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0"/>
  <workbookPr filterPrivacy="1" showInkAnnotation="0" codeName="ThisWorkbook"/>
  <xr:revisionPtr revIDLastSave="16" documentId="11_C7C9CA73D757833AFC4D1EE16C3A2AFB21507856" xr6:coauthVersionLast="45" xr6:coauthVersionMax="45" xr10:uidLastSave="{65A2622A-1EEB-4E31-8D5C-C4AE1EC0914F}"/>
  <bookViews>
    <workbookView xWindow="0" yWindow="0" windowWidth="21600" windowHeight="9600" tabRatio="874" firstSheet="2" activeTab="2" xr2:uid="{00000000-000D-0000-FFFF-FFFF00000000}"/>
  </bookViews>
  <sheets>
    <sheet name="قبوض برق پرداختی پارک" sheetId="17" r:id="rId1"/>
    <sheet name="قبوض گاز پرداختی پارک" sheetId="16" r:id="rId2"/>
    <sheet name="تصویر قبوض" sheetId="30" r:id="rId3"/>
    <sheet name="پرداخت" sheetId="26" r:id="rId4"/>
    <sheet name="قبوض گاز" sheetId="27" r:id="rId5"/>
    <sheet name="قبوض آب" sheetId="6" r:id="rId6"/>
    <sheet name="قبوض برق" sheetId="12" r:id="rId7"/>
    <sheet name="قرائت کنتور" sheetId="29" r:id="rId8"/>
    <sheet name="تعرفه ها" sheetId="4" r:id="rId9"/>
    <sheet name="اطلاعات دوره" sheetId="7" r:id="rId10"/>
    <sheet name="اطلاعات انشعابات شرکتها" sheetId="1" r:id="rId11"/>
  </sheets>
  <externalReferences>
    <externalReference r:id="rId12"/>
    <externalReference r:id="rId13"/>
    <externalReference r:id="rId14"/>
  </externalReferences>
  <definedNames>
    <definedName name="_xlnm._FilterDatabase" localSheetId="5" hidden="1">'قبوض آب'!$A$1:$CA$998</definedName>
    <definedName name="_xlnm._FilterDatabase" localSheetId="6" hidden="1">'قبوض برق'!$A$1:$DS$1000</definedName>
    <definedName name="_xlnm._FilterDatabase" localSheetId="4" hidden="1">'قبوض گاز'!$A$1:$CA$999</definedName>
    <definedName name="پیک" localSheetId="2">#REF!</definedName>
    <definedName name="پیک" localSheetId="0">#REF!</definedName>
    <definedName name="پیک" localSheetId="4">#REF!</definedName>
    <definedName name="پیک" localSheetId="7">'قرائت کنتور'!$BA$1:$BA$1</definedName>
    <definedName name="پیک">#REF!</definedName>
    <definedName name="دوره" localSheetId="7">'قرائت کنتور'!$D$1:$AB$1</definedName>
    <definedName name="دوره">'اطلاعات دوره'!$C$3:$C$50</definedName>
    <definedName name="دوره1" localSheetId="2">[1]Sheet2!$C$1:$C$5</definedName>
    <definedName name="دوره1" localSheetId="7">[2]Sheet2!$C$1:$C$5</definedName>
    <definedName name="دوره1">#REF!</definedName>
    <definedName name="سال" localSheetId="2">[1]Sheet2!$B$2</definedName>
    <definedName name="سال" localSheetId="7">[2]Sheet2!$B$2</definedName>
    <definedName name="سال">#REF!</definedName>
    <definedName name="شرکت" localSheetId="7">'[3]اطلاعات انشعابات شرکتها'!$A$2:$A$102</definedName>
    <definedName name="شرکت">'اطلاعات انشعابات شرکتها'!$B$2:$B$104</definedName>
    <definedName name="عنوان.دوره" localSheetId="2">'[1]اطلاعات دوره'!$C$4:$C$11</definedName>
    <definedName name="عنوان.دوره" localSheetId="7">'[2]اطلاعات دوره'!$C$4:$C$11</definedName>
    <definedName name="عنوان.دوره">'اطلاعات دوره'!$C$4:$C$11</definedName>
    <definedName name="عنوانشرکت" localSheetId="2">'[1]اطلاعات انشعابات شرکتها'!$A$3:$A$61</definedName>
    <definedName name="عنوانشرکت" localSheetId="7">'[2]اطلاعات انشعابات شرکتها'!$A$3:$A$61</definedName>
    <definedName name="عنوانشرکت">'اطلاعات انشعابات شرکتها'!$A$3:$A$61</definedName>
    <definedName name="کل">#REF!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0" l="1"/>
  <c r="C27" i="30"/>
  <c r="C9" i="30" l="1"/>
  <c r="E9" i="30"/>
  <c r="E25" i="30" s="1"/>
  <c r="C10" i="30"/>
  <c r="E10" i="30"/>
  <c r="C11" i="30"/>
  <c r="E11" i="30"/>
  <c r="C12" i="30"/>
  <c r="H18" i="30"/>
  <c r="I20" i="30"/>
  <c r="C25" i="30"/>
  <c r="C26" i="30"/>
  <c r="E26" i="30"/>
  <c r="H32" i="30"/>
  <c r="I34" i="30"/>
  <c r="C39" i="30"/>
  <c r="C40" i="30"/>
  <c r="E40" i="30"/>
  <c r="C41" i="30"/>
  <c r="E39" i="30" l="1"/>
  <c r="R47" i="16"/>
  <c r="T47" i="16" s="1"/>
  <c r="W47" i="16" s="1"/>
  <c r="M47" i="16"/>
  <c r="M46" i="16"/>
  <c r="R46" i="16"/>
  <c r="T46" i="16" s="1"/>
  <c r="W46" i="16" s="1"/>
  <c r="S18" i="17"/>
  <c r="P18" i="17"/>
  <c r="M18" i="17"/>
  <c r="J18" i="17"/>
  <c r="S17" i="17"/>
  <c r="P17" i="17"/>
  <c r="M17" i="17"/>
  <c r="J17" i="17"/>
  <c r="AC18" i="17" l="1"/>
  <c r="S16" i="17"/>
  <c r="P16" i="17"/>
  <c r="M16" i="17"/>
  <c r="J16" i="17"/>
  <c r="AA14" i="17"/>
  <c r="AC14" i="17" s="1"/>
  <c r="AA15" i="17"/>
  <c r="AC15" i="17" s="1"/>
  <c r="R45" i="16"/>
  <c r="T45" i="16" s="1"/>
  <c r="W45" i="16" s="1"/>
  <c r="R43" i="16"/>
  <c r="T43" i="16" s="1"/>
  <c r="W43" i="16" s="1"/>
  <c r="R44" i="16"/>
  <c r="T44" i="16" s="1"/>
  <c r="W44" i="16" s="1"/>
  <c r="M43" i="16"/>
  <c r="M44" i="16"/>
  <c r="M45" i="16"/>
  <c r="B38" i="12" l="1"/>
  <c r="C38" i="12"/>
  <c r="G38" i="12"/>
  <c r="N38" i="12" s="1"/>
  <c r="P38" i="12"/>
  <c r="AO38" i="12" s="1"/>
  <c r="Q38" i="12"/>
  <c r="R38" i="12"/>
  <c r="B4" i="12"/>
  <c r="C4" i="12"/>
  <c r="G4" i="12"/>
  <c r="N4" i="12" s="1"/>
  <c r="P4" i="12"/>
  <c r="AO4" i="12" s="1"/>
  <c r="Q4" i="12"/>
  <c r="R4" i="12"/>
  <c r="B5" i="12"/>
  <c r="C5" i="12"/>
  <c r="G5" i="12"/>
  <c r="P5" i="12"/>
  <c r="AJ5" i="12" s="1"/>
  <c r="Q5" i="12"/>
  <c r="R5" i="12"/>
  <c r="B6" i="12"/>
  <c r="C6" i="12"/>
  <c r="G6" i="12"/>
  <c r="N6" i="12" s="1"/>
  <c r="P6" i="12"/>
  <c r="AR6" i="12" s="1"/>
  <c r="Q6" i="12"/>
  <c r="R6" i="12"/>
  <c r="B7" i="12"/>
  <c r="C7" i="12"/>
  <c r="G7" i="12"/>
  <c r="P7" i="12"/>
  <c r="AJ7" i="12" s="1"/>
  <c r="Q7" i="12"/>
  <c r="R7" i="12"/>
  <c r="B8" i="12"/>
  <c r="C8" i="12"/>
  <c r="G8" i="12"/>
  <c r="N8" i="12" s="1"/>
  <c r="P8" i="12"/>
  <c r="AP8" i="12" s="1"/>
  <c r="Q8" i="12"/>
  <c r="R8" i="12"/>
  <c r="B9" i="12"/>
  <c r="C9" i="12"/>
  <c r="G9" i="12"/>
  <c r="P9" i="12"/>
  <c r="AP9" i="12" s="1"/>
  <c r="Q9" i="12"/>
  <c r="R9" i="12"/>
  <c r="B10" i="12"/>
  <c r="C10" i="12"/>
  <c r="G10" i="12"/>
  <c r="P10" i="12"/>
  <c r="AO10" i="12" s="1"/>
  <c r="Q10" i="12"/>
  <c r="R10" i="12"/>
  <c r="B11" i="12"/>
  <c r="C11" i="12"/>
  <c r="G11" i="12"/>
  <c r="N11" i="12" s="1"/>
  <c r="P11" i="12"/>
  <c r="AO11" i="12" s="1"/>
  <c r="Q11" i="12"/>
  <c r="R11" i="12"/>
  <c r="B12" i="12"/>
  <c r="C12" i="12"/>
  <c r="G12" i="12"/>
  <c r="N12" i="12" s="1"/>
  <c r="P12" i="12"/>
  <c r="AO12" i="12" s="1"/>
  <c r="Q12" i="12"/>
  <c r="R12" i="12"/>
  <c r="B13" i="12"/>
  <c r="C13" i="12"/>
  <c r="G13" i="12"/>
  <c r="P13" i="12"/>
  <c r="AJ13" i="12" s="1"/>
  <c r="Q13" i="12"/>
  <c r="R13" i="12"/>
  <c r="B14" i="12"/>
  <c r="C14" i="12"/>
  <c r="G14" i="12"/>
  <c r="N14" i="12" s="1"/>
  <c r="P14" i="12"/>
  <c r="AR14" i="12" s="1"/>
  <c r="Q14" i="12"/>
  <c r="R14" i="12"/>
  <c r="B15" i="12"/>
  <c r="C15" i="12"/>
  <c r="G15" i="12"/>
  <c r="P15" i="12"/>
  <c r="Q15" i="12"/>
  <c r="R15" i="12"/>
  <c r="B16" i="12"/>
  <c r="C16" i="12"/>
  <c r="G16" i="12"/>
  <c r="P16" i="12"/>
  <c r="AP16" i="12" s="1"/>
  <c r="Q16" i="12"/>
  <c r="R16" i="12"/>
  <c r="B17" i="12"/>
  <c r="C17" i="12"/>
  <c r="G17" i="12"/>
  <c r="P17" i="12"/>
  <c r="AO17" i="12" s="1"/>
  <c r="Q17" i="12"/>
  <c r="R17" i="12"/>
  <c r="B18" i="12"/>
  <c r="C18" i="12"/>
  <c r="G18" i="12"/>
  <c r="N18" i="12" s="1"/>
  <c r="P18" i="12"/>
  <c r="AO18" i="12" s="1"/>
  <c r="Q18" i="12"/>
  <c r="R18" i="12"/>
  <c r="B19" i="12"/>
  <c r="C19" i="12"/>
  <c r="G19" i="12"/>
  <c r="P19" i="12"/>
  <c r="AQ19" i="12" s="1"/>
  <c r="Q19" i="12"/>
  <c r="R19" i="12"/>
  <c r="B20" i="12"/>
  <c r="C20" i="12"/>
  <c r="G20" i="12"/>
  <c r="N20" i="12" s="1"/>
  <c r="P20" i="12"/>
  <c r="BB20" i="12" s="1"/>
  <c r="Q20" i="12"/>
  <c r="R20" i="12"/>
  <c r="B21" i="12"/>
  <c r="C21" i="12"/>
  <c r="G21" i="12"/>
  <c r="N21" i="12" s="1"/>
  <c r="P21" i="12"/>
  <c r="BB21" i="12" s="1"/>
  <c r="Q21" i="12"/>
  <c r="R21" i="12"/>
  <c r="B22" i="12"/>
  <c r="C22" i="12"/>
  <c r="G22" i="12"/>
  <c r="P22" i="12"/>
  <c r="AQ22" i="12" s="1"/>
  <c r="Q22" i="12"/>
  <c r="R22" i="12"/>
  <c r="B23" i="12"/>
  <c r="C23" i="12"/>
  <c r="G23" i="12"/>
  <c r="P23" i="12"/>
  <c r="AO23" i="12" s="1"/>
  <c r="Q23" i="12"/>
  <c r="R23" i="12"/>
  <c r="B24" i="12"/>
  <c r="C24" i="12"/>
  <c r="G24" i="12"/>
  <c r="P24" i="12"/>
  <c r="AQ24" i="12" s="1"/>
  <c r="Q24" i="12"/>
  <c r="R24" i="12"/>
  <c r="B25" i="12"/>
  <c r="C25" i="12"/>
  <c r="G25" i="12"/>
  <c r="N25" i="12" s="1"/>
  <c r="P25" i="12"/>
  <c r="AO25" i="12" s="1"/>
  <c r="Q25" i="12"/>
  <c r="R25" i="12"/>
  <c r="B26" i="12"/>
  <c r="C26" i="12"/>
  <c r="G26" i="12"/>
  <c r="P26" i="12"/>
  <c r="AO26" i="12" s="1"/>
  <c r="Q26" i="12"/>
  <c r="R26" i="12"/>
  <c r="B27" i="12"/>
  <c r="C27" i="12"/>
  <c r="G27" i="12"/>
  <c r="P27" i="12"/>
  <c r="AO27" i="12" s="1"/>
  <c r="Q27" i="12"/>
  <c r="R27" i="12"/>
  <c r="B28" i="12"/>
  <c r="C28" i="12"/>
  <c r="G28" i="12"/>
  <c r="N28" i="12" s="1"/>
  <c r="P28" i="12"/>
  <c r="AQ28" i="12" s="1"/>
  <c r="Q28" i="12"/>
  <c r="R28" i="12"/>
  <c r="B29" i="12"/>
  <c r="C29" i="12"/>
  <c r="G29" i="12"/>
  <c r="N29" i="12" s="1"/>
  <c r="P29" i="12"/>
  <c r="AO29" i="12" s="1"/>
  <c r="Q29" i="12"/>
  <c r="R29" i="12"/>
  <c r="B30" i="12"/>
  <c r="C30" i="12"/>
  <c r="G30" i="12"/>
  <c r="P30" i="12"/>
  <c r="AO30" i="12" s="1"/>
  <c r="Q30" i="12"/>
  <c r="R30" i="12"/>
  <c r="B31" i="12"/>
  <c r="C31" i="12"/>
  <c r="G31" i="12"/>
  <c r="P31" i="12"/>
  <c r="AO31" i="12" s="1"/>
  <c r="Q31" i="12"/>
  <c r="R31" i="12"/>
  <c r="B32" i="12"/>
  <c r="C32" i="12"/>
  <c r="G32" i="12"/>
  <c r="P32" i="12"/>
  <c r="AO32" i="12" s="1"/>
  <c r="Q32" i="12"/>
  <c r="R32" i="12"/>
  <c r="B33" i="12"/>
  <c r="C33" i="12"/>
  <c r="G33" i="12"/>
  <c r="P33" i="12"/>
  <c r="AR33" i="12" s="1"/>
  <c r="Q33" i="12"/>
  <c r="R33" i="12"/>
  <c r="B34" i="12"/>
  <c r="C34" i="12"/>
  <c r="G34" i="12"/>
  <c r="P34" i="12"/>
  <c r="AP34" i="12" s="1"/>
  <c r="Q34" i="12"/>
  <c r="R34" i="12"/>
  <c r="B35" i="12"/>
  <c r="C35" i="12"/>
  <c r="G35" i="12"/>
  <c r="P35" i="12"/>
  <c r="AP35" i="12" s="1"/>
  <c r="Q35" i="12"/>
  <c r="R35" i="12"/>
  <c r="B36" i="12"/>
  <c r="C36" i="12"/>
  <c r="G36" i="12"/>
  <c r="P36" i="12"/>
  <c r="AJ36" i="12" s="1"/>
  <c r="Q36" i="12"/>
  <c r="R36" i="12"/>
  <c r="B37" i="12"/>
  <c r="C37" i="12"/>
  <c r="G37" i="12"/>
  <c r="N37" i="12" s="1"/>
  <c r="P37" i="12"/>
  <c r="AR37" i="12" s="1"/>
  <c r="Q37" i="12"/>
  <c r="R37" i="12"/>
  <c r="B39" i="12"/>
  <c r="C39" i="12"/>
  <c r="G39" i="12"/>
  <c r="P39" i="12"/>
  <c r="AR39" i="12" s="1"/>
  <c r="Q39" i="12"/>
  <c r="R39" i="12"/>
  <c r="B40" i="12"/>
  <c r="C40" i="12"/>
  <c r="G40" i="12"/>
  <c r="P40" i="12"/>
  <c r="AR40" i="12" s="1"/>
  <c r="Q40" i="12"/>
  <c r="R40" i="12"/>
  <c r="B41" i="12"/>
  <c r="C41" i="12"/>
  <c r="G41" i="12"/>
  <c r="P41" i="12"/>
  <c r="AJ41" i="12" s="1"/>
  <c r="Q41" i="12"/>
  <c r="R41" i="12"/>
  <c r="B42" i="12"/>
  <c r="C42" i="12"/>
  <c r="G42" i="12"/>
  <c r="P42" i="12"/>
  <c r="AO42" i="12" s="1"/>
  <c r="Q42" i="12"/>
  <c r="R42" i="12"/>
  <c r="B43" i="12"/>
  <c r="C43" i="12"/>
  <c r="G43" i="12"/>
  <c r="N43" i="12" s="1"/>
  <c r="P43" i="12"/>
  <c r="AO43" i="12" s="1"/>
  <c r="Q43" i="12"/>
  <c r="R43" i="12"/>
  <c r="B44" i="12"/>
  <c r="C44" i="12"/>
  <c r="G44" i="12"/>
  <c r="N44" i="12" s="1"/>
  <c r="P44" i="12"/>
  <c r="AO44" i="12" s="1"/>
  <c r="Q44" i="12"/>
  <c r="R44" i="12"/>
  <c r="B45" i="12"/>
  <c r="C45" i="12"/>
  <c r="G45" i="12"/>
  <c r="P45" i="12"/>
  <c r="AO45" i="12" s="1"/>
  <c r="Q45" i="12"/>
  <c r="R45" i="12"/>
  <c r="B46" i="12"/>
  <c r="C46" i="12"/>
  <c r="G46" i="12"/>
  <c r="N46" i="12" s="1"/>
  <c r="P46" i="12"/>
  <c r="AO46" i="12" s="1"/>
  <c r="Q46" i="12"/>
  <c r="R46" i="12"/>
  <c r="B47" i="12"/>
  <c r="C47" i="12"/>
  <c r="G47" i="12"/>
  <c r="N47" i="12" s="1"/>
  <c r="P47" i="12"/>
  <c r="AO47" i="12" s="1"/>
  <c r="Q47" i="12"/>
  <c r="R47" i="12"/>
  <c r="B48" i="12"/>
  <c r="C48" i="12"/>
  <c r="G48" i="12"/>
  <c r="N48" i="12" s="1"/>
  <c r="P48" i="12"/>
  <c r="AO48" i="12" s="1"/>
  <c r="Q48" i="12"/>
  <c r="R48" i="12"/>
  <c r="B49" i="12"/>
  <c r="C49" i="12"/>
  <c r="G49" i="12"/>
  <c r="N49" i="12" s="1"/>
  <c r="P49" i="12"/>
  <c r="AO49" i="12" s="1"/>
  <c r="Q49" i="12"/>
  <c r="R49" i="12"/>
  <c r="B50" i="12"/>
  <c r="C50" i="12"/>
  <c r="G50" i="12"/>
  <c r="N50" i="12" s="1"/>
  <c r="P50" i="12"/>
  <c r="AO50" i="12" s="1"/>
  <c r="Q50" i="12"/>
  <c r="R50" i="12"/>
  <c r="B51" i="12"/>
  <c r="C51" i="12"/>
  <c r="G51" i="12"/>
  <c r="P51" i="12"/>
  <c r="AJ51" i="12" s="1"/>
  <c r="Q51" i="12"/>
  <c r="R51" i="12"/>
  <c r="B52" i="12"/>
  <c r="C52" i="12"/>
  <c r="G52" i="12"/>
  <c r="P52" i="12"/>
  <c r="AJ52" i="12" s="1"/>
  <c r="Q52" i="12"/>
  <c r="R52" i="12"/>
  <c r="B53" i="12"/>
  <c r="C53" i="12"/>
  <c r="G53" i="12"/>
  <c r="P53" i="12"/>
  <c r="AJ53" i="12" s="1"/>
  <c r="Q53" i="12"/>
  <c r="R53" i="12"/>
  <c r="B54" i="12"/>
  <c r="C54" i="12"/>
  <c r="G54" i="12"/>
  <c r="N54" i="12" s="1"/>
  <c r="P54" i="12"/>
  <c r="AP54" i="12" s="1"/>
  <c r="Q54" i="12"/>
  <c r="R54" i="12"/>
  <c r="B55" i="12"/>
  <c r="C55" i="12"/>
  <c r="G55" i="12"/>
  <c r="N55" i="12" s="1"/>
  <c r="P55" i="12"/>
  <c r="AP55" i="12" s="1"/>
  <c r="Q55" i="12"/>
  <c r="R55" i="12"/>
  <c r="B56" i="12"/>
  <c r="C56" i="12"/>
  <c r="G56" i="12"/>
  <c r="P56" i="12"/>
  <c r="Q56" i="12"/>
  <c r="R56" i="12"/>
  <c r="B57" i="12"/>
  <c r="C57" i="12"/>
  <c r="G57" i="12"/>
  <c r="P57" i="12"/>
  <c r="Q57" i="12"/>
  <c r="R57" i="12"/>
  <c r="B58" i="12"/>
  <c r="C58" i="12"/>
  <c r="G58" i="12"/>
  <c r="N58" i="12" s="1"/>
  <c r="P58" i="12"/>
  <c r="AP58" i="12" s="1"/>
  <c r="Q58" i="12"/>
  <c r="R58" i="12"/>
  <c r="B59" i="12"/>
  <c r="C59" i="12"/>
  <c r="G59" i="12"/>
  <c r="N59" i="12" s="1"/>
  <c r="P59" i="12"/>
  <c r="AO59" i="12" s="1"/>
  <c r="Q59" i="12"/>
  <c r="R59" i="12"/>
  <c r="B60" i="12"/>
  <c r="C60" i="12"/>
  <c r="G60" i="12"/>
  <c r="N60" i="12" s="1"/>
  <c r="P60" i="12"/>
  <c r="AJ60" i="12" s="1"/>
  <c r="Q60" i="12"/>
  <c r="R60" i="12"/>
  <c r="B61" i="12"/>
  <c r="C61" i="12"/>
  <c r="G61" i="12"/>
  <c r="P61" i="12"/>
  <c r="AO61" i="12" s="1"/>
  <c r="Q61" i="12"/>
  <c r="R61" i="12"/>
  <c r="B62" i="12"/>
  <c r="C62" i="12"/>
  <c r="G62" i="12"/>
  <c r="N62" i="12" s="1"/>
  <c r="P62" i="12"/>
  <c r="Q62" i="12"/>
  <c r="R62" i="12"/>
  <c r="B63" i="12"/>
  <c r="C63" i="12"/>
  <c r="G63" i="12"/>
  <c r="P63" i="12"/>
  <c r="AO63" i="12" s="1"/>
  <c r="Q63" i="12"/>
  <c r="R63" i="12"/>
  <c r="B64" i="12"/>
  <c r="C64" i="12"/>
  <c r="G64" i="12"/>
  <c r="P64" i="12"/>
  <c r="AO64" i="12" s="1"/>
  <c r="Q64" i="12"/>
  <c r="R64" i="12"/>
  <c r="B65" i="12"/>
  <c r="C65" i="12"/>
  <c r="G65" i="12"/>
  <c r="N65" i="12" s="1"/>
  <c r="P65" i="12"/>
  <c r="AP65" i="12" s="1"/>
  <c r="Q65" i="12"/>
  <c r="R65" i="12"/>
  <c r="B66" i="12"/>
  <c r="C66" i="12"/>
  <c r="G66" i="12"/>
  <c r="N66" i="12" s="1"/>
  <c r="P66" i="12"/>
  <c r="AO66" i="12" s="1"/>
  <c r="Q66" i="12"/>
  <c r="R66" i="12"/>
  <c r="B67" i="12"/>
  <c r="C67" i="12"/>
  <c r="G67" i="12"/>
  <c r="P67" i="12"/>
  <c r="AO67" i="12" s="1"/>
  <c r="Q67" i="12"/>
  <c r="R67" i="12"/>
  <c r="B68" i="12"/>
  <c r="C68" i="12"/>
  <c r="G68" i="12"/>
  <c r="P68" i="12"/>
  <c r="AO68" i="12" s="1"/>
  <c r="Q68" i="12"/>
  <c r="R68" i="12"/>
  <c r="B69" i="12"/>
  <c r="C69" i="12"/>
  <c r="G69" i="12"/>
  <c r="P69" i="12"/>
  <c r="AO69" i="12" s="1"/>
  <c r="Q69" i="12"/>
  <c r="R69" i="12"/>
  <c r="B70" i="12"/>
  <c r="C70" i="12"/>
  <c r="G70" i="12"/>
  <c r="P70" i="12"/>
  <c r="AJ70" i="12" s="1"/>
  <c r="Q70" i="12"/>
  <c r="R70" i="12"/>
  <c r="B71" i="12"/>
  <c r="C71" i="12"/>
  <c r="G71" i="12"/>
  <c r="P71" i="12"/>
  <c r="AO71" i="12" s="1"/>
  <c r="Q71" i="12"/>
  <c r="R71" i="12"/>
  <c r="B72" i="12"/>
  <c r="C72" i="12"/>
  <c r="G72" i="12"/>
  <c r="N72" i="12" s="1"/>
  <c r="P72" i="12"/>
  <c r="AJ72" i="12" s="1"/>
  <c r="Q72" i="12"/>
  <c r="R72" i="12"/>
  <c r="B73" i="12"/>
  <c r="C73" i="12"/>
  <c r="G73" i="12"/>
  <c r="P73" i="12"/>
  <c r="AP73" i="12" s="1"/>
  <c r="Q73" i="12"/>
  <c r="R73" i="12"/>
  <c r="B74" i="12"/>
  <c r="C74" i="12"/>
  <c r="G74" i="12"/>
  <c r="P74" i="12"/>
  <c r="AR74" i="12" s="1"/>
  <c r="Q74" i="12"/>
  <c r="R74" i="12"/>
  <c r="B75" i="12"/>
  <c r="C75" i="12"/>
  <c r="G75" i="12"/>
  <c r="P75" i="12"/>
  <c r="AO75" i="12" s="1"/>
  <c r="Q75" i="12"/>
  <c r="R75" i="12"/>
  <c r="B76" i="12"/>
  <c r="C76" i="12"/>
  <c r="G76" i="12"/>
  <c r="P76" i="12"/>
  <c r="AP76" i="12" s="1"/>
  <c r="Q76" i="12"/>
  <c r="R76" i="12"/>
  <c r="B77" i="12"/>
  <c r="C77" i="12"/>
  <c r="G77" i="12"/>
  <c r="P77" i="12"/>
  <c r="AP77" i="12" s="1"/>
  <c r="Q77" i="12"/>
  <c r="R77" i="12"/>
  <c r="B78" i="12"/>
  <c r="C78" i="12"/>
  <c r="G78" i="12"/>
  <c r="N78" i="12" s="1"/>
  <c r="P78" i="12"/>
  <c r="AJ78" i="12" s="1"/>
  <c r="Q78" i="12"/>
  <c r="R78" i="12"/>
  <c r="B79" i="12"/>
  <c r="C79" i="12"/>
  <c r="G79" i="12"/>
  <c r="P79" i="12"/>
  <c r="AJ79" i="12" s="1"/>
  <c r="Q79" i="12"/>
  <c r="R79" i="12"/>
  <c r="B80" i="12"/>
  <c r="C80" i="12"/>
  <c r="G80" i="12"/>
  <c r="N80" i="12" s="1"/>
  <c r="P80" i="12"/>
  <c r="Q80" i="12"/>
  <c r="R80" i="12"/>
  <c r="B81" i="12"/>
  <c r="C81" i="12"/>
  <c r="G81" i="12"/>
  <c r="N81" i="12" s="1"/>
  <c r="P81" i="12"/>
  <c r="AP81" i="12" s="1"/>
  <c r="Q81" i="12"/>
  <c r="R81" i="12"/>
  <c r="B82" i="12"/>
  <c r="C82" i="12"/>
  <c r="G82" i="12"/>
  <c r="N82" i="12" s="1"/>
  <c r="P82" i="12"/>
  <c r="Q82" i="12"/>
  <c r="R82" i="12"/>
  <c r="B83" i="12"/>
  <c r="C83" i="12"/>
  <c r="G83" i="12"/>
  <c r="P83" i="12"/>
  <c r="AO83" i="12" s="1"/>
  <c r="Q83" i="12"/>
  <c r="R83" i="12"/>
  <c r="B84" i="12"/>
  <c r="C84" i="12"/>
  <c r="G84" i="12"/>
  <c r="N84" i="12" s="1"/>
  <c r="P84" i="12"/>
  <c r="AO84" i="12" s="1"/>
  <c r="Q84" i="12"/>
  <c r="R84" i="12"/>
  <c r="B85" i="12"/>
  <c r="C85" i="12"/>
  <c r="G85" i="12"/>
  <c r="N85" i="12" s="1"/>
  <c r="P85" i="12"/>
  <c r="Q85" i="12"/>
  <c r="R85" i="12"/>
  <c r="B86" i="12"/>
  <c r="C86" i="12"/>
  <c r="G86" i="12"/>
  <c r="N86" i="12" s="1"/>
  <c r="P86" i="12"/>
  <c r="AO86" i="12" s="1"/>
  <c r="Q86" i="12"/>
  <c r="R86" i="12"/>
  <c r="B87" i="12"/>
  <c r="C87" i="12"/>
  <c r="G87" i="12"/>
  <c r="P87" i="12"/>
  <c r="AJ87" i="12" s="1"/>
  <c r="Q87" i="12"/>
  <c r="R87" i="12"/>
  <c r="B88" i="12"/>
  <c r="C88" i="12"/>
  <c r="G88" i="12"/>
  <c r="N88" i="12" s="1"/>
  <c r="P88" i="12"/>
  <c r="Q88" i="12"/>
  <c r="R88" i="12"/>
  <c r="B89" i="12"/>
  <c r="C89" i="12"/>
  <c r="G89" i="12"/>
  <c r="N89" i="12" s="1"/>
  <c r="P89" i="12"/>
  <c r="AP89" i="12" s="1"/>
  <c r="Q89" i="12"/>
  <c r="R89" i="12"/>
  <c r="B90" i="12"/>
  <c r="C90" i="12"/>
  <c r="G90" i="12"/>
  <c r="N90" i="12" s="1"/>
  <c r="P90" i="12"/>
  <c r="Q90" i="12"/>
  <c r="R90" i="12"/>
  <c r="B91" i="12"/>
  <c r="C91" i="12"/>
  <c r="G91" i="12"/>
  <c r="P91" i="12"/>
  <c r="AP91" i="12" s="1"/>
  <c r="Q91" i="12"/>
  <c r="R91" i="12"/>
  <c r="B92" i="12"/>
  <c r="C92" i="12"/>
  <c r="G92" i="12"/>
  <c r="N92" i="12" s="1"/>
  <c r="P92" i="12"/>
  <c r="AO92" i="12" s="1"/>
  <c r="Q92" i="12"/>
  <c r="R92" i="12"/>
  <c r="B93" i="12"/>
  <c r="C93" i="12"/>
  <c r="G93" i="12"/>
  <c r="N93" i="12" s="1"/>
  <c r="P93" i="12"/>
  <c r="BB93" i="12" s="1"/>
  <c r="Q93" i="12"/>
  <c r="R93" i="12"/>
  <c r="B94" i="12"/>
  <c r="C94" i="12"/>
  <c r="G94" i="12"/>
  <c r="N94" i="12" s="1"/>
  <c r="P94" i="12"/>
  <c r="AO94" i="12" s="1"/>
  <c r="Q94" i="12"/>
  <c r="R94" i="12"/>
  <c r="B95" i="12"/>
  <c r="C95" i="12"/>
  <c r="G95" i="12"/>
  <c r="P95" i="12"/>
  <c r="Q95" i="12"/>
  <c r="R95" i="12"/>
  <c r="B96" i="12"/>
  <c r="C96" i="12"/>
  <c r="G96" i="12"/>
  <c r="N96" i="12" s="1"/>
  <c r="P96" i="12"/>
  <c r="Q96" i="12"/>
  <c r="R96" i="12"/>
  <c r="B97" i="12"/>
  <c r="C97" i="12"/>
  <c r="G97" i="12"/>
  <c r="N97" i="12" s="1"/>
  <c r="P97" i="12"/>
  <c r="AP97" i="12" s="1"/>
  <c r="Q97" i="12"/>
  <c r="R97" i="12"/>
  <c r="B98" i="12"/>
  <c r="C98" i="12"/>
  <c r="G98" i="12"/>
  <c r="N98" i="12" s="1"/>
  <c r="P98" i="12"/>
  <c r="Q98" i="12"/>
  <c r="R98" i="12"/>
  <c r="B99" i="12"/>
  <c r="C99" i="12"/>
  <c r="G99" i="12"/>
  <c r="P99" i="12"/>
  <c r="AR99" i="12" s="1"/>
  <c r="Q99" i="12"/>
  <c r="R99" i="12"/>
  <c r="B100" i="12"/>
  <c r="C100" i="12"/>
  <c r="G100" i="12"/>
  <c r="N100" i="12" s="1"/>
  <c r="P100" i="12"/>
  <c r="AR100" i="12" s="1"/>
  <c r="Q100" i="12"/>
  <c r="R100" i="12"/>
  <c r="B101" i="12"/>
  <c r="C101" i="12"/>
  <c r="G101" i="12"/>
  <c r="P101" i="12"/>
  <c r="AQ101" i="12" s="1"/>
  <c r="Q101" i="12"/>
  <c r="R101" i="12"/>
  <c r="B102" i="12"/>
  <c r="C102" i="12"/>
  <c r="G102" i="12"/>
  <c r="P102" i="12"/>
  <c r="AR102" i="12" s="1"/>
  <c r="Q102" i="12"/>
  <c r="R102" i="12"/>
  <c r="B103" i="12"/>
  <c r="C103" i="12"/>
  <c r="G103" i="12"/>
  <c r="N103" i="12" s="1"/>
  <c r="P103" i="12"/>
  <c r="AO103" i="12" s="1"/>
  <c r="Q103" i="12"/>
  <c r="R103" i="12"/>
  <c r="B104" i="12"/>
  <c r="C104" i="12"/>
  <c r="G104" i="12"/>
  <c r="N104" i="12" s="1"/>
  <c r="P104" i="12"/>
  <c r="AR104" i="12" s="1"/>
  <c r="Q104" i="12"/>
  <c r="R104" i="12"/>
  <c r="B105" i="12"/>
  <c r="C105" i="12"/>
  <c r="G105" i="12"/>
  <c r="P105" i="12"/>
  <c r="AJ105" i="12" s="1"/>
  <c r="Q105" i="12"/>
  <c r="R105" i="12"/>
  <c r="B106" i="12"/>
  <c r="C106" i="12"/>
  <c r="G106" i="12"/>
  <c r="N106" i="12" s="1"/>
  <c r="P106" i="12"/>
  <c r="AP106" i="12" s="1"/>
  <c r="Q106" i="12"/>
  <c r="R106" i="12"/>
  <c r="B107" i="12"/>
  <c r="C107" i="12"/>
  <c r="G107" i="12"/>
  <c r="P107" i="12"/>
  <c r="AO107" i="12" s="1"/>
  <c r="Q107" i="12"/>
  <c r="R107" i="12"/>
  <c r="B108" i="12"/>
  <c r="C108" i="12"/>
  <c r="G108" i="12"/>
  <c r="N108" i="12" s="1"/>
  <c r="P108" i="12"/>
  <c r="AR108" i="12" s="1"/>
  <c r="Q108" i="12"/>
  <c r="R108" i="12"/>
  <c r="B109" i="12"/>
  <c r="C109" i="12"/>
  <c r="G109" i="12"/>
  <c r="P109" i="12"/>
  <c r="Q109" i="12"/>
  <c r="R109" i="12"/>
  <c r="B110" i="12"/>
  <c r="C110" i="12"/>
  <c r="G110" i="12"/>
  <c r="P110" i="12"/>
  <c r="AP110" i="12" s="1"/>
  <c r="Q110" i="12"/>
  <c r="R110" i="12"/>
  <c r="B111" i="12"/>
  <c r="C111" i="12"/>
  <c r="G111" i="12"/>
  <c r="N111" i="12" s="1"/>
  <c r="P111" i="12"/>
  <c r="AR111" i="12" s="1"/>
  <c r="Q111" i="12"/>
  <c r="R111" i="12"/>
  <c r="B112" i="12"/>
  <c r="C112" i="12"/>
  <c r="G112" i="12"/>
  <c r="N112" i="12" s="1"/>
  <c r="P112" i="12"/>
  <c r="AR112" i="12" s="1"/>
  <c r="Q112" i="12"/>
  <c r="R112" i="12"/>
  <c r="B113" i="12"/>
  <c r="C113" i="12"/>
  <c r="G113" i="12"/>
  <c r="P113" i="12"/>
  <c r="Q113" i="12"/>
  <c r="R113" i="12"/>
  <c r="B114" i="12"/>
  <c r="C114" i="12"/>
  <c r="G114" i="12"/>
  <c r="N114" i="12" s="1"/>
  <c r="P114" i="12"/>
  <c r="AP114" i="12" s="1"/>
  <c r="Q114" i="12"/>
  <c r="R114" i="12"/>
  <c r="B115" i="12"/>
  <c r="C115" i="12"/>
  <c r="G115" i="12"/>
  <c r="P115" i="12"/>
  <c r="Q115" i="12"/>
  <c r="R115" i="12"/>
  <c r="B116" i="12"/>
  <c r="C116" i="12"/>
  <c r="G116" i="12"/>
  <c r="P116" i="12"/>
  <c r="Q116" i="12"/>
  <c r="R116" i="12"/>
  <c r="B117" i="12"/>
  <c r="C117" i="12"/>
  <c r="G117" i="12"/>
  <c r="N117" i="12" s="1"/>
  <c r="P117" i="12"/>
  <c r="AQ117" i="12" s="1"/>
  <c r="Q117" i="12"/>
  <c r="R117" i="12"/>
  <c r="B118" i="12"/>
  <c r="C118" i="12"/>
  <c r="G118" i="12"/>
  <c r="N118" i="12" s="1"/>
  <c r="P118" i="12"/>
  <c r="AO118" i="12" s="1"/>
  <c r="Q118" i="12"/>
  <c r="R118" i="12"/>
  <c r="B119" i="12"/>
  <c r="C119" i="12"/>
  <c r="G119" i="12"/>
  <c r="N119" i="12" s="1"/>
  <c r="P119" i="12"/>
  <c r="AJ119" i="12" s="1"/>
  <c r="Q119" i="12"/>
  <c r="R119" i="12"/>
  <c r="B120" i="12"/>
  <c r="C120" i="12"/>
  <c r="G120" i="12"/>
  <c r="P120" i="12"/>
  <c r="AR120" i="12" s="1"/>
  <c r="Q120" i="12"/>
  <c r="R120" i="12"/>
  <c r="B121" i="12"/>
  <c r="C121" i="12"/>
  <c r="G121" i="12"/>
  <c r="N121" i="12" s="1"/>
  <c r="P121" i="12"/>
  <c r="AQ121" i="12" s="1"/>
  <c r="Q121" i="12"/>
  <c r="R121" i="12"/>
  <c r="B122" i="12"/>
  <c r="C122" i="12"/>
  <c r="G122" i="12"/>
  <c r="N122" i="12" s="1"/>
  <c r="P122" i="12"/>
  <c r="AO122" i="12" s="1"/>
  <c r="Q122" i="12"/>
  <c r="R122" i="12"/>
  <c r="B123" i="12"/>
  <c r="C123" i="12"/>
  <c r="G123" i="12"/>
  <c r="N123" i="12" s="1"/>
  <c r="P123" i="12"/>
  <c r="BB123" i="12" s="1"/>
  <c r="Q123" i="12"/>
  <c r="R123" i="12"/>
  <c r="B124" i="12"/>
  <c r="C124" i="12"/>
  <c r="G124" i="12"/>
  <c r="N124" i="12" s="1"/>
  <c r="P124" i="12"/>
  <c r="AO124" i="12" s="1"/>
  <c r="Q124" i="12"/>
  <c r="R124" i="12"/>
  <c r="B125" i="12"/>
  <c r="C125" i="12"/>
  <c r="G125" i="12"/>
  <c r="P125" i="12"/>
  <c r="AO125" i="12" s="1"/>
  <c r="Q125" i="12"/>
  <c r="R125" i="12"/>
  <c r="B126" i="12"/>
  <c r="C126" i="12"/>
  <c r="G126" i="12"/>
  <c r="N126" i="12" s="1"/>
  <c r="P126" i="12"/>
  <c r="AO126" i="12" s="1"/>
  <c r="Q126" i="12"/>
  <c r="R126" i="12"/>
  <c r="B127" i="12"/>
  <c r="C127" i="12"/>
  <c r="G127" i="12"/>
  <c r="P127" i="12"/>
  <c r="AP127" i="12" s="1"/>
  <c r="Q127" i="12"/>
  <c r="R127" i="12"/>
  <c r="B128" i="12"/>
  <c r="C128" i="12"/>
  <c r="G128" i="12"/>
  <c r="N128" i="12" s="1"/>
  <c r="P128" i="12"/>
  <c r="AO128" i="12" s="1"/>
  <c r="Q128" i="12"/>
  <c r="R128" i="12"/>
  <c r="B129" i="12"/>
  <c r="C129" i="12"/>
  <c r="G129" i="12"/>
  <c r="N129" i="12" s="1"/>
  <c r="P129" i="12"/>
  <c r="AO129" i="12" s="1"/>
  <c r="Q129" i="12"/>
  <c r="R129" i="12"/>
  <c r="B130" i="12"/>
  <c r="C130" i="12"/>
  <c r="G130" i="12"/>
  <c r="N130" i="12" s="1"/>
  <c r="P130" i="12"/>
  <c r="Q130" i="12"/>
  <c r="R130" i="12"/>
  <c r="B131" i="12"/>
  <c r="C131" i="12"/>
  <c r="G131" i="12"/>
  <c r="P131" i="12"/>
  <c r="AQ131" i="12" s="1"/>
  <c r="Q131" i="12"/>
  <c r="R131" i="12"/>
  <c r="B132" i="12"/>
  <c r="C132" i="12"/>
  <c r="G132" i="12"/>
  <c r="N132" i="12" s="1"/>
  <c r="P132" i="12"/>
  <c r="AR132" i="12" s="1"/>
  <c r="Q132" i="12"/>
  <c r="R132" i="12"/>
  <c r="B133" i="12"/>
  <c r="C133" i="12"/>
  <c r="G133" i="12"/>
  <c r="P133" i="12"/>
  <c r="AO133" i="12" s="1"/>
  <c r="Q133" i="12"/>
  <c r="R133" i="12"/>
  <c r="B134" i="12"/>
  <c r="C134" i="12"/>
  <c r="G134" i="12"/>
  <c r="N134" i="12" s="1"/>
  <c r="P134" i="12"/>
  <c r="AJ134" i="12" s="1"/>
  <c r="Q134" i="12"/>
  <c r="R134" i="12"/>
  <c r="B135" i="12"/>
  <c r="C135" i="12"/>
  <c r="G135" i="12"/>
  <c r="P135" i="12"/>
  <c r="Q135" i="12"/>
  <c r="R135" i="12"/>
  <c r="B136" i="12"/>
  <c r="C136" i="12"/>
  <c r="G136" i="12"/>
  <c r="P136" i="12"/>
  <c r="AP136" i="12" s="1"/>
  <c r="Q136" i="12"/>
  <c r="R136" i="12"/>
  <c r="B137" i="12"/>
  <c r="C137" i="12"/>
  <c r="G137" i="12"/>
  <c r="N137" i="12" s="1"/>
  <c r="P137" i="12"/>
  <c r="AO137" i="12" s="1"/>
  <c r="Q137" i="12"/>
  <c r="R137" i="12"/>
  <c r="B138" i="12"/>
  <c r="C138" i="12"/>
  <c r="G138" i="12"/>
  <c r="N138" i="12" s="1"/>
  <c r="P138" i="12"/>
  <c r="AJ138" i="12" s="1"/>
  <c r="Q138" i="12"/>
  <c r="R138" i="12"/>
  <c r="B139" i="12"/>
  <c r="C139" i="12"/>
  <c r="G139" i="12"/>
  <c r="P139" i="12"/>
  <c r="AJ139" i="12" s="1"/>
  <c r="Q139" i="12"/>
  <c r="R139" i="12"/>
  <c r="B140" i="12"/>
  <c r="C140" i="12"/>
  <c r="G140" i="12"/>
  <c r="N140" i="12" s="1"/>
  <c r="P140" i="12"/>
  <c r="AJ140" i="12" s="1"/>
  <c r="Q140" i="12"/>
  <c r="R140" i="12"/>
  <c r="B141" i="12"/>
  <c r="C141" i="12"/>
  <c r="G141" i="12"/>
  <c r="N141" i="12" s="1"/>
  <c r="P141" i="12"/>
  <c r="AO141" i="12" s="1"/>
  <c r="Q141" i="12"/>
  <c r="R141" i="12"/>
  <c r="B142" i="12"/>
  <c r="C142" i="12"/>
  <c r="G142" i="12"/>
  <c r="N142" i="12" s="1"/>
  <c r="P142" i="12"/>
  <c r="Q142" i="12"/>
  <c r="R142" i="12"/>
  <c r="B143" i="12"/>
  <c r="C143" i="12"/>
  <c r="G143" i="12"/>
  <c r="P143" i="12"/>
  <c r="Q143" i="12"/>
  <c r="R143" i="12"/>
  <c r="B144" i="12"/>
  <c r="C144" i="12"/>
  <c r="G144" i="12"/>
  <c r="N144" i="12" s="1"/>
  <c r="P144" i="12"/>
  <c r="AR144" i="12" s="1"/>
  <c r="Q144" i="12"/>
  <c r="R144" i="12"/>
  <c r="B145" i="12"/>
  <c r="C145" i="12"/>
  <c r="G145" i="12"/>
  <c r="P145" i="12"/>
  <c r="AP145" i="12" s="1"/>
  <c r="Q145" i="12"/>
  <c r="R145" i="12"/>
  <c r="B146" i="12"/>
  <c r="C146" i="12"/>
  <c r="G146" i="12"/>
  <c r="N146" i="12" s="1"/>
  <c r="P146" i="12"/>
  <c r="AP146" i="12" s="1"/>
  <c r="Q146" i="12"/>
  <c r="R146" i="12"/>
  <c r="B147" i="12"/>
  <c r="C147" i="12"/>
  <c r="G147" i="12"/>
  <c r="N147" i="12" s="1"/>
  <c r="P147" i="12"/>
  <c r="AO147" i="12" s="1"/>
  <c r="Q147" i="12"/>
  <c r="R147" i="12"/>
  <c r="B148" i="12"/>
  <c r="C148" i="12"/>
  <c r="G148" i="12"/>
  <c r="N148" i="12" s="1"/>
  <c r="P148" i="12"/>
  <c r="Q148" i="12"/>
  <c r="R148" i="12"/>
  <c r="B149" i="12"/>
  <c r="C149" i="12"/>
  <c r="G149" i="12"/>
  <c r="N149" i="12" s="1"/>
  <c r="P149" i="12"/>
  <c r="AR149" i="12" s="1"/>
  <c r="Q149" i="12"/>
  <c r="R149" i="12"/>
  <c r="B150" i="12"/>
  <c r="C150" i="12"/>
  <c r="G150" i="12"/>
  <c r="N150" i="12" s="1"/>
  <c r="P150" i="12"/>
  <c r="AJ150" i="12" s="1"/>
  <c r="Q150" i="12"/>
  <c r="R150" i="12"/>
  <c r="B151" i="12"/>
  <c r="C151" i="12"/>
  <c r="G151" i="12"/>
  <c r="N151" i="12" s="1"/>
  <c r="P151" i="12"/>
  <c r="Q151" i="12"/>
  <c r="R151" i="12"/>
  <c r="B152" i="12"/>
  <c r="C152" i="12"/>
  <c r="G152" i="12"/>
  <c r="N152" i="12" s="1"/>
  <c r="P152" i="12"/>
  <c r="AO152" i="12" s="1"/>
  <c r="Q152" i="12"/>
  <c r="R152" i="12"/>
  <c r="B153" i="12"/>
  <c r="C153" i="12"/>
  <c r="G153" i="12"/>
  <c r="P153" i="12"/>
  <c r="AP153" i="12" s="1"/>
  <c r="Q153" i="12"/>
  <c r="R153" i="12"/>
  <c r="B154" i="12"/>
  <c r="C154" i="12"/>
  <c r="G154" i="12"/>
  <c r="N154" i="12" s="1"/>
  <c r="P154" i="12"/>
  <c r="AO154" i="12" s="1"/>
  <c r="Q154" i="12"/>
  <c r="R154" i="12"/>
  <c r="B155" i="12"/>
  <c r="C155" i="12"/>
  <c r="G155" i="12"/>
  <c r="N155" i="12" s="1"/>
  <c r="P155" i="12"/>
  <c r="AQ155" i="12" s="1"/>
  <c r="Q155" i="12"/>
  <c r="R155" i="12"/>
  <c r="B156" i="12"/>
  <c r="C156" i="12"/>
  <c r="G156" i="12"/>
  <c r="N156" i="12" s="1"/>
  <c r="P156" i="12"/>
  <c r="AO156" i="12" s="1"/>
  <c r="Q156" i="12"/>
  <c r="R156" i="12"/>
  <c r="B157" i="12"/>
  <c r="C157" i="12"/>
  <c r="G157" i="12"/>
  <c r="P157" i="12"/>
  <c r="AO157" i="12" s="1"/>
  <c r="Q157" i="12"/>
  <c r="R157" i="12"/>
  <c r="B158" i="12"/>
  <c r="C158" i="12"/>
  <c r="G158" i="12"/>
  <c r="P158" i="12"/>
  <c r="AP158" i="12" s="1"/>
  <c r="Q158" i="12"/>
  <c r="R158" i="12"/>
  <c r="B159" i="12"/>
  <c r="C159" i="12"/>
  <c r="G159" i="12"/>
  <c r="P159" i="12"/>
  <c r="AO159" i="12" s="1"/>
  <c r="Q159" i="12"/>
  <c r="R159" i="12"/>
  <c r="B160" i="12"/>
  <c r="C160" i="12"/>
  <c r="G160" i="12"/>
  <c r="N160" i="12" s="1"/>
  <c r="P160" i="12"/>
  <c r="Q160" i="12"/>
  <c r="R160" i="12"/>
  <c r="B161" i="12"/>
  <c r="C161" i="12"/>
  <c r="G161" i="12"/>
  <c r="N161" i="12" s="1"/>
  <c r="P161" i="12"/>
  <c r="Q161" i="12"/>
  <c r="R161" i="12"/>
  <c r="B162" i="12"/>
  <c r="C162" i="12"/>
  <c r="G162" i="12"/>
  <c r="N162" i="12" s="1"/>
  <c r="P162" i="12"/>
  <c r="AJ162" i="12" s="1"/>
  <c r="Q162" i="12"/>
  <c r="R162" i="12"/>
  <c r="B163" i="12"/>
  <c r="C163" i="12"/>
  <c r="G163" i="12"/>
  <c r="P163" i="12"/>
  <c r="AP163" i="12" s="1"/>
  <c r="Q163" i="12"/>
  <c r="R163" i="12"/>
  <c r="B164" i="12"/>
  <c r="C164" i="12"/>
  <c r="G164" i="12"/>
  <c r="N164" i="12" s="1"/>
  <c r="P164" i="12"/>
  <c r="Q164" i="12"/>
  <c r="R164" i="12"/>
  <c r="B165" i="12"/>
  <c r="C165" i="12"/>
  <c r="G165" i="12"/>
  <c r="N165" i="12" s="1"/>
  <c r="P165" i="12"/>
  <c r="AO165" i="12" s="1"/>
  <c r="Q165" i="12"/>
  <c r="R165" i="12"/>
  <c r="B166" i="12"/>
  <c r="C166" i="12"/>
  <c r="G166" i="12"/>
  <c r="N166" i="12" s="1"/>
  <c r="P166" i="12"/>
  <c r="AO166" i="12" s="1"/>
  <c r="Q166" i="12"/>
  <c r="R166" i="12"/>
  <c r="B167" i="12"/>
  <c r="C167" i="12"/>
  <c r="G167" i="12"/>
  <c r="P167" i="12"/>
  <c r="AO167" i="12" s="1"/>
  <c r="Q167" i="12"/>
  <c r="R167" i="12"/>
  <c r="B168" i="12"/>
  <c r="C168" i="12"/>
  <c r="G168" i="12"/>
  <c r="N168" i="12" s="1"/>
  <c r="P168" i="12"/>
  <c r="AO168" i="12" s="1"/>
  <c r="Q168" i="12"/>
  <c r="R168" i="12"/>
  <c r="B169" i="12"/>
  <c r="C169" i="12"/>
  <c r="G169" i="12"/>
  <c r="N169" i="12" s="1"/>
  <c r="P169" i="12"/>
  <c r="AO169" i="12" s="1"/>
  <c r="Q169" i="12"/>
  <c r="R169" i="12"/>
  <c r="B170" i="12"/>
  <c r="C170" i="12"/>
  <c r="G170" i="12"/>
  <c r="N170" i="12" s="1"/>
  <c r="P170" i="12"/>
  <c r="AO170" i="12" s="1"/>
  <c r="Q170" i="12"/>
  <c r="R170" i="12"/>
  <c r="B171" i="12"/>
  <c r="C171" i="12"/>
  <c r="G171" i="12"/>
  <c r="P171" i="12"/>
  <c r="AP171" i="12" s="1"/>
  <c r="Q171" i="12"/>
  <c r="R171" i="12"/>
  <c r="B172" i="12"/>
  <c r="C172" i="12"/>
  <c r="G172" i="12"/>
  <c r="N172" i="12" s="1"/>
  <c r="P172" i="12"/>
  <c r="AO172" i="12" s="1"/>
  <c r="Q172" i="12"/>
  <c r="R172" i="12"/>
  <c r="B173" i="12"/>
  <c r="C173" i="12"/>
  <c r="G173" i="12"/>
  <c r="N173" i="12" s="1"/>
  <c r="P173" i="12"/>
  <c r="AQ173" i="12" s="1"/>
  <c r="Q173" i="12"/>
  <c r="R173" i="12"/>
  <c r="B174" i="12"/>
  <c r="C174" i="12"/>
  <c r="G174" i="12"/>
  <c r="N174" i="12" s="1"/>
  <c r="P174" i="12"/>
  <c r="AO174" i="12" s="1"/>
  <c r="Q174" i="12"/>
  <c r="R174" i="12"/>
  <c r="B175" i="12"/>
  <c r="C175" i="12"/>
  <c r="G175" i="12"/>
  <c r="P175" i="12"/>
  <c r="BB175" i="12" s="1"/>
  <c r="Q175" i="12"/>
  <c r="R175" i="12"/>
  <c r="B176" i="12"/>
  <c r="C176" i="12"/>
  <c r="G176" i="12"/>
  <c r="N176" i="12" s="1"/>
  <c r="P176" i="12"/>
  <c r="AJ176" i="12" s="1"/>
  <c r="Q176" i="12"/>
  <c r="R176" i="12"/>
  <c r="B177" i="12"/>
  <c r="C177" i="12"/>
  <c r="G177" i="12"/>
  <c r="N177" i="12" s="1"/>
  <c r="P177" i="12"/>
  <c r="AO177" i="12" s="1"/>
  <c r="Q177" i="12"/>
  <c r="R177" i="12"/>
  <c r="B178" i="12"/>
  <c r="C178" i="12"/>
  <c r="G178" i="12"/>
  <c r="N178" i="12" s="1"/>
  <c r="P178" i="12"/>
  <c r="AO178" i="12" s="1"/>
  <c r="Q178" i="12"/>
  <c r="R178" i="12"/>
  <c r="B179" i="12"/>
  <c r="C179" i="12"/>
  <c r="G179" i="12"/>
  <c r="P179" i="12"/>
  <c r="AO179" i="12" s="1"/>
  <c r="Q179" i="12"/>
  <c r="R179" i="12"/>
  <c r="B180" i="12"/>
  <c r="C180" i="12"/>
  <c r="G180" i="12"/>
  <c r="N180" i="12" s="1"/>
  <c r="P180" i="12"/>
  <c r="AO180" i="12" s="1"/>
  <c r="Q180" i="12"/>
  <c r="R180" i="12"/>
  <c r="B181" i="12"/>
  <c r="C181" i="12"/>
  <c r="G181" i="12"/>
  <c r="N181" i="12" s="1"/>
  <c r="P181" i="12"/>
  <c r="AQ181" i="12" s="1"/>
  <c r="Q181" i="12"/>
  <c r="R181" i="12"/>
  <c r="B182" i="12"/>
  <c r="C182" i="12"/>
  <c r="G182" i="12"/>
  <c r="N182" i="12" s="1"/>
  <c r="P182" i="12"/>
  <c r="AO182" i="12" s="1"/>
  <c r="Q182" i="12"/>
  <c r="R182" i="12"/>
  <c r="B183" i="12"/>
  <c r="C183" i="12"/>
  <c r="G183" i="12"/>
  <c r="P183" i="12"/>
  <c r="BB183" i="12" s="1"/>
  <c r="Q183" i="12"/>
  <c r="R183" i="12"/>
  <c r="B184" i="12"/>
  <c r="C184" i="12"/>
  <c r="G184" i="12"/>
  <c r="N184" i="12" s="1"/>
  <c r="P184" i="12"/>
  <c r="Q184" i="12"/>
  <c r="R184" i="12"/>
  <c r="B185" i="12"/>
  <c r="C185" i="12"/>
  <c r="G185" i="12"/>
  <c r="N185" i="12" s="1"/>
  <c r="P185" i="12"/>
  <c r="AR185" i="12" s="1"/>
  <c r="Q185" i="12"/>
  <c r="R185" i="12"/>
  <c r="B186" i="12"/>
  <c r="C186" i="12"/>
  <c r="G186" i="12"/>
  <c r="N186" i="12" s="1"/>
  <c r="P186" i="12"/>
  <c r="AR186" i="12" s="1"/>
  <c r="Q186" i="12"/>
  <c r="R186" i="12"/>
  <c r="B187" i="12"/>
  <c r="C187" i="12"/>
  <c r="G187" i="12"/>
  <c r="P187" i="12"/>
  <c r="Q187" i="12"/>
  <c r="R187" i="12"/>
  <c r="B188" i="12"/>
  <c r="C188" i="12"/>
  <c r="G188" i="12"/>
  <c r="N188" i="12" s="1"/>
  <c r="P188" i="12"/>
  <c r="AR188" i="12" s="1"/>
  <c r="Q188" i="12"/>
  <c r="R188" i="12"/>
  <c r="B189" i="12"/>
  <c r="C189" i="12"/>
  <c r="G189" i="12"/>
  <c r="P189" i="12"/>
  <c r="AO189" i="12" s="1"/>
  <c r="Q189" i="12"/>
  <c r="R189" i="12"/>
  <c r="B190" i="12"/>
  <c r="C190" i="12"/>
  <c r="G190" i="12"/>
  <c r="N190" i="12" s="1"/>
  <c r="P190" i="12"/>
  <c r="AR190" i="12" s="1"/>
  <c r="Q190" i="12"/>
  <c r="R190" i="12"/>
  <c r="B191" i="12"/>
  <c r="C191" i="12"/>
  <c r="G191" i="12"/>
  <c r="P191" i="12"/>
  <c r="AP191" i="12" s="1"/>
  <c r="Q191" i="12"/>
  <c r="R191" i="12"/>
  <c r="B192" i="12"/>
  <c r="C192" i="12"/>
  <c r="G192" i="12"/>
  <c r="P192" i="12"/>
  <c r="AP192" i="12" s="1"/>
  <c r="Q192" i="12"/>
  <c r="R192" i="12"/>
  <c r="B193" i="12"/>
  <c r="C193" i="12"/>
  <c r="G193" i="12"/>
  <c r="N193" i="12" s="1"/>
  <c r="P193" i="12"/>
  <c r="AP193" i="12" s="1"/>
  <c r="Q193" i="12"/>
  <c r="R193" i="12"/>
  <c r="B194" i="12"/>
  <c r="C194" i="12"/>
  <c r="G194" i="12"/>
  <c r="N194" i="12" s="1"/>
  <c r="P194" i="12"/>
  <c r="AR194" i="12" s="1"/>
  <c r="Q194" i="12"/>
  <c r="R194" i="12"/>
  <c r="B195" i="12"/>
  <c r="C195" i="12"/>
  <c r="G195" i="12"/>
  <c r="P195" i="12"/>
  <c r="AJ195" i="12" s="1"/>
  <c r="Q195" i="12"/>
  <c r="R195" i="12"/>
  <c r="B196" i="12"/>
  <c r="C196" i="12"/>
  <c r="G196" i="12"/>
  <c r="N196" i="12" s="1"/>
  <c r="P196" i="12"/>
  <c r="AR196" i="12" s="1"/>
  <c r="Q196" i="12"/>
  <c r="R196" i="12"/>
  <c r="B197" i="12"/>
  <c r="C197" i="12"/>
  <c r="G197" i="12"/>
  <c r="P197" i="12"/>
  <c r="AO197" i="12" s="1"/>
  <c r="Q197" i="12"/>
  <c r="R197" i="12"/>
  <c r="B198" i="12"/>
  <c r="C198" i="12"/>
  <c r="G198" i="12"/>
  <c r="N198" i="12" s="1"/>
  <c r="P198" i="12"/>
  <c r="AR198" i="12" s="1"/>
  <c r="Q198" i="12"/>
  <c r="R198" i="12"/>
  <c r="B199" i="12"/>
  <c r="C199" i="12"/>
  <c r="G199" i="12"/>
  <c r="P199" i="12"/>
  <c r="AO199" i="12" s="1"/>
  <c r="Q199" i="12"/>
  <c r="R199" i="12"/>
  <c r="B200" i="12"/>
  <c r="C200" i="12"/>
  <c r="G200" i="12"/>
  <c r="P200" i="12"/>
  <c r="Q200" i="12"/>
  <c r="R200" i="12"/>
  <c r="B201" i="12"/>
  <c r="C201" i="12"/>
  <c r="G201" i="12"/>
  <c r="N201" i="12" s="1"/>
  <c r="P201" i="12"/>
  <c r="AO201" i="12" s="1"/>
  <c r="Q201" i="12"/>
  <c r="R201" i="12"/>
  <c r="B202" i="12"/>
  <c r="C202" i="12"/>
  <c r="G202" i="12"/>
  <c r="N202" i="12" s="1"/>
  <c r="P202" i="12"/>
  <c r="AR202" i="12" s="1"/>
  <c r="Q202" i="12"/>
  <c r="R202" i="12"/>
  <c r="B203" i="12"/>
  <c r="C203" i="12"/>
  <c r="G203" i="12"/>
  <c r="P203" i="12"/>
  <c r="AR203" i="12" s="1"/>
  <c r="Q203" i="12"/>
  <c r="R203" i="12"/>
  <c r="B204" i="12"/>
  <c r="C204" i="12"/>
  <c r="G204" i="12"/>
  <c r="N204" i="12" s="1"/>
  <c r="P204" i="12"/>
  <c r="AP204" i="12" s="1"/>
  <c r="Q204" i="12"/>
  <c r="R204" i="12"/>
  <c r="B205" i="12"/>
  <c r="C205" i="12"/>
  <c r="G205" i="12"/>
  <c r="P205" i="12"/>
  <c r="AO205" i="12" s="1"/>
  <c r="Q205" i="12"/>
  <c r="R205" i="12"/>
  <c r="B206" i="12"/>
  <c r="C206" i="12"/>
  <c r="G206" i="12"/>
  <c r="N206" i="12" s="1"/>
  <c r="P206" i="12"/>
  <c r="AR206" i="12" s="1"/>
  <c r="Q206" i="12"/>
  <c r="R206" i="12"/>
  <c r="B207" i="12"/>
  <c r="C207" i="12"/>
  <c r="G207" i="12"/>
  <c r="P207" i="12"/>
  <c r="AP207" i="12" s="1"/>
  <c r="Q207" i="12"/>
  <c r="R207" i="12"/>
  <c r="B208" i="12"/>
  <c r="C208" i="12"/>
  <c r="G208" i="12"/>
  <c r="P208" i="12"/>
  <c r="AP208" i="12" s="1"/>
  <c r="Q208" i="12"/>
  <c r="R208" i="12"/>
  <c r="B209" i="12"/>
  <c r="C209" i="12"/>
  <c r="G209" i="12"/>
  <c r="N209" i="12" s="1"/>
  <c r="P209" i="12"/>
  <c r="AO209" i="12" s="1"/>
  <c r="Q209" i="12"/>
  <c r="R209" i="12"/>
  <c r="B210" i="12"/>
  <c r="C210" i="12"/>
  <c r="G210" i="12"/>
  <c r="N210" i="12" s="1"/>
  <c r="P210" i="12"/>
  <c r="AR210" i="12" s="1"/>
  <c r="Q210" i="12"/>
  <c r="R210" i="12"/>
  <c r="B211" i="12"/>
  <c r="C211" i="12"/>
  <c r="G211" i="12"/>
  <c r="P211" i="12"/>
  <c r="Q211" i="12"/>
  <c r="R211" i="12"/>
  <c r="B212" i="12"/>
  <c r="C212" i="12"/>
  <c r="G212" i="12"/>
  <c r="N212" i="12" s="1"/>
  <c r="P212" i="12"/>
  <c r="AR212" i="12" s="1"/>
  <c r="Q212" i="12"/>
  <c r="R212" i="12"/>
  <c r="B213" i="12"/>
  <c r="C213" i="12"/>
  <c r="G213" i="12"/>
  <c r="P213" i="12"/>
  <c r="AJ213" i="12" s="1"/>
  <c r="Q213" i="12"/>
  <c r="R213" i="12"/>
  <c r="B214" i="12"/>
  <c r="C214" i="12"/>
  <c r="G214" i="12"/>
  <c r="N214" i="12" s="1"/>
  <c r="P214" i="12"/>
  <c r="AR214" i="12" s="1"/>
  <c r="Q214" i="12"/>
  <c r="R214" i="12"/>
  <c r="B215" i="12"/>
  <c r="C215" i="12"/>
  <c r="G215" i="12"/>
  <c r="P215" i="12"/>
  <c r="AJ215" i="12" s="1"/>
  <c r="Q215" i="12"/>
  <c r="R215" i="12"/>
  <c r="B216" i="12"/>
  <c r="C216" i="12"/>
  <c r="G216" i="12"/>
  <c r="N216" i="12" s="1"/>
  <c r="P216" i="12"/>
  <c r="AP216" i="12" s="1"/>
  <c r="Q216" i="12"/>
  <c r="R216" i="12"/>
  <c r="B217" i="12"/>
  <c r="C217" i="12"/>
  <c r="G217" i="12"/>
  <c r="P217" i="12"/>
  <c r="AO217" i="12" s="1"/>
  <c r="Q217" i="12"/>
  <c r="R217" i="12"/>
  <c r="B218" i="12"/>
  <c r="C218" i="12"/>
  <c r="G218" i="12"/>
  <c r="N218" i="12" s="1"/>
  <c r="P218" i="12"/>
  <c r="AJ218" i="12" s="1"/>
  <c r="Q218" i="12"/>
  <c r="R218" i="12"/>
  <c r="B219" i="12"/>
  <c r="C219" i="12"/>
  <c r="G219" i="12"/>
  <c r="N219" i="12" s="1"/>
  <c r="P219" i="12"/>
  <c r="AO219" i="12" s="1"/>
  <c r="Q219" i="12"/>
  <c r="R219" i="12"/>
  <c r="B220" i="12"/>
  <c r="C220" i="12"/>
  <c r="G220" i="12"/>
  <c r="P220" i="12"/>
  <c r="AR220" i="12" s="1"/>
  <c r="Q220" i="12"/>
  <c r="R220" i="12"/>
  <c r="B221" i="12"/>
  <c r="C221" i="12"/>
  <c r="G221" i="12"/>
  <c r="N221" i="12" s="1"/>
  <c r="P221" i="12"/>
  <c r="AO221" i="12" s="1"/>
  <c r="Q221" i="12"/>
  <c r="R221" i="12"/>
  <c r="B222" i="12"/>
  <c r="C222" i="12"/>
  <c r="G222" i="12"/>
  <c r="N222" i="12" s="1"/>
  <c r="P222" i="12"/>
  <c r="Q222" i="12"/>
  <c r="R222" i="12"/>
  <c r="B223" i="12"/>
  <c r="C223" i="12"/>
  <c r="G223" i="12"/>
  <c r="N223" i="12" s="1"/>
  <c r="P223" i="12"/>
  <c r="AO223" i="12" s="1"/>
  <c r="Q223" i="12"/>
  <c r="R223" i="12"/>
  <c r="B224" i="12"/>
  <c r="C224" i="12"/>
  <c r="G224" i="12"/>
  <c r="P224" i="12"/>
  <c r="AP224" i="12" s="1"/>
  <c r="Q224" i="12"/>
  <c r="R224" i="12"/>
  <c r="B225" i="12"/>
  <c r="C225" i="12"/>
  <c r="G225" i="12"/>
  <c r="N225" i="12" s="1"/>
  <c r="P225" i="12"/>
  <c r="AO225" i="12" s="1"/>
  <c r="Q225" i="12"/>
  <c r="R225" i="12"/>
  <c r="B226" i="12"/>
  <c r="C226" i="12"/>
  <c r="G226" i="12"/>
  <c r="N226" i="12" s="1"/>
  <c r="P226" i="12"/>
  <c r="AJ226" i="12" s="1"/>
  <c r="Q226" i="12"/>
  <c r="R226" i="12"/>
  <c r="B227" i="12"/>
  <c r="C227" i="12"/>
  <c r="G227" i="12"/>
  <c r="N227" i="12" s="1"/>
  <c r="P227" i="12"/>
  <c r="AO227" i="12" s="1"/>
  <c r="Q227" i="12"/>
  <c r="R227" i="12"/>
  <c r="B228" i="12"/>
  <c r="C228" i="12"/>
  <c r="G228" i="12"/>
  <c r="P228" i="12"/>
  <c r="AR228" i="12" s="1"/>
  <c r="Q228" i="12"/>
  <c r="R228" i="12"/>
  <c r="B229" i="12"/>
  <c r="C229" i="12"/>
  <c r="G229" i="12"/>
  <c r="N229" i="12" s="1"/>
  <c r="P229" i="12"/>
  <c r="Q229" i="12"/>
  <c r="R229" i="12"/>
  <c r="B230" i="12"/>
  <c r="C230" i="12"/>
  <c r="G230" i="12"/>
  <c r="N230" i="12" s="1"/>
  <c r="P230" i="12"/>
  <c r="Q230" i="12"/>
  <c r="R230" i="12"/>
  <c r="B231" i="12"/>
  <c r="C231" i="12"/>
  <c r="G231" i="12"/>
  <c r="N231" i="12" s="1"/>
  <c r="P231" i="12"/>
  <c r="AO231" i="12" s="1"/>
  <c r="Q231" i="12"/>
  <c r="R231" i="12"/>
  <c r="B232" i="12"/>
  <c r="C232" i="12"/>
  <c r="G232" i="12"/>
  <c r="P232" i="12"/>
  <c r="AP232" i="12" s="1"/>
  <c r="Q232" i="12"/>
  <c r="R232" i="12"/>
  <c r="B233" i="12"/>
  <c r="C233" i="12"/>
  <c r="G233" i="12"/>
  <c r="N233" i="12" s="1"/>
  <c r="P233" i="12"/>
  <c r="AO233" i="12" s="1"/>
  <c r="Q233" i="12"/>
  <c r="R233" i="12"/>
  <c r="B234" i="12"/>
  <c r="C234" i="12"/>
  <c r="G234" i="12"/>
  <c r="N234" i="12" s="1"/>
  <c r="P234" i="12"/>
  <c r="AP234" i="12" s="1"/>
  <c r="Q234" i="12"/>
  <c r="R234" i="12"/>
  <c r="B235" i="12"/>
  <c r="C235" i="12"/>
  <c r="G235" i="12"/>
  <c r="N235" i="12" s="1"/>
  <c r="P235" i="12"/>
  <c r="AO235" i="12" s="1"/>
  <c r="Q235" i="12"/>
  <c r="R235" i="12"/>
  <c r="B236" i="12"/>
  <c r="C236" i="12"/>
  <c r="G236" i="12"/>
  <c r="P236" i="12"/>
  <c r="Q236" i="12"/>
  <c r="R236" i="12"/>
  <c r="B237" i="12"/>
  <c r="C237" i="12"/>
  <c r="G237" i="12"/>
  <c r="N237" i="12" s="1"/>
  <c r="P237" i="12"/>
  <c r="Q237" i="12"/>
  <c r="R237" i="12"/>
  <c r="B238" i="12"/>
  <c r="C238" i="12"/>
  <c r="G238" i="12"/>
  <c r="N238" i="12" s="1"/>
  <c r="P238" i="12"/>
  <c r="BB238" i="12" s="1"/>
  <c r="Q238" i="12"/>
  <c r="R238" i="12"/>
  <c r="B239" i="12"/>
  <c r="C239" i="12"/>
  <c r="G239" i="12"/>
  <c r="P239" i="12"/>
  <c r="AP239" i="12" s="1"/>
  <c r="Q239" i="12"/>
  <c r="R239" i="12"/>
  <c r="B240" i="12"/>
  <c r="C240" i="12"/>
  <c r="G240" i="12"/>
  <c r="N240" i="12" s="1"/>
  <c r="P240" i="12"/>
  <c r="AO240" i="12" s="1"/>
  <c r="Q240" i="12"/>
  <c r="R240" i="12"/>
  <c r="B241" i="12"/>
  <c r="C241" i="12"/>
  <c r="G241" i="12"/>
  <c r="N241" i="12" s="1"/>
  <c r="P241" i="12"/>
  <c r="AP241" i="12" s="1"/>
  <c r="Q241" i="12"/>
  <c r="R241" i="12"/>
  <c r="B242" i="12"/>
  <c r="C242" i="12"/>
  <c r="G242" i="12"/>
  <c r="N242" i="12" s="1"/>
  <c r="P242" i="12"/>
  <c r="Q242" i="12"/>
  <c r="R242" i="12"/>
  <c r="B243" i="12"/>
  <c r="C243" i="12"/>
  <c r="G243" i="12"/>
  <c r="P243" i="12"/>
  <c r="AQ243" i="12" s="1"/>
  <c r="Q243" i="12"/>
  <c r="R243" i="12"/>
  <c r="B244" i="12"/>
  <c r="C244" i="12"/>
  <c r="G244" i="12"/>
  <c r="N244" i="12" s="1"/>
  <c r="P244" i="12"/>
  <c r="AO244" i="12" s="1"/>
  <c r="Q244" i="12"/>
  <c r="R244" i="12"/>
  <c r="B245" i="12"/>
  <c r="C245" i="12"/>
  <c r="G245" i="12"/>
  <c r="N245" i="12" s="1"/>
  <c r="P245" i="12"/>
  <c r="AR245" i="12" s="1"/>
  <c r="Q245" i="12"/>
  <c r="R245" i="12"/>
  <c r="B246" i="12"/>
  <c r="C246" i="12"/>
  <c r="G246" i="12"/>
  <c r="N246" i="12" s="1"/>
  <c r="P246" i="12"/>
  <c r="AO246" i="12" s="1"/>
  <c r="Q246" i="12"/>
  <c r="R246" i="12"/>
  <c r="B247" i="12"/>
  <c r="C247" i="12"/>
  <c r="G247" i="12"/>
  <c r="P247" i="12"/>
  <c r="Q247" i="12"/>
  <c r="R247" i="12"/>
  <c r="B248" i="12"/>
  <c r="C248" i="12"/>
  <c r="G248" i="12"/>
  <c r="N248" i="12" s="1"/>
  <c r="P248" i="12"/>
  <c r="AJ248" i="12" s="1"/>
  <c r="Q248" i="12"/>
  <c r="R248" i="12"/>
  <c r="B249" i="12"/>
  <c r="C249" i="12"/>
  <c r="G249" i="12"/>
  <c r="P249" i="12"/>
  <c r="Q249" i="12"/>
  <c r="R249" i="12"/>
  <c r="B250" i="12"/>
  <c r="C250" i="12"/>
  <c r="G250" i="12"/>
  <c r="N250" i="12" s="1"/>
  <c r="P250" i="12"/>
  <c r="AR250" i="12" s="1"/>
  <c r="Q250" i="12"/>
  <c r="R250" i="12"/>
  <c r="B251" i="12"/>
  <c r="C251" i="12"/>
  <c r="G251" i="12"/>
  <c r="P251" i="12"/>
  <c r="AO251" i="12" s="1"/>
  <c r="Q251" i="12"/>
  <c r="R251" i="12"/>
  <c r="B252" i="12"/>
  <c r="C252" i="12"/>
  <c r="G252" i="12"/>
  <c r="N252" i="12" s="1"/>
  <c r="P252" i="12"/>
  <c r="AP252" i="12" s="1"/>
  <c r="Q252" i="12"/>
  <c r="R252" i="12"/>
  <c r="B253" i="12"/>
  <c r="C253" i="12"/>
  <c r="G253" i="12"/>
  <c r="P253" i="12"/>
  <c r="AJ253" i="12" s="1"/>
  <c r="Q253" i="12"/>
  <c r="R253" i="12"/>
  <c r="B254" i="12"/>
  <c r="C254" i="12"/>
  <c r="G254" i="12"/>
  <c r="N254" i="12" s="1"/>
  <c r="P254" i="12"/>
  <c r="AJ254" i="12" s="1"/>
  <c r="Q254" i="12"/>
  <c r="R254" i="12"/>
  <c r="B255" i="12"/>
  <c r="C255" i="12"/>
  <c r="G255" i="12"/>
  <c r="P255" i="12"/>
  <c r="Q255" i="12"/>
  <c r="R255" i="12"/>
  <c r="B256" i="12"/>
  <c r="C256" i="12"/>
  <c r="G256" i="12"/>
  <c r="N256" i="12" s="1"/>
  <c r="P256" i="12"/>
  <c r="Q256" i="12"/>
  <c r="R256" i="12"/>
  <c r="B257" i="12"/>
  <c r="C257" i="12"/>
  <c r="G257" i="12"/>
  <c r="P257" i="12"/>
  <c r="Q257" i="12"/>
  <c r="R257" i="12"/>
  <c r="B258" i="12"/>
  <c r="C258" i="12"/>
  <c r="G258" i="12"/>
  <c r="N258" i="12" s="1"/>
  <c r="P258" i="12"/>
  <c r="AR258" i="12" s="1"/>
  <c r="Q258" i="12"/>
  <c r="R258" i="12"/>
  <c r="B259" i="12"/>
  <c r="C259" i="12"/>
  <c r="G259" i="12"/>
  <c r="P259" i="12"/>
  <c r="AO259" i="12" s="1"/>
  <c r="Q259" i="12"/>
  <c r="R259" i="12"/>
  <c r="B260" i="12"/>
  <c r="C260" i="12"/>
  <c r="G260" i="12"/>
  <c r="N260" i="12" s="1"/>
  <c r="P260" i="12"/>
  <c r="AP260" i="12" s="1"/>
  <c r="Q260" i="12"/>
  <c r="R260" i="12"/>
  <c r="B261" i="12"/>
  <c r="C261" i="12"/>
  <c r="G261" i="12"/>
  <c r="P261" i="12"/>
  <c r="AJ261" i="12" s="1"/>
  <c r="Q261" i="12"/>
  <c r="R261" i="12"/>
  <c r="B262" i="12"/>
  <c r="C262" i="12"/>
  <c r="G262" i="12"/>
  <c r="N262" i="12" s="1"/>
  <c r="P262" i="12"/>
  <c r="AJ262" i="12" s="1"/>
  <c r="Q262" i="12"/>
  <c r="R262" i="12"/>
  <c r="B263" i="12"/>
  <c r="C263" i="12"/>
  <c r="G263" i="12"/>
  <c r="P263" i="12"/>
  <c r="AQ263" i="12" s="1"/>
  <c r="Q263" i="12"/>
  <c r="R263" i="12"/>
  <c r="B264" i="12"/>
  <c r="C264" i="12"/>
  <c r="G264" i="12"/>
  <c r="N264" i="12" s="1"/>
  <c r="P264" i="12"/>
  <c r="AJ264" i="12" s="1"/>
  <c r="Q264" i="12"/>
  <c r="R264" i="12"/>
  <c r="B265" i="12"/>
  <c r="C265" i="12"/>
  <c r="G265" i="12"/>
  <c r="P265" i="12"/>
  <c r="Q265" i="12"/>
  <c r="R265" i="12"/>
  <c r="B266" i="12"/>
  <c r="C266" i="12"/>
  <c r="G266" i="12"/>
  <c r="N266" i="12" s="1"/>
  <c r="P266" i="12"/>
  <c r="AR266" i="12" s="1"/>
  <c r="Q266" i="12"/>
  <c r="R266" i="12"/>
  <c r="B267" i="12"/>
  <c r="C267" i="12"/>
  <c r="G267" i="12"/>
  <c r="P267" i="12"/>
  <c r="AR267" i="12" s="1"/>
  <c r="Q267" i="12"/>
  <c r="R267" i="12"/>
  <c r="B268" i="12"/>
  <c r="C268" i="12"/>
  <c r="G268" i="12"/>
  <c r="N268" i="12" s="1"/>
  <c r="P268" i="12"/>
  <c r="AP268" i="12" s="1"/>
  <c r="Q268" i="12"/>
  <c r="R268" i="12"/>
  <c r="B269" i="12"/>
  <c r="C269" i="12"/>
  <c r="G269" i="12"/>
  <c r="P269" i="12"/>
  <c r="AJ269" i="12" s="1"/>
  <c r="Q269" i="12"/>
  <c r="R269" i="12"/>
  <c r="B270" i="12"/>
  <c r="C270" i="12"/>
  <c r="G270" i="12"/>
  <c r="N270" i="12" s="1"/>
  <c r="P270" i="12"/>
  <c r="Q270" i="12"/>
  <c r="R270" i="12"/>
  <c r="B271" i="12"/>
  <c r="C271" i="12"/>
  <c r="G271" i="12"/>
  <c r="P271" i="12"/>
  <c r="AJ271" i="12" s="1"/>
  <c r="Q271" i="12"/>
  <c r="R271" i="12"/>
  <c r="B272" i="12"/>
  <c r="C272" i="12"/>
  <c r="G272" i="12"/>
  <c r="N272" i="12" s="1"/>
  <c r="P272" i="12"/>
  <c r="AJ272" i="12" s="1"/>
  <c r="Q272" i="12"/>
  <c r="R272" i="12"/>
  <c r="B273" i="12"/>
  <c r="C273" i="12"/>
  <c r="G273" i="12"/>
  <c r="P273" i="12"/>
  <c r="AJ273" i="12" s="1"/>
  <c r="Q273" i="12"/>
  <c r="R273" i="12"/>
  <c r="B274" i="12"/>
  <c r="C274" i="12"/>
  <c r="G274" i="12"/>
  <c r="N274" i="12" s="1"/>
  <c r="P274" i="12"/>
  <c r="AR274" i="12" s="1"/>
  <c r="Q274" i="12"/>
  <c r="R274" i="12"/>
  <c r="B275" i="12"/>
  <c r="C275" i="12"/>
  <c r="G275" i="12"/>
  <c r="P275" i="12"/>
  <c r="AR275" i="12" s="1"/>
  <c r="Q275" i="12"/>
  <c r="R275" i="12"/>
  <c r="B276" i="12"/>
  <c r="C276" i="12"/>
  <c r="G276" i="12"/>
  <c r="N276" i="12" s="1"/>
  <c r="P276" i="12"/>
  <c r="AP276" i="12" s="1"/>
  <c r="Q276" i="12"/>
  <c r="R276" i="12"/>
  <c r="B277" i="12"/>
  <c r="C277" i="12"/>
  <c r="G277" i="12"/>
  <c r="P277" i="12"/>
  <c r="Q277" i="12"/>
  <c r="R277" i="12"/>
  <c r="B278" i="12"/>
  <c r="C278" i="12"/>
  <c r="G278" i="12"/>
  <c r="N278" i="12" s="1"/>
  <c r="P278" i="12"/>
  <c r="AP278" i="12" s="1"/>
  <c r="Q278" i="12"/>
  <c r="R278" i="12"/>
  <c r="B279" i="12"/>
  <c r="C279" i="12"/>
  <c r="G279" i="12"/>
  <c r="P279" i="12"/>
  <c r="AR279" i="12" s="1"/>
  <c r="Q279" i="12"/>
  <c r="R279" i="12"/>
  <c r="B280" i="12"/>
  <c r="C280" i="12"/>
  <c r="G280" i="12"/>
  <c r="N280" i="12" s="1"/>
  <c r="P280" i="12"/>
  <c r="AO280" i="12" s="1"/>
  <c r="Q280" i="12"/>
  <c r="R280" i="12"/>
  <c r="B281" i="12"/>
  <c r="C281" i="12"/>
  <c r="G281" i="12"/>
  <c r="N281" i="12" s="1"/>
  <c r="P281" i="12"/>
  <c r="AJ281" i="12" s="1"/>
  <c r="Q281" i="12"/>
  <c r="R281" i="12"/>
  <c r="B282" i="12"/>
  <c r="C282" i="12"/>
  <c r="G282" i="12"/>
  <c r="N282" i="12" s="1"/>
  <c r="P282" i="12"/>
  <c r="AJ282" i="12" s="1"/>
  <c r="Q282" i="12"/>
  <c r="R282" i="12"/>
  <c r="B283" i="12"/>
  <c r="C283" i="12"/>
  <c r="G283" i="12"/>
  <c r="N283" i="12" s="1"/>
  <c r="P283" i="12"/>
  <c r="AJ283" i="12" s="1"/>
  <c r="Q283" i="12"/>
  <c r="R283" i="12"/>
  <c r="B284" i="12"/>
  <c r="C284" i="12"/>
  <c r="G284" i="12"/>
  <c r="P284" i="12"/>
  <c r="AR284" i="12" s="1"/>
  <c r="Q284" i="12"/>
  <c r="R284" i="12"/>
  <c r="B285" i="12"/>
  <c r="C285" i="12"/>
  <c r="G285" i="12"/>
  <c r="N285" i="12" s="1"/>
  <c r="P285" i="12"/>
  <c r="AP285" i="12" s="1"/>
  <c r="Q285" i="12"/>
  <c r="R285" i="12"/>
  <c r="B286" i="12"/>
  <c r="C286" i="12"/>
  <c r="G286" i="12"/>
  <c r="N286" i="12" s="1"/>
  <c r="P286" i="12"/>
  <c r="BB286" i="12" s="1"/>
  <c r="Q286" i="12"/>
  <c r="R286" i="12"/>
  <c r="B287" i="12"/>
  <c r="C287" i="12"/>
  <c r="G287" i="12"/>
  <c r="N287" i="12" s="1"/>
  <c r="P287" i="12"/>
  <c r="AJ287" i="12" s="1"/>
  <c r="Q287" i="12"/>
  <c r="R287" i="12"/>
  <c r="B288" i="12"/>
  <c r="C288" i="12"/>
  <c r="G288" i="12"/>
  <c r="P288" i="12"/>
  <c r="AP288" i="12" s="1"/>
  <c r="Q288" i="12"/>
  <c r="R288" i="12"/>
  <c r="B289" i="12"/>
  <c r="C289" i="12"/>
  <c r="G289" i="12"/>
  <c r="N289" i="12" s="1"/>
  <c r="P289" i="12"/>
  <c r="AJ289" i="12" s="1"/>
  <c r="Q289" i="12"/>
  <c r="R289" i="12"/>
  <c r="B290" i="12"/>
  <c r="C290" i="12"/>
  <c r="G290" i="12"/>
  <c r="N290" i="12" s="1"/>
  <c r="P290" i="12"/>
  <c r="AO290" i="12" s="1"/>
  <c r="Q290" i="12"/>
  <c r="R290" i="12"/>
  <c r="B291" i="12"/>
  <c r="C291" i="12"/>
  <c r="G291" i="12"/>
  <c r="N291" i="12" s="1"/>
  <c r="P291" i="12"/>
  <c r="AJ291" i="12" s="1"/>
  <c r="Q291" i="12"/>
  <c r="R291" i="12"/>
  <c r="B292" i="12"/>
  <c r="C292" i="12"/>
  <c r="G292" i="12"/>
  <c r="P292" i="12"/>
  <c r="AP292" i="12" s="1"/>
  <c r="Q292" i="12"/>
  <c r="R292" i="12"/>
  <c r="B293" i="12"/>
  <c r="C293" i="12"/>
  <c r="G293" i="12"/>
  <c r="N293" i="12" s="1"/>
  <c r="P293" i="12"/>
  <c r="AO293" i="12" s="1"/>
  <c r="Q293" i="12"/>
  <c r="R293" i="12"/>
  <c r="B294" i="12"/>
  <c r="C294" i="12"/>
  <c r="G294" i="12"/>
  <c r="N294" i="12" s="1"/>
  <c r="P294" i="12"/>
  <c r="AO294" i="12" s="1"/>
  <c r="Q294" i="12"/>
  <c r="R294" i="12"/>
  <c r="B295" i="12"/>
  <c r="C295" i="12"/>
  <c r="G295" i="12"/>
  <c r="N295" i="12" s="1"/>
  <c r="P295" i="12"/>
  <c r="AO295" i="12" s="1"/>
  <c r="Q295" i="12"/>
  <c r="R295" i="12"/>
  <c r="B296" i="12"/>
  <c r="C296" i="12"/>
  <c r="G296" i="12"/>
  <c r="P296" i="12"/>
  <c r="AQ296" i="12" s="1"/>
  <c r="Q296" i="12"/>
  <c r="R296" i="12"/>
  <c r="B297" i="12"/>
  <c r="C297" i="12"/>
  <c r="G297" i="12"/>
  <c r="N297" i="12" s="1"/>
  <c r="P297" i="12"/>
  <c r="AO297" i="12" s="1"/>
  <c r="Q297" i="12"/>
  <c r="R297" i="12"/>
  <c r="B298" i="12"/>
  <c r="C298" i="12"/>
  <c r="G298" i="12"/>
  <c r="N298" i="12" s="1"/>
  <c r="P298" i="12"/>
  <c r="BB298" i="12" s="1"/>
  <c r="Q298" i="12"/>
  <c r="R298" i="12"/>
  <c r="B299" i="12"/>
  <c r="C299" i="12"/>
  <c r="G299" i="12"/>
  <c r="N299" i="12" s="1"/>
  <c r="P299" i="12"/>
  <c r="AJ299" i="12" s="1"/>
  <c r="Q299" i="12"/>
  <c r="R299" i="12"/>
  <c r="B300" i="12"/>
  <c r="C300" i="12"/>
  <c r="G300" i="12"/>
  <c r="P300" i="12"/>
  <c r="AJ300" i="12" s="1"/>
  <c r="Q300" i="12"/>
  <c r="R300" i="12"/>
  <c r="B301" i="12"/>
  <c r="C301" i="12"/>
  <c r="G301" i="12"/>
  <c r="N301" i="12" s="1"/>
  <c r="P301" i="12"/>
  <c r="AO301" i="12" s="1"/>
  <c r="Q301" i="12"/>
  <c r="R301" i="12"/>
  <c r="B302" i="12"/>
  <c r="C302" i="12"/>
  <c r="G302" i="12"/>
  <c r="N302" i="12" s="1"/>
  <c r="P302" i="12"/>
  <c r="AR302" i="12" s="1"/>
  <c r="Q302" i="12"/>
  <c r="R302" i="12"/>
  <c r="B303" i="12"/>
  <c r="C303" i="12"/>
  <c r="G303" i="12"/>
  <c r="N303" i="12" s="1"/>
  <c r="P303" i="12"/>
  <c r="AO303" i="12" s="1"/>
  <c r="Q303" i="12"/>
  <c r="R303" i="12"/>
  <c r="B304" i="12"/>
  <c r="C304" i="12"/>
  <c r="G304" i="12"/>
  <c r="P304" i="12"/>
  <c r="AP304" i="12" s="1"/>
  <c r="Q304" i="12"/>
  <c r="R304" i="12"/>
  <c r="B305" i="12"/>
  <c r="C305" i="12"/>
  <c r="G305" i="12"/>
  <c r="P305" i="12"/>
  <c r="AJ305" i="12" s="1"/>
  <c r="Q305" i="12"/>
  <c r="R305" i="12"/>
  <c r="B306" i="12"/>
  <c r="C306" i="12"/>
  <c r="G306" i="12"/>
  <c r="N306" i="12" s="1"/>
  <c r="P306" i="12"/>
  <c r="AR306" i="12" s="1"/>
  <c r="Q306" i="12"/>
  <c r="R306" i="12"/>
  <c r="B307" i="12"/>
  <c r="C307" i="12"/>
  <c r="G307" i="12"/>
  <c r="N307" i="12" s="1"/>
  <c r="P307" i="12"/>
  <c r="AR307" i="12" s="1"/>
  <c r="Q307" i="12"/>
  <c r="R307" i="12"/>
  <c r="B308" i="12"/>
  <c r="C308" i="12"/>
  <c r="G308" i="12"/>
  <c r="P308" i="12"/>
  <c r="AP308" i="12" s="1"/>
  <c r="Q308" i="12"/>
  <c r="R308" i="12"/>
  <c r="B309" i="12"/>
  <c r="C309" i="12"/>
  <c r="G309" i="12"/>
  <c r="N309" i="12" s="1"/>
  <c r="P309" i="12"/>
  <c r="AO309" i="12" s="1"/>
  <c r="Q309" i="12"/>
  <c r="R309" i="12"/>
  <c r="B310" i="12"/>
  <c r="C310" i="12"/>
  <c r="G310" i="12"/>
  <c r="N310" i="12" s="1"/>
  <c r="P310" i="12"/>
  <c r="AJ310" i="12" s="1"/>
  <c r="Q310" i="12"/>
  <c r="R310" i="12"/>
  <c r="B311" i="12"/>
  <c r="C311" i="12"/>
  <c r="G311" i="12"/>
  <c r="N311" i="12" s="1"/>
  <c r="P311" i="12"/>
  <c r="Q311" i="12"/>
  <c r="R311" i="12"/>
  <c r="B312" i="12"/>
  <c r="C312" i="12"/>
  <c r="G312" i="12"/>
  <c r="P312" i="12"/>
  <c r="AP312" i="12" s="1"/>
  <c r="Q312" i="12"/>
  <c r="R312" i="12"/>
  <c r="B313" i="12"/>
  <c r="C313" i="12"/>
  <c r="G313" i="12"/>
  <c r="P313" i="12"/>
  <c r="AO313" i="12" s="1"/>
  <c r="Q313" i="12"/>
  <c r="R313" i="12"/>
  <c r="B314" i="12"/>
  <c r="C314" i="12"/>
  <c r="G314" i="12"/>
  <c r="N314" i="12" s="1"/>
  <c r="P314" i="12"/>
  <c r="AO314" i="12" s="1"/>
  <c r="Q314" i="12"/>
  <c r="R314" i="12"/>
  <c r="B315" i="12"/>
  <c r="C315" i="12"/>
  <c r="G315" i="12"/>
  <c r="N315" i="12" s="1"/>
  <c r="P315" i="12"/>
  <c r="AO315" i="12" s="1"/>
  <c r="Q315" i="12"/>
  <c r="R315" i="12"/>
  <c r="B316" i="12"/>
  <c r="C316" i="12"/>
  <c r="G316" i="12"/>
  <c r="P316" i="12"/>
  <c r="BB316" i="12" s="1"/>
  <c r="Q316" i="12"/>
  <c r="R316" i="12"/>
  <c r="B317" i="12"/>
  <c r="C317" i="12"/>
  <c r="G317" i="12"/>
  <c r="N317" i="12" s="1"/>
  <c r="P317" i="12"/>
  <c r="AO317" i="12" s="1"/>
  <c r="Q317" i="12"/>
  <c r="R317" i="12"/>
  <c r="B318" i="12"/>
  <c r="C318" i="12"/>
  <c r="G318" i="12"/>
  <c r="N318" i="12" s="1"/>
  <c r="P318" i="12"/>
  <c r="AR318" i="12" s="1"/>
  <c r="Q318" i="12"/>
  <c r="R318" i="12"/>
  <c r="B319" i="12"/>
  <c r="C319" i="12"/>
  <c r="G319" i="12"/>
  <c r="N319" i="12" s="1"/>
  <c r="P319" i="12"/>
  <c r="AO319" i="12" s="1"/>
  <c r="Q319" i="12"/>
  <c r="R319" i="12"/>
  <c r="B320" i="12"/>
  <c r="C320" i="12"/>
  <c r="G320" i="12"/>
  <c r="P320" i="12"/>
  <c r="AP320" i="12" s="1"/>
  <c r="Q320" i="12"/>
  <c r="R320" i="12"/>
  <c r="B321" i="12"/>
  <c r="C321" i="12"/>
  <c r="G321" i="12"/>
  <c r="P321" i="12"/>
  <c r="AO321" i="12" s="1"/>
  <c r="Q321" i="12"/>
  <c r="R321" i="12"/>
  <c r="B322" i="12"/>
  <c r="C322" i="12"/>
  <c r="G322" i="12"/>
  <c r="N322" i="12" s="1"/>
  <c r="P322" i="12"/>
  <c r="AO322" i="12" s="1"/>
  <c r="Q322" i="12"/>
  <c r="R322" i="12"/>
  <c r="B323" i="12"/>
  <c r="C323" i="12"/>
  <c r="G323" i="12"/>
  <c r="N323" i="12" s="1"/>
  <c r="P323" i="12"/>
  <c r="AO323" i="12" s="1"/>
  <c r="Q323" i="12"/>
  <c r="R323" i="12"/>
  <c r="B324" i="12"/>
  <c r="C324" i="12"/>
  <c r="G324" i="12"/>
  <c r="P324" i="12"/>
  <c r="AP324" i="12" s="1"/>
  <c r="Q324" i="12"/>
  <c r="R324" i="12"/>
  <c r="B325" i="12"/>
  <c r="C325" i="12"/>
  <c r="G325" i="12"/>
  <c r="N325" i="12" s="1"/>
  <c r="P325" i="12"/>
  <c r="AO325" i="12" s="1"/>
  <c r="Q325" i="12"/>
  <c r="R325" i="12"/>
  <c r="B326" i="12"/>
  <c r="C326" i="12"/>
  <c r="G326" i="12"/>
  <c r="N326" i="12" s="1"/>
  <c r="P326" i="12"/>
  <c r="AQ326" i="12" s="1"/>
  <c r="Q326" i="12"/>
  <c r="R326" i="12"/>
  <c r="B327" i="12"/>
  <c r="C327" i="12"/>
  <c r="G327" i="12"/>
  <c r="N327" i="12" s="1"/>
  <c r="P327" i="12"/>
  <c r="AJ327" i="12" s="1"/>
  <c r="Q327" i="12"/>
  <c r="R327" i="12"/>
  <c r="B328" i="12"/>
  <c r="C328" i="12"/>
  <c r="G328" i="12"/>
  <c r="P328" i="12"/>
  <c r="AP328" i="12" s="1"/>
  <c r="Q328" i="12"/>
  <c r="R328" i="12"/>
  <c r="B329" i="12"/>
  <c r="C329" i="12"/>
  <c r="G329" i="12"/>
  <c r="N329" i="12" s="1"/>
  <c r="P329" i="12"/>
  <c r="AO329" i="12" s="1"/>
  <c r="Q329" i="12"/>
  <c r="R329" i="12"/>
  <c r="B330" i="12"/>
  <c r="C330" i="12"/>
  <c r="G330" i="12"/>
  <c r="N330" i="12"/>
  <c r="P330" i="12"/>
  <c r="AO330" i="12" s="1"/>
  <c r="Q330" i="12"/>
  <c r="R330" i="12"/>
  <c r="B331" i="12"/>
  <c r="C331" i="12"/>
  <c r="G331" i="12"/>
  <c r="N331" i="12" s="1"/>
  <c r="P331" i="12"/>
  <c r="AO331" i="12" s="1"/>
  <c r="Q331" i="12"/>
  <c r="R331" i="12"/>
  <c r="B332" i="12"/>
  <c r="C332" i="12"/>
  <c r="G332" i="12"/>
  <c r="P332" i="12"/>
  <c r="AO332" i="12" s="1"/>
  <c r="Q332" i="12"/>
  <c r="R332" i="12"/>
  <c r="B333" i="12"/>
  <c r="C333" i="12"/>
  <c r="G333" i="12"/>
  <c r="N333" i="12" s="1"/>
  <c r="P333" i="12"/>
  <c r="AO333" i="12" s="1"/>
  <c r="Q333" i="12"/>
  <c r="R333" i="12"/>
  <c r="B334" i="12"/>
  <c r="C334" i="12"/>
  <c r="G334" i="12"/>
  <c r="N334" i="12" s="1"/>
  <c r="P334" i="12"/>
  <c r="BB334" i="12" s="1"/>
  <c r="Q334" i="12"/>
  <c r="R334" i="12"/>
  <c r="B335" i="12"/>
  <c r="C335" i="12"/>
  <c r="G335" i="12"/>
  <c r="N335" i="12" s="1"/>
  <c r="P335" i="12"/>
  <c r="AO335" i="12" s="1"/>
  <c r="Q335" i="12"/>
  <c r="R335" i="12"/>
  <c r="B336" i="12"/>
  <c r="C336" i="12"/>
  <c r="G336" i="12"/>
  <c r="P336" i="12"/>
  <c r="AO336" i="12" s="1"/>
  <c r="Q336" i="12"/>
  <c r="R336" i="12"/>
  <c r="B337" i="12"/>
  <c r="C337" i="12"/>
  <c r="G337" i="12"/>
  <c r="N337" i="12" s="1"/>
  <c r="P337" i="12"/>
  <c r="AO337" i="12" s="1"/>
  <c r="Q337" i="12"/>
  <c r="R337" i="12"/>
  <c r="B338" i="12"/>
  <c r="C338" i="12"/>
  <c r="G338" i="12"/>
  <c r="N338" i="12" s="1"/>
  <c r="P338" i="12"/>
  <c r="AO338" i="12" s="1"/>
  <c r="Q338" i="12"/>
  <c r="R338" i="12"/>
  <c r="B339" i="12"/>
  <c r="C339" i="12"/>
  <c r="G339" i="12"/>
  <c r="N339" i="12" s="1"/>
  <c r="P339" i="12"/>
  <c r="Q339" i="12"/>
  <c r="R339" i="12"/>
  <c r="B340" i="12"/>
  <c r="C340" i="12"/>
  <c r="G340" i="12"/>
  <c r="P340" i="12"/>
  <c r="AR340" i="12" s="1"/>
  <c r="Q340" i="12"/>
  <c r="R340" i="12"/>
  <c r="B341" i="12"/>
  <c r="C341" i="12"/>
  <c r="G341" i="12"/>
  <c r="N341" i="12" s="1"/>
  <c r="P341" i="12"/>
  <c r="AO341" i="12" s="1"/>
  <c r="Q341" i="12"/>
  <c r="R341" i="12"/>
  <c r="B342" i="12"/>
  <c r="C342" i="12"/>
  <c r="G342" i="12"/>
  <c r="N342" i="12" s="1"/>
  <c r="P342" i="12"/>
  <c r="AQ342" i="12" s="1"/>
  <c r="Q342" i="12"/>
  <c r="R342" i="12"/>
  <c r="B343" i="12"/>
  <c r="C343" i="12"/>
  <c r="G343" i="12"/>
  <c r="N343" i="12" s="1"/>
  <c r="P343" i="12"/>
  <c r="AJ343" i="12" s="1"/>
  <c r="Q343" i="12"/>
  <c r="R343" i="12"/>
  <c r="B344" i="12"/>
  <c r="C344" i="12"/>
  <c r="G344" i="12"/>
  <c r="N344" i="12" s="1"/>
  <c r="P344" i="12"/>
  <c r="AO344" i="12" s="1"/>
  <c r="Q344" i="12"/>
  <c r="R344" i="12"/>
  <c r="B345" i="12"/>
  <c r="C345" i="12"/>
  <c r="G345" i="12"/>
  <c r="N345" i="12" s="1"/>
  <c r="P345" i="12"/>
  <c r="AO345" i="12" s="1"/>
  <c r="Q345" i="12"/>
  <c r="R345" i="12"/>
  <c r="B346" i="12"/>
  <c r="C346" i="12"/>
  <c r="G346" i="12"/>
  <c r="P346" i="12"/>
  <c r="AJ346" i="12" s="1"/>
  <c r="Q346" i="12"/>
  <c r="R346" i="12"/>
  <c r="B347" i="12"/>
  <c r="C347" i="12"/>
  <c r="G347" i="12"/>
  <c r="N347" i="12" s="1"/>
  <c r="P347" i="12"/>
  <c r="Q347" i="12"/>
  <c r="R347" i="12"/>
  <c r="B348" i="12"/>
  <c r="C348" i="12"/>
  <c r="G348" i="12"/>
  <c r="N348" i="12" s="1"/>
  <c r="P348" i="12"/>
  <c r="AQ348" i="12" s="1"/>
  <c r="Q348" i="12"/>
  <c r="R348" i="12"/>
  <c r="B349" i="12"/>
  <c r="C349" i="12"/>
  <c r="G349" i="12"/>
  <c r="N349" i="12" s="1"/>
  <c r="P349" i="12"/>
  <c r="AO349" i="12" s="1"/>
  <c r="Q349" i="12"/>
  <c r="R349" i="12"/>
  <c r="B350" i="12"/>
  <c r="C350" i="12"/>
  <c r="G350" i="12"/>
  <c r="P350" i="12"/>
  <c r="AP350" i="12" s="1"/>
  <c r="Q350" i="12"/>
  <c r="R350" i="12"/>
  <c r="B351" i="12"/>
  <c r="C351" i="12"/>
  <c r="G351" i="12"/>
  <c r="N351" i="12" s="1"/>
  <c r="P351" i="12"/>
  <c r="AO351" i="12" s="1"/>
  <c r="Q351" i="12"/>
  <c r="R351" i="12"/>
  <c r="B352" i="12"/>
  <c r="C352" i="12"/>
  <c r="G352" i="12"/>
  <c r="N352" i="12" s="1"/>
  <c r="P352" i="12"/>
  <c r="AO352" i="12" s="1"/>
  <c r="Q352" i="12"/>
  <c r="R352" i="12"/>
  <c r="B353" i="12"/>
  <c r="C353" i="12"/>
  <c r="G353" i="12"/>
  <c r="N353" i="12" s="1"/>
  <c r="P353" i="12"/>
  <c r="AO353" i="12" s="1"/>
  <c r="Q353" i="12"/>
  <c r="R353" i="12"/>
  <c r="B354" i="12"/>
  <c r="C354" i="12"/>
  <c r="G354" i="12"/>
  <c r="P354" i="12"/>
  <c r="AP354" i="12" s="1"/>
  <c r="Q354" i="12"/>
  <c r="R354" i="12"/>
  <c r="B355" i="12"/>
  <c r="C355" i="12"/>
  <c r="G355" i="12"/>
  <c r="N355" i="12" s="1"/>
  <c r="P355" i="12"/>
  <c r="Q355" i="12"/>
  <c r="R355" i="12"/>
  <c r="B356" i="12"/>
  <c r="C356" i="12"/>
  <c r="G356" i="12"/>
  <c r="N356" i="12" s="1"/>
  <c r="P356" i="12"/>
  <c r="AO356" i="12" s="1"/>
  <c r="Q356" i="12"/>
  <c r="R356" i="12"/>
  <c r="B357" i="12"/>
  <c r="C357" i="12"/>
  <c r="G357" i="12"/>
  <c r="N357" i="12" s="1"/>
  <c r="P357" i="12"/>
  <c r="AO357" i="12" s="1"/>
  <c r="Q357" i="12"/>
  <c r="R357" i="12"/>
  <c r="B358" i="12"/>
  <c r="C358" i="12"/>
  <c r="G358" i="12"/>
  <c r="P358" i="12"/>
  <c r="AR358" i="12" s="1"/>
  <c r="Q358" i="12"/>
  <c r="R358" i="12"/>
  <c r="B359" i="12"/>
  <c r="C359" i="12"/>
  <c r="G359" i="12"/>
  <c r="N359" i="12" s="1"/>
  <c r="P359" i="12"/>
  <c r="AO359" i="12" s="1"/>
  <c r="Q359" i="12"/>
  <c r="R359" i="12"/>
  <c r="B360" i="12"/>
  <c r="C360" i="12"/>
  <c r="G360" i="12"/>
  <c r="N360" i="12" s="1"/>
  <c r="P360" i="12"/>
  <c r="BB360" i="12" s="1"/>
  <c r="Q360" i="12"/>
  <c r="R360" i="12"/>
  <c r="B361" i="12"/>
  <c r="C361" i="12"/>
  <c r="G361" i="12"/>
  <c r="N361" i="12" s="1"/>
  <c r="P361" i="12"/>
  <c r="Q361" i="12"/>
  <c r="R361" i="12"/>
  <c r="B362" i="12"/>
  <c r="C362" i="12"/>
  <c r="G362" i="12"/>
  <c r="P362" i="12"/>
  <c r="AP362" i="12" s="1"/>
  <c r="Q362" i="12"/>
  <c r="R362" i="12"/>
  <c r="B363" i="12"/>
  <c r="C363" i="12"/>
  <c r="G363" i="12"/>
  <c r="N363" i="12" s="1"/>
  <c r="P363" i="12"/>
  <c r="Q363" i="12"/>
  <c r="R363" i="12"/>
  <c r="B364" i="12"/>
  <c r="C364" i="12"/>
  <c r="G364" i="12"/>
  <c r="N364" i="12" s="1"/>
  <c r="P364" i="12"/>
  <c r="BB364" i="12" s="1"/>
  <c r="Q364" i="12"/>
  <c r="R364" i="12"/>
  <c r="B365" i="12"/>
  <c r="C365" i="12"/>
  <c r="G365" i="12"/>
  <c r="N365" i="12" s="1"/>
  <c r="P365" i="12"/>
  <c r="AP365" i="12" s="1"/>
  <c r="Q365" i="12"/>
  <c r="R365" i="12"/>
  <c r="B366" i="12"/>
  <c r="C366" i="12"/>
  <c r="G366" i="12"/>
  <c r="P366" i="12"/>
  <c r="AP366" i="12" s="1"/>
  <c r="Q366" i="12"/>
  <c r="R366" i="12"/>
  <c r="B367" i="12"/>
  <c r="C367" i="12"/>
  <c r="G367" i="12"/>
  <c r="N367" i="12" s="1"/>
  <c r="P367" i="12"/>
  <c r="Q367" i="12"/>
  <c r="R367" i="12"/>
  <c r="B368" i="12"/>
  <c r="C368" i="12"/>
  <c r="G368" i="12"/>
  <c r="N368" i="12" s="1"/>
  <c r="P368" i="12"/>
  <c r="AP368" i="12" s="1"/>
  <c r="Q368" i="12"/>
  <c r="R368" i="12"/>
  <c r="B369" i="12"/>
  <c r="C369" i="12"/>
  <c r="G369" i="12"/>
  <c r="N369" i="12" s="1"/>
  <c r="P369" i="12"/>
  <c r="AP369" i="12" s="1"/>
  <c r="Q369" i="12"/>
  <c r="R369" i="12"/>
  <c r="B370" i="12"/>
  <c r="C370" i="12"/>
  <c r="G370" i="12"/>
  <c r="N370" i="12" s="1"/>
  <c r="P370" i="12"/>
  <c r="AP370" i="12" s="1"/>
  <c r="Q370" i="12"/>
  <c r="R370" i="12"/>
  <c r="B371" i="12"/>
  <c r="C371" i="12"/>
  <c r="G371" i="12"/>
  <c r="N371" i="12" s="1"/>
  <c r="P371" i="12"/>
  <c r="Q371" i="12"/>
  <c r="R371" i="12"/>
  <c r="B372" i="12"/>
  <c r="C372" i="12"/>
  <c r="G372" i="12"/>
  <c r="N372" i="12" s="1"/>
  <c r="P372" i="12"/>
  <c r="AP372" i="12" s="1"/>
  <c r="Q372" i="12"/>
  <c r="R372" i="12"/>
  <c r="B373" i="12"/>
  <c r="C373" i="12"/>
  <c r="G373" i="12"/>
  <c r="P373" i="12"/>
  <c r="AP373" i="12" s="1"/>
  <c r="Q373" i="12"/>
  <c r="R373" i="12"/>
  <c r="B374" i="12"/>
  <c r="C374" i="12"/>
  <c r="G374" i="12"/>
  <c r="N374" i="12" s="1"/>
  <c r="P374" i="12"/>
  <c r="AO374" i="12" s="1"/>
  <c r="Q374" i="12"/>
  <c r="R374" i="12"/>
  <c r="B375" i="12"/>
  <c r="C375" i="12"/>
  <c r="G375" i="12"/>
  <c r="N375" i="12" s="1"/>
  <c r="P375" i="12"/>
  <c r="Q375" i="12"/>
  <c r="R375" i="12"/>
  <c r="B376" i="12"/>
  <c r="C376" i="12"/>
  <c r="G376" i="12"/>
  <c r="P376" i="12"/>
  <c r="AQ376" i="12" s="1"/>
  <c r="Q376" i="12"/>
  <c r="R376" i="12"/>
  <c r="B377" i="12"/>
  <c r="C377" i="12"/>
  <c r="G377" i="12"/>
  <c r="P377" i="12"/>
  <c r="AR377" i="12" s="1"/>
  <c r="Q377" i="12"/>
  <c r="R377" i="12"/>
  <c r="B378" i="12"/>
  <c r="C378" i="12"/>
  <c r="G378" i="12"/>
  <c r="N378" i="12" s="1"/>
  <c r="P378" i="12"/>
  <c r="AO378" i="12" s="1"/>
  <c r="Q378" i="12"/>
  <c r="R378" i="12"/>
  <c r="B379" i="12"/>
  <c r="C379" i="12"/>
  <c r="G379" i="12"/>
  <c r="N379" i="12" s="1"/>
  <c r="P379" i="12"/>
  <c r="Q379" i="12"/>
  <c r="R379" i="12"/>
  <c r="B380" i="12"/>
  <c r="C380" i="12"/>
  <c r="G380" i="12"/>
  <c r="P380" i="12"/>
  <c r="AO380" i="12" s="1"/>
  <c r="Q380" i="12"/>
  <c r="R380" i="12"/>
  <c r="B381" i="12"/>
  <c r="C381" i="12"/>
  <c r="G381" i="12"/>
  <c r="P381" i="12"/>
  <c r="AP381" i="12" s="1"/>
  <c r="Q381" i="12"/>
  <c r="R381" i="12"/>
  <c r="B382" i="12"/>
  <c r="C382" i="12"/>
  <c r="G382" i="12"/>
  <c r="P382" i="12"/>
  <c r="AR382" i="12" s="1"/>
  <c r="Q382" i="12"/>
  <c r="R382" i="12"/>
  <c r="B383" i="12"/>
  <c r="C383" i="12"/>
  <c r="G383" i="12"/>
  <c r="N383" i="12" s="1"/>
  <c r="P383" i="12"/>
  <c r="AP383" i="12" s="1"/>
  <c r="Q383" i="12"/>
  <c r="R383" i="12"/>
  <c r="B384" i="12"/>
  <c r="C384" i="12"/>
  <c r="G384" i="12"/>
  <c r="N384" i="12" s="1"/>
  <c r="P384" i="12"/>
  <c r="AP384" i="12" s="1"/>
  <c r="Q384" i="12"/>
  <c r="R384" i="12"/>
  <c r="B385" i="12"/>
  <c r="C385" i="12"/>
  <c r="G385" i="12"/>
  <c r="N385" i="12" s="1"/>
  <c r="P385" i="12"/>
  <c r="AR385" i="12" s="1"/>
  <c r="Q385" i="12"/>
  <c r="R385" i="12"/>
  <c r="B386" i="12"/>
  <c r="C386" i="12"/>
  <c r="G386" i="12"/>
  <c r="P386" i="12"/>
  <c r="AR386" i="12" s="1"/>
  <c r="Q386" i="12"/>
  <c r="R386" i="12"/>
  <c r="B387" i="12"/>
  <c r="C387" i="12"/>
  <c r="G387" i="12"/>
  <c r="N387" i="12" s="1"/>
  <c r="P387" i="12"/>
  <c r="AP387" i="12" s="1"/>
  <c r="Q387" i="12"/>
  <c r="R387" i="12"/>
  <c r="B388" i="12"/>
  <c r="C388" i="12"/>
  <c r="G388" i="12"/>
  <c r="N388" i="12" s="1"/>
  <c r="P388" i="12"/>
  <c r="AP388" i="12" s="1"/>
  <c r="Q388" i="12"/>
  <c r="R388" i="12"/>
  <c r="B389" i="12"/>
  <c r="C389" i="12"/>
  <c r="G389" i="12"/>
  <c r="N389" i="12" s="1"/>
  <c r="P389" i="12"/>
  <c r="AR389" i="12" s="1"/>
  <c r="Q389" i="12"/>
  <c r="R389" i="12"/>
  <c r="B390" i="12"/>
  <c r="C390" i="12"/>
  <c r="G390" i="12"/>
  <c r="P390" i="12"/>
  <c r="AR390" i="12" s="1"/>
  <c r="Q390" i="12"/>
  <c r="R390" i="12"/>
  <c r="B391" i="12"/>
  <c r="C391" i="12"/>
  <c r="G391" i="12"/>
  <c r="N391" i="12" s="1"/>
  <c r="P391" i="12"/>
  <c r="AP391" i="12" s="1"/>
  <c r="Q391" i="12"/>
  <c r="R391" i="12"/>
  <c r="B392" i="12"/>
  <c r="C392" i="12"/>
  <c r="G392" i="12"/>
  <c r="N392" i="12" s="1"/>
  <c r="P392" i="12"/>
  <c r="AO392" i="12" s="1"/>
  <c r="Q392" i="12"/>
  <c r="R392" i="12"/>
  <c r="B393" i="12"/>
  <c r="C393" i="12"/>
  <c r="G393" i="12"/>
  <c r="P393" i="12"/>
  <c r="AP393" i="12" s="1"/>
  <c r="Q393" i="12"/>
  <c r="R393" i="12"/>
  <c r="B394" i="12"/>
  <c r="C394" i="12"/>
  <c r="G394" i="12"/>
  <c r="N394" i="12" s="1"/>
  <c r="P394" i="12"/>
  <c r="AO394" i="12" s="1"/>
  <c r="Q394" i="12"/>
  <c r="R394" i="12"/>
  <c r="B395" i="12"/>
  <c r="C395" i="12"/>
  <c r="G395" i="12"/>
  <c r="N395" i="12" s="1"/>
  <c r="P395" i="12"/>
  <c r="AP395" i="12" s="1"/>
  <c r="Q395" i="12"/>
  <c r="R395" i="12"/>
  <c r="B396" i="12"/>
  <c r="C396" i="12"/>
  <c r="G396" i="12"/>
  <c r="P396" i="12"/>
  <c r="AJ396" i="12" s="1"/>
  <c r="Q396" i="12"/>
  <c r="R396" i="12"/>
  <c r="B397" i="12"/>
  <c r="C397" i="12"/>
  <c r="G397" i="12"/>
  <c r="P397" i="12"/>
  <c r="AR397" i="12" s="1"/>
  <c r="Q397" i="12"/>
  <c r="R397" i="12"/>
  <c r="B398" i="12"/>
  <c r="C398" i="12"/>
  <c r="G398" i="12"/>
  <c r="N398" i="12" s="1"/>
  <c r="P398" i="12"/>
  <c r="BB398" i="12" s="1"/>
  <c r="Q398" i="12"/>
  <c r="R398" i="12"/>
  <c r="B399" i="12"/>
  <c r="C399" i="12"/>
  <c r="G399" i="12"/>
  <c r="N399" i="12" s="1"/>
  <c r="P399" i="12"/>
  <c r="AP399" i="12" s="1"/>
  <c r="Q399" i="12"/>
  <c r="R399" i="12"/>
  <c r="B400" i="12"/>
  <c r="C400" i="12"/>
  <c r="G400" i="12"/>
  <c r="P400" i="12"/>
  <c r="AP400" i="12" s="1"/>
  <c r="Q400" i="12"/>
  <c r="R400" i="12"/>
  <c r="B401" i="12"/>
  <c r="C401" i="12"/>
  <c r="G401" i="12"/>
  <c r="P401" i="12"/>
  <c r="AP401" i="12" s="1"/>
  <c r="Q401" i="12"/>
  <c r="R401" i="12"/>
  <c r="B402" i="12"/>
  <c r="C402" i="12"/>
  <c r="G402" i="12"/>
  <c r="N402" i="12" s="1"/>
  <c r="P402" i="12"/>
  <c r="AO402" i="12" s="1"/>
  <c r="Q402" i="12"/>
  <c r="R402" i="12"/>
  <c r="B403" i="12"/>
  <c r="C403" i="12"/>
  <c r="G403" i="12"/>
  <c r="N403" i="12" s="1"/>
  <c r="P403" i="12"/>
  <c r="AP403" i="12" s="1"/>
  <c r="Q403" i="12"/>
  <c r="R403" i="12"/>
  <c r="B404" i="12"/>
  <c r="C404" i="12"/>
  <c r="G404" i="12"/>
  <c r="P404" i="12"/>
  <c r="AO404" i="12" s="1"/>
  <c r="Q404" i="12"/>
  <c r="R404" i="12"/>
  <c r="B405" i="12"/>
  <c r="C405" i="12"/>
  <c r="G405" i="12"/>
  <c r="P405" i="12"/>
  <c r="AP405" i="12" s="1"/>
  <c r="Q405" i="12"/>
  <c r="R405" i="12"/>
  <c r="B406" i="12"/>
  <c r="C406" i="12"/>
  <c r="G406" i="12"/>
  <c r="N406" i="12" s="1"/>
  <c r="P406" i="12"/>
  <c r="BB406" i="12" s="1"/>
  <c r="Q406" i="12"/>
  <c r="R406" i="12"/>
  <c r="B407" i="12"/>
  <c r="C407" i="12"/>
  <c r="G407" i="12"/>
  <c r="N407" i="12" s="1"/>
  <c r="P407" i="12"/>
  <c r="AP407" i="12" s="1"/>
  <c r="Q407" i="12"/>
  <c r="R407" i="12"/>
  <c r="B408" i="12"/>
  <c r="C408" i="12"/>
  <c r="G408" i="12"/>
  <c r="P408" i="12"/>
  <c r="AP408" i="12" s="1"/>
  <c r="Q408" i="12"/>
  <c r="R408" i="12"/>
  <c r="B409" i="12"/>
  <c r="C409" i="12"/>
  <c r="G409" i="12"/>
  <c r="P409" i="12"/>
  <c r="AR409" i="12" s="1"/>
  <c r="Q409" i="12"/>
  <c r="R409" i="12"/>
  <c r="B410" i="12"/>
  <c r="C410" i="12"/>
  <c r="G410" i="12"/>
  <c r="N410" i="12" s="1"/>
  <c r="P410" i="12"/>
  <c r="AO410" i="12" s="1"/>
  <c r="Q410" i="12"/>
  <c r="R410" i="12"/>
  <c r="B411" i="12"/>
  <c r="C411" i="12"/>
  <c r="G411" i="12"/>
  <c r="N411" i="12" s="1"/>
  <c r="P411" i="12"/>
  <c r="AP411" i="12" s="1"/>
  <c r="Q411" i="12"/>
  <c r="R411" i="12"/>
  <c r="B412" i="12"/>
  <c r="C412" i="12"/>
  <c r="G412" i="12"/>
  <c r="P412" i="12"/>
  <c r="AP412" i="12" s="1"/>
  <c r="Q412" i="12"/>
  <c r="R412" i="12"/>
  <c r="B413" i="12"/>
  <c r="C413" i="12"/>
  <c r="G413" i="12"/>
  <c r="P413" i="12"/>
  <c r="AP413" i="12" s="1"/>
  <c r="Q413" i="12"/>
  <c r="R413" i="12"/>
  <c r="B414" i="12"/>
  <c r="C414" i="12"/>
  <c r="G414" i="12"/>
  <c r="N414" i="12" s="1"/>
  <c r="P414" i="12"/>
  <c r="AO414" i="12" s="1"/>
  <c r="Q414" i="12"/>
  <c r="R414" i="12"/>
  <c r="B415" i="12"/>
  <c r="C415" i="12"/>
  <c r="G415" i="12"/>
  <c r="N415" i="12" s="1"/>
  <c r="P415" i="12"/>
  <c r="AP415" i="12" s="1"/>
  <c r="Q415" i="12"/>
  <c r="R415" i="12"/>
  <c r="B416" i="12"/>
  <c r="C416" i="12"/>
  <c r="G416" i="12"/>
  <c r="P416" i="12"/>
  <c r="AQ416" i="12" s="1"/>
  <c r="Q416" i="12"/>
  <c r="R416" i="12"/>
  <c r="B417" i="12"/>
  <c r="C417" i="12"/>
  <c r="G417" i="12"/>
  <c r="P417" i="12"/>
  <c r="AR417" i="12" s="1"/>
  <c r="Q417" i="12"/>
  <c r="R417" i="12"/>
  <c r="B418" i="12"/>
  <c r="C418" i="12"/>
  <c r="G418" i="12"/>
  <c r="N418" i="12" s="1"/>
  <c r="P418" i="12"/>
  <c r="AO418" i="12" s="1"/>
  <c r="Q418" i="12"/>
  <c r="R418" i="12"/>
  <c r="B419" i="12"/>
  <c r="C419" i="12"/>
  <c r="G419" i="12"/>
  <c r="N419" i="12" s="1"/>
  <c r="P419" i="12"/>
  <c r="AP419" i="12" s="1"/>
  <c r="Q419" i="12"/>
  <c r="R419" i="12"/>
  <c r="B420" i="12"/>
  <c r="C420" i="12"/>
  <c r="G420" i="12"/>
  <c r="P420" i="12"/>
  <c r="AQ420" i="12" s="1"/>
  <c r="Q420" i="12"/>
  <c r="R420" i="12"/>
  <c r="B421" i="12"/>
  <c r="C421" i="12"/>
  <c r="G421" i="12"/>
  <c r="P421" i="12"/>
  <c r="AR421" i="12" s="1"/>
  <c r="Q421" i="12"/>
  <c r="R421" i="12"/>
  <c r="B422" i="12"/>
  <c r="C422" i="12"/>
  <c r="G422" i="12"/>
  <c r="N422" i="12" s="1"/>
  <c r="P422" i="12"/>
  <c r="BB422" i="12" s="1"/>
  <c r="Q422" i="12"/>
  <c r="R422" i="12"/>
  <c r="B423" i="12"/>
  <c r="C423" i="12"/>
  <c r="G423" i="12"/>
  <c r="N423" i="12" s="1"/>
  <c r="P423" i="12"/>
  <c r="AP423" i="12" s="1"/>
  <c r="Q423" i="12"/>
  <c r="R423" i="12"/>
  <c r="B424" i="12"/>
  <c r="C424" i="12"/>
  <c r="G424" i="12"/>
  <c r="N424" i="12" s="1"/>
  <c r="P424" i="12"/>
  <c r="AO424" i="12" s="1"/>
  <c r="Q424" i="12"/>
  <c r="R424" i="12"/>
  <c r="B425" i="12"/>
  <c r="C425" i="12"/>
  <c r="G425" i="12"/>
  <c r="N425" i="12" s="1"/>
  <c r="P425" i="12"/>
  <c r="AR425" i="12" s="1"/>
  <c r="Q425" i="12"/>
  <c r="R425" i="12"/>
  <c r="B426" i="12"/>
  <c r="C426" i="12"/>
  <c r="G426" i="12"/>
  <c r="P426" i="12"/>
  <c r="AO426" i="12" s="1"/>
  <c r="Q426" i="12"/>
  <c r="R426" i="12"/>
  <c r="B427" i="12"/>
  <c r="C427" i="12"/>
  <c r="G427" i="12"/>
  <c r="N427" i="12" s="1"/>
  <c r="P427" i="12"/>
  <c r="AO427" i="12" s="1"/>
  <c r="Q427" i="12"/>
  <c r="R427" i="12"/>
  <c r="B428" i="12"/>
  <c r="C428" i="12"/>
  <c r="G428" i="12"/>
  <c r="P428" i="12"/>
  <c r="BB428" i="12" s="1"/>
  <c r="Q428" i="12"/>
  <c r="R428" i="12"/>
  <c r="B429" i="12"/>
  <c r="C429" i="12"/>
  <c r="G429" i="12"/>
  <c r="N429" i="12" s="1"/>
  <c r="P429" i="12"/>
  <c r="AJ429" i="12" s="1"/>
  <c r="Q429" i="12"/>
  <c r="R429" i="12"/>
  <c r="B430" i="12"/>
  <c r="C430" i="12"/>
  <c r="G430" i="12"/>
  <c r="N430" i="12" s="1"/>
  <c r="P430" i="12"/>
  <c r="AJ430" i="12" s="1"/>
  <c r="Q430" i="12"/>
  <c r="R430" i="12"/>
  <c r="B431" i="12"/>
  <c r="C431" i="12"/>
  <c r="G431" i="12"/>
  <c r="N431" i="12" s="1"/>
  <c r="P431" i="12"/>
  <c r="AJ431" i="12" s="1"/>
  <c r="Q431" i="12"/>
  <c r="R431" i="12"/>
  <c r="B432" i="12"/>
  <c r="C432" i="12"/>
  <c r="G432" i="12"/>
  <c r="N432" i="12" s="1"/>
  <c r="P432" i="12"/>
  <c r="AJ432" i="12" s="1"/>
  <c r="Q432" i="12"/>
  <c r="R432" i="12"/>
  <c r="B433" i="12"/>
  <c r="C433" i="12"/>
  <c r="G433" i="12"/>
  <c r="N433" i="12" s="1"/>
  <c r="P433" i="12"/>
  <c r="AJ433" i="12" s="1"/>
  <c r="Q433" i="12"/>
  <c r="R433" i="12"/>
  <c r="B434" i="12"/>
  <c r="C434" i="12"/>
  <c r="G434" i="12"/>
  <c r="P434" i="12"/>
  <c r="AO434" i="12" s="1"/>
  <c r="Q434" i="12"/>
  <c r="R434" i="12"/>
  <c r="B435" i="12"/>
  <c r="C435" i="12"/>
  <c r="G435" i="12"/>
  <c r="N435" i="12" s="1"/>
  <c r="P435" i="12"/>
  <c r="BB435" i="12" s="1"/>
  <c r="Q435" i="12"/>
  <c r="R435" i="12"/>
  <c r="B436" i="12"/>
  <c r="C436" i="12"/>
  <c r="G436" i="12"/>
  <c r="P436" i="12"/>
  <c r="AJ436" i="12" s="1"/>
  <c r="Q436" i="12"/>
  <c r="R436" i="12"/>
  <c r="B437" i="12"/>
  <c r="C437" i="12"/>
  <c r="G437" i="12"/>
  <c r="N437" i="12" s="1"/>
  <c r="P437" i="12"/>
  <c r="AO437" i="12" s="1"/>
  <c r="Q437" i="12"/>
  <c r="R437" i="12"/>
  <c r="B438" i="12"/>
  <c r="C438" i="12"/>
  <c r="G438" i="12"/>
  <c r="N438" i="12" s="1"/>
  <c r="P438" i="12"/>
  <c r="AJ438" i="12" s="1"/>
  <c r="Q438" i="12"/>
  <c r="R438" i="12"/>
  <c r="B439" i="12"/>
  <c r="C439" i="12"/>
  <c r="G439" i="12"/>
  <c r="N439" i="12" s="1"/>
  <c r="P439" i="12"/>
  <c r="AJ439" i="12" s="1"/>
  <c r="Q439" i="12"/>
  <c r="R439" i="12"/>
  <c r="B440" i="12"/>
  <c r="C440" i="12"/>
  <c r="G440" i="12"/>
  <c r="N440" i="12" s="1"/>
  <c r="P440" i="12"/>
  <c r="AO440" i="12" s="1"/>
  <c r="Q440" i="12"/>
  <c r="R440" i="12"/>
  <c r="B441" i="12"/>
  <c r="C441" i="12"/>
  <c r="G441" i="12"/>
  <c r="N441" i="12" s="1"/>
  <c r="P441" i="12"/>
  <c r="AQ441" i="12" s="1"/>
  <c r="Q441" i="12"/>
  <c r="R441" i="12"/>
  <c r="B442" i="12"/>
  <c r="C442" i="12"/>
  <c r="G442" i="12"/>
  <c r="N442" i="12" s="1"/>
  <c r="P442" i="12"/>
  <c r="AJ442" i="12" s="1"/>
  <c r="Q442" i="12"/>
  <c r="R442" i="12"/>
  <c r="B443" i="12"/>
  <c r="C443" i="12"/>
  <c r="G443" i="12"/>
  <c r="N443" i="12" s="1"/>
  <c r="P443" i="12"/>
  <c r="AJ443" i="12" s="1"/>
  <c r="Q443" i="12"/>
  <c r="R443" i="12"/>
  <c r="B444" i="12"/>
  <c r="C444" i="12"/>
  <c r="G444" i="12"/>
  <c r="N444" i="12" s="1"/>
  <c r="P444" i="12"/>
  <c r="AQ444" i="12" s="1"/>
  <c r="Q444" i="12"/>
  <c r="R444" i="12"/>
  <c r="B445" i="12"/>
  <c r="C445" i="12"/>
  <c r="G445" i="12"/>
  <c r="N445" i="12" s="1"/>
  <c r="P445" i="12"/>
  <c r="AQ445" i="12" s="1"/>
  <c r="Q445" i="12"/>
  <c r="R445" i="12"/>
  <c r="B446" i="12"/>
  <c r="C446" i="12"/>
  <c r="G446" i="12"/>
  <c r="N446" i="12" s="1"/>
  <c r="P446" i="12"/>
  <c r="AJ446" i="12" s="1"/>
  <c r="Q446" i="12"/>
  <c r="R446" i="12"/>
  <c r="B447" i="12"/>
  <c r="C447" i="12"/>
  <c r="G447" i="12"/>
  <c r="N447" i="12" s="1"/>
  <c r="P447" i="12"/>
  <c r="AJ447" i="12" s="1"/>
  <c r="Q447" i="12"/>
  <c r="R447" i="12"/>
  <c r="B448" i="12"/>
  <c r="C448" i="12"/>
  <c r="G448" i="12"/>
  <c r="N448" i="12" s="1"/>
  <c r="P448" i="12"/>
  <c r="AO448" i="12" s="1"/>
  <c r="Q448" i="12"/>
  <c r="R448" i="12"/>
  <c r="B449" i="12"/>
  <c r="C449" i="12"/>
  <c r="G449" i="12"/>
  <c r="N449" i="12" s="1"/>
  <c r="P449" i="12"/>
  <c r="BB449" i="12" s="1"/>
  <c r="Q449" i="12"/>
  <c r="R449" i="12"/>
  <c r="B450" i="12"/>
  <c r="C450" i="12"/>
  <c r="G450" i="12"/>
  <c r="N450" i="12" s="1"/>
  <c r="P450" i="12"/>
  <c r="AQ450" i="12" s="1"/>
  <c r="Q450" i="12"/>
  <c r="R450" i="12"/>
  <c r="B451" i="12"/>
  <c r="C451" i="12"/>
  <c r="G451" i="12"/>
  <c r="N451" i="12" s="1"/>
  <c r="P451" i="12"/>
  <c r="AO451" i="12" s="1"/>
  <c r="Q451" i="12"/>
  <c r="R451" i="12"/>
  <c r="B452" i="12"/>
  <c r="C452" i="12"/>
  <c r="G452" i="12"/>
  <c r="N452" i="12" s="1"/>
  <c r="P452" i="12"/>
  <c r="AQ452" i="12" s="1"/>
  <c r="Q452" i="12"/>
  <c r="R452" i="12"/>
  <c r="B453" i="12"/>
  <c r="C453" i="12"/>
  <c r="G453" i="12"/>
  <c r="N453" i="12" s="1"/>
  <c r="P453" i="12"/>
  <c r="AO453" i="12" s="1"/>
  <c r="Q453" i="12"/>
  <c r="R453" i="12"/>
  <c r="B454" i="12"/>
  <c r="C454" i="12"/>
  <c r="G454" i="12"/>
  <c r="N454" i="12" s="1"/>
  <c r="P454" i="12"/>
  <c r="AQ454" i="12" s="1"/>
  <c r="Q454" i="12"/>
  <c r="R454" i="12"/>
  <c r="B455" i="12"/>
  <c r="C455" i="12"/>
  <c r="G455" i="12"/>
  <c r="N455" i="12" s="1"/>
  <c r="P455" i="12"/>
  <c r="AQ455" i="12" s="1"/>
  <c r="Q455" i="12"/>
  <c r="R455" i="12"/>
  <c r="B456" i="12"/>
  <c r="C456" i="12"/>
  <c r="G456" i="12"/>
  <c r="N456" i="12" s="1"/>
  <c r="P456" i="12"/>
  <c r="AR456" i="12" s="1"/>
  <c r="Q456" i="12"/>
  <c r="R456" i="12"/>
  <c r="B457" i="12"/>
  <c r="C457" i="12"/>
  <c r="G457" i="12"/>
  <c r="N457" i="12" s="1"/>
  <c r="P457" i="12"/>
  <c r="AR457" i="12" s="1"/>
  <c r="Q457" i="12"/>
  <c r="R457" i="12"/>
  <c r="B458" i="12"/>
  <c r="C458" i="12"/>
  <c r="G458" i="12"/>
  <c r="P458" i="12"/>
  <c r="AR458" i="12" s="1"/>
  <c r="Q458" i="12"/>
  <c r="R458" i="12"/>
  <c r="B459" i="12"/>
  <c r="C459" i="12"/>
  <c r="G459" i="12"/>
  <c r="N459" i="12" s="1"/>
  <c r="P459" i="12"/>
  <c r="AO459" i="12" s="1"/>
  <c r="Q459" i="12"/>
  <c r="R459" i="12"/>
  <c r="B460" i="12"/>
  <c r="C460" i="12"/>
  <c r="G460" i="12"/>
  <c r="P460" i="12"/>
  <c r="Q460" i="12"/>
  <c r="R460" i="12"/>
  <c r="B461" i="12"/>
  <c r="C461" i="12"/>
  <c r="G461" i="12"/>
  <c r="N461" i="12" s="1"/>
  <c r="P461" i="12"/>
  <c r="Q461" i="12"/>
  <c r="R461" i="12"/>
  <c r="B462" i="12"/>
  <c r="C462" i="12"/>
  <c r="G462" i="12"/>
  <c r="P462" i="12"/>
  <c r="AO462" i="12" s="1"/>
  <c r="Q462" i="12"/>
  <c r="R462" i="12"/>
  <c r="B463" i="12"/>
  <c r="C463" i="12"/>
  <c r="G463" i="12"/>
  <c r="N463" i="12" s="1"/>
  <c r="P463" i="12"/>
  <c r="AO463" i="12" s="1"/>
  <c r="Q463" i="12"/>
  <c r="R463" i="12"/>
  <c r="B464" i="12"/>
  <c r="C464" i="12"/>
  <c r="G464" i="12"/>
  <c r="P464" i="12"/>
  <c r="Q464" i="12"/>
  <c r="R464" i="12"/>
  <c r="B465" i="12"/>
  <c r="C465" i="12"/>
  <c r="G465" i="12"/>
  <c r="N465" i="12" s="1"/>
  <c r="P465" i="12"/>
  <c r="Q465" i="12"/>
  <c r="R465" i="12"/>
  <c r="B466" i="12"/>
  <c r="C466" i="12"/>
  <c r="G466" i="12"/>
  <c r="P466" i="12"/>
  <c r="AO466" i="12" s="1"/>
  <c r="Q466" i="12"/>
  <c r="R466" i="12"/>
  <c r="B467" i="12"/>
  <c r="C467" i="12"/>
  <c r="G467" i="12"/>
  <c r="N467" i="12" s="1"/>
  <c r="P467" i="12"/>
  <c r="AO467" i="12" s="1"/>
  <c r="Q467" i="12"/>
  <c r="R467" i="12"/>
  <c r="B468" i="12"/>
  <c r="C468" i="12"/>
  <c r="G468" i="12"/>
  <c r="P468" i="12"/>
  <c r="Q468" i="12"/>
  <c r="R468" i="12"/>
  <c r="B469" i="12"/>
  <c r="C469" i="12"/>
  <c r="G469" i="12"/>
  <c r="N469" i="12" s="1"/>
  <c r="P469" i="12"/>
  <c r="Q469" i="12"/>
  <c r="R469" i="12"/>
  <c r="B470" i="12"/>
  <c r="C470" i="12"/>
  <c r="G470" i="12"/>
  <c r="P470" i="12"/>
  <c r="AO470" i="12" s="1"/>
  <c r="Q470" i="12"/>
  <c r="R470" i="12"/>
  <c r="B471" i="12"/>
  <c r="C471" i="12"/>
  <c r="G471" i="12"/>
  <c r="N471" i="12" s="1"/>
  <c r="P471" i="12"/>
  <c r="AO471" i="12" s="1"/>
  <c r="Q471" i="12"/>
  <c r="R471" i="12"/>
  <c r="B472" i="12"/>
  <c r="C472" i="12"/>
  <c r="G472" i="12"/>
  <c r="P472" i="12"/>
  <c r="Q472" i="12"/>
  <c r="R472" i="12"/>
  <c r="B473" i="12"/>
  <c r="C473" i="12"/>
  <c r="G473" i="12"/>
  <c r="N473" i="12" s="1"/>
  <c r="P473" i="12"/>
  <c r="Q473" i="12"/>
  <c r="R473" i="12"/>
  <c r="B474" i="12"/>
  <c r="C474" i="12"/>
  <c r="G474" i="12"/>
  <c r="P474" i="12"/>
  <c r="AO474" i="12" s="1"/>
  <c r="Q474" i="12"/>
  <c r="R474" i="12"/>
  <c r="B475" i="12"/>
  <c r="C475" i="12"/>
  <c r="G475" i="12"/>
  <c r="N475" i="12" s="1"/>
  <c r="P475" i="12"/>
  <c r="AO475" i="12" s="1"/>
  <c r="Q475" i="12"/>
  <c r="R475" i="12"/>
  <c r="B476" i="12"/>
  <c r="C476" i="12"/>
  <c r="G476" i="12"/>
  <c r="N476" i="12" s="1"/>
  <c r="P476" i="12"/>
  <c r="AJ476" i="12" s="1"/>
  <c r="Q476" i="12"/>
  <c r="R476" i="12"/>
  <c r="B477" i="12"/>
  <c r="C477" i="12"/>
  <c r="G477" i="12"/>
  <c r="N477" i="12" s="1"/>
  <c r="P477" i="12"/>
  <c r="AJ477" i="12" s="1"/>
  <c r="Q477" i="12"/>
  <c r="R477" i="12"/>
  <c r="B478" i="12"/>
  <c r="C478" i="12"/>
  <c r="G478" i="12"/>
  <c r="P478" i="12"/>
  <c r="Q478" i="12"/>
  <c r="R478" i="12"/>
  <c r="B479" i="12"/>
  <c r="C479" i="12"/>
  <c r="G479" i="12"/>
  <c r="N479" i="12" s="1"/>
  <c r="P479" i="12"/>
  <c r="Q479" i="12"/>
  <c r="R479" i="12"/>
  <c r="B480" i="12"/>
  <c r="C480" i="12"/>
  <c r="G480" i="12"/>
  <c r="N480" i="12" s="1"/>
  <c r="P480" i="12"/>
  <c r="AJ480" i="12" s="1"/>
  <c r="Q480" i="12"/>
  <c r="R480" i="12"/>
  <c r="B481" i="12"/>
  <c r="C481" i="12"/>
  <c r="G481" i="12"/>
  <c r="N481" i="12" s="1"/>
  <c r="P481" i="12"/>
  <c r="AJ481" i="12" s="1"/>
  <c r="Q481" i="12"/>
  <c r="R481" i="12"/>
  <c r="B482" i="12"/>
  <c r="C482" i="12"/>
  <c r="G482" i="12"/>
  <c r="P482" i="12"/>
  <c r="AR482" i="12" s="1"/>
  <c r="Q482" i="12"/>
  <c r="R482" i="12"/>
  <c r="B483" i="12"/>
  <c r="C483" i="12"/>
  <c r="G483" i="12"/>
  <c r="N483" i="12" s="1"/>
  <c r="P483" i="12"/>
  <c r="AR483" i="12" s="1"/>
  <c r="Q483" i="12"/>
  <c r="R483" i="12"/>
  <c r="B484" i="12"/>
  <c r="C484" i="12"/>
  <c r="G484" i="12"/>
  <c r="N484" i="12" s="1"/>
  <c r="P484" i="12"/>
  <c r="AJ484" i="12" s="1"/>
  <c r="Q484" i="12"/>
  <c r="R484" i="12"/>
  <c r="B485" i="12"/>
  <c r="C485" i="12"/>
  <c r="G485" i="12"/>
  <c r="N485" i="12" s="1"/>
  <c r="P485" i="12"/>
  <c r="AJ485" i="12" s="1"/>
  <c r="Q485" i="12"/>
  <c r="R485" i="12"/>
  <c r="B486" i="12"/>
  <c r="C486" i="12"/>
  <c r="G486" i="12"/>
  <c r="N486" i="12" s="1"/>
  <c r="P486" i="12"/>
  <c r="AO486" i="12" s="1"/>
  <c r="Q486" i="12"/>
  <c r="R486" i="12"/>
  <c r="B487" i="12"/>
  <c r="C487" i="12"/>
  <c r="G487" i="12"/>
  <c r="N487" i="12" s="1"/>
  <c r="P487" i="12"/>
  <c r="AJ487" i="12" s="1"/>
  <c r="Q487" i="12"/>
  <c r="R487" i="12"/>
  <c r="B488" i="12"/>
  <c r="C488" i="12"/>
  <c r="G488" i="12"/>
  <c r="P488" i="12"/>
  <c r="AR488" i="12" s="1"/>
  <c r="Q488" i="12"/>
  <c r="R488" i="12"/>
  <c r="B489" i="12"/>
  <c r="C489" i="12"/>
  <c r="G489" i="12"/>
  <c r="N489" i="12" s="1"/>
  <c r="P489" i="12"/>
  <c r="AR489" i="12" s="1"/>
  <c r="Q489" i="12"/>
  <c r="R489" i="12"/>
  <c r="B490" i="12"/>
  <c r="C490" i="12"/>
  <c r="G490" i="12"/>
  <c r="P490" i="12"/>
  <c r="AR490" i="12" s="1"/>
  <c r="Q490" i="12"/>
  <c r="R490" i="12"/>
  <c r="B491" i="12"/>
  <c r="C491" i="12"/>
  <c r="G491" i="12"/>
  <c r="N491" i="12" s="1"/>
  <c r="P491" i="12"/>
  <c r="AR491" i="12" s="1"/>
  <c r="Q491" i="12"/>
  <c r="R491" i="12"/>
  <c r="B492" i="12"/>
  <c r="C492" i="12"/>
  <c r="G492" i="12"/>
  <c r="N492" i="12" s="1"/>
  <c r="P492" i="12"/>
  <c r="AJ492" i="12" s="1"/>
  <c r="Q492" i="12"/>
  <c r="R492" i="12"/>
  <c r="B493" i="12"/>
  <c r="C493" i="12"/>
  <c r="G493" i="12"/>
  <c r="N493" i="12" s="1"/>
  <c r="P493" i="12"/>
  <c r="AJ493" i="12" s="1"/>
  <c r="Q493" i="12"/>
  <c r="R493" i="12"/>
  <c r="B494" i="12"/>
  <c r="C494" i="12"/>
  <c r="G494" i="12"/>
  <c r="N494" i="12" s="1"/>
  <c r="P494" i="12"/>
  <c r="AO494" i="12" s="1"/>
  <c r="Q494" i="12"/>
  <c r="R494" i="12"/>
  <c r="B495" i="12"/>
  <c r="C495" i="12"/>
  <c r="G495" i="12"/>
  <c r="N495" i="12" s="1"/>
  <c r="P495" i="12"/>
  <c r="AJ495" i="12" s="1"/>
  <c r="Q495" i="12"/>
  <c r="R495" i="12"/>
  <c r="B496" i="12"/>
  <c r="C496" i="12"/>
  <c r="G496" i="12"/>
  <c r="P496" i="12"/>
  <c r="AR496" i="12" s="1"/>
  <c r="Q496" i="12"/>
  <c r="R496" i="12"/>
  <c r="B497" i="12"/>
  <c r="C497" i="12"/>
  <c r="G497" i="12"/>
  <c r="N497" i="12" s="1"/>
  <c r="P497" i="12"/>
  <c r="AR497" i="12" s="1"/>
  <c r="Q497" i="12"/>
  <c r="R497" i="12"/>
  <c r="B498" i="12"/>
  <c r="C498" i="12"/>
  <c r="G498" i="12"/>
  <c r="P498" i="12"/>
  <c r="AR498" i="12" s="1"/>
  <c r="Q498" i="12"/>
  <c r="R498" i="12"/>
  <c r="B499" i="12"/>
  <c r="C499" i="12"/>
  <c r="G499" i="12"/>
  <c r="N499" i="12" s="1"/>
  <c r="P499" i="12"/>
  <c r="AR499" i="12" s="1"/>
  <c r="Q499" i="12"/>
  <c r="R499" i="12"/>
  <c r="B500" i="12"/>
  <c r="C500" i="12"/>
  <c r="G500" i="12"/>
  <c r="P500" i="12"/>
  <c r="AR500" i="12" s="1"/>
  <c r="Q500" i="12"/>
  <c r="R500" i="12"/>
  <c r="B501" i="12"/>
  <c r="C501" i="12"/>
  <c r="G501" i="12"/>
  <c r="N501" i="12" s="1"/>
  <c r="P501" i="12"/>
  <c r="AR501" i="12" s="1"/>
  <c r="Q501" i="12"/>
  <c r="R501" i="12"/>
  <c r="B502" i="12"/>
  <c r="C502" i="12"/>
  <c r="G502" i="12"/>
  <c r="P502" i="12"/>
  <c r="AO502" i="12" s="1"/>
  <c r="Q502" i="12"/>
  <c r="R502" i="12"/>
  <c r="B503" i="12"/>
  <c r="C503" i="12"/>
  <c r="G503" i="12"/>
  <c r="N503" i="12" s="1"/>
  <c r="P503" i="12"/>
  <c r="AJ503" i="12" s="1"/>
  <c r="Q503" i="12"/>
  <c r="R503" i="12"/>
  <c r="B504" i="12"/>
  <c r="C504" i="12"/>
  <c r="G504" i="12"/>
  <c r="P504" i="12"/>
  <c r="AP504" i="12" s="1"/>
  <c r="Q504" i="12"/>
  <c r="R504" i="12"/>
  <c r="B505" i="12"/>
  <c r="C505" i="12"/>
  <c r="G505" i="12"/>
  <c r="P505" i="12"/>
  <c r="AP505" i="12" s="1"/>
  <c r="Q505" i="12"/>
  <c r="R505" i="12"/>
  <c r="B506" i="12"/>
  <c r="C506" i="12"/>
  <c r="G506" i="12"/>
  <c r="N506" i="12" s="1"/>
  <c r="P506" i="12"/>
  <c r="AJ506" i="12" s="1"/>
  <c r="Q506" i="12"/>
  <c r="R506" i="12"/>
  <c r="B507" i="12"/>
  <c r="C507" i="12"/>
  <c r="G507" i="12"/>
  <c r="N507" i="12" s="1"/>
  <c r="P507" i="12"/>
  <c r="AJ507" i="12" s="1"/>
  <c r="Q507" i="12"/>
  <c r="R507" i="12"/>
  <c r="B508" i="12"/>
  <c r="C508" i="12"/>
  <c r="G508" i="12"/>
  <c r="P508" i="12"/>
  <c r="AR508" i="12" s="1"/>
  <c r="Q508" i="12"/>
  <c r="R508" i="12"/>
  <c r="B509" i="12"/>
  <c r="C509" i="12"/>
  <c r="G509" i="12"/>
  <c r="N509" i="12" s="1"/>
  <c r="P509" i="12"/>
  <c r="AR509" i="12" s="1"/>
  <c r="Q509" i="12"/>
  <c r="R509" i="12"/>
  <c r="B510" i="12"/>
  <c r="C510" i="12"/>
  <c r="G510" i="12"/>
  <c r="P510" i="12"/>
  <c r="AO510" i="12" s="1"/>
  <c r="Q510" i="12"/>
  <c r="R510" i="12"/>
  <c r="B511" i="12"/>
  <c r="C511" i="12"/>
  <c r="G511" i="12"/>
  <c r="N511" i="12" s="1"/>
  <c r="P511" i="12"/>
  <c r="AJ511" i="12" s="1"/>
  <c r="Q511" i="12"/>
  <c r="R511" i="12"/>
  <c r="B512" i="12"/>
  <c r="C512" i="12"/>
  <c r="G512" i="12"/>
  <c r="P512" i="12"/>
  <c r="AJ512" i="12" s="1"/>
  <c r="Q512" i="12"/>
  <c r="R512" i="12"/>
  <c r="B513" i="12"/>
  <c r="C513" i="12"/>
  <c r="G513" i="12"/>
  <c r="P513" i="12"/>
  <c r="AR513" i="12" s="1"/>
  <c r="Q513" i="12"/>
  <c r="R513" i="12"/>
  <c r="B514" i="12"/>
  <c r="C514" i="12"/>
  <c r="G514" i="12"/>
  <c r="N514" i="12" s="1"/>
  <c r="P514" i="12"/>
  <c r="AO514" i="12" s="1"/>
  <c r="Q514" i="12"/>
  <c r="R514" i="12"/>
  <c r="B515" i="12"/>
  <c r="C515" i="12"/>
  <c r="G515" i="12"/>
  <c r="N515" i="12" s="1"/>
  <c r="P515" i="12"/>
  <c r="AJ515" i="12" s="1"/>
  <c r="Q515" i="12"/>
  <c r="R515" i="12"/>
  <c r="B516" i="12"/>
  <c r="C516" i="12"/>
  <c r="G516" i="12"/>
  <c r="P516" i="12"/>
  <c r="AJ516" i="12" s="1"/>
  <c r="Q516" i="12"/>
  <c r="R516" i="12"/>
  <c r="B517" i="12"/>
  <c r="C517" i="12"/>
  <c r="G517" i="12"/>
  <c r="N517" i="12" s="1"/>
  <c r="P517" i="12"/>
  <c r="AR517" i="12" s="1"/>
  <c r="Q517" i="12"/>
  <c r="R517" i="12"/>
  <c r="B518" i="12"/>
  <c r="C518" i="12"/>
  <c r="G518" i="12"/>
  <c r="P518" i="12"/>
  <c r="AP518" i="12" s="1"/>
  <c r="Q518" i="12"/>
  <c r="R518" i="12"/>
  <c r="B519" i="12"/>
  <c r="C519" i="12"/>
  <c r="G519" i="12"/>
  <c r="N519" i="12" s="1"/>
  <c r="P519" i="12"/>
  <c r="AJ519" i="12" s="1"/>
  <c r="Q519" i="12"/>
  <c r="R519" i="12"/>
  <c r="B520" i="12"/>
  <c r="C520" i="12"/>
  <c r="G520" i="12"/>
  <c r="P520" i="12"/>
  <c r="AO520" i="12" s="1"/>
  <c r="Q520" i="12"/>
  <c r="R520" i="12"/>
  <c r="B521" i="12"/>
  <c r="C521" i="12"/>
  <c r="G521" i="12"/>
  <c r="P521" i="12"/>
  <c r="AP521" i="12" s="1"/>
  <c r="Q521" i="12"/>
  <c r="R521" i="12"/>
  <c r="B522" i="12"/>
  <c r="C522" i="12"/>
  <c r="G522" i="12"/>
  <c r="N522" i="12" s="1"/>
  <c r="P522" i="12"/>
  <c r="AO522" i="12" s="1"/>
  <c r="Q522" i="12"/>
  <c r="R522" i="12"/>
  <c r="B523" i="12"/>
  <c r="C523" i="12"/>
  <c r="G523" i="12"/>
  <c r="N523" i="12" s="1"/>
  <c r="P523" i="12"/>
  <c r="AJ523" i="12" s="1"/>
  <c r="Q523" i="12"/>
  <c r="R523" i="12"/>
  <c r="B524" i="12"/>
  <c r="C524" i="12"/>
  <c r="G524" i="12"/>
  <c r="P524" i="12"/>
  <c r="AO524" i="12" s="1"/>
  <c r="Q524" i="12"/>
  <c r="R524" i="12"/>
  <c r="B525" i="12"/>
  <c r="C525" i="12"/>
  <c r="G525" i="12"/>
  <c r="N525" i="12" s="1"/>
  <c r="P525" i="12"/>
  <c r="AR525" i="12" s="1"/>
  <c r="Q525" i="12"/>
  <c r="R525" i="12"/>
  <c r="B526" i="12"/>
  <c r="C526" i="12"/>
  <c r="G526" i="12"/>
  <c r="P526" i="12"/>
  <c r="AO526" i="12" s="1"/>
  <c r="Q526" i="12"/>
  <c r="R526" i="12"/>
  <c r="B527" i="12"/>
  <c r="C527" i="12"/>
  <c r="G527" i="12"/>
  <c r="N527" i="12" s="1"/>
  <c r="P527" i="12"/>
  <c r="AJ527" i="12" s="1"/>
  <c r="Q527" i="12"/>
  <c r="R527" i="12"/>
  <c r="B528" i="12"/>
  <c r="C528" i="12"/>
  <c r="G528" i="12"/>
  <c r="P528" i="12"/>
  <c r="AP528" i="12" s="1"/>
  <c r="Q528" i="12"/>
  <c r="R528" i="12"/>
  <c r="B529" i="12"/>
  <c r="C529" i="12"/>
  <c r="G529" i="12"/>
  <c r="P529" i="12"/>
  <c r="AJ529" i="12" s="1"/>
  <c r="Q529" i="12"/>
  <c r="R529" i="12"/>
  <c r="B530" i="12"/>
  <c r="C530" i="12"/>
  <c r="G530" i="12"/>
  <c r="N530" i="12" s="1"/>
  <c r="P530" i="12"/>
  <c r="AO530" i="12" s="1"/>
  <c r="Q530" i="12"/>
  <c r="R530" i="12"/>
  <c r="B531" i="12"/>
  <c r="C531" i="12"/>
  <c r="G531" i="12"/>
  <c r="N531" i="12" s="1"/>
  <c r="P531" i="12"/>
  <c r="AJ531" i="12" s="1"/>
  <c r="Q531" i="12"/>
  <c r="R531" i="12"/>
  <c r="B532" i="12"/>
  <c r="C532" i="12"/>
  <c r="G532" i="12"/>
  <c r="P532" i="12"/>
  <c r="AP532" i="12" s="1"/>
  <c r="Q532" i="12"/>
  <c r="R532" i="12"/>
  <c r="B533" i="12"/>
  <c r="C533" i="12"/>
  <c r="G533" i="12"/>
  <c r="N533" i="12" s="1"/>
  <c r="P533" i="12"/>
  <c r="AJ533" i="12" s="1"/>
  <c r="Q533" i="12"/>
  <c r="R533" i="12"/>
  <c r="B534" i="12"/>
  <c r="C534" i="12"/>
  <c r="G534" i="12"/>
  <c r="P534" i="12"/>
  <c r="AJ534" i="12" s="1"/>
  <c r="Q534" i="12"/>
  <c r="R534" i="12"/>
  <c r="B535" i="12"/>
  <c r="C535" i="12"/>
  <c r="G535" i="12"/>
  <c r="N535" i="12" s="1"/>
  <c r="P535" i="12"/>
  <c r="AJ535" i="12" s="1"/>
  <c r="Q535" i="12"/>
  <c r="R535" i="12"/>
  <c r="B536" i="12"/>
  <c r="C536" i="12"/>
  <c r="G536" i="12"/>
  <c r="N536" i="12" s="1"/>
  <c r="P536" i="12"/>
  <c r="AP536" i="12" s="1"/>
  <c r="Q536" i="12"/>
  <c r="R536" i="12"/>
  <c r="B537" i="12"/>
  <c r="C537" i="12"/>
  <c r="G537" i="12"/>
  <c r="N537" i="12" s="1"/>
  <c r="P537" i="12"/>
  <c r="AO537" i="12" s="1"/>
  <c r="Q537" i="12"/>
  <c r="R537" i="12"/>
  <c r="B538" i="12"/>
  <c r="C538" i="12"/>
  <c r="G538" i="12"/>
  <c r="P538" i="12"/>
  <c r="AP538" i="12" s="1"/>
  <c r="Q538" i="12"/>
  <c r="R538" i="12"/>
  <c r="B539" i="12"/>
  <c r="C539" i="12"/>
  <c r="G539" i="12"/>
  <c r="N539" i="12" s="1"/>
  <c r="P539" i="12"/>
  <c r="AO539" i="12" s="1"/>
  <c r="Q539" i="12"/>
  <c r="R539" i="12"/>
  <c r="B540" i="12"/>
  <c r="C540" i="12"/>
  <c r="G540" i="12"/>
  <c r="N540" i="12" s="1"/>
  <c r="P540" i="12"/>
  <c r="AQ540" i="12" s="1"/>
  <c r="Q540" i="12"/>
  <c r="R540" i="12"/>
  <c r="B541" i="12"/>
  <c r="C541" i="12"/>
  <c r="G541" i="12"/>
  <c r="N541" i="12" s="1"/>
  <c r="P541" i="12"/>
  <c r="Q541" i="12"/>
  <c r="R541" i="12"/>
  <c r="B542" i="12"/>
  <c r="C542" i="12"/>
  <c r="G542" i="12"/>
  <c r="P542" i="12"/>
  <c r="AQ542" i="12" s="1"/>
  <c r="Q542" i="12"/>
  <c r="R542" i="12"/>
  <c r="B543" i="12"/>
  <c r="C543" i="12"/>
  <c r="G543" i="12"/>
  <c r="N543" i="12" s="1"/>
  <c r="P543" i="12"/>
  <c r="AO543" i="12" s="1"/>
  <c r="Q543" i="12"/>
  <c r="R543" i="12"/>
  <c r="B544" i="12"/>
  <c r="C544" i="12"/>
  <c r="G544" i="12"/>
  <c r="N544" i="12" s="1"/>
  <c r="P544" i="12"/>
  <c r="BB544" i="12" s="1"/>
  <c r="Q544" i="12"/>
  <c r="R544" i="12"/>
  <c r="B545" i="12"/>
  <c r="C545" i="12"/>
  <c r="G545" i="12"/>
  <c r="N545" i="12" s="1"/>
  <c r="P545" i="12"/>
  <c r="AO545" i="12" s="1"/>
  <c r="Q545" i="12"/>
  <c r="R545" i="12"/>
  <c r="B546" i="12"/>
  <c r="C546" i="12"/>
  <c r="G546" i="12"/>
  <c r="P546" i="12"/>
  <c r="AO546" i="12" s="1"/>
  <c r="Q546" i="12"/>
  <c r="R546" i="12"/>
  <c r="B547" i="12"/>
  <c r="C547" i="12"/>
  <c r="G547" i="12"/>
  <c r="N547" i="12" s="1"/>
  <c r="P547" i="12"/>
  <c r="AR547" i="12" s="1"/>
  <c r="Q547" i="12"/>
  <c r="R547" i="12"/>
  <c r="B548" i="12"/>
  <c r="C548" i="12"/>
  <c r="G548" i="12"/>
  <c r="N548" i="12" s="1"/>
  <c r="P548" i="12"/>
  <c r="AJ548" i="12" s="1"/>
  <c r="Q548" i="12"/>
  <c r="R548" i="12"/>
  <c r="B549" i="12"/>
  <c r="C549" i="12"/>
  <c r="G549" i="12"/>
  <c r="N549" i="12" s="1"/>
  <c r="P549" i="12"/>
  <c r="AR549" i="12" s="1"/>
  <c r="Q549" i="12"/>
  <c r="R549" i="12"/>
  <c r="B550" i="12"/>
  <c r="C550" i="12"/>
  <c r="G550" i="12"/>
  <c r="P550" i="12"/>
  <c r="AQ550" i="12" s="1"/>
  <c r="Q550" i="12"/>
  <c r="R550" i="12"/>
  <c r="B551" i="12"/>
  <c r="C551" i="12"/>
  <c r="G551" i="12"/>
  <c r="N551" i="12" s="1"/>
  <c r="P551" i="12"/>
  <c r="AO551" i="12" s="1"/>
  <c r="Q551" i="12"/>
  <c r="R551" i="12"/>
  <c r="B552" i="12"/>
  <c r="C552" i="12"/>
  <c r="G552" i="12"/>
  <c r="N552" i="12" s="1"/>
  <c r="P552" i="12"/>
  <c r="AO552" i="12" s="1"/>
  <c r="Q552" i="12"/>
  <c r="R552" i="12"/>
  <c r="B553" i="12"/>
  <c r="C553" i="12"/>
  <c r="G553" i="12"/>
  <c r="N553" i="12" s="1"/>
  <c r="P553" i="12"/>
  <c r="AO553" i="12" s="1"/>
  <c r="Q553" i="12"/>
  <c r="R553" i="12"/>
  <c r="B554" i="12"/>
  <c r="C554" i="12"/>
  <c r="G554" i="12"/>
  <c r="P554" i="12"/>
  <c r="AO554" i="12" s="1"/>
  <c r="Q554" i="12"/>
  <c r="R554" i="12"/>
  <c r="B555" i="12"/>
  <c r="C555" i="12"/>
  <c r="G555" i="12"/>
  <c r="N555" i="12" s="1"/>
  <c r="P555" i="12"/>
  <c r="AR555" i="12" s="1"/>
  <c r="Q555" i="12"/>
  <c r="R555" i="12"/>
  <c r="B556" i="12"/>
  <c r="C556" i="12"/>
  <c r="G556" i="12"/>
  <c r="N556" i="12" s="1"/>
  <c r="P556" i="12"/>
  <c r="AQ556" i="12" s="1"/>
  <c r="Q556" i="12"/>
  <c r="R556" i="12"/>
  <c r="B557" i="12"/>
  <c r="C557" i="12"/>
  <c r="G557" i="12"/>
  <c r="N557" i="12" s="1"/>
  <c r="P557" i="12"/>
  <c r="Q557" i="12"/>
  <c r="R557" i="12"/>
  <c r="B558" i="12"/>
  <c r="C558" i="12"/>
  <c r="G558" i="12"/>
  <c r="P558" i="12"/>
  <c r="AQ558" i="12" s="1"/>
  <c r="Q558" i="12"/>
  <c r="R558" i="12"/>
  <c r="B559" i="12"/>
  <c r="C559" i="12"/>
  <c r="G559" i="12"/>
  <c r="N559" i="12" s="1"/>
  <c r="P559" i="12"/>
  <c r="AR559" i="12" s="1"/>
  <c r="Q559" i="12"/>
  <c r="R559" i="12"/>
  <c r="B560" i="12"/>
  <c r="C560" i="12"/>
  <c r="G560" i="12"/>
  <c r="P560" i="12"/>
  <c r="AJ560" i="12" s="1"/>
  <c r="Q560" i="12"/>
  <c r="R560" i="12"/>
  <c r="B561" i="12"/>
  <c r="C561" i="12"/>
  <c r="G561" i="12"/>
  <c r="P561" i="12"/>
  <c r="AP561" i="12" s="1"/>
  <c r="Q561" i="12"/>
  <c r="R561" i="12"/>
  <c r="B562" i="12"/>
  <c r="C562" i="12"/>
  <c r="G562" i="12"/>
  <c r="N562" i="12" s="1"/>
  <c r="P562" i="12"/>
  <c r="AO562" i="12" s="1"/>
  <c r="Q562" i="12"/>
  <c r="R562" i="12"/>
  <c r="B563" i="12"/>
  <c r="C563" i="12"/>
  <c r="G563" i="12"/>
  <c r="N563" i="12" s="1"/>
  <c r="P563" i="12"/>
  <c r="AR563" i="12" s="1"/>
  <c r="Q563" i="12"/>
  <c r="R563" i="12"/>
  <c r="B564" i="12"/>
  <c r="C564" i="12"/>
  <c r="G564" i="12"/>
  <c r="P564" i="12"/>
  <c r="AP564" i="12" s="1"/>
  <c r="Q564" i="12"/>
  <c r="R564" i="12"/>
  <c r="B565" i="12"/>
  <c r="C565" i="12"/>
  <c r="G565" i="12"/>
  <c r="N565" i="12" s="1"/>
  <c r="P565" i="12"/>
  <c r="AP565" i="12" s="1"/>
  <c r="Q565" i="12"/>
  <c r="R565" i="12"/>
  <c r="B566" i="12"/>
  <c r="C566" i="12"/>
  <c r="G566" i="12"/>
  <c r="P566" i="12"/>
  <c r="AR566" i="12" s="1"/>
  <c r="Q566" i="12"/>
  <c r="R566" i="12"/>
  <c r="B567" i="12"/>
  <c r="C567" i="12"/>
  <c r="G567" i="12"/>
  <c r="N567" i="12" s="1"/>
  <c r="P567" i="12"/>
  <c r="AR567" i="12" s="1"/>
  <c r="Q567" i="12"/>
  <c r="R567" i="12"/>
  <c r="B568" i="12"/>
  <c r="C568" i="12"/>
  <c r="G568" i="12"/>
  <c r="P568" i="12"/>
  <c r="AJ568" i="12" s="1"/>
  <c r="Q568" i="12"/>
  <c r="R568" i="12"/>
  <c r="B569" i="12"/>
  <c r="C569" i="12"/>
  <c r="G569" i="12"/>
  <c r="P569" i="12"/>
  <c r="AP569" i="12" s="1"/>
  <c r="Q569" i="12"/>
  <c r="R569" i="12"/>
  <c r="B570" i="12"/>
  <c r="C570" i="12"/>
  <c r="G570" i="12"/>
  <c r="N570" i="12" s="1"/>
  <c r="P570" i="12"/>
  <c r="AR570" i="12" s="1"/>
  <c r="Q570" i="12"/>
  <c r="R570" i="12"/>
  <c r="B571" i="12"/>
  <c r="C571" i="12"/>
  <c r="G571" i="12"/>
  <c r="N571" i="12" s="1"/>
  <c r="P571" i="12"/>
  <c r="AR571" i="12" s="1"/>
  <c r="Q571" i="12"/>
  <c r="R571" i="12"/>
  <c r="B572" i="12"/>
  <c r="C572" i="12"/>
  <c r="G572" i="12"/>
  <c r="P572" i="12"/>
  <c r="AO572" i="12" s="1"/>
  <c r="Q572" i="12"/>
  <c r="R572" i="12"/>
  <c r="B573" i="12"/>
  <c r="C573" i="12"/>
  <c r="G573" i="12"/>
  <c r="N573" i="12" s="1"/>
  <c r="P573" i="12"/>
  <c r="AR573" i="12" s="1"/>
  <c r="Q573" i="12"/>
  <c r="R573" i="12"/>
  <c r="B574" i="12"/>
  <c r="C574" i="12"/>
  <c r="G574" i="12"/>
  <c r="P574" i="12"/>
  <c r="AO574" i="12" s="1"/>
  <c r="Q574" i="12"/>
  <c r="R574" i="12"/>
  <c r="B575" i="12"/>
  <c r="C575" i="12"/>
  <c r="G575" i="12"/>
  <c r="N575" i="12" s="1"/>
  <c r="P575" i="12"/>
  <c r="AR575" i="12" s="1"/>
  <c r="Q575" i="12"/>
  <c r="R575" i="12"/>
  <c r="B576" i="12"/>
  <c r="C576" i="12"/>
  <c r="G576" i="12"/>
  <c r="P576" i="12"/>
  <c r="AR576" i="12" s="1"/>
  <c r="Q576" i="12"/>
  <c r="R576" i="12"/>
  <c r="B577" i="12"/>
  <c r="C577" i="12"/>
  <c r="G577" i="12"/>
  <c r="P577" i="12"/>
  <c r="AR577" i="12" s="1"/>
  <c r="Q577" i="12"/>
  <c r="R577" i="12"/>
  <c r="B578" i="12"/>
  <c r="C578" i="12"/>
  <c r="G578" i="12"/>
  <c r="N578" i="12" s="1"/>
  <c r="P578" i="12"/>
  <c r="AP578" i="12" s="1"/>
  <c r="Q578" i="12"/>
  <c r="R578" i="12"/>
  <c r="B579" i="12"/>
  <c r="C579" i="12"/>
  <c r="G579" i="12"/>
  <c r="N579" i="12" s="1"/>
  <c r="P579" i="12"/>
  <c r="AR579" i="12" s="1"/>
  <c r="Q579" i="12"/>
  <c r="R579" i="12"/>
  <c r="B580" i="12"/>
  <c r="C580" i="12"/>
  <c r="G580" i="12"/>
  <c r="P580" i="12"/>
  <c r="BB580" i="12" s="1"/>
  <c r="Q580" i="12"/>
  <c r="R580" i="12"/>
  <c r="B581" i="12"/>
  <c r="C581" i="12"/>
  <c r="G581" i="12"/>
  <c r="N581" i="12" s="1"/>
  <c r="P581" i="12"/>
  <c r="AP581" i="12" s="1"/>
  <c r="Q581" i="12"/>
  <c r="R581" i="12"/>
  <c r="B582" i="12"/>
  <c r="C582" i="12"/>
  <c r="G582" i="12"/>
  <c r="P582" i="12"/>
  <c r="AP582" i="12" s="1"/>
  <c r="Q582" i="12"/>
  <c r="R582" i="12"/>
  <c r="B583" i="12"/>
  <c r="C583" i="12"/>
  <c r="G583" i="12"/>
  <c r="N583" i="12" s="1"/>
  <c r="P583" i="12"/>
  <c r="AR583" i="12" s="1"/>
  <c r="Q583" i="12"/>
  <c r="R583" i="12"/>
  <c r="B584" i="12"/>
  <c r="C584" i="12"/>
  <c r="G584" i="12"/>
  <c r="P584" i="12"/>
  <c r="AO584" i="12" s="1"/>
  <c r="Q584" i="12"/>
  <c r="R584" i="12"/>
  <c r="B585" i="12"/>
  <c r="C585" i="12"/>
  <c r="G585" i="12"/>
  <c r="P585" i="12"/>
  <c r="AP585" i="12" s="1"/>
  <c r="Q585" i="12"/>
  <c r="R585" i="12"/>
  <c r="B586" i="12"/>
  <c r="C586" i="12"/>
  <c r="G586" i="12"/>
  <c r="N586" i="12" s="1"/>
  <c r="P586" i="12"/>
  <c r="AO586" i="12" s="1"/>
  <c r="Q586" i="12"/>
  <c r="R586" i="12"/>
  <c r="B587" i="12"/>
  <c r="C587" i="12"/>
  <c r="G587" i="12"/>
  <c r="N587" i="12" s="1"/>
  <c r="P587" i="12"/>
  <c r="AR587" i="12" s="1"/>
  <c r="Q587" i="12"/>
  <c r="R587" i="12"/>
  <c r="B588" i="12"/>
  <c r="C588" i="12"/>
  <c r="G588" i="12"/>
  <c r="P588" i="12"/>
  <c r="BB588" i="12" s="1"/>
  <c r="Q588" i="12"/>
  <c r="R588" i="12"/>
  <c r="B589" i="12"/>
  <c r="C589" i="12"/>
  <c r="G589" i="12"/>
  <c r="N589" i="12" s="1"/>
  <c r="P589" i="12"/>
  <c r="AR589" i="12" s="1"/>
  <c r="Q589" i="12"/>
  <c r="R589" i="12"/>
  <c r="B590" i="12"/>
  <c r="C590" i="12"/>
  <c r="G590" i="12"/>
  <c r="P590" i="12"/>
  <c r="AO590" i="12" s="1"/>
  <c r="Q590" i="12"/>
  <c r="R590" i="12"/>
  <c r="B591" i="12"/>
  <c r="C591" i="12"/>
  <c r="G591" i="12"/>
  <c r="N591" i="12" s="1"/>
  <c r="P591" i="12"/>
  <c r="AR591" i="12" s="1"/>
  <c r="Q591" i="12"/>
  <c r="R591" i="12"/>
  <c r="B592" i="12"/>
  <c r="C592" i="12"/>
  <c r="G592" i="12"/>
  <c r="P592" i="12"/>
  <c r="AR592" i="12" s="1"/>
  <c r="Q592" i="12"/>
  <c r="R592" i="12"/>
  <c r="B593" i="12"/>
  <c r="C593" i="12"/>
  <c r="G593" i="12"/>
  <c r="P593" i="12"/>
  <c r="AP593" i="12" s="1"/>
  <c r="Q593" i="12"/>
  <c r="R593" i="12"/>
  <c r="B594" i="12"/>
  <c r="C594" i="12"/>
  <c r="G594" i="12"/>
  <c r="N594" i="12" s="1"/>
  <c r="P594" i="12"/>
  <c r="AO594" i="12" s="1"/>
  <c r="Q594" i="12"/>
  <c r="R594" i="12"/>
  <c r="B595" i="12"/>
  <c r="C595" i="12"/>
  <c r="G595" i="12"/>
  <c r="N595" i="12" s="1"/>
  <c r="P595" i="12"/>
  <c r="AR595" i="12" s="1"/>
  <c r="Q595" i="12"/>
  <c r="R595" i="12"/>
  <c r="B596" i="12"/>
  <c r="C596" i="12"/>
  <c r="G596" i="12"/>
  <c r="P596" i="12"/>
  <c r="AP596" i="12" s="1"/>
  <c r="Q596" i="12"/>
  <c r="R596" i="12"/>
  <c r="B597" i="12"/>
  <c r="C597" i="12"/>
  <c r="G597" i="12"/>
  <c r="N597" i="12" s="1"/>
  <c r="P597" i="12"/>
  <c r="AP597" i="12" s="1"/>
  <c r="Q597" i="12"/>
  <c r="R597" i="12"/>
  <c r="B598" i="12"/>
  <c r="C598" i="12"/>
  <c r="G598" i="12"/>
  <c r="P598" i="12"/>
  <c r="AR598" i="12" s="1"/>
  <c r="Q598" i="12"/>
  <c r="R598" i="12"/>
  <c r="B599" i="12"/>
  <c r="C599" i="12"/>
  <c r="G599" i="12"/>
  <c r="N599" i="12" s="1"/>
  <c r="P599" i="12"/>
  <c r="AR599" i="12" s="1"/>
  <c r="Q599" i="12"/>
  <c r="R599" i="12"/>
  <c r="B600" i="12"/>
  <c r="C600" i="12"/>
  <c r="G600" i="12"/>
  <c r="P600" i="12"/>
  <c r="AR600" i="12" s="1"/>
  <c r="Q600" i="12"/>
  <c r="R600" i="12"/>
  <c r="B601" i="12"/>
  <c r="C601" i="12"/>
  <c r="G601" i="12"/>
  <c r="N601" i="12" s="1"/>
  <c r="P601" i="12"/>
  <c r="AR601" i="12" s="1"/>
  <c r="Q601" i="12"/>
  <c r="R601" i="12"/>
  <c r="B602" i="12"/>
  <c r="C602" i="12"/>
  <c r="G602" i="12"/>
  <c r="N602" i="12" s="1"/>
  <c r="P602" i="12"/>
  <c r="AR602" i="12" s="1"/>
  <c r="Q602" i="12"/>
  <c r="R602" i="12"/>
  <c r="B603" i="12"/>
  <c r="C603" i="12"/>
  <c r="G603" i="12"/>
  <c r="P603" i="12"/>
  <c r="AO603" i="12" s="1"/>
  <c r="Q603" i="12"/>
  <c r="R603" i="12"/>
  <c r="B604" i="12"/>
  <c r="C604" i="12"/>
  <c r="G604" i="12"/>
  <c r="N604" i="12" s="1"/>
  <c r="P604" i="12"/>
  <c r="AR604" i="12" s="1"/>
  <c r="Q604" i="12"/>
  <c r="R604" i="12"/>
  <c r="B605" i="12"/>
  <c r="C605" i="12"/>
  <c r="G605" i="12"/>
  <c r="P605" i="12"/>
  <c r="AR605" i="12" s="1"/>
  <c r="Q605" i="12"/>
  <c r="R605" i="12"/>
  <c r="B606" i="12"/>
  <c r="C606" i="12"/>
  <c r="G606" i="12"/>
  <c r="N606" i="12" s="1"/>
  <c r="P606" i="12"/>
  <c r="AR606" i="12" s="1"/>
  <c r="Q606" i="12"/>
  <c r="R606" i="12"/>
  <c r="B607" i="12"/>
  <c r="C607" i="12"/>
  <c r="G607" i="12"/>
  <c r="P607" i="12"/>
  <c r="AJ607" i="12" s="1"/>
  <c r="Q607" i="12"/>
  <c r="R607" i="12"/>
  <c r="B608" i="12"/>
  <c r="C608" i="12"/>
  <c r="G608" i="12"/>
  <c r="P608" i="12"/>
  <c r="AP608" i="12" s="1"/>
  <c r="Q608" i="12"/>
  <c r="R608" i="12"/>
  <c r="B609" i="12"/>
  <c r="C609" i="12"/>
  <c r="G609" i="12"/>
  <c r="N609" i="12" s="1"/>
  <c r="P609" i="12"/>
  <c r="AP609" i="12" s="1"/>
  <c r="Q609" i="12"/>
  <c r="R609" i="12"/>
  <c r="B610" i="12"/>
  <c r="C610" i="12"/>
  <c r="G610" i="12"/>
  <c r="N610" i="12" s="1"/>
  <c r="P610" i="12"/>
  <c r="AR610" i="12" s="1"/>
  <c r="Q610" i="12"/>
  <c r="R610" i="12"/>
  <c r="B611" i="12"/>
  <c r="C611" i="12"/>
  <c r="G611" i="12"/>
  <c r="P611" i="12"/>
  <c r="AR611" i="12" s="1"/>
  <c r="Q611" i="12"/>
  <c r="R611" i="12"/>
  <c r="B612" i="12"/>
  <c r="C612" i="12"/>
  <c r="G612" i="12"/>
  <c r="N612" i="12" s="1"/>
  <c r="P612" i="12"/>
  <c r="AR612" i="12" s="1"/>
  <c r="Q612" i="12"/>
  <c r="R612" i="12"/>
  <c r="B613" i="12"/>
  <c r="C613" i="12"/>
  <c r="G613" i="12"/>
  <c r="P613" i="12"/>
  <c r="AR613" i="12" s="1"/>
  <c r="Q613" i="12"/>
  <c r="R613" i="12"/>
  <c r="B614" i="12"/>
  <c r="C614" i="12"/>
  <c r="G614" i="12"/>
  <c r="N614" i="12" s="1"/>
  <c r="P614" i="12"/>
  <c r="AR614" i="12" s="1"/>
  <c r="Q614" i="12"/>
  <c r="R614" i="12"/>
  <c r="B615" i="12"/>
  <c r="C615" i="12"/>
  <c r="G615" i="12"/>
  <c r="P615" i="12"/>
  <c r="BB615" i="12" s="1"/>
  <c r="Q615" i="12"/>
  <c r="R615" i="12"/>
  <c r="B616" i="12"/>
  <c r="C616" i="12"/>
  <c r="G616" i="12"/>
  <c r="P616" i="12"/>
  <c r="AJ616" i="12" s="1"/>
  <c r="Q616" i="12"/>
  <c r="R616" i="12"/>
  <c r="B617" i="12"/>
  <c r="C617" i="12"/>
  <c r="G617" i="12"/>
  <c r="N617" i="12" s="1"/>
  <c r="P617" i="12"/>
  <c r="AJ617" i="12" s="1"/>
  <c r="Q617" i="12"/>
  <c r="R617" i="12"/>
  <c r="B618" i="12"/>
  <c r="C618" i="12"/>
  <c r="G618" i="12"/>
  <c r="N618" i="12" s="1"/>
  <c r="P618" i="12"/>
  <c r="AO618" i="12" s="1"/>
  <c r="Q618" i="12"/>
  <c r="R618" i="12"/>
  <c r="B619" i="12"/>
  <c r="C619" i="12"/>
  <c r="G619" i="12"/>
  <c r="N619" i="12" s="1"/>
  <c r="P619" i="12"/>
  <c r="AP619" i="12" s="1"/>
  <c r="Q619" i="12"/>
  <c r="R619" i="12"/>
  <c r="B620" i="12"/>
  <c r="C620" i="12"/>
  <c r="G620" i="12"/>
  <c r="N620" i="12" s="1"/>
  <c r="P620" i="12"/>
  <c r="Q620" i="12"/>
  <c r="R620" i="12"/>
  <c r="B621" i="12"/>
  <c r="C621" i="12"/>
  <c r="G621" i="12"/>
  <c r="P621" i="12"/>
  <c r="AO621" i="12" s="1"/>
  <c r="Q621" i="12"/>
  <c r="R621" i="12"/>
  <c r="B622" i="12"/>
  <c r="C622" i="12"/>
  <c r="G622" i="12"/>
  <c r="P622" i="12"/>
  <c r="AO622" i="12" s="1"/>
  <c r="Q622" i="12"/>
  <c r="R622" i="12"/>
  <c r="B623" i="12"/>
  <c r="C623" i="12"/>
  <c r="G623" i="12"/>
  <c r="N623" i="12" s="1"/>
  <c r="P623" i="12"/>
  <c r="AP623" i="12" s="1"/>
  <c r="Q623" i="12"/>
  <c r="R623" i="12"/>
  <c r="B624" i="12"/>
  <c r="C624" i="12"/>
  <c r="G624" i="12"/>
  <c r="N624" i="12" s="1"/>
  <c r="P624" i="12"/>
  <c r="AO624" i="12" s="1"/>
  <c r="Q624" i="12"/>
  <c r="R624" i="12"/>
  <c r="B625" i="12"/>
  <c r="C625" i="12"/>
  <c r="G625" i="12"/>
  <c r="P625" i="12"/>
  <c r="AJ625" i="12" s="1"/>
  <c r="Q625" i="12"/>
  <c r="R625" i="12"/>
  <c r="B626" i="12"/>
  <c r="C626" i="12"/>
  <c r="G626" i="12"/>
  <c r="N626" i="12" s="1"/>
  <c r="P626" i="12"/>
  <c r="AO626" i="12" s="1"/>
  <c r="Q626" i="12"/>
  <c r="R626" i="12"/>
  <c r="B627" i="12"/>
  <c r="C627" i="12"/>
  <c r="G627" i="12"/>
  <c r="N627" i="12" s="1"/>
  <c r="P627" i="12"/>
  <c r="AP627" i="12" s="1"/>
  <c r="Q627" i="12"/>
  <c r="R627" i="12"/>
  <c r="B628" i="12"/>
  <c r="C628" i="12"/>
  <c r="G628" i="12"/>
  <c r="N628" i="12" s="1"/>
  <c r="P628" i="12"/>
  <c r="AP628" i="12" s="1"/>
  <c r="Q628" i="12"/>
  <c r="R628" i="12"/>
  <c r="B629" i="12"/>
  <c r="C629" i="12"/>
  <c r="G629" i="12"/>
  <c r="P629" i="12"/>
  <c r="BB629" i="12" s="1"/>
  <c r="Q629" i="12"/>
  <c r="R629" i="12"/>
  <c r="B630" i="12"/>
  <c r="C630" i="12"/>
  <c r="G630" i="12"/>
  <c r="P630" i="12"/>
  <c r="AJ630" i="12" s="1"/>
  <c r="Q630" i="12"/>
  <c r="R630" i="12"/>
  <c r="B631" i="12"/>
  <c r="C631" i="12"/>
  <c r="G631" i="12"/>
  <c r="N631" i="12" s="1"/>
  <c r="P631" i="12"/>
  <c r="AO631" i="12" s="1"/>
  <c r="Q631" i="12"/>
  <c r="R631" i="12"/>
  <c r="B632" i="12"/>
  <c r="C632" i="12"/>
  <c r="G632" i="12"/>
  <c r="N632" i="12" s="1"/>
  <c r="P632" i="12"/>
  <c r="AO632" i="12" s="1"/>
  <c r="Q632" i="12"/>
  <c r="R632" i="12"/>
  <c r="B633" i="12"/>
  <c r="C633" i="12"/>
  <c r="G633" i="12"/>
  <c r="P633" i="12"/>
  <c r="AP633" i="12" s="1"/>
  <c r="Q633" i="12"/>
  <c r="R633" i="12"/>
  <c r="B634" i="12"/>
  <c r="C634" i="12"/>
  <c r="G634" i="12"/>
  <c r="N634" i="12" s="1"/>
  <c r="P634" i="12"/>
  <c r="AO634" i="12" s="1"/>
  <c r="Q634" i="12"/>
  <c r="R634" i="12"/>
  <c r="B635" i="12"/>
  <c r="C635" i="12"/>
  <c r="G635" i="12"/>
  <c r="N635" i="12" s="1"/>
  <c r="P635" i="12"/>
  <c r="AQ635" i="12" s="1"/>
  <c r="Q635" i="12"/>
  <c r="R635" i="12"/>
  <c r="B636" i="12"/>
  <c r="C636" i="12"/>
  <c r="G636" i="12"/>
  <c r="N636" i="12" s="1"/>
  <c r="P636" i="12"/>
  <c r="AO636" i="12" s="1"/>
  <c r="Q636" i="12"/>
  <c r="R636" i="12"/>
  <c r="B637" i="12"/>
  <c r="C637" i="12"/>
  <c r="G637" i="12"/>
  <c r="N637" i="12" s="1"/>
  <c r="P637" i="12"/>
  <c r="BB637" i="12" s="1"/>
  <c r="Q637" i="12"/>
  <c r="R637" i="12"/>
  <c r="B638" i="12"/>
  <c r="C638" i="12"/>
  <c r="G638" i="12"/>
  <c r="N638" i="12" s="1"/>
  <c r="P638" i="12"/>
  <c r="Q638" i="12"/>
  <c r="R638" i="12"/>
  <c r="B639" i="12"/>
  <c r="C639" i="12"/>
  <c r="G639" i="12"/>
  <c r="P639" i="12"/>
  <c r="AR639" i="12" s="1"/>
  <c r="Q639" i="12"/>
  <c r="R639" i="12"/>
  <c r="B640" i="12"/>
  <c r="C640" i="12"/>
  <c r="G640" i="12"/>
  <c r="N640" i="12" s="1"/>
  <c r="P640" i="12"/>
  <c r="AO640" i="12" s="1"/>
  <c r="Q640" i="12"/>
  <c r="R640" i="12"/>
  <c r="B641" i="12"/>
  <c r="C641" i="12"/>
  <c r="G641" i="12"/>
  <c r="N641" i="12" s="1"/>
  <c r="P641" i="12"/>
  <c r="AO641" i="12" s="1"/>
  <c r="Q641" i="12"/>
  <c r="R641" i="12"/>
  <c r="B642" i="12"/>
  <c r="C642" i="12"/>
  <c r="G642" i="12"/>
  <c r="N642" i="12" s="1"/>
  <c r="P642" i="12"/>
  <c r="AO642" i="12" s="1"/>
  <c r="Q642" i="12"/>
  <c r="R642" i="12"/>
  <c r="B643" i="12"/>
  <c r="C643" i="12"/>
  <c r="G643" i="12"/>
  <c r="P643" i="12"/>
  <c r="AJ643" i="12" s="1"/>
  <c r="Q643" i="12"/>
  <c r="R643" i="12"/>
  <c r="B644" i="12"/>
  <c r="C644" i="12"/>
  <c r="G644" i="12"/>
  <c r="N644" i="12" s="1"/>
  <c r="P644" i="12"/>
  <c r="Q644" i="12"/>
  <c r="R644" i="12"/>
  <c r="B645" i="12"/>
  <c r="C645" i="12"/>
  <c r="G645" i="12"/>
  <c r="N645" i="12" s="1"/>
  <c r="P645" i="12"/>
  <c r="BB645" i="12" s="1"/>
  <c r="Q645" i="12"/>
  <c r="R645" i="12"/>
  <c r="B646" i="12"/>
  <c r="C646" i="12"/>
  <c r="G646" i="12"/>
  <c r="N646" i="12" s="1"/>
  <c r="P646" i="12"/>
  <c r="AJ646" i="12" s="1"/>
  <c r="Q646" i="12"/>
  <c r="R646" i="12"/>
  <c r="B647" i="12"/>
  <c r="C647" i="12"/>
  <c r="G647" i="12"/>
  <c r="P647" i="12"/>
  <c r="AO647" i="12" s="1"/>
  <c r="Q647" i="12"/>
  <c r="R647" i="12"/>
  <c r="B648" i="12"/>
  <c r="C648" i="12"/>
  <c r="G648" i="12"/>
  <c r="N648" i="12" s="1"/>
  <c r="P648" i="12"/>
  <c r="AO648" i="12" s="1"/>
  <c r="Q648" i="12"/>
  <c r="R648" i="12"/>
  <c r="B649" i="12"/>
  <c r="C649" i="12"/>
  <c r="G649" i="12"/>
  <c r="N649" i="12" s="1"/>
  <c r="P649" i="12"/>
  <c r="AQ649" i="12" s="1"/>
  <c r="Q649" i="12"/>
  <c r="R649" i="12"/>
  <c r="B650" i="12"/>
  <c r="C650" i="12"/>
  <c r="G650" i="12"/>
  <c r="N650" i="12" s="1"/>
  <c r="P650" i="12"/>
  <c r="Q650" i="12"/>
  <c r="R650" i="12"/>
  <c r="B651" i="12"/>
  <c r="C651" i="12"/>
  <c r="G651" i="12"/>
  <c r="P651" i="12"/>
  <c r="AR651" i="12" s="1"/>
  <c r="Q651" i="12"/>
  <c r="R651" i="12"/>
  <c r="B652" i="12"/>
  <c r="C652" i="12"/>
  <c r="G652" i="12"/>
  <c r="N652" i="12" s="1"/>
  <c r="P652" i="12"/>
  <c r="AO652" i="12" s="1"/>
  <c r="Q652" i="12"/>
  <c r="R652" i="12"/>
  <c r="B653" i="12"/>
  <c r="C653" i="12"/>
  <c r="G653" i="12"/>
  <c r="P653" i="12"/>
  <c r="AP653" i="12" s="1"/>
  <c r="Q653" i="12"/>
  <c r="R653" i="12"/>
  <c r="B654" i="12"/>
  <c r="C654" i="12"/>
  <c r="G654" i="12"/>
  <c r="N654" i="12" s="1"/>
  <c r="P654" i="12"/>
  <c r="AO654" i="12" s="1"/>
  <c r="Q654" i="12"/>
  <c r="R654" i="12"/>
  <c r="B655" i="12"/>
  <c r="C655" i="12"/>
  <c r="G655" i="12"/>
  <c r="N655" i="12" s="1"/>
  <c r="P655" i="12"/>
  <c r="AR655" i="12" s="1"/>
  <c r="Q655" i="12"/>
  <c r="R655" i="12"/>
  <c r="B656" i="12"/>
  <c r="C656" i="12"/>
  <c r="G656" i="12"/>
  <c r="N656" i="12" s="1"/>
  <c r="P656" i="12"/>
  <c r="AO656" i="12" s="1"/>
  <c r="Q656" i="12"/>
  <c r="R656" i="12"/>
  <c r="B657" i="12"/>
  <c r="C657" i="12"/>
  <c r="G657" i="12"/>
  <c r="P657" i="12"/>
  <c r="AP657" i="12" s="1"/>
  <c r="Q657" i="12"/>
  <c r="R657" i="12"/>
  <c r="B658" i="12"/>
  <c r="C658" i="12"/>
  <c r="G658" i="12"/>
  <c r="N658" i="12" s="1"/>
  <c r="P658" i="12"/>
  <c r="AJ658" i="12" s="1"/>
  <c r="Q658" i="12"/>
  <c r="R658" i="12"/>
  <c r="B659" i="12"/>
  <c r="C659" i="12"/>
  <c r="G659" i="12"/>
  <c r="N659" i="12" s="1"/>
  <c r="P659" i="12"/>
  <c r="AJ659" i="12" s="1"/>
  <c r="Q659" i="12"/>
  <c r="R659" i="12"/>
  <c r="B660" i="12"/>
  <c r="C660" i="12"/>
  <c r="G660" i="12"/>
  <c r="N660" i="12" s="1"/>
  <c r="P660" i="12"/>
  <c r="AR660" i="12" s="1"/>
  <c r="Q660" i="12"/>
  <c r="R660" i="12"/>
  <c r="B661" i="12"/>
  <c r="C661" i="12"/>
  <c r="G661" i="12"/>
  <c r="P661" i="12"/>
  <c r="AO661" i="12" s="1"/>
  <c r="Q661" i="12"/>
  <c r="R661" i="12"/>
  <c r="B662" i="12"/>
  <c r="C662" i="12"/>
  <c r="G662" i="12"/>
  <c r="N662" i="12" s="1"/>
  <c r="P662" i="12"/>
  <c r="AJ662" i="12" s="1"/>
  <c r="Q662" i="12"/>
  <c r="R662" i="12"/>
  <c r="B663" i="12"/>
  <c r="C663" i="12"/>
  <c r="G663" i="12"/>
  <c r="P663" i="12"/>
  <c r="AO663" i="12" s="1"/>
  <c r="Q663" i="12"/>
  <c r="R663" i="12"/>
  <c r="B664" i="12"/>
  <c r="C664" i="12"/>
  <c r="G664" i="12"/>
  <c r="P664" i="12"/>
  <c r="AR664" i="12" s="1"/>
  <c r="Q664" i="12"/>
  <c r="R664" i="12"/>
  <c r="B665" i="12"/>
  <c r="C665" i="12"/>
  <c r="G665" i="12"/>
  <c r="P665" i="12"/>
  <c r="AJ665" i="12" s="1"/>
  <c r="Q665" i="12"/>
  <c r="R665" i="12"/>
  <c r="B666" i="12"/>
  <c r="C666" i="12"/>
  <c r="G666" i="12"/>
  <c r="N666" i="12" s="1"/>
  <c r="P666" i="12"/>
  <c r="AP666" i="12" s="1"/>
  <c r="Q666" i="12"/>
  <c r="R666" i="12"/>
  <c r="B667" i="12"/>
  <c r="C667" i="12"/>
  <c r="G667" i="12"/>
  <c r="N667" i="12" s="1"/>
  <c r="P667" i="12"/>
  <c r="AJ667" i="12" s="1"/>
  <c r="Q667" i="12"/>
  <c r="R667" i="12"/>
  <c r="B668" i="12"/>
  <c r="C668" i="12"/>
  <c r="G668" i="12"/>
  <c r="N668" i="12" s="1"/>
  <c r="P668" i="12"/>
  <c r="AR668" i="12" s="1"/>
  <c r="Q668" i="12"/>
  <c r="R668" i="12"/>
  <c r="B669" i="12"/>
  <c r="C669" i="12"/>
  <c r="G669" i="12"/>
  <c r="P669" i="12"/>
  <c r="AJ669" i="12" s="1"/>
  <c r="Q669" i="12"/>
  <c r="R669" i="12"/>
  <c r="B670" i="12"/>
  <c r="C670" i="12"/>
  <c r="G670" i="12"/>
  <c r="N670" i="12" s="1"/>
  <c r="P670" i="12"/>
  <c r="AP670" i="12" s="1"/>
  <c r="Q670" i="12"/>
  <c r="R670" i="12"/>
  <c r="B671" i="12"/>
  <c r="C671" i="12"/>
  <c r="G671" i="12"/>
  <c r="P671" i="12"/>
  <c r="AO671" i="12" s="1"/>
  <c r="Q671" i="12"/>
  <c r="R671" i="12"/>
  <c r="B672" i="12"/>
  <c r="C672" i="12"/>
  <c r="G672" i="12"/>
  <c r="P672" i="12"/>
  <c r="AR672" i="12" s="1"/>
  <c r="Q672" i="12"/>
  <c r="R672" i="12"/>
  <c r="B673" i="12"/>
  <c r="C673" i="12"/>
  <c r="G673" i="12"/>
  <c r="P673" i="12"/>
  <c r="AQ673" i="12" s="1"/>
  <c r="Q673" i="12"/>
  <c r="R673" i="12"/>
  <c r="B674" i="12"/>
  <c r="C674" i="12"/>
  <c r="G674" i="12"/>
  <c r="N674" i="12" s="1"/>
  <c r="P674" i="12"/>
  <c r="AR674" i="12" s="1"/>
  <c r="Q674" i="12"/>
  <c r="R674" i="12"/>
  <c r="B675" i="12"/>
  <c r="C675" i="12"/>
  <c r="G675" i="12"/>
  <c r="N675" i="12" s="1"/>
  <c r="P675" i="12"/>
  <c r="AO675" i="12" s="1"/>
  <c r="Q675" i="12"/>
  <c r="R675" i="12"/>
  <c r="B676" i="12"/>
  <c r="C676" i="12"/>
  <c r="G676" i="12"/>
  <c r="N676" i="12" s="1"/>
  <c r="P676" i="12"/>
  <c r="AR676" i="12" s="1"/>
  <c r="Q676" i="12"/>
  <c r="R676" i="12"/>
  <c r="B677" i="12"/>
  <c r="C677" i="12"/>
  <c r="G677" i="12"/>
  <c r="P677" i="12"/>
  <c r="AJ677" i="12" s="1"/>
  <c r="Q677" i="12"/>
  <c r="R677" i="12"/>
  <c r="B678" i="12"/>
  <c r="C678" i="12"/>
  <c r="G678" i="12"/>
  <c r="N678" i="12" s="1"/>
  <c r="P678" i="12"/>
  <c r="AP678" i="12" s="1"/>
  <c r="Q678" i="12"/>
  <c r="R678" i="12"/>
  <c r="B679" i="12"/>
  <c r="C679" i="12"/>
  <c r="G679" i="12"/>
  <c r="P679" i="12"/>
  <c r="AP679" i="12" s="1"/>
  <c r="Q679" i="12"/>
  <c r="R679" i="12"/>
  <c r="B680" i="12"/>
  <c r="C680" i="12"/>
  <c r="G680" i="12"/>
  <c r="N680" i="12" s="1"/>
  <c r="P680" i="12"/>
  <c r="AR680" i="12" s="1"/>
  <c r="Q680" i="12"/>
  <c r="R680" i="12"/>
  <c r="B681" i="12"/>
  <c r="C681" i="12"/>
  <c r="G681" i="12"/>
  <c r="P681" i="12"/>
  <c r="AJ681" i="12" s="1"/>
  <c r="Q681" i="12"/>
  <c r="R681" i="12"/>
  <c r="B682" i="12"/>
  <c r="C682" i="12"/>
  <c r="G682" i="12"/>
  <c r="N682" i="12" s="1"/>
  <c r="P682" i="12"/>
  <c r="AP682" i="12" s="1"/>
  <c r="Q682" i="12"/>
  <c r="R682" i="12"/>
  <c r="B683" i="12"/>
  <c r="C683" i="12"/>
  <c r="G683" i="12"/>
  <c r="P683" i="12"/>
  <c r="AR683" i="12" s="1"/>
  <c r="Q683" i="12"/>
  <c r="R683" i="12"/>
  <c r="B684" i="12"/>
  <c r="C684" i="12"/>
  <c r="G684" i="12"/>
  <c r="P684" i="12"/>
  <c r="AR684" i="12" s="1"/>
  <c r="Q684" i="12"/>
  <c r="R684" i="12"/>
  <c r="B685" i="12"/>
  <c r="C685" i="12"/>
  <c r="G685" i="12"/>
  <c r="P685" i="12"/>
  <c r="AJ685" i="12" s="1"/>
  <c r="Q685" i="12"/>
  <c r="R685" i="12"/>
  <c r="B686" i="12"/>
  <c r="C686" i="12"/>
  <c r="G686" i="12"/>
  <c r="N686" i="12" s="1"/>
  <c r="P686" i="12"/>
  <c r="AP686" i="12" s="1"/>
  <c r="Q686" i="12"/>
  <c r="R686" i="12"/>
  <c r="B687" i="12"/>
  <c r="C687" i="12"/>
  <c r="G687" i="12"/>
  <c r="N687" i="12" s="1"/>
  <c r="P687" i="12"/>
  <c r="AO687" i="12" s="1"/>
  <c r="Q687" i="12"/>
  <c r="R687" i="12"/>
  <c r="B688" i="12"/>
  <c r="C688" i="12"/>
  <c r="G688" i="12"/>
  <c r="N688" i="12" s="1"/>
  <c r="P688" i="12"/>
  <c r="AR688" i="12" s="1"/>
  <c r="Q688" i="12"/>
  <c r="R688" i="12"/>
  <c r="B689" i="12"/>
  <c r="C689" i="12"/>
  <c r="G689" i="12"/>
  <c r="P689" i="12"/>
  <c r="AJ689" i="12" s="1"/>
  <c r="Q689" i="12"/>
  <c r="R689" i="12"/>
  <c r="B690" i="12"/>
  <c r="C690" i="12"/>
  <c r="G690" i="12"/>
  <c r="N690" i="12" s="1"/>
  <c r="P690" i="12"/>
  <c r="AP690" i="12" s="1"/>
  <c r="Q690" i="12"/>
  <c r="R690" i="12"/>
  <c r="B691" i="12"/>
  <c r="C691" i="12"/>
  <c r="G691" i="12"/>
  <c r="P691" i="12"/>
  <c r="AJ691" i="12" s="1"/>
  <c r="Q691" i="12"/>
  <c r="R691" i="12"/>
  <c r="B692" i="12"/>
  <c r="C692" i="12"/>
  <c r="G692" i="12"/>
  <c r="N692" i="12" s="1"/>
  <c r="P692" i="12"/>
  <c r="AQ692" i="12" s="1"/>
  <c r="Q692" i="12"/>
  <c r="R692" i="12"/>
  <c r="B693" i="12"/>
  <c r="C693" i="12"/>
  <c r="G693" i="12"/>
  <c r="N693" i="12" s="1"/>
  <c r="P693" i="12"/>
  <c r="AO693" i="12" s="1"/>
  <c r="Q693" i="12"/>
  <c r="R693" i="12"/>
  <c r="B694" i="12"/>
  <c r="C694" i="12"/>
  <c r="G694" i="12"/>
  <c r="P694" i="12"/>
  <c r="AO694" i="12" s="1"/>
  <c r="Q694" i="12"/>
  <c r="R694" i="12"/>
  <c r="B695" i="12"/>
  <c r="C695" i="12"/>
  <c r="G695" i="12"/>
  <c r="N695" i="12" s="1"/>
  <c r="P695" i="12"/>
  <c r="AO695" i="12" s="1"/>
  <c r="Q695" i="12"/>
  <c r="R695" i="12"/>
  <c r="B696" i="12"/>
  <c r="C696" i="12"/>
  <c r="G696" i="12"/>
  <c r="N696" i="12" s="1"/>
  <c r="P696" i="12"/>
  <c r="AJ696" i="12" s="1"/>
  <c r="Q696" i="12"/>
  <c r="R696" i="12"/>
  <c r="B697" i="12"/>
  <c r="C697" i="12"/>
  <c r="G697" i="12"/>
  <c r="N697" i="12" s="1"/>
  <c r="P697" i="12"/>
  <c r="AO697" i="12" s="1"/>
  <c r="Q697" i="12"/>
  <c r="R697" i="12"/>
  <c r="B698" i="12"/>
  <c r="C698" i="12"/>
  <c r="G698" i="12"/>
  <c r="P698" i="12"/>
  <c r="AJ698" i="12" s="1"/>
  <c r="Q698" i="12"/>
  <c r="R698" i="12"/>
  <c r="B699" i="12"/>
  <c r="C699" i="12"/>
  <c r="G699" i="12"/>
  <c r="N699" i="12" s="1"/>
  <c r="P699" i="12"/>
  <c r="AO699" i="12" s="1"/>
  <c r="Q699" i="12"/>
  <c r="R699" i="12"/>
  <c r="B700" i="12"/>
  <c r="C700" i="12"/>
  <c r="G700" i="12"/>
  <c r="P700" i="12"/>
  <c r="AO700" i="12" s="1"/>
  <c r="Q700" i="12"/>
  <c r="R700" i="12"/>
  <c r="B701" i="12"/>
  <c r="C701" i="12"/>
  <c r="G701" i="12"/>
  <c r="N701" i="12" s="1"/>
  <c r="P701" i="12"/>
  <c r="AR701" i="12" s="1"/>
  <c r="Q701" i="12"/>
  <c r="R701" i="12"/>
  <c r="B702" i="12"/>
  <c r="C702" i="12"/>
  <c r="G702" i="12"/>
  <c r="N702" i="12" s="1"/>
  <c r="P702" i="12"/>
  <c r="AO702" i="12" s="1"/>
  <c r="Q702" i="12"/>
  <c r="R702" i="12"/>
  <c r="B703" i="12"/>
  <c r="C703" i="12"/>
  <c r="G703" i="12"/>
  <c r="N703" i="12" s="1"/>
  <c r="P703" i="12"/>
  <c r="AO703" i="12" s="1"/>
  <c r="Q703" i="12"/>
  <c r="R703" i="12"/>
  <c r="B704" i="12"/>
  <c r="C704" i="12"/>
  <c r="G704" i="12"/>
  <c r="P704" i="12"/>
  <c r="AJ704" i="12" s="1"/>
  <c r="Q704" i="12"/>
  <c r="R704" i="12"/>
  <c r="B705" i="12"/>
  <c r="C705" i="12"/>
  <c r="G705" i="12"/>
  <c r="N705" i="12" s="1"/>
  <c r="P705" i="12"/>
  <c r="AO705" i="12" s="1"/>
  <c r="Q705" i="12"/>
  <c r="R705" i="12"/>
  <c r="B706" i="12"/>
  <c r="C706" i="12"/>
  <c r="G706" i="12"/>
  <c r="N706" i="12" s="1"/>
  <c r="P706" i="12"/>
  <c r="AJ706" i="12" s="1"/>
  <c r="Q706" i="12"/>
  <c r="R706" i="12"/>
  <c r="B707" i="12"/>
  <c r="C707" i="12"/>
  <c r="G707" i="12"/>
  <c r="N707" i="12" s="1"/>
  <c r="P707" i="12"/>
  <c r="Q707" i="12"/>
  <c r="R707" i="12"/>
  <c r="B708" i="12"/>
  <c r="C708" i="12"/>
  <c r="G708" i="12"/>
  <c r="P708" i="12"/>
  <c r="AR708" i="12" s="1"/>
  <c r="Q708" i="12"/>
  <c r="R708" i="12"/>
  <c r="B709" i="12"/>
  <c r="C709" i="12"/>
  <c r="G709" i="12"/>
  <c r="N709" i="12" s="1"/>
  <c r="P709" i="12"/>
  <c r="AO709" i="12" s="1"/>
  <c r="Q709" i="12"/>
  <c r="R709" i="12"/>
  <c r="B710" i="12"/>
  <c r="C710" i="12"/>
  <c r="G710" i="12"/>
  <c r="N710" i="12" s="1"/>
  <c r="P710" i="12"/>
  <c r="AJ710" i="12" s="1"/>
  <c r="Q710" i="12"/>
  <c r="R710" i="12"/>
  <c r="B711" i="12"/>
  <c r="C711" i="12"/>
  <c r="G711" i="12"/>
  <c r="N711" i="12" s="1"/>
  <c r="P711" i="12"/>
  <c r="Q711" i="12"/>
  <c r="R711" i="12"/>
  <c r="B712" i="12"/>
  <c r="C712" i="12"/>
  <c r="G712" i="12"/>
  <c r="P712" i="12"/>
  <c r="AJ712" i="12" s="1"/>
  <c r="Q712" i="12"/>
  <c r="R712" i="12"/>
  <c r="B713" i="12"/>
  <c r="C713" i="12"/>
  <c r="G713" i="12"/>
  <c r="N713" i="12" s="1"/>
  <c r="P713" i="12"/>
  <c r="AO713" i="12" s="1"/>
  <c r="Q713" i="12"/>
  <c r="R713" i="12"/>
  <c r="B714" i="12"/>
  <c r="C714" i="12"/>
  <c r="G714" i="12"/>
  <c r="N714" i="12" s="1"/>
  <c r="P714" i="12"/>
  <c r="AO714" i="12" s="1"/>
  <c r="Q714" i="12"/>
  <c r="R714" i="12"/>
  <c r="B715" i="12"/>
  <c r="C715" i="12"/>
  <c r="G715" i="12"/>
  <c r="N715" i="12" s="1"/>
  <c r="P715" i="12"/>
  <c r="Q715" i="12"/>
  <c r="R715" i="12"/>
  <c r="B716" i="12"/>
  <c r="C716" i="12"/>
  <c r="G716" i="12"/>
  <c r="N716" i="12" s="1"/>
  <c r="P716" i="12"/>
  <c r="AP716" i="12" s="1"/>
  <c r="Q716" i="12"/>
  <c r="R716" i="12"/>
  <c r="B717" i="12"/>
  <c r="C717" i="12"/>
  <c r="G717" i="12"/>
  <c r="N717" i="12" s="1"/>
  <c r="P717" i="12"/>
  <c r="AO717" i="12" s="1"/>
  <c r="Q717" i="12"/>
  <c r="R717" i="12"/>
  <c r="B718" i="12"/>
  <c r="C718" i="12"/>
  <c r="G718" i="12"/>
  <c r="P718" i="12"/>
  <c r="AO718" i="12" s="1"/>
  <c r="Q718" i="12"/>
  <c r="R718" i="12"/>
  <c r="B719" i="12"/>
  <c r="C719" i="12"/>
  <c r="G719" i="12"/>
  <c r="N719" i="12" s="1"/>
  <c r="P719" i="12"/>
  <c r="Q719" i="12"/>
  <c r="R719" i="12"/>
  <c r="B720" i="12"/>
  <c r="C720" i="12"/>
  <c r="G720" i="12"/>
  <c r="N720" i="12" s="1"/>
  <c r="P720" i="12"/>
  <c r="AO720" i="12" s="1"/>
  <c r="Q720" i="12"/>
  <c r="R720" i="12"/>
  <c r="B721" i="12"/>
  <c r="C721" i="12"/>
  <c r="G721" i="12"/>
  <c r="N721" i="12" s="1"/>
  <c r="P721" i="12"/>
  <c r="Q721" i="12"/>
  <c r="R721" i="12"/>
  <c r="B722" i="12"/>
  <c r="C722" i="12"/>
  <c r="G722" i="12"/>
  <c r="P722" i="12"/>
  <c r="AR722" i="12" s="1"/>
  <c r="Q722" i="12"/>
  <c r="R722" i="12"/>
  <c r="B723" i="12"/>
  <c r="C723" i="12"/>
  <c r="G723" i="12"/>
  <c r="N723" i="12" s="1"/>
  <c r="P723" i="12"/>
  <c r="AJ723" i="12" s="1"/>
  <c r="Q723" i="12"/>
  <c r="R723" i="12"/>
  <c r="B724" i="12"/>
  <c r="C724" i="12"/>
  <c r="G724" i="12"/>
  <c r="N724" i="12" s="1"/>
  <c r="P724" i="12"/>
  <c r="AO724" i="12" s="1"/>
  <c r="Q724" i="12"/>
  <c r="R724" i="12"/>
  <c r="B725" i="12"/>
  <c r="C725" i="12"/>
  <c r="G725" i="12"/>
  <c r="N725" i="12" s="1"/>
  <c r="P725" i="12"/>
  <c r="AO725" i="12" s="1"/>
  <c r="Q725" i="12"/>
  <c r="R725" i="12"/>
  <c r="B726" i="12"/>
  <c r="C726" i="12"/>
  <c r="G726" i="12"/>
  <c r="P726" i="12"/>
  <c r="AJ726" i="12" s="1"/>
  <c r="Q726" i="12"/>
  <c r="R726" i="12"/>
  <c r="B727" i="12"/>
  <c r="C727" i="12"/>
  <c r="G727" i="12"/>
  <c r="N727" i="12" s="1"/>
  <c r="P727" i="12"/>
  <c r="Q727" i="12"/>
  <c r="R727" i="12"/>
  <c r="B728" i="12"/>
  <c r="C728" i="12"/>
  <c r="G728" i="12"/>
  <c r="N728" i="12" s="1"/>
  <c r="P728" i="12"/>
  <c r="AJ728" i="12" s="1"/>
  <c r="Q728" i="12"/>
  <c r="R728" i="12"/>
  <c r="B729" i="12"/>
  <c r="C729" i="12"/>
  <c r="G729" i="12"/>
  <c r="N729" i="12" s="1"/>
  <c r="P729" i="12"/>
  <c r="Q729" i="12"/>
  <c r="R729" i="12"/>
  <c r="B730" i="12"/>
  <c r="C730" i="12"/>
  <c r="G730" i="12"/>
  <c r="P730" i="12"/>
  <c r="AO730" i="12" s="1"/>
  <c r="Q730" i="12"/>
  <c r="R730" i="12"/>
  <c r="B731" i="12"/>
  <c r="C731" i="12"/>
  <c r="G731" i="12"/>
  <c r="N731" i="12" s="1"/>
  <c r="P731" i="12"/>
  <c r="AO731" i="12" s="1"/>
  <c r="Q731" i="12"/>
  <c r="R731" i="12"/>
  <c r="B732" i="12"/>
  <c r="C732" i="12"/>
  <c r="G732" i="12"/>
  <c r="P732" i="12"/>
  <c r="AO732" i="12" s="1"/>
  <c r="Q732" i="12"/>
  <c r="R732" i="12"/>
  <c r="B733" i="12"/>
  <c r="C733" i="12"/>
  <c r="G733" i="12"/>
  <c r="N733" i="12" s="1"/>
  <c r="P733" i="12"/>
  <c r="Q733" i="12"/>
  <c r="R733" i="12"/>
  <c r="B734" i="12"/>
  <c r="C734" i="12"/>
  <c r="G734" i="12"/>
  <c r="N734" i="12" s="1"/>
  <c r="P734" i="12"/>
  <c r="AO734" i="12" s="1"/>
  <c r="Q734" i="12"/>
  <c r="R734" i="12"/>
  <c r="B735" i="12"/>
  <c r="C735" i="12"/>
  <c r="G735" i="12"/>
  <c r="N735" i="12" s="1"/>
  <c r="P735" i="12"/>
  <c r="AJ735" i="12" s="1"/>
  <c r="Q735" i="12"/>
  <c r="R735" i="12"/>
  <c r="B736" i="12"/>
  <c r="C736" i="12"/>
  <c r="G736" i="12"/>
  <c r="P736" i="12"/>
  <c r="AO736" i="12" s="1"/>
  <c r="Q736" i="12"/>
  <c r="R736" i="12"/>
  <c r="B737" i="12"/>
  <c r="C737" i="12"/>
  <c r="G737" i="12"/>
  <c r="N737" i="12" s="1"/>
  <c r="P737" i="12"/>
  <c r="Q737" i="12"/>
  <c r="R737" i="12"/>
  <c r="B738" i="12"/>
  <c r="C738" i="12"/>
  <c r="G738" i="12"/>
  <c r="N738" i="12" s="1"/>
  <c r="P738" i="12"/>
  <c r="AO738" i="12" s="1"/>
  <c r="Q738" i="12"/>
  <c r="R738" i="12"/>
  <c r="B739" i="12"/>
  <c r="C739" i="12"/>
  <c r="G739" i="12"/>
  <c r="N739" i="12" s="1"/>
  <c r="P739" i="12"/>
  <c r="AO739" i="12" s="1"/>
  <c r="Q739" i="12"/>
  <c r="R739" i="12"/>
  <c r="B740" i="12"/>
  <c r="C740" i="12"/>
  <c r="G740" i="12"/>
  <c r="P740" i="12"/>
  <c r="AO740" i="12" s="1"/>
  <c r="Q740" i="12"/>
  <c r="R740" i="12"/>
  <c r="B741" i="12"/>
  <c r="C741" i="12"/>
  <c r="G741" i="12"/>
  <c r="N741" i="12" s="1"/>
  <c r="P741" i="12"/>
  <c r="AO741" i="12" s="1"/>
  <c r="Q741" i="12"/>
  <c r="R741" i="12"/>
  <c r="B742" i="12"/>
  <c r="C742" i="12"/>
  <c r="G742" i="12"/>
  <c r="N742" i="12" s="1"/>
  <c r="P742" i="12"/>
  <c r="AR742" i="12" s="1"/>
  <c r="Q742" i="12"/>
  <c r="R742" i="12"/>
  <c r="B743" i="12"/>
  <c r="C743" i="12"/>
  <c r="G743" i="12"/>
  <c r="N743" i="12" s="1"/>
  <c r="P743" i="12"/>
  <c r="Q743" i="12"/>
  <c r="R743" i="12"/>
  <c r="B744" i="12"/>
  <c r="C744" i="12"/>
  <c r="G744" i="12"/>
  <c r="P744" i="12"/>
  <c r="AO744" i="12" s="1"/>
  <c r="Q744" i="12"/>
  <c r="R744" i="12"/>
  <c r="B745" i="12"/>
  <c r="C745" i="12"/>
  <c r="G745" i="12"/>
  <c r="N745" i="12" s="1"/>
  <c r="P745" i="12"/>
  <c r="Q745" i="12"/>
  <c r="R745" i="12"/>
  <c r="B746" i="12"/>
  <c r="C746" i="12"/>
  <c r="G746" i="12"/>
  <c r="N746" i="12" s="1"/>
  <c r="P746" i="12"/>
  <c r="AO746" i="12" s="1"/>
  <c r="Q746" i="12"/>
  <c r="R746" i="12"/>
  <c r="B747" i="12"/>
  <c r="C747" i="12"/>
  <c r="G747" i="12"/>
  <c r="N747" i="12" s="1"/>
  <c r="P747" i="12"/>
  <c r="AO747" i="12" s="1"/>
  <c r="Q747" i="12"/>
  <c r="R747" i="12"/>
  <c r="B748" i="12"/>
  <c r="C748" i="12"/>
  <c r="G748" i="12"/>
  <c r="N748" i="12" s="1"/>
  <c r="P748" i="12"/>
  <c r="AO748" i="12" s="1"/>
  <c r="Q748" i="12"/>
  <c r="R748" i="12"/>
  <c r="B749" i="12"/>
  <c r="C749" i="12"/>
  <c r="G749" i="12"/>
  <c r="N749" i="12" s="1"/>
  <c r="P749" i="12"/>
  <c r="AO749" i="12" s="1"/>
  <c r="Q749" i="12"/>
  <c r="R749" i="12"/>
  <c r="B750" i="12"/>
  <c r="C750" i="12"/>
  <c r="G750" i="12"/>
  <c r="P750" i="12"/>
  <c r="AJ750" i="12" s="1"/>
  <c r="Q750" i="12"/>
  <c r="R750" i="12"/>
  <c r="B751" i="12"/>
  <c r="C751" i="12"/>
  <c r="G751" i="12"/>
  <c r="N751" i="12" s="1"/>
  <c r="P751" i="12"/>
  <c r="AJ751" i="12" s="1"/>
  <c r="Q751" i="12"/>
  <c r="R751" i="12"/>
  <c r="B752" i="12"/>
  <c r="C752" i="12"/>
  <c r="G752" i="12"/>
  <c r="N752" i="12" s="1"/>
  <c r="P752" i="12"/>
  <c r="AP752" i="12" s="1"/>
  <c r="Q752" i="12"/>
  <c r="R752" i="12"/>
  <c r="B753" i="12"/>
  <c r="C753" i="12"/>
  <c r="G753" i="12"/>
  <c r="N753" i="12" s="1"/>
  <c r="P753" i="12"/>
  <c r="Q753" i="12"/>
  <c r="R753" i="12"/>
  <c r="B754" i="12"/>
  <c r="C754" i="12"/>
  <c r="G754" i="12"/>
  <c r="P754" i="12"/>
  <c r="AO754" i="12" s="1"/>
  <c r="Q754" i="12"/>
  <c r="R754" i="12"/>
  <c r="B755" i="12"/>
  <c r="C755" i="12"/>
  <c r="G755" i="12"/>
  <c r="N755" i="12" s="1"/>
  <c r="P755" i="12"/>
  <c r="AO755" i="12" s="1"/>
  <c r="Q755" i="12"/>
  <c r="R755" i="12"/>
  <c r="B756" i="12"/>
  <c r="C756" i="12"/>
  <c r="G756" i="12"/>
  <c r="N756" i="12" s="1"/>
  <c r="P756" i="12"/>
  <c r="AO756" i="12" s="1"/>
  <c r="Q756" i="12"/>
  <c r="R756" i="12"/>
  <c r="B757" i="12"/>
  <c r="C757" i="12"/>
  <c r="G757" i="12"/>
  <c r="N757" i="12" s="1"/>
  <c r="P757" i="12"/>
  <c r="AO757" i="12" s="1"/>
  <c r="Q757" i="12"/>
  <c r="R757" i="12"/>
  <c r="B758" i="12"/>
  <c r="C758" i="12"/>
  <c r="G758" i="12"/>
  <c r="P758" i="12"/>
  <c r="AO758" i="12" s="1"/>
  <c r="Q758" i="12"/>
  <c r="R758" i="12"/>
  <c r="B759" i="12"/>
  <c r="C759" i="12"/>
  <c r="G759" i="12"/>
  <c r="N759" i="12" s="1"/>
  <c r="P759" i="12"/>
  <c r="AJ759" i="12" s="1"/>
  <c r="Q759" i="12"/>
  <c r="R759" i="12"/>
  <c r="B760" i="12"/>
  <c r="C760" i="12"/>
  <c r="G760" i="12"/>
  <c r="N760" i="12" s="1"/>
  <c r="P760" i="12"/>
  <c r="AJ760" i="12" s="1"/>
  <c r="Q760" i="12"/>
  <c r="R760" i="12"/>
  <c r="B761" i="12"/>
  <c r="C761" i="12"/>
  <c r="G761" i="12"/>
  <c r="N761" i="12" s="1"/>
  <c r="P761" i="12"/>
  <c r="Q761" i="12"/>
  <c r="R761" i="12"/>
  <c r="B762" i="12"/>
  <c r="C762" i="12"/>
  <c r="G762" i="12"/>
  <c r="P762" i="12"/>
  <c r="AO762" i="12" s="1"/>
  <c r="Q762" i="12"/>
  <c r="R762" i="12"/>
  <c r="B763" i="12"/>
  <c r="C763" i="12"/>
  <c r="G763" i="12"/>
  <c r="N763" i="12" s="1"/>
  <c r="P763" i="12"/>
  <c r="AO763" i="12" s="1"/>
  <c r="Q763" i="12"/>
  <c r="R763" i="12"/>
  <c r="B764" i="12"/>
  <c r="C764" i="12"/>
  <c r="G764" i="12"/>
  <c r="P764" i="12"/>
  <c r="AO764" i="12" s="1"/>
  <c r="Q764" i="12"/>
  <c r="R764" i="12"/>
  <c r="B765" i="12"/>
  <c r="C765" i="12"/>
  <c r="G765" i="12"/>
  <c r="N765" i="12" s="1"/>
  <c r="P765" i="12"/>
  <c r="AO765" i="12" s="1"/>
  <c r="Q765" i="12"/>
  <c r="R765" i="12"/>
  <c r="B766" i="12"/>
  <c r="C766" i="12"/>
  <c r="G766" i="12"/>
  <c r="N766" i="12" s="1"/>
  <c r="P766" i="12"/>
  <c r="AO766" i="12" s="1"/>
  <c r="Q766" i="12"/>
  <c r="R766" i="12"/>
  <c r="B767" i="12"/>
  <c r="C767" i="12"/>
  <c r="G767" i="12"/>
  <c r="N767" i="12" s="1"/>
  <c r="P767" i="12"/>
  <c r="AO767" i="12" s="1"/>
  <c r="Q767" i="12"/>
  <c r="R767" i="12"/>
  <c r="B768" i="12"/>
  <c r="C768" i="12"/>
  <c r="G768" i="12"/>
  <c r="P768" i="12"/>
  <c r="AJ768" i="12" s="1"/>
  <c r="Q768" i="12"/>
  <c r="R768" i="12"/>
  <c r="B769" i="12"/>
  <c r="C769" i="12"/>
  <c r="G769" i="12"/>
  <c r="N769" i="12" s="1"/>
  <c r="P769" i="12"/>
  <c r="AP769" i="12" s="1"/>
  <c r="Q769" i="12"/>
  <c r="R769" i="12"/>
  <c r="B770" i="12"/>
  <c r="C770" i="12"/>
  <c r="G770" i="12"/>
  <c r="P770" i="12"/>
  <c r="AJ770" i="12" s="1"/>
  <c r="Q770" i="12"/>
  <c r="R770" i="12"/>
  <c r="B771" i="12"/>
  <c r="C771" i="12"/>
  <c r="G771" i="12"/>
  <c r="N771" i="12" s="1"/>
  <c r="P771" i="12"/>
  <c r="AR771" i="12" s="1"/>
  <c r="Q771" i="12"/>
  <c r="R771" i="12"/>
  <c r="B772" i="12"/>
  <c r="C772" i="12"/>
  <c r="G772" i="12"/>
  <c r="P772" i="12"/>
  <c r="Q772" i="12"/>
  <c r="R772" i="12"/>
  <c r="B773" i="12"/>
  <c r="C773" i="12"/>
  <c r="G773" i="12"/>
  <c r="P773" i="12"/>
  <c r="AP773" i="12" s="1"/>
  <c r="Q773" i="12"/>
  <c r="R773" i="12"/>
  <c r="B774" i="12"/>
  <c r="C774" i="12"/>
  <c r="G774" i="12"/>
  <c r="N774" i="12" s="1"/>
  <c r="P774" i="12"/>
  <c r="AR774" i="12" s="1"/>
  <c r="Q774" i="12"/>
  <c r="R774" i="12"/>
  <c r="B775" i="12"/>
  <c r="C775" i="12"/>
  <c r="G775" i="12"/>
  <c r="N775" i="12" s="1"/>
  <c r="P775" i="12"/>
  <c r="AR775" i="12" s="1"/>
  <c r="Q775" i="12"/>
  <c r="R775" i="12"/>
  <c r="B776" i="12"/>
  <c r="C776" i="12"/>
  <c r="G776" i="12"/>
  <c r="P776" i="12"/>
  <c r="BB776" i="12" s="1"/>
  <c r="Q776" i="12"/>
  <c r="R776" i="12"/>
  <c r="B777" i="12"/>
  <c r="C777" i="12"/>
  <c r="G777" i="12"/>
  <c r="P777" i="12"/>
  <c r="AP777" i="12" s="1"/>
  <c r="Q777" i="12"/>
  <c r="R777" i="12"/>
  <c r="B778" i="12"/>
  <c r="C778" i="12"/>
  <c r="G778" i="12"/>
  <c r="N778" i="12" s="1"/>
  <c r="P778" i="12"/>
  <c r="AO778" i="12" s="1"/>
  <c r="Q778" i="12"/>
  <c r="R778" i="12"/>
  <c r="B779" i="12"/>
  <c r="C779" i="12"/>
  <c r="G779" i="12"/>
  <c r="N779" i="12" s="1"/>
  <c r="P779" i="12"/>
  <c r="AR779" i="12" s="1"/>
  <c r="Q779" i="12"/>
  <c r="R779" i="12"/>
  <c r="B780" i="12"/>
  <c r="C780" i="12"/>
  <c r="G780" i="12"/>
  <c r="P780" i="12"/>
  <c r="AR780" i="12" s="1"/>
  <c r="Q780" i="12"/>
  <c r="R780" i="12"/>
  <c r="B781" i="12"/>
  <c r="C781" i="12"/>
  <c r="G781" i="12"/>
  <c r="N781" i="12" s="1"/>
  <c r="P781" i="12"/>
  <c r="AR781" i="12" s="1"/>
  <c r="Q781" i="12"/>
  <c r="R781" i="12"/>
  <c r="B782" i="12"/>
  <c r="C782" i="12"/>
  <c r="G782" i="12"/>
  <c r="P782" i="12"/>
  <c r="AR782" i="12" s="1"/>
  <c r="Q782" i="12"/>
  <c r="R782" i="12"/>
  <c r="B783" i="12"/>
  <c r="C783" i="12"/>
  <c r="G783" i="12"/>
  <c r="N783" i="12" s="1"/>
  <c r="P783" i="12"/>
  <c r="AR783" i="12" s="1"/>
  <c r="Q783" i="12"/>
  <c r="R783" i="12"/>
  <c r="B784" i="12"/>
  <c r="C784" i="12"/>
  <c r="G784" i="12"/>
  <c r="P784" i="12"/>
  <c r="AJ784" i="12" s="1"/>
  <c r="Q784" i="12"/>
  <c r="R784" i="12"/>
  <c r="B785" i="12"/>
  <c r="C785" i="12"/>
  <c r="G785" i="12"/>
  <c r="N785" i="12" s="1"/>
  <c r="P785" i="12"/>
  <c r="AP785" i="12" s="1"/>
  <c r="Q785" i="12"/>
  <c r="R785" i="12"/>
  <c r="B786" i="12"/>
  <c r="C786" i="12"/>
  <c r="G786" i="12"/>
  <c r="P786" i="12"/>
  <c r="AP786" i="12" s="1"/>
  <c r="Q786" i="12"/>
  <c r="R786" i="12"/>
  <c r="B787" i="12"/>
  <c r="C787" i="12"/>
  <c r="G787" i="12"/>
  <c r="N787" i="12" s="1"/>
  <c r="P787" i="12"/>
  <c r="AR787" i="12" s="1"/>
  <c r="Q787" i="12"/>
  <c r="R787" i="12"/>
  <c r="B788" i="12"/>
  <c r="C788" i="12"/>
  <c r="G788" i="12"/>
  <c r="P788" i="12"/>
  <c r="AR788" i="12" s="1"/>
  <c r="Q788" i="12"/>
  <c r="R788" i="12"/>
  <c r="B789" i="12"/>
  <c r="C789" i="12"/>
  <c r="G789" i="12"/>
  <c r="N789" i="12" s="1"/>
  <c r="P789" i="12"/>
  <c r="AP789" i="12" s="1"/>
  <c r="Q789" i="12"/>
  <c r="R789" i="12"/>
  <c r="B790" i="12"/>
  <c r="C790" i="12"/>
  <c r="G790" i="12"/>
  <c r="P790" i="12"/>
  <c r="AO790" i="12" s="1"/>
  <c r="Q790" i="12"/>
  <c r="R790" i="12"/>
  <c r="B791" i="12"/>
  <c r="C791" i="12"/>
  <c r="G791" i="12"/>
  <c r="N791" i="12" s="1"/>
  <c r="P791" i="12"/>
  <c r="AR791" i="12" s="1"/>
  <c r="Q791" i="12"/>
  <c r="R791" i="12"/>
  <c r="B792" i="12"/>
  <c r="C792" i="12"/>
  <c r="G792" i="12"/>
  <c r="P792" i="12"/>
  <c r="AO792" i="12" s="1"/>
  <c r="Q792" i="12"/>
  <c r="R792" i="12"/>
  <c r="B793" i="12"/>
  <c r="C793" i="12"/>
  <c r="G793" i="12"/>
  <c r="P793" i="12"/>
  <c r="AP793" i="12" s="1"/>
  <c r="Q793" i="12"/>
  <c r="R793" i="12"/>
  <c r="B794" i="12"/>
  <c r="C794" i="12"/>
  <c r="G794" i="12"/>
  <c r="P794" i="12"/>
  <c r="AO794" i="12" s="1"/>
  <c r="Q794" i="12"/>
  <c r="R794" i="12"/>
  <c r="B795" i="12"/>
  <c r="C795" i="12"/>
  <c r="G795" i="12"/>
  <c r="N795" i="12" s="1"/>
  <c r="P795" i="12"/>
  <c r="AR795" i="12" s="1"/>
  <c r="Q795" i="12"/>
  <c r="R795" i="12"/>
  <c r="B796" i="12"/>
  <c r="C796" i="12"/>
  <c r="G796" i="12"/>
  <c r="P796" i="12"/>
  <c r="AJ796" i="12" s="1"/>
  <c r="Q796" i="12"/>
  <c r="R796" i="12"/>
  <c r="B797" i="12"/>
  <c r="C797" i="12"/>
  <c r="G797" i="12"/>
  <c r="N797" i="12" s="1"/>
  <c r="P797" i="12"/>
  <c r="AR797" i="12" s="1"/>
  <c r="Q797" i="12"/>
  <c r="R797" i="12"/>
  <c r="B798" i="12"/>
  <c r="C798" i="12"/>
  <c r="G798" i="12"/>
  <c r="P798" i="12"/>
  <c r="AO798" i="12" s="1"/>
  <c r="Q798" i="12"/>
  <c r="R798" i="12"/>
  <c r="B799" i="12"/>
  <c r="C799" i="12"/>
  <c r="G799" i="12"/>
  <c r="N799" i="12" s="1"/>
  <c r="P799" i="12"/>
  <c r="AR799" i="12" s="1"/>
  <c r="Q799" i="12"/>
  <c r="R799" i="12"/>
  <c r="B800" i="12"/>
  <c r="C800" i="12"/>
  <c r="G800" i="12"/>
  <c r="P800" i="12"/>
  <c r="AR800" i="12" s="1"/>
  <c r="Q800" i="12"/>
  <c r="R800" i="12"/>
  <c r="B801" i="12"/>
  <c r="C801" i="12"/>
  <c r="G801" i="12"/>
  <c r="N801" i="12" s="1"/>
  <c r="P801" i="12"/>
  <c r="AP801" i="12" s="1"/>
  <c r="Q801" i="12"/>
  <c r="R801" i="12"/>
  <c r="B802" i="12"/>
  <c r="C802" i="12"/>
  <c r="G802" i="12"/>
  <c r="P802" i="12"/>
  <c r="AJ802" i="12" s="1"/>
  <c r="Q802" i="12"/>
  <c r="R802" i="12"/>
  <c r="B803" i="12"/>
  <c r="C803" i="12"/>
  <c r="G803" i="12"/>
  <c r="N803" i="12" s="1"/>
  <c r="P803" i="12"/>
  <c r="AR803" i="12" s="1"/>
  <c r="Q803" i="12"/>
  <c r="R803" i="12"/>
  <c r="B804" i="12"/>
  <c r="C804" i="12"/>
  <c r="G804" i="12"/>
  <c r="P804" i="12"/>
  <c r="AP804" i="12" s="1"/>
  <c r="Q804" i="12"/>
  <c r="R804" i="12"/>
  <c r="B805" i="12"/>
  <c r="C805" i="12"/>
  <c r="G805" i="12"/>
  <c r="P805" i="12"/>
  <c r="AR805" i="12" s="1"/>
  <c r="Q805" i="12"/>
  <c r="R805" i="12"/>
  <c r="B806" i="12"/>
  <c r="C806" i="12"/>
  <c r="G806" i="12"/>
  <c r="N806" i="12" s="1"/>
  <c r="P806" i="12"/>
  <c r="AR806" i="12" s="1"/>
  <c r="Q806" i="12"/>
  <c r="R806" i="12"/>
  <c r="B807" i="12"/>
  <c r="C807" i="12"/>
  <c r="G807" i="12"/>
  <c r="N807" i="12" s="1"/>
  <c r="P807" i="12"/>
  <c r="AR807" i="12" s="1"/>
  <c r="Q807" i="12"/>
  <c r="R807" i="12"/>
  <c r="B808" i="12"/>
  <c r="C808" i="12"/>
  <c r="G808" i="12"/>
  <c r="P808" i="12"/>
  <c r="BB808" i="12" s="1"/>
  <c r="Q808" i="12"/>
  <c r="R808" i="12"/>
  <c r="B809" i="12"/>
  <c r="C809" i="12"/>
  <c r="G809" i="12"/>
  <c r="P809" i="12"/>
  <c r="AP809" i="12" s="1"/>
  <c r="Q809" i="12"/>
  <c r="R809" i="12"/>
  <c r="B810" i="12"/>
  <c r="C810" i="12"/>
  <c r="G810" i="12"/>
  <c r="P810" i="12"/>
  <c r="AO810" i="12" s="1"/>
  <c r="Q810" i="12"/>
  <c r="R810" i="12"/>
  <c r="B811" i="12"/>
  <c r="C811" i="12"/>
  <c r="G811" i="12"/>
  <c r="N811" i="12" s="1"/>
  <c r="P811" i="12"/>
  <c r="AR811" i="12" s="1"/>
  <c r="Q811" i="12"/>
  <c r="R811" i="12"/>
  <c r="B812" i="12"/>
  <c r="C812" i="12"/>
  <c r="G812" i="12"/>
  <c r="P812" i="12"/>
  <c r="AJ812" i="12" s="1"/>
  <c r="Q812" i="12"/>
  <c r="R812" i="12"/>
  <c r="B813" i="12"/>
  <c r="C813" i="12"/>
  <c r="G813" i="12"/>
  <c r="P813" i="12"/>
  <c r="AR813" i="12" s="1"/>
  <c r="Q813" i="12"/>
  <c r="R813" i="12"/>
  <c r="B814" i="12"/>
  <c r="C814" i="12"/>
  <c r="G814" i="12"/>
  <c r="N814" i="12" s="1"/>
  <c r="P814" i="12"/>
  <c r="AO814" i="12" s="1"/>
  <c r="Q814" i="12"/>
  <c r="R814" i="12"/>
  <c r="B815" i="12"/>
  <c r="C815" i="12"/>
  <c r="G815" i="12"/>
  <c r="N815" i="12" s="1"/>
  <c r="P815" i="12"/>
  <c r="AR815" i="12" s="1"/>
  <c r="Q815" i="12"/>
  <c r="R815" i="12"/>
  <c r="B816" i="12"/>
  <c r="C816" i="12"/>
  <c r="G816" i="12"/>
  <c r="P816" i="12"/>
  <c r="Q816" i="12"/>
  <c r="R816" i="12"/>
  <c r="B817" i="12"/>
  <c r="C817" i="12"/>
  <c r="G817" i="12"/>
  <c r="P817" i="12"/>
  <c r="AP817" i="12" s="1"/>
  <c r="Q817" i="12"/>
  <c r="R817" i="12"/>
  <c r="B818" i="12"/>
  <c r="C818" i="12"/>
  <c r="G818" i="12"/>
  <c r="N818" i="12" s="1"/>
  <c r="P818" i="12"/>
  <c r="AO818" i="12" s="1"/>
  <c r="Q818" i="12"/>
  <c r="R818" i="12"/>
  <c r="B819" i="12"/>
  <c r="C819" i="12"/>
  <c r="G819" i="12"/>
  <c r="N819" i="12" s="1"/>
  <c r="P819" i="12"/>
  <c r="AR819" i="12" s="1"/>
  <c r="Q819" i="12"/>
  <c r="R819" i="12"/>
  <c r="B820" i="12"/>
  <c r="C820" i="12"/>
  <c r="G820" i="12"/>
  <c r="P820" i="12"/>
  <c r="AO820" i="12" s="1"/>
  <c r="Q820" i="12"/>
  <c r="R820" i="12"/>
  <c r="B821" i="12"/>
  <c r="C821" i="12"/>
  <c r="G821" i="12"/>
  <c r="N821" i="12" s="1"/>
  <c r="P821" i="12"/>
  <c r="AP821" i="12" s="1"/>
  <c r="Q821" i="12"/>
  <c r="R821" i="12"/>
  <c r="B822" i="12"/>
  <c r="C822" i="12"/>
  <c r="G822" i="12"/>
  <c r="N822" i="12" s="1"/>
  <c r="P822" i="12"/>
  <c r="AO822" i="12" s="1"/>
  <c r="Q822" i="12"/>
  <c r="R822" i="12"/>
  <c r="B823" i="12"/>
  <c r="C823" i="12"/>
  <c r="G823" i="12"/>
  <c r="N823" i="12" s="1"/>
  <c r="P823" i="12"/>
  <c r="AR823" i="12" s="1"/>
  <c r="Q823" i="12"/>
  <c r="R823" i="12"/>
  <c r="B824" i="12"/>
  <c r="C824" i="12"/>
  <c r="G824" i="12"/>
  <c r="P824" i="12"/>
  <c r="AR824" i="12" s="1"/>
  <c r="Q824" i="12"/>
  <c r="R824" i="12"/>
  <c r="B825" i="12"/>
  <c r="C825" i="12"/>
  <c r="G825" i="12"/>
  <c r="P825" i="12"/>
  <c r="AP825" i="12" s="1"/>
  <c r="Q825" i="12"/>
  <c r="R825" i="12"/>
  <c r="B826" i="12"/>
  <c r="C826" i="12"/>
  <c r="G826" i="12"/>
  <c r="P826" i="12"/>
  <c r="AO826" i="12" s="1"/>
  <c r="Q826" i="12"/>
  <c r="R826" i="12"/>
  <c r="B827" i="12"/>
  <c r="C827" i="12"/>
  <c r="G827" i="12"/>
  <c r="N827" i="12" s="1"/>
  <c r="P827" i="12"/>
  <c r="AR827" i="12" s="1"/>
  <c r="Q827" i="12"/>
  <c r="R827" i="12"/>
  <c r="B828" i="12"/>
  <c r="C828" i="12"/>
  <c r="G828" i="12"/>
  <c r="P828" i="12"/>
  <c r="AO828" i="12" s="1"/>
  <c r="Q828" i="12"/>
  <c r="R828" i="12"/>
  <c r="B829" i="12"/>
  <c r="C829" i="12"/>
  <c r="G829" i="12"/>
  <c r="P829" i="12"/>
  <c r="AP829" i="12" s="1"/>
  <c r="Q829" i="12"/>
  <c r="R829" i="12"/>
  <c r="B830" i="12"/>
  <c r="C830" i="12"/>
  <c r="G830" i="12"/>
  <c r="N830" i="12" s="1"/>
  <c r="P830" i="12"/>
  <c r="AO830" i="12" s="1"/>
  <c r="Q830" i="12"/>
  <c r="R830" i="12"/>
  <c r="B831" i="12"/>
  <c r="C831" i="12"/>
  <c r="G831" i="12"/>
  <c r="N831" i="12" s="1"/>
  <c r="P831" i="12"/>
  <c r="AR831" i="12" s="1"/>
  <c r="Q831" i="12"/>
  <c r="R831" i="12"/>
  <c r="B832" i="12"/>
  <c r="C832" i="12"/>
  <c r="G832" i="12"/>
  <c r="P832" i="12"/>
  <c r="AO832" i="12" s="1"/>
  <c r="Q832" i="12"/>
  <c r="R832" i="12"/>
  <c r="B833" i="12"/>
  <c r="C833" i="12"/>
  <c r="G833" i="12"/>
  <c r="N833" i="12" s="1"/>
  <c r="P833" i="12"/>
  <c r="AP833" i="12" s="1"/>
  <c r="Q833" i="12"/>
  <c r="R833" i="12"/>
  <c r="B834" i="12"/>
  <c r="C834" i="12"/>
  <c r="G834" i="12"/>
  <c r="N834" i="12" s="1"/>
  <c r="P834" i="12"/>
  <c r="AO834" i="12" s="1"/>
  <c r="Q834" i="12"/>
  <c r="R834" i="12"/>
  <c r="B835" i="12"/>
  <c r="C835" i="12"/>
  <c r="G835" i="12"/>
  <c r="N835" i="12" s="1"/>
  <c r="P835" i="12"/>
  <c r="AJ835" i="12" s="1"/>
  <c r="Q835" i="12"/>
  <c r="R835" i="12"/>
  <c r="B836" i="12"/>
  <c r="C836" i="12"/>
  <c r="G836" i="12"/>
  <c r="P836" i="12"/>
  <c r="AO836" i="12" s="1"/>
  <c r="Q836" i="12"/>
  <c r="R836" i="12"/>
  <c r="B837" i="12"/>
  <c r="C837" i="12"/>
  <c r="G837" i="12"/>
  <c r="P837" i="12"/>
  <c r="AJ837" i="12" s="1"/>
  <c r="Q837" i="12"/>
  <c r="R837" i="12"/>
  <c r="B838" i="12"/>
  <c r="C838" i="12"/>
  <c r="G838" i="12"/>
  <c r="P838" i="12"/>
  <c r="AO838" i="12" s="1"/>
  <c r="Q838" i="12"/>
  <c r="R838" i="12"/>
  <c r="B839" i="12"/>
  <c r="C839" i="12"/>
  <c r="G839" i="12"/>
  <c r="N839" i="12" s="1"/>
  <c r="P839" i="12"/>
  <c r="AJ839" i="12" s="1"/>
  <c r="Q839" i="12"/>
  <c r="R839" i="12"/>
  <c r="B840" i="12"/>
  <c r="C840" i="12"/>
  <c r="G840" i="12"/>
  <c r="N840" i="12" s="1"/>
  <c r="P840" i="12"/>
  <c r="AO840" i="12" s="1"/>
  <c r="Q840" i="12"/>
  <c r="R840" i="12"/>
  <c r="B841" i="12"/>
  <c r="C841" i="12"/>
  <c r="G841" i="12"/>
  <c r="N841" i="12" s="1"/>
  <c r="P841" i="12"/>
  <c r="AJ841" i="12" s="1"/>
  <c r="Q841" i="12"/>
  <c r="R841" i="12"/>
  <c r="B842" i="12"/>
  <c r="C842" i="12"/>
  <c r="G842" i="12"/>
  <c r="P842" i="12"/>
  <c r="AJ842" i="12" s="1"/>
  <c r="Q842" i="12"/>
  <c r="R842" i="12"/>
  <c r="B843" i="12"/>
  <c r="C843" i="12"/>
  <c r="G843" i="12"/>
  <c r="N843" i="12" s="1"/>
  <c r="P843" i="12"/>
  <c r="AJ843" i="12" s="1"/>
  <c r="Q843" i="12"/>
  <c r="R843" i="12"/>
  <c r="B844" i="12"/>
  <c r="C844" i="12"/>
  <c r="G844" i="12"/>
  <c r="P844" i="12"/>
  <c r="AO844" i="12" s="1"/>
  <c r="Q844" i="12"/>
  <c r="R844" i="12"/>
  <c r="B845" i="12"/>
  <c r="C845" i="12"/>
  <c r="G845" i="12"/>
  <c r="N845" i="12" s="1"/>
  <c r="P845" i="12"/>
  <c r="AJ845" i="12" s="1"/>
  <c r="Q845" i="12"/>
  <c r="R845" i="12"/>
  <c r="B846" i="12"/>
  <c r="C846" i="12"/>
  <c r="G846" i="12"/>
  <c r="P846" i="12"/>
  <c r="AO846" i="12" s="1"/>
  <c r="Q846" i="12"/>
  <c r="R846" i="12"/>
  <c r="B847" i="12"/>
  <c r="C847" i="12"/>
  <c r="G847" i="12"/>
  <c r="P847" i="12"/>
  <c r="AO847" i="12" s="1"/>
  <c r="Q847" i="12"/>
  <c r="R847" i="12"/>
  <c r="B848" i="12"/>
  <c r="C848" i="12"/>
  <c r="G848" i="12"/>
  <c r="P848" i="12"/>
  <c r="AO848" i="12" s="1"/>
  <c r="Q848" i="12"/>
  <c r="R848" i="12"/>
  <c r="B849" i="12"/>
  <c r="C849" i="12"/>
  <c r="G849" i="12"/>
  <c r="N849" i="12" s="1"/>
  <c r="P849" i="12"/>
  <c r="AJ849" i="12" s="1"/>
  <c r="Q849" i="12"/>
  <c r="R849" i="12"/>
  <c r="B850" i="12"/>
  <c r="C850" i="12"/>
  <c r="G850" i="12"/>
  <c r="N850" i="12" s="1"/>
  <c r="P850" i="12"/>
  <c r="AO850" i="12" s="1"/>
  <c r="Q850" i="12"/>
  <c r="R850" i="12"/>
  <c r="B851" i="12"/>
  <c r="C851" i="12"/>
  <c r="G851" i="12"/>
  <c r="N851" i="12" s="1"/>
  <c r="P851" i="12"/>
  <c r="AJ851" i="12" s="1"/>
  <c r="Q851" i="12"/>
  <c r="R851" i="12"/>
  <c r="B852" i="12"/>
  <c r="C852" i="12"/>
  <c r="G852" i="12"/>
  <c r="N852" i="12" s="1"/>
  <c r="P852" i="12"/>
  <c r="AO852" i="12" s="1"/>
  <c r="Q852" i="12"/>
  <c r="R852" i="12"/>
  <c r="B853" i="12"/>
  <c r="C853" i="12"/>
  <c r="G853" i="12"/>
  <c r="N853" i="12" s="1"/>
  <c r="P853" i="12"/>
  <c r="AQ853" i="12" s="1"/>
  <c r="Q853" i="12"/>
  <c r="R853" i="12"/>
  <c r="B854" i="12"/>
  <c r="C854" i="12"/>
  <c r="G854" i="12"/>
  <c r="N854" i="12" s="1"/>
  <c r="P854" i="12"/>
  <c r="AP854" i="12" s="1"/>
  <c r="Q854" i="12"/>
  <c r="R854" i="12"/>
  <c r="B855" i="12"/>
  <c r="C855" i="12"/>
  <c r="G855" i="12"/>
  <c r="P855" i="12"/>
  <c r="AQ855" i="12" s="1"/>
  <c r="Q855" i="12"/>
  <c r="R855" i="12"/>
  <c r="B856" i="12"/>
  <c r="C856" i="12"/>
  <c r="G856" i="12"/>
  <c r="P856" i="12"/>
  <c r="AO856" i="12" s="1"/>
  <c r="Q856" i="12"/>
  <c r="R856" i="12"/>
  <c r="B857" i="12"/>
  <c r="C857" i="12"/>
  <c r="G857" i="12"/>
  <c r="P857" i="12"/>
  <c r="AQ857" i="12" s="1"/>
  <c r="Q857" i="12"/>
  <c r="R857" i="12"/>
  <c r="B858" i="12"/>
  <c r="C858" i="12"/>
  <c r="G858" i="12"/>
  <c r="N858" i="12" s="1"/>
  <c r="P858" i="12"/>
  <c r="AO858" i="12" s="1"/>
  <c r="Q858" i="12"/>
  <c r="R858" i="12"/>
  <c r="B859" i="12"/>
  <c r="C859" i="12"/>
  <c r="G859" i="12"/>
  <c r="N859" i="12" s="1"/>
  <c r="P859" i="12"/>
  <c r="AQ859" i="12" s="1"/>
  <c r="Q859" i="12"/>
  <c r="R859" i="12"/>
  <c r="B860" i="12"/>
  <c r="C860" i="12"/>
  <c r="G860" i="12"/>
  <c r="N860" i="12" s="1"/>
  <c r="P860" i="12"/>
  <c r="AO860" i="12" s="1"/>
  <c r="Q860" i="12"/>
  <c r="R860" i="12"/>
  <c r="B861" i="12"/>
  <c r="C861" i="12"/>
  <c r="G861" i="12"/>
  <c r="N861" i="12" s="1"/>
  <c r="P861" i="12"/>
  <c r="BB861" i="12" s="1"/>
  <c r="Q861" i="12"/>
  <c r="R861" i="12"/>
  <c r="B862" i="12"/>
  <c r="C862" i="12"/>
  <c r="G862" i="12"/>
  <c r="N862" i="12" s="1"/>
  <c r="P862" i="12"/>
  <c r="AO862" i="12" s="1"/>
  <c r="Q862" i="12"/>
  <c r="R862" i="12"/>
  <c r="B863" i="12"/>
  <c r="C863" i="12"/>
  <c r="G863" i="12"/>
  <c r="N863" i="12" s="1"/>
  <c r="P863" i="12"/>
  <c r="AO863" i="12" s="1"/>
  <c r="Q863" i="12"/>
  <c r="R863" i="12"/>
  <c r="B864" i="12"/>
  <c r="C864" i="12"/>
  <c r="G864" i="12"/>
  <c r="N864" i="12" s="1"/>
  <c r="P864" i="12"/>
  <c r="AO864" i="12" s="1"/>
  <c r="Q864" i="12"/>
  <c r="R864" i="12"/>
  <c r="B865" i="12"/>
  <c r="C865" i="12"/>
  <c r="G865" i="12"/>
  <c r="P865" i="12"/>
  <c r="AQ865" i="12" s="1"/>
  <c r="Q865" i="12"/>
  <c r="R865" i="12"/>
  <c r="B866" i="12"/>
  <c r="C866" i="12"/>
  <c r="G866" i="12"/>
  <c r="N866" i="12" s="1"/>
  <c r="P866" i="12"/>
  <c r="AO866" i="12" s="1"/>
  <c r="Q866" i="12"/>
  <c r="R866" i="12"/>
  <c r="B867" i="12"/>
  <c r="C867" i="12"/>
  <c r="G867" i="12"/>
  <c r="N867" i="12" s="1"/>
  <c r="P867" i="12"/>
  <c r="AO867" i="12" s="1"/>
  <c r="Q867" i="12"/>
  <c r="R867" i="12"/>
  <c r="B868" i="12"/>
  <c r="C868" i="12"/>
  <c r="G868" i="12"/>
  <c r="N868" i="12" s="1"/>
  <c r="P868" i="12"/>
  <c r="AO868" i="12" s="1"/>
  <c r="Q868" i="12"/>
  <c r="R868" i="12"/>
  <c r="B869" i="12"/>
  <c r="C869" i="12"/>
  <c r="G869" i="12"/>
  <c r="N869" i="12" s="1"/>
  <c r="P869" i="12"/>
  <c r="AO869" i="12" s="1"/>
  <c r="Q869" i="12"/>
  <c r="R869" i="12"/>
  <c r="B870" i="12"/>
  <c r="C870" i="12"/>
  <c r="G870" i="12"/>
  <c r="N870" i="12" s="1"/>
  <c r="P870" i="12"/>
  <c r="AO870" i="12" s="1"/>
  <c r="Q870" i="12"/>
  <c r="R870" i="12"/>
  <c r="B871" i="12"/>
  <c r="C871" i="12"/>
  <c r="G871" i="12"/>
  <c r="N871" i="12" s="1"/>
  <c r="P871" i="12"/>
  <c r="AQ871" i="12" s="1"/>
  <c r="Q871" i="12"/>
  <c r="R871" i="12"/>
  <c r="B872" i="12"/>
  <c r="C872" i="12"/>
  <c r="G872" i="12"/>
  <c r="N872" i="12" s="1"/>
  <c r="P872" i="12"/>
  <c r="Q872" i="12"/>
  <c r="R872" i="12"/>
  <c r="B873" i="12"/>
  <c r="C873" i="12"/>
  <c r="G873" i="12"/>
  <c r="N873" i="12" s="1"/>
  <c r="P873" i="12"/>
  <c r="AP873" i="12" s="1"/>
  <c r="Q873" i="12"/>
  <c r="R873" i="12"/>
  <c r="B874" i="12"/>
  <c r="C874" i="12"/>
  <c r="G874" i="12"/>
  <c r="N874" i="12" s="1"/>
  <c r="P874" i="12"/>
  <c r="AO874" i="12" s="1"/>
  <c r="Q874" i="12"/>
  <c r="R874" i="12"/>
  <c r="B875" i="12"/>
  <c r="C875" i="12"/>
  <c r="G875" i="12"/>
  <c r="P875" i="12"/>
  <c r="AP875" i="12" s="1"/>
  <c r="Q875" i="12"/>
  <c r="R875" i="12"/>
  <c r="B876" i="12"/>
  <c r="C876" i="12"/>
  <c r="G876" i="12"/>
  <c r="N876" i="12" s="1"/>
  <c r="P876" i="12"/>
  <c r="AO876" i="12" s="1"/>
  <c r="Q876" i="12"/>
  <c r="R876" i="12"/>
  <c r="B877" i="12"/>
  <c r="C877" i="12"/>
  <c r="G877" i="12"/>
  <c r="P877" i="12"/>
  <c r="AO877" i="12" s="1"/>
  <c r="Q877" i="12"/>
  <c r="R877" i="12"/>
  <c r="B878" i="12"/>
  <c r="C878" i="12"/>
  <c r="G878" i="12"/>
  <c r="N878" i="12" s="1"/>
  <c r="P878" i="12"/>
  <c r="AO878" i="12" s="1"/>
  <c r="Q878" i="12"/>
  <c r="R878" i="12"/>
  <c r="B879" i="12"/>
  <c r="C879" i="12"/>
  <c r="G879" i="12"/>
  <c r="P879" i="12"/>
  <c r="AJ879" i="12" s="1"/>
  <c r="Q879" i="12"/>
  <c r="R879" i="12"/>
  <c r="B880" i="12"/>
  <c r="C880" i="12"/>
  <c r="G880" i="12"/>
  <c r="P880" i="12"/>
  <c r="AO880" i="12" s="1"/>
  <c r="Q880" i="12"/>
  <c r="R880" i="12"/>
  <c r="B881" i="12"/>
  <c r="C881" i="12"/>
  <c r="G881" i="12"/>
  <c r="P881" i="12"/>
  <c r="AR881" i="12" s="1"/>
  <c r="Q881" i="12"/>
  <c r="R881" i="12"/>
  <c r="B882" i="12"/>
  <c r="C882" i="12"/>
  <c r="G882" i="12"/>
  <c r="N882" i="12" s="1"/>
  <c r="P882" i="12"/>
  <c r="Q882" i="12"/>
  <c r="R882" i="12"/>
  <c r="B883" i="12"/>
  <c r="C883" i="12"/>
  <c r="G883" i="12"/>
  <c r="P883" i="12"/>
  <c r="BB883" i="12" s="1"/>
  <c r="Q883" i="12"/>
  <c r="R883" i="12"/>
  <c r="B884" i="12"/>
  <c r="C884" i="12"/>
  <c r="G884" i="12"/>
  <c r="N884" i="12" s="1"/>
  <c r="P884" i="12"/>
  <c r="AO884" i="12" s="1"/>
  <c r="Q884" i="12"/>
  <c r="R884" i="12"/>
  <c r="B885" i="12"/>
  <c r="C885" i="12"/>
  <c r="G885" i="12"/>
  <c r="N885" i="12" s="1"/>
  <c r="P885" i="12"/>
  <c r="AO885" i="12" s="1"/>
  <c r="Q885" i="12"/>
  <c r="R885" i="12"/>
  <c r="B886" i="12"/>
  <c r="C886" i="12"/>
  <c r="G886" i="12"/>
  <c r="N886" i="12" s="1"/>
  <c r="P886" i="12"/>
  <c r="AO886" i="12" s="1"/>
  <c r="Q886" i="12"/>
  <c r="R886" i="12"/>
  <c r="B887" i="12"/>
  <c r="C887" i="12"/>
  <c r="G887" i="12"/>
  <c r="N887" i="12" s="1"/>
  <c r="P887" i="12"/>
  <c r="AO887" i="12" s="1"/>
  <c r="Q887" i="12"/>
  <c r="R887" i="12"/>
  <c r="B888" i="12"/>
  <c r="C888" i="12"/>
  <c r="G888" i="12"/>
  <c r="N888" i="12" s="1"/>
  <c r="P888" i="12"/>
  <c r="AO888" i="12" s="1"/>
  <c r="Q888" i="12"/>
  <c r="R888" i="12"/>
  <c r="B889" i="12"/>
  <c r="C889" i="12"/>
  <c r="G889" i="12"/>
  <c r="N889" i="12" s="1"/>
  <c r="P889" i="12"/>
  <c r="AQ889" i="12" s="1"/>
  <c r="Q889" i="12"/>
  <c r="R889" i="12"/>
  <c r="B890" i="12"/>
  <c r="C890" i="12"/>
  <c r="G890" i="12"/>
  <c r="N890" i="12" s="1"/>
  <c r="P890" i="12"/>
  <c r="AO890" i="12" s="1"/>
  <c r="Q890" i="12"/>
  <c r="R890" i="12"/>
  <c r="B891" i="12"/>
  <c r="C891" i="12"/>
  <c r="G891" i="12"/>
  <c r="P891" i="12"/>
  <c r="AQ891" i="12" s="1"/>
  <c r="Q891" i="12"/>
  <c r="R891" i="12"/>
  <c r="B892" i="12"/>
  <c r="C892" i="12"/>
  <c r="G892" i="12"/>
  <c r="N892" i="12" s="1"/>
  <c r="P892" i="12"/>
  <c r="AO892" i="12" s="1"/>
  <c r="Q892" i="12"/>
  <c r="R892" i="12"/>
  <c r="B893" i="12"/>
  <c r="C893" i="12"/>
  <c r="G893" i="12"/>
  <c r="P893" i="12"/>
  <c r="AO893" i="12" s="1"/>
  <c r="Q893" i="12"/>
  <c r="R893" i="12"/>
  <c r="B894" i="12"/>
  <c r="C894" i="12"/>
  <c r="G894" i="12"/>
  <c r="N894" i="12" s="1"/>
  <c r="P894" i="12"/>
  <c r="Q894" i="12"/>
  <c r="R894" i="12"/>
  <c r="B895" i="12"/>
  <c r="C895" i="12"/>
  <c r="G895" i="12"/>
  <c r="P895" i="12"/>
  <c r="AO895" i="12" s="1"/>
  <c r="Q895" i="12"/>
  <c r="R895" i="12"/>
  <c r="B896" i="12"/>
  <c r="C896" i="12"/>
  <c r="G896" i="12"/>
  <c r="N896" i="12" s="1"/>
  <c r="P896" i="12"/>
  <c r="AO896" i="12" s="1"/>
  <c r="Q896" i="12"/>
  <c r="R896" i="12"/>
  <c r="B897" i="12"/>
  <c r="C897" i="12"/>
  <c r="G897" i="12"/>
  <c r="P897" i="12"/>
  <c r="AQ897" i="12" s="1"/>
  <c r="Q897" i="12"/>
  <c r="R897" i="12"/>
  <c r="B898" i="12"/>
  <c r="C898" i="12"/>
  <c r="G898" i="12"/>
  <c r="N898" i="12" s="1"/>
  <c r="P898" i="12"/>
  <c r="AO898" i="12" s="1"/>
  <c r="Q898" i="12"/>
  <c r="R898" i="12"/>
  <c r="B899" i="12"/>
  <c r="C899" i="12"/>
  <c r="G899" i="12"/>
  <c r="P899" i="12"/>
  <c r="AO899" i="12" s="1"/>
  <c r="Q899" i="12"/>
  <c r="R899" i="12"/>
  <c r="B900" i="12"/>
  <c r="C900" i="12"/>
  <c r="G900" i="12"/>
  <c r="N900" i="12" s="1"/>
  <c r="P900" i="12"/>
  <c r="AO900" i="12" s="1"/>
  <c r="Q900" i="12"/>
  <c r="R900" i="12"/>
  <c r="B901" i="12"/>
  <c r="C901" i="12"/>
  <c r="G901" i="12"/>
  <c r="P901" i="12"/>
  <c r="AJ901" i="12" s="1"/>
  <c r="Q901" i="12"/>
  <c r="R901" i="12"/>
  <c r="B902" i="12"/>
  <c r="C902" i="12"/>
  <c r="G902" i="12"/>
  <c r="N902" i="12" s="1"/>
  <c r="P902" i="12"/>
  <c r="AO902" i="12" s="1"/>
  <c r="Q902" i="12"/>
  <c r="R902" i="12"/>
  <c r="B903" i="12"/>
  <c r="C903" i="12"/>
  <c r="G903" i="12"/>
  <c r="P903" i="12"/>
  <c r="AO903" i="12" s="1"/>
  <c r="Q903" i="12"/>
  <c r="R903" i="12"/>
  <c r="B904" i="12"/>
  <c r="C904" i="12"/>
  <c r="G904" i="12"/>
  <c r="N904" i="12" s="1"/>
  <c r="P904" i="12"/>
  <c r="AO904" i="12" s="1"/>
  <c r="Q904" i="12"/>
  <c r="R904" i="12"/>
  <c r="B905" i="12"/>
  <c r="C905" i="12"/>
  <c r="G905" i="12"/>
  <c r="P905" i="12"/>
  <c r="AQ905" i="12" s="1"/>
  <c r="Q905" i="12"/>
  <c r="R905" i="12"/>
  <c r="B906" i="12"/>
  <c r="C906" i="12"/>
  <c r="G906" i="12"/>
  <c r="N906" i="12" s="1"/>
  <c r="P906" i="12"/>
  <c r="AO906" i="12" s="1"/>
  <c r="Q906" i="12"/>
  <c r="R906" i="12"/>
  <c r="B907" i="12"/>
  <c r="C907" i="12"/>
  <c r="G907" i="12"/>
  <c r="P907" i="12"/>
  <c r="AO907" i="12" s="1"/>
  <c r="Q907" i="12"/>
  <c r="R907" i="12"/>
  <c r="B908" i="12"/>
  <c r="C908" i="12"/>
  <c r="G908" i="12"/>
  <c r="N908" i="12" s="1"/>
  <c r="P908" i="12"/>
  <c r="AO908" i="12" s="1"/>
  <c r="Q908" i="12"/>
  <c r="R908" i="12"/>
  <c r="B909" i="12"/>
  <c r="C909" i="12"/>
  <c r="G909" i="12"/>
  <c r="P909" i="12"/>
  <c r="AJ909" i="12" s="1"/>
  <c r="Q909" i="12"/>
  <c r="R909" i="12"/>
  <c r="B910" i="12"/>
  <c r="C910" i="12"/>
  <c r="G910" i="12"/>
  <c r="N910" i="12" s="1"/>
  <c r="P910" i="12"/>
  <c r="AO910" i="12" s="1"/>
  <c r="Q910" i="12"/>
  <c r="R910" i="12"/>
  <c r="B911" i="12"/>
  <c r="C911" i="12"/>
  <c r="G911" i="12"/>
  <c r="P911" i="12"/>
  <c r="AO911" i="12" s="1"/>
  <c r="Q911" i="12"/>
  <c r="R911" i="12"/>
  <c r="B912" i="12"/>
  <c r="C912" i="12"/>
  <c r="G912" i="12"/>
  <c r="N912" i="12" s="1"/>
  <c r="P912" i="12"/>
  <c r="AO912" i="12" s="1"/>
  <c r="Q912" i="12"/>
  <c r="R912" i="12"/>
  <c r="B913" i="12"/>
  <c r="C913" i="12"/>
  <c r="G913" i="12"/>
  <c r="P913" i="12"/>
  <c r="AQ913" i="12" s="1"/>
  <c r="Q913" i="12"/>
  <c r="R913" i="12"/>
  <c r="B914" i="12"/>
  <c r="C914" i="12"/>
  <c r="G914" i="12"/>
  <c r="N914" i="12" s="1"/>
  <c r="P914" i="12"/>
  <c r="AO914" i="12" s="1"/>
  <c r="Q914" i="12"/>
  <c r="R914" i="12"/>
  <c r="B915" i="12"/>
  <c r="C915" i="12"/>
  <c r="G915" i="12"/>
  <c r="P915" i="12"/>
  <c r="AO915" i="12" s="1"/>
  <c r="Q915" i="12"/>
  <c r="R915" i="12"/>
  <c r="B916" i="12"/>
  <c r="C916" i="12"/>
  <c r="G916" i="12"/>
  <c r="N916" i="12" s="1"/>
  <c r="P916" i="12"/>
  <c r="AO916" i="12" s="1"/>
  <c r="Q916" i="12"/>
  <c r="R916" i="12"/>
  <c r="B917" i="12"/>
  <c r="C917" i="12"/>
  <c r="G917" i="12"/>
  <c r="P917" i="12"/>
  <c r="AJ917" i="12" s="1"/>
  <c r="Q917" i="12"/>
  <c r="R917" i="12"/>
  <c r="B918" i="12"/>
  <c r="C918" i="12"/>
  <c r="G918" i="12"/>
  <c r="N918" i="12" s="1"/>
  <c r="P918" i="12"/>
  <c r="AO918" i="12" s="1"/>
  <c r="Q918" i="12"/>
  <c r="R918" i="12"/>
  <c r="B919" i="12"/>
  <c r="C919" i="12"/>
  <c r="G919" i="12"/>
  <c r="P919" i="12"/>
  <c r="AO919" i="12" s="1"/>
  <c r="Q919" i="12"/>
  <c r="R919" i="12"/>
  <c r="B920" i="12"/>
  <c r="C920" i="12"/>
  <c r="G920" i="12"/>
  <c r="N920" i="12" s="1"/>
  <c r="P920" i="12"/>
  <c r="AO920" i="12" s="1"/>
  <c r="Q920" i="12"/>
  <c r="R920" i="12"/>
  <c r="B921" i="12"/>
  <c r="C921" i="12"/>
  <c r="G921" i="12"/>
  <c r="P921" i="12"/>
  <c r="AQ921" i="12" s="1"/>
  <c r="Q921" i="12"/>
  <c r="R921" i="12"/>
  <c r="B922" i="12"/>
  <c r="C922" i="12"/>
  <c r="G922" i="12"/>
  <c r="N922" i="12" s="1"/>
  <c r="P922" i="12"/>
  <c r="AO922" i="12" s="1"/>
  <c r="Q922" i="12"/>
  <c r="R922" i="12"/>
  <c r="B923" i="12"/>
  <c r="C923" i="12"/>
  <c r="G923" i="12"/>
  <c r="P923" i="12"/>
  <c r="AO923" i="12" s="1"/>
  <c r="Q923" i="12"/>
  <c r="R923" i="12"/>
  <c r="B924" i="12"/>
  <c r="C924" i="12"/>
  <c r="G924" i="12"/>
  <c r="N924" i="12" s="1"/>
  <c r="P924" i="12"/>
  <c r="AO924" i="12" s="1"/>
  <c r="Q924" i="12"/>
  <c r="R924" i="12"/>
  <c r="B925" i="12"/>
  <c r="C925" i="12"/>
  <c r="G925" i="12"/>
  <c r="P925" i="12"/>
  <c r="AJ925" i="12" s="1"/>
  <c r="Q925" i="12"/>
  <c r="R925" i="12"/>
  <c r="B926" i="12"/>
  <c r="C926" i="12"/>
  <c r="G926" i="12"/>
  <c r="N926" i="12" s="1"/>
  <c r="P926" i="12"/>
  <c r="AO926" i="12" s="1"/>
  <c r="Q926" i="12"/>
  <c r="R926" i="12"/>
  <c r="B927" i="12"/>
  <c r="C927" i="12"/>
  <c r="G927" i="12"/>
  <c r="P927" i="12"/>
  <c r="AO927" i="12" s="1"/>
  <c r="Q927" i="12"/>
  <c r="R927" i="12"/>
  <c r="B928" i="12"/>
  <c r="C928" i="12"/>
  <c r="G928" i="12"/>
  <c r="N928" i="12" s="1"/>
  <c r="P928" i="12"/>
  <c r="AO928" i="12" s="1"/>
  <c r="Q928" i="12"/>
  <c r="R928" i="12"/>
  <c r="B929" i="12"/>
  <c r="C929" i="12"/>
  <c r="G929" i="12"/>
  <c r="P929" i="12"/>
  <c r="AQ929" i="12" s="1"/>
  <c r="Q929" i="12"/>
  <c r="R929" i="12"/>
  <c r="B930" i="12"/>
  <c r="C930" i="12"/>
  <c r="G930" i="12"/>
  <c r="N930" i="12" s="1"/>
  <c r="P930" i="12"/>
  <c r="AO930" i="12" s="1"/>
  <c r="Q930" i="12"/>
  <c r="R930" i="12"/>
  <c r="B931" i="12"/>
  <c r="C931" i="12"/>
  <c r="G931" i="12"/>
  <c r="P931" i="12"/>
  <c r="AO931" i="12" s="1"/>
  <c r="Q931" i="12"/>
  <c r="R931" i="12"/>
  <c r="B932" i="12"/>
  <c r="C932" i="12"/>
  <c r="G932" i="12"/>
  <c r="N932" i="12" s="1"/>
  <c r="P932" i="12"/>
  <c r="AO932" i="12" s="1"/>
  <c r="Q932" i="12"/>
  <c r="R932" i="12"/>
  <c r="B933" i="12"/>
  <c r="C933" i="12"/>
  <c r="G933" i="12"/>
  <c r="P933" i="12"/>
  <c r="AJ933" i="12" s="1"/>
  <c r="Q933" i="12"/>
  <c r="R933" i="12"/>
  <c r="B934" i="12"/>
  <c r="C934" i="12"/>
  <c r="G934" i="12"/>
  <c r="N934" i="12" s="1"/>
  <c r="P934" i="12"/>
  <c r="AO934" i="12" s="1"/>
  <c r="Q934" i="12"/>
  <c r="R934" i="12"/>
  <c r="B935" i="12"/>
  <c r="C935" i="12"/>
  <c r="G935" i="12"/>
  <c r="P935" i="12"/>
  <c r="AO935" i="12" s="1"/>
  <c r="Q935" i="12"/>
  <c r="R935" i="12"/>
  <c r="B936" i="12"/>
  <c r="C936" i="12"/>
  <c r="G936" i="12"/>
  <c r="N936" i="12" s="1"/>
  <c r="P936" i="12"/>
  <c r="AO936" i="12" s="1"/>
  <c r="Q936" i="12"/>
  <c r="R936" i="12"/>
  <c r="B937" i="12"/>
  <c r="C937" i="12"/>
  <c r="G937" i="12"/>
  <c r="P937" i="12"/>
  <c r="AQ937" i="12" s="1"/>
  <c r="Q937" i="12"/>
  <c r="R937" i="12"/>
  <c r="B938" i="12"/>
  <c r="C938" i="12"/>
  <c r="G938" i="12"/>
  <c r="N938" i="12" s="1"/>
  <c r="P938" i="12"/>
  <c r="AO938" i="12" s="1"/>
  <c r="Q938" i="12"/>
  <c r="R938" i="12"/>
  <c r="B939" i="12"/>
  <c r="C939" i="12"/>
  <c r="G939" i="12"/>
  <c r="P939" i="12"/>
  <c r="AO939" i="12" s="1"/>
  <c r="Q939" i="12"/>
  <c r="R939" i="12"/>
  <c r="B940" i="12"/>
  <c r="C940" i="12"/>
  <c r="G940" i="12"/>
  <c r="N940" i="12" s="1"/>
  <c r="P940" i="12"/>
  <c r="AO940" i="12" s="1"/>
  <c r="Q940" i="12"/>
  <c r="R940" i="12"/>
  <c r="B941" i="12"/>
  <c r="C941" i="12"/>
  <c r="G941" i="12"/>
  <c r="P941" i="12"/>
  <c r="AJ941" i="12" s="1"/>
  <c r="Q941" i="12"/>
  <c r="R941" i="12"/>
  <c r="B942" i="12"/>
  <c r="C942" i="12"/>
  <c r="G942" i="12"/>
  <c r="N942" i="12" s="1"/>
  <c r="P942" i="12"/>
  <c r="AO942" i="12" s="1"/>
  <c r="Q942" i="12"/>
  <c r="R942" i="12"/>
  <c r="B943" i="12"/>
  <c r="C943" i="12"/>
  <c r="G943" i="12"/>
  <c r="P943" i="12"/>
  <c r="AO943" i="12" s="1"/>
  <c r="Q943" i="12"/>
  <c r="R943" i="12"/>
  <c r="B944" i="12"/>
  <c r="C944" i="12"/>
  <c r="G944" i="12"/>
  <c r="N944" i="12" s="1"/>
  <c r="P944" i="12"/>
  <c r="AO944" i="12" s="1"/>
  <c r="Q944" i="12"/>
  <c r="R944" i="12"/>
  <c r="B945" i="12"/>
  <c r="C945" i="12"/>
  <c r="G945" i="12"/>
  <c r="P945" i="12"/>
  <c r="AQ945" i="12" s="1"/>
  <c r="Q945" i="12"/>
  <c r="R945" i="12"/>
  <c r="B946" i="12"/>
  <c r="C946" i="12"/>
  <c r="G946" i="12"/>
  <c r="N946" i="12" s="1"/>
  <c r="P946" i="12"/>
  <c r="AO946" i="12" s="1"/>
  <c r="Q946" i="12"/>
  <c r="R946" i="12"/>
  <c r="B947" i="12"/>
  <c r="C947" i="12"/>
  <c r="G947" i="12"/>
  <c r="P947" i="12"/>
  <c r="BB947" i="12" s="1"/>
  <c r="Q947" i="12"/>
  <c r="R947" i="12"/>
  <c r="B948" i="12"/>
  <c r="C948" i="12"/>
  <c r="G948" i="12"/>
  <c r="N948" i="12" s="1"/>
  <c r="P948" i="12"/>
  <c r="AO948" i="12" s="1"/>
  <c r="Q948" i="12"/>
  <c r="R948" i="12"/>
  <c r="B949" i="12"/>
  <c r="C949" i="12"/>
  <c r="G949" i="12"/>
  <c r="P949" i="12"/>
  <c r="AJ949" i="12" s="1"/>
  <c r="Q949" i="12"/>
  <c r="R949" i="12"/>
  <c r="B950" i="12"/>
  <c r="C950" i="12"/>
  <c r="G950" i="12"/>
  <c r="N950" i="12" s="1"/>
  <c r="P950" i="12"/>
  <c r="AO950" i="12" s="1"/>
  <c r="Q950" i="12"/>
  <c r="R950" i="12"/>
  <c r="B951" i="12"/>
  <c r="C951" i="12"/>
  <c r="G951" i="12"/>
  <c r="P951" i="12"/>
  <c r="AO951" i="12" s="1"/>
  <c r="Q951" i="12"/>
  <c r="R951" i="12"/>
  <c r="B952" i="12"/>
  <c r="C952" i="12"/>
  <c r="G952" i="12"/>
  <c r="N952" i="12" s="1"/>
  <c r="P952" i="12"/>
  <c r="AO952" i="12" s="1"/>
  <c r="Q952" i="12"/>
  <c r="R952" i="12"/>
  <c r="B953" i="12"/>
  <c r="C953" i="12"/>
  <c r="G953" i="12"/>
  <c r="P953" i="12"/>
  <c r="AQ953" i="12" s="1"/>
  <c r="Q953" i="12"/>
  <c r="R953" i="12"/>
  <c r="B954" i="12"/>
  <c r="C954" i="12"/>
  <c r="G954" i="12"/>
  <c r="N954" i="12" s="1"/>
  <c r="P954" i="12"/>
  <c r="AO954" i="12" s="1"/>
  <c r="Q954" i="12"/>
  <c r="R954" i="12"/>
  <c r="B955" i="12"/>
  <c r="C955" i="12"/>
  <c r="G955" i="12"/>
  <c r="P955" i="12"/>
  <c r="BB955" i="12" s="1"/>
  <c r="Q955" i="12"/>
  <c r="R955" i="12"/>
  <c r="B956" i="12"/>
  <c r="C956" i="12"/>
  <c r="G956" i="12"/>
  <c r="N956" i="12" s="1"/>
  <c r="P956" i="12"/>
  <c r="AO956" i="12" s="1"/>
  <c r="Q956" i="12"/>
  <c r="R956" i="12"/>
  <c r="B957" i="12"/>
  <c r="C957" i="12"/>
  <c r="G957" i="12"/>
  <c r="P957" i="12"/>
  <c r="AJ957" i="12" s="1"/>
  <c r="Q957" i="12"/>
  <c r="R957" i="12"/>
  <c r="B958" i="12"/>
  <c r="C958" i="12"/>
  <c r="G958" i="12"/>
  <c r="N958" i="12" s="1"/>
  <c r="P958" i="12"/>
  <c r="AO958" i="12" s="1"/>
  <c r="Q958" i="12"/>
  <c r="R958" i="12"/>
  <c r="B959" i="12"/>
  <c r="C959" i="12"/>
  <c r="G959" i="12"/>
  <c r="P959" i="12"/>
  <c r="AO959" i="12" s="1"/>
  <c r="Q959" i="12"/>
  <c r="R959" i="12"/>
  <c r="B960" i="12"/>
  <c r="C960" i="12"/>
  <c r="G960" i="12"/>
  <c r="N960" i="12" s="1"/>
  <c r="P960" i="12"/>
  <c r="AO960" i="12" s="1"/>
  <c r="Q960" i="12"/>
  <c r="R960" i="12"/>
  <c r="B961" i="12"/>
  <c r="C961" i="12"/>
  <c r="G961" i="12"/>
  <c r="P961" i="12"/>
  <c r="AQ961" i="12" s="1"/>
  <c r="Q961" i="12"/>
  <c r="R961" i="12"/>
  <c r="B962" i="12"/>
  <c r="C962" i="12"/>
  <c r="G962" i="12"/>
  <c r="N962" i="12" s="1"/>
  <c r="P962" i="12"/>
  <c r="AO962" i="12" s="1"/>
  <c r="Q962" i="12"/>
  <c r="R962" i="12"/>
  <c r="B963" i="12"/>
  <c r="C963" i="12"/>
  <c r="G963" i="12"/>
  <c r="P963" i="12"/>
  <c r="BB963" i="12" s="1"/>
  <c r="Q963" i="12"/>
  <c r="R963" i="12"/>
  <c r="B964" i="12"/>
  <c r="C964" i="12"/>
  <c r="G964" i="12"/>
  <c r="N964" i="12" s="1"/>
  <c r="P964" i="12"/>
  <c r="AO964" i="12" s="1"/>
  <c r="Q964" i="12"/>
  <c r="R964" i="12"/>
  <c r="B965" i="12"/>
  <c r="C965" i="12"/>
  <c r="G965" i="12"/>
  <c r="P965" i="12"/>
  <c r="AJ965" i="12" s="1"/>
  <c r="Q965" i="12"/>
  <c r="R965" i="12"/>
  <c r="B966" i="12"/>
  <c r="C966" i="12"/>
  <c r="G966" i="12"/>
  <c r="N966" i="12" s="1"/>
  <c r="P966" i="12"/>
  <c r="AO966" i="12" s="1"/>
  <c r="Q966" i="12"/>
  <c r="R966" i="12"/>
  <c r="B967" i="12"/>
  <c r="C967" i="12"/>
  <c r="G967" i="12"/>
  <c r="P967" i="12"/>
  <c r="AO967" i="12" s="1"/>
  <c r="Q967" i="12"/>
  <c r="R967" i="12"/>
  <c r="B968" i="12"/>
  <c r="C968" i="12"/>
  <c r="G968" i="12"/>
  <c r="N968" i="12" s="1"/>
  <c r="P968" i="12"/>
  <c r="AO968" i="12" s="1"/>
  <c r="Q968" i="12"/>
  <c r="R968" i="12"/>
  <c r="B969" i="12"/>
  <c r="C969" i="12"/>
  <c r="G969" i="12"/>
  <c r="P969" i="12"/>
  <c r="AQ969" i="12" s="1"/>
  <c r="Q969" i="12"/>
  <c r="R969" i="12"/>
  <c r="B970" i="12"/>
  <c r="C970" i="12"/>
  <c r="G970" i="12"/>
  <c r="N970" i="12" s="1"/>
  <c r="P970" i="12"/>
  <c r="AO970" i="12" s="1"/>
  <c r="Q970" i="12"/>
  <c r="R970" i="12"/>
  <c r="B971" i="12"/>
  <c r="C971" i="12"/>
  <c r="G971" i="12"/>
  <c r="P971" i="12"/>
  <c r="BB971" i="12" s="1"/>
  <c r="Q971" i="12"/>
  <c r="R971" i="12"/>
  <c r="B972" i="12"/>
  <c r="C972" i="12"/>
  <c r="G972" i="12"/>
  <c r="N972" i="12" s="1"/>
  <c r="P972" i="12"/>
  <c r="AO972" i="12" s="1"/>
  <c r="Q972" i="12"/>
  <c r="R972" i="12"/>
  <c r="B973" i="12"/>
  <c r="C973" i="12"/>
  <c r="G973" i="12"/>
  <c r="P973" i="12"/>
  <c r="AJ973" i="12" s="1"/>
  <c r="Q973" i="12"/>
  <c r="R973" i="12"/>
  <c r="B974" i="12"/>
  <c r="C974" i="12"/>
  <c r="G974" i="12"/>
  <c r="N974" i="12" s="1"/>
  <c r="P974" i="12"/>
  <c r="AO974" i="12" s="1"/>
  <c r="Q974" i="12"/>
  <c r="R974" i="12"/>
  <c r="B975" i="12"/>
  <c r="C975" i="12"/>
  <c r="G975" i="12"/>
  <c r="P975" i="12"/>
  <c r="AO975" i="12" s="1"/>
  <c r="Q975" i="12"/>
  <c r="R975" i="12"/>
  <c r="B976" i="12"/>
  <c r="C976" i="12"/>
  <c r="G976" i="12"/>
  <c r="N976" i="12" s="1"/>
  <c r="P976" i="12"/>
  <c r="AO976" i="12" s="1"/>
  <c r="Q976" i="12"/>
  <c r="R976" i="12"/>
  <c r="B977" i="12"/>
  <c r="C977" i="12"/>
  <c r="G977" i="12"/>
  <c r="P977" i="12"/>
  <c r="AQ977" i="12" s="1"/>
  <c r="Q977" i="12"/>
  <c r="R977" i="12"/>
  <c r="B978" i="12"/>
  <c r="C978" i="12"/>
  <c r="G978" i="12"/>
  <c r="N978" i="12" s="1"/>
  <c r="P978" i="12"/>
  <c r="AO978" i="12" s="1"/>
  <c r="Q978" i="12"/>
  <c r="R978" i="12"/>
  <c r="B979" i="12"/>
  <c r="C979" i="12"/>
  <c r="G979" i="12"/>
  <c r="P979" i="12"/>
  <c r="BB979" i="12" s="1"/>
  <c r="Q979" i="12"/>
  <c r="R979" i="12"/>
  <c r="B980" i="12"/>
  <c r="C980" i="12"/>
  <c r="G980" i="12"/>
  <c r="N980" i="12" s="1"/>
  <c r="P980" i="12"/>
  <c r="AO980" i="12" s="1"/>
  <c r="Q980" i="12"/>
  <c r="R980" i="12"/>
  <c r="B981" i="12"/>
  <c r="C981" i="12"/>
  <c r="G981" i="12"/>
  <c r="P981" i="12"/>
  <c r="AJ981" i="12" s="1"/>
  <c r="Q981" i="12"/>
  <c r="R981" i="12"/>
  <c r="B982" i="12"/>
  <c r="C982" i="12"/>
  <c r="G982" i="12"/>
  <c r="N982" i="12" s="1"/>
  <c r="P982" i="12"/>
  <c r="AO982" i="12" s="1"/>
  <c r="Q982" i="12"/>
  <c r="R982" i="12"/>
  <c r="B983" i="12"/>
  <c r="C983" i="12"/>
  <c r="G983" i="12"/>
  <c r="P983" i="12"/>
  <c r="AO983" i="12" s="1"/>
  <c r="Q983" i="12"/>
  <c r="R983" i="12"/>
  <c r="B984" i="12"/>
  <c r="C984" i="12"/>
  <c r="G984" i="12"/>
  <c r="N984" i="12" s="1"/>
  <c r="P984" i="12"/>
  <c r="AO984" i="12" s="1"/>
  <c r="Q984" i="12"/>
  <c r="R984" i="12"/>
  <c r="B985" i="12"/>
  <c r="C985" i="12"/>
  <c r="G985" i="12"/>
  <c r="P985" i="12"/>
  <c r="AQ985" i="12" s="1"/>
  <c r="Q985" i="12"/>
  <c r="R985" i="12"/>
  <c r="B986" i="12"/>
  <c r="C986" i="12"/>
  <c r="G986" i="12"/>
  <c r="N986" i="12" s="1"/>
  <c r="P986" i="12"/>
  <c r="AO986" i="12" s="1"/>
  <c r="Q986" i="12"/>
  <c r="R986" i="12"/>
  <c r="B987" i="12"/>
  <c r="C987" i="12"/>
  <c r="G987" i="12"/>
  <c r="P987" i="12"/>
  <c r="BB987" i="12" s="1"/>
  <c r="Q987" i="12"/>
  <c r="R987" i="12"/>
  <c r="B988" i="12"/>
  <c r="C988" i="12"/>
  <c r="G988" i="12"/>
  <c r="N988" i="12" s="1"/>
  <c r="P988" i="12"/>
  <c r="AO988" i="12" s="1"/>
  <c r="Q988" i="12"/>
  <c r="R988" i="12"/>
  <c r="B989" i="12"/>
  <c r="C989" i="12"/>
  <c r="G989" i="12"/>
  <c r="P989" i="12"/>
  <c r="AO989" i="12" s="1"/>
  <c r="Q989" i="12"/>
  <c r="R989" i="12"/>
  <c r="B990" i="12"/>
  <c r="C990" i="12"/>
  <c r="G990" i="12"/>
  <c r="N990" i="12" s="1"/>
  <c r="P990" i="12"/>
  <c r="AO990" i="12" s="1"/>
  <c r="Q990" i="12"/>
  <c r="R990" i="12"/>
  <c r="B991" i="12"/>
  <c r="C991" i="12"/>
  <c r="G991" i="12"/>
  <c r="P991" i="12"/>
  <c r="AO991" i="12" s="1"/>
  <c r="Q991" i="12"/>
  <c r="R991" i="12"/>
  <c r="B992" i="12"/>
  <c r="C992" i="12"/>
  <c r="G992" i="12"/>
  <c r="N992" i="12" s="1"/>
  <c r="P992" i="12"/>
  <c r="AO992" i="12" s="1"/>
  <c r="Q992" i="12"/>
  <c r="R992" i="12"/>
  <c r="B993" i="12"/>
  <c r="C993" i="12"/>
  <c r="G993" i="12"/>
  <c r="P993" i="12"/>
  <c r="AQ993" i="12" s="1"/>
  <c r="Q993" i="12"/>
  <c r="R993" i="12"/>
  <c r="B994" i="12"/>
  <c r="C994" i="12"/>
  <c r="G994" i="12"/>
  <c r="N994" i="12" s="1"/>
  <c r="P994" i="12"/>
  <c r="AO994" i="12" s="1"/>
  <c r="Q994" i="12"/>
  <c r="R994" i="12"/>
  <c r="B995" i="12"/>
  <c r="C995" i="12"/>
  <c r="G995" i="12"/>
  <c r="P995" i="12"/>
  <c r="BB995" i="12" s="1"/>
  <c r="Q995" i="12"/>
  <c r="R995" i="12"/>
  <c r="B996" i="12"/>
  <c r="C996" i="12"/>
  <c r="G996" i="12"/>
  <c r="N996" i="12" s="1"/>
  <c r="P996" i="12"/>
  <c r="AO996" i="12" s="1"/>
  <c r="Q996" i="12"/>
  <c r="R996" i="12"/>
  <c r="B997" i="12"/>
  <c r="C997" i="12"/>
  <c r="G997" i="12"/>
  <c r="P997" i="12"/>
  <c r="AJ997" i="12" s="1"/>
  <c r="Q997" i="12"/>
  <c r="R997" i="12"/>
  <c r="B998" i="12"/>
  <c r="C998" i="12"/>
  <c r="G998" i="12"/>
  <c r="N998" i="12" s="1"/>
  <c r="P998" i="12"/>
  <c r="AO998" i="12" s="1"/>
  <c r="Q998" i="12"/>
  <c r="R998" i="12"/>
  <c r="B999" i="12"/>
  <c r="C999" i="12"/>
  <c r="G999" i="12"/>
  <c r="P999" i="12"/>
  <c r="AO999" i="12" s="1"/>
  <c r="Q999" i="12"/>
  <c r="R999" i="12"/>
  <c r="B1000" i="12"/>
  <c r="C1000" i="12"/>
  <c r="G1000" i="12"/>
  <c r="N1000" i="12" s="1"/>
  <c r="P1000" i="12"/>
  <c r="AO1000" i="12" s="1"/>
  <c r="Q1000" i="12"/>
  <c r="R1000" i="12"/>
  <c r="B16" i="27"/>
  <c r="C16" i="27"/>
  <c r="G16" i="27"/>
  <c r="N16" i="27" s="1"/>
  <c r="T16" i="27"/>
  <c r="AJ169" i="12" l="1"/>
  <c r="AO123" i="12"/>
  <c r="AJ122" i="12"/>
  <c r="AO121" i="12"/>
  <c r="AJ120" i="12"/>
  <c r="AO115" i="12"/>
  <c r="AJ675" i="12"/>
  <c r="AJ542" i="12"/>
  <c r="AJ540" i="12"/>
  <c r="AJ463" i="12"/>
  <c r="AJ462" i="12"/>
  <c r="AJ459" i="12"/>
  <c r="AJ458" i="12"/>
  <c r="AJ597" i="12"/>
  <c r="AJ556" i="12"/>
  <c r="AJ550" i="12"/>
  <c r="AQ26" i="12"/>
  <c r="AJ21" i="12"/>
  <c r="AR20" i="12"/>
  <c r="AP18" i="12"/>
  <c r="AJ505" i="12"/>
  <c r="AJ502" i="12"/>
  <c r="AJ499" i="12"/>
  <c r="AJ498" i="12"/>
  <c r="AJ491" i="12"/>
  <c r="AJ490" i="12"/>
  <c r="AJ483" i="12"/>
  <c r="AJ482" i="12"/>
  <c r="AJ475" i="12"/>
  <c r="AJ474" i="12"/>
  <c r="AJ471" i="12"/>
  <c r="AJ470" i="12"/>
  <c r="AJ467" i="12"/>
  <c r="AJ466" i="12"/>
  <c r="AJ175" i="12"/>
  <c r="AJ778" i="12"/>
  <c r="AJ777" i="12"/>
  <c r="AJ766" i="12"/>
  <c r="AJ605" i="12"/>
  <c r="AJ573" i="12"/>
  <c r="AJ389" i="12"/>
  <c r="AJ388" i="12"/>
  <c r="AJ380" i="12"/>
  <c r="AJ378" i="12"/>
  <c r="AJ377" i="12"/>
  <c r="AJ204" i="12"/>
  <c r="AJ83" i="12"/>
  <c r="AJ10" i="12"/>
  <c r="AJ522" i="12"/>
  <c r="AJ521" i="12"/>
  <c r="AJ518" i="12"/>
  <c r="AJ400" i="12"/>
  <c r="AJ398" i="12"/>
  <c r="AJ397" i="12"/>
  <c r="AJ366" i="12"/>
  <c r="AJ362" i="12"/>
  <c r="AJ360" i="12"/>
  <c r="AJ354" i="12"/>
  <c r="AJ352" i="12"/>
  <c r="AJ344" i="12"/>
  <c r="AJ316" i="12"/>
  <c r="AJ314" i="12"/>
  <c r="AJ298" i="12"/>
  <c r="AJ292" i="12"/>
  <c r="AJ290" i="12"/>
  <c r="AJ284" i="12"/>
  <c r="AJ216" i="12"/>
  <c r="AJ145" i="12"/>
  <c r="AJ133" i="12"/>
  <c r="AJ103" i="12"/>
  <c r="AJ91" i="12"/>
  <c r="AJ89" i="12"/>
  <c r="AJ74" i="12"/>
  <c r="BB55" i="12"/>
  <c r="AJ883" i="12"/>
  <c r="AO859" i="12"/>
  <c r="AO849" i="12"/>
  <c r="AJ848" i="12"/>
  <c r="AJ844" i="12"/>
  <c r="AO837" i="12"/>
  <c r="AJ797" i="12"/>
  <c r="AJ790" i="12"/>
  <c r="AJ722" i="12"/>
  <c r="AJ720" i="12"/>
  <c r="AJ702" i="12"/>
  <c r="AJ663" i="12"/>
  <c r="AO659" i="12"/>
  <c r="AJ655" i="12"/>
  <c r="AJ613" i="12"/>
  <c r="AJ601" i="12"/>
  <c r="AJ589" i="12"/>
  <c r="AJ566" i="12"/>
  <c r="AJ561" i="12"/>
  <c r="AJ558" i="12"/>
  <c r="AP37" i="12"/>
  <c r="AP33" i="12"/>
  <c r="AJ562" i="12"/>
  <c r="AJ865" i="12"/>
  <c r="AJ863" i="12"/>
  <c r="AJ854" i="12"/>
  <c r="AO853" i="12"/>
  <c r="AJ818" i="12"/>
  <c r="AJ817" i="12"/>
  <c r="AJ805" i="12"/>
  <c r="AJ785" i="12"/>
  <c r="AJ754" i="12"/>
  <c r="AJ752" i="12"/>
  <c r="AJ744" i="12"/>
  <c r="AJ742" i="12"/>
  <c r="AJ736" i="12"/>
  <c r="AJ734" i="12"/>
  <c r="AJ671" i="12"/>
  <c r="AJ649" i="12"/>
  <c r="AJ641" i="12"/>
  <c r="AJ637" i="12"/>
  <c r="AJ627" i="12"/>
  <c r="AJ619" i="12"/>
  <c r="AJ609" i="12"/>
  <c r="AJ608" i="12"/>
  <c r="AJ581" i="12"/>
  <c r="AJ570" i="12"/>
  <c r="AJ569" i="12"/>
  <c r="AJ530" i="12"/>
  <c r="AJ526" i="12"/>
  <c r="AJ514" i="12"/>
  <c r="AJ513" i="12"/>
  <c r="AJ510" i="12"/>
  <c r="AJ437" i="12"/>
  <c r="AJ428" i="12"/>
  <c r="AJ425" i="12"/>
  <c r="AJ424" i="12"/>
  <c r="AJ408" i="12"/>
  <c r="AJ406" i="12"/>
  <c r="AJ405" i="12"/>
  <c r="AJ392" i="12"/>
  <c r="AJ385" i="12"/>
  <c r="AJ384" i="12"/>
  <c r="AJ372" i="12"/>
  <c r="AJ340" i="12"/>
  <c r="AJ338" i="12"/>
  <c r="AJ332" i="12"/>
  <c r="AJ330" i="12"/>
  <c r="AJ324" i="12"/>
  <c r="AJ322" i="12"/>
  <c r="AJ308" i="12"/>
  <c r="AJ306" i="12"/>
  <c r="AJ234" i="12"/>
  <c r="AJ220" i="12"/>
  <c r="AJ212" i="12"/>
  <c r="AJ196" i="12"/>
  <c r="AJ183" i="12"/>
  <c r="AJ181" i="12"/>
  <c r="AJ177" i="12"/>
  <c r="AJ157" i="12"/>
  <c r="AJ155" i="12"/>
  <c r="AJ149" i="12"/>
  <c r="AJ111" i="12"/>
  <c r="AJ110" i="12"/>
  <c r="AR60" i="12"/>
  <c r="AJ59" i="12"/>
  <c r="AR52" i="12"/>
  <c r="AQ30" i="12"/>
  <c r="AO839" i="12"/>
  <c r="AJ838" i="12"/>
  <c r="AJ830" i="12"/>
  <c r="AJ829" i="12"/>
  <c r="AJ826" i="12"/>
  <c r="AJ813" i="12"/>
  <c r="AJ810" i="12"/>
  <c r="AJ801" i="12"/>
  <c r="AJ789" i="12"/>
  <c r="AJ781" i="12"/>
  <c r="AJ773" i="12"/>
  <c r="AJ764" i="12"/>
  <c r="AJ758" i="12"/>
  <c r="AJ756" i="12"/>
  <c r="AJ748" i="12"/>
  <c r="AJ740" i="12"/>
  <c r="AJ738" i="12"/>
  <c r="AJ732" i="12"/>
  <c r="AJ724" i="12"/>
  <c r="AJ718" i="12"/>
  <c r="AJ716" i="12"/>
  <c r="AJ708" i="12"/>
  <c r="AJ700" i="12"/>
  <c r="AJ694" i="12"/>
  <c r="AJ692" i="12"/>
  <c r="AJ687" i="12"/>
  <c r="AJ683" i="12"/>
  <c r="AJ653" i="12"/>
  <c r="AJ647" i="12"/>
  <c r="AJ645" i="12"/>
  <c r="AJ633" i="12"/>
  <c r="AJ631" i="12"/>
  <c r="AJ623" i="12"/>
  <c r="AJ612" i="12"/>
  <c r="AJ604" i="12"/>
  <c r="AJ598" i="12"/>
  <c r="AJ594" i="12"/>
  <c r="AJ593" i="12"/>
  <c r="AJ590" i="12"/>
  <c r="AJ586" i="12"/>
  <c r="AJ585" i="12"/>
  <c r="AJ582" i="12"/>
  <c r="AJ578" i="12"/>
  <c r="AJ577" i="12"/>
  <c r="AJ574" i="12"/>
  <c r="AP478" i="12"/>
  <c r="AJ478" i="12"/>
  <c r="AO472" i="12"/>
  <c r="AJ472" i="12"/>
  <c r="AO468" i="12"/>
  <c r="AJ468" i="12"/>
  <c r="AO464" i="12"/>
  <c r="AJ464" i="12"/>
  <c r="AO460" i="12"/>
  <c r="AJ460" i="12"/>
  <c r="AJ889" i="12"/>
  <c r="AJ873" i="12"/>
  <c r="AO861" i="12"/>
  <c r="AO855" i="12"/>
  <c r="AO851" i="12"/>
  <c r="AJ565" i="12"/>
  <c r="AJ554" i="12"/>
  <c r="AJ552" i="12"/>
  <c r="AJ546" i="12"/>
  <c r="AJ544" i="12"/>
  <c r="AJ538" i="12"/>
  <c r="AJ536" i="12"/>
  <c r="AJ525" i="12"/>
  <c r="AJ517" i="12"/>
  <c r="AJ509" i="12"/>
  <c r="AJ501" i="12"/>
  <c r="AJ500" i="12"/>
  <c r="AJ497" i="12"/>
  <c r="AJ496" i="12"/>
  <c r="AJ489" i="12"/>
  <c r="AJ488" i="12"/>
  <c r="AP479" i="12"/>
  <c r="AJ479" i="12"/>
  <c r="AO473" i="12"/>
  <c r="AJ473" i="12"/>
  <c r="AO469" i="12"/>
  <c r="AJ469" i="12"/>
  <c r="AO465" i="12"/>
  <c r="AJ465" i="12"/>
  <c r="AO461" i="12"/>
  <c r="AJ461" i="12"/>
  <c r="AJ457" i="12"/>
  <c r="AJ435" i="12"/>
  <c r="AJ434" i="12"/>
  <c r="AJ427" i="12"/>
  <c r="AJ426" i="12"/>
  <c r="AJ422" i="12"/>
  <c r="AJ421" i="12"/>
  <c r="AJ418" i="12"/>
  <c r="AJ417" i="12"/>
  <c r="AJ414" i="12"/>
  <c r="AJ413" i="12"/>
  <c r="AJ410" i="12"/>
  <c r="AJ409" i="12"/>
  <c r="AJ404" i="12"/>
  <c r="AJ402" i="12"/>
  <c r="AJ401" i="12"/>
  <c r="AJ394" i="12"/>
  <c r="AJ393" i="12"/>
  <c r="AJ390" i="12"/>
  <c r="AJ386" i="12"/>
  <c r="AJ382" i="12"/>
  <c r="AJ376" i="12"/>
  <c r="AJ374" i="12"/>
  <c r="AJ373" i="12"/>
  <c r="AJ370" i="12"/>
  <c r="AJ369" i="12"/>
  <c r="AJ368" i="12"/>
  <c r="AJ365" i="12"/>
  <c r="AJ364" i="12"/>
  <c r="AJ358" i="12"/>
  <c r="AJ356" i="12"/>
  <c r="AJ350" i="12"/>
  <c r="AJ348" i="12"/>
  <c r="AJ342" i="12"/>
  <c r="AJ336" i="12"/>
  <c r="AJ334" i="12"/>
  <c r="AJ328" i="12"/>
  <c r="AJ326" i="12"/>
  <c r="AJ318" i="12"/>
  <c r="AJ302" i="12"/>
  <c r="AJ296" i="12"/>
  <c r="AJ294" i="12"/>
  <c r="AJ288" i="12"/>
  <c r="AJ286" i="12"/>
  <c r="AJ279" i="12"/>
  <c r="AJ276" i="12"/>
  <c r="AJ274" i="12"/>
  <c r="AJ260" i="12"/>
  <c r="AJ258" i="12"/>
  <c r="AJ252" i="12"/>
  <c r="AJ250" i="12"/>
  <c r="AJ239" i="12"/>
  <c r="AJ238" i="12"/>
  <c r="AJ232" i="12"/>
  <c r="AJ224" i="12"/>
  <c r="AJ205" i="12"/>
  <c r="AJ201" i="12"/>
  <c r="AJ197" i="12"/>
  <c r="AJ193" i="12"/>
  <c r="AJ185" i="12"/>
  <c r="AJ179" i="12"/>
  <c r="AJ171" i="12"/>
  <c r="AJ167" i="12"/>
  <c r="AJ153" i="12"/>
  <c r="AJ147" i="12"/>
  <c r="AJ141" i="12"/>
  <c r="AO119" i="12"/>
  <c r="AJ118" i="12"/>
  <c r="AO117" i="12"/>
  <c r="AJ114" i="12"/>
  <c r="AJ93" i="12"/>
  <c r="AJ65" i="12"/>
  <c r="AR56" i="12"/>
  <c r="AJ55" i="12"/>
  <c r="AO51" i="12"/>
  <c r="AJ43" i="12"/>
  <c r="AJ42" i="12"/>
  <c r="AJ31" i="12"/>
  <c r="AP29" i="12"/>
  <c r="AR27" i="12"/>
  <c r="AP25" i="12"/>
  <c r="AJ23" i="12"/>
  <c r="AJ18" i="12"/>
  <c r="AJ16" i="12"/>
  <c r="AJ12" i="12"/>
  <c r="AJ11" i="12"/>
  <c r="N879" i="12"/>
  <c r="N875" i="12"/>
  <c r="N999" i="12"/>
  <c r="N997" i="12"/>
  <c r="N995" i="12"/>
  <c r="N993" i="12"/>
  <c r="N991" i="12"/>
  <c r="N989" i="12"/>
  <c r="N987" i="12"/>
  <c r="N985" i="12"/>
  <c r="N983" i="12"/>
  <c r="N981" i="12"/>
  <c r="N979" i="12"/>
  <c r="N977" i="12"/>
  <c r="N975" i="12"/>
  <c r="N973" i="12"/>
  <c r="N971" i="12"/>
  <c r="N969" i="12"/>
  <c r="N967" i="12"/>
  <c r="N965" i="12"/>
  <c r="N963" i="12"/>
  <c r="N961" i="12"/>
  <c r="N959" i="12"/>
  <c r="N957" i="12"/>
  <c r="N955" i="12"/>
  <c r="N953" i="12"/>
  <c r="N951" i="12"/>
  <c r="N949" i="12"/>
  <c r="N947" i="12"/>
  <c r="N945" i="12"/>
  <c r="N943" i="12"/>
  <c r="N941" i="12"/>
  <c r="N939" i="12"/>
  <c r="N937" i="12"/>
  <c r="N935" i="12"/>
  <c r="N933" i="12"/>
  <c r="N931" i="12"/>
  <c r="N929" i="12"/>
  <c r="N927" i="12"/>
  <c r="N925" i="12"/>
  <c r="N923" i="12"/>
  <c r="N921" i="12"/>
  <c r="N919" i="12"/>
  <c r="N917" i="12"/>
  <c r="N915" i="12"/>
  <c r="N913" i="12"/>
  <c r="N911" i="12"/>
  <c r="N909" i="12"/>
  <c r="N907" i="12"/>
  <c r="N905" i="12"/>
  <c r="N903" i="12"/>
  <c r="N901" i="12"/>
  <c r="N899" i="12"/>
  <c r="N897" i="12"/>
  <c r="N895" i="12"/>
  <c r="N893" i="12"/>
  <c r="N891" i="12"/>
  <c r="N883" i="12"/>
  <c r="N881" i="12"/>
  <c r="N880" i="12"/>
  <c r="N877" i="12"/>
  <c r="N865" i="12"/>
  <c r="N857" i="12"/>
  <c r="N856" i="12"/>
  <c r="N855" i="12"/>
  <c r="N848" i="12"/>
  <c r="N847" i="12"/>
  <c r="N846" i="12"/>
  <c r="N844" i="12"/>
  <c r="N842" i="12"/>
  <c r="N838" i="12"/>
  <c r="N837" i="12"/>
  <c r="N836" i="12"/>
  <c r="N829" i="12"/>
  <c r="N826" i="12"/>
  <c r="N825" i="12"/>
  <c r="N817" i="12"/>
  <c r="N813" i="12"/>
  <c r="N810" i="12"/>
  <c r="N809" i="12"/>
  <c r="N805" i="12"/>
  <c r="N802" i="12"/>
  <c r="N798" i="12"/>
  <c r="N794" i="12"/>
  <c r="N793" i="12"/>
  <c r="N790" i="12"/>
  <c r="N786" i="12"/>
  <c r="N782" i="12"/>
  <c r="N777" i="12"/>
  <c r="N773" i="12"/>
  <c r="N770" i="12"/>
  <c r="N764" i="12"/>
  <c r="N762" i="12"/>
  <c r="N758" i="12"/>
  <c r="N754" i="12"/>
  <c r="N750" i="12"/>
  <c r="N744" i="12"/>
  <c r="N740" i="12"/>
  <c r="N736" i="12"/>
  <c r="N732" i="12"/>
  <c r="N730" i="12"/>
  <c r="N726" i="12"/>
  <c r="N722" i="12"/>
  <c r="N718" i="12"/>
  <c r="N712" i="12"/>
  <c r="N708" i="12"/>
  <c r="N704" i="12"/>
  <c r="N700" i="12"/>
  <c r="N698" i="12"/>
  <c r="N694" i="12"/>
  <c r="N691" i="12"/>
  <c r="N684" i="12"/>
  <c r="N683" i="12"/>
  <c r="N679" i="12"/>
  <c r="N672" i="12"/>
  <c r="N671" i="12"/>
  <c r="N664" i="12"/>
  <c r="N663" i="12"/>
  <c r="N653" i="12"/>
  <c r="N651" i="12"/>
  <c r="N647" i="12"/>
  <c r="N643" i="12"/>
  <c r="AJ639" i="12"/>
  <c r="N633" i="12"/>
  <c r="N630" i="12"/>
  <c r="AJ629" i="12"/>
  <c r="N625" i="12"/>
  <c r="N622" i="12"/>
  <c r="AJ621" i="12"/>
  <c r="N639" i="12"/>
  <c r="N629" i="12"/>
  <c r="N621" i="12"/>
  <c r="N616" i="12"/>
  <c r="N613" i="12"/>
  <c r="N608" i="12"/>
  <c r="N605" i="12"/>
  <c r="N598" i="12"/>
  <c r="N593" i="12"/>
  <c r="N590" i="12"/>
  <c r="N585" i="12"/>
  <c r="N582" i="12"/>
  <c r="N577" i="12"/>
  <c r="N574" i="12"/>
  <c r="N569" i="12"/>
  <c r="N566" i="12"/>
  <c r="N561" i="12"/>
  <c r="N558" i="12"/>
  <c r="N554" i="12"/>
  <c r="N550" i="12"/>
  <c r="N546" i="12"/>
  <c r="N542" i="12"/>
  <c r="N538" i="12"/>
  <c r="N534" i="12"/>
  <c r="N529" i="12"/>
  <c r="N526" i="12"/>
  <c r="N521" i="12"/>
  <c r="N518" i="12"/>
  <c r="N513" i="12"/>
  <c r="N510" i="12"/>
  <c r="N505" i="12"/>
  <c r="N502" i="12"/>
  <c r="N500" i="12"/>
  <c r="N498" i="12"/>
  <c r="N496" i="12"/>
  <c r="N490" i="12"/>
  <c r="N488" i="12"/>
  <c r="N482" i="12"/>
  <c r="N478" i="12"/>
  <c r="N474" i="12"/>
  <c r="N472" i="12"/>
  <c r="N470" i="12"/>
  <c r="N468" i="12"/>
  <c r="N466" i="12"/>
  <c r="N464" i="12"/>
  <c r="N462" i="12"/>
  <c r="N460" i="12"/>
  <c r="N458" i="12"/>
  <c r="N436" i="12"/>
  <c r="N434" i="12"/>
  <c r="N428" i="12"/>
  <c r="N426" i="12"/>
  <c r="AJ420" i="12"/>
  <c r="AJ416" i="12"/>
  <c r="AJ412" i="12"/>
  <c r="N421" i="12"/>
  <c r="N420" i="12"/>
  <c r="N417" i="12"/>
  <c r="N416" i="12"/>
  <c r="N413" i="12"/>
  <c r="N412" i="12"/>
  <c r="N390" i="12"/>
  <c r="N386" i="12"/>
  <c r="N382" i="12"/>
  <c r="N381" i="12"/>
  <c r="N380" i="12"/>
  <c r="N377" i="12"/>
  <c r="N376" i="12"/>
  <c r="N373" i="12"/>
  <c r="N340" i="12"/>
  <c r="N336" i="12"/>
  <c r="N332" i="12"/>
  <c r="N328" i="12"/>
  <c r="N324" i="12"/>
  <c r="N321" i="12"/>
  <c r="AJ320" i="12"/>
  <c r="N316" i="12"/>
  <c r="N313" i="12"/>
  <c r="AJ312" i="12"/>
  <c r="N308" i="12"/>
  <c r="N305" i="12"/>
  <c r="AJ304" i="12"/>
  <c r="N409" i="12"/>
  <c r="N408" i="12"/>
  <c r="N405" i="12"/>
  <c r="N404" i="12"/>
  <c r="N401" i="12"/>
  <c r="N400" i="12"/>
  <c r="N397" i="12"/>
  <c r="N396" i="12"/>
  <c r="N393" i="12"/>
  <c r="N366" i="12"/>
  <c r="N362" i="12"/>
  <c r="N358" i="12"/>
  <c r="N354" i="12"/>
  <c r="N350" i="12"/>
  <c r="N346" i="12"/>
  <c r="N320" i="12"/>
  <c r="N312" i="12"/>
  <c r="N304" i="12"/>
  <c r="N300" i="12"/>
  <c r="N296" i="12"/>
  <c r="N292" i="12"/>
  <c r="N288" i="12"/>
  <c r="N284" i="12"/>
  <c r="N279" i="12"/>
  <c r="N243" i="12"/>
  <c r="N239" i="12"/>
  <c r="N236" i="12"/>
  <c r="N232" i="12"/>
  <c r="N228" i="12"/>
  <c r="N224" i="12"/>
  <c r="N220" i="12"/>
  <c r="N217" i="12"/>
  <c r="N213" i="12"/>
  <c r="N208" i="12"/>
  <c r="N205" i="12"/>
  <c r="N200" i="12"/>
  <c r="N197" i="12"/>
  <c r="N192" i="12"/>
  <c r="N189" i="12"/>
  <c r="N183" i="12"/>
  <c r="N179" i="12"/>
  <c r="N175" i="12"/>
  <c r="N171" i="12"/>
  <c r="N167" i="12"/>
  <c r="N163" i="12"/>
  <c r="N159" i="12"/>
  <c r="N158" i="12"/>
  <c r="N157" i="12"/>
  <c r="N145" i="12"/>
  <c r="N136" i="12"/>
  <c r="N133" i="12"/>
  <c r="N127" i="12"/>
  <c r="N125" i="12"/>
  <c r="N153" i="12"/>
  <c r="N120" i="12"/>
  <c r="N116" i="12"/>
  <c r="N115" i="12"/>
  <c r="N110" i="12"/>
  <c r="N107" i="12"/>
  <c r="N102" i="12"/>
  <c r="N99" i="12"/>
  <c r="N67" i="12"/>
  <c r="N64" i="12"/>
  <c r="N95" i="12"/>
  <c r="N91" i="12"/>
  <c r="N87" i="12"/>
  <c r="N83" i="12"/>
  <c r="N79" i="12"/>
  <c r="N76" i="12"/>
  <c r="N74" i="12"/>
  <c r="N70" i="12"/>
  <c r="N68" i="12"/>
  <c r="N63" i="12"/>
  <c r="N42" i="12"/>
  <c r="N40" i="12"/>
  <c r="N39" i="12"/>
  <c r="N56" i="12"/>
  <c r="N52" i="12"/>
  <c r="N51" i="12"/>
  <c r="AJ39" i="12"/>
  <c r="N19" i="12"/>
  <c r="N17" i="12"/>
  <c r="N35" i="12"/>
  <c r="N33" i="12"/>
  <c r="N31" i="12"/>
  <c r="N30" i="12"/>
  <c r="N27" i="12"/>
  <c r="N26" i="12"/>
  <c r="N23" i="12"/>
  <c r="AJ17" i="12"/>
  <c r="N16" i="12"/>
  <c r="N10" i="12"/>
  <c r="AJ913" i="12"/>
  <c r="AJ867" i="12"/>
  <c r="AJ877" i="12"/>
  <c r="AJ856" i="12"/>
  <c r="AR850" i="12"/>
  <c r="AJ794" i="12"/>
  <c r="AJ869" i="12"/>
  <c r="AJ891" i="12"/>
  <c r="AO843" i="12"/>
  <c r="AJ836" i="12"/>
  <c r="AJ822" i="12"/>
  <c r="AO937" i="12"/>
  <c r="AJ34" i="12"/>
  <c r="AJ875" i="12"/>
  <c r="AO841" i="12"/>
  <c r="AJ834" i="12"/>
  <c r="AJ860" i="12"/>
  <c r="AJ887" i="12"/>
  <c r="AJ806" i="12"/>
  <c r="BB941" i="12"/>
  <c r="AQ683" i="12"/>
  <c r="AJ931" i="12"/>
  <c r="AJ929" i="12"/>
  <c r="AJ852" i="12"/>
  <c r="AJ833" i="12"/>
  <c r="AJ786" i="12"/>
  <c r="AJ762" i="12"/>
  <c r="AJ730" i="12"/>
  <c r="AP895" i="12"/>
  <c r="AJ881" i="12"/>
  <c r="AJ858" i="12"/>
  <c r="AJ821" i="12"/>
  <c r="AJ809" i="12"/>
  <c r="AJ798" i="12"/>
  <c r="AJ774" i="12"/>
  <c r="AJ746" i="12"/>
  <c r="AJ714" i="12"/>
  <c r="AJ679" i="12"/>
  <c r="AJ651" i="12"/>
  <c r="AJ635" i="12"/>
  <c r="AJ885" i="12"/>
  <c r="BB386" i="12"/>
  <c r="AO897" i="12"/>
  <c r="AR993" i="12"/>
  <c r="AR182" i="12"/>
  <c r="AO679" i="12"/>
  <c r="AP937" i="12"/>
  <c r="AO889" i="12"/>
  <c r="AP887" i="12"/>
  <c r="BB885" i="12"/>
  <c r="BB635" i="12"/>
  <c r="AR516" i="12"/>
  <c r="AO340" i="12"/>
  <c r="AQ238" i="12"/>
  <c r="AJ871" i="12"/>
  <c r="AO857" i="12"/>
  <c r="AJ840" i="12"/>
  <c r="AO835" i="12"/>
  <c r="AJ825" i="12"/>
  <c r="AJ814" i="12"/>
  <c r="AJ846" i="12"/>
  <c r="AJ793" i="12"/>
  <c r="AJ782" i="12"/>
  <c r="AP238" i="12"/>
  <c r="AP969" i="12"/>
  <c r="AP144" i="12"/>
  <c r="AP118" i="12"/>
  <c r="AQ748" i="12"/>
  <c r="BB730" i="12"/>
  <c r="AP514" i="12"/>
  <c r="AJ349" i="12"/>
  <c r="AP211" i="12"/>
  <c r="AP132" i="12"/>
  <c r="AP122" i="12"/>
  <c r="AR918" i="12"/>
  <c r="AR765" i="12"/>
  <c r="AR679" i="12"/>
  <c r="BB820" i="12"/>
  <c r="AQ873" i="12"/>
  <c r="AR146" i="12"/>
  <c r="AP83" i="12"/>
  <c r="AQ78" i="12"/>
  <c r="AP993" i="12"/>
  <c r="AP871" i="12"/>
  <c r="AO324" i="12"/>
  <c r="AP196" i="12"/>
  <c r="AP961" i="12"/>
  <c r="AP805" i="12"/>
  <c r="AQ516" i="12"/>
  <c r="AQ500" i="12"/>
  <c r="BB155" i="12"/>
  <c r="BB114" i="12"/>
  <c r="BB105" i="12"/>
  <c r="AP953" i="12"/>
  <c r="AQ568" i="12"/>
  <c r="AJ335" i="12"/>
  <c r="AR249" i="12"/>
  <c r="AJ233" i="12"/>
  <c r="AJ905" i="12"/>
  <c r="BB792" i="12"/>
  <c r="AJ741" i="12"/>
  <c r="AQ724" i="12"/>
  <c r="AR586" i="12"/>
  <c r="AJ403" i="12"/>
  <c r="AR256" i="12"/>
  <c r="BB692" i="12"/>
  <c r="AP517" i="12"/>
  <c r="AP348" i="12"/>
  <c r="AQ308" i="12"/>
  <c r="AR151" i="12"/>
  <c r="AJ144" i="12"/>
  <c r="AQ83" i="12"/>
  <c r="BB855" i="12"/>
  <c r="AR693" i="12"/>
  <c r="AP692" i="12"/>
  <c r="AP604" i="12"/>
  <c r="AO550" i="12"/>
  <c r="AP525" i="12"/>
  <c r="AP867" i="12"/>
  <c r="AR865" i="12"/>
  <c r="BB851" i="12"/>
  <c r="BB835" i="12"/>
  <c r="BB788" i="12"/>
  <c r="AO692" i="12"/>
  <c r="BB689" i="12"/>
  <c r="AP500" i="12"/>
  <c r="AP377" i="12"/>
  <c r="AO232" i="12"/>
  <c r="AR230" i="12"/>
  <c r="AO993" i="12"/>
  <c r="AP824" i="12"/>
  <c r="BB796" i="12"/>
  <c r="BB592" i="12"/>
  <c r="BB443" i="12"/>
  <c r="AR325" i="12"/>
  <c r="BB324" i="12"/>
  <c r="BB269" i="12"/>
  <c r="AP139" i="12"/>
  <c r="AR73" i="12"/>
  <c r="AJ897" i="12"/>
  <c r="BB949" i="12"/>
  <c r="AQ788" i="12"/>
  <c r="AQ768" i="12"/>
  <c r="AR757" i="12"/>
  <c r="AP730" i="12"/>
  <c r="AR725" i="12"/>
  <c r="AP683" i="12"/>
  <c r="AR624" i="12"/>
  <c r="AR609" i="12"/>
  <c r="AQ601" i="12"/>
  <c r="BB564" i="12"/>
  <c r="AP516" i="12"/>
  <c r="AJ325" i="12"/>
  <c r="AR324" i="12"/>
  <c r="AJ309" i="12"/>
  <c r="AR303" i="12"/>
  <c r="AQ288" i="12"/>
  <c r="AR272" i="12"/>
  <c r="AO139" i="12"/>
  <c r="AR92" i="12"/>
  <c r="AR76" i="12"/>
  <c r="AR931" i="12"/>
  <c r="AR929" i="12"/>
  <c r="AJ916" i="12"/>
  <c r="AO788" i="12"/>
  <c r="AO516" i="12"/>
  <c r="AO454" i="12"/>
  <c r="AR383" i="12"/>
  <c r="AR381" i="12"/>
  <c r="BB348" i="12"/>
  <c r="AQ324" i="12"/>
  <c r="BB253" i="12"/>
  <c r="AQ203" i="12"/>
  <c r="AR143" i="12"/>
  <c r="AJ92" i="12"/>
  <c r="AP66" i="12"/>
  <c r="AR861" i="12"/>
  <c r="AJ788" i="12"/>
  <c r="BB780" i="12"/>
  <c r="AO655" i="12"/>
  <c r="AO653" i="12"/>
  <c r="BB651" i="12"/>
  <c r="AR562" i="12"/>
  <c r="AP550" i="12"/>
  <c r="AQ488" i="12"/>
  <c r="AR413" i="12"/>
  <c r="AR402" i="12"/>
  <c r="AR348" i="12"/>
  <c r="BB344" i="12"/>
  <c r="AR342" i="12"/>
  <c r="AQ340" i="12"/>
  <c r="BB320" i="12"/>
  <c r="AO318" i="12"/>
  <c r="AR238" i="12"/>
  <c r="AO181" i="12"/>
  <c r="AJ895" i="12"/>
  <c r="AR504" i="12"/>
  <c r="AR191" i="12"/>
  <c r="BB989" i="12"/>
  <c r="BB909" i="12"/>
  <c r="AJ911" i="12"/>
  <c r="AQ611" i="12"/>
  <c r="AQ504" i="12"/>
  <c r="AQ191" i="12"/>
  <c r="AR921" i="12"/>
  <c r="AJ907" i="12"/>
  <c r="AJ893" i="12"/>
  <c r="AQ784" i="12"/>
  <c r="AJ749" i="12"/>
  <c r="AP748" i="12"/>
  <c r="AJ699" i="12"/>
  <c r="BB683" i="12"/>
  <c r="AP611" i="12"/>
  <c r="AR585" i="12"/>
  <c r="AO538" i="12"/>
  <c r="AQ536" i="12"/>
  <c r="AJ504" i="12"/>
  <c r="AP397" i="12"/>
  <c r="BB271" i="12"/>
  <c r="AO191" i="12"/>
  <c r="AR139" i="12"/>
  <c r="BB71" i="12"/>
  <c r="BB69" i="12"/>
  <c r="BB957" i="12"/>
  <c r="AO969" i="12"/>
  <c r="AR923" i="12"/>
  <c r="AR977" i="12"/>
  <c r="AR940" i="12"/>
  <c r="AJ938" i="12"/>
  <c r="AR934" i="12"/>
  <c r="AJ932" i="12"/>
  <c r="AR926" i="12"/>
  <c r="AJ924" i="12"/>
  <c r="AJ876" i="12"/>
  <c r="AO871" i="12"/>
  <c r="AO865" i="12"/>
  <c r="AQ861" i="12"/>
  <c r="AR825" i="12"/>
  <c r="AP790" i="12"/>
  <c r="AR769" i="12"/>
  <c r="BB764" i="12"/>
  <c r="AJ757" i="12"/>
  <c r="AQ756" i="12"/>
  <c r="BB748" i="12"/>
  <c r="AJ725" i="12"/>
  <c r="AQ722" i="12"/>
  <c r="AR699" i="12"/>
  <c r="AJ693" i="12"/>
  <c r="AR692" i="12"/>
  <c r="AO683" i="12"/>
  <c r="AJ670" i="12"/>
  <c r="AR635" i="12"/>
  <c r="AR629" i="12"/>
  <c r="AR623" i="12"/>
  <c r="AR608" i="12"/>
  <c r="AO601" i="12"/>
  <c r="BB584" i="12"/>
  <c r="AP580" i="12"/>
  <c r="AP573" i="12"/>
  <c r="AP552" i="12"/>
  <c r="BB550" i="12"/>
  <c r="AO536" i="12"/>
  <c r="BB516" i="12"/>
  <c r="AP513" i="12"/>
  <c r="BB356" i="12"/>
  <c r="AJ317" i="12"/>
  <c r="AP274" i="12"/>
  <c r="AQ261" i="12"/>
  <c r="AO249" i="12"/>
  <c r="AR199" i="12"/>
  <c r="AR192" i="12"/>
  <c r="AP150" i="12"/>
  <c r="AQ135" i="12"/>
  <c r="AO73" i="12"/>
  <c r="AR69" i="12"/>
  <c r="AP50" i="12"/>
  <c r="AQ971" i="12"/>
  <c r="AJ939" i="12"/>
  <c r="AJ921" i="12"/>
  <c r="AP977" i="12"/>
  <c r="AP945" i="12"/>
  <c r="AR897" i="12"/>
  <c r="AR889" i="12"/>
  <c r="AR833" i="12"/>
  <c r="AP756" i="12"/>
  <c r="AR748" i="12"/>
  <c r="AP722" i="12"/>
  <c r="AQ720" i="12"/>
  <c r="AQ716" i="12"/>
  <c r="AQ714" i="12"/>
  <c r="AO708" i="12"/>
  <c r="AP635" i="12"/>
  <c r="AO623" i="12"/>
  <c r="BB621" i="12"/>
  <c r="AP584" i="12"/>
  <c r="AJ580" i="12"/>
  <c r="AR550" i="12"/>
  <c r="BB500" i="12"/>
  <c r="AQ496" i="12"/>
  <c r="AQ431" i="12"/>
  <c r="BB394" i="12"/>
  <c r="AR357" i="12"/>
  <c r="AP356" i="12"/>
  <c r="AO350" i="12"/>
  <c r="BB290" i="12"/>
  <c r="BB267" i="12"/>
  <c r="AR257" i="12"/>
  <c r="AR240" i="12"/>
  <c r="AR239" i="12"/>
  <c r="AR172" i="12"/>
  <c r="AR166" i="12"/>
  <c r="AR165" i="12"/>
  <c r="AQ161" i="12"/>
  <c r="AR103" i="12"/>
  <c r="AQ69" i="12"/>
  <c r="AJ890" i="12"/>
  <c r="AP864" i="12"/>
  <c r="AP744" i="12"/>
  <c r="AO742" i="12"/>
  <c r="AP720" i="12"/>
  <c r="AP714" i="12"/>
  <c r="AR709" i="12"/>
  <c r="AR682" i="12"/>
  <c r="AO635" i="12"/>
  <c r="AQ621" i="12"/>
  <c r="AJ543" i="12"/>
  <c r="AP496" i="12"/>
  <c r="AO431" i="12"/>
  <c r="AR403" i="12"/>
  <c r="BB402" i="12"/>
  <c r="AQ290" i="12"/>
  <c r="AR288" i="12"/>
  <c r="AQ284" i="12"/>
  <c r="AQ267" i="12"/>
  <c r="AR264" i="12"/>
  <c r="AQ257" i="12"/>
  <c r="AJ240" i="12"/>
  <c r="AP212" i="12"/>
  <c r="AR197" i="12"/>
  <c r="AO185" i="12"/>
  <c r="AR183" i="12"/>
  <c r="AP170" i="12"/>
  <c r="AJ166" i="12"/>
  <c r="AQ165" i="12"/>
  <c r="AP103" i="12"/>
  <c r="AR83" i="12"/>
  <c r="AJ69" i="12"/>
  <c r="AQ61" i="12"/>
  <c r="AJ903" i="12"/>
  <c r="BB901" i="12"/>
  <c r="AJ899" i="12"/>
  <c r="AJ989" i="12"/>
  <c r="AR902" i="12"/>
  <c r="AJ900" i="12"/>
  <c r="AJ682" i="12"/>
  <c r="BB483" i="12"/>
  <c r="AR334" i="12"/>
  <c r="AJ84" i="12"/>
  <c r="AR581" i="12"/>
  <c r="AR564" i="12"/>
  <c r="AQ483" i="12"/>
  <c r="AR428" i="12"/>
  <c r="BB426" i="12"/>
  <c r="AR406" i="12"/>
  <c r="AQ334" i="12"/>
  <c r="BB302" i="12"/>
  <c r="AO977" i="12"/>
  <c r="AO963" i="12"/>
  <c r="AO945" i="12"/>
  <c r="AR971" i="12"/>
  <c r="AR969" i="12"/>
  <c r="AQ955" i="12"/>
  <c r="AR953" i="12"/>
  <c r="AR910" i="12"/>
  <c r="AJ908" i="12"/>
  <c r="AP858" i="12"/>
  <c r="AP788" i="12"/>
  <c r="AQ655" i="12"/>
  <c r="AQ576" i="12"/>
  <c r="AR568" i="12"/>
  <c r="AQ564" i="12"/>
  <c r="BB497" i="12"/>
  <c r="AP483" i="12"/>
  <c r="BB478" i="12"/>
  <c r="AO428" i="12"/>
  <c r="AR426" i="12"/>
  <c r="AO406" i="12"/>
  <c r="AP334" i="12"/>
  <c r="AO302" i="12"/>
  <c r="AQ253" i="12"/>
  <c r="AP217" i="12"/>
  <c r="AP201" i="12"/>
  <c r="AJ191" i="12"/>
  <c r="AR137" i="12"/>
  <c r="AR66" i="12"/>
  <c r="AR45" i="12"/>
  <c r="AP955" i="12"/>
  <c r="AJ919" i="12"/>
  <c r="BB917" i="12"/>
  <c r="AJ915" i="12"/>
  <c r="AO953" i="12"/>
  <c r="AJ935" i="12"/>
  <c r="BB933" i="12"/>
  <c r="AJ927" i="12"/>
  <c r="BB925" i="12"/>
  <c r="AJ850" i="12"/>
  <c r="AO845" i="12"/>
  <c r="BB756" i="12"/>
  <c r="AQ580" i="12"/>
  <c r="AJ128" i="12"/>
  <c r="AO105" i="12"/>
  <c r="BB965" i="12"/>
  <c r="AO947" i="12"/>
  <c r="AO905" i="12"/>
  <c r="AR899" i="12"/>
  <c r="AO879" i="12"/>
  <c r="AP879" i="12"/>
  <c r="AR704" i="12"/>
  <c r="AP704" i="12"/>
  <c r="AQ881" i="12"/>
  <c r="AO881" i="12"/>
  <c r="AP881" i="12"/>
  <c r="BB875" i="12"/>
  <c r="AR875" i="12"/>
  <c r="AO875" i="12"/>
  <c r="AO854" i="12"/>
  <c r="AR854" i="12"/>
  <c r="AP796" i="12"/>
  <c r="BB939" i="12"/>
  <c r="AJ962" i="12"/>
  <c r="AO961" i="12"/>
  <c r="AJ946" i="12"/>
  <c r="AJ940" i="12"/>
  <c r="AR939" i="12"/>
  <c r="AR873" i="12"/>
  <c r="BB873" i="12"/>
  <c r="AQ812" i="12"/>
  <c r="AO772" i="12"/>
  <c r="AJ772" i="12"/>
  <c r="AQ772" i="12"/>
  <c r="BB772" i="12"/>
  <c r="AJ963" i="12"/>
  <c r="AR958" i="12"/>
  <c r="AJ956" i="12"/>
  <c r="AR942" i="12"/>
  <c r="AJ978" i="12"/>
  <c r="AJ994" i="12"/>
  <c r="AR990" i="12"/>
  <c r="AQ939" i="12"/>
  <c r="AQ849" i="12"/>
  <c r="AR818" i="12"/>
  <c r="AO816" i="12"/>
  <c r="AR816" i="12"/>
  <c r="AO802" i="12"/>
  <c r="AR802" i="12"/>
  <c r="AJ972" i="12"/>
  <c r="AJ947" i="12"/>
  <c r="AR974" i="12"/>
  <c r="AO971" i="12"/>
  <c r="AJ955" i="12"/>
  <c r="AJ996" i="12"/>
  <c r="AP939" i="12"/>
  <c r="AP818" i="12"/>
  <c r="AO733" i="12"/>
  <c r="AJ733" i="12"/>
  <c r="AO882" i="12"/>
  <c r="AJ882" i="12"/>
  <c r="BB691" i="12"/>
  <c r="AP691" i="12"/>
  <c r="AQ691" i="12"/>
  <c r="AO929" i="12"/>
  <c r="AO921" i="12"/>
  <c r="AR915" i="12"/>
  <c r="AR913" i="12"/>
  <c r="AO894" i="12"/>
  <c r="AR894" i="12"/>
  <c r="AO872" i="12"/>
  <c r="AJ872" i="12"/>
  <c r="AP872" i="12"/>
  <c r="AO842" i="12"/>
  <c r="AP842" i="12"/>
  <c r="AR842" i="12"/>
  <c r="AO715" i="12"/>
  <c r="AJ715" i="12"/>
  <c r="AR715" i="12"/>
  <c r="AQ963" i="12"/>
  <c r="AQ947" i="12"/>
  <c r="AO913" i="12"/>
  <c r="AR907" i="12"/>
  <c r="AR905" i="12"/>
  <c r="AQ875" i="12"/>
  <c r="AJ847" i="12"/>
  <c r="BB847" i="12"/>
  <c r="AR796" i="12"/>
  <c r="AQ796" i="12"/>
  <c r="AO770" i="12"/>
  <c r="BB770" i="12"/>
  <c r="AP770" i="12"/>
  <c r="AR770" i="12"/>
  <c r="AQ708" i="12"/>
  <c r="AP639" i="12"/>
  <c r="AR558" i="12"/>
  <c r="AR542" i="12"/>
  <c r="AR522" i="12"/>
  <c r="AQ499" i="12"/>
  <c r="AQ490" i="12"/>
  <c r="AQ482" i="12"/>
  <c r="AQ424" i="12"/>
  <c r="AR369" i="12"/>
  <c r="AR364" i="12"/>
  <c r="AQ316" i="12"/>
  <c r="AR304" i="12"/>
  <c r="BB169" i="12"/>
  <c r="AJ136" i="12"/>
  <c r="AR91" i="12"/>
  <c r="AQ85" i="12"/>
  <c r="AJ44" i="12"/>
  <c r="BB34" i="12"/>
  <c r="AQ5" i="12"/>
  <c r="AR756" i="12"/>
  <c r="AP708" i="12"/>
  <c r="AP655" i="12"/>
  <c r="AO639" i="12"/>
  <c r="AQ623" i="12"/>
  <c r="AP601" i="12"/>
  <c r="AO580" i="12"/>
  <c r="AP574" i="12"/>
  <c r="AO558" i="12"/>
  <c r="AP556" i="12"/>
  <c r="AO542" i="12"/>
  <c r="AP540" i="12"/>
  <c r="BB538" i="12"/>
  <c r="AP522" i="12"/>
  <c r="AO504" i="12"/>
  <c r="AP499" i="12"/>
  <c r="AP490" i="12"/>
  <c r="AP482" i="12"/>
  <c r="AP424" i="12"/>
  <c r="AP389" i="12"/>
  <c r="AJ381" i="12"/>
  <c r="AP364" i="12"/>
  <c r="AP340" i="12"/>
  <c r="AP316" i="12"/>
  <c r="AQ304" i="12"/>
  <c r="AR290" i="12"/>
  <c r="AR204" i="12"/>
  <c r="BB181" i="12"/>
  <c r="AP169" i="12"/>
  <c r="AP141" i="12"/>
  <c r="AO127" i="12"/>
  <c r="AO91" i="12"/>
  <c r="AR34" i="12"/>
  <c r="AR31" i="12"/>
  <c r="AQ592" i="12"/>
  <c r="AR494" i="12"/>
  <c r="AQ492" i="12"/>
  <c r="BB215" i="12"/>
  <c r="AR178" i="12"/>
  <c r="BB177" i="12"/>
  <c r="AR77" i="12"/>
  <c r="AR71" i="12"/>
  <c r="AR64" i="12"/>
  <c r="AR21" i="12"/>
  <c r="BB13" i="12"/>
  <c r="AR652" i="12"/>
  <c r="AQ651" i="12"/>
  <c r="AQ629" i="12"/>
  <c r="AP622" i="12"/>
  <c r="AR603" i="12"/>
  <c r="AR544" i="12"/>
  <c r="BB520" i="12"/>
  <c r="AP494" i="12"/>
  <c r="AO492" i="12"/>
  <c r="AQ487" i="12"/>
  <c r="BB457" i="12"/>
  <c r="AP420" i="12"/>
  <c r="AR395" i="12"/>
  <c r="AR365" i="12"/>
  <c r="AR351" i="12"/>
  <c r="BB350" i="12"/>
  <c r="BB328" i="12"/>
  <c r="AR319" i="12"/>
  <c r="BB318" i="12"/>
  <c r="AQ298" i="12"/>
  <c r="AO288" i="12"/>
  <c r="BB275" i="12"/>
  <c r="AR273" i="12"/>
  <c r="AP257" i="12"/>
  <c r="AO230" i="12"/>
  <c r="AR225" i="12"/>
  <c r="AR215" i="12"/>
  <c r="AP203" i="12"/>
  <c r="AP197" i="12"/>
  <c r="BB191" i="12"/>
  <c r="AP188" i="12"/>
  <c r="AR177" i="12"/>
  <c r="AP165" i="12"/>
  <c r="AP161" i="12"/>
  <c r="AR155" i="12"/>
  <c r="AP137" i="12"/>
  <c r="AR113" i="12"/>
  <c r="AO77" i="12"/>
  <c r="AQ71" i="12"/>
  <c r="AJ64" i="12"/>
  <c r="AR62" i="12"/>
  <c r="AQ53" i="12"/>
  <c r="AR50" i="12"/>
  <c r="AR46" i="12"/>
  <c r="AR42" i="12"/>
  <c r="AR23" i="12"/>
  <c r="AQ13" i="12"/>
  <c r="AR9" i="12"/>
  <c r="BB871" i="12"/>
  <c r="AR821" i="12"/>
  <c r="AR817" i="12"/>
  <c r="AR810" i="12"/>
  <c r="BB804" i="12"/>
  <c r="AR794" i="12"/>
  <c r="AR789" i="12"/>
  <c r="AJ765" i="12"/>
  <c r="AR764" i="12"/>
  <c r="AR732" i="12"/>
  <c r="BB714" i="12"/>
  <c r="AQ671" i="12"/>
  <c r="AP651" i="12"/>
  <c r="AQ645" i="12"/>
  <c r="AR634" i="12"/>
  <c r="AP629" i="12"/>
  <c r="AP590" i="12"/>
  <c r="AR572" i="12"/>
  <c r="AJ545" i="12"/>
  <c r="AQ544" i="12"/>
  <c r="BB532" i="12"/>
  <c r="AR520" i="12"/>
  <c r="AR505" i="12"/>
  <c r="BB501" i="12"/>
  <c r="AQ498" i="12"/>
  <c r="AQ481" i="12"/>
  <c r="AQ480" i="12"/>
  <c r="AP457" i="12"/>
  <c r="AO420" i="12"/>
  <c r="AR405" i="12"/>
  <c r="AJ395" i="12"/>
  <c r="AR380" i="12"/>
  <c r="AJ351" i="12"/>
  <c r="AR350" i="12"/>
  <c r="AR333" i="12"/>
  <c r="AR329" i="12"/>
  <c r="AO328" i="12"/>
  <c r="AJ319" i="12"/>
  <c r="AR301" i="12"/>
  <c r="AP298" i="12"/>
  <c r="AP293" i="12"/>
  <c r="BB292" i="12"/>
  <c r="AR286" i="12"/>
  <c r="AQ275" i="12"/>
  <c r="AQ273" i="12"/>
  <c r="AR265" i="12"/>
  <c r="BB259" i="12"/>
  <c r="AO215" i="12"/>
  <c r="AQ177" i="12"/>
  <c r="AO161" i="12"/>
  <c r="BB139" i="12"/>
  <c r="AQ113" i="12"/>
  <c r="AR54" i="12"/>
  <c r="AO53" i="12"/>
  <c r="AP23" i="12"/>
  <c r="AO13" i="12"/>
  <c r="AQ9" i="12"/>
  <c r="AR871" i="12"/>
  <c r="AP838" i="12"/>
  <c r="AR834" i="12"/>
  <c r="AP826" i="12"/>
  <c r="AP810" i="12"/>
  <c r="AR804" i="12"/>
  <c r="AP797" i="12"/>
  <c r="AP794" i="12"/>
  <c r="AP764" i="12"/>
  <c r="BB762" i="12"/>
  <c r="AR758" i="12"/>
  <c r="AQ732" i="12"/>
  <c r="AR714" i="12"/>
  <c r="AO681" i="12"/>
  <c r="AO669" i="12"/>
  <c r="AO657" i="12"/>
  <c r="AO651" i="12"/>
  <c r="AP645" i="12"/>
  <c r="BB639" i="12"/>
  <c r="AO629" i="12"/>
  <c r="AR618" i="12"/>
  <c r="AR607" i="12"/>
  <c r="BB601" i="12"/>
  <c r="AR580" i="12"/>
  <c r="BB576" i="12"/>
  <c r="AR565" i="12"/>
  <c r="AP544" i="12"/>
  <c r="AQ524" i="12"/>
  <c r="AP520" i="12"/>
  <c r="AQ512" i="12"/>
  <c r="AP498" i="12"/>
  <c r="BB496" i="12"/>
  <c r="AO480" i="12"/>
  <c r="BB479" i="12"/>
  <c r="AO457" i="12"/>
  <c r="AQ449" i="12"/>
  <c r="AQ438" i="12"/>
  <c r="BB418" i="12"/>
  <c r="AP380" i="12"/>
  <c r="BB372" i="12"/>
  <c r="AQ350" i="12"/>
  <c r="AR341" i="12"/>
  <c r="BB340" i="12"/>
  <c r="AJ293" i="12"/>
  <c r="AR292" i="12"/>
  <c r="AQ286" i="12"/>
  <c r="AJ275" i="12"/>
  <c r="AP273" i="12"/>
  <c r="AO265" i="12"/>
  <c r="AR248" i="12"/>
  <c r="AQ245" i="12"/>
  <c r="AQ207" i="12"/>
  <c r="AP177" i="12"/>
  <c r="AR158" i="12"/>
  <c r="BB153" i="12"/>
  <c r="AR136" i="12"/>
  <c r="AQ105" i="12"/>
  <c r="AP36" i="12"/>
  <c r="AJ804" i="12"/>
  <c r="AP762" i="12"/>
  <c r="AR747" i="12"/>
  <c r="AR741" i="12"/>
  <c r="BB740" i="12"/>
  <c r="AP732" i="12"/>
  <c r="BB708" i="12"/>
  <c r="AO645" i="12"/>
  <c r="AR640" i="12"/>
  <c r="AQ639" i="12"/>
  <c r="BB623" i="12"/>
  <c r="AP594" i="12"/>
  <c r="AP589" i="12"/>
  <c r="AO544" i="12"/>
  <c r="AP530" i="12"/>
  <c r="BB499" i="12"/>
  <c r="BB490" i="12"/>
  <c r="BB482" i="12"/>
  <c r="AO479" i="12"/>
  <c r="AQ477" i="12"/>
  <c r="AO452" i="12"/>
  <c r="BB451" i="12"/>
  <c r="AR419" i="12"/>
  <c r="BB390" i="12"/>
  <c r="AQ372" i="12"/>
  <c r="AJ341" i="12"/>
  <c r="AR316" i="12"/>
  <c r="AR308" i="12"/>
  <c r="AO292" i="12"/>
  <c r="AP286" i="12"/>
  <c r="BB284" i="12"/>
  <c r="AO279" i="12"/>
  <c r="AP245" i="12"/>
  <c r="BB239" i="12"/>
  <c r="BB185" i="12"/>
  <c r="AO175" i="12"/>
  <c r="AP154" i="12"/>
  <c r="AO153" i="12"/>
  <c r="AO145" i="12"/>
  <c r="AQ139" i="12"/>
  <c r="AP105" i="12"/>
  <c r="AQ99" i="12"/>
  <c r="BB91" i="12"/>
  <c r="AQ995" i="12"/>
  <c r="AO987" i="12"/>
  <c r="BB981" i="12"/>
  <c r="AJ970" i="12"/>
  <c r="AR966" i="12"/>
  <c r="AJ964" i="12"/>
  <c r="AP891" i="12"/>
  <c r="AJ884" i="12"/>
  <c r="AR883" i="12"/>
  <c r="AR878" i="12"/>
  <c r="AJ866" i="12"/>
  <c r="AR763" i="12"/>
  <c r="AJ755" i="12"/>
  <c r="AR754" i="12"/>
  <c r="AQ746" i="12"/>
  <c r="AR712" i="12"/>
  <c r="AO712" i="12"/>
  <c r="AO706" i="12"/>
  <c r="AR706" i="12"/>
  <c r="AO698" i="12"/>
  <c r="AP698" i="12"/>
  <c r="AR696" i="12"/>
  <c r="AO696" i="12"/>
  <c r="AQ696" i="12"/>
  <c r="AR667" i="12"/>
  <c r="AP667" i="12"/>
  <c r="AP662" i="12"/>
  <c r="AR662" i="12"/>
  <c r="AR627" i="12"/>
  <c r="AO627" i="12"/>
  <c r="AQ627" i="12"/>
  <c r="BB973" i="12"/>
  <c r="AR985" i="12"/>
  <c r="AR979" i="12"/>
  <c r="AJ954" i="12"/>
  <c r="AR950" i="12"/>
  <c r="AJ948" i="12"/>
  <c r="AJ923" i="12"/>
  <c r="AR995" i="12"/>
  <c r="AJ986" i="12"/>
  <c r="AP985" i="12"/>
  <c r="AR982" i="12"/>
  <c r="AJ980" i="12"/>
  <c r="AQ979" i="12"/>
  <c r="AP963" i="12"/>
  <c r="AP947" i="12"/>
  <c r="AR937" i="12"/>
  <c r="AJ930" i="12"/>
  <c r="AP929" i="12"/>
  <c r="AJ922" i="12"/>
  <c r="AP921" i="12"/>
  <c r="AJ914" i="12"/>
  <c r="AP913" i="12"/>
  <c r="AJ906" i="12"/>
  <c r="AP905" i="12"/>
  <c r="AJ898" i="12"/>
  <c r="AP897" i="12"/>
  <c r="AO891" i="12"/>
  <c r="AQ883" i="12"/>
  <c r="AR876" i="12"/>
  <c r="AP865" i="12"/>
  <c r="AR856" i="12"/>
  <c r="AR844" i="12"/>
  <c r="BB841" i="12"/>
  <c r="AR838" i="12"/>
  <c r="AR830" i="12"/>
  <c r="AR826" i="12"/>
  <c r="AQ820" i="12"/>
  <c r="AP798" i="12"/>
  <c r="AO796" i="12"/>
  <c r="AR792" i="12"/>
  <c r="AQ776" i="12"/>
  <c r="AJ769" i="12"/>
  <c r="AO768" i="12"/>
  <c r="AQ754" i="12"/>
  <c r="AO752" i="12"/>
  <c r="AJ747" i="12"/>
  <c r="AP746" i="12"/>
  <c r="AQ744" i="12"/>
  <c r="AR733" i="12"/>
  <c r="BB732" i="12"/>
  <c r="AP724" i="12"/>
  <c r="AO716" i="12"/>
  <c r="AJ709" i="12"/>
  <c r="AO704" i="12"/>
  <c r="BB700" i="12"/>
  <c r="AO691" i="12"/>
  <c r="AR691" i="12"/>
  <c r="AP671" i="12"/>
  <c r="AR671" i="12"/>
  <c r="BB671" i="12"/>
  <c r="AP658" i="12"/>
  <c r="AR658" i="12"/>
  <c r="AO644" i="12"/>
  <c r="AJ644" i="12"/>
  <c r="BB633" i="12"/>
  <c r="AO620" i="12"/>
  <c r="AJ620" i="12"/>
  <c r="AP620" i="12"/>
  <c r="AR620" i="12"/>
  <c r="AO985" i="12"/>
  <c r="AP883" i="12"/>
  <c r="AR822" i="12"/>
  <c r="AP820" i="12"/>
  <c r="AR809" i="12"/>
  <c r="AQ792" i="12"/>
  <c r="BB784" i="12"/>
  <c r="AP776" i="12"/>
  <c r="AO707" i="12"/>
  <c r="AJ707" i="12"/>
  <c r="AQ700" i="12"/>
  <c r="AQ633" i="12"/>
  <c r="AP979" i="12"/>
  <c r="AP995" i="12"/>
  <c r="AO979" i="12"/>
  <c r="AR961" i="12"/>
  <c r="AR955" i="12"/>
  <c r="AR945" i="12"/>
  <c r="AR932" i="12"/>
  <c r="BB931" i="12"/>
  <c r="AR924" i="12"/>
  <c r="BB923" i="12"/>
  <c r="AR916" i="12"/>
  <c r="BB915" i="12"/>
  <c r="AR908" i="12"/>
  <c r="BB907" i="12"/>
  <c r="AR900" i="12"/>
  <c r="BB899" i="12"/>
  <c r="BB893" i="12"/>
  <c r="AP889" i="12"/>
  <c r="AO883" i="12"/>
  <c r="BB863" i="12"/>
  <c r="AR858" i="12"/>
  <c r="BB849" i="12"/>
  <c r="AR840" i="12"/>
  <c r="AR829" i="12"/>
  <c r="AP822" i="12"/>
  <c r="AJ820" i="12"/>
  <c r="BB816" i="12"/>
  <c r="AR812" i="12"/>
  <c r="AJ792" i="12"/>
  <c r="AR784" i="12"/>
  <c r="AO776" i="12"/>
  <c r="AR749" i="12"/>
  <c r="BB685" i="12"/>
  <c r="AO649" i="12"/>
  <c r="AP649" i="12"/>
  <c r="AR649" i="12"/>
  <c r="BB649" i="12"/>
  <c r="AP700" i="12"/>
  <c r="AR700" i="12"/>
  <c r="AQ643" i="12"/>
  <c r="AO643" i="12"/>
  <c r="AP643" i="12"/>
  <c r="AR643" i="12"/>
  <c r="AO633" i="12"/>
  <c r="AR633" i="12"/>
  <c r="AO995" i="12"/>
  <c r="AJ979" i="12"/>
  <c r="AR987" i="12"/>
  <c r="AQ931" i="12"/>
  <c r="AQ923" i="12"/>
  <c r="AQ915" i="12"/>
  <c r="AQ907" i="12"/>
  <c r="AQ899" i="12"/>
  <c r="AR892" i="12"/>
  <c r="BB891" i="12"/>
  <c r="AP862" i="12"/>
  <c r="BB828" i="12"/>
  <c r="AQ816" i="12"/>
  <c r="AO812" i="12"/>
  <c r="AQ808" i="12"/>
  <c r="BB800" i="12"/>
  <c r="AP784" i="12"/>
  <c r="AR740" i="12"/>
  <c r="AO722" i="12"/>
  <c r="BB722" i="12"/>
  <c r="BB706" i="12"/>
  <c r="BB698" i="12"/>
  <c r="AO619" i="12"/>
  <c r="AQ619" i="12"/>
  <c r="AR619" i="12"/>
  <c r="BB619" i="12"/>
  <c r="AJ988" i="12"/>
  <c r="AQ987" i="12"/>
  <c r="AP971" i="12"/>
  <c r="AO955" i="12"/>
  <c r="AP931" i="12"/>
  <c r="AP923" i="12"/>
  <c r="AP915" i="12"/>
  <c r="AP907" i="12"/>
  <c r="AP899" i="12"/>
  <c r="AJ892" i="12"/>
  <c r="AR891" i="12"/>
  <c r="AR886" i="12"/>
  <c r="AR866" i="12"/>
  <c r="AJ862" i="12"/>
  <c r="AR848" i="12"/>
  <c r="BB845" i="12"/>
  <c r="BB839" i="12"/>
  <c r="AQ832" i="12"/>
  <c r="AQ828" i="12"/>
  <c r="BB824" i="12"/>
  <c r="AP816" i="12"/>
  <c r="AQ804" i="12"/>
  <c r="AQ800" i="12"/>
  <c r="AO784" i="12"/>
  <c r="AQ740" i="12"/>
  <c r="AP736" i="12"/>
  <c r="AR731" i="12"/>
  <c r="BB724" i="12"/>
  <c r="AR717" i="12"/>
  <c r="BB716" i="12"/>
  <c r="AQ712" i="12"/>
  <c r="AR707" i="12"/>
  <c r="AQ706" i="12"/>
  <c r="AO701" i="12"/>
  <c r="AJ701" i="12"/>
  <c r="AR698" i="12"/>
  <c r="AJ673" i="12"/>
  <c r="BB673" i="12"/>
  <c r="AQ667" i="12"/>
  <c r="AO617" i="12"/>
  <c r="AP617" i="12"/>
  <c r="AQ617" i="12"/>
  <c r="AR617" i="12"/>
  <c r="BB617" i="12"/>
  <c r="AP987" i="12"/>
  <c r="AR963" i="12"/>
  <c r="AR947" i="12"/>
  <c r="AR884" i="12"/>
  <c r="BB877" i="12"/>
  <c r="AP874" i="12"/>
  <c r="AP866" i="12"/>
  <c r="BB865" i="12"/>
  <c r="AR860" i="12"/>
  <c r="BB857" i="12"/>
  <c r="AP848" i="12"/>
  <c r="AQ845" i="12"/>
  <c r="AQ839" i="12"/>
  <c r="AJ832" i="12"/>
  <c r="AJ828" i="12"/>
  <c r="AQ824" i="12"/>
  <c r="AJ816" i="12"/>
  <c r="AO804" i="12"/>
  <c r="AP800" i="12"/>
  <c r="BB768" i="12"/>
  <c r="AR755" i="12"/>
  <c r="BB754" i="12"/>
  <c r="AP740" i="12"/>
  <c r="AR734" i="12"/>
  <c r="AR724" i="12"/>
  <c r="AO723" i="12"/>
  <c r="AR723" i="12"/>
  <c r="AJ717" i="12"/>
  <c r="AR716" i="12"/>
  <c r="AP712" i="12"/>
  <c r="AP706" i="12"/>
  <c r="AQ704" i="12"/>
  <c r="AQ698" i="12"/>
  <c r="AP696" i="12"/>
  <c r="BB679" i="12"/>
  <c r="AQ679" i="12"/>
  <c r="AP674" i="12"/>
  <c r="AJ674" i="12"/>
  <c r="AO667" i="12"/>
  <c r="AJ661" i="12"/>
  <c r="AQ661" i="12"/>
  <c r="BB661" i="12"/>
  <c r="AO650" i="12"/>
  <c r="AJ650" i="12"/>
  <c r="AR650" i="12"/>
  <c r="AQ625" i="12"/>
  <c r="AO625" i="12"/>
  <c r="AR521" i="12"/>
  <c r="BB512" i="12"/>
  <c r="AP501" i="12"/>
  <c r="BB498" i="12"/>
  <c r="AP497" i="12"/>
  <c r="AQ489" i="12"/>
  <c r="BB447" i="12"/>
  <c r="AR437" i="12"/>
  <c r="AO435" i="12"/>
  <c r="AP425" i="12"/>
  <c r="AP421" i="12"/>
  <c r="AR398" i="12"/>
  <c r="AQ396" i="12"/>
  <c r="AP396" i="12"/>
  <c r="BB382" i="12"/>
  <c r="AO376" i="12"/>
  <c r="BB376" i="12"/>
  <c r="AR373" i="12"/>
  <c r="AO358" i="12"/>
  <c r="AP358" i="12"/>
  <c r="AO343" i="12"/>
  <c r="AR343" i="12"/>
  <c r="AO310" i="12"/>
  <c r="AP310" i="12"/>
  <c r="BB310" i="12"/>
  <c r="AQ300" i="12"/>
  <c r="AO300" i="12"/>
  <c r="AP300" i="12"/>
  <c r="AQ282" i="12"/>
  <c r="AR282" i="12"/>
  <c r="AP200" i="12"/>
  <c r="AR200" i="12"/>
  <c r="BB596" i="12"/>
  <c r="AP576" i="12"/>
  <c r="AQ554" i="12"/>
  <c r="AR551" i="12"/>
  <c r="AR512" i="12"/>
  <c r="AP509" i="12"/>
  <c r="AP489" i="12"/>
  <c r="AQ447" i="12"/>
  <c r="BB445" i="12"/>
  <c r="AQ430" i="12"/>
  <c r="AP417" i="12"/>
  <c r="AO400" i="12"/>
  <c r="AQ400" i="12"/>
  <c r="AO398" i="12"/>
  <c r="AR349" i="12"/>
  <c r="BB336" i="12"/>
  <c r="AP332" i="12"/>
  <c r="AQ332" i="12"/>
  <c r="AO291" i="12"/>
  <c r="AP291" i="12"/>
  <c r="AR291" i="12"/>
  <c r="AR596" i="12"/>
  <c r="AO576" i="12"/>
  <c r="BB560" i="12"/>
  <c r="AJ551" i="12"/>
  <c r="AR539" i="12"/>
  <c r="AQ495" i="12"/>
  <c r="AO447" i="12"/>
  <c r="AO430" i="12"/>
  <c r="AQ404" i="12"/>
  <c r="AP404" i="12"/>
  <c r="AR326" i="12"/>
  <c r="AQ187" i="12"/>
  <c r="AR187" i="12"/>
  <c r="AQ596" i="12"/>
  <c r="AP592" i="12"/>
  <c r="AJ576" i="12"/>
  <c r="AQ572" i="12"/>
  <c r="AO564" i="12"/>
  <c r="AR553" i="12"/>
  <c r="BB552" i="12"/>
  <c r="AQ532" i="12"/>
  <c r="AJ524" i="12"/>
  <c r="AP512" i="12"/>
  <c r="BB491" i="12"/>
  <c r="AR486" i="12"/>
  <c r="AQ484" i="12"/>
  <c r="AQ443" i="12"/>
  <c r="BB439" i="12"/>
  <c r="AQ412" i="12"/>
  <c r="AO412" i="12"/>
  <c r="AO408" i="12"/>
  <c r="AQ408" i="12"/>
  <c r="AQ356" i="12"/>
  <c r="AR356" i="12"/>
  <c r="AO311" i="12"/>
  <c r="AR311" i="12"/>
  <c r="AO242" i="12"/>
  <c r="AR242" i="12"/>
  <c r="AP226" i="12"/>
  <c r="AQ226" i="12"/>
  <c r="AO222" i="12"/>
  <c r="AP222" i="12"/>
  <c r="AQ222" i="12"/>
  <c r="AR222" i="12"/>
  <c r="AO592" i="12"/>
  <c r="AP572" i="12"/>
  <c r="AJ564" i="12"/>
  <c r="AJ553" i="12"/>
  <c r="AR552" i="12"/>
  <c r="AR537" i="12"/>
  <c r="BB536" i="12"/>
  <c r="AO532" i="12"/>
  <c r="AR526" i="12"/>
  <c r="AO512" i="12"/>
  <c r="AQ491" i="12"/>
  <c r="AP486" i="12"/>
  <c r="AO484" i="12"/>
  <c r="AO443" i="12"/>
  <c r="BB442" i="12"/>
  <c r="AQ439" i="12"/>
  <c r="AR422" i="12"/>
  <c r="AR411" i="12"/>
  <c r="BB410" i="12"/>
  <c r="AR368" i="12"/>
  <c r="AO326" i="12"/>
  <c r="AP326" i="12"/>
  <c r="BB326" i="12"/>
  <c r="AO277" i="12"/>
  <c r="AQ277" i="12"/>
  <c r="BB277" i="12"/>
  <c r="AR622" i="12"/>
  <c r="AR594" i="12"/>
  <c r="AJ592" i="12"/>
  <c r="AR584" i="12"/>
  <c r="AR574" i="12"/>
  <c r="BB558" i="12"/>
  <c r="AQ552" i="12"/>
  <c r="BB546" i="12"/>
  <c r="AR543" i="12"/>
  <c r="BB542" i="12"/>
  <c r="AJ537" i="12"/>
  <c r="AR536" i="12"/>
  <c r="AJ532" i="12"/>
  <c r="AP526" i="12"/>
  <c r="AQ520" i="12"/>
  <c r="AP491" i="12"/>
  <c r="BB488" i="12"/>
  <c r="AQ458" i="12"/>
  <c r="BB454" i="12"/>
  <c r="BB452" i="12"/>
  <c r="AO442" i="12"/>
  <c r="AO439" i="12"/>
  <c r="BB438" i="12"/>
  <c r="AO422" i="12"/>
  <c r="AO416" i="12"/>
  <c r="AP416" i="12"/>
  <c r="BB414" i="12"/>
  <c r="AR414" i="12"/>
  <c r="AJ411" i="12"/>
  <c r="AR410" i="12"/>
  <c r="AP392" i="12"/>
  <c r="AP385" i="12"/>
  <c r="AR376" i="12"/>
  <c r="AR372" i="12"/>
  <c r="AQ364" i="12"/>
  <c r="AO364" i="12"/>
  <c r="AR359" i="12"/>
  <c r="BB358" i="12"/>
  <c r="AO342" i="12"/>
  <c r="AP342" i="12"/>
  <c r="BB342" i="12"/>
  <c r="AP318" i="12"/>
  <c r="AQ318" i="12"/>
  <c r="AJ303" i="12"/>
  <c r="AQ368" i="12"/>
  <c r="AO368" i="12"/>
  <c r="AJ359" i="12"/>
  <c r="BB332" i="12"/>
  <c r="AR310" i="12"/>
  <c r="AO305" i="12"/>
  <c r="AR305" i="12"/>
  <c r="AR285" i="12"/>
  <c r="AQ280" i="12"/>
  <c r="BB280" i="12"/>
  <c r="AQ681" i="12"/>
  <c r="AQ657" i="12"/>
  <c r="AJ652" i="12"/>
  <c r="AR645" i="12"/>
  <c r="AJ640" i="12"/>
  <c r="AJ634" i="12"/>
  <c r="AJ622" i="12"/>
  <c r="AR621" i="12"/>
  <c r="AR590" i="12"/>
  <c r="AP586" i="12"/>
  <c r="AJ584" i="12"/>
  <c r="AP562" i="12"/>
  <c r="AP558" i="12"/>
  <c r="AR545" i="12"/>
  <c r="AP542" i="12"/>
  <c r="AR530" i="12"/>
  <c r="AJ520" i="12"/>
  <c r="AR510" i="12"/>
  <c r="AQ501" i="12"/>
  <c r="AQ497" i="12"/>
  <c r="BB489" i="12"/>
  <c r="AP488" i="12"/>
  <c r="AO478" i="12"/>
  <c r="AQ451" i="12"/>
  <c r="BB450" i="12"/>
  <c r="AO438" i="12"/>
  <c r="BB437" i="12"/>
  <c r="AR435" i="12"/>
  <c r="AO433" i="12"/>
  <c r="BB432" i="12"/>
  <c r="BB431" i="12"/>
  <c r="AJ419" i="12"/>
  <c r="AR418" i="12"/>
  <c r="AP409" i="12"/>
  <c r="AO396" i="12"/>
  <c r="AR391" i="12"/>
  <c r="AP376" i="12"/>
  <c r="AO372" i="12"/>
  <c r="AQ358" i="12"/>
  <c r="AJ333" i="12"/>
  <c r="AR332" i="12"/>
  <c r="AO327" i="12"/>
  <c r="AR327" i="12"/>
  <c r="AJ311" i="12"/>
  <c r="AQ310" i="12"/>
  <c r="AP302" i="12"/>
  <c r="AQ302" i="12"/>
  <c r="AR300" i="12"/>
  <c r="AO287" i="12"/>
  <c r="AR287" i="12"/>
  <c r="AP282" i="12"/>
  <c r="AO213" i="12"/>
  <c r="AP213" i="12"/>
  <c r="AR213" i="12"/>
  <c r="BB224" i="12"/>
  <c r="AQ183" i="12"/>
  <c r="AQ159" i="12"/>
  <c r="AR153" i="12"/>
  <c r="AQ151" i="12"/>
  <c r="AR138" i="12"/>
  <c r="AR124" i="12"/>
  <c r="AP99" i="12"/>
  <c r="AO78" i="12"/>
  <c r="AR55" i="12"/>
  <c r="AR48" i="12"/>
  <c r="AP31" i="12"/>
  <c r="AO9" i="12"/>
  <c r="AO348" i="12"/>
  <c r="AO334" i="12"/>
  <c r="AO316" i="12"/>
  <c r="AO308" i="12"/>
  <c r="AR296" i="12"/>
  <c r="AP284" i="12"/>
  <c r="AO273" i="12"/>
  <c r="AR268" i="12"/>
  <c r="AP266" i="12"/>
  <c r="BB263" i="12"/>
  <c r="AO257" i="12"/>
  <c r="AP251" i="12"/>
  <c r="AQ249" i="12"/>
  <c r="AO245" i="12"/>
  <c r="AO243" i="12"/>
  <c r="AO238" i="12"/>
  <c r="AR233" i="12"/>
  <c r="BB232" i="12"/>
  <c r="AJ225" i="12"/>
  <c r="AR224" i="12"/>
  <c r="AQ215" i="12"/>
  <c r="AR205" i="12"/>
  <c r="AQ195" i="12"/>
  <c r="AP183" i="12"/>
  <c r="AP172" i="12"/>
  <c r="BB171" i="12"/>
  <c r="AR168" i="12"/>
  <c r="AP166" i="12"/>
  <c r="AP159" i="12"/>
  <c r="AQ153" i="12"/>
  <c r="AP151" i="12"/>
  <c r="AQ143" i="12"/>
  <c r="AR128" i="12"/>
  <c r="AP124" i="12"/>
  <c r="AR110" i="12"/>
  <c r="AR105" i="12"/>
  <c r="AO99" i="12"/>
  <c r="AR93" i="12"/>
  <c r="AR84" i="12"/>
  <c r="BB83" i="12"/>
  <c r="AQ77" i="12"/>
  <c r="AQ73" i="12"/>
  <c r="AP64" i="12"/>
  <c r="AO55" i="12"/>
  <c r="AQ51" i="12"/>
  <c r="AP48" i="12"/>
  <c r="AR44" i="12"/>
  <c r="AR16" i="12"/>
  <c r="AP4" i="12"/>
  <c r="AR38" i="12"/>
  <c r="AR313" i="12"/>
  <c r="BB304" i="12"/>
  <c r="AJ297" i="12"/>
  <c r="AR293" i="12"/>
  <c r="BB261" i="12"/>
  <c r="AP249" i="12"/>
  <c r="AR232" i="12"/>
  <c r="AO224" i="12"/>
  <c r="AP215" i="12"/>
  <c r="AQ211" i="12"/>
  <c r="AP205" i="12"/>
  <c r="AR201" i="12"/>
  <c r="AO183" i="12"/>
  <c r="AO171" i="12"/>
  <c r="AP168" i="12"/>
  <c r="BB167" i="12"/>
  <c r="AO151" i="12"/>
  <c r="AP133" i="12"/>
  <c r="AR127" i="12"/>
  <c r="AJ124" i="12"/>
  <c r="AR123" i="12"/>
  <c r="AP102" i="12"/>
  <c r="AR63" i="12"/>
  <c r="AP59" i="12"/>
  <c r="AQ7" i="12"/>
  <c r="AJ168" i="12"/>
  <c r="AR167" i="12"/>
  <c r="BB149" i="12"/>
  <c r="BB125" i="12"/>
  <c r="AQ167" i="12"/>
  <c r="AQ149" i="12"/>
  <c r="AR125" i="12"/>
  <c r="BB65" i="12"/>
  <c r="AR387" i="12"/>
  <c r="AJ357" i="12"/>
  <c r="AR335" i="12"/>
  <c r="AR321" i="12"/>
  <c r="AO320" i="12"/>
  <c r="AR317" i="12"/>
  <c r="AO304" i="12"/>
  <c r="AQ292" i="12"/>
  <c r="AP290" i="12"/>
  <c r="AO286" i="12"/>
  <c r="AP275" i="12"/>
  <c r="BB273" i="12"/>
  <c r="AQ269" i="12"/>
  <c r="AP267" i="12"/>
  <c r="AQ265" i="12"/>
  <c r="AP250" i="12"/>
  <c r="AO239" i="12"/>
  <c r="AQ230" i="12"/>
  <c r="AQ185" i="12"/>
  <c r="AJ182" i="12"/>
  <c r="AR181" i="12"/>
  <c r="AQ175" i="12"/>
  <c r="AR169" i="12"/>
  <c r="AP167" i="12"/>
  <c r="AR161" i="12"/>
  <c r="AR152" i="12"/>
  <c r="AP149" i="12"/>
  <c r="AQ147" i="12"/>
  <c r="AR142" i="12"/>
  <c r="AQ125" i="12"/>
  <c r="BB119" i="12"/>
  <c r="AP107" i="12"/>
  <c r="AQ91" i="12"/>
  <c r="AP74" i="12"/>
  <c r="AJ71" i="12"/>
  <c r="AJ66" i="12"/>
  <c r="AR65" i="12"/>
  <c r="AP62" i="12"/>
  <c r="AP43" i="12"/>
  <c r="AQ34" i="12"/>
  <c r="AP32" i="12"/>
  <c r="AO275" i="12"/>
  <c r="AP265" i="12"/>
  <c r="AP230" i="12"/>
  <c r="AP185" i="12"/>
  <c r="AP181" i="12"/>
  <c r="AP175" i="12"/>
  <c r="AQ169" i="12"/>
  <c r="AR154" i="12"/>
  <c r="AP152" i="12"/>
  <c r="AO149" i="12"/>
  <c r="BB145" i="12"/>
  <c r="AR135" i="12"/>
  <c r="AJ125" i="12"/>
  <c r="AQ119" i="12"/>
  <c r="AR85" i="12"/>
  <c r="BB78" i="12"/>
  <c r="AO65" i="12"/>
  <c r="AO34" i="12"/>
  <c r="AR25" i="12"/>
  <c r="AJ975" i="12"/>
  <c r="AJ967" i="12"/>
  <c r="AJ943" i="12"/>
  <c r="AR760" i="12"/>
  <c r="BB760" i="12"/>
  <c r="AO753" i="12"/>
  <c r="AJ753" i="12"/>
  <c r="AR753" i="12"/>
  <c r="AP750" i="12"/>
  <c r="AQ750" i="12"/>
  <c r="BB750" i="12"/>
  <c r="AR728" i="12"/>
  <c r="BB728" i="12"/>
  <c r="AP726" i="12"/>
  <c r="AQ726" i="12"/>
  <c r="AR726" i="12"/>
  <c r="BB726" i="12"/>
  <c r="AO719" i="12"/>
  <c r="AJ719" i="12"/>
  <c r="AR719" i="12"/>
  <c r="AO710" i="12"/>
  <c r="AP710" i="12"/>
  <c r="AQ710" i="12"/>
  <c r="AR710" i="12"/>
  <c r="BB710" i="12"/>
  <c r="AJ998" i="12"/>
  <c r="AR997" i="12"/>
  <c r="AJ945" i="12"/>
  <c r="AJ942" i="12"/>
  <c r="AR941" i="12"/>
  <c r="AJ926" i="12"/>
  <c r="AR925" i="12"/>
  <c r="AJ918" i="12"/>
  <c r="AR917" i="12"/>
  <c r="AJ910" i="12"/>
  <c r="AR909" i="12"/>
  <c r="AJ902" i="12"/>
  <c r="AR901" i="12"/>
  <c r="AJ894" i="12"/>
  <c r="AR893" i="12"/>
  <c r="AJ886" i="12"/>
  <c r="AR885" i="12"/>
  <c r="AJ878" i="12"/>
  <c r="AR877" i="12"/>
  <c r="AO873" i="12"/>
  <c r="AR868" i="12"/>
  <c r="AJ864" i="12"/>
  <c r="AR863" i="12"/>
  <c r="AP856" i="12"/>
  <c r="AQ847" i="12"/>
  <c r="AP840" i="12"/>
  <c r="AR828" i="12"/>
  <c r="AO824" i="12"/>
  <c r="AP813" i="12"/>
  <c r="AP808" i="12"/>
  <c r="AP802" i="12"/>
  <c r="AO800" i="12"/>
  <c r="AP792" i="12"/>
  <c r="AJ780" i="12"/>
  <c r="AP780" i="12"/>
  <c r="AR777" i="12"/>
  <c r="AO743" i="12"/>
  <c r="AR743" i="12"/>
  <c r="AJ999" i="12"/>
  <c r="AJ991" i="12"/>
  <c r="AJ983" i="12"/>
  <c r="AR998" i="12"/>
  <c r="BB997" i="12"/>
  <c r="AJ985" i="12"/>
  <c r="AJ982" i="12"/>
  <c r="AR981" i="12"/>
  <c r="AJ961" i="12"/>
  <c r="AJ958" i="12"/>
  <c r="AR957" i="12"/>
  <c r="AJ937" i="12"/>
  <c r="AR992" i="12"/>
  <c r="BB991" i="12"/>
  <c r="AQ989" i="12"/>
  <c r="AR984" i="12"/>
  <c r="BB983" i="12"/>
  <c r="AQ981" i="12"/>
  <c r="AR976" i="12"/>
  <c r="BB975" i="12"/>
  <c r="AQ973" i="12"/>
  <c r="AR968" i="12"/>
  <c r="BB967" i="12"/>
  <c r="AQ965" i="12"/>
  <c r="AR960" i="12"/>
  <c r="BB959" i="12"/>
  <c r="AQ957" i="12"/>
  <c r="AR952" i="12"/>
  <c r="BB951" i="12"/>
  <c r="AQ949" i="12"/>
  <c r="AR944" i="12"/>
  <c r="BB943" i="12"/>
  <c r="AQ941" i="12"/>
  <c r="AR936" i="12"/>
  <c r="BB935" i="12"/>
  <c r="AQ933" i="12"/>
  <c r="AR928" i="12"/>
  <c r="BB927" i="12"/>
  <c r="AQ925" i="12"/>
  <c r="AR920" i="12"/>
  <c r="BB919" i="12"/>
  <c r="AQ917" i="12"/>
  <c r="AR912" i="12"/>
  <c r="BB911" i="12"/>
  <c r="AQ909" i="12"/>
  <c r="AR904" i="12"/>
  <c r="BB903" i="12"/>
  <c r="AQ901" i="12"/>
  <c r="AR896" i="12"/>
  <c r="BB895" i="12"/>
  <c r="AQ893" i="12"/>
  <c r="AR888" i="12"/>
  <c r="BB887" i="12"/>
  <c r="AQ885" i="12"/>
  <c r="AR880" i="12"/>
  <c r="BB879" i="12"/>
  <c r="AQ877" i="12"/>
  <c r="AR870" i="12"/>
  <c r="AP868" i="12"/>
  <c r="BB867" i="12"/>
  <c r="AQ863" i="12"/>
  <c r="AJ824" i="12"/>
  <c r="AO808" i="12"/>
  <c r="AJ800" i="12"/>
  <c r="AO786" i="12"/>
  <c r="AR786" i="12"/>
  <c r="AO774" i="12"/>
  <c r="AP774" i="12"/>
  <c r="AO761" i="12"/>
  <c r="AJ761" i="12"/>
  <c r="AR761" i="12"/>
  <c r="AP758" i="12"/>
  <c r="AQ758" i="12"/>
  <c r="BB758" i="12"/>
  <c r="AR736" i="12"/>
  <c r="BB736" i="12"/>
  <c r="AO729" i="12"/>
  <c r="AJ729" i="12"/>
  <c r="AR729" i="12"/>
  <c r="AJ951" i="12"/>
  <c r="AJ993" i="12"/>
  <c r="AJ990" i="12"/>
  <c r="AR989" i="12"/>
  <c r="AJ969" i="12"/>
  <c r="AJ966" i="12"/>
  <c r="AR965" i="12"/>
  <c r="AJ934" i="12"/>
  <c r="AR933" i="12"/>
  <c r="AR1000" i="12"/>
  <c r="BB999" i="12"/>
  <c r="AQ997" i="12"/>
  <c r="AJ995" i="12"/>
  <c r="AJ992" i="12"/>
  <c r="AR991" i="12"/>
  <c r="AJ987" i="12"/>
  <c r="AP981" i="12"/>
  <c r="AP965" i="12"/>
  <c r="AJ960" i="12"/>
  <c r="AR959" i="12"/>
  <c r="AP957" i="12"/>
  <c r="AJ952" i="12"/>
  <c r="AR951" i="12"/>
  <c r="AP949" i="12"/>
  <c r="AJ944" i="12"/>
  <c r="AR943" i="12"/>
  <c r="AP941" i="12"/>
  <c r="AJ936" i="12"/>
  <c r="AR935" i="12"/>
  <c r="AP933" i="12"/>
  <c r="AJ928" i="12"/>
  <c r="AR927" i="12"/>
  <c r="AP925" i="12"/>
  <c r="AJ920" i="12"/>
  <c r="AR919" i="12"/>
  <c r="AP917" i="12"/>
  <c r="AJ912" i="12"/>
  <c r="AR911" i="12"/>
  <c r="AP909" i="12"/>
  <c r="AJ904" i="12"/>
  <c r="AR903" i="12"/>
  <c r="AP901" i="12"/>
  <c r="AJ896" i="12"/>
  <c r="AR895" i="12"/>
  <c r="AP893" i="12"/>
  <c r="AJ888" i="12"/>
  <c r="AR887" i="12"/>
  <c r="AP885" i="12"/>
  <c r="AJ880" i="12"/>
  <c r="AR879" i="12"/>
  <c r="AP877" i="12"/>
  <c r="AR872" i="12"/>
  <c r="AP870" i="12"/>
  <c r="BB869" i="12"/>
  <c r="AJ868" i="12"/>
  <c r="AR867" i="12"/>
  <c r="AP863" i="12"/>
  <c r="AP860" i="12"/>
  <c r="BB853" i="12"/>
  <c r="AQ851" i="12"/>
  <c r="AR846" i="12"/>
  <c r="AP844" i="12"/>
  <c r="BB837" i="12"/>
  <c r="AQ835" i="12"/>
  <c r="BB832" i="12"/>
  <c r="AP830" i="12"/>
  <c r="AP828" i="12"/>
  <c r="AR820" i="12"/>
  <c r="BB812" i="12"/>
  <c r="AJ808" i="12"/>
  <c r="AR801" i="12"/>
  <c r="AR793" i="12"/>
  <c r="AR785" i="12"/>
  <c r="AQ780" i="12"/>
  <c r="AR776" i="12"/>
  <c r="AR773" i="12"/>
  <c r="AR766" i="12"/>
  <c r="AJ763" i="12"/>
  <c r="AR762" i="12"/>
  <c r="AP754" i="12"/>
  <c r="AQ752" i="12"/>
  <c r="AO751" i="12"/>
  <c r="AR751" i="12"/>
  <c r="AJ731" i="12"/>
  <c r="AR730" i="12"/>
  <c r="AJ977" i="12"/>
  <c r="AJ974" i="12"/>
  <c r="AR973" i="12"/>
  <c r="AJ953" i="12"/>
  <c r="AJ950" i="12"/>
  <c r="AR949" i="12"/>
  <c r="AJ1000" i="12"/>
  <c r="AR999" i="12"/>
  <c r="AP997" i="12"/>
  <c r="AP989" i="12"/>
  <c r="AJ984" i="12"/>
  <c r="AR983" i="12"/>
  <c r="AJ976" i="12"/>
  <c r="AR975" i="12"/>
  <c r="AP973" i="12"/>
  <c r="AJ971" i="12"/>
  <c r="AJ968" i="12"/>
  <c r="AR967" i="12"/>
  <c r="AQ999" i="12"/>
  <c r="AO997" i="12"/>
  <c r="AR994" i="12"/>
  <c r="BB993" i="12"/>
  <c r="AQ991" i="12"/>
  <c r="AR986" i="12"/>
  <c r="BB985" i="12"/>
  <c r="AQ983" i="12"/>
  <c r="AO981" i="12"/>
  <c r="AR978" i="12"/>
  <c r="BB977" i="12"/>
  <c r="AQ975" i="12"/>
  <c r="AO973" i="12"/>
  <c r="AR970" i="12"/>
  <c r="BB969" i="12"/>
  <c r="AQ967" i="12"/>
  <c r="AO965" i="12"/>
  <c r="AR962" i="12"/>
  <c r="BB961" i="12"/>
  <c r="AQ959" i="12"/>
  <c r="AO957" i="12"/>
  <c r="AR954" i="12"/>
  <c r="BB953" i="12"/>
  <c r="AQ951" i="12"/>
  <c r="AO949" i="12"/>
  <c r="AR946" i="12"/>
  <c r="BB945" i="12"/>
  <c r="AQ943" i="12"/>
  <c r="AO941" i="12"/>
  <c r="AR938" i="12"/>
  <c r="BB937" i="12"/>
  <c r="AQ935" i="12"/>
  <c r="AO933" i="12"/>
  <c r="AR930" i="12"/>
  <c r="BB929" i="12"/>
  <c r="AQ927" i="12"/>
  <c r="AO925" i="12"/>
  <c r="AR922" i="12"/>
  <c r="BB921" i="12"/>
  <c r="AQ919" i="12"/>
  <c r="AO917" i="12"/>
  <c r="AR914" i="12"/>
  <c r="BB913" i="12"/>
  <c r="AQ911" i="12"/>
  <c r="AO909" i="12"/>
  <c r="AR906" i="12"/>
  <c r="BB905" i="12"/>
  <c r="AQ903" i="12"/>
  <c r="AO901" i="12"/>
  <c r="AR898" i="12"/>
  <c r="BB897" i="12"/>
  <c r="AQ895" i="12"/>
  <c r="AR890" i="12"/>
  <c r="BB889" i="12"/>
  <c r="AQ887" i="12"/>
  <c r="AR882" i="12"/>
  <c r="BB881" i="12"/>
  <c r="AQ879" i="12"/>
  <c r="AR874" i="12"/>
  <c r="AJ870" i="12"/>
  <c r="AR869" i="12"/>
  <c r="AQ867" i="12"/>
  <c r="AP846" i="12"/>
  <c r="AQ837" i="12"/>
  <c r="AR832" i="12"/>
  <c r="AR798" i="12"/>
  <c r="AR790" i="12"/>
  <c r="AO780" i="12"/>
  <c r="AR767" i="12"/>
  <c r="AQ762" i="12"/>
  <c r="AR744" i="12"/>
  <c r="BB744" i="12"/>
  <c r="AR739" i="12"/>
  <c r="BB738" i="12"/>
  <c r="AO737" i="12"/>
  <c r="AJ737" i="12"/>
  <c r="AR737" i="12"/>
  <c r="AP734" i="12"/>
  <c r="AQ734" i="12"/>
  <c r="BB734" i="12"/>
  <c r="AQ730" i="12"/>
  <c r="AO727" i="12"/>
  <c r="AJ727" i="12"/>
  <c r="AR727" i="12"/>
  <c r="AR720" i="12"/>
  <c r="BB720" i="12"/>
  <c r="AP718" i="12"/>
  <c r="AQ718" i="12"/>
  <c r="AR718" i="12"/>
  <c r="BB718" i="12"/>
  <c r="AJ959" i="12"/>
  <c r="AP991" i="12"/>
  <c r="AP967" i="12"/>
  <c r="AP959" i="12"/>
  <c r="AP943" i="12"/>
  <c r="AQ869" i="12"/>
  <c r="AP766" i="12"/>
  <c r="AQ766" i="12"/>
  <c r="BB766" i="12"/>
  <c r="AQ760" i="12"/>
  <c r="AO759" i="12"/>
  <c r="AR759" i="12"/>
  <c r="AJ743" i="12"/>
  <c r="AJ739" i="12"/>
  <c r="AR738" i="12"/>
  <c r="AQ728" i="12"/>
  <c r="AO711" i="12"/>
  <c r="AJ711" i="12"/>
  <c r="AR711" i="12"/>
  <c r="AP999" i="12"/>
  <c r="AP983" i="12"/>
  <c r="AP975" i="12"/>
  <c r="AP951" i="12"/>
  <c r="AP935" i="12"/>
  <c r="AP927" i="12"/>
  <c r="AP919" i="12"/>
  <c r="AP911" i="12"/>
  <c r="AP903" i="12"/>
  <c r="AR996" i="12"/>
  <c r="AR988" i="12"/>
  <c r="AR980" i="12"/>
  <c r="AR972" i="12"/>
  <c r="AR964" i="12"/>
  <c r="AR956" i="12"/>
  <c r="AR948" i="12"/>
  <c r="AJ874" i="12"/>
  <c r="AP869" i="12"/>
  <c r="AR862" i="12"/>
  <c r="BB859" i="12"/>
  <c r="AR852" i="12"/>
  <c r="AP850" i="12"/>
  <c r="BB843" i="12"/>
  <c r="AQ841" i="12"/>
  <c r="AR836" i="12"/>
  <c r="AP834" i="12"/>
  <c r="AP832" i="12"/>
  <c r="AR814" i="12"/>
  <c r="AP812" i="12"/>
  <c r="AO806" i="12"/>
  <c r="AP806" i="12"/>
  <c r="AO782" i="12"/>
  <c r="AP782" i="12"/>
  <c r="AR778" i="12"/>
  <c r="AP772" i="12"/>
  <c r="AR772" i="12"/>
  <c r="AP760" i="12"/>
  <c r="AR752" i="12"/>
  <c r="BB752" i="12"/>
  <c r="AR750" i="12"/>
  <c r="BB746" i="12"/>
  <c r="AO745" i="12"/>
  <c r="AJ745" i="12"/>
  <c r="AR745" i="12"/>
  <c r="AP742" i="12"/>
  <c r="AQ742" i="12"/>
  <c r="BB742" i="12"/>
  <c r="AQ738" i="12"/>
  <c r="AP728" i="12"/>
  <c r="AO721" i="12"/>
  <c r="AJ721" i="12"/>
  <c r="AR721" i="12"/>
  <c r="AR864" i="12"/>
  <c r="AP852" i="12"/>
  <c r="AQ843" i="12"/>
  <c r="AP836" i="12"/>
  <c r="AP814" i="12"/>
  <c r="AR808" i="12"/>
  <c r="AP781" i="12"/>
  <c r="AP778" i="12"/>
  <c r="AJ776" i="12"/>
  <c r="AO760" i="12"/>
  <c r="AO750" i="12"/>
  <c r="AR746" i="12"/>
  <c r="AP738" i="12"/>
  <c r="AQ736" i="12"/>
  <c r="AO735" i="12"/>
  <c r="AR735" i="12"/>
  <c r="AO728" i="12"/>
  <c r="AO726" i="12"/>
  <c r="AO615" i="12"/>
  <c r="AR615" i="12"/>
  <c r="AP603" i="12"/>
  <c r="AP600" i="12"/>
  <c r="BB600" i="12"/>
  <c r="AO588" i="12"/>
  <c r="AR588" i="12"/>
  <c r="AO548" i="12"/>
  <c r="AR548" i="12"/>
  <c r="AP529" i="12"/>
  <c r="AR529" i="12"/>
  <c r="AR686" i="12"/>
  <c r="AQ685" i="12"/>
  <c r="AO673" i="12"/>
  <c r="BB665" i="12"/>
  <c r="BB663" i="12"/>
  <c r="AJ657" i="12"/>
  <c r="AO638" i="12"/>
  <c r="AR638" i="12"/>
  <c r="AR636" i="12"/>
  <c r="AP624" i="12"/>
  <c r="AQ615" i="12"/>
  <c r="BB611" i="12"/>
  <c r="AJ611" i="12"/>
  <c r="AJ603" i="12"/>
  <c r="AQ600" i="12"/>
  <c r="AQ588" i="12"/>
  <c r="AO568" i="12"/>
  <c r="AR561" i="12"/>
  <c r="AO557" i="12"/>
  <c r="AJ557" i="12"/>
  <c r="AQ546" i="12"/>
  <c r="AQ528" i="12"/>
  <c r="BB508" i="12"/>
  <c r="AJ508" i="12"/>
  <c r="AO508" i="12"/>
  <c r="AP508" i="12"/>
  <c r="AQ770" i="12"/>
  <c r="AQ764" i="12"/>
  <c r="AR703" i="12"/>
  <c r="BB702" i="12"/>
  <c r="AR695" i="12"/>
  <c r="BB694" i="12"/>
  <c r="AJ686" i="12"/>
  <c r="AO685" i="12"/>
  <c r="BB677" i="12"/>
  <c r="BB675" i="12"/>
  <c r="AR666" i="12"/>
  <c r="AQ665" i="12"/>
  <c r="AR663" i="12"/>
  <c r="AR654" i="12"/>
  <c r="BB653" i="12"/>
  <c r="AR642" i="12"/>
  <c r="BB641" i="12"/>
  <c r="AJ636" i="12"/>
  <c r="AO628" i="12"/>
  <c r="AJ628" i="12"/>
  <c r="AR626" i="12"/>
  <c r="AJ624" i="12"/>
  <c r="AP621" i="12"/>
  <c r="AP615" i="12"/>
  <c r="AO600" i="12"/>
  <c r="AR593" i="12"/>
  <c r="AP588" i="12"/>
  <c r="AO582" i="12"/>
  <c r="AR582" i="12"/>
  <c r="AP554" i="12"/>
  <c r="AR554" i="12"/>
  <c r="AO549" i="12"/>
  <c r="AJ549" i="12"/>
  <c r="AO541" i="12"/>
  <c r="AJ541" i="12"/>
  <c r="AR541" i="12"/>
  <c r="AO518" i="12"/>
  <c r="AR518" i="12"/>
  <c r="AJ703" i="12"/>
  <c r="AR702" i="12"/>
  <c r="AJ695" i="12"/>
  <c r="AR694" i="12"/>
  <c r="BB687" i="12"/>
  <c r="AR678" i="12"/>
  <c r="AQ677" i="12"/>
  <c r="AR675" i="12"/>
  <c r="AJ666" i="12"/>
  <c r="AO665" i="12"/>
  <c r="AQ663" i="12"/>
  <c r="AJ654" i="12"/>
  <c r="AR653" i="12"/>
  <c r="AR648" i="12"/>
  <c r="BB647" i="12"/>
  <c r="AJ642" i="12"/>
  <c r="AR641" i="12"/>
  <c r="AR632" i="12"/>
  <c r="BB631" i="12"/>
  <c r="AP626" i="12"/>
  <c r="BB625" i="12"/>
  <c r="AR616" i="12"/>
  <c r="AJ615" i="12"/>
  <c r="AP607" i="12"/>
  <c r="BB607" i="12"/>
  <c r="AJ600" i="12"/>
  <c r="AJ588" i="12"/>
  <c r="AO570" i="12"/>
  <c r="AP570" i="12"/>
  <c r="AR560" i="12"/>
  <c r="AO560" i="12"/>
  <c r="AP546" i="12"/>
  <c r="AR546" i="12"/>
  <c r="AR713" i="12"/>
  <c r="BB712" i="12"/>
  <c r="AR705" i="12"/>
  <c r="BB704" i="12"/>
  <c r="AQ702" i="12"/>
  <c r="AR697" i="12"/>
  <c r="BB696" i="12"/>
  <c r="AQ694" i="12"/>
  <c r="AR690" i="12"/>
  <c r="AQ689" i="12"/>
  <c r="AR687" i="12"/>
  <c r="AJ678" i="12"/>
  <c r="AO677" i="12"/>
  <c r="AQ675" i="12"/>
  <c r="BB669" i="12"/>
  <c r="BB667" i="12"/>
  <c r="AP663" i="12"/>
  <c r="BB657" i="12"/>
  <c r="BB655" i="12"/>
  <c r="AQ653" i="12"/>
  <c r="AJ648" i="12"/>
  <c r="AR647" i="12"/>
  <c r="AQ641" i="12"/>
  <c r="AR637" i="12"/>
  <c r="AJ632" i="12"/>
  <c r="AR631" i="12"/>
  <c r="AJ626" i="12"/>
  <c r="AR625" i="12"/>
  <c r="AP618" i="12"/>
  <c r="AP616" i="12"/>
  <c r="AO611" i="12"/>
  <c r="AQ607" i="12"/>
  <c r="AO596" i="12"/>
  <c r="AR569" i="12"/>
  <c r="AQ560" i="12"/>
  <c r="BB556" i="12"/>
  <c r="AO555" i="12"/>
  <c r="AJ555" i="12"/>
  <c r="AQ508" i="12"/>
  <c r="AJ713" i="12"/>
  <c r="AJ705" i="12"/>
  <c r="AP702" i="12"/>
  <c r="AJ697" i="12"/>
  <c r="AP694" i="12"/>
  <c r="AJ690" i="12"/>
  <c r="AO689" i="12"/>
  <c r="AQ687" i="12"/>
  <c r="BB681" i="12"/>
  <c r="AP675" i="12"/>
  <c r="AR670" i="12"/>
  <c r="AQ669" i="12"/>
  <c r="AR657" i="12"/>
  <c r="AP656" i="12"/>
  <c r="AQ647" i="12"/>
  <c r="AO646" i="12"/>
  <c r="AR646" i="12"/>
  <c r="AR644" i="12"/>
  <c r="BB643" i="12"/>
  <c r="AP641" i="12"/>
  <c r="AJ638" i="12"/>
  <c r="AQ637" i="12"/>
  <c r="AQ631" i="12"/>
  <c r="AO630" i="12"/>
  <c r="AR630" i="12"/>
  <c r="AR628" i="12"/>
  <c r="BB627" i="12"/>
  <c r="AP625" i="12"/>
  <c r="AJ618" i="12"/>
  <c r="AO607" i="12"/>
  <c r="BB603" i="12"/>
  <c r="AJ596" i="12"/>
  <c r="AQ584" i="12"/>
  <c r="BB572" i="12"/>
  <c r="AJ572" i="12"/>
  <c r="AO566" i="12"/>
  <c r="AP566" i="12"/>
  <c r="AP560" i="12"/>
  <c r="AR557" i="12"/>
  <c r="BB548" i="12"/>
  <c r="AO547" i="12"/>
  <c r="AJ547" i="12"/>
  <c r="AP687" i="12"/>
  <c r="BB659" i="12"/>
  <c r="AP647" i="12"/>
  <c r="AP637" i="12"/>
  <c r="AP631" i="12"/>
  <c r="AO598" i="12"/>
  <c r="AP598" i="12"/>
  <c r="AO578" i="12"/>
  <c r="AR578" i="12"/>
  <c r="AQ548" i="12"/>
  <c r="AO534" i="12"/>
  <c r="AP534" i="12"/>
  <c r="AR534" i="12"/>
  <c r="AO506" i="12"/>
  <c r="AP506" i="12"/>
  <c r="AR506" i="12"/>
  <c r="AQ659" i="12"/>
  <c r="AO637" i="12"/>
  <c r="AP612" i="12"/>
  <c r="AQ603" i="12"/>
  <c r="AR597" i="12"/>
  <c r="AP577" i="12"/>
  <c r="AP568" i="12"/>
  <c r="BB568" i="12"/>
  <c r="AO556" i="12"/>
  <c r="AR556" i="12"/>
  <c r="BB554" i="12"/>
  <c r="AP548" i="12"/>
  <c r="AO540" i="12"/>
  <c r="AR540" i="12"/>
  <c r="BB540" i="12"/>
  <c r="AP533" i="12"/>
  <c r="AR533" i="12"/>
  <c r="AR528" i="12"/>
  <c r="BB528" i="12"/>
  <c r="AJ528" i="12"/>
  <c r="AO528" i="12"/>
  <c r="AP436" i="12"/>
  <c r="AQ436" i="12"/>
  <c r="AP429" i="12"/>
  <c r="AQ429" i="12"/>
  <c r="AR394" i="12"/>
  <c r="AQ374" i="12"/>
  <c r="AP371" i="12"/>
  <c r="AR371" i="12"/>
  <c r="AP367" i="12"/>
  <c r="AJ367" i="12"/>
  <c r="AR367" i="12"/>
  <c r="AJ539" i="12"/>
  <c r="AR538" i="12"/>
  <c r="AR532" i="12"/>
  <c r="AP510" i="12"/>
  <c r="AO501" i="12"/>
  <c r="AO500" i="12"/>
  <c r="AO499" i="12"/>
  <c r="AO498" i="12"/>
  <c r="AO497" i="12"/>
  <c r="AO496" i="12"/>
  <c r="AJ494" i="12"/>
  <c r="BB493" i="12"/>
  <c r="AO491" i="12"/>
  <c r="AO490" i="12"/>
  <c r="AO489" i="12"/>
  <c r="AO488" i="12"/>
  <c r="AJ486" i="12"/>
  <c r="BB485" i="12"/>
  <c r="AO483" i="12"/>
  <c r="AO482" i="12"/>
  <c r="AR479" i="12"/>
  <c r="AR478" i="12"/>
  <c r="AO477" i="12"/>
  <c r="BB476" i="12"/>
  <c r="AJ445" i="12"/>
  <c r="AO445" i="12"/>
  <c r="AQ442" i="12"/>
  <c r="BB434" i="12"/>
  <c r="BB427" i="12"/>
  <c r="AQ392" i="12"/>
  <c r="AR392" i="12"/>
  <c r="BB392" i="12"/>
  <c r="AO388" i="12"/>
  <c r="AQ388" i="12"/>
  <c r="AR388" i="12"/>
  <c r="BB388" i="12"/>
  <c r="AO384" i="12"/>
  <c r="AQ384" i="12"/>
  <c r="AR384" i="12"/>
  <c r="BB384" i="12"/>
  <c r="AP363" i="12"/>
  <c r="AJ363" i="12"/>
  <c r="AR363" i="12"/>
  <c r="AO354" i="12"/>
  <c r="AQ354" i="12"/>
  <c r="AR354" i="12"/>
  <c r="BB354" i="12"/>
  <c r="AQ538" i="12"/>
  <c r="BB524" i="12"/>
  <c r="AR502" i="12"/>
  <c r="AQ493" i="12"/>
  <c r="AQ485" i="12"/>
  <c r="AQ479" i="12"/>
  <c r="AQ478" i="12"/>
  <c r="AQ476" i="12"/>
  <c r="BB453" i="12"/>
  <c r="BB446" i="12"/>
  <c r="AJ444" i="12"/>
  <c r="BB444" i="12"/>
  <c r="BB441" i="12"/>
  <c r="AP437" i="12"/>
  <c r="AQ437" i="12"/>
  <c r="AR434" i="12"/>
  <c r="AR427" i="12"/>
  <c r="AP426" i="12"/>
  <c r="AQ426" i="12"/>
  <c r="AR424" i="12"/>
  <c r="BB424" i="12"/>
  <c r="AP418" i="12"/>
  <c r="AQ418" i="12"/>
  <c r="AR416" i="12"/>
  <c r="BB416" i="12"/>
  <c r="AP410" i="12"/>
  <c r="AQ410" i="12"/>
  <c r="AR408" i="12"/>
  <c r="BB408" i="12"/>
  <c r="AP402" i="12"/>
  <c r="AQ402" i="12"/>
  <c r="AR400" i="12"/>
  <c r="BB400" i="12"/>
  <c r="AP394" i="12"/>
  <c r="AQ394" i="12"/>
  <c r="AJ379" i="12"/>
  <c r="AP379" i="12"/>
  <c r="AR379" i="12"/>
  <c r="AP374" i="12"/>
  <c r="AR374" i="12"/>
  <c r="BB374" i="12"/>
  <c r="AO361" i="12"/>
  <c r="AJ361" i="12"/>
  <c r="AO346" i="12"/>
  <c r="AP346" i="12"/>
  <c r="AQ346" i="12"/>
  <c r="AR346" i="12"/>
  <c r="BB346" i="12"/>
  <c r="AO339" i="12"/>
  <c r="AJ339" i="12"/>
  <c r="AR339" i="12"/>
  <c r="AR524" i="12"/>
  <c r="AR514" i="12"/>
  <c r="BB504" i="12"/>
  <c r="AP502" i="12"/>
  <c r="AO493" i="12"/>
  <c r="BB492" i="12"/>
  <c r="AO485" i="12"/>
  <c r="BB484" i="12"/>
  <c r="AO476" i="12"/>
  <c r="BB475" i="12"/>
  <c r="BB474" i="12"/>
  <c r="BB473" i="12"/>
  <c r="BB472" i="12"/>
  <c r="BB471" i="12"/>
  <c r="BB470" i="12"/>
  <c r="BB469" i="12"/>
  <c r="BB468" i="12"/>
  <c r="BB467" i="12"/>
  <c r="BB466" i="12"/>
  <c r="BB465" i="12"/>
  <c r="BB464" i="12"/>
  <c r="BB463" i="12"/>
  <c r="BB462" i="12"/>
  <c r="BB461" i="12"/>
  <c r="BB460" i="12"/>
  <c r="BB459" i="12"/>
  <c r="BB458" i="12"/>
  <c r="AQ457" i="12"/>
  <c r="AQ453" i="12"/>
  <c r="AJ449" i="12"/>
  <c r="AO449" i="12"/>
  <c r="AQ446" i="12"/>
  <c r="BB430" i="12"/>
  <c r="AR423" i="12"/>
  <c r="AR415" i="12"/>
  <c r="AR407" i="12"/>
  <c r="AR401" i="12"/>
  <c r="AR399" i="12"/>
  <c r="AR393" i="12"/>
  <c r="AJ391" i="12"/>
  <c r="AJ387" i="12"/>
  <c r="AJ383" i="12"/>
  <c r="AR475" i="12"/>
  <c r="AR474" i="12"/>
  <c r="AR473" i="12"/>
  <c r="AR472" i="12"/>
  <c r="AR471" i="12"/>
  <c r="AR470" i="12"/>
  <c r="AR469" i="12"/>
  <c r="AR468" i="12"/>
  <c r="AR467" i="12"/>
  <c r="AR466" i="12"/>
  <c r="AR465" i="12"/>
  <c r="AR464" i="12"/>
  <c r="AR463" i="12"/>
  <c r="AR462" i="12"/>
  <c r="AR461" i="12"/>
  <c r="AR460" i="12"/>
  <c r="AR459" i="12"/>
  <c r="AJ448" i="12"/>
  <c r="BB448" i="12"/>
  <c r="AO446" i="12"/>
  <c r="AP434" i="12"/>
  <c r="AQ434" i="12"/>
  <c r="AP427" i="12"/>
  <c r="AQ427" i="12"/>
  <c r="AJ423" i="12"/>
  <c r="AJ415" i="12"/>
  <c r="AJ407" i="12"/>
  <c r="AJ399" i="12"/>
  <c r="AO390" i="12"/>
  <c r="AP390" i="12"/>
  <c r="AQ390" i="12"/>
  <c r="AO386" i="12"/>
  <c r="AP386" i="12"/>
  <c r="AQ386" i="12"/>
  <c r="AO382" i="12"/>
  <c r="AP382" i="12"/>
  <c r="AQ382" i="12"/>
  <c r="AO370" i="12"/>
  <c r="AQ370" i="12"/>
  <c r="AR370" i="12"/>
  <c r="BB370" i="12"/>
  <c r="AO366" i="12"/>
  <c r="AQ366" i="12"/>
  <c r="AR366" i="12"/>
  <c r="BB366" i="12"/>
  <c r="AP524" i="12"/>
  <c r="AQ475" i="12"/>
  <c r="AQ474" i="12"/>
  <c r="AQ473" i="12"/>
  <c r="AQ472" i="12"/>
  <c r="AQ471" i="12"/>
  <c r="AQ470" i="12"/>
  <c r="AQ469" i="12"/>
  <c r="AQ468" i="12"/>
  <c r="AQ467" i="12"/>
  <c r="AQ466" i="12"/>
  <c r="AQ465" i="12"/>
  <c r="AQ464" i="12"/>
  <c r="AQ463" i="12"/>
  <c r="AQ462" i="12"/>
  <c r="AQ461" i="12"/>
  <c r="AQ460" i="12"/>
  <c r="AQ459" i="12"/>
  <c r="AP458" i="12"/>
  <c r="AQ456" i="12"/>
  <c r="AO456" i="12"/>
  <c r="AO455" i="12"/>
  <c r="BB455" i="12"/>
  <c r="BB436" i="12"/>
  <c r="AO432" i="12"/>
  <c r="AP432" i="12"/>
  <c r="AR432" i="12"/>
  <c r="BB429" i="12"/>
  <c r="AQ378" i="12"/>
  <c r="AP375" i="12"/>
  <c r="AJ375" i="12"/>
  <c r="AR375" i="12"/>
  <c r="AO362" i="12"/>
  <c r="AQ362" i="12"/>
  <c r="AR362" i="12"/>
  <c r="BB362" i="12"/>
  <c r="AO355" i="12"/>
  <c r="AJ355" i="12"/>
  <c r="AR355" i="12"/>
  <c r="AO495" i="12"/>
  <c r="BB494" i="12"/>
  <c r="AO487" i="12"/>
  <c r="BB486" i="12"/>
  <c r="AO481" i="12"/>
  <c r="BB480" i="12"/>
  <c r="AP475" i="12"/>
  <c r="AP474" i="12"/>
  <c r="AP473" i="12"/>
  <c r="AP472" i="12"/>
  <c r="AP471" i="12"/>
  <c r="AP470" i="12"/>
  <c r="AP469" i="12"/>
  <c r="AP468" i="12"/>
  <c r="AP467" i="12"/>
  <c r="AP466" i="12"/>
  <c r="AP465" i="12"/>
  <c r="AP464" i="12"/>
  <c r="AP463" i="12"/>
  <c r="AP462" i="12"/>
  <c r="AP461" i="12"/>
  <c r="AP460" i="12"/>
  <c r="AP459" i="12"/>
  <c r="AO458" i="12"/>
  <c r="AO450" i="12"/>
  <c r="AO444" i="12"/>
  <c r="AR436" i="12"/>
  <c r="AP435" i="12"/>
  <c r="AQ435" i="12"/>
  <c r="AR429" i="12"/>
  <c r="AP428" i="12"/>
  <c r="AQ428" i="12"/>
  <c r="AP422" i="12"/>
  <c r="AQ422" i="12"/>
  <c r="AR420" i="12"/>
  <c r="BB420" i="12"/>
  <c r="AP414" i="12"/>
  <c r="AQ414" i="12"/>
  <c r="AR412" i="12"/>
  <c r="BB412" i="12"/>
  <c r="AP406" i="12"/>
  <c r="AQ406" i="12"/>
  <c r="AR404" i="12"/>
  <c r="BB404" i="12"/>
  <c r="AP398" i="12"/>
  <c r="AQ398" i="12"/>
  <c r="AR396" i="12"/>
  <c r="BB396" i="12"/>
  <c r="AQ380" i="12"/>
  <c r="BB380" i="12"/>
  <c r="AR361" i="12"/>
  <c r="AO360" i="12"/>
  <c r="AP360" i="12"/>
  <c r="AQ360" i="12"/>
  <c r="AR360" i="12"/>
  <c r="AQ448" i="12"/>
  <c r="AJ441" i="12"/>
  <c r="AO441" i="12"/>
  <c r="AJ440" i="12"/>
  <c r="AQ440" i="12"/>
  <c r="BB440" i="12"/>
  <c r="AO436" i="12"/>
  <c r="AQ433" i="12"/>
  <c r="AO429" i="12"/>
  <c r="AP378" i="12"/>
  <c r="AR378" i="12"/>
  <c r="BB378" i="12"/>
  <c r="AO347" i="12"/>
  <c r="AJ347" i="12"/>
  <c r="AR347" i="12"/>
  <c r="AR353" i="12"/>
  <c r="BB352" i="12"/>
  <c r="AR345" i="12"/>
  <c r="AR337" i="12"/>
  <c r="BB312" i="12"/>
  <c r="BB306" i="12"/>
  <c r="AR295" i="12"/>
  <c r="BB294" i="12"/>
  <c r="AO289" i="12"/>
  <c r="AR289" i="12"/>
  <c r="AO283" i="12"/>
  <c r="AR283" i="12"/>
  <c r="AR281" i="12"/>
  <c r="AR278" i="12"/>
  <c r="AQ259" i="12"/>
  <c r="AJ353" i="12"/>
  <c r="AR352" i="12"/>
  <c r="AJ345" i="12"/>
  <c r="AR344" i="12"/>
  <c r="AJ337" i="12"/>
  <c r="AR336" i="12"/>
  <c r="AJ329" i="12"/>
  <c r="AR328" i="12"/>
  <c r="AJ321" i="12"/>
  <c r="AR320" i="12"/>
  <c r="AJ313" i="12"/>
  <c r="AR312" i="12"/>
  <c r="AQ306" i="12"/>
  <c r="AJ301" i="12"/>
  <c r="BB300" i="12"/>
  <c r="AO298" i="12"/>
  <c r="AJ295" i="12"/>
  <c r="AR294" i="12"/>
  <c r="AO284" i="12"/>
  <c r="BB279" i="12"/>
  <c r="AP259" i="12"/>
  <c r="AQ352" i="12"/>
  <c r="AQ344" i="12"/>
  <c r="BB338" i="12"/>
  <c r="AQ336" i="12"/>
  <c r="AR331" i="12"/>
  <c r="BB330" i="12"/>
  <c r="AQ328" i="12"/>
  <c r="AR323" i="12"/>
  <c r="BB322" i="12"/>
  <c r="AQ320" i="12"/>
  <c r="AR315" i="12"/>
  <c r="BB314" i="12"/>
  <c r="AQ312" i="12"/>
  <c r="AP306" i="12"/>
  <c r="AQ294" i="12"/>
  <c r="AQ279" i="12"/>
  <c r="AO267" i="12"/>
  <c r="AJ247" i="12"/>
  <c r="AO247" i="12"/>
  <c r="AR236" i="12"/>
  <c r="AO236" i="12"/>
  <c r="AP236" i="12"/>
  <c r="AQ236" i="12"/>
  <c r="AP352" i="12"/>
  <c r="AP344" i="12"/>
  <c r="AR338" i="12"/>
  <c r="AP336" i="12"/>
  <c r="AJ331" i="12"/>
  <c r="AR330" i="12"/>
  <c r="AJ323" i="12"/>
  <c r="AR322" i="12"/>
  <c r="AJ315" i="12"/>
  <c r="AR314" i="12"/>
  <c r="AO312" i="12"/>
  <c r="AR309" i="12"/>
  <c r="BB308" i="12"/>
  <c r="AO306" i="12"/>
  <c r="AO299" i="12"/>
  <c r="AR299" i="12"/>
  <c r="AR297" i="12"/>
  <c r="BB296" i="12"/>
  <c r="AP294" i="12"/>
  <c r="AP289" i="12"/>
  <c r="BB288" i="12"/>
  <c r="AO285" i="12"/>
  <c r="AJ285" i="12"/>
  <c r="AP283" i="12"/>
  <c r="BB282" i="12"/>
  <c r="AP279" i="12"/>
  <c r="AR276" i="12"/>
  <c r="AJ267" i="12"/>
  <c r="BB368" i="12"/>
  <c r="AQ338" i="12"/>
  <c r="AQ330" i="12"/>
  <c r="AQ322" i="12"/>
  <c r="AQ314" i="12"/>
  <c r="AJ255" i="12"/>
  <c r="AO255" i="12"/>
  <c r="BB247" i="12"/>
  <c r="AP338" i="12"/>
  <c r="AP330" i="12"/>
  <c r="AP322" i="12"/>
  <c r="AP314" i="12"/>
  <c r="AO307" i="12"/>
  <c r="AJ307" i="12"/>
  <c r="AP296" i="12"/>
  <c r="AO281" i="12"/>
  <c r="AP281" i="12"/>
  <c r="AJ263" i="12"/>
  <c r="AO263" i="12"/>
  <c r="AR251" i="12"/>
  <c r="AQ247" i="12"/>
  <c r="AO229" i="12"/>
  <c r="AJ229" i="12"/>
  <c r="AR229" i="12"/>
  <c r="AR298" i="12"/>
  <c r="AO296" i="12"/>
  <c r="AO282" i="12"/>
  <c r="AQ271" i="12"/>
  <c r="AJ270" i="12"/>
  <c r="AP270" i="12"/>
  <c r="AP258" i="12"/>
  <c r="BB255" i="12"/>
  <c r="AQ251" i="12"/>
  <c r="AO271" i="12"/>
  <c r="AJ259" i="12"/>
  <c r="AR259" i="12"/>
  <c r="AQ255" i="12"/>
  <c r="AO237" i="12"/>
  <c r="AJ237" i="12"/>
  <c r="AR237" i="12"/>
  <c r="AP287" i="12"/>
  <c r="AO269" i="12"/>
  <c r="AP262" i="12"/>
  <c r="AO261" i="12"/>
  <c r="AP254" i="12"/>
  <c r="AO253" i="12"/>
  <c r="AR246" i="12"/>
  <c r="AP243" i="12"/>
  <c r="AO241" i="12"/>
  <c r="AO234" i="12"/>
  <c r="AR231" i="12"/>
  <c r="AQ228" i="12"/>
  <c r="AO226" i="12"/>
  <c r="AR223" i="12"/>
  <c r="AQ220" i="12"/>
  <c r="AR216" i="12"/>
  <c r="AP209" i="12"/>
  <c r="AO207" i="12"/>
  <c r="AP199" i="12"/>
  <c r="AQ179" i="12"/>
  <c r="AR175" i="12"/>
  <c r="AO173" i="12"/>
  <c r="AR170" i="12"/>
  <c r="AO163" i="12"/>
  <c r="AR159" i="12"/>
  <c r="BB157" i="12"/>
  <c r="AO155" i="12"/>
  <c r="AP155" i="12"/>
  <c r="AR141" i="12"/>
  <c r="AP135" i="12"/>
  <c r="AQ129" i="12"/>
  <c r="AR126" i="12"/>
  <c r="AO111" i="12"/>
  <c r="AP111" i="12"/>
  <c r="BB101" i="12"/>
  <c r="AO97" i="12"/>
  <c r="AQ97" i="12"/>
  <c r="AR97" i="12"/>
  <c r="AP228" i="12"/>
  <c r="AP220" i="12"/>
  <c r="AR211" i="12"/>
  <c r="AJ207" i="12"/>
  <c r="BB203" i="12"/>
  <c r="BB195" i="12"/>
  <c r="AO193" i="12"/>
  <c r="AR193" i="12"/>
  <c r="AO184" i="12"/>
  <c r="AR184" i="12"/>
  <c r="AP179" i="12"/>
  <c r="AO164" i="12"/>
  <c r="AR164" i="12"/>
  <c r="AR157" i="12"/>
  <c r="AO148" i="12"/>
  <c r="AP148" i="12"/>
  <c r="AR148" i="12"/>
  <c r="AO135" i="12"/>
  <c r="AP129" i="12"/>
  <c r="AP126" i="12"/>
  <c r="AO82" i="12"/>
  <c r="AJ82" i="12"/>
  <c r="AR82" i="12"/>
  <c r="AO80" i="12"/>
  <c r="AR80" i="12"/>
  <c r="AQ75" i="12"/>
  <c r="AO228" i="12"/>
  <c r="AO220" i="12"/>
  <c r="AR208" i="12"/>
  <c r="AR195" i="12"/>
  <c r="AO160" i="12"/>
  <c r="AJ160" i="12"/>
  <c r="AP160" i="12"/>
  <c r="AQ145" i="12"/>
  <c r="AR145" i="12"/>
  <c r="AJ126" i="12"/>
  <c r="AJ123" i="12"/>
  <c r="AP123" i="12"/>
  <c r="AQ123" i="12"/>
  <c r="AO120" i="12"/>
  <c r="AP120" i="12"/>
  <c r="AO114" i="12"/>
  <c r="AQ114" i="12"/>
  <c r="AR114" i="12"/>
  <c r="AR106" i="12"/>
  <c r="AO90" i="12"/>
  <c r="AJ90" i="12"/>
  <c r="AR90" i="12"/>
  <c r="AO88" i="12"/>
  <c r="AJ88" i="12"/>
  <c r="AR88" i="12"/>
  <c r="AP157" i="12"/>
  <c r="AQ157" i="12"/>
  <c r="AR140" i="12"/>
  <c r="AR131" i="12"/>
  <c r="AR129" i="12"/>
  <c r="AJ117" i="12"/>
  <c r="BB117" i="12"/>
  <c r="AP109" i="12"/>
  <c r="AR109" i="12"/>
  <c r="AJ109" i="12"/>
  <c r="AR260" i="12"/>
  <c r="AR252" i="12"/>
  <c r="AJ242" i="12"/>
  <c r="AQ239" i="12"/>
  <c r="AR235" i="12"/>
  <c r="BB234" i="12"/>
  <c r="AQ232" i="12"/>
  <c r="AR227" i="12"/>
  <c r="BB226" i="12"/>
  <c r="AQ224" i="12"/>
  <c r="AR219" i="12"/>
  <c r="AO211" i="12"/>
  <c r="BB207" i="12"/>
  <c r="AO203" i="12"/>
  <c r="AP195" i="12"/>
  <c r="AR189" i="12"/>
  <c r="AP187" i="12"/>
  <c r="AR171" i="12"/>
  <c r="AP164" i="12"/>
  <c r="AR156" i="12"/>
  <c r="AO150" i="12"/>
  <c r="AR150" i="12"/>
  <c r="AP147" i="12"/>
  <c r="AO146" i="12"/>
  <c r="AJ146" i="12"/>
  <c r="AP143" i="12"/>
  <c r="AP140" i="12"/>
  <c r="AP131" i="12"/>
  <c r="AO116" i="12"/>
  <c r="AP116" i="12"/>
  <c r="AR116" i="12"/>
  <c r="BB109" i="12"/>
  <c r="AO98" i="12"/>
  <c r="AR98" i="12"/>
  <c r="AO96" i="12"/>
  <c r="AR96" i="12"/>
  <c r="AO79" i="12"/>
  <c r="AP79" i="12"/>
  <c r="AQ79" i="12"/>
  <c r="AR79" i="12"/>
  <c r="BB79" i="12"/>
  <c r="AR244" i="12"/>
  <c r="AR241" i="12"/>
  <c r="AJ235" i="12"/>
  <c r="AR234" i="12"/>
  <c r="AJ227" i="12"/>
  <c r="AR226" i="12"/>
  <c r="BB218" i="12"/>
  <c r="AR217" i="12"/>
  <c r="AR207" i="12"/>
  <c r="AJ203" i="12"/>
  <c r="AO195" i="12"/>
  <c r="AP189" i="12"/>
  <c r="AO187" i="12"/>
  <c r="AO176" i="12"/>
  <c r="AR176" i="12"/>
  <c r="AR174" i="12"/>
  <c r="AQ171" i="12"/>
  <c r="AR163" i="12"/>
  <c r="AP156" i="12"/>
  <c r="AJ148" i="12"/>
  <c r="AO143" i="12"/>
  <c r="AR133" i="12"/>
  <c r="AO131" i="12"/>
  <c r="AQ109" i="12"/>
  <c r="AO87" i="12"/>
  <c r="AP87" i="12"/>
  <c r="AQ87" i="12"/>
  <c r="AR87" i="12"/>
  <c r="BB87" i="12"/>
  <c r="AO81" i="12"/>
  <c r="AQ81" i="12"/>
  <c r="AR81" i="12"/>
  <c r="AR243" i="12"/>
  <c r="AQ241" i="12"/>
  <c r="AQ234" i="12"/>
  <c r="AR221" i="12"/>
  <c r="BB220" i="12"/>
  <c r="AQ218" i="12"/>
  <c r="AR180" i="12"/>
  <c r="BB179" i="12"/>
  <c r="AJ174" i="12"/>
  <c r="AR173" i="12"/>
  <c r="AQ163" i="12"/>
  <c r="AO162" i="12"/>
  <c r="AP162" i="12"/>
  <c r="AR162" i="12"/>
  <c r="AR160" i="12"/>
  <c r="AO158" i="12"/>
  <c r="AJ158" i="12"/>
  <c r="AJ156" i="12"/>
  <c r="AR147" i="12"/>
  <c r="BB147" i="12"/>
  <c r="AO109" i="12"/>
  <c r="AR101" i="12"/>
  <c r="AJ101" i="12"/>
  <c r="AO101" i="12"/>
  <c r="AP101" i="12"/>
  <c r="AO89" i="12"/>
  <c r="AQ89" i="12"/>
  <c r="AR89" i="12"/>
  <c r="BB89" i="12"/>
  <c r="AR209" i="12"/>
  <c r="AQ199" i="12"/>
  <c r="AJ180" i="12"/>
  <c r="AR179" i="12"/>
  <c r="AP173" i="12"/>
  <c r="AQ115" i="12"/>
  <c r="AO95" i="12"/>
  <c r="AP95" i="12"/>
  <c r="AQ95" i="12"/>
  <c r="AR95" i="12"/>
  <c r="AP75" i="12"/>
  <c r="AR75" i="12"/>
  <c r="AR70" i="12"/>
  <c r="AR68" i="12"/>
  <c r="AQ93" i="12"/>
  <c r="AR72" i="12"/>
  <c r="AP70" i="12"/>
  <c r="AP68" i="12"/>
  <c r="AQ63" i="12"/>
  <c r="AR58" i="12"/>
  <c r="AQ57" i="12"/>
  <c r="AP45" i="12"/>
  <c r="BB41" i="12"/>
  <c r="AQ21" i="12"/>
  <c r="AR12" i="12"/>
  <c r="AR8" i="12"/>
  <c r="AO7" i="12"/>
  <c r="AP38" i="12"/>
  <c r="AQ127" i="12"/>
  <c r="AP125" i="12"/>
  <c r="AP113" i="12"/>
  <c r="AP93" i="12"/>
  <c r="AP85" i="12"/>
  <c r="AP72" i="12"/>
  <c r="AP71" i="12"/>
  <c r="AP69" i="12"/>
  <c r="AJ68" i="12"/>
  <c r="AR67" i="12"/>
  <c r="AQ65" i="12"/>
  <c r="AP63" i="12"/>
  <c r="AJ58" i="12"/>
  <c r="AO57" i="12"/>
  <c r="AQ55" i="12"/>
  <c r="AJ45" i="12"/>
  <c r="AQ41" i="12"/>
  <c r="AP21" i="12"/>
  <c r="AR17" i="12"/>
  <c r="AR11" i="12"/>
  <c r="AR118" i="12"/>
  <c r="AO113" i="12"/>
  <c r="AR107" i="12"/>
  <c r="AO93" i="12"/>
  <c r="AO85" i="12"/>
  <c r="AQ67" i="12"/>
  <c r="BB59" i="12"/>
  <c r="AR43" i="12"/>
  <c r="AO41" i="12"/>
  <c r="AR36" i="12"/>
  <c r="AR32" i="12"/>
  <c r="BB30" i="12"/>
  <c r="AO21" i="12"/>
  <c r="AP17" i="12"/>
  <c r="AP11" i="12"/>
  <c r="AP67" i="12"/>
  <c r="AR59" i="12"/>
  <c r="AR47" i="12"/>
  <c r="AR122" i="12"/>
  <c r="AQ59" i="12"/>
  <c r="BB53" i="12"/>
  <c r="BB51" i="12"/>
  <c r="AQ49" i="12"/>
  <c r="AQ47" i="12"/>
  <c r="AR29" i="12"/>
  <c r="AR10" i="12"/>
  <c r="AP47" i="12"/>
  <c r="AQ15" i="12"/>
  <c r="AR94" i="12"/>
  <c r="AR86" i="12"/>
  <c r="AJ35" i="12"/>
  <c r="AR18" i="12"/>
  <c r="AO15" i="12"/>
  <c r="BB7" i="12"/>
  <c r="AQ38" i="12"/>
  <c r="AP1000" i="12"/>
  <c r="AP998" i="12"/>
  <c r="AP996" i="12"/>
  <c r="AP994" i="12"/>
  <c r="AP992" i="12"/>
  <c r="AP990" i="12"/>
  <c r="AP988" i="12"/>
  <c r="AP986" i="12"/>
  <c r="AP984" i="12"/>
  <c r="AP982" i="12"/>
  <c r="AP980" i="12"/>
  <c r="AP978" i="12"/>
  <c r="AP976" i="12"/>
  <c r="AP974" i="12"/>
  <c r="AP972" i="12"/>
  <c r="AP970" i="12"/>
  <c r="AP968" i="12"/>
  <c r="AP966" i="12"/>
  <c r="AP964" i="12"/>
  <c r="AP962" i="12"/>
  <c r="AP960" i="12"/>
  <c r="AP958" i="12"/>
  <c r="AP956" i="12"/>
  <c r="AP954" i="12"/>
  <c r="AP952" i="12"/>
  <c r="AP950" i="12"/>
  <c r="AP948" i="12"/>
  <c r="AP946" i="12"/>
  <c r="AP944" i="12"/>
  <c r="AP942" i="12"/>
  <c r="AP940" i="12"/>
  <c r="AP938" i="12"/>
  <c r="AP936" i="12"/>
  <c r="AP934" i="12"/>
  <c r="AP932" i="12"/>
  <c r="AP930" i="12"/>
  <c r="AP928" i="12"/>
  <c r="AP926" i="12"/>
  <c r="AP924" i="12"/>
  <c r="AP922" i="12"/>
  <c r="AP920" i="12"/>
  <c r="AP918" i="12"/>
  <c r="AP916" i="12"/>
  <c r="AP914" i="12"/>
  <c r="AP912" i="12"/>
  <c r="AP910" i="12"/>
  <c r="AP908" i="12"/>
  <c r="AP906" i="12"/>
  <c r="AP904" i="12"/>
  <c r="AP902" i="12"/>
  <c r="AP900" i="12"/>
  <c r="AP898" i="12"/>
  <c r="AP896" i="12"/>
  <c r="AP894" i="12"/>
  <c r="AP892" i="12"/>
  <c r="AP890" i="12"/>
  <c r="AP888" i="12"/>
  <c r="AP886" i="12"/>
  <c r="AP884" i="12"/>
  <c r="AP882" i="12"/>
  <c r="AP880" i="12"/>
  <c r="AP878" i="12"/>
  <c r="AP876" i="12"/>
  <c r="AJ861" i="12"/>
  <c r="AP861" i="12"/>
  <c r="AJ857" i="12"/>
  <c r="AP857" i="12"/>
  <c r="AR857" i="12"/>
  <c r="AJ853" i="12"/>
  <c r="AP853" i="12"/>
  <c r="AR853" i="12"/>
  <c r="AJ859" i="12"/>
  <c r="AP859" i="12"/>
  <c r="AR859" i="12"/>
  <c r="AJ855" i="12"/>
  <c r="AP855" i="12"/>
  <c r="AR855" i="12"/>
  <c r="AO613" i="12"/>
  <c r="AQ613" i="12"/>
  <c r="BB613" i="12"/>
  <c r="AO605" i="12"/>
  <c r="AQ605" i="12"/>
  <c r="BB605" i="12"/>
  <c r="AR851" i="12"/>
  <c r="AP851" i="12"/>
  <c r="AR849" i="12"/>
  <c r="AP849" i="12"/>
  <c r="AR847" i="12"/>
  <c r="AP847" i="12"/>
  <c r="AR845" i="12"/>
  <c r="AP845" i="12"/>
  <c r="AR843" i="12"/>
  <c r="AP843" i="12"/>
  <c r="AR841" i="12"/>
  <c r="AP841" i="12"/>
  <c r="AR839" i="12"/>
  <c r="AP839" i="12"/>
  <c r="AR837" i="12"/>
  <c r="AP837" i="12"/>
  <c r="AR835" i="12"/>
  <c r="AP835" i="12"/>
  <c r="BB834" i="12"/>
  <c r="AQ834" i="12"/>
  <c r="BB830" i="12"/>
  <c r="AQ830" i="12"/>
  <c r="BB826" i="12"/>
  <c r="AQ826" i="12"/>
  <c r="BB822" i="12"/>
  <c r="AQ822" i="12"/>
  <c r="BB818" i="12"/>
  <c r="AQ818" i="12"/>
  <c r="BB814" i="12"/>
  <c r="AQ814" i="12"/>
  <c r="BB810" i="12"/>
  <c r="AQ810" i="12"/>
  <c r="BB806" i="12"/>
  <c r="AQ806" i="12"/>
  <c r="BB802" i="12"/>
  <c r="AQ802" i="12"/>
  <c r="BB798" i="12"/>
  <c r="AQ798" i="12"/>
  <c r="BB794" i="12"/>
  <c r="AQ794" i="12"/>
  <c r="BB790" i="12"/>
  <c r="AQ790" i="12"/>
  <c r="BB786" i="12"/>
  <c r="AQ786" i="12"/>
  <c r="BB782" i="12"/>
  <c r="AQ782" i="12"/>
  <c r="BB778" i="12"/>
  <c r="AQ778" i="12"/>
  <c r="BB774" i="12"/>
  <c r="AQ774" i="12"/>
  <c r="AR768" i="12"/>
  <c r="AP768" i="12"/>
  <c r="AP767" i="12"/>
  <c r="AJ767" i="12"/>
  <c r="AP765" i="12"/>
  <c r="AP763" i="12"/>
  <c r="AP761" i="12"/>
  <c r="AP759" i="12"/>
  <c r="AP757" i="12"/>
  <c r="AP755" i="12"/>
  <c r="AP753" i="12"/>
  <c r="AP751" i="12"/>
  <c r="AP749" i="12"/>
  <c r="AP747" i="12"/>
  <c r="AP745" i="12"/>
  <c r="AP743" i="12"/>
  <c r="AP741" i="12"/>
  <c r="AP739" i="12"/>
  <c r="AP737" i="12"/>
  <c r="AP735" i="12"/>
  <c r="AP733" i="12"/>
  <c r="AP731" i="12"/>
  <c r="AP729" i="12"/>
  <c r="AP727" i="12"/>
  <c r="AP725" i="12"/>
  <c r="AP723" i="12"/>
  <c r="AP721" i="12"/>
  <c r="AP719" i="12"/>
  <c r="AP717" i="12"/>
  <c r="AP715" i="12"/>
  <c r="AP713" i="12"/>
  <c r="AP711" i="12"/>
  <c r="AP709" i="12"/>
  <c r="AP707" i="12"/>
  <c r="AP705" i="12"/>
  <c r="AP703" i="12"/>
  <c r="AP701" i="12"/>
  <c r="AP699" i="12"/>
  <c r="AP697" i="12"/>
  <c r="AP695" i="12"/>
  <c r="AP693" i="12"/>
  <c r="AR689" i="12"/>
  <c r="AP689" i="12"/>
  <c r="AR685" i="12"/>
  <c r="AP685" i="12"/>
  <c r="AR681" i="12"/>
  <c r="AP681" i="12"/>
  <c r="AR677" i="12"/>
  <c r="AP677" i="12"/>
  <c r="AR673" i="12"/>
  <c r="AP673" i="12"/>
  <c r="AR669" i="12"/>
  <c r="AP669" i="12"/>
  <c r="AR665" i="12"/>
  <c r="AP665" i="12"/>
  <c r="AR661" i="12"/>
  <c r="AP661" i="12"/>
  <c r="AR659" i="12"/>
  <c r="AP659" i="12"/>
  <c r="AR656" i="12"/>
  <c r="AJ656" i="12"/>
  <c r="AP654" i="12"/>
  <c r="AP652" i="12"/>
  <c r="AP650" i="12"/>
  <c r="AP648" i="12"/>
  <c r="AP646" i="12"/>
  <c r="AP644" i="12"/>
  <c r="AP642" i="12"/>
  <c r="AP640" i="12"/>
  <c r="AP638" i="12"/>
  <c r="AP636" i="12"/>
  <c r="AP634" i="12"/>
  <c r="AP632" i="12"/>
  <c r="AP630" i="12"/>
  <c r="AP613" i="12"/>
  <c r="AO609" i="12"/>
  <c r="AQ609" i="12"/>
  <c r="BB609" i="12"/>
  <c r="AP605" i="12"/>
  <c r="BB598" i="12"/>
  <c r="AQ598" i="12"/>
  <c r="BB594" i="12"/>
  <c r="AQ594" i="12"/>
  <c r="BB590" i="12"/>
  <c r="AQ590" i="12"/>
  <c r="BB586" i="12"/>
  <c r="AQ586" i="12"/>
  <c r="BB582" i="12"/>
  <c r="AQ582" i="12"/>
  <c r="BB578" i="12"/>
  <c r="AQ578" i="12"/>
  <c r="BB574" i="12"/>
  <c r="AQ574" i="12"/>
  <c r="BB570" i="12"/>
  <c r="AQ570" i="12"/>
  <c r="BB566" i="12"/>
  <c r="AQ566" i="12"/>
  <c r="BB562" i="12"/>
  <c r="AQ562" i="12"/>
  <c r="AP557" i="12"/>
  <c r="AP555" i="12"/>
  <c r="AP553" i="12"/>
  <c r="AP551" i="12"/>
  <c r="AP549" i="12"/>
  <c r="AP547" i="12"/>
  <c r="AP545" i="12"/>
  <c r="AP543" i="12"/>
  <c r="AP541" i="12"/>
  <c r="AP539" i="12"/>
  <c r="AP537" i="12"/>
  <c r="AR535" i="12"/>
  <c r="BB534" i="12"/>
  <c r="AQ534" i="12"/>
  <c r="AR531" i="12"/>
  <c r="BB530" i="12"/>
  <c r="AQ530" i="12"/>
  <c r="AR527" i="12"/>
  <c r="BB526" i="12"/>
  <c r="AQ526" i="12"/>
  <c r="AR523" i="12"/>
  <c r="BB522" i="12"/>
  <c r="AQ522" i="12"/>
  <c r="AR519" i="12"/>
  <c r="BB518" i="12"/>
  <c r="AQ518" i="12"/>
  <c r="AR515" i="12"/>
  <c r="BB514" i="12"/>
  <c r="AQ514" i="12"/>
  <c r="AR511" i="12"/>
  <c r="BB510" i="12"/>
  <c r="AQ510" i="12"/>
  <c r="AR507" i="12"/>
  <c r="BB506" i="12"/>
  <c r="AQ506" i="12"/>
  <c r="AR503" i="12"/>
  <c r="BB502" i="12"/>
  <c r="AQ502" i="12"/>
  <c r="BB495" i="12"/>
  <c r="AR495" i="12"/>
  <c r="AP495" i="12"/>
  <c r="AQ494" i="12"/>
  <c r="AR493" i="12"/>
  <c r="AP493" i="12"/>
  <c r="AR492" i="12"/>
  <c r="AP492" i="12"/>
  <c r="BB487" i="12"/>
  <c r="AR487" i="12"/>
  <c r="AP487" i="12"/>
  <c r="AQ486" i="12"/>
  <c r="AR485" i="12"/>
  <c r="AP485" i="12"/>
  <c r="AR484" i="12"/>
  <c r="AP484" i="12"/>
  <c r="BB481" i="12"/>
  <c r="AR481" i="12"/>
  <c r="AP481" i="12"/>
  <c r="AR480" i="12"/>
  <c r="AP480" i="12"/>
  <c r="BB477" i="12"/>
  <c r="AR477" i="12"/>
  <c r="AP477" i="12"/>
  <c r="AR476" i="12"/>
  <c r="AP476" i="12"/>
  <c r="BB456" i="12"/>
  <c r="AJ456" i="12"/>
  <c r="AP456" i="12"/>
  <c r="AJ455" i="12"/>
  <c r="AP455" i="12"/>
  <c r="AR455" i="12"/>
  <c r="AJ454" i="12"/>
  <c r="AP454" i="12"/>
  <c r="AR454" i="12"/>
  <c r="AJ453" i="12"/>
  <c r="AP453" i="12"/>
  <c r="AR453" i="12"/>
  <c r="AJ452" i="12"/>
  <c r="AP452" i="12"/>
  <c r="AR452" i="12"/>
  <c r="AJ451" i="12"/>
  <c r="AP451" i="12"/>
  <c r="AR451" i="12"/>
  <c r="AJ450" i="12"/>
  <c r="AP450" i="12"/>
  <c r="AR450" i="12"/>
  <c r="AR449" i="12"/>
  <c r="AP449" i="12"/>
  <c r="AR448" i="12"/>
  <c r="AP448" i="12"/>
  <c r="AR447" i="12"/>
  <c r="AP447" i="12"/>
  <c r="AR446" i="12"/>
  <c r="AP446" i="12"/>
  <c r="AR445" i="12"/>
  <c r="AP445" i="12"/>
  <c r="AR444" i="12"/>
  <c r="AP444" i="12"/>
  <c r="AR443" i="12"/>
  <c r="AP443" i="12"/>
  <c r="AR442" i="12"/>
  <c r="AP442" i="12"/>
  <c r="AR441" i="12"/>
  <c r="AP441" i="12"/>
  <c r="AR440" i="12"/>
  <c r="AP440" i="12"/>
  <c r="AR439" i="12"/>
  <c r="AP439" i="12"/>
  <c r="AR438" i="12"/>
  <c r="AP438" i="12"/>
  <c r="BB433" i="12"/>
  <c r="AR433" i="12"/>
  <c r="AP433" i="12"/>
  <c r="AQ432" i="12"/>
  <c r="AR431" i="12"/>
  <c r="AP431" i="12"/>
  <c r="AR430" i="12"/>
  <c r="AP430" i="12"/>
  <c r="AJ371" i="12"/>
  <c r="AJ280" i="12"/>
  <c r="AP280" i="12"/>
  <c r="AR280" i="12"/>
  <c r="AJ277" i="12"/>
  <c r="AP277" i="12"/>
  <c r="AR277" i="12"/>
  <c r="AP361" i="12"/>
  <c r="AP359" i="12"/>
  <c r="AP357" i="12"/>
  <c r="AP355" i="12"/>
  <c r="AP353" i="12"/>
  <c r="AP351" i="12"/>
  <c r="AP349" i="12"/>
  <c r="AP347" i="12"/>
  <c r="AP345" i="12"/>
  <c r="AP343" i="12"/>
  <c r="AP341" i="12"/>
  <c r="AP339" i="12"/>
  <c r="AP337" i="12"/>
  <c r="AP335" i="12"/>
  <c r="AP333" i="12"/>
  <c r="AP331" i="12"/>
  <c r="AP329" i="12"/>
  <c r="AP327" i="12"/>
  <c r="AP325" i="12"/>
  <c r="AP323" i="12"/>
  <c r="AP321" i="12"/>
  <c r="AP319" i="12"/>
  <c r="AP317" i="12"/>
  <c r="AP315" i="12"/>
  <c r="AP313" i="12"/>
  <c r="AP311" i="12"/>
  <c r="AP309" i="12"/>
  <c r="AP307" i="12"/>
  <c r="AP305" i="12"/>
  <c r="AP303" i="12"/>
  <c r="AP301" i="12"/>
  <c r="AP299" i="12"/>
  <c r="AP297" i="12"/>
  <c r="AP295" i="12"/>
  <c r="AO278" i="12"/>
  <c r="AJ278" i="12"/>
  <c r="AQ278" i="12"/>
  <c r="BB278" i="12"/>
  <c r="AP272" i="12"/>
  <c r="AR271" i="12"/>
  <c r="AP271" i="12"/>
  <c r="AR270" i="12"/>
  <c r="AR269" i="12"/>
  <c r="AP269" i="12"/>
  <c r="AP264" i="12"/>
  <c r="AR263" i="12"/>
  <c r="AP263" i="12"/>
  <c r="AR262" i="12"/>
  <c r="AR261" i="12"/>
  <c r="AP261" i="12"/>
  <c r="AP256" i="12"/>
  <c r="AR255" i="12"/>
  <c r="AP255" i="12"/>
  <c r="AR254" i="12"/>
  <c r="AR253" i="12"/>
  <c r="AP253" i="12"/>
  <c r="AP248" i="12"/>
  <c r="AR247" i="12"/>
  <c r="AP247" i="12"/>
  <c r="AP246" i="12"/>
  <c r="AP244" i="12"/>
  <c r="AP242" i="12"/>
  <c r="AP240" i="12"/>
  <c r="AP237" i="12"/>
  <c r="AP235" i="12"/>
  <c r="AP233" i="12"/>
  <c r="AP231" i="12"/>
  <c r="AP229" i="12"/>
  <c r="AP227" i="12"/>
  <c r="AP225" i="12"/>
  <c r="AP223" i="12"/>
  <c r="AP221" i="12"/>
  <c r="AP219" i="12"/>
  <c r="AO218" i="12"/>
  <c r="AQ217" i="12"/>
  <c r="BB213" i="12"/>
  <c r="AQ213" i="12"/>
  <c r="AQ209" i="12"/>
  <c r="BB205" i="12"/>
  <c r="AQ205" i="12"/>
  <c r="BB201" i="12"/>
  <c r="AQ201" i="12"/>
  <c r="BB197" i="12"/>
  <c r="AQ197" i="12"/>
  <c r="BB193" i="12"/>
  <c r="AQ193" i="12"/>
  <c r="AQ189" i="12"/>
  <c r="AP184" i="12"/>
  <c r="AP182" i="12"/>
  <c r="AP180" i="12"/>
  <c r="AP178" i="12"/>
  <c r="AP176" i="12"/>
  <c r="AP174" i="12"/>
  <c r="BB141" i="12"/>
  <c r="AQ141" i="12"/>
  <c r="AQ137" i="12"/>
  <c r="AR134" i="12"/>
  <c r="BB133" i="12"/>
  <c r="AQ133" i="12"/>
  <c r="AR130" i="12"/>
  <c r="AP128" i="12"/>
  <c r="AP121" i="12"/>
  <c r="AR121" i="12"/>
  <c r="AR119" i="12"/>
  <c r="AP119" i="12"/>
  <c r="AR117" i="12"/>
  <c r="AP117" i="12"/>
  <c r="AR115" i="12"/>
  <c r="AP115" i="12"/>
  <c r="BB111" i="12"/>
  <c r="AQ111" i="12"/>
  <c r="AQ107" i="12"/>
  <c r="BB103" i="12"/>
  <c r="AQ103" i="12"/>
  <c r="AP98" i="12"/>
  <c r="AP96" i="12"/>
  <c r="AP94" i="12"/>
  <c r="AP92" i="12"/>
  <c r="AP90" i="12"/>
  <c r="AP88" i="12"/>
  <c r="AP86" i="12"/>
  <c r="AP84" i="12"/>
  <c r="AP82" i="12"/>
  <c r="AP80" i="12"/>
  <c r="AR78" i="12"/>
  <c r="AP78" i="12"/>
  <c r="BB61" i="12"/>
  <c r="AJ61" i="12"/>
  <c r="AP61" i="12"/>
  <c r="AR61" i="12"/>
  <c r="AR57" i="12"/>
  <c r="AP57" i="12"/>
  <c r="AR53" i="12"/>
  <c r="AP53" i="12"/>
  <c r="AR51" i="12"/>
  <c r="AP51" i="12"/>
  <c r="AR49" i="12"/>
  <c r="AP49" i="12"/>
  <c r="BB45" i="12"/>
  <c r="AQ45" i="12"/>
  <c r="BB43" i="12"/>
  <c r="AQ43" i="12"/>
  <c r="AR41" i="12"/>
  <c r="AP41" i="12"/>
  <c r="AO36" i="12"/>
  <c r="AQ36" i="12"/>
  <c r="BB36" i="12"/>
  <c r="AR35" i="12"/>
  <c r="AO39" i="12"/>
  <c r="AP39" i="12"/>
  <c r="AQ32" i="12"/>
  <c r="AP27" i="12"/>
  <c r="BB18" i="12"/>
  <c r="AQ18" i="12"/>
  <c r="AR15" i="12"/>
  <c r="AP15" i="12"/>
  <c r="AR13" i="12"/>
  <c r="AP13" i="12"/>
  <c r="BB11" i="12"/>
  <c r="AQ11" i="12"/>
  <c r="BB5" i="12"/>
  <c r="AO5" i="12"/>
  <c r="AR4" i="12"/>
  <c r="AJ4" i="12"/>
  <c r="N45" i="12"/>
  <c r="N24" i="12"/>
  <c r="N22" i="12"/>
  <c r="N13" i="12"/>
  <c r="N9" i="12"/>
  <c r="N5" i="12"/>
  <c r="AP46" i="12"/>
  <c r="AP44" i="12"/>
  <c r="AP42" i="12"/>
  <c r="BB39" i="12"/>
  <c r="AQ39" i="12"/>
  <c r="AR30" i="12"/>
  <c r="AP28" i="12"/>
  <c r="AR28" i="12"/>
  <c r="BB26" i="12"/>
  <c r="AJ24" i="12"/>
  <c r="AP24" i="12"/>
  <c r="AR24" i="12"/>
  <c r="AJ22" i="12"/>
  <c r="AP22" i="12"/>
  <c r="AR22" i="12"/>
  <c r="AP19" i="12"/>
  <c r="AR19" i="12"/>
  <c r="AJ30" i="12"/>
  <c r="AP30" i="12"/>
  <c r="AO28" i="12"/>
  <c r="AJ26" i="12"/>
  <c r="AP26" i="12"/>
  <c r="AR26" i="12"/>
  <c r="BB24" i="12"/>
  <c r="AO24" i="12"/>
  <c r="BB22" i="12"/>
  <c r="AO22" i="12"/>
  <c r="AO19" i="12"/>
  <c r="BB17" i="12"/>
  <c r="AQ17" i="12"/>
  <c r="AP12" i="12"/>
  <c r="AP10" i="12"/>
  <c r="AR7" i="12"/>
  <c r="AP7" i="12"/>
  <c r="AR5" i="12"/>
  <c r="AP5" i="12"/>
  <c r="AO831" i="12"/>
  <c r="AQ831" i="12"/>
  <c r="BB831" i="12"/>
  <c r="AO827" i="12"/>
  <c r="AQ827" i="12"/>
  <c r="BB827" i="12"/>
  <c r="AO823" i="12"/>
  <c r="AQ823" i="12"/>
  <c r="BB823" i="12"/>
  <c r="AO819" i="12"/>
  <c r="AQ819" i="12"/>
  <c r="BB819" i="12"/>
  <c r="AO815" i="12"/>
  <c r="AQ815" i="12"/>
  <c r="BB815" i="12"/>
  <c r="AO811" i="12"/>
  <c r="AQ811" i="12"/>
  <c r="BB811" i="12"/>
  <c r="AO807" i="12"/>
  <c r="AQ807" i="12"/>
  <c r="BB807" i="12"/>
  <c r="AO803" i="12"/>
  <c r="AQ803" i="12"/>
  <c r="BB803" i="12"/>
  <c r="AO799" i="12"/>
  <c r="AQ799" i="12"/>
  <c r="BB799" i="12"/>
  <c r="AO795" i="12"/>
  <c r="AQ795" i="12"/>
  <c r="BB795" i="12"/>
  <c r="AO791" i="12"/>
  <c r="AQ791" i="12"/>
  <c r="BB791" i="12"/>
  <c r="AO787" i="12"/>
  <c r="AQ787" i="12"/>
  <c r="BB787" i="12"/>
  <c r="AO783" i="12"/>
  <c r="AQ783" i="12"/>
  <c r="BB783" i="12"/>
  <c r="AO779" i="12"/>
  <c r="AQ779" i="12"/>
  <c r="BB779" i="12"/>
  <c r="AO775" i="12"/>
  <c r="AQ775" i="12"/>
  <c r="BB775" i="12"/>
  <c r="AO771" i="12"/>
  <c r="AQ771" i="12"/>
  <c r="BB771" i="12"/>
  <c r="BB1000" i="12"/>
  <c r="AQ1000" i="12"/>
  <c r="BB998" i="12"/>
  <c r="AQ998" i="12"/>
  <c r="BB996" i="12"/>
  <c r="AQ996" i="12"/>
  <c r="BB994" i="12"/>
  <c r="AQ994" i="12"/>
  <c r="BB992" i="12"/>
  <c r="AQ992" i="12"/>
  <c r="BB990" i="12"/>
  <c r="AQ990" i="12"/>
  <c r="BB988" i="12"/>
  <c r="AQ988" i="12"/>
  <c r="BB986" i="12"/>
  <c r="AQ986" i="12"/>
  <c r="BB984" i="12"/>
  <c r="AQ984" i="12"/>
  <c r="BB982" i="12"/>
  <c r="AQ982" i="12"/>
  <c r="BB980" i="12"/>
  <c r="AQ980" i="12"/>
  <c r="BB978" i="12"/>
  <c r="AQ978" i="12"/>
  <c r="BB976" i="12"/>
  <c r="AQ976" i="12"/>
  <c r="BB974" i="12"/>
  <c r="AQ974" i="12"/>
  <c r="BB972" i="12"/>
  <c r="AQ972" i="12"/>
  <c r="BB970" i="12"/>
  <c r="AQ970" i="12"/>
  <c r="BB968" i="12"/>
  <c r="AQ968" i="12"/>
  <c r="BB966" i="12"/>
  <c r="AQ966" i="12"/>
  <c r="BB964" i="12"/>
  <c r="AQ964" i="12"/>
  <c r="BB962" i="12"/>
  <c r="AQ962" i="12"/>
  <c r="BB960" i="12"/>
  <c r="AQ960" i="12"/>
  <c r="BB958" i="12"/>
  <c r="AQ958" i="12"/>
  <c r="BB956" i="12"/>
  <c r="AQ956" i="12"/>
  <c r="BB954" i="12"/>
  <c r="AQ954" i="12"/>
  <c r="BB952" i="12"/>
  <c r="AQ952" i="12"/>
  <c r="BB950" i="12"/>
  <c r="AQ950" i="12"/>
  <c r="BB948" i="12"/>
  <c r="AQ948" i="12"/>
  <c r="BB946" i="12"/>
  <c r="AQ946" i="12"/>
  <c r="BB944" i="12"/>
  <c r="AQ944" i="12"/>
  <c r="BB942" i="12"/>
  <c r="AQ942" i="12"/>
  <c r="BB940" i="12"/>
  <c r="AQ940" i="12"/>
  <c r="BB938" i="12"/>
  <c r="AQ938" i="12"/>
  <c r="BB936" i="12"/>
  <c r="AQ936" i="12"/>
  <c r="BB934" i="12"/>
  <c r="AQ934" i="12"/>
  <c r="BB932" i="12"/>
  <c r="AQ932" i="12"/>
  <c r="BB930" i="12"/>
  <c r="AQ930" i="12"/>
  <c r="BB928" i="12"/>
  <c r="AQ928" i="12"/>
  <c r="BB926" i="12"/>
  <c r="AQ926" i="12"/>
  <c r="BB924" i="12"/>
  <c r="AQ924" i="12"/>
  <c r="BB922" i="12"/>
  <c r="AQ922" i="12"/>
  <c r="BB920" i="12"/>
  <c r="AQ920" i="12"/>
  <c r="BB918" i="12"/>
  <c r="AQ918" i="12"/>
  <c r="BB916" i="12"/>
  <c r="AQ916" i="12"/>
  <c r="BB914" i="12"/>
  <c r="AQ914" i="12"/>
  <c r="BB912" i="12"/>
  <c r="AQ912" i="12"/>
  <c r="BB910" i="12"/>
  <c r="AQ910" i="12"/>
  <c r="BB908" i="12"/>
  <c r="AQ908" i="12"/>
  <c r="BB906" i="12"/>
  <c r="AQ906" i="12"/>
  <c r="BB904" i="12"/>
  <c r="AQ904" i="12"/>
  <c r="BB902" i="12"/>
  <c r="AQ902" i="12"/>
  <c r="BB900" i="12"/>
  <c r="AQ900" i="12"/>
  <c r="BB898" i="12"/>
  <c r="AQ898" i="12"/>
  <c r="BB896" i="12"/>
  <c r="AQ896" i="12"/>
  <c r="BB894" i="12"/>
  <c r="AQ894" i="12"/>
  <c r="BB892" i="12"/>
  <c r="AQ892" i="12"/>
  <c r="BB890" i="12"/>
  <c r="AQ890" i="12"/>
  <c r="BB888" i="12"/>
  <c r="AQ888" i="12"/>
  <c r="BB886" i="12"/>
  <c r="AQ886" i="12"/>
  <c r="BB884" i="12"/>
  <c r="AQ884" i="12"/>
  <c r="BB882" i="12"/>
  <c r="AQ882" i="12"/>
  <c r="BB880" i="12"/>
  <c r="AQ880" i="12"/>
  <c r="BB878" i="12"/>
  <c r="AQ878" i="12"/>
  <c r="BB876" i="12"/>
  <c r="AQ876" i="12"/>
  <c r="BB874" i="12"/>
  <c r="AQ874" i="12"/>
  <c r="BB872" i="12"/>
  <c r="AQ872" i="12"/>
  <c r="BB870" i="12"/>
  <c r="AQ870" i="12"/>
  <c r="BB868" i="12"/>
  <c r="AQ868" i="12"/>
  <c r="BB866" i="12"/>
  <c r="AQ866" i="12"/>
  <c r="BB864" i="12"/>
  <c r="AQ864" i="12"/>
  <c r="BB862" i="12"/>
  <c r="AQ862" i="12"/>
  <c r="BB860" i="12"/>
  <c r="AQ860" i="12"/>
  <c r="BB858" i="12"/>
  <c r="AQ858" i="12"/>
  <c r="BB856" i="12"/>
  <c r="AQ856" i="12"/>
  <c r="BB854" i="12"/>
  <c r="AQ854" i="12"/>
  <c r="BB852" i="12"/>
  <c r="AQ852" i="12"/>
  <c r="BB850" i="12"/>
  <c r="AQ850" i="12"/>
  <c r="BB848" i="12"/>
  <c r="AQ848" i="12"/>
  <c r="BB846" i="12"/>
  <c r="AQ846" i="12"/>
  <c r="BB844" i="12"/>
  <c r="AQ844" i="12"/>
  <c r="BB842" i="12"/>
  <c r="AQ842" i="12"/>
  <c r="BB840" i="12"/>
  <c r="AQ840" i="12"/>
  <c r="BB838" i="12"/>
  <c r="AQ838" i="12"/>
  <c r="BB836" i="12"/>
  <c r="AQ836" i="12"/>
  <c r="AO833" i="12"/>
  <c r="AQ833" i="12"/>
  <c r="BB833" i="12"/>
  <c r="N832" i="12"/>
  <c r="AP831" i="12"/>
  <c r="AJ831" i="12"/>
  <c r="AO829" i="12"/>
  <c r="AQ829" i="12"/>
  <c r="BB829" i="12"/>
  <c r="N828" i="12"/>
  <c r="AP827" i="12"/>
  <c r="AJ827" i="12"/>
  <c r="AO825" i="12"/>
  <c r="AQ825" i="12"/>
  <c r="BB825" i="12"/>
  <c r="N824" i="12"/>
  <c r="AP823" i="12"/>
  <c r="AJ823" i="12"/>
  <c r="AO821" i="12"/>
  <c r="AQ821" i="12"/>
  <c r="BB821" i="12"/>
  <c r="N820" i="12"/>
  <c r="AP819" i="12"/>
  <c r="AJ819" i="12"/>
  <c r="AO817" i="12"/>
  <c r="AQ817" i="12"/>
  <c r="BB817" i="12"/>
  <c r="N816" i="12"/>
  <c r="AP815" i="12"/>
  <c r="AJ815" i="12"/>
  <c r="AO813" i="12"/>
  <c r="AQ813" i="12"/>
  <c r="BB813" i="12"/>
  <c r="N812" i="12"/>
  <c r="AP811" i="12"/>
  <c r="AJ811" i="12"/>
  <c r="AO809" i="12"/>
  <c r="AQ809" i="12"/>
  <c r="BB809" i="12"/>
  <c r="N808" i="12"/>
  <c r="AP807" i="12"/>
  <c r="AJ807" i="12"/>
  <c r="AO805" i="12"/>
  <c r="AQ805" i="12"/>
  <c r="BB805" i="12"/>
  <c r="N804" i="12"/>
  <c r="AP803" i="12"/>
  <c r="AJ803" i="12"/>
  <c r="AO801" i="12"/>
  <c r="AQ801" i="12"/>
  <c r="BB801" i="12"/>
  <c r="N800" i="12"/>
  <c r="AP799" i="12"/>
  <c r="AJ799" i="12"/>
  <c r="AO797" i="12"/>
  <c r="AQ797" i="12"/>
  <c r="BB797" i="12"/>
  <c r="N796" i="12"/>
  <c r="AP795" i="12"/>
  <c r="AJ795" i="12"/>
  <c r="AO793" i="12"/>
  <c r="AQ793" i="12"/>
  <c r="BB793" i="12"/>
  <c r="N792" i="12"/>
  <c r="AP791" i="12"/>
  <c r="AJ791" i="12"/>
  <c r="AO789" i="12"/>
  <c r="AQ789" i="12"/>
  <c r="BB789" i="12"/>
  <c r="N788" i="12"/>
  <c r="AP787" i="12"/>
  <c r="AJ787" i="12"/>
  <c r="AO785" i="12"/>
  <c r="AQ785" i="12"/>
  <c r="BB785" i="12"/>
  <c r="N784" i="12"/>
  <c r="AP783" i="12"/>
  <c r="AJ783" i="12"/>
  <c r="AO781" i="12"/>
  <c r="AQ781" i="12"/>
  <c r="BB781" i="12"/>
  <c r="N780" i="12"/>
  <c r="AP779" i="12"/>
  <c r="AJ779" i="12"/>
  <c r="AO777" i="12"/>
  <c r="AQ777" i="12"/>
  <c r="BB777" i="12"/>
  <c r="N776" i="12"/>
  <c r="AP775" i="12"/>
  <c r="AJ775" i="12"/>
  <c r="AO773" i="12"/>
  <c r="AQ773" i="12"/>
  <c r="BB773" i="12"/>
  <c r="N772" i="12"/>
  <c r="AP771" i="12"/>
  <c r="AJ771" i="12"/>
  <c r="AO769" i="12"/>
  <c r="AQ769" i="12"/>
  <c r="BB769" i="12"/>
  <c r="N768" i="12"/>
  <c r="AO688" i="12"/>
  <c r="AQ688" i="12"/>
  <c r="BB688" i="12"/>
  <c r="AO684" i="12"/>
  <c r="AQ684" i="12"/>
  <c r="BB684" i="12"/>
  <c r="AO680" i="12"/>
  <c r="AQ680" i="12"/>
  <c r="BB680" i="12"/>
  <c r="AO676" i="12"/>
  <c r="AQ676" i="12"/>
  <c r="BB676" i="12"/>
  <c r="AO672" i="12"/>
  <c r="AQ672" i="12"/>
  <c r="BB672" i="12"/>
  <c r="AO668" i="12"/>
  <c r="AQ668" i="12"/>
  <c r="BB668" i="12"/>
  <c r="AO664" i="12"/>
  <c r="AQ664" i="12"/>
  <c r="BB664" i="12"/>
  <c r="AO660" i="12"/>
  <c r="AQ660" i="12"/>
  <c r="BB660" i="12"/>
  <c r="BB767" i="12"/>
  <c r="AQ767" i="12"/>
  <c r="BB765" i="12"/>
  <c r="AQ765" i="12"/>
  <c r="BB763" i="12"/>
  <c r="AQ763" i="12"/>
  <c r="BB761" i="12"/>
  <c r="AQ761" i="12"/>
  <c r="BB759" i="12"/>
  <c r="AQ759" i="12"/>
  <c r="BB757" i="12"/>
  <c r="AQ757" i="12"/>
  <c r="BB755" i="12"/>
  <c r="AQ755" i="12"/>
  <c r="BB753" i="12"/>
  <c r="AQ753" i="12"/>
  <c r="BB751" i="12"/>
  <c r="AQ751" i="12"/>
  <c r="BB749" i="12"/>
  <c r="AQ749" i="12"/>
  <c r="BB747" i="12"/>
  <c r="AQ747" i="12"/>
  <c r="BB745" i="12"/>
  <c r="AQ745" i="12"/>
  <c r="BB743" i="12"/>
  <c r="AQ743" i="12"/>
  <c r="BB741" i="12"/>
  <c r="AQ741" i="12"/>
  <c r="BB739" i="12"/>
  <c r="AQ739" i="12"/>
  <c r="BB737" i="12"/>
  <c r="AQ737" i="12"/>
  <c r="BB735" i="12"/>
  <c r="AQ735" i="12"/>
  <c r="BB733" i="12"/>
  <c r="AQ733" i="12"/>
  <c r="BB731" i="12"/>
  <c r="AQ731" i="12"/>
  <c r="BB729" i="12"/>
  <c r="AQ729" i="12"/>
  <c r="BB727" i="12"/>
  <c r="AQ727" i="12"/>
  <c r="BB725" i="12"/>
  <c r="AQ725" i="12"/>
  <c r="BB723" i="12"/>
  <c r="AQ723" i="12"/>
  <c r="BB721" i="12"/>
  <c r="AQ721" i="12"/>
  <c r="BB719" i="12"/>
  <c r="AQ719" i="12"/>
  <c r="BB717" i="12"/>
  <c r="AQ717" i="12"/>
  <c r="BB715" i="12"/>
  <c r="AQ715" i="12"/>
  <c r="BB713" i="12"/>
  <c r="AQ713" i="12"/>
  <c r="BB711" i="12"/>
  <c r="AQ711" i="12"/>
  <c r="BB709" i="12"/>
  <c r="AQ709" i="12"/>
  <c r="BB707" i="12"/>
  <c r="AQ707" i="12"/>
  <c r="BB705" i="12"/>
  <c r="AQ705" i="12"/>
  <c r="BB703" i="12"/>
  <c r="AQ703" i="12"/>
  <c r="BB701" i="12"/>
  <c r="AQ701" i="12"/>
  <c r="BB699" i="12"/>
  <c r="AQ699" i="12"/>
  <c r="BB697" i="12"/>
  <c r="AQ697" i="12"/>
  <c r="BB695" i="12"/>
  <c r="AQ695" i="12"/>
  <c r="BB693" i="12"/>
  <c r="AQ693" i="12"/>
  <c r="AO690" i="12"/>
  <c r="AQ690" i="12"/>
  <c r="BB690" i="12"/>
  <c r="N689" i="12"/>
  <c r="AP688" i="12"/>
  <c r="AJ688" i="12"/>
  <c r="AO686" i="12"/>
  <c r="AQ686" i="12"/>
  <c r="BB686" i="12"/>
  <c r="N685" i="12"/>
  <c r="AP684" i="12"/>
  <c r="AJ684" i="12"/>
  <c r="AO682" i="12"/>
  <c r="AQ682" i="12"/>
  <c r="BB682" i="12"/>
  <c r="N681" i="12"/>
  <c r="AP680" i="12"/>
  <c r="AJ680" i="12"/>
  <c r="AO678" i="12"/>
  <c r="AQ678" i="12"/>
  <c r="BB678" i="12"/>
  <c r="N677" i="12"/>
  <c r="AP676" i="12"/>
  <c r="AJ676" i="12"/>
  <c r="AO674" i="12"/>
  <c r="AQ674" i="12"/>
  <c r="BB674" i="12"/>
  <c r="N673" i="12"/>
  <c r="AP672" i="12"/>
  <c r="AJ672" i="12"/>
  <c r="AO670" i="12"/>
  <c r="AQ670" i="12"/>
  <c r="BB670" i="12"/>
  <c r="N669" i="12"/>
  <c r="AP668" i="12"/>
  <c r="AJ668" i="12"/>
  <c r="AO666" i="12"/>
  <c r="AQ666" i="12"/>
  <c r="BB666" i="12"/>
  <c r="N665" i="12"/>
  <c r="AP664" i="12"/>
  <c r="AJ664" i="12"/>
  <c r="AO662" i="12"/>
  <c r="AQ662" i="12"/>
  <c r="BB662" i="12"/>
  <c r="N661" i="12"/>
  <c r="AP660" i="12"/>
  <c r="AJ660" i="12"/>
  <c r="AO658" i="12"/>
  <c r="AQ658" i="12"/>
  <c r="BB658" i="12"/>
  <c r="N657" i="12"/>
  <c r="AO614" i="12"/>
  <c r="AQ614" i="12"/>
  <c r="BB614" i="12"/>
  <c r="AO610" i="12"/>
  <c r="AQ610" i="12"/>
  <c r="BB610" i="12"/>
  <c r="AO606" i="12"/>
  <c r="AQ606" i="12"/>
  <c r="BB606" i="12"/>
  <c r="AO602" i="12"/>
  <c r="AQ602" i="12"/>
  <c r="BB602" i="12"/>
  <c r="BB656" i="12"/>
  <c r="AQ656" i="12"/>
  <c r="BB654" i="12"/>
  <c r="AQ654" i="12"/>
  <c r="BB652" i="12"/>
  <c r="AQ652" i="12"/>
  <c r="BB650" i="12"/>
  <c r="AQ650" i="12"/>
  <c r="BB648" i="12"/>
  <c r="AQ648" i="12"/>
  <c r="BB646" i="12"/>
  <c r="AQ646" i="12"/>
  <c r="BB644" i="12"/>
  <c r="AQ644" i="12"/>
  <c r="BB642" i="12"/>
  <c r="AQ642" i="12"/>
  <c r="BB640" i="12"/>
  <c r="AQ640" i="12"/>
  <c r="BB638" i="12"/>
  <c r="AQ638" i="12"/>
  <c r="BB636" i="12"/>
  <c r="AQ636" i="12"/>
  <c r="BB634" i="12"/>
  <c r="AQ634" i="12"/>
  <c r="BB632" i="12"/>
  <c r="AQ632" i="12"/>
  <c r="BB630" i="12"/>
  <c r="AQ630" i="12"/>
  <c r="BB628" i="12"/>
  <c r="AQ628" i="12"/>
  <c r="BB626" i="12"/>
  <c r="AQ626" i="12"/>
  <c r="BB624" i="12"/>
  <c r="AQ624" i="12"/>
  <c r="BB622" i="12"/>
  <c r="AQ622" i="12"/>
  <c r="BB620" i="12"/>
  <c r="AQ620" i="12"/>
  <c r="BB618" i="12"/>
  <c r="AQ618" i="12"/>
  <c r="AO616" i="12"/>
  <c r="AQ616" i="12"/>
  <c r="BB616" i="12"/>
  <c r="N615" i="12"/>
  <c r="AP614" i="12"/>
  <c r="AJ614" i="12"/>
  <c r="AO612" i="12"/>
  <c r="AQ612" i="12"/>
  <c r="BB612" i="12"/>
  <c r="N611" i="12"/>
  <c r="AP610" i="12"/>
  <c r="AJ610" i="12"/>
  <c r="AO608" i="12"/>
  <c r="AQ608" i="12"/>
  <c r="BB608" i="12"/>
  <c r="N607" i="12"/>
  <c r="AP606" i="12"/>
  <c r="AJ606" i="12"/>
  <c r="AO604" i="12"/>
  <c r="AQ604" i="12"/>
  <c r="BB604" i="12"/>
  <c r="N603" i="12"/>
  <c r="AP602" i="12"/>
  <c r="AJ602" i="12"/>
  <c r="AO599" i="12"/>
  <c r="AQ599" i="12"/>
  <c r="BB599" i="12"/>
  <c r="AO595" i="12"/>
  <c r="AQ595" i="12"/>
  <c r="BB595" i="12"/>
  <c r="AO591" i="12"/>
  <c r="AQ591" i="12"/>
  <c r="BB591" i="12"/>
  <c r="AO587" i="12"/>
  <c r="AQ587" i="12"/>
  <c r="BB587" i="12"/>
  <c r="AO583" i="12"/>
  <c r="AQ583" i="12"/>
  <c r="BB583" i="12"/>
  <c r="AO579" i="12"/>
  <c r="AQ579" i="12"/>
  <c r="BB579" i="12"/>
  <c r="AO575" i="12"/>
  <c r="AQ575" i="12"/>
  <c r="BB575" i="12"/>
  <c r="AO571" i="12"/>
  <c r="AQ571" i="12"/>
  <c r="BB571" i="12"/>
  <c r="AO567" i="12"/>
  <c r="AQ567" i="12"/>
  <c r="BB567" i="12"/>
  <c r="AO563" i="12"/>
  <c r="AQ563" i="12"/>
  <c r="BB563" i="12"/>
  <c r="AO559" i="12"/>
  <c r="AQ559" i="12"/>
  <c r="BB559" i="12"/>
  <c r="N600" i="12"/>
  <c r="AP599" i="12"/>
  <c r="AJ599" i="12"/>
  <c r="AO597" i="12"/>
  <c r="AQ597" i="12"/>
  <c r="BB597" i="12"/>
  <c r="N596" i="12"/>
  <c r="AP595" i="12"/>
  <c r="AJ595" i="12"/>
  <c r="AO593" i="12"/>
  <c r="AQ593" i="12"/>
  <c r="BB593" i="12"/>
  <c r="N592" i="12"/>
  <c r="AP591" i="12"/>
  <c r="AJ591" i="12"/>
  <c r="AO589" i="12"/>
  <c r="AQ589" i="12"/>
  <c r="BB589" i="12"/>
  <c r="N588" i="12"/>
  <c r="AP587" i="12"/>
  <c r="AJ587" i="12"/>
  <c r="AO585" i="12"/>
  <c r="AQ585" i="12"/>
  <c r="BB585" i="12"/>
  <c r="N584" i="12"/>
  <c r="AP583" i="12"/>
  <c r="AJ583" i="12"/>
  <c r="AO581" i="12"/>
  <c r="AQ581" i="12"/>
  <c r="BB581" i="12"/>
  <c r="N580" i="12"/>
  <c r="AP579" i="12"/>
  <c r="AJ579" i="12"/>
  <c r="AO577" i="12"/>
  <c r="AQ577" i="12"/>
  <c r="BB577" i="12"/>
  <c r="N576" i="12"/>
  <c r="AP575" i="12"/>
  <c r="AJ575" i="12"/>
  <c r="AO573" i="12"/>
  <c r="AQ573" i="12"/>
  <c r="BB573" i="12"/>
  <c r="N572" i="12"/>
  <c r="AP571" i="12"/>
  <c r="AJ571" i="12"/>
  <c r="AO569" i="12"/>
  <c r="AQ569" i="12"/>
  <c r="BB569" i="12"/>
  <c r="N568" i="12"/>
  <c r="AP567" i="12"/>
  <c r="AJ567" i="12"/>
  <c r="AO565" i="12"/>
  <c r="AQ565" i="12"/>
  <c r="BB565" i="12"/>
  <c r="N564" i="12"/>
  <c r="AP563" i="12"/>
  <c r="AJ563" i="12"/>
  <c r="AO561" i="12"/>
  <c r="AQ561" i="12"/>
  <c r="BB561" i="12"/>
  <c r="N560" i="12"/>
  <c r="AP559" i="12"/>
  <c r="AJ559" i="12"/>
  <c r="BB557" i="12"/>
  <c r="AQ557" i="12"/>
  <c r="BB555" i="12"/>
  <c r="AQ555" i="12"/>
  <c r="BB553" i="12"/>
  <c r="AQ553" i="12"/>
  <c r="BB551" i="12"/>
  <c r="AQ551" i="12"/>
  <c r="BB549" i="12"/>
  <c r="AQ549" i="12"/>
  <c r="BB547" i="12"/>
  <c r="AQ547" i="12"/>
  <c r="BB545" i="12"/>
  <c r="AQ545" i="12"/>
  <c r="BB543" i="12"/>
  <c r="AQ543" i="12"/>
  <c r="BB541" i="12"/>
  <c r="AQ541" i="12"/>
  <c r="BB539" i="12"/>
  <c r="AQ539" i="12"/>
  <c r="BB537" i="12"/>
  <c r="AQ537" i="12"/>
  <c r="BB535" i="12"/>
  <c r="AP535" i="12"/>
  <c r="AO533" i="12"/>
  <c r="AQ533" i="12"/>
  <c r="BB533" i="12"/>
  <c r="N532" i="12"/>
  <c r="AP531" i="12"/>
  <c r="AO529" i="12"/>
  <c r="AQ529" i="12"/>
  <c r="BB529" i="12"/>
  <c r="N528" i="12"/>
  <c r="AP527" i="12"/>
  <c r="AO525" i="12"/>
  <c r="AQ525" i="12"/>
  <c r="BB525" i="12"/>
  <c r="N524" i="12"/>
  <c r="AP523" i="12"/>
  <c r="AO521" i="12"/>
  <c r="AQ521" i="12"/>
  <c r="BB521" i="12"/>
  <c r="N520" i="12"/>
  <c r="AP519" i="12"/>
  <c r="AO517" i="12"/>
  <c r="AQ517" i="12"/>
  <c r="BB517" i="12"/>
  <c r="N516" i="12"/>
  <c r="AP515" i="12"/>
  <c r="AO513" i="12"/>
  <c r="AQ513" i="12"/>
  <c r="BB513" i="12"/>
  <c r="N512" i="12"/>
  <c r="AP511" i="12"/>
  <c r="AO509" i="12"/>
  <c r="AQ509" i="12"/>
  <c r="BB509" i="12"/>
  <c r="N508" i="12"/>
  <c r="AP507" i="12"/>
  <c r="AO505" i="12"/>
  <c r="AQ505" i="12"/>
  <c r="BB505" i="12"/>
  <c r="N504" i="12"/>
  <c r="AP503" i="12"/>
  <c r="AO535" i="12"/>
  <c r="AQ535" i="12"/>
  <c r="AO531" i="12"/>
  <c r="AQ531" i="12"/>
  <c r="BB531" i="12"/>
  <c r="AO527" i="12"/>
  <c r="AQ527" i="12"/>
  <c r="BB527" i="12"/>
  <c r="AO523" i="12"/>
  <c r="AQ523" i="12"/>
  <c r="BB523" i="12"/>
  <c r="AO519" i="12"/>
  <c r="AQ519" i="12"/>
  <c r="BB519" i="12"/>
  <c r="AO515" i="12"/>
  <c r="AQ515" i="12"/>
  <c r="BB515" i="12"/>
  <c r="AO511" i="12"/>
  <c r="AQ511" i="12"/>
  <c r="BB511" i="12"/>
  <c r="AO507" i="12"/>
  <c r="AQ507" i="12"/>
  <c r="BB507" i="12"/>
  <c r="AO503" i="12"/>
  <c r="AQ503" i="12"/>
  <c r="BB503" i="12"/>
  <c r="AO425" i="12"/>
  <c r="AQ425" i="12"/>
  <c r="BB425" i="12"/>
  <c r="AO423" i="12"/>
  <c r="AQ423" i="12"/>
  <c r="BB423" i="12"/>
  <c r="AO421" i="12"/>
  <c r="AQ421" i="12"/>
  <c r="BB421" i="12"/>
  <c r="AO419" i="12"/>
  <c r="AQ419" i="12"/>
  <c r="BB419" i="12"/>
  <c r="AO417" i="12"/>
  <c r="AQ417" i="12"/>
  <c r="BB417" i="12"/>
  <c r="AO415" i="12"/>
  <c r="AQ415" i="12"/>
  <c r="BB415" i="12"/>
  <c r="AO413" i="12"/>
  <c r="AQ413" i="12"/>
  <c r="BB413" i="12"/>
  <c r="AO411" i="12"/>
  <c r="AQ411" i="12"/>
  <c r="BB411" i="12"/>
  <c r="AO409" i="12"/>
  <c r="AQ409" i="12"/>
  <c r="BB409" i="12"/>
  <c r="AO407" i="12"/>
  <c r="AQ407" i="12"/>
  <c r="BB407" i="12"/>
  <c r="AO405" i="12"/>
  <c r="AQ405" i="12"/>
  <c r="BB405" i="12"/>
  <c r="AO403" i="12"/>
  <c r="AQ403" i="12"/>
  <c r="BB403" i="12"/>
  <c r="AO401" i="12"/>
  <c r="AQ401" i="12"/>
  <c r="BB401" i="12"/>
  <c r="AO399" i="12"/>
  <c r="AQ399" i="12"/>
  <c r="BB399" i="12"/>
  <c r="AO397" i="12"/>
  <c r="AQ397" i="12"/>
  <c r="BB397" i="12"/>
  <c r="AO395" i="12"/>
  <c r="AQ395" i="12"/>
  <c r="BB395" i="12"/>
  <c r="AO393" i="12"/>
  <c r="AQ393" i="12"/>
  <c r="BB393" i="12"/>
  <c r="AO391" i="12"/>
  <c r="AQ391" i="12"/>
  <c r="BB391" i="12"/>
  <c r="AO389" i="12"/>
  <c r="AQ389" i="12"/>
  <c r="BB389" i="12"/>
  <c r="AO387" i="12"/>
  <c r="AQ387" i="12"/>
  <c r="BB387" i="12"/>
  <c r="AO385" i="12"/>
  <c r="AQ385" i="12"/>
  <c r="BB385" i="12"/>
  <c r="AO383" i="12"/>
  <c r="AQ383" i="12"/>
  <c r="BB383" i="12"/>
  <c r="AO381" i="12"/>
  <c r="AQ381" i="12"/>
  <c r="BB381" i="12"/>
  <c r="AO379" i="12"/>
  <c r="AQ379" i="12"/>
  <c r="BB379" i="12"/>
  <c r="AO377" i="12"/>
  <c r="AQ377" i="12"/>
  <c r="BB377" i="12"/>
  <c r="AO375" i="12"/>
  <c r="AQ375" i="12"/>
  <c r="BB375" i="12"/>
  <c r="AO373" i="12"/>
  <c r="AQ373" i="12"/>
  <c r="BB373" i="12"/>
  <c r="AO371" i="12"/>
  <c r="AQ371" i="12"/>
  <c r="BB371" i="12"/>
  <c r="AO369" i="12"/>
  <c r="AQ369" i="12"/>
  <c r="BB369" i="12"/>
  <c r="AO367" i="12"/>
  <c r="AQ367" i="12"/>
  <c r="BB367" i="12"/>
  <c r="AO365" i="12"/>
  <c r="AQ365" i="12"/>
  <c r="BB365" i="12"/>
  <c r="AO363" i="12"/>
  <c r="AQ363" i="12"/>
  <c r="BB363" i="12"/>
  <c r="N277" i="12"/>
  <c r="AO274" i="12"/>
  <c r="AQ274" i="12"/>
  <c r="BB274" i="12"/>
  <c r="N273" i="12"/>
  <c r="AO270" i="12"/>
  <c r="AQ270" i="12"/>
  <c r="BB270" i="12"/>
  <c r="N269" i="12"/>
  <c r="AO266" i="12"/>
  <c r="AQ266" i="12"/>
  <c r="N265" i="12"/>
  <c r="AO262" i="12"/>
  <c r="AQ262" i="12"/>
  <c r="BB262" i="12"/>
  <c r="N261" i="12"/>
  <c r="AO258" i="12"/>
  <c r="AQ258" i="12"/>
  <c r="BB258" i="12"/>
  <c r="N257" i="12"/>
  <c r="AO254" i="12"/>
  <c r="AQ254" i="12"/>
  <c r="BB254" i="12"/>
  <c r="N253" i="12"/>
  <c r="AO250" i="12"/>
  <c r="AQ250" i="12"/>
  <c r="BB250" i="12"/>
  <c r="N249" i="12"/>
  <c r="BB361" i="12"/>
  <c r="AQ361" i="12"/>
  <c r="BB359" i="12"/>
  <c r="AQ359" i="12"/>
  <c r="BB357" i="12"/>
  <c r="AQ357" i="12"/>
  <c r="BB355" i="12"/>
  <c r="AQ355" i="12"/>
  <c r="BB353" i="12"/>
  <c r="AQ353" i="12"/>
  <c r="BB351" i="12"/>
  <c r="AQ351" i="12"/>
  <c r="BB349" i="12"/>
  <c r="AQ349" i="12"/>
  <c r="BB347" i="12"/>
  <c r="AQ347" i="12"/>
  <c r="BB345" i="12"/>
  <c r="AQ345" i="12"/>
  <c r="BB343" i="12"/>
  <c r="AQ343" i="12"/>
  <c r="BB341" i="12"/>
  <c r="AQ341" i="12"/>
  <c r="BB339" i="12"/>
  <c r="AQ339" i="12"/>
  <c r="BB337" i="12"/>
  <c r="AQ337" i="12"/>
  <c r="BB335" i="12"/>
  <c r="AQ335" i="12"/>
  <c r="BB333" i="12"/>
  <c r="AQ333" i="12"/>
  <c r="BB331" i="12"/>
  <c r="AQ331" i="12"/>
  <c r="BB329" i="12"/>
  <c r="AQ329" i="12"/>
  <c r="BB327" i="12"/>
  <c r="AQ327" i="12"/>
  <c r="BB325" i="12"/>
  <c r="AQ325" i="12"/>
  <c r="BB323" i="12"/>
  <c r="AQ323" i="12"/>
  <c r="BB321" i="12"/>
  <c r="AQ321" i="12"/>
  <c r="BB319" i="12"/>
  <c r="AQ319" i="12"/>
  <c r="BB317" i="12"/>
  <c r="AQ317" i="12"/>
  <c r="BB315" i="12"/>
  <c r="AQ315" i="12"/>
  <c r="BB313" i="12"/>
  <c r="AQ313" i="12"/>
  <c r="BB311" i="12"/>
  <c r="AQ311" i="12"/>
  <c r="BB309" i="12"/>
  <c r="AQ309" i="12"/>
  <c r="BB307" i="12"/>
  <c r="AQ307" i="12"/>
  <c r="BB305" i="12"/>
  <c r="AQ305" i="12"/>
  <c r="BB303" i="12"/>
  <c r="AQ303" i="12"/>
  <c r="BB301" i="12"/>
  <c r="AQ301" i="12"/>
  <c r="BB299" i="12"/>
  <c r="AQ299" i="12"/>
  <c r="BB297" i="12"/>
  <c r="AQ297" i="12"/>
  <c r="BB295" i="12"/>
  <c r="AQ295" i="12"/>
  <c r="BB293" i="12"/>
  <c r="AQ293" i="12"/>
  <c r="BB291" i="12"/>
  <c r="AQ291" i="12"/>
  <c r="BB289" i="12"/>
  <c r="AQ289" i="12"/>
  <c r="BB287" i="12"/>
  <c r="AQ287" i="12"/>
  <c r="BB285" i="12"/>
  <c r="AQ285" i="12"/>
  <c r="BB283" i="12"/>
  <c r="AQ283" i="12"/>
  <c r="BB281" i="12"/>
  <c r="AQ281" i="12"/>
  <c r="AO276" i="12"/>
  <c r="AQ276" i="12"/>
  <c r="BB276" i="12"/>
  <c r="N275" i="12"/>
  <c r="AO272" i="12"/>
  <c r="AQ272" i="12"/>
  <c r="BB272" i="12"/>
  <c r="N271" i="12"/>
  <c r="AO268" i="12"/>
  <c r="AQ268" i="12"/>
  <c r="N267" i="12"/>
  <c r="AO264" i="12"/>
  <c r="AQ264" i="12"/>
  <c r="BB264" i="12"/>
  <c r="N263" i="12"/>
  <c r="AO260" i="12"/>
  <c r="AQ260" i="12"/>
  <c r="BB260" i="12"/>
  <c r="N259" i="12"/>
  <c r="AO256" i="12"/>
  <c r="AQ256" i="12"/>
  <c r="N255" i="12"/>
  <c r="AO252" i="12"/>
  <c r="AQ252" i="12"/>
  <c r="BB252" i="12"/>
  <c r="N251" i="12"/>
  <c r="AO248" i="12"/>
  <c r="AQ248" i="12"/>
  <c r="BB248" i="12"/>
  <c r="N247" i="12"/>
  <c r="AO214" i="12"/>
  <c r="AQ214" i="12"/>
  <c r="BB214" i="12"/>
  <c r="AO210" i="12"/>
  <c r="AQ210" i="12"/>
  <c r="BB210" i="12"/>
  <c r="AO206" i="12"/>
  <c r="AQ206" i="12"/>
  <c r="BB206" i="12"/>
  <c r="AO202" i="12"/>
  <c r="AQ202" i="12"/>
  <c r="BB202" i="12"/>
  <c r="AO198" i="12"/>
  <c r="AQ198" i="12"/>
  <c r="BB198" i="12"/>
  <c r="AO194" i="12"/>
  <c r="AQ194" i="12"/>
  <c r="AO190" i="12"/>
  <c r="AQ190" i="12"/>
  <c r="BB190" i="12"/>
  <c r="AO186" i="12"/>
  <c r="AQ186" i="12"/>
  <c r="AQ246" i="12"/>
  <c r="AQ244" i="12"/>
  <c r="BB242" i="12"/>
  <c r="AQ242" i="12"/>
  <c r="BB240" i="12"/>
  <c r="AQ240" i="12"/>
  <c r="BB237" i="12"/>
  <c r="AQ237" i="12"/>
  <c r="BB235" i="12"/>
  <c r="AQ235" i="12"/>
  <c r="BB233" i="12"/>
  <c r="AQ233" i="12"/>
  <c r="AQ231" i="12"/>
  <c r="BB229" i="12"/>
  <c r="AQ229" i="12"/>
  <c r="BB227" i="12"/>
  <c r="AQ227" i="12"/>
  <c r="BB225" i="12"/>
  <c r="AQ225" i="12"/>
  <c r="AQ223" i="12"/>
  <c r="AQ221" i="12"/>
  <c r="AQ219" i="12"/>
  <c r="AR218" i="12"/>
  <c r="AP218" i="12"/>
  <c r="AO216" i="12"/>
  <c r="AQ216" i="12"/>
  <c r="BB216" i="12"/>
  <c r="N215" i="12"/>
  <c r="AP214" i="12"/>
  <c r="AJ214" i="12"/>
  <c r="AO212" i="12"/>
  <c r="AQ212" i="12"/>
  <c r="BB212" i="12"/>
  <c r="N211" i="12"/>
  <c r="AP210" i="12"/>
  <c r="AJ210" i="12"/>
  <c r="AO208" i="12"/>
  <c r="AQ208" i="12"/>
  <c r="N207" i="12"/>
  <c r="AP206" i="12"/>
  <c r="AJ206" i="12"/>
  <c r="AO204" i="12"/>
  <c r="AQ204" i="12"/>
  <c r="BB204" i="12"/>
  <c r="N203" i="12"/>
  <c r="AP202" i="12"/>
  <c r="AJ202" i="12"/>
  <c r="AO200" i="12"/>
  <c r="AQ200" i="12"/>
  <c r="N199" i="12"/>
  <c r="AP198" i="12"/>
  <c r="AJ198" i="12"/>
  <c r="AO196" i="12"/>
  <c r="AQ196" i="12"/>
  <c r="BB196" i="12"/>
  <c r="N195" i="12"/>
  <c r="AP194" i="12"/>
  <c r="AO192" i="12"/>
  <c r="AQ192" i="12"/>
  <c r="N191" i="12"/>
  <c r="AP190" i="12"/>
  <c r="AJ190" i="12"/>
  <c r="AO188" i="12"/>
  <c r="AQ188" i="12"/>
  <c r="N187" i="12"/>
  <c r="AP186" i="12"/>
  <c r="AQ184" i="12"/>
  <c r="BB182" i="12"/>
  <c r="AQ182" i="12"/>
  <c r="BB180" i="12"/>
  <c r="AQ180" i="12"/>
  <c r="AQ178" i="12"/>
  <c r="BB176" i="12"/>
  <c r="AQ176" i="12"/>
  <c r="BB174" i="12"/>
  <c r="AQ174" i="12"/>
  <c r="AQ172" i="12"/>
  <c r="AQ170" i="12"/>
  <c r="BB168" i="12"/>
  <c r="AQ168" i="12"/>
  <c r="BB166" i="12"/>
  <c r="AQ166" i="12"/>
  <c r="AQ164" i="12"/>
  <c r="BB162" i="12"/>
  <c r="AQ162" i="12"/>
  <c r="BB160" i="12"/>
  <c r="AQ160" i="12"/>
  <c r="BB158" i="12"/>
  <c r="AQ158" i="12"/>
  <c r="BB156" i="12"/>
  <c r="AQ156" i="12"/>
  <c r="AQ154" i="12"/>
  <c r="AQ152" i="12"/>
  <c r="BB150" i="12"/>
  <c r="AQ150" i="12"/>
  <c r="BB148" i="12"/>
  <c r="AQ148" i="12"/>
  <c r="BB146" i="12"/>
  <c r="AQ146" i="12"/>
  <c r="AO144" i="12"/>
  <c r="AQ144" i="12"/>
  <c r="BB144" i="12"/>
  <c r="N143" i="12"/>
  <c r="AP142" i="12"/>
  <c r="AO140" i="12"/>
  <c r="AQ140" i="12"/>
  <c r="BB140" i="12"/>
  <c r="N139" i="12"/>
  <c r="AP138" i="12"/>
  <c r="AO136" i="12"/>
  <c r="AQ136" i="12"/>
  <c r="BB136" i="12"/>
  <c r="N135" i="12"/>
  <c r="AP134" i="12"/>
  <c r="AO132" i="12"/>
  <c r="AQ132" i="12"/>
  <c r="N131" i="12"/>
  <c r="AP130" i="12"/>
  <c r="AO142" i="12"/>
  <c r="AQ142" i="12"/>
  <c r="AO138" i="12"/>
  <c r="AQ138" i="12"/>
  <c r="BB138" i="12"/>
  <c r="AO134" i="12"/>
  <c r="AQ134" i="12"/>
  <c r="BB134" i="12"/>
  <c r="AO130" i="12"/>
  <c r="AQ130" i="12"/>
  <c r="AO112" i="12"/>
  <c r="AQ112" i="12"/>
  <c r="BB112" i="12"/>
  <c r="AO108" i="12"/>
  <c r="AQ108" i="12"/>
  <c r="AO104" i="12"/>
  <c r="AQ104" i="12"/>
  <c r="AO100" i="12"/>
  <c r="AQ100" i="12"/>
  <c r="BB100" i="12"/>
  <c r="BB128" i="12"/>
  <c r="AQ128" i="12"/>
  <c r="BB126" i="12"/>
  <c r="AQ126" i="12"/>
  <c r="BB124" i="12"/>
  <c r="AQ124" i="12"/>
  <c r="BB122" i="12"/>
  <c r="AQ122" i="12"/>
  <c r="BB120" i="12"/>
  <c r="AQ120" i="12"/>
  <c r="BB118" i="12"/>
  <c r="AQ118" i="12"/>
  <c r="AQ116" i="12"/>
  <c r="N113" i="12"/>
  <c r="AP112" i="12"/>
  <c r="AJ112" i="12"/>
  <c r="AO110" i="12"/>
  <c r="AQ110" i="12"/>
  <c r="BB110" i="12"/>
  <c r="N109" i="12"/>
  <c r="AP108" i="12"/>
  <c r="AO106" i="12"/>
  <c r="AQ106" i="12"/>
  <c r="N105" i="12"/>
  <c r="AP104" i="12"/>
  <c r="AO102" i="12"/>
  <c r="AQ102" i="12"/>
  <c r="N101" i="12"/>
  <c r="AP100" i="12"/>
  <c r="AJ100" i="12"/>
  <c r="AQ98" i="12"/>
  <c r="AQ96" i="12"/>
  <c r="AQ94" i="12"/>
  <c r="BB92" i="12"/>
  <c r="AQ92" i="12"/>
  <c r="BB90" i="12"/>
  <c r="AQ90" i="12"/>
  <c r="BB88" i="12"/>
  <c r="AQ88" i="12"/>
  <c r="AQ86" i="12"/>
  <c r="BB84" i="12"/>
  <c r="AQ84" i="12"/>
  <c r="BB82" i="12"/>
  <c r="AQ82" i="12"/>
  <c r="AQ80" i="12"/>
  <c r="N77" i="12"/>
  <c r="AO74" i="12"/>
  <c r="AQ74" i="12"/>
  <c r="BB74" i="12"/>
  <c r="N73" i="12"/>
  <c r="AO70" i="12"/>
  <c r="AQ70" i="12"/>
  <c r="BB70" i="12"/>
  <c r="N69" i="12"/>
  <c r="AO76" i="12"/>
  <c r="AQ76" i="12"/>
  <c r="N75" i="12"/>
  <c r="AO72" i="12"/>
  <c r="AQ72" i="12"/>
  <c r="BB72" i="12"/>
  <c r="N71" i="12"/>
  <c r="BB68" i="12"/>
  <c r="AQ68" i="12"/>
  <c r="BB66" i="12"/>
  <c r="AQ66" i="12"/>
  <c r="BB64" i="12"/>
  <c r="AQ64" i="12"/>
  <c r="AO62" i="12"/>
  <c r="AQ62" i="12"/>
  <c r="N61" i="12"/>
  <c r="AP60" i="12"/>
  <c r="AO58" i="12"/>
  <c r="AQ58" i="12"/>
  <c r="BB58" i="12"/>
  <c r="N57" i="12"/>
  <c r="AP56" i="12"/>
  <c r="AO54" i="12"/>
  <c r="AQ54" i="12"/>
  <c r="N53" i="12"/>
  <c r="AP52" i="12"/>
  <c r="AO60" i="12"/>
  <c r="AQ60" i="12"/>
  <c r="BB60" i="12"/>
  <c r="AO56" i="12"/>
  <c r="AQ56" i="12"/>
  <c r="AO52" i="12"/>
  <c r="AQ52" i="12"/>
  <c r="BB52" i="12"/>
  <c r="AO40" i="12"/>
  <c r="AQ40" i="12"/>
  <c r="BB40" i="12"/>
  <c r="AO35" i="12"/>
  <c r="AQ35" i="12"/>
  <c r="BB35" i="12"/>
  <c r="N34" i="12"/>
  <c r="AQ50" i="12"/>
  <c r="AQ48" i="12"/>
  <c r="AQ46" i="12"/>
  <c r="BB44" i="12"/>
  <c r="AQ44" i="12"/>
  <c r="BB42" i="12"/>
  <c r="AQ42" i="12"/>
  <c r="N41" i="12"/>
  <c r="AP40" i="12"/>
  <c r="AJ40" i="12"/>
  <c r="AO37" i="12"/>
  <c r="AQ37" i="12"/>
  <c r="N36" i="12"/>
  <c r="AO33" i="12"/>
  <c r="AQ33" i="12"/>
  <c r="N32" i="12"/>
  <c r="AO20" i="12"/>
  <c r="AQ20" i="12"/>
  <c r="BB31" i="12"/>
  <c r="AQ31" i="12"/>
  <c r="AQ29" i="12"/>
  <c r="AQ27" i="12"/>
  <c r="AQ25" i="12"/>
  <c r="BB23" i="12"/>
  <c r="AQ23" i="12"/>
  <c r="AP20" i="12"/>
  <c r="AJ20" i="12"/>
  <c r="AO16" i="12"/>
  <c r="AQ16" i="12"/>
  <c r="BB16" i="12"/>
  <c r="N15" i="12"/>
  <c r="AP14" i="12"/>
  <c r="AO14" i="12"/>
  <c r="AQ14" i="12"/>
  <c r="AO6" i="12"/>
  <c r="AQ6" i="12"/>
  <c r="BB12" i="12"/>
  <c r="AQ12" i="12"/>
  <c r="BB10" i="12"/>
  <c r="AQ10" i="12"/>
  <c r="AO8" i="12"/>
  <c r="AQ8" i="12"/>
  <c r="N7" i="12"/>
  <c r="AP6" i="12"/>
  <c r="BB4" i="12"/>
  <c r="AQ4" i="12"/>
  <c r="B245" i="26" l="1"/>
  <c r="B244" i="26"/>
  <c r="B243" i="26"/>
  <c r="B241" i="26"/>
  <c r="B240" i="26"/>
  <c r="B239" i="26"/>
  <c r="B237" i="26"/>
  <c r="B236" i="26"/>
  <c r="B235" i="26"/>
  <c r="B233" i="26"/>
  <c r="B232" i="26"/>
  <c r="B231" i="26"/>
  <c r="B229" i="26"/>
  <c r="B228" i="26"/>
  <c r="B227" i="26"/>
  <c r="B225" i="26"/>
  <c r="B224" i="26"/>
  <c r="B223" i="26"/>
  <c r="B221" i="26"/>
  <c r="B220" i="26"/>
  <c r="B219" i="26"/>
  <c r="B217" i="26"/>
  <c r="B216" i="26"/>
  <c r="B215" i="26"/>
  <c r="B213" i="26"/>
  <c r="B212" i="26"/>
  <c r="B211" i="26"/>
  <c r="B209" i="26"/>
  <c r="B208" i="26"/>
  <c r="B207" i="26"/>
  <c r="B205" i="26"/>
  <c r="B204" i="26"/>
  <c r="B203" i="26"/>
  <c r="B201" i="26"/>
  <c r="B200" i="26"/>
  <c r="B199" i="26"/>
  <c r="B197" i="26"/>
  <c r="B196" i="26"/>
  <c r="B195" i="26"/>
  <c r="B193" i="26"/>
  <c r="B192" i="26"/>
  <c r="B191" i="26"/>
  <c r="B189" i="26"/>
  <c r="B188" i="26"/>
  <c r="B187" i="26"/>
  <c r="B185" i="26"/>
  <c r="B184" i="26"/>
  <c r="B183" i="26"/>
  <c r="B181" i="26"/>
  <c r="B180" i="26"/>
  <c r="B179" i="26"/>
  <c r="B177" i="26"/>
  <c r="B176" i="26"/>
  <c r="B175" i="26"/>
  <c r="B173" i="26"/>
  <c r="B172" i="26"/>
  <c r="B171" i="26"/>
  <c r="B169" i="26"/>
  <c r="B168" i="26"/>
  <c r="B167" i="26"/>
  <c r="B165" i="26"/>
  <c r="B164" i="26"/>
  <c r="B163" i="26"/>
  <c r="B161" i="26"/>
  <c r="B160" i="26"/>
  <c r="B159" i="26"/>
  <c r="B157" i="26"/>
  <c r="B156" i="26"/>
  <c r="B155" i="26"/>
  <c r="B153" i="26"/>
  <c r="B152" i="26"/>
  <c r="B151" i="26"/>
  <c r="B149" i="26"/>
  <c r="B148" i="26"/>
  <c r="B147" i="26"/>
  <c r="B145" i="26"/>
  <c r="B144" i="26"/>
  <c r="B143" i="26"/>
  <c r="B141" i="26"/>
  <c r="B140" i="26"/>
  <c r="B139" i="26"/>
  <c r="B137" i="26"/>
  <c r="B136" i="26"/>
  <c r="B135" i="26"/>
  <c r="B133" i="26"/>
  <c r="B132" i="26"/>
  <c r="B131" i="26"/>
  <c r="B129" i="26"/>
  <c r="B128" i="26"/>
  <c r="B127" i="26"/>
  <c r="B125" i="26"/>
  <c r="B124" i="26"/>
  <c r="B123" i="26"/>
  <c r="B121" i="26"/>
  <c r="B120" i="26"/>
  <c r="B119" i="26"/>
  <c r="B117" i="26"/>
  <c r="B116" i="26"/>
  <c r="B115" i="26"/>
  <c r="B113" i="26"/>
  <c r="B112" i="26"/>
  <c r="B111" i="26"/>
  <c r="B109" i="26"/>
  <c r="B108" i="26"/>
  <c r="B107" i="26"/>
  <c r="B105" i="26"/>
  <c r="B104" i="26"/>
  <c r="B103" i="26"/>
  <c r="B101" i="26"/>
  <c r="B100" i="26"/>
  <c r="B99" i="26"/>
  <c r="B97" i="26"/>
  <c r="B96" i="26"/>
  <c r="B95" i="26"/>
  <c r="B93" i="26"/>
  <c r="B92" i="26"/>
  <c r="B91" i="26"/>
  <c r="B89" i="26"/>
  <c r="B88" i="26"/>
  <c r="B87" i="26"/>
  <c r="B85" i="26"/>
  <c r="B84" i="26"/>
  <c r="B83" i="26"/>
  <c r="B81" i="26"/>
  <c r="B80" i="26"/>
  <c r="B79" i="26"/>
  <c r="B77" i="26"/>
  <c r="B76" i="26"/>
  <c r="B75" i="26"/>
  <c r="B73" i="26"/>
  <c r="B72" i="26"/>
  <c r="B71" i="26"/>
  <c r="B69" i="26"/>
  <c r="B68" i="26"/>
  <c r="B67" i="26"/>
  <c r="B65" i="26"/>
  <c r="B64" i="26"/>
  <c r="B63" i="26"/>
  <c r="B61" i="26"/>
  <c r="B60" i="26"/>
  <c r="B59" i="26"/>
  <c r="B57" i="26"/>
  <c r="B56" i="26"/>
  <c r="B55" i="26"/>
  <c r="B53" i="26"/>
  <c r="B52" i="26"/>
  <c r="B51" i="26"/>
  <c r="B49" i="26"/>
  <c r="B48" i="26"/>
  <c r="B47" i="26"/>
  <c r="B45" i="26"/>
  <c r="B44" i="26"/>
  <c r="B43" i="26"/>
  <c r="B41" i="26"/>
  <c r="B40" i="26"/>
  <c r="B39" i="26"/>
  <c r="B37" i="26"/>
  <c r="B36" i="26"/>
  <c r="B35" i="26"/>
  <c r="B33" i="26"/>
  <c r="B32" i="26"/>
  <c r="B31" i="26"/>
  <c r="B29" i="26"/>
  <c r="B28" i="26"/>
  <c r="B27" i="26"/>
  <c r="B25" i="26"/>
  <c r="B24" i="26"/>
  <c r="B23" i="26"/>
  <c r="B21" i="26"/>
  <c r="B20" i="26"/>
  <c r="B19" i="26"/>
  <c r="B17" i="26"/>
  <c r="B16" i="26"/>
  <c r="B15" i="26"/>
  <c r="B13" i="26"/>
  <c r="B12" i="26"/>
  <c r="B11" i="26"/>
  <c r="B9" i="26"/>
  <c r="B8" i="26"/>
  <c r="B7" i="26"/>
  <c r="B5" i="26"/>
  <c r="B4" i="26"/>
  <c r="B3" i="26"/>
  <c r="BL38" i="12" l="1"/>
  <c r="BL6" i="12"/>
  <c r="BL8" i="12"/>
  <c r="BL18" i="12"/>
  <c r="BL4" i="12"/>
  <c r="BL5" i="12"/>
  <c r="BL10" i="12"/>
  <c r="BL11" i="12"/>
  <c r="BL13" i="12"/>
  <c r="BL14" i="12"/>
  <c r="BL21" i="12"/>
  <c r="BL25" i="12"/>
  <c r="BL29" i="12"/>
  <c r="BL37" i="12"/>
  <c r="BL17" i="12"/>
  <c r="BL19" i="12"/>
  <c r="BL20" i="12"/>
  <c r="BL23" i="12"/>
  <c r="BL24" i="12"/>
  <c r="BL27" i="12"/>
  <c r="BL28" i="12"/>
  <c r="BL31" i="12"/>
  <c r="BL33" i="12"/>
  <c r="BL45" i="12"/>
  <c r="BL47" i="12"/>
  <c r="BL50" i="12"/>
  <c r="BL55" i="12"/>
  <c r="BL60" i="12"/>
  <c r="BL62" i="12"/>
  <c r="BL66" i="12"/>
  <c r="BL43" i="12"/>
  <c r="BL44" i="12"/>
  <c r="BL46" i="12"/>
  <c r="BL48" i="12"/>
  <c r="BL49" i="12"/>
  <c r="BL52" i="12"/>
  <c r="BL54" i="12"/>
  <c r="BL56" i="12"/>
  <c r="BL58" i="12"/>
  <c r="BL59" i="12"/>
  <c r="BL64" i="12"/>
  <c r="BL78" i="12"/>
  <c r="BL82" i="12"/>
  <c r="BL86" i="12"/>
  <c r="BL90" i="12"/>
  <c r="BL94" i="12"/>
  <c r="BL65" i="12"/>
  <c r="BL68" i="12"/>
  <c r="BL72" i="12"/>
  <c r="BL74" i="12"/>
  <c r="BL76" i="12"/>
  <c r="BL77" i="12"/>
  <c r="BL80" i="12"/>
  <c r="BL81" i="12"/>
  <c r="BL84" i="12"/>
  <c r="BL85" i="12"/>
  <c r="BL88" i="12"/>
  <c r="BL89" i="12"/>
  <c r="BL92" i="12"/>
  <c r="BL93" i="12"/>
  <c r="BL96" i="12"/>
  <c r="BL98" i="12"/>
  <c r="BL104" i="12"/>
  <c r="BL106" i="12"/>
  <c r="BL112" i="12"/>
  <c r="BL114" i="12"/>
  <c r="BL118" i="12"/>
  <c r="BL119" i="12"/>
  <c r="BL122" i="12"/>
  <c r="BL123" i="12"/>
  <c r="BL125" i="12"/>
  <c r="BL128" i="12"/>
  <c r="BL129" i="12"/>
  <c r="BL134" i="12"/>
  <c r="BL136" i="12"/>
  <c r="BL137" i="12"/>
  <c r="BL140" i="12"/>
  <c r="BL141" i="12"/>
  <c r="BL145" i="12"/>
  <c r="BL146" i="12"/>
  <c r="BL147" i="12"/>
  <c r="BL148" i="12"/>
  <c r="BL149" i="12"/>
  <c r="BL152" i="12"/>
  <c r="BL156" i="12"/>
  <c r="BL97" i="12"/>
  <c r="BL100" i="12"/>
  <c r="BL102" i="12"/>
  <c r="BL103" i="12"/>
  <c r="BL108" i="12"/>
  <c r="BL110" i="12"/>
  <c r="BL111" i="12"/>
  <c r="BL116" i="12"/>
  <c r="BL117" i="12"/>
  <c r="BL120" i="12"/>
  <c r="BL121" i="12"/>
  <c r="BL124" i="12"/>
  <c r="BL126" i="12"/>
  <c r="BL130" i="12"/>
  <c r="BL132" i="12"/>
  <c r="BL138" i="12"/>
  <c r="BL142" i="12"/>
  <c r="BL144" i="12"/>
  <c r="BL150" i="12"/>
  <c r="BL151" i="12"/>
  <c r="BL154" i="12"/>
  <c r="BL155" i="12"/>
  <c r="BL160" i="12"/>
  <c r="BL161" i="12"/>
  <c r="BL164" i="12"/>
  <c r="BL165" i="12"/>
  <c r="BL168" i="12"/>
  <c r="BL169" i="12"/>
  <c r="BL172" i="12"/>
  <c r="BL173" i="12"/>
  <c r="BL176" i="12"/>
  <c r="BL177" i="12"/>
  <c r="BL180" i="12"/>
  <c r="BL181" i="12"/>
  <c r="BL184" i="12"/>
  <c r="BL185" i="12"/>
  <c r="BL190" i="12"/>
  <c r="BL192" i="12"/>
  <c r="BL193" i="12"/>
  <c r="BL198" i="12"/>
  <c r="BL200" i="12"/>
  <c r="BL201" i="12"/>
  <c r="BL206" i="12"/>
  <c r="BL208" i="12"/>
  <c r="BL162" i="12"/>
  <c r="BL166" i="12"/>
  <c r="BL170" i="12"/>
  <c r="BL174" i="12"/>
  <c r="BL178" i="12"/>
  <c r="BL182" i="12"/>
  <c r="BL186" i="12"/>
  <c r="BL188" i="12"/>
  <c r="BL194" i="12"/>
  <c r="BL196" i="12"/>
  <c r="BL202" i="12"/>
  <c r="BL204" i="12"/>
  <c r="BL210" i="12"/>
  <c r="BL212" i="12"/>
  <c r="BL209" i="12"/>
  <c r="BL213" i="12"/>
  <c r="BL218" i="12"/>
  <c r="BL221" i="12"/>
  <c r="BL222" i="12"/>
  <c r="BL225" i="12"/>
  <c r="BL226" i="12"/>
  <c r="BL229" i="12"/>
  <c r="BL230" i="12"/>
  <c r="BL233" i="12"/>
  <c r="BL234" i="12"/>
  <c r="BL237" i="12"/>
  <c r="BL238" i="12"/>
  <c r="BL240" i="12"/>
  <c r="BL241" i="12"/>
  <c r="BL244" i="12"/>
  <c r="BL245" i="12"/>
  <c r="BL279" i="12"/>
  <c r="BL280" i="12"/>
  <c r="BL281" i="12"/>
  <c r="BL282" i="12"/>
  <c r="BL285" i="12"/>
  <c r="BL286" i="12"/>
  <c r="BL289" i="12"/>
  <c r="BL290" i="12"/>
  <c r="BL293" i="12"/>
  <c r="BL294" i="12"/>
  <c r="BL297" i="12"/>
  <c r="BL298" i="12"/>
  <c r="BL214" i="12"/>
  <c r="BL216" i="12"/>
  <c r="BL219" i="12"/>
  <c r="BL223" i="12"/>
  <c r="BL227" i="12"/>
  <c r="BL231" i="12"/>
  <c r="BL235" i="12"/>
  <c r="BL242" i="12"/>
  <c r="BL246" i="12"/>
  <c r="BL248" i="12"/>
  <c r="BL250" i="12"/>
  <c r="BL252" i="12"/>
  <c r="BL254" i="12"/>
  <c r="BL256" i="12"/>
  <c r="BL258" i="12"/>
  <c r="BL260" i="12"/>
  <c r="BL262" i="12"/>
  <c r="BL264" i="12"/>
  <c r="BL266" i="12"/>
  <c r="BL268" i="12"/>
  <c r="BL270" i="12"/>
  <c r="BL272" i="12"/>
  <c r="BL274" i="12"/>
  <c r="BL276" i="12"/>
  <c r="BL278" i="12"/>
  <c r="BL283" i="12"/>
  <c r="BL287" i="12"/>
  <c r="BL291" i="12"/>
  <c r="BL295" i="12"/>
  <c r="BL299" i="12"/>
  <c r="BL303" i="12"/>
  <c r="BL307" i="12"/>
  <c r="BL311" i="12"/>
  <c r="BL315" i="12"/>
  <c r="BL319" i="12"/>
  <c r="BL323" i="12"/>
  <c r="BL302" i="12"/>
  <c r="BL305" i="12"/>
  <c r="BL310" i="12"/>
  <c r="BL313" i="12"/>
  <c r="BL318" i="12"/>
  <c r="BL321" i="12"/>
  <c r="BL325" i="12"/>
  <c r="BL326" i="12"/>
  <c r="BL329" i="12"/>
  <c r="BL330" i="12"/>
  <c r="BL333" i="12"/>
  <c r="BL334" i="12"/>
  <c r="BL337" i="12"/>
  <c r="BL338" i="12"/>
  <c r="BL341" i="12"/>
  <c r="BL342" i="12"/>
  <c r="BL345" i="12"/>
  <c r="BL346" i="12"/>
  <c r="BL349" i="12"/>
  <c r="BL350" i="12"/>
  <c r="BL353" i="12"/>
  <c r="BL354" i="12"/>
  <c r="BL357" i="12"/>
  <c r="BL361" i="12"/>
  <c r="BL365" i="12"/>
  <c r="BL369" i="12"/>
  <c r="BL370" i="12"/>
  <c r="BL373" i="12"/>
  <c r="BL374" i="12"/>
  <c r="BL377" i="12"/>
  <c r="BL378" i="12"/>
  <c r="BL383" i="12"/>
  <c r="BL384" i="12"/>
  <c r="BL387" i="12"/>
  <c r="BL388" i="12"/>
  <c r="BL391" i="12"/>
  <c r="BL392" i="12"/>
  <c r="BL395" i="12"/>
  <c r="BL399" i="12"/>
  <c r="BL403" i="12"/>
  <c r="BL407" i="12"/>
  <c r="BL411" i="12"/>
  <c r="BL415" i="12"/>
  <c r="BL419" i="12"/>
  <c r="BL301" i="12"/>
  <c r="BL306" i="12"/>
  <c r="BL309" i="12"/>
  <c r="BL314" i="12"/>
  <c r="BL317" i="12"/>
  <c r="BL322" i="12"/>
  <c r="BL327" i="12"/>
  <c r="BL328" i="12"/>
  <c r="BL331" i="12"/>
  <c r="BL332" i="12"/>
  <c r="BL335" i="12"/>
  <c r="BL339" i="12"/>
  <c r="BL340" i="12"/>
  <c r="BL343" i="12"/>
  <c r="BL344" i="12"/>
  <c r="BL347" i="12"/>
  <c r="BL348" i="12"/>
  <c r="BL351" i="12"/>
  <c r="BL352" i="12"/>
  <c r="BL355" i="12"/>
  <c r="BL356" i="12"/>
  <c r="BL359" i="12"/>
  <c r="BL360" i="12"/>
  <c r="BL363" i="12"/>
  <c r="BL364" i="12"/>
  <c r="BL367" i="12"/>
  <c r="BL368" i="12"/>
  <c r="BL371" i="12"/>
  <c r="BL372" i="12"/>
  <c r="BL375" i="12"/>
  <c r="BL379" i="12"/>
  <c r="BL385" i="12"/>
  <c r="BL389" i="12"/>
  <c r="BL393" i="12"/>
  <c r="BL394" i="12"/>
  <c r="BL397" i="12"/>
  <c r="BL398" i="12"/>
  <c r="BL401" i="12"/>
  <c r="BL402" i="12"/>
  <c r="BL405" i="12"/>
  <c r="BL406" i="12"/>
  <c r="BL409" i="12"/>
  <c r="BL410" i="12"/>
  <c r="BL414" i="12"/>
  <c r="BL418" i="12"/>
  <c r="BL422" i="12"/>
  <c r="BL423" i="12"/>
  <c r="BL424" i="12"/>
  <c r="BL426" i="12"/>
  <c r="BL428" i="12"/>
  <c r="BL430" i="12"/>
  <c r="BL432" i="12"/>
  <c r="BL434" i="12"/>
  <c r="BL436" i="12"/>
  <c r="BL438" i="12"/>
  <c r="BL440" i="12"/>
  <c r="BL442" i="12"/>
  <c r="BL444" i="12"/>
  <c r="BL446" i="12"/>
  <c r="BL448" i="12"/>
  <c r="BL450" i="12"/>
  <c r="BL452" i="12"/>
  <c r="BL454" i="12"/>
  <c r="BL456" i="12"/>
  <c r="BL458" i="12"/>
  <c r="BL460" i="12"/>
  <c r="BL462" i="12"/>
  <c r="BL464" i="12"/>
  <c r="BL466" i="12"/>
  <c r="BL468" i="12"/>
  <c r="BL470" i="12"/>
  <c r="BL472" i="12"/>
  <c r="BL474" i="12"/>
  <c r="BL476" i="12"/>
  <c r="BL478" i="12"/>
  <c r="BL480" i="12"/>
  <c r="BL482" i="12"/>
  <c r="BL484" i="12"/>
  <c r="BL486" i="12"/>
  <c r="BL488" i="12"/>
  <c r="BL490" i="12"/>
  <c r="BL492" i="12"/>
  <c r="BL494" i="12"/>
  <c r="BL496" i="12"/>
  <c r="BL498" i="12"/>
  <c r="BL500" i="12"/>
  <c r="BL503" i="12"/>
  <c r="BL505" i="12"/>
  <c r="BL506" i="12"/>
  <c r="BL511" i="12"/>
  <c r="BL513" i="12"/>
  <c r="BL514" i="12"/>
  <c r="BL519" i="12"/>
  <c r="BL521" i="12"/>
  <c r="BL522" i="12"/>
  <c r="BL527" i="12"/>
  <c r="BL529" i="12"/>
  <c r="BL530" i="12"/>
  <c r="BL535" i="12"/>
  <c r="BL536" i="12"/>
  <c r="BL539" i="12"/>
  <c r="BL540" i="12"/>
  <c r="BL543" i="12"/>
  <c r="BL544" i="12"/>
  <c r="BL547" i="12"/>
  <c r="BL548" i="12"/>
  <c r="BL551" i="12"/>
  <c r="BL552" i="12"/>
  <c r="BL555" i="12"/>
  <c r="BL556" i="12"/>
  <c r="BL559" i="12"/>
  <c r="BL561" i="12"/>
  <c r="BL562" i="12"/>
  <c r="BL567" i="12"/>
  <c r="BL569" i="12"/>
  <c r="BL570" i="12"/>
  <c r="BL575" i="12"/>
  <c r="BL577" i="12"/>
  <c r="BL578" i="12"/>
  <c r="BL583" i="12"/>
  <c r="BL585" i="12"/>
  <c r="BL586" i="12"/>
  <c r="BL591" i="12"/>
  <c r="BL593" i="12"/>
  <c r="BL594" i="12"/>
  <c r="BL599" i="12"/>
  <c r="BL601" i="12"/>
  <c r="BL606" i="12"/>
  <c r="BL608" i="12"/>
  <c r="BL609" i="12"/>
  <c r="BL614" i="12"/>
  <c r="BL425" i="12"/>
  <c r="BL427" i="12"/>
  <c r="BL429" i="12"/>
  <c r="BL431" i="12"/>
  <c r="BL433" i="12"/>
  <c r="BL435" i="12"/>
  <c r="BL437" i="12"/>
  <c r="BL439" i="12"/>
  <c r="BL441" i="12"/>
  <c r="BL443" i="12"/>
  <c r="BL445" i="12"/>
  <c r="BL447" i="12"/>
  <c r="BL449" i="12"/>
  <c r="BL451" i="12"/>
  <c r="BL453" i="12"/>
  <c r="BL455" i="12"/>
  <c r="BL457" i="12"/>
  <c r="BL459" i="12"/>
  <c r="BL461" i="12"/>
  <c r="BL463" i="12"/>
  <c r="BL465" i="12"/>
  <c r="BL467" i="12"/>
  <c r="BL469" i="12"/>
  <c r="BL471" i="12"/>
  <c r="BL473" i="12"/>
  <c r="BL475" i="12"/>
  <c r="BL477" i="12"/>
  <c r="BL479" i="12"/>
  <c r="BL481" i="12"/>
  <c r="BL483" i="12"/>
  <c r="BL485" i="12"/>
  <c r="BL487" i="12"/>
  <c r="BL489" i="12"/>
  <c r="BL491" i="12"/>
  <c r="BL493" i="12"/>
  <c r="BL495" i="12"/>
  <c r="BL497" i="12"/>
  <c r="BL499" i="12"/>
  <c r="BL501" i="12"/>
  <c r="BL507" i="12"/>
  <c r="BL509" i="12"/>
  <c r="BL515" i="12"/>
  <c r="BL517" i="12"/>
  <c r="BL523" i="12"/>
  <c r="BL525" i="12"/>
  <c r="BL531" i="12"/>
  <c r="BL533" i="12"/>
  <c r="BL537" i="12"/>
  <c r="BL541" i="12"/>
  <c r="BL545" i="12"/>
  <c r="BL549" i="12"/>
  <c r="BL553" i="12"/>
  <c r="BL557" i="12"/>
  <c r="BL563" i="12"/>
  <c r="BL565" i="12"/>
  <c r="BL571" i="12"/>
  <c r="BL573" i="12"/>
  <c r="BL579" i="12"/>
  <c r="BL581" i="12"/>
  <c r="BL587" i="12"/>
  <c r="BL589" i="12"/>
  <c r="BL595" i="12"/>
  <c r="BL597" i="12"/>
  <c r="BL602" i="12"/>
  <c r="BL604" i="12"/>
  <c r="BL610" i="12"/>
  <c r="BL612" i="12"/>
  <c r="BL617" i="12"/>
  <c r="BL620" i="12"/>
  <c r="BL624" i="12"/>
  <c r="BL628" i="12"/>
  <c r="BL632" i="12"/>
  <c r="BL635" i="12"/>
  <c r="BL638" i="12"/>
  <c r="BL619" i="12"/>
  <c r="BL622" i="12"/>
  <c r="BL627" i="12"/>
  <c r="BL630" i="12"/>
  <c r="BL637" i="12"/>
  <c r="BL640" i="12"/>
  <c r="BL641" i="12"/>
  <c r="BL644" i="12"/>
  <c r="BL645" i="12"/>
  <c r="BL648" i="12"/>
  <c r="BL649" i="12"/>
  <c r="BL651" i="12"/>
  <c r="BL654" i="12"/>
  <c r="BL655" i="12"/>
  <c r="BL658" i="12"/>
  <c r="BL659" i="12"/>
  <c r="BL664" i="12"/>
  <c r="BL666" i="12"/>
  <c r="BL667" i="12"/>
  <c r="BL672" i="12"/>
  <c r="BL674" i="12"/>
  <c r="BL675" i="12"/>
  <c r="BL679" i="12"/>
  <c r="BL684" i="12"/>
  <c r="BL686" i="12"/>
  <c r="BL687" i="12"/>
  <c r="BL691" i="12"/>
  <c r="BL692" i="12"/>
  <c r="BL695" i="12"/>
  <c r="BL696" i="12"/>
  <c r="BL698" i="12"/>
  <c r="BL701" i="12"/>
  <c r="BL702" i="12"/>
  <c r="BL705" i="12"/>
  <c r="BL706" i="12"/>
  <c r="BL709" i="12"/>
  <c r="BL710" i="12"/>
  <c r="BL713" i="12"/>
  <c r="BL715" i="12"/>
  <c r="BL716" i="12"/>
  <c r="BL719" i="12"/>
  <c r="BL720" i="12"/>
  <c r="BL723" i="12"/>
  <c r="BL724" i="12"/>
  <c r="BL727" i="12"/>
  <c r="BL728" i="12"/>
  <c r="BL730" i="12"/>
  <c r="BL733" i="12"/>
  <c r="BL734" i="12"/>
  <c r="BL737" i="12"/>
  <c r="BL738" i="12"/>
  <c r="BL741" i="12"/>
  <c r="BL742" i="12"/>
  <c r="BL745" i="12"/>
  <c r="BL747" i="12"/>
  <c r="BL748" i="12"/>
  <c r="BL751" i="12"/>
  <c r="BL752" i="12"/>
  <c r="BL755" i="12"/>
  <c r="BL756" i="12"/>
  <c r="BL759" i="12"/>
  <c r="BL760" i="12"/>
  <c r="BL762" i="12"/>
  <c r="BL765" i="12"/>
  <c r="BL766" i="12"/>
  <c r="BL771" i="12"/>
  <c r="BL773" i="12"/>
  <c r="BL775" i="12"/>
  <c r="BL777" i="12"/>
  <c r="BL778" i="12"/>
  <c r="BL782" i="12"/>
  <c r="BL786" i="12"/>
  <c r="BL791" i="12"/>
  <c r="BL794" i="12"/>
  <c r="BL798" i="12"/>
  <c r="BL803" i="12"/>
  <c r="BL805" i="12"/>
  <c r="BL807" i="12"/>
  <c r="BL811" i="12"/>
  <c r="BL813" i="12"/>
  <c r="BL815" i="12"/>
  <c r="BL817" i="12"/>
  <c r="BL818" i="12"/>
  <c r="BL821" i="12"/>
  <c r="BL823" i="12"/>
  <c r="BL827" i="12"/>
  <c r="BL829" i="12"/>
  <c r="BL830" i="12"/>
  <c r="BL833" i="12"/>
  <c r="BL834" i="12"/>
  <c r="BL838" i="12"/>
  <c r="BL839" i="12"/>
  <c r="BL840" i="12"/>
  <c r="BL842" i="12"/>
  <c r="BL844" i="12"/>
  <c r="BL848" i="12"/>
  <c r="BL849" i="12"/>
  <c r="BL850" i="12"/>
  <c r="BL851" i="12"/>
  <c r="BL852" i="12"/>
  <c r="BL853" i="12"/>
  <c r="BL857" i="12"/>
  <c r="BL858" i="12"/>
  <c r="BL859" i="12"/>
  <c r="BL860" i="12"/>
  <c r="BL861" i="12"/>
  <c r="BL862" i="12"/>
  <c r="BL863" i="12"/>
  <c r="BL866" i="12"/>
  <c r="BL868" i="12"/>
  <c r="BL616" i="12"/>
  <c r="BL618" i="12"/>
  <c r="BL623" i="12"/>
  <c r="BL626" i="12"/>
  <c r="BL631" i="12"/>
  <c r="BL634" i="12"/>
  <c r="BL636" i="12"/>
  <c r="BL642" i="12"/>
  <c r="BL646" i="12"/>
  <c r="BL650" i="12"/>
  <c r="BL652" i="12"/>
  <c r="BL656" i="12"/>
  <c r="BL660" i="12"/>
  <c r="BL662" i="12"/>
  <c r="BL668" i="12"/>
  <c r="BL670" i="12"/>
  <c r="BL676" i="12"/>
  <c r="BL678" i="12"/>
  <c r="BL680" i="12"/>
  <c r="BL682" i="12"/>
  <c r="BL688" i="12"/>
  <c r="BL690" i="12"/>
  <c r="BL693" i="12"/>
  <c r="BL697" i="12"/>
  <c r="BL699" i="12"/>
  <c r="BL703" i="12"/>
  <c r="BL707" i="12"/>
  <c r="BL711" i="12"/>
  <c r="BL714" i="12"/>
  <c r="BL717" i="12"/>
  <c r="BL721" i="12"/>
  <c r="BL725" i="12"/>
  <c r="BL729" i="12"/>
  <c r="BL731" i="12"/>
  <c r="BL735" i="12"/>
  <c r="BL739" i="12"/>
  <c r="BL743" i="12"/>
  <c r="BL746" i="12"/>
  <c r="BL749" i="12"/>
  <c r="BL753" i="12"/>
  <c r="BL757" i="12"/>
  <c r="BL761" i="12"/>
  <c r="BL763" i="12"/>
  <c r="BL767" i="12"/>
  <c r="BL769" i="12"/>
  <c r="BL774" i="12"/>
  <c r="BL779" i="12"/>
  <c r="BL781" i="12"/>
  <c r="BL783" i="12"/>
  <c r="BL785" i="12"/>
  <c r="BL787" i="12"/>
  <c r="BL789" i="12"/>
  <c r="BL795" i="12"/>
  <c r="BL797" i="12"/>
  <c r="BL799" i="12"/>
  <c r="BL801" i="12"/>
  <c r="BL806" i="12"/>
  <c r="BL814" i="12"/>
  <c r="BL819" i="12"/>
  <c r="BL822" i="12"/>
  <c r="BL831" i="12"/>
  <c r="BL835" i="12"/>
  <c r="BL841" i="12"/>
  <c r="BL843" i="12"/>
  <c r="BL845" i="12"/>
  <c r="BL854" i="12"/>
  <c r="BL864" i="12"/>
  <c r="BL867" i="12"/>
  <c r="BL869" i="12"/>
  <c r="BL871" i="12"/>
  <c r="BL874" i="12"/>
  <c r="BL876" i="12"/>
  <c r="BL878" i="12"/>
  <c r="BL870" i="12"/>
  <c r="BL872" i="12"/>
  <c r="BL882" i="12"/>
  <c r="BL885" i="12"/>
  <c r="BL887" i="12"/>
  <c r="BL890" i="12"/>
  <c r="BL892" i="12"/>
  <c r="BL894" i="12"/>
  <c r="BL896" i="12"/>
  <c r="BL898" i="12"/>
  <c r="BL900" i="12"/>
  <c r="BL902" i="12"/>
  <c r="BL904" i="12"/>
  <c r="BL906" i="12"/>
  <c r="BL908" i="12"/>
  <c r="BL910" i="12"/>
  <c r="BL912" i="12"/>
  <c r="BL914" i="12"/>
  <c r="BL916" i="12"/>
  <c r="BL918" i="12"/>
  <c r="BL920" i="12"/>
  <c r="BL922" i="12"/>
  <c r="BL924" i="12"/>
  <c r="BL926" i="12"/>
  <c r="BL928" i="12"/>
  <c r="BL930" i="12"/>
  <c r="BL932" i="12"/>
  <c r="BL934" i="12"/>
  <c r="BL936" i="12"/>
  <c r="BL938" i="12"/>
  <c r="BL940" i="12"/>
  <c r="BL942" i="12"/>
  <c r="BL944" i="12"/>
  <c r="BL946" i="12"/>
  <c r="BL948" i="12"/>
  <c r="BL950" i="12"/>
  <c r="BL952" i="12"/>
  <c r="BL954" i="12"/>
  <c r="BL956" i="12"/>
  <c r="BL958" i="12"/>
  <c r="BL960" i="12"/>
  <c r="BL962" i="12"/>
  <c r="BL964" i="12"/>
  <c r="BL966" i="12"/>
  <c r="BL968" i="12"/>
  <c r="BL970" i="12"/>
  <c r="BL972" i="12"/>
  <c r="BL974" i="12"/>
  <c r="BL976" i="12"/>
  <c r="BL978" i="12"/>
  <c r="BL980" i="12"/>
  <c r="BL982" i="12"/>
  <c r="BL984" i="12"/>
  <c r="BL986" i="12"/>
  <c r="BL988" i="12"/>
  <c r="BL990" i="12"/>
  <c r="BL992" i="12"/>
  <c r="BL994" i="12"/>
  <c r="BL996" i="12"/>
  <c r="BL998" i="12"/>
  <c r="BL1000" i="12"/>
  <c r="AF16" i="27"/>
  <c r="BL941" i="12"/>
  <c r="BL943" i="12"/>
  <c r="BL949" i="12"/>
  <c r="BL951" i="12"/>
  <c r="BL953" i="12"/>
  <c r="BL957" i="12"/>
  <c r="BL959" i="12"/>
  <c r="BL961" i="12"/>
  <c r="BL963" i="12"/>
  <c r="BL973" i="12"/>
  <c r="BL975" i="12"/>
  <c r="BL977" i="12"/>
  <c r="BL981" i="12"/>
  <c r="BL983" i="12"/>
  <c r="BL985" i="12"/>
  <c r="BL987" i="12"/>
  <c r="BL989" i="12"/>
  <c r="BL991" i="12"/>
  <c r="BL873" i="12"/>
  <c r="BL877" i="12"/>
  <c r="BL881" i="12"/>
  <c r="BL884" i="12"/>
  <c r="BL886" i="12"/>
  <c r="BL888" i="12"/>
  <c r="BL889" i="12"/>
  <c r="BL891" i="12"/>
  <c r="BL893" i="12"/>
  <c r="BL895" i="12"/>
  <c r="BL897" i="12"/>
  <c r="BL899" i="12"/>
  <c r="BL901" i="12"/>
  <c r="BL903" i="12"/>
  <c r="BL905" i="12"/>
  <c r="BL907" i="12"/>
  <c r="BL909" i="12"/>
  <c r="BL911" i="12"/>
  <c r="BL913" i="12"/>
  <c r="BL915" i="12"/>
  <c r="BL917" i="12"/>
  <c r="BL919" i="12"/>
  <c r="BL921" i="12"/>
  <c r="BL923" i="12"/>
  <c r="BL925" i="12"/>
  <c r="BL927" i="12"/>
  <c r="BL929" i="12"/>
  <c r="BL931" i="12"/>
  <c r="BL933" i="12"/>
  <c r="BL935" i="12"/>
  <c r="BL937" i="12"/>
  <c r="BL939" i="12"/>
  <c r="BL945" i="12"/>
  <c r="BL947" i="12"/>
  <c r="BL955" i="12"/>
  <c r="BL965" i="12"/>
  <c r="BL967" i="12"/>
  <c r="BL969" i="12"/>
  <c r="BL971" i="12"/>
  <c r="BL979" i="12"/>
  <c r="BL993" i="12"/>
  <c r="BL995" i="12"/>
  <c r="BL997" i="12"/>
  <c r="BL999" i="12"/>
  <c r="BL880" i="12"/>
  <c r="BL875" i="12"/>
  <c r="BL865" i="12"/>
  <c r="BL856" i="12"/>
  <c r="BL855" i="12"/>
  <c r="BL847" i="12"/>
  <c r="BL836" i="12"/>
  <c r="BL826" i="12"/>
  <c r="BL810" i="12"/>
  <c r="BL793" i="12"/>
  <c r="BL790" i="12"/>
  <c r="BL770" i="12"/>
  <c r="BL744" i="12"/>
  <c r="BL740" i="12"/>
  <c r="BL736" i="12"/>
  <c r="BL732" i="12"/>
  <c r="BL726" i="12"/>
  <c r="BL722" i="12"/>
  <c r="BL718" i="12"/>
  <c r="BL671" i="12"/>
  <c r="BL663" i="12"/>
  <c r="BL653" i="12"/>
  <c r="BL647" i="12"/>
  <c r="BL643" i="12"/>
  <c r="BL633" i="12"/>
  <c r="BL625" i="12"/>
  <c r="BL598" i="12"/>
  <c r="BL590" i="12"/>
  <c r="BL582" i="12"/>
  <c r="BL574" i="12"/>
  <c r="BL566" i="12"/>
  <c r="BL558" i="12"/>
  <c r="BL554" i="12"/>
  <c r="BL550" i="12"/>
  <c r="BL546" i="12"/>
  <c r="BL542" i="12"/>
  <c r="BL538" i="12"/>
  <c r="BL534" i="12"/>
  <c r="BL518" i="12"/>
  <c r="BL502" i="12"/>
  <c r="BL421" i="12"/>
  <c r="BL417" i="12"/>
  <c r="BL413" i="12"/>
  <c r="BL420" i="12"/>
  <c r="BL412" i="12"/>
  <c r="BL390" i="12"/>
  <c r="BL382" i="12"/>
  <c r="BL380" i="12"/>
  <c r="BL404" i="12"/>
  <c r="BL396" i="12"/>
  <c r="BL362" i="12"/>
  <c r="BL320" i="12"/>
  <c r="BL312" i="12"/>
  <c r="BL304" i="12"/>
  <c r="BL217" i="12"/>
  <c r="BL183" i="12"/>
  <c r="BL179" i="12"/>
  <c r="BL175" i="12"/>
  <c r="BL171" i="12"/>
  <c r="BL167" i="12"/>
  <c r="BL163" i="12"/>
  <c r="BL159" i="12"/>
  <c r="BL127" i="12"/>
  <c r="BL115" i="12"/>
  <c r="BL67" i="12"/>
  <c r="BL91" i="12"/>
  <c r="BL83" i="12"/>
  <c r="BL63" i="12"/>
  <c r="BL41" i="12"/>
  <c r="BL35" i="12"/>
  <c r="BL26" i="12"/>
  <c r="BL879" i="12"/>
  <c r="BL883" i="12"/>
  <c r="BL846" i="12"/>
  <c r="BL837" i="12"/>
  <c r="BL825" i="12"/>
  <c r="BL809" i="12"/>
  <c r="BL802" i="12"/>
  <c r="BL764" i="12"/>
  <c r="BL758" i="12"/>
  <c r="BL754" i="12"/>
  <c r="BL750" i="12"/>
  <c r="BL712" i="12"/>
  <c r="BL708" i="12"/>
  <c r="BL704" i="12"/>
  <c r="BL700" i="12"/>
  <c r="BL694" i="12"/>
  <c r="BL683" i="12"/>
  <c r="BL639" i="12"/>
  <c r="BL629" i="12"/>
  <c r="BL621" i="12"/>
  <c r="BL613" i="12"/>
  <c r="BL605" i="12"/>
  <c r="BL526" i="12"/>
  <c r="BL510" i="12"/>
  <c r="BL416" i="12"/>
  <c r="BL386" i="12"/>
  <c r="BL381" i="12"/>
  <c r="BL376" i="12"/>
  <c r="BL336" i="12"/>
  <c r="BL324" i="12"/>
  <c r="BL316" i="12"/>
  <c r="BL308" i="12"/>
  <c r="BL408" i="12"/>
  <c r="BL400" i="12"/>
  <c r="BL366" i="12"/>
  <c r="BL358" i="12"/>
  <c r="BL300" i="12"/>
  <c r="BL296" i="12"/>
  <c r="BL292" i="12"/>
  <c r="BL288" i="12"/>
  <c r="BL284" i="12"/>
  <c r="BL243" i="12"/>
  <c r="BL239" i="12"/>
  <c r="BL236" i="12"/>
  <c r="BL232" i="12"/>
  <c r="BL228" i="12"/>
  <c r="BL224" i="12"/>
  <c r="BL220" i="12"/>
  <c r="BL205" i="12"/>
  <c r="BL197" i="12"/>
  <c r="BL189" i="12"/>
  <c r="BL158" i="12"/>
  <c r="BL157" i="12"/>
  <c r="BL133" i="12"/>
  <c r="BL153" i="12"/>
  <c r="BL107" i="12"/>
  <c r="BL99" i="12"/>
  <c r="BL95" i="12"/>
  <c r="BL87" i="12"/>
  <c r="BL79" i="12"/>
  <c r="BL70" i="12"/>
  <c r="BL40" i="12"/>
  <c r="BL39" i="12"/>
  <c r="BL51" i="12"/>
  <c r="BL42" i="12"/>
  <c r="BL30" i="12"/>
  <c r="BL22" i="12"/>
  <c r="BL16" i="12"/>
  <c r="BL9" i="12"/>
  <c r="BL832" i="12"/>
  <c r="BL824" i="12"/>
  <c r="BL816" i="12"/>
  <c r="BL808" i="12"/>
  <c r="BL800" i="12"/>
  <c r="BL792" i="12"/>
  <c r="BL784" i="12"/>
  <c r="BL776" i="12"/>
  <c r="BL689" i="12"/>
  <c r="BL685" i="12"/>
  <c r="BL681" i="12"/>
  <c r="BL677" i="12"/>
  <c r="BL673" i="12"/>
  <c r="BL669" i="12"/>
  <c r="BL665" i="12"/>
  <c r="BL661" i="12"/>
  <c r="BL611" i="12"/>
  <c r="BL603" i="12"/>
  <c r="BL596" i="12"/>
  <c r="BL588" i="12"/>
  <c r="BL580" i="12"/>
  <c r="BL572" i="12"/>
  <c r="BL564" i="12"/>
  <c r="BL532" i="12"/>
  <c r="BL524" i="12"/>
  <c r="BL516" i="12"/>
  <c r="BL508" i="12"/>
  <c r="BL271" i="12"/>
  <c r="BL263" i="12"/>
  <c r="BL255" i="12"/>
  <c r="BL247" i="12"/>
  <c r="BL211" i="12"/>
  <c r="BL203" i="12"/>
  <c r="BL195" i="12"/>
  <c r="BL187" i="12"/>
  <c r="BL143" i="12"/>
  <c r="BL135" i="12"/>
  <c r="BL109" i="12"/>
  <c r="BL101" i="12"/>
  <c r="BL73" i="12"/>
  <c r="BL69" i="12"/>
  <c r="BL71" i="12"/>
  <c r="BL57" i="12"/>
  <c r="BL32" i="12"/>
  <c r="BL15" i="12"/>
  <c r="BL7" i="12"/>
  <c r="BL139" i="12"/>
  <c r="BL75" i="12"/>
  <c r="BL53" i="12"/>
  <c r="BL34" i="12"/>
  <c r="BL12" i="12"/>
  <c r="BL828" i="12"/>
  <c r="BL820" i="12"/>
  <c r="BL812" i="12"/>
  <c r="BL804" i="12"/>
  <c r="BL796" i="12"/>
  <c r="BL788" i="12"/>
  <c r="BL780" i="12"/>
  <c r="BL772" i="12"/>
  <c r="BL768" i="12"/>
  <c r="BL657" i="12"/>
  <c r="BL615" i="12"/>
  <c r="BL607" i="12"/>
  <c r="BL600" i="12"/>
  <c r="BL592" i="12"/>
  <c r="BL584" i="12"/>
  <c r="BL576" i="12"/>
  <c r="BL568" i="12"/>
  <c r="BL560" i="12"/>
  <c r="BL528" i="12"/>
  <c r="BL520" i="12"/>
  <c r="BL512" i="12"/>
  <c r="BL504" i="12"/>
  <c r="BL277" i="12"/>
  <c r="BL273" i="12"/>
  <c r="BL269" i="12"/>
  <c r="BL265" i="12"/>
  <c r="BL261" i="12"/>
  <c r="BL257" i="12"/>
  <c r="BL253" i="12"/>
  <c r="BL249" i="12"/>
  <c r="BL275" i="12"/>
  <c r="BL267" i="12"/>
  <c r="BL259" i="12"/>
  <c r="BL251" i="12"/>
  <c r="BL215" i="12"/>
  <c r="BL207" i="12"/>
  <c r="BL199" i="12"/>
  <c r="BL191" i="12"/>
  <c r="BL131" i="12"/>
  <c r="BL113" i="12"/>
  <c r="BL105" i="12"/>
  <c r="BL61" i="12"/>
  <c r="BL36" i="12"/>
  <c r="B777" i="29"/>
  <c r="B776" i="29"/>
  <c r="B775" i="29"/>
  <c r="B774" i="29"/>
  <c r="B773" i="29"/>
  <c r="B772" i="29"/>
  <c r="B771" i="29"/>
  <c r="B769" i="29"/>
  <c r="B768" i="29"/>
  <c r="B767" i="29"/>
  <c r="B766" i="29"/>
  <c r="B765" i="29"/>
  <c r="B764" i="29"/>
  <c r="B763" i="29"/>
  <c r="B761" i="29"/>
  <c r="B760" i="29"/>
  <c r="B759" i="29"/>
  <c r="B758" i="29"/>
  <c r="B757" i="29"/>
  <c r="B756" i="29"/>
  <c r="B755" i="29"/>
  <c r="B753" i="29"/>
  <c r="B752" i="29"/>
  <c r="B751" i="29"/>
  <c r="B750" i="29"/>
  <c r="B749" i="29"/>
  <c r="B748" i="29"/>
  <c r="B747" i="29"/>
  <c r="B745" i="29"/>
  <c r="B744" i="29"/>
  <c r="B743" i="29"/>
  <c r="B742" i="29"/>
  <c r="B741" i="29"/>
  <c r="B740" i="29"/>
  <c r="B739" i="29"/>
  <c r="B737" i="29"/>
  <c r="B736" i="29"/>
  <c r="B735" i="29"/>
  <c r="B734" i="29"/>
  <c r="B733" i="29"/>
  <c r="B732" i="29"/>
  <c r="B731" i="29"/>
  <c r="B729" i="29"/>
  <c r="B728" i="29"/>
  <c r="B727" i="29"/>
  <c r="B726" i="29"/>
  <c r="B725" i="29"/>
  <c r="B724" i="29"/>
  <c r="B723" i="29"/>
  <c r="B721" i="29"/>
  <c r="B720" i="29"/>
  <c r="B719" i="29"/>
  <c r="B718" i="29"/>
  <c r="B717" i="29"/>
  <c r="B716" i="29"/>
  <c r="B715" i="29"/>
  <c r="B713" i="29"/>
  <c r="B712" i="29"/>
  <c r="B711" i="29"/>
  <c r="B710" i="29"/>
  <c r="B709" i="29"/>
  <c r="B708" i="29"/>
  <c r="B707" i="29"/>
  <c r="B705" i="29"/>
  <c r="B704" i="29"/>
  <c r="B703" i="29"/>
  <c r="B702" i="29"/>
  <c r="B701" i="29"/>
  <c r="B700" i="29"/>
  <c r="B699" i="29"/>
  <c r="B697" i="29"/>
  <c r="B696" i="29"/>
  <c r="B695" i="29"/>
  <c r="B694" i="29"/>
  <c r="B693" i="29"/>
  <c r="B692" i="29"/>
  <c r="B691" i="29"/>
  <c r="B689" i="29"/>
  <c r="B688" i="29"/>
  <c r="B687" i="29"/>
  <c r="B686" i="29"/>
  <c r="B685" i="29"/>
  <c r="B684" i="29"/>
  <c r="B683" i="29"/>
  <c r="B681" i="29"/>
  <c r="B680" i="29"/>
  <c r="B679" i="29"/>
  <c r="B678" i="29"/>
  <c r="B677" i="29"/>
  <c r="B676" i="29"/>
  <c r="B675" i="29"/>
  <c r="B673" i="29"/>
  <c r="B672" i="29"/>
  <c r="B671" i="29"/>
  <c r="B670" i="29"/>
  <c r="B669" i="29"/>
  <c r="B668" i="29"/>
  <c r="B667" i="29"/>
  <c r="B665" i="29"/>
  <c r="B664" i="29"/>
  <c r="B663" i="29"/>
  <c r="B662" i="29"/>
  <c r="B661" i="29"/>
  <c r="B660" i="29"/>
  <c r="B659" i="29"/>
  <c r="B657" i="29"/>
  <c r="B656" i="29"/>
  <c r="B655" i="29"/>
  <c r="B654" i="29"/>
  <c r="B653" i="29"/>
  <c r="B652" i="29"/>
  <c r="B651" i="29"/>
  <c r="B649" i="29"/>
  <c r="B648" i="29"/>
  <c r="B647" i="29"/>
  <c r="B646" i="29"/>
  <c r="B645" i="29"/>
  <c r="B644" i="29"/>
  <c r="B643" i="29"/>
  <c r="B641" i="29"/>
  <c r="B640" i="29"/>
  <c r="B639" i="29"/>
  <c r="B638" i="29"/>
  <c r="B637" i="29"/>
  <c r="B636" i="29"/>
  <c r="B635" i="29"/>
  <c r="B633" i="29"/>
  <c r="B632" i="29"/>
  <c r="B631" i="29"/>
  <c r="B630" i="29"/>
  <c r="B629" i="29"/>
  <c r="B628" i="29"/>
  <c r="B627" i="29"/>
  <c r="B625" i="29"/>
  <c r="B624" i="29"/>
  <c r="B623" i="29"/>
  <c r="B622" i="29"/>
  <c r="B621" i="29"/>
  <c r="B620" i="29"/>
  <c r="B619" i="29"/>
  <c r="B617" i="29"/>
  <c r="B616" i="29"/>
  <c r="B615" i="29"/>
  <c r="B614" i="29"/>
  <c r="B613" i="29"/>
  <c r="B612" i="29"/>
  <c r="B611" i="29"/>
  <c r="B609" i="29"/>
  <c r="B608" i="29"/>
  <c r="B607" i="29"/>
  <c r="B606" i="29"/>
  <c r="B605" i="29"/>
  <c r="B604" i="29"/>
  <c r="B603" i="29"/>
  <c r="B601" i="29"/>
  <c r="B600" i="29"/>
  <c r="B599" i="29"/>
  <c r="B598" i="29"/>
  <c r="B597" i="29"/>
  <c r="B596" i="29"/>
  <c r="B595" i="29"/>
  <c r="B593" i="29"/>
  <c r="B592" i="29"/>
  <c r="B591" i="29"/>
  <c r="B590" i="29"/>
  <c r="B589" i="29"/>
  <c r="B588" i="29"/>
  <c r="B587" i="29"/>
  <c r="B585" i="29"/>
  <c r="B584" i="29"/>
  <c r="B583" i="29"/>
  <c r="B582" i="29"/>
  <c r="B581" i="29"/>
  <c r="B580" i="29"/>
  <c r="B579" i="29"/>
  <c r="B577" i="29"/>
  <c r="B576" i="29"/>
  <c r="B575" i="29"/>
  <c r="B574" i="29"/>
  <c r="B573" i="29"/>
  <c r="B572" i="29"/>
  <c r="B571" i="29"/>
  <c r="B569" i="29"/>
  <c r="B568" i="29"/>
  <c r="B567" i="29"/>
  <c r="B566" i="29"/>
  <c r="B565" i="29"/>
  <c r="B564" i="29"/>
  <c r="B563" i="29"/>
  <c r="B561" i="29"/>
  <c r="B560" i="29"/>
  <c r="B559" i="29"/>
  <c r="B558" i="29"/>
  <c r="B557" i="29"/>
  <c r="B556" i="29"/>
  <c r="B555" i="29"/>
  <c r="B553" i="29"/>
  <c r="B552" i="29"/>
  <c r="B551" i="29"/>
  <c r="B550" i="29"/>
  <c r="B549" i="29"/>
  <c r="B548" i="29"/>
  <c r="B547" i="29"/>
  <c r="B545" i="29"/>
  <c r="B544" i="29"/>
  <c r="B543" i="29"/>
  <c r="B542" i="29"/>
  <c r="B541" i="29"/>
  <c r="B540" i="29"/>
  <c r="B539" i="29"/>
  <c r="B537" i="29"/>
  <c r="B536" i="29"/>
  <c r="B535" i="29"/>
  <c r="B534" i="29"/>
  <c r="B533" i="29"/>
  <c r="B532" i="29"/>
  <c r="B531" i="29"/>
  <c r="B529" i="29"/>
  <c r="B528" i="29"/>
  <c r="B527" i="29"/>
  <c r="B526" i="29"/>
  <c r="B525" i="29"/>
  <c r="B524" i="29"/>
  <c r="B523" i="29"/>
  <c r="B521" i="29"/>
  <c r="B520" i="29"/>
  <c r="B519" i="29"/>
  <c r="B518" i="29"/>
  <c r="B517" i="29"/>
  <c r="B516" i="29"/>
  <c r="B515" i="29"/>
  <c r="B513" i="29"/>
  <c r="B512" i="29"/>
  <c r="B511" i="29"/>
  <c r="B510" i="29"/>
  <c r="B509" i="29"/>
  <c r="B508" i="29"/>
  <c r="B507" i="29"/>
  <c r="B505" i="29"/>
  <c r="B504" i="29"/>
  <c r="B503" i="29"/>
  <c r="B502" i="29"/>
  <c r="B501" i="29"/>
  <c r="B500" i="29"/>
  <c r="B499" i="29"/>
  <c r="B497" i="29"/>
  <c r="B496" i="29"/>
  <c r="B495" i="29"/>
  <c r="B494" i="29"/>
  <c r="B493" i="29"/>
  <c r="B492" i="29"/>
  <c r="B491" i="29"/>
  <c r="B489" i="29"/>
  <c r="B488" i="29"/>
  <c r="B487" i="29"/>
  <c r="B486" i="29"/>
  <c r="B485" i="29"/>
  <c r="B484" i="29"/>
  <c r="B483" i="29"/>
  <c r="B481" i="29"/>
  <c r="B480" i="29"/>
  <c r="B479" i="29"/>
  <c r="B478" i="29"/>
  <c r="B477" i="29"/>
  <c r="B476" i="29"/>
  <c r="B475" i="29"/>
  <c r="B473" i="29"/>
  <c r="B472" i="29"/>
  <c r="B471" i="29"/>
  <c r="B470" i="29"/>
  <c r="B469" i="29"/>
  <c r="B468" i="29"/>
  <c r="B467" i="29"/>
  <c r="B465" i="29"/>
  <c r="B464" i="29"/>
  <c r="B463" i="29"/>
  <c r="B462" i="29"/>
  <c r="B461" i="29"/>
  <c r="B460" i="29"/>
  <c r="B459" i="29"/>
  <c r="B457" i="29"/>
  <c r="B456" i="29"/>
  <c r="B455" i="29"/>
  <c r="B454" i="29"/>
  <c r="B453" i="29"/>
  <c r="B452" i="29"/>
  <c r="B451" i="29"/>
  <c r="B449" i="29"/>
  <c r="B448" i="29"/>
  <c r="B447" i="29"/>
  <c r="B446" i="29"/>
  <c r="B445" i="29"/>
  <c r="B444" i="29"/>
  <c r="B443" i="29"/>
  <c r="B441" i="29"/>
  <c r="B440" i="29"/>
  <c r="B439" i="29"/>
  <c r="B438" i="29"/>
  <c r="B437" i="29"/>
  <c r="B436" i="29"/>
  <c r="B435" i="29"/>
  <c r="B433" i="29"/>
  <c r="B432" i="29"/>
  <c r="B431" i="29"/>
  <c r="B430" i="29"/>
  <c r="B429" i="29"/>
  <c r="B428" i="29"/>
  <c r="B427" i="29"/>
  <c r="B425" i="29"/>
  <c r="B424" i="29"/>
  <c r="B423" i="29"/>
  <c r="B422" i="29"/>
  <c r="B421" i="29"/>
  <c r="B420" i="29"/>
  <c r="B419" i="29"/>
  <c r="B417" i="29"/>
  <c r="B416" i="29"/>
  <c r="B415" i="29"/>
  <c r="B414" i="29"/>
  <c r="B413" i="29"/>
  <c r="B412" i="29"/>
  <c r="B411" i="29"/>
  <c r="B409" i="29"/>
  <c r="B408" i="29"/>
  <c r="B407" i="29"/>
  <c r="B406" i="29"/>
  <c r="B405" i="29"/>
  <c r="B404" i="29"/>
  <c r="B403" i="29"/>
  <c r="B401" i="29"/>
  <c r="B400" i="29"/>
  <c r="B399" i="29"/>
  <c r="B398" i="29"/>
  <c r="B397" i="29"/>
  <c r="B396" i="29"/>
  <c r="B395" i="29"/>
  <c r="B393" i="29"/>
  <c r="B392" i="29"/>
  <c r="B391" i="29"/>
  <c r="B390" i="29"/>
  <c r="B389" i="29"/>
  <c r="B388" i="29"/>
  <c r="B387" i="29"/>
  <c r="B385" i="29"/>
  <c r="B384" i="29"/>
  <c r="B383" i="29"/>
  <c r="B382" i="29"/>
  <c r="B381" i="29"/>
  <c r="B380" i="29"/>
  <c r="B379" i="29"/>
  <c r="B377" i="29"/>
  <c r="B376" i="29"/>
  <c r="B375" i="29"/>
  <c r="B374" i="29"/>
  <c r="B373" i="29"/>
  <c r="B372" i="29"/>
  <c r="B371" i="29"/>
  <c r="B369" i="29"/>
  <c r="B368" i="29"/>
  <c r="B367" i="29"/>
  <c r="B366" i="29"/>
  <c r="B365" i="29"/>
  <c r="B364" i="29"/>
  <c r="B363" i="29"/>
  <c r="B361" i="29"/>
  <c r="B360" i="29"/>
  <c r="B359" i="29"/>
  <c r="B358" i="29"/>
  <c r="B357" i="29"/>
  <c r="B356" i="29"/>
  <c r="B355" i="29"/>
  <c r="B353" i="29"/>
  <c r="B352" i="29"/>
  <c r="B351" i="29"/>
  <c r="B350" i="29"/>
  <c r="B349" i="29"/>
  <c r="B348" i="29"/>
  <c r="B347" i="29"/>
  <c r="B345" i="29"/>
  <c r="B344" i="29"/>
  <c r="B343" i="29"/>
  <c r="B342" i="29"/>
  <c r="B341" i="29"/>
  <c r="B340" i="29"/>
  <c r="B339" i="29"/>
  <c r="B337" i="29"/>
  <c r="B336" i="29"/>
  <c r="B335" i="29"/>
  <c r="B334" i="29"/>
  <c r="B333" i="29"/>
  <c r="B332" i="29"/>
  <c r="B331" i="29"/>
  <c r="B329" i="29"/>
  <c r="B328" i="29"/>
  <c r="B327" i="29"/>
  <c r="B326" i="29"/>
  <c r="B325" i="29"/>
  <c r="B324" i="29"/>
  <c r="B323" i="29"/>
  <c r="B321" i="29"/>
  <c r="B320" i="29"/>
  <c r="B319" i="29"/>
  <c r="B318" i="29"/>
  <c r="B317" i="29"/>
  <c r="B316" i="29"/>
  <c r="B315" i="29"/>
  <c r="B313" i="29"/>
  <c r="B312" i="29"/>
  <c r="B311" i="29"/>
  <c r="B310" i="29"/>
  <c r="B309" i="29"/>
  <c r="B308" i="29"/>
  <c r="B307" i="29"/>
  <c r="B305" i="29"/>
  <c r="B304" i="29"/>
  <c r="B303" i="29"/>
  <c r="B302" i="29"/>
  <c r="B301" i="29"/>
  <c r="B300" i="29"/>
  <c r="B299" i="29"/>
  <c r="B297" i="29"/>
  <c r="B296" i="29"/>
  <c r="B295" i="29"/>
  <c r="B294" i="29"/>
  <c r="B293" i="29"/>
  <c r="B292" i="29"/>
  <c r="B291" i="29"/>
  <c r="B289" i="29"/>
  <c r="B288" i="29"/>
  <c r="B287" i="29"/>
  <c r="B286" i="29"/>
  <c r="B285" i="29"/>
  <c r="B284" i="29"/>
  <c r="B283" i="29"/>
  <c r="B281" i="29"/>
  <c r="B280" i="29"/>
  <c r="B279" i="29"/>
  <c r="B278" i="29"/>
  <c r="B277" i="29"/>
  <c r="B276" i="29"/>
  <c r="B275" i="29"/>
  <c r="B273" i="29"/>
  <c r="B272" i="29"/>
  <c r="B271" i="29"/>
  <c r="B270" i="29"/>
  <c r="B269" i="29"/>
  <c r="B268" i="29"/>
  <c r="B267" i="29"/>
  <c r="B265" i="29"/>
  <c r="B264" i="29"/>
  <c r="B263" i="29"/>
  <c r="B262" i="29"/>
  <c r="B261" i="29"/>
  <c r="B260" i="29"/>
  <c r="B259" i="29"/>
  <c r="B257" i="29"/>
  <c r="B256" i="29"/>
  <c r="B255" i="29"/>
  <c r="B254" i="29"/>
  <c r="B253" i="29"/>
  <c r="B252" i="29"/>
  <c r="B251" i="29"/>
  <c r="B249" i="29"/>
  <c r="B248" i="29"/>
  <c r="B247" i="29"/>
  <c r="B246" i="29"/>
  <c r="B245" i="29"/>
  <c r="B244" i="29"/>
  <c r="B243" i="29"/>
  <c r="B241" i="29"/>
  <c r="B240" i="29"/>
  <c r="B239" i="29"/>
  <c r="B238" i="29"/>
  <c r="B237" i="29"/>
  <c r="B236" i="29"/>
  <c r="B235" i="29"/>
  <c r="B233" i="29"/>
  <c r="B232" i="29"/>
  <c r="B231" i="29"/>
  <c r="B230" i="29"/>
  <c r="B229" i="29"/>
  <c r="B228" i="29"/>
  <c r="B227" i="29"/>
  <c r="B225" i="29"/>
  <c r="B224" i="29"/>
  <c r="B223" i="29"/>
  <c r="B222" i="29"/>
  <c r="B221" i="29"/>
  <c r="B220" i="29"/>
  <c r="B219" i="29"/>
  <c r="B217" i="29"/>
  <c r="B216" i="29"/>
  <c r="B215" i="29"/>
  <c r="B214" i="29"/>
  <c r="B213" i="29"/>
  <c r="B212" i="29"/>
  <c r="B211" i="29"/>
  <c r="B209" i="29"/>
  <c r="B208" i="29"/>
  <c r="B207" i="29"/>
  <c r="B206" i="29"/>
  <c r="B205" i="29"/>
  <c r="B204" i="29"/>
  <c r="B203" i="29"/>
  <c r="B201" i="29"/>
  <c r="B200" i="29"/>
  <c r="B199" i="29"/>
  <c r="B198" i="29"/>
  <c r="B197" i="29"/>
  <c r="B196" i="29"/>
  <c r="B195" i="29"/>
  <c r="B193" i="29"/>
  <c r="B192" i="29"/>
  <c r="B191" i="29"/>
  <c r="B190" i="29"/>
  <c r="B189" i="29"/>
  <c r="B188" i="29"/>
  <c r="B187" i="29"/>
  <c r="B185" i="29"/>
  <c r="B184" i="29"/>
  <c r="B183" i="29"/>
  <c r="B182" i="29"/>
  <c r="B181" i="29"/>
  <c r="B180" i="29"/>
  <c r="B179" i="29"/>
  <c r="B177" i="29"/>
  <c r="B176" i="29"/>
  <c r="B175" i="29"/>
  <c r="B174" i="29"/>
  <c r="B173" i="29"/>
  <c r="B172" i="29"/>
  <c r="B171" i="29"/>
  <c r="B169" i="29"/>
  <c r="B168" i="29"/>
  <c r="B167" i="29"/>
  <c r="B166" i="29"/>
  <c r="B165" i="29"/>
  <c r="B164" i="29"/>
  <c r="B163" i="29"/>
  <c r="B161" i="29"/>
  <c r="B160" i="29"/>
  <c r="B159" i="29"/>
  <c r="B158" i="29"/>
  <c r="B157" i="29"/>
  <c r="B156" i="29"/>
  <c r="B155" i="29"/>
  <c r="B153" i="29"/>
  <c r="B152" i="29"/>
  <c r="B151" i="29"/>
  <c r="B150" i="29"/>
  <c r="B149" i="29"/>
  <c r="B148" i="29"/>
  <c r="B147" i="29"/>
  <c r="B145" i="29"/>
  <c r="B144" i="29"/>
  <c r="B143" i="29"/>
  <c r="B142" i="29"/>
  <c r="B141" i="29"/>
  <c r="B140" i="29"/>
  <c r="B139" i="29"/>
  <c r="B137" i="29"/>
  <c r="B136" i="29"/>
  <c r="B135" i="29"/>
  <c r="B134" i="29"/>
  <c r="B133" i="29"/>
  <c r="B132" i="29"/>
  <c r="B131" i="29"/>
  <c r="B129" i="29"/>
  <c r="B128" i="29"/>
  <c r="B127" i="29"/>
  <c r="B126" i="29"/>
  <c r="B125" i="29"/>
  <c r="B124" i="29"/>
  <c r="B123" i="29"/>
  <c r="B121" i="29"/>
  <c r="B120" i="29"/>
  <c r="B119" i="29"/>
  <c r="B118" i="29"/>
  <c r="B117" i="29"/>
  <c r="B116" i="29"/>
  <c r="B115" i="29"/>
  <c r="B113" i="29"/>
  <c r="B112" i="29"/>
  <c r="B111" i="29"/>
  <c r="B110" i="29"/>
  <c r="B109" i="29"/>
  <c r="B108" i="29"/>
  <c r="B107" i="29"/>
  <c r="B105" i="29"/>
  <c r="B104" i="29"/>
  <c r="B103" i="29"/>
  <c r="B102" i="29"/>
  <c r="B101" i="29"/>
  <c r="B100" i="29"/>
  <c r="B99" i="29"/>
  <c r="B97" i="29"/>
  <c r="B96" i="29"/>
  <c r="B95" i="29"/>
  <c r="B94" i="29"/>
  <c r="B93" i="29"/>
  <c r="B92" i="29"/>
  <c r="B91" i="29"/>
  <c r="B89" i="29"/>
  <c r="B88" i="29"/>
  <c r="B87" i="29"/>
  <c r="B86" i="29"/>
  <c r="B85" i="29"/>
  <c r="B84" i="29"/>
  <c r="B83" i="29"/>
  <c r="B81" i="29"/>
  <c r="B80" i="29"/>
  <c r="B79" i="29"/>
  <c r="B78" i="29"/>
  <c r="B77" i="29"/>
  <c r="B76" i="29"/>
  <c r="B75" i="29"/>
  <c r="B73" i="29"/>
  <c r="B72" i="29"/>
  <c r="B71" i="29"/>
  <c r="B70" i="29"/>
  <c r="B69" i="29"/>
  <c r="B68" i="29"/>
  <c r="B67" i="29"/>
  <c r="B65" i="29"/>
  <c r="B64" i="29"/>
  <c r="B63" i="29"/>
  <c r="B62" i="29"/>
  <c r="B61" i="29"/>
  <c r="B60" i="29"/>
  <c r="B59" i="29"/>
  <c r="B57" i="29"/>
  <c r="B56" i="29"/>
  <c r="B55" i="29"/>
  <c r="B54" i="29"/>
  <c r="B53" i="29"/>
  <c r="B52" i="29"/>
  <c r="B51" i="29"/>
  <c r="B49" i="29"/>
  <c r="B48" i="29"/>
  <c r="B47" i="29"/>
  <c r="B46" i="29"/>
  <c r="B45" i="29"/>
  <c r="B44" i="29"/>
  <c r="B43" i="29"/>
  <c r="B41" i="29"/>
  <c r="B40" i="29"/>
  <c r="B39" i="29"/>
  <c r="B38" i="29"/>
  <c r="B37" i="29"/>
  <c r="B36" i="29"/>
  <c r="B35" i="29"/>
  <c r="B33" i="29"/>
  <c r="B32" i="29"/>
  <c r="B31" i="29"/>
  <c r="B30" i="29"/>
  <c r="B29" i="29"/>
  <c r="B28" i="29"/>
  <c r="B27" i="29"/>
  <c r="B25" i="29"/>
  <c r="B24" i="29"/>
  <c r="B23" i="29"/>
  <c r="B22" i="29"/>
  <c r="B21" i="29"/>
  <c r="B20" i="29"/>
  <c r="B19" i="29"/>
  <c r="B17" i="29"/>
  <c r="B16" i="29"/>
  <c r="B15" i="29"/>
  <c r="B14" i="29"/>
  <c r="B13" i="29"/>
  <c r="B12" i="29"/>
  <c r="B11" i="29"/>
  <c r="B9" i="29"/>
  <c r="B8" i="29"/>
  <c r="B7" i="29"/>
  <c r="B6" i="29"/>
  <c r="B5" i="29"/>
  <c r="B4" i="29"/>
  <c r="B3" i="29"/>
  <c r="T38" i="12" l="1"/>
  <c r="AI38" i="12" s="1"/>
  <c r="AJ38" i="12" s="1"/>
  <c r="V38" i="12"/>
  <c r="X38" i="12"/>
  <c r="Z38" i="12"/>
  <c r="AB38" i="12"/>
  <c r="Z5" i="12"/>
  <c r="T6" i="12"/>
  <c r="AI6" i="12" s="1"/>
  <c r="AJ6" i="12" s="1"/>
  <c r="V6" i="12"/>
  <c r="X6" i="12"/>
  <c r="Z6" i="12"/>
  <c r="AB6" i="12"/>
  <c r="T8" i="12"/>
  <c r="AI8" i="12" s="1"/>
  <c r="AJ8" i="12" s="1"/>
  <c r="V8" i="12"/>
  <c r="X8" i="12"/>
  <c r="Z8" i="12"/>
  <c r="AB8" i="12"/>
  <c r="V11" i="12"/>
  <c r="Z11" i="12"/>
  <c r="V12" i="12"/>
  <c r="Z12" i="12"/>
  <c r="Z13" i="12"/>
  <c r="V14" i="12"/>
  <c r="Z14" i="12"/>
  <c r="Z15" i="12"/>
  <c r="V18" i="12"/>
  <c r="Z18" i="12"/>
  <c r="T4" i="12"/>
  <c r="AI4" i="12" s="1"/>
  <c r="V4" i="12"/>
  <c r="X4" i="12"/>
  <c r="Z4" i="12"/>
  <c r="AB4" i="12"/>
  <c r="V5" i="12"/>
  <c r="Z7" i="12"/>
  <c r="V10" i="12"/>
  <c r="Z10" i="12"/>
  <c r="T11" i="12"/>
  <c r="AI11" i="12" s="1"/>
  <c r="X11" i="12"/>
  <c r="AB11" i="12"/>
  <c r="T12" i="12"/>
  <c r="AI12" i="12" s="1"/>
  <c r="X12" i="12"/>
  <c r="AB12" i="12"/>
  <c r="V13" i="12"/>
  <c r="T14" i="12"/>
  <c r="AI14" i="12" s="1"/>
  <c r="AJ14" i="12" s="1"/>
  <c r="X14" i="12"/>
  <c r="AB14" i="12"/>
  <c r="V15" i="12"/>
  <c r="V16" i="12"/>
  <c r="T18" i="12"/>
  <c r="AI18" i="12" s="1"/>
  <c r="AB18" i="12"/>
  <c r="V20" i="12"/>
  <c r="Z20" i="12"/>
  <c r="V21" i="12"/>
  <c r="Z21" i="12"/>
  <c r="Z24" i="12"/>
  <c r="V25" i="12"/>
  <c r="Z25" i="12"/>
  <c r="V28" i="12"/>
  <c r="Z28" i="12"/>
  <c r="V29" i="12"/>
  <c r="Z29" i="12"/>
  <c r="Z32" i="12"/>
  <c r="Z34" i="12"/>
  <c r="V37" i="12"/>
  <c r="Z37" i="12"/>
  <c r="V43" i="12"/>
  <c r="Z43" i="12"/>
  <c r="Z16" i="12"/>
  <c r="Z17" i="12"/>
  <c r="X18" i="12"/>
  <c r="Z19" i="12"/>
  <c r="T20" i="12"/>
  <c r="AI20" i="12" s="1"/>
  <c r="X20" i="12"/>
  <c r="AB20" i="12"/>
  <c r="T21" i="12"/>
  <c r="AI21" i="12" s="1"/>
  <c r="X21" i="12"/>
  <c r="AB21" i="12"/>
  <c r="Z22" i="12"/>
  <c r="V23" i="12"/>
  <c r="Z23" i="12"/>
  <c r="V24" i="12"/>
  <c r="T25" i="12"/>
  <c r="AI25" i="12" s="1"/>
  <c r="AJ25" i="12" s="1"/>
  <c r="X25" i="12"/>
  <c r="AB25" i="12"/>
  <c r="V26" i="12"/>
  <c r="Z26" i="12"/>
  <c r="V27" i="12"/>
  <c r="Z27" i="12"/>
  <c r="T28" i="12"/>
  <c r="AI28" i="12" s="1"/>
  <c r="AJ28" i="12" s="1"/>
  <c r="X28" i="12"/>
  <c r="AB28" i="12"/>
  <c r="T29" i="12"/>
  <c r="AI29" i="12" s="1"/>
  <c r="AJ29" i="12" s="1"/>
  <c r="X29" i="12"/>
  <c r="AB29" i="12"/>
  <c r="V30" i="12"/>
  <c r="Z30" i="12"/>
  <c r="V31" i="12"/>
  <c r="Z31" i="12"/>
  <c r="V33" i="12"/>
  <c r="Z33" i="12"/>
  <c r="V34" i="12"/>
  <c r="V35" i="12"/>
  <c r="Z36" i="12"/>
  <c r="T37" i="12"/>
  <c r="AI37" i="12" s="1"/>
  <c r="AJ37" i="12" s="1"/>
  <c r="X37" i="12"/>
  <c r="AB37" i="12"/>
  <c r="Z41" i="12"/>
  <c r="X43" i="12"/>
  <c r="T44" i="12"/>
  <c r="AI44" i="12" s="1"/>
  <c r="Z45" i="12"/>
  <c r="V47" i="12"/>
  <c r="Z47" i="12"/>
  <c r="T48" i="12"/>
  <c r="AI48" i="12" s="1"/>
  <c r="X48" i="12"/>
  <c r="AB48" i="12"/>
  <c r="V49" i="12"/>
  <c r="Z49" i="12"/>
  <c r="V50" i="12"/>
  <c r="Z50" i="12"/>
  <c r="Z53" i="12"/>
  <c r="V55" i="12"/>
  <c r="Z55" i="12"/>
  <c r="Z57" i="12"/>
  <c r="V59" i="12"/>
  <c r="Z59" i="12"/>
  <c r="V60" i="12"/>
  <c r="Z60" i="12"/>
  <c r="T62" i="12"/>
  <c r="AI62" i="12" s="1"/>
  <c r="AJ62" i="12" s="1"/>
  <c r="V62" i="12"/>
  <c r="X62" i="12"/>
  <c r="Z62" i="12"/>
  <c r="AB62" i="12"/>
  <c r="V65" i="12"/>
  <c r="Z65" i="12"/>
  <c r="T66" i="12"/>
  <c r="AI66" i="12" s="1"/>
  <c r="V66" i="12"/>
  <c r="X66" i="12"/>
  <c r="Z66" i="12"/>
  <c r="AB66" i="12"/>
  <c r="Z69" i="12"/>
  <c r="V72" i="12"/>
  <c r="X72" i="12"/>
  <c r="Z72" i="12"/>
  <c r="Z39" i="12"/>
  <c r="V40" i="12"/>
  <c r="V42" i="12"/>
  <c r="T43" i="12"/>
  <c r="AI43" i="12" s="1"/>
  <c r="AB43" i="12"/>
  <c r="V44" i="12"/>
  <c r="X44" i="12"/>
  <c r="Z44" i="12"/>
  <c r="AB44" i="12"/>
  <c r="V45" i="12"/>
  <c r="AB45" i="12"/>
  <c r="T46" i="12"/>
  <c r="AI46" i="12" s="1"/>
  <c r="AJ46" i="12" s="1"/>
  <c r="V46" i="12"/>
  <c r="X46" i="12"/>
  <c r="Z46" i="12"/>
  <c r="AB46" i="12"/>
  <c r="T47" i="12"/>
  <c r="AI47" i="12" s="1"/>
  <c r="AJ47" i="12" s="1"/>
  <c r="X47" i="12"/>
  <c r="AB47" i="12"/>
  <c r="V48" i="12"/>
  <c r="Z48" i="12"/>
  <c r="T49" i="12"/>
  <c r="AI49" i="12" s="1"/>
  <c r="AJ49" i="12" s="1"/>
  <c r="X49" i="12"/>
  <c r="AB49" i="12"/>
  <c r="T50" i="12"/>
  <c r="AI50" i="12" s="1"/>
  <c r="AJ50" i="12" s="1"/>
  <c r="X50" i="12"/>
  <c r="AB50" i="12"/>
  <c r="V51" i="12"/>
  <c r="Z51" i="12"/>
  <c r="V52" i="12"/>
  <c r="Z52" i="12"/>
  <c r="V53" i="12"/>
  <c r="T54" i="12"/>
  <c r="AI54" i="12" s="1"/>
  <c r="AJ54" i="12" s="1"/>
  <c r="V54" i="12"/>
  <c r="X54" i="12"/>
  <c r="Z54" i="12"/>
  <c r="AB54" i="12"/>
  <c r="T55" i="12"/>
  <c r="AI55" i="12" s="1"/>
  <c r="X55" i="12"/>
  <c r="AB55" i="12"/>
  <c r="V56" i="12"/>
  <c r="Z56" i="12"/>
  <c r="V57" i="12"/>
  <c r="T58" i="12"/>
  <c r="AI58" i="12" s="1"/>
  <c r="V58" i="12"/>
  <c r="X58" i="12"/>
  <c r="Z58" i="12"/>
  <c r="T59" i="12"/>
  <c r="AI59" i="12" s="1"/>
  <c r="X59" i="12"/>
  <c r="AB59" i="12"/>
  <c r="T60" i="12"/>
  <c r="AI60" i="12" s="1"/>
  <c r="X60" i="12"/>
  <c r="AB60" i="12"/>
  <c r="Z61" i="12"/>
  <c r="Z63" i="12"/>
  <c r="V64" i="12"/>
  <c r="Z64" i="12"/>
  <c r="X65" i="12"/>
  <c r="Z73" i="12"/>
  <c r="Z75" i="12"/>
  <c r="Z77" i="12"/>
  <c r="T78" i="12"/>
  <c r="AI78" i="12" s="1"/>
  <c r="V78" i="12"/>
  <c r="X78" i="12"/>
  <c r="Z78" i="12"/>
  <c r="AB78" i="12"/>
  <c r="V81" i="12"/>
  <c r="Z81" i="12"/>
  <c r="T82" i="12"/>
  <c r="AI82" i="12" s="1"/>
  <c r="V82" i="12"/>
  <c r="X82" i="12"/>
  <c r="Z82" i="12"/>
  <c r="AB82" i="12"/>
  <c r="V85" i="12"/>
  <c r="Z85" i="12"/>
  <c r="T86" i="12"/>
  <c r="AI86" i="12" s="1"/>
  <c r="AJ86" i="12" s="1"/>
  <c r="V86" i="12"/>
  <c r="X86" i="12"/>
  <c r="Z86" i="12"/>
  <c r="AB86" i="12"/>
  <c r="V89" i="12"/>
  <c r="Z89" i="12"/>
  <c r="T90" i="12"/>
  <c r="AI90" i="12" s="1"/>
  <c r="V90" i="12"/>
  <c r="X90" i="12"/>
  <c r="Z90" i="12"/>
  <c r="AB90" i="12"/>
  <c r="V93" i="12"/>
  <c r="Z93" i="12"/>
  <c r="T94" i="12"/>
  <c r="AI94" i="12" s="1"/>
  <c r="AJ94" i="12" s="1"/>
  <c r="V94" i="12"/>
  <c r="X94" i="12"/>
  <c r="Z94" i="12"/>
  <c r="AB94" i="12"/>
  <c r="V97" i="12"/>
  <c r="Z97" i="12"/>
  <c r="T98" i="12"/>
  <c r="AI98" i="12" s="1"/>
  <c r="AJ98" i="12" s="1"/>
  <c r="V98" i="12"/>
  <c r="X98" i="12"/>
  <c r="Z98" i="12"/>
  <c r="V63" i="12"/>
  <c r="T65" i="12"/>
  <c r="AI65" i="12" s="1"/>
  <c r="AB65" i="12"/>
  <c r="Z67" i="12"/>
  <c r="V68" i="12"/>
  <c r="Z68" i="12"/>
  <c r="V69" i="12"/>
  <c r="Z71" i="12"/>
  <c r="T72" i="12"/>
  <c r="AI72" i="12" s="1"/>
  <c r="AB72" i="12"/>
  <c r="V73" i="12"/>
  <c r="V74" i="12"/>
  <c r="Z74" i="12"/>
  <c r="V75" i="12"/>
  <c r="V76" i="12"/>
  <c r="Z76" i="12"/>
  <c r="V77" i="12"/>
  <c r="V79" i="12"/>
  <c r="Z79" i="12"/>
  <c r="T80" i="12"/>
  <c r="AI80" i="12" s="1"/>
  <c r="AJ80" i="12" s="1"/>
  <c r="V80" i="12"/>
  <c r="X80" i="12"/>
  <c r="Z80" i="12"/>
  <c r="AB80" i="12"/>
  <c r="T81" i="12"/>
  <c r="AI81" i="12" s="1"/>
  <c r="AJ81" i="12" s="1"/>
  <c r="X81" i="12"/>
  <c r="AB81" i="12"/>
  <c r="V83" i="12"/>
  <c r="Z83" i="12"/>
  <c r="T84" i="12"/>
  <c r="AI84" i="12" s="1"/>
  <c r="V84" i="12"/>
  <c r="X84" i="12"/>
  <c r="Z84" i="12"/>
  <c r="AB84" i="12"/>
  <c r="T85" i="12"/>
  <c r="AI85" i="12" s="1"/>
  <c r="AJ85" i="12" s="1"/>
  <c r="X85" i="12"/>
  <c r="AB85" i="12"/>
  <c r="V87" i="12"/>
  <c r="Z87" i="12"/>
  <c r="T88" i="12"/>
  <c r="AI88" i="12" s="1"/>
  <c r="V88" i="12"/>
  <c r="X88" i="12"/>
  <c r="Z88" i="12"/>
  <c r="AB88" i="12"/>
  <c r="T89" i="12"/>
  <c r="AI89" i="12" s="1"/>
  <c r="X89" i="12"/>
  <c r="AB89" i="12"/>
  <c r="V91" i="12"/>
  <c r="Z91" i="12"/>
  <c r="T92" i="12"/>
  <c r="AI92" i="12" s="1"/>
  <c r="V92" i="12"/>
  <c r="X92" i="12"/>
  <c r="Z92" i="12"/>
  <c r="AB92" i="12"/>
  <c r="T93" i="12"/>
  <c r="AI93" i="12" s="1"/>
  <c r="X93" i="12"/>
  <c r="AB93" i="12"/>
  <c r="V95" i="12"/>
  <c r="Z95" i="12"/>
  <c r="T96" i="12"/>
  <c r="AI96" i="12" s="1"/>
  <c r="AJ96" i="12" s="1"/>
  <c r="V96" i="12"/>
  <c r="Z96" i="12"/>
  <c r="X97" i="12"/>
  <c r="AB98" i="12"/>
  <c r="Z101" i="12"/>
  <c r="V103" i="12"/>
  <c r="Z103" i="12"/>
  <c r="T104" i="12"/>
  <c r="AI104" i="12" s="1"/>
  <c r="AJ104" i="12" s="1"/>
  <c r="V104" i="12"/>
  <c r="X104" i="12"/>
  <c r="Z104" i="12"/>
  <c r="AB104" i="12"/>
  <c r="V106" i="12"/>
  <c r="Z106" i="12"/>
  <c r="Z109" i="12"/>
  <c r="V111" i="12"/>
  <c r="Z111" i="12"/>
  <c r="T112" i="12"/>
  <c r="AI112" i="12" s="1"/>
  <c r="V112" i="12"/>
  <c r="X112" i="12"/>
  <c r="Z112" i="12"/>
  <c r="AB112" i="12"/>
  <c r="V114" i="12"/>
  <c r="Z114" i="12"/>
  <c r="V117" i="12"/>
  <c r="Z117" i="12"/>
  <c r="V118" i="12"/>
  <c r="Z118" i="12"/>
  <c r="T119" i="12"/>
  <c r="AI119" i="12" s="1"/>
  <c r="X119" i="12"/>
  <c r="AB119" i="12"/>
  <c r="V121" i="12"/>
  <c r="Z121" i="12"/>
  <c r="V122" i="12"/>
  <c r="Z122" i="12"/>
  <c r="T123" i="12"/>
  <c r="AI123" i="12" s="1"/>
  <c r="X123" i="12"/>
  <c r="AB123" i="12"/>
  <c r="V125" i="12"/>
  <c r="Z125" i="12"/>
  <c r="V127" i="12"/>
  <c r="Z127" i="12"/>
  <c r="T128" i="12"/>
  <c r="AI128" i="12" s="1"/>
  <c r="V128" i="12"/>
  <c r="X128" i="12"/>
  <c r="Z128" i="12"/>
  <c r="AB128" i="12"/>
  <c r="T129" i="12"/>
  <c r="AI129" i="12" s="1"/>
  <c r="AJ129" i="12" s="1"/>
  <c r="X129" i="12"/>
  <c r="AB129" i="12"/>
  <c r="Z131" i="12"/>
  <c r="T132" i="12"/>
  <c r="AI132" i="12" s="1"/>
  <c r="AJ132" i="12" s="1"/>
  <c r="X132" i="12"/>
  <c r="AB132" i="12"/>
  <c r="V133" i="12"/>
  <c r="Z133" i="12"/>
  <c r="T134" i="12"/>
  <c r="AI134" i="12" s="1"/>
  <c r="V134" i="12"/>
  <c r="X134" i="12"/>
  <c r="Z134" i="12"/>
  <c r="AB134" i="12"/>
  <c r="V135" i="12"/>
  <c r="V136" i="12"/>
  <c r="Z136" i="12"/>
  <c r="AB136" i="12"/>
  <c r="T137" i="12"/>
  <c r="AI137" i="12" s="1"/>
  <c r="AJ137" i="12" s="1"/>
  <c r="X137" i="12"/>
  <c r="AB137" i="12"/>
  <c r="Z139" i="12"/>
  <c r="T140" i="12"/>
  <c r="AI140" i="12" s="1"/>
  <c r="X140" i="12"/>
  <c r="Z140" i="12"/>
  <c r="AB140" i="12"/>
  <c r="T141" i="12"/>
  <c r="AI141" i="12" s="1"/>
  <c r="X141" i="12"/>
  <c r="AB141" i="12"/>
  <c r="Z143" i="12"/>
  <c r="T144" i="12"/>
  <c r="AI144" i="12" s="1"/>
  <c r="V145" i="12"/>
  <c r="Z145" i="12"/>
  <c r="T146" i="12"/>
  <c r="AI146" i="12" s="1"/>
  <c r="V146" i="12"/>
  <c r="X146" i="12"/>
  <c r="Z146" i="12"/>
  <c r="AB146" i="12"/>
  <c r="T147" i="12"/>
  <c r="AI147" i="12" s="1"/>
  <c r="X147" i="12"/>
  <c r="AB147" i="12"/>
  <c r="T148" i="12"/>
  <c r="AI148" i="12" s="1"/>
  <c r="V148" i="12"/>
  <c r="X148" i="12"/>
  <c r="Z148" i="12"/>
  <c r="AB148" i="12"/>
  <c r="T149" i="12"/>
  <c r="AI149" i="12" s="1"/>
  <c r="X149" i="12"/>
  <c r="AB149" i="12"/>
  <c r="V151" i="12"/>
  <c r="Z151" i="12"/>
  <c r="T152" i="12"/>
  <c r="AI152" i="12" s="1"/>
  <c r="AJ152" i="12" s="1"/>
  <c r="V152" i="12"/>
  <c r="X152" i="12"/>
  <c r="Z152" i="12"/>
  <c r="AB152" i="12"/>
  <c r="V155" i="12"/>
  <c r="Z155" i="12"/>
  <c r="T156" i="12"/>
  <c r="AI156" i="12" s="1"/>
  <c r="V156" i="12"/>
  <c r="X156" i="12"/>
  <c r="Z156" i="12"/>
  <c r="AB156" i="12"/>
  <c r="X96" i="12"/>
  <c r="AB96" i="12"/>
  <c r="T97" i="12"/>
  <c r="AI97" i="12" s="1"/>
  <c r="AJ97" i="12" s="1"/>
  <c r="AB97" i="12"/>
  <c r="V99" i="12"/>
  <c r="Z99" i="12"/>
  <c r="T100" i="12"/>
  <c r="AI100" i="12" s="1"/>
  <c r="V100" i="12"/>
  <c r="X100" i="12"/>
  <c r="Z100" i="12"/>
  <c r="AB100" i="12"/>
  <c r="V101" i="12"/>
  <c r="V102" i="12"/>
  <c r="Z102" i="12"/>
  <c r="T103" i="12"/>
  <c r="AI103" i="12" s="1"/>
  <c r="X103" i="12"/>
  <c r="AB103" i="12"/>
  <c r="Z105" i="12"/>
  <c r="T106" i="12"/>
  <c r="AI106" i="12" s="1"/>
  <c r="AJ106" i="12" s="1"/>
  <c r="X106" i="12"/>
  <c r="AB106" i="12"/>
  <c r="V107" i="12"/>
  <c r="Z107" i="12"/>
  <c r="T108" i="12"/>
  <c r="AI108" i="12" s="1"/>
  <c r="AJ108" i="12" s="1"/>
  <c r="V108" i="12"/>
  <c r="X108" i="12"/>
  <c r="Z108" i="12"/>
  <c r="AB108" i="12"/>
  <c r="V109" i="12"/>
  <c r="V110" i="12"/>
  <c r="Z110" i="12"/>
  <c r="T111" i="12"/>
  <c r="AI111" i="12" s="1"/>
  <c r="X111" i="12"/>
  <c r="AB111" i="12"/>
  <c r="Z113" i="12"/>
  <c r="T114" i="12"/>
  <c r="AI114" i="12" s="1"/>
  <c r="X114" i="12"/>
  <c r="AB114" i="12"/>
  <c r="V115" i="12"/>
  <c r="Z115" i="12"/>
  <c r="V116" i="12"/>
  <c r="Z116" i="12"/>
  <c r="T117" i="12"/>
  <c r="AI117" i="12" s="1"/>
  <c r="X117" i="12"/>
  <c r="AB117" i="12"/>
  <c r="T118" i="12"/>
  <c r="AI118" i="12" s="1"/>
  <c r="X118" i="12"/>
  <c r="AB118" i="12"/>
  <c r="V119" i="12"/>
  <c r="Z119" i="12"/>
  <c r="V120" i="12"/>
  <c r="Z120" i="12"/>
  <c r="T121" i="12"/>
  <c r="AI121" i="12" s="1"/>
  <c r="AJ121" i="12" s="1"/>
  <c r="X121" i="12"/>
  <c r="AB121" i="12"/>
  <c r="T122" i="12"/>
  <c r="AI122" i="12" s="1"/>
  <c r="X122" i="12"/>
  <c r="AB122" i="12"/>
  <c r="V123" i="12"/>
  <c r="Z123" i="12"/>
  <c r="T124" i="12"/>
  <c r="AI124" i="12" s="1"/>
  <c r="V124" i="12"/>
  <c r="X124" i="12"/>
  <c r="Z124" i="12"/>
  <c r="AB124" i="12"/>
  <c r="T126" i="12"/>
  <c r="AI126" i="12" s="1"/>
  <c r="V126" i="12"/>
  <c r="X126" i="12"/>
  <c r="Z126" i="12"/>
  <c r="AB126" i="12"/>
  <c r="V129" i="12"/>
  <c r="Z129" i="12"/>
  <c r="T130" i="12"/>
  <c r="AI130" i="12" s="1"/>
  <c r="AJ130" i="12" s="1"/>
  <c r="V130" i="12"/>
  <c r="X130" i="12"/>
  <c r="Z130" i="12"/>
  <c r="AB130" i="12"/>
  <c r="V132" i="12"/>
  <c r="Z132" i="12"/>
  <c r="Z135" i="12"/>
  <c r="V137" i="12"/>
  <c r="Z137" i="12"/>
  <c r="T138" i="12"/>
  <c r="AI138" i="12" s="1"/>
  <c r="V138" i="12"/>
  <c r="X138" i="12"/>
  <c r="Z138" i="12"/>
  <c r="AB138" i="12"/>
  <c r="V140" i="12"/>
  <c r="V141" i="12"/>
  <c r="Z141" i="12"/>
  <c r="T142" i="12"/>
  <c r="AI142" i="12" s="1"/>
  <c r="AJ142" i="12" s="1"/>
  <c r="V142" i="12"/>
  <c r="X142" i="12"/>
  <c r="Z142" i="12"/>
  <c r="AB142" i="12"/>
  <c r="V144" i="12"/>
  <c r="X144" i="12"/>
  <c r="Z144" i="12"/>
  <c r="AB144" i="12"/>
  <c r="V147" i="12"/>
  <c r="Z147" i="12"/>
  <c r="V149" i="12"/>
  <c r="Z149" i="12"/>
  <c r="T150" i="12"/>
  <c r="AI150" i="12" s="1"/>
  <c r="V150" i="12"/>
  <c r="X150" i="12"/>
  <c r="Z150" i="12"/>
  <c r="AB150" i="12"/>
  <c r="T151" i="12"/>
  <c r="AI151" i="12" s="1"/>
  <c r="AJ151" i="12" s="1"/>
  <c r="X151" i="12"/>
  <c r="AB151" i="12"/>
  <c r="V153" i="12"/>
  <c r="Z153" i="12"/>
  <c r="T154" i="12"/>
  <c r="AI154" i="12" s="1"/>
  <c r="AJ154" i="12" s="1"/>
  <c r="V154" i="12"/>
  <c r="X154" i="12"/>
  <c r="Z154" i="12"/>
  <c r="AB154" i="12"/>
  <c r="T155" i="12"/>
  <c r="AI155" i="12" s="1"/>
  <c r="X155" i="12"/>
  <c r="AB155" i="12"/>
  <c r="Z157" i="12"/>
  <c r="V159" i="12"/>
  <c r="Z159" i="12"/>
  <c r="T160" i="12"/>
  <c r="AI160" i="12" s="1"/>
  <c r="V160" i="12"/>
  <c r="X160" i="12"/>
  <c r="Z160" i="12"/>
  <c r="AB160" i="12"/>
  <c r="T161" i="12"/>
  <c r="AI161" i="12" s="1"/>
  <c r="AJ161" i="12" s="1"/>
  <c r="X161" i="12"/>
  <c r="AB161" i="12"/>
  <c r="V163" i="12"/>
  <c r="Z163" i="12"/>
  <c r="T164" i="12"/>
  <c r="AI164" i="12" s="1"/>
  <c r="AJ164" i="12" s="1"/>
  <c r="V164" i="12"/>
  <c r="X164" i="12"/>
  <c r="Z164" i="12"/>
  <c r="AB164" i="12"/>
  <c r="T165" i="12"/>
  <c r="AI165" i="12" s="1"/>
  <c r="AJ165" i="12" s="1"/>
  <c r="X165" i="12"/>
  <c r="AB165" i="12"/>
  <c r="V167" i="12"/>
  <c r="Z167" i="12"/>
  <c r="T168" i="12"/>
  <c r="AI168" i="12" s="1"/>
  <c r="V168" i="12"/>
  <c r="X168" i="12"/>
  <c r="Z168" i="12"/>
  <c r="AB168" i="12"/>
  <c r="T169" i="12"/>
  <c r="AI169" i="12" s="1"/>
  <c r="X169" i="12"/>
  <c r="AB169" i="12"/>
  <c r="V171" i="12"/>
  <c r="Z171" i="12"/>
  <c r="T172" i="12"/>
  <c r="AI172" i="12" s="1"/>
  <c r="AJ172" i="12" s="1"/>
  <c r="V172" i="12"/>
  <c r="X172" i="12"/>
  <c r="Z172" i="12"/>
  <c r="AB172" i="12"/>
  <c r="T173" i="12"/>
  <c r="AI173" i="12" s="1"/>
  <c r="AJ173" i="12" s="1"/>
  <c r="X173" i="12"/>
  <c r="AB173" i="12"/>
  <c r="V175" i="12"/>
  <c r="Z175" i="12"/>
  <c r="T176" i="12"/>
  <c r="AI176" i="12" s="1"/>
  <c r="V176" i="12"/>
  <c r="X176" i="12"/>
  <c r="Z176" i="12"/>
  <c r="AB176" i="12"/>
  <c r="T177" i="12"/>
  <c r="AI177" i="12" s="1"/>
  <c r="X177" i="12"/>
  <c r="AB177" i="12"/>
  <c r="V179" i="12"/>
  <c r="Z179" i="12"/>
  <c r="T180" i="12"/>
  <c r="AI180" i="12" s="1"/>
  <c r="V180" i="12"/>
  <c r="X180" i="12"/>
  <c r="Z180" i="12"/>
  <c r="AB180" i="12"/>
  <c r="T181" i="12"/>
  <c r="AI181" i="12" s="1"/>
  <c r="X181" i="12"/>
  <c r="AB181" i="12"/>
  <c r="V183" i="12"/>
  <c r="Z183" i="12"/>
  <c r="T184" i="12"/>
  <c r="AI184" i="12" s="1"/>
  <c r="AJ184" i="12" s="1"/>
  <c r="V184" i="12"/>
  <c r="X184" i="12"/>
  <c r="Z184" i="12"/>
  <c r="AB184" i="12"/>
  <c r="T185" i="12"/>
  <c r="AI185" i="12" s="1"/>
  <c r="X185" i="12"/>
  <c r="AB185" i="12"/>
  <c r="Z187" i="12"/>
  <c r="T188" i="12"/>
  <c r="AI188" i="12" s="1"/>
  <c r="AJ188" i="12" s="1"/>
  <c r="X188" i="12"/>
  <c r="AB188" i="12"/>
  <c r="V189" i="12"/>
  <c r="Z189" i="12"/>
  <c r="T190" i="12"/>
  <c r="AI190" i="12" s="1"/>
  <c r="V190" i="12"/>
  <c r="X190" i="12"/>
  <c r="Z190" i="12"/>
  <c r="AB190" i="12"/>
  <c r="V191" i="12"/>
  <c r="V192" i="12"/>
  <c r="Z192" i="12"/>
  <c r="T193" i="12"/>
  <c r="AI193" i="12" s="1"/>
  <c r="X193" i="12"/>
  <c r="AB193" i="12"/>
  <c r="Z195" i="12"/>
  <c r="T196" i="12"/>
  <c r="AI196" i="12" s="1"/>
  <c r="X196" i="12"/>
  <c r="AB196" i="12"/>
  <c r="V197" i="12"/>
  <c r="Z197" i="12"/>
  <c r="T198" i="12"/>
  <c r="AI198" i="12" s="1"/>
  <c r="V198" i="12"/>
  <c r="X198" i="12"/>
  <c r="Z198" i="12"/>
  <c r="AB198" i="12"/>
  <c r="V199" i="12"/>
  <c r="V200" i="12"/>
  <c r="Z200" i="12"/>
  <c r="T201" i="12"/>
  <c r="AI201" i="12" s="1"/>
  <c r="X201" i="12"/>
  <c r="AB201" i="12"/>
  <c r="Z203" i="12"/>
  <c r="T204" i="12"/>
  <c r="AI204" i="12" s="1"/>
  <c r="X204" i="12"/>
  <c r="AB204" i="12"/>
  <c r="V205" i="12"/>
  <c r="Z205" i="12"/>
  <c r="T206" i="12"/>
  <c r="AI206" i="12" s="1"/>
  <c r="V206" i="12"/>
  <c r="X206" i="12"/>
  <c r="Z206" i="12"/>
  <c r="AB206" i="12"/>
  <c r="V207" i="12"/>
  <c r="V208" i="12"/>
  <c r="Z208" i="12"/>
  <c r="T209" i="12"/>
  <c r="AI209" i="12" s="1"/>
  <c r="AJ209" i="12" s="1"/>
  <c r="X209" i="12"/>
  <c r="AB209" i="12"/>
  <c r="V161" i="12"/>
  <c r="Z161" i="12"/>
  <c r="T162" i="12"/>
  <c r="AI162" i="12" s="1"/>
  <c r="V162" i="12"/>
  <c r="X162" i="12"/>
  <c r="Z162" i="12"/>
  <c r="AB162" i="12"/>
  <c r="V165" i="12"/>
  <c r="Z165" i="12"/>
  <c r="T166" i="12"/>
  <c r="AI166" i="12" s="1"/>
  <c r="V166" i="12"/>
  <c r="X166" i="12"/>
  <c r="Z166" i="12"/>
  <c r="AB166" i="12"/>
  <c r="V169" i="12"/>
  <c r="Z169" i="12"/>
  <c r="T170" i="12"/>
  <c r="AI170" i="12" s="1"/>
  <c r="AJ170" i="12" s="1"/>
  <c r="V170" i="12"/>
  <c r="X170" i="12"/>
  <c r="Z170" i="12"/>
  <c r="AB170" i="12"/>
  <c r="V173" i="12"/>
  <c r="Z173" i="12"/>
  <c r="T174" i="12"/>
  <c r="AI174" i="12" s="1"/>
  <c r="V174" i="12"/>
  <c r="X174" i="12"/>
  <c r="Z174" i="12"/>
  <c r="AB174" i="12"/>
  <c r="V177" i="12"/>
  <c r="Z177" i="12"/>
  <c r="T178" i="12"/>
  <c r="AI178" i="12" s="1"/>
  <c r="AJ178" i="12" s="1"/>
  <c r="V178" i="12"/>
  <c r="X178" i="12"/>
  <c r="Z178" i="12"/>
  <c r="AB178" i="12"/>
  <c r="V181" i="12"/>
  <c r="Z181" i="12"/>
  <c r="T182" i="12"/>
  <c r="AI182" i="12" s="1"/>
  <c r="V182" i="12"/>
  <c r="X182" i="12"/>
  <c r="Z182" i="12"/>
  <c r="AB182" i="12"/>
  <c r="V185" i="12"/>
  <c r="Z185" i="12"/>
  <c r="T186" i="12"/>
  <c r="AI186" i="12" s="1"/>
  <c r="AJ186" i="12" s="1"/>
  <c r="V186" i="12"/>
  <c r="X186" i="12"/>
  <c r="Z186" i="12"/>
  <c r="AB186" i="12"/>
  <c r="V188" i="12"/>
  <c r="Z188" i="12"/>
  <c r="Z191" i="12"/>
  <c r="V193" i="12"/>
  <c r="Z193" i="12"/>
  <c r="T194" i="12"/>
  <c r="AI194" i="12" s="1"/>
  <c r="AJ194" i="12" s="1"/>
  <c r="V194" i="12"/>
  <c r="X194" i="12"/>
  <c r="Z194" i="12"/>
  <c r="AB194" i="12"/>
  <c r="V196" i="12"/>
  <c r="Z196" i="12"/>
  <c r="Z199" i="12"/>
  <c r="V201" i="12"/>
  <c r="Z201" i="12"/>
  <c r="T202" i="12"/>
  <c r="AI202" i="12" s="1"/>
  <c r="V202" i="12"/>
  <c r="X202" i="12"/>
  <c r="Z202" i="12"/>
  <c r="AB202" i="12"/>
  <c r="V204" i="12"/>
  <c r="Z204" i="12"/>
  <c r="Z207" i="12"/>
  <c r="V209" i="12"/>
  <c r="Z209" i="12"/>
  <c r="T210" i="12"/>
  <c r="AI210" i="12" s="1"/>
  <c r="V210" i="12"/>
  <c r="X210" i="12"/>
  <c r="Z210" i="12"/>
  <c r="AB210" i="12"/>
  <c r="V212" i="12"/>
  <c r="Z212" i="12"/>
  <c r="Z211" i="12"/>
  <c r="T212" i="12"/>
  <c r="AI212" i="12" s="1"/>
  <c r="AB212" i="12"/>
  <c r="T213" i="12"/>
  <c r="AI213" i="12" s="1"/>
  <c r="X213" i="12"/>
  <c r="AB213" i="12"/>
  <c r="Z215" i="12"/>
  <c r="T216" i="12"/>
  <c r="AI216" i="12" s="1"/>
  <c r="X216" i="12"/>
  <c r="AB216" i="12"/>
  <c r="V217" i="12"/>
  <c r="Z217" i="12"/>
  <c r="T218" i="12"/>
  <c r="AI218" i="12" s="1"/>
  <c r="V218" i="12"/>
  <c r="X218" i="12"/>
  <c r="Z218" i="12"/>
  <c r="AB218" i="12"/>
  <c r="V220" i="12"/>
  <c r="Z220" i="12"/>
  <c r="T221" i="12"/>
  <c r="AI221" i="12" s="1"/>
  <c r="AJ221" i="12" s="1"/>
  <c r="V221" i="12"/>
  <c r="X221" i="12"/>
  <c r="Z221" i="12"/>
  <c r="AB221" i="12"/>
  <c r="T222" i="12"/>
  <c r="AI222" i="12" s="1"/>
  <c r="AJ222" i="12" s="1"/>
  <c r="X222" i="12"/>
  <c r="AB222" i="12"/>
  <c r="V224" i="12"/>
  <c r="Z224" i="12"/>
  <c r="T225" i="12"/>
  <c r="AI225" i="12" s="1"/>
  <c r="V225" i="12"/>
  <c r="X225" i="12"/>
  <c r="Z225" i="12"/>
  <c r="AB225" i="12"/>
  <c r="T226" i="12"/>
  <c r="AI226" i="12" s="1"/>
  <c r="X226" i="12"/>
  <c r="AB226" i="12"/>
  <c r="V228" i="12"/>
  <c r="Z228" i="12"/>
  <c r="T229" i="12"/>
  <c r="AI229" i="12" s="1"/>
  <c r="V229" i="12"/>
  <c r="X229" i="12"/>
  <c r="Z229" i="12"/>
  <c r="AB229" i="12"/>
  <c r="T230" i="12"/>
  <c r="AI230" i="12" s="1"/>
  <c r="X230" i="12"/>
  <c r="AB230" i="12"/>
  <c r="V232" i="12"/>
  <c r="Z232" i="12"/>
  <c r="T233" i="12"/>
  <c r="AI233" i="12" s="1"/>
  <c r="V233" i="12"/>
  <c r="X233" i="12"/>
  <c r="Z233" i="12"/>
  <c r="AB233" i="12"/>
  <c r="T234" i="12"/>
  <c r="AI234" i="12" s="1"/>
  <c r="X234" i="12"/>
  <c r="AB234" i="12"/>
  <c r="V236" i="12"/>
  <c r="Z236" i="12"/>
  <c r="T237" i="12"/>
  <c r="AI237" i="12" s="1"/>
  <c r="V237" i="12"/>
  <c r="X237" i="12"/>
  <c r="Z237" i="12"/>
  <c r="AB237" i="12"/>
  <c r="T238" i="12"/>
  <c r="AI238" i="12" s="1"/>
  <c r="X238" i="12"/>
  <c r="AB238" i="12"/>
  <c r="V239" i="12"/>
  <c r="Z239" i="12"/>
  <c r="T240" i="12"/>
  <c r="AI240" i="12" s="1"/>
  <c r="V240" i="12"/>
  <c r="X240" i="12"/>
  <c r="Z240" i="12"/>
  <c r="AB240" i="12"/>
  <c r="T241" i="12"/>
  <c r="AI241" i="12" s="1"/>
  <c r="AJ241" i="12" s="1"/>
  <c r="X241" i="12"/>
  <c r="AB241" i="12"/>
  <c r="V243" i="12"/>
  <c r="Z243" i="12"/>
  <c r="T244" i="12"/>
  <c r="AI244" i="12" s="1"/>
  <c r="AJ244" i="12" s="1"/>
  <c r="V244" i="12"/>
  <c r="X244" i="12"/>
  <c r="Z244" i="12"/>
  <c r="AB244" i="12"/>
  <c r="T245" i="12"/>
  <c r="AI245" i="12" s="1"/>
  <c r="AJ245" i="12" s="1"/>
  <c r="X245" i="12"/>
  <c r="AB245" i="12"/>
  <c r="Z247" i="12"/>
  <c r="Z249" i="12"/>
  <c r="T250" i="12"/>
  <c r="AI250" i="12" s="1"/>
  <c r="X250" i="12"/>
  <c r="AB250" i="12"/>
  <c r="Z251" i="12"/>
  <c r="T252" i="12"/>
  <c r="AI252" i="12" s="1"/>
  <c r="X252" i="12"/>
  <c r="AB252" i="12"/>
  <c r="Z253" i="12"/>
  <c r="Z255" i="12"/>
  <c r="Z257" i="12"/>
  <c r="T258" i="12"/>
  <c r="AI258" i="12" s="1"/>
  <c r="X258" i="12"/>
  <c r="AB258" i="12"/>
  <c r="Z259" i="12"/>
  <c r="T260" i="12"/>
  <c r="AI260" i="12" s="1"/>
  <c r="X260" i="12"/>
  <c r="AB260" i="12"/>
  <c r="Z261" i="12"/>
  <c r="Z263" i="12"/>
  <c r="Z265" i="12"/>
  <c r="T266" i="12"/>
  <c r="AI266" i="12" s="1"/>
  <c r="AJ266" i="12" s="1"/>
  <c r="X266" i="12"/>
  <c r="AB266" i="12"/>
  <c r="Z267" i="12"/>
  <c r="T268" i="12"/>
  <c r="AI268" i="12" s="1"/>
  <c r="AJ268" i="12" s="1"/>
  <c r="X268" i="12"/>
  <c r="AB268" i="12"/>
  <c r="Z269" i="12"/>
  <c r="Z271" i="12"/>
  <c r="Z273" i="12"/>
  <c r="T274" i="12"/>
  <c r="AI274" i="12" s="1"/>
  <c r="X274" i="12"/>
  <c r="AB274" i="12"/>
  <c r="Z275" i="12"/>
  <c r="T276" i="12"/>
  <c r="AI276" i="12" s="1"/>
  <c r="X276" i="12"/>
  <c r="AB276" i="12"/>
  <c r="Z277" i="12"/>
  <c r="V279" i="12"/>
  <c r="Z279" i="12"/>
  <c r="T280" i="12"/>
  <c r="AI280" i="12" s="1"/>
  <c r="X280" i="12"/>
  <c r="AB280" i="12"/>
  <c r="T281" i="12"/>
  <c r="AI281" i="12" s="1"/>
  <c r="V281" i="12"/>
  <c r="X281" i="12"/>
  <c r="Z281" i="12"/>
  <c r="AB281" i="12"/>
  <c r="T282" i="12"/>
  <c r="AI282" i="12" s="1"/>
  <c r="X282" i="12"/>
  <c r="AB282" i="12"/>
  <c r="V284" i="12"/>
  <c r="Z284" i="12"/>
  <c r="T285" i="12"/>
  <c r="AI285" i="12" s="1"/>
  <c r="V285" i="12"/>
  <c r="X285" i="12"/>
  <c r="Z285" i="12"/>
  <c r="AB285" i="12"/>
  <c r="T286" i="12"/>
  <c r="AI286" i="12" s="1"/>
  <c r="X286" i="12"/>
  <c r="AB286" i="12"/>
  <c r="V288" i="12"/>
  <c r="Z288" i="12"/>
  <c r="T289" i="12"/>
  <c r="AI289" i="12" s="1"/>
  <c r="V289" i="12"/>
  <c r="X289" i="12"/>
  <c r="Z289" i="12"/>
  <c r="AB289" i="12"/>
  <c r="T290" i="12"/>
  <c r="AI290" i="12" s="1"/>
  <c r="X290" i="12"/>
  <c r="AB290" i="12"/>
  <c r="V292" i="12"/>
  <c r="Z292" i="12"/>
  <c r="T293" i="12"/>
  <c r="AI293" i="12" s="1"/>
  <c r="V293" i="12"/>
  <c r="X293" i="12"/>
  <c r="Z293" i="12"/>
  <c r="AB293" i="12"/>
  <c r="T294" i="12"/>
  <c r="AI294" i="12" s="1"/>
  <c r="X294" i="12"/>
  <c r="AB294" i="12"/>
  <c r="V296" i="12"/>
  <c r="Z296" i="12"/>
  <c r="T297" i="12"/>
  <c r="AI297" i="12" s="1"/>
  <c r="V297" i="12"/>
  <c r="X297" i="12"/>
  <c r="Z297" i="12"/>
  <c r="AB297" i="12"/>
  <c r="T298" i="12"/>
  <c r="AI298" i="12" s="1"/>
  <c r="X298" i="12"/>
  <c r="AB298" i="12"/>
  <c r="V300" i="12"/>
  <c r="Z300" i="12"/>
  <c r="X212" i="12"/>
  <c r="V213" i="12"/>
  <c r="Z213" i="12"/>
  <c r="T214" i="12"/>
  <c r="AI214" i="12" s="1"/>
  <c r="V214" i="12"/>
  <c r="X214" i="12"/>
  <c r="Z214" i="12"/>
  <c r="AB214" i="12"/>
  <c r="V216" i="12"/>
  <c r="Z216" i="12"/>
  <c r="T219" i="12"/>
  <c r="AI219" i="12" s="1"/>
  <c r="AJ219" i="12" s="1"/>
  <c r="V219" i="12"/>
  <c r="X219" i="12"/>
  <c r="Z219" i="12"/>
  <c r="AB219" i="12"/>
  <c r="V222" i="12"/>
  <c r="Z222" i="12"/>
  <c r="T223" i="12"/>
  <c r="AI223" i="12" s="1"/>
  <c r="AJ223" i="12" s="1"/>
  <c r="V223" i="12"/>
  <c r="X223" i="12"/>
  <c r="Z223" i="12"/>
  <c r="AB223" i="12"/>
  <c r="V226" i="12"/>
  <c r="Z226" i="12"/>
  <c r="T227" i="12"/>
  <c r="AI227" i="12" s="1"/>
  <c r="V227" i="12"/>
  <c r="X227" i="12"/>
  <c r="Z227" i="12"/>
  <c r="AB227" i="12"/>
  <c r="V230" i="12"/>
  <c r="Z230" i="12"/>
  <c r="T231" i="12"/>
  <c r="AI231" i="12" s="1"/>
  <c r="AJ231" i="12" s="1"/>
  <c r="V231" i="12"/>
  <c r="X231" i="12"/>
  <c r="Z231" i="12"/>
  <c r="AB231" i="12"/>
  <c r="V234" i="12"/>
  <c r="Z234" i="12"/>
  <c r="T235" i="12"/>
  <c r="AI235" i="12" s="1"/>
  <c r="V235" i="12"/>
  <c r="X235" i="12"/>
  <c r="Z235" i="12"/>
  <c r="AB235" i="12"/>
  <c r="V238" i="12"/>
  <c r="Z238" i="12"/>
  <c r="V241" i="12"/>
  <c r="Z241" i="12"/>
  <c r="T242" i="12"/>
  <c r="AI242" i="12" s="1"/>
  <c r="V242" i="12"/>
  <c r="X242" i="12"/>
  <c r="Z242" i="12"/>
  <c r="AB242" i="12"/>
  <c r="V245" i="12"/>
  <c r="Z245" i="12"/>
  <c r="T246" i="12"/>
  <c r="AI246" i="12" s="1"/>
  <c r="AJ246" i="12" s="1"/>
  <c r="V246" i="12"/>
  <c r="X246" i="12"/>
  <c r="Z246" i="12"/>
  <c r="AB246" i="12"/>
  <c r="T248" i="12"/>
  <c r="AI248" i="12" s="1"/>
  <c r="V248" i="12"/>
  <c r="X248" i="12"/>
  <c r="Z248" i="12"/>
  <c r="AB248" i="12"/>
  <c r="V250" i="12"/>
  <c r="Z250" i="12"/>
  <c r="V252" i="12"/>
  <c r="Z252" i="12"/>
  <c r="T254" i="12"/>
  <c r="AI254" i="12" s="1"/>
  <c r="V254" i="12"/>
  <c r="X254" i="12"/>
  <c r="Z254" i="12"/>
  <c r="AB254" i="12"/>
  <c r="T256" i="12"/>
  <c r="AI256" i="12" s="1"/>
  <c r="AJ256" i="12" s="1"/>
  <c r="V256" i="12"/>
  <c r="X256" i="12"/>
  <c r="Z256" i="12"/>
  <c r="AB256" i="12"/>
  <c r="V258" i="12"/>
  <c r="Z258" i="12"/>
  <c r="V260" i="12"/>
  <c r="Z260" i="12"/>
  <c r="T262" i="12"/>
  <c r="AI262" i="12" s="1"/>
  <c r="V262" i="12"/>
  <c r="X262" i="12"/>
  <c r="Z262" i="12"/>
  <c r="AB262" i="12"/>
  <c r="T264" i="12"/>
  <c r="AI264" i="12" s="1"/>
  <c r="V264" i="12"/>
  <c r="X264" i="12"/>
  <c r="Z264" i="12"/>
  <c r="AB264" i="12"/>
  <c r="V266" i="12"/>
  <c r="Z266" i="12"/>
  <c r="V268" i="12"/>
  <c r="Z268" i="12"/>
  <c r="T270" i="12"/>
  <c r="AI270" i="12" s="1"/>
  <c r="V270" i="12"/>
  <c r="X270" i="12"/>
  <c r="Z270" i="12"/>
  <c r="AB270" i="12"/>
  <c r="T272" i="12"/>
  <c r="AI272" i="12" s="1"/>
  <c r="V272" i="12"/>
  <c r="X272" i="12"/>
  <c r="Z272" i="12"/>
  <c r="AB272" i="12"/>
  <c r="V274" i="12"/>
  <c r="Z274" i="12"/>
  <c r="V276" i="12"/>
  <c r="Z276" i="12"/>
  <c r="T278" i="12"/>
  <c r="AI278" i="12" s="1"/>
  <c r="V278" i="12"/>
  <c r="X278" i="12"/>
  <c r="Z278" i="12"/>
  <c r="AB278" i="12"/>
  <c r="V280" i="12"/>
  <c r="Z280" i="12"/>
  <c r="V282" i="12"/>
  <c r="Z282" i="12"/>
  <c r="T283" i="12"/>
  <c r="AI283" i="12" s="1"/>
  <c r="V283" i="12"/>
  <c r="X283" i="12"/>
  <c r="Z283" i="12"/>
  <c r="AB283" i="12"/>
  <c r="V286" i="12"/>
  <c r="Z286" i="12"/>
  <c r="T287" i="12"/>
  <c r="AI287" i="12" s="1"/>
  <c r="V287" i="12"/>
  <c r="X287" i="12"/>
  <c r="Z287" i="12"/>
  <c r="AB287" i="12"/>
  <c r="V290" i="12"/>
  <c r="Z290" i="12"/>
  <c r="T291" i="12"/>
  <c r="AI291" i="12" s="1"/>
  <c r="V291" i="12"/>
  <c r="X291" i="12"/>
  <c r="Z291" i="12"/>
  <c r="AB291" i="12"/>
  <c r="V294" i="12"/>
  <c r="Z294" i="12"/>
  <c r="T295" i="12"/>
  <c r="AI295" i="12" s="1"/>
  <c r="V295" i="12"/>
  <c r="X295" i="12"/>
  <c r="Z295" i="12"/>
  <c r="AB295" i="12"/>
  <c r="V298" i="12"/>
  <c r="Z298" i="12"/>
  <c r="T299" i="12"/>
  <c r="AI299" i="12" s="1"/>
  <c r="V299" i="12"/>
  <c r="X299" i="12"/>
  <c r="Z299" i="12"/>
  <c r="AB299" i="12"/>
  <c r="V302" i="12"/>
  <c r="Z302" i="12"/>
  <c r="T303" i="12"/>
  <c r="AI303" i="12" s="1"/>
  <c r="V303" i="12"/>
  <c r="X303" i="12"/>
  <c r="Z303" i="12"/>
  <c r="AB303" i="12"/>
  <c r="V306" i="12"/>
  <c r="Z306" i="12"/>
  <c r="T307" i="12"/>
  <c r="AI307" i="12" s="1"/>
  <c r="V307" i="12"/>
  <c r="X307" i="12"/>
  <c r="Z307" i="12"/>
  <c r="AB307" i="12"/>
  <c r="V310" i="12"/>
  <c r="Z310" i="12"/>
  <c r="T311" i="12"/>
  <c r="AI311" i="12" s="1"/>
  <c r="V311" i="12"/>
  <c r="X311" i="12"/>
  <c r="Z311" i="12"/>
  <c r="AB311" i="12"/>
  <c r="V314" i="12"/>
  <c r="Z314" i="12"/>
  <c r="T315" i="12"/>
  <c r="AI315" i="12" s="1"/>
  <c r="V315" i="12"/>
  <c r="X315" i="12"/>
  <c r="Z315" i="12"/>
  <c r="AB315" i="12"/>
  <c r="V318" i="12"/>
  <c r="Z318" i="12"/>
  <c r="T319" i="12"/>
  <c r="AI319" i="12" s="1"/>
  <c r="V319" i="12"/>
  <c r="X319" i="12"/>
  <c r="Z319" i="12"/>
  <c r="AB319" i="12"/>
  <c r="V322" i="12"/>
  <c r="Z322" i="12"/>
  <c r="T323" i="12"/>
  <c r="AI323" i="12" s="1"/>
  <c r="V323" i="12"/>
  <c r="X323" i="12"/>
  <c r="Z323" i="12"/>
  <c r="AB323" i="12"/>
  <c r="T301" i="12"/>
  <c r="AI301" i="12" s="1"/>
  <c r="X301" i="12"/>
  <c r="AB301" i="12"/>
  <c r="T302" i="12"/>
  <c r="AI302" i="12" s="1"/>
  <c r="AB302" i="12"/>
  <c r="Z304" i="12"/>
  <c r="V305" i="12"/>
  <c r="Z305" i="12"/>
  <c r="X306" i="12"/>
  <c r="V308" i="12"/>
  <c r="T309" i="12"/>
  <c r="AI309" i="12" s="1"/>
  <c r="X309" i="12"/>
  <c r="AB309" i="12"/>
  <c r="T310" i="12"/>
  <c r="AI310" i="12" s="1"/>
  <c r="AB310" i="12"/>
  <c r="Z312" i="12"/>
  <c r="V313" i="12"/>
  <c r="Z313" i="12"/>
  <c r="X314" i="12"/>
  <c r="V316" i="12"/>
  <c r="T317" i="12"/>
  <c r="AI317" i="12" s="1"/>
  <c r="X317" i="12"/>
  <c r="AB317" i="12"/>
  <c r="T318" i="12"/>
  <c r="AI318" i="12" s="1"/>
  <c r="AB318" i="12"/>
  <c r="Z320" i="12"/>
  <c r="V321" i="12"/>
  <c r="Z321" i="12"/>
  <c r="X322" i="12"/>
  <c r="V324" i="12"/>
  <c r="T325" i="12"/>
  <c r="AI325" i="12" s="1"/>
  <c r="X325" i="12"/>
  <c r="Z325" i="12"/>
  <c r="AB325" i="12"/>
  <c r="T326" i="12"/>
  <c r="AI326" i="12" s="1"/>
  <c r="X326" i="12"/>
  <c r="AB326" i="12"/>
  <c r="V328" i="12"/>
  <c r="Z328" i="12"/>
  <c r="T329" i="12"/>
  <c r="AI329" i="12" s="1"/>
  <c r="V329" i="12"/>
  <c r="X329" i="12"/>
  <c r="Z329" i="12"/>
  <c r="AB329" i="12"/>
  <c r="T330" i="12"/>
  <c r="AI330" i="12" s="1"/>
  <c r="X330" i="12"/>
  <c r="AB330" i="12"/>
  <c r="V332" i="12"/>
  <c r="Z332" i="12"/>
  <c r="T333" i="12"/>
  <c r="AI333" i="12" s="1"/>
  <c r="V333" i="12"/>
  <c r="X333" i="12"/>
  <c r="Z333" i="12"/>
  <c r="AB333" i="12"/>
  <c r="T334" i="12"/>
  <c r="AI334" i="12" s="1"/>
  <c r="X334" i="12"/>
  <c r="AB334" i="12"/>
  <c r="V336" i="12"/>
  <c r="Z336" i="12"/>
  <c r="T337" i="12"/>
  <c r="AI337" i="12" s="1"/>
  <c r="V337" i="12"/>
  <c r="X337" i="12"/>
  <c r="Z337" i="12"/>
  <c r="AB337" i="12"/>
  <c r="T338" i="12"/>
  <c r="AI338" i="12" s="1"/>
  <c r="X338" i="12"/>
  <c r="AB338" i="12"/>
  <c r="V340" i="12"/>
  <c r="Z340" i="12"/>
  <c r="T341" i="12"/>
  <c r="AI341" i="12" s="1"/>
  <c r="V341" i="12"/>
  <c r="X341" i="12"/>
  <c r="Z341" i="12"/>
  <c r="AB341" i="12"/>
  <c r="T342" i="12"/>
  <c r="AI342" i="12" s="1"/>
  <c r="X342" i="12"/>
  <c r="AB342" i="12"/>
  <c r="V344" i="12"/>
  <c r="Z344" i="12"/>
  <c r="T345" i="12"/>
  <c r="AI345" i="12" s="1"/>
  <c r="V345" i="12"/>
  <c r="X345" i="12"/>
  <c r="Z345" i="12"/>
  <c r="AB345" i="12"/>
  <c r="T346" i="12"/>
  <c r="AI346" i="12" s="1"/>
  <c r="X346" i="12"/>
  <c r="AB346" i="12"/>
  <c r="V348" i="12"/>
  <c r="Z348" i="12"/>
  <c r="T349" i="12"/>
  <c r="AI349" i="12" s="1"/>
  <c r="V349" i="12"/>
  <c r="X349" i="12"/>
  <c r="Z349" i="12"/>
  <c r="AB349" i="12"/>
  <c r="T350" i="12"/>
  <c r="AI350" i="12" s="1"/>
  <c r="X350" i="12"/>
  <c r="AB350" i="12"/>
  <c r="V352" i="12"/>
  <c r="Z352" i="12"/>
  <c r="T353" i="12"/>
  <c r="AI353" i="12" s="1"/>
  <c r="V353" i="12"/>
  <c r="X353" i="12"/>
  <c r="Z353" i="12"/>
  <c r="AB353" i="12"/>
  <c r="T354" i="12"/>
  <c r="AI354" i="12" s="1"/>
  <c r="X354" i="12"/>
  <c r="AB354" i="12"/>
  <c r="V356" i="12"/>
  <c r="Z356" i="12"/>
  <c r="T357" i="12"/>
  <c r="AI357" i="12" s="1"/>
  <c r="V357" i="12"/>
  <c r="X357" i="12"/>
  <c r="Z357" i="12"/>
  <c r="AB357" i="12"/>
  <c r="V360" i="12"/>
  <c r="Z360" i="12"/>
  <c r="T361" i="12"/>
  <c r="AI361" i="12" s="1"/>
  <c r="V361" i="12"/>
  <c r="X361" i="12"/>
  <c r="Z361" i="12"/>
  <c r="AB361" i="12"/>
  <c r="V364" i="12"/>
  <c r="Z364" i="12"/>
  <c r="V365" i="12"/>
  <c r="Z365" i="12"/>
  <c r="V368" i="12"/>
  <c r="Z368" i="12"/>
  <c r="V369" i="12"/>
  <c r="Z369" i="12"/>
  <c r="T370" i="12"/>
  <c r="AI370" i="12" s="1"/>
  <c r="X370" i="12"/>
  <c r="AB370" i="12"/>
  <c r="V372" i="12"/>
  <c r="Z372" i="12"/>
  <c r="V373" i="12"/>
  <c r="Z373" i="12"/>
  <c r="T374" i="12"/>
  <c r="AI374" i="12" s="1"/>
  <c r="X374" i="12"/>
  <c r="AB374" i="12"/>
  <c r="V376" i="12"/>
  <c r="Z376" i="12"/>
  <c r="V377" i="12"/>
  <c r="Z377" i="12"/>
  <c r="T378" i="12"/>
  <c r="AI378" i="12" s="1"/>
  <c r="X378" i="12"/>
  <c r="AB378" i="12"/>
  <c r="V380" i="12"/>
  <c r="Z380" i="12"/>
  <c r="V381" i="12"/>
  <c r="V382" i="12"/>
  <c r="Z382" i="12"/>
  <c r="T383" i="12"/>
  <c r="AI383" i="12" s="1"/>
  <c r="V383" i="12"/>
  <c r="X383" i="12"/>
  <c r="Z383" i="12"/>
  <c r="AB383" i="12"/>
  <c r="T384" i="12"/>
  <c r="AI384" i="12" s="1"/>
  <c r="X384" i="12"/>
  <c r="AB384" i="12"/>
  <c r="T385" i="12"/>
  <c r="AI385" i="12" s="1"/>
  <c r="X385" i="12"/>
  <c r="AB385" i="12"/>
  <c r="V386" i="12"/>
  <c r="Z386" i="12"/>
  <c r="T387" i="12"/>
  <c r="AI387" i="12" s="1"/>
  <c r="V387" i="12"/>
  <c r="X387" i="12"/>
  <c r="Z387" i="12"/>
  <c r="AB387" i="12"/>
  <c r="T388" i="12"/>
  <c r="AI388" i="12" s="1"/>
  <c r="X388" i="12"/>
  <c r="AB388" i="12"/>
  <c r="T389" i="12"/>
  <c r="AI389" i="12" s="1"/>
  <c r="X389" i="12"/>
  <c r="AB389" i="12"/>
  <c r="V390" i="12"/>
  <c r="Z390" i="12"/>
  <c r="T391" i="12"/>
  <c r="AI391" i="12" s="1"/>
  <c r="V391" i="12"/>
  <c r="X391" i="12"/>
  <c r="Z391" i="12"/>
  <c r="AB391" i="12"/>
  <c r="T392" i="12"/>
  <c r="AI392" i="12" s="1"/>
  <c r="X392" i="12"/>
  <c r="AB392" i="12"/>
  <c r="T393" i="12"/>
  <c r="AI393" i="12" s="1"/>
  <c r="X393" i="12"/>
  <c r="AB393" i="12"/>
  <c r="V394" i="12"/>
  <c r="Z394" i="12"/>
  <c r="T395" i="12"/>
  <c r="AI395" i="12" s="1"/>
  <c r="V395" i="12"/>
  <c r="X395" i="12"/>
  <c r="Z395" i="12"/>
  <c r="AB395" i="12"/>
  <c r="V398" i="12"/>
  <c r="Z398" i="12"/>
  <c r="T399" i="12"/>
  <c r="AI399" i="12" s="1"/>
  <c r="V399" i="12"/>
  <c r="X399" i="12"/>
  <c r="Z399" i="12"/>
  <c r="AB399" i="12"/>
  <c r="V402" i="12"/>
  <c r="Z402" i="12"/>
  <c r="T403" i="12"/>
  <c r="AI403" i="12" s="1"/>
  <c r="V403" i="12"/>
  <c r="X403" i="12"/>
  <c r="Z403" i="12"/>
  <c r="AB403" i="12"/>
  <c r="V406" i="12"/>
  <c r="Z406" i="12"/>
  <c r="T407" i="12"/>
  <c r="AI407" i="12" s="1"/>
  <c r="V407" i="12"/>
  <c r="X407" i="12"/>
  <c r="Z407" i="12"/>
  <c r="AB407" i="12"/>
  <c r="V410" i="12"/>
  <c r="Z410" i="12"/>
  <c r="T411" i="12"/>
  <c r="AI411" i="12" s="1"/>
  <c r="V411" i="12"/>
  <c r="X411" i="12"/>
  <c r="Z411" i="12"/>
  <c r="AB411" i="12"/>
  <c r="V414" i="12"/>
  <c r="Z414" i="12"/>
  <c r="T415" i="12"/>
  <c r="AI415" i="12" s="1"/>
  <c r="V415" i="12"/>
  <c r="X415" i="12"/>
  <c r="Z415" i="12"/>
  <c r="AB415" i="12"/>
  <c r="V418" i="12"/>
  <c r="Z418" i="12"/>
  <c r="T419" i="12"/>
  <c r="AI419" i="12" s="1"/>
  <c r="V419" i="12"/>
  <c r="X419" i="12"/>
  <c r="Z419" i="12"/>
  <c r="AB419" i="12"/>
  <c r="V422" i="12"/>
  <c r="Z422" i="12"/>
  <c r="T423" i="12"/>
  <c r="AI423" i="12" s="1"/>
  <c r="V301" i="12"/>
  <c r="Z301" i="12"/>
  <c r="X302" i="12"/>
  <c r="T306" i="12"/>
  <c r="AI306" i="12" s="1"/>
  <c r="AB306" i="12"/>
  <c r="Z308" i="12"/>
  <c r="V309" i="12"/>
  <c r="Z309" i="12"/>
  <c r="X310" i="12"/>
  <c r="T314" i="12"/>
  <c r="AI314" i="12" s="1"/>
  <c r="AB314" i="12"/>
  <c r="Z316" i="12"/>
  <c r="V317" i="12"/>
  <c r="Z317" i="12"/>
  <c r="X318" i="12"/>
  <c r="T322" i="12"/>
  <c r="AI322" i="12" s="1"/>
  <c r="AB322" i="12"/>
  <c r="Z324" i="12"/>
  <c r="V325" i="12"/>
  <c r="V326" i="12"/>
  <c r="Z326" i="12"/>
  <c r="T327" i="12"/>
  <c r="AI327" i="12" s="1"/>
  <c r="V327" i="12"/>
  <c r="X327" i="12"/>
  <c r="Z327" i="12"/>
  <c r="AB327" i="12"/>
  <c r="T328" i="12"/>
  <c r="AI328" i="12" s="1"/>
  <c r="X328" i="12"/>
  <c r="AB328" i="12"/>
  <c r="V330" i="12"/>
  <c r="Z330" i="12"/>
  <c r="T331" i="12"/>
  <c r="AI331" i="12" s="1"/>
  <c r="V331" i="12"/>
  <c r="X331" i="12"/>
  <c r="Z331" i="12"/>
  <c r="AB331" i="12"/>
  <c r="T332" i="12"/>
  <c r="AI332" i="12" s="1"/>
  <c r="X332" i="12"/>
  <c r="AB332" i="12"/>
  <c r="V334" i="12"/>
  <c r="Z334" i="12"/>
  <c r="T335" i="12"/>
  <c r="AI335" i="12" s="1"/>
  <c r="V335" i="12"/>
  <c r="X335" i="12"/>
  <c r="Z335" i="12"/>
  <c r="AB335" i="12"/>
  <c r="V338" i="12"/>
  <c r="Z338" i="12"/>
  <c r="T339" i="12"/>
  <c r="AI339" i="12" s="1"/>
  <c r="V339" i="12"/>
  <c r="X339" i="12"/>
  <c r="Z339" i="12"/>
  <c r="AB339" i="12"/>
  <c r="X340" i="12"/>
  <c r="AB340" i="12"/>
  <c r="V342" i="12"/>
  <c r="Z342" i="12"/>
  <c r="T343" i="12"/>
  <c r="AI343" i="12" s="1"/>
  <c r="V343" i="12"/>
  <c r="X343" i="12"/>
  <c r="Z343" i="12"/>
  <c r="AB343" i="12"/>
  <c r="T344" i="12"/>
  <c r="AI344" i="12" s="1"/>
  <c r="X344" i="12"/>
  <c r="AB344" i="12"/>
  <c r="V346" i="12"/>
  <c r="Z346" i="12"/>
  <c r="T347" i="12"/>
  <c r="AI347" i="12" s="1"/>
  <c r="V347" i="12"/>
  <c r="X347" i="12"/>
  <c r="Z347" i="12"/>
  <c r="AB347" i="12"/>
  <c r="T348" i="12"/>
  <c r="AI348" i="12" s="1"/>
  <c r="X348" i="12"/>
  <c r="AB348" i="12"/>
  <c r="V350" i="12"/>
  <c r="Z350" i="12"/>
  <c r="T351" i="12"/>
  <c r="AI351" i="12" s="1"/>
  <c r="V351" i="12"/>
  <c r="X351" i="12"/>
  <c r="Z351" i="12"/>
  <c r="AB351" i="12"/>
  <c r="T352" i="12"/>
  <c r="AI352" i="12" s="1"/>
  <c r="X352" i="12"/>
  <c r="AB352" i="12"/>
  <c r="V354" i="12"/>
  <c r="Z354" i="12"/>
  <c r="T355" i="12"/>
  <c r="AI355" i="12" s="1"/>
  <c r="V355" i="12"/>
  <c r="X355" i="12"/>
  <c r="Z355" i="12"/>
  <c r="AB355" i="12"/>
  <c r="T356" i="12"/>
  <c r="AI356" i="12" s="1"/>
  <c r="X356" i="12"/>
  <c r="AB356" i="12"/>
  <c r="V358" i="12"/>
  <c r="Z358" i="12"/>
  <c r="T359" i="12"/>
  <c r="AI359" i="12" s="1"/>
  <c r="V359" i="12"/>
  <c r="X359" i="12"/>
  <c r="Z359" i="12"/>
  <c r="AB359" i="12"/>
  <c r="T360" i="12"/>
  <c r="AI360" i="12" s="1"/>
  <c r="X360" i="12"/>
  <c r="AB360" i="12"/>
  <c r="V362" i="12"/>
  <c r="Z362" i="12"/>
  <c r="T363" i="12"/>
  <c r="AI363" i="12" s="1"/>
  <c r="V363" i="12"/>
  <c r="X363" i="12"/>
  <c r="Z363" i="12"/>
  <c r="AB363" i="12"/>
  <c r="T364" i="12"/>
  <c r="AI364" i="12" s="1"/>
  <c r="X364" i="12"/>
  <c r="AB364" i="12"/>
  <c r="T365" i="12"/>
  <c r="AI365" i="12" s="1"/>
  <c r="X365" i="12"/>
  <c r="AB365" i="12"/>
  <c r="V366" i="12"/>
  <c r="Z366" i="12"/>
  <c r="T367" i="12"/>
  <c r="AI367" i="12" s="1"/>
  <c r="V367" i="12"/>
  <c r="X367" i="12"/>
  <c r="Z367" i="12"/>
  <c r="AB367" i="12"/>
  <c r="T368" i="12"/>
  <c r="AI368" i="12" s="1"/>
  <c r="X368" i="12"/>
  <c r="AB368" i="12"/>
  <c r="T369" i="12"/>
  <c r="AI369" i="12" s="1"/>
  <c r="X369" i="12"/>
  <c r="AB369" i="12"/>
  <c r="V370" i="12"/>
  <c r="Z370" i="12"/>
  <c r="T371" i="12"/>
  <c r="AI371" i="12" s="1"/>
  <c r="V371" i="12"/>
  <c r="X371" i="12"/>
  <c r="Z371" i="12"/>
  <c r="AB371" i="12"/>
  <c r="T372" i="12"/>
  <c r="AI372" i="12" s="1"/>
  <c r="X372" i="12"/>
  <c r="AB372" i="12"/>
  <c r="T373" i="12"/>
  <c r="AI373" i="12" s="1"/>
  <c r="X373" i="12"/>
  <c r="AB373" i="12"/>
  <c r="V374" i="12"/>
  <c r="Z374" i="12"/>
  <c r="T375" i="12"/>
  <c r="AI375" i="12" s="1"/>
  <c r="V375" i="12"/>
  <c r="X375" i="12"/>
  <c r="Z375" i="12"/>
  <c r="AB375" i="12"/>
  <c r="V378" i="12"/>
  <c r="Z378" i="12"/>
  <c r="T379" i="12"/>
  <c r="AI379" i="12" s="1"/>
  <c r="V379" i="12"/>
  <c r="X379" i="12"/>
  <c r="Z379" i="12"/>
  <c r="AB379" i="12"/>
  <c r="V384" i="12"/>
  <c r="Z384" i="12"/>
  <c r="V385" i="12"/>
  <c r="Z385" i="12"/>
  <c r="V388" i="12"/>
  <c r="Z388" i="12"/>
  <c r="V389" i="12"/>
  <c r="Z389" i="12"/>
  <c r="V392" i="12"/>
  <c r="Z392" i="12"/>
  <c r="V393" i="12"/>
  <c r="Z393" i="12"/>
  <c r="T394" i="12"/>
  <c r="AI394" i="12" s="1"/>
  <c r="X394" i="12"/>
  <c r="AB394" i="12"/>
  <c r="V396" i="12"/>
  <c r="Z396" i="12"/>
  <c r="V397" i="12"/>
  <c r="Z397" i="12"/>
  <c r="T398" i="12"/>
  <c r="AI398" i="12" s="1"/>
  <c r="X398" i="12"/>
  <c r="AB398" i="12"/>
  <c r="V400" i="12"/>
  <c r="Z400" i="12"/>
  <c r="V401" i="12"/>
  <c r="Z401" i="12"/>
  <c r="T402" i="12"/>
  <c r="AI402" i="12" s="1"/>
  <c r="X402" i="12"/>
  <c r="AB402" i="12"/>
  <c r="V404" i="12"/>
  <c r="Z404" i="12"/>
  <c r="V405" i="12"/>
  <c r="Z405" i="12"/>
  <c r="T406" i="12"/>
  <c r="AI406" i="12" s="1"/>
  <c r="X406" i="12"/>
  <c r="AB406" i="12"/>
  <c r="V408" i="12"/>
  <c r="Z408" i="12"/>
  <c r="V409" i="12"/>
  <c r="Z409" i="12"/>
  <c r="T410" i="12"/>
  <c r="AI410" i="12" s="1"/>
  <c r="X410" i="12"/>
  <c r="AB410" i="12"/>
  <c r="Z412" i="12"/>
  <c r="V413" i="12"/>
  <c r="T414" i="12"/>
  <c r="AI414" i="12" s="1"/>
  <c r="AB414" i="12"/>
  <c r="Z416" i="12"/>
  <c r="V417" i="12"/>
  <c r="T418" i="12"/>
  <c r="AI418" i="12" s="1"/>
  <c r="AB418" i="12"/>
  <c r="Z420" i="12"/>
  <c r="V421" i="12"/>
  <c r="T422" i="12"/>
  <c r="AI422" i="12" s="1"/>
  <c r="AB422" i="12"/>
  <c r="V423" i="12"/>
  <c r="X423" i="12"/>
  <c r="Z423" i="12"/>
  <c r="AB423" i="12"/>
  <c r="T424" i="12"/>
  <c r="AI424" i="12" s="1"/>
  <c r="X424" i="12"/>
  <c r="AB424" i="12"/>
  <c r="T425" i="12"/>
  <c r="AI425" i="12" s="1"/>
  <c r="X425" i="12"/>
  <c r="AB425" i="12"/>
  <c r="V426" i="12"/>
  <c r="Z426" i="12"/>
  <c r="T427" i="12"/>
  <c r="AI427" i="12" s="1"/>
  <c r="X427" i="12"/>
  <c r="AB427" i="12"/>
  <c r="V428" i="12"/>
  <c r="Z428" i="12"/>
  <c r="T429" i="12"/>
  <c r="AI429" i="12" s="1"/>
  <c r="X429" i="12"/>
  <c r="AB429" i="12"/>
  <c r="T430" i="12"/>
  <c r="AI430" i="12" s="1"/>
  <c r="V430" i="12"/>
  <c r="X430" i="12"/>
  <c r="Z430" i="12"/>
  <c r="AB430" i="12"/>
  <c r="T432" i="12"/>
  <c r="AI432" i="12" s="1"/>
  <c r="V432" i="12"/>
  <c r="X432" i="12"/>
  <c r="Z432" i="12"/>
  <c r="AB432" i="12"/>
  <c r="V434" i="12"/>
  <c r="Z434" i="12"/>
  <c r="T435" i="12"/>
  <c r="AI435" i="12" s="1"/>
  <c r="X435" i="12"/>
  <c r="AB435" i="12"/>
  <c r="V436" i="12"/>
  <c r="Z436" i="12"/>
  <c r="T437" i="12"/>
  <c r="AI437" i="12" s="1"/>
  <c r="X437" i="12"/>
  <c r="AB437" i="12"/>
  <c r="T438" i="12"/>
  <c r="AI438" i="12" s="1"/>
  <c r="V438" i="12"/>
  <c r="X438" i="12"/>
  <c r="Z438" i="12"/>
  <c r="AB438" i="12"/>
  <c r="T440" i="12"/>
  <c r="AI440" i="12" s="1"/>
  <c r="V440" i="12"/>
  <c r="X440" i="12"/>
  <c r="Z440" i="12"/>
  <c r="AB440" i="12"/>
  <c r="T442" i="12"/>
  <c r="AI442" i="12" s="1"/>
  <c r="V442" i="12"/>
  <c r="X442" i="12"/>
  <c r="Z442" i="12"/>
  <c r="AB442" i="12"/>
  <c r="T444" i="12"/>
  <c r="AI444" i="12" s="1"/>
  <c r="V444" i="12"/>
  <c r="X444" i="12"/>
  <c r="Z444" i="12"/>
  <c r="AB444" i="12"/>
  <c r="T446" i="12"/>
  <c r="AI446" i="12" s="1"/>
  <c r="V446" i="12"/>
  <c r="X446" i="12"/>
  <c r="Z446" i="12"/>
  <c r="AB446" i="12"/>
  <c r="T448" i="12"/>
  <c r="AI448" i="12" s="1"/>
  <c r="V448" i="12"/>
  <c r="X448" i="12"/>
  <c r="Z448" i="12"/>
  <c r="AB448" i="12"/>
  <c r="T450" i="12"/>
  <c r="AI450" i="12" s="1"/>
  <c r="V450" i="12"/>
  <c r="X450" i="12"/>
  <c r="Z450" i="12"/>
  <c r="AB450" i="12"/>
  <c r="T452" i="12"/>
  <c r="AI452" i="12" s="1"/>
  <c r="V452" i="12"/>
  <c r="X452" i="12"/>
  <c r="Z452" i="12"/>
  <c r="AB452" i="12"/>
  <c r="T454" i="12"/>
  <c r="AI454" i="12" s="1"/>
  <c r="V454" i="12"/>
  <c r="X454" i="12"/>
  <c r="Z454" i="12"/>
  <c r="AB454" i="12"/>
  <c r="T456" i="12"/>
  <c r="AI456" i="12" s="1"/>
  <c r="V456" i="12"/>
  <c r="X456" i="12"/>
  <c r="Z456" i="12"/>
  <c r="AB456" i="12"/>
  <c r="T457" i="12"/>
  <c r="AI457" i="12" s="1"/>
  <c r="X457" i="12"/>
  <c r="AB457" i="12"/>
  <c r="V458" i="12"/>
  <c r="Z458" i="12"/>
  <c r="T459" i="12"/>
  <c r="AI459" i="12" s="1"/>
  <c r="X459" i="12"/>
  <c r="AB459" i="12"/>
  <c r="V460" i="12"/>
  <c r="Z460" i="12"/>
  <c r="T461" i="12"/>
  <c r="AI461" i="12" s="1"/>
  <c r="X461" i="12"/>
  <c r="AB461" i="12"/>
  <c r="V462" i="12"/>
  <c r="Z462" i="12"/>
  <c r="T463" i="12"/>
  <c r="AI463" i="12" s="1"/>
  <c r="X463" i="12"/>
  <c r="AB463" i="12"/>
  <c r="V464" i="12"/>
  <c r="Z464" i="12"/>
  <c r="T465" i="12"/>
  <c r="AI465" i="12" s="1"/>
  <c r="X465" i="12"/>
  <c r="AB465" i="12"/>
  <c r="V466" i="12"/>
  <c r="Z466" i="12"/>
  <c r="T467" i="12"/>
  <c r="AI467" i="12" s="1"/>
  <c r="X467" i="12"/>
  <c r="AB467" i="12"/>
  <c r="V468" i="12"/>
  <c r="Z468" i="12"/>
  <c r="T469" i="12"/>
  <c r="AI469" i="12" s="1"/>
  <c r="X469" i="12"/>
  <c r="AB469" i="12"/>
  <c r="V470" i="12"/>
  <c r="Z470" i="12"/>
  <c r="T471" i="12"/>
  <c r="AI471" i="12" s="1"/>
  <c r="X471" i="12"/>
  <c r="AB471" i="12"/>
  <c r="V472" i="12"/>
  <c r="Z472" i="12"/>
  <c r="T473" i="12"/>
  <c r="AI473" i="12" s="1"/>
  <c r="X473" i="12"/>
  <c r="AB473" i="12"/>
  <c r="V474" i="12"/>
  <c r="Z474" i="12"/>
  <c r="T475" i="12"/>
  <c r="AI475" i="12" s="1"/>
  <c r="X475" i="12"/>
  <c r="AB475" i="12"/>
  <c r="T476" i="12"/>
  <c r="AI476" i="12" s="1"/>
  <c r="V476" i="12"/>
  <c r="X476" i="12"/>
  <c r="Z476" i="12"/>
  <c r="AB476" i="12"/>
  <c r="V478" i="12"/>
  <c r="Z478" i="12"/>
  <c r="T479" i="12"/>
  <c r="AI479" i="12" s="1"/>
  <c r="X479" i="12"/>
  <c r="AB479" i="12"/>
  <c r="T480" i="12"/>
  <c r="AI480" i="12" s="1"/>
  <c r="V480" i="12"/>
  <c r="X480" i="12"/>
  <c r="Z480" i="12"/>
  <c r="AB480" i="12"/>
  <c r="V482" i="12"/>
  <c r="Z482" i="12"/>
  <c r="T483" i="12"/>
  <c r="AI483" i="12" s="1"/>
  <c r="X483" i="12"/>
  <c r="AB483" i="12"/>
  <c r="T484" i="12"/>
  <c r="AI484" i="12" s="1"/>
  <c r="V484" i="12"/>
  <c r="X484" i="12"/>
  <c r="Z484" i="12"/>
  <c r="AB484" i="12"/>
  <c r="T486" i="12"/>
  <c r="AI486" i="12" s="1"/>
  <c r="V486" i="12"/>
  <c r="X486" i="12"/>
  <c r="Z486" i="12"/>
  <c r="AB486" i="12"/>
  <c r="V488" i="12"/>
  <c r="Z488" i="12"/>
  <c r="T489" i="12"/>
  <c r="AI489" i="12" s="1"/>
  <c r="X489" i="12"/>
  <c r="AB489" i="12"/>
  <c r="V490" i="12"/>
  <c r="Z490" i="12"/>
  <c r="T491" i="12"/>
  <c r="AI491" i="12" s="1"/>
  <c r="X491" i="12"/>
  <c r="AB491" i="12"/>
  <c r="T492" i="12"/>
  <c r="AI492" i="12" s="1"/>
  <c r="V492" i="12"/>
  <c r="X492" i="12"/>
  <c r="Z492" i="12"/>
  <c r="AB492" i="12"/>
  <c r="T494" i="12"/>
  <c r="AI494" i="12" s="1"/>
  <c r="V494" i="12"/>
  <c r="X494" i="12"/>
  <c r="Z494" i="12"/>
  <c r="AB494" i="12"/>
  <c r="V496" i="12"/>
  <c r="Z496" i="12"/>
  <c r="T497" i="12"/>
  <c r="AI497" i="12" s="1"/>
  <c r="X497" i="12"/>
  <c r="AB497" i="12"/>
  <c r="V498" i="12"/>
  <c r="Z498" i="12"/>
  <c r="T499" i="12"/>
  <c r="AI499" i="12" s="1"/>
  <c r="X499" i="12"/>
  <c r="AB499" i="12"/>
  <c r="V500" i="12"/>
  <c r="Z500" i="12"/>
  <c r="T501" i="12"/>
  <c r="AI501" i="12" s="1"/>
  <c r="X501" i="12"/>
  <c r="AB501" i="12"/>
  <c r="V502" i="12"/>
  <c r="Z502" i="12"/>
  <c r="T503" i="12"/>
  <c r="AI503" i="12" s="1"/>
  <c r="V503" i="12"/>
  <c r="X503" i="12"/>
  <c r="Z503" i="12"/>
  <c r="AB503" i="12"/>
  <c r="V504" i="12"/>
  <c r="V505" i="12"/>
  <c r="Z505" i="12"/>
  <c r="T506" i="12"/>
  <c r="AI506" i="12" s="1"/>
  <c r="X506" i="12"/>
  <c r="AB506" i="12"/>
  <c r="Z508" i="12"/>
  <c r="T509" i="12"/>
  <c r="AI509" i="12" s="1"/>
  <c r="X509" i="12"/>
  <c r="AB509" i="12"/>
  <c r="V510" i="12"/>
  <c r="Z510" i="12"/>
  <c r="T511" i="12"/>
  <c r="AI511" i="12" s="1"/>
  <c r="V511" i="12"/>
  <c r="X511" i="12"/>
  <c r="Z511" i="12"/>
  <c r="AB511" i="12"/>
  <c r="V512" i="12"/>
  <c r="V513" i="12"/>
  <c r="Z513" i="12"/>
  <c r="T514" i="12"/>
  <c r="AI514" i="12" s="1"/>
  <c r="X514" i="12"/>
  <c r="AB514" i="12"/>
  <c r="Z516" i="12"/>
  <c r="T517" i="12"/>
  <c r="AI517" i="12" s="1"/>
  <c r="X517" i="12"/>
  <c r="AB517" i="12"/>
  <c r="V518" i="12"/>
  <c r="Z518" i="12"/>
  <c r="T519" i="12"/>
  <c r="AI519" i="12" s="1"/>
  <c r="V519" i="12"/>
  <c r="X519" i="12"/>
  <c r="Z519" i="12"/>
  <c r="AB519" i="12"/>
  <c r="V520" i="12"/>
  <c r="V521" i="12"/>
  <c r="Z521" i="12"/>
  <c r="T522" i="12"/>
  <c r="AI522" i="12" s="1"/>
  <c r="X522" i="12"/>
  <c r="AB522" i="12"/>
  <c r="Z524" i="12"/>
  <c r="T525" i="12"/>
  <c r="AI525" i="12" s="1"/>
  <c r="X525" i="12"/>
  <c r="AB525" i="12"/>
  <c r="V526" i="12"/>
  <c r="Z526" i="12"/>
  <c r="T527" i="12"/>
  <c r="AI527" i="12" s="1"/>
  <c r="V527" i="12"/>
  <c r="X527" i="12"/>
  <c r="Z527" i="12"/>
  <c r="AB527" i="12"/>
  <c r="V528" i="12"/>
  <c r="V529" i="12"/>
  <c r="Z529" i="12"/>
  <c r="T530" i="12"/>
  <c r="AI530" i="12" s="1"/>
  <c r="X530" i="12"/>
  <c r="AB530" i="12"/>
  <c r="Z532" i="12"/>
  <c r="T533" i="12"/>
  <c r="AI533" i="12" s="1"/>
  <c r="X533" i="12"/>
  <c r="AB533" i="12"/>
  <c r="V534" i="12"/>
  <c r="Z534" i="12"/>
  <c r="T535" i="12"/>
  <c r="AI535" i="12" s="1"/>
  <c r="V535" i="12"/>
  <c r="X535" i="12"/>
  <c r="Z535" i="12"/>
  <c r="AB535" i="12"/>
  <c r="T536" i="12"/>
  <c r="AI536" i="12" s="1"/>
  <c r="X536" i="12"/>
  <c r="AB536" i="12"/>
  <c r="V538" i="12"/>
  <c r="Z538" i="12"/>
  <c r="T539" i="12"/>
  <c r="AI539" i="12" s="1"/>
  <c r="V539" i="12"/>
  <c r="X539" i="12"/>
  <c r="Z539" i="12"/>
  <c r="AB539" i="12"/>
  <c r="T540" i="12"/>
  <c r="AI540" i="12" s="1"/>
  <c r="X540" i="12"/>
  <c r="AB540" i="12"/>
  <c r="V542" i="12"/>
  <c r="Z542" i="12"/>
  <c r="T543" i="12"/>
  <c r="AI543" i="12" s="1"/>
  <c r="V543" i="12"/>
  <c r="X543" i="12"/>
  <c r="Z543" i="12"/>
  <c r="AB543" i="12"/>
  <c r="T544" i="12"/>
  <c r="AI544" i="12" s="1"/>
  <c r="X544" i="12"/>
  <c r="AB544" i="12"/>
  <c r="V546" i="12"/>
  <c r="Z546" i="12"/>
  <c r="T547" i="12"/>
  <c r="AI547" i="12" s="1"/>
  <c r="V547" i="12"/>
  <c r="X547" i="12"/>
  <c r="Z547" i="12"/>
  <c r="AB547" i="12"/>
  <c r="T548" i="12"/>
  <c r="AI548" i="12" s="1"/>
  <c r="X548" i="12"/>
  <c r="AB548" i="12"/>
  <c r="V550" i="12"/>
  <c r="Z550" i="12"/>
  <c r="T551" i="12"/>
  <c r="AI551" i="12" s="1"/>
  <c r="V551" i="12"/>
  <c r="X551" i="12"/>
  <c r="Z551" i="12"/>
  <c r="AB551" i="12"/>
  <c r="T552" i="12"/>
  <c r="AI552" i="12" s="1"/>
  <c r="X552" i="12"/>
  <c r="AB552" i="12"/>
  <c r="V554" i="12"/>
  <c r="Z554" i="12"/>
  <c r="T555" i="12"/>
  <c r="AI555" i="12" s="1"/>
  <c r="V555" i="12"/>
  <c r="X555" i="12"/>
  <c r="Z555" i="12"/>
  <c r="AB555" i="12"/>
  <c r="T556" i="12"/>
  <c r="AI556" i="12" s="1"/>
  <c r="X556" i="12"/>
  <c r="AB556" i="12"/>
  <c r="V558" i="12"/>
  <c r="Z558" i="12"/>
  <c r="T559" i="12"/>
  <c r="AI559" i="12" s="1"/>
  <c r="V559" i="12"/>
  <c r="X559" i="12"/>
  <c r="Z559" i="12"/>
  <c r="AB559" i="12"/>
  <c r="V560" i="12"/>
  <c r="V561" i="12"/>
  <c r="Z561" i="12"/>
  <c r="T562" i="12"/>
  <c r="AI562" i="12" s="1"/>
  <c r="X562" i="12"/>
  <c r="AB562" i="12"/>
  <c r="Z564" i="12"/>
  <c r="T565" i="12"/>
  <c r="AI565" i="12" s="1"/>
  <c r="X565" i="12"/>
  <c r="AB565" i="12"/>
  <c r="V566" i="12"/>
  <c r="Z566" i="12"/>
  <c r="T567" i="12"/>
  <c r="AI567" i="12" s="1"/>
  <c r="V567" i="12"/>
  <c r="X567" i="12"/>
  <c r="Z567" i="12"/>
  <c r="AB567" i="12"/>
  <c r="V568" i="12"/>
  <c r="V569" i="12"/>
  <c r="Z569" i="12"/>
  <c r="T570" i="12"/>
  <c r="AI570" i="12" s="1"/>
  <c r="X570" i="12"/>
  <c r="AB570" i="12"/>
  <c r="Z572" i="12"/>
  <c r="T573" i="12"/>
  <c r="AI573" i="12" s="1"/>
  <c r="X573" i="12"/>
  <c r="AB573" i="12"/>
  <c r="V574" i="12"/>
  <c r="Z574" i="12"/>
  <c r="T575" i="12"/>
  <c r="AI575" i="12" s="1"/>
  <c r="V575" i="12"/>
  <c r="X575" i="12"/>
  <c r="Z575" i="12"/>
  <c r="AB575" i="12"/>
  <c r="V576" i="12"/>
  <c r="V577" i="12"/>
  <c r="Z577" i="12"/>
  <c r="T578" i="12"/>
  <c r="AI578" i="12" s="1"/>
  <c r="X578" i="12"/>
  <c r="AB578" i="12"/>
  <c r="Z580" i="12"/>
  <c r="T581" i="12"/>
  <c r="AI581" i="12" s="1"/>
  <c r="X581" i="12"/>
  <c r="AB581" i="12"/>
  <c r="V582" i="12"/>
  <c r="Z582" i="12"/>
  <c r="T583" i="12"/>
  <c r="AI583" i="12" s="1"/>
  <c r="V583" i="12"/>
  <c r="X583" i="12"/>
  <c r="Z583" i="12"/>
  <c r="AB583" i="12"/>
  <c r="V584" i="12"/>
  <c r="V585" i="12"/>
  <c r="Z585" i="12"/>
  <c r="T586" i="12"/>
  <c r="AI586" i="12" s="1"/>
  <c r="X586" i="12"/>
  <c r="AB586" i="12"/>
  <c r="Z588" i="12"/>
  <c r="T589" i="12"/>
  <c r="AI589" i="12" s="1"/>
  <c r="X589" i="12"/>
  <c r="AB589" i="12"/>
  <c r="V590" i="12"/>
  <c r="Z590" i="12"/>
  <c r="T591" i="12"/>
  <c r="AI591" i="12" s="1"/>
  <c r="V591" i="12"/>
  <c r="X591" i="12"/>
  <c r="Z591" i="12"/>
  <c r="AB591" i="12"/>
  <c r="V592" i="12"/>
  <c r="V593" i="12"/>
  <c r="Z593" i="12"/>
  <c r="T594" i="12"/>
  <c r="AI594" i="12" s="1"/>
  <c r="X594" i="12"/>
  <c r="AB594" i="12"/>
  <c r="Z596" i="12"/>
  <c r="T597" i="12"/>
  <c r="AI597" i="12" s="1"/>
  <c r="X597" i="12"/>
  <c r="AB597" i="12"/>
  <c r="V598" i="12"/>
  <c r="Z598" i="12"/>
  <c r="T599" i="12"/>
  <c r="AI599" i="12" s="1"/>
  <c r="V599" i="12"/>
  <c r="X599" i="12"/>
  <c r="Z599" i="12"/>
  <c r="AB599" i="12"/>
  <c r="V600" i="12"/>
  <c r="T601" i="12"/>
  <c r="AI601" i="12" s="1"/>
  <c r="X601" i="12"/>
  <c r="AB601" i="12"/>
  <c r="Z603" i="12"/>
  <c r="T604" i="12"/>
  <c r="AI604" i="12" s="1"/>
  <c r="X604" i="12"/>
  <c r="AB604" i="12"/>
  <c r="V605" i="12"/>
  <c r="Z605" i="12"/>
  <c r="T606" i="12"/>
  <c r="AI606" i="12" s="1"/>
  <c r="V606" i="12"/>
  <c r="X606" i="12"/>
  <c r="Z606" i="12"/>
  <c r="AB606" i="12"/>
  <c r="V607" i="12"/>
  <c r="V608" i="12"/>
  <c r="Z608" i="12"/>
  <c r="T609" i="12"/>
  <c r="AI609" i="12" s="1"/>
  <c r="X609" i="12"/>
  <c r="AB609" i="12"/>
  <c r="Z611" i="12"/>
  <c r="T612" i="12"/>
  <c r="AI612" i="12" s="1"/>
  <c r="X612" i="12"/>
  <c r="AB612" i="12"/>
  <c r="V613" i="12"/>
  <c r="Z613" i="12"/>
  <c r="T614" i="12"/>
  <c r="AI614" i="12" s="1"/>
  <c r="V614" i="12"/>
  <c r="X614" i="12"/>
  <c r="Z614" i="12"/>
  <c r="AB614" i="12"/>
  <c r="V615" i="12"/>
  <c r="X414" i="12"/>
  <c r="X418" i="12"/>
  <c r="X422" i="12"/>
  <c r="V424" i="12"/>
  <c r="Z424" i="12"/>
  <c r="V425" i="12"/>
  <c r="Z425" i="12"/>
  <c r="V427" i="12"/>
  <c r="Z427" i="12"/>
  <c r="V429" i="12"/>
  <c r="Z429" i="12"/>
  <c r="T431" i="12"/>
  <c r="AI431" i="12" s="1"/>
  <c r="V431" i="12"/>
  <c r="X431" i="12"/>
  <c r="Z431" i="12"/>
  <c r="AB431" i="12"/>
  <c r="T433" i="12"/>
  <c r="AI433" i="12" s="1"/>
  <c r="V433" i="12"/>
  <c r="X433" i="12"/>
  <c r="Z433" i="12"/>
  <c r="AB433" i="12"/>
  <c r="V435" i="12"/>
  <c r="Z435" i="12"/>
  <c r="V437" i="12"/>
  <c r="Z437" i="12"/>
  <c r="T439" i="12"/>
  <c r="AI439" i="12" s="1"/>
  <c r="V439" i="12"/>
  <c r="X439" i="12"/>
  <c r="Z439" i="12"/>
  <c r="AB439" i="12"/>
  <c r="T441" i="12"/>
  <c r="AI441" i="12" s="1"/>
  <c r="V441" i="12"/>
  <c r="X441" i="12"/>
  <c r="Z441" i="12"/>
  <c r="AB441" i="12"/>
  <c r="T443" i="12"/>
  <c r="AI443" i="12" s="1"/>
  <c r="V443" i="12"/>
  <c r="X443" i="12"/>
  <c r="Z443" i="12"/>
  <c r="AB443" i="12"/>
  <c r="T445" i="12"/>
  <c r="AI445" i="12" s="1"/>
  <c r="V445" i="12"/>
  <c r="X445" i="12"/>
  <c r="Z445" i="12"/>
  <c r="AB445" i="12"/>
  <c r="T447" i="12"/>
  <c r="AI447" i="12" s="1"/>
  <c r="V447" i="12"/>
  <c r="X447" i="12"/>
  <c r="Z447" i="12"/>
  <c r="AB447" i="12"/>
  <c r="T449" i="12"/>
  <c r="AI449" i="12" s="1"/>
  <c r="V449" i="12"/>
  <c r="X449" i="12"/>
  <c r="Z449" i="12"/>
  <c r="AB449" i="12"/>
  <c r="T451" i="12"/>
  <c r="AI451" i="12" s="1"/>
  <c r="V451" i="12"/>
  <c r="X451" i="12"/>
  <c r="Z451" i="12"/>
  <c r="AB451" i="12"/>
  <c r="T453" i="12"/>
  <c r="AI453" i="12" s="1"/>
  <c r="V453" i="12"/>
  <c r="X453" i="12"/>
  <c r="Z453" i="12"/>
  <c r="AB453" i="12"/>
  <c r="T455" i="12"/>
  <c r="AI455" i="12" s="1"/>
  <c r="V455" i="12"/>
  <c r="X455" i="12"/>
  <c r="Z455" i="12"/>
  <c r="AB455" i="12"/>
  <c r="V457" i="12"/>
  <c r="Z457" i="12"/>
  <c r="V459" i="12"/>
  <c r="Z459" i="12"/>
  <c r="V461" i="12"/>
  <c r="Z461" i="12"/>
  <c r="V463" i="12"/>
  <c r="Z463" i="12"/>
  <c r="V465" i="12"/>
  <c r="Z465" i="12"/>
  <c r="V467" i="12"/>
  <c r="Z467" i="12"/>
  <c r="V469" i="12"/>
  <c r="Z469" i="12"/>
  <c r="V471" i="12"/>
  <c r="Z471" i="12"/>
  <c r="V473" i="12"/>
  <c r="Z473" i="12"/>
  <c r="V475" i="12"/>
  <c r="Z475" i="12"/>
  <c r="T477" i="12"/>
  <c r="AI477" i="12" s="1"/>
  <c r="V477" i="12"/>
  <c r="X477" i="12"/>
  <c r="Z477" i="12"/>
  <c r="AB477" i="12"/>
  <c r="V479" i="12"/>
  <c r="Z479" i="12"/>
  <c r="T481" i="12"/>
  <c r="AI481" i="12" s="1"/>
  <c r="V481" i="12"/>
  <c r="X481" i="12"/>
  <c r="Z481" i="12"/>
  <c r="AB481" i="12"/>
  <c r="V483" i="12"/>
  <c r="Z483" i="12"/>
  <c r="T485" i="12"/>
  <c r="AI485" i="12" s="1"/>
  <c r="V485" i="12"/>
  <c r="X485" i="12"/>
  <c r="Z485" i="12"/>
  <c r="AB485" i="12"/>
  <c r="T487" i="12"/>
  <c r="AI487" i="12" s="1"/>
  <c r="V487" i="12"/>
  <c r="X487" i="12"/>
  <c r="Z487" i="12"/>
  <c r="AB487" i="12"/>
  <c r="V489" i="12"/>
  <c r="Z489" i="12"/>
  <c r="V491" i="12"/>
  <c r="Z491" i="12"/>
  <c r="T493" i="12"/>
  <c r="AI493" i="12" s="1"/>
  <c r="V493" i="12"/>
  <c r="X493" i="12"/>
  <c r="Z493" i="12"/>
  <c r="AB493" i="12"/>
  <c r="T495" i="12"/>
  <c r="AI495" i="12" s="1"/>
  <c r="V495" i="12"/>
  <c r="X495" i="12"/>
  <c r="Z495" i="12"/>
  <c r="AB495" i="12"/>
  <c r="V497" i="12"/>
  <c r="Z497" i="12"/>
  <c r="V499" i="12"/>
  <c r="Z499" i="12"/>
  <c r="V501" i="12"/>
  <c r="Z501" i="12"/>
  <c r="Z504" i="12"/>
  <c r="V506" i="12"/>
  <c r="Z506" i="12"/>
  <c r="T507" i="12"/>
  <c r="AI507" i="12" s="1"/>
  <c r="V507" i="12"/>
  <c r="X507" i="12"/>
  <c r="Z507" i="12"/>
  <c r="AB507" i="12"/>
  <c r="V509" i="12"/>
  <c r="Z509" i="12"/>
  <c r="Z512" i="12"/>
  <c r="V514" i="12"/>
  <c r="Z514" i="12"/>
  <c r="T515" i="12"/>
  <c r="AI515" i="12" s="1"/>
  <c r="V515" i="12"/>
  <c r="X515" i="12"/>
  <c r="Z515" i="12"/>
  <c r="AB515" i="12"/>
  <c r="V517" i="12"/>
  <c r="Z517" i="12"/>
  <c r="Z520" i="12"/>
  <c r="V522" i="12"/>
  <c r="Z522" i="12"/>
  <c r="T523" i="12"/>
  <c r="AI523" i="12" s="1"/>
  <c r="V523" i="12"/>
  <c r="X523" i="12"/>
  <c r="Z523" i="12"/>
  <c r="AB523" i="12"/>
  <c r="V525" i="12"/>
  <c r="Z525" i="12"/>
  <c r="Z528" i="12"/>
  <c r="V530" i="12"/>
  <c r="Z530" i="12"/>
  <c r="T531" i="12"/>
  <c r="AI531" i="12" s="1"/>
  <c r="V531" i="12"/>
  <c r="X531" i="12"/>
  <c r="Z531" i="12"/>
  <c r="AB531" i="12"/>
  <c r="V533" i="12"/>
  <c r="Z533" i="12"/>
  <c r="V536" i="12"/>
  <c r="Z536" i="12"/>
  <c r="T537" i="12"/>
  <c r="AI537" i="12" s="1"/>
  <c r="V537" i="12"/>
  <c r="X537" i="12"/>
  <c r="Z537" i="12"/>
  <c r="AB537" i="12"/>
  <c r="V540" i="12"/>
  <c r="Z540" i="12"/>
  <c r="T541" i="12"/>
  <c r="AI541" i="12" s="1"/>
  <c r="V541" i="12"/>
  <c r="X541" i="12"/>
  <c r="Z541" i="12"/>
  <c r="AB541" i="12"/>
  <c r="V544" i="12"/>
  <c r="Z544" i="12"/>
  <c r="T545" i="12"/>
  <c r="AI545" i="12" s="1"/>
  <c r="V545" i="12"/>
  <c r="X545" i="12"/>
  <c r="Z545" i="12"/>
  <c r="AB545" i="12"/>
  <c r="V548" i="12"/>
  <c r="Z548" i="12"/>
  <c r="T549" i="12"/>
  <c r="AI549" i="12" s="1"/>
  <c r="V549" i="12"/>
  <c r="X549" i="12"/>
  <c r="Z549" i="12"/>
  <c r="AB549" i="12"/>
  <c r="V552" i="12"/>
  <c r="Z552" i="12"/>
  <c r="T553" i="12"/>
  <c r="AI553" i="12" s="1"/>
  <c r="V553" i="12"/>
  <c r="X553" i="12"/>
  <c r="Z553" i="12"/>
  <c r="AB553" i="12"/>
  <c r="V556" i="12"/>
  <c r="Z556" i="12"/>
  <c r="T557" i="12"/>
  <c r="AI557" i="12" s="1"/>
  <c r="V557" i="12"/>
  <c r="X557" i="12"/>
  <c r="Z557" i="12"/>
  <c r="AB557" i="12"/>
  <c r="Z560" i="12"/>
  <c r="V562" i="12"/>
  <c r="Z562" i="12"/>
  <c r="T563" i="12"/>
  <c r="AI563" i="12" s="1"/>
  <c r="V563" i="12"/>
  <c r="X563" i="12"/>
  <c r="Z563" i="12"/>
  <c r="AB563" i="12"/>
  <c r="V565" i="12"/>
  <c r="Z565" i="12"/>
  <c r="Z568" i="12"/>
  <c r="V570" i="12"/>
  <c r="Z570" i="12"/>
  <c r="T571" i="12"/>
  <c r="AI571" i="12" s="1"/>
  <c r="V571" i="12"/>
  <c r="X571" i="12"/>
  <c r="Z571" i="12"/>
  <c r="AB571" i="12"/>
  <c r="V573" i="12"/>
  <c r="Z573" i="12"/>
  <c r="Z576" i="12"/>
  <c r="V578" i="12"/>
  <c r="Z578" i="12"/>
  <c r="T579" i="12"/>
  <c r="AI579" i="12" s="1"/>
  <c r="V579" i="12"/>
  <c r="X579" i="12"/>
  <c r="Z579" i="12"/>
  <c r="AB579" i="12"/>
  <c r="V581" i="12"/>
  <c r="Z581" i="12"/>
  <c r="Z584" i="12"/>
  <c r="V586" i="12"/>
  <c r="Z586" i="12"/>
  <c r="T587" i="12"/>
  <c r="AI587" i="12" s="1"/>
  <c r="V587" i="12"/>
  <c r="X587" i="12"/>
  <c r="Z587" i="12"/>
  <c r="AB587" i="12"/>
  <c r="V589" i="12"/>
  <c r="Z589" i="12"/>
  <c r="Z592" i="12"/>
  <c r="V594" i="12"/>
  <c r="Z594" i="12"/>
  <c r="T595" i="12"/>
  <c r="AI595" i="12" s="1"/>
  <c r="V595" i="12"/>
  <c r="X595" i="12"/>
  <c r="Z595" i="12"/>
  <c r="AB595" i="12"/>
  <c r="V597" i="12"/>
  <c r="Z597" i="12"/>
  <c r="Z600" i="12"/>
  <c r="V601" i="12"/>
  <c r="Z601" i="12"/>
  <c r="T602" i="12"/>
  <c r="AI602" i="12" s="1"/>
  <c r="V602" i="12"/>
  <c r="X602" i="12"/>
  <c r="Z602" i="12"/>
  <c r="AB602" i="12"/>
  <c r="V604" i="12"/>
  <c r="Z604" i="12"/>
  <c r="Z607" i="12"/>
  <c r="V609" i="12"/>
  <c r="Z609" i="12"/>
  <c r="T610" i="12"/>
  <c r="AI610" i="12" s="1"/>
  <c r="V610" i="12"/>
  <c r="X610" i="12"/>
  <c r="Z610" i="12"/>
  <c r="AB610" i="12"/>
  <c r="V612" i="12"/>
  <c r="Z612" i="12"/>
  <c r="Z615" i="12"/>
  <c r="V617" i="12"/>
  <c r="Z617" i="12"/>
  <c r="V619" i="12"/>
  <c r="Z619" i="12"/>
  <c r="T620" i="12"/>
  <c r="AI620" i="12" s="1"/>
  <c r="V620" i="12"/>
  <c r="X620" i="12"/>
  <c r="Z620" i="12"/>
  <c r="AB620" i="12"/>
  <c r="V623" i="12"/>
  <c r="Z623" i="12"/>
  <c r="T624" i="12"/>
  <c r="AI624" i="12" s="1"/>
  <c r="V624" i="12"/>
  <c r="X624" i="12"/>
  <c r="Z624" i="12"/>
  <c r="AB624" i="12"/>
  <c r="V627" i="12"/>
  <c r="Z627" i="12"/>
  <c r="T628" i="12"/>
  <c r="AI628" i="12" s="1"/>
  <c r="V628" i="12"/>
  <c r="X628" i="12"/>
  <c r="Z628" i="12"/>
  <c r="AB628" i="12"/>
  <c r="V631" i="12"/>
  <c r="Z631" i="12"/>
  <c r="T632" i="12"/>
  <c r="AI632" i="12" s="1"/>
  <c r="V632" i="12"/>
  <c r="X632" i="12"/>
  <c r="Z632" i="12"/>
  <c r="AB632" i="12"/>
  <c r="V635" i="12"/>
  <c r="Z635" i="12"/>
  <c r="V637" i="12"/>
  <c r="Z637" i="12"/>
  <c r="T638" i="12"/>
  <c r="AI638" i="12" s="1"/>
  <c r="V638" i="12"/>
  <c r="X638" i="12"/>
  <c r="Z638" i="12"/>
  <c r="AB638" i="12"/>
  <c r="X616" i="12"/>
  <c r="AB616" i="12"/>
  <c r="T617" i="12"/>
  <c r="AI617" i="12" s="1"/>
  <c r="AB617" i="12"/>
  <c r="T618" i="12"/>
  <c r="AI618" i="12" s="1"/>
  <c r="X618" i="12"/>
  <c r="AB618" i="12"/>
  <c r="T619" i="12"/>
  <c r="AI619" i="12" s="1"/>
  <c r="AB619" i="12"/>
  <c r="Z621" i="12"/>
  <c r="V622" i="12"/>
  <c r="Z622" i="12"/>
  <c r="X623" i="12"/>
  <c r="V625" i="12"/>
  <c r="T626" i="12"/>
  <c r="AI626" i="12" s="1"/>
  <c r="X626" i="12"/>
  <c r="AB626" i="12"/>
  <c r="T627" i="12"/>
  <c r="AI627" i="12" s="1"/>
  <c r="AB627" i="12"/>
  <c r="Z629" i="12"/>
  <c r="V630" i="12"/>
  <c r="Z630" i="12"/>
  <c r="X631" i="12"/>
  <c r="V633" i="12"/>
  <c r="T634" i="12"/>
  <c r="AI634" i="12" s="1"/>
  <c r="X634" i="12"/>
  <c r="AB634" i="12"/>
  <c r="T635" i="12"/>
  <c r="AI635" i="12" s="1"/>
  <c r="AB635" i="12"/>
  <c r="T636" i="12"/>
  <c r="AI636" i="12" s="1"/>
  <c r="X636" i="12"/>
  <c r="AB636" i="12"/>
  <c r="T637" i="12"/>
  <c r="AI637" i="12" s="1"/>
  <c r="AB637" i="12"/>
  <c r="Z639" i="12"/>
  <c r="T640" i="12"/>
  <c r="AI640" i="12" s="1"/>
  <c r="V640" i="12"/>
  <c r="X640" i="12"/>
  <c r="Z640" i="12"/>
  <c r="AB640" i="12"/>
  <c r="T641" i="12"/>
  <c r="AI641" i="12" s="1"/>
  <c r="X641" i="12"/>
  <c r="AB641" i="12"/>
  <c r="V643" i="12"/>
  <c r="Z643" i="12"/>
  <c r="T644" i="12"/>
  <c r="AI644" i="12" s="1"/>
  <c r="V644" i="12"/>
  <c r="X644" i="12"/>
  <c r="Z644" i="12"/>
  <c r="AB644" i="12"/>
  <c r="T645" i="12"/>
  <c r="AI645" i="12" s="1"/>
  <c r="X645" i="12"/>
  <c r="AB645" i="12"/>
  <c r="V647" i="12"/>
  <c r="Z647" i="12"/>
  <c r="T648" i="12"/>
  <c r="AI648" i="12" s="1"/>
  <c r="V648" i="12"/>
  <c r="X648" i="12"/>
  <c r="Z648" i="12"/>
  <c r="AB648" i="12"/>
  <c r="T649" i="12"/>
  <c r="AI649" i="12" s="1"/>
  <c r="X649" i="12"/>
  <c r="AB649" i="12"/>
  <c r="V651" i="12"/>
  <c r="Z651" i="12"/>
  <c r="V653" i="12"/>
  <c r="Z653" i="12"/>
  <c r="T654" i="12"/>
  <c r="AI654" i="12" s="1"/>
  <c r="V654" i="12"/>
  <c r="X654" i="12"/>
  <c r="Z654" i="12"/>
  <c r="AB654" i="12"/>
  <c r="T655" i="12"/>
  <c r="AI655" i="12" s="1"/>
  <c r="X655" i="12"/>
  <c r="AB655" i="12"/>
  <c r="Z657" i="12"/>
  <c r="T658" i="12"/>
  <c r="AI658" i="12" s="1"/>
  <c r="X658" i="12"/>
  <c r="AB658" i="12"/>
  <c r="T659" i="12"/>
  <c r="AI659" i="12" s="1"/>
  <c r="X659" i="12"/>
  <c r="AB659" i="12"/>
  <c r="T660" i="12"/>
  <c r="AI660" i="12" s="1"/>
  <c r="X660" i="12"/>
  <c r="AB660" i="12"/>
  <c r="Z661" i="12"/>
  <c r="V663" i="12"/>
  <c r="Z663" i="12"/>
  <c r="V664" i="12"/>
  <c r="Z664" i="12"/>
  <c r="V665" i="12"/>
  <c r="T666" i="12"/>
  <c r="AI666" i="12" s="1"/>
  <c r="V666" i="12"/>
  <c r="X666" i="12"/>
  <c r="Z666" i="12"/>
  <c r="AB666" i="12"/>
  <c r="T667" i="12"/>
  <c r="AI667" i="12" s="1"/>
  <c r="X667" i="12"/>
  <c r="AB667" i="12"/>
  <c r="T668" i="12"/>
  <c r="AI668" i="12" s="1"/>
  <c r="X668" i="12"/>
  <c r="AB668" i="12"/>
  <c r="Z669" i="12"/>
  <c r="V671" i="12"/>
  <c r="Z671" i="12"/>
  <c r="V672" i="12"/>
  <c r="Z672" i="12"/>
  <c r="V673" i="12"/>
  <c r="T674" i="12"/>
  <c r="AI674" i="12" s="1"/>
  <c r="V674" i="12"/>
  <c r="X674" i="12"/>
  <c r="Z674" i="12"/>
  <c r="AB674" i="12"/>
  <c r="T675" i="12"/>
  <c r="AI675" i="12" s="1"/>
  <c r="X675" i="12"/>
  <c r="AB675" i="12"/>
  <c r="T676" i="12"/>
  <c r="AI676" i="12" s="1"/>
  <c r="X676" i="12"/>
  <c r="AB676" i="12"/>
  <c r="Z677" i="12"/>
  <c r="V679" i="12"/>
  <c r="Z679" i="12"/>
  <c r="T680" i="12"/>
  <c r="AI680" i="12" s="1"/>
  <c r="X680" i="12"/>
  <c r="AB680" i="12"/>
  <c r="Z681" i="12"/>
  <c r="V683" i="12"/>
  <c r="Z683" i="12"/>
  <c r="V684" i="12"/>
  <c r="Z684" i="12"/>
  <c r="V685" i="12"/>
  <c r="T686" i="12"/>
  <c r="AI686" i="12" s="1"/>
  <c r="V686" i="12"/>
  <c r="X686" i="12"/>
  <c r="Z686" i="12"/>
  <c r="AB686" i="12"/>
  <c r="T687" i="12"/>
  <c r="AI687" i="12" s="1"/>
  <c r="X687" i="12"/>
  <c r="AB687" i="12"/>
  <c r="T688" i="12"/>
  <c r="AI688" i="12" s="1"/>
  <c r="X688" i="12"/>
  <c r="AB688" i="12"/>
  <c r="Z689" i="12"/>
  <c r="V691" i="12"/>
  <c r="Z691" i="12"/>
  <c r="T692" i="12"/>
  <c r="AI692" i="12" s="1"/>
  <c r="X692" i="12"/>
  <c r="AB692" i="12"/>
  <c r="V694" i="12"/>
  <c r="Z694" i="12"/>
  <c r="T695" i="12"/>
  <c r="AI695" i="12" s="1"/>
  <c r="V695" i="12"/>
  <c r="X695" i="12"/>
  <c r="Z695" i="12"/>
  <c r="AB695" i="12"/>
  <c r="T696" i="12"/>
  <c r="AI696" i="12" s="1"/>
  <c r="X696" i="12"/>
  <c r="AB696" i="12"/>
  <c r="V698" i="12"/>
  <c r="Z698" i="12"/>
  <c r="V700" i="12"/>
  <c r="Z700" i="12"/>
  <c r="T701" i="12"/>
  <c r="AI701" i="12" s="1"/>
  <c r="V701" i="12"/>
  <c r="X701" i="12"/>
  <c r="Z701" i="12"/>
  <c r="AB701" i="12"/>
  <c r="T702" i="12"/>
  <c r="AI702" i="12" s="1"/>
  <c r="X702" i="12"/>
  <c r="AB702" i="12"/>
  <c r="V704" i="12"/>
  <c r="Z704" i="12"/>
  <c r="T705" i="12"/>
  <c r="AI705" i="12" s="1"/>
  <c r="V705" i="12"/>
  <c r="X705" i="12"/>
  <c r="Z705" i="12"/>
  <c r="AB705" i="12"/>
  <c r="T706" i="12"/>
  <c r="AI706" i="12" s="1"/>
  <c r="X706" i="12"/>
  <c r="AB706" i="12"/>
  <c r="V708" i="12"/>
  <c r="Z708" i="12"/>
  <c r="T709" i="12"/>
  <c r="AI709" i="12" s="1"/>
  <c r="V709" i="12"/>
  <c r="X709" i="12"/>
  <c r="Z709" i="12"/>
  <c r="AB709" i="12"/>
  <c r="T710" i="12"/>
  <c r="AI710" i="12" s="1"/>
  <c r="X710" i="12"/>
  <c r="AB710" i="12"/>
  <c r="V712" i="12"/>
  <c r="Z712" i="12"/>
  <c r="T713" i="12"/>
  <c r="AI713" i="12" s="1"/>
  <c r="V713" i="12"/>
  <c r="X713" i="12"/>
  <c r="Z713" i="12"/>
  <c r="AB713" i="12"/>
  <c r="T714" i="12"/>
  <c r="AI714" i="12" s="1"/>
  <c r="X714" i="12"/>
  <c r="AB714" i="12"/>
  <c r="T715" i="12"/>
  <c r="AI715" i="12" s="1"/>
  <c r="V715" i="12"/>
  <c r="X715" i="12"/>
  <c r="Z715" i="12"/>
  <c r="AB715" i="12"/>
  <c r="T716" i="12"/>
  <c r="AI716" i="12" s="1"/>
  <c r="X716" i="12"/>
  <c r="AB716" i="12"/>
  <c r="V718" i="12"/>
  <c r="Z718" i="12"/>
  <c r="T719" i="12"/>
  <c r="AI719" i="12" s="1"/>
  <c r="V719" i="12"/>
  <c r="X719" i="12"/>
  <c r="Z719" i="12"/>
  <c r="AB719" i="12"/>
  <c r="T720" i="12"/>
  <c r="AI720" i="12" s="1"/>
  <c r="X720" i="12"/>
  <c r="AB720" i="12"/>
  <c r="V722" i="12"/>
  <c r="Z722" i="12"/>
  <c r="T723" i="12"/>
  <c r="AI723" i="12" s="1"/>
  <c r="V723" i="12"/>
  <c r="X723" i="12"/>
  <c r="Z723" i="12"/>
  <c r="AB723" i="12"/>
  <c r="T724" i="12"/>
  <c r="AI724" i="12" s="1"/>
  <c r="X724" i="12"/>
  <c r="AB724" i="12"/>
  <c r="V726" i="12"/>
  <c r="Z726" i="12"/>
  <c r="T727" i="12"/>
  <c r="AI727" i="12" s="1"/>
  <c r="V727" i="12"/>
  <c r="X727" i="12"/>
  <c r="Z727" i="12"/>
  <c r="AB727" i="12"/>
  <c r="T728" i="12"/>
  <c r="AI728" i="12" s="1"/>
  <c r="X728" i="12"/>
  <c r="AB728" i="12"/>
  <c r="V730" i="12"/>
  <c r="Z730" i="12"/>
  <c r="V732" i="12"/>
  <c r="Z732" i="12"/>
  <c r="T733" i="12"/>
  <c r="AI733" i="12" s="1"/>
  <c r="V733" i="12"/>
  <c r="X733" i="12"/>
  <c r="Z733" i="12"/>
  <c r="AB733" i="12"/>
  <c r="T734" i="12"/>
  <c r="AI734" i="12" s="1"/>
  <c r="X734" i="12"/>
  <c r="AB734" i="12"/>
  <c r="V736" i="12"/>
  <c r="Z736" i="12"/>
  <c r="T737" i="12"/>
  <c r="AI737" i="12" s="1"/>
  <c r="V737" i="12"/>
  <c r="X737" i="12"/>
  <c r="Z737" i="12"/>
  <c r="AB737" i="12"/>
  <c r="T738" i="12"/>
  <c r="AI738" i="12" s="1"/>
  <c r="X738" i="12"/>
  <c r="AB738" i="12"/>
  <c r="V740" i="12"/>
  <c r="Z740" i="12"/>
  <c r="T741" i="12"/>
  <c r="AI741" i="12" s="1"/>
  <c r="V741" i="12"/>
  <c r="X741" i="12"/>
  <c r="Z741" i="12"/>
  <c r="AB741" i="12"/>
  <c r="T742" i="12"/>
  <c r="AI742" i="12" s="1"/>
  <c r="X742" i="12"/>
  <c r="AB742" i="12"/>
  <c r="V744" i="12"/>
  <c r="Z744" i="12"/>
  <c r="T745" i="12"/>
  <c r="AI745" i="12" s="1"/>
  <c r="V745" i="12"/>
  <c r="X745" i="12"/>
  <c r="Z745" i="12"/>
  <c r="AB745" i="12"/>
  <c r="T746" i="12"/>
  <c r="AI746" i="12" s="1"/>
  <c r="X746" i="12"/>
  <c r="AB746" i="12"/>
  <c r="T747" i="12"/>
  <c r="AI747" i="12" s="1"/>
  <c r="V747" i="12"/>
  <c r="X747" i="12"/>
  <c r="Z747" i="12"/>
  <c r="AB747" i="12"/>
  <c r="T748" i="12"/>
  <c r="AI748" i="12" s="1"/>
  <c r="X748" i="12"/>
  <c r="AB748" i="12"/>
  <c r="V750" i="12"/>
  <c r="Z750" i="12"/>
  <c r="T751" i="12"/>
  <c r="AI751" i="12" s="1"/>
  <c r="V751" i="12"/>
  <c r="X751" i="12"/>
  <c r="Z751" i="12"/>
  <c r="AB751" i="12"/>
  <c r="T752" i="12"/>
  <c r="AI752" i="12" s="1"/>
  <c r="X752" i="12"/>
  <c r="AB752" i="12"/>
  <c r="V754" i="12"/>
  <c r="Z754" i="12"/>
  <c r="T755" i="12"/>
  <c r="AI755" i="12" s="1"/>
  <c r="V755" i="12"/>
  <c r="X755" i="12"/>
  <c r="Z755" i="12"/>
  <c r="AB755" i="12"/>
  <c r="T756" i="12"/>
  <c r="AI756" i="12" s="1"/>
  <c r="X756" i="12"/>
  <c r="AB756" i="12"/>
  <c r="V758" i="12"/>
  <c r="Z758" i="12"/>
  <c r="T759" i="12"/>
  <c r="AI759" i="12" s="1"/>
  <c r="V759" i="12"/>
  <c r="X759" i="12"/>
  <c r="Z759" i="12"/>
  <c r="AB759" i="12"/>
  <c r="T760" i="12"/>
  <c r="AI760" i="12" s="1"/>
  <c r="X760" i="12"/>
  <c r="AB760" i="12"/>
  <c r="V762" i="12"/>
  <c r="Z762" i="12"/>
  <c r="V764" i="12"/>
  <c r="Z764" i="12"/>
  <c r="T765" i="12"/>
  <c r="AI765" i="12" s="1"/>
  <c r="V765" i="12"/>
  <c r="X765" i="12"/>
  <c r="Z765" i="12"/>
  <c r="AB765" i="12"/>
  <c r="T766" i="12"/>
  <c r="AI766" i="12" s="1"/>
  <c r="X766" i="12"/>
  <c r="AB766" i="12"/>
  <c r="Z768" i="12"/>
  <c r="V770" i="12"/>
  <c r="Z770" i="12"/>
  <c r="T771" i="12"/>
  <c r="AI771" i="12" s="1"/>
  <c r="V771" i="12"/>
  <c r="X771" i="12"/>
  <c r="Z771" i="12"/>
  <c r="AB771" i="12"/>
  <c r="V772" i="12"/>
  <c r="V773" i="12"/>
  <c r="Z773" i="12"/>
  <c r="T774" i="12"/>
  <c r="AI774" i="12" s="1"/>
  <c r="X774" i="12"/>
  <c r="AB774" i="12"/>
  <c r="T775" i="12"/>
  <c r="AI775" i="12" s="1"/>
  <c r="V775" i="12"/>
  <c r="X775" i="12"/>
  <c r="Z775" i="12"/>
  <c r="AB775" i="12"/>
  <c r="V776" i="12"/>
  <c r="V777" i="12"/>
  <c r="Z777" i="12"/>
  <c r="T778" i="12"/>
  <c r="AI778" i="12" s="1"/>
  <c r="X778" i="12"/>
  <c r="AB778" i="12"/>
  <c r="Z780" i="12"/>
  <c r="T781" i="12"/>
  <c r="AI781" i="12" s="1"/>
  <c r="X781" i="12"/>
  <c r="AB781" i="12"/>
  <c r="V782" i="12"/>
  <c r="Z782" i="12"/>
  <c r="Z784" i="12"/>
  <c r="T785" i="12"/>
  <c r="AI785" i="12" s="1"/>
  <c r="X785" i="12"/>
  <c r="AB785" i="12"/>
  <c r="V786" i="12"/>
  <c r="Z786" i="12"/>
  <c r="Z788" i="12"/>
  <c r="T789" i="12"/>
  <c r="AI789" i="12" s="1"/>
  <c r="X789" i="12"/>
  <c r="AB789" i="12"/>
  <c r="V790" i="12"/>
  <c r="Z790" i="12"/>
  <c r="T791" i="12"/>
  <c r="AI791" i="12" s="1"/>
  <c r="V791" i="12"/>
  <c r="X791" i="12"/>
  <c r="Z791" i="12"/>
  <c r="AB791" i="12"/>
  <c r="V792" i="12"/>
  <c r="V793" i="12"/>
  <c r="Z793" i="12"/>
  <c r="V794" i="12"/>
  <c r="Z794" i="12"/>
  <c r="Z796" i="12"/>
  <c r="T797" i="12"/>
  <c r="AI797" i="12" s="1"/>
  <c r="X797" i="12"/>
  <c r="AB797" i="12"/>
  <c r="V798" i="12"/>
  <c r="Z798" i="12"/>
  <c r="Z800" i="12"/>
  <c r="T801" i="12"/>
  <c r="AI801" i="12" s="1"/>
  <c r="X801" i="12"/>
  <c r="AB801" i="12"/>
  <c r="V802" i="12"/>
  <c r="Z802" i="12"/>
  <c r="T803" i="12"/>
  <c r="AI803" i="12" s="1"/>
  <c r="V803" i="12"/>
  <c r="X803" i="12"/>
  <c r="Z803" i="12"/>
  <c r="AB803" i="12"/>
  <c r="V804" i="12"/>
  <c r="V805" i="12"/>
  <c r="Z805" i="12"/>
  <c r="T806" i="12"/>
  <c r="AI806" i="12" s="1"/>
  <c r="X806" i="12"/>
  <c r="AB806" i="12"/>
  <c r="T807" i="12"/>
  <c r="AI807" i="12" s="1"/>
  <c r="V807" i="12"/>
  <c r="X807" i="12"/>
  <c r="Z807" i="12"/>
  <c r="AB807" i="12"/>
  <c r="V808" i="12"/>
  <c r="V809" i="12"/>
  <c r="Z809" i="12"/>
  <c r="V810" i="12"/>
  <c r="Z810" i="12"/>
  <c r="T811" i="12"/>
  <c r="AI811" i="12" s="1"/>
  <c r="V811" i="12"/>
  <c r="X811" i="12"/>
  <c r="Z811" i="12"/>
  <c r="AB811" i="12"/>
  <c r="V812" i="12"/>
  <c r="V813" i="12"/>
  <c r="Z813" i="12"/>
  <c r="T814" i="12"/>
  <c r="AI814" i="12" s="1"/>
  <c r="X814" i="12"/>
  <c r="AB814" i="12"/>
  <c r="T815" i="12"/>
  <c r="AI815" i="12" s="1"/>
  <c r="V815" i="12"/>
  <c r="X815" i="12"/>
  <c r="Z815" i="12"/>
  <c r="AB815" i="12"/>
  <c r="V816" i="12"/>
  <c r="V817" i="12"/>
  <c r="Z817" i="12"/>
  <c r="T818" i="12"/>
  <c r="AI818" i="12" s="1"/>
  <c r="X818" i="12"/>
  <c r="AB818" i="12"/>
  <c r="Z820" i="12"/>
  <c r="T821" i="12"/>
  <c r="AI821" i="12" s="1"/>
  <c r="X821" i="12"/>
  <c r="AB821" i="12"/>
  <c r="T822" i="12"/>
  <c r="AI822" i="12" s="1"/>
  <c r="X822" i="12"/>
  <c r="AB822" i="12"/>
  <c r="T823" i="12"/>
  <c r="AI823" i="12" s="1"/>
  <c r="V823" i="12"/>
  <c r="X823" i="12"/>
  <c r="Z823" i="12"/>
  <c r="AB823" i="12"/>
  <c r="V824" i="12"/>
  <c r="V825" i="12"/>
  <c r="Z825" i="12"/>
  <c r="V826" i="12"/>
  <c r="Z826" i="12"/>
  <c r="T827" i="12"/>
  <c r="AI827" i="12" s="1"/>
  <c r="V827" i="12"/>
  <c r="X827" i="12"/>
  <c r="Z827" i="12"/>
  <c r="AB827" i="12"/>
  <c r="V828" i="12"/>
  <c r="V829" i="12"/>
  <c r="Z829" i="12"/>
  <c r="T830" i="12"/>
  <c r="AI830" i="12" s="1"/>
  <c r="X830" i="12"/>
  <c r="AB830" i="12"/>
  <c r="Z832" i="12"/>
  <c r="T833" i="12"/>
  <c r="AI833" i="12" s="1"/>
  <c r="X833" i="12"/>
  <c r="AB833" i="12"/>
  <c r="T834" i="12"/>
  <c r="AI834" i="12" s="1"/>
  <c r="X834" i="12"/>
  <c r="AB834" i="12"/>
  <c r="T835" i="12"/>
  <c r="AI835" i="12" s="1"/>
  <c r="X835" i="12"/>
  <c r="AB835" i="12"/>
  <c r="V836" i="12"/>
  <c r="Z836" i="12"/>
  <c r="V837" i="12"/>
  <c r="Z837" i="12"/>
  <c r="V838" i="12"/>
  <c r="Z838" i="12"/>
  <c r="T839" i="12"/>
  <c r="AI839" i="12" s="1"/>
  <c r="X839" i="12"/>
  <c r="AB839" i="12"/>
  <c r="T840" i="12"/>
  <c r="AI840" i="12" s="1"/>
  <c r="X840" i="12"/>
  <c r="AB840" i="12"/>
  <c r="T841" i="12"/>
  <c r="AI841" i="12" s="1"/>
  <c r="X841" i="12"/>
  <c r="AB841" i="12"/>
  <c r="V842" i="12"/>
  <c r="Z842" i="12"/>
  <c r="T843" i="12"/>
  <c r="AI843" i="12" s="1"/>
  <c r="X843" i="12"/>
  <c r="AB843" i="12"/>
  <c r="V844" i="12"/>
  <c r="Z844" i="12"/>
  <c r="T845" i="12"/>
  <c r="AI845" i="12" s="1"/>
  <c r="X845" i="12"/>
  <c r="AB845" i="12"/>
  <c r="V846" i="12"/>
  <c r="Z846" i="12"/>
  <c r="V847" i="12"/>
  <c r="Z847" i="12"/>
  <c r="V848" i="12"/>
  <c r="Z848" i="12"/>
  <c r="T849" i="12"/>
  <c r="AI849" i="12" s="1"/>
  <c r="X849" i="12"/>
  <c r="AB849" i="12"/>
  <c r="T850" i="12"/>
  <c r="AI850" i="12" s="1"/>
  <c r="X850" i="12"/>
  <c r="AB850" i="12"/>
  <c r="T851" i="12"/>
  <c r="AI851" i="12" s="1"/>
  <c r="X851" i="12"/>
  <c r="AB851" i="12"/>
  <c r="T852" i="12"/>
  <c r="AI852" i="12" s="1"/>
  <c r="X852" i="12"/>
  <c r="AB852" i="12"/>
  <c r="T853" i="12"/>
  <c r="AI853" i="12" s="1"/>
  <c r="X853" i="12"/>
  <c r="AB853" i="12"/>
  <c r="T854" i="12"/>
  <c r="AI854" i="12" s="1"/>
  <c r="X854" i="12"/>
  <c r="AB854" i="12"/>
  <c r="V855" i="12"/>
  <c r="Z855" i="12"/>
  <c r="V856" i="12"/>
  <c r="Z856" i="12"/>
  <c r="V857" i="12"/>
  <c r="Z857" i="12"/>
  <c r="T858" i="12"/>
  <c r="AI858" i="12" s="1"/>
  <c r="X858" i="12"/>
  <c r="AB858" i="12"/>
  <c r="T859" i="12"/>
  <c r="AI859" i="12" s="1"/>
  <c r="X859" i="12"/>
  <c r="AB859" i="12"/>
  <c r="T860" i="12"/>
  <c r="AI860" i="12" s="1"/>
  <c r="X860" i="12"/>
  <c r="AB860" i="12"/>
  <c r="T861" i="12"/>
  <c r="AI861" i="12" s="1"/>
  <c r="X861" i="12"/>
  <c r="AB861" i="12"/>
  <c r="T862" i="12"/>
  <c r="AI862" i="12" s="1"/>
  <c r="V862" i="12"/>
  <c r="X862" i="12"/>
  <c r="Z862" i="12"/>
  <c r="AB862" i="12"/>
  <c r="T863" i="12"/>
  <c r="AI863" i="12" s="1"/>
  <c r="X863" i="12"/>
  <c r="AB863" i="12"/>
  <c r="V865" i="12"/>
  <c r="Z865" i="12"/>
  <c r="T866" i="12"/>
  <c r="AI866" i="12" s="1"/>
  <c r="V866" i="12"/>
  <c r="X866" i="12"/>
  <c r="Z866" i="12"/>
  <c r="AB866" i="12"/>
  <c r="T867" i="12"/>
  <c r="AI867" i="12" s="1"/>
  <c r="X867" i="12"/>
  <c r="AB867" i="12"/>
  <c r="T868" i="12"/>
  <c r="AI868" i="12" s="1"/>
  <c r="V868" i="12"/>
  <c r="X868" i="12"/>
  <c r="Z868" i="12"/>
  <c r="AB868" i="12"/>
  <c r="V616" i="12"/>
  <c r="Z616" i="12"/>
  <c r="X617" i="12"/>
  <c r="V618" i="12"/>
  <c r="Z618" i="12"/>
  <c r="X619" i="12"/>
  <c r="T623" i="12"/>
  <c r="AI623" i="12" s="1"/>
  <c r="AB623" i="12"/>
  <c r="Z625" i="12"/>
  <c r="V626" i="12"/>
  <c r="Z626" i="12"/>
  <c r="X627" i="12"/>
  <c r="T631" i="12"/>
  <c r="AI631" i="12" s="1"/>
  <c r="AB631" i="12"/>
  <c r="Z633" i="12"/>
  <c r="V634" i="12"/>
  <c r="Z634" i="12"/>
  <c r="X635" i="12"/>
  <c r="V636" i="12"/>
  <c r="Z636" i="12"/>
  <c r="X637" i="12"/>
  <c r="V641" i="12"/>
  <c r="Z641" i="12"/>
  <c r="T642" i="12"/>
  <c r="AI642" i="12" s="1"/>
  <c r="V642" i="12"/>
  <c r="X642" i="12"/>
  <c r="Z642" i="12"/>
  <c r="AB642" i="12"/>
  <c r="V645" i="12"/>
  <c r="Z645" i="12"/>
  <c r="T646" i="12"/>
  <c r="AI646" i="12" s="1"/>
  <c r="V646" i="12"/>
  <c r="X646" i="12"/>
  <c r="Z646" i="12"/>
  <c r="AB646" i="12"/>
  <c r="V649" i="12"/>
  <c r="Z649" i="12"/>
  <c r="T650" i="12"/>
  <c r="AI650" i="12" s="1"/>
  <c r="V650" i="12"/>
  <c r="X650" i="12"/>
  <c r="Z650" i="12"/>
  <c r="AB650" i="12"/>
  <c r="T652" i="12"/>
  <c r="AI652" i="12" s="1"/>
  <c r="V652" i="12"/>
  <c r="X652" i="12"/>
  <c r="Z652" i="12"/>
  <c r="AB652" i="12"/>
  <c r="V655" i="12"/>
  <c r="Z655" i="12"/>
  <c r="T656" i="12"/>
  <c r="AI656" i="12" s="1"/>
  <c r="V656" i="12"/>
  <c r="X656" i="12"/>
  <c r="Z656" i="12"/>
  <c r="AB656" i="12"/>
  <c r="V658" i="12"/>
  <c r="Z658" i="12"/>
  <c r="V659" i="12"/>
  <c r="Z659" i="12"/>
  <c r="V660" i="12"/>
  <c r="Z660" i="12"/>
  <c r="T662" i="12"/>
  <c r="AI662" i="12" s="1"/>
  <c r="V662" i="12"/>
  <c r="X662" i="12"/>
  <c r="Z662" i="12"/>
  <c r="AB662" i="12"/>
  <c r="Z665" i="12"/>
  <c r="V667" i="12"/>
  <c r="Z667" i="12"/>
  <c r="V668" i="12"/>
  <c r="Z668" i="12"/>
  <c r="T670" i="12"/>
  <c r="AI670" i="12" s="1"/>
  <c r="V670" i="12"/>
  <c r="X670" i="12"/>
  <c r="Z670" i="12"/>
  <c r="AB670" i="12"/>
  <c r="Z673" i="12"/>
  <c r="V675" i="12"/>
  <c r="Z675" i="12"/>
  <c r="V676" i="12"/>
  <c r="Z676" i="12"/>
  <c r="T678" i="12"/>
  <c r="AI678" i="12" s="1"/>
  <c r="V678" i="12"/>
  <c r="X678" i="12"/>
  <c r="Z678" i="12"/>
  <c r="AB678" i="12"/>
  <c r="V680" i="12"/>
  <c r="Z680" i="12"/>
  <c r="T682" i="12"/>
  <c r="AI682" i="12" s="1"/>
  <c r="V682" i="12"/>
  <c r="X682" i="12"/>
  <c r="Z682" i="12"/>
  <c r="AB682" i="12"/>
  <c r="Z685" i="12"/>
  <c r="V687" i="12"/>
  <c r="Z687" i="12"/>
  <c r="V688" i="12"/>
  <c r="Z688" i="12"/>
  <c r="T690" i="12"/>
  <c r="AI690" i="12" s="1"/>
  <c r="V690" i="12"/>
  <c r="X690" i="12"/>
  <c r="Z690" i="12"/>
  <c r="AB690" i="12"/>
  <c r="V692" i="12"/>
  <c r="Z692" i="12"/>
  <c r="T693" i="12"/>
  <c r="AI693" i="12" s="1"/>
  <c r="V693" i="12"/>
  <c r="X693" i="12"/>
  <c r="Z693" i="12"/>
  <c r="AB693" i="12"/>
  <c r="V696" i="12"/>
  <c r="Z696" i="12"/>
  <c r="T697" i="12"/>
  <c r="AI697" i="12" s="1"/>
  <c r="V697" i="12"/>
  <c r="X697" i="12"/>
  <c r="Z697" i="12"/>
  <c r="AB697" i="12"/>
  <c r="T699" i="12"/>
  <c r="AI699" i="12" s="1"/>
  <c r="V699" i="12"/>
  <c r="X699" i="12"/>
  <c r="Z699" i="12"/>
  <c r="AB699" i="12"/>
  <c r="V702" i="12"/>
  <c r="Z702" i="12"/>
  <c r="T703" i="12"/>
  <c r="AI703" i="12" s="1"/>
  <c r="V703" i="12"/>
  <c r="X703" i="12"/>
  <c r="Z703" i="12"/>
  <c r="AB703" i="12"/>
  <c r="V706" i="12"/>
  <c r="Z706" i="12"/>
  <c r="T707" i="12"/>
  <c r="AI707" i="12" s="1"/>
  <c r="V707" i="12"/>
  <c r="X707" i="12"/>
  <c r="Z707" i="12"/>
  <c r="AB707" i="12"/>
  <c r="V710" i="12"/>
  <c r="Z710" i="12"/>
  <c r="T711" i="12"/>
  <c r="AI711" i="12" s="1"/>
  <c r="V711" i="12"/>
  <c r="X711" i="12"/>
  <c r="Z711" i="12"/>
  <c r="AB711" i="12"/>
  <c r="V714" i="12"/>
  <c r="Z714" i="12"/>
  <c r="V716" i="12"/>
  <c r="Z716" i="12"/>
  <c r="T717" i="12"/>
  <c r="AI717" i="12" s="1"/>
  <c r="V717" i="12"/>
  <c r="X717" i="12"/>
  <c r="Z717" i="12"/>
  <c r="AB717" i="12"/>
  <c r="V720" i="12"/>
  <c r="Z720" i="12"/>
  <c r="T721" i="12"/>
  <c r="AI721" i="12" s="1"/>
  <c r="V721" i="12"/>
  <c r="X721" i="12"/>
  <c r="Z721" i="12"/>
  <c r="AB721" i="12"/>
  <c r="V724" i="12"/>
  <c r="Z724" i="12"/>
  <c r="T725" i="12"/>
  <c r="AI725" i="12" s="1"/>
  <c r="V725" i="12"/>
  <c r="X725" i="12"/>
  <c r="Z725" i="12"/>
  <c r="AB725" i="12"/>
  <c r="V728" i="12"/>
  <c r="Z728" i="12"/>
  <c r="T729" i="12"/>
  <c r="AI729" i="12" s="1"/>
  <c r="V729" i="12"/>
  <c r="X729" i="12"/>
  <c r="Z729" i="12"/>
  <c r="AB729" i="12"/>
  <c r="T731" i="12"/>
  <c r="AI731" i="12" s="1"/>
  <c r="V731" i="12"/>
  <c r="X731" i="12"/>
  <c r="Z731" i="12"/>
  <c r="AB731" i="12"/>
  <c r="V734" i="12"/>
  <c r="Z734" i="12"/>
  <c r="T735" i="12"/>
  <c r="AI735" i="12" s="1"/>
  <c r="V735" i="12"/>
  <c r="X735" i="12"/>
  <c r="Z735" i="12"/>
  <c r="AB735" i="12"/>
  <c r="V738" i="12"/>
  <c r="Z738" i="12"/>
  <c r="T739" i="12"/>
  <c r="AI739" i="12" s="1"/>
  <c r="V739" i="12"/>
  <c r="X739" i="12"/>
  <c r="Z739" i="12"/>
  <c r="AB739" i="12"/>
  <c r="V742" i="12"/>
  <c r="Z742" i="12"/>
  <c r="T743" i="12"/>
  <c r="AI743" i="12" s="1"/>
  <c r="V743" i="12"/>
  <c r="X743" i="12"/>
  <c r="Z743" i="12"/>
  <c r="AB743" i="12"/>
  <c r="V746" i="12"/>
  <c r="Z746" i="12"/>
  <c r="V748" i="12"/>
  <c r="Z748" i="12"/>
  <c r="T749" i="12"/>
  <c r="AI749" i="12" s="1"/>
  <c r="V749" i="12"/>
  <c r="X749" i="12"/>
  <c r="Z749" i="12"/>
  <c r="AB749" i="12"/>
  <c r="V752" i="12"/>
  <c r="Z752" i="12"/>
  <c r="T753" i="12"/>
  <c r="AI753" i="12" s="1"/>
  <c r="V753" i="12"/>
  <c r="X753" i="12"/>
  <c r="Z753" i="12"/>
  <c r="AB753" i="12"/>
  <c r="V756" i="12"/>
  <c r="Z756" i="12"/>
  <c r="T757" i="12"/>
  <c r="AI757" i="12" s="1"/>
  <c r="V757" i="12"/>
  <c r="X757" i="12"/>
  <c r="Z757" i="12"/>
  <c r="AB757" i="12"/>
  <c r="V760" i="12"/>
  <c r="Z760" i="12"/>
  <c r="T761" i="12"/>
  <c r="AI761" i="12" s="1"/>
  <c r="V761" i="12"/>
  <c r="X761" i="12"/>
  <c r="Z761" i="12"/>
  <c r="AB761" i="12"/>
  <c r="T763" i="12"/>
  <c r="AI763" i="12" s="1"/>
  <c r="V763" i="12"/>
  <c r="X763" i="12"/>
  <c r="Z763" i="12"/>
  <c r="AB763" i="12"/>
  <c r="V766" i="12"/>
  <c r="Z766" i="12"/>
  <c r="T767" i="12"/>
  <c r="AI767" i="12" s="1"/>
  <c r="V767" i="12"/>
  <c r="X767" i="12"/>
  <c r="Z767" i="12"/>
  <c r="AB767" i="12"/>
  <c r="T769" i="12"/>
  <c r="AI769" i="12" s="1"/>
  <c r="V769" i="12"/>
  <c r="X769" i="12"/>
  <c r="Z769" i="12"/>
  <c r="AB769" i="12"/>
  <c r="Z772" i="12"/>
  <c r="V774" i="12"/>
  <c r="Z774" i="12"/>
  <c r="Z776" i="12"/>
  <c r="V778" i="12"/>
  <c r="Z778" i="12"/>
  <c r="T779" i="12"/>
  <c r="AI779" i="12" s="1"/>
  <c r="V779" i="12"/>
  <c r="X779" i="12"/>
  <c r="Z779" i="12"/>
  <c r="AB779" i="12"/>
  <c r="V781" i="12"/>
  <c r="Z781" i="12"/>
  <c r="T783" i="12"/>
  <c r="AI783" i="12" s="1"/>
  <c r="V783" i="12"/>
  <c r="X783" i="12"/>
  <c r="Z783" i="12"/>
  <c r="AB783" i="12"/>
  <c r="V785" i="12"/>
  <c r="Z785" i="12"/>
  <c r="T787" i="12"/>
  <c r="AI787" i="12" s="1"/>
  <c r="V787" i="12"/>
  <c r="X787" i="12"/>
  <c r="Z787" i="12"/>
  <c r="AB787" i="12"/>
  <c r="V789" i="12"/>
  <c r="Z789" i="12"/>
  <c r="Z792" i="12"/>
  <c r="T795" i="12"/>
  <c r="AI795" i="12" s="1"/>
  <c r="V795" i="12"/>
  <c r="X795" i="12"/>
  <c r="Z795" i="12"/>
  <c r="AB795" i="12"/>
  <c r="V797" i="12"/>
  <c r="Z797" i="12"/>
  <c r="T799" i="12"/>
  <c r="AI799" i="12" s="1"/>
  <c r="V799" i="12"/>
  <c r="X799" i="12"/>
  <c r="Z799" i="12"/>
  <c r="AB799" i="12"/>
  <c r="V801" i="12"/>
  <c r="Z801" i="12"/>
  <c r="Z804" i="12"/>
  <c r="V806" i="12"/>
  <c r="Z806" i="12"/>
  <c r="Z808" i="12"/>
  <c r="Z812" i="12"/>
  <c r="V814" i="12"/>
  <c r="Z814" i="12"/>
  <c r="Z816" i="12"/>
  <c r="V818" i="12"/>
  <c r="Z818" i="12"/>
  <c r="T819" i="12"/>
  <c r="AI819" i="12" s="1"/>
  <c r="V819" i="12"/>
  <c r="X819" i="12"/>
  <c r="Z819" i="12"/>
  <c r="AB819" i="12"/>
  <c r="V821" i="12"/>
  <c r="Z821" i="12"/>
  <c r="V822" i="12"/>
  <c r="Z822" i="12"/>
  <c r="Z824" i="12"/>
  <c r="Z828" i="12"/>
  <c r="V830" i="12"/>
  <c r="Z830" i="12"/>
  <c r="T831" i="12"/>
  <c r="AI831" i="12" s="1"/>
  <c r="V831" i="12"/>
  <c r="X831" i="12"/>
  <c r="Z831" i="12"/>
  <c r="AB831" i="12"/>
  <c r="V833" i="12"/>
  <c r="Z833" i="12"/>
  <c r="V834" i="12"/>
  <c r="Z834" i="12"/>
  <c r="V835" i="12"/>
  <c r="Z835" i="12"/>
  <c r="V839" i="12"/>
  <c r="Z839" i="12"/>
  <c r="V840" i="12"/>
  <c r="Z840" i="12"/>
  <c r="V841" i="12"/>
  <c r="Z841" i="12"/>
  <c r="V843" i="12"/>
  <c r="Z843" i="12"/>
  <c r="V845" i="12"/>
  <c r="Z845" i="12"/>
  <c r="V849" i="12"/>
  <c r="Z849" i="12"/>
  <c r="V850" i="12"/>
  <c r="Z850" i="12"/>
  <c r="V851" i="12"/>
  <c r="Z851" i="12"/>
  <c r="V852" i="12"/>
  <c r="Z852" i="12"/>
  <c r="V853" i="12"/>
  <c r="Z853" i="12"/>
  <c r="V854" i="12"/>
  <c r="Z854" i="12"/>
  <c r="V858" i="12"/>
  <c r="Z858" i="12"/>
  <c r="V859" i="12"/>
  <c r="Z859" i="12"/>
  <c r="V860" i="12"/>
  <c r="Z860" i="12"/>
  <c r="V861" i="12"/>
  <c r="Z861" i="12"/>
  <c r="V863" i="12"/>
  <c r="Z863" i="12"/>
  <c r="T864" i="12"/>
  <c r="AI864" i="12" s="1"/>
  <c r="V864" i="12"/>
  <c r="X864" i="12"/>
  <c r="Z864" i="12"/>
  <c r="AB864" i="12"/>
  <c r="V867" i="12"/>
  <c r="Z867" i="12"/>
  <c r="V869" i="12"/>
  <c r="Z869" i="12"/>
  <c r="V871" i="12"/>
  <c r="Z871" i="12"/>
  <c r="V873" i="12"/>
  <c r="Z873" i="12"/>
  <c r="T874" i="12"/>
  <c r="AI874" i="12" s="1"/>
  <c r="V874" i="12"/>
  <c r="X874" i="12"/>
  <c r="Z874" i="12"/>
  <c r="AB874" i="12"/>
  <c r="T876" i="12"/>
  <c r="AI876" i="12" s="1"/>
  <c r="V876" i="12"/>
  <c r="X876" i="12"/>
  <c r="Z876" i="12"/>
  <c r="AB876" i="12"/>
  <c r="T878" i="12"/>
  <c r="AI878" i="12" s="1"/>
  <c r="V878" i="12"/>
  <c r="X878" i="12"/>
  <c r="Z878" i="12"/>
  <c r="AB878" i="12"/>
  <c r="X869" i="12"/>
  <c r="V870" i="12"/>
  <c r="Z870" i="12"/>
  <c r="X871" i="12"/>
  <c r="V872" i="12"/>
  <c r="Z872" i="12"/>
  <c r="X873" i="12"/>
  <c r="Z877" i="12"/>
  <c r="T882" i="12"/>
  <c r="AI882" i="12" s="1"/>
  <c r="V882" i="12"/>
  <c r="X882" i="12"/>
  <c r="Z882" i="12"/>
  <c r="AB882" i="12"/>
  <c r="V885" i="12"/>
  <c r="Z885" i="12"/>
  <c r="V887" i="12"/>
  <c r="Z887" i="12"/>
  <c r="V889" i="12"/>
  <c r="Z889" i="12"/>
  <c r="T890" i="12"/>
  <c r="AI890" i="12" s="1"/>
  <c r="V890" i="12"/>
  <c r="X890" i="12"/>
  <c r="Z890" i="12"/>
  <c r="AB890" i="12"/>
  <c r="T892" i="12"/>
  <c r="AI892" i="12" s="1"/>
  <c r="V892" i="12"/>
  <c r="X892" i="12"/>
  <c r="Z892" i="12"/>
  <c r="AB892" i="12"/>
  <c r="T894" i="12"/>
  <c r="AI894" i="12" s="1"/>
  <c r="V894" i="12"/>
  <c r="X894" i="12"/>
  <c r="Z894" i="12"/>
  <c r="AB894" i="12"/>
  <c r="T896" i="12"/>
  <c r="AI896" i="12" s="1"/>
  <c r="V896" i="12"/>
  <c r="X896" i="12"/>
  <c r="Z896" i="12"/>
  <c r="AB896" i="12"/>
  <c r="T898" i="12"/>
  <c r="AI898" i="12" s="1"/>
  <c r="V898" i="12"/>
  <c r="X898" i="12"/>
  <c r="Z898" i="12"/>
  <c r="AB898" i="12"/>
  <c r="T900" i="12"/>
  <c r="AI900" i="12" s="1"/>
  <c r="V900" i="12"/>
  <c r="X900" i="12"/>
  <c r="Z900" i="12"/>
  <c r="AB900" i="12"/>
  <c r="T902" i="12"/>
  <c r="AI902" i="12" s="1"/>
  <c r="V902" i="12"/>
  <c r="X902" i="12"/>
  <c r="Z902" i="12"/>
  <c r="AB902" i="12"/>
  <c r="T904" i="12"/>
  <c r="AI904" i="12" s="1"/>
  <c r="V904" i="12"/>
  <c r="X904" i="12"/>
  <c r="Z904" i="12"/>
  <c r="AB904" i="12"/>
  <c r="T906" i="12"/>
  <c r="AI906" i="12" s="1"/>
  <c r="V906" i="12"/>
  <c r="X906" i="12"/>
  <c r="Z906" i="12"/>
  <c r="AB906" i="12"/>
  <c r="T908" i="12"/>
  <c r="AI908" i="12" s="1"/>
  <c r="V908" i="12"/>
  <c r="X908" i="12"/>
  <c r="Z908" i="12"/>
  <c r="AB908" i="12"/>
  <c r="T910" i="12"/>
  <c r="AI910" i="12" s="1"/>
  <c r="V910" i="12"/>
  <c r="X910" i="12"/>
  <c r="Z910" i="12"/>
  <c r="AB910" i="12"/>
  <c r="T912" i="12"/>
  <c r="AI912" i="12" s="1"/>
  <c r="V912" i="12"/>
  <c r="X912" i="12"/>
  <c r="Z912" i="12"/>
  <c r="AB912" i="12"/>
  <c r="T914" i="12"/>
  <c r="AI914" i="12" s="1"/>
  <c r="V914" i="12"/>
  <c r="X914" i="12"/>
  <c r="Z914" i="12"/>
  <c r="AB914" i="12"/>
  <c r="T916" i="12"/>
  <c r="AI916" i="12" s="1"/>
  <c r="V916" i="12"/>
  <c r="X916" i="12"/>
  <c r="Z916" i="12"/>
  <c r="AB916" i="12"/>
  <c r="T918" i="12"/>
  <c r="AI918" i="12" s="1"/>
  <c r="V918" i="12"/>
  <c r="X918" i="12"/>
  <c r="Z918" i="12"/>
  <c r="AB918" i="12"/>
  <c r="T920" i="12"/>
  <c r="AI920" i="12" s="1"/>
  <c r="V920" i="12"/>
  <c r="X920" i="12"/>
  <c r="Z920" i="12"/>
  <c r="AB920" i="12"/>
  <c r="T922" i="12"/>
  <c r="AI922" i="12" s="1"/>
  <c r="V922" i="12"/>
  <c r="X922" i="12"/>
  <c r="Z922" i="12"/>
  <c r="AB922" i="12"/>
  <c r="T924" i="12"/>
  <c r="AI924" i="12" s="1"/>
  <c r="V924" i="12"/>
  <c r="X924" i="12"/>
  <c r="Z924" i="12"/>
  <c r="AB924" i="12"/>
  <c r="T926" i="12"/>
  <c r="AI926" i="12" s="1"/>
  <c r="V926" i="12"/>
  <c r="X926" i="12"/>
  <c r="Z926" i="12"/>
  <c r="AB926" i="12"/>
  <c r="T928" i="12"/>
  <c r="AI928" i="12" s="1"/>
  <c r="V928" i="12"/>
  <c r="X928" i="12"/>
  <c r="Z928" i="12"/>
  <c r="AB928" i="12"/>
  <c r="T930" i="12"/>
  <c r="AI930" i="12" s="1"/>
  <c r="V930" i="12"/>
  <c r="X930" i="12"/>
  <c r="Z930" i="12"/>
  <c r="AB930" i="12"/>
  <c r="T932" i="12"/>
  <c r="AI932" i="12" s="1"/>
  <c r="V932" i="12"/>
  <c r="X932" i="12"/>
  <c r="Z932" i="12"/>
  <c r="AB932" i="12"/>
  <c r="T934" i="12"/>
  <c r="AI934" i="12" s="1"/>
  <c r="V934" i="12"/>
  <c r="X934" i="12"/>
  <c r="Z934" i="12"/>
  <c r="AB934" i="12"/>
  <c r="T936" i="12"/>
  <c r="AI936" i="12" s="1"/>
  <c r="V936" i="12"/>
  <c r="X936" i="12"/>
  <c r="Z936" i="12"/>
  <c r="AB936" i="12"/>
  <c r="T938" i="12"/>
  <c r="AI938" i="12" s="1"/>
  <c r="V938" i="12"/>
  <c r="X938" i="12"/>
  <c r="Z938" i="12"/>
  <c r="AB938" i="12"/>
  <c r="T940" i="12"/>
  <c r="AI940" i="12" s="1"/>
  <c r="V940" i="12"/>
  <c r="X940" i="12"/>
  <c r="Z940" i="12"/>
  <c r="AB940" i="12"/>
  <c r="T942" i="12"/>
  <c r="AI942" i="12" s="1"/>
  <c r="V942" i="12"/>
  <c r="X942" i="12"/>
  <c r="Z942" i="12"/>
  <c r="AB942" i="12"/>
  <c r="T944" i="12"/>
  <c r="AI944" i="12" s="1"/>
  <c r="V944" i="12"/>
  <c r="X944" i="12"/>
  <c r="Z944" i="12"/>
  <c r="AB944" i="12"/>
  <c r="T946" i="12"/>
  <c r="AI946" i="12" s="1"/>
  <c r="V946" i="12"/>
  <c r="X946" i="12"/>
  <c r="Z946" i="12"/>
  <c r="AB946" i="12"/>
  <c r="T948" i="12"/>
  <c r="AI948" i="12" s="1"/>
  <c r="V948" i="12"/>
  <c r="X948" i="12"/>
  <c r="Z948" i="12"/>
  <c r="AB948" i="12"/>
  <c r="T950" i="12"/>
  <c r="AI950" i="12" s="1"/>
  <c r="V950" i="12"/>
  <c r="X950" i="12"/>
  <c r="Z950" i="12"/>
  <c r="AB950" i="12"/>
  <c r="T952" i="12"/>
  <c r="AI952" i="12" s="1"/>
  <c r="V952" i="12"/>
  <c r="X952" i="12"/>
  <c r="Z952" i="12"/>
  <c r="AB952" i="12"/>
  <c r="T954" i="12"/>
  <c r="AI954" i="12" s="1"/>
  <c r="V954" i="12"/>
  <c r="X954" i="12"/>
  <c r="Z954" i="12"/>
  <c r="AB954" i="12"/>
  <c r="T956" i="12"/>
  <c r="AI956" i="12" s="1"/>
  <c r="V956" i="12"/>
  <c r="X956" i="12"/>
  <c r="Z956" i="12"/>
  <c r="AB956" i="12"/>
  <c r="T958" i="12"/>
  <c r="AI958" i="12" s="1"/>
  <c r="V958" i="12"/>
  <c r="X958" i="12"/>
  <c r="Z958" i="12"/>
  <c r="AB958" i="12"/>
  <c r="T960" i="12"/>
  <c r="AI960" i="12" s="1"/>
  <c r="V960" i="12"/>
  <c r="X960" i="12"/>
  <c r="Z960" i="12"/>
  <c r="AB960" i="12"/>
  <c r="T962" i="12"/>
  <c r="AI962" i="12" s="1"/>
  <c r="V962" i="12"/>
  <c r="X962" i="12"/>
  <c r="Z962" i="12"/>
  <c r="AB962" i="12"/>
  <c r="T964" i="12"/>
  <c r="AI964" i="12" s="1"/>
  <c r="V964" i="12"/>
  <c r="X964" i="12"/>
  <c r="Z964" i="12"/>
  <c r="AB964" i="12"/>
  <c r="T966" i="12"/>
  <c r="AI966" i="12" s="1"/>
  <c r="V966" i="12"/>
  <c r="X966" i="12"/>
  <c r="Z966" i="12"/>
  <c r="AB966" i="12"/>
  <c r="T968" i="12"/>
  <c r="AI968" i="12" s="1"/>
  <c r="V968" i="12"/>
  <c r="X968" i="12"/>
  <c r="Z968" i="12"/>
  <c r="AB968" i="12"/>
  <c r="T970" i="12"/>
  <c r="AI970" i="12" s="1"/>
  <c r="V970" i="12"/>
  <c r="X970" i="12"/>
  <c r="Z970" i="12"/>
  <c r="AB970" i="12"/>
  <c r="T972" i="12"/>
  <c r="AI972" i="12" s="1"/>
  <c r="V972" i="12"/>
  <c r="X972" i="12"/>
  <c r="Z972" i="12"/>
  <c r="AB972" i="12"/>
  <c r="T974" i="12"/>
  <c r="AI974" i="12" s="1"/>
  <c r="V974" i="12"/>
  <c r="X974" i="12"/>
  <c r="Z974" i="12"/>
  <c r="AB974" i="12"/>
  <c r="T976" i="12"/>
  <c r="AI976" i="12" s="1"/>
  <c r="V976" i="12"/>
  <c r="X976" i="12"/>
  <c r="Z976" i="12"/>
  <c r="AB976" i="12"/>
  <c r="T978" i="12"/>
  <c r="AI978" i="12" s="1"/>
  <c r="V978" i="12"/>
  <c r="X978" i="12"/>
  <c r="Z978" i="12"/>
  <c r="AB978" i="12"/>
  <c r="T980" i="12"/>
  <c r="AI980" i="12" s="1"/>
  <c r="V980" i="12"/>
  <c r="X980" i="12"/>
  <c r="Z980" i="12"/>
  <c r="AB980" i="12"/>
  <c r="T982" i="12"/>
  <c r="AI982" i="12" s="1"/>
  <c r="V982" i="12"/>
  <c r="X982" i="12"/>
  <c r="Z982" i="12"/>
  <c r="AB982" i="12"/>
  <c r="T984" i="12"/>
  <c r="AI984" i="12" s="1"/>
  <c r="V984" i="12"/>
  <c r="X984" i="12"/>
  <c r="Z984" i="12"/>
  <c r="AB984" i="12"/>
  <c r="T986" i="12"/>
  <c r="AI986" i="12" s="1"/>
  <c r="V986" i="12"/>
  <c r="X986" i="12"/>
  <c r="Z986" i="12"/>
  <c r="AB986" i="12"/>
  <c r="T988" i="12"/>
  <c r="AI988" i="12" s="1"/>
  <c r="V988" i="12"/>
  <c r="X988" i="12"/>
  <c r="Z988" i="12"/>
  <c r="AB988" i="12"/>
  <c r="T990" i="12"/>
  <c r="AI990" i="12" s="1"/>
  <c r="V990" i="12"/>
  <c r="X990" i="12"/>
  <c r="Z990" i="12"/>
  <c r="AB990" i="12"/>
  <c r="T992" i="12"/>
  <c r="AI992" i="12" s="1"/>
  <c r="V992" i="12"/>
  <c r="X992" i="12"/>
  <c r="Z992" i="12"/>
  <c r="AB992" i="12"/>
  <c r="T994" i="12"/>
  <c r="AI994" i="12" s="1"/>
  <c r="V994" i="12"/>
  <c r="X994" i="12"/>
  <c r="Z994" i="12"/>
  <c r="AB994" i="12"/>
  <c r="T996" i="12"/>
  <c r="AI996" i="12" s="1"/>
  <c r="V996" i="12"/>
  <c r="X996" i="12"/>
  <c r="Z996" i="12"/>
  <c r="AB996" i="12"/>
  <c r="T998" i="12"/>
  <c r="AI998" i="12" s="1"/>
  <c r="V998" i="12"/>
  <c r="X998" i="12"/>
  <c r="Z998" i="12"/>
  <c r="AB998" i="12"/>
  <c r="T1000" i="12"/>
  <c r="AI1000" i="12" s="1"/>
  <c r="V1000" i="12"/>
  <c r="X1000" i="12"/>
  <c r="Z1000" i="12"/>
  <c r="AB1000" i="12"/>
  <c r="Q16" i="27"/>
  <c r="V941" i="12"/>
  <c r="Z941" i="12"/>
  <c r="V943" i="12"/>
  <c r="Z943" i="12"/>
  <c r="V949" i="12"/>
  <c r="Z949" i="12"/>
  <c r="V951" i="12"/>
  <c r="Z951" i="12"/>
  <c r="V953" i="12"/>
  <c r="Z953" i="12"/>
  <c r="V957" i="12"/>
  <c r="Z957" i="12"/>
  <c r="V959" i="12"/>
  <c r="Z959" i="12"/>
  <c r="V961" i="12"/>
  <c r="Z961" i="12"/>
  <c r="V963" i="12"/>
  <c r="Z963" i="12"/>
  <c r="V973" i="12"/>
  <c r="Z973" i="12"/>
  <c r="V975" i="12"/>
  <c r="Z975" i="12"/>
  <c r="V977" i="12"/>
  <c r="Z977" i="12"/>
  <c r="V981" i="12"/>
  <c r="Z981" i="12"/>
  <c r="V983" i="12"/>
  <c r="Z983" i="12"/>
  <c r="V985" i="12"/>
  <c r="Z985" i="12"/>
  <c r="V987" i="12"/>
  <c r="Z987" i="12"/>
  <c r="V989" i="12"/>
  <c r="Z989" i="12"/>
  <c r="V991" i="12"/>
  <c r="Z991" i="12"/>
  <c r="T869" i="12"/>
  <c r="AI869" i="12" s="1"/>
  <c r="AB869" i="12"/>
  <c r="T870" i="12"/>
  <c r="AI870" i="12" s="1"/>
  <c r="X870" i="12"/>
  <c r="AB870" i="12"/>
  <c r="T871" i="12"/>
  <c r="AI871" i="12" s="1"/>
  <c r="AB871" i="12"/>
  <c r="T872" i="12"/>
  <c r="AI872" i="12" s="1"/>
  <c r="X872" i="12"/>
  <c r="AB872" i="12"/>
  <c r="T873" i="12"/>
  <c r="AI873" i="12" s="1"/>
  <c r="AB873" i="12"/>
  <c r="Z875" i="12"/>
  <c r="V877" i="12"/>
  <c r="Z879" i="12"/>
  <c r="V881" i="12"/>
  <c r="Z881" i="12"/>
  <c r="V883" i="12"/>
  <c r="Z883" i="12"/>
  <c r="T884" i="12"/>
  <c r="AI884" i="12" s="1"/>
  <c r="V884" i="12"/>
  <c r="X884" i="12"/>
  <c r="Z884" i="12"/>
  <c r="AB884" i="12"/>
  <c r="T885" i="12"/>
  <c r="AI885" i="12" s="1"/>
  <c r="X885" i="12"/>
  <c r="AB885" i="12"/>
  <c r="T886" i="12"/>
  <c r="AI886" i="12" s="1"/>
  <c r="V886" i="12"/>
  <c r="X886" i="12"/>
  <c r="Z886" i="12"/>
  <c r="AB886" i="12"/>
  <c r="T887" i="12"/>
  <c r="AI887" i="12" s="1"/>
  <c r="X887" i="12"/>
  <c r="AB887" i="12"/>
  <c r="T888" i="12"/>
  <c r="AI888" i="12" s="1"/>
  <c r="V888" i="12"/>
  <c r="X888" i="12"/>
  <c r="Z888" i="12"/>
  <c r="AB888" i="12"/>
  <c r="T889" i="12"/>
  <c r="AI889" i="12" s="1"/>
  <c r="X889" i="12"/>
  <c r="AB889" i="12"/>
  <c r="V891" i="12"/>
  <c r="Z891" i="12"/>
  <c r="V893" i="12"/>
  <c r="Z893" i="12"/>
  <c r="V895" i="12"/>
  <c r="Z895" i="12"/>
  <c r="V897" i="12"/>
  <c r="Z897" i="12"/>
  <c r="V899" i="12"/>
  <c r="Z899" i="12"/>
  <c r="V901" i="12"/>
  <c r="Z901" i="12"/>
  <c r="V903" i="12"/>
  <c r="Z903" i="12"/>
  <c r="V905" i="12"/>
  <c r="Z905" i="12"/>
  <c r="V907" i="12"/>
  <c r="Z907" i="12"/>
  <c r="V909" i="12"/>
  <c r="Z909" i="12"/>
  <c r="V911" i="12"/>
  <c r="Z911" i="12"/>
  <c r="V913" i="12"/>
  <c r="Z913" i="12"/>
  <c r="V915" i="12"/>
  <c r="Z915" i="12"/>
  <c r="V917" i="12"/>
  <c r="Z917" i="12"/>
  <c r="V919" i="12"/>
  <c r="Z919" i="12"/>
  <c r="V921" i="12"/>
  <c r="Z921" i="12"/>
  <c r="V923" i="12"/>
  <c r="Z923" i="12"/>
  <c r="V925" i="12"/>
  <c r="Z925" i="12"/>
  <c r="V927" i="12"/>
  <c r="Z927" i="12"/>
  <c r="V929" i="12"/>
  <c r="Z929" i="12"/>
  <c r="V931" i="12"/>
  <c r="Z931" i="12"/>
  <c r="V933" i="12"/>
  <c r="Z933" i="12"/>
  <c r="V935" i="12"/>
  <c r="Z935" i="12"/>
  <c r="V937" i="12"/>
  <c r="Z937" i="12"/>
  <c r="V939" i="12"/>
  <c r="Z939" i="12"/>
  <c r="V945" i="12"/>
  <c r="Z945" i="12"/>
  <c r="V947" i="12"/>
  <c r="Z947" i="12"/>
  <c r="V955" i="12"/>
  <c r="Z955" i="12"/>
  <c r="V965" i="12"/>
  <c r="Z965" i="12"/>
  <c r="V967" i="12"/>
  <c r="Z967" i="12"/>
  <c r="V969" i="12"/>
  <c r="Z969" i="12"/>
  <c r="V971" i="12"/>
  <c r="Z971" i="12"/>
  <c r="V979" i="12"/>
  <c r="Z979" i="12"/>
  <c r="V993" i="12"/>
  <c r="Z993" i="12"/>
  <c r="V995" i="12"/>
  <c r="Z995" i="12"/>
  <c r="V997" i="12"/>
  <c r="Z997" i="12"/>
  <c r="V999" i="12"/>
  <c r="Z999" i="12"/>
  <c r="T879" i="12"/>
  <c r="AI879" i="12" s="1"/>
  <c r="AB879" i="12"/>
  <c r="X875" i="12"/>
  <c r="X999" i="12"/>
  <c r="AB997" i="12"/>
  <c r="T997" i="12"/>
  <c r="AI997" i="12" s="1"/>
  <c r="X995" i="12"/>
  <c r="AB993" i="12"/>
  <c r="T993" i="12"/>
  <c r="AI993" i="12" s="1"/>
  <c r="X991" i="12"/>
  <c r="AB989" i="12"/>
  <c r="T989" i="12"/>
  <c r="AI989" i="12" s="1"/>
  <c r="X987" i="12"/>
  <c r="AB985" i="12"/>
  <c r="T985" i="12"/>
  <c r="AI985" i="12" s="1"/>
  <c r="X983" i="12"/>
  <c r="AB981" i="12"/>
  <c r="T981" i="12"/>
  <c r="AI981" i="12" s="1"/>
  <c r="X979" i="12"/>
  <c r="AB977" i="12"/>
  <c r="T977" i="12"/>
  <c r="AI977" i="12" s="1"/>
  <c r="X975" i="12"/>
  <c r="AB973" i="12"/>
  <c r="T973" i="12"/>
  <c r="AI973" i="12" s="1"/>
  <c r="X971" i="12"/>
  <c r="AB969" i="12"/>
  <c r="T969" i="12"/>
  <c r="AI969" i="12" s="1"/>
  <c r="X967" i="12"/>
  <c r="AB965" i="12"/>
  <c r="T965" i="12"/>
  <c r="AI965" i="12" s="1"/>
  <c r="X963" i="12"/>
  <c r="AB961" i="12"/>
  <c r="T961" i="12"/>
  <c r="AI961" i="12" s="1"/>
  <c r="X959" i="12"/>
  <c r="AB957" i="12"/>
  <c r="T957" i="12"/>
  <c r="AI957" i="12" s="1"/>
  <c r="X955" i="12"/>
  <c r="AB953" i="12"/>
  <c r="T953" i="12"/>
  <c r="AI953" i="12" s="1"/>
  <c r="X951" i="12"/>
  <c r="AB949" i="12"/>
  <c r="T949" i="12"/>
  <c r="AI949" i="12" s="1"/>
  <c r="X947" i="12"/>
  <c r="AB945" i="12"/>
  <c r="T945" i="12"/>
  <c r="AI945" i="12" s="1"/>
  <c r="X943" i="12"/>
  <c r="AB941" i="12"/>
  <c r="T941" i="12"/>
  <c r="AI941" i="12" s="1"/>
  <c r="X939" i="12"/>
  <c r="AB937" i="12"/>
  <c r="T937" i="12"/>
  <c r="AI937" i="12" s="1"/>
  <c r="X935" i="12"/>
  <c r="AB933" i="12"/>
  <c r="T933" i="12"/>
  <c r="AI933" i="12" s="1"/>
  <c r="X931" i="12"/>
  <c r="AB929" i="12"/>
  <c r="T929" i="12"/>
  <c r="AI929" i="12" s="1"/>
  <c r="X927" i="12"/>
  <c r="AB925" i="12"/>
  <c r="T925" i="12"/>
  <c r="AI925" i="12" s="1"/>
  <c r="X923" i="12"/>
  <c r="AB921" i="12"/>
  <c r="T921" i="12"/>
  <c r="AI921" i="12" s="1"/>
  <c r="X919" i="12"/>
  <c r="AB917" i="12"/>
  <c r="T917" i="12"/>
  <c r="AI917" i="12" s="1"/>
  <c r="X915" i="12"/>
  <c r="AB913" i="12"/>
  <c r="T913" i="12"/>
  <c r="AI913" i="12" s="1"/>
  <c r="X911" i="12"/>
  <c r="AB909" i="12"/>
  <c r="T909" i="12"/>
  <c r="AI909" i="12" s="1"/>
  <c r="X907" i="12"/>
  <c r="AB905" i="12"/>
  <c r="T905" i="12"/>
  <c r="AI905" i="12" s="1"/>
  <c r="X903" i="12"/>
  <c r="AB901" i="12"/>
  <c r="T901" i="12"/>
  <c r="AI901" i="12" s="1"/>
  <c r="X899" i="12"/>
  <c r="AB897" i="12"/>
  <c r="T897" i="12"/>
  <c r="AI897" i="12" s="1"/>
  <c r="X895" i="12"/>
  <c r="AB893" i="12"/>
  <c r="T893" i="12"/>
  <c r="AI893" i="12" s="1"/>
  <c r="X891" i="12"/>
  <c r="AB883" i="12"/>
  <c r="T883" i="12"/>
  <c r="AI883" i="12" s="1"/>
  <c r="X881" i="12"/>
  <c r="Z880" i="12"/>
  <c r="V880" i="12"/>
  <c r="V879" i="12"/>
  <c r="X877" i="12"/>
  <c r="X865" i="12"/>
  <c r="AB857" i="12"/>
  <c r="T857" i="12"/>
  <c r="AI857" i="12" s="1"/>
  <c r="X856" i="12"/>
  <c r="X855" i="12"/>
  <c r="X848" i="12"/>
  <c r="X847" i="12"/>
  <c r="AB846" i="12"/>
  <c r="T846" i="12"/>
  <c r="AI846" i="12" s="1"/>
  <c r="X844" i="12"/>
  <c r="AB842" i="12"/>
  <c r="T842" i="12"/>
  <c r="AI842" i="12" s="1"/>
  <c r="AB838" i="12"/>
  <c r="T838" i="12"/>
  <c r="AI838" i="12" s="1"/>
  <c r="AB837" i="12"/>
  <c r="T837" i="12"/>
  <c r="AI837" i="12" s="1"/>
  <c r="X836" i="12"/>
  <c r="X829" i="12"/>
  <c r="X826" i="12"/>
  <c r="AB825" i="12"/>
  <c r="T825" i="12"/>
  <c r="AI825" i="12" s="1"/>
  <c r="X817" i="12"/>
  <c r="X813" i="12"/>
  <c r="X810" i="12"/>
  <c r="AB809" i="12"/>
  <c r="T809" i="12"/>
  <c r="AI809" i="12" s="1"/>
  <c r="AB805" i="12"/>
  <c r="T805" i="12"/>
  <c r="AI805" i="12" s="1"/>
  <c r="AB802" i="12"/>
  <c r="T802" i="12"/>
  <c r="AI802" i="12" s="1"/>
  <c r="V800" i="12"/>
  <c r="X798" i="12"/>
  <c r="AB794" i="12"/>
  <c r="T794" i="12"/>
  <c r="AI794" i="12" s="1"/>
  <c r="X793" i="12"/>
  <c r="X790" i="12"/>
  <c r="AB786" i="12"/>
  <c r="T786" i="12"/>
  <c r="AI786" i="12" s="1"/>
  <c r="V784" i="12"/>
  <c r="X782" i="12"/>
  <c r="X777" i="12"/>
  <c r="X773" i="12"/>
  <c r="X770" i="12"/>
  <c r="AB764" i="12"/>
  <c r="T764" i="12"/>
  <c r="AI764" i="12" s="1"/>
  <c r="AB762" i="12"/>
  <c r="T762" i="12"/>
  <c r="AI762" i="12" s="1"/>
  <c r="AB758" i="12"/>
  <c r="T758" i="12"/>
  <c r="AI758" i="12" s="1"/>
  <c r="AB754" i="12"/>
  <c r="T754" i="12"/>
  <c r="AI754" i="12" s="1"/>
  <c r="AB750" i="12"/>
  <c r="T750" i="12"/>
  <c r="AI750" i="12" s="1"/>
  <c r="X744" i="12"/>
  <c r="X740" i="12"/>
  <c r="X736" i="12"/>
  <c r="X732" i="12"/>
  <c r="X730" i="12"/>
  <c r="X726" i="12"/>
  <c r="X722" i="12"/>
  <c r="X718" i="12"/>
  <c r="AB712" i="12"/>
  <c r="T712" i="12"/>
  <c r="AI712" i="12" s="1"/>
  <c r="AB708" i="12"/>
  <c r="T708" i="12"/>
  <c r="AI708" i="12" s="1"/>
  <c r="AB704" i="12"/>
  <c r="T704" i="12"/>
  <c r="AI704" i="12" s="1"/>
  <c r="AB700" i="12"/>
  <c r="T700" i="12"/>
  <c r="AI700" i="12" s="1"/>
  <c r="AB698" i="12"/>
  <c r="T698" i="12"/>
  <c r="AI698" i="12" s="1"/>
  <c r="AB694" i="12"/>
  <c r="T694" i="12"/>
  <c r="AI694" i="12" s="1"/>
  <c r="AB691" i="12"/>
  <c r="T691" i="12"/>
  <c r="AI691" i="12" s="1"/>
  <c r="V689" i="12"/>
  <c r="AB684" i="12"/>
  <c r="T684" i="12"/>
  <c r="AI684" i="12" s="1"/>
  <c r="AB683" i="12"/>
  <c r="T683" i="12"/>
  <c r="AI683" i="12" s="1"/>
  <c r="V681" i="12"/>
  <c r="X679" i="12"/>
  <c r="X672" i="12"/>
  <c r="X671" i="12"/>
  <c r="X664" i="12"/>
  <c r="X663" i="12"/>
  <c r="V657" i="12"/>
  <c r="X653" i="12"/>
  <c r="X651" i="12"/>
  <c r="X647" i="12"/>
  <c r="X643" i="12"/>
  <c r="X633" i="12"/>
  <c r="X630" i="12"/>
  <c r="V629" i="12"/>
  <c r="X625" i="12"/>
  <c r="X622" i="12"/>
  <c r="V621" i="12"/>
  <c r="T639" i="12"/>
  <c r="AI639" i="12" s="1"/>
  <c r="AB639" i="12"/>
  <c r="T629" i="12"/>
  <c r="AI629" i="12" s="1"/>
  <c r="AB629" i="12"/>
  <c r="T621" i="12"/>
  <c r="AI621" i="12" s="1"/>
  <c r="AB621" i="12"/>
  <c r="T616" i="12"/>
  <c r="AI616" i="12" s="1"/>
  <c r="AB613" i="12"/>
  <c r="T613" i="12"/>
  <c r="AI613" i="12" s="1"/>
  <c r="V611" i="12"/>
  <c r="AB608" i="12"/>
  <c r="T608" i="12"/>
  <c r="AI608" i="12" s="1"/>
  <c r="AB605" i="12"/>
  <c r="T605" i="12"/>
  <c r="AI605" i="12" s="1"/>
  <c r="V603" i="12"/>
  <c r="X598" i="12"/>
  <c r="X593" i="12"/>
  <c r="X590" i="12"/>
  <c r="X585" i="12"/>
  <c r="X582" i="12"/>
  <c r="X577" i="12"/>
  <c r="X574" i="12"/>
  <c r="X569" i="12"/>
  <c r="X566" i="12"/>
  <c r="X561" i="12"/>
  <c r="X558" i="12"/>
  <c r="X554" i="12"/>
  <c r="X550" i="12"/>
  <c r="X546" i="12"/>
  <c r="X542" i="12"/>
  <c r="X538" i="12"/>
  <c r="X534" i="12"/>
  <c r="X529" i="12"/>
  <c r="AB526" i="12"/>
  <c r="T526" i="12"/>
  <c r="AI526" i="12" s="1"/>
  <c r="V524" i="12"/>
  <c r="AB521" i="12"/>
  <c r="T521" i="12"/>
  <c r="AI521" i="12" s="1"/>
  <c r="X518" i="12"/>
  <c r="X513" i="12"/>
  <c r="AB510" i="12"/>
  <c r="T510" i="12"/>
  <c r="AI510" i="12" s="1"/>
  <c r="V508" i="12"/>
  <c r="AB505" i="12"/>
  <c r="T505" i="12"/>
  <c r="AI505" i="12" s="1"/>
  <c r="X502" i="12"/>
  <c r="AB500" i="12"/>
  <c r="T500" i="12"/>
  <c r="AI500" i="12" s="1"/>
  <c r="AB498" i="12"/>
  <c r="T498" i="12"/>
  <c r="AI498" i="12" s="1"/>
  <c r="AB496" i="12"/>
  <c r="T496" i="12"/>
  <c r="AI496" i="12" s="1"/>
  <c r="AB490" i="12"/>
  <c r="T490" i="12"/>
  <c r="AI490" i="12" s="1"/>
  <c r="AB488" i="12"/>
  <c r="T488" i="12"/>
  <c r="AI488" i="12" s="1"/>
  <c r="AB482" i="12"/>
  <c r="T482" i="12"/>
  <c r="AI482" i="12" s="1"/>
  <c r="AB478" i="12"/>
  <c r="T478" i="12"/>
  <c r="AI478" i="12" s="1"/>
  <c r="AB474" i="12"/>
  <c r="T474" i="12"/>
  <c r="AI474" i="12" s="1"/>
  <c r="AB472" i="12"/>
  <c r="T472" i="12"/>
  <c r="AI472" i="12" s="1"/>
  <c r="AB470" i="12"/>
  <c r="T470" i="12"/>
  <c r="AI470" i="12" s="1"/>
  <c r="AB468" i="12"/>
  <c r="T468" i="12"/>
  <c r="AI468" i="12" s="1"/>
  <c r="AB466" i="12"/>
  <c r="T466" i="12"/>
  <c r="AI466" i="12" s="1"/>
  <c r="AB464" i="12"/>
  <c r="T464" i="12"/>
  <c r="AI464" i="12" s="1"/>
  <c r="AB462" i="12"/>
  <c r="T462" i="12"/>
  <c r="AI462" i="12" s="1"/>
  <c r="AB460" i="12"/>
  <c r="T460" i="12"/>
  <c r="AI460" i="12" s="1"/>
  <c r="AB458" i="12"/>
  <c r="T458" i="12"/>
  <c r="AI458" i="12" s="1"/>
  <c r="AB436" i="12"/>
  <c r="T436" i="12"/>
  <c r="AI436" i="12" s="1"/>
  <c r="AB434" i="12"/>
  <c r="T434" i="12"/>
  <c r="AI434" i="12" s="1"/>
  <c r="AB428" i="12"/>
  <c r="T428" i="12"/>
  <c r="AI428" i="12" s="1"/>
  <c r="AB426" i="12"/>
  <c r="T426" i="12"/>
  <c r="AI426" i="12" s="1"/>
  <c r="X421" i="12"/>
  <c r="X420" i="12"/>
  <c r="T417" i="12"/>
  <c r="AI417" i="12" s="1"/>
  <c r="AB417" i="12"/>
  <c r="T416" i="12"/>
  <c r="AI416" i="12" s="1"/>
  <c r="AB416" i="12"/>
  <c r="X413" i="12"/>
  <c r="X412" i="12"/>
  <c r="X390" i="12"/>
  <c r="AB386" i="12"/>
  <c r="T386" i="12"/>
  <c r="AI386" i="12" s="1"/>
  <c r="X382" i="12"/>
  <c r="AB381" i="12"/>
  <c r="X381" i="12"/>
  <c r="X380" i="12"/>
  <c r="AB377" i="12"/>
  <c r="T377" i="12"/>
  <c r="AI377" i="12" s="1"/>
  <c r="AB376" i="12"/>
  <c r="T376" i="12"/>
  <c r="AI376" i="12" s="1"/>
  <c r="T340" i="12"/>
  <c r="AI340" i="12" s="1"/>
  <c r="AB336" i="12"/>
  <c r="T336" i="12"/>
  <c r="AI336" i="12" s="1"/>
  <c r="T324" i="12"/>
  <c r="AI324" i="12" s="1"/>
  <c r="AB324" i="12"/>
  <c r="AB321" i="12"/>
  <c r="T321" i="12"/>
  <c r="AI321" i="12" s="1"/>
  <c r="T316" i="12"/>
  <c r="AI316" i="12" s="1"/>
  <c r="AB316" i="12"/>
  <c r="AB313" i="12"/>
  <c r="T313" i="12"/>
  <c r="AI313" i="12" s="1"/>
  <c r="T308" i="12"/>
  <c r="AI308" i="12" s="1"/>
  <c r="AB308" i="12"/>
  <c r="AB305" i="12"/>
  <c r="T305" i="12"/>
  <c r="AI305" i="12" s="1"/>
  <c r="AB409" i="12"/>
  <c r="T409" i="12"/>
  <c r="AI409" i="12" s="1"/>
  <c r="AB408" i="12"/>
  <c r="T408" i="12"/>
  <c r="AI408" i="12" s="1"/>
  <c r="X405" i="12"/>
  <c r="X404" i="12"/>
  <c r="AB401" i="12"/>
  <c r="T401" i="12"/>
  <c r="AI401" i="12" s="1"/>
  <c r="AB400" i="12"/>
  <c r="T400" i="12"/>
  <c r="AI400" i="12" s="1"/>
  <c r="X397" i="12"/>
  <c r="X396" i="12"/>
  <c r="AB366" i="12"/>
  <c r="T366" i="12"/>
  <c r="AI366" i="12" s="1"/>
  <c r="X362" i="12"/>
  <c r="AB358" i="12"/>
  <c r="T358" i="12"/>
  <c r="AI358" i="12" s="1"/>
  <c r="X320" i="12"/>
  <c r="X312" i="12"/>
  <c r="X304" i="12"/>
  <c r="AB300" i="12"/>
  <c r="T300" i="12"/>
  <c r="AI300" i="12" s="1"/>
  <c r="AB296" i="12"/>
  <c r="T296" i="12"/>
  <c r="AI296" i="12" s="1"/>
  <c r="AB292" i="12"/>
  <c r="T292" i="12"/>
  <c r="AI292" i="12" s="1"/>
  <c r="AB288" i="12"/>
  <c r="T288" i="12"/>
  <c r="AI288" i="12" s="1"/>
  <c r="AB284" i="12"/>
  <c r="T284" i="12"/>
  <c r="AI284" i="12" s="1"/>
  <c r="X279" i="12"/>
  <c r="V277" i="12"/>
  <c r="V273" i="12"/>
  <c r="V269" i="12"/>
  <c r="V265" i="12"/>
  <c r="V261" i="12"/>
  <c r="V257" i="12"/>
  <c r="V253" i="12"/>
  <c r="V249" i="12"/>
  <c r="AB243" i="12"/>
  <c r="T243" i="12"/>
  <c r="AI243" i="12" s="1"/>
  <c r="AJ243" i="12" s="1"/>
  <c r="AB239" i="12"/>
  <c r="T239" i="12"/>
  <c r="AI239" i="12" s="1"/>
  <c r="AB236" i="12"/>
  <c r="T236" i="12"/>
  <c r="AI236" i="12" s="1"/>
  <c r="AJ236" i="12" s="1"/>
  <c r="AB232" i="12"/>
  <c r="T232" i="12"/>
  <c r="AI232" i="12" s="1"/>
  <c r="AB228" i="12"/>
  <c r="T228" i="12"/>
  <c r="AI228" i="12" s="1"/>
  <c r="AJ228" i="12" s="1"/>
  <c r="AB224" i="12"/>
  <c r="T224" i="12"/>
  <c r="AI224" i="12" s="1"/>
  <c r="AB220" i="12"/>
  <c r="T220" i="12"/>
  <c r="AI220" i="12" s="1"/>
  <c r="X217" i="12"/>
  <c r="AB208" i="12"/>
  <c r="T208" i="12"/>
  <c r="AI208" i="12" s="1"/>
  <c r="AJ208" i="12" s="1"/>
  <c r="AB205" i="12"/>
  <c r="T205" i="12"/>
  <c r="AI205" i="12" s="1"/>
  <c r="V203" i="12"/>
  <c r="AB200" i="12"/>
  <c r="T200" i="12"/>
  <c r="AI200" i="12" s="1"/>
  <c r="AJ200" i="12" s="1"/>
  <c r="AB197" i="12"/>
  <c r="T197" i="12"/>
  <c r="AI197" i="12" s="1"/>
  <c r="V195" i="12"/>
  <c r="AB192" i="12"/>
  <c r="T192" i="12"/>
  <c r="AI192" i="12" s="1"/>
  <c r="AJ192" i="12" s="1"/>
  <c r="AB189" i="12"/>
  <c r="T189" i="12"/>
  <c r="AI189" i="12" s="1"/>
  <c r="AJ189" i="12" s="1"/>
  <c r="V187" i="12"/>
  <c r="X183" i="12"/>
  <c r="X179" i="12"/>
  <c r="X175" i="12"/>
  <c r="X171" i="12"/>
  <c r="X167" i="12"/>
  <c r="X163" i="12"/>
  <c r="X159" i="12"/>
  <c r="AB158" i="12"/>
  <c r="X158" i="12"/>
  <c r="T158" i="12"/>
  <c r="AI158" i="12" s="1"/>
  <c r="AB157" i="12"/>
  <c r="T157" i="12"/>
  <c r="AI157" i="12" s="1"/>
  <c r="AB145" i="12"/>
  <c r="T145" i="12"/>
  <c r="AI145" i="12" s="1"/>
  <c r="V143" i="12"/>
  <c r="T136" i="12"/>
  <c r="AI136" i="12" s="1"/>
  <c r="AB133" i="12"/>
  <c r="T133" i="12"/>
  <c r="AI133" i="12" s="1"/>
  <c r="V131" i="12"/>
  <c r="X127" i="12"/>
  <c r="X125" i="12"/>
  <c r="AB153" i="12"/>
  <c r="T153" i="12"/>
  <c r="AI153" i="12" s="1"/>
  <c r="AB120" i="12"/>
  <c r="T120" i="12"/>
  <c r="AI120" i="12" s="1"/>
  <c r="X116" i="12"/>
  <c r="X115" i="12"/>
  <c r="V113" i="12"/>
  <c r="AB110" i="12"/>
  <c r="T110" i="12"/>
  <c r="AI110" i="12" s="1"/>
  <c r="AB107" i="12"/>
  <c r="T107" i="12"/>
  <c r="AI107" i="12" s="1"/>
  <c r="AJ107" i="12" s="1"/>
  <c r="V105" i="12"/>
  <c r="AB102" i="12"/>
  <c r="T102" i="12"/>
  <c r="AI102" i="12" s="1"/>
  <c r="AJ102" i="12" s="1"/>
  <c r="AB99" i="12"/>
  <c r="T99" i="12"/>
  <c r="AI99" i="12" s="1"/>
  <c r="AJ99" i="12" s="1"/>
  <c r="V71" i="12"/>
  <c r="X67" i="12"/>
  <c r="X64" i="12"/>
  <c r="AB95" i="12"/>
  <c r="T95" i="12"/>
  <c r="AI95" i="12" s="1"/>
  <c r="AJ95" i="12" s="1"/>
  <c r="X91" i="12"/>
  <c r="AB87" i="12"/>
  <c r="T87" i="12"/>
  <c r="AI87" i="12" s="1"/>
  <c r="X83" i="12"/>
  <c r="AB79" i="12"/>
  <c r="T79" i="12"/>
  <c r="AI79" i="12" s="1"/>
  <c r="X76" i="12"/>
  <c r="X74" i="12"/>
  <c r="T70" i="12"/>
  <c r="AI70" i="12" s="1"/>
  <c r="X70" i="12"/>
  <c r="AB70" i="12"/>
  <c r="AB68" i="12"/>
  <c r="T68" i="12"/>
  <c r="AI68" i="12" s="1"/>
  <c r="V67" i="12"/>
  <c r="X63" i="12"/>
  <c r="X42" i="12"/>
  <c r="T40" i="12"/>
  <c r="AI40" i="12" s="1"/>
  <c r="AB40" i="12"/>
  <c r="T39" i="12"/>
  <c r="AI39" i="12" s="1"/>
  <c r="AB39" i="12"/>
  <c r="X56" i="12"/>
  <c r="AB52" i="12"/>
  <c r="T52" i="12"/>
  <c r="AI52" i="12" s="1"/>
  <c r="AB51" i="12"/>
  <c r="T51" i="12"/>
  <c r="AI51" i="12" s="1"/>
  <c r="Z42" i="12"/>
  <c r="V39" i="12"/>
  <c r="X19" i="12"/>
  <c r="T17" i="12"/>
  <c r="AI17" i="12" s="1"/>
  <c r="AB17" i="12"/>
  <c r="Z35" i="12"/>
  <c r="T35" i="12"/>
  <c r="AI35" i="12" s="1"/>
  <c r="X33" i="12"/>
  <c r="AB31" i="12"/>
  <c r="T31" i="12"/>
  <c r="AI31" i="12" s="1"/>
  <c r="AB30" i="12"/>
  <c r="T30" i="12"/>
  <c r="AI30" i="12" s="1"/>
  <c r="X27" i="12"/>
  <c r="X26" i="12"/>
  <c r="AB23" i="12"/>
  <c r="T23" i="12"/>
  <c r="AI23" i="12" s="1"/>
  <c r="V22" i="12"/>
  <c r="V17" i="12"/>
  <c r="AB16" i="12"/>
  <c r="T16" i="12"/>
  <c r="AI16" i="12" s="1"/>
  <c r="AB10" i="12"/>
  <c r="T10" i="12"/>
  <c r="AI10" i="12" s="1"/>
  <c r="V9" i="12"/>
  <c r="V7" i="12"/>
  <c r="X879" i="12"/>
  <c r="T875" i="12"/>
  <c r="AI875" i="12" s="1"/>
  <c r="AB875" i="12"/>
  <c r="AB999" i="12"/>
  <c r="T999" i="12"/>
  <c r="AI999" i="12" s="1"/>
  <c r="X997" i="12"/>
  <c r="AB995" i="12"/>
  <c r="T995" i="12"/>
  <c r="AI995" i="12" s="1"/>
  <c r="X993" i="12"/>
  <c r="AB991" i="12"/>
  <c r="T991" i="12"/>
  <c r="AI991" i="12" s="1"/>
  <c r="X989" i="12"/>
  <c r="AB987" i="12"/>
  <c r="T987" i="12"/>
  <c r="AI987" i="12" s="1"/>
  <c r="X985" i="12"/>
  <c r="AB983" i="12"/>
  <c r="T983" i="12"/>
  <c r="AI983" i="12" s="1"/>
  <c r="X981" i="12"/>
  <c r="AB979" i="12"/>
  <c r="T979" i="12"/>
  <c r="AI979" i="12" s="1"/>
  <c r="X977" i="12"/>
  <c r="AB975" i="12"/>
  <c r="T975" i="12"/>
  <c r="AI975" i="12" s="1"/>
  <c r="X973" i="12"/>
  <c r="AB971" i="12"/>
  <c r="T971" i="12"/>
  <c r="AI971" i="12" s="1"/>
  <c r="X969" i="12"/>
  <c r="AB967" i="12"/>
  <c r="T967" i="12"/>
  <c r="AI967" i="12" s="1"/>
  <c r="X965" i="12"/>
  <c r="AB963" i="12"/>
  <c r="T963" i="12"/>
  <c r="AI963" i="12" s="1"/>
  <c r="X961" i="12"/>
  <c r="AB959" i="12"/>
  <c r="T959" i="12"/>
  <c r="AI959" i="12" s="1"/>
  <c r="X957" i="12"/>
  <c r="AB955" i="12"/>
  <c r="T955" i="12"/>
  <c r="AI955" i="12" s="1"/>
  <c r="X953" i="12"/>
  <c r="AB951" i="12"/>
  <c r="T951" i="12"/>
  <c r="AI951" i="12" s="1"/>
  <c r="X949" i="12"/>
  <c r="AB947" i="12"/>
  <c r="T947" i="12"/>
  <c r="AI947" i="12" s="1"/>
  <c r="X945" i="12"/>
  <c r="AB943" i="12"/>
  <c r="T943" i="12"/>
  <c r="AI943" i="12" s="1"/>
  <c r="X941" i="12"/>
  <c r="AB939" i="12"/>
  <c r="T939" i="12"/>
  <c r="AI939" i="12" s="1"/>
  <c r="X937" i="12"/>
  <c r="AB935" i="12"/>
  <c r="T935" i="12"/>
  <c r="AI935" i="12" s="1"/>
  <c r="X933" i="12"/>
  <c r="AB931" i="12"/>
  <c r="T931" i="12"/>
  <c r="AI931" i="12" s="1"/>
  <c r="X929" i="12"/>
  <c r="AB927" i="12"/>
  <c r="T927" i="12"/>
  <c r="AI927" i="12" s="1"/>
  <c r="X925" i="12"/>
  <c r="AB923" i="12"/>
  <c r="T923" i="12"/>
  <c r="AI923" i="12" s="1"/>
  <c r="X921" i="12"/>
  <c r="AB919" i="12"/>
  <c r="T919" i="12"/>
  <c r="AI919" i="12" s="1"/>
  <c r="X917" i="12"/>
  <c r="AB915" i="12"/>
  <c r="T915" i="12"/>
  <c r="AI915" i="12" s="1"/>
  <c r="X913" i="12"/>
  <c r="AB911" i="12"/>
  <c r="T911" i="12"/>
  <c r="AI911" i="12" s="1"/>
  <c r="X909" i="12"/>
  <c r="AB907" i="12"/>
  <c r="T907" i="12"/>
  <c r="AI907" i="12" s="1"/>
  <c r="X905" i="12"/>
  <c r="AB903" i="12"/>
  <c r="T903" i="12"/>
  <c r="AI903" i="12" s="1"/>
  <c r="X901" i="12"/>
  <c r="AB899" i="12"/>
  <c r="T899" i="12"/>
  <c r="AI899" i="12" s="1"/>
  <c r="X897" i="12"/>
  <c r="AB895" i="12"/>
  <c r="T895" i="12"/>
  <c r="AI895" i="12" s="1"/>
  <c r="X893" i="12"/>
  <c r="AB891" i="12"/>
  <c r="T891" i="12"/>
  <c r="AI891" i="12" s="1"/>
  <c r="X883" i="12"/>
  <c r="AB881" i="12"/>
  <c r="T881" i="12"/>
  <c r="AI881" i="12" s="1"/>
  <c r="AB880" i="12"/>
  <c r="X880" i="12"/>
  <c r="T880" i="12"/>
  <c r="AI880" i="12" s="1"/>
  <c r="T877" i="12"/>
  <c r="AI877" i="12" s="1"/>
  <c r="AB877" i="12"/>
  <c r="V875" i="12"/>
  <c r="AB865" i="12"/>
  <c r="T865" i="12"/>
  <c r="AI865" i="12" s="1"/>
  <c r="X857" i="12"/>
  <c r="AB856" i="12"/>
  <c r="T856" i="12"/>
  <c r="AI856" i="12" s="1"/>
  <c r="AB855" i="12"/>
  <c r="T855" i="12"/>
  <c r="AI855" i="12" s="1"/>
  <c r="AB848" i="12"/>
  <c r="T848" i="12"/>
  <c r="AI848" i="12" s="1"/>
  <c r="AB847" i="12"/>
  <c r="T847" i="12"/>
  <c r="AI847" i="12" s="1"/>
  <c r="X846" i="12"/>
  <c r="AB844" i="12"/>
  <c r="T844" i="12"/>
  <c r="AI844" i="12" s="1"/>
  <c r="X842" i="12"/>
  <c r="X838" i="12"/>
  <c r="X837" i="12"/>
  <c r="AB836" i="12"/>
  <c r="T836" i="12"/>
  <c r="AI836" i="12" s="1"/>
  <c r="V832" i="12"/>
  <c r="AB829" i="12"/>
  <c r="T829" i="12"/>
  <c r="AI829" i="12" s="1"/>
  <c r="AB826" i="12"/>
  <c r="T826" i="12"/>
  <c r="AI826" i="12" s="1"/>
  <c r="X825" i="12"/>
  <c r="V820" i="12"/>
  <c r="AB817" i="12"/>
  <c r="T817" i="12"/>
  <c r="AI817" i="12" s="1"/>
  <c r="AB813" i="12"/>
  <c r="T813" i="12"/>
  <c r="AI813" i="12" s="1"/>
  <c r="AB810" i="12"/>
  <c r="T810" i="12"/>
  <c r="AI810" i="12" s="1"/>
  <c r="X809" i="12"/>
  <c r="X805" i="12"/>
  <c r="X802" i="12"/>
  <c r="AB798" i="12"/>
  <c r="T798" i="12"/>
  <c r="AI798" i="12" s="1"/>
  <c r="V796" i="12"/>
  <c r="X794" i="12"/>
  <c r="AB793" i="12"/>
  <c r="T793" i="12"/>
  <c r="AI793" i="12" s="1"/>
  <c r="AB790" i="12"/>
  <c r="T790" i="12"/>
  <c r="AI790" i="12" s="1"/>
  <c r="V788" i="12"/>
  <c r="X786" i="12"/>
  <c r="AB782" i="12"/>
  <c r="T782" i="12"/>
  <c r="AI782" i="12" s="1"/>
  <c r="V780" i="12"/>
  <c r="AB777" i="12"/>
  <c r="T777" i="12"/>
  <c r="AI777" i="12" s="1"/>
  <c r="AB773" i="12"/>
  <c r="T773" i="12"/>
  <c r="AI773" i="12" s="1"/>
  <c r="AB770" i="12"/>
  <c r="T770" i="12"/>
  <c r="AI770" i="12" s="1"/>
  <c r="V768" i="12"/>
  <c r="X764" i="12"/>
  <c r="X762" i="12"/>
  <c r="X758" i="12"/>
  <c r="X754" i="12"/>
  <c r="X750" i="12"/>
  <c r="AB744" i="12"/>
  <c r="T744" i="12"/>
  <c r="AI744" i="12" s="1"/>
  <c r="AB740" i="12"/>
  <c r="T740" i="12"/>
  <c r="AI740" i="12" s="1"/>
  <c r="AB736" i="12"/>
  <c r="T736" i="12"/>
  <c r="AI736" i="12" s="1"/>
  <c r="AB732" i="12"/>
  <c r="T732" i="12"/>
  <c r="AI732" i="12" s="1"/>
  <c r="AB730" i="12"/>
  <c r="T730" i="12"/>
  <c r="AI730" i="12" s="1"/>
  <c r="AB726" i="12"/>
  <c r="T726" i="12"/>
  <c r="AI726" i="12" s="1"/>
  <c r="AB722" i="12"/>
  <c r="T722" i="12"/>
  <c r="AI722" i="12" s="1"/>
  <c r="AB718" i="12"/>
  <c r="T718" i="12"/>
  <c r="AI718" i="12" s="1"/>
  <c r="X712" i="12"/>
  <c r="X708" i="12"/>
  <c r="X704" i="12"/>
  <c r="X700" i="12"/>
  <c r="X698" i="12"/>
  <c r="X694" i="12"/>
  <c r="X691" i="12"/>
  <c r="X684" i="12"/>
  <c r="X683" i="12"/>
  <c r="AB679" i="12"/>
  <c r="T679" i="12"/>
  <c r="AI679" i="12" s="1"/>
  <c r="V677" i="12"/>
  <c r="AB672" i="12"/>
  <c r="T672" i="12"/>
  <c r="AI672" i="12" s="1"/>
  <c r="AB671" i="12"/>
  <c r="T671" i="12"/>
  <c r="AI671" i="12" s="1"/>
  <c r="V669" i="12"/>
  <c r="AB664" i="12"/>
  <c r="T664" i="12"/>
  <c r="AI664" i="12" s="1"/>
  <c r="AB663" i="12"/>
  <c r="T663" i="12"/>
  <c r="AI663" i="12" s="1"/>
  <c r="V661" i="12"/>
  <c r="AB653" i="12"/>
  <c r="T653" i="12"/>
  <c r="AI653" i="12" s="1"/>
  <c r="AB651" i="12"/>
  <c r="T651" i="12"/>
  <c r="AI651" i="12" s="1"/>
  <c r="AB647" i="12"/>
  <c r="T647" i="12"/>
  <c r="AI647" i="12" s="1"/>
  <c r="AB643" i="12"/>
  <c r="T643" i="12"/>
  <c r="AI643" i="12" s="1"/>
  <c r="V639" i="12"/>
  <c r="T633" i="12"/>
  <c r="AI633" i="12" s="1"/>
  <c r="AB633" i="12"/>
  <c r="AB630" i="12"/>
  <c r="T630" i="12"/>
  <c r="AI630" i="12" s="1"/>
  <c r="T625" i="12"/>
  <c r="AI625" i="12" s="1"/>
  <c r="AB625" i="12"/>
  <c r="AB622" i="12"/>
  <c r="T622" i="12"/>
  <c r="AI622" i="12" s="1"/>
  <c r="X639" i="12"/>
  <c r="X629" i="12"/>
  <c r="X621" i="12"/>
  <c r="X613" i="12"/>
  <c r="X608" i="12"/>
  <c r="X605" i="12"/>
  <c r="AB598" i="12"/>
  <c r="T598" i="12"/>
  <c r="AI598" i="12" s="1"/>
  <c r="V596" i="12"/>
  <c r="AB593" i="12"/>
  <c r="T593" i="12"/>
  <c r="AI593" i="12" s="1"/>
  <c r="AB590" i="12"/>
  <c r="T590" i="12"/>
  <c r="AI590" i="12" s="1"/>
  <c r="V588" i="12"/>
  <c r="AB585" i="12"/>
  <c r="T585" i="12"/>
  <c r="AI585" i="12" s="1"/>
  <c r="AB582" i="12"/>
  <c r="T582" i="12"/>
  <c r="AI582" i="12" s="1"/>
  <c r="V580" i="12"/>
  <c r="AB577" i="12"/>
  <c r="T577" i="12"/>
  <c r="AI577" i="12" s="1"/>
  <c r="AB574" i="12"/>
  <c r="T574" i="12"/>
  <c r="AI574" i="12" s="1"/>
  <c r="V572" i="12"/>
  <c r="AB569" i="12"/>
  <c r="T569" i="12"/>
  <c r="AI569" i="12" s="1"/>
  <c r="AB566" i="12"/>
  <c r="T566" i="12"/>
  <c r="AI566" i="12" s="1"/>
  <c r="V564" i="12"/>
  <c r="AB561" i="12"/>
  <c r="T561" i="12"/>
  <c r="AI561" i="12" s="1"/>
  <c r="AB558" i="12"/>
  <c r="T558" i="12"/>
  <c r="AI558" i="12" s="1"/>
  <c r="AB554" i="12"/>
  <c r="T554" i="12"/>
  <c r="AI554" i="12" s="1"/>
  <c r="AB550" i="12"/>
  <c r="T550" i="12"/>
  <c r="AI550" i="12" s="1"/>
  <c r="AB546" i="12"/>
  <c r="T546" i="12"/>
  <c r="AI546" i="12" s="1"/>
  <c r="AB542" i="12"/>
  <c r="T542" i="12"/>
  <c r="AI542" i="12" s="1"/>
  <c r="AB538" i="12"/>
  <c r="T538" i="12"/>
  <c r="AI538" i="12" s="1"/>
  <c r="AB534" i="12"/>
  <c r="T534" i="12"/>
  <c r="AI534" i="12" s="1"/>
  <c r="V532" i="12"/>
  <c r="AB529" i="12"/>
  <c r="T529" i="12"/>
  <c r="AI529" i="12" s="1"/>
  <c r="X526" i="12"/>
  <c r="X521" i="12"/>
  <c r="AB518" i="12"/>
  <c r="T518" i="12"/>
  <c r="AI518" i="12" s="1"/>
  <c r="V516" i="12"/>
  <c r="AB513" i="12"/>
  <c r="T513" i="12"/>
  <c r="AI513" i="12" s="1"/>
  <c r="X510" i="12"/>
  <c r="X505" i="12"/>
  <c r="AB502" i="12"/>
  <c r="T502" i="12"/>
  <c r="AI502" i="12" s="1"/>
  <c r="X500" i="12"/>
  <c r="X498" i="12"/>
  <c r="X496" i="12"/>
  <c r="X490" i="12"/>
  <c r="X488" i="12"/>
  <c r="X482" i="12"/>
  <c r="X478" i="12"/>
  <c r="X474" i="12"/>
  <c r="X472" i="12"/>
  <c r="X470" i="12"/>
  <c r="X468" i="12"/>
  <c r="X466" i="12"/>
  <c r="X464" i="12"/>
  <c r="X462" i="12"/>
  <c r="X460" i="12"/>
  <c r="X458" i="12"/>
  <c r="X436" i="12"/>
  <c r="X434" i="12"/>
  <c r="X428" i="12"/>
  <c r="X426" i="12"/>
  <c r="Z421" i="12"/>
  <c r="V420" i="12"/>
  <c r="Z417" i="12"/>
  <c r="V416" i="12"/>
  <c r="Z413" i="12"/>
  <c r="V412" i="12"/>
  <c r="T421" i="12"/>
  <c r="AI421" i="12" s="1"/>
  <c r="AB421" i="12"/>
  <c r="T420" i="12"/>
  <c r="AI420" i="12" s="1"/>
  <c r="AB420" i="12"/>
  <c r="X417" i="12"/>
  <c r="X416" i="12"/>
  <c r="T413" i="12"/>
  <c r="AI413" i="12" s="1"/>
  <c r="AB413" i="12"/>
  <c r="T412" i="12"/>
  <c r="AI412" i="12" s="1"/>
  <c r="AB412" i="12"/>
  <c r="AB390" i="12"/>
  <c r="T390" i="12"/>
  <c r="AI390" i="12" s="1"/>
  <c r="X386" i="12"/>
  <c r="AB382" i="12"/>
  <c r="T382" i="12"/>
  <c r="AI382" i="12" s="1"/>
  <c r="Z381" i="12"/>
  <c r="T381" i="12"/>
  <c r="AI381" i="12" s="1"/>
  <c r="AB380" i="12"/>
  <c r="T380" i="12"/>
  <c r="AI380" i="12" s="1"/>
  <c r="X377" i="12"/>
  <c r="X376" i="12"/>
  <c r="X336" i="12"/>
  <c r="X324" i="12"/>
  <c r="X321" i="12"/>
  <c r="V320" i="12"/>
  <c r="X316" i="12"/>
  <c r="X313" i="12"/>
  <c r="V312" i="12"/>
  <c r="X308" i="12"/>
  <c r="X305" i="12"/>
  <c r="V304" i="12"/>
  <c r="X409" i="12"/>
  <c r="X408" i="12"/>
  <c r="AB405" i="12"/>
  <c r="T405" i="12"/>
  <c r="AI405" i="12" s="1"/>
  <c r="AB404" i="12"/>
  <c r="T404" i="12"/>
  <c r="AI404" i="12" s="1"/>
  <c r="X401" i="12"/>
  <c r="X400" i="12"/>
  <c r="AB397" i="12"/>
  <c r="T397" i="12"/>
  <c r="AI397" i="12" s="1"/>
  <c r="AB396" i="12"/>
  <c r="T396" i="12"/>
  <c r="AI396" i="12" s="1"/>
  <c r="X366" i="12"/>
  <c r="AB362" i="12"/>
  <c r="T362" i="12"/>
  <c r="AI362" i="12" s="1"/>
  <c r="X358" i="12"/>
  <c r="T320" i="12"/>
  <c r="AI320" i="12" s="1"/>
  <c r="AB320" i="12"/>
  <c r="T312" i="12"/>
  <c r="AI312" i="12" s="1"/>
  <c r="AB312" i="12"/>
  <c r="T304" i="12"/>
  <c r="AI304" i="12" s="1"/>
  <c r="AB304" i="12"/>
  <c r="X300" i="12"/>
  <c r="X296" i="12"/>
  <c r="X292" i="12"/>
  <c r="X288" i="12"/>
  <c r="X284" i="12"/>
  <c r="AB279" i="12"/>
  <c r="T279" i="12"/>
  <c r="AI279" i="12" s="1"/>
  <c r="V275" i="12"/>
  <c r="V271" i="12"/>
  <c r="V267" i="12"/>
  <c r="V263" i="12"/>
  <c r="V259" i="12"/>
  <c r="V255" i="12"/>
  <c r="V251" i="12"/>
  <c r="V247" i="12"/>
  <c r="X243" i="12"/>
  <c r="X239" i="12"/>
  <c r="X236" i="12"/>
  <c r="X232" i="12"/>
  <c r="X228" i="12"/>
  <c r="X224" i="12"/>
  <c r="X220" i="12"/>
  <c r="AB217" i="12"/>
  <c r="T217" i="12"/>
  <c r="AI217" i="12" s="1"/>
  <c r="AJ217" i="12" s="1"/>
  <c r="V215" i="12"/>
  <c r="V211" i="12"/>
  <c r="X208" i="12"/>
  <c r="X205" i="12"/>
  <c r="X200" i="12"/>
  <c r="X197" i="12"/>
  <c r="X192" i="12"/>
  <c r="X189" i="12"/>
  <c r="AB183" i="12"/>
  <c r="T183" i="12"/>
  <c r="AI183" i="12" s="1"/>
  <c r="AB179" i="12"/>
  <c r="T179" i="12"/>
  <c r="AI179" i="12" s="1"/>
  <c r="AB175" i="12"/>
  <c r="T175" i="12"/>
  <c r="AI175" i="12" s="1"/>
  <c r="AB171" i="12"/>
  <c r="T171" i="12"/>
  <c r="AI171" i="12" s="1"/>
  <c r="AB167" i="12"/>
  <c r="T167" i="12"/>
  <c r="AI167" i="12" s="1"/>
  <c r="AB163" i="12"/>
  <c r="T163" i="12"/>
  <c r="AI163" i="12" s="1"/>
  <c r="AJ163" i="12" s="1"/>
  <c r="AB159" i="12"/>
  <c r="T159" i="12"/>
  <c r="AI159" i="12" s="1"/>
  <c r="AJ159" i="12" s="1"/>
  <c r="Z158" i="12"/>
  <c r="V158" i="12"/>
  <c r="V157" i="12"/>
  <c r="X157" i="12"/>
  <c r="X145" i="12"/>
  <c r="V139" i="12"/>
  <c r="X136" i="12"/>
  <c r="X133" i="12"/>
  <c r="AB127" i="12"/>
  <c r="T127" i="12"/>
  <c r="AI127" i="12" s="1"/>
  <c r="AJ127" i="12" s="1"/>
  <c r="AB125" i="12"/>
  <c r="T125" i="12"/>
  <c r="AI125" i="12" s="1"/>
  <c r="X153" i="12"/>
  <c r="X120" i="12"/>
  <c r="AB116" i="12"/>
  <c r="T116" i="12"/>
  <c r="AI116" i="12" s="1"/>
  <c r="AJ116" i="12" s="1"/>
  <c r="AB115" i="12"/>
  <c r="T115" i="12"/>
  <c r="AI115" i="12" s="1"/>
  <c r="AJ115" i="12" s="1"/>
  <c r="X110" i="12"/>
  <c r="X107" i="12"/>
  <c r="X102" i="12"/>
  <c r="X99" i="12"/>
  <c r="T67" i="12"/>
  <c r="AI67" i="12" s="1"/>
  <c r="AJ67" i="12" s="1"/>
  <c r="AB67" i="12"/>
  <c r="AB64" i="12"/>
  <c r="T64" i="12"/>
  <c r="AI64" i="12" s="1"/>
  <c r="X95" i="12"/>
  <c r="AB91" i="12"/>
  <c r="T91" i="12"/>
  <c r="AI91" i="12" s="1"/>
  <c r="X87" i="12"/>
  <c r="AB83" i="12"/>
  <c r="T83" i="12"/>
  <c r="AI83" i="12" s="1"/>
  <c r="X79" i="12"/>
  <c r="AB76" i="12"/>
  <c r="T76" i="12"/>
  <c r="AI76" i="12" s="1"/>
  <c r="AJ76" i="12" s="1"/>
  <c r="AB74" i="12"/>
  <c r="T74" i="12"/>
  <c r="AI74" i="12" s="1"/>
  <c r="V70" i="12"/>
  <c r="Z70" i="12"/>
  <c r="X68" i="12"/>
  <c r="T63" i="12"/>
  <c r="AI63" i="12" s="1"/>
  <c r="AJ63" i="12" s="1"/>
  <c r="AB63" i="12"/>
  <c r="T42" i="12"/>
  <c r="AI42" i="12" s="1"/>
  <c r="AB42" i="12"/>
  <c r="X40" i="12"/>
  <c r="X39" i="12"/>
  <c r="V61" i="12"/>
  <c r="AB56" i="12"/>
  <c r="T56" i="12"/>
  <c r="AI56" i="12" s="1"/>
  <c r="AJ56" i="12" s="1"/>
  <c r="X52" i="12"/>
  <c r="X51" i="12"/>
  <c r="V41" i="12"/>
  <c r="Z40" i="12"/>
  <c r="T19" i="12"/>
  <c r="AI19" i="12" s="1"/>
  <c r="AJ19" i="12" s="1"/>
  <c r="AB19" i="12"/>
  <c r="X17" i="12"/>
  <c r="AB35" i="12"/>
  <c r="X35" i="12"/>
  <c r="AB33" i="12"/>
  <c r="T33" i="12"/>
  <c r="AI33" i="12" s="1"/>
  <c r="AJ33" i="12" s="1"/>
  <c r="X31" i="12"/>
  <c r="X30" i="12"/>
  <c r="AB27" i="12"/>
  <c r="T27" i="12"/>
  <c r="AI27" i="12" s="1"/>
  <c r="AJ27" i="12" s="1"/>
  <c r="AB26" i="12"/>
  <c r="T26" i="12"/>
  <c r="AI26" i="12" s="1"/>
  <c r="X23" i="12"/>
  <c r="V19" i="12"/>
  <c r="X16" i="12"/>
  <c r="X10" i="12"/>
  <c r="X45" i="12"/>
  <c r="X24" i="12"/>
  <c r="X22" i="12"/>
  <c r="AB13" i="12"/>
  <c r="T13" i="12"/>
  <c r="AI13" i="12" s="1"/>
  <c r="Z9" i="12"/>
  <c r="T9" i="12"/>
  <c r="AI9" i="12" s="1"/>
  <c r="AJ9" i="12" s="1"/>
  <c r="X5" i="12"/>
  <c r="X832" i="12"/>
  <c r="AB828" i="12"/>
  <c r="T828" i="12"/>
  <c r="AI828" i="12" s="1"/>
  <c r="X824" i="12"/>
  <c r="AB820" i="12"/>
  <c r="T820" i="12"/>
  <c r="AI820" i="12" s="1"/>
  <c r="X816" i="12"/>
  <c r="AB812" i="12"/>
  <c r="T812" i="12"/>
  <c r="AI812" i="12" s="1"/>
  <c r="X808" i="12"/>
  <c r="AB804" i="12"/>
  <c r="T804" i="12"/>
  <c r="AI804" i="12" s="1"/>
  <c r="X800" i="12"/>
  <c r="AB796" i="12"/>
  <c r="T796" i="12"/>
  <c r="AI796" i="12" s="1"/>
  <c r="X792" i="12"/>
  <c r="AB788" i="12"/>
  <c r="T788" i="12"/>
  <c r="AI788" i="12" s="1"/>
  <c r="X784" i="12"/>
  <c r="AB780" i="12"/>
  <c r="T780" i="12"/>
  <c r="AI780" i="12" s="1"/>
  <c r="X776" i="12"/>
  <c r="AB772" i="12"/>
  <c r="T772" i="12"/>
  <c r="AI772" i="12" s="1"/>
  <c r="AB768" i="12"/>
  <c r="T768" i="12"/>
  <c r="AI768" i="12" s="1"/>
  <c r="X689" i="12"/>
  <c r="X685" i="12"/>
  <c r="X681" i="12"/>
  <c r="X677" i="12"/>
  <c r="X673" i="12"/>
  <c r="X669" i="12"/>
  <c r="X665" i="12"/>
  <c r="X661" i="12"/>
  <c r="AB657" i="12"/>
  <c r="T657" i="12"/>
  <c r="AI657" i="12" s="1"/>
  <c r="AB615" i="12"/>
  <c r="T615" i="12"/>
  <c r="AI615" i="12" s="1"/>
  <c r="X611" i="12"/>
  <c r="AB607" i="12"/>
  <c r="T607" i="12"/>
  <c r="AI607" i="12" s="1"/>
  <c r="X603" i="12"/>
  <c r="AB600" i="12"/>
  <c r="T600" i="12"/>
  <c r="AI600" i="12" s="1"/>
  <c r="X596" i="12"/>
  <c r="AB592" i="12"/>
  <c r="T592" i="12"/>
  <c r="AI592" i="12" s="1"/>
  <c r="X588" i="12"/>
  <c r="AB584" i="12"/>
  <c r="T584" i="12"/>
  <c r="AI584" i="12" s="1"/>
  <c r="X580" i="12"/>
  <c r="AB576" i="12"/>
  <c r="T576" i="12"/>
  <c r="AI576" i="12" s="1"/>
  <c r="X572" i="12"/>
  <c r="AB568" i="12"/>
  <c r="T568" i="12"/>
  <c r="AI568" i="12" s="1"/>
  <c r="X564" i="12"/>
  <c r="AB560" i="12"/>
  <c r="T560" i="12"/>
  <c r="AI560" i="12" s="1"/>
  <c r="X532" i="12"/>
  <c r="AB528" i="12"/>
  <c r="T528" i="12"/>
  <c r="AI528" i="12" s="1"/>
  <c r="X524" i="12"/>
  <c r="AB520" i="12"/>
  <c r="T520" i="12"/>
  <c r="AI520" i="12" s="1"/>
  <c r="X516" i="12"/>
  <c r="AB512" i="12"/>
  <c r="T512" i="12"/>
  <c r="AI512" i="12" s="1"/>
  <c r="X508" i="12"/>
  <c r="AB504" i="12"/>
  <c r="T504" i="12"/>
  <c r="AI504" i="12" s="1"/>
  <c r="AB277" i="12"/>
  <c r="T277" i="12"/>
  <c r="AI277" i="12" s="1"/>
  <c r="AB273" i="12"/>
  <c r="T273" i="12"/>
  <c r="AI273" i="12" s="1"/>
  <c r="AB269" i="12"/>
  <c r="T269" i="12"/>
  <c r="AI269" i="12" s="1"/>
  <c r="AB265" i="12"/>
  <c r="T265" i="12"/>
  <c r="AI265" i="12" s="1"/>
  <c r="AJ265" i="12" s="1"/>
  <c r="AB261" i="12"/>
  <c r="T261" i="12"/>
  <c r="AI261" i="12" s="1"/>
  <c r="AB257" i="12"/>
  <c r="T257" i="12"/>
  <c r="AI257" i="12" s="1"/>
  <c r="AJ257" i="12" s="1"/>
  <c r="AB253" i="12"/>
  <c r="T253" i="12"/>
  <c r="AI253" i="12" s="1"/>
  <c r="AB249" i="12"/>
  <c r="T249" i="12"/>
  <c r="AI249" i="12" s="1"/>
  <c r="AJ249" i="12" s="1"/>
  <c r="AB275" i="12"/>
  <c r="T275" i="12"/>
  <c r="AI275" i="12" s="1"/>
  <c r="X271" i="12"/>
  <c r="AB267" i="12"/>
  <c r="T267" i="12"/>
  <c r="AI267" i="12" s="1"/>
  <c r="X263" i="12"/>
  <c r="AB259" i="12"/>
  <c r="T259" i="12"/>
  <c r="AI259" i="12" s="1"/>
  <c r="X255" i="12"/>
  <c r="AB251" i="12"/>
  <c r="T251" i="12"/>
  <c r="AI251" i="12" s="1"/>
  <c r="AJ251" i="12" s="1"/>
  <c r="X247" i="12"/>
  <c r="AB215" i="12"/>
  <c r="T215" i="12"/>
  <c r="AI215" i="12" s="1"/>
  <c r="X211" i="12"/>
  <c r="AB207" i="12"/>
  <c r="T207" i="12"/>
  <c r="AI207" i="12" s="1"/>
  <c r="X203" i="12"/>
  <c r="AB199" i="12"/>
  <c r="T199" i="12"/>
  <c r="AI199" i="12" s="1"/>
  <c r="AJ199" i="12" s="1"/>
  <c r="X195" i="12"/>
  <c r="AB191" i="12"/>
  <c r="T191" i="12"/>
  <c r="AI191" i="12" s="1"/>
  <c r="X187" i="12"/>
  <c r="X143" i="12"/>
  <c r="AB139" i="12"/>
  <c r="T139" i="12"/>
  <c r="AI139" i="12" s="1"/>
  <c r="X135" i="12"/>
  <c r="AB131" i="12"/>
  <c r="T131" i="12"/>
  <c r="AI131" i="12" s="1"/>
  <c r="AJ131" i="12" s="1"/>
  <c r="AB113" i="12"/>
  <c r="T113" i="12"/>
  <c r="AI113" i="12" s="1"/>
  <c r="AJ113" i="12" s="1"/>
  <c r="X109" i="12"/>
  <c r="AB105" i="12"/>
  <c r="T105" i="12"/>
  <c r="AI105" i="12" s="1"/>
  <c r="X101" i="12"/>
  <c r="X77" i="12"/>
  <c r="X73" i="12"/>
  <c r="X69" i="12"/>
  <c r="AB75" i="12"/>
  <c r="T75" i="12"/>
  <c r="AI75" i="12" s="1"/>
  <c r="AJ75" i="12" s="1"/>
  <c r="X71" i="12"/>
  <c r="AB61" i="12"/>
  <c r="T61" i="12"/>
  <c r="AI61" i="12" s="1"/>
  <c r="X57" i="12"/>
  <c r="AB53" i="12"/>
  <c r="T53" i="12"/>
  <c r="AI53" i="12" s="1"/>
  <c r="AB34" i="12"/>
  <c r="T34" i="12"/>
  <c r="AI34" i="12" s="1"/>
  <c r="X41" i="12"/>
  <c r="AB36" i="12"/>
  <c r="T36" i="12"/>
  <c r="AI36" i="12" s="1"/>
  <c r="X32" i="12"/>
  <c r="X15" i="12"/>
  <c r="X7" i="12"/>
  <c r="AB143" i="12"/>
  <c r="T143" i="12"/>
  <c r="AI143" i="12" s="1"/>
  <c r="AJ143" i="12" s="1"/>
  <c r="X139" i="12"/>
  <c r="X113" i="12"/>
  <c r="AB109" i="12"/>
  <c r="AB73" i="12"/>
  <c r="T73" i="12"/>
  <c r="AI73" i="12" s="1"/>
  <c r="AJ73" i="12" s="1"/>
  <c r="X75" i="12"/>
  <c r="AB57" i="12"/>
  <c r="T57" i="12"/>
  <c r="AI57" i="12" s="1"/>
  <c r="AJ57" i="12" s="1"/>
  <c r="X53" i="12"/>
  <c r="X34" i="12"/>
  <c r="AB41" i="12"/>
  <c r="T41" i="12"/>
  <c r="AI41" i="12" s="1"/>
  <c r="AB32" i="12"/>
  <c r="T32" i="12"/>
  <c r="AI32" i="12" s="1"/>
  <c r="AJ32" i="12" s="1"/>
  <c r="AB15" i="12"/>
  <c r="T15" i="12"/>
  <c r="AI15" i="12" s="1"/>
  <c r="AJ15" i="12" s="1"/>
  <c r="T45" i="12"/>
  <c r="AI45" i="12" s="1"/>
  <c r="V36" i="12"/>
  <c r="V32" i="12"/>
  <c r="AB24" i="12"/>
  <c r="T24" i="12"/>
  <c r="AI24" i="12" s="1"/>
  <c r="AB22" i="12"/>
  <c r="T22" i="12"/>
  <c r="AI22" i="12" s="1"/>
  <c r="X13" i="12"/>
  <c r="AB9" i="12"/>
  <c r="X9" i="12"/>
  <c r="AB5" i="12"/>
  <c r="T5" i="12"/>
  <c r="AI5" i="12" s="1"/>
  <c r="AB832" i="12"/>
  <c r="T832" i="12"/>
  <c r="AI832" i="12" s="1"/>
  <c r="X828" i="12"/>
  <c r="AB824" i="12"/>
  <c r="T824" i="12"/>
  <c r="AI824" i="12" s="1"/>
  <c r="X820" i="12"/>
  <c r="AB816" i="12"/>
  <c r="T816" i="12"/>
  <c r="AI816" i="12" s="1"/>
  <c r="X812" i="12"/>
  <c r="AB808" i="12"/>
  <c r="T808" i="12"/>
  <c r="AI808" i="12" s="1"/>
  <c r="X804" i="12"/>
  <c r="AB800" i="12"/>
  <c r="T800" i="12"/>
  <c r="AI800" i="12" s="1"/>
  <c r="X796" i="12"/>
  <c r="AB792" i="12"/>
  <c r="T792" i="12"/>
  <c r="AI792" i="12" s="1"/>
  <c r="X788" i="12"/>
  <c r="AB784" i="12"/>
  <c r="T784" i="12"/>
  <c r="AI784" i="12" s="1"/>
  <c r="X780" i="12"/>
  <c r="AB776" i="12"/>
  <c r="T776" i="12"/>
  <c r="AI776" i="12" s="1"/>
  <c r="X772" i="12"/>
  <c r="X768" i="12"/>
  <c r="AB689" i="12"/>
  <c r="T689" i="12"/>
  <c r="AI689" i="12" s="1"/>
  <c r="AB685" i="12"/>
  <c r="T685" i="12"/>
  <c r="AI685" i="12" s="1"/>
  <c r="AB681" i="12"/>
  <c r="T681" i="12"/>
  <c r="AI681" i="12" s="1"/>
  <c r="AB677" i="12"/>
  <c r="T677" i="12"/>
  <c r="AI677" i="12" s="1"/>
  <c r="AB673" i="12"/>
  <c r="T673" i="12"/>
  <c r="AI673" i="12" s="1"/>
  <c r="AB669" i="12"/>
  <c r="T669" i="12"/>
  <c r="AI669" i="12" s="1"/>
  <c r="AB665" i="12"/>
  <c r="T665" i="12"/>
  <c r="AI665" i="12" s="1"/>
  <c r="AB661" i="12"/>
  <c r="T661" i="12"/>
  <c r="AI661" i="12" s="1"/>
  <c r="X657" i="12"/>
  <c r="X615" i="12"/>
  <c r="AB611" i="12"/>
  <c r="T611" i="12"/>
  <c r="AI611" i="12" s="1"/>
  <c r="X607" i="12"/>
  <c r="AB603" i="12"/>
  <c r="T603" i="12"/>
  <c r="AI603" i="12" s="1"/>
  <c r="X600" i="12"/>
  <c r="AB596" i="12"/>
  <c r="T596" i="12"/>
  <c r="AI596" i="12" s="1"/>
  <c r="X592" i="12"/>
  <c r="AB588" i="12"/>
  <c r="T588" i="12"/>
  <c r="AI588" i="12" s="1"/>
  <c r="X584" i="12"/>
  <c r="AB580" i="12"/>
  <c r="T580" i="12"/>
  <c r="AI580" i="12" s="1"/>
  <c r="X576" i="12"/>
  <c r="AB572" i="12"/>
  <c r="T572" i="12"/>
  <c r="AI572" i="12" s="1"/>
  <c r="X568" i="12"/>
  <c r="AB564" i="12"/>
  <c r="T564" i="12"/>
  <c r="AI564" i="12" s="1"/>
  <c r="X560" i="12"/>
  <c r="AB532" i="12"/>
  <c r="T532" i="12"/>
  <c r="AI532" i="12" s="1"/>
  <c r="X528" i="12"/>
  <c r="AB524" i="12"/>
  <c r="T524" i="12"/>
  <c r="AI524" i="12" s="1"/>
  <c r="X520" i="12"/>
  <c r="AB516" i="12"/>
  <c r="T516" i="12"/>
  <c r="AI516" i="12" s="1"/>
  <c r="X512" i="12"/>
  <c r="AB508" i="12"/>
  <c r="T508" i="12"/>
  <c r="AI508" i="12" s="1"/>
  <c r="X504" i="12"/>
  <c r="X277" i="12"/>
  <c r="X273" i="12"/>
  <c r="X269" i="12"/>
  <c r="X265" i="12"/>
  <c r="X261" i="12"/>
  <c r="X257" i="12"/>
  <c r="X253" i="12"/>
  <c r="X249" i="12"/>
  <c r="X275" i="12"/>
  <c r="AB271" i="12"/>
  <c r="T271" i="12"/>
  <c r="AI271" i="12" s="1"/>
  <c r="X267" i="12"/>
  <c r="AB263" i="12"/>
  <c r="T263" i="12"/>
  <c r="AI263" i="12" s="1"/>
  <c r="X259" i="12"/>
  <c r="AB255" i="12"/>
  <c r="T255" i="12"/>
  <c r="AI255" i="12" s="1"/>
  <c r="X251" i="12"/>
  <c r="AB247" i="12"/>
  <c r="T247" i="12"/>
  <c r="AI247" i="12" s="1"/>
  <c r="X215" i="12"/>
  <c r="AB211" i="12"/>
  <c r="T211" i="12"/>
  <c r="AI211" i="12" s="1"/>
  <c r="AJ211" i="12" s="1"/>
  <c r="X207" i="12"/>
  <c r="AB203" i="12"/>
  <c r="T203" i="12"/>
  <c r="AI203" i="12" s="1"/>
  <c r="X199" i="12"/>
  <c r="AB195" i="12"/>
  <c r="T195" i="12"/>
  <c r="AI195" i="12" s="1"/>
  <c r="X191" i="12"/>
  <c r="AB187" i="12"/>
  <c r="T187" i="12"/>
  <c r="AI187" i="12" s="1"/>
  <c r="AJ187" i="12" s="1"/>
  <c r="AB135" i="12"/>
  <c r="T135" i="12"/>
  <c r="AI135" i="12" s="1"/>
  <c r="AJ135" i="12" s="1"/>
  <c r="X131" i="12"/>
  <c r="T109" i="12"/>
  <c r="AI109" i="12" s="1"/>
  <c r="X105" i="12"/>
  <c r="AB101" i="12"/>
  <c r="T101" i="12"/>
  <c r="AI101" i="12" s="1"/>
  <c r="AB77" i="12"/>
  <c r="T77" i="12"/>
  <c r="AI77" i="12" s="1"/>
  <c r="AJ77" i="12" s="1"/>
  <c r="AB69" i="12"/>
  <c r="T69" i="12"/>
  <c r="AI69" i="12" s="1"/>
  <c r="AB71" i="12"/>
  <c r="T71" i="12"/>
  <c r="AI71" i="12" s="1"/>
  <c r="X61" i="12"/>
  <c r="X36" i="12"/>
  <c r="AB7" i="12"/>
  <c r="T7" i="12"/>
  <c r="AI7" i="12" s="1"/>
  <c r="B3" i="27"/>
  <c r="C3" i="27"/>
  <c r="G3" i="27"/>
  <c r="T3" i="27"/>
  <c r="B4" i="27"/>
  <c r="C4" i="27"/>
  <c r="G4" i="27"/>
  <c r="T4" i="27"/>
  <c r="B5" i="27"/>
  <c r="C5" i="27"/>
  <c r="G5" i="27"/>
  <c r="T5" i="27"/>
  <c r="B6" i="27"/>
  <c r="C6" i="27"/>
  <c r="G6" i="27"/>
  <c r="T6" i="27"/>
  <c r="B7" i="27"/>
  <c r="C7" i="27"/>
  <c r="G7" i="27"/>
  <c r="T7" i="27"/>
  <c r="B8" i="27"/>
  <c r="C8" i="27"/>
  <c r="G8" i="27"/>
  <c r="T8" i="27"/>
  <c r="B9" i="27"/>
  <c r="C9" i="27"/>
  <c r="G9" i="27"/>
  <c r="T9" i="27"/>
  <c r="B10" i="27"/>
  <c r="C10" i="27"/>
  <c r="G10" i="27"/>
  <c r="T10" i="27"/>
  <c r="B11" i="27"/>
  <c r="C11" i="27"/>
  <c r="G11" i="27"/>
  <c r="T11" i="27"/>
  <c r="B12" i="27"/>
  <c r="C12" i="27"/>
  <c r="G12" i="27"/>
  <c r="T12" i="27"/>
  <c r="B13" i="27"/>
  <c r="C13" i="27"/>
  <c r="G13" i="27"/>
  <c r="T13" i="27"/>
  <c r="B14" i="27"/>
  <c r="C14" i="27"/>
  <c r="G14" i="27"/>
  <c r="T14" i="27"/>
  <c r="B15" i="27"/>
  <c r="C15" i="27"/>
  <c r="G15" i="27"/>
  <c r="T15" i="27"/>
  <c r="B17" i="27"/>
  <c r="C17" i="27"/>
  <c r="G17" i="27"/>
  <c r="T17" i="27"/>
  <c r="B18" i="27"/>
  <c r="C18" i="27"/>
  <c r="G18" i="27"/>
  <c r="T18" i="27"/>
  <c r="B19" i="27"/>
  <c r="C19" i="27"/>
  <c r="G19" i="27"/>
  <c r="T19" i="27"/>
  <c r="B20" i="27"/>
  <c r="C20" i="27"/>
  <c r="G20" i="27"/>
  <c r="T20" i="27"/>
  <c r="B21" i="27"/>
  <c r="C21" i="27"/>
  <c r="G21" i="27"/>
  <c r="T21" i="27"/>
  <c r="B22" i="27"/>
  <c r="C22" i="27"/>
  <c r="G22" i="27"/>
  <c r="T22" i="27"/>
  <c r="B23" i="27"/>
  <c r="C23" i="27"/>
  <c r="G23" i="27"/>
  <c r="T23" i="27"/>
  <c r="B24" i="27"/>
  <c r="C24" i="27"/>
  <c r="G24" i="27"/>
  <c r="T24" i="27"/>
  <c r="B25" i="27"/>
  <c r="C25" i="27"/>
  <c r="G25" i="27"/>
  <c r="T25" i="27"/>
  <c r="B26" i="27"/>
  <c r="C26" i="27"/>
  <c r="G26" i="27"/>
  <c r="N26" i="27" s="1"/>
  <c r="T26" i="27"/>
  <c r="B27" i="27"/>
  <c r="C27" i="27"/>
  <c r="G27" i="27"/>
  <c r="T27" i="27"/>
  <c r="B28" i="27"/>
  <c r="C28" i="27"/>
  <c r="G28" i="27"/>
  <c r="T28" i="27"/>
  <c r="B29" i="27"/>
  <c r="C29" i="27"/>
  <c r="G29" i="27"/>
  <c r="T29" i="27"/>
  <c r="B30" i="27"/>
  <c r="C30" i="27"/>
  <c r="G30" i="27"/>
  <c r="N30" i="27" s="1"/>
  <c r="T30" i="27"/>
  <c r="B31" i="27"/>
  <c r="C31" i="27"/>
  <c r="G31" i="27"/>
  <c r="N31" i="27" s="1"/>
  <c r="T31" i="27"/>
  <c r="B32" i="27"/>
  <c r="C32" i="27"/>
  <c r="G32" i="27"/>
  <c r="T32" i="27"/>
  <c r="B33" i="27"/>
  <c r="C33" i="27"/>
  <c r="G33" i="27"/>
  <c r="N33" i="27" s="1"/>
  <c r="T33" i="27"/>
  <c r="B34" i="27"/>
  <c r="C34" i="27"/>
  <c r="G34" i="27"/>
  <c r="T34" i="27"/>
  <c r="B35" i="27"/>
  <c r="C35" i="27"/>
  <c r="G35" i="27"/>
  <c r="T35" i="27"/>
  <c r="B36" i="27"/>
  <c r="C36" i="27"/>
  <c r="G36" i="27"/>
  <c r="T36" i="27"/>
  <c r="B37" i="27"/>
  <c r="C37" i="27"/>
  <c r="G37" i="27"/>
  <c r="T37" i="27"/>
  <c r="B38" i="27"/>
  <c r="C38" i="27"/>
  <c r="G38" i="27"/>
  <c r="T38" i="27"/>
  <c r="B39" i="27"/>
  <c r="C39" i="27"/>
  <c r="G39" i="27"/>
  <c r="T39" i="27"/>
  <c r="B40" i="27"/>
  <c r="C40" i="27"/>
  <c r="G40" i="27"/>
  <c r="T40" i="27"/>
  <c r="B41" i="27"/>
  <c r="C41" i="27"/>
  <c r="G41" i="27"/>
  <c r="N41" i="27" s="1"/>
  <c r="T41" i="27"/>
  <c r="B42" i="27"/>
  <c r="C42" i="27"/>
  <c r="G42" i="27"/>
  <c r="T42" i="27"/>
  <c r="B43" i="27"/>
  <c r="C43" i="27"/>
  <c r="G43" i="27"/>
  <c r="T43" i="27"/>
  <c r="B44" i="27"/>
  <c r="C44" i="27"/>
  <c r="G44" i="27"/>
  <c r="N44" i="27" s="1"/>
  <c r="T44" i="27"/>
  <c r="B45" i="27"/>
  <c r="C45" i="27"/>
  <c r="G45" i="27"/>
  <c r="N45" i="27" s="1"/>
  <c r="T45" i="27"/>
  <c r="B46" i="27"/>
  <c r="C46" i="27"/>
  <c r="G46" i="27"/>
  <c r="T46" i="27"/>
  <c r="B47" i="27"/>
  <c r="C47" i="27"/>
  <c r="G47" i="27"/>
  <c r="T47" i="27"/>
  <c r="B48" i="27"/>
  <c r="C48" i="27"/>
  <c r="G48" i="27"/>
  <c r="T48" i="27"/>
  <c r="B49" i="27"/>
  <c r="C49" i="27"/>
  <c r="G49" i="27"/>
  <c r="T49" i="27"/>
  <c r="B50" i="27"/>
  <c r="C50" i="27"/>
  <c r="G50" i="27"/>
  <c r="N50" i="27" s="1"/>
  <c r="T50" i="27"/>
  <c r="B51" i="27"/>
  <c r="C51" i="27"/>
  <c r="G51" i="27"/>
  <c r="N51" i="27" s="1"/>
  <c r="T51" i="27"/>
  <c r="B52" i="27"/>
  <c r="C52" i="27"/>
  <c r="G52" i="27"/>
  <c r="T52" i="27"/>
  <c r="B53" i="27"/>
  <c r="C53" i="27"/>
  <c r="G53" i="27"/>
  <c r="T53" i="27"/>
  <c r="B54" i="27"/>
  <c r="C54" i="27"/>
  <c r="G54" i="27"/>
  <c r="T54" i="27"/>
  <c r="B55" i="27"/>
  <c r="C55" i="27"/>
  <c r="G55" i="27"/>
  <c r="T55" i="27"/>
  <c r="B56" i="27"/>
  <c r="C56" i="27"/>
  <c r="G56" i="27"/>
  <c r="N56" i="27" s="1"/>
  <c r="T56" i="27"/>
  <c r="B57" i="27"/>
  <c r="C57" i="27"/>
  <c r="G57" i="27"/>
  <c r="T57" i="27"/>
  <c r="B58" i="27"/>
  <c r="C58" i="27"/>
  <c r="G58" i="27"/>
  <c r="T58" i="27"/>
  <c r="B59" i="27"/>
  <c r="C59" i="27"/>
  <c r="G59" i="27"/>
  <c r="N59" i="27" s="1"/>
  <c r="T59" i="27"/>
  <c r="B60" i="27"/>
  <c r="C60" i="27"/>
  <c r="G60" i="27"/>
  <c r="T60" i="27"/>
  <c r="B61" i="27"/>
  <c r="C61" i="27"/>
  <c r="G61" i="27"/>
  <c r="T61" i="27"/>
  <c r="B62" i="27"/>
  <c r="C62" i="27"/>
  <c r="G62" i="27"/>
  <c r="N62" i="27" s="1"/>
  <c r="T62" i="27"/>
  <c r="B63" i="27"/>
  <c r="C63" i="27"/>
  <c r="G63" i="27"/>
  <c r="T63" i="27"/>
  <c r="B64" i="27"/>
  <c r="C64" i="27"/>
  <c r="G64" i="27"/>
  <c r="N64" i="27" s="1"/>
  <c r="T64" i="27"/>
  <c r="B65" i="27"/>
  <c r="C65" i="27"/>
  <c r="G65" i="27"/>
  <c r="T65" i="27"/>
  <c r="B66" i="27"/>
  <c r="C66" i="27"/>
  <c r="G66" i="27"/>
  <c r="T66" i="27"/>
  <c r="B67" i="27"/>
  <c r="C67" i="27"/>
  <c r="G67" i="27"/>
  <c r="N67" i="27" s="1"/>
  <c r="T67" i="27"/>
  <c r="B68" i="27"/>
  <c r="C68" i="27"/>
  <c r="G68" i="27"/>
  <c r="N68" i="27" s="1"/>
  <c r="T68" i="27"/>
  <c r="B69" i="27"/>
  <c r="C69" i="27"/>
  <c r="G69" i="27"/>
  <c r="T69" i="27"/>
  <c r="B70" i="27"/>
  <c r="C70" i="27"/>
  <c r="G70" i="27"/>
  <c r="T70" i="27"/>
  <c r="B71" i="27"/>
  <c r="C71" i="27"/>
  <c r="G71" i="27"/>
  <c r="N71" i="27" s="1"/>
  <c r="T71" i="27"/>
  <c r="B72" i="27"/>
  <c r="C72" i="27"/>
  <c r="G72" i="27"/>
  <c r="T72" i="27"/>
  <c r="B73" i="27"/>
  <c r="C73" i="27"/>
  <c r="G73" i="27"/>
  <c r="T73" i="27"/>
  <c r="B74" i="27"/>
  <c r="C74" i="27"/>
  <c r="G74" i="27"/>
  <c r="T74" i="27"/>
  <c r="B75" i="27"/>
  <c r="C75" i="27"/>
  <c r="G75" i="27"/>
  <c r="N75" i="27" s="1"/>
  <c r="T75" i="27"/>
  <c r="B76" i="27"/>
  <c r="C76" i="27"/>
  <c r="G76" i="27"/>
  <c r="T76" i="27"/>
  <c r="B77" i="27"/>
  <c r="C77" i="27"/>
  <c r="G77" i="27"/>
  <c r="T77" i="27"/>
  <c r="B78" i="27"/>
  <c r="C78" i="27"/>
  <c r="G78" i="27"/>
  <c r="T78" i="27"/>
  <c r="B79" i="27"/>
  <c r="C79" i="27"/>
  <c r="G79" i="27"/>
  <c r="N79" i="27" s="1"/>
  <c r="T79" i="27"/>
  <c r="B80" i="27"/>
  <c r="C80" i="27"/>
  <c r="G80" i="27"/>
  <c r="T80" i="27"/>
  <c r="B81" i="27"/>
  <c r="C81" i="27"/>
  <c r="G81" i="27"/>
  <c r="T81" i="27"/>
  <c r="B82" i="27"/>
  <c r="C82" i="27"/>
  <c r="G82" i="27"/>
  <c r="T82" i="27"/>
  <c r="B83" i="27"/>
  <c r="C83" i="27"/>
  <c r="G83" i="27"/>
  <c r="N83" i="27" s="1"/>
  <c r="T83" i="27"/>
  <c r="B84" i="27"/>
  <c r="C84" i="27"/>
  <c r="G84" i="27"/>
  <c r="N84" i="27" s="1"/>
  <c r="T84" i="27"/>
  <c r="B85" i="27"/>
  <c r="C85" i="27"/>
  <c r="G85" i="27"/>
  <c r="T85" i="27"/>
  <c r="B86" i="27"/>
  <c r="C86" i="27"/>
  <c r="G86" i="27"/>
  <c r="N86" i="27" s="1"/>
  <c r="T86" i="27"/>
  <c r="B87" i="27"/>
  <c r="C87" i="27"/>
  <c r="G87" i="27"/>
  <c r="T87" i="27"/>
  <c r="B88" i="27"/>
  <c r="C88" i="27"/>
  <c r="G88" i="27"/>
  <c r="T88" i="27"/>
  <c r="B89" i="27"/>
  <c r="C89" i="27"/>
  <c r="G89" i="27"/>
  <c r="T89" i="27"/>
  <c r="B90" i="27"/>
  <c r="C90" i="27"/>
  <c r="G90" i="27"/>
  <c r="T90" i="27"/>
  <c r="B91" i="27"/>
  <c r="C91" i="27"/>
  <c r="G91" i="27"/>
  <c r="T91" i="27"/>
  <c r="B92" i="27"/>
  <c r="C92" i="27"/>
  <c r="G92" i="27"/>
  <c r="N92" i="27" s="1"/>
  <c r="T92" i="27"/>
  <c r="B93" i="27"/>
  <c r="C93" i="27"/>
  <c r="G93" i="27"/>
  <c r="N93" i="27" s="1"/>
  <c r="T93" i="27"/>
  <c r="B94" i="27"/>
  <c r="C94" i="27"/>
  <c r="G94" i="27"/>
  <c r="T94" i="27"/>
  <c r="B95" i="27"/>
  <c r="C95" i="27"/>
  <c r="G95" i="27"/>
  <c r="T95" i="27"/>
  <c r="B96" i="27"/>
  <c r="C96" i="27"/>
  <c r="G96" i="27"/>
  <c r="T96" i="27"/>
  <c r="B97" i="27"/>
  <c r="C97" i="27"/>
  <c r="G97" i="27"/>
  <c r="T97" i="27"/>
  <c r="B98" i="27"/>
  <c r="C98" i="27"/>
  <c r="G98" i="27"/>
  <c r="T98" i="27"/>
  <c r="B99" i="27"/>
  <c r="C99" i="27"/>
  <c r="G99" i="27"/>
  <c r="T99" i="27"/>
  <c r="B100" i="27"/>
  <c r="C100" i="27"/>
  <c r="G100" i="27"/>
  <c r="T100" i="27"/>
  <c r="B101" i="27"/>
  <c r="C101" i="27"/>
  <c r="G101" i="27"/>
  <c r="N101" i="27" s="1"/>
  <c r="T101" i="27"/>
  <c r="B102" i="27"/>
  <c r="C102" i="27"/>
  <c r="G102" i="27"/>
  <c r="T102" i="27"/>
  <c r="B103" i="27"/>
  <c r="C103" i="27"/>
  <c r="G103" i="27"/>
  <c r="T103" i="27"/>
  <c r="B104" i="27"/>
  <c r="C104" i="27"/>
  <c r="G104" i="27"/>
  <c r="T104" i="27"/>
  <c r="B105" i="27"/>
  <c r="C105" i="27"/>
  <c r="G105" i="27"/>
  <c r="T105" i="27"/>
  <c r="B106" i="27"/>
  <c r="C106" i="27"/>
  <c r="G106" i="27"/>
  <c r="T106" i="27"/>
  <c r="B107" i="27"/>
  <c r="C107" i="27"/>
  <c r="G107" i="27"/>
  <c r="T107" i="27"/>
  <c r="B108" i="27"/>
  <c r="C108" i="27"/>
  <c r="G108" i="27"/>
  <c r="T108" i="27"/>
  <c r="B109" i="27"/>
  <c r="C109" i="27"/>
  <c r="G109" i="27"/>
  <c r="T109" i="27"/>
  <c r="B110" i="27"/>
  <c r="C110" i="27"/>
  <c r="G110" i="27"/>
  <c r="T110" i="27"/>
  <c r="B111" i="27"/>
  <c r="C111" i="27"/>
  <c r="G111" i="27"/>
  <c r="T111" i="27"/>
  <c r="B112" i="27"/>
  <c r="C112" i="27"/>
  <c r="G112" i="27"/>
  <c r="T112" i="27"/>
  <c r="B113" i="27"/>
  <c r="C113" i="27"/>
  <c r="G113" i="27"/>
  <c r="T113" i="27"/>
  <c r="B114" i="27"/>
  <c r="C114" i="27"/>
  <c r="G114" i="27"/>
  <c r="T114" i="27"/>
  <c r="B115" i="27"/>
  <c r="C115" i="27"/>
  <c r="G115" i="27"/>
  <c r="T115" i="27"/>
  <c r="B116" i="27"/>
  <c r="C116" i="27"/>
  <c r="G116" i="27"/>
  <c r="T116" i="27"/>
  <c r="B117" i="27"/>
  <c r="C117" i="27"/>
  <c r="G117" i="27"/>
  <c r="N117" i="27" s="1"/>
  <c r="T117" i="27"/>
  <c r="B118" i="27"/>
  <c r="C118" i="27"/>
  <c r="G118" i="27"/>
  <c r="T118" i="27"/>
  <c r="B119" i="27"/>
  <c r="C119" i="27"/>
  <c r="G119" i="27"/>
  <c r="T119" i="27"/>
  <c r="B120" i="27"/>
  <c r="C120" i="27"/>
  <c r="G120" i="27"/>
  <c r="T120" i="27"/>
  <c r="B121" i="27"/>
  <c r="C121" i="27"/>
  <c r="G121" i="27"/>
  <c r="T121" i="27"/>
  <c r="B122" i="27"/>
  <c r="C122" i="27"/>
  <c r="G122" i="27"/>
  <c r="T122" i="27"/>
  <c r="B123" i="27"/>
  <c r="C123" i="27"/>
  <c r="G123" i="27"/>
  <c r="T123" i="27"/>
  <c r="B124" i="27"/>
  <c r="C124" i="27"/>
  <c r="G124" i="27"/>
  <c r="T124" i="27"/>
  <c r="B125" i="27"/>
  <c r="C125" i="27"/>
  <c r="G125" i="27"/>
  <c r="T125" i="27"/>
  <c r="B126" i="27"/>
  <c r="C126" i="27"/>
  <c r="G126" i="27"/>
  <c r="N126" i="27" s="1"/>
  <c r="T126" i="27"/>
  <c r="B127" i="27"/>
  <c r="C127" i="27"/>
  <c r="G127" i="27"/>
  <c r="T127" i="27"/>
  <c r="B128" i="27"/>
  <c r="C128" i="27"/>
  <c r="G128" i="27"/>
  <c r="T128" i="27"/>
  <c r="B129" i="27"/>
  <c r="C129" i="27"/>
  <c r="G129" i="27"/>
  <c r="T129" i="27"/>
  <c r="B130" i="27"/>
  <c r="C130" i="27"/>
  <c r="G130" i="27"/>
  <c r="T130" i="27"/>
  <c r="B131" i="27"/>
  <c r="C131" i="27"/>
  <c r="G131" i="27"/>
  <c r="T131" i="27"/>
  <c r="B132" i="27"/>
  <c r="C132" i="27"/>
  <c r="G132" i="27"/>
  <c r="T132" i="27"/>
  <c r="B133" i="27"/>
  <c r="C133" i="27"/>
  <c r="G133" i="27"/>
  <c r="T133" i="27"/>
  <c r="B134" i="27"/>
  <c r="C134" i="27"/>
  <c r="G134" i="27"/>
  <c r="T134" i="27"/>
  <c r="B135" i="27"/>
  <c r="C135" i="27"/>
  <c r="G135" i="27"/>
  <c r="N135" i="27" s="1"/>
  <c r="T135" i="27"/>
  <c r="B136" i="27"/>
  <c r="C136" i="27"/>
  <c r="G136" i="27"/>
  <c r="T136" i="27"/>
  <c r="B137" i="27"/>
  <c r="C137" i="27"/>
  <c r="G137" i="27"/>
  <c r="N137" i="27" s="1"/>
  <c r="T137" i="27"/>
  <c r="B138" i="27"/>
  <c r="C138" i="27"/>
  <c r="G138" i="27"/>
  <c r="T138" i="27"/>
  <c r="B139" i="27"/>
  <c r="C139" i="27"/>
  <c r="G139" i="27"/>
  <c r="T139" i="27"/>
  <c r="B140" i="27"/>
  <c r="C140" i="27"/>
  <c r="G140" i="27"/>
  <c r="T140" i="27"/>
  <c r="B141" i="27"/>
  <c r="C141" i="27"/>
  <c r="G141" i="27"/>
  <c r="T141" i="27"/>
  <c r="B142" i="27"/>
  <c r="C142" i="27"/>
  <c r="G142" i="27"/>
  <c r="T142" i="27"/>
  <c r="B143" i="27"/>
  <c r="C143" i="27"/>
  <c r="G143" i="27"/>
  <c r="N143" i="27" s="1"/>
  <c r="T143" i="27"/>
  <c r="B144" i="27"/>
  <c r="C144" i="27"/>
  <c r="G144" i="27"/>
  <c r="T144" i="27"/>
  <c r="B145" i="27"/>
  <c r="C145" i="27"/>
  <c r="G145" i="27"/>
  <c r="N145" i="27" s="1"/>
  <c r="T145" i="27"/>
  <c r="B146" i="27"/>
  <c r="C146" i="27"/>
  <c r="G146" i="27"/>
  <c r="T146" i="27"/>
  <c r="B147" i="27"/>
  <c r="C147" i="27"/>
  <c r="G147" i="27"/>
  <c r="N147" i="27" s="1"/>
  <c r="T147" i="27"/>
  <c r="B148" i="27"/>
  <c r="C148" i="27"/>
  <c r="G148" i="27"/>
  <c r="T148" i="27"/>
  <c r="B149" i="27"/>
  <c r="C149" i="27"/>
  <c r="G149" i="27"/>
  <c r="N149" i="27" s="1"/>
  <c r="T149" i="27"/>
  <c r="B150" i="27"/>
  <c r="C150" i="27"/>
  <c r="G150" i="27"/>
  <c r="T150" i="27"/>
  <c r="B151" i="27"/>
  <c r="C151" i="27"/>
  <c r="G151" i="27"/>
  <c r="T151" i="27"/>
  <c r="B152" i="27"/>
  <c r="C152" i="27"/>
  <c r="G152" i="27"/>
  <c r="T152" i="27"/>
  <c r="B153" i="27"/>
  <c r="C153" i="27"/>
  <c r="G153" i="27"/>
  <c r="T153" i="27"/>
  <c r="B154" i="27"/>
  <c r="C154" i="27"/>
  <c r="G154" i="27"/>
  <c r="T154" i="27"/>
  <c r="B155" i="27"/>
  <c r="C155" i="27"/>
  <c r="G155" i="27"/>
  <c r="T155" i="27"/>
  <c r="B156" i="27"/>
  <c r="C156" i="27"/>
  <c r="G156" i="27"/>
  <c r="N156" i="27" s="1"/>
  <c r="T156" i="27"/>
  <c r="B157" i="27"/>
  <c r="C157" i="27"/>
  <c r="G157" i="27"/>
  <c r="T157" i="27"/>
  <c r="B158" i="27"/>
  <c r="C158" i="27"/>
  <c r="G158" i="27"/>
  <c r="T158" i="27"/>
  <c r="B159" i="27"/>
  <c r="C159" i="27"/>
  <c r="G159" i="27"/>
  <c r="T159" i="27"/>
  <c r="B160" i="27"/>
  <c r="C160" i="27"/>
  <c r="G160" i="27"/>
  <c r="N160" i="27" s="1"/>
  <c r="T160" i="27"/>
  <c r="B161" i="27"/>
  <c r="C161" i="27"/>
  <c r="G161" i="27"/>
  <c r="N161" i="27" s="1"/>
  <c r="T161" i="27"/>
  <c r="B162" i="27"/>
  <c r="C162" i="27"/>
  <c r="G162" i="27"/>
  <c r="T162" i="27"/>
  <c r="B163" i="27"/>
  <c r="C163" i="27"/>
  <c r="G163" i="27"/>
  <c r="T163" i="27"/>
  <c r="B164" i="27"/>
  <c r="C164" i="27"/>
  <c r="G164" i="27"/>
  <c r="T164" i="27"/>
  <c r="B165" i="27"/>
  <c r="C165" i="27"/>
  <c r="G165" i="27"/>
  <c r="T165" i="27"/>
  <c r="B166" i="27"/>
  <c r="C166" i="27"/>
  <c r="G166" i="27"/>
  <c r="T166" i="27"/>
  <c r="B167" i="27"/>
  <c r="C167" i="27"/>
  <c r="G167" i="27"/>
  <c r="T167" i="27"/>
  <c r="B168" i="27"/>
  <c r="C168" i="27"/>
  <c r="G168" i="27"/>
  <c r="T168" i="27"/>
  <c r="B169" i="27"/>
  <c r="C169" i="27"/>
  <c r="G169" i="27"/>
  <c r="T169" i="27"/>
  <c r="B170" i="27"/>
  <c r="C170" i="27"/>
  <c r="G170" i="27"/>
  <c r="N170" i="27" s="1"/>
  <c r="T170" i="27"/>
  <c r="B171" i="27"/>
  <c r="C171" i="27"/>
  <c r="G171" i="27"/>
  <c r="T171" i="27"/>
  <c r="B172" i="27"/>
  <c r="C172" i="27"/>
  <c r="G172" i="27"/>
  <c r="T172" i="27"/>
  <c r="B173" i="27"/>
  <c r="C173" i="27"/>
  <c r="G173" i="27"/>
  <c r="N173" i="27" s="1"/>
  <c r="T173" i="27"/>
  <c r="B174" i="27"/>
  <c r="C174" i="27"/>
  <c r="G174" i="27"/>
  <c r="N174" i="27" s="1"/>
  <c r="T174" i="27"/>
  <c r="B175" i="27"/>
  <c r="C175" i="27"/>
  <c r="G175" i="27"/>
  <c r="T175" i="27"/>
  <c r="B176" i="27"/>
  <c r="C176" i="27"/>
  <c r="G176" i="27"/>
  <c r="N176" i="27" s="1"/>
  <c r="T176" i="27"/>
  <c r="B177" i="27"/>
  <c r="C177" i="27"/>
  <c r="G177" i="27"/>
  <c r="N177" i="27" s="1"/>
  <c r="T177" i="27"/>
  <c r="B178" i="27"/>
  <c r="C178" i="27"/>
  <c r="G178" i="27"/>
  <c r="T178" i="27"/>
  <c r="B179" i="27"/>
  <c r="C179" i="27"/>
  <c r="G179" i="27"/>
  <c r="N179" i="27" s="1"/>
  <c r="T179" i="27"/>
  <c r="B180" i="27"/>
  <c r="C180" i="27"/>
  <c r="G180" i="27"/>
  <c r="T180" i="27"/>
  <c r="B181" i="27"/>
  <c r="C181" i="27"/>
  <c r="G181" i="27"/>
  <c r="T181" i="27"/>
  <c r="B182" i="27"/>
  <c r="C182" i="27"/>
  <c r="G182" i="27"/>
  <c r="T182" i="27"/>
  <c r="B183" i="27"/>
  <c r="C183" i="27"/>
  <c r="G183" i="27"/>
  <c r="T183" i="27"/>
  <c r="B184" i="27"/>
  <c r="C184" i="27"/>
  <c r="G184" i="27"/>
  <c r="T184" i="27"/>
  <c r="B185" i="27"/>
  <c r="C185" i="27"/>
  <c r="G185" i="27"/>
  <c r="N185" i="27" s="1"/>
  <c r="T185" i="27"/>
  <c r="B186" i="27"/>
  <c r="C186" i="27"/>
  <c r="G186" i="27"/>
  <c r="N186" i="27" s="1"/>
  <c r="T186" i="27"/>
  <c r="B187" i="27"/>
  <c r="C187" i="27"/>
  <c r="G187" i="27"/>
  <c r="T187" i="27"/>
  <c r="B188" i="27"/>
  <c r="C188" i="27"/>
  <c r="G188" i="27"/>
  <c r="N188" i="27" s="1"/>
  <c r="T188" i="27"/>
  <c r="B189" i="27"/>
  <c r="C189" i="27"/>
  <c r="G189" i="27"/>
  <c r="N189" i="27" s="1"/>
  <c r="T189" i="27"/>
  <c r="B190" i="27"/>
  <c r="C190" i="27"/>
  <c r="G190" i="27"/>
  <c r="T190" i="27"/>
  <c r="B191" i="27"/>
  <c r="C191" i="27"/>
  <c r="G191" i="27"/>
  <c r="T191" i="27"/>
  <c r="B192" i="27"/>
  <c r="C192" i="27"/>
  <c r="G192" i="27"/>
  <c r="N192" i="27" s="1"/>
  <c r="T192" i="27"/>
  <c r="B193" i="27"/>
  <c r="C193" i="27"/>
  <c r="G193" i="27"/>
  <c r="T193" i="27"/>
  <c r="B194" i="27"/>
  <c r="C194" i="27"/>
  <c r="G194" i="27"/>
  <c r="N194" i="27" s="1"/>
  <c r="T194" i="27"/>
  <c r="B195" i="27"/>
  <c r="C195" i="27"/>
  <c r="G195" i="27"/>
  <c r="T195" i="27"/>
  <c r="B196" i="27"/>
  <c r="C196" i="27"/>
  <c r="G196" i="27"/>
  <c r="N196" i="27" s="1"/>
  <c r="T196" i="27"/>
  <c r="B197" i="27"/>
  <c r="C197" i="27"/>
  <c r="G197" i="27"/>
  <c r="T197" i="27"/>
  <c r="B198" i="27"/>
  <c r="C198" i="27"/>
  <c r="G198" i="27"/>
  <c r="N198" i="27" s="1"/>
  <c r="T198" i="27"/>
  <c r="B199" i="27"/>
  <c r="C199" i="27"/>
  <c r="G199" i="27"/>
  <c r="T199" i="27"/>
  <c r="B200" i="27"/>
  <c r="C200" i="27"/>
  <c r="G200" i="27"/>
  <c r="T200" i="27"/>
  <c r="B201" i="27"/>
  <c r="C201" i="27"/>
  <c r="G201" i="27"/>
  <c r="N201" i="27" s="1"/>
  <c r="T201" i="27"/>
  <c r="B202" i="27"/>
  <c r="C202" i="27"/>
  <c r="G202" i="27"/>
  <c r="T202" i="27"/>
  <c r="B203" i="27"/>
  <c r="C203" i="27"/>
  <c r="G203" i="27"/>
  <c r="T203" i="27"/>
  <c r="B204" i="27"/>
  <c r="C204" i="27"/>
  <c r="G204" i="27"/>
  <c r="N204" i="27" s="1"/>
  <c r="T204" i="27"/>
  <c r="B205" i="27"/>
  <c r="C205" i="27"/>
  <c r="G205" i="27"/>
  <c r="T205" i="27"/>
  <c r="B206" i="27"/>
  <c r="C206" i="27"/>
  <c r="G206" i="27"/>
  <c r="N206" i="27" s="1"/>
  <c r="T206" i="27"/>
  <c r="B207" i="27"/>
  <c r="C207" i="27"/>
  <c r="G207" i="27"/>
  <c r="N207" i="27" s="1"/>
  <c r="T207" i="27"/>
  <c r="B208" i="27"/>
  <c r="C208" i="27"/>
  <c r="G208" i="27"/>
  <c r="T208" i="27"/>
  <c r="B209" i="27"/>
  <c r="C209" i="27"/>
  <c r="G209" i="27"/>
  <c r="T209" i="27"/>
  <c r="B210" i="27"/>
  <c r="C210" i="27"/>
  <c r="G210" i="27"/>
  <c r="T210" i="27"/>
  <c r="B211" i="27"/>
  <c r="C211" i="27"/>
  <c r="G211" i="27"/>
  <c r="T211" i="27"/>
  <c r="B212" i="27"/>
  <c r="C212" i="27"/>
  <c r="G212" i="27"/>
  <c r="N212" i="27" s="1"/>
  <c r="T212" i="27"/>
  <c r="B213" i="27"/>
  <c r="C213" i="27"/>
  <c r="G213" i="27"/>
  <c r="T213" i="27"/>
  <c r="B214" i="27"/>
  <c r="C214" i="27"/>
  <c r="G214" i="27"/>
  <c r="T214" i="27"/>
  <c r="B215" i="27"/>
  <c r="C215" i="27"/>
  <c r="G215" i="27"/>
  <c r="N215" i="27" s="1"/>
  <c r="T215" i="27"/>
  <c r="B216" i="27"/>
  <c r="C216" i="27"/>
  <c r="G216" i="27"/>
  <c r="T216" i="27"/>
  <c r="B217" i="27"/>
  <c r="C217" i="27"/>
  <c r="G217" i="27"/>
  <c r="T217" i="27"/>
  <c r="B218" i="27"/>
  <c r="C218" i="27"/>
  <c r="G218" i="27"/>
  <c r="T218" i="27"/>
  <c r="B219" i="27"/>
  <c r="C219" i="27"/>
  <c r="G219" i="27"/>
  <c r="T219" i="27"/>
  <c r="B220" i="27"/>
  <c r="C220" i="27"/>
  <c r="G220" i="27"/>
  <c r="T220" i="27"/>
  <c r="B221" i="27"/>
  <c r="C221" i="27"/>
  <c r="G221" i="27"/>
  <c r="T221" i="27"/>
  <c r="B222" i="27"/>
  <c r="C222" i="27"/>
  <c r="G222" i="27"/>
  <c r="T222" i="27"/>
  <c r="B223" i="27"/>
  <c r="C223" i="27"/>
  <c r="G223" i="27"/>
  <c r="T223" i="27"/>
  <c r="B224" i="27"/>
  <c r="C224" i="27"/>
  <c r="G224" i="27"/>
  <c r="N224" i="27" s="1"/>
  <c r="T224" i="27"/>
  <c r="B225" i="27"/>
  <c r="C225" i="27"/>
  <c r="G225" i="27"/>
  <c r="T225" i="27"/>
  <c r="B226" i="27"/>
  <c r="C226" i="27"/>
  <c r="G226" i="27"/>
  <c r="N226" i="27" s="1"/>
  <c r="T226" i="27"/>
  <c r="B227" i="27"/>
  <c r="C227" i="27"/>
  <c r="G227" i="27"/>
  <c r="T227" i="27"/>
  <c r="B228" i="27"/>
  <c r="C228" i="27"/>
  <c r="G228" i="27"/>
  <c r="T228" i="27"/>
  <c r="B229" i="27"/>
  <c r="C229" i="27"/>
  <c r="G229" i="27"/>
  <c r="T229" i="27"/>
  <c r="B230" i="27"/>
  <c r="C230" i="27"/>
  <c r="G230" i="27"/>
  <c r="T230" i="27"/>
  <c r="B231" i="27"/>
  <c r="C231" i="27"/>
  <c r="G231" i="27"/>
  <c r="T231" i="27"/>
  <c r="B232" i="27"/>
  <c r="C232" i="27"/>
  <c r="G232" i="27"/>
  <c r="T232" i="27"/>
  <c r="B233" i="27"/>
  <c r="C233" i="27"/>
  <c r="G233" i="27"/>
  <c r="T233" i="27"/>
  <c r="B234" i="27"/>
  <c r="C234" i="27"/>
  <c r="G234" i="27"/>
  <c r="T234" i="27"/>
  <c r="B235" i="27"/>
  <c r="C235" i="27"/>
  <c r="G235" i="27"/>
  <c r="T235" i="27"/>
  <c r="B236" i="27"/>
  <c r="C236" i="27"/>
  <c r="G236" i="27"/>
  <c r="T236" i="27"/>
  <c r="B237" i="27"/>
  <c r="C237" i="27"/>
  <c r="G237" i="27"/>
  <c r="T237" i="27"/>
  <c r="B238" i="27"/>
  <c r="C238" i="27"/>
  <c r="G238" i="27"/>
  <c r="T238" i="27"/>
  <c r="B239" i="27"/>
  <c r="C239" i="27"/>
  <c r="G239" i="27"/>
  <c r="T239" i="27"/>
  <c r="B240" i="27"/>
  <c r="C240" i="27"/>
  <c r="G240" i="27"/>
  <c r="T240" i="27"/>
  <c r="B241" i="27"/>
  <c r="C241" i="27"/>
  <c r="G241" i="27"/>
  <c r="N241" i="27" s="1"/>
  <c r="T241" i="27"/>
  <c r="B242" i="27"/>
  <c r="C242" i="27"/>
  <c r="G242" i="27"/>
  <c r="T242" i="27"/>
  <c r="B243" i="27"/>
  <c r="C243" i="27"/>
  <c r="G243" i="27"/>
  <c r="N243" i="27" s="1"/>
  <c r="T243" i="27"/>
  <c r="B244" i="27"/>
  <c r="C244" i="27"/>
  <c r="G244" i="27"/>
  <c r="T244" i="27"/>
  <c r="B245" i="27"/>
  <c r="C245" i="27"/>
  <c r="G245" i="27"/>
  <c r="N245" i="27" s="1"/>
  <c r="T245" i="27"/>
  <c r="B246" i="27"/>
  <c r="C246" i="27"/>
  <c r="G246" i="27"/>
  <c r="T246" i="27"/>
  <c r="B247" i="27"/>
  <c r="C247" i="27"/>
  <c r="G247" i="27"/>
  <c r="N247" i="27" s="1"/>
  <c r="T247" i="27"/>
  <c r="B248" i="27"/>
  <c r="C248" i="27"/>
  <c r="G248" i="27"/>
  <c r="T248" i="27"/>
  <c r="B249" i="27"/>
  <c r="C249" i="27"/>
  <c r="G249" i="27"/>
  <c r="T249" i="27"/>
  <c r="B250" i="27"/>
  <c r="C250" i="27"/>
  <c r="G250" i="27"/>
  <c r="N250" i="27" s="1"/>
  <c r="T250" i="27"/>
  <c r="B251" i="27"/>
  <c r="C251" i="27"/>
  <c r="G251" i="27"/>
  <c r="T251" i="27"/>
  <c r="B252" i="27"/>
  <c r="C252" i="27"/>
  <c r="G252" i="27"/>
  <c r="T252" i="27"/>
  <c r="B253" i="27"/>
  <c r="C253" i="27"/>
  <c r="G253" i="27"/>
  <c r="T253" i="27"/>
  <c r="B254" i="27"/>
  <c r="C254" i="27"/>
  <c r="G254" i="27"/>
  <c r="N254" i="27" s="1"/>
  <c r="T254" i="27"/>
  <c r="B255" i="27"/>
  <c r="C255" i="27"/>
  <c r="G255" i="27"/>
  <c r="T255" i="27"/>
  <c r="B256" i="27"/>
  <c r="C256" i="27"/>
  <c r="G256" i="27"/>
  <c r="N256" i="27" s="1"/>
  <c r="T256" i="27"/>
  <c r="B257" i="27"/>
  <c r="C257" i="27"/>
  <c r="G257" i="27"/>
  <c r="T257" i="27"/>
  <c r="B258" i="27"/>
  <c r="C258" i="27"/>
  <c r="G258" i="27"/>
  <c r="T258" i="27"/>
  <c r="B259" i="27"/>
  <c r="C259" i="27"/>
  <c r="G259" i="27"/>
  <c r="T259" i="27"/>
  <c r="B260" i="27"/>
  <c r="C260" i="27"/>
  <c r="G260" i="27"/>
  <c r="N260" i="27" s="1"/>
  <c r="T260" i="27"/>
  <c r="B261" i="27"/>
  <c r="C261" i="27"/>
  <c r="G261" i="27"/>
  <c r="N261" i="27" s="1"/>
  <c r="T261" i="27"/>
  <c r="B262" i="27"/>
  <c r="C262" i="27"/>
  <c r="G262" i="27"/>
  <c r="T262" i="27"/>
  <c r="B263" i="27"/>
  <c r="C263" i="27"/>
  <c r="G263" i="27"/>
  <c r="T263" i="27"/>
  <c r="B264" i="27"/>
  <c r="C264" i="27"/>
  <c r="G264" i="27"/>
  <c r="T264" i="27"/>
  <c r="B265" i="27"/>
  <c r="C265" i="27"/>
  <c r="G265" i="27"/>
  <c r="T265" i="27"/>
  <c r="B266" i="27"/>
  <c r="C266" i="27"/>
  <c r="G266" i="27"/>
  <c r="T266" i="27"/>
  <c r="B267" i="27"/>
  <c r="C267" i="27"/>
  <c r="G267" i="27"/>
  <c r="T267" i="27"/>
  <c r="B268" i="27"/>
  <c r="C268" i="27"/>
  <c r="G268" i="27"/>
  <c r="T268" i="27"/>
  <c r="B269" i="27"/>
  <c r="C269" i="27"/>
  <c r="G269" i="27"/>
  <c r="T269" i="27"/>
  <c r="B270" i="27"/>
  <c r="C270" i="27"/>
  <c r="G270" i="27"/>
  <c r="T270" i="27"/>
  <c r="B271" i="27"/>
  <c r="C271" i="27"/>
  <c r="G271" i="27"/>
  <c r="T271" i="27"/>
  <c r="B272" i="27"/>
  <c r="C272" i="27"/>
  <c r="G272" i="27"/>
  <c r="T272" i="27"/>
  <c r="B273" i="27"/>
  <c r="C273" i="27"/>
  <c r="G273" i="27"/>
  <c r="T273" i="27"/>
  <c r="B274" i="27"/>
  <c r="C274" i="27"/>
  <c r="G274" i="27"/>
  <c r="T274" i="27"/>
  <c r="B275" i="27"/>
  <c r="C275" i="27"/>
  <c r="G275" i="27"/>
  <c r="T275" i="27"/>
  <c r="B276" i="27"/>
  <c r="C276" i="27"/>
  <c r="G276" i="27"/>
  <c r="T276" i="27"/>
  <c r="B277" i="27"/>
  <c r="C277" i="27"/>
  <c r="G277" i="27"/>
  <c r="T277" i="27"/>
  <c r="B278" i="27"/>
  <c r="C278" i="27"/>
  <c r="G278" i="27"/>
  <c r="T278" i="27"/>
  <c r="B279" i="27"/>
  <c r="C279" i="27"/>
  <c r="G279" i="27"/>
  <c r="T279" i="27"/>
  <c r="B280" i="27"/>
  <c r="C280" i="27"/>
  <c r="G280" i="27"/>
  <c r="T280" i="27"/>
  <c r="B281" i="27"/>
  <c r="C281" i="27"/>
  <c r="G281" i="27"/>
  <c r="T281" i="27"/>
  <c r="B282" i="27"/>
  <c r="C282" i="27"/>
  <c r="G282" i="27"/>
  <c r="T282" i="27"/>
  <c r="B283" i="27"/>
  <c r="C283" i="27"/>
  <c r="G283" i="27"/>
  <c r="T283" i="27"/>
  <c r="B284" i="27"/>
  <c r="C284" i="27"/>
  <c r="G284" i="27"/>
  <c r="T284" i="27"/>
  <c r="B285" i="27"/>
  <c r="C285" i="27"/>
  <c r="G285" i="27"/>
  <c r="T285" i="27"/>
  <c r="B286" i="27"/>
  <c r="C286" i="27"/>
  <c r="G286" i="27"/>
  <c r="T286" i="27"/>
  <c r="B287" i="27"/>
  <c r="C287" i="27"/>
  <c r="G287" i="27"/>
  <c r="T287" i="27"/>
  <c r="B288" i="27"/>
  <c r="C288" i="27"/>
  <c r="G288" i="27"/>
  <c r="T288" i="27"/>
  <c r="B289" i="27"/>
  <c r="C289" i="27"/>
  <c r="G289" i="27"/>
  <c r="T289" i="27"/>
  <c r="B290" i="27"/>
  <c r="C290" i="27"/>
  <c r="G290" i="27"/>
  <c r="T290" i="27"/>
  <c r="B291" i="27"/>
  <c r="C291" i="27"/>
  <c r="G291" i="27"/>
  <c r="T291" i="27"/>
  <c r="B292" i="27"/>
  <c r="C292" i="27"/>
  <c r="G292" i="27"/>
  <c r="T292" i="27"/>
  <c r="B293" i="27"/>
  <c r="C293" i="27"/>
  <c r="G293" i="27"/>
  <c r="T293" i="27"/>
  <c r="B294" i="27"/>
  <c r="C294" i="27"/>
  <c r="G294" i="27"/>
  <c r="T294" i="27"/>
  <c r="B295" i="27"/>
  <c r="C295" i="27"/>
  <c r="G295" i="27"/>
  <c r="T295" i="27"/>
  <c r="B296" i="27"/>
  <c r="C296" i="27"/>
  <c r="G296" i="27"/>
  <c r="T296" i="27"/>
  <c r="B297" i="27"/>
  <c r="C297" i="27"/>
  <c r="G297" i="27"/>
  <c r="T297" i="27"/>
  <c r="B298" i="27"/>
  <c r="C298" i="27"/>
  <c r="G298" i="27"/>
  <c r="T298" i="27"/>
  <c r="B299" i="27"/>
  <c r="C299" i="27"/>
  <c r="G299" i="27"/>
  <c r="T299" i="27"/>
  <c r="B300" i="27"/>
  <c r="C300" i="27"/>
  <c r="G300" i="27"/>
  <c r="T300" i="27"/>
  <c r="B301" i="27"/>
  <c r="C301" i="27"/>
  <c r="G301" i="27"/>
  <c r="T301" i="27"/>
  <c r="B302" i="27"/>
  <c r="C302" i="27"/>
  <c r="G302" i="27"/>
  <c r="T302" i="27"/>
  <c r="B303" i="27"/>
  <c r="C303" i="27"/>
  <c r="G303" i="27"/>
  <c r="T303" i="27"/>
  <c r="B304" i="27"/>
  <c r="C304" i="27"/>
  <c r="G304" i="27"/>
  <c r="T304" i="27"/>
  <c r="B305" i="27"/>
  <c r="C305" i="27"/>
  <c r="G305" i="27"/>
  <c r="N305" i="27" s="1"/>
  <c r="T305" i="27"/>
  <c r="B306" i="27"/>
  <c r="C306" i="27"/>
  <c r="G306" i="27"/>
  <c r="T306" i="27"/>
  <c r="B307" i="27"/>
  <c r="C307" i="27"/>
  <c r="G307" i="27"/>
  <c r="T307" i="27"/>
  <c r="B308" i="27"/>
  <c r="C308" i="27"/>
  <c r="G308" i="27"/>
  <c r="T308" i="27"/>
  <c r="B309" i="27"/>
  <c r="C309" i="27"/>
  <c r="G309" i="27"/>
  <c r="T309" i="27"/>
  <c r="B310" i="27"/>
  <c r="C310" i="27"/>
  <c r="G310" i="27"/>
  <c r="N310" i="27" s="1"/>
  <c r="T310" i="27"/>
  <c r="B311" i="27"/>
  <c r="C311" i="27"/>
  <c r="G311" i="27"/>
  <c r="T311" i="27"/>
  <c r="B312" i="27"/>
  <c r="C312" i="27"/>
  <c r="G312" i="27"/>
  <c r="T312" i="27"/>
  <c r="B313" i="27"/>
  <c r="C313" i="27"/>
  <c r="G313" i="27"/>
  <c r="N313" i="27" s="1"/>
  <c r="T313" i="27"/>
  <c r="B314" i="27"/>
  <c r="C314" i="27"/>
  <c r="G314" i="27"/>
  <c r="N314" i="27" s="1"/>
  <c r="T314" i="27"/>
  <c r="B315" i="27"/>
  <c r="C315" i="27"/>
  <c r="G315" i="27"/>
  <c r="T315" i="27"/>
  <c r="B316" i="27"/>
  <c r="C316" i="27"/>
  <c r="G316" i="27"/>
  <c r="T316" i="27"/>
  <c r="B317" i="27"/>
  <c r="C317" i="27"/>
  <c r="G317" i="27"/>
  <c r="N317" i="27" s="1"/>
  <c r="T317" i="27"/>
  <c r="B318" i="27"/>
  <c r="C318" i="27"/>
  <c r="G318" i="27"/>
  <c r="T318" i="27"/>
  <c r="B319" i="27"/>
  <c r="C319" i="27"/>
  <c r="G319" i="27"/>
  <c r="T319" i="27"/>
  <c r="B320" i="27"/>
  <c r="C320" i="27"/>
  <c r="G320" i="27"/>
  <c r="N320" i="27" s="1"/>
  <c r="T320" i="27"/>
  <c r="B321" i="27"/>
  <c r="C321" i="27"/>
  <c r="G321" i="27"/>
  <c r="N321" i="27" s="1"/>
  <c r="T321" i="27"/>
  <c r="B322" i="27"/>
  <c r="C322" i="27"/>
  <c r="G322" i="27"/>
  <c r="T322" i="27"/>
  <c r="B323" i="27"/>
  <c r="C323" i="27"/>
  <c r="G323" i="27"/>
  <c r="T323" i="27"/>
  <c r="B324" i="27"/>
  <c r="C324" i="27"/>
  <c r="G324" i="27"/>
  <c r="N324" i="27" s="1"/>
  <c r="T324" i="27"/>
  <c r="B325" i="27"/>
  <c r="C325" i="27"/>
  <c r="G325" i="27"/>
  <c r="N325" i="27" s="1"/>
  <c r="T325" i="27"/>
  <c r="B326" i="27"/>
  <c r="C326" i="27"/>
  <c r="G326" i="27"/>
  <c r="T326" i="27"/>
  <c r="B327" i="27"/>
  <c r="C327" i="27"/>
  <c r="G327" i="27"/>
  <c r="T327" i="27"/>
  <c r="B328" i="27"/>
  <c r="C328" i="27"/>
  <c r="G328" i="27"/>
  <c r="T328" i="27"/>
  <c r="B329" i="27"/>
  <c r="C329" i="27"/>
  <c r="G329" i="27"/>
  <c r="T329" i="27"/>
  <c r="B330" i="27"/>
  <c r="C330" i="27"/>
  <c r="G330" i="27"/>
  <c r="N330" i="27" s="1"/>
  <c r="T330" i="27"/>
  <c r="B331" i="27"/>
  <c r="C331" i="27"/>
  <c r="G331" i="27"/>
  <c r="T331" i="27"/>
  <c r="B332" i="27"/>
  <c r="C332" i="27"/>
  <c r="G332" i="27"/>
  <c r="T332" i="27"/>
  <c r="B333" i="27"/>
  <c r="C333" i="27"/>
  <c r="G333" i="27"/>
  <c r="T333" i="27"/>
  <c r="B334" i="27"/>
  <c r="C334" i="27"/>
  <c r="G334" i="27"/>
  <c r="T334" i="27"/>
  <c r="B335" i="27"/>
  <c r="C335" i="27"/>
  <c r="G335" i="27"/>
  <c r="N335" i="27" s="1"/>
  <c r="T335" i="27"/>
  <c r="B336" i="27"/>
  <c r="C336" i="27"/>
  <c r="G336" i="27"/>
  <c r="T336" i="27"/>
  <c r="B337" i="27"/>
  <c r="C337" i="27"/>
  <c r="G337" i="27"/>
  <c r="T337" i="27"/>
  <c r="B338" i="27"/>
  <c r="C338" i="27"/>
  <c r="G338" i="27"/>
  <c r="T338" i="27"/>
  <c r="B339" i="27"/>
  <c r="C339" i="27"/>
  <c r="G339" i="27"/>
  <c r="T339" i="27"/>
  <c r="B340" i="27"/>
  <c r="C340" i="27"/>
  <c r="G340" i="27"/>
  <c r="T340" i="27"/>
  <c r="B341" i="27"/>
  <c r="C341" i="27"/>
  <c r="G341" i="27"/>
  <c r="N341" i="27" s="1"/>
  <c r="T341" i="27"/>
  <c r="B342" i="27"/>
  <c r="C342" i="27"/>
  <c r="G342" i="27"/>
  <c r="T342" i="27"/>
  <c r="B343" i="27"/>
  <c r="C343" i="27"/>
  <c r="G343" i="27"/>
  <c r="T343" i="27"/>
  <c r="B344" i="27"/>
  <c r="C344" i="27"/>
  <c r="G344" i="27"/>
  <c r="T344" i="27"/>
  <c r="B345" i="27"/>
  <c r="C345" i="27"/>
  <c r="G345" i="27"/>
  <c r="T345" i="27"/>
  <c r="B346" i="27"/>
  <c r="C346" i="27"/>
  <c r="G346" i="27"/>
  <c r="T346" i="27"/>
  <c r="B347" i="27"/>
  <c r="C347" i="27"/>
  <c r="G347" i="27"/>
  <c r="T347" i="27"/>
  <c r="B348" i="27"/>
  <c r="C348" i="27"/>
  <c r="G348" i="27"/>
  <c r="N348" i="27" s="1"/>
  <c r="T348" i="27"/>
  <c r="B349" i="27"/>
  <c r="C349" i="27"/>
  <c r="G349" i="27"/>
  <c r="N349" i="27" s="1"/>
  <c r="T349" i="27"/>
  <c r="B350" i="27"/>
  <c r="C350" i="27"/>
  <c r="G350" i="27"/>
  <c r="N350" i="27" s="1"/>
  <c r="T350" i="27"/>
  <c r="B351" i="27"/>
  <c r="C351" i="27"/>
  <c r="G351" i="27"/>
  <c r="N351" i="27" s="1"/>
  <c r="T351" i="27"/>
  <c r="B352" i="27"/>
  <c r="C352" i="27"/>
  <c r="G352" i="27"/>
  <c r="T352" i="27"/>
  <c r="B353" i="27"/>
  <c r="C353" i="27"/>
  <c r="G353" i="27"/>
  <c r="N353" i="27" s="1"/>
  <c r="T353" i="27"/>
  <c r="B354" i="27"/>
  <c r="C354" i="27"/>
  <c r="G354" i="27"/>
  <c r="T354" i="27"/>
  <c r="B355" i="27"/>
  <c r="C355" i="27"/>
  <c r="G355" i="27"/>
  <c r="T355" i="27"/>
  <c r="B356" i="27"/>
  <c r="C356" i="27"/>
  <c r="G356" i="27"/>
  <c r="T356" i="27"/>
  <c r="B357" i="27"/>
  <c r="C357" i="27"/>
  <c r="G357" i="27"/>
  <c r="N357" i="27" s="1"/>
  <c r="T357" i="27"/>
  <c r="B358" i="27"/>
  <c r="C358" i="27"/>
  <c r="G358" i="27"/>
  <c r="T358" i="27"/>
  <c r="B359" i="27"/>
  <c r="C359" i="27"/>
  <c r="G359" i="27"/>
  <c r="T359" i="27"/>
  <c r="B360" i="27"/>
  <c r="C360" i="27"/>
  <c r="G360" i="27"/>
  <c r="N360" i="27" s="1"/>
  <c r="T360" i="27"/>
  <c r="B361" i="27"/>
  <c r="C361" i="27"/>
  <c r="G361" i="27"/>
  <c r="T361" i="27"/>
  <c r="B362" i="27"/>
  <c r="C362" i="27"/>
  <c r="G362" i="27"/>
  <c r="T362" i="27"/>
  <c r="B363" i="27"/>
  <c r="C363" i="27"/>
  <c r="G363" i="27"/>
  <c r="N363" i="27" s="1"/>
  <c r="T363" i="27"/>
  <c r="B364" i="27"/>
  <c r="C364" i="27"/>
  <c r="G364" i="27"/>
  <c r="T364" i="27"/>
  <c r="B365" i="27"/>
  <c r="C365" i="27"/>
  <c r="G365" i="27"/>
  <c r="T365" i="27"/>
  <c r="B366" i="27"/>
  <c r="C366" i="27"/>
  <c r="G366" i="27"/>
  <c r="T366" i="27"/>
  <c r="B367" i="27"/>
  <c r="C367" i="27"/>
  <c r="G367" i="27"/>
  <c r="N367" i="27" s="1"/>
  <c r="T367" i="27"/>
  <c r="B368" i="27"/>
  <c r="C368" i="27"/>
  <c r="G368" i="27"/>
  <c r="T368" i="27"/>
  <c r="B369" i="27"/>
  <c r="C369" i="27"/>
  <c r="G369" i="27"/>
  <c r="N369" i="27" s="1"/>
  <c r="T369" i="27"/>
  <c r="B370" i="27"/>
  <c r="C370" i="27"/>
  <c r="G370" i="27"/>
  <c r="T370" i="27"/>
  <c r="B371" i="27"/>
  <c r="C371" i="27"/>
  <c r="G371" i="27"/>
  <c r="T371" i="27"/>
  <c r="B372" i="27"/>
  <c r="C372" i="27"/>
  <c r="G372" i="27"/>
  <c r="N372" i="27" s="1"/>
  <c r="T372" i="27"/>
  <c r="B373" i="27"/>
  <c r="C373" i="27"/>
  <c r="G373" i="27"/>
  <c r="T373" i="27"/>
  <c r="B374" i="27"/>
  <c r="C374" i="27"/>
  <c r="G374" i="27"/>
  <c r="N374" i="27" s="1"/>
  <c r="T374" i="27"/>
  <c r="B375" i="27"/>
  <c r="C375" i="27"/>
  <c r="G375" i="27"/>
  <c r="N375" i="27" s="1"/>
  <c r="T375" i="27"/>
  <c r="B376" i="27"/>
  <c r="C376" i="27"/>
  <c r="G376" i="27"/>
  <c r="T376" i="27"/>
  <c r="B377" i="27"/>
  <c r="C377" i="27"/>
  <c r="G377" i="27"/>
  <c r="T377" i="27"/>
  <c r="B378" i="27"/>
  <c r="C378" i="27"/>
  <c r="G378" i="27"/>
  <c r="N378" i="27" s="1"/>
  <c r="T378" i="27"/>
  <c r="B379" i="27"/>
  <c r="C379" i="27"/>
  <c r="G379" i="27"/>
  <c r="T379" i="27"/>
  <c r="B380" i="27"/>
  <c r="C380" i="27"/>
  <c r="G380" i="27"/>
  <c r="T380" i="27"/>
  <c r="B381" i="27"/>
  <c r="C381" i="27"/>
  <c r="G381" i="27"/>
  <c r="T381" i="27"/>
  <c r="B382" i="27"/>
  <c r="C382" i="27"/>
  <c r="G382" i="27"/>
  <c r="N382" i="27" s="1"/>
  <c r="T382" i="27"/>
  <c r="B383" i="27"/>
  <c r="C383" i="27"/>
  <c r="G383" i="27"/>
  <c r="T383" i="27"/>
  <c r="B384" i="27"/>
  <c r="C384" i="27"/>
  <c r="G384" i="27"/>
  <c r="T384" i="27"/>
  <c r="B385" i="27"/>
  <c r="C385" i="27"/>
  <c r="G385" i="27"/>
  <c r="T385" i="27"/>
  <c r="B386" i="27"/>
  <c r="C386" i="27"/>
  <c r="G386" i="27"/>
  <c r="T386" i="27"/>
  <c r="B387" i="27"/>
  <c r="C387" i="27"/>
  <c r="G387" i="27"/>
  <c r="N387" i="27" s="1"/>
  <c r="T387" i="27"/>
  <c r="B388" i="27"/>
  <c r="C388" i="27"/>
  <c r="G388" i="27"/>
  <c r="N388" i="27" s="1"/>
  <c r="T388" i="27"/>
  <c r="B389" i="27"/>
  <c r="C389" i="27"/>
  <c r="G389" i="27"/>
  <c r="N389" i="27" s="1"/>
  <c r="T389" i="27"/>
  <c r="B390" i="27"/>
  <c r="C390" i="27"/>
  <c r="G390" i="27"/>
  <c r="N390" i="27" s="1"/>
  <c r="T390" i="27"/>
  <c r="B391" i="27"/>
  <c r="C391" i="27"/>
  <c r="G391" i="27"/>
  <c r="N391" i="27" s="1"/>
  <c r="T391" i="27"/>
  <c r="B392" i="27"/>
  <c r="C392" i="27"/>
  <c r="G392" i="27"/>
  <c r="T392" i="27"/>
  <c r="B393" i="27"/>
  <c r="C393" i="27"/>
  <c r="G393" i="27"/>
  <c r="N393" i="27" s="1"/>
  <c r="T393" i="27"/>
  <c r="B394" i="27"/>
  <c r="C394" i="27"/>
  <c r="G394" i="27"/>
  <c r="N394" i="27" s="1"/>
  <c r="T394" i="27"/>
  <c r="B395" i="27"/>
  <c r="C395" i="27"/>
  <c r="G395" i="27"/>
  <c r="N395" i="27" s="1"/>
  <c r="T395" i="27"/>
  <c r="B396" i="27"/>
  <c r="C396" i="27"/>
  <c r="G396" i="27"/>
  <c r="N396" i="27" s="1"/>
  <c r="T396" i="27"/>
  <c r="B397" i="27"/>
  <c r="C397" i="27"/>
  <c r="G397" i="27"/>
  <c r="N397" i="27" s="1"/>
  <c r="T397" i="27"/>
  <c r="B398" i="27"/>
  <c r="C398" i="27"/>
  <c r="G398" i="27"/>
  <c r="T398" i="27"/>
  <c r="B399" i="27"/>
  <c r="C399" i="27"/>
  <c r="G399" i="27"/>
  <c r="T399" i="27"/>
  <c r="B400" i="27"/>
  <c r="C400" i="27"/>
  <c r="G400" i="27"/>
  <c r="T400" i="27"/>
  <c r="B401" i="27"/>
  <c r="C401" i="27"/>
  <c r="G401" i="27"/>
  <c r="T401" i="27"/>
  <c r="B402" i="27"/>
  <c r="C402" i="27"/>
  <c r="G402" i="27"/>
  <c r="N402" i="27" s="1"/>
  <c r="T402" i="27"/>
  <c r="B403" i="27"/>
  <c r="C403" i="27"/>
  <c r="G403" i="27"/>
  <c r="T403" i="27"/>
  <c r="B404" i="27"/>
  <c r="C404" i="27"/>
  <c r="G404" i="27"/>
  <c r="N404" i="27" s="1"/>
  <c r="T404" i="27"/>
  <c r="B405" i="27"/>
  <c r="C405" i="27"/>
  <c r="G405" i="27"/>
  <c r="T405" i="27"/>
  <c r="B406" i="27"/>
  <c r="C406" i="27"/>
  <c r="G406" i="27"/>
  <c r="N406" i="27" s="1"/>
  <c r="T406" i="27"/>
  <c r="B407" i="27"/>
  <c r="C407" i="27"/>
  <c r="G407" i="27"/>
  <c r="N407" i="27" s="1"/>
  <c r="T407" i="27"/>
  <c r="B408" i="27"/>
  <c r="C408" i="27"/>
  <c r="G408" i="27"/>
  <c r="N408" i="27" s="1"/>
  <c r="T408" i="27"/>
  <c r="B409" i="27"/>
  <c r="C409" i="27"/>
  <c r="G409" i="27"/>
  <c r="N409" i="27" s="1"/>
  <c r="T409" i="27"/>
  <c r="B410" i="27"/>
  <c r="C410" i="27"/>
  <c r="G410" i="27"/>
  <c r="T410" i="27"/>
  <c r="B411" i="27"/>
  <c r="C411" i="27"/>
  <c r="G411" i="27"/>
  <c r="T411" i="27"/>
  <c r="B412" i="27"/>
  <c r="C412" i="27"/>
  <c r="G412" i="27"/>
  <c r="T412" i="27"/>
  <c r="B413" i="27"/>
  <c r="C413" i="27"/>
  <c r="G413" i="27"/>
  <c r="N413" i="27" s="1"/>
  <c r="T413" i="27"/>
  <c r="B414" i="27"/>
  <c r="C414" i="27"/>
  <c r="G414" i="27"/>
  <c r="T414" i="27"/>
  <c r="B415" i="27"/>
  <c r="C415" i="27"/>
  <c r="G415" i="27"/>
  <c r="N415" i="27" s="1"/>
  <c r="T415" i="27"/>
  <c r="B416" i="27"/>
  <c r="C416" i="27"/>
  <c r="G416" i="27"/>
  <c r="T416" i="27"/>
  <c r="B417" i="27"/>
  <c r="C417" i="27"/>
  <c r="G417" i="27"/>
  <c r="T417" i="27"/>
  <c r="B418" i="27"/>
  <c r="C418" i="27"/>
  <c r="G418" i="27"/>
  <c r="T418" i="27"/>
  <c r="B419" i="27"/>
  <c r="C419" i="27"/>
  <c r="G419" i="27"/>
  <c r="T419" i="27"/>
  <c r="B420" i="27"/>
  <c r="C420" i="27"/>
  <c r="G420" i="27"/>
  <c r="N420" i="27" s="1"/>
  <c r="T420" i="27"/>
  <c r="B421" i="27"/>
  <c r="C421" i="27"/>
  <c r="G421" i="27"/>
  <c r="T421" i="27"/>
  <c r="B422" i="27"/>
  <c r="C422" i="27"/>
  <c r="G422" i="27"/>
  <c r="T422" i="27"/>
  <c r="B423" i="27"/>
  <c r="C423" i="27"/>
  <c r="G423" i="27"/>
  <c r="T423" i="27"/>
  <c r="B424" i="27"/>
  <c r="C424" i="27"/>
  <c r="G424" i="27"/>
  <c r="T424" i="27"/>
  <c r="B425" i="27"/>
  <c r="C425" i="27"/>
  <c r="G425" i="27"/>
  <c r="T425" i="27"/>
  <c r="B426" i="27"/>
  <c r="C426" i="27"/>
  <c r="G426" i="27"/>
  <c r="T426" i="27"/>
  <c r="B427" i="27"/>
  <c r="C427" i="27"/>
  <c r="G427" i="27"/>
  <c r="T427" i="27"/>
  <c r="B428" i="27"/>
  <c r="C428" i="27"/>
  <c r="G428" i="27"/>
  <c r="T428" i="27"/>
  <c r="B429" i="27"/>
  <c r="C429" i="27"/>
  <c r="G429" i="27"/>
  <c r="T429" i="27"/>
  <c r="B430" i="27"/>
  <c r="C430" i="27"/>
  <c r="G430" i="27"/>
  <c r="T430" i="27"/>
  <c r="B431" i="27"/>
  <c r="C431" i="27"/>
  <c r="G431" i="27"/>
  <c r="N431" i="27" s="1"/>
  <c r="T431" i="27"/>
  <c r="B432" i="27"/>
  <c r="C432" i="27"/>
  <c r="G432" i="27"/>
  <c r="T432" i="27"/>
  <c r="B433" i="27"/>
  <c r="C433" i="27"/>
  <c r="G433" i="27"/>
  <c r="N433" i="27" s="1"/>
  <c r="T433" i="27"/>
  <c r="B434" i="27"/>
  <c r="C434" i="27"/>
  <c r="G434" i="27"/>
  <c r="T434" i="27"/>
  <c r="B435" i="27"/>
  <c r="C435" i="27"/>
  <c r="G435" i="27"/>
  <c r="T435" i="27"/>
  <c r="B436" i="27"/>
  <c r="C436" i="27"/>
  <c r="G436" i="27"/>
  <c r="T436" i="27"/>
  <c r="B437" i="27"/>
  <c r="C437" i="27"/>
  <c r="G437" i="27"/>
  <c r="N437" i="27" s="1"/>
  <c r="T437" i="27"/>
  <c r="B438" i="27"/>
  <c r="C438" i="27"/>
  <c r="G438" i="27"/>
  <c r="T438" i="27"/>
  <c r="B439" i="27"/>
  <c r="C439" i="27"/>
  <c r="G439" i="27"/>
  <c r="T439" i="27"/>
  <c r="B440" i="27"/>
  <c r="C440" i="27"/>
  <c r="G440" i="27"/>
  <c r="N440" i="27" s="1"/>
  <c r="T440" i="27"/>
  <c r="B441" i="27"/>
  <c r="C441" i="27"/>
  <c r="G441" i="27"/>
  <c r="T441" i="27"/>
  <c r="B442" i="27"/>
  <c r="C442" i="27"/>
  <c r="G442" i="27"/>
  <c r="N442" i="27" s="1"/>
  <c r="T442" i="27"/>
  <c r="B443" i="27"/>
  <c r="C443" i="27"/>
  <c r="G443" i="27"/>
  <c r="N443" i="27" s="1"/>
  <c r="T443" i="27"/>
  <c r="B444" i="27"/>
  <c r="C444" i="27"/>
  <c r="G444" i="27"/>
  <c r="N444" i="27" s="1"/>
  <c r="T444" i="27"/>
  <c r="B445" i="27"/>
  <c r="C445" i="27"/>
  <c r="G445" i="27"/>
  <c r="N445" i="27" s="1"/>
  <c r="T445" i="27"/>
  <c r="B446" i="27"/>
  <c r="C446" i="27"/>
  <c r="G446" i="27"/>
  <c r="N446" i="27" s="1"/>
  <c r="T446" i="27"/>
  <c r="B447" i="27"/>
  <c r="C447" i="27"/>
  <c r="G447" i="27"/>
  <c r="T447" i="27"/>
  <c r="B448" i="27"/>
  <c r="C448" i="27"/>
  <c r="G448" i="27"/>
  <c r="N448" i="27" s="1"/>
  <c r="T448" i="27"/>
  <c r="B449" i="27"/>
  <c r="C449" i="27"/>
  <c r="G449" i="27"/>
  <c r="T449" i="27"/>
  <c r="B450" i="27"/>
  <c r="C450" i="27"/>
  <c r="G450" i="27"/>
  <c r="N450" i="27" s="1"/>
  <c r="T450" i="27"/>
  <c r="B451" i="27"/>
  <c r="C451" i="27"/>
  <c r="G451" i="27"/>
  <c r="T451" i="27"/>
  <c r="B452" i="27"/>
  <c r="C452" i="27"/>
  <c r="G452" i="27"/>
  <c r="N452" i="27" s="1"/>
  <c r="T452" i="27"/>
  <c r="B453" i="27"/>
  <c r="C453" i="27"/>
  <c r="G453" i="27"/>
  <c r="T453" i="27"/>
  <c r="B454" i="27"/>
  <c r="C454" i="27"/>
  <c r="G454" i="27"/>
  <c r="N454" i="27" s="1"/>
  <c r="T454" i="27"/>
  <c r="B455" i="27"/>
  <c r="C455" i="27"/>
  <c r="G455" i="27"/>
  <c r="T455" i="27"/>
  <c r="B456" i="27"/>
  <c r="C456" i="27"/>
  <c r="G456" i="27"/>
  <c r="T456" i="27"/>
  <c r="B457" i="27"/>
  <c r="C457" i="27"/>
  <c r="G457" i="27"/>
  <c r="T457" i="27"/>
  <c r="B458" i="27"/>
  <c r="C458" i="27"/>
  <c r="G458" i="27"/>
  <c r="T458" i="27"/>
  <c r="B459" i="27"/>
  <c r="C459" i="27"/>
  <c r="G459" i="27"/>
  <c r="N459" i="27" s="1"/>
  <c r="T459" i="27"/>
  <c r="B460" i="27"/>
  <c r="C460" i="27"/>
  <c r="G460" i="27"/>
  <c r="T460" i="27"/>
  <c r="B461" i="27"/>
  <c r="C461" i="27"/>
  <c r="G461" i="27"/>
  <c r="N461" i="27" s="1"/>
  <c r="T461" i="27"/>
  <c r="B462" i="27"/>
  <c r="C462" i="27"/>
  <c r="G462" i="27"/>
  <c r="T462" i="27"/>
  <c r="B463" i="27"/>
  <c r="C463" i="27"/>
  <c r="G463" i="27"/>
  <c r="T463" i="27"/>
  <c r="B464" i="27"/>
  <c r="C464" i="27"/>
  <c r="G464" i="27"/>
  <c r="T464" i="27"/>
  <c r="B465" i="27"/>
  <c r="C465" i="27"/>
  <c r="G465" i="27"/>
  <c r="N465" i="27" s="1"/>
  <c r="T465" i="27"/>
  <c r="B466" i="27"/>
  <c r="C466" i="27"/>
  <c r="G466" i="27"/>
  <c r="T466" i="27"/>
  <c r="B467" i="27"/>
  <c r="C467" i="27"/>
  <c r="G467" i="27"/>
  <c r="N467" i="27" s="1"/>
  <c r="T467" i="27"/>
  <c r="B468" i="27"/>
  <c r="C468" i="27"/>
  <c r="G468" i="27"/>
  <c r="T468" i="27"/>
  <c r="B469" i="27"/>
  <c r="C469" i="27"/>
  <c r="G469" i="27"/>
  <c r="N469" i="27" s="1"/>
  <c r="T469" i="27"/>
  <c r="B470" i="27"/>
  <c r="C470" i="27"/>
  <c r="G470" i="27"/>
  <c r="T470" i="27"/>
  <c r="B471" i="27"/>
  <c r="C471" i="27"/>
  <c r="G471" i="27"/>
  <c r="N471" i="27" s="1"/>
  <c r="T471" i="27"/>
  <c r="B472" i="27"/>
  <c r="C472" i="27"/>
  <c r="G472" i="27"/>
  <c r="T472" i="27"/>
  <c r="B473" i="27"/>
  <c r="C473" i="27"/>
  <c r="G473" i="27"/>
  <c r="T473" i="27"/>
  <c r="B474" i="27"/>
  <c r="C474" i="27"/>
  <c r="G474" i="27"/>
  <c r="T474" i="27"/>
  <c r="B475" i="27"/>
  <c r="C475" i="27"/>
  <c r="G475" i="27"/>
  <c r="T475" i="27"/>
  <c r="B476" i="27"/>
  <c r="C476" i="27"/>
  <c r="G476" i="27"/>
  <c r="T476" i="27"/>
  <c r="B477" i="27"/>
  <c r="C477" i="27"/>
  <c r="G477" i="27"/>
  <c r="N477" i="27" s="1"/>
  <c r="T477" i="27"/>
  <c r="B478" i="27"/>
  <c r="C478" i="27"/>
  <c r="G478" i="27"/>
  <c r="T478" i="27"/>
  <c r="B479" i="27"/>
  <c r="C479" i="27"/>
  <c r="G479" i="27"/>
  <c r="T479" i="27"/>
  <c r="B480" i="27"/>
  <c r="C480" i="27"/>
  <c r="G480" i="27"/>
  <c r="N480" i="27" s="1"/>
  <c r="T480" i="27"/>
  <c r="B481" i="27"/>
  <c r="C481" i="27"/>
  <c r="G481" i="27"/>
  <c r="T481" i="27"/>
  <c r="B482" i="27"/>
  <c r="C482" i="27"/>
  <c r="G482" i="27"/>
  <c r="N482" i="27" s="1"/>
  <c r="T482" i="27"/>
  <c r="B483" i="27"/>
  <c r="C483" i="27"/>
  <c r="G483" i="27"/>
  <c r="T483" i="27"/>
  <c r="B484" i="27"/>
  <c r="C484" i="27"/>
  <c r="G484" i="27"/>
  <c r="T484" i="27"/>
  <c r="B485" i="27"/>
  <c r="C485" i="27"/>
  <c r="G485" i="27"/>
  <c r="T485" i="27"/>
  <c r="B486" i="27"/>
  <c r="C486" i="27"/>
  <c r="G486" i="27"/>
  <c r="N486" i="27" s="1"/>
  <c r="T486" i="27"/>
  <c r="B487" i="27"/>
  <c r="C487" i="27"/>
  <c r="G487" i="27"/>
  <c r="T487" i="27"/>
  <c r="B488" i="27"/>
  <c r="C488" i="27"/>
  <c r="G488" i="27"/>
  <c r="T488" i="27"/>
  <c r="B489" i="27"/>
  <c r="C489" i="27"/>
  <c r="G489" i="27"/>
  <c r="T489" i="27"/>
  <c r="B490" i="27"/>
  <c r="C490" i="27"/>
  <c r="G490" i="27"/>
  <c r="T490" i="27"/>
  <c r="B491" i="27"/>
  <c r="C491" i="27"/>
  <c r="G491" i="27"/>
  <c r="T491" i="27"/>
  <c r="B492" i="27"/>
  <c r="C492" i="27"/>
  <c r="G492" i="27"/>
  <c r="T492" i="27"/>
  <c r="B493" i="27"/>
  <c r="C493" i="27"/>
  <c r="G493" i="27"/>
  <c r="N493" i="27" s="1"/>
  <c r="T493" i="27"/>
  <c r="B494" i="27"/>
  <c r="C494" i="27"/>
  <c r="G494" i="27"/>
  <c r="T494" i="27"/>
  <c r="B495" i="27"/>
  <c r="C495" i="27"/>
  <c r="G495" i="27"/>
  <c r="T495" i="27"/>
  <c r="B496" i="27"/>
  <c r="C496" i="27"/>
  <c r="G496" i="27"/>
  <c r="T496" i="27"/>
  <c r="B497" i="27"/>
  <c r="C497" i="27"/>
  <c r="G497" i="27"/>
  <c r="N497" i="27" s="1"/>
  <c r="T497" i="27"/>
  <c r="B498" i="27"/>
  <c r="C498" i="27"/>
  <c r="G498" i="27"/>
  <c r="N498" i="27" s="1"/>
  <c r="T498" i="27"/>
  <c r="B499" i="27"/>
  <c r="C499" i="27"/>
  <c r="G499" i="27"/>
  <c r="N499" i="27" s="1"/>
  <c r="T499" i="27"/>
  <c r="B500" i="27"/>
  <c r="C500" i="27"/>
  <c r="G500" i="27"/>
  <c r="T500" i="27"/>
  <c r="B501" i="27"/>
  <c r="C501" i="27"/>
  <c r="G501" i="27"/>
  <c r="N501" i="27" s="1"/>
  <c r="T501" i="27"/>
  <c r="B502" i="27"/>
  <c r="C502" i="27"/>
  <c r="G502" i="27"/>
  <c r="T502" i="27"/>
  <c r="B503" i="27"/>
  <c r="C503" i="27"/>
  <c r="G503" i="27"/>
  <c r="T503" i="27"/>
  <c r="B504" i="27"/>
  <c r="C504" i="27"/>
  <c r="G504" i="27"/>
  <c r="T504" i="27"/>
  <c r="B505" i="27"/>
  <c r="C505" i="27"/>
  <c r="G505" i="27"/>
  <c r="N505" i="27" s="1"/>
  <c r="T505" i="27"/>
  <c r="B506" i="27"/>
  <c r="C506" i="27"/>
  <c r="G506" i="27"/>
  <c r="T506" i="27"/>
  <c r="B507" i="27"/>
  <c r="C507" i="27"/>
  <c r="G507" i="27"/>
  <c r="N507" i="27" s="1"/>
  <c r="T507" i="27"/>
  <c r="B508" i="27"/>
  <c r="C508" i="27"/>
  <c r="G508" i="27"/>
  <c r="N508" i="27" s="1"/>
  <c r="T508" i="27"/>
  <c r="B509" i="27"/>
  <c r="C509" i="27"/>
  <c r="G509" i="27"/>
  <c r="T509" i="27"/>
  <c r="B510" i="27"/>
  <c r="C510" i="27"/>
  <c r="G510" i="27"/>
  <c r="T510" i="27"/>
  <c r="B511" i="27"/>
  <c r="C511" i="27"/>
  <c r="G511" i="27"/>
  <c r="T511" i="27"/>
  <c r="B512" i="27"/>
  <c r="C512" i="27"/>
  <c r="G512" i="27"/>
  <c r="T512" i="27"/>
  <c r="B513" i="27"/>
  <c r="C513" i="27"/>
  <c r="G513" i="27"/>
  <c r="T513" i="27"/>
  <c r="B514" i="27"/>
  <c r="C514" i="27"/>
  <c r="G514" i="27"/>
  <c r="N514" i="27" s="1"/>
  <c r="T514" i="27"/>
  <c r="B515" i="27"/>
  <c r="C515" i="27"/>
  <c r="G515" i="27"/>
  <c r="T515" i="27"/>
  <c r="B516" i="27"/>
  <c r="C516" i="27"/>
  <c r="G516" i="27"/>
  <c r="N516" i="27" s="1"/>
  <c r="T516" i="27"/>
  <c r="B517" i="27"/>
  <c r="C517" i="27"/>
  <c r="G517" i="27"/>
  <c r="T517" i="27"/>
  <c r="B518" i="27"/>
  <c r="C518" i="27"/>
  <c r="G518" i="27"/>
  <c r="T518" i="27"/>
  <c r="B519" i="27"/>
  <c r="C519" i="27"/>
  <c r="G519" i="27"/>
  <c r="N519" i="27" s="1"/>
  <c r="T519" i="27"/>
  <c r="B520" i="27"/>
  <c r="C520" i="27"/>
  <c r="G520" i="27"/>
  <c r="T520" i="27"/>
  <c r="B521" i="27"/>
  <c r="C521" i="27"/>
  <c r="G521" i="27"/>
  <c r="T521" i="27"/>
  <c r="B522" i="27"/>
  <c r="C522" i="27"/>
  <c r="G522" i="27"/>
  <c r="N522" i="27" s="1"/>
  <c r="T522" i="27"/>
  <c r="B523" i="27"/>
  <c r="C523" i="27"/>
  <c r="G523" i="27"/>
  <c r="T523" i="27"/>
  <c r="B524" i="27"/>
  <c r="C524" i="27"/>
  <c r="G524" i="27"/>
  <c r="N524" i="27" s="1"/>
  <c r="T524" i="27"/>
  <c r="B525" i="27"/>
  <c r="C525" i="27"/>
  <c r="G525" i="27"/>
  <c r="N525" i="27" s="1"/>
  <c r="T525" i="27"/>
  <c r="B526" i="27"/>
  <c r="C526" i="27"/>
  <c r="G526" i="27"/>
  <c r="T526" i="27"/>
  <c r="B527" i="27"/>
  <c r="C527" i="27"/>
  <c r="G527" i="27"/>
  <c r="T527" i="27"/>
  <c r="B528" i="27"/>
  <c r="C528" i="27"/>
  <c r="G528" i="27"/>
  <c r="T528" i="27"/>
  <c r="B529" i="27"/>
  <c r="C529" i="27"/>
  <c r="G529" i="27"/>
  <c r="T529" i="27"/>
  <c r="B530" i="27"/>
  <c r="C530" i="27"/>
  <c r="G530" i="27"/>
  <c r="N530" i="27" s="1"/>
  <c r="T530" i="27"/>
  <c r="B531" i="27"/>
  <c r="C531" i="27"/>
  <c r="G531" i="27"/>
  <c r="N531" i="27" s="1"/>
  <c r="T531" i="27"/>
  <c r="B532" i="27"/>
  <c r="C532" i="27"/>
  <c r="G532" i="27"/>
  <c r="N532" i="27" s="1"/>
  <c r="T532" i="27"/>
  <c r="B533" i="27"/>
  <c r="C533" i="27"/>
  <c r="G533" i="27"/>
  <c r="T533" i="27"/>
  <c r="B534" i="27"/>
  <c r="C534" i="27"/>
  <c r="G534" i="27"/>
  <c r="T534" i="27"/>
  <c r="B535" i="27"/>
  <c r="C535" i="27"/>
  <c r="G535" i="27"/>
  <c r="T535" i="27"/>
  <c r="B536" i="27"/>
  <c r="C536" i="27"/>
  <c r="G536" i="27"/>
  <c r="T536" i="27"/>
  <c r="B537" i="27"/>
  <c r="C537" i="27"/>
  <c r="G537" i="27"/>
  <c r="N537" i="27" s="1"/>
  <c r="T537" i="27"/>
  <c r="B538" i="27"/>
  <c r="C538" i="27"/>
  <c r="G538" i="27"/>
  <c r="N538" i="27" s="1"/>
  <c r="T538" i="27"/>
  <c r="B539" i="27"/>
  <c r="C539" i="27"/>
  <c r="G539" i="27"/>
  <c r="T539" i="27"/>
  <c r="B540" i="27"/>
  <c r="C540" i="27"/>
  <c r="G540" i="27"/>
  <c r="T540" i="27"/>
  <c r="B541" i="27"/>
  <c r="C541" i="27"/>
  <c r="G541" i="27"/>
  <c r="T541" i="27"/>
  <c r="B542" i="27"/>
  <c r="C542" i="27"/>
  <c r="G542" i="27"/>
  <c r="T542" i="27"/>
  <c r="B543" i="27"/>
  <c r="C543" i="27"/>
  <c r="G543" i="27"/>
  <c r="T543" i="27"/>
  <c r="B544" i="27"/>
  <c r="C544" i="27"/>
  <c r="G544" i="27"/>
  <c r="T544" i="27"/>
  <c r="B545" i="27"/>
  <c r="C545" i="27"/>
  <c r="G545" i="27"/>
  <c r="T545" i="27"/>
  <c r="B546" i="27"/>
  <c r="C546" i="27"/>
  <c r="G546" i="27"/>
  <c r="N546" i="27" s="1"/>
  <c r="T546" i="27"/>
  <c r="B547" i="27"/>
  <c r="C547" i="27"/>
  <c r="G547" i="27"/>
  <c r="N547" i="27" s="1"/>
  <c r="T547" i="27"/>
  <c r="B548" i="27"/>
  <c r="C548" i="27"/>
  <c r="G548" i="27"/>
  <c r="T548" i="27"/>
  <c r="B549" i="27"/>
  <c r="C549" i="27"/>
  <c r="G549" i="27"/>
  <c r="T549" i="27"/>
  <c r="B550" i="27"/>
  <c r="C550" i="27"/>
  <c r="G550" i="27"/>
  <c r="T550" i="27"/>
  <c r="B551" i="27"/>
  <c r="C551" i="27"/>
  <c r="G551" i="27"/>
  <c r="T551" i="27"/>
  <c r="B552" i="27"/>
  <c r="C552" i="27"/>
  <c r="G552" i="27"/>
  <c r="T552" i="27"/>
  <c r="B553" i="27"/>
  <c r="C553" i="27"/>
  <c r="G553" i="27"/>
  <c r="T553" i="27"/>
  <c r="B554" i="27"/>
  <c r="C554" i="27"/>
  <c r="G554" i="27"/>
  <c r="T554" i="27"/>
  <c r="B555" i="27"/>
  <c r="C555" i="27"/>
  <c r="G555" i="27"/>
  <c r="N555" i="27" s="1"/>
  <c r="T555" i="27"/>
  <c r="B556" i="27"/>
  <c r="C556" i="27"/>
  <c r="G556" i="27"/>
  <c r="T556" i="27"/>
  <c r="B557" i="27"/>
  <c r="C557" i="27"/>
  <c r="G557" i="27"/>
  <c r="N557" i="27" s="1"/>
  <c r="T557" i="27"/>
  <c r="B558" i="27"/>
  <c r="C558" i="27"/>
  <c r="G558" i="27"/>
  <c r="T558" i="27"/>
  <c r="B559" i="27"/>
  <c r="C559" i="27"/>
  <c r="G559" i="27"/>
  <c r="N559" i="27" s="1"/>
  <c r="T559" i="27"/>
  <c r="B560" i="27"/>
  <c r="C560" i="27"/>
  <c r="G560" i="27"/>
  <c r="T560" i="27"/>
  <c r="B561" i="27"/>
  <c r="C561" i="27"/>
  <c r="G561" i="27"/>
  <c r="T561" i="27"/>
  <c r="B562" i="27"/>
  <c r="C562" i="27"/>
  <c r="G562" i="27"/>
  <c r="N562" i="27" s="1"/>
  <c r="T562" i="27"/>
  <c r="B563" i="27"/>
  <c r="C563" i="27"/>
  <c r="G563" i="27"/>
  <c r="N563" i="27" s="1"/>
  <c r="T563" i="27"/>
  <c r="B564" i="27"/>
  <c r="C564" i="27"/>
  <c r="G564" i="27"/>
  <c r="T564" i="27"/>
  <c r="B565" i="27"/>
  <c r="C565" i="27"/>
  <c r="G565" i="27"/>
  <c r="T565" i="27"/>
  <c r="B566" i="27"/>
  <c r="C566" i="27"/>
  <c r="G566" i="27"/>
  <c r="N566" i="27" s="1"/>
  <c r="T566" i="27"/>
  <c r="B567" i="27"/>
  <c r="C567" i="27"/>
  <c r="G567" i="27"/>
  <c r="T567" i="27"/>
  <c r="B568" i="27"/>
  <c r="C568" i="27"/>
  <c r="G568" i="27"/>
  <c r="T568" i="27"/>
  <c r="B569" i="27"/>
  <c r="C569" i="27"/>
  <c r="G569" i="27"/>
  <c r="N569" i="27" s="1"/>
  <c r="T569" i="27"/>
  <c r="B570" i="27"/>
  <c r="C570" i="27"/>
  <c r="G570" i="27"/>
  <c r="T570" i="27"/>
  <c r="B571" i="27"/>
  <c r="C571" i="27"/>
  <c r="G571" i="27"/>
  <c r="N571" i="27" s="1"/>
  <c r="T571" i="27"/>
  <c r="B572" i="27"/>
  <c r="C572" i="27"/>
  <c r="G572" i="27"/>
  <c r="T572" i="27"/>
  <c r="B573" i="27"/>
  <c r="C573" i="27"/>
  <c r="G573" i="27"/>
  <c r="T573" i="27"/>
  <c r="B574" i="27"/>
  <c r="C574" i="27"/>
  <c r="G574" i="27"/>
  <c r="N574" i="27" s="1"/>
  <c r="T574" i="27"/>
  <c r="B575" i="27"/>
  <c r="C575" i="27"/>
  <c r="G575" i="27"/>
  <c r="T575" i="27"/>
  <c r="B576" i="27"/>
  <c r="C576" i="27"/>
  <c r="G576" i="27"/>
  <c r="T576" i="27"/>
  <c r="B577" i="27"/>
  <c r="C577" i="27"/>
  <c r="G577" i="27"/>
  <c r="T577" i="27"/>
  <c r="B578" i="27"/>
  <c r="C578" i="27"/>
  <c r="G578" i="27"/>
  <c r="T578" i="27"/>
  <c r="B579" i="27"/>
  <c r="C579" i="27"/>
  <c r="G579" i="27"/>
  <c r="T579" i="27"/>
  <c r="B580" i="27"/>
  <c r="C580" i="27"/>
  <c r="G580" i="27"/>
  <c r="N580" i="27" s="1"/>
  <c r="T580" i="27"/>
  <c r="B581" i="27"/>
  <c r="C581" i="27"/>
  <c r="G581" i="27"/>
  <c r="N581" i="27" s="1"/>
  <c r="T581" i="27"/>
  <c r="B582" i="27"/>
  <c r="C582" i="27"/>
  <c r="G582" i="27"/>
  <c r="T582" i="27"/>
  <c r="B583" i="27"/>
  <c r="C583" i="27"/>
  <c r="G583" i="27"/>
  <c r="N583" i="27" s="1"/>
  <c r="T583" i="27"/>
  <c r="B584" i="27"/>
  <c r="C584" i="27"/>
  <c r="G584" i="27"/>
  <c r="T584" i="27"/>
  <c r="B585" i="27"/>
  <c r="C585" i="27"/>
  <c r="G585" i="27"/>
  <c r="N585" i="27" s="1"/>
  <c r="T585" i="27"/>
  <c r="B586" i="27"/>
  <c r="C586" i="27"/>
  <c r="G586" i="27"/>
  <c r="N586" i="27" s="1"/>
  <c r="T586" i="27"/>
  <c r="B587" i="27"/>
  <c r="C587" i="27"/>
  <c r="G587" i="27"/>
  <c r="T587" i="27"/>
  <c r="B588" i="27"/>
  <c r="C588" i="27"/>
  <c r="G588" i="27"/>
  <c r="N588" i="27" s="1"/>
  <c r="T588" i="27"/>
  <c r="B589" i="27"/>
  <c r="C589" i="27"/>
  <c r="G589" i="27"/>
  <c r="T589" i="27"/>
  <c r="B590" i="27"/>
  <c r="C590" i="27"/>
  <c r="G590" i="27"/>
  <c r="T590" i="27"/>
  <c r="B591" i="27"/>
  <c r="C591" i="27"/>
  <c r="G591" i="27"/>
  <c r="N591" i="27" s="1"/>
  <c r="T591" i="27"/>
  <c r="B592" i="27"/>
  <c r="C592" i="27"/>
  <c r="G592" i="27"/>
  <c r="T592" i="27"/>
  <c r="B593" i="27"/>
  <c r="C593" i="27"/>
  <c r="G593" i="27"/>
  <c r="T593" i="27"/>
  <c r="B594" i="27"/>
  <c r="C594" i="27"/>
  <c r="G594" i="27"/>
  <c r="N594" i="27" s="1"/>
  <c r="T594" i="27"/>
  <c r="B595" i="27"/>
  <c r="C595" i="27"/>
  <c r="G595" i="27"/>
  <c r="T595" i="27"/>
  <c r="B596" i="27"/>
  <c r="C596" i="27"/>
  <c r="G596" i="27"/>
  <c r="T596" i="27"/>
  <c r="B597" i="27"/>
  <c r="C597" i="27"/>
  <c r="G597" i="27"/>
  <c r="N597" i="27" s="1"/>
  <c r="T597" i="27"/>
  <c r="B598" i="27"/>
  <c r="C598" i="27"/>
  <c r="G598" i="27"/>
  <c r="T598" i="27"/>
  <c r="B599" i="27"/>
  <c r="C599" i="27"/>
  <c r="G599" i="27"/>
  <c r="T599" i="27"/>
  <c r="B600" i="27"/>
  <c r="C600" i="27"/>
  <c r="G600" i="27"/>
  <c r="T600" i="27"/>
  <c r="B601" i="27"/>
  <c r="C601" i="27"/>
  <c r="G601" i="27"/>
  <c r="T601" i="27"/>
  <c r="B602" i="27"/>
  <c r="C602" i="27"/>
  <c r="G602" i="27"/>
  <c r="N602" i="27" s="1"/>
  <c r="T602" i="27"/>
  <c r="B603" i="27"/>
  <c r="C603" i="27"/>
  <c r="G603" i="27"/>
  <c r="T603" i="27"/>
  <c r="B604" i="27"/>
  <c r="C604" i="27"/>
  <c r="G604" i="27"/>
  <c r="T604" i="27"/>
  <c r="B605" i="27"/>
  <c r="C605" i="27"/>
  <c r="G605" i="27"/>
  <c r="N605" i="27" s="1"/>
  <c r="T605" i="27"/>
  <c r="B606" i="27"/>
  <c r="C606" i="27"/>
  <c r="G606" i="27"/>
  <c r="T606" i="27"/>
  <c r="B607" i="27"/>
  <c r="C607" i="27"/>
  <c r="G607" i="27"/>
  <c r="T607" i="27"/>
  <c r="B608" i="27"/>
  <c r="C608" i="27"/>
  <c r="G608" i="27"/>
  <c r="T608" i="27"/>
  <c r="B609" i="27"/>
  <c r="C609" i="27"/>
  <c r="G609" i="27"/>
  <c r="T609" i="27"/>
  <c r="B610" i="27"/>
  <c r="C610" i="27"/>
  <c r="G610" i="27"/>
  <c r="N610" i="27" s="1"/>
  <c r="T610" i="27"/>
  <c r="B611" i="27"/>
  <c r="C611" i="27"/>
  <c r="G611" i="27"/>
  <c r="N611" i="27" s="1"/>
  <c r="T611" i="27"/>
  <c r="B612" i="27"/>
  <c r="C612" i="27"/>
  <c r="G612" i="27"/>
  <c r="T612" i="27"/>
  <c r="B613" i="27"/>
  <c r="C613" i="27"/>
  <c r="G613" i="27"/>
  <c r="N613" i="27" s="1"/>
  <c r="T613" i="27"/>
  <c r="B614" i="27"/>
  <c r="C614" i="27"/>
  <c r="G614" i="27"/>
  <c r="N614" i="27" s="1"/>
  <c r="T614" i="27"/>
  <c r="B615" i="27"/>
  <c r="C615" i="27"/>
  <c r="G615" i="27"/>
  <c r="T615" i="27"/>
  <c r="B616" i="27"/>
  <c r="C616" i="27"/>
  <c r="G616" i="27"/>
  <c r="T616" i="27"/>
  <c r="B617" i="27"/>
  <c r="C617" i="27"/>
  <c r="G617" i="27"/>
  <c r="N617" i="27" s="1"/>
  <c r="T617" i="27"/>
  <c r="B618" i="27"/>
  <c r="C618" i="27"/>
  <c r="G618" i="27"/>
  <c r="T618" i="27"/>
  <c r="B619" i="27"/>
  <c r="C619" i="27"/>
  <c r="G619" i="27"/>
  <c r="N619" i="27" s="1"/>
  <c r="T619" i="27"/>
  <c r="B620" i="27"/>
  <c r="C620" i="27"/>
  <c r="G620" i="27"/>
  <c r="T620" i="27"/>
  <c r="B621" i="27"/>
  <c r="C621" i="27"/>
  <c r="G621" i="27"/>
  <c r="T621" i="27"/>
  <c r="B622" i="27"/>
  <c r="C622" i="27"/>
  <c r="G622" i="27"/>
  <c r="T622" i="27"/>
  <c r="B623" i="27"/>
  <c r="C623" i="27"/>
  <c r="G623" i="27"/>
  <c r="T623" i="27"/>
  <c r="B624" i="27"/>
  <c r="C624" i="27"/>
  <c r="G624" i="27"/>
  <c r="T624" i="27"/>
  <c r="B625" i="27"/>
  <c r="C625" i="27"/>
  <c r="G625" i="27"/>
  <c r="T625" i="27"/>
  <c r="B626" i="27"/>
  <c r="C626" i="27"/>
  <c r="G626" i="27"/>
  <c r="T626" i="27"/>
  <c r="B627" i="27"/>
  <c r="C627" i="27"/>
  <c r="G627" i="27"/>
  <c r="T627" i="27"/>
  <c r="B628" i="27"/>
  <c r="C628" i="27"/>
  <c r="G628" i="27"/>
  <c r="N628" i="27" s="1"/>
  <c r="T628" i="27"/>
  <c r="B629" i="27"/>
  <c r="C629" i="27"/>
  <c r="G629" i="27"/>
  <c r="T629" i="27"/>
  <c r="B630" i="27"/>
  <c r="C630" i="27"/>
  <c r="G630" i="27"/>
  <c r="T630" i="27"/>
  <c r="B631" i="27"/>
  <c r="C631" i="27"/>
  <c r="G631" i="27"/>
  <c r="T631" i="27"/>
  <c r="B632" i="27"/>
  <c r="C632" i="27"/>
  <c r="G632" i="27"/>
  <c r="T632" i="27"/>
  <c r="B633" i="27"/>
  <c r="C633" i="27"/>
  <c r="G633" i="27"/>
  <c r="T633" i="27"/>
  <c r="B634" i="27"/>
  <c r="C634" i="27"/>
  <c r="G634" i="27"/>
  <c r="T634" i="27"/>
  <c r="B635" i="27"/>
  <c r="C635" i="27"/>
  <c r="G635" i="27"/>
  <c r="T635" i="27"/>
  <c r="B636" i="27"/>
  <c r="C636" i="27"/>
  <c r="G636" i="27"/>
  <c r="T636" i="27"/>
  <c r="B637" i="27"/>
  <c r="C637" i="27"/>
  <c r="G637" i="27"/>
  <c r="N637" i="27" s="1"/>
  <c r="T637" i="27"/>
  <c r="B638" i="27"/>
  <c r="C638" i="27"/>
  <c r="G638" i="27"/>
  <c r="N638" i="27" s="1"/>
  <c r="T638" i="27"/>
  <c r="B639" i="27"/>
  <c r="C639" i="27"/>
  <c r="G639" i="27"/>
  <c r="T639" i="27"/>
  <c r="B640" i="27"/>
  <c r="C640" i="27"/>
  <c r="G640" i="27"/>
  <c r="T640" i="27"/>
  <c r="B641" i="27"/>
  <c r="C641" i="27"/>
  <c r="G641" i="27"/>
  <c r="T641" i="27"/>
  <c r="B642" i="27"/>
  <c r="C642" i="27"/>
  <c r="G642" i="27"/>
  <c r="N642" i="27" s="1"/>
  <c r="T642" i="27"/>
  <c r="B643" i="27"/>
  <c r="C643" i="27"/>
  <c r="G643" i="27"/>
  <c r="T643" i="27"/>
  <c r="B644" i="27"/>
  <c r="C644" i="27"/>
  <c r="G644" i="27"/>
  <c r="T644" i="27"/>
  <c r="B645" i="27"/>
  <c r="C645" i="27"/>
  <c r="G645" i="27"/>
  <c r="T645" i="27"/>
  <c r="B646" i="27"/>
  <c r="C646" i="27"/>
  <c r="G646" i="27"/>
  <c r="N646" i="27" s="1"/>
  <c r="T646" i="27"/>
  <c r="B647" i="27"/>
  <c r="C647" i="27"/>
  <c r="G647" i="27"/>
  <c r="N647" i="27" s="1"/>
  <c r="T647" i="27"/>
  <c r="B648" i="27"/>
  <c r="C648" i="27"/>
  <c r="G648" i="27"/>
  <c r="T648" i="27"/>
  <c r="B649" i="27"/>
  <c r="C649" i="27"/>
  <c r="G649" i="27"/>
  <c r="T649" i="27"/>
  <c r="B650" i="27"/>
  <c r="C650" i="27"/>
  <c r="G650" i="27"/>
  <c r="N650" i="27" s="1"/>
  <c r="T650" i="27"/>
  <c r="B651" i="27"/>
  <c r="C651" i="27"/>
  <c r="G651" i="27"/>
  <c r="N651" i="27" s="1"/>
  <c r="T651" i="27"/>
  <c r="B652" i="27"/>
  <c r="C652" i="27"/>
  <c r="G652" i="27"/>
  <c r="N652" i="27" s="1"/>
  <c r="T652" i="27"/>
  <c r="B653" i="27"/>
  <c r="C653" i="27"/>
  <c r="G653" i="27"/>
  <c r="N653" i="27" s="1"/>
  <c r="T653" i="27"/>
  <c r="B654" i="27"/>
  <c r="C654" i="27"/>
  <c r="G654" i="27"/>
  <c r="T654" i="27"/>
  <c r="B655" i="27"/>
  <c r="C655" i="27"/>
  <c r="G655" i="27"/>
  <c r="N655" i="27" s="1"/>
  <c r="T655" i="27"/>
  <c r="B656" i="27"/>
  <c r="C656" i="27"/>
  <c r="G656" i="27"/>
  <c r="N656" i="27" s="1"/>
  <c r="T656" i="27"/>
  <c r="B657" i="27"/>
  <c r="C657" i="27"/>
  <c r="G657" i="27"/>
  <c r="T657" i="27"/>
  <c r="B658" i="27"/>
  <c r="C658" i="27"/>
  <c r="G658" i="27"/>
  <c r="T658" i="27"/>
  <c r="B659" i="27"/>
  <c r="C659" i="27"/>
  <c r="G659" i="27"/>
  <c r="T659" i="27"/>
  <c r="B660" i="27"/>
  <c r="C660" i="27"/>
  <c r="G660" i="27"/>
  <c r="T660" i="27"/>
  <c r="B661" i="27"/>
  <c r="C661" i="27"/>
  <c r="G661" i="27"/>
  <c r="T661" i="27"/>
  <c r="B662" i="27"/>
  <c r="C662" i="27"/>
  <c r="G662" i="27"/>
  <c r="T662" i="27"/>
  <c r="B663" i="27"/>
  <c r="C663" i="27"/>
  <c r="G663" i="27"/>
  <c r="T663" i="27"/>
  <c r="B664" i="27"/>
  <c r="C664" i="27"/>
  <c r="G664" i="27"/>
  <c r="T664" i="27"/>
  <c r="B665" i="27"/>
  <c r="C665" i="27"/>
  <c r="G665" i="27"/>
  <c r="T665" i="27"/>
  <c r="B666" i="27"/>
  <c r="C666" i="27"/>
  <c r="G666" i="27"/>
  <c r="T666" i="27"/>
  <c r="B667" i="27"/>
  <c r="C667" i="27"/>
  <c r="G667" i="27"/>
  <c r="T667" i="27"/>
  <c r="B668" i="27"/>
  <c r="C668" i="27"/>
  <c r="G668" i="27"/>
  <c r="T668" i="27"/>
  <c r="B669" i="27"/>
  <c r="C669" i="27"/>
  <c r="G669" i="27"/>
  <c r="T669" i="27"/>
  <c r="B670" i="27"/>
  <c r="C670" i="27"/>
  <c r="G670" i="27"/>
  <c r="T670" i="27"/>
  <c r="B671" i="27"/>
  <c r="C671" i="27"/>
  <c r="G671" i="27"/>
  <c r="T671" i="27"/>
  <c r="B672" i="27"/>
  <c r="C672" i="27"/>
  <c r="G672" i="27"/>
  <c r="T672" i="27"/>
  <c r="B673" i="27"/>
  <c r="C673" i="27"/>
  <c r="G673" i="27"/>
  <c r="T673" i="27"/>
  <c r="B674" i="27"/>
  <c r="C674" i="27"/>
  <c r="G674" i="27"/>
  <c r="T674" i="27"/>
  <c r="B675" i="27"/>
  <c r="C675" i="27"/>
  <c r="G675" i="27"/>
  <c r="T675" i="27"/>
  <c r="B676" i="27"/>
  <c r="C676" i="27"/>
  <c r="G676" i="27"/>
  <c r="T676" i="27"/>
  <c r="B677" i="27"/>
  <c r="C677" i="27"/>
  <c r="G677" i="27"/>
  <c r="T677" i="27"/>
  <c r="B678" i="27"/>
  <c r="C678" i="27"/>
  <c r="G678" i="27"/>
  <c r="T678" i="27"/>
  <c r="B679" i="27"/>
  <c r="C679" i="27"/>
  <c r="G679" i="27"/>
  <c r="T679" i="27"/>
  <c r="B680" i="27"/>
  <c r="C680" i="27"/>
  <c r="G680" i="27"/>
  <c r="T680" i="27"/>
  <c r="B681" i="27"/>
  <c r="C681" i="27"/>
  <c r="G681" i="27"/>
  <c r="T681" i="27"/>
  <c r="B682" i="27"/>
  <c r="C682" i="27"/>
  <c r="G682" i="27"/>
  <c r="T682" i="27"/>
  <c r="B683" i="27"/>
  <c r="C683" i="27"/>
  <c r="G683" i="27"/>
  <c r="T683" i="27"/>
  <c r="B684" i="27"/>
  <c r="C684" i="27"/>
  <c r="G684" i="27"/>
  <c r="T684" i="27"/>
  <c r="B685" i="27"/>
  <c r="C685" i="27"/>
  <c r="G685" i="27"/>
  <c r="T685" i="27"/>
  <c r="B686" i="27"/>
  <c r="C686" i="27"/>
  <c r="G686" i="27"/>
  <c r="T686" i="27"/>
  <c r="B687" i="27"/>
  <c r="C687" i="27"/>
  <c r="G687" i="27"/>
  <c r="T687" i="27"/>
  <c r="B688" i="27"/>
  <c r="C688" i="27"/>
  <c r="G688" i="27"/>
  <c r="T688" i="27"/>
  <c r="B689" i="27"/>
  <c r="C689" i="27"/>
  <c r="G689" i="27"/>
  <c r="T689" i="27"/>
  <c r="B690" i="27"/>
  <c r="C690" i="27"/>
  <c r="G690" i="27"/>
  <c r="T690" i="27"/>
  <c r="B691" i="27"/>
  <c r="C691" i="27"/>
  <c r="G691" i="27"/>
  <c r="T691" i="27"/>
  <c r="B692" i="27"/>
  <c r="C692" i="27"/>
  <c r="G692" i="27"/>
  <c r="T692" i="27"/>
  <c r="B693" i="27"/>
  <c r="C693" i="27"/>
  <c r="G693" i="27"/>
  <c r="T693" i="27"/>
  <c r="B694" i="27"/>
  <c r="C694" i="27"/>
  <c r="G694" i="27"/>
  <c r="T694" i="27"/>
  <c r="B695" i="27"/>
  <c r="C695" i="27"/>
  <c r="G695" i="27"/>
  <c r="T695" i="27"/>
  <c r="B696" i="27"/>
  <c r="C696" i="27"/>
  <c r="G696" i="27"/>
  <c r="T696" i="27"/>
  <c r="B697" i="27"/>
  <c r="C697" i="27"/>
  <c r="G697" i="27"/>
  <c r="T697" i="27"/>
  <c r="B698" i="27"/>
  <c r="C698" i="27"/>
  <c r="G698" i="27"/>
  <c r="T698" i="27"/>
  <c r="B699" i="27"/>
  <c r="C699" i="27"/>
  <c r="G699" i="27"/>
  <c r="T699" i="27"/>
  <c r="B700" i="27"/>
  <c r="C700" i="27"/>
  <c r="G700" i="27"/>
  <c r="T700" i="27"/>
  <c r="B701" i="27"/>
  <c r="C701" i="27"/>
  <c r="G701" i="27"/>
  <c r="T701" i="27"/>
  <c r="B702" i="27"/>
  <c r="C702" i="27"/>
  <c r="G702" i="27"/>
  <c r="N702" i="27" s="1"/>
  <c r="T702" i="27"/>
  <c r="B703" i="27"/>
  <c r="C703" i="27"/>
  <c r="G703" i="27"/>
  <c r="T703" i="27"/>
  <c r="B704" i="27"/>
  <c r="C704" i="27"/>
  <c r="G704" i="27"/>
  <c r="T704" i="27"/>
  <c r="B705" i="27"/>
  <c r="C705" i="27"/>
  <c r="G705" i="27"/>
  <c r="T705" i="27"/>
  <c r="B706" i="27"/>
  <c r="C706" i="27"/>
  <c r="G706" i="27"/>
  <c r="T706" i="27"/>
  <c r="B707" i="27"/>
  <c r="C707" i="27"/>
  <c r="G707" i="27"/>
  <c r="N707" i="27" s="1"/>
  <c r="T707" i="27"/>
  <c r="B708" i="27"/>
  <c r="C708" i="27"/>
  <c r="G708" i="27"/>
  <c r="T708" i="27"/>
  <c r="B709" i="27"/>
  <c r="C709" i="27"/>
  <c r="G709" i="27"/>
  <c r="T709" i="27"/>
  <c r="B710" i="27"/>
  <c r="C710" i="27"/>
  <c r="G710" i="27"/>
  <c r="T710" i="27"/>
  <c r="B711" i="27"/>
  <c r="C711" i="27"/>
  <c r="G711" i="27"/>
  <c r="T711" i="27"/>
  <c r="B712" i="27"/>
  <c r="C712" i="27"/>
  <c r="G712" i="27"/>
  <c r="T712" i="27"/>
  <c r="B713" i="27"/>
  <c r="C713" i="27"/>
  <c r="G713" i="27"/>
  <c r="T713" i="27"/>
  <c r="B714" i="27"/>
  <c r="C714" i="27"/>
  <c r="G714" i="27"/>
  <c r="T714" i="27"/>
  <c r="B715" i="27"/>
  <c r="C715" i="27"/>
  <c r="G715" i="27"/>
  <c r="T715" i="27"/>
  <c r="B716" i="27"/>
  <c r="C716" i="27"/>
  <c r="G716" i="27"/>
  <c r="T716" i="27"/>
  <c r="B717" i="27"/>
  <c r="C717" i="27"/>
  <c r="G717" i="27"/>
  <c r="T717" i="27"/>
  <c r="B718" i="27"/>
  <c r="C718" i="27"/>
  <c r="G718" i="27"/>
  <c r="T718" i="27"/>
  <c r="B719" i="27"/>
  <c r="C719" i="27"/>
  <c r="G719" i="27"/>
  <c r="T719" i="27"/>
  <c r="B720" i="27"/>
  <c r="C720" i="27"/>
  <c r="G720" i="27"/>
  <c r="T720" i="27"/>
  <c r="B721" i="27"/>
  <c r="C721" i="27"/>
  <c r="G721" i="27"/>
  <c r="T721" i="27"/>
  <c r="B722" i="27"/>
  <c r="C722" i="27"/>
  <c r="G722" i="27"/>
  <c r="T722" i="27"/>
  <c r="B723" i="27"/>
  <c r="C723" i="27"/>
  <c r="G723" i="27"/>
  <c r="T723" i="27"/>
  <c r="B724" i="27"/>
  <c r="C724" i="27"/>
  <c r="G724" i="27"/>
  <c r="T724" i="27"/>
  <c r="B725" i="27"/>
  <c r="C725" i="27"/>
  <c r="G725" i="27"/>
  <c r="T725" i="27"/>
  <c r="B726" i="27"/>
  <c r="C726" i="27"/>
  <c r="G726" i="27"/>
  <c r="T726" i="27"/>
  <c r="B727" i="27"/>
  <c r="C727" i="27"/>
  <c r="G727" i="27"/>
  <c r="T727" i="27"/>
  <c r="B728" i="27"/>
  <c r="C728" i="27"/>
  <c r="G728" i="27"/>
  <c r="T728" i="27"/>
  <c r="B729" i="27"/>
  <c r="C729" i="27"/>
  <c r="G729" i="27"/>
  <c r="N729" i="27" s="1"/>
  <c r="T729" i="27"/>
  <c r="B730" i="27"/>
  <c r="C730" i="27"/>
  <c r="G730" i="27"/>
  <c r="T730" i="27"/>
  <c r="B731" i="27"/>
  <c r="C731" i="27"/>
  <c r="G731" i="27"/>
  <c r="T731" i="27"/>
  <c r="B732" i="27"/>
  <c r="C732" i="27"/>
  <c r="G732" i="27"/>
  <c r="T732" i="27"/>
  <c r="B733" i="27"/>
  <c r="C733" i="27"/>
  <c r="G733" i="27"/>
  <c r="T733" i="27"/>
  <c r="B734" i="27"/>
  <c r="C734" i="27"/>
  <c r="G734" i="27"/>
  <c r="T734" i="27"/>
  <c r="B735" i="27"/>
  <c r="C735" i="27"/>
  <c r="G735" i="27"/>
  <c r="T735" i="27"/>
  <c r="B736" i="27"/>
  <c r="C736" i="27"/>
  <c r="G736" i="27"/>
  <c r="T736" i="27"/>
  <c r="B737" i="27"/>
  <c r="C737" i="27"/>
  <c r="G737" i="27"/>
  <c r="T737" i="27"/>
  <c r="B738" i="27"/>
  <c r="C738" i="27"/>
  <c r="G738" i="27"/>
  <c r="T738" i="27"/>
  <c r="B739" i="27"/>
  <c r="C739" i="27"/>
  <c r="G739" i="27"/>
  <c r="T739" i="27"/>
  <c r="B740" i="27"/>
  <c r="C740" i="27"/>
  <c r="G740" i="27"/>
  <c r="T740" i="27"/>
  <c r="B741" i="27"/>
  <c r="C741" i="27"/>
  <c r="G741" i="27"/>
  <c r="N741" i="27" s="1"/>
  <c r="T741" i="27"/>
  <c r="B742" i="27"/>
  <c r="C742" i="27"/>
  <c r="G742" i="27"/>
  <c r="T742" i="27"/>
  <c r="B743" i="27"/>
  <c r="C743" i="27"/>
  <c r="G743" i="27"/>
  <c r="N743" i="27" s="1"/>
  <c r="T743" i="27"/>
  <c r="B744" i="27"/>
  <c r="C744" i="27"/>
  <c r="G744" i="27"/>
  <c r="N744" i="27" s="1"/>
  <c r="T744" i="27"/>
  <c r="B745" i="27"/>
  <c r="C745" i="27"/>
  <c r="G745" i="27"/>
  <c r="T745" i="27"/>
  <c r="B746" i="27"/>
  <c r="C746" i="27"/>
  <c r="G746" i="27"/>
  <c r="T746" i="27"/>
  <c r="B747" i="27"/>
  <c r="C747" i="27"/>
  <c r="G747" i="27"/>
  <c r="T747" i="27"/>
  <c r="B748" i="27"/>
  <c r="C748" i="27"/>
  <c r="G748" i="27"/>
  <c r="N748" i="27" s="1"/>
  <c r="T748" i="27"/>
  <c r="B749" i="27"/>
  <c r="C749" i="27"/>
  <c r="G749" i="27"/>
  <c r="T749" i="27"/>
  <c r="B750" i="27"/>
  <c r="C750" i="27"/>
  <c r="G750" i="27"/>
  <c r="T750" i="27"/>
  <c r="B751" i="27"/>
  <c r="C751" i="27"/>
  <c r="G751" i="27"/>
  <c r="T751" i="27"/>
  <c r="B752" i="27"/>
  <c r="C752" i="27"/>
  <c r="G752" i="27"/>
  <c r="T752" i="27"/>
  <c r="B753" i="27"/>
  <c r="C753" i="27"/>
  <c r="G753" i="27"/>
  <c r="T753" i="27"/>
  <c r="B754" i="27"/>
  <c r="C754" i="27"/>
  <c r="G754" i="27"/>
  <c r="T754" i="27"/>
  <c r="B755" i="27"/>
  <c r="C755" i="27"/>
  <c r="G755" i="27"/>
  <c r="N755" i="27" s="1"/>
  <c r="T755" i="27"/>
  <c r="B756" i="27"/>
  <c r="C756" i="27"/>
  <c r="G756" i="27"/>
  <c r="T756" i="27"/>
  <c r="B757" i="27"/>
  <c r="C757" i="27"/>
  <c r="G757" i="27"/>
  <c r="T757" i="27"/>
  <c r="B758" i="27"/>
  <c r="C758" i="27"/>
  <c r="G758" i="27"/>
  <c r="N758" i="27" s="1"/>
  <c r="T758" i="27"/>
  <c r="B759" i="27"/>
  <c r="C759" i="27"/>
  <c r="G759" i="27"/>
  <c r="N759" i="27" s="1"/>
  <c r="T759" i="27"/>
  <c r="B760" i="27"/>
  <c r="C760" i="27"/>
  <c r="G760" i="27"/>
  <c r="T760" i="27"/>
  <c r="B761" i="27"/>
  <c r="C761" i="27"/>
  <c r="G761" i="27"/>
  <c r="T761" i="27"/>
  <c r="B762" i="27"/>
  <c r="C762" i="27"/>
  <c r="G762" i="27"/>
  <c r="N762" i="27" s="1"/>
  <c r="T762" i="27"/>
  <c r="B763" i="27"/>
  <c r="C763" i="27"/>
  <c r="G763" i="27"/>
  <c r="N763" i="27" s="1"/>
  <c r="T763" i="27"/>
  <c r="B764" i="27"/>
  <c r="C764" i="27"/>
  <c r="G764" i="27"/>
  <c r="T764" i="27"/>
  <c r="B765" i="27"/>
  <c r="C765" i="27"/>
  <c r="G765" i="27"/>
  <c r="T765" i="27"/>
  <c r="B766" i="27"/>
  <c r="C766" i="27"/>
  <c r="G766" i="27"/>
  <c r="N766" i="27" s="1"/>
  <c r="T766" i="27"/>
  <c r="B767" i="27"/>
  <c r="C767" i="27"/>
  <c r="G767" i="27"/>
  <c r="T767" i="27"/>
  <c r="B768" i="27"/>
  <c r="C768" i="27"/>
  <c r="G768" i="27"/>
  <c r="T768" i="27"/>
  <c r="B769" i="27"/>
  <c r="C769" i="27"/>
  <c r="G769" i="27"/>
  <c r="N769" i="27" s="1"/>
  <c r="T769" i="27"/>
  <c r="B770" i="27"/>
  <c r="C770" i="27"/>
  <c r="G770" i="27"/>
  <c r="N770" i="27" s="1"/>
  <c r="T770" i="27"/>
  <c r="B771" i="27"/>
  <c r="C771" i="27"/>
  <c r="G771" i="27"/>
  <c r="T771" i="27"/>
  <c r="B772" i="27"/>
  <c r="C772" i="27"/>
  <c r="G772" i="27"/>
  <c r="T772" i="27"/>
  <c r="B773" i="27"/>
  <c r="C773" i="27"/>
  <c r="G773" i="27"/>
  <c r="N773" i="27" s="1"/>
  <c r="T773" i="27"/>
  <c r="B774" i="27"/>
  <c r="C774" i="27"/>
  <c r="G774" i="27"/>
  <c r="T774" i="27"/>
  <c r="B775" i="27"/>
  <c r="C775" i="27"/>
  <c r="G775" i="27"/>
  <c r="T775" i="27"/>
  <c r="B776" i="27"/>
  <c r="C776" i="27"/>
  <c r="G776" i="27"/>
  <c r="N776" i="27" s="1"/>
  <c r="T776" i="27"/>
  <c r="B777" i="27"/>
  <c r="C777" i="27"/>
  <c r="G777" i="27"/>
  <c r="T777" i="27"/>
  <c r="B778" i="27"/>
  <c r="C778" i="27"/>
  <c r="G778" i="27"/>
  <c r="T778" i="27"/>
  <c r="B779" i="27"/>
  <c r="C779" i="27"/>
  <c r="G779" i="27"/>
  <c r="T779" i="27"/>
  <c r="B780" i="27"/>
  <c r="C780" i="27"/>
  <c r="G780" i="27"/>
  <c r="T780" i="27"/>
  <c r="B781" i="27"/>
  <c r="C781" i="27"/>
  <c r="G781" i="27"/>
  <c r="T781" i="27"/>
  <c r="B782" i="27"/>
  <c r="C782" i="27"/>
  <c r="G782" i="27"/>
  <c r="T782" i="27"/>
  <c r="B783" i="27"/>
  <c r="C783" i="27"/>
  <c r="G783" i="27"/>
  <c r="T783" i="27"/>
  <c r="B784" i="27"/>
  <c r="C784" i="27"/>
  <c r="G784" i="27"/>
  <c r="T784" i="27"/>
  <c r="B785" i="27"/>
  <c r="C785" i="27"/>
  <c r="G785" i="27"/>
  <c r="T785" i="27"/>
  <c r="B786" i="27"/>
  <c r="C786" i="27"/>
  <c r="G786" i="27"/>
  <c r="T786" i="27"/>
  <c r="B787" i="27"/>
  <c r="C787" i="27"/>
  <c r="G787" i="27"/>
  <c r="T787" i="27"/>
  <c r="B788" i="27"/>
  <c r="C788" i="27"/>
  <c r="G788" i="27"/>
  <c r="T788" i="27"/>
  <c r="B789" i="27"/>
  <c r="C789" i="27"/>
  <c r="G789" i="27"/>
  <c r="T789" i="27"/>
  <c r="B790" i="27"/>
  <c r="C790" i="27"/>
  <c r="G790" i="27"/>
  <c r="T790" i="27"/>
  <c r="B791" i="27"/>
  <c r="C791" i="27"/>
  <c r="G791" i="27"/>
  <c r="N791" i="27" s="1"/>
  <c r="T791" i="27"/>
  <c r="B792" i="27"/>
  <c r="C792" i="27"/>
  <c r="G792" i="27"/>
  <c r="N792" i="27" s="1"/>
  <c r="T792" i="27"/>
  <c r="B793" i="27"/>
  <c r="C793" i="27"/>
  <c r="G793" i="27"/>
  <c r="T793" i="27"/>
  <c r="B794" i="27"/>
  <c r="C794" i="27"/>
  <c r="G794" i="27"/>
  <c r="N794" i="27" s="1"/>
  <c r="T794" i="27"/>
  <c r="B795" i="27"/>
  <c r="C795" i="27"/>
  <c r="G795" i="27"/>
  <c r="T795" i="27"/>
  <c r="B796" i="27"/>
  <c r="C796" i="27"/>
  <c r="G796" i="27"/>
  <c r="T796" i="27"/>
  <c r="B797" i="27"/>
  <c r="C797" i="27"/>
  <c r="G797" i="27"/>
  <c r="T797" i="27"/>
  <c r="B798" i="27"/>
  <c r="C798" i="27"/>
  <c r="G798" i="27"/>
  <c r="T798" i="27"/>
  <c r="B799" i="27"/>
  <c r="C799" i="27"/>
  <c r="G799" i="27"/>
  <c r="T799" i="27"/>
  <c r="B800" i="27"/>
  <c r="C800" i="27"/>
  <c r="G800" i="27"/>
  <c r="T800" i="27"/>
  <c r="B801" i="27"/>
  <c r="C801" i="27"/>
  <c r="G801" i="27"/>
  <c r="T801" i="27"/>
  <c r="B802" i="27"/>
  <c r="C802" i="27"/>
  <c r="G802" i="27"/>
  <c r="T802" i="27"/>
  <c r="B803" i="27"/>
  <c r="C803" i="27"/>
  <c r="G803" i="27"/>
  <c r="N803" i="27" s="1"/>
  <c r="T803" i="27"/>
  <c r="B804" i="27"/>
  <c r="C804" i="27"/>
  <c r="G804" i="27"/>
  <c r="N804" i="27" s="1"/>
  <c r="T804" i="27"/>
  <c r="B805" i="27"/>
  <c r="C805" i="27"/>
  <c r="G805" i="27"/>
  <c r="T805" i="27"/>
  <c r="B806" i="27"/>
  <c r="C806" i="27"/>
  <c r="G806" i="27"/>
  <c r="N806" i="27" s="1"/>
  <c r="T806" i="27"/>
  <c r="B807" i="27"/>
  <c r="C807" i="27"/>
  <c r="G807" i="27"/>
  <c r="T807" i="27"/>
  <c r="B808" i="27"/>
  <c r="C808" i="27"/>
  <c r="G808" i="27"/>
  <c r="N808" i="27" s="1"/>
  <c r="T808" i="27"/>
  <c r="B809" i="27"/>
  <c r="C809" i="27"/>
  <c r="G809" i="27"/>
  <c r="N809" i="27" s="1"/>
  <c r="T809" i="27"/>
  <c r="B810" i="27"/>
  <c r="C810" i="27"/>
  <c r="G810" i="27"/>
  <c r="N810" i="27" s="1"/>
  <c r="T810" i="27"/>
  <c r="B811" i="27"/>
  <c r="C811" i="27"/>
  <c r="G811" i="27"/>
  <c r="T811" i="27"/>
  <c r="B812" i="27"/>
  <c r="C812" i="27"/>
  <c r="G812" i="27"/>
  <c r="N812" i="27" s="1"/>
  <c r="T812" i="27"/>
  <c r="B813" i="27"/>
  <c r="C813" i="27"/>
  <c r="G813" i="27"/>
  <c r="T813" i="27"/>
  <c r="B814" i="27"/>
  <c r="C814" i="27"/>
  <c r="G814" i="27"/>
  <c r="T814" i="27"/>
  <c r="B815" i="27"/>
  <c r="C815" i="27"/>
  <c r="G815" i="27"/>
  <c r="T815" i="27"/>
  <c r="B816" i="27"/>
  <c r="C816" i="27"/>
  <c r="G816" i="27"/>
  <c r="N816" i="27" s="1"/>
  <c r="T816" i="27"/>
  <c r="B817" i="27"/>
  <c r="C817" i="27"/>
  <c r="G817" i="27"/>
  <c r="T817" i="27"/>
  <c r="B818" i="27"/>
  <c r="C818" i="27"/>
  <c r="G818" i="27"/>
  <c r="T818" i="27"/>
  <c r="B819" i="27"/>
  <c r="C819" i="27"/>
  <c r="G819" i="27"/>
  <c r="N819" i="27" s="1"/>
  <c r="T819" i="27"/>
  <c r="B820" i="27"/>
  <c r="C820" i="27"/>
  <c r="G820" i="27"/>
  <c r="N820" i="27" s="1"/>
  <c r="T820" i="27"/>
  <c r="B821" i="27"/>
  <c r="C821" i="27"/>
  <c r="G821" i="27"/>
  <c r="N821" i="27" s="1"/>
  <c r="T821" i="27"/>
  <c r="B822" i="27"/>
  <c r="C822" i="27"/>
  <c r="G822" i="27"/>
  <c r="N822" i="27" s="1"/>
  <c r="T822" i="27"/>
  <c r="B823" i="27"/>
  <c r="C823" i="27"/>
  <c r="G823" i="27"/>
  <c r="N823" i="27" s="1"/>
  <c r="T823" i="27"/>
  <c r="B824" i="27"/>
  <c r="C824" i="27"/>
  <c r="G824" i="27"/>
  <c r="N824" i="27" s="1"/>
  <c r="T824" i="27"/>
  <c r="B825" i="27"/>
  <c r="C825" i="27"/>
  <c r="G825" i="27"/>
  <c r="N825" i="27" s="1"/>
  <c r="T825" i="27"/>
  <c r="B826" i="27"/>
  <c r="C826" i="27"/>
  <c r="G826" i="27"/>
  <c r="T826" i="27"/>
  <c r="B827" i="27"/>
  <c r="C827" i="27"/>
  <c r="G827" i="27"/>
  <c r="T827" i="27"/>
  <c r="B828" i="27"/>
  <c r="C828" i="27"/>
  <c r="G828" i="27"/>
  <c r="N828" i="27" s="1"/>
  <c r="T828" i="27"/>
  <c r="B829" i="27"/>
  <c r="C829" i="27"/>
  <c r="G829" i="27"/>
  <c r="N829" i="27" s="1"/>
  <c r="T829" i="27"/>
  <c r="B830" i="27"/>
  <c r="C830" i="27"/>
  <c r="G830" i="27"/>
  <c r="N830" i="27" s="1"/>
  <c r="T830" i="27"/>
  <c r="B831" i="27"/>
  <c r="C831" i="27"/>
  <c r="G831" i="27"/>
  <c r="T831" i="27"/>
  <c r="B832" i="27"/>
  <c r="C832" i="27"/>
  <c r="G832" i="27"/>
  <c r="N832" i="27" s="1"/>
  <c r="T832" i="27"/>
  <c r="B833" i="27"/>
  <c r="C833" i="27"/>
  <c r="G833" i="27"/>
  <c r="T833" i="27"/>
  <c r="B834" i="27"/>
  <c r="C834" i="27"/>
  <c r="G834" i="27"/>
  <c r="T834" i="27"/>
  <c r="B835" i="27"/>
  <c r="C835" i="27"/>
  <c r="G835" i="27"/>
  <c r="N835" i="27" s="1"/>
  <c r="T835" i="27"/>
  <c r="B836" i="27"/>
  <c r="C836" i="27"/>
  <c r="G836" i="27"/>
  <c r="N836" i="27" s="1"/>
  <c r="T836" i="27"/>
  <c r="B837" i="27"/>
  <c r="C837" i="27"/>
  <c r="G837" i="27"/>
  <c r="T837" i="27"/>
  <c r="B838" i="27"/>
  <c r="C838" i="27"/>
  <c r="G838" i="27"/>
  <c r="T838" i="27"/>
  <c r="B839" i="27"/>
  <c r="C839" i="27"/>
  <c r="G839" i="27"/>
  <c r="T839" i="27"/>
  <c r="B840" i="27"/>
  <c r="C840" i="27"/>
  <c r="G840" i="27"/>
  <c r="N840" i="27" s="1"/>
  <c r="T840" i="27"/>
  <c r="B841" i="27"/>
  <c r="C841" i="27"/>
  <c r="G841" i="27"/>
  <c r="T841" i="27"/>
  <c r="B842" i="27"/>
  <c r="C842" i="27"/>
  <c r="G842" i="27"/>
  <c r="N842" i="27" s="1"/>
  <c r="T842" i="27"/>
  <c r="B843" i="27"/>
  <c r="C843" i="27"/>
  <c r="G843" i="27"/>
  <c r="N843" i="27" s="1"/>
  <c r="T843" i="27"/>
  <c r="B844" i="27"/>
  <c r="C844" i="27"/>
  <c r="G844" i="27"/>
  <c r="T844" i="27"/>
  <c r="B845" i="27"/>
  <c r="C845" i="27"/>
  <c r="G845" i="27"/>
  <c r="T845" i="27"/>
  <c r="B846" i="27"/>
  <c r="C846" i="27"/>
  <c r="G846" i="27"/>
  <c r="T846" i="27"/>
  <c r="B847" i="27"/>
  <c r="C847" i="27"/>
  <c r="G847" i="27"/>
  <c r="T847" i="27"/>
  <c r="B848" i="27"/>
  <c r="C848" i="27"/>
  <c r="G848" i="27"/>
  <c r="T848" i="27"/>
  <c r="B849" i="27"/>
  <c r="C849" i="27"/>
  <c r="G849" i="27"/>
  <c r="T849" i="27"/>
  <c r="B850" i="27"/>
  <c r="C850" i="27"/>
  <c r="G850" i="27"/>
  <c r="T850" i="27"/>
  <c r="B851" i="27"/>
  <c r="C851" i="27"/>
  <c r="G851" i="27"/>
  <c r="T851" i="27"/>
  <c r="B852" i="27"/>
  <c r="C852" i="27"/>
  <c r="G852" i="27"/>
  <c r="T852" i="27"/>
  <c r="B853" i="27"/>
  <c r="C853" i="27"/>
  <c r="G853" i="27"/>
  <c r="T853" i="27"/>
  <c r="B854" i="27"/>
  <c r="C854" i="27"/>
  <c r="G854" i="27"/>
  <c r="N854" i="27" s="1"/>
  <c r="T854" i="27"/>
  <c r="B855" i="27"/>
  <c r="C855" i="27"/>
  <c r="G855" i="27"/>
  <c r="T855" i="27"/>
  <c r="B856" i="27"/>
  <c r="C856" i="27"/>
  <c r="G856" i="27"/>
  <c r="T856" i="27"/>
  <c r="B857" i="27"/>
  <c r="C857" i="27"/>
  <c r="G857" i="27"/>
  <c r="N857" i="27" s="1"/>
  <c r="T857" i="27"/>
  <c r="B858" i="27"/>
  <c r="C858" i="27"/>
  <c r="G858" i="27"/>
  <c r="T858" i="27"/>
  <c r="B859" i="27"/>
  <c r="C859" i="27"/>
  <c r="G859" i="27"/>
  <c r="N859" i="27" s="1"/>
  <c r="T859" i="27"/>
  <c r="B860" i="27"/>
  <c r="C860" i="27"/>
  <c r="G860" i="27"/>
  <c r="T860" i="27"/>
  <c r="B861" i="27"/>
  <c r="C861" i="27"/>
  <c r="G861" i="27"/>
  <c r="N861" i="27" s="1"/>
  <c r="T861" i="27"/>
  <c r="B862" i="27"/>
  <c r="C862" i="27"/>
  <c r="G862" i="27"/>
  <c r="T862" i="27"/>
  <c r="B863" i="27"/>
  <c r="C863" i="27"/>
  <c r="G863" i="27"/>
  <c r="T863" i="27"/>
  <c r="B864" i="27"/>
  <c r="C864" i="27"/>
  <c r="G864" i="27"/>
  <c r="N864" i="27" s="1"/>
  <c r="T864" i="27"/>
  <c r="B865" i="27"/>
  <c r="C865" i="27"/>
  <c r="G865" i="27"/>
  <c r="N865" i="27" s="1"/>
  <c r="T865" i="27"/>
  <c r="B866" i="27"/>
  <c r="C866" i="27"/>
  <c r="G866" i="27"/>
  <c r="N866" i="27" s="1"/>
  <c r="T866" i="27"/>
  <c r="B867" i="27"/>
  <c r="C867" i="27"/>
  <c r="G867" i="27"/>
  <c r="N867" i="27" s="1"/>
  <c r="T867" i="27"/>
  <c r="B868" i="27"/>
  <c r="C868" i="27"/>
  <c r="G868" i="27"/>
  <c r="T868" i="27"/>
  <c r="B869" i="27"/>
  <c r="C869" i="27"/>
  <c r="G869" i="27"/>
  <c r="N869" i="27" s="1"/>
  <c r="T869" i="27"/>
  <c r="B870" i="27"/>
  <c r="C870" i="27"/>
  <c r="G870" i="27"/>
  <c r="N870" i="27" s="1"/>
  <c r="T870" i="27"/>
  <c r="B871" i="27"/>
  <c r="C871" i="27"/>
  <c r="G871" i="27"/>
  <c r="N871" i="27" s="1"/>
  <c r="T871" i="27"/>
  <c r="B872" i="27"/>
  <c r="C872" i="27"/>
  <c r="G872" i="27"/>
  <c r="T872" i="27"/>
  <c r="B873" i="27"/>
  <c r="C873" i="27"/>
  <c r="G873" i="27"/>
  <c r="T873" i="27"/>
  <c r="B874" i="27"/>
  <c r="C874" i="27"/>
  <c r="G874" i="27"/>
  <c r="N874" i="27" s="1"/>
  <c r="T874" i="27"/>
  <c r="B875" i="27"/>
  <c r="C875" i="27"/>
  <c r="G875" i="27"/>
  <c r="T875" i="27"/>
  <c r="B876" i="27"/>
  <c r="C876" i="27"/>
  <c r="G876" i="27"/>
  <c r="T876" i="27"/>
  <c r="B877" i="27"/>
  <c r="C877" i="27"/>
  <c r="G877" i="27"/>
  <c r="T877" i="27"/>
  <c r="B878" i="27"/>
  <c r="C878" i="27"/>
  <c r="G878" i="27"/>
  <c r="N878" i="27" s="1"/>
  <c r="T878" i="27"/>
  <c r="B879" i="27"/>
  <c r="C879" i="27"/>
  <c r="G879" i="27"/>
  <c r="T879" i="27"/>
  <c r="B880" i="27"/>
  <c r="C880" i="27"/>
  <c r="G880" i="27"/>
  <c r="N880" i="27" s="1"/>
  <c r="T880" i="27"/>
  <c r="B881" i="27"/>
  <c r="C881" i="27"/>
  <c r="G881" i="27"/>
  <c r="T881" i="27"/>
  <c r="B882" i="27"/>
  <c r="C882" i="27"/>
  <c r="G882" i="27"/>
  <c r="T882" i="27"/>
  <c r="B883" i="27"/>
  <c r="C883" i="27"/>
  <c r="G883" i="27"/>
  <c r="T883" i="27"/>
  <c r="B884" i="27"/>
  <c r="C884" i="27"/>
  <c r="G884" i="27"/>
  <c r="N884" i="27" s="1"/>
  <c r="T884" i="27"/>
  <c r="B885" i="27"/>
  <c r="C885" i="27"/>
  <c r="G885" i="27"/>
  <c r="T885" i="27"/>
  <c r="B886" i="27"/>
  <c r="C886" i="27"/>
  <c r="G886" i="27"/>
  <c r="T886" i="27"/>
  <c r="B887" i="27"/>
  <c r="C887" i="27"/>
  <c r="G887" i="27"/>
  <c r="N887" i="27" s="1"/>
  <c r="T887" i="27"/>
  <c r="B888" i="27"/>
  <c r="C888" i="27"/>
  <c r="G888" i="27"/>
  <c r="T888" i="27"/>
  <c r="B889" i="27"/>
  <c r="C889" i="27"/>
  <c r="G889" i="27"/>
  <c r="N889" i="27" s="1"/>
  <c r="T889" i="27"/>
  <c r="B890" i="27"/>
  <c r="C890" i="27"/>
  <c r="G890" i="27"/>
  <c r="T890" i="27"/>
  <c r="B891" i="27"/>
  <c r="C891" i="27"/>
  <c r="G891" i="27"/>
  <c r="N891" i="27" s="1"/>
  <c r="T891" i="27"/>
  <c r="B892" i="27"/>
  <c r="C892" i="27"/>
  <c r="G892" i="27"/>
  <c r="T892" i="27"/>
  <c r="B893" i="27"/>
  <c r="C893" i="27"/>
  <c r="G893" i="27"/>
  <c r="T893" i="27"/>
  <c r="B894" i="27"/>
  <c r="C894" i="27"/>
  <c r="G894" i="27"/>
  <c r="T894" i="27"/>
  <c r="B895" i="27"/>
  <c r="C895" i="27"/>
  <c r="G895" i="27"/>
  <c r="N895" i="27" s="1"/>
  <c r="T895" i="27"/>
  <c r="B896" i="27"/>
  <c r="C896" i="27"/>
  <c r="G896" i="27"/>
  <c r="N896" i="27" s="1"/>
  <c r="T896" i="27"/>
  <c r="B897" i="27"/>
  <c r="C897" i="27"/>
  <c r="G897" i="27"/>
  <c r="N897" i="27" s="1"/>
  <c r="T897" i="27"/>
  <c r="B898" i="27"/>
  <c r="C898" i="27"/>
  <c r="G898" i="27"/>
  <c r="T898" i="27"/>
  <c r="B899" i="27"/>
  <c r="C899" i="27"/>
  <c r="G899" i="27"/>
  <c r="N899" i="27" s="1"/>
  <c r="T899" i="27"/>
  <c r="B900" i="27"/>
  <c r="C900" i="27"/>
  <c r="G900" i="27"/>
  <c r="T900" i="27"/>
  <c r="B901" i="27"/>
  <c r="C901" i="27"/>
  <c r="G901" i="27"/>
  <c r="T901" i="27"/>
  <c r="B902" i="27"/>
  <c r="C902" i="27"/>
  <c r="G902" i="27"/>
  <c r="T902" i="27"/>
  <c r="B903" i="27"/>
  <c r="C903" i="27"/>
  <c r="G903" i="27"/>
  <c r="N903" i="27" s="1"/>
  <c r="T903" i="27"/>
  <c r="B904" i="27"/>
  <c r="C904" i="27"/>
  <c r="G904" i="27"/>
  <c r="T904" i="27"/>
  <c r="B905" i="27"/>
  <c r="C905" i="27"/>
  <c r="G905" i="27"/>
  <c r="T905" i="27"/>
  <c r="B906" i="27"/>
  <c r="C906" i="27"/>
  <c r="G906" i="27"/>
  <c r="N906" i="27" s="1"/>
  <c r="T906" i="27"/>
  <c r="B907" i="27"/>
  <c r="C907" i="27"/>
  <c r="G907" i="27"/>
  <c r="N907" i="27" s="1"/>
  <c r="T907" i="27"/>
  <c r="B908" i="27"/>
  <c r="C908" i="27"/>
  <c r="G908" i="27"/>
  <c r="T908" i="27"/>
  <c r="B909" i="27"/>
  <c r="C909" i="27"/>
  <c r="G909" i="27"/>
  <c r="T909" i="27"/>
  <c r="B910" i="27"/>
  <c r="C910" i="27"/>
  <c r="G910" i="27"/>
  <c r="T910" i="27"/>
  <c r="B911" i="27"/>
  <c r="C911" i="27"/>
  <c r="G911" i="27"/>
  <c r="T911" i="27"/>
  <c r="B912" i="27"/>
  <c r="C912" i="27"/>
  <c r="G912" i="27"/>
  <c r="N912" i="27" s="1"/>
  <c r="T912" i="27"/>
  <c r="B913" i="27"/>
  <c r="C913" i="27"/>
  <c r="G913" i="27"/>
  <c r="T913" i="27"/>
  <c r="B914" i="27"/>
  <c r="C914" i="27"/>
  <c r="G914" i="27"/>
  <c r="T914" i="27"/>
  <c r="B915" i="27"/>
  <c r="C915" i="27"/>
  <c r="G915" i="27"/>
  <c r="T915" i="27"/>
  <c r="B916" i="27"/>
  <c r="C916" i="27"/>
  <c r="G916" i="27"/>
  <c r="T916" i="27"/>
  <c r="B917" i="27"/>
  <c r="C917" i="27"/>
  <c r="G917" i="27"/>
  <c r="T917" i="27"/>
  <c r="B918" i="27"/>
  <c r="C918" i="27"/>
  <c r="G918" i="27"/>
  <c r="T918" i="27"/>
  <c r="B919" i="27"/>
  <c r="C919" i="27"/>
  <c r="G919" i="27"/>
  <c r="T919" i="27"/>
  <c r="B920" i="27"/>
  <c r="C920" i="27"/>
  <c r="G920" i="27"/>
  <c r="T920" i="27"/>
  <c r="B921" i="27"/>
  <c r="C921" i="27"/>
  <c r="G921" i="27"/>
  <c r="T921" i="27"/>
  <c r="B922" i="27"/>
  <c r="C922" i="27"/>
  <c r="G922" i="27"/>
  <c r="N922" i="27" s="1"/>
  <c r="T922" i="27"/>
  <c r="B923" i="27"/>
  <c r="C923" i="27"/>
  <c r="G923" i="27"/>
  <c r="T923" i="27"/>
  <c r="B924" i="27"/>
  <c r="C924" i="27"/>
  <c r="G924" i="27"/>
  <c r="T924" i="27"/>
  <c r="B925" i="27"/>
  <c r="C925" i="27"/>
  <c r="G925" i="27"/>
  <c r="T925" i="27"/>
  <c r="B926" i="27"/>
  <c r="C926" i="27"/>
  <c r="G926" i="27"/>
  <c r="N926" i="27" s="1"/>
  <c r="T926" i="27"/>
  <c r="B927" i="27"/>
  <c r="C927" i="27"/>
  <c r="G927" i="27"/>
  <c r="T927" i="27"/>
  <c r="B928" i="27"/>
  <c r="C928" i="27"/>
  <c r="G928" i="27"/>
  <c r="T928" i="27"/>
  <c r="B929" i="27"/>
  <c r="C929" i="27"/>
  <c r="G929" i="27"/>
  <c r="T929" i="27"/>
  <c r="B930" i="27"/>
  <c r="C930" i="27"/>
  <c r="G930" i="27"/>
  <c r="N930" i="27" s="1"/>
  <c r="T930" i="27"/>
  <c r="B931" i="27"/>
  <c r="C931" i="27"/>
  <c r="G931" i="27"/>
  <c r="T931" i="27"/>
  <c r="B932" i="27"/>
  <c r="C932" i="27"/>
  <c r="G932" i="27"/>
  <c r="N932" i="27" s="1"/>
  <c r="T932" i="27"/>
  <c r="B933" i="27"/>
  <c r="C933" i="27"/>
  <c r="G933" i="27"/>
  <c r="T933" i="27"/>
  <c r="B934" i="27"/>
  <c r="C934" i="27"/>
  <c r="G934" i="27"/>
  <c r="N934" i="27" s="1"/>
  <c r="T934" i="27"/>
  <c r="B935" i="27"/>
  <c r="C935" i="27"/>
  <c r="G935" i="27"/>
  <c r="T935" i="27"/>
  <c r="B936" i="27"/>
  <c r="C936" i="27"/>
  <c r="G936" i="27"/>
  <c r="N936" i="27" s="1"/>
  <c r="T936" i="27"/>
  <c r="B937" i="27"/>
  <c r="C937" i="27"/>
  <c r="G937" i="27"/>
  <c r="N937" i="27" s="1"/>
  <c r="T937" i="27"/>
  <c r="B938" i="27"/>
  <c r="C938" i="27"/>
  <c r="G938" i="27"/>
  <c r="T938" i="27"/>
  <c r="B939" i="27"/>
  <c r="C939" i="27"/>
  <c r="G939" i="27"/>
  <c r="N939" i="27" s="1"/>
  <c r="T939" i="27"/>
  <c r="B940" i="27"/>
  <c r="C940" i="27"/>
  <c r="G940" i="27"/>
  <c r="T940" i="27"/>
  <c r="B941" i="27"/>
  <c r="C941" i="27"/>
  <c r="G941" i="27"/>
  <c r="T941" i="27"/>
  <c r="B942" i="27"/>
  <c r="C942" i="27"/>
  <c r="G942" i="27"/>
  <c r="T942" i="27"/>
  <c r="B943" i="27"/>
  <c r="C943" i="27"/>
  <c r="G943" i="27"/>
  <c r="N943" i="27" s="1"/>
  <c r="T943" i="27"/>
  <c r="B944" i="27"/>
  <c r="C944" i="27"/>
  <c r="G944" i="27"/>
  <c r="T944" i="27"/>
  <c r="B945" i="27"/>
  <c r="C945" i="27"/>
  <c r="G945" i="27"/>
  <c r="T945" i="27"/>
  <c r="B946" i="27"/>
  <c r="C946" i="27"/>
  <c r="G946" i="27"/>
  <c r="N946" i="27" s="1"/>
  <c r="T946" i="27"/>
  <c r="B947" i="27"/>
  <c r="C947" i="27"/>
  <c r="G947" i="27"/>
  <c r="T947" i="27"/>
  <c r="B948" i="27"/>
  <c r="C948" i="27"/>
  <c r="G948" i="27"/>
  <c r="T948" i="27"/>
  <c r="B949" i="27"/>
  <c r="C949" i="27"/>
  <c r="G949" i="27"/>
  <c r="N949" i="27" s="1"/>
  <c r="T949" i="27"/>
  <c r="B950" i="27"/>
  <c r="C950" i="27"/>
  <c r="G950" i="27"/>
  <c r="N950" i="27" s="1"/>
  <c r="T950" i="27"/>
  <c r="B951" i="27"/>
  <c r="C951" i="27"/>
  <c r="G951" i="27"/>
  <c r="N951" i="27" s="1"/>
  <c r="T951" i="27"/>
  <c r="B952" i="27"/>
  <c r="C952" i="27"/>
  <c r="G952" i="27"/>
  <c r="T952" i="27"/>
  <c r="B953" i="27"/>
  <c r="C953" i="27"/>
  <c r="G953" i="27"/>
  <c r="T953" i="27"/>
  <c r="B954" i="27"/>
  <c r="C954" i="27"/>
  <c r="G954" i="27"/>
  <c r="T954" i="27"/>
  <c r="B955" i="27"/>
  <c r="C955" i="27"/>
  <c r="G955" i="27"/>
  <c r="T955" i="27"/>
  <c r="B956" i="27"/>
  <c r="C956" i="27"/>
  <c r="G956" i="27"/>
  <c r="T956" i="27"/>
  <c r="B957" i="27"/>
  <c r="C957" i="27"/>
  <c r="G957" i="27"/>
  <c r="T957" i="27"/>
  <c r="B958" i="27"/>
  <c r="C958" i="27"/>
  <c r="G958" i="27"/>
  <c r="N958" i="27" s="1"/>
  <c r="T958" i="27"/>
  <c r="B959" i="27"/>
  <c r="C959" i="27"/>
  <c r="G959" i="27"/>
  <c r="T959" i="27"/>
  <c r="B960" i="27"/>
  <c r="C960" i="27"/>
  <c r="G960" i="27"/>
  <c r="N960" i="27" s="1"/>
  <c r="T960" i="27"/>
  <c r="B961" i="27"/>
  <c r="C961" i="27"/>
  <c r="G961" i="27"/>
  <c r="T961" i="27"/>
  <c r="B962" i="27"/>
  <c r="C962" i="27"/>
  <c r="G962" i="27"/>
  <c r="N962" i="27" s="1"/>
  <c r="T962" i="27"/>
  <c r="B963" i="27"/>
  <c r="C963" i="27"/>
  <c r="G963" i="27"/>
  <c r="N963" i="27" s="1"/>
  <c r="T963" i="27"/>
  <c r="B964" i="27"/>
  <c r="C964" i="27"/>
  <c r="G964" i="27"/>
  <c r="T964" i="27"/>
  <c r="B965" i="27"/>
  <c r="C965" i="27"/>
  <c r="G965" i="27"/>
  <c r="T965" i="27"/>
  <c r="B966" i="27"/>
  <c r="C966" i="27"/>
  <c r="G966" i="27"/>
  <c r="T966" i="27"/>
  <c r="B967" i="27"/>
  <c r="C967" i="27"/>
  <c r="G967" i="27"/>
  <c r="T967" i="27"/>
  <c r="B968" i="27"/>
  <c r="C968" i="27"/>
  <c r="G968" i="27"/>
  <c r="T968" i="27"/>
  <c r="B969" i="27"/>
  <c r="C969" i="27"/>
  <c r="G969" i="27"/>
  <c r="T969" i="27"/>
  <c r="B970" i="27"/>
  <c r="C970" i="27"/>
  <c r="G970" i="27"/>
  <c r="N970" i="27" s="1"/>
  <c r="T970" i="27"/>
  <c r="B971" i="27"/>
  <c r="C971" i="27"/>
  <c r="G971" i="27"/>
  <c r="T971" i="27"/>
  <c r="B972" i="27"/>
  <c r="C972" i="27"/>
  <c r="G972" i="27"/>
  <c r="N972" i="27" s="1"/>
  <c r="T972" i="27"/>
  <c r="B973" i="27"/>
  <c r="C973" i="27"/>
  <c r="G973" i="27"/>
  <c r="N973" i="27" s="1"/>
  <c r="T973" i="27"/>
  <c r="B974" i="27"/>
  <c r="C974" i="27"/>
  <c r="G974" i="27"/>
  <c r="N974" i="27" s="1"/>
  <c r="T974" i="27"/>
  <c r="B975" i="27"/>
  <c r="C975" i="27"/>
  <c r="G975" i="27"/>
  <c r="T975" i="27"/>
  <c r="B976" i="27"/>
  <c r="C976" i="27"/>
  <c r="G976" i="27"/>
  <c r="N976" i="27" s="1"/>
  <c r="T976" i="27"/>
  <c r="B977" i="27"/>
  <c r="C977" i="27"/>
  <c r="G977" i="27"/>
  <c r="T977" i="27"/>
  <c r="B978" i="27"/>
  <c r="C978" i="27"/>
  <c r="G978" i="27"/>
  <c r="T978" i="27"/>
  <c r="B979" i="27"/>
  <c r="C979" i="27"/>
  <c r="G979" i="27"/>
  <c r="T979" i="27"/>
  <c r="B980" i="27"/>
  <c r="C980" i="27"/>
  <c r="G980" i="27"/>
  <c r="T980" i="27"/>
  <c r="B981" i="27"/>
  <c r="C981" i="27"/>
  <c r="G981" i="27"/>
  <c r="T981" i="27"/>
  <c r="B982" i="27"/>
  <c r="C982" i="27"/>
  <c r="G982" i="27"/>
  <c r="T982" i="27"/>
  <c r="B983" i="27"/>
  <c r="C983" i="27"/>
  <c r="G983" i="27"/>
  <c r="N983" i="27" s="1"/>
  <c r="T983" i="27"/>
  <c r="B984" i="27"/>
  <c r="C984" i="27"/>
  <c r="G984" i="27"/>
  <c r="T984" i="27"/>
  <c r="B985" i="27"/>
  <c r="C985" i="27"/>
  <c r="G985" i="27"/>
  <c r="T985" i="27"/>
  <c r="B986" i="27"/>
  <c r="C986" i="27"/>
  <c r="G986" i="27"/>
  <c r="N986" i="27" s="1"/>
  <c r="T986" i="27"/>
  <c r="B987" i="27"/>
  <c r="C987" i="27"/>
  <c r="G987" i="27"/>
  <c r="T987" i="27"/>
  <c r="B988" i="27"/>
  <c r="C988" i="27"/>
  <c r="G988" i="27"/>
  <c r="N988" i="27" s="1"/>
  <c r="T988" i="27"/>
  <c r="B989" i="27"/>
  <c r="C989" i="27"/>
  <c r="G989" i="27"/>
  <c r="T989" i="27"/>
  <c r="B990" i="27"/>
  <c r="C990" i="27"/>
  <c r="G990" i="27"/>
  <c r="T990" i="27"/>
  <c r="B991" i="27"/>
  <c r="C991" i="27"/>
  <c r="G991" i="27"/>
  <c r="T991" i="27"/>
  <c r="B992" i="27"/>
  <c r="C992" i="27"/>
  <c r="G992" i="27"/>
  <c r="N992" i="27" s="1"/>
  <c r="T992" i="27"/>
  <c r="B993" i="27"/>
  <c r="C993" i="27"/>
  <c r="G993" i="27"/>
  <c r="N993" i="27" s="1"/>
  <c r="T993" i="27"/>
  <c r="B994" i="27"/>
  <c r="C994" i="27"/>
  <c r="G994" i="27"/>
  <c r="T994" i="27"/>
  <c r="B995" i="27"/>
  <c r="C995" i="27"/>
  <c r="G995" i="27"/>
  <c r="T995" i="27"/>
  <c r="B996" i="27"/>
  <c r="C996" i="27"/>
  <c r="G996" i="27"/>
  <c r="T996" i="27"/>
  <c r="B997" i="27"/>
  <c r="C997" i="27"/>
  <c r="G997" i="27"/>
  <c r="N997" i="27" s="1"/>
  <c r="T997" i="27"/>
  <c r="B998" i="27"/>
  <c r="C998" i="27"/>
  <c r="G998" i="27"/>
  <c r="T998" i="27"/>
  <c r="B999" i="27"/>
  <c r="C999" i="27"/>
  <c r="G999" i="27"/>
  <c r="N999" i="27" s="1"/>
  <c r="T999" i="27"/>
  <c r="AJ230" i="12" l="1"/>
  <c r="AJ48" i="12"/>
  <c r="N927" i="27"/>
  <c r="N913" i="27"/>
  <c r="N998" i="27"/>
  <c r="N991" i="27"/>
  <c r="N990" i="27"/>
  <c r="N989" i="27"/>
  <c r="N965" i="27"/>
  <c r="N964" i="27"/>
  <c r="N961" i="27"/>
  <c r="N952" i="27"/>
  <c r="N948" i="27"/>
  <c r="N940" i="27"/>
  <c r="N938" i="27"/>
  <c r="N933" i="27"/>
  <c r="N919" i="27"/>
  <c r="N918" i="27"/>
  <c r="N589" i="27"/>
  <c r="N578" i="27"/>
  <c r="N554" i="27"/>
  <c r="N543" i="27"/>
  <c r="N908" i="27"/>
  <c r="N905" i="27"/>
  <c r="N888" i="27"/>
  <c r="N883" i="27"/>
  <c r="N882" i="27"/>
  <c r="N881" i="27"/>
  <c r="N879" i="27"/>
  <c r="N876" i="27"/>
  <c r="N863" i="27"/>
  <c r="N858" i="27"/>
  <c r="N855" i="27"/>
  <c r="N852" i="27"/>
  <c r="N849" i="27"/>
  <c r="N839" i="27"/>
  <c r="N831" i="27"/>
  <c r="N827" i="27"/>
  <c r="N818" i="27"/>
  <c r="N807" i="27"/>
  <c r="N788" i="27"/>
  <c r="N754" i="27"/>
  <c r="N737" i="27"/>
  <c r="N721" i="27"/>
  <c r="N716" i="27"/>
  <c r="N713" i="27"/>
  <c r="N712" i="27"/>
  <c r="N639" i="27"/>
  <c r="N633" i="27"/>
  <c r="N631" i="27"/>
  <c r="N421" i="27"/>
  <c r="N529" i="27"/>
  <c r="N520" i="27"/>
  <c r="N515" i="27"/>
  <c r="N513" i="27"/>
  <c r="N512" i="27"/>
  <c r="N506" i="27"/>
  <c r="N504" i="27"/>
  <c r="N491" i="27"/>
  <c r="N489" i="27"/>
  <c r="N484" i="27"/>
  <c r="N473" i="27"/>
  <c r="N399" i="27"/>
  <c r="N386" i="27"/>
  <c r="N366" i="27"/>
  <c r="N358" i="27"/>
  <c r="N346" i="27"/>
  <c r="N342" i="27"/>
  <c r="N339" i="27"/>
  <c r="N337" i="27"/>
  <c r="N331" i="27"/>
  <c r="N327" i="27"/>
  <c r="N322" i="27"/>
  <c r="N311" i="27"/>
  <c r="N308" i="27"/>
  <c r="N306" i="27"/>
  <c r="N258" i="27"/>
  <c r="N211" i="27"/>
  <c r="N187" i="27"/>
  <c r="N230" i="27"/>
  <c r="N228" i="27"/>
  <c r="N190" i="27"/>
  <c r="N85" i="27"/>
  <c r="N183" i="27"/>
  <c r="N175" i="27"/>
  <c r="N172" i="27"/>
  <c r="N168" i="27"/>
  <c r="N131" i="27"/>
  <c r="N130" i="27"/>
  <c r="N127" i="27"/>
  <c r="N110" i="27"/>
  <c r="N103" i="27"/>
  <c r="N98" i="27"/>
  <c r="N76" i="27"/>
  <c r="N72" i="27"/>
  <c r="N70" i="27"/>
  <c r="N65" i="27"/>
  <c r="N57" i="27"/>
  <c r="N27" i="27"/>
  <c r="N53" i="27"/>
  <c r="N29" i="27"/>
  <c r="N28" i="27"/>
  <c r="N19" i="27"/>
  <c r="N955" i="27"/>
  <c r="N915" i="27"/>
  <c r="N860" i="27"/>
  <c r="N851" i="27"/>
  <c r="N850" i="27"/>
  <c r="N847" i="27"/>
  <c r="N846" i="27"/>
  <c r="N845" i="27"/>
  <c r="N811" i="27"/>
  <c r="N805" i="27"/>
  <c r="N801" i="27"/>
  <c r="N790" i="27"/>
  <c r="N953" i="27"/>
  <c r="N980" i="27"/>
  <c r="N978" i="27"/>
  <c r="N968" i="27"/>
  <c r="N966" i="27"/>
  <c r="N947" i="27"/>
  <c r="N945" i="27"/>
  <c r="N941" i="27"/>
  <c r="N935" i="27"/>
  <c r="N920" i="27"/>
  <c r="N909" i="27"/>
  <c r="N900" i="27"/>
  <c r="N898" i="27"/>
  <c r="N872" i="27"/>
  <c r="N924" i="27"/>
  <c r="N894" i="27"/>
  <c r="N885" i="27"/>
  <c r="N814" i="27"/>
  <c r="N796" i="27"/>
  <c r="N995" i="27"/>
  <c r="N862" i="27"/>
  <c r="N802" i="27"/>
  <c r="N987" i="27"/>
  <c r="N985" i="27"/>
  <c r="N981" i="27"/>
  <c r="N975" i="27"/>
  <c r="N956" i="27"/>
  <c r="N954" i="27"/>
  <c r="N944" i="27"/>
  <c r="N942" i="27"/>
  <c r="N931" i="27"/>
  <c r="N929" i="27"/>
  <c r="N916" i="27"/>
  <c r="N914" i="27"/>
  <c r="N910" i="27"/>
  <c r="N901" i="27"/>
  <c r="N892" i="27"/>
  <c r="N890" i="27"/>
  <c r="N853" i="27"/>
  <c r="N841" i="27"/>
  <c r="N817" i="27"/>
  <c r="N798" i="27"/>
  <c r="N793" i="27"/>
  <c r="N925" i="27"/>
  <c r="N904" i="27"/>
  <c r="N886" i="27"/>
  <c r="N877" i="27"/>
  <c r="N868" i="27"/>
  <c r="N838" i="27"/>
  <c r="N834" i="27"/>
  <c r="N789" i="27"/>
  <c r="N971" i="27"/>
  <c r="N969" i="27"/>
  <c r="N959" i="27"/>
  <c r="N923" i="27"/>
  <c r="N921" i="27"/>
  <c r="N875" i="27"/>
  <c r="N873" i="27"/>
  <c r="N844" i="27"/>
  <c r="N833" i="27"/>
  <c r="N826" i="27"/>
  <c r="N813" i="27"/>
  <c r="N979" i="27"/>
  <c r="N977" i="27"/>
  <c r="N967" i="27"/>
  <c r="N996" i="27"/>
  <c r="N994" i="27"/>
  <c r="N984" i="27"/>
  <c r="N982" i="27"/>
  <c r="N957" i="27"/>
  <c r="N928" i="27"/>
  <c r="N917" i="27"/>
  <c r="N911" i="27"/>
  <c r="N902" i="27"/>
  <c r="N893" i="27"/>
  <c r="N856" i="27"/>
  <c r="N795" i="27"/>
  <c r="N786" i="27"/>
  <c r="N780" i="27"/>
  <c r="N777" i="27"/>
  <c r="N774" i="27"/>
  <c r="N771" i="27"/>
  <c r="N760" i="27"/>
  <c r="N625" i="27"/>
  <c r="N577" i="27"/>
  <c r="N564" i="27"/>
  <c r="N736" i="27"/>
  <c r="N732" i="27"/>
  <c r="N728" i="27"/>
  <c r="N724" i="27"/>
  <c r="N720" i="27"/>
  <c r="N644" i="27"/>
  <c r="N575" i="27"/>
  <c r="N799" i="27"/>
  <c r="N784" i="27"/>
  <c r="N781" i="27"/>
  <c r="N705" i="27"/>
  <c r="N703" i="27"/>
  <c r="N593" i="27"/>
  <c r="N787" i="27"/>
  <c r="N778" i="27"/>
  <c r="N775" i="27"/>
  <c r="N772" i="27"/>
  <c r="N761" i="27"/>
  <c r="N740" i="27"/>
  <c r="N708" i="27"/>
  <c r="N643" i="27"/>
  <c r="N627" i="27"/>
  <c r="N622" i="27"/>
  <c r="N609" i="27"/>
  <c r="N767" i="27"/>
  <c r="N764" i="27"/>
  <c r="N756" i="27"/>
  <c r="N751" i="27"/>
  <c r="N750" i="27"/>
  <c r="N735" i="27"/>
  <c r="N731" i="27"/>
  <c r="N727" i="27"/>
  <c r="N723" i="27"/>
  <c r="N719" i="27"/>
  <c r="N704" i="27"/>
  <c r="N565" i="27"/>
  <c r="N815" i="27"/>
  <c r="N800" i="27"/>
  <c r="N797" i="27"/>
  <c r="N785" i="27"/>
  <c r="N782" i="27"/>
  <c r="N779" i="27"/>
  <c r="N739" i="27"/>
  <c r="N715" i="27"/>
  <c r="N711" i="27"/>
  <c r="N635" i="27"/>
  <c r="N553" i="27"/>
  <c r="N848" i="27"/>
  <c r="N837" i="27"/>
  <c r="N783" i="27"/>
  <c r="N768" i="27"/>
  <c r="N765" i="27"/>
  <c r="N757" i="27"/>
  <c r="N747" i="27"/>
  <c r="N572" i="27"/>
  <c r="N479" i="27"/>
  <c r="N464" i="27"/>
  <c r="N457" i="27"/>
  <c r="N456" i="27"/>
  <c r="N441" i="27"/>
  <c r="N439" i="27"/>
  <c r="N436" i="27"/>
  <c r="N427" i="27"/>
  <c r="N423" i="27"/>
  <c r="N601" i="27"/>
  <c r="N556" i="27"/>
  <c r="N541" i="27"/>
  <c r="N539" i="27"/>
  <c r="N533" i="27"/>
  <c r="N528" i="27"/>
  <c r="N517" i="27"/>
  <c r="N510" i="27"/>
  <c r="N488" i="27"/>
  <c r="N475" i="27"/>
  <c r="N462" i="27"/>
  <c r="N447" i="27"/>
  <c r="N561" i="27"/>
  <c r="N552" i="27"/>
  <c r="N550" i="27"/>
  <c r="N535" i="27"/>
  <c r="N526" i="27"/>
  <c r="N495" i="27"/>
  <c r="N428" i="27"/>
  <c r="N424" i="27"/>
  <c r="N438" i="27"/>
  <c r="N412" i="27"/>
  <c r="N548" i="27"/>
  <c r="N544" i="27"/>
  <c r="N542" i="27"/>
  <c r="N511" i="27"/>
  <c r="N502" i="27"/>
  <c r="N500" i="27"/>
  <c r="N463" i="27"/>
  <c r="N540" i="27"/>
  <c r="N536" i="27"/>
  <c r="N527" i="27"/>
  <c r="N518" i="27"/>
  <c r="N509" i="27"/>
  <c r="N487" i="27"/>
  <c r="N478" i="27"/>
  <c r="N476" i="27"/>
  <c r="N474" i="27"/>
  <c r="N458" i="27"/>
  <c r="N434" i="27"/>
  <c r="N429" i="27"/>
  <c r="N417" i="27"/>
  <c r="N551" i="27"/>
  <c r="N534" i="27"/>
  <c r="N523" i="27"/>
  <c r="N496" i="27"/>
  <c r="N485" i="27"/>
  <c r="N483" i="27"/>
  <c r="N472" i="27"/>
  <c r="N460" i="27"/>
  <c r="N451" i="27"/>
  <c r="N449" i="27"/>
  <c r="N435" i="27"/>
  <c r="N432" i="27"/>
  <c r="N425" i="27"/>
  <c r="N422" i="27"/>
  <c r="N560" i="27"/>
  <c r="N558" i="27"/>
  <c r="N549" i="27"/>
  <c r="N545" i="27"/>
  <c r="N521" i="27"/>
  <c r="N503" i="27"/>
  <c r="N494" i="27"/>
  <c r="N492" i="27"/>
  <c r="N490" i="27"/>
  <c r="N481" i="27"/>
  <c r="N470" i="27"/>
  <c r="N468" i="27"/>
  <c r="N466" i="27"/>
  <c r="N455" i="27"/>
  <c r="N453" i="27"/>
  <c r="N430" i="27"/>
  <c r="N426" i="27"/>
  <c r="N419" i="27"/>
  <c r="N410" i="27"/>
  <c r="N381" i="27"/>
  <c r="N370" i="27"/>
  <c r="N345" i="27"/>
  <c r="N411" i="27"/>
  <c r="N400" i="27"/>
  <c r="N398" i="27"/>
  <c r="N384" i="27"/>
  <c r="N379" i="27"/>
  <c r="N361" i="27"/>
  <c r="N347" i="27"/>
  <c r="N418" i="27"/>
  <c r="N416" i="27"/>
  <c r="N414" i="27"/>
  <c r="N405" i="27"/>
  <c r="N403" i="27"/>
  <c r="N392" i="27"/>
  <c r="N385" i="27"/>
  <c r="N383" i="27"/>
  <c r="N380" i="27"/>
  <c r="N377" i="27"/>
  <c r="N401" i="27"/>
  <c r="N376" i="27"/>
  <c r="N373" i="27"/>
  <c r="N343" i="27"/>
  <c r="N365" i="27"/>
  <c r="N356" i="27"/>
  <c r="N364" i="27"/>
  <c r="N333" i="27"/>
  <c r="N326" i="27"/>
  <c r="N252" i="27"/>
  <c r="N371" i="27"/>
  <c r="N362" i="27"/>
  <c r="N355" i="27"/>
  <c r="N344" i="27"/>
  <c r="N340" i="27"/>
  <c r="N328" i="27"/>
  <c r="N316" i="27"/>
  <c r="N248" i="27"/>
  <c r="N318" i="27"/>
  <c r="N334" i="27"/>
  <c r="N332" i="27"/>
  <c r="N329" i="27"/>
  <c r="N323" i="27"/>
  <c r="N312" i="27"/>
  <c r="N239" i="27"/>
  <c r="N235" i="27"/>
  <c r="N354" i="27"/>
  <c r="N338" i="27"/>
  <c r="N336" i="27"/>
  <c r="N315" i="27"/>
  <c r="N304" i="27"/>
  <c r="N259" i="27"/>
  <c r="N368" i="27"/>
  <c r="N359" i="27"/>
  <c r="N352" i="27"/>
  <c r="N319" i="27"/>
  <c r="N309" i="27"/>
  <c r="N307" i="27"/>
  <c r="N237" i="27"/>
  <c r="N233" i="27"/>
  <c r="N222" i="27"/>
  <c r="N220" i="27"/>
  <c r="N218" i="27"/>
  <c r="N210" i="27"/>
  <c r="N202" i="27"/>
  <c r="N199" i="27"/>
  <c r="N257" i="27"/>
  <c r="N231" i="27"/>
  <c r="N216" i="27"/>
  <c r="N213" i="27"/>
  <c r="N208" i="27"/>
  <c r="N197" i="27"/>
  <c r="N195" i="27"/>
  <c r="N184" i="27"/>
  <c r="N159" i="27"/>
  <c r="N151" i="27"/>
  <c r="N246" i="27"/>
  <c r="N244" i="27"/>
  <c r="N242" i="27"/>
  <c r="N240" i="27"/>
  <c r="N229" i="27"/>
  <c r="N227" i="27"/>
  <c r="N225" i="27"/>
  <c r="N200" i="27"/>
  <c r="N193" i="27"/>
  <c r="N255" i="27"/>
  <c r="N223" i="27"/>
  <c r="N214" i="27"/>
  <c r="N191" i="27"/>
  <c r="N182" i="27"/>
  <c r="N180" i="27"/>
  <c r="N167" i="27"/>
  <c r="N166" i="27"/>
  <c r="N157" i="27"/>
  <c r="N133" i="27"/>
  <c r="N262" i="27"/>
  <c r="N253" i="27"/>
  <c r="N251" i="27"/>
  <c r="N249" i="27"/>
  <c r="N238" i="27"/>
  <c r="N236" i="27"/>
  <c r="N234" i="27"/>
  <c r="N232" i="27"/>
  <c r="N221" i="27"/>
  <c r="N219" i="27"/>
  <c r="N217" i="27"/>
  <c r="N209" i="27"/>
  <c r="N205" i="27"/>
  <c r="N203" i="27"/>
  <c r="N171" i="27"/>
  <c r="N165" i="27"/>
  <c r="N164" i="27"/>
  <c r="N163" i="27"/>
  <c r="N162" i="27"/>
  <c r="N158" i="27"/>
  <c r="N155" i="27"/>
  <c r="N153" i="27"/>
  <c r="N154" i="27"/>
  <c r="N128" i="27"/>
  <c r="N121" i="27"/>
  <c r="N181" i="27"/>
  <c r="N178" i="27"/>
  <c r="N169" i="27"/>
  <c r="N74" i="27"/>
  <c r="N55" i="27"/>
  <c r="N66" i="27"/>
  <c r="N25" i="27"/>
  <c r="N97" i="27"/>
  <c r="N88" i="27"/>
  <c r="N81" i="27"/>
  <c r="N77" i="27"/>
  <c r="N60" i="27"/>
  <c r="N106" i="27"/>
  <c r="N73" i="27"/>
  <c r="N58" i="27"/>
  <c r="N54" i="27"/>
  <c r="N52" i="27"/>
  <c r="N24" i="27"/>
  <c r="N35" i="27"/>
  <c r="N139" i="27"/>
  <c r="N114" i="27"/>
  <c r="N108" i="27"/>
  <c r="N105" i="27"/>
  <c r="N95" i="27"/>
  <c r="N82" i="27"/>
  <c r="N69" i="27"/>
  <c r="N63" i="27"/>
  <c r="N43" i="27"/>
  <c r="N141" i="27"/>
  <c r="N124" i="27"/>
  <c r="N116" i="27"/>
  <c r="N113" i="27"/>
  <c r="N109" i="27"/>
  <c r="N100" i="27"/>
  <c r="N90" i="27"/>
  <c r="N89" i="27"/>
  <c r="N87" i="27"/>
  <c r="N80" i="27"/>
  <c r="N78" i="27"/>
  <c r="N61" i="27"/>
  <c r="N42" i="27"/>
  <c r="N40" i="27"/>
  <c r="N23" i="27"/>
  <c r="N21" i="27"/>
  <c r="N17" i="27"/>
  <c r="N49" i="27"/>
  <c r="N47" i="27"/>
  <c r="N38" i="27"/>
  <c r="N36" i="27"/>
  <c r="N34" i="27"/>
  <c r="N32" i="27"/>
  <c r="N14" i="27"/>
  <c r="N12" i="27"/>
  <c r="N10" i="27"/>
  <c r="N8" i="27"/>
  <c r="N6" i="27"/>
  <c r="N4" i="27"/>
  <c r="N22" i="27"/>
  <c r="N20" i="27"/>
  <c r="N18" i="27"/>
  <c r="N48" i="27"/>
  <c r="N46" i="27"/>
  <c r="N39" i="27"/>
  <c r="N37" i="27"/>
  <c r="N15" i="27"/>
  <c r="N13" i="27"/>
  <c r="N11" i="27"/>
  <c r="N9" i="27"/>
  <c r="N7" i="27"/>
  <c r="N5" i="27"/>
  <c r="N3" i="27"/>
  <c r="N749" i="27"/>
  <c r="N745" i="27"/>
  <c r="N752" i="27"/>
  <c r="N746" i="27"/>
  <c r="N753" i="27"/>
  <c r="N742" i="27"/>
  <c r="N738" i="27"/>
  <c r="N730" i="27"/>
  <c r="N722" i="27"/>
  <c r="N714" i="27"/>
  <c r="N706" i="27"/>
  <c r="N695" i="27"/>
  <c r="N686" i="27"/>
  <c r="N678" i="27"/>
  <c r="N670" i="27"/>
  <c r="N662" i="27"/>
  <c r="N645" i="27"/>
  <c r="N733" i="27"/>
  <c r="N725" i="27"/>
  <c r="N717" i="27"/>
  <c r="N709" i="27"/>
  <c r="N701" i="27"/>
  <c r="N700" i="27"/>
  <c r="N692" i="27"/>
  <c r="N685" i="27"/>
  <c r="N677" i="27"/>
  <c r="N669" i="27"/>
  <c r="N661" i="27"/>
  <c r="N697" i="27"/>
  <c r="N684" i="27"/>
  <c r="N676" i="27"/>
  <c r="N668" i="27"/>
  <c r="N660" i="27"/>
  <c r="N648" i="27"/>
  <c r="N694" i="27"/>
  <c r="N691" i="27"/>
  <c r="N683" i="27"/>
  <c r="N675" i="27"/>
  <c r="N667" i="27"/>
  <c r="N659" i="27"/>
  <c r="N734" i="27"/>
  <c r="N726" i="27"/>
  <c r="N718" i="27"/>
  <c r="N710" i="27"/>
  <c r="N699" i="27"/>
  <c r="N690" i="27"/>
  <c r="N682" i="27"/>
  <c r="N674" i="27"/>
  <c r="N666" i="27"/>
  <c r="N658" i="27"/>
  <c r="N696" i="27"/>
  <c r="N689" i="27"/>
  <c r="N681" i="27"/>
  <c r="N673" i="27"/>
  <c r="N665" i="27"/>
  <c r="N657" i="27"/>
  <c r="N693" i="27"/>
  <c r="N688" i="27"/>
  <c r="N680" i="27"/>
  <c r="N672" i="27"/>
  <c r="N664" i="27"/>
  <c r="N698" i="27"/>
  <c r="N687" i="27"/>
  <c r="N679" i="27"/>
  <c r="N671" i="27"/>
  <c r="N663" i="27"/>
  <c r="N649" i="27"/>
  <c r="N623" i="27"/>
  <c r="N630" i="27"/>
  <c r="N636" i="27"/>
  <c r="N621" i="27"/>
  <c r="N604" i="27"/>
  <c r="N654" i="27"/>
  <c r="N640" i="27"/>
  <c r="N634" i="27"/>
  <c r="N632" i="27"/>
  <c r="N620" i="27"/>
  <c r="N641" i="27"/>
  <c r="N629" i="27"/>
  <c r="N624" i="27"/>
  <c r="N618" i="27"/>
  <c r="N607" i="27"/>
  <c r="N576" i="27"/>
  <c r="N599" i="27"/>
  <c r="N596" i="27"/>
  <c r="N584" i="27"/>
  <c r="N582" i="27"/>
  <c r="N579" i="27"/>
  <c r="N567" i="27"/>
  <c r="N592" i="27"/>
  <c r="N590" i="27"/>
  <c r="N587" i="27"/>
  <c r="N626" i="27"/>
  <c r="N615" i="27"/>
  <c r="N612" i="27"/>
  <c r="N600" i="27"/>
  <c r="N598" i="27"/>
  <c r="N595" i="27"/>
  <c r="N608" i="27"/>
  <c r="N606" i="27"/>
  <c r="N603" i="27"/>
  <c r="N573" i="27"/>
  <c r="N570" i="27"/>
  <c r="N568" i="27"/>
  <c r="N616" i="27"/>
  <c r="N299" i="27"/>
  <c r="N283" i="27"/>
  <c r="N267" i="27"/>
  <c r="N293" i="27"/>
  <c r="N277" i="27"/>
  <c r="N287" i="27"/>
  <c r="N271" i="27"/>
  <c r="N303" i="27"/>
  <c r="N297" i="27"/>
  <c r="N281" i="27"/>
  <c r="N301" i="27"/>
  <c r="N291" i="27"/>
  <c r="N275" i="27"/>
  <c r="N285" i="27"/>
  <c r="N269" i="27"/>
  <c r="N265" i="27"/>
  <c r="N295" i="27"/>
  <c r="N279" i="27"/>
  <c r="N289" i="27"/>
  <c r="N273" i="27"/>
  <c r="N300" i="27"/>
  <c r="N298" i="27"/>
  <c r="N296" i="27"/>
  <c r="N294" i="27"/>
  <c r="N292" i="27"/>
  <c r="N290" i="27"/>
  <c r="N288" i="27"/>
  <c r="N286" i="27"/>
  <c r="N284" i="27"/>
  <c r="N282" i="27"/>
  <c r="N280" i="27"/>
  <c r="N278" i="27"/>
  <c r="N276" i="27"/>
  <c r="N274" i="27"/>
  <c r="N272" i="27"/>
  <c r="N270" i="27"/>
  <c r="N268" i="27"/>
  <c r="N266" i="27"/>
  <c r="N264" i="27"/>
  <c r="N263" i="27"/>
  <c r="N302" i="27"/>
  <c r="N152" i="27"/>
  <c r="N148" i="27"/>
  <c r="N144" i="27"/>
  <c r="N140" i="27"/>
  <c r="N136" i="27"/>
  <c r="N132" i="27"/>
  <c r="N150" i="27"/>
  <c r="N146" i="27"/>
  <c r="N142" i="27"/>
  <c r="N138" i="27"/>
  <c r="N134" i="27"/>
  <c r="N125" i="27"/>
  <c r="N122" i="27"/>
  <c r="N119" i="27"/>
  <c r="N123" i="27"/>
  <c r="N129" i="27"/>
  <c r="N118" i="27"/>
  <c r="N115" i="27"/>
  <c r="N111" i="27"/>
  <c r="N120" i="27"/>
  <c r="N112" i="27"/>
  <c r="N104" i="27"/>
  <c r="N96" i="27"/>
  <c r="N107" i="27"/>
  <c r="N99" i="27"/>
  <c r="N91" i="27"/>
  <c r="N102" i="27"/>
  <c r="N94" i="27"/>
  <c r="I40" i="30" l="1"/>
  <c r="M40" i="30"/>
  <c r="Q999" i="27"/>
  <c r="Q996" i="27"/>
  <c r="Q993" i="27"/>
  <c r="Q990" i="27"/>
  <c r="Q986" i="27"/>
  <c r="Q983" i="27"/>
  <c r="Q981" i="27"/>
  <c r="Q977" i="27"/>
  <c r="Q975" i="27"/>
  <c r="Q970" i="27"/>
  <c r="Q966" i="27"/>
  <c r="Q964" i="27"/>
  <c r="Q959" i="27"/>
  <c r="Q952" i="27"/>
  <c r="Q948" i="27"/>
  <c r="Q943" i="27"/>
  <c r="Q940" i="27"/>
  <c r="Q933" i="27"/>
  <c r="Q921" i="27"/>
  <c r="Q916" i="27"/>
  <c r="Q987" i="27"/>
  <c r="Q984" i="27"/>
  <c r="Q979" i="27"/>
  <c r="Q974" i="27"/>
  <c r="Q972" i="27"/>
  <c r="Q968" i="27"/>
  <c r="Q962" i="27"/>
  <c r="Q957" i="27"/>
  <c r="Q955" i="27"/>
  <c r="Q953" i="27"/>
  <c r="Q950" i="27"/>
  <c r="Q947" i="27"/>
  <c r="Q939" i="27"/>
  <c r="Q936" i="27"/>
  <c r="Q934" i="27"/>
  <c r="Q931" i="27"/>
  <c r="Q924" i="27"/>
  <c r="Q919" i="27"/>
  <c r="Q910" i="27"/>
  <c r="Q905" i="27"/>
  <c r="Q901" i="27"/>
  <c r="Q897" i="27"/>
  <c r="Q895" i="27"/>
  <c r="Q890" i="27"/>
  <c r="Q884" i="27"/>
  <c r="Q882" i="27"/>
  <c r="Q880" i="27"/>
  <c r="Q878" i="27"/>
  <c r="Q876" i="27"/>
  <c r="Q874" i="27"/>
  <c r="Q868" i="27"/>
  <c r="Q863" i="27"/>
  <c r="Q858" i="27"/>
  <c r="Q848" i="27"/>
  <c r="Q837" i="27"/>
  <c r="Q830" i="27"/>
  <c r="Q824" i="27"/>
  <c r="Q822" i="27"/>
  <c r="Q818" i="27"/>
  <c r="Q810" i="27"/>
  <c r="Q807" i="27"/>
  <c r="Q788" i="27"/>
  <c r="Q784" i="27"/>
  <c r="Q779" i="27"/>
  <c r="Q777" i="27"/>
  <c r="Q769" i="27"/>
  <c r="Q763" i="27"/>
  <c r="Q760" i="27"/>
  <c r="Q757" i="27"/>
  <c r="Q695" i="27"/>
  <c r="Q686" i="27"/>
  <c r="Q678" i="27"/>
  <c r="Q661" i="27"/>
  <c r="Q643" i="27"/>
  <c r="Q631" i="27"/>
  <c r="Q624" i="27"/>
  <c r="Q614" i="27"/>
  <c r="Q561" i="27"/>
  <c r="Q559" i="27"/>
  <c r="Q556" i="27"/>
  <c r="Q550" i="27"/>
  <c r="Q546" i="27"/>
  <c r="Q930" i="27"/>
  <c r="Q928" i="27"/>
  <c r="Q925" i="27"/>
  <c r="Q922" i="27"/>
  <c r="Q915" i="27"/>
  <c r="Q909" i="27"/>
  <c r="Q906" i="27"/>
  <c r="Q904" i="27"/>
  <c r="Q899" i="27"/>
  <c r="Q894" i="27"/>
  <c r="Q892" i="27"/>
  <c r="Q889" i="27"/>
  <c r="Q886" i="27"/>
  <c r="Q873" i="27"/>
  <c r="Q870" i="27"/>
  <c r="Q859" i="27"/>
  <c r="Q857" i="27"/>
  <c r="Q854" i="27"/>
  <c r="Q835" i="27"/>
  <c r="Q832" i="27"/>
  <c r="Q829" i="27"/>
  <c r="Q820" i="27"/>
  <c r="Q815" i="27"/>
  <c r="Q812" i="27"/>
  <c r="Q809" i="27"/>
  <c r="Q804" i="27"/>
  <c r="Q799" i="27"/>
  <c r="Q792" i="27"/>
  <c r="Q787" i="27"/>
  <c r="Q782" i="27"/>
  <c r="Q780" i="27"/>
  <c r="Q774" i="27"/>
  <c r="Q772" i="27"/>
  <c r="Q770" i="27"/>
  <c r="Q768" i="27"/>
  <c r="Q764" i="27"/>
  <c r="Q762" i="27"/>
  <c r="Q654" i="27"/>
  <c r="Q647" i="27"/>
  <c r="Q645" i="27"/>
  <c r="Q612" i="27"/>
  <c r="Q607" i="27"/>
  <c r="Q597" i="27"/>
  <c r="Q594" i="27"/>
  <c r="Q589" i="27"/>
  <c r="Q583" i="27"/>
  <c r="Q581" i="27"/>
  <c r="Q562" i="27"/>
  <c r="Q554" i="27"/>
  <c r="Q552" i="27"/>
  <c r="Q548" i="27"/>
  <c r="Q545" i="27"/>
  <c r="Q543" i="27"/>
  <c r="Q534" i="27"/>
  <c r="Q532" i="27"/>
  <c r="Q528" i="27"/>
  <c r="Q526" i="27"/>
  <c r="Q523" i="27"/>
  <c r="Q520" i="27"/>
  <c r="Q513" i="27"/>
  <c r="Q509" i="27"/>
  <c r="Q505" i="27"/>
  <c r="Q503" i="27"/>
  <c r="Q498" i="27"/>
  <c r="Q492" i="27"/>
  <c r="Q489" i="27"/>
  <c r="Q487" i="27"/>
  <c r="Q484" i="27"/>
  <c r="Q480" i="27"/>
  <c r="Q478" i="27"/>
  <c r="Q473" i="27"/>
  <c r="Q471" i="27"/>
  <c r="Q466" i="27"/>
  <c r="Q462" i="27"/>
  <c r="Q458" i="27"/>
  <c r="Q454" i="27"/>
  <c r="Q442" i="27"/>
  <c r="Q426" i="27"/>
  <c r="Q415" i="27"/>
  <c r="Q540" i="27"/>
  <c r="Q538" i="27"/>
  <c r="Q536" i="27"/>
  <c r="Q530" i="27"/>
  <c r="Q519" i="27"/>
  <c r="Q517" i="27"/>
  <c r="Q514" i="27"/>
  <c r="Q511" i="27"/>
  <c r="Q508" i="27"/>
  <c r="Q502" i="27"/>
  <c r="Q500" i="27"/>
  <c r="Q497" i="27"/>
  <c r="Q494" i="27"/>
  <c r="Q490" i="27"/>
  <c r="Q486" i="27"/>
  <c r="Q483" i="27"/>
  <c r="Q475" i="27"/>
  <c r="Q470" i="27"/>
  <c r="Q464" i="27"/>
  <c r="Q446" i="27"/>
  <c r="Q421" i="27"/>
  <c r="Q416" i="27"/>
  <c r="Q414" i="27"/>
  <c r="Q406" i="27"/>
  <c r="Q404" i="27"/>
  <c r="Q408" i="27"/>
  <c r="Q403" i="27"/>
  <c r="Q401" i="27"/>
  <c r="Q378" i="27"/>
  <c r="Q371" i="27"/>
  <c r="Q367" i="27"/>
  <c r="Q363" i="27"/>
  <c r="Q360" i="27"/>
  <c r="Q355" i="27"/>
  <c r="Q353" i="27"/>
  <c r="Q350" i="27"/>
  <c r="Q348" i="27"/>
  <c r="Q344" i="27"/>
  <c r="Q330" i="27"/>
  <c r="Q328" i="27"/>
  <c r="Q325" i="27"/>
  <c r="Q321" i="27"/>
  <c r="Q318" i="27"/>
  <c r="Q316" i="27"/>
  <c r="Q314" i="27"/>
  <c r="Q312" i="27"/>
  <c r="Q310" i="27"/>
  <c r="Q294" i="27"/>
  <c r="Q290" i="27"/>
  <c r="Q282" i="27"/>
  <c r="Q277" i="27"/>
  <c r="Q274" i="27"/>
  <c r="Q266" i="27"/>
  <c r="Q264" i="27"/>
  <c r="Q258" i="27"/>
  <c r="Q253" i="27"/>
  <c r="Q399" i="27"/>
  <c r="Q394" i="27"/>
  <c r="Q366" i="27"/>
  <c r="Q359" i="27"/>
  <c r="Q352" i="27"/>
  <c r="Q342" i="27"/>
  <c r="Q339" i="27"/>
  <c r="Q335" i="27"/>
  <c r="Q333" i="27"/>
  <c r="Q331" i="27"/>
  <c r="Q324" i="27"/>
  <c r="Q322" i="27"/>
  <c r="Q319" i="27"/>
  <c r="Q311" i="27"/>
  <c r="Q306" i="27"/>
  <c r="Q300" i="27"/>
  <c r="Q285" i="27"/>
  <c r="Q283" i="27"/>
  <c r="Q279" i="27"/>
  <c r="Q269" i="27"/>
  <c r="Q267" i="27"/>
  <c r="Q255" i="27"/>
  <c r="Q249" i="27"/>
  <c r="Q247" i="27"/>
  <c r="Q244" i="27"/>
  <c r="Q238" i="27"/>
  <c r="Q234" i="27"/>
  <c r="Q230" i="27"/>
  <c r="Q226" i="27"/>
  <c r="Q223" i="27"/>
  <c r="Q217" i="27"/>
  <c r="Q215" i="27"/>
  <c r="Q213" i="27"/>
  <c r="Q205" i="27"/>
  <c r="Q200" i="27"/>
  <c r="Q197" i="27"/>
  <c r="Q192" i="27"/>
  <c r="Q187" i="27"/>
  <c r="Q242" i="27"/>
  <c r="Q236" i="27"/>
  <c r="Q232" i="27"/>
  <c r="Q229" i="27"/>
  <c r="Q225" i="27"/>
  <c r="Q220" i="27"/>
  <c r="Q211" i="27"/>
  <c r="Q208" i="27"/>
  <c r="Q204" i="27"/>
  <c r="Q202" i="27"/>
  <c r="Q199" i="27"/>
  <c r="Q196" i="27"/>
  <c r="Q191" i="27"/>
  <c r="Q190" i="27"/>
  <c r="Q185" i="27"/>
  <c r="Q172" i="27"/>
  <c r="Q168" i="27"/>
  <c r="Q130" i="27"/>
  <c r="Q85" i="27"/>
  <c r="Q194" i="27"/>
  <c r="Q186" i="27"/>
  <c r="Q184" i="27"/>
  <c r="Q181" i="27"/>
  <c r="Q160" i="27"/>
  <c r="Q84" i="27"/>
  <c r="Q81" i="27"/>
  <c r="Q74" i="27"/>
  <c r="Q68" i="27"/>
  <c r="Q66" i="27"/>
  <c r="Q64" i="27"/>
  <c r="Q57" i="27"/>
  <c r="Q29" i="27"/>
  <c r="Q27" i="27"/>
  <c r="Q24" i="27"/>
  <c r="Q23" i="27"/>
  <c r="Q86" i="27"/>
  <c r="Q82" i="27"/>
  <c r="Q79" i="27"/>
  <c r="Q76" i="27"/>
  <c r="Q71" i="27"/>
  <c r="Q69" i="27"/>
  <c r="Q62" i="27"/>
  <c r="Q56" i="27"/>
  <c r="Q55" i="27"/>
  <c r="Q50" i="27"/>
  <c r="Q34" i="27"/>
  <c r="Q28" i="27"/>
  <c r="Q19" i="27"/>
  <c r="Q15" i="27"/>
  <c r="Q58" i="27"/>
  <c r="Q52" i="27"/>
  <c r="Q48" i="27"/>
  <c r="Q45" i="27"/>
  <c r="Q43" i="27"/>
  <c r="Q40" i="27"/>
  <c r="Q38" i="27"/>
  <c r="Q31" i="27"/>
  <c r="Q26" i="27"/>
  <c r="Q22" i="27"/>
  <c r="Q13" i="27"/>
  <c r="Q5" i="27"/>
  <c r="Q853" i="27"/>
  <c r="Q845" i="27"/>
  <c r="Q841" i="27"/>
  <c r="Q813" i="27"/>
  <c r="Q805" i="27"/>
  <c r="Q844" i="27"/>
  <c r="Q833" i="27"/>
  <c r="Q821" i="27"/>
  <c r="Q814" i="27"/>
  <c r="Q847" i="27"/>
  <c r="Q802" i="27"/>
  <c r="Q843" i="27"/>
  <c r="Q798" i="27"/>
  <c r="Q793" i="27"/>
  <c r="Q846" i="27"/>
  <c r="Q789" i="27"/>
  <c r="Q849" i="27"/>
  <c r="Q826" i="27"/>
  <c r="Q708" i="27"/>
  <c r="Q674" i="27"/>
  <c r="Q653" i="27"/>
  <c r="Q608" i="27"/>
  <c r="Q605" i="27"/>
  <c r="Q572" i="27"/>
  <c r="Q564" i="27"/>
  <c r="Q753" i="27"/>
  <c r="Q735" i="27"/>
  <c r="Q727" i="27"/>
  <c r="Q719" i="27"/>
  <c r="Q626" i="27"/>
  <c r="Q616" i="27"/>
  <c r="Q755" i="27"/>
  <c r="Q715" i="27"/>
  <c r="Q711" i="27"/>
  <c r="Q675" i="27"/>
  <c r="Q668" i="27"/>
  <c r="Q664" i="27"/>
  <c r="Q640" i="27"/>
  <c r="Q637" i="27"/>
  <c r="Q632" i="27"/>
  <c r="Q606" i="27"/>
  <c r="Q585" i="27"/>
  <c r="Q754" i="27"/>
  <c r="Q744" i="27"/>
  <c r="Q738" i="27"/>
  <c r="Q730" i="27"/>
  <c r="Q722" i="27"/>
  <c r="Q707" i="27"/>
  <c r="Q698" i="27"/>
  <c r="Q682" i="27"/>
  <c r="Q665" i="27"/>
  <c r="Q651" i="27"/>
  <c r="Q639" i="27"/>
  <c r="Q622" i="27"/>
  <c r="Q598" i="27"/>
  <c r="Q573" i="27"/>
  <c r="Q737" i="27"/>
  <c r="Q729" i="27"/>
  <c r="Q721" i="27"/>
  <c r="Q718" i="27"/>
  <c r="Q717" i="27"/>
  <c r="Q714" i="27"/>
  <c r="Q656" i="27"/>
  <c r="Q576" i="27"/>
  <c r="Q742" i="27"/>
  <c r="Q741" i="27"/>
  <c r="Q710" i="27"/>
  <c r="Q709" i="27"/>
  <c r="Q685" i="27"/>
  <c r="Q672" i="27"/>
  <c r="Q644" i="27"/>
  <c r="Q618" i="27"/>
  <c r="Q669" i="27"/>
  <c r="Q635" i="27"/>
  <c r="Q630" i="27"/>
  <c r="Q743" i="27"/>
  <c r="Q716" i="27"/>
  <c r="Q712" i="27"/>
  <c r="Q461" i="27"/>
  <c r="Q456" i="27"/>
  <c r="Q445" i="27"/>
  <c r="Q439" i="27"/>
  <c r="Q423" i="27"/>
  <c r="Q417" i="27"/>
  <c r="Q422" i="27"/>
  <c r="Q603" i="27"/>
  <c r="Q571" i="27"/>
  <c r="Q451" i="27"/>
  <c r="Q449" i="27"/>
  <c r="Q435" i="27"/>
  <c r="Q428" i="27"/>
  <c r="Q432" i="27"/>
  <c r="Q427" i="27"/>
  <c r="Q595" i="27"/>
  <c r="Q587" i="27"/>
  <c r="Q566" i="27"/>
  <c r="Q457" i="27"/>
  <c r="Q443" i="27"/>
  <c r="Q434" i="27"/>
  <c r="Q431" i="27"/>
  <c r="Q596" i="27"/>
  <c r="Q579" i="27"/>
  <c r="Q574" i="27"/>
  <c r="Q440" i="27"/>
  <c r="Q437" i="27"/>
  <c r="Q563" i="27"/>
  <c r="Q430" i="27"/>
  <c r="Q391" i="27"/>
  <c r="Q388" i="27"/>
  <c r="Q381" i="27"/>
  <c r="Q370" i="27"/>
  <c r="Q385" i="27"/>
  <c r="Q380" i="27"/>
  <c r="Q345" i="27"/>
  <c r="Q390" i="27"/>
  <c r="Q379" i="27"/>
  <c r="Q347" i="27"/>
  <c r="Q392" i="27"/>
  <c r="Q373" i="27"/>
  <c r="Q372" i="27"/>
  <c r="Q250" i="27"/>
  <c r="Q297" i="27"/>
  <c r="Q288" i="27"/>
  <c r="Q275" i="27"/>
  <c r="Q298" i="27"/>
  <c r="Q261" i="27"/>
  <c r="Q301" i="27"/>
  <c r="Q287" i="27"/>
  <c r="Q239" i="27"/>
  <c r="Q235" i="27"/>
  <c r="Q259" i="27"/>
  <c r="Q254" i="27"/>
  <c r="Q151" i="27"/>
  <c r="Q102" i="27"/>
  <c r="Q175" i="27"/>
  <c r="Q173" i="27"/>
  <c r="Q142" i="27"/>
  <c r="Q177" i="27"/>
  <c r="Q104" i="27"/>
  <c r="Q159" i="27"/>
  <c r="Q158" i="27"/>
  <c r="Q155" i="27"/>
  <c r="Q121" i="27"/>
  <c r="Q171" i="27"/>
  <c r="Q138" i="27"/>
  <c r="Q106" i="27"/>
  <c r="Q141" i="27"/>
  <c r="Q140" i="27"/>
  <c r="Q139" i="27"/>
  <c r="Q116" i="27"/>
  <c r="Q114" i="27"/>
  <c r="Q109" i="27"/>
  <c r="Q100" i="27"/>
  <c r="Q91" i="27"/>
  <c r="Q90" i="27"/>
  <c r="Q145" i="27"/>
  <c r="Q144" i="27"/>
  <c r="Q143" i="27"/>
  <c r="Q129" i="27"/>
  <c r="Q125" i="27"/>
  <c r="Q122" i="27"/>
  <c r="Q117" i="27"/>
  <c r="Q110" i="27"/>
  <c r="Q105" i="27"/>
  <c r="Q101" i="27"/>
  <c r="Q95" i="27"/>
  <c r="Q149" i="27"/>
  <c r="Q148" i="27"/>
  <c r="Q147" i="27"/>
  <c r="Q123" i="27"/>
  <c r="Q119" i="27"/>
  <c r="Q99" i="27"/>
  <c r="Q98" i="27"/>
  <c r="Q137" i="27"/>
  <c r="Q136" i="27"/>
  <c r="Q135" i="27"/>
  <c r="Q132" i="27"/>
  <c r="Q131" i="27"/>
  <c r="Q127" i="27"/>
  <c r="Q126" i="27"/>
  <c r="Q107" i="27"/>
  <c r="Q103" i="27"/>
  <c r="Q998" i="27"/>
  <c r="Q995" i="27"/>
  <c r="Q991" i="27"/>
  <c r="Q989" i="27"/>
  <c r="Q985" i="27"/>
  <c r="Q982" i="27"/>
  <c r="Q980" i="27"/>
  <c r="Q976" i="27"/>
  <c r="Q971" i="27"/>
  <c r="Q967" i="27"/>
  <c r="Q965" i="27"/>
  <c r="Q961" i="27"/>
  <c r="Q958" i="27"/>
  <c r="Q949" i="27"/>
  <c r="Q945" i="27"/>
  <c r="Q942" i="27"/>
  <c r="Q938" i="27"/>
  <c r="Q927" i="27"/>
  <c r="Q918" i="27"/>
  <c r="Q917" i="27"/>
  <c r="Q913" i="27"/>
  <c r="Q911" i="27"/>
  <c r="Q997" i="27"/>
  <c r="Q994" i="27"/>
  <c r="Q992" i="27"/>
  <c r="Q988" i="27"/>
  <c r="Q978" i="27"/>
  <c r="Q973" i="27"/>
  <c r="Q969" i="27"/>
  <c r="Q963" i="27"/>
  <c r="Q960" i="27"/>
  <c r="Q956" i="27"/>
  <c r="Q954" i="27"/>
  <c r="Q951" i="27"/>
  <c r="Q946" i="27"/>
  <c r="Q944" i="27"/>
  <c r="Q941" i="27"/>
  <c r="Q937" i="27"/>
  <c r="Q935" i="27"/>
  <c r="Q932" i="27"/>
  <c r="Q914" i="27"/>
  <c r="Q908" i="27"/>
  <c r="Q902" i="27"/>
  <c r="Q898" i="27"/>
  <c r="Q896" i="27"/>
  <c r="Q891" i="27"/>
  <c r="Q888" i="27"/>
  <c r="Q883" i="27"/>
  <c r="Q881" i="27"/>
  <c r="Q879" i="27"/>
  <c r="Q877" i="27"/>
  <c r="Q875" i="27"/>
  <c r="Q872" i="27"/>
  <c r="Q866" i="27"/>
  <c r="Q861" i="27"/>
  <c r="Q855" i="27"/>
  <c r="Q840" i="27"/>
  <c r="Q836" i="27"/>
  <c r="Q831" i="27"/>
  <c r="Q827" i="27"/>
  <c r="Q823" i="27"/>
  <c r="Q808" i="27"/>
  <c r="Q803" i="27"/>
  <c r="Q797" i="27"/>
  <c r="Q785" i="27"/>
  <c r="Q783" i="27"/>
  <c r="Q778" i="27"/>
  <c r="Q776" i="27"/>
  <c r="Q766" i="27"/>
  <c r="Q761" i="27"/>
  <c r="Q759" i="27"/>
  <c r="Q756" i="27"/>
  <c r="Q747" i="27"/>
  <c r="Q638" i="27"/>
  <c r="Q623" i="27"/>
  <c r="Q604" i="27"/>
  <c r="Q600" i="27"/>
  <c r="Q590" i="27"/>
  <c r="Q570" i="27"/>
  <c r="Q560" i="27"/>
  <c r="Q557" i="27"/>
  <c r="Q555" i="27"/>
  <c r="Q551" i="27"/>
  <c r="Q533" i="27"/>
  <c r="Q929" i="27"/>
  <c r="Q926" i="27"/>
  <c r="Q923" i="27"/>
  <c r="Q920" i="27"/>
  <c r="Q912" i="27"/>
  <c r="Q907" i="27"/>
  <c r="Q903" i="27"/>
  <c r="Q900" i="27"/>
  <c r="Q893" i="27"/>
  <c r="Q887" i="27"/>
  <c r="Q885" i="27"/>
  <c r="Q871" i="27"/>
  <c r="Q869" i="27"/>
  <c r="Q867" i="27"/>
  <c r="Q865" i="27"/>
  <c r="Q860" i="27"/>
  <c r="Q828" i="27"/>
  <c r="Q825" i="27"/>
  <c r="Q819" i="27"/>
  <c r="Q806" i="27"/>
  <c r="Q800" i="27"/>
  <c r="Q794" i="27"/>
  <c r="Q791" i="27"/>
  <c r="Q786" i="27"/>
  <c r="Q781" i="27"/>
  <c r="Q775" i="27"/>
  <c r="Q773" i="27"/>
  <c r="Q771" i="27"/>
  <c r="Q767" i="27"/>
  <c r="Q765" i="27"/>
  <c r="Q758" i="27"/>
  <c r="Q700" i="27"/>
  <c r="Q692" i="27"/>
  <c r="Q662" i="27"/>
  <c r="Q648" i="27"/>
  <c r="Q646" i="27"/>
  <c r="Q620" i="27"/>
  <c r="Q615" i="27"/>
  <c r="Q592" i="27"/>
  <c r="Q586" i="27"/>
  <c r="Q582" i="27"/>
  <c r="Q580" i="27"/>
  <c r="Q578" i="27"/>
  <c r="Q558" i="27"/>
  <c r="Q549" i="27"/>
  <c r="Q547" i="27"/>
  <c r="Q544" i="27"/>
  <c r="Q542" i="27"/>
  <c r="Q529" i="27"/>
  <c r="Q527" i="27"/>
  <c r="Q525" i="27"/>
  <c r="Q522" i="27"/>
  <c r="Q515" i="27"/>
  <c r="Q512" i="27"/>
  <c r="Q506" i="27"/>
  <c r="Q504" i="27"/>
  <c r="Q499" i="27"/>
  <c r="Q496" i="27"/>
  <c r="Q491" i="27"/>
  <c r="Q488" i="27"/>
  <c r="Q485" i="27"/>
  <c r="Q481" i="27"/>
  <c r="Q479" i="27"/>
  <c r="Q476" i="27"/>
  <c r="Q472" i="27"/>
  <c r="Q468" i="27"/>
  <c r="Q465" i="27"/>
  <c r="Q460" i="27"/>
  <c r="Q419" i="27"/>
  <c r="Q410" i="27"/>
  <c r="Q405" i="27"/>
  <c r="Q541" i="27"/>
  <c r="Q539" i="27"/>
  <c r="Q537" i="27"/>
  <c r="Q535" i="27"/>
  <c r="Q531" i="27"/>
  <c r="Q524" i="27"/>
  <c r="Q521" i="27"/>
  <c r="Q518" i="27"/>
  <c r="Q516" i="27"/>
  <c r="Q510" i="27"/>
  <c r="Q507" i="27"/>
  <c r="Q501" i="27"/>
  <c r="Q495" i="27"/>
  <c r="Q493" i="27"/>
  <c r="Q482" i="27"/>
  <c r="Q477" i="27"/>
  <c r="Q474" i="27"/>
  <c r="Q469" i="27"/>
  <c r="Q467" i="27"/>
  <c r="Q463" i="27"/>
  <c r="Q459" i="27"/>
  <c r="Q452" i="27"/>
  <c r="Q450" i="27"/>
  <c r="Q444" i="27"/>
  <c r="Q418" i="27"/>
  <c r="Q413" i="27"/>
  <c r="Q411" i="27"/>
  <c r="Q409" i="27"/>
  <c r="Q407" i="27"/>
  <c r="Q402" i="27"/>
  <c r="Q400" i="27"/>
  <c r="Q397" i="27"/>
  <c r="Q389" i="27"/>
  <c r="Q387" i="27"/>
  <c r="Q382" i="27"/>
  <c r="Q375" i="27"/>
  <c r="Q368" i="27"/>
  <c r="Q362" i="27"/>
  <c r="Q357" i="27"/>
  <c r="Q354" i="27"/>
  <c r="Q351" i="27"/>
  <c r="Q349" i="27"/>
  <c r="Q340" i="27"/>
  <c r="Q338" i="27"/>
  <c r="Q336" i="27"/>
  <c r="Q329" i="27"/>
  <c r="Q326" i="27"/>
  <c r="Q317" i="27"/>
  <c r="Q315" i="27"/>
  <c r="Q309" i="27"/>
  <c r="Q307" i="27"/>
  <c r="Q304" i="27"/>
  <c r="Q286" i="27"/>
  <c r="Q281" i="27"/>
  <c r="Q278" i="27"/>
  <c r="Q276" i="27"/>
  <c r="Q262" i="27"/>
  <c r="Q257" i="27"/>
  <c r="Q251" i="27"/>
  <c r="Q395" i="27"/>
  <c r="Q386" i="27"/>
  <c r="Q369" i="27"/>
  <c r="Q364" i="27"/>
  <c r="Q358" i="27"/>
  <c r="Q346" i="27"/>
  <c r="Q341" i="27"/>
  <c r="Q337" i="27"/>
  <c r="Q334" i="27"/>
  <c r="Q332" i="27"/>
  <c r="Q327" i="27"/>
  <c r="Q323" i="27"/>
  <c r="Q320" i="27"/>
  <c r="Q313" i="27"/>
  <c r="Q308" i="27"/>
  <c r="Q305" i="27"/>
  <c r="Q299" i="27"/>
  <c r="Q292" i="27"/>
  <c r="Q284" i="27"/>
  <c r="Q280" i="27"/>
  <c r="Q272" i="27"/>
  <c r="Q268" i="27"/>
  <c r="Q260" i="27"/>
  <c r="Q256" i="27"/>
  <c r="Q246" i="27"/>
  <c r="Q240" i="27"/>
  <c r="Q237" i="27"/>
  <c r="Q233" i="27"/>
  <c r="Q228" i="27"/>
  <c r="Q224" i="27"/>
  <c r="Q221" i="27"/>
  <c r="Q219" i="27"/>
  <c r="Q216" i="27"/>
  <c r="Q214" i="27"/>
  <c r="Q212" i="27"/>
  <c r="Q210" i="27"/>
  <c r="Q206" i="27"/>
  <c r="Q198" i="27"/>
  <c r="Q195" i="27"/>
  <c r="Q245" i="27"/>
  <c r="Q243" i="27"/>
  <c r="Q241" i="27"/>
  <c r="Q231" i="27"/>
  <c r="Q227" i="27"/>
  <c r="Q222" i="27"/>
  <c r="Q218" i="27"/>
  <c r="Q209" i="27"/>
  <c r="Q207" i="27"/>
  <c r="Q203" i="27"/>
  <c r="Q201" i="27"/>
  <c r="Q193" i="27"/>
  <c r="Q189" i="27"/>
  <c r="Q183" i="27"/>
  <c r="Q156" i="27"/>
  <c r="Q115" i="27"/>
  <c r="Q87" i="27"/>
  <c r="Q188" i="27"/>
  <c r="Q182" i="27"/>
  <c r="Q180" i="27"/>
  <c r="Q176" i="27"/>
  <c r="Q174" i="27"/>
  <c r="Q170" i="27"/>
  <c r="Q161" i="27"/>
  <c r="Q80" i="27"/>
  <c r="Q77" i="27"/>
  <c r="Q75" i="27"/>
  <c r="Q73" i="27"/>
  <c r="Q67" i="27"/>
  <c r="Q63" i="27"/>
  <c r="Q60" i="27"/>
  <c r="Q49" i="27"/>
  <c r="Q47" i="27"/>
  <c r="Q41" i="27"/>
  <c r="Q88" i="27"/>
  <c r="Q83" i="27"/>
  <c r="Q78" i="27"/>
  <c r="Q72" i="27"/>
  <c r="Q70" i="27"/>
  <c r="Q65" i="27"/>
  <c r="Q61" i="27"/>
  <c r="Q53" i="27"/>
  <c r="Q37" i="27"/>
  <c r="Q35" i="27"/>
  <c r="Q32" i="27"/>
  <c r="Q20" i="27"/>
  <c r="Q18" i="27"/>
  <c r="Q59" i="27"/>
  <c r="Q54" i="27"/>
  <c r="Q51" i="27"/>
  <c r="Q46" i="27"/>
  <c r="Q44" i="27"/>
  <c r="Q42" i="27"/>
  <c r="Q39" i="27"/>
  <c r="Q33" i="27"/>
  <c r="Q30" i="27"/>
  <c r="Q25" i="27"/>
  <c r="Q21" i="27"/>
  <c r="Q17" i="27"/>
  <c r="Q14" i="27"/>
  <c r="Q12" i="27"/>
  <c r="Q10" i="27"/>
  <c r="Q8" i="27"/>
  <c r="Q864" i="27"/>
  <c r="Q834" i="27"/>
  <c r="Q811" i="27"/>
  <c r="Q801" i="27"/>
  <c r="Q790" i="27"/>
  <c r="Q852" i="27"/>
  <c r="Q816" i="27"/>
  <c r="Q796" i="27"/>
  <c r="Q851" i="27"/>
  <c r="Q839" i="27"/>
  <c r="Q817" i="27"/>
  <c r="Q850" i="27"/>
  <c r="Q838" i="27"/>
  <c r="Q842" i="27"/>
  <c r="Q862" i="27"/>
  <c r="Q856" i="27"/>
  <c r="Q795" i="27"/>
  <c r="Q750" i="27"/>
  <c r="Q746" i="27"/>
  <c r="Q740" i="27"/>
  <c r="Q704" i="27"/>
  <c r="Q680" i="27"/>
  <c r="Q663" i="27"/>
  <c r="Q660" i="27"/>
  <c r="Q625" i="27"/>
  <c r="Q577" i="27"/>
  <c r="Q748" i="27"/>
  <c r="Q731" i="27"/>
  <c r="Q723" i="27"/>
  <c r="Q691" i="27"/>
  <c r="Q687" i="27"/>
  <c r="Q684" i="27"/>
  <c r="Q657" i="27"/>
  <c r="Q655" i="27"/>
  <c r="Q575" i="27"/>
  <c r="Q739" i="27"/>
  <c r="Q703" i="27"/>
  <c r="Q677" i="27"/>
  <c r="Q649" i="27"/>
  <c r="Q634" i="27"/>
  <c r="Q633" i="27"/>
  <c r="Q593" i="27"/>
  <c r="Q734" i="27"/>
  <c r="Q733" i="27"/>
  <c r="Q726" i="27"/>
  <c r="Q725" i="27"/>
  <c r="Q671" i="27"/>
  <c r="Q658" i="27"/>
  <c r="Q628" i="27"/>
  <c r="Q627" i="27"/>
  <c r="Q609" i="27"/>
  <c r="Q749" i="27"/>
  <c r="Q699" i="27"/>
  <c r="Q689" i="27"/>
  <c r="Q659" i="27"/>
  <c r="Q650" i="27"/>
  <c r="Q641" i="27"/>
  <c r="Q617" i="27"/>
  <c r="Q565" i="27"/>
  <c r="Q713" i="27"/>
  <c r="Q706" i="27"/>
  <c r="Q683" i="27"/>
  <c r="Q629" i="27"/>
  <c r="Q752" i="27"/>
  <c r="Q751" i="27"/>
  <c r="Q745" i="27"/>
  <c r="Q736" i="27"/>
  <c r="Q732" i="27"/>
  <c r="Q728" i="27"/>
  <c r="Q724" i="27"/>
  <c r="Q720" i="27"/>
  <c r="Q705" i="27"/>
  <c r="Q694" i="27"/>
  <c r="Q679" i="27"/>
  <c r="Q676" i="27"/>
  <c r="Q673" i="27"/>
  <c r="Q667" i="27"/>
  <c r="Q553" i="27"/>
  <c r="Q697" i="27"/>
  <c r="Q690" i="27"/>
  <c r="Q670" i="27"/>
  <c r="Q642" i="27"/>
  <c r="Q636" i="27"/>
  <c r="Q602" i="27"/>
  <c r="Q584" i="27"/>
  <c r="Q436" i="27"/>
  <c r="Q433" i="27"/>
  <c r="Q702" i="27"/>
  <c r="Q701" i="27"/>
  <c r="Q696" i="27"/>
  <c r="Q693" i="27"/>
  <c r="Q688" i="27"/>
  <c r="Q681" i="27"/>
  <c r="Q666" i="27"/>
  <c r="Q652" i="27"/>
  <c r="Q619" i="27"/>
  <c r="Q447" i="27"/>
  <c r="Q429" i="27"/>
  <c r="Q599" i="27"/>
  <c r="Q568" i="27"/>
  <c r="Q438" i="27"/>
  <c r="Q412" i="27"/>
  <c r="Q455" i="27"/>
  <c r="Q453" i="27"/>
  <c r="Q441" i="27"/>
  <c r="Q420" i="27"/>
  <c r="Q601" i="27"/>
  <c r="Q588" i="27"/>
  <c r="Q569" i="27"/>
  <c r="Q448" i="27"/>
  <c r="Q613" i="27"/>
  <c r="Q610" i="27"/>
  <c r="Q567" i="27"/>
  <c r="Q425" i="27"/>
  <c r="Q424" i="27"/>
  <c r="Q621" i="27"/>
  <c r="Q611" i="27"/>
  <c r="Q591" i="27"/>
  <c r="Q398" i="27"/>
  <c r="Q365" i="27"/>
  <c r="Q393" i="27"/>
  <c r="Q377" i="27"/>
  <c r="Q376" i="27"/>
  <c r="Q384" i="27"/>
  <c r="Q361" i="27"/>
  <c r="Q383" i="27"/>
  <c r="Q374" i="27"/>
  <c r="Q396" i="27"/>
  <c r="Q343" i="27"/>
  <c r="Q356" i="27"/>
  <c r="Q273" i="27"/>
  <c r="Q252" i="27"/>
  <c r="Q302" i="27"/>
  <c r="Q265" i="27"/>
  <c r="Q296" i="27"/>
  <c r="Q270" i="27"/>
  <c r="Q303" i="27"/>
  <c r="Q263" i="27"/>
  <c r="Q248" i="27"/>
  <c r="Q291" i="27"/>
  <c r="Q271" i="27"/>
  <c r="Q293" i="27"/>
  <c r="Q295" i="27"/>
  <c r="Q146" i="27"/>
  <c r="Q118" i="27"/>
  <c r="Q179" i="27"/>
  <c r="Q167" i="27"/>
  <c r="Q166" i="27"/>
  <c r="Q152" i="27"/>
  <c r="Q133" i="27"/>
  <c r="Q289" i="27"/>
  <c r="Q165" i="27"/>
  <c r="Q164" i="27"/>
  <c r="Q163" i="27"/>
  <c r="Q162" i="27"/>
  <c r="Q153" i="27"/>
  <c r="Q154" i="27"/>
  <c r="Q128" i="27"/>
  <c r="Q178" i="27"/>
  <c r="Q169" i="27"/>
  <c r="Q157" i="27"/>
  <c r="Q97" i="27"/>
  <c r="Q124" i="27"/>
  <c r="Q108" i="27"/>
  <c r="Q96" i="27"/>
  <c r="Q94" i="27"/>
  <c r="Q113" i="27"/>
  <c r="Q111" i="27"/>
  <c r="Q89" i="27"/>
  <c r="Q134" i="27"/>
  <c r="Q112" i="27"/>
  <c r="Q92" i="27"/>
  <c r="Q150" i="27"/>
  <c r="Q120" i="27"/>
  <c r="Q93" i="27"/>
  <c r="Q36" i="27"/>
  <c r="Q11" i="27"/>
  <c r="Q9" i="27"/>
  <c r="Q7" i="27"/>
  <c r="Q6" i="27"/>
  <c r="Q4" i="27"/>
  <c r="Q3" i="27"/>
  <c r="G40" i="30" l="1"/>
  <c r="R3" i="12"/>
  <c r="Q3" i="12"/>
  <c r="P3" i="12"/>
  <c r="AQ3" i="12" l="1"/>
  <c r="AO3" i="12"/>
  <c r="AR3" i="12"/>
  <c r="AP3" i="12"/>
  <c r="G3" i="12"/>
  <c r="BL3" i="12" s="1"/>
  <c r="C3" i="12"/>
  <c r="B3" i="12"/>
  <c r="AB3" i="12" l="1"/>
  <c r="Z3" i="12"/>
  <c r="X3" i="12"/>
  <c r="V3" i="12"/>
  <c r="T3" i="12"/>
  <c r="AI3" i="12" s="1"/>
  <c r="AJ3" i="12" s="1"/>
  <c r="N3" i="12"/>
  <c r="B4" i="6"/>
  <c r="C4" i="6"/>
  <c r="G4" i="6"/>
  <c r="Q4" i="6" s="1"/>
  <c r="S4" i="6"/>
  <c r="V4" i="6"/>
  <c r="B5" i="6"/>
  <c r="C5" i="6"/>
  <c r="G5" i="6"/>
  <c r="Q5" i="6" s="1"/>
  <c r="S5" i="6"/>
  <c r="V5" i="6"/>
  <c r="B6" i="6"/>
  <c r="C6" i="6"/>
  <c r="G6" i="6"/>
  <c r="Q6" i="6" s="1"/>
  <c r="S6" i="6"/>
  <c r="V6" i="6"/>
  <c r="B7" i="6"/>
  <c r="C7" i="6"/>
  <c r="G7" i="6"/>
  <c r="S7" i="6"/>
  <c r="V7" i="6"/>
  <c r="B8" i="6"/>
  <c r="C8" i="6"/>
  <c r="G8" i="6"/>
  <c r="Q8" i="6" s="1"/>
  <c r="S8" i="6"/>
  <c r="V8" i="6"/>
  <c r="B9" i="6"/>
  <c r="C9" i="6"/>
  <c r="G9" i="6"/>
  <c r="Q9" i="6" s="1"/>
  <c r="S9" i="6"/>
  <c r="V9" i="6"/>
  <c r="B10" i="6"/>
  <c r="C10" i="6"/>
  <c r="G10" i="6"/>
  <c r="Q10" i="6" s="1"/>
  <c r="S10" i="6"/>
  <c r="V10" i="6"/>
  <c r="B11" i="6"/>
  <c r="C11" i="6"/>
  <c r="G11" i="6"/>
  <c r="Q11" i="6" s="1"/>
  <c r="S11" i="6"/>
  <c r="V11" i="6"/>
  <c r="B12" i="6"/>
  <c r="C12" i="6"/>
  <c r="G12" i="6"/>
  <c r="Q12" i="6" s="1"/>
  <c r="S12" i="6"/>
  <c r="V12" i="6"/>
  <c r="B13" i="6"/>
  <c r="C13" i="6"/>
  <c r="G13" i="6"/>
  <c r="Q13" i="6" s="1"/>
  <c r="S13" i="6"/>
  <c r="V13" i="6"/>
  <c r="B14" i="6"/>
  <c r="C14" i="6"/>
  <c r="G14" i="6"/>
  <c r="Q14" i="6" s="1"/>
  <c r="S14" i="6"/>
  <c r="V14" i="6"/>
  <c r="B15" i="6"/>
  <c r="C15" i="6"/>
  <c r="G15" i="6"/>
  <c r="Q15" i="6" s="1"/>
  <c r="S15" i="6"/>
  <c r="V15" i="6"/>
  <c r="B16" i="6"/>
  <c r="C16" i="6"/>
  <c r="G16" i="6"/>
  <c r="Q16" i="6" s="1"/>
  <c r="S16" i="6"/>
  <c r="V16" i="6"/>
  <c r="B17" i="6"/>
  <c r="C17" i="6"/>
  <c r="G17" i="6"/>
  <c r="Q17" i="6" s="1"/>
  <c r="S17" i="6"/>
  <c r="V17" i="6"/>
  <c r="B18" i="6"/>
  <c r="C18" i="6"/>
  <c r="G18" i="6"/>
  <c r="Q18" i="6" s="1"/>
  <c r="S18" i="6"/>
  <c r="V18" i="6"/>
  <c r="B19" i="6"/>
  <c r="C19" i="6"/>
  <c r="G19" i="6"/>
  <c r="Q19" i="6" s="1"/>
  <c r="S19" i="6"/>
  <c r="V19" i="6"/>
  <c r="B20" i="6"/>
  <c r="C20" i="6"/>
  <c r="G20" i="6"/>
  <c r="Q20" i="6" s="1"/>
  <c r="S20" i="6"/>
  <c r="V20" i="6"/>
  <c r="B21" i="6"/>
  <c r="C21" i="6"/>
  <c r="G21" i="6"/>
  <c r="Q21" i="6" s="1"/>
  <c r="S21" i="6"/>
  <c r="V21" i="6"/>
  <c r="B22" i="6"/>
  <c r="C22" i="6"/>
  <c r="G22" i="6"/>
  <c r="Q22" i="6" s="1"/>
  <c r="S22" i="6"/>
  <c r="V22" i="6"/>
  <c r="B23" i="6"/>
  <c r="C23" i="6"/>
  <c r="G23" i="6"/>
  <c r="S23" i="6"/>
  <c r="V23" i="6"/>
  <c r="B24" i="6"/>
  <c r="C24" i="6"/>
  <c r="G24" i="6"/>
  <c r="S24" i="6"/>
  <c r="V24" i="6"/>
  <c r="B25" i="6"/>
  <c r="C25" i="6"/>
  <c r="G25" i="6"/>
  <c r="Q25" i="6" s="1"/>
  <c r="S25" i="6"/>
  <c r="V25" i="6"/>
  <c r="B26" i="6"/>
  <c r="C26" i="6"/>
  <c r="G26" i="6"/>
  <c r="Q26" i="6" s="1"/>
  <c r="S26" i="6"/>
  <c r="V26" i="6"/>
  <c r="B27" i="6"/>
  <c r="C27" i="6"/>
  <c r="G27" i="6"/>
  <c r="S27" i="6"/>
  <c r="V27" i="6"/>
  <c r="B28" i="6"/>
  <c r="C28" i="6"/>
  <c r="G28" i="6"/>
  <c r="Q28" i="6" s="1"/>
  <c r="S28" i="6"/>
  <c r="V28" i="6"/>
  <c r="B29" i="6"/>
  <c r="C29" i="6"/>
  <c r="G29" i="6"/>
  <c r="Q29" i="6" s="1"/>
  <c r="S29" i="6"/>
  <c r="V29" i="6"/>
  <c r="B30" i="6"/>
  <c r="C30" i="6"/>
  <c r="G30" i="6"/>
  <c r="Q30" i="6" s="1"/>
  <c r="S30" i="6"/>
  <c r="V30" i="6"/>
  <c r="B31" i="6"/>
  <c r="C31" i="6"/>
  <c r="G31" i="6"/>
  <c r="S31" i="6"/>
  <c r="V31" i="6"/>
  <c r="B32" i="6"/>
  <c r="C32" i="6"/>
  <c r="G32" i="6"/>
  <c r="Q32" i="6" s="1"/>
  <c r="S32" i="6"/>
  <c r="V32" i="6"/>
  <c r="B33" i="6"/>
  <c r="C33" i="6"/>
  <c r="G33" i="6"/>
  <c r="S33" i="6"/>
  <c r="V33" i="6"/>
  <c r="B34" i="6"/>
  <c r="C34" i="6"/>
  <c r="G34" i="6"/>
  <c r="Q34" i="6" s="1"/>
  <c r="S34" i="6"/>
  <c r="V34" i="6"/>
  <c r="B35" i="6"/>
  <c r="C35" i="6"/>
  <c r="G35" i="6"/>
  <c r="Q35" i="6" s="1"/>
  <c r="S35" i="6"/>
  <c r="V35" i="6"/>
  <c r="B36" i="6"/>
  <c r="C36" i="6"/>
  <c r="G36" i="6"/>
  <c r="Q36" i="6" s="1"/>
  <c r="S36" i="6"/>
  <c r="V36" i="6"/>
  <c r="B37" i="6"/>
  <c r="C37" i="6"/>
  <c r="G37" i="6"/>
  <c r="Q37" i="6" s="1"/>
  <c r="S37" i="6"/>
  <c r="V37" i="6"/>
  <c r="B38" i="6"/>
  <c r="C38" i="6"/>
  <c r="G38" i="6"/>
  <c r="Q38" i="6" s="1"/>
  <c r="S38" i="6"/>
  <c r="V38" i="6"/>
  <c r="B39" i="6"/>
  <c r="C39" i="6"/>
  <c r="G39" i="6"/>
  <c r="S39" i="6"/>
  <c r="V39" i="6"/>
  <c r="B40" i="6"/>
  <c r="C40" i="6"/>
  <c r="G40" i="6"/>
  <c r="Q40" i="6" s="1"/>
  <c r="S40" i="6"/>
  <c r="V40" i="6"/>
  <c r="B41" i="6"/>
  <c r="C41" i="6"/>
  <c r="G41" i="6"/>
  <c r="Q41" i="6" s="1"/>
  <c r="S41" i="6"/>
  <c r="V41" i="6"/>
  <c r="B42" i="6"/>
  <c r="C42" i="6"/>
  <c r="G42" i="6"/>
  <c r="Q42" i="6" s="1"/>
  <c r="S42" i="6"/>
  <c r="V42" i="6"/>
  <c r="B43" i="6"/>
  <c r="C43" i="6"/>
  <c r="G43" i="6"/>
  <c r="Q43" i="6" s="1"/>
  <c r="S43" i="6"/>
  <c r="V43" i="6"/>
  <c r="B44" i="6"/>
  <c r="C44" i="6"/>
  <c r="G44" i="6"/>
  <c r="Q44" i="6" s="1"/>
  <c r="S44" i="6"/>
  <c r="V44" i="6"/>
  <c r="B45" i="6"/>
  <c r="C45" i="6"/>
  <c r="G45" i="6"/>
  <c r="Q45" i="6" s="1"/>
  <c r="S45" i="6"/>
  <c r="V45" i="6"/>
  <c r="B46" i="6"/>
  <c r="C46" i="6"/>
  <c r="G46" i="6"/>
  <c r="Q46" i="6" s="1"/>
  <c r="S46" i="6"/>
  <c r="V46" i="6"/>
  <c r="B47" i="6"/>
  <c r="C47" i="6"/>
  <c r="G47" i="6"/>
  <c r="Q47" i="6" s="1"/>
  <c r="S47" i="6"/>
  <c r="V47" i="6"/>
  <c r="B48" i="6"/>
  <c r="C48" i="6"/>
  <c r="G48" i="6"/>
  <c r="Q48" i="6" s="1"/>
  <c r="S48" i="6"/>
  <c r="V48" i="6"/>
  <c r="B49" i="6"/>
  <c r="C49" i="6"/>
  <c r="G49" i="6"/>
  <c r="S49" i="6"/>
  <c r="V49" i="6"/>
  <c r="B50" i="6"/>
  <c r="C50" i="6"/>
  <c r="G50" i="6"/>
  <c r="Q50" i="6" s="1"/>
  <c r="S50" i="6"/>
  <c r="V50" i="6"/>
  <c r="B51" i="6"/>
  <c r="C51" i="6"/>
  <c r="G51" i="6"/>
  <c r="Q51" i="6" s="1"/>
  <c r="S51" i="6"/>
  <c r="V51" i="6"/>
  <c r="B52" i="6"/>
  <c r="C52" i="6"/>
  <c r="G52" i="6"/>
  <c r="Q52" i="6" s="1"/>
  <c r="S52" i="6"/>
  <c r="V52" i="6"/>
  <c r="B53" i="6"/>
  <c r="C53" i="6"/>
  <c r="G53" i="6"/>
  <c r="Q53" i="6" s="1"/>
  <c r="S53" i="6"/>
  <c r="V53" i="6"/>
  <c r="B54" i="6"/>
  <c r="C54" i="6"/>
  <c r="G54" i="6"/>
  <c r="Q54" i="6" s="1"/>
  <c r="S54" i="6"/>
  <c r="V54" i="6"/>
  <c r="B55" i="6"/>
  <c r="C55" i="6"/>
  <c r="G55" i="6"/>
  <c r="Q55" i="6" s="1"/>
  <c r="S55" i="6"/>
  <c r="V55" i="6"/>
  <c r="B56" i="6"/>
  <c r="C56" i="6"/>
  <c r="G56" i="6"/>
  <c r="Q56" i="6" s="1"/>
  <c r="S56" i="6"/>
  <c r="V56" i="6"/>
  <c r="B57" i="6"/>
  <c r="C57" i="6"/>
  <c r="G57" i="6"/>
  <c r="Q57" i="6" s="1"/>
  <c r="S57" i="6"/>
  <c r="V57" i="6"/>
  <c r="B58" i="6"/>
  <c r="C58" i="6"/>
  <c r="G58" i="6"/>
  <c r="Q58" i="6" s="1"/>
  <c r="S58" i="6"/>
  <c r="V58" i="6"/>
  <c r="B59" i="6"/>
  <c r="C59" i="6"/>
  <c r="G59" i="6"/>
  <c r="Q59" i="6" s="1"/>
  <c r="S59" i="6"/>
  <c r="V59" i="6"/>
  <c r="B60" i="6"/>
  <c r="C60" i="6"/>
  <c r="G60" i="6"/>
  <c r="Q60" i="6" s="1"/>
  <c r="S60" i="6"/>
  <c r="V60" i="6"/>
  <c r="B61" i="6"/>
  <c r="C61" i="6"/>
  <c r="G61" i="6"/>
  <c r="Q61" i="6" s="1"/>
  <c r="S61" i="6"/>
  <c r="V61" i="6"/>
  <c r="B62" i="6"/>
  <c r="C62" i="6"/>
  <c r="G62" i="6"/>
  <c r="Q62" i="6" s="1"/>
  <c r="S62" i="6"/>
  <c r="V62" i="6"/>
  <c r="B63" i="6"/>
  <c r="C63" i="6"/>
  <c r="G63" i="6"/>
  <c r="Q63" i="6" s="1"/>
  <c r="S63" i="6"/>
  <c r="V63" i="6"/>
  <c r="B64" i="6"/>
  <c r="C64" i="6"/>
  <c r="G64" i="6"/>
  <c r="Q64" i="6" s="1"/>
  <c r="S64" i="6"/>
  <c r="V64" i="6"/>
  <c r="B65" i="6"/>
  <c r="C65" i="6"/>
  <c r="G65" i="6"/>
  <c r="Q65" i="6" s="1"/>
  <c r="S65" i="6"/>
  <c r="V65" i="6"/>
  <c r="B66" i="6"/>
  <c r="C66" i="6"/>
  <c r="G66" i="6"/>
  <c r="Q66" i="6" s="1"/>
  <c r="S66" i="6"/>
  <c r="V66" i="6"/>
  <c r="B67" i="6"/>
  <c r="C67" i="6"/>
  <c r="G67" i="6"/>
  <c r="Q67" i="6" s="1"/>
  <c r="S67" i="6"/>
  <c r="V67" i="6"/>
  <c r="B68" i="6"/>
  <c r="C68" i="6"/>
  <c r="G68" i="6"/>
  <c r="S68" i="6"/>
  <c r="V68" i="6"/>
  <c r="B69" i="6"/>
  <c r="C69" i="6"/>
  <c r="G69" i="6"/>
  <c r="Q69" i="6" s="1"/>
  <c r="S69" i="6"/>
  <c r="V69" i="6"/>
  <c r="B70" i="6"/>
  <c r="C70" i="6"/>
  <c r="G70" i="6"/>
  <c r="Q70" i="6" s="1"/>
  <c r="S70" i="6"/>
  <c r="V70" i="6"/>
  <c r="B71" i="6"/>
  <c r="C71" i="6"/>
  <c r="G71" i="6"/>
  <c r="S71" i="6"/>
  <c r="V71" i="6"/>
  <c r="B72" i="6"/>
  <c r="C72" i="6"/>
  <c r="G72" i="6"/>
  <c r="Q72" i="6" s="1"/>
  <c r="S72" i="6"/>
  <c r="V72" i="6"/>
  <c r="B73" i="6"/>
  <c r="C73" i="6"/>
  <c r="G73" i="6"/>
  <c r="S73" i="6"/>
  <c r="V73" i="6"/>
  <c r="B74" i="6"/>
  <c r="C74" i="6"/>
  <c r="G74" i="6"/>
  <c r="Q74" i="6" s="1"/>
  <c r="S74" i="6"/>
  <c r="V74" i="6"/>
  <c r="B75" i="6"/>
  <c r="C75" i="6"/>
  <c r="G75" i="6"/>
  <c r="Q75" i="6" s="1"/>
  <c r="S75" i="6"/>
  <c r="V75" i="6"/>
  <c r="B76" i="6"/>
  <c r="C76" i="6"/>
  <c r="G76" i="6"/>
  <c r="Q76" i="6" s="1"/>
  <c r="S76" i="6"/>
  <c r="V76" i="6"/>
  <c r="B77" i="6"/>
  <c r="C77" i="6"/>
  <c r="G77" i="6"/>
  <c r="Q77" i="6" s="1"/>
  <c r="S77" i="6"/>
  <c r="V77" i="6"/>
  <c r="B78" i="6"/>
  <c r="C78" i="6"/>
  <c r="G78" i="6"/>
  <c r="Q78" i="6" s="1"/>
  <c r="S78" i="6"/>
  <c r="V78" i="6"/>
  <c r="B79" i="6"/>
  <c r="C79" i="6"/>
  <c r="G79" i="6"/>
  <c r="Q79" i="6" s="1"/>
  <c r="S79" i="6"/>
  <c r="V79" i="6"/>
  <c r="B80" i="6"/>
  <c r="C80" i="6"/>
  <c r="G80" i="6"/>
  <c r="Q80" i="6" s="1"/>
  <c r="S80" i="6"/>
  <c r="V80" i="6"/>
  <c r="B81" i="6"/>
  <c r="C81" i="6"/>
  <c r="G81" i="6"/>
  <c r="Q81" i="6" s="1"/>
  <c r="S81" i="6"/>
  <c r="V81" i="6"/>
  <c r="B82" i="6"/>
  <c r="C82" i="6"/>
  <c r="G82" i="6"/>
  <c r="Q82" i="6" s="1"/>
  <c r="S82" i="6"/>
  <c r="V82" i="6"/>
  <c r="B83" i="6"/>
  <c r="C83" i="6"/>
  <c r="G83" i="6"/>
  <c r="Q83" i="6" s="1"/>
  <c r="S83" i="6"/>
  <c r="V83" i="6"/>
  <c r="B84" i="6"/>
  <c r="C84" i="6"/>
  <c r="G84" i="6"/>
  <c r="Q84" i="6" s="1"/>
  <c r="S84" i="6"/>
  <c r="V84" i="6"/>
  <c r="B85" i="6"/>
  <c r="C85" i="6"/>
  <c r="G85" i="6"/>
  <c r="Q85" i="6" s="1"/>
  <c r="S85" i="6"/>
  <c r="V85" i="6"/>
  <c r="B86" i="6"/>
  <c r="C86" i="6"/>
  <c r="G86" i="6"/>
  <c r="S86" i="6"/>
  <c r="V86" i="6"/>
  <c r="B87" i="6"/>
  <c r="C87" i="6"/>
  <c r="G87" i="6"/>
  <c r="Q87" i="6" s="1"/>
  <c r="S87" i="6"/>
  <c r="V87" i="6"/>
  <c r="B88" i="6"/>
  <c r="C88" i="6"/>
  <c r="G88" i="6"/>
  <c r="Q88" i="6" s="1"/>
  <c r="S88" i="6"/>
  <c r="V88" i="6"/>
  <c r="B89" i="6"/>
  <c r="C89" i="6"/>
  <c r="G89" i="6"/>
  <c r="Q89" i="6" s="1"/>
  <c r="S89" i="6"/>
  <c r="V89" i="6"/>
  <c r="B90" i="6"/>
  <c r="C90" i="6"/>
  <c r="G90" i="6"/>
  <c r="Q90" i="6" s="1"/>
  <c r="S90" i="6"/>
  <c r="V90" i="6"/>
  <c r="B91" i="6"/>
  <c r="C91" i="6"/>
  <c r="G91" i="6"/>
  <c r="Q91" i="6" s="1"/>
  <c r="S91" i="6"/>
  <c r="V91" i="6"/>
  <c r="B92" i="6"/>
  <c r="C92" i="6"/>
  <c r="G92" i="6"/>
  <c r="Q92" i="6" s="1"/>
  <c r="S92" i="6"/>
  <c r="V92" i="6"/>
  <c r="B93" i="6"/>
  <c r="C93" i="6"/>
  <c r="G93" i="6"/>
  <c r="Q93" i="6" s="1"/>
  <c r="S93" i="6"/>
  <c r="V93" i="6"/>
  <c r="B94" i="6"/>
  <c r="C94" i="6"/>
  <c r="G94" i="6"/>
  <c r="Q94" i="6" s="1"/>
  <c r="S94" i="6"/>
  <c r="V94" i="6"/>
  <c r="B95" i="6"/>
  <c r="C95" i="6"/>
  <c r="G95" i="6"/>
  <c r="Q95" i="6" s="1"/>
  <c r="S95" i="6"/>
  <c r="V95" i="6"/>
  <c r="B96" i="6"/>
  <c r="C96" i="6"/>
  <c r="G96" i="6"/>
  <c r="Q96" i="6" s="1"/>
  <c r="S96" i="6"/>
  <c r="V96" i="6"/>
  <c r="B97" i="6"/>
  <c r="C97" i="6"/>
  <c r="G97" i="6"/>
  <c r="Q97" i="6" s="1"/>
  <c r="S97" i="6"/>
  <c r="V97" i="6"/>
  <c r="B98" i="6"/>
  <c r="C98" i="6"/>
  <c r="G98" i="6"/>
  <c r="Q98" i="6" s="1"/>
  <c r="S98" i="6"/>
  <c r="V98" i="6"/>
  <c r="B99" i="6"/>
  <c r="C99" i="6"/>
  <c r="G99" i="6"/>
  <c r="S99" i="6"/>
  <c r="V99" i="6"/>
  <c r="B100" i="6"/>
  <c r="C100" i="6"/>
  <c r="G100" i="6"/>
  <c r="Q100" i="6" s="1"/>
  <c r="S100" i="6"/>
  <c r="V100" i="6"/>
  <c r="B101" i="6"/>
  <c r="C101" i="6"/>
  <c r="G101" i="6"/>
  <c r="Q101" i="6" s="1"/>
  <c r="S101" i="6"/>
  <c r="V101" i="6"/>
  <c r="B102" i="6"/>
  <c r="C102" i="6"/>
  <c r="G102" i="6"/>
  <c r="Q102" i="6" s="1"/>
  <c r="S102" i="6"/>
  <c r="V102" i="6"/>
  <c r="B103" i="6"/>
  <c r="C103" i="6"/>
  <c r="G103" i="6"/>
  <c r="Q103" i="6" s="1"/>
  <c r="S103" i="6"/>
  <c r="V103" i="6"/>
  <c r="B104" i="6"/>
  <c r="C104" i="6"/>
  <c r="G104" i="6"/>
  <c r="Q104" i="6" s="1"/>
  <c r="S104" i="6"/>
  <c r="V104" i="6"/>
  <c r="B105" i="6"/>
  <c r="C105" i="6"/>
  <c r="G105" i="6"/>
  <c r="Q105" i="6" s="1"/>
  <c r="S105" i="6"/>
  <c r="V105" i="6"/>
  <c r="B106" i="6"/>
  <c r="C106" i="6"/>
  <c r="G106" i="6"/>
  <c r="S106" i="6"/>
  <c r="V106" i="6"/>
  <c r="B107" i="6"/>
  <c r="C107" i="6"/>
  <c r="G107" i="6"/>
  <c r="Q107" i="6" s="1"/>
  <c r="S107" i="6"/>
  <c r="V107" i="6"/>
  <c r="B108" i="6"/>
  <c r="C108" i="6"/>
  <c r="G108" i="6"/>
  <c r="Q108" i="6" s="1"/>
  <c r="S108" i="6"/>
  <c r="V108" i="6"/>
  <c r="B109" i="6"/>
  <c r="C109" i="6"/>
  <c r="G109" i="6"/>
  <c r="Q109" i="6" s="1"/>
  <c r="S109" i="6"/>
  <c r="V109" i="6"/>
  <c r="B110" i="6"/>
  <c r="C110" i="6"/>
  <c r="G110" i="6"/>
  <c r="Q110" i="6" s="1"/>
  <c r="S110" i="6"/>
  <c r="V110" i="6"/>
  <c r="B111" i="6"/>
  <c r="C111" i="6"/>
  <c r="G111" i="6"/>
  <c r="Q111" i="6" s="1"/>
  <c r="S111" i="6"/>
  <c r="V111" i="6"/>
  <c r="B112" i="6"/>
  <c r="C112" i="6"/>
  <c r="G112" i="6"/>
  <c r="Q112" i="6" s="1"/>
  <c r="S112" i="6"/>
  <c r="V112" i="6"/>
  <c r="B113" i="6"/>
  <c r="C113" i="6"/>
  <c r="G113" i="6"/>
  <c r="S113" i="6"/>
  <c r="V113" i="6"/>
  <c r="B114" i="6"/>
  <c r="C114" i="6"/>
  <c r="G114" i="6"/>
  <c r="Q114" i="6" s="1"/>
  <c r="S114" i="6"/>
  <c r="V114" i="6"/>
  <c r="B115" i="6"/>
  <c r="C115" i="6"/>
  <c r="G115" i="6"/>
  <c r="Q115" i="6" s="1"/>
  <c r="S115" i="6"/>
  <c r="V115" i="6"/>
  <c r="B116" i="6"/>
  <c r="C116" i="6"/>
  <c r="G116" i="6"/>
  <c r="Q116" i="6" s="1"/>
  <c r="S116" i="6"/>
  <c r="V116" i="6"/>
  <c r="B117" i="6"/>
  <c r="C117" i="6"/>
  <c r="G117" i="6"/>
  <c r="Q117" i="6" s="1"/>
  <c r="S117" i="6"/>
  <c r="V117" i="6"/>
  <c r="B118" i="6"/>
  <c r="C118" i="6"/>
  <c r="G118" i="6"/>
  <c r="Q118" i="6" s="1"/>
  <c r="S118" i="6"/>
  <c r="V118" i="6"/>
  <c r="B119" i="6"/>
  <c r="C119" i="6"/>
  <c r="G119" i="6"/>
  <c r="Q119" i="6" s="1"/>
  <c r="S119" i="6"/>
  <c r="V119" i="6"/>
  <c r="B120" i="6"/>
  <c r="C120" i="6"/>
  <c r="G120" i="6"/>
  <c r="Q120" i="6" s="1"/>
  <c r="S120" i="6"/>
  <c r="V120" i="6"/>
  <c r="B121" i="6"/>
  <c r="C121" i="6"/>
  <c r="G121" i="6"/>
  <c r="Q121" i="6" s="1"/>
  <c r="S121" i="6"/>
  <c r="V121" i="6"/>
  <c r="B122" i="6"/>
  <c r="C122" i="6"/>
  <c r="G122" i="6"/>
  <c r="Q122" i="6" s="1"/>
  <c r="S122" i="6"/>
  <c r="V122" i="6"/>
  <c r="B123" i="6"/>
  <c r="C123" i="6"/>
  <c r="G123" i="6"/>
  <c r="Q123" i="6" s="1"/>
  <c r="S123" i="6"/>
  <c r="V123" i="6"/>
  <c r="B124" i="6"/>
  <c r="C124" i="6"/>
  <c r="G124" i="6"/>
  <c r="Q124" i="6" s="1"/>
  <c r="S124" i="6"/>
  <c r="V124" i="6"/>
  <c r="B125" i="6"/>
  <c r="C125" i="6"/>
  <c r="G125" i="6"/>
  <c r="Q125" i="6" s="1"/>
  <c r="S125" i="6"/>
  <c r="V125" i="6"/>
  <c r="B126" i="6"/>
  <c r="C126" i="6"/>
  <c r="G126" i="6"/>
  <c r="Q126" i="6" s="1"/>
  <c r="S126" i="6"/>
  <c r="V126" i="6"/>
  <c r="B127" i="6"/>
  <c r="C127" i="6"/>
  <c r="G127" i="6"/>
  <c r="Q127" i="6" s="1"/>
  <c r="S127" i="6"/>
  <c r="V127" i="6"/>
  <c r="B128" i="6"/>
  <c r="C128" i="6"/>
  <c r="G128" i="6"/>
  <c r="Q128" i="6" s="1"/>
  <c r="S128" i="6"/>
  <c r="V128" i="6"/>
  <c r="B129" i="6"/>
  <c r="C129" i="6"/>
  <c r="G129" i="6"/>
  <c r="Q129" i="6" s="1"/>
  <c r="S129" i="6"/>
  <c r="V129" i="6"/>
  <c r="B130" i="6"/>
  <c r="C130" i="6"/>
  <c r="G130" i="6"/>
  <c r="Q130" i="6" s="1"/>
  <c r="S130" i="6"/>
  <c r="V130" i="6"/>
  <c r="B131" i="6"/>
  <c r="C131" i="6"/>
  <c r="G131" i="6"/>
  <c r="Q131" i="6" s="1"/>
  <c r="S131" i="6"/>
  <c r="V131" i="6"/>
  <c r="B132" i="6"/>
  <c r="C132" i="6"/>
  <c r="G132" i="6"/>
  <c r="Q132" i="6" s="1"/>
  <c r="S132" i="6"/>
  <c r="V132" i="6"/>
  <c r="B133" i="6"/>
  <c r="C133" i="6"/>
  <c r="G133" i="6"/>
  <c r="Q133" i="6" s="1"/>
  <c r="S133" i="6"/>
  <c r="V133" i="6"/>
  <c r="B134" i="6"/>
  <c r="C134" i="6"/>
  <c r="G134" i="6"/>
  <c r="Q134" i="6" s="1"/>
  <c r="S134" i="6"/>
  <c r="V134" i="6"/>
  <c r="B135" i="6"/>
  <c r="C135" i="6"/>
  <c r="G135" i="6"/>
  <c r="Q135" i="6" s="1"/>
  <c r="S135" i="6"/>
  <c r="V135" i="6"/>
  <c r="B136" i="6"/>
  <c r="C136" i="6"/>
  <c r="G136" i="6"/>
  <c r="Q136" i="6" s="1"/>
  <c r="S136" i="6"/>
  <c r="V136" i="6"/>
  <c r="B137" i="6"/>
  <c r="C137" i="6"/>
  <c r="G137" i="6"/>
  <c r="Q137" i="6" s="1"/>
  <c r="S137" i="6"/>
  <c r="V137" i="6"/>
  <c r="B138" i="6"/>
  <c r="C138" i="6"/>
  <c r="G138" i="6"/>
  <c r="Q138" i="6" s="1"/>
  <c r="S138" i="6"/>
  <c r="V138" i="6"/>
  <c r="B139" i="6"/>
  <c r="C139" i="6"/>
  <c r="G139" i="6"/>
  <c r="Q139" i="6" s="1"/>
  <c r="S139" i="6"/>
  <c r="V139" i="6"/>
  <c r="B140" i="6"/>
  <c r="C140" i="6"/>
  <c r="G140" i="6"/>
  <c r="Q140" i="6" s="1"/>
  <c r="S140" i="6"/>
  <c r="V140" i="6"/>
  <c r="B141" i="6"/>
  <c r="C141" i="6"/>
  <c r="G141" i="6"/>
  <c r="Q141" i="6" s="1"/>
  <c r="S141" i="6"/>
  <c r="V141" i="6"/>
  <c r="B142" i="6"/>
  <c r="C142" i="6"/>
  <c r="G142" i="6"/>
  <c r="Q142" i="6" s="1"/>
  <c r="S142" i="6"/>
  <c r="V142" i="6"/>
  <c r="B143" i="6"/>
  <c r="C143" i="6"/>
  <c r="G143" i="6"/>
  <c r="Q143" i="6" s="1"/>
  <c r="S143" i="6"/>
  <c r="V143" i="6"/>
  <c r="B144" i="6"/>
  <c r="C144" i="6"/>
  <c r="G144" i="6"/>
  <c r="Q144" i="6" s="1"/>
  <c r="S144" i="6"/>
  <c r="V144" i="6"/>
  <c r="B145" i="6"/>
  <c r="C145" i="6"/>
  <c r="G145" i="6"/>
  <c r="S145" i="6"/>
  <c r="V145" i="6"/>
  <c r="B146" i="6"/>
  <c r="C146" i="6"/>
  <c r="G146" i="6"/>
  <c r="Q146" i="6" s="1"/>
  <c r="S146" i="6"/>
  <c r="V146" i="6"/>
  <c r="B147" i="6"/>
  <c r="C147" i="6"/>
  <c r="G147" i="6"/>
  <c r="S147" i="6"/>
  <c r="V147" i="6"/>
  <c r="B148" i="6"/>
  <c r="C148" i="6"/>
  <c r="G148" i="6"/>
  <c r="Q148" i="6" s="1"/>
  <c r="S148" i="6"/>
  <c r="V148" i="6"/>
  <c r="B149" i="6"/>
  <c r="C149" i="6"/>
  <c r="G149" i="6"/>
  <c r="Q149" i="6" s="1"/>
  <c r="S149" i="6"/>
  <c r="V149" i="6"/>
  <c r="B150" i="6"/>
  <c r="C150" i="6"/>
  <c r="G150" i="6"/>
  <c r="Q150" i="6" s="1"/>
  <c r="S150" i="6"/>
  <c r="V150" i="6"/>
  <c r="B151" i="6"/>
  <c r="C151" i="6"/>
  <c r="G151" i="6"/>
  <c r="Q151" i="6" s="1"/>
  <c r="S151" i="6"/>
  <c r="V151" i="6"/>
  <c r="B152" i="6"/>
  <c r="C152" i="6"/>
  <c r="G152" i="6"/>
  <c r="Q152" i="6" s="1"/>
  <c r="S152" i="6"/>
  <c r="V152" i="6"/>
  <c r="B153" i="6"/>
  <c r="C153" i="6"/>
  <c r="G153" i="6"/>
  <c r="Q153" i="6" s="1"/>
  <c r="S153" i="6"/>
  <c r="V153" i="6"/>
  <c r="B154" i="6"/>
  <c r="C154" i="6"/>
  <c r="G154" i="6"/>
  <c r="Q154" i="6" s="1"/>
  <c r="S154" i="6"/>
  <c r="V154" i="6"/>
  <c r="B155" i="6"/>
  <c r="C155" i="6"/>
  <c r="G155" i="6"/>
  <c r="Q155" i="6" s="1"/>
  <c r="S155" i="6"/>
  <c r="V155" i="6"/>
  <c r="B156" i="6"/>
  <c r="C156" i="6"/>
  <c r="G156" i="6"/>
  <c r="Q156" i="6" s="1"/>
  <c r="S156" i="6"/>
  <c r="V156" i="6"/>
  <c r="B157" i="6"/>
  <c r="C157" i="6"/>
  <c r="G157" i="6"/>
  <c r="Q157" i="6" s="1"/>
  <c r="S157" i="6"/>
  <c r="V157" i="6"/>
  <c r="B158" i="6"/>
  <c r="C158" i="6"/>
  <c r="G158" i="6"/>
  <c r="Q158" i="6" s="1"/>
  <c r="S158" i="6"/>
  <c r="V158" i="6"/>
  <c r="B159" i="6"/>
  <c r="C159" i="6"/>
  <c r="G159" i="6"/>
  <c r="Q159" i="6" s="1"/>
  <c r="S159" i="6"/>
  <c r="V159" i="6"/>
  <c r="B160" i="6"/>
  <c r="C160" i="6"/>
  <c r="G160" i="6"/>
  <c r="Q160" i="6" s="1"/>
  <c r="S160" i="6"/>
  <c r="V160" i="6"/>
  <c r="B161" i="6"/>
  <c r="C161" i="6"/>
  <c r="G161" i="6"/>
  <c r="S161" i="6"/>
  <c r="V161" i="6"/>
  <c r="B162" i="6"/>
  <c r="C162" i="6"/>
  <c r="G162" i="6"/>
  <c r="Q162" i="6" s="1"/>
  <c r="S162" i="6"/>
  <c r="V162" i="6"/>
  <c r="B163" i="6"/>
  <c r="C163" i="6"/>
  <c r="G163" i="6"/>
  <c r="Q163" i="6" s="1"/>
  <c r="S163" i="6"/>
  <c r="V163" i="6"/>
  <c r="B164" i="6"/>
  <c r="C164" i="6"/>
  <c r="G164" i="6"/>
  <c r="Q164" i="6" s="1"/>
  <c r="S164" i="6"/>
  <c r="V164" i="6"/>
  <c r="B165" i="6"/>
  <c r="C165" i="6"/>
  <c r="G165" i="6"/>
  <c r="Q165" i="6" s="1"/>
  <c r="S165" i="6"/>
  <c r="V165" i="6"/>
  <c r="B166" i="6"/>
  <c r="C166" i="6"/>
  <c r="G166" i="6"/>
  <c r="Q166" i="6" s="1"/>
  <c r="S166" i="6"/>
  <c r="V166" i="6"/>
  <c r="B167" i="6"/>
  <c r="C167" i="6"/>
  <c r="G167" i="6"/>
  <c r="Q167" i="6" s="1"/>
  <c r="S167" i="6"/>
  <c r="V167" i="6"/>
  <c r="B168" i="6"/>
  <c r="C168" i="6"/>
  <c r="G168" i="6"/>
  <c r="Q168" i="6" s="1"/>
  <c r="S168" i="6"/>
  <c r="V168" i="6"/>
  <c r="B169" i="6"/>
  <c r="C169" i="6"/>
  <c r="G169" i="6"/>
  <c r="Q169" i="6" s="1"/>
  <c r="S169" i="6"/>
  <c r="V169" i="6"/>
  <c r="B170" i="6"/>
  <c r="C170" i="6"/>
  <c r="G170" i="6"/>
  <c r="Q170" i="6" s="1"/>
  <c r="S170" i="6"/>
  <c r="V170" i="6"/>
  <c r="B171" i="6"/>
  <c r="C171" i="6"/>
  <c r="G171" i="6"/>
  <c r="Q171" i="6" s="1"/>
  <c r="S171" i="6"/>
  <c r="V171" i="6"/>
  <c r="B172" i="6"/>
  <c r="C172" i="6"/>
  <c r="G172" i="6"/>
  <c r="Q172" i="6" s="1"/>
  <c r="S172" i="6"/>
  <c r="V172" i="6"/>
  <c r="B173" i="6"/>
  <c r="C173" i="6"/>
  <c r="G173" i="6"/>
  <c r="Q173" i="6" s="1"/>
  <c r="S173" i="6"/>
  <c r="V173" i="6"/>
  <c r="B174" i="6"/>
  <c r="C174" i="6"/>
  <c r="G174" i="6"/>
  <c r="Q174" i="6" s="1"/>
  <c r="S174" i="6"/>
  <c r="V174" i="6"/>
  <c r="B175" i="6"/>
  <c r="C175" i="6"/>
  <c r="G175" i="6"/>
  <c r="Q175" i="6" s="1"/>
  <c r="S175" i="6"/>
  <c r="V175" i="6"/>
  <c r="B176" i="6"/>
  <c r="C176" i="6"/>
  <c r="G176" i="6"/>
  <c r="Q176" i="6" s="1"/>
  <c r="S176" i="6"/>
  <c r="V176" i="6"/>
  <c r="B177" i="6"/>
  <c r="C177" i="6"/>
  <c r="G177" i="6"/>
  <c r="Q177" i="6" s="1"/>
  <c r="S177" i="6"/>
  <c r="V177" i="6"/>
  <c r="B178" i="6"/>
  <c r="C178" i="6"/>
  <c r="G178" i="6"/>
  <c r="Q178" i="6" s="1"/>
  <c r="S178" i="6"/>
  <c r="V178" i="6"/>
  <c r="B179" i="6"/>
  <c r="C179" i="6"/>
  <c r="G179" i="6"/>
  <c r="Q179" i="6" s="1"/>
  <c r="S179" i="6"/>
  <c r="V179" i="6"/>
  <c r="B180" i="6"/>
  <c r="C180" i="6"/>
  <c r="G180" i="6"/>
  <c r="Q180" i="6" s="1"/>
  <c r="S180" i="6"/>
  <c r="V180" i="6"/>
  <c r="B181" i="6"/>
  <c r="C181" i="6"/>
  <c r="G181" i="6"/>
  <c r="Q181" i="6" s="1"/>
  <c r="S181" i="6"/>
  <c r="V181" i="6"/>
  <c r="B182" i="6"/>
  <c r="C182" i="6"/>
  <c r="G182" i="6"/>
  <c r="Q182" i="6" s="1"/>
  <c r="S182" i="6"/>
  <c r="V182" i="6"/>
  <c r="B183" i="6"/>
  <c r="C183" i="6"/>
  <c r="G183" i="6"/>
  <c r="Q183" i="6" s="1"/>
  <c r="S183" i="6"/>
  <c r="V183" i="6"/>
  <c r="B184" i="6"/>
  <c r="C184" i="6"/>
  <c r="G184" i="6"/>
  <c r="Q184" i="6" s="1"/>
  <c r="S184" i="6"/>
  <c r="V184" i="6"/>
  <c r="B185" i="6"/>
  <c r="C185" i="6"/>
  <c r="G185" i="6"/>
  <c r="Q185" i="6" s="1"/>
  <c r="S185" i="6"/>
  <c r="V185" i="6"/>
  <c r="B186" i="6"/>
  <c r="C186" i="6"/>
  <c r="G186" i="6"/>
  <c r="Q186" i="6" s="1"/>
  <c r="S186" i="6"/>
  <c r="V186" i="6"/>
  <c r="B187" i="6"/>
  <c r="C187" i="6"/>
  <c r="G187" i="6"/>
  <c r="S187" i="6"/>
  <c r="V187" i="6"/>
  <c r="B188" i="6"/>
  <c r="C188" i="6"/>
  <c r="G188" i="6"/>
  <c r="Q188" i="6" s="1"/>
  <c r="S188" i="6"/>
  <c r="V188" i="6"/>
  <c r="B189" i="6"/>
  <c r="C189" i="6"/>
  <c r="G189" i="6"/>
  <c r="Q189" i="6" s="1"/>
  <c r="S189" i="6"/>
  <c r="V189" i="6"/>
  <c r="B190" i="6"/>
  <c r="C190" i="6"/>
  <c r="G190" i="6"/>
  <c r="Q190" i="6" s="1"/>
  <c r="S190" i="6"/>
  <c r="V190" i="6"/>
  <c r="B191" i="6"/>
  <c r="C191" i="6"/>
  <c r="G191" i="6"/>
  <c r="Q191" i="6" s="1"/>
  <c r="S191" i="6"/>
  <c r="V191" i="6"/>
  <c r="B192" i="6"/>
  <c r="C192" i="6"/>
  <c r="G192" i="6"/>
  <c r="Q192" i="6" s="1"/>
  <c r="S192" i="6"/>
  <c r="V192" i="6"/>
  <c r="B193" i="6"/>
  <c r="C193" i="6"/>
  <c r="G193" i="6"/>
  <c r="Q193" i="6" s="1"/>
  <c r="S193" i="6"/>
  <c r="V193" i="6"/>
  <c r="B194" i="6"/>
  <c r="C194" i="6"/>
  <c r="G194" i="6"/>
  <c r="Q194" i="6" s="1"/>
  <c r="S194" i="6"/>
  <c r="V194" i="6"/>
  <c r="B195" i="6"/>
  <c r="C195" i="6"/>
  <c r="G195" i="6"/>
  <c r="Q195" i="6" s="1"/>
  <c r="S195" i="6"/>
  <c r="V195" i="6"/>
  <c r="B196" i="6"/>
  <c r="C196" i="6"/>
  <c r="G196" i="6"/>
  <c r="Q196" i="6" s="1"/>
  <c r="S196" i="6"/>
  <c r="V196" i="6"/>
  <c r="B197" i="6"/>
  <c r="C197" i="6"/>
  <c r="G197" i="6"/>
  <c r="Q197" i="6" s="1"/>
  <c r="S197" i="6"/>
  <c r="V197" i="6"/>
  <c r="B198" i="6"/>
  <c r="C198" i="6"/>
  <c r="G198" i="6"/>
  <c r="Q198" i="6" s="1"/>
  <c r="S198" i="6"/>
  <c r="V198" i="6"/>
  <c r="B199" i="6"/>
  <c r="C199" i="6"/>
  <c r="G199" i="6"/>
  <c r="Q199" i="6" s="1"/>
  <c r="S199" i="6"/>
  <c r="V199" i="6"/>
  <c r="B200" i="6"/>
  <c r="C200" i="6"/>
  <c r="G200" i="6"/>
  <c r="Q200" i="6" s="1"/>
  <c r="S200" i="6"/>
  <c r="V200" i="6"/>
  <c r="B201" i="6"/>
  <c r="C201" i="6"/>
  <c r="G201" i="6"/>
  <c r="Q201" i="6" s="1"/>
  <c r="S201" i="6"/>
  <c r="V201" i="6"/>
  <c r="B202" i="6"/>
  <c r="C202" i="6"/>
  <c r="G202" i="6"/>
  <c r="Q202" i="6" s="1"/>
  <c r="S202" i="6"/>
  <c r="V202" i="6"/>
  <c r="B203" i="6"/>
  <c r="C203" i="6"/>
  <c r="G203" i="6"/>
  <c r="Q203" i="6" s="1"/>
  <c r="S203" i="6"/>
  <c r="V203" i="6"/>
  <c r="B204" i="6"/>
  <c r="C204" i="6"/>
  <c r="G204" i="6"/>
  <c r="Q204" i="6" s="1"/>
  <c r="S204" i="6"/>
  <c r="V204" i="6"/>
  <c r="B205" i="6"/>
  <c r="C205" i="6"/>
  <c r="G205" i="6"/>
  <c r="Q205" i="6" s="1"/>
  <c r="S205" i="6"/>
  <c r="V205" i="6"/>
  <c r="B206" i="6"/>
  <c r="C206" i="6"/>
  <c r="G206" i="6"/>
  <c r="Q206" i="6" s="1"/>
  <c r="S206" i="6"/>
  <c r="V206" i="6"/>
  <c r="B207" i="6"/>
  <c r="C207" i="6"/>
  <c r="G207" i="6"/>
  <c r="Q207" i="6" s="1"/>
  <c r="S207" i="6"/>
  <c r="V207" i="6"/>
  <c r="B208" i="6"/>
  <c r="C208" i="6"/>
  <c r="G208" i="6"/>
  <c r="Q208" i="6" s="1"/>
  <c r="S208" i="6"/>
  <c r="V208" i="6"/>
  <c r="B209" i="6"/>
  <c r="C209" i="6"/>
  <c r="G209" i="6"/>
  <c r="Q209" i="6" s="1"/>
  <c r="S209" i="6"/>
  <c r="V209" i="6"/>
  <c r="B210" i="6"/>
  <c r="C210" i="6"/>
  <c r="G210" i="6"/>
  <c r="Q210" i="6" s="1"/>
  <c r="S210" i="6"/>
  <c r="V210" i="6"/>
  <c r="B211" i="6"/>
  <c r="C211" i="6"/>
  <c r="G211" i="6"/>
  <c r="Q211" i="6" s="1"/>
  <c r="S211" i="6"/>
  <c r="V211" i="6"/>
  <c r="B212" i="6"/>
  <c r="C212" i="6"/>
  <c r="G212" i="6"/>
  <c r="Q212" i="6" s="1"/>
  <c r="S212" i="6"/>
  <c r="V212" i="6"/>
  <c r="B213" i="6"/>
  <c r="C213" i="6"/>
  <c r="G213" i="6"/>
  <c r="Q213" i="6" s="1"/>
  <c r="S213" i="6"/>
  <c r="V213" i="6"/>
  <c r="B214" i="6"/>
  <c r="C214" i="6"/>
  <c r="G214" i="6"/>
  <c r="Q214" i="6" s="1"/>
  <c r="S214" i="6"/>
  <c r="V214" i="6"/>
  <c r="B215" i="6"/>
  <c r="C215" i="6"/>
  <c r="G215" i="6"/>
  <c r="Q215" i="6" s="1"/>
  <c r="S215" i="6"/>
  <c r="V215" i="6"/>
  <c r="B216" i="6"/>
  <c r="C216" i="6"/>
  <c r="G216" i="6"/>
  <c r="Q216" i="6" s="1"/>
  <c r="S216" i="6"/>
  <c r="V216" i="6"/>
  <c r="B217" i="6"/>
  <c r="C217" i="6"/>
  <c r="G217" i="6"/>
  <c r="Q217" i="6" s="1"/>
  <c r="S217" i="6"/>
  <c r="V217" i="6"/>
  <c r="B218" i="6"/>
  <c r="C218" i="6"/>
  <c r="G218" i="6"/>
  <c r="Q218" i="6" s="1"/>
  <c r="S218" i="6"/>
  <c r="V218" i="6"/>
  <c r="B219" i="6"/>
  <c r="C219" i="6"/>
  <c r="G219" i="6"/>
  <c r="Q219" i="6" s="1"/>
  <c r="S219" i="6"/>
  <c r="V219" i="6"/>
  <c r="B220" i="6"/>
  <c r="C220" i="6"/>
  <c r="G220" i="6"/>
  <c r="Q220" i="6" s="1"/>
  <c r="S220" i="6"/>
  <c r="V220" i="6"/>
  <c r="B221" i="6"/>
  <c r="C221" i="6"/>
  <c r="G221" i="6"/>
  <c r="Q221" i="6" s="1"/>
  <c r="S221" i="6"/>
  <c r="V221" i="6"/>
  <c r="B222" i="6"/>
  <c r="C222" i="6"/>
  <c r="G222" i="6"/>
  <c r="Q222" i="6" s="1"/>
  <c r="S222" i="6"/>
  <c r="V222" i="6"/>
  <c r="B223" i="6"/>
  <c r="C223" i="6"/>
  <c r="G223" i="6"/>
  <c r="Q223" i="6" s="1"/>
  <c r="S223" i="6"/>
  <c r="V223" i="6"/>
  <c r="B224" i="6"/>
  <c r="C224" i="6"/>
  <c r="G224" i="6"/>
  <c r="Q224" i="6" s="1"/>
  <c r="S224" i="6"/>
  <c r="V224" i="6"/>
  <c r="B225" i="6"/>
  <c r="C225" i="6"/>
  <c r="G225" i="6"/>
  <c r="Q225" i="6" s="1"/>
  <c r="S225" i="6"/>
  <c r="V225" i="6"/>
  <c r="B226" i="6"/>
  <c r="C226" i="6"/>
  <c r="G226" i="6"/>
  <c r="Q226" i="6" s="1"/>
  <c r="S226" i="6"/>
  <c r="V226" i="6"/>
  <c r="B227" i="6"/>
  <c r="C227" i="6"/>
  <c r="G227" i="6"/>
  <c r="Q227" i="6" s="1"/>
  <c r="S227" i="6"/>
  <c r="V227" i="6"/>
  <c r="B228" i="6"/>
  <c r="C228" i="6"/>
  <c r="G228" i="6"/>
  <c r="Q228" i="6" s="1"/>
  <c r="S228" i="6"/>
  <c r="V228" i="6"/>
  <c r="B229" i="6"/>
  <c r="C229" i="6"/>
  <c r="G229" i="6"/>
  <c r="Q229" i="6" s="1"/>
  <c r="S229" i="6"/>
  <c r="V229" i="6"/>
  <c r="B230" i="6"/>
  <c r="C230" i="6"/>
  <c r="G230" i="6"/>
  <c r="Q230" i="6" s="1"/>
  <c r="S230" i="6"/>
  <c r="V230" i="6"/>
  <c r="B231" i="6"/>
  <c r="C231" i="6"/>
  <c r="G231" i="6"/>
  <c r="Q231" i="6" s="1"/>
  <c r="S231" i="6"/>
  <c r="V231" i="6"/>
  <c r="B232" i="6"/>
  <c r="C232" i="6"/>
  <c r="G232" i="6"/>
  <c r="Q232" i="6" s="1"/>
  <c r="S232" i="6"/>
  <c r="V232" i="6"/>
  <c r="B233" i="6"/>
  <c r="C233" i="6"/>
  <c r="G233" i="6"/>
  <c r="Q233" i="6" s="1"/>
  <c r="S233" i="6"/>
  <c r="V233" i="6"/>
  <c r="B234" i="6"/>
  <c r="C234" i="6"/>
  <c r="G234" i="6"/>
  <c r="Q234" i="6" s="1"/>
  <c r="S234" i="6"/>
  <c r="V234" i="6"/>
  <c r="B235" i="6"/>
  <c r="C235" i="6"/>
  <c r="G235" i="6"/>
  <c r="S235" i="6"/>
  <c r="V235" i="6"/>
  <c r="B236" i="6"/>
  <c r="C236" i="6"/>
  <c r="G236" i="6"/>
  <c r="Q236" i="6" s="1"/>
  <c r="S236" i="6"/>
  <c r="V236" i="6"/>
  <c r="B237" i="6"/>
  <c r="C237" i="6"/>
  <c r="G237" i="6"/>
  <c r="S237" i="6"/>
  <c r="V237" i="6"/>
  <c r="B238" i="6"/>
  <c r="C238" i="6"/>
  <c r="G238" i="6"/>
  <c r="Q238" i="6" s="1"/>
  <c r="S238" i="6"/>
  <c r="V238" i="6"/>
  <c r="B239" i="6"/>
  <c r="C239" i="6"/>
  <c r="G239" i="6"/>
  <c r="Q239" i="6" s="1"/>
  <c r="S239" i="6"/>
  <c r="V239" i="6"/>
  <c r="B240" i="6"/>
  <c r="C240" i="6"/>
  <c r="G240" i="6"/>
  <c r="Q240" i="6" s="1"/>
  <c r="S240" i="6"/>
  <c r="V240" i="6"/>
  <c r="B241" i="6"/>
  <c r="C241" i="6"/>
  <c r="G241" i="6"/>
  <c r="S241" i="6"/>
  <c r="V241" i="6"/>
  <c r="B242" i="6"/>
  <c r="C242" i="6"/>
  <c r="G242" i="6"/>
  <c r="Q242" i="6" s="1"/>
  <c r="S242" i="6"/>
  <c r="V242" i="6"/>
  <c r="B243" i="6"/>
  <c r="C243" i="6"/>
  <c r="G243" i="6"/>
  <c r="Q243" i="6" s="1"/>
  <c r="S243" i="6"/>
  <c r="V243" i="6"/>
  <c r="B244" i="6"/>
  <c r="C244" i="6"/>
  <c r="G244" i="6"/>
  <c r="Q244" i="6" s="1"/>
  <c r="S244" i="6"/>
  <c r="V244" i="6"/>
  <c r="B245" i="6"/>
  <c r="C245" i="6"/>
  <c r="G245" i="6"/>
  <c r="S245" i="6"/>
  <c r="V245" i="6"/>
  <c r="B246" i="6"/>
  <c r="C246" i="6"/>
  <c r="G246" i="6"/>
  <c r="Q246" i="6" s="1"/>
  <c r="S246" i="6"/>
  <c r="V246" i="6"/>
  <c r="B247" i="6"/>
  <c r="C247" i="6"/>
  <c r="G247" i="6"/>
  <c r="Q247" i="6" s="1"/>
  <c r="S247" i="6"/>
  <c r="V247" i="6"/>
  <c r="B248" i="6"/>
  <c r="C248" i="6"/>
  <c r="G248" i="6"/>
  <c r="Q248" i="6" s="1"/>
  <c r="S248" i="6"/>
  <c r="V248" i="6"/>
  <c r="B249" i="6"/>
  <c r="C249" i="6"/>
  <c r="G249" i="6"/>
  <c r="Q249" i="6" s="1"/>
  <c r="S249" i="6"/>
  <c r="V249" i="6"/>
  <c r="B250" i="6"/>
  <c r="C250" i="6"/>
  <c r="G250" i="6"/>
  <c r="Q250" i="6" s="1"/>
  <c r="S250" i="6"/>
  <c r="V250" i="6"/>
  <c r="B251" i="6"/>
  <c r="C251" i="6"/>
  <c r="G251" i="6"/>
  <c r="Q251" i="6" s="1"/>
  <c r="S251" i="6"/>
  <c r="V251" i="6"/>
  <c r="B252" i="6"/>
  <c r="C252" i="6"/>
  <c r="G252" i="6"/>
  <c r="Q252" i="6" s="1"/>
  <c r="S252" i="6"/>
  <c r="V252" i="6"/>
  <c r="B253" i="6"/>
  <c r="C253" i="6"/>
  <c r="G253" i="6"/>
  <c r="Q253" i="6" s="1"/>
  <c r="S253" i="6"/>
  <c r="V253" i="6"/>
  <c r="B254" i="6"/>
  <c r="C254" i="6"/>
  <c r="G254" i="6"/>
  <c r="Q254" i="6" s="1"/>
  <c r="S254" i="6"/>
  <c r="V254" i="6"/>
  <c r="B255" i="6"/>
  <c r="C255" i="6"/>
  <c r="G255" i="6"/>
  <c r="Q255" i="6" s="1"/>
  <c r="S255" i="6"/>
  <c r="V255" i="6"/>
  <c r="B256" i="6"/>
  <c r="C256" i="6"/>
  <c r="G256" i="6"/>
  <c r="Q256" i="6" s="1"/>
  <c r="S256" i="6"/>
  <c r="V256" i="6"/>
  <c r="B257" i="6"/>
  <c r="C257" i="6"/>
  <c r="G257" i="6"/>
  <c r="Q257" i="6" s="1"/>
  <c r="S257" i="6"/>
  <c r="V257" i="6"/>
  <c r="B258" i="6"/>
  <c r="C258" i="6"/>
  <c r="G258" i="6"/>
  <c r="Q258" i="6" s="1"/>
  <c r="S258" i="6"/>
  <c r="V258" i="6"/>
  <c r="B259" i="6"/>
  <c r="C259" i="6"/>
  <c r="G259" i="6"/>
  <c r="Q259" i="6" s="1"/>
  <c r="S259" i="6"/>
  <c r="V259" i="6"/>
  <c r="B260" i="6"/>
  <c r="C260" i="6"/>
  <c r="G260" i="6"/>
  <c r="Q260" i="6" s="1"/>
  <c r="S260" i="6"/>
  <c r="V260" i="6"/>
  <c r="B261" i="6"/>
  <c r="C261" i="6"/>
  <c r="G261" i="6"/>
  <c r="Q261" i="6" s="1"/>
  <c r="S261" i="6"/>
  <c r="V261" i="6"/>
  <c r="B262" i="6"/>
  <c r="C262" i="6"/>
  <c r="G262" i="6"/>
  <c r="Q262" i="6" s="1"/>
  <c r="S262" i="6"/>
  <c r="V262" i="6"/>
  <c r="B263" i="6"/>
  <c r="C263" i="6"/>
  <c r="G263" i="6"/>
  <c r="Q263" i="6" s="1"/>
  <c r="S263" i="6"/>
  <c r="V263" i="6"/>
  <c r="B264" i="6"/>
  <c r="C264" i="6"/>
  <c r="G264" i="6"/>
  <c r="Q264" i="6" s="1"/>
  <c r="S264" i="6"/>
  <c r="V264" i="6"/>
  <c r="B265" i="6"/>
  <c r="C265" i="6"/>
  <c r="G265" i="6"/>
  <c r="Q265" i="6" s="1"/>
  <c r="S265" i="6"/>
  <c r="V265" i="6"/>
  <c r="B266" i="6"/>
  <c r="C266" i="6"/>
  <c r="G266" i="6"/>
  <c r="Q266" i="6" s="1"/>
  <c r="S266" i="6"/>
  <c r="V266" i="6"/>
  <c r="B267" i="6"/>
  <c r="C267" i="6"/>
  <c r="G267" i="6"/>
  <c r="Q267" i="6" s="1"/>
  <c r="S267" i="6"/>
  <c r="V267" i="6"/>
  <c r="B268" i="6"/>
  <c r="C268" i="6"/>
  <c r="G268" i="6"/>
  <c r="Q268" i="6" s="1"/>
  <c r="S268" i="6"/>
  <c r="V268" i="6"/>
  <c r="B269" i="6"/>
  <c r="C269" i="6"/>
  <c r="G269" i="6"/>
  <c r="Q269" i="6" s="1"/>
  <c r="S269" i="6"/>
  <c r="V269" i="6"/>
  <c r="B270" i="6"/>
  <c r="C270" i="6"/>
  <c r="G270" i="6"/>
  <c r="Q270" i="6" s="1"/>
  <c r="S270" i="6"/>
  <c r="V270" i="6"/>
  <c r="B271" i="6"/>
  <c r="C271" i="6"/>
  <c r="G271" i="6"/>
  <c r="Q271" i="6" s="1"/>
  <c r="S271" i="6"/>
  <c r="V271" i="6"/>
  <c r="B272" i="6"/>
  <c r="C272" i="6"/>
  <c r="G272" i="6"/>
  <c r="S272" i="6"/>
  <c r="V272" i="6"/>
  <c r="B273" i="6"/>
  <c r="C273" i="6"/>
  <c r="G273" i="6"/>
  <c r="Q273" i="6" s="1"/>
  <c r="S273" i="6"/>
  <c r="V273" i="6"/>
  <c r="B274" i="6"/>
  <c r="C274" i="6"/>
  <c r="G274" i="6"/>
  <c r="Q274" i="6" s="1"/>
  <c r="S274" i="6"/>
  <c r="V274" i="6"/>
  <c r="B275" i="6"/>
  <c r="C275" i="6"/>
  <c r="G275" i="6"/>
  <c r="Q275" i="6" s="1"/>
  <c r="S275" i="6"/>
  <c r="V275" i="6"/>
  <c r="B276" i="6"/>
  <c r="C276" i="6"/>
  <c r="G276" i="6"/>
  <c r="Q276" i="6" s="1"/>
  <c r="S276" i="6"/>
  <c r="V276" i="6"/>
  <c r="B277" i="6"/>
  <c r="C277" i="6"/>
  <c r="G277" i="6"/>
  <c r="Q277" i="6" s="1"/>
  <c r="S277" i="6"/>
  <c r="V277" i="6"/>
  <c r="B278" i="6"/>
  <c r="C278" i="6"/>
  <c r="G278" i="6"/>
  <c r="Q278" i="6" s="1"/>
  <c r="S278" i="6"/>
  <c r="V278" i="6"/>
  <c r="B279" i="6"/>
  <c r="C279" i="6"/>
  <c r="G279" i="6"/>
  <c r="Q279" i="6" s="1"/>
  <c r="S279" i="6"/>
  <c r="V279" i="6"/>
  <c r="B280" i="6"/>
  <c r="C280" i="6"/>
  <c r="G280" i="6"/>
  <c r="Q280" i="6" s="1"/>
  <c r="S280" i="6"/>
  <c r="V280" i="6"/>
  <c r="B281" i="6"/>
  <c r="C281" i="6"/>
  <c r="G281" i="6"/>
  <c r="S281" i="6"/>
  <c r="V281" i="6"/>
  <c r="B282" i="6"/>
  <c r="C282" i="6"/>
  <c r="G282" i="6"/>
  <c r="Q282" i="6" s="1"/>
  <c r="S282" i="6"/>
  <c r="V282" i="6"/>
  <c r="B283" i="6"/>
  <c r="C283" i="6"/>
  <c r="G283" i="6"/>
  <c r="Q283" i="6" s="1"/>
  <c r="S283" i="6"/>
  <c r="V283" i="6"/>
  <c r="B284" i="6"/>
  <c r="C284" i="6"/>
  <c r="G284" i="6"/>
  <c r="Q284" i="6" s="1"/>
  <c r="S284" i="6"/>
  <c r="V284" i="6"/>
  <c r="B285" i="6"/>
  <c r="C285" i="6"/>
  <c r="G285" i="6"/>
  <c r="Q285" i="6" s="1"/>
  <c r="S285" i="6"/>
  <c r="V285" i="6"/>
  <c r="B286" i="6"/>
  <c r="C286" i="6"/>
  <c r="G286" i="6"/>
  <c r="Q286" i="6" s="1"/>
  <c r="S286" i="6"/>
  <c r="V286" i="6"/>
  <c r="B287" i="6"/>
  <c r="C287" i="6"/>
  <c r="G287" i="6"/>
  <c r="Q287" i="6" s="1"/>
  <c r="S287" i="6"/>
  <c r="V287" i="6"/>
  <c r="B288" i="6"/>
  <c r="C288" i="6"/>
  <c r="G288" i="6"/>
  <c r="Q288" i="6" s="1"/>
  <c r="S288" i="6"/>
  <c r="V288" i="6"/>
  <c r="B289" i="6"/>
  <c r="C289" i="6"/>
  <c r="G289" i="6"/>
  <c r="Q289" i="6" s="1"/>
  <c r="S289" i="6"/>
  <c r="V289" i="6"/>
  <c r="B290" i="6"/>
  <c r="C290" i="6"/>
  <c r="G290" i="6"/>
  <c r="Q290" i="6" s="1"/>
  <c r="S290" i="6"/>
  <c r="V290" i="6"/>
  <c r="B291" i="6"/>
  <c r="C291" i="6"/>
  <c r="G291" i="6"/>
  <c r="Q291" i="6" s="1"/>
  <c r="S291" i="6"/>
  <c r="V291" i="6"/>
  <c r="B292" i="6"/>
  <c r="C292" i="6"/>
  <c r="G292" i="6"/>
  <c r="Q292" i="6" s="1"/>
  <c r="S292" i="6"/>
  <c r="V292" i="6"/>
  <c r="B293" i="6"/>
  <c r="C293" i="6"/>
  <c r="G293" i="6"/>
  <c r="Q293" i="6" s="1"/>
  <c r="S293" i="6"/>
  <c r="V293" i="6"/>
  <c r="B294" i="6"/>
  <c r="C294" i="6"/>
  <c r="G294" i="6"/>
  <c r="Q294" i="6" s="1"/>
  <c r="S294" i="6"/>
  <c r="V294" i="6"/>
  <c r="B295" i="6"/>
  <c r="C295" i="6"/>
  <c r="G295" i="6"/>
  <c r="Q295" i="6" s="1"/>
  <c r="S295" i="6"/>
  <c r="V295" i="6"/>
  <c r="B296" i="6"/>
  <c r="C296" i="6"/>
  <c r="G296" i="6"/>
  <c r="Q296" i="6" s="1"/>
  <c r="S296" i="6"/>
  <c r="V296" i="6"/>
  <c r="B297" i="6"/>
  <c r="C297" i="6"/>
  <c r="G297" i="6"/>
  <c r="Q297" i="6" s="1"/>
  <c r="S297" i="6"/>
  <c r="V297" i="6"/>
  <c r="B298" i="6"/>
  <c r="C298" i="6"/>
  <c r="G298" i="6"/>
  <c r="S298" i="6"/>
  <c r="V298" i="6"/>
  <c r="B299" i="6"/>
  <c r="C299" i="6"/>
  <c r="G299" i="6"/>
  <c r="Q299" i="6" s="1"/>
  <c r="S299" i="6"/>
  <c r="V299" i="6"/>
  <c r="B300" i="6"/>
  <c r="C300" i="6"/>
  <c r="G300" i="6"/>
  <c r="Q300" i="6" s="1"/>
  <c r="S300" i="6"/>
  <c r="V300" i="6"/>
  <c r="B301" i="6"/>
  <c r="C301" i="6"/>
  <c r="G301" i="6"/>
  <c r="Q301" i="6" s="1"/>
  <c r="S301" i="6"/>
  <c r="V301" i="6"/>
  <c r="B302" i="6"/>
  <c r="C302" i="6"/>
  <c r="G302" i="6"/>
  <c r="Q302" i="6" s="1"/>
  <c r="S302" i="6"/>
  <c r="V302" i="6"/>
  <c r="B303" i="6"/>
  <c r="C303" i="6"/>
  <c r="G303" i="6"/>
  <c r="Q303" i="6" s="1"/>
  <c r="S303" i="6"/>
  <c r="V303" i="6"/>
  <c r="B304" i="6"/>
  <c r="C304" i="6"/>
  <c r="G304" i="6"/>
  <c r="S304" i="6"/>
  <c r="V304" i="6"/>
  <c r="B305" i="6"/>
  <c r="C305" i="6"/>
  <c r="G305" i="6"/>
  <c r="Q305" i="6" s="1"/>
  <c r="S305" i="6"/>
  <c r="V305" i="6"/>
  <c r="B306" i="6"/>
  <c r="C306" i="6"/>
  <c r="G306" i="6"/>
  <c r="Q306" i="6" s="1"/>
  <c r="S306" i="6"/>
  <c r="V306" i="6"/>
  <c r="B307" i="6"/>
  <c r="C307" i="6"/>
  <c r="G307" i="6"/>
  <c r="Q307" i="6" s="1"/>
  <c r="S307" i="6"/>
  <c r="V307" i="6"/>
  <c r="B308" i="6"/>
  <c r="C308" i="6"/>
  <c r="G308" i="6"/>
  <c r="Q308" i="6" s="1"/>
  <c r="S308" i="6"/>
  <c r="V308" i="6"/>
  <c r="B309" i="6"/>
  <c r="C309" i="6"/>
  <c r="G309" i="6"/>
  <c r="Q309" i="6" s="1"/>
  <c r="S309" i="6"/>
  <c r="V309" i="6"/>
  <c r="B310" i="6"/>
  <c r="C310" i="6"/>
  <c r="G310" i="6"/>
  <c r="Q310" i="6" s="1"/>
  <c r="S310" i="6"/>
  <c r="V310" i="6"/>
  <c r="B311" i="6"/>
  <c r="C311" i="6"/>
  <c r="G311" i="6"/>
  <c r="Q311" i="6" s="1"/>
  <c r="S311" i="6"/>
  <c r="V311" i="6"/>
  <c r="B312" i="6"/>
  <c r="C312" i="6"/>
  <c r="G312" i="6"/>
  <c r="Q312" i="6" s="1"/>
  <c r="S312" i="6"/>
  <c r="V312" i="6"/>
  <c r="B313" i="6"/>
  <c r="C313" i="6"/>
  <c r="G313" i="6"/>
  <c r="S313" i="6"/>
  <c r="V313" i="6"/>
  <c r="B314" i="6"/>
  <c r="C314" i="6"/>
  <c r="G314" i="6"/>
  <c r="S314" i="6"/>
  <c r="V314" i="6"/>
  <c r="B315" i="6"/>
  <c r="C315" i="6"/>
  <c r="G315" i="6"/>
  <c r="Q315" i="6" s="1"/>
  <c r="S315" i="6"/>
  <c r="V315" i="6"/>
  <c r="B316" i="6"/>
  <c r="C316" i="6"/>
  <c r="G316" i="6"/>
  <c r="Q316" i="6" s="1"/>
  <c r="S316" i="6"/>
  <c r="V316" i="6"/>
  <c r="B317" i="6"/>
  <c r="C317" i="6"/>
  <c r="G317" i="6"/>
  <c r="Q317" i="6" s="1"/>
  <c r="S317" i="6"/>
  <c r="V317" i="6"/>
  <c r="B318" i="6"/>
  <c r="C318" i="6"/>
  <c r="G318" i="6"/>
  <c r="Q318" i="6" s="1"/>
  <c r="S318" i="6"/>
  <c r="V318" i="6"/>
  <c r="B319" i="6"/>
  <c r="C319" i="6"/>
  <c r="G319" i="6"/>
  <c r="Q319" i="6" s="1"/>
  <c r="S319" i="6"/>
  <c r="V319" i="6"/>
  <c r="B320" i="6"/>
  <c r="C320" i="6"/>
  <c r="G320" i="6"/>
  <c r="Q320" i="6" s="1"/>
  <c r="S320" i="6"/>
  <c r="V320" i="6"/>
  <c r="B321" i="6"/>
  <c r="C321" i="6"/>
  <c r="G321" i="6"/>
  <c r="Q321" i="6" s="1"/>
  <c r="S321" i="6"/>
  <c r="V321" i="6"/>
  <c r="B322" i="6"/>
  <c r="C322" i="6"/>
  <c r="G322" i="6"/>
  <c r="Q322" i="6" s="1"/>
  <c r="S322" i="6"/>
  <c r="V322" i="6"/>
  <c r="B323" i="6"/>
  <c r="C323" i="6"/>
  <c r="G323" i="6"/>
  <c r="Q323" i="6" s="1"/>
  <c r="S323" i="6"/>
  <c r="V323" i="6"/>
  <c r="B324" i="6"/>
  <c r="C324" i="6"/>
  <c r="G324" i="6"/>
  <c r="Q324" i="6" s="1"/>
  <c r="S324" i="6"/>
  <c r="V324" i="6"/>
  <c r="B325" i="6"/>
  <c r="C325" i="6"/>
  <c r="G325" i="6"/>
  <c r="Q325" i="6" s="1"/>
  <c r="S325" i="6"/>
  <c r="V325" i="6"/>
  <c r="B326" i="6"/>
  <c r="C326" i="6"/>
  <c r="G326" i="6"/>
  <c r="Q326" i="6" s="1"/>
  <c r="S326" i="6"/>
  <c r="V326" i="6"/>
  <c r="B327" i="6"/>
  <c r="C327" i="6"/>
  <c r="G327" i="6"/>
  <c r="Q327" i="6" s="1"/>
  <c r="S327" i="6"/>
  <c r="V327" i="6"/>
  <c r="B328" i="6"/>
  <c r="C328" i="6"/>
  <c r="G328" i="6"/>
  <c r="Q328" i="6" s="1"/>
  <c r="S328" i="6"/>
  <c r="V328" i="6"/>
  <c r="B329" i="6"/>
  <c r="C329" i="6"/>
  <c r="G329" i="6"/>
  <c r="Q329" i="6" s="1"/>
  <c r="S329" i="6"/>
  <c r="V329" i="6"/>
  <c r="B330" i="6"/>
  <c r="C330" i="6"/>
  <c r="G330" i="6"/>
  <c r="S330" i="6"/>
  <c r="V330" i="6"/>
  <c r="B331" i="6"/>
  <c r="C331" i="6"/>
  <c r="G331" i="6"/>
  <c r="Q331" i="6" s="1"/>
  <c r="S331" i="6"/>
  <c r="V331" i="6"/>
  <c r="B332" i="6"/>
  <c r="C332" i="6"/>
  <c r="G332" i="6"/>
  <c r="Q332" i="6" s="1"/>
  <c r="S332" i="6"/>
  <c r="V332" i="6"/>
  <c r="B333" i="6"/>
  <c r="C333" i="6"/>
  <c r="G333" i="6"/>
  <c r="Q333" i="6" s="1"/>
  <c r="S333" i="6"/>
  <c r="V333" i="6"/>
  <c r="B334" i="6"/>
  <c r="C334" i="6"/>
  <c r="G334" i="6"/>
  <c r="Q334" i="6" s="1"/>
  <c r="S334" i="6"/>
  <c r="V334" i="6"/>
  <c r="B335" i="6"/>
  <c r="C335" i="6"/>
  <c r="G335" i="6"/>
  <c r="Q335" i="6" s="1"/>
  <c r="S335" i="6"/>
  <c r="V335" i="6"/>
  <c r="B336" i="6"/>
  <c r="C336" i="6"/>
  <c r="G336" i="6"/>
  <c r="S336" i="6"/>
  <c r="V336" i="6"/>
  <c r="B337" i="6"/>
  <c r="C337" i="6"/>
  <c r="G337" i="6"/>
  <c r="Q337" i="6" s="1"/>
  <c r="S337" i="6"/>
  <c r="V337" i="6"/>
  <c r="B338" i="6"/>
  <c r="C338" i="6"/>
  <c r="G338" i="6"/>
  <c r="Q338" i="6" s="1"/>
  <c r="S338" i="6"/>
  <c r="V338" i="6"/>
  <c r="B339" i="6"/>
  <c r="C339" i="6"/>
  <c r="G339" i="6"/>
  <c r="Q339" i="6" s="1"/>
  <c r="S339" i="6"/>
  <c r="V339" i="6"/>
  <c r="B340" i="6"/>
  <c r="C340" i="6"/>
  <c r="G340" i="6"/>
  <c r="Q340" i="6" s="1"/>
  <c r="S340" i="6"/>
  <c r="V340" i="6"/>
  <c r="B341" i="6"/>
  <c r="C341" i="6"/>
  <c r="G341" i="6"/>
  <c r="Q341" i="6" s="1"/>
  <c r="S341" i="6"/>
  <c r="V341" i="6"/>
  <c r="B342" i="6"/>
  <c r="C342" i="6"/>
  <c r="G342" i="6"/>
  <c r="Q342" i="6" s="1"/>
  <c r="S342" i="6"/>
  <c r="V342" i="6"/>
  <c r="B343" i="6"/>
  <c r="C343" i="6"/>
  <c r="G343" i="6"/>
  <c r="Q343" i="6" s="1"/>
  <c r="S343" i="6"/>
  <c r="V343" i="6"/>
  <c r="B344" i="6"/>
  <c r="C344" i="6"/>
  <c r="G344" i="6"/>
  <c r="Q344" i="6" s="1"/>
  <c r="S344" i="6"/>
  <c r="V344" i="6"/>
  <c r="B345" i="6"/>
  <c r="C345" i="6"/>
  <c r="G345" i="6"/>
  <c r="S345" i="6"/>
  <c r="V345" i="6"/>
  <c r="B346" i="6"/>
  <c r="C346" i="6"/>
  <c r="G346" i="6"/>
  <c r="S346" i="6"/>
  <c r="V346" i="6"/>
  <c r="B347" i="6"/>
  <c r="C347" i="6"/>
  <c r="G347" i="6"/>
  <c r="Q347" i="6" s="1"/>
  <c r="S347" i="6"/>
  <c r="V347" i="6"/>
  <c r="B348" i="6"/>
  <c r="C348" i="6"/>
  <c r="G348" i="6"/>
  <c r="Q348" i="6" s="1"/>
  <c r="S348" i="6"/>
  <c r="V348" i="6"/>
  <c r="B349" i="6"/>
  <c r="C349" i="6"/>
  <c r="G349" i="6"/>
  <c r="Q349" i="6" s="1"/>
  <c r="S349" i="6"/>
  <c r="V349" i="6"/>
  <c r="B350" i="6"/>
  <c r="C350" i="6"/>
  <c r="G350" i="6"/>
  <c r="Q350" i="6" s="1"/>
  <c r="S350" i="6"/>
  <c r="V350" i="6"/>
  <c r="B351" i="6"/>
  <c r="C351" i="6"/>
  <c r="G351" i="6"/>
  <c r="Q351" i="6" s="1"/>
  <c r="S351" i="6"/>
  <c r="V351" i="6"/>
  <c r="B352" i="6"/>
  <c r="C352" i="6"/>
  <c r="G352" i="6"/>
  <c r="S352" i="6"/>
  <c r="V352" i="6"/>
  <c r="B353" i="6"/>
  <c r="C353" i="6"/>
  <c r="G353" i="6"/>
  <c r="Q353" i="6" s="1"/>
  <c r="S353" i="6"/>
  <c r="V353" i="6"/>
  <c r="B354" i="6"/>
  <c r="C354" i="6"/>
  <c r="G354" i="6"/>
  <c r="Q354" i="6" s="1"/>
  <c r="S354" i="6"/>
  <c r="V354" i="6"/>
  <c r="B355" i="6"/>
  <c r="C355" i="6"/>
  <c r="G355" i="6"/>
  <c r="Q355" i="6" s="1"/>
  <c r="S355" i="6"/>
  <c r="V355" i="6"/>
  <c r="B356" i="6"/>
  <c r="C356" i="6"/>
  <c r="G356" i="6"/>
  <c r="Q356" i="6" s="1"/>
  <c r="S356" i="6"/>
  <c r="V356" i="6"/>
  <c r="B357" i="6"/>
  <c r="C357" i="6"/>
  <c r="G357" i="6"/>
  <c r="Q357" i="6" s="1"/>
  <c r="S357" i="6"/>
  <c r="V357" i="6"/>
  <c r="B358" i="6"/>
  <c r="C358" i="6"/>
  <c r="G358" i="6"/>
  <c r="Q358" i="6" s="1"/>
  <c r="S358" i="6"/>
  <c r="V358" i="6"/>
  <c r="B359" i="6"/>
  <c r="C359" i="6"/>
  <c r="G359" i="6"/>
  <c r="Q359" i="6" s="1"/>
  <c r="S359" i="6"/>
  <c r="V359" i="6"/>
  <c r="B360" i="6"/>
  <c r="C360" i="6"/>
  <c r="G360" i="6"/>
  <c r="Q360" i="6" s="1"/>
  <c r="S360" i="6"/>
  <c r="V360" i="6"/>
  <c r="B361" i="6"/>
  <c r="C361" i="6"/>
  <c r="G361" i="6"/>
  <c r="Q361" i="6" s="1"/>
  <c r="S361" i="6"/>
  <c r="V361" i="6"/>
  <c r="B362" i="6"/>
  <c r="C362" i="6"/>
  <c r="G362" i="6"/>
  <c r="S362" i="6"/>
  <c r="V362" i="6"/>
  <c r="B363" i="6"/>
  <c r="C363" i="6"/>
  <c r="G363" i="6"/>
  <c r="Q363" i="6" s="1"/>
  <c r="S363" i="6"/>
  <c r="V363" i="6"/>
  <c r="B364" i="6"/>
  <c r="C364" i="6"/>
  <c r="G364" i="6"/>
  <c r="Q364" i="6" s="1"/>
  <c r="S364" i="6"/>
  <c r="V364" i="6"/>
  <c r="B365" i="6"/>
  <c r="C365" i="6"/>
  <c r="G365" i="6"/>
  <c r="Q365" i="6" s="1"/>
  <c r="S365" i="6"/>
  <c r="V365" i="6"/>
  <c r="B366" i="6"/>
  <c r="C366" i="6"/>
  <c r="G366" i="6"/>
  <c r="Q366" i="6" s="1"/>
  <c r="S366" i="6"/>
  <c r="V366" i="6"/>
  <c r="B367" i="6"/>
  <c r="C367" i="6"/>
  <c r="G367" i="6"/>
  <c r="Q367" i="6" s="1"/>
  <c r="S367" i="6"/>
  <c r="V367" i="6"/>
  <c r="B368" i="6"/>
  <c r="C368" i="6"/>
  <c r="G368" i="6"/>
  <c r="Q368" i="6" s="1"/>
  <c r="S368" i="6"/>
  <c r="V368" i="6"/>
  <c r="B369" i="6"/>
  <c r="C369" i="6"/>
  <c r="G369" i="6"/>
  <c r="Q369" i="6" s="1"/>
  <c r="S369" i="6"/>
  <c r="V369" i="6"/>
  <c r="B370" i="6"/>
  <c r="C370" i="6"/>
  <c r="G370" i="6"/>
  <c r="Q370" i="6" s="1"/>
  <c r="S370" i="6"/>
  <c r="V370" i="6"/>
  <c r="B371" i="6"/>
  <c r="C371" i="6"/>
  <c r="G371" i="6"/>
  <c r="Q371" i="6" s="1"/>
  <c r="S371" i="6"/>
  <c r="V371" i="6"/>
  <c r="B372" i="6"/>
  <c r="C372" i="6"/>
  <c r="G372" i="6"/>
  <c r="Q372" i="6" s="1"/>
  <c r="S372" i="6"/>
  <c r="V372" i="6"/>
  <c r="B373" i="6"/>
  <c r="C373" i="6"/>
  <c r="G373" i="6"/>
  <c r="Q373" i="6" s="1"/>
  <c r="S373" i="6"/>
  <c r="V373" i="6"/>
  <c r="B374" i="6"/>
  <c r="C374" i="6"/>
  <c r="G374" i="6"/>
  <c r="S374" i="6"/>
  <c r="V374" i="6"/>
  <c r="B375" i="6"/>
  <c r="C375" i="6"/>
  <c r="G375" i="6"/>
  <c r="Q375" i="6" s="1"/>
  <c r="S375" i="6"/>
  <c r="V375" i="6"/>
  <c r="B376" i="6"/>
  <c r="C376" i="6"/>
  <c r="G376" i="6"/>
  <c r="Q376" i="6" s="1"/>
  <c r="S376" i="6"/>
  <c r="V376" i="6"/>
  <c r="B377" i="6"/>
  <c r="C377" i="6"/>
  <c r="G377" i="6"/>
  <c r="Q377" i="6" s="1"/>
  <c r="S377" i="6"/>
  <c r="V377" i="6"/>
  <c r="B378" i="6"/>
  <c r="C378" i="6"/>
  <c r="G378" i="6"/>
  <c r="Q378" i="6" s="1"/>
  <c r="S378" i="6"/>
  <c r="V378" i="6"/>
  <c r="B379" i="6"/>
  <c r="C379" i="6"/>
  <c r="G379" i="6"/>
  <c r="Q379" i="6" s="1"/>
  <c r="S379" i="6"/>
  <c r="V379" i="6"/>
  <c r="B380" i="6"/>
  <c r="C380" i="6"/>
  <c r="G380" i="6"/>
  <c r="Q380" i="6" s="1"/>
  <c r="S380" i="6"/>
  <c r="V380" i="6"/>
  <c r="B381" i="6"/>
  <c r="C381" i="6"/>
  <c r="G381" i="6"/>
  <c r="Q381" i="6" s="1"/>
  <c r="S381" i="6"/>
  <c r="V381" i="6"/>
  <c r="B382" i="6"/>
  <c r="C382" i="6"/>
  <c r="G382" i="6"/>
  <c r="Q382" i="6" s="1"/>
  <c r="S382" i="6"/>
  <c r="V382" i="6"/>
  <c r="B383" i="6"/>
  <c r="C383" i="6"/>
  <c r="G383" i="6"/>
  <c r="Q383" i="6" s="1"/>
  <c r="S383" i="6"/>
  <c r="V383" i="6"/>
  <c r="B384" i="6"/>
  <c r="C384" i="6"/>
  <c r="G384" i="6"/>
  <c r="Q384" i="6" s="1"/>
  <c r="S384" i="6"/>
  <c r="V384" i="6"/>
  <c r="B385" i="6"/>
  <c r="C385" i="6"/>
  <c r="G385" i="6"/>
  <c r="Q385" i="6" s="1"/>
  <c r="S385" i="6"/>
  <c r="V385" i="6"/>
  <c r="B386" i="6"/>
  <c r="C386" i="6"/>
  <c r="G386" i="6"/>
  <c r="Q386" i="6" s="1"/>
  <c r="S386" i="6"/>
  <c r="V386" i="6"/>
  <c r="B387" i="6"/>
  <c r="C387" i="6"/>
  <c r="G387" i="6"/>
  <c r="Q387" i="6" s="1"/>
  <c r="S387" i="6"/>
  <c r="V387" i="6"/>
  <c r="B388" i="6"/>
  <c r="C388" i="6"/>
  <c r="G388" i="6"/>
  <c r="Q388" i="6" s="1"/>
  <c r="S388" i="6"/>
  <c r="V388" i="6"/>
  <c r="B389" i="6"/>
  <c r="C389" i="6"/>
  <c r="G389" i="6"/>
  <c r="Q389" i="6" s="1"/>
  <c r="S389" i="6"/>
  <c r="V389" i="6"/>
  <c r="B390" i="6"/>
  <c r="C390" i="6"/>
  <c r="G390" i="6"/>
  <c r="Q390" i="6" s="1"/>
  <c r="S390" i="6"/>
  <c r="V390" i="6"/>
  <c r="B391" i="6"/>
  <c r="C391" i="6"/>
  <c r="G391" i="6"/>
  <c r="Q391" i="6" s="1"/>
  <c r="S391" i="6"/>
  <c r="V391" i="6"/>
  <c r="B392" i="6"/>
  <c r="C392" i="6"/>
  <c r="G392" i="6"/>
  <c r="Q392" i="6" s="1"/>
  <c r="S392" i="6"/>
  <c r="V392" i="6"/>
  <c r="B393" i="6"/>
  <c r="C393" i="6"/>
  <c r="G393" i="6"/>
  <c r="Q393" i="6" s="1"/>
  <c r="S393" i="6"/>
  <c r="V393" i="6"/>
  <c r="B394" i="6"/>
  <c r="C394" i="6"/>
  <c r="G394" i="6"/>
  <c r="S394" i="6"/>
  <c r="V394" i="6"/>
  <c r="B395" i="6"/>
  <c r="C395" i="6"/>
  <c r="G395" i="6"/>
  <c r="Q395" i="6" s="1"/>
  <c r="S395" i="6"/>
  <c r="V395" i="6"/>
  <c r="B396" i="6"/>
  <c r="C396" i="6"/>
  <c r="G396" i="6"/>
  <c r="Q396" i="6" s="1"/>
  <c r="S396" i="6"/>
  <c r="V396" i="6"/>
  <c r="B397" i="6"/>
  <c r="C397" i="6"/>
  <c r="G397" i="6"/>
  <c r="Q397" i="6" s="1"/>
  <c r="S397" i="6"/>
  <c r="V397" i="6"/>
  <c r="B398" i="6"/>
  <c r="C398" i="6"/>
  <c r="G398" i="6"/>
  <c r="Q398" i="6" s="1"/>
  <c r="S398" i="6"/>
  <c r="V398" i="6"/>
  <c r="B399" i="6"/>
  <c r="C399" i="6"/>
  <c r="G399" i="6"/>
  <c r="Q399" i="6" s="1"/>
  <c r="S399" i="6"/>
  <c r="V399" i="6"/>
  <c r="B400" i="6"/>
  <c r="C400" i="6"/>
  <c r="G400" i="6"/>
  <c r="Q400" i="6" s="1"/>
  <c r="S400" i="6"/>
  <c r="V400" i="6"/>
  <c r="B401" i="6"/>
  <c r="C401" i="6"/>
  <c r="G401" i="6"/>
  <c r="Q401" i="6" s="1"/>
  <c r="S401" i="6"/>
  <c r="V401" i="6"/>
  <c r="B402" i="6"/>
  <c r="C402" i="6"/>
  <c r="G402" i="6"/>
  <c r="Q402" i="6" s="1"/>
  <c r="S402" i="6"/>
  <c r="V402" i="6"/>
  <c r="B403" i="6"/>
  <c r="C403" i="6"/>
  <c r="G403" i="6"/>
  <c r="Q403" i="6" s="1"/>
  <c r="S403" i="6"/>
  <c r="V403" i="6"/>
  <c r="B404" i="6"/>
  <c r="C404" i="6"/>
  <c r="G404" i="6"/>
  <c r="Q404" i="6" s="1"/>
  <c r="S404" i="6"/>
  <c r="V404" i="6"/>
  <c r="B405" i="6"/>
  <c r="C405" i="6"/>
  <c r="G405" i="6"/>
  <c r="Q405" i="6" s="1"/>
  <c r="S405" i="6"/>
  <c r="V405" i="6"/>
  <c r="B406" i="6"/>
  <c r="C406" i="6"/>
  <c r="G406" i="6"/>
  <c r="Q406" i="6" s="1"/>
  <c r="S406" i="6"/>
  <c r="V406" i="6"/>
  <c r="B407" i="6"/>
  <c r="C407" i="6"/>
  <c r="G407" i="6"/>
  <c r="Q407" i="6" s="1"/>
  <c r="S407" i="6"/>
  <c r="V407" i="6"/>
  <c r="B408" i="6"/>
  <c r="C408" i="6"/>
  <c r="G408" i="6"/>
  <c r="Q408" i="6" s="1"/>
  <c r="S408" i="6"/>
  <c r="V408" i="6"/>
  <c r="B409" i="6"/>
  <c r="C409" i="6"/>
  <c r="G409" i="6"/>
  <c r="Q409" i="6" s="1"/>
  <c r="S409" i="6"/>
  <c r="V409" i="6"/>
  <c r="B410" i="6"/>
  <c r="C410" i="6"/>
  <c r="G410" i="6"/>
  <c r="Q410" i="6" s="1"/>
  <c r="S410" i="6"/>
  <c r="V410" i="6"/>
  <c r="B411" i="6"/>
  <c r="C411" i="6"/>
  <c r="G411" i="6"/>
  <c r="Q411" i="6" s="1"/>
  <c r="S411" i="6"/>
  <c r="V411" i="6"/>
  <c r="B412" i="6"/>
  <c r="C412" i="6"/>
  <c r="G412" i="6"/>
  <c r="Q412" i="6" s="1"/>
  <c r="S412" i="6"/>
  <c r="V412" i="6"/>
  <c r="B413" i="6"/>
  <c r="C413" i="6"/>
  <c r="G413" i="6"/>
  <c r="S413" i="6"/>
  <c r="V413" i="6"/>
  <c r="B414" i="6"/>
  <c r="C414" i="6"/>
  <c r="G414" i="6"/>
  <c r="Q414" i="6" s="1"/>
  <c r="S414" i="6"/>
  <c r="V414" i="6"/>
  <c r="B415" i="6"/>
  <c r="C415" i="6"/>
  <c r="G415" i="6"/>
  <c r="Q415" i="6" s="1"/>
  <c r="S415" i="6"/>
  <c r="V415" i="6"/>
  <c r="B416" i="6"/>
  <c r="C416" i="6"/>
  <c r="G416" i="6"/>
  <c r="Q416" i="6" s="1"/>
  <c r="S416" i="6"/>
  <c r="V416" i="6"/>
  <c r="B417" i="6"/>
  <c r="C417" i="6"/>
  <c r="G417" i="6"/>
  <c r="Q417" i="6" s="1"/>
  <c r="S417" i="6"/>
  <c r="V417" i="6"/>
  <c r="B418" i="6"/>
  <c r="C418" i="6"/>
  <c r="G418" i="6"/>
  <c r="Q418" i="6" s="1"/>
  <c r="S418" i="6"/>
  <c r="V418" i="6"/>
  <c r="B419" i="6"/>
  <c r="C419" i="6"/>
  <c r="G419" i="6"/>
  <c r="Q419" i="6" s="1"/>
  <c r="S419" i="6"/>
  <c r="V419" i="6"/>
  <c r="B420" i="6"/>
  <c r="C420" i="6"/>
  <c r="G420" i="6"/>
  <c r="Q420" i="6" s="1"/>
  <c r="S420" i="6"/>
  <c r="V420" i="6"/>
  <c r="B421" i="6"/>
  <c r="C421" i="6"/>
  <c r="G421" i="6"/>
  <c r="Q421" i="6" s="1"/>
  <c r="S421" i="6"/>
  <c r="V421" i="6"/>
  <c r="B422" i="6"/>
  <c r="C422" i="6"/>
  <c r="G422" i="6"/>
  <c r="Q422" i="6" s="1"/>
  <c r="S422" i="6"/>
  <c r="V422" i="6"/>
  <c r="B423" i="6"/>
  <c r="C423" i="6"/>
  <c r="G423" i="6"/>
  <c r="Q423" i="6" s="1"/>
  <c r="S423" i="6"/>
  <c r="V423" i="6"/>
  <c r="B424" i="6"/>
  <c r="C424" i="6"/>
  <c r="G424" i="6"/>
  <c r="Q424" i="6" s="1"/>
  <c r="S424" i="6"/>
  <c r="V424" i="6"/>
  <c r="B425" i="6"/>
  <c r="C425" i="6"/>
  <c r="G425" i="6"/>
  <c r="Q425" i="6" s="1"/>
  <c r="S425" i="6"/>
  <c r="V425" i="6"/>
  <c r="B426" i="6"/>
  <c r="C426" i="6"/>
  <c r="G426" i="6"/>
  <c r="Q426" i="6" s="1"/>
  <c r="S426" i="6"/>
  <c r="V426" i="6"/>
  <c r="B427" i="6"/>
  <c r="C427" i="6"/>
  <c r="G427" i="6"/>
  <c r="Q427" i="6" s="1"/>
  <c r="S427" i="6"/>
  <c r="V427" i="6"/>
  <c r="B428" i="6"/>
  <c r="C428" i="6"/>
  <c r="G428" i="6"/>
  <c r="Q428" i="6" s="1"/>
  <c r="S428" i="6"/>
  <c r="V428" i="6"/>
  <c r="B429" i="6"/>
  <c r="C429" i="6"/>
  <c r="G429" i="6"/>
  <c r="Q429" i="6" s="1"/>
  <c r="S429" i="6"/>
  <c r="V429" i="6"/>
  <c r="B430" i="6"/>
  <c r="C430" i="6"/>
  <c r="G430" i="6"/>
  <c r="Q430" i="6" s="1"/>
  <c r="S430" i="6"/>
  <c r="V430" i="6"/>
  <c r="B431" i="6"/>
  <c r="C431" i="6"/>
  <c r="G431" i="6"/>
  <c r="Q431" i="6" s="1"/>
  <c r="S431" i="6"/>
  <c r="V431" i="6"/>
  <c r="B432" i="6"/>
  <c r="C432" i="6"/>
  <c r="G432" i="6"/>
  <c r="Q432" i="6" s="1"/>
  <c r="S432" i="6"/>
  <c r="V432" i="6"/>
  <c r="B433" i="6"/>
  <c r="C433" i="6"/>
  <c r="G433" i="6"/>
  <c r="Q433" i="6" s="1"/>
  <c r="S433" i="6"/>
  <c r="V433" i="6"/>
  <c r="B434" i="6"/>
  <c r="C434" i="6"/>
  <c r="G434" i="6"/>
  <c r="Q434" i="6" s="1"/>
  <c r="S434" i="6"/>
  <c r="V434" i="6"/>
  <c r="B435" i="6"/>
  <c r="C435" i="6"/>
  <c r="G435" i="6"/>
  <c r="Q435" i="6" s="1"/>
  <c r="S435" i="6"/>
  <c r="V435" i="6"/>
  <c r="B436" i="6"/>
  <c r="C436" i="6"/>
  <c r="G436" i="6"/>
  <c r="Q436" i="6" s="1"/>
  <c r="S436" i="6"/>
  <c r="V436" i="6"/>
  <c r="B437" i="6"/>
  <c r="C437" i="6"/>
  <c r="G437" i="6"/>
  <c r="S437" i="6"/>
  <c r="V437" i="6"/>
  <c r="B438" i="6"/>
  <c r="C438" i="6"/>
  <c r="G438" i="6"/>
  <c r="S438" i="6"/>
  <c r="V438" i="6"/>
  <c r="B439" i="6"/>
  <c r="C439" i="6"/>
  <c r="G439" i="6"/>
  <c r="Q439" i="6" s="1"/>
  <c r="S439" i="6"/>
  <c r="V439" i="6"/>
  <c r="B440" i="6"/>
  <c r="C440" i="6"/>
  <c r="G440" i="6"/>
  <c r="Q440" i="6" s="1"/>
  <c r="S440" i="6"/>
  <c r="V440" i="6"/>
  <c r="B441" i="6"/>
  <c r="C441" i="6"/>
  <c r="G441" i="6"/>
  <c r="Q441" i="6" s="1"/>
  <c r="S441" i="6"/>
  <c r="V441" i="6"/>
  <c r="B442" i="6"/>
  <c r="C442" i="6"/>
  <c r="G442" i="6"/>
  <c r="Q442" i="6" s="1"/>
  <c r="S442" i="6"/>
  <c r="V442" i="6"/>
  <c r="B443" i="6"/>
  <c r="C443" i="6"/>
  <c r="G443" i="6"/>
  <c r="Q443" i="6" s="1"/>
  <c r="S443" i="6"/>
  <c r="V443" i="6"/>
  <c r="B444" i="6"/>
  <c r="C444" i="6"/>
  <c r="G444" i="6"/>
  <c r="Q444" i="6" s="1"/>
  <c r="S444" i="6"/>
  <c r="V444" i="6"/>
  <c r="B445" i="6"/>
  <c r="C445" i="6"/>
  <c r="G445" i="6"/>
  <c r="S445" i="6"/>
  <c r="V445" i="6"/>
  <c r="B446" i="6"/>
  <c r="C446" i="6"/>
  <c r="G446" i="6"/>
  <c r="Q446" i="6" s="1"/>
  <c r="S446" i="6"/>
  <c r="V446" i="6"/>
  <c r="B447" i="6"/>
  <c r="C447" i="6"/>
  <c r="G447" i="6"/>
  <c r="Q447" i="6" s="1"/>
  <c r="S447" i="6"/>
  <c r="V447" i="6"/>
  <c r="B448" i="6"/>
  <c r="C448" i="6"/>
  <c r="G448" i="6"/>
  <c r="Q448" i="6" s="1"/>
  <c r="S448" i="6"/>
  <c r="V448" i="6"/>
  <c r="B449" i="6"/>
  <c r="C449" i="6"/>
  <c r="G449" i="6"/>
  <c r="Q449" i="6" s="1"/>
  <c r="S449" i="6"/>
  <c r="V449" i="6"/>
  <c r="B450" i="6"/>
  <c r="C450" i="6"/>
  <c r="G450" i="6"/>
  <c r="S450" i="6"/>
  <c r="V450" i="6"/>
  <c r="B451" i="6"/>
  <c r="C451" i="6"/>
  <c r="G451" i="6"/>
  <c r="Q451" i="6" s="1"/>
  <c r="S451" i="6"/>
  <c r="V451" i="6"/>
  <c r="B452" i="6"/>
  <c r="C452" i="6"/>
  <c r="G452" i="6"/>
  <c r="Q452" i="6" s="1"/>
  <c r="S452" i="6"/>
  <c r="V452" i="6"/>
  <c r="B453" i="6"/>
  <c r="C453" i="6"/>
  <c r="G453" i="6"/>
  <c r="Q453" i="6" s="1"/>
  <c r="S453" i="6"/>
  <c r="V453" i="6"/>
  <c r="B454" i="6"/>
  <c r="C454" i="6"/>
  <c r="G454" i="6"/>
  <c r="Q454" i="6" s="1"/>
  <c r="S454" i="6"/>
  <c r="V454" i="6"/>
  <c r="B455" i="6"/>
  <c r="C455" i="6"/>
  <c r="G455" i="6"/>
  <c r="Q455" i="6" s="1"/>
  <c r="S455" i="6"/>
  <c r="V455" i="6"/>
  <c r="B456" i="6"/>
  <c r="C456" i="6"/>
  <c r="G456" i="6"/>
  <c r="Q456" i="6" s="1"/>
  <c r="S456" i="6"/>
  <c r="V456" i="6"/>
  <c r="B457" i="6"/>
  <c r="C457" i="6"/>
  <c r="G457" i="6"/>
  <c r="Q457" i="6" s="1"/>
  <c r="S457" i="6"/>
  <c r="V457" i="6"/>
  <c r="B458" i="6"/>
  <c r="C458" i="6"/>
  <c r="G458" i="6"/>
  <c r="Q458" i="6" s="1"/>
  <c r="S458" i="6"/>
  <c r="V458" i="6"/>
  <c r="B459" i="6"/>
  <c r="C459" i="6"/>
  <c r="G459" i="6"/>
  <c r="Q459" i="6" s="1"/>
  <c r="S459" i="6"/>
  <c r="V459" i="6"/>
  <c r="B460" i="6"/>
  <c r="C460" i="6"/>
  <c r="G460" i="6"/>
  <c r="Q460" i="6" s="1"/>
  <c r="S460" i="6"/>
  <c r="V460" i="6"/>
  <c r="B461" i="6"/>
  <c r="C461" i="6"/>
  <c r="G461" i="6"/>
  <c r="Q461" i="6" s="1"/>
  <c r="S461" i="6"/>
  <c r="V461" i="6"/>
  <c r="B462" i="6"/>
  <c r="C462" i="6"/>
  <c r="G462" i="6"/>
  <c r="Q462" i="6" s="1"/>
  <c r="S462" i="6"/>
  <c r="V462" i="6"/>
  <c r="B463" i="6"/>
  <c r="C463" i="6"/>
  <c r="G463" i="6"/>
  <c r="Q463" i="6" s="1"/>
  <c r="S463" i="6"/>
  <c r="V463" i="6"/>
  <c r="B464" i="6"/>
  <c r="C464" i="6"/>
  <c r="G464" i="6"/>
  <c r="Q464" i="6" s="1"/>
  <c r="S464" i="6"/>
  <c r="V464" i="6"/>
  <c r="B465" i="6"/>
  <c r="C465" i="6"/>
  <c r="G465" i="6"/>
  <c r="Q465" i="6" s="1"/>
  <c r="S465" i="6"/>
  <c r="V465" i="6"/>
  <c r="B466" i="6"/>
  <c r="C466" i="6"/>
  <c r="G466" i="6"/>
  <c r="S466" i="6"/>
  <c r="V466" i="6"/>
  <c r="B467" i="6"/>
  <c r="C467" i="6"/>
  <c r="G467" i="6"/>
  <c r="Q467" i="6" s="1"/>
  <c r="S467" i="6"/>
  <c r="V467" i="6"/>
  <c r="B468" i="6"/>
  <c r="C468" i="6"/>
  <c r="G468" i="6"/>
  <c r="Q468" i="6" s="1"/>
  <c r="S468" i="6"/>
  <c r="V468" i="6"/>
  <c r="B469" i="6"/>
  <c r="C469" i="6"/>
  <c r="G469" i="6"/>
  <c r="Q469" i="6" s="1"/>
  <c r="S469" i="6"/>
  <c r="V469" i="6"/>
  <c r="B470" i="6"/>
  <c r="C470" i="6"/>
  <c r="G470" i="6"/>
  <c r="Q470" i="6" s="1"/>
  <c r="S470" i="6"/>
  <c r="V470" i="6"/>
  <c r="B471" i="6"/>
  <c r="C471" i="6"/>
  <c r="G471" i="6"/>
  <c r="Q471" i="6" s="1"/>
  <c r="S471" i="6"/>
  <c r="V471" i="6"/>
  <c r="B472" i="6"/>
  <c r="C472" i="6"/>
  <c r="G472" i="6"/>
  <c r="S472" i="6"/>
  <c r="V472" i="6"/>
  <c r="B473" i="6"/>
  <c r="C473" i="6"/>
  <c r="G473" i="6"/>
  <c r="Q473" i="6" s="1"/>
  <c r="S473" i="6"/>
  <c r="V473" i="6"/>
  <c r="B474" i="6"/>
  <c r="C474" i="6"/>
  <c r="G474" i="6"/>
  <c r="Q474" i="6" s="1"/>
  <c r="S474" i="6"/>
  <c r="V474" i="6"/>
  <c r="B475" i="6"/>
  <c r="C475" i="6"/>
  <c r="G475" i="6"/>
  <c r="Q475" i="6" s="1"/>
  <c r="S475" i="6"/>
  <c r="V475" i="6"/>
  <c r="B476" i="6"/>
  <c r="C476" i="6"/>
  <c r="G476" i="6"/>
  <c r="Q476" i="6" s="1"/>
  <c r="S476" i="6"/>
  <c r="V476" i="6"/>
  <c r="B477" i="6"/>
  <c r="C477" i="6"/>
  <c r="G477" i="6"/>
  <c r="Q477" i="6" s="1"/>
  <c r="S477" i="6"/>
  <c r="V477" i="6"/>
  <c r="B478" i="6"/>
  <c r="C478" i="6"/>
  <c r="G478" i="6"/>
  <c r="Q478" i="6" s="1"/>
  <c r="S478" i="6"/>
  <c r="V478" i="6"/>
  <c r="B479" i="6"/>
  <c r="C479" i="6"/>
  <c r="G479" i="6"/>
  <c r="Q479" i="6" s="1"/>
  <c r="S479" i="6"/>
  <c r="V479" i="6"/>
  <c r="B480" i="6"/>
  <c r="C480" i="6"/>
  <c r="G480" i="6"/>
  <c r="Q480" i="6" s="1"/>
  <c r="S480" i="6"/>
  <c r="V480" i="6"/>
  <c r="B481" i="6"/>
  <c r="C481" i="6"/>
  <c r="G481" i="6"/>
  <c r="S481" i="6"/>
  <c r="V481" i="6"/>
  <c r="B482" i="6"/>
  <c r="C482" i="6"/>
  <c r="G482" i="6"/>
  <c r="Q482" i="6" s="1"/>
  <c r="S482" i="6"/>
  <c r="V482" i="6"/>
  <c r="B483" i="6"/>
  <c r="C483" i="6"/>
  <c r="G483" i="6"/>
  <c r="Q483" i="6" s="1"/>
  <c r="S483" i="6"/>
  <c r="V483" i="6"/>
  <c r="B484" i="6"/>
  <c r="C484" i="6"/>
  <c r="G484" i="6"/>
  <c r="Q484" i="6" s="1"/>
  <c r="S484" i="6"/>
  <c r="V484" i="6"/>
  <c r="B485" i="6"/>
  <c r="C485" i="6"/>
  <c r="G485" i="6"/>
  <c r="Q485" i="6" s="1"/>
  <c r="S485" i="6"/>
  <c r="V485" i="6"/>
  <c r="B486" i="6"/>
  <c r="C486" i="6"/>
  <c r="G486" i="6"/>
  <c r="Q486" i="6" s="1"/>
  <c r="S486" i="6"/>
  <c r="V486" i="6"/>
  <c r="B487" i="6"/>
  <c r="C487" i="6"/>
  <c r="G487" i="6"/>
  <c r="Q487" i="6" s="1"/>
  <c r="S487" i="6"/>
  <c r="V487" i="6"/>
  <c r="B488" i="6"/>
  <c r="C488" i="6"/>
  <c r="G488" i="6"/>
  <c r="Q488" i="6" s="1"/>
  <c r="S488" i="6"/>
  <c r="V488" i="6"/>
  <c r="B489" i="6"/>
  <c r="C489" i="6"/>
  <c r="G489" i="6"/>
  <c r="Q489" i="6" s="1"/>
  <c r="S489" i="6"/>
  <c r="V489" i="6"/>
  <c r="B490" i="6"/>
  <c r="C490" i="6"/>
  <c r="G490" i="6"/>
  <c r="Q490" i="6" s="1"/>
  <c r="S490" i="6"/>
  <c r="V490" i="6"/>
  <c r="B491" i="6"/>
  <c r="C491" i="6"/>
  <c r="G491" i="6"/>
  <c r="Q491" i="6" s="1"/>
  <c r="S491" i="6"/>
  <c r="V491" i="6"/>
  <c r="B492" i="6"/>
  <c r="C492" i="6"/>
  <c r="G492" i="6"/>
  <c r="Q492" i="6" s="1"/>
  <c r="S492" i="6"/>
  <c r="V492" i="6"/>
  <c r="B493" i="6"/>
  <c r="C493" i="6"/>
  <c r="G493" i="6"/>
  <c r="S493" i="6"/>
  <c r="V493" i="6"/>
  <c r="B494" i="6"/>
  <c r="C494" i="6"/>
  <c r="G494" i="6"/>
  <c r="Q494" i="6" s="1"/>
  <c r="S494" i="6"/>
  <c r="V494" i="6"/>
  <c r="B495" i="6"/>
  <c r="C495" i="6"/>
  <c r="G495" i="6"/>
  <c r="Q495" i="6" s="1"/>
  <c r="S495" i="6"/>
  <c r="V495" i="6"/>
  <c r="B496" i="6"/>
  <c r="C496" i="6"/>
  <c r="G496" i="6"/>
  <c r="Q496" i="6" s="1"/>
  <c r="S496" i="6"/>
  <c r="V496" i="6"/>
  <c r="B497" i="6"/>
  <c r="C497" i="6"/>
  <c r="G497" i="6"/>
  <c r="Q497" i="6" s="1"/>
  <c r="S497" i="6"/>
  <c r="V497" i="6"/>
  <c r="B498" i="6"/>
  <c r="C498" i="6"/>
  <c r="G498" i="6"/>
  <c r="Q498" i="6" s="1"/>
  <c r="S498" i="6"/>
  <c r="V498" i="6"/>
  <c r="B499" i="6"/>
  <c r="C499" i="6"/>
  <c r="G499" i="6"/>
  <c r="Q499" i="6" s="1"/>
  <c r="S499" i="6"/>
  <c r="V499" i="6"/>
  <c r="B500" i="6"/>
  <c r="C500" i="6"/>
  <c r="G500" i="6"/>
  <c r="Q500" i="6" s="1"/>
  <c r="S500" i="6"/>
  <c r="V500" i="6"/>
  <c r="B501" i="6"/>
  <c r="C501" i="6"/>
  <c r="G501" i="6"/>
  <c r="Q501" i="6" s="1"/>
  <c r="S501" i="6"/>
  <c r="V501" i="6"/>
  <c r="B502" i="6"/>
  <c r="C502" i="6"/>
  <c r="G502" i="6"/>
  <c r="Q502" i="6" s="1"/>
  <c r="S502" i="6"/>
  <c r="V502" i="6"/>
  <c r="B503" i="6"/>
  <c r="C503" i="6"/>
  <c r="G503" i="6"/>
  <c r="Q503" i="6" s="1"/>
  <c r="S503" i="6"/>
  <c r="V503" i="6"/>
  <c r="B504" i="6"/>
  <c r="C504" i="6"/>
  <c r="G504" i="6"/>
  <c r="Q504" i="6" s="1"/>
  <c r="S504" i="6"/>
  <c r="V504" i="6"/>
  <c r="B505" i="6"/>
  <c r="C505" i="6"/>
  <c r="G505" i="6"/>
  <c r="Q505" i="6" s="1"/>
  <c r="S505" i="6"/>
  <c r="V505" i="6"/>
  <c r="B506" i="6"/>
  <c r="C506" i="6"/>
  <c r="G506" i="6"/>
  <c r="Q506" i="6" s="1"/>
  <c r="S506" i="6"/>
  <c r="V506" i="6"/>
  <c r="B507" i="6"/>
  <c r="C507" i="6"/>
  <c r="G507" i="6"/>
  <c r="Q507" i="6" s="1"/>
  <c r="S507" i="6"/>
  <c r="V507" i="6"/>
  <c r="B508" i="6"/>
  <c r="C508" i="6"/>
  <c r="G508" i="6"/>
  <c r="Q508" i="6" s="1"/>
  <c r="S508" i="6"/>
  <c r="V508" i="6"/>
  <c r="B509" i="6"/>
  <c r="C509" i="6"/>
  <c r="G509" i="6"/>
  <c r="Q509" i="6" s="1"/>
  <c r="S509" i="6"/>
  <c r="V509" i="6"/>
  <c r="B510" i="6"/>
  <c r="C510" i="6"/>
  <c r="G510" i="6"/>
  <c r="Q510" i="6" s="1"/>
  <c r="S510" i="6"/>
  <c r="V510" i="6"/>
  <c r="B511" i="6"/>
  <c r="C511" i="6"/>
  <c r="G511" i="6"/>
  <c r="Q511" i="6" s="1"/>
  <c r="S511" i="6"/>
  <c r="V511" i="6"/>
  <c r="B512" i="6"/>
  <c r="C512" i="6"/>
  <c r="G512" i="6"/>
  <c r="Q512" i="6" s="1"/>
  <c r="S512" i="6"/>
  <c r="V512" i="6"/>
  <c r="B513" i="6"/>
  <c r="C513" i="6"/>
  <c r="G513" i="6"/>
  <c r="S513" i="6"/>
  <c r="V513" i="6"/>
  <c r="B514" i="6"/>
  <c r="C514" i="6"/>
  <c r="G514" i="6"/>
  <c r="Q514" i="6" s="1"/>
  <c r="S514" i="6"/>
  <c r="V514" i="6"/>
  <c r="B515" i="6"/>
  <c r="C515" i="6"/>
  <c r="G515" i="6"/>
  <c r="Q515" i="6" s="1"/>
  <c r="S515" i="6"/>
  <c r="V515" i="6"/>
  <c r="B516" i="6"/>
  <c r="C516" i="6"/>
  <c r="G516" i="6"/>
  <c r="Q516" i="6" s="1"/>
  <c r="S516" i="6"/>
  <c r="V516" i="6"/>
  <c r="B517" i="6"/>
  <c r="C517" i="6"/>
  <c r="G517" i="6"/>
  <c r="Q517" i="6" s="1"/>
  <c r="S517" i="6"/>
  <c r="V517" i="6"/>
  <c r="B518" i="6"/>
  <c r="C518" i="6"/>
  <c r="G518" i="6"/>
  <c r="Q518" i="6" s="1"/>
  <c r="S518" i="6"/>
  <c r="V518" i="6"/>
  <c r="B519" i="6"/>
  <c r="C519" i="6"/>
  <c r="G519" i="6"/>
  <c r="Q519" i="6" s="1"/>
  <c r="S519" i="6"/>
  <c r="V519" i="6"/>
  <c r="B520" i="6"/>
  <c r="C520" i="6"/>
  <c r="G520" i="6"/>
  <c r="Q520" i="6" s="1"/>
  <c r="S520" i="6"/>
  <c r="V520" i="6"/>
  <c r="B521" i="6"/>
  <c r="C521" i="6"/>
  <c r="G521" i="6"/>
  <c r="Q521" i="6" s="1"/>
  <c r="S521" i="6"/>
  <c r="V521" i="6"/>
  <c r="B522" i="6"/>
  <c r="C522" i="6"/>
  <c r="G522" i="6"/>
  <c r="Q522" i="6" s="1"/>
  <c r="S522" i="6"/>
  <c r="V522" i="6"/>
  <c r="B523" i="6"/>
  <c r="C523" i="6"/>
  <c r="G523" i="6"/>
  <c r="Q523" i="6" s="1"/>
  <c r="S523" i="6"/>
  <c r="V523" i="6"/>
  <c r="B524" i="6"/>
  <c r="C524" i="6"/>
  <c r="G524" i="6"/>
  <c r="Q524" i="6" s="1"/>
  <c r="S524" i="6"/>
  <c r="V524" i="6"/>
  <c r="B525" i="6"/>
  <c r="C525" i="6"/>
  <c r="G525" i="6"/>
  <c r="Q525" i="6" s="1"/>
  <c r="S525" i="6"/>
  <c r="V525" i="6"/>
  <c r="B526" i="6"/>
  <c r="C526" i="6"/>
  <c r="G526" i="6"/>
  <c r="Q526" i="6" s="1"/>
  <c r="S526" i="6"/>
  <c r="V526" i="6"/>
  <c r="B527" i="6"/>
  <c r="C527" i="6"/>
  <c r="G527" i="6"/>
  <c r="Q527" i="6" s="1"/>
  <c r="S527" i="6"/>
  <c r="V527" i="6"/>
  <c r="B528" i="6"/>
  <c r="C528" i="6"/>
  <c r="G528" i="6"/>
  <c r="Q528" i="6" s="1"/>
  <c r="S528" i="6"/>
  <c r="V528" i="6"/>
  <c r="B529" i="6"/>
  <c r="C529" i="6"/>
  <c r="G529" i="6"/>
  <c r="Q529" i="6" s="1"/>
  <c r="S529" i="6"/>
  <c r="V529" i="6"/>
  <c r="B530" i="6"/>
  <c r="C530" i="6"/>
  <c r="G530" i="6"/>
  <c r="Q530" i="6" s="1"/>
  <c r="S530" i="6"/>
  <c r="V530" i="6"/>
  <c r="B531" i="6"/>
  <c r="C531" i="6"/>
  <c r="G531" i="6"/>
  <c r="Q531" i="6" s="1"/>
  <c r="S531" i="6"/>
  <c r="V531" i="6"/>
  <c r="B532" i="6"/>
  <c r="C532" i="6"/>
  <c r="G532" i="6"/>
  <c r="Q532" i="6" s="1"/>
  <c r="S532" i="6"/>
  <c r="V532" i="6"/>
  <c r="B533" i="6"/>
  <c r="C533" i="6"/>
  <c r="G533" i="6"/>
  <c r="Q533" i="6" s="1"/>
  <c r="S533" i="6"/>
  <c r="V533" i="6"/>
  <c r="B534" i="6"/>
  <c r="C534" i="6"/>
  <c r="G534" i="6"/>
  <c r="Q534" i="6" s="1"/>
  <c r="S534" i="6"/>
  <c r="V534" i="6"/>
  <c r="B535" i="6"/>
  <c r="C535" i="6"/>
  <c r="G535" i="6"/>
  <c r="S535" i="6"/>
  <c r="V535" i="6"/>
  <c r="B536" i="6"/>
  <c r="C536" i="6"/>
  <c r="G536" i="6"/>
  <c r="Q536" i="6" s="1"/>
  <c r="S536" i="6"/>
  <c r="V536" i="6"/>
  <c r="B537" i="6"/>
  <c r="C537" i="6"/>
  <c r="G537" i="6"/>
  <c r="Q537" i="6" s="1"/>
  <c r="S537" i="6"/>
  <c r="V537" i="6"/>
  <c r="B538" i="6"/>
  <c r="C538" i="6"/>
  <c r="G538" i="6"/>
  <c r="Q538" i="6" s="1"/>
  <c r="S538" i="6"/>
  <c r="V538" i="6"/>
  <c r="B539" i="6"/>
  <c r="C539" i="6"/>
  <c r="G539" i="6"/>
  <c r="Q539" i="6" s="1"/>
  <c r="S539" i="6"/>
  <c r="V539" i="6"/>
  <c r="B540" i="6"/>
  <c r="C540" i="6"/>
  <c r="G540" i="6"/>
  <c r="Q540" i="6" s="1"/>
  <c r="S540" i="6"/>
  <c r="V540" i="6"/>
  <c r="B541" i="6"/>
  <c r="C541" i="6"/>
  <c r="G541" i="6"/>
  <c r="Q541" i="6" s="1"/>
  <c r="S541" i="6"/>
  <c r="V541" i="6"/>
  <c r="B542" i="6"/>
  <c r="C542" i="6"/>
  <c r="G542" i="6"/>
  <c r="Q542" i="6" s="1"/>
  <c r="S542" i="6"/>
  <c r="V542" i="6"/>
  <c r="B543" i="6"/>
  <c r="C543" i="6"/>
  <c r="G543" i="6"/>
  <c r="Q543" i="6" s="1"/>
  <c r="S543" i="6"/>
  <c r="V543" i="6"/>
  <c r="B544" i="6"/>
  <c r="C544" i="6"/>
  <c r="G544" i="6"/>
  <c r="Q544" i="6" s="1"/>
  <c r="S544" i="6"/>
  <c r="V544" i="6"/>
  <c r="B545" i="6"/>
  <c r="C545" i="6"/>
  <c r="G545" i="6"/>
  <c r="Q545" i="6" s="1"/>
  <c r="S545" i="6"/>
  <c r="V545" i="6"/>
  <c r="B546" i="6"/>
  <c r="C546" i="6"/>
  <c r="G546" i="6"/>
  <c r="Q546" i="6" s="1"/>
  <c r="S546" i="6"/>
  <c r="V546" i="6"/>
  <c r="B547" i="6"/>
  <c r="C547" i="6"/>
  <c r="G547" i="6"/>
  <c r="Q547" i="6" s="1"/>
  <c r="S547" i="6"/>
  <c r="V547" i="6"/>
  <c r="B548" i="6"/>
  <c r="C548" i="6"/>
  <c r="G548" i="6"/>
  <c r="Q548" i="6" s="1"/>
  <c r="S548" i="6"/>
  <c r="V548" i="6"/>
  <c r="B549" i="6"/>
  <c r="C549" i="6"/>
  <c r="G549" i="6"/>
  <c r="Q549" i="6" s="1"/>
  <c r="S549" i="6"/>
  <c r="V549" i="6"/>
  <c r="B550" i="6"/>
  <c r="C550" i="6"/>
  <c r="G550" i="6"/>
  <c r="Q550" i="6" s="1"/>
  <c r="S550" i="6"/>
  <c r="V550" i="6"/>
  <c r="B551" i="6"/>
  <c r="C551" i="6"/>
  <c r="G551" i="6"/>
  <c r="Q551" i="6" s="1"/>
  <c r="S551" i="6"/>
  <c r="V551" i="6"/>
  <c r="B552" i="6"/>
  <c r="C552" i="6"/>
  <c r="G552" i="6"/>
  <c r="Q552" i="6" s="1"/>
  <c r="S552" i="6"/>
  <c r="V552" i="6"/>
  <c r="B553" i="6"/>
  <c r="C553" i="6"/>
  <c r="G553" i="6"/>
  <c r="Q553" i="6" s="1"/>
  <c r="S553" i="6"/>
  <c r="V553" i="6"/>
  <c r="B554" i="6"/>
  <c r="C554" i="6"/>
  <c r="G554" i="6"/>
  <c r="Q554" i="6" s="1"/>
  <c r="S554" i="6"/>
  <c r="V554" i="6"/>
  <c r="B555" i="6"/>
  <c r="C555" i="6"/>
  <c r="G555" i="6"/>
  <c r="Q555" i="6" s="1"/>
  <c r="S555" i="6"/>
  <c r="V555" i="6"/>
  <c r="B556" i="6"/>
  <c r="C556" i="6"/>
  <c r="G556" i="6"/>
  <c r="Q556" i="6" s="1"/>
  <c r="S556" i="6"/>
  <c r="V556" i="6"/>
  <c r="B557" i="6"/>
  <c r="C557" i="6"/>
  <c r="G557" i="6"/>
  <c r="Q557" i="6" s="1"/>
  <c r="S557" i="6"/>
  <c r="V557" i="6"/>
  <c r="B558" i="6"/>
  <c r="C558" i="6"/>
  <c r="G558" i="6"/>
  <c r="Q558" i="6" s="1"/>
  <c r="S558" i="6"/>
  <c r="V558" i="6"/>
  <c r="B559" i="6"/>
  <c r="C559" i="6"/>
  <c r="G559" i="6"/>
  <c r="Q559" i="6" s="1"/>
  <c r="S559" i="6"/>
  <c r="V559" i="6"/>
  <c r="B560" i="6"/>
  <c r="C560" i="6"/>
  <c r="G560" i="6"/>
  <c r="Q560" i="6" s="1"/>
  <c r="S560" i="6"/>
  <c r="V560" i="6"/>
  <c r="B561" i="6"/>
  <c r="C561" i="6"/>
  <c r="G561" i="6"/>
  <c r="Q561" i="6" s="1"/>
  <c r="S561" i="6"/>
  <c r="V561" i="6"/>
  <c r="B562" i="6"/>
  <c r="C562" i="6"/>
  <c r="G562" i="6"/>
  <c r="Q562" i="6" s="1"/>
  <c r="S562" i="6"/>
  <c r="V562" i="6"/>
  <c r="B563" i="6"/>
  <c r="C563" i="6"/>
  <c r="G563" i="6"/>
  <c r="Q563" i="6" s="1"/>
  <c r="S563" i="6"/>
  <c r="V563" i="6"/>
  <c r="B564" i="6"/>
  <c r="C564" i="6"/>
  <c r="G564" i="6"/>
  <c r="Q564" i="6" s="1"/>
  <c r="S564" i="6"/>
  <c r="V564" i="6"/>
  <c r="B565" i="6"/>
  <c r="C565" i="6"/>
  <c r="G565" i="6"/>
  <c r="Q565" i="6" s="1"/>
  <c r="S565" i="6"/>
  <c r="V565" i="6"/>
  <c r="B566" i="6"/>
  <c r="C566" i="6"/>
  <c r="G566" i="6"/>
  <c r="Q566" i="6" s="1"/>
  <c r="S566" i="6"/>
  <c r="V566" i="6"/>
  <c r="B567" i="6"/>
  <c r="C567" i="6"/>
  <c r="G567" i="6"/>
  <c r="S567" i="6"/>
  <c r="V567" i="6"/>
  <c r="B568" i="6"/>
  <c r="C568" i="6"/>
  <c r="G568" i="6"/>
  <c r="Q568" i="6" s="1"/>
  <c r="S568" i="6"/>
  <c r="V568" i="6"/>
  <c r="B569" i="6"/>
  <c r="C569" i="6"/>
  <c r="G569" i="6"/>
  <c r="Q569" i="6" s="1"/>
  <c r="S569" i="6"/>
  <c r="V569" i="6"/>
  <c r="B570" i="6"/>
  <c r="C570" i="6"/>
  <c r="G570" i="6"/>
  <c r="S570" i="6"/>
  <c r="V570" i="6"/>
  <c r="B571" i="6"/>
  <c r="C571" i="6"/>
  <c r="G571" i="6"/>
  <c r="Q571" i="6" s="1"/>
  <c r="S571" i="6"/>
  <c r="V571" i="6"/>
  <c r="B572" i="6"/>
  <c r="C572" i="6"/>
  <c r="G572" i="6"/>
  <c r="Q572" i="6" s="1"/>
  <c r="S572" i="6"/>
  <c r="V572" i="6"/>
  <c r="B573" i="6"/>
  <c r="C573" i="6"/>
  <c r="G573" i="6"/>
  <c r="Q573" i="6" s="1"/>
  <c r="S573" i="6"/>
  <c r="V573" i="6"/>
  <c r="B574" i="6"/>
  <c r="C574" i="6"/>
  <c r="G574" i="6"/>
  <c r="Q574" i="6" s="1"/>
  <c r="S574" i="6"/>
  <c r="V574" i="6"/>
  <c r="B575" i="6"/>
  <c r="C575" i="6"/>
  <c r="G575" i="6"/>
  <c r="Q575" i="6" s="1"/>
  <c r="S575" i="6"/>
  <c r="V575" i="6"/>
  <c r="B576" i="6"/>
  <c r="C576" i="6"/>
  <c r="G576" i="6"/>
  <c r="Q576" i="6" s="1"/>
  <c r="S576" i="6"/>
  <c r="V576" i="6"/>
  <c r="B577" i="6"/>
  <c r="C577" i="6"/>
  <c r="G577" i="6"/>
  <c r="Q577" i="6" s="1"/>
  <c r="S577" i="6"/>
  <c r="V577" i="6"/>
  <c r="B578" i="6"/>
  <c r="C578" i="6"/>
  <c r="G578" i="6"/>
  <c r="Q578" i="6" s="1"/>
  <c r="S578" i="6"/>
  <c r="V578" i="6"/>
  <c r="B579" i="6"/>
  <c r="C579" i="6"/>
  <c r="G579" i="6"/>
  <c r="Q579" i="6" s="1"/>
  <c r="S579" i="6"/>
  <c r="V579" i="6"/>
  <c r="B580" i="6"/>
  <c r="C580" i="6"/>
  <c r="G580" i="6"/>
  <c r="Q580" i="6" s="1"/>
  <c r="S580" i="6"/>
  <c r="V580" i="6"/>
  <c r="B581" i="6"/>
  <c r="C581" i="6"/>
  <c r="G581" i="6"/>
  <c r="Q581" i="6" s="1"/>
  <c r="S581" i="6"/>
  <c r="V581" i="6"/>
  <c r="B582" i="6"/>
  <c r="C582" i="6"/>
  <c r="G582" i="6"/>
  <c r="Q582" i="6" s="1"/>
  <c r="S582" i="6"/>
  <c r="V582" i="6"/>
  <c r="B583" i="6"/>
  <c r="C583" i="6"/>
  <c r="G583" i="6"/>
  <c r="Q583" i="6" s="1"/>
  <c r="S583" i="6"/>
  <c r="V583" i="6"/>
  <c r="B584" i="6"/>
  <c r="C584" i="6"/>
  <c r="G584" i="6"/>
  <c r="Q584" i="6" s="1"/>
  <c r="S584" i="6"/>
  <c r="V584" i="6"/>
  <c r="B585" i="6"/>
  <c r="C585" i="6"/>
  <c r="G585" i="6"/>
  <c r="Q585" i="6" s="1"/>
  <c r="S585" i="6"/>
  <c r="V585" i="6"/>
  <c r="B586" i="6"/>
  <c r="C586" i="6"/>
  <c r="G586" i="6"/>
  <c r="Q586" i="6" s="1"/>
  <c r="S586" i="6"/>
  <c r="V586" i="6"/>
  <c r="B587" i="6"/>
  <c r="C587" i="6"/>
  <c r="G587" i="6"/>
  <c r="Q587" i="6" s="1"/>
  <c r="S587" i="6"/>
  <c r="V587" i="6"/>
  <c r="B588" i="6"/>
  <c r="C588" i="6"/>
  <c r="G588" i="6"/>
  <c r="Q588" i="6" s="1"/>
  <c r="S588" i="6"/>
  <c r="V588" i="6"/>
  <c r="B589" i="6"/>
  <c r="C589" i="6"/>
  <c r="G589" i="6"/>
  <c r="Q589" i="6" s="1"/>
  <c r="S589" i="6"/>
  <c r="V589" i="6"/>
  <c r="B590" i="6"/>
  <c r="C590" i="6"/>
  <c r="G590" i="6"/>
  <c r="Q590" i="6" s="1"/>
  <c r="S590" i="6"/>
  <c r="V590" i="6"/>
  <c r="B591" i="6"/>
  <c r="C591" i="6"/>
  <c r="G591" i="6"/>
  <c r="Q591" i="6" s="1"/>
  <c r="S591" i="6"/>
  <c r="V591" i="6"/>
  <c r="B592" i="6"/>
  <c r="C592" i="6"/>
  <c r="G592" i="6"/>
  <c r="Q592" i="6" s="1"/>
  <c r="S592" i="6"/>
  <c r="V592" i="6"/>
  <c r="B593" i="6"/>
  <c r="C593" i="6"/>
  <c r="G593" i="6"/>
  <c r="S593" i="6"/>
  <c r="V593" i="6"/>
  <c r="B594" i="6"/>
  <c r="C594" i="6"/>
  <c r="G594" i="6"/>
  <c r="Q594" i="6" s="1"/>
  <c r="S594" i="6"/>
  <c r="V594" i="6"/>
  <c r="B595" i="6"/>
  <c r="C595" i="6"/>
  <c r="G595" i="6"/>
  <c r="S595" i="6"/>
  <c r="V595" i="6"/>
  <c r="B596" i="6"/>
  <c r="C596" i="6"/>
  <c r="G596" i="6"/>
  <c r="Q596" i="6" s="1"/>
  <c r="S596" i="6"/>
  <c r="V596" i="6"/>
  <c r="B597" i="6"/>
  <c r="C597" i="6"/>
  <c r="G597" i="6"/>
  <c r="Q597" i="6" s="1"/>
  <c r="S597" i="6"/>
  <c r="V597" i="6"/>
  <c r="B598" i="6"/>
  <c r="C598" i="6"/>
  <c r="G598" i="6"/>
  <c r="Q598" i="6" s="1"/>
  <c r="S598" i="6"/>
  <c r="V598" i="6"/>
  <c r="B599" i="6"/>
  <c r="C599" i="6"/>
  <c r="G599" i="6"/>
  <c r="Q599" i="6" s="1"/>
  <c r="S599" i="6"/>
  <c r="V599" i="6"/>
  <c r="B600" i="6"/>
  <c r="C600" i="6"/>
  <c r="G600" i="6"/>
  <c r="Q600" i="6" s="1"/>
  <c r="S600" i="6"/>
  <c r="V600" i="6"/>
  <c r="B601" i="6"/>
  <c r="C601" i="6"/>
  <c r="G601" i="6"/>
  <c r="Q601" i="6" s="1"/>
  <c r="S601" i="6"/>
  <c r="V601" i="6"/>
  <c r="B602" i="6"/>
  <c r="C602" i="6"/>
  <c r="G602" i="6"/>
  <c r="Q602" i="6" s="1"/>
  <c r="S602" i="6"/>
  <c r="V602" i="6"/>
  <c r="B603" i="6"/>
  <c r="C603" i="6"/>
  <c r="G603" i="6"/>
  <c r="Q603" i="6" s="1"/>
  <c r="S603" i="6"/>
  <c r="V603" i="6"/>
  <c r="B604" i="6"/>
  <c r="C604" i="6"/>
  <c r="G604" i="6"/>
  <c r="Q604" i="6" s="1"/>
  <c r="S604" i="6"/>
  <c r="V604" i="6"/>
  <c r="B605" i="6"/>
  <c r="C605" i="6"/>
  <c r="G605" i="6"/>
  <c r="Q605" i="6" s="1"/>
  <c r="S605" i="6"/>
  <c r="V605" i="6"/>
  <c r="B606" i="6"/>
  <c r="C606" i="6"/>
  <c r="G606" i="6"/>
  <c r="Q606" i="6" s="1"/>
  <c r="S606" i="6"/>
  <c r="V606" i="6"/>
  <c r="B607" i="6"/>
  <c r="C607" i="6"/>
  <c r="G607" i="6"/>
  <c r="Q607" i="6" s="1"/>
  <c r="S607" i="6"/>
  <c r="V607" i="6"/>
  <c r="B608" i="6"/>
  <c r="C608" i="6"/>
  <c r="G608" i="6"/>
  <c r="Q608" i="6" s="1"/>
  <c r="S608" i="6"/>
  <c r="V608" i="6"/>
  <c r="B609" i="6"/>
  <c r="C609" i="6"/>
  <c r="G609" i="6"/>
  <c r="S609" i="6"/>
  <c r="V609" i="6"/>
  <c r="B610" i="6"/>
  <c r="C610" i="6"/>
  <c r="G610" i="6"/>
  <c r="Q610" i="6" s="1"/>
  <c r="S610" i="6"/>
  <c r="V610" i="6"/>
  <c r="B611" i="6"/>
  <c r="C611" i="6"/>
  <c r="G611" i="6"/>
  <c r="S611" i="6"/>
  <c r="V611" i="6"/>
  <c r="B612" i="6"/>
  <c r="C612" i="6"/>
  <c r="G612" i="6"/>
  <c r="Q612" i="6" s="1"/>
  <c r="S612" i="6"/>
  <c r="V612" i="6"/>
  <c r="B613" i="6"/>
  <c r="C613" i="6"/>
  <c r="G613" i="6"/>
  <c r="Q613" i="6" s="1"/>
  <c r="S613" i="6"/>
  <c r="V613" i="6"/>
  <c r="B614" i="6"/>
  <c r="C614" i="6"/>
  <c r="G614" i="6"/>
  <c r="Q614" i="6" s="1"/>
  <c r="S614" i="6"/>
  <c r="V614" i="6"/>
  <c r="B615" i="6"/>
  <c r="C615" i="6"/>
  <c r="G615" i="6"/>
  <c r="Q615" i="6" s="1"/>
  <c r="S615" i="6"/>
  <c r="V615" i="6"/>
  <c r="B616" i="6"/>
  <c r="C616" i="6"/>
  <c r="G616" i="6"/>
  <c r="Q616" i="6" s="1"/>
  <c r="S616" i="6"/>
  <c r="V616" i="6"/>
  <c r="B617" i="6"/>
  <c r="C617" i="6"/>
  <c r="G617" i="6"/>
  <c r="Q617" i="6" s="1"/>
  <c r="S617" i="6"/>
  <c r="V617" i="6"/>
  <c r="B618" i="6"/>
  <c r="C618" i="6"/>
  <c r="G618" i="6"/>
  <c r="Q618" i="6" s="1"/>
  <c r="S618" i="6"/>
  <c r="V618" i="6"/>
  <c r="B619" i="6"/>
  <c r="C619" i="6"/>
  <c r="G619" i="6"/>
  <c r="Q619" i="6" s="1"/>
  <c r="S619" i="6"/>
  <c r="V619" i="6"/>
  <c r="B620" i="6"/>
  <c r="C620" i="6"/>
  <c r="G620" i="6"/>
  <c r="Q620" i="6" s="1"/>
  <c r="S620" i="6"/>
  <c r="V620" i="6"/>
  <c r="B621" i="6"/>
  <c r="C621" i="6"/>
  <c r="G621" i="6"/>
  <c r="Q621" i="6" s="1"/>
  <c r="S621" i="6"/>
  <c r="V621" i="6"/>
  <c r="B622" i="6"/>
  <c r="C622" i="6"/>
  <c r="G622" i="6"/>
  <c r="Q622" i="6" s="1"/>
  <c r="S622" i="6"/>
  <c r="V622" i="6"/>
  <c r="B623" i="6"/>
  <c r="C623" i="6"/>
  <c r="G623" i="6"/>
  <c r="Q623" i="6" s="1"/>
  <c r="S623" i="6"/>
  <c r="V623" i="6"/>
  <c r="B624" i="6"/>
  <c r="C624" i="6"/>
  <c r="G624" i="6"/>
  <c r="Q624" i="6" s="1"/>
  <c r="S624" i="6"/>
  <c r="V624" i="6"/>
  <c r="B625" i="6"/>
  <c r="C625" i="6"/>
  <c r="G625" i="6"/>
  <c r="S625" i="6"/>
  <c r="V625" i="6"/>
  <c r="B626" i="6"/>
  <c r="C626" i="6"/>
  <c r="G626" i="6"/>
  <c r="Q626" i="6" s="1"/>
  <c r="S626" i="6"/>
  <c r="V626" i="6"/>
  <c r="B627" i="6"/>
  <c r="C627" i="6"/>
  <c r="G627" i="6"/>
  <c r="S627" i="6"/>
  <c r="V627" i="6"/>
  <c r="B628" i="6"/>
  <c r="C628" i="6"/>
  <c r="G628" i="6"/>
  <c r="Q628" i="6" s="1"/>
  <c r="S628" i="6"/>
  <c r="V628" i="6"/>
  <c r="B629" i="6"/>
  <c r="C629" i="6"/>
  <c r="G629" i="6"/>
  <c r="Q629" i="6" s="1"/>
  <c r="S629" i="6"/>
  <c r="V629" i="6"/>
  <c r="B630" i="6"/>
  <c r="C630" i="6"/>
  <c r="G630" i="6"/>
  <c r="Q630" i="6" s="1"/>
  <c r="S630" i="6"/>
  <c r="V630" i="6"/>
  <c r="B631" i="6"/>
  <c r="C631" i="6"/>
  <c r="G631" i="6"/>
  <c r="Q631" i="6" s="1"/>
  <c r="S631" i="6"/>
  <c r="V631" i="6"/>
  <c r="B632" i="6"/>
  <c r="C632" i="6"/>
  <c r="G632" i="6"/>
  <c r="Q632" i="6" s="1"/>
  <c r="S632" i="6"/>
  <c r="V632" i="6"/>
  <c r="B633" i="6"/>
  <c r="C633" i="6"/>
  <c r="G633" i="6"/>
  <c r="Q633" i="6" s="1"/>
  <c r="S633" i="6"/>
  <c r="V633" i="6"/>
  <c r="B634" i="6"/>
  <c r="C634" i="6"/>
  <c r="G634" i="6"/>
  <c r="Q634" i="6" s="1"/>
  <c r="S634" i="6"/>
  <c r="V634" i="6"/>
  <c r="B635" i="6"/>
  <c r="C635" i="6"/>
  <c r="G635" i="6"/>
  <c r="Q635" i="6" s="1"/>
  <c r="S635" i="6"/>
  <c r="V635" i="6"/>
  <c r="B636" i="6"/>
  <c r="C636" i="6"/>
  <c r="G636" i="6"/>
  <c r="Q636" i="6" s="1"/>
  <c r="S636" i="6"/>
  <c r="V636" i="6"/>
  <c r="B637" i="6"/>
  <c r="C637" i="6"/>
  <c r="G637" i="6"/>
  <c r="Q637" i="6" s="1"/>
  <c r="S637" i="6"/>
  <c r="V637" i="6"/>
  <c r="B638" i="6"/>
  <c r="C638" i="6"/>
  <c r="G638" i="6"/>
  <c r="Q638" i="6" s="1"/>
  <c r="S638" i="6"/>
  <c r="V638" i="6"/>
  <c r="B639" i="6"/>
  <c r="C639" i="6"/>
  <c r="G639" i="6"/>
  <c r="Q639" i="6" s="1"/>
  <c r="S639" i="6"/>
  <c r="V639" i="6"/>
  <c r="B640" i="6"/>
  <c r="C640" i="6"/>
  <c r="G640" i="6"/>
  <c r="Q640" i="6" s="1"/>
  <c r="S640" i="6"/>
  <c r="V640" i="6"/>
  <c r="B641" i="6"/>
  <c r="C641" i="6"/>
  <c r="G641" i="6"/>
  <c r="S641" i="6"/>
  <c r="V641" i="6"/>
  <c r="B642" i="6"/>
  <c r="C642" i="6"/>
  <c r="G642" i="6"/>
  <c r="Q642" i="6" s="1"/>
  <c r="S642" i="6"/>
  <c r="V642" i="6"/>
  <c r="B643" i="6"/>
  <c r="C643" i="6"/>
  <c r="G643" i="6"/>
  <c r="S643" i="6"/>
  <c r="V643" i="6"/>
  <c r="B644" i="6"/>
  <c r="C644" i="6"/>
  <c r="G644" i="6"/>
  <c r="Q644" i="6" s="1"/>
  <c r="S644" i="6"/>
  <c r="V644" i="6"/>
  <c r="B645" i="6"/>
  <c r="C645" i="6"/>
  <c r="G645" i="6"/>
  <c r="Q645" i="6" s="1"/>
  <c r="S645" i="6"/>
  <c r="V645" i="6"/>
  <c r="B646" i="6"/>
  <c r="C646" i="6"/>
  <c r="G646" i="6"/>
  <c r="Q646" i="6" s="1"/>
  <c r="S646" i="6"/>
  <c r="V646" i="6"/>
  <c r="B647" i="6"/>
  <c r="C647" i="6"/>
  <c r="G647" i="6"/>
  <c r="Q647" i="6" s="1"/>
  <c r="S647" i="6"/>
  <c r="V647" i="6"/>
  <c r="B648" i="6"/>
  <c r="C648" i="6"/>
  <c r="G648" i="6"/>
  <c r="Q648" i="6" s="1"/>
  <c r="S648" i="6"/>
  <c r="V648" i="6"/>
  <c r="B649" i="6"/>
  <c r="C649" i="6"/>
  <c r="G649" i="6"/>
  <c r="Q649" i="6" s="1"/>
  <c r="S649" i="6"/>
  <c r="V649" i="6"/>
  <c r="B650" i="6"/>
  <c r="C650" i="6"/>
  <c r="G650" i="6"/>
  <c r="Q650" i="6" s="1"/>
  <c r="S650" i="6"/>
  <c r="V650" i="6"/>
  <c r="B651" i="6"/>
  <c r="C651" i="6"/>
  <c r="G651" i="6"/>
  <c r="Q651" i="6" s="1"/>
  <c r="S651" i="6"/>
  <c r="V651" i="6"/>
  <c r="B652" i="6"/>
  <c r="C652" i="6"/>
  <c r="G652" i="6"/>
  <c r="Q652" i="6" s="1"/>
  <c r="S652" i="6"/>
  <c r="V652" i="6"/>
  <c r="B653" i="6"/>
  <c r="C653" i="6"/>
  <c r="G653" i="6"/>
  <c r="Q653" i="6" s="1"/>
  <c r="S653" i="6"/>
  <c r="V653" i="6"/>
  <c r="B654" i="6"/>
  <c r="C654" i="6"/>
  <c r="G654" i="6"/>
  <c r="Q654" i="6" s="1"/>
  <c r="S654" i="6"/>
  <c r="V654" i="6"/>
  <c r="B655" i="6"/>
  <c r="C655" i="6"/>
  <c r="G655" i="6"/>
  <c r="Q655" i="6" s="1"/>
  <c r="S655" i="6"/>
  <c r="V655" i="6"/>
  <c r="B656" i="6"/>
  <c r="C656" i="6"/>
  <c r="G656" i="6"/>
  <c r="Q656" i="6" s="1"/>
  <c r="S656" i="6"/>
  <c r="V656" i="6"/>
  <c r="B657" i="6"/>
  <c r="C657" i="6"/>
  <c r="G657" i="6"/>
  <c r="Q657" i="6" s="1"/>
  <c r="S657" i="6"/>
  <c r="V657" i="6"/>
  <c r="B658" i="6"/>
  <c r="C658" i="6"/>
  <c r="G658" i="6"/>
  <c r="Q658" i="6" s="1"/>
  <c r="S658" i="6"/>
  <c r="V658" i="6"/>
  <c r="B659" i="6"/>
  <c r="C659" i="6"/>
  <c r="G659" i="6"/>
  <c r="Q659" i="6" s="1"/>
  <c r="S659" i="6"/>
  <c r="V659" i="6"/>
  <c r="B660" i="6"/>
  <c r="C660" i="6"/>
  <c r="G660" i="6"/>
  <c r="Q660" i="6" s="1"/>
  <c r="S660" i="6"/>
  <c r="V660" i="6"/>
  <c r="B661" i="6"/>
  <c r="C661" i="6"/>
  <c r="G661" i="6"/>
  <c r="S661" i="6"/>
  <c r="V661" i="6"/>
  <c r="B662" i="6"/>
  <c r="C662" i="6"/>
  <c r="G662" i="6"/>
  <c r="Q662" i="6" s="1"/>
  <c r="S662" i="6"/>
  <c r="V662" i="6"/>
  <c r="B663" i="6"/>
  <c r="C663" i="6"/>
  <c r="G663" i="6"/>
  <c r="Q663" i="6" s="1"/>
  <c r="S663" i="6"/>
  <c r="V663" i="6"/>
  <c r="B664" i="6"/>
  <c r="C664" i="6"/>
  <c r="G664" i="6"/>
  <c r="Q664" i="6" s="1"/>
  <c r="S664" i="6"/>
  <c r="V664" i="6"/>
  <c r="B665" i="6"/>
  <c r="C665" i="6"/>
  <c r="G665" i="6"/>
  <c r="Q665" i="6" s="1"/>
  <c r="S665" i="6"/>
  <c r="V665" i="6"/>
  <c r="B666" i="6"/>
  <c r="C666" i="6"/>
  <c r="G666" i="6"/>
  <c r="S666" i="6"/>
  <c r="V666" i="6"/>
  <c r="B667" i="6"/>
  <c r="C667" i="6"/>
  <c r="G667" i="6"/>
  <c r="Q667" i="6" s="1"/>
  <c r="S667" i="6"/>
  <c r="V667" i="6"/>
  <c r="B668" i="6"/>
  <c r="C668" i="6"/>
  <c r="G668" i="6"/>
  <c r="Q668" i="6" s="1"/>
  <c r="S668" i="6"/>
  <c r="V668" i="6"/>
  <c r="B669" i="6"/>
  <c r="C669" i="6"/>
  <c r="G669" i="6"/>
  <c r="Q669" i="6" s="1"/>
  <c r="S669" i="6"/>
  <c r="V669" i="6"/>
  <c r="B670" i="6"/>
  <c r="C670" i="6"/>
  <c r="G670" i="6"/>
  <c r="Q670" i="6" s="1"/>
  <c r="S670" i="6"/>
  <c r="V670" i="6"/>
  <c r="B671" i="6"/>
  <c r="C671" i="6"/>
  <c r="G671" i="6"/>
  <c r="Q671" i="6" s="1"/>
  <c r="S671" i="6"/>
  <c r="V671" i="6"/>
  <c r="B672" i="6"/>
  <c r="C672" i="6"/>
  <c r="G672" i="6"/>
  <c r="Q672" i="6" s="1"/>
  <c r="S672" i="6"/>
  <c r="V672" i="6"/>
  <c r="B673" i="6"/>
  <c r="C673" i="6"/>
  <c r="G673" i="6"/>
  <c r="Q673" i="6" s="1"/>
  <c r="S673" i="6"/>
  <c r="V673" i="6"/>
  <c r="B674" i="6"/>
  <c r="C674" i="6"/>
  <c r="G674" i="6"/>
  <c r="Q674" i="6" s="1"/>
  <c r="S674" i="6"/>
  <c r="V674" i="6"/>
  <c r="B675" i="6"/>
  <c r="C675" i="6"/>
  <c r="G675" i="6"/>
  <c r="Q675" i="6" s="1"/>
  <c r="S675" i="6"/>
  <c r="V675" i="6"/>
  <c r="B676" i="6"/>
  <c r="C676" i="6"/>
  <c r="G676" i="6"/>
  <c r="Q676" i="6" s="1"/>
  <c r="S676" i="6"/>
  <c r="V676" i="6"/>
  <c r="B677" i="6"/>
  <c r="C677" i="6"/>
  <c r="G677" i="6"/>
  <c r="Q677" i="6" s="1"/>
  <c r="S677" i="6"/>
  <c r="V677" i="6"/>
  <c r="B678" i="6"/>
  <c r="C678" i="6"/>
  <c r="G678" i="6"/>
  <c r="Q678" i="6" s="1"/>
  <c r="S678" i="6"/>
  <c r="V678" i="6"/>
  <c r="B679" i="6"/>
  <c r="C679" i="6"/>
  <c r="G679" i="6"/>
  <c r="Q679" i="6" s="1"/>
  <c r="S679" i="6"/>
  <c r="V679" i="6"/>
  <c r="B680" i="6"/>
  <c r="C680" i="6"/>
  <c r="G680" i="6"/>
  <c r="Q680" i="6" s="1"/>
  <c r="S680" i="6"/>
  <c r="V680" i="6"/>
  <c r="B681" i="6"/>
  <c r="C681" i="6"/>
  <c r="G681" i="6"/>
  <c r="Q681" i="6" s="1"/>
  <c r="S681" i="6"/>
  <c r="V681" i="6"/>
  <c r="B682" i="6"/>
  <c r="C682" i="6"/>
  <c r="G682" i="6"/>
  <c r="S682" i="6"/>
  <c r="V682" i="6"/>
  <c r="B683" i="6"/>
  <c r="C683" i="6"/>
  <c r="G683" i="6"/>
  <c r="Q683" i="6" s="1"/>
  <c r="S683" i="6"/>
  <c r="V683" i="6"/>
  <c r="B684" i="6"/>
  <c r="C684" i="6"/>
  <c r="G684" i="6"/>
  <c r="Q684" i="6" s="1"/>
  <c r="S684" i="6"/>
  <c r="V684" i="6"/>
  <c r="B685" i="6"/>
  <c r="C685" i="6"/>
  <c r="G685" i="6"/>
  <c r="Q685" i="6" s="1"/>
  <c r="S685" i="6"/>
  <c r="V685" i="6"/>
  <c r="B686" i="6"/>
  <c r="C686" i="6"/>
  <c r="G686" i="6"/>
  <c r="Q686" i="6" s="1"/>
  <c r="S686" i="6"/>
  <c r="V686" i="6"/>
  <c r="B687" i="6"/>
  <c r="C687" i="6"/>
  <c r="G687" i="6"/>
  <c r="Q687" i="6" s="1"/>
  <c r="S687" i="6"/>
  <c r="V687" i="6"/>
  <c r="B688" i="6"/>
  <c r="C688" i="6"/>
  <c r="G688" i="6"/>
  <c r="Q688" i="6" s="1"/>
  <c r="S688" i="6"/>
  <c r="V688" i="6"/>
  <c r="B689" i="6"/>
  <c r="C689" i="6"/>
  <c r="G689" i="6"/>
  <c r="Q689" i="6" s="1"/>
  <c r="S689" i="6"/>
  <c r="V689" i="6"/>
  <c r="B690" i="6"/>
  <c r="C690" i="6"/>
  <c r="G690" i="6"/>
  <c r="Q690" i="6" s="1"/>
  <c r="S690" i="6"/>
  <c r="V690" i="6"/>
  <c r="B691" i="6"/>
  <c r="C691" i="6"/>
  <c r="G691" i="6"/>
  <c r="Q691" i="6" s="1"/>
  <c r="S691" i="6"/>
  <c r="V691" i="6"/>
  <c r="B692" i="6"/>
  <c r="C692" i="6"/>
  <c r="G692" i="6"/>
  <c r="Q692" i="6" s="1"/>
  <c r="S692" i="6"/>
  <c r="V692" i="6"/>
  <c r="B693" i="6"/>
  <c r="C693" i="6"/>
  <c r="G693" i="6"/>
  <c r="Q693" i="6" s="1"/>
  <c r="S693" i="6"/>
  <c r="V693" i="6"/>
  <c r="B694" i="6"/>
  <c r="C694" i="6"/>
  <c r="G694" i="6"/>
  <c r="Q694" i="6" s="1"/>
  <c r="S694" i="6"/>
  <c r="V694" i="6"/>
  <c r="B695" i="6"/>
  <c r="C695" i="6"/>
  <c r="G695" i="6"/>
  <c r="Q695" i="6" s="1"/>
  <c r="S695" i="6"/>
  <c r="V695" i="6"/>
  <c r="B696" i="6"/>
  <c r="C696" i="6"/>
  <c r="G696" i="6"/>
  <c r="Q696" i="6" s="1"/>
  <c r="S696" i="6"/>
  <c r="V696" i="6"/>
  <c r="B697" i="6"/>
  <c r="C697" i="6"/>
  <c r="G697" i="6"/>
  <c r="Q697" i="6" s="1"/>
  <c r="S697" i="6"/>
  <c r="V697" i="6"/>
  <c r="B698" i="6"/>
  <c r="C698" i="6"/>
  <c r="G698" i="6"/>
  <c r="S698" i="6"/>
  <c r="V698" i="6"/>
  <c r="B699" i="6"/>
  <c r="C699" i="6"/>
  <c r="G699" i="6"/>
  <c r="Q699" i="6" s="1"/>
  <c r="S699" i="6"/>
  <c r="V699" i="6"/>
  <c r="B700" i="6"/>
  <c r="C700" i="6"/>
  <c r="G700" i="6"/>
  <c r="Q700" i="6" s="1"/>
  <c r="S700" i="6"/>
  <c r="V700" i="6"/>
  <c r="B701" i="6"/>
  <c r="C701" i="6"/>
  <c r="G701" i="6"/>
  <c r="Q701" i="6" s="1"/>
  <c r="S701" i="6"/>
  <c r="V701" i="6"/>
  <c r="B702" i="6"/>
  <c r="C702" i="6"/>
  <c r="G702" i="6"/>
  <c r="Q702" i="6" s="1"/>
  <c r="S702" i="6"/>
  <c r="V702" i="6"/>
  <c r="B703" i="6"/>
  <c r="C703" i="6"/>
  <c r="G703" i="6"/>
  <c r="Q703" i="6" s="1"/>
  <c r="S703" i="6"/>
  <c r="V703" i="6"/>
  <c r="B704" i="6"/>
  <c r="C704" i="6"/>
  <c r="G704" i="6"/>
  <c r="Q704" i="6" s="1"/>
  <c r="S704" i="6"/>
  <c r="V704" i="6"/>
  <c r="B705" i="6"/>
  <c r="C705" i="6"/>
  <c r="G705" i="6"/>
  <c r="Q705" i="6" s="1"/>
  <c r="S705" i="6"/>
  <c r="V705" i="6"/>
  <c r="B706" i="6"/>
  <c r="C706" i="6"/>
  <c r="G706" i="6"/>
  <c r="Q706" i="6" s="1"/>
  <c r="S706" i="6"/>
  <c r="V706" i="6"/>
  <c r="B707" i="6"/>
  <c r="C707" i="6"/>
  <c r="G707" i="6"/>
  <c r="Q707" i="6" s="1"/>
  <c r="S707" i="6"/>
  <c r="V707" i="6"/>
  <c r="B708" i="6"/>
  <c r="C708" i="6"/>
  <c r="G708" i="6"/>
  <c r="Q708" i="6" s="1"/>
  <c r="S708" i="6"/>
  <c r="V708" i="6"/>
  <c r="B709" i="6"/>
  <c r="C709" i="6"/>
  <c r="G709" i="6"/>
  <c r="Q709" i="6" s="1"/>
  <c r="S709" i="6"/>
  <c r="V709" i="6"/>
  <c r="B710" i="6"/>
  <c r="C710" i="6"/>
  <c r="G710" i="6"/>
  <c r="Q710" i="6" s="1"/>
  <c r="S710" i="6"/>
  <c r="V710" i="6"/>
  <c r="B711" i="6"/>
  <c r="C711" i="6"/>
  <c r="G711" i="6"/>
  <c r="Q711" i="6" s="1"/>
  <c r="S711" i="6"/>
  <c r="V711" i="6"/>
  <c r="B712" i="6"/>
  <c r="C712" i="6"/>
  <c r="G712" i="6"/>
  <c r="Q712" i="6" s="1"/>
  <c r="S712" i="6"/>
  <c r="V712" i="6"/>
  <c r="B713" i="6"/>
  <c r="C713" i="6"/>
  <c r="G713" i="6"/>
  <c r="Q713" i="6" s="1"/>
  <c r="S713" i="6"/>
  <c r="V713" i="6"/>
  <c r="B714" i="6"/>
  <c r="C714" i="6"/>
  <c r="G714" i="6"/>
  <c r="S714" i="6"/>
  <c r="V714" i="6"/>
  <c r="B715" i="6"/>
  <c r="C715" i="6"/>
  <c r="G715" i="6"/>
  <c r="Q715" i="6" s="1"/>
  <c r="S715" i="6"/>
  <c r="V715" i="6"/>
  <c r="B716" i="6"/>
  <c r="C716" i="6"/>
  <c r="G716" i="6"/>
  <c r="Q716" i="6" s="1"/>
  <c r="S716" i="6"/>
  <c r="V716" i="6"/>
  <c r="B717" i="6"/>
  <c r="C717" i="6"/>
  <c r="G717" i="6"/>
  <c r="Q717" i="6" s="1"/>
  <c r="S717" i="6"/>
  <c r="V717" i="6"/>
  <c r="B718" i="6"/>
  <c r="C718" i="6"/>
  <c r="G718" i="6"/>
  <c r="Q718" i="6" s="1"/>
  <c r="S718" i="6"/>
  <c r="V718" i="6"/>
  <c r="B719" i="6"/>
  <c r="C719" i="6"/>
  <c r="G719" i="6"/>
  <c r="Q719" i="6" s="1"/>
  <c r="S719" i="6"/>
  <c r="V719" i="6"/>
  <c r="B720" i="6"/>
  <c r="C720" i="6"/>
  <c r="G720" i="6"/>
  <c r="Q720" i="6" s="1"/>
  <c r="S720" i="6"/>
  <c r="V720" i="6"/>
  <c r="B721" i="6"/>
  <c r="C721" i="6"/>
  <c r="G721" i="6"/>
  <c r="Q721" i="6" s="1"/>
  <c r="S721" i="6"/>
  <c r="V721" i="6"/>
  <c r="B722" i="6"/>
  <c r="C722" i="6"/>
  <c r="G722" i="6"/>
  <c r="Q722" i="6" s="1"/>
  <c r="S722" i="6"/>
  <c r="V722" i="6"/>
  <c r="B723" i="6"/>
  <c r="C723" i="6"/>
  <c r="G723" i="6"/>
  <c r="Q723" i="6" s="1"/>
  <c r="S723" i="6"/>
  <c r="V723" i="6"/>
  <c r="B724" i="6"/>
  <c r="C724" i="6"/>
  <c r="G724" i="6"/>
  <c r="Q724" i="6" s="1"/>
  <c r="S724" i="6"/>
  <c r="V724" i="6"/>
  <c r="B725" i="6"/>
  <c r="C725" i="6"/>
  <c r="G725" i="6"/>
  <c r="Q725" i="6" s="1"/>
  <c r="S725" i="6"/>
  <c r="V725" i="6"/>
  <c r="B726" i="6"/>
  <c r="C726" i="6"/>
  <c r="G726" i="6"/>
  <c r="Q726" i="6" s="1"/>
  <c r="S726" i="6"/>
  <c r="V726" i="6"/>
  <c r="B727" i="6"/>
  <c r="C727" i="6"/>
  <c r="G727" i="6"/>
  <c r="Q727" i="6" s="1"/>
  <c r="S727" i="6"/>
  <c r="V727" i="6"/>
  <c r="B728" i="6"/>
  <c r="C728" i="6"/>
  <c r="G728" i="6"/>
  <c r="Q728" i="6" s="1"/>
  <c r="S728" i="6"/>
  <c r="V728" i="6"/>
  <c r="B729" i="6"/>
  <c r="C729" i="6"/>
  <c r="G729" i="6"/>
  <c r="Q729" i="6" s="1"/>
  <c r="S729" i="6"/>
  <c r="V729" i="6"/>
  <c r="B730" i="6"/>
  <c r="C730" i="6"/>
  <c r="G730" i="6"/>
  <c r="S730" i="6"/>
  <c r="V730" i="6"/>
  <c r="B731" i="6"/>
  <c r="C731" i="6"/>
  <c r="G731" i="6"/>
  <c r="Q731" i="6" s="1"/>
  <c r="S731" i="6"/>
  <c r="V731" i="6"/>
  <c r="B732" i="6"/>
  <c r="C732" i="6"/>
  <c r="G732" i="6"/>
  <c r="Q732" i="6" s="1"/>
  <c r="S732" i="6"/>
  <c r="V732" i="6"/>
  <c r="B733" i="6"/>
  <c r="C733" i="6"/>
  <c r="G733" i="6"/>
  <c r="Q733" i="6" s="1"/>
  <c r="S733" i="6"/>
  <c r="V733" i="6"/>
  <c r="B734" i="6"/>
  <c r="C734" i="6"/>
  <c r="G734" i="6"/>
  <c r="Q734" i="6" s="1"/>
  <c r="S734" i="6"/>
  <c r="V734" i="6"/>
  <c r="B735" i="6"/>
  <c r="C735" i="6"/>
  <c r="G735" i="6"/>
  <c r="Q735" i="6" s="1"/>
  <c r="S735" i="6"/>
  <c r="V735" i="6"/>
  <c r="B736" i="6"/>
  <c r="C736" i="6"/>
  <c r="G736" i="6"/>
  <c r="Q736" i="6" s="1"/>
  <c r="S736" i="6"/>
  <c r="V736" i="6"/>
  <c r="B737" i="6"/>
  <c r="C737" i="6"/>
  <c r="G737" i="6"/>
  <c r="Q737" i="6" s="1"/>
  <c r="S737" i="6"/>
  <c r="V737" i="6"/>
  <c r="B738" i="6"/>
  <c r="C738" i="6"/>
  <c r="G738" i="6"/>
  <c r="Q738" i="6" s="1"/>
  <c r="S738" i="6"/>
  <c r="V738" i="6"/>
  <c r="B739" i="6"/>
  <c r="C739" i="6"/>
  <c r="G739" i="6"/>
  <c r="Q739" i="6" s="1"/>
  <c r="S739" i="6"/>
  <c r="V739" i="6"/>
  <c r="B740" i="6"/>
  <c r="C740" i="6"/>
  <c r="G740" i="6"/>
  <c r="Q740" i="6" s="1"/>
  <c r="S740" i="6"/>
  <c r="V740" i="6"/>
  <c r="B741" i="6"/>
  <c r="C741" i="6"/>
  <c r="G741" i="6"/>
  <c r="Q741" i="6" s="1"/>
  <c r="S741" i="6"/>
  <c r="V741" i="6"/>
  <c r="B742" i="6"/>
  <c r="C742" i="6"/>
  <c r="G742" i="6"/>
  <c r="Q742" i="6" s="1"/>
  <c r="S742" i="6"/>
  <c r="V742" i="6"/>
  <c r="B743" i="6"/>
  <c r="C743" i="6"/>
  <c r="G743" i="6"/>
  <c r="S743" i="6"/>
  <c r="V743" i="6"/>
  <c r="B744" i="6"/>
  <c r="C744" i="6"/>
  <c r="G744" i="6"/>
  <c r="S744" i="6"/>
  <c r="V744" i="6"/>
  <c r="B745" i="6"/>
  <c r="C745" i="6"/>
  <c r="G745" i="6"/>
  <c r="Q745" i="6" s="1"/>
  <c r="S745" i="6"/>
  <c r="V745" i="6"/>
  <c r="B746" i="6"/>
  <c r="C746" i="6"/>
  <c r="G746" i="6"/>
  <c r="S746" i="6"/>
  <c r="V746" i="6"/>
  <c r="B747" i="6"/>
  <c r="C747" i="6"/>
  <c r="G747" i="6"/>
  <c r="Q747" i="6" s="1"/>
  <c r="S747" i="6"/>
  <c r="V747" i="6"/>
  <c r="B748" i="6"/>
  <c r="C748" i="6"/>
  <c r="G748" i="6"/>
  <c r="Q748" i="6" s="1"/>
  <c r="S748" i="6"/>
  <c r="V748" i="6"/>
  <c r="B749" i="6"/>
  <c r="C749" i="6"/>
  <c r="G749" i="6"/>
  <c r="Q749" i="6" s="1"/>
  <c r="S749" i="6"/>
  <c r="V749" i="6"/>
  <c r="B750" i="6"/>
  <c r="C750" i="6"/>
  <c r="G750" i="6"/>
  <c r="Q750" i="6" s="1"/>
  <c r="S750" i="6"/>
  <c r="V750" i="6"/>
  <c r="B751" i="6"/>
  <c r="C751" i="6"/>
  <c r="G751" i="6"/>
  <c r="Q751" i="6" s="1"/>
  <c r="S751" i="6"/>
  <c r="V751" i="6"/>
  <c r="B752" i="6"/>
  <c r="C752" i="6"/>
  <c r="G752" i="6"/>
  <c r="Q752" i="6" s="1"/>
  <c r="S752" i="6"/>
  <c r="V752" i="6"/>
  <c r="B753" i="6"/>
  <c r="C753" i="6"/>
  <c r="G753" i="6"/>
  <c r="Q753" i="6" s="1"/>
  <c r="S753" i="6"/>
  <c r="V753" i="6"/>
  <c r="B754" i="6"/>
  <c r="C754" i="6"/>
  <c r="G754" i="6"/>
  <c r="Q754" i="6" s="1"/>
  <c r="S754" i="6"/>
  <c r="V754" i="6"/>
  <c r="B755" i="6"/>
  <c r="C755" i="6"/>
  <c r="G755" i="6"/>
  <c r="Q755" i="6" s="1"/>
  <c r="S755" i="6"/>
  <c r="V755" i="6"/>
  <c r="B756" i="6"/>
  <c r="C756" i="6"/>
  <c r="G756" i="6"/>
  <c r="Q756" i="6" s="1"/>
  <c r="S756" i="6"/>
  <c r="V756" i="6"/>
  <c r="B757" i="6"/>
  <c r="C757" i="6"/>
  <c r="G757" i="6"/>
  <c r="Q757" i="6" s="1"/>
  <c r="S757" i="6"/>
  <c r="V757" i="6"/>
  <c r="B758" i="6"/>
  <c r="C758" i="6"/>
  <c r="G758" i="6"/>
  <c r="Q758" i="6" s="1"/>
  <c r="S758" i="6"/>
  <c r="V758" i="6"/>
  <c r="B759" i="6"/>
  <c r="C759" i="6"/>
  <c r="G759" i="6"/>
  <c r="Q759" i="6" s="1"/>
  <c r="S759" i="6"/>
  <c r="V759" i="6"/>
  <c r="B760" i="6"/>
  <c r="C760" i="6"/>
  <c r="G760" i="6"/>
  <c r="Q760" i="6" s="1"/>
  <c r="S760" i="6"/>
  <c r="V760" i="6"/>
  <c r="B761" i="6"/>
  <c r="C761" i="6"/>
  <c r="G761" i="6"/>
  <c r="Q761" i="6" s="1"/>
  <c r="S761" i="6"/>
  <c r="V761" i="6"/>
  <c r="B762" i="6"/>
  <c r="C762" i="6"/>
  <c r="G762" i="6"/>
  <c r="Q762" i="6" s="1"/>
  <c r="S762" i="6"/>
  <c r="V762" i="6"/>
  <c r="B763" i="6"/>
  <c r="C763" i="6"/>
  <c r="G763" i="6"/>
  <c r="Q763" i="6" s="1"/>
  <c r="S763" i="6"/>
  <c r="V763" i="6"/>
  <c r="B764" i="6"/>
  <c r="C764" i="6"/>
  <c r="G764" i="6"/>
  <c r="Q764" i="6" s="1"/>
  <c r="S764" i="6"/>
  <c r="V764" i="6"/>
  <c r="B765" i="6"/>
  <c r="C765" i="6"/>
  <c r="G765" i="6"/>
  <c r="Q765" i="6" s="1"/>
  <c r="S765" i="6"/>
  <c r="V765" i="6"/>
  <c r="B766" i="6"/>
  <c r="C766" i="6"/>
  <c r="G766" i="6"/>
  <c r="Q766" i="6" s="1"/>
  <c r="S766" i="6"/>
  <c r="V766" i="6"/>
  <c r="B767" i="6"/>
  <c r="C767" i="6"/>
  <c r="G767" i="6"/>
  <c r="Q767" i="6" s="1"/>
  <c r="S767" i="6"/>
  <c r="V767" i="6"/>
  <c r="B768" i="6"/>
  <c r="C768" i="6"/>
  <c r="G768" i="6"/>
  <c r="Q768" i="6" s="1"/>
  <c r="S768" i="6"/>
  <c r="V768" i="6"/>
  <c r="B769" i="6"/>
  <c r="C769" i="6"/>
  <c r="G769" i="6"/>
  <c r="Q769" i="6" s="1"/>
  <c r="S769" i="6"/>
  <c r="V769" i="6"/>
  <c r="B770" i="6"/>
  <c r="C770" i="6"/>
  <c r="G770" i="6"/>
  <c r="Q770" i="6" s="1"/>
  <c r="S770" i="6"/>
  <c r="V770" i="6"/>
  <c r="B771" i="6"/>
  <c r="C771" i="6"/>
  <c r="G771" i="6"/>
  <c r="Q771" i="6" s="1"/>
  <c r="S771" i="6"/>
  <c r="V771" i="6"/>
  <c r="B772" i="6"/>
  <c r="C772" i="6"/>
  <c r="G772" i="6"/>
  <c r="Q772" i="6" s="1"/>
  <c r="S772" i="6"/>
  <c r="V772" i="6"/>
  <c r="B773" i="6"/>
  <c r="C773" i="6"/>
  <c r="G773" i="6"/>
  <c r="Q773" i="6" s="1"/>
  <c r="S773" i="6"/>
  <c r="V773" i="6"/>
  <c r="B774" i="6"/>
  <c r="C774" i="6"/>
  <c r="G774" i="6"/>
  <c r="Q774" i="6" s="1"/>
  <c r="S774" i="6"/>
  <c r="V774" i="6"/>
  <c r="B775" i="6"/>
  <c r="C775" i="6"/>
  <c r="G775" i="6"/>
  <c r="Q775" i="6" s="1"/>
  <c r="S775" i="6"/>
  <c r="V775" i="6"/>
  <c r="B776" i="6"/>
  <c r="C776" i="6"/>
  <c r="G776" i="6"/>
  <c r="Q776" i="6" s="1"/>
  <c r="S776" i="6"/>
  <c r="V776" i="6"/>
  <c r="B777" i="6"/>
  <c r="C777" i="6"/>
  <c r="G777" i="6"/>
  <c r="Q777" i="6" s="1"/>
  <c r="S777" i="6"/>
  <c r="V777" i="6"/>
  <c r="B778" i="6"/>
  <c r="C778" i="6"/>
  <c r="G778" i="6"/>
  <c r="Q778" i="6" s="1"/>
  <c r="S778" i="6"/>
  <c r="V778" i="6"/>
  <c r="B779" i="6"/>
  <c r="C779" i="6"/>
  <c r="G779" i="6"/>
  <c r="Q779" i="6" s="1"/>
  <c r="S779" i="6"/>
  <c r="V779" i="6"/>
  <c r="B780" i="6"/>
  <c r="C780" i="6"/>
  <c r="G780" i="6"/>
  <c r="Q780" i="6" s="1"/>
  <c r="S780" i="6"/>
  <c r="V780" i="6"/>
  <c r="B781" i="6"/>
  <c r="C781" i="6"/>
  <c r="G781" i="6"/>
  <c r="Q781" i="6" s="1"/>
  <c r="S781" i="6"/>
  <c r="V781" i="6"/>
  <c r="B782" i="6"/>
  <c r="C782" i="6"/>
  <c r="G782" i="6"/>
  <c r="Q782" i="6" s="1"/>
  <c r="S782" i="6"/>
  <c r="V782" i="6"/>
  <c r="B783" i="6"/>
  <c r="C783" i="6"/>
  <c r="G783" i="6"/>
  <c r="Q783" i="6" s="1"/>
  <c r="S783" i="6"/>
  <c r="V783" i="6"/>
  <c r="B784" i="6"/>
  <c r="C784" i="6"/>
  <c r="G784" i="6"/>
  <c r="Q784" i="6" s="1"/>
  <c r="S784" i="6"/>
  <c r="V784" i="6"/>
  <c r="B785" i="6"/>
  <c r="C785" i="6"/>
  <c r="G785" i="6"/>
  <c r="Q785" i="6" s="1"/>
  <c r="S785" i="6"/>
  <c r="V785" i="6"/>
  <c r="B786" i="6"/>
  <c r="C786" i="6"/>
  <c r="G786" i="6"/>
  <c r="Q786" i="6" s="1"/>
  <c r="S786" i="6"/>
  <c r="V786" i="6"/>
  <c r="B787" i="6"/>
  <c r="C787" i="6"/>
  <c r="G787" i="6"/>
  <c r="Q787" i="6" s="1"/>
  <c r="S787" i="6"/>
  <c r="V787" i="6"/>
  <c r="B788" i="6"/>
  <c r="C788" i="6"/>
  <c r="G788" i="6"/>
  <c r="Q788" i="6" s="1"/>
  <c r="S788" i="6"/>
  <c r="V788" i="6"/>
  <c r="B789" i="6"/>
  <c r="C789" i="6"/>
  <c r="G789" i="6"/>
  <c r="Q789" i="6" s="1"/>
  <c r="S789" i="6"/>
  <c r="V789" i="6"/>
  <c r="B790" i="6"/>
  <c r="C790" i="6"/>
  <c r="G790" i="6"/>
  <c r="Q790" i="6" s="1"/>
  <c r="S790" i="6"/>
  <c r="V790" i="6"/>
  <c r="B791" i="6"/>
  <c r="C791" i="6"/>
  <c r="G791" i="6"/>
  <c r="Q791" i="6" s="1"/>
  <c r="S791" i="6"/>
  <c r="V791" i="6"/>
  <c r="B792" i="6"/>
  <c r="C792" i="6"/>
  <c r="G792" i="6"/>
  <c r="Q792" i="6" s="1"/>
  <c r="S792" i="6"/>
  <c r="V792" i="6"/>
  <c r="B793" i="6"/>
  <c r="C793" i="6"/>
  <c r="G793" i="6"/>
  <c r="Q793" i="6" s="1"/>
  <c r="S793" i="6"/>
  <c r="V793" i="6"/>
  <c r="B794" i="6"/>
  <c r="C794" i="6"/>
  <c r="G794" i="6"/>
  <c r="Q794" i="6" s="1"/>
  <c r="S794" i="6"/>
  <c r="V794" i="6"/>
  <c r="B795" i="6"/>
  <c r="C795" i="6"/>
  <c r="G795" i="6"/>
  <c r="Q795" i="6" s="1"/>
  <c r="S795" i="6"/>
  <c r="V795" i="6"/>
  <c r="B796" i="6"/>
  <c r="C796" i="6"/>
  <c r="G796" i="6"/>
  <c r="Q796" i="6" s="1"/>
  <c r="S796" i="6"/>
  <c r="V796" i="6"/>
  <c r="B797" i="6"/>
  <c r="C797" i="6"/>
  <c r="G797" i="6"/>
  <c r="Q797" i="6" s="1"/>
  <c r="S797" i="6"/>
  <c r="V797" i="6"/>
  <c r="B798" i="6"/>
  <c r="C798" i="6"/>
  <c r="G798" i="6"/>
  <c r="Q798" i="6" s="1"/>
  <c r="S798" i="6"/>
  <c r="V798" i="6"/>
  <c r="B799" i="6"/>
  <c r="C799" i="6"/>
  <c r="G799" i="6"/>
  <c r="Q799" i="6" s="1"/>
  <c r="S799" i="6"/>
  <c r="V799" i="6"/>
  <c r="B800" i="6"/>
  <c r="C800" i="6"/>
  <c r="G800" i="6"/>
  <c r="Q800" i="6" s="1"/>
  <c r="S800" i="6"/>
  <c r="V800" i="6"/>
  <c r="B801" i="6"/>
  <c r="C801" i="6"/>
  <c r="G801" i="6"/>
  <c r="Q801" i="6" s="1"/>
  <c r="S801" i="6"/>
  <c r="V801" i="6"/>
  <c r="B802" i="6"/>
  <c r="C802" i="6"/>
  <c r="G802" i="6"/>
  <c r="Q802" i="6" s="1"/>
  <c r="S802" i="6"/>
  <c r="V802" i="6"/>
  <c r="B803" i="6"/>
  <c r="C803" i="6"/>
  <c r="G803" i="6"/>
  <c r="Q803" i="6" s="1"/>
  <c r="S803" i="6"/>
  <c r="V803" i="6"/>
  <c r="B804" i="6"/>
  <c r="C804" i="6"/>
  <c r="G804" i="6"/>
  <c r="Q804" i="6" s="1"/>
  <c r="S804" i="6"/>
  <c r="V804" i="6"/>
  <c r="B805" i="6"/>
  <c r="C805" i="6"/>
  <c r="G805" i="6"/>
  <c r="Q805" i="6" s="1"/>
  <c r="S805" i="6"/>
  <c r="V805" i="6"/>
  <c r="B806" i="6"/>
  <c r="C806" i="6"/>
  <c r="G806" i="6"/>
  <c r="Q806" i="6" s="1"/>
  <c r="S806" i="6"/>
  <c r="V806" i="6"/>
  <c r="B807" i="6"/>
  <c r="C807" i="6"/>
  <c r="G807" i="6"/>
  <c r="Q807" i="6" s="1"/>
  <c r="S807" i="6"/>
  <c r="V807" i="6"/>
  <c r="B808" i="6"/>
  <c r="C808" i="6"/>
  <c r="G808" i="6"/>
  <c r="Q808" i="6" s="1"/>
  <c r="S808" i="6"/>
  <c r="V808" i="6"/>
  <c r="B809" i="6"/>
  <c r="C809" i="6"/>
  <c r="G809" i="6"/>
  <c r="Q809" i="6" s="1"/>
  <c r="S809" i="6"/>
  <c r="V809" i="6"/>
  <c r="B810" i="6"/>
  <c r="C810" i="6"/>
  <c r="G810" i="6"/>
  <c r="Q810" i="6" s="1"/>
  <c r="S810" i="6"/>
  <c r="V810" i="6"/>
  <c r="B811" i="6"/>
  <c r="C811" i="6"/>
  <c r="G811" i="6"/>
  <c r="Q811" i="6" s="1"/>
  <c r="S811" i="6"/>
  <c r="V811" i="6"/>
  <c r="B812" i="6"/>
  <c r="C812" i="6"/>
  <c r="G812" i="6"/>
  <c r="Q812" i="6" s="1"/>
  <c r="S812" i="6"/>
  <c r="V812" i="6"/>
  <c r="B813" i="6"/>
  <c r="C813" i="6"/>
  <c r="G813" i="6"/>
  <c r="Q813" i="6" s="1"/>
  <c r="S813" i="6"/>
  <c r="V813" i="6"/>
  <c r="B814" i="6"/>
  <c r="C814" i="6"/>
  <c r="G814" i="6"/>
  <c r="Q814" i="6" s="1"/>
  <c r="S814" i="6"/>
  <c r="V814" i="6"/>
  <c r="B815" i="6"/>
  <c r="C815" i="6"/>
  <c r="G815" i="6"/>
  <c r="Q815" i="6" s="1"/>
  <c r="S815" i="6"/>
  <c r="V815" i="6"/>
  <c r="B816" i="6"/>
  <c r="C816" i="6"/>
  <c r="G816" i="6"/>
  <c r="Q816" i="6" s="1"/>
  <c r="S816" i="6"/>
  <c r="V816" i="6"/>
  <c r="B817" i="6"/>
  <c r="C817" i="6"/>
  <c r="G817" i="6"/>
  <c r="Q817" i="6" s="1"/>
  <c r="S817" i="6"/>
  <c r="V817" i="6"/>
  <c r="B818" i="6"/>
  <c r="C818" i="6"/>
  <c r="G818" i="6"/>
  <c r="Q818" i="6" s="1"/>
  <c r="S818" i="6"/>
  <c r="V818" i="6"/>
  <c r="B819" i="6"/>
  <c r="C819" i="6"/>
  <c r="G819" i="6"/>
  <c r="Q819" i="6" s="1"/>
  <c r="S819" i="6"/>
  <c r="V819" i="6"/>
  <c r="B820" i="6"/>
  <c r="C820" i="6"/>
  <c r="G820" i="6"/>
  <c r="Q820" i="6" s="1"/>
  <c r="S820" i="6"/>
  <c r="V820" i="6"/>
  <c r="B821" i="6"/>
  <c r="C821" i="6"/>
  <c r="G821" i="6"/>
  <c r="Q821" i="6" s="1"/>
  <c r="S821" i="6"/>
  <c r="V821" i="6"/>
  <c r="B822" i="6"/>
  <c r="C822" i="6"/>
  <c r="G822" i="6"/>
  <c r="Q822" i="6" s="1"/>
  <c r="S822" i="6"/>
  <c r="V822" i="6"/>
  <c r="B823" i="6"/>
  <c r="C823" i="6"/>
  <c r="G823" i="6"/>
  <c r="Q823" i="6" s="1"/>
  <c r="S823" i="6"/>
  <c r="V823" i="6"/>
  <c r="B824" i="6"/>
  <c r="C824" i="6"/>
  <c r="G824" i="6"/>
  <c r="Q824" i="6" s="1"/>
  <c r="S824" i="6"/>
  <c r="V824" i="6"/>
  <c r="B825" i="6"/>
  <c r="C825" i="6"/>
  <c r="G825" i="6"/>
  <c r="Q825" i="6" s="1"/>
  <c r="S825" i="6"/>
  <c r="V825" i="6"/>
  <c r="B826" i="6"/>
  <c r="C826" i="6"/>
  <c r="G826" i="6"/>
  <c r="Q826" i="6" s="1"/>
  <c r="S826" i="6"/>
  <c r="V826" i="6"/>
  <c r="B827" i="6"/>
  <c r="C827" i="6"/>
  <c r="G827" i="6"/>
  <c r="Q827" i="6" s="1"/>
  <c r="S827" i="6"/>
  <c r="V827" i="6"/>
  <c r="B828" i="6"/>
  <c r="C828" i="6"/>
  <c r="G828" i="6"/>
  <c r="Q828" i="6" s="1"/>
  <c r="S828" i="6"/>
  <c r="V828" i="6"/>
  <c r="B829" i="6"/>
  <c r="C829" i="6"/>
  <c r="G829" i="6"/>
  <c r="Q829" i="6" s="1"/>
  <c r="S829" i="6"/>
  <c r="V829" i="6"/>
  <c r="B830" i="6"/>
  <c r="C830" i="6"/>
  <c r="G830" i="6"/>
  <c r="Q830" i="6" s="1"/>
  <c r="S830" i="6"/>
  <c r="V830" i="6"/>
  <c r="B831" i="6"/>
  <c r="C831" i="6"/>
  <c r="G831" i="6"/>
  <c r="Q831" i="6" s="1"/>
  <c r="S831" i="6"/>
  <c r="V831" i="6"/>
  <c r="B832" i="6"/>
  <c r="C832" i="6"/>
  <c r="G832" i="6"/>
  <c r="Q832" i="6" s="1"/>
  <c r="S832" i="6"/>
  <c r="V832" i="6"/>
  <c r="B833" i="6"/>
  <c r="C833" i="6"/>
  <c r="G833" i="6"/>
  <c r="S833" i="6"/>
  <c r="V833" i="6"/>
  <c r="B834" i="6"/>
  <c r="C834" i="6"/>
  <c r="G834" i="6"/>
  <c r="Q834" i="6" s="1"/>
  <c r="S834" i="6"/>
  <c r="V834" i="6"/>
  <c r="B835" i="6"/>
  <c r="C835" i="6"/>
  <c r="G835" i="6"/>
  <c r="Q835" i="6" s="1"/>
  <c r="S835" i="6"/>
  <c r="V835" i="6"/>
  <c r="B836" i="6"/>
  <c r="C836" i="6"/>
  <c r="G836" i="6"/>
  <c r="Q836" i="6" s="1"/>
  <c r="S836" i="6"/>
  <c r="V836" i="6"/>
  <c r="B837" i="6"/>
  <c r="C837" i="6"/>
  <c r="G837" i="6"/>
  <c r="S837" i="6"/>
  <c r="V837" i="6"/>
  <c r="B838" i="6"/>
  <c r="C838" i="6"/>
  <c r="G838" i="6"/>
  <c r="Q838" i="6" s="1"/>
  <c r="S838" i="6"/>
  <c r="V838" i="6"/>
  <c r="B839" i="6"/>
  <c r="C839" i="6"/>
  <c r="G839" i="6"/>
  <c r="Q839" i="6" s="1"/>
  <c r="S839" i="6"/>
  <c r="V839" i="6"/>
  <c r="B840" i="6"/>
  <c r="C840" i="6"/>
  <c r="G840" i="6"/>
  <c r="Q840" i="6" s="1"/>
  <c r="S840" i="6"/>
  <c r="V840" i="6"/>
  <c r="B841" i="6"/>
  <c r="C841" i="6"/>
  <c r="G841" i="6"/>
  <c r="S841" i="6"/>
  <c r="V841" i="6"/>
  <c r="B842" i="6"/>
  <c r="C842" i="6"/>
  <c r="G842" i="6"/>
  <c r="Q842" i="6" s="1"/>
  <c r="S842" i="6"/>
  <c r="V842" i="6"/>
  <c r="B843" i="6"/>
  <c r="C843" i="6"/>
  <c r="G843" i="6"/>
  <c r="Q843" i="6" s="1"/>
  <c r="S843" i="6"/>
  <c r="V843" i="6"/>
  <c r="B844" i="6"/>
  <c r="C844" i="6"/>
  <c r="G844" i="6"/>
  <c r="Q844" i="6" s="1"/>
  <c r="S844" i="6"/>
  <c r="V844" i="6"/>
  <c r="B845" i="6"/>
  <c r="C845" i="6"/>
  <c r="G845" i="6"/>
  <c r="S845" i="6"/>
  <c r="V845" i="6"/>
  <c r="B846" i="6"/>
  <c r="C846" i="6"/>
  <c r="G846" i="6"/>
  <c r="Q846" i="6" s="1"/>
  <c r="S846" i="6"/>
  <c r="V846" i="6"/>
  <c r="B847" i="6"/>
  <c r="C847" i="6"/>
  <c r="G847" i="6"/>
  <c r="Q847" i="6" s="1"/>
  <c r="S847" i="6"/>
  <c r="V847" i="6"/>
  <c r="B848" i="6"/>
  <c r="C848" i="6"/>
  <c r="G848" i="6"/>
  <c r="Q848" i="6" s="1"/>
  <c r="S848" i="6"/>
  <c r="V848" i="6"/>
  <c r="B849" i="6"/>
  <c r="C849" i="6"/>
  <c r="G849" i="6"/>
  <c r="S849" i="6"/>
  <c r="V849" i="6"/>
  <c r="B850" i="6"/>
  <c r="C850" i="6"/>
  <c r="G850" i="6"/>
  <c r="Q850" i="6" s="1"/>
  <c r="S850" i="6"/>
  <c r="V850" i="6"/>
  <c r="B851" i="6"/>
  <c r="C851" i="6"/>
  <c r="G851" i="6"/>
  <c r="Q851" i="6" s="1"/>
  <c r="S851" i="6"/>
  <c r="V851" i="6"/>
  <c r="B852" i="6"/>
  <c r="C852" i="6"/>
  <c r="G852" i="6"/>
  <c r="Q852" i="6" s="1"/>
  <c r="S852" i="6"/>
  <c r="V852" i="6"/>
  <c r="B853" i="6"/>
  <c r="C853" i="6"/>
  <c r="G853" i="6"/>
  <c r="S853" i="6"/>
  <c r="V853" i="6"/>
  <c r="B854" i="6"/>
  <c r="C854" i="6"/>
  <c r="G854" i="6"/>
  <c r="Q854" i="6" s="1"/>
  <c r="S854" i="6"/>
  <c r="V854" i="6"/>
  <c r="B855" i="6"/>
  <c r="C855" i="6"/>
  <c r="G855" i="6"/>
  <c r="Q855" i="6" s="1"/>
  <c r="S855" i="6"/>
  <c r="V855" i="6"/>
  <c r="B856" i="6"/>
  <c r="C856" i="6"/>
  <c r="G856" i="6"/>
  <c r="Q856" i="6" s="1"/>
  <c r="S856" i="6"/>
  <c r="V856" i="6"/>
  <c r="B857" i="6"/>
  <c r="C857" i="6"/>
  <c r="G857" i="6"/>
  <c r="S857" i="6"/>
  <c r="V857" i="6"/>
  <c r="B858" i="6"/>
  <c r="C858" i="6"/>
  <c r="G858" i="6"/>
  <c r="Q858" i="6" s="1"/>
  <c r="S858" i="6"/>
  <c r="V858" i="6"/>
  <c r="B859" i="6"/>
  <c r="C859" i="6"/>
  <c r="G859" i="6"/>
  <c r="Q859" i="6" s="1"/>
  <c r="S859" i="6"/>
  <c r="V859" i="6"/>
  <c r="B860" i="6"/>
  <c r="C860" i="6"/>
  <c r="G860" i="6"/>
  <c r="Q860" i="6" s="1"/>
  <c r="S860" i="6"/>
  <c r="V860" i="6"/>
  <c r="B861" i="6"/>
  <c r="C861" i="6"/>
  <c r="G861" i="6"/>
  <c r="S861" i="6"/>
  <c r="V861" i="6"/>
  <c r="B862" i="6"/>
  <c r="C862" i="6"/>
  <c r="G862" i="6"/>
  <c r="Q862" i="6" s="1"/>
  <c r="S862" i="6"/>
  <c r="V862" i="6"/>
  <c r="B863" i="6"/>
  <c r="C863" i="6"/>
  <c r="G863" i="6"/>
  <c r="Q863" i="6" s="1"/>
  <c r="S863" i="6"/>
  <c r="V863" i="6"/>
  <c r="B864" i="6"/>
  <c r="C864" i="6"/>
  <c r="G864" i="6"/>
  <c r="Q864" i="6" s="1"/>
  <c r="S864" i="6"/>
  <c r="V864" i="6"/>
  <c r="B865" i="6"/>
  <c r="C865" i="6"/>
  <c r="G865" i="6"/>
  <c r="Q865" i="6" s="1"/>
  <c r="S865" i="6"/>
  <c r="V865" i="6"/>
  <c r="B866" i="6"/>
  <c r="C866" i="6"/>
  <c r="G866" i="6"/>
  <c r="Q866" i="6" s="1"/>
  <c r="S866" i="6"/>
  <c r="V866" i="6"/>
  <c r="B867" i="6"/>
  <c r="C867" i="6"/>
  <c r="G867" i="6"/>
  <c r="Q867" i="6" s="1"/>
  <c r="S867" i="6"/>
  <c r="V867" i="6"/>
  <c r="B868" i="6"/>
  <c r="C868" i="6"/>
  <c r="G868" i="6"/>
  <c r="Q868" i="6" s="1"/>
  <c r="S868" i="6"/>
  <c r="V868" i="6"/>
  <c r="B869" i="6"/>
  <c r="C869" i="6"/>
  <c r="G869" i="6"/>
  <c r="Q869" i="6" s="1"/>
  <c r="S869" i="6"/>
  <c r="V869" i="6"/>
  <c r="B870" i="6"/>
  <c r="C870" i="6"/>
  <c r="G870" i="6"/>
  <c r="Q870" i="6" s="1"/>
  <c r="S870" i="6"/>
  <c r="V870" i="6"/>
  <c r="B871" i="6"/>
  <c r="C871" i="6"/>
  <c r="G871" i="6"/>
  <c r="Q871" i="6" s="1"/>
  <c r="S871" i="6"/>
  <c r="V871" i="6"/>
  <c r="B872" i="6"/>
  <c r="C872" i="6"/>
  <c r="G872" i="6"/>
  <c r="Q872" i="6" s="1"/>
  <c r="S872" i="6"/>
  <c r="V872" i="6"/>
  <c r="B873" i="6"/>
  <c r="C873" i="6"/>
  <c r="G873" i="6"/>
  <c r="Q873" i="6" s="1"/>
  <c r="S873" i="6"/>
  <c r="V873" i="6"/>
  <c r="B874" i="6"/>
  <c r="C874" i="6"/>
  <c r="G874" i="6"/>
  <c r="Q874" i="6" s="1"/>
  <c r="S874" i="6"/>
  <c r="V874" i="6"/>
  <c r="B875" i="6"/>
  <c r="C875" i="6"/>
  <c r="G875" i="6"/>
  <c r="Q875" i="6" s="1"/>
  <c r="S875" i="6"/>
  <c r="V875" i="6"/>
  <c r="B876" i="6"/>
  <c r="C876" i="6"/>
  <c r="G876" i="6"/>
  <c r="Q876" i="6" s="1"/>
  <c r="S876" i="6"/>
  <c r="V876" i="6"/>
  <c r="B877" i="6"/>
  <c r="C877" i="6"/>
  <c r="G877" i="6"/>
  <c r="Q877" i="6" s="1"/>
  <c r="S877" i="6"/>
  <c r="V877" i="6"/>
  <c r="B878" i="6"/>
  <c r="C878" i="6"/>
  <c r="G878" i="6"/>
  <c r="Q878" i="6" s="1"/>
  <c r="S878" i="6"/>
  <c r="V878" i="6"/>
  <c r="B879" i="6"/>
  <c r="C879" i="6"/>
  <c r="G879" i="6"/>
  <c r="Q879" i="6" s="1"/>
  <c r="S879" i="6"/>
  <c r="V879" i="6"/>
  <c r="B880" i="6"/>
  <c r="C880" i="6"/>
  <c r="G880" i="6"/>
  <c r="Q880" i="6" s="1"/>
  <c r="S880" i="6"/>
  <c r="V880" i="6"/>
  <c r="B881" i="6"/>
  <c r="C881" i="6"/>
  <c r="G881" i="6"/>
  <c r="Q881" i="6" s="1"/>
  <c r="S881" i="6"/>
  <c r="V881" i="6"/>
  <c r="B882" i="6"/>
  <c r="C882" i="6"/>
  <c r="G882" i="6"/>
  <c r="Q882" i="6" s="1"/>
  <c r="S882" i="6"/>
  <c r="V882" i="6"/>
  <c r="B883" i="6"/>
  <c r="C883" i="6"/>
  <c r="G883" i="6"/>
  <c r="Q883" i="6" s="1"/>
  <c r="S883" i="6"/>
  <c r="V883" i="6"/>
  <c r="B884" i="6"/>
  <c r="C884" i="6"/>
  <c r="G884" i="6"/>
  <c r="Q884" i="6" s="1"/>
  <c r="S884" i="6"/>
  <c r="V884" i="6"/>
  <c r="B885" i="6"/>
  <c r="C885" i="6"/>
  <c r="G885" i="6"/>
  <c r="Q885" i="6" s="1"/>
  <c r="S885" i="6"/>
  <c r="V885" i="6"/>
  <c r="B886" i="6"/>
  <c r="C886" i="6"/>
  <c r="G886" i="6"/>
  <c r="Q886" i="6" s="1"/>
  <c r="S886" i="6"/>
  <c r="V886" i="6"/>
  <c r="B887" i="6"/>
  <c r="C887" i="6"/>
  <c r="G887" i="6"/>
  <c r="Q887" i="6" s="1"/>
  <c r="S887" i="6"/>
  <c r="V887" i="6"/>
  <c r="B888" i="6"/>
  <c r="C888" i="6"/>
  <c r="G888" i="6"/>
  <c r="Q888" i="6" s="1"/>
  <c r="S888" i="6"/>
  <c r="V888" i="6"/>
  <c r="B889" i="6"/>
  <c r="C889" i="6"/>
  <c r="G889" i="6"/>
  <c r="Q889" i="6" s="1"/>
  <c r="S889" i="6"/>
  <c r="V889" i="6"/>
  <c r="B890" i="6"/>
  <c r="C890" i="6"/>
  <c r="G890" i="6"/>
  <c r="Q890" i="6" s="1"/>
  <c r="S890" i="6"/>
  <c r="V890" i="6"/>
  <c r="B891" i="6"/>
  <c r="C891" i="6"/>
  <c r="G891" i="6"/>
  <c r="Q891" i="6" s="1"/>
  <c r="S891" i="6"/>
  <c r="V891" i="6"/>
  <c r="B892" i="6"/>
  <c r="C892" i="6"/>
  <c r="G892" i="6"/>
  <c r="Q892" i="6" s="1"/>
  <c r="S892" i="6"/>
  <c r="V892" i="6"/>
  <c r="B893" i="6"/>
  <c r="C893" i="6"/>
  <c r="G893" i="6"/>
  <c r="Q893" i="6" s="1"/>
  <c r="S893" i="6"/>
  <c r="V893" i="6"/>
  <c r="B894" i="6"/>
  <c r="C894" i="6"/>
  <c r="G894" i="6"/>
  <c r="Q894" i="6" s="1"/>
  <c r="S894" i="6"/>
  <c r="V894" i="6"/>
  <c r="B895" i="6"/>
  <c r="C895" i="6"/>
  <c r="G895" i="6"/>
  <c r="Q895" i="6" s="1"/>
  <c r="S895" i="6"/>
  <c r="V895" i="6"/>
  <c r="B896" i="6"/>
  <c r="C896" i="6"/>
  <c r="G896" i="6"/>
  <c r="Q896" i="6" s="1"/>
  <c r="S896" i="6"/>
  <c r="V896" i="6"/>
  <c r="B897" i="6"/>
  <c r="C897" i="6"/>
  <c r="G897" i="6"/>
  <c r="Q897" i="6" s="1"/>
  <c r="S897" i="6"/>
  <c r="V897" i="6"/>
  <c r="B898" i="6"/>
  <c r="C898" i="6"/>
  <c r="G898" i="6"/>
  <c r="Q898" i="6" s="1"/>
  <c r="S898" i="6"/>
  <c r="V898" i="6"/>
  <c r="B899" i="6"/>
  <c r="C899" i="6"/>
  <c r="G899" i="6"/>
  <c r="Q899" i="6" s="1"/>
  <c r="S899" i="6"/>
  <c r="V899" i="6"/>
  <c r="B900" i="6"/>
  <c r="C900" i="6"/>
  <c r="G900" i="6"/>
  <c r="Q900" i="6" s="1"/>
  <c r="S900" i="6"/>
  <c r="V900" i="6"/>
  <c r="B901" i="6"/>
  <c r="C901" i="6"/>
  <c r="G901" i="6"/>
  <c r="Q901" i="6" s="1"/>
  <c r="S901" i="6"/>
  <c r="V901" i="6"/>
  <c r="B902" i="6"/>
  <c r="C902" i="6"/>
  <c r="G902" i="6"/>
  <c r="Q902" i="6" s="1"/>
  <c r="S902" i="6"/>
  <c r="V902" i="6"/>
  <c r="B903" i="6"/>
  <c r="C903" i="6"/>
  <c r="G903" i="6"/>
  <c r="Q903" i="6" s="1"/>
  <c r="S903" i="6"/>
  <c r="V903" i="6"/>
  <c r="B904" i="6"/>
  <c r="C904" i="6"/>
  <c r="G904" i="6"/>
  <c r="Q904" i="6" s="1"/>
  <c r="S904" i="6"/>
  <c r="V904" i="6"/>
  <c r="B905" i="6"/>
  <c r="C905" i="6"/>
  <c r="G905" i="6"/>
  <c r="Q905" i="6" s="1"/>
  <c r="S905" i="6"/>
  <c r="V905" i="6"/>
  <c r="B906" i="6"/>
  <c r="C906" i="6"/>
  <c r="G906" i="6"/>
  <c r="Q906" i="6" s="1"/>
  <c r="S906" i="6"/>
  <c r="V906" i="6"/>
  <c r="B907" i="6"/>
  <c r="C907" i="6"/>
  <c r="G907" i="6"/>
  <c r="Q907" i="6" s="1"/>
  <c r="S907" i="6"/>
  <c r="V907" i="6"/>
  <c r="B908" i="6"/>
  <c r="C908" i="6"/>
  <c r="G908" i="6"/>
  <c r="Q908" i="6" s="1"/>
  <c r="S908" i="6"/>
  <c r="V908" i="6"/>
  <c r="B909" i="6"/>
  <c r="C909" i="6"/>
  <c r="G909" i="6"/>
  <c r="Q909" i="6" s="1"/>
  <c r="S909" i="6"/>
  <c r="V909" i="6"/>
  <c r="B910" i="6"/>
  <c r="C910" i="6"/>
  <c r="G910" i="6"/>
  <c r="Q910" i="6" s="1"/>
  <c r="S910" i="6"/>
  <c r="V910" i="6"/>
  <c r="B911" i="6"/>
  <c r="C911" i="6"/>
  <c r="G911" i="6"/>
  <c r="Q911" i="6" s="1"/>
  <c r="S911" i="6"/>
  <c r="V911" i="6"/>
  <c r="B912" i="6"/>
  <c r="C912" i="6"/>
  <c r="G912" i="6"/>
  <c r="Q912" i="6" s="1"/>
  <c r="S912" i="6"/>
  <c r="V912" i="6"/>
  <c r="B913" i="6"/>
  <c r="C913" i="6"/>
  <c r="G913" i="6"/>
  <c r="Q913" i="6" s="1"/>
  <c r="S913" i="6"/>
  <c r="V913" i="6"/>
  <c r="B914" i="6"/>
  <c r="C914" i="6"/>
  <c r="G914" i="6"/>
  <c r="Q914" i="6" s="1"/>
  <c r="S914" i="6"/>
  <c r="V914" i="6"/>
  <c r="B915" i="6"/>
  <c r="C915" i="6"/>
  <c r="G915" i="6"/>
  <c r="Q915" i="6" s="1"/>
  <c r="S915" i="6"/>
  <c r="V915" i="6"/>
  <c r="B916" i="6"/>
  <c r="C916" i="6"/>
  <c r="G916" i="6"/>
  <c r="Q916" i="6" s="1"/>
  <c r="S916" i="6"/>
  <c r="V916" i="6"/>
  <c r="B917" i="6"/>
  <c r="C917" i="6"/>
  <c r="G917" i="6"/>
  <c r="Q917" i="6" s="1"/>
  <c r="S917" i="6"/>
  <c r="V917" i="6"/>
  <c r="B918" i="6"/>
  <c r="C918" i="6"/>
  <c r="G918" i="6"/>
  <c r="Q918" i="6" s="1"/>
  <c r="S918" i="6"/>
  <c r="V918" i="6"/>
  <c r="B919" i="6"/>
  <c r="C919" i="6"/>
  <c r="G919" i="6"/>
  <c r="Q919" i="6" s="1"/>
  <c r="S919" i="6"/>
  <c r="V919" i="6"/>
  <c r="B920" i="6"/>
  <c r="C920" i="6"/>
  <c r="G920" i="6"/>
  <c r="Q920" i="6" s="1"/>
  <c r="S920" i="6"/>
  <c r="V920" i="6"/>
  <c r="B921" i="6"/>
  <c r="C921" i="6"/>
  <c r="G921" i="6"/>
  <c r="Q921" i="6" s="1"/>
  <c r="S921" i="6"/>
  <c r="V921" i="6"/>
  <c r="B922" i="6"/>
  <c r="C922" i="6"/>
  <c r="G922" i="6"/>
  <c r="Q922" i="6" s="1"/>
  <c r="S922" i="6"/>
  <c r="V922" i="6"/>
  <c r="B923" i="6"/>
  <c r="C923" i="6"/>
  <c r="G923" i="6"/>
  <c r="Q923" i="6" s="1"/>
  <c r="S923" i="6"/>
  <c r="V923" i="6"/>
  <c r="B924" i="6"/>
  <c r="C924" i="6"/>
  <c r="G924" i="6"/>
  <c r="Q924" i="6" s="1"/>
  <c r="S924" i="6"/>
  <c r="V924" i="6"/>
  <c r="B925" i="6"/>
  <c r="C925" i="6"/>
  <c r="G925" i="6"/>
  <c r="Q925" i="6" s="1"/>
  <c r="S925" i="6"/>
  <c r="V925" i="6"/>
  <c r="B926" i="6"/>
  <c r="C926" i="6"/>
  <c r="G926" i="6"/>
  <c r="Q926" i="6" s="1"/>
  <c r="S926" i="6"/>
  <c r="V926" i="6"/>
  <c r="B927" i="6"/>
  <c r="C927" i="6"/>
  <c r="G927" i="6"/>
  <c r="Q927" i="6" s="1"/>
  <c r="S927" i="6"/>
  <c r="V927" i="6"/>
  <c r="B928" i="6"/>
  <c r="C928" i="6"/>
  <c r="G928" i="6"/>
  <c r="Q928" i="6" s="1"/>
  <c r="S928" i="6"/>
  <c r="V928" i="6"/>
  <c r="B929" i="6"/>
  <c r="C929" i="6"/>
  <c r="G929" i="6"/>
  <c r="Q929" i="6" s="1"/>
  <c r="S929" i="6"/>
  <c r="V929" i="6"/>
  <c r="B930" i="6"/>
  <c r="C930" i="6"/>
  <c r="G930" i="6"/>
  <c r="Q930" i="6" s="1"/>
  <c r="S930" i="6"/>
  <c r="V930" i="6"/>
  <c r="B931" i="6"/>
  <c r="C931" i="6"/>
  <c r="G931" i="6"/>
  <c r="Q931" i="6" s="1"/>
  <c r="S931" i="6"/>
  <c r="V931" i="6"/>
  <c r="B932" i="6"/>
  <c r="C932" i="6"/>
  <c r="G932" i="6"/>
  <c r="Q932" i="6" s="1"/>
  <c r="S932" i="6"/>
  <c r="V932" i="6"/>
  <c r="B933" i="6"/>
  <c r="C933" i="6"/>
  <c r="G933" i="6"/>
  <c r="Q933" i="6" s="1"/>
  <c r="S933" i="6"/>
  <c r="V933" i="6"/>
  <c r="B934" i="6"/>
  <c r="C934" i="6"/>
  <c r="G934" i="6"/>
  <c r="Q934" i="6" s="1"/>
  <c r="S934" i="6"/>
  <c r="V934" i="6"/>
  <c r="B935" i="6"/>
  <c r="C935" i="6"/>
  <c r="G935" i="6"/>
  <c r="Q935" i="6" s="1"/>
  <c r="S935" i="6"/>
  <c r="V935" i="6"/>
  <c r="B936" i="6"/>
  <c r="C936" i="6"/>
  <c r="G936" i="6"/>
  <c r="Q936" i="6" s="1"/>
  <c r="S936" i="6"/>
  <c r="V936" i="6"/>
  <c r="B937" i="6"/>
  <c r="C937" i="6"/>
  <c r="G937" i="6"/>
  <c r="Q937" i="6" s="1"/>
  <c r="S937" i="6"/>
  <c r="V937" i="6"/>
  <c r="B938" i="6"/>
  <c r="C938" i="6"/>
  <c r="G938" i="6"/>
  <c r="Q938" i="6" s="1"/>
  <c r="S938" i="6"/>
  <c r="V938" i="6"/>
  <c r="B939" i="6"/>
  <c r="C939" i="6"/>
  <c r="G939" i="6"/>
  <c r="Q939" i="6" s="1"/>
  <c r="S939" i="6"/>
  <c r="V939" i="6"/>
  <c r="B940" i="6"/>
  <c r="C940" i="6"/>
  <c r="G940" i="6"/>
  <c r="Q940" i="6" s="1"/>
  <c r="S940" i="6"/>
  <c r="V940" i="6"/>
  <c r="B941" i="6"/>
  <c r="C941" i="6"/>
  <c r="G941" i="6"/>
  <c r="Q941" i="6" s="1"/>
  <c r="S941" i="6"/>
  <c r="V941" i="6"/>
  <c r="B942" i="6"/>
  <c r="C942" i="6"/>
  <c r="G942" i="6"/>
  <c r="Q942" i="6" s="1"/>
  <c r="S942" i="6"/>
  <c r="V942" i="6"/>
  <c r="B943" i="6"/>
  <c r="C943" i="6"/>
  <c r="G943" i="6"/>
  <c r="Q943" i="6" s="1"/>
  <c r="S943" i="6"/>
  <c r="V943" i="6"/>
  <c r="B944" i="6"/>
  <c r="C944" i="6"/>
  <c r="G944" i="6"/>
  <c r="Q944" i="6" s="1"/>
  <c r="S944" i="6"/>
  <c r="V944" i="6"/>
  <c r="B945" i="6"/>
  <c r="C945" i="6"/>
  <c r="G945" i="6"/>
  <c r="Q945" i="6" s="1"/>
  <c r="S945" i="6"/>
  <c r="V945" i="6"/>
  <c r="B946" i="6"/>
  <c r="C946" i="6"/>
  <c r="G946" i="6"/>
  <c r="Q946" i="6" s="1"/>
  <c r="S946" i="6"/>
  <c r="V946" i="6"/>
  <c r="B947" i="6"/>
  <c r="C947" i="6"/>
  <c r="G947" i="6"/>
  <c r="Q947" i="6" s="1"/>
  <c r="S947" i="6"/>
  <c r="V947" i="6"/>
  <c r="B948" i="6"/>
  <c r="C948" i="6"/>
  <c r="G948" i="6"/>
  <c r="Q948" i="6" s="1"/>
  <c r="S948" i="6"/>
  <c r="V948" i="6"/>
  <c r="B949" i="6"/>
  <c r="C949" i="6"/>
  <c r="G949" i="6"/>
  <c r="Q949" i="6" s="1"/>
  <c r="S949" i="6"/>
  <c r="V949" i="6"/>
  <c r="B950" i="6"/>
  <c r="C950" i="6"/>
  <c r="G950" i="6"/>
  <c r="Q950" i="6" s="1"/>
  <c r="S950" i="6"/>
  <c r="V950" i="6"/>
  <c r="B951" i="6"/>
  <c r="C951" i="6"/>
  <c r="G951" i="6"/>
  <c r="Q951" i="6" s="1"/>
  <c r="S951" i="6"/>
  <c r="V951" i="6"/>
  <c r="B952" i="6"/>
  <c r="C952" i="6"/>
  <c r="G952" i="6"/>
  <c r="Q952" i="6" s="1"/>
  <c r="S952" i="6"/>
  <c r="V952" i="6"/>
  <c r="B953" i="6"/>
  <c r="C953" i="6"/>
  <c r="G953" i="6"/>
  <c r="Q953" i="6" s="1"/>
  <c r="S953" i="6"/>
  <c r="V953" i="6"/>
  <c r="B954" i="6"/>
  <c r="C954" i="6"/>
  <c r="G954" i="6"/>
  <c r="Q954" i="6" s="1"/>
  <c r="S954" i="6"/>
  <c r="V954" i="6"/>
  <c r="B955" i="6"/>
  <c r="C955" i="6"/>
  <c r="G955" i="6"/>
  <c r="Q955" i="6" s="1"/>
  <c r="S955" i="6"/>
  <c r="V955" i="6"/>
  <c r="B956" i="6"/>
  <c r="C956" i="6"/>
  <c r="G956" i="6"/>
  <c r="Q956" i="6" s="1"/>
  <c r="S956" i="6"/>
  <c r="V956" i="6"/>
  <c r="B957" i="6"/>
  <c r="C957" i="6"/>
  <c r="G957" i="6"/>
  <c r="Q957" i="6" s="1"/>
  <c r="S957" i="6"/>
  <c r="V957" i="6"/>
  <c r="B958" i="6"/>
  <c r="C958" i="6"/>
  <c r="G958" i="6"/>
  <c r="Q958" i="6" s="1"/>
  <c r="S958" i="6"/>
  <c r="V958" i="6"/>
  <c r="B959" i="6"/>
  <c r="C959" i="6"/>
  <c r="G959" i="6"/>
  <c r="Q959" i="6" s="1"/>
  <c r="S959" i="6"/>
  <c r="V959" i="6"/>
  <c r="B960" i="6"/>
  <c r="C960" i="6"/>
  <c r="G960" i="6"/>
  <c r="Q960" i="6" s="1"/>
  <c r="S960" i="6"/>
  <c r="V960" i="6"/>
  <c r="B961" i="6"/>
  <c r="C961" i="6"/>
  <c r="G961" i="6"/>
  <c r="Q961" i="6" s="1"/>
  <c r="S961" i="6"/>
  <c r="V961" i="6"/>
  <c r="B962" i="6"/>
  <c r="C962" i="6"/>
  <c r="G962" i="6"/>
  <c r="Q962" i="6" s="1"/>
  <c r="S962" i="6"/>
  <c r="V962" i="6"/>
  <c r="B963" i="6"/>
  <c r="C963" i="6"/>
  <c r="G963" i="6"/>
  <c r="Q963" i="6" s="1"/>
  <c r="S963" i="6"/>
  <c r="V963" i="6"/>
  <c r="B964" i="6"/>
  <c r="C964" i="6"/>
  <c r="G964" i="6"/>
  <c r="Q964" i="6" s="1"/>
  <c r="S964" i="6"/>
  <c r="V964" i="6"/>
  <c r="B965" i="6"/>
  <c r="C965" i="6"/>
  <c r="G965" i="6"/>
  <c r="Q965" i="6" s="1"/>
  <c r="S965" i="6"/>
  <c r="V965" i="6"/>
  <c r="B966" i="6"/>
  <c r="C966" i="6"/>
  <c r="G966" i="6"/>
  <c r="Q966" i="6" s="1"/>
  <c r="S966" i="6"/>
  <c r="V966" i="6"/>
  <c r="B967" i="6"/>
  <c r="C967" i="6"/>
  <c r="G967" i="6"/>
  <c r="Q967" i="6" s="1"/>
  <c r="S967" i="6"/>
  <c r="V967" i="6"/>
  <c r="B968" i="6"/>
  <c r="C968" i="6"/>
  <c r="G968" i="6"/>
  <c r="Q968" i="6" s="1"/>
  <c r="S968" i="6"/>
  <c r="V968" i="6"/>
  <c r="B969" i="6"/>
  <c r="C969" i="6"/>
  <c r="G969" i="6"/>
  <c r="Q969" i="6" s="1"/>
  <c r="S969" i="6"/>
  <c r="V969" i="6"/>
  <c r="B970" i="6"/>
  <c r="C970" i="6"/>
  <c r="G970" i="6"/>
  <c r="Q970" i="6" s="1"/>
  <c r="S970" i="6"/>
  <c r="V970" i="6"/>
  <c r="B971" i="6"/>
  <c r="C971" i="6"/>
  <c r="G971" i="6"/>
  <c r="Q971" i="6" s="1"/>
  <c r="S971" i="6"/>
  <c r="V971" i="6"/>
  <c r="B972" i="6"/>
  <c r="C972" i="6"/>
  <c r="G972" i="6"/>
  <c r="Q972" i="6" s="1"/>
  <c r="S972" i="6"/>
  <c r="V972" i="6"/>
  <c r="B973" i="6"/>
  <c r="C973" i="6"/>
  <c r="G973" i="6"/>
  <c r="Q973" i="6" s="1"/>
  <c r="S973" i="6"/>
  <c r="V973" i="6"/>
  <c r="B974" i="6"/>
  <c r="C974" i="6"/>
  <c r="G974" i="6"/>
  <c r="Q974" i="6" s="1"/>
  <c r="S974" i="6"/>
  <c r="V974" i="6"/>
  <c r="B975" i="6"/>
  <c r="C975" i="6"/>
  <c r="G975" i="6"/>
  <c r="Q975" i="6" s="1"/>
  <c r="S975" i="6"/>
  <c r="V975" i="6"/>
  <c r="B976" i="6"/>
  <c r="C976" i="6"/>
  <c r="G976" i="6"/>
  <c r="Q976" i="6" s="1"/>
  <c r="S976" i="6"/>
  <c r="V976" i="6"/>
  <c r="B977" i="6"/>
  <c r="C977" i="6"/>
  <c r="G977" i="6"/>
  <c r="Q977" i="6" s="1"/>
  <c r="S977" i="6"/>
  <c r="V977" i="6"/>
  <c r="B978" i="6"/>
  <c r="C978" i="6"/>
  <c r="G978" i="6"/>
  <c r="Q978" i="6" s="1"/>
  <c r="S978" i="6"/>
  <c r="V978" i="6"/>
  <c r="B979" i="6"/>
  <c r="C979" i="6"/>
  <c r="G979" i="6"/>
  <c r="Q979" i="6" s="1"/>
  <c r="S979" i="6"/>
  <c r="V979" i="6"/>
  <c r="B980" i="6"/>
  <c r="C980" i="6"/>
  <c r="G980" i="6"/>
  <c r="Q980" i="6" s="1"/>
  <c r="S980" i="6"/>
  <c r="V980" i="6"/>
  <c r="B981" i="6"/>
  <c r="C981" i="6"/>
  <c r="G981" i="6"/>
  <c r="Q981" i="6" s="1"/>
  <c r="S981" i="6"/>
  <c r="V981" i="6"/>
  <c r="B982" i="6"/>
  <c r="C982" i="6"/>
  <c r="G982" i="6"/>
  <c r="Q982" i="6" s="1"/>
  <c r="S982" i="6"/>
  <c r="V982" i="6"/>
  <c r="B983" i="6"/>
  <c r="C983" i="6"/>
  <c r="G983" i="6"/>
  <c r="Q983" i="6" s="1"/>
  <c r="S983" i="6"/>
  <c r="V983" i="6"/>
  <c r="B984" i="6"/>
  <c r="C984" i="6"/>
  <c r="G984" i="6"/>
  <c r="Q984" i="6" s="1"/>
  <c r="S984" i="6"/>
  <c r="V984" i="6"/>
  <c r="B985" i="6"/>
  <c r="C985" i="6"/>
  <c r="G985" i="6"/>
  <c r="Q985" i="6" s="1"/>
  <c r="S985" i="6"/>
  <c r="V985" i="6"/>
  <c r="B986" i="6"/>
  <c r="C986" i="6"/>
  <c r="G986" i="6"/>
  <c r="Q986" i="6" s="1"/>
  <c r="S986" i="6"/>
  <c r="V986" i="6"/>
  <c r="B987" i="6"/>
  <c r="C987" i="6"/>
  <c r="G987" i="6"/>
  <c r="Q987" i="6" s="1"/>
  <c r="S987" i="6"/>
  <c r="V987" i="6"/>
  <c r="B988" i="6"/>
  <c r="C988" i="6"/>
  <c r="G988" i="6"/>
  <c r="Q988" i="6" s="1"/>
  <c r="S988" i="6"/>
  <c r="V988" i="6"/>
  <c r="B989" i="6"/>
  <c r="C989" i="6"/>
  <c r="G989" i="6"/>
  <c r="Q989" i="6" s="1"/>
  <c r="S989" i="6"/>
  <c r="V989" i="6"/>
  <c r="B990" i="6"/>
  <c r="C990" i="6"/>
  <c r="G990" i="6"/>
  <c r="Q990" i="6" s="1"/>
  <c r="S990" i="6"/>
  <c r="V990" i="6"/>
  <c r="B991" i="6"/>
  <c r="C991" i="6"/>
  <c r="G991" i="6"/>
  <c r="Q991" i="6" s="1"/>
  <c r="S991" i="6"/>
  <c r="V991" i="6"/>
  <c r="B992" i="6"/>
  <c r="C992" i="6"/>
  <c r="G992" i="6"/>
  <c r="Q992" i="6" s="1"/>
  <c r="S992" i="6"/>
  <c r="V992" i="6"/>
  <c r="B993" i="6"/>
  <c r="C993" i="6"/>
  <c r="G993" i="6"/>
  <c r="Q993" i="6" s="1"/>
  <c r="S993" i="6"/>
  <c r="V993" i="6"/>
  <c r="B994" i="6"/>
  <c r="C994" i="6"/>
  <c r="G994" i="6"/>
  <c r="Q994" i="6" s="1"/>
  <c r="S994" i="6"/>
  <c r="V994" i="6"/>
  <c r="B995" i="6"/>
  <c r="C995" i="6"/>
  <c r="G995" i="6"/>
  <c r="Q995" i="6" s="1"/>
  <c r="S995" i="6"/>
  <c r="V995" i="6"/>
  <c r="B996" i="6"/>
  <c r="C996" i="6"/>
  <c r="G996" i="6"/>
  <c r="Q996" i="6" s="1"/>
  <c r="S996" i="6"/>
  <c r="V996" i="6"/>
  <c r="B997" i="6"/>
  <c r="C997" i="6"/>
  <c r="G997" i="6"/>
  <c r="Q997" i="6" s="1"/>
  <c r="S997" i="6"/>
  <c r="V997" i="6"/>
  <c r="B998" i="6"/>
  <c r="C998" i="6"/>
  <c r="G998" i="6"/>
  <c r="Q998" i="6" s="1"/>
  <c r="S998" i="6"/>
  <c r="V998" i="6"/>
  <c r="C3" i="7"/>
  <c r="M13" i="30" l="1"/>
  <c r="C14" i="30"/>
  <c r="E14" i="30"/>
  <c r="M10" i="30"/>
  <c r="I12" i="30"/>
  <c r="I10" i="30"/>
  <c r="I11" i="30"/>
  <c r="I13" i="30"/>
  <c r="H13" i="30"/>
  <c r="H11" i="30"/>
  <c r="H10" i="30"/>
  <c r="H12" i="30"/>
  <c r="N910" i="6"/>
  <c r="N718" i="6"/>
  <c r="N717" i="6"/>
  <c r="N708" i="6"/>
  <c r="N707" i="6"/>
  <c r="N702" i="6"/>
  <c r="N691" i="6"/>
  <c r="N686" i="6"/>
  <c r="N685" i="6"/>
  <c r="N676" i="6"/>
  <c r="N675" i="6"/>
  <c r="N646" i="6"/>
  <c r="N974" i="6"/>
  <c r="N846" i="6"/>
  <c r="N170" i="6"/>
  <c r="N169" i="6"/>
  <c r="N144" i="6"/>
  <c r="N81" i="6"/>
  <c r="N373" i="6"/>
  <c r="N238" i="6"/>
  <c r="N233" i="6"/>
  <c r="N226" i="6"/>
  <c r="N213" i="6"/>
  <c r="N132" i="6"/>
  <c r="N97" i="6"/>
  <c r="N96" i="6"/>
  <c r="N95" i="6"/>
  <c r="N942" i="6"/>
  <c r="N878" i="6"/>
  <c r="N764" i="6"/>
  <c r="N763" i="6"/>
  <c r="N760" i="6"/>
  <c r="N636" i="6"/>
  <c r="N477" i="6"/>
  <c r="N476" i="6"/>
  <c r="N475" i="6"/>
  <c r="N88" i="6"/>
  <c r="Q49" i="6"/>
  <c r="AI49" i="6"/>
  <c r="N988" i="6"/>
  <c r="N958" i="6"/>
  <c r="N926" i="6"/>
  <c r="N894" i="6"/>
  <c r="N862" i="6"/>
  <c r="N830" i="6"/>
  <c r="N734" i="6"/>
  <c r="N733" i="6"/>
  <c r="N720" i="6"/>
  <c r="N665" i="6"/>
  <c r="N664" i="6"/>
  <c r="N651" i="6"/>
  <c r="N650" i="6"/>
  <c r="N642" i="6"/>
  <c r="N588" i="6"/>
  <c r="N583" i="6"/>
  <c r="N582" i="6"/>
  <c r="N579" i="6"/>
  <c r="N572" i="6"/>
  <c r="N571" i="6"/>
  <c r="N566" i="6"/>
  <c r="N563" i="6"/>
  <c r="N562" i="6"/>
  <c r="N557" i="6"/>
  <c r="N552" i="6"/>
  <c r="N549" i="6"/>
  <c r="N540" i="6"/>
  <c r="N539" i="6"/>
  <c r="N534" i="6"/>
  <c r="N523" i="6"/>
  <c r="N520" i="6"/>
  <c r="N487" i="6"/>
  <c r="N449" i="6"/>
  <c r="N436" i="6"/>
  <c r="N433" i="6"/>
  <c r="N432" i="6"/>
  <c r="N431" i="6"/>
  <c r="N430" i="6"/>
  <c r="N429" i="6"/>
  <c r="N406" i="6"/>
  <c r="N405" i="6"/>
  <c r="N404" i="6"/>
  <c r="N401" i="6"/>
  <c r="N351" i="6"/>
  <c r="N326" i="6"/>
  <c r="N325" i="6"/>
  <c r="N324" i="6"/>
  <c r="N323" i="6"/>
  <c r="N322" i="6"/>
  <c r="N291" i="6"/>
  <c r="N284" i="6"/>
  <c r="N200" i="6"/>
  <c r="N165" i="6"/>
  <c r="N164" i="6"/>
  <c r="N140" i="6"/>
  <c r="N128" i="6"/>
  <c r="N121" i="6"/>
  <c r="N120" i="6"/>
  <c r="N109" i="6"/>
  <c r="N75" i="6"/>
  <c r="N48" i="6"/>
  <c r="N17" i="6"/>
  <c r="N92" i="6"/>
  <c r="N63" i="6"/>
  <c r="N723" i="6"/>
  <c r="N715" i="6"/>
  <c r="N669" i="6"/>
  <c r="N662" i="6"/>
  <c r="N659" i="6"/>
  <c r="N654" i="6"/>
  <c r="N604" i="6"/>
  <c r="N508" i="6"/>
  <c r="N507" i="6"/>
  <c r="N504" i="6"/>
  <c r="N503" i="6"/>
  <c r="N483" i="6"/>
  <c r="N482" i="6"/>
  <c r="N479" i="6"/>
  <c r="N471" i="6"/>
  <c r="N468" i="6"/>
  <c r="N467" i="6"/>
  <c r="N464" i="6"/>
  <c r="N463" i="6"/>
  <c r="N460" i="6"/>
  <c r="N459" i="6"/>
  <c r="N456" i="6"/>
  <c r="N455" i="6"/>
  <c r="N443" i="6"/>
  <c r="N442" i="6"/>
  <c r="N391" i="6"/>
  <c r="N390" i="6"/>
  <c r="N389" i="6"/>
  <c r="N388" i="6"/>
  <c r="N385" i="6"/>
  <c r="N384" i="6"/>
  <c r="N383" i="6"/>
  <c r="N355" i="6"/>
  <c r="N337" i="6"/>
  <c r="N116" i="6"/>
  <c r="N90" i="6"/>
  <c r="N79" i="6"/>
  <c r="N67" i="6"/>
  <c r="N44" i="6"/>
  <c r="N982" i="6"/>
  <c r="N966" i="6"/>
  <c r="N950" i="6"/>
  <c r="N934" i="6"/>
  <c r="N918" i="6"/>
  <c r="N902" i="6"/>
  <c r="N886" i="6"/>
  <c r="N870" i="6"/>
  <c r="N854" i="6"/>
  <c r="N838" i="6"/>
  <c r="N824" i="6"/>
  <c r="N795" i="6"/>
  <c r="N792" i="6"/>
  <c r="N791" i="6"/>
  <c r="N788" i="6"/>
  <c r="N787" i="6"/>
  <c r="N784" i="6"/>
  <c r="N783" i="6"/>
  <c r="N782" i="6"/>
  <c r="N750" i="6"/>
  <c r="N749" i="6"/>
  <c r="N692" i="6"/>
  <c r="N276" i="6"/>
  <c r="N275" i="6"/>
  <c r="N274" i="6"/>
  <c r="N271" i="6"/>
  <c r="N268" i="6"/>
  <c r="N229" i="6"/>
  <c r="N228" i="6"/>
  <c r="N227" i="6"/>
  <c r="N194" i="6"/>
  <c r="N177" i="6"/>
  <c r="N176" i="6"/>
  <c r="N173" i="6"/>
  <c r="N150" i="6"/>
  <c r="N18" i="6"/>
  <c r="N997" i="6"/>
  <c r="N994" i="6"/>
  <c r="N993" i="6"/>
  <c r="N992" i="6"/>
  <c r="N986" i="6"/>
  <c r="N978" i="6"/>
  <c r="N970" i="6"/>
  <c r="N962" i="6"/>
  <c r="N954" i="6"/>
  <c r="N946" i="6"/>
  <c r="N938" i="6"/>
  <c r="N930" i="6"/>
  <c r="N922" i="6"/>
  <c r="N914" i="6"/>
  <c r="N906" i="6"/>
  <c r="N898" i="6"/>
  <c r="N890" i="6"/>
  <c r="N882" i="6"/>
  <c r="N874" i="6"/>
  <c r="N866" i="6"/>
  <c r="N858" i="6"/>
  <c r="N857" i="6"/>
  <c r="Q857" i="6"/>
  <c r="N850" i="6"/>
  <c r="N849" i="6"/>
  <c r="Q849" i="6"/>
  <c r="N842" i="6"/>
  <c r="N841" i="6"/>
  <c r="Q841" i="6"/>
  <c r="N834" i="6"/>
  <c r="N833" i="6"/>
  <c r="Q833" i="6"/>
  <c r="N828" i="6"/>
  <c r="N820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80" i="6"/>
  <c r="N779" i="6"/>
  <c r="N776" i="6"/>
  <c r="N775" i="6"/>
  <c r="N772" i="6"/>
  <c r="N771" i="6"/>
  <c r="N768" i="6"/>
  <c r="N767" i="6"/>
  <c r="N766" i="6"/>
  <c r="N756" i="6"/>
  <c r="N755" i="6"/>
  <c r="N752" i="6"/>
  <c r="N747" i="6"/>
  <c r="N746" i="6"/>
  <c r="Q746" i="6"/>
  <c r="N744" i="6"/>
  <c r="Q744" i="6"/>
  <c r="N740" i="6"/>
  <c r="N739" i="6"/>
  <c r="N736" i="6"/>
  <c r="N731" i="6"/>
  <c r="N730" i="6"/>
  <c r="Q730" i="6"/>
  <c r="N724" i="6"/>
  <c r="N714" i="6"/>
  <c r="Q714" i="6"/>
  <c r="N683" i="6"/>
  <c r="N682" i="6"/>
  <c r="Q682" i="6"/>
  <c r="N648" i="6"/>
  <c r="N644" i="6"/>
  <c r="N643" i="6"/>
  <c r="Q643" i="6"/>
  <c r="N638" i="6"/>
  <c r="N634" i="6"/>
  <c r="N627" i="6"/>
  <c r="Q627" i="6"/>
  <c r="N625" i="6"/>
  <c r="Q625" i="6"/>
  <c r="N611" i="6"/>
  <c r="Q611" i="6"/>
  <c r="N609" i="6"/>
  <c r="Q609" i="6"/>
  <c r="N590" i="6"/>
  <c r="N577" i="6"/>
  <c r="N576" i="6"/>
  <c r="N575" i="6"/>
  <c r="N574" i="6"/>
  <c r="N567" i="6"/>
  <c r="Q567" i="6"/>
  <c r="N555" i="6"/>
  <c r="N554" i="6"/>
  <c r="N547" i="6"/>
  <c r="N542" i="6"/>
  <c r="N535" i="6"/>
  <c r="Q535" i="6"/>
  <c r="N530" i="6"/>
  <c r="N525" i="6"/>
  <c r="N514" i="6"/>
  <c r="N513" i="6"/>
  <c r="Q513" i="6"/>
  <c r="N511" i="6"/>
  <c r="N510" i="6"/>
  <c r="N501" i="6"/>
  <c r="N500" i="6"/>
  <c r="N499" i="6"/>
  <c r="N498" i="6"/>
  <c r="N495" i="6"/>
  <c r="N492" i="6"/>
  <c r="N491" i="6"/>
  <c r="N490" i="6"/>
  <c r="N489" i="6"/>
  <c r="N485" i="6"/>
  <c r="N484" i="6"/>
  <c r="N481" i="6"/>
  <c r="Q481" i="6"/>
  <c r="N466" i="6"/>
  <c r="Q466" i="6"/>
  <c r="N445" i="6"/>
  <c r="Q445" i="6"/>
  <c r="N438" i="6"/>
  <c r="Q438" i="6"/>
  <c r="N413" i="6"/>
  <c r="Q413" i="6"/>
  <c r="N362" i="6"/>
  <c r="Q362" i="6"/>
  <c r="N346" i="6"/>
  <c r="Q346" i="6"/>
  <c r="N336" i="6"/>
  <c r="Q336" i="6"/>
  <c r="N314" i="6"/>
  <c r="Q314" i="6"/>
  <c r="N298" i="6"/>
  <c r="Q298" i="6"/>
  <c r="N281" i="6"/>
  <c r="Q281" i="6"/>
  <c r="N237" i="6"/>
  <c r="Q237" i="6"/>
  <c r="N235" i="6"/>
  <c r="Q235" i="6"/>
  <c r="N161" i="6"/>
  <c r="Q161" i="6"/>
  <c r="N118" i="6"/>
  <c r="N114" i="6"/>
  <c r="N113" i="6"/>
  <c r="Q113" i="6"/>
  <c r="N106" i="6"/>
  <c r="Q106" i="6"/>
  <c r="N93" i="6"/>
  <c r="N83" i="6"/>
  <c r="N68" i="6"/>
  <c r="Q68" i="6"/>
  <c r="N65" i="6"/>
  <c r="N61" i="6"/>
  <c r="N60" i="6"/>
  <c r="N57" i="6"/>
  <c r="N56" i="6"/>
  <c r="N46" i="6"/>
  <c r="N42" i="6"/>
  <c r="N39" i="6"/>
  <c r="Q39" i="6"/>
  <c r="N33" i="6"/>
  <c r="Q33" i="6"/>
  <c r="N31" i="6"/>
  <c r="Q31" i="6"/>
  <c r="N27" i="6"/>
  <c r="Q27" i="6"/>
  <c r="N23" i="6"/>
  <c r="Q23" i="6"/>
  <c r="N15" i="6"/>
  <c r="N14" i="6"/>
  <c r="N11" i="6"/>
  <c r="N10" i="6"/>
  <c r="N5" i="6"/>
  <c r="N4" i="6"/>
  <c r="N861" i="6"/>
  <c r="Q861" i="6"/>
  <c r="N853" i="6"/>
  <c r="Q853" i="6"/>
  <c r="N845" i="6"/>
  <c r="Q845" i="6"/>
  <c r="N837" i="6"/>
  <c r="Q837" i="6"/>
  <c r="N743" i="6"/>
  <c r="Q743" i="6"/>
  <c r="N700" i="6"/>
  <c r="N699" i="6"/>
  <c r="N698" i="6"/>
  <c r="Q698" i="6"/>
  <c r="N666" i="6"/>
  <c r="Q666" i="6"/>
  <c r="N661" i="6"/>
  <c r="Q661" i="6"/>
  <c r="N641" i="6"/>
  <c r="Q641" i="6"/>
  <c r="N595" i="6"/>
  <c r="Q595" i="6"/>
  <c r="N593" i="6"/>
  <c r="Q593" i="6"/>
  <c r="N570" i="6"/>
  <c r="Q570" i="6"/>
  <c r="N493" i="6"/>
  <c r="Q493" i="6"/>
  <c r="N480" i="6"/>
  <c r="N473" i="6"/>
  <c r="N472" i="6"/>
  <c r="Q472" i="6"/>
  <c r="N451" i="6"/>
  <c r="N450" i="6"/>
  <c r="Q450" i="6"/>
  <c r="N447" i="6"/>
  <c r="N440" i="6"/>
  <c r="N437" i="6"/>
  <c r="Q437" i="6"/>
  <c r="N425" i="6"/>
  <c r="N422" i="6"/>
  <c r="N417" i="6"/>
  <c r="N408" i="6"/>
  <c r="N399" i="6"/>
  <c r="N394" i="6"/>
  <c r="Q394" i="6"/>
  <c r="N381" i="6"/>
  <c r="N374" i="6"/>
  <c r="Q374" i="6"/>
  <c r="N357" i="6"/>
  <c r="N353" i="6"/>
  <c r="N352" i="6"/>
  <c r="Q352" i="6"/>
  <c r="N345" i="6"/>
  <c r="Q345" i="6"/>
  <c r="N341" i="6"/>
  <c r="N331" i="6"/>
  <c r="N330" i="6"/>
  <c r="Q330" i="6"/>
  <c r="N328" i="6"/>
  <c r="N320" i="6"/>
  <c r="N319" i="6"/>
  <c r="N318" i="6"/>
  <c r="N317" i="6"/>
  <c r="N316" i="6"/>
  <c r="N313" i="6"/>
  <c r="Q313" i="6"/>
  <c r="N311" i="6"/>
  <c r="N310" i="6"/>
  <c r="N309" i="6"/>
  <c r="N304" i="6"/>
  <c r="Q304" i="6"/>
  <c r="N302" i="6"/>
  <c r="N301" i="6"/>
  <c r="N300" i="6"/>
  <c r="N295" i="6"/>
  <c r="N278" i="6"/>
  <c r="N272" i="6"/>
  <c r="Q272" i="6"/>
  <c r="N262" i="6"/>
  <c r="N259" i="6"/>
  <c r="N258" i="6"/>
  <c r="N255" i="6"/>
  <c r="N252" i="6"/>
  <c r="N251" i="6"/>
  <c r="N246" i="6"/>
  <c r="N245" i="6"/>
  <c r="Q245" i="6"/>
  <c r="N243" i="6"/>
  <c r="N242" i="6"/>
  <c r="N241" i="6"/>
  <c r="Q241" i="6"/>
  <c r="N231" i="6"/>
  <c r="N222" i="6"/>
  <c r="N217" i="6"/>
  <c r="N207" i="6"/>
  <c r="N205" i="6"/>
  <c r="N204" i="6"/>
  <c r="N203" i="6"/>
  <c r="N202" i="6"/>
  <c r="N198" i="6"/>
  <c r="N192" i="6"/>
  <c r="N191" i="6"/>
  <c r="N190" i="6"/>
  <c r="N189" i="6"/>
  <c r="N188" i="6"/>
  <c r="N187" i="6"/>
  <c r="Q187" i="6"/>
  <c r="N185" i="6"/>
  <c r="N184" i="6"/>
  <c r="N181" i="6"/>
  <c r="N167" i="6"/>
  <c r="N152" i="6"/>
  <c r="N148" i="6"/>
  <c r="N147" i="6"/>
  <c r="Q147" i="6"/>
  <c r="N145" i="6"/>
  <c r="Q145" i="6"/>
  <c r="N142" i="6"/>
  <c r="N138" i="6"/>
  <c r="N137" i="6"/>
  <c r="N136" i="6"/>
  <c r="N130" i="6"/>
  <c r="N126" i="6"/>
  <c r="N123" i="6"/>
  <c r="N122" i="6"/>
  <c r="N99" i="6"/>
  <c r="Q99" i="6"/>
  <c r="N86" i="6"/>
  <c r="Q86" i="6"/>
  <c r="N73" i="6"/>
  <c r="Q73" i="6"/>
  <c r="N71" i="6"/>
  <c r="Q71" i="6"/>
  <c r="N24" i="6"/>
  <c r="Q24" i="6"/>
  <c r="N991" i="6"/>
  <c r="N826" i="6"/>
  <c r="N822" i="6"/>
  <c r="N818" i="6"/>
  <c r="N796" i="6"/>
  <c r="N781" i="6"/>
  <c r="N765" i="6"/>
  <c r="N751" i="6"/>
  <c r="N748" i="6"/>
  <c r="N735" i="6"/>
  <c r="N732" i="6"/>
  <c r="N719" i="6"/>
  <c r="N716" i="6"/>
  <c r="N701" i="6"/>
  <c r="N684" i="6"/>
  <c r="N672" i="6"/>
  <c r="N663" i="6"/>
  <c r="N656" i="6"/>
  <c r="N652" i="6"/>
  <c r="N622" i="6"/>
  <c r="N620" i="6"/>
  <c r="N614" i="6"/>
  <c r="N606" i="6"/>
  <c r="N598" i="6"/>
  <c r="N584" i="6"/>
  <c r="N581" i="6"/>
  <c r="N580" i="6"/>
  <c r="N568" i="6"/>
  <c r="N544" i="6"/>
  <c r="N536" i="6"/>
  <c r="N531" i="6"/>
  <c r="N519" i="6"/>
  <c r="N515" i="6"/>
  <c r="N512" i="6"/>
  <c r="N458" i="6"/>
  <c r="N452" i="6"/>
  <c r="N444" i="6"/>
  <c r="N439" i="6"/>
  <c r="N434" i="6"/>
  <c r="N423" i="6"/>
  <c r="N418" i="6"/>
  <c r="N415" i="6"/>
  <c r="N412" i="6"/>
  <c r="N411" i="6"/>
  <c r="N407" i="6"/>
  <c r="N402" i="6"/>
  <c r="N395" i="6"/>
  <c r="N382" i="6"/>
  <c r="N375" i="6"/>
  <c r="N371" i="6"/>
  <c r="N365" i="6"/>
  <c r="N347" i="6"/>
  <c r="N321" i="6"/>
  <c r="N312" i="6"/>
  <c r="N303" i="6"/>
  <c r="N299" i="6"/>
  <c r="N296" i="6"/>
  <c r="N294" i="6"/>
  <c r="N293" i="6"/>
  <c r="N289" i="6"/>
  <c r="N287" i="6"/>
  <c r="N280" i="6"/>
  <c r="N279" i="6"/>
  <c r="N264" i="6"/>
  <c r="N263" i="6"/>
  <c r="N248" i="6"/>
  <c r="N247" i="6"/>
  <c r="N240" i="6"/>
  <c r="N225" i="6"/>
  <c r="N220" i="6"/>
  <c r="N206" i="6"/>
  <c r="N166" i="6"/>
  <c r="N156" i="6"/>
  <c r="N154" i="6"/>
  <c r="N135" i="6"/>
  <c r="N125" i="6"/>
  <c r="N119" i="6"/>
  <c r="N100" i="6"/>
  <c r="N84" i="6"/>
  <c r="N78" i="6"/>
  <c r="N59" i="6"/>
  <c r="N50" i="6"/>
  <c r="N26" i="6"/>
  <c r="N29" i="6"/>
  <c r="N13" i="6"/>
  <c r="N40" i="6"/>
  <c r="N47" i="6"/>
  <c r="N20" i="6"/>
  <c r="N16" i="6"/>
  <c r="N54" i="6"/>
  <c r="N45" i="6"/>
  <c r="N28" i="6"/>
  <c r="N43" i="6"/>
  <c r="N37" i="6"/>
  <c r="N34" i="6"/>
  <c r="N41" i="6"/>
  <c r="N22" i="6"/>
  <c r="N860" i="6"/>
  <c r="N995" i="6"/>
  <c r="N852" i="6"/>
  <c r="N996" i="6"/>
  <c r="N990" i="6"/>
  <c r="N855" i="6"/>
  <c r="N848" i="6"/>
  <c r="N793" i="6"/>
  <c r="N789" i="6"/>
  <c r="N759" i="6"/>
  <c r="N754" i="6"/>
  <c r="N998" i="6"/>
  <c r="N851" i="6"/>
  <c r="N844" i="6"/>
  <c r="N984" i="6"/>
  <c r="N976" i="6"/>
  <c r="N972" i="6"/>
  <c r="N968" i="6"/>
  <c r="N964" i="6"/>
  <c r="N960" i="6"/>
  <c r="N956" i="6"/>
  <c r="N952" i="6"/>
  <c r="N948" i="6"/>
  <c r="N944" i="6"/>
  <c r="N940" i="6"/>
  <c r="N936" i="6"/>
  <c r="N932" i="6"/>
  <c r="N928" i="6"/>
  <c r="N924" i="6"/>
  <c r="N920" i="6"/>
  <c r="N916" i="6"/>
  <c r="N912" i="6"/>
  <c r="N908" i="6"/>
  <c r="N904" i="6"/>
  <c r="N900" i="6"/>
  <c r="N896" i="6"/>
  <c r="N892" i="6"/>
  <c r="N888" i="6"/>
  <c r="N884" i="6"/>
  <c r="N880" i="6"/>
  <c r="N876" i="6"/>
  <c r="N872" i="6"/>
  <c r="N868" i="6"/>
  <c r="N864" i="6"/>
  <c r="N847" i="6"/>
  <c r="N840" i="6"/>
  <c r="N829" i="6"/>
  <c r="N980" i="6"/>
  <c r="N843" i="6"/>
  <c r="N836" i="6"/>
  <c r="N786" i="6"/>
  <c r="N778" i="6"/>
  <c r="N839" i="6"/>
  <c r="N832" i="6"/>
  <c r="N827" i="6"/>
  <c r="N774" i="6"/>
  <c r="N835" i="6"/>
  <c r="N989" i="6"/>
  <c r="N987" i="6"/>
  <c r="N985" i="6"/>
  <c r="N983" i="6"/>
  <c r="N981" i="6"/>
  <c r="N979" i="6"/>
  <c r="N977" i="6"/>
  <c r="N975" i="6"/>
  <c r="N973" i="6"/>
  <c r="N971" i="6"/>
  <c r="N969" i="6"/>
  <c r="N967" i="6"/>
  <c r="N965" i="6"/>
  <c r="N963" i="6"/>
  <c r="N961" i="6"/>
  <c r="N959" i="6"/>
  <c r="N957" i="6"/>
  <c r="N955" i="6"/>
  <c r="N953" i="6"/>
  <c r="N951" i="6"/>
  <c r="N949" i="6"/>
  <c r="N947" i="6"/>
  <c r="N945" i="6"/>
  <c r="N943" i="6"/>
  <c r="N941" i="6"/>
  <c r="N939" i="6"/>
  <c r="N937" i="6"/>
  <c r="N935" i="6"/>
  <c r="N933" i="6"/>
  <c r="N931" i="6"/>
  <c r="N929" i="6"/>
  <c r="N927" i="6"/>
  <c r="N925" i="6"/>
  <c r="N923" i="6"/>
  <c r="N921" i="6"/>
  <c r="N919" i="6"/>
  <c r="N917" i="6"/>
  <c r="N915" i="6"/>
  <c r="N913" i="6"/>
  <c r="N911" i="6"/>
  <c r="N909" i="6"/>
  <c r="N907" i="6"/>
  <c r="N905" i="6"/>
  <c r="N903" i="6"/>
  <c r="N901" i="6"/>
  <c r="N899" i="6"/>
  <c r="N897" i="6"/>
  <c r="N895" i="6"/>
  <c r="N893" i="6"/>
  <c r="N891" i="6"/>
  <c r="N889" i="6"/>
  <c r="N887" i="6"/>
  <c r="N885" i="6"/>
  <c r="N883" i="6"/>
  <c r="N881" i="6"/>
  <c r="N879" i="6"/>
  <c r="N877" i="6"/>
  <c r="N875" i="6"/>
  <c r="N873" i="6"/>
  <c r="N871" i="6"/>
  <c r="N869" i="6"/>
  <c r="N867" i="6"/>
  <c r="N865" i="6"/>
  <c r="N863" i="6"/>
  <c r="N856" i="6"/>
  <c r="N831" i="6"/>
  <c r="N825" i="6"/>
  <c r="N794" i="6"/>
  <c r="N790" i="6"/>
  <c r="N769" i="6"/>
  <c r="N859" i="6"/>
  <c r="N762" i="6"/>
  <c r="N758" i="6"/>
  <c r="N753" i="6"/>
  <c r="N742" i="6"/>
  <c r="N711" i="6"/>
  <c r="N761" i="6"/>
  <c r="N757" i="6"/>
  <c r="N741" i="6"/>
  <c r="N728" i="6"/>
  <c r="N727" i="6"/>
  <c r="N695" i="6"/>
  <c r="N785" i="6"/>
  <c r="N770" i="6"/>
  <c r="N726" i="6"/>
  <c r="N712" i="6"/>
  <c r="N777" i="6"/>
  <c r="N773" i="6"/>
  <c r="N725" i="6"/>
  <c r="N696" i="6"/>
  <c r="N680" i="6"/>
  <c r="N679" i="6"/>
  <c r="N660" i="6"/>
  <c r="N645" i="6"/>
  <c r="N637" i="6"/>
  <c r="N624" i="6"/>
  <c r="N596" i="6"/>
  <c r="N821" i="6"/>
  <c r="N694" i="6"/>
  <c r="N693" i="6"/>
  <c r="N678" i="6"/>
  <c r="N677" i="6"/>
  <c r="N673" i="6"/>
  <c r="N670" i="6"/>
  <c r="N657" i="6"/>
  <c r="N626" i="6"/>
  <c r="N621" i="6"/>
  <c r="N619" i="6"/>
  <c r="N610" i="6"/>
  <c r="N823" i="6"/>
  <c r="N819" i="6"/>
  <c r="N710" i="6"/>
  <c r="N709" i="6"/>
  <c r="N667" i="6"/>
  <c r="N649" i="6"/>
  <c r="N594" i="6"/>
  <c r="N738" i="6"/>
  <c r="N737" i="6"/>
  <c r="N722" i="6"/>
  <c r="N721" i="6"/>
  <c r="N706" i="6"/>
  <c r="N705" i="6"/>
  <c r="N690" i="6"/>
  <c r="N689" i="6"/>
  <c r="N674" i="6"/>
  <c r="N658" i="6"/>
  <c r="N653" i="6"/>
  <c r="N640" i="6"/>
  <c r="N635" i="6"/>
  <c r="N628" i="6"/>
  <c r="N704" i="6"/>
  <c r="N703" i="6"/>
  <c r="N688" i="6"/>
  <c r="N687" i="6"/>
  <c r="N671" i="6"/>
  <c r="N668" i="6"/>
  <c r="N655" i="6"/>
  <c r="N600" i="6"/>
  <c r="N633" i="6"/>
  <c r="N632" i="6"/>
  <c r="N630" i="6"/>
  <c r="N616" i="6"/>
  <c r="N602" i="6"/>
  <c r="N608" i="6"/>
  <c r="N605" i="6"/>
  <c r="N591" i="6"/>
  <c r="N745" i="6"/>
  <c r="N729" i="6"/>
  <c r="N713" i="6"/>
  <c r="N697" i="6"/>
  <c r="N681" i="6"/>
  <c r="N647" i="6"/>
  <c r="N618" i="6"/>
  <c r="N612" i="6"/>
  <c r="N592" i="6"/>
  <c r="N578" i="6"/>
  <c r="N550" i="6"/>
  <c r="N639" i="6"/>
  <c r="N631" i="6"/>
  <c r="N629" i="6"/>
  <c r="N617" i="6"/>
  <c r="N603" i="6"/>
  <c r="N573" i="6"/>
  <c r="N561" i="6"/>
  <c r="N556" i="6"/>
  <c r="N553" i="6"/>
  <c r="N623" i="6"/>
  <c r="N615" i="6"/>
  <c r="N613" i="6"/>
  <c r="N601" i="6"/>
  <c r="N587" i="6"/>
  <c r="N558" i="6"/>
  <c r="N607" i="6"/>
  <c r="N599" i="6"/>
  <c r="N597" i="6"/>
  <c r="N586" i="6"/>
  <c r="N585" i="6"/>
  <c r="N559" i="6"/>
  <c r="N548" i="6"/>
  <c r="N560" i="6"/>
  <c r="N569" i="6"/>
  <c r="N565" i="6"/>
  <c r="N564" i="6"/>
  <c r="N538" i="6"/>
  <c r="N589" i="6"/>
  <c r="N532" i="6"/>
  <c r="N509" i="6"/>
  <c r="N461" i="6"/>
  <c r="N528" i="6"/>
  <c r="N543" i="6"/>
  <c r="N537" i="6"/>
  <c r="N533" i="6"/>
  <c r="N527" i="6"/>
  <c r="N526" i="6"/>
  <c r="N516" i="6"/>
  <c r="N474" i="6"/>
  <c r="N469" i="6"/>
  <c r="N457" i="6"/>
  <c r="N522" i="6"/>
  <c r="N505" i="6"/>
  <c r="N488" i="6"/>
  <c r="N524" i="6"/>
  <c r="N521" i="6"/>
  <c r="N496" i="6"/>
  <c r="N551" i="6"/>
  <c r="N546" i="6"/>
  <c r="N545" i="6"/>
  <c r="N541" i="6"/>
  <c r="N529" i="6"/>
  <c r="N517" i="6"/>
  <c r="N478" i="6"/>
  <c r="N518" i="6"/>
  <c r="N506" i="6"/>
  <c r="N497" i="6"/>
  <c r="N486" i="6"/>
  <c r="N494" i="6"/>
  <c r="N403" i="6"/>
  <c r="N397" i="6"/>
  <c r="N386" i="6"/>
  <c r="N502" i="6"/>
  <c r="N453" i="6"/>
  <c r="N392" i="6"/>
  <c r="N446" i="6"/>
  <c r="N421" i="6"/>
  <c r="N396" i="6"/>
  <c r="N454" i="6"/>
  <c r="N448" i="6"/>
  <c r="N441" i="6"/>
  <c r="N426" i="6"/>
  <c r="N465" i="6"/>
  <c r="N462" i="6"/>
  <c r="N435" i="6"/>
  <c r="N427" i="6"/>
  <c r="N424" i="6"/>
  <c r="N414" i="6"/>
  <c r="N410" i="6"/>
  <c r="N409" i="6"/>
  <c r="N470" i="6"/>
  <c r="N428" i="6"/>
  <c r="N416" i="6"/>
  <c r="N398" i="6"/>
  <c r="N393" i="6"/>
  <c r="N420" i="6"/>
  <c r="N376" i="6"/>
  <c r="N369" i="6"/>
  <c r="N348" i="6"/>
  <c r="N343" i="6"/>
  <c r="N368" i="6"/>
  <c r="N364" i="6"/>
  <c r="N350" i="6"/>
  <c r="N419" i="6"/>
  <c r="N379" i="6"/>
  <c r="N367" i="6"/>
  <c r="N377" i="6"/>
  <c r="N366" i="6"/>
  <c r="N363" i="6"/>
  <c r="N359" i="6"/>
  <c r="N378" i="6"/>
  <c r="N400" i="6"/>
  <c r="N370" i="6"/>
  <c r="N339" i="6"/>
  <c r="N387" i="6"/>
  <c r="N380" i="6"/>
  <c r="N361" i="6"/>
  <c r="N332" i="6"/>
  <c r="N360" i="6"/>
  <c r="N358" i="6"/>
  <c r="N334" i="6"/>
  <c r="N372" i="6"/>
  <c r="N335" i="6"/>
  <c r="N349" i="6"/>
  <c r="N344" i="6"/>
  <c r="N342" i="6"/>
  <c r="N356" i="6"/>
  <c r="N354" i="6"/>
  <c r="N333" i="6"/>
  <c r="N329" i="6"/>
  <c r="N327" i="6"/>
  <c r="N340" i="6"/>
  <c r="N338" i="6"/>
  <c r="N297" i="6"/>
  <c r="N307" i="6"/>
  <c r="N305" i="6"/>
  <c r="N306" i="6"/>
  <c r="N282" i="6"/>
  <c r="N292" i="6"/>
  <c r="N288" i="6"/>
  <c r="N308" i="6"/>
  <c r="N283" i="6"/>
  <c r="N269" i="6"/>
  <c r="N250" i="6"/>
  <c r="N236" i="6"/>
  <c r="N221" i="6"/>
  <c r="N290" i="6"/>
  <c r="N270" i="6"/>
  <c r="N267" i="6"/>
  <c r="N266" i="6"/>
  <c r="N244" i="6"/>
  <c r="N277" i="6"/>
  <c r="N273" i="6"/>
  <c r="N260" i="6"/>
  <c r="N253" i="6"/>
  <c r="N232" i="6"/>
  <c r="N286" i="6"/>
  <c r="N285" i="6"/>
  <c r="N256" i="6"/>
  <c r="N234" i="6"/>
  <c r="N219" i="6"/>
  <c r="N315" i="6"/>
  <c r="N265" i="6"/>
  <c r="N261" i="6"/>
  <c r="N257" i="6"/>
  <c r="N254" i="6"/>
  <c r="N239" i="6"/>
  <c r="N249" i="6"/>
  <c r="N230" i="6"/>
  <c r="N224" i="6"/>
  <c r="N216" i="6"/>
  <c r="N214" i="6"/>
  <c r="N212" i="6"/>
  <c r="N215" i="6"/>
  <c r="N175" i="6"/>
  <c r="N208" i="6"/>
  <c r="N193" i="6"/>
  <c r="N211" i="6"/>
  <c r="N218" i="6"/>
  <c r="N201" i="6"/>
  <c r="N178" i="6"/>
  <c r="N223" i="6"/>
  <c r="N199" i="6"/>
  <c r="N197" i="6"/>
  <c r="N182" i="6"/>
  <c r="N195" i="6"/>
  <c r="N183" i="6"/>
  <c r="N174" i="6"/>
  <c r="N172" i="6"/>
  <c r="N179" i="6"/>
  <c r="N186" i="6"/>
  <c r="N171" i="6"/>
  <c r="N209" i="6"/>
  <c r="N196" i="6"/>
  <c r="N210" i="6"/>
  <c r="N163" i="6"/>
  <c r="N162" i="6"/>
  <c r="N149" i="6"/>
  <c r="N168" i="6"/>
  <c r="N158" i="6"/>
  <c r="N180" i="6"/>
  <c r="N160" i="6"/>
  <c r="N155" i="6"/>
  <c r="N146" i="6"/>
  <c r="N153" i="6"/>
  <c r="N151" i="6"/>
  <c r="N134" i="6"/>
  <c r="N159" i="6"/>
  <c r="N157" i="6"/>
  <c r="N127" i="6"/>
  <c r="N141" i="6"/>
  <c r="N115" i="6"/>
  <c r="N131" i="6"/>
  <c r="N129" i="6"/>
  <c r="N133" i="6"/>
  <c r="N143" i="6"/>
  <c r="N139" i="6"/>
  <c r="N101" i="6"/>
  <c r="N110" i="6"/>
  <c r="N108" i="6"/>
  <c r="N107" i="6"/>
  <c r="N104" i="6"/>
  <c r="N94" i="6"/>
  <c r="N98" i="6"/>
  <c r="N103" i="6"/>
  <c r="N124" i="6"/>
  <c r="N117" i="6"/>
  <c r="N112" i="6"/>
  <c r="N105" i="6"/>
  <c r="N85" i="6"/>
  <c r="N70" i="6"/>
  <c r="N89" i="6"/>
  <c r="N91" i="6"/>
  <c r="N87" i="6"/>
  <c r="N82" i="6"/>
  <c r="N111" i="6"/>
  <c r="N102" i="6"/>
  <c r="N80" i="6"/>
  <c r="N64" i="6"/>
  <c r="N74" i="6"/>
  <c r="N77" i="6"/>
  <c r="N62" i="6"/>
  <c r="N76" i="6"/>
  <c r="N66" i="6"/>
  <c r="N58" i="6"/>
  <c r="N72" i="6"/>
  <c r="N69" i="6"/>
  <c r="N49" i="6"/>
  <c r="N55" i="6"/>
  <c r="N51" i="6"/>
  <c r="N53" i="6"/>
  <c r="N52" i="6"/>
  <c r="N38" i="6"/>
  <c r="N30" i="6"/>
  <c r="N35" i="6"/>
  <c r="N25" i="6"/>
  <c r="N21" i="6"/>
  <c r="N19" i="6"/>
  <c r="N36" i="6"/>
  <c r="N32" i="6"/>
  <c r="N12" i="6"/>
  <c r="N7" i="6"/>
  <c r="N6" i="6"/>
  <c r="N9" i="6"/>
  <c r="N8" i="6"/>
  <c r="C3" i="6" l="1"/>
  <c r="B3" i="6"/>
  <c r="V3" i="6"/>
  <c r="S3" i="6"/>
  <c r="G3" i="6"/>
  <c r="Q3" i="6" s="1"/>
  <c r="AF48" i="27" l="1"/>
  <c r="AF50" i="27"/>
  <c r="AF51" i="27"/>
  <c r="AF53" i="27"/>
  <c r="AF59" i="27"/>
  <c r="AF63" i="27"/>
  <c r="AF65" i="27"/>
  <c r="AF66" i="27"/>
  <c r="AF67" i="27"/>
  <c r="AF72" i="27"/>
  <c r="AF76" i="27"/>
  <c r="AF79" i="27"/>
  <c r="AF83" i="27"/>
  <c r="AF86" i="27"/>
  <c r="AF57" i="27"/>
  <c r="AF60" i="27"/>
  <c r="AF64" i="27"/>
  <c r="AF68" i="27"/>
  <c r="AF75" i="27"/>
  <c r="AF82" i="27"/>
  <c r="AF161" i="27"/>
  <c r="AF170" i="27"/>
  <c r="AF174" i="27"/>
  <c r="AF177" i="27"/>
  <c r="AF184" i="27"/>
  <c r="AF188" i="27"/>
  <c r="AF194" i="27"/>
  <c r="AF85" i="27"/>
  <c r="AF134" i="27"/>
  <c r="AF136" i="27"/>
  <c r="AF138" i="27"/>
  <c r="AF140" i="27"/>
  <c r="AF144" i="27"/>
  <c r="AF148" i="27"/>
  <c r="AF156" i="27"/>
  <c r="AF157" i="27"/>
  <c r="AF160" i="27"/>
  <c r="AF168" i="27"/>
  <c r="AF169" i="27"/>
  <c r="AF172" i="27"/>
  <c r="AF175" i="27"/>
  <c r="AF176" i="27"/>
  <c r="AF178" i="27"/>
  <c r="AF179" i="27"/>
  <c r="AF180" i="27"/>
  <c r="AF185" i="27"/>
  <c r="AF196" i="27"/>
  <c r="AF197" i="27"/>
  <c r="AF204" i="27"/>
  <c r="AF205" i="27"/>
  <c r="AF209" i="27"/>
  <c r="AF211" i="27"/>
  <c r="AF212" i="27"/>
  <c r="AF214" i="27"/>
  <c r="AF215" i="27"/>
  <c r="AF216" i="27"/>
  <c r="AF218" i="27"/>
  <c r="AF220" i="27"/>
  <c r="AF223" i="27"/>
  <c r="AF225" i="27"/>
  <c r="AF229" i="27"/>
  <c r="AF232" i="27"/>
  <c r="AF236" i="27"/>
  <c r="AF243" i="27"/>
  <c r="AF245" i="27"/>
  <c r="AF246" i="27"/>
  <c r="AF247" i="27"/>
  <c r="AF187" i="27"/>
  <c r="AF195" i="27"/>
  <c r="AF198" i="27"/>
  <c r="AF200" i="27"/>
  <c r="AF203" i="27"/>
  <c r="AF208" i="27"/>
  <c r="AF217" i="27"/>
  <c r="AF219" i="27"/>
  <c r="AF221" i="27"/>
  <c r="AF224" i="27"/>
  <c r="AF226" i="27"/>
  <c r="AF228" i="27"/>
  <c r="AF230" i="27"/>
  <c r="AF231" i="27"/>
  <c r="AF235" i="27"/>
  <c r="AF241" i="27"/>
  <c r="AF242" i="27"/>
  <c r="AF251" i="27"/>
  <c r="AF252" i="27"/>
  <c r="AF256" i="27"/>
  <c r="AF257" i="27"/>
  <c r="AF262" i="27"/>
  <c r="AF274" i="27"/>
  <c r="AF276" i="27"/>
  <c r="AF280" i="27"/>
  <c r="AF285" i="27"/>
  <c r="AF286" i="27"/>
  <c r="AF288" i="27"/>
  <c r="AF294" i="27"/>
  <c r="AF306" i="27"/>
  <c r="AF308" i="27"/>
  <c r="AF309" i="27"/>
  <c r="AF311" i="27"/>
  <c r="AF313" i="27"/>
  <c r="AF314" i="27"/>
  <c r="AF316" i="27"/>
  <c r="AF317" i="27"/>
  <c r="AF324" i="27"/>
  <c r="AF325" i="27"/>
  <c r="AF327" i="27"/>
  <c r="AF335" i="27"/>
  <c r="AF337" i="27"/>
  <c r="AF339" i="27"/>
  <c r="AF342" i="27"/>
  <c r="AF346" i="27"/>
  <c r="AF348" i="27"/>
  <c r="AF349" i="27"/>
  <c r="AF350" i="27"/>
  <c r="AF352" i="27"/>
  <c r="AF353" i="27"/>
  <c r="AF359" i="27"/>
  <c r="AF362" i="27"/>
  <c r="AF366" i="27"/>
  <c r="AF367" i="27"/>
  <c r="AF370" i="27"/>
  <c r="AF371" i="27"/>
  <c r="AF377" i="27"/>
  <c r="AF378" i="27"/>
  <c r="AF381" i="27"/>
  <c r="AF383" i="27"/>
  <c r="AF384" i="27"/>
  <c r="AF386" i="27"/>
  <c r="AF388" i="27"/>
  <c r="AF391" i="27"/>
  <c r="AF392" i="27"/>
  <c r="AF395" i="27"/>
  <c r="AF396" i="27"/>
  <c r="AF397" i="27"/>
  <c r="AF399" i="27"/>
  <c r="AF249" i="27"/>
  <c r="AF253" i="27"/>
  <c r="AF255" i="27"/>
  <c r="AF258" i="27"/>
  <c r="AF259" i="27"/>
  <c r="AF260" i="27"/>
  <c r="AF266" i="27"/>
  <c r="AF278" i="27"/>
  <c r="AF282" i="27"/>
  <c r="AF295" i="27"/>
  <c r="AF304" i="27"/>
  <c r="AF307" i="27"/>
  <c r="AF310" i="27"/>
  <c r="AF318" i="27"/>
  <c r="AF321" i="27"/>
  <c r="AF326" i="27"/>
  <c r="AF330" i="27"/>
  <c r="AF336" i="27"/>
  <c r="AF340" i="27"/>
  <c r="AF351" i="27"/>
  <c r="AF357" i="27"/>
  <c r="AF368" i="27"/>
  <c r="AF372" i="27"/>
  <c r="AF375" i="27"/>
  <c r="AF379" i="27"/>
  <c r="AF387" i="27"/>
  <c r="AF389" i="27"/>
  <c r="AF398" i="27"/>
  <c r="AF403" i="27"/>
  <c r="AF409" i="27"/>
  <c r="AF414" i="27"/>
  <c r="AF416" i="27"/>
  <c r="AF418" i="27"/>
  <c r="AF419" i="27"/>
  <c r="AF421" i="27"/>
  <c r="AF425" i="27"/>
  <c r="AF429" i="27"/>
  <c r="AF430" i="27"/>
  <c r="AF431" i="27"/>
  <c r="AF432" i="27"/>
  <c r="AF433" i="27"/>
  <c r="AF436" i="27"/>
  <c r="AF438" i="27"/>
  <c r="AF439" i="27"/>
  <c r="AF441" i="27"/>
  <c r="AF448" i="27"/>
  <c r="AF453" i="27"/>
  <c r="AF459" i="27"/>
  <c r="AF464" i="27"/>
  <c r="AF467" i="27"/>
  <c r="AF470" i="27"/>
  <c r="AF475" i="27"/>
  <c r="AF477" i="27"/>
  <c r="AF483" i="27"/>
  <c r="AF490" i="27"/>
  <c r="AF497" i="27"/>
  <c r="AF502" i="27"/>
  <c r="AF508" i="27"/>
  <c r="AF511" i="27"/>
  <c r="AF514" i="27"/>
  <c r="AF521" i="27"/>
  <c r="AF531" i="27"/>
  <c r="AF541" i="27"/>
  <c r="AF407" i="27"/>
  <c r="AF410" i="27"/>
  <c r="AF413" i="27"/>
  <c r="AF422" i="27"/>
  <c r="AF426" i="27"/>
  <c r="AF434" i="27"/>
  <c r="AF437" i="27"/>
  <c r="AF442" i="27"/>
  <c r="AF449" i="27"/>
  <c r="AF452" i="27"/>
  <c r="AF454" i="27"/>
  <c r="AF455" i="27"/>
  <c r="AF462" i="27"/>
  <c r="AF466" i="27"/>
  <c r="AF468" i="27"/>
  <c r="AF469" i="27"/>
  <c r="AF473" i="27"/>
  <c r="AF481" i="27"/>
  <c r="AF482" i="27"/>
  <c r="AF485" i="27"/>
  <c r="AF489" i="27"/>
  <c r="AF492" i="27"/>
  <c r="AF493" i="27"/>
  <c r="AF494" i="27"/>
  <c r="AF499" i="27"/>
  <c r="AF501" i="27"/>
  <c r="AF506" i="27"/>
  <c r="AF507" i="27"/>
  <c r="AF510" i="27"/>
  <c r="AF513" i="27"/>
  <c r="AF515" i="27"/>
  <c r="AF516" i="27"/>
  <c r="AF517" i="27"/>
  <c r="AF520" i="27"/>
  <c r="AF523" i="27"/>
  <c r="AF529" i="27"/>
  <c r="AF530" i="27"/>
  <c r="AF534" i="27"/>
  <c r="AF537" i="27"/>
  <c r="AF539" i="27"/>
  <c r="AF549" i="27"/>
  <c r="AF554" i="27"/>
  <c r="AF555" i="27"/>
  <c r="AF556" i="27"/>
  <c r="AF558" i="27"/>
  <c r="AF559" i="27"/>
  <c r="AF560" i="27"/>
  <c r="AF569" i="27"/>
  <c r="AF570" i="27"/>
  <c r="AF590" i="27"/>
  <c r="AF597" i="27"/>
  <c r="AF605" i="27"/>
  <c r="AF608" i="27"/>
  <c r="AF613" i="27"/>
  <c r="AF626" i="27"/>
  <c r="AF627" i="27"/>
  <c r="AF651" i="27"/>
  <c r="AF758" i="27"/>
  <c r="AF762" i="27"/>
  <c r="AF765" i="27"/>
  <c r="AF782" i="27"/>
  <c r="AF792" i="27"/>
  <c r="AF796" i="27"/>
  <c r="AF800" i="27"/>
  <c r="AF804" i="27"/>
  <c r="AF812" i="27"/>
  <c r="AF815" i="27"/>
  <c r="AF826" i="27"/>
  <c r="AF829" i="27"/>
  <c r="AF835" i="27"/>
  <c r="AF838" i="27"/>
  <c r="AF843" i="27"/>
  <c r="AF854" i="27"/>
  <c r="AF857" i="27"/>
  <c r="AF860" i="27"/>
  <c r="AF862" i="27"/>
  <c r="AF865" i="27"/>
  <c r="AF867" i="27"/>
  <c r="AF871" i="27"/>
  <c r="AF873" i="27"/>
  <c r="AF889" i="27"/>
  <c r="AF900" i="27"/>
  <c r="AF907" i="27"/>
  <c r="AF909" i="27"/>
  <c r="AF912" i="27"/>
  <c r="AF915" i="27"/>
  <c r="AF923" i="27"/>
  <c r="AF538" i="27"/>
  <c r="AF546" i="27"/>
  <c r="AF551" i="27"/>
  <c r="AF557" i="27"/>
  <c r="AF568" i="27"/>
  <c r="AF584" i="27"/>
  <c r="AF587" i="27"/>
  <c r="AF600" i="27"/>
  <c r="AF614" i="27"/>
  <c r="AF616" i="27"/>
  <c r="AF633" i="27"/>
  <c r="AF641" i="27"/>
  <c r="AF646" i="27"/>
  <c r="AF647" i="27"/>
  <c r="AF650" i="27"/>
  <c r="AF656" i="27"/>
  <c r="AF750" i="27"/>
  <c r="AF763" i="27"/>
  <c r="AF764" i="27"/>
  <c r="AF767" i="27"/>
  <c r="AF769" i="27"/>
  <c r="AF770" i="27"/>
  <c r="AF772" i="27"/>
  <c r="AF773" i="27"/>
  <c r="AF779" i="27"/>
  <c r="AF781" i="27"/>
  <c r="AF785" i="27"/>
  <c r="AF788" i="27"/>
  <c r="AF791" i="27"/>
  <c r="AF794" i="27"/>
  <c r="AF797" i="27"/>
  <c r="AF799" i="27"/>
  <c r="AF824" i="27"/>
  <c r="AF825" i="27"/>
  <c r="AF827" i="27"/>
  <c r="AF828" i="27"/>
  <c r="AF831" i="27"/>
  <c r="AF834" i="27"/>
  <c r="AF837" i="27"/>
  <c r="AF842" i="27"/>
  <c r="AF844" i="27"/>
  <c r="AF845" i="27"/>
  <c r="AF849" i="27"/>
  <c r="AF855" i="27"/>
  <c r="AF858" i="27"/>
  <c r="AF859" i="27"/>
  <c r="AF863" i="27"/>
  <c r="AF864" i="27"/>
  <c r="AF870" i="27"/>
  <c r="AF884" i="27"/>
  <c r="AF888" i="27"/>
  <c r="AF891" i="27"/>
  <c r="AF892" i="27"/>
  <c r="AF893" i="27"/>
  <c r="AF898" i="27"/>
  <c r="AF899" i="27"/>
  <c r="AF902" i="27"/>
  <c r="AF905" i="27"/>
  <c r="AF906" i="27"/>
  <c r="AF908" i="27"/>
  <c r="AF914" i="27"/>
  <c r="AF929" i="27"/>
  <c r="AF937" i="27"/>
  <c r="AF939" i="27"/>
  <c r="AF941" i="27"/>
  <c r="AF947" i="27"/>
  <c r="AF951" i="27"/>
  <c r="AF963" i="27"/>
  <c r="AF969" i="27"/>
  <c r="AF979" i="27"/>
  <c r="AF992" i="27"/>
  <c r="AF919" i="27"/>
  <c r="AF921" i="27"/>
  <c r="AF927" i="27"/>
  <c r="AF931" i="27"/>
  <c r="AF933" i="27"/>
  <c r="AF934" i="27"/>
  <c r="AF936" i="27"/>
  <c r="AF938" i="27"/>
  <c r="AF940" i="27"/>
  <c r="AF943" i="27"/>
  <c r="AF945" i="27"/>
  <c r="AF950" i="27"/>
  <c r="AF952" i="27"/>
  <c r="AF953" i="27"/>
  <c r="AF955" i="27"/>
  <c r="AF959" i="27"/>
  <c r="AF961" i="27"/>
  <c r="AF962" i="27"/>
  <c r="AF967" i="27"/>
  <c r="AF971" i="27"/>
  <c r="AF977" i="27"/>
  <c r="AF978" i="27"/>
  <c r="AF983" i="27"/>
  <c r="AF987" i="27"/>
  <c r="AF991" i="27"/>
  <c r="AF993" i="27"/>
  <c r="AF913" i="27"/>
  <c r="AF982" i="27"/>
  <c r="AF980" i="27"/>
  <c r="AF976" i="27"/>
  <c r="AF620" i="27"/>
  <c r="AF610" i="27"/>
  <c r="AF592" i="27"/>
  <c r="AF580" i="27"/>
  <c r="AF563" i="27"/>
  <c r="AF562" i="27"/>
  <c r="AF547" i="27"/>
  <c r="AF543" i="27"/>
  <c r="AF542" i="27"/>
  <c r="AF533" i="27"/>
  <c r="AF910" i="27"/>
  <c r="AF897" i="27"/>
  <c r="AF896" i="27"/>
  <c r="AF890" i="27"/>
  <c r="AF882" i="27"/>
  <c r="AF880" i="27"/>
  <c r="AF840" i="27"/>
  <c r="AF833" i="27"/>
  <c r="AF778" i="27"/>
  <c r="AF776" i="27"/>
  <c r="AF759" i="27"/>
  <c r="AF639" i="27"/>
  <c r="AF628" i="27"/>
  <c r="AF579" i="27"/>
  <c r="AF450" i="27"/>
  <c r="AF447" i="27"/>
  <c r="AF444" i="27"/>
  <c r="AF443" i="27"/>
  <c r="AF423" i="27"/>
  <c r="AF405" i="27"/>
  <c r="AF532" i="27"/>
  <c r="AF525" i="27"/>
  <c r="AF505" i="27"/>
  <c r="AF503" i="27"/>
  <c r="AF498" i="27"/>
  <c r="AF479" i="27"/>
  <c r="AF472" i="27"/>
  <c r="AF334" i="27"/>
  <c r="AF364" i="27"/>
  <c r="AF358" i="27"/>
  <c r="AF284" i="27"/>
  <c r="AF270" i="27"/>
  <c r="AF268" i="27"/>
  <c r="AF189" i="27"/>
  <c r="AF78" i="27"/>
  <c r="AF70" i="27"/>
  <c r="AF981" i="27"/>
  <c r="AF901" i="27"/>
  <c r="AF853" i="27"/>
  <c r="AF813" i="27"/>
  <c r="AF805" i="27"/>
  <c r="AF998" i="27"/>
  <c r="AF973" i="27"/>
  <c r="AF948" i="27"/>
  <c r="AF944" i="27"/>
  <c r="AF925" i="27"/>
  <c r="AF877" i="27"/>
  <c r="AF868" i="27"/>
  <c r="AF866" i="27"/>
  <c r="AF821" i="27"/>
  <c r="AF996" i="27"/>
  <c r="AF957" i="27"/>
  <c r="AF802" i="27"/>
  <c r="AF986" i="27"/>
  <c r="AF930" i="27"/>
  <c r="AF839" i="27"/>
  <c r="AF793" i="27"/>
  <c r="AF851" i="27"/>
  <c r="AF789" i="27"/>
  <c r="AF997" i="27"/>
  <c r="AF970" i="27"/>
  <c r="AF958" i="27"/>
  <c r="AF922" i="27"/>
  <c r="AF903" i="27"/>
  <c r="AF756" i="27"/>
  <c r="AF740" i="27"/>
  <c r="AF704" i="27"/>
  <c r="AF577" i="27"/>
  <c r="AF564" i="27"/>
  <c r="AF731" i="27"/>
  <c r="AF723" i="27"/>
  <c r="AF642" i="27"/>
  <c r="AF809" i="27"/>
  <c r="AF803" i="27"/>
  <c r="AF739" i="27"/>
  <c r="AF703" i="27"/>
  <c r="AF780" i="27"/>
  <c r="AF734" i="27"/>
  <c r="AF733" i="27"/>
  <c r="AF726" i="27"/>
  <c r="AF725" i="27"/>
  <c r="AF622" i="27"/>
  <c r="AF609" i="27"/>
  <c r="AF598" i="27"/>
  <c r="AF565" i="27"/>
  <c r="AF713" i="27"/>
  <c r="AF706" i="27"/>
  <c r="AF736" i="27"/>
  <c r="AF732" i="27"/>
  <c r="AF728" i="27"/>
  <c r="AF724" i="27"/>
  <c r="AF720" i="27"/>
  <c r="AF705" i="27"/>
  <c r="AF820" i="27"/>
  <c r="AF808" i="27"/>
  <c r="AF775" i="27"/>
  <c r="AF649" i="27"/>
  <c r="AF593" i="27"/>
  <c r="AF463" i="27"/>
  <c r="AF461" i="27"/>
  <c r="AF417" i="27"/>
  <c r="AF702" i="27"/>
  <c r="AF701" i="27"/>
  <c r="AF612" i="27"/>
  <c r="AF589" i="27"/>
  <c r="AF578" i="27"/>
  <c r="AF540" i="27"/>
  <c r="AF536" i="27"/>
  <c r="AF500" i="27"/>
  <c r="AF458" i="27"/>
  <c r="AF588" i="27"/>
  <c r="AF496" i="27"/>
  <c r="AF428" i="27"/>
  <c r="AF412" i="27"/>
  <c r="AF582" i="27"/>
  <c r="AF545" i="27"/>
  <c r="AF528" i="27"/>
  <c r="AF519" i="27"/>
  <c r="AF512" i="27"/>
  <c r="AF457" i="27"/>
  <c r="AF601" i="27"/>
  <c r="AF552" i="27"/>
  <c r="AF535" i="27"/>
  <c r="AF495" i="27"/>
  <c r="AF486" i="27"/>
  <c r="AF594" i="27"/>
  <c r="AF586" i="27"/>
  <c r="AF524" i="27"/>
  <c r="AF484" i="27"/>
  <c r="AF456" i="27"/>
  <c r="AF376" i="27"/>
  <c r="AF345" i="27"/>
  <c r="AF408" i="27"/>
  <c r="AF402" i="27"/>
  <c r="AF373" i="27"/>
  <c r="AF400" i="27"/>
  <c r="AF363" i="27"/>
  <c r="AF320" i="27"/>
  <c r="AF281" i="27"/>
  <c r="AF277" i="27"/>
  <c r="AF250" i="27"/>
  <c r="AF265" i="27"/>
  <c r="AF354" i="27"/>
  <c r="AF315" i="27"/>
  <c r="AF296" i="27"/>
  <c r="AF261" i="27"/>
  <c r="AF360" i="27"/>
  <c r="AF322" i="27"/>
  <c r="AF293" i="27"/>
  <c r="AF254" i="27"/>
  <c r="AF248" i="27"/>
  <c r="AF297" i="27"/>
  <c r="AF201" i="27"/>
  <c r="AF153" i="27"/>
  <c r="AF207" i="27"/>
  <c r="AF199" i="27"/>
  <c r="AF181" i="27"/>
  <c r="AF237" i="27"/>
  <c r="AF233" i="27"/>
  <c r="AF222" i="27"/>
  <c r="AF210" i="27"/>
  <c r="AF202" i="27"/>
  <c r="AF186" i="27"/>
  <c r="AF165" i="27"/>
  <c r="AF163" i="27"/>
  <c r="AF159" i="27"/>
  <c r="AF193" i="27"/>
  <c r="AF128" i="27"/>
  <c r="AF240" i="27"/>
  <c r="AF155" i="27"/>
  <c r="AF97" i="27"/>
  <c r="AF54" i="27"/>
  <c r="AF124" i="27"/>
  <c r="AF108" i="27"/>
  <c r="AF96" i="27"/>
  <c r="AF94" i="27"/>
  <c r="AF71" i="27"/>
  <c r="AF52" i="27"/>
  <c r="AF113" i="27"/>
  <c r="AF89" i="27"/>
  <c r="AF87" i="27"/>
  <c r="AF74" i="27"/>
  <c r="AF112" i="27"/>
  <c r="AF92" i="27"/>
  <c r="AF62" i="27"/>
  <c r="AF120" i="27"/>
  <c r="AF93" i="27"/>
  <c r="AF88" i="27"/>
  <c r="AF81" i="27"/>
  <c r="AF58" i="27"/>
  <c r="AF755" i="27"/>
  <c r="AF752" i="27"/>
  <c r="AF742" i="27"/>
  <c r="AF744" i="27"/>
  <c r="AF695" i="27"/>
  <c r="AF686" i="27"/>
  <c r="AF678" i="27"/>
  <c r="AF662" i="27"/>
  <c r="AF645" i="27"/>
  <c r="AF685" i="27"/>
  <c r="AF697" i="27"/>
  <c r="AF684" i="27"/>
  <c r="AF676" i="27"/>
  <c r="AF668" i="27"/>
  <c r="AF660" i="27"/>
  <c r="AF694" i="27"/>
  <c r="AF683" i="27"/>
  <c r="AF667" i="27"/>
  <c r="AF690" i="27"/>
  <c r="AF674" i="27"/>
  <c r="AF658" i="27"/>
  <c r="AF696" i="27"/>
  <c r="AF681" i="27"/>
  <c r="AF665" i="27"/>
  <c r="AF657" i="27"/>
  <c r="AF688" i="27"/>
  <c r="AF672" i="27"/>
  <c r="AF687" i="27"/>
  <c r="AF679" i="27"/>
  <c r="AF671" i="27"/>
  <c r="AF663" i="27"/>
  <c r="AF637" i="27"/>
  <c r="AF630" i="27"/>
  <c r="AF640" i="27"/>
  <c r="AF621" i="27"/>
  <c r="AF999" i="27"/>
  <c r="AF995" i="27"/>
  <c r="AF990" i="27"/>
  <c r="AF989" i="27"/>
  <c r="AF985" i="27"/>
  <c r="AF975" i="27"/>
  <c r="AF966" i="27"/>
  <c r="AF965" i="27"/>
  <c r="AF964" i="27"/>
  <c r="AF942" i="27"/>
  <c r="AF619" i="27"/>
  <c r="AF617" i="27"/>
  <c r="AF611" i="27"/>
  <c r="AF595" i="27"/>
  <c r="AF574" i="27"/>
  <c r="AF544" i="27"/>
  <c r="AF883" i="27"/>
  <c r="AF881" i="27"/>
  <c r="AF879" i="27"/>
  <c r="AF875" i="27"/>
  <c r="AF874" i="27"/>
  <c r="AF852" i="27"/>
  <c r="AF848" i="27"/>
  <c r="AF841" i="27"/>
  <c r="AF836" i="27"/>
  <c r="AF830" i="27"/>
  <c r="AF823" i="27"/>
  <c r="AF810" i="27"/>
  <c r="AF807" i="27"/>
  <c r="AF784" i="27"/>
  <c r="AF783" i="27"/>
  <c r="AF754" i="27"/>
  <c r="AF747" i="27"/>
  <c r="AF652" i="27"/>
  <c r="AF638" i="27"/>
  <c r="AF596" i="27"/>
  <c r="AF566" i="27"/>
  <c r="AF446" i="27"/>
  <c r="AF445" i="27"/>
  <c r="AF491" i="27"/>
  <c r="AF488" i="27"/>
  <c r="AF480" i="27"/>
  <c r="AF465" i="27"/>
  <c r="AF460" i="27"/>
  <c r="AF404" i="27"/>
  <c r="AF394" i="27"/>
  <c r="AF390" i="27"/>
  <c r="AF369" i="27"/>
  <c r="AF341" i="27"/>
  <c r="AF333" i="27"/>
  <c r="AF319" i="27"/>
  <c r="AF305" i="27"/>
  <c r="AF300" i="27"/>
  <c r="AF292" i="27"/>
  <c r="AF269" i="27"/>
  <c r="AF192" i="27"/>
  <c r="AF238" i="27"/>
  <c r="AF234" i="27"/>
  <c r="AF191" i="27"/>
  <c r="AF171" i="27"/>
  <c r="AF167" i="27"/>
  <c r="AF150" i="27"/>
  <c r="AF132" i="27"/>
  <c r="AF130" i="27"/>
  <c r="AF84" i="27"/>
  <c r="AF69" i="27"/>
  <c r="AF56" i="27"/>
  <c r="AF956" i="27"/>
  <c r="AF916" i="27"/>
  <c r="AF856" i="27"/>
  <c r="AF811" i="27"/>
  <c r="AF801" i="27"/>
  <c r="AF790" i="27"/>
  <c r="AF954" i="27"/>
  <c r="AF946" i="27"/>
  <c r="AF895" i="27"/>
  <c r="AF886" i="27"/>
  <c r="AF904" i="27"/>
  <c r="AF816" i="27"/>
  <c r="AF917" i="27"/>
  <c r="AF994" i="27"/>
  <c r="AF988" i="27"/>
  <c r="AF984" i="27"/>
  <c r="AF974" i="27"/>
  <c r="AF949" i="27"/>
  <c r="AF932" i="27"/>
  <c r="AF928" i="27"/>
  <c r="AF926" i="27"/>
  <c r="AF911" i="27"/>
  <c r="AF887" i="27"/>
  <c r="AF878" i="27"/>
  <c r="AF869" i="27"/>
  <c r="AF847" i="27"/>
  <c r="AF817" i="27"/>
  <c r="AF798" i="27"/>
  <c r="AF814" i="27"/>
  <c r="AF972" i="27"/>
  <c r="AF968" i="27"/>
  <c r="AF935" i="27"/>
  <c r="AF924" i="27"/>
  <c r="AF920" i="27"/>
  <c r="AF918" i="27"/>
  <c r="AF894" i="27"/>
  <c r="AF885" i="27"/>
  <c r="AF876" i="27"/>
  <c r="AF872" i="27"/>
  <c r="AF850" i="27"/>
  <c r="AF846" i="27"/>
  <c r="AF960" i="27"/>
  <c r="AF795" i="27"/>
  <c r="AF708" i="27"/>
  <c r="AF643" i="27"/>
  <c r="AF751" i="27"/>
  <c r="AF735" i="27"/>
  <c r="AF727" i="27"/>
  <c r="AF719" i="27"/>
  <c r="AF629" i="27"/>
  <c r="AF818" i="27"/>
  <c r="AF806" i="27"/>
  <c r="AF715" i="27"/>
  <c r="AF711" i="27"/>
  <c r="AF635" i="27"/>
  <c r="AF606" i="27"/>
  <c r="AF768" i="27"/>
  <c r="AF757" i="27"/>
  <c r="AF738" i="27"/>
  <c r="AF730" i="27"/>
  <c r="AF722" i="27"/>
  <c r="AF707" i="27"/>
  <c r="AF624" i="27"/>
  <c r="AF573" i="27"/>
  <c r="AF786" i="27"/>
  <c r="AF777" i="27"/>
  <c r="AF774" i="27"/>
  <c r="AF771" i="27"/>
  <c r="AF760" i="27"/>
  <c r="AF737" i="27"/>
  <c r="AF729" i="27"/>
  <c r="AF721" i="27"/>
  <c r="AF718" i="27"/>
  <c r="AF717" i="27"/>
  <c r="AF714" i="27"/>
  <c r="AF654" i="27"/>
  <c r="AF625" i="27"/>
  <c r="AF576" i="27"/>
  <c r="AF861" i="27"/>
  <c r="AF822" i="27"/>
  <c r="AF819" i="27"/>
  <c r="AF766" i="27"/>
  <c r="AF710" i="27"/>
  <c r="AF709" i="27"/>
  <c r="AF632" i="27"/>
  <c r="AF553" i="27"/>
  <c r="AF832" i="27"/>
  <c r="AF787" i="27"/>
  <c r="AF761" i="27"/>
  <c r="AF743" i="27"/>
  <c r="AF716" i="27"/>
  <c r="AF712" i="27"/>
  <c r="AF644" i="27"/>
  <c r="AF602" i="27"/>
  <c r="AF585" i="27"/>
  <c r="AF581" i="27"/>
  <c r="AF527" i="27"/>
  <c r="AF518" i="27"/>
  <c r="AF487" i="27"/>
  <c r="AF478" i="27"/>
  <c r="AF474" i="27"/>
  <c r="AF509" i="27"/>
  <c r="AF476" i="27"/>
  <c r="AF451" i="27"/>
  <c r="AF435" i="27"/>
  <c r="AF603" i="27"/>
  <c r="AF420" i="27"/>
  <c r="AF427" i="27"/>
  <c r="AF571" i="27"/>
  <c r="AF550" i="27"/>
  <c r="AF526" i="27"/>
  <c r="AF522" i="27"/>
  <c r="AF471" i="27"/>
  <c r="AF424" i="27"/>
  <c r="AF561" i="27"/>
  <c r="AF548" i="27"/>
  <c r="AF504" i="27"/>
  <c r="AF440" i="27"/>
  <c r="AF365" i="27"/>
  <c r="AF393" i="27"/>
  <c r="AF385" i="27"/>
  <c r="AF401" i="27"/>
  <c r="AF380" i="27"/>
  <c r="AF361" i="27"/>
  <c r="AF347" i="27"/>
  <c r="AF374" i="27"/>
  <c r="AF415" i="27"/>
  <c r="AF406" i="27"/>
  <c r="AF343" i="27"/>
  <c r="AF411" i="27"/>
  <c r="AF356" i="27"/>
  <c r="AF332" i="27"/>
  <c r="AF279" i="27"/>
  <c r="AF338" i="27"/>
  <c r="AF329" i="27"/>
  <c r="AF323" i="27"/>
  <c r="AF312" i="27"/>
  <c r="AF263" i="27"/>
  <c r="AF239" i="27"/>
  <c r="AF382" i="27"/>
  <c r="AF355" i="27"/>
  <c r="AF344" i="27"/>
  <c r="AF331" i="27"/>
  <c r="AF328" i="27"/>
  <c r="AF298" i="27"/>
  <c r="AF303" i="27"/>
  <c r="AF290" i="27"/>
  <c r="AF152" i="27"/>
  <c r="AF146" i="27"/>
  <c r="AF183" i="27"/>
  <c r="AF173" i="27"/>
  <c r="AF102" i="27"/>
  <c r="AF272" i="27"/>
  <c r="AF142" i="27"/>
  <c r="AF264" i="27"/>
  <c r="AF166" i="27"/>
  <c r="AF104" i="27"/>
  <c r="AF213" i="27"/>
  <c r="AF206" i="27"/>
  <c r="AF190" i="27"/>
  <c r="AF162" i="27"/>
  <c r="AF158" i="27"/>
  <c r="AF154" i="27"/>
  <c r="AF121" i="27"/>
  <c r="AF244" i="27"/>
  <c r="AF227" i="27"/>
  <c r="AF182" i="27"/>
  <c r="AF164" i="27"/>
  <c r="AF106" i="27"/>
  <c r="AF73" i="27"/>
  <c r="AF116" i="27"/>
  <c r="AF114" i="27"/>
  <c r="AF109" i="27"/>
  <c r="AF100" i="27"/>
  <c r="AF91" i="27"/>
  <c r="AF90" i="27"/>
  <c r="AF129" i="27"/>
  <c r="AF110" i="27"/>
  <c r="AF105" i="27"/>
  <c r="AF101" i="27"/>
  <c r="AF95" i="27"/>
  <c r="AF80" i="27"/>
  <c r="AF61" i="27"/>
  <c r="AF55" i="27"/>
  <c r="AF123" i="27"/>
  <c r="AF99" i="27"/>
  <c r="AF98" i="27"/>
  <c r="AF49" i="27"/>
  <c r="AF127" i="27"/>
  <c r="AF126" i="27"/>
  <c r="AF107" i="27"/>
  <c r="AF103" i="27"/>
  <c r="AF77" i="27"/>
  <c r="AF748" i="27"/>
  <c r="AF746" i="27"/>
  <c r="AF749" i="27"/>
  <c r="AF745" i="27"/>
  <c r="AF741" i="27"/>
  <c r="AF753" i="27"/>
  <c r="AF670" i="27"/>
  <c r="AF700" i="27"/>
  <c r="AF692" i="27"/>
  <c r="AF677" i="27"/>
  <c r="AF669" i="27"/>
  <c r="AF661" i="27"/>
  <c r="AF648" i="27"/>
  <c r="AF691" i="27"/>
  <c r="AF675" i="27"/>
  <c r="AF659" i="27"/>
  <c r="AF699" i="27"/>
  <c r="AF682" i="27"/>
  <c r="AF666" i="27"/>
  <c r="AF689" i="27"/>
  <c r="AF673" i="27"/>
  <c r="AF693" i="27"/>
  <c r="AF680" i="27"/>
  <c r="AF664" i="27"/>
  <c r="AF698" i="27"/>
  <c r="AF655" i="27"/>
  <c r="AF623" i="27"/>
  <c r="AF634" i="27"/>
  <c r="AF604" i="27"/>
  <c r="AF618" i="27"/>
  <c r="AF607" i="27"/>
  <c r="AF615" i="27"/>
  <c r="AF575" i="27"/>
  <c r="AF572" i="27"/>
  <c r="AF591" i="27"/>
  <c r="AF567" i="27"/>
  <c r="AF271" i="27"/>
  <c r="AF301" i="27"/>
  <c r="AF289" i="27"/>
  <c r="AF283" i="27"/>
  <c r="AF302" i="27"/>
  <c r="AF151" i="27"/>
  <c r="AF143" i="27"/>
  <c r="AF135" i="27"/>
  <c r="AF119" i="27"/>
  <c r="AF117" i="27"/>
  <c r="AF111" i="27"/>
  <c r="AF653" i="27"/>
  <c r="AF631" i="27"/>
  <c r="AF636" i="27"/>
  <c r="AF583" i="27"/>
  <c r="AF599" i="27"/>
  <c r="AF287" i="27"/>
  <c r="AF291" i="27"/>
  <c r="AF275" i="27"/>
  <c r="AF273" i="27"/>
  <c r="AF299" i="27"/>
  <c r="AF267" i="27"/>
  <c r="AF147" i="27"/>
  <c r="AF139" i="27"/>
  <c r="AF131" i="27"/>
  <c r="AF149" i="27"/>
  <c r="AF145" i="27"/>
  <c r="AF141" i="27"/>
  <c r="AF137" i="27"/>
  <c r="AF133" i="27"/>
  <c r="AF125" i="27"/>
  <c r="AF118" i="27"/>
  <c r="AF122" i="27"/>
  <c r="AF115" i="27"/>
  <c r="AF47" i="27"/>
  <c r="AF46" i="27"/>
  <c r="AF45" i="27"/>
  <c r="AF44" i="27"/>
  <c r="AF43" i="27"/>
  <c r="AF42" i="27"/>
  <c r="AF41" i="27"/>
  <c r="AF40" i="27"/>
  <c r="AF39" i="27"/>
  <c r="AF38" i="27"/>
  <c r="AF37" i="27"/>
  <c r="AF36" i="27"/>
  <c r="AF35" i="27"/>
  <c r="AF34" i="27"/>
  <c r="AF33" i="27"/>
  <c r="AF32" i="27"/>
  <c r="AF31" i="27"/>
  <c r="AF30" i="27"/>
  <c r="AF29" i="27"/>
  <c r="AF28" i="27"/>
  <c r="AF27" i="27"/>
  <c r="AF26" i="27"/>
  <c r="AF25" i="27"/>
  <c r="AF24" i="27"/>
  <c r="AF23" i="27"/>
  <c r="AI21" i="6"/>
  <c r="AF22" i="27"/>
  <c r="AF21" i="27"/>
  <c r="AF20" i="27"/>
  <c r="AF19" i="27"/>
  <c r="AF18" i="27"/>
  <c r="AF17" i="27"/>
  <c r="AF15" i="27"/>
  <c r="AF14" i="27"/>
  <c r="AF13" i="27"/>
  <c r="AF12" i="27"/>
  <c r="AF11" i="27"/>
  <c r="AF10" i="27"/>
  <c r="AF9" i="27"/>
  <c r="AF8" i="27"/>
  <c r="AF7" i="27"/>
  <c r="AF6" i="27"/>
  <c r="AF5" i="27"/>
  <c r="AF4" i="27"/>
  <c r="AF3" i="27"/>
  <c r="AI3" i="6"/>
  <c r="AI64" i="6"/>
  <c r="AI72" i="6"/>
  <c r="AI80" i="6"/>
  <c r="AI88" i="6"/>
  <c r="AI96" i="6"/>
  <c r="AI104" i="6"/>
  <c r="AI112" i="6"/>
  <c r="AI120" i="6"/>
  <c r="AI128" i="6"/>
  <c r="AI136" i="6"/>
  <c r="AI144" i="6"/>
  <c r="AI152" i="6"/>
  <c r="AI160" i="6"/>
  <c r="AI168" i="6"/>
  <c r="AI176" i="6"/>
  <c r="AI184" i="6"/>
  <c r="AI192" i="6"/>
  <c r="AI200" i="6"/>
  <c r="AI207" i="6"/>
  <c r="AI215" i="6"/>
  <c r="AI223" i="6"/>
  <c r="AI231" i="6"/>
  <c r="AI239" i="6"/>
  <c r="AI247" i="6"/>
  <c r="AI255" i="6"/>
  <c r="AI263" i="6"/>
  <c r="AI271" i="6"/>
  <c r="AI279" i="6"/>
  <c r="AI287" i="6"/>
  <c r="AI295" i="6"/>
  <c r="AI303" i="6"/>
  <c r="AI311" i="6"/>
  <c r="AI319" i="6"/>
  <c r="AI327" i="6"/>
  <c r="AI335" i="6"/>
  <c r="AI343" i="6"/>
  <c r="AI351" i="6"/>
  <c r="AI359" i="6"/>
  <c r="AI367" i="6"/>
  <c r="AI375" i="6"/>
  <c r="AI383" i="6"/>
  <c r="AI391" i="6"/>
  <c r="AI399" i="6"/>
  <c r="AI407" i="6"/>
  <c r="AI415" i="6"/>
  <c r="AI423" i="6"/>
  <c r="AI431" i="6"/>
  <c r="AI439" i="6"/>
  <c r="AI447" i="6"/>
  <c r="AI455" i="6"/>
  <c r="AI463" i="6"/>
  <c r="AI471" i="6"/>
  <c r="AI479" i="6"/>
  <c r="AI487" i="6"/>
  <c r="AI495" i="6"/>
  <c r="AI503" i="6"/>
  <c r="AI511" i="6"/>
  <c r="AI519" i="6"/>
  <c r="AI527" i="6"/>
  <c r="AI535" i="6"/>
  <c r="AI543" i="6"/>
  <c r="AI551" i="6"/>
  <c r="AI559" i="6"/>
  <c r="AI567" i="6"/>
  <c r="AI575" i="6"/>
  <c r="AI583" i="6"/>
  <c r="AI591" i="6"/>
  <c r="AI599" i="6"/>
  <c r="AI607" i="6"/>
  <c r="AI615" i="6"/>
  <c r="AI623" i="6"/>
  <c r="AI631" i="6"/>
  <c r="AI639" i="6"/>
  <c r="AI647" i="6"/>
  <c r="AI655" i="6"/>
  <c r="AI663" i="6"/>
  <c r="AI671" i="6"/>
  <c r="AI679" i="6"/>
  <c r="AI687" i="6"/>
  <c r="AI695" i="6"/>
  <c r="AI703" i="6"/>
  <c r="AI711" i="6"/>
  <c r="AI719" i="6"/>
  <c r="AI29" i="6"/>
  <c r="AI65" i="6"/>
  <c r="AI73" i="6"/>
  <c r="AI81" i="6"/>
  <c r="AI89" i="6"/>
  <c r="AI97" i="6"/>
  <c r="AI105" i="6"/>
  <c r="AI113" i="6"/>
  <c r="AI121" i="6"/>
  <c r="AI129" i="6"/>
  <c r="AI137" i="6"/>
  <c r="AI145" i="6"/>
  <c r="AI153" i="6"/>
  <c r="AI161" i="6"/>
  <c r="AI169" i="6"/>
  <c r="AI177" i="6"/>
  <c r="AI185" i="6"/>
  <c r="AI193" i="6"/>
  <c r="AI201" i="6"/>
  <c r="AI208" i="6"/>
  <c r="AI216" i="6"/>
  <c r="AI224" i="6"/>
  <c r="AI232" i="6"/>
  <c r="AI240" i="6"/>
  <c r="AI248" i="6"/>
  <c r="AI256" i="6"/>
  <c r="AI264" i="6"/>
  <c r="AI272" i="6"/>
  <c r="AI280" i="6"/>
  <c r="AI288" i="6"/>
  <c r="AI296" i="6"/>
  <c r="AI304" i="6"/>
  <c r="AI312" i="6"/>
  <c r="AI320" i="6"/>
  <c r="AI328" i="6"/>
  <c r="AI336" i="6"/>
  <c r="AI344" i="6"/>
  <c r="AI352" i="6"/>
  <c r="AI360" i="6"/>
  <c r="AI368" i="6"/>
  <c r="AI376" i="6"/>
  <c r="AI384" i="6"/>
  <c r="AI392" i="6"/>
  <c r="AI400" i="6"/>
  <c r="AI408" i="6"/>
  <c r="AI416" i="6"/>
  <c r="AI424" i="6"/>
  <c r="AI432" i="6"/>
  <c r="AI440" i="6"/>
  <c r="AI448" i="6"/>
  <c r="AI456" i="6"/>
  <c r="AI464" i="6"/>
  <c r="AI472" i="6"/>
  <c r="AI480" i="6"/>
  <c r="AI488" i="6"/>
  <c r="AI496" i="6"/>
  <c r="AI504" i="6"/>
  <c r="AI512" i="6"/>
  <c r="AI520" i="6"/>
  <c r="AI528" i="6"/>
  <c r="AI536" i="6"/>
  <c r="AI544" i="6"/>
  <c r="AI552" i="6"/>
  <c r="AI560" i="6"/>
  <c r="AI568" i="6"/>
  <c r="AI576" i="6"/>
  <c r="AI584" i="6"/>
  <c r="AI592" i="6"/>
  <c r="AI600" i="6"/>
  <c r="AI608" i="6"/>
  <c r="AI616" i="6"/>
  <c r="AI624" i="6"/>
  <c r="AI632" i="6"/>
  <c r="AI640" i="6"/>
  <c r="AI648" i="6"/>
  <c r="AI656" i="6"/>
  <c r="AI664" i="6"/>
  <c r="AI672" i="6"/>
  <c r="AI680" i="6"/>
  <c r="AI688" i="6"/>
  <c r="AI696" i="6"/>
  <c r="AI704" i="6"/>
  <c r="AI712" i="6"/>
  <c r="AI720" i="6"/>
  <c r="AI728" i="6"/>
  <c r="AI37" i="6"/>
  <c r="AI66" i="6"/>
  <c r="AI74" i="6"/>
  <c r="AI82" i="6"/>
  <c r="AI90" i="6"/>
  <c r="AI98" i="6"/>
  <c r="AI106" i="6"/>
  <c r="AI114" i="6"/>
  <c r="AI122" i="6"/>
  <c r="AI130" i="6"/>
  <c r="AI138" i="6"/>
  <c r="AI146" i="6"/>
  <c r="AI154" i="6"/>
  <c r="AI162" i="6"/>
  <c r="AI170" i="6"/>
  <c r="AI178" i="6"/>
  <c r="AI186" i="6"/>
  <c r="AI194" i="6"/>
  <c r="AI202" i="6"/>
  <c r="AI209" i="6"/>
  <c r="AI217" i="6"/>
  <c r="AI225" i="6"/>
  <c r="AI233" i="6"/>
  <c r="AI241" i="6"/>
  <c r="AI249" i="6"/>
  <c r="AI257" i="6"/>
  <c r="AI265" i="6"/>
  <c r="AI273" i="6"/>
  <c r="AI281" i="6"/>
  <c r="AI289" i="6"/>
  <c r="AI297" i="6"/>
  <c r="AI305" i="6"/>
  <c r="AI313" i="6"/>
  <c r="AI321" i="6"/>
  <c r="AI329" i="6"/>
  <c r="AI337" i="6"/>
  <c r="AI345" i="6"/>
  <c r="AI353" i="6"/>
  <c r="AI361" i="6"/>
  <c r="AI369" i="6"/>
  <c r="AI377" i="6"/>
  <c r="AI385" i="6"/>
  <c r="AI393" i="6"/>
  <c r="AI401" i="6"/>
  <c r="AI409" i="6"/>
  <c r="AI417" i="6"/>
  <c r="AI425" i="6"/>
  <c r="AI433" i="6"/>
  <c r="AI441" i="6"/>
  <c r="AI449" i="6"/>
  <c r="AI457" i="6"/>
  <c r="AI465" i="6"/>
  <c r="AI473" i="6"/>
  <c r="AI481" i="6"/>
  <c r="AI489" i="6"/>
  <c r="AI497" i="6"/>
  <c r="AI505" i="6"/>
  <c r="AI513" i="6"/>
  <c r="AI521" i="6"/>
  <c r="AI529" i="6"/>
  <c r="AI537" i="6"/>
  <c r="AI545" i="6"/>
  <c r="AI553" i="6"/>
  <c r="AI561" i="6"/>
  <c r="AI569" i="6"/>
  <c r="AI577" i="6"/>
  <c r="AI585" i="6"/>
  <c r="AI593" i="6"/>
  <c r="AI601" i="6"/>
  <c r="AI609" i="6"/>
  <c r="AI617" i="6"/>
  <c r="AI625" i="6"/>
  <c r="AI633" i="6"/>
  <c r="AI641" i="6"/>
  <c r="AI649" i="6"/>
  <c r="AI657" i="6"/>
  <c r="AI665" i="6"/>
  <c r="AI673" i="6"/>
  <c r="AI681" i="6"/>
  <c r="AI689" i="6"/>
  <c r="AI59" i="6"/>
  <c r="AI67" i="6"/>
  <c r="AI75" i="6"/>
  <c r="AI83" i="6"/>
  <c r="AI91" i="6"/>
  <c r="AI99" i="6"/>
  <c r="AI107" i="6"/>
  <c r="AI115" i="6"/>
  <c r="AI123" i="6"/>
  <c r="AI131" i="6"/>
  <c r="AI139" i="6"/>
  <c r="AI147" i="6"/>
  <c r="AI155" i="6"/>
  <c r="AI163" i="6"/>
  <c r="AI171" i="6"/>
  <c r="AI179" i="6"/>
  <c r="AI187" i="6"/>
  <c r="AI195" i="6"/>
  <c r="AI203" i="6"/>
  <c r="AI210" i="6"/>
  <c r="AI218" i="6"/>
  <c r="AI226" i="6"/>
  <c r="AI234" i="6"/>
  <c r="AI242" i="6"/>
  <c r="AI250" i="6"/>
  <c r="AI258" i="6"/>
  <c r="AI266" i="6"/>
  <c r="AI274" i="6"/>
  <c r="AI282" i="6"/>
  <c r="AI290" i="6"/>
  <c r="AI298" i="6"/>
  <c r="AI306" i="6"/>
  <c r="AI314" i="6"/>
  <c r="AI322" i="6"/>
  <c r="AI330" i="6"/>
  <c r="AI338" i="6"/>
  <c r="AI346" i="6"/>
  <c r="AI354" i="6"/>
  <c r="AI362" i="6"/>
  <c r="AI370" i="6"/>
  <c r="AI378" i="6"/>
  <c r="AI386" i="6"/>
  <c r="AI394" i="6"/>
  <c r="AI402" i="6"/>
  <c r="AI410" i="6"/>
  <c r="AI418" i="6"/>
  <c r="AI426" i="6"/>
  <c r="AI434" i="6"/>
  <c r="AI442" i="6"/>
  <c r="AI450" i="6"/>
  <c r="AI458" i="6"/>
  <c r="AI466" i="6"/>
  <c r="AI474" i="6"/>
  <c r="AI482" i="6"/>
  <c r="AI490" i="6"/>
  <c r="AI498" i="6"/>
  <c r="AI506" i="6"/>
  <c r="AI514" i="6"/>
  <c r="AI522" i="6"/>
  <c r="AI530" i="6"/>
  <c r="AI538" i="6"/>
  <c r="AI546" i="6"/>
  <c r="AI554" i="6"/>
  <c r="AI562" i="6"/>
  <c r="AI570" i="6"/>
  <c r="AI578" i="6"/>
  <c r="AI586" i="6"/>
  <c r="AI594" i="6"/>
  <c r="AI602" i="6"/>
  <c r="AI610" i="6"/>
  <c r="AI618" i="6"/>
  <c r="AI626" i="6"/>
  <c r="AI634" i="6"/>
  <c r="AI642" i="6"/>
  <c r="AI650" i="6"/>
  <c r="AI658" i="6"/>
  <c r="AI666" i="6"/>
  <c r="AI674" i="6"/>
  <c r="AI682" i="6"/>
  <c r="AI690" i="6"/>
  <c r="AI698" i="6"/>
  <c r="AI706" i="6"/>
  <c r="AI714" i="6"/>
  <c r="AI60" i="6"/>
  <c r="AI68" i="6"/>
  <c r="AI76" i="6"/>
  <c r="AI84" i="6"/>
  <c r="AI92" i="6"/>
  <c r="AI100" i="6"/>
  <c r="AI108" i="6"/>
  <c r="AI116" i="6"/>
  <c r="AI124" i="6"/>
  <c r="AI132" i="6"/>
  <c r="AI140" i="6"/>
  <c r="AI148" i="6"/>
  <c r="AI156" i="6"/>
  <c r="AI164" i="6"/>
  <c r="AI172" i="6"/>
  <c r="AI180" i="6"/>
  <c r="AI188" i="6"/>
  <c r="AI196" i="6"/>
  <c r="AI204" i="6"/>
  <c r="AI211" i="6"/>
  <c r="AI219" i="6"/>
  <c r="AI227" i="6"/>
  <c r="AI235" i="6"/>
  <c r="AI243" i="6"/>
  <c r="AI251" i="6"/>
  <c r="AI259" i="6"/>
  <c r="AI267" i="6"/>
  <c r="AI275" i="6"/>
  <c r="AI283" i="6"/>
  <c r="AI291" i="6"/>
  <c r="AI299" i="6"/>
  <c r="AI307" i="6"/>
  <c r="AI315" i="6"/>
  <c r="AI323" i="6"/>
  <c r="AI331" i="6"/>
  <c r="AI339" i="6"/>
  <c r="AI347" i="6"/>
  <c r="AI355" i="6"/>
  <c r="AI363" i="6"/>
  <c r="AI371" i="6"/>
  <c r="AI379" i="6"/>
  <c r="AI387" i="6"/>
  <c r="AI395" i="6"/>
  <c r="AI403" i="6"/>
  <c r="AI411" i="6"/>
  <c r="AI419" i="6"/>
  <c r="AI427" i="6"/>
  <c r="AI435" i="6"/>
  <c r="AI443" i="6"/>
  <c r="AI451" i="6"/>
  <c r="AI459" i="6"/>
  <c r="AI467" i="6"/>
  <c r="AI475" i="6"/>
  <c r="AI483" i="6"/>
  <c r="AI491" i="6"/>
  <c r="AI499" i="6"/>
  <c r="AI507" i="6"/>
  <c r="AI515" i="6"/>
  <c r="AI523" i="6"/>
  <c r="AI531" i="6"/>
  <c r="AI539" i="6"/>
  <c r="AI547" i="6"/>
  <c r="AI555" i="6"/>
  <c r="AI563" i="6"/>
  <c r="AI571" i="6"/>
  <c r="AI579" i="6"/>
  <c r="AI587" i="6"/>
  <c r="AI595" i="6"/>
  <c r="AI603" i="6"/>
  <c r="AI611" i="6"/>
  <c r="AI619" i="6"/>
  <c r="AI627" i="6"/>
  <c r="AI635" i="6"/>
  <c r="AI643" i="6"/>
  <c r="AI651" i="6"/>
  <c r="AI659" i="6"/>
  <c r="AI667" i="6"/>
  <c r="AI675" i="6"/>
  <c r="AI683" i="6"/>
  <c r="AI691" i="6"/>
  <c r="AI699" i="6"/>
  <c r="AI707" i="6"/>
  <c r="AI715" i="6"/>
  <c r="AI61" i="6"/>
  <c r="AI69" i="6"/>
  <c r="AI77" i="6"/>
  <c r="AI85" i="6"/>
  <c r="AI93" i="6"/>
  <c r="AI101" i="6"/>
  <c r="AI109" i="6"/>
  <c r="AI117" i="6"/>
  <c r="AI125" i="6"/>
  <c r="AI133" i="6"/>
  <c r="AI141" i="6"/>
  <c r="AI149" i="6"/>
  <c r="AI157" i="6"/>
  <c r="AI165" i="6"/>
  <c r="AI173" i="6"/>
  <c r="AI181" i="6"/>
  <c r="AI189" i="6"/>
  <c r="AI197" i="6"/>
  <c r="AI205" i="6"/>
  <c r="AI212" i="6"/>
  <c r="AI220" i="6"/>
  <c r="AI228" i="6"/>
  <c r="AI236" i="6"/>
  <c r="AI244" i="6"/>
  <c r="AI252" i="6"/>
  <c r="AI260" i="6"/>
  <c r="AI268" i="6"/>
  <c r="AI276" i="6"/>
  <c r="AI284" i="6"/>
  <c r="AI292" i="6"/>
  <c r="AI300" i="6"/>
  <c r="AI308" i="6"/>
  <c r="AI316" i="6"/>
  <c r="AI324" i="6"/>
  <c r="AI332" i="6"/>
  <c r="AI340" i="6"/>
  <c r="AI348" i="6"/>
  <c r="AI356" i="6"/>
  <c r="AI364" i="6"/>
  <c r="AI372" i="6"/>
  <c r="AI380" i="6"/>
  <c r="AI388" i="6"/>
  <c r="AI396" i="6"/>
  <c r="AI404" i="6"/>
  <c r="AI412" i="6"/>
  <c r="AI420" i="6"/>
  <c r="AI428" i="6"/>
  <c r="AI436" i="6"/>
  <c r="AI444" i="6"/>
  <c r="AI452" i="6"/>
  <c r="AI460" i="6"/>
  <c r="AI468" i="6"/>
  <c r="AI476" i="6"/>
  <c r="AI484" i="6"/>
  <c r="AI492" i="6"/>
  <c r="AI500" i="6"/>
  <c r="AI508" i="6"/>
  <c r="AI516" i="6"/>
  <c r="AI524" i="6"/>
  <c r="AI532" i="6"/>
  <c r="AI540" i="6"/>
  <c r="AI548" i="6"/>
  <c r="AI556" i="6"/>
  <c r="AI564" i="6"/>
  <c r="AI572" i="6"/>
  <c r="AI580" i="6"/>
  <c r="AI588" i="6"/>
  <c r="AI596" i="6"/>
  <c r="AI604" i="6"/>
  <c r="AI612" i="6"/>
  <c r="AI620" i="6"/>
  <c r="AI628" i="6"/>
  <c r="AI636" i="6"/>
  <c r="AI644" i="6"/>
  <c r="AI652" i="6"/>
  <c r="AI660" i="6"/>
  <c r="AI668" i="6"/>
  <c r="AI676" i="6"/>
  <c r="AI684" i="6"/>
  <c r="AI692" i="6"/>
  <c r="AI700" i="6"/>
  <c r="AI708" i="6"/>
  <c r="AI716" i="6"/>
  <c r="AI6" i="6"/>
  <c r="AI62" i="6"/>
  <c r="AI70" i="6"/>
  <c r="AI78" i="6"/>
  <c r="AI86" i="6"/>
  <c r="AI94" i="6"/>
  <c r="AI102" i="6"/>
  <c r="AI110" i="6"/>
  <c r="AI118" i="6"/>
  <c r="AI126" i="6"/>
  <c r="AI134" i="6"/>
  <c r="AI142" i="6"/>
  <c r="AI150" i="6"/>
  <c r="AI158" i="6"/>
  <c r="AI166" i="6"/>
  <c r="AI174" i="6"/>
  <c r="AI182" i="6"/>
  <c r="AI190" i="6"/>
  <c r="AI198" i="6"/>
  <c r="AI206" i="6"/>
  <c r="AI213" i="6"/>
  <c r="AI221" i="6"/>
  <c r="AI229" i="6"/>
  <c r="AI237" i="6"/>
  <c r="AI245" i="6"/>
  <c r="AI253" i="6"/>
  <c r="AI261" i="6"/>
  <c r="AI269" i="6"/>
  <c r="AI277" i="6"/>
  <c r="AI285" i="6"/>
  <c r="AI293" i="6"/>
  <c r="AI301" i="6"/>
  <c r="AI309" i="6"/>
  <c r="AI317" i="6"/>
  <c r="AI325" i="6"/>
  <c r="AI333" i="6"/>
  <c r="AI341" i="6"/>
  <c r="AI349" i="6"/>
  <c r="AI357" i="6"/>
  <c r="AI365" i="6"/>
  <c r="AI373" i="6"/>
  <c r="AI381" i="6"/>
  <c r="AI389" i="6"/>
  <c r="AI397" i="6"/>
  <c r="AI405" i="6"/>
  <c r="AI413" i="6"/>
  <c r="AI421" i="6"/>
  <c r="AI429" i="6"/>
  <c r="AI437" i="6"/>
  <c r="AI445" i="6"/>
  <c r="AI453" i="6"/>
  <c r="AI461" i="6"/>
  <c r="AI469" i="6"/>
  <c r="AI477" i="6"/>
  <c r="AI485" i="6"/>
  <c r="AI493" i="6"/>
  <c r="AI501" i="6"/>
  <c r="AI509" i="6"/>
  <c r="AI517" i="6"/>
  <c r="AI525" i="6"/>
  <c r="AI13" i="6"/>
  <c r="AI63" i="6"/>
  <c r="AI71" i="6"/>
  <c r="AI79" i="6"/>
  <c r="AI87" i="6"/>
  <c r="AI95" i="6"/>
  <c r="AI103" i="6"/>
  <c r="AI111" i="6"/>
  <c r="AI119" i="6"/>
  <c r="AI127" i="6"/>
  <c r="AI135" i="6"/>
  <c r="AI143" i="6"/>
  <c r="AI151" i="6"/>
  <c r="AI159" i="6"/>
  <c r="AI167" i="6"/>
  <c r="AI175" i="6"/>
  <c r="AI183" i="6"/>
  <c r="AI191" i="6"/>
  <c r="AI199" i="6"/>
  <c r="AI214" i="6"/>
  <c r="AI222" i="6"/>
  <c r="AI230" i="6"/>
  <c r="AI238" i="6"/>
  <c r="AI246" i="6"/>
  <c r="AI254" i="6"/>
  <c r="AI262" i="6"/>
  <c r="AI270" i="6"/>
  <c r="AI278" i="6"/>
  <c r="AI286" i="6"/>
  <c r="AI294" i="6"/>
  <c r="AI302" i="6"/>
  <c r="AI310" i="6"/>
  <c r="AI318" i="6"/>
  <c r="AI326" i="6"/>
  <c r="AI334" i="6"/>
  <c r="AI342" i="6"/>
  <c r="AI350" i="6"/>
  <c r="AI358" i="6"/>
  <c r="AI366" i="6"/>
  <c r="AI374" i="6"/>
  <c r="AI382" i="6"/>
  <c r="AI390" i="6"/>
  <c r="AI398" i="6"/>
  <c r="AI406" i="6"/>
  <c r="AI414" i="6"/>
  <c r="AI422" i="6"/>
  <c r="AI430" i="6"/>
  <c r="AI438" i="6"/>
  <c r="AI446" i="6"/>
  <c r="AI454" i="6"/>
  <c r="AI462" i="6"/>
  <c r="AI470" i="6"/>
  <c r="AI478" i="6"/>
  <c r="AI486" i="6"/>
  <c r="AI494" i="6"/>
  <c r="AI502" i="6"/>
  <c r="AI510" i="6"/>
  <c r="AI518" i="6"/>
  <c r="AI526" i="6"/>
  <c r="AI534" i="6"/>
  <c r="AI542" i="6"/>
  <c r="AI550" i="6"/>
  <c r="AI558" i="6"/>
  <c r="AI566" i="6"/>
  <c r="AI574" i="6"/>
  <c r="AI582" i="6"/>
  <c r="AI590" i="6"/>
  <c r="AI598" i="6"/>
  <c r="AI606" i="6"/>
  <c r="AI614" i="6"/>
  <c r="AI622" i="6"/>
  <c r="AI630" i="6"/>
  <c r="AI638" i="6"/>
  <c r="AI646" i="6"/>
  <c r="AI654" i="6"/>
  <c r="AI662" i="6"/>
  <c r="AI670" i="6"/>
  <c r="AI678" i="6"/>
  <c r="AI686" i="6"/>
  <c r="AI694" i="6"/>
  <c r="AI702" i="6"/>
  <c r="AI710" i="6"/>
  <c r="AI718" i="6"/>
  <c r="AI726" i="6"/>
  <c r="AI549" i="6"/>
  <c r="AI613" i="6"/>
  <c r="AI677" i="6"/>
  <c r="AI717" i="6"/>
  <c r="AI730" i="6"/>
  <c r="AI738" i="6"/>
  <c r="AI746" i="6"/>
  <c r="AI754" i="6"/>
  <c r="AI762" i="6"/>
  <c r="AI770" i="6"/>
  <c r="AI778" i="6"/>
  <c r="AI786" i="6"/>
  <c r="AI794" i="6"/>
  <c r="AI802" i="6"/>
  <c r="AI810" i="6"/>
  <c r="AI818" i="6"/>
  <c r="AI826" i="6"/>
  <c r="AI834" i="6"/>
  <c r="AI842" i="6"/>
  <c r="AI850" i="6"/>
  <c r="AI858" i="6"/>
  <c r="AI866" i="6"/>
  <c r="AI874" i="6"/>
  <c r="AI882" i="6"/>
  <c r="AI890" i="6"/>
  <c r="AI898" i="6"/>
  <c r="AI906" i="6"/>
  <c r="AI914" i="6"/>
  <c r="AI922" i="6"/>
  <c r="AI930" i="6"/>
  <c r="AI938" i="6"/>
  <c r="AI946" i="6"/>
  <c r="AI954" i="6"/>
  <c r="AI962" i="6"/>
  <c r="AI970" i="6"/>
  <c r="AI978" i="6"/>
  <c r="AI986" i="6"/>
  <c r="AI994" i="6"/>
  <c r="AI557" i="6"/>
  <c r="AI621" i="6"/>
  <c r="AI685" i="6"/>
  <c r="AI721" i="6"/>
  <c r="AI731" i="6"/>
  <c r="AI739" i="6"/>
  <c r="AI747" i="6"/>
  <c r="AI755" i="6"/>
  <c r="AI763" i="6"/>
  <c r="AI771" i="6"/>
  <c r="AI779" i="6"/>
  <c r="AI787" i="6"/>
  <c r="AI795" i="6"/>
  <c r="AI803" i="6"/>
  <c r="AI811" i="6"/>
  <c r="AI819" i="6"/>
  <c r="AI827" i="6"/>
  <c r="AI835" i="6"/>
  <c r="AI843" i="6"/>
  <c r="AI851" i="6"/>
  <c r="AI859" i="6"/>
  <c r="AI867" i="6"/>
  <c r="AI875" i="6"/>
  <c r="AI883" i="6"/>
  <c r="AI891" i="6"/>
  <c r="AI899" i="6"/>
  <c r="AI907" i="6"/>
  <c r="AI915" i="6"/>
  <c r="AI923" i="6"/>
  <c r="AI931" i="6"/>
  <c r="AI939" i="6"/>
  <c r="AI947" i="6"/>
  <c r="AI955" i="6"/>
  <c r="AI963" i="6"/>
  <c r="AI971" i="6"/>
  <c r="AI979" i="6"/>
  <c r="AI987" i="6"/>
  <c r="AI995" i="6"/>
  <c r="AI565" i="6"/>
  <c r="AI629" i="6"/>
  <c r="AI693" i="6"/>
  <c r="AI722" i="6"/>
  <c r="AI732" i="6"/>
  <c r="AI740" i="6"/>
  <c r="AI748" i="6"/>
  <c r="AI756" i="6"/>
  <c r="AI764" i="6"/>
  <c r="AI772" i="6"/>
  <c r="AI780" i="6"/>
  <c r="AI788" i="6"/>
  <c r="AI796" i="6"/>
  <c r="AI804" i="6"/>
  <c r="AI812" i="6"/>
  <c r="AI820" i="6"/>
  <c r="AI828" i="6"/>
  <c r="AI836" i="6"/>
  <c r="AI844" i="6"/>
  <c r="AI852" i="6"/>
  <c r="AI860" i="6"/>
  <c r="AI868" i="6"/>
  <c r="AI876" i="6"/>
  <c r="AI884" i="6"/>
  <c r="AI892" i="6"/>
  <c r="AI900" i="6"/>
  <c r="AI908" i="6"/>
  <c r="AI916" i="6"/>
  <c r="AI924" i="6"/>
  <c r="AI932" i="6"/>
  <c r="AI940" i="6"/>
  <c r="AI948" i="6"/>
  <c r="AI956" i="6"/>
  <c r="AI964" i="6"/>
  <c r="AI972" i="6"/>
  <c r="AI980" i="6"/>
  <c r="AI988" i="6"/>
  <c r="AI996" i="6"/>
  <c r="AI573" i="6"/>
  <c r="AI637" i="6"/>
  <c r="AI697" i="6"/>
  <c r="AI723" i="6"/>
  <c r="AI733" i="6"/>
  <c r="AI741" i="6"/>
  <c r="AI749" i="6"/>
  <c r="AI757" i="6"/>
  <c r="AI765" i="6"/>
  <c r="AI773" i="6"/>
  <c r="AI781" i="6"/>
  <c r="AI789" i="6"/>
  <c r="AI797" i="6"/>
  <c r="AI805" i="6"/>
  <c r="AI813" i="6"/>
  <c r="AI821" i="6"/>
  <c r="AI829" i="6"/>
  <c r="AI837" i="6"/>
  <c r="AI845" i="6"/>
  <c r="AI853" i="6"/>
  <c r="AI861" i="6"/>
  <c r="AI869" i="6"/>
  <c r="AI877" i="6"/>
  <c r="AI885" i="6"/>
  <c r="AI893" i="6"/>
  <c r="AI901" i="6"/>
  <c r="AI909" i="6"/>
  <c r="AI917" i="6"/>
  <c r="AI925" i="6"/>
  <c r="AI933" i="6"/>
  <c r="AI941" i="6"/>
  <c r="AI949" i="6"/>
  <c r="AI957" i="6"/>
  <c r="AI965" i="6"/>
  <c r="AI973" i="6"/>
  <c r="AI981" i="6"/>
  <c r="AI989" i="6"/>
  <c r="AI997" i="6"/>
  <c r="AI581" i="6"/>
  <c r="AI645" i="6"/>
  <c r="AI701" i="6"/>
  <c r="AI724" i="6"/>
  <c r="AI734" i="6"/>
  <c r="AI742" i="6"/>
  <c r="AI750" i="6"/>
  <c r="AI758" i="6"/>
  <c r="AI766" i="6"/>
  <c r="AI774" i="6"/>
  <c r="AI782" i="6"/>
  <c r="AI790" i="6"/>
  <c r="AI798" i="6"/>
  <c r="AI806" i="6"/>
  <c r="AI814" i="6"/>
  <c r="AI822" i="6"/>
  <c r="AI830" i="6"/>
  <c r="AI838" i="6"/>
  <c r="AI846" i="6"/>
  <c r="AI854" i="6"/>
  <c r="AI862" i="6"/>
  <c r="AI870" i="6"/>
  <c r="AI878" i="6"/>
  <c r="AI886" i="6"/>
  <c r="AI894" i="6"/>
  <c r="AI902" i="6"/>
  <c r="AI910" i="6"/>
  <c r="AI918" i="6"/>
  <c r="AI926" i="6"/>
  <c r="AI934" i="6"/>
  <c r="AI942" i="6"/>
  <c r="AI950" i="6"/>
  <c r="AI958" i="6"/>
  <c r="AI966" i="6"/>
  <c r="AI974" i="6"/>
  <c r="AI982" i="6"/>
  <c r="AI990" i="6"/>
  <c r="AI998" i="6"/>
  <c r="AI589" i="6"/>
  <c r="AI653" i="6"/>
  <c r="AI705" i="6"/>
  <c r="AI725" i="6"/>
  <c r="AI735" i="6"/>
  <c r="AI743" i="6"/>
  <c r="AI751" i="6"/>
  <c r="AI759" i="6"/>
  <c r="AI767" i="6"/>
  <c r="AI775" i="6"/>
  <c r="AI783" i="6"/>
  <c r="AI791" i="6"/>
  <c r="AI799" i="6"/>
  <c r="AI807" i="6"/>
  <c r="AI815" i="6"/>
  <c r="AI823" i="6"/>
  <c r="AI831" i="6"/>
  <c r="AI839" i="6"/>
  <c r="AI847" i="6"/>
  <c r="AI855" i="6"/>
  <c r="AI863" i="6"/>
  <c r="AI871" i="6"/>
  <c r="AI879" i="6"/>
  <c r="AI887" i="6"/>
  <c r="AI895" i="6"/>
  <c r="AI903" i="6"/>
  <c r="AI911" i="6"/>
  <c r="AI919" i="6"/>
  <c r="AI927" i="6"/>
  <c r="AI935" i="6"/>
  <c r="AI943" i="6"/>
  <c r="AI951" i="6"/>
  <c r="AI959" i="6"/>
  <c r="AI967" i="6"/>
  <c r="AI975" i="6"/>
  <c r="AI983" i="6"/>
  <c r="AI991" i="6"/>
  <c r="AI533" i="6"/>
  <c r="AI597" i="6"/>
  <c r="AI661" i="6"/>
  <c r="AI709" i="6"/>
  <c r="AI727" i="6"/>
  <c r="AI736" i="6"/>
  <c r="AI744" i="6"/>
  <c r="AI752" i="6"/>
  <c r="AI760" i="6"/>
  <c r="AI768" i="6"/>
  <c r="AI776" i="6"/>
  <c r="AI784" i="6"/>
  <c r="AI792" i="6"/>
  <c r="AI800" i="6"/>
  <c r="AI808" i="6"/>
  <c r="AI816" i="6"/>
  <c r="AI824" i="6"/>
  <c r="AI832" i="6"/>
  <c r="AI840" i="6"/>
  <c r="AI848" i="6"/>
  <c r="AI856" i="6"/>
  <c r="AI864" i="6"/>
  <c r="AI872" i="6"/>
  <c r="AI880" i="6"/>
  <c r="AI888" i="6"/>
  <c r="AI896" i="6"/>
  <c r="AI904" i="6"/>
  <c r="AI912" i="6"/>
  <c r="AI920" i="6"/>
  <c r="AI928" i="6"/>
  <c r="AI936" i="6"/>
  <c r="AI944" i="6"/>
  <c r="AI952" i="6"/>
  <c r="AI960" i="6"/>
  <c r="AI968" i="6"/>
  <c r="AI976" i="6"/>
  <c r="AI984" i="6"/>
  <c r="AI992" i="6"/>
  <c r="AI541" i="6"/>
  <c r="AI605" i="6"/>
  <c r="AI669" i="6"/>
  <c r="AI713" i="6"/>
  <c r="AI729" i="6"/>
  <c r="AI737" i="6"/>
  <c r="AI745" i="6"/>
  <c r="AI753" i="6"/>
  <c r="AI761" i="6"/>
  <c r="AI769" i="6"/>
  <c r="AI777" i="6"/>
  <c r="AI785" i="6"/>
  <c r="AI793" i="6"/>
  <c r="AI801" i="6"/>
  <c r="AI809" i="6"/>
  <c r="AI817" i="6"/>
  <c r="AI825" i="6"/>
  <c r="AI833" i="6"/>
  <c r="AI841" i="6"/>
  <c r="AI849" i="6"/>
  <c r="AI857" i="6"/>
  <c r="AI865" i="6"/>
  <c r="AI873" i="6"/>
  <c r="AI881" i="6"/>
  <c r="AI889" i="6"/>
  <c r="AI897" i="6"/>
  <c r="AI905" i="6"/>
  <c r="AI913" i="6"/>
  <c r="AI921" i="6"/>
  <c r="AI929" i="6"/>
  <c r="AI937" i="6"/>
  <c r="AI945" i="6"/>
  <c r="AI953" i="6"/>
  <c r="AI961" i="6"/>
  <c r="AI969" i="6"/>
  <c r="AI977" i="6"/>
  <c r="AI985" i="6"/>
  <c r="AI993" i="6"/>
  <c r="AI18" i="6"/>
  <c r="AI50" i="6"/>
  <c r="AI53" i="6"/>
  <c r="AI5" i="6"/>
  <c r="AI4" i="6"/>
  <c r="AI11" i="6"/>
  <c r="AI10" i="6"/>
  <c r="AI15" i="6"/>
  <c r="AI58" i="6"/>
  <c r="AI7" i="6"/>
  <c r="AI45" i="6"/>
  <c r="AI8" i="6"/>
  <c r="AI54" i="6"/>
  <c r="AI56" i="6"/>
  <c r="AI26" i="6"/>
  <c r="AI52" i="6"/>
  <c r="AI14" i="6"/>
  <c r="AI48" i="6"/>
  <c r="AI46" i="6"/>
  <c r="AI44" i="6"/>
  <c r="AI51" i="6"/>
  <c r="AI40" i="6"/>
  <c r="AI55" i="6"/>
  <c r="AI42" i="6"/>
  <c r="AI30" i="6"/>
  <c r="AI36" i="6"/>
  <c r="AI43" i="6"/>
  <c r="AI57" i="6"/>
  <c r="AI32" i="6"/>
  <c r="AI47" i="6"/>
  <c r="AI25" i="6"/>
  <c r="AI22" i="6"/>
  <c r="AI28" i="6"/>
  <c r="AI35" i="6"/>
  <c r="AI24" i="6"/>
  <c r="AI39" i="6"/>
  <c r="AI17" i="6"/>
  <c r="AI12" i="6"/>
  <c r="AI20" i="6"/>
  <c r="AI27" i="6"/>
  <c r="AI41" i="6"/>
  <c r="AI16" i="6"/>
  <c r="AI31" i="6"/>
  <c r="AI38" i="6"/>
  <c r="AI19" i="6"/>
  <c r="AI34" i="6"/>
  <c r="AI33" i="6"/>
  <c r="AI9" i="6"/>
  <c r="AI23" i="6"/>
  <c r="N3" i="6"/>
  <c r="M27" i="30" s="1"/>
  <c r="M25" i="30" l="1"/>
  <c r="I26" i="30"/>
  <c r="G26" i="30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2" i="16"/>
  <c r="AG4" i="16"/>
  <c r="AG3" i="16"/>
  <c r="AG2" i="16"/>
  <c r="AE5" i="16"/>
  <c r="AE4" i="16"/>
  <c r="AE3" i="16"/>
  <c r="AE2" i="16"/>
  <c r="AC5" i="16"/>
  <c r="AC4" i="16"/>
  <c r="AC3" i="16"/>
  <c r="AC2" i="16"/>
  <c r="AC6" i="16" s="1"/>
  <c r="AA4" i="16"/>
  <c r="AA5" i="16"/>
  <c r="R23" i="16"/>
  <c r="T23" i="16" s="1"/>
  <c r="W23" i="16" s="1"/>
  <c r="R24" i="16"/>
  <c r="T24" i="16" s="1"/>
  <c r="R25" i="16"/>
  <c r="T25" i="16" s="1"/>
  <c r="W25" i="16" s="1"/>
  <c r="M23" i="16"/>
  <c r="M24" i="16"/>
  <c r="M25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6" i="16"/>
  <c r="M27" i="16"/>
  <c r="M28" i="16"/>
  <c r="M29" i="16"/>
  <c r="M30" i="16"/>
  <c r="M31" i="16"/>
  <c r="M32" i="16"/>
  <c r="R2" i="16"/>
  <c r="T2" i="16" s="1"/>
  <c r="W2" i="16" s="1"/>
  <c r="R3" i="16"/>
  <c r="T3" i="16" s="1"/>
  <c r="W3" i="16" s="1"/>
  <c r="R4" i="16"/>
  <c r="T4" i="16" s="1"/>
  <c r="W4" i="16" s="1"/>
  <c r="R5" i="16"/>
  <c r="T5" i="16" s="1"/>
  <c r="W5" i="16" s="1"/>
  <c r="R6" i="16"/>
  <c r="T6" i="16" s="1"/>
  <c r="W6" i="16" s="1"/>
  <c r="R7" i="16"/>
  <c r="T7" i="16" s="1"/>
  <c r="W7" i="16" s="1"/>
  <c r="R8" i="16"/>
  <c r="T8" i="16" s="1"/>
  <c r="W8" i="16" s="1"/>
  <c r="R9" i="16"/>
  <c r="T9" i="16" s="1"/>
  <c r="W9" i="16" s="1"/>
  <c r="R10" i="16"/>
  <c r="T10" i="16" s="1"/>
  <c r="W10" i="16" s="1"/>
  <c r="R11" i="16"/>
  <c r="T11" i="16" s="1"/>
  <c r="W11" i="16" s="1"/>
  <c r="R12" i="16"/>
  <c r="T12" i="16" s="1"/>
  <c r="R13" i="16"/>
  <c r="T13" i="16" s="1"/>
  <c r="W13" i="16" s="1"/>
  <c r="R14" i="16"/>
  <c r="T14" i="16" s="1"/>
  <c r="W14" i="16" s="1"/>
  <c r="R15" i="16"/>
  <c r="T15" i="16" s="1"/>
  <c r="W15" i="16" s="1"/>
  <c r="R16" i="16"/>
  <c r="T16" i="16" s="1"/>
  <c r="W16" i="16" s="1"/>
  <c r="R17" i="16"/>
  <c r="T17" i="16" s="1"/>
  <c r="W17" i="16" s="1"/>
  <c r="R18" i="16"/>
  <c r="T18" i="16" s="1"/>
  <c r="W18" i="16" s="1"/>
  <c r="R19" i="16"/>
  <c r="T19" i="16" s="1"/>
  <c r="W19" i="16" s="1"/>
  <c r="R20" i="16"/>
  <c r="T20" i="16" s="1"/>
  <c r="R21" i="16"/>
  <c r="T21" i="16" s="1"/>
  <c r="R22" i="16"/>
  <c r="T22" i="16" s="1"/>
  <c r="W22" i="16" s="1"/>
  <c r="R26" i="16"/>
  <c r="T26" i="16" s="1"/>
  <c r="W26" i="16" s="1"/>
  <c r="R27" i="16"/>
  <c r="T27" i="16" s="1"/>
  <c r="R28" i="16"/>
  <c r="T28" i="16" s="1"/>
  <c r="W28" i="16" s="1"/>
  <c r="R29" i="16"/>
  <c r="T29" i="16" s="1"/>
  <c r="W29" i="16" s="1"/>
  <c r="R30" i="16"/>
  <c r="T30" i="16" s="1"/>
  <c r="R31" i="16"/>
  <c r="T31" i="16" s="1"/>
  <c r="W31" i="16" s="1"/>
  <c r="R32" i="16"/>
  <c r="T32" i="16" s="1"/>
  <c r="W32" i="16" s="1"/>
  <c r="E44" i="16"/>
  <c r="C44" i="16"/>
  <c r="E43" i="16"/>
  <c r="C43" i="16"/>
  <c r="R42" i="16"/>
  <c r="T42" i="16" s="1"/>
  <c r="W42" i="16" s="1"/>
  <c r="M42" i="16"/>
  <c r="E42" i="16"/>
  <c r="C42" i="16"/>
  <c r="R41" i="16"/>
  <c r="T41" i="16" s="1"/>
  <c r="W41" i="16" s="1"/>
  <c r="M41" i="16"/>
  <c r="E41" i="16"/>
  <c r="C41" i="16"/>
  <c r="R40" i="16"/>
  <c r="T40" i="16" s="1"/>
  <c r="W40" i="16" s="1"/>
  <c r="M40" i="16"/>
  <c r="E40" i="16"/>
  <c r="C40" i="16"/>
  <c r="R39" i="16"/>
  <c r="T39" i="16" s="1"/>
  <c r="W39" i="16" s="1"/>
  <c r="M39" i="16"/>
  <c r="E39" i="16"/>
  <c r="C39" i="16"/>
  <c r="R38" i="16"/>
  <c r="T38" i="16" s="1"/>
  <c r="W38" i="16" s="1"/>
  <c r="M38" i="16"/>
  <c r="E38" i="16"/>
  <c r="C38" i="16"/>
  <c r="R37" i="16"/>
  <c r="T37" i="16" s="1"/>
  <c r="W37" i="16" s="1"/>
  <c r="M37" i="16"/>
  <c r="E37" i="16"/>
  <c r="C37" i="16"/>
  <c r="R36" i="16"/>
  <c r="T36" i="16" s="1"/>
  <c r="W36" i="16" s="1"/>
  <c r="M36" i="16"/>
  <c r="E36" i="16"/>
  <c r="C36" i="16"/>
  <c r="R35" i="16"/>
  <c r="T35" i="16" s="1"/>
  <c r="W35" i="16" s="1"/>
  <c r="M35" i="16"/>
  <c r="E35" i="16"/>
  <c r="C35" i="16"/>
  <c r="R34" i="16"/>
  <c r="T34" i="16" s="1"/>
  <c r="W34" i="16" s="1"/>
  <c r="M34" i="16"/>
  <c r="E34" i="16"/>
  <c r="C34" i="16"/>
  <c r="R33" i="16"/>
  <c r="T33" i="16" s="1"/>
  <c r="W33" i="16" s="1"/>
  <c r="M33" i="16"/>
  <c r="E33" i="16"/>
  <c r="C33" i="16"/>
  <c r="AE6" i="16" l="1"/>
  <c r="AF4" i="16"/>
  <c r="AD3" i="16"/>
  <c r="AF5" i="16"/>
  <c r="W24" i="16"/>
  <c r="AF3" i="16"/>
  <c r="W12" i="16"/>
  <c r="W27" i="16"/>
  <c r="AB5" i="16"/>
  <c r="AD2" i="16"/>
  <c r="AD4" i="16"/>
  <c r="AD5" i="16"/>
  <c r="AH2" i="16"/>
  <c r="AH3" i="16"/>
  <c r="AB4" i="16"/>
  <c r="AF2" i="16"/>
  <c r="AH4" i="16"/>
  <c r="AA13" i="17"/>
  <c r="AC13" i="17" s="1"/>
  <c r="AA4" i="17"/>
  <c r="AC4" i="17" s="1"/>
  <c r="AC5" i="17"/>
  <c r="AA6" i="17"/>
  <c r="AC6" i="17" s="1"/>
  <c r="AA7" i="17"/>
  <c r="AC7" i="17" s="1"/>
  <c r="AA8" i="17"/>
  <c r="AC8" i="17" s="1"/>
  <c r="AA9" i="17"/>
  <c r="AC9" i="17" s="1"/>
  <c r="AA10" i="17"/>
  <c r="AC10" i="17" s="1"/>
  <c r="AA11" i="17"/>
  <c r="AC11" i="17" s="1"/>
  <c r="AA12" i="17"/>
  <c r="AC12" i="17" s="1"/>
  <c r="M14" i="17"/>
  <c r="S5" i="17"/>
  <c r="S6" i="17"/>
  <c r="S7" i="17"/>
  <c r="S8" i="17"/>
  <c r="S9" i="17"/>
  <c r="S10" i="17"/>
  <c r="S11" i="17"/>
  <c r="S12" i="17"/>
  <c r="S13" i="17"/>
  <c r="S14" i="17"/>
  <c r="S15" i="17"/>
  <c r="S4" i="17"/>
  <c r="P5" i="17"/>
  <c r="P6" i="17"/>
  <c r="P7" i="17"/>
  <c r="P8" i="17"/>
  <c r="P9" i="17"/>
  <c r="P10" i="17"/>
  <c r="P11" i="17"/>
  <c r="P12" i="17"/>
  <c r="P13" i="17"/>
  <c r="P14" i="17"/>
  <c r="P15" i="17"/>
  <c r="P4" i="17"/>
  <c r="M5" i="17"/>
  <c r="M6" i="17"/>
  <c r="M7" i="17"/>
  <c r="M8" i="17"/>
  <c r="M9" i="17"/>
  <c r="M10" i="17"/>
  <c r="M11" i="17"/>
  <c r="M12" i="17"/>
  <c r="M13" i="17"/>
  <c r="M15" i="17"/>
  <c r="M4" i="17"/>
  <c r="J5" i="17"/>
  <c r="J6" i="17"/>
  <c r="J7" i="17"/>
  <c r="J8" i="17"/>
  <c r="J9" i="17"/>
  <c r="J10" i="17"/>
  <c r="J11" i="17"/>
  <c r="J12" i="17"/>
  <c r="J13" i="17"/>
  <c r="J14" i="17"/>
  <c r="J15" i="17"/>
  <c r="J4" i="17"/>
  <c r="E15" i="17"/>
  <c r="C15" i="17"/>
  <c r="E14" i="17"/>
  <c r="C14" i="17"/>
  <c r="E13" i="17"/>
  <c r="C13" i="17"/>
  <c r="E12" i="17"/>
  <c r="C12" i="17"/>
  <c r="E11" i="17"/>
  <c r="C11" i="17"/>
  <c r="E10" i="17"/>
  <c r="C10" i="17"/>
  <c r="E9" i="17"/>
  <c r="C9" i="17"/>
  <c r="E8" i="17"/>
  <c r="C8" i="17"/>
  <c r="E7" i="17"/>
  <c r="C7" i="17"/>
  <c r="E6" i="17"/>
  <c r="C6" i="17"/>
  <c r="E5" i="17"/>
  <c r="C5" i="17"/>
  <c r="E4" i="17"/>
  <c r="C4" i="17"/>
  <c r="AF6" i="16" l="1"/>
  <c r="AD6" i="16"/>
  <c r="C4" i="7" l="1"/>
  <c r="C5" i="7"/>
  <c r="C6" i="7"/>
  <c r="G5" i="30" l="1"/>
  <c r="M16" i="30"/>
  <c r="J5" i="30"/>
  <c r="G6" i="30"/>
  <c r="L38" i="12"/>
  <c r="L6" i="12"/>
  <c r="L8" i="12"/>
  <c r="L12" i="12"/>
  <c r="L14" i="12"/>
  <c r="L18" i="12"/>
  <c r="J38" i="12"/>
  <c r="BB38" i="12" s="1"/>
  <c r="I4" i="12"/>
  <c r="L5" i="12"/>
  <c r="J6" i="12"/>
  <c r="BB6" i="12" s="1"/>
  <c r="H8" i="12"/>
  <c r="BD8" i="12"/>
  <c r="L10" i="12"/>
  <c r="I12" i="12"/>
  <c r="L13" i="12"/>
  <c r="J14" i="12"/>
  <c r="BB14" i="12" s="1"/>
  <c r="L16" i="12"/>
  <c r="I21" i="12"/>
  <c r="I25" i="12"/>
  <c r="L28" i="12"/>
  <c r="I37" i="12"/>
  <c r="L43" i="12"/>
  <c r="I18" i="12"/>
  <c r="H21" i="12"/>
  <c r="BD21" i="12"/>
  <c r="L23" i="12"/>
  <c r="H25" i="12"/>
  <c r="BD25" i="12"/>
  <c r="L27" i="12"/>
  <c r="I29" i="12"/>
  <c r="L30" i="12"/>
  <c r="L31" i="12"/>
  <c r="L33" i="12"/>
  <c r="L35" i="12"/>
  <c r="H37" i="12"/>
  <c r="BD37" i="12"/>
  <c r="BD44" i="12"/>
  <c r="L47" i="12"/>
  <c r="J48" i="12"/>
  <c r="BB48" i="12" s="1"/>
  <c r="L49" i="12"/>
  <c r="L50" i="12"/>
  <c r="L59" i="12"/>
  <c r="L60" i="12"/>
  <c r="L62" i="12"/>
  <c r="I66" i="12"/>
  <c r="I72" i="12"/>
  <c r="L40" i="12"/>
  <c r="L42" i="12"/>
  <c r="L45" i="12"/>
  <c r="L46" i="12"/>
  <c r="I48" i="12"/>
  <c r="I49" i="12"/>
  <c r="J50" i="12"/>
  <c r="BB50" i="12" s="1"/>
  <c r="L51" i="12"/>
  <c r="L52" i="12"/>
  <c r="I54" i="12"/>
  <c r="I55" i="12"/>
  <c r="L56" i="12"/>
  <c r="I58" i="12"/>
  <c r="I59" i="12"/>
  <c r="J60" i="12"/>
  <c r="H62" i="12"/>
  <c r="I65" i="12"/>
  <c r="BD66" i="12"/>
  <c r="BD70" i="12"/>
  <c r="BD72" i="12"/>
  <c r="L78" i="12"/>
  <c r="I82" i="12"/>
  <c r="L85" i="12"/>
  <c r="L86" i="12"/>
  <c r="I90" i="12"/>
  <c r="L93" i="12"/>
  <c r="L94" i="12"/>
  <c r="I98" i="12"/>
  <c r="J62" i="12"/>
  <c r="BB62" i="12" s="1"/>
  <c r="L63" i="12"/>
  <c r="L68" i="12"/>
  <c r="I70" i="12"/>
  <c r="L73" i="12"/>
  <c r="L74" i="12"/>
  <c r="I76" i="12"/>
  <c r="L77" i="12"/>
  <c r="J78" i="12"/>
  <c r="L79" i="12"/>
  <c r="L80" i="12"/>
  <c r="H82" i="12"/>
  <c r="BD82" i="12"/>
  <c r="I84" i="12"/>
  <c r="I85" i="12"/>
  <c r="J86" i="12"/>
  <c r="BB86" i="12" s="1"/>
  <c r="L87" i="12"/>
  <c r="L88" i="12"/>
  <c r="H90" i="12"/>
  <c r="BD90" i="12"/>
  <c r="I92" i="12"/>
  <c r="I93" i="12"/>
  <c r="J94" i="12"/>
  <c r="BB94" i="12" s="1"/>
  <c r="L95" i="12"/>
  <c r="L96" i="12"/>
  <c r="J98" i="12"/>
  <c r="BB98" i="12" s="1"/>
  <c r="I104" i="12"/>
  <c r="I106" i="12"/>
  <c r="L111" i="12"/>
  <c r="L112" i="12"/>
  <c r="L114" i="12"/>
  <c r="I118" i="12"/>
  <c r="I119" i="12"/>
  <c r="I122" i="12"/>
  <c r="I123" i="12"/>
  <c r="L125" i="12"/>
  <c r="J126" i="12"/>
  <c r="L127" i="12"/>
  <c r="L128" i="12"/>
  <c r="H130" i="12"/>
  <c r="BD130" i="12"/>
  <c r="J132" i="12"/>
  <c r="BB132" i="12" s="1"/>
  <c r="L133" i="12"/>
  <c r="L134" i="12"/>
  <c r="I136" i="12"/>
  <c r="I137" i="12"/>
  <c r="J138" i="12"/>
  <c r="H140" i="12"/>
  <c r="I141" i="12"/>
  <c r="J142" i="12"/>
  <c r="BB142" i="12" s="1"/>
  <c r="H144" i="12"/>
  <c r="BD144" i="12"/>
  <c r="H146" i="12"/>
  <c r="I147" i="12"/>
  <c r="J148" i="12"/>
  <c r="BD150" i="12"/>
  <c r="I152" i="12"/>
  <c r="L155" i="12"/>
  <c r="L156" i="12"/>
  <c r="BD98" i="12"/>
  <c r="I100" i="12"/>
  <c r="L101" i="12"/>
  <c r="L102" i="12"/>
  <c r="H104" i="12"/>
  <c r="BD104" i="12"/>
  <c r="J106" i="12"/>
  <c r="BB106" i="12" s="1"/>
  <c r="L107" i="12"/>
  <c r="L108" i="12"/>
  <c r="I110" i="12"/>
  <c r="I111" i="12"/>
  <c r="J112" i="12"/>
  <c r="H114" i="12"/>
  <c r="BD114" i="12"/>
  <c r="I116" i="12"/>
  <c r="I117" i="12"/>
  <c r="J118" i="12"/>
  <c r="L119" i="12"/>
  <c r="L120" i="12"/>
  <c r="H122" i="12"/>
  <c r="BD122" i="12"/>
  <c r="I124" i="12"/>
  <c r="I126" i="12"/>
  <c r="L129" i="12"/>
  <c r="L130" i="12"/>
  <c r="L132" i="12"/>
  <c r="I138" i="12"/>
  <c r="I140" i="12"/>
  <c r="BD140" i="12"/>
  <c r="I142" i="12"/>
  <c r="I144" i="12"/>
  <c r="I146" i="12"/>
  <c r="BD146" i="12"/>
  <c r="I148" i="12"/>
  <c r="BD148" i="12"/>
  <c r="I150" i="12"/>
  <c r="I151" i="12"/>
  <c r="L153" i="12"/>
  <c r="L154" i="12"/>
  <c r="I158" i="12"/>
  <c r="BD158" i="12"/>
  <c r="I160" i="12"/>
  <c r="I161" i="12"/>
  <c r="J162" i="12"/>
  <c r="L163" i="12"/>
  <c r="L164" i="12"/>
  <c r="H166" i="12"/>
  <c r="BD166" i="12"/>
  <c r="I168" i="12"/>
  <c r="I169" i="12"/>
  <c r="J170" i="12"/>
  <c r="BB170" i="12" s="1"/>
  <c r="L171" i="12"/>
  <c r="L172" i="12"/>
  <c r="H174" i="12"/>
  <c r="BD174" i="12"/>
  <c r="I176" i="12"/>
  <c r="I177" i="12"/>
  <c r="J178" i="12"/>
  <c r="BB178" i="12" s="1"/>
  <c r="L179" i="12"/>
  <c r="L180" i="12"/>
  <c r="H182" i="12"/>
  <c r="BD182" i="12"/>
  <c r="I184" i="12"/>
  <c r="I185" i="12"/>
  <c r="J186" i="12"/>
  <c r="BB186" i="12" s="1"/>
  <c r="H188" i="12"/>
  <c r="BD188" i="12"/>
  <c r="I190" i="12"/>
  <c r="L191" i="12"/>
  <c r="L192" i="12"/>
  <c r="H194" i="12"/>
  <c r="BD194" i="12"/>
  <c r="J196" i="12"/>
  <c r="L197" i="12"/>
  <c r="L198" i="12"/>
  <c r="I200" i="12"/>
  <c r="I201" i="12"/>
  <c r="J202" i="12"/>
  <c r="H204" i="12"/>
  <c r="BD204" i="12"/>
  <c r="I206" i="12"/>
  <c r="L207" i="12"/>
  <c r="L208" i="12"/>
  <c r="BD156" i="12"/>
  <c r="I162" i="12"/>
  <c r="L165" i="12"/>
  <c r="L166" i="12"/>
  <c r="I170" i="12"/>
  <c r="L173" i="12"/>
  <c r="L174" i="12"/>
  <c r="I178" i="12"/>
  <c r="L181" i="12"/>
  <c r="L182" i="12"/>
  <c r="I186" i="12"/>
  <c r="I188" i="12"/>
  <c r="L193" i="12"/>
  <c r="L194" i="12"/>
  <c r="L196" i="12"/>
  <c r="I202" i="12"/>
  <c r="I204" i="12"/>
  <c r="L209" i="12"/>
  <c r="L210" i="12"/>
  <c r="L212" i="12"/>
  <c r="H212" i="12"/>
  <c r="L213" i="12"/>
  <c r="J214" i="12"/>
  <c r="H216" i="12"/>
  <c r="I218" i="12"/>
  <c r="H219" i="12"/>
  <c r="I221" i="12"/>
  <c r="I222" i="12"/>
  <c r="J223" i="12"/>
  <c r="BB223" i="12" s="1"/>
  <c r="L224" i="12"/>
  <c r="L225" i="12"/>
  <c r="H227" i="12"/>
  <c r="I229" i="12"/>
  <c r="I230" i="12"/>
  <c r="J231" i="12"/>
  <c r="BB231" i="12" s="1"/>
  <c r="L232" i="12"/>
  <c r="L233" i="12"/>
  <c r="H235" i="12"/>
  <c r="I237" i="12"/>
  <c r="I238" i="12"/>
  <c r="L239" i="12"/>
  <c r="L240" i="12"/>
  <c r="H242" i="12"/>
  <c r="I244" i="12"/>
  <c r="I245" i="12"/>
  <c r="J246" i="12"/>
  <c r="BB246" i="12" s="1"/>
  <c r="H248" i="12"/>
  <c r="J250" i="12"/>
  <c r="H252" i="12"/>
  <c r="J254" i="12"/>
  <c r="H256" i="12"/>
  <c r="J258" i="12"/>
  <c r="H260" i="12"/>
  <c r="J262" i="12"/>
  <c r="H264" i="12"/>
  <c r="J266" i="12"/>
  <c r="BB266" i="12" s="1"/>
  <c r="H268" i="12"/>
  <c r="J270" i="12"/>
  <c r="H272" i="12"/>
  <c r="BD272" i="12"/>
  <c r="J274" i="12"/>
  <c r="H276" i="12"/>
  <c r="BD276" i="12"/>
  <c r="J278" i="12"/>
  <c r="I279" i="12"/>
  <c r="I280" i="12"/>
  <c r="J281" i="12"/>
  <c r="H283" i="12"/>
  <c r="BD283" i="12"/>
  <c r="I285" i="12"/>
  <c r="I286" i="12"/>
  <c r="J287" i="12"/>
  <c r="L288" i="12"/>
  <c r="L289" i="12"/>
  <c r="H291" i="12"/>
  <c r="BD291" i="12"/>
  <c r="I293" i="12"/>
  <c r="I294" i="12"/>
  <c r="J295" i="12"/>
  <c r="L296" i="12"/>
  <c r="L297" i="12"/>
  <c r="H299" i="12"/>
  <c r="BD299" i="12"/>
  <c r="I301" i="12"/>
  <c r="J210" i="12"/>
  <c r="J212" i="12"/>
  <c r="L214" i="12"/>
  <c r="L216" i="12"/>
  <c r="L219" i="12"/>
  <c r="I223" i="12"/>
  <c r="L226" i="12"/>
  <c r="L227" i="12"/>
  <c r="I231" i="12"/>
  <c r="L234" i="12"/>
  <c r="L235" i="12"/>
  <c r="L241" i="12"/>
  <c r="L242" i="12"/>
  <c r="I246" i="12"/>
  <c r="I248" i="12"/>
  <c r="I250" i="12"/>
  <c r="I252" i="12"/>
  <c r="I254" i="12"/>
  <c r="I256" i="12"/>
  <c r="I258" i="12"/>
  <c r="I260" i="12"/>
  <c r="I262" i="12"/>
  <c r="I264" i="12"/>
  <c r="I266" i="12"/>
  <c r="I268" i="12"/>
  <c r="I270" i="12"/>
  <c r="I272" i="12"/>
  <c r="I274" i="12"/>
  <c r="I276" i="12"/>
  <c r="I278" i="12"/>
  <c r="L280" i="12"/>
  <c r="L281" i="12"/>
  <c r="L282" i="12"/>
  <c r="L283" i="12"/>
  <c r="I287" i="12"/>
  <c r="L290" i="12"/>
  <c r="L291" i="12"/>
  <c r="I295" i="12"/>
  <c r="L298" i="12"/>
  <c r="L299" i="12"/>
  <c r="I303" i="12"/>
  <c r="L306" i="12"/>
  <c r="L307" i="12"/>
  <c r="I311" i="12"/>
  <c r="L314" i="12"/>
  <c r="L315" i="12"/>
  <c r="I319" i="12"/>
  <c r="L322" i="12"/>
  <c r="L323" i="12"/>
  <c r="L305" i="12"/>
  <c r="J307" i="12"/>
  <c r="L308" i="12"/>
  <c r="H311" i="12"/>
  <c r="I314" i="12"/>
  <c r="BD315" i="12"/>
  <c r="I317" i="12"/>
  <c r="L321" i="12"/>
  <c r="J323" i="12"/>
  <c r="L324" i="12"/>
  <c r="I326" i="12"/>
  <c r="J327" i="12"/>
  <c r="L328" i="12"/>
  <c r="L329" i="12"/>
  <c r="BD331" i="12"/>
  <c r="I333" i="12"/>
  <c r="I334" i="12"/>
  <c r="J335" i="12"/>
  <c r="L336" i="12"/>
  <c r="L337" i="12"/>
  <c r="H339" i="12"/>
  <c r="BD339" i="12"/>
  <c r="I341" i="12"/>
  <c r="I342" i="12"/>
  <c r="L344" i="12"/>
  <c r="L345" i="12"/>
  <c r="L348" i="12"/>
  <c r="L349" i="12"/>
  <c r="L352" i="12"/>
  <c r="L353" i="12"/>
  <c r="I357" i="12"/>
  <c r="L360" i="12"/>
  <c r="L361" i="12"/>
  <c r="I365" i="12"/>
  <c r="L368" i="12"/>
  <c r="L369" i="12"/>
  <c r="L372" i="12"/>
  <c r="L373" i="12"/>
  <c r="H375" i="12"/>
  <c r="BD375" i="12"/>
  <c r="I377" i="12"/>
  <c r="I378" i="12"/>
  <c r="J379" i="12"/>
  <c r="L380" i="12"/>
  <c r="L381" i="12"/>
  <c r="L382" i="12"/>
  <c r="L383" i="12"/>
  <c r="H385" i="12"/>
  <c r="BD385" i="12"/>
  <c r="I387" i="12"/>
  <c r="I388" i="12"/>
  <c r="J389" i="12"/>
  <c r="L390" i="12"/>
  <c r="L391" i="12"/>
  <c r="BD393" i="12"/>
  <c r="I395" i="12"/>
  <c r="L398" i="12"/>
  <c r="L399" i="12"/>
  <c r="I403" i="12"/>
  <c r="L406" i="12"/>
  <c r="L407" i="12"/>
  <c r="I411" i="12"/>
  <c r="L414" i="12"/>
  <c r="L415" i="12"/>
  <c r="I419" i="12"/>
  <c r="L422" i="12"/>
  <c r="L423" i="12"/>
  <c r="J303" i="12"/>
  <c r="H307" i="12"/>
  <c r="I310" i="12"/>
  <c r="BD311" i="12"/>
  <c r="L317" i="12"/>
  <c r="J319" i="12"/>
  <c r="H323" i="12"/>
  <c r="BD325" i="12"/>
  <c r="I327" i="12"/>
  <c r="BD329" i="12"/>
  <c r="I331" i="12"/>
  <c r="BD333" i="12"/>
  <c r="I335" i="12"/>
  <c r="L338" i="12"/>
  <c r="L339" i="12"/>
  <c r="L342" i="12"/>
  <c r="L343" i="12"/>
  <c r="BD345" i="12"/>
  <c r="I347" i="12"/>
  <c r="I348" i="12"/>
  <c r="L350" i="12"/>
  <c r="L351" i="12"/>
  <c r="BD353" i="12"/>
  <c r="I355" i="12"/>
  <c r="I356" i="12"/>
  <c r="J357" i="12"/>
  <c r="L358" i="12"/>
  <c r="L359" i="12"/>
  <c r="H361" i="12"/>
  <c r="BD361" i="12"/>
  <c r="I363" i="12"/>
  <c r="I364" i="12"/>
  <c r="J365" i="12"/>
  <c r="L366" i="12"/>
  <c r="L367" i="12"/>
  <c r="H369" i="12"/>
  <c r="BD369" i="12"/>
  <c r="I371" i="12"/>
  <c r="I372" i="12"/>
  <c r="L374" i="12"/>
  <c r="L375" i="12"/>
  <c r="I379" i="12"/>
  <c r="L384" i="12"/>
  <c r="L385" i="12"/>
  <c r="I389" i="12"/>
  <c r="L392" i="12"/>
  <c r="L393" i="12"/>
  <c r="H395" i="12"/>
  <c r="BD395" i="12"/>
  <c r="I397" i="12"/>
  <c r="I398" i="12"/>
  <c r="J399" i="12"/>
  <c r="L400" i="12"/>
  <c r="L401" i="12"/>
  <c r="H403" i="12"/>
  <c r="BD403" i="12"/>
  <c r="I405" i="12"/>
  <c r="I406" i="12"/>
  <c r="J407" i="12"/>
  <c r="L408" i="12"/>
  <c r="L409" i="12"/>
  <c r="H411" i="12"/>
  <c r="L413" i="12"/>
  <c r="L417" i="12"/>
  <c r="L421" i="12"/>
  <c r="I424" i="12"/>
  <c r="J425" i="12"/>
  <c r="L426" i="12"/>
  <c r="J427" i="12"/>
  <c r="I428" i="12"/>
  <c r="H429" i="12"/>
  <c r="BD429" i="12"/>
  <c r="L430" i="12"/>
  <c r="J431" i="12"/>
  <c r="I432" i="12"/>
  <c r="H433" i="12"/>
  <c r="BD433" i="12"/>
  <c r="L434" i="12"/>
  <c r="J435" i="12"/>
  <c r="I436" i="12"/>
  <c r="H437" i="12"/>
  <c r="BD437" i="12"/>
  <c r="L438" i="12"/>
  <c r="J439" i="12"/>
  <c r="I440" i="12"/>
  <c r="H441" i="12"/>
  <c r="BD441" i="12"/>
  <c r="L442" i="12"/>
  <c r="J443" i="12"/>
  <c r="I444" i="12"/>
  <c r="H445" i="12"/>
  <c r="BD445" i="12"/>
  <c r="L446" i="12"/>
  <c r="J447" i="12"/>
  <c r="I448" i="12"/>
  <c r="H449" i="12"/>
  <c r="BD449" i="12"/>
  <c r="L450" i="12"/>
  <c r="J451" i="12"/>
  <c r="I452" i="12"/>
  <c r="H453" i="12"/>
  <c r="BD453" i="12"/>
  <c r="L454" i="12"/>
  <c r="J455" i="12"/>
  <c r="I456" i="12"/>
  <c r="H457" i="12"/>
  <c r="BD457" i="12"/>
  <c r="L458" i="12"/>
  <c r="J459" i="12"/>
  <c r="I460" i="12"/>
  <c r="H461" i="12"/>
  <c r="BD461" i="12"/>
  <c r="L462" i="12"/>
  <c r="J463" i="12"/>
  <c r="I464" i="12"/>
  <c r="H465" i="12"/>
  <c r="BD465" i="12"/>
  <c r="L466" i="12"/>
  <c r="J467" i="12"/>
  <c r="I468" i="12"/>
  <c r="H469" i="12"/>
  <c r="BD469" i="12"/>
  <c r="L470" i="12"/>
  <c r="J471" i="12"/>
  <c r="I472" i="12"/>
  <c r="H473" i="12"/>
  <c r="BD473" i="12"/>
  <c r="L474" i="12"/>
  <c r="J475" i="12"/>
  <c r="I476" i="12"/>
  <c r="H477" i="12"/>
  <c r="BD477" i="12"/>
  <c r="L478" i="12"/>
  <c r="J479" i="12"/>
  <c r="I480" i="12"/>
  <c r="H481" i="12"/>
  <c r="BD481" i="12"/>
  <c r="L482" i="12"/>
  <c r="J483" i="12"/>
  <c r="I484" i="12"/>
  <c r="H485" i="12"/>
  <c r="BD485" i="12"/>
  <c r="L486" i="12"/>
  <c r="J487" i="12"/>
  <c r="I488" i="12"/>
  <c r="H489" i="12"/>
  <c r="BD489" i="12"/>
  <c r="L490" i="12"/>
  <c r="J491" i="12"/>
  <c r="I492" i="12"/>
  <c r="H493" i="12"/>
  <c r="BD493" i="12"/>
  <c r="L494" i="12"/>
  <c r="J495" i="12"/>
  <c r="I496" i="12"/>
  <c r="H497" i="12"/>
  <c r="BD497" i="12"/>
  <c r="L498" i="12"/>
  <c r="J499" i="12"/>
  <c r="I500" i="12"/>
  <c r="H501" i="12"/>
  <c r="BD501" i="12"/>
  <c r="I503" i="12"/>
  <c r="L504" i="12"/>
  <c r="L505" i="12"/>
  <c r="H507" i="12"/>
  <c r="BD507" i="12"/>
  <c r="J509" i="12"/>
  <c r="L510" i="12"/>
  <c r="L511" i="12"/>
  <c r="I513" i="12"/>
  <c r="I514" i="12"/>
  <c r="J515" i="12"/>
  <c r="H517" i="12"/>
  <c r="BD517" i="12"/>
  <c r="I519" i="12"/>
  <c r="L520" i="12"/>
  <c r="L521" i="12"/>
  <c r="H523" i="12"/>
  <c r="BD523" i="12"/>
  <c r="J525" i="12"/>
  <c r="L526" i="12"/>
  <c r="L527" i="12"/>
  <c r="I529" i="12"/>
  <c r="I530" i="12"/>
  <c r="J531" i="12"/>
  <c r="H533" i="12"/>
  <c r="BD533" i="12"/>
  <c r="I535" i="12"/>
  <c r="I536" i="12"/>
  <c r="J537" i="12"/>
  <c r="L538" i="12"/>
  <c r="L539" i="12"/>
  <c r="H541" i="12"/>
  <c r="BD541" i="12"/>
  <c r="I543" i="12"/>
  <c r="I544" i="12"/>
  <c r="J545" i="12"/>
  <c r="L546" i="12"/>
  <c r="L547" i="12"/>
  <c r="H549" i="12"/>
  <c r="BD549" i="12"/>
  <c r="I551" i="12"/>
  <c r="I552" i="12"/>
  <c r="J553" i="12"/>
  <c r="L554" i="12"/>
  <c r="L555" i="12"/>
  <c r="H557" i="12"/>
  <c r="BD557" i="12"/>
  <c r="I559" i="12"/>
  <c r="L560" i="12"/>
  <c r="L561" i="12"/>
  <c r="H563" i="12"/>
  <c r="BD563" i="12"/>
  <c r="J565" i="12"/>
  <c r="L566" i="12"/>
  <c r="L567" i="12"/>
  <c r="I569" i="12"/>
  <c r="I570" i="12"/>
  <c r="J571" i="12"/>
  <c r="H573" i="12"/>
  <c r="BD573" i="12"/>
  <c r="I575" i="12"/>
  <c r="L576" i="12"/>
  <c r="L577" i="12"/>
  <c r="H579" i="12"/>
  <c r="BD579" i="12"/>
  <c r="J581" i="12"/>
  <c r="L582" i="12"/>
  <c r="L583" i="12"/>
  <c r="I585" i="12"/>
  <c r="I586" i="12"/>
  <c r="J587" i="12"/>
  <c r="H589" i="12"/>
  <c r="BD589" i="12"/>
  <c r="I591" i="12"/>
  <c r="L592" i="12"/>
  <c r="L593" i="12"/>
  <c r="H595" i="12"/>
  <c r="BD595" i="12"/>
  <c r="J597" i="12"/>
  <c r="L598" i="12"/>
  <c r="L599" i="12"/>
  <c r="BD600" i="12"/>
  <c r="H602" i="12"/>
  <c r="BD602" i="12"/>
  <c r="J604" i="12"/>
  <c r="L605" i="12"/>
  <c r="L606" i="12"/>
  <c r="I608" i="12"/>
  <c r="I609" i="12"/>
  <c r="J610" i="12"/>
  <c r="H612" i="12"/>
  <c r="BD612" i="12"/>
  <c r="I614" i="12"/>
  <c r="L615" i="12"/>
  <c r="L616" i="12"/>
  <c r="I414" i="12"/>
  <c r="BD415" i="12"/>
  <c r="J419" i="12"/>
  <c r="I422" i="12"/>
  <c r="BD423" i="12"/>
  <c r="I425" i="12"/>
  <c r="I427" i="12"/>
  <c r="I429" i="12"/>
  <c r="I431" i="12"/>
  <c r="I433" i="12"/>
  <c r="I435" i="12"/>
  <c r="I437" i="12"/>
  <c r="I439" i="12"/>
  <c r="I441" i="12"/>
  <c r="I443" i="12"/>
  <c r="I445" i="12"/>
  <c r="I447" i="12"/>
  <c r="I449" i="12"/>
  <c r="I451" i="12"/>
  <c r="I453" i="12"/>
  <c r="I455" i="12"/>
  <c r="I457" i="12"/>
  <c r="I459" i="12"/>
  <c r="I461" i="12"/>
  <c r="I463" i="12"/>
  <c r="I465" i="12"/>
  <c r="I467" i="12"/>
  <c r="I469" i="12"/>
  <c r="I471" i="12"/>
  <c r="I473" i="12"/>
  <c r="I475" i="12"/>
  <c r="I477" i="12"/>
  <c r="I479" i="12"/>
  <c r="I481" i="12"/>
  <c r="I483" i="12"/>
  <c r="I485" i="12"/>
  <c r="I487" i="12"/>
  <c r="I489" i="12"/>
  <c r="I491" i="12"/>
  <c r="I493" i="12"/>
  <c r="I495" i="12"/>
  <c r="I497" i="12"/>
  <c r="I499" i="12"/>
  <c r="I501" i="12"/>
  <c r="L506" i="12"/>
  <c r="L507" i="12"/>
  <c r="L509" i="12"/>
  <c r="I515" i="12"/>
  <c r="I517" i="12"/>
  <c r="L522" i="12"/>
  <c r="L523" i="12"/>
  <c r="L525" i="12"/>
  <c r="I531" i="12"/>
  <c r="I533" i="12"/>
  <c r="L536" i="12"/>
  <c r="L537" i="12"/>
  <c r="I541" i="12"/>
  <c r="L544" i="12"/>
  <c r="L545" i="12"/>
  <c r="I549" i="12"/>
  <c r="L552" i="12"/>
  <c r="L553" i="12"/>
  <c r="I557" i="12"/>
  <c r="L562" i="12"/>
  <c r="L563" i="12"/>
  <c r="L565" i="12"/>
  <c r="I571" i="12"/>
  <c r="I573" i="12"/>
  <c r="L578" i="12"/>
  <c r="L579" i="12"/>
  <c r="L581" i="12"/>
  <c r="I587" i="12"/>
  <c r="I589" i="12"/>
  <c r="L594" i="12"/>
  <c r="L595" i="12"/>
  <c r="L597" i="12"/>
  <c r="I602" i="12"/>
  <c r="I604" i="12"/>
  <c r="L609" i="12"/>
  <c r="L610" i="12"/>
  <c r="L612" i="12"/>
  <c r="L619" i="12"/>
  <c r="L620" i="12"/>
  <c r="I624" i="12"/>
  <c r="L627" i="12"/>
  <c r="L628" i="12"/>
  <c r="I632" i="12"/>
  <c r="L635" i="12"/>
  <c r="I638" i="12"/>
  <c r="BD617" i="12"/>
  <c r="H620" i="12"/>
  <c r="I623" i="12"/>
  <c r="BD624" i="12"/>
  <c r="I626" i="12"/>
  <c r="L630" i="12"/>
  <c r="J632" i="12"/>
  <c r="L633" i="12"/>
  <c r="I636" i="12"/>
  <c r="I640" i="12"/>
  <c r="I641" i="12"/>
  <c r="J642" i="12"/>
  <c r="L643" i="12"/>
  <c r="L644" i="12"/>
  <c r="H646" i="12"/>
  <c r="BD646" i="12"/>
  <c r="I648" i="12"/>
  <c r="I649" i="12"/>
  <c r="J650" i="12"/>
  <c r="L651" i="12"/>
  <c r="J652" i="12"/>
  <c r="L653" i="12"/>
  <c r="L654" i="12"/>
  <c r="H656" i="12"/>
  <c r="BD656" i="12"/>
  <c r="J658" i="12"/>
  <c r="H660" i="12"/>
  <c r="BD660" i="12"/>
  <c r="J662" i="12"/>
  <c r="L663" i="12"/>
  <c r="L664" i="12"/>
  <c r="I666" i="12"/>
  <c r="I667" i="12"/>
  <c r="J668" i="12"/>
  <c r="H670" i="12"/>
  <c r="BD670" i="12"/>
  <c r="I672" i="12"/>
  <c r="L673" i="12"/>
  <c r="L674" i="12"/>
  <c r="H676" i="12"/>
  <c r="BD676" i="12"/>
  <c r="J678" i="12"/>
  <c r="L679" i="12"/>
  <c r="J680" i="12"/>
  <c r="H682" i="12"/>
  <c r="BD682" i="12"/>
  <c r="I684" i="12"/>
  <c r="L685" i="12"/>
  <c r="L686" i="12"/>
  <c r="H688" i="12"/>
  <c r="BD688" i="12"/>
  <c r="J690" i="12"/>
  <c r="L691" i="12"/>
  <c r="H693" i="12"/>
  <c r="BD693" i="12"/>
  <c r="I695" i="12"/>
  <c r="I696" i="12"/>
  <c r="J697" i="12"/>
  <c r="L698" i="12"/>
  <c r="J699" i="12"/>
  <c r="L700" i="12"/>
  <c r="L701" i="12"/>
  <c r="H703" i="12"/>
  <c r="BD703" i="12"/>
  <c r="I705" i="12"/>
  <c r="I706" i="12"/>
  <c r="J707" i="12"/>
  <c r="L708" i="12"/>
  <c r="L709" i="12"/>
  <c r="H711" i="12"/>
  <c r="BD711" i="12"/>
  <c r="I713" i="12"/>
  <c r="I714" i="12"/>
  <c r="L715" i="12"/>
  <c r="H717" i="12"/>
  <c r="BD717" i="12"/>
  <c r="I719" i="12"/>
  <c r="I720" i="12"/>
  <c r="J721" i="12"/>
  <c r="L722" i="12"/>
  <c r="L723" i="12"/>
  <c r="H725" i="12"/>
  <c r="BD725" i="12"/>
  <c r="I727" i="12"/>
  <c r="I728" i="12"/>
  <c r="J729" i="12"/>
  <c r="L730" i="12"/>
  <c r="J731" i="12"/>
  <c r="L732" i="12"/>
  <c r="L733" i="12"/>
  <c r="H735" i="12"/>
  <c r="BD735" i="12"/>
  <c r="I737" i="12"/>
  <c r="I738" i="12"/>
  <c r="J739" i="12"/>
  <c r="L740" i="12"/>
  <c r="L741" i="12"/>
  <c r="H743" i="12"/>
  <c r="BD743" i="12"/>
  <c r="I745" i="12"/>
  <c r="I746" i="12"/>
  <c r="L747" i="12"/>
  <c r="H749" i="12"/>
  <c r="BD749" i="12"/>
  <c r="I751" i="12"/>
  <c r="I752" i="12"/>
  <c r="J753" i="12"/>
  <c r="L754" i="12"/>
  <c r="L755" i="12"/>
  <c r="H757" i="12"/>
  <c r="BD757" i="12"/>
  <c r="I759" i="12"/>
  <c r="I760" i="12"/>
  <c r="J761" i="12"/>
  <c r="L762" i="12"/>
  <c r="J763" i="12"/>
  <c r="L764" i="12"/>
  <c r="L765" i="12"/>
  <c r="H767" i="12"/>
  <c r="BD767" i="12"/>
  <c r="J769" i="12"/>
  <c r="L770" i="12"/>
  <c r="L771" i="12"/>
  <c r="I773" i="12"/>
  <c r="I774" i="12"/>
  <c r="L775" i="12"/>
  <c r="I777" i="12"/>
  <c r="I778" i="12"/>
  <c r="J779" i="12"/>
  <c r="H781" i="12"/>
  <c r="BD781" i="12"/>
  <c r="H783" i="12"/>
  <c r="BD783" i="12"/>
  <c r="J785" i="12"/>
  <c r="L786" i="12"/>
  <c r="J787" i="12"/>
  <c r="H789" i="12"/>
  <c r="BD789" i="12"/>
  <c r="I791" i="12"/>
  <c r="L792" i="12"/>
  <c r="L793" i="12"/>
  <c r="L794" i="12"/>
  <c r="J795" i="12"/>
  <c r="H797" i="12"/>
  <c r="BD797" i="12"/>
  <c r="H799" i="12"/>
  <c r="BD799" i="12"/>
  <c r="J801" i="12"/>
  <c r="L802" i="12"/>
  <c r="L803" i="12"/>
  <c r="I805" i="12"/>
  <c r="I806" i="12"/>
  <c r="L807" i="12"/>
  <c r="I809" i="12"/>
  <c r="BD809" i="12"/>
  <c r="I811" i="12"/>
  <c r="L812" i="12"/>
  <c r="L813" i="12"/>
  <c r="I815" i="12"/>
  <c r="L816" i="12"/>
  <c r="L817" i="12"/>
  <c r="H819" i="12"/>
  <c r="BD819" i="12"/>
  <c r="J821" i="12"/>
  <c r="I823" i="12"/>
  <c r="L824" i="12"/>
  <c r="L825" i="12"/>
  <c r="L826" i="12"/>
  <c r="L827" i="12"/>
  <c r="I829" i="12"/>
  <c r="I830" i="12"/>
  <c r="J831" i="12"/>
  <c r="H833" i="12"/>
  <c r="I834" i="12"/>
  <c r="I836" i="12"/>
  <c r="BD836" i="12"/>
  <c r="I838" i="12"/>
  <c r="I839" i="12"/>
  <c r="J840" i="12"/>
  <c r="I842" i="12"/>
  <c r="I843" i="12"/>
  <c r="L844" i="12"/>
  <c r="I846" i="12"/>
  <c r="BD846" i="12"/>
  <c r="I848" i="12"/>
  <c r="I849" i="12"/>
  <c r="J850" i="12"/>
  <c r="H852" i="12"/>
  <c r="I853" i="12"/>
  <c r="J854" i="12"/>
  <c r="L855" i="12"/>
  <c r="L856" i="12"/>
  <c r="L857" i="12"/>
  <c r="J858" i="12"/>
  <c r="H860" i="12"/>
  <c r="I861" i="12"/>
  <c r="J862" i="12"/>
  <c r="H864" i="12"/>
  <c r="BD864" i="12"/>
  <c r="I866" i="12"/>
  <c r="I867" i="12"/>
  <c r="L868" i="12"/>
  <c r="I617" i="12"/>
  <c r="I619" i="12"/>
  <c r="BD620" i="12"/>
  <c r="L626" i="12"/>
  <c r="J628" i="12"/>
  <c r="H632" i="12"/>
  <c r="I635" i="12"/>
  <c r="I637" i="12"/>
  <c r="BD638" i="12"/>
  <c r="I642" i="12"/>
  <c r="L645" i="12"/>
  <c r="L646" i="12"/>
  <c r="I650" i="12"/>
  <c r="I652" i="12"/>
  <c r="L655" i="12"/>
  <c r="L656" i="12"/>
  <c r="L658" i="12"/>
  <c r="L659" i="12"/>
  <c r="L660" i="12"/>
  <c r="L662" i="12"/>
  <c r="I668" i="12"/>
  <c r="I670" i="12"/>
  <c r="L675" i="12"/>
  <c r="L676" i="12"/>
  <c r="L678" i="12"/>
  <c r="L680" i="12"/>
  <c r="L682" i="12"/>
  <c r="I688" i="12"/>
  <c r="I690" i="12"/>
  <c r="L692" i="12"/>
  <c r="L693" i="12"/>
  <c r="I697" i="12"/>
  <c r="I699" i="12"/>
  <c r="L702" i="12"/>
  <c r="L703" i="12"/>
  <c r="I707" i="12"/>
  <c r="L710" i="12"/>
  <c r="L711" i="12"/>
  <c r="L716" i="12"/>
  <c r="L717" i="12"/>
  <c r="I721" i="12"/>
  <c r="L724" i="12"/>
  <c r="L725" i="12"/>
  <c r="I729" i="12"/>
  <c r="I731" i="12"/>
  <c r="L734" i="12"/>
  <c r="L735" i="12"/>
  <c r="I739" i="12"/>
  <c r="L742" i="12"/>
  <c r="L743" i="12"/>
  <c r="L748" i="12"/>
  <c r="L749" i="12"/>
  <c r="I753" i="12"/>
  <c r="L756" i="12"/>
  <c r="L757" i="12"/>
  <c r="I761" i="12"/>
  <c r="I763" i="12"/>
  <c r="L766" i="12"/>
  <c r="L767" i="12"/>
  <c r="L769" i="12"/>
  <c r="L778" i="12"/>
  <c r="L779" i="12"/>
  <c r="L781" i="12"/>
  <c r="L783" i="12"/>
  <c r="L785" i="12"/>
  <c r="L787" i="12"/>
  <c r="L789" i="12"/>
  <c r="L795" i="12"/>
  <c r="L797" i="12"/>
  <c r="L799" i="12"/>
  <c r="L801" i="12"/>
  <c r="L814" i="12"/>
  <c r="I819" i="12"/>
  <c r="I821" i="12"/>
  <c r="BD821" i="12"/>
  <c r="L830" i="12"/>
  <c r="L831" i="12"/>
  <c r="L833" i="12"/>
  <c r="L834" i="12"/>
  <c r="L835" i="12"/>
  <c r="I840" i="12"/>
  <c r="BD840" i="12"/>
  <c r="L843" i="12"/>
  <c r="L849" i="12"/>
  <c r="L850" i="12"/>
  <c r="L851" i="12"/>
  <c r="L852" i="12"/>
  <c r="L853" i="12"/>
  <c r="L854" i="12"/>
  <c r="L858" i="12"/>
  <c r="L859" i="12"/>
  <c r="L860" i="12"/>
  <c r="L861" i="12"/>
  <c r="L862" i="12"/>
  <c r="L863" i="12"/>
  <c r="L864" i="12"/>
  <c r="L869" i="12"/>
  <c r="L873" i="12"/>
  <c r="L874" i="12"/>
  <c r="L876" i="12"/>
  <c r="L878" i="12"/>
  <c r="I871" i="12"/>
  <c r="I873" i="12"/>
  <c r="BD874" i="12"/>
  <c r="J878" i="12"/>
  <c r="I882" i="12"/>
  <c r="L885" i="12"/>
  <c r="L889" i="12"/>
  <c r="L890" i="12"/>
  <c r="L892" i="12"/>
  <c r="L894" i="12"/>
  <c r="L896" i="12"/>
  <c r="L898" i="12"/>
  <c r="L900" i="12"/>
  <c r="L902" i="12"/>
  <c r="L904" i="12"/>
  <c r="L906" i="12"/>
  <c r="L908" i="12"/>
  <c r="L910" i="12"/>
  <c r="L912" i="12"/>
  <c r="L914" i="12"/>
  <c r="L916" i="12"/>
  <c r="L918" i="12"/>
  <c r="L920" i="12"/>
  <c r="L922" i="12"/>
  <c r="L924" i="12"/>
  <c r="L926" i="12"/>
  <c r="L928" i="12"/>
  <c r="L930" i="12"/>
  <c r="L932" i="12"/>
  <c r="L934" i="12"/>
  <c r="L936" i="12"/>
  <c r="L938" i="12"/>
  <c r="L940" i="12"/>
  <c r="L942" i="12"/>
  <c r="L944" i="12"/>
  <c r="L946" i="12"/>
  <c r="L948" i="12"/>
  <c r="L950" i="12"/>
  <c r="L952" i="12"/>
  <c r="L954" i="12"/>
  <c r="L956" i="12"/>
  <c r="L958" i="12"/>
  <c r="L960" i="12"/>
  <c r="L962" i="12"/>
  <c r="L964" i="12"/>
  <c r="L966" i="12"/>
  <c r="L968" i="12"/>
  <c r="L970" i="12"/>
  <c r="L972" i="12"/>
  <c r="L974" i="12"/>
  <c r="L976" i="12"/>
  <c r="L978" i="12"/>
  <c r="L980" i="12"/>
  <c r="L982" i="12"/>
  <c r="L984" i="12"/>
  <c r="L986" i="12"/>
  <c r="L988" i="12"/>
  <c r="L990" i="12"/>
  <c r="L992" i="12"/>
  <c r="L994" i="12"/>
  <c r="L996" i="12"/>
  <c r="L998" i="12"/>
  <c r="L1000" i="12"/>
  <c r="BD934" i="12"/>
  <c r="BD936" i="12"/>
  <c r="BD938" i="12"/>
  <c r="BD940" i="12"/>
  <c r="H942" i="12"/>
  <c r="H944" i="12"/>
  <c r="BD944" i="12"/>
  <c r="J946" i="12"/>
  <c r="L947" i="12"/>
  <c r="L949" i="12"/>
  <c r="J950" i="12"/>
  <c r="J952" i="12"/>
  <c r="J954" i="12"/>
  <c r="L957" i="12"/>
  <c r="J958" i="12"/>
  <c r="J960" i="12"/>
  <c r="J962" i="12"/>
  <c r="J964" i="12"/>
  <c r="L967" i="12"/>
  <c r="L969" i="12"/>
  <c r="L971" i="12"/>
  <c r="L973" i="12"/>
  <c r="J974" i="12"/>
  <c r="J976" i="12"/>
  <c r="J978" i="12"/>
  <c r="L981" i="12"/>
  <c r="J982" i="12"/>
  <c r="J984" i="12"/>
  <c r="J986" i="12"/>
  <c r="J988" i="12"/>
  <c r="J990" i="12"/>
  <c r="J992" i="12"/>
  <c r="L993" i="12"/>
  <c r="BD994" i="12"/>
  <c r="BD996" i="12"/>
  <c r="BD998" i="12"/>
  <c r="BD1000" i="12"/>
  <c r="I872" i="12"/>
  <c r="J876" i="12"/>
  <c r="L877" i="12"/>
  <c r="L880" i="12"/>
  <c r="L881" i="12"/>
  <c r="J882" i="12"/>
  <c r="L883" i="12"/>
  <c r="L884" i="12"/>
  <c r="I886" i="12"/>
  <c r="I887" i="12"/>
  <c r="L888" i="12"/>
  <c r="H890" i="12"/>
  <c r="BD890" i="12"/>
  <c r="H892" i="12"/>
  <c r="BD892" i="12"/>
  <c r="H894" i="12"/>
  <c r="BD894" i="12"/>
  <c r="H896" i="12"/>
  <c r="BD896" i="12"/>
  <c r="H898" i="12"/>
  <c r="BD898" i="12"/>
  <c r="H900" i="12"/>
  <c r="BD900" i="12"/>
  <c r="H902" i="12"/>
  <c r="BD902" i="12"/>
  <c r="H904" i="12"/>
  <c r="BD904" i="12"/>
  <c r="H906" i="12"/>
  <c r="BD906" i="12"/>
  <c r="H908" i="12"/>
  <c r="BD908" i="12"/>
  <c r="H910" i="12"/>
  <c r="BD910" i="12"/>
  <c r="H912" i="12"/>
  <c r="BD912" i="12"/>
  <c r="H914" i="12"/>
  <c r="BD914" i="12"/>
  <c r="H916" i="12"/>
  <c r="BD916" i="12"/>
  <c r="H918" i="12"/>
  <c r="BD918" i="12"/>
  <c r="H920" i="12"/>
  <c r="BD920" i="12"/>
  <c r="H922" i="12"/>
  <c r="BD922" i="12"/>
  <c r="H924" i="12"/>
  <c r="BD924" i="12"/>
  <c r="H926" i="12"/>
  <c r="BD926" i="12"/>
  <c r="H928" i="12"/>
  <c r="BD928" i="12"/>
  <c r="H930" i="12"/>
  <c r="BD930" i="12"/>
  <c r="H932" i="12"/>
  <c r="BD932" i="12"/>
  <c r="H934" i="12"/>
  <c r="H936" i="12"/>
  <c r="H938" i="12"/>
  <c r="H940" i="12"/>
  <c r="BD942" i="12"/>
  <c r="H946" i="12"/>
  <c r="J948" i="12"/>
  <c r="L951" i="12"/>
  <c r="L953" i="12"/>
  <c r="L955" i="12"/>
  <c r="J956" i="12"/>
  <c r="L959" i="12"/>
  <c r="L961" i="12"/>
  <c r="L963" i="12"/>
  <c r="L965" i="12"/>
  <c r="J966" i="12"/>
  <c r="J968" i="12"/>
  <c r="J970" i="12"/>
  <c r="J972" i="12"/>
  <c r="L975" i="12"/>
  <c r="L977" i="12"/>
  <c r="L979" i="12"/>
  <c r="J980" i="12"/>
  <c r="L983" i="12"/>
  <c r="L985" i="12"/>
  <c r="L987" i="12"/>
  <c r="L989" i="12"/>
  <c r="L991" i="12"/>
  <c r="H996" i="12"/>
  <c r="H998" i="12"/>
  <c r="H1000" i="12"/>
  <c r="I16" i="27"/>
  <c r="H884" i="12"/>
  <c r="H985" i="12"/>
  <c r="H975" i="12"/>
  <c r="H959" i="12"/>
  <c r="H943" i="12"/>
  <c r="H927" i="12"/>
  <c r="H919" i="12"/>
  <c r="H911" i="12"/>
  <c r="H903" i="12"/>
  <c r="H895" i="12"/>
  <c r="H881" i="12"/>
  <c r="I879" i="12"/>
  <c r="H868" i="12"/>
  <c r="H846" i="12"/>
  <c r="H836" i="12"/>
  <c r="H817" i="12"/>
  <c r="I802" i="12"/>
  <c r="I790" i="12"/>
  <c r="H777" i="12"/>
  <c r="I762" i="12"/>
  <c r="I744" i="12"/>
  <c r="I730" i="12"/>
  <c r="I712" i="12"/>
  <c r="I698" i="12"/>
  <c r="L681" i="12"/>
  <c r="H666" i="12"/>
  <c r="I651" i="12"/>
  <c r="L639" i="12"/>
  <c r="L621" i="12"/>
  <c r="H993" i="12"/>
  <c r="H969" i="12"/>
  <c r="H947" i="12"/>
  <c r="H937" i="12"/>
  <c r="I997" i="12"/>
  <c r="I989" i="12"/>
  <c r="I981" i="12"/>
  <c r="I973" i="12"/>
  <c r="I965" i="12"/>
  <c r="I957" i="12"/>
  <c r="I949" i="12"/>
  <c r="I941" i="12"/>
  <c r="I933" i="12"/>
  <c r="I925" i="12"/>
  <c r="I917" i="12"/>
  <c r="I909" i="12"/>
  <c r="I901" i="12"/>
  <c r="I893" i="12"/>
  <c r="J888" i="12"/>
  <c r="H885" i="12"/>
  <c r="I883" i="12"/>
  <c r="L875" i="12"/>
  <c r="H870" i="12"/>
  <c r="I857" i="12"/>
  <c r="L832" i="12"/>
  <c r="H815" i="12"/>
  <c r="H803" i="12"/>
  <c r="I786" i="12"/>
  <c r="I770" i="12"/>
  <c r="I750" i="12"/>
  <c r="H737" i="12"/>
  <c r="I718" i="12"/>
  <c r="H705" i="12"/>
  <c r="H686" i="12"/>
  <c r="L669" i="12"/>
  <c r="I647" i="12"/>
  <c r="H869" i="12"/>
  <c r="BD866" i="12"/>
  <c r="H851" i="12"/>
  <c r="J846" i="12"/>
  <c r="H843" i="12"/>
  <c r="H839" i="12"/>
  <c r="H835" i="12"/>
  <c r="BD827" i="12"/>
  <c r="J823" i="12"/>
  <c r="BD815" i="12"/>
  <c r="BD811" i="12"/>
  <c r="J807" i="12"/>
  <c r="J803" i="12"/>
  <c r="BD777" i="12"/>
  <c r="BD773" i="12"/>
  <c r="H766" i="12"/>
  <c r="H760" i="12"/>
  <c r="H756" i="12"/>
  <c r="H752" i="12"/>
  <c r="H748" i="12"/>
  <c r="BD745" i="12"/>
  <c r="BD737" i="12"/>
  <c r="BD727" i="12"/>
  <c r="BD719" i="12"/>
  <c r="H714" i="12"/>
  <c r="H710" i="12"/>
  <c r="H706" i="12"/>
  <c r="H702" i="12"/>
  <c r="H696" i="12"/>
  <c r="H692" i="12"/>
  <c r="J684" i="12"/>
  <c r="BD672" i="12"/>
  <c r="BD664" i="12"/>
  <c r="BD648" i="12"/>
  <c r="BD640" i="12"/>
  <c r="BD636" i="12"/>
  <c r="H633" i="12"/>
  <c r="H625" i="12"/>
  <c r="H616" i="12"/>
  <c r="I605" i="12"/>
  <c r="H583" i="12"/>
  <c r="I554" i="12"/>
  <c r="I538" i="12"/>
  <c r="H511" i="12"/>
  <c r="H494" i="12"/>
  <c r="H484" i="12"/>
  <c r="H468" i="12"/>
  <c r="H454" i="12"/>
  <c r="H446" i="12"/>
  <c r="H438" i="12"/>
  <c r="I426" i="12"/>
  <c r="L416" i="12"/>
  <c r="H857" i="12"/>
  <c r="H764" i="12"/>
  <c r="H750" i="12"/>
  <c r="H732" i="12"/>
  <c r="H718" i="12"/>
  <c r="H700" i="12"/>
  <c r="H651" i="12"/>
  <c r="I639" i="12"/>
  <c r="BD630" i="12"/>
  <c r="H622" i="12"/>
  <c r="I621" i="12"/>
  <c r="I598" i="12"/>
  <c r="L588" i="12"/>
  <c r="H577" i="12"/>
  <c r="I566" i="12"/>
  <c r="H555" i="12"/>
  <c r="H539" i="12"/>
  <c r="I526" i="12"/>
  <c r="L516" i="12"/>
  <c r="H505" i="12"/>
  <c r="H482" i="12"/>
  <c r="H466" i="12"/>
  <c r="H428" i="12"/>
  <c r="H627" i="12"/>
  <c r="J616" i="12"/>
  <c r="J608" i="12"/>
  <c r="BD599" i="12"/>
  <c r="BD591" i="12"/>
  <c r="BD583" i="12"/>
  <c r="BD575" i="12"/>
  <c r="BD567" i="12"/>
  <c r="BD559" i="12"/>
  <c r="BD551" i="12"/>
  <c r="BD543" i="12"/>
  <c r="BD535" i="12"/>
  <c r="I528" i="12"/>
  <c r="J521" i="12"/>
  <c r="BD513" i="12"/>
  <c r="J511" i="12"/>
  <c r="BD503" i="12"/>
  <c r="J498" i="12"/>
  <c r="J494" i="12"/>
  <c r="J490" i="12"/>
  <c r="J486" i="12"/>
  <c r="J482" i="12"/>
  <c r="J478" i="12"/>
  <c r="J474" i="12"/>
  <c r="J470" i="12"/>
  <c r="J466" i="12"/>
  <c r="J462" i="12"/>
  <c r="J458" i="12"/>
  <c r="J454" i="12"/>
  <c r="J450" i="12"/>
  <c r="J446" i="12"/>
  <c r="J442" i="12"/>
  <c r="J438" i="12"/>
  <c r="J434" i="12"/>
  <c r="J430" i="12"/>
  <c r="H409" i="12"/>
  <c r="H393" i="12"/>
  <c r="H381" i="12"/>
  <c r="H363" i="12"/>
  <c r="H345" i="12"/>
  <c r="H331" i="12"/>
  <c r="I313" i="12"/>
  <c r="H558" i="12"/>
  <c r="H542" i="12"/>
  <c r="I516" i="12"/>
  <c r="BD421" i="12"/>
  <c r="I416" i="12"/>
  <c r="BD413" i="12"/>
  <c r="H397" i="12"/>
  <c r="I380" i="12"/>
  <c r="H359" i="12"/>
  <c r="I340" i="12"/>
  <c r="BD391" i="12"/>
  <c r="BD383" i="12"/>
  <c r="H362" i="12"/>
  <c r="H350" i="12"/>
  <c r="H342" i="12"/>
  <c r="J337" i="12"/>
  <c r="J329" i="12"/>
  <c r="J325" i="12"/>
  <c r="H317" i="12"/>
  <c r="I316" i="12"/>
  <c r="BD309" i="12"/>
  <c r="H301" i="12"/>
  <c r="H285" i="12"/>
  <c r="L255" i="12"/>
  <c r="H237" i="12"/>
  <c r="H221" i="12"/>
  <c r="J409" i="12"/>
  <c r="J401" i="12"/>
  <c r="J393" i="12"/>
  <c r="J367" i="12"/>
  <c r="H360" i="12"/>
  <c r="I358" i="12"/>
  <c r="H352" i="12"/>
  <c r="H344" i="12"/>
  <c r="H332" i="12"/>
  <c r="J321" i="12"/>
  <c r="J313" i="12"/>
  <c r="J305" i="12"/>
  <c r="H297" i="12"/>
  <c r="L277" i="12"/>
  <c r="L267" i="12"/>
  <c r="L257" i="12"/>
  <c r="I243" i="12"/>
  <c r="I228" i="12"/>
  <c r="H322" i="12"/>
  <c r="H306" i="12"/>
  <c r="J301" i="12"/>
  <c r="J297" i="12"/>
  <c r="J293" i="12"/>
  <c r="J289" i="12"/>
  <c r="J285" i="12"/>
  <c r="BD279" i="12"/>
  <c r="J244" i="12"/>
  <c r="BB244" i="12" s="1"/>
  <c r="J240" i="12"/>
  <c r="J237" i="12"/>
  <c r="J233" i="12"/>
  <c r="J229" i="12"/>
  <c r="J225" i="12"/>
  <c r="J221" i="12"/>
  <c r="BB221" i="12" s="1"/>
  <c r="I213" i="12"/>
  <c r="L203" i="12"/>
  <c r="H192" i="12"/>
  <c r="I179" i="12"/>
  <c r="I163" i="12"/>
  <c r="H296" i="12"/>
  <c r="I277" i="12"/>
  <c r="I261" i="12"/>
  <c r="H243" i="12"/>
  <c r="H232" i="12"/>
  <c r="L211" i="12"/>
  <c r="H190" i="12"/>
  <c r="H172" i="12"/>
  <c r="H158" i="12"/>
  <c r="J206" i="12"/>
  <c r="J198" i="12"/>
  <c r="J190" i="12"/>
  <c r="BD180" i="12"/>
  <c r="BD172" i="12"/>
  <c r="BD164" i="12"/>
  <c r="J158" i="12"/>
  <c r="I145" i="12"/>
  <c r="H128" i="12"/>
  <c r="H110" i="12"/>
  <c r="H183" i="12"/>
  <c r="H167" i="12"/>
  <c r="I157" i="12"/>
  <c r="L143" i="12"/>
  <c r="H124" i="12"/>
  <c r="J156" i="12"/>
  <c r="H147" i="12"/>
  <c r="J136" i="12"/>
  <c r="J134" i="12"/>
  <c r="H119" i="12"/>
  <c r="H88" i="12"/>
  <c r="H155" i="12"/>
  <c r="I153" i="12"/>
  <c r="I139" i="12"/>
  <c r="J120" i="12"/>
  <c r="J110" i="12"/>
  <c r="J102" i="12"/>
  <c r="BB102" i="12" s="1"/>
  <c r="I99" i="12"/>
  <c r="H95" i="12"/>
  <c r="H79" i="12"/>
  <c r="H67" i="12"/>
  <c r="H97" i="12"/>
  <c r="I95" i="12"/>
  <c r="H89" i="12"/>
  <c r="I87" i="12"/>
  <c r="H81" i="12"/>
  <c r="I79" i="12"/>
  <c r="BD74" i="12"/>
  <c r="J70" i="12"/>
  <c r="H64" i="12"/>
  <c r="H54" i="12"/>
  <c r="H42" i="12"/>
  <c r="J40" i="12"/>
  <c r="H33" i="12"/>
  <c r="L61" i="12"/>
  <c r="BD56" i="12"/>
  <c r="I53" i="12"/>
  <c r="I51" i="12"/>
  <c r="H45" i="12"/>
  <c r="I40" i="12"/>
  <c r="L36" i="12"/>
  <c r="H26" i="12"/>
  <c r="I17" i="12"/>
  <c r="H44" i="12"/>
  <c r="BD33" i="12"/>
  <c r="J31" i="12"/>
  <c r="BD27" i="12"/>
  <c r="J23" i="12"/>
  <c r="L19" i="12"/>
  <c r="I9" i="12"/>
  <c r="I16" i="12"/>
  <c r="H11" i="12"/>
  <c r="BD4" i="12"/>
  <c r="H991" i="12"/>
  <c r="H983" i="12"/>
  <c r="H965" i="12"/>
  <c r="H955" i="12"/>
  <c r="H933" i="12"/>
  <c r="H925" i="12"/>
  <c r="H917" i="12"/>
  <c r="H909" i="12"/>
  <c r="H901" i="12"/>
  <c r="H893" i="12"/>
  <c r="H880" i="12"/>
  <c r="I875" i="12"/>
  <c r="I847" i="12"/>
  <c r="I837" i="12"/>
  <c r="L820" i="12"/>
  <c r="H805" i="12"/>
  <c r="H793" i="12"/>
  <c r="L780" i="12"/>
  <c r="H765" i="12"/>
  <c r="H751" i="12"/>
  <c r="H733" i="12"/>
  <c r="H719" i="12"/>
  <c r="H701" i="12"/>
  <c r="H684" i="12"/>
  <c r="I671" i="12"/>
  <c r="H654" i="12"/>
  <c r="H640" i="12"/>
  <c r="I622" i="12"/>
  <c r="H995" i="12"/>
  <c r="H971" i="12"/>
  <c r="H949" i="12"/>
  <c r="H939" i="12"/>
  <c r="I999" i="12"/>
  <c r="I991" i="12"/>
  <c r="I983" i="12"/>
  <c r="I975" i="12"/>
  <c r="I967" i="12"/>
  <c r="I959" i="12"/>
  <c r="I951" i="12"/>
  <c r="I943" i="12"/>
  <c r="I935" i="12"/>
  <c r="I927" i="12"/>
  <c r="I919" i="12"/>
  <c r="I911" i="12"/>
  <c r="I903" i="12"/>
  <c r="I895" i="12"/>
  <c r="BD888" i="12"/>
  <c r="J886" i="12"/>
  <c r="I881" i="12"/>
  <c r="L879" i="12"/>
  <c r="H872" i="12"/>
  <c r="J870" i="12"/>
  <c r="H856" i="12"/>
  <c r="H829" i="12"/>
  <c r="H813" i="12"/>
  <c r="I798" i="12"/>
  <c r="L784" i="12"/>
  <c r="I764" i="12"/>
  <c r="H747" i="12"/>
  <c r="I732" i="12"/>
  <c r="H715" i="12"/>
  <c r="I700" i="12"/>
  <c r="I683" i="12"/>
  <c r="H664" i="12"/>
  <c r="H644" i="12"/>
  <c r="BD868" i="12"/>
  <c r="J866" i="12"/>
  <c r="H859" i="12"/>
  <c r="H853" i="12"/>
  <c r="J848" i="12"/>
  <c r="J844" i="12"/>
  <c r="H841" i="12"/>
  <c r="J836" i="12"/>
  <c r="J827" i="12"/>
  <c r="J817" i="12"/>
  <c r="J813" i="12"/>
  <c r="BD807" i="12"/>
  <c r="BD803" i="12"/>
  <c r="J791" i="12"/>
  <c r="J775" i="12"/>
  <c r="J771" i="12"/>
  <c r="BD759" i="12"/>
  <c r="BD751" i="12"/>
  <c r="H746" i="12"/>
  <c r="H742" i="12"/>
  <c r="H738" i="12"/>
  <c r="H734" i="12"/>
  <c r="H728" i="12"/>
  <c r="H724" i="12"/>
  <c r="H720" i="12"/>
  <c r="H716" i="12"/>
  <c r="BD713" i="12"/>
  <c r="BD705" i="12"/>
  <c r="BD695" i="12"/>
  <c r="BD686" i="12"/>
  <c r="J674" i="12"/>
  <c r="J666" i="12"/>
  <c r="H655" i="12"/>
  <c r="H649" i="12"/>
  <c r="H645" i="12"/>
  <c r="H641" i="12"/>
  <c r="J636" i="12"/>
  <c r="BD634" i="12"/>
  <c r="H626" i="12"/>
  <c r="I625" i="12"/>
  <c r="BD618" i="12"/>
  <c r="H608" i="12"/>
  <c r="H591" i="12"/>
  <c r="H559" i="12"/>
  <c r="H543" i="12"/>
  <c r="H519" i="12"/>
  <c r="H496" i="12"/>
  <c r="H486" i="12"/>
  <c r="H472" i="12"/>
  <c r="H456" i="12"/>
  <c r="H448" i="12"/>
  <c r="H440" i="12"/>
  <c r="H430" i="12"/>
  <c r="I417" i="12"/>
  <c r="H865" i="12"/>
  <c r="H837" i="12"/>
  <c r="H754" i="12"/>
  <c r="H736" i="12"/>
  <c r="H722" i="12"/>
  <c r="H704" i="12"/>
  <c r="H653" i="12"/>
  <c r="H639" i="12"/>
  <c r="H629" i="12"/>
  <c r="H621" i="12"/>
  <c r="L596" i="12"/>
  <c r="H585" i="12"/>
  <c r="I574" i="12"/>
  <c r="L564" i="12"/>
  <c r="I550" i="12"/>
  <c r="I534" i="12"/>
  <c r="L524" i="12"/>
  <c r="H513" i="12"/>
  <c r="I502" i="12"/>
  <c r="H480" i="12"/>
  <c r="H462" i="12"/>
  <c r="H637" i="12"/>
  <c r="H623" i="12"/>
  <c r="BD614" i="12"/>
  <c r="BD606" i="12"/>
  <c r="J599" i="12"/>
  <c r="J591" i="12"/>
  <c r="J583" i="12"/>
  <c r="J575" i="12"/>
  <c r="J567" i="12"/>
  <c r="J559" i="12"/>
  <c r="J555" i="12"/>
  <c r="J551" i="12"/>
  <c r="J547" i="12"/>
  <c r="J543" i="12"/>
  <c r="J539" i="12"/>
  <c r="J535" i="12"/>
  <c r="BD527" i="12"/>
  <c r="I520" i="12"/>
  <c r="J513" i="12"/>
  <c r="BD505" i="12"/>
  <c r="J503" i="12"/>
  <c r="BD498" i="12"/>
  <c r="BD494" i="12"/>
  <c r="BD490" i="12"/>
  <c r="BD486" i="12"/>
  <c r="BD482" i="12"/>
  <c r="BD478" i="12"/>
  <c r="BD474" i="12"/>
  <c r="BD470" i="12"/>
  <c r="BD466" i="12"/>
  <c r="BD462" i="12"/>
  <c r="BD458" i="12"/>
  <c r="BD454" i="12"/>
  <c r="BD450" i="12"/>
  <c r="BD446" i="12"/>
  <c r="BD442" i="12"/>
  <c r="BD438" i="12"/>
  <c r="BD434" i="12"/>
  <c r="BD430" i="12"/>
  <c r="BD426" i="12"/>
  <c r="I396" i="12"/>
  <c r="I382" i="12"/>
  <c r="H367" i="12"/>
  <c r="H347" i="12"/>
  <c r="H333" i="12"/>
  <c r="L320" i="12"/>
  <c r="L304" i="12"/>
  <c r="H546" i="12"/>
  <c r="I524" i="12"/>
  <c r="J421" i="12"/>
  <c r="H417" i="12"/>
  <c r="J413" i="12"/>
  <c r="I408" i="12"/>
  <c r="H391" i="12"/>
  <c r="H377" i="12"/>
  <c r="H351" i="12"/>
  <c r="H337" i="12"/>
  <c r="J391" i="12"/>
  <c r="J383" i="12"/>
  <c r="BD377" i="12"/>
  <c r="H358" i="12"/>
  <c r="J349" i="12"/>
  <c r="J341" i="12"/>
  <c r="J333" i="12"/>
  <c r="H325" i="12"/>
  <c r="J317" i="12"/>
  <c r="J309" i="12"/>
  <c r="I296" i="12"/>
  <c r="H279" i="12"/>
  <c r="L247" i="12"/>
  <c r="I232" i="12"/>
  <c r="I217" i="12"/>
  <c r="J405" i="12"/>
  <c r="J397" i="12"/>
  <c r="BD367" i="12"/>
  <c r="I362" i="12"/>
  <c r="H356" i="12"/>
  <c r="I354" i="12"/>
  <c r="I350" i="12"/>
  <c r="I346" i="12"/>
  <c r="H336" i="12"/>
  <c r="H321" i="12"/>
  <c r="I320" i="12"/>
  <c r="BD313" i="12"/>
  <c r="H305" i="12"/>
  <c r="I304" i="12"/>
  <c r="I292" i="12"/>
  <c r="L275" i="12"/>
  <c r="L265" i="12"/>
  <c r="L253" i="12"/>
  <c r="H240" i="12"/>
  <c r="H225" i="12"/>
  <c r="H318" i="12"/>
  <c r="H302" i="12"/>
  <c r="BD293" i="12"/>
  <c r="BD285" i="12"/>
  <c r="J279" i="12"/>
  <c r="J218" i="12"/>
  <c r="H200" i="12"/>
  <c r="I189" i="12"/>
  <c r="H176" i="12"/>
  <c r="H160" i="12"/>
  <c r="H292" i="12"/>
  <c r="I273" i="12"/>
  <c r="I257" i="12"/>
  <c r="H236" i="12"/>
  <c r="H220" i="12"/>
  <c r="I183" i="12"/>
  <c r="I167" i="12"/>
  <c r="BD208" i="12"/>
  <c r="BD200" i="12"/>
  <c r="BD192" i="12"/>
  <c r="H185" i="12"/>
  <c r="H181" i="12"/>
  <c r="H177" i="12"/>
  <c r="H173" i="12"/>
  <c r="H169" i="12"/>
  <c r="H165" i="12"/>
  <c r="H161" i="12"/>
  <c r="H152" i="12"/>
  <c r="L131" i="12"/>
  <c r="L113" i="12"/>
  <c r="H102" i="12"/>
  <c r="H171" i="12"/>
  <c r="H157" i="12"/>
  <c r="L139" i="12"/>
  <c r="H116" i="12"/>
  <c r="H153" i="12"/>
  <c r="BD145" i="12"/>
  <c r="H129" i="12"/>
  <c r="H123" i="12"/>
  <c r="H96" i="12"/>
  <c r="I64" i="12"/>
  <c r="H151" i="12"/>
  <c r="I131" i="12"/>
  <c r="H125" i="12"/>
  <c r="BD120" i="12"/>
  <c r="J116" i="12"/>
  <c r="BB116" i="12" s="1"/>
  <c r="BD110" i="12"/>
  <c r="BD102" i="12"/>
  <c r="H92" i="12"/>
  <c r="H91" i="12"/>
  <c r="L71" i="12"/>
  <c r="BD68" i="12"/>
  <c r="H52" i="12"/>
  <c r="H93" i="12"/>
  <c r="I91" i="12"/>
  <c r="H85" i="12"/>
  <c r="I83" i="12"/>
  <c r="I77" i="12"/>
  <c r="J74" i="12"/>
  <c r="L67" i="12"/>
  <c r="I63" i="12"/>
  <c r="H46" i="12"/>
  <c r="J42" i="12"/>
  <c r="I69" i="12"/>
  <c r="I57" i="12"/>
  <c r="J54" i="12"/>
  <c r="BB54" i="12" s="1"/>
  <c r="H49" i="12"/>
  <c r="I42" i="12"/>
  <c r="H23" i="12"/>
  <c r="H27" i="12"/>
  <c r="I19" i="12"/>
  <c r="H4" i="12"/>
  <c r="I34" i="12"/>
  <c r="BD31" i="12"/>
  <c r="I27" i="12"/>
  <c r="BD23" i="12"/>
  <c r="L17" i="12"/>
  <c r="I15" i="12"/>
  <c r="BD10" i="12"/>
  <c r="H5" i="12"/>
  <c r="J35" i="12"/>
  <c r="BD20" i="12"/>
  <c r="BD16" i="12"/>
  <c r="BD9" i="12"/>
  <c r="BD832" i="12"/>
  <c r="H824" i="12"/>
  <c r="J820" i="12"/>
  <c r="BD816" i="12"/>
  <c r="H808" i="12"/>
  <c r="J804" i="12"/>
  <c r="BD800" i="12"/>
  <c r="H792" i="12"/>
  <c r="J788" i="12"/>
  <c r="BD784" i="12"/>
  <c r="H776" i="12"/>
  <c r="J772" i="12"/>
  <c r="BD768" i="12"/>
  <c r="BD997" i="12"/>
  <c r="BD993" i="12"/>
  <c r="BD989" i="12"/>
  <c r="BD985" i="12"/>
  <c r="BD981" i="12"/>
  <c r="BD977" i="12"/>
  <c r="BD973" i="12"/>
  <c r="BD969" i="12"/>
  <c r="BD965" i="12"/>
  <c r="BD961" i="12"/>
  <c r="BD957" i="12"/>
  <c r="BD953" i="12"/>
  <c r="BD949" i="12"/>
  <c r="BD945" i="12"/>
  <c r="BD941" i="12"/>
  <c r="BD937" i="12"/>
  <c r="BD933" i="12"/>
  <c r="BD929" i="12"/>
  <c r="BD925" i="12"/>
  <c r="BD921" i="12"/>
  <c r="BD917" i="12"/>
  <c r="BD913" i="12"/>
  <c r="BD909" i="12"/>
  <c r="BD905" i="12"/>
  <c r="BD901" i="12"/>
  <c r="BD897" i="12"/>
  <c r="BD893" i="12"/>
  <c r="BD889" i="12"/>
  <c r="BD885" i="12"/>
  <c r="BD881" i="12"/>
  <c r="BD877" i="12"/>
  <c r="BD873" i="12"/>
  <c r="BD869" i="12"/>
  <c r="BD865" i="12"/>
  <c r="BD861" i="12"/>
  <c r="BD857" i="12"/>
  <c r="BD853" i="12"/>
  <c r="BD849" i="12"/>
  <c r="BD845" i="12"/>
  <c r="BD841" i="12"/>
  <c r="BD837" i="12"/>
  <c r="J834" i="12"/>
  <c r="I828" i="12"/>
  <c r="BD826" i="12"/>
  <c r="I820" i="12"/>
  <c r="BD818" i="12"/>
  <c r="I812" i="12"/>
  <c r="BD810" i="12"/>
  <c r="I804" i="12"/>
  <c r="BD802" i="12"/>
  <c r="I796" i="12"/>
  <c r="BD794" i="12"/>
  <c r="I788" i="12"/>
  <c r="BD786" i="12"/>
  <c r="I780" i="12"/>
  <c r="BD778" i="12"/>
  <c r="I772" i="12"/>
  <c r="BD770" i="12"/>
  <c r="H689" i="12"/>
  <c r="J685" i="12"/>
  <c r="BD681" i="12"/>
  <c r="H673" i="12"/>
  <c r="J669" i="12"/>
  <c r="BD665" i="12"/>
  <c r="H657" i="12"/>
  <c r="J766" i="12"/>
  <c r="J762" i="12"/>
  <c r="J758" i="12"/>
  <c r="J754" i="12"/>
  <c r="J750" i="12"/>
  <c r="J746" i="12"/>
  <c r="J742" i="12"/>
  <c r="J738" i="12"/>
  <c r="J734" i="12"/>
  <c r="J730" i="12"/>
  <c r="J726" i="12"/>
  <c r="J722" i="12"/>
  <c r="J718" i="12"/>
  <c r="J714" i="12"/>
  <c r="J710" i="12"/>
  <c r="J706" i="12"/>
  <c r="J702" i="12"/>
  <c r="J698" i="12"/>
  <c r="J694" i="12"/>
  <c r="H691" i="12"/>
  <c r="J683" i="12"/>
  <c r="J675" i="12"/>
  <c r="J667" i="12"/>
  <c r="J659" i="12"/>
  <c r="H615" i="12"/>
  <c r="J611" i="12"/>
  <c r="BD607" i="12"/>
  <c r="BD655" i="12"/>
  <c r="BD651" i="12"/>
  <c r="BD647" i="12"/>
  <c r="BD643" i="12"/>
  <c r="BD639" i="12"/>
  <c r="BD635" i="12"/>
  <c r="BD631" i="12"/>
  <c r="BD627" i="12"/>
  <c r="BD623" i="12"/>
  <c r="BD619" i="12"/>
  <c r="I615" i="12"/>
  <c r="BD613" i="12"/>
  <c r="I607" i="12"/>
  <c r="BD605" i="12"/>
  <c r="J596" i="12"/>
  <c r="BD592" i="12"/>
  <c r="H584" i="12"/>
  <c r="J580" i="12"/>
  <c r="BD576" i="12"/>
  <c r="H568" i="12"/>
  <c r="J564" i="12"/>
  <c r="BD560" i="12"/>
  <c r="I600" i="12"/>
  <c r="BD598" i="12"/>
  <c r="I592" i="12"/>
  <c r="BD590" i="12"/>
  <c r="I584" i="12"/>
  <c r="BD582" i="12"/>
  <c r="I576" i="12"/>
  <c r="BD574" i="12"/>
  <c r="I568" i="12"/>
  <c r="BD566" i="12"/>
  <c r="I560" i="12"/>
  <c r="J556" i="12"/>
  <c r="J552" i="12"/>
  <c r="J548" i="12"/>
  <c r="J544" i="12"/>
  <c r="J540" i="12"/>
  <c r="J536" i="12"/>
  <c r="BD534" i="12"/>
  <c r="H526" i="12"/>
  <c r="J522" i="12"/>
  <c r="BD518" i="12"/>
  <c r="H510" i="12"/>
  <c r="J506" i="12"/>
  <c r="BD502" i="12"/>
  <c r="BD532" i="12"/>
  <c r="H524" i="12"/>
  <c r="J520" i="12"/>
  <c r="BD516" i="12"/>
  <c r="H508" i="12"/>
  <c r="J504" i="12"/>
  <c r="H424" i="12"/>
  <c r="J422" i="12"/>
  <c r="BD420" i="12"/>
  <c r="H416" i="12"/>
  <c r="J414" i="12"/>
  <c r="BD412" i="12"/>
  <c r="H408" i="12"/>
  <c r="J406" i="12"/>
  <c r="BD404" i="12"/>
  <c r="H400" i="12"/>
  <c r="J398" i="12"/>
  <c r="BD396" i="12"/>
  <c r="H392" i="12"/>
  <c r="J390" i="12"/>
  <c r="BD388" i="12"/>
  <c r="H384" i="12"/>
  <c r="J382" i="12"/>
  <c r="BD380" i="12"/>
  <c r="H376" i="12"/>
  <c r="J374" i="12"/>
  <c r="BD372" i="12"/>
  <c r="H368" i="12"/>
  <c r="J366" i="12"/>
  <c r="BD364" i="12"/>
  <c r="J271" i="12"/>
  <c r="J263" i="12"/>
  <c r="J255" i="12"/>
  <c r="J247" i="12"/>
  <c r="BD360" i="12"/>
  <c r="BD356" i="12"/>
  <c r="BD352" i="12"/>
  <c r="BD348" i="12"/>
  <c r="BD344" i="12"/>
  <c r="BD340" i="12"/>
  <c r="BD336" i="12"/>
  <c r="BD332" i="12"/>
  <c r="BD328" i="12"/>
  <c r="BD324" i="12"/>
  <c r="BD320" i="12"/>
  <c r="BD316" i="12"/>
  <c r="BD312" i="12"/>
  <c r="BD308" i="12"/>
  <c r="BD304" i="12"/>
  <c r="BD300" i="12"/>
  <c r="BD296" i="12"/>
  <c r="BD292" i="12"/>
  <c r="BD288" i="12"/>
  <c r="BD284" i="12"/>
  <c r="BD280" i="12"/>
  <c r="I275" i="12"/>
  <c r="BD273" i="12"/>
  <c r="I267" i="12"/>
  <c r="I259" i="12"/>
  <c r="I251" i="12"/>
  <c r="H211" i="12"/>
  <c r="J207" i="12"/>
  <c r="BD203" i="12"/>
  <c r="H195" i="12"/>
  <c r="J191" i="12"/>
  <c r="BD187" i="12"/>
  <c r="I215" i="12"/>
  <c r="BD213" i="12"/>
  <c r="I207" i="12"/>
  <c r="BD205" i="12"/>
  <c r="I199" i="12"/>
  <c r="BD197" i="12"/>
  <c r="I191" i="12"/>
  <c r="BD189" i="12"/>
  <c r="BD183" i="12"/>
  <c r="BD179" i="12"/>
  <c r="BD175" i="12"/>
  <c r="BD171" i="12"/>
  <c r="BD167" i="12"/>
  <c r="BD163" i="12"/>
  <c r="BD159" i="12"/>
  <c r="BD155" i="12"/>
  <c r="BD151" i="12"/>
  <c r="BD147" i="12"/>
  <c r="J141" i="12"/>
  <c r="BD137" i="12"/>
  <c r="H143" i="12"/>
  <c r="J139" i="12"/>
  <c r="BD135" i="12"/>
  <c r="H113" i="12"/>
  <c r="J109" i="12"/>
  <c r="BD105" i="12"/>
  <c r="J129" i="12"/>
  <c r="BB129" i="12" s="1"/>
  <c r="J125" i="12"/>
  <c r="J121" i="12"/>
  <c r="BB121" i="12" s="1"/>
  <c r="J117" i="12"/>
  <c r="I113" i="12"/>
  <c r="BD111" i="12"/>
  <c r="I105" i="12"/>
  <c r="BD103" i="12"/>
  <c r="BD97" i="12"/>
  <c r="BD93" i="12"/>
  <c r="BD89" i="12"/>
  <c r="BD85" i="12"/>
  <c r="BD81" i="12"/>
  <c r="BD77" i="12"/>
  <c r="BD75" i="12"/>
  <c r="BD71" i="12"/>
  <c r="I75" i="12"/>
  <c r="BD73" i="12"/>
  <c r="BD67" i="12"/>
  <c r="J63" i="12"/>
  <c r="BB63" i="12" s="1"/>
  <c r="BD59" i="12"/>
  <c r="H61" i="12"/>
  <c r="J57" i="12"/>
  <c r="BB57" i="12" s="1"/>
  <c r="BD53" i="12"/>
  <c r="J36" i="12"/>
  <c r="BD51" i="12"/>
  <c r="BD47" i="12"/>
  <c r="J39" i="12"/>
  <c r="H34" i="12"/>
  <c r="BD30" i="12"/>
  <c r="BD26" i="12"/>
  <c r="BD22" i="12"/>
  <c r="J17" i="12"/>
  <c r="BD15" i="12"/>
  <c r="BD7" i="12"/>
  <c r="J11" i="12"/>
  <c r="BD5" i="12"/>
  <c r="J179" i="12"/>
  <c r="J171" i="12"/>
  <c r="J163" i="12"/>
  <c r="BB163" i="12" s="1"/>
  <c r="J155" i="12"/>
  <c r="J147" i="12"/>
  <c r="H133" i="12"/>
  <c r="H139" i="12"/>
  <c r="H131" i="12"/>
  <c r="H109" i="12"/>
  <c r="H101" i="12"/>
  <c r="I109" i="12"/>
  <c r="J103" i="12"/>
  <c r="J93" i="12"/>
  <c r="J85" i="12"/>
  <c r="BB85" i="12" s="1"/>
  <c r="J71" i="12"/>
  <c r="J67" i="12"/>
  <c r="BB67" i="12" s="1"/>
  <c r="BD63" i="12"/>
  <c r="J53" i="12"/>
  <c r="H32" i="12"/>
  <c r="J51" i="12"/>
  <c r="I41" i="12"/>
  <c r="BD39" i="12"/>
  <c r="I32" i="12"/>
  <c r="J26" i="12"/>
  <c r="J15" i="12"/>
  <c r="BB15" i="12" s="1"/>
  <c r="BD11" i="12"/>
  <c r="J16" i="27"/>
  <c r="J44" i="12"/>
  <c r="J27" i="12"/>
  <c r="BB27" i="12" s="1"/>
  <c r="I22" i="12"/>
  <c r="J18" i="12"/>
  <c r="J12" i="12"/>
  <c r="J832" i="12"/>
  <c r="BD828" i="12"/>
  <c r="H820" i="12"/>
  <c r="J816" i="12"/>
  <c r="BD812" i="12"/>
  <c r="H804" i="12"/>
  <c r="J800" i="12"/>
  <c r="BD796" i="12"/>
  <c r="H788" i="12"/>
  <c r="J784" i="12"/>
  <c r="BD780" i="12"/>
  <c r="H772" i="12"/>
  <c r="J768" i="12"/>
  <c r="J997" i="12"/>
  <c r="J993" i="12"/>
  <c r="J989" i="12"/>
  <c r="J985" i="12"/>
  <c r="J981" i="12"/>
  <c r="J977" i="12"/>
  <c r="J973" i="12"/>
  <c r="J969" i="12"/>
  <c r="J965" i="12"/>
  <c r="J961" i="12"/>
  <c r="J957" i="12"/>
  <c r="J953" i="12"/>
  <c r="J949" i="12"/>
  <c r="J945" i="12"/>
  <c r="J941" i="12"/>
  <c r="J937" i="12"/>
  <c r="J933" i="12"/>
  <c r="J929" i="12"/>
  <c r="J925" i="12"/>
  <c r="J921" i="12"/>
  <c r="J917" i="12"/>
  <c r="J913" i="12"/>
  <c r="J909" i="12"/>
  <c r="J905" i="12"/>
  <c r="J901" i="12"/>
  <c r="J897" i="12"/>
  <c r="J893" i="12"/>
  <c r="J889" i="12"/>
  <c r="J885" i="12"/>
  <c r="J881" i="12"/>
  <c r="J877" i="12"/>
  <c r="J873" i="12"/>
  <c r="J869" i="12"/>
  <c r="J865" i="12"/>
  <c r="J861" i="12"/>
  <c r="J857" i="12"/>
  <c r="J853" i="12"/>
  <c r="J849" i="12"/>
  <c r="J845" i="12"/>
  <c r="J841" i="12"/>
  <c r="J837" i="12"/>
  <c r="H834" i="12"/>
  <c r="H830" i="12"/>
  <c r="J826" i="12"/>
  <c r="H822" i="12"/>
  <c r="J818" i="12"/>
  <c r="H814" i="12"/>
  <c r="J810" i="12"/>
  <c r="H806" i="12"/>
  <c r="J802" i="12"/>
  <c r="H798" i="12"/>
  <c r="J794" i="12"/>
  <c r="H790" i="12"/>
  <c r="J786" i="12"/>
  <c r="H782" i="12"/>
  <c r="J778" i="12"/>
  <c r="H774" i="12"/>
  <c r="J770" i="12"/>
  <c r="H685" i="12"/>
  <c r="J681" i="12"/>
  <c r="BD677" i="12"/>
  <c r="H669" i="12"/>
  <c r="J665" i="12"/>
  <c r="BD661" i="12"/>
  <c r="BD766" i="12"/>
  <c r="I38" i="12"/>
  <c r="I6" i="12"/>
  <c r="I8" i="12"/>
  <c r="L11" i="12"/>
  <c r="I14" i="12"/>
  <c r="BD14" i="12"/>
  <c r="H38" i="12"/>
  <c r="BD38" i="12"/>
  <c r="L4" i="12"/>
  <c r="H6" i="12"/>
  <c r="BD6" i="12"/>
  <c r="J8" i="12"/>
  <c r="BB8" i="12" s="1"/>
  <c r="I10" i="12"/>
  <c r="I11" i="12"/>
  <c r="BD12" i="12"/>
  <c r="H14" i="12"/>
  <c r="L15" i="12"/>
  <c r="L20" i="12"/>
  <c r="L21" i="12"/>
  <c r="L25" i="12"/>
  <c r="L29" i="12"/>
  <c r="L37" i="12"/>
  <c r="L44" i="12"/>
  <c r="I20" i="12"/>
  <c r="J21" i="12"/>
  <c r="I23" i="12"/>
  <c r="L24" i="12"/>
  <c r="J25" i="12"/>
  <c r="BB25" i="12" s="1"/>
  <c r="L26" i="12"/>
  <c r="I28" i="12"/>
  <c r="BD29" i="12"/>
  <c r="I31" i="12"/>
  <c r="I33" i="12"/>
  <c r="L34" i="12"/>
  <c r="BD35" i="12"/>
  <c r="J37" i="12"/>
  <c r="BB37" i="12" s="1"/>
  <c r="I43" i="12"/>
  <c r="BD46" i="12"/>
  <c r="H48" i="12"/>
  <c r="BD48" i="12"/>
  <c r="M11" i="30" s="1"/>
  <c r="I50" i="12"/>
  <c r="L55" i="12"/>
  <c r="I60" i="12"/>
  <c r="I62" i="12"/>
  <c r="L65" i="12"/>
  <c r="L66" i="12"/>
  <c r="L72" i="12"/>
  <c r="BD40" i="12"/>
  <c r="I44" i="12"/>
  <c r="I46" i="12"/>
  <c r="I47" i="12"/>
  <c r="L48" i="12"/>
  <c r="H50" i="12"/>
  <c r="BD50" i="12"/>
  <c r="I52" i="12"/>
  <c r="L53" i="12"/>
  <c r="L54" i="12"/>
  <c r="I56" i="12"/>
  <c r="L57" i="12"/>
  <c r="L58" i="12"/>
  <c r="H60" i="12"/>
  <c r="BD60" i="12"/>
  <c r="L64" i="12"/>
  <c r="J66" i="12"/>
  <c r="L70" i="12"/>
  <c r="J72" i="12"/>
  <c r="I78" i="12"/>
  <c r="L81" i="12"/>
  <c r="L82" i="12"/>
  <c r="I86" i="12"/>
  <c r="L89" i="12"/>
  <c r="L90" i="12"/>
  <c r="I94" i="12"/>
  <c r="L97" i="12"/>
  <c r="L98" i="12"/>
  <c r="BD62" i="12"/>
  <c r="H66" i="12"/>
  <c r="L69" i="12"/>
  <c r="H72" i="12"/>
  <c r="I74" i="12"/>
  <c r="L75" i="12"/>
  <c r="L76" i="12"/>
  <c r="H78" i="12"/>
  <c r="BD78" i="12"/>
  <c r="I80" i="12"/>
  <c r="I81" i="12"/>
  <c r="J82" i="12"/>
  <c r="L83" i="12"/>
  <c r="L84" i="12"/>
  <c r="H86" i="12"/>
  <c r="BD86" i="12"/>
  <c r="I88" i="12"/>
  <c r="I89" i="12"/>
  <c r="J90" i="12"/>
  <c r="L91" i="12"/>
  <c r="L92" i="12"/>
  <c r="H94" i="12"/>
  <c r="BD94" i="12"/>
  <c r="I96" i="12"/>
  <c r="I97" i="12"/>
  <c r="L103" i="12"/>
  <c r="L104" i="12"/>
  <c r="L106" i="12"/>
  <c r="I112" i="12"/>
  <c r="I114" i="12"/>
  <c r="L117" i="12"/>
  <c r="L118" i="12"/>
  <c r="L121" i="12"/>
  <c r="L122" i="12"/>
  <c r="BD124" i="12"/>
  <c r="H126" i="12"/>
  <c r="BD126" i="12"/>
  <c r="I128" i="12"/>
  <c r="I129" i="12"/>
  <c r="J130" i="12"/>
  <c r="BB130" i="12" s="1"/>
  <c r="H132" i="12"/>
  <c r="BD132" i="12"/>
  <c r="I134" i="12"/>
  <c r="L135" i="12"/>
  <c r="L136" i="12"/>
  <c r="H138" i="12"/>
  <c r="BD138" i="12"/>
  <c r="J140" i="12"/>
  <c r="H142" i="12"/>
  <c r="BD142" i="12"/>
  <c r="J144" i="12"/>
  <c r="L145" i="12"/>
  <c r="J146" i="12"/>
  <c r="H148" i="12"/>
  <c r="I149" i="12"/>
  <c r="L151" i="12"/>
  <c r="L152" i="12"/>
  <c r="I156" i="12"/>
  <c r="H98" i="12"/>
  <c r="L99" i="12"/>
  <c r="L100" i="12"/>
  <c r="I102" i="12"/>
  <c r="I103" i="12"/>
  <c r="J104" i="12"/>
  <c r="BB104" i="12" s="1"/>
  <c r="H106" i="12"/>
  <c r="BD106" i="12"/>
  <c r="I108" i="12"/>
  <c r="L109" i="12"/>
  <c r="L110" i="12"/>
  <c r="H112" i="12"/>
  <c r="BD112" i="12"/>
  <c r="J114" i="12"/>
  <c r="L115" i="12"/>
  <c r="L116" i="12"/>
  <c r="H118" i="12"/>
  <c r="BD118" i="12"/>
  <c r="I120" i="12"/>
  <c r="I121" i="12"/>
  <c r="J122" i="12"/>
  <c r="L123" i="12"/>
  <c r="L124" i="12"/>
  <c r="L126" i="12"/>
  <c r="I130" i="12"/>
  <c r="I132" i="12"/>
  <c r="L137" i="12"/>
  <c r="L138" i="12"/>
  <c r="L140" i="12"/>
  <c r="L141" i="12"/>
  <c r="L142" i="12"/>
  <c r="L144" i="12"/>
  <c r="L146" i="12"/>
  <c r="L147" i="12"/>
  <c r="L148" i="12"/>
  <c r="L149" i="12"/>
  <c r="L150" i="12"/>
  <c r="BD152" i="12"/>
  <c r="I154" i="12"/>
  <c r="I155" i="12"/>
  <c r="L158" i="12"/>
  <c r="L159" i="12"/>
  <c r="L160" i="12"/>
  <c r="H162" i="12"/>
  <c r="BD162" i="12"/>
  <c r="I164" i="12"/>
  <c r="I165" i="12"/>
  <c r="J166" i="12"/>
  <c r="L167" i="12"/>
  <c r="L168" i="12"/>
  <c r="H170" i="12"/>
  <c r="BD170" i="12"/>
  <c r="I172" i="12"/>
  <c r="I173" i="12"/>
  <c r="J174" i="12"/>
  <c r="L175" i="12"/>
  <c r="L176" i="12"/>
  <c r="H178" i="12"/>
  <c r="BD178" i="12"/>
  <c r="I180" i="12"/>
  <c r="I181" i="12"/>
  <c r="J182" i="12"/>
  <c r="L183" i="12"/>
  <c r="L184" i="12"/>
  <c r="H186" i="12"/>
  <c r="BD186" i="12"/>
  <c r="J188" i="12"/>
  <c r="BB188" i="12" s="1"/>
  <c r="L189" i="12"/>
  <c r="L190" i="12"/>
  <c r="I192" i="12"/>
  <c r="I193" i="12"/>
  <c r="J194" i="12"/>
  <c r="BB194" i="12" s="1"/>
  <c r="H196" i="12"/>
  <c r="BD196" i="12"/>
  <c r="I198" i="12"/>
  <c r="L199" i="12"/>
  <c r="L200" i="12"/>
  <c r="H202" i="12"/>
  <c r="BD202" i="12"/>
  <c r="J204" i="12"/>
  <c r="L205" i="12"/>
  <c r="L206" i="12"/>
  <c r="I208" i="12"/>
  <c r="I209" i="12"/>
  <c r="L161" i="12"/>
  <c r="L162" i="12"/>
  <c r="I166" i="12"/>
  <c r="L169" i="12"/>
  <c r="L170" i="12"/>
  <c r="I174" i="12"/>
  <c r="L177" i="12"/>
  <c r="L178" i="12"/>
  <c r="I182" i="12"/>
  <c r="L185" i="12"/>
  <c r="L186" i="12"/>
  <c r="L188" i="12"/>
  <c r="I194" i="12"/>
  <c r="I196" i="12"/>
  <c r="L201" i="12"/>
  <c r="L202" i="12"/>
  <c r="L204" i="12"/>
  <c r="I210" i="12"/>
  <c r="I212" i="12"/>
  <c r="H210" i="12"/>
  <c r="BD212" i="12"/>
  <c r="H214" i="12"/>
  <c r="J216" i="12"/>
  <c r="L217" i="12"/>
  <c r="L218" i="12"/>
  <c r="J219" i="12"/>
  <c r="BB219" i="12" s="1"/>
  <c r="L220" i="12"/>
  <c r="L221" i="12"/>
  <c r="H223" i="12"/>
  <c r="I225" i="12"/>
  <c r="I226" i="12"/>
  <c r="J227" i="12"/>
  <c r="L228" i="12"/>
  <c r="L229" i="12"/>
  <c r="H231" i="12"/>
  <c r="I233" i="12"/>
  <c r="I234" i="12"/>
  <c r="J235" i="12"/>
  <c r="L236" i="12"/>
  <c r="L237" i="12"/>
  <c r="I240" i="12"/>
  <c r="I241" i="12"/>
  <c r="J242" i="12"/>
  <c r="L243" i="12"/>
  <c r="L244" i="12"/>
  <c r="H246" i="12"/>
  <c r="J248" i="12"/>
  <c r="H250" i="12"/>
  <c r="J252" i="12"/>
  <c r="H254" i="12"/>
  <c r="J256" i="12"/>
  <c r="BB256" i="12" s="1"/>
  <c r="H258" i="12"/>
  <c r="J260" i="12"/>
  <c r="H262" i="12"/>
  <c r="J264" i="12"/>
  <c r="H266" i="12"/>
  <c r="J268" i="12"/>
  <c r="BB268" i="12" s="1"/>
  <c r="H270" i="12"/>
  <c r="J272" i="12"/>
  <c r="H274" i="12"/>
  <c r="BD274" i="12"/>
  <c r="J276" i="12"/>
  <c r="H278" i="12"/>
  <c r="BD278" i="12"/>
  <c r="L279" i="12"/>
  <c r="H281" i="12"/>
  <c r="I282" i="12"/>
  <c r="J283" i="12"/>
  <c r="L284" i="12"/>
  <c r="L285" i="12"/>
  <c r="H287" i="12"/>
  <c r="BD287" i="12"/>
  <c r="I289" i="12"/>
  <c r="I290" i="12"/>
  <c r="J291" i="12"/>
  <c r="L292" i="12"/>
  <c r="L293" i="12"/>
  <c r="H295" i="12"/>
  <c r="BD295" i="12"/>
  <c r="I297" i="12"/>
  <c r="I298" i="12"/>
  <c r="J299" i="12"/>
  <c r="L300" i="12"/>
  <c r="L301" i="12"/>
  <c r="BD210" i="12"/>
  <c r="I214" i="12"/>
  <c r="I216" i="12"/>
  <c r="I219" i="12"/>
  <c r="L222" i="12"/>
  <c r="L223" i="12"/>
  <c r="I227" i="12"/>
  <c r="L230" i="12"/>
  <c r="L231" i="12"/>
  <c r="I235" i="12"/>
  <c r="L238" i="12"/>
  <c r="I242" i="12"/>
  <c r="L245" i="12"/>
  <c r="L246" i="12"/>
  <c r="L248" i="12"/>
  <c r="L250" i="12"/>
  <c r="L252" i="12"/>
  <c r="L254" i="12"/>
  <c r="L256" i="12"/>
  <c r="L258" i="12"/>
  <c r="L260" i="12"/>
  <c r="L262" i="12"/>
  <c r="L264" i="12"/>
  <c r="L266" i="12"/>
  <c r="L268" i="12"/>
  <c r="L270" i="12"/>
  <c r="L272" i="12"/>
  <c r="L274" i="12"/>
  <c r="L276" i="12"/>
  <c r="L278" i="12"/>
  <c r="I281" i="12"/>
  <c r="BD281" i="12"/>
  <c r="I283" i="12"/>
  <c r="L286" i="12"/>
  <c r="L287" i="12"/>
  <c r="I291" i="12"/>
  <c r="L294" i="12"/>
  <c r="L295" i="12"/>
  <c r="I299" i="12"/>
  <c r="L302" i="12"/>
  <c r="L303" i="12"/>
  <c r="I307" i="12"/>
  <c r="L310" i="12"/>
  <c r="L311" i="12"/>
  <c r="I315" i="12"/>
  <c r="L318" i="12"/>
  <c r="L319" i="12"/>
  <c r="I323" i="12"/>
  <c r="H303" i="12"/>
  <c r="I306" i="12"/>
  <c r="BD307" i="12"/>
  <c r="I309" i="12"/>
  <c r="L313" i="12"/>
  <c r="J315" i="12"/>
  <c r="L316" i="12"/>
  <c r="H319" i="12"/>
  <c r="I322" i="12"/>
  <c r="BD323" i="12"/>
  <c r="I325" i="12"/>
  <c r="H327" i="12"/>
  <c r="BD327" i="12"/>
  <c r="I329" i="12"/>
  <c r="I330" i="12"/>
  <c r="L332" i="12"/>
  <c r="L333" i="12"/>
  <c r="H335" i="12"/>
  <c r="BD335" i="12"/>
  <c r="I337" i="12"/>
  <c r="I338" i="12"/>
  <c r="J339" i="12"/>
  <c r="L340" i="12"/>
  <c r="L341" i="12"/>
  <c r="BD343" i="12"/>
  <c r="I345" i="12"/>
  <c r="BD347" i="12"/>
  <c r="I349" i="12"/>
  <c r="BD351" i="12"/>
  <c r="I353" i="12"/>
  <c r="L356" i="12"/>
  <c r="L357" i="12"/>
  <c r="I361" i="12"/>
  <c r="L364" i="12"/>
  <c r="L365" i="12"/>
  <c r="I369" i="12"/>
  <c r="I370" i="12"/>
  <c r="I373" i="12"/>
  <c r="I374" i="12"/>
  <c r="J375" i="12"/>
  <c r="L376" i="12"/>
  <c r="L377" i="12"/>
  <c r="H379" i="12"/>
  <c r="BD379" i="12"/>
  <c r="I381" i="12"/>
  <c r="BD381" i="12"/>
  <c r="I383" i="12"/>
  <c r="I384" i="12"/>
  <c r="J385" i="12"/>
  <c r="L386" i="12"/>
  <c r="L387" i="12"/>
  <c r="H389" i="12"/>
  <c r="BD389" i="12"/>
  <c r="I391" i="12"/>
  <c r="I392" i="12"/>
  <c r="L394" i="12"/>
  <c r="L395" i="12"/>
  <c r="I399" i="12"/>
  <c r="L402" i="12"/>
  <c r="L403" i="12"/>
  <c r="I407" i="12"/>
  <c r="L410" i="12"/>
  <c r="L411" i="12"/>
  <c r="I415" i="12"/>
  <c r="L418" i="12"/>
  <c r="L419" i="12"/>
  <c r="I423" i="12"/>
  <c r="I302" i="12"/>
  <c r="BD303" i="12"/>
  <c r="L309" i="12"/>
  <c r="J311" i="12"/>
  <c r="H315" i="12"/>
  <c r="I318" i="12"/>
  <c r="BD319" i="12"/>
  <c r="L325" i="12"/>
  <c r="L326" i="12"/>
  <c r="L327" i="12"/>
  <c r="L330" i="12"/>
  <c r="L331" i="12"/>
  <c r="L334" i="12"/>
  <c r="L335" i="12"/>
  <c r="I339" i="12"/>
  <c r="BD341" i="12"/>
  <c r="I343" i="12"/>
  <c r="I344" i="12"/>
  <c r="L346" i="12"/>
  <c r="L347" i="12"/>
  <c r="BD349" i="12"/>
  <c r="I351" i="12"/>
  <c r="I352" i="12"/>
  <c r="L354" i="12"/>
  <c r="L355" i="12"/>
  <c r="H357" i="12"/>
  <c r="BD357" i="12"/>
  <c r="I359" i="12"/>
  <c r="I360" i="12"/>
  <c r="J361" i="12"/>
  <c r="L362" i="12"/>
  <c r="L363" i="12"/>
  <c r="H365" i="12"/>
  <c r="BD365" i="12"/>
  <c r="I367" i="12"/>
  <c r="I368" i="12"/>
  <c r="J369" i="12"/>
  <c r="L370" i="12"/>
  <c r="L371" i="12"/>
  <c r="BD373" i="12"/>
  <c r="I375" i="12"/>
  <c r="L378" i="12"/>
  <c r="L379" i="12"/>
  <c r="I385" i="12"/>
  <c r="L388" i="12"/>
  <c r="L389" i="12"/>
  <c r="I393" i="12"/>
  <c r="I394" i="12"/>
  <c r="J395" i="12"/>
  <c r="L396" i="12"/>
  <c r="L397" i="12"/>
  <c r="H399" i="12"/>
  <c r="BD399" i="12"/>
  <c r="I401" i="12"/>
  <c r="I402" i="12"/>
  <c r="J403" i="12"/>
  <c r="L404" i="12"/>
  <c r="L405" i="12"/>
  <c r="H407" i="12"/>
  <c r="BD407" i="12"/>
  <c r="I409" i="12"/>
  <c r="I410" i="12"/>
  <c r="J411" i="12"/>
  <c r="H415" i="12"/>
  <c r="H419" i="12"/>
  <c r="H423" i="12"/>
  <c r="H425" i="12"/>
  <c r="BD425" i="12"/>
  <c r="H427" i="12"/>
  <c r="BD427" i="12"/>
  <c r="L428" i="12"/>
  <c r="J429" i="12"/>
  <c r="I430" i="12"/>
  <c r="H431" i="12"/>
  <c r="BD431" i="12"/>
  <c r="L432" i="12"/>
  <c r="J433" i="12"/>
  <c r="I434" i="12"/>
  <c r="H435" i="12"/>
  <c r="BD435" i="12"/>
  <c r="L436" i="12"/>
  <c r="J437" i="12"/>
  <c r="I438" i="12"/>
  <c r="H439" i="12"/>
  <c r="BD439" i="12"/>
  <c r="L440" i="12"/>
  <c r="J441" i="12"/>
  <c r="I442" i="12"/>
  <c r="H443" i="12"/>
  <c r="BD443" i="12"/>
  <c r="L444" i="12"/>
  <c r="J445" i="12"/>
  <c r="I446" i="12"/>
  <c r="H447" i="12"/>
  <c r="BD447" i="12"/>
  <c r="L448" i="12"/>
  <c r="J449" i="12"/>
  <c r="I450" i="12"/>
  <c r="H451" i="12"/>
  <c r="BD451" i="12"/>
  <c r="L452" i="12"/>
  <c r="J453" i="12"/>
  <c r="I454" i="12"/>
  <c r="H455" i="12"/>
  <c r="BD455" i="12"/>
  <c r="L456" i="12"/>
  <c r="J457" i="12"/>
  <c r="I458" i="12"/>
  <c r="H459" i="12"/>
  <c r="BD459" i="12"/>
  <c r="L460" i="12"/>
  <c r="J461" i="12"/>
  <c r="I462" i="12"/>
  <c r="H463" i="12"/>
  <c r="BD463" i="12"/>
  <c r="L464" i="12"/>
  <c r="J465" i="12"/>
  <c r="I466" i="12"/>
  <c r="H467" i="12"/>
  <c r="BD467" i="12"/>
  <c r="L468" i="12"/>
  <c r="J469" i="12"/>
  <c r="I470" i="12"/>
  <c r="H471" i="12"/>
  <c r="BD471" i="12"/>
  <c r="L472" i="12"/>
  <c r="J473" i="12"/>
  <c r="I474" i="12"/>
  <c r="H475" i="12"/>
  <c r="BD475" i="12"/>
  <c r="L476" i="12"/>
  <c r="J477" i="12"/>
  <c r="I478" i="12"/>
  <c r="H479" i="12"/>
  <c r="BD479" i="12"/>
  <c r="L480" i="12"/>
  <c r="J481" i="12"/>
  <c r="I482" i="12"/>
  <c r="H483" i="12"/>
  <c r="BD483" i="12"/>
  <c r="L484" i="12"/>
  <c r="J485" i="12"/>
  <c r="I486" i="12"/>
  <c r="H487" i="12"/>
  <c r="BD487" i="12"/>
  <c r="L488" i="12"/>
  <c r="J489" i="12"/>
  <c r="I490" i="12"/>
  <c r="H491" i="12"/>
  <c r="BD491" i="12"/>
  <c r="L492" i="12"/>
  <c r="J493" i="12"/>
  <c r="I494" i="12"/>
  <c r="H495" i="12"/>
  <c r="BD495" i="12"/>
  <c r="L496" i="12"/>
  <c r="J497" i="12"/>
  <c r="I498" i="12"/>
  <c r="H499" i="12"/>
  <c r="BD499" i="12"/>
  <c r="L500" i="12"/>
  <c r="J501" i="12"/>
  <c r="L502" i="12"/>
  <c r="L503" i="12"/>
  <c r="I505" i="12"/>
  <c r="I506" i="12"/>
  <c r="J507" i="12"/>
  <c r="H509" i="12"/>
  <c r="BD509" i="12"/>
  <c r="I511" i="12"/>
  <c r="L512" i="12"/>
  <c r="L513" i="12"/>
  <c r="H515" i="12"/>
  <c r="BD515" i="12"/>
  <c r="J517" i="12"/>
  <c r="L518" i="12"/>
  <c r="L519" i="12"/>
  <c r="I521" i="12"/>
  <c r="I522" i="12"/>
  <c r="J523" i="12"/>
  <c r="H525" i="12"/>
  <c r="BD525" i="12"/>
  <c r="I527" i="12"/>
  <c r="L528" i="12"/>
  <c r="L529" i="12"/>
  <c r="H531" i="12"/>
  <c r="BD531" i="12"/>
  <c r="J533" i="12"/>
  <c r="L534" i="12"/>
  <c r="L535" i="12"/>
  <c r="H537" i="12"/>
  <c r="BD537" i="12"/>
  <c r="I539" i="12"/>
  <c r="I540" i="12"/>
  <c r="J541" i="12"/>
  <c r="L542" i="12"/>
  <c r="L543" i="12"/>
  <c r="H545" i="12"/>
  <c r="BD545" i="12"/>
  <c r="I547" i="12"/>
  <c r="I548" i="12"/>
  <c r="J549" i="12"/>
  <c r="L550" i="12"/>
  <c r="L551" i="12"/>
  <c r="H553" i="12"/>
  <c r="BD553" i="12"/>
  <c r="I555" i="12"/>
  <c r="I556" i="12"/>
  <c r="J557" i="12"/>
  <c r="L558" i="12"/>
  <c r="L559" i="12"/>
  <c r="I561" i="12"/>
  <c r="I562" i="12"/>
  <c r="J563" i="12"/>
  <c r="H565" i="12"/>
  <c r="BD565" i="12"/>
  <c r="I567" i="12"/>
  <c r="L568" i="12"/>
  <c r="L569" i="12"/>
  <c r="H571" i="12"/>
  <c r="BD571" i="12"/>
  <c r="J573" i="12"/>
  <c r="L574" i="12"/>
  <c r="L575" i="12"/>
  <c r="I577" i="12"/>
  <c r="I578" i="12"/>
  <c r="J579" i="12"/>
  <c r="H581" i="12"/>
  <c r="BD581" i="12"/>
  <c r="I583" i="12"/>
  <c r="L584" i="12"/>
  <c r="L585" i="12"/>
  <c r="H587" i="12"/>
  <c r="BD587" i="12"/>
  <c r="J589" i="12"/>
  <c r="L590" i="12"/>
  <c r="L591" i="12"/>
  <c r="I593" i="12"/>
  <c r="I594" i="12"/>
  <c r="J595" i="12"/>
  <c r="H597" i="12"/>
  <c r="BD597" i="12"/>
  <c r="I599" i="12"/>
  <c r="L600" i="12"/>
  <c r="I601" i="12"/>
  <c r="J602" i="12"/>
  <c r="H604" i="12"/>
  <c r="BD604" i="12"/>
  <c r="I606" i="12"/>
  <c r="L607" i="12"/>
  <c r="L608" i="12"/>
  <c r="H610" i="12"/>
  <c r="BD610" i="12"/>
  <c r="J612" i="12"/>
  <c r="L613" i="12"/>
  <c r="L614" i="12"/>
  <c r="I616" i="12"/>
  <c r="BD411" i="12"/>
  <c r="J415" i="12"/>
  <c r="I418" i="12"/>
  <c r="BD419" i="12"/>
  <c r="J423" i="12"/>
  <c r="L424" i="12"/>
  <c r="L425" i="12"/>
  <c r="L427" i="12"/>
  <c r="L429" i="12"/>
  <c r="L431" i="12"/>
  <c r="L433" i="12"/>
  <c r="L435" i="12"/>
  <c r="L437" i="12"/>
  <c r="L439" i="12"/>
  <c r="L441" i="12"/>
  <c r="L443" i="12"/>
  <c r="L445" i="12"/>
  <c r="L447" i="12"/>
  <c r="L449" i="12"/>
  <c r="L451" i="12"/>
  <c r="L453" i="12"/>
  <c r="L455" i="12"/>
  <c r="L457" i="12"/>
  <c r="L459" i="12"/>
  <c r="L461" i="12"/>
  <c r="L463" i="12"/>
  <c r="L465" i="12"/>
  <c r="L467" i="12"/>
  <c r="L469" i="12"/>
  <c r="L471" i="12"/>
  <c r="L473" i="12"/>
  <c r="L475" i="12"/>
  <c r="L477" i="12"/>
  <c r="L479" i="12"/>
  <c r="L481" i="12"/>
  <c r="L483" i="12"/>
  <c r="L485" i="12"/>
  <c r="L487" i="12"/>
  <c r="L489" i="12"/>
  <c r="L491" i="12"/>
  <c r="L493" i="12"/>
  <c r="L495" i="12"/>
  <c r="L497" i="12"/>
  <c r="L499" i="12"/>
  <c r="L501" i="12"/>
  <c r="I507" i="12"/>
  <c r="I509" i="12"/>
  <c r="L514" i="12"/>
  <c r="L515" i="12"/>
  <c r="L517" i="12"/>
  <c r="I523" i="12"/>
  <c r="I525" i="12"/>
  <c r="L530" i="12"/>
  <c r="L531" i="12"/>
  <c r="L533" i="12"/>
  <c r="I537" i="12"/>
  <c r="L540" i="12"/>
  <c r="L541" i="12"/>
  <c r="I545" i="12"/>
  <c r="L548" i="12"/>
  <c r="L549" i="12"/>
  <c r="I553" i="12"/>
  <c r="L556" i="12"/>
  <c r="L557" i="12"/>
  <c r="I563" i="12"/>
  <c r="I565" i="12"/>
  <c r="L570" i="12"/>
  <c r="L571" i="12"/>
  <c r="L573" i="12"/>
  <c r="I579" i="12"/>
  <c r="I581" i="12"/>
  <c r="L586" i="12"/>
  <c r="L587" i="12"/>
  <c r="L589" i="12"/>
  <c r="I595" i="12"/>
  <c r="I597" i="12"/>
  <c r="L601" i="12"/>
  <c r="L602" i="12"/>
  <c r="L604" i="12"/>
  <c r="I610" i="12"/>
  <c r="I612" i="12"/>
  <c r="L617" i="12"/>
  <c r="I620" i="12"/>
  <c r="L623" i="12"/>
  <c r="L624" i="12"/>
  <c r="I628" i="12"/>
  <c r="L631" i="12"/>
  <c r="L632" i="12"/>
  <c r="L637" i="12"/>
  <c r="L638" i="12"/>
  <c r="I618" i="12"/>
  <c r="L622" i="12"/>
  <c r="J624" i="12"/>
  <c r="L625" i="12"/>
  <c r="H628" i="12"/>
  <c r="I631" i="12"/>
  <c r="BD632" i="12"/>
  <c r="I634" i="12"/>
  <c r="H638" i="12"/>
  <c r="L640" i="12"/>
  <c r="H642" i="12"/>
  <c r="BD642" i="12"/>
  <c r="I644" i="12"/>
  <c r="I645" i="12"/>
  <c r="J646" i="12"/>
  <c r="L647" i="12"/>
  <c r="L648" i="12"/>
  <c r="H650" i="12"/>
  <c r="BD650" i="12"/>
  <c r="H652" i="12"/>
  <c r="BD652" i="12"/>
  <c r="I654" i="12"/>
  <c r="I655" i="12"/>
  <c r="J656" i="12"/>
  <c r="H658" i="12"/>
  <c r="I659" i="12"/>
  <c r="J660" i="12"/>
  <c r="H662" i="12"/>
  <c r="BD662" i="12"/>
  <c r="I664" i="12"/>
  <c r="L665" i="12"/>
  <c r="L666" i="12"/>
  <c r="H668" i="12"/>
  <c r="BD668" i="12"/>
  <c r="J670" i="12"/>
  <c r="L671" i="12"/>
  <c r="L672" i="12"/>
  <c r="I674" i="12"/>
  <c r="I675" i="12"/>
  <c r="J676" i="12"/>
  <c r="H678" i="12"/>
  <c r="BD678" i="12"/>
  <c r="H680" i="12"/>
  <c r="BD680" i="12"/>
  <c r="J682" i="12"/>
  <c r="L683" i="12"/>
  <c r="L684" i="12"/>
  <c r="I686" i="12"/>
  <c r="I687" i="12"/>
  <c r="J688" i="12"/>
  <c r="H690" i="12"/>
  <c r="BD690" i="12"/>
  <c r="I692" i="12"/>
  <c r="J693" i="12"/>
  <c r="L694" i="12"/>
  <c r="L695" i="12"/>
  <c r="H697" i="12"/>
  <c r="BD697" i="12"/>
  <c r="H699" i="12"/>
  <c r="BD699" i="12"/>
  <c r="I701" i="12"/>
  <c r="I702" i="12"/>
  <c r="J703" i="12"/>
  <c r="L704" i="12"/>
  <c r="L705" i="12"/>
  <c r="H707" i="12"/>
  <c r="BD707" i="12"/>
  <c r="I709" i="12"/>
  <c r="I710" i="12"/>
  <c r="J711" i="12"/>
  <c r="L712" i="12"/>
  <c r="L713" i="12"/>
  <c r="I715" i="12"/>
  <c r="I716" i="12"/>
  <c r="J717" i="12"/>
  <c r="L718" i="12"/>
  <c r="L719" i="12"/>
  <c r="H721" i="12"/>
  <c r="BD721" i="12"/>
  <c r="I723" i="12"/>
  <c r="I724" i="12"/>
  <c r="J725" i="12"/>
  <c r="L726" i="12"/>
  <c r="L727" i="12"/>
  <c r="H729" i="12"/>
  <c r="BD729" i="12"/>
  <c r="H731" i="12"/>
  <c r="BD731" i="12"/>
  <c r="I733" i="12"/>
  <c r="I734" i="12"/>
  <c r="J735" i="12"/>
  <c r="L736" i="12"/>
  <c r="L737" i="12"/>
  <c r="H739" i="12"/>
  <c r="BD739" i="12"/>
  <c r="I741" i="12"/>
  <c r="I742" i="12"/>
  <c r="J743" i="12"/>
  <c r="L744" i="12"/>
  <c r="L745" i="12"/>
  <c r="I747" i="12"/>
  <c r="I748" i="12"/>
  <c r="J749" i="12"/>
  <c r="L750" i="12"/>
  <c r="L751" i="12"/>
  <c r="H753" i="12"/>
  <c r="BD753" i="12"/>
  <c r="I755" i="12"/>
  <c r="I756" i="12"/>
  <c r="J757" i="12"/>
  <c r="L758" i="12"/>
  <c r="L759" i="12"/>
  <c r="H761" i="12"/>
  <c r="BD761" i="12"/>
  <c r="H763" i="12"/>
  <c r="BD763" i="12"/>
  <c r="I765" i="12"/>
  <c r="I766" i="12"/>
  <c r="J767" i="12"/>
  <c r="H769" i="12"/>
  <c r="BD769" i="12"/>
  <c r="I771" i="12"/>
  <c r="L772" i="12"/>
  <c r="L773" i="12"/>
  <c r="I775" i="12"/>
  <c r="L776" i="12"/>
  <c r="L777" i="12"/>
  <c r="H779" i="12"/>
  <c r="BD779" i="12"/>
  <c r="J781" i="12"/>
  <c r="L782" i="12"/>
  <c r="J783" i="12"/>
  <c r="H785" i="12"/>
  <c r="BD785" i="12"/>
  <c r="H787" i="12"/>
  <c r="BD787" i="12"/>
  <c r="J789" i="12"/>
  <c r="L790" i="12"/>
  <c r="L791" i="12"/>
  <c r="I793" i="12"/>
  <c r="BD793" i="12"/>
  <c r="H795" i="12"/>
  <c r="BD795" i="12"/>
  <c r="J797" i="12"/>
  <c r="L798" i="12"/>
  <c r="J799" i="12"/>
  <c r="H801" i="12"/>
  <c r="BD801" i="12"/>
  <c r="I803" i="12"/>
  <c r="L804" i="12"/>
  <c r="L805" i="12"/>
  <c r="I807" i="12"/>
  <c r="L808" i="12"/>
  <c r="L809" i="12"/>
  <c r="L810" i="12"/>
  <c r="L811" i="12"/>
  <c r="I813" i="12"/>
  <c r="I814" i="12"/>
  <c r="L815" i="12"/>
  <c r="I817" i="12"/>
  <c r="I818" i="12"/>
  <c r="J819" i="12"/>
  <c r="H821" i="12"/>
  <c r="I822" i="12"/>
  <c r="L823" i="12"/>
  <c r="I825" i="12"/>
  <c r="BD825" i="12"/>
  <c r="I827" i="12"/>
  <c r="L828" i="12"/>
  <c r="L829" i="12"/>
  <c r="H831" i="12"/>
  <c r="BD831" i="12"/>
  <c r="J833" i="12"/>
  <c r="I835" i="12"/>
  <c r="L836" i="12"/>
  <c r="L837" i="12"/>
  <c r="L838" i="12"/>
  <c r="H840" i="12"/>
  <c r="I841" i="12"/>
  <c r="L842" i="12"/>
  <c r="I844" i="12"/>
  <c r="I845" i="12"/>
  <c r="L846" i="12"/>
  <c r="L847" i="12"/>
  <c r="L848" i="12"/>
  <c r="H850" i="12"/>
  <c r="I851" i="12"/>
  <c r="J852" i="12"/>
  <c r="H854" i="12"/>
  <c r="BD854" i="12"/>
  <c r="I856" i="12"/>
  <c r="BD856" i="12"/>
  <c r="H858" i="12"/>
  <c r="I859" i="12"/>
  <c r="J860" i="12"/>
  <c r="H862" i="12"/>
  <c r="I863" i="12"/>
  <c r="J864" i="12"/>
  <c r="L865" i="12"/>
  <c r="L866" i="12"/>
  <c r="I868" i="12"/>
  <c r="I869" i="12"/>
  <c r="L618" i="12"/>
  <c r="J620" i="12"/>
  <c r="H624" i="12"/>
  <c r="I627" i="12"/>
  <c r="BD628" i="12"/>
  <c r="L634" i="12"/>
  <c r="L636" i="12"/>
  <c r="J638" i="12"/>
  <c r="L641" i="12"/>
  <c r="L642" i="12"/>
  <c r="I646" i="12"/>
  <c r="L649" i="12"/>
  <c r="L650" i="12"/>
  <c r="L652" i="12"/>
  <c r="I656" i="12"/>
  <c r="I658" i="12"/>
  <c r="BD658" i="12"/>
  <c r="I660" i="12"/>
  <c r="I662" i="12"/>
  <c r="L667" i="12"/>
  <c r="L668" i="12"/>
  <c r="L670" i="12"/>
  <c r="I676" i="12"/>
  <c r="I678" i="12"/>
  <c r="I680" i="12"/>
  <c r="I682" i="12"/>
  <c r="L687" i="12"/>
  <c r="L688" i="12"/>
  <c r="L690" i="12"/>
  <c r="I693" i="12"/>
  <c r="L696" i="12"/>
  <c r="L697" i="12"/>
  <c r="L699" i="12"/>
  <c r="I703" i="12"/>
  <c r="L706" i="12"/>
  <c r="L707" i="12"/>
  <c r="I711" i="12"/>
  <c r="L714" i="12"/>
  <c r="I717" i="12"/>
  <c r="L720" i="12"/>
  <c r="L721" i="12"/>
  <c r="I725" i="12"/>
  <c r="L728" i="12"/>
  <c r="L729" i="12"/>
  <c r="L731" i="12"/>
  <c r="I735" i="12"/>
  <c r="L738" i="12"/>
  <c r="L739" i="12"/>
  <c r="I743" i="12"/>
  <c r="L746" i="12"/>
  <c r="I749" i="12"/>
  <c r="L752" i="12"/>
  <c r="L753" i="12"/>
  <c r="I757" i="12"/>
  <c r="L760" i="12"/>
  <c r="L761" i="12"/>
  <c r="L763" i="12"/>
  <c r="I767" i="12"/>
  <c r="I769" i="12"/>
  <c r="L774" i="12"/>
  <c r="I779" i="12"/>
  <c r="I781" i="12"/>
  <c r="I783" i="12"/>
  <c r="I785" i="12"/>
  <c r="I787" i="12"/>
  <c r="I789" i="12"/>
  <c r="I795" i="12"/>
  <c r="I797" i="12"/>
  <c r="I799" i="12"/>
  <c r="I801" i="12"/>
  <c r="L806" i="12"/>
  <c r="L818" i="12"/>
  <c r="L819" i="12"/>
  <c r="L821" i="12"/>
  <c r="L822" i="12"/>
  <c r="I831" i="12"/>
  <c r="I833" i="12"/>
  <c r="BD833" i="12"/>
  <c r="BD834" i="12"/>
  <c r="L839" i="12"/>
  <c r="L840" i="12"/>
  <c r="L841" i="12"/>
  <c r="L845" i="12"/>
  <c r="I850" i="12"/>
  <c r="BD850" i="12"/>
  <c r="I852" i="12"/>
  <c r="BD852" i="12"/>
  <c r="I854" i="12"/>
  <c r="I858" i="12"/>
  <c r="BD858" i="12"/>
  <c r="I860" i="12"/>
  <c r="BD860" i="12"/>
  <c r="I862" i="12"/>
  <c r="BD862" i="12"/>
  <c r="I864" i="12"/>
  <c r="L867" i="12"/>
  <c r="L871" i="12"/>
  <c r="I874" i="12"/>
  <c r="I876" i="12"/>
  <c r="I878" i="12"/>
  <c r="L870" i="12"/>
  <c r="L872" i="12"/>
  <c r="J874" i="12"/>
  <c r="H876" i="12"/>
  <c r="BD878" i="12"/>
  <c r="L882" i="12"/>
  <c r="L887" i="12"/>
  <c r="I890" i="12"/>
  <c r="I892" i="12"/>
  <c r="I894" i="12"/>
  <c r="I896" i="12"/>
  <c r="I898" i="12"/>
  <c r="I900" i="12"/>
  <c r="I902" i="12"/>
  <c r="I904" i="12"/>
  <c r="I906" i="12"/>
  <c r="I908" i="12"/>
  <c r="I910" i="12"/>
  <c r="I912" i="12"/>
  <c r="I914" i="12"/>
  <c r="I916" i="12"/>
  <c r="I918" i="12"/>
  <c r="I920" i="12"/>
  <c r="I922" i="12"/>
  <c r="I924" i="12"/>
  <c r="I926" i="12"/>
  <c r="I928" i="12"/>
  <c r="I930" i="12"/>
  <c r="I932" i="12"/>
  <c r="I934" i="12"/>
  <c r="I936" i="12"/>
  <c r="I938" i="12"/>
  <c r="I940" i="12"/>
  <c r="I942" i="12"/>
  <c r="I944" i="12"/>
  <c r="I946" i="12"/>
  <c r="I948" i="12"/>
  <c r="I950" i="12"/>
  <c r="I952" i="12"/>
  <c r="I954" i="12"/>
  <c r="I956" i="12"/>
  <c r="I958" i="12"/>
  <c r="I960" i="12"/>
  <c r="I962" i="12"/>
  <c r="I964" i="12"/>
  <c r="I966" i="12"/>
  <c r="I968" i="12"/>
  <c r="I970" i="12"/>
  <c r="I972" i="12"/>
  <c r="I974" i="12"/>
  <c r="I976" i="12"/>
  <c r="I978" i="12"/>
  <c r="I980" i="12"/>
  <c r="I982" i="12"/>
  <c r="I984" i="12"/>
  <c r="I986" i="12"/>
  <c r="I988" i="12"/>
  <c r="I990" i="12"/>
  <c r="I992" i="12"/>
  <c r="I994" i="12"/>
  <c r="I996" i="12"/>
  <c r="I998" i="12"/>
  <c r="I1000" i="12"/>
  <c r="L16" i="27"/>
  <c r="L935" i="12"/>
  <c r="L937" i="12"/>
  <c r="L939" i="12"/>
  <c r="L941" i="12"/>
  <c r="J942" i="12"/>
  <c r="J944" i="12"/>
  <c r="L945" i="12"/>
  <c r="BD946" i="12"/>
  <c r="BD948" i="12"/>
  <c r="H950" i="12"/>
  <c r="H952" i="12"/>
  <c r="H954" i="12"/>
  <c r="BD956" i="12"/>
  <c r="H958" i="12"/>
  <c r="H960" i="12"/>
  <c r="H962" i="12"/>
  <c r="H964" i="12"/>
  <c r="BD966" i="12"/>
  <c r="BD968" i="12"/>
  <c r="BD970" i="12"/>
  <c r="BD972" i="12"/>
  <c r="H974" i="12"/>
  <c r="H976" i="12"/>
  <c r="H978" i="12"/>
  <c r="BD980" i="12"/>
  <c r="H982" i="12"/>
  <c r="H984" i="12"/>
  <c r="H986" i="12"/>
  <c r="H988" i="12"/>
  <c r="H990" i="12"/>
  <c r="H992" i="12"/>
  <c r="BD992" i="12"/>
  <c r="J994" i="12"/>
  <c r="L995" i="12"/>
  <c r="L997" i="12"/>
  <c r="L999" i="12"/>
  <c r="I870" i="12"/>
  <c r="H874" i="12"/>
  <c r="BD876" i="12"/>
  <c r="H878" i="12"/>
  <c r="BD880" i="12"/>
  <c r="H882" i="12"/>
  <c r="BD882" i="12"/>
  <c r="I884" i="12"/>
  <c r="I885" i="12"/>
  <c r="L886" i="12"/>
  <c r="I888" i="12"/>
  <c r="I889" i="12"/>
  <c r="J890" i="12"/>
  <c r="L891" i="12"/>
  <c r="J892" i="12"/>
  <c r="L893" i="12"/>
  <c r="J894" i="12"/>
  <c r="L895" i="12"/>
  <c r="J896" i="12"/>
  <c r="L897" i="12"/>
  <c r="J898" i="12"/>
  <c r="L899" i="12"/>
  <c r="J900" i="12"/>
  <c r="L901" i="12"/>
  <c r="J902" i="12"/>
  <c r="L903" i="12"/>
  <c r="J904" i="12"/>
  <c r="L905" i="12"/>
  <c r="J906" i="12"/>
  <c r="L907" i="12"/>
  <c r="J908" i="12"/>
  <c r="L909" i="12"/>
  <c r="J910" i="12"/>
  <c r="L911" i="12"/>
  <c r="J912" i="12"/>
  <c r="L913" i="12"/>
  <c r="J914" i="12"/>
  <c r="L915" i="12"/>
  <c r="J916" i="12"/>
  <c r="L917" i="12"/>
  <c r="J918" i="12"/>
  <c r="L919" i="12"/>
  <c r="J920" i="12"/>
  <c r="L921" i="12"/>
  <c r="J922" i="12"/>
  <c r="L923" i="12"/>
  <c r="J924" i="12"/>
  <c r="L925" i="12"/>
  <c r="J926" i="12"/>
  <c r="L927" i="12"/>
  <c r="J928" i="12"/>
  <c r="L929" i="12"/>
  <c r="J930" i="12"/>
  <c r="L931" i="12"/>
  <c r="J932" i="12"/>
  <c r="L933" i="12"/>
  <c r="J934" i="12"/>
  <c r="J936" i="12"/>
  <c r="J938" i="12"/>
  <c r="J940" i="12"/>
  <c r="L943" i="12"/>
  <c r="H948" i="12"/>
  <c r="BD950" i="12"/>
  <c r="BD952" i="12"/>
  <c r="BD954" i="12"/>
  <c r="H956" i="12"/>
  <c r="BD958" i="12"/>
  <c r="BD960" i="12"/>
  <c r="BD962" i="12"/>
  <c r="BD964" i="12"/>
  <c r="H966" i="12"/>
  <c r="H968" i="12"/>
  <c r="H970" i="12"/>
  <c r="H972" i="12"/>
  <c r="BD974" i="12"/>
  <c r="BD976" i="12"/>
  <c r="BD978" i="12"/>
  <c r="H980" i="12"/>
  <c r="BD982" i="12"/>
  <c r="BD984" i="12"/>
  <c r="BD986" i="12"/>
  <c r="BD988" i="12"/>
  <c r="BD990" i="12"/>
  <c r="H994" i="12"/>
  <c r="J996" i="12"/>
  <c r="J998" i="12"/>
  <c r="J1000" i="12"/>
  <c r="H888" i="12"/>
  <c r="H989" i="12"/>
  <c r="H979" i="12"/>
  <c r="H963" i="12"/>
  <c r="H953" i="12"/>
  <c r="H931" i="12"/>
  <c r="H923" i="12"/>
  <c r="H915" i="12"/>
  <c r="H907" i="12"/>
  <c r="H899" i="12"/>
  <c r="H891" i="12"/>
  <c r="J880" i="12"/>
  <c r="H875" i="12"/>
  <c r="I855" i="12"/>
  <c r="H842" i="12"/>
  <c r="H823" i="12"/>
  <c r="H807" i="12"/>
  <c r="I794" i="12"/>
  <c r="I782" i="12"/>
  <c r="L768" i="12"/>
  <c r="I754" i="12"/>
  <c r="I736" i="12"/>
  <c r="I722" i="12"/>
  <c r="I704" i="12"/>
  <c r="L689" i="12"/>
  <c r="H674" i="12"/>
  <c r="L657" i="12"/>
  <c r="I643" i="12"/>
  <c r="L629" i="12"/>
  <c r="H997" i="12"/>
  <c r="H973" i="12"/>
  <c r="H957" i="12"/>
  <c r="H941" i="12"/>
  <c r="H16" i="27"/>
  <c r="I993" i="12"/>
  <c r="I985" i="12"/>
  <c r="I977" i="12"/>
  <c r="I969" i="12"/>
  <c r="I961" i="12"/>
  <c r="I953" i="12"/>
  <c r="I945" i="12"/>
  <c r="I937" i="12"/>
  <c r="I929" i="12"/>
  <c r="I921" i="12"/>
  <c r="I913" i="12"/>
  <c r="I905" i="12"/>
  <c r="I897" i="12"/>
  <c r="H889" i="12"/>
  <c r="BD886" i="12"/>
  <c r="J884" i="12"/>
  <c r="H877" i="12"/>
  <c r="J872" i="12"/>
  <c r="BD870" i="12"/>
  <c r="H848" i="12"/>
  <c r="I826" i="12"/>
  <c r="I810" i="12"/>
  <c r="L796" i="12"/>
  <c r="H775" i="12"/>
  <c r="I758" i="12"/>
  <c r="H745" i="12"/>
  <c r="I726" i="12"/>
  <c r="H713" i="12"/>
  <c r="I694" i="12"/>
  <c r="L677" i="12"/>
  <c r="L661" i="12"/>
  <c r="H873" i="12"/>
  <c r="J868" i="12"/>
  <c r="H861" i="12"/>
  <c r="BD848" i="12"/>
  <c r="BD844" i="12"/>
  <c r="J842" i="12"/>
  <c r="J838" i="12"/>
  <c r="BD829" i="12"/>
  <c r="J825" i="12"/>
  <c r="BD817" i="12"/>
  <c r="BD813" i="12"/>
  <c r="J809" i="12"/>
  <c r="J805" i="12"/>
  <c r="BD791" i="12"/>
  <c r="BD775" i="12"/>
  <c r="BD771" i="12"/>
  <c r="J765" i="12"/>
  <c r="J759" i="12"/>
  <c r="J755" i="12"/>
  <c r="J751" i="12"/>
  <c r="J747" i="12"/>
  <c r="BD741" i="12"/>
  <c r="BD733" i="12"/>
  <c r="BD723" i="12"/>
  <c r="BD715" i="12"/>
  <c r="J713" i="12"/>
  <c r="J709" i="12"/>
  <c r="J705" i="12"/>
  <c r="J701" i="12"/>
  <c r="J695" i="12"/>
  <c r="J686" i="12"/>
  <c r="BD674" i="12"/>
  <c r="BD666" i="12"/>
  <c r="BD654" i="12"/>
  <c r="BD644" i="12"/>
  <c r="H636" i="12"/>
  <c r="J634" i="12"/>
  <c r="J626" i="12"/>
  <c r="J618" i="12"/>
  <c r="L611" i="12"/>
  <c r="H599" i="12"/>
  <c r="H567" i="12"/>
  <c r="I546" i="12"/>
  <c r="H527" i="12"/>
  <c r="H500" i="12"/>
  <c r="H488" i="12"/>
  <c r="H476" i="12"/>
  <c r="H460" i="12"/>
  <c r="H450" i="12"/>
  <c r="H442" i="12"/>
  <c r="H432" i="12"/>
  <c r="L420" i="12"/>
  <c r="L412" i="12"/>
  <c r="H847" i="12"/>
  <c r="H758" i="12"/>
  <c r="H740" i="12"/>
  <c r="H726" i="12"/>
  <c r="H708" i="12"/>
  <c r="H694" i="12"/>
  <c r="H643" i="12"/>
  <c r="H630" i="12"/>
  <c r="I629" i="12"/>
  <c r="BD622" i="12"/>
  <c r="H614" i="12"/>
  <c r="H593" i="12"/>
  <c r="I582" i="12"/>
  <c r="L572" i="12"/>
  <c r="H561" i="12"/>
  <c r="H547" i="12"/>
  <c r="L532" i="12"/>
  <c r="H521" i="12"/>
  <c r="I510" i="12"/>
  <c r="H498" i="12"/>
  <c r="H474" i="12"/>
  <c r="H458" i="12"/>
  <c r="H635" i="12"/>
  <c r="H619" i="12"/>
  <c r="J614" i="12"/>
  <c r="J606" i="12"/>
  <c r="BD593" i="12"/>
  <c r="BD585" i="12"/>
  <c r="BD577" i="12"/>
  <c r="BD569" i="12"/>
  <c r="BD561" i="12"/>
  <c r="BD555" i="12"/>
  <c r="BD547" i="12"/>
  <c r="BD539" i="12"/>
  <c r="BD529" i="12"/>
  <c r="J527" i="12"/>
  <c r="BD519" i="12"/>
  <c r="I512" i="12"/>
  <c r="J505" i="12"/>
  <c r="J500" i="12"/>
  <c r="J496" i="12"/>
  <c r="J492" i="12"/>
  <c r="J488" i="12"/>
  <c r="J484" i="12"/>
  <c r="J480" i="12"/>
  <c r="J476" i="12"/>
  <c r="J472" i="12"/>
  <c r="J468" i="12"/>
  <c r="J464" i="12"/>
  <c r="J460" i="12"/>
  <c r="J456" i="12"/>
  <c r="J452" i="12"/>
  <c r="J448" i="12"/>
  <c r="J444" i="12"/>
  <c r="J440" i="12"/>
  <c r="J436" i="12"/>
  <c r="J432" i="12"/>
  <c r="J428" i="12"/>
  <c r="H401" i="12"/>
  <c r="I386" i="12"/>
  <c r="H373" i="12"/>
  <c r="H353" i="12"/>
  <c r="I336" i="12"/>
  <c r="I321" i="12"/>
  <c r="I305" i="12"/>
  <c r="H550" i="12"/>
  <c r="I532" i="12"/>
  <c r="H421" i="12"/>
  <c r="J417" i="12"/>
  <c r="H413" i="12"/>
  <c r="H405" i="12"/>
  <c r="H387" i="12"/>
  <c r="H371" i="12"/>
  <c r="H349" i="12"/>
  <c r="I332" i="12"/>
  <c r="J387" i="12"/>
  <c r="J377" i="12"/>
  <c r="H354" i="12"/>
  <c r="H346" i="12"/>
  <c r="H338" i="12"/>
  <c r="H334" i="12"/>
  <c r="H326" i="12"/>
  <c r="I324" i="12"/>
  <c r="BD317" i="12"/>
  <c r="H309" i="12"/>
  <c r="I308" i="12"/>
  <c r="H293" i="12"/>
  <c r="L271" i="12"/>
  <c r="H244" i="12"/>
  <c r="H229" i="12"/>
  <c r="L215" i="12"/>
  <c r="BD405" i="12"/>
  <c r="BD397" i="12"/>
  <c r="J371" i="12"/>
  <c r="BD363" i="12"/>
  <c r="J359" i="12"/>
  <c r="BD355" i="12"/>
  <c r="H348" i="12"/>
  <c r="H340" i="12"/>
  <c r="H328" i="12"/>
  <c r="H320" i="12"/>
  <c r="H312" i="12"/>
  <c r="H304" i="12"/>
  <c r="H289" i="12"/>
  <c r="L273" i="12"/>
  <c r="L261" i="12"/>
  <c r="L251" i="12"/>
  <c r="I236" i="12"/>
  <c r="I220" i="12"/>
  <c r="H314" i="12"/>
  <c r="BD301" i="12"/>
  <c r="H298" i="12"/>
  <c r="H294" i="12"/>
  <c r="H290" i="12"/>
  <c r="H286" i="12"/>
  <c r="H282" i="12"/>
  <c r="H245" i="12"/>
  <c r="H241" i="12"/>
  <c r="H238" i="12"/>
  <c r="H234" i="12"/>
  <c r="H230" i="12"/>
  <c r="H226" i="12"/>
  <c r="H222" i="12"/>
  <c r="H208" i="12"/>
  <c r="I197" i="12"/>
  <c r="L187" i="12"/>
  <c r="I171" i="12"/>
  <c r="L157" i="12"/>
  <c r="H288" i="12"/>
  <c r="I269" i="12"/>
  <c r="I253" i="12"/>
  <c r="H239" i="12"/>
  <c r="H224" i="12"/>
  <c r="H206" i="12"/>
  <c r="H180" i="12"/>
  <c r="H164" i="12"/>
  <c r="J208" i="12"/>
  <c r="BB208" i="12" s="1"/>
  <c r="J200" i="12"/>
  <c r="BB200" i="12" s="1"/>
  <c r="J192" i="12"/>
  <c r="BB192" i="12" s="1"/>
  <c r="BD184" i="12"/>
  <c r="BD176" i="12"/>
  <c r="BD168" i="12"/>
  <c r="BD160" i="12"/>
  <c r="H154" i="12"/>
  <c r="I133" i="12"/>
  <c r="H120" i="12"/>
  <c r="L105" i="12"/>
  <c r="H175" i="12"/>
  <c r="H159" i="12"/>
  <c r="H156" i="12"/>
  <c r="H134" i="12"/>
  <c r="H108" i="12"/>
  <c r="J152" i="12"/>
  <c r="BB152" i="12" s="1"/>
  <c r="BD136" i="12"/>
  <c r="BD134" i="12"/>
  <c r="BD128" i="12"/>
  <c r="H99" i="12"/>
  <c r="H74" i="12"/>
  <c r="J154" i="12"/>
  <c r="BB154" i="12" s="1"/>
  <c r="J150" i="12"/>
  <c r="H121" i="12"/>
  <c r="BD116" i="12"/>
  <c r="J108" i="12"/>
  <c r="BB108" i="12" s="1"/>
  <c r="J100" i="12"/>
  <c r="H84" i="12"/>
  <c r="H87" i="12"/>
  <c r="J68" i="12"/>
  <c r="H58" i="12"/>
  <c r="J96" i="12"/>
  <c r="BB96" i="12" s="1"/>
  <c r="BD92" i="12"/>
  <c r="J88" i="12"/>
  <c r="BD84" i="12"/>
  <c r="J80" i="12"/>
  <c r="BB80" i="12" s="1"/>
  <c r="BD76" i="12"/>
  <c r="I73" i="12"/>
  <c r="I68" i="12"/>
  <c r="BD64" i="12"/>
  <c r="I61" i="12"/>
  <c r="BD42" i="12"/>
  <c r="I39" i="12"/>
  <c r="H65" i="12"/>
  <c r="J58" i="12"/>
  <c r="BD54" i="12"/>
  <c r="J52" i="12"/>
  <c r="H47" i="12"/>
  <c r="L41" i="12"/>
  <c r="H31" i="12"/>
  <c r="H30" i="12"/>
  <c r="H19" i="12"/>
  <c r="L7" i="12"/>
  <c r="I35" i="12"/>
  <c r="L32" i="12"/>
  <c r="I30" i="12"/>
  <c r="H24" i="12"/>
  <c r="H20" i="12"/>
  <c r="H10" i="12"/>
  <c r="H18" i="12"/>
  <c r="H13" i="12"/>
  <c r="J10" i="12"/>
  <c r="H886" i="12"/>
  <c r="H987" i="12"/>
  <c r="H977" i="12"/>
  <c r="H961" i="12"/>
  <c r="H951" i="12"/>
  <c r="H929" i="12"/>
  <c r="H921" i="12"/>
  <c r="H913" i="12"/>
  <c r="H905" i="12"/>
  <c r="H897" i="12"/>
  <c r="H883" i="12"/>
  <c r="H879" i="12"/>
  <c r="H866" i="12"/>
  <c r="H844" i="12"/>
  <c r="H827" i="12"/>
  <c r="H811" i="12"/>
  <c r="L800" i="12"/>
  <c r="L788" i="12"/>
  <c r="H771" i="12"/>
  <c r="H759" i="12"/>
  <c r="H741" i="12"/>
  <c r="H727" i="12"/>
  <c r="H709" i="12"/>
  <c r="H695" i="12"/>
  <c r="I679" i="12"/>
  <c r="I663" i="12"/>
  <c r="H648" i="12"/>
  <c r="I630" i="12"/>
  <c r="H999" i="12"/>
  <c r="H981" i="12"/>
  <c r="H967" i="12"/>
  <c r="H945" i="12"/>
  <c r="H935" i="12"/>
  <c r="I995" i="12"/>
  <c r="I987" i="12"/>
  <c r="I979" i="12"/>
  <c r="I971" i="12"/>
  <c r="I963" i="12"/>
  <c r="I955" i="12"/>
  <c r="I947" i="12"/>
  <c r="I939" i="12"/>
  <c r="I931" i="12"/>
  <c r="I923" i="12"/>
  <c r="I915" i="12"/>
  <c r="I907" i="12"/>
  <c r="I899" i="12"/>
  <c r="I891" i="12"/>
  <c r="H887" i="12"/>
  <c r="BD884" i="12"/>
  <c r="I880" i="12"/>
  <c r="I877" i="12"/>
  <c r="BD872" i="12"/>
  <c r="I865" i="12"/>
  <c r="H838" i="12"/>
  <c r="H825" i="12"/>
  <c r="H809" i="12"/>
  <c r="H791" i="12"/>
  <c r="H773" i="12"/>
  <c r="H755" i="12"/>
  <c r="I740" i="12"/>
  <c r="H723" i="12"/>
  <c r="I708" i="12"/>
  <c r="I691" i="12"/>
  <c r="H672" i="12"/>
  <c r="I653" i="12"/>
  <c r="H871" i="12"/>
  <c r="H867" i="12"/>
  <c r="H863" i="12"/>
  <c r="J856" i="12"/>
  <c r="H849" i="12"/>
  <c r="H845" i="12"/>
  <c r="BD842" i="12"/>
  <c r="BD838" i="12"/>
  <c r="J829" i="12"/>
  <c r="BD823" i="12"/>
  <c r="J815" i="12"/>
  <c r="J811" i="12"/>
  <c r="BD805" i="12"/>
  <c r="J793" i="12"/>
  <c r="J777" i="12"/>
  <c r="J773" i="12"/>
  <c r="BD765" i="12"/>
  <c r="BD755" i="12"/>
  <c r="BD747" i="12"/>
  <c r="J745" i="12"/>
  <c r="J741" i="12"/>
  <c r="J737" i="12"/>
  <c r="J733" i="12"/>
  <c r="J727" i="12"/>
  <c r="J723" i="12"/>
  <c r="J719" i="12"/>
  <c r="J715" i="12"/>
  <c r="BD709" i="12"/>
  <c r="BD701" i="12"/>
  <c r="BD691" i="12"/>
  <c r="BD684" i="12"/>
  <c r="J672" i="12"/>
  <c r="J664" i="12"/>
  <c r="J654" i="12"/>
  <c r="J648" i="12"/>
  <c r="J644" i="12"/>
  <c r="J640" i="12"/>
  <c r="H634" i="12"/>
  <c r="I633" i="12"/>
  <c r="BD626" i="12"/>
  <c r="H618" i="12"/>
  <c r="I613" i="12"/>
  <c r="L603" i="12"/>
  <c r="H575" i="12"/>
  <c r="H551" i="12"/>
  <c r="H535" i="12"/>
  <c r="H503" i="12"/>
  <c r="H492" i="12"/>
  <c r="H478" i="12"/>
  <c r="H464" i="12"/>
  <c r="H452" i="12"/>
  <c r="H444" i="12"/>
  <c r="H434" i="12"/>
  <c r="I421" i="12"/>
  <c r="I413" i="12"/>
  <c r="H855" i="12"/>
  <c r="H762" i="12"/>
  <c r="H744" i="12"/>
  <c r="H730" i="12"/>
  <c r="H712" i="12"/>
  <c r="H698" i="12"/>
  <c r="H647" i="12"/>
  <c r="J630" i="12"/>
  <c r="J622" i="12"/>
  <c r="H606" i="12"/>
  <c r="I590" i="12"/>
  <c r="L580" i="12"/>
  <c r="H569" i="12"/>
  <c r="I558" i="12"/>
  <c r="I542" i="12"/>
  <c r="H529" i="12"/>
  <c r="I518" i="12"/>
  <c r="L508" i="12"/>
  <c r="H490" i="12"/>
  <c r="H470" i="12"/>
  <c r="H436" i="12"/>
  <c r="H631" i="12"/>
  <c r="BD616" i="12"/>
  <c r="BD608" i="12"/>
  <c r="H601" i="12"/>
  <c r="J593" i="12"/>
  <c r="J585" i="12"/>
  <c r="J577" i="12"/>
  <c r="J569" i="12"/>
  <c r="J561" i="12"/>
  <c r="H556" i="12"/>
  <c r="H552" i="12"/>
  <c r="H548" i="12"/>
  <c r="H544" i="12"/>
  <c r="H540" i="12"/>
  <c r="H536" i="12"/>
  <c r="J529" i="12"/>
  <c r="BD521" i="12"/>
  <c r="J519" i="12"/>
  <c r="BD511" i="12"/>
  <c r="I504" i="12"/>
  <c r="BD500" i="12"/>
  <c r="BD496" i="12"/>
  <c r="BD492" i="12"/>
  <c r="BD488" i="12"/>
  <c r="BD484" i="12"/>
  <c r="BD480" i="12"/>
  <c r="BD476" i="12"/>
  <c r="BD472" i="12"/>
  <c r="BD468" i="12"/>
  <c r="BD464" i="12"/>
  <c r="BD460" i="12"/>
  <c r="BD456" i="12"/>
  <c r="BD452" i="12"/>
  <c r="BD448" i="12"/>
  <c r="BD444" i="12"/>
  <c r="BD440" i="12"/>
  <c r="BD436" i="12"/>
  <c r="BD432" i="12"/>
  <c r="BD428" i="12"/>
  <c r="I404" i="12"/>
  <c r="I390" i="12"/>
  <c r="I376" i="12"/>
  <c r="H355" i="12"/>
  <c r="H341" i="12"/>
  <c r="I328" i="12"/>
  <c r="L312" i="12"/>
  <c r="H554" i="12"/>
  <c r="H538" i="12"/>
  <c r="I508" i="12"/>
  <c r="I420" i="12"/>
  <c r="BD417" i="12"/>
  <c r="I412" i="12"/>
  <c r="I400" i="12"/>
  <c r="H383" i="12"/>
  <c r="I366" i="12"/>
  <c r="H343" i="12"/>
  <c r="H329" i="12"/>
  <c r="BD387" i="12"/>
  <c r="J381" i="12"/>
  <c r="J373" i="12"/>
  <c r="J353" i="12"/>
  <c r="J345" i="12"/>
  <c r="BD337" i="12"/>
  <c r="H330" i="12"/>
  <c r="H324" i="12"/>
  <c r="H316" i="12"/>
  <c r="H308" i="12"/>
  <c r="I288" i="12"/>
  <c r="L263" i="12"/>
  <c r="I239" i="12"/>
  <c r="I224" i="12"/>
  <c r="BD409" i="12"/>
  <c r="BD401" i="12"/>
  <c r="BD371" i="12"/>
  <c r="J363" i="12"/>
  <c r="BD359" i="12"/>
  <c r="J355" i="12"/>
  <c r="J351" i="12"/>
  <c r="J347" i="12"/>
  <c r="J343" i="12"/>
  <c r="J331" i="12"/>
  <c r="BD321" i="12"/>
  <c r="H313" i="12"/>
  <c r="I312" i="12"/>
  <c r="BD305" i="12"/>
  <c r="I300" i="12"/>
  <c r="I284" i="12"/>
  <c r="L269" i="12"/>
  <c r="L259" i="12"/>
  <c r="L249" i="12"/>
  <c r="H233" i="12"/>
  <c r="H218" i="12"/>
  <c r="H310" i="12"/>
  <c r="BD297" i="12"/>
  <c r="BD289" i="12"/>
  <c r="H280" i="12"/>
  <c r="I205" i="12"/>
  <c r="L195" i="12"/>
  <c r="H184" i="12"/>
  <c r="H168" i="12"/>
  <c r="H300" i="12"/>
  <c r="H284" i="12"/>
  <c r="I265" i="12"/>
  <c r="I249" i="12"/>
  <c r="H228" i="12"/>
  <c r="H198" i="12"/>
  <c r="I175" i="12"/>
  <c r="I159" i="12"/>
  <c r="BD206" i="12"/>
  <c r="BD198" i="12"/>
  <c r="BD190" i="12"/>
  <c r="J184" i="12"/>
  <c r="BB184" i="12" s="1"/>
  <c r="J180" i="12"/>
  <c r="J176" i="12"/>
  <c r="J172" i="12"/>
  <c r="BB172" i="12" s="1"/>
  <c r="J168" i="12"/>
  <c r="J164" i="12"/>
  <c r="BB164" i="12" s="1"/>
  <c r="J160" i="12"/>
  <c r="H136" i="12"/>
  <c r="I125" i="12"/>
  <c r="I107" i="12"/>
  <c r="H179" i="12"/>
  <c r="H163" i="12"/>
  <c r="H150" i="12"/>
  <c r="I127" i="12"/>
  <c r="H100" i="12"/>
  <c r="H149" i="12"/>
  <c r="I135" i="12"/>
  <c r="J128" i="12"/>
  <c r="H115" i="12"/>
  <c r="H80" i="12"/>
  <c r="BD154" i="12"/>
  <c r="I143" i="12"/>
  <c r="H127" i="12"/>
  <c r="J124" i="12"/>
  <c r="H117" i="12"/>
  <c r="I115" i="12"/>
  <c r="BD108" i="12"/>
  <c r="BD100" i="12"/>
  <c r="H76" i="12"/>
  <c r="H83" i="12"/>
  <c r="H68" i="12"/>
  <c r="I67" i="12"/>
  <c r="BD96" i="12"/>
  <c r="J92" i="12"/>
  <c r="BD88" i="12"/>
  <c r="J84" i="12"/>
  <c r="BD80" i="12"/>
  <c r="J76" i="12"/>
  <c r="BB76" i="12" s="1"/>
  <c r="H70" i="12"/>
  <c r="J64" i="12"/>
  <c r="H56" i="12"/>
  <c r="H51" i="12"/>
  <c r="H40" i="12"/>
  <c r="BD58" i="12"/>
  <c r="J56" i="12"/>
  <c r="BB56" i="12" s="1"/>
  <c r="BD52" i="12"/>
  <c r="J46" i="12"/>
  <c r="BB46" i="12" s="1"/>
  <c r="L39" i="12"/>
  <c r="H35" i="12"/>
  <c r="H22" i="12"/>
  <c r="BD17" i="12"/>
  <c r="H43" i="12"/>
  <c r="J33" i="12"/>
  <c r="BB33" i="12" s="1"/>
  <c r="H28" i="12"/>
  <c r="I26" i="12"/>
  <c r="L22" i="12"/>
  <c r="H16" i="12"/>
  <c r="H12" i="12"/>
  <c r="L9" i="12"/>
  <c r="J4" i="12"/>
  <c r="H29" i="12"/>
  <c r="BD18" i="12"/>
  <c r="I13" i="12"/>
  <c r="H832" i="12"/>
  <c r="J828" i="12"/>
  <c r="BD824" i="12"/>
  <c r="H816" i="12"/>
  <c r="J812" i="12"/>
  <c r="BD808" i="12"/>
  <c r="H800" i="12"/>
  <c r="J796" i="12"/>
  <c r="BD792" i="12"/>
  <c r="H784" i="12"/>
  <c r="J780" i="12"/>
  <c r="BD776" i="12"/>
  <c r="H768" i="12"/>
  <c r="BD999" i="12"/>
  <c r="BD995" i="12"/>
  <c r="BD991" i="12"/>
  <c r="BD987" i="12"/>
  <c r="BD983" i="12"/>
  <c r="BD979" i="12"/>
  <c r="BD975" i="12"/>
  <c r="BD971" i="12"/>
  <c r="BD967" i="12"/>
  <c r="BD963" i="12"/>
  <c r="BD959" i="12"/>
  <c r="BD955" i="12"/>
  <c r="BD951" i="12"/>
  <c r="BD947" i="12"/>
  <c r="BD943" i="12"/>
  <c r="BD939" i="12"/>
  <c r="BD935" i="12"/>
  <c r="BD931" i="12"/>
  <c r="BD927" i="12"/>
  <c r="BD923" i="12"/>
  <c r="BD919" i="12"/>
  <c r="BD915" i="12"/>
  <c r="BD911" i="12"/>
  <c r="BD907" i="12"/>
  <c r="BD903" i="12"/>
  <c r="BD899" i="12"/>
  <c r="BD895" i="12"/>
  <c r="BD891" i="12"/>
  <c r="BD887" i="12"/>
  <c r="BD883" i="12"/>
  <c r="BD879" i="12"/>
  <c r="BD875" i="12"/>
  <c r="BD871" i="12"/>
  <c r="BD867" i="12"/>
  <c r="BD863" i="12"/>
  <c r="BD859" i="12"/>
  <c r="BD855" i="12"/>
  <c r="BD851" i="12"/>
  <c r="BD847" i="12"/>
  <c r="BD843" i="12"/>
  <c r="BD839" i="12"/>
  <c r="BD835" i="12"/>
  <c r="J830" i="12"/>
  <c r="H826" i="12"/>
  <c r="J822" i="12"/>
  <c r="H818" i="12"/>
  <c r="J814" i="12"/>
  <c r="H810" i="12"/>
  <c r="J806" i="12"/>
  <c r="H802" i="12"/>
  <c r="J798" i="12"/>
  <c r="H794" i="12"/>
  <c r="J790" i="12"/>
  <c r="H786" i="12"/>
  <c r="J782" i="12"/>
  <c r="H778" i="12"/>
  <c r="J774" i="12"/>
  <c r="H770" i="12"/>
  <c r="I768" i="12"/>
  <c r="BD689" i="12"/>
  <c r="H681" i="12"/>
  <c r="J677" i="12"/>
  <c r="BD673" i="12"/>
  <c r="H665" i="12"/>
  <c r="J661" i="12"/>
  <c r="BD657" i="12"/>
  <c r="J764" i="12"/>
  <c r="J760" i="12"/>
  <c r="J756" i="12"/>
  <c r="J752" i="12"/>
  <c r="J748" i="12"/>
  <c r="J744" i="12"/>
  <c r="J740" i="12"/>
  <c r="J736" i="12"/>
  <c r="J732" i="12"/>
  <c r="J728" i="12"/>
  <c r="J724" i="12"/>
  <c r="J720" i="12"/>
  <c r="J716" i="12"/>
  <c r="J712" i="12"/>
  <c r="J708" i="12"/>
  <c r="J704" i="12"/>
  <c r="J700" i="12"/>
  <c r="J696" i="12"/>
  <c r="J692" i="12"/>
  <c r="J687" i="12"/>
  <c r="J679" i="12"/>
  <c r="J671" i="12"/>
  <c r="J663" i="12"/>
  <c r="I657" i="12"/>
  <c r="BD615" i="12"/>
  <c r="H607" i="12"/>
  <c r="J603" i="12"/>
  <c r="BD653" i="12"/>
  <c r="BD649" i="12"/>
  <c r="BD645" i="12"/>
  <c r="BD641" i="12"/>
  <c r="BD637" i="12"/>
  <c r="BD633" i="12"/>
  <c r="BD629" i="12"/>
  <c r="BD625" i="12"/>
  <c r="BD621" i="12"/>
  <c r="J617" i="12"/>
  <c r="H613" i="12"/>
  <c r="J609" i="12"/>
  <c r="H605" i="12"/>
  <c r="J600" i="12"/>
  <c r="H592" i="12"/>
  <c r="J588" i="12"/>
  <c r="BD584" i="12"/>
  <c r="H576" i="12"/>
  <c r="J572" i="12"/>
  <c r="BD568" i="12"/>
  <c r="H560" i="12"/>
  <c r="J601" i="12"/>
  <c r="H598" i="12"/>
  <c r="J594" i="12"/>
  <c r="H590" i="12"/>
  <c r="J586" i="12"/>
  <c r="H582" i="12"/>
  <c r="J578" i="12"/>
  <c r="H574" i="12"/>
  <c r="J570" i="12"/>
  <c r="H566" i="12"/>
  <c r="J562" i="12"/>
  <c r="J558" i="12"/>
  <c r="J554" i="12"/>
  <c r="J550" i="12"/>
  <c r="J546" i="12"/>
  <c r="J542" i="12"/>
  <c r="J538" i="12"/>
  <c r="H534" i="12"/>
  <c r="J530" i="12"/>
  <c r="BD526" i="12"/>
  <c r="H518" i="12"/>
  <c r="J514" i="12"/>
  <c r="BD510" i="12"/>
  <c r="H502" i="12"/>
  <c r="H532" i="12"/>
  <c r="J528" i="12"/>
  <c r="BD524" i="12"/>
  <c r="H516" i="12"/>
  <c r="J512" i="12"/>
  <c r="BD508" i="12"/>
  <c r="H426" i="12"/>
  <c r="BD424" i="12"/>
  <c r="H420" i="12"/>
  <c r="J418" i="12"/>
  <c r="BD416" i="12"/>
  <c r="H412" i="12"/>
  <c r="J410" i="12"/>
  <c r="BD408" i="12"/>
  <c r="H404" i="12"/>
  <c r="J402" i="12"/>
  <c r="BD400" i="12"/>
  <c r="H396" i="12"/>
  <c r="J394" i="12"/>
  <c r="BD392" i="12"/>
  <c r="H388" i="12"/>
  <c r="J386" i="12"/>
  <c r="BD384" i="12"/>
  <c r="H380" i="12"/>
  <c r="J378" i="12"/>
  <c r="BD376" i="12"/>
  <c r="H372" i="12"/>
  <c r="J370" i="12"/>
  <c r="BD368" i="12"/>
  <c r="H364" i="12"/>
  <c r="J275" i="12"/>
  <c r="J267" i="12"/>
  <c r="J259" i="12"/>
  <c r="J251" i="12"/>
  <c r="BB251" i="12" s="1"/>
  <c r="BD362" i="12"/>
  <c r="BD358" i="12"/>
  <c r="BD354" i="12"/>
  <c r="BD350" i="12"/>
  <c r="BD346" i="12"/>
  <c r="BD342" i="12"/>
  <c r="BD338" i="12"/>
  <c r="BD334" i="12"/>
  <c r="BD330" i="12"/>
  <c r="BD326" i="12"/>
  <c r="BD322" i="12"/>
  <c r="BD318" i="12"/>
  <c r="BD314" i="12"/>
  <c r="BD310" i="12"/>
  <c r="BD306" i="12"/>
  <c r="BD302" i="12"/>
  <c r="BD298" i="12"/>
  <c r="BD294" i="12"/>
  <c r="BD290" i="12"/>
  <c r="BD286" i="12"/>
  <c r="BD282" i="12"/>
  <c r="J277" i="12"/>
  <c r="H273" i="12"/>
  <c r="J269" i="12"/>
  <c r="H265" i="12"/>
  <c r="J261" i="12"/>
  <c r="H257" i="12"/>
  <c r="J253" i="12"/>
  <c r="H249" i="12"/>
  <c r="J215" i="12"/>
  <c r="BD211" i="12"/>
  <c r="H203" i="12"/>
  <c r="J199" i="12"/>
  <c r="BB199" i="12" s="1"/>
  <c r="BD195" i="12"/>
  <c r="H187" i="12"/>
  <c r="J217" i="12"/>
  <c r="BB217" i="12" s="1"/>
  <c r="H213" i="12"/>
  <c r="J209" i="12"/>
  <c r="BB209" i="12" s="1"/>
  <c r="H205" i="12"/>
  <c r="J201" i="12"/>
  <c r="H197" i="12"/>
  <c r="J193" i="12"/>
  <c r="H189" i="12"/>
  <c r="BD185" i="12"/>
  <c r="BD181" i="12"/>
  <c r="BD177" i="12"/>
  <c r="BD173" i="12"/>
  <c r="BD169" i="12"/>
  <c r="BD165" i="12"/>
  <c r="BD161" i="12"/>
  <c r="BD157" i="12"/>
  <c r="BD153" i="12"/>
  <c r="BD149" i="12"/>
  <c r="J145" i="12"/>
  <c r="H137" i="12"/>
  <c r="J133" i="12"/>
  <c r="BD143" i="12"/>
  <c r="H135" i="12"/>
  <c r="J131" i="12"/>
  <c r="BB131" i="12" s="1"/>
  <c r="BD113" i="12"/>
  <c r="H105" i="12"/>
  <c r="J101" i="12"/>
  <c r="J127" i="12"/>
  <c r="BB127" i="12" s="1"/>
  <c r="J123" i="12"/>
  <c r="J119" i="12"/>
  <c r="J115" i="12"/>
  <c r="BB115" i="12" s="1"/>
  <c r="H111" i="12"/>
  <c r="J107" i="12"/>
  <c r="BB107" i="12" s="1"/>
  <c r="H103" i="12"/>
  <c r="BD99" i="12"/>
  <c r="BD95" i="12"/>
  <c r="BD91" i="12"/>
  <c r="BD87" i="12"/>
  <c r="BD83" i="12"/>
  <c r="BD79" i="12"/>
  <c r="H75" i="12"/>
  <c r="H71" i="12"/>
  <c r="H77" i="12"/>
  <c r="H73" i="12"/>
  <c r="J69" i="12"/>
  <c r="BD65" i="12"/>
  <c r="H59" i="12"/>
  <c r="J55" i="12"/>
  <c r="BD61" i="12"/>
  <c r="H53" i="12"/>
  <c r="J41" i="12"/>
  <c r="J32" i="12"/>
  <c r="BB32" i="12" s="1"/>
  <c r="BD49" i="12"/>
  <c r="BD45" i="12"/>
  <c r="BD41" i="12"/>
  <c r="I36" i="12"/>
  <c r="BD34" i="12"/>
  <c r="BD28" i="12"/>
  <c r="BD24" i="12"/>
  <c r="BD19" i="12"/>
  <c r="H15" i="12"/>
  <c r="H7" i="12"/>
  <c r="J13" i="12"/>
  <c r="H9" i="12"/>
  <c r="J183" i="12"/>
  <c r="J175" i="12"/>
  <c r="J167" i="12"/>
  <c r="J159" i="12"/>
  <c r="BB159" i="12" s="1"/>
  <c r="J151" i="12"/>
  <c r="BB151" i="12" s="1"/>
  <c r="J137" i="12"/>
  <c r="BB137" i="12" s="1"/>
  <c r="BD133" i="12"/>
  <c r="BD139" i="12"/>
  <c r="BD131" i="12"/>
  <c r="BD109" i="12"/>
  <c r="BD101" i="12"/>
  <c r="BD107" i="12"/>
  <c r="J97" i="12"/>
  <c r="BB97" i="12" s="1"/>
  <c r="J89" i="12"/>
  <c r="J81" i="12"/>
  <c r="BB81" i="12" s="1"/>
  <c r="J73" i="12"/>
  <c r="BB73" i="12" s="1"/>
  <c r="H63" i="12"/>
  <c r="J61" i="12"/>
  <c r="H36" i="12"/>
  <c r="BD32" i="12"/>
  <c r="J49" i="12"/>
  <c r="BB49" i="12" s="1"/>
  <c r="H39" i="12"/>
  <c r="J34" i="12"/>
  <c r="J30" i="12"/>
  <c r="H17" i="12"/>
  <c r="BD13" i="12"/>
  <c r="J9" i="12"/>
  <c r="BB9" i="12" s="1"/>
  <c r="I45" i="12"/>
  <c r="J29" i="12"/>
  <c r="BB29" i="12" s="1"/>
  <c r="I24" i="12"/>
  <c r="J20" i="12"/>
  <c r="J16" i="12"/>
  <c r="I5" i="12"/>
  <c r="H828" i="12"/>
  <c r="J824" i="12"/>
  <c r="BD820" i="12"/>
  <c r="H812" i="12"/>
  <c r="J808" i="12"/>
  <c r="BD804" i="12"/>
  <c r="H796" i="12"/>
  <c r="J792" i="12"/>
  <c r="BD788" i="12"/>
  <c r="H780" i="12"/>
  <c r="J776" i="12"/>
  <c r="BD772" i="12"/>
  <c r="J999" i="12"/>
  <c r="J995" i="12"/>
  <c r="J991" i="12"/>
  <c r="J987" i="12"/>
  <c r="J983" i="12"/>
  <c r="J979" i="12"/>
  <c r="J975" i="12"/>
  <c r="J971" i="12"/>
  <c r="J967" i="12"/>
  <c r="J963" i="12"/>
  <c r="J959" i="12"/>
  <c r="J955" i="12"/>
  <c r="J951" i="12"/>
  <c r="J947" i="12"/>
  <c r="J943" i="12"/>
  <c r="J939" i="12"/>
  <c r="J935" i="12"/>
  <c r="J931" i="12"/>
  <c r="J927" i="12"/>
  <c r="J923" i="12"/>
  <c r="J919" i="12"/>
  <c r="J915" i="12"/>
  <c r="J911" i="12"/>
  <c r="J907" i="12"/>
  <c r="J903" i="12"/>
  <c r="J899" i="12"/>
  <c r="J895" i="12"/>
  <c r="J891" i="12"/>
  <c r="J887" i="12"/>
  <c r="J883" i="12"/>
  <c r="J879" i="12"/>
  <c r="J875" i="12"/>
  <c r="J871" i="12"/>
  <c r="J867" i="12"/>
  <c r="J863" i="12"/>
  <c r="J859" i="12"/>
  <c r="J855" i="12"/>
  <c r="J851" i="12"/>
  <c r="J847" i="12"/>
  <c r="J843" i="12"/>
  <c r="J839" i="12"/>
  <c r="J835" i="12"/>
  <c r="I832" i="12"/>
  <c r="BD830" i="12"/>
  <c r="I824" i="12"/>
  <c r="BD822" i="12"/>
  <c r="I816" i="12"/>
  <c r="BD814" i="12"/>
  <c r="I808" i="12"/>
  <c r="BD806" i="12"/>
  <c r="I800" i="12"/>
  <c r="BD798" i="12"/>
  <c r="I792" i="12"/>
  <c r="BD790" i="12"/>
  <c r="I784" i="12"/>
  <c r="BD782" i="12"/>
  <c r="I776" i="12"/>
  <c r="BD774" i="12"/>
  <c r="J689" i="12"/>
  <c r="BD685" i="12"/>
  <c r="H677" i="12"/>
  <c r="J673" i="12"/>
  <c r="BD669" i="12"/>
  <c r="H661" i="12"/>
  <c r="J657" i="12"/>
  <c r="BD764" i="12"/>
  <c r="BD760" i="12"/>
  <c r="BD756" i="12"/>
  <c r="BD752" i="12"/>
  <c r="BD748" i="12"/>
  <c r="BD744" i="12"/>
  <c r="BD740" i="12"/>
  <c r="BD736" i="12"/>
  <c r="BD732" i="12"/>
  <c r="BD728" i="12"/>
  <c r="BD724" i="12"/>
  <c r="BD720" i="12"/>
  <c r="BD716" i="12"/>
  <c r="BD712" i="12"/>
  <c r="BD708" i="12"/>
  <c r="BD704" i="12"/>
  <c r="BD700" i="12"/>
  <c r="BD696" i="12"/>
  <c r="BD692" i="12"/>
  <c r="I689" i="12"/>
  <c r="BD687" i="12"/>
  <c r="H683" i="12"/>
  <c r="I681" i="12"/>
  <c r="BD679" i="12"/>
  <c r="H675" i="12"/>
  <c r="I673" i="12"/>
  <c r="BD671" i="12"/>
  <c r="H667" i="12"/>
  <c r="I665" i="12"/>
  <c r="BD663" i="12"/>
  <c r="H659" i="12"/>
  <c r="J615" i="12"/>
  <c r="BD611" i="12"/>
  <c r="H603" i="12"/>
  <c r="J655" i="12"/>
  <c r="J651" i="12"/>
  <c r="J647" i="12"/>
  <c r="J643" i="12"/>
  <c r="J639" i="12"/>
  <c r="J635" i="12"/>
  <c r="J631" i="12"/>
  <c r="J627" i="12"/>
  <c r="J623" i="12"/>
  <c r="J619" i="12"/>
  <c r="J613" i="12"/>
  <c r="H609" i="12"/>
  <c r="J605" i="12"/>
  <c r="H600" i="12"/>
  <c r="BD596" i="12"/>
  <c r="H588" i="12"/>
  <c r="J584" i="12"/>
  <c r="BD580" i="12"/>
  <c r="H572" i="12"/>
  <c r="J568" i="12"/>
  <c r="BD564" i="12"/>
  <c r="BD601" i="12"/>
  <c r="I596" i="12"/>
  <c r="BD594" i="12"/>
  <c r="I588" i="12"/>
  <c r="BD586" i="12"/>
  <c r="I580" i="12"/>
  <c r="BD578" i="12"/>
  <c r="I572" i="12"/>
  <c r="BD570" i="12"/>
  <c r="I564" i="12"/>
  <c r="BD562" i="12"/>
  <c r="BD556" i="12"/>
  <c r="BD552" i="12"/>
  <c r="BD548" i="12"/>
  <c r="BD544" i="12"/>
  <c r="BD540" i="12"/>
  <c r="BD536" i="12"/>
  <c r="H530" i="12"/>
  <c r="J526" i="12"/>
  <c r="BD522" i="12"/>
  <c r="H514" i="12"/>
  <c r="J510" i="12"/>
  <c r="BD506" i="12"/>
  <c r="J532" i="12"/>
  <c r="BD528" i="12"/>
  <c r="H520" i="12"/>
  <c r="J516" i="12"/>
  <c r="BD512" i="12"/>
  <c r="H504" i="12"/>
  <c r="J426" i="12"/>
  <c r="H422" i="12"/>
  <c r="J420" i="12"/>
  <c r="BD418" i="12"/>
  <c r="H414" i="12"/>
  <c r="J412" i="12"/>
  <c r="BD410" i="12"/>
  <c r="H406" i="12"/>
  <c r="J404" i="12"/>
  <c r="BD402" i="12"/>
  <c r="H398" i="12"/>
  <c r="J396" i="12"/>
  <c r="BD394" i="12"/>
  <c r="H390" i="12"/>
  <c r="J388" i="12"/>
  <c r="BD386" i="12"/>
  <c r="H382" i="12"/>
  <c r="J380" i="12"/>
  <c r="BD378" i="12"/>
  <c r="H374" i="12"/>
  <c r="J372" i="12"/>
  <c r="BD370" i="12"/>
  <c r="H366" i="12"/>
  <c r="J364" i="12"/>
  <c r="BD275" i="12"/>
  <c r="J360" i="12"/>
  <c r="J356" i="12"/>
  <c r="J352" i="12"/>
  <c r="J348" i="12"/>
  <c r="J344" i="12"/>
  <c r="J340" i="12"/>
  <c r="J336" i="12"/>
  <c r="J332" i="12"/>
  <c r="J328" i="12"/>
  <c r="J324" i="12"/>
  <c r="J320" i="12"/>
  <c r="J316" i="12"/>
  <c r="J312" i="12"/>
  <c r="J308" i="12"/>
  <c r="J304" i="12"/>
  <c r="J300" i="12"/>
  <c r="J296" i="12"/>
  <c r="J292" i="12"/>
  <c r="J288" i="12"/>
  <c r="J284" i="12"/>
  <c r="J280" i="12"/>
  <c r="BD277" i="12"/>
  <c r="I271" i="12"/>
  <c r="I263" i="12"/>
  <c r="I255" i="12"/>
  <c r="I247" i="12"/>
  <c r="H207" i="12"/>
  <c r="J203" i="12"/>
  <c r="BD199" i="12"/>
  <c r="H191" i="12"/>
  <c r="J187" i="12"/>
  <c r="BB187" i="12" s="1"/>
  <c r="J243" i="12"/>
  <c r="BB243" i="12" s="1"/>
  <c r="J239" i="12"/>
  <c r="J236" i="12"/>
  <c r="BB236" i="12" s="1"/>
  <c r="J232" i="12"/>
  <c r="J228" i="12"/>
  <c r="BB228" i="12" s="1"/>
  <c r="J224" i="12"/>
  <c r="J220" i="12"/>
  <c r="I211" i="12"/>
  <c r="BD209" i="12"/>
  <c r="I203" i="12"/>
  <c r="BD201" i="12"/>
  <c r="I195" i="12"/>
  <c r="BD193" i="12"/>
  <c r="I187" i="12"/>
  <c r="J181" i="12"/>
  <c r="J173" i="12"/>
  <c r="BB173" i="12" s="1"/>
  <c r="J165" i="12"/>
  <c r="BB165" i="12" s="1"/>
  <c r="J157" i="12"/>
  <c r="J149" i="12"/>
  <c r="H141" i="12"/>
  <c r="J143" i="12"/>
  <c r="BB143" i="12" s="1"/>
  <c r="J113" i="12"/>
  <c r="BB113" i="12" s="1"/>
  <c r="BD129" i="12"/>
  <c r="BD125" i="12"/>
  <c r="BD121" i="12"/>
  <c r="BD117" i="12"/>
  <c r="J111" i="12"/>
  <c r="I101" i="12"/>
  <c r="J95" i="12"/>
  <c r="BB95" i="12" s="1"/>
  <c r="J87" i="12"/>
  <c r="J79" i="12"/>
  <c r="J77" i="12"/>
  <c r="BB77" i="12" s="1"/>
  <c r="H69" i="12"/>
  <c r="J65" i="12"/>
  <c r="H55" i="12"/>
  <c r="H57" i="12"/>
  <c r="H41" i="12"/>
  <c r="J47" i="12"/>
  <c r="BB47" i="12" s="1"/>
  <c r="J43" i="12"/>
  <c r="J24" i="12"/>
  <c r="J19" i="12"/>
  <c r="BB19" i="12" s="1"/>
  <c r="I7" i="12"/>
  <c r="BD762" i="12"/>
  <c r="BD754" i="12"/>
  <c r="BD746" i="12"/>
  <c r="BD738" i="12"/>
  <c r="BD730" i="12"/>
  <c r="BD722" i="12"/>
  <c r="BD714" i="12"/>
  <c r="BD706" i="12"/>
  <c r="BD698" i="12"/>
  <c r="J691" i="12"/>
  <c r="I685" i="12"/>
  <c r="H679" i="12"/>
  <c r="BD675" i="12"/>
  <c r="I669" i="12"/>
  <c r="H663" i="12"/>
  <c r="BD659" i="12"/>
  <c r="J607" i="12"/>
  <c r="J653" i="12"/>
  <c r="J645" i="12"/>
  <c r="J637" i="12"/>
  <c r="J629" i="12"/>
  <c r="J621" i="12"/>
  <c r="I611" i="12"/>
  <c r="I603" i="12"/>
  <c r="J592" i="12"/>
  <c r="H580" i="12"/>
  <c r="BD572" i="12"/>
  <c r="J560" i="12"/>
  <c r="H594" i="12"/>
  <c r="H586" i="12"/>
  <c r="H578" i="12"/>
  <c r="H570" i="12"/>
  <c r="H562" i="12"/>
  <c r="BD554" i="12"/>
  <c r="BD546" i="12"/>
  <c r="BD538" i="12"/>
  <c r="BD530" i="12"/>
  <c r="J518" i="12"/>
  <c r="H506" i="12"/>
  <c r="H528" i="12"/>
  <c r="BD520" i="12"/>
  <c r="J508" i="12"/>
  <c r="J424" i="12"/>
  <c r="H418" i="12"/>
  <c r="BD414" i="12"/>
  <c r="J408" i="12"/>
  <c r="H402" i="12"/>
  <c r="BD398" i="12"/>
  <c r="J392" i="12"/>
  <c r="H386" i="12"/>
  <c r="BD382" i="12"/>
  <c r="J376" i="12"/>
  <c r="H370" i="12"/>
  <c r="BD366" i="12"/>
  <c r="H271" i="12"/>
  <c r="H263" i="12"/>
  <c r="H255" i="12"/>
  <c r="H247" i="12"/>
  <c r="J358" i="12"/>
  <c r="J350" i="12"/>
  <c r="J342" i="12"/>
  <c r="J334" i="12"/>
  <c r="J326" i="12"/>
  <c r="J318" i="12"/>
  <c r="J310" i="12"/>
  <c r="J302" i="12"/>
  <c r="J294" i="12"/>
  <c r="J286" i="12"/>
  <c r="H277" i="12"/>
  <c r="H269" i="12"/>
  <c r="H261" i="12"/>
  <c r="H253" i="12"/>
  <c r="H215" i="12"/>
  <c r="BD207" i="12"/>
  <c r="J195" i="12"/>
  <c r="J245" i="12"/>
  <c r="BB245" i="12" s="1"/>
  <c r="J238" i="12"/>
  <c r="J230" i="12"/>
  <c r="BB230" i="12" s="1"/>
  <c r="J222" i="12"/>
  <c r="BB222" i="12" s="1"/>
  <c r="J213" i="12"/>
  <c r="J205" i="12"/>
  <c r="J197" i="12"/>
  <c r="J189" i="12"/>
  <c r="BB189" i="12" s="1"/>
  <c r="J177" i="12"/>
  <c r="J161" i="12"/>
  <c r="BB161" i="12" s="1"/>
  <c r="H145" i="12"/>
  <c r="J135" i="12"/>
  <c r="BB135" i="12" s="1"/>
  <c r="BD127" i="12"/>
  <c r="BD119" i="12"/>
  <c r="H107" i="12"/>
  <c r="J91" i="12"/>
  <c r="J75" i="12"/>
  <c r="BB75" i="12" s="1"/>
  <c r="BD69" i="12"/>
  <c r="BD55" i="12"/>
  <c r="BD36" i="12"/>
  <c r="J28" i="12"/>
  <c r="BB28" i="12" s="1"/>
  <c r="J7" i="12"/>
  <c r="BD758" i="12"/>
  <c r="BD750" i="12"/>
  <c r="BD742" i="12"/>
  <c r="BD734" i="12"/>
  <c r="BD726" i="12"/>
  <c r="BD718" i="12"/>
  <c r="BD710" i="12"/>
  <c r="BD702" i="12"/>
  <c r="BD694" i="12"/>
  <c r="H687" i="12"/>
  <c r="BD683" i="12"/>
  <c r="I677" i="12"/>
  <c r="H671" i="12"/>
  <c r="BD667" i="12"/>
  <c r="I661" i="12"/>
  <c r="H611" i="12"/>
  <c r="BD603" i="12"/>
  <c r="J649" i="12"/>
  <c r="J641" i="12"/>
  <c r="J633" i="12"/>
  <c r="J625" i="12"/>
  <c r="H617" i="12"/>
  <c r="BD609" i="12"/>
  <c r="H596" i="12"/>
  <c r="BD588" i="12"/>
  <c r="J576" i="12"/>
  <c r="H564" i="12"/>
  <c r="J598" i="12"/>
  <c r="J590" i="12"/>
  <c r="J582" i="12"/>
  <c r="J574" i="12"/>
  <c r="J566" i="12"/>
  <c r="BD558" i="12"/>
  <c r="BD550" i="12"/>
  <c r="BD542" i="12"/>
  <c r="J534" i="12"/>
  <c r="H522" i="12"/>
  <c r="BD514" i="12"/>
  <c r="J502" i="12"/>
  <c r="J524" i="12"/>
  <c r="H512" i="12"/>
  <c r="BD504" i="12"/>
  <c r="BD422" i="12"/>
  <c r="J416" i="12"/>
  <c r="H410" i="12"/>
  <c r="BD406" i="12"/>
  <c r="J400" i="12"/>
  <c r="H394" i="12"/>
  <c r="BD390" i="12"/>
  <c r="J384" i="12"/>
  <c r="H378" i="12"/>
  <c r="BD374" i="12"/>
  <c r="J368" i="12"/>
  <c r="H275" i="12"/>
  <c r="H267" i="12"/>
  <c r="H259" i="12"/>
  <c r="H251" i="12"/>
  <c r="J362" i="12"/>
  <c r="J354" i="12"/>
  <c r="J346" i="12"/>
  <c r="J338" i="12"/>
  <c r="J330" i="12"/>
  <c r="J322" i="12"/>
  <c r="J314" i="12"/>
  <c r="J306" i="12"/>
  <c r="J298" i="12"/>
  <c r="J290" i="12"/>
  <c r="J282" i="12"/>
  <c r="J273" i="12"/>
  <c r="J265" i="12"/>
  <c r="BB265" i="12" s="1"/>
  <c r="J257" i="12"/>
  <c r="BB257" i="12" s="1"/>
  <c r="J249" i="12"/>
  <c r="BB249" i="12" s="1"/>
  <c r="J211" i="12"/>
  <c r="BB211" i="12" s="1"/>
  <c r="H199" i="12"/>
  <c r="BD191" i="12"/>
  <c r="J241" i="12"/>
  <c r="BB241" i="12" s="1"/>
  <c r="J234" i="12"/>
  <c r="J226" i="12"/>
  <c r="H217" i="12"/>
  <c r="H209" i="12"/>
  <c r="H201" i="12"/>
  <c r="H193" i="12"/>
  <c r="J185" i="12"/>
  <c r="J169" i="12"/>
  <c r="J153" i="12"/>
  <c r="BD141" i="12"/>
  <c r="J105" i="12"/>
  <c r="BD123" i="12"/>
  <c r="BD115" i="12"/>
  <c r="J99" i="12"/>
  <c r="BB99" i="12" s="1"/>
  <c r="J83" i="12"/>
  <c r="I71" i="12"/>
  <c r="J59" i="12"/>
  <c r="BD57" i="12"/>
  <c r="J45" i="12"/>
  <c r="J22" i="12"/>
  <c r="J5" i="12"/>
  <c r="H989" i="6"/>
  <c r="J984" i="6"/>
  <c r="J978" i="6"/>
  <c r="H973" i="6"/>
  <c r="J968" i="6"/>
  <c r="J962" i="6"/>
  <c r="H957" i="6"/>
  <c r="J952" i="6"/>
  <c r="J946" i="6"/>
  <c r="H941" i="6"/>
  <c r="J936" i="6"/>
  <c r="J930" i="6"/>
  <c r="H925" i="6"/>
  <c r="J920" i="6"/>
  <c r="J914" i="6"/>
  <c r="H909" i="6"/>
  <c r="J904" i="6"/>
  <c r="J898" i="6"/>
  <c r="H893" i="6"/>
  <c r="J888" i="6"/>
  <c r="J882" i="6"/>
  <c r="H877" i="6"/>
  <c r="H869" i="6"/>
  <c r="J859" i="6"/>
  <c r="J834" i="6"/>
  <c r="H823" i="6"/>
  <c r="H817" i="6"/>
  <c r="H815" i="6"/>
  <c r="H813" i="6"/>
  <c r="H811" i="6"/>
  <c r="H809" i="6"/>
  <c r="H807" i="6"/>
  <c r="H805" i="6"/>
  <c r="H803" i="6"/>
  <c r="H801" i="6"/>
  <c r="L794" i="6"/>
  <c r="P794" i="6" s="1"/>
  <c r="I779" i="6"/>
  <c r="I773" i="6"/>
  <c r="H768" i="6"/>
  <c r="I757" i="6"/>
  <c r="H752" i="6"/>
  <c r="I741" i="6"/>
  <c r="H736" i="6"/>
  <c r="I725" i="6"/>
  <c r="H720" i="6"/>
  <c r="L713" i="6"/>
  <c r="P713" i="6" s="1"/>
  <c r="H708" i="6"/>
  <c r="H688" i="6"/>
  <c r="L681" i="6"/>
  <c r="P681" i="6" s="1"/>
  <c r="H676" i="6"/>
  <c r="I665" i="6"/>
  <c r="I658" i="6"/>
  <c r="J644" i="6"/>
  <c r="H628" i="6"/>
  <c r="H622" i="6"/>
  <c r="J614" i="6"/>
  <c r="H606" i="6"/>
  <c r="J587" i="6"/>
  <c r="I581" i="6"/>
  <c r="H577" i="6"/>
  <c r="H574" i="6"/>
  <c r="H565" i="6"/>
  <c r="H545" i="6"/>
  <c r="L533" i="6"/>
  <c r="P533" i="6" s="1"/>
  <c r="I528" i="6"/>
  <c r="H515" i="6"/>
  <c r="H511" i="6"/>
  <c r="H501" i="6"/>
  <c r="H495" i="6"/>
  <c r="H484" i="6"/>
  <c r="H465" i="6"/>
  <c r="H449" i="6"/>
  <c r="H443" i="6"/>
  <c r="H439" i="6"/>
  <c r="H434" i="6"/>
  <c r="H431" i="6"/>
  <c r="H427" i="6"/>
  <c r="I410" i="6"/>
  <c r="H402" i="6"/>
  <c r="J398" i="6"/>
  <c r="H371" i="6"/>
  <c r="H363" i="6"/>
  <c r="H359" i="6"/>
  <c r="J349" i="6"/>
  <c r="L343" i="6"/>
  <c r="P343" i="6" s="1"/>
  <c r="J337" i="6"/>
  <c r="H326" i="6"/>
  <c r="H324" i="6"/>
  <c r="J299" i="6"/>
  <c r="I291" i="6"/>
  <c r="J287" i="6"/>
  <c r="H280" i="6"/>
  <c r="H264" i="6"/>
  <c r="H250" i="6"/>
  <c r="H233" i="6"/>
  <c r="I228" i="6"/>
  <c r="J219" i="6"/>
  <c r="H213" i="6"/>
  <c r="J194" i="6"/>
  <c r="H174" i="6"/>
  <c r="H166" i="6"/>
  <c r="H156" i="6"/>
  <c r="L150" i="6"/>
  <c r="P150" i="6" s="1"/>
  <c r="I135" i="6"/>
  <c r="I125" i="6"/>
  <c r="H114" i="6"/>
  <c r="H105" i="6"/>
  <c r="H84" i="6"/>
  <c r="H81" i="6"/>
  <c r="J66" i="6"/>
  <c r="H61" i="6"/>
  <c r="H50" i="6"/>
  <c r="AA45" i="6"/>
  <c r="I41" i="6"/>
  <c r="I8" i="6"/>
  <c r="I994" i="6"/>
  <c r="J982" i="6"/>
  <c r="J974" i="6"/>
  <c r="H969" i="6"/>
  <c r="J964" i="6"/>
  <c r="J958" i="6"/>
  <c r="H953" i="6"/>
  <c r="J948" i="6"/>
  <c r="J942" i="6"/>
  <c r="H937" i="6"/>
  <c r="J932" i="6"/>
  <c r="J926" i="6"/>
  <c r="H921" i="6"/>
  <c r="J916" i="6"/>
  <c r="J910" i="6"/>
  <c r="H905" i="6"/>
  <c r="J900" i="6"/>
  <c r="J894" i="6"/>
  <c r="H889" i="6"/>
  <c r="J884" i="6"/>
  <c r="J878" i="6"/>
  <c r="J862" i="6"/>
  <c r="J838" i="6"/>
  <c r="J830" i="6"/>
  <c r="I822" i="6"/>
  <c r="H796" i="6"/>
  <c r="H788" i="6"/>
  <c r="H782" i="6"/>
  <c r="I765" i="6"/>
  <c r="I751" i="6"/>
  <c r="I738" i="6"/>
  <c r="I722" i="6"/>
  <c r="H710" i="6"/>
  <c r="I701" i="6"/>
  <c r="I691" i="6"/>
  <c r="I687" i="6"/>
  <c r="I674" i="6"/>
  <c r="I667" i="6"/>
  <c r="H662" i="6"/>
  <c r="H652" i="6"/>
  <c r="L642" i="6"/>
  <c r="P642" i="6" s="1"/>
  <c r="H631" i="6"/>
  <c r="H617" i="6"/>
  <c r="J613" i="6"/>
  <c r="J598" i="6"/>
  <c r="I589" i="6"/>
  <c r="J584" i="6"/>
  <c r="H580" i="6"/>
  <c r="H571" i="6"/>
  <c r="H563" i="6"/>
  <c r="J550" i="6"/>
  <c r="H544" i="6"/>
  <c r="I527" i="6"/>
  <c r="AA505" i="6"/>
  <c r="H473" i="6"/>
  <c r="J458" i="6"/>
  <c r="H451" i="6"/>
  <c r="H447" i="6"/>
  <c r="I428" i="6"/>
  <c r="H423" i="6"/>
  <c r="J418" i="6"/>
  <c r="H415" i="6"/>
  <c r="L409" i="6"/>
  <c r="P409" i="6" s="1"/>
  <c r="H399" i="6"/>
  <c r="H395" i="6"/>
  <c r="H387" i="6"/>
  <c r="L381" i="6"/>
  <c r="P381" i="6" s="1"/>
  <c r="H375" i="6"/>
  <c r="H360" i="6"/>
  <c r="H357" i="6"/>
  <c r="I344" i="6"/>
  <c r="H332" i="6"/>
  <c r="H321" i="6"/>
  <c r="H319" i="6"/>
  <c r="H317" i="6"/>
  <c r="H312" i="6"/>
  <c r="L307" i="6"/>
  <c r="P307" i="6" s="1"/>
  <c r="I301" i="6"/>
  <c r="H296" i="6"/>
  <c r="I290" i="6"/>
  <c r="H286" i="6"/>
  <c r="I263" i="6"/>
  <c r="I255" i="6"/>
  <c r="I247" i="6"/>
  <c r="I240" i="6"/>
  <c r="I220" i="6"/>
  <c r="H217" i="6"/>
  <c r="H207" i="6"/>
  <c r="L202" i="6"/>
  <c r="P202" i="6" s="1"/>
  <c r="J193" i="6"/>
  <c r="I189" i="6"/>
  <c r="H186" i="6"/>
  <c r="J181" i="6"/>
  <c r="L155" i="6"/>
  <c r="P155" i="6" s="1"/>
  <c r="L149" i="6"/>
  <c r="P149" i="6" s="1"/>
  <c r="I143" i="6"/>
  <c r="H131" i="6"/>
  <c r="I121" i="6"/>
  <c r="I117" i="6"/>
  <c r="H102" i="6"/>
  <c r="H77" i="6"/>
  <c r="H59" i="6"/>
  <c r="H46" i="6"/>
  <c r="I9" i="6"/>
  <c r="AA997" i="6"/>
  <c r="J997" i="6"/>
  <c r="L993" i="6"/>
  <c r="P993" i="6" s="1"/>
  <c r="J992" i="6"/>
  <c r="J990" i="6"/>
  <c r="J987" i="6"/>
  <c r="J985" i="6"/>
  <c r="J983" i="6"/>
  <c r="J981" i="6"/>
  <c r="J979" i="6"/>
  <c r="J977" i="6"/>
  <c r="J975" i="6"/>
  <c r="J973" i="6"/>
  <c r="J971" i="6"/>
  <c r="J969" i="6"/>
  <c r="J967" i="6"/>
  <c r="J965" i="6"/>
  <c r="J963" i="6"/>
  <c r="J961" i="6"/>
  <c r="J959" i="6"/>
  <c r="J957" i="6"/>
  <c r="J955" i="6"/>
  <c r="J953" i="6"/>
  <c r="J951" i="6"/>
  <c r="J949" i="6"/>
  <c r="J947" i="6"/>
  <c r="J945" i="6"/>
  <c r="J943" i="6"/>
  <c r="J941" i="6"/>
  <c r="J939" i="6"/>
  <c r="J937" i="6"/>
  <c r="J935" i="6"/>
  <c r="J933" i="6"/>
  <c r="J931" i="6"/>
  <c r="J929" i="6"/>
  <c r="J927" i="6"/>
  <c r="J925" i="6"/>
  <c r="J923" i="6"/>
  <c r="J921" i="6"/>
  <c r="J919" i="6"/>
  <c r="J917" i="6"/>
  <c r="J915" i="6"/>
  <c r="J913" i="6"/>
  <c r="J911" i="6"/>
  <c r="J909" i="6"/>
  <c r="J907" i="6"/>
  <c r="J905" i="6"/>
  <c r="J903" i="6"/>
  <c r="J901" i="6"/>
  <c r="J899" i="6"/>
  <c r="J897" i="6"/>
  <c r="J895" i="6"/>
  <c r="J893" i="6"/>
  <c r="J891" i="6"/>
  <c r="J889" i="6"/>
  <c r="J887" i="6"/>
  <c r="J885" i="6"/>
  <c r="J883" i="6"/>
  <c r="J881" i="6"/>
  <c r="J879" i="6"/>
  <c r="J877" i="6"/>
  <c r="L875" i="6"/>
  <c r="P875" i="6" s="1"/>
  <c r="L873" i="6"/>
  <c r="P873" i="6" s="1"/>
  <c r="AA871" i="6"/>
  <c r="AA869" i="6"/>
  <c r="J868" i="6"/>
  <c r="L866" i="6"/>
  <c r="P866" i="6" s="1"/>
  <c r="I865" i="6"/>
  <c r="J863" i="6"/>
  <c r="J861" i="6"/>
  <c r="L860" i="6"/>
  <c r="P860" i="6" s="1"/>
  <c r="L857" i="6"/>
  <c r="P857" i="6" s="1"/>
  <c r="L856" i="6"/>
  <c r="P856" i="6" s="1"/>
  <c r="AA853" i="6"/>
  <c r="H853" i="6"/>
  <c r="L850" i="6"/>
  <c r="P850" i="6" s="1"/>
  <c r="I849" i="6"/>
  <c r="L846" i="6"/>
  <c r="P846" i="6" s="1"/>
  <c r="I845" i="6"/>
  <c r="AA841" i="6"/>
  <c r="H841" i="6"/>
  <c r="J839" i="6"/>
  <c r="J837" i="6"/>
  <c r="AA835" i="6"/>
  <c r="AA833" i="6"/>
  <c r="H833" i="6"/>
  <c r="J831" i="6"/>
  <c r="L828" i="6"/>
  <c r="P828" i="6" s="1"/>
  <c r="J827" i="6"/>
  <c r="AA825" i="6"/>
  <c r="L824" i="6"/>
  <c r="P824" i="6" s="1"/>
  <c r="J823" i="6"/>
  <c r="L822" i="6"/>
  <c r="P822" i="6" s="1"/>
  <c r="I821" i="6"/>
  <c r="J820" i="6"/>
  <c r="J819" i="6"/>
  <c r="L818" i="6"/>
  <c r="P818" i="6" s="1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I800" i="6"/>
  <c r="J798" i="6"/>
  <c r="J795" i="6"/>
  <c r="AA788" i="6"/>
  <c r="J787" i="6"/>
  <c r="L784" i="6"/>
  <c r="P784" i="6" s="1"/>
  <c r="L782" i="6"/>
  <c r="P782" i="6" s="1"/>
  <c r="AA780" i="6"/>
  <c r="I780" i="6"/>
  <c r="AA778" i="6"/>
  <c r="AA772" i="6"/>
  <c r="J771" i="6"/>
  <c r="L767" i="6"/>
  <c r="P767" i="6" s="1"/>
  <c r="L764" i="6"/>
  <c r="P764" i="6" s="1"/>
  <c r="L763" i="6"/>
  <c r="P763" i="6" s="1"/>
  <c r="H760" i="6"/>
  <c r="J756" i="6"/>
  <c r="L753" i="6"/>
  <c r="P753" i="6" s="1"/>
  <c r="J750" i="6"/>
  <c r="J747" i="6"/>
  <c r="I745" i="6"/>
  <c r="J740" i="6"/>
  <c r="L737" i="6"/>
  <c r="P737" i="6" s="1"/>
  <c r="J734" i="6"/>
  <c r="J731" i="6"/>
  <c r="I729" i="6"/>
  <c r="J724" i="6"/>
  <c r="L721" i="6"/>
  <c r="P721" i="6" s="1"/>
  <c r="J718" i="6"/>
  <c r="J715" i="6"/>
  <c r="AA708" i="6"/>
  <c r="J707" i="6"/>
  <c r="J704" i="6"/>
  <c r="L703" i="6"/>
  <c r="P703" i="6" s="1"/>
  <c r="L700" i="6"/>
  <c r="P700" i="6" s="1"/>
  <c r="L699" i="6"/>
  <c r="P699" i="6" s="1"/>
  <c r="J698" i="6"/>
  <c r="J693" i="6"/>
  <c r="L692" i="6"/>
  <c r="P692" i="6" s="1"/>
  <c r="J690" i="6"/>
  <c r="L688" i="6"/>
  <c r="P688" i="6" s="1"/>
  <c r="J686" i="6"/>
  <c r="J683" i="6"/>
  <c r="AA676" i="6"/>
  <c r="J675" i="6"/>
  <c r="I670" i="6"/>
  <c r="L666" i="6"/>
  <c r="P666" i="6" s="1"/>
  <c r="J664" i="6"/>
  <c r="AA662" i="6"/>
  <c r="L661" i="6"/>
  <c r="P661" i="6" s="1"/>
  <c r="I657" i="6"/>
  <c r="J656" i="6"/>
  <c r="L654" i="6"/>
  <c r="P654" i="6" s="1"/>
  <c r="I653" i="6"/>
  <c r="J652" i="6"/>
  <c r="AA650" i="6"/>
  <c r="I650" i="6"/>
  <c r="L648" i="6"/>
  <c r="P648" i="6" s="1"/>
  <c r="AA646" i="6"/>
  <c r="I646" i="6"/>
  <c r="AA643" i="6"/>
  <c r="H643" i="6"/>
  <c r="AA641" i="6"/>
  <c r="I639" i="6"/>
  <c r="I638" i="6"/>
  <c r="J636" i="6"/>
  <c r="AA634" i="6"/>
  <c r="J632" i="6"/>
  <c r="J630" i="6"/>
  <c r="AA627" i="6"/>
  <c r="H627" i="6"/>
  <c r="I625" i="6"/>
  <c r="H623" i="6"/>
  <c r="L622" i="6"/>
  <c r="P622" i="6" s="1"/>
  <c r="I619" i="6"/>
  <c r="J616" i="6"/>
  <c r="AA613" i="6"/>
  <c r="L611" i="6"/>
  <c r="P611" i="6" s="1"/>
  <c r="L609" i="6"/>
  <c r="P609" i="6" s="1"/>
  <c r="AA607" i="6"/>
  <c r="I607" i="6"/>
  <c r="L606" i="6"/>
  <c r="P606" i="6" s="1"/>
  <c r="J604" i="6"/>
  <c r="J603" i="6"/>
  <c r="H601" i="6"/>
  <c r="AA597" i="6"/>
  <c r="AA595" i="6"/>
  <c r="H595" i="6"/>
  <c r="I593" i="6"/>
  <c r="AA590" i="6"/>
  <c r="I590" i="6"/>
  <c r="J588" i="6"/>
  <c r="J585" i="6"/>
  <c r="AA583" i="6"/>
  <c r="AA582" i="6"/>
  <c r="L580" i="6"/>
  <c r="P580" i="6" s="1"/>
  <c r="I579" i="6"/>
  <c r="AA577" i="6"/>
  <c r="I576" i="6"/>
  <c r="L574" i="6"/>
  <c r="P574" i="6" s="1"/>
  <c r="J572" i="6"/>
  <c r="L571" i="6"/>
  <c r="P571" i="6" s="1"/>
  <c r="H567" i="6"/>
  <c r="L566" i="6"/>
  <c r="P566" i="6" s="1"/>
  <c r="AA563" i="6"/>
  <c r="AA562" i="6"/>
  <c r="H562" i="6"/>
  <c r="H559" i="6"/>
  <c r="I557" i="6"/>
  <c r="I555" i="6"/>
  <c r="J554" i="6"/>
  <c r="L551" i="6"/>
  <c r="P551" i="6" s="1"/>
  <c r="I549" i="6"/>
  <c r="I547" i="6"/>
  <c r="L546" i="6"/>
  <c r="P546" i="6" s="1"/>
  <c r="J543" i="6"/>
  <c r="J540" i="6"/>
  <c r="I539" i="6"/>
  <c r="H537" i="6"/>
  <c r="L536" i="6"/>
  <c r="P536" i="6" s="1"/>
  <c r="L534" i="6"/>
  <c r="P534" i="6" s="1"/>
  <c r="H532" i="6"/>
  <c r="L531" i="6"/>
  <c r="P531" i="6" s="1"/>
  <c r="J530" i="6"/>
  <c r="L529" i="6"/>
  <c r="P529" i="6" s="1"/>
  <c r="L526" i="6"/>
  <c r="P526" i="6" s="1"/>
  <c r="I525" i="6"/>
  <c r="I523" i="6"/>
  <c r="AA520" i="6"/>
  <c r="H516" i="6"/>
  <c r="L515" i="6"/>
  <c r="P515" i="6" s="1"/>
  <c r="L514" i="6"/>
  <c r="P514" i="6" s="1"/>
  <c r="AA511" i="6"/>
  <c r="AA510" i="6"/>
  <c r="H509" i="6"/>
  <c r="I507" i="6"/>
  <c r="H504" i="6"/>
  <c r="J503" i="6"/>
  <c r="I502" i="6"/>
  <c r="I499" i="6"/>
  <c r="AA495" i="6"/>
  <c r="AA494" i="6"/>
  <c r="I492" i="6"/>
  <c r="J491" i="6"/>
  <c r="AA487" i="6"/>
  <c r="H485" i="6"/>
  <c r="AA483" i="6"/>
  <c r="AA482" i="6"/>
  <c r="I479" i="6"/>
  <c r="L477" i="6"/>
  <c r="P477" i="6" s="1"/>
  <c r="I475" i="6"/>
  <c r="AA473" i="6"/>
  <c r="J471" i="6"/>
  <c r="H469" i="6"/>
  <c r="I467" i="6"/>
  <c r="H464" i="6"/>
  <c r="J463" i="6"/>
  <c r="L462" i="6"/>
  <c r="P462" i="6" s="1"/>
  <c r="I459" i="6"/>
  <c r="I455" i="6"/>
  <c r="J454" i="6"/>
  <c r="L452" i="6"/>
  <c r="P452" i="6" s="1"/>
  <c r="L451" i="6"/>
  <c r="P451" i="6" s="1"/>
  <c r="J450" i="6"/>
  <c r="AA447" i="6"/>
  <c r="I446" i="6"/>
  <c r="AA443" i="6"/>
  <c r="AA442" i="6"/>
  <c r="I440" i="6"/>
  <c r="L439" i="6"/>
  <c r="P439" i="6" s="1"/>
  <c r="AA437" i="6"/>
  <c r="L436" i="6"/>
  <c r="P436" i="6" s="1"/>
  <c r="L435" i="6"/>
  <c r="P435" i="6" s="1"/>
  <c r="J434" i="6"/>
  <c r="H433" i="6"/>
  <c r="L431" i="6"/>
  <c r="P431" i="6" s="1"/>
  <c r="J430" i="6"/>
  <c r="AA427" i="6"/>
  <c r="I425" i="6"/>
  <c r="H424" i="6"/>
  <c r="L423" i="6"/>
  <c r="P423" i="6" s="1"/>
  <c r="L422" i="6"/>
  <c r="P422" i="6" s="1"/>
  <c r="AA419" i="6"/>
  <c r="J419" i="6"/>
  <c r="AA417" i="6"/>
  <c r="H416" i="6"/>
  <c r="L415" i="6"/>
  <c r="P415" i="6" s="1"/>
  <c r="L413" i="6"/>
  <c r="P413" i="6" s="1"/>
  <c r="L408" i="6"/>
  <c r="P408" i="6" s="1"/>
  <c r="L407" i="6"/>
  <c r="P407" i="6" s="1"/>
  <c r="H405" i="6"/>
  <c r="J404" i="6"/>
  <c r="J402" i="6"/>
  <c r="L400" i="6"/>
  <c r="P400" i="6" s="1"/>
  <c r="L399" i="6"/>
  <c r="P399" i="6" s="1"/>
  <c r="L394" i="6"/>
  <c r="P394" i="6" s="1"/>
  <c r="H392" i="6"/>
  <c r="J391" i="6"/>
  <c r="H390" i="6"/>
  <c r="J388" i="6"/>
  <c r="I385" i="6"/>
  <c r="I383" i="6"/>
  <c r="AA381" i="6"/>
  <c r="I379" i="6"/>
  <c r="L377" i="6"/>
  <c r="P377" i="6" s="1"/>
  <c r="L375" i="6"/>
  <c r="P375" i="6" s="1"/>
  <c r="J374" i="6"/>
  <c r="AA373" i="6"/>
  <c r="I373" i="6"/>
  <c r="L363" i="6"/>
  <c r="P363" i="6" s="1"/>
  <c r="L362" i="6"/>
  <c r="P362" i="6" s="1"/>
  <c r="AA360" i="6"/>
  <c r="AA357" i="6"/>
  <c r="AA355" i="6"/>
  <c r="I354" i="6"/>
  <c r="J352" i="6"/>
  <c r="AA351" i="6"/>
  <c r="AA349" i="6"/>
  <c r="L347" i="6"/>
  <c r="P347" i="6" s="1"/>
  <c r="J346" i="6"/>
  <c r="L342" i="6"/>
  <c r="P342" i="6" s="1"/>
  <c r="J341" i="6"/>
  <c r="AA337" i="6"/>
  <c r="I336" i="6"/>
  <c r="AA332" i="6"/>
  <c r="AA331" i="6"/>
  <c r="AA330" i="6"/>
  <c r="I330" i="6"/>
  <c r="L328" i="6"/>
  <c r="P328" i="6" s="1"/>
  <c r="AA326" i="6"/>
  <c r="AA325" i="6"/>
  <c r="AA324" i="6"/>
  <c r="AA323" i="6"/>
  <c r="L323" i="6"/>
  <c r="P323" i="6" s="1"/>
  <c r="I322" i="6"/>
  <c r="J321" i="6"/>
  <c r="J320" i="6"/>
  <c r="J319" i="6"/>
  <c r="J318" i="6"/>
  <c r="J317" i="6"/>
  <c r="J316" i="6"/>
  <c r="I315" i="6"/>
  <c r="J311" i="6"/>
  <c r="L310" i="6"/>
  <c r="P310" i="6" s="1"/>
  <c r="L306" i="6"/>
  <c r="P306" i="6" s="1"/>
  <c r="AA302" i="6"/>
  <c r="I302" i="6"/>
  <c r="AA300" i="6"/>
  <c r="AA292" i="6"/>
  <c r="AA290" i="6"/>
  <c r="L284" i="6"/>
  <c r="P284" i="6" s="1"/>
  <c r="J278" i="6"/>
  <c r="AA276" i="6"/>
  <c r="I273" i="6"/>
  <c r="I270" i="6"/>
  <c r="L268" i="6"/>
  <c r="P268" i="6" s="1"/>
  <c r="J267" i="6"/>
  <c r="AA262" i="6"/>
  <c r="L261" i="6"/>
  <c r="P261" i="6" s="1"/>
  <c r="I258" i="6"/>
  <c r="AA256" i="6"/>
  <c r="I254" i="6"/>
  <c r="AA252" i="6"/>
  <c r="I252" i="6"/>
  <c r="L250" i="6"/>
  <c r="P250" i="6" s="1"/>
  <c r="AA246" i="6"/>
  <c r="L245" i="6"/>
  <c r="P245" i="6" s="1"/>
  <c r="L236" i="6"/>
  <c r="P236" i="6" s="1"/>
  <c r="I235" i="6"/>
  <c r="L233" i="6"/>
  <c r="P233" i="6" s="1"/>
  <c r="I231" i="6"/>
  <c r="L229" i="6"/>
  <c r="P229" i="6" s="1"/>
  <c r="L228" i="6"/>
  <c r="P228" i="6" s="1"/>
  <c r="J222" i="6"/>
  <c r="I215" i="6"/>
  <c r="J213" i="6"/>
  <c r="L210" i="6"/>
  <c r="J209" i="6"/>
  <c r="L207" i="6"/>
  <c r="P207" i="6" s="1"/>
  <c r="J205" i="6"/>
  <c r="L203" i="6"/>
  <c r="P203" i="6" s="1"/>
  <c r="J196" i="6"/>
  <c r="I192" i="6"/>
  <c r="I190" i="6"/>
  <c r="L185" i="6"/>
  <c r="P185" i="6" s="1"/>
  <c r="AA180" i="6"/>
  <c r="I177" i="6"/>
  <c r="J176" i="6"/>
  <c r="J172" i="6"/>
  <c r="L170" i="6"/>
  <c r="P170" i="6" s="1"/>
  <c r="L169" i="6"/>
  <c r="P169" i="6" s="1"/>
  <c r="I167" i="6"/>
  <c r="J166" i="6"/>
  <c r="J164" i="6"/>
  <c r="I163" i="6"/>
  <c r="L161" i="6"/>
  <c r="P161" i="6" s="1"/>
  <c r="H160" i="6"/>
  <c r="L157" i="6"/>
  <c r="P157" i="6" s="1"/>
  <c r="AA152" i="6"/>
  <c r="L152" i="6"/>
  <c r="P152" i="6" s="1"/>
  <c r="AA148" i="6"/>
  <c r="AA147" i="6"/>
  <c r="J145" i="6"/>
  <c r="AA144" i="6"/>
  <c r="AA143" i="6"/>
  <c r="J142" i="6"/>
  <c r="L140" i="6"/>
  <c r="P140" i="6" s="1"/>
  <c r="J139" i="6"/>
  <c r="J138" i="6"/>
  <c r="I136" i="6"/>
  <c r="L132" i="6"/>
  <c r="P132" i="6" s="1"/>
  <c r="AA130" i="6"/>
  <c r="J129" i="6"/>
  <c r="J128" i="6"/>
  <c r="L126" i="6"/>
  <c r="P126" i="6" s="1"/>
  <c r="AA124" i="6"/>
  <c r="L123" i="6"/>
  <c r="P123" i="6" s="1"/>
  <c r="I122" i="6"/>
  <c r="L121" i="6"/>
  <c r="P121" i="6" s="1"/>
  <c r="L120" i="6"/>
  <c r="P120" i="6" s="1"/>
  <c r="AA118" i="6"/>
  <c r="J118" i="6"/>
  <c r="L116" i="6"/>
  <c r="P116" i="6" s="1"/>
  <c r="L114" i="6"/>
  <c r="P114" i="6" s="1"/>
  <c r="H113" i="6"/>
  <c r="AA111" i="6"/>
  <c r="I111" i="6"/>
  <c r="L109" i="6"/>
  <c r="P109" i="6" s="1"/>
  <c r="L108" i="6"/>
  <c r="P108" i="6" s="1"/>
  <c r="I103" i="6"/>
  <c r="J101" i="6"/>
  <c r="L100" i="6"/>
  <c r="P100" i="6" s="1"/>
  <c r="L99" i="6"/>
  <c r="P99" i="6" s="1"/>
  <c r="I97" i="6"/>
  <c r="L93" i="6"/>
  <c r="P93" i="6" s="1"/>
  <c r="I92" i="6"/>
  <c r="H91" i="6"/>
  <c r="AA88" i="6"/>
  <c r="H87" i="6"/>
  <c r="H86" i="6"/>
  <c r="L83" i="6"/>
  <c r="P83" i="6" s="1"/>
  <c r="AA82" i="6"/>
  <c r="J81" i="6"/>
  <c r="L79" i="6"/>
  <c r="P79" i="6" s="1"/>
  <c r="I76" i="6"/>
  <c r="L75" i="6"/>
  <c r="P75" i="6" s="1"/>
  <c r="J74" i="6"/>
  <c r="H71" i="6"/>
  <c r="AA67" i="6"/>
  <c r="AA65" i="6"/>
  <c r="J65" i="6"/>
  <c r="L63" i="6"/>
  <c r="P63" i="6" s="1"/>
  <c r="L61" i="6"/>
  <c r="P61" i="6" s="1"/>
  <c r="L59" i="6"/>
  <c r="P59" i="6" s="1"/>
  <c r="L57" i="6"/>
  <c r="P57" i="6" s="1"/>
  <c r="I53" i="6"/>
  <c r="H49" i="6"/>
  <c r="AA46" i="6"/>
  <c r="I44" i="6"/>
  <c r="H39" i="6"/>
  <c r="AA36" i="6"/>
  <c r="J35" i="6"/>
  <c r="J32" i="6"/>
  <c r="L29" i="6"/>
  <c r="P29" i="6" s="1"/>
  <c r="AA27" i="6"/>
  <c r="J26" i="6"/>
  <c r="L24" i="6"/>
  <c r="P24" i="6" s="1"/>
  <c r="L23" i="6"/>
  <c r="P23" i="6" s="1"/>
  <c r="AA22" i="6"/>
  <c r="I19" i="6"/>
  <c r="H18" i="6"/>
  <c r="I17" i="6"/>
  <c r="L16" i="6"/>
  <c r="P16" i="6" s="1"/>
  <c r="J15" i="6"/>
  <c r="H14" i="6"/>
  <c r="H11" i="6"/>
  <c r="AA7" i="6"/>
  <c r="L3" i="12"/>
  <c r="J4" i="27"/>
  <c r="I30" i="27"/>
  <c r="J40" i="27"/>
  <c r="I44" i="27"/>
  <c r="J52" i="27"/>
  <c r="H4" i="27"/>
  <c r="H6" i="27"/>
  <c r="L10" i="27"/>
  <c r="J17" i="27"/>
  <c r="J19" i="27"/>
  <c r="H30" i="27"/>
  <c r="H40" i="27"/>
  <c r="L43" i="27"/>
  <c r="L45" i="27"/>
  <c r="I52" i="27"/>
  <c r="J54" i="27"/>
  <c r="I57" i="27"/>
  <c r="H60" i="27"/>
  <c r="X60" i="27"/>
  <c r="X62" i="27"/>
  <c r="J63" i="27"/>
  <c r="J64" i="27"/>
  <c r="I65" i="27"/>
  <c r="I66" i="27"/>
  <c r="H67" i="27"/>
  <c r="H68" i="27"/>
  <c r="X68" i="27"/>
  <c r="I72" i="27"/>
  <c r="J74" i="27"/>
  <c r="H75" i="27"/>
  <c r="I76" i="27"/>
  <c r="L77" i="27"/>
  <c r="X78" i="27"/>
  <c r="L82" i="27"/>
  <c r="L86" i="27"/>
  <c r="X88" i="27"/>
  <c r="L22" i="27"/>
  <c r="J30" i="27"/>
  <c r="H43" i="27"/>
  <c r="H46" i="27"/>
  <c r="I59" i="27"/>
  <c r="I60" i="27"/>
  <c r="L63" i="27"/>
  <c r="I64" i="27"/>
  <c r="J66" i="27"/>
  <c r="I67" i="27"/>
  <c r="I68" i="27"/>
  <c r="L75" i="27"/>
  <c r="X79" i="27"/>
  <c r="X81" i="27"/>
  <c r="I83" i="27"/>
  <c r="X83" i="27"/>
  <c r="X86" i="27"/>
  <c r="I92" i="27"/>
  <c r="I120" i="27"/>
  <c r="X120" i="27"/>
  <c r="J136" i="27"/>
  <c r="J143" i="27"/>
  <c r="J147" i="27"/>
  <c r="X149" i="27"/>
  <c r="X160" i="27"/>
  <c r="L161" i="27"/>
  <c r="X169" i="27"/>
  <c r="L170" i="27"/>
  <c r="I174" i="27"/>
  <c r="I176" i="27"/>
  <c r="L177" i="27"/>
  <c r="X179" i="27"/>
  <c r="X186" i="27"/>
  <c r="I84" i="27"/>
  <c r="H86" i="27"/>
  <c r="H88" i="27"/>
  <c r="L98" i="27"/>
  <c r="L103" i="27"/>
  <c r="J110" i="27"/>
  <c r="L112" i="27"/>
  <c r="L119" i="27"/>
  <c r="H120" i="27"/>
  <c r="I123" i="27"/>
  <c r="I127" i="27"/>
  <c r="I129" i="27"/>
  <c r="J132" i="27"/>
  <c r="H135" i="27"/>
  <c r="H136" i="27"/>
  <c r="H137" i="27"/>
  <c r="X139" i="27"/>
  <c r="H141" i="27"/>
  <c r="H143" i="27"/>
  <c r="H144" i="27"/>
  <c r="H145" i="27"/>
  <c r="J148" i="27"/>
  <c r="L154" i="27"/>
  <c r="L156" i="27"/>
  <c r="H160" i="27"/>
  <c r="H161" i="27"/>
  <c r="X161" i="27"/>
  <c r="L168" i="27"/>
  <c r="H170" i="27"/>
  <c r="X170" i="27"/>
  <c r="L172" i="27"/>
  <c r="X173" i="27"/>
  <c r="J174" i="27"/>
  <c r="L175" i="27"/>
  <c r="J176" i="27"/>
  <c r="X177" i="27"/>
  <c r="L179" i="27"/>
  <c r="L183" i="27"/>
  <c r="X184" i="27"/>
  <c r="H186" i="27"/>
  <c r="L191" i="27"/>
  <c r="I196" i="27"/>
  <c r="H198" i="27"/>
  <c r="X198" i="27"/>
  <c r="L201" i="27"/>
  <c r="L203" i="27"/>
  <c r="H205" i="27"/>
  <c r="X206" i="27"/>
  <c r="J207" i="27"/>
  <c r="X208" i="27"/>
  <c r="L209" i="27"/>
  <c r="L211" i="27"/>
  <c r="J212" i="27"/>
  <c r="X213" i="27"/>
  <c r="J214" i="27"/>
  <c r="J215" i="27"/>
  <c r="H217" i="27"/>
  <c r="X217" i="27"/>
  <c r="J219" i="27"/>
  <c r="H221" i="27"/>
  <c r="X221" i="27"/>
  <c r="H223" i="27"/>
  <c r="H224" i="27"/>
  <c r="X224" i="27"/>
  <c r="H226" i="27"/>
  <c r="X226" i="27"/>
  <c r="X227" i="27"/>
  <c r="I231" i="27"/>
  <c r="I232" i="27"/>
  <c r="I236" i="27"/>
  <c r="I241" i="27"/>
  <c r="X241" i="27"/>
  <c r="X242" i="27"/>
  <c r="L243" i="27"/>
  <c r="L245" i="27"/>
  <c r="X188" i="27"/>
  <c r="X189" i="27"/>
  <c r="X192" i="27"/>
  <c r="H196" i="27"/>
  <c r="X196" i="27"/>
  <c r="X197" i="27"/>
  <c r="L198" i="27"/>
  <c r="J200" i="27"/>
  <c r="I205" i="27"/>
  <c r="X205" i="27"/>
  <c r="L207" i="27"/>
  <c r="H209" i="27"/>
  <c r="X209" i="27"/>
  <c r="I212" i="27"/>
  <c r="X212" i="27"/>
  <c r="L214" i="27"/>
  <c r="I215" i="27"/>
  <c r="X215" i="27"/>
  <c r="X216" i="27"/>
  <c r="L217" i="27"/>
  <c r="L219" i="27"/>
  <c r="L221" i="27"/>
  <c r="L223" i="27"/>
  <c r="I224" i="27"/>
  <c r="I226" i="27"/>
  <c r="I227" i="27"/>
  <c r="L228" i="27"/>
  <c r="I230" i="27"/>
  <c r="H231" i="27"/>
  <c r="J232" i="27"/>
  <c r="I234" i="27"/>
  <c r="X234" i="27"/>
  <c r="J236" i="27"/>
  <c r="I238" i="27"/>
  <c r="X238" i="27"/>
  <c r="X240" i="27"/>
  <c r="J241" i="27"/>
  <c r="H243" i="27"/>
  <c r="X243" i="27"/>
  <c r="X244" i="27"/>
  <c r="J245" i="27"/>
  <c r="I246" i="27"/>
  <c r="I247" i="27"/>
  <c r="X247" i="27"/>
  <c r="J249" i="27"/>
  <c r="H252" i="27"/>
  <c r="L255" i="27"/>
  <c r="I256" i="27"/>
  <c r="I260" i="27"/>
  <c r="X260" i="27"/>
  <c r="H266" i="27"/>
  <c r="J272" i="27"/>
  <c r="L274" i="27"/>
  <c r="L276" i="27"/>
  <c r="L278" i="27"/>
  <c r="H282" i="27"/>
  <c r="J284" i="27"/>
  <c r="L286" i="27"/>
  <c r="H290" i="27"/>
  <c r="H294" i="27"/>
  <c r="L300" i="27"/>
  <c r="X304" i="27"/>
  <c r="X305" i="27"/>
  <c r="H307" i="27"/>
  <c r="J308" i="27"/>
  <c r="H310" i="27"/>
  <c r="I311" i="27"/>
  <c r="J313" i="27"/>
  <c r="J314" i="27"/>
  <c r="X315" i="27"/>
  <c r="L316" i="27"/>
  <c r="J318" i="27"/>
  <c r="X320" i="27"/>
  <c r="J321" i="27"/>
  <c r="J322" i="27"/>
  <c r="L324" i="27"/>
  <c r="L325" i="27"/>
  <c r="J326" i="27"/>
  <c r="I328" i="27"/>
  <c r="X328" i="27"/>
  <c r="J330" i="27"/>
  <c r="J331" i="27"/>
  <c r="X334" i="27"/>
  <c r="H336" i="27"/>
  <c r="J337" i="27"/>
  <c r="I339" i="27"/>
  <c r="J340" i="27"/>
  <c r="X341" i="27"/>
  <c r="L342" i="27"/>
  <c r="I346" i="27"/>
  <c r="H348" i="27"/>
  <c r="H349" i="27"/>
  <c r="H350" i="27"/>
  <c r="H351" i="27"/>
  <c r="I352" i="27"/>
  <c r="L353" i="27"/>
  <c r="X354" i="27"/>
  <c r="L355" i="27"/>
  <c r="H357" i="27"/>
  <c r="X357" i="27"/>
  <c r="X358" i="27"/>
  <c r="L360" i="27"/>
  <c r="I362" i="27"/>
  <c r="I364" i="27"/>
  <c r="L366" i="27"/>
  <c r="L367" i="27"/>
  <c r="J368" i="27"/>
  <c r="J369" i="27"/>
  <c r="I371" i="27"/>
  <c r="X372" i="27"/>
  <c r="H375" i="27"/>
  <c r="X375" i="27"/>
  <c r="L378" i="27"/>
  <c r="I381" i="27"/>
  <c r="L382" i="27"/>
  <c r="I384" i="27"/>
  <c r="I385" i="27"/>
  <c r="L386" i="27"/>
  <c r="L387" i="27"/>
  <c r="H389" i="27"/>
  <c r="X389" i="27"/>
  <c r="X390" i="27"/>
  <c r="J392" i="27"/>
  <c r="X394" i="27"/>
  <c r="L395" i="27"/>
  <c r="H397" i="27"/>
  <c r="H398" i="27"/>
  <c r="I399" i="27"/>
  <c r="H249" i="27"/>
  <c r="I251" i="27"/>
  <c r="X251" i="27"/>
  <c r="L253" i="27"/>
  <c r="H255" i="27"/>
  <c r="H256" i="27"/>
  <c r="X256" i="27"/>
  <c r="X257" i="27"/>
  <c r="L258" i="27"/>
  <c r="H260" i="27"/>
  <c r="H261" i="27"/>
  <c r="L262" i="27"/>
  <c r="J264" i="27"/>
  <c r="J274" i="27"/>
  <c r="J278" i="27"/>
  <c r="J286" i="27"/>
  <c r="I310" i="27"/>
  <c r="I314" i="27"/>
  <c r="J316" i="27"/>
  <c r="L318" i="27"/>
  <c r="L321" i="27"/>
  <c r="X325" i="27"/>
  <c r="L326" i="27"/>
  <c r="I330" i="27"/>
  <c r="L340" i="27"/>
  <c r="X344" i="27"/>
  <c r="X348" i="27"/>
  <c r="X349" i="27"/>
  <c r="X350" i="27"/>
  <c r="J353" i="27"/>
  <c r="J355" i="27"/>
  <c r="L357" i="27"/>
  <c r="X360" i="27"/>
  <c r="I367" i="27"/>
  <c r="I368" i="27"/>
  <c r="I375" i="27"/>
  <c r="I378" i="27"/>
  <c r="I379" i="27"/>
  <c r="X382" i="27"/>
  <c r="I387" i="27"/>
  <c r="I392" i="27"/>
  <c r="X392" i="27"/>
  <c r="I397" i="27"/>
  <c r="X397" i="27"/>
  <c r="I403" i="27"/>
  <c r="I407" i="27"/>
  <c r="J409" i="27"/>
  <c r="X401" i="27"/>
  <c r="J403" i="27"/>
  <c r="I405" i="27"/>
  <c r="X409" i="27"/>
  <c r="X413" i="27"/>
  <c r="I416" i="27"/>
  <c r="I419" i="27"/>
  <c r="I420" i="27"/>
  <c r="L421" i="27"/>
  <c r="X423" i="27"/>
  <c r="L426" i="27"/>
  <c r="I430" i="27"/>
  <c r="J433" i="27"/>
  <c r="L434" i="27"/>
  <c r="X435" i="27"/>
  <c r="J439" i="27"/>
  <c r="H441" i="27"/>
  <c r="L442" i="27"/>
  <c r="I443" i="27"/>
  <c r="I444" i="27"/>
  <c r="X445" i="27"/>
  <c r="X446" i="27"/>
  <c r="X447" i="27"/>
  <c r="I450" i="27"/>
  <c r="X450" i="27"/>
  <c r="L452" i="27"/>
  <c r="I453" i="27"/>
  <c r="J454" i="27"/>
  <c r="I455" i="27"/>
  <c r="J456" i="27"/>
  <c r="I459" i="27"/>
  <c r="I464" i="27"/>
  <c r="J469" i="27"/>
  <c r="J470" i="27"/>
  <c r="L475" i="27"/>
  <c r="L477" i="27"/>
  <c r="I490" i="27"/>
  <c r="X493" i="27"/>
  <c r="L497" i="27"/>
  <c r="J501" i="27"/>
  <c r="L502" i="27"/>
  <c r="I508" i="27"/>
  <c r="I510" i="27"/>
  <c r="X510" i="27"/>
  <c r="I516" i="27"/>
  <c r="I517" i="27"/>
  <c r="X517" i="27"/>
  <c r="X519" i="27"/>
  <c r="X524" i="27"/>
  <c r="X530" i="27"/>
  <c r="L531" i="27"/>
  <c r="X537" i="27"/>
  <c r="I539" i="27"/>
  <c r="X539" i="27"/>
  <c r="X402" i="27"/>
  <c r="X403" i="27"/>
  <c r="X405" i="27"/>
  <c r="J408" i="27"/>
  <c r="J410" i="27"/>
  <c r="L413" i="27"/>
  <c r="L414" i="27"/>
  <c r="X415" i="27"/>
  <c r="L416" i="27"/>
  <c r="X417" i="27"/>
  <c r="X420" i="27"/>
  <c r="X429" i="27"/>
  <c r="J431" i="27"/>
  <c r="X433" i="27"/>
  <c r="X436" i="27"/>
  <c r="I442" i="27"/>
  <c r="L454" i="27"/>
  <c r="I456" i="27"/>
  <c r="J457" i="27"/>
  <c r="H459" i="27"/>
  <c r="X459" i="27"/>
  <c r="J462" i="27"/>
  <c r="J464" i="27"/>
  <c r="J465" i="27"/>
  <c r="I466" i="27"/>
  <c r="L467" i="27"/>
  <c r="H469" i="27"/>
  <c r="I470" i="27"/>
  <c r="X472" i="27"/>
  <c r="L473" i="27"/>
  <c r="J475" i="27"/>
  <c r="H477" i="27"/>
  <c r="X477" i="27"/>
  <c r="L479" i="27"/>
  <c r="J480" i="27"/>
  <c r="J481" i="27"/>
  <c r="L482" i="27"/>
  <c r="I485" i="27"/>
  <c r="I488" i="27"/>
  <c r="X488" i="27"/>
  <c r="H490" i="27"/>
  <c r="X490" i="27"/>
  <c r="I492" i="27"/>
  <c r="L493" i="27"/>
  <c r="J495" i="27"/>
  <c r="H497" i="27"/>
  <c r="X497" i="27"/>
  <c r="I500" i="27"/>
  <c r="H501" i="27"/>
  <c r="I502" i="27"/>
  <c r="I505" i="27"/>
  <c r="I506" i="27"/>
  <c r="I507" i="27"/>
  <c r="J508" i="27"/>
  <c r="X509" i="27"/>
  <c r="J510" i="27"/>
  <c r="I513" i="27"/>
  <c r="H514" i="27"/>
  <c r="X514" i="27"/>
  <c r="L515" i="27"/>
  <c r="L516" i="27"/>
  <c r="J517" i="27"/>
  <c r="L519" i="27"/>
  <c r="L520" i="27"/>
  <c r="J524" i="27"/>
  <c r="X525" i="27"/>
  <c r="I529" i="27"/>
  <c r="H530" i="27"/>
  <c r="H531" i="27"/>
  <c r="X531" i="27"/>
  <c r="X532" i="27"/>
  <c r="I538" i="27"/>
  <c r="H541" i="27"/>
  <c r="J545" i="27"/>
  <c r="H546" i="27"/>
  <c r="X546" i="27"/>
  <c r="X547" i="27"/>
  <c r="I554" i="27"/>
  <c r="H555" i="27"/>
  <c r="H556" i="27"/>
  <c r="H557" i="27"/>
  <c r="X557" i="27"/>
  <c r="I560" i="27"/>
  <c r="X562" i="27"/>
  <c r="X563" i="27"/>
  <c r="J578" i="27"/>
  <c r="X580" i="27"/>
  <c r="L583" i="27"/>
  <c r="X586" i="27"/>
  <c r="J589" i="27"/>
  <c r="X594" i="27"/>
  <c r="J597" i="27"/>
  <c r="J603" i="27"/>
  <c r="L609" i="27"/>
  <c r="X611" i="27"/>
  <c r="I614" i="27"/>
  <c r="X614" i="27"/>
  <c r="X615" i="27"/>
  <c r="X619" i="27"/>
  <c r="L622" i="27"/>
  <c r="L623" i="27"/>
  <c r="I624" i="27"/>
  <c r="X631" i="27"/>
  <c r="X642" i="27"/>
  <c r="J647" i="27"/>
  <c r="J650" i="27"/>
  <c r="L654" i="27"/>
  <c r="I658" i="27"/>
  <c r="L672" i="27"/>
  <c r="I692" i="27"/>
  <c r="J693" i="27"/>
  <c r="L698" i="27"/>
  <c r="I700" i="27"/>
  <c r="J701" i="27"/>
  <c r="L702" i="27"/>
  <c r="X704" i="27"/>
  <c r="L706" i="27"/>
  <c r="H707" i="27"/>
  <c r="L709" i="27"/>
  <c r="H710" i="27"/>
  <c r="X710" i="27"/>
  <c r="X711" i="27"/>
  <c r="J725" i="27"/>
  <c r="L729" i="27"/>
  <c r="X732" i="27"/>
  <c r="I743" i="27"/>
  <c r="X753" i="27"/>
  <c r="L764" i="27"/>
  <c r="I765" i="27"/>
  <c r="L767" i="27"/>
  <c r="J768" i="27"/>
  <c r="I770" i="27"/>
  <c r="I773" i="27"/>
  <c r="I782" i="27"/>
  <c r="X791" i="27"/>
  <c r="L792" i="27"/>
  <c r="J800" i="27"/>
  <c r="L804" i="27"/>
  <c r="X806" i="27"/>
  <c r="X809" i="27"/>
  <c r="J815" i="27"/>
  <c r="X817" i="27"/>
  <c r="I820" i="27"/>
  <c r="J825" i="27"/>
  <c r="I828" i="27"/>
  <c r="I829" i="27"/>
  <c r="I832" i="27"/>
  <c r="I835" i="27"/>
  <c r="I843" i="27"/>
  <c r="X845" i="27"/>
  <c r="L854" i="27"/>
  <c r="L857" i="27"/>
  <c r="X859" i="27"/>
  <c r="J864" i="27"/>
  <c r="L865" i="27"/>
  <c r="L867" i="27"/>
  <c r="I870" i="27"/>
  <c r="X870" i="27"/>
  <c r="L871" i="27"/>
  <c r="J887" i="27"/>
  <c r="X899" i="27"/>
  <c r="X904" i="27"/>
  <c r="L906" i="27"/>
  <c r="L907" i="27"/>
  <c r="I912" i="27"/>
  <c r="L920" i="27"/>
  <c r="J926" i="27"/>
  <c r="I929" i="27"/>
  <c r="X929" i="27"/>
  <c r="X533" i="27"/>
  <c r="H539" i="27"/>
  <c r="X541" i="27"/>
  <c r="L546" i="27"/>
  <c r="X555" i="27"/>
  <c r="L556" i="27"/>
  <c r="I557" i="27"/>
  <c r="X561" i="27"/>
  <c r="L600" i="27"/>
  <c r="J614" i="27"/>
  <c r="L631" i="27"/>
  <c r="L638" i="27"/>
  <c r="L639" i="27"/>
  <c r="I646" i="27"/>
  <c r="L647" i="27"/>
  <c r="J651" i="27"/>
  <c r="L652" i="27"/>
  <c r="I654" i="27"/>
  <c r="H658" i="27"/>
  <c r="J661" i="27"/>
  <c r="J664" i="27"/>
  <c r="I666" i="27"/>
  <c r="H672" i="27"/>
  <c r="J680" i="27"/>
  <c r="L682" i="27"/>
  <c r="J688" i="27"/>
  <c r="H692" i="27"/>
  <c r="H693" i="27"/>
  <c r="J696" i="27"/>
  <c r="I699" i="27"/>
  <c r="J700" i="27"/>
  <c r="L701" i="27"/>
  <c r="H702" i="27"/>
  <c r="X702" i="27"/>
  <c r="I707" i="27"/>
  <c r="J710" i="27"/>
  <c r="L712" i="27"/>
  <c r="I714" i="27"/>
  <c r="I716" i="27"/>
  <c r="L717" i="27"/>
  <c r="L721" i="27"/>
  <c r="X724" i="27"/>
  <c r="L725" i="27"/>
  <c r="I726" i="27"/>
  <c r="X726" i="27"/>
  <c r="X727" i="27"/>
  <c r="X729" i="27"/>
  <c r="J730" i="27"/>
  <c r="J731" i="27"/>
  <c r="J733" i="27"/>
  <c r="L737" i="27"/>
  <c r="I740" i="27"/>
  <c r="H741" i="27"/>
  <c r="J743" i="27"/>
  <c r="J747" i="27"/>
  <c r="J757" i="27"/>
  <c r="I758" i="27"/>
  <c r="X759" i="27"/>
  <c r="L762" i="27"/>
  <c r="L763" i="27"/>
  <c r="H765" i="27"/>
  <c r="X765" i="27"/>
  <c r="H767" i="27"/>
  <c r="L768" i="27"/>
  <c r="J770" i="27"/>
  <c r="H773" i="27"/>
  <c r="J775" i="27"/>
  <c r="X776" i="27"/>
  <c r="I781" i="27"/>
  <c r="J782" i="27"/>
  <c r="I783" i="27"/>
  <c r="X783" i="27"/>
  <c r="J787" i="27"/>
  <c r="L788" i="27"/>
  <c r="L791" i="27"/>
  <c r="J792" i="27"/>
  <c r="J794" i="27"/>
  <c r="I799" i="27"/>
  <c r="J803" i="27"/>
  <c r="H804" i="27"/>
  <c r="X804" i="27"/>
  <c r="L806" i="27"/>
  <c r="L807" i="27"/>
  <c r="I808" i="27"/>
  <c r="H809" i="27"/>
  <c r="J810" i="27"/>
  <c r="L812" i="27"/>
  <c r="H817" i="27"/>
  <c r="H819" i="27"/>
  <c r="X819" i="27"/>
  <c r="L820" i="27"/>
  <c r="I823" i="27"/>
  <c r="I824" i="27"/>
  <c r="H825" i="27"/>
  <c r="I826" i="27"/>
  <c r="I827" i="27"/>
  <c r="H828" i="27"/>
  <c r="H829" i="27"/>
  <c r="X829" i="27"/>
  <c r="X830" i="27"/>
  <c r="L831" i="27"/>
  <c r="L832" i="27"/>
  <c r="J835" i="27"/>
  <c r="I836" i="27"/>
  <c r="I837" i="27"/>
  <c r="L838" i="27"/>
  <c r="I840" i="27"/>
  <c r="X840" i="27"/>
  <c r="X841" i="27"/>
  <c r="H843" i="27"/>
  <c r="H845" i="27"/>
  <c r="I848" i="27"/>
  <c r="X848" i="27"/>
  <c r="J850" i="27"/>
  <c r="H854" i="27"/>
  <c r="X854" i="27"/>
  <c r="L855" i="27"/>
  <c r="J857" i="27"/>
  <c r="J858" i="27"/>
  <c r="L859" i="27"/>
  <c r="J861" i="27"/>
  <c r="I863" i="27"/>
  <c r="H864" i="27"/>
  <c r="J865" i="27"/>
  <c r="X866" i="27"/>
  <c r="J867" i="27"/>
  <c r="L868" i="27"/>
  <c r="H869" i="27"/>
  <c r="X869" i="27"/>
  <c r="J870" i="27"/>
  <c r="J871" i="27"/>
  <c r="X872" i="27"/>
  <c r="I874" i="27"/>
  <c r="J876" i="27"/>
  <c r="I879" i="27"/>
  <c r="X879" i="27"/>
  <c r="L880" i="27"/>
  <c r="J881" i="27"/>
  <c r="J883" i="27"/>
  <c r="L887" i="27"/>
  <c r="L888" i="27"/>
  <c r="I892" i="27"/>
  <c r="J894" i="27"/>
  <c r="X896" i="27"/>
  <c r="I898" i="27"/>
  <c r="I900" i="27"/>
  <c r="J903" i="27"/>
  <c r="H906" i="27"/>
  <c r="I907" i="27"/>
  <c r="I908" i="27"/>
  <c r="I909" i="27"/>
  <c r="X912" i="27"/>
  <c r="J929" i="27"/>
  <c r="L930" i="27"/>
  <c r="L931" i="27"/>
  <c r="J932" i="27"/>
  <c r="I934" i="27"/>
  <c r="X934" i="27"/>
  <c r="X936" i="27"/>
  <c r="L939" i="27"/>
  <c r="X944" i="27"/>
  <c r="J947" i="27"/>
  <c r="L950" i="27"/>
  <c r="I951" i="27"/>
  <c r="X960" i="27"/>
  <c r="L962" i="27"/>
  <c r="I963" i="27"/>
  <c r="L968" i="27"/>
  <c r="J973" i="27"/>
  <c r="X974" i="27"/>
  <c r="J984" i="27"/>
  <c r="I987" i="27"/>
  <c r="X987" i="27"/>
  <c r="X988" i="27"/>
  <c r="L992" i="27"/>
  <c r="J919" i="27"/>
  <c r="J922" i="27"/>
  <c r="L927" i="27"/>
  <c r="X928" i="27"/>
  <c r="J930" i="27"/>
  <c r="H931" i="27"/>
  <c r="H932" i="27"/>
  <c r="I933" i="27"/>
  <c r="H934" i="27"/>
  <c r="I935" i="27"/>
  <c r="H936" i="27"/>
  <c r="X937" i="27"/>
  <c r="L938" i="27"/>
  <c r="X939" i="27"/>
  <c r="L940" i="27"/>
  <c r="J945" i="27"/>
  <c r="X946" i="27"/>
  <c r="L947" i="27"/>
  <c r="J948" i="27"/>
  <c r="X949" i="27"/>
  <c r="J950" i="27"/>
  <c r="J951" i="27"/>
  <c r="I952" i="27"/>
  <c r="J953" i="27"/>
  <c r="J957" i="27"/>
  <c r="J960" i="27"/>
  <c r="L961" i="27"/>
  <c r="J962" i="27"/>
  <c r="J963" i="27"/>
  <c r="I964" i="27"/>
  <c r="X964" i="27"/>
  <c r="L965" i="27"/>
  <c r="L966" i="27"/>
  <c r="X968" i="27"/>
  <c r="J971" i="27"/>
  <c r="H973" i="27"/>
  <c r="H974" i="27"/>
  <c r="I975" i="27"/>
  <c r="X975" i="27"/>
  <c r="X976" i="27"/>
  <c r="L980" i="27"/>
  <c r="I985" i="27"/>
  <c r="X985" i="27"/>
  <c r="X986" i="27"/>
  <c r="J987" i="27"/>
  <c r="L988" i="27"/>
  <c r="L989" i="27"/>
  <c r="I990" i="27"/>
  <c r="X990" i="27"/>
  <c r="H992" i="27"/>
  <c r="X992" i="27"/>
  <c r="J998" i="27"/>
  <c r="X999" i="27"/>
  <c r="J918" i="27"/>
  <c r="I911" i="27"/>
  <c r="J805" i="27"/>
  <c r="L703" i="27"/>
  <c r="J612" i="27"/>
  <c r="J586" i="27"/>
  <c r="H554" i="27"/>
  <c r="I544" i="27"/>
  <c r="L999" i="27"/>
  <c r="H998" i="27"/>
  <c r="J995" i="27"/>
  <c r="X991" i="27"/>
  <c r="H990" i="27"/>
  <c r="H986" i="27"/>
  <c r="H976" i="27"/>
  <c r="J970" i="27"/>
  <c r="H965" i="27"/>
  <c r="H961" i="27"/>
  <c r="H952" i="27"/>
  <c r="X945" i="27"/>
  <c r="J943" i="27"/>
  <c r="X940" i="27"/>
  <c r="H938" i="27"/>
  <c r="J913" i="27"/>
  <c r="H849" i="27"/>
  <c r="J754" i="27"/>
  <c r="H712" i="27"/>
  <c r="H688" i="27"/>
  <c r="I665" i="27"/>
  <c r="I615" i="27"/>
  <c r="I583" i="27"/>
  <c r="H562" i="27"/>
  <c r="I844" i="27"/>
  <c r="J802" i="27"/>
  <c r="J745" i="27"/>
  <c r="H736" i="27"/>
  <c r="H721" i="27"/>
  <c r="H717" i="27"/>
  <c r="I710" i="27"/>
  <c r="J639" i="27"/>
  <c r="L619" i="27"/>
  <c r="I603" i="27"/>
  <c r="I571" i="27"/>
  <c r="J554" i="27"/>
  <c r="H533" i="27"/>
  <c r="H446" i="27"/>
  <c r="H423" i="27"/>
  <c r="I902" i="27"/>
  <c r="H896" i="27"/>
  <c r="I884" i="27"/>
  <c r="H880" i="27"/>
  <c r="L878" i="27"/>
  <c r="H876" i="27"/>
  <c r="J874" i="27"/>
  <c r="J866" i="27"/>
  <c r="J863" i="27"/>
  <c r="H861" i="27"/>
  <c r="J855" i="27"/>
  <c r="J848" i="27"/>
  <c r="H840" i="27"/>
  <c r="H837" i="27"/>
  <c r="H831" i="27"/>
  <c r="X827" i="27"/>
  <c r="J826" i="27"/>
  <c r="H824" i="27"/>
  <c r="X822" i="27"/>
  <c r="L810" i="27"/>
  <c r="H807" i="27"/>
  <c r="J796" i="27"/>
  <c r="J788" i="27"/>
  <c r="H785" i="27"/>
  <c r="J783" i="27"/>
  <c r="I776" i="27"/>
  <c r="J763" i="27"/>
  <c r="L757" i="27"/>
  <c r="I755" i="27"/>
  <c r="X750" i="27"/>
  <c r="I742" i="27"/>
  <c r="J738" i="27"/>
  <c r="X734" i="27"/>
  <c r="H732" i="27"/>
  <c r="H727" i="27"/>
  <c r="J722" i="27"/>
  <c r="X718" i="27"/>
  <c r="X716" i="27"/>
  <c r="L715" i="27"/>
  <c r="J712" i="27"/>
  <c r="H699" i="27"/>
  <c r="H685" i="27"/>
  <c r="J672" i="27"/>
  <c r="L661" i="27"/>
  <c r="I649" i="27"/>
  <c r="I638" i="27"/>
  <c r="X632" i="27"/>
  <c r="I569" i="27"/>
  <c r="H447" i="27"/>
  <c r="H418" i="27"/>
  <c r="L446" i="27"/>
  <c r="H437" i="27"/>
  <c r="X421" i="27"/>
  <c r="X418" i="27"/>
  <c r="H405" i="27"/>
  <c r="H386" i="27"/>
  <c r="H369" i="27"/>
  <c r="H327" i="27"/>
  <c r="H319" i="27"/>
  <c r="H532" i="27"/>
  <c r="L528" i="27"/>
  <c r="J522" i="27"/>
  <c r="J520" i="27"/>
  <c r="J515" i="27"/>
  <c r="X506" i="27"/>
  <c r="H505" i="27"/>
  <c r="H492" i="27"/>
  <c r="J488" i="27"/>
  <c r="X484" i="27"/>
  <c r="I481" i="27"/>
  <c r="H479" i="27"/>
  <c r="J473" i="27"/>
  <c r="H468" i="27"/>
  <c r="H466" i="27"/>
  <c r="X462" i="27"/>
  <c r="H460" i="27"/>
  <c r="J453" i="27"/>
  <c r="I438" i="27"/>
  <c r="H425" i="27"/>
  <c r="L410" i="27"/>
  <c r="H395" i="27"/>
  <c r="H359" i="27"/>
  <c r="H342" i="27"/>
  <c r="H311" i="27"/>
  <c r="H298" i="27"/>
  <c r="H280" i="27"/>
  <c r="H268" i="27"/>
  <c r="J399" i="27"/>
  <c r="J395" i="27"/>
  <c r="X391" i="27"/>
  <c r="X388" i="27"/>
  <c r="J386" i="27"/>
  <c r="X373" i="27"/>
  <c r="L358" i="27"/>
  <c r="X342" i="27"/>
  <c r="L341" i="27"/>
  <c r="J339" i="27"/>
  <c r="L337" i="27"/>
  <c r="J333" i="27"/>
  <c r="X308" i="27"/>
  <c r="X306" i="27"/>
  <c r="L305" i="27"/>
  <c r="L280" i="27"/>
  <c r="I380" i="27"/>
  <c r="I373" i="27"/>
  <c r="H262" i="27"/>
  <c r="J258" i="27"/>
  <c r="J253" i="27"/>
  <c r="H220" i="27"/>
  <c r="X220" i="27"/>
  <c r="J211" i="27"/>
  <c r="L192" i="27"/>
  <c r="X187" i="27"/>
  <c r="H129" i="27"/>
  <c r="H110" i="27"/>
  <c r="H103" i="27"/>
  <c r="H246" i="27"/>
  <c r="I240" i="27"/>
  <c r="X237" i="27"/>
  <c r="X233" i="27"/>
  <c r="J230" i="27"/>
  <c r="J193" i="27"/>
  <c r="X190" i="27"/>
  <c r="H154" i="27"/>
  <c r="L122" i="27"/>
  <c r="J97" i="27"/>
  <c r="J166" i="27"/>
  <c r="H162" i="27"/>
  <c r="H152" i="27"/>
  <c r="H114" i="27"/>
  <c r="I100" i="27"/>
  <c r="I89" i="27"/>
  <c r="J85" i="27"/>
  <c r="H70" i="27"/>
  <c r="I56" i="27"/>
  <c r="H183" i="27"/>
  <c r="H177" i="27"/>
  <c r="I175" i="27"/>
  <c r="H172" i="27"/>
  <c r="H169" i="27"/>
  <c r="L167" i="27"/>
  <c r="X156" i="27"/>
  <c r="X151" i="27"/>
  <c r="L132" i="27"/>
  <c r="J126" i="27"/>
  <c r="L113" i="27"/>
  <c r="X106" i="27"/>
  <c r="X98" i="27"/>
  <c r="J95" i="27"/>
  <c r="J84" i="27"/>
  <c r="X76" i="27"/>
  <c r="X72" i="27"/>
  <c r="L70" i="27"/>
  <c r="J57" i="27"/>
  <c r="H49" i="27"/>
  <c r="I41" i="27"/>
  <c r="X55" i="27"/>
  <c r="L50" i="27"/>
  <c r="L27" i="27"/>
  <c r="J18" i="27"/>
  <c r="L9" i="27"/>
  <c r="I979" i="27"/>
  <c r="I956" i="27"/>
  <c r="J925" i="27"/>
  <c r="I916" i="27"/>
  <c r="J886" i="27"/>
  <c r="J873" i="27"/>
  <c r="L864" i="27"/>
  <c r="J833" i="27"/>
  <c r="L813" i="27"/>
  <c r="L811" i="27"/>
  <c r="H801" i="27"/>
  <c r="J801" i="27"/>
  <c r="L790" i="27"/>
  <c r="I954" i="27"/>
  <c r="L994" i="27"/>
  <c r="L982" i="27"/>
  <c r="H979" i="27"/>
  <c r="I971" i="27"/>
  <c r="H956" i="27"/>
  <c r="L953" i="27"/>
  <c r="L943" i="27"/>
  <c r="I936" i="27"/>
  <c r="I923" i="27"/>
  <c r="H916" i="27"/>
  <c r="L913" i="27"/>
  <c r="L902" i="27"/>
  <c r="H899" i="27"/>
  <c r="I895" i="27"/>
  <c r="L891" i="27"/>
  <c r="I886" i="27"/>
  <c r="X881" i="27"/>
  <c r="X864" i="27"/>
  <c r="X853" i="27"/>
  <c r="J928" i="27"/>
  <c r="H923" i="27"/>
  <c r="H904" i="27"/>
  <c r="J891" i="27"/>
  <c r="X877" i="27"/>
  <c r="H852" i="27"/>
  <c r="X844" i="27"/>
  <c r="H816" i="27"/>
  <c r="J816" i="27"/>
  <c r="I796" i="27"/>
  <c r="H796" i="27"/>
  <c r="I955" i="27"/>
  <c r="I917" i="27"/>
  <c r="L847" i="27"/>
  <c r="I994" i="27"/>
  <c r="H996" i="27"/>
  <c r="L993" i="27"/>
  <c r="H984" i="27"/>
  <c r="J978" i="27"/>
  <c r="X971" i="27"/>
  <c r="J966" i="27"/>
  <c r="X957" i="27"/>
  <c r="I945" i="27"/>
  <c r="J941" i="27"/>
  <c r="I932" i="27"/>
  <c r="I926" i="27"/>
  <c r="X921" i="27"/>
  <c r="H917" i="27"/>
  <c r="H913" i="27"/>
  <c r="J909" i="27"/>
  <c r="X902" i="27"/>
  <c r="L894" i="27"/>
  <c r="H891" i="27"/>
  <c r="I887" i="27"/>
  <c r="L883" i="27"/>
  <c r="I878" i="27"/>
  <c r="X873" i="27"/>
  <c r="H860" i="27"/>
  <c r="X833" i="27"/>
  <c r="L817" i="27"/>
  <c r="I798" i="27"/>
  <c r="L798" i="27"/>
  <c r="J885" i="27"/>
  <c r="I862" i="27"/>
  <c r="X846" i="27"/>
  <c r="J838" i="27"/>
  <c r="L789" i="27"/>
  <c r="H991" i="27"/>
  <c r="H980" i="27"/>
  <c r="L977" i="27"/>
  <c r="H968" i="27"/>
  <c r="I960" i="27"/>
  <c r="L954" i="27"/>
  <c r="L942" i="27"/>
  <c r="H937" i="27"/>
  <c r="I924" i="27"/>
  <c r="I918" i="27"/>
  <c r="X913" i="27"/>
  <c r="H907" i="27"/>
  <c r="H900" i="27"/>
  <c r="I894" i="27"/>
  <c r="X889" i="27"/>
  <c r="I881" i="27"/>
  <c r="H872" i="27"/>
  <c r="L858" i="27"/>
  <c r="X851" i="27"/>
  <c r="I845" i="27"/>
  <c r="H842" i="27"/>
  <c r="L834" i="27"/>
  <c r="J979" i="27"/>
  <c r="H972" i="27"/>
  <c r="L969" i="27"/>
  <c r="X958" i="27"/>
  <c r="L946" i="27"/>
  <c r="L925" i="27"/>
  <c r="X922" i="27"/>
  <c r="X918" i="27"/>
  <c r="J910" i="27"/>
  <c r="J899" i="27"/>
  <c r="H894" i="27"/>
  <c r="L886" i="27"/>
  <c r="J862" i="27"/>
  <c r="H795" i="27"/>
  <c r="J795" i="27"/>
  <c r="H775" i="27"/>
  <c r="X761" i="27"/>
  <c r="H746" i="27"/>
  <c r="I711" i="27"/>
  <c r="I680" i="27"/>
  <c r="H663" i="27"/>
  <c r="H625" i="27"/>
  <c r="X608" i="27"/>
  <c r="J572" i="27"/>
  <c r="H691" i="27"/>
  <c r="H684" i="27"/>
  <c r="X655" i="27"/>
  <c r="I575" i="27"/>
  <c r="H815" i="27"/>
  <c r="I806" i="27"/>
  <c r="H797" i="27"/>
  <c r="I791" i="27"/>
  <c r="L774" i="27"/>
  <c r="L736" i="27"/>
  <c r="L720" i="27"/>
  <c r="J649" i="27"/>
  <c r="H633" i="27"/>
  <c r="I606" i="27"/>
  <c r="I593" i="27"/>
  <c r="X593" i="27"/>
  <c r="X585" i="27"/>
  <c r="H776" i="27"/>
  <c r="J771" i="27"/>
  <c r="H762" i="27"/>
  <c r="I757" i="27"/>
  <c r="X739" i="27"/>
  <c r="J724" i="27"/>
  <c r="H671" i="27"/>
  <c r="J658" i="27"/>
  <c r="L628" i="27"/>
  <c r="H627" i="27"/>
  <c r="H609" i="27"/>
  <c r="L799" i="27"/>
  <c r="L781" i="27"/>
  <c r="I777" i="27"/>
  <c r="I771" i="27"/>
  <c r="H749" i="27"/>
  <c r="J705" i="27"/>
  <c r="H689" i="27"/>
  <c r="J673" i="27"/>
  <c r="X656" i="27"/>
  <c r="L650" i="27"/>
  <c r="L635" i="27"/>
  <c r="I617" i="27"/>
  <c r="J565" i="27"/>
  <c r="I825" i="27"/>
  <c r="I819" i="27"/>
  <c r="X786" i="27"/>
  <c r="L778" i="27"/>
  <c r="X774" i="27"/>
  <c r="H771" i="27"/>
  <c r="L761" i="27"/>
  <c r="L756" i="27"/>
  <c r="L731" i="27"/>
  <c r="L704" i="27"/>
  <c r="L680" i="27"/>
  <c r="J629" i="27"/>
  <c r="H752" i="27"/>
  <c r="H745" i="27"/>
  <c r="H679" i="27"/>
  <c r="H673" i="27"/>
  <c r="L553" i="27"/>
  <c r="I553" i="27"/>
  <c r="J832" i="27"/>
  <c r="L815" i="27"/>
  <c r="H799" i="27"/>
  <c r="X784" i="27"/>
  <c r="L779" i="27"/>
  <c r="L773" i="27"/>
  <c r="X769" i="27"/>
  <c r="J764" i="27"/>
  <c r="X758" i="27"/>
  <c r="J739" i="27"/>
  <c r="I731" i="27"/>
  <c r="I723" i="27"/>
  <c r="X717" i="27"/>
  <c r="H708" i="27"/>
  <c r="H697" i="27"/>
  <c r="L690" i="27"/>
  <c r="I674" i="27"/>
  <c r="I663" i="27"/>
  <c r="H642" i="27"/>
  <c r="L636" i="27"/>
  <c r="X602" i="27"/>
  <c r="J584" i="27"/>
  <c r="X584" i="27"/>
  <c r="J551" i="27"/>
  <c r="J527" i="27"/>
  <c r="I511" i="27"/>
  <c r="J476" i="27"/>
  <c r="I458" i="27"/>
  <c r="X439" i="27"/>
  <c r="J435" i="27"/>
  <c r="J428" i="27"/>
  <c r="L417" i="27"/>
  <c r="I693" i="27"/>
  <c r="H681" i="27"/>
  <c r="H652" i="27"/>
  <c r="X600" i="27"/>
  <c r="X559" i="27"/>
  <c r="H548" i="27"/>
  <c r="L543" i="27"/>
  <c r="I534" i="27"/>
  <c r="I527" i="27"/>
  <c r="I518" i="27"/>
  <c r="L512" i="27"/>
  <c r="I509" i="27"/>
  <c r="X502" i="27"/>
  <c r="H498" i="27"/>
  <c r="X491" i="27"/>
  <c r="I487" i="27"/>
  <c r="I478" i="27"/>
  <c r="L470" i="27"/>
  <c r="L464" i="27"/>
  <c r="X461" i="27"/>
  <c r="I432" i="27"/>
  <c r="L422" i="27"/>
  <c r="I599" i="27"/>
  <c r="X540" i="27"/>
  <c r="X527" i="27"/>
  <c r="H509" i="27"/>
  <c r="X487" i="27"/>
  <c r="H478" i="27"/>
  <c r="H474" i="27"/>
  <c r="H427" i="27"/>
  <c r="J600" i="27"/>
  <c r="L589" i="27"/>
  <c r="L559" i="27"/>
  <c r="X551" i="27"/>
  <c r="X534" i="27"/>
  <c r="X523" i="27"/>
  <c r="X503" i="27"/>
  <c r="H494" i="27"/>
  <c r="X470" i="27"/>
  <c r="L453" i="27"/>
  <c r="L441" i="27"/>
  <c r="H420" i="27"/>
  <c r="J588" i="27"/>
  <c r="J561" i="27"/>
  <c r="J535" i="27"/>
  <c r="J486" i="27"/>
  <c r="H448" i="27"/>
  <c r="L439" i="27"/>
  <c r="H431" i="27"/>
  <c r="J613" i="27"/>
  <c r="X570" i="27"/>
  <c r="I561" i="27"/>
  <c r="L544" i="27"/>
  <c r="I526" i="27"/>
  <c r="L507" i="27"/>
  <c r="I471" i="27"/>
  <c r="I436" i="27"/>
  <c r="L425" i="27"/>
  <c r="H424" i="27"/>
  <c r="I621" i="27"/>
  <c r="L603" i="27"/>
  <c r="H561" i="27"/>
  <c r="H552" i="27"/>
  <c r="J548" i="27"/>
  <c r="L540" i="27"/>
  <c r="H535" i="27"/>
  <c r="H526" i="27"/>
  <c r="H522" i="27"/>
  <c r="L509" i="27"/>
  <c r="J502" i="27"/>
  <c r="X495" i="27"/>
  <c r="H486" i="27"/>
  <c r="H482" i="27"/>
  <c r="L476" i="27"/>
  <c r="X471" i="27"/>
  <c r="L460" i="27"/>
  <c r="I447" i="27"/>
  <c r="H436" i="27"/>
  <c r="J429" i="27"/>
  <c r="J418" i="27"/>
  <c r="H411" i="27"/>
  <c r="L401" i="27"/>
  <c r="L398" i="27"/>
  <c r="J370" i="27"/>
  <c r="H365" i="27"/>
  <c r="H393" i="27"/>
  <c r="X380" i="27"/>
  <c r="L376" i="27"/>
  <c r="I401" i="27"/>
  <c r="L415" i="27"/>
  <c r="H401" i="27"/>
  <c r="H384" i="27"/>
  <c r="J379" i="27"/>
  <c r="X370" i="27"/>
  <c r="H361" i="27"/>
  <c r="I347" i="27"/>
  <c r="J444" i="27"/>
  <c r="X419" i="27"/>
  <c r="J413" i="27"/>
  <c r="I406" i="27"/>
  <c r="J402" i="27"/>
  <c r="L391" i="27"/>
  <c r="J374" i="27"/>
  <c r="L409" i="27"/>
  <c r="H406" i="27"/>
  <c r="J396" i="27"/>
  <c r="J377" i="27"/>
  <c r="I370" i="27"/>
  <c r="H343" i="27"/>
  <c r="I411" i="27"/>
  <c r="H388" i="27"/>
  <c r="I377" i="27"/>
  <c r="L356" i="27"/>
  <c r="I356" i="27"/>
  <c r="L359" i="27"/>
  <c r="X335" i="27"/>
  <c r="I327" i="27"/>
  <c r="L319" i="27"/>
  <c r="J312" i="27"/>
  <c r="J296" i="27"/>
  <c r="I252" i="27"/>
  <c r="J250" i="27"/>
  <c r="H363" i="27"/>
  <c r="L352" i="27"/>
  <c r="J338" i="27"/>
  <c r="X332" i="27"/>
  <c r="I323" i="27"/>
  <c r="J315" i="27"/>
  <c r="J304" i="27"/>
  <c r="L288" i="27"/>
  <c r="H332" i="27"/>
  <c r="H323" i="27"/>
  <c r="X310" i="27"/>
  <c r="I304" i="27"/>
  <c r="H279" i="27"/>
  <c r="J303" i="27"/>
  <c r="H263" i="27"/>
  <c r="L248" i="27"/>
  <c r="H285" i="27"/>
  <c r="L261" i="27"/>
  <c r="X319" i="27"/>
  <c r="X252" i="27"/>
  <c r="I239" i="27"/>
  <c r="H235" i="27"/>
  <c r="J387" i="27"/>
  <c r="X371" i="27"/>
  <c r="X364" i="27"/>
  <c r="J358" i="27"/>
  <c r="I353" i="27"/>
  <c r="H344" i="27"/>
  <c r="I337" i="27"/>
  <c r="X333" i="27"/>
  <c r="H328" i="27"/>
  <c r="J320" i="27"/>
  <c r="H316" i="27"/>
  <c r="H313" i="27"/>
  <c r="H305" i="27"/>
  <c r="L294" i="27"/>
  <c r="L259" i="27"/>
  <c r="J363" i="27"/>
  <c r="L323" i="27"/>
  <c r="I302" i="27"/>
  <c r="H292" i="27"/>
  <c r="X164" i="27"/>
  <c r="L146" i="27"/>
  <c r="L210" i="27"/>
  <c r="I194" i="27"/>
  <c r="J183" i="27"/>
  <c r="X171" i="27"/>
  <c r="L163" i="27"/>
  <c r="L237" i="27"/>
  <c r="L213" i="27"/>
  <c r="L202" i="27"/>
  <c r="L199" i="27"/>
  <c r="J190" i="27"/>
  <c r="H185" i="27"/>
  <c r="J181" i="27"/>
  <c r="J163" i="27"/>
  <c r="X153" i="27"/>
  <c r="J118" i="27"/>
  <c r="X118" i="27"/>
  <c r="L246" i="27"/>
  <c r="L231" i="27"/>
  <c r="I218" i="27"/>
  <c r="I204" i="27"/>
  <c r="I188" i="27"/>
  <c r="H179" i="27"/>
  <c r="X167" i="27"/>
  <c r="I166" i="27"/>
  <c r="I152" i="27"/>
  <c r="I133" i="27"/>
  <c r="X133" i="27"/>
  <c r="J104" i="27"/>
  <c r="L244" i="27"/>
  <c r="L229" i="27"/>
  <c r="I213" i="27"/>
  <c r="H204" i="27"/>
  <c r="I199" i="27"/>
  <c r="H190" i="27"/>
  <c r="X181" i="27"/>
  <c r="H164" i="27"/>
  <c r="X202" i="27"/>
  <c r="I162" i="27"/>
  <c r="I158" i="27"/>
  <c r="I153" i="27"/>
  <c r="X165" i="27"/>
  <c r="J154" i="27"/>
  <c r="J128" i="27"/>
  <c r="J121" i="27"/>
  <c r="X229" i="27"/>
  <c r="H225" i="27"/>
  <c r="X193" i="27"/>
  <c r="H180" i="27"/>
  <c r="X163" i="27"/>
  <c r="J157" i="27"/>
  <c r="J109" i="27"/>
  <c r="X77" i="27"/>
  <c r="J69" i="27"/>
  <c r="H29" i="27"/>
  <c r="L87" i="27"/>
  <c r="X73" i="27"/>
  <c r="L61" i="27"/>
  <c r="X54" i="27"/>
  <c r="I50" i="27"/>
  <c r="J80" i="27"/>
  <c r="J51" i="27"/>
  <c r="L11" i="27"/>
  <c r="X96" i="27"/>
  <c r="X82" i="27"/>
  <c r="I61" i="27"/>
  <c r="I51" i="27"/>
  <c r="X80" i="27"/>
  <c r="H55" i="27"/>
  <c r="J25" i="27"/>
  <c r="L33" i="27"/>
  <c r="L12" i="27"/>
  <c r="L130" i="27"/>
  <c r="J88" i="27"/>
  <c r="I81" i="27"/>
  <c r="L73" i="27"/>
  <c r="H66" i="27"/>
  <c r="J56" i="27"/>
  <c r="L47" i="27"/>
  <c r="H34" i="27"/>
  <c r="H25" i="27"/>
  <c r="I150" i="27"/>
  <c r="J140" i="27"/>
  <c r="L129" i="27"/>
  <c r="X112" i="27"/>
  <c r="L105" i="27"/>
  <c r="L95" i="27"/>
  <c r="I77" i="27"/>
  <c r="L69" i="27"/>
  <c r="H38" i="27"/>
  <c r="H10" i="27"/>
  <c r="L31" i="27"/>
  <c r="L37" i="27"/>
  <c r="I33" i="27"/>
  <c r="H26" i="27"/>
  <c r="J9" i="27"/>
  <c r="I48" i="27"/>
  <c r="H39" i="27"/>
  <c r="H35" i="27"/>
  <c r="I31" i="27"/>
  <c r="L19" i="27"/>
  <c r="L21" i="27"/>
  <c r="H13" i="27"/>
  <c r="H9" i="27"/>
  <c r="H5" i="27"/>
  <c r="I42" i="27"/>
  <c r="J36" i="27"/>
  <c r="I21" i="27"/>
  <c r="I17" i="27"/>
  <c r="J8" i="27"/>
  <c r="H42" i="27"/>
  <c r="I36" i="27"/>
  <c r="J748" i="27"/>
  <c r="X749" i="27"/>
  <c r="L749" i="27"/>
  <c r="J749" i="27"/>
  <c r="I749" i="27"/>
  <c r="J744" i="27"/>
  <c r="I741" i="27"/>
  <c r="J753" i="27"/>
  <c r="I737" i="27"/>
  <c r="I721" i="27"/>
  <c r="I705" i="27"/>
  <c r="J691" i="27"/>
  <c r="J683" i="27"/>
  <c r="J675" i="27"/>
  <c r="X662" i="27"/>
  <c r="I645" i="27"/>
  <c r="L696" i="27"/>
  <c r="X685" i="27"/>
  <c r="I675" i="27"/>
  <c r="I659" i="27"/>
  <c r="X684" i="27"/>
  <c r="X668" i="27"/>
  <c r="J648" i="27"/>
  <c r="X694" i="27"/>
  <c r="X667" i="27"/>
  <c r="I709" i="27"/>
  <c r="X690" i="27"/>
  <c r="J679" i="27"/>
  <c r="L670" i="27"/>
  <c r="X658" i="27"/>
  <c r="X681" i="27"/>
  <c r="X657" i="27"/>
  <c r="X688" i="27"/>
  <c r="I678" i="27"/>
  <c r="L668" i="27"/>
  <c r="J697" i="27"/>
  <c r="X687" i="27"/>
  <c r="X679" i="27"/>
  <c r="X671" i="27"/>
  <c r="X663" i="27"/>
  <c r="H655" i="27"/>
  <c r="L655" i="27"/>
  <c r="H646" i="27"/>
  <c r="J635" i="27"/>
  <c r="H651" i="27"/>
  <c r="H634" i="27"/>
  <c r="I623" i="27"/>
  <c r="J927" i="27"/>
  <c r="I839" i="27"/>
  <c r="H738" i="27"/>
  <c r="J627" i="27"/>
  <c r="J601" i="27"/>
  <c r="I581" i="27"/>
  <c r="H549" i="27"/>
  <c r="I543" i="27"/>
  <c r="J990" i="27"/>
  <c r="L986" i="27"/>
  <c r="J983" i="27"/>
  <c r="I980" i="27"/>
  <c r="H975" i="27"/>
  <c r="J965" i="27"/>
  <c r="X961" i="27"/>
  <c r="J958" i="27"/>
  <c r="J952" i="27"/>
  <c r="X948" i="27"/>
  <c r="L945" i="27"/>
  <c r="X938" i="27"/>
  <c r="X933" i="27"/>
  <c r="I927" i="27"/>
  <c r="H919" i="27"/>
  <c r="X911" i="27"/>
  <c r="I842" i="27"/>
  <c r="J750" i="27"/>
  <c r="H709" i="27"/>
  <c r="H682" i="27"/>
  <c r="H664" i="27"/>
  <c r="I611" i="27"/>
  <c r="J580" i="27"/>
  <c r="H547" i="27"/>
  <c r="H847" i="27"/>
  <c r="H814" i="27"/>
  <c r="H737" i="27"/>
  <c r="H723" i="27"/>
  <c r="H718" i="27"/>
  <c r="H711" i="27"/>
  <c r="H705" i="27"/>
  <c r="I685" i="27"/>
  <c r="I644" i="27"/>
  <c r="I632" i="27"/>
  <c r="I610" i="27"/>
  <c r="X578" i="27"/>
  <c r="L562" i="27"/>
  <c r="X548" i="27"/>
  <c r="J533" i="27"/>
  <c r="H450" i="27"/>
  <c r="L424" i="27"/>
  <c r="I910" i="27"/>
  <c r="J908" i="27"/>
  <c r="I905" i="27"/>
  <c r="H898" i="27"/>
  <c r="L896" i="27"/>
  <c r="I891" i="27"/>
  <c r="X888" i="27"/>
  <c r="H883" i="27"/>
  <c r="J880" i="27"/>
  <c r="X878" i="27"/>
  <c r="H874" i="27"/>
  <c r="L861" i="27"/>
  <c r="I858" i="27"/>
  <c r="H855" i="27"/>
  <c r="X849" i="27"/>
  <c r="J840" i="27"/>
  <c r="I838" i="27"/>
  <c r="H836" i="27"/>
  <c r="L833" i="27"/>
  <c r="J831" i="27"/>
  <c r="H827" i="27"/>
  <c r="H823" i="27"/>
  <c r="L821" i="27"/>
  <c r="J814" i="27"/>
  <c r="L808" i="27"/>
  <c r="L803" i="27"/>
  <c r="H788" i="27"/>
  <c r="H783" i="27"/>
  <c r="H779" i="27"/>
  <c r="L776" i="27"/>
  <c r="X763" i="27"/>
  <c r="J761" i="27"/>
  <c r="H757" i="27"/>
  <c r="L753" i="27"/>
  <c r="I747" i="27"/>
  <c r="X738" i="27"/>
  <c r="J737" i="27"/>
  <c r="L734" i="27"/>
  <c r="H731" i="27"/>
  <c r="X723" i="27"/>
  <c r="X721" i="27"/>
  <c r="J719" i="27"/>
  <c r="J717" i="27"/>
  <c r="H714" i="27"/>
  <c r="J709" i="27"/>
  <c r="I679" i="27"/>
  <c r="I669" i="27"/>
  <c r="I656" i="27"/>
  <c r="I635" i="27"/>
  <c r="I631" i="27"/>
  <c r="I601" i="27"/>
  <c r="I533" i="27"/>
  <c r="I445" i="27"/>
  <c r="J404" i="27"/>
  <c r="J452" i="27"/>
  <c r="L448" i="27"/>
  <c r="L443" i="27"/>
  <c r="X438" i="27"/>
  <c r="H429" i="27"/>
  <c r="I422" i="27"/>
  <c r="J405" i="27"/>
  <c r="H390" i="27"/>
  <c r="J373" i="27"/>
  <c r="H337" i="27"/>
  <c r="I320" i="27"/>
  <c r="L532" i="27"/>
  <c r="J529" i="27"/>
  <c r="H528" i="27"/>
  <c r="H520" i="27"/>
  <c r="X513" i="27"/>
  <c r="X512" i="27"/>
  <c r="H506" i="27"/>
  <c r="X504" i="27"/>
  <c r="I503" i="27"/>
  <c r="I498" i="27"/>
  <c r="I491" i="27"/>
  <c r="X485" i="27"/>
  <c r="I484" i="27"/>
  <c r="J479" i="27"/>
  <c r="J471" i="27"/>
  <c r="J466" i="27"/>
  <c r="L462" i="27"/>
  <c r="I435" i="27"/>
  <c r="J424" i="27"/>
  <c r="I410" i="27"/>
  <c r="I404" i="27"/>
  <c r="H364" i="27"/>
  <c r="H346" i="27"/>
  <c r="H333" i="27"/>
  <c r="I305" i="27"/>
  <c r="H293" i="27"/>
  <c r="H272" i="27"/>
  <c r="X395" i="27"/>
  <c r="X383" i="27"/>
  <c r="X366" i="27"/>
  <c r="J364" i="27"/>
  <c r="X352" i="27"/>
  <c r="J346" i="27"/>
  <c r="X331" i="27"/>
  <c r="X327" i="27"/>
  <c r="X322" i="27"/>
  <c r="L313" i="27"/>
  <c r="J311" i="27"/>
  <c r="L272" i="27"/>
  <c r="H265" i="27"/>
  <c r="H377" i="27"/>
  <c r="J262" i="27"/>
  <c r="X253" i="27"/>
  <c r="H251" i="27"/>
  <c r="H203" i="27"/>
  <c r="J203" i="27"/>
  <c r="I192" i="27"/>
  <c r="J134" i="27"/>
  <c r="H127" i="27"/>
  <c r="L107" i="27"/>
  <c r="J93" i="27"/>
  <c r="H238" i="27"/>
  <c r="H234" i="27"/>
  <c r="H230" i="27"/>
  <c r="J228" i="27"/>
  <c r="J192" i="27"/>
  <c r="J189" i="27"/>
  <c r="H151" i="27"/>
  <c r="H119" i="27"/>
  <c r="H95" i="27"/>
  <c r="H171" i="27"/>
  <c r="H165" i="27"/>
  <c r="H153" i="27"/>
  <c r="J124" i="27"/>
  <c r="I108" i="27"/>
  <c r="H89" i="27"/>
  <c r="H85" i="27"/>
  <c r="H69" i="27"/>
  <c r="I53" i="27"/>
  <c r="J185" i="27"/>
  <c r="X172" i="27"/>
  <c r="X168" i="27"/>
  <c r="J159" i="27"/>
  <c r="J156" i="27"/>
  <c r="X131" i="27"/>
  <c r="X127" i="27"/>
  <c r="X115" i="27"/>
  <c r="I113" i="27"/>
  <c r="X107" i="27"/>
  <c r="X103" i="27"/>
  <c r="X95" i="27"/>
  <c r="I85" i="27"/>
  <c r="H76" i="27"/>
  <c r="X65" i="27"/>
  <c r="H57" i="27"/>
  <c r="I29" i="27"/>
  <c r="I24" i="27"/>
  <c r="H56" i="27"/>
  <c r="J53" i="27"/>
  <c r="H50" i="27"/>
  <c r="L32" i="27"/>
  <c r="I19" i="27"/>
  <c r="I977" i="27"/>
  <c r="J923" i="27"/>
  <c r="I901" i="27"/>
  <c r="J868" i="27"/>
  <c r="I853" i="27"/>
  <c r="L845" i="27"/>
  <c r="L841" i="27"/>
  <c r="H813" i="27"/>
  <c r="J813" i="27"/>
  <c r="L805" i="27"/>
  <c r="X801" i="27"/>
  <c r="X790" i="27"/>
  <c r="X995" i="27"/>
  <c r="X983" i="27"/>
  <c r="I973" i="27"/>
  <c r="H967" i="27"/>
  <c r="X956" i="27"/>
  <c r="H954" i="27"/>
  <c r="H944" i="27"/>
  <c r="I925" i="27"/>
  <c r="I919" i="27"/>
  <c r="L915" i="27"/>
  <c r="L911" i="27"/>
  <c r="I904" i="27"/>
  <c r="L893" i="27"/>
  <c r="X890" i="27"/>
  <c r="L884" i="27"/>
  <c r="I877" i="27"/>
  <c r="I868" i="27"/>
  <c r="L860" i="27"/>
  <c r="J851" i="27"/>
  <c r="H921" i="27"/>
  <c r="H895" i="27"/>
  <c r="J889" i="27"/>
  <c r="J884" i="27"/>
  <c r="X852" i="27"/>
  <c r="H844" i="27"/>
  <c r="I833" i="27"/>
  <c r="I821" i="27"/>
  <c r="L816" i="27"/>
  <c r="L814" i="27"/>
  <c r="I996" i="27"/>
  <c r="X967" i="27"/>
  <c r="I953" i="27"/>
  <c r="L872" i="27"/>
  <c r="I847" i="27"/>
  <c r="L802" i="27"/>
  <c r="X979" i="27"/>
  <c r="X996" i="27"/>
  <c r="H994" i="27"/>
  <c r="I986" i="27"/>
  <c r="H982" i="27"/>
  <c r="I976" i="27"/>
  <c r="L970" i="27"/>
  <c r="L960" i="27"/>
  <c r="H957" i="27"/>
  <c r="H953" i="27"/>
  <c r="J939" i="27"/>
  <c r="I930" i="27"/>
  <c r="L922" i="27"/>
  <c r="X917" i="27"/>
  <c r="L903" i="27"/>
  <c r="J900" i="27"/>
  <c r="X893" i="27"/>
  <c r="H884" i="27"/>
  <c r="L881" i="27"/>
  <c r="L874" i="27"/>
  <c r="L862" i="27"/>
  <c r="L843" i="27"/>
  <c r="H798" i="27"/>
  <c r="I793" i="27"/>
  <c r="H793" i="27"/>
  <c r="I856" i="27"/>
  <c r="X847" i="27"/>
  <c r="X838" i="27"/>
  <c r="I789" i="27"/>
  <c r="I997" i="27"/>
  <c r="I983" i="27"/>
  <c r="L979" i="27"/>
  <c r="I970" i="27"/>
  <c r="H966" i="27"/>
  <c r="X955" i="27"/>
  <c r="X943" i="27"/>
  <c r="H939" i="27"/>
  <c r="L916" i="27"/>
  <c r="L910" i="27"/>
  <c r="H905" i="27"/>
  <c r="X900" i="27"/>
  <c r="L892" i="27"/>
  <c r="I883" i="27"/>
  <c r="X860" i="27"/>
  <c r="X842" i="27"/>
  <c r="L826" i="27"/>
  <c r="J811" i="27"/>
  <c r="H997" i="27"/>
  <c r="H993" i="27"/>
  <c r="J981" i="27"/>
  <c r="X972" i="27"/>
  <c r="H970" i="27"/>
  <c r="L959" i="27"/>
  <c r="J956" i="27"/>
  <c r="J944" i="27"/>
  <c r="X924" i="27"/>
  <c r="H922" i="27"/>
  <c r="H918" i="27"/>
  <c r="L904" i="27"/>
  <c r="J901" i="27"/>
  <c r="X894" i="27"/>
  <c r="X885" i="27"/>
  <c r="X795" i="27"/>
  <c r="J790" i="27"/>
  <c r="H778" i="27"/>
  <c r="I767" i="27"/>
  <c r="H761" i="27"/>
  <c r="I715" i="27"/>
  <c r="I703" i="27"/>
  <c r="H674" i="27"/>
  <c r="I625" i="27"/>
  <c r="L608" i="27"/>
  <c r="L605" i="27"/>
  <c r="J577" i="27"/>
  <c r="L572" i="27"/>
  <c r="J564" i="27"/>
  <c r="J695" i="27"/>
  <c r="X626" i="27"/>
  <c r="L575" i="27"/>
  <c r="X812" i="27"/>
  <c r="I803" i="27"/>
  <c r="X797" i="27"/>
  <c r="L786" i="27"/>
  <c r="L771" i="27"/>
  <c r="X751" i="27"/>
  <c r="L724" i="27"/>
  <c r="H668" i="27"/>
  <c r="I640" i="27"/>
  <c r="I633" i="27"/>
  <c r="L606" i="27"/>
  <c r="H585" i="27"/>
  <c r="L585" i="27"/>
  <c r="H794" i="27"/>
  <c r="J780" i="27"/>
  <c r="X762" i="27"/>
  <c r="H747" i="27"/>
  <c r="J736" i="27"/>
  <c r="J720" i="27"/>
  <c r="J698" i="27"/>
  <c r="I682" i="27"/>
  <c r="H661" i="27"/>
  <c r="X639" i="27"/>
  <c r="X627" i="27"/>
  <c r="J609" i="27"/>
  <c r="I598" i="27"/>
  <c r="I573" i="27"/>
  <c r="X780" i="27"/>
  <c r="L766" i="27"/>
  <c r="X755" i="27"/>
  <c r="I732" i="27"/>
  <c r="I724" i="27"/>
  <c r="L708" i="27"/>
  <c r="J669" i="27"/>
  <c r="J643" i="27"/>
  <c r="I576" i="27"/>
  <c r="I859" i="27"/>
  <c r="J799" i="27"/>
  <c r="H786" i="27"/>
  <c r="J781" i="27"/>
  <c r="L775" i="27"/>
  <c r="X771" i="27"/>
  <c r="X760" i="27"/>
  <c r="L750" i="27"/>
  <c r="J741" i="27"/>
  <c r="L735" i="27"/>
  <c r="L719" i="27"/>
  <c r="J708" i="27"/>
  <c r="J685" i="27"/>
  <c r="H644" i="27"/>
  <c r="I618" i="27"/>
  <c r="H669" i="27"/>
  <c r="J630" i="27"/>
  <c r="J830" i="27"/>
  <c r="J820" i="27"/>
  <c r="X799" i="27"/>
  <c r="L785" i="27"/>
  <c r="L782" i="27"/>
  <c r="X778" i="27"/>
  <c r="X772" i="27"/>
  <c r="H769" i="27"/>
  <c r="L759" i="27"/>
  <c r="I756" i="27"/>
  <c r="H740" i="27"/>
  <c r="I735" i="27"/>
  <c r="I727" i="27"/>
  <c r="I719" i="27"/>
  <c r="J711" i="27"/>
  <c r="J703" i="27"/>
  <c r="L677" i="27"/>
  <c r="J657" i="27"/>
  <c r="X640" i="27"/>
  <c r="L584" i="27"/>
  <c r="J540" i="27"/>
  <c r="J523" i="27"/>
  <c r="J487" i="27"/>
  <c r="J478" i="27"/>
  <c r="I463" i="27"/>
  <c r="J460" i="27"/>
  <c r="L445" i="27"/>
  <c r="J436" i="27"/>
  <c r="H417" i="27"/>
  <c r="X412" i="27"/>
  <c r="I570" i="27"/>
  <c r="L558" i="27"/>
  <c r="J549" i="27"/>
  <c r="H544" i="27"/>
  <c r="I540" i="27"/>
  <c r="I536" i="27"/>
  <c r="J525" i="27"/>
  <c r="J514" i="27"/>
  <c r="H507" i="27"/>
  <c r="H502" i="27"/>
  <c r="X498" i="27"/>
  <c r="L492" i="27"/>
  <c r="H489" i="27"/>
  <c r="L481" i="27"/>
  <c r="I472" i="27"/>
  <c r="L466" i="27"/>
  <c r="I460" i="27"/>
  <c r="J427" i="27"/>
  <c r="H422" i="27"/>
  <c r="L601" i="27"/>
  <c r="L569" i="27"/>
  <c r="H551" i="27"/>
  <c r="H536" i="27"/>
  <c r="H527" i="27"/>
  <c r="H518" i="27"/>
  <c r="H496" i="27"/>
  <c r="H487" i="27"/>
  <c r="X474" i="27"/>
  <c r="J451" i="27"/>
  <c r="H435" i="27"/>
  <c r="J438" i="27"/>
  <c r="L427" i="27"/>
  <c r="I412" i="27"/>
  <c r="I594" i="27"/>
  <c r="H587" i="27"/>
  <c r="J566" i="27"/>
  <c r="H560" i="27"/>
  <c r="L552" i="27"/>
  <c r="I547" i="27"/>
  <c r="H543" i="27"/>
  <c r="L535" i="27"/>
  <c r="L524" i="27"/>
  <c r="H521" i="27"/>
  <c r="H512" i="27"/>
  <c r="H503" i="27"/>
  <c r="H499" i="27"/>
  <c r="X483" i="27"/>
  <c r="H470" i="27"/>
  <c r="H457" i="27"/>
  <c r="J559" i="27"/>
  <c r="J491" i="27"/>
  <c r="X457" i="27"/>
  <c r="J445" i="27"/>
  <c r="X441" i="27"/>
  <c r="L433" i="27"/>
  <c r="X431" i="27"/>
  <c r="H579" i="27"/>
  <c r="X569" i="27"/>
  <c r="I552" i="27"/>
  <c r="X543" i="27"/>
  <c r="I535" i="27"/>
  <c r="L511" i="27"/>
  <c r="I486" i="27"/>
  <c r="L458" i="27"/>
  <c r="X440" i="27"/>
  <c r="L429" i="27"/>
  <c r="X601" i="27"/>
  <c r="H563" i="27"/>
  <c r="L551" i="27"/>
  <c r="J542" i="27"/>
  <c r="X535" i="27"/>
  <c r="X526" i="27"/>
  <c r="X522" i="27"/>
  <c r="J507" i="27"/>
  <c r="L496" i="27"/>
  <c r="I493" i="27"/>
  <c r="J489" i="27"/>
  <c r="H484" i="27"/>
  <c r="L478" i="27"/>
  <c r="L472" i="27"/>
  <c r="I469" i="27"/>
  <c r="I465" i="27"/>
  <c r="J458" i="27"/>
  <c r="J449" i="27"/>
  <c r="X437" i="27"/>
  <c r="H433" i="27"/>
  <c r="L428" i="27"/>
  <c r="X411" i="27"/>
  <c r="X400" i="27"/>
  <c r="J388" i="27"/>
  <c r="L370" i="27"/>
  <c r="L385" i="27"/>
  <c r="H376" i="27"/>
  <c r="X393" i="27"/>
  <c r="H345" i="27"/>
  <c r="J345" i="27"/>
  <c r="L396" i="27"/>
  <c r="X384" i="27"/>
  <c r="X377" i="27"/>
  <c r="L347" i="27"/>
  <c r="X347" i="27"/>
  <c r="J442" i="27"/>
  <c r="H419" i="27"/>
  <c r="H410" i="27"/>
  <c r="L400" i="27"/>
  <c r="L388" i="27"/>
  <c r="X379" i="27"/>
  <c r="J411" i="27"/>
  <c r="I402" i="27"/>
  <c r="L393" i="27"/>
  <c r="H373" i="27"/>
  <c r="I372" i="27"/>
  <c r="I400" i="27"/>
  <c r="J385" i="27"/>
  <c r="X356" i="27"/>
  <c r="L354" i="27"/>
  <c r="I334" i="27"/>
  <c r="H320" i="27"/>
  <c r="L315" i="27"/>
  <c r="L304" i="27"/>
  <c r="J252" i="27"/>
  <c r="I250" i="27"/>
  <c r="L368" i="27"/>
  <c r="J354" i="27"/>
  <c r="L348" i="27"/>
  <c r="L333" i="27"/>
  <c r="J319" i="27"/>
  <c r="J307" i="27"/>
  <c r="H297" i="27"/>
  <c r="I359" i="27"/>
  <c r="X338" i="27"/>
  <c r="X329" i="27"/>
  <c r="I319" i="27"/>
  <c r="I309" i="27"/>
  <c r="H277" i="27"/>
  <c r="L270" i="27"/>
  <c r="L298" i="27"/>
  <c r="J261" i="27"/>
  <c r="I340" i="27"/>
  <c r="L301" i="27"/>
  <c r="X250" i="27"/>
  <c r="L239" i="27"/>
  <c r="I235" i="27"/>
  <c r="J389" i="27"/>
  <c r="H371" i="27"/>
  <c r="L363" i="27"/>
  <c r="I360" i="27"/>
  <c r="J341" i="27"/>
  <c r="L327" i="27"/>
  <c r="I322" i="27"/>
  <c r="X316" i="27"/>
  <c r="J310" i="27"/>
  <c r="J292" i="27"/>
  <c r="J259" i="27"/>
  <c r="I254" i="27"/>
  <c r="J334" i="27"/>
  <c r="J294" i="27"/>
  <c r="L204" i="27"/>
  <c r="L190" i="27"/>
  <c r="L181" i="27"/>
  <c r="L165" i="27"/>
  <c r="I151" i="27"/>
  <c r="H102" i="27"/>
  <c r="J222" i="27"/>
  <c r="J210" i="27"/>
  <c r="J204" i="27"/>
  <c r="L195" i="27"/>
  <c r="H192" i="27"/>
  <c r="X185" i="27"/>
  <c r="I183" i="27"/>
  <c r="J175" i="27"/>
  <c r="L164" i="27"/>
  <c r="L155" i="27"/>
  <c r="L142" i="27"/>
  <c r="L242" i="27"/>
  <c r="J220" i="27"/>
  <c r="J213" i="27"/>
  <c r="I206" i="27"/>
  <c r="J199" i="27"/>
  <c r="I190" i="27"/>
  <c r="I181" i="27"/>
  <c r="J177" i="27"/>
  <c r="J158" i="27"/>
  <c r="L152" i="27"/>
  <c r="I104" i="27"/>
  <c r="J257" i="27"/>
  <c r="J242" i="27"/>
  <c r="I233" i="27"/>
  <c r="L227" i="27"/>
  <c r="I220" i="27"/>
  <c r="J216" i="27"/>
  <c r="J208" i="27"/>
  <c r="X199" i="27"/>
  <c r="L193" i="27"/>
  <c r="I186" i="27"/>
  <c r="H181" i="27"/>
  <c r="I165" i="27"/>
  <c r="H163" i="27"/>
  <c r="I159" i="27"/>
  <c r="X155" i="27"/>
  <c r="I193" i="27"/>
  <c r="X166" i="27"/>
  <c r="L128" i="27"/>
  <c r="I121" i="27"/>
  <c r="H240" i="27"/>
  <c r="X225" i="27"/>
  <c r="H193" i="27"/>
  <c r="X162" i="27"/>
  <c r="I138" i="27"/>
  <c r="I114" i="27"/>
  <c r="L78" i="27"/>
  <c r="I71" i="27"/>
  <c r="I54" i="27"/>
  <c r="L28" i="27"/>
  <c r="I141" i="27"/>
  <c r="I139" i="27"/>
  <c r="L80" i="27"/>
  <c r="H73" i="27"/>
  <c r="J59" i="27"/>
  <c r="H54" i="27"/>
  <c r="X50" i="27"/>
  <c r="J42" i="27"/>
  <c r="L26" i="27"/>
  <c r="I144" i="27"/>
  <c r="J125" i="27"/>
  <c r="J117" i="27"/>
  <c r="H78" i="27"/>
  <c r="I55" i="27"/>
  <c r="L25" i="27"/>
  <c r="L97" i="27"/>
  <c r="H80" i="27"/>
  <c r="X69" i="27"/>
  <c r="H51" i="27"/>
  <c r="H8" i="27"/>
  <c r="I25" i="27"/>
  <c r="L20" i="27"/>
  <c r="I148" i="27"/>
  <c r="L140" i="27"/>
  <c r="J119" i="27"/>
  <c r="I97" i="27"/>
  <c r="I79" i="27"/>
  <c r="L71" i="27"/>
  <c r="J67" i="27"/>
  <c r="L58" i="27"/>
  <c r="X51" i="27"/>
  <c r="J35" i="27"/>
  <c r="J29" i="27"/>
  <c r="L160" i="27"/>
  <c r="I137" i="27"/>
  <c r="I135" i="27"/>
  <c r="I131" i="27"/>
  <c r="L115" i="27"/>
  <c r="I96" i="27"/>
  <c r="I88" i="27"/>
  <c r="H81" i="27"/>
  <c r="I75" i="27"/>
  <c r="J58" i="27"/>
  <c r="L39" i="27"/>
  <c r="H14" i="27"/>
  <c r="L46" i="27"/>
  <c r="L44" i="27"/>
  <c r="I39" i="27"/>
  <c r="J31" i="27"/>
  <c r="I22" i="27"/>
  <c r="I18" i="27"/>
  <c r="J11" i="27"/>
  <c r="J3" i="27"/>
  <c r="H48" i="27"/>
  <c r="H22" i="27"/>
  <c r="H18" i="27"/>
  <c r="I13" i="27"/>
  <c r="I9" i="27"/>
  <c r="I5" i="27"/>
  <c r="H31" i="27"/>
  <c r="H3" i="27"/>
  <c r="J38" i="27"/>
  <c r="J14" i="27"/>
  <c r="J6" i="27"/>
  <c r="H21" i="27"/>
  <c r="I14" i="27"/>
  <c r="I10" i="27"/>
  <c r="I6" i="27"/>
  <c r="X754" i="27"/>
  <c r="J751" i="27"/>
  <c r="X752" i="27"/>
  <c r="L744" i="27"/>
  <c r="X744" i="27"/>
  <c r="X748" i="27"/>
  <c r="J746" i="27"/>
  <c r="H726" i="27"/>
  <c r="J694" i="27"/>
  <c r="I676" i="27"/>
  <c r="J667" i="27"/>
  <c r="H645" i="27"/>
  <c r="X645" i="27"/>
  <c r="I694" i="27"/>
  <c r="L689" i="27"/>
  <c r="X677" i="27"/>
  <c r="X669" i="27"/>
  <c r="X661" i="27"/>
  <c r="H648" i="27"/>
  <c r="X648" i="27"/>
  <c r="X675" i="27"/>
  <c r="I733" i="27"/>
  <c r="I701" i="27"/>
  <c r="J687" i="27"/>
  <c r="L678" i="27"/>
  <c r="X666" i="27"/>
  <c r="X689" i="27"/>
  <c r="J662" i="27"/>
  <c r="X693" i="27"/>
  <c r="X680" i="27"/>
  <c r="I670" i="27"/>
  <c r="L660" i="27"/>
  <c r="H695" i="27"/>
  <c r="H686" i="27"/>
  <c r="H678" i="27"/>
  <c r="H670" i="27"/>
  <c r="H662" i="27"/>
  <c r="I655" i="27"/>
  <c r="L643" i="27"/>
  <c r="X634" i="27"/>
  <c r="X653" i="27"/>
  <c r="J640" i="27"/>
  <c r="H623" i="27"/>
  <c r="X621" i="27"/>
  <c r="H604" i="27"/>
  <c r="X604" i="27"/>
  <c r="H639" i="27"/>
  <c r="X649" i="27"/>
  <c r="X636" i="27"/>
  <c r="H620" i="27"/>
  <c r="X637" i="27"/>
  <c r="I636" i="27"/>
  <c r="X629" i="27"/>
  <c r="L624" i="27"/>
  <c r="X618" i="27"/>
  <c r="L607" i="27"/>
  <c r="H626" i="27"/>
  <c r="I612" i="27"/>
  <c r="H576" i="27"/>
  <c r="H570" i="27"/>
  <c r="H584" i="27"/>
  <c r="H578" i="27"/>
  <c r="X616" i="27"/>
  <c r="H592" i="27"/>
  <c r="X589" i="27"/>
  <c r="H586" i="27"/>
  <c r="L574" i="27"/>
  <c r="L571" i="27"/>
  <c r="L566" i="27"/>
  <c r="H622" i="27"/>
  <c r="L599" i="27"/>
  <c r="X596" i="27"/>
  <c r="J583" i="27"/>
  <c r="I580" i="27"/>
  <c r="X566" i="27"/>
  <c r="X605" i="27"/>
  <c r="H591" i="27"/>
  <c r="I588" i="27"/>
  <c r="J579" i="27"/>
  <c r="I566" i="27"/>
  <c r="L612" i="27"/>
  <c r="J599" i="27"/>
  <c r="I596" i="27"/>
  <c r="I582" i="27"/>
  <c r="L576" i="27"/>
  <c r="X565" i="27"/>
  <c r="I299" i="27"/>
  <c r="I283" i="27"/>
  <c r="I267" i="27"/>
  <c r="I293" i="27"/>
  <c r="X277" i="27"/>
  <c r="I287" i="27"/>
  <c r="X271" i="27"/>
  <c r="X303" i="27"/>
  <c r="L297" i="27"/>
  <c r="L281" i="27"/>
  <c r="I301" i="27"/>
  <c r="J291" i="27"/>
  <c r="L275" i="27"/>
  <c r="J285" i="27"/>
  <c r="J269" i="27"/>
  <c r="L265" i="27"/>
  <c r="J295" i="27"/>
  <c r="L279" i="27"/>
  <c r="X289" i="27"/>
  <c r="I273" i="27"/>
  <c r="H267" i="27"/>
  <c r="X298" i="27"/>
  <c r="X294" i="27"/>
  <c r="X290" i="27"/>
  <c r="X286" i="27"/>
  <c r="X282" i="27"/>
  <c r="X278" i="27"/>
  <c r="X274" i="27"/>
  <c r="X270" i="27"/>
  <c r="X266" i="27"/>
  <c r="L302" i="27"/>
  <c r="X302" i="27"/>
  <c r="J150" i="27"/>
  <c r="H150" i="27"/>
  <c r="X144" i="27"/>
  <c r="L139" i="27"/>
  <c r="H134" i="27"/>
  <c r="L153" i="27"/>
  <c r="L145" i="27"/>
  <c r="L137" i="27"/>
  <c r="H125" i="27"/>
  <c r="J149" i="27"/>
  <c r="J133" i="27"/>
  <c r="X122" i="27"/>
  <c r="I118" i="27"/>
  <c r="J122" i="27"/>
  <c r="X126" i="27"/>
  <c r="H115" i="27"/>
  <c r="J114" i="27"/>
  <c r="H108" i="27"/>
  <c r="J98" i="27"/>
  <c r="H92" i="27"/>
  <c r="L99" i="27"/>
  <c r="I93" i="27"/>
  <c r="X110" i="27"/>
  <c r="X102" i="27"/>
  <c r="X94" i="27"/>
  <c r="I107" i="27"/>
  <c r="X116" i="27"/>
  <c r="L108" i="27"/>
  <c r="L100" i="27"/>
  <c r="H91" i="27"/>
  <c r="H621" i="27"/>
  <c r="I604" i="27"/>
  <c r="L641" i="27"/>
  <c r="I652" i="27"/>
  <c r="L646" i="27"/>
  <c r="H638" i="27"/>
  <c r="H632" i="27"/>
  <c r="X630" i="27"/>
  <c r="H637" i="27"/>
  <c r="H641" i="27"/>
  <c r="H629" i="27"/>
  <c r="H624" i="27"/>
  <c r="X624" i="27"/>
  <c r="J618" i="27"/>
  <c r="I607" i="27"/>
  <c r="H582" i="27"/>
  <c r="L626" i="27"/>
  <c r="H612" i="27"/>
  <c r="H598" i="27"/>
  <c r="L570" i="27"/>
  <c r="L578" i="27"/>
  <c r="H614" i="27"/>
  <c r="J605" i="27"/>
  <c r="H589" i="27"/>
  <c r="L586" i="27"/>
  <c r="X574" i="27"/>
  <c r="X571" i="27"/>
  <c r="L567" i="27"/>
  <c r="J616" i="27"/>
  <c r="X599" i="27"/>
  <c r="L596" i="27"/>
  <c r="H583" i="27"/>
  <c r="H580" i="27"/>
  <c r="J574" i="27"/>
  <c r="H605" i="27"/>
  <c r="J591" i="27"/>
  <c r="H588" i="27"/>
  <c r="J582" i="27"/>
  <c r="H567" i="27"/>
  <c r="H566" i="27"/>
  <c r="H613" i="27"/>
  <c r="H610" i="27"/>
  <c r="L598" i="27"/>
  <c r="X595" i="27"/>
  <c r="H574" i="27"/>
  <c r="H564" i="27"/>
  <c r="X299" i="27"/>
  <c r="X283" i="27"/>
  <c r="X267" i="27"/>
  <c r="X293" i="27"/>
  <c r="I277" i="27"/>
  <c r="X287" i="27"/>
  <c r="I271" i="27"/>
  <c r="I303" i="27"/>
  <c r="J297" i="27"/>
  <c r="J281" i="27"/>
  <c r="J301" i="27"/>
  <c r="L291" i="27"/>
  <c r="J275" i="27"/>
  <c r="L285" i="27"/>
  <c r="L269" i="27"/>
  <c r="J265" i="27"/>
  <c r="L295" i="27"/>
  <c r="J279" i="27"/>
  <c r="L289" i="27"/>
  <c r="X273" i="27"/>
  <c r="X300" i="27"/>
  <c r="X296" i="27"/>
  <c r="X292" i="27"/>
  <c r="X288" i="27"/>
  <c r="X284" i="27"/>
  <c r="X280" i="27"/>
  <c r="X276" i="27"/>
  <c r="X272" i="27"/>
  <c r="X268" i="27"/>
  <c r="X264" i="27"/>
  <c r="X263" i="27"/>
  <c r="J146" i="27"/>
  <c r="X148" i="27"/>
  <c r="L143" i="27"/>
  <c r="H138" i="27"/>
  <c r="X132" i="27"/>
  <c r="X146" i="27"/>
  <c r="X138" i="27"/>
  <c r="I125" i="27"/>
  <c r="J153" i="27"/>
  <c r="J137" i="27"/>
  <c r="H123" i="27"/>
  <c r="I122" i="27"/>
  <c r="X117" i="27"/>
  <c r="X123" i="27"/>
  <c r="L126" i="27"/>
  <c r="H111" i="27"/>
  <c r="L109" i="27"/>
  <c r="X101" i="27"/>
  <c r="L93" i="27"/>
  <c r="X99" i="27"/>
  <c r="X91" i="27"/>
  <c r="L110" i="27"/>
  <c r="L102" i="27"/>
  <c r="L94" i="27"/>
  <c r="I91" i="27"/>
  <c r="X108" i="27"/>
  <c r="X100" i="27"/>
  <c r="I94" i="27"/>
  <c r="L997" i="6"/>
  <c r="P997" i="6" s="1"/>
  <c r="I996" i="6"/>
  <c r="J994" i="6"/>
  <c r="H993" i="6"/>
  <c r="I992" i="6"/>
  <c r="L991" i="6"/>
  <c r="P991" i="6" s="1"/>
  <c r="AA989" i="6"/>
  <c r="I988" i="6"/>
  <c r="L987" i="6"/>
  <c r="P987" i="6" s="1"/>
  <c r="L986" i="6"/>
  <c r="P986" i="6" s="1"/>
  <c r="I985" i="6"/>
  <c r="L983" i="6"/>
  <c r="P983" i="6" s="1"/>
  <c r="L982" i="6"/>
  <c r="P982" i="6" s="1"/>
  <c r="I981" i="6"/>
  <c r="AA979" i="6"/>
  <c r="H979" i="6"/>
  <c r="L977" i="6"/>
  <c r="P977" i="6" s="1"/>
  <c r="L976" i="6"/>
  <c r="P976" i="6" s="1"/>
  <c r="H975" i="6"/>
  <c r="L973" i="6"/>
  <c r="P973" i="6" s="1"/>
  <c r="L972" i="6"/>
  <c r="P972" i="6" s="1"/>
  <c r="H971" i="6"/>
  <c r="L969" i="6"/>
  <c r="P969" i="6" s="1"/>
  <c r="L968" i="6"/>
  <c r="P968" i="6" s="1"/>
  <c r="H967" i="6"/>
  <c r="L965" i="6"/>
  <c r="P965" i="6" s="1"/>
  <c r="L964" i="6"/>
  <c r="P964" i="6" s="1"/>
  <c r="H963" i="6"/>
  <c r="L961" i="6"/>
  <c r="P961" i="6" s="1"/>
  <c r="L960" i="6"/>
  <c r="P960" i="6" s="1"/>
  <c r="H959" i="6"/>
  <c r="L957" i="6"/>
  <c r="P957" i="6" s="1"/>
  <c r="L956" i="6"/>
  <c r="P956" i="6" s="1"/>
  <c r="H955" i="6"/>
  <c r="L953" i="6"/>
  <c r="P953" i="6" s="1"/>
  <c r="L952" i="6"/>
  <c r="P952" i="6" s="1"/>
  <c r="H951" i="6"/>
  <c r="L949" i="6"/>
  <c r="P949" i="6" s="1"/>
  <c r="L948" i="6"/>
  <c r="P948" i="6" s="1"/>
  <c r="H947" i="6"/>
  <c r="L945" i="6"/>
  <c r="P945" i="6" s="1"/>
  <c r="L944" i="6"/>
  <c r="P944" i="6" s="1"/>
  <c r="H943" i="6"/>
  <c r="L941" i="6"/>
  <c r="P941" i="6" s="1"/>
  <c r="L940" i="6"/>
  <c r="P940" i="6" s="1"/>
  <c r="H939" i="6"/>
  <c r="L937" i="6"/>
  <c r="P937" i="6" s="1"/>
  <c r="L936" i="6"/>
  <c r="P936" i="6" s="1"/>
  <c r="H935" i="6"/>
  <c r="L933" i="6"/>
  <c r="P933" i="6" s="1"/>
  <c r="L932" i="6"/>
  <c r="P932" i="6" s="1"/>
  <c r="H931" i="6"/>
  <c r="L929" i="6"/>
  <c r="P929" i="6" s="1"/>
  <c r="L928" i="6"/>
  <c r="P928" i="6" s="1"/>
  <c r="H927" i="6"/>
  <c r="L925" i="6"/>
  <c r="P925" i="6" s="1"/>
  <c r="L924" i="6"/>
  <c r="P924" i="6" s="1"/>
  <c r="H923" i="6"/>
  <c r="L921" i="6"/>
  <c r="P921" i="6" s="1"/>
  <c r="L920" i="6"/>
  <c r="P920" i="6" s="1"/>
  <c r="H919" i="6"/>
  <c r="L917" i="6"/>
  <c r="P917" i="6" s="1"/>
  <c r="L916" i="6"/>
  <c r="P916" i="6" s="1"/>
  <c r="H915" i="6"/>
  <c r="L913" i="6"/>
  <c r="P913" i="6" s="1"/>
  <c r="L912" i="6"/>
  <c r="P912" i="6" s="1"/>
  <c r="H911" i="6"/>
  <c r="L909" i="6"/>
  <c r="P909" i="6" s="1"/>
  <c r="L908" i="6"/>
  <c r="P908" i="6" s="1"/>
  <c r="H907" i="6"/>
  <c r="L905" i="6"/>
  <c r="P905" i="6" s="1"/>
  <c r="L904" i="6"/>
  <c r="P904" i="6" s="1"/>
  <c r="H903" i="6"/>
  <c r="L901" i="6"/>
  <c r="P901" i="6" s="1"/>
  <c r="L900" i="6"/>
  <c r="P900" i="6" s="1"/>
  <c r="H899" i="6"/>
  <c r="L897" i="6"/>
  <c r="P897" i="6" s="1"/>
  <c r="L896" i="6"/>
  <c r="P896" i="6" s="1"/>
  <c r="H895" i="6"/>
  <c r="L893" i="6"/>
  <c r="P893" i="6" s="1"/>
  <c r="L892" i="6"/>
  <c r="P892" i="6" s="1"/>
  <c r="H891" i="6"/>
  <c r="L889" i="6"/>
  <c r="P889" i="6" s="1"/>
  <c r="L888" i="6"/>
  <c r="P888" i="6" s="1"/>
  <c r="H887" i="6"/>
  <c r="L885" i="6"/>
  <c r="P885" i="6" s="1"/>
  <c r="L884" i="6"/>
  <c r="P884" i="6" s="1"/>
  <c r="H883" i="6"/>
  <c r="L881" i="6"/>
  <c r="P881" i="6" s="1"/>
  <c r="L880" i="6"/>
  <c r="P880" i="6" s="1"/>
  <c r="H879" i="6"/>
  <c r="L877" i="6"/>
  <c r="P877" i="6" s="1"/>
  <c r="AA875" i="6"/>
  <c r="J874" i="6"/>
  <c r="J873" i="6"/>
  <c r="J872" i="6"/>
  <c r="H871" i="6"/>
  <c r="L869" i="6"/>
  <c r="P869" i="6" s="1"/>
  <c r="AA867" i="6"/>
  <c r="J866" i="6"/>
  <c r="J865" i="6"/>
  <c r="J864" i="6"/>
  <c r="H863" i="6"/>
  <c r="L861" i="6"/>
  <c r="P861" i="6" s="1"/>
  <c r="J860" i="6"/>
  <c r="H859" i="6"/>
  <c r="AA857" i="6"/>
  <c r="H857" i="6"/>
  <c r="AA855" i="6"/>
  <c r="L854" i="6"/>
  <c r="P854" i="6" s="1"/>
  <c r="I853" i="6"/>
  <c r="H851" i="6"/>
  <c r="AA849" i="6"/>
  <c r="H849" i="6"/>
  <c r="H847" i="6"/>
  <c r="AA845" i="6"/>
  <c r="H845" i="6"/>
  <c r="L842" i="6"/>
  <c r="P842" i="6" s="1"/>
  <c r="I841" i="6"/>
  <c r="H839" i="6"/>
  <c r="L837" i="6"/>
  <c r="P837" i="6" s="1"/>
  <c r="L836" i="6"/>
  <c r="P836" i="6" s="1"/>
  <c r="L834" i="6"/>
  <c r="P834" i="6" s="1"/>
  <c r="I833" i="6"/>
  <c r="AA831" i="6"/>
  <c r="L830" i="6"/>
  <c r="P830" i="6" s="1"/>
  <c r="AA827" i="6"/>
  <c r="L826" i="6"/>
  <c r="P826" i="6" s="1"/>
  <c r="J825" i="6"/>
  <c r="J824" i="6"/>
  <c r="I823" i="6"/>
  <c r="J822" i="6"/>
  <c r="J821" i="6"/>
  <c r="L820" i="6"/>
  <c r="P820" i="6" s="1"/>
  <c r="AA819" i="6"/>
  <c r="L819" i="6"/>
  <c r="P819" i="6" s="1"/>
  <c r="H818" i="6"/>
  <c r="L817" i="6"/>
  <c r="P817" i="6" s="1"/>
  <c r="I816" i="6"/>
  <c r="L815" i="6"/>
  <c r="P815" i="6" s="1"/>
  <c r="I814" i="6"/>
  <c r="L813" i="6"/>
  <c r="P813" i="6" s="1"/>
  <c r="I812" i="6"/>
  <c r="L811" i="6"/>
  <c r="P811" i="6" s="1"/>
  <c r="I810" i="6"/>
  <c r="L809" i="6"/>
  <c r="P809" i="6" s="1"/>
  <c r="I808" i="6"/>
  <c r="L807" i="6"/>
  <c r="P807" i="6" s="1"/>
  <c r="I806" i="6"/>
  <c r="L805" i="6"/>
  <c r="P805" i="6" s="1"/>
  <c r="I804" i="6"/>
  <c r="L803" i="6"/>
  <c r="P803" i="6" s="1"/>
  <c r="I802" i="6"/>
  <c r="L801" i="6"/>
  <c r="P801" i="6" s="1"/>
  <c r="H800" i="6"/>
  <c r="L798" i="6"/>
  <c r="P798" i="6" s="1"/>
  <c r="I797" i="6"/>
  <c r="L796" i="6"/>
  <c r="P796" i="6" s="1"/>
  <c r="L795" i="6"/>
  <c r="P795" i="6" s="1"/>
  <c r="AA794" i="6"/>
  <c r="H792" i="6"/>
  <c r="I788" i="6"/>
  <c r="L787" i="6"/>
  <c r="P787" i="6" s="1"/>
  <c r="L785" i="6"/>
  <c r="P785" i="6" s="1"/>
  <c r="I784" i="6"/>
  <c r="I782" i="6"/>
  <c r="J781" i="6"/>
  <c r="H780" i="6"/>
  <c r="L778" i="6"/>
  <c r="P778" i="6" s="1"/>
  <c r="H774" i="6"/>
  <c r="I772" i="6"/>
  <c r="L771" i="6"/>
  <c r="P771" i="6" s="1"/>
  <c r="L770" i="6"/>
  <c r="P770" i="6" s="1"/>
  <c r="J768" i="6"/>
  <c r="I767" i="6"/>
  <c r="J766" i="6"/>
  <c r="J764" i="6"/>
  <c r="J763" i="6"/>
  <c r="I756" i="6"/>
  <c r="L755" i="6"/>
  <c r="P755" i="6" s="1"/>
  <c r="L754" i="6"/>
  <c r="P754" i="6" s="1"/>
  <c r="J752" i="6"/>
  <c r="L751" i="6"/>
  <c r="P751" i="6" s="1"/>
  <c r="H750" i="6"/>
  <c r="AA748" i="6"/>
  <c r="I748" i="6"/>
  <c r="I747" i="6"/>
  <c r="AA744" i="6"/>
  <c r="L740" i="6"/>
  <c r="P740" i="6" s="1"/>
  <c r="I739" i="6"/>
  <c r="H738" i="6"/>
  <c r="J736" i="6"/>
  <c r="L735" i="6"/>
  <c r="P735" i="6" s="1"/>
  <c r="H734" i="6"/>
  <c r="AA732" i="6"/>
  <c r="I732" i="6"/>
  <c r="I731" i="6"/>
  <c r="AA728" i="6"/>
  <c r="I724" i="6"/>
  <c r="L723" i="6"/>
  <c r="P723" i="6" s="1"/>
  <c r="J722" i="6"/>
  <c r="J721" i="6"/>
  <c r="I720" i="6"/>
  <c r="L718" i="6"/>
  <c r="P718" i="6" s="1"/>
  <c r="I717" i="6"/>
  <c r="L716" i="6"/>
  <c r="P716" i="6" s="1"/>
  <c r="L715" i="6"/>
  <c r="P715" i="6" s="1"/>
  <c r="AA714" i="6"/>
  <c r="I713" i="6"/>
  <c r="I708" i="6"/>
  <c r="L707" i="6"/>
  <c r="P707" i="6" s="1"/>
  <c r="J706" i="6"/>
  <c r="J705" i="6"/>
  <c r="H704" i="6"/>
  <c r="I702" i="6"/>
  <c r="J701" i="6"/>
  <c r="H700" i="6"/>
  <c r="L698" i="6"/>
  <c r="P698" i="6" s="1"/>
  <c r="H694" i="6"/>
  <c r="AA692" i="6"/>
  <c r="H692" i="6"/>
  <c r="I690" i="6"/>
  <c r="J688" i="6"/>
  <c r="L687" i="6"/>
  <c r="P687" i="6" s="1"/>
  <c r="H686" i="6"/>
  <c r="AA684" i="6"/>
  <c r="I684" i="6"/>
  <c r="I683" i="6"/>
  <c r="J682" i="6"/>
  <c r="I679" i="6"/>
  <c r="I676" i="6"/>
  <c r="L675" i="6"/>
  <c r="P675" i="6" s="1"/>
  <c r="J674" i="6"/>
  <c r="AA672" i="6"/>
  <c r="I672" i="6"/>
  <c r="H670" i="6"/>
  <c r="L668" i="6"/>
  <c r="P668" i="6" s="1"/>
  <c r="L667" i="6"/>
  <c r="P667" i="6" s="1"/>
  <c r="I664" i="6"/>
  <c r="I663" i="6"/>
  <c r="J662" i="6"/>
  <c r="L659" i="6"/>
  <c r="P659" i="6" s="1"/>
  <c r="H658" i="6"/>
  <c r="L656" i="6"/>
  <c r="P656" i="6" s="1"/>
  <c r="J654" i="6"/>
  <c r="AA653" i="6"/>
  <c r="AA652" i="6"/>
  <c r="I652" i="6"/>
  <c r="J650" i="6"/>
  <c r="I649" i="6"/>
  <c r="H648" i="6"/>
  <c r="J646" i="6"/>
  <c r="L643" i="6"/>
  <c r="P643" i="6" s="1"/>
  <c r="L641" i="6"/>
  <c r="P641" i="6" s="1"/>
  <c r="H640" i="6"/>
  <c r="L639" i="6"/>
  <c r="P639" i="6" s="1"/>
  <c r="AA638" i="6"/>
  <c r="H638" i="6"/>
  <c r="H636" i="6"/>
  <c r="H633" i="6"/>
  <c r="AA629" i="6"/>
  <c r="L627" i="6"/>
  <c r="P627" i="6" s="1"/>
  <c r="L625" i="6"/>
  <c r="P625" i="6" s="1"/>
  <c r="H624" i="6"/>
  <c r="I623" i="6"/>
  <c r="J622" i="6"/>
  <c r="AA620" i="6"/>
  <c r="I620" i="6"/>
  <c r="H618" i="6"/>
  <c r="L615" i="6"/>
  <c r="P615" i="6" s="1"/>
  <c r="L614" i="6"/>
  <c r="P614" i="6" s="1"/>
  <c r="H613" i="6"/>
  <c r="J611" i="6"/>
  <c r="L610" i="6"/>
  <c r="P610" i="6" s="1"/>
  <c r="I609" i="6"/>
  <c r="AA606" i="6"/>
  <c r="I606" i="6"/>
  <c r="AA603" i="6"/>
  <c r="J602" i="6"/>
  <c r="J600" i="6"/>
  <c r="J599" i="6"/>
  <c r="L597" i="6"/>
  <c r="P597" i="6" s="1"/>
  <c r="L596" i="6"/>
  <c r="P596" i="6" s="1"/>
  <c r="I595" i="6"/>
  <c r="L593" i="6"/>
  <c r="P593" i="6" s="1"/>
  <c r="AA592" i="6"/>
  <c r="L590" i="6"/>
  <c r="P590" i="6" s="1"/>
  <c r="L589" i="6"/>
  <c r="P589" i="6" s="1"/>
  <c r="H588" i="6"/>
  <c r="I587" i="6"/>
  <c r="I585" i="6"/>
  <c r="I583" i="6"/>
  <c r="H582" i="6"/>
  <c r="L581" i="6"/>
  <c r="P581" i="6" s="1"/>
  <c r="I580" i="6"/>
  <c r="H579" i="6"/>
  <c r="L577" i="6"/>
  <c r="P577" i="6" s="1"/>
  <c r="I574" i="6"/>
  <c r="I573" i="6"/>
  <c r="I572" i="6"/>
  <c r="J571" i="6"/>
  <c r="AA568" i="6"/>
  <c r="J568" i="6"/>
  <c r="J566" i="6"/>
  <c r="AA565" i="6"/>
  <c r="J563" i="6"/>
  <c r="H561" i="6"/>
  <c r="L558" i="6"/>
  <c r="P558" i="6" s="1"/>
  <c r="L556" i="6"/>
  <c r="P556" i="6" s="1"/>
  <c r="AA555" i="6"/>
  <c r="H555" i="6"/>
  <c r="L554" i="6"/>
  <c r="P554" i="6" s="1"/>
  <c r="H553" i="6"/>
  <c r="I551" i="6"/>
  <c r="L549" i="6"/>
  <c r="P549" i="6" s="1"/>
  <c r="H548" i="6"/>
  <c r="H547" i="6"/>
  <c r="J546" i="6"/>
  <c r="L545" i="6"/>
  <c r="P545" i="6" s="1"/>
  <c r="J544" i="6"/>
  <c r="AA542" i="6"/>
  <c r="L541" i="6"/>
  <c r="P541" i="6" s="1"/>
  <c r="I540" i="6"/>
  <c r="H539" i="6"/>
  <c r="L537" i="6"/>
  <c r="P537" i="6" s="1"/>
  <c r="I536" i="6"/>
  <c r="AA534" i="6"/>
  <c r="H534" i="6"/>
  <c r="AA531" i="6"/>
  <c r="J531" i="6"/>
  <c r="I530" i="6"/>
  <c r="H529" i="6"/>
  <c r="H528" i="6"/>
  <c r="H527" i="6"/>
  <c r="AA525" i="6"/>
  <c r="H525" i="6"/>
  <c r="AA523" i="6"/>
  <c r="H523" i="6"/>
  <c r="L521" i="6"/>
  <c r="P521" i="6" s="1"/>
  <c r="L519" i="6"/>
  <c r="P519" i="6" s="1"/>
  <c r="L517" i="6"/>
  <c r="P517" i="6" s="1"/>
  <c r="I516" i="6"/>
  <c r="I515" i="6"/>
  <c r="J514" i="6"/>
  <c r="H513" i="6"/>
  <c r="I511" i="6"/>
  <c r="J510" i="6"/>
  <c r="L508" i="6"/>
  <c r="P508" i="6" s="1"/>
  <c r="AA507" i="6"/>
  <c r="H507" i="6"/>
  <c r="H505" i="6"/>
  <c r="AA503" i="6"/>
  <c r="H503" i="6"/>
  <c r="J502" i="6"/>
  <c r="H500" i="6"/>
  <c r="L499" i="6"/>
  <c r="P499" i="6" s="1"/>
  <c r="H497" i="6"/>
  <c r="I495" i="6"/>
  <c r="L494" i="6"/>
  <c r="P494" i="6" s="1"/>
  <c r="L492" i="6"/>
  <c r="P492" i="6" s="1"/>
  <c r="AA491" i="6"/>
  <c r="H491" i="6"/>
  <c r="L490" i="6"/>
  <c r="P490" i="6" s="1"/>
  <c r="I487" i="6"/>
  <c r="I486" i="6"/>
  <c r="I484" i="6"/>
  <c r="J483" i="6"/>
  <c r="AA481" i="6"/>
  <c r="H480" i="6"/>
  <c r="L479" i="6"/>
  <c r="P479" i="6" s="1"/>
  <c r="L478" i="6"/>
  <c r="P478" i="6" s="1"/>
  <c r="L476" i="6"/>
  <c r="P476" i="6" s="1"/>
  <c r="AA475" i="6"/>
  <c r="H475" i="6"/>
  <c r="AA471" i="6"/>
  <c r="H471" i="6"/>
  <c r="J470" i="6"/>
  <c r="H468" i="6"/>
  <c r="L467" i="6"/>
  <c r="P467" i="6" s="1"/>
  <c r="AA465" i="6"/>
  <c r="AA463" i="6"/>
  <c r="H463" i="6"/>
  <c r="I462" i="6"/>
  <c r="H460" i="6"/>
  <c r="L459" i="6"/>
  <c r="P459" i="6" s="1"/>
  <c r="AA458" i="6"/>
  <c r="H456" i="6"/>
  <c r="L455" i="6"/>
  <c r="P455" i="6" s="1"/>
  <c r="I454" i="6"/>
  <c r="I452" i="6"/>
  <c r="J451" i="6"/>
  <c r="I448" i="6"/>
  <c r="J447" i="6"/>
  <c r="I444" i="6"/>
  <c r="J443" i="6"/>
  <c r="J442" i="6"/>
  <c r="J440" i="6"/>
  <c r="AA439" i="6"/>
  <c r="J439" i="6"/>
  <c r="J436" i="6"/>
  <c r="AA434" i="6"/>
  <c r="I434" i="6"/>
  <c r="I431" i="6"/>
  <c r="I430" i="6"/>
  <c r="I427" i="6"/>
  <c r="H425" i="6"/>
  <c r="AA423" i="6"/>
  <c r="J423" i="6"/>
  <c r="H422" i="6"/>
  <c r="L419" i="6"/>
  <c r="P419" i="6" s="1"/>
  <c r="AA418" i="6"/>
  <c r="I417" i="6"/>
  <c r="I415" i="6"/>
  <c r="L414" i="6"/>
  <c r="P414" i="6" s="1"/>
  <c r="H413" i="6"/>
  <c r="I412" i="6"/>
  <c r="L411" i="6"/>
  <c r="P411" i="6" s="1"/>
  <c r="H410" i="6"/>
  <c r="H408" i="6"/>
  <c r="I407" i="6"/>
  <c r="L406" i="6"/>
  <c r="P406" i="6" s="1"/>
  <c r="AA404" i="6"/>
  <c r="H404" i="6"/>
  <c r="AA402" i="6"/>
  <c r="I402" i="6"/>
  <c r="I401" i="6"/>
  <c r="H400" i="6"/>
  <c r="J399" i="6"/>
  <c r="AA395" i="6"/>
  <c r="J395" i="6"/>
  <c r="H393" i="6"/>
  <c r="L391" i="6"/>
  <c r="P391" i="6" s="1"/>
  <c r="AA390" i="6"/>
  <c r="I390" i="6"/>
  <c r="H389" i="6"/>
  <c r="AA387" i="6"/>
  <c r="J387" i="6"/>
  <c r="L385" i="6"/>
  <c r="P385" i="6" s="1"/>
  <c r="L384" i="6"/>
  <c r="P384" i="6" s="1"/>
  <c r="L383" i="6"/>
  <c r="P383" i="6" s="1"/>
  <c r="AA382" i="6"/>
  <c r="H382" i="6"/>
  <c r="H379" i="6"/>
  <c r="I377" i="6"/>
  <c r="I375" i="6"/>
  <c r="L374" i="6"/>
  <c r="P374" i="6" s="1"/>
  <c r="L373" i="6"/>
  <c r="P373" i="6" s="1"/>
  <c r="AA372" i="6"/>
  <c r="I372" i="6"/>
  <c r="J371" i="6"/>
  <c r="H368" i="6"/>
  <c r="J367" i="6"/>
  <c r="L366" i="6"/>
  <c r="P366" i="6" s="1"/>
  <c r="L365" i="6"/>
  <c r="P365" i="6" s="1"/>
  <c r="H364" i="6"/>
  <c r="J362" i="6"/>
  <c r="AA361" i="6"/>
  <c r="L358" i="6"/>
  <c r="P358" i="6" s="1"/>
  <c r="J357" i="6"/>
  <c r="L356" i="6"/>
  <c r="P356" i="6" s="1"/>
  <c r="H354" i="6"/>
  <c r="L352" i="6"/>
  <c r="P352" i="6" s="1"/>
  <c r="H350" i="6"/>
  <c r="H349" i="6"/>
  <c r="J347" i="6"/>
  <c r="L346" i="6"/>
  <c r="P346" i="6" s="1"/>
  <c r="AA344" i="6"/>
  <c r="J342" i="6"/>
  <c r="L341" i="6"/>
  <c r="P341" i="6" s="1"/>
  <c r="J340" i="6"/>
  <c r="H338" i="6"/>
  <c r="H337" i="6"/>
  <c r="H336" i="6"/>
  <c r="L334" i="6"/>
  <c r="P334" i="6" s="1"/>
  <c r="J333" i="6"/>
  <c r="I332" i="6"/>
  <c r="I331" i="6"/>
  <c r="H330" i="6"/>
  <c r="AA328" i="6"/>
  <c r="H328" i="6"/>
  <c r="L326" i="6"/>
  <c r="P326" i="6" s="1"/>
  <c r="I325" i="6"/>
  <c r="L324" i="6"/>
  <c r="P324" i="6" s="1"/>
  <c r="J323" i="6"/>
  <c r="AA322" i="6"/>
  <c r="H322" i="6"/>
  <c r="I321" i="6"/>
  <c r="L320" i="6"/>
  <c r="P320" i="6" s="1"/>
  <c r="I319" i="6"/>
  <c r="L318" i="6"/>
  <c r="P318" i="6" s="1"/>
  <c r="I317" i="6"/>
  <c r="L316" i="6"/>
  <c r="P316" i="6" s="1"/>
  <c r="J315" i="6"/>
  <c r="L312" i="6"/>
  <c r="P312" i="6" s="1"/>
  <c r="AA310" i="6"/>
  <c r="H310" i="6"/>
  <c r="J308" i="6"/>
  <c r="J303" i="6"/>
  <c r="H302" i="6"/>
  <c r="J300" i="6"/>
  <c r="L299" i="6"/>
  <c r="P299" i="6" s="1"/>
  <c r="J298" i="6"/>
  <c r="I295" i="6"/>
  <c r="I294" i="6"/>
  <c r="J293" i="6"/>
  <c r="J292" i="6"/>
  <c r="J290" i="6"/>
  <c r="J289" i="6"/>
  <c r="L287" i="6"/>
  <c r="P287" i="6" s="1"/>
  <c r="I286" i="6"/>
  <c r="H284" i="6"/>
  <c r="AA280" i="6"/>
  <c r="I280" i="6"/>
  <c r="L278" i="6"/>
  <c r="P278" i="6" s="1"/>
  <c r="J277" i="6"/>
  <c r="I274" i="6"/>
  <c r="AA272" i="6"/>
  <c r="I271" i="6"/>
  <c r="H270" i="6"/>
  <c r="H268" i="6"/>
  <c r="I267" i="6"/>
  <c r="H266" i="6"/>
  <c r="AA264" i="6"/>
  <c r="I264" i="6"/>
  <c r="J262" i="6"/>
  <c r="J261" i="6"/>
  <c r="I259" i="6"/>
  <c r="L258" i="6"/>
  <c r="P258" i="6" s="1"/>
  <c r="J257" i="6"/>
  <c r="J255" i="6"/>
  <c r="I253" i="6"/>
  <c r="H252" i="6"/>
  <c r="J250" i="6"/>
  <c r="L248" i="6"/>
  <c r="P248" i="6" s="1"/>
  <c r="J247" i="6"/>
  <c r="H246" i="6"/>
  <c r="L242" i="6"/>
  <c r="P242" i="6" s="1"/>
  <c r="I236" i="6"/>
  <c r="J235" i="6"/>
  <c r="I234" i="6"/>
  <c r="J231" i="6"/>
  <c r="J230" i="6"/>
  <c r="J229" i="6"/>
  <c r="J228" i="6"/>
  <c r="J226" i="6"/>
  <c r="L225" i="6"/>
  <c r="P225" i="6" s="1"/>
  <c r="I221" i="6"/>
  <c r="J217" i="6"/>
  <c r="I213" i="6"/>
  <c r="I211" i="6"/>
  <c r="L209" i="6"/>
  <c r="P209" i="6" s="1"/>
  <c r="I207" i="6"/>
  <c r="L206" i="6"/>
  <c r="P206" i="6" s="1"/>
  <c r="L205" i="6"/>
  <c r="P205" i="6" s="1"/>
  <c r="J203" i="6"/>
  <c r="L197" i="6"/>
  <c r="P197" i="6" s="1"/>
  <c r="J195" i="6"/>
  <c r="H192" i="6"/>
  <c r="J190" i="6"/>
  <c r="J189" i="6"/>
  <c r="L187" i="6"/>
  <c r="P187" i="6" s="1"/>
  <c r="I184" i="6"/>
  <c r="I181" i="6"/>
  <c r="H180" i="6"/>
  <c r="L177" i="6"/>
  <c r="P177" i="6" s="1"/>
  <c r="L176" i="6"/>
  <c r="P176" i="6" s="1"/>
  <c r="L173" i="6"/>
  <c r="P173" i="6" s="1"/>
  <c r="L172" i="6"/>
  <c r="P172" i="6" s="1"/>
  <c r="H170" i="6"/>
  <c r="I168" i="6"/>
  <c r="J167" i="6"/>
  <c r="L166" i="6"/>
  <c r="P166" i="6" s="1"/>
  <c r="L165" i="6"/>
  <c r="P165" i="6" s="1"/>
  <c r="AA164" i="6"/>
  <c r="H164" i="6"/>
  <c r="H163" i="6"/>
  <c r="J161" i="6"/>
  <c r="L160" i="6"/>
  <c r="P160" i="6" s="1"/>
  <c r="H159" i="6"/>
  <c r="AA157" i="6"/>
  <c r="H157" i="6"/>
  <c r="J156" i="6"/>
  <c r="I155" i="6"/>
  <c r="I153" i="6"/>
  <c r="L151" i="6"/>
  <c r="P151" i="6" s="1"/>
  <c r="J148" i="6"/>
  <c r="L147" i="6"/>
  <c r="P147" i="6" s="1"/>
  <c r="L146" i="6"/>
  <c r="P146" i="6" s="1"/>
  <c r="L145" i="6"/>
  <c r="P145" i="6" s="1"/>
  <c r="J144" i="6"/>
  <c r="J143" i="6"/>
  <c r="I142" i="6"/>
  <c r="AA140" i="6"/>
  <c r="H140" i="6"/>
  <c r="I139" i="6"/>
  <c r="L138" i="6"/>
  <c r="P138" i="6" s="1"/>
  <c r="I137" i="6"/>
  <c r="L136" i="6"/>
  <c r="P136" i="6" s="1"/>
  <c r="AA135" i="6"/>
  <c r="I133" i="6"/>
  <c r="I132" i="6"/>
  <c r="I131" i="6"/>
  <c r="J130" i="6"/>
  <c r="AA128" i="6"/>
  <c r="H128" i="6"/>
  <c r="AA125" i="6"/>
  <c r="L124" i="6"/>
  <c r="P124" i="6" s="1"/>
  <c r="J123" i="6"/>
  <c r="AA122" i="6"/>
  <c r="H122" i="6"/>
  <c r="I120" i="6"/>
  <c r="L119" i="6"/>
  <c r="P119" i="6" s="1"/>
  <c r="L117" i="6"/>
  <c r="P117" i="6" s="1"/>
  <c r="H115" i="6"/>
  <c r="J114" i="6"/>
  <c r="L112" i="6"/>
  <c r="P112" i="6" s="1"/>
  <c r="H111" i="6"/>
  <c r="AA109" i="6"/>
  <c r="H109" i="6"/>
  <c r="J107" i="6"/>
  <c r="L105" i="6"/>
  <c r="P105" i="6" s="1"/>
  <c r="I102" i="6"/>
  <c r="AA100" i="6"/>
  <c r="J100" i="6"/>
  <c r="L97" i="6"/>
  <c r="P97" i="6" s="1"/>
  <c r="AA96" i="6"/>
  <c r="I93" i="6"/>
  <c r="L92" i="6"/>
  <c r="P92" i="6" s="1"/>
  <c r="J91" i="6"/>
  <c r="I89" i="6"/>
  <c r="AA86" i="6"/>
  <c r="AA84" i="6"/>
  <c r="J84" i="6"/>
  <c r="L82" i="6"/>
  <c r="P82" i="6" s="1"/>
  <c r="I81" i="6"/>
  <c r="J79" i="6"/>
  <c r="AA78" i="6"/>
  <c r="J77" i="6"/>
  <c r="H76" i="6"/>
  <c r="J75" i="6"/>
  <c r="AA73" i="6"/>
  <c r="I72" i="6"/>
  <c r="AA69" i="6"/>
  <c r="AA68" i="6"/>
  <c r="L67" i="6"/>
  <c r="P67" i="6" s="1"/>
  <c r="L66" i="6"/>
  <c r="P66" i="6" s="1"/>
  <c r="L65" i="6"/>
  <c r="P65" i="6" s="1"/>
  <c r="H63" i="6"/>
  <c r="I61" i="6"/>
  <c r="AA59" i="6"/>
  <c r="J59" i="6"/>
  <c r="H57" i="6"/>
  <c r="I56" i="6"/>
  <c r="J54" i="6"/>
  <c r="AA51" i="6"/>
  <c r="I48" i="6"/>
  <c r="L47" i="6"/>
  <c r="P47" i="6" s="1"/>
  <c r="I46" i="6"/>
  <c r="L44" i="6"/>
  <c r="P44" i="6" s="1"/>
  <c r="AA43" i="6"/>
  <c r="J42" i="6"/>
  <c r="AA41" i="6"/>
  <c r="H40" i="6"/>
  <c r="AA37" i="6"/>
  <c r="L37" i="6"/>
  <c r="P37" i="6" s="1"/>
  <c r="J36" i="6"/>
  <c r="AA28" i="6"/>
  <c r="J23" i="6"/>
  <c r="AA18" i="6"/>
  <c r="J17" i="6"/>
  <c r="H16" i="6"/>
  <c r="I15" i="6"/>
  <c r="J14" i="6"/>
  <c r="I10" i="6"/>
  <c r="J8" i="6"/>
  <c r="AA5" i="6"/>
  <c r="H4" i="6"/>
  <c r="I3" i="12"/>
  <c r="AA50" i="6"/>
  <c r="I57" i="6"/>
  <c r="L50" i="6"/>
  <c r="P50" i="6" s="1"/>
  <c r="J48" i="6"/>
  <c r="L33" i="6"/>
  <c r="P33" i="6" s="1"/>
  <c r="H28" i="6"/>
  <c r="L14" i="6"/>
  <c r="P14" i="6" s="1"/>
  <c r="J29" i="6"/>
  <c r="J49" i="6"/>
  <c r="AA44" i="6"/>
  <c r="AA39" i="6"/>
  <c r="I33" i="6"/>
  <c r="L31" i="6"/>
  <c r="P31" i="6" s="1"/>
  <c r="H24" i="6"/>
  <c r="L18" i="6"/>
  <c r="P18" i="6" s="1"/>
  <c r="L13" i="6"/>
  <c r="P13" i="6" s="1"/>
  <c r="H55" i="6"/>
  <c r="I49" i="6"/>
  <c r="H33" i="6"/>
  <c r="H29" i="6"/>
  <c r="J45" i="6"/>
  <c r="J40" i="6"/>
  <c r="L54" i="6"/>
  <c r="P54" i="6" s="1"/>
  <c r="I45" i="6"/>
  <c r="J37" i="6"/>
  <c r="I43" i="6"/>
  <c r="H34" i="6"/>
  <c r="J22" i="6"/>
  <c r="H996" i="6"/>
  <c r="AA860" i="6"/>
  <c r="L994" i="6"/>
  <c r="P994" i="6" s="1"/>
  <c r="AA852" i="6"/>
  <c r="AA851" i="6"/>
  <c r="L844" i="6"/>
  <c r="P844" i="6" s="1"/>
  <c r="H988" i="6"/>
  <c r="J988" i="6"/>
  <c r="L872" i="6"/>
  <c r="P872" i="6" s="1"/>
  <c r="L864" i="6"/>
  <c r="P864" i="6" s="1"/>
  <c r="I855" i="6"/>
  <c r="AA848" i="6"/>
  <c r="AA847" i="6"/>
  <c r="L840" i="6"/>
  <c r="P840" i="6" s="1"/>
  <c r="I829" i="6"/>
  <c r="AA793" i="6"/>
  <c r="I793" i="6"/>
  <c r="L793" i="6"/>
  <c r="P793" i="6" s="1"/>
  <c r="H789" i="6"/>
  <c r="H759" i="6"/>
  <c r="J759" i="6"/>
  <c r="I759" i="6"/>
  <c r="AA754" i="6"/>
  <c r="J754" i="6"/>
  <c r="AA998" i="6"/>
  <c r="I851" i="6"/>
  <c r="AA844" i="6"/>
  <c r="AA843" i="6"/>
  <c r="L990" i="6"/>
  <c r="P990" i="6" s="1"/>
  <c r="AA984" i="6"/>
  <c r="AA976" i="6"/>
  <c r="AA972" i="6"/>
  <c r="AA968" i="6"/>
  <c r="H964" i="6"/>
  <c r="I964" i="6"/>
  <c r="AA960" i="6"/>
  <c r="H956" i="6"/>
  <c r="I956" i="6"/>
  <c r="AA952" i="6"/>
  <c r="H948" i="6"/>
  <c r="I948" i="6"/>
  <c r="AA944" i="6"/>
  <c r="H940" i="6"/>
  <c r="I940" i="6"/>
  <c r="AA936" i="6"/>
  <c r="H932" i="6"/>
  <c r="I932" i="6"/>
  <c r="AA928" i="6"/>
  <c r="H924" i="6"/>
  <c r="I924" i="6"/>
  <c r="AA920" i="6"/>
  <c r="H916" i="6"/>
  <c r="I916" i="6"/>
  <c r="AA912" i="6"/>
  <c r="H908" i="6"/>
  <c r="I908" i="6"/>
  <c r="AA904" i="6"/>
  <c r="H900" i="6"/>
  <c r="I900" i="6"/>
  <c r="AA896" i="6"/>
  <c r="H892" i="6"/>
  <c r="I892" i="6"/>
  <c r="AA888" i="6"/>
  <c r="H884" i="6"/>
  <c r="I884" i="6"/>
  <c r="AA880" i="6"/>
  <c r="H876" i="6"/>
  <c r="I876" i="6"/>
  <c r="AA872" i="6"/>
  <c r="H868" i="6"/>
  <c r="I868" i="6"/>
  <c r="AA864" i="6"/>
  <c r="L847" i="6"/>
  <c r="P847" i="6" s="1"/>
  <c r="H840" i="6"/>
  <c r="I840" i="6"/>
  <c r="L996" i="6"/>
  <c r="P996" i="6" s="1"/>
  <c r="H994" i="6"/>
  <c r="AA980" i="6"/>
  <c r="J996" i="6"/>
  <c r="I843" i="6"/>
  <c r="H836" i="6"/>
  <c r="I836" i="6"/>
  <c r="AA786" i="6"/>
  <c r="J786" i="6"/>
  <c r="I778" i="6"/>
  <c r="AA990" i="6"/>
  <c r="I839" i="6"/>
  <c r="AA832" i="6"/>
  <c r="L827" i="6"/>
  <c r="P827" i="6" s="1"/>
  <c r="AA774" i="6"/>
  <c r="L774" i="6"/>
  <c r="P774" i="6" s="1"/>
  <c r="I774" i="6"/>
  <c r="L835" i="6"/>
  <c r="P835" i="6" s="1"/>
  <c r="H997" i="6"/>
  <c r="AA856" i="6"/>
  <c r="I831" i="6"/>
  <c r="L825" i="6"/>
  <c r="P825" i="6" s="1"/>
  <c r="H794" i="6"/>
  <c r="J794" i="6"/>
  <c r="AA790" i="6"/>
  <c r="L790" i="6"/>
  <c r="P790" i="6" s="1"/>
  <c r="H769" i="6"/>
  <c r="I769" i="6"/>
  <c r="L769" i="6"/>
  <c r="P769" i="6" s="1"/>
  <c r="L989" i="6"/>
  <c r="P989" i="6" s="1"/>
  <c r="I859" i="6"/>
  <c r="AA829" i="6"/>
  <c r="I762" i="6"/>
  <c r="J758" i="6"/>
  <c r="AA753" i="6"/>
  <c r="I742" i="6"/>
  <c r="L742" i="6"/>
  <c r="P742" i="6" s="1"/>
  <c r="H775" i="6"/>
  <c r="J775" i="6"/>
  <c r="I760" i="6"/>
  <c r="L760" i="6"/>
  <c r="P760" i="6" s="1"/>
  <c r="I744" i="6"/>
  <c r="L744" i="6"/>
  <c r="P744" i="6" s="1"/>
  <c r="H711" i="6"/>
  <c r="J711" i="6"/>
  <c r="AA791" i="6"/>
  <c r="L791" i="6"/>
  <c r="P791" i="6" s="1"/>
  <c r="J776" i="6"/>
  <c r="AA761" i="6"/>
  <c r="I761" i="6"/>
  <c r="L761" i="6"/>
  <c r="P761" i="6" s="1"/>
  <c r="AA757" i="6"/>
  <c r="L757" i="6"/>
  <c r="P757" i="6" s="1"/>
  <c r="H741" i="6"/>
  <c r="L741" i="6"/>
  <c r="P741" i="6" s="1"/>
  <c r="H728" i="6"/>
  <c r="J728" i="6"/>
  <c r="AA727" i="6"/>
  <c r="J727" i="6"/>
  <c r="AA695" i="6"/>
  <c r="I695" i="6"/>
  <c r="L695" i="6"/>
  <c r="P695" i="6" s="1"/>
  <c r="H785" i="6"/>
  <c r="I785" i="6"/>
  <c r="AA770" i="6"/>
  <c r="H743" i="6"/>
  <c r="I743" i="6"/>
  <c r="L743" i="6"/>
  <c r="P743" i="6" s="1"/>
  <c r="AA726" i="6"/>
  <c r="J726" i="6"/>
  <c r="AA712" i="6"/>
  <c r="I712" i="6"/>
  <c r="L712" i="6"/>
  <c r="P712" i="6" s="1"/>
  <c r="H992" i="6"/>
  <c r="H986" i="6"/>
  <c r="I986" i="6"/>
  <c r="AA982" i="6"/>
  <c r="H978" i="6"/>
  <c r="I978" i="6"/>
  <c r="AA974" i="6"/>
  <c r="H970" i="6"/>
  <c r="I970" i="6"/>
  <c r="AA966" i="6"/>
  <c r="H962" i="6"/>
  <c r="I962" i="6"/>
  <c r="AA958" i="6"/>
  <c r="H954" i="6"/>
  <c r="I954" i="6"/>
  <c r="AA950" i="6"/>
  <c r="H946" i="6"/>
  <c r="I946" i="6"/>
  <c r="AA942" i="6"/>
  <c r="H938" i="6"/>
  <c r="I938" i="6"/>
  <c r="AA934" i="6"/>
  <c r="H930" i="6"/>
  <c r="I930" i="6"/>
  <c r="AA926" i="6"/>
  <c r="H922" i="6"/>
  <c r="I922" i="6"/>
  <c r="AA918" i="6"/>
  <c r="H914" i="6"/>
  <c r="I914" i="6"/>
  <c r="AA910" i="6"/>
  <c r="H906" i="6"/>
  <c r="I906" i="6"/>
  <c r="AA902" i="6"/>
  <c r="H898" i="6"/>
  <c r="I898" i="6"/>
  <c r="AA894" i="6"/>
  <c r="H890" i="6"/>
  <c r="I890" i="6"/>
  <c r="AA886" i="6"/>
  <c r="H882" i="6"/>
  <c r="I882" i="6"/>
  <c r="AA878" i="6"/>
  <c r="H874" i="6"/>
  <c r="I874" i="6"/>
  <c r="AA870" i="6"/>
  <c r="H866" i="6"/>
  <c r="I866" i="6"/>
  <c r="AA862" i="6"/>
  <c r="AA858" i="6"/>
  <c r="AA854" i="6"/>
  <c r="AA850" i="6"/>
  <c r="AA846" i="6"/>
  <c r="AA842" i="6"/>
  <c r="AA838" i="6"/>
  <c r="AA834" i="6"/>
  <c r="AA830" i="6"/>
  <c r="I792" i="6"/>
  <c r="L792" i="6"/>
  <c r="P792" i="6" s="1"/>
  <c r="AA777" i="6"/>
  <c r="I777" i="6"/>
  <c r="L777" i="6"/>
  <c r="P777" i="6" s="1"/>
  <c r="AA773" i="6"/>
  <c r="L773" i="6"/>
  <c r="P773" i="6" s="1"/>
  <c r="AA762" i="6"/>
  <c r="H758" i="6"/>
  <c r="H725" i="6"/>
  <c r="L725" i="6"/>
  <c r="P725" i="6" s="1"/>
  <c r="H696" i="6"/>
  <c r="J696" i="6"/>
  <c r="AA737" i="6"/>
  <c r="AA721" i="6"/>
  <c r="AA705" i="6"/>
  <c r="AA689" i="6"/>
  <c r="AA671" i="6"/>
  <c r="L645" i="6"/>
  <c r="P645" i="6" s="1"/>
  <c r="AA645" i="6"/>
  <c r="H637" i="6"/>
  <c r="L637" i="6"/>
  <c r="P637" i="6" s="1"/>
  <c r="AA624" i="6"/>
  <c r="AA618" i="6"/>
  <c r="I826" i="6"/>
  <c r="H799" i="6"/>
  <c r="H767" i="6"/>
  <c r="H735" i="6"/>
  <c r="J730" i="6"/>
  <c r="AA706" i="6"/>
  <c r="AA703" i="6"/>
  <c r="H687" i="6"/>
  <c r="L680" i="6"/>
  <c r="P680" i="6" s="1"/>
  <c r="AA670" i="6"/>
  <c r="H665" i="6"/>
  <c r="J665" i="6"/>
  <c r="I644" i="6"/>
  <c r="H644" i="6"/>
  <c r="I642" i="6"/>
  <c r="I626" i="6"/>
  <c r="J621" i="6"/>
  <c r="AA621" i="6"/>
  <c r="L619" i="6"/>
  <c r="P619" i="6" s="1"/>
  <c r="J610" i="6"/>
  <c r="H610" i="6"/>
  <c r="AA610" i="6"/>
  <c r="I824" i="6"/>
  <c r="AA783" i="6"/>
  <c r="AA751" i="6"/>
  <c r="L745" i="6"/>
  <c r="P745" i="6" s="1"/>
  <c r="AA722" i="6"/>
  <c r="AA719" i="6"/>
  <c r="AA826" i="6"/>
  <c r="AA822" i="6"/>
  <c r="AA818" i="6"/>
  <c r="H797" i="6"/>
  <c r="AA784" i="6"/>
  <c r="AA781" i="6"/>
  <c r="H765" i="6"/>
  <c r="AA752" i="6"/>
  <c r="AA749" i="6"/>
  <c r="J745" i="6"/>
  <c r="H733" i="6"/>
  <c r="I730" i="6"/>
  <c r="AA720" i="6"/>
  <c r="AA717" i="6"/>
  <c r="J713" i="6"/>
  <c r="AA704" i="6"/>
  <c r="AA701" i="6"/>
  <c r="J697" i="6"/>
  <c r="AA688" i="6"/>
  <c r="AA685" i="6"/>
  <c r="J681" i="6"/>
  <c r="L679" i="6"/>
  <c r="P679" i="6" s="1"/>
  <c r="H659" i="6"/>
  <c r="J659" i="6"/>
  <c r="L649" i="6"/>
  <c r="P649" i="6" s="1"/>
  <c r="AA649" i="6"/>
  <c r="H647" i="6"/>
  <c r="I647" i="6"/>
  <c r="J633" i="6"/>
  <c r="I594" i="6"/>
  <c r="AA798" i="6"/>
  <c r="AA795" i="6"/>
  <c r="H779" i="6"/>
  <c r="AA766" i="6"/>
  <c r="AA763" i="6"/>
  <c r="H747" i="6"/>
  <c r="H746" i="6"/>
  <c r="H731" i="6"/>
  <c r="H730" i="6"/>
  <c r="H715" i="6"/>
  <c r="H714" i="6"/>
  <c r="L709" i="6"/>
  <c r="P709" i="6" s="1"/>
  <c r="H699" i="6"/>
  <c r="H698" i="6"/>
  <c r="L693" i="6"/>
  <c r="P693" i="6" s="1"/>
  <c r="H683" i="6"/>
  <c r="H682" i="6"/>
  <c r="J679" i="6"/>
  <c r="L677" i="6"/>
  <c r="P677" i="6" s="1"/>
  <c r="L673" i="6"/>
  <c r="P673" i="6" s="1"/>
  <c r="H669" i="6"/>
  <c r="J669" i="6"/>
  <c r="H666" i="6"/>
  <c r="I660" i="6"/>
  <c r="AA655" i="6"/>
  <c r="J653" i="6"/>
  <c r="I640" i="6"/>
  <c r="J640" i="6"/>
  <c r="AA640" i="6"/>
  <c r="L635" i="6"/>
  <c r="P635" i="6" s="1"/>
  <c r="AA635" i="6"/>
  <c r="L630" i="6"/>
  <c r="P630" i="6" s="1"/>
  <c r="L628" i="6"/>
  <c r="P628" i="6" s="1"/>
  <c r="AA628" i="6"/>
  <c r="I614" i="6"/>
  <c r="H745" i="6"/>
  <c r="L738" i="6"/>
  <c r="P738" i="6" s="1"/>
  <c r="AA729" i="6"/>
  <c r="AA713" i="6"/>
  <c r="L706" i="6"/>
  <c r="P706" i="6" s="1"/>
  <c r="H697" i="6"/>
  <c r="I694" i="6"/>
  <c r="H681" i="6"/>
  <c r="H680" i="6"/>
  <c r="L674" i="6"/>
  <c r="P674" i="6" s="1"/>
  <c r="AA668" i="6"/>
  <c r="H663" i="6"/>
  <c r="J663" i="6"/>
  <c r="H660" i="6"/>
  <c r="L658" i="6"/>
  <c r="P658" i="6" s="1"/>
  <c r="L651" i="6"/>
  <c r="P651" i="6" s="1"/>
  <c r="I634" i="6"/>
  <c r="H634" i="6"/>
  <c r="H600" i="6"/>
  <c r="AA600" i="6"/>
  <c r="AA679" i="6"/>
  <c r="AA673" i="6"/>
  <c r="H657" i="6"/>
  <c r="J657" i="6"/>
  <c r="L633" i="6"/>
  <c r="P633" i="6" s="1"/>
  <c r="H632" i="6"/>
  <c r="H630" i="6"/>
  <c r="I616" i="6"/>
  <c r="AA616" i="6"/>
  <c r="L602" i="6"/>
  <c r="P602" i="6" s="1"/>
  <c r="AA602" i="6"/>
  <c r="AA709" i="6"/>
  <c r="AA693" i="6"/>
  <c r="H677" i="6"/>
  <c r="H667" i="6"/>
  <c r="J667" i="6"/>
  <c r="I608" i="6"/>
  <c r="J608" i="6"/>
  <c r="AA608" i="6"/>
  <c r="I605" i="6"/>
  <c r="AA605" i="6"/>
  <c r="I591" i="6"/>
  <c r="AA591" i="6"/>
  <c r="L797" i="6"/>
  <c r="P797" i="6" s="1"/>
  <c r="AA787" i="6"/>
  <c r="L781" i="6"/>
  <c r="P781" i="6" s="1"/>
  <c r="AA771" i="6"/>
  <c r="L765" i="6"/>
  <c r="P765" i="6" s="1"/>
  <c r="AA755" i="6"/>
  <c r="L749" i="6"/>
  <c r="P749" i="6" s="1"/>
  <c r="H739" i="6"/>
  <c r="I737" i="6"/>
  <c r="L733" i="6"/>
  <c r="P733" i="6" s="1"/>
  <c r="H723" i="6"/>
  <c r="I721" i="6"/>
  <c r="L717" i="6"/>
  <c r="P717" i="6" s="1"/>
  <c r="AA710" i="6"/>
  <c r="H707" i="6"/>
  <c r="I705" i="6"/>
  <c r="L701" i="6"/>
  <c r="P701" i="6" s="1"/>
  <c r="AA694" i="6"/>
  <c r="H691" i="6"/>
  <c r="I689" i="6"/>
  <c r="L685" i="6"/>
  <c r="P685" i="6" s="1"/>
  <c r="AA678" i="6"/>
  <c r="H675" i="6"/>
  <c r="AA666" i="6"/>
  <c r="H661" i="6"/>
  <c r="J661" i="6"/>
  <c r="I655" i="6"/>
  <c r="I618" i="6"/>
  <c r="J618" i="6"/>
  <c r="I612" i="6"/>
  <c r="H612" i="6"/>
  <c r="I598" i="6"/>
  <c r="I592" i="6"/>
  <c r="J592" i="6"/>
  <c r="H584" i="6"/>
  <c r="I578" i="6"/>
  <c r="J565" i="6"/>
  <c r="I565" i="6"/>
  <c r="H564" i="6"/>
  <c r="H550" i="6"/>
  <c r="J639" i="6"/>
  <c r="I631" i="6"/>
  <c r="AA631" i="6"/>
  <c r="I629" i="6"/>
  <c r="L617" i="6"/>
  <c r="P617" i="6" s="1"/>
  <c r="L603" i="6"/>
  <c r="P603" i="6" s="1"/>
  <c r="J575" i="6"/>
  <c r="H575" i="6"/>
  <c r="J573" i="6"/>
  <c r="I559" i="6"/>
  <c r="AA556" i="6"/>
  <c r="I553" i="6"/>
  <c r="J623" i="6"/>
  <c r="I615" i="6"/>
  <c r="AA615" i="6"/>
  <c r="I613" i="6"/>
  <c r="L601" i="6"/>
  <c r="P601" i="6" s="1"/>
  <c r="H587" i="6"/>
  <c r="L576" i="6"/>
  <c r="P576" i="6" s="1"/>
  <c r="L560" i="6"/>
  <c r="P560" i="6" s="1"/>
  <c r="AA558" i="6"/>
  <c r="I558" i="6"/>
  <c r="I599" i="6"/>
  <c r="AA599" i="6"/>
  <c r="I597" i="6"/>
  <c r="AA589" i="6"/>
  <c r="L585" i="6"/>
  <c r="P585" i="6" s="1"/>
  <c r="I582" i="6"/>
  <c r="J559" i="6"/>
  <c r="AA548" i="6"/>
  <c r="I548" i="6"/>
  <c r="L548" i="6"/>
  <c r="P548" i="6" s="1"/>
  <c r="J561" i="6"/>
  <c r="L561" i="6"/>
  <c r="P561" i="6" s="1"/>
  <c r="AA561" i="6"/>
  <c r="H560" i="6"/>
  <c r="J535" i="6"/>
  <c r="I535" i="6"/>
  <c r="J542" i="6"/>
  <c r="H538" i="6"/>
  <c r="J538" i="6"/>
  <c r="I567" i="6"/>
  <c r="L564" i="6"/>
  <c r="P564" i="6" s="1"/>
  <c r="H552" i="6"/>
  <c r="L552" i="6"/>
  <c r="P552" i="6" s="1"/>
  <c r="I586" i="6"/>
  <c r="H570" i="6"/>
  <c r="AA570" i="6"/>
  <c r="L570" i="6"/>
  <c r="P570" i="6" s="1"/>
  <c r="I569" i="6"/>
  <c r="L569" i="6"/>
  <c r="P569" i="6" s="1"/>
  <c r="J489" i="6"/>
  <c r="L489" i="6"/>
  <c r="P489" i="6" s="1"/>
  <c r="AA489" i="6"/>
  <c r="AA580" i="6"/>
  <c r="J557" i="6"/>
  <c r="AA537" i="6"/>
  <c r="L522" i="6"/>
  <c r="P522" i="6" s="1"/>
  <c r="AA518" i="6"/>
  <c r="J509" i="6"/>
  <c r="I461" i="6"/>
  <c r="L461" i="6"/>
  <c r="P461" i="6" s="1"/>
  <c r="J581" i="6"/>
  <c r="J545" i="6"/>
  <c r="AA543" i="6"/>
  <c r="AA540" i="6"/>
  <c r="J529" i="6"/>
  <c r="J524" i="6"/>
  <c r="J522" i="6"/>
  <c r="I514" i="6"/>
  <c r="I501" i="6"/>
  <c r="H498" i="6"/>
  <c r="J498" i="6"/>
  <c r="AA498" i="6"/>
  <c r="I488" i="6"/>
  <c r="J541" i="6"/>
  <c r="AA533" i="6"/>
  <c r="L532" i="6"/>
  <c r="P532" i="6" s="1"/>
  <c r="I513" i="6"/>
  <c r="J504" i="6"/>
  <c r="I474" i="6"/>
  <c r="AA474" i="6"/>
  <c r="J457" i="6"/>
  <c r="L457" i="6"/>
  <c r="P457" i="6" s="1"/>
  <c r="AA457" i="6"/>
  <c r="J505" i="6"/>
  <c r="L505" i="6"/>
  <c r="P505" i="6" s="1"/>
  <c r="I493" i="6"/>
  <c r="L493" i="6"/>
  <c r="P493" i="6" s="1"/>
  <c r="L488" i="6"/>
  <c r="P488" i="6" s="1"/>
  <c r="AA488" i="6"/>
  <c r="J472" i="6"/>
  <c r="H472" i="6"/>
  <c r="I521" i="6"/>
  <c r="J496" i="6"/>
  <c r="I469" i="6"/>
  <c r="H466" i="6"/>
  <c r="J466" i="6"/>
  <c r="AA466" i="6"/>
  <c r="L636" i="6"/>
  <c r="P636" i="6" s="1"/>
  <c r="L620" i="6"/>
  <c r="P620" i="6" s="1"/>
  <c r="L604" i="6"/>
  <c r="P604" i="6" s="1"/>
  <c r="L588" i="6"/>
  <c r="P588" i="6" s="1"/>
  <c r="J577" i="6"/>
  <c r="L562" i="6"/>
  <c r="P562" i="6" s="1"/>
  <c r="L544" i="6"/>
  <c r="P544" i="6" s="1"/>
  <c r="AA541" i="6"/>
  <c r="L540" i="6"/>
  <c r="P540" i="6" s="1"/>
  <c r="H526" i="6"/>
  <c r="J517" i="6"/>
  <c r="AA517" i="6"/>
  <c r="J480" i="6"/>
  <c r="I480" i="6"/>
  <c r="H478" i="6"/>
  <c r="J478" i="6"/>
  <c r="J537" i="6"/>
  <c r="H533" i="6"/>
  <c r="AA532" i="6"/>
  <c r="I520" i="6"/>
  <c r="AA516" i="6"/>
  <c r="L516" i="6"/>
  <c r="P516" i="6" s="1"/>
  <c r="H506" i="6"/>
  <c r="L506" i="6"/>
  <c r="P506" i="6" s="1"/>
  <c r="I497" i="6"/>
  <c r="AA497" i="6"/>
  <c r="J486" i="6"/>
  <c r="J525" i="6"/>
  <c r="J512" i="6"/>
  <c r="AA512" i="6"/>
  <c r="H494" i="6"/>
  <c r="H482" i="6"/>
  <c r="J477" i="6"/>
  <c r="AA477" i="6"/>
  <c r="J473" i="6"/>
  <c r="L473" i="6"/>
  <c r="P473" i="6" s="1"/>
  <c r="J456" i="6"/>
  <c r="L454" i="6"/>
  <c r="P454" i="6" s="1"/>
  <c r="J446" i="6"/>
  <c r="I418" i="6"/>
  <c r="AA410" i="6"/>
  <c r="I403" i="6"/>
  <c r="I397" i="6"/>
  <c r="AA397" i="6"/>
  <c r="J386" i="6"/>
  <c r="H490" i="6"/>
  <c r="J485" i="6"/>
  <c r="AA485" i="6"/>
  <c r="I481" i="6"/>
  <c r="J464" i="6"/>
  <c r="AA454" i="6"/>
  <c r="I433" i="6"/>
  <c r="AA432" i="6"/>
  <c r="I432" i="6"/>
  <c r="AA421" i="6"/>
  <c r="AA392" i="6"/>
  <c r="J392" i="6"/>
  <c r="H446" i="6"/>
  <c r="I421" i="6"/>
  <c r="J420" i="6"/>
  <c r="L420" i="6"/>
  <c r="P420" i="6" s="1"/>
  <c r="AA420" i="6"/>
  <c r="H396" i="6"/>
  <c r="L396" i="6"/>
  <c r="P396" i="6" s="1"/>
  <c r="H426" i="6"/>
  <c r="H450" i="6"/>
  <c r="I445" i="6"/>
  <c r="L427" i="6"/>
  <c r="P427" i="6" s="1"/>
  <c r="I416" i="6"/>
  <c r="I414" i="6"/>
  <c r="J409" i="6"/>
  <c r="I409" i="6"/>
  <c r="AA409" i="6"/>
  <c r="H470" i="6"/>
  <c r="I458" i="6"/>
  <c r="J453" i="6"/>
  <c r="AA453" i="6"/>
  <c r="J449" i="6"/>
  <c r="L449" i="6"/>
  <c r="P449" i="6" s="1"/>
  <c r="J429" i="6"/>
  <c r="L429" i="6"/>
  <c r="P429" i="6" s="1"/>
  <c r="AA428" i="6"/>
  <c r="AA396" i="6"/>
  <c r="J416" i="6"/>
  <c r="H398" i="6"/>
  <c r="AA398" i="6"/>
  <c r="L393" i="6"/>
  <c r="P393" i="6" s="1"/>
  <c r="AA393" i="6"/>
  <c r="J465" i="6"/>
  <c r="L465" i="6"/>
  <c r="P465" i="6" s="1"/>
  <c r="J448" i="6"/>
  <c r="L446" i="6"/>
  <c r="P446" i="6" s="1"/>
  <c r="J438" i="6"/>
  <c r="J437" i="6"/>
  <c r="H437" i="6"/>
  <c r="J435" i="6"/>
  <c r="I435" i="6"/>
  <c r="J410" i="6"/>
  <c r="H378" i="6"/>
  <c r="I369" i="6"/>
  <c r="J348" i="6"/>
  <c r="L348" i="6"/>
  <c r="P348" i="6" s="1"/>
  <c r="I343" i="6"/>
  <c r="H343" i="6"/>
  <c r="AA343" i="6"/>
  <c r="AA368" i="6"/>
  <c r="L368" i="6"/>
  <c r="P368" i="6" s="1"/>
  <c r="I350" i="6"/>
  <c r="L350" i="6"/>
  <c r="P350" i="6" s="1"/>
  <c r="J500" i="6"/>
  <c r="J484" i="6"/>
  <c r="J468" i="6"/>
  <c r="J452" i="6"/>
  <c r="L430" i="6"/>
  <c r="P430" i="6" s="1"/>
  <c r="J417" i="6"/>
  <c r="H411" i="6"/>
  <c r="L395" i="6"/>
  <c r="P395" i="6" s="1"/>
  <c r="J380" i="6"/>
  <c r="I367" i="6"/>
  <c r="I406" i="6"/>
  <c r="I405" i="6"/>
  <c r="AA400" i="6"/>
  <c r="I366" i="6"/>
  <c r="J366" i="6"/>
  <c r="I363" i="6"/>
  <c r="I359" i="6"/>
  <c r="J359" i="6"/>
  <c r="AA359" i="6"/>
  <c r="L369" i="6"/>
  <c r="P369" i="6" s="1"/>
  <c r="J345" i="6"/>
  <c r="H345" i="6"/>
  <c r="AA345" i="6"/>
  <c r="I389" i="6"/>
  <c r="J379" i="6"/>
  <c r="AA378" i="6"/>
  <c r="I376" i="6"/>
  <c r="L370" i="6"/>
  <c r="P370" i="6" s="1"/>
  <c r="J369" i="6"/>
  <c r="J364" i="6"/>
  <c r="L339" i="6"/>
  <c r="P339" i="6" s="1"/>
  <c r="AA339" i="6"/>
  <c r="J339" i="6"/>
  <c r="AA508" i="6"/>
  <c r="AA492" i="6"/>
  <c r="AA476" i="6"/>
  <c r="AA460" i="6"/>
  <c r="AA444" i="6"/>
  <c r="J413" i="6"/>
  <c r="AA411" i="6"/>
  <c r="AA408" i="6"/>
  <c r="AA394" i="6"/>
  <c r="J385" i="6"/>
  <c r="H381" i="6"/>
  <c r="AA380" i="6"/>
  <c r="I378" i="6"/>
  <c r="H376" i="6"/>
  <c r="H369" i="6"/>
  <c r="I361" i="6"/>
  <c r="L361" i="6"/>
  <c r="P361" i="6" s="1"/>
  <c r="I348" i="6"/>
  <c r="J360" i="6"/>
  <c r="AA358" i="6"/>
  <c r="I353" i="6"/>
  <c r="J334" i="6"/>
  <c r="J329" i="6"/>
  <c r="L327" i="6"/>
  <c r="P327" i="6" s="1"/>
  <c r="J327" i="6"/>
  <c r="H372" i="6"/>
  <c r="L371" i="6"/>
  <c r="P371" i="6" s="1"/>
  <c r="I355" i="6"/>
  <c r="AA354" i="6"/>
  <c r="I351" i="6"/>
  <c r="J351" i="6"/>
  <c r="J344" i="6"/>
  <c r="AA342" i="6"/>
  <c r="I337" i="6"/>
  <c r="H356" i="6"/>
  <c r="AA353" i="6"/>
  <c r="I338" i="6"/>
  <c r="H335" i="6"/>
  <c r="AA334" i="6"/>
  <c r="I333" i="6"/>
  <c r="H340" i="6"/>
  <c r="H313" i="6"/>
  <c r="J313" i="6"/>
  <c r="AA297" i="6"/>
  <c r="I297" i="6"/>
  <c r="L297" i="6"/>
  <c r="P297" i="6" s="1"/>
  <c r="AA352" i="6"/>
  <c r="H307" i="6"/>
  <c r="I307" i="6"/>
  <c r="H305" i="6"/>
  <c r="J305" i="6"/>
  <c r="J306" i="6"/>
  <c r="H306" i="6"/>
  <c r="H314" i="6"/>
  <c r="L314" i="6"/>
  <c r="P314" i="6" s="1"/>
  <c r="L282" i="6"/>
  <c r="P282" i="6" s="1"/>
  <c r="I282" i="6"/>
  <c r="H303" i="6"/>
  <c r="L303" i="6"/>
  <c r="P303" i="6" s="1"/>
  <c r="H292" i="6"/>
  <c r="L292" i="6"/>
  <c r="P292" i="6" s="1"/>
  <c r="L288" i="6"/>
  <c r="P288" i="6" s="1"/>
  <c r="J288" i="6"/>
  <c r="I308" i="6"/>
  <c r="L304" i="6"/>
  <c r="P304" i="6" s="1"/>
  <c r="AA304" i="6"/>
  <c r="AA298" i="6"/>
  <c r="I298" i="6"/>
  <c r="H283" i="6"/>
  <c r="H269" i="6"/>
  <c r="I269" i="6"/>
  <c r="H265" i="6"/>
  <c r="L265" i="6"/>
  <c r="P265" i="6" s="1"/>
  <c r="H236" i="6"/>
  <c r="J236" i="6"/>
  <c r="J221" i="6"/>
  <c r="L311" i="6"/>
  <c r="P311" i="6" s="1"/>
  <c r="AA301" i="6"/>
  <c r="L295" i="6"/>
  <c r="P295" i="6" s="1"/>
  <c r="I276" i="6"/>
  <c r="H276" i="6"/>
  <c r="J273" i="6"/>
  <c r="J272" i="6"/>
  <c r="I272" i="6"/>
  <c r="AA270" i="6"/>
  <c r="AA267" i="6"/>
  <c r="AA266" i="6"/>
  <c r="AA244" i="6"/>
  <c r="AA242" i="6"/>
  <c r="J242" i="6"/>
  <c r="H315" i="6"/>
  <c r="I312" i="6"/>
  <c r="AA299" i="6"/>
  <c r="L290" i="6"/>
  <c r="P290" i="6" s="1"/>
  <c r="AA289" i="6"/>
  <c r="H287" i="6"/>
  <c r="H238" i="6"/>
  <c r="L238" i="6"/>
  <c r="P238" i="6" s="1"/>
  <c r="H277" i="6"/>
  <c r="I277" i="6"/>
  <c r="H273" i="6"/>
  <c r="L273" i="6"/>
  <c r="P273" i="6" s="1"/>
  <c r="I260" i="6"/>
  <c r="J260" i="6"/>
  <c r="H253" i="6"/>
  <c r="L253" i="6"/>
  <c r="P253" i="6" s="1"/>
  <c r="L232" i="6"/>
  <c r="P232" i="6" s="1"/>
  <c r="AA311" i="6"/>
  <c r="AA295" i="6"/>
  <c r="AA286" i="6"/>
  <c r="H285" i="6"/>
  <c r="I285" i="6"/>
  <c r="H281" i="6"/>
  <c r="I281" i="6"/>
  <c r="L256" i="6"/>
  <c r="P256" i="6" s="1"/>
  <c r="I256" i="6"/>
  <c r="J249" i="6"/>
  <c r="AA245" i="6"/>
  <c r="J245" i="6"/>
  <c r="I241" i="6"/>
  <c r="L241" i="6"/>
  <c r="P241" i="6" s="1"/>
  <c r="H241" i="6"/>
  <c r="H234" i="6"/>
  <c r="L234" i="6"/>
  <c r="P234" i="6" s="1"/>
  <c r="H219" i="6"/>
  <c r="I219" i="6"/>
  <c r="AA312" i="6"/>
  <c r="H309" i="6"/>
  <c r="AA296" i="6"/>
  <c r="H293" i="6"/>
  <c r="J283" i="6"/>
  <c r="H261" i="6"/>
  <c r="I261" i="6"/>
  <c r="AA257" i="6"/>
  <c r="H243" i="6"/>
  <c r="J243" i="6"/>
  <c r="L243" i="6"/>
  <c r="P243" i="6" s="1"/>
  <c r="I239" i="6"/>
  <c r="H239" i="6"/>
  <c r="AA249" i="6"/>
  <c r="L237" i="6"/>
  <c r="P237" i="6" s="1"/>
  <c r="J237" i="6"/>
  <c r="H237" i="6"/>
  <c r="H291" i="6"/>
  <c r="H275" i="6"/>
  <c r="J275" i="6"/>
  <c r="AA255" i="6"/>
  <c r="H224" i="6"/>
  <c r="J224" i="6"/>
  <c r="I223" i="6"/>
  <c r="H214" i="6"/>
  <c r="L214" i="6"/>
  <c r="P214" i="6" s="1"/>
  <c r="L208" i="6"/>
  <c r="P208" i="6" s="1"/>
  <c r="L198" i="6"/>
  <c r="P198" i="6" s="1"/>
  <c r="I198" i="6"/>
  <c r="AA278" i="6"/>
  <c r="AA274" i="6"/>
  <c r="H259" i="6"/>
  <c r="J259" i="6"/>
  <c r="L227" i="6"/>
  <c r="P227" i="6" s="1"/>
  <c r="H215" i="6"/>
  <c r="L211" i="6"/>
  <c r="P211" i="6" s="1"/>
  <c r="J204" i="6"/>
  <c r="L200" i="6"/>
  <c r="P200" i="6" s="1"/>
  <c r="I199" i="6"/>
  <c r="H175" i="6"/>
  <c r="L175" i="6"/>
  <c r="P175" i="6" s="1"/>
  <c r="I175" i="6"/>
  <c r="L223" i="6"/>
  <c r="P223" i="6" s="1"/>
  <c r="H208" i="6"/>
  <c r="I208" i="6"/>
  <c r="H193" i="6"/>
  <c r="I193" i="6"/>
  <c r="L193" i="6"/>
  <c r="P193" i="6" s="1"/>
  <c r="H212" i="6"/>
  <c r="L212" i="6"/>
  <c r="P212" i="6" s="1"/>
  <c r="J211" i="6"/>
  <c r="H240" i="6"/>
  <c r="J240" i="6"/>
  <c r="I225" i="6"/>
  <c r="H225" i="6"/>
  <c r="L218" i="6"/>
  <c r="P218" i="6" s="1"/>
  <c r="H194" i="6"/>
  <c r="L194" i="6"/>
  <c r="P194" i="6" s="1"/>
  <c r="I178" i="6"/>
  <c r="L178" i="6"/>
  <c r="P178" i="6" s="1"/>
  <c r="H178" i="6"/>
  <c r="AA178" i="6"/>
  <c r="H271" i="6"/>
  <c r="H251" i="6"/>
  <c r="J233" i="6"/>
  <c r="L215" i="6"/>
  <c r="P215" i="6" s="1"/>
  <c r="I202" i="6"/>
  <c r="J202" i="6"/>
  <c r="L201" i="6"/>
  <c r="P201" i="6" s="1"/>
  <c r="H197" i="6"/>
  <c r="I186" i="6"/>
  <c r="J186" i="6"/>
  <c r="L182" i="6"/>
  <c r="P182" i="6" s="1"/>
  <c r="H195" i="6"/>
  <c r="AA183" i="6"/>
  <c r="L183" i="6"/>
  <c r="P183" i="6" s="1"/>
  <c r="L179" i="6"/>
  <c r="P179" i="6" s="1"/>
  <c r="L174" i="6"/>
  <c r="P174" i="6" s="1"/>
  <c r="J174" i="6"/>
  <c r="AA174" i="6"/>
  <c r="AA172" i="6"/>
  <c r="H172" i="6"/>
  <c r="H203" i="6"/>
  <c r="I203" i="6"/>
  <c r="L184" i="6"/>
  <c r="P184" i="6" s="1"/>
  <c r="AA184" i="6"/>
  <c r="AA179" i="6"/>
  <c r="J179" i="6"/>
  <c r="H191" i="6"/>
  <c r="L188" i="6"/>
  <c r="P188" i="6" s="1"/>
  <c r="H171" i="6"/>
  <c r="L171" i="6"/>
  <c r="P171" i="6" s="1"/>
  <c r="H279" i="6"/>
  <c r="H263" i="6"/>
  <c r="H247" i="6"/>
  <c r="H226" i="6"/>
  <c r="I226" i="6"/>
  <c r="L186" i="6"/>
  <c r="P186" i="6" s="1"/>
  <c r="I182" i="6"/>
  <c r="H185" i="6"/>
  <c r="J185" i="6"/>
  <c r="AA169" i="6"/>
  <c r="L163" i="6"/>
  <c r="P163" i="6" s="1"/>
  <c r="I162" i="6"/>
  <c r="J162" i="6"/>
  <c r="I149" i="6"/>
  <c r="AA149" i="6"/>
  <c r="H181" i="6"/>
  <c r="L181" i="6"/>
  <c r="P181" i="6" s="1"/>
  <c r="I158" i="6"/>
  <c r="H158" i="6"/>
  <c r="AA158" i="6"/>
  <c r="H187" i="6"/>
  <c r="I187" i="6"/>
  <c r="L180" i="6"/>
  <c r="P180" i="6" s="1"/>
  <c r="H167" i="6"/>
  <c r="I160" i="6"/>
  <c r="J155" i="6"/>
  <c r="H150" i="6"/>
  <c r="I146" i="6"/>
  <c r="J146" i="6"/>
  <c r="H205" i="6"/>
  <c r="H189" i="6"/>
  <c r="H173" i="6"/>
  <c r="AA153" i="6"/>
  <c r="J151" i="6"/>
  <c r="I134" i="6"/>
  <c r="H134" i="6"/>
  <c r="AA134" i="6"/>
  <c r="AA177" i="6"/>
  <c r="I159" i="6"/>
  <c r="H127" i="6"/>
  <c r="I127" i="6"/>
  <c r="AA127" i="6"/>
  <c r="L154" i="6"/>
  <c r="P154" i="6" s="1"/>
  <c r="I152" i="6"/>
  <c r="H129" i="6"/>
  <c r="L141" i="6"/>
  <c r="P141" i="6" s="1"/>
  <c r="H141" i="6"/>
  <c r="H132" i="6"/>
  <c r="I126" i="6"/>
  <c r="J125" i="6"/>
  <c r="H137" i="6"/>
  <c r="H135" i="6"/>
  <c r="AA115" i="6"/>
  <c r="I115" i="6"/>
  <c r="H165" i="6"/>
  <c r="AA141" i="6"/>
  <c r="AA133" i="6"/>
  <c r="L101" i="6"/>
  <c r="P101" i="6" s="1"/>
  <c r="I101" i="6"/>
  <c r="H117" i="6"/>
  <c r="H110" i="6"/>
  <c r="L107" i="6"/>
  <c r="P107" i="6" s="1"/>
  <c r="AA107" i="6"/>
  <c r="J104" i="6"/>
  <c r="AA104" i="6"/>
  <c r="L104" i="6"/>
  <c r="P104" i="6" s="1"/>
  <c r="H95" i="6"/>
  <c r="J95" i="6"/>
  <c r="J124" i="6"/>
  <c r="I116" i="6"/>
  <c r="J94" i="6"/>
  <c r="H94" i="6"/>
  <c r="I98" i="6"/>
  <c r="AA98" i="6"/>
  <c r="J108" i="6"/>
  <c r="H119" i="6"/>
  <c r="J106" i="6"/>
  <c r="H106" i="6"/>
  <c r="L103" i="6"/>
  <c r="P103" i="6" s="1"/>
  <c r="H103" i="6"/>
  <c r="H121" i="6"/>
  <c r="AA106" i="6"/>
  <c r="L96" i="6"/>
  <c r="P96" i="6" s="1"/>
  <c r="J112" i="6"/>
  <c r="AA105" i="6"/>
  <c r="L89" i="6"/>
  <c r="P89" i="6" s="1"/>
  <c r="I85" i="6"/>
  <c r="J82" i="6"/>
  <c r="L80" i="6"/>
  <c r="P80" i="6" s="1"/>
  <c r="J70" i="6"/>
  <c r="I70" i="6"/>
  <c r="L70" i="6"/>
  <c r="P70" i="6" s="1"/>
  <c r="J71" i="6"/>
  <c r="H99" i="6"/>
  <c r="AA91" i="6"/>
  <c r="L90" i="6"/>
  <c r="P90" i="6" s="1"/>
  <c r="J86" i="6"/>
  <c r="I112" i="6"/>
  <c r="J102" i="6"/>
  <c r="AA102" i="6"/>
  <c r="AA93" i="6"/>
  <c r="L91" i="6"/>
  <c r="P91" i="6" s="1"/>
  <c r="I90" i="6"/>
  <c r="AA90" i="6"/>
  <c r="J88" i="6"/>
  <c r="AA87" i="6"/>
  <c r="L85" i="6"/>
  <c r="P85" i="6" s="1"/>
  <c r="J64" i="6"/>
  <c r="AA64" i="6"/>
  <c r="I64" i="6"/>
  <c r="H74" i="6"/>
  <c r="I77" i="6"/>
  <c r="AA77" i="6"/>
  <c r="H68" i="6"/>
  <c r="J68" i="6"/>
  <c r="J62" i="6"/>
  <c r="J78" i="6"/>
  <c r="AA76" i="6"/>
  <c r="L73" i="6"/>
  <c r="P73" i="6" s="1"/>
  <c r="I66" i="6"/>
  <c r="AA66" i="6"/>
  <c r="I60" i="6"/>
  <c r="L60" i="6"/>
  <c r="P60" i="6" s="1"/>
  <c r="L58" i="6"/>
  <c r="P58" i="6" s="1"/>
  <c r="J69" i="6"/>
  <c r="J61" i="6"/>
  <c r="H56" i="6"/>
  <c r="AA53" i="6"/>
  <c r="H75" i="6"/>
  <c r="J63" i="6"/>
  <c r="I52" i="6"/>
  <c r="L52" i="6"/>
  <c r="P52" i="6" s="1"/>
  <c r="I55" i="6"/>
  <c r="L51" i="6"/>
  <c r="P51" i="6" s="1"/>
  <c r="J38" i="6"/>
  <c r="AA38" i="6"/>
  <c r="L38" i="6"/>
  <c r="P38" i="6" s="1"/>
  <c r="H30" i="6"/>
  <c r="L30" i="6"/>
  <c r="P30" i="6" s="1"/>
  <c r="H35" i="6"/>
  <c r="L35" i="6"/>
  <c r="P35" i="6" s="1"/>
  <c r="H25" i="6"/>
  <c r="J25" i="6"/>
  <c r="I20" i="6"/>
  <c r="AA20" i="6"/>
  <c r="H12" i="6"/>
  <c r="J12" i="6"/>
  <c r="J991" i="6"/>
  <c r="J986" i="6"/>
  <c r="H981" i="6"/>
  <c r="J976" i="6"/>
  <c r="J970" i="6"/>
  <c r="H965" i="6"/>
  <c r="J960" i="6"/>
  <c r="J954" i="6"/>
  <c r="H949" i="6"/>
  <c r="J944" i="6"/>
  <c r="J938" i="6"/>
  <c r="H933" i="6"/>
  <c r="J928" i="6"/>
  <c r="J922" i="6"/>
  <c r="H917" i="6"/>
  <c r="J912" i="6"/>
  <c r="J906" i="6"/>
  <c r="H901" i="6"/>
  <c r="J896" i="6"/>
  <c r="J890" i="6"/>
  <c r="H885" i="6"/>
  <c r="J880" i="6"/>
  <c r="H875" i="6"/>
  <c r="H867" i="6"/>
  <c r="J842" i="6"/>
  <c r="J826" i="6"/>
  <c r="I818" i="6"/>
  <c r="H816" i="6"/>
  <c r="H814" i="6"/>
  <c r="H812" i="6"/>
  <c r="H810" i="6"/>
  <c r="H808" i="6"/>
  <c r="H806" i="6"/>
  <c r="H804" i="6"/>
  <c r="H802" i="6"/>
  <c r="I799" i="6"/>
  <c r="I781" i="6"/>
  <c r="H776" i="6"/>
  <c r="H772" i="6"/>
  <c r="H766" i="6"/>
  <c r="H756" i="6"/>
  <c r="H748" i="6"/>
  <c r="H740" i="6"/>
  <c r="H732" i="6"/>
  <c r="H724" i="6"/>
  <c r="H716" i="6"/>
  <c r="I709" i="6"/>
  <c r="H702" i="6"/>
  <c r="H684" i="6"/>
  <c r="I677" i="6"/>
  <c r="J668" i="6"/>
  <c r="H664" i="6"/>
  <c r="H656" i="6"/>
  <c r="I635" i="6"/>
  <c r="H626" i="6"/>
  <c r="H620" i="6"/>
  <c r="H608" i="6"/>
  <c r="H599" i="6"/>
  <c r="H585" i="6"/>
  <c r="J578" i="6"/>
  <c r="L575" i="6"/>
  <c r="P575" i="6" s="1"/>
  <c r="I568" i="6"/>
  <c r="H551" i="6"/>
  <c r="H536" i="6"/>
  <c r="H531" i="6"/>
  <c r="I519" i="6"/>
  <c r="H512" i="6"/>
  <c r="I510" i="6"/>
  <c r="H496" i="6"/>
  <c r="L486" i="6"/>
  <c r="P486" i="6" s="1"/>
  <c r="H483" i="6"/>
  <c r="L453" i="6"/>
  <c r="P453" i="6" s="1"/>
  <c r="H444" i="6"/>
  <c r="H442" i="6"/>
  <c r="H436" i="6"/>
  <c r="L432" i="6"/>
  <c r="P432" i="6" s="1"/>
  <c r="H429" i="6"/>
  <c r="H412" i="6"/>
  <c r="H407" i="6"/>
  <c r="H401" i="6"/>
  <c r="H384" i="6"/>
  <c r="J365" i="6"/>
  <c r="H361" i="6"/>
  <c r="J356" i="6"/>
  <c r="H347" i="6"/>
  <c r="J338" i="6"/>
  <c r="H333" i="6"/>
  <c r="H325" i="6"/>
  <c r="AA308" i="6"/>
  <c r="H294" i="6"/>
  <c r="L289" i="6"/>
  <c r="P289" i="6" s="1"/>
  <c r="L285" i="6"/>
  <c r="P285" i="6" s="1"/>
  <c r="H274" i="6"/>
  <c r="I257" i="6"/>
  <c r="H248" i="6"/>
  <c r="I230" i="6"/>
  <c r="L224" i="6"/>
  <c r="P224" i="6" s="1"/>
  <c r="L216" i="6"/>
  <c r="P216" i="6" s="1"/>
  <c r="H209" i="6"/>
  <c r="I183" i="6"/>
  <c r="I169" i="6"/>
  <c r="L162" i="6"/>
  <c r="P162" i="6" s="1"/>
  <c r="H154" i="6"/>
  <c r="H144" i="6"/>
  <c r="H133" i="6"/>
  <c r="I119" i="6"/>
  <c r="H112" i="6"/>
  <c r="H89" i="6"/>
  <c r="H82" i="6"/>
  <c r="H78" i="6"/>
  <c r="H62" i="6"/>
  <c r="H54" i="6"/>
  <c r="H47" i="6"/>
  <c r="H43" i="6"/>
  <c r="I22" i="6"/>
  <c r="J7" i="6"/>
  <c r="H985" i="6"/>
  <c r="H977" i="6"/>
  <c r="J972" i="6"/>
  <c r="J966" i="6"/>
  <c r="H961" i="6"/>
  <c r="J956" i="6"/>
  <c r="J950" i="6"/>
  <c r="H945" i="6"/>
  <c r="J940" i="6"/>
  <c r="J934" i="6"/>
  <c r="H929" i="6"/>
  <c r="J924" i="6"/>
  <c r="J918" i="6"/>
  <c r="H913" i="6"/>
  <c r="J908" i="6"/>
  <c r="J902" i="6"/>
  <c r="H897" i="6"/>
  <c r="J892" i="6"/>
  <c r="J886" i="6"/>
  <c r="H881" i="6"/>
  <c r="J870" i="6"/>
  <c r="J854" i="6"/>
  <c r="J836" i="6"/>
  <c r="H827" i="6"/>
  <c r="H819" i="6"/>
  <c r="I791" i="6"/>
  <c r="H784" i="6"/>
  <c r="J770" i="6"/>
  <c r="I763" i="6"/>
  <c r="H742" i="6"/>
  <c r="I735" i="6"/>
  <c r="I719" i="6"/>
  <c r="I706" i="6"/>
  <c r="I699" i="6"/>
  <c r="J689" i="6"/>
  <c r="H678" i="6"/>
  <c r="H672" i="6"/>
  <c r="L663" i="6"/>
  <c r="P663" i="6" s="1"/>
  <c r="J655" i="6"/>
  <c r="J651" i="6"/>
  <c r="J637" i="6"/>
  <c r="H629" i="6"/>
  <c r="J615" i="6"/>
  <c r="J605" i="6"/>
  <c r="H596" i="6"/>
  <c r="H586" i="6"/>
  <c r="H583" i="6"/>
  <c r="H572" i="6"/>
  <c r="J564" i="6"/>
  <c r="J558" i="6"/>
  <c r="I546" i="6"/>
  <c r="H540" i="6"/>
  <c r="H521" i="6"/>
  <c r="H487" i="6"/>
  <c r="I470" i="6"/>
  <c r="H452" i="6"/>
  <c r="H448" i="6"/>
  <c r="I441" i="6"/>
  <c r="J426" i="6"/>
  <c r="I422" i="6"/>
  <c r="H417" i="6"/>
  <c r="I411" i="6"/>
  <c r="I400" i="6"/>
  <c r="H397" i="6"/>
  <c r="I393" i="6"/>
  <c r="I382" i="6"/>
  <c r="H377" i="6"/>
  <c r="H370" i="6"/>
  <c r="H358" i="6"/>
  <c r="H353" i="6"/>
  <c r="I342" i="6"/>
  <c r="H331" i="6"/>
  <c r="H320" i="6"/>
  <c r="H318" i="6"/>
  <c r="H316" i="6"/>
  <c r="I309" i="6"/>
  <c r="I303" i="6"/>
  <c r="I300" i="6"/>
  <c r="I293" i="6"/>
  <c r="AA288" i="6"/>
  <c r="I279" i="6"/>
  <c r="I262" i="6"/>
  <c r="I251" i="6"/>
  <c r="I246" i="6"/>
  <c r="J225" i="6"/>
  <c r="J218" i="6"/>
  <c r="I210" i="6"/>
  <c r="H206" i="6"/>
  <c r="H196" i="6"/>
  <c r="L191" i="6"/>
  <c r="P191" i="6" s="1"/>
  <c r="I188" i="6"/>
  <c r="H184" i="6"/>
  <c r="H168" i="6"/>
  <c r="H153" i="6"/>
  <c r="H148" i="6"/>
  <c r="H142" i="6"/>
  <c r="H130" i="6"/>
  <c r="H120" i="6"/>
  <c r="I104" i="6"/>
  <c r="H100" i="6"/>
  <c r="H72" i="6"/>
  <c r="I51" i="6"/>
  <c r="I26" i="6"/>
  <c r="L4" i="6"/>
  <c r="P4" i="6" s="1"/>
  <c r="I998" i="6"/>
  <c r="AA993" i="6"/>
  <c r="I993" i="6"/>
  <c r="L988" i="6"/>
  <c r="P988" i="6" s="1"/>
  <c r="AA985" i="6"/>
  <c r="AA983" i="6"/>
  <c r="AA981" i="6"/>
  <c r="L980" i="6"/>
  <c r="P980" i="6" s="1"/>
  <c r="AA977" i="6"/>
  <c r="AA975" i="6"/>
  <c r="AA973" i="6"/>
  <c r="AA971" i="6"/>
  <c r="AA969" i="6"/>
  <c r="AA967" i="6"/>
  <c r="AA965" i="6"/>
  <c r="AA963" i="6"/>
  <c r="AA961" i="6"/>
  <c r="AA959" i="6"/>
  <c r="AA957" i="6"/>
  <c r="AA955" i="6"/>
  <c r="AA953" i="6"/>
  <c r="AA951" i="6"/>
  <c r="AA949" i="6"/>
  <c r="AA947" i="6"/>
  <c r="AA945" i="6"/>
  <c r="AA943" i="6"/>
  <c r="AA941" i="6"/>
  <c r="AA939" i="6"/>
  <c r="AA937" i="6"/>
  <c r="AA935" i="6"/>
  <c r="AA933" i="6"/>
  <c r="AA931" i="6"/>
  <c r="AA929" i="6"/>
  <c r="AA927" i="6"/>
  <c r="AA925" i="6"/>
  <c r="AA923" i="6"/>
  <c r="AA921" i="6"/>
  <c r="AA919" i="6"/>
  <c r="AA917" i="6"/>
  <c r="AA915" i="6"/>
  <c r="AA913" i="6"/>
  <c r="AA911" i="6"/>
  <c r="AA909" i="6"/>
  <c r="AA907" i="6"/>
  <c r="AA905" i="6"/>
  <c r="AA903" i="6"/>
  <c r="AA901" i="6"/>
  <c r="AA899" i="6"/>
  <c r="AA897" i="6"/>
  <c r="AA895" i="6"/>
  <c r="AA893" i="6"/>
  <c r="AA891" i="6"/>
  <c r="AA889" i="6"/>
  <c r="AA887" i="6"/>
  <c r="AA885" i="6"/>
  <c r="AA883" i="6"/>
  <c r="AA881" i="6"/>
  <c r="AA879" i="6"/>
  <c r="AA877" i="6"/>
  <c r="J876" i="6"/>
  <c r="L874" i="6"/>
  <c r="P874" i="6" s="1"/>
  <c r="I873" i="6"/>
  <c r="J871" i="6"/>
  <c r="J869" i="6"/>
  <c r="L867" i="6"/>
  <c r="P867" i="6" s="1"/>
  <c r="L865" i="6"/>
  <c r="P865" i="6" s="1"/>
  <c r="AA863" i="6"/>
  <c r="AA861" i="6"/>
  <c r="H861" i="6"/>
  <c r="L858" i="6"/>
  <c r="P858" i="6" s="1"/>
  <c r="I857" i="6"/>
  <c r="J855" i="6"/>
  <c r="J853" i="6"/>
  <c r="L852" i="6"/>
  <c r="P852" i="6" s="1"/>
  <c r="L849" i="6"/>
  <c r="P849" i="6" s="1"/>
  <c r="L848" i="6"/>
  <c r="P848" i="6" s="1"/>
  <c r="L845" i="6"/>
  <c r="P845" i="6" s="1"/>
  <c r="H843" i="6"/>
  <c r="J841" i="6"/>
  <c r="J840" i="6"/>
  <c r="AA837" i="6"/>
  <c r="H837" i="6"/>
  <c r="H835" i="6"/>
  <c r="J833" i="6"/>
  <c r="L832" i="6"/>
  <c r="P832" i="6" s="1"/>
  <c r="H829" i="6"/>
  <c r="H828" i="6"/>
  <c r="I825" i="6"/>
  <c r="H824" i="6"/>
  <c r="AA821" i="6"/>
  <c r="L821" i="6"/>
  <c r="P821" i="6" s="1"/>
  <c r="H820" i="6"/>
  <c r="AA817" i="6"/>
  <c r="AA816" i="6"/>
  <c r="AA815" i="6"/>
  <c r="AA814" i="6"/>
  <c r="AA813" i="6"/>
  <c r="AA812" i="6"/>
  <c r="AA811" i="6"/>
  <c r="AA810" i="6"/>
  <c r="AA809" i="6"/>
  <c r="AA808" i="6"/>
  <c r="AA807" i="6"/>
  <c r="AA806" i="6"/>
  <c r="AA805" i="6"/>
  <c r="AA804" i="6"/>
  <c r="AA803" i="6"/>
  <c r="AA802" i="6"/>
  <c r="AA801" i="6"/>
  <c r="J800" i="6"/>
  <c r="I798" i="6"/>
  <c r="J797" i="6"/>
  <c r="J796" i="6"/>
  <c r="I790" i="6"/>
  <c r="J788" i="6"/>
  <c r="J785" i="6"/>
  <c r="L783" i="6"/>
  <c r="P783" i="6" s="1"/>
  <c r="L780" i="6"/>
  <c r="P780" i="6" s="1"/>
  <c r="L779" i="6"/>
  <c r="P779" i="6" s="1"/>
  <c r="AA776" i="6"/>
  <c r="J772" i="6"/>
  <c r="L768" i="6"/>
  <c r="P768" i="6" s="1"/>
  <c r="L766" i="6"/>
  <c r="P766" i="6" s="1"/>
  <c r="AA764" i="6"/>
  <c r="I764" i="6"/>
  <c r="AA760" i="6"/>
  <c r="AA756" i="6"/>
  <c r="J755" i="6"/>
  <c r="L752" i="6"/>
  <c r="P752" i="6" s="1"/>
  <c r="I750" i="6"/>
  <c r="J749" i="6"/>
  <c r="J748" i="6"/>
  <c r="L746" i="6"/>
  <c r="P746" i="6" s="1"/>
  <c r="AA740" i="6"/>
  <c r="J739" i="6"/>
  <c r="L736" i="6"/>
  <c r="P736" i="6" s="1"/>
  <c r="I734" i="6"/>
  <c r="J733" i="6"/>
  <c r="J732" i="6"/>
  <c r="L730" i="6"/>
  <c r="P730" i="6" s="1"/>
  <c r="AA724" i="6"/>
  <c r="J723" i="6"/>
  <c r="L720" i="6"/>
  <c r="P720" i="6" s="1"/>
  <c r="I718" i="6"/>
  <c r="J717" i="6"/>
  <c r="J716" i="6"/>
  <c r="L714" i="6"/>
  <c r="P714" i="6" s="1"/>
  <c r="J708" i="6"/>
  <c r="L705" i="6"/>
  <c r="P705" i="6" s="1"/>
  <c r="I704" i="6"/>
  <c r="L702" i="6"/>
  <c r="P702" i="6" s="1"/>
  <c r="AA700" i="6"/>
  <c r="I700" i="6"/>
  <c r="AA698" i="6"/>
  <c r="I697" i="6"/>
  <c r="I692" i="6"/>
  <c r="L691" i="6"/>
  <c r="P691" i="6" s="1"/>
  <c r="H690" i="6"/>
  <c r="I686" i="6"/>
  <c r="J685" i="6"/>
  <c r="J684" i="6"/>
  <c r="L682" i="6"/>
  <c r="P682" i="6" s="1"/>
  <c r="J676" i="6"/>
  <c r="I673" i="6"/>
  <c r="J672" i="6"/>
  <c r="L669" i="6"/>
  <c r="P669" i="6" s="1"/>
  <c r="AA664" i="6"/>
  <c r="L662" i="6"/>
  <c r="P662" i="6" s="1"/>
  <c r="I659" i="6"/>
  <c r="AA654" i="6"/>
  <c r="I654" i="6"/>
  <c r="AA651" i="6"/>
  <c r="L650" i="6"/>
  <c r="P650" i="6" s="1"/>
  <c r="AA648" i="6"/>
  <c r="I648" i="6"/>
  <c r="L646" i="6"/>
  <c r="P646" i="6" s="1"/>
  <c r="AA644" i="6"/>
  <c r="J643" i="6"/>
  <c r="AA642" i="6"/>
  <c r="I641" i="6"/>
  <c r="J638" i="6"/>
  <c r="AA636" i="6"/>
  <c r="I636" i="6"/>
  <c r="J634" i="6"/>
  <c r="L631" i="6"/>
  <c r="P631" i="6" s="1"/>
  <c r="L629" i="6"/>
  <c r="P629" i="6" s="1"/>
  <c r="J627" i="6"/>
  <c r="AA625" i="6"/>
  <c r="L623" i="6"/>
  <c r="P623" i="6" s="1"/>
  <c r="I621" i="6"/>
  <c r="AA619" i="6"/>
  <c r="J617" i="6"/>
  <c r="J612" i="6"/>
  <c r="I611" i="6"/>
  <c r="H609" i="6"/>
  <c r="L607" i="6"/>
  <c r="P607" i="6" s="1"/>
  <c r="AA604" i="6"/>
  <c r="I604" i="6"/>
  <c r="J601" i="6"/>
  <c r="J597" i="6"/>
  <c r="J595" i="6"/>
  <c r="H594" i="6"/>
  <c r="L592" i="6"/>
  <c r="P592" i="6" s="1"/>
  <c r="J590" i="6"/>
  <c r="AA588" i="6"/>
  <c r="I588" i="6"/>
  <c r="L583" i="6"/>
  <c r="P583" i="6" s="1"/>
  <c r="L582" i="6"/>
  <c r="P582" i="6" s="1"/>
  <c r="AA579" i="6"/>
  <c r="J579" i="6"/>
  <c r="AA576" i="6"/>
  <c r="AA574" i="6"/>
  <c r="L573" i="6"/>
  <c r="P573" i="6" s="1"/>
  <c r="AA571" i="6"/>
  <c r="AA569" i="6"/>
  <c r="AA567" i="6"/>
  <c r="AA566" i="6"/>
  <c r="I566" i="6"/>
  <c r="L563" i="6"/>
  <c r="P563" i="6" s="1"/>
  <c r="J562" i="6"/>
  <c r="I560" i="6"/>
  <c r="AA557" i="6"/>
  <c r="J556" i="6"/>
  <c r="J555" i="6"/>
  <c r="H554" i="6"/>
  <c r="AA549" i="6"/>
  <c r="AA547" i="6"/>
  <c r="J547" i="6"/>
  <c r="AA545" i="6"/>
  <c r="L543" i="6"/>
  <c r="P543" i="6" s="1"/>
  <c r="I541" i="6"/>
  <c r="AA539" i="6"/>
  <c r="J539" i="6"/>
  <c r="I534" i="6"/>
  <c r="J532" i="6"/>
  <c r="AA530" i="6"/>
  <c r="H530" i="6"/>
  <c r="AA527" i="6"/>
  <c r="I526" i="6"/>
  <c r="I524" i="6"/>
  <c r="J523" i="6"/>
  <c r="H520" i="6"/>
  <c r="I517" i="6"/>
  <c r="AA514" i="6"/>
  <c r="H514" i="6"/>
  <c r="L512" i="6"/>
  <c r="P512" i="6" s="1"/>
  <c r="L511" i="6"/>
  <c r="P511" i="6" s="1"/>
  <c r="L510" i="6"/>
  <c r="P510" i="6" s="1"/>
  <c r="I508" i="6"/>
  <c r="J507" i="6"/>
  <c r="I503" i="6"/>
  <c r="L502" i="6"/>
  <c r="P502" i="6" s="1"/>
  <c r="I500" i="6"/>
  <c r="J499" i="6"/>
  <c r="L495" i="6"/>
  <c r="P495" i="6" s="1"/>
  <c r="J494" i="6"/>
  <c r="I491" i="6"/>
  <c r="J490" i="6"/>
  <c r="L487" i="6"/>
  <c r="P487" i="6" s="1"/>
  <c r="L484" i="6"/>
  <c r="P484" i="6" s="1"/>
  <c r="L483" i="6"/>
  <c r="P483" i="6" s="1"/>
  <c r="L482" i="6"/>
  <c r="P482" i="6" s="1"/>
  <c r="J479" i="6"/>
  <c r="I476" i="6"/>
  <c r="J475" i="6"/>
  <c r="I471" i="6"/>
  <c r="L470" i="6"/>
  <c r="P470" i="6" s="1"/>
  <c r="I468" i="6"/>
  <c r="J467" i="6"/>
  <c r="I463" i="6"/>
  <c r="J462" i="6"/>
  <c r="I460" i="6"/>
  <c r="J459" i="6"/>
  <c r="I456" i="6"/>
  <c r="J455" i="6"/>
  <c r="AA451" i="6"/>
  <c r="AA450" i="6"/>
  <c r="AA449" i="6"/>
  <c r="L447" i="6"/>
  <c r="P447" i="6" s="1"/>
  <c r="H445" i="6"/>
  <c r="L444" i="6"/>
  <c r="P444" i="6" s="1"/>
  <c r="L443" i="6"/>
  <c r="P443" i="6" s="1"/>
  <c r="L442" i="6"/>
  <c r="P442" i="6" s="1"/>
  <c r="I438" i="6"/>
  <c r="AA436" i="6"/>
  <c r="AA435" i="6"/>
  <c r="AA433" i="6"/>
  <c r="AA431" i="6"/>
  <c r="AA430" i="6"/>
  <c r="H430" i="6"/>
  <c r="AA425" i="6"/>
  <c r="L425" i="6"/>
  <c r="P425" i="6" s="1"/>
  <c r="AA422" i="6"/>
  <c r="H421" i="6"/>
  <c r="I419" i="6"/>
  <c r="L417" i="6"/>
  <c r="P417" i="6" s="1"/>
  <c r="AA414" i="6"/>
  <c r="I408" i="6"/>
  <c r="H406" i="6"/>
  <c r="I404" i="6"/>
  <c r="AA401" i="6"/>
  <c r="AA399" i="6"/>
  <c r="I394" i="6"/>
  <c r="I391" i="6"/>
  <c r="J390" i="6"/>
  <c r="L389" i="6"/>
  <c r="P389" i="6" s="1"/>
  <c r="L387" i="6"/>
  <c r="P387" i="6" s="1"/>
  <c r="AA383" i="6"/>
  <c r="J383" i="6"/>
  <c r="L382" i="6"/>
  <c r="P382" i="6" s="1"/>
  <c r="L380" i="6"/>
  <c r="P380" i="6" s="1"/>
  <c r="AA377" i="6"/>
  <c r="AA374" i="6"/>
  <c r="H374" i="6"/>
  <c r="J373" i="6"/>
  <c r="J372" i="6"/>
  <c r="L367" i="6"/>
  <c r="P367" i="6" s="1"/>
  <c r="L364" i="6"/>
  <c r="P364" i="6" s="1"/>
  <c r="AA362" i="6"/>
  <c r="I362" i="6"/>
  <c r="J358" i="6"/>
  <c r="L357" i="6"/>
  <c r="P357" i="6" s="1"/>
  <c r="J355" i="6"/>
  <c r="L353" i="6"/>
  <c r="P353" i="6" s="1"/>
  <c r="H352" i="6"/>
  <c r="L351" i="6"/>
  <c r="P351" i="6" s="1"/>
  <c r="AA346" i="6"/>
  <c r="H346" i="6"/>
  <c r="AA341" i="6"/>
  <c r="I341" i="6"/>
  <c r="L336" i="6"/>
  <c r="P336" i="6" s="1"/>
  <c r="H334" i="6"/>
  <c r="J332" i="6"/>
  <c r="L331" i="6"/>
  <c r="P331" i="6" s="1"/>
  <c r="L330" i="6"/>
  <c r="P330" i="6" s="1"/>
  <c r="H329" i="6"/>
  <c r="I328" i="6"/>
  <c r="J326" i="6"/>
  <c r="J325" i="6"/>
  <c r="J324" i="6"/>
  <c r="I323" i="6"/>
  <c r="L322" i="6"/>
  <c r="P322" i="6" s="1"/>
  <c r="AA320" i="6"/>
  <c r="AA319" i="6"/>
  <c r="AA318" i="6"/>
  <c r="AA317" i="6"/>
  <c r="AA316" i="6"/>
  <c r="L315" i="6"/>
  <c r="P315" i="6" s="1"/>
  <c r="I310" i="6"/>
  <c r="L309" i="6"/>
  <c r="P309" i="6" s="1"/>
  <c r="L302" i="6"/>
  <c r="P302" i="6" s="1"/>
  <c r="L301" i="6"/>
  <c r="P301" i="6" s="1"/>
  <c r="L300" i="6"/>
  <c r="P300" i="6" s="1"/>
  <c r="L298" i="6"/>
  <c r="P298" i="6" s="1"/>
  <c r="J295" i="6"/>
  <c r="L291" i="6"/>
  <c r="P291" i="6" s="1"/>
  <c r="AA284" i="6"/>
  <c r="I284" i="6"/>
  <c r="J280" i="6"/>
  <c r="L279" i="6"/>
  <c r="P279" i="6" s="1"/>
  <c r="H278" i="6"/>
  <c r="L274" i="6"/>
  <c r="P274" i="6" s="1"/>
  <c r="J271" i="6"/>
  <c r="AA268" i="6"/>
  <c r="I268" i="6"/>
  <c r="I266" i="6"/>
  <c r="J264" i="6"/>
  <c r="L263" i="6"/>
  <c r="P263" i="6" s="1"/>
  <c r="L262" i="6"/>
  <c r="P262" i="6" s="1"/>
  <c r="L259" i="6"/>
  <c r="P259" i="6" s="1"/>
  <c r="J258" i="6"/>
  <c r="L255" i="6"/>
  <c r="P255" i="6" s="1"/>
  <c r="J254" i="6"/>
  <c r="L252" i="6"/>
  <c r="P252" i="6" s="1"/>
  <c r="L251" i="6"/>
  <c r="P251" i="6" s="1"/>
  <c r="I249" i="6"/>
  <c r="J248" i="6"/>
  <c r="L247" i="6"/>
  <c r="P247" i="6" s="1"/>
  <c r="L246" i="6"/>
  <c r="P246" i="6" s="1"/>
  <c r="J244" i="6"/>
  <c r="J238" i="6"/>
  <c r="L235" i="6"/>
  <c r="P235" i="6" s="1"/>
  <c r="L231" i="6"/>
  <c r="P231" i="6" s="1"/>
  <c r="I229" i="6"/>
  <c r="L226" i="6"/>
  <c r="P226" i="6" s="1"/>
  <c r="H223" i="6"/>
  <c r="L217" i="6"/>
  <c r="P217" i="6" s="1"/>
  <c r="I212" i="6"/>
  <c r="J208" i="6"/>
  <c r="J206" i="6"/>
  <c r="I204" i="6"/>
  <c r="H200" i="6"/>
  <c r="J197" i="6"/>
  <c r="L195" i="6"/>
  <c r="P195" i="6" s="1"/>
  <c r="L192" i="6"/>
  <c r="P192" i="6" s="1"/>
  <c r="L190" i="6"/>
  <c r="P190" i="6" s="1"/>
  <c r="L189" i="6"/>
  <c r="P189" i="6" s="1"/>
  <c r="J187" i="6"/>
  <c r="AA182" i="6"/>
  <c r="I180" i="6"/>
  <c r="I176" i="6"/>
  <c r="J173" i="6"/>
  <c r="AA170" i="6"/>
  <c r="I170" i="6"/>
  <c r="L168" i="6"/>
  <c r="P168" i="6" s="1"/>
  <c r="J165" i="6"/>
  <c r="I164" i="6"/>
  <c r="AA161" i="6"/>
  <c r="I161" i="6"/>
  <c r="L159" i="6"/>
  <c r="P159" i="6" s="1"/>
  <c r="I157" i="6"/>
  <c r="L156" i="6"/>
  <c r="P156" i="6" s="1"/>
  <c r="J153" i="6"/>
  <c r="J152" i="6"/>
  <c r="I151" i="6"/>
  <c r="L148" i="6"/>
  <c r="P148" i="6" s="1"/>
  <c r="J147" i="6"/>
  <c r="H145" i="6"/>
  <c r="L144" i="6"/>
  <c r="P144" i="6" s="1"/>
  <c r="AA142" i="6"/>
  <c r="J141" i="6"/>
  <c r="I140" i="6"/>
  <c r="I138" i="6"/>
  <c r="J137" i="6"/>
  <c r="J136" i="6"/>
  <c r="AA132" i="6"/>
  <c r="J131" i="6"/>
  <c r="L130" i="6"/>
  <c r="P130" i="6" s="1"/>
  <c r="I128" i="6"/>
  <c r="AA126" i="6"/>
  <c r="I124" i="6"/>
  <c r="I123" i="6"/>
  <c r="J122" i="6"/>
  <c r="AA120" i="6"/>
  <c r="L118" i="6"/>
  <c r="P118" i="6" s="1"/>
  <c r="AA116" i="6"/>
  <c r="AA114" i="6"/>
  <c r="AA113" i="6"/>
  <c r="AA112" i="6"/>
  <c r="L111" i="6"/>
  <c r="P111" i="6" s="1"/>
  <c r="I110" i="6"/>
  <c r="I109" i="6"/>
  <c r="J105" i="6"/>
  <c r="L102" i="6"/>
  <c r="P102" i="6" s="1"/>
  <c r="AA99" i="6"/>
  <c r="AA97" i="6"/>
  <c r="J97" i="6"/>
  <c r="J93" i="6"/>
  <c r="J92" i="6"/>
  <c r="H90" i="6"/>
  <c r="H88" i="6"/>
  <c r="L86" i="6"/>
  <c r="P86" i="6" s="1"/>
  <c r="H85" i="6"/>
  <c r="L84" i="6"/>
  <c r="P84" i="6" s="1"/>
  <c r="I83" i="6"/>
  <c r="AA81" i="6"/>
  <c r="H80" i="6"/>
  <c r="I79" i="6"/>
  <c r="L77" i="6"/>
  <c r="P77" i="6" s="1"/>
  <c r="J76" i="6"/>
  <c r="I75" i="6"/>
  <c r="J73" i="6"/>
  <c r="I69" i="6"/>
  <c r="I67" i="6"/>
  <c r="I65" i="6"/>
  <c r="AA63" i="6"/>
  <c r="AA61" i="6"/>
  <c r="J58" i="6"/>
  <c r="J57" i="6"/>
  <c r="L48" i="6"/>
  <c r="P48" i="6" s="1"/>
  <c r="J46" i="6"/>
  <c r="J44" i="6"/>
  <c r="I42" i="6"/>
  <c r="H37" i="6"/>
  <c r="I36" i="6"/>
  <c r="J33" i="6"/>
  <c r="AA29" i="6"/>
  <c r="I28" i="6"/>
  <c r="J27" i="6"/>
  <c r="AA24" i="6"/>
  <c r="I24" i="6"/>
  <c r="I23" i="6"/>
  <c r="J21" i="6"/>
  <c r="J18" i="6"/>
  <c r="L17" i="6"/>
  <c r="P17" i="6" s="1"/>
  <c r="AA16" i="6"/>
  <c r="I16" i="6"/>
  <c r="AA14" i="6"/>
  <c r="I13" i="6"/>
  <c r="J10" i="6"/>
  <c r="J3" i="12"/>
  <c r="BB3" i="12" s="1"/>
  <c r="L6" i="27"/>
  <c r="L30" i="27"/>
  <c r="J43" i="27"/>
  <c r="J45" i="27"/>
  <c r="X52" i="27"/>
  <c r="L4" i="27"/>
  <c r="L8" i="27"/>
  <c r="L14" i="27"/>
  <c r="L18" i="27"/>
  <c r="J26" i="27"/>
  <c r="L38" i="27"/>
  <c r="J41" i="27"/>
  <c r="H44" i="27"/>
  <c r="J49" i="27"/>
  <c r="L53" i="27"/>
  <c r="X56" i="27"/>
  <c r="L59" i="27"/>
  <c r="L60" i="27"/>
  <c r="J62" i="27"/>
  <c r="H63" i="27"/>
  <c r="H64" i="27"/>
  <c r="X64" i="27"/>
  <c r="L65" i="27"/>
  <c r="L66" i="27"/>
  <c r="L67" i="27"/>
  <c r="J68" i="27"/>
  <c r="J70" i="27"/>
  <c r="L72" i="27"/>
  <c r="X74" i="27"/>
  <c r="X75" i="27"/>
  <c r="L76" i="27"/>
  <c r="J78" i="27"/>
  <c r="L79" i="27"/>
  <c r="J83" i="27"/>
  <c r="L88" i="27"/>
  <c r="J92" i="27"/>
  <c r="J28" i="27"/>
  <c r="L40" i="27"/>
  <c r="H45" i="27"/>
  <c r="L57" i="27"/>
  <c r="X59" i="27"/>
  <c r="I63" i="27"/>
  <c r="X63" i="27"/>
  <c r="L64" i="27"/>
  <c r="X66" i="27"/>
  <c r="X67" i="27"/>
  <c r="L68" i="27"/>
  <c r="J79" i="27"/>
  <c r="L81" i="27"/>
  <c r="I82" i="27"/>
  <c r="L83" i="27"/>
  <c r="X84" i="27"/>
  <c r="X90" i="27"/>
  <c r="X111" i="27"/>
  <c r="L120" i="27"/>
  <c r="J135" i="27"/>
  <c r="X137" i="27"/>
  <c r="J144" i="27"/>
  <c r="X147" i="27"/>
  <c r="I160" i="27"/>
  <c r="I161" i="27"/>
  <c r="J169" i="27"/>
  <c r="I170" i="27"/>
  <c r="J173" i="27"/>
  <c r="L174" i="27"/>
  <c r="X176" i="27"/>
  <c r="J179" i="27"/>
  <c r="X182" i="27"/>
  <c r="L194" i="27"/>
  <c r="L85" i="27"/>
  <c r="X87" i="27"/>
  <c r="I95" i="27"/>
  <c r="I103" i="27"/>
  <c r="I105" i="27"/>
  <c r="I112" i="27"/>
  <c r="J113" i="27"/>
  <c r="X119" i="27"/>
  <c r="J120" i="27"/>
  <c r="I126" i="27"/>
  <c r="L127" i="27"/>
  <c r="J131" i="27"/>
  <c r="L134" i="27"/>
  <c r="X135" i="27"/>
  <c r="L136" i="27"/>
  <c r="H139" i="27"/>
  <c r="H140" i="27"/>
  <c r="X141" i="27"/>
  <c r="X143" i="27"/>
  <c r="L144" i="27"/>
  <c r="H147" i="27"/>
  <c r="H149" i="27"/>
  <c r="I156" i="27"/>
  <c r="I157" i="27"/>
  <c r="J160" i="27"/>
  <c r="J161" i="27"/>
  <c r="I168" i="27"/>
  <c r="I169" i="27"/>
  <c r="J170" i="27"/>
  <c r="I172" i="27"/>
  <c r="I173" i="27"/>
  <c r="H174" i="27"/>
  <c r="X174" i="27"/>
  <c r="H176" i="27"/>
  <c r="I177" i="27"/>
  <c r="I179" i="27"/>
  <c r="J180" i="27"/>
  <c r="H184" i="27"/>
  <c r="L185" i="27"/>
  <c r="L189" i="27"/>
  <c r="X191" i="27"/>
  <c r="L196" i="27"/>
  <c r="J198" i="27"/>
  <c r="I200" i="27"/>
  <c r="I203" i="27"/>
  <c r="X203" i="27"/>
  <c r="J205" i="27"/>
  <c r="I208" i="27"/>
  <c r="I209" i="27"/>
  <c r="I211" i="27"/>
  <c r="H212" i="27"/>
  <c r="H213" i="27"/>
  <c r="H214" i="27"/>
  <c r="H215" i="27"/>
  <c r="H216" i="27"/>
  <c r="J217" i="27"/>
  <c r="H219" i="27"/>
  <c r="X219" i="27"/>
  <c r="J221" i="27"/>
  <c r="X222" i="27"/>
  <c r="J223" i="27"/>
  <c r="J224" i="27"/>
  <c r="J225" i="27"/>
  <c r="J226" i="27"/>
  <c r="J227" i="27"/>
  <c r="J229" i="27"/>
  <c r="X231" i="27"/>
  <c r="L232" i="27"/>
  <c r="L236" i="27"/>
  <c r="L241" i="27"/>
  <c r="I242" i="27"/>
  <c r="I243" i="27"/>
  <c r="I245" i="27"/>
  <c r="L187" i="27"/>
  <c r="I189" i="27"/>
  <c r="I191" i="27"/>
  <c r="J194" i="27"/>
  <c r="J196" i="27"/>
  <c r="I197" i="27"/>
  <c r="I198" i="27"/>
  <c r="H199" i="27"/>
  <c r="X204" i="27"/>
  <c r="L205" i="27"/>
  <c r="I207" i="27"/>
  <c r="X207" i="27"/>
  <c r="J209" i="27"/>
  <c r="X210" i="27"/>
  <c r="L212" i="27"/>
  <c r="I214" i="27"/>
  <c r="X214" i="27"/>
  <c r="L215" i="27"/>
  <c r="I216" i="27"/>
  <c r="I217" i="27"/>
  <c r="I219" i="27"/>
  <c r="I221" i="27"/>
  <c r="I223" i="27"/>
  <c r="X223" i="27"/>
  <c r="L224" i="27"/>
  <c r="L226" i="27"/>
  <c r="I228" i="27"/>
  <c r="I229" i="27"/>
  <c r="L230" i="27"/>
  <c r="H232" i="27"/>
  <c r="X232" i="27"/>
  <c r="L234" i="27"/>
  <c r="H236" i="27"/>
  <c r="X236" i="27"/>
  <c r="L238" i="27"/>
  <c r="J240" i="27"/>
  <c r="H241" i="27"/>
  <c r="H242" i="27"/>
  <c r="J243" i="27"/>
  <c r="J244" i="27"/>
  <c r="H245" i="27"/>
  <c r="X245" i="27"/>
  <c r="X246" i="27"/>
  <c r="L247" i="27"/>
  <c r="I249" i="27"/>
  <c r="X249" i="27"/>
  <c r="I255" i="27"/>
  <c r="X255" i="27"/>
  <c r="L256" i="27"/>
  <c r="L260" i="27"/>
  <c r="H264" i="27"/>
  <c r="J268" i="27"/>
  <c r="H274" i="27"/>
  <c r="H276" i="27"/>
  <c r="H278" i="27"/>
  <c r="J280" i="27"/>
  <c r="L282" i="27"/>
  <c r="H286" i="27"/>
  <c r="H288" i="27"/>
  <c r="L290" i="27"/>
  <c r="J298" i="27"/>
  <c r="H304" i="27"/>
  <c r="J305" i="27"/>
  <c r="I306" i="27"/>
  <c r="X307" i="27"/>
  <c r="H309" i="27"/>
  <c r="L310" i="27"/>
  <c r="L311" i="27"/>
  <c r="H314" i="27"/>
  <c r="H315" i="27"/>
  <c r="I316" i="27"/>
  <c r="J317" i="27"/>
  <c r="L320" i="27"/>
  <c r="H321" i="27"/>
  <c r="X321" i="27"/>
  <c r="I324" i="27"/>
  <c r="H325" i="27"/>
  <c r="H326" i="27"/>
  <c r="J327" i="27"/>
  <c r="L328" i="27"/>
  <c r="H330" i="27"/>
  <c r="X330" i="27"/>
  <c r="I333" i="27"/>
  <c r="J335" i="27"/>
  <c r="X336" i="27"/>
  <c r="H338" i="27"/>
  <c r="L339" i="27"/>
  <c r="I341" i="27"/>
  <c r="I342" i="27"/>
  <c r="J344" i="27"/>
  <c r="L346" i="27"/>
  <c r="J348" i="27"/>
  <c r="L349" i="27"/>
  <c r="J350" i="27"/>
  <c r="L351" i="27"/>
  <c r="H353" i="27"/>
  <c r="H354" i="27"/>
  <c r="I355" i="27"/>
  <c r="X355" i="27"/>
  <c r="J357" i="27"/>
  <c r="I358" i="27"/>
  <c r="H360" i="27"/>
  <c r="X361" i="27"/>
  <c r="L362" i="27"/>
  <c r="I366" i="27"/>
  <c r="H367" i="27"/>
  <c r="H368" i="27"/>
  <c r="X368" i="27"/>
  <c r="X369" i="27"/>
  <c r="L371" i="27"/>
  <c r="X374" i="27"/>
  <c r="J375" i="27"/>
  <c r="H378" i="27"/>
  <c r="H379" i="27"/>
  <c r="H382" i="27"/>
  <c r="J383" i="27"/>
  <c r="L384" i="27"/>
  <c r="I386" i="27"/>
  <c r="H387" i="27"/>
  <c r="X387" i="27"/>
  <c r="L389" i="27"/>
  <c r="I390" i="27"/>
  <c r="H392" i="27"/>
  <c r="J394" i="27"/>
  <c r="I395" i="27"/>
  <c r="I396" i="27"/>
  <c r="J397" i="27"/>
  <c r="X398" i="27"/>
  <c r="L399" i="27"/>
  <c r="L249" i="27"/>
  <c r="L251" i="27"/>
  <c r="I253" i="27"/>
  <c r="X254" i="27"/>
  <c r="J255" i="27"/>
  <c r="J256" i="27"/>
  <c r="I257" i="27"/>
  <c r="I258" i="27"/>
  <c r="H259" i="27"/>
  <c r="J260" i="27"/>
  <c r="I262" i="27"/>
  <c r="X262" i="27"/>
  <c r="J266" i="27"/>
  <c r="J276" i="27"/>
  <c r="J282" i="27"/>
  <c r="J290" i="27"/>
  <c r="X312" i="27"/>
  <c r="X314" i="27"/>
  <c r="X317" i="27"/>
  <c r="I321" i="27"/>
  <c r="J325" i="27"/>
  <c r="I326" i="27"/>
  <c r="J328" i="27"/>
  <c r="L330" i="27"/>
  <c r="L344" i="27"/>
  <c r="I348" i="27"/>
  <c r="J349" i="27"/>
  <c r="I350" i="27"/>
  <c r="J351" i="27"/>
  <c r="X353" i="27"/>
  <c r="I357" i="27"/>
  <c r="J360" i="27"/>
  <c r="J362" i="27"/>
  <c r="X367" i="27"/>
  <c r="J371" i="27"/>
  <c r="L375" i="27"/>
  <c r="X378" i="27"/>
  <c r="J382" i="27"/>
  <c r="J384" i="27"/>
  <c r="I389" i="27"/>
  <c r="L392" i="27"/>
  <c r="X396" i="27"/>
  <c r="L397" i="27"/>
  <c r="L402" i="27"/>
  <c r="L403" i="27"/>
  <c r="X407" i="27"/>
  <c r="J401" i="27"/>
  <c r="H402" i="27"/>
  <c r="X404" i="27"/>
  <c r="L407" i="27"/>
  <c r="I413" i="27"/>
  <c r="I414" i="27"/>
  <c r="I418" i="27"/>
  <c r="L419" i="27"/>
  <c r="I421" i="27"/>
  <c r="I423" i="27"/>
  <c r="I426" i="27"/>
  <c r="X428" i="27"/>
  <c r="I431" i="27"/>
  <c r="H434" i="27"/>
  <c r="X434" i="27"/>
  <c r="J437" i="27"/>
  <c r="J440" i="27"/>
  <c r="H442" i="27"/>
  <c r="X442" i="27"/>
  <c r="X443" i="27"/>
  <c r="X444" i="27"/>
  <c r="I446" i="27"/>
  <c r="J447" i="27"/>
  <c r="J448" i="27"/>
  <c r="L450" i="27"/>
  <c r="I452" i="27"/>
  <c r="X452" i="27"/>
  <c r="H454" i="27"/>
  <c r="X454" i="27"/>
  <c r="X455" i="27"/>
  <c r="X456" i="27"/>
  <c r="L459" i="27"/>
  <c r="J467" i="27"/>
  <c r="X469" i="27"/>
  <c r="I475" i="27"/>
  <c r="I477" i="27"/>
  <c r="J482" i="27"/>
  <c r="J493" i="27"/>
  <c r="I497" i="27"/>
  <c r="L500" i="27"/>
  <c r="X501" i="27"/>
  <c r="X507" i="27"/>
  <c r="L508" i="27"/>
  <c r="L510" i="27"/>
  <c r="I514" i="27"/>
  <c r="X516" i="27"/>
  <c r="L517" i="27"/>
  <c r="J519" i="27"/>
  <c r="J521" i="27"/>
  <c r="I530" i="27"/>
  <c r="I531" i="27"/>
  <c r="J537" i="27"/>
  <c r="X538" i="27"/>
  <c r="L539" i="27"/>
  <c r="J541" i="27"/>
  <c r="H403" i="27"/>
  <c r="L405" i="27"/>
  <c r="H407" i="27"/>
  <c r="H409" i="27"/>
  <c r="H413" i="27"/>
  <c r="H414" i="27"/>
  <c r="X414" i="27"/>
  <c r="H416" i="27"/>
  <c r="X416" i="27"/>
  <c r="J419" i="27"/>
  <c r="J426" i="27"/>
  <c r="L430" i="27"/>
  <c r="X432" i="27"/>
  <c r="I434" i="27"/>
  <c r="L437" i="27"/>
  <c r="I454" i="27"/>
  <c r="H455" i="27"/>
  <c r="L456" i="27"/>
  <c r="X458" i="27"/>
  <c r="J459" i="27"/>
  <c r="L461" i="27"/>
  <c r="H464" i="27"/>
  <c r="X464" i="27"/>
  <c r="X465" i="27"/>
  <c r="I467" i="27"/>
  <c r="I468" i="27"/>
  <c r="L469" i="27"/>
  <c r="L471" i="27"/>
  <c r="I473" i="27"/>
  <c r="H475" i="27"/>
  <c r="X476" i="27"/>
  <c r="J477" i="27"/>
  <c r="I479" i="27"/>
  <c r="X479" i="27"/>
  <c r="X480" i="27"/>
  <c r="I482" i="27"/>
  <c r="J484" i="27"/>
  <c r="L486" i="27"/>
  <c r="L488" i="27"/>
  <c r="L489" i="27"/>
  <c r="J490" i="27"/>
  <c r="L491" i="27"/>
  <c r="H493" i="27"/>
  <c r="I494" i="27"/>
  <c r="X496" i="27"/>
  <c r="J497" i="27"/>
  <c r="L498" i="27"/>
  <c r="X500" i="27"/>
  <c r="L501" i="27"/>
  <c r="J504" i="27"/>
  <c r="X505" i="27"/>
  <c r="L506" i="27"/>
  <c r="H508" i="27"/>
  <c r="X508" i="27"/>
  <c r="H510" i="27"/>
  <c r="J512" i="27"/>
  <c r="L513" i="27"/>
  <c r="L514" i="27"/>
  <c r="I515" i="27"/>
  <c r="H516" i="27"/>
  <c r="H517" i="27"/>
  <c r="H519" i="27"/>
  <c r="I520" i="27"/>
  <c r="I521" i="27"/>
  <c r="I525" i="27"/>
  <c r="J528" i="27"/>
  <c r="L529" i="27"/>
  <c r="L530" i="27"/>
  <c r="J531" i="27"/>
  <c r="I532" i="27"/>
  <c r="H537" i="27"/>
  <c r="J539" i="27"/>
  <c r="J543" i="27"/>
  <c r="X545" i="27"/>
  <c r="J546" i="27"/>
  <c r="J547" i="27"/>
  <c r="I549" i="27"/>
  <c r="L554" i="27"/>
  <c r="L555" i="27"/>
  <c r="J556" i="27"/>
  <c r="J557" i="27"/>
  <c r="J558" i="27"/>
  <c r="I562" i="27"/>
  <c r="J563" i="27"/>
  <c r="J570" i="27"/>
  <c r="L580" i="27"/>
  <c r="J581" i="27"/>
  <c r="X583" i="27"/>
  <c r="I587" i="27"/>
  <c r="I590" i="27"/>
  <c r="J595" i="27"/>
  <c r="I600" i="27"/>
  <c r="X603" i="27"/>
  <c r="J611" i="27"/>
  <c r="I613" i="27"/>
  <c r="L614" i="27"/>
  <c r="L615" i="27"/>
  <c r="J619" i="27"/>
  <c r="X620" i="27"/>
  <c r="X622" i="27"/>
  <c r="X623" i="27"/>
  <c r="I626" i="27"/>
  <c r="L642" i="27"/>
  <c r="J646" i="27"/>
  <c r="X647" i="27"/>
  <c r="X650" i="27"/>
  <c r="L656" i="27"/>
  <c r="L671" i="27"/>
  <c r="I690" i="27"/>
  <c r="L692" i="27"/>
  <c r="H698" i="27"/>
  <c r="L699" i="27"/>
  <c r="L700" i="27"/>
  <c r="I702" i="27"/>
  <c r="J704" i="27"/>
  <c r="H706" i="27"/>
  <c r="X706" i="27"/>
  <c r="J707" i="27"/>
  <c r="X709" i="27"/>
  <c r="L710" i="27"/>
  <c r="L711" i="27"/>
  <c r="J714" i="27"/>
  <c r="J726" i="27"/>
  <c r="I730" i="27"/>
  <c r="X741" i="27"/>
  <c r="L743" i="27"/>
  <c r="J762" i="27"/>
  <c r="X764" i="27"/>
  <c r="L765" i="27"/>
  <c r="X767" i="27"/>
  <c r="X768" i="27"/>
  <c r="X770" i="27"/>
  <c r="X773" i="27"/>
  <c r="J791" i="27"/>
  <c r="I792" i="27"/>
  <c r="L794" i="27"/>
  <c r="I804" i="27"/>
  <c r="J806" i="27"/>
  <c r="J809" i="27"/>
  <c r="J812" i="27"/>
  <c r="J817" i="27"/>
  <c r="J819" i="27"/>
  <c r="X820" i="27"/>
  <c r="X825" i="27"/>
  <c r="X828" i="27"/>
  <c r="L829" i="27"/>
  <c r="X832" i="27"/>
  <c r="L835" i="27"/>
  <c r="J845" i="27"/>
  <c r="I854" i="27"/>
  <c r="I857" i="27"/>
  <c r="J859" i="27"/>
  <c r="J860" i="27"/>
  <c r="I865" i="27"/>
  <c r="I867" i="27"/>
  <c r="J869" i="27"/>
  <c r="L870" i="27"/>
  <c r="I871" i="27"/>
  <c r="L873" i="27"/>
  <c r="X887" i="27"/>
  <c r="L900" i="27"/>
  <c r="I906" i="27"/>
  <c r="X906" i="27"/>
  <c r="L909" i="27"/>
  <c r="L912" i="27"/>
  <c r="X920" i="27"/>
  <c r="X926" i="27"/>
  <c r="L929" i="27"/>
  <c r="L533" i="27"/>
  <c r="L537" i="27"/>
  <c r="L541" i="27"/>
  <c r="I546" i="27"/>
  <c r="I555" i="27"/>
  <c r="I556" i="27"/>
  <c r="X556" i="27"/>
  <c r="L557" i="27"/>
  <c r="J587" i="27"/>
  <c r="X606" i="27"/>
  <c r="L625" i="27"/>
  <c r="J636" i="27"/>
  <c r="X638" i="27"/>
  <c r="J642" i="27"/>
  <c r="I647" i="27"/>
  <c r="I650" i="27"/>
  <c r="X651" i="27"/>
  <c r="X652" i="27"/>
  <c r="J656" i="27"/>
  <c r="L658" i="27"/>
  <c r="L663" i="27"/>
  <c r="J665" i="27"/>
  <c r="I671" i="27"/>
  <c r="L674" i="27"/>
  <c r="J681" i="27"/>
  <c r="L685" i="27"/>
  <c r="H690" i="27"/>
  <c r="J692" i="27"/>
  <c r="L693" i="27"/>
  <c r="I698" i="27"/>
  <c r="H700" i="27"/>
  <c r="H701" i="27"/>
  <c r="X701" i="27"/>
  <c r="J702" i="27"/>
  <c r="J706" i="27"/>
  <c r="X707" i="27"/>
  <c r="I712" i="27"/>
  <c r="L713" i="27"/>
  <c r="L714" i="27"/>
  <c r="L716" i="27"/>
  <c r="J718" i="27"/>
  <c r="I722" i="27"/>
  <c r="H725" i="27"/>
  <c r="X725" i="27"/>
  <c r="L726" i="27"/>
  <c r="J727" i="27"/>
  <c r="J729" i="27"/>
  <c r="H730" i="27"/>
  <c r="X730" i="27"/>
  <c r="X731" i="27"/>
  <c r="J734" i="27"/>
  <c r="I738" i="27"/>
  <c r="X740" i="27"/>
  <c r="H743" i="27"/>
  <c r="X743" i="27"/>
  <c r="L754" i="27"/>
  <c r="X757" i="27"/>
  <c r="I759" i="27"/>
  <c r="I762" i="27"/>
  <c r="I763" i="27"/>
  <c r="H764" i="27"/>
  <c r="J765" i="27"/>
  <c r="X766" i="27"/>
  <c r="H768" i="27"/>
  <c r="H770" i="27"/>
  <c r="J772" i="27"/>
  <c r="J773" i="27"/>
  <c r="J776" i="27"/>
  <c r="I779" i="27"/>
  <c r="H782" i="27"/>
  <c r="X782" i="27"/>
  <c r="L783" i="27"/>
  <c r="I785" i="27"/>
  <c r="I788" i="27"/>
  <c r="H791" i="27"/>
  <c r="H792" i="27"/>
  <c r="X792" i="27"/>
  <c r="J797" i="27"/>
  <c r="I800" i="27"/>
  <c r="X803" i="27"/>
  <c r="J804" i="27"/>
  <c r="H806" i="27"/>
  <c r="I807" i="27"/>
  <c r="X807" i="27"/>
  <c r="X808" i="27"/>
  <c r="L809" i="27"/>
  <c r="H812" i="27"/>
  <c r="I815" i="27"/>
  <c r="L818" i="27"/>
  <c r="L819" i="27"/>
  <c r="H820" i="27"/>
  <c r="J822" i="27"/>
  <c r="X823" i="27"/>
  <c r="L824" i="27"/>
  <c r="L825" i="27"/>
  <c r="X826" i="27"/>
  <c r="L827" i="27"/>
  <c r="L828" i="27"/>
  <c r="J829" i="27"/>
  <c r="I830" i="27"/>
  <c r="I831" i="27"/>
  <c r="H832" i="27"/>
  <c r="H835" i="27"/>
  <c r="X835" i="27"/>
  <c r="X836" i="27"/>
  <c r="L837" i="27"/>
  <c r="J839" i="27"/>
  <c r="L840" i="27"/>
  <c r="J841" i="27"/>
  <c r="L842" i="27"/>
  <c r="J843" i="27"/>
  <c r="J846" i="27"/>
  <c r="L848" i="27"/>
  <c r="J849" i="27"/>
  <c r="L852" i="27"/>
  <c r="J854" i="27"/>
  <c r="I855" i="27"/>
  <c r="H857" i="27"/>
  <c r="X857" i="27"/>
  <c r="H859" i="27"/>
  <c r="I860" i="27"/>
  <c r="X861" i="27"/>
  <c r="L863" i="27"/>
  <c r="H865" i="27"/>
  <c r="X865" i="27"/>
  <c r="H867" i="27"/>
  <c r="X867" i="27"/>
  <c r="X868" i="27"/>
  <c r="L869" i="27"/>
  <c r="H870" i="27"/>
  <c r="H871" i="27"/>
  <c r="X871" i="27"/>
  <c r="H873" i="27"/>
  <c r="X874" i="27"/>
  <c r="J878" i="27"/>
  <c r="L879" i="27"/>
  <c r="I880" i="27"/>
  <c r="X880" i="27"/>
  <c r="J882" i="27"/>
  <c r="H887" i="27"/>
  <c r="I888" i="27"/>
  <c r="I889" i="27"/>
  <c r="I893" i="27"/>
  <c r="J896" i="27"/>
  <c r="X897" i="27"/>
  <c r="I899" i="27"/>
  <c r="J902" i="27"/>
  <c r="L905" i="27"/>
  <c r="J906" i="27"/>
  <c r="X907" i="27"/>
  <c r="L908" i="27"/>
  <c r="H912" i="27"/>
  <c r="L926" i="27"/>
  <c r="H930" i="27"/>
  <c r="I931" i="27"/>
  <c r="X931" i="27"/>
  <c r="X932" i="27"/>
  <c r="L934" i="27"/>
  <c r="L935" i="27"/>
  <c r="L937" i="27"/>
  <c r="L941" i="27"/>
  <c r="J946" i="27"/>
  <c r="I950" i="27"/>
  <c r="X950" i="27"/>
  <c r="L951" i="27"/>
  <c r="I962" i="27"/>
  <c r="X962" i="27"/>
  <c r="L963" i="27"/>
  <c r="J969" i="27"/>
  <c r="J974" i="27"/>
  <c r="L978" i="27"/>
  <c r="X984" i="27"/>
  <c r="L987" i="27"/>
  <c r="J988" i="27"/>
  <c r="I992" i="27"/>
  <c r="J912" i="27"/>
  <c r="I920" i="27"/>
  <c r="H926" i="27"/>
  <c r="I928" i="27"/>
  <c r="H929" i="27"/>
  <c r="X930" i="27"/>
  <c r="J931" i="27"/>
  <c r="L932" i="27"/>
  <c r="L933" i="27"/>
  <c r="J934" i="27"/>
  <c r="X935" i="27"/>
  <c r="I937" i="27"/>
  <c r="I938" i="27"/>
  <c r="I939" i="27"/>
  <c r="I940" i="27"/>
  <c r="I941" i="27"/>
  <c r="H946" i="27"/>
  <c r="H947" i="27"/>
  <c r="X947" i="27"/>
  <c r="J949" i="27"/>
  <c r="H950" i="27"/>
  <c r="H951" i="27"/>
  <c r="X951" i="27"/>
  <c r="L952" i="27"/>
  <c r="J955" i="27"/>
  <c r="J959" i="27"/>
  <c r="I961" i="27"/>
  <c r="H962" i="27"/>
  <c r="H963" i="27"/>
  <c r="X963" i="27"/>
  <c r="L964" i="27"/>
  <c r="I965" i="27"/>
  <c r="X965" i="27"/>
  <c r="I968" i="27"/>
  <c r="H969" i="27"/>
  <c r="J972" i="27"/>
  <c r="X973" i="27"/>
  <c r="L974" i="27"/>
  <c r="L975" i="27"/>
  <c r="J976" i="27"/>
  <c r="I978" i="27"/>
  <c r="I984" i="27"/>
  <c r="L985" i="27"/>
  <c r="J986" i="27"/>
  <c r="H987" i="27"/>
  <c r="H988" i="27"/>
  <c r="I989" i="27"/>
  <c r="X989" i="27"/>
  <c r="L990" i="27"/>
  <c r="L991" i="27"/>
  <c r="J992" i="27"/>
  <c r="J994" i="27"/>
  <c r="J999" i="27"/>
  <c r="H927" i="27"/>
  <c r="I913" i="27"/>
  <c r="I834" i="27"/>
  <c r="I734" i="27"/>
  <c r="I622" i="27"/>
  <c r="J594" i="27"/>
  <c r="I563" i="27"/>
  <c r="I548" i="27"/>
  <c r="I542" i="27"/>
  <c r="X998" i="27"/>
  <c r="J996" i="27"/>
  <c r="J993" i="27"/>
  <c r="I991" i="27"/>
  <c r="H989" i="27"/>
  <c r="J985" i="27"/>
  <c r="J975" i="27"/>
  <c r="I966" i="27"/>
  <c r="H964" i="27"/>
  <c r="H959" i="27"/>
  <c r="H949" i="27"/>
  <c r="H945" i="27"/>
  <c r="I942" i="27"/>
  <c r="J940" i="27"/>
  <c r="H933" i="27"/>
  <c r="J911" i="27"/>
  <c r="H841" i="27"/>
  <c r="H722" i="27"/>
  <c r="I708" i="27"/>
  <c r="I681" i="27"/>
  <c r="J652" i="27"/>
  <c r="I597" i="27"/>
  <c r="I578" i="27"/>
  <c r="I852" i="27"/>
  <c r="H833" i="27"/>
  <c r="J755" i="27"/>
  <c r="H739" i="27"/>
  <c r="H724" i="27"/>
  <c r="H719" i="27"/>
  <c r="J713" i="27"/>
  <c r="I706" i="27"/>
  <c r="J633" i="27"/>
  <c r="J606" i="27"/>
  <c r="L597" i="27"/>
  <c r="X554" i="27"/>
  <c r="L549" i="27"/>
  <c r="H453" i="27"/>
  <c r="J425" i="27"/>
  <c r="H908" i="27"/>
  <c r="L898" i="27"/>
  <c r="H888" i="27"/>
  <c r="I882" i="27"/>
  <c r="H879" i="27"/>
  <c r="X876" i="27"/>
  <c r="L875" i="27"/>
  <c r="H868" i="27"/>
  <c r="X863" i="27"/>
  <c r="H862" i="27"/>
  <c r="X855" i="27"/>
  <c r="I850" i="27"/>
  <c r="I846" i="27"/>
  <c r="X837" i="27"/>
  <c r="L836" i="27"/>
  <c r="L830" i="27"/>
  <c r="J827" i="27"/>
  <c r="X824" i="27"/>
  <c r="L823" i="27"/>
  <c r="H822" i="27"/>
  <c r="H808" i="27"/>
  <c r="H803" i="27"/>
  <c r="X788" i="27"/>
  <c r="X785" i="27"/>
  <c r="I784" i="27"/>
  <c r="J779" i="27"/>
  <c r="I766" i="27"/>
  <c r="H759" i="27"/>
  <c r="X756" i="27"/>
  <c r="I752" i="27"/>
  <c r="L747" i="27"/>
  <c r="L739" i="27"/>
  <c r="X735" i="27"/>
  <c r="X733" i="27"/>
  <c r="H729" i="27"/>
  <c r="J723" i="27"/>
  <c r="X719" i="27"/>
  <c r="I718" i="27"/>
  <c r="J716" i="27"/>
  <c r="X712" i="27"/>
  <c r="H703" i="27"/>
  <c r="J689" i="27"/>
  <c r="J678" i="27"/>
  <c r="L666" i="27"/>
  <c r="I657" i="27"/>
  <c r="I639" i="27"/>
  <c r="X633" i="27"/>
  <c r="L617" i="27"/>
  <c r="H452" i="27"/>
  <c r="H443" i="27"/>
  <c r="H449" i="27"/>
  <c r="I440" i="27"/>
  <c r="J430" i="27"/>
  <c r="J421" i="27"/>
  <c r="X406" i="27"/>
  <c r="H394" i="27"/>
  <c r="H374" i="27"/>
  <c r="H339" i="27"/>
  <c r="H322" i="27"/>
  <c r="H306" i="27"/>
  <c r="H529" i="27"/>
  <c r="H525" i="27"/>
  <c r="X520" i="27"/>
  <c r="X515" i="27"/>
  <c r="H513" i="27"/>
  <c r="J506" i="27"/>
  <c r="X492" i="27"/>
  <c r="I489" i="27"/>
  <c r="L485" i="27"/>
  <c r="L484" i="27"/>
  <c r="L480" i="27"/>
  <c r="X473" i="27"/>
  <c r="X468" i="27"/>
  <c r="X466" i="27"/>
  <c r="L465" i="27"/>
  <c r="I462" i="27"/>
  <c r="I457" i="27"/>
  <c r="H451" i="27"/>
  <c r="I428" i="27"/>
  <c r="J412" i="27"/>
  <c r="L404" i="27"/>
  <c r="H366" i="27"/>
  <c r="H352" i="27"/>
  <c r="H331" i="27"/>
  <c r="H302" i="27"/>
  <c r="L292" i="27"/>
  <c r="H270" i="27"/>
  <c r="X399" i="27"/>
  <c r="H396" i="27"/>
  <c r="L394" i="27"/>
  <c r="J390" i="27"/>
  <c r="X386" i="27"/>
  <c r="L383" i="27"/>
  <c r="L369" i="27"/>
  <c r="J352" i="27"/>
  <c r="J342" i="27"/>
  <c r="X339" i="27"/>
  <c r="X337" i="27"/>
  <c r="L335" i="27"/>
  <c r="J324" i="27"/>
  <c r="L308" i="27"/>
  <c r="L306" i="27"/>
  <c r="H303" i="27"/>
  <c r="I225" i="27"/>
  <c r="J376" i="27"/>
  <c r="H296" i="27"/>
  <c r="X258" i="27"/>
  <c r="H257" i="27"/>
  <c r="J251" i="27"/>
  <c r="H208" i="27"/>
  <c r="X211" i="27"/>
  <c r="H195" i="27"/>
  <c r="J187" i="27"/>
  <c r="H132" i="27"/>
  <c r="I117" i="27"/>
  <c r="L106" i="27"/>
  <c r="J247" i="27"/>
  <c r="I244" i="27"/>
  <c r="J238" i="27"/>
  <c r="J234" i="27"/>
  <c r="X230" i="27"/>
  <c r="H228" i="27"/>
  <c r="J191" i="27"/>
  <c r="H189" i="27"/>
  <c r="L150" i="27"/>
  <c r="J101" i="27"/>
  <c r="H178" i="27"/>
  <c r="J164" i="27"/>
  <c r="I155" i="27"/>
  <c r="I116" i="27"/>
  <c r="I109" i="27"/>
  <c r="H94" i="27"/>
  <c r="X89" i="27"/>
  <c r="X85" i="27"/>
  <c r="H65" i="27"/>
  <c r="J50" i="27"/>
  <c r="X178" i="27"/>
  <c r="X175" i="27"/>
  <c r="H173" i="27"/>
  <c r="I171" i="27"/>
  <c r="H168" i="27"/>
  <c r="H158" i="27"/>
  <c r="H156" i="27"/>
  <c r="H148" i="27"/>
  <c r="J129" i="27"/>
  <c r="I115" i="27"/>
  <c r="J112" i="27"/>
  <c r="J105" i="27"/>
  <c r="X97" i="27"/>
  <c r="J89" i="27"/>
  <c r="I78" i="27"/>
  <c r="J76" i="27"/>
  <c r="J72" i="27"/>
  <c r="L62" i="27"/>
  <c r="X57" i="27"/>
  <c r="J47" i="27"/>
  <c r="L56" i="27"/>
  <c r="H53" i="27"/>
  <c r="H32" i="27"/>
  <c r="J20" i="27"/>
  <c r="L15" i="27"/>
  <c r="L7" i="27"/>
  <c r="I967" i="27"/>
  <c r="I944" i="27"/>
  <c r="J921" i="27"/>
  <c r="I914" i="27"/>
  <c r="J877" i="27"/>
  <c r="I866" i="27"/>
  <c r="H834" i="27"/>
  <c r="X813" i="27"/>
  <c r="I811" i="27"/>
  <c r="X805" i="27"/>
  <c r="I801" i="27"/>
  <c r="I790" i="27"/>
  <c r="H790" i="27"/>
  <c r="L996" i="27"/>
  <c r="L984" i="27"/>
  <c r="H981" i="27"/>
  <c r="H977" i="27"/>
  <c r="L957" i="27"/>
  <c r="X954" i="27"/>
  <c r="I946" i="27"/>
  <c r="H942" i="27"/>
  <c r="L928" i="27"/>
  <c r="L917" i="27"/>
  <c r="X914" i="27"/>
  <c r="X910" i="27"/>
  <c r="H901" i="27"/>
  <c r="H897" i="27"/>
  <c r="X892" i="27"/>
  <c r="H890" i="27"/>
  <c r="X883" i="27"/>
  <c r="I875" i="27"/>
  <c r="H858" i="27"/>
  <c r="J847" i="27"/>
  <c r="H925" i="27"/>
  <c r="J917" i="27"/>
  <c r="X895" i="27"/>
  <c r="X886" i="27"/>
  <c r="H875" i="27"/>
  <c r="L850" i="27"/>
  <c r="X821" i="27"/>
  <c r="I816" i="27"/>
  <c r="X814" i="27"/>
  <c r="L796" i="27"/>
  <c r="X977" i="27"/>
  <c r="I943" i="27"/>
  <c r="I851" i="27"/>
  <c r="X802" i="27"/>
  <c r="L997" i="27"/>
  <c r="X994" i="27"/>
  <c r="I988" i="27"/>
  <c r="X982" i="27"/>
  <c r="I974" i="27"/>
  <c r="X969" i="27"/>
  <c r="X959" i="27"/>
  <c r="I949" i="27"/>
  <c r="H943" i="27"/>
  <c r="J937" i="27"/>
  <c r="H928" i="27"/>
  <c r="X923" i="27"/>
  <c r="L918" i="27"/>
  <c r="H915" i="27"/>
  <c r="H911" i="27"/>
  <c r="J905" i="27"/>
  <c r="J898" i="27"/>
  <c r="H893" i="27"/>
  <c r="H889" i="27"/>
  <c r="X884" i="27"/>
  <c r="H882" i="27"/>
  <c r="X875" i="27"/>
  <c r="I869" i="27"/>
  <c r="L839" i="27"/>
  <c r="I817" i="27"/>
  <c r="X811" i="27"/>
  <c r="J798" i="27"/>
  <c r="X793" i="27"/>
  <c r="I872" i="27"/>
  <c r="H850" i="27"/>
  <c r="H838" i="27"/>
  <c r="X789" i="27"/>
  <c r="I995" i="27"/>
  <c r="L981" i="27"/>
  <c r="X978" i="27"/>
  <c r="I972" i="27"/>
  <c r="X966" i="27"/>
  <c r="L956" i="27"/>
  <c r="L944" i="27"/>
  <c r="H941" i="27"/>
  <c r="H935" i="27"/>
  <c r="H920" i="27"/>
  <c r="X915" i="27"/>
  <c r="X909" i="27"/>
  <c r="L901" i="27"/>
  <c r="L897" i="27"/>
  <c r="X891" i="27"/>
  <c r="I885" i="27"/>
  <c r="I876" i="27"/>
  <c r="L866" i="27"/>
  <c r="J853" i="27"/>
  <c r="L849" i="27"/>
  <c r="X843" i="27"/>
  <c r="J842" i="27"/>
  <c r="X997" i="27"/>
  <c r="L973" i="27"/>
  <c r="X970" i="27"/>
  <c r="H960" i="27"/>
  <c r="J954" i="27"/>
  <c r="J942" i="27"/>
  <c r="H924" i="27"/>
  <c r="L921" i="27"/>
  <c r="J914" i="27"/>
  <c r="X903" i="27"/>
  <c r="L895" i="27"/>
  <c r="J892" i="27"/>
  <c r="H885" i="27"/>
  <c r="L856" i="27"/>
  <c r="I795" i="27"/>
  <c r="X787" i="27"/>
  <c r="H772" i="27"/>
  <c r="H750" i="27"/>
  <c r="I739" i="27"/>
  <c r="I704" i="27"/>
  <c r="J677" i="27"/>
  <c r="H660" i="27"/>
  <c r="X625" i="27"/>
  <c r="H577" i="27"/>
  <c r="H748" i="27"/>
  <c r="H687" i="27"/>
  <c r="H657" i="27"/>
  <c r="J626" i="27"/>
  <c r="I818" i="27"/>
  <c r="I812" i="27"/>
  <c r="X800" i="27"/>
  <c r="I794" i="27"/>
  <c r="L780" i="27"/>
  <c r="L760" i="27"/>
  <c r="L728" i="27"/>
  <c r="I677" i="27"/>
  <c r="I634" i="27"/>
  <c r="L633" i="27"/>
  <c r="H593" i="27"/>
  <c r="L593" i="27"/>
  <c r="J585" i="27"/>
  <c r="H818" i="27"/>
  <c r="J774" i="27"/>
  <c r="I768" i="27"/>
  <c r="J760" i="27"/>
  <c r="X745" i="27"/>
  <c r="J732" i="27"/>
  <c r="X703" i="27"/>
  <c r="L669" i="27"/>
  <c r="J644" i="27"/>
  <c r="J628" i="27"/>
  <c r="L627" i="27"/>
  <c r="I609" i="27"/>
  <c r="I786" i="27"/>
  <c r="I780" i="27"/>
  <c r="I774" i="27"/>
  <c r="I760" i="27"/>
  <c r="L740" i="27"/>
  <c r="J699" i="27"/>
  <c r="I689" i="27"/>
  <c r="H659" i="27"/>
  <c r="H650" i="27"/>
  <c r="I641" i="27"/>
  <c r="H617" i="27"/>
  <c r="X617" i="27"/>
  <c r="I861" i="27"/>
  <c r="I822" i="27"/>
  <c r="X810" i="27"/>
  <c r="H780" i="27"/>
  <c r="H777" i="27"/>
  <c r="L772" i="27"/>
  <c r="J766" i="27"/>
  <c r="H760" i="27"/>
  <c r="X747" i="27"/>
  <c r="L723" i="27"/>
  <c r="H683" i="27"/>
  <c r="I643" i="27"/>
  <c r="I629" i="27"/>
  <c r="H751" i="27"/>
  <c r="H694" i="27"/>
  <c r="H676" i="27"/>
  <c r="H667" i="27"/>
  <c r="H553" i="27"/>
  <c r="J836" i="27"/>
  <c r="J828" i="27"/>
  <c r="L800" i="27"/>
  <c r="I787" i="27"/>
  <c r="X781" i="27"/>
  <c r="I778" i="27"/>
  <c r="I772" i="27"/>
  <c r="H766" i="27"/>
  <c r="I761" i="27"/>
  <c r="L755" i="27"/>
  <c r="X736" i="27"/>
  <c r="X728" i="27"/>
  <c r="X720" i="27"/>
  <c r="X713" i="27"/>
  <c r="H704" i="27"/>
  <c r="J690" i="27"/>
  <c r="H680" i="27"/>
  <c r="J670" i="27"/>
  <c r="J654" i="27"/>
  <c r="I642" i="27"/>
  <c r="J625" i="27"/>
  <c r="I602" i="27"/>
  <c r="I584" i="27"/>
  <c r="X575" i="27"/>
  <c r="J536" i="27"/>
  <c r="J518" i="27"/>
  <c r="J496" i="27"/>
  <c r="J472" i="27"/>
  <c r="I451" i="27"/>
  <c r="L438" i="27"/>
  <c r="I433" i="27"/>
  <c r="L423" i="27"/>
  <c r="H696" i="27"/>
  <c r="I688" i="27"/>
  <c r="J666" i="27"/>
  <c r="H619" i="27"/>
  <c r="J562" i="27"/>
  <c r="I551" i="27"/>
  <c r="X544" i="27"/>
  <c r="H542" i="27"/>
  <c r="J532" i="27"/>
  <c r="I523" i="27"/>
  <c r="J516" i="27"/>
  <c r="H511" i="27"/>
  <c r="J505" i="27"/>
  <c r="L499" i="27"/>
  <c r="L494" i="27"/>
  <c r="X489" i="27"/>
  <c r="I483" i="27"/>
  <c r="I474" i="27"/>
  <c r="X467" i="27"/>
  <c r="H463" i="27"/>
  <c r="J441" i="27"/>
  <c r="I429" i="27"/>
  <c r="X422" i="27"/>
  <c r="I568" i="27"/>
  <c r="X536" i="27"/>
  <c r="X518" i="27"/>
  <c r="J503" i="27"/>
  <c r="H483" i="27"/>
  <c r="H476" i="27"/>
  <c r="X449" i="27"/>
  <c r="L412" i="27"/>
  <c r="X592" i="27"/>
  <c r="X560" i="27"/>
  <c r="H558" i="27"/>
  <c r="I537" i="27"/>
  <c r="L526" i="27"/>
  <c r="X521" i="27"/>
  <c r="L495" i="27"/>
  <c r="X481" i="27"/>
  <c r="J455" i="27"/>
  <c r="X451" i="27"/>
  <c r="J420" i="27"/>
  <c r="H601" i="27"/>
  <c r="H569" i="27"/>
  <c r="J552" i="27"/>
  <c r="J526" i="27"/>
  <c r="X453" i="27"/>
  <c r="L447" i="27"/>
  <c r="J434" i="27"/>
  <c r="J423" i="27"/>
  <c r="J610" i="27"/>
  <c r="I567" i="27"/>
  <c r="I550" i="27"/>
  <c r="L542" i="27"/>
  <c r="I522" i="27"/>
  <c r="X499" i="27"/>
  <c r="H440" i="27"/>
  <c r="X427" i="27"/>
  <c r="I425" i="27"/>
  <c r="I424" i="27"/>
  <c r="H611" i="27"/>
  <c r="I591" i="27"/>
  <c r="H559" i="27"/>
  <c r="X550" i="27"/>
  <c r="J544" i="27"/>
  <c r="L536" i="27"/>
  <c r="L527" i="27"/>
  <c r="L523" i="27"/>
  <c r="L518" i="27"/>
  <c r="H504" i="27"/>
  <c r="J498" i="27"/>
  <c r="L487" i="27"/>
  <c r="L483" i="27"/>
  <c r="I480" i="27"/>
  <c r="L474" i="27"/>
  <c r="J463" i="27"/>
  <c r="L451" i="27"/>
  <c r="I439" i="27"/>
  <c r="X430" i="27"/>
  <c r="J417" i="27"/>
  <c r="J414" i="27"/>
  <c r="I409" i="27"/>
  <c r="H400" i="27"/>
  <c r="J381" i="27"/>
  <c r="J365" i="27"/>
  <c r="I365" i="27"/>
  <c r="H385" i="27"/>
  <c r="L377" i="27"/>
  <c r="X376" i="27"/>
  <c r="X345" i="27"/>
  <c r="L408" i="27"/>
  <c r="X385" i="27"/>
  <c r="X381" i="27"/>
  <c r="L373" i="27"/>
  <c r="L361" i="27"/>
  <c r="I361" i="27"/>
  <c r="J347" i="27"/>
  <c r="X426" i="27"/>
  <c r="I415" i="27"/>
  <c r="X410" i="27"/>
  <c r="H404" i="27"/>
  <c r="J398" i="27"/>
  <c r="I374" i="27"/>
  <c r="H415" i="27"/>
  <c r="H408" i="27"/>
  <c r="I398" i="27"/>
  <c r="J391" i="27"/>
  <c r="H372" i="27"/>
  <c r="L343" i="27"/>
  <c r="I343" i="27"/>
  <c r="J393" i="27"/>
  <c r="H381" i="27"/>
  <c r="H370" i="27"/>
  <c r="H356" i="27"/>
  <c r="J356" i="27"/>
  <c r="L338" i="27"/>
  <c r="J332" i="27"/>
  <c r="J323" i="27"/>
  <c r="I317" i="27"/>
  <c r="L307" i="27"/>
  <c r="H273" i="27"/>
  <c r="L252" i="27"/>
  <c r="L364" i="27"/>
  <c r="J359" i="27"/>
  <c r="L350" i="27"/>
  <c r="H334" i="27"/>
  <c r="I329" i="27"/>
  <c r="H317" i="27"/>
  <c r="J309" i="27"/>
  <c r="J302" i="27"/>
  <c r="I338" i="27"/>
  <c r="H329" i="27"/>
  <c r="H312" i="27"/>
  <c r="I307" i="27"/>
  <c r="L296" i="27"/>
  <c r="J270" i="27"/>
  <c r="J263" i="27"/>
  <c r="I248" i="27"/>
  <c r="H291" i="27"/>
  <c r="H271" i="27"/>
  <c r="X340" i="27"/>
  <c r="X309" i="27"/>
  <c r="H239" i="27"/>
  <c r="J239" i="27"/>
  <c r="J235" i="27"/>
  <c r="I382" i="27"/>
  <c r="I369" i="27"/>
  <c r="X362" i="27"/>
  <c r="H355" i="27"/>
  <c r="I349" i="27"/>
  <c r="H340" i="27"/>
  <c r="H335" i="27"/>
  <c r="I331" i="27"/>
  <c r="X326" i="27"/>
  <c r="L317" i="27"/>
  <c r="L314" i="27"/>
  <c r="I308" i="27"/>
  <c r="H300" i="27"/>
  <c r="I259" i="27"/>
  <c r="J254" i="27"/>
  <c r="L332" i="27"/>
  <c r="L312" i="27"/>
  <c r="H295" i="27"/>
  <c r="X248" i="27"/>
  <c r="I146" i="27"/>
  <c r="L222" i="27"/>
  <c r="L206" i="27"/>
  <c r="L188" i="27"/>
  <c r="X180" i="27"/>
  <c r="L166" i="27"/>
  <c r="J102" i="27"/>
  <c r="L220" i="27"/>
  <c r="J206" i="27"/>
  <c r="H201" i="27"/>
  <c r="X194" i="27"/>
  <c r="L186" i="27"/>
  <c r="X183" i="27"/>
  <c r="J165" i="27"/>
  <c r="L158" i="27"/>
  <c r="J142" i="27"/>
  <c r="H118" i="27"/>
  <c r="L257" i="27"/>
  <c r="J237" i="27"/>
  <c r="I222" i="27"/>
  <c r="L208" i="27"/>
  <c r="L197" i="27"/>
  <c r="J184" i="27"/>
  <c r="L169" i="27"/>
  <c r="H166" i="27"/>
  <c r="L162" i="27"/>
  <c r="J152" i="27"/>
  <c r="H133" i="27"/>
  <c r="H104" i="27"/>
  <c r="H289" i="27"/>
  <c r="L240" i="27"/>
  <c r="L225" i="27"/>
  <c r="H206" i="27"/>
  <c r="L200" i="27"/>
  <c r="I195" i="27"/>
  <c r="I184" i="27"/>
  <c r="L180" i="27"/>
  <c r="X159" i="27"/>
  <c r="J182" i="27"/>
  <c r="J162" i="27"/>
  <c r="H155" i="27"/>
  <c r="I182" i="27"/>
  <c r="I154" i="27"/>
  <c r="X128" i="27"/>
  <c r="H121" i="27"/>
  <c r="H244" i="27"/>
  <c r="H227" i="27"/>
  <c r="X200" i="27"/>
  <c r="H182" i="27"/>
  <c r="L171" i="27"/>
  <c r="X158" i="27"/>
  <c r="J116" i="27"/>
  <c r="L90" i="27"/>
  <c r="I73" i="27"/>
  <c r="I58" i="27"/>
  <c r="L13" i="27"/>
  <c r="J82" i="27"/>
  <c r="I69" i="27"/>
  <c r="H58" i="27"/>
  <c r="L51" i="27"/>
  <c r="I43" i="27"/>
  <c r="J61" i="27"/>
  <c r="I28" i="27"/>
  <c r="X130" i="27"/>
  <c r="I87" i="27"/>
  <c r="I80" i="27"/>
  <c r="H59" i="27"/>
  <c r="J111" i="27"/>
  <c r="X61" i="27"/>
  <c r="L34" i="27"/>
  <c r="J22" i="27"/>
  <c r="L24" i="27"/>
  <c r="I134" i="27"/>
  <c r="L96" i="27"/>
  <c r="H83" i="27"/>
  <c r="J77" i="27"/>
  <c r="X70" i="27"/>
  <c r="J60" i="27"/>
  <c r="L52" i="27"/>
  <c r="J44" i="27"/>
  <c r="I32" i="27"/>
  <c r="I23" i="27"/>
  <c r="X145" i="27"/>
  <c r="J138" i="27"/>
  <c r="L114" i="27"/>
  <c r="J108" i="27"/>
  <c r="H97" i="27"/>
  <c r="L84" i="27"/>
  <c r="J73" i="27"/>
  <c r="L48" i="27"/>
  <c r="L35" i="27"/>
  <c r="J48" i="27"/>
  <c r="L3" i="27"/>
  <c r="J37" i="27"/>
  <c r="L29" i="27"/>
  <c r="J13" i="27"/>
  <c r="J5" i="27"/>
  <c r="I46" i="27"/>
  <c r="I37" i="27"/>
  <c r="H33" i="27"/>
  <c r="L23" i="27"/>
  <c r="H37" i="27"/>
  <c r="H15" i="27"/>
  <c r="H11" i="27"/>
  <c r="H7" i="27"/>
  <c r="J21" i="27"/>
  <c r="I40" i="27"/>
  <c r="H23" i="27"/>
  <c r="H19" i="27"/>
  <c r="J12" i="27"/>
  <c r="H47" i="27"/>
  <c r="I38" i="27"/>
  <c r="I753" i="27"/>
  <c r="I746" i="27"/>
  <c r="L745" i="27"/>
  <c r="L752" i="27"/>
  <c r="X742" i="27"/>
  <c r="I745" i="27"/>
  <c r="H742" i="27"/>
  <c r="L746" i="27"/>
  <c r="X746" i="27"/>
  <c r="I729" i="27"/>
  <c r="I713" i="27"/>
  <c r="X695" i="27"/>
  <c r="X686" i="27"/>
  <c r="X678" i="27"/>
  <c r="I668" i="27"/>
  <c r="J659" i="27"/>
  <c r="L645" i="27"/>
  <c r="I691" i="27"/>
  <c r="L681" i="27"/>
  <c r="I667" i="27"/>
  <c r="X697" i="27"/>
  <c r="X676" i="27"/>
  <c r="X660" i="27"/>
  <c r="L648" i="27"/>
  <c r="X683" i="27"/>
  <c r="I725" i="27"/>
  <c r="L695" i="27"/>
  <c r="L686" i="27"/>
  <c r="X674" i="27"/>
  <c r="J663" i="27"/>
  <c r="X696" i="27"/>
  <c r="X665" i="27"/>
  <c r="I695" i="27"/>
  <c r="L684" i="27"/>
  <c r="X672" i="27"/>
  <c r="I662" i="27"/>
  <c r="L694" i="27"/>
  <c r="J684" i="27"/>
  <c r="J676" i="27"/>
  <c r="J668" i="27"/>
  <c r="J660" i="27"/>
  <c r="J655" i="27"/>
  <c r="H649" i="27"/>
  <c r="H643" i="27"/>
  <c r="X654" i="27"/>
  <c r="H640" i="27"/>
  <c r="J623" i="27"/>
  <c r="I653" i="27"/>
  <c r="X927" i="27"/>
  <c r="H811" i="27"/>
  <c r="H733" i="27"/>
  <c r="L620" i="27"/>
  <c r="J592" i="27"/>
  <c r="I558" i="27"/>
  <c r="I545" i="27"/>
  <c r="H999" i="27"/>
  <c r="J989" i="27"/>
  <c r="H985" i="27"/>
  <c r="J982" i="27"/>
  <c r="L976" i="27"/>
  <c r="H971" i="27"/>
  <c r="J964" i="27"/>
  <c r="J961" i="27"/>
  <c r="X952" i="27"/>
  <c r="L949" i="27"/>
  <c r="H948" i="27"/>
  <c r="H940" i="27"/>
  <c r="J938" i="27"/>
  <c r="J933" i="27"/>
  <c r="J924" i="27"/>
  <c r="X919" i="27"/>
  <c r="H853" i="27"/>
  <c r="J793" i="27"/>
  <c r="H716" i="27"/>
  <c r="I696" i="27"/>
  <c r="H666" i="27"/>
  <c r="I619" i="27"/>
  <c r="I589" i="27"/>
  <c r="J569" i="27"/>
  <c r="H851" i="27"/>
  <c r="J821" i="27"/>
  <c r="L742" i="27"/>
  <c r="H735" i="27"/>
  <c r="H720" i="27"/>
  <c r="H715" i="27"/>
  <c r="X708" i="27"/>
  <c r="I687" i="27"/>
  <c r="H677" i="27"/>
  <c r="L640" i="27"/>
  <c r="L629" i="27"/>
  <c r="L581" i="27"/>
  <c r="L563" i="27"/>
  <c r="X549" i="27"/>
  <c r="L547" i="27"/>
  <c r="J461" i="27"/>
  <c r="H444" i="27"/>
  <c r="H421" i="27"/>
  <c r="X908" i="27"/>
  <c r="X905" i="27"/>
  <c r="X898" i="27"/>
  <c r="I897" i="27"/>
  <c r="J895" i="27"/>
  <c r="I890" i="27"/>
  <c r="J888" i="27"/>
  <c r="H881" i="27"/>
  <c r="J879" i="27"/>
  <c r="H878" i="27"/>
  <c r="H863" i="27"/>
  <c r="X858" i="27"/>
  <c r="H856" i="27"/>
  <c r="J852" i="27"/>
  <c r="H848" i="27"/>
  <c r="X839" i="27"/>
  <c r="J837" i="27"/>
  <c r="X834" i="27"/>
  <c r="X831" i="27"/>
  <c r="H830" i="27"/>
  <c r="J824" i="27"/>
  <c r="L822" i="27"/>
  <c r="J818" i="27"/>
  <c r="H810" i="27"/>
  <c r="J807" i="27"/>
  <c r="I797" i="27"/>
  <c r="J785" i="27"/>
  <c r="X779" i="27"/>
  <c r="J778" i="27"/>
  <c r="I769" i="27"/>
  <c r="H763" i="27"/>
  <c r="J759" i="27"/>
  <c r="J756" i="27"/>
  <c r="I751" i="27"/>
  <c r="L741" i="27"/>
  <c r="X737" i="27"/>
  <c r="J735" i="27"/>
  <c r="L733" i="27"/>
  <c r="H728" i="27"/>
  <c r="X722" i="27"/>
  <c r="J721" i="27"/>
  <c r="L718" i="27"/>
  <c r="X715" i="27"/>
  <c r="H713" i="27"/>
  <c r="L688" i="27"/>
  <c r="I673" i="27"/>
  <c r="I661" i="27"/>
  <c r="L644" i="27"/>
  <c r="L632" i="27"/>
  <c r="L611" i="27"/>
  <c r="X553" i="27"/>
  <c r="I448" i="27"/>
  <c r="H438" i="27"/>
  <c r="L457" i="27"/>
  <c r="J450" i="27"/>
  <c r="L444" i="27"/>
  <c r="I441" i="27"/>
  <c r="H432" i="27"/>
  <c r="X425" i="27"/>
  <c r="L418" i="27"/>
  <c r="H399" i="27"/>
  <c r="H383" i="27"/>
  <c r="H341" i="27"/>
  <c r="H324" i="27"/>
  <c r="H308" i="27"/>
  <c r="X529" i="27"/>
  <c r="X528" i="27"/>
  <c r="L525" i="27"/>
  <c r="H515" i="27"/>
  <c r="J513" i="27"/>
  <c r="I512" i="27"/>
  <c r="L505" i="27"/>
  <c r="I504" i="27"/>
  <c r="I499" i="27"/>
  <c r="J492" i="27"/>
  <c r="H488" i="27"/>
  <c r="H485" i="27"/>
  <c r="H480" i="27"/>
  <c r="H473" i="27"/>
  <c r="J468" i="27"/>
  <c r="H465" i="27"/>
  <c r="L455" i="27"/>
  <c r="I427" i="27"/>
  <c r="J415" i="27"/>
  <c r="J406" i="27"/>
  <c r="L380" i="27"/>
  <c r="H358" i="27"/>
  <c r="I335" i="27"/>
  <c r="I313" i="27"/>
  <c r="J300" i="27"/>
  <c r="H284" i="27"/>
  <c r="H269" i="27"/>
  <c r="I393" i="27"/>
  <c r="J372" i="27"/>
  <c r="J366" i="27"/>
  <c r="X359" i="27"/>
  <c r="X346" i="27"/>
  <c r="X343" i="27"/>
  <c r="L331" i="27"/>
  <c r="X324" i="27"/>
  <c r="L322" i="27"/>
  <c r="X311" i="27"/>
  <c r="L284" i="27"/>
  <c r="L268" i="27"/>
  <c r="J201" i="27"/>
  <c r="L374" i="27"/>
  <c r="H258" i="27"/>
  <c r="H253" i="27"/>
  <c r="H211" i="27"/>
  <c r="H248" i="27"/>
  <c r="X195" i="27"/>
  <c r="H187" i="27"/>
  <c r="H131" i="27"/>
  <c r="H112" i="27"/>
  <c r="H105" i="27"/>
  <c r="H247" i="27"/>
  <c r="H237" i="27"/>
  <c r="H233" i="27"/>
  <c r="X228" i="27"/>
  <c r="H197" i="27"/>
  <c r="H191" i="27"/>
  <c r="I187" i="27"/>
  <c r="H126" i="27"/>
  <c r="I98" i="27"/>
  <c r="H175" i="27"/>
  <c r="I167" i="27"/>
  <c r="I163" i="27"/>
  <c r="L148" i="27"/>
  <c r="H113" i="27"/>
  <c r="H96" i="27"/>
  <c r="L89" i="27"/>
  <c r="H72" i="27"/>
  <c r="H62" i="27"/>
  <c r="J32" i="27"/>
  <c r="I178" i="27"/>
  <c r="J172" i="27"/>
  <c r="J168" i="27"/>
  <c r="H157" i="27"/>
  <c r="X154" i="27"/>
  <c r="X129" i="27"/>
  <c r="J127" i="27"/>
  <c r="X113" i="27"/>
  <c r="L111" i="27"/>
  <c r="X105" i="27"/>
  <c r="J103" i="27"/>
  <c r="I90" i="27"/>
  <c r="H84" i="27"/>
  <c r="X71" i="27"/>
  <c r="J65" i="27"/>
  <c r="L41" i="27"/>
  <c r="H27" i="27"/>
  <c r="J81" i="27"/>
  <c r="J55" i="27"/>
  <c r="X53" i="27"/>
  <c r="L36" i="27"/>
  <c r="H28" i="27"/>
  <c r="I981" i="27"/>
  <c r="J936" i="27"/>
  <c r="J904" i="27"/>
  <c r="J875" i="27"/>
  <c r="X862" i="27"/>
  <c r="L853" i="27"/>
  <c r="L844" i="27"/>
  <c r="J834" i="27"/>
  <c r="I813" i="27"/>
  <c r="I805" i="27"/>
  <c r="H805" i="27"/>
  <c r="L801" i="27"/>
  <c r="I998" i="27"/>
  <c r="X993" i="27"/>
  <c r="X981" i="27"/>
  <c r="I969" i="27"/>
  <c r="I959" i="27"/>
  <c r="L955" i="27"/>
  <c r="I948" i="27"/>
  <c r="X942" i="27"/>
  <c r="I921" i="27"/>
  <c r="X916" i="27"/>
  <c r="H914" i="27"/>
  <c r="H910" i="27"/>
  <c r="X901" i="27"/>
  <c r="H892" i="27"/>
  <c r="L889" i="27"/>
  <c r="L882" i="27"/>
  <c r="I873" i="27"/>
  <c r="H866" i="27"/>
  <c r="X856" i="27"/>
  <c r="X925" i="27"/>
  <c r="J915" i="27"/>
  <c r="J893" i="27"/>
  <c r="H886" i="27"/>
  <c r="H877" i="27"/>
  <c r="L846" i="27"/>
  <c r="J844" i="27"/>
  <c r="H821" i="27"/>
  <c r="X816" i="27"/>
  <c r="I814" i="27"/>
  <c r="X796" i="27"/>
  <c r="I982" i="27"/>
  <c r="I957" i="27"/>
  <c r="I915" i="27"/>
  <c r="L851" i="27"/>
  <c r="I802" i="27"/>
  <c r="H802" i="27"/>
  <c r="I999" i="27"/>
  <c r="L995" i="27"/>
  <c r="J991" i="27"/>
  <c r="L983" i="27"/>
  <c r="J980" i="27"/>
  <c r="L972" i="27"/>
  <c r="J968" i="27"/>
  <c r="L958" i="27"/>
  <c r="H955" i="27"/>
  <c r="I947" i="27"/>
  <c r="J935" i="27"/>
  <c r="L924" i="27"/>
  <c r="J920" i="27"/>
  <c r="J907" i="27"/>
  <c r="H902" i="27"/>
  <c r="I896" i="27"/>
  <c r="L885" i="27"/>
  <c r="X882" i="27"/>
  <c r="L876" i="27"/>
  <c r="J872" i="27"/>
  <c r="J856" i="27"/>
  <c r="H839" i="27"/>
  <c r="X798" i="27"/>
  <c r="L793" i="27"/>
  <c r="J997" i="27"/>
  <c r="X850" i="27"/>
  <c r="H846" i="27"/>
  <c r="H789" i="27"/>
  <c r="J789" i="27"/>
  <c r="I993" i="27"/>
  <c r="X980" i="27"/>
  <c r="H978" i="27"/>
  <c r="L967" i="27"/>
  <c r="I958" i="27"/>
  <c r="X953" i="27"/>
  <c r="X941" i="27"/>
  <c r="I922" i="27"/>
  <c r="L914" i="27"/>
  <c r="H909" i="27"/>
  <c r="I903" i="27"/>
  <c r="L899" i="27"/>
  <c r="L890" i="27"/>
  <c r="I864" i="27"/>
  <c r="I849" i="27"/>
  <c r="I841" i="27"/>
  <c r="H826" i="27"/>
  <c r="L998" i="27"/>
  <c r="H995" i="27"/>
  <c r="H983" i="27"/>
  <c r="J977" i="27"/>
  <c r="L971" i="27"/>
  <c r="J967" i="27"/>
  <c r="H958" i="27"/>
  <c r="L948" i="27"/>
  <c r="L936" i="27"/>
  <c r="L923" i="27"/>
  <c r="L919" i="27"/>
  <c r="J916" i="27"/>
  <c r="H903" i="27"/>
  <c r="J897" i="27"/>
  <c r="J890" i="27"/>
  <c r="L877" i="27"/>
  <c r="L795" i="27"/>
  <c r="H787" i="27"/>
  <c r="X775" i="27"/>
  <c r="I764" i="27"/>
  <c r="H756" i="27"/>
  <c r="X705" i="27"/>
  <c r="J674" i="27"/>
  <c r="L653" i="27"/>
  <c r="I608" i="27"/>
  <c r="I605" i="27"/>
  <c r="I577" i="27"/>
  <c r="X572" i="27"/>
  <c r="X564" i="27"/>
  <c r="H753" i="27"/>
  <c r="X643" i="27"/>
  <c r="I616" i="27"/>
  <c r="X815" i="27"/>
  <c r="I809" i="27"/>
  <c r="H800" i="27"/>
  <c r="X794" i="27"/>
  <c r="L777" i="27"/>
  <c r="H755" i="27"/>
  <c r="L732" i="27"/>
  <c r="H675" i="27"/>
  <c r="I664" i="27"/>
  <c r="I637" i="27"/>
  <c r="J632" i="27"/>
  <c r="J593" i="27"/>
  <c r="I585" i="27"/>
  <c r="X818" i="27"/>
  <c r="J786" i="27"/>
  <c r="J777" i="27"/>
  <c r="H754" i="27"/>
  <c r="H744" i="27"/>
  <c r="J728" i="27"/>
  <c r="L705" i="27"/>
  <c r="J682" i="27"/>
  <c r="H665" i="27"/>
  <c r="I651" i="27"/>
  <c r="X628" i="27"/>
  <c r="J622" i="27"/>
  <c r="X609" i="27"/>
  <c r="J598" i="27"/>
  <c r="L784" i="27"/>
  <c r="L769" i="27"/>
  <c r="L758" i="27"/>
  <c r="I736" i="27"/>
  <c r="I728" i="27"/>
  <c r="I720" i="27"/>
  <c r="L679" i="27"/>
  <c r="H656" i="27"/>
  <c r="J617" i="27"/>
  <c r="I565" i="27"/>
  <c r="I810" i="27"/>
  <c r="L787" i="27"/>
  <c r="J784" i="27"/>
  <c r="X777" i="27"/>
  <c r="H774" i="27"/>
  <c r="J769" i="27"/>
  <c r="J758" i="27"/>
  <c r="J742" i="27"/>
  <c r="J740" i="27"/>
  <c r="L727" i="27"/>
  <c r="X714" i="27"/>
  <c r="J686" i="27"/>
  <c r="I672" i="27"/>
  <c r="X644" i="27"/>
  <c r="X577" i="27"/>
  <c r="X635" i="27"/>
  <c r="J553" i="27"/>
  <c r="J823" i="27"/>
  <c r="J808" i="27"/>
  <c r="L797" i="27"/>
  <c r="H784" i="27"/>
  <c r="H781" i="27"/>
  <c r="I775" i="27"/>
  <c r="L770" i="27"/>
  <c r="J767" i="27"/>
  <c r="H758" i="27"/>
  <c r="I750" i="27"/>
  <c r="L738" i="27"/>
  <c r="L730" i="27"/>
  <c r="L722" i="27"/>
  <c r="J715" i="27"/>
  <c r="L707" i="27"/>
  <c r="L687" i="27"/>
  <c r="L664" i="27"/>
  <c r="J653" i="27"/>
  <c r="J602" i="27"/>
  <c r="L577" i="27"/>
  <c r="J534" i="27"/>
  <c r="J509" i="27"/>
  <c r="J483" i="27"/>
  <c r="J474" i="27"/>
  <c r="H461" i="27"/>
  <c r="I449" i="27"/>
  <c r="H439" i="27"/>
  <c r="J432" i="27"/>
  <c r="I417" i="27"/>
  <c r="I592" i="27"/>
  <c r="L560" i="27"/>
  <c r="J555" i="27"/>
  <c r="L545" i="27"/>
  <c r="X542" i="27"/>
  <c r="H538" i="27"/>
  <c r="J530" i="27"/>
  <c r="L521" i="27"/>
  <c r="X511" i="27"/>
  <c r="L503" i="27"/>
  <c r="H500" i="27"/>
  <c r="I496" i="27"/>
  <c r="L490" i="27"/>
  <c r="J485" i="27"/>
  <c r="I476" i="27"/>
  <c r="L468" i="27"/>
  <c r="X463" i="27"/>
  <c r="H458" i="27"/>
  <c r="J422" i="27"/>
  <c r="H603" i="27"/>
  <c r="H571" i="27"/>
  <c r="J560" i="27"/>
  <c r="H540" i="27"/>
  <c r="H534" i="27"/>
  <c r="H523" i="27"/>
  <c r="J499" i="27"/>
  <c r="J494" i="27"/>
  <c r="X478" i="27"/>
  <c r="H472" i="27"/>
  <c r="L449" i="27"/>
  <c r="H428" i="27"/>
  <c r="L432" i="27"/>
  <c r="H412" i="27"/>
  <c r="H595" i="27"/>
  <c r="J590" i="27"/>
  <c r="I586" i="27"/>
  <c r="L561" i="27"/>
  <c r="X558" i="27"/>
  <c r="L550" i="27"/>
  <c r="H545" i="27"/>
  <c r="I541" i="27"/>
  <c r="I528" i="27"/>
  <c r="L522" i="27"/>
  <c r="I519" i="27"/>
  <c r="L504" i="27"/>
  <c r="I501" i="27"/>
  <c r="X494" i="27"/>
  <c r="H481" i="27"/>
  <c r="X460" i="27"/>
  <c r="L420" i="27"/>
  <c r="J550" i="27"/>
  <c r="H462" i="27"/>
  <c r="X448" i="27"/>
  <c r="J443" i="27"/>
  <c r="L436" i="27"/>
  <c r="L431" i="27"/>
  <c r="J596" i="27"/>
  <c r="I574" i="27"/>
  <c r="I559" i="27"/>
  <c r="L548" i="27"/>
  <c r="L538" i="27"/>
  <c r="I524" i="27"/>
  <c r="I495" i="27"/>
  <c r="L463" i="27"/>
  <c r="L440" i="27"/>
  <c r="I437" i="27"/>
  <c r="X424" i="27"/>
  <c r="L592" i="27"/>
  <c r="X552" i="27"/>
  <c r="H550" i="27"/>
  <c r="J538" i="27"/>
  <c r="L534" i="27"/>
  <c r="H524" i="27"/>
  <c r="J511" i="27"/>
  <c r="J500" i="27"/>
  <c r="H495" i="27"/>
  <c r="H491" i="27"/>
  <c r="X486" i="27"/>
  <c r="X482" i="27"/>
  <c r="X475" i="27"/>
  <c r="H471" i="27"/>
  <c r="H467" i="27"/>
  <c r="I461" i="27"/>
  <c r="H456" i="27"/>
  <c r="H445" i="27"/>
  <c r="L435" i="27"/>
  <c r="H430" i="27"/>
  <c r="J416" i="27"/>
  <c r="J407" i="27"/>
  <c r="I391" i="27"/>
  <c r="L381" i="27"/>
  <c r="L365" i="27"/>
  <c r="H380" i="27"/>
  <c r="I376" i="27"/>
  <c r="L345" i="27"/>
  <c r="I345" i="27"/>
  <c r="L406" i="27"/>
  <c r="L390" i="27"/>
  <c r="L379" i="27"/>
  <c r="J361" i="27"/>
  <c r="H347" i="27"/>
  <c r="J446" i="27"/>
  <c r="H426" i="27"/>
  <c r="L411" i="27"/>
  <c r="I408" i="27"/>
  <c r="I394" i="27"/>
  <c r="I383" i="27"/>
  <c r="X365" i="27"/>
  <c r="X408" i="27"/>
  <c r="J400" i="27"/>
  <c r="I388" i="27"/>
  <c r="L372" i="27"/>
  <c r="J343" i="27"/>
  <c r="H391" i="27"/>
  <c r="J380" i="27"/>
  <c r="I363" i="27"/>
  <c r="L336" i="27"/>
  <c r="J329" i="27"/>
  <c r="X318" i="27"/>
  <c r="L309" i="27"/>
  <c r="X261" i="27"/>
  <c r="H250" i="27"/>
  <c r="L250" i="27"/>
  <c r="X363" i="27"/>
  <c r="X351" i="27"/>
  <c r="J336" i="27"/>
  <c r="I332" i="27"/>
  <c r="I312" i="27"/>
  <c r="L303" i="27"/>
  <c r="J288" i="27"/>
  <c r="I354" i="27"/>
  <c r="I336" i="27"/>
  <c r="X323" i="27"/>
  <c r="I315" i="27"/>
  <c r="H281" i="27"/>
  <c r="H275" i="27"/>
  <c r="J248" i="27"/>
  <c r="I261" i="27"/>
  <c r="I344" i="27"/>
  <c r="I318" i="27"/>
  <c r="H287" i="27"/>
  <c r="X239" i="27"/>
  <c r="X235" i="27"/>
  <c r="L235" i="27"/>
  <c r="J378" i="27"/>
  <c r="J367" i="27"/>
  <c r="H362" i="27"/>
  <c r="I351" i="27"/>
  <c r="L334" i="27"/>
  <c r="I325" i="27"/>
  <c r="H318" i="27"/>
  <c r="X313" i="27"/>
  <c r="J306" i="27"/>
  <c r="X259" i="27"/>
  <c r="H254" i="27"/>
  <c r="L254" i="27"/>
  <c r="L329" i="27"/>
  <c r="L218" i="27"/>
  <c r="I201" i="27"/>
  <c r="I185" i="27"/>
  <c r="J167" i="27"/>
  <c r="X157" i="27"/>
  <c r="J151" i="27"/>
  <c r="L233" i="27"/>
  <c r="J218" i="27"/>
  <c r="H207" i="27"/>
  <c r="X201" i="27"/>
  <c r="H194" i="27"/>
  <c r="J188" i="27"/>
  <c r="L184" i="27"/>
  <c r="L176" i="27"/>
  <c r="L173" i="27"/>
  <c r="L159" i="27"/>
  <c r="I142" i="27"/>
  <c r="L118" i="27"/>
  <c r="J233" i="27"/>
  <c r="L216" i="27"/>
  <c r="I210" i="27"/>
  <c r="J202" i="27"/>
  <c r="J195" i="27"/>
  <c r="J186" i="27"/>
  <c r="L178" i="27"/>
  <c r="H167" i="27"/>
  <c r="J155" i="27"/>
  <c r="X104" i="27"/>
  <c r="L104" i="27"/>
  <c r="J246" i="27"/>
  <c r="I237" i="27"/>
  <c r="J231" i="27"/>
  <c r="H222" i="27"/>
  <c r="H218" i="27"/>
  <c r="H210" i="27"/>
  <c r="I202" i="27"/>
  <c r="J197" i="27"/>
  <c r="H188" i="27"/>
  <c r="L182" i="27"/>
  <c r="J178" i="27"/>
  <c r="I164" i="27"/>
  <c r="H159" i="27"/>
  <c r="H202" i="27"/>
  <c r="X218" i="27"/>
  <c r="I180" i="27"/>
  <c r="H128" i="27"/>
  <c r="X121" i="27"/>
  <c r="L121" i="27"/>
  <c r="H229" i="27"/>
  <c r="H200" i="27"/>
  <c r="J171" i="27"/>
  <c r="L157" i="27"/>
  <c r="I130" i="27"/>
  <c r="J100" i="27"/>
  <c r="H77" i="27"/>
  <c r="X58" i="27"/>
  <c r="L42" i="27"/>
  <c r="H24" i="27"/>
  <c r="I140" i="27"/>
  <c r="H130" i="27"/>
  <c r="L74" i="27"/>
  <c r="H71" i="27"/>
  <c r="L55" i="27"/>
  <c r="H52" i="27"/>
  <c r="L49" i="27"/>
  <c r="J87" i="27"/>
  <c r="I145" i="27"/>
  <c r="I143" i="27"/>
  <c r="H122" i="27"/>
  <c r="H82" i="27"/>
  <c r="I74" i="27"/>
  <c r="I49" i="27"/>
  <c r="X114" i="27"/>
  <c r="H87" i="27"/>
  <c r="H74" i="27"/>
  <c r="H61" i="27"/>
  <c r="I26" i="27"/>
  <c r="I34" i="27"/>
  <c r="J23" i="27"/>
  <c r="I149" i="27"/>
  <c r="I147" i="27"/>
  <c r="L138" i="27"/>
  <c r="I106" i="27"/>
  <c r="J86" i="27"/>
  <c r="J75" i="27"/>
  <c r="I70" i="27"/>
  <c r="I62" i="27"/>
  <c r="L54" i="27"/>
  <c r="I45" i="27"/>
  <c r="J33" i="27"/>
  <c r="J24" i="27"/>
  <c r="J139" i="27"/>
  <c r="I136" i="27"/>
  <c r="I132" i="27"/>
  <c r="J130" i="27"/>
  <c r="H106" i="27"/>
  <c r="J94" i="27"/>
  <c r="I86" i="27"/>
  <c r="H79" i="27"/>
  <c r="J71" i="27"/>
  <c r="L5" i="27"/>
  <c r="H36" i="27"/>
  <c r="H12" i="27"/>
  <c r="J39" i="27"/>
  <c r="H41" i="27"/>
  <c r="I35" i="27"/>
  <c r="J27" i="27"/>
  <c r="I20" i="27"/>
  <c r="J15" i="27"/>
  <c r="J7" i="27"/>
  <c r="J46" i="27"/>
  <c r="I27" i="27"/>
  <c r="H20" i="27"/>
  <c r="I15" i="27"/>
  <c r="I11" i="27"/>
  <c r="I7" i="27"/>
  <c r="I3" i="27"/>
  <c r="L17" i="27"/>
  <c r="J34" i="27"/>
  <c r="J10" i="27"/>
  <c r="I47" i="27"/>
  <c r="H17" i="27"/>
  <c r="I12" i="27"/>
  <c r="I8" i="27"/>
  <c r="I4" i="27"/>
  <c r="L751" i="27"/>
  <c r="I748" i="27"/>
  <c r="I754" i="27"/>
  <c r="J752" i="27"/>
  <c r="I744" i="27"/>
  <c r="L748" i="27"/>
  <c r="H734" i="27"/>
  <c r="I697" i="27"/>
  <c r="I684" i="27"/>
  <c r="X670" i="27"/>
  <c r="I660" i="27"/>
  <c r="J645" i="27"/>
  <c r="X700" i="27"/>
  <c r="X692" i="27"/>
  <c r="I683" i="27"/>
  <c r="L673" i="27"/>
  <c r="L665" i="27"/>
  <c r="L657" i="27"/>
  <c r="I648" i="27"/>
  <c r="X691" i="27"/>
  <c r="X659" i="27"/>
  <c r="I717" i="27"/>
  <c r="X699" i="27"/>
  <c r="X682" i="27"/>
  <c r="J671" i="27"/>
  <c r="L662" i="27"/>
  <c r="X673" i="27"/>
  <c r="L697" i="27"/>
  <c r="I686" i="27"/>
  <c r="L676" i="27"/>
  <c r="X664" i="27"/>
  <c r="X698" i="27"/>
  <c r="L691" i="27"/>
  <c r="L683" i="27"/>
  <c r="L675" i="27"/>
  <c r="L667" i="27"/>
  <c r="L659" i="27"/>
  <c r="X646" i="27"/>
  <c r="H635" i="27"/>
  <c r="H654" i="27"/>
  <c r="L651" i="27"/>
  <c r="L634" i="27"/>
  <c r="H653" i="27"/>
  <c r="L621" i="27"/>
  <c r="J604" i="27"/>
  <c r="X641" i="27"/>
  <c r="J637" i="27"/>
  <c r="H647" i="27"/>
  <c r="J631" i="27"/>
  <c r="J620" i="27"/>
  <c r="I630" i="27"/>
  <c r="J634" i="27"/>
  <c r="H628" i="27"/>
  <c r="L618" i="27"/>
  <c r="H607" i="27"/>
  <c r="J576" i="27"/>
  <c r="H615" i="27"/>
  <c r="H590" i="27"/>
  <c r="H573" i="27"/>
  <c r="H606" i="27"/>
  <c r="X581" i="27"/>
  <c r="L568" i="27"/>
  <c r="J608" i="27"/>
  <c r="X591" i="27"/>
  <c r="L588" i="27"/>
  <c r="H575" i="27"/>
  <c r="I572" i="27"/>
  <c r="J568" i="27"/>
  <c r="I627" i="27"/>
  <c r="X610" i="27"/>
  <c r="H597" i="27"/>
  <c r="L594" i="27"/>
  <c r="X582" i="27"/>
  <c r="L579" i="27"/>
  <c r="H608" i="27"/>
  <c r="H602" i="27"/>
  <c r="L590" i="27"/>
  <c r="L587" i="27"/>
  <c r="X567" i="27"/>
  <c r="X613" i="27"/>
  <c r="L610" i="27"/>
  <c r="X598" i="27"/>
  <c r="L595" i="27"/>
  <c r="I579" i="27"/>
  <c r="L573" i="27"/>
  <c r="L564" i="27"/>
  <c r="L299" i="27"/>
  <c r="L283" i="27"/>
  <c r="L267" i="27"/>
  <c r="L293" i="27"/>
  <c r="J277" i="27"/>
  <c r="L287" i="27"/>
  <c r="J271" i="27"/>
  <c r="I297" i="27"/>
  <c r="I281" i="27"/>
  <c r="X301" i="27"/>
  <c r="X291" i="27"/>
  <c r="I275" i="27"/>
  <c r="X285" i="27"/>
  <c r="X269" i="27"/>
  <c r="I265" i="27"/>
  <c r="X295" i="27"/>
  <c r="I279" i="27"/>
  <c r="H299" i="27"/>
  <c r="J289" i="27"/>
  <c r="L273" i="27"/>
  <c r="I300" i="27"/>
  <c r="I296" i="27"/>
  <c r="I292" i="27"/>
  <c r="I288" i="27"/>
  <c r="I284" i="27"/>
  <c r="I280" i="27"/>
  <c r="I276" i="27"/>
  <c r="I272" i="27"/>
  <c r="I268" i="27"/>
  <c r="I264" i="27"/>
  <c r="I263" i="27"/>
  <c r="L264" i="27"/>
  <c r="X152" i="27"/>
  <c r="L147" i="27"/>
  <c r="H142" i="27"/>
  <c r="X136" i="27"/>
  <c r="L131" i="27"/>
  <c r="L149" i="27"/>
  <c r="L141" i="27"/>
  <c r="L133" i="27"/>
  <c r="L125" i="27"/>
  <c r="J141" i="27"/>
  <c r="L124" i="27"/>
  <c r="I119" i="27"/>
  <c r="L117" i="27"/>
  <c r="L123" i="27"/>
  <c r="J123" i="27"/>
  <c r="I111" i="27"/>
  <c r="X109" i="27"/>
  <c r="L101" i="27"/>
  <c r="X93" i="27"/>
  <c r="I101" i="27"/>
  <c r="J96" i="27"/>
  <c r="L91" i="27"/>
  <c r="H109" i="27"/>
  <c r="H101" i="27"/>
  <c r="H93" i="27"/>
  <c r="I99" i="27"/>
  <c r="I110" i="27"/>
  <c r="I102" i="27"/>
  <c r="X92" i="27"/>
  <c r="L637" i="27"/>
  <c r="J621" i="27"/>
  <c r="L604" i="27"/>
  <c r="L630" i="27"/>
  <c r="L649" i="27"/>
  <c r="J641" i="27"/>
  <c r="J638" i="27"/>
  <c r="H631" i="27"/>
  <c r="I620" i="27"/>
  <c r="H630" i="27"/>
  <c r="H636" i="27"/>
  <c r="I628" i="27"/>
  <c r="J624" i="27"/>
  <c r="H618" i="27"/>
  <c r="J607" i="27"/>
  <c r="X607" i="27"/>
  <c r="J573" i="27"/>
  <c r="J615" i="27"/>
  <c r="I595" i="27"/>
  <c r="X573" i="27"/>
  <c r="H581" i="27"/>
  <c r="L616" i="27"/>
  <c r="L613" i="27"/>
  <c r="L591" i="27"/>
  <c r="X588" i="27"/>
  <c r="J575" i="27"/>
  <c r="H572" i="27"/>
  <c r="X568" i="27"/>
  <c r="L565" i="27"/>
  <c r="H600" i="27"/>
  <c r="X597" i="27"/>
  <c r="H594" i="27"/>
  <c r="L582" i="27"/>
  <c r="X579" i="27"/>
  <c r="J571" i="27"/>
  <c r="L602" i="27"/>
  <c r="X590" i="27"/>
  <c r="X587" i="27"/>
  <c r="H568" i="27"/>
  <c r="J567" i="27"/>
  <c r="H616" i="27"/>
  <c r="X612" i="27"/>
  <c r="H599" i="27"/>
  <c r="H596" i="27"/>
  <c r="X576" i="27"/>
  <c r="H565" i="27"/>
  <c r="I564" i="27"/>
  <c r="J299" i="27"/>
  <c r="J283" i="27"/>
  <c r="J267" i="27"/>
  <c r="J293" i="27"/>
  <c r="L277" i="27"/>
  <c r="J287" i="27"/>
  <c r="L271" i="27"/>
  <c r="X297" i="27"/>
  <c r="X281" i="27"/>
  <c r="H301" i="27"/>
  <c r="I291" i="27"/>
  <c r="X275" i="27"/>
  <c r="I285" i="27"/>
  <c r="I269" i="27"/>
  <c r="X265" i="27"/>
  <c r="I295" i="27"/>
  <c r="X279" i="27"/>
  <c r="I289" i="27"/>
  <c r="H283" i="27"/>
  <c r="J273" i="27"/>
  <c r="I298" i="27"/>
  <c r="I294" i="27"/>
  <c r="I290" i="27"/>
  <c r="I286" i="27"/>
  <c r="I282" i="27"/>
  <c r="I278" i="27"/>
  <c r="I274" i="27"/>
  <c r="I270" i="27"/>
  <c r="I266" i="27"/>
  <c r="L263" i="27"/>
  <c r="L266" i="27"/>
  <c r="L151" i="27"/>
  <c r="H146" i="27"/>
  <c r="X140" i="27"/>
  <c r="L135" i="27"/>
  <c r="X150" i="27"/>
  <c r="X142" i="27"/>
  <c r="X134" i="27"/>
  <c r="X125" i="27"/>
  <c r="J145" i="27"/>
  <c r="X124" i="27"/>
  <c r="I124" i="27"/>
  <c r="H117" i="27"/>
  <c r="H124" i="27"/>
  <c r="I128" i="27"/>
  <c r="J115" i="27"/>
  <c r="H116" i="27"/>
  <c r="J106" i="27"/>
  <c r="H100" i="27"/>
  <c r="J90" i="27"/>
  <c r="H98" i="27"/>
  <c r="H90" i="27"/>
  <c r="J107" i="27"/>
  <c r="J99" i="27"/>
  <c r="J91" i="27"/>
  <c r="L116" i="27"/>
  <c r="H107" i="27"/>
  <c r="H99" i="27"/>
  <c r="L92" i="27"/>
  <c r="X49" i="27"/>
  <c r="I997" i="6"/>
  <c r="J995" i="6"/>
  <c r="J993" i="6"/>
  <c r="L992" i="6"/>
  <c r="P992" i="6" s="1"/>
  <c r="AA991" i="6"/>
  <c r="H991" i="6"/>
  <c r="I989" i="6"/>
  <c r="AA987" i="6"/>
  <c r="H987" i="6"/>
  <c r="L985" i="6"/>
  <c r="P985" i="6" s="1"/>
  <c r="L984" i="6"/>
  <c r="P984" i="6" s="1"/>
  <c r="H983" i="6"/>
  <c r="L981" i="6"/>
  <c r="P981" i="6" s="1"/>
  <c r="J980" i="6"/>
  <c r="L979" i="6"/>
  <c r="P979" i="6" s="1"/>
  <c r="L978" i="6"/>
  <c r="P978" i="6" s="1"/>
  <c r="I977" i="6"/>
  <c r="L975" i="6"/>
  <c r="P975" i="6" s="1"/>
  <c r="L974" i="6"/>
  <c r="P974" i="6" s="1"/>
  <c r="I973" i="6"/>
  <c r="L971" i="6"/>
  <c r="P971" i="6" s="1"/>
  <c r="L970" i="6"/>
  <c r="P970" i="6" s="1"/>
  <c r="I969" i="6"/>
  <c r="L967" i="6"/>
  <c r="P967" i="6" s="1"/>
  <c r="L966" i="6"/>
  <c r="P966" i="6" s="1"/>
  <c r="I965" i="6"/>
  <c r="L963" i="6"/>
  <c r="P963" i="6" s="1"/>
  <c r="L962" i="6"/>
  <c r="P962" i="6" s="1"/>
  <c r="I961" i="6"/>
  <c r="L959" i="6"/>
  <c r="P959" i="6" s="1"/>
  <c r="L958" i="6"/>
  <c r="P958" i="6" s="1"/>
  <c r="I957" i="6"/>
  <c r="L955" i="6"/>
  <c r="P955" i="6" s="1"/>
  <c r="L954" i="6"/>
  <c r="P954" i="6" s="1"/>
  <c r="I953" i="6"/>
  <c r="L951" i="6"/>
  <c r="P951" i="6" s="1"/>
  <c r="L950" i="6"/>
  <c r="P950" i="6" s="1"/>
  <c r="I949" i="6"/>
  <c r="L947" i="6"/>
  <c r="P947" i="6" s="1"/>
  <c r="L946" i="6"/>
  <c r="P946" i="6" s="1"/>
  <c r="I945" i="6"/>
  <c r="L943" i="6"/>
  <c r="P943" i="6" s="1"/>
  <c r="L942" i="6"/>
  <c r="P942" i="6" s="1"/>
  <c r="I941" i="6"/>
  <c r="L939" i="6"/>
  <c r="P939" i="6" s="1"/>
  <c r="L938" i="6"/>
  <c r="P938" i="6" s="1"/>
  <c r="I937" i="6"/>
  <c r="L935" i="6"/>
  <c r="P935" i="6" s="1"/>
  <c r="L934" i="6"/>
  <c r="P934" i="6" s="1"/>
  <c r="I933" i="6"/>
  <c r="L931" i="6"/>
  <c r="P931" i="6" s="1"/>
  <c r="L930" i="6"/>
  <c r="P930" i="6" s="1"/>
  <c r="I929" i="6"/>
  <c r="L927" i="6"/>
  <c r="P927" i="6" s="1"/>
  <c r="L926" i="6"/>
  <c r="P926" i="6" s="1"/>
  <c r="I925" i="6"/>
  <c r="L923" i="6"/>
  <c r="P923" i="6" s="1"/>
  <c r="L922" i="6"/>
  <c r="P922" i="6" s="1"/>
  <c r="I921" i="6"/>
  <c r="L919" i="6"/>
  <c r="P919" i="6" s="1"/>
  <c r="L918" i="6"/>
  <c r="P918" i="6" s="1"/>
  <c r="I917" i="6"/>
  <c r="L915" i="6"/>
  <c r="P915" i="6" s="1"/>
  <c r="L914" i="6"/>
  <c r="P914" i="6" s="1"/>
  <c r="I913" i="6"/>
  <c r="L911" i="6"/>
  <c r="P911" i="6" s="1"/>
  <c r="L910" i="6"/>
  <c r="P910" i="6" s="1"/>
  <c r="I909" i="6"/>
  <c r="L907" i="6"/>
  <c r="P907" i="6" s="1"/>
  <c r="L906" i="6"/>
  <c r="P906" i="6" s="1"/>
  <c r="I905" i="6"/>
  <c r="L903" i="6"/>
  <c r="P903" i="6" s="1"/>
  <c r="L902" i="6"/>
  <c r="P902" i="6" s="1"/>
  <c r="I901" i="6"/>
  <c r="L899" i="6"/>
  <c r="P899" i="6" s="1"/>
  <c r="L898" i="6"/>
  <c r="P898" i="6" s="1"/>
  <c r="I897" i="6"/>
  <c r="L895" i="6"/>
  <c r="P895" i="6" s="1"/>
  <c r="L894" i="6"/>
  <c r="P894" i="6" s="1"/>
  <c r="I893" i="6"/>
  <c r="L891" i="6"/>
  <c r="P891" i="6" s="1"/>
  <c r="L890" i="6"/>
  <c r="P890" i="6" s="1"/>
  <c r="I889" i="6"/>
  <c r="L887" i="6"/>
  <c r="P887" i="6" s="1"/>
  <c r="L886" i="6"/>
  <c r="P886" i="6" s="1"/>
  <c r="I885" i="6"/>
  <c r="L883" i="6"/>
  <c r="P883" i="6" s="1"/>
  <c r="L882" i="6"/>
  <c r="P882" i="6" s="1"/>
  <c r="I881" i="6"/>
  <c r="L879" i="6"/>
  <c r="P879" i="6" s="1"/>
  <c r="L878" i="6"/>
  <c r="P878" i="6" s="1"/>
  <c r="I877" i="6"/>
  <c r="J875" i="6"/>
  <c r="AA873" i="6"/>
  <c r="H873" i="6"/>
  <c r="L871" i="6"/>
  <c r="P871" i="6" s="1"/>
  <c r="L870" i="6"/>
  <c r="P870" i="6" s="1"/>
  <c r="I869" i="6"/>
  <c r="J867" i="6"/>
  <c r="AA865" i="6"/>
  <c r="H865" i="6"/>
  <c r="L863" i="6"/>
  <c r="P863" i="6" s="1"/>
  <c r="L862" i="6"/>
  <c r="P862" i="6" s="1"/>
  <c r="I861" i="6"/>
  <c r="AA859" i="6"/>
  <c r="J858" i="6"/>
  <c r="J857" i="6"/>
  <c r="J856" i="6"/>
  <c r="H855" i="6"/>
  <c r="L853" i="6"/>
  <c r="P853" i="6" s="1"/>
  <c r="J852" i="6"/>
  <c r="J850" i="6"/>
  <c r="J849" i="6"/>
  <c r="J848" i="6"/>
  <c r="J846" i="6"/>
  <c r="J845" i="6"/>
  <c r="J844" i="6"/>
  <c r="L841" i="6"/>
  <c r="P841" i="6" s="1"/>
  <c r="AA839" i="6"/>
  <c r="L838" i="6"/>
  <c r="P838" i="6" s="1"/>
  <c r="I837" i="6"/>
  <c r="J835" i="6"/>
  <c r="L833" i="6"/>
  <c r="P833" i="6" s="1"/>
  <c r="J832" i="6"/>
  <c r="H831" i="6"/>
  <c r="J828" i="6"/>
  <c r="I827" i="6"/>
  <c r="H826" i="6"/>
  <c r="H825" i="6"/>
  <c r="AA823" i="6"/>
  <c r="L823" i="6"/>
  <c r="P823" i="6" s="1"/>
  <c r="H822" i="6"/>
  <c r="H821" i="6"/>
  <c r="I820" i="6"/>
  <c r="I819" i="6"/>
  <c r="J818" i="6"/>
  <c r="I817" i="6"/>
  <c r="L816" i="6"/>
  <c r="P816" i="6" s="1"/>
  <c r="I815" i="6"/>
  <c r="L814" i="6"/>
  <c r="P814" i="6" s="1"/>
  <c r="I813" i="6"/>
  <c r="L812" i="6"/>
  <c r="P812" i="6" s="1"/>
  <c r="I811" i="6"/>
  <c r="L810" i="6"/>
  <c r="P810" i="6" s="1"/>
  <c r="I809" i="6"/>
  <c r="L808" i="6"/>
  <c r="P808" i="6" s="1"/>
  <c r="I807" i="6"/>
  <c r="L806" i="6"/>
  <c r="P806" i="6" s="1"/>
  <c r="I805" i="6"/>
  <c r="L804" i="6"/>
  <c r="P804" i="6" s="1"/>
  <c r="I803" i="6"/>
  <c r="L802" i="6"/>
  <c r="P802" i="6" s="1"/>
  <c r="I801" i="6"/>
  <c r="L800" i="6"/>
  <c r="P800" i="6" s="1"/>
  <c r="L799" i="6"/>
  <c r="P799" i="6" s="1"/>
  <c r="H798" i="6"/>
  <c r="AA796" i="6"/>
  <c r="I796" i="6"/>
  <c r="I795" i="6"/>
  <c r="AA792" i="6"/>
  <c r="H790" i="6"/>
  <c r="L788" i="6"/>
  <c r="P788" i="6" s="1"/>
  <c r="I787" i="6"/>
  <c r="J784" i="6"/>
  <c r="I783" i="6"/>
  <c r="J782" i="6"/>
  <c r="J780" i="6"/>
  <c r="J779" i="6"/>
  <c r="I775" i="6"/>
  <c r="J773" i="6"/>
  <c r="L772" i="6"/>
  <c r="P772" i="6" s="1"/>
  <c r="I771" i="6"/>
  <c r="I770" i="6"/>
  <c r="I768" i="6"/>
  <c r="I766" i="6"/>
  <c r="J765" i="6"/>
  <c r="H764" i="6"/>
  <c r="J757" i="6"/>
  <c r="L756" i="6"/>
  <c r="P756" i="6" s="1"/>
  <c r="I755" i="6"/>
  <c r="J753" i="6"/>
  <c r="I752" i="6"/>
  <c r="L750" i="6"/>
  <c r="P750" i="6" s="1"/>
  <c r="I749" i="6"/>
  <c r="L748" i="6"/>
  <c r="P748" i="6" s="1"/>
  <c r="L747" i="6"/>
  <c r="P747" i="6" s="1"/>
  <c r="AA746" i="6"/>
  <c r="I740" i="6"/>
  <c r="L739" i="6"/>
  <c r="P739" i="6" s="1"/>
  <c r="J738" i="6"/>
  <c r="J737" i="6"/>
  <c r="I736" i="6"/>
  <c r="L734" i="6"/>
  <c r="P734" i="6" s="1"/>
  <c r="I733" i="6"/>
  <c r="L732" i="6"/>
  <c r="P732" i="6" s="1"/>
  <c r="L731" i="6"/>
  <c r="P731" i="6" s="1"/>
  <c r="AA730" i="6"/>
  <c r="H726" i="6"/>
  <c r="L724" i="6"/>
  <c r="P724" i="6" s="1"/>
  <c r="I723" i="6"/>
  <c r="H722" i="6"/>
  <c r="J720" i="6"/>
  <c r="L719" i="6"/>
  <c r="P719" i="6" s="1"/>
  <c r="H718" i="6"/>
  <c r="AA716" i="6"/>
  <c r="I716" i="6"/>
  <c r="I715" i="6"/>
  <c r="J714" i="6"/>
  <c r="J709" i="6"/>
  <c r="L708" i="6"/>
  <c r="P708" i="6" s="1"/>
  <c r="I707" i="6"/>
  <c r="H706" i="6"/>
  <c r="L704" i="6"/>
  <c r="P704" i="6" s="1"/>
  <c r="I703" i="6"/>
  <c r="J702" i="6"/>
  <c r="J700" i="6"/>
  <c r="J699" i="6"/>
  <c r="L697" i="6"/>
  <c r="P697" i="6" s="1"/>
  <c r="I693" i="6"/>
  <c r="J692" i="6"/>
  <c r="J691" i="6"/>
  <c r="L689" i="6"/>
  <c r="P689" i="6" s="1"/>
  <c r="I688" i="6"/>
  <c r="L686" i="6"/>
  <c r="P686" i="6" s="1"/>
  <c r="I685" i="6"/>
  <c r="L684" i="6"/>
  <c r="P684" i="6" s="1"/>
  <c r="L683" i="6"/>
  <c r="P683" i="6" s="1"/>
  <c r="AA682" i="6"/>
  <c r="I681" i="6"/>
  <c r="J677" i="6"/>
  <c r="L676" i="6"/>
  <c r="P676" i="6" s="1"/>
  <c r="I675" i="6"/>
  <c r="H674" i="6"/>
  <c r="L672" i="6"/>
  <c r="P672" i="6" s="1"/>
  <c r="L671" i="6"/>
  <c r="P671" i="6" s="1"/>
  <c r="I669" i="6"/>
  <c r="I668" i="6"/>
  <c r="J666" i="6"/>
  <c r="L664" i="6"/>
  <c r="P664" i="6" s="1"/>
  <c r="I662" i="6"/>
  <c r="I661" i="6"/>
  <c r="J658" i="6"/>
  <c r="AA656" i="6"/>
  <c r="I656" i="6"/>
  <c r="H654" i="6"/>
  <c r="H653" i="6"/>
  <c r="L652" i="6"/>
  <c r="P652" i="6" s="1"/>
  <c r="I651" i="6"/>
  <c r="H650" i="6"/>
  <c r="J648" i="6"/>
  <c r="J647" i="6"/>
  <c r="H646" i="6"/>
  <c r="I643" i="6"/>
  <c r="H641" i="6"/>
  <c r="AA639" i="6"/>
  <c r="H639" i="6"/>
  <c r="L638" i="6"/>
  <c r="P638" i="6" s="1"/>
  <c r="AA637" i="6"/>
  <c r="J635" i="6"/>
  <c r="J631" i="6"/>
  <c r="J629" i="6"/>
  <c r="I627" i="6"/>
  <c r="H625" i="6"/>
  <c r="AA623" i="6"/>
  <c r="AA622" i="6"/>
  <c r="I622" i="6"/>
  <c r="J620" i="6"/>
  <c r="J619" i="6"/>
  <c r="I617" i="6"/>
  <c r="H615" i="6"/>
  <c r="L613" i="6"/>
  <c r="P613" i="6" s="1"/>
  <c r="AA611" i="6"/>
  <c r="H611" i="6"/>
  <c r="AA609" i="6"/>
  <c r="H607" i="6"/>
  <c r="J606" i="6"/>
  <c r="H604" i="6"/>
  <c r="I603" i="6"/>
  <c r="I601" i="6"/>
  <c r="L599" i="6"/>
  <c r="P599" i="6" s="1"/>
  <c r="L598" i="6"/>
  <c r="P598" i="6" s="1"/>
  <c r="H597" i="6"/>
  <c r="L595" i="6"/>
  <c r="P595" i="6" s="1"/>
  <c r="AA593" i="6"/>
  <c r="H593" i="6"/>
  <c r="H592" i="6"/>
  <c r="H590" i="6"/>
  <c r="J589" i="6"/>
  <c r="AA587" i="6"/>
  <c r="J586" i="6"/>
  <c r="L584" i="6"/>
  <c r="P584" i="6" s="1"/>
  <c r="J583" i="6"/>
  <c r="AA581" i="6"/>
  <c r="H581" i="6"/>
  <c r="L579" i="6"/>
  <c r="P579" i="6" s="1"/>
  <c r="L578" i="6"/>
  <c r="P578" i="6" s="1"/>
  <c r="H576" i="6"/>
  <c r="J574" i="6"/>
  <c r="L572" i="6"/>
  <c r="P572" i="6" s="1"/>
  <c r="I571" i="6"/>
  <c r="I570" i="6"/>
  <c r="L568" i="6"/>
  <c r="P568" i="6" s="1"/>
  <c r="L567" i="6"/>
  <c r="P567" i="6" s="1"/>
  <c r="H566" i="6"/>
  <c r="I563" i="6"/>
  <c r="I562" i="6"/>
  <c r="AA559" i="6"/>
  <c r="H557" i="6"/>
  <c r="H556" i="6"/>
  <c r="L555" i="6"/>
  <c r="P555" i="6" s="1"/>
  <c r="AA554" i="6"/>
  <c r="I554" i="6"/>
  <c r="AA551" i="6"/>
  <c r="J551" i="6"/>
  <c r="H549" i="6"/>
  <c r="L547" i="6"/>
  <c r="P547" i="6" s="1"/>
  <c r="AA546" i="6"/>
  <c r="H546" i="6"/>
  <c r="I544" i="6"/>
  <c r="I543" i="6"/>
  <c r="H542" i="6"/>
  <c r="H541" i="6"/>
  <c r="L539" i="6"/>
  <c r="P539" i="6" s="1"/>
  <c r="L538" i="6"/>
  <c r="P538" i="6" s="1"/>
  <c r="AA536" i="6"/>
  <c r="J536" i="6"/>
  <c r="J534" i="6"/>
  <c r="I532" i="6"/>
  <c r="I531" i="6"/>
  <c r="L530" i="6"/>
  <c r="P530" i="6" s="1"/>
  <c r="AA529" i="6"/>
  <c r="L528" i="6"/>
  <c r="P528" i="6" s="1"/>
  <c r="L527" i="6"/>
  <c r="P527" i="6" s="1"/>
  <c r="J526" i="6"/>
  <c r="L525" i="6"/>
  <c r="P525" i="6" s="1"/>
  <c r="H524" i="6"/>
  <c r="L523" i="6"/>
  <c r="P523" i="6" s="1"/>
  <c r="I522" i="6"/>
  <c r="AA519" i="6"/>
  <c r="J519" i="6"/>
  <c r="H517" i="6"/>
  <c r="AA515" i="6"/>
  <c r="J515" i="6"/>
  <c r="AA513" i="6"/>
  <c r="I512" i="6"/>
  <c r="J511" i="6"/>
  <c r="H510" i="6"/>
  <c r="H508" i="6"/>
  <c r="L507" i="6"/>
  <c r="P507" i="6" s="1"/>
  <c r="J506" i="6"/>
  <c r="I504" i="6"/>
  <c r="L503" i="6"/>
  <c r="P503" i="6" s="1"/>
  <c r="AA502" i="6"/>
  <c r="L500" i="6"/>
  <c r="P500" i="6" s="1"/>
  <c r="AA499" i="6"/>
  <c r="H499" i="6"/>
  <c r="I496" i="6"/>
  <c r="J495" i="6"/>
  <c r="I494" i="6"/>
  <c r="H492" i="6"/>
  <c r="L491" i="6"/>
  <c r="P491" i="6" s="1"/>
  <c r="AA490" i="6"/>
  <c r="H488" i="6"/>
  <c r="J487" i="6"/>
  <c r="L485" i="6"/>
  <c r="P485" i="6" s="1"/>
  <c r="I483" i="6"/>
  <c r="J482" i="6"/>
  <c r="H481" i="6"/>
  <c r="AA479" i="6"/>
  <c r="H479" i="6"/>
  <c r="H477" i="6"/>
  <c r="H476" i="6"/>
  <c r="L475" i="6"/>
  <c r="P475" i="6" s="1"/>
  <c r="J474" i="6"/>
  <c r="L471" i="6"/>
  <c r="P471" i="6" s="1"/>
  <c r="AA470" i="6"/>
  <c r="L468" i="6"/>
  <c r="P468" i="6" s="1"/>
  <c r="AA467" i="6"/>
  <c r="H467" i="6"/>
  <c r="I464" i="6"/>
  <c r="L463" i="6"/>
  <c r="P463" i="6" s="1"/>
  <c r="AA462" i="6"/>
  <c r="L460" i="6"/>
  <c r="P460" i="6" s="1"/>
  <c r="AA459" i="6"/>
  <c r="H459" i="6"/>
  <c r="L458" i="6"/>
  <c r="P458" i="6" s="1"/>
  <c r="AA455" i="6"/>
  <c r="H455" i="6"/>
  <c r="H453" i="6"/>
  <c r="I451" i="6"/>
  <c r="L450" i="6"/>
  <c r="P450" i="6" s="1"/>
  <c r="I447" i="6"/>
  <c r="L445" i="6"/>
  <c r="P445" i="6" s="1"/>
  <c r="I443" i="6"/>
  <c r="I442" i="6"/>
  <c r="L441" i="6"/>
  <c r="P441" i="6" s="1"/>
  <c r="H440" i="6"/>
  <c r="I439" i="6"/>
  <c r="I436" i="6"/>
  <c r="H435" i="6"/>
  <c r="L434" i="6"/>
  <c r="P434" i="6" s="1"/>
  <c r="J432" i="6"/>
  <c r="J431" i="6"/>
  <c r="L428" i="6"/>
  <c r="P428" i="6" s="1"/>
  <c r="L426" i="6"/>
  <c r="P426" i="6" s="1"/>
  <c r="J424" i="6"/>
  <c r="I423" i="6"/>
  <c r="J422" i="6"/>
  <c r="H420" i="6"/>
  <c r="H419" i="6"/>
  <c r="L418" i="6"/>
  <c r="P418" i="6" s="1"/>
  <c r="AA415" i="6"/>
  <c r="J415" i="6"/>
  <c r="AA413" i="6"/>
  <c r="AA412" i="6"/>
  <c r="J412" i="6"/>
  <c r="J411" i="6"/>
  <c r="J408" i="6"/>
  <c r="AA407" i="6"/>
  <c r="J407" i="6"/>
  <c r="L405" i="6"/>
  <c r="P405" i="6" s="1"/>
  <c r="L404" i="6"/>
  <c r="P404" i="6" s="1"/>
  <c r="H403" i="6"/>
  <c r="L402" i="6"/>
  <c r="P402" i="6" s="1"/>
  <c r="L401" i="6"/>
  <c r="P401" i="6" s="1"/>
  <c r="J400" i="6"/>
  <c r="I399" i="6"/>
  <c r="I398" i="6"/>
  <c r="I395" i="6"/>
  <c r="J394" i="6"/>
  <c r="AA391" i="6"/>
  <c r="H391" i="6"/>
  <c r="L390" i="6"/>
  <c r="P390" i="6" s="1"/>
  <c r="AA389" i="6"/>
  <c r="L388" i="6"/>
  <c r="P388" i="6" s="1"/>
  <c r="I387" i="6"/>
  <c r="AA385" i="6"/>
  <c r="H385" i="6"/>
  <c r="I384" i="6"/>
  <c r="H383" i="6"/>
  <c r="J382" i="6"/>
  <c r="H380" i="6"/>
  <c r="L378" i="6"/>
  <c r="P378" i="6" s="1"/>
  <c r="AA375" i="6"/>
  <c r="J375" i="6"/>
  <c r="I374" i="6"/>
  <c r="H373" i="6"/>
  <c r="L372" i="6"/>
  <c r="P372" i="6" s="1"/>
  <c r="AA371" i="6"/>
  <c r="I370" i="6"/>
  <c r="AA367" i="6"/>
  <c r="AA366" i="6"/>
  <c r="AA365" i="6"/>
  <c r="I365" i="6"/>
  <c r="J363" i="6"/>
  <c r="H362" i="6"/>
  <c r="I360" i="6"/>
  <c r="I358" i="6"/>
  <c r="I357" i="6"/>
  <c r="H355" i="6"/>
  <c r="J353" i="6"/>
  <c r="I352" i="6"/>
  <c r="L349" i="6"/>
  <c r="P349" i="6" s="1"/>
  <c r="AA347" i="6"/>
  <c r="I347" i="6"/>
  <c r="I346" i="6"/>
  <c r="H344" i="6"/>
  <c r="H342" i="6"/>
  <c r="H341" i="6"/>
  <c r="AA338" i="6"/>
  <c r="L337" i="6"/>
  <c r="P337" i="6" s="1"/>
  <c r="J336" i="6"/>
  <c r="L335" i="6"/>
  <c r="P335" i="6" s="1"/>
  <c r="AA333" i="6"/>
  <c r="L332" i="6"/>
  <c r="P332" i="6" s="1"/>
  <c r="J331" i="6"/>
  <c r="J330" i="6"/>
  <c r="AA329" i="6"/>
  <c r="J328" i="6"/>
  <c r="H327" i="6"/>
  <c r="I326" i="6"/>
  <c r="L325" i="6"/>
  <c r="P325" i="6" s="1"/>
  <c r="I324" i="6"/>
  <c r="H323" i="6"/>
  <c r="J322" i="6"/>
  <c r="AA321" i="6"/>
  <c r="L321" i="6"/>
  <c r="P321" i="6" s="1"/>
  <c r="I320" i="6"/>
  <c r="L319" i="6"/>
  <c r="P319" i="6" s="1"/>
  <c r="I318" i="6"/>
  <c r="L317" i="6"/>
  <c r="P317" i="6" s="1"/>
  <c r="I316" i="6"/>
  <c r="J314" i="6"/>
  <c r="I311" i="6"/>
  <c r="J310" i="6"/>
  <c r="J309" i="6"/>
  <c r="H304" i="6"/>
  <c r="J302" i="6"/>
  <c r="J301" i="6"/>
  <c r="H300" i="6"/>
  <c r="I299" i="6"/>
  <c r="L296" i="6"/>
  <c r="P296" i="6" s="1"/>
  <c r="AA294" i="6"/>
  <c r="J294" i="6"/>
  <c r="L293" i="6"/>
  <c r="P293" i="6" s="1"/>
  <c r="J291" i="6"/>
  <c r="H290" i="6"/>
  <c r="I288" i="6"/>
  <c r="I287" i="6"/>
  <c r="J284" i="6"/>
  <c r="I283" i="6"/>
  <c r="L280" i="6"/>
  <c r="P280" i="6" s="1"/>
  <c r="J279" i="6"/>
  <c r="I278" i="6"/>
  <c r="L275" i="6"/>
  <c r="P275" i="6" s="1"/>
  <c r="J274" i="6"/>
  <c r="L271" i="6"/>
  <c r="P271" i="6" s="1"/>
  <c r="J270" i="6"/>
  <c r="J268" i="6"/>
  <c r="L267" i="6"/>
  <c r="P267" i="6" s="1"/>
  <c r="J266" i="6"/>
  <c r="I265" i="6"/>
  <c r="L264" i="6"/>
  <c r="P264" i="6" s="1"/>
  <c r="J263" i="6"/>
  <c r="H262" i="6"/>
  <c r="H260" i="6"/>
  <c r="AA258" i="6"/>
  <c r="H258" i="6"/>
  <c r="H256" i="6"/>
  <c r="H254" i="6"/>
  <c r="J252" i="6"/>
  <c r="J251" i="6"/>
  <c r="AA248" i="6"/>
  <c r="I248" i="6"/>
  <c r="J246" i="6"/>
  <c r="H244" i="6"/>
  <c r="L240" i="6"/>
  <c r="P240" i="6" s="1"/>
  <c r="AA235" i="6"/>
  <c r="H235" i="6"/>
  <c r="I233" i="6"/>
  <c r="H231" i="6"/>
  <c r="L230" i="6"/>
  <c r="P230" i="6" s="1"/>
  <c r="H229" i="6"/>
  <c r="I227" i="6"/>
  <c r="I222" i="6"/>
  <c r="J220" i="6"/>
  <c r="I217" i="6"/>
  <c r="L213" i="6"/>
  <c r="P213" i="6" s="1"/>
  <c r="J210" i="6"/>
  <c r="I209" i="6"/>
  <c r="I206" i="6"/>
  <c r="I205" i="6"/>
  <c r="J199" i="6"/>
  <c r="I197" i="6"/>
  <c r="I196" i="6"/>
  <c r="J192" i="6"/>
  <c r="I191" i="6"/>
  <c r="H190" i="6"/>
  <c r="J188" i="6"/>
  <c r="I185" i="6"/>
  <c r="H182" i="6"/>
  <c r="J180" i="6"/>
  <c r="I179" i="6"/>
  <c r="AA176" i="6"/>
  <c r="H176" i="6"/>
  <c r="I173" i="6"/>
  <c r="J170" i="6"/>
  <c r="J169" i="6"/>
  <c r="J168" i="6"/>
  <c r="AA166" i="6"/>
  <c r="I166" i="6"/>
  <c r="I165" i="6"/>
  <c r="L164" i="6"/>
  <c r="P164" i="6" s="1"/>
  <c r="J163" i="6"/>
  <c r="AA162" i="6"/>
  <c r="H161" i="6"/>
  <c r="AA159" i="6"/>
  <c r="L158" i="6"/>
  <c r="P158" i="6" s="1"/>
  <c r="J157" i="6"/>
  <c r="AA156" i="6"/>
  <c r="I156" i="6"/>
  <c r="J154" i="6"/>
  <c r="H152" i="6"/>
  <c r="H151" i="6"/>
  <c r="I148" i="6"/>
  <c r="H147" i="6"/>
  <c r="AA145" i="6"/>
  <c r="I145" i="6"/>
  <c r="I144" i="6"/>
  <c r="L142" i="6"/>
  <c r="P142" i="6" s="1"/>
  <c r="I141" i="6"/>
  <c r="J140" i="6"/>
  <c r="AA139" i="6"/>
  <c r="AA138" i="6"/>
  <c r="H138" i="6"/>
  <c r="AA136" i="6"/>
  <c r="H136" i="6"/>
  <c r="L135" i="6"/>
  <c r="P135" i="6" s="1"/>
  <c r="J133" i="6"/>
  <c r="L131" i="6"/>
  <c r="P131" i="6" s="1"/>
  <c r="I130" i="6"/>
  <c r="I129" i="6"/>
  <c r="L128" i="6"/>
  <c r="P128" i="6" s="1"/>
  <c r="H126" i="6"/>
  <c r="L125" i="6"/>
  <c r="P125" i="6" s="1"/>
  <c r="H124" i="6"/>
  <c r="H123" i="6"/>
  <c r="L122" i="6"/>
  <c r="P122" i="6" s="1"/>
  <c r="J121" i="6"/>
  <c r="J120" i="6"/>
  <c r="H118" i="6"/>
  <c r="H116" i="6"/>
  <c r="I114" i="6"/>
  <c r="J113" i="6"/>
  <c r="J111" i="6"/>
  <c r="L110" i="6"/>
  <c r="P110" i="6" s="1"/>
  <c r="J109" i="6"/>
  <c r="I108" i="6"/>
  <c r="I105" i="6"/>
  <c r="H104" i="6"/>
  <c r="H101" i="6"/>
  <c r="I100" i="6"/>
  <c r="I99" i="6"/>
  <c r="H97" i="6"/>
  <c r="H96" i="6"/>
  <c r="AA92" i="6"/>
  <c r="H92" i="6"/>
  <c r="AA89" i="6"/>
  <c r="J87" i="6"/>
  <c r="I86" i="6"/>
  <c r="I84" i="6"/>
  <c r="J83" i="6"/>
  <c r="L81" i="6"/>
  <c r="P81" i="6" s="1"/>
  <c r="AA79" i="6"/>
  <c r="H79" i="6"/>
  <c r="I78" i="6"/>
  <c r="L76" i="6"/>
  <c r="P76" i="6" s="1"/>
  <c r="AA75" i="6"/>
  <c r="L74" i="6"/>
  <c r="P74" i="6" s="1"/>
  <c r="H73" i="6"/>
  <c r="J72" i="6"/>
  <c r="H69" i="6"/>
  <c r="L68" i="6"/>
  <c r="P68" i="6" s="1"/>
  <c r="H67" i="6"/>
  <c r="H66" i="6"/>
  <c r="H65" i="6"/>
  <c r="I62" i="6"/>
  <c r="H60" i="6"/>
  <c r="I59" i="6"/>
  <c r="I58" i="6"/>
  <c r="AA56" i="6"/>
  <c r="L55" i="6"/>
  <c r="P55" i="6" s="1"/>
  <c r="H52" i="6"/>
  <c r="J50" i="6"/>
  <c r="AA47" i="6"/>
  <c r="L46" i="6"/>
  <c r="P46" i="6" s="1"/>
  <c r="L45" i="6"/>
  <c r="P45" i="6" s="1"/>
  <c r="H44" i="6"/>
  <c r="L43" i="6"/>
  <c r="P43" i="6" s="1"/>
  <c r="H42" i="6"/>
  <c r="L41" i="6"/>
  <c r="P41" i="6" s="1"/>
  <c r="L39" i="6"/>
  <c r="P39" i="6" s="1"/>
  <c r="I37" i="6"/>
  <c r="L36" i="6"/>
  <c r="P36" i="6" s="1"/>
  <c r="J34" i="6"/>
  <c r="J28" i="6"/>
  <c r="I27" i="6"/>
  <c r="J24" i="6"/>
  <c r="L20" i="6"/>
  <c r="P20" i="6" s="1"/>
  <c r="I18" i="6"/>
  <c r="J16" i="6"/>
  <c r="L15" i="6"/>
  <c r="P15" i="6" s="1"/>
  <c r="H9" i="6"/>
  <c r="L8" i="6"/>
  <c r="P8" i="6" s="1"/>
  <c r="H5" i="6"/>
  <c r="H3" i="12"/>
  <c r="AA54" i="6"/>
  <c r="AA57" i="6"/>
  <c r="AA48" i="6"/>
  <c r="H41" i="6"/>
  <c r="L5" i="6"/>
  <c r="P5" i="6" s="1"/>
  <c r="I50" i="6"/>
  <c r="H48" i="6"/>
  <c r="L42" i="6"/>
  <c r="P42" i="6" s="1"/>
  <c r="AA33" i="6"/>
  <c r="L32" i="6"/>
  <c r="P32" i="6" s="1"/>
  <c r="I29" i="6"/>
  <c r="H26" i="6"/>
  <c r="L56" i="6"/>
  <c r="P56" i="6" s="1"/>
  <c r="J47" i="6"/>
  <c r="L40" i="6"/>
  <c r="P40" i="6" s="1"/>
  <c r="H31" i="6"/>
  <c r="I47" i="6"/>
  <c r="AA40" i="6"/>
  <c r="I54" i="6"/>
  <c r="J43" i="6"/>
  <c r="I40" i="6"/>
  <c r="I34" i="6"/>
  <c r="L28" i="6"/>
  <c r="P28" i="6" s="1"/>
  <c r="H45" i="6"/>
  <c r="J41" i="6"/>
  <c r="AA31" i="6"/>
  <c r="AA9" i="6"/>
  <c r="AA995" i="6"/>
  <c r="AA996" i="6"/>
  <c r="H860" i="6"/>
  <c r="I860" i="6"/>
  <c r="H852" i="6"/>
  <c r="I852" i="6"/>
  <c r="J851" i="6"/>
  <c r="L995" i="6"/>
  <c r="P995" i="6" s="1"/>
  <c r="J989" i="6"/>
  <c r="AA988" i="6"/>
  <c r="L876" i="6"/>
  <c r="P876" i="6" s="1"/>
  <c r="L868" i="6"/>
  <c r="P868" i="6" s="1"/>
  <c r="L855" i="6"/>
  <c r="P855" i="6" s="1"/>
  <c r="H848" i="6"/>
  <c r="I848" i="6"/>
  <c r="J847" i="6"/>
  <c r="H793" i="6"/>
  <c r="J793" i="6"/>
  <c r="AA789" i="6"/>
  <c r="L789" i="6"/>
  <c r="P789" i="6" s="1"/>
  <c r="J789" i="6"/>
  <c r="AA759" i="6"/>
  <c r="L759" i="6"/>
  <c r="P759" i="6" s="1"/>
  <c r="H754" i="6"/>
  <c r="I754" i="6"/>
  <c r="H998" i="6"/>
  <c r="L851" i="6"/>
  <c r="P851" i="6" s="1"/>
  <c r="H844" i="6"/>
  <c r="I844" i="6"/>
  <c r="J843" i="6"/>
  <c r="H984" i="6"/>
  <c r="I984" i="6"/>
  <c r="H976" i="6"/>
  <c r="I976" i="6"/>
  <c r="H972" i="6"/>
  <c r="I972" i="6"/>
  <c r="H968" i="6"/>
  <c r="I968" i="6"/>
  <c r="AA964" i="6"/>
  <c r="H960" i="6"/>
  <c r="I960" i="6"/>
  <c r="AA956" i="6"/>
  <c r="H952" i="6"/>
  <c r="I952" i="6"/>
  <c r="AA948" i="6"/>
  <c r="H944" i="6"/>
  <c r="I944" i="6"/>
  <c r="AA940" i="6"/>
  <c r="H936" i="6"/>
  <c r="I936" i="6"/>
  <c r="AA932" i="6"/>
  <c r="H928" i="6"/>
  <c r="I928" i="6"/>
  <c r="AA924" i="6"/>
  <c r="H920" i="6"/>
  <c r="I920" i="6"/>
  <c r="AA916" i="6"/>
  <c r="H912" i="6"/>
  <c r="I912" i="6"/>
  <c r="AA908" i="6"/>
  <c r="H904" i="6"/>
  <c r="I904" i="6"/>
  <c r="AA900" i="6"/>
  <c r="H896" i="6"/>
  <c r="I896" i="6"/>
  <c r="AA892" i="6"/>
  <c r="H888" i="6"/>
  <c r="I888" i="6"/>
  <c r="AA884" i="6"/>
  <c r="H880" i="6"/>
  <c r="I880" i="6"/>
  <c r="AA876" i="6"/>
  <c r="H872" i="6"/>
  <c r="I872" i="6"/>
  <c r="AA868" i="6"/>
  <c r="H864" i="6"/>
  <c r="I864" i="6"/>
  <c r="I847" i="6"/>
  <c r="AA840" i="6"/>
  <c r="L829" i="6"/>
  <c r="P829" i="6" s="1"/>
  <c r="I995" i="6"/>
  <c r="AA994" i="6"/>
  <c r="H980" i="6"/>
  <c r="I980" i="6"/>
  <c r="H995" i="6"/>
  <c r="L843" i="6"/>
  <c r="P843" i="6" s="1"/>
  <c r="AA836" i="6"/>
  <c r="H786" i="6"/>
  <c r="I786" i="6"/>
  <c r="L786" i="6"/>
  <c r="P786" i="6" s="1"/>
  <c r="H778" i="6"/>
  <c r="J778" i="6"/>
  <c r="H990" i="6"/>
  <c r="I990" i="6"/>
  <c r="L839" i="6"/>
  <c r="P839" i="6" s="1"/>
  <c r="H832" i="6"/>
  <c r="I832" i="6"/>
  <c r="J774" i="6"/>
  <c r="I835" i="6"/>
  <c r="L998" i="6"/>
  <c r="P998" i="6" s="1"/>
  <c r="I991" i="6"/>
  <c r="I987" i="6"/>
  <c r="I983" i="6"/>
  <c r="I979" i="6"/>
  <c r="I975" i="6"/>
  <c r="I971" i="6"/>
  <c r="I967" i="6"/>
  <c r="I963" i="6"/>
  <c r="I959" i="6"/>
  <c r="I955" i="6"/>
  <c r="I951" i="6"/>
  <c r="I947" i="6"/>
  <c r="I943" i="6"/>
  <c r="I939" i="6"/>
  <c r="I935" i="6"/>
  <c r="I931" i="6"/>
  <c r="I927" i="6"/>
  <c r="I923" i="6"/>
  <c r="I919" i="6"/>
  <c r="I915" i="6"/>
  <c r="I911" i="6"/>
  <c r="I907" i="6"/>
  <c r="I903" i="6"/>
  <c r="I899" i="6"/>
  <c r="I895" i="6"/>
  <c r="I891" i="6"/>
  <c r="I887" i="6"/>
  <c r="I883" i="6"/>
  <c r="I879" i="6"/>
  <c r="I875" i="6"/>
  <c r="I871" i="6"/>
  <c r="I867" i="6"/>
  <c r="I863" i="6"/>
  <c r="H856" i="6"/>
  <c r="I856" i="6"/>
  <c r="L831" i="6"/>
  <c r="P831" i="6" s="1"/>
  <c r="I794" i="6"/>
  <c r="J790" i="6"/>
  <c r="AA769" i="6"/>
  <c r="J769" i="6"/>
  <c r="J998" i="6"/>
  <c r="L859" i="6"/>
  <c r="P859" i="6" s="1"/>
  <c r="J829" i="6"/>
  <c r="I789" i="6"/>
  <c r="H762" i="6"/>
  <c r="J762" i="6"/>
  <c r="AA758" i="6"/>
  <c r="L758" i="6"/>
  <c r="P758" i="6" s="1"/>
  <c r="H753" i="6"/>
  <c r="I753" i="6"/>
  <c r="AA742" i="6"/>
  <c r="J742" i="6"/>
  <c r="AA775" i="6"/>
  <c r="L775" i="6"/>
  <c r="P775" i="6" s="1"/>
  <c r="J760" i="6"/>
  <c r="H744" i="6"/>
  <c r="J744" i="6"/>
  <c r="AA711" i="6"/>
  <c r="I711" i="6"/>
  <c r="L711" i="6"/>
  <c r="P711" i="6" s="1"/>
  <c r="H791" i="6"/>
  <c r="J791" i="6"/>
  <c r="I776" i="6"/>
  <c r="L776" i="6"/>
  <c r="P776" i="6" s="1"/>
  <c r="H761" i="6"/>
  <c r="J761" i="6"/>
  <c r="H757" i="6"/>
  <c r="AA741" i="6"/>
  <c r="J741" i="6"/>
  <c r="I728" i="6"/>
  <c r="L728" i="6"/>
  <c r="P728" i="6" s="1"/>
  <c r="H727" i="6"/>
  <c r="I727" i="6"/>
  <c r="L727" i="6"/>
  <c r="P727" i="6" s="1"/>
  <c r="H695" i="6"/>
  <c r="J695" i="6"/>
  <c r="AA785" i="6"/>
  <c r="H770" i="6"/>
  <c r="I758" i="6"/>
  <c r="AA743" i="6"/>
  <c r="J743" i="6"/>
  <c r="I726" i="6"/>
  <c r="L726" i="6"/>
  <c r="P726" i="6" s="1"/>
  <c r="H712" i="6"/>
  <c r="J712" i="6"/>
  <c r="AA992" i="6"/>
  <c r="AA986" i="6"/>
  <c r="H982" i="6"/>
  <c r="I982" i="6"/>
  <c r="AA978" i="6"/>
  <c r="H974" i="6"/>
  <c r="I974" i="6"/>
  <c r="AA970" i="6"/>
  <c r="H966" i="6"/>
  <c r="I966" i="6"/>
  <c r="AA962" i="6"/>
  <c r="H958" i="6"/>
  <c r="I958" i="6"/>
  <c r="AA954" i="6"/>
  <c r="H950" i="6"/>
  <c r="I950" i="6"/>
  <c r="AA946" i="6"/>
  <c r="H942" i="6"/>
  <c r="I942" i="6"/>
  <c r="AA938" i="6"/>
  <c r="H934" i="6"/>
  <c r="I934" i="6"/>
  <c r="AA930" i="6"/>
  <c r="H926" i="6"/>
  <c r="I926" i="6"/>
  <c r="AA922" i="6"/>
  <c r="H918" i="6"/>
  <c r="I918" i="6"/>
  <c r="AA914" i="6"/>
  <c r="H910" i="6"/>
  <c r="I910" i="6"/>
  <c r="AA906" i="6"/>
  <c r="H902" i="6"/>
  <c r="I902" i="6"/>
  <c r="AA898" i="6"/>
  <c r="H894" i="6"/>
  <c r="I894" i="6"/>
  <c r="AA890" i="6"/>
  <c r="H886" i="6"/>
  <c r="I886" i="6"/>
  <c r="AA882" i="6"/>
  <c r="H878" i="6"/>
  <c r="I878" i="6"/>
  <c r="AA874" i="6"/>
  <c r="H870" i="6"/>
  <c r="I870" i="6"/>
  <c r="AA866" i="6"/>
  <c r="H862" i="6"/>
  <c r="I862" i="6"/>
  <c r="H858" i="6"/>
  <c r="I858" i="6"/>
  <c r="H854" i="6"/>
  <c r="I854" i="6"/>
  <c r="H850" i="6"/>
  <c r="I850" i="6"/>
  <c r="H846" i="6"/>
  <c r="I846" i="6"/>
  <c r="H842" i="6"/>
  <c r="I842" i="6"/>
  <c r="H838" i="6"/>
  <c r="I838" i="6"/>
  <c r="H834" i="6"/>
  <c r="I834" i="6"/>
  <c r="H830" i="6"/>
  <c r="I830" i="6"/>
  <c r="J792" i="6"/>
  <c r="H777" i="6"/>
  <c r="J777" i="6"/>
  <c r="H773" i="6"/>
  <c r="L762" i="6"/>
  <c r="P762" i="6" s="1"/>
  <c r="AA725" i="6"/>
  <c r="J725" i="6"/>
  <c r="AA696" i="6"/>
  <c r="I696" i="6"/>
  <c r="L696" i="6"/>
  <c r="P696" i="6" s="1"/>
  <c r="H737" i="6"/>
  <c r="H721" i="6"/>
  <c r="H705" i="6"/>
  <c r="H689" i="6"/>
  <c r="H671" i="6"/>
  <c r="J671" i="6"/>
  <c r="H668" i="6"/>
  <c r="AA660" i="6"/>
  <c r="L655" i="6"/>
  <c r="P655" i="6" s="1"/>
  <c r="H655" i="6"/>
  <c r="H645" i="6"/>
  <c r="I637" i="6"/>
  <c r="I624" i="6"/>
  <c r="J624" i="6"/>
  <c r="I596" i="6"/>
  <c r="J596" i="6"/>
  <c r="AA596" i="6"/>
  <c r="AA799" i="6"/>
  <c r="AA767" i="6"/>
  <c r="AA738" i="6"/>
  <c r="AA735" i="6"/>
  <c r="L729" i="6"/>
  <c r="P729" i="6" s="1"/>
  <c r="H703" i="6"/>
  <c r="AA690" i="6"/>
  <c r="AA687" i="6"/>
  <c r="AA674" i="6"/>
  <c r="AA665" i="6"/>
  <c r="L660" i="6"/>
  <c r="P660" i="6" s="1"/>
  <c r="L644" i="6"/>
  <c r="P644" i="6" s="1"/>
  <c r="J642" i="6"/>
  <c r="H642" i="6"/>
  <c r="J626" i="6"/>
  <c r="L626" i="6"/>
  <c r="P626" i="6" s="1"/>
  <c r="AA626" i="6"/>
  <c r="H621" i="6"/>
  <c r="L621" i="6"/>
  <c r="P621" i="6" s="1"/>
  <c r="H619" i="6"/>
  <c r="I610" i="6"/>
  <c r="I828" i="6"/>
  <c r="H783" i="6"/>
  <c r="H751" i="6"/>
  <c r="J746" i="6"/>
  <c r="H719" i="6"/>
  <c r="AA828" i="6"/>
  <c r="AA824" i="6"/>
  <c r="AA820" i="6"/>
  <c r="AA800" i="6"/>
  <c r="AA797" i="6"/>
  <c r="H781" i="6"/>
  <c r="AA768" i="6"/>
  <c r="AA765" i="6"/>
  <c r="H749" i="6"/>
  <c r="I746" i="6"/>
  <c r="AA736" i="6"/>
  <c r="AA733" i="6"/>
  <c r="J729" i="6"/>
  <c r="H717" i="6"/>
  <c r="I714" i="6"/>
  <c r="L710" i="6"/>
  <c r="P710" i="6" s="1"/>
  <c r="H701" i="6"/>
  <c r="I698" i="6"/>
  <c r="L694" i="6"/>
  <c r="P694" i="6" s="1"/>
  <c r="H685" i="6"/>
  <c r="I682" i="6"/>
  <c r="J680" i="6"/>
  <c r="L678" i="6"/>
  <c r="P678" i="6" s="1"/>
  <c r="L670" i="6"/>
  <c r="P670" i="6" s="1"/>
  <c r="I666" i="6"/>
  <c r="J660" i="6"/>
  <c r="AA659" i="6"/>
  <c r="H649" i="6"/>
  <c r="J649" i="6"/>
  <c r="L647" i="6"/>
  <c r="P647" i="6" s="1"/>
  <c r="AA647" i="6"/>
  <c r="J594" i="6"/>
  <c r="L594" i="6"/>
  <c r="P594" i="6" s="1"/>
  <c r="AA594" i="6"/>
  <c r="H795" i="6"/>
  <c r="AA782" i="6"/>
  <c r="AA779" i="6"/>
  <c r="H763" i="6"/>
  <c r="AA750" i="6"/>
  <c r="AA747" i="6"/>
  <c r="AA734" i="6"/>
  <c r="AA731" i="6"/>
  <c r="AA718" i="6"/>
  <c r="AA715" i="6"/>
  <c r="J710" i="6"/>
  <c r="AA702" i="6"/>
  <c r="AA699" i="6"/>
  <c r="J694" i="6"/>
  <c r="AA686" i="6"/>
  <c r="AA683" i="6"/>
  <c r="I680" i="6"/>
  <c r="J678" i="6"/>
  <c r="J670" i="6"/>
  <c r="AA669" i="6"/>
  <c r="AA658" i="6"/>
  <c r="L657" i="6"/>
  <c r="P657" i="6" s="1"/>
  <c r="L653" i="6"/>
  <c r="P653" i="6" s="1"/>
  <c r="L640" i="6"/>
  <c r="P640" i="6" s="1"/>
  <c r="H635" i="6"/>
  <c r="I633" i="6"/>
  <c r="I628" i="6"/>
  <c r="J628" i="6"/>
  <c r="L616" i="6"/>
  <c r="P616" i="6" s="1"/>
  <c r="H614" i="6"/>
  <c r="AA614" i="6"/>
  <c r="AA745" i="6"/>
  <c r="H729" i="6"/>
  <c r="L722" i="6"/>
  <c r="P722" i="6" s="1"/>
  <c r="H713" i="6"/>
  <c r="I710" i="6"/>
  <c r="AA697" i="6"/>
  <c r="L690" i="6"/>
  <c r="P690" i="6" s="1"/>
  <c r="AA681" i="6"/>
  <c r="I678" i="6"/>
  <c r="AA663" i="6"/>
  <c r="H651" i="6"/>
  <c r="L634" i="6"/>
  <c r="P634" i="6" s="1"/>
  <c r="AA632" i="6"/>
  <c r="I600" i="6"/>
  <c r="L600" i="6"/>
  <c r="P600" i="6" s="1"/>
  <c r="H679" i="6"/>
  <c r="H673" i="6"/>
  <c r="J673" i="6"/>
  <c r="AA657" i="6"/>
  <c r="AA633" i="6"/>
  <c r="I632" i="6"/>
  <c r="L632" i="6"/>
  <c r="P632" i="6" s="1"/>
  <c r="I630" i="6"/>
  <c r="AA630" i="6"/>
  <c r="H616" i="6"/>
  <c r="I602" i="6"/>
  <c r="H602" i="6"/>
  <c r="H709" i="6"/>
  <c r="H693" i="6"/>
  <c r="AA680" i="6"/>
  <c r="AA677" i="6"/>
  <c r="AA667" i="6"/>
  <c r="J645" i="6"/>
  <c r="L624" i="6"/>
  <c r="P624" i="6" s="1"/>
  <c r="L608" i="6"/>
  <c r="P608" i="6" s="1"/>
  <c r="H605" i="6"/>
  <c r="L605" i="6"/>
  <c r="P605" i="6" s="1"/>
  <c r="J591" i="6"/>
  <c r="H591" i="6"/>
  <c r="L591" i="6"/>
  <c r="P591" i="6" s="1"/>
  <c r="J799" i="6"/>
  <c r="H787" i="6"/>
  <c r="J783" i="6"/>
  <c r="H771" i="6"/>
  <c r="J767" i="6"/>
  <c r="H755" i="6"/>
  <c r="J751" i="6"/>
  <c r="AA739" i="6"/>
  <c r="J735" i="6"/>
  <c r="AA723" i="6"/>
  <c r="J719" i="6"/>
  <c r="AA707" i="6"/>
  <c r="J703" i="6"/>
  <c r="AA691" i="6"/>
  <c r="J687" i="6"/>
  <c r="AA675" i="6"/>
  <c r="I671" i="6"/>
  <c r="L665" i="6"/>
  <c r="P665" i="6" s="1"/>
  <c r="AA661" i="6"/>
  <c r="I645" i="6"/>
  <c r="L618" i="6"/>
  <c r="P618" i="6" s="1"/>
  <c r="L612" i="6"/>
  <c r="P612" i="6" s="1"/>
  <c r="AA612" i="6"/>
  <c r="H598" i="6"/>
  <c r="I584" i="6"/>
  <c r="H578" i="6"/>
  <c r="AA578" i="6"/>
  <c r="L565" i="6"/>
  <c r="P565" i="6" s="1"/>
  <c r="AA564" i="6"/>
  <c r="I564" i="6"/>
  <c r="I550" i="6"/>
  <c r="AA550" i="6"/>
  <c r="AA617" i="6"/>
  <c r="H603" i="6"/>
  <c r="AA575" i="6"/>
  <c r="I575" i="6"/>
  <c r="H573" i="6"/>
  <c r="AA573" i="6"/>
  <c r="I556" i="6"/>
  <c r="J553" i="6"/>
  <c r="L553" i="6"/>
  <c r="P553" i="6" s="1"/>
  <c r="AA601" i="6"/>
  <c r="L587" i="6"/>
  <c r="P587" i="6" s="1"/>
  <c r="AA586" i="6"/>
  <c r="J576" i="6"/>
  <c r="H558" i="6"/>
  <c r="AA553" i="6"/>
  <c r="J607" i="6"/>
  <c r="AA598" i="6"/>
  <c r="AA585" i="6"/>
  <c r="AA584" i="6"/>
  <c r="J582" i="6"/>
  <c r="L559" i="6"/>
  <c r="P559" i="6" s="1"/>
  <c r="J548" i="6"/>
  <c r="I561" i="6"/>
  <c r="J560" i="6"/>
  <c r="AA560" i="6"/>
  <c r="AA535" i="6"/>
  <c r="H535" i="6"/>
  <c r="L535" i="6"/>
  <c r="P535" i="6" s="1"/>
  <c r="I542" i="6"/>
  <c r="L542" i="6"/>
  <c r="P542" i="6" s="1"/>
  <c r="I538" i="6"/>
  <c r="AA538" i="6"/>
  <c r="J567" i="6"/>
  <c r="J552" i="6"/>
  <c r="AA552" i="6"/>
  <c r="I552" i="6"/>
  <c r="L550" i="6"/>
  <c r="P550" i="6" s="1"/>
  <c r="H589" i="6"/>
  <c r="L586" i="6"/>
  <c r="P586" i="6" s="1"/>
  <c r="J570" i="6"/>
  <c r="J569" i="6"/>
  <c r="H569" i="6"/>
  <c r="J533" i="6"/>
  <c r="L518" i="6"/>
  <c r="P518" i="6" s="1"/>
  <c r="I489" i="6"/>
  <c r="H489" i="6"/>
  <c r="H568" i="6"/>
  <c r="L524" i="6"/>
  <c r="P524" i="6" s="1"/>
  <c r="J518" i="6"/>
  <c r="I509" i="6"/>
  <c r="AA509" i="6"/>
  <c r="J461" i="6"/>
  <c r="AA461" i="6"/>
  <c r="H461" i="6"/>
  <c r="I545" i="6"/>
  <c r="I529" i="6"/>
  <c r="AA522" i="6"/>
  <c r="I518" i="6"/>
  <c r="J501" i="6"/>
  <c r="AA501" i="6"/>
  <c r="L501" i="6"/>
  <c r="P501" i="6" s="1"/>
  <c r="I498" i="6"/>
  <c r="L498" i="6"/>
  <c r="P498" i="6" s="1"/>
  <c r="AA544" i="6"/>
  <c r="J527" i="6"/>
  <c r="AA526" i="6"/>
  <c r="AA521" i="6"/>
  <c r="H518" i="6"/>
  <c r="J513" i="6"/>
  <c r="L513" i="6"/>
  <c r="P513" i="6" s="1"/>
  <c r="L504" i="6"/>
  <c r="P504" i="6" s="1"/>
  <c r="AA504" i="6"/>
  <c r="H474" i="6"/>
  <c r="L474" i="6"/>
  <c r="P474" i="6" s="1"/>
  <c r="I457" i="6"/>
  <c r="H457" i="6"/>
  <c r="H522" i="6"/>
  <c r="I505" i="6"/>
  <c r="J493" i="6"/>
  <c r="AA493" i="6"/>
  <c r="H493" i="6"/>
  <c r="J488" i="6"/>
  <c r="L472" i="6"/>
  <c r="P472" i="6" s="1"/>
  <c r="AA472" i="6"/>
  <c r="I472" i="6"/>
  <c r="AA524" i="6"/>
  <c r="J521" i="6"/>
  <c r="L496" i="6"/>
  <c r="P496" i="6" s="1"/>
  <c r="AA496" i="6"/>
  <c r="J469" i="6"/>
  <c r="AA469" i="6"/>
  <c r="L469" i="6"/>
  <c r="P469" i="6" s="1"/>
  <c r="I466" i="6"/>
  <c r="L466" i="6"/>
  <c r="P466" i="6" s="1"/>
  <c r="J641" i="6"/>
  <c r="J625" i="6"/>
  <c r="J609" i="6"/>
  <c r="J593" i="6"/>
  <c r="J580" i="6"/>
  <c r="I577" i="6"/>
  <c r="AA572" i="6"/>
  <c r="L557" i="6"/>
  <c r="P557" i="6" s="1"/>
  <c r="J549" i="6"/>
  <c r="H543" i="6"/>
  <c r="I533" i="6"/>
  <c r="L480" i="6"/>
  <c r="P480" i="6" s="1"/>
  <c r="AA480" i="6"/>
  <c r="I478" i="6"/>
  <c r="AA478" i="6"/>
  <c r="I537" i="6"/>
  <c r="J528" i="6"/>
  <c r="AA528" i="6"/>
  <c r="J520" i="6"/>
  <c r="L520" i="6"/>
  <c r="P520" i="6" s="1"/>
  <c r="J516" i="6"/>
  <c r="L509" i="6"/>
  <c r="P509" i="6" s="1"/>
  <c r="I506" i="6"/>
  <c r="AA506" i="6"/>
  <c r="J497" i="6"/>
  <c r="L497" i="6"/>
  <c r="P497" i="6" s="1"/>
  <c r="H486" i="6"/>
  <c r="AA486" i="6"/>
  <c r="H519" i="6"/>
  <c r="I482" i="6"/>
  <c r="I477" i="6"/>
  <c r="I473" i="6"/>
  <c r="L456" i="6"/>
  <c r="P456" i="6" s="1"/>
  <c r="AA456" i="6"/>
  <c r="AA446" i="6"/>
  <c r="L421" i="6"/>
  <c r="P421" i="6" s="1"/>
  <c r="H418" i="6"/>
  <c r="J403" i="6"/>
  <c r="L403" i="6"/>
  <c r="P403" i="6" s="1"/>
  <c r="AA403" i="6"/>
  <c r="J397" i="6"/>
  <c r="L397" i="6"/>
  <c r="P397" i="6" s="1"/>
  <c r="I386" i="6"/>
  <c r="L386" i="6"/>
  <c r="P386" i="6" s="1"/>
  <c r="AA386" i="6"/>
  <c r="H386" i="6"/>
  <c r="H502" i="6"/>
  <c r="I490" i="6"/>
  <c r="I485" i="6"/>
  <c r="J481" i="6"/>
  <c r="L481" i="6"/>
  <c r="P481" i="6" s="1"/>
  <c r="L464" i="6"/>
  <c r="P464" i="6" s="1"/>
  <c r="AA464" i="6"/>
  <c r="J433" i="6"/>
  <c r="L433" i="6"/>
  <c r="P433" i="6" s="1"/>
  <c r="H432" i="6"/>
  <c r="L424" i="6"/>
  <c r="P424" i="6" s="1"/>
  <c r="I392" i="6"/>
  <c r="L392" i="6"/>
  <c r="P392" i="6" s="1"/>
  <c r="J421" i="6"/>
  <c r="I420" i="6"/>
  <c r="J396" i="6"/>
  <c r="I396" i="6"/>
  <c r="H454" i="6"/>
  <c r="J441" i="6"/>
  <c r="AA441" i="6"/>
  <c r="H441" i="6"/>
  <c r="I426" i="6"/>
  <c r="AA426" i="6"/>
  <c r="H462" i="6"/>
  <c r="I450" i="6"/>
  <c r="J445" i="6"/>
  <c r="AA445" i="6"/>
  <c r="J427" i="6"/>
  <c r="AA424" i="6"/>
  <c r="I424" i="6"/>
  <c r="H414" i="6"/>
  <c r="J414" i="6"/>
  <c r="H409" i="6"/>
  <c r="H458" i="6"/>
  <c r="I453" i="6"/>
  <c r="I449" i="6"/>
  <c r="I429" i="6"/>
  <c r="AA429" i="6"/>
  <c r="J428" i="6"/>
  <c r="H428" i="6"/>
  <c r="AA416" i="6"/>
  <c r="L416" i="6"/>
  <c r="P416" i="6" s="1"/>
  <c r="L398" i="6"/>
  <c r="P398" i="6" s="1"/>
  <c r="J393" i="6"/>
  <c r="I465" i="6"/>
  <c r="L448" i="6"/>
  <c r="P448" i="6" s="1"/>
  <c r="AA448" i="6"/>
  <c r="H438" i="6"/>
  <c r="L438" i="6"/>
  <c r="P438" i="6" s="1"/>
  <c r="AA438" i="6"/>
  <c r="I437" i="6"/>
  <c r="L437" i="6"/>
  <c r="P437" i="6" s="1"/>
  <c r="L410" i="6"/>
  <c r="P410" i="6" s="1"/>
  <c r="AA376" i="6"/>
  <c r="H348" i="6"/>
  <c r="AA348" i="6"/>
  <c r="J343" i="6"/>
  <c r="J368" i="6"/>
  <c r="J350" i="6"/>
  <c r="AA350" i="6"/>
  <c r="J508" i="6"/>
  <c r="J492" i="6"/>
  <c r="J476" i="6"/>
  <c r="J460" i="6"/>
  <c r="J444" i="6"/>
  <c r="AA440" i="6"/>
  <c r="L412" i="6"/>
  <c r="P412" i="6" s="1"/>
  <c r="J406" i="6"/>
  <c r="H394" i="6"/>
  <c r="I388" i="6"/>
  <c r="J384" i="6"/>
  <c r="I380" i="6"/>
  <c r="AA379" i="6"/>
  <c r="J370" i="6"/>
  <c r="H367" i="6"/>
  <c r="J405" i="6"/>
  <c r="H388" i="6"/>
  <c r="J377" i="6"/>
  <c r="L376" i="6"/>
  <c r="P376" i="6" s="1"/>
  <c r="H366" i="6"/>
  <c r="AA363" i="6"/>
  <c r="L359" i="6"/>
  <c r="P359" i="6" s="1"/>
  <c r="J401" i="6"/>
  <c r="J376" i="6"/>
  <c r="I345" i="6"/>
  <c r="L345" i="6"/>
  <c r="P345" i="6" s="1"/>
  <c r="J425" i="6"/>
  <c r="AA405" i="6"/>
  <c r="J389" i="6"/>
  <c r="AA384" i="6"/>
  <c r="L379" i="6"/>
  <c r="P379" i="6" s="1"/>
  <c r="J378" i="6"/>
  <c r="AA370" i="6"/>
  <c r="AA369" i="6"/>
  <c r="AA364" i="6"/>
  <c r="I339" i="6"/>
  <c r="H339" i="6"/>
  <c r="AA500" i="6"/>
  <c r="AA484" i="6"/>
  <c r="AA468" i="6"/>
  <c r="AA452" i="6"/>
  <c r="L440" i="6"/>
  <c r="P440" i="6" s="1"/>
  <c r="I413" i="6"/>
  <c r="AA406" i="6"/>
  <c r="AA388" i="6"/>
  <c r="J381" i="6"/>
  <c r="I381" i="6"/>
  <c r="I368" i="6"/>
  <c r="I364" i="6"/>
  <c r="J361" i="6"/>
  <c r="AA335" i="6"/>
  <c r="L360" i="6"/>
  <c r="P360" i="6" s="1"/>
  <c r="AA356" i="6"/>
  <c r="I334" i="6"/>
  <c r="I329" i="6"/>
  <c r="L329" i="6"/>
  <c r="P329" i="6" s="1"/>
  <c r="I327" i="6"/>
  <c r="I371" i="6"/>
  <c r="H365" i="6"/>
  <c r="L355" i="6"/>
  <c r="P355" i="6" s="1"/>
  <c r="J354" i="6"/>
  <c r="L333" i="6"/>
  <c r="P333" i="6" s="1"/>
  <c r="H351" i="6"/>
  <c r="I349" i="6"/>
  <c r="L344" i="6"/>
  <c r="P344" i="6" s="1"/>
  <c r="AA340" i="6"/>
  <c r="I356" i="6"/>
  <c r="L354" i="6"/>
  <c r="P354" i="6" s="1"/>
  <c r="L340" i="6"/>
  <c r="P340" i="6" s="1"/>
  <c r="I335" i="6"/>
  <c r="J335" i="6"/>
  <c r="AA327" i="6"/>
  <c r="I340" i="6"/>
  <c r="L338" i="6"/>
  <c r="P338" i="6" s="1"/>
  <c r="AA313" i="6"/>
  <c r="I313" i="6"/>
  <c r="L313" i="6"/>
  <c r="P313" i="6" s="1"/>
  <c r="H297" i="6"/>
  <c r="J297" i="6"/>
  <c r="AA336" i="6"/>
  <c r="AA307" i="6"/>
  <c r="J307" i="6"/>
  <c r="AA305" i="6"/>
  <c r="L305" i="6"/>
  <c r="P305" i="6" s="1"/>
  <c r="I305" i="6"/>
  <c r="I306" i="6"/>
  <c r="AA314" i="6"/>
  <c r="I314" i="6"/>
  <c r="AA306" i="6"/>
  <c r="AA282" i="6"/>
  <c r="J282" i="6"/>
  <c r="H282" i="6"/>
  <c r="I304" i="6"/>
  <c r="AA303" i="6"/>
  <c r="I292" i="6"/>
  <c r="H288" i="6"/>
  <c r="H308" i="6"/>
  <c r="L308" i="6"/>
  <c r="P308" i="6" s="1"/>
  <c r="J304" i="6"/>
  <c r="H298" i="6"/>
  <c r="AA283" i="6"/>
  <c r="AA269" i="6"/>
  <c r="L269" i="6"/>
  <c r="P269" i="6" s="1"/>
  <c r="J269" i="6"/>
  <c r="AA265" i="6"/>
  <c r="J265" i="6"/>
  <c r="AA250" i="6"/>
  <c r="AA236" i="6"/>
  <c r="L221" i="6"/>
  <c r="P221" i="6" s="1"/>
  <c r="H221" i="6"/>
  <c r="J312" i="6"/>
  <c r="H301" i="6"/>
  <c r="J296" i="6"/>
  <c r="L294" i="6"/>
  <c r="P294" i="6" s="1"/>
  <c r="J286" i="6"/>
  <c r="L277" i="6"/>
  <c r="P277" i="6" s="1"/>
  <c r="L276" i="6"/>
  <c r="P276" i="6" s="1"/>
  <c r="J276" i="6"/>
  <c r="L272" i="6"/>
  <c r="P272" i="6" s="1"/>
  <c r="H272" i="6"/>
  <c r="L270" i="6"/>
  <c r="P270" i="6" s="1"/>
  <c r="H267" i="6"/>
  <c r="L266" i="6"/>
  <c r="P266" i="6" s="1"/>
  <c r="L254" i="6"/>
  <c r="P254" i="6" s="1"/>
  <c r="I244" i="6"/>
  <c r="L244" i="6"/>
  <c r="P244" i="6" s="1"/>
  <c r="H242" i="6"/>
  <c r="I242" i="6"/>
  <c r="AA315" i="6"/>
  <c r="H299" i="6"/>
  <c r="I296" i="6"/>
  <c r="H289" i="6"/>
  <c r="I289" i="6"/>
  <c r="AA287" i="6"/>
  <c r="AA238" i="6"/>
  <c r="I238" i="6"/>
  <c r="J234" i="6"/>
  <c r="AA277" i="6"/>
  <c r="AA273" i="6"/>
  <c r="L260" i="6"/>
  <c r="P260" i="6" s="1"/>
  <c r="AA253" i="6"/>
  <c r="J253" i="6"/>
  <c r="H232" i="6"/>
  <c r="I232" i="6"/>
  <c r="J232" i="6"/>
  <c r="H311" i="6"/>
  <c r="H295" i="6"/>
  <c r="L286" i="6"/>
  <c r="P286" i="6" s="1"/>
  <c r="AA285" i="6"/>
  <c r="J285" i="6"/>
  <c r="L283" i="6"/>
  <c r="P283" i="6" s="1"/>
  <c r="AA281" i="6"/>
  <c r="L281" i="6"/>
  <c r="P281" i="6" s="1"/>
  <c r="J281" i="6"/>
  <c r="AA260" i="6"/>
  <c r="J256" i="6"/>
  <c r="H245" i="6"/>
  <c r="I245" i="6"/>
  <c r="AA241" i="6"/>
  <c r="J241" i="6"/>
  <c r="AA234" i="6"/>
  <c r="L219" i="6"/>
  <c r="P219" i="6" s="1"/>
  <c r="AA309" i="6"/>
  <c r="AA293" i="6"/>
  <c r="AA261" i="6"/>
  <c r="H257" i="6"/>
  <c r="L257" i="6"/>
  <c r="P257" i="6" s="1"/>
  <c r="AA254" i="6"/>
  <c r="I250" i="6"/>
  <c r="AA243" i="6"/>
  <c r="I243" i="6"/>
  <c r="J239" i="6"/>
  <c r="AA239" i="6"/>
  <c r="L239" i="6"/>
  <c r="P239" i="6" s="1"/>
  <c r="H249" i="6"/>
  <c r="L249" i="6"/>
  <c r="P249" i="6" s="1"/>
  <c r="AA237" i="6"/>
  <c r="I237" i="6"/>
  <c r="AA291" i="6"/>
  <c r="AA275" i="6"/>
  <c r="H255" i="6"/>
  <c r="H216" i="6"/>
  <c r="J216" i="6"/>
  <c r="J214" i="6"/>
  <c r="H201" i="6"/>
  <c r="J201" i="6"/>
  <c r="I201" i="6"/>
  <c r="H198" i="6"/>
  <c r="AA259" i="6"/>
  <c r="H227" i="6"/>
  <c r="J215" i="6"/>
  <c r="J212" i="6"/>
  <c r="H204" i="6"/>
  <c r="J200" i="6"/>
  <c r="H199" i="6"/>
  <c r="L199" i="6"/>
  <c r="P199" i="6" s="1"/>
  <c r="AA175" i="6"/>
  <c r="J175" i="6"/>
  <c r="J223" i="6"/>
  <c r="H211" i="6"/>
  <c r="AA240" i="6"/>
  <c r="H230" i="6"/>
  <c r="H220" i="6"/>
  <c r="L220" i="6"/>
  <c r="P220" i="6" s="1"/>
  <c r="H218" i="6"/>
  <c r="I218" i="6"/>
  <c r="I194" i="6"/>
  <c r="J178" i="6"/>
  <c r="I275" i="6"/>
  <c r="AA271" i="6"/>
  <c r="AA251" i="6"/>
  <c r="J227" i="6"/>
  <c r="I224" i="6"/>
  <c r="I216" i="6"/>
  <c r="I214" i="6"/>
  <c r="L204" i="6"/>
  <c r="P204" i="6" s="1"/>
  <c r="H202" i="6"/>
  <c r="I200" i="6"/>
  <c r="J198" i="6"/>
  <c r="J182" i="6"/>
  <c r="I195" i="6"/>
  <c r="H183" i="6"/>
  <c r="J183" i="6"/>
  <c r="I174" i="6"/>
  <c r="I172" i="6"/>
  <c r="J207" i="6"/>
  <c r="J184" i="6"/>
  <c r="H179" i="6"/>
  <c r="J191" i="6"/>
  <c r="H188" i="6"/>
  <c r="AA171" i="6"/>
  <c r="J171" i="6"/>
  <c r="I171" i="6"/>
  <c r="AA279" i="6"/>
  <c r="AA263" i="6"/>
  <c r="AA247" i="6"/>
  <c r="H222" i="6"/>
  <c r="L222" i="6"/>
  <c r="P222" i="6" s="1"/>
  <c r="L196" i="6"/>
  <c r="P196" i="6" s="1"/>
  <c r="AA186" i="6"/>
  <c r="H228" i="6"/>
  <c r="H210" i="6"/>
  <c r="AA185" i="6"/>
  <c r="H169" i="6"/>
  <c r="AA163" i="6"/>
  <c r="H162" i="6"/>
  <c r="H149" i="6"/>
  <c r="J149" i="6"/>
  <c r="AA181" i="6"/>
  <c r="AA168" i="6"/>
  <c r="J158" i="6"/>
  <c r="AA167" i="6"/>
  <c r="L167" i="6"/>
  <c r="P167" i="6" s="1"/>
  <c r="J160" i="6"/>
  <c r="AA160" i="6"/>
  <c r="H155" i="6"/>
  <c r="AA155" i="6"/>
  <c r="I150" i="6"/>
  <c r="J150" i="6"/>
  <c r="AA150" i="6"/>
  <c r="H146" i="6"/>
  <c r="AA146" i="6"/>
  <c r="AA173" i="6"/>
  <c r="L153" i="6"/>
  <c r="P153" i="6" s="1"/>
  <c r="AA151" i="6"/>
  <c r="J134" i="6"/>
  <c r="L134" i="6"/>
  <c r="P134" i="6" s="1"/>
  <c r="H177" i="6"/>
  <c r="J177" i="6"/>
  <c r="J159" i="6"/>
  <c r="J127" i="6"/>
  <c r="L127" i="6"/>
  <c r="P127" i="6" s="1"/>
  <c r="I154" i="6"/>
  <c r="AA154" i="6"/>
  <c r="AA129" i="6"/>
  <c r="I147" i="6"/>
  <c r="J132" i="6"/>
  <c r="J126" i="6"/>
  <c r="AA131" i="6"/>
  <c r="H125" i="6"/>
  <c r="AA137" i="6"/>
  <c r="L137" i="6"/>
  <c r="P137" i="6" s="1"/>
  <c r="J135" i="6"/>
  <c r="J115" i="6"/>
  <c r="L115" i="6"/>
  <c r="P115" i="6" s="1"/>
  <c r="AA165" i="6"/>
  <c r="L143" i="6"/>
  <c r="P143" i="6" s="1"/>
  <c r="H143" i="6"/>
  <c r="L139" i="6"/>
  <c r="P139" i="6" s="1"/>
  <c r="H139" i="6"/>
  <c r="L133" i="6"/>
  <c r="P133" i="6" s="1"/>
  <c r="L129" i="6"/>
  <c r="P129" i="6" s="1"/>
  <c r="AA101" i="6"/>
  <c r="J117" i="6"/>
  <c r="J110" i="6"/>
  <c r="AA110" i="6"/>
  <c r="I107" i="6"/>
  <c r="H107" i="6"/>
  <c r="L95" i="6"/>
  <c r="P95" i="6" s="1"/>
  <c r="I95" i="6"/>
  <c r="AA95" i="6"/>
  <c r="J116" i="6"/>
  <c r="I94" i="6"/>
  <c r="L94" i="6"/>
  <c r="P94" i="6" s="1"/>
  <c r="J98" i="6"/>
  <c r="H98" i="6"/>
  <c r="L98" i="6"/>
  <c r="P98" i="6" s="1"/>
  <c r="H108" i="6"/>
  <c r="AA108" i="6"/>
  <c r="J119" i="6"/>
  <c r="AA119" i="6"/>
  <c r="L113" i="6"/>
  <c r="P113" i="6" s="1"/>
  <c r="I113" i="6"/>
  <c r="L106" i="6"/>
  <c r="P106" i="6" s="1"/>
  <c r="I106" i="6"/>
  <c r="J103" i="6"/>
  <c r="AA103" i="6"/>
  <c r="AA123" i="6"/>
  <c r="AA121" i="6"/>
  <c r="AA117" i="6"/>
  <c r="J96" i="6"/>
  <c r="I96" i="6"/>
  <c r="AA94" i="6"/>
  <c r="I91" i="6"/>
  <c r="I87" i="6"/>
  <c r="AA83" i="6"/>
  <c r="I82" i="6"/>
  <c r="AA85" i="6"/>
  <c r="J80" i="6"/>
  <c r="I80" i="6"/>
  <c r="AA70" i="6"/>
  <c r="H70" i="6"/>
  <c r="J89" i="6"/>
  <c r="I71" i="6"/>
  <c r="AA71" i="6"/>
  <c r="L71" i="6"/>
  <c r="P71" i="6" s="1"/>
  <c r="J99" i="6"/>
  <c r="I88" i="6"/>
  <c r="H83" i="6"/>
  <c r="I118" i="6"/>
  <c r="H93" i="6"/>
  <c r="J90" i="6"/>
  <c r="L88" i="6"/>
  <c r="P88" i="6" s="1"/>
  <c r="L87" i="6"/>
  <c r="P87" i="6" s="1"/>
  <c r="AA80" i="6"/>
  <c r="J85" i="6"/>
  <c r="AA74" i="6"/>
  <c r="H64" i="6"/>
  <c r="L64" i="6"/>
  <c r="P64" i="6" s="1"/>
  <c r="I74" i="6"/>
  <c r="I68" i="6"/>
  <c r="L62" i="6"/>
  <c r="P62" i="6" s="1"/>
  <c r="AA62" i="6"/>
  <c r="L78" i="6"/>
  <c r="P78" i="6" s="1"/>
  <c r="I73" i="6"/>
  <c r="AA72" i="6"/>
  <c r="AA60" i="6"/>
  <c r="J60" i="6"/>
  <c r="H58" i="6"/>
  <c r="AA58" i="6"/>
  <c r="L72" i="6"/>
  <c r="P72" i="6" s="1"/>
  <c r="L69" i="6"/>
  <c r="P69" i="6" s="1"/>
  <c r="J56" i="6"/>
  <c r="AA55" i="6"/>
  <c r="J53" i="6"/>
  <c r="L49" i="6"/>
  <c r="P49" i="6" s="1"/>
  <c r="AA49" i="6"/>
  <c r="J67" i="6"/>
  <c r="I63" i="6"/>
  <c r="AA52" i="6"/>
  <c r="H53" i="6"/>
  <c r="L53" i="6"/>
  <c r="P53" i="6" s="1"/>
  <c r="J52" i="6"/>
  <c r="J55" i="6"/>
  <c r="J51" i="6"/>
  <c r="H51" i="6"/>
  <c r="H38" i="6"/>
  <c r="I38" i="6"/>
  <c r="J30" i="6"/>
  <c r="AA30" i="6"/>
  <c r="I30" i="6"/>
  <c r="I35" i="6"/>
  <c r="AA35" i="6"/>
  <c r="AA25" i="6"/>
  <c r="I25" i="6"/>
  <c r="L25" i="6"/>
  <c r="P25" i="6" s="1"/>
  <c r="AA12" i="6"/>
  <c r="I12" i="6"/>
  <c r="H6" i="6"/>
  <c r="J6" i="6"/>
  <c r="L6" i="6"/>
  <c r="P6" i="6" s="1"/>
  <c r="I32" i="6"/>
  <c r="H22" i="6"/>
  <c r="I39" i="6"/>
  <c r="AA34" i="6"/>
  <c r="H32" i="6"/>
  <c r="L26" i="6"/>
  <c r="P26" i="6" s="1"/>
  <c r="L19" i="6"/>
  <c r="P19" i="6" s="1"/>
  <c r="AA32" i="6"/>
  <c r="H21" i="6"/>
  <c r="I21" i="6"/>
  <c r="AA19" i="6"/>
  <c r="H36" i="6"/>
  <c r="L27" i="6"/>
  <c r="P27" i="6" s="1"/>
  <c r="J20" i="6"/>
  <c r="I7" i="6"/>
  <c r="AA17" i="6"/>
  <c r="J13" i="6"/>
  <c r="H15" i="6"/>
  <c r="J11" i="6"/>
  <c r="L9" i="6"/>
  <c r="P9" i="6" s="1"/>
  <c r="AA13" i="6"/>
  <c r="J9" i="6"/>
  <c r="AA10" i="6"/>
  <c r="AA23" i="6"/>
  <c r="AA8" i="6"/>
  <c r="J5" i="6"/>
  <c r="I4" i="6"/>
  <c r="L12" i="6"/>
  <c r="P12" i="6" s="1"/>
  <c r="AA6" i="6"/>
  <c r="I6" i="6"/>
  <c r="J39" i="6"/>
  <c r="J31" i="6"/>
  <c r="I31" i="6"/>
  <c r="AA26" i="6"/>
  <c r="L21" i="6"/>
  <c r="P21" i="6" s="1"/>
  <c r="AA21" i="6"/>
  <c r="H19" i="6"/>
  <c r="J19" i="6"/>
  <c r="L34" i="6"/>
  <c r="P34" i="6" s="1"/>
  <c r="H27" i="6"/>
  <c r="L22" i="6"/>
  <c r="P22" i="6" s="1"/>
  <c r="H7" i="6"/>
  <c r="L7" i="6"/>
  <c r="P7" i="6" s="1"/>
  <c r="H20" i="6"/>
  <c r="H17" i="6"/>
  <c r="I14" i="6"/>
  <c r="L11" i="6"/>
  <c r="P11" i="6" s="1"/>
  <c r="AA15" i="6"/>
  <c r="L10" i="6"/>
  <c r="P10" i="6" s="1"/>
  <c r="H13" i="6"/>
  <c r="I11" i="6"/>
  <c r="H10" i="6"/>
  <c r="H23" i="6"/>
  <c r="AA11" i="6"/>
  <c r="H8" i="6"/>
  <c r="I5" i="6"/>
  <c r="J4" i="6"/>
  <c r="AA4" i="6"/>
  <c r="J3" i="6"/>
  <c r="L3" i="6"/>
  <c r="P3" i="6" s="1"/>
  <c r="H3" i="6"/>
  <c r="I3" i="6"/>
  <c r="AA3" i="6"/>
  <c r="J21" i="30" l="1"/>
  <c r="J35" i="30"/>
  <c r="M30" i="30"/>
  <c r="M43" i="30"/>
  <c r="G36" i="30"/>
  <c r="G22" i="30"/>
  <c r="G21" i="30"/>
  <c r="G35" i="30"/>
  <c r="M38" i="30"/>
  <c r="M9" i="30"/>
  <c r="F26" i="30"/>
  <c r="Y9" i="12"/>
  <c r="AF9" i="12" s="1"/>
  <c r="AV9" i="12" s="1"/>
  <c r="AA9" i="12"/>
  <c r="AG9" i="12" s="1"/>
  <c r="AW9" i="12" s="1"/>
  <c r="U9" i="12"/>
  <c r="AD9" i="12" s="1"/>
  <c r="M9" i="12"/>
  <c r="W9" i="12"/>
  <c r="AE9" i="12" s="1"/>
  <c r="AU9" i="12" s="1"/>
  <c r="U195" i="12"/>
  <c r="AD195" i="12" s="1"/>
  <c r="Y195" i="12"/>
  <c r="AF195" i="12" s="1"/>
  <c r="AV195" i="12" s="1"/>
  <c r="M195" i="12"/>
  <c r="W195" i="12"/>
  <c r="AE195" i="12" s="1"/>
  <c r="AU195" i="12" s="1"/>
  <c r="AA195" i="12"/>
  <c r="AG195" i="12" s="1"/>
  <c r="AW195" i="12" s="1"/>
  <c r="U249" i="12"/>
  <c r="AD249" i="12" s="1"/>
  <c r="Y249" i="12"/>
  <c r="AF249" i="12" s="1"/>
  <c r="AV249" i="12" s="1"/>
  <c r="M249" i="12"/>
  <c r="W249" i="12"/>
  <c r="AE249" i="12" s="1"/>
  <c r="AU249" i="12" s="1"/>
  <c r="AA249" i="12"/>
  <c r="AG249" i="12" s="1"/>
  <c r="AW249" i="12" s="1"/>
  <c r="M269" i="12"/>
  <c r="W269" i="12"/>
  <c r="AE269" i="12" s="1"/>
  <c r="AU269" i="12" s="1"/>
  <c r="AA269" i="12"/>
  <c r="AG269" i="12" s="1"/>
  <c r="AW269" i="12" s="1"/>
  <c r="U269" i="12"/>
  <c r="AD269" i="12" s="1"/>
  <c r="Y269" i="12"/>
  <c r="AF269" i="12" s="1"/>
  <c r="AV269" i="12" s="1"/>
  <c r="M312" i="12"/>
  <c r="BG312" i="12" s="1"/>
  <c r="Y312" i="12"/>
  <c r="AF312" i="12" s="1"/>
  <c r="AV312" i="12" s="1"/>
  <c r="U312" i="12"/>
  <c r="AD312" i="12" s="1"/>
  <c r="AA312" i="12"/>
  <c r="AG312" i="12" s="1"/>
  <c r="AW312" i="12" s="1"/>
  <c r="W312" i="12"/>
  <c r="AE312" i="12" s="1"/>
  <c r="AU312" i="12" s="1"/>
  <c r="U800" i="12"/>
  <c r="AD800" i="12" s="1"/>
  <c r="Y800" i="12"/>
  <c r="AF800" i="12" s="1"/>
  <c r="AV800" i="12" s="1"/>
  <c r="M800" i="12"/>
  <c r="BG800" i="12" s="1"/>
  <c r="W800" i="12"/>
  <c r="AE800" i="12" s="1"/>
  <c r="AU800" i="12" s="1"/>
  <c r="AA800" i="12"/>
  <c r="AG800" i="12" s="1"/>
  <c r="AW800" i="12" s="1"/>
  <c r="M32" i="12"/>
  <c r="W32" i="12"/>
  <c r="AE32" i="12" s="1"/>
  <c r="AU32" i="12" s="1"/>
  <c r="AA32" i="12"/>
  <c r="AG32" i="12" s="1"/>
  <c r="AW32" i="12" s="1"/>
  <c r="U32" i="12"/>
  <c r="AD32" i="12" s="1"/>
  <c r="Y32" i="12"/>
  <c r="AF32" i="12" s="1"/>
  <c r="AV32" i="12" s="1"/>
  <c r="U7" i="12"/>
  <c r="AD7" i="12" s="1"/>
  <c r="Y7" i="12"/>
  <c r="AF7" i="12" s="1"/>
  <c r="AV7" i="12" s="1"/>
  <c r="M7" i="12"/>
  <c r="W7" i="12"/>
  <c r="AE7" i="12" s="1"/>
  <c r="AU7" i="12" s="1"/>
  <c r="AA7" i="12"/>
  <c r="AG7" i="12" s="1"/>
  <c r="AW7" i="12" s="1"/>
  <c r="M41" i="12"/>
  <c r="BG41" i="12" s="1"/>
  <c r="W41" i="12"/>
  <c r="AE41" i="12" s="1"/>
  <c r="AU41" i="12" s="1"/>
  <c r="AA41" i="12"/>
  <c r="AG41" i="12" s="1"/>
  <c r="AW41" i="12" s="1"/>
  <c r="U41" i="12"/>
  <c r="AD41" i="12" s="1"/>
  <c r="Y41" i="12"/>
  <c r="AF41" i="12" s="1"/>
  <c r="AV41" i="12" s="1"/>
  <c r="M157" i="12"/>
  <c r="Y157" i="12"/>
  <c r="AF157" i="12" s="1"/>
  <c r="AV157" i="12" s="1"/>
  <c r="U157" i="12"/>
  <c r="AD157" i="12" s="1"/>
  <c r="AA157" i="12"/>
  <c r="AG157" i="12" s="1"/>
  <c r="AW157" i="12" s="1"/>
  <c r="W157" i="12"/>
  <c r="AE157" i="12" s="1"/>
  <c r="AU157" i="12" s="1"/>
  <c r="U187" i="12"/>
  <c r="AD187" i="12" s="1"/>
  <c r="Y187" i="12"/>
  <c r="AF187" i="12" s="1"/>
  <c r="AV187" i="12" s="1"/>
  <c r="M187" i="12"/>
  <c r="W187" i="12"/>
  <c r="AE187" i="12" s="1"/>
  <c r="AU187" i="12" s="1"/>
  <c r="AA187" i="12"/>
  <c r="AG187" i="12" s="1"/>
  <c r="AW187" i="12" s="1"/>
  <c r="M251" i="12"/>
  <c r="W251" i="12"/>
  <c r="AE251" i="12" s="1"/>
  <c r="AU251" i="12" s="1"/>
  <c r="AA251" i="12"/>
  <c r="AG251" i="12" s="1"/>
  <c r="AW251" i="12" s="1"/>
  <c r="U251" i="12"/>
  <c r="AD251" i="12" s="1"/>
  <c r="Y251" i="12"/>
  <c r="AF251" i="12" s="1"/>
  <c r="AV251" i="12" s="1"/>
  <c r="U273" i="12"/>
  <c r="AD273" i="12" s="1"/>
  <c r="Y273" i="12"/>
  <c r="AF273" i="12" s="1"/>
  <c r="AV273" i="12" s="1"/>
  <c r="M273" i="12"/>
  <c r="BG273" i="12" s="1"/>
  <c r="W273" i="12"/>
  <c r="AE273" i="12" s="1"/>
  <c r="AU273" i="12" s="1"/>
  <c r="AA273" i="12"/>
  <c r="AG273" i="12" s="1"/>
  <c r="AW273" i="12" s="1"/>
  <c r="M215" i="12"/>
  <c r="W215" i="12"/>
  <c r="AA215" i="12"/>
  <c r="U215" i="12"/>
  <c r="Y215" i="12"/>
  <c r="U532" i="12"/>
  <c r="AD532" i="12" s="1"/>
  <c r="Y532" i="12"/>
  <c r="AF532" i="12" s="1"/>
  <c r="AV532" i="12" s="1"/>
  <c r="M532" i="12"/>
  <c r="BG532" i="12" s="1"/>
  <c r="W532" i="12"/>
  <c r="AE532" i="12" s="1"/>
  <c r="AU532" i="12" s="1"/>
  <c r="AA532" i="12"/>
  <c r="AG532" i="12" s="1"/>
  <c r="AW532" i="12" s="1"/>
  <c r="U420" i="12"/>
  <c r="AD420" i="12" s="1"/>
  <c r="Y420" i="12"/>
  <c r="AF420" i="12" s="1"/>
  <c r="AV420" i="12" s="1"/>
  <c r="M420" i="12"/>
  <c r="BG420" i="12" s="1"/>
  <c r="W420" i="12"/>
  <c r="AE420" i="12" s="1"/>
  <c r="AU420" i="12" s="1"/>
  <c r="AA420" i="12"/>
  <c r="AG420" i="12" s="1"/>
  <c r="AW420" i="12" s="1"/>
  <c r="M611" i="12"/>
  <c r="BG611" i="12" s="1"/>
  <c r="W611" i="12"/>
  <c r="AE611" i="12" s="1"/>
  <c r="AU611" i="12" s="1"/>
  <c r="AA611" i="12"/>
  <c r="AG611" i="12" s="1"/>
  <c r="AW611" i="12" s="1"/>
  <c r="U611" i="12"/>
  <c r="AD611" i="12" s="1"/>
  <c r="Y611" i="12"/>
  <c r="AF611" i="12" s="1"/>
  <c r="AV611" i="12" s="1"/>
  <c r="M661" i="12"/>
  <c r="BG661" i="12" s="1"/>
  <c r="W661" i="12"/>
  <c r="AE661" i="12" s="1"/>
  <c r="AU661" i="12" s="1"/>
  <c r="AA661" i="12"/>
  <c r="AG661" i="12" s="1"/>
  <c r="AW661" i="12" s="1"/>
  <c r="U661" i="12"/>
  <c r="AD661" i="12" s="1"/>
  <c r="Y661" i="12"/>
  <c r="AF661" i="12" s="1"/>
  <c r="AV661" i="12" s="1"/>
  <c r="M796" i="12"/>
  <c r="BG796" i="12" s="1"/>
  <c r="W796" i="12"/>
  <c r="AE796" i="12" s="1"/>
  <c r="AU796" i="12" s="1"/>
  <c r="AA796" i="12"/>
  <c r="AG796" i="12" s="1"/>
  <c r="AW796" i="12" s="1"/>
  <c r="U796" i="12"/>
  <c r="AD796" i="12" s="1"/>
  <c r="Y796" i="12"/>
  <c r="AF796" i="12" s="1"/>
  <c r="AV796" i="12" s="1"/>
  <c r="M629" i="12"/>
  <c r="BG629" i="12" s="1"/>
  <c r="Y629" i="12"/>
  <c r="AF629" i="12" s="1"/>
  <c r="AV629" i="12" s="1"/>
  <c r="U629" i="12"/>
  <c r="AD629" i="12" s="1"/>
  <c r="AA629" i="12"/>
  <c r="AG629" i="12" s="1"/>
  <c r="AW629" i="12" s="1"/>
  <c r="W629" i="12"/>
  <c r="AE629" i="12" s="1"/>
  <c r="AU629" i="12" s="1"/>
  <c r="U657" i="12"/>
  <c r="AD657" i="12" s="1"/>
  <c r="Y657" i="12"/>
  <c r="AF657" i="12" s="1"/>
  <c r="AV657" i="12" s="1"/>
  <c r="M657" i="12"/>
  <c r="BG657" i="12" s="1"/>
  <c r="W657" i="12"/>
  <c r="AE657" i="12" s="1"/>
  <c r="AU657" i="12" s="1"/>
  <c r="AA657" i="12"/>
  <c r="AG657" i="12" s="1"/>
  <c r="AW657" i="12" s="1"/>
  <c r="U689" i="12"/>
  <c r="AD689" i="12" s="1"/>
  <c r="Y689" i="12"/>
  <c r="AF689" i="12" s="1"/>
  <c r="AV689" i="12" s="1"/>
  <c r="M689" i="12"/>
  <c r="BG689" i="12" s="1"/>
  <c r="W689" i="12"/>
  <c r="AE689" i="12" s="1"/>
  <c r="AU689" i="12" s="1"/>
  <c r="AA689" i="12"/>
  <c r="AG689" i="12" s="1"/>
  <c r="AW689" i="12" s="1"/>
  <c r="M933" i="12"/>
  <c r="BG933" i="12" s="1"/>
  <c r="Y933" i="12"/>
  <c r="AF933" i="12" s="1"/>
  <c r="AV933" i="12" s="1"/>
  <c r="U933" i="12"/>
  <c r="AD933" i="12" s="1"/>
  <c r="AA933" i="12"/>
  <c r="AG933" i="12" s="1"/>
  <c r="AW933" i="12" s="1"/>
  <c r="W933" i="12"/>
  <c r="AE933" i="12" s="1"/>
  <c r="AU933" i="12" s="1"/>
  <c r="M931" i="12"/>
  <c r="BG931" i="12" s="1"/>
  <c r="Y931" i="12"/>
  <c r="AF931" i="12" s="1"/>
  <c r="AV931" i="12" s="1"/>
  <c r="U931" i="12"/>
  <c r="AD931" i="12" s="1"/>
  <c r="AA931" i="12"/>
  <c r="AG931" i="12" s="1"/>
  <c r="AW931" i="12" s="1"/>
  <c r="W931" i="12"/>
  <c r="AE931" i="12" s="1"/>
  <c r="AU931" i="12" s="1"/>
  <c r="M929" i="12"/>
  <c r="BG929" i="12" s="1"/>
  <c r="Y929" i="12"/>
  <c r="AF929" i="12" s="1"/>
  <c r="AV929" i="12" s="1"/>
  <c r="U929" i="12"/>
  <c r="AD929" i="12" s="1"/>
  <c r="AA929" i="12"/>
  <c r="AG929" i="12" s="1"/>
  <c r="AW929" i="12" s="1"/>
  <c r="W929" i="12"/>
  <c r="AE929" i="12" s="1"/>
  <c r="AU929" i="12" s="1"/>
  <c r="M927" i="12"/>
  <c r="BG927" i="12" s="1"/>
  <c r="Y927" i="12"/>
  <c r="AF927" i="12" s="1"/>
  <c r="AV927" i="12" s="1"/>
  <c r="U927" i="12"/>
  <c r="AD927" i="12" s="1"/>
  <c r="AA927" i="12"/>
  <c r="AG927" i="12" s="1"/>
  <c r="AW927" i="12" s="1"/>
  <c r="W927" i="12"/>
  <c r="AE927" i="12" s="1"/>
  <c r="AU927" i="12" s="1"/>
  <c r="M925" i="12"/>
  <c r="BG925" i="12" s="1"/>
  <c r="Y925" i="12"/>
  <c r="AF925" i="12" s="1"/>
  <c r="AV925" i="12" s="1"/>
  <c r="U925" i="12"/>
  <c r="AD925" i="12" s="1"/>
  <c r="AA925" i="12"/>
  <c r="AG925" i="12" s="1"/>
  <c r="AW925" i="12" s="1"/>
  <c r="W925" i="12"/>
  <c r="AE925" i="12" s="1"/>
  <c r="AU925" i="12" s="1"/>
  <c r="M923" i="12"/>
  <c r="BG923" i="12" s="1"/>
  <c r="Y923" i="12"/>
  <c r="AF923" i="12" s="1"/>
  <c r="AV923" i="12" s="1"/>
  <c r="U923" i="12"/>
  <c r="AD923" i="12" s="1"/>
  <c r="AA923" i="12"/>
  <c r="AG923" i="12" s="1"/>
  <c r="AW923" i="12" s="1"/>
  <c r="W923" i="12"/>
  <c r="AE923" i="12" s="1"/>
  <c r="AU923" i="12" s="1"/>
  <c r="M921" i="12"/>
  <c r="BG921" i="12" s="1"/>
  <c r="Y921" i="12"/>
  <c r="AF921" i="12" s="1"/>
  <c r="AV921" i="12" s="1"/>
  <c r="U921" i="12"/>
  <c r="AD921" i="12" s="1"/>
  <c r="AA921" i="12"/>
  <c r="AG921" i="12" s="1"/>
  <c r="AW921" i="12" s="1"/>
  <c r="W921" i="12"/>
  <c r="AE921" i="12" s="1"/>
  <c r="AU921" i="12" s="1"/>
  <c r="M919" i="12"/>
  <c r="BG919" i="12" s="1"/>
  <c r="Y919" i="12"/>
  <c r="AF919" i="12" s="1"/>
  <c r="AV919" i="12" s="1"/>
  <c r="U919" i="12"/>
  <c r="AD919" i="12" s="1"/>
  <c r="AA919" i="12"/>
  <c r="AG919" i="12" s="1"/>
  <c r="AW919" i="12" s="1"/>
  <c r="W919" i="12"/>
  <c r="AE919" i="12" s="1"/>
  <c r="AU919" i="12" s="1"/>
  <c r="M917" i="12"/>
  <c r="BG917" i="12" s="1"/>
  <c r="Y917" i="12"/>
  <c r="AF917" i="12" s="1"/>
  <c r="AV917" i="12" s="1"/>
  <c r="U917" i="12"/>
  <c r="AD917" i="12" s="1"/>
  <c r="AA917" i="12"/>
  <c r="AG917" i="12" s="1"/>
  <c r="AW917" i="12" s="1"/>
  <c r="W917" i="12"/>
  <c r="AE917" i="12" s="1"/>
  <c r="AU917" i="12" s="1"/>
  <c r="M915" i="12"/>
  <c r="BG915" i="12" s="1"/>
  <c r="Y915" i="12"/>
  <c r="AF915" i="12" s="1"/>
  <c r="AV915" i="12" s="1"/>
  <c r="U915" i="12"/>
  <c r="AD915" i="12" s="1"/>
  <c r="AA915" i="12"/>
  <c r="AG915" i="12" s="1"/>
  <c r="AW915" i="12" s="1"/>
  <c r="W915" i="12"/>
  <c r="AE915" i="12" s="1"/>
  <c r="AU915" i="12" s="1"/>
  <c r="M913" i="12"/>
  <c r="BG913" i="12" s="1"/>
  <c r="Y913" i="12"/>
  <c r="AF913" i="12" s="1"/>
  <c r="AV913" i="12" s="1"/>
  <c r="U913" i="12"/>
  <c r="AD913" i="12" s="1"/>
  <c r="AA913" i="12"/>
  <c r="AG913" i="12" s="1"/>
  <c r="AW913" i="12" s="1"/>
  <c r="W913" i="12"/>
  <c r="AE913" i="12" s="1"/>
  <c r="AU913" i="12" s="1"/>
  <c r="M911" i="12"/>
  <c r="BG911" i="12" s="1"/>
  <c r="Y911" i="12"/>
  <c r="AF911" i="12" s="1"/>
  <c r="AV911" i="12" s="1"/>
  <c r="U911" i="12"/>
  <c r="AD911" i="12" s="1"/>
  <c r="AA911" i="12"/>
  <c r="AG911" i="12" s="1"/>
  <c r="AW911" i="12" s="1"/>
  <c r="W911" i="12"/>
  <c r="AE911" i="12" s="1"/>
  <c r="AU911" i="12" s="1"/>
  <c r="M909" i="12"/>
  <c r="BG909" i="12" s="1"/>
  <c r="Y909" i="12"/>
  <c r="AF909" i="12" s="1"/>
  <c r="AV909" i="12" s="1"/>
  <c r="U909" i="12"/>
  <c r="AD909" i="12" s="1"/>
  <c r="AA909" i="12"/>
  <c r="AG909" i="12" s="1"/>
  <c r="AW909" i="12" s="1"/>
  <c r="W909" i="12"/>
  <c r="AE909" i="12" s="1"/>
  <c r="AU909" i="12" s="1"/>
  <c r="M907" i="12"/>
  <c r="BG907" i="12" s="1"/>
  <c r="Y907" i="12"/>
  <c r="AF907" i="12" s="1"/>
  <c r="AV907" i="12" s="1"/>
  <c r="U907" i="12"/>
  <c r="AD907" i="12" s="1"/>
  <c r="AA907" i="12"/>
  <c r="AG907" i="12" s="1"/>
  <c r="AW907" i="12" s="1"/>
  <c r="W907" i="12"/>
  <c r="AE907" i="12" s="1"/>
  <c r="AU907" i="12" s="1"/>
  <c r="M905" i="12"/>
  <c r="BG905" i="12" s="1"/>
  <c r="Y905" i="12"/>
  <c r="AF905" i="12" s="1"/>
  <c r="AV905" i="12" s="1"/>
  <c r="U905" i="12"/>
  <c r="AD905" i="12" s="1"/>
  <c r="AA905" i="12"/>
  <c r="AG905" i="12" s="1"/>
  <c r="AW905" i="12" s="1"/>
  <c r="W905" i="12"/>
  <c r="AE905" i="12" s="1"/>
  <c r="AU905" i="12" s="1"/>
  <c r="M903" i="12"/>
  <c r="BG903" i="12" s="1"/>
  <c r="Y903" i="12"/>
  <c r="AF903" i="12" s="1"/>
  <c r="AV903" i="12" s="1"/>
  <c r="U903" i="12"/>
  <c r="AD903" i="12" s="1"/>
  <c r="AA903" i="12"/>
  <c r="AG903" i="12" s="1"/>
  <c r="AW903" i="12" s="1"/>
  <c r="W903" i="12"/>
  <c r="AE903" i="12" s="1"/>
  <c r="AU903" i="12" s="1"/>
  <c r="M901" i="12"/>
  <c r="BG901" i="12" s="1"/>
  <c r="Y901" i="12"/>
  <c r="AF901" i="12" s="1"/>
  <c r="AV901" i="12" s="1"/>
  <c r="U901" i="12"/>
  <c r="AD901" i="12" s="1"/>
  <c r="AA901" i="12"/>
  <c r="AG901" i="12" s="1"/>
  <c r="AW901" i="12" s="1"/>
  <c r="W901" i="12"/>
  <c r="AE901" i="12" s="1"/>
  <c r="AU901" i="12" s="1"/>
  <c r="M899" i="12"/>
  <c r="BG899" i="12" s="1"/>
  <c r="Y899" i="12"/>
  <c r="AF899" i="12" s="1"/>
  <c r="AV899" i="12" s="1"/>
  <c r="U899" i="12"/>
  <c r="AD899" i="12" s="1"/>
  <c r="AA899" i="12"/>
  <c r="AG899" i="12" s="1"/>
  <c r="AW899" i="12" s="1"/>
  <c r="W899" i="12"/>
  <c r="AE899" i="12" s="1"/>
  <c r="AU899" i="12" s="1"/>
  <c r="M897" i="12"/>
  <c r="BG897" i="12" s="1"/>
  <c r="Y897" i="12"/>
  <c r="AF897" i="12" s="1"/>
  <c r="AV897" i="12" s="1"/>
  <c r="U897" i="12"/>
  <c r="AD897" i="12" s="1"/>
  <c r="AA897" i="12"/>
  <c r="AG897" i="12" s="1"/>
  <c r="AW897" i="12" s="1"/>
  <c r="W897" i="12"/>
  <c r="AE897" i="12" s="1"/>
  <c r="AU897" i="12" s="1"/>
  <c r="M895" i="12"/>
  <c r="BG895" i="12" s="1"/>
  <c r="Y895" i="12"/>
  <c r="AF895" i="12" s="1"/>
  <c r="AV895" i="12" s="1"/>
  <c r="U895" i="12"/>
  <c r="AD895" i="12" s="1"/>
  <c r="AA895" i="12"/>
  <c r="AG895" i="12" s="1"/>
  <c r="AW895" i="12" s="1"/>
  <c r="W895" i="12"/>
  <c r="AE895" i="12" s="1"/>
  <c r="AU895" i="12" s="1"/>
  <c r="M893" i="12"/>
  <c r="BG893" i="12" s="1"/>
  <c r="Y893" i="12"/>
  <c r="AF893" i="12" s="1"/>
  <c r="AV893" i="12" s="1"/>
  <c r="U893" i="12"/>
  <c r="AD893" i="12" s="1"/>
  <c r="AA893" i="12"/>
  <c r="AG893" i="12" s="1"/>
  <c r="AW893" i="12" s="1"/>
  <c r="W893" i="12"/>
  <c r="AE893" i="12" s="1"/>
  <c r="AU893" i="12" s="1"/>
  <c r="M891" i="12"/>
  <c r="BG891" i="12" s="1"/>
  <c r="Y891" i="12"/>
  <c r="AF891" i="12" s="1"/>
  <c r="AV891" i="12" s="1"/>
  <c r="U891" i="12"/>
  <c r="AD891" i="12" s="1"/>
  <c r="AA891" i="12"/>
  <c r="AG891" i="12" s="1"/>
  <c r="AW891" i="12" s="1"/>
  <c r="W891" i="12"/>
  <c r="AE891" i="12" s="1"/>
  <c r="AU891" i="12" s="1"/>
  <c r="M886" i="12"/>
  <c r="BG886" i="12" s="1"/>
  <c r="U886" i="12"/>
  <c r="AD886" i="12" s="1"/>
  <c r="W886" i="12"/>
  <c r="AE886" i="12" s="1"/>
  <c r="AU886" i="12" s="1"/>
  <c r="Y886" i="12"/>
  <c r="AF886" i="12" s="1"/>
  <c r="AV886" i="12" s="1"/>
  <c r="AA886" i="12"/>
  <c r="AG886" i="12" s="1"/>
  <c r="AW886" i="12" s="1"/>
  <c r="M999" i="12"/>
  <c r="BG999" i="12" s="1"/>
  <c r="Y999" i="12"/>
  <c r="AF999" i="12" s="1"/>
  <c r="AV999" i="12" s="1"/>
  <c r="U999" i="12"/>
  <c r="AD999" i="12" s="1"/>
  <c r="AA999" i="12"/>
  <c r="AG999" i="12" s="1"/>
  <c r="AW999" i="12" s="1"/>
  <c r="W999" i="12"/>
  <c r="AE999" i="12" s="1"/>
  <c r="AU999" i="12" s="1"/>
  <c r="M995" i="12"/>
  <c r="BG995" i="12" s="1"/>
  <c r="Y995" i="12"/>
  <c r="AF995" i="12" s="1"/>
  <c r="AV995" i="12" s="1"/>
  <c r="U995" i="12"/>
  <c r="AD995" i="12" s="1"/>
  <c r="AA995" i="12"/>
  <c r="AG995" i="12" s="1"/>
  <c r="AW995" i="12" s="1"/>
  <c r="W995" i="12"/>
  <c r="AE995" i="12" s="1"/>
  <c r="AU995" i="12" s="1"/>
  <c r="M941" i="12"/>
  <c r="BG941" i="12" s="1"/>
  <c r="Y941" i="12"/>
  <c r="AF941" i="12" s="1"/>
  <c r="AV941" i="12" s="1"/>
  <c r="U941" i="12"/>
  <c r="AD941" i="12" s="1"/>
  <c r="AA941" i="12"/>
  <c r="AG941" i="12" s="1"/>
  <c r="AW941" i="12" s="1"/>
  <c r="W941" i="12"/>
  <c r="AE941" i="12" s="1"/>
  <c r="AU941" i="12" s="1"/>
  <c r="M937" i="12"/>
  <c r="BG937" i="12" s="1"/>
  <c r="Y937" i="12"/>
  <c r="AF937" i="12" s="1"/>
  <c r="AV937" i="12" s="1"/>
  <c r="U937" i="12"/>
  <c r="AD937" i="12" s="1"/>
  <c r="AA937" i="12"/>
  <c r="AG937" i="12" s="1"/>
  <c r="AW937" i="12" s="1"/>
  <c r="W937" i="12"/>
  <c r="AE937" i="12" s="1"/>
  <c r="AU937" i="12" s="1"/>
  <c r="M16" i="27"/>
  <c r="P16" i="27"/>
  <c r="R16" i="27" s="1"/>
  <c r="M882" i="12"/>
  <c r="BG882" i="12" s="1"/>
  <c r="U882" i="12"/>
  <c r="AD882" i="12" s="1"/>
  <c r="W882" i="12"/>
  <c r="AE882" i="12" s="1"/>
  <c r="AU882" i="12" s="1"/>
  <c r="Y882" i="12"/>
  <c r="AF882" i="12" s="1"/>
  <c r="AV882" i="12" s="1"/>
  <c r="AA882" i="12"/>
  <c r="AG882" i="12" s="1"/>
  <c r="AW882" i="12" s="1"/>
  <c r="M872" i="12"/>
  <c r="BG872" i="12" s="1"/>
  <c r="U872" i="12"/>
  <c r="AD872" i="12" s="1"/>
  <c r="W872" i="12"/>
  <c r="AE872" i="12" s="1"/>
  <c r="AU872" i="12" s="1"/>
  <c r="Y872" i="12"/>
  <c r="AF872" i="12" s="1"/>
  <c r="AV872" i="12" s="1"/>
  <c r="AA872" i="12"/>
  <c r="AG872" i="12" s="1"/>
  <c r="AW872" i="12" s="1"/>
  <c r="M867" i="12"/>
  <c r="BG867" i="12" s="1"/>
  <c r="Y867" i="12"/>
  <c r="AF867" i="12" s="1"/>
  <c r="AV867" i="12" s="1"/>
  <c r="U867" i="12"/>
  <c r="AD867" i="12" s="1"/>
  <c r="AA867" i="12"/>
  <c r="AG867" i="12" s="1"/>
  <c r="AW867" i="12" s="1"/>
  <c r="W867" i="12"/>
  <c r="AE867" i="12" s="1"/>
  <c r="AU867" i="12" s="1"/>
  <c r="M841" i="12"/>
  <c r="BG841" i="12" s="1"/>
  <c r="Y841" i="12"/>
  <c r="AF841" i="12" s="1"/>
  <c r="AV841" i="12" s="1"/>
  <c r="U841" i="12"/>
  <c r="AD841" i="12" s="1"/>
  <c r="AA841" i="12"/>
  <c r="AG841" i="12" s="1"/>
  <c r="AW841" i="12" s="1"/>
  <c r="W841" i="12"/>
  <c r="AE841" i="12" s="1"/>
  <c r="AU841" i="12" s="1"/>
  <c r="M839" i="12"/>
  <c r="BG839" i="12" s="1"/>
  <c r="Y839" i="12"/>
  <c r="AF839" i="12" s="1"/>
  <c r="AV839" i="12" s="1"/>
  <c r="U839" i="12"/>
  <c r="AD839" i="12" s="1"/>
  <c r="AA839" i="12"/>
  <c r="AG839" i="12" s="1"/>
  <c r="AW839" i="12" s="1"/>
  <c r="W839" i="12"/>
  <c r="AE839" i="12" s="1"/>
  <c r="AU839" i="12" s="1"/>
  <c r="M821" i="12"/>
  <c r="BG821" i="12" s="1"/>
  <c r="Y821" i="12"/>
  <c r="AF821" i="12" s="1"/>
  <c r="AV821" i="12" s="1"/>
  <c r="U821" i="12"/>
  <c r="AD821" i="12" s="1"/>
  <c r="AA821" i="12"/>
  <c r="AG821" i="12" s="1"/>
  <c r="AW821" i="12" s="1"/>
  <c r="W821" i="12"/>
  <c r="AE821" i="12" s="1"/>
  <c r="AU821" i="12" s="1"/>
  <c r="U818" i="12"/>
  <c r="AD818" i="12" s="1"/>
  <c r="Y818" i="12"/>
  <c r="AF818" i="12" s="1"/>
  <c r="AV818" i="12" s="1"/>
  <c r="M818" i="12"/>
  <c r="BG818" i="12" s="1"/>
  <c r="W818" i="12"/>
  <c r="AE818" i="12" s="1"/>
  <c r="AU818" i="12" s="1"/>
  <c r="AA818" i="12"/>
  <c r="AG818" i="12" s="1"/>
  <c r="AW818" i="12" s="1"/>
  <c r="M774" i="12"/>
  <c r="BG774" i="12" s="1"/>
  <c r="W774" i="12"/>
  <c r="AE774" i="12" s="1"/>
  <c r="AU774" i="12" s="1"/>
  <c r="AA774" i="12"/>
  <c r="AG774" i="12" s="1"/>
  <c r="AW774" i="12" s="1"/>
  <c r="U774" i="12"/>
  <c r="AD774" i="12" s="1"/>
  <c r="Y774" i="12"/>
  <c r="AF774" i="12" s="1"/>
  <c r="AV774" i="12" s="1"/>
  <c r="M761" i="12"/>
  <c r="BG761" i="12" s="1"/>
  <c r="U761" i="12"/>
  <c r="AD761" i="12" s="1"/>
  <c r="W761" i="12"/>
  <c r="AE761" i="12" s="1"/>
  <c r="AU761" i="12" s="1"/>
  <c r="Y761" i="12"/>
  <c r="AF761" i="12" s="1"/>
  <c r="AV761" i="12" s="1"/>
  <c r="AA761" i="12"/>
  <c r="AG761" i="12" s="1"/>
  <c r="AW761" i="12" s="1"/>
  <c r="M752" i="12"/>
  <c r="BG752" i="12" s="1"/>
  <c r="AA752" i="12"/>
  <c r="AG752" i="12" s="1"/>
  <c r="AW752" i="12" s="1"/>
  <c r="W752" i="12"/>
  <c r="AE752" i="12" s="1"/>
  <c r="AU752" i="12" s="1"/>
  <c r="Y752" i="12"/>
  <c r="AF752" i="12" s="1"/>
  <c r="AV752" i="12" s="1"/>
  <c r="U752" i="12"/>
  <c r="AD752" i="12" s="1"/>
  <c r="M746" i="12"/>
  <c r="BG746" i="12" s="1"/>
  <c r="AA746" i="12"/>
  <c r="AG746" i="12" s="1"/>
  <c r="AW746" i="12" s="1"/>
  <c r="W746" i="12"/>
  <c r="AE746" i="12" s="1"/>
  <c r="AU746" i="12" s="1"/>
  <c r="Y746" i="12"/>
  <c r="AF746" i="12" s="1"/>
  <c r="AV746" i="12" s="1"/>
  <c r="U746" i="12"/>
  <c r="AD746" i="12" s="1"/>
  <c r="M739" i="12"/>
  <c r="BG739" i="12" s="1"/>
  <c r="U739" i="12"/>
  <c r="AD739" i="12" s="1"/>
  <c r="W739" i="12"/>
  <c r="AE739" i="12" s="1"/>
  <c r="AU739" i="12" s="1"/>
  <c r="Y739" i="12"/>
  <c r="AF739" i="12" s="1"/>
  <c r="AV739" i="12" s="1"/>
  <c r="AA739" i="12"/>
  <c r="AG739" i="12" s="1"/>
  <c r="AW739" i="12" s="1"/>
  <c r="M729" i="12"/>
  <c r="BG729" i="12" s="1"/>
  <c r="U729" i="12"/>
  <c r="AD729" i="12" s="1"/>
  <c r="W729" i="12"/>
  <c r="AE729" i="12" s="1"/>
  <c r="AU729" i="12" s="1"/>
  <c r="Y729" i="12"/>
  <c r="AF729" i="12" s="1"/>
  <c r="AV729" i="12" s="1"/>
  <c r="AA729" i="12"/>
  <c r="AG729" i="12" s="1"/>
  <c r="AW729" i="12" s="1"/>
  <c r="M720" i="12"/>
  <c r="BG720" i="12" s="1"/>
  <c r="AA720" i="12"/>
  <c r="AG720" i="12" s="1"/>
  <c r="AW720" i="12" s="1"/>
  <c r="W720" i="12"/>
  <c r="AE720" i="12" s="1"/>
  <c r="AU720" i="12" s="1"/>
  <c r="Y720" i="12"/>
  <c r="AF720" i="12" s="1"/>
  <c r="AV720" i="12" s="1"/>
  <c r="U720" i="12"/>
  <c r="AD720" i="12" s="1"/>
  <c r="M714" i="12"/>
  <c r="BG714" i="12" s="1"/>
  <c r="AA714" i="12"/>
  <c r="AG714" i="12" s="1"/>
  <c r="AW714" i="12" s="1"/>
  <c r="W714" i="12"/>
  <c r="AE714" i="12" s="1"/>
  <c r="AU714" i="12" s="1"/>
  <c r="Y714" i="12"/>
  <c r="AF714" i="12" s="1"/>
  <c r="AV714" i="12" s="1"/>
  <c r="U714" i="12"/>
  <c r="AD714" i="12" s="1"/>
  <c r="M707" i="12"/>
  <c r="BG707" i="12" s="1"/>
  <c r="U707" i="12"/>
  <c r="AD707" i="12" s="1"/>
  <c r="W707" i="12"/>
  <c r="AE707" i="12" s="1"/>
  <c r="AU707" i="12" s="1"/>
  <c r="Y707" i="12"/>
  <c r="AF707" i="12" s="1"/>
  <c r="AV707" i="12" s="1"/>
  <c r="AA707" i="12"/>
  <c r="AG707" i="12" s="1"/>
  <c r="AW707" i="12" s="1"/>
  <c r="M697" i="12"/>
  <c r="BG697" i="12" s="1"/>
  <c r="U697" i="12"/>
  <c r="AD697" i="12" s="1"/>
  <c r="W697" i="12"/>
  <c r="AE697" i="12" s="1"/>
  <c r="AU697" i="12" s="1"/>
  <c r="Y697" i="12"/>
  <c r="AF697" i="12" s="1"/>
  <c r="AV697" i="12" s="1"/>
  <c r="AA697" i="12"/>
  <c r="AG697" i="12" s="1"/>
  <c r="AW697" i="12" s="1"/>
  <c r="M688" i="12"/>
  <c r="BG688" i="12" s="1"/>
  <c r="Y688" i="12"/>
  <c r="AF688" i="12" s="1"/>
  <c r="AV688" i="12" s="1"/>
  <c r="U688" i="12"/>
  <c r="AD688" i="12" s="1"/>
  <c r="AA688" i="12"/>
  <c r="AG688" i="12" s="1"/>
  <c r="AW688" i="12" s="1"/>
  <c r="W688" i="12"/>
  <c r="AE688" i="12" s="1"/>
  <c r="AU688" i="12" s="1"/>
  <c r="M670" i="12"/>
  <c r="BG670" i="12" s="1"/>
  <c r="U670" i="12"/>
  <c r="AD670" i="12" s="1"/>
  <c r="W670" i="12"/>
  <c r="AE670" i="12" s="1"/>
  <c r="AU670" i="12" s="1"/>
  <c r="Y670" i="12"/>
  <c r="AF670" i="12" s="1"/>
  <c r="AV670" i="12" s="1"/>
  <c r="AA670" i="12"/>
  <c r="AG670" i="12" s="1"/>
  <c r="AW670" i="12" s="1"/>
  <c r="M667" i="12"/>
  <c r="BG667" i="12" s="1"/>
  <c r="W667" i="12"/>
  <c r="AE667" i="12" s="1"/>
  <c r="AU667" i="12" s="1"/>
  <c r="AA667" i="12"/>
  <c r="AG667" i="12" s="1"/>
  <c r="AW667" i="12" s="1"/>
  <c r="U667" i="12"/>
  <c r="AD667" i="12" s="1"/>
  <c r="Y667" i="12"/>
  <c r="AF667" i="12" s="1"/>
  <c r="AV667" i="12" s="1"/>
  <c r="M652" i="12"/>
  <c r="BG652" i="12" s="1"/>
  <c r="U652" i="12"/>
  <c r="AD652" i="12" s="1"/>
  <c r="W652" i="12"/>
  <c r="AE652" i="12" s="1"/>
  <c r="AU652" i="12" s="1"/>
  <c r="Y652" i="12"/>
  <c r="AF652" i="12" s="1"/>
  <c r="AV652" i="12" s="1"/>
  <c r="AA652" i="12"/>
  <c r="AG652" i="12" s="1"/>
  <c r="AW652" i="12" s="1"/>
  <c r="M649" i="12"/>
  <c r="BG649" i="12" s="1"/>
  <c r="Y649" i="12"/>
  <c r="AF649" i="12" s="1"/>
  <c r="AV649" i="12" s="1"/>
  <c r="U649" i="12"/>
  <c r="AD649" i="12" s="1"/>
  <c r="AA649" i="12"/>
  <c r="AG649" i="12" s="1"/>
  <c r="AW649" i="12" s="1"/>
  <c r="W649" i="12"/>
  <c r="AE649" i="12" s="1"/>
  <c r="AU649" i="12" s="1"/>
  <c r="M642" i="12"/>
  <c r="BG642" i="12" s="1"/>
  <c r="U642" i="12"/>
  <c r="AD642" i="12" s="1"/>
  <c r="W642" i="12"/>
  <c r="AE642" i="12" s="1"/>
  <c r="AU642" i="12" s="1"/>
  <c r="Y642" i="12"/>
  <c r="AF642" i="12" s="1"/>
  <c r="AV642" i="12" s="1"/>
  <c r="AA642" i="12"/>
  <c r="AG642" i="12" s="1"/>
  <c r="AW642" i="12" s="1"/>
  <c r="M634" i="12"/>
  <c r="BG634" i="12" s="1"/>
  <c r="U634" i="12"/>
  <c r="AD634" i="12" s="1"/>
  <c r="W634" i="12"/>
  <c r="AE634" i="12" s="1"/>
  <c r="AU634" i="12" s="1"/>
  <c r="Y634" i="12"/>
  <c r="AF634" i="12" s="1"/>
  <c r="AV634" i="12" s="1"/>
  <c r="AA634" i="12"/>
  <c r="AG634" i="12" s="1"/>
  <c r="AW634" i="12" s="1"/>
  <c r="M866" i="12"/>
  <c r="BG866" i="12" s="1"/>
  <c r="U866" i="12"/>
  <c r="AD866" i="12" s="1"/>
  <c r="W866" i="12"/>
  <c r="AE866" i="12" s="1"/>
  <c r="AU866" i="12" s="1"/>
  <c r="Y866" i="12"/>
  <c r="AF866" i="12" s="1"/>
  <c r="AV866" i="12" s="1"/>
  <c r="AA866" i="12"/>
  <c r="AG866" i="12" s="1"/>
  <c r="AW866" i="12" s="1"/>
  <c r="M847" i="12"/>
  <c r="BG847" i="12" s="1"/>
  <c r="Y847" i="12"/>
  <c r="AF847" i="12" s="1"/>
  <c r="AV847" i="12" s="1"/>
  <c r="U847" i="12"/>
  <c r="AD847" i="12" s="1"/>
  <c r="AA847" i="12"/>
  <c r="AG847" i="12" s="1"/>
  <c r="AW847" i="12" s="1"/>
  <c r="W847" i="12"/>
  <c r="AE847" i="12" s="1"/>
  <c r="AU847" i="12" s="1"/>
  <c r="M842" i="12"/>
  <c r="BG842" i="12" s="1"/>
  <c r="AA842" i="12"/>
  <c r="AG842" i="12" s="1"/>
  <c r="AW842" i="12" s="1"/>
  <c r="W842" i="12"/>
  <c r="AE842" i="12" s="1"/>
  <c r="AU842" i="12" s="1"/>
  <c r="Y842" i="12"/>
  <c r="AF842" i="12" s="1"/>
  <c r="AV842" i="12" s="1"/>
  <c r="U842" i="12"/>
  <c r="AD842" i="12" s="1"/>
  <c r="M837" i="12"/>
  <c r="BG837" i="12" s="1"/>
  <c r="Y837" i="12"/>
  <c r="AF837" i="12" s="1"/>
  <c r="AV837" i="12" s="1"/>
  <c r="U837" i="12"/>
  <c r="AD837" i="12" s="1"/>
  <c r="AA837" i="12"/>
  <c r="AG837" i="12" s="1"/>
  <c r="AW837" i="12" s="1"/>
  <c r="W837" i="12"/>
  <c r="AE837" i="12" s="1"/>
  <c r="AU837" i="12" s="1"/>
  <c r="M829" i="12"/>
  <c r="BG829" i="12" s="1"/>
  <c r="Y829" i="12"/>
  <c r="AF829" i="12" s="1"/>
  <c r="AV829" i="12" s="1"/>
  <c r="U829" i="12"/>
  <c r="AD829" i="12" s="1"/>
  <c r="AA829" i="12"/>
  <c r="AG829" i="12" s="1"/>
  <c r="AW829" i="12" s="1"/>
  <c r="W829" i="12"/>
  <c r="AE829" i="12" s="1"/>
  <c r="AU829" i="12" s="1"/>
  <c r="M811" i="12"/>
  <c r="BG811" i="12" s="1"/>
  <c r="U811" i="12"/>
  <c r="AD811" i="12" s="1"/>
  <c r="W811" i="12"/>
  <c r="AE811" i="12" s="1"/>
  <c r="AU811" i="12" s="1"/>
  <c r="Y811" i="12"/>
  <c r="AF811" i="12" s="1"/>
  <c r="AV811" i="12" s="1"/>
  <c r="AA811" i="12"/>
  <c r="AG811" i="12" s="1"/>
  <c r="AW811" i="12" s="1"/>
  <c r="M809" i="12"/>
  <c r="BG809" i="12" s="1"/>
  <c r="Y809" i="12"/>
  <c r="AF809" i="12" s="1"/>
  <c r="AV809" i="12" s="1"/>
  <c r="U809" i="12"/>
  <c r="AD809" i="12" s="1"/>
  <c r="AA809" i="12"/>
  <c r="AG809" i="12" s="1"/>
  <c r="AW809" i="12" s="1"/>
  <c r="W809" i="12"/>
  <c r="AE809" i="12" s="1"/>
  <c r="AU809" i="12" s="1"/>
  <c r="M804" i="12"/>
  <c r="BG804" i="12" s="1"/>
  <c r="W804" i="12"/>
  <c r="AE804" i="12" s="1"/>
  <c r="AU804" i="12" s="1"/>
  <c r="AA804" i="12"/>
  <c r="AG804" i="12" s="1"/>
  <c r="AW804" i="12" s="1"/>
  <c r="U804" i="12"/>
  <c r="AD804" i="12" s="1"/>
  <c r="Y804" i="12"/>
  <c r="AF804" i="12" s="1"/>
  <c r="AV804" i="12" s="1"/>
  <c r="M790" i="12"/>
  <c r="BG790" i="12" s="1"/>
  <c r="W790" i="12"/>
  <c r="AE790" i="12" s="1"/>
  <c r="AU790" i="12" s="1"/>
  <c r="AA790" i="12"/>
  <c r="AG790" i="12" s="1"/>
  <c r="AW790" i="12" s="1"/>
  <c r="U790" i="12"/>
  <c r="AD790" i="12" s="1"/>
  <c r="Y790" i="12"/>
  <c r="AF790" i="12" s="1"/>
  <c r="AV790" i="12" s="1"/>
  <c r="U776" i="12"/>
  <c r="AD776" i="12" s="1"/>
  <c r="Y776" i="12"/>
  <c r="AF776" i="12" s="1"/>
  <c r="AV776" i="12" s="1"/>
  <c r="M776" i="12"/>
  <c r="BG776" i="12" s="1"/>
  <c r="W776" i="12"/>
  <c r="AE776" i="12" s="1"/>
  <c r="AU776" i="12" s="1"/>
  <c r="AA776" i="12"/>
  <c r="AG776" i="12" s="1"/>
  <c r="AW776" i="12" s="1"/>
  <c r="M773" i="12"/>
  <c r="BG773" i="12" s="1"/>
  <c r="Y773" i="12"/>
  <c r="AF773" i="12" s="1"/>
  <c r="AV773" i="12" s="1"/>
  <c r="U773" i="12"/>
  <c r="AD773" i="12" s="1"/>
  <c r="AA773" i="12"/>
  <c r="AG773" i="12" s="1"/>
  <c r="AW773" i="12" s="1"/>
  <c r="W773" i="12"/>
  <c r="AE773" i="12" s="1"/>
  <c r="AU773" i="12" s="1"/>
  <c r="M759" i="12"/>
  <c r="BG759" i="12" s="1"/>
  <c r="U759" i="12"/>
  <c r="AD759" i="12" s="1"/>
  <c r="W759" i="12"/>
  <c r="AE759" i="12" s="1"/>
  <c r="AU759" i="12" s="1"/>
  <c r="Y759" i="12"/>
  <c r="AF759" i="12" s="1"/>
  <c r="AV759" i="12" s="1"/>
  <c r="AA759" i="12"/>
  <c r="AG759" i="12" s="1"/>
  <c r="AW759" i="12" s="1"/>
  <c r="M750" i="12"/>
  <c r="BG750" i="12" s="1"/>
  <c r="AA750" i="12"/>
  <c r="AG750" i="12" s="1"/>
  <c r="AW750" i="12" s="1"/>
  <c r="W750" i="12"/>
  <c r="AE750" i="12" s="1"/>
  <c r="AU750" i="12" s="1"/>
  <c r="Y750" i="12"/>
  <c r="AF750" i="12" s="1"/>
  <c r="AV750" i="12" s="1"/>
  <c r="U750" i="12"/>
  <c r="AD750" i="12" s="1"/>
  <c r="M745" i="12"/>
  <c r="BG745" i="12" s="1"/>
  <c r="U745" i="12"/>
  <c r="AD745" i="12" s="1"/>
  <c r="W745" i="12"/>
  <c r="AE745" i="12" s="1"/>
  <c r="AU745" i="12" s="1"/>
  <c r="Y745" i="12"/>
  <c r="AF745" i="12" s="1"/>
  <c r="AV745" i="12" s="1"/>
  <c r="AA745" i="12"/>
  <c r="AG745" i="12" s="1"/>
  <c r="AW745" i="12" s="1"/>
  <c r="M736" i="12"/>
  <c r="BG736" i="12" s="1"/>
  <c r="AA736" i="12"/>
  <c r="AG736" i="12" s="1"/>
  <c r="AW736" i="12" s="1"/>
  <c r="W736" i="12"/>
  <c r="AE736" i="12" s="1"/>
  <c r="AU736" i="12" s="1"/>
  <c r="Y736" i="12"/>
  <c r="AF736" i="12" s="1"/>
  <c r="AV736" i="12" s="1"/>
  <c r="U736" i="12"/>
  <c r="AD736" i="12" s="1"/>
  <c r="M727" i="12"/>
  <c r="BG727" i="12" s="1"/>
  <c r="U727" i="12"/>
  <c r="AD727" i="12" s="1"/>
  <c r="W727" i="12"/>
  <c r="AE727" i="12" s="1"/>
  <c r="AU727" i="12" s="1"/>
  <c r="Y727" i="12"/>
  <c r="AF727" i="12" s="1"/>
  <c r="AV727" i="12" s="1"/>
  <c r="AA727" i="12"/>
  <c r="AG727" i="12" s="1"/>
  <c r="AW727" i="12" s="1"/>
  <c r="M718" i="12"/>
  <c r="BG718" i="12" s="1"/>
  <c r="AA718" i="12"/>
  <c r="AG718" i="12" s="1"/>
  <c r="AW718" i="12" s="1"/>
  <c r="W718" i="12"/>
  <c r="AE718" i="12" s="1"/>
  <c r="AU718" i="12" s="1"/>
  <c r="Y718" i="12"/>
  <c r="AF718" i="12" s="1"/>
  <c r="AV718" i="12" s="1"/>
  <c r="U718" i="12"/>
  <c r="AD718" i="12" s="1"/>
  <c r="M713" i="12"/>
  <c r="BG713" i="12" s="1"/>
  <c r="U713" i="12"/>
  <c r="AD713" i="12" s="1"/>
  <c r="W713" i="12"/>
  <c r="AE713" i="12" s="1"/>
  <c r="AU713" i="12" s="1"/>
  <c r="Y713" i="12"/>
  <c r="AF713" i="12" s="1"/>
  <c r="AV713" i="12" s="1"/>
  <c r="AA713" i="12"/>
  <c r="AG713" i="12" s="1"/>
  <c r="AW713" i="12" s="1"/>
  <c r="M704" i="12"/>
  <c r="BG704" i="12" s="1"/>
  <c r="AA704" i="12"/>
  <c r="AG704" i="12" s="1"/>
  <c r="AW704" i="12" s="1"/>
  <c r="W704" i="12"/>
  <c r="AE704" i="12" s="1"/>
  <c r="AU704" i="12" s="1"/>
  <c r="Y704" i="12"/>
  <c r="AF704" i="12" s="1"/>
  <c r="AV704" i="12" s="1"/>
  <c r="U704" i="12"/>
  <c r="AD704" i="12" s="1"/>
  <c r="M695" i="12"/>
  <c r="BG695" i="12" s="1"/>
  <c r="U695" i="12"/>
  <c r="AD695" i="12" s="1"/>
  <c r="W695" i="12"/>
  <c r="AE695" i="12" s="1"/>
  <c r="AU695" i="12" s="1"/>
  <c r="Y695" i="12"/>
  <c r="AF695" i="12" s="1"/>
  <c r="AV695" i="12" s="1"/>
  <c r="AA695" i="12"/>
  <c r="AG695" i="12" s="1"/>
  <c r="AW695" i="12" s="1"/>
  <c r="M683" i="12"/>
  <c r="BG683" i="12" s="1"/>
  <c r="W683" i="12"/>
  <c r="AE683" i="12" s="1"/>
  <c r="AU683" i="12" s="1"/>
  <c r="AA683" i="12"/>
  <c r="AG683" i="12" s="1"/>
  <c r="AW683" i="12" s="1"/>
  <c r="U683" i="12"/>
  <c r="AD683" i="12" s="1"/>
  <c r="Y683" i="12"/>
  <c r="AF683" i="12" s="1"/>
  <c r="AV683" i="12" s="1"/>
  <c r="M671" i="12"/>
  <c r="BG671" i="12" s="1"/>
  <c r="W671" i="12"/>
  <c r="AE671" i="12" s="1"/>
  <c r="AU671" i="12" s="1"/>
  <c r="AA671" i="12"/>
  <c r="AG671" i="12" s="1"/>
  <c r="AW671" i="12" s="1"/>
  <c r="U671" i="12"/>
  <c r="AD671" i="12" s="1"/>
  <c r="Y671" i="12"/>
  <c r="AF671" i="12" s="1"/>
  <c r="AV671" i="12" s="1"/>
  <c r="M666" i="12"/>
  <c r="BG666" i="12" s="1"/>
  <c r="U666" i="12"/>
  <c r="AD666" i="12" s="1"/>
  <c r="W666" i="12"/>
  <c r="AE666" i="12" s="1"/>
  <c r="AU666" i="12" s="1"/>
  <c r="Y666" i="12"/>
  <c r="AF666" i="12" s="1"/>
  <c r="AV666" i="12" s="1"/>
  <c r="AA666" i="12"/>
  <c r="AG666" i="12" s="1"/>
  <c r="AW666" i="12" s="1"/>
  <c r="M647" i="12"/>
  <c r="BG647" i="12" s="1"/>
  <c r="Y647" i="12"/>
  <c r="AF647" i="12" s="1"/>
  <c r="AV647" i="12" s="1"/>
  <c r="U647" i="12"/>
  <c r="AD647" i="12" s="1"/>
  <c r="AA647" i="12"/>
  <c r="AG647" i="12" s="1"/>
  <c r="AW647" i="12" s="1"/>
  <c r="W647" i="12"/>
  <c r="AE647" i="12" s="1"/>
  <c r="AU647" i="12" s="1"/>
  <c r="M640" i="12"/>
  <c r="BG640" i="12" s="1"/>
  <c r="U640" i="12"/>
  <c r="AD640" i="12" s="1"/>
  <c r="W640" i="12"/>
  <c r="AE640" i="12" s="1"/>
  <c r="AU640" i="12" s="1"/>
  <c r="Y640" i="12"/>
  <c r="AF640" i="12" s="1"/>
  <c r="AV640" i="12" s="1"/>
  <c r="AA640" i="12"/>
  <c r="AG640" i="12" s="1"/>
  <c r="AW640" i="12" s="1"/>
  <c r="M625" i="12"/>
  <c r="BG625" i="12" s="1"/>
  <c r="Y625" i="12"/>
  <c r="AF625" i="12" s="1"/>
  <c r="AV625" i="12" s="1"/>
  <c r="U625" i="12"/>
  <c r="AD625" i="12" s="1"/>
  <c r="AA625" i="12"/>
  <c r="AG625" i="12" s="1"/>
  <c r="AW625" i="12" s="1"/>
  <c r="W625" i="12"/>
  <c r="AE625" i="12" s="1"/>
  <c r="AU625" i="12" s="1"/>
  <c r="M622" i="12"/>
  <c r="BG622" i="12" s="1"/>
  <c r="U622" i="12"/>
  <c r="AD622" i="12" s="1"/>
  <c r="W622" i="12"/>
  <c r="AE622" i="12" s="1"/>
  <c r="AU622" i="12" s="1"/>
  <c r="Y622" i="12"/>
  <c r="AF622" i="12" s="1"/>
  <c r="AV622" i="12" s="1"/>
  <c r="AA622" i="12"/>
  <c r="AG622" i="12" s="1"/>
  <c r="AW622" i="12" s="1"/>
  <c r="M638" i="12"/>
  <c r="BG638" i="12" s="1"/>
  <c r="W638" i="12"/>
  <c r="AE638" i="12" s="1"/>
  <c r="AU638" i="12" s="1"/>
  <c r="AA638" i="12"/>
  <c r="AG638" i="12" s="1"/>
  <c r="AW638" i="12" s="1"/>
  <c r="U638" i="12"/>
  <c r="AD638" i="12" s="1"/>
  <c r="Y638" i="12"/>
  <c r="AF638" i="12" s="1"/>
  <c r="AV638" i="12" s="1"/>
  <c r="U632" i="12"/>
  <c r="AD632" i="12" s="1"/>
  <c r="Y632" i="12"/>
  <c r="AF632" i="12" s="1"/>
  <c r="AV632" i="12" s="1"/>
  <c r="M632" i="12"/>
  <c r="BG632" i="12" s="1"/>
  <c r="W632" i="12"/>
  <c r="AE632" i="12" s="1"/>
  <c r="AU632" i="12" s="1"/>
  <c r="AA632" i="12"/>
  <c r="AG632" i="12" s="1"/>
  <c r="AW632" i="12" s="1"/>
  <c r="M623" i="12"/>
  <c r="BG623" i="12" s="1"/>
  <c r="Y623" i="12"/>
  <c r="AF623" i="12" s="1"/>
  <c r="AV623" i="12" s="1"/>
  <c r="U623" i="12"/>
  <c r="AD623" i="12" s="1"/>
  <c r="AA623" i="12"/>
  <c r="AG623" i="12" s="1"/>
  <c r="AW623" i="12" s="1"/>
  <c r="W623" i="12"/>
  <c r="AE623" i="12" s="1"/>
  <c r="AU623" i="12" s="1"/>
  <c r="M617" i="12"/>
  <c r="BG617" i="12" s="1"/>
  <c r="W617" i="12"/>
  <c r="AE617" i="12" s="1"/>
  <c r="AU617" i="12" s="1"/>
  <c r="AA617" i="12"/>
  <c r="AG617" i="12" s="1"/>
  <c r="AW617" i="12" s="1"/>
  <c r="U617" i="12"/>
  <c r="AD617" i="12" s="1"/>
  <c r="Y617" i="12"/>
  <c r="AF617" i="12" s="1"/>
  <c r="AV617" i="12" s="1"/>
  <c r="M602" i="12"/>
  <c r="BG602" i="12" s="1"/>
  <c r="U602" i="12"/>
  <c r="AD602" i="12" s="1"/>
  <c r="W602" i="12"/>
  <c r="AE602" i="12" s="1"/>
  <c r="AU602" i="12" s="1"/>
  <c r="Y602" i="12"/>
  <c r="AF602" i="12" s="1"/>
  <c r="AV602" i="12" s="1"/>
  <c r="AA602" i="12"/>
  <c r="AG602" i="12" s="1"/>
  <c r="AW602" i="12" s="1"/>
  <c r="M589" i="12"/>
  <c r="BG589" i="12" s="1"/>
  <c r="AA589" i="12"/>
  <c r="AG589" i="12" s="1"/>
  <c r="AW589" i="12" s="1"/>
  <c r="W589" i="12"/>
  <c r="AE589" i="12" s="1"/>
  <c r="AU589" i="12" s="1"/>
  <c r="Y589" i="12"/>
  <c r="AF589" i="12" s="1"/>
  <c r="AV589" i="12" s="1"/>
  <c r="U589" i="12"/>
  <c r="AD589" i="12" s="1"/>
  <c r="M586" i="12"/>
  <c r="BG586" i="12" s="1"/>
  <c r="W586" i="12"/>
  <c r="AE586" i="12" s="1"/>
  <c r="AU586" i="12" s="1"/>
  <c r="AA586" i="12"/>
  <c r="AG586" i="12" s="1"/>
  <c r="AW586" i="12" s="1"/>
  <c r="U586" i="12"/>
  <c r="AD586" i="12" s="1"/>
  <c r="Y586" i="12"/>
  <c r="AF586" i="12" s="1"/>
  <c r="AV586" i="12" s="1"/>
  <c r="M571" i="12"/>
  <c r="BG571" i="12" s="1"/>
  <c r="U571" i="12"/>
  <c r="AD571" i="12" s="1"/>
  <c r="W571" i="12"/>
  <c r="AE571" i="12" s="1"/>
  <c r="AU571" i="12" s="1"/>
  <c r="Y571" i="12"/>
  <c r="AF571" i="12" s="1"/>
  <c r="AV571" i="12" s="1"/>
  <c r="AA571" i="12"/>
  <c r="AG571" i="12" s="1"/>
  <c r="AW571" i="12" s="1"/>
  <c r="M557" i="12"/>
  <c r="BG557" i="12" s="1"/>
  <c r="U557" i="12"/>
  <c r="AD557" i="12" s="1"/>
  <c r="W557" i="12"/>
  <c r="AE557" i="12" s="1"/>
  <c r="AU557" i="12" s="1"/>
  <c r="Y557" i="12"/>
  <c r="AF557" i="12" s="1"/>
  <c r="AV557" i="12" s="1"/>
  <c r="AA557" i="12"/>
  <c r="AG557" i="12" s="1"/>
  <c r="AW557" i="12" s="1"/>
  <c r="M548" i="12"/>
  <c r="BG548" i="12" s="1"/>
  <c r="AA548" i="12"/>
  <c r="AG548" i="12" s="1"/>
  <c r="AW548" i="12" s="1"/>
  <c r="W548" i="12"/>
  <c r="AE548" i="12" s="1"/>
  <c r="AU548" i="12" s="1"/>
  <c r="Y548" i="12"/>
  <c r="AF548" i="12" s="1"/>
  <c r="AV548" i="12" s="1"/>
  <c r="U548" i="12"/>
  <c r="AD548" i="12" s="1"/>
  <c r="M541" i="12"/>
  <c r="BG541" i="12" s="1"/>
  <c r="U541" i="12"/>
  <c r="AD541" i="12" s="1"/>
  <c r="W541" i="12"/>
  <c r="AE541" i="12" s="1"/>
  <c r="AU541" i="12" s="1"/>
  <c r="Y541" i="12"/>
  <c r="AF541" i="12" s="1"/>
  <c r="AV541" i="12" s="1"/>
  <c r="AA541" i="12"/>
  <c r="AG541" i="12" s="1"/>
  <c r="AW541" i="12" s="1"/>
  <c r="M531" i="12"/>
  <c r="BG531" i="12" s="1"/>
  <c r="U531" i="12"/>
  <c r="AD531" i="12" s="1"/>
  <c r="W531" i="12"/>
  <c r="AE531" i="12" s="1"/>
  <c r="AU531" i="12" s="1"/>
  <c r="Y531" i="12"/>
  <c r="AF531" i="12" s="1"/>
  <c r="AV531" i="12" s="1"/>
  <c r="AA531" i="12"/>
  <c r="AG531" i="12" s="1"/>
  <c r="AW531" i="12" s="1"/>
  <c r="M517" i="12"/>
  <c r="BG517" i="12" s="1"/>
  <c r="AA517" i="12"/>
  <c r="AG517" i="12" s="1"/>
  <c r="AW517" i="12" s="1"/>
  <c r="W517" i="12"/>
  <c r="AE517" i="12" s="1"/>
  <c r="AU517" i="12" s="1"/>
  <c r="Y517" i="12"/>
  <c r="AF517" i="12" s="1"/>
  <c r="AV517" i="12" s="1"/>
  <c r="U517" i="12"/>
  <c r="AD517" i="12" s="1"/>
  <c r="M514" i="12"/>
  <c r="BG514" i="12" s="1"/>
  <c r="W514" i="12"/>
  <c r="AE514" i="12" s="1"/>
  <c r="AU514" i="12" s="1"/>
  <c r="AA514" i="12"/>
  <c r="AG514" i="12" s="1"/>
  <c r="AW514" i="12" s="1"/>
  <c r="U514" i="12"/>
  <c r="AD514" i="12" s="1"/>
  <c r="Y514" i="12"/>
  <c r="AF514" i="12" s="1"/>
  <c r="AV514" i="12" s="1"/>
  <c r="M499" i="12"/>
  <c r="BG499" i="12" s="1"/>
  <c r="AA499" i="12"/>
  <c r="AG499" i="12" s="1"/>
  <c r="AW499" i="12" s="1"/>
  <c r="W499" i="12"/>
  <c r="AE499" i="12" s="1"/>
  <c r="AU499" i="12" s="1"/>
  <c r="Y499" i="12"/>
  <c r="AF499" i="12" s="1"/>
  <c r="AV499" i="12" s="1"/>
  <c r="U499" i="12"/>
  <c r="AD499" i="12" s="1"/>
  <c r="M495" i="12"/>
  <c r="BG495" i="12" s="1"/>
  <c r="U495" i="12"/>
  <c r="AD495" i="12" s="1"/>
  <c r="W495" i="12"/>
  <c r="AE495" i="12" s="1"/>
  <c r="AU495" i="12" s="1"/>
  <c r="Y495" i="12"/>
  <c r="AF495" i="12" s="1"/>
  <c r="AV495" i="12" s="1"/>
  <c r="AA495" i="12"/>
  <c r="AG495" i="12" s="1"/>
  <c r="AW495" i="12" s="1"/>
  <c r="M491" i="12"/>
  <c r="BG491" i="12" s="1"/>
  <c r="AA491" i="12"/>
  <c r="AG491" i="12" s="1"/>
  <c r="AW491" i="12" s="1"/>
  <c r="W491" i="12"/>
  <c r="AE491" i="12" s="1"/>
  <c r="AU491" i="12" s="1"/>
  <c r="Y491" i="12"/>
  <c r="AF491" i="12" s="1"/>
  <c r="AV491" i="12" s="1"/>
  <c r="U491" i="12"/>
  <c r="AD491" i="12" s="1"/>
  <c r="M487" i="12"/>
  <c r="BG487" i="12" s="1"/>
  <c r="U487" i="12"/>
  <c r="AD487" i="12" s="1"/>
  <c r="W487" i="12"/>
  <c r="AE487" i="12" s="1"/>
  <c r="AU487" i="12" s="1"/>
  <c r="Y487" i="12"/>
  <c r="AF487" i="12" s="1"/>
  <c r="AV487" i="12" s="1"/>
  <c r="AA487" i="12"/>
  <c r="AG487" i="12" s="1"/>
  <c r="AW487" i="12" s="1"/>
  <c r="M483" i="12"/>
  <c r="BG483" i="12" s="1"/>
  <c r="AA483" i="12"/>
  <c r="AG483" i="12" s="1"/>
  <c r="AW483" i="12" s="1"/>
  <c r="W483" i="12"/>
  <c r="AE483" i="12" s="1"/>
  <c r="AU483" i="12" s="1"/>
  <c r="Y483" i="12"/>
  <c r="AF483" i="12" s="1"/>
  <c r="AV483" i="12" s="1"/>
  <c r="U483" i="12"/>
  <c r="AD483" i="12" s="1"/>
  <c r="M479" i="12"/>
  <c r="BG479" i="12" s="1"/>
  <c r="Y479" i="12"/>
  <c r="AF479" i="12" s="1"/>
  <c r="AV479" i="12" s="1"/>
  <c r="U479" i="12"/>
  <c r="AD479" i="12" s="1"/>
  <c r="AA479" i="12"/>
  <c r="AG479" i="12" s="1"/>
  <c r="AW479" i="12" s="1"/>
  <c r="W479" i="12"/>
  <c r="AE479" i="12" s="1"/>
  <c r="AU479" i="12" s="1"/>
  <c r="M475" i="12"/>
  <c r="BG475" i="12" s="1"/>
  <c r="AA475" i="12"/>
  <c r="AG475" i="12" s="1"/>
  <c r="AW475" i="12" s="1"/>
  <c r="W475" i="12"/>
  <c r="AE475" i="12" s="1"/>
  <c r="AU475" i="12" s="1"/>
  <c r="Y475" i="12"/>
  <c r="AF475" i="12" s="1"/>
  <c r="AV475" i="12" s="1"/>
  <c r="U475" i="12"/>
  <c r="AD475" i="12" s="1"/>
  <c r="M471" i="12"/>
  <c r="BG471" i="12" s="1"/>
  <c r="AA471" i="12"/>
  <c r="AG471" i="12" s="1"/>
  <c r="AW471" i="12" s="1"/>
  <c r="W471" i="12"/>
  <c r="AE471" i="12" s="1"/>
  <c r="AU471" i="12" s="1"/>
  <c r="Y471" i="12"/>
  <c r="AF471" i="12" s="1"/>
  <c r="AV471" i="12" s="1"/>
  <c r="U471" i="12"/>
  <c r="AD471" i="12" s="1"/>
  <c r="M467" i="12"/>
  <c r="BG467" i="12" s="1"/>
  <c r="AA467" i="12"/>
  <c r="AG467" i="12" s="1"/>
  <c r="AW467" i="12" s="1"/>
  <c r="W467" i="12"/>
  <c r="AE467" i="12" s="1"/>
  <c r="AU467" i="12" s="1"/>
  <c r="Y467" i="12"/>
  <c r="AF467" i="12" s="1"/>
  <c r="AV467" i="12" s="1"/>
  <c r="U467" i="12"/>
  <c r="AD467" i="12" s="1"/>
  <c r="M463" i="12"/>
  <c r="BG463" i="12" s="1"/>
  <c r="AA463" i="12"/>
  <c r="AG463" i="12" s="1"/>
  <c r="AW463" i="12" s="1"/>
  <c r="W463" i="12"/>
  <c r="AE463" i="12" s="1"/>
  <c r="AU463" i="12" s="1"/>
  <c r="Y463" i="12"/>
  <c r="AF463" i="12" s="1"/>
  <c r="AV463" i="12" s="1"/>
  <c r="U463" i="12"/>
  <c r="AD463" i="12" s="1"/>
  <c r="M459" i="12"/>
  <c r="BG459" i="12" s="1"/>
  <c r="AA459" i="12"/>
  <c r="AG459" i="12" s="1"/>
  <c r="AW459" i="12" s="1"/>
  <c r="W459" i="12"/>
  <c r="AE459" i="12" s="1"/>
  <c r="AU459" i="12" s="1"/>
  <c r="Y459" i="12"/>
  <c r="AF459" i="12" s="1"/>
  <c r="AV459" i="12" s="1"/>
  <c r="U459" i="12"/>
  <c r="AD459" i="12" s="1"/>
  <c r="M455" i="12"/>
  <c r="BG455" i="12" s="1"/>
  <c r="U455" i="12"/>
  <c r="AD455" i="12" s="1"/>
  <c r="W455" i="12"/>
  <c r="AE455" i="12" s="1"/>
  <c r="AU455" i="12" s="1"/>
  <c r="Y455" i="12"/>
  <c r="AF455" i="12" s="1"/>
  <c r="AV455" i="12" s="1"/>
  <c r="AA455" i="12"/>
  <c r="AG455" i="12" s="1"/>
  <c r="AW455" i="12" s="1"/>
  <c r="M451" i="12"/>
  <c r="BG451" i="12" s="1"/>
  <c r="U451" i="12"/>
  <c r="AD451" i="12" s="1"/>
  <c r="W451" i="12"/>
  <c r="AE451" i="12" s="1"/>
  <c r="AU451" i="12" s="1"/>
  <c r="Y451" i="12"/>
  <c r="AF451" i="12" s="1"/>
  <c r="AV451" i="12" s="1"/>
  <c r="AA451" i="12"/>
  <c r="AG451" i="12" s="1"/>
  <c r="AW451" i="12" s="1"/>
  <c r="M447" i="12"/>
  <c r="BG447" i="12" s="1"/>
  <c r="U447" i="12"/>
  <c r="AD447" i="12" s="1"/>
  <c r="W447" i="12"/>
  <c r="AE447" i="12" s="1"/>
  <c r="AU447" i="12" s="1"/>
  <c r="Y447" i="12"/>
  <c r="AF447" i="12" s="1"/>
  <c r="AV447" i="12" s="1"/>
  <c r="AA447" i="12"/>
  <c r="AG447" i="12" s="1"/>
  <c r="AW447" i="12" s="1"/>
  <c r="M443" i="12"/>
  <c r="BG443" i="12" s="1"/>
  <c r="U443" i="12"/>
  <c r="AD443" i="12" s="1"/>
  <c r="W443" i="12"/>
  <c r="AE443" i="12" s="1"/>
  <c r="AU443" i="12" s="1"/>
  <c r="Y443" i="12"/>
  <c r="AF443" i="12" s="1"/>
  <c r="AV443" i="12" s="1"/>
  <c r="AA443" i="12"/>
  <c r="AG443" i="12" s="1"/>
  <c r="AW443" i="12" s="1"/>
  <c r="M439" i="12"/>
  <c r="BG439" i="12" s="1"/>
  <c r="U439" i="12"/>
  <c r="AD439" i="12" s="1"/>
  <c r="W439" i="12"/>
  <c r="AE439" i="12" s="1"/>
  <c r="AU439" i="12" s="1"/>
  <c r="Y439" i="12"/>
  <c r="AF439" i="12" s="1"/>
  <c r="AV439" i="12" s="1"/>
  <c r="AA439" i="12"/>
  <c r="AG439" i="12" s="1"/>
  <c r="AW439" i="12" s="1"/>
  <c r="M435" i="12"/>
  <c r="BG435" i="12" s="1"/>
  <c r="AA435" i="12"/>
  <c r="AG435" i="12" s="1"/>
  <c r="AW435" i="12" s="1"/>
  <c r="W435" i="12"/>
  <c r="AE435" i="12" s="1"/>
  <c r="AU435" i="12" s="1"/>
  <c r="Y435" i="12"/>
  <c r="AF435" i="12" s="1"/>
  <c r="AV435" i="12" s="1"/>
  <c r="U435" i="12"/>
  <c r="AD435" i="12" s="1"/>
  <c r="M431" i="12"/>
  <c r="BG431" i="12" s="1"/>
  <c r="U431" i="12"/>
  <c r="AD431" i="12" s="1"/>
  <c r="W431" i="12"/>
  <c r="AE431" i="12" s="1"/>
  <c r="AU431" i="12" s="1"/>
  <c r="Y431" i="12"/>
  <c r="AF431" i="12" s="1"/>
  <c r="AV431" i="12" s="1"/>
  <c r="AA431" i="12"/>
  <c r="AG431" i="12" s="1"/>
  <c r="AW431" i="12" s="1"/>
  <c r="M427" i="12"/>
  <c r="BG427" i="12" s="1"/>
  <c r="AA427" i="12"/>
  <c r="AG427" i="12" s="1"/>
  <c r="AW427" i="12" s="1"/>
  <c r="W427" i="12"/>
  <c r="AE427" i="12" s="1"/>
  <c r="AU427" i="12" s="1"/>
  <c r="Y427" i="12"/>
  <c r="AF427" i="12" s="1"/>
  <c r="AV427" i="12" s="1"/>
  <c r="U427" i="12"/>
  <c r="AD427" i="12" s="1"/>
  <c r="U424" i="12"/>
  <c r="AD424" i="12" s="1"/>
  <c r="Y424" i="12"/>
  <c r="AF424" i="12" s="1"/>
  <c r="AV424" i="12" s="1"/>
  <c r="M424" i="12"/>
  <c r="BG424" i="12" s="1"/>
  <c r="W424" i="12"/>
  <c r="AE424" i="12" s="1"/>
  <c r="AU424" i="12" s="1"/>
  <c r="AA424" i="12"/>
  <c r="AG424" i="12" s="1"/>
  <c r="AW424" i="12" s="1"/>
  <c r="U613" i="12"/>
  <c r="AD613" i="12" s="1"/>
  <c r="Y613" i="12"/>
  <c r="AF613" i="12" s="1"/>
  <c r="AV613" i="12" s="1"/>
  <c r="M613" i="12"/>
  <c r="BG613" i="12" s="1"/>
  <c r="W613" i="12"/>
  <c r="AE613" i="12" s="1"/>
  <c r="AU613" i="12" s="1"/>
  <c r="AA613" i="12"/>
  <c r="AG613" i="12" s="1"/>
  <c r="AW613" i="12" s="1"/>
  <c r="U608" i="12"/>
  <c r="AD608" i="12" s="1"/>
  <c r="Y608" i="12"/>
  <c r="AF608" i="12" s="1"/>
  <c r="AV608" i="12" s="1"/>
  <c r="M608" i="12"/>
  <c r="BG608" i="12" s="1"/>
  <c r="W608" i="12"/>
  <c r="AE608" i="12" s="1"/>
  <c r="AU608" i="12" s="1"/>
  <c r="AA608" i="12"/>
  <c r="AG608" i="12" s="1"/>
  <c r="AW608" i="12" s="1"/>
  <c r="M591" i="12"/>
  <c r="BG591" i="12" s="1"/>
  <c r="U591" i="12"/>
  <c r="AD591" i="12" s="1"/>
  <c r="W591" i="12"/>
  <c r="AE591" i="12" s="1"/>
  <c r="AU591" i="12" s="1"/>
  <c r="Y591" i="12"/>
  <c r="AF591" i="12" s="1"/>
  <c r="AV591" i="12" s="1"/>
  <c r="AA591" i="12"/>
  <c r="AG591" i="12" s="1"/>
  <c r="AW591" i="12" s="1"/>
  <c r="U584" i="12"/>
  <c r="AD584" i="12" s="1"/>
  <c r="Y584" i="12"/>
  <c r="AF584" i="12" s="1"/>
  <c r="AV584" i="12" s="1"/>
  <c r="M584" i="12"/>
  <c r="BG584" i="12" s="1"/>
  <c r="W584" i="12"/>
  <c r="AE584" i="12" s="1"/>
  <c r="AU584" i="12" s="1"/>
  <c r="AA584" i="12"/>
  <c r="AG584" i="12" s="1"/>
  <c r="AW584" i="12" s="1"/>
  <c r="U574" i="12"/>
  <c r="AD574" i="12" s="1"/>
  <c r="Y574" i="12"/>
  <c r="AF574" i="12" s="1"/>
  <c r="AV574" i="12" s="1"/>
  <c r="M574" i="12"/>
  <c r="BG574" i="12" s="1"/>
  <c r="W574" i="12"/>
  <c r="AE574" i="12" s="1"/>
  <c r="AU574" i="12" s="1"/>
  <c r="AA574" i="12"/>
  <c r="AG574" i="12" s="1"/>
  <c r="AW574" i="12" s="1"/>
  <c r="M569" i="12"/>
  <c r="BG569" i="12" s="1"/>
  <c r="AA569" i="12"/>
  <c r="AG569" i="12" s="1"/>
  <c r="AW569" i="12" s="1"/>
  <c r="W569" i="12"/>
  <c r="AE569" i="12" s="1"/>
  <c r="AU569" i="12" s="1"/>
  <c r="Y569" i="12"/>
  <c r="AF569" i="12" s="1"/>
  <c r="AV569" i="12" s="1"/>
  <c r="U569" i="12"/>
  <c r="AD569" i="12" s="1"/>
  <c r="M559" i="12"/>
  <c r="BG559" i="12" s="1"/>
  <c r="U559" i="12"/>
  <c r="AD559" i="12" s="1"/>
  <c r="W559" i="12"/>
  <c r="AE559" i="12" s="1"/>
  <c r="AU559" i="12" s="1"/>
  <c r="Y559" i="12"/>
  <c r="AF559" i="12" s="1"/>
  <c r="AV559" i="12" s="1"/>
  <c r="AA559" i="12"/>
  <c r="AG559" i="12" s="1"/>
  <c r="AW559" i="12" s="1"/>
  <c r="M550" i="12"/>
  <c r="BG550" i="12" s="1"/>
  <c r="AA550" i="12"/>
  <c r="AG550" i="12" s="1"/>
  <c r="AW550" i="12" s="1"/>
  <c r="W550" i="12"/>
  <c r="AE550" i="12" s="1"/>
  <c r="AU550" i="12" s="1"/>
  <c r="Y550" i="12"/>
  <c r="AF550" i="12" s="1"/>
  <c r="AV550" i="12" s="1"/>
  <c r="U550" i="12"/>
  <c r="AD550" i="12" s="1"/>
  <c r="M543" i="12"/>
  <c r="BG543" i="12" s="1"/>
  <c r="U543" i="12"/>
  <c r="AD543" i="12" s="1"/>
  <c r="W543" i="12"/>
  <c r="AE543" i="12" s="1"/>
  <c r="AU543" i="12" s="1"/>
  <c r="Y543" i="12"/>
  <c r="AF543" i="12" s="1"/>
  <c r="AV543" i="12" s="1"/>
  <c r="AA543" i="12"/>
  <c r="AG543" i="12" s="1"/>
  <c r="AW543" i="12" s="1"/>
  <c r="U534" i="12"/>
  <c r="AD534" i="12" s="1"/>
  <c r="Y534" i="12"/>
  <c r="AF534" i="12" s="1"/>
  <c r="AV534" i="12" s="1"/>
  <c r="M534" i="12"/>
  <c r="BG534" i="12" s="1"/>
  <c r="W534" i="12"/>
  <c r="AE534" i="12" s="1"/>
  <c r="AU534" i="12" s="1"/>
  <c r="AA534" i="12"/>
  <c r="AG534" i="12" s="1"/>
  <c r="AW534" i="12" s="1"/>
  <c r="M529" i="12"/>
  <c r="BG529" i="12" s="1"/>
  <c r="Y529" i="12"/>
  <c r="AF529" i="12" s="1"/>
  <c r="AV529" i="12" s="1"/>
  <c r="U529" i="12"/>
  <c r="AD529" i="12" s="1"/>
  <c r="AA529" i="12"/>
  <c r="AG529" i="12" s="1"/>
  <c r="AW529" i="12" s="1"/>
  <c r="W529" i="12"/>
  <c r="AE529" i="12" s="1"/>
  <c r="AU529" i="12" s="1"/>
  <c r="M519" i="12"/>
  <c r="BG519" i="12" s="1"/>
  <c r="U519" i="12"/>
  <c r="AD519" i="12" s="1"/>
  <c r="W519" i="12"/>
  <c r="AE519" i="12" s="1"/>
  <c r="AU519" i="12" s="1"/>
  <c r="Y519" i="12"/>
  <c r="AF519" i="12" s="1"/>
  <c r="AV519" i="12" s="1"/>
  <c r="AA519" i="12"/>
  <c r="AG519" i="12" s="1"/>
  <c r="AW519" i="12" s="1"/>
  <c r="M512" i="12"/>
  <c r="BG512" i="12" s="1"/>
  <c r="W512" i="12"/>
  <c r="AE512" i="12" s="1"/>
  <c r="AU512" i="12" s="1"/>
  <c r="AA512" i="12"/>
  <c r="AG512" i="12" s="1"/>
  <c r="AW512" i="12" s="1"/>
  <c r="U512" i="12"/>
  <c r="AD512" i="12" s="1"/>
  <c r="Y512" i="12"/>
  <c r="AF512" i="12" s="1"/>
  <c r="AV512" i="12" s="1"/>
  <c r="U502" i="12"/>
  <c r="AD502" i="12" s="1"/>
  <c r="Y502" i="12"/>
  <c r="AF502" i="12" s="1"/>
  <c r="AV502" i="12" s="1"/>
  <c r="M502" i="12"/>
  <c r="BG502" i="12" s="1"/>
  <c r="W502" i="12"/>
  <c r="AE502" i="12" s="1"/>
  <c r="AU502" i="12" s="1"/>
  <c r="AA502" i="12"/>
  <c r="AG502" i="12" s="1"/>
  <c r="AW502" i="12" s="1"/>
  <c r="M500" i="12"/>
  <c r="BG500" i="12" s="1"/>
  <c r="AA500" i="12"/>
  <c r="AG500" i="12" s="1"/>
  <c r="AW500" i="12" s="1"/>
  <c r="W500" i="12"/>
  <c r="AE500" i="12" s="1"/>
  <c r="AU500" i="12" s="1"/>
  <c r="Y500" i="12"/>
  <c r="AF500" i="12" s="1"/>
  <c r="AV500" i="12" s="1"/>
  <c r="U500" i="12"/>
  <c r="AD500" i="12" s="1"/>
  <c r="M492" i="12"/>
  <c r="BG492" i="12" s="1"/>
  <c r="U492" i="12"/>
  <c r="AD492" i="12" s="1"/>
  <c r="W492" i="12"/>
  <c r="AE492" i="12" s="1"/>
  <c r="AU492" i="12" s="1"/>
  <c r="Y492" i="12"/>
  <c r="AF492" i="12" s="1"/>
  <c r="AV492" i="12" s="1"/>
  <c r="AA492" i="12"/>
  <c r="AG492" i="12" s="1"/>
  <c r="AW492" i="12" s="1"/>
  <c r="M484" i="12"/>
  <c r="BG484" i="12" s="1"/>
  <c r="U484" i="12"/>
  <c r="AD484" i="12" s="1"/>
  <c r="W484" i="12"/>
  <c r="AE484" i="12" s="1"/>
  <c r="AU484" i="12" s="1"/>
  <c r="Y484" i="12"/>
  <c r="AF484" i="12" s="1"/>
  <c r="AV484" i="12" s="1"/>
  <c r="AA484" i="12"/>
  <c r="AG484" i="12" s="1"/>
  <c r="AW484" i="12" s="1"/>
  <c r="M476" i="12"/>
  <c r="BG476" i="12" s="1"/>
  <c r="U476" i="12"/>
  <c r="AD476" i="12" s="1"/>
  <c r="W476" i="12"/>
  <c r="AE476" i="12" s="1"/>
  <c r="AU476" i="12" s="1"/>
  <c r="Y476" i="12"/>
  <c r="AF476" i="12" s="1"/>
  <c r="AV476" i="12" s="1"/>
  <c r="AA476" i="12"/>
  <c r="AG476" i="12" s="1"/>
  <c r="AW476" i="12" s="1"/>
  <c r="M468" i="12"/>
  <c r="BG468" i="12" s="1"/>
  <c r="AA468" i="12"/>
  <c r="AG468" i="12" s="1"/>
  <c r="AW468" i="12" s="1"/>
  <c r="W468" i="12"/>
  <c r="AE468" i="12" s="1"/>
  <c r="AU468" i="12" s="1"/>
  <c r="Y468" i="12"/>
  <c r="AF468" i="12" s="1"/>
  <c r="AV468" i="12" s="1"/>
  <c r="U468" i="12"/>
  <c r="AD468" i="12" s="1"/>
  <c r="M460" i="12"/>
  <c r="BG460" i="12" s="1"/>
  <c r="AA460" i="12"/>
  <c r="AG460" i="12" s="1"/>
  <c r="AW460" i="12" s="1"/>
  <c r="W460" i="12"/>
  <c r="AE460" i="12" s="1"/>
  <c r="AU460" i="12" s="1"/>
  <c r="Y460" i="12"/>
  <c r="AF460" i="12" s="1"/>
  <c r="AV460" i="12" s="1"/>
  <c r="U460" i="12"/>
  <c r="AD460" i="12" s="1"/>
  <c r="M452" i="12"/>
  <c r="BG452" i="12" s="1"/>
  <c r="U452" i="12"/>
  <c r="AD452" i="12" s="1"/>
  <c r="W452" i="12"/>
  <c r="AE452" i="12" s="1"/>
  <c r="AU452" i="12" s="1"/>
  <c r="Y452" i="12"/>
  <c r="AF452" i="12" s="1"/>
  <c r="AV452" i="12" s="1"/>
  <c r="AA452" i="12"/>
  <c r="AG452" i="12" s="1"/>
  <c r="AW452" i="12" s="1"/>
  <c r="M444" i="12"/>
  <c r="BG444" i="12" s="1"/>
  <c r="U444" i="12"/>
  <c r="AD444" i="12" s="1"/>
  <c r="W444" i="12"/>
  <c r="AE444" i="12" s="1"/>
  <c r="AU444" i="12" s="1"/>
  <c r="Y444" i="12"/>
  <c r="AF444" i="12" s="1"/>
  <c r="AV444" i="12" s="1"/>
  <c r="AA444" i="12"/>
  <c r="AG444" i="12" s="1"/>
  <c r="AW444" i="12" s="1"/>
  <c r="M436" i="12"/>
  <c r="BG436" i="12" s="1"/>
  <c r="AA436" i="12"/>
  <c r="AG436" i="12" s="1"/>
  <c r="AW436" i="12" s="1"/>
  <c r="W436" i="12"/>
  <c r="AE436" i="12" s="1"/>
  <c r="AU436" i="12" s="1"/>
  <c r="Y436" i="12"/>
  <c r="AF436" i="12" s="1"/>
  <c r="AV436" i="12" s="1"/>
  <c r="U436" i="12"/>
  <c r="AD436" i="12" s="1"/>
  <c r="M428" i="12"/>
  <c r="BG428" i="12" s="1"/>
  <c r="AA428" i="12"/>
  <c r="AG428" i="12" s="1"/>
  <c r="AW428" i="12" s="1"/>
  <c r="W428" i="12"/>
  <c r="AE428" i="12" s="1"/>
  <c r="AU428" i="12" s="1"/>
  <c r="Y428" i="12"/>
  <c r="AF428" i="12" s="1"/>
  <c r="AV428" i="12" s="1"/>
  <c r="U428" i="12"/>
  <c r="AD428" i="12" s="1"/>
  <c r="U404" i="12"/>
  <c r="AD404" i="12" s="1"/>
  <c r="Y404" i="12"/>
  <c r="AF404" i="12" s="1"/>
  <c r="AV404" i="12" s="1"/>
  <c r="M404" i="12"/>
  <c r="BG404" i="12" s="1"/>
  <c r="W404" i="12"/>
  <c r="AE404" i="12" s="1"/>
  <c r="AU404" i="12" s="1"/>
  <c r="AA404" i="12"/>
  <c r="AG404" i="12" s="1"/>
  <c r="AW404" i="12" s="1"/>
  <c r="M397" i="12"/>
  <c r="BG397" i="12" s="1"/>
  <c r="Y397" i="12"/>
  <c r="AF397" i="12" s="1"/>
  <c r="AV397" i="12" s="1"/>
  <c r="U397" i="12"/>
  <c r="AD397" i="12" s="1"/>
  <c r="AA397" i="12"/>
  <c r="AG397" i="12" s="1"/>
  <c r="AW397" i="12" s="1"/>
  <c r="W397" i="12"/>
  <c r="AE397" i="12" s="1"/>
  <c r="AU397" i="12" s="1"/>
  <c r="U388" i="12"/>
  <c r="AD388" i="12" s="1"/>
  <c r="Y388" i="12"/>
  <c r="AF388" i="12" s="1"/>
  <c r="AV388" i="12" s="1"/>
  <c r="M388" i="12"/>
  <c r="BG388" i="12" s="1"/>
  <c r="W388" i="12"/>
  <c r="AE388" i="12" s="1"/>
  <c r="AU388" i="12" s="1"/>
  <c r="AA388" i="12"/>
  <c r="AG388" i="12" s="1"/>
  <c r="AW388" i="12" s="1"/>
  <c r="M379" i="12"/>
  <c r="BG379" i="12" s="1"/>
  <c r="U379" i="12"/>
  <c r="AD379" i="12" s="1"/>
  <c r="W379" i="12"/>
  <c r="AE379" i="12" s="1"/>
  <c r="AU379" i="12" s="1"/>
  <c r="Y379" i="12"/>
  <c r="AF379" i="12" s="1"/>
  <c r="AV379" i="12" s="1"/>
  <c r="AA379" i="12"/>
  <c r="AG379" i="12" s="1"/>
  <c r="AW379" i="12" s="1"/>
  <c r="M371" i="12"/>
  <c r="BG371" i="12" s="1"/>
  <c r="U371" i="12"/>
  <c r="AD371" i="12" s="1"/>
  <c r="W371" i="12"/>
  <c r="AE371" i="12" s="1"/>
  <c r="AU371" i="12" s="1"/>
  <c r="Y371" i="12"/>
  <c r="AF371" i="12" s="1"/>
  <c r="AV371" i="12" s="1"/>
  <c r="AA371" i="12"/>
  <c r="AG371" i="12" s="1"/>
  <c r="AW371" i="12" s="1"/>
  <c r="M362" i="12"/>
  <c r="BG362" i="12" s="1"/>
  <c r="Y362" i="12"/>
  <c r="AF362" i="12" s="1"/>
  <c r="AV362" i="12" s="1"/>
  <c r="U362" i="12"/>
  <c r="AD362" i="12" s="1"/>
  <c r="AA362" i="12"/>
  <c r="AG362" i="12" s="1"/>
  <c r="AW362" i="12" s="1"/>
  <c r="W362" i="12"/>
  <c r="AE362" i="12" s="1"/>
  <c r="AU362" i="12" s="1"/>
  <c r="M355" i="12"/>
  <c r="BG355" i="12" s="1"/>
  <c r="U355" i="12"/>
  <c r="AD355" i="12" s="1"/>
  <c r="W355" i="12"/>
  <c r="AE355" i="12" s="1"/>
  <c r="AU355" i="12" s="1"/>
  <c r="Y355" i="12"/>
  <c r="AF355" i="12" s="1"/>
  <c r="AV355" i="12" s="1"/>
  <c r="AA355" i="12"/>
  <c r="AG355" i="12" s="1"/>
  <c r="AW355" i="12" s="1"/>
  <c r="M346" i="12"/>
  <c r="BG346" i="12" s="1"/>
  <c r="Y346" i="12"/>
  <c r="AF346" i="12" s="1"/>
  <c r="AV346" i="12" s="1"/>
  <c r="U346" i="12"/>
  <c r="AD346" i="12" s="1"/>
  <c r="AA346" i="12"/>
  <c r="AG346" i="12" s="1"/>
  <c r="AW346" i="12" s="1"/>
  <c r="W346" i="12"/>
  <c r="AE346" i="12" s="1"/>
  <c r="AU346" i="12" s="1"/>
  <c r="M334" i="12"/>
  <c r="BG334" i="12" s="1"/>
  <c r="Y334" i="12"/>
  <c r="AF334" i="12" s="1"/>
  <c r="AV334" i="12" s="1"/>
  <c r="U334" i="12"/>
  <c r="AD334" i="12" s="1"/>
  <c r="AA334" i="12"/>
  <c r="AG334" i="12" s="1"/>
  <c r="AW334" i="12" s="1"/>
  <c r="W334" i="12"/>
  <c r="AE334" i="12" s="1"/>
  <c r="AU334" i="12" s="1"/>
  <c r="M330" i="12"/>
  <c r="BG330" i="12" s="1"/>
  <c r="Y330" i="12"/>
  <c r="AF330" i="12" s="1"/>
  <c r="AV330" i="12" s="1"/>
  <c r="U330" i="12"/>
  <c r="AD330" i="12" s="1"/>
  <c r="AA330" i="12"/>
  <c r="AG330" i="12" s="1"/>
  <c r="AW330" i="12" s="1"/>
  <c r="W330" i="12"/>
  <c r="AE330" i="12" s="1"/>
  <c r="AU330" i="12" s="1"/>
  <c r="M326" i="12"/>
  <c r="BG326" i="12" s="1"/>
  <c r="Y326" i="12"/>
  <c r="AF326" i="12" s="1"/>
  <c r="AV326" i="12" s="1"/>
  <c r="U326" i="12"/>
  <c r="AD326" i="12" s="1"/>
  <c r="AA326" i="12"/>
  <c r="AG326" i="12" s="1"/>
  <c r="AW326" i="12" s="1"/>
  <c r="W326" i="12"/>
  <c r="AE326" i="12" s="1"/>
  <c r="AU326" i="12" s="1"/>
  <c r="M309" i="12"/>
  <c r="BG309" i="12" s="1"/>
  <c r="U309" i="12"/>
  <c r="AD309" i="12" s="1"/>
  <c r="W309" i="12"/>
  <c r="AE309" i="12" s="1"/>
  <c r="AU309" i="12" s="1"/>
  <c r="Y309" i="12"/>
  <c r="AF309" i="12" s="1"/>
  <c r="AV309" i="12" s="1"/>
  <c r="AA309" i="12"/>
  <c r="AG309" i="12" s="1"/>
  <c r="AW309" i="12" s="1"/>
  <c r="M419" i="12"/>
  <c r="BG419" i="12" s="1"/>
  <c r="W419" i="12"/>
  <c r="AE419" i="12" s="1"/>
  <c r="AU419" i="12" s="1"/>
  <c r="AA419" i="12"/>
  <c r="AG419" i="12" s="1"/>
  <c r="AW419" i="12" s="1"/>
  <c r="U419" i="12"/>
  <c r="AD419" i="12" s="1"/>
  <c r="Y419" i="12"/>
  <c r="AF419" i="12" s="1"/>
  <c r="AV419" i="12" s="1"/>
  <c r="M410" i="12"/>
  <c r="BG410" i="12" s="1"/>
  <c r="W410" i="12"/>
  <c r="AE410" i="12" s="1"/>
  <c r="AU410" i="12" s="1"/>
  <c r="AA410" i="12"/>
  <c r="AG410" i="12" s="1"/>
  <c r="AW410" i="12" s="1"/>
  <c r="U410" i="12"/>
  <c r="AD410" i="12" s="1"/>
  <c r="Y410" i="12"/>
  <c r="AF410" i="12" s="1"/>
  <c r="AV410" i="12" s="1"/>
  <c r="M403" i="12"/>
  <c r="BG403" i="12" s="1"/>
  <c r="U403" i="12"/>
  <c r="AD403" i="12" s="1"/>
  <c r="W403" i="12"/>
  <c r="AE403" i="12" s="1"/>
  <c r="AU403" i="12" s="1"/>
  <c r="Y403" i="12"/>
  <c r="AF403" i="12" s="1"/>
  <c r="AV403" i="12" s="1"/>
  <c r="AA403" i="12"/>
  <c r="AG403" i="12" s="1"/>
  <c r="AW403" i="12" s="1"/>
  <c r="M394" i="12"/>
  <c r="BG394" i="12" s="1"/>
  <c r="W394" i="12"/>
  <c r="AE394" i="12" s="1"/>
  <c r="AU394" i="12" s="1"/>
  <c r="AA394" i="12"/>
  <c r="AG394" i="12" s="1"/>
  <c r="AW394" i="12" s="1"/>
  <c r="U394" i="12"/>
  <c r="AD394" i="12" s="1"/>
  <c r="Y394" i="12"/>
  <c r="AF394" i="12" s="1"/>
  <c r="AV394" i="12" s="1"/>
  <c r="M386" i="12"/>
  <c r="BG386" i="12" s="1"/>
  <c r="W386" i="12"/>
  <c r="AE386" i="12" s="1"/>
  <c r="AU386" i="12" s="1"/>
  <c r="AA386" i="12"/>
  <c r="AG386" i="12" s="1"/>
  <c r="AW386" i="12" s="1"/>
  <c r="U386" i="12"/>
  <c r="AD386" i="12" s="1"/>
  <c r="Y386" i="12"/>
  <c r="AF386" i="12" s="1"/>
  <c r="AV386" i="12" s="1"/>
  <c r="U377" i="12"/>
  <c r="AD377" i="12" s="1"/>
  <c r="Y377" i="12"/>
  <c r="AF377" i="12" s="1"/>
  <c r="AV377" i="12" s="1"/>
  <c r="M377" i="12"/>
  <c r="BG377" i="12" s="1"/>
  <c r="W377" i="12"/>
  <c r="AE377" i="12" s="1"/>
  <c r="AU377" i="12" s="1"/>
  <c r="AA377" i="12"/>
  <c r="AG377" i="12" s="1"/>
  <c r="AW377" i="12" s="1"/>
  <c r="U364" i="12"/>
  <c r="AD364" i="12" s="1"/>
  <c r="Y364" i="12"/>
  <c r="AF364" i="12" s="1"/>
  <c r="AV364" i="12" s="1"/>
  <c r="M364" i="12"/>
  <c r="BG364" i="12" s="1"/>
  <c r="W364" i="12"/>
  <c r="AE364" i="12" s="1"/>
  <c r="AU364" i="12" s="1"/>
  <c r="AA364" i="12"/>
  <c r="AG364" i="12" s="1"/>
  <c r="AW364" i="12" s="1"/>
  <c r="M357" i="12"/>
  <c r="BG357" i="12" s="1"/>
  <c r="U357" i="12"/>
  <c r="AD357" i="12" s="1"/>
  <c r="W357" i="12"/>
  <c r="AE357" i="12" s="1"/>
  <c r="AU357" i="12" s="1"/>
  <c r="Y357" i="12"/>
  <c r="AF357" i="12" s="1"/>
  <c r="AV357" i="12" s="1"/>
  <c r="AA357" i="12"/>
  <c r="AG357" i="12" s="1"/>
  <c r="AW357" i="12" s="1"/>
  <c r="M341" i="12"/>
  <c r="BG341" i="12" s="1"/>
  <c r="U341" i="12"/>
  <c r="AD341" i="12" s="1"/>
  <c r="W341" i="12"/>
  <c r="AE341" i="12" s="1"/>
  <c r="AU341" i="12" s="1"/>
  <c r="Y341" i="12"/>
  <c r="AF341" i="12" s="1"/>
  <c r="AV341" i="12" s="1"/>
  <c r="AA341" i="12"/>
  <c r="AG341" i="12" s="1"/>
  <c r="AW341" i="12" s="1"/>
  <c r="M332" i="12"/>
  <c r="BG332" i="12" s="1"/>
  <c r="Y332" i="12"/>
  <c r="AF332" i="12" s="1"/>
  <c r="AV332" i="12" s="1"/>
  <c r="U332" i="12"/>
  <c r="AD332" i="12" s="1"/>
  <c r="AA332" i="12"/>
  <c r="AG332" i="12" s="1"/>
  <c r="AW332" i="12" s="1"/>
  <c r="W332" i="12"/>
  <c r="AE332" i="12" s="1"/>
  <c r="AU332" i="12" s="1"/>
  <c r="M318" i="12"/>
  <c r="BG318" i="12" s="1"/>
  <c r="Y318" i="12"/>
  <c r="AF318" i="12" s="1"/>
  <c r="AV318" i="12" s="1"/>
  <c r="U318" i="12"/>
  <c r="AD318" i="12" s="1"/>
  <c r="AA318" i="12"/>
  <c r="AG318" i="12" s="1"/>
  <c r="AW318" i="12" s="1"/>
  <c r="W318" i="12"/>
  <c r="AE318" i="12" s="1"/>
  <c r="AU318" i="12" s="1"/>
  <c r="M311" i="12"/>
  <c r="BG311" i="12" s="1"/>
  <c r="W311" i="12"/>
  <c r="AE311" i="12" s="1"/>
  <c r="AU311" i="12" s="1"/>
  <c r="AA311" i="12"/>
  <c r="AG311" i="12" s="1"/>
  <c r="AW311" i="12" s="1"/>
  <c r="U311" i="12"/>
  <c r="AD311" i="12" s="1"/>
  <c r="Y311" i="12"/>
  <c r="AF311" i="12" s="1"/>
  <c r="AV311" i="12" s="1"/>
  <c r="M302" i="12"/>
  <c r="BG302" i="12" s="1"/>
  <c r="Y302" i="12"/>
  <c r="AF302" i="12" s="1"/>
  <c r="AV302" i="12" s="1"/>
  <c r="U302" i="12"/>
  <c r="AD302" i="12" s="1"/>
  <c r="AA302" i="12"/>
  <c r="AG302" i="12" s="1"/>
  <c r="AW302" i="12" s="1"/>
  <c r="W302" i="12"/>
  <c r="AE302" i="12" s="1"/>
  <c r="AU302" i="12" s="1"/>
  <c r="M295" i="12"/>
  <c r="BG295" i="12" s="1"/>
  <c r="U295" i="12"/>
  <c r="AD295" i="12" s="1"/>
  <c r="W295" i="12"/>
  <c r="AE295" i="12" s="1"/>
  <c r="AU295" i="12" s="1"/>
  <c r="Y295" i="12"/>
  <c r="AF295" i="12" s="1"/>
  <c r="AV295" i="12" s="1"/>
  <c r="AA295" i="12"/>
  <c r="AG295" i="12" s="1"/>
  <c r="AW295" i="12" s="1"/>
  <c r="M286" i="12"/>
  <c r="BG286" i="12" s="1"/>
  <c r="Y286" i="12"/>
  <c r="AF286" i="12" s="1"/>
  <c r="AV286" i="12" s="1"/>
  <c r="U286" i="12"/>
  <c r="AD286" i="12" s="1"/>
  <c r="AA286" i="12"/>
  <c r="AG286" i="12" s="1"/>
  <c r="AW286" i="12" s="1"/>
  <c r="W286" i="12"/>
  <c r="AE286" i="12" s="1"/>
  <c r="AU286" i="12" s="1"/>
  <c r="M278" i="12"/>
  <c r="BG278" i="12" s="1"/>
  <c r="U278" i="12"/>
  <c r="AD278" i="12" s="1"/>
  <c r="W278" i="12"/>
  <c r="AE278" i="12" s="1"/>
  <c r="AU278" i="12" s="1"/>
  <c r="Y278" i="12"/>
  <c r="AF278" i="12" s="1"/>
  <c r="AV278" i="12" s="1"/>
  <c r="AA278" i="12"/>
  <c r="AG278" i="12" s="1"/>
  <c r="AW278" i="12" s="1"/>
  <c r="M274" i="12"/>
  <c r="BG274" i="12" s="1"/>
  <c r="AA274" i="12"/>
  <c r="AG274" i="12" s="1"/>
  <c r="AW274" i="12" s="1"/>
  <c r="W274" i="12"/>
  <c r="AE274" i="12" s="1"/>
  <c r="AU274" i="12" s="1"/>
  <c r="U274" i="12"/>
  <c r="AD274" i="12" s="1"/>
  <c r="Y274" i="12"/>
  <c r="AF274" i="12" s="1"/>
  <c r="AV274" i="12" s="1"/>
  <c r="M270" i="12"/>
  <c r="U270" i="12"/>
  <c r="AD270" i="12" s="1"/>
  <c r="W270" i="12"/>
  <c r="AE270" i="12" s="1"/>
  <c r="AU270" i="12" s="1"/>
  <c r="Y270" i="12"/>
  <c r="AF270" i="12" s="1"/>
  <c r="AV270" i="12" s="1"/>
  <c r="AA270" i="12"/>
  <c r="AG270" i="12" s="1"/>
  <c r="AW270" i="12" s="1"/>
  <c r="M266" i="12"/>
  <c r="AA266" i="12"/>
  <c r="AG266" i="12" s="1"/>
  <c r="AW266" i="12" s="1"/>
  <c r="W266" i="12"/>
  <c r="AE266" i="12" s="1"/>
  <c r="AU266" i="12" s="1"/>
  <c r="Y266" i="12"/>
  <c r="AF266" i="12" s="1"/>
  <c r="AV266" i="12" s="1"/>
  <c r="U266" i="12"/>
  <c r="AD266" i="12" s="1"/>
  <c r="M262" i="12"/>
  <c r="U262" i="12"/>
  <c r="AD262" i="12" s="1"/>
  <c r="W262" i="12"/>
  <c r="AE262" i="12" s="1"/>
  <c r="AU262" i="12" s="1"/>
  <c r="Y262" i="12"/>
  <c r="AF262" i="12" s="1"/>
  <c r="AV262" i="12" s="1"/>
  <c r="AA262" i="12"/>
  <c r="AG262" i="12" s="1"/>
  <c r="AW262" i="12" s="1"/>
  <c r="M258" i="12"/>
  <c r="AA258" i="12"/>
  <c r="AG258" i="12" s="1"/>
  <c r="AW258" i="12" s="1"/>
  <c r="W258" i="12"/>
  <c r="AE258" i="12" s="1"/>
  <c r="AU258" i="12" s="1"/>
  <c r="U258" i="12"/>
  <c r="AD258" i="12" s="1"/>
  <c r="Y258" i="12"/>
  <c r="AF258" i="12" s="1"/>
  <c r="AV258" i="12" s="1"/>
  <c r="M254" i="12"/>
  <c r="U254" i="12"/>
  <c r="AD254" i="12" s="1"/>
  <c r="W254" i="12"/>
  <c r="AE254" i="12" s="1"/>
  <c r="AU254" i="12" s="1"/>
  <c r="Y254" i="12"/>
  <c r="AF254" i="12" s="1"/>
  <c r="AV254" i="12" s="1"/>
  <c r="AA254" i="12"/>
  <c r="AG254" i="12" s="1"/>
  <c r="AW254" i="12" s="1"/>
  <c r="M250" i="12"/>
  <c r="AA250" i="12"/>
  <c r="AG250" i="12" s="1"/>
  <c r="AW250" i="12" s="1"/>
  <c r="W250" i="12"/>
  <c r="AE250" i="12" s="1"/>
  <c r="AU250" i="12" s="1"/>
  <c r="Y250" i="12"/>
  <c r="AF250" i="12" s="1"/>
  <c r="AV250" i="12" s="1"/>
  <c r="U250" i="12"/>
  <c r="AD250" i="12" s="1"/>
  <c r="M246" i="12"/>
  <c r="U246" i="12"/>
  <c r="AD246" i="12" s="1"/>
  <c r="W246" i="12"/>
  <c r="AE246" i="12" s="1"/>
  <c r="AU246" i="12" s="1"/>
  <c r="Y246" i="12"/>
  <c r="AF246" i="12" s="1"/>
  <c r="AV246" i="12" s="1"/>
  <c r="AA246" i="12"/>
  <c r="AG246" i="12" s="1"/>
  <c r="AW246" i="12" s="1"/>
  <c r="M238" i="12"/>
  <c r="Y238" i="12"/>
  <c r="AF238" i="12" s="1"/>
  <c r="AV238" i="12" s="1"/>
  <c r="U238" i="12"/>
  <c r="AD238" i="12" s="1"/>
  <c r="AA238" i="12"/>
  <c r="AG238" i="12" s="1"/>
  <c r="AW238" i="12" s="1"/>
  <c r="W238" i="12"/>
  <c r="AE238" i="12" s="1"/>
  <c r="AU238" i="12" s="1"/>
  <c r="M231" i="12"/>
  <c r="U231" i="12"/>
  <c r="AD231" i="12" s="1"/>
  <c r="W231" i="12"/>
  <c r="AE231" i="12" s="1"/>
  <c r="AU231" i="12" s="1"/>
  <c r="Y231" i="12"/>
  <c r="AF231" i="12" s="1"/>
  <c r="AV231" i="12" s="1"/>
  <c r="AA231" i="12"/>
  <c r="AG231" i="12" s="1"/>
  <c r="AW231" i="12" s="1"/>
  <c r="M222" i="12"/>
  <c r="Y222" i="12"/>
  <c r="AF222" i="12" s="1"/>
  <c r="AV222" i="12" s="1"/>
  <c r="U222" i="12"/>
  <c r="AD222" i="12" s="1"/>
  <c r="AA222" i="12"/>
  <c r="AG222" i="12" s="1"/>
  <c r="AW222" i="12" s="1"/>
  <c r="W222" i="12"/>
  <c r="AE222" i="12" s="1"/>
  <c r="AU222" i="12" s="1"/>
  <c r="M300" i="12"/>
  <c r="BG300" i="12" s="1"/>
  <c r="Y300" i="12"/>
  <c r="AF300" i="12" s="1"/>
  <c r="AV300" i="12" s="1"/>
  <c r="U300" i="12"/>
  <c r="AD300" i="12" s="1"/>
  <c r="AA300" i="12"/>
  <c r="AG300" i="12" s="1"/>
  <c r="AW300" i="12" s="1"/>
  <c r="W300" i="12"/>
  <c r="AE300" i="12" s="1"/>
  <c r="AU300" i="12" s="1"/>
  <c r="M293" i="12"/>
  <c r="BG293" i="12" s="1"/>
  <c r="U293" i="12"/>
  <c r="AD293" i="12" s="1"/>
  <c r="W293" i="12"/>
  <c r="AE293" i="12" s="1"/>
  <c r="AU293" i="12" s="1"/>
  <c r="Y293" i="12"/>
  <c r="AF293" i="12" s="1"/>
  <c r="AV293" i="12" s="1"/>
  <c r="AA293" i="12"/>
  <c r="AG293" i="12" s="1"/>
  <c r="AW293" i="12" s="1"/>
  <c r="M284" i="12"/>
  <c r="BG284" i="12" s="1"/>
  <c r="Y284" i="12"/>
  <c r="AF284" i="12" s="1"/>
  <c r="AV284" i="12" s="1"/>
  <c r="U284" i="12"/>
  <c r="AD284" i="12" s="1"/>
  <c r="AA284" i="12"/>
  <c r="AG284" i="12" s="1"/>
  <c r="AW284" i="12" s="1"/>
  <c r="W284" i="12"/>
  <c r="AE284" i="12" s="1"/>
  <c r="AU284" i="12" s="1"/>
  <c r="M279" i="12"/>
  <c r="BG279" i="12" s="1"/>
  <c r="W279" i="12"/>
  <c r="AE279" i="12" s="1"/>
  <c r="AU279" i="12" s="1"/>
  <c r="AA279" i="12"/>
  <c r="AG279" i="12" s="1"/>
  <c r="AW279" i="12" s="1"/>
  <c r="Y279" i="12"/>
  <c r="AF279" i="12" s="1"/>
  <c r="AV279" i="12" s="1"/>
  <c r="U279" i="12"/>
  <c r="AD279" i="12" s="1"/>
  <c r="M243" i="12"/>
  <c r="Y243" i="12"/>
  <c r="AF243" i="12" s="1"/>
  <c r="AV243" i="12" s="1"/>
  <c r="U243" i="12"/>
  <c r="AD243" i="12" s="1"/>
  <c r="AA243" i="12"/>
  <c r="AG243" i="12" s="1"/>
  <c r="AW243" i="12" s="1"/>
  <c r="W243" i="12"/>
  <c r="AE243" i="12" s="1"/>
  <c r="AU243" i="12" s="1"/>
  <c r="M237" i="12"/>
  <c r="U237" i="12"/>
  <c r="AD237" i="12" s="1"/>
  <c r="W237" i="12"/>
  <c r="AE237" i="12" s="1"/>
  <c r="AU237" i="12" s="1"/>
  <c r="Y237" i="12"/>
  <c r="AF237" i="12" s="1"/>
  <c r="AV237" i="12" s="1"/>
  <c r="AA237" i="12"/>
  <c r="AG237" i="12" s="1"/>
  <c r="AW237" i="12" s="1"/>
  <c r="M228" i="12"/>
  <c r="Y228" i="12"/>
  <c r="AF228" i="12" s="1"/>
  <c r="AV228" i="12" s="1"/>
  <c r="U228" i="12"/>
  <c r="AD228" i="12" s="1"/>
  <c r="AA228" i="12"/>
  <c r="AG228" i="12" s="1"/>
  <c r="AW228" i="12" s="1"/>
  <c r="W228" i="12"/>
  <c r="AE228" i="12" s="1"/>
  <c r="AU228" i="12" s="1"/>
  <c r="M221" i="12"/>
  <c r="U221" i="12"/>
  <c r="AD221" i="12" s="1"/>
  <c r="W221" i="12"/>
  <c r="AE221" i="12" s="1"/>
  <c r="AU221" i="12" s="1"/>
  <c r="Y221" i="12"/>
  <c r="AF221" i="12" s="1"/>
  <c r="AV221" i="12" s="1"/>
  <c r="AA221" i="12"/>
  <c r="AG221" i="12" s="1"/>
  <c r="AW221" i="12" s="1"/>
  <c r="M217" i="12"/>
  <c r="W217" i="12"/>
  <c r="AE217" i="12" s="1"/>
  <c r="AU217" i="12" s="1"/>
  <c r="AA217" i="12"/>
  <c r="AG217" i="12" s="1"/>
  <c r="AW217" i="12" s="1"/>
  <c r="U217" i="12"/>
  <c r="AD217" i="12" s="1"/>
  <c r="Y217" i="12"/>
  <c r="AF217" i="12" s="1"/>
  <c r="AV217" i="12" s="1"/>
  <c r="M204" i="12"/>
  <c r="AA204" i="12"/>
  <c r="AG204" i="12" s="1"/>
  <c r="AW204" i="12" s="1"/>
  <c r="W204" i="12"/>
  <c r="AE204" i="12" s="1"/>
  <c r="AU204" i="12" s="1"/>
  <c r="Y204" i="12"/>
  <c r="AF204" i="12" s="1"/>
  <c r="AV204" i="12" s="1"/>
  <c r="U204" i="12"/>
  <c r="AD204" i="12" s="1"/>
  <c r="M201" i="12"/>
  <c r="W201" i="12"/>
  <c r="AE201" i="12" s="1"/>
  <c r="AU201" i="12" s="1"/>
  <c r="AA201" i="12"/>
  <c r="AG201" i="12" s="1"/>
  <c r="AW201" i="12" s="1"/>
  <c r="U201" i="12"/>
  <c r="AD201" i="12" s="1"/>
  <c r="Y201" i="12"/>
  <c r="AF201" i="12" s="1"/>
  <c r="AV201" i="12" s="1"/>
  <c r="M186" i="12"/>
  <c r="U186" i="12"/>
  <c r="AD186" i="12" s="1"/>
  <c r="W186" i="12"/>
  <c r="AE186" i="12" s="1"/>
  <c r="AU186" i="12" s="1"/>
  <c r="Y186" i="12"/>
  <c r="AF186" i="12" s="1"/>
  <c r="AV186" i="12" s="1"/>
  <c r="AA186" i="12"/>
  <c r="AG186" i="12" s="1"/>
  <c r="AW186" i="12" s="1"/>
  <c r="M177" i="12"/>
  <c r="Y177" i="12"/>
  <c r="AF177" i="12" s="1"/>
  <c r="AV177" i="12" s="1"/>
  <c r="U177" i="12"/>
  <c r="AD177" i="12" s="1"/>
  <c r="AA177" i="12"/>
  <c r="AG177" i="12" s="1"/>
  <c r="AW177" i="12" s="1"/>
  <c r="W177" i="12"/>
  <c r="AE177" i="12" s="1"/>
  <c r="AU177" i="12" s="1"/>
  <c r="M170" i="12"/>
  <c r="U170" i="12"/>
  <c r="AD170" i="12" s="1"/>
  <c r="W170" i="12"/>
  <c r="AE170" i="12" s="1"/>
  <c r="AU170" i="12" s="1"/>
  <c r="Y170" i="12"/>
  <c r="AF170" i="12" s="1"/>
  <c r="AV170" i="12" s="1"/>
  <c r="AA170" i="12"/>
  <c r="AG170" i="12" s="1"/>
  <c r="AW170" i="12" s="1"/>
  <c r="M161" i="12"/>
  <c r="Y161" i="12"/>
  <c r="AF161" i="12" s="1"/>
  <c r="AV161" i="12" s="1"/>
  <c r="U161" i="12"/>
  <c r="AD161" i="12" s="1"/>
  <c r="AA161" i="12"/>
  <c r="AG161" i="12" s="1"/>
  <c r="AW161" i="12" s="1"/>
  <c r="W161" i="12"/>
  <c r="AE161" i="12" s="1"/>
  <c r="AU161" i="12" s="1"/>
  <c r="U205" i="12"/>
  <c r="AD205" i="12" s="1"/>
  <c r="Y205" i="12"/>
  <c r="AF205" i="12" s="1"/>
  <c r="AV205" i="12" s="1"/>
  <c r="M205" i="12"/>
  <c r="W205" i="12"/>
  <c r="AE205" i="12" s="1"/>
  <c r="AU205" i="12" s="1"/>
  <c r="AA205" i="12"/>
  <c r="AG205" i="12" s="1"/>
  <c r="AW205" i="12" s="1"/>
  <c r="M200" i="12"/>
  <c r="AA200" i="12"/>
  <c r="AG200" i="12" s="1"/>
  <c r="AW200" i="12" s="1"/>
  <c r="W200" i="12"/>
  <c r="AE200" i="12" s="1"/>
  <c r="AU200" i="12" s="1"/>
  <c r="U200" i="12"/>
  <c r="AD200" i="12" s="1"/>
  <c r="Y200" i="12"/>
  <c r="AF200" i="12" s="1"/>
  <c r="AV200" i="12" s="1"/>
  <c r="M190" i="12"/>
  <c r="U190" i="12"/>
  <c r="AD190" i="12" s="1"/>
  <c r="W190" i="12"/>
  <c r="AE190" i="12" s="1"/>
  <c r="AU190" i="12" s="1"/>
  <c r="Y190" i="12"/>
  <c r="AF190" i="12" s="1"/>
  <c r="AV190" i="12" s="1"/>
  <c r="AA190" i="12"/>
  <c r="AG190" i="12" s="1"/>
  <c r="AW190" i="12" s="1"/>
  <c r="M183" i="12"/>
  <c r="Y183" i="12"/>
  <c r="AF183" i="12" s="1"/>
  <c r="AV183" i="12" s="1"/>
  <c r="U183" i="12"/>
  <c r="AD183" i="12" s="1"/>
  <c r="AA183" i="12"/>
  <c r="AG183" i="12" s="1"/>
  <c r="AW183" i="12" s="1"/>
  <c r="W183" i="12"/>
  <c r="AE183" i="12" s="1"/>
  <c r="AU183" i="12" s="1"/>
  <c r="M176" i="12"/>
  <c r="U176" i="12"/>
  <c r="AD176" i="12" s="1"/>
  <c r="W176" i="12"/>
  <c r="AE176" i="12" s="1"/>
  <c r="AU176" i="12" s="1"/>
  <c r="Y176" i="12"/>
  <c r="AF176" i="12" s="1"/>
  <c r="AV176" i="12" s="1"/>
  <c r="AA176" i="12"/>
  <c r="AG176" i="12" s="1"/>
  <c r="AW176" i="12" s="1"/>
  <c r="M167" i="12"/>
  <c r="Y167" i="12"/>
  <c r="AF167" i="12" s="1"/>
  <c r="AV167" i="12" s="1"/>
  <c r="U167" i="12"/>
  <c r="AD167" i="12" s="1"/>
  <c r="AA167" i="12"/>
  <c r="AG167" i="12" s="1"/>
  <c r="AW167" i="12" s="1"/>
  <c r="W167" i="12"/>
  <c r="AE167" i="12" s="1"/>
  <c r="AU167" i="12" s="1"/>
  <c r="M160" i="12"/>
  <c r="U160" i="12"/>
  <c r="AD160" i="12" s="1"/>
  <c r="W160" i="12"/>
  <c r="AE160" i="12" s="1"/>
  <c r="AU160" i="12" s="1"/>
  <c r="Y160" i="12"/>
  <c r="AF160" i="12" s="1"/>
  <c r="AV160" i="12" s="1"/>
  <c r="AA160" i="12"/>
  <c r="AG160" i="12" s="1"/>
  <c r="AW160" i="12" s="1"/>
  <c r="M158" i="12"/>
  <c r="U158" i="12"/>
  <c r="AD158" i="12" s="1"/>
  <c r="W158" i="12"/>
  <c r="AE158" i="12" s="1"/>
  <c r="AU158" i="12" s="1"/>
  <c r="Y158" i="12"/>
  <c r="AF158" i="12" s="1"/>
  <c r="AV158" i="12" s="1"/>
  <c r="AA158" i="12"/>
  <c r="AG158" i="12" s="1"/>
  <c r="AW158" i="12" s="1"/>
  <c r="M150" i="12"/>
  <c r="U150" i="12"/>
  <c r="AD150" i="12" s="1"/>
  <c r="W150" i="12"/>
  <c r="AE150" i="12" s="1"/>
  <c r="AU150" i="12" s="1"/>
  <c r="Y150" i="12"/>
  <c r="AF150" i="12" s="1"/>
  <c r="AV150" i="12" s="1"/>
  <c r="AA150" i="12"/>
  <c r="AG150" i="12" s="1"/>
  <c r="AW150" i="12" s="1"/>
  <c r="M148" i="12"/>
  <c r="U148" i="12"/>
  <c r="AD148" i="12" s="1"/>
  <c r="W148" i="12"/>
  <c r="AE148" i="12" s="1"/>
  <c r="AU148" i="12" s="1"/>
  <c r="Y148" i="12"/>
  <c r="AF148" i="12" s="1"/>
  <c r="AV148" i="12" s="1"/>
  <c r="AA148" i="12"/>
  <c r="AG148" i="12" s="1"/>
  <c r="AW148" i="12" s="1"/>
  <c r="M146" i="12"/>
  <c r="U146" i="12"/>
  <c r="AD146" i="12" s="1"/>
  <c r="W146" i="12"/>
  <c r="AE146" i="12" s="1"/>
  <c r="AU146" i="12" s="1"/>
  <c r="Y146" i="12"/>
  <c r="AF146" i="12" s="1"/>
  <c r="AV146" i="12" s="1"/>
  <c r="AA146" i="12"/>
  <c r="AG146" i="12" s="1"/>
  <c r="AW146" i="12" s="1"/>
  <c r="M142" i="12"/>
  <c r="U142" i="12"/>
  <c r="AD142" i="12" s="1"/>
  <c r="W142" i="12"/>
  <c r="AE142" i="12" s="1"/>
  <c r="AU142" i="12" s="1"/>
  <c r="Y142" i="12"/>
  <c r="AF142" i="12" s="1"/>
  <c r="AV142" i="12" s="1"/>
  <c r="AA142" i="12"/>
  <c r="AG142" i="12" s="1"/>
  <c r="AW142" i="12" s="1"/>
  <c r="M140" i="12"/>
  <c r="Y140" i="12"/>
  <c r="AF140" i="12" s="1"/>
  <c r="AV140" i="12" s="1"/>
  <c r="AA140" i="12"/>
  <c r="AG140" i="12" s="1"/>
  <c r="AW140" i="12" s="1"/>
  <c r="W140" i="12"/>
  <c r="AE140" i="12" s="1"/>
  <c r="AU140" i="12" s="1"/>
  <c r="U140" i="12"/>
  <c r="AD140" i="12" s="1"/>
  <c r="U137" i="12"/>
  <c r="AD137" i="12" s="1"/>
  <c r="Y137" i="12"/>
  <c r="AF137" i="12" s="1"/>
  <c r="AV137" i="12" s="1"/>
  <c r="M137" i="12"/>
  <c r="W137" i="12"/>
  <c r="AE137" i="12" s="1"/>
  <c r="AU137" i="12" s="1"/>
  <c r="AA137" i="12"/>
  <c r="AG137" i="12" s="1"/>
  <c r="AW137" i="12" s="1"/>
  <c r="M124" i="12"/>
  <c r="U124" i="12"/>
  <c r="AD124" i="12" s="1"/>
  <c r="W124" i="12"/>
  <c r="AE124" i="12" s="1"/>
  <c r="AU124" i="12" s="1"/>
  <c r="Y124" i="12"/>
  <c r="AF124" i="12" s="1"/>
  <c r="AV124" i="12" s="1"/>
  <c r="AA124" i="12"/>
  <c r="AG124" i="12" s="1"/>
  <c r="AW124" i="12" s="1"/>
  <c r="M115" i="12"/>
  <c r="AA115" i="12"/>
  <c r="AG115" i="12" s="1"/>
  <c r="AW115" i="12" s="1"/>
  <c r="W115" i="12"/>
  <c r="AE115" i="12" s="1"/>
  <c r="AU115" i="12" s="1"/>
  <c r="Y115" i="12"/>
  <c r="AF115" i="12" s="1"/>
  <c r="AV115" i="12" s="1"/>
  <c r="U115" i="12"/>
  <c r="AD115" i="12" s="1"/>
  <c r="M110" i="12"/>
  <c r="Y110" i="12"/>
  <c r="AF110" i="12" s="1"/>
  <c r="AV110" i="12" s="1"/>
  <c r="U110" i="12"/>
  <c r="AD110" i="12" s="1"/>
  <c r="AA110" i="12"/>
  <c r="AG110" i="12" s="1"/>
  <c r="AW110" i="12" s="1"/>
  <c r="W110" i="12"/>
  <c r="AE110" i="12" s="1"/>
  <c r="AU110" i="12" s="1"/>
  <c r="M100" i="12"/>
  <c r="U100" i="12"/>
  <c r="AD100" i="12" s="1"/>
  <c r="W100" i="12"/>
  <c r="AE100" i="12" s="1"/>
  <c r="AU100" i="12" s="1"/>
  <c r="Y100" i="12"/>
  <c r="AF100" i="12" s="1"/>
  <c r="AV100" i="12" s="1"/>
  <c r="AA100" i="12"/>
  <c r="AG100" i="12" s="1"/>
  <c r="AW100" i="12" s="1"/>
  <c r="M152" i="12"/>
  <c r="U152" i="12"/>
  <c r="AD152" i="12" s="1"/>
  <c r="W152" i="12"/>
  <c r="AE152" i="12" s="1"/>
  <c r="AU152" i="12" s="1"/>
  <c r="Y152" i="12"/>
  <c r="AF152" i="12" s="1"/>
  <c r="AV152" i="12" s="1"/>
  <c r="AA152" i="12"/>
  <c r="AG152" i="12" s="1"/>
  <c r="AW152" i="12" s="1"/>
  <c r="M136" i="12"/>
  <c r="AA136" i="12"/>
  <c r="AG136" i="12" s="1"/>
  <c r="AW136" i="12" s="1"/>
  <c r="W136" i="12"/>
  <c r="AE136" i="12" s="1"/>
  <c r="AU136" i="12" s="1"/>
  <c r="Y136" i="12"/>
  <c r="AF136" i="12" s="1"/>
  <c r="AV136" i="12" s="1"/>
  <c r="U136" i="12"/>
  <c r="AD136" i="12" s="1"/>
  <c r="M121" i="12"/>
  <c r="AA121" i="12"/>
  <c r="AG121" i="12" s="1"/>
  <c r="AW121" i="12" s="1"/>
  <c r="W121" i="12"/>
  <c r="AE121" i="12" s="1"/>
  <c r="AU121" i="12" s="1"/>
  <c r="Y121" i="12"/>
  <c r="AF121" i="12" s="1"/>
  <c r="AV121" i="12" s="1"/>
  <c r="U121" i="12"/>
  <c r="AD121" i="12" s="1"/>
  <c r="M117" i="12"/>
  <c r="AA117" i="12"/>
  <c r="AG117" i="12" s="1"/>
  <c r="AW117" i="12" s="1"/>
  <c r="W117" i="12"/>
  <c r="AE117" i="12" s="1"/>
  <c r="AU117" i="12" s="1"/>
  <c r="Y117" i="12"/>
  <c r="AF117" i="12" s="1"/>
  <c r="AV117" i="12" s="1"/>
  <c r="U117" i="12"/>
  <c r="AD117" i="12" s="1"/>
  <c r="M104" i="12"/>
  <c r="U104" i="12"/>
  <c r="AD104" i="12" s="1"/>
  <c r="W104" i="12"/>
  <c r="AE104" i="12" s="1"/>
  <c r="AU104" i="12" s="1"/>
  <c r="Y104" i="12"/>
  <c r="AF104" i="12" s="1"/>
  <c r="AV104" i="12" s="1"/>
  <c r="AA104" i="12"/>
  <c r="AG104" i="12" s="1"/>
  <c r="AW104" i="12" s="1"/>
  <c r="M92" i="12"/>
  <c r="U92" i="12"/>
  <c r="AD92" i="12" s="1"/>
  <c r="W92" i="12"/>
  <c r="AE92" i="12" s="1"/>
  <c r="AU92" i="12" s="1"/>
  <c r="Y92" i="12"/>
  <c r="AF92" i="12" s="1"/>
  <c r="AV92" i="12" s="1"/>
  <c r="AA92" i="12"/>
  <c r="AG92" i="12" s="1"/>
  <c r="AW92" i="12" s="1"/>
  <c r="M83" i="12"/>
  <c r="Y83" i="12"/>
  <c r="AF83" i="12" s="1"/>
  <c r="AV83" i="12" s="1"/>
  <c r="U83" i="12"/>
  <c r="AD83" i="12" s="1"/>
  <c r="AA83" i="12"/>
  <c r="AG83" i="12" s="1"/>
  <c r="AW83" i="12" s="1"/>
  <c r="W83" i="12"/>
  <c r="AE83" i="12" s="1"/>
  <c r="AU83" i="12" s="1"/>
  <c r="M76" i="12"/>
  <c r="AA76" i="12"/>
  <c r="AG76" i="12" s="1"/>
  <c r="AW76" i="12" s="1"/>
  <c r="W76" i="12"/>
  <c r="AE76" i="12" s="1"/>
  <c r="AU76" i="12" s="1"/>
  <c r="U76" i="12"/>
  <c r="AD76" i="12" s="1"/>
  <c r="Y76" i="12"/>
  <c r="AF76" i="12" s="1"/>
  <c r="AV76" i="12" s="1"/>
  <c r="M69" i="12"/>
  <c r="W69" i="12"/>
  <c r="AE69" i="12" s="1"/>
  <c r="AU69" i="12" s="1"/>
  <c r="AA69" i="12"/>
  <c r="AG69" i="12" s="1"/>
  <c r="AW69" i="12" s="1"/>
  <c r="U69" i="12"/>
  <c r="AD69" i="12" s="1"/>
  <c r="Y69" i="12"/>
  <c r="AF69" i="12" s="1"/>
  <c r="AV69" i="12" s="1"/>
  <c r="M97" i="12"/>
  <c r="Y97" i="12"/>
  <c r="AF97" i="12" s="1"/>
  <c r="AV97" i="12" s="1"/>
  <c r="U97" i="12"/>
  <c r="AD97" i="12" s="1"/>
  <c r="AA97" i="12"/>
  <c r="AG97" i="12" s="1"/>
  <c r="AW97" i="12" s="1"/>
  <c r="W97" i="12"/>
  <c r="AE97" i="12" s="1"/>
  <c r="AU97" i="12" s="1"/>
  <c r="M90" i="12"/>
  <c r="U90" i="12"/>
  <c r="AD90" i="12" s="1"/>
  <c r="W90" i="12"/>
  <c r="AE90" i="12" s="1"/>
  <c r="AU90" i="12" s="1"/>
  <c r="Y90" i="12"/>
  <c r="AF90" i="12" s="1"/>
  <c r="AV90" i="12" s="1"/>
  <c r="AA90" i="12"/>
  <c r="AG90" i="12" s="1"/>
  <c r="AW90" i="12" s="1"/>
  <c r="M81" i="12"/>
  <c r="Y81" i="12"/>
  <c r="AF81" i="12" s="1"/>
  <c r="AV81" i="12" s="1"/>
  <c r="U81" i="12"/>
  <c r="AD81" i="12" s="1"/>
  <c r="AA81" i="12"/>
  <c r="AG81" i="12" s="1"/>
  <c r="AW81" i="12" s="1"/>
  <c r="W81" i="12"/>
  <c r="AE81" i="12" s="1"/>
  <c r="AU81" i="12" s="1"/>
  <c r="M58" i="12"/>
  <c r="U58" i="12"/>
  <c r="AD58" i="12" s="1"/>
  <c r="W58" i="12"/>
  <c r="AE58" i="12" s="1"/>
  <c r="AU58" i="12" s="1"/>
  <c r="Y58" i="12"/>
  <c r="AF58" i="12" s="1"/>
  <c r="AV58" i="12" s="1"/>
  <c r="AA58" i="12"/>
  <c r="AG58" i="12" s="1"/>
  <c r="AW58" i="12" s="1"/>
  <c r="U53" i="12"/>
  <c r="AD53" i="12" s="1"/>
  <c r="Y53" i="12"/>
  <c r="AF53" i="12" s="1"/>
  <c r="AV53" i="12" s="1"/>
  <c r="M53" i="12"/>
  <c r="W53" i="12"/>
  <c r="AE53" i="12" s="1"/>
  <c r="AU53" i="12" s="1"/>
  <c r="AA53" i="12"/>
  <c r="AG53" i="12" s="1"/>
  <c r="AW53" i="12" s="1"/>
  <c r="M48" i="12"/>
  <c r="Y48" i="12"/>
  <c r="AF48" i="12" s="1"/>
  <c r="AV48" i="12" s="1"/>
  <c r="U48" i="12"/>
  <c r="AD48" i="12" s="1"/>
  <c r="AA48" i="12"/>
  <c r="AG48" i="12" s="1"/>
  <c r="AW48" i="12" s="1"/>
  <c r="W48" i="12"/>
  <c r="AE48" i="12" s="1"/>
  <c r="AU48" i="12" s="1"/>
  <c r="U66" i="12"/>
  <c r="AD66" i="12" s="1"/>
  <c r="Y66" i="12"/>
  <c r="AF66" i="12" s="1"/>
  <c r="AV66" i="12" s="1"/>
  <c r="M66" i="12"/>
  <c r="W66" i="12"/>
  <c r="AE66" i="12" s="1"/>
  <c r="AU66" i="12" s="1"/>
  <c r="AA66" i="12"/>
  <c r="AG66" i="12" s="1"/>
  <c r="AW66" i="12" s="1"/>
  <c r="M55" i="12"/>
  <c r="W55" i="12"/>
  <c r="AE55" i="12" s="1"/>
  <c r="AU55" i="12" s="1"/>
  <c r="AA55" i="12"/>
  <c r="AG55" i="12" s="1"/>
  <c r="AW55" i="12" s="1"/>
  <c r="U55" i="12"/>
  <c r="AD55" i="12" s="1"/>
  <c r="Y55" i="12"/>
  <c r="AF55" i="12" s="1"/>
  <c r="AV55" i="12" s="1"/>
  <c r="U34" i="12"/>
  <c r="AD34" i="12" s="1"/>
  <c r="Y34" i="12"/>
  <c r="AF34" i="12" s="1"/>
  <c r="AV34" i="12" s="1"/>
  <c r="M34" i="12"/>
  <c r="W34" i="12"/>
  <c r="AE34" i="12" s="1"/>
  <c r="AU34" i="12" s="1"/>
  <c r="AA34" i="12"/>
  <c r="AG34" i="12" s="1"/>
  <c r="AW34" i="12" s="1"/>
  <c r="M37" i="12"/>
  <c r="W37" i="12"/>
  <c r="AE37" i="12" s="1"/>
  <c r="AU37" i="12" s="1"/>
  <c r="AA37" i="12"/>
  <c r="AG37" i="12" s="1"/>
  <c r="AW37" i="12" s="1"/>
  <c r="U37" i="12"/>
  <c r="AD37" i="12" s="1"/>
  <c r="Y37" i="12"/>
  <c r="AF37" i="12" s="1"/>
  <c r="AV37" i="12" s="1"/>
  <c r="M25" i="12"/>
  <c r="Y25" i="12"/>
  <c r="AF25" i="12" s="1"/>
  <c r="AV25" i="12" s="1"/>
  <c r="U25" i="12"/>
  <c r="AD25" i="12" s="1"/>
  <c r="AA25" i="12"/>
  <c r="AG25" i="12" s="1"/>
  <c r="AW25" i="12" s="1"/>
  <c r="W25" i="12"/>
  <c r="AE25" i="12" s="1"/>
  <c r="AU25" i="12" s="1"/>
  <c r="M20" i="12"/>
  <c r="Y20" i="12"/>
  <c r="AF20" i="12" s="1"/>
  <c r="AV20" i="12" s="1"/>
  <c r="U20" i="12"/>
  <c r="AD20" i="12" s="1"/>
  <c r="AA20" i="12"/>
  <c r="AG20" i="12" s="1"/>
  <c r="AW20" i="12" s="1"/>
  <c r="W20" i="12"/>
  <c r="AE20" i="12" s="1"/>
  <c r="AU20" i="12" s="1"/>
  <c r="M11" i="12"/>
  <c r="AA11" i="12"/>
  <c r="AG11" i="12" s="1"/>
  <c r="AW11" i="12" s="1"/>
  <c r="W11" i="12"/>
  <c r="AE11" i="12" s="1"/>
  <c r="AU11" i="12" s="1"/>
  <c r="Y11" i="12"/>
  <c r="AF11" i="12" s="1"/>
  <c r="AV11" i="12" s="1"/>
  <c r="U11" i="12"/>
  <c r="AD11" i="12" s="1"/>
  <c r="M67" i="12"/>
  <c r="Y67" i="12"/>
  <c r="AF67" i="12" s="1"/>
  <c r="AV67" i="12" s="1"/>
  <c r="U67" i="12"/>
  <c r="AD67" i="12" s="1"/>
  <c r="AA67" i="12"/>
  <c r="AG67" i="12" s="1"/>
  <c r="AW67" i="12" s="1"/>
  <c r="W67" i="12"/>
  <c r="AE67" i="12" s="1"/>
  <c r="AU67" i="12" s="1"/>
  <c r="M139" i="12"/>
  <c r="W139" i="12"/>
  <c r="AE139" i="12" s="1"/>
  <c r="AU139" i="12" s="1"/>
  <c r="AA139" i="12"/>
  <c r="AG139" i="12" s="1"/>
  <c r="AW139" i="12" s="1"/>
  <c r="U139" i="12"/>
  <c r="AD139" i="12" s="1"/>
  <c r="Y139" i="12"/>
  <c r="AF139" i="12" s="1"/>
  <c r="AV139" i="12" s="1"/>
  <c r="U113" i="12"/>
  <c r="AD113" i="12" s="1"/>
  <c r="Y113" i="12"/>
  <c r="AF113" i="12" s="1"/>
  <c r="AV113" i="12" s="1"/>
  <c r="M113" i="12"/>
  <c r="W113" i="12"/>
  <c r="AE113" i="12" s="1"/>
  <c r="AU113" i="12" s="1"/>
  <c r="AA113" i="12"/>
  <c r="AG113" i="12" s="1"/>
  <c r="AW113" i="12" s="1"/>
  <c r="U265" i="12"/>
  <c r="AD265" i="12" s="1"/>
  <c r="Y265" i="12"/>
  <c r="AF265" i="12" s="1"/>
  <c r="AV265" i="12" s="1"/>
  <c r="M265" i="12"/>
  <c r="W265" i="12"/>
  <c r="AE265" i="12" s="1"/>
  <c r="AU265" i="12" s="1"/>
  <c r="AA265" i="12"/>
  <c r="AG265" i="12" s="1"/>
  <c r="AW265" i="12" s="1"/>
  <c r="M304" i="12"/>
  <c r="BG304" i="12" s="1"/>
  <c r="Y304" i="12"/>
  <c r="AF304" i="12" s="1"/>
  <c r="AV304" i="12" s="1"/>
  <c r="U304" i="12"/>
  <c r="AD304" i="12" s="1"/>
  <c r="AA304" i="12"/>
  <c r="AG304" i="12" s="1"/>
  <c r="AW304" i="12" s="1"/>
  <c r="W304" i="12"/>
  <c r="AE304" i="12" s="1"/>
  <c r="AU304" i="12" s="1"/>
  <c r="M564" i="12"/>
  <c r="BG564" i="12" s="1"/>
  <c r="W564" i="12"/>
  <c r="AE564" i="12" s="1"/>
  <c r="AU564" i="12" s="1"/>
  <c r="AA564" i="12"/>
  <c r="AG564" i="12" s="1"/>
  <c r="AW564" i="12" s="1"/>
  <c r="U564" i="12"/>
  <c r="AD564" i="12" s="1"/>
  <c r="Y564" i="12"/>
  <c r="AF564" i="12" s="1"/>
  <c r="AV564" i="12" s="1"/>
  <c r="U784" i="12"/>
  <c r="AD784" i="12" s="1"/>
  <c r="Y784" i="12"/>
  <c r="AF784" i="12" s="1"/>
  <c r="AV784" i="12" s="1"/>
  <c r="M784" i="12"/>
  <c r="BG784" i="12" s="1"/>
  <c r="W784" i="12"/>
  <c r="AE784" i="12" s="1"/>
  <c r="AU784" i="12" s="1"/>
  <c r="AA784" i="12"/>
  <c r="AG784" i="12" s="1"/>
  <c r="AW784" i="12" s="1"/>
  <c r="M820" i="12"/>
  <c r="BG820" i="12" s="1"/>
  <c r="W820" i="12"/>
  <c r="AE820" i="12" s="1"/>
  <c r="AU820" i="12" s="1"/>
  <c r="AA820" i="12"/>
  <c r="AG820" i="12" s="1"/>
  <c r="AW820" i="12" s="1"/>
  <c r="U820" i="12"/>
  <c r="AD820" i="12" s="1"/>
  <c r="Y820" i="12"/>
  <c r="AF820" i="12" s="1"/>
  <c r="AV820" i="12" s="1"/>
  <c r="U143" i="12"/>
  <c r="AD143" i="12" s="1"/>
  <c r="Y143" i="12"/>
  <c r="AF143" i="12" s="1"/>
  <c r="AV143" i="12" s="1"/>
  <c r="M143" i="12"/>
  <c r="W143" i="12"/>
  <c r="AE143" i="12" s="1"/>
  <c r="AU143" i="12" s="1"/>
  <c r="AA143" i="12"/>
  <c r="AG143" i="12" s="1"/>
  <c r="AW143" i="12" s="1"/>
  <c r="U203" i="12"/>
  <c r="AD203" i="12" s="1"/>
  <c r="Y203" i="12"/>
  <c r="AF203" i="12" s="1"/>
  <c r="AV203" i="12" s="1"/>
  <c r="M203" i="12"/>
  <c r="W203" i="12"/>
  <c r="AE203" i="12" s="1"/>
  <c r="AU203" i="12" s="1"/>
  <c r="AA203" i="12"/>
  <c r="AG203" i="12" s="1"/>
  <c r="AW203" i="12" s="1"/>
  <c r="M267" i="12"/>
  <c r="W267" i="12"/>
  <c r="AE267" i="12" s="1"/>
  <c r="AU267" i="12" s="1"/>
  <c r="AA267" i="12"/>
  <c r="AG267" i="12" s="1"/>
  <c r="AW267" i="12" s="1"/>
  <c r="U267" i="12"/>
  <c r="AD267" i="12" s="1"/>
  <c r="Y267" i="12"/>
  <c r="AF267" i="12" s="1"/>
  <c r="AV267" i="12" s="1"/>
  <c r="U416" i="12"/>
  <c r="AD416" i="12" s="1"/>
  <c r="Y416" i="12"/>
  <c r="AF416" i="12" s="1"/>
  <c r="AV416" i="12" s="1"/>
  <c r="M416" i="12"/>
  <c r="BG416" i="12" s="1"/>
  <c r="W416" i="12"/>
  <c r="AE416" i="12" s="1"/>
  <c r="AU416" i="12" s="1"/>
  <c r="AA416" i="12"/>
  <c r="AG416" i="12" s="1"/>
  <c r="AW416" i="12" s="1"/>
  <c r="M875" i="12"/>
  <c r="BG875" i="12" s="1"/>
  <c r="Y875" i="12"/>
  <c r="AF875" i="12" s="1"/>
  <c r="AV875" i="12" s="1"/>
  <c r="U875" i="12"/>
  <c r="AD875" i="12" s="1"/>
  <c r="AA875" i="12"/>
  <c r="AG875" i="12" s="1"/>
  <c r="AW875" i="12" s="1"/>
  <c r="W875" i="12"/>
  <c r="AE875" i="12" s="1"/>
  <c r="AU875" i="12" s="1"/>
  <c r="M621" i="12"/>
  <c r="BG621" i="12" s="1"/>
  <c r="Y621" i="12"/>
  <c r="AF621" i="12" s="1"/>
  <c r="AV621" i="12" s="1"/>
  <c r="U621" i="12"/>
  <c r="AD621" i="12" s="1"/>
  <c r="AA621" i="12"/>
  <c r="AG621" i="12" s="1"/>
  <c r="AW621" i="12" s="1"/>
  <c r="W621" i="12"/>
  <c r="AE621" i="12" s="1"/>
  <c r="AU621" i="12" s="1"/>
  <c r="U681" i="12"/>
  <c r="AD681" i="12" s="1"/>
  <c r="Y681" i="12"/>
  <c r="AF681" i="12" s="1"/>
  <c r="AV681" i="12" s="1"/>
  <c r="M681" i="12"/>
  <c r="BG681" i="12" s="1"/>
  <c r="W681" i="12"/>
  <c r="AE681" i="12" s="1"/>
  <c r="AU681" i="12" s="1"/>
  <c r="AA681" i="12"/>
  <c r="AG681" i="12" s="1"/>
  <c r="AW681" i="12" s="1"/>
  <c r="M989" i="12"/>
  <c r="BG989" i="12" s="1"/>
  <c r="Y989" i="12"/>
  <c r="AF989" i="12" s="1"/>
  <c r="AV989" i="12" s="1"/>
  <c r="U989" i="12"/>
  <c r="AD989" i="12" s="1"/>
  <c r="AA989" i="12"/>
  <c r="AG989" i="12" s="1"/>
  <c r="AW989" i="12" s="1"/>
  <c r="W989" i="12"/>
  <c r="AE989" i="12" s="1"/>
  <c r="AU989" i="12" s="1"/>
  <c r="M985" i="12"/>
  <c r="BG985" i="12" s="1"/>
  <c r="Y985" i="12"/>
  <c r="AF985" i="12" s="1"/>
  <c r="AV985" i="12" s="1"/>
  <c r="U985" i="12"/>
  <c r="AD985" i="12" s="1"/>
  <c r="AA985" i="12"/>
  <c r="AG985" i="12" s="1"/>
  <c r="AW985" i="12" s="1"/>
  <c r="W985" i="12"/>
  <c r="AE985" i="12" s="1"/>
  <c r="AU985" i="12" s="1"/>
  <c r="M977" i="12"/>
  <c r="BG977" i="12" s="1"/>
  <c r="Y977" i="12"/>
  <c r="AF977" i="12" s="1"/>
  <c r="AV977" i="12" s="1"/>
  <c r="U977" i="12"/>
  <c r="AD977" i="12" s="1"/>
  <c r="AA977" i="12"/>
  <c r="AG977" i="12" s="1"/>
  <c r="AW977" i="12" s="1"/>
  <c r="W977" i="12"/>
  <c r="AE977" i="12" s="1"/>
  <c r="AU977" i="12" s="1"/>
  <c r="M965" i="12"/>
  <c r="BG965" i="12" s="1"/>
  <c r="Y965" i="12"/>
  <c r="AF965" i="12" s="1"/>
  <c r="AV965" i="12" s="1"/>
  <c r="U965" i="12"/>
  <c r="AD965" i="12" s="1"/>
  <c r="AA965" i="12"/>
  <c r="AG965" i="12" s="1"/>
  <c r="AW965" i="12" s="1"/>
  <c r="W965" i="12"/>
  <c r="AE965" i="12" s="1"/>
  <c r="AU965" i="12" s="1"/>
  <c r="M961" i="12"/>
  <c r="BG961" i="12" s="1"/>
  <c r="Y961" i="12"/>
  <c r="AF961" i="12" s="1"/>
  <c r="AV961" i="12" s="1"/>
  <c r="U961" i="12"/>
  <c r="AD961" i="12" s="1"/>
  <c r="AA961" i="12"/>
  <c r="AG961" i="12" s="1"/>
  <c r="AW961" i="12" s="1"/>
  <c r="W961" i="12"/>
  <c r="AE961" i="12" s="1"/>
  <c r="AU961" i="12" s="1"/>
  <c r="M953" i="12"/>
  <c r="BG953" i="12" s="1"/>
  <c r="Y953" i="12"/>
  <c r="AF953" i="12" s="1"/>
  <c r="AV953" i="12" s="1"/>
  <c r="U953" i="12"/>
  <c r="AD953" i="12" s="1"/>
  <c r="AA953" i="12"/>
  <c r="AG953" i="12" s="1"/>
  <c r="AW953" i="12" s="1"/>
  <c r="W953" i="12"/>
  <c r="AE953" i="12" s="1"/>
  <c r="AU953" i="12" s="1"/>
  <c r="M884" i="12"/>
  <c r="BG884" i="12" s="1"/>
  <c r="U884" i="12"/>
  <c r="AD884" i="12" s="1"/>
  <c r="W884" i="12"/>
  <c r="AE884" i="12" s="1"/>
  <c r="AU884" i="12" s="1"/>
  <c r="Y884" i="12"/>
  <c r="AF884" i="12" s="1"/>
  <c r="AV884" i="12" s="1"/>
  <c r="AA884" i="12"/>
  <c r="AG884" i="12" s="1"/>
  <c r="AW884" i="12" s="1"/>
  <c r="M880" i="12"/>
  <c r="BG880" i="12" s="1"/>
  <c r="U880" i="12"/>
  <c r="AD880" i="12" s="1"/>
  <c r="W880" i="12"/>
  <c r="AE880" i="12" s="1"/>
  <c r="AU880" i="12" s="1"/>
  <c r="Y880" i="12"/>
  <c r="AF880" i="12" s="1"/>
  <c r="AV880" i="12" s="1"/>
  <c r="AA880" i="12"/>
  <c r="AG880" i="12" s="1"/>
  <c r="AW880" i="12" s="1"/>
  <c r="M993" i="12"/>
  <c r="BG993" i="12" s="1"/>
  <c r="Y993" i="12"/>
  <c r="AF993" i="12" s="1"/>
  <c r="AV993" i="12" s="1"/>
  <c r="U993" i="12"/>
  <c r="AD993" i="12" s="1"/>
  <c r="AA993" i="12"/>
  <c r="AG993" i="12" s="1"/>
  <c r="AW993" i="12" s="1"/>
  <c r="W993" i="12"/>
  <c r="AE993" i="12" s="1"/>
  <c r="AU993" i="12" s="1"/>
  <c r="M971" i="12"/>
  <c r="BG971" i="12" s="1"/>
  <c r="Y971" i="12"/>
  <c r="AF971" i="12" s="1"/>
  <c r="AV971" i="12" s="1"/>
  <c r="U971" i="12"/>
  <c r="AD971" i="12" s="1"/>
  <c r="AA971" i="12"/>
  <c r="AG971" i="12" s="1"/>
  <c r="AW971" i="12" s="1"/>
  <c r="W971" i="12"/>
  <c r="AE971" i="12" s="1"/>
  <c r="AU971" i="12" s="1"/>
  <c r="M967" i="12"/>
  <c r="BG967" i="12" s="1"/>
  <c r="Y967" i="12"/>
  <c r="AF967" i="12" s="1"/>
  <c r="AV967" i="12" s="1"/>
  <c r="U967" i="12"/>
  <c r="AD967" i="12" s="1"/>
  <c r="AA967" i="12"/>
  <c r="AG967" i="12" s="1"/>
  <c r="AW967" i="12" s="1"/>
  <c r="W967" i="12"/>
  <c r="AE967" i="12" s="1"/>
  <c r="AU967" i="12" s="1"/>
  <c r="M947" i="12"/>
  <c r="BG947" i="12" s="1"/>
  <c r="Y947" i="12"/>
  <c r="AF947" i="12" s="1"/>
  <c r="AV947" i="12" s="1"/>
  <c r="U947" i="12"/>
  <c r="AD947" i="12" s="1"/>
  <c r="AA947" i="12"/>
  <c r="AG947" i="12" s="1"/>
  <c r="AW947" i="12" s="1"/>
  <c r="W947" i="12"/>
  <c r="AE947" i="12" s="1"/>
  <c r="AU947" i="12" s="1"/>
  <c r="U998" i="12"/>
  <c r="AD998" i="12" s="1"/>
  <c r="W998" i="12"/>
  <c r="AE998" i="12" s="1"/>
  <c r="AU998" i="12" s="1"/>
  <c r="Y998" i="12"/>
  <c r="AF998" i="12" s="1"/>
  <c r="AV998" i="12" s="1"/>
  <c r="AA998" i="12"/>
  <c r="AG998" i="12" s="1"/>
  <c r="AW998" i="12" s="1"/>
  <c r="M998" i="12"/>
  <c r="BG998" i="12" s="1"/>
  <c r="U994" i="12"/>
  <c r="AD994" i="12" s="1"/>
  <c r="W994" i="12"/>
  <c r="AE994" i="12" s="1"/>
  <c r="AU994" i="12" s="1"/>
  <c r="Y994" i="12"/>
  <c r="AF994" i="12" s="1"/>
  <c r="AV994" i="12" s="1"/>
  <c r="AA994" i="12"/>
  <c r="AG994" i="12" s="1"/>
  <c r="AW994" i="12" s="1"/>
  <c r="M994" i="12"/>
  <c r="BG994" i="12" s="1"/>
  <c r="M990" i="12"/>
  <c r="BG990" i="12" s="1"/>
  <c r="U990" i="12"/>
  <c r="AD990" i="12" s="1"/>
  <c r="W990" i="12"/>
  <c r="AE990" i="12" s="1"/>
  <c r="AU990" i="12" s="1"/>
  <c r="Y990" i="12"/>
  <c r="AF990" i="12" s="1"/>
  <c r="AV990" i="12" s="1"/>
  <c r="AA990" i="12"/>
  <c r="AG990" i="12" s="1"/>
  <c r="AW990" i="12" s="1"/>
  <c r="M986" i="12"/>
  <c r="BG986" i="12" s="1"/>
  <c r="U986" i="12"/>
  <c r="AD986" i="12" s="1"/>
  <c r="W986" i="12"/>
  <c r="AE986" i="12" s="1"/>
  <c r="AU986" i="12" s="1"/>
  <c r="Y986" i="12"/>
  <c r="AF986" i="12" s="1"/>
  <c r="AV986" i="12" s="1"/>
  <c r="AA986" i="12"/>
  <c r="AG986" i="12" s="1"/>
  <c r="AW986" i="12" s="1"/>
  <c r="M982" i="12"/>
  <c r="BG982" i="12" s="1"/>
  <c r="U982" i="12"/>
  <c r="AD982" i="12" s="1"/>
  <c r="W982" i="12"/>
  <c r="AE982" i="12" s="1"/>
  <c r="AU982" i="12" s="1"/>
  <c r="Y982" i="12"/>
  <c r="AF982" i="12" s="1"/>
  <c r="AV982" i="12" s="1"/>
  <c r="AA982" i="12"/>
  <c r="AG982" i="12" s="1"/>
  <c r="AW982" i="12" s="1"/>
  <c r="M978" i="12"/>
  <c r="BG978" i="12" s="1"/>
  <c r="U978" i="12"/>
  <c r="AD978" i="12" s="1"/>
  <c r="W978" i="12"/>
  <c r="AE978" i="12" s="1"/>
  <c r="AU978" i="12" s="1"/>
  <c r="Y978" i="12"/>
  <c r="AF978" i="12" s="1"/>
  <c r="AV978" i="12" s="1"/>
  <c r="AA978" i="12"/>
  <c r="AG978" i="12" s="1"/>
  <c r="AW978" i="12" s="1"/>
  <c r="M974" i="12"/>
  <c r="BG974" i="12" s="1"/>
  <c r="U974" i="12"/>
  <c r="AD974" i="12" s="1"/>
  <c r="W974" i="12"/>
  <c r="AE974" i="12" s="1"/>
  <c r="AU974" i="12" s="1"/>
  <c r="Y974" i="12"/>
  <c r="AF974" i="12" s="1"/>
  <c r="AV974" i="12" s="1"/>
  <c r="AA974" i="12"/>
  <c r="AG974" i="12" s="1"/>
  <c r="AW974" i="12" s="1"/>
  <c r="U970" i="12"/>
  <c r="AD970" i="12" s="1"/>
  <c r="W970" i="12"/>
  <c r="AE970" i="12" s="1"/>
  <c r="AU970" i="12" s="1"/>
  <c r="Y970" i="12"/>
  <c r="AF970" i="12" s="1"/>
  <c r="AV970" i="12" s="1"/>
  <c r="AA970" i="12"/>
  <c r="AG970" i="12" s="1"/>
  <c r="AW970" i="12" s="1"/>
  <c r="M970" i="12"/>
  <c r="BG970" i="12" s="1"/>
  <c r="U966" i="12"/>
  <c r="AD966" i="12" s="1"/>
  <c r="W966" i="12"/>
  <c r="AE966" i="12" s="1"/>
  <c r="AU966" i="12" s="1"/>
  <c r="Y966" i="12"/>
  <c r="AF966" i="12" s="1"/>
  <c r="AV966" i="12" s="1"/>
  <c r="AA966" i="12"/>
  <c r="AG966" i="12" s="1"/>
  <c r="AW966" i="12" s="1"/>
  <c r="M966" i="12"/>
  <c r="BG966" i="12" s="1"/>
  <c r="M962" i="12"/>
  <c r="BG962" i="12" s="1"/>
  <c r="U962" i="12"/>
  <c r="AD962" i="12" s="1"/>
  <c r="W962" i="12"/>
  <c r="AE962" i="12" s="1"/>
  <c r="AU962" i="12" s="1"/>
  <c r="Y962" i="12"/>
  <c r="AF962" i="12" s="1"/>
  <c r="AV962" i="12" s="1"/>
  <c r="AA962" i="12"/>
  <c r="AG962" i="12" s="1"/>
  <c r="AW962" i="12" s="1"/>
  <c r="M958" i="12"/>
  <c r="BG958" i="12" s="1"/>
  <c r="U958" i="12"/>
  <c r="AD958" i="12" s="1"/>
  <c r="W958" i="12"/>
  <c r="AE958" i="12" s="1"/>
  <c r="AU958" i="12" s="1"/>
  <c r="Y958" i="12"/>
  <c r="AF958" i="12" s="1"/>
  <c r="AV958" i="12" s="1"/>
  <c r="AA958" i="12"/>
  <c r="AG958" i="12" s="1"/>
  <c r="AW958" i="12" s="1"/>
  <c r="M954" i="12"/>
  <c r="BG954" i="12" s="1"/>
  <c r="U954" i="12"/>
  <c r="AD954" i="12" s="1"/>
  <c r="W954" i="12"/>
  <c r="AE954" i="12" s="1"/>
  <c r="AU954" i="12" s="1"/>
  <c r="Y954" i="12"/>
  <c r="AF954" i="12" s="1"/>
  <c r="AV954" i="12" s="1"/>
  <c r="AA954" i="12"/>
  <c r="AG954" i="12" s="1"/>
  <c r="AW954" i="12" s="1"/>
  <c r="M950" i="12"/>
  <c r="BG950" i="12" s="1"/>
  <c r="U950" i="12"/>
  <c r="AD950" i="12" s="1"/>
  <c r="W950" i="12"/>
  <c r="AE950" i="12" s="1"/>
  <c r="AU950" i="12" s="1"/>
  <c r="Y950" i="12"/>
  <c r="AF950" i="12" s="1"/>
  <c r="AV950" i="12" s="1"/>
  <c r="AA950" i="12"/>
  <c r="AG950" i="12" s="1"/>
  <c r="AW950" i="12" s="1"/>
  <c r="U946" i="12"/>
  <c r="AD946" i="12" s="1"/>
  <c r="W946" i="12"/>
  <c r="AE946" i="12" s="1"/>
  <c r="AU946" i="12" s="1"/>
  <c r="Y946" i="12"/>
  <c r="AF946" i="12" s="1"/>
  <c r="AV946" i="12" s="1"/>
  <c r="AA946" i="12"/>
  <c r="AG946" i="12" s="1"/>
  <c r="AW946" i="12" s="1"/>
  <c r="M946" i="12"/>
  <c r="BG946" i="12" s="1"/>
  <c r="M942" i="12"/>
  <c r="BG942" i="12" s="1"/>
  <c r="U942" i="12"/>
  <c r="AD942" i="12" s="1"/>
  <c r="W942" i="12"/>
  <c r="AE942" i="12" s="1"/>
  <c r="AU942" i="12" s="1"/>
  <c r="Y942" i="12"/>
  <c r="AF942" i="12" s="1"/>
  <c r="AV942" i="12" s="1"/>
  <c r="AA942" i="12"/>
  <c r="AG942" i="12" s="1"/>
  <c r="AW942" i="12" s="1"/>
  <c r="U938" i="12"/>
  <c r="AD938" i="12" s="1"/>
  <c r="W938" i="12"/>
  <c r="AE938" i="12" s="1"/>
  <c r="AU938" i="12" s="1"/>
  <c r="Y938" i="12"/>
  <c r="AF938" i="12" s="1"/>
  <c r="AV938" i="12" s="1"/>
  <c r="AA938" i="12"/>
  <c r="AG938" i="12" s="1"/>
  <c r="AW938" i="12" s="1"/>
  <c r="M938" i="12"/>
  <c r="BG938" i="12" s="1"/>
  <c r="U934" i="12"/>
  <c r="AD934" i="12" s="1"/>
  <c r="W934" i="12"/>
  <c r="AE934" i="12" s="1"/>
  <c r="AU934" i="12" s="1"/>
  <c r="Y934" i="12"/>
  <c r="AF934" i="12" s="1"/>
  <c r="AV934" i="12" s="1"/>
  <c r="AA934" i="12"/>
  <c r="AG934" i="12" s="1"/>
  <c r="AW934" i="12" s="1"/>
  <c r="M934" i="12"/>
  <c r="BG934" i="12" s="1"/>
  <c r="M930" i="12"/>
  <c r="BG930" i="12" s="1"/>
  <c r="U930" i="12"/>
  <c r="AD930" i="12" s="1"/>
  <c r="W930" i="12"/>
  <c r="AE930" i="12" s="1"/>
  <c r="AU930" i="12" s="1"/>
  <c r="Y930" i="12"/>
  <c r="AF930" i="12" s="1"/>
  <c r="AV930" i="12" s="1"/>
  <c r="AA930" i="12"/>
  <c r="AG930" i="12" s="1"/>
  <c r="AW930" i="12" s="1"/>
  <c r="M926" i="12"/>
  <c r="BG926" i="12" s="1"/>
  <c r="U926" i="12"/>
  <c r="AD926" i="12" s="1"/>
  <c r="W926" i="12"/>
  <c r="AE926" i="12" s="1"/>
  <c r="AU926" i="12" s="1"/>
  <c r="Y926" i="12"/>
  <c r="AF926" i="12" s="1"/>
  <c r="AV926" i="12" s="1"/>
  <c r="AA926" i="12"/>
  <c r="AG926" i="12" s="1"/>
  <c r="AW926" i="12" s="1"/>
  <c r="M922" i="12"/>
  <c r="BG922" i="12" s="1"/>
  <c r="U922" i="12"/>
  <c r="AD922" i="12" s="1"/>
  <c r="W922" i="12"/>
  <c r="AE922" i="12" s="1"/>
  <c r="AU922" i="12" s="1"/>
  <c r="Y922" i="12"/>
  <c r="AF922" i="12" s="1"/>
  <c r="AV922" i="12" s="1"/>
  <c r="AA922" i="12"/>
  <c r="AG922" i="12" s="1"/>
  <c r="AW922" i="12" s="1"/>
  <c r="M918" i="12"/>
  <c r="BG918" i="12" s="1"/>
  <c r="U918" i="12"/>
  <c r="AD918" i="12" s="1"/>
  <c r="W918" i="12"/>
  <c r="AE918" i="12" s="1"/>
  <c r="AU918" i="12" s="1"/>
  <c r="Y918" i="12"/>
  <c r="AF918" i="12" s="1"/>
  <c r="AV918" i="12" s="1"/>
  <c r="AA918" i="12"/>
  <c r="AG918" i="12" s="1"/>
  <c r="AW918" i="12" s="1"/>
  <c r="M914" i="12"/>
  <c r="BG914" i="12" s="1"/>
  <c r="U914" i="12"/>
  <c r="AD914" i="12" s="1"/>
  <c r="W914" i="12"/>
  <c r="AE914" i="12" s="1"/>
  <c r="AU914" i="12" s="1"/>
  <c r="Y914" i="12"/>
  <c r="AF914" i="12" s="1"/>
  <c r="AV914" i="12" s="1"/>
  <c r="AA914" i="12"/>
  <c r="AG914" i="12" s="1"/>
  <c r="AW914" i="12" s="1"/>
  <c r="M910" i="12"/>
  <c r="BG910" i="12" s="1"/>
  <c r="U910" i="12"/>
  <c r="AD910" i="12" s="1"/>
  <c r="W910" i="12"/>
  <c r="AE910" i="12" s="1"/>
  <c r="AU910" i="12" s="1"/>
  <c r="Y910" i="12"/>
  <c r="AF910" i="12" s="1"/>
  <c r="AV910" i="12" s="1"/>
  <c r="AA910" i="12"/>
  <c r="AG910" i="12" s="1"/>
  <c r="AW910" i="12" s="1"/>
  <c r="M906" i="12"/>
  <c r="BG906" i="12" s="1"/>
  <c r="U906" i="12"/>
  <c r="AD906" i="12" s="1"/>
  <c r="W906" i="12"/>
  <c r="AE906" i="12" s="1"/>
  <c r="AU906" i="12" s="1"/>
  <c r="Y906" i="12"/>
  <c r="AF906" i="12" s="1"/>
  <c r="AV906" i="12" s="1"/>
  <c r="AA906" i="12"/>
  <c r="AG906" i="12" s="1"/>
  <c r="AW906" i="12" s="1"/>
  <c r="M902" i="12"/>
  <c r="BG902" i="12" s="1"/>
  <c r="U902" i="12"/>
  <c r="AD902" i="12" s="1"/>
  <c r="W902" i="12"/>
  <c r="AE902" i="12" s="1"/>
  <c r="AU902" i="12" s="1"/>
  <c r="Y902" i="12"/>
  <c r="AF902" i="12" s="1"/>
  <c r="AV902" i="12" s="1"/>
  <c r="AA902" i="12"/>
  <c r="AG902" i="12" s="1"/>
  <c r="AW902" i="12" s="1"/>
  <c r="M898" i="12"/>
  <c r="BG898" i="12" s="1"/>
  <c r="U898" i="12"/>
  <c r="AD898" i="12" s="1"/>
  <c r="W898" i="12"/>
  <c r="AE898" i="12" s="1"/>
  <c r="AU898" i="12" s="1"/>
  <c r="Y898" i="12"/>
  <c r="AF898" i="12" s="1"/>
  <c r="AV898" i="12" s="1"/>
  <c r="AA898" i="12"/>
  <c r="AG898" i="12" s="1"/>
  <c r="AW898" i="12" s="1"/>
  <c r="M894" i="12"/>
  <c r="BG894" i="12" s="1"/>
  <c r="U894" i="12"/>
  <c r="AD894" i="12" s="1"/>
  <c r="W894" i="12"/>
  <c r="AE894" i="12" s="1"/>
  <c r="AU894" i="12" s="1"/>
  <c r="Y894" i="12"/>
  <c r="AF894" i="12" s="1"/>
  <c r="AV894" i="12" s="1"/>
  <c r="AA894" i="12"/>
  <c r="AG894" i="12" s="1"/>
  <c r="AW894" i="12" s="1"/>
  <c r="M890" i="12"/>
  <c r="BG890" i="12" s="1"/>
  <c r="U890" i="12"/>
  <c r="AD890" i="12" s="1"/>
  <c r="W890" i="12"/>
  <c r="AE890" i="12" s="1"/>
  <c r="AU890" i="12" s="1"/>
  <c r="Y890" i="12"/>
  <c r="AF890" i="12" s="1"/>
  <c r="AV890" i="12" s="1"/>
  <c r="AA890" i="12"/>
  <c r="AG890" i="12" s="1"/>
  <c r="AW890" i="12" s="1"/>
  <c r="M885" i="12"/>
  <c r="BG885" i="12" s="1"/>
  <c r="Y885" i="12"/>
  <c r="AF885" i="12" s="1"/>
  <c r="AV885" i="12" s="1"/>
  <c r="U885" i="12"/>
  <c r="AD885" i="12" s="1"/>
  <c r="AA885" i="12"/>
  <c r="AG885" i="12" s="1"/>
  <c r="AW885" i="12" s="1"/>
  <c r="W885" i="12"/>
  <c r="AE885" i="12" s="1"/>
  <c r="AU885" i="12" s="1"/>
  <c r="U878" i="12"/>
  <c r="AD878" i="12" s="1"/>
  <c r="Y878" i="12"/>
  <c r="AF878" i="12" s="1"/>
  <c r="AV878" i="12" s="1"/>
  <c r="M878" i="12"/>
  <c r="BG878" i="12" s="1"/>
  <c r="W878" i="12"/>
  <c r="AE878" i="12" s="1"/>
  <c r="AU878" i="12" s="1"/>
  <c r="AA878" i="12"/>
  <c r="AG878" i="12" s="1"/>
  <c r="AW878" i="12" s="1"/>
  <c r="U874" i="12"/>
  <c r="AD874" i="12" s="1"/>
  <c r="Y874" i="12"/>
  <c r="AF874" i="12" s="1"/>
  <c r="AV874" i="12" s="1"/>
  <c r="M874" i="12"/>
  <c r="BG874" i="12" s="1"/>
  <c r="W874" i="12"/>
  <c r="AE874" i="12" s="1"/>
  <c r="AU874" i="12" s="1"/>
  <c r="AA874" i="12"/>
  <c r="AG874" i="12" s="1"/>
  <c r="AW874" i="12" s="1"/>
  <c r="M869" i="12"/>
  <c r="BG869" i="12" s="1"/>
  <c r="Y869" i="12"/>
  <c r="AF869" i="12" s="1"/>
  <c r="AV869" i="12" s="1"/>
  <c r="U869" i="12"/>
  <c r="AD869" i="12" s="1"/>
  <c r="AA869" i="12"/>
  <c r="AG869" i="12" s="1"/>
  <c r="AW869" i="12" s="1"/>
  <c r="W869" i="12"/>
  <c r="AE869" i="12" s="1"/>
  <c r="AU869" i="12" s="1"/>
  <c r="M863" i="12"/>
  <c r="BG863" i="12" s="1"/>
  <c r="Y863" i="12"/>
  <c r="AF863" i="12" s="1"/>
  <c r="AV863" i="12" s="1"/>
  <c r="U863" i="12"/>
  <c r="AD863" i="12" s="1"/>
  <c r="AA863" i="12"/>
  <c r="AG863" i="12" s="1"/>
  <c r="AW863" i="12" s="1"/>
  <c r="W863" i="12"/>
  <c r="AE863" i="12" s="1"/>
  <c r="AU863" i="12" s="1"/>
  <c r="M861" i="12"/>
  <c r="BG861" i="12" s="1"/>
  <c r="Y861" i="12"/>
  <c r="AF861" i="12" s="1"/>
  <c r="AV861" i="12" s="1"/>
  <c r="U861" i="12"/>
  <c r="AD861" i="12" s="1"/>
  <c r="AA861" i="12"/>
  <c r="AG861" i="12" s="1"/>
  <c r="AW861" i="12" s="1"/>
  <c r="W861" i="12"/>
  <c r="AE861" i="12" s="1"/>
  <c r="AU861" i="12" s="1"/>
  <c r="M859" i="12"/>
  <c r="BG859" i="12" s="1"/>
  <c r="Y859" i="12"/>
  <c r="AF859" i="12" s="1"/>
  <c r="AV859" i="12" s="1"/>
  <c r="U859" i="12"/>
  <c r="AD859" i="12" s="1"/>
  <c r="AA859" i="12"/>
  <c r="AG859" i="12" s="1"/>
  <c r="AW859" i="12" s="1"/>
  <c r="W859" i="12"/>
  <c r="AE859" i="12" s="1"/>
  <c r="AU859" i="12" s="1"/>
  <c r="U854" i="12"/>
  <c r="AD854" i="12" s="1"/>
  <c r="Y854" i="12"/>
  <c r="AF854" i="12" s="1"/>
  <c r="AV854" i="12" s="1"/>
  <c r="M854" i="12"/>
  <c r="BG854" i="12" s="1"/>
  <c r="W854" i="12"/>
  <c r="AE854" i="12" s="1"/>
  <c r="AU854" i="12" s="1"/>
  <c r="AA854" i="12"/>
  <c r="AG854" i="12" s="1"/>
  <c r="AW854" i="12" s="1"/>
  <c r="M852" i="12"/>
  <c r="BG852" i="12" s="1"/>
  <c r="W852" i="12"/>
  <c r="AE852" i="12" s="1"/>
  <c r="AU852" i="12" s="1"/>
  <c r="AA852" i="12"/>
  <c r="AG852" i="12" s="1"/>
  <c r="AW852" i="12" s="1"/>
  <c r="U852" i="12"/>
  <c r="AD852" i="12" s="1"/>
  <c r="Y852" i="12"/>
  <c r="AF852" i="12" s="1"/>
  <c r="AV852" i="12" s="1"/>
  <c r="M850" i="12"/>
  <c r="BG850" i="12" s="1"/>
  <c r="AA850" i="12"/>
  <c r="AG850" i="12" s="1"/>
  <c r="AW850" i="12" s="1"/>
  <c r="W850" i="12"/>
  <c r="AE850" i="12" s="1"/>
  <c r="AU850" i="12" s="1"/>
  <c r="Y850" i="12"/>
  <c r="AF850" i="12" s="1"/>
  <c r="AV850" i="12" s="1"/>
  <c r="U850" i="12"/>
  <c r="AD850" i="12" s="1"/>
  <c r="M843" i="12"/>
  <c r="BG843" i="12" s="1"/>
  <c r="Y843" i="12"/>
  <c r="AF843" i="12" s="1"/>
  <c r="AV843" i="12" s="1"/>
  <c r="U843" i="12"/>
  <c r="AD843" i="12" s="1"/>
  <c r="AA843" i="12"/>
  <c r="AG843" i="12" s="1"/>
  <c r="AW843" i="12" s="1"/>
  <c r="W843" i="12"/>
  <c r="AE843" i="12" s="1"/>
  <c r="AU843" i="12" s="1"/>
  <c r="M834" i="12"/>
  <c r="BG834" i="12" s="1"/>
  <c r="W834" i="12"/>
  <c r="AE834" i="12" s="1"/>
  <c r="AU834" i="12" s="1"/>
  <c r="AA834" i="12"/>
  <c r="AG834" i="12" s="1"/>
  <c r="AW834" i="12" s="1"/>
  <c r="U834" i="12"/>
  <c r="AD834" i="12" s="1"/>
  <c r="Y834" i="12"/>
  <c r="AF834" i="12" s="1"/>
  <c r="AV834" i="12" s="1"/>
  <c r="M831" i="12"/>
  <c r="BG831" i="12" s="1"/>
  <c r="U831" i="12"/>
  <c r="AD831" i="12" s="1"/>
  <c r="W831" i="12"/>
  <c r="AE831" i="12" s="1"/>
  <c r="AU831" i="12" s="1"/>
  <c r="Y831" i="12"/>
  <c r="AF831" i="12" s="1"/>
  <c r="AV831" i="12" s="1"/>
  <c r="AA831" i="12"/>
  <c r="AG831" i="12" s="1"/>
  <c r="AW831" i="12" s="1"/>
  <c r="M801" i="12"/>
  <c r="BG801" i="12" s="1"/>
  <c r="Y801" i="12"/>
  <c r="AF801" i="12" s="1"/>
  <c r="AV801" i="12" s="1"/>
  <c r="U801" i="12"/>
  <c r="AD801" i="12" s="1"/>
  <c r="AA801" i="12"/>
  <c r="AG801" i="12" s="1"/>
  <c r="AW801" i="12" s="1"/>
  <c r="W801" i="12"/>
  <c r="AE801" i="12" s="1"/>
  <c r="AU801" i="12" s="1"/>
  <c r="M797" i="12"/>
  <c r="BG797" i="12" s="1"/>
  <c r="Y797" i="12"/>
  <c r="AF797" i="12" s="1"/>
  <c r="AV797" i="12" s="1"/>
  <c r="U797" i="12"/>
  <c r="AD797" i="12" s="1"/>
  <c r="AA797" i="12"/>
  <c r="AG797" i="12" s="1"/>
  <c r="AW797" i="12" s="1"/>
  <c r="W797" i="12"/>
  <c r="AE797" i="12" s="1"/>
  <c r="AU797" i="12" s="1"/>
  <c r="M789" i="12"/>
  <c r="BG789" i="12" s="1"/>
  <c r="Y789" i="12"/>
  <c r="AF789" i="12" s="1"/>
  <c r="AV789" i="12" s="1"/>
  <c r="U789" i="12"/>
  <c r="AD789" i="12" s="1"/>
  <c r="AA789" i="12"/>
  <c r="AG789" i="12" s="1"/>
  <c r="AW789" i="12" s="1"/>
  <c r="W789" i="12"/>
  <c r="AE789" i="12" s="1"/>
  <c r="AU789" i="12" s="1"/>
  <c r="M785" i="12"/>
  <c r="BG785" i="12" s="1"/>
  <c r="Y785" i="12"/>
  <c r="AF785" i="12" s="1"/>
  <c r="AV785" i="12" s="1"/>
  <c r="U785" i="12"/>
  <c r="AD785" i="12" s="1"/>
  <c r="AA785" i="12"/>
  <c r="AG785" i="12" s="1"/>
  <c r="AW785" i="12" s="1"/>
  <c r="W785" i="12"/>
  <c r="AE785" i="12" s="1"/>
  <c r="AU785" i="12" s="1"/>
  <c r="M781" i="12"/>
  <c r="BG781" i="12" s="1"/>
  <c r="Y781" i="12"/>
  <c r="AF781" i="12" s="1"/>
  <c r="AV781" i="12" s="1"/>
  <c r="U781" i="12"/>
  <c r="AD781" i="12" s="1"/>
  <c r="AA781" i="12"/>
  <c r="AG781" i="12" s="1"/>
  <c r="AW781" i="12" s="1"/>
  <c r="W781" i="12"/>
  <c r="AE781" i="12" s="1"/>
  <c r="AU781" i="12" s="1"/>
  <c r="U778" i="12"/>
  <c r="AD778" i="12" s="1"/>
  <c r="Y778" i="12"/>
  <c r="AF778" i="12" s="1"/>
  <c r="AV778" i="12" s="1"/>
  <c r="M778" i="12"/>
  <c r="BG778" i="12" s="1"/>
  <c r="W778" i="12"/>
  <c r="AE778" i="12" s="1"/>
  <c r="AU778" i="12" s="1"/>
  <c r="AA778" i="12"/>
  <c r="AG778" i="12" s="1"/>
  <c r="AW778" i="12" s="1"/>
  <c r="M767" i="12"/>
  <c r="BG767" i="12" s="1"/>
  <c r="U767" i="12"/>
  <c r="AD767" i="12" s="1"/>
  <c r="W767" i="12"/>
  <c r="AE767" i="12" s="1"/>
  <c r="AU767" i="12" s="1"/>
  <c r="Y767" i="12"/>
  <c r="AF767" i="12" s="1"/>
  <c r="AV767" i="12" s="1"/>
  <c r="AA767" i="12"/>
  <c r="AG767" i="12" s="1"/>
  <c r="AW767" i="12" s="1"/>
  <c r="M757" i="12"/>
  <c r="BG757" i="12" s="1"/>
  <c r="U757" i="12"/>
  <c r="AD757" i="12" s="1"/>
  <c r="W757" i="12"/>
  <c r="AE757" i="12" s="1"/>
  <c r="AU757" i="12" s="1"/>
  <c r="Y757" i="12"/>
  <c r="AF757" i="12" s="1"/>
  <c r="AV757" i="12" s="1"/>
  <c r="AA757" i="12"/>
  <c r="AG757" i="12" s="1"/>
  <c r="AW757" i="12" s="1"/>
  <c r="M748" i="12"/>
  <c r="BG748" i="12" s="1"/>
  <c r="AA748" i="12"/>
  <c r="AG748" i="12" s="1"/>
  <c r="AW748" i="12" s="1"/>
  <c r="W748" i="12"/>
  <c r="AE748" i="12" s="1"/>
  <c r="AU748" i="12" s="1"/>
  <c r="Y748" i="12"/>
  <c r="AF748" i="12" s="1"/>
  <c r="AV748" i="12" s="1"/>
  <c r="U748" i="12"/>
  <c r="AD748" i="12" s="1"/>
  <c r="M742" i="12"/>
  <c r="BG742" i="12" s="1"/>
  <c r="AA742" i="12"/>
  <c r="AG742" i="12" s="1"/>
  <c r="AW742" i="12" s="1"/>
  <c r="W742" i="12"/>
  <c r="AE742" i="12" s="1"/>
  <c r="AU742" i="12" s="1"/>
  <c r="Y742" i="12"/>
  <c r="AF742" i="12" s="1"/>
  <c r="AV742" i="12" s="1"/>
  <c r="U742" i="12"/>
  <c r="AD742" i="12" s="1"/>
  <c r="M735" i="12"/>
  <c r="BG735" i="12" s="1"/>
  <c r="U735" i="12"/>
  <c r="AD735" i="12" s="1"/>
  <c r="W735" i="12"/>
  <c r="AE735" i="12" s="1"/>
  <c r="AU735" i="12" s="1"/>
  <c r="Y735" i="12"/>
  <c r="AF735" i="12" s="1"/>
  <c r="AV735" i="12" s="1"/>
  <c r="AA735" i="12"/>
  <c r="AG735" i="12" s="1"/>
  <c r="AW735" i="12" s="1"/>
  <c r="M725" i="12"/>
  <c r="BG725" i="12" s="1"/>
  <c r="U725" i="12"/>
  <c r="AD725" i="12" s="1"/>
  <c r="W725" i="12"/>
  <c r="AE725" i="12" s="1"/>
  <c r="AU725" i="12" s="1"/>
  <c r="Y725" i="12"/>
  <c r="AF725" i="12" s="1"/>
  <c r="AV725" i="12" s="1"/>
  <c r="AA725" i="12"/>
  <c r="AG725" i="12" s="1"/>
  <c r="AW725" i="12" s="1"/>
  <c r="M716" i="12"/>
  <c r="BG716" i="12" s="1"/>
  <c r="AA716" i="12"/>
  <c r="AG716" i="12" s="1"/>
  <c r="AW716" i="12" s="1"/>
  <c r="W716" i="12"/>
  <c r="AE716" i="12" s="1"/>
  <c r="AU716" i="12" s="1"/>
  <c r="Y716" i="12"/>
  <c r="AF716" i="12" s="1"/>
  <c r="AV716" i="12" s="1"/>
  <c r="U716" i="12"/>
  <c r="AD716" i="12" s="1"/>
  <c r="M710" i="12"/>
  <c r="BG710" i="12" s="1"/>
  <c r="AA710" i="12"/>
  <c r="AG710" i="12" s="1"/>
  <c r="AW710" i="12" s="1"/>
  <c r="W710" i="12"/>
  <c r="AE710" i="12" s="1"/>
  <c r="AU710" i="12" s="1"/>
  <c r="Y710" i="12"/>
  <c r="AF710" i="12" s="1"/>
  <c r="AV710" i="12" s="1"/>
  <c r="U710" i="12"/>
  <c r="AD710" i="12" s="1"/>
  <c r="M703" i="12"/>
  <c r="BG703" i="12" s="1"/>
  <c r="U703" i="12"/>
  <c r="AD703" i="12" s="1"/>
  <c r="W703" i="12"/>
  <c r="AE703" i="12" s="1"/>
  <c r="AU703" i="12" s="1"/>
  <c r="Y703" i="12"/>
  <c r="AF703" i="12" s="1"/>
  <c r="AV703" i="12" s="1"/>
  <c r="AA703" i="12"/>
  <c r="AG703" i="12" s="1"/>
  <c r="AW703" i="12" s="1"/>
  <c r="M693" i="12"/>
  <c r="BG693" i="12" s="1"/>
  <c r="U693" i="12"/>
  <c r="AD693" i="12" s="1"/>
  <c r="W693" i="12"/>
  <c r="AE693" i="12" s="1"/>
  <c r="AU693" i="12" s="1"/>
  <c r="Y693" i="12"/>
  <c r="AF693" i="12" s="1"/>
  <c r="AV693" i="12" s="1"/>
  <c r="AA693" i="12"/>
  <c r="AG693" i="12" s="1"/>
  <c r="AW693" i="12" s="1"/>
  <c r="M682" i="12"/>
  <c r="BG682" i="12" s="1"/>
  <c r="U682" i="12"/>
  <c r="AD682" i="12" s="1"/>
  <c r="W682" i="12"/>
  <c r="AE682" i="12" s="1"/>
  <c r="AU682" i="12" s="1"/>
  <c r="Y682" i="12"/>
  <c r="AF682" i="12" s="1"/>
  <c r="AV682" i="12" s="1"/>
  <c r="AA682" i="12"/>
  <c r="AG682" i="12" s="1"/>
  <c r="AW682" i="12" s="1"/>
  <c r="M678" i="12"/>
  <c r="BG678" i="12" s="1"/>
  <c r="U678" i="12"/>
  <c r="AD678" i="12" s="1"/>
  <c r="W678" i="12"/>
  <c r="AE678" i="12" s="1"/>
  <c r="AU678" i="12" s="1"/>
  <c r="Y678" i="12"/>
  <c r="AF678" i="12" s="1"/>
  <c r="AV678" i="12" s="1"/>
  <c r="AA678" i="12"/>
  <c r="AG678" i="12" s="1"/>
  <c r="AW678" i="12" s="1"/>
  <c r="M675" i="12"/>
  <c r="BG675" i="12" s="1"/>
  <c r="W675" i="12"/>
  <c r="AE675" i="12" s="1"/>
  <c r="AU675" i="12" s="1"/>
  <c r="AA675" i="12"/>
  <c r="AG675" i="12" s="1"/>
  <c r="AW675" i="12" s="1"/>
  <c r="U675" i="12"/>
  <c r="AD675" i="12" s="1"/>
  <c r="Y675" i="12"/>
  <c r="AF675" i="12" s="1"/>
  <c r="AV675" i="12" s="1"/>
  <c r="M660" i="12"/>
  <c r="BG660" i="12" s="1"/>
  <c r="AA660" i="12"/>
  <c r="AG660" i="12" s="1"/>
  <c r="AW660" i="12" s="1"/>
  <c r="W660" i="12"/>
  <c r="AE660" i="12" s="1"/>
  <c r="AU660" i="12" s="1"/>
  <c r="Y660" i="12"/>
  <c r="AF660" i="12" s="1"/>
  <c r="AV660" i="12" s="1"/>
  <c r="U660" i="12"/>
  <c r="AD660" i="12" s="1"/>
  <c r="M658" i="12"/>
  <c r="BG658" i="12" s="1"/>
  <c r="Y658" i="12"/>
  <c r="AF658" i="12" s="1"/>
  <c r="AV658" i="12" s="1"/>
  <c r="U658" i="12"/>
  <c r="AD658" i="12" s="1"/>
  <c r="AA658" i="12"/>
  <c r="AG658" i="12" s="1"/>
  <c r="AW658" i="12" s="1"/>
  <c r="W658" i="12"/>
  <c r="AE658" i="12" s="1"/>
  <c r="AU658" i="12" s="1"/>
  <c r="M655" i="12"/>
  <c r="BG655" i="12" s="1"/>
  <c r="Y655" i="12"/>
  <c r="AF655" i="12" s="1"/>
  <c r="AV655" i="12" s="1"/>
  <c r="U655" i="12"/>
  <c r="AD655" i="12" s="1"/>
  <c r="AA655" i="12"/>
  <c r="AG655" i="12" s="1"/>
  <c r="AW655" i="12" s="1"/>
  <c r="W655" i="12"/>
  <c r="AE655" i="12" s="1"/>
  <c r="AU655" i="12" s="1"/>
  <c r="M645" i="12"/>
  <c r="BG645" i="12" s="1"/>
  <c r="Y645" i="12"/>
  <c r="AF645" i="12" s="1"/>
  <c r="AV645" i="12" s="1"/>
  <c r="U645" i="12"/>
  <c r="AD645" i="12" s="1"/>
  <c r="AA645" i="12"/>
  <c r="AG645" i="12" s="1"/>
  <c r="AW645" i="12" s="1"/>
  <c r="W645" i="12"/>
  <c r="AE645" i="12" s="1"/>
  <c r="AU645" i="12" s="1"/>
  <c r="M857" i="12"/>
  <c r="BG857" i="12" s="1"/>
  <c r="Y857" i="12"/>
  <c r="AF857" i="12" s="1"/>
  <c r="AV857" i="12" s="1"/>
  <c r="U857" i="12"/>
  <c r="AD857" i="12" s="1"/>
  <c r="AA857" i="12"/>
  <c r="AG857" i="12" s="1"/>
  <c r="AW857" i="12" s="1"/>
  <c r="W857" i="12"/>
  <c r="AE857" i="12" s="1"/>
  <c r="AU857" i="12" s="1"/>
  <c r="M855" i="12"/>
  <c r="BG855" i="12" s="1"/>
  <c r="Y855" i="12"/>
  <c r="AF855" i="12" s="1"/>
  <c r="AV855" i="12" s="1"/>
  <c r="U855" i="12"/>
  <c r="AD855" i="12" s="1"/>
  <c r="AA855" i="12"/>
  <c r="AG855" i="12" s="1"/>
  <c r="AW855" i="12" s="1"/>
  <c r="W855" i="12"/>
  <c r="AE855" i="12" s="1"/>
  <c r="AU855" i="12" s="1"/>
  <c r="M827" i="12"/>
  <c r="BG827" i="12" s="1"/>
  <c r="U827" i="12"/>
  <c r="AD827" i="12" s="1"/>
  <c r="W827" i="12"/>
  <c r="AE827" i="12" s="1"/>
  <c r="AU827" i="12" s="1"/>
  <c r="Y827" i="12"/>
  <c r="AF827" i="12" s="1"/>
  <c r="AV827" i="12" s="1"/>
  <c r="AA827" i="12"/>
  <c r="AG827" i="12" s="1"/>
  <c r="AW827" i="12" s="1"/>
  <c r="M825" i="12"/>
  <c r="BG825" i="12" s="1"/>
  <c r="Y825" i="12"/>
  <c r="AF825" i="12" s="1"/>
  <c r="AV825" i="12" s="1"/>
  <c r="U825" i="12"/>
  <c r="AD825" i="12" s="1"/>
  <c r="AA825" i="12"/>
  <c r="AG825" i="12" s="1"/>
  <c r="AW825" i="12" s="1"/>
  <c r="W825" i="12"/>
  <c r="AE825" i="12" s="1"/>
  <c r="AU825" i="12" s="1"/>
  <c r="M817" i="12"/>
  <c r="BG817" i="12" s="1"/>
  <c r="Y817" i="12"/>
  <c r="AF817" i="12" s="1"/>
  <c r="AV817" i="12" s="1"/>
  <c r="U817" i="12"/>
  <c r="AD817" i="12" s="1"/>
  <c r="AA817" i="12"/>
  <c r="AG817" i="12" s="1"/>
  <c r="AW817" i="12" s="1"/>
  <c r="W817" i="12"/>
  <c r="AE817" i="12" s="1"/>
  <c r="AU817" i="12" s="1"/>
  <c r="M812" i="12"/>
  <c r="BG812" i="12" s="1"/>
  <c r="W812" i="12"/>
  <c r="AE812" i="12" s="1"/>
  <c r="AU812" i="12" s="1"/>
  <c r="AA812" i="12"/>
  <c r="AG812" i="12" s="1"/>
  <c r="AW812" i="12" s="1"/>
  <c r="U812" i="12"/>
  <c r="AD812" i="12" s="1"/>
  <c r="Y812" i="12"/>
  <c r="AF812" i="12" s="1"/>
  <c r="AV812" i="12" s="1"/>
  <c r="M807" i="12"/>
  <c r="BG807" i="12" s="1"/>
  <c r="U807" i="12"/>
  <c r="AD807" i="12" s="1"/>
  <c r="W807" i="12"/>
  <c r="AE807" i="12" s="1"/>
  <c r="AU807" i="12" s="1"/>
  <c r="Y807" i="12"/>
  <c r="AF807" i="12" s="1"/>
  <c r="AV807" i="12" s="1"/>
  <c r="AA807" i="12"/>
  <c r="AG807" i="12" s="1"/>
  <c r="AW807" i="12" s="1"/>
  <c r="U802" i="12"/>
  <c r="AD802" i="12" s="1"/>
  <c r="Y802" i="12"/>
  <c r="AF802" i="12" s="1"/>
  <c r="AV802" i="12" s="1"/>
  <c r="M802" i="12"/>
  <c r="BG802" i="12" s="1"/>
  <c r="W802" i="12"/>
  <c r="AE802" i="12" s="1"/>
  <c r="AU802" i="12" s="1"/>
  <c r="AA802" i="12"/>
  <c r="AG802" i="12" s="1"/>
  <c r="AW802" i="12" s="1"/>
  <c r="M793" i="12"/>
  <c r="BG793" i="12" s="1"/>
  <c r="Y793" i="12"/>
  <c r="AF793" i="12" s="1"/>
  <c r="AV793" i="12" s="1"/>
  <c r="U793" i="12"/>
  <c r="AD793" i="12" s="1"/>
  <c r="AA793" i="12"/>
  <c r="AG793" i="12" s="1"/>
  <c r="AW793" i="12" s="1"/>
  <c r="W793" i="12"/>
  <c r="AE793" i="12" s="1"/>
  <c r="AU793" i="12" s="1"/>
  <c r="U786" i="12"/>
  <c r="AD786" i="12" s="1"/>
  <c r="Y786" i="12"/>
  <c r="AF786" i="12" s="1"/>
  <c r="AV786" i="12" s="1"/>
  <c r="M786" i="12"/>
  <c r="BG786" i="12" s="1"/>
  <c r="W786" i="12"/>
  <c r="AE786" i="12" s="1"/>
  <c r="AU786" i="12" s="1"/>
  <c r="AA786" i="12"/>
  <c r="AG786" i="12" s="1"/>
  <c r="AW786" i="12" s="1"/>
  <c r="M771" i="12"/>
  <c r="BG771" i="12" s="1"/>
  <c r="U771" i="12"/>
  <c r="AD771" i="12" s="1"/>
  <c r="W771" i="12"/>
  <c r="AE771" i="12" s="1"/>
  <c r="AU771" i="12" s="1"/>
  <c r="Y771" i="12"/>
  <c r="AF771" i="12" s="1"/>
  <c r="AV771" i="12" s="1"/>
  <c r="AA771" i="12"/>
  <c r="AG771" i="12" s="1"/>
  <c r="AW771" i="12" s="1"/>
  <c r="M764" i="12"/>
  <c r="BG764" i="12" s="1"/>
  <c r="AA764" i="12"/>
  <c r="AG764" i="12" s="1"/>
  <c r="AW764" i="12" s="1"/>
  <c r="W764" i="12"/>
  <c r="AE764" i="12" s="1"/>
  <c r="AU764" i="12" s="1"/>
  <c r="Y764" i="12"/>
  <c r="AF764" i="12" s="1"/>
  <c r="AV764" i="12" s="1"/>
  <c r="U764" i="12"/>
  <c r="AD764" i="12" s="1"/>
  <c r="M762" i="12"/>
  <c r="BG762" i="12" s="1"/>
  <c r="AA762" i="12"/>
  <c r="AG762" i="12" s="1"/>
  <c r="AW762" i="12" s="1"/>
  <c r="W762" i="12"/>
  <c r="AE762" i="12" s="1"/>
  <c r="AU762" i="12" s="1"/>
  <c r="Y762" i="12"/>
  <c r="AF762" i="12" s="1"/>
  <c r="AV762" i="12" s="1"/>
  <c r="U762" i="12"/>
  <c r="AD762" i="12" s="1"/>
  <c r="M755" i="12"/>
  <c r="BG755" i="12" s="1"/>
  <c r="U755" i="12"/>
  <c r="AD755" i="12" s="1"/>
  <c r="W755" i="12"/>
  <c r="AE755" i="12" s="1"/>
  <c r="AU755" i="12" s="1"/>
  <c r="Y755" i="12"/>
  <c r="AF755" i="12" s="1"/>
  <c r="AV755" i="12" s="1"/>
  <c r="AA755" i="12"/>
  <c r="AG755" i="12" s="1"/>
  <c r="AW755" i="12" s="1"/>
  <c r="M741" i="12"/>
  <c r="BG741" i="12" s="1"/>
  <c r="U741" i="12"/>
  <c r="AD741" i="12" s="1"/>
  <c r="W741" i="12"/>
  <c r="AE741" i="12" s="1"/>
  <c r="AU741" i="12" s="1"/>
  <c r="Y741" i="12"/>
  <c r="AF741" i="12" s="1"/>
  <c r="AV741" i="12" s="1"/>
  <c r="AA741" i="12"/>
  <c r="AG741" i="12" s="1"/>
  <c r="AW741" i="12" s="1"/>
  <c r="M732" i="12"/>
  <c r="BG732" i="12" s="1"/>
  <c r="AA732" i="12"/>
  <c r="AG732" i="12" s="1"/>
  <c r="AW732" i="12" s="1"/>
  <c r="W732" i="12"/>
  <c r="AE732" i="12" s="1"/>
  <c r="AU732" i="12" s="1"/>
  <c r="Y732" i="12"/>
  <c r="AF732" i="12" s="1"/>
  <c r="AV732" i="12" s="1"/>
  <c r="U732" i="12"/>
  <c r="AD732" i="12" s="1"/>
  <c r="M730" i="12"/>
  <c r="BG730" i="12" s="1"/>
  <c r="AA730" i="12"/>
  <c r="AG730" i="12" s="1"/>
  <c r="AW730" i="12" s="1"/>
  <c r="W730" i="12"/>
  <c r="AE730" i="12" s="1"/>
  <c r="AU730" i="12" s="1"/>
  <c r="Y730" i="12"/>
  <c r="AF730" i="12" s="1"/>
  <c r="AV730" i="12" s="1"/>
  <c r="U730" i="12"/>
  <c r="AD730" i="12" s="1"/>
  <c r="M723" i="12"/>
  <c r="BG723" i="12" s="1"/>
  <c r="U723" i="12"/>
  <c r="AD723" i="12" s="1"/>
  <c r="W723" i="12"/>
  <c r="AE723" i="12" s="1"/>
  <c r="AU723" i="12" s="1"/>
  <c r="Y723" i="12"/>
  <c r="AF723" i="12" s="1"/>
  <c r="AV723" i="12" s="1"/>
  <c r="AA723" i="12"/>
  <c r="AG723" i="12" s="1"/>
  <c r="AW723" i="12" s="1"/>
  <c r="M709" i="12"/>
  <c r="BG709" i="12" s="1"/>
  <c r="U709" i="12"/>
  <c r="AD709" i="12" s="1"/>
  <c r="W709" i="12"/>
  <c r="AE709" i="12" s="1"/>
  <c r="AU709" i="12" s="1"/>
  <c r="Y709" i="12"/>
  <c r="AF709" i="12" s="1"/>
  <c r="AV709" i="12" s="1"/>
  <c r="AA709" i="12"/>
  <c r="AG709" i="12" s="1"/>
  <c r="AW709" i="12" s="1"/>
  <c r="M700" i="12"/>
  <c r="BG700" i="12" s="1"/>
  <c r="AA700" i="12"/>
  <c r="AG700" i="12" s="1"/>
  <c r="AW700" i="12" s="1"/>
  <c r="W700" i="12"/>
  <c r="AE700" i="12" s="1"/>
  <c r="AU700" i="12" s="1"/>
  <c r="Y700" i="12"/>
  <c r="AF700" i="12" s="1"/>
  <c r="AV700" i="12" s="1"/>
  <c r="U700" i="12"/>
  <c r="AD700" i="12" s="1"/>
  <c r="M698" i="12"/>
  <c r="BG698" i="12" s="1"/>
  <c r="AA698" i="12"/>
  <c r="AG698" i="12" s="1"/>
  <c r="AW698" i="12" s="1"/>
  <c r="W698" i="12"/>
  <c r="AE698" i="12" s="1"/>
  <c r="AU698" i="12" s="1"/>
  <c r="Y698" i="12"/>
  <c r="AF698" i="12" s="1"/>
  <c r="AV698" i="12" s="1"/>
  <c r="U698" i="12"/>
  <c r="AD698" i="12" s="1"/>
  <c r="U691" i="12"/>
  <c r="AD691" i="12" s="1"/>
  <c r="Y691" i="12"/>
  <c r="AF691" i="12" s="1"/>
  <c r="AV691" i="12" s="1"/>
  <c r="M691" i="12"/>
  <c r="BG691" i="12" s="1"/>
  <c r="W691" i="12"/>
  <c r="AE691" i="12" s="1"/>
  <c r="AU691" i="12" s="1"/>
  <c r="AA691" i="12"/>
  <c r="AG691" i="12" s="1"/>
  <c r="AW691" i="12" s="1"/>
  <c r="M686" i="12"/>
  <c r="BG686" i="12" s="1"/>
  <c r="U686" i="12"/>
  <c r="AD686" i="12" s="1"/>
  <c r="W686" i="12"/>
  <c r="AE686" i="12" s="1"/>
  <c r="AU686" i="12" s="1"/>
  <c r="Y686" i="12"/>
  <c r="AF686" i="12" s="1"/>
  <c r="AV686" i="12" s="1"/>
  <c r="AA686" i="12"/>
  <c r="AG686" i="12" s="1"/>
  <c r="AW686" i="12" s="1"/>
  <c r="M679" i="12"/>
  <c r="BG679" i="12" s="1"/>
  <c r="W679" i="12"/>
  <c r="AE679" i="12" s="1"/>
  <c r="AU679" i="12" s="1"/>
  <c r="AA679" i="12"/>
  <c r="AG679" i="12" s="1"/>
  <c r="AW679" i="12" s="1"/>
  <c r="U679" i="12"/>
  <c r="AD679" i="12" s="1"/>
  <c r="Y679" i="12"/>
  <c r="AF679" i="12" s="1"/>
  <c r="AV679" i="12" s="1"/>
  <c r="M674" i="12"/>
  <c r="BG674" i="12" s="1"/>
  <c r="U674" i="12"/>
  <c r="AD674" i="12" s="1"/>
  <c r="W674" i="12"/>
  <c r="AE674" i="12" s="1"/>
  <c r="AU674" i="12" s="1"/>
  <c r="Y674" i="12"/>
  <c r="AF674" i="12" s="1"/>
  <c r="AV674" i="12" s="1"/>
  <c r="AA674" i="12"/>
  <c r="AG674" i="12" s="1"/>
  <c r="AW674" i="12" s="1"/>
  <c r="M664" i="12"/>
  <c r="BG664" i="12" s="1"/>
  <c r="Y664" i="12"/>
  <c r="AF664" i="12" s="1"/>
  <c r="AV664" i="12" s="1"/>
  <c r="U664" i="12"/>
  <c r="AD664" i="12" s="1"/>
  <c r="AA664" i="12"/>
  <c r="AG664" i="12" s="1"/>
  <c r="AW664" i="12" s="1"/>
  <c r="W664" i="12"/>
  <c r="AE664" i="12" s="1"/>
  <c r="AU664" i="12" s="1"/>
  <c r="M654" i="12"/>
  <c r="BG654" i="12" s="1"/>
  <c r="U654" i="12"/>
  <c r="AD654" i="12" s="1"/>
  <c r="W654" i="12"/>
  <c r="AE654" i="12" s="1"/>
  <c r="AU654" i="12" s="1"/>
  <c r="Y654" i="12"/>
  <c r="AF654" i="12" s="1"/>
  <c r="AV654" i="12" s="1"/>
  <c r="AA654" i="12"/>
  <c r="AG654" i="12" s="1"/>
  <c r="AW654" i="12" s="1"/>
  <c r="M643" i="12"/>
  <c r="BG643" i="12" s="1"/>
  <c r="Y643" i="12"/>
  <c r="AF643" i="12" s="1"/>
  <c r="AV643" i="12" s="1"/>
  <c r="U643" i="12"/>
  <c r="AD643" i="12" s="1"/>
  <c r="AA643" i="12"/>
  <c r="AG643" i="12" s="1"/>
  <c r="AW643" i="12" s="1"/>
  <c r="W643" i="12"/>
  <c r="AE643" i="12" s="1"/>
  <c r="AU643" i="12" s="1"/>
  <c r="M635" i="12"/>
  <c r="BG635" i="12" s="1"/>
  <c r="Y635" i="12"/>
  <c r="AF635" i="12" s="1"/>
  <c r="AV635" i="12" s="1"/>
  <c r="U635" i="12"/>
  <c r="AD635" i="12" s="1"/>
  <c r="AA635" i="12"/>
  <c r="AG635" i="12" s="1"/>
  <c r="AW635" i="12" s="1"/>
  <c r="W635" i="12"/>
  <c r="AE635" i="12" s="1"/>
  <c r="AU635" i="12" s="1"/>
  <c r="M628" i="12"/>
  <c r="BG628" i="12" s="1"/>
  <c r="W628" i="12"/>
  <c r="AE628" i="12" s="1"/>
  <c r="AU628" i="12" s="1"/>
  <c r="AA628" i="12"/>
  <c r="AG628" i="12" s="1"/>
  <c r="AW628" i="12" s="1"/>
  <c r="U628" i="12"/>
  <c r="AD628" i="12" s="1"/>
  <c r="Y628" i="12"/>
  <c r="AF628" i="12" s="1"/>
  <c r="AV628" i="12" s="1"/>
  <c r="M619" i="12"/>
  <c r="BG619" i="12" s="1"/>
  <c r="Y619" i="12"/>
  <c r="AF619" i="12" s="1"/>
  <c r="AV619" i="12" s="1"/>
  <c r="U619" i="12"/>
  <c r="AD619" i="12" s="1"/>
  <c r="AA619" i="12"/>
  <c r="AG619" i="12" s="1"/>
  <c r="AW619" i="12" s="1"/>
  <c r="W619" i="12"/>
  <c r="AE619" i="12" s="1"/>
  <c r="AU619" i="12" s="1"/>
  <c r="M610" i="12"/>
  <c r="BG610" i="12" s="1"/>
  <c r="U610" i="12"/>
  <c r="AD610" i="12" s="1"/>
  <c r="W610" i="12"/>
  <c r="AE610" i="12" s="1"/>
  <c r="AU610" i="12" s="1"/>
  <c r="Y610" i="12"/>
  <c r="AF610" i="12" s="1"/>
  <c r="AV610" i="12" s="1"/>
  <c r="AA610" i="12"/>
  <c r="AG610" i="12" s="1"/>
  <c r="AW610" i="12" s="1"/>
  <c r="M597" i="12"/>
  <c r="BG597" i="12" s="1"/>
  <c r="AA597" i="12"/>
  <c r="AG597" i="12" s="1"/>
  <c r="AW597" i="12" s="1"/>
  <c r="W597" i="12"/>
  <c r="AE597" i="12" s="1"/>
  <c r="AU597" i="12" s="1"/>
  <c r="Y597" i="12"/>
  <c r="AF597" i="12" s="1"/>
  <c r="AV597" i="12" s="1"/>
  <c r="U597" i="12"/>
  <c r="AD597" i="12" s="1"/>
  <c r="M594" i="12"/>
  <c r="BG594" i="12" s="1"/>
  <c r="W594" i="12"/>
  <c r="AE594" i="12" s="1"/>
  <c r="AU594" i="12" s="1"/>
  <c r="AA594" i="12"/>
  <c r="AG594" i="12" s="1"/>
  <c r="AW594" i="12" s="1"/>
  <c r="U594" i="12"/>
  <c r="AD594" i="12" s="1"/>
  <c r="Y594" i="12"/>
  <c r="AF594" i="12" s="1"/>
  <c r="AV594" i="12" s="1"/>
  <c r="M579" i="12"/>
  <c r="BG579" i="12" s="1"/>
  <c r="U579" i="12"/>
  <c r="AD579" i="12" s="1"/>
  <c r="W579" i="12"/>
  <c r="AE579" i="12" s="1"/>
  <c r="AU579" i="12" s="1"/>
  <c r="Y579" i="12"/>
  <c r="AF579" i="12" s="1"/>
  <c r="AV579" i="12" s="1"/>
  <c r="AA579" i="12"/>
  <c r="AG579" i="12" s="1"/>
  <c r="AW579" i="12" s="1"/>
  <c r="M565" i="12"/>
  <c r="BG565" i="12" s="1"/>
  <c r="AA565" i="12"/>
  <c r="AG565" i="12" s="1"/>
  <c r="AW565" i="12" s="1"/>
  <c r="W565" i="12"/>
  <c r="AE565" i="12" s="1"/>
  <c r="AU565" i="12" s="1"/>
  <c r="Y565" i="12"/>
  <c r="AF565" i="12" s="1"/>
  <c r="AV565" i="12" s="1"/>
  <c r="U565" i="12"/>
  <c r="AD565" i="12" s="1"/>
  <c r="M562" i="12"/>
  <c r="BG562" i="12" s="1"/>
  <c r="W562" i="12"/>
  <c r="AE562" i="12" s="1"/>
  <c r="AU562" i="12" s="1"/>
  <c r="AA562" i="12"/>
  <c r="AG562" i="12" s="1"/>
  <c r="AW562" i="12" s="1"/>
  <c r="U562" i="12"/>
  <c r="AD562" i="12" s="1"/>
  <c r="Y562" i="12"/>
  <c r="AF562" i="12" s="1"/>
  <c r="AV562" i="12" s="1"/>
  <c r="M553" i="12"/>
  <c r="BG553" i="12" s="1"/>
  <c r="U553" i="12"/>
  <c r="AD553" i="12" s="1"/>
  <c r="W553" i="12"/>
  <c r="AE553" i="12" s="1"/>
  <c r="AU553" i="12" s="1"/>
  <c r="Y553" i="12"/>
  <c r="AF553" i="12" s="1"/>
  <c r="AV553" i="12" s="1"/>
  <c r="AA553" i="12"/>
  <c r="AG553" i="12" s="1"/>
  <c r="AW553" i="12" s="1"/>
  <c r="M544" i="12"/>
  <c r="BG544" i="12" s="1"/>
  <c r="AA544" i="12"/>
  <c r="AG544" i="12" s="1"/>
  <c r="AW544" i="12" s="1"/>
  <c r="W544" i="12"/>
  <c r="AE544" i="12" s="1"/>
  <c r="AU544" i="12" s="1"/>
  <c r="Y544" i="12"/>
  <c r="AF544" i="12" s="1"/>
  <c r="AV544" i="12" s="1"/>
  <c r="U544" i="12"/>
  <c r="AD544" i="12" s="1"/>
  <c r="M537" i="12"/>
  <c r="BG537" i="12" s="1"/>
  <c r="U537" i="12"/>
  <c r="AD537" i="12" s="1"/>
  <c r="W537" i="12"/>
  <c r="AE537" i="12" s="1"/>
  <c r="AU537" i="12" s="1"/>
  <c r="Y537" i="12"/>
  <c r="AF537" i="12" s="1"/>
  <c r="AV537" i="12" s="1"/>
  <c r="AA537" i="12"/>
  <c r="AG537" i="12" s="1"/>
  <c r="AW537" i="12" s="1"/>
  <c r="M525" i="12"/>
  <c r="BG525" i="12" s="1"/>
  <c r="AA525" i="12"/>
  <c r="AG525" i="12" s="1"/>
  <c r="AW525" i="12" s="1"/>
  <c r="W525" i="12"/>
  <c r="AE525" i="12" s="1"/>
  <c r="AU525" i="12" s="1"/>
  <c r="Y525" i="12"/>
  <c r="AF525" i="12" s="1"/>
  <c r="AV525" i="12" s="1"/>
  <c r="U525" i="12"/>
  <c r="AD525" i="12" s="1"/>
  <c r="M522" i="12"/>
  <c r="BG522" i="12" s="1"/>
  <c r="W522" i="12"/>
  <c r="AE522" i="12" s="1"/>
  <c r="AU522" i="12" s="1"/>
  <c r="AA522" i="12"/>
  <c r="AG522" i="12" s="1"/>
  <c r="AW522" i="12" s="1"/>
  <c r="U522" i="12"/>
  <c r="AD522" i="12" s="1"/>
  <c r="Y522" i="12"/>
  <c r="AF522" i="12" s="1"/>
  <c r="AV522" i="12" s="1"/>
  <c r="M507" i="12"/>
  <c r="BG507" i="12" s="1"/>
  <c r="U507" i="12"/>
  <c r="AD507" i="12" s="1"/>
  <c r="W507" i="12"/>
  <c r="AE507" i="12" s="1"/>
  <c r="AU507" i="12" s="1"/>
  <c r="Y507" i="12"/>
  <c r="AF507" i="12" s="1"/>
  <c r="AV507" i="12" s="1"/>
  <c r="AA507" i="12"/>
  <c r="AG507" i="12" s="1"/>
  <c r="AW507" i="12" s="1"/>
  <c r="W616" i="12"/>
  <c r="AE616" i="12" s="1"/>
  <c r="AU616" i="12" s="1"/>
  <c r="Y616" i="12"/>
  <c r="AF616" i="12" s="1"/>
  <c r="AV616" i="12" s="1"/>
  <c r="AA616" i="12"/>
  <c r="AG616" i="12" s="1"/>
  <c r="AW616" i="12" s="1"/>
  <c r="M616" i="12"/>
  <c r="BG616" i="12" s="1"/>
  <c r="U616" i="12"/>
  <c r="AD616" i="12" s="1"/>
  <c r="M606" i="12"/>
  <c r="BG606" i="12" s="1"/>
  <c r="U606" i="12"/>
  <c r="AD606" i="12" s="1"/>
  <c r="W606" i="12"/>
  <c r="AE606" i="12" s="1"/>
  <c r="AU606" i="12" s="1"/>
  <c r="Y606" i="12"/>
  <c r="AF606" i="12" s="1"/>
  <c r="AV606" i="12" s="1"/>
  <c r="AA606" i="12"/>
  <c r="AG606" i="12" s="1"/>
  <c r="AW606" i="12" s="1"/>
  <c r="M599" i="12"/>
  <c r="BG599" i="12" s="1"/>
  <c r="U599" i="12"/>
  <c r="AD599" i="12" s="1"/>
  <c r="W599" i="12"/>
  <c r="AE599" i="12" s="1"/>
  <c r="AU599" i="12" s="1"/>
  <c r="Y599" i="12"/>
  <c r="AF599" i="12" s="1"/>
  <c r="AV599" i="12" s="1"/>
  <c r="AA599" i="12"/>
  <c r="AG599" i="12" s="1"/>
  <c r="AW599" i="12" s="1"/>
  <c r="U592" i="12"/>
  <c r="AD592" i="12" s="1"/>
  <c r="Y592" i="12"/>
  <c r="AF592" i="12" s="1"/>
  <c r="AV592" i="12" s="1"/>
  <c r="M592" i="12"/>
  <c r="BG592" i="12" s="1"/>
  <c r="W592" i="12"/>
  <c r="AE592" i="12" s="1"/>
  <c r="AU592" i="12" s="1"/>
  <c r="AA592" i="12"/>
  <c r="AG592" i="12" s="1"/>
  <c r="AW592" i="12" s="1"/>
  <c r="U582" i="12"/>
  <c r="AD582" i="12" s="1"/>
  <c r="Y582" i="12"/>
  <c r="AF582" i="12" s="1"/>
  <c r="AV582" i="12" s="1"/>
  <c r="M582" i="12"/>
  <c r="BG582" i="12" s="1"/>
  <c r="W582" i="12"/>
  <c r="AE582" i="12" s="1"/>
  <c r="AU582" i="12" s="1"/>
  <c r="AA582" i="12"/>
  <c r="AG582" i="12" s="1"/>
  <c r="AW582" i="12" s="1"/>
  <c r="M577" i="12"/>
  <c r="BG577" i="12" s="1"/>
  <c r="AA577" i="12"/>
  <c r="AG577" i="12" s="1"/>
  <c r="AW577" i="12" s="1"/>
  <c r="W577" i="12"/>
  <c r="AE577" i="12" s="1"/>
  <c r="AU577" i="12" s="1"/>
  <c r="Y577" i="12"/>
  <c r="AF577" i="12" s="1"/>
  <c r="AV577" i="12" s="1"/>
  <c r="U577" i="12"/>
  <c r="AD577" i="12" s="1"/>
  <c r="M567" i="12"/>
  <c r="BG567" i="12" s="1"/>
  <c r="U567" i="12"/>
  <c r="AD567" i="12" s="1"/>
  <c r="W567" i="12"/>
  <c r="AE567" i="12" s="1"/>
  <c r="AU567" i="12" s="1"/>
  <c r="Y567" i="12"/>
  <c r="AF567" i="12" s="1"/>
  <c r="AV567" i="12" s="1"/>
  <c r="AA567" i="12"/>
  <c r="AG567" i="12" s="1"/>
  <c r="AW567" i="12" s="1"/>
  <c r="U560" i="12"/>
  <c r="AD560" i="12" s="1"/>
  <c r="Y560" i="12"/>
  <c r="AF560" i="12" s="1"/>
  <c r="AV560" i="12" s="1"/>
  <c r="M560" i="12"/>
  <c r="BG560" i="12" s="1"/>
  <c r="W560" i="12"/>
  <c r="AE560" i="12" s="1"/>
  <c r="AU560" i="12" s="1"/>
  <c r="AA560" i="12"/>
  <c r="AG560" i="12" s="1"/>
  <c r="AW560" i="12" s="1"/>
  <c r="M555" i="12"/>
  <c r="BG555" i="12" s="1"/>
  <c r="U555" i="12"/>
  <c r="AD555" i="12" s="1"/>
  <c r="W555" i="12"/>
  <c r="AE555" i="12" s="1"/>
  <c r="AU555" i="12" s="1"/>
  <c r="Y555" i="12"/>
  <c r="AF555" i="12" s="1"/>
  <c r="AV555" i="12" s="1"/>
  <c r="AA555" i="12"/>
  <c r="AG555" i="12" s="1"/>
  <c r="AW555" i="12" s="1"/>
  <c r="M546" i="12"/>
  <c r="BG546" i="12" s="1"/>
  <c r="AA546" i="12"/>
  <c r="AG546" i="12" s="1"/>
  <c r="AW546" i="12" s="1"/>
  <c r="W546" i="12"/>
  <c r="AE546" i="12" s="1"/>
  <c r="AU546" i="12" s="1"/>
  <c r="Y546" i="12"/>
  <c r="AF546" i="12" s="1"/>
  <c r="AV546" i="12" s="1"/>
  <c r="U546" i="12"/>
  <c r="AD546" i="12" s="1"/>
  <c r="M539" i="12"/>
  <c r="BG539" i="12" s="1"/>
  <c r="U539" i="12"/>
  <c r="AD539" i="12" s="1"/>
  <c r="W539" i="12"/>
  <c r="AE539" i="12" s="1"/>
  <c r="AU539" i="12" s="1"/>
  <c r="Y539" i="12"/>
  <c r="AF539" i="12" s="1"/>
  <c r="AV539" i="12" s="1"/>
  <c r="AA539" i="12"/>
  <c r="AG539" i="12" s="1"/>
  <c r="AW539" i="12" s="1"/>
  <c r="M527" i="12"/>
  <c r="BG527" i="12" s="1"/>
  <c r="U527" i="12"/>
  <c r="AD527" i="12" s="1"/>
  <c r="W527" i="12"/>
  <c r="AE527" i="12" s="1"/>
  <c r="AU527" i="12" s="1"/>
  <c r="Y527" i="12"/>
  <c r="AF527" i="12" s="1"/>
  <c r="AV527" i="12" s="1"/>
  <c r="AA527" i="12"/>
  <c r="AG527" i="12" s="1"/>
  <c r="AW527" i="12" s="1"/>
  <c r="M520" i="12"/>
  <c r="BG520" i="12" s="1"/>
  <c r="W520" i="12"/>
  <c r="AE520" i="12" s="1"/>
  <c r="AU520" i="12" s="1"/>
  <c r="AA520" i="12"/>
  <c r="AG520" i="12" s="1"/>
  <c r="AW520" i="12" s="1"/>
  <c r="U520" i="12"/>
  <c r="AD520" i="12" s="1"/>
  <c r="Y520" i="12"/>
  <c r="AF520" i="12" s="1"/>
  <c r="AV520" i="12" s="1"/>
  <c r="U510" i="12"/>
  <c r="AD510" i="12" s="1"/>
  <c r="Y510" i="12"/>
  <c r="AF510" i="12" s="1"/>
  <c r="AV510" i="12" s="1"/>
  <c r="M510" i="12"/>
  <c r="BG510" i="12" s="1"/>
  <c r="W510" i="12"/>
  <c r="AE510" i="12" s="1"/>
  <c r="AU510" i="12" s="1"/>
  <c r="AA510" i="12"/>
  <c r="AG510" i="12" s="1"/>
  <c r="AW510" i="12" s="1"/>
  <c r="M505" i="12"/>
  <c r="BG505" i="12" s="1"/>
  <c r="Y505" i="12"/>
  <c r="AF505" i="12" s="1"/>
  <c r="AV505" i="12" s="1"/>
  <c r="U505" i="12"/>
  <c r="AD505" i="12" s="1"/>
  <c r="AA505" i="12"/>
  <c r="AG505" i="12" s="1"/>
  <c r="AW505" i="12" s="1"/>
  <c r="W505" i="12"/>
  <c r="AE505" i="12" s="1"/>
  <c r="AU505" i="12" s="1"/>
  <c r="M494" i="12"/>
  <c r="BG494" i="12" s="1"/>
  <c r="U494" i="12"/>
  <c r="AD494" i="12" s="1"/>
  <c r="W494" i="12"/>
  <c r="AE494" i="12" s="1"/>
  <c r="AU494" i="12" s="1"/>
  <c r="Y494" i="12"/>
  <c r="AF494" i="12" s="1"/>
  <c r="AV494" i="12" s="1"/>
  <c r="AA494" i="12"/>
  <c r="AG494" i="12" s="1"/>
  <c r="AW494" i="12" s="1"/>
  <c r="M486" i="12"/>
  <c r="BG486" i="12" s="1"/>
  <c r="U486" i="12"/>
  <c r="AD486" i="12" s="1"/>
  <c r="W486" i="12"/>
  <c r="AE486" i="12" s="1"/>
  <c r="AU486" i="12" s="1"/>
  <c r="Y486" i="12"/>
  <c r="AF486" i="12" s="1"/>
  <c r="AV486" i="12" s="1"/>
  <c r="AA486" i="12"/>
  <c r="AG486" i="12" s="1"/>
  <c r="AW486" i="12" s="1"/>
  <c r="M478" i="12"/>
  <c r="BG478" i="12" s="1"/>
  <c r="Y478" i="12"/>
  <c r="AF478" i="12" s="1"/>
  <c r="AV478" i="12" s="1"/>
  <c r="U478" i="12"/>
  <c r="AD478" i="12" s="1"/>
  <c r="AA478" i="12"/>
  <c r="AG478" i="12" s="1"/>
  <c r="AW478" i="12" s="1"/>
  <c r="W478" i="12"/>
  <c r="AE478" i="12" s="1"/>
  <c r="AU478" i="12" s="1"/>
  <c r="M470" i="12"/>
  <c r="BG470" i="12" s="1"/>
  <c r="AA470" i="12"/>
  <c r="AG470" i="12" s="1"/>
  <c r="AW470" i="12" s="1"/>
  <c r="W470" i="12"/>
  <c r="AE470" i="12" s="1"/>
  <c r="AU470" i="12" s="1"/>
  <c r="Y470" i="12"/>
  <c r="AF470" i="12" s="1"/>
  <c r="AV470" i="12" s="1"/>
  <c r="U470" i="12"/>
  <c r="AD470" i="12" s="1"/>
  <c r="M462" i="12"/>
  <c r="BG462" i="12" s="1"/>
  <c r="AA462" i="12"/>
  <c r="AG462" i="12" s="1"/>
  <c r="AW462" i="12" s="1"/>
  <c r="W462" i="12"/>
  <c r="AE462" i="12" s="1"/>
  <c r="AU462" i="12" s="1"/>
  <c r="Y462" i="12"/>
  <c r="AF462" i="12" s="1"/>
  <c r="AV462" i="12" s="1"/>
  <c r="U462" i="12"/>
  <c r="AD462" i="12" s="1"/>
  <c r="M454" i="12"/>
  <c r="BG454" i="12" s="1"/>
  <c r="U454" i="12"/>
  <c r="AD454" i="12" s="1"/>
  <c r="W454" i="12"/>
  <c r="AE454" i="12" s="1"/>
  <c r="AU454" i="12" s="1"/>
  <c r="Y454" i="12"/>
  <c r="AF454" i="12" s="1"/>
  <c r="AV454" i="12" s="1"/>
  <c r="AA454" i="12"/>
  <c r="AG454" i="12" s="1"/>
  <c r="AW454" i="12" s="1"/>
  <c r="M446" i="12"/>
  <c r="BG446" i="12" s="1"/>
  <c r="U446" i="12"/>
  <c r="AD446" i="12" s="1"/>
  <c r="W446" i="12"/>
  <c r="AE446" i="12" s="1"/>
  <c r="AU446" i="12" s="1"/>
  <c r="Y446" i="12"/>
  <c r="AF446" i="12" s="1"/>
  <c r="AV446" i="12" s="1"/>
  <c r="AA446" i="12"/>
  <c r="AG446" i="12" s="1"/>
  <c r="AW446" i="12" s="1"/>
  <c r="M438" i="12"/>
  <c r="BG438" i="12" s="1"/>
  <c r="U438" i="12"/>
  <c r="AD438" i="12" s="1"/>
  <c r="W438" i="12"/>
  <c r="AE438" i="12" s="1"/>
  <c r="AU438" i="12" s="1"/>
  <c r="Y438" i="12"/>
  <c r="AF438" i="12" s="1"/>
  <c r="AV438" i="12" s="1"/>
  <c r="AA438" i="12"/>
  <c r="AG438" i="12" s="1"/>
  <c r="AW438" i="12" s="1"/>
  <c r="M430" i="12"/>
  <c r="BG430" i="12" s="1"/>
  <c r="U430" i="12"/>
  <c r="AD430" i="12" s="1"/>
  <c r="W430" i="12"/>
  <c r="AE430" i="12" s="1"/>
  <c r="AU430" i="12" s="1"/>
  <c r="Y430" i="12"/>
  <c r="AF430" i="12" s="1"/>
  <c r="AV430" i="12" s="1"/>
  <c r="AA430" i="12"/>
  <c r="AG430" i="12" s="1"/>
  <c r="AW430" i="12" s="1"/>
  <c r="M421" i="12"/>
  <c r="BG421" i="12" s="1"/>
  <c r="Y421" i="12"/>
  <c r="AF421" i="12" s="1"/>
  <c r="AV421" i="12" s="1"/>
  <c r="U421" i="12"/>
  <c r="AD421" i="12" s="1"/>
  <c r="AA421" i="12"/>
  <c r="AG421" i="12" s="1"/>
  <c r="AW421" i="12" s="1"/>
  <c r="W421" i="12"/>
  <c r="AE421" i="12" s="1"/>
  <c r="AU421" i="12" s="1"/>
  <c r="M413" i="12"/>
  <c r="BG413" i="12" s="1"/>
  <c r="Y413" i="12"/>
  <c r="AF413" i="12" s="1"/>
  <c r="AV413" i="12" s="1"/>
  <c r="U413" i="12"/>
  <c r="AD413" i="12" s="1"/>
  <c r="AA413" i="12"/>
  <c r="AG413" i="12" s="1"/>
  <c r="AW413" i="12" s="1"/>
  <c r="W413" i="12"/>
  <c r="AE413" i="12" s="1"/>
  <c r="AU413" i="12" s="1"/>
  <c r="M409" i="12"/>
  <c r="BG409" i="12" s="1"/>
  <c r="AA409" i="12"/>
  <c r="AG409" i="12" s="1"/>
  <c r="AW409" i="12" s="1"/>
  <c r="W409" i="12"/>
  <c r="AE409" i="12" s="1"/>
  <c r="AU409" i="12" s="1"/>
  <c r="Y409" i="12"/>
  <c r="AF409" i="12" s="1"/>
  <c r="AV409" i="12" s="1"/>
  <c r="U409" i="12"/>
  <c r="AD409" i="12" s="1"/>
  <c r="U400" i="12"/>
  <c r="AD400" i="12" s="1"/>
  <c r="Y400" i="12"/>
  <c r="AF400" i="12" s="1"/>
  <c r="AV400" i="12" s="1"/>
  <c r="M400" i="12"/>
  <c r="BG400" i="12" s="1"/>
  <c r="W400" i="12"/>
  <c r="AE400" i="12" s="1"/>
  <c r="AU400" i="12" s="1"/>
  <c r="AA400" i="12"/>
  <c r="AG400" i="12" s="1"/>
  <c r="AW400" i="12" s="1"/>
  <c r="M393" i="12"/>
  <c r="BG393" i="12" s="1"/>
  <c r="AA393" i="12"/>
  <c r="AG393" i="12" s="1"/>
  <c r="AW393" i="12" s="1"/>
  <c r="W393" i="12"/>
  <c r="AE393" i="12" s="1"/>
  <c r="AU393" i="12" s="1"/>
  <c r="Y393" i="12"/>
  <c r="AF393" i="12" s="1"/>
  <c r="AV393" i="12" s="1"/>
  <c r="U393" i="12"/>
  <c r="AD393" i="12" s="1"/>
  <c r="U384" i="12"/>
  <c r="AD384" i="12" s="1"/>
  <c r="Y384" i="12"/>
  <c r="AF384" i="12" s="1"/>
  <c r="AV384" i="12" s="1"/>
  <c r="M384" i="12"/>
  <c r="BG384" i="12" s="1"/>
  <c r="W384" i="12"/>
  <c r="AE384" i="12" s="1"/>
  <c r="AU384" i="12" s="1"/>
  <c r="AA384" i="12"/>
  <c r="AG384" i="12" s="1"/>
  <c r="AW384" i="12" s="1"/>
  <c r="M375" i="12"/>
  <c r="BG375" i="12" s="1"/>
  <c r="U375" i="12"/>
  <c r="AD375" i="12" s="1"/>
  <c r="W375" i="12"/>
  <c r="AE375" i="12" s="1"/>
  <c r="AU375" i="12" s="1"/>
  <c r="Y375" i="12"/>
  <c r="AF375" i="12" s="1"/>
  <c r="AV375" i="12" s="1"/>
  <c r="AA375" i="12"/>
  <c r="AG375" i="12" s="1"/>
  <c r="AW375" i="12" s="1"/>
  <c r="M367" i="12"/>
  <c r="BG367" i="12" s="1"/>
  <c r="U367" i="12"/>
  <c r="AD367" i="12" s="1"/>
  <c r="W367" i="12"/>
  <c r="AE367" i="12" s="1"/>
  <c r="AU367" i="12" s="1"/>
  <c r="Y367" i="12"/>
  <c r="AF367" i="12" s="1"/>
  <c r="AV367" i="12" s="1"/>
  <c r="AA367" i="12"/>
  <c r="AG367" i="12" s="1"/>
  <c r="AW367" i="12" s="1"/>
  <c r="M358" i="12"/>
  <c r="BG358" i="12" s="1"/>
  <c r="Y358" i="12"/>
  <c r="AF358" i="12" s="1"/>
  <c r="AV358" i="12" s="1"/>
  <c r="U358" i="12"/>
  <c r="AD358" i="12" s="1"/>
  <c r="AA358" i="12"/>
  <c r="AG358" i="12" s="1"/>
  <c r="AW358" i="12" s="1"/>
  <c r="W358" i="12"/>
  <c r="AE358" i="12" s="1"/>
  <c r="AU358" i="12" s="1"/>
  <c r="M350" i="12"/>
  <c r="BG350" i="12" s="1"/>
  <c r="Y350" i="12"/>
  <c r="AF350" i="12" s="1"/>
  <c r="AV350" i="12" s="1"/>
  <c r="U350" i="12"/>
  <c r="AD350" i="12" s="1"/>
  <c r="AA350" i="12"/>
  <c r="AG350" i="12" s="1"/>
  <c r="AW350" i="12" s="1"/>
  <c r="W350" i="12"/>
  <c r="AE350" i="12" s="1"/>
  <c r="AU350" i="12" s="1"/>
  <c r="M343" i="12"/>
  <c r="BG343" i="12" s="1"/>
  <c r="U343" i="12"/>
  <c r="AD343" i="12" s="1"/>
  <c r="W343" i="12"/>
  <c r="AE343" i="12" s="1"/>
  <c r="AU343" i="12" s="1"/>
  <c r="Y343" i="12"/>
  <c r="AF343" i="12" s="1"/>
  <c r="AV343" i="12" s="1"/>
  <c r="AA343" i="12"/>
  <c r="AG343" i="12" s="1"/>
  <c r="AW343" i="12" s="1"/>
  <c r="M339" i="12"/>
  <c r="BG339" i="12" s="1"/>
  <c r="U339" i="12"/>
  <c r="AD339" i="12" s="1"/>
  <c r="W339" i="12"/>
  <c r="AE339" i="12" s="1"/>
  <c r="AU339" i="12" s="1"/>
  <c r="Y339" i="12"/>
  <c r="AF339" i="12" s="1"/>
  <c r="AV339" i="12" s="1"/>
  <c r="AA339" i="12"/>
  <c r="AG339" i="12" s="1"/>
  <c r="AW339" i="12" s="1"/>
  <c r="M317" i="12"/>
  <c r="BG317" i="12" s="1"/>
  <c r="U317" i="12"/>
  <c r="AD317" i="12" s="1"/>
  <c r="W317" i="12"/>
  <c r="AE317" i="12" s="1"/>
  <c r="AU317" i="12" s="1"/>
  <c r="Y317" i="12"/>
  <c r="AF317" i="12" s="1"/>
  <c r="AV317" i="12" s="1"/>
  <c r="AA317" i="12"/>
  <c r="AG317" i="12" s="1"/>
  <c r="AW317" i="12" s="1"/>
  <c r="M422" i="12"/>
  <c r="BG422" i="12" s="1"/>
  <c r="W422" i="12"/>
  <c r="AE422" i="12" s="1"/>
  <c r="AU422" i="12" s="1"/>
  <c r="AA422" i="12"/>
  <c r="AG422" i="12" s="1"/>
  <c r="AW422" i="12" s="1"/>
  <c r="U422" i="12"/>
  <c r="AD422" i="12" s="1"/>
  <c r="Y422" i="12"/>
  <c r="AF422" i="12" s="1"/>
  <c r="AV422" i="12" s="1"/>
  <c r="M415" i="12"/>
  <c r="BG415" i="12" s="1"/>
  <c r="W415" i="12"/>
  <c r="AE415" i="12" s="1"/>
  <c r="AU415" i="12" s="1"/>
  <c r="AA415" i="12"/>
  <c r="AG415" i="12" s="1"/>
  <c r="AW415" i="12" s="1"/>
  <c r="U415" i="12"/>
  <c r="AD415" i="12" s="1"/>
  <c r="Y415" i="12"/>
  <c r="AF415" i="12" s="1"/>
  <c r="AV415" i="12" s="1"/>
  <c r="M406" i="12"/>
  <c r="BG406" i="12" s="1"/>
  <c r="W406" i="12"/>
  <c r="AE406" i="12" s="1"/>
  <c r="AU406" i="12" s="1"/>
  <c r="AA406" i="12"/>
  <c r="AG406" i="12" s="1"/>
  <c r="AW406" i="12" s="1"/>
  <c r="U406" i="12"/>
  <c r="AD406" i="12" s="1"/>
  <c r="Y406" i="12"/>
  <c r="AF406" i="12" s="1"/>
  <c r="AV406" i="12" s="1"/>
  <c r="M399" i="12"/>
  <c r="BG399" i="12" s="1"/>
  <c r="U399" i="12"/>
  <c r="AD399" i="12" s="1"/>
  <c r="W399" i="12"/>
  <c r="AE399" i="12" s="1"/>
  <c r="AU399" i="12" s="1"/>
  <c r="Y399" i="12"/>
  <c r="AF399" i="12" s="1"/>
  <c r="AV399" i="12" s="1"/>
  <c r="AA399" i="12"/>
  <c r="AG399" i="12" s="1"/>
  <c r="AW399" i="12" s="1"/>
  <c r="M391" i="12"/>
  <c r="BG391" i="12" s="1"/>
  <c r="U391" i="12"/>
  <c r="AD391" i="12" s="1"/>
  <c r="W391" i="12"/>
  <c r="AE391" i="12" s="1"/>
  <c r="AU391" i="12" s="1"/>
  <c r="Y391" i="12"/>
  <c r="AF391" i="12" s="1"/>
  <c r="AV391" i="12" s="1"/>
  <c r="AA391" i="12"/>
  <c r="AG391" i="12" s="1"/>
  <c r="AW391" i="12" s="1"/>
  <c r="M382" i="12"/>
  <c r="BG382" i="12" s="1"/>
  <c r="W382" i="12"/>
  <c r="AE382" i="12" s="1"/>
  <c r="AU382" i="12" s="1"/>
  <c r="AA382" i="12"/>
  <c r="AG382" i="12" s="1"/>
  <c r="AW382" i="12" s="1"/>
  <c r="U382" i="12"/>
  <c r="AD382" i="12" s="1"/>
  <c r="Y382" i="12"/>
  <c r="AF382" i="12" s="1"/>
  <c r="AV382" i="12" s="1"/>
  <c r="U380" i="12"/>
  <c r="AD380" i="12" s="1"/>
  <c r="Y380" i="12"/>
  <c r="AF380" i="12" s="1"/>
  <c r="AV380" i="12" s="1"/>
  <c r="M380" i="12"/>
  <c r="BG380" i="12" s="1"/>
  <c r="W380" i="12"/>
  <c r="AE380" i="12" s="1"/>
  <c r="AU380" i="12" s="1"/>
  <c r="AA380" i="12"/>
  <c r="AG380" i="12" s="1"/>
  <c r="AW380" i="12" s="1"/>
  <c r="M373" i="12"/>
  <c r="BG373" i="12" s="1"/>
  <c r="W373" i="12"/>
  <c r="AE373" i="12" s="1"/>
  <c r="AU373" i="12" s="1"/>
  <c r="AA373" i="12"/>
  <c r="AG373" i="12" s="1"/>
  <c r="AW373" i="12" s="1"/>
  <c r="U373" i="12"/>
  <c r="AD373" i="12" s="1"/>
  <c r="Y373" i="12"/>
  <c r="AF373" i="12" s="1"/>
  <c r="AV373" i="12" s="1"/>
  <c r="M369" i="12"/>
  <c r="BG369" i="12" s="1"/>
  <c r="W369" i="12"/>
  <c r="AE369" i="12" s="1"/>
  <c r="AU369" i="12" s="1"/>
  <c r="AA369" i="12"/>
  <c r="AG369" i="12" s="1"/>
  <c r="AW369" i="12" s="1"/>
  <c r="U369" i="12"/>
  <c r="AD369" i="12" s="1"/>
  <c r="Y369" i="12"/>
  <c r="AF369" i="12" s="1"/>
  <c r="AV369" i="12" s="1"/>
  <c r="M360" i="12"/>
  <c r="BG360" i="12" s="1"/>
  <c r="Y360" i="12"/>
  <c r="AF360" i="12" s="1"/>
  <c r="AV360" i="12" s="1"/>
  <c r="U360" i="12"/>
  <c r="AD360" i="12" s="1"/>
  <c r="AA360" i="12"/>
  <c r="AG360" i="12" s="1"/>
  <c r="AW360" i="12" s="1"/>
  <c r="W360" i="12"/>
  <c r="AE360" i="12" s="1"/>
  <c r="AU360" i="12" s="1"/>
  <c r="M353" i="12"/>
  <c r="BG353" i="12" s="1"/>
  <c r="U353" i="12"/>
  <c r="AD353" i="12" s="1"/>
  <c r="W353" i="12"/>
  <c r="AE353" i="12" s="1"/>
  <c r="AU353" i="12" s="1"/>
  <c r="Y353" i="12"/>
  <c r="AF353" i="12" s="1"/>
  <c r="AV353" i="12" s="1"/>
  <c r="AA353" i="12"/>
  <c r="AG353" i="12" s="1"/>
  <c r="AW353" i="12" s="1"/>
  <c r="M349" i="12"/>
  <c r="BG349" i="12" s="1"/>
  <c r="U349" i="12"/>
  <c r="AD349" i="12" s="1"/>
  <c r="W349" i="12"/>
  <c r="AE349" i="12" s="1"/>
  <c r="AU349" i="12" s="1"/>
  <c r="Y349" i="12"/>
  <c r="AF349" i="12" s="1"/>
  <c r="AV349" i="12" s="1"/>
  <c r="AA349" i="12"/>
  <c r="AG349" i="12" s="1"/>
  <c r="AW349" i="12" s="1"/>
  <c r="M345" i="12"/>
  <c r="BG345" i="12" s="1"/>
  <c r="U345" i="12"/>
  <c r="AD345" i="12" s="1"/>
  <c r="W345" i="12"/>
  <c r="AE345" i="12" s="1"/>
  <c r="AU345" i="12" s="1"/>
  <c r="Y345" i="12"/>
  <c r="AF345" i="12" s="1"/>
  <c r="AV345" i="12" s="1"/>
  <c r="AA345" i="12"/>
  <c r="AG345" i="12" s="1"/>
  <c r="AW345" i="12" s="1"/>
  <c r="M337" i="12"/>
  <c r="BG337" i="12" s="1"/>
  <c r="U337" i="12"/>
  <c r="AD337" i="12" s="1"/>
  <c r="W337" i="12"/>
  <c r="AE337" i="12" s="1"/>
  <c r="AU337" i="12" s="1"/>
  <c r="Y337" i="12"/>
  <c r="AF337" i="12" s="1"/>
  <c r="AV337" i="12" s="1"/>
  <c r="AA337" i="12"/>
  <c r="AG337" i="12" s="1"/>
  <c r="AW337" i="12" s="1"/>
  <c r="M329" i="12"/>
  <c r="BG329" i="12" s="1"/>
  <c r="U329" i="12"/>
  <c r="AD329" i="12" s="1"/>
  <c r="W329" i="12"/>
  <c r="AE329" i="12" s="1"/>
  <c r="AU329" i="12" s="1"/>
  <c r="Y329" i="12"/>
  <c r="AF329" i="12" s="1"/>
  <c r="AV329" i="12" s="1"/>
  <c r="AA329" i="12"/>
  <c r="AG329" i="12" s="1"/>
  <c r="AW329" i="12" s="1"/>
  <c r="M324" i="12"/>
  <c r="BG324" i="12" s="1"/>
  <c r="Y324" i="12"/>
  <c r="AF324" i="12" s="1"/>
  <c r="AV324" i="12" s="1"/>
  <c r="U324" i="12"/>
  <c r="AD324" i="12" s="1"/>
  <c r="AA324" i="12"/>
  <c r="AG324" i="12" s="1"/>
  <c r="AW324" i="12" s="1"/>
  <c r="W324" i="12"/>
  <c r="AE324" i="12" s="1"/>
  <c r="AU324" i="12" s="1"/>
  <c r="M321" i="12"/>
  <c r="BG321" i="12" s="1"/>
  <c r="U321" i="12"/>
  <c r="AD321" i="12" s="1"/>
  <c r="W321" i="12"/>
  <c r="AE321" i="12" s="1"/>
  <c r="AU321" i="12" s="1"/>
  <c r="Y321" i="12"/>
  <c r="AF321" i="12" s="1"/>
  <c r="AV321" i="12" s="1"/>
  <c r="AA321" i="12"/>
  <c r="AG321" i="12" s="1"/>
  <c r="AW321" i="12" s="1"/>
  <c r="U323" i="12"/>
  <c r="AD323" i="12" s="1"/>
  <c r="Y323" i="12"/>
  <c r="AF323" i="12" s="1"/>
  <c r="AV323" i="12" s="1"/>
  <c r="M323" i="12"/>
  <c r="BG323" i="12" s="1"/>
  <c r="W323" i="12"/>
  <c r="AE323" i="12" s="1"/>
  <c r="AU323" i="12" s="1"/>
  <c r="AA323" i="12"/>
  <c r="AG323" i="12" s="1"/>
  <c r="AW323" i="12" s="1"/>
  <c r="M314" i="12"/>
  <c r="BG314" i="12" s="1"/>
  <c r="Y314" i="12"/>
  <c r="AF314" i="12" s="1"/>
  <c r="AV314" i="12" s="1"/>
  <c r="U314" i="12"/>
  <c r="AD314" i="12" s="1"/>
  <c r="AA314" i="12"/>
  <c r="AG314" i="12" s="1"/>
  <c r="AW314" i="12" s="1"/>
  <c r="W314" i="12"/>
  <c r="AE314" i="12" s="1"/>
  <c r="AU314" i="12" s="1"/>
  <c r="U307" i="12"/>
  <c r="AD307" i="12" s="1"/>
  <c r="Y307" i="12"/>
  <c r="AF307" i="12" s="1"/>
  <c r="AV307" i="12" s="1"/>
  <c r="M307" i="12"/>
  <c r="BG307" i="12" s="1"/>
  <c r="W307" i="12"/>
  <c r="AE307" i="12" s="1"/>
  <c r="AU307" i="12" s="1"/>
  <c r="AA307" i="12"/>
  <c r="AG307" i="12" s="1"/>
  <c r="AW307" i="12" s="1"/>
  <c r="M298" i="12"/>
  <c r="BG298" i="12" s="1"/>
  <c r="Y298" i="12"/>
  <c r="AF298" i="12" s="1"/>
  <c r="AV298" i="12" s="1"/>
  <c r="U298" i="12"/>
  <c r="AD298" i="12" s="1"/>
  <c r="AA298" i="12"/>
  <c r="AG298" i="12" s="1"/>
  <c r="AW298" i="12" s="1"/>
  <c r="W298" i="12"/>
  <c r="AE298" i="12" s="1"/>
  <c r="AU298" i="12" s="1"/>
  <c r="M291" i="12"/>
  <c r="BG291" i="12" s="1"/>
  <c r="U291" i="12"/>
  <c r="AD291" i="12" s="1"/>
  <c r="W291" i="12"/>
  <c r="AE291" i="12" s="1"/>
  <c r="AU291" i="12" s="1"/>
  <c r="Y291" i="12"/>
  <c r="AF291" i="12" s="1"/>
  <c r="AV291" i="12" s="1"/>
  <c r="AA291" i="12"/>
  <c r="AG291" i="12" s="1"/>
  <c r="AW291" i="12" s="1"/>
  <c r="M282" i="12"/>
  <c r="BG282" i="12" s="1"/>
  <c r="Y282" i="12"/>
  <c r="AF282" i="12" s="1"/>
  <c r="AV282" i="12" s="1"/>
  <c r="U282" i="12"/>
  <c r="AD282" i="12" s="1"/>
  <c r="AA282" i="12"/>
  <c r="AG282" i="12" s="1"/>
  <c r="AW282" i="12" s="1"/>
  <c r="W282" i="12"/>
  <c r="AE282" i="12" s="1"/>
  <c r="AU282" i="12" s="1"/>
  <c r="M280" i="12"/>
  <c r="BG280" i="12" s="1"/>
  <c r="Y280" i="12"/>
  <c r="AF280" i="12" s="1"/>
  <c r="AV280" i="12" s="1"/>
  <c r="U280" i="12"/>
  <c r="AD280" i="12" s="1"/>
  <c r="AA280" i="12"/>
  <c r="AG280" i="12" s="1"/>
  <c r="AW280" i="12" s="1"/>
  <c r="W280" i="12"/>
  <c r="AE280" i="12" s="1"/>
  <c r="AU280" i="12" s="1"/>
  <c r="M242" i="12"/>
  <c r="AD242" i="12"/>
  <c r="AE242" i="12"/>
  <c r="AU242" i="12" s="1"/>
  <c r="AF242" i="12"/>
  <c r="AV242" i="12" s="1"/>
  <c r="AG242" i="12"/>
  <c r="AW242" i="12" s="1"/>
  <c r="M234" i="12"/>
  <c r="Y234" i="12"/>
  <c r="AF234" i="12" s="1"/>
  <c r="AV234" i="12" s="1"/>
  <c r="U234" i="12"/>
  <c r="AD234" i="12" s="1"/>
  <c r="AA234" i="12"/>
  <c r="AG234" i="12" s="1"/>
  <c r="AW234" i="12" s="1"/>
  <c r="W234" i="12"/>
  <c r="AE234" i="12" s="1"/>
  <c r="AU234" i="12" s="1"/>
  <c r="M227" i="12"/>
  <c r="U227" i="12"/>
  <c r="AD227" i="12" s="1"/>
  <c r="W227" i="12"/>
  <c r="AE227" i="12" s="1"/>
  <c r="AU227" i="12" s="1"/>
  <c r="Y227" i="12"/>
  <c r="AF227" i="12" s="1"/>
  <c r="AV227" i="12" s="1"/>
  <c r="AA227" i="12"/>
  <c r="AG227" i="12" s="1"/>
  <c r="AW227" i="12" s="1"/>
  <c r="M216" i="12"/>
  <c r="AA216" i="12"/>
  <c r="AG216" i="12" s="1"/>
  <c r="AW216" i="12" s="1"/>
  <c r="W216" i="12"/>
  <c r="AE216" i="12" s="1"/>
  <c r="AU216" i="12" s="1"/>
  <c r="U216" i="12"/>
  <c r="AD216" i="12" s="1"/>
  <c r="Y216" i="12"/>
  <c r="AF216" i="12" s="1"/>
  <c r="AV216" i="12" s="1"/>
  <c r="M296" i="12"/>
  <c r="BG296" i="12" s="1"/>
  <c r="Y296" i="12"/>
  <c r="AF296" i="12" s="1"/>
  <c r="AV296" i="12" s="1"/>
  <c r="U296" i="12"/>
  <c r="AD296" i="12" s="1"/>
  <c r="AA296" i="12"/>
  <c r="AG296" i="12" s="1"/>
  <c r="AW296" i="12" s="1"/>
  <c r="W296" i="12"/>
  <c r="AE296" i="12" s="1"/>
  <c r="AU296" i="12" s="1"/>
  <c r="M289" i="12"/>
  <c r="BG289" i="12" s="1"/>
  <c r="U289" i="12"/>
  <c r="AD289" i="12" s="1"/>
  <c r="W289" i="12"/>
  <c r="AE289" i="12" s="1"/>
  <c r="AU289" i="12" s="1"/>
  <c r="Y289" i="12"/>
  <c r="AF289" i="12" s="1"/>
  <c r="AV289" i="12" s="1"/>
  <c r="AA289" i="12"/>
  <c r="AG289" i="12" s="1"/>
  <c r="AW289" i="12" s="1"/>
  <c r="M239" i="12"/>
  <c r="Y239" i="12"/>
  <c r="AF239" i="12" s="1"/>
  <c r="AV239" i="12" s="1"/>
  <c r="U239" i="12"/>
  <c r="AD239" i="12" s="1"/>
  <c r="AA239" i="12"/>
  <c r="AG239" i="12" s="1"/>
  <c r="AW239" i="12" s="1"/>
  <c r="W239" i="12"/>
  <c r="AE239" i="12" s="1"/>
  <c r="AU239" i="12" s="1"/>
  <c r="M233" i="12"/>
  <c r="U233" i="12"/>
  <c r="AD233" i="12" s="1"/>
  <c r="W233" i="12"/>
  <c r="AE233" i="12" s="1"/>
  <c r="AU233" i="12" s="1"/>
  <c r="Y233" i="12"/>
  <c r="AF233" i="12" s="1"/>
  <c r="AV233" i="12" s="1"/>
  <c r="AA233" i="12"/>
  <c r="AG233" i="12" s="1"/>
  <c r="AW233" i="12" s="1"/>
  <c r="M224" i="12"/>
  <c r="Y224" i="12"/>
  <c r="AF224" i="12" s="1"/>
  <c r="AV224" i="12" s="1"/>
  <c r="U224" i="12"/>
  <c r="AD224" i="12" s="1"/>
  <c r="AA224" i="12"/>
  <c r="AG224" i="12" s="1"/>
  <c r="AW224" i="12" s="1"/>
  <c r="W224" i="12"/>
  <c r="AE224" i="12" s="1"/>
  <c r="AU224" i="12" s="1"/>
  <c r="U213" i="12"/>
  <c r="AD213" i="12" s="1"/>
  <c r="Y213" i="12"/>
  <c r="AF213" i="12" s="1"/>
  <c r="AV213" i="12" s="1"/>
  <c r="M213" i="12"/>
  <c r="W213" i="12"/>
  <c r="AE213" i="12" s="1"/>
  <c r="AU213" i="12" s="1"/>
  <c r="AA213" i="12"/>
  <c r="AG213" i="12" s="1"/>
  <c r="AW213" i="12" s="1"/>
  <c r="M212" i="12"/>
  <c r="AA212" i="12"/>
  <c r="AG212" i="12" s="1"/>
  <c r="AW212" i="12" s="1"/>
  <c r="W212" i="12"/>
  <c r="AE212" i="12" s="1"/>
  <c r="AU212" i="12" s="1"/>
  <c r="Y212" i="12"/>
  <c r="AF212" i="12" s="1"/>
  <c r="AV212" i="12" s="1"/>
  <c r="U212" i="12"/>
  <c r="AD212" i="12" s="1"/>
  <c r="M209" i="12"/>
  <c r="W209" i="12"/>
  <c r="AE209" i="12" s="1"/>
  <c r="AU209" i="12" s="1"/>
  <c r="AA209" i="12"/>
  <c r="AG209" i="12" s="1"/>
  <c r="AW209" i="12" s="1"/>
  <c r="U209" i="12"/>
  <c r="AD209" i="12" s="1"/>
  <c r="Y209" i="12"/>
  <c r="AF209" i="12" s="1"/>
  <c r="AV209" i="12" s="1"/>
  <c r="M194" i="12"/>
  <c r="U194" i="12"/>
  <c r="AD194" i="12" s="1"/>
  <c r="W194" i="12"/>
  <c r="AE194" i="12" s="1"/>
  <c r="AU194" i="12" s="1"/>
  <c r="Y194" i="12"/>
  <c r="AF194" i="12" s="1"/>
  <c r="AV194" i="12" s="1"/>
  <c r="AA194" i="12"/>
  <c r="AG194" i="12" s="1"/>
  <c r="AW194" i="12" s="1"/>
  <c r="M182" i="12"/>
  <c r="U182" i="12"/>
  <c r="AD182" i="12" s="1"/>
  <c r="W182" i="12"/>
  <c r="AE182" i="12" s="1"/>
  <c r="AU182" i="12" s="1"/>
  <c r="Y182" i="12"/>
  <c r="AF182" i="12" s="1"/>
  <c r="AV182" i="12" s="1"/>
  <c r="AA182" i="12"/>
  <c r="AG182" i="12" s="1"/>
  <c r="AW182" i="12" s="1"/>
  <c r="M173" i="12"/>
  <c r="Y173" i="12"/>
  <c r="AF173" i="12" s="1"/>
  <c r="AV173" i="12" s="1"/>
  <c r="U173" i="12"/>
  <c r="AD173" i="12" s="1"/>
  <c r="AA173" i="12"/>
  <c r="AG173" i="12" s="1"/>
  <c r="AW173" i="12" s="1"/>
  <c r="W173" i="12"/>
  <c r="AE173" i="12" s="1"/>
  <c r="AU173" i="12" s="1"/>
  <c r="M166" i="12"/>
  <c r="U166" i="12"/>
  <c r="AD166" i="12" s="1"/>
  <c r="W166" i="12"/>
  <c r="AE166" i="12" s="1"/>
  <c r="AU166" i="12" s="1"/>
  <c r="Y166" i="12"/>
  <c r="AF166" i="12" s="1"/>
  <c r="AV166" i="12" s="1"/>
  <c r="AA166" i="12"/>
  <c r="AG166" i="12" s="1"/>
  <c r="AW166" i="12" s="1"/>
  <c r="M208" i="12"/>
  <c r="AA208" i="12"/>
  <c r="AG208" i="12" s="1"/>
  <c r="AW208" i="12" s="1"/>
  <c r="W208" i="12"/>
  <c r="AE208" i="12" s="1"/>
  <c r="AU208" i="12" s="1"/>
  <c r="U208" i="12"/>
  <c r="AD208" i="12" s="1"/>
  <c r="Y208" i="12"/>
  <c r="AF208" i="12" s="1"/>
  <c r="AV208" i="12" s="1"/>
  <c r="M198" i="12"/>
  <c r="U198" i="12"/>
  <c r="AD198" i="12" s="1"/>
  <c r="W198" i="12"/>
  <c r="AE198" i="12" s="1"/>
  <c r="AU198" i="12" s="1"/>
  <c r="Y198" i="12"/>
  <c r="AF198" i="12" s="1"/>
  <c r="AV198" i="12" s="1"/>
  <c r="AA198" i="12"/>
  <c r="AG198" i="12" s="1"/>
  <c r="AW198" i="12" s="1"/>
  <c r="M191" i="12"/>
  <c r="W191" i="12"/>
  <c r="AE191" i="12" s="1"/>
  <c r="AU191" i="12" s="1"/>
  <c r="AA191" i="12"/>
  <c r="AG191" i="12" s="1"/>
  <c r="AW191" i="12" s="1"/>
  <c r="U191" i="12"/>
  <c r="AD191" i="12" s="1"/>
  <c r="Y191" i="12"/>
  <c r="AF191" i="12" s="1"/>
  <c r="AV191" i="12" s="1"/>
  <c r="M179" i="12"/>
  <c r="Y179" i="12"/>
  <c r="AF179" i="12" s="1"/>
  <c r="AV179" i="12" s="1"/>
  <c r="U179" i="12"/>
  <c r="AD179" i="12" s="1"/>
  <c r="AA179" i="12"/>
  <c r="AG179" i="12" s="1"/>
  <c r="AW179" i="12" s="1"/>
  <c r="W179" i="12"/>
  <c r="AE179" i="12" s="1"/>
  <c r="AU179" i="12" s="1"/>
  <c r="M172" i="12"/>
  <c r="U172" i="12"/>
  <c r="AD172" i="12" s="1"/>
  <c r="W172" i="12"/>
  <c r="AE172" i="12" s="1"/>
  <c r="AU172" i="12" s="1"/>
  <c r="Y172" i="12"/>
  <c r="AF172" i="12" s="1"/>
  <c r="AV172" i="12" s="1"/>
  <c r="AA172" i="12"/>
  <c r="AG172" i="12" s="1"/>
  <c r="AW172" i="12" s="1"/>
  <c r="M163" i="12"/>
  <c r="Y163" i="12"/>
  <c r="AF163" i="12" s="1"/>
  <c r="AV163" i="12" s="1"/>
  <c r="U163" i="12"/>
  <c r="AD163" i="12" s="1"/>
  <c r="AA163" i="12"/>
  <c r="AG163" i="12" s="1"/>
  <c r="AW163" i="12" s="1"/>
  <c r="W163" i="12"/>
  <c r="AE163" i="12" s="1"/>
  <c r="AU163" i="12" s="1"/>
  <c r="M154" i="12"/>
  <c r="U154" i="12"/>
  <c r="AD154" i="12" s="1"/>
  <c r="W154" i="12"/>
  <c r="AE154" i="12" s="1"/>
  <c r="AU154" i="12" s="1"/>
  <c r="Y154" i="12"/>
  <c r="AF154" i="12" s="1"/>
  <c r="AV154" i="12" s="1"/>
  <c r="AA154" i="12"/>
  <c r="AG154" i="12" s="1"/>
  <c r="AW154" i="12" s="1"/>
  <c r="M130" i="12"/>
  <c r="U130" i="12"/>
  <c r="AD130" i="12" s="1"/>
  <c r="W130" i="12"/>
  <c r="AE130" i="12" s="1"/>
  <c r="AU130" i="12" s="1"/>
  <c r="Y130" i="12"/>
  <c r="AF130" i="12" s="1"/>
  <c r="AV130" i="12" s="1"/>
  <c r="AA130" i="12"/>
  <c r="AG130" i="12" s="1"/>
  <c r="AW130" i="12" s="1"/>
  <c r="U120" i="12"/>
  <c r="AD120" i="12" s="1"/>
  <c r="Y120" i="12"/>
  <c r="AF120" i="12" s="1"/>
  <c r="AV120" i="12" s="1"/>
  <c r="W120" i="12"/>
  <c r="AE120" i="12" s="1"/>
  <c r="AU120" i="12" s="1"/>
  <c r="M120" i="12"/>
  <c r="AA120" i="12"/>
  <c r="AG120" i="12" s="1"/>
  <c r="AW120" i="12" s="1"/>
  <c r="M108" i="12"/>
  <c r="U108" i="12"/>
  <c r="AD108" i="12" s="1"/>
  <c r="W108" i="12"/>
  <c r="AE108" i="12" s="1"/>
  <c r="AU108" i="12" s="1"/>
  <c r="Y108" i="12"/>
  <c r="AF108" i="12" s="1"/>
  <c r="AV108" i="12" s="1"/>
  <c r="AA108" i="12"/>
  <c r="AG108" i="12" s="1"/>
  <c r="AW108" i="12" s="1"/>
  <c r="M101" i="12"/>
  <c r="W101" i="12"/>
  <c r="AE101" i="12" s="1"/>
  <c r="AU101" i="12" s="1"/>
  <c r="AA101" i="12"/>
  <c r="AG101" i="12" s="1"/>
  <c r="AW101" i="12" s="1"/>
  <c r="U101" i="12"/>
  <c r="AD101" i="12" s="1"/>
  <c r="Y101" i="12"/>
  <c r="AF101" i="12" s="1"/>
  <c r="AV101" i="12" s="1"/>
  <c r="M155" i="12"/>
  <c r="Y155" i="12"/>
  <c r="AF155" i="12" s="1"/>
  <c r="AV155" i="12" s="1"/>
  <c r="U155" i="12"/>
  <c r="AD155" i="12" s="1"/>
  <c r="AA155" i="12"/>
  <c r="AG155" i="12" s="1"/>
  <c r="AW155" i="12" s="1"/>
  <c r="W155" i="12"/>
  <c r="AE155" i="12" s="1"/>
  <c r="AU155" i="12" s="1"/>
  <c r="M134" i="12"/>
  <c r="U134" i="12"/>
  <c r="AD134" i="12" s="1"/>
  <c r="W134" i="12"/>
  <c r="AE134" i="12" s="1"/>
  <c r="AU134" i="12" s="1"/>
  <c r="Y134" i="12"/>
  <c r="AF134" i="12" s="1"/>
  <c r="AV134" i="12" s="1"/>
  <c r="AA134" i="12"/>
  <c r="AG134" i="12" s="1"/>
  <c r="AW134" i="12" s="1"/>
  <c r="M127" i="12"/>
  <c r="AA127" i="12"/>
  <c r="AG127" i="12" s="1"/>
  <c r="AW127" i="12" s="1"/>
  <c r="W127" i="12"/>
  <c r="AE127" i="12" s="1"/>
  <c r="AU127" i="12" s="1"/>
  <c r="Y127" i="12"/>
  <c r="AF127" i="12" s="1"/>
  <c r="AV127" i="12" s="1"/>
  <c r="U127" i="12"/>
  <c r="AD127" i="12" s="1"/>
  <c r="M125" i="12"/>
  <c r="AA125" i="12"/>
  <c r="AG125" i="12" s="1"/>
  <c r="AW125" i="12" s="1"/>
  <c r="W125" i="12"/>
  <c r="AE125" i="12" s="1"/>
  <c r="AU125" i="12" s="1"/>
  <c r="Y125" i="12"/>
  <c r="AF125" i="12" s="1"/>
  <c r="AV125" i="12" s="1"/>
  <c r="U125" i="12"/>
  <c r="AD125" i="12" s="1"/>
  <c r="M112" i="12"/>
  <c r="U112" i="12"/>
  <c r="AD112" i="12" s="1"/>
  <c r="W112" i="12"/>
  <c r="AE112" i="12" s="1"/>
  <c r="AU112" i="12" s="1"/>
  <c r="Y112" i="12"/>
  <c r="AF112" i="12" s="1"/>
  <c r="AV112" i="12" s="1"/>
  <c r="AA112" i="12"/>
  <c r="AG112" i="12" s="1"/>
  <c r="AW112" i="12" s="1"/>
  <c r="M95" i="12"/>
  <c r="Y95" i="12"/>
  <c r="AF95" i="12" s="1"/>
  <c r="AV95" i="12" s="1"/>
  <c r="U95" i="12"/>
  <c r="AD95" i="12" s="1"/>
  <c r="AA95" i="12"/>
  <c r="AG95" i="12" s="1"/>
  <c r="AW95" i="12" s="1"/>
  <c r="W95" i="12"/>
  <c r="AE95" i="12" s="1"/>
  <c r="AU95" i="12" s="1"/>
  <c r="M88" i="12"/>
  <c r="U88" i="12"/>
  <c r="AD88" i="12" s="1"/>
  <c r="W88" i="12"/>
  <c r="AE88" i="12" s="1"/>
  <c r="AU88" i="12" s="1"/>
  <c r="Y88" i="12"/>
  <c r="AF88" i="12" s="1"/>
  <c r="AV88" i="12" s="1"/>
  <c r="AA88" i="12"/>
  <c r="AG88" i="12" s="1"/>
  <c r="AW88" i="12" s="1"/>
  <c r="M79" i="12"/>
  <c r="Y79" i="12"/>
  <c r="AF79" i="12" s="1"/>
  <c r="AV79" i="12" s="1"/>
  <c r="U79" i="12"/>
  <c r="AD79" i="12" s="1"/>
  <c r="AA79" i="12"/>
  <c r="AG79" i="12" s="1"/>
  <c r="AW79" i="12" s="1"/>
  <c r="W79" i="12"/>
  <c r="AE79" i="12" s="1"/>
  <c r="AU79" i="12" s="1"/>
  <c r="U77" i="12"/>
  <c r="AD77" i="12" s="1"/>
  <c r="Y77" i="12"/>
  <c r="AF77" i="12" s="1"/>
  <c r="AV77" i="12" s="1"/>
  <c r="M77" i="12"/>
  <c r="W77" i="12"/>
  <c r="AE77" i="12" s="1"/>
  <c r="AU77" i="12" s="1"/>
  <c r="AA77" i="12"/>
  <c r="AG77" i="12" s="1"/>
  <c r="AW77" i="12" s="1"/>
  <c r="M74" i="12"/>
  <c r="Y74" i="12"/>
  <c r="AF74" i="12" s="1"/>
  <c r="AV74" i="12" s="1"/>
  <c r="U74" i="12"/>
  <c r="AD74" i="12" s="1"/>
  <c r="W74" i="12"/>
  <c r="AE74" i="12" s="1"/>
  <c r="AU74" i="12" s="1"/>
  <c r="AA74" i="12"/>
  <c r="AG74" i="12" s="1"/>
  <c r="AW74" i="12" s="1"/>
  <c r="M63" i="12"/>
  <c r="W63" i="12"/>
  <c r="AE63" i="12" s="1"/>
  <c r="AU63" i="12" s="1"/>
  <c r="AA63" i="12"/>
  <c r="AG63" i="12" s="1"/>
  <c r="AW63" i="12" s="1"/>
  <c r="U63" i="12"/>
  <c r="AD63" i="12" s="1"/>
  <c r="Y63" i="12"/>
  <c r="AF63" i="12" s="1"/>
  <c r="AV63" i="12" s="1"/>
  <c r="M93" i="12"/>
  <c r="Y93" i="12"/>
  <c r="AF93" i="12" s="1"/>
  <c r="AV93" i="12" s="1"/>
  <c r="U93" i="12"/>
  <c r="AD93" i="12" s="1"/>
  <c r="AA93" i="12"/>
  <c r="AG93" i="12" s="1"/>
  <c r="AW93" i="12" s="1"/>
  <c r="W93" i="12"/>
  <c r="AE93" i="12" s="1"/>
  <c r="AU93" i="12" s="1"/>
  <c r="M86" i="12"/>
  <c r="U86" i="12"/>
  <c r="AD86" i="12" s="1"/>
  <c r="W86" i="12"/>
  <c r="AE86" i="12" s="1"/>
  <c r="AU86" i="12" s="1"/>
  <c r="Y86" i="12"/>
  <c r="AF86" i="12" s="1"/>
  <c r="AV86" i="12" s="1"/>
  <c r="AA86" i="12"/>
  <c r="AG86" i="12" s="1"/>
  <c r="AW86" i="12" s="1"/>
  <c r="M56" i="12"/>
  <c r="AA56" i="12"/>
  <c r="AG56" i="12" s="1"/>
  <c r="AW56" i="12" s="1"/>
  <c r="W56" i="12"/>
  <c r="AE56" i="12" s="1"/>
  <c r="AU56" i="12" s="1"/>
  <c r="Y56" i="12"/>
  <c r="AF56" i="12" s="1"/>
  <c r="AV56" i="12" s="1"/>
  <c r="U56" i="12"/>
  <c r="AD56" i="12" s="1"/>
  <c r="M51" i="12"/>
  <c r="Y51" i="12"/>
  <c r="AF51" i="12" s="1"/>
  <c r="AV51" i="12" s="1"/>
  <c r="U51" i="12"/>
  <c r="AD51" i="12" s="1"/>
  <c r="AA51" i="12"/>
  <c r="AG51" i="12" s="1"/>
  <c r="AW51" i="12" s="1"/>
  <c r="W51" i="12"/>
  <c r="AE51" i="12" s="1"/>
  <c r="AU51" i="12" s="1"/>
  <c r="M46" i="12"/>
  <c r="U46" i="12"/>
  <c r="AD46" i="12" s="1"/>
  <c r="W46" i="12"/>
  <c r="AE46" i="12" s="1"/>
  <c r="AU46" i="12" s="1"/>
  <c r="Y46" i="12"/>
  <c r="AF46" i="12" s="1"/>
  <c r="AV46" i="12" s="1"/>
  <c r="AA46" i="12"/>
  <c r="AG46" i="12" s="1"/>
  <c r="AW46" i="12" s="1"/>
  <c r="M42" i="12"/>
  <c r="BG42" i="12" s="1"/>
  <c r="AA42" i="12"/>
  <c r="AG42" i="12" s="1"/>
  <c r="AW42" i="12" s="1"/>
  <c r="W42" i="12"/>
  <c r="AE42" i="12" s="1"/>
  <c r="AU42" i="12" s="1"/>
  <c r="Y42" i="12"/>
  <c r="AF42" i="12" s="1"/>
  <c r="AV42" i="12" s="1"/>
  <c r="U42" i="12"/>
  <c r="AD42" i="12" s="1"/>
  <c r="M62" i="12"/>
  <c r="W62" i="12"/>
  <c r="AE62" i="12" s="1"/>
  <c r="AU62" i="12" s="1"/>
  <c r="AA62" i="12"/>
  <c r="AG62" i="12" s="1"/>
  <c r="AW62" i="12" s="1"/>
  <c r="U62" i="12"/>
  <c r="AD62" i="12" s="1"/>
  <c r="Y62" i="12"/>
  <c r="AF62" i="12" s="1"/>
  <c r="AV62" i="12" s="1"/>
  <c r="U59" i="12"/>
  <c r="AD59" i="12" s="1"/>
  <c r="Y59" i="12"/>
  <c r="AF59" i="12" s="1"/>
  <c r="AV59" i="12" s="1"/>
  <c r="M59" i="12"/>
  <c r="W59" i="12"/>
  <c r="AE59" i="12" s="1"/>
  <c r="AU59" i="12" s="1"/>
  <c r="AA59" i="12"/>
  <c r="AG59" i="12" s="1"/>
  <c r="AW59" i="12" s="1"/>
  <c r="M49" i="12"/>
  <c r="Y49" i="12"/>
  <c r="AF49" i="12" s="1"/>
  <c r="AV49" i="12" s="1"/>
  <c r="U49" i="12"/>
  <c r="AD49" i="12" s="1"/>
  <c r="AA49" i="12"/>
  <c r="AG49" i="12" s="1"/>
  <c r="AW49" i="12" s="1"/>
  <c r="W49" i="12"/>
  <c r="AE49" i="12" s="1"/>
  <c r="AU49" i="12" s="1"/>
  <c r="M47" i="12"/>
  <c r="BG47" i="12" s="1"/>
  <c r="Y47" i="12"/>
  <c r="AF47" i="12" s="1"/>
  <c r="AV47" i="12" s="1"/>
  <c r="U47" i="12"/>
  <c r="AD47" i="12" s="1"/>
  <c r="AA47" i="12"/>
  <c r="AG47" i="12" s="1"/>
  <c r="AW47" i="12" s="1"/>
  <c r="W47" i="12"/>
  <c r="AE47" i="12" s="1"/>
  <c r="AU47" i="12" s="1"/>
  <c r="M35" i="12"/>
  <c r="Y35" i="12"/>
  <c r="AF35" i="12" s="1"/>
  <c r="AV35" i="12" s="1"/>
  <c r="AA35" i="12"/>
  <c r="AG35" i="12" s="1"/>
  <c r="AW35" i="12" s="1"/>
  <c r="W35" i="12"/>
  <c r="AE35" i="12" s="1"/>
  <c r="AU35" i="12" s="1"/>
  <c r="U35" i="12"/>
  <c r="AD35" i="12" s="1"/>
  <c r="M31" i="12"/>
  <c r="AA31" i="12"/>
  <c r="AG31" i="12" s="1"/>
  <c r="AW31" i="12" s="1"/>
  <c r="W31" i="12"/>
  <c r="AE31" i="12" s="1"/>
  <c r="AU31" i="12" s="1"/>
  <c r="Y31" i="12"/>
  <c r="AF31" i="12" s="1"/>
  <c r="AV31" i="12" s="1"/>
  <c r="U31" i="12"/>
  <c r="AD31" i="12" s="1"/>
  <c r="M23" i="12"/>
  <c r="Y23" i="12"/>
  <c r="AF23" i="12" s="1"/>
  <c r="AV23" i="12" s="1"/>
  <c r="U23" i="12"/>
  <c r="AD23" i="12" s="1"/>
  <c r="AA23" i="12"/>
  <c r="AG23" i="12" s="1"/>
  <c r="AW23" i="12" s="1"/>
  <c r="W23" i="12"/>
  <c r="AE23" i="12" s="1"/>
  <c r="AU23" i="12" s="1"/>
  <c r="M43" i="12"/>
  <c r="Y43" i="12"/>
  <c r="AF43" i="12" s="1"/>
  <c r="AV43" i="12" s="1"/>
  <c r="U43" i="12"/>
  <c r="AD43" i="12" s="1"/>
  <c r="AA43" i="12"/>
  <c r="AG43" i="12" s="1"/>
  <c r="AW43" i="12" s="1"/>
  <c r="W43" i="12"/>
  <c r="AE43" i="12" s="1"/>
  <c r="AU43" i="12" s="1"/>
  <c r="M28" i="12"/>
  <c r="Y28" i="12"/>
  <c r="AF28" i="12" s="1"/>
  <c r="AV28" i="12" s="1"/>
  <c r="U28" i="12"/>
  <c r="AD28" i="12" s="1"/>
  <c r="AA28" i="12"/>
  <c r="AG28" i="12" s="1"/>
  <c r="AW28" i="12" s="1"/>
  <c r="W28" i="12"/>
  <c r="AE28" i="12" s="1"/>
  <c r="AU28" i="12" s="1"/>
  <c r="M18" i="12"/>
  <c r="Y18" i="12"/>
  <c r="AF18" i="12" s="1"/>
  <c r="AV18" i="12" s="1"/>
  <c r="U18" i="12"/>
  <c r="AD18" i="12" s="1"/>
  <c r="AA18" i="12"/>
  <c r="AG18" i="12" s="1"/>
  <c r="AW18" i="12" s="1"/>
  <c r="W18" i="12"/>
  <c r="AE18" i="12" s="1"/>
  <c r="AU18" i="12" s="1"/>
  <c r="M12" i="12"/>
  <c r="AA12" i="12"/>
  <c r="AG12" i="12" s="1"/>
  <c r="AW12" i="12" s="1"/>
  <c r="W12" i="12"/>
  <c r="AE12" i="12" s="1"/>
  <c r="AU12" i="12" s="1"/>
  <c r="Y12" i="12"/>
  <c r="AF12" i="12" s="1"/>
  <c r="AV12" i="12" s="1"/>
  <c r="U12" i="12"/>
  <c r="AD12" i="12" s="1"/>
  <c r="M6" i="12"/>
  <c r="AD6" i="12"/>
  <c r="AE6" i="12"/>
  <c r="AU6" i="12" s="1"/>
  <c r="Y6" i="12"/>
  <c r="AF6" i="12" s="1"/>
  <c r="AV6" i="12" s="1"/>
  <c r="AA6" i="12"/>
  <c r="AG6" i="12" s="1"/>
  <c r="AW6" i="12" s="1"/>
  <c r="M22" i="12"/>
  <c r="Y22" i="12"/>
  <c r="AF22" i="12" s="1"/>
  <c r="AV22" i="12" s="1"/>
  <c r="U22" i="12"/>
  <c r="AD22" i="12" s="1"/>
  <c r="AA22" i="12"/>
  <c r="AG22" i="12" s="1"/>
  <c r="AW22" i="12" s="1"/>
  <c r="W22" i="12"/>
  <c r="AE22" i="12" s="1"/>
  <c r="AU22" i="12" s="1"/>
  <c r="M39" i="12"/>
  <c r="W39" i="12"/>
  <c r="AE39" i="12" s="1"/>
  <c r="AU39" i="12" s="1"/>
  <c r="AA39" i="12"/>
  <c r="AG39" i="12" s="1"/>
  <c r="AW39" i="12" s="1"/>
  <c r="U39" i="12"/>
  <c r="AD39" i="12" s="1"/>
  <c r="Y39" i="12"/>
  <c r="AF39" i="12" s="1"/>
  <c r="AV39" i="12" s="1"/>
  <c r="M259" i="12"/>
  <c r="W259" i="12"/>
  <c r="AE259" i="12" s="1"/>
  <c r="AU259" i="12" s="1"/>
  <c r="AA259" i="12"/>
  <c r="AG259" i="12" s="1"/>
  <c r="AW259" i="12" s="1"/>
  <c r="U259" i="12"/>
  <c r="AD259" i="12" s="1"/>
  <c r="Y259" i="12"/>
  <c r="AF259" i="12" s="1"/>
  <c r="AV259" i="12" s="1"/>
  <c r="M263" i="12"/>
  <c r="W263" i="12"/>
  <c r="AE263" i="12" s="1"/>
  <c r="AU263" i="12" s="1"/>
  <c r="AA263" i="12"/>
  <c r="AG263" i="12" s="1"/>
  <c r="AW263" i="12" s="1"/>
  <c r="U263" i="12"/>
  <c r="AD263" i="12" s="1"/>
  <c r="Y263" i="12"/>
  <c r="AF263" i="12" s="1"/>
  <c r="AV263" i="12" s="1"/>
  <c r="U508" i="12"/>
  <c r="AD508" i="12" s="1"/>
  <c r="Y508" i="12"/>
  <c r="AF508" i="12" s="1"/>
  <c r="AV508" i="12" s="1"/>
  <c r="M508" i="12"/>
  <c r="BG508" i="12" s="1"/>
  <c r="W508" i="12"/>
  <c r="AE508" i="12" s="1"/>
  <c r="AU508" i="12" s="1"/>
  <c r="AA508" i="12"/>
  <c r="AG508" i="12" s="1"/>
  <c r="AW508" i="12" s="1"/>
  <c r="M580" i="12"/>
  <c r="BG580" i="12" s="1"/>
  <c r="W580" i="12"/>
  <c r="AE580" i="12" s="1"/>
  <c r="AU580" i="12" s="1"/>
  <c r="AA580" i="12"/>
  <c r="AG580" i="12" s="1"/>
  <c r="AW580" i="12" s="1"/>
  <c r="U580" i="12"/>
  <c r="AD580" i="12" s="1"/>
  <c r="Y580" i="12"/>
  <c r="AF580" i="12" s="1"/>
  <c r="AV580" i="12" s="1"/>
  <c r="M603" i="12"/>
  <c r="BG603" i="12" s="1"/>
  <c r="W603" i="12"/>
  <c r="AE603" i="12" s="1"/>
  <c r="AU603" i="12" s="1"/>
  <c r="AA603" i="12"/>
  <c r="AG603" i="12" s="1"/>
  <c r="AW603" i="12" s="1"/>
  <c r="U603" i="12"/>
  <c r="AD603" i="12" s="1"/>
  <c r="Y603" i="12"/>
  <c r="AF603" i="12" s="1"/>
  <c r="AV603" i="12" s="1"/>
  <c r="M788" i="12"/>
  <c r="BG788" i="12" s="1"/>
  <c r="W788" i="12"/>
  <c r="AE788" i="12" s="1"/>
  <c r="AU788" i="12" s="1"/>
  <c r="AA788" i="12"/>
  <c r="AG788" i="12" s="1"/>
  <c r="AW788" i="12" s="1"/>
  <c r="U788" i="12"/>
  <c r="AD788" i="12" s="1"/>
  <c r="Y788" i="12"/>
  <c r="AF788" i="12" s="1"/>
  <c r="AV788" i="12" s="1"/>
  <c r="U105" i="12"/>
  <c r="AD105" i="12" s="1"/>
  <c r="Y105" i="12"/>
  <c r="AF105" i="12" s="1"/>
  <c r="AV105" i="12" s="1"/>
  <c r="M105" i="12"/>
  <c r="W105" i="12"/>
  <c r="AE105" i="12" s="1"/>
  <c r="AU105" i="12" s="1"/>
  <c r="AA105" i="12"/>
  <c r="AG105" i="12" s="1"/>
  <c r="AW105" i="12" s="1"/>
  <c r="M261" i="12"/>
  <c r="W261" i="12"/>
  <c r="AE261" i="12" s="1"/>
  <c r="AU261" i="12" s="1"/>
  <c r="AA261" i="12"/>
  <c r="AG261" i="12" s="1"/>
  <c r="AW261" i="12" s="1"/>
  <c r="U261" i="12"/>
  <c r="AD261" i="12" s="1"/>
  <c r="Y261" i="12"/>
  <c r="AF261" i="12" s="1"/>
  <c r="AV261" i="12" s="1"/>
  <c r="M271" i="12"/>
  <c r="BG271" i="12" s="1"/>
  <c r="W271" i="12"/>
  <c r="AE271" i="12" s="1"/>
  <c r="AU271" i="12" s="1"/>
  <c r="AA271" i="12"/>
  <c r="AG271" i="12" s="1"/>
  <c r="AW271" i="12" s="1"/>
  <c r="U271" i="12"/>
  <c r="AD271" i="12" s="1"/>
  <c r="Y271" i="12"/>
  <c r="AF271" i="12" s="1"/>
  <c r="AV271" i="12" s="1"/>
  <c r="M572" i="12"/>
  <c r="BG572" i="12" s="1"/>
  <c r="W572" i="12"/>
  <c r="AE572" i="12" s="1"/>
  <c r="AU572" i="12" s="1"/>
  <c r="AA572" i="12"/>
  <c r="AG572" i="12" s="1"/>
  <c r="AW572" i="12" s="1"/>
  <c r="U572" i="12"/>
  <c r="AD572" i="12" s="1"/>
  <c r="Y572" i="12"/>
  <c r="AF572" i="12" s="1"/>
  <c r="AV572" i="12" s="1"/>
  <c r="U412" i="12"/>
  <c r="AD412" i="12" s="1"/>
  <c r="Y412" i="12"/>
  <c r="AF412" i="12" s="1"/>
  <c r="AV412" i="12" s="1"/>
  <c r="M412" i="12"/>
  <c r="BG412" i="12" s="1"/>
  <c r="W412" i="12"/>
  <c r="AE412" i="12" s="1"/>
  <c r="AU412" i="12" s="1"/>
  <c r="AA412" i="12"/>
  <c r="AG412" i="12" s="1"/>
  <c r="AW412" i="12" s="1"/>
  <c r="M677" i="12"/>
  <c r="BG677" i="12" s="1"/>
  <c r="W677" i="12"/>
  <c r="AE677" i="12" s="1"/>
  <c r="AU677" i="12" s="1"/>
  <c r="AA677" i="12"/>
  <c r="AG677" i="12" s="1"/>
  <c r="AW677" i="12" s="1"/>
  <c r="U677" i="12"/>
  <c r="AD677" i="12" s="1"/>
  <c r="Y677" i="12"/>
  <c r="AF677" i="12" s="1"/>
  <c r="AV677" i="12" s="1"/>
  <c r="U768" i="12"/>
  <c r="AD768" i="12" s="1"/>
  <c r="Y768" i="12"/>
  <c r="AF768" i="12" s="1"/>
  <c r="AV768" i="12" s="1"/>
  <c r="M768" i="12"/>
  <c r="BG768" i="12" s="1"/>
  <c r="W768" i="12"/>
  <c r="AE768" i="12" s="1"/>
  <c r="AU768" i="12" s="1"/>
  <c r="AA768" i="12"/>
  <c r="AG768" i="12" s="1"/>
  <c r="AW768" i="12" s="1"/>
  <c r="M943" i="12"/>
  <c r="BG943" i="12" s="1"/>
  <c r="Y943" i="12"/>
  <c r="AF943" i="12" s="1"/>
  <c r="AV943" i="12" s="1"/>
  <c r="U943" i="12"/>
  <c r="AD943" i="12" s="1"/>
  <c r="AA943" i="12"/>
  <c r="AG943" i="12" s="1"/>
  <c r="AW943" i="12" s="1"/>
  <c r="W943" i="12"/>
  <c r="AE943" i="12" s="1"/>
  <c r="AU943" i="12" s="1"/>
  <c r="M997" i="12"/>
  <c r="BG997" i="12" s="1"/>
  <c r="Y997" i="12"/>
  <c r="AF997" i="12" s="1"/>
  <c r="AV997" i="12" s="1"/>
  <c r="U997" i="12"/>
  <c r="AD997" i="12" s="1"/>
  <c r="AA997" i="12"/>
  <c r="AG997" i="12" s="1"/>
  <c r="AW997" i="12" s="1"/>
  <c r="W997" i="12"/>
  <c r="AE997" i="12" s="1"/>
  <c r="AU997" i="12" s="1"/>
  <c r="M945" i="12"/>
  <c r="BG945" i="12" s="1"/>
  <c r="Y945" i="12"/>
  <c r="AF945" i="12" s="1"/>
  <c r="AV945" i="12" s="1"/>
  <c r="U945" i="12"/>
  <c r="AD945" i="12" s="1"/>
  <c r="AA945" i="12"/>
  <c r="AG945" i="12" s="1"/>
  <c r="AW945" i="12" s="1"/>
  <c r="W945" i="12"/>
  <c r="AE945" i="12" s="1"/>
  <c r="AU945" i="12" s="1"/>
  <c r="M939" i="12"/>
  <c r="BG939" i="12" s="1"/>
  <c r="Y939" i="12"/>
  <c r="AF939" i="12" s="1"/>
  <c r="AV939" i="12" s="1"/>
  <c r="U939" i="12"/>
  <c r="AD939" i="12" s="1"/>
  <c r="AA939" i="12"/>
  <c r="AG939" i="12" s="1"/>
  <c r="AW939" i="12" s="1"/>
  <c r="W939" i="12"/>
  <c r="AE939" i="12" s="1"/>
  <c r="AU939" i="12" s="1"/>
  <c r="M935" i="12"/>
  <c r="BG935" i="12" s="1"/>
  <c r="Y935" i="12"/>
  <c r="AF935" i="12" s="1"/>
  <c r="AV935" i="12" s="1"/>
  <c r="U935" i="12"/>
  <c r="AD935" i="12" s="1"/>
  <c r="AA935" i="12"/>
  <c r="AG935" i="12" s="1"/>
  <c r="AW935" i="12" s="1"/>
  <c r="W935" i="12"/>
  <c r="AE935" i="12" s="1"/>
  <c r="AU935" i="12" s="1"/>
  <c r="M887" i="12"/>
  <c r="BG887" i="12" s="1"/>
  <c r="Y887" i="12"/>
  <c r="AF887" i="12" s="1"/>
  <c r="AV887" i="12" s="1"/>
  <c r="U887" i="12"/>
  <c r="AD887" i="12" s="1"/>
  <c r="AA887" i="12"/>
  <c r="AG887" i="12" s="1"/>
  <c r="AW887" i="12" s="1"/>
  <c r="W887" i="12"/>
  <c r="AE887" i="12" s="1"/>
  <c r="AU887" i="12" s="1"/>
  <c r="M870" i="12"/>
  <c r="BG870" i="12" s="1"/>
  <c r="U870" i="12"/>
  <c r="AD870" i="12" s="1"/>
  <c r="W870" i="12"/>
  <c r="AE870" i="12" s="1"/>
  <c r="AU870" i="12" s="1"/>
  <c r="Y870" i="12"/>
  <c r="AF870" i="12" s="1"/>
  <c r="AV870" i="12" s="1"/>
  <c r="AA870" i="12"/>
  <c r="AG870" i="12" s="1"/>
  <c r="AW870" i="12" s="1"/>
  <c r="M871" i="12"/>
  <c r="BG871" i="12" s="1"/>
  <c r="Y871" i="12"/>
  <c r="AF871" i="12" s="1"/>
  <c r="AV871" i="12" s="1"/>
  <c r="U871" i="12"/>
  <c r="AD871" i="12" s="1"/>
  <c r="AA871" i="12"/>
  <c r="AG871" i="12" s="1"/>
  <c r="AW871" i="12" s="1"/>
  <c r="W871" i="12"/>
  <c r="AE871" i="12" s="1"/>
  <c r="AU871" i="12" s="1"/>
  <c r="M845" i="12"/>
  <c r="BG845" i="12" s="1"/>
  <c r="Y845" i="12"/>
  <c r="AF845" i="12" s="1"/>
  <c r="AV845" i="12" s="1"/>
  <c r="U845" i="12"/>
  <c r="AD845" i="12" s="1"/>
  <c r="AA845" i="12"/>
  <c r="AG845" i="12" s="1"/>
  <c r="AW845" i="12" s="1"/>
  <c r="W845" i="12"/>
  <c r="AE845" i="12" s="1"/>
  <c r="AU845" i="12" s="1"/>
  <c r="M840" i="12"/>
  <c r="BG840" i="12" s="1"/>
  <c r="Y840" i="12"/>
  <c r="AF840" i="12" s="1"/>
  <c r="AV840" i="12" s="1"/>
  <c r="U840" i="12"/>
  <c r="AD840" i="12" s="1"/>
  <c r="AA840" i="12"/>
  <c r="AG840" i="12" s="1"/>
  <c r="AW840" i="12" s="1"/>
  <c r="W840" i="12"/>
  <c r="AE840" i="12" s="1"/>
  <c r="AU840" i="12" s="1"/>
  <c r="M822" i="12"/>
  <c r="BG822" i="12" s="1"/>
  <c r="W822" i="12"/>
  <c r="AE822" i="12" s="1"/>
  <c r="AU822" i="12" s="1"/>
  <c r="AA822" i="12"/>
  <c r="AG822" i="12" s="1"/>
  <c r="AW822" i="12" s="1"/>
  <c r="U822" i="12"/>
  <c r="AD822" i="12" s="1"/>
  <c r="Y822" i="12"/>
  <c r="AF822" i="12" s="1"/>
  <c r="AV822" i="12" s="1"/>
  <c r="M819" i="12"/>
  <c r="BG819" i="12" s="1"/>
  <c r="U819" i="12"/>
  <c r="AD819" i="12" s="1"/>
  <c r="W819" i="12"/>
  <c r="AE819" i="12" s="1"/>
  <c r="AU819" i="12" s="1"/>
  <c r="Y819" i="12"/>
  <c r="AF819" i="12" s="1"/>
  <c r="AV819" i="12" s="1"/>
  <c r="AA819" i="12"/>
  <c r="AG819" i="12" s="1"/>
  <c r="AW819" i="12" s="1"/>
  <c r="M806" i="12"/>
  <c r="BG806" i="12" s="1"/>
  <c r="W806" i="12"/>
  <c r="AE806" i="12" s="1"/>
  <c r="AU806" i="12" s="1"/>
  <c r="AA806" i="12"/>
  <c r="AG806" i="12" s="1"/>
  <c r="AW806" i="12" s="1"/>
  <c r="U806" i="12"/>
  <c r="AD806" i="12" s="1"/>
  <c r="Y806" i="12"/>
  <c r="AF806" i="12" s="1"/>
  <c r="AV806" i="12" s="1"/>
  <c r="M763" i="12"/>
  <c r="BG763" i="12" s="1"/>
  <c r="U763" i="12"/>
  <c r="AD763" i="12" s="1"/>
  <c r="W763" i="12"/>
  <c r="AE763" i="12" s="1"/>
  <c r="AU763" i="12" s="1"/>
  <c r="Y763" i="12"/>
  <c r="AF763" i="12" s="1"/>
  <c r="AV763" i="12" s="1"/>
  <c r="AA763" i="12"/>
  <c r="AG763" i="12" s="1"/>
  <c r="AW763" i="12" s="1"/>
  <c r="M760" i="12"/>
  <c r="BG760" i="12" s="1"/>
  <c r="AA760" i="12"/>
  <c r="AG760" i="12" s="1"/>
  <c r="AW760" i="12" s="1"/>
  <c r="W760" i="12"/>
  <c r="AE760" i="12" s="1"/>
  <c r="AU760" i="12" s="1"/>
  <c r="Y760" i="12"/>
  <c r="AF760" i="12" s="1"/>
  <c r="AV760" i="12" s="1"/>
  <c r="U760" i="12"/>
  <c r="AD760" i="12" s="1"/>
  <c r="M753" i="12"/>
  <c r="BG753" i="12" s="1"/>
  <c r="U753" i="12"/>
  <c r="AD753" i="12" s="1"/>
  <c r="W753" i="12"/>
  <c r="AE753" i="12" s="1"/>
  <c r="AU753" i="12" s="1"/>
  <c r="Y753" i="12"/>
  <c r="AF753" i="12" s="1"/>
  <c r="AV753" i="12" s="1"/>
  <c r="AA753" i="12"/>
  <c r="AG753" i="12" s="1"/>
  <c r="AW753" i="12" s="1"/>
  <c r="M738" i="12"/>
  <c r="BG738" i="12" s="1"/>
  <c r="AA738" i="12"/>
  <c r="AG738" i="12" s="1"/>
  <c r="AW738" i="12" s="1"/>
  <c r="W738" i="12"/>
  <c r="AE738" i="12" s="1"/>
  <c r="AU738" i="12" s="1"/>
  <c r="Y738" i="12"/>
  <c r="AF738" i="12" s="1"/>
  <c r="AV738" i="12" s="1"/>
  <c r="U738" i="12"/>
  <c r="AD738" i="12" s="1"/>
  <c r="M731" i="12"/>
  <c r="BG731" i="12" s="1"/>
  <c r="U731" i="12"/>
  <c r="AD731" i="12" s="1"/>
  <c r="W731" i="12"/>
  <c r="AE731" i="12" s="1"/>
  <c r="AU731" i="12" s="1"/>
  <c r="Y731" i="12"/>
  <c r="AF731" i="12" s="1"/>
  <c r="AV731" i="12" s="1"/>
  <c r="AA731" i="12"/>
  <c r="AG731" i="12" s="1"/>
  <c r="AW731" i="12" s="1"/>
  <c r="M728" i="12"/>
  <c r="BG728" i="12" s="1"/>
  <c r="AA728" i="12"/>
  <c r="AG728" i="12" s="1"/>
  <c r="AW728" i="12" s="1"/>
  <c r="W728" i="12"/>
  <c r="AE728" i="12" s="1"/>
  <c r="AU728" i="12" s="1"/>
  <c r="Y728" i="12"/>
  <c r="AF728" i="12" s="1"/>
  <c r="AV728" i="12" s="1"/>
  <c r="U728" i="12"/>
  <c r="AD728" i="12" s="1"/>
  <c r="M721" i="12"/>
  <c r="BG721" i="12" s="1"/>
  <c r="U721" i="12"/>
  <c r="AD721" i="12" s="1"/>
  <c r="W721" i="12"/>
  <c r="AE721" i="12" s="1"/>
  <c r="AU721" i="12" s="1"/>
  <c r="Y721" i="12"/>
  <c r="AF721" i="12" s="1"/>
  <c r="AV721" i="12" s="1"/>
  <c r="AA721" i="12"/>
  <c r="AG721" i="12" s="1"/>
  <c r="AW721" i="12" s="1"/>
  <c r="M706" i="12"/>
  <c r="BG706" i="12" s="1"/>
  <c r="AA706" i="12"/>
  <c r="AG706" i="12" s="1"/>
  <c r="AW706" i="12" s="1"/>
  <c r="W706" i="12"/>
  <c r="AE706" i="12" s="1"/>
  <c r="AU706" i="12" s="1"/>
  <c r="Y706" i="12"/>
  <c r="AF706" i="12" s="1"/>
  <c r="AV706" i="12" s="1"/>
  <c r="U706" i="12"/>
  <c r="AD706" i="12" s="1"/>
  <c r="M699" i="12"/>
  <c r="BG699" i="12" s="1"/>
  <c r="U699" i="12"/>
  <c r="AD699" i="12" s="1"/>
  <c r="W699" i="12"/>
  <c r="AE699" i="12" s="1"/>
  <c r="AU699" i="12" s="1"/>
  <c r="Y699" i="12"/>
  <c r="AF699" i="12" s="1"/>
  <c r="AV699" i="12" s="1"/>
  <c r="AA699" i="12"/>
  <c r="AG699" i="12" s="1"/>
  <c r="AW699" i="12" s="1"/>
  <c r="M696" i="12"/>
  <c r="BG696" i="12" s="1"/>
  <c r="AA696" i="12"/>
  <c r="AG696" i="12" s="1"/>
  <c r="AW696" i="12" s="1"/>
  <c r="W696" i="12"/>
  <c r="AE696" i="12" s="1"/>
  <c r="AU696" i="12" s="1"/>
  <c r="Y696" i="12"/>
  <c r="AF696" i="12" s="1"/>
  <c r="AV696" i="12" s="1"/>
  <c r="U696" i="12"/>
  <c r="AD696" i="12" s="1"/>
  <c r="M690" i="12"/>
  <c r="BG690" i="12" s="1"/>
  <c r="U690" i="12"/>
  <c r="AD690" i="12" s="1"/>
  <c r="W690" i="12"/>
  <c r="AE690" i="12" s="1"/>
  <c r="AU690" i="12" s="1"/>
  <c r="Y690" i="12"/>
  <c r="AF690" i="12" s="1"/>
  <c r="AV690" i="12" s="1"/>
  <c r="AA690" i="12"/>
  <c r="AG690" i="12" s="1"/>
  <c r="AW690" i="12" s="1"/>
  <c r="M687" i="12"/>
  <c r="BG687" i="12" s="1"/>
  <c r="W687" i="12"/>
  <c r="AE687" i="12" s="1"/>
  <c r="AU687" i="12" s="1"/>
  <c r="AA687" i="12"/>
  <c r="AG687" i="12" s="1"/>
  <c r="AW687" i="12" s="1"/>
  <c r="U687" i="12"/>
  <c r="AD687" i="12" s="1"/>
  <c r="Y687" i="12"/>
  <c r="AF687" i="12" s="1"/>
  <c r="AV687" i="12" s="1"/>
  <c r="M668" i="12"/>
  <c r="BG668" i="12" s="1"/>
  <c r="AA668" i="12"/>
  <c r="AG668" i="12" s="1"/>
  <c r="AW668" i="12" s="1"/>
  <c r="W668" i="12"/>
  <c r="AE668" i="12" s="1"/>
  <c r="AU668" i="12" s="1"/>
  <c r="Y668" i="12"/>
  <c r="AF668" i="12" s="1"/>
  <c r="AV668" i="12" s="1"/>
  <c r="U668" i="12"/>
  <c r="AD668" i="12" s="1"/>
  <c r="M650" i="12"/>
  <c r="BG650" i="12" s="1"/>
  <c r="U650" i="12"/>
  <c r="AD650" i="12" s="1"/>
  <c r="W650" i="12"/>
  <c r="AE650" i="12" s="1"/>
  <c r="AU650" i="12" s="1"/>
  <c r="Y650" i="12"/>
  <c r="AF650" i="12" s="1"/>
  <c r="AV650" i="12" s="1"/>
  <c r="AA650" i="12"/>
  <c r="AG650" i="12" s="1"/>
  <c r="AW650" i="12" s="1"/>
  <c r="M641" i="12"/>
  <c r="BG641" i="12" s="1"/>
  <c r="Y641" i="12"/>
  <c r="AF641" i="12" s="1"/>
  <c r="AV641" i="12" s="1"/>
  <c r="U641" i="12"/>
  <c r="AD641" i="12" s="1"/>
  <c r="AA641" i="12"/>
  <c r="AG641" i="12" s="1"/>
  <c r="AW641" i="12" s="1"/>
  <c r="W641" i="12"/>
  <c r="AE641" i="12" s="1"/>
  <c r="AU641" i="12" s="1"/>
  <c r="M636" i="12"/>
  <c r="BG636" i="12" s="1"/>
  <c r="U636" i="12"/>
  <c r="AD636" i="12" s="1"/>
  <c r="W636" i="12"/>
  <c r="AE636" i="12" s="1"/>
  <c r="AU636" i="12" s="1"/>
  <c r="Y636" i="12"/>
  <c r="AF636" i="12" s="1"/>
  <c r="AV636" i="12" s="1"/>
  <c r="AA636" i="12"/>
  <c r="AG636" i="12" s="1"/>
  <c r="AW636" i="12" s="1"/>
  <c r="M618" i="12"/>
  <c r="BG618" i="12" s="1"/>
  <c r="U618" i="12"/>
  <c r="AD618" i="12" s="1"/>
  <c r="W618" i="12"/>
  <c r="AE618" i="12" s="1"/>
  <c r="AU618" i="12" s="1"/>
  <c r="Y618" i="12"/>
  <c r="AF618" i="12" s="1"/>
  <c r="AV618" i="12" s="1"/>
  <c r="AA618" i="12"/>
  <c r="AG618" i="12" s="1"/>
  <c r="AW618" i="12" s="1"/>
  <c r="M865" i="12"/>
  <c r="BG865" i="12" s="1"/>
  <c r="Y865" i="12"/>
  <c r="AF865" i="12" s="1"/>
  <c r="AV865" i="12" s="1"/>
  <c r="U865" i="12"/>
  <c r="AD865" i="12" s="1"/>
  <c r="AA865" i="12"/>
  <c r="AG865" i="12" s="1"/>
  <c r="AW865" i="12" s="1"/>
  <c r="W865" i="12"/>
  <c r="AE865" i="12" s="1"/>
  <c r="AU865" i="12" s="1"/>
  <c r="M848" i="12"/>
  <c r="BG848" i="12" s="1"/>
  <c r="Y848" i="12"/>
  <c r="AF848" i="12" s="1"/>
  <c r="AV848" i="12" s="1"/>
  <c r="U848" i="12"/>
  <c r="AD848" i="12" s="1"/>
  <c r="AA848" i="12"/>
  <c r="AG848" i="12" s="1"/>
  <c r="AW848" i="12" s="1"/>
  <c r="W848" i="12"/>
  <c r="AE848" i="12" s="1"/>
  <c r="AU848" i="12" s="1"/>
  <c r="M846" i="12"/>
  <c r="BG846" i="12" s="1"/>
  <c r="AA846" i="12"/>
  <c r="AG846" i="12" s="1"/>
  <c r="AW846" i="12" s="1"/>
  <c r="W846" i="12"/>
  <c r="AE846" i="12" s="1"/>
  <c r="AU846" i="12" s="1"/>
  <c r="Y846" i="12"/>
  <c r="AF846" i="12" s="1"/>
  <c r="AV846" i="12" s="1"/>
  <c r="U846" i="12"/>
  <c r="AD846" i="12" s="1"/>
  <c r="M838" i="12"/>
  <c r="BG838" i="12" s="1"/>
  <c r="AA838" i="12"/>
  <c r="AG838" i="12" s="1"/>
  <c r="AW838" i="12" s="1"/>
  <c r="W838" i="12"/>
  <c r="AE838" i="12" s="1"/>
  <c r="AU838" i="12" s="1"/>
  <c r="Y838" i="12"/>
  <c r="AF838" i="12" s="1"/>
  <c r="AV838" i="12" s="1"/>
  <c r="U838" i="12"/>
  <c r="AD838" i="12" s="1"/>
  <c r="M836" i="12"/>
  <c r="BG836" i="12" s="1"/>
  <c r="Y836" i="12"/>
  <c r="AF836" i="12" s="1"/>
  <c r="AV836" i="12" s="1"/>
  <c r="U836" i="12"/>
  <c r="AD836" i="12" s="1"/>
  <c r="AA836" i="12"/>
  <c r="AG836" i="12" s="1"/>
  <c r="AW836" i="12" s="1"/>
  <c r="W836" i="12"/>
  <c r="AE836" i="12" s="1"/>
  <c r="AU836" i="12" s="1"/>
  <c r="M828" i="12"/>
  <c r="BG828" i="12" s="1"/>
  <c r="W828" i="12"/>
  <c r="AE828" i="12" s="1"/>
  <c r="AU828" i="12" s="1"/>
  <c r="AA828" i="12"/>
  <c r="AG828" i="12" s="1"/>
  <c r="AW828" i="12" s="1"/>
  <c r="U828" i="12"/>
  <c r="AD828" i="12" s="1"/>
  <c r="Y828" i="12"/>
  <c r="AF828" i="12" s="1"/>
  <c r="AV828" i="12" s="1"/>
  <c r="M823" i="12"/>
  <c r="BG823" i="12" s="1"/>
  <c r="U823" i="12"/>
  <c r="AD823" i="12" s="1"/>
  <c r="W823" i="12"/>
  <c r="AE823" i="12" s="1"/>
  <c r="AU823" i="12" s="1"/>
  <c r="Y823" i="12"/>
  <c r="AF823" i="12" s="1"/>
  <c r="AV823" i="12" s="1"/>
  <c r="AA823" i="12"/>
  <c r="AG823" i="12" s="1"/>
  <c r="AW823" i="12" s="1"/>
  <c r="M815" i="12"/>
  <c r="BG815" i="12" s="1"/>
  <c r="U815" i="12"/>
  <c r="AD815" i="12" s="1"/>
  <c r="W815" i="12"/>
  <c r="AE815" i="12" s="1"/>
  <c r="AU815" i="12" s="1"/>
  <c r="Y815" i="12"/>
  <c r="AF815" i="12" s="1"/>
  <c r="AV815" i="12" s="1"/>
  <c r="AA815" i="12"/>
  <c r="AG815" i="12" s="1"/>
  <c r="AW815" i="12" s="1"/>
  <c r="U810" i="12"/>
  <c r="AD810" i="12" s="1"/>
  <c r="Y810" i="12"/>
  <c r="AF810" i="12" s="1"/>
  <c r="AV810" i="12" s="1"/>
  <c r="M810" i="12"/>
  <c r="BG810" i="12" s="1"/>
  <c r="W810" i="12"/>
  <c r="AE810" i="12" s="1"/>
  <c r="AU810" i="12" s="1"/>
  <c r="AA810" i="12"/>
  <c r="AG810" i="12" s="1"/>
  <c r="AW810" i="12" s="1"/>
  <c r="U808" i="12"/>
  <c r="AD808" i="12" s="1"/>
  <c r="Y808" i="12"/>
  <c r="AF808" i="12" s="1"/>
  <c r="AV808" i="12" s="1"/>
  <c r="M808" i="12"/>
  <c r="BG808" i="12" s="1"/>
  <c r="W808" i="12"/>
  <c r="AE808" i="12" s="1"/>
  <c r="AU808" i="12" s="1"/>
  <c r="AA808" i="12"/>
  <c r="AG808" i="12" s="1"/>
  <c r="AW808" i="12" s="1"/>
  <c r="M805" i="12"/>
  <c r="BG805" i="12" s="1"/>
  <c r="Y805" i="12"/>
  <c r="AF805" i="12" s="1"/>
  <c r="AV805" i="12" s="1"/>
  <c r="U805" i="12"/>
  <c r="AD805" i="12" s="1"/>
  <c r="AA805" i="12"/>
  <c r="AG805" i="12" s="1"/>
  <c r="AW805" i="12" s="1"/>
  <c r="W805" i="12"/>
  <c r="AE805" i="12" s="1"/>
  <c r="AU805" i="12" s="1"/>
  <c r="M798" i="12"/>
  <c r="BG798" i="12" s="1"/>
  <c r="W798" i="12"/>
  <c r="AE798" i="12" s="1"/>
  <c r="AU798" i="12" s="1"/>
  <c r="AA798" i="12"/>
  <c r="AG798" i="12" s="1"/>
  <c r="AW798" i="12" s="1"/>
  <c r="U798" i="12"/>
  <c r="AD798" i="12" s="1"/>
  <c r="Y798" i="12"/>
  <c r="AF798" i="12" s="1"/>
  <c r="AV798" i="12" s="1"/>
  <c r="M791" i="12"/>
  <c r="BG791" i="12" s="1"/>
  <c r="U791" i="12"/>
  <c r="AD791" i="12" s="1"/>
  <c r="W791" i="12"/>
  <c r="AE791" i="12" s="1"/>
  <c r="AU791" i="12" s="1"/>
  <c r="Y791" i="12"/>
  <c r="AF791" i="12" s="1"/>
  <c r="AV791" i="12" s="1"/>
  <c r="AA791" i="12"/>
  <c r="AG791" i="12" s="1"/>
  <c r="AW791" i="12" s="1"/>
  <c r="M782" i="12"/>
  <c r="BG782" i="12" s="1"/>
  <c r="W782" i="12"/>
  <c r="AE782" i="12" s="1"/>
  <c r="AU782" i="12" s="1"/>
  <c r="AA782" i="12"/>
  <c r="AG782" i="12" s="1"/>
  <c r="AW782" i="12" s="1"/>
  <c r="U782" i="12"/>
  <c r="AD782" i="12" s="1"/>
  <c r="Y782" i="12"/>
  <c r="AF782" i="12" s="1"/>
  <c r="AV782" i="12" s="1"/>
  <c r="M777" i="12"/>
  <c r="BG777" i="12" s="1"/>
  <c r="Y777" i="12"/>
  <c r="AF777" i="12" s="1"/>
  <c r="AV777" i="12" s="1"/>
  <c r="U777" i="12"/>
  <c r="AD777" i="12" s="1"/>
  <c r="AA777" i="12"/>
  <c r="AG777" i="12" s="1"/>
  <c r="AW777" i="12" s="1"/>
  <c r="W777" i="12"/>
  <c r="AE777" i="12" s="1"/>
  <c r="AU777" i="12" s="1"/>
  <c r="M772" i="12"/>
  <c r="BG772" i="12" s="1"/>
  <c r="W772" i="12"/>
  <c r="AE772" i="12" s="1"/>
  <c r="AU772" i="12" s="1"/>
  <c r="AA772" i="12"/>
  <c r="AG772" i="12" s="1"/>
  <c r="AW772" i="12" s="1"/>
  <c r="U772" i="12"/>
  <c r="AD772" i="12" s="1"/>
  <c r="Y772" i="12"/>
  <c r="AF772" i="12" s="1"/>
  <c r="AV772" i="12" s="1"/>
  <c r="M758" i="12"/>
  <c r="BG758" i="12" s="1"/>
  <c r="AA758" i="12"/>
  <c r="AG758" i="12" s="1"/>
  <c r="AW758" i="12" s="1"/>
  <c r="W758" i="12"/>
  <c r="AE758" i="12" s="1"/>
  <c r="AU758" i="12" s="1"/>
  <c r="Y758" i="12"/>
  <c r="AF758" i="12" s="1"/>
  <c r="AV758" i="12" s="1"/>
  <c r="U758" i="12"/>
  <c r="AD758" i="12" s="1"/>
  <c r="M751" i="12"/>
  <c r="BG751" i="12" s="1"/>
  <c r="U751" i="12"/>
  <c r="AD751" i="12" s="1"/>
  <c r="W751" i="12"/>
  <c r="AE751" i="12" s="1"/>
  <c r="AU751" i="12" s="1"/>
  <c r="Y751" i="12"/>
  <c r="AF751" i="12" s="1"/>
  <c r="AV751" i="12" s="1"/>
  <c r="AA751" i="12"/>
  <c r="AG751" i="12" s="1"/>
  <c r="AW751" i="12" s="1"/>
  <c r="M744" i="12"/>
  <c r="BG744" i="12" s="1"/>
  <c r="AA744" i="12"/>
  <c r="AG744" i="12" s="1"/>
  <c r="AW744" i="12" s="1"/>
  <c r="W744" i="12"/>
  <c r="AE744" i="12" s="1"/>
  <c r="AU744" i="12" s="1"/>
  <c r="Y744" i="12"/>
  <c r="AF744" i="12" s="1"/>
  <c r="AV744" i="12" s="1"/>
  <c r="U744" i="12"/>
  <c r="AD744" i="12" s="1"/>
  <c r="M737" i="12"/>
  <c r="BG737" i="12" s="1"/>
  <c r="U737" i="12"/>
  <c r="AD737" i="12" s="1"/>
  <c r="W737" i="12"/>
  <c r="AE737" i="12" s="1"/>
  <c r="AU737" i="12" s="1"/>
  <c r="Y737" i="12"/>
  <c r="AF737" i="12" s="1"/>
  <c r="AV737" i="12" s="1"/>
  <c r="AA737" i="12"/>
  <c r="AG737" i="12" s="1"/>
  <c r="AW737" i="12" s="1"/>
  <c r="M726" i="12"/>
  <c r="BG726" i="12" s="1"/>
  <c r="AA726" i="12"/>
  <c r="AG726" i="12" s="1"/>
  <c r="AW726" i="12" s="1"/>
  <c r="W726" i="12"/>
  <c r="AE726" i="12" s="1"/>
  <c r="AU726" i="12" s="1"/>
  <c r="Y726" i="12"/>
  <c r="AF726" i="12" s="1"/>
  <c r="AV726" i="12" s="1"/>
  <c r="U726" i="12"/>
  <c r="AD726" i="12" s="1"/>
  <c r="M719" i="12"/>
  <c r="BG719" i="12" s="1"/>
  <c r="U719" i="12"/>
  <c r="AD719" i="12" s="1"/>
  <c r="W719" i="12"/>
  <c r="AE719" i="12" s="1"/>
  <c r="AU719" i="12" s="1"/>
  <c r="Y719" i="12"/>
  <c r="AF719" i="12" s="1"/>
  <c r="AV719" i="12" s="1"/>
  <c r="AA719" i="12"/>
  <c r="AG719" i="12" s="1"/>
  <c r="AW719" i="12" s="1"/>
  <c r="M712" i="12"/>
  <c r="BG712" i="12" s="1"/>
  <c r="AA712" i="12"/>
  <c r="AG712" i="12" s="1"/>
  <c r="AW712" i="12" s="1"/>
  <c r="W712" i="12"/>
  <c r="AE712" i="12" s="1"/>
  <c r="AU712" i="12" s="1"/>
  <c r="Y712" i="12"/>
  <c r="AF712" i="12" s="1"/>
  <c r="AV712" i="12" s="1"/>
  <c r="U712" i="12"/>
  <c r="AD712" i="12" s="1"/>
  <c r="M705" i="12"/>
  <c r="BG705" i="12" s="1"/>
  <c r="U705" i="12"/>
  <c r="AD705" i="12" s="1"/>
  <c r="W705" i="12"/>
  <c r="AE705" i="12" s="1"/>
  <c r="AU705" i="12" s="1"/>
  <c r="Y705" i="12"/>
  <c r="AF705" i="12" s="1"/>
  <c r="AV705" i="12" s="1"/>
  <c r="AA705" i="12"/>
  <c r="AG705" i="12" s="1"/>
  <c r="AW705" i="12" s="1"/>
  <c r="M694" i="12"/>
  <c r="BG694" i="12" s="1"/>
  <c r="AA694" i="12"/>
  <c r="AG694" i="12" s="1"/>
  <c r="AW694" i="12" s="1"/>
  <c r="W694" i="12"/>
  <c r="AE694" i="12" s="1"/>
  <c r="AU694" i="12" s="1"/>
  <c r="Y694" i="12"/>
  <c r="AF694" i="12" s="1"/>
  <c r="AV694" i="12" s="1"/>
  <c r="U694" i="12"/>
  <c r="AD694" i="12" s="1"/>
  <c r="M684" i="12"/>
  <c r="BG684" i="12" s="1"/>
  <c r="AA684" i="12"/>
  <c r="AG684" i="12" s="1"/>
  <c r="AW684" i="12" s="1"/>
  <c r="W684" i="12"/>
  <c r="AE684" i="12" s="1"/>
  <c r="AU684" i="12" s="1"/>
  <c r="Y684" i="12"/>
  <c r="AF684" i="12" s="1"/>
  <c r="AV684" i="12" s="1"/>
  <c r="U684" i="12"/>
  <c r="AD684" i="12" s="1"/>
  <c r="M672" i="12"/>
  <c r="BG672" i="12" s="1"/>
  <c r="Y672" i="12"/>
  <c r="AF672" i="12" s="1"/>
  <c r="AV672" i="12" s="1"/>
  <c r="U672" i="12"/>
  <c r="AD672" i="12" s="1"/>
  <c r="AA672" i="12"/>
  <c r="AG672" i="12" s="1"/>
  <c r="AW672" i="12" s="1"/>
  <c r="W672" i="12"/>
  <c r="AE672" i="12" s="1"/>
  <c r="AU672" i="12" s="1"/>
  <c r="U665" i="12"/>
  <c r="AD665" i="12" s="1"/>
  <c r="Y665" i="12"/>
  <c r="AF665" i="12" s="1"/>
  <c r="AV665" i="12" s="1"/>
  <c r="M665" i="12"/>
  <c r="BG665" i="12" s="1"/>
  <c r="W665" i="12"/>
  <c r="AE665" i="12" s="1"/>
  <c r="AU665" i="12" s="1"/>
  <c r="AA665" i="12"/>
  <c r="AG665" i="12" s="1"/>
  <c r="AW665" i="12" s="1"/>
  <c r="M648" i="12"/>
  <c r="BG648" i="12" s="1"/>
  <c r="U648" i="12"/>
  <c r="AD648" i="12" s="1"/>
  <c r="W648" i="12"/>
  <c r="AE648" i="12" s="1"/>
  <c r="AU648" i="12" s="1"/>
  <c r="Y648" i="12"/>
  <c r="AF648" i="12" s="1"/>
  <c r="AV648" i="12" s="1"/>
  <c r="AA648" i="12"/>
  <c r="AG648" i="12" s="1"/>
  <c r="AW648" i="12" s="1"/>
  <c r="M637" i="12"/>
  <c r="BG637" i="12" s="1"/>
  <c r="Y637" i="12"/>
  <c r="AF637" i="12" s="1"/>
  <c r="AV637" i="12" s="1"/>
  <c r="U637" i="12"/>
  <c r="AD637" i="12" s="1"/>
  <c r="AA637" i="12"/>
  <c r="AG637" i="12" s="1"/>
  <c r="AW637" i="12" s="1"/>
  <c r="W637" i="12"/>
  <c r="AE637" i="12" s="1"/>
  <c r="AU637" i="12" s="1"/>
  <c r="M631" i="12"/>
  <c r="BG631" i="12" s="1"/>
  <c r="Y631" i="12"/>
  <c r="AF631" i="12" s="1"/>
  <c r="AV631" i="12" s="1"/>
  <c r="U631" i="12"/>
  <c r="AD631" i="12" s="1"/>
  <c r="AA631" i="12"/>
  <c r="AG631" i="12" s="1"/>
  <c r="AW631" i="12" s="1"/>
  <c r="W631" i="12"/>
  <c r="AE631" i="12" s="1"/>
  <c r="AU631" i="12" s="1"/>
  <c r="U624" i="12"/>
  <c r="AD624" i="12" s="1"/>
  <c r="Y624" i="12"/>
  <c r="AF624" i="12" s="1"/>
  <c r="AV624" i="12" s="1"/>
  <c r="M624" i="12"/>
  <c r="BG624" i="12" s="1"/>
  <c r="W624" i="12"/>
  <c r="AE624" i="12" s="1"/>
  <c r="AU624" i="12" s="1"/>
  <c r="AA624" i="12"/>
  <c r="AG624" i="12" s="1"/>
  <c r="AW624" i="12" s="1"/>
  <c r="U604" i="12"/>
  <c r="AD604" i="12" s="1"/>
  <c r="Y604" i="12"/>
  <c r="AF604" i="12" s="1"/>
  <c r="AV604" i="12" s="1"/>
  <c r="M604" i="12"/>
  <c r="BG604" i="12" s="1"/>
  <c r="W604" i="12"/>
  <c r="AE604" i="12" s="1"/>
  <c r="AU604" i="12" s="1"/>
  <c r="AA604" i="12"/>
  <c r="AG604" i="12" s="1"/>
  <c r="AW604" i="12" s="1"/>
  <c r="M601" i="12"/>
  <c r="BG601" i="12" s="1"/>
  <c r="AA601" i="12"/>
  <c r="AG601" i="12" s="1"/>
  <c r="AW601" i="12" s="1"/>
  <c r="W601" i="12"/>
  <c r="AE601" i="12" s="1"/>
  <c r="AU601" i="12" s="1"/>
  <c r="Y601" i="12"/>
  <c r="AF601" i="12" s="1"/>
  <c r="AV601" i="12" s="1"/>
  <c r="U601" i="12"/>
  <c r="AD601" i="12" s="1"/>
  <c r="M587" i="12"/>
  <c r="BG587" i="12" s="1"/>
  <c r="U587" i="12"/>
  <c r="AD587" i="12" s="1"/>
  <c r="W587" i="12"/>
  <c r="AE587" i="12" s="1"/>
  <c r="AU587" i="12" s="1"/>
  <c r="Y587" i="12"/>
  <c r="AF587" i="12" s="1"/>
  <c r="AV587" i="12" s="1"/>
  <c r="AA587" i="12"/>
  <c r="AG587" i="12" s="1"/>
  <c r="AW587" i="12" s="1"/>
  <c r="M573" i="12"/>
  <c r="BG573" i="12" s="1"/>
  <c r="AA573" i="12"/>
  <c r="AG573" i="12" s="1"/>
  <c r="AW573" i="12" s="1"/>
  <c r="W573" i="12"/>
  <c r="AE573" i="12" s="1"/>
  <c r="AU573" i="12" s="1"/>
  <c r="Y573" i="12"/>
  <c r="AF573" i="12" s="1"/>
  <c r="AV573" i="12" s="1"/>
  <c r="U573" i="12"/>
  <c r="AD573" i="12" s="1"/>
  <c r="M570" i="12"/>
  <c r="BG570" i="12" s="1"/>
  <c r="W570" i="12"/>
  <c r="AE570" i="12" s="1"/>
  <c r="AU570" i="12" s="1"/>
  <c r="AA570" i="12"/>
  <c r="AG570" i="12" s="1"/>
  <c r="AW570" i="12" s="1"/>
  <c r="U570" i="12"/>
  <c r="AD570" i="12" s="1"/>
  <c r="Y570" i="12"/>
  <c r="AF570" i="12" s="1"/>
  <c r="AV570" i="12" s="1"/>
  <c r="M556" i="12"/>
  <c r="BG556" i="12" s="1"/>
  <c r="AA556" i="12"/>
  <c r="AG556" i="12" s="1"/>
  <c r="AW556" i="12" s="1"/>
  <c r="W556" i="12"/>
  <c r="AE556" i="12" s="1"/>
  <c r="AU556" i="12" s="1"/>
  <c r="Y556" i="12"/>
  <c r="AF556" i="12" s="1"/>
  <c r="AV556" i="12" s="1"/>
  <c r="U556" i="12"/>
  <c r="AD556" i="12" s="1"/>
  <c r="M549" i="12"/>
  <c r="BG549" i="12" s="1"/>
  <c r="U549" i="12"/>
  <c r="AD549" i="12" s="1"/>
  <c r="W549" i="12"/>
  <c r="AE549" i="12" s="1"/>
  <c r="AU549" i="12" s="1"/>
  <c r="Y549" i="12"/>
  <c r="AF549" i="12" s="1"/>
  <c r="AV549" i="12" s="1"/>
  <c r="AA549" i="12"/>
  <c r="AG549" i="12" s="1"/>
  <c r="AW549" i="12" s="1"/>
  <c r="M540" i="12"/>
  <c r="BG540" i="12" s="1"/>
  <c r="AA540" i="12"/>
  <c r="AG540" i="12" s="1"/>
  <c r="AW540" i="12" s="1"/>
  <c r="W540" i="12"/>
  <c r="AE540" i="12" s="1"/>
  <c r="AU540" i="12" s="1"/>
  <c r="Y540" i="12"/>
  <c r="AF540" i="12" s="1"/>
  <c r="AV540" i="12" s="1"/>
  <c r="U540" i="12"/>
  <c r="AD540" i="12" s="1"/>
  <c r="M533" i="12"/>
  <c r="BG533" i="12" s="1"/>
  <c r="AA533" i="12"/>
  <c r="AG533" i="12" s="1"/>
  <c r="AW533" i="12" s="1"/>
  <c r="W533" i="12"/>
  <c r="AE533" i="12" s="1"/>
  <c r="AU533" i="12" s="1"/>
  <c r="Y533" i="12"/>
  <c r="AF533" i="12" s="1"/>
  <c r="AV533" i="12" s="1"/>
  <c r="U533" i="12"/>
  <c r="AD533" i="12" s="1"/>
  <c r="M530" i="12"/>
  <c r="BG530" i="12" s="1"/>
  <c r="W530" i="12"/>
  <c r="AE530" i="12" s="1"/>
  <c r="AU530" i="12" s="1"/>
  <c r="AA530" i="12"/>
  <c r="AG530" i="12" s="1"/>
  <c r="AW530" i="12" s="1"/>
  <c r="U530" i="12"/>
  <c r="AD530" i="12" s="1"/>
  <c r="Y530" i="12"/>
  <c r="AF530" i="12" s="1"/>
  <c r="AV530" i="12" s="1"/>
  <c r="M515" i="12"/>
  <c r="BG515" i="12" s="1"/>
  <c r="U515" i="12"/>
  <c r="AD515" i="12" s="1"/>
  <c r="W515" i="12"/>
  <c r="AE515" i="12" s="1"/>
  <c r="AU515" i="12" s="1"/>
  <c r="Y515" i="12"/>
  <c r="AF515" i="12" s="1"/>
  <c r="AV515" i="12" s="1"/>
  <c r="AA515" i="12"/>
  <c r="AG515" i="12" s="1"/>
  <c r="AW515" i="12" s="1"/>
  <c r="M501" i="12"/>
  <c r="BG501" i="12" s="1"/>
  <c r="AA501" i="12"/>
  <c r="AG501" i="12" s="1"/>
  <c r="AW501" i="12" s="1"/>
  <c r="W501" i="12"/>
  <c r="AE501" i="12" s="1"/>
  <c r="AU501" i="12" s="1"/>
  <c r="Y501" i="12"/>
  <c r="AF501" i="12" s="1"/>
  <c r="AV501" i="12" s="1"/>
  <c r="U501" i="12"/>
  <c r="AD501" i="12" s="1"/>
  <c r="M497" i="12"/>
  <c r="BG497" i="12" s="1"/>
  <c r="AA497" i="12"/>
  <c r="AG497" i="12" s="1"/>
  <c r="AW497" i="12" s="1"/>
  <c r="W497" i="12"/>
  <c r="AE497" i="12" s="1"/>
  <c r="AU497" i="12" s="1"/>
  <c r="Y497" i="12"/>
  <c r="AF497" i="12" s="1"/>
  <c r="AV497" i="12" s="1"/>
  <c r="U497" i="12"/>
  <c r="AD497" i="12" s="1"/>
  <c r="M493" i="12"/>
  <c r="BG493" i="12" s="1"/>
  <c r="U493" i="12"/>
  <c r="AD493" i="12" s="1"/>
  <c r="W493" i="12"/>
  <c r="AE493" i="12" s="1"/>
  <c r="AU493" i="12" s="1"/>
  <c r="Y493" i="12"/>
  <c r="AF493" i="12" s="1"/>
  <c r="AV493" i="12" s="1"/>
  <c r="AA493" i="12"/>
  <c r="AG493" i="12" s="1"/>
  <c r="AW493" i="12" s="1"/>
  <c r="M489" i="12"/>
  <c r="BG489" i="12" s="1"/>
  <c r="AA489" i="12"/>
  <c r="AG489" i="12" s="1"/>
  <c r="AW489" i="12" s="1"/>
  <c r="W489" i="12"/>
  <c r="AE489" i="12" s="1"/>
  <c r="AU489" i="12" s="1"/>
  <c r="Y489" i="12"/>
  <c r="AF489" i="12" s="1"/>
  <c r="AV489" i="12" s="1"/>
  <c r="U489" i="12"/>
  <c r="AD489" i="12" s="1"/>
  <c r="M485" i="12"/>
  <c r="BG485" i="12" s="1"/>
  <c r="U485" i="12"/>
  <c r="AD485" i="12" s="1"/>
  <c r="W485" i="12"/>
  <c r="AE485" i="12" s="1"/>
  <c r="AU485" i="12" s="1"/>
  <c r="Y485" i="12"/>
  <c r="AF485" i="12" s="1"/>
  <c r="AV485" i="12" s="1"/>
  <c r="AA485" i="12"/>
  <c r="AG485" i="12" s="1"/>
  <c r="AW485" i="12" s="1"/>
  <c r="M481" i="12"/>
  <c r="BG481" i="12" s="1"/>
  <c r="U481" i="12"/>
  <c r="AD481" i="12" s="1"/>
  <c r="W481" i="12"/>
  <c r="AE481" i="12" s="1"/>
  <c r="AU481" i="12" s="1"/>
  <c r="Y481" i="12"/>
  <c r="AF481" i="12" s="1"/>
  <c r="AV481" i="12" s="1"/>
  <c r="AA481" i="12"/>
  <c r="AG481" i="12" s="1"/>
  <c r="AW481" i="12" s="1"/>
  <c r="M477" i="12"/>
  <c r="BG477" i="12" s="1"/>
  <c r="U477" i="12"/>
  <c r="AD477" i="12" s="1"/>
  <c r="W477" i="12"/>
  <c r="AE477" i="12" s="1"/>
  <c r="AU477" i="12" s="1"/>
  <c r="Y477" i="12"/>
  <c r="AF477" i="12" s="1"/>
  <c r="AV477" i="12" s="1"/>
  <c r="AA477" i="12"/>
  <c r="AG477" i="12" s="1"/>
  <c r="AW477" i="12" s="1"/>
  <c r="M473" i="12"/>
  <c r="BG473" i="12" s="1"/>
  <c r="AA473" i="12"/>
  <c r="AG473" i="12" s="1"/>
  <c r="AW473" i="12" s="1"/>
  <c r="W473" i="12"/>
  <c r="AE473" i="12" s="1"/>
  <c r="AU473" i="12" s="1"/>
  <c r="Y473" i="12"/>
  <c r="AF473" i="12" s="1"/>
  <c r="AV473" i="12" s="1"/>
  <c r="U473" i="12"/>
  <c r="AD473" i="12" s="1"/>
  <c r="M469" i="12"/>
  <c r="BG469" i="12" s="1"/>
  <c r="AA469" i="12"/>
  <c r="AG469" i="12" s="1"/>
  <c r="AW469" i="12" s="1"/>
  <c r="W469" i="12"/>
  <c r="AE469" i="12" s="1"/>
  <c r="AU469" i="12" s="1"/>
  <c r="Y469" i="12"/>
  <c r="AF469" i="12" s="1"/>
  <c r="AV469" i="12" s="1"/>
  <c r="U469" i="12"/>
  <c r="AD469" i="12" s="1"/>
  <c r="M465" i="12"/>
  <c r="BG465" i="12" s="1"/>
  <c r="AA465" i="12"/>
  <c r="AG465" i="12" s="1"/>
  <c r="AW465" i="12" s="1"/>
  <c r="W465" i="12"/>
  <c r="AE465" i="12" s="1"/>
  <c r="AU465" i="12" s="1"/>
  <c r="Y465" i="12"/>
  <c r="AF465" i="12" s="1"/>
  <c r="AV465" i="12" s="1"/>
  <c r="U465" i="12"/>
  <c r="AD465" i="12" s="1"/>
  <c r="M461" i="12"/>
  <c r="BG461" i="12" s="1"/>
  <c r="AA461" i="12"/>
  <c r="AG461" i="12" s="1"/>
  <c r="AW461" i="12" s="1"/>
  <c r="W461" i="12"/>
  <c r="AE461" i="12" s="1"/>
  <c r="AU461" i="12" s="1"/>
  <c r="Y461" i="12"/>
  <c r="AF461" i="12" s="1"/>
  <c r="AV461" i="12" s="1"/>
  <c r="U461" i="12"/>
  <c r="AD461" i="12" s="1"/>
  <c r="M457" i="12"/>
  <c r="BG457" i="12" s="1"/>
  <c r="AA457" i="12"/>
  <c r="AG457" i="12" s="1"/>
  <c r="AW457" i="12" s="1"/>
  <c r="W457" i="12"/>
  <c r="AE457" i="12" s="1"/>
  <c r="AU457" i="12" s="1"/>
  <c r="Y457" i="12"/>
  <c r="AF457" i="12" s="1"/>
  <c r="AV457" i="12" s="1"/>
  <c r="U457" i="12"/>
  <c r="AD457" i="12" s="1"/>
  <c r="M453" i="12"/>
  <c r="BG453" i="12" s="1"/>
  <c r="U453" i="12"/>
  <c r="AD453" i="12" s="1"/>
  <c r="W453" i="12"/>
  <c r="AE453" i="12" s="1"/>
  <c r="AU453" i="12" s="1"/>
  <c r="Y453" i="12"/>
  <c r="AF453" i="12" s="1"/>
  <c r="AV453" i="12" s="1"/>
  <c r="AA453" i="12"/>
  <c r="AG453" i="12" s="1"/>
  <c r="AW453" i="12" s="1"/>
  <c r="M449" i="12"/>
  <c r="BG449" i="12" s="1"/>
  <c r="U449" i="12"/>
  <c r="AD449" i="12" s="1"/>
  <c r="W449" i="12"/>
  <c r="AE449" i="12" s="1"/>
  <c r="AU449" i="12" s="1"/>
  <c r="Y449" i="12"/>
  <c r="AF449" i="12" s="1"/>
  <c r="AV449" i="12" s="1"/>
  <c r="AA449" i="12"/>
  <c r="AG449" i="12" s="1"/>
  <c r="AW449" i="12" s="1"/>
  <c r="M445" i="12"/>
  <c r="BG445" i="12" s="1"/>
  <c r="U445" i="12"/>
  <c r="AD445" i="12" s="1"/>
  <c r="W445" i="12"/>
  <c r="AE445" i="12" s="1"/>
  <c r="AU445" i="12" s="1"/>
  <c r="Y445" i="12"/>
  <c r="AF445" i="12" s="1"/>
  <c r="AV445" i="12" s="1"/>
  <c r="AA445" i="12"/>
  <c r="AG445" i="12" s="1"/>
  <c r="AW445" i="12" s="1"/>
  <c r="M441" i="12"/>
  <c r="BG441" i="12" s="1"/>
  <c r="U441" i="12"/>
  <c r="AD441" i="12" s="1"/>
  <c r="W441" i="12"/>
  <c r="AE441" i="12" s="1"/>
  <c r="AU441" i="12" s="1"/>
  <c r="Y441" i="12"/>
  <c r="AF441" i="12" s="1"/>
  <c r="AV441" i="12" s="1"/>
  <c r="AA441" i="12"/>
  <c r="AG441" i="12" s="1"/>
  <c r="AW441" i="12" s="1"/>
  <c r="M437" i="12"/>
  <c r="BG437" i="12" s="1"/>
  <c r="AA437" i="12"/>
  <c r="AG437" i="12" s="1"/>
  <c r="AW437" i="12" s="1"/>
  <c r="W437" i="12"/>
  <c r="AE437" i="12" s="1"/>
  <c r="AU437" i="12" s="1"/>
  <c r="Y437" i="12"/>
  <c r="AF437" i="12" s="1"/>
  <c r="AV437" i="12" s="1"/>
  <c r="U437" i="12"/>
  <c r="AD437" i="12" s="1"/>
  <c r="M433" i="12"/>
  <c r="BG433" i="12" s="1"/>
  <c r="U433" i="12"/>
  <c r="AD433" i="12" s="1"/>
  <c r="W433" i="12"/>
  <c r="AE433" i="12" s="1"/>
  <c r="AU433" i="12" s="1"/>
  <c r="Y433" i="12"/>
  <c r="AF433" i="12" s="1"/>
  <c r="AV433" i="12" s="1"/>
  <c r="AA433" i="12"/>
  <c r="AG433" i="12" s="1"/>
  <c r="AW433" i="12" s="1"/>
  <c r="M429" i="12"/>
  <c r="BG429" i="12" s="1"/>
  <c r="AA429" i="12"/>
  <c r="AG429" i="12" s="1"/>
  <c r="AW429" i="12" s="1"/>
  <c r="W429" i="12"/>
  <c r="AE429" i="12" s="1"/>
  <c r="AU429" i="12" s="1"/>
  <c r="Y429" i="12"/>
  <c r="AF429" i="12" s="1"/>
  <c r="AV429" i="12" s="1"/>
  <c r="U429" i="12"/>
  <c r="AD429" i="12" s="1"/>
  <c r="M425" i="12"/>
  <c r="BG425" i="12" s="1"/>
  <c r="AA425" i="12"/>
  <c r="AG425" i="12" s="1"/>
  <c r="AW425" i="12" s="1"/>
  <c r="W425" i="12"/>
  <c r="AE425" i="12" s="1"/>
  <c r="AU425" i="12" s="1"/>
  <c r="Y425" i="12"/>
  <c r="AF425" i="12" s="1"/>
  <c r="AV425" i="12" s="1"/>
  <c r="U425" i="12"/>
  <c r="AD425" i="12" s="1"/>
  <c r="M614" i="12"/>
  <c r="BG614" i="12" s="1"/>
  <c r="U614" i="12"/>
  <c r="AD614" i="12" s="1"/>
  <c r="W614" i="12"/>
  <c r="AE614" i="12" s="1"/>
  <c r="AU614" i="12" s="1"/>
  <c r="Y614" i="12"/>
  <c r="AF614" i="12" s="1"/>
  <c r="AV614" i="12" s="1"/>
  <c r="AA614" i="12"/>
  <c r="AG614" i="12" s="1"/>
  <c r="AW614" i="12" s="1"/>
  <c r="U607" i="12"/>
  <c r="AD607" i="12" s="1"/>
  <c r="Y607" i="12"/>
  <c r="AF607" i="12" s="1"/>
  <c r="AV607" i="12" s="1"/>
  <c r="M607" i="12"/>
  <c r="BG607" i="12" s="1"/>
  <c r="W607" i="12"/>
  <c r="AE607" i="12" s="1"/>
  <c r="AU607" i="12" s="1"/>
  <c r="AA607" i="12"/>
  <c r="AG607" i="12" s="1"/>
  <c r="AW607" i="12" s="1"/>
  <c r="M600" i="12"/>
  <c r="BG600" i="12" s="1"/>
  <c r="W600" i="12"/>
  <c r="AE600" i="12" s="1"/>
  <c r="AU600" i="12" s="1"/>
  <c r="AA600" i="12"/>
  <c r="AG600" i="12" s="1"/>
  <c r="AW600" i="12" s="1"/>
  <c r="U600" i="12"/>
  <c r="AD600" i="12" s="1"/>
  <c r="Y600" i="12"/>
  <c r="AF600" i="12" s="1"/>
  <c r="AV600" i="12" s="1"/>
  <c r="U590" i="12"/>
  <c r="AD590" i="12" s="1"/>
  <c r="Y590" i="12"/>
  <c r="AF590" i="12" s="1"/>
  <c r="AV590" i="12" s="1"/>
  <c r="M590" i="12"/>
  <c r="BG590" i="12" s="1"/>
  <c r="W590" i="12"/>
  <c r="AE590" i="12" s="1"/>
  <c r="AU590" i="12" s="1"/>
  <c r="AA590" i="12"/>
  <c r="AG590" i="12" s="1"/>
  <c r="AW590" i="12" s="1"/>
  <c r="M585" i="12"/>
  <c r="BG585" i="12" s="1"/>
  <c r="AA585" i="12"/>
  <c r="AG585" i="12" s="1"/>
  <c r="AW585" i="12" s="1"/>
  <c r="W585" i="12"/>
  <c r="AE585" i="12" s="1"/>
  <c r="AU585" i="12" s="1"/>
  <c r="Y585" i="12"/>
  <c r="AF585" i="12" s="1"/>
  <c r="AV585" i="12" s="1"/>
  <c r="U585" i="12"/>
  <c r="AD585" i="12" s="1"/>
  <c r="M575" i="12"/>
  <c r="BG575" i="12" s="1"/>
  <c r="U575" i="12"/>
  <c r="AD575" i="12" s="1"/>
  <c r="W575" i="12"/>
  <c r="AE575" i="12" s="1"/>
  <c r="AU575" i="12" s="1"/>
  <c r="Y575" i="12"/>
  <c r="AF575" i="12" s="1"/>
  <c r="AV575" i="12" s="1"/>
  <c r="AA575" i="12"/>
  <c r="AG575" i="12" s="1"/>
  <c r="AW575" i="12" s="1"/>
  <c r="U568" i="12"/>
  <c r="AD568" i="12" s="1"/>
  <c r="Y568" i="12"/>
  <c r="AF568" i="12" s="1"/>
  <c r="AV568" i="12" s="1"/>
  <c r="M568" i="12"/>
  <c r="BG568" i="12" s="1"/>
  <c r="W568" i="12"/>
  <c r="AE568" i="12" s="1"/>
  <c r="AU568" i="12" s="1"/>
  <c r="AA568" i="12"/>
  <c r="AG568" i="12" s="1"/>
  <c r="AW568" i="12" s="1"/>
  <c r="M558" i="12"/>
  <c r="BG558" i="12" s="1"/>
  <c r="AA558" i="12"/>
  <c r="AG558" i="12" s="1"/>
  <c r="AW558" i="12" s="1"/>
  <c r="W558" i="12"/>
  <c r="AE558" i="12" s="1"/>
  <c r="AU558" i="12" s="1"/>
  <c r="Y558" i="12"/>
  <c r="AF558" i="12" s="1"/>
  <c r="AV558" i="12" s="1"/>
  <c r="U558" i="12"/>
  <c r="AD558" i="12" s="1"/>
  <c r="M551" i="12"/>
  <c r="BG551" i="12" s="1"/>
  <c r="U551" i="12"/>
  <c r="AD551" i="12" s="1"/>
  <c r="W551" i="12"/>
  <c r="AE551" i="12" s="1"/>
  <c r="AU551" i="12" s="1"/>
  <c r="Y551" i="12"/>
  <c r="AF551" i="12" s="1"/>
  <c r="AV551" i="12" s="1"/>
  <c r="AA551" i="12"/>
  <c r="AG551" i="12" s="1"/>
  <c r="AW551" i="12" s="1"/>
  <c r="M542" i="12"/>
  <c r="BG542" i="12" s="1"/>
  <c r="AA542" i="12"/>
  <c r="AG542" i="12" s="1"/>
  <c r="AW542" i="12" s="1"/>
  <c r="W542" i="12"/>
  <c r="AE542" i="12" s="1"/>
  <c r="AU542" i="12" s="1"/>
  <c r="Y542" i="12"/>
  <c r="AF542" i="12" s="1"/>
  <c r="AV542" i="12" s="1"/>
  <c r="U542" i="12"/>
  <c r="AD542" i="12" s="1"/>
  <c r="M535" i="12"/>
  <c r="BG535" i="12" s="1"/>
  <c r="U535" i="12"/>
  <c r="AD535" i="12" s="1"/>
  <c r="W535" i="12"/>
  <c r="AE535" i="12" s="1"/>
  <c r="AU535" i="12" s="1"/>
  <c r="Y535" i="12"/>
  <c r="AF535" i="12" s="1"/>
  <c r="AV535" i="12" s="1"/>
  <c r="AA535" i="12"/>
  <c r="AG535" i="12" s="1"/>
  <c r="AW535" i="12" s="1"/>
  <c r="M528" i="12"/>
  <c r="BG528" i="12" s="1"/>
  <c r="W528" i="12"/>
  <c r="AE528" i="12" s="1"/>
  <c r="AU528" i="12" s="1"/>
  <c r="AA528" i="12"/>
  <c r="AG528" i="12" s="1"/>
  <c r="AW528" i="12" s="1"/>
  <c r="U528" i="12"/>
  <c r="AD528" i="12" s="1"/>
  <c r="Y528" i="12"/>
  <c r="AF528" i="12" s="1"/>
  <c r="AV528" i="12" s="1"/>
  <c r="U518" i="12"/>
  <c r="AD518" i="12" s="1"/>
  <c r="Y518" i="12"/>
  <c r="AF518" i="12" s="1"/>
  <c r="AV518" i="12" s="1"/>
  <c r="M518" i="12"/>
  <c r="BG518" i="12" s="1"/>
  <c r="W518" i="12"/>
  <c r="AE518" i="12" s="1"/>
  <c r="AU518" i="12" s="1"/>
  <c r="AA518" i="12"/>
  <c r="AG518" i="12" s="1"/>
  <c r="AW518" i="12" s="1"/>
  <c r="M513" i="12"/>
  <c r="BG513" i="12" s="1"/>
  <c r="Y513" i="12"/>
  <c r="AF513" i="12" s="1"/>
  <c r="AV513" i="12" s="1"/>
  <c r="U513" i="12"/>
  <c r="AD513" i="12" s="1"/>
  <c r="AA513" i="12"/>
  <c r="AG513" i="12" s="1"/>
  <c r="AW513" i="12" s="1"/>
  <c r="W513" i="12"/>
  <c r="AE513" i="12" s="1"/>
  <c r="AU513" i="12" s="1"/>
  <c r="M503" i="12"/>
  <c r="BG503" i="12" s="1"/>
  <c r="U503" i="12"/>
  <c r="AD503" i="12" s="1"/>
  <c r="W503" i="12"/>
  <c r="AE503" i="12" s="1"/>
  <c r="AU503" i="12" s="1"/>
  <c r="Y503" i="12"/>
  <c r="AF503" i="12" s="1"/>
  <c r="AV503" i="12" s="1"/>
  <c r="AA503" i="12"/>
  <c r="AG503" i="12" s="1"/>
  <c r="AW503" i="12" s="1"/>
  <c r="M496" i="12"/>
  <c r="BG496" i="12" s="1"/>
  <c r="AA496" i="12"/>
  <c r="AG496" i="12" s="1"/>
  <c r="AW496" i="12" s="1"/>
  <c r="W496" i="12"/>
  <c r="AE496" i="12" s="1"/>
  <c r="AU496" i="12" s="1"/>
  <c r="Y496" i="12"/>
  <c r="AF496" i="12" s="1"/>
  <c r="AV496" i="12" s="1"/>
  <c r="U496" i="12"/>
  <c r="AD496" i="12" s="1"/>
  <c r="M488" i="12"/>
  <c r="BG488" i="12" s="1"/>
  <c r="AA488" i="12"/>
  <c r="AG488" i="12" s="1"/>
  <c r="AW488" i="12" s="1"/>
  <c r="W488" i="12"/>
  <c r="AE488" i="12" s="1"/>
  <c r="AU488" i="12" s="1"/>
  <c r="Y488" i="12"/>
  <c r="AF488" i="12" s="1"/>
  <c r="AV488" i="12" s="1"/>
  <c r="U488" i="12"/>
  <c r="AD488" i="12" s="1"/>
  <c r="M480" i="12"/>
  <c r="BG480" i="12" s="1"/>
  <c r="U480" i="12"/>
  <c r="AD480" i="12" s="1"/>
  <c r="W480" i="12"/>
  <c r="AE480" i="12" s="1"/>
  <c r="AU480" i="12" s="1"/>
  <c r="Y480" i="12"/>
  <c r="AF480" i="12" s="1"/>
  <c r="AV480" i="12" s="1"/>
  <c r="AA480" i="12"/>
  <c r="AG480" i="12" s="1"/>
  <c r="AW480" i="12" s="1"/>
  <c r="M472" i="12"/>
  <c r="BG472" i="12" s="1"/>
  <c r="AA472" i="12"/>
  <c r="AG472" i="12" s="1"/>
  <c r="AW472" i="12" s="1"/>
  <c r="W472" i="12"/>
  <c r="AE472" i="12" s="1"/>
  <c r="AU472" i="12" s="1"/>
  <c r="Y472" i="12"/>
  <c r="AF472" i="12" s="1"/>
  <c r="AV472" i="12" s="1"/>
  <c r="U472" i="12"/>
  <c r="AD472" i="12" s="1"/>
  <c r="M464" i="12"/>
  <c r="BG464" i="12" s="1"/>
  <c r="AA464" i="12"/>
  <c r="AG464" i="12" s="1"/>
  <c r="AW464" i="12" s="1"/>
  <c r="W464" i="12"/>
  <c r="AE464" i="12" s="1"/>
  <c r="AU464" i="12" s="1"/>
  <c r="Y464" i="12"/>
  <c r="AF464" i="12" s="1"/>
  <c r="AV464" i="12" s="1"/>
  <c r="U464" i="12"/>
  <c r="AD464" i="12" s="1"/>
  <c r="M456" i="12"/>
  <c r="BG456" i="12" s="1"/>
  <c r="U456" i="12"/>
  <c r="AD456" i="12" s="1"/>
  <c r="W456" i="12"/>
  <c r="AE456" i="12" s="1"/>
  <c r="AU456" i="12" s="1"/>
  <c r="Y456" i="12"/>
  <c r="AF456" i="12" s="1"/>
  <c r="AV456" i="12" s="1"/>
  <c r="AA456" i="12"/>
  <c r="AG456" i="12" s="1"/>
  <c r="AW456" i="12" s="1"/>
  <c r="M448" i="12"/>
  <c r="BG448" i="12" s="1"/>
  <c r="U448" i="12"/>
  <c r="AD448" i="12" s="1"/>
  <c r="W448" i="12"/>
  <c r="AE448" i="12" s="1"/>
  <c r="AU448" i="12" s="1"/>
  <c r="Y448" i="12"/>
  <c r="AF448" i="12" s="1"/>
  <c r="AV448" i="12" s="1"/>
  <c r="AA448" i="12"/>
  <c r="AG448" i="12" s="1"/>
  <c r="AW448" i="12" s="1"/>
  <c r="M440" i="12"/>
  <c r="BG440" i="12" s="1"/>
  <c r="U440" i="12"/>
  <c r="AD440" i="12" s="1"/>
  <c r="W440" i="12"/>
  <c r="AE440" i="12" s="1"/>
  <c r="AU440" i="12" s="1"/>
  <c r="Y440" i="12"/>
  <c r="AF440" i="12" s="1"/>
  <c r="AV440" i="12" s="1"/>
  <c r="AA440" i="12"/>
  <c r="AG440" i="12" s="1"/>
  <c r="AW440" i="12" s="1"/>
  <c r="M432" i="12"/>
  <c r="BG432" i="12" s="1"/>
  <c r="U432" i="12"/>
  <c r="AD432" i="12" s="1"/>
  <c r="W432" i="12"/>
  <c r="AE432" i="12" s="1"/>
  <c r="AU432" i="12" s="1"/>
  <c r="Y432" i="12"/>
  <c r="AF432" i="12" s="1"/>
  <c r="AV432" i="12" s="1"/>
  <c r="AA432" i="12"/>
  <c r="AG432" i="12" s="1"/>
  <c r="AW432" i="12" s="1"/>
  <c r="M405" i="12"/>
  <c r="BG405" i="12" s="1"/>
  <c r="Y405" i="12"/>
  <c r="AF405" i="12" s="1"/>
  <c r="AV405" i="12" s="1"/>
  <c r="U405" i="12"/>
  <c r="AD405" i="12" s="1"/>
  <c r="AA405" i="12"/>
  <c r="AG405" i="12" s="1"/>
  <c r="AW405" i="12" s="1"/>
  <c r="W405" i="12"/>
  <c r="AE405" i="12" s="1"/>
  <c r="AU405" i="12" s="1"/>
  <c r="U396" i="12"/>
  <c r="AD396" i="12" s="1"/>
  <c r="Y396" i="12"/>
  <c r="AF396" i="12" s="1"/>
  <c r="AV396" i="12" s="1"/>
  <c r="M396" i="12"/>
  <c r="BG396" i="12" s="1"/>
  <c r="W396" i="12"/>
  <c r="AE396" i="12" s="1"/>
  <c r="AU396" i="12" s="1"/>
  <c r="AA396" i="12"/>
  <c r="AG396" i="12" s="1"/>
  <c r="AW396" i="12" s="1"/>
  <c r="M389" i="12"/>
  <c r="BG389" i="12" s="1"/>
  <c r="Y389" i="12"/>
  <c r="AF389" i="12" s="1"/>
  <c r="AV389" i="12" s="1"/>
  <c r="U389" i="12"/>
  <c r="AD389" i="12" s="1"/>
  <c r="AA389" i="12"/>
  <c r="AG389" i="12" s="1"/>
  <c r="AW389" i="12" s="1"/>
  <c r="W389" i="12"/>
  <c r="AE389" i="12" s="1"/>
  <c r="AU389" i="12" s="1"/>
  <c r="M378" i="12"/>
  <c r="BG378" i="12" s="1"/>
  <c r="W378" i="12"/>
  <c r="AE378" i="12" s="1"/>
  <c r="AU378" i="12" s="1"/>
  <c r="AA378" i="12"/>
  <c r="AG378" i="12" s="1"/>
  <c r="AW378" i="12" s="1"/>
  <c r="U378" i="12"/>
  <c r="AD378" i="12" s="1"/>
  <c r="Y378" i="12"/>
  <c r="AF378" i="12" s="1"/>
  <c r="AV378" i="12" s="1"/>
  <c r="M370" i="12"/>
  <c r="BG370" i="12" s="1"/>
  <c r="W370" i="12"/>
  <c r="AE370" i="12" s="1"/>
  <c r="AU370" i="12" s="1"/>
  <c r="AA370" i="12"/>
  <c r="AG370" i="12" s="1"/>
  <c r="AW370" i="12" s="1"/>
  <c r="U370" i="12"/>
  <c r="AD370" i="12" s="1"/>
  <c r="Y370" i="12"/>
  <c r="AF370" i="12" s="1"/>
  <c r="AV370" i="12" s="1"/>
  <c r="M363" i="12"/>
  <c r="BG363" i="12" s="1"/>
  <c r="U363" i="12"/>
  <c r="AD363" i="12" s="1"/>
  <c r="W363" i="12"/>
  <c r="AE363" i="12" s="1"/>
  <c r="AU363" i="12" s="1"/>
  <c r="Y363" i="12"/>
  <c r="AF363" i="12" s="1"/>
  <c r="AV363" i="12" s="1"/>
  <c r="AA363" i="12"/>
  <c r="AG363" i="12" s="1"/>
  <c r="AW363" i="12" s="1"/>
  <c r="M354" i="12"/>
  <c r="BG354" i="12" s="1"/>
  <c r="Y354" i="12"/>
  <c r="AF354" i="12" s="1"/>
  <c r="AV354" i="12" s="1"/>
  <c r="U354" i="12"/>
  <c r="AD354" i="12" s="1"/>
  <c r="AA354" i="12"/>
  <c r="AG354" i="12" s="1"/>
  <c r="AW354" i="12" s="1"/>
  <c r="W354" i="12"/>
  <c r="AE354" i="12" s="1"/>
  <c r="AU354" i="12" s="1"/>
  <c r="M347" i="12"/>
  <c r="BG347" i="12" s="1"/>
  <c r="U347" i="12"/>
  <c r="AD347" i="12" s="1"/>
  <c r="W347" i="12"/>
  <c r="AE347" i="12" s="1"/>
  <c r="AU347" i="12" s="1"/>
  <c r="Y347" i="12"/>
  <c r="AF347" i="12" s="1"/>
  <c r="AV347" i="12" s="1"/>
  <c r="AA347" i="12"/>
  <c r="AG347" i="12" s="1"/>
  <c r="AW347" i="12" s="1"/>
  <c r="M335" i="12"/>
  <c r="BG335" i="12" s="1"/>
  <c r="U335" i="12"/>
  <c r="AD335" i="12" s="1"/>
  <c r="W335" i="12"/>
  <c r="AE335" i="12" s="1"/>
  <c r="AU335" i="12" s="1"/>
  <c r="Y335" i="12"/>
  <c r="AF335" i="12" s="1"/>
  <c r="AV335" i="12" s="1"/>
  <c r="AA335" i="12"/>
  <c r="AG335" i="12" s="1"/>
  <c r="AW335" i="12" s="1"/>
  <c r="M331" i="12"/>
  <c r="BG331" i="12" s="1"/>
  <c r="U331" i="12"/>
  <c r="AD331" i="12" s="1"/>
  <c r="W331" i="12"/>
  <c r="AE331" i="12" s="1"/>
  <c r="AU331" i="12" s="1"/>
  <c r="Y331" i="12"/>
  <c r="AF331" i="12" s="1"/>
  <c r="AV331" i="12" s="1"/>
  <c r="AA331" i="12"/>
  <c r="AG331" i="12" s="1"/>
  <c r="AW331" i="12" s="1"/>
  <c r="M327" i="12"/>
  <c r="BG327" i="12" s="1"/>
  <c r="U327" i="12"/>
  <c r="AD327" i="12" s="1"/>
  <c r="W327" i="12"/>
  <c r="AE327" i="12" s="1"/>
  <c r="AU327" i="12" s="1"/>
  <c r="Y327" i="12"/>
  <c r="AF327" i="12" s="1"/>
  <c r="AV327" i="12" s="1"/>
  <c r="AA327" i="12"/>
  <c r="AG327" i="12" s="1"/>
  <c r="AW327" i="12" s="1"/>
  <c r="M325" i="12"/>
  <c r="BG325" i="12" s="1"/>
  <c r="U325" i="12"/>
  <c r="AD325" i="12" s="1"/>
  <c r="W325" i="12"/>
  <c r="AE325" i="12" s="1"/>
  <c r="AU325" i="12" s="1"/>
  <c r="Y325" i="12"/>
  <c r="AF325" i="12" s="1"/>
  <c r="AV325" i="12" s="1"/>
  <c r="AA325" i="12"/>
  <c r="AG325" i="12" s="1"/>
  <c r="AW325" i="12" s="1"/>
  <c r="M418" i="12"/>
  <c r="BG418" i="12" s="1"/>
  <c r="W418" i="12"/>
  <c r="AE418" i="12" s="1"/>
  <c r="AU418" i="12" s="1"/>
  <c r="AA418" i="12"/>
  <c r="AG418" i="12" s="1"/>
  <c r="AW418" i="12" s="1"/>
  <c r="U418" i="12"/>
  <c r="AD418" i="12" s="1"/>
  <c r="Y418" i="12"/>
  <c r="AF418" i="12" s="1"/>
  <c r="AV418" i="12" s="1"/>
  <c r="M411" i="12"/>
  <c r="BG411" i="12" s="1"/>
  <c r="W411" i="12"/>
  <c r="AE411" i="12" s="1"/>
  <c r="AU411" i="12" s="1"/>
  <c r="AA411" i="12"/>
  <c r="AG411" i="12" s="1"/>
  <c r="AW411" i="12" s="1"/>
  <c r="U411" i="12"/>
  <c r="AD411" i="12" s="1"/>
  <c r="Y411" i="12"/>
  <c r="AF411" i="12" s="1"/>
  <c r="AV411" i="12" s="1"/>
  <c r="M402" i="12"/>
  <c r="BG402" i="12" s="1"/>
  <c r="W402" i="12"/>
  <c r="AE402" i="12" s="1"/>
  <c r="AU402" i="12" s="1"/>
  <c r="AA402" i="12"/>
  <c r="AG402" i="12" s="1"/>
  <c r="AW402" i="12" s="1"/>
  <c r="U402" i="12"/>
  <c r="AD402" i="12" s="1"/>
  <c r="Y402" i="12"/>
  <c r="AF402" i="12" s="1"/>
  <c r="AV402" i="12" s="1"/>
  <c r="M395" i="12"/>
  <c r="BG395" i="12" s="1"/>
  <c r="U395" i="12"/>
  <c r="AD395" i="12" s="1"/>
  <c r="W395" i="12"/>
  <c r="AE395" i="12" s="1"/>
  <c r="AU395" i="12" s="1"/>
  <c r="Y395" i="12"/>
  <c r="AF395" i="12" s="1"/>
  <c r="AV395" i="12" s="1"/>
  <c r="AA395" i="12"/>
  <c r="AG395" i="12" s="1"/>
  <c r="AW395" i="12" s="1"/>
  <c r="M387" i="12"/>
  <c r="BG387" i="12" s="1"/>
  <c r="U387" i="12"/>
  <c r="AD387" i="12" s="1"/>
  <c r="W387" i="12"/>
  <c r="AE387" i="12" s="1"/>
  <c r="AU387" i="12" s="1"/>
  <c r="Y387" i="12"/>
  <c r="AF387" i="12" s="1"/>
  <c r="AV387" i="12" s="1"/>
  <c r="AA387" i="12"/>
  <c r="AG387" i="12" s="1"/>
  <c r="AW387" i="12" s="1"/>
  <c r="U376" i="12"/>
  <c r="AD376" i="12" s="1"/>
  <c r="Y376" i="12"/>
  <c r="AF376" i="12" s="1"/>
  <c r="AV376" i="12" s="1"/>
  <c r="M376" i="12"/>
  <c r="BG376" i="12" s="1"/>
  <c r="W376" i="12"/>
  <c r="AE376" i="12" s="1"/>
  <c r="AU376" i="12" s="1"/>
  <c r="AA376" i="12"/>
  <c r="AG376" i="12" s="1"/>
  <c r="AW376" i="12" s="1"/>
  <c r="M365" i="12"/>
  <c r="BG365" i="12" s="1"/>
  <c r="Y365" i="12"/>
  <c r="AF365" i="12" s="1"/>
  <c r="AV365" i="12" s="1"/>
  <c r="U365" i="12"/>
  <c r="AD365" i="12" s="1"/>
  <c r="AA365" i="12"/>
  <c r="AG365" i="12" s="1"/>
  <c r="AW365" i="12" s="1"/>
  <c r="W365" i="12"/>
  <c r="AE365" i="12" s="1"/>
  <c r="AU365" i="12" s="1"/>
  <c r="M356" i="12"/>
  <c r="BG356" i="12" s="1"/>
  <c r="Y356" i="12"/>
  <c r="AF356" i="12" s="1"/>
  <c r="AV356" i="12" s="1"/>
  <c r="U356" i="12"/>
  <c r="AD356" i="12" s="1"/>
  <c r="AA356" i="12"/>
  <c r="AG356" i="12" s="1"/>
  <c r="AW356" i="12" s="1"/>
  <c r="W356" i="12"/>
  <c r="AE356" i="12" s="1"/>
  <c r="AU356" i="12" s="1"/>
  <c r="M340" i="12"/>
  <c r="BG340" i="12" s="1"/>
  <c r="Y340" i="12"/>
  <c r="AF340" i="12" s="1"/>
  <c r="AV340" i="12" s="1"/>
  <c r="U340" i="12"/>
  <c r="AD340" i="12" s="1"/>
  <c r="AA340" i="12"/>
  <c r="AG340" i="12" s="1"/>
  <c r="AW340" i="12" s="1"/>
  <c r="W340" i="12"/>
  <c r="AE340" i="12" s="1"/>
  <c r="AU340" i="12" s="1"/>
  <c r="M333" i="12"/>
  <c r="BG333" i="12" s="1"/>
  <c r="U333" i="12"/>
  <c r="AD333" i="12" s="1"/>
  <c r="W333" i="12"/>
  <c r="AE333" i="12" s="1"/>
  <c r="AU333" i="12" s="1"/>
  <c r="Y333" i="12"/>
  <c r="AF333" i="12" s="1"/>
  <c r="AV333" i="12" s="1"/>
  <c r="AA333" i="12"/>
  <c r="AG333" i="12" s="1"/>
  <c r="AW333" i="12" s="1"/>
  <c r="M316" i="12"/>
  <c r="BG316" i="12" s="1"/>
  <c r="Y316" i="12"/>
  <c r="AF316" i="12" s="1"/>
  <c r="AV316" i="12" s="1"/>
  <c r="U316" i="12"/>
  <c r="AD316" i="12" s="1"/>
  <c r="AA316" i="12"/>
  <c r="AG316" i="12" s="1"/>
  <c r="AW316" i="12" s="1"/>
  <c r="W316" i="12"/>
  <c r="AE316" i="12" s="1"/>
  <c r="AU316" i="12" s="1"/>
  <c r="M313" i="12"/>
  <c r="BG313" i="12" s="1"/>
  <c r="U313" i="12"/>
  <c r="AD313" i="12" s="1"/>
  <c r="W313" i="12"/>
  <c r="AE313" i="12" s="1"/>
  <c r="AU313" i="12" s="1"/>
  <c r="Y313" i="12"/>
  <c r="AF313" i="12" s="1"/>
  <c r="AV313" i="12" s="1"/>
  <c r="AA313" i="12"/>
  <c r="AG313" i="12" s="1"/>
  <c r="AW313" i="12" s="1"/>
  <c r="M319" i="12"/>
  <c r="BG319" i="12" s="1"/>
  <c r="W319" i="12"/>
  <c r="AE319" i="12" s="1"/>
  <c r="AU319" i="12" s="1"/>
  <c r="AA319" i="12"/>
  <c r="AG319" i="12" s="1"/>
  <c r="AW319" i="12" s="1"/>
  <c r="U319" i="12"/>
  <c r="AD319" i="12" s="1"/>
  <c r="Y319" i="12"/>
  <c r="AF319" i="12" s="1"/>
  <c r="AV319" i="12" s="1"/>
  <c r="M310" i="12"/>
  <c r="BG310" i="12" s="1"/>
  <c r="Y310" i="12"/>
  <c r="AF310" i="12" s="1"/>
  <c r="AV310" i="12" s="1"/>
  <c r="U310" i="12"/>
  <c r="AD310" i="12" s="1"/>
  <c r="AA310" i="12"/>
  <c r="AG310" i="12" s="1"/>
  <c r="AW310" i="12" s="1"/>
  <c r="W310" i="12"/>
  <c r="AE310" i="12" s="1"/>
  <c r="AU310" i="12" s="1"/>
  <c r="M303" i="12"/>
  <c r="BG303" i="12" s="1"/>
  <c r="W303" i="12"/>
  <c r="AE303" i="12" s="1"/>
  <c r="AU303" i="12" s="1"/>
  <c r="AA303" i="12"/>
  <c r="AG303" i="12" s="1"/>
  <c r="AW303" i="12" s="1"/>
  <c r="U303" i="12"/>
  <c r="AD303" i="12" s="1"/>
  <c r="Y303" i="12"/>
  <c r="AF303" i="12" s="1"/>
  <c r="AV303" i="12" s="1"/>
  <c r="M294" i="12"/>
  <c r="BG294" i="12" s="1"/>
  <c r="Y294" i="12"/>
  <c r="AF294" i="12" s="1"/>
  <c r="AV294" i="12" s="1"/>
  <c r="U294" i="12"/>
  <c r="AD294" i="12" s="1"/>
  <c r="AA294" i="12"/>
  <c r="AG294" i="12" s="1"/>
  <c r="AW294" i="12" s="1"/>
  <c r="W294" i="12"/>
  <c r="AE294" i="12" s="1"/>
  <c r="AU294" i="12" s="1"/>
  <c r="M287" i="12"/>
  <c r="BG287" i="12" s="1"/>
  <c r="U287" i="12"/>
  <c r="AD287" i="12" s="1"/>
  <c r="W287" i="12"/>
  <c r="AE287" i="12" s="1"/>
  <c r="AU287" i="12" s="1"/>
  <c r="Y287" i="12"/>
  <c r="AF287" i="12" s="1"/>
  <c r="AV287" i="12" s="1"/>
  <c r="AA287" i="12"/>
  <c r="AG287" i="12" s="1"/>
  <c r="AW287" i="12" s="1"/>
  <c r="M276" i="12"/>
  <c r="BG276" i="12" s="1"/>
  <c r="W276" i="12"/>
  <c r="AE276" i="12" s="1"/>
  <c r="AU276" i="12" s="1"/>
  <c r="AA276" i="12"/>
  <c r="AG276" i="12" s="1"/>
  <c r="AW276" i="12" s="1"/>
  <c r="U276" i="12"/>
  <c r="AD276" i="12" s="1"/>
  <c r="Y276" i="12"/>
  <c r="AF276" i="12" s="1"/>
  <c r="AV276" i="12" s="1"/>
  <c r="M272" i="12"/>
  <c r="BG272" i="12" s="1"/>
  <c r="U272" i="12"/>
  <c r="AD272" i="12" s="1"/>
  <c r="W272" i="12"/>
  <c r="AE272" i="12" s="1"/>
  <c r="AU272" i="12" s="1"/>
  <c r="Y272" i="12"/>
  <c r="AF272" i="12" s="1"/>
  <c r="AV272" i="12" s="1"/>
  <c r="AA272" i="12"/>
  <c r="AG272" i="12" s="1"/>
  <c r="AW272" i="12" s="1"/>
  <c r="M268" i="12"/>
  <c r="Y268" i="12"/>
  <c r="AF268" i="12" s="1"/>
  <c r="AV268" i="12" s="1"/>
  <c r="U268" i="12"/>
  <c r="AD268" i="12" s="1"/>
  <c r="W268" i="12"/>
  <c r="AE268" i="12" s="1"/>
  <c r="AU268" i="12" s="1"/>
  <c r="AA268" i="12"/>
  <c r="AG268" i="12" s="1"/>
  <c r="AW268" i="12" s="1"/>
  <c r="M264" i="12"/>
  <c r="U264" i="12"/>
  <c r="AD264" i="12" s="1"/>
  <c r="W264" i="12"/>
  <c r="AE264" i="12" s="1"/>
  <c r="AU264" i="12" s="1"/>
  <c r="Y264" i="12"/>
  <c r="AF264" i="12" s="1"/>
  <c r="AV264" i="12" s="1"/>
  <c r="AA264" i="12"/>
  <c r="AG264" i="12" s="1"/>
  <c r="AW264" i="12" s="1"/>
  <c r="M260" i="12"/>
  <c r="Y260" i="12"/>
  <c r="AF260" i="12" s="1"/>
  <c r="AV260" i="12" s="1"/>
  <c r="U260" i="12"/>
  <c r="AD260" i="12" s="1"/>
  <c r="AA260" i="12"/>
  <c r="AG260" i="12" s="1"/>
  <c r="AW260" i="12" s="1"/>
  <c r="W260" i="12"/>
  <c r="AE260" i="12" s="1"/>
  <c r="AU260" i="12" s="1"/>
  <c r="M256" i="12"/>
  <c r="U256" i="12"/>
  <c r="AD256" i="12" s="1"/>
  <c r="W256" i="12"/>
  <c r="AE256" i="12" s="1"/>
  <c r="AU256" i="12" s="1"/>
  <c r="Y256" i="12"/>
  <c r="AF256" i="12" s="1"/>
  <c r="AV256" i="12" s="1"/>
  <c r="AA256" i="12"/>
  <c r="AG256" i="12" s="1"/>
  <c r="AW256" i="12" s="1"/>
  <c r="M252" i="12"/>
  <c r="Y252" i="12"/>
  <c r="AF252" i="12" s="1"/>
  <c r="AV252" i="12" s="1"/>
  <c r="U252" i="12"/>
  <c r="AD252" i="12" s="1"/>
  <c r="W252" i="12"/>
  <c r="AE252" i="12" s="1"/>
  <c r="AU252" i="12" s="1"/>
  <c r="AA252" i="12"/>
  <c r="AG252" i="12" s="1"/>
  <c r="AW252" i="12" s="1"/>
  <c r="M248" i="12"/>
  <c r="U248" i="12"/>
  <c r="AD248" i="12" s="1"/>
  <c r="W248" i="12"/>
  <c r="AE248" i="12" s="1"/>
  <c r="AU248" i="12" s="1"/>
  <c r="Y248" i="12"/>
  <c r="AF248" i="12" s="1"/>
  <c r="AV248" i="12" s="1"/>
  <c r="AA248" i="12"/>
  <c r="AG248" i="12" s="1"/>
  <c r="AW248" i="12" s="1"/>
  <c r="M245" i="12"/>
  <c r="Y245" i="12"/>
  <c r="AF245" i="12" s="1"/>
  <c r="AV245" i="12" s="1"/>
  <c r="U245" i="12"/>
  <c r="AD245" i="12" s="1"/>
  <c r="AA245" i="12"/>
  <c r="AG245" i="12" s="1"/>
  <c r="AW245" i="12" s="1"/>
  <c r="W245" i="12"/>
  <c r="AE245" i="12" s="1"/>
  <c r="AU245" i="12" s="1"/>
  <c r="M230" i="12"/>
  <c r="Y230" i="12"/>
  <c r="AF230" i="12" s="1"/>
  <c r="AV230" i="12" s="1"/>
  <c r="U230" i="12"/>
  <c r="AD230" i="12" s="1"/>
  <c r="AA230" i="12"/>
  <c r="AG230" i="12" s="1"/>
  <c r="AW230" i="12" s="1"/>
  <c r="W230" i="12"/>
  <c r="AE230" i="12" s="1"/>
  <c r="AU230" i="12" s="1"/>
  <c r="M223" i="12"/>
  <c r="U223" i="12"/>
  <c r="AD223" i="12" s="1"/>
  <c r="W223" i="12"/>
  <c r="AE223" i="12" s="1"/>
  <c r="AU223" i="12" s="1"/>
  <c r="Y223" i="12"/>
  <c r="AF223" i="12" s="1"/>
  <c r="AV223" i="12" s="1"/>
  <c r="AA223" i="12"/>
  <c r="AG223" i="12" s="1"/>
  <c r="AW223" i="12" s="1"/>
  <c r="M301" i="12"/>
  <c r="BG301" i="12" s="1"/>
  <c r="U301" i="12"/>
  <c r="AD301" i="12" s="1"/>
  <c r="W301" i="12"/>
  <c r="AE301" i="12" s="1"/>
  <c r="AU301" i="12" s="1"/>
  <c r="Y301" i="12"/>
  <c r="AF301" i="12" s="1"/>
  <c r="AV301" i="12" s="1"/>
  <c r="AA301" i="12"/>
  <c r="AG301" i="12" s="1"/>
  <c r="AW301" i="12" s="1"/>
  <c r="M292" i="12"/>
  <c r="BG292" i="12" s="1"/>
  <c r="Y292" i="12"/>
  <c r="AF292" i="12" s="1"/>
  <c r="AV292" i="12" s="1"/>
  <c r="U292" i="12"/>
  <c r="AD292" i="12" s="1"/>
  <c r="AA292" i="12"/>
  <c r="AG292" i="12" s="1"/>
  <c r="AW292" i="12" s="1"/>
  <c r="W292" i="12"/>
  <c r="AE292" i="12" s="1"/>
  <c r="AU292" i="12" s="1"/>
  <c r="M285" i="12"/>
  <c r="BG285" i="12" s="1"/>
  <c r="U285" i="12"/>
  <c r="AD285" i="12" s="1"/>
  <c r="W285" i="12"/>
  <c r="AE285" i="12" s="1"/>
  <c r="AU285" i="12" s="1"/>
  <c r="Y285" i="12"/>
  <c r="AF285" i="12" s="1"/>
  <c r="AV285" i="12" s="1"/>
  <c r="AA285" i="12"/>
  <c r="AG285" i="12" s="1"/>
  <c r="AW285" i="12" s="1"/>
  <c r="M244" i="12"/>
  <c r="U244" i="12"/>
  <c r="AD244" i="12" s="1"/>
  <c r="W244" i="12"/>
  <c r="AE244" i="12" s="1"/>
  <c r="AU244" i="12" s="1"/>
  <c r="Y244" i="12"/>
  <c r="AF244" i="12" s="1"/>
  <c r="AV244" i="12" s="1"/>
  <c r="AA244" i="12"/>
  <c r="AG244" i="12" s="1"/>
  <c r="AW244" i="12" s="1"/>
  <c r="M236" i="12"/>
  <c r="Y236" i="12"/>
  <c r="AF236" i="12" s="1"/>
  <c r="AV236" i="12" s="1"/>
  <c r="U236" i="12"/>
  <c r="AD236" i="12" s="1"/>
  <c r="AA236" i="12"/>
  <c r="AG236" i="12" s="1"/>
  <c r="AW236" i="12" s="1"/>
  <c r="W236" i="12"/>
  <c r="AE236" i="12" s="1"/>
  <c r="AU236" i="12" s="1"/>
  <c r="M229" i="12"/>
  <c r="U229" i="12"/>
  <c r="AD229" i="12" s="1"/>
  <c r="W229" i="12"/>
  <c r="AE229" i="12" s="1"/>
  <c r="AU229" i="12" s="1"/>
  <c r="Y229" i="12"/>
  <c r="AF229" i="12" s="1"/>
  <c r="AV229" i="12" s="1"/>
  <c r="AA229" i="12"/>
  <c r="AG229" i="12" s="1"/>
  <c r="AW229" i="12" s="1"/>
  <c r="M220" i="12"/>
  <c r="Y220" i="12"/>
  <c r="AF220" i="12" s="1"/>
  <c r="AV220" i="12" s="1"/>
  <c r="U220" i="12"/>
  <c r="AD220" i="12" s="1"/>
  <c r="AA220" i="12"/>
  <c r="AG220" i="12" s="1"/>
  <c r="AW220" i="12" s="1"/>
  <c r="W220" i="12"/>
  <c r="AE220" i="12" s="1"/>
  <c r="AU220" i="12" s="1"/>
  <c r="M218" i="12"/>
  <c r="U218" i="12"/>
  <c r="AD218" i="12" s="1"/>
  <c r="W218" i="12"/>
  <c r="AE218" i="12" s="1"/>
  <c r="AU218" i="12" s="1"/>
  <c r="Y218" i="12"/>
  <c r="AF218" i="12" s="1"/>
  <c r="AV218" i="12" s="1"/>
  <c r="AA218" i="12"/>
  <c r="AG218" i="12" s="1"/>
  <c r="AW218" i="12" s="1"/>
  <c r="M202" i="12"/>
  <c r="U202" i="12"/>
  <c r="AD202" i="12" s="1"/>
  <c r="W202" i="12"/>
  <c r="AE202" i="12" s="1"/>
  <c r="AU202" i="12" s="1"/>
  <c r="Y202" i="12"/>
  <c r="AF202" i="12" s="1"/>
  <c r="AV202" i="12" s="1"/>
  <c r="AA202" i="12"/>
  <c r="AG202" i="12" s="1"/>
  <c r="AW202" i="12" s="1"/>
  <c r="M188" i="12"/>
  <c r="AA188" i="12"/>
  <c r="AG188" i="12" s="1"/>
  <c r="AW188" i="12" s="1"/>
  <c r="W188" i="12"/>
  <c r="AE188" i="12" s="1"/>
  <c r="AU188" i="12" s="1"/>
  <c r="Y188" i="12"/>
  <c r="AF188" i="12" s="1"/>
  <c r="AV188" i="12" s="1"/>
  <c r="U188" i="12"/>
  <c r="AD188" i="12" s="1"/>
  <c r="M185" i="12"/>
  <c r="Y185" i="12"/>
  <c r="AF185" i="12" s="1"/>
  <c r="AV185" i="12" s="1"/>
  <c r="U185" i="12"/>
  <c r="AD185" i="12" s="1"/>
  <c r="AA185" i="12"/>
  <c r="AG185" i="12" s="1"/>
  <c r="AW185" i="12" s="1"/>
  <c r="W185" i="12"/>
  <c r="AE185" i="12" s="1"/>
  <c r="AU185" i="12" s="1"/>
  <c r="M178" i="12"/>
  <c r="U178" i="12"/>
  <c r="AD178" i="12" s="1"/>
  <c r="W178" i="12"/>
  <c r="AE178" i="12" s="1"/>
  <c r="AU178" i="12" s="1"/>
  <c r="Y178" i="12"/>
  <c r="AF178" i="12" s="1"/>
  <c r="AV178" i="12" s="1"/>
  <c r="AA178" i="12"/>
  <c r="AG178" i="12" s="1"/>
  <c r="AW178" i="12" s="1"/>
  <c r="M169" i="12"/>
  <c r="Y169" i="12"/>
  <c r="AF169" i="12" s="1"/>
  <c r="AV169" i="12" s="1"/>
  <c r="U169" i="12"/>
  <c r="AD169" i="12" s="1"/>
  <c r="AA169" i="12"/>
  <c r="AG169" i="12" s="1"/>
  <c r="AW169" i="12" s="1"/>
  <c r="W169" i="12"/>
  <c r="AE169" i="12" s="1"/>
  <c r="AU169" i="12" s="1"/>
  <c r="M162" i="12"/>
  <c r="U162" i="12"/>
  <c r="AD162" i="12" s="1"/>
  <c r="W162" i="12"/>
  <c r="AE162" i="12" s="1"/>
  <c r="AU162" i="12" s="1"/>
  <c r="Y162" i="12"/>
  <c r="AF162" i="12" s="1"/>
  <c r="AV162" i="12" s="1"/>
  <c r="AA162" i="12"/>
  <c r="AG162" i="12" s="1"/>
  <c r="AW162" i="12" s="1"/>
  <c r="M206" i="12"/>
  <c r="U206" i="12"/>
  <c r="AD206" i="12" s="1"/>
  <c r="W206" i="12"/>
  <c r="AE206" i="12" s="1"/>
  <c r="AU206" i="12" s="1"/>
  <c r="Y206" i="12"/>
  <c r="AF206" i="12" s="1"/>
  <c r="AV206" i="12" s="1"/>
  <c r="AA206" i="12"/>
  <c r="AG206" i="12" s="1"/>
  <c r="AW206" i="12" s="1"/>
  <c r="M199" i="12"/>
  <c r="W199" i="12"/>
  <c r="AE199" i="12" s="1"/>
  <c r="AU199" i="12" s="1"/>
  <c r="AA199" i="12"/>
  <c r="AG199" i="12" s="1"/>
  <c r="AW199" i="12" s="1"/>
  <c r="U199" i="12"/>
  <c r="AD199" i="12" s="1"/>
  <c r="Y199" i="12"/>
  <c r="AF199" i="12" s="1"/>
  <c r="AV199" i="12" s="1"/>
  <c r="U189" i="12"/>
  <c r="AD189" i="12" s="1"/>
  <c r="Y189" i="12"/>
  <c r="AF189" i="12" s="1"/>
  <c r="AV189" i="12" s="1"/>
  <c r="M189" i="12"/>
  <c r="W189" i="12"/>
  <c r="AE189" i="12" s="1"/>
  <c r="AU189" i="12" s="1"/>
  <c r="AA189" i="12"/>
  <c r="AG189" i="12" s="1"/>
  <c r="AW189" i="12" s="1"/>
  <c r="M184" i="12"/>
  <c r="U184" i="12"/>
  <c r="AD184" i="12" s="1"/>
  <c r="W184" i="12"/>
  <c r="AE184" i="12" s="1"/>
  <c r="AU184" i="12" s="1"/>
  <c r="Y184" i="12"/>
  <c r="AF184" i="12" s="1"/>
  <c r="AV184" i="12" s="1"/>
  <c r="AA184" i="12"/>
  <c r="AG184" i="12" s="1"/>
  <c r="AW184" i="12" s="1"/>
  <c r="M175" i="12"/>
  <c r="Y175" i="12"/>
  <c r="AF175" i="12" s="1"/>
  <c r="AV175" i="12" s="1"/>
  <c r="U175" i="12"/>
  <c r="AD175" i="12" s="1"/>
  <c r="AA175" i="12"/>
  <c r="AG175" i="12" s="1"/>
  <c r="AW175" i="12" s="1"/>
  <c r="W175" i="12"/>
  <c r="AE175" i="12" s="1"/>
  <c r="AU175" i="12" s="1"/>
  <c r="M168" i="12"/>
  <c r="U168" i="12"/>
  <c r="AD168" i="12" s="1"/>
  <c r="W168" i="12"/>
  <c r="AE168" i="12" s="1"/>
  <c r="AU168" i="12" s="1"/>
  <c r="Y168" i="12"/>
  <c r="AF168" i="12" s="1"/>
  <c r="AV168" i="12" s="1"/>
  <c r="AA168" i="12"/>
  <c r="AG168" i="12" s="1"/>
  <c r="AW168" i="12" s="1"/>
  <c r="M159" i="12"/>
  <c r="Y159" i="12"/>
  <c r="AF159" i="12" s="1"/>
  <c r="AV159" i="12" s="1"/>
  <c r="U159" i="12"/>
  <c r="AD159" i="12" s="1"/>
  <c r="AA159" i="12"/>
  <c r="AG159" i="12" s="1"/>
  <c r="AW159" i="12" s="1"/>
  <c r="W159" i="12"/>
  <c r="AE159" i="12" s="1"/>
  <c r="AU159" i="12" s="1"/>
  <c r="M149" i="12"/>
  <c r="Y149" i="12"/>
  <c r="AF149" i="12" s="1"/>
  <c r="AV149" i="12" s="1"/>
  <c r="U149" i="12"/>
  <c r="AD149" i="12" s="1"/>
  <c r="AA149" i="12"/>
  <c r="AG149" i="12" s="1"/>
  <c r="AW149" i="12" s="1"/>
  <c r="W149" i="12"/>
  <c r="AE149" i="12" s="1"/>
  <c r="AU149" i="12" s="1"/>
  <c r="M147" i="12"/>
  <c r="Y147" i="12"/>
  <c r="AF147" i="12" s="1"/>
  <c r="AV147" i="12" s="1"/>
  <c r="U147" i="12"/>
  <c r="AD147" i="12" s="1"/>
  <c r="AA147" i="12"/>
  <c r="AG147" i="12" s="1"/>
  <c r="AW147" i="12" s="1"/>
  <c r="W147" i="12"/>
  <c r="AE147" i="12" s="1"/>
  <c r="AU147" i="12" s="1"/>
  <c r="M144" i="12"/>
  <c r="W144" i="12"/>
  <c r="AE144" i="12" s="1"/>
  <c r="AU144" i="12" s="1"/>
  <c r="Y144" i="12"/>
  <c r="AF144" i="12" s="1"/>
  <c r="AV144" i="12" s="1"/>
  <c r="AA144" i="12"/>
  <c r="AG144" i="12" s="1"/>
  <c r="AW144" i="12" s="1"/>
  <c r="U144" i="12"/>
  <c r="AD144" i="12" s="1"/>
  <c r="M141" i="12"/>
  <c r="W141" i="12"/>
  <c r="AE141" i="12" s="1"/>
  <c r="AU141" i="12" s="1"/>
  <c r="AA141" i="12"/>
  <c r="AG141" i="12" s="1"/>
  <c r="AW141" i="12" s="1"/>
  <c r="U141" i="12"/>
  <c r="AD141" i="12" s="1"/>
  <c r="Y141" i="12"/>
  <c r="AF141" i="12" s="1"/>
  <c r="AV141" i="12" s="1"/>
  <c r="M138" i="12"/>
  <c r="U138" i="12"/>
  <c r="AD138" i="12" s="1"/>
  <c r="W138" i="12"/>
  <c r="AE138" i="12" s="1"/>
  <c r="AU138" i="12" s="1"/>
  <c r="Y138" i="12"/>
  <c r="AF138" i="12" s="1"/>
  <c r="AV138" i="12" s="1"/>
  <c r="AA138" i="12"/>
  <c r="AG138" i="12" s="1"/>
  <c r="AW138" i="12" s="1"/>
  <c r="M126" i="12"/>
  <c r="U126" i="12"/>
  <c r="AD126" i="12" s="1"/>
  <c r="W126" i="12"/>
  <c r="AE126" i="12" s="1"/>
  <c r="AU126" i="12" s="1"/>
  <c r="Y126" i="12"/>
  <c r="AF126" i="12" s="1"/>
  <c r="AV126" i="12" s="1"/>
  <c r="AA126" i="12"/>
  <c r="AG126" i="12" s="1"/>
  <c r="AW126" i="12" s="1"/>
  <c r="M123" i="12"/>
  <c r="AA123" i="12"/>
  <c r="AG123" i="12" s="1"/>
  <c r="AW123" i="12" s="1"/>
  <c r="W123" i="12"/>
  <c r="AE123" i="12" s="1"/>
  <c r="AU123" i="12" s="1"/>
  <c r="Y123" i="12"/>
  <c r="AF123" i="12" s="1"/>
  <c r="AV123" i="12" s="1"/>
  <c r="U123" i="12"/>
  <c r="AD123" i="12" s="1"/>
  <c r="M116" i="12"/>
  <c r="Y116" i="12"/>
  <c r="AF116" i="12" s="1"/>
  <c r="AV116" i="12" s="1"/>
  <c r="U116" i="12"/>
  <c r="AD116" i="12" s="1"/>
  <c r="W116" i="12"/>
  <c r="AE116" i="12" s="1"/>
  <c r="AU116" i="12" s="1"/>
  <c r="AA116" i="12"/>
  <c r="AG116" i="12" s="1"/>
  <c r="AW116" i="12" s="1"/>
  <c r="M109" i="12"/>
  <c r="W109" i="12"/>
  <c r="AE109" i="12" s="1"/>
  <c r="AU109" i="12" s="1"/>
  <c r="AA109" i="12"/>
  <c r="AG109" i="12" s="1"/>
  <c r="AW109" i="12" s="1"/>
  <c r="U109" i="12"/>
  <c r="AD109" i="12" s="1"/>
  <c r="Y109" i="12"/>
  <c r="AF109" i="12" s="1"/>
  <c r="AV109" i="12" s="1"/>
  <c r="M99" i="12"/>
  <c r="Y99" i="12"/>
  <c r="AF99" i="12" s="1"/>
  <c r="AV99" i="12" s="1"/>
  <c r="U99" i="12"/>
  <c r="AD99" i="12" s="1"/>
  <c r="AA99" i="12"/>
  <c r="AG99" i="12" s="1"/>
  <c r="AW99" i="12" s="1"/>
  <c r="W99" i="12"/>
  <c r="AE99" i="12" s="1"/>
  <c r="AU99" i="12" s="1"/>
  <c r="M151" i="12"/>
  <c r="Y151" i="12"/>
  <c r="AF151" i="12" s="1"/>
  <c r="AV151" i="12" s="1"/>
  <c r="U151" i="12"/>
  <c r="AD151" i="12" s="1"/>
  <c r="AA151" i="12"/>
  <c r="AG151" i="12" s="1"/>
  <c r="AW151" i="12" s="1"/>
  <c r="W151" i="12"/>
  <c r="AE151" i="12" s="1"/>
  <c r="AU151" i="12" s="1"/>
  <c r="M145" i="12"/>
  <c r="W145" i="12"/>
  <c r="AE145" i="12" s="1"/>
  <c r="AU145" i="12" s="1"/>
  <c r="AA145" i="12"/>
  <c r="AG145" i="12" s="1"/>
  <c r="AW145" i="12" s="1"/>
  <c r="U145" i="12"/>
  <c r="AD145" i="12" s="1"/>
  <c r="Y145" i="12"/>
  <c r="AF145" i="12" s="1"/>
  <c r="AV145" i="12" s="1"/>
  <c r="U135" i="12"/>
  <c r="AD135" i="12" s="1"/>
  <c r="Y135" i="12"/>
  <c r="AF135" i="12" s="1"/>
  <c r="AV135" i="12" s="1"/>
  <c r="M135" i="12"/>
  <c r="W135" i="12"/>
  <c r="AE135" i="12" s="1"/>
  <c r="AU135" i="12" s="1"/>
  <c r="AA135" i="12"/>
  <c r="AG135" i="12" s="1"/>
  <c r="AW135" i="12" s="1"/>
  <c r="M122" i="12"/>
  <c r="W122" i="12"/>
  <c r="AE122" i="12" s="1"/>
  <c r="AU122" i="12" s="1"/>
  <c r="AA122" i="12"/>
  <c r="AG122" i="12" s="1"/>
  <c r="AW122" i="12" s="1"/>
  <c r="U122" i="12"/>
  <c r="AD122" i="12" s="1"/>
  <c r="Y122" i="12"/>
  <c r="AF122" i="12" s="1"/>
  <c r="AV122" i="12" s="1"/>
  <c r="M118" i="12"/>
  <c r="AA118" i="12"/>
  <c r="AG118" i="12" s="1"/>
  <c r="AW118" i="12" s="1"/>
  <c r="W118" i="12"/>
  <c r="AE118" i="12" s="1"/>
  <c r="AU118" i="12" s="1"/>
  <c r="U118" i="12"/>
  <c r="AD118" i="12" s="1"/>
  <c r="Y118" i="12"/>
  <c r="AF118" i="12" s="1"/>
  <c r="AV118" i="12" s="1"/>
  <c r="M106" i="12"/>
  <c r="Y106" i="12"/>
  <c r="AF106" i="12" s="1"/>
  <c r="AV106" i="12" s="1"/>
  <c r="U106" i="12"/>
  <c r="AD106" i="12" s="1"/>
  <c r="W106" i="12"/>
  <c r="AE106" i="12" s="1"/>
  <c r="AU106" i="12" s="1"/>
  <c r="AA106" i="12"/>
  <c r="AG106" i="12" s="1"/>
  <c r="AW106" i="12" s="1"/>
  <c r="U103" i="12"/>
  <c r="AD103" i="12" s="1"/>
  <c r="Y103" i="12"/>
  <c r="AF103" i="12" s="1"/>
  <c r="AV103" i="12" s="1"/>
  <c r="M103" i="12"/>
  <c r="W103" i="12"/>
  <c r="AE103" i="12" s="1"/>
  <c r="AU103" i="12" s="1"/>
  <c r="AA103" i="12"/>
  <c r="AG103" i="12" s="1"/>
  <c r="AW103" i="12" s="1"/>
  <c r="M91" i="12"/>
  <c r="Y91" i="12"/>
  <c r="AF91" i="12" s="1"/>
  <c r="AV91" i="12" s="1"/>
  <c r="U91" i="12"/>
  <c r="AD91" i="12" s="1"/>
  <c r="AA91" i="12"/>
  <c r="AG91" i="12" s="1"/>
  <c r="AW91" i="12" s="1"/>
  <c r="W91" i="12"/>
  <c r="AE91" i="12" s="1"/>
  <c r="AU91" i="12" s="1"/>
  <c r="M84" i="12"/>
  <c r="U84" i="12"/>
  <c r="AD84" i="12" s="1"/>
  <c r="W84" i="12"/>
  <c r="AE84" i="12" s="1"/>
  <c r="AU84" i="12" s="1"/>
  <c r="Y84" i="12"/>
  <c r="AF84" i="12" s="1"/>
  <c r="AV84" i="12" s="1"/>
  <c r="AA84" i="12"/>
  <c r="AG84" i="12" s="1"/>
  <c r="AW84" i="12" s="1"/>
  <c r="U75" i="12"/>
  <c r="AD75" i="12" s="1"/>
  <c r="Y75" i="12"/>
  <c r="AF75" i="12" s="1"/>
  <c r="AV75" i="12" s="1"/>
  <c r="M75" i="12"/>
  <c r="W75" i="12"/>
  <c r="AE75" i="12" s="1"/>
  <c r="AU75" i="12" s="1"/>
  <c r="AA75" i="12"/>
  <c r="AG75" i="12" s="1"/>
  <c r="AW75" i="12" s="1"/>
  <c r="U98" i="12"/>
  <c r="AD98" i="12" s="1"/>
  <c r="Y98" i="12"/>
  <c r="AF98" i="12" s="1"/>
  <c r="AV98" i="12" s="1"/>
  <c r="M98" i="12"/>
  <c r="W98" i="12"/>
  <c r="AE98" i="12" s="1"/>
  <c r="AU98" i="12" s="1"/>
  <c r="AA98" i="12"/>
  <c r="AG98" i="12" s="1"/>
  <c r="AW98" i="12" s="1"/>
  <c r="M89" i="12"/>
  <c r="Y89" i="12"/>
  <c r="AF89" i="12" s="1"/>
  <c r="AV89" i="12" s="1"/>
  <c r="U89" i="12"/>
  <c r="AD89" i="12" s="1"/>
  <c r="AA89" i="12"/>
  <c r="AG89" i="12" s="1"/>
  <c r="AW89" i="12" s="1"/>
  <c r="W89" i="12"/>
  <c r="AE89" i="12" s="1"/>
  <c r="AU89" i="12" s="1"/>
  <c r="M82" i="12"/>
  <c r="U82" i="12"/>
  <c r="AD82" i="12" s="1"/>
  <c r="W82" i="12"/>
  <c r="AE82" i="12" s="1"/>
  <c r="AU82" i="12" s="1"/>
  <c r="Y82" i="12"/>
  <c r="AF82" i="12" s="1"/>
  <c r="AV82" i="12" s="1"/>
  <c r="AA82" i="12"/>
  <c r="AG82" i="12" s="1"/>
  <c r="AW82" i="12" s="1"/>
  <c r="M70" i="12"/>
  <c r="U70" i="12"/>
  <c r="AD70" i="12" s="1"/>
  <c r="Y70" i="12"/>
  <c r="AF70" i="12" s="1"/>
  <c r="AV70" i="12" s="1"/>
  <c r="W70" i="12"/>
  <c r="AE70" i="12" s="1"/>
  <c r="AU70" i="12" s="1"/>
  <c r="AA70" i="12"/>
  <c r="AG70" i="12" s="1"/>
  <c r="AW70" i="12" s="1"/>
  <c r="M64" i="12"/>
  <c r="U64" i="12"/>
  <c r="AD64" i="12" s="1"/>
  <c r="W64" i="12"/>
  <c r="AE64" i="12" s="1"/>
  <c r="AU64" i="12" s="1"/>
  <c r="Y64" i="12"/>
  <c r="AF64" i="12" s="1"/>
  <c r="AV64" i="12" s="1"/>
  <c r="AA64" i="12"/>
  <c r="AG64" i="12" s="1"/>
  <c r="AW64" i="12" s="1"/>
  <c r="M57" i="12"/>
  <c r="W57" i="12"/>
  <c r="AE57" i="12" s="1"/>
  <c r="AU57" i="12" s="1"/>
  <c r="AA57" i="12"/>
  <c r="AG57" i="12" s="1"/>
  <c r="AW57" i="12" s="1"/>
  <c r="U57" i="12"/>
  <c r="AD57" i="12" s="1"/>
  <c r="Y57" i="12"/>
  <c r="AF57" i="12" s="1"/>
  <c r="AV57" i="12" s="1"/>
  <c r="M54" i="12"/>
  <c r="U54" i="12"/>
  <c r="AD54" i="12" s="1"/>
  <c r="W54" i="12"/>
  <c r="AE54" i="12" s="1"/>
  <c r="AU54" i="12" s="1"/>
  <c r="Y54" i="12"/>
  <c r="AF54" i="12" s="1"/>
  <c r="AV54" i="12" s="1"/>
  <c r="AA54" i="12"/>
  <c r="AG54" i="12" s="1"/>
  <c r="AW54" i="12" s="1"/>
  <c r="M72" i="12"/>
  <c r="W72" i="12"/>
  <c r="AE72" i="12" s="1"/>
  <c r="AU72" i="12" s="1"/>
  <c r="AA72" i="12"/>
  <c r="AG72" i="12" s="1"/>
  <c r="AW72" i="12" s="1"/>
  <c r="Y72" i="12"/>
  <c r="AF72" i="12" s="1"/>
  <c r="AV72" i="12" s="1"/>
  <c r="U72" i="12"/>
  <c r="AD72" i="12" s="1"/>
  <c r="M65" i="12"/>
  <c r="Y65" i="12"/>
  <c r="AF65" i="12" s="1"/>
  <c r="AV65" i="12" s="1"/>
  <c r="U65" i="12"/>
  <c r="AD65" i="12" s="1"/>
  <c r="AA65" i="12"/>
  <c r="AG65" i="12" s="1"/>
  <c r="AW65" i="12" s="1"/>
  <c r="W65" i="12"/>
  <c r="AE65" i="12" s="1"/>
  <c r="AU65" i="12" s="1"/>
  <c r="M26" i="12"/>
  <c r="Y26" i="12"/>
  <c r="AF26" i="12" s="1"/>
  <c r="AV26" i="12" s="1"/>
  <c r="U26" i="12"/>
  <c r="AD26" i="12" s="1"/>
  <c r="AA26" i="12"/>
  <c r="AG26" i="12" s="1"/>
  <c r="AW26" i="12" s="1"/>
  <c r="W26" i="12"/>
  <c r="AE26" i="12" s="1"/>
  <c r="AU26" i="12" s="1"/>
  <c r="M24" i="12"/>
  <c r="Y24" i="12"/>
  <c r="AF24" i="12" s="1"/>
  <c r="AV24" i="12" s="1"/>
  <c r="U24" i="12"/>
  <c r="AD24" i="12" s="1"/>
  <c r="AA24" i="12"/>
  <c r="AG24" i="12" s="1"/>
  <c r="AW24" i="12" s="1"/>
  <c r="W24" i="12"/>
  <c r="AE24" i="12" s="1"/>
  <c r="AU24" i="12" s="1"/>
  <c r="M44" i="12"/>
  <c r="W44" i="12"/>
  <c r="AE44" i="12" s="1"/>
  <c r="AU44" i="12" s="1"/>
  <c r="Y44" i="12"/>
  <c r="AF44" i="12" s="1"/>
  <c r="AV44" i="12" s="1"/>
  <c r="AA44" i="12"/>
  <c r="AG44" i="12" s="1"/>
  <c r="AW44" i="12" s="1"/>
  <c r="U44" i="12"/>
  <c r="AD44" i="12" s="1"/>
  <c r="U29" i="12"/>
  <c r="AD29" i="12" s="1"/>
  <c r="Y29" i="12"/>
  <c r="AF29" i="12" s="1"/>
  <c r="AV29" i="12" s="1"/>
  <c r="M29" i="12"/>
  <c r="W29" i="12"/>
  <c r="AE29" i="12" s="1"/>
  <c r="AU29" i="12" s="1"/>
  <c r="AA29" i="12"/>
  <c r="AG29" i="12" s="1"/>
  <c r="AW29" i="12" s="1"/>
  <c r="M21" i="12"/>
  <c r="Y21" i="12"/>
  <c r="AF21" i="12" s="1"/>
  <c r="AV21" i="12" s="1"/>
  <c r="U21" i="12"/>
  <c r="AD21" i="12" s="1"/>
  <c r="AA21" i="12"/>
  <c r="AG21" i="12" s="1"/>
  <c r="AW21" i="12" s="1"/>
  <c r="W21" i="12"/>
  <c r="AE21" i="12" s="1"/>
  <c r="AU21" i="12" s="1"/>
  <c r="U15" i="12"/>
  <c r="AD15" i="12" s="1"/>
  <c r="Y15" i="12"/>
  <c r="AF15" i="12" s="1"/>
  <c r="AV15" i="12" s="1"/>
  <c r="M15" i="12"/>
  <c r="W15" i="12"/>
  <c r="AE15" i="12" s="1"/>
  <c r="AU15" i="12" s="1"/>
  <c r="AA15" i="12"/>
  <c r="AG15" i="12" s="1"/>
  <c r="AW15" i="12" s="1"/>
  <c r="M4" i="12"/>
  <c r="U4" i="12"/>
  <c r="AD4" i="12" s="1"/>
  <c r="W4" i="12"/>
  <c r="AE4" i="12" s="1"/>
  <c r="AU4" i="12" s="1"/>
  <c r="Y4" i="12"/>
  <c r="AF4" i="12" s="1"/>
  <c r="AV4" i="12" s="1"/>
  <c r="AA4" i="12"/>
  <c r="AG4" i="12" s="1"/>
  <c r="AW4" i="12" s="1"/>
  <c r="M17" i="12"/>
  <c r="W17" i="12"/>
  <c r="AE17" i="12" s="1"/>
  <c r="AU17" i="12" s="1"/>
  <c r="AA17" i="12"/>
  <c r="AG17" i="12" s="1"/>
  <c r="AW17" i="12" s="1"/>
  <c r="U17" i="12"/>
  <c r="AD17" i="12" s="1"/>
  <c r="Y17" i="12"/>
  <c r="AF17" i="12" s="1"/>
  <c r="AV17" i="12" s="1"/>
  <c r="U71" i="12"/>
  <c r="AD71" i="12" s="1"/>
  <c r="Y71" i="12"/>
  <c r="AF71" i="12" s="1"/>
  <c r="AV71" i="12" s="1"/>
  <c r="M71" i="12"/>
  <c r="W71" i="12"/>
  <c r="AE71" i="12" s="1"/>
  <c r="AU71" i="12" s="1"/>
  <c r="AA71" i="12"/>
  <c r="AG71" i="12" s="1"/>
  <c r="AW71" i="12" s="1"/>
  <c r="M131" i="12"/>
  <c r="W131" i="12"/>
  <c r="AE131" i="12" s="1"/>
  <c r="AU131" i="12" s="1"/>
  <c r="AA131" i="12"/>
  <c r="AG131" i="12" s="1"/>
  <c r="AW131" i="12" s="1"/>
  <c r="U131" i="12"/>
  <c r="AD131" i="12" s="1"/>
  <c r="Y131" i="12"/>
  <c r="AF131" i="12" s="1"/>
  <c r="AV131" i="12" s="1"/>
  <c r="M253" i="12"/>
  <c r="W253" i="12"/>
  <c r="AE253" i="12" s="1"/>
  <c r="AU253" i="12" s="1"/>
  <c r="AA253" i="12"/>
  <c r="AG253" i="12" s="1"/>
  <c r="AW253" i="12" s="1"/>
  <c r="U253" i="12"/>
  <c r="AD253" i="12" s="1"/>
  <c r="Y253" i="12"/>
  <c r="AF253" i="12" s="1"/>
  <c r="AV253" i="12" s="1"/>
  <c r="M275" i="12"/>
  <c r="BG275" i="12" s="1"/>
  <c r="W275" i="12"/>
  <c r="AE275" i="12" s="1"/>
  <c r="AU275" i="12" s="1"/>
  <c r="AA275" i="12"/>
  <c r="AG275" i="12" s="1"/>
  <c r="AW275" i="12" s="1"/>
  <c r="U275" i="12"/>
  <c r="AD275" i="12" s="1"/>
  <c r="Y275" i="12"/>
  <c r="AF275" i="12" s="1"/>
  <c r="AV275" i="12" s="1"/>
  <c r="M247" i="12"/>
  <c r="W247" i="12"/>
  <c r="AE247" i="12" s="1"/>
  <c r="AU247" i="12" s="1"/>
  <c r="AA247" i="12"/>
  <c r="AG247" i="12" s="1"/>
  <c r="AW247" i="12" s="1"/>
  <c r="U247" i="12"/>
  <c r="AD247" i="12" s="1"/>
  <c r="Y247" i="12"/>
  <c r="AF247" i="12" s="1"/>
  <c r="AV247" i="12" s="1"/>
  <c r="M320" i="12"/>
  <c r="BG320" i="12" s="1"/>
  <c r="Y320" i="12"/>
  <c r="AF320" i="12" s="1"/>
  <c r="AV320" i="12" s="1"/>
  <c r="U320" i="12"/>
  <c r="AD320" i="12" s="1"/>
  <c r="AA320" i="12"/>
  <c r="AG320" i="12" s="1"/>
  <c r="AW320" i="12" s="1"/>
  <c r="W320" i="12"/>
  <c r="AE320" i="12" s="1"/>
  <c r="AU320" i="12" s="1"/>
  <c r="U524" i="12"/>
  <c r="AD524" i="12" s="1"/>
  <c r="Y524" i="12"/>
  <c r="AF524" i="12" s="1"/>
  <c r="AV524" i="12" s="1"/>
  <c r="M524" i="12"/>
  <c r="BG524" i="12" s="1"/>
  <c r="W524" i="12"/>
  <c r="AE524" i="12" s="1"/>
  <c r="AU524" i="12" s="1"/>
  <c r="AA524" i="12"/>
  <c r="AG524" i="12" s="1"/>
  <c r="AW524" i="12" s="1"/>
  <c r="M596" i="12"/>
  <c r="BG596" i="12" s="1"/>
  <c r="W596" i="12"/>
  <c r="AE596" i="12" s="1"/>
  <c r="AU596" i="12" s="1"/>
  <c r="AA596" i="12"/>
  <c r="AG596" i="12" s="1"/>
  <c r="AW596" i="12" s="1"/>
  <c r="U596" i="12"/>
  <c r="AD596" i="12" s="1"/>
  <c r="Y596" i="12"/>
  <c r="AF596" i="12" s="1"/>
  <c r="AV596" i="12" s="1"/>
  <c r="M879" i="12"/>
  <c r="BG879" i="12" s="1"/>
  <c r="Y879" i="12"/>
  <c r="AF879" i="12" s="1"/>
  <c r="AV879" i="12" s="1"/>
  <c r="U879" i="12"/>
  <c r="AD879" i="12" s="1"/>
  <c r="AA879" i="12"/>
  <c r="AG879" i="12" s="1"/>
  <c r="AW879" i="12" s="1"/>
  <c r="W879" i="12"/>
  <c r="AE879" i="12" s="1"/>
  <c r="AU879" i="12" s="1"/>
  <c r="M780" i="12"/>
  <c r="BG780" i="12" s="1"/>
  <c r="W780" i="12"/>
  <c r="AE780" i="12" s="1"/>
  <c r="AU780" i="12" s="1"/>
  <c r="AA780" i="12"/>
  <c r="AG780" i="12" s="1"/>
  <c r="AW780" i="12" s="1"/>
  <c r="U780" i="12"/>
  <c r="AD780" i="12" s="1"/>
  <c r="Y780" i="12"/>
  <c r="AF780" i="12" s="1"/>
  <c r="AV780" i="12" s="1"/>
  <c r="M19" i="12"/>
  <c r="Y19" i="12"/>
  <c r="AF19" i="12" s="1"/>
  <c r="AV19" i="12" s="1"/>
  <c r="U19" i="12"/>
  <c r="AD19" i="12" s="1"/>
  <c r="W19" i="12"/>
  <c r="AE19" i="12" s="1"/>
  <c r="AU19" i="12" s="1"/>
  <c r="AA19" i="12"/>
  <c r="AG19" i="12" s="1"/>
  <c r="AW19" i="12" s="1"/>
  <c r="M36" i="12"/>
  <c r="W36" i="12"/>
  <c r="AE36" i="12" s="1"/>
  <c r="AU36" i="12" s="1"/>
  <c r="AA36" i="12"/>
  <c r="AG36" i="12" s="1"/>
  <c r="AW36" i="12" s="1"/>
  <c r="U36" i="12"/>
  <c r="AD36" i="12" s="1"/>
  <c r="Y36" i="12"/>
  <c r="AF36" i="12" s="1"/>
  <c r="AV36" i="12" s="1"/>
  <c r="U61" i="12"/>
  <c r="AD61" i="12" s="1"/>
  <c r="Y61" i="12"/>
  <c r="AF61" i="12" s="1"/>
  <c r="AV61" i="12" s="1"/>
  <c r="M61" i="12"/>
  <c r="W61" i="12"/>
  <c r="AE61" i="12" s="1"/>
  <c r="AU61" i="12" s="1"/>
  <c r="AA61" i="12"/>
  <c r="AG61" i="12" s="1"/>
  <c r="AW61" i="12" s="1"/>
  <c r="U211" i="12"/>
  <c r="AD211" i="12" s="1"/>
  <c r="Y211" i="12"/>
  <c r="AF211" i="12" s="1"/>
  <c r="AV211" i="12" s="1"/>
  <c r="M211" i="12"/>
  <c r="W211" i="12"/>
  <c r="AE211" i="12" s="1"/>
  <c r="AU211" i="12" s="1"/>
  <c r="AA211" i="12"/>
  <c r="AG211" i="12" s="1"/>
  <c r="AW211" i="12" s="1"/>
  <c r="U257" i="12"/>
  <c r="AD257" i="12" s="1"/>
  <c r="Y257" i="12"/>
  <c r="AF257" i="12" s="1"/>
  <c r="AV257" i="12" s="1"/>
  <c r="M257" i="12"/>
  <c r="W257" i="12"/>
  <c r="AE257" i="12" s="1"/>
  <c r="AU257" i="12" s="1"/>
  <c r="AA257" i="12"/>
  <c r="AG257" i="12" s="1"/>
  <c r="AW257" i="12" s="1"/>
  <c r="M277" i="12"/>
  <c r="BG277" i="12" s="1"/>
  <c r="W277" i="12"/>
  <c r="AE277" i="12" s="1"/>
  <c r="AU277" i="12" s="1"/>
  <c r="AA277" i="12"/>
  <c r="AG277" i="12" s="1"/>
  <c r="AW277" i="12" s="1"/>
  <c r="U277" i="12"/>
  <c r="AD277" i="12" s="1"/>
  <c r="Y277" i="12"/>
  <c r="AF277" i="12" s="1"/>
  <c r="AV277" i="12" s="1"/>
  <c r="M255" i="12"/>
  <c r="W255" i="12"/>
  <c r="AE255" i="12" s="1"/>
  <c r="AU255" i="12" s="1"/>
  <c r="AA255" i="12"/>
  <c r="AG255" i="12" s="1"/>
  <c r="AW255" i="12" s="1"/>
  <c r="U255" i="12"/>
  <c r="AD255" i="12" s="1"/>
  <c r="Y255" i="12"/>
  <c r="AF255" i="12" s="1"/>
  <c r="AV255" i="12" s="1"/>
  <c r="U516" i="12"/>
  <c r="AD516" i="12" s="1"/>
  <c r="Y516" i="12"/>
  <c r="AF516" i="12" s="1"/>
  <c r="AV516" i="12" s="1"/>
  <c r="M516" i="12"/>
  <c r="BG516" i="12" s="1"/>
  <c r="W516" i="12"/>
  <c r="AE516" i="12" s="1"/>
  <c r="AU516" i="12" s="1"/>
  <c r="AA516" i="12"/>
  <c r="AG516" i="12" s="1"/>
  <c r="AW516" i="12" s="1"/>
  <c r="M588" i="12"/>
  <c r="BG588" i="12" s="1"/>
  <c r="W588" i="12"/>
  <c r="AE588" i="12" s="1"/>
  <c r="AU588" i="12" s="1"/>
  <c r="AA588" i="12"/>
  <c r="AG588" i="12" s="1"/>
  <c r="AW588" i="12" s="1"/>
  <c r="U588" i="12"/>
  <c r="AD588" i="12" s="1"/>
  <c r="Y588" i="12"/>
  <c r="AF588" i="12" s="1"/>
  <c r="AV588" i="12" s="1"/>
  <c r="M669" i="12"/>
  <c r="BG669" i="12" s="1"/>
  <c r="W669" i="12"/>
  <c r="AE669" i="12" s="1"/>
  <c r="AU669" i="12" s="1"/>
  <c r="AA669" i="12"/>
  <c r="AG669" i="12" s="1"/>
  <c r="AW669" i="12" s="1"/>
  <c r="U669" i="12"/>
  <c r="AD669" i="12" s="1"/>
  <c r="Y669" i="12"/>
  <c r="AF669" i="12" s="1"/>
  <c r="AV669" i="12" s="1"/>
  <c r="U832" i="12"/>
  <c r="AD832" i="12" s="1"/>
  <c r="Y832" i="12"/>
  <c r="AF832" i="12" s="1"/>
  <c r="AV832" i="12" s="1"/>
  <c r="M832" i="12"/>
  <c r="BG832" i="12" s="1"/>
  <c r="W832" i="12"/>
  <c r="AE832" i="12" s="1"/>
  <c r="AU832" i="12" s="1"/>
  <c r="AA832" i="12"/>
  <c r="AG832" i="12" s="1"/>
  <c r="AW832" i="12" s="1"/>
  <c r="M639" i="12"/>
  <c r="BG639" i="12" s="1"/>
  <c r="Y639" i="12"/>
  <c r="AF639" i="12" s="1"/>
  <c r="AV639" i="12" s="1"/>
  <c r="U639" i="12"/>
  <c r="AD639" i="12" s="1"/>
  <c r="AA639" i="12"/>
  <c r="AG639" i="12" s="1"/>
  <c r="AW639" i="12" s="1"/>
  <c r="W639" i="12"/>
  <c r="AE639" i="12" s="1"/>
  <c r="AU639" i="12" s="1"/>
  <c r="M991" i="12"/>
  <c r="BG991" i="12" s="1"/>
  <c r="Y991" i="12"/>
  <c r="AF991" i="12" s="1"/>
  <c r="AV991" i="12" s="1"/>
  <c r="U991" i="12"/>
  <c r="AD991" i="12" s="1"/>
  <c r="AA991" i="12"/>
  <c r="AG991" i="12" s="1"/>
  <c r="AW991" i="12" s="1"/>
  <c r="W991" i="12"/>
  <c r="AE991" i="12" s="1"/>
  <c r="AU991" i="12" s="1"/>
  <c r="M987" i="12"/>
  <c r="BG987" i="12" s="1"/>
  <c r="Y987" i="12"/>
  <c r="AF987" i="12" s="1"/>
  <c r="AV987" i="12" s="1"/>
  <c r="U987" i="12"/>
  <c r="AD987" i="12" s="1"/>
  <c r="AA987" i="12"/>
  <c r="AG987" i="12" s="1"/>
  <c r="AW987" i="12" s="1"/>
  <c r="W987" i="12"/>
  <c r="AE987" i="12" s="1"/>
  <c r="AU987" i="12" s="1"/>
  <c r="M983" i="12"/>
  <c r="BG983" i="12" s="1"/>
  <c r="Y983" i="12"/>
  <c r="AF983" i="12" s="1"/>
  <c r="AV983" i="12" s="1"/>
  <c r="U983" i="12"/>
  <c r="AD983" i="12" s="1"/>
  <c r="AA983" i="12"/>
  <c r="AG983" i="12" s="1"/>
  <c r="AW983" i="12" s="1"/>
  <c r="W983" i="12"/>
  <c r="AE983" i="12" s="1"/>
  <c r="AU983" i="12" s="1"/>
  <c r="M979" i="12"/>
  <c r="BG979" i="12" s="1"/>
  <c r="Y979" i="12"/>
  <c r="AF979" i="12" s="1"/>
  <c r="AV979" i="12" s="1"/>
  <c r="U979" i="12"/>
  <c r="AD979" i="12" s="1"/>
  <c r="AA979" i="12"/>
  <c r="AG979" i="12" s="1"/>
  <c r="AW979" i="12" s="1"/>
  <c r="W979" i="12"/>
  <c r="AE979" i="12" s="1"/>
  <c r="AU979" i="12" s="1"/>
  <c r="M975" i="12"/>
  <c r="BG975" i="12" s="1"/>
  <c r="Y975" i="12"/>
  <c r="AF975" i="12" s="1"/>
  <c r="AV975" i="12" s="1"/>
  <c r="U975" i="12"/>
  <c r="AD975" i="12" s="1"/>
  <c r="AA975" i="12"/>
  <c r="AG975" i="12" s="1"/>
  <c r="AW975" i="12" s="1"/>
  <c r="W975" i="12"/>
  <c r="AE975" i="12" s="1"/>
  <c r="AU975" i="12" s="1"/>
  <c r="M963" i="12"/>
  <c r="BG963" i="12" s="1"/>
  <c r="Y963" i="12"/>
  <c r="AF963" i="12" s="1"/>
  <c r="AV963" i="12" s="1"/>
  <c r="U963" i="12"/>
  <c r="AD963" i="12" s="1"/>
  <c r="AA963" i="12"/>
  <c r="AG963" i="12" s="1"/>
  <c r="AW963" i="12" s="1"/>
  <c r="W963" i="12"/>
  <c r="AE963" i="12" s="1"/>
  <c r="AU963" i="12" s="1"/>
  <c r="M959" i="12"/>
  <c r="BG959" i="12" s="1"/>
  <c r="Y959" i="12"/>
  <c r="AF959" i="12" s="1"/>
  <c r="AV959" i="12" s="1"/>
  <c r="U959" i="12"/>
  <c r="AD959" i="12" s="1"/>
  <c r="AA959" i="12"/>
  <c r="AG959" i="12" s="1"/>
  <c r="AW959" i="12" s="1"/>
  <c r="W959" i="12"/>
  <c r="AE959" i="12" s="1"/>
  <c r="AU959" i="12" s="1"/>
  <c r="M955" i="12"/>
  <c r="BG955" i="12" s="1"/>
  <c r="Y955" i="12"/>
  <c r="AF955" i="12" s="1"/>
  <c r="AV955" i="12" s="1"/>
  <c r="U955" i="12"/>
  <c r="AD955" i="12" s="1"/>
  <c r="AA955" i="12"/>
  <c r="AG955" i="12" s="1"/>
  <c r="AW955" i="12" s="1"/>
  <c r="W955" i="12"/>
  <c r="AE955" i="12" s="1"/>
  <c r="AU955" i="12" s="1"/>
  <c r="M951" i="12"/>
  <c r="BG951" i="12" s="1"/>
  <c r="Y951" i="12"/>
  <c r="AF951" i="12" s="1"/>
  <c r="AV951" i="12" s="1"/>
  <c r="U951" i="12"/>
  <c r="AD951" i="12" s="1"/>
  <c r="AA951" i="12"/>
  <c r="AG951" i="12" s="1"/>
  <c r="AW951" i="12" s="1"/>
  <c r="W951" i="12"/>
  <c r="AE951" i="12" s="1"/>
  <c r="AU951" i="12" s="1"/>
  <c r="M888" i="12"/>
  <c r="BG888" i="12" s="1"/>
  <c r="U888" i="12"/>
  <c r="AD888" i="12" s="1"/>
  <c r="W888" i="12"/>
  <c r="AE888" i="12" s="1"/>
  <c r="AU888" i="12" s="1"/>
  <c r="Y888" i="12"/>
  <c r="AF888" i="12" s="1"/>
  <c r="AV888" i="12" s="1"/>
  <c r="AA888" i="12"/>
  <c r="AG888" i="12" s="1"/>
  <c r="AW888" i="12" s="1"/>
  <c r="M883" i="12"/>
  <c r="BG883" i="12" s="1"/>
  <c r="Y883" i="12"/>
  <c r="AF883" i="12" s="1"/>
  <c r="AV883" i="12" s="1"/>
  <c r="U883" i="12"/>
  <c r="AD883" i="12" s="1"/>
  <c r="AA883" i="12"/>
  <c r="AG883" i="12" s="1"/>
  <c r="AW883" i="12" s="1"/>
  <c r="W883" i="12"/>
  <c r="AE883" i="12" s="1"/>
  <c r="AU883" i="12" s="1"/>
  <c r="M881" i="12"/>
  <c r="BG881" i="12" s="1"/>
  <c r="Y881" i="12"/>
  <c r="AF881" i="12" s="1"/>
  <c r="AV881" i="12" s="1"/>
  <c r="U881" i="12"/>
  <c r="AD881" i="12" s="1"/>
  <c r="AA881" i="12"/>
  <c r="AG881" i="12" s="1"/>
  <c r="AW881" i="12" s="1"/>
  <c r="W881" i="12"/>
  <c r="AE881" i="12" s="1"/>
  <c r="AU881" i="12" s="1"/>
  <c r="M877" i="12"/>
  <c r="BG877" i="12" s="1"/>
  <c r="Y877" i="12"/>
  <c r="AF877" i="12" s="1"/>
  <c r="AV877" i="12" s="1"/>
  <c r="U877" i="12"/>
  <c r="AD877" i="12" s="1"/>
  <c r="AA877" i="12"/>
  <c r="AG877" i="12" s="1"/>
  <c r="AW877" i="12" s="1"/>
  <c r="W877" i="12"/>
  <c r="AE877" i="12" s="1"/>
  <c r="AU877" i="12" s="1"/>
  <c r="M981" i="12"/>
  <c r="BG981" i="12" s="1"/>
  <c r="Y981" i="12"/>
  <c r="AF981" i="12" s="1"/>
  <c r="AV981" i="12" s="1"/>
  <c r="U981" i="12"/>
  <c r="AD981" i="12" s="1"/>
  <c r="AA981" i="12"/>
  <c r="AG981" i="12" s="1"/>
  <c r="AW981" i="12" s="1"/>
  <c r="W981" i="12"/>
  <c r="AE981" i="12" s="1"/>
  <c r="AU981" i="12" s="1"/>
  <c r="M973" i="12"/>
  <c r="BG973" i="12" s="1"/>
  <c r="Y973" i="12"/>
  <c r="AF973" i="12" s="1"/>
  <c r="AV973" i="12" s="1"/>
  <c r="U973" i="12"/>
  <c r="AD973" i="12" s="1"/>
  <c r="AA973" i="12"/>
  <c r="AG973" i="12" s="1"/>
  <c r="AW973" i="12" s="1"/>
  <c r="W973" i="12"/>
  <c r="AE973" i="12" s="1"/>
  <c r="AU973" i="12" s="1"/>
  <c r="M969" i="12"/>
  <c r="BG969" i="12" s="1"/>
  <c r="Y969" i="12"/>
  <c r="AF969" i="12" s="1"/>
  <c r="AV969" i="12" s="1"/>
  <c r="U969" i="12"/>
  <c r="AD969" i="12" s="1"/>
  <c r="AA969" i="12"/>
  <c r="AG969" i="12" s="1"/>
  <c r="AW969" i="12" s="1"/>
  <c r="W969" i="12"/>
  <c r="AE969" i="12" s="1"/>
  <c r="AU969" i="12" s="1"/>
  <c r="M957" i="12"/>
  <c r="BG957" i="12" s="1"/>
  <c r="Y957" i="12"/>
  <c r="AF957" i="12" s="1"/>
  <c r="AV957" i="12" s="1"/>
  <c r="U957" i="12"/>
  <c r="AD957" i="12" s="1"/>
  <c r="AA957" i="12"/>
  <c r="AG957" i="12" s="1"/>
  <c r="AW957" i="12" s="1"/>
  <c r="W957" i="12"/>
  <c r="AE957" i="12" s="1"/>
  <c r="AU957" i="12" s="1"/>
  <c r="M949" i="12"/>
  <c r="BG949" i="12" s="1"/>
  <c r="Y949" i="12"/>
  <c r="AF949" i="12" s="1"/>
  <c r="AV949" i="12" s="1"/>
  <c r="U949" i="12"/>
  <c r="AD949" i="12" s="1"/>
  <c r="AA949" i="12"/>
  <c r="AG949" i="12" s="1"/>
  <c r="AW949" i="12" s="1"/>
  <c r="W949" i="12"/>
  <c r="AE949" i="12" s="1"/>
  <c r="AU949" i="12" s="1"/>
  <c r="U1000" i="12"/>
  <c r="AD1000" i="12" s="1"/>
  <c r="W1000" i="12"/>
  <c r="AE1000" i="12" s="1"/>
  <c r="AU1000" i="12" s="1"/>
  <c r="Y1000" i="12"/>
  <c r="AF1000" i="12" s="1"/>
  <c r="AV1000" i="12" s="1"/>
  <c r="AA1000" i="12"/>
  <c r="AG1000" i="12" s="1"/>
  <c r="AW1000" i="12" s="1"/>
  <c r="M1000" i="12"/>
  <c r="BG1000" i="12" s="1"/>
  <c r="U996" i="12"/>
  <c r="AD996" i="12" s="1"/>
  <c r="W996" i="12"/>
  <c r="AE996" i="12" s="1"/>
  <c r="AU996" i="12" s="1"/>
  <c r="Y996" i="12"/>
  <c r="AF996" i="12" s="1"/>
  <c r="AV996" i="12" s="1"/>
  <c r="AA996" i="12"/>
  <c r="AG996" i="12" s="1"/>
  <c r="AW996" i="12" s="1"/>
  <c r="M996" i="12"/>
  <c r="BG996" i="12" s="1"/>
  <c r="U992" i="12"/>
  <c r="AD992" i="12" s="1"/>
  <c r="W992" i="12"/>
  <c r="AE992" i="12" s="1"/>
  <c r="AU992" i="12" s="1"/>
  <c r="Y992" i="12"/>
  <c r="AF992" i="12" s="1"/>
  <c r="AV992" i="12" s="1"/>
  <c r="AA992" i="12"/>
  <c r="AG992" i="12" s="1"/>
  <c r="AW992" i="12" s="1"/>
  <c r="M992" i="12"/>
  <c r="BG992" i="12" s="1"/>
  <c r="M988" i="12"/>
  <c r="BG988" i="12" s="1"/>
  <c r="U988" i="12"/>
  <c r="AD988" i="12" s="1"/>
  <c r="W988" i="12"/>
  <c r="AE988" i="12" s="1"/>
  <c r="AU988" i="12" s="1"/>
  <c r="Y988" i="12"/>
  <c r="AF988" i="12" s="1"/>
  <c r="AV988" i="12" s="1"/>
  <c r="AA988" i="12"/>
  <c r="AG988" i="12" s="1"/>
  <c r="AW988" i="12" s="1"/>
  <c r="M984" i="12"/>
  <c r="BG984" i="12" s="1"/>
  <c r="U984" i="12"/>
  <c r="AD984" i="12" s="1"/>
  <c r="W984" i="12"/>
  <c r="AE984" i="12" s="1"/>
  <c r="AU984" i="12" s="1"/>
  <c r="Y984" i="12"/>
  <c r="AF984" i="12" s="1"/>
  <c r="AV984" i="12" s="1"/>
  <c r="AA984" i="12"/>
  <c r="AG984" i="12" s="1"/>
  <c r="AW984" i="12" s="1"/>
  <c r="U980" i="12"/>
  <c r="AD980" i="12" s="1"/>
  <c r="W980" i="12"/>
  <c r="AE980" i="12" s="1"/>
  <c r="AU980" i="12" s="1"/>
  <c r="Y980" i="12"/>
  <c r="AF980" i="12" s="1"/>
  <c r="AV980" i="12" s="1"/>
  <c r="AA980" i="12"/>
  <c r="AG980" i="12" s="1"/>
  <c r="AW980" i="12" s="1"/>
  <c r="M980" i="12"/>
  <c r="BG980" i="12" s="1"/>
  <c r="M976" i="12"/>
  <c r="BG976" i="12" s="1"/>
  <c r="U976" i="12"/>
  <c r="AD976" i="12" s="1"/>
  <c r="W976" i="12"/>
  <c r="AE976" i="12" s="1"/>
  <c r="AU976" i="12" s="1"/>
  <c r="Y976" i="12"/>
  <c r="AF976" i="12" s="1"/>
  <c r="AV976" i="12" s="1"/>
  <c r="AA976" i="12"/>
  <c r="AG976" i="12" s="1"/>
  <c r="AW976" i="12" s="1"/>
  <c r="U972" i="12"/>
  <c r="AD972" i="12" s="1"/>
  <c r="W972" i="12"/>
  <c r="AE972" i="12" s="1"/>
  <c r="AU972" i="12" s="1"/>
  <c r="Y972" i="12"/>
  <c r="AF972" i="12" s="1"/>
  <c r="AV972" i="12" s="1"/>
  <c r="AA972" i="12"/>
  <c r="AG972" i="12" s="1"/>
  <c r="AW972" i="12" s="1"/>
  <c r="M972" i="12"/>
  <c r="BG972" i="12" s="1"/>
  <c r="U968" i="12"/>
  <c r="AD968" i="12" s="1"/>
  <c r="W968" i="12"/>
  <c r="AE968" i="12" s="1"/>
  <c r="AU968" i="12" s="1"/>
  <c r="Y968" i="12"/>
  <c r="AF968" i="12" s="1"/>
  <c r="AV968" i="12" s="1"/>
  <c r="AA968" i="12"/>
  <c r="AG968" i="12" s="1"/>
  <c r="AW968" i="12" s="1"/>
  <c r="M968" i="12"/>
  <c r="BG968" i="12" s="1"/>
  <c r="M964" i="12"/>
  <c r="BG964" i="12" s="1"/>
  <c r="U964" i="12"/>
  <c r="AD964" i="12" s="1"/>
  <c r="W964" i="12"/>
  <c r="AE964" i="12" s="1"/>
  <c r="AU964" i="12" s="1"/>
  <c r="Y964" i="12"/>
  <c r="AF964" i="12" s="1"/>
  <c r="AV964" i="12" s="1"/>
  <c r="AA964" i="12"/>
  <c r="AG964" i="12" s="1"/>
  <c r="AW964" i="12" s="1"/>
  <c r="M960" i="12"/>
  <c r="BG960" i="12" s="1"/>
  <c r="U960" i="12"/>
  <c r="AD960" i="12" s="1"/>
  <c r="W960" i="12"/>
  <c r="AE960" i="12" s="1"/>
  <c r="AU960" i="12" s="1"/>
  <c r="Y960" i="12"/>
  <c r="AF960" i="12" s="1"/>
  <c r="AV960" i="12" s="1"/>
  <c r="AA960" i="12"/>
  <c r="AG960" i="12" s="1"/>
  <c r="AW960" i="12" s="1"/>
  <c r="U956" i="12"/>
  <c r="AD956" i="12" s="1"/>
  <c r="W956" i="12"/>
  <c r="AE956" i="12" s="1"/>
  <c r="AU956" i="12" s="1"/>
  <c r="Y956" i="12"/>
  <c r="AF956" i="12" s="1"/>
  <c r="AV956" i="12" s="1"/>
  <c r="AA956" i="12"/>
  <c r="AG956" i="12" s="1"/>
  <c r="AW956" i="12" s="1"/>
  <c r="M956" i="12"/>
  <c r="BG956" i="12" s="1"/>
  <c r="M952" i="12"/>
  <c r="BG952" i="12" s="1"/>
  <c r="U952" i="12"/>
  <c r="AD952" i="12" s="1"/>
  <c r="W952" i="12"/>
  <c r="AE952" i="12" s="1"/>
  <c r="AU952" i="12" s="1"/>
  <c r="Y952" i="12"/>
  <c r="AF952" i="12" s="1"/>
  <c r="AV952" i="12" s="1"/>
  <c r="AA952" i="12"/>
  <c r="AG952" i="12" s="1"/>
  <c r="AW952" i="12" s="1"/>
  <c r="U948" i="12"/>
  <c r="AD948" i="12" s="1"/>
  <c r="W948" i="12"/>
  <c r="AE948" i="12" s="1"/>
  <c r="AU948" i="12" s="1"/>
  <c r="Y948" i="12"/>
  <c r="AF948" i="12" s="1"/>
  <c r="AV948" i="12" s="1"/>
  <c r="AA948" i="12"/>
  <c r="AG948" i="12" s="1"/>
  <c r="AW948" i="12" s="1"/>
  <c r="M948" i="12"/>
  <c r="BG948" i="12" s="1"/>
  <c r="U944" i="12"/>
  <c r="AD944" i="12" s="1"/>
  <c r="W944" i="12"/>
  <c r="AE944" i="12" s="1"/>
  <c r="AU944" i="12" s="1"/>
  <c r="Y944" i="12"/>
  <c r="AF944" i="12" s="1"/>
  <c r="AV944" i="12" s="1"/>
  <c r="AA944" i="12"/>
  <c r="AG944" i="12" s="1"/>
  <c r="AW944" i="12" s="1"/>
  <c r="M944" i="12"/>
  <c r="BG944" i="12" s="1"/>
  <c r="U940" i="12"/>
  <c r="AD940" i="12" s="1"/>
  <c r="W940" i="12"/>
  <c r="AE940" i="12" s="1"/>
  <c r="AU940" i="12" s="1"/>
  <c r="Y940" i="12"/>
  <c r="AF940" i="12" s="1"/>
  <c r="AV940" i="12" s="1"/>
  <c r="AA940" i="12"/>
  <c r="AG940" i="12" s="1"/>
  <c r="AW940" i="12" s="1"/>
  <c r="M940" i="12"/>
  <c r="BG940" i="12" s="1"/>
  <c r="U936" i="12"/>
  <c r="AD936" i="12" s="1"/>
  <c r="W936" i="12"/>
  <c r="AE936" i="12" s="1"/>
  <c r="AU936" i="12" s="1"/>
  <c r="Y936" i="12"/>
  <c r="AF936" i="12" s="1"/>
  <c r="AV936" i="12" s="1"/>
  <c r="AA936" i="12"/>
  <c r="AG936" i="12" s="1"/>
  <c r="AW936" i="12" s="1"/>
  <c r="M936" i="12"/>
  <c r="BG936" i="12" s="1"/>
  <c r="M932" i="12"/>
  <c r="BG932" i="12" s="1"/>
  <c r="U932" i="12"/>
  <c r="AD932" i="12" s="1"/>
  <c r="W932" i="12"/>
  <c r="AE932" i="12" s="1"/>
  <c r="AU932" i="12" s="1"/>
  <c r="Y932" i="12"/>
  <c r="AF932" i="12" s="1"/>
  <c r="AV932" i="12" s="1"/>
  <c r="AA932" i="12"/>
  <c r="AG932" i="12" s="1"/>
  <c r="AW932" i="12" s="1"/>
  <c r="M928" i="12"/>
  <c r="BG928" i="12" s="1"/>
  <c r="U928" i="12"/>
  <c r="AD928" i="12" s="1"/>
  <c r="W928" i="12"/>
  <c r="AE928" i="12" s="1"/>
  <c r="AU928" i="12" s="1"/>
  <c r="Y928" i="12"/>
  <c r="AF928" i="12" s="1"/>
  <c r="AV928" i="12" s="1"/>
  <c r="AA928" i="12"/>
  <c r="AG928" i="12" s="1"/>
  <c r="AW928" i="12" s="1"/>
  <c r="M924" i="12"/>
  <c r="BG924" i="12" s="1"/>
  <c r="U924" i="12"/>
  <c r="AD924" i="12" s="1"/>
  <c r="W924" i="12"/>
  <c r="AE924" i="12" s="1"/>
  <c r="AU924" i="12" s="1"/>
  <c r="Y924" i="12"/>
  <c r="AF924" i="12" s="1"/>
  <c r="AV924" i="12" s="1"/>
  <c r="AA924" i="12"/>
  <c r="AG924" i="12" s="1"/>
  <c r="AW924" i="12" s="1"/>
  <c r="M920" i="12"/>
  <c r="BG920" i="12" s="1"/>
  <c r="U920" i="12"/>
  <c r="AD920" i="12" s="1"/>
  <c r="W920" i="12"/>
  <c r="AE920" i="12" s="1"/>
  <c r="AU920" i="12" s="1"/>
  <c r="Y920" i="12"/>
  <c r="AF920" i="12" s="1"/>
  <c r="AV920" i="12" s="1"/>
  <c r="AA920" i="12"/>
  <c r="AG920" i="12" s="1"/>
  <c r="AW920" i="12" s="1"/>
  <c r="M916" i="12"/>
  <c r="BG916" i="12" s="1"/>
  <c r="U916" i="12"/>
  <c r="AD916" i="12" s="1"/>
  <c r="W916" i="12"/>
  <c r="AE916" i="12" s="1"/>
  <c r="AU916" i="12" s="1"/>
  <c r="Y916" i="12"/>
  <c r="AF916" i="12" s="1"/>
  <c r="AV916" i="12" s="1"/>
  <c r="AA916" i="12"/>
  <c r="AG916" i="12" s="1"/>
  <c r="AW916" i="12" s="1"/>
  <c r="M912" i="12"/>
  <c r="BG912" i="12" s="1"/>
  <c r="U912" i="12"/>
  <c r="AD912" i="12" s="1"/>
  <c r="W912" i="12"/>
  <c r="AE912" i="12" s="1"/>
  <c r="AU912" i="12" s="1"/>
  <c r="Y912" i="12"/>
  <c r="AF912" i="12" s="1"/>
  <c r="AV912" i="12" s="1"/>
  <c r="AA912" i="12"/>
  <c r="AG912" i="12" s="1"/>
  <c r="AW912" i="12" s="1"/>
  <c r="M908" i="12"/>
  <c r="BG908" i="12" s="1"/>
  <c r="U908" i="12"/>
  <c r="AD908" i="12" s="1"/>
  <c r="W908" i="12"/>
  <c r="AE908" i="12" s="1"/>
  <c r="AU908" i="12" s="1"/>
  <c r="Y908" i="12"/>
  <c r="AF908" i="12" s="1"/>
  <c r="AV908" i="12" s="1"/>
  <c r="AA908" i="12"/>
  <c r="AG908" i="12" s="1"/>
  <c r="AW908" i="12" s="1"/>
  <c r="M904" i="12"/>
  <c r="BG904" i="12" s="1"/>
  <c r="U904" i="12"/>
  <c r="AD904" i="12" s="1"/>
  <c r="W904" i="12"/>
  <c r="AE904" i="12" s="1"/>
  <c r="AU904" i="12" s="1"/>
  <c r="Y904" i="12"/>
  <c r="AF904" i="12" s="1"/>
  <c r="AV904" i="12" s="1"/>
  <c r="AA904" i="12"/>
  <c r="AG904" i="12" s="1"/>
  <c r="AW904" i="12" s="1"/>
  <c r="M900" i="12"/>
  <c r="BG900" i="12" s="1"/>
  <c r="U900" i="12"/>
  <c r="AD900" i="12" s="1"/>
  <c r="W900" i="12"/>
  <c r="AE900" i="12" s="1"/>
  <c r="AU900" i="12" s="1"/>
  <c r="Y900" i="12"/>
  <c r="AF900" i="12" s="1"/>
  <c r="AV900" i="12" s="1"/>
  <c r="AA900" i="12"/>
  <c r="AG900" i="12" s="1"/>
  <c r="AW900" i="12" s="1"/>
  <c r="M896" i="12"/>
  <c r="BG896" i="12" s="1"/>
  <c r="U896" i="12"/>
  <c r="AD896" i="12" s="1"/>
  <c r="W896" i="12"/>
  <c r="AE896" i="12" s="1"/>
  <c r="AU896" i="12" s="1"/>
  <c r="Y896" i="12"/>
  <c r="AF896" i="12" s="1"/>
  <c r="AV896" i="12" s="1"/>
  <c r="AA896" i="12"/>
  <c r="AG896" i="12" s="1"/>
  <c r="AW896" i="12" s="1"/>
  <c r="M892" i="12"/>
  <c r="BG892" i="12" s="1"/>
  <c r="U892" i="12"/>
  <c r="AD892" i="12" s="1"/>
  <c r="W892" i="12"/>
  <c r="AE892" i="12" s="1"/>
  <c r="AU892" i="12" s="1"/>
  <c r="Y892" i="12"/>
  <c r="AF892" i="12" s="1"/>
  <c r="AV892" i="12" s="1"/>
  <c r="AA892" i="12"/>
  <c r="AG892" i="12" s="1"/>
  <c r="AW892" i="12" s="1"/>
  <c r="M889" i="12"/>
  <c r="BG889" i="12" s="1"/>
  <c r="Y889" i="12"/>
  <c r="AF889" i="12" s="1"/>
  <c r="AV889" i="12" s="1"/>
  <c r="U889" i="12"/>
  <c r="AD889" i="12" s="1"/>
  <c r="AA889" i="12"/>
  <c r="AG889" i="12" s="1"/>
  <c r="AW889" i="12" s="1"/>
  <c r="W889" i="12"/>
  <c r="AE889" i="12" s="1"/>
  <c r="AU889" i="12" s="1"/>
  <c r="M876" i="12"/>
  <c r="BG876" i="12" s="1"/>
  <c r="W876" i="12"/>
  <c r="AE876" i="12" s="1"/>
  <c r="AU876" i="12" s="1"/>
  <c r="AA876" i="12"/>
  <c r="AG876" i="12" s="1"/>
  <c r="AW876" i="12" s="1"/>
  <c r="U876" i="12"/>
  <c r="AD876" i="12" s="1"/>
  <c r="Y876" i="12"/>
  <c r="AF876" i="12" s="1"/>
  <c r="AV876" i="12" s="1"/>
  <c r="M873" i="12"/>
  <c r="BG873" i="12" s="1"/>
  <c r="Y873" i="12"/>
  <c r="AF873" i="12" s="1"/>
  <c r="AV873" i="12" s="1"/>
  <c r="U873" i="12"/>
  <c r="AD873" i="12" s="1"/>
  <c r="AA873" i="12"/>
  <c r="AG873" i="12" s="1"/>
  <c r="AW873" i="12" s="1"/>
  <c r="W873" i="12"/>
  <c r="AE873" i="12" s="1"/>
  <c r="AU873" i="12" s="1"/>
  <c r="M864" i="12"/>
  <c r="BG864" i="12" s="1"/>
  <c r="U864" i="12"/>
  <c r="AD864" i="12" s="1"/>
  <c r="W864" i="12"/>
  <c r="AE864" i="12" s="1"/>
  <c r="AU864" i="12" s="1"/>
  <c r="Y864" i="12"/>
  <c r="AF864" i="12" s="1"/>
  <c r="AV864" i="12" s="1"/>
  <c r="AA864" i="12"/>
  <c r="AG864" i="12" s="1"/>
  <c r="AW864" i="12" s="1"/>
  <c r="M862" i="12"/>
  <c r="BG862" i="12" s="1"/>
  <c r="U862" i="12"/>
  <c r="AD862" i="12" s="1"/>
  <c r="AT862" i="12" s="1"/>
  <c r="W862" i="12"/>
  <c r="AE862" i="12" s="1"/>
  <c r="Y862" i="12"/>
  <c r="AF862" i="12" s="1"/>
  <c r="AV862" i="12" s="1"/>
  <c r="AA862" i="12"/>
  <c r="AG862" i="12" s="1"/>
  <c r="AW862" i="12" s="1"/>
  <c r="M860" i="12"/>
  <c r="BG860" i="12" s="1"/>
  <c r="W860" i="12"/>
  <c r="AE860" i="12" s="1"/>
  <c r="AU860" i="12" s="1"/>
  <c r="AA860" i="12"/>
  <c r="AG860" i="12" s="1"/>
  <c r="AW860" i="12" s="1"/>
  <c r="U860" i="12"/>
  <c r="AD860" i="12" s="1"/>
  <c r="Y860" i="12"/>
  <c r="AF860" i="12" s="1"/>
  <c r="AV860" i="12" s="1"/>
  <c r="U858" i="12"/>
  <c r="AD858" i="12" s="1"/>
  <c r="Y858" i="12"/>
  <c r="AF858" i="12" s="1"/>
  <c r="AV858" i="12" s="1"/>
  <c r="M858" i="12"/>
  <c r="BG858" i="12" s="1"/>
  <c r="W858" i="12"/>
  <c r="AE858" i="12" s="1"/>
  <c r="AU858" i="12" s="1"/>
  <c r="AA858" i="12"/>
  <c r="AG858" i="12" s="1"/>
  <c r="AW858" i="12" s="1"/>
  <c r="M853" i="12"/>
  <c r="BG853" i="12" s="1"/>
  <c r="Y853" i="12"/>
  <c r="AF853" i="12" s="1"/>
  <c r="AV853" i="12" s="1"/>
  <c r="U853" i="12"/>
  <c r="AD853" i="12" s="1"/>
  <c r="AA853" i="12"/>
  <c r="AG853" i="12" s="1"/>
  <c r="AW853" i="12" s="1"/>
  <c r="W853" i="12"/>
  <c r="AE853" i="12" s="1"/>
  <c r="AU853" i="12" s="1"/>
  <c r="M851" i="12"/>
  <c r="BG851" i="12" s="1"/>
  <c r="Y851" i="12"/>
  <c r="AF851" i="12" s="1"/>
  <c r="AV851" i="12" s="1"/>
  <c r="U851" i="12"/>
  <c r="AD851" i="12" s="1"/>
  <c r="AA851" i="12"/>
  <c r="AG851" i="12" s="1"/>
  <c r="AW851" i="12" s="1"/>
  <c r="W851" i="12"/>
  <c r="AE851" i="12" s="1"/>
  <c r="AU851" i="12" s="1"/>
  <c r="M849" i="12"/>
  <c r="BG849" i="12" s="1"/>
  <c r="Y849" i="12"/>
  <c r="AF849" i="12" s="1"/>
  <c r="AV849" i="12" s="1"/>
  <c r="U849" i="12"/>
  <c r="AD849" i="12" s="1"/>
  <c r="AA849" i="12"/>
  <c r="AG849" i="12" s="1"/>
  <c r="AW849" i="12" s="1"/>
  <c r="W849" i="12"/>
  <c r="AE849" i="12" s="1"/>
  <c r="AU849" i="12" s="1"/>
  <c r="M835" i="12"/>
  <c r="BG835" i="12" s="1"/>
  <c r="Y835" i="12"/>
  <c r="AF835" i="12" s="1"/>
  <c r="AV835" i="12" s="1"/>
  <c r="U835" i="12"/>
  <c r="AD835" i="12" s="1"/>
  <c r="AA835" i="12"/>
  <c r="AG835" i="12" s="1"/>
  <c r="AW835" i="12" s="1"/>
  <c r="W835" i="12"/>
  <c r="AE835" i="12" s="1"/>
  <c r="AU835" i="12" s="1"/>
  <c r="M833" i="12"/>
  <c r="BG833" i="12" s="1"/>
  <c r="Y833" i="12"/>
  <c r="AF833" i="12" s="1"/>
  <c r="AV833" i="12" s="1"/>
  <c r="U833" i="12"/>
  <c r="AD833" i="12" s="1"/>
  <c r="AA833" i="12"/>
  <c r="AG833" i="12" s="1"/>
  <c r="AW833" i="12" s="1"/>
  <c r="W833" i="12"/>
  <c r="AE833" i="12" s="1"/>
  <c r="AU833" i="12" s="1"/>
  <c r="M830" i="12"/>
  <c r="BG830" i="12" s="1"/>
  <c r="W830" i="12"/>
  <c r="AE830" i="12" s="1"/>
  <c r="AU830" i="12" s="1"/>
  <c r="AA830" i="12"/>
  <c r="AG830" i="12" s="1"/>
  <c r="AW830" i="12" s="1"/>
  <c r="U830" i="12"/>
  <c r="AD830" i="12" s="1"/>
  <c r="Y830" i="12"/>
  <c r="AF830" i="12" s="1"/>
  <c r="AV830" i="12" s="1"/>
  <c r="M814" i="12"/>
  <c r="BG814" i="12" s="1"/>
  <c r="W814" i="12"/>
  <c r="AE814" i="12" s="1"/>
  <c r="AU814" i="12" s="1"/>
  <c r="AA814" i="12"/>
  <c r="AG814" i="12" s="1"/>
  <c r="AW814" i="12" s="1"/>
  <c r="U814" i="12"/>
  <c r="AD814" i="12" s="1"/>
  <c r="Y814" i="12"/>
  <c r="AF814" i="12" s="1"/>
  <c r="AV814" i="12" s="1"/>
  <c r="M799" i="12"/>
  <c r="BG799" i="12" s="1"/>
  <c r="U799" i="12"/>
  <c r="AD799" i="12" s="1"/>
  <c r="W799" i="12"/>
  <c r="AE799" i="12" s="1"/>
  <c r="AU799" i="12" s="1"/>
  <c r="Y799" i="12"/>
  <c r="AF799" i="12" s="1"/>
  <c r="AV799" i="12" s="1"/>
  <c r="AA799" i="12"/>
  <c r="AG799" i="12" s="1"/>
  <c r="AW799" i="12" s="1"/>
  <c r="M795" i="12"/>
  <c r="BG795" i="12" s="1"/>
  <c r="U795" i="12"/>
  <c r="AD795" i="12" s="1"/>
  <c r="W795" i="12"/>
  <c r="AE795" i="12" s="1"/>
  <c r="AU795" i="12" s="1"/>
  <c r="Y795" i="12"/>
  <c r="AF795" i="12" s="1"/>
  <c r="AV795" i="12" s="1"/>
  <c r="AA795" i="12"/>
  <c r="AG795" i="12" s="1"/>
  <c r="AW795" i="12" s="1"/>
  <c r="M787" i="12"/>
  <c r="BG787" i="12" s="1"/>
  <c r="U787" i="12"/>
  <c r="AD787" i="12" s="1"/>
  <c r="W787" i="12"/>
  <c r="AE787" i="12" s="1"/>
  <c r="AU787" i="12" s="1"/>
  <c r="Y787" i="12"/>
  <c r="AF787" i="12" s="1"/>
  <c r="AV787" i="12" s="1"/>
  <c r="AA787" i="12"/>
  <c r="AG787" i="12" s="1"/>
  <c r="AW787" i="12" s="1"/>
  <c r="M783" i="12"/>
  <c r="BG783" i="12" s="1"/>
  <c r="U783" i="12"/>
  <c r="AD783" i="12" s="1"/>
  <c r="W783" i="12"/>
  <c r="AE783" i="12" s="1"/>
  <c r="AU783" i="12" s="1"/>
  <c r="Y783" i="12"/>
  <c r="AF783" i="12" s="1"/>
  <c r="AV783" i="12" s="1"/>
  <c r="AA783" i="12"/>
  <c r="AG783" i="12" s="1"/>
  <c r="AW783" i="12" s="1"/>
  <c r="M779" i="12"/>
  <c r="BG779" i="12" s="1"/>
  <c r="U779" i="12"/>
  <c r="AD779" i="12" s="1"/>
  <c r="W779" i="12"/>
  <c r="AE779" i="12" s="1"/>
  <c r="AU779" i="12" s="1"/>
  <c r="Y779" i="12"/>
  <c r="AF779" i="12" s="1"/>
  <c r="AV779" i="12" s="1"/>
  <c r="AA779" i="12"/>
  <c r="AG779" i="12" s="1"/>
  <c r="AW779" i="12" s="1"/>
  <c r="M769" i="12"/>
  <c r="BG769" i="12" s="1"/>
  <c r="U769" i="12"/>
  <c r="AD769" i="12" s="1"/>
  <c r="W769" i="12"/>
  <c r="AE769" i="12" s="1"/>
  <c r="AU769" i="12" s="1"/>
  <c r="Y769" i="12"/>
  <c r="AF769" i="12" s="1"/>
  <c r="AV769" i="12" s="1"/>
  <c r="AA769" i="12"/>
  <c r="AG769" i="12" s="1"/>
  <c r="AW769" i="12" s="1"/>
  <c r="M766" i="12"/>
  <c r="BG766" i="12" s="1"/>
  <c r="AA766" i="12"/>
  <c r="AG766" i="12" s="1"/>
  <c r="AW766" i="12" s="1"/>
  <c r="W766" i="12"/>
  <c r="AE766" i="12" s="1"/>
  <c r="AU766" i="12" s="1"/>
  <c r="Y766" i="12"/>
  <c r="AF766" i="12" s="1"/>
  <c r="AV766" i="12" s="1"/>
  <c r="U766" i="12"/>
  <c r="AD766" i="12" s="1"/>
  <c r="M756" i="12"/>
  <c r="BG756" i="12" s="1"/>
  <c r="AA756" i="12"/>
  <c r="AG756" i="12" s="1"/>
  <c r="AW756" i="12" s="1"/>
  <c r="W756" i="12"/>
  <c r="AE756" i="12" s="1"/>
  <c r="AU756" i="12" s="1"/>
  <c r="Y756" i="12"/>
  <c r="AF756" i="12" s="1"/>
  <c r="AV756" i="12" s="1"/>
  <c r="U756" i="12"/>
  <c r="AD756" i="12" s="1"/>
  <c r="M749" i="12"/>
  <c r="BG749" i="12" s="1"/>
  <c r="U749" i="12"/>
  <c r="AD749" i="12" s="1"/>
  <c r="W749" i="12"/>
  <c r="AE749" i="12" s="1"/>
  <c r="AU749" i="12" s="1"/>
  <c r="Y749" i="12"/>
  <c r="AF749" i="12" s="1"/>
  <c r="AV749" i="12" s="1"/>
  <c r="AA749" i="12"/>
  <c r="AG749" i="12" s="1"/>
  <c r="AW749" i="12" s="1"/>
  <c r="M743" i="12"/>
  <c r="BG743" i="12" s="1"/>
  <c r="U743" i="12"/>
  <c r="AD743" i="12" s="1"/>
  <c r="W743" i="12"/>
  <c r="AE743" i="12" s="1"/>
  <c r="AU743" i="12" s="1"/>
  <c r="Y743" i="12"/>
  <c r="AF743" i="12" s="1"/>
  <c r="AV743" i="12" s="1"/>
  <c r="AA743" i="12"/>
  <c r="AG743" i="12" s="1"/>
  <c r="AW743" i="12" s="1"/>
  <c r="M734" i="12"/>
  <c r="BG734" i="12" s="1"/>
  <c r="AA734" i="12"/>
  <c r="AG734" i="12" s="1"/>
  <c r="AW734" i="12" s="1"/>
  <c r="W734" i="12"/>
  <c r="AE734" i="12" s="1"/>
  <c r="AU734" i="12" s="1"/>
  <c r="Y734" i="12"/>
  <c r="AF734" i="12" s="1"/>
  <c r="AV734" i="12" s="1"/>
  <c r="U734" i="12"/>
  <c r="AD734" i="12" s="1"/>
  <c r="M724" i="12"/>
  <c r="BG724" i="12" s="1"/>
  <c r="AA724" i="12"/>
  <c r="AG724" i="12" s="1"/>
  <c r="AW724" i="12" s="1"/>
  <c r="W724" i="12"/>
  <c r="AE724" i="12" s="1"/>
  <c r="AU724" i="12" s="1"/>
  <c r="Y724" i="12"/>
  <c r="AF724" i="12" s="1"/>
  <c r="AV724" i="12" s="1"/>
  <c r="U724" i="12"/>
  <c r="AD724" i="12" s="1"/>
  <c r="M717" i="12"/>
  <c r="BG717" i="12" s="1"/>
  <c r="U717" i="12"/>
  <c r="AD717" i="12" s="1"/>
  <c r="W717" i="12"/>
  <c r="AE717" i="12" s="1"/>
  <c r="AU717" i="12" s="1"/>
  <c r="Y717" i="12"/>
  <c r="AF717" i="12" s="1"/>
  <c r="AV717" i="12" s="1"/>
  <c r="AA717" i="12"/>
  <c r="AG717" i="12" s="1"/>
  <c r="AW717" i="12" s="1"/>
  <c r="M711" i="12"/>
  <c r="BG711" i="12" s="1"/>
  <c r="U711" i="12"/>
  <c r="AD711" i="12" s="1"/>
  <c r="W711" i="12"/>
  <c r="AE711" i="12" s="1"/>
  <c r="AU711" i="12" s="1"/>
  <c r="Y711" i="12"/>
  <c r="AF711" i="12" s="1"/>
  <c r="AV711" i="12" s="1"/>
  <c r="AA711" i="12"/>
  <c r="AG711" i="12" s="1"/>
  <c r="AW711" i="12" s="1"/>
  <c r="M702" i="12"/>
  <c r="BG702" i="12" s="1"/>
  <c r="AA702" i="12"/>
  <c r="AG702" i="12" s="1"/>
  <c r="AW702" i="12" s="1"/>
  <c r="W702" i="12"/>
  <c r="AE702" i="12" s="1"/>
  <c r="AU702" i="12" s="1"/>
  <c r="Y702" i="12"/>
  <c r="AF702" i="12" s="1"/>
  <c r="AV702" i="12" s="1"/>
  <c r="U702" i="12"/>
  <c r="AD702" i="12" s="1"/>
  <c r="M692" i="12"/>
  <c r="BG692" i="12" s="1"/>
  <c r="AA692" i="12"/>
  <c r="AG692" i="12" s="1"/>
  <c r="AW692" i="12" s="1"/>
  <c r="W692" i="12"/>
  <c r="AE692" i="12" s="1"/>
  <c r="AU692" i="12" s="1"/>
  <c r="Y692" i="12"/>
  <c r="AF692" i="12" s="1"/>
  <c r="AV692" i="12" s="1"/>
  <c r="U692" i="12"/>
  <c r="AD692" i="12" s="1"/>
  <c r="M680" i="12"/>
  <c r="BG680" i="12" s="1"/>
  <c r="Y680" i="12"/>
  <c r="AF680" i="12" s="1"/>
  <c r="AV680" i="12" s="1"/>
  <c r="U680" i="12"/>
  <c r="AD680" i="12" s="1"/>
  <c r="AA680" i="12"/>
  <c r="AG680" i="12" s="1"/>
  <c r="AW680" i="12" s="1"/>
  <c r="W680" i="12"/>
  <c r="AE680" i="12" s="1"/>
  <c r="AU680" i="12" s="1"/>
  <c r="M676" i="12"/>
  <c r="BG676" i="12" s="1"/>
  <c r="AA676" i="12"/>
  <c r="AG676" i="12" s="1"/>
  <c r="AW676" i="12" s="1"/>
  <c r="W676" i="12"/>
  <c r="AE676" i="12" s="1"/>
  <c r="AU676" i="12" s="1"/>
  <c r="Y676" i="12"/>
  <c r="AF676" i="12" s="1"/>
  <c r="AV676" i="12" s="1"/>
  <c r="U676" i="12"/>
  <c r="AD676" i="12" s="1"/>
  <c r="M662" i="12"/>
  <c r="BG662" i="12" s="1"/>
  <c r="U662" i="12"/>
  <c r="AD662" i="12" s="1"/>
  <c r="W662" i="12"/>
  <c r="AE662" i="12" s="1"/>
  <c r="AU662" i="12" s="1"/>
  <c r="Y662" i="12"/>
  <c r="AF662" i="12" s="1"/>
  <c r="AV662" i="12" s="1"/>
  <c r="AA662" i="12"/>
  <c r="AG662" i="12" s="1"/>
  <c r="AW662" i="12" s="1"/>
  <c r="M659" i="12"/>
  <c r="BG659" i="12" s="1"/>
  <c r="W659" i="12"/>
  <c r="AE659" i="12" s="1"/>
  <c r="AU659" i="12" s="1"/>
  <c r="AA659" i="12"/>
  <c r="AG659" i="12" s="1"/>
  <c r="AW659" i="12" s="1"/>
  <c r="U659" i="12"/>
  <c r="AD659" i="12" s="1"/>
  <c r="Y659" i="12"/>
  <c r="AF659" i="12" s="1"/>
  <c r="AV659" i="12" s="1"/>
  <c r="M656" i="12"/>
  <c r="BG656" i="12" s="1"/>
  <c r="U656" i="12"/>
  <c r="AD656" i="12" s="1"/>
  <c r="W656" i="12"/>
  <c r="AE656" i="12" s="1"/>
  <c r="AU656" i="12" s="1"/>
  <c r="Y656" i="12"/>
  <c r="AF656" i="12" s="1"/>
  <c r="AV656" i="12" s="1"/>
  <c r="AA656" i="12"/>
  <c r="AG656" i="12" s="1"/>
  <c r="AW656" i="12" s="1"/>
  <c r="M646" i="12"/>
  <c r="BG646" i="12" s="1"/>
  <c r="U646" i="12"/>
  <c r="AD646" i="12" s="1"/>
  <c r="W646" i="12"/>
  <c r="AE646" i="12" s="1"/>
  <c r="AU646" i="12" s="1"/>
  <c r="Y646" i="12"/>
  <c r="AF646" i="12" s="1"/>
  <c r="AV646" i="12" s="1"/>
  <c r="AA646" i="12"/>
  <c r="AG646" i="12" s="1"/>
  <c r="AW646" i="12" s="1"/>
  <c r="M626" i="12"/>
  <c r="BG626" i="12" s="1"/>
  <c r="U626" i="12"/>
  <c r="AD626" i="12" s="1"/>
  <c r="W626" i="12"/>
  <c r="AE626" i="12" s="1"/>
  <c r="AU626" i="12" s="1"/>
  <c r="Y626" i="12"/>
  <c r="AF626" i="12" s="1"/>
  <c r="AV626" i="12" s="1"/>
  <c r="AA626" i="12"/>
  <c r="AG626" i="12" s="1"/>
  <c r="AW626" i="12" s="1"/>
  <c r="M868" i="12"/>
  <c r="BG868" i="12" s="1"/>
  <c r="U868" i="12"/>
  <c r="AD868" i="12" s="1"/>
  <c r="W868" i="12"/>
  <c r="AE868" i="12" s="1"/>
  <c r="AU868" i="12" s="1"/>
  <c r="Y868" i="12"/>
  <c r="AF868" i="12" s="1"/>
  <c r="AV868" i="12" s="1"/>
  <c r="AA868" i="12"/>
  <c r="AG868" i="12" s="1"/>
  <c r="AW868" i="12" s="1"/>
  <c r="M856" i="12"/>
  <c r="BG856" i="12" s="1"/>
  <c r="W856" i="12"/>
  <c r="AE856" i="12" s="1"/>
  <c r="AU856" i="12" s="1"/>
  <c r="AA856" i="12"/>
  <c r="AG856" i="12" s="1"/>
  <c r="AW856" i="12" s="1"/>
  <c r="U856" i="12"/>
  <c r="AD856" i="12" s="1"/>
  <c r="Y856" i="12"/>
  <c r="AF856" i="12" s="1"/>
  <c r="AV856" i="12" s="1"/>
  <c r="M844" i="12"/>
  <c r="BG844" i="12" s="1"/>
  <c r="Y844" i="12"/>
  <c r="AF844" i="12" s="1"/>
  <c r="AV844" i="12" s="1"/>
  <c r="U844" i="12"/>
  <c r="AD844" i="12" s="1"/>
  <c r="AA844" i="12"/>
  <c r="AG844" i="12" s="1"/>
  <c r="AW844" i="12" s="1"/>
  <c r="W844" i="12"/>
  <c r="AE844" i="12" s="1"/>
  <c r="AU844" i="12" s="1"/>
  <c r="U826" i="12"/>
  <c r="AD826" i="12" s="1"/>
  <c r="Y826" i="12"/>
  <c r="AF826" i="12" s="1"/>
  <c r="AV826" i="12" s="1"/>
  <c r="M826" i="12"/>
  <c r="BG826" i="12" s="1"/>
  <c r="W826" i="12"/>
  <c r="AE826" i="12" s="1"/>
  <c r="AU826" i="12" s="1"/>
  <c r="AA826" i="12"/>
  <c r="AG826" i="12" s="1"/>
  <c r="AW826" i="12" s="1"/>
  <c r="U824" i="12"/>
  <c r="AD824" i="12" s="1"/>
  <c r="Y824" i="12"/>
  <c r="AF824" i="12" s="1"/>
  <c r="AV824" i="12" s="1"/>
  <c r="M824" i="12"/>
  <c r="BG824" i="12" s="1"/>
  <c r="W824" i="12"/>
  <c r="AE824" i="12" s="1"/>
  <c r="AU824" i="12" s="1"/>
  <c r="AA824" i="12"/>
  <c r="AG824" i="12" s="1"/>
  <c r="AW824" i="12" s="1"/>
  <c r="U816" i="12"/>
  <c r="AD816" i="12" s="1"/>
  <c r="Y816" i="12"/>
  <c r="AF816" i="12" s="1"/>
  <c r="AV816" i="12" s="1"/>
  <c r="M816" i="12"/>
  <c r="BG816" i="12" s="1"/>
  <c r="W816" i="12"/>
  <c r="AE816" i="12" s="1"/>
  <c r="AU816" i="12" s="1"/>
  <c r="AA816" i="12"/>
  <c r="AG816" i="12" s="1"/>
  <c r="AW816" i="12" s="1"/>
  <c r="M813" i="12"/>
  <c r="BG813" i="12" s="1"/>
  <c r="Y813" i="12"/>
  <c r="AF813" i="12" s="1"/>
  <c r="AV813" i="12" s="1"/>
  <c r="U813" i="12"/>
  <c r="AD813" i="12" s="1"/>
  <c r="AA813" i="12"/>
  <c r="AG813" i="12" s="1"/>
  <c r="AW813" i="12" s="1"/>
  <c r="W813" i="12"/>
  <c r="AE813" i="12" s="1"/>
  <c r="AU813" i="12" s="1"/>
  <c r="M803" i="12"/>
  <c r="BG803" i="12" s="1"/>
  <c r="U803" i="12"/>
  <c r="AD803" i="12" s="1"/>
  <c r="W803" i="12"/>
  <c r="AE803" i="12" s="1"/>
  <c r="AU803" i="12" s="1"/>
  <c r="Y803" i="12"/>
  <c r="AF803" i="12" s="1"/>
  <c r="AV803" i="12" s="1"/>
  <c r="AA803" i="12"/>
  <c r="AG803" i="12" s="1"/>
  <c r="AW803" i="12" s="1"/>
  <c r="U794" i="12"/>
  <c r="AD794" i="12" s="1"/>
  <c r="Y794" i="12"/>
  <c r="AF794" i="12" s="1"/>
  <c r="AV794" i="12" s="1"/>
  <c r="M794" i="12"/>
  <c r="BG794" i="12" s="1"/>
  <c r="W794" i="12"/>
  <c r="AE794" i="12" s="1"/>
  <c r="AU794" i="12" s="1"/>
  <c r="AA794" i="12"/>
  <c r="AG794" i="12" s="1"/>
  <c r="AW794" i="12" s="1"/>
  <c r="U792" i="12"/>
  <c r="AD792" i="12" s="1"/>
  <c r="Y792" i="12"/>
  <c r="AF792" i="12" s="1"/>
  <c r="AV792" i="12" s="1"/>
  <c r="M792" i="12"/>
  <c r="BG792" i="12" s="1"/>
  <c r="W792" i="12"/>
  <c r="AE792" i="12" s="1"/>
  <c r="AU792" i="12" s="1"/>
  <c r="AA792" i="12"/>
  <c r="AG792" i="12" s="1"/>
  <c r="AW792" i="12" s="1"/>
  <c r="M775" i="12"/>
  <c r="BG775" i="12" s="1"/>
  <c r="U775" i="12"/>
  <c r="AD775" i="12" s="1"/>
  <c r="W775" i="12"/>
  <c r="AE775" i="12" s="1"/>
  <c r="AU775" i="12" s="1"/>
  <c r="Y775" i="12"/>
  <c r="AF775" i="12" s="1"/>
  <c r="AV775" i="12" s="1"/>
  <c r="AA775" i="12"/>
  <c r="AG775" i="12" s="1"/>
  <c r="AW775" i="12" s="1"/>
  <c r="U770" i="12"/>
  <c r="AD770" i="12" s="1"/>
  <c r="Y770" i="12"/>
  <c r="AF770" i="12" s="1"/>
  <c r="AV770" i="12" s="1"/>
  <c r="M770" i="12"/>
  <c r="BG770" i="12" s="1"/>
  <c r="W770" i="12"/>
  <c r="AE770" i="12" s="1"/>
  <c r="AU770" i="12" s="1"/>
  <c r="AA770" i="12"/>
  <c r="AG770" i="12" s="1"/>
  <c r="AW770" i="12" s="1"/>
  <c r="M765" i="12"/>
  <c r="BG765" i="12" s="1"/>
  <c r="U765" i="12"/>
  <c r="AD765" i="12" s="1"/>
  <c r="W765" i="12"/>
  <c r="AE765" i="12" s="1"/>
  <c r="AU765" i="12" s="1"/>
  <c r="Y765" i="12"/>
  <c r="AF765" i="12" s="1"/>
  <c r="AV765" i="12" s="1"/>
  <c r="AA765" i="12"/>
  <c r="AG765" i="12" s="1"/>
  <c r="AW765" i="12" s="1"/>
  <c r="M754" i="12"/>
  <c r="BG754" i="12" s="1"/>
  <c r="AA754" i="12"/>
  <c r="AG754" i="12" s="1"/>
  <c r="AW754" i="12" s="1"/>
  <c r="W754" i="12"/>
  <c r="AE754" i="12" s="1"/>
  <c r="AU754" i="12" s="1"/>
  <c r="Y754" i="12"/>
  <c r="AF754" i="12" s="1"/>
  <c r="AV754" i="12" s="1"/>
  <c r="U754" i="12"/>
  <c r="AD754" i="12" s="1"/>
  <c r="M747" i="12"/>
  <c r="BG747" i="12" s="1"/>
  <c r="U747" i="12"/>
  <c r="AD747" i="12" s="1"/>
  <c r="W747" i="12"/>
  <c r="AE747" i="12" s="1"/>
  <c r="AU747" i="12" s="1"/>
  <c r="Y747" i="12"/>
  <c r="AF747" i="12" s="1"/>
  <c r="AV747" i="12" s="1"/>
  <c r="AA747" i="12"/>
  <c r="AG747" i="12" s="1"/>
  <c r="AW747" i="12" s="1"/>
  <c r="M740" i="12"/>
  <c r="BG740" i="12" s="1"/>
  <c r="AA740" i="12"/>
  <c r="AG740" i="12" s="1"/>
  <c r="AW740" i="12" s="1"/>
  <c r="W740" i="12"/>
  <c r="AE740" i="12" s="1"/>
  <c r="AU740" i="12" s="1"/>
  <c r="Y740" i="12"/>
  <c r="AF740" i="12" s="1"/>
  <c r="AV740" i="12" s="1"/>
  <c r="U740" i="12"/>
  <c r="AD740" i="12" s="1"/>
  <c r="M733" i="12"/>
  <c r="BG733" i="12" s="1"/>
  <c r="U733" i="12"/>
  <c r="AD733" i="12" s="1"/>
  <c r="W733" i="12"/>
  <c r="AE733" i="12" s="1"/>
  <c r="AU733" i="12" s="1"/>
  <c r="Y733" i="12"/>
  <c r="AF733" i="12" s="1"/>
  <c r="AV733" i="12" s="1"/>
  <c r="AA733" i="12"/>
  <c r="AG733" i="12" s="1"/>
  <c r="AW733" i="12" s="1"/>
  <c r="M722" i="12"/>
  <c r="BG722" i="12" s="1"/>
  <c r="AA722" i="12"/>
  <c r="AG722" i="12" s="1"/>
  <c r="AW722" i="12" s="1"/>
  <c r="W722" i="12"/>
  <c r="AE722" i="12" s="1"/>
  <c r="AU722" i="12" s="1"/>
  <c r="Y722" i="12"/>
  <c r="AF722" i="12" s="1"/>
  <c r="AV722" i="12" s="1"/>
  <c r="U722" i="12"/>
  <c r="AD722" i="12" s="1"/>
  <c r="M715" i="12"/>
  <c r="BG715" i="12" s="1"/>
  <c r="U715" i="12"/>
  <c r="AD715" i="12" s="1"/>
  <c r="W715" i="12"/>
  <c r="AE715" i="12" s="1"/>
  <c r="AU715" i="12" s="1"/>
  <c r="Y715" i="12"/>
  <c r="AF715" i="12" s="1"/>
  <c r="AV715" i="12" s="1"/>
  <c r="AA715" i="12"/>
  <c r="AG715" i="12" s="1"/>
  <c r="AW715" i="12" s="1"/>
  <c r="M708" i="12"/>
  <c r="BG708" i="12" s="1"/>
  <c r="AA708" i="12"/>
  <c r="AG708" i="12" s="1"/>
  <c r="AW708" i="12" s="1"/>
  <c r="W708" i="12"/>
  <c r="AE708" i="12" s="1"/>
  <c r="AU708" i="12" s="1"/>
  <c r="Y708" i="12"/>
  <c r="AF708" i="12" s="1"/>
  <c r="AV708" i="12" s="1"/>
  <c r="U708" i="12"/>
  <c r="AD708" i="12" s="1"/>
  <c r="M701" i="12"/>
  <c r="BG701" i="12" s="1"/>
  <c r="U701" i="12"/>
  <c r="AD701" i="12" s="1"/>
  <c r="W701" i="12"/>
  <c r="AE701" i="12" s="1"/>
  <c r="AU701" i="12" s="1"/>
  <c r="Y701" i="12"/>
  <c r="AF701" i="12" s="1"/>
  <c r="AV701" i="12" s="1"/>
  <c r="AA701" i="12"/>
  <c r="AG701" i="12" s="1"/>
  <c r="AW701" i="12" s="1"/>
  <c r="M685" i="12"/>
  <c r="BG685" i="12" s="1"/>
  <c r="W685" i="12"/>
  <c r="AE685" i="12" s="1"/>
  <c r="AU685" i="12" s="1"/>
  <c r="AA685" i="12"/>
  <c r="AG685" i="12" s="1"/>
  <c r="AW685" i="12" s="1"/>
  <c r="U685" i="12"/>
  <c r="AD685" i="12" s="1"/>
  <c r="Y685" i="12"/>
  <c r="AF685" i="12" s="1"/>
  <c r="AV685" i="12" s="1"/>
  <c r="U673" i="12"/>
  <c r="AD673" i="12" s="1"/>
  <c r="Y673" i="12"/>
  <c r="AF673" i="12" s="1"/>
  <c r="AV673" i="12" s="1"/>
  <c r="M673" i="12"/>
  <c r="BG673" i="12" s="1"/>
  <c r="W673" i="12"/>
  <c r="AE673" i="12" s="1"/>
  <c r="AU673" i="12" s="1"/>
  <c r="AA673" i="12"/>
  <c r="AG673" i="12" s="1"/>
  <c r="AW673" i="12" s="1"/>
  <c r="M663" i="12"/>
  <c r="BG663" i="12" s="1"/>
  <c r="W663" i="12"/>
  <c r="AE663" i="12" s="1"/>
  <c r="AU663" i="12" s="1"/>
  <c r="AA663" i="12"/>
  <c r="AG663" i="12" s="1"/>
  <c r="AW663" i="12" s="1"/>
  <c r="U663" i="12"/>
  <c r="AD663" i="12" s="1"/>
  <c r="Y663" i="12"/>
  <c r="AF663" i="12" s="1"/>
  <c r="AV663" i="12" s="1"/>
  <c r="M653" i="12"/>
  <c r="BG653" i="12" s="1"/>
  <c r="Y653" i="12"/>
  <c r="AF653" i="12" s="1"/>
  <c r="AV653" i="12" s="1"/>
  <c r="U653" i="12"/>
  <c r="AD653" i="12" s="1"/>
  <c r="AA653" i="12"/>
  <c r="AG653" i="12" s="1"/>
  <c r="AW653" i="12" s="1"/>
  <c r="W653" i="12"/>
  <c r="AE653" i="12" s="1"/>
  <c r="AU653" i="12" s="1"/>
  <c r="M651" i="12"/>
  <c r="BG651" i="12" s="1"/>
  <c r="Y651" i="12"/>
  <c r="AF651" i="12" s="1"/>
  <c r="AV651" i="12" s="1"/>
  <c r="U651" i="12"/>
  <c r="AD651" i="12" s="1"/>
  <c r="AA651" i="12"/>
  <c r="AG651" i="12" s="1"/>
  <c r="AW651" i="12" s="1"/>
  <c r="W651" i="12"/>
  <c r="AE651" i="12" s="1"/>
  <c r="AU651" i="12" s="1"/>
  <c r="M644" i="12"/>
  <c r="BG644" i="12" s="1"/>
  <c r="U644" i="12"/>
  <c r="AD644" i="12" s="1"/>
  <c r="W644" i="12"/>
  <c r="AE644" i="12" s="1"/>
  <c r="AU644" i="12" s="1"/>
  <c r="Y644" i="12"/>
  <c r="AF644" i="12" s="1"/>
  <c r="AV644" i="12" s="1"/>
  <c r="AA644" i="12"/>
  <c r="AG644" i="12" s="1"/>
  <c r="AW644" i="12" s="1"/>
  <c r="M633" i="12"/>
  <c r="BG633" i="12" s="1"/>
  <c r="Y633" i="12"/>
  <c r="AF633" i="12" s="1"/>
  <c r="AV633" i="12" s="1"/>
  <c r="U633" i="12"/>
  <c r="AD633" i="12" s="1"/>
  <c r="AA633" i="12"/>
  <c r="AG633" i="12" s="1"/>
  <c r="AW633" i="12" s="1"/>
  <c r="W633" i="12"/>
  <c r="AE633" i="12" s="1"/>
  <c r="AU633" i="12" s="1"/>
  <c r="M630" i="12"/>
  <c r="BG630" i="12" s="1"/>
  <c r="U630" i="12"/>
  <c r="AD630" i="12" s="1"/>
  <c r="W630" i="12"/>
  <c r="AE630" i="12" s="1"/>
  <c r="AU630" i="12" s="1"/>
  <c r="Y630" i="12"/>
  <c r="AF630" i="12" s="1"/>
  <c r="AV630" i="12" s="1"/>
  <c r="AA630" i="12"/>
  <c r="AG630" i="12" s="1"/>
  <c r="AW630" i="12" s="1"/>
  <c r="M627" i="12"/>
  <c r="BG627" i="12" s="1"/>
  <c r="Y627" i="12"/>
  <c r="AF627" i="12" s="1"/>
  <c r="AV627" i="12" s="1"/>
  <c r="U627" i="12"/>
  <c r="AD627" i="12" s="1"/>
  <c r="AA627" i="12"/>
  <c r="AG627" i="12" s="1"/>
  <c r="AW627" i="12" s="1"/>
  <c r="W627" i="12"/>
  <c r="AE627" i="12" s="1"/>
  <c r="AU627" i="12" s="1"/>
  <c r="M620" i="12"/>
  <c r="BG620" i="12" s="1"/>
  <c r="W620" i="12"/>
  <c r="AE620" i="12" s="1"/>
  <c r="AU620" i="12" s="1"/>
  <c r="AA620" i="12"/>
  <c r="AG620" i="12" s="1"/>
  <c r="AW620" i="12" s="1"/>
  <c r="U620" i="12"/>
  <c r="AD620" i="12" s="1"/>
  <c r="Y620" i="12"/>
  <c r="AF620" i="12" s="1"/>
  <c r="AV620" i="12" s="1"/>
  <c r="M612" i="12"/>
  <c r="BG612" i="12" s="1"/>
  <c r="W612" i="12"/>
  <c r="AE612" i="12" s="1"/>
  <c r="AU612" i="12" s="1"/>
  <c r="AA612" i="12"/>
  <c r="AG612" i="12" s="1"/>
  <c r="AW612" i="12" s="1"/>
  <c r="U612" i="12"/>
  <c r="AD612" i="12" s="1"/>
  <c r="Y612" i="12"/>
  <c r="AF612" i="12" s="1"/>
  <c r="AV612" i="12" s="1"/>
  <c r="M609" i="12"/>
  <c r="BG609" i="12" s="1"/>
  <c r="W609" i="12"/>
  <c r="AE609" i="12" s="1"/>
  <c r="AU609" i="12" s="1"/>
  <c r="AA609" i="12"/>
  <c r="AG609" i="12" s="1"/>
  <c r="AW609" i="12" s="1"/>
  <c r="U609" i="12"/>
  <c r="AD609" i="12" s="1"/>
  <c r="Y609" i="12"/>
  <c r="AF609" i="12" s="1"/>
  <c r="AV609" i="12" s="1"/>
  <c r="M595" i="12"/>
  <c r="BG595" i="12" s="1"/>
  <c r="U595" i="12"/>
  <c r="AD595" i="12" s="1"/>
  <c r="W595" i="12"/>
  <c r="AE595" i="12" s="1"/>
  <c r="AU595" i="12" s="1"/>
  <c r="Y595" i="12"/>
  <c r="AF595" i="12" s="1"/>
  <c r="AV595" i="12" s="1"/>
  <c r="AA595" i="12"/>
  <c r="AG595" i="12" s="1"/>
  <c r="AW595" i="12" s="1"/>
  <c r="M581" i="12"/>
  <c r="BG581" i="12" s="1"/>
  <c r="AA581" i="12"/>
  <c r="AG581" i="12" s="1"/>
  <c r="AW581" i="12" s="1"/>
  <c r="W581" i="12"/>
  <c r="AE581" i="12" s="1"/>
  <c r="AU581" i="12" s="1"/>
  <c r="Y581" i="12"/>
  <c r="AF581" i="12" s="1"/>
  <c r="AV581" i="12" s="1"/>
  <c r="U581" i="12"/>
  <c r="AD581" i="12" s="1"/>
  <c r="M578" i="12"/>
  <c r="BG578" i="12" s="1"/>
  <c r="W578" i="12"/>
  <c r="AE578" i="12" s="1"/>
  <c r="AU578" i="12" s="1"/>
  <c r="AA578" i="12"/>
  <c r="AG578" i="12" s="1"/>
  <c r="AW578" i="12" s="1"/>
  <c r="U578" i="12"/>
  <c r="AD578" i="12" s="1"/>
  <c r="Y578" i="12"/>
  <c r="AF578" i="12" s="1"/>
  <c r="AV578" i="12" s="1"/>
  <c r="M563" i="12"/>
  <c r="BG563" i="12" s="1"/>
  <c r="U563" i="12"/>
  <c r="AD563" i="12" s="1"/>
  <c r="W563" i="12"/>
  <c r="AE563" i="12" s="1"/>
  <c r="AU563" i="12" s="1"/>
  <c r="Y563" i="12"/>
  <c r="AF563" i="12" s="1"/>
  <c r="AV563" i="12" s="1"/>
  <c r="AA563" i="12"/>
  <c r="AG563" i="12" s="1"/>
  <c r="AW563" i="12" s="1"/>
  <c r="M552" i="12"/>
  <c r="BG552" i="12" s="1"/>
  <c r="AA552" i="12"/>
  <c r="AG552" i="12" s="1"/>
  <c r="AW552" i="12" s="1"/>
  <c r="W552" i="12"/>
  <c r="AE552" i="12" s="1"/>
  <c r="AU552" i="12" s="1"/>
  <c r="Y552" i="12"/>
  <c r="AF552" i="12" s="1"/>
  <c r="AV552" i="12" s="1"/>
  <c r="U552" i="12"/>
  <c r="AD552" i="12" s="1"/>
  <c r="M545" i="12"/>
  <c r="BG545" i="12" s="1"/>
  <c r="U545" i="12"/>
  <c r="AD545" i="12" s="1"/>
  <c r="W545" i="12"/>
  <c r="AE545" i="12" s="1"/>
  <c r="AU545" i="12" s="1"/>
  <c r="Y545" i="12"/>
  <c r="AF545" i="12" s="1"/>
  <c r="AV545" i="12" s="1"/>
  <c r="AA545" i="12"/>
  <c r="AG545" i="12" s="1"/>
  <c r="AW545" i="12" s="1"/>
  <c r="M536" i="12"/>
  <c r="BG536" i="12" s="1"/>
  <c r="AA536" i="12"/>
  <c r="AG536" i="12" s="1"/>
  <c r="AW536" i="12" s="1"/>
  <c r="W536" i="12"/>
  <c r="AE536" i="12" s="1"/>
  <c r="AU536" i="12" s="1"/>
  <c r="Y536" i="12"/>
  <c r="AF536" i="12" s="1"/>
  <c r="AV536" i="12" s="1"/>
  <c r="U536" i="12"/>
  <c r="AD536" i="12" s="1"/>
  <c r="M523" i="12"/>
  <c r="BG523" i="12" s="1"/>
  <c r="U523" i="12"/>
  <c r="AD523" i="12" s="1"/>
  <c r="W523" i="12"/>
  <c r="AE523" i="12" s="1"/>
  <c r="AU523" i="12" s="1"/>
  <c r="Y523" i="12"/>
  <c r="AF523" i="12" s="1"/>
  <c r="AV523" i="12" s="1"/>
  <c r="AA523" i="12"/>
  <c r="AG523" i="12" s="1"/>
  <c r="AW523" i="12" s="1"/>
  <c r="M509" i="12"/>
  <c r="BG509" i="12" s="1"/>
  <c r="AA509" i="12"/>
  <c r="AG509" i="12" s="1"/>
  <c r="AW509" i="12" s="1"/>
  <c r="W509" i="12"/>
  <c r="AE509" i="12" s="1"/>
  <c r="AU509" i="12" s="1"/>
  <c r="Y509" i="12"/>
  <c r="AF509" i="12" s="1"/>
  <c r="AV509" i="12" s="1"/>
  <c r="U509" i="12"/>
  <c r="AD509" i="12" s="1"/>
  <c r="M506" i="12"/>
  <c r="BG506" i="12" s="1"/>
  <c r="W506" i="12"/>
  <c r="AE506" i="12" s="1"/>
  <c r="AU506" i="12" s="1"/>
  <c r="AA506" i="12"/>
  <c r="AG506" i="12" s="1"/>
  <c r="AW506" i="12" s="1"/>
  <c r="U506" i="12"/>
  <c r="AD506" i="12" s="1"/>
  <c r="Y506" i="12"/>
  <c r="AF506" i="12" s="1"/>
  <c r="AV506" i="12" s="1"/>
  <c r="U615" i="12"/>
  <c r="AD615" i="12" s="1"/>
  <c r="Y615" i="12"/>
  <c r="AF615" i="12" s="1"/>
  <c r="AV615" i="12" s="1"/>
  <c r="M615" i="12"/>
  <c r="BG615" i="12" s="1"/>
  <c r="W615" i="12"/>
  <c r="AE615" i="12" s="1"/>
  <c r="AU615" i="12" s="1"/>
  <c r="AA615" i="12"/>
  <c r="AG615" i="12" s="1"/>
  <c r="AW615" i="12" s="1"/>
  <c r="U605" i="12"/>
  <c r="AD605" i="12" s="1"/>
  <c r="Y605" i="12"/>
  <c r="AF605" i="12" s="1"/>
  <c r="AV605" i="12" s="1"/>
  <c r="M605" i="12"/>
  <c r="BG605" i="12" s="1"/>
  <c r="W605" i="12"/>
  <c r="AE605" i="12" s="1"/>
  <c r="AU605" i="12" s="1"/>
  <c r="AA605" i="12"/>
  <c r="AG605" i="12" s="1"/>
  <c r="AW605" i="12" s="1"/>
  <c r="U598" i="12"/>
  <c r="AD598" i="12" s="1"/>
  <c r="Y598" i="12"/>
  <c r="AF598" i="12" s="1"/>
  <c r="AV598" i="12" s="1"/>
  <c r="M598" i="12"/>
  <c r="BG598" i="12" s="1"/>
  <c r="W598" i="12"/>
  <c r="AE598" i="12" s="1"/>
  <c r="AU598" i="12" s="1"/>
  <c r="AA598" i="12"/>
  <c r="AG598" i="12" s="1"/>
  <c r="AW598" i="12" s="1"/>
  <c r="M593" i="12"/>
  <c r="BG593" i="12" s="1"/>
  <c r="AA593" i="12"/>
  <c r="AG593" i="12" s="1"/>
  <c r="AW593" i="12" s="1"/>
  <c r="W593" i="12"/>
  <c r="AE593" i="12" s="1"/>
  <c r="AU593" i="12" s="1"/>
  <c r="Y593" i="12"/>
  <c r="AF593" i="12" s="1"/>
  <c r="AV593" i="12" s="1"/>
  <c r="U593" i="12"/>
  <c r="AD593" i="12" s="1"/>
  <c r="M583" i="12"/>
  <c r="BG583" i="12" s="1"/>
  <c r="U583" i="12"/>
  <c r="AD583" i="12" s="1"/>
  <c r="W583" i="12"/>
  <c r="AE583" i="12" s="1"/>
  <c r="AU583" i="12" s="1"/>
  <c r="Y583" i="12"/>
  <c r="AF583" i="12" s="1"/>
  <c r="AV583" i="12" s="1"/>
  <c r="AA583" i="12"/>
  <c r="AG583" i="12" s="1"/>
  <c r="AW583" i="12" s="1"/>
  <c r="U576" i="12"/>
  <c r="AD576" i="12" s="1"/>
  <c r="Y576" i="12"/>
  <c r="AF576" i="12" s="1"/>
  <c r="AV576" i="12" s="1"/>
  <c r="M576" i="12"/>
  <c r="BG576" i="12" s="1"/>
  <c r="W576" i="12"/>
  <c r="AE576" i="12" s="1"/>
  <c r="AU576" i="12" s="1"/>
  <c r="AA576" i="12"/>
  <c r="AG576" i="12" s="1"/>
  <c r="AW576" i="12" s="1"/>
  <c r="U566" i="12"/>
  <c r="AD566" i="12" s="1"/>
  <c r="Y566" i="12"/>
  <c r="AF566" i="12" s="1"/>
  <c r="AV566" i="12" s="1"/>
  <c r="M566" i="12"/>
  <c r="BG566" i="12" s="1"/>
  <c r="W566" i="12"/>
  <c r="AE566" i="12" s="1"/>
  <c r="AU566" i="12" s="1"/>
  <c r="AA566" i="12"/>
  <c r="AG566" i="12" s="1"/>
  <c r="AW566" i="12" s="1"/>
  <c r="M561" i="12"/>
  <c r="BG561" i="12" s="1"/>
  <c r="AA561" i="12"/>
  <c r="AG561" i="12" s="1"/>
  <c r="AW561" i="12" s="1"/>
  <c r="W561" i="12"/>
  <c r="AE561" i="12" s="1"/>
  <c r="AU561" i="12" s="1"/>
  <c r="Y561" i="12"/>
  <c r="AF561" i="12" s="1"/>
  <c r="AV561" i="12" s="1"/>
  <c r="U561" i="12"/>
  <c r="AD561" i="12" s="1"/>
  <c r="M554" i="12"/>
  <c r="BG554" i="12" s="1"/>
  <c r="AA554" i="12"/>
  <c r="AG554" i="12" s="1"/>
  <c r="AW554" i="12" s="1"/>
  <c r="W554" i="12"/>
  <c r="AE554" i="12" s="1"/>
  <c r="AU554" i="12" s="1"/>
  <c r="Y554" i="12"/>
  <c r="AF554" i="12" s="1"/>
  <c r="AV554" i="12" s="1"/>
  <c r="U554" i="12"/>
  <c r="AD554" i="12" s="1"/>
  <c r="M547" i="12"/>
  <c r="BG547" i="12" s="1"/>
  <c r="U547" i="12"/>
  <c r="AD547" i="12" s="1"/>
  <c r="W547" i="12"/>
  <c r="AE547" i="12" s="1"/>
  <c r="AU547" i="12" s="1"/>
  <c r="Y547" i="12"/>
  <c r="AF547" i="12" s="1"/>
  <c r="AV547" i="12" s="1"/>
  <c r="AA547" i="12"/>
  <c r="AG547" i="12" s="1"/>
  <c r="AW547" i="12" s="1"/>
  <c r="M538" i="12"/>
  <c r="BG538" i="12" s="1"/>
  <c r="AA538" i="12"/>
  <c r="AG538" i="12" s="1"/>
  <c r="AW538" i="12" s="1"/>
  <c r="W538" i="12"/>
  <c r="AE538" i="12" s="1"/>
  <c r="AU538" i="12" s="1"/>
  <c r="Y538" i="12"/>
  <c r="AF538" i="12" s="1"/>
  <c r="AV538" i="12" s="1"/>
  <c r="U538" i="12"/>
  <c r="AD538" i="12" s="1"/>
  <c r="U526" i="12"/>
  <c r="AD526" i="12" s="1"/>
  <c r="Y526" i="12"/>
  <c r="AF526" i="12" s="1"/>
  <c r="AV526" i="12" s="1"/>
  <c r="M526" i="12"/>
  <c r="BG526" i="12" s="1"/>
  <c r="W526" i="12"/>
  <c r="AE526" i="12" s="1"/>
  <c r="AU526" i="12" s="1"/>
  <c r="AA526" i="12"/>
  <c r="AG526" i="12" s="1"/>
  <c r="AW526" i="12" s="1"/>
  <c r="M521" i="12"/>
  <c r="BG521" i="12" s="1"/>
  <c r="Y521" i="12"/>
  <c r="AF521" i="12" s="1"/>
  <c r="AV521" i="12" s="1"/>
  <c r="U521" i="12"/>
  <c r="AD521" i="12" s="1"/>
  <c r="AA521" i="12"/>
  <c r="AG521" i="12" s="1"/>
  <c r="AW521" i="12" s="1"/>
  <c r="W521" i="12"/>
  <c r="AE521" i="12" s="1"/>
  <c r="AU521" i="12" s="1"/>
  <c r="M511" i="12"/>
  <c r="BG511" i="12" s="1"/>
  <c r="U511" i="12"/>
  <c r="AD511" i="12" s="1"/>
  <c r="W511" i="12"/>
  <c r="AE511" i="12" s="1"/>
  <c r="AU511" i="12" s="1"/>
  <c r="Y511" i="12"/>
  <c r="AF511" i="12" s="1"/>
  <c r="AV511" i="12" s="1"/>
  <c r="AA511" i="12"/>
  <c r="AG511" i="12" s="1"/>
  <c r="AW511" i="12" s="1"/>
  <c r="M504" i="12"/>
  <c r="BG504" i="12" s="1"/>
  <c r="W504" i="12"/>
  <c r="AE504" i="12" s="1"/>
  <c r="AU504" i="12" s="1"/>
  <c r="AA504" i="12"/>
  <c r="AG504" i="12" s="1"/>
  <c r="AW504" i="12" s="1"/>
  <c r="U504" i="12"/>
  <c r="AD504" i="12" s="1"/>
  <c r="Y504" i="12"/>
  <c r="AF504" i="12" s="1"/>
  <c r="AV504" i="12" s="1"/>
  <c r="M498" i="12"/>
  <c r="BG498" i="12" s="1"/>
  <c r="AA498" i="12"/>
  <c r="AG498" i="12" s="1"/>
  <c r="AW498" i="12" s="1"/>
  <c r="W498" i="12"/>
  <c r="AE498" i="12" s="1"/>
  <c r="AU498" i="12" s="1"/>
  <c r="Y498" i="12"/>
  <c r="AF498" i="12" s="1"/>
  <c r="AV498" i="12" s="1"/>
  <c r="U498" i="12"/>
  <c r="AD498" i="12" s="1"/>
  <c r="M490" i="12"/>
  <c r="BG490" i="12" s="1"/>
  <c r="AA490" i="12"/>
  <c r="AG490" i="12" s="1"/>
  <c r="AW490" i="12" s="1"/>
  <c r="W490" i="12"/>
  <c r="AE490" i="12" s="1"/>
  <c r="AU490" i="12" s="1"/>
  <c r="Y490" i="12"/>
  <c r="AF490" i="12" s="1"/>
  <c r="AV490" i="12" s="1"/>
  <c r="U490" i="12"/>
  <c r="AD490" i="12" s="1"/>
  <c r="M482" i="12"/>
  <c r="BG482" i="12" s="1"/>
  <c r="AA482" i="12"/>
  <c r="AG482" i="12" s="1"/>
  <c r="AW482" i="12" s="1"/>
  <c r="W482" i="12"/>
  <c r="AE482" i="12" s="1"/>
  <c r="AU482" i="12" s="1"/>
  <c r="Y482" i="12"/>
  <c r="AF482" i="12" s="1"/>
  <c r="AV482" i="12" s="1"/>
  <c r="U482" i="12"/>
  <c r="AD482" i="12" s="1"/>
  <c r="M474" i="12"/>
  <c r="BG474" i="12" s="1"/>
  <c r="AA474" i="12"/>
  <c r="AG474" i="12" s="1"/>
  <c r="AW474" i="12" s="1"/>
  <c r="W474" i="12"/>
  <c r="AE474" i="12" s="1"/>
  <c r="AU474" i="12" s="1"/>
  <c r="Y474" i="12"/>
  <c r="AF474" i="12" s="1"/>
  <c r="AV474" i="12" s="1"/>
  <c r="U474" i="12"/>
  <c r="AD474" i="12" s="1"/>
  <c r="M466" i="12"/>
  <c r="BG466" i="12" s="1"/>
  <c r="AA466" i="12"/>
  <c r="AG466" i="12" s="1"/>
  <c r="AW466" i="12" s="1"/>
  <c r="W466" i="12"/>
  <c r="AE466" i="12" s="1"/>
  <c r="AU466" i="12" s="1"/>
  <c r="Y466" i="12"/>
  <c r="AF466" i="12" s="1"/>
  <c r="AV466" i="12" s="1"/>
  <c r="U466" i="12"/>
  <c r="AD466" i="12" s="1"/>
  <c r="M458" i="12"/>
  <c r="BG458" i="12" s="1"/>
  <c r="AA458" i="12"/>
  <c r="AG458" i="12" s="1"/>
  <c r="AW458" i="12" s="1"/>
  <c r="W458" i="12"/>
  <c r="AE458" i="12" s="1"/>
  <c r="AU458" i="12" s="1"/>
  <c r="Y458" i="12"/>
  <c r="AF458" i="12" s="1"/>
  <c r="AV458" i="12" s="1"/>
  <c r="U458" i="12"/>
  <c r="AD458" i="12" s="1"/>
  <c r="M450" i="12"/>
  <c r="BG450" i="12" s="1"/>
  <c r="U450" i="12"/>
  <c r="AD450" i="12" s="1"/>
  <c r="W450" i="12"/>
  <c r="AE450" i="12" s="1"/>
  <c r="AU450" i="12" s="1"/>
  <c r="Y450" i="12"/>
  <c r="AF450" i="12" s="1"/>
  <c r="AV450" i="12" s="1"/>
  <c r="AA450" i="12"/>
  <c r="AG450" i="12" s="1"/>
  <c r="AW450" i="12" s="1"/>
  <c r="M442" i="12"/>
  <c r="BG442" i="12" s="1"/>
  <c r="U442" i="12"/>
  <c r="AD442" i="12" s="1"/>
  <c r="W442" i="12"/>
  <c r="AE442" i="12" s="1"/>
  <c r="AU442" i="12" s="1"/>
  <c r="Y442" i="12"/>
  <c r="AF442" i="12" s="1"/>
  <c r="AV442" i="12" s="1"/>
  <c r="AA442" i="12"/>
  <c r="AG442" i="12" s="1"/>
  <c r="AW442" i="12" s="1"/>
  <c r="M434" i="12"/>
  <c r="BG434" i="12" s="1"/>
  <c r="AA434" i="12"/>
  <c r="AG434" i="12" s="1"/>
  <c r="AW434" i="12" s="1"/>
  <c r="W434" i="12"/>
  <c r="AE434" i="12" s="1"/>
  <c r="AU434" i="12" s="1"/>
  <c r="Y434" i="12"/>
  <c r="AF434" i="12" s="1"/>
  <c r="AV434" i="12" s="1"/>
  <c r="U434" i="12"/>
  <c r="AD434" i="12" s="1"/>
  <c r="U426" i="12"/>
  <c r="AD426" i="12" s="1"/>
  <c r="Y426" i="12"/>
  <c r="AF426" i="12" s="1"/>
  <c r="AV426" i="12" s="1"/>
  <c r="M426" i="12"/>
  <c r="BG426" i="12" s="1"/>
  <c r="W426" i="12"/>
  <c r="AE426" i="12" s="1"/>
  <c r="AU426" i="12" s="1"/>
  <c r="AA426" i="12"/>
  <c r="AG426" i="12" s="1"/>
  <c r="AW426" i="12" s="1"/>
  <c r="M417" i="12"/>
  <c r="BG417" i="12" s="1"/>
  <c r="AA417" i="12"/>
  <c r="AG417" i="12" s="1"/>
  <c r="AW417" i="12" s="1"/>
  <c r="W417" i="12"/>
  <c r="AE417" i="12" s="1"/>
  <c r="AU417" i="12" s="1"/>
  <c r="Y417" i="12"/>
  <c r="AF417" i="12" s="1"/>
  <c r="AV417" i="12" s="1"/>
  <c r="U417" i="12"/>
  <c r="AD417" i="12" s="1"/>
  <c r="U408" i="12"/>
  <c r="AD408" i="12" s="1"/>
  <c r="Y408" i="12"/>
  <c r="AF408" i="12" s="1"/>
  <c r="AV408" i="12" s="1"/>
  <c r="M408" i="12"/>
  <c r="BG408" i="12" s="1"/>
  <c r="W408" i="12"/>
  <c r="AE408" i="12" s="1"/>
  <c r="AU408" i="12" s="1"/>
  <c r="AA408" i="12"/>
  <c r="AG408" i="12" s="1"/>
  <c r="AW408" i="12" s="1"/>
  <c r="M401" i="12"/>
  <c r="BG401" i="12" s="1"/>
  <c r="AA401" i="12"/>
  <c r="AG401" i="12" s="1"/>
  <c r="AW401" i="12" s="1"/>
  <c r="W401" i="12"/>
  <c r="AE401" i="12" s="1"/>
  <c r="AU401" i="12" s="1"/>
  <c r="Y401" i="12"/>
  <c r="AF401" i="12" s="1"/>
  <c r="AV401" i="12" s="1"/>
  <c r="U401" i="12"/>
  <c r="AD401" i="12" s="1"/>
  <c r="U392" i="12"/>
  <c r="AD392" i="12" s="1"/>
  <c r="Y392" i="12"/>
  <c r="AF392" i="12" s="1"/>
  <c r="AV392" i="12" s="1"/>
  <c r="M392" i="12"/>
  <c r="BG392" i="12" s="1"/>
  <c r="W392" i="12"/>
  <c r="AE392" i="12" s="1"/>
  <c r="AU392" i="12" s="1"/>
  <c r="AA392" i="12"/>
  <c r="AG392" i="12" s="1"/>
  <c r="AW392" i="12" s="1"/>
  <c r="M385" i="12"/>
  <c r="BG385" i="12" s="1"/>
  <c r="AA385" i="12"/>
  <c r="AG385" i="12" s="1"/>
  <c r="AW385" i="12" s="1"/>
  <c r="W385" i="12"/>
  <c r="AE385" i="12" s="1"/>
  <c r="AU385" i="12" s="1"/>
  <c r="Y385" i="12"/>
  <c r="AF385" i="12" s="1"/>
  <c r="AV385" i="12" s="1"/>
  <c r="U385" i="12"/>
  <c r="AD385" i="12" s="1"/>
  <c r="M374" i="12"/>
  <c r="BG374" i="12" s="1"/>
  <c r="W374" i="12"/>
  <c r="AE374" i="12" s="1"/>
  <c r="AU374" i="12" s="1"/>
  <c r="AA374" i="12"/>
  <c r="AG374" i="12" s="1"/>
  <c r="AW374" i="12" s="1"/>
  <c r="U374" i="12"/>
  <c r="AD374" i="12" s="1"/>
  <c r="Y374" i="12"/>
  <c r="AF374" i="12" s="1"/>
  <c r="AV374" i="12" s="1"/>
  <c r="M366" i="12"/>
  <c r="BG366" i="12" s="1"/>
  <c r="W366" i="12"/>
  <c r="AE366" i="12" s="1"/>
  <c r="AU366" i="12" s="1"/>
  <c r="AA366" i="12"/>
  <c r="AG366" i="12" s="1"/>
  <c r="AW366" i="12" s="1"/>
  <c r="U366" i="12"/>
  <c r="AD366" i="12" s="1"/>
  <c r="Y366" i="12"/>
  <c r="AF366" i="12" s="1"/>
  <c r="AV366" i="12" s="1"/>
  <c r="M359" i="12"/>
  <c r="BG359" i="12" s="1"/>
  <c r="U359" i="12"/>
  <c r="AD359" i="12" s="1"/>
  <c r="W359" i="12"/>
  <c r="AE359" i="12" s="1"/>
  <c r="AU359" i="12" s="1"/>
  <c r="Y359" i="12"/>
  <c r="AF359" i="12" s="1"/>
  <c r="AV359" i="12" s="1"/>
  <c r="AA359" i="12"/>
  <c r="AG359" i="12" s="1"/>
  <c r="AW359" i="12" s="1"/>
  <c r="M351" i="12"/>
  <c r="BG351" i="12" s="1"/>
  <c r="U351" i="12"/>
  <c r="AD351" i="12" s="1"/>
  <c r="W351" i="12"/>
  <c r="AE351" i="12" s="1"/>
  <c r="AU351" i="12" s="1"/>
  <c r="Y351" i="12"/>
  <c r="AF351" i="12" s="1"/>
  <c r="AV351" i="12" s="1"/>
  <c r="AA351" i="12"/>
  <c r="AG351" i="12" s="1"/>
  <c r="AW351" i="12" s="1"/>
  <c r="M342" i="12"/>
  <c r="BG342" i="12" s="1"/>
  <c r="Y342" i="12"/>
  <c r="AF342" i="12" s="1"/>
  <c r="AV342" i="12" s="1"/>
  <c r="U342" i="12"/>
  <c r="AD342" i="12" s="1"/>
  <c r="AA342" i="12"/>
  <c r="AG342" i="12" s="1"/>
  <c r="AW342" i="12" s="1"/>
  <c r="W342" i="12"/>
  <c r="AE342" i="12" s="1"/>
  <c r="AU342" i="12" s="1"/>
  <c r="M338" i="12"/>
  <c r="BG338" i="12" s="1"/>
  <c r="Y338" i="12"/>
  <c r="AF338" i="12" s="1"/>
  <c r="AV338" i="12" s="1"/>
  <c r="U338" i="12"/>
  <c r="AD338" i="12" s="1"/>
  <c r="AA338" i="12"/>
  <c r="AG338" i="12" s="1"/>
  <c r="AW338" i="12" s="1"/>
  <c r="W338" i="12"/>
  <c r="AE338" i="12" s="1"/>
  <c r="AU338" i="12" s="1"/>
  <c r="M423" i="12"/>
  <c r="BG423" i="12" s="1"/>
  <c r="U423" i="12"/>
  <c r="AD423" i="12" s="1"/>
  <c r="W423" i="12"/>
  <c r="AE423" i="12" s="1"/>
  <c r="AU423" i="12" s="1"/>
  <c r="Y423" i="12"/>
  <c r="AF423" i="12" s="1"/>
  <c r="AV423" i="12" s="1"/>
  <c r="AA423" i="12"/>
  <c r="AG423" i="12" s="1"/>
  <c r="AW423" i="12" s="1"/>
  <c r="M414" i="12"/>
  <c r="BG414" i="12" s="1"/>
  <c r="W414" i="12"/>
  <c r="AE414" i="12" s="1"/>
  <c r="AU414" i="12" s="1"/>
  <c r="AA414" i="12"/>
  <c r="AG414" i="12" s="1"/>
  <c r="AW414" i="12" s="1"/>
  <c r="U414" i="12"/>
  <c r="AD414" i="12" s="1"/>
  <c r="Y414" i="12"/>
  <c r="AF414" i="12" s="1"/>
  <c r="AV414" i="12" s="1"/>
  <c r="M407" i="12"/>
  <c r="BG407" i="12" s="1"/>
  <c r="U407" i="12"/>
  <c r="AD407" i="12" s="1"/>
  <c r="W407" i="12"/>
  <c r="AE407" i="12" s="1"/>
  <c r="AU407" i="12" s="1"/>
  <c r="Y407" i="12"/>
  <c r="AF407" i="12" s="1"/>
  <c r="AV407" i="12" s="1"/>
  <c r="AA407" i="12"/>
  <c r="AG407" i="12" s="1"/>
  <c r="AW407" i="12" s="1"/>
  <c r="M398" i="12"/>
  <c r="BG398" i="12" s="1"/>
  <c r="W398" i="12"/>
  <c r="AE398" i="12" s="1"/>
  <c r="AU398" i="12" s="1"/>
  <c r="AA398" i="12"/>
  <c r="AG398" i="12" s="1"/>
  <c r="AW398" i="12" s="1"/>
  <c r="U398" i="12"/>
  <c r="AD398" i="12" s="1"/>
  <c r="Y398" i="12"/>
  <c r="AF398" i="12" s="1"/>
  <c r="AV398" i="12" s="1"/>
  <c r="M390" i="12"/>
  <c r="BG390" i="12" s="1"/>
  <c r="W390" i="12"/>
  <c r="AE390" i="12" s="1"/>
  <c r="AU390" i="12" s="1"/>
  <c r="AA390" i="12"/>
  <c r="AG390" i="12" s="1"/>
  <c r="AW390" i="12" s="1"/>
  <c r="U390" i="12"/>
  <c r="AD390" i="12" s="1"/>
  <c r="Y390" i="12"/>
  <c r="AF390" i="12" s="1"/>
  <c r="AV390" i="12" s="1"/>
  <c r="M383" i="12"/>
  <c r="BG383" i="12" s="1"/>
  <c r="U383" i="12"/>
  <c r="AD383" i="12" s="1"/>
  <c r="W383" i="12"/>
  <c r="AE383" i="12" s="1"/>
  <c r="AU383" i="12" s="1"/>
  <c r="Y383" i="12"/>
  <c r="AF383" i="12" s="1"/>
  <c r="AV383" i="12" s="1"/>
  <c r="AA383" i="12"/>
  <c r="AG383" i="12" s="1"/>
  <c r="AW383" i="12" s="1"/>
  <c r="M381" i="12"/>
  <c r="BG381" i="12" s="1"/>
  <c r="Y381" i="12"/>
  <c r="AF381" i="12" s="1"/>
  <c r="AV381" i="12" s="1"/>
  <c r="AA381" i="12"/>
  <c r="AG381" i="12" s="1"/>
  <c r="AW381" i="12" s="1"/>
  <c r="W381" i="12"/>
  <c r="AE381" i="12" s="1"/>
  <c r="AU381" i="12" s="1"/>
  <c r="U381" i="12"/>
  <c r="AD381" i="12" s="1"/>
  <c r="U372" i="12"/>
  <c r="AD372" i="12" s="1"/>
  <c r="Y372" i="12"/>
  <c r="AF372" i="12" s="1"/>
  <c r="AV372" i="12" s="1"/>
  <c r="M372" i="12"/>
  <c r="BG372" i="12" s="1"/>
  <c r="W372" i="12"/>
  <c r="AE372" i="12" s="1"/>
  <c r="AU372" i="12" s="1"/>
  <c r="AA372" i="12"/>
  <c r="AG372" i="12" s="1"/>
  <c r="AW372" i="12" s="1"/>
  <c r="U368" i="12"/>
  <c r="AD368" i="12" s="1"/>
  <c r="Y368" i="12"/>
  <c r="AF368" i="12" s="1"/>
  <c r="AV368" i="12" s="1"/>
  <c r="M368" i="12"/>
  <c r="BG368" i="12" s="1"/>
  <c r="W368" i="12"/>
  <c r="AE368" i="12" s="1"/>
  <c r="AU368" i="12" s="1"/>
  <c r="AA368" i="12"/>
  <c r="AG368" i="12" s="1"/>
  <c r="AW368" i="12" s="1"/>
  <c r="M361" i="12"/>
  <c r="BG361" i="12" s="1"/>
  <c r="U361" i="12"/>
  <c r="AD361" i="12" s="1"/>
  <c r="W361" i="12"/>
  <c r="AE361" i="12" s="1"/>
  <c r="AU361" i="12" s="1"/>
  <c r="Y361" i="12"/>
  <c r="AF361" i="12" s="1"/>
  <c r="AV361" i="12" s="1"/>
  <c r="AA361" i="12"/>
  <c r="AG361" i="12" s="1"/>
  <c r="AW361" i="12" s="1"/>
  <c r="M352" i="12"/>
  <c r="BG352" i="12" s="1"/>
  <c r="Y352" i="12"/>
  <c r="AF352" i="12" s="1"/>
  <c r="AV352" i="12" s="1"/>
  <c r="U352" i="12"/>
  <c r="AD352" i="12" s="1"/>
  <c r="AA352" i="12"/>
  <c r="AG352" i="12" s="1"/>
  <c r="AW352" i="12" s="1"/>
  <c r="W352" i="12"/>
  <c r="AE352" i="12" s="1"/>
  <c r="AU352" i="12" s="1"/>
  <c r="M348" i="12"/>
  <c r="BG348" i="12" s="1"/>
  <c r="Y348" i="12"/>
  <c r="AF348" i="12" s="1"/>
  <c r="AV348" i="12" s="1"/>
  <c r="U348" i="12"/>
  <c r="AD348" i="12" s="1"/>
  <c r="AA348" i="12"/>
  <c r="AG348" i="12" s="1"/>
  <c r="AW348" i="12" s="1"/>
  <c r="W348" i="12"/>
  <c r="AE348" i="12" s="1"/>
  <c r="AU348" i="12" s="1"/>
  <c r="M344" i="12"/>
  <c r="BG344" i="12" s="1"/>
  <c r="Y344" i="12"/>
  <c r="AF344" i="12" s="1"/>
  <c r="AV344" i="12" s="1"/>
  <c r="U344" i="12"/>
  <c r="AD344" i="12" s="1"/>
  <c r="AA344" i="12"/>
  <c r="AG344" i="12" s="1"/>
  <c r="AW344" i="12" s="1"/>
  <c r="W344" i="12"/>
  <c r="AE344" i="12" s="1"/>
  <c r="AU344" i="12" s="1"/>
  <c r="M336" i="12"/>
  <c r="BG336" i="12" s="1"/>
  <c r="Y336" i="12"/>
  <c r="AF336" i="12" s="1"/>
  <c r="AV336" i="12" s="1"/>
  <c r="U336" i="12"/>
  <c r="AD336" i="12" s="1"/>
  <c r="AA336" i="12"/>
  <c r="AG336" i="12" s="1"/>
  <c r="AW336" i="12" s="1"/>
  <c r="W336" i="12"/>
  <c r="AE336" i="12" s="1"/>
  <c r="AU336" i="12" s="1"/>
  <c r="M328" i="12"/>
  <c r="BG328" i="12" s="1"/>
  <c r="Y328" i="12"/>
  <c r="AF328" i="12" s="1"/>
  <c r="AV328" i="12" s="1"/>
  <c r="U328" i="12"/>
  <c r="AD328" i="12" s="1"/>
  <c r="AA328" i="12"/>
  <c r="AG328" i="12" s="1"/>
  <c r="AW328" i="12" s="1"/>
  <c r="W328" i="12"/>
  <c r="AE328" i="12" s="1"/>
  <c r="AU328" i="12" s="1"/>
  <c r="M308" i="12"/>
  <c r="BG308" i="12" s="1"/>
  <c r="Y308" i="12"/>
  <c r="AF308" i="12" s="1"/>
  <c r="AV308" i="12" s="1"/>
  <c r="U308" i="12"/>
  <c r="AD308" i="12" s="1"/>
  <c r="AA308" i="12"/>
  <c r="AG308" i="12" s="1"/>
  <c r="AW308" i="12" s="1"/>
  <c r="W308" i="12"/>
  <c r="AE308" i="12" s="1"/>
  <c r="AU308" i="12" s="1"/>
  <c r="M305" i="12"/>
  <c r="BG305" i="12" s="1"/>
  <c r="U305" i="12"/>
  <c r="AD305" i="12" s="1"/>
  <c r="W305" i="12"/>
  <c r="AE305" i="12" s="1"/>
  <c r="AU305" i="12" s="1"/>
  <c r="Y305" i="12"/>
  <c r="AF305" i="12" s="1"/>
  <c r="AV305" i="12" s="1"/>
  <c r="AA305" i="12"/>
  <c r="AG305" i="12" s="1"/>
  <c r="AW305" i="12" s="1"/>
  <c r="M322" i="12"/>
  <c r="BG322" i="12" s="1"/>
  <c r="Y322" i="12"/>
  <c r="AF322" i="12" s="1"/>
  <c r="AV322" i="12" s="1"/>
  <c r="U322" i="12"/>
  <c r="AD322" i="12" s="1"/>
  <c r="AA322" i="12"/>
  <c r="AG322" i="12" s="1"/>
  <c r="AW322" i="12" s="1"/>
  <c r="W322" i="12"/>
  <c r="AE322" i="12" s="1"/>
  <c r="AU322" i="12" s="1"/>
  <c r="U315" i="12"/>
  <c r="AD315" i="12" s="1"/>
  <c r="Y315" i="12"/>
  <c r="AF315" i="12" s="1"/>
  <c r="AV315" i="12" s="1"/>
  <c r="M315" i="12"/>
  <c r="BG315" i="12" s="1"/>
  <c r="W315" i="12"/>
  <c r="AE315" i="12" s="1"/>
  <c r="AU315" i="12" s="1"/>
  <c r="AA315" i="12"/>
  <c r="AG315" i="12" s="1"/>
  <c r="AW315" i="12" s="1"/>
  <c r="M306" i="12"/>
  <c r="BG306" i="12" s="1"/>
  <c r="Y306" i="12"/>
  <c r="AF306" i="12" s="1"/>
  <c r="AV306" i="12" s="1"/>
  <c r="U306" i="12"/>
  <c r="AD306" i="12" s="1"/>
  <c r="AA306" i="12"/>
  <c r="AG306" i="12" s="1"/>
  <c r="AW306" i="12" s="1"/>
  <c r="W306" i="12"/>
  <c r="AE306" i="12" s="1"/>
  <c r="AU306" i="12" s="1"/>
  <c r="M299" i="12"/>
  <c r="BG299" i="12" s="1"/>
  <c r="U299" i="12"/>
  <c r="AD299" i="12" s="1"/>
  <c r="W299" i="12"/>
  <c r="AE299" i="12" s="1"/>
  <c r="AU299" i="12" s="1"/>
  <c r="Y299" i="12"/>
  <c r="AF299" i="12" s="1"/>
  <c r="AV299" i="12" s="1"/>
  <c r="AA299" i="12"/>
  <c r="AG299" i="12" s="1"/>
  <c r="AW299" i="12" s="1"/>
  <c r="M290" i="12"/>
  <c r="BG290" i="12" s="1"/>
  <c r="Y290" i="12"/>
  <c r="AF290" i="12" s="1"/>
  <c r="AV290" i="12" s="1"/>
  <c r="U290" i="12"/>
  <c r="AD290" i="12" s="1"/>
  <c r="AA290" i="12"/>
  <c r="AG290" i="12" s="1"/>
  <c r="AW290" i="12" s="1"/>
  <c r="W290" i="12"/>
  <c r="AE290" i="12" s="1"/>
  <c r="AU290" i="12" s="1"/>
  <c r="M283" i="12"/>
  <c r="BG283" i="12" s="1"/>
  <c r="U283" i="12"/>
  <c r="AD283" i="12" s="1"/>
  <c r="W283" i="12"/>
  <c r="AE283" i="12" s="1"/>
  <c r="AU283" i="12" s="1"/>
  <c r="Y283" i="12"/>
  <c r="AF283" i="12" s="1"/>
  <c r="AV283" i="12" s="1"/>
  <c r="AA283" i="12"/>
  <c r="AG283" i="12" s="1"/>
  <c r="AW283" i="12" s="1"/>
  <c r="M281" i="12"/>
  <c r="BG281" i="12" s="1"/>
  <c r="U281" i="12"/>
  <c r="AD281" i="12" s="1"/>
  <c r="W281" i="12"/>
  <c r="AE281" i="12" s="1"/>
  <c r="AU281" i="12" s="1"/>
  <c r="Y281" i="12"/>
  <c r="AF281" i="12" s="1"/>
  <c r="AV281" i="12" s="1"/>
  <c r="AA281" i="12"/>
  <c r="AG281" i="12" s="1"/>
  <c r="AW281" i="12" s="1"/>
  <c r="M241" i="12"/>
  <c r="Y241" i="12"/>
  <c r="AF241" i="12" s="1"/>
  <c r="AV241" i="12" s="1"/>
  <c r="U241" i="12"/>
  <c r="AD241" i="12" s="1"/>
  <c r="AA241" i="12"/>
  <c r="AG241" i="12" s="1"/>
  <c r="AW241" i="12" s="1"/>
  <c r="W241" i="12"/>
  <c r="AE241" i="12" s="1"/>
  <c r="AU241" i="12" s="1"/>
  <c r="M235" i="12"/>
  <c r="U235" i="12"/>
  <c r="AD235" i="12" s="1"/>
  <c r="W235" i="12"/>
  <c r="AE235" i="12" s="1"/>
  <c r="AU235" i="12" s="1"/>
  <c r="Y235" i="12"/>
  <c r="AF235" i="12" s="1"/>
  <c r="AV235" i="12" s="1"/>
  <c r="AA235" i="12"/>
  <c r="AG235" i="12" s="1"/>
  <c r="AW235" i="12" s="1"/>
  <c r="M226" i="12"/>
  <c r="Y226" i="12"/>
  <c r="AF226" i="12" s="1"/>
  <c r="AV226" i="12" s="1"/>
  <c r="U226" i="12"/>
  <c r="AD226" i="12" s="1"/>
  <c r="AA226" i="12"/>
  <c r="AG226" i="12" s="1"/>
  <c r="AW226" i="12" s="1"/>
  <c r="W226" i="12"/>
  <c r="AE226" i="12" s="1"/>
  <c r="AU226" i="12" s="1"/>
  <c r="M219" i="12"/>
  <c r="U219" i="12"/>
  <c r="AD219" i="12" s="1"/>
  <c r="W219" i="12"/>
  <c r="AE219" i="12" s="1"/>
  <c r="AU219" i="12" s="1"/>
  <c r="Y219" i="12"/>
  <c r="AF219" i="12" s="1"/>
  <c r="AV219" i="12" s="1"/>
  <c r="AA219" i="12"/>
  <c r="AG219" i="12" s="1"/>
  <c r="AW219" i="12" s="1"/>
  <c r="M214" i="12"/>
  <c r="U214" i="12"/>
  <c r="AD214" i="12" s="1"/>
  <c r="W214" i="12"/>
  <c r="Y214" i="12"/>
  <c r="AF214" i="12" s="1"/>
  <c r="AV214" i="12" s="1"/>
  <c r="AA214" i="12"/>
  <c r="AG214" i="12" s="1"/>
  <c r="AW214" i="12" s="1"/>
  <c r="M297" i="12"/>
  <c r="BG297" i="12" s="1"/>
  <c r="U297" i="12"/>
  <c r="AD297" i="12" s="1"/>
  <c r="W297" i="12"/>
  <c r="AE297" i="12" s="1"/>
  <c r="AU297" i="12" s="1"/>
  <c r="Y297" i="12"/>
  <c r="AF297" i="12" s="1"/>
  <c r="AV297" i="12" s="1"/>
  <c r="AA297" i="12"/>
  <c r="AG297" i="12" s="1"/>
  <c r="AW297" i="12" s="1"/>
  <c r="M288" i="12"/>
  <c r="BG288" i="12" s="1"/>
  <c r="Y288" i="12"/>
  <c r="AF288" i="12" s="1"/>
  <c r="AV288" i="12" s="1"/>
  <c r="U288" i="12"/>
  <c r="AD288" i="12" s="1"/>
  <c r="AA288" i="12"/>
  <c r="AG288" i="12" s="1"/>
  <c r="AW288" i="12" s="1"/>
  <c r="W288" i="12"/>
  <c r="AE288" i="12" s="1"/>
  <c r="AU288" i="12" s="1"/>
  <c r="M240" i="12"/>
  <c r="U240" i="12"/>
  <c r="AD240" i="12" s="1"/>
  <c r="W240" i="12"/>
  <c r="AE240" i="12" s="1"/>
  <c r="AU240" i="12" s="1"/>
  <c r="Y240" i="12"/>
  <c r="AF240" i="12" s="1"/>
  <c r="AV240" i="12" s="1"/>
  <c r="AA240" i="12"/>
  <c r="AG240" i="12" s="1"/>
  <c r="AW240" i="12" s="1"/>
  <c r="M232" i="12"/>
  <c r="Y232" i="12"/>
  <c r="AF232" i="12" s="1"/>
  <c r="AV232" i="12" s="1"/>
  <c r="U232" i="12"/>
  <c r="AD232" i="12" s="1"/>
  <c r="AA232" i="12"/>
  <c r="AG232" i="12" s="1"/>
  <c r="AW232" i="12" s="1"/>
  <c r="W232" i="12"/>
  <c r="AE232" i="12" s="1"/>
  <c r="AU232" i="12" s="1"/>
  <c r="M225" i="12"/>
  <c r="U225" i="12"/>
  <c r="AD225" i="12" s="1"/>
  <c r="W225" i="12"/>
  <c r="AE225" i="12" s="1"/>
  <c r="AU225" i="12" s="1"/>
  <c r="Y225" i="12"/>
  <c r="AF225" i="12" s="1"/>
  <c r="AV225" i="12" s="1"/>
  <c r="AA225" i="12"/>
  <c r="AG225" i="12" s="1"/>
  <c r="AW225" i="12" s="1"/>
  <c r="M210" i="12"/>
  <c r="W210" i="12"/>
  <c r="AE210" i="12" s="1"/>
  <c r="AU210" i="12" s="1"/>
  <c r="AA210" i="12"/>
  <c r="AG210" i="12" s="1"/>
  <c r="AW210" i="12" s="1"/>
  <c r="U210" i="12"/>
  <c r="AD210" i="12" s="1"/>
  <c r="Y210" i="12"/>
  <c r="AF210" i="12" s="1"/>
  <c r="AV210" i="12" s="1"/>
  <c r="M196" i="12"/>
  <c r="AA196" i="12"/>
  <c r="AG196" i="12" s="1"/>
  <c r="AW196" i="12" s="1"/>
  <c r="W196" i="12"/>
  <c r="AE196" i="12" s="1"/>
  <c r="AU196" i="12" s="1"/>
  <c r="Y196" i="12"/>
  <c r="AF196" i="12" s="1"/>
  <c r="AV196" i="12" s="1"/>
  <c r="U196" i="12"/>
  <c r="AD196" i="12" s="1"/>
  <c r="M193" i="12"/>
  <c r="W193" i="12"/>
  <c r="AE193" i="12" s="1"/>
  <c r="AU193" i="12" s="1"/>
  <c r="AA193" i="12"/>
  <c r="AG193" i="12" s="1"/>
  <c r="AW193" i="12" s="1"/>
  <c r="U193" i="12"/>
  <c r="AD193" i="12" s="1"/>
  <c r="Y193" i="12"/>
  <c r="AF193" i="12" s="1"/>
  <c r="AV193" i="12" s="1"/>
  <c r="M181" i="12"/>
  <c r="Y181" i="12"/>
  <c r="AF181" i="12" s="1"/>
  <c r="AV181" i="12" s="1"/>
  <c r="U181" i="12"/>
  <c r="AD181" i="12" s="1"/>
  <c r="AA181" i="12"/>
  <c r="AG181" i="12" s="1"/>
  <c r="AW181" i="12" s="1"/>
  <c r="W181" i="12"/>
  <c r="AE181" i="12" s="1"/>
  <c r="AU181" i="12" s="1"/>
  <c r="M174" i="12"/>
  <c r="U174" i="12"/>
  <c r="AD174" i="12" s="1"/>
  <c r="W174" i="12"/>
  <c r="AE174" i="12" s="1"/>
  <c r="AU174" i="12" s="1"/>
  <c r="Y174" i="12"/>
  <c r="AF174" i="12" s="1"/>
  <c r="AV174" i="12" s="1"/>
  <c r="AA174" i="12"/>
  <c r="AG174" i="12" s="1"/>
  <c r="AW174" i="12" s="1"/>
  <c r="M165" i="12"/>
  <c r="Y165" i="12"/>
  <c r="AF165" i="12" s="1"/>
  <c r="AV165" i="12" s="1"/>
  <c r="U165" i="12"/>
  <c r="AD165" i="12" s="1"/>
  <c r="AA165" i="12"/>
  <c r="AG165" i="12" s="1"/>
  <c r="AW165" i="12" s="1"/>
  <c r="W165" i="12"/>
  <c r="AE165" i="12" s="1"/>
  <c r="AU165" i="12" s="1"/>
  <c r="M207" i="12"/>
  <c r="W207" i="12"/>
  <c r="AE207" i="12" s="1"/>
  <c r="AU207" i="12" s="1"/>
  <c r="AA207" i="12"/>
  <c r="AG207" i="12" s="1"/>
  <c r="AW207" i="12" s="1"/>
  <c r="U207" i="12"/>
  <c r="AD207" i="12" s="1"/>
  <c r="Y207" i="12"/>
  <c r="AF207" i="12" s="1"/>
  <c r="AV207" i="12" s="1"/>
  <c r="U197" i="12"/>
  <c r="AD197" i="12" s="1"/>
  <c r="Y197" i="12"/>
  <c r="AF197" i="12" s="1"/>
  <c r="AV197" i="12" s="1"/>
  <c r="M197" i="12"/>
  <c r="W197" i="12"/>
  <c r="AE197" i="12" s="1"/>
  <c r="AU197" i="12" s="1"/>
  <c r="AA197" i="12"/>
  <c r="AG197" i="12" s="1"/>
  <c r="AW197" i="12" s="1"/>
  <c r="M192" i="12"/>
  <c r="AA192" i="12"/>
  <c r="AG192" i="12" s="1"/>
  <c r="AW192" i="12" s="1"/>
  <c r="W192" i="12"/>
  <c r="AE192" i="12" s="1"/>
  <c r="AU192" i="12" s="1"/>
  <c r="U192" i="12"/>
  <c r="AD192" i="12" s="1"/>
  <c r="Y192" i="12"/>
  <c r="AF192" i="12" s="1"/>
  <c r="AV192" i="12" s="1"/>
  <c r="M180" i="12"/>
  <c r="U180" i="12"/>
  <c r="AD180" i="12" s="1"/>
  <c r="W180" i="12"/>
  <c r="AE180" i="12" s="1"/>
  <c r="AU180" i="12" s="1"/>
  <c r="Y180" i="12"/>
  <c r="AF180" i="12" s="1"/>
  <c r="AV180" i="12" s="1"/>
  <c r="AA180" i="12"/>
  <c r="AG180" i="12" s="1"/>
  <c r="AW180" i="12" s="1"/>
  <c r="M171" i="12"/>
  <c r="Y171" i="12"/>
  <c r="AF171" i="12" s="1"/>
  <c r="AV171" i="12" s="1"/>
  <c r="U171" i="12"/>
  <c r="AD171" i="12" s="1"/>
  <c r="AA171" i="12"/>
  <c r="AG171" i="12" s="1"/>
  <c r="AW171" i="12" s="1"/>
  <c r="W171" i="12"/>
  <c r="AE171" i="12" s="1"/>
  <c r="AU171" i="12" s="1"/>
  <c r="M164" i="12"/>
  <c r="U164" i="12"/>
  <c r="AD164" i="12" s="1"/>
  <c r="W164" i="12"/>
  <c r="AE164" i="12" s="1"/>
  <c r="AU164" i="12" s="1"/>
  <c r="Y164" i="12"/>
  <c r="AF164" i="12" s="1"/>
  <c r="AV164" i="12" s="1"/>
  <c r="AA164" i="12"/>
  <c r="AG164" i="12" s="1"/>
  <c r="AW164" i="12" s="1"/>
  <c r="M153" i="12"/>
  <c r="Y153" i="12"/>
  <c r="AF153" i="12" s="1"/>
  <c r="AV153" i="12" s="1"/>
  <c r="U153" i="12"/>
  <c r="AD153" i="12" s="1"/>
  <c r="AA153" i="12"/>
  <c r="AG153" i="12" s="1"/>
  <c r="AW153" i="12" s="1"/>
  <c r="W153" i="12"/>
  <c r="AE153" i="12" s="1"/>
  <c r="AU153" i="12" s="1"/>
  <c r="M132" i="12"/>
  <c r="Y132" i="12"/>
  <c r="AF132" i="12" s="1"/>
  <c r="AV132" i="12" s="1"/>
  <c r="U132" i="12"/>
  <c r="AD132" i="12" s="1"/>
  <c r="W132" i="12"/>
  <c r="AE132" i="12" s="1"/>
  <c r="AU132" i="12" s="1"/>
  <c r="AA132" i="12"/>
  <c r="AG132" i="12" s="1"/>
  <c r="AW132" i="12" s="1"/>
  <c r="M129" i="12"/>
  <c r="AA129" i="12"/>
  <c r="AG129" i="12" s="1"/>
  <c r="AW129" i="12" s="1"/>
  <c r="W129" i="12"/>
  <c r="AE129" i="12" s="1"/>
  <c r="AU129" i="12" s="1"/>
  <c r="Y129" i="12"/>
  <c r="AF129" i="12" s="1"/>
  <c r="AV129" i="12" s="1"/>
  <c r="U129" i="12"/>
  <c r="AD129" i="12" s="1"/>
  <c r="M119" i="12"/>
  <c r="AA119" i="12"/>
  <c r="AG119" i="12" s="1"/>
  <c r="AW119" i="12" s="1"/>
  <c r="W119" i="12"/>
  <c r="AE119" i="12" s="1"/>
  <c r="AU119" i="12" s="1"/>
  <c r="Y119" i="12"/>
  <c r="AF119" i="12" s="1"/>
  <c r="AV119" i="12" s="1"/>
  <c r="U119" i="12"/>
  <c r="AD119" i="12" s="1"/>
  <c r="M107" i="12"/>
  <c r="W107" i="12"/>
  <c r="AE107" i="12" s="1"/>
  <c r="AU107" i="12" s="1"/>
  <c r="AA107" i="12"/>
  <c r="AG107" i="12" s="1"/>
  <c r="AW107" i="12" s="1"/>
  <c r="Y107" i="12"/>
  <c r="AF107" i="12" s="1"/>
  <c r="AV107" i="12" s="1"/>
  <c r="U107" i="12"/>
  <c r="AD107" i="12" s="1"/>
  <c r="M102" i="12"/>
  <c r="Y102" i="12"/>
  <c r="AF102" i="12" s="1"/>
  <c r="AV102" i="12" s="1"/>
  <c r="U102" i="12"/>
  <c r="AD102" i="12" s="1"/>
  <c r="AA102" i="12"/>
  <c r="AG102" i="12" s="1"/>
  <c r="AW102" i="12" s="1"/>
  <c r="W102" i="12"/>
  <c r="AE102" i="12" s="1"/>
  <c r="AU102" i="12" s="1"/>
  <c r="M156" i="12"/>
  <c r="W156" i="12"/>
  <c r="AE156" i="12" s="1"/>
  <c r="AU156" i="12" s="1"/>
  <c r="AA156" i="12"/>
  <c r="AG156" i="12" s="1"/>
  <c r="AW156" i="12" s="1"/>
  <c r="U156" i="12"/>
  <c r="AD156" i="12" s="1"/>
  <c r="Y156" i="12"/>
  <c r="AF156" i="12" s="1"/>
  <c r="AV156" i="12" s="1"/>
  <c r="M133" i="12"/>
  <c r="W133" i="12"/>
  <c r="AE133" i="12" s="1"/>
  <c r="AU133" i="12" s="1"/>
  <c r="AA133" i="12"/>
  <c r="AG133" i="12" s="1"/>
  <c r="AW133" i="12" s="1"/>
  <c r="U133" i="12"/>
  <c r="AD133" i="12" s="1"/>
  <c r="Y133" i="12"/>
  <c r="AF133" i="12" s="1"/>
  <c r="AV133" i="12" s="1"/>
  <c r="M128" i="12"/>
  <c r="U128" i="12"/>
  <c r="AD128" i="12" s="1"/>
  <c r="W128" i="12"/>
  <c r="AE128" i="12" s="1"/>
  <c r="AU128" i="12" s="1"/>
  <c r="Y128" i="12"/>
  <c r="AF128" i="12" s="1"/>
  <c r="AV128" i="12" s="1"/>
  <c r="AA128" i="12"/>
  <c r="AG128" i="12" s="1"/>
  <c r="AW128" i="12" s="1"/>
  <c r="M114" i="12"/>
  <c r="AA114" i="12"/>
  <c r="AG114" i="12" s="1"/>
  <c r="AW114" i="12" s="1"/>
  <c r="W114" i="12"/>
  <c r="AE114" i="12" s="1"/>
  <c r="AU114" i="12" s="1"/>
  <c r="Y114" i="12"/>
  <c r="AF114" i="12" s="1"/>
  <c r="AV114" i="12" s="1"/>
  <c r="U114" i="12"/>
  <c r="AD114" i="12" s="1"/>
  <c r="U111" i="12"/>
  <c r="AD111" i="12" s="1"/>
  <c r="Y111" i="12"/>
  <c r="AF111" i="12" s="1"/>
  <c r="AV111" i="12" s="1"/>
  <c r="M111" i="12"/>
  <c r="W111" i="12"/>
  <c r="AE111" i="12" s="1"/>
  <c r="AU111" i="12" s="1"/>
  <c r="AA111" i="12"/>
  <c r="AG111" i="12" s="1"/>
  <c r="AW111" i="12" s="1"/>
  <c r="M96" i="12"/>
  <c r="U96" i="12"/>
  <c r="AD96" i="12" s="1"/>
  <c r="W96" i="12"/>
  <c r="AE96" i="12" s="1"/>
  <c r="AU96" i="12" s="1"/>
  <c r="Y96" i="12"/>
  <c r="AF96" i="12" s="1"/>
  <c r="AV96" i="12" s="1"/>
  <c r="AA96" i="12"/>
  <c r="AG96" i="12" s="1"/>
  <c r="AW96" i="12" s="1"/>
  <c r="M87" i="12"/>
  <c r="Y87" i="12"/>
  <c r="AF87" i="12" s="1"/>
  <c r="AV87" i="12" s="1"/>
  <c r="U87" i="12"/>
  <c r="AD87" i="12" s="1"/>
  <c r="AA87" i="12"/>
  <c r="AG87" i="12" s="1"/>
  <c r="AW87" i="12" s="1"/>
  <c r="W87" i="12"/>
  <c r="AE87" i="12" s="1"/>
  <c r="AU87" i="12" s="1"/>
  <c r="M80" i="12"/>
  <c r="U80" i="12"/>
  <c r="AD80" i="12" s="1"/>
  <c r="W80" i="12"/>
  <c r="AE80" i="12" s="1"/>
  <c r="AU80" i="12" s="1"/>
  <c r="Y80" i="12"/>
  <c r="AF80" i="12" s="1"/>
  <c r="AV80" i="12" s="1"/>
  <c r="AA80" i="12"/>
  <c r="AG80" i="12" s="1"/>
  <c r="AW80" i="12" s="1"/>
  <c r="U73" i="12"/>
  <c r="AD73" i="12" s="1"/>
  <c r="Y73" i="12"/>
  <c r="AF73" i="12" s="1"/>
  <c r="AV73" i="12" s="1"/>
  <c r="M73" i="12"/>
  <c r="W73" i="12"/>
  <c r="AE73" i="12" s="1"/>
  <c r="AU73" i="12" s="1"/>
  <c r="AA73" i="12"/>
  <c r="AG73" i="12" s="1"/>
  <c r="AW73" i="12" s="1"/>
  <c r="M68" i="12"/>
  <c r="U68" i="12"/>
  <c r="AD68" i="12" s="1"/>
  <c r="W68" i="12"/>
  <c r="AE68" i="12" s="1"/>
  <c r="AU68" i="12" s="1"/>
  <c r="Y68" i="12"/>
  <c r="AF68" i="12" s="1"/>
  <c r="AV68" i="12" s="1"/>
  <c r="AA68" i="12"/>
  <c r="AG68" i="12" s="1"/>
  <c r="AW68" i="12" s="1"/>
  <c r="M94" i="12"/>
  <c r="U94" i="12"/>
  <c r="AD94" i="12" s="1"/>
  <c r="W94" i="12"/>
  <c r="AE94" i="12" s="1"/>
  <c r="AU94" i="12" s="1"/>
  <c r="Y94" i="12"/>
  <c r="AF94" i="12" s="1"/>
  <c r="AV94" i="12" s="1"/>
  <c r="AA94" i="12"/>
  <c r="AG94" i="12" s="1"/>
  <c r="AW94" i="12" s="1"/>
  <c r="M85" i="12"/>
  <c r="Y85" i="12"/>
  <c r="AF85" i="12" s="1"/>
  <c r="AV85" i="12" s="1"/>
  <c r="U85" i="12"/>
  <c r="AD85" i="12" s="1"/>
  <c r="AA85" i="12"/>
  <c r="AG85" i="12" s="1"/>
  <c r="AW85" i="12" s="1"/>
  <c r="W85" i="12"/>
  <c r="AE85" i="12" s="1"/>
  <c r="AU85" i="12" s="1"/>
  <c r="M78" i="12"/>
  <c r="U78" i="12"/>
  <c r="AD78" i="12" s="1"/>
  <c r="W78" i="12"/>
  <c r="AE78" i="12" s="1"/>
  <c r="AU78" i="12" s="1"/>
  <c r="Y78" i="12"/>
  <c r="AF78" i="12" s="1"/>
  <c r="AV78" i="12" s="1"/>
  <c r="AA78" i="12"/>
  <c r="AG78" i="12" s="1"/>
  <c r="AW78" i="12" s="1"/>
  <c r="M52" i="12"/>
  <c r="Y52" i="12"/>
  <c r="AF52" i="12" s="1"/>
  <c r="AV52" i="12" s="1"/>
  <c r="U52" i="12"/>
  <c r="AD52" i="12" s="1"/>
  <c r="AA52" i="12"/>
  <c r="AG52" i="12" s="1"/>
  <c r="AW52" i="12" s="1"/>
  <c r="W52" i="12"/>
  <c r="AE52" i="12" s="1"/>
  <c r="AU52" i="12" s="1"/>
  <c r="M45" i="12"/>
  <c r="Y45" i="12"/>
  <c r="AF45" i="12" s="1"/>
  <c r="AV45" i="12" s="1"/>
  <c r="U45" i="12"/>
  <c r="AD45" i="12" s="1"/>
  <c r="AA45" i="12"/>
  <c r="AG45" i="12" s="1"/>
  <c r="AW45" i="12" s="1"/>
  <c r="W45" i="12"/>
  <c r="AE45" i="12" s="1"/>
  <c r="AU45" i="12" s="1"/>
  <c r="U40" i="12"/>
  <c r="AD40" i="12" s="1"/>
  <c r="Y40" i="12"/>
  <c r="AF40" i="12" s="1"/>
  <c r="AV40" i="12" s="1"/>
  <c r="M40" i="12"/>
  <c r="W40" i="12"/>
  <c r="AE40" i="12" s="1"/>
  <c r="AU40" i="12" s="1"/>
  <c r="AA40" i="12"/>
  <c r="AG40" i="12" s="1"/>
  <c r="AW40" i="12" s="1"/>
  <c r="U60" i="12"/>
  <c r="AD60" i="12" s="1"/>
  <c r="Y60" i="12"/>
  <c r="AF60" i="12" s="1"/>
  <c r="AV60" i="12" s="1"/>
  <c r="M60" i="12"/>
  <c r="W60" i="12"/>
  <c r="AE60" i="12" s="1"/>
  <c r="AU60" i="12" s="1"/>
  <c r="AA60" i="12"/>
  <c r="AG60" i="12" s="1"/>
  <c r="AW60" i="12" s="1"/>
  <c r="M50" i="12"/>
  <c r="AA50" i="12"/>
  <c r="AG50" i="12" s="1"/>
  <c r="AW50" i="12" s="1"/>
  <c r="W50" i="12"/>
  <c r="AE50" i="12" s="1"/>
  <c r="AU50" i="12" s="1"/>
  <c r="Y50" i="12"/>
  <c r="AF50" i="12" s="1"/>
  <c r="AV50" i="12" s="1"/>
  <c r="U50" i="12"/>
  <c r="AD50" i="12" s="1"/>
  <c r="M33" i="12"/>
  <c r="Y33" i="12"/>
  <c r="AF33" i="12" s="1"/>
  <c r="AV33" i="12" s="1"/>
  <c r="U33" i="12"/>
  <c r="AD33" i="12" s="1"/>
  <c r="AA33" i="12"/>
  <c r="AG33" i="12" s="1"/>
  <c r="AW33" i="12" s="1"/>
  <c r="W33" i="12"/>
  <c r="AE33" i="12" s="1"/>
  <c r="AU33" i="12" s="1"/>
  <c r="M30" i="12"/>
  <c r="Y30" i="12"/>
  <c r="AF30" i="12" s="1"/>
  <c r="AV30" i="12" s="1"/>
  <c r="U30" i="12"/>
  <c r="AD30" i="12" s="1"/>
  <c r="AA30" i="12"/>
  <c r="AG30" i="12" s="1"/>
  <c r="AW30" i="12" s="1"/>
  <c r="W30" i="12"/>
  <c r="AE30" i="12" s="1"/>
  <c r="AU30" i="12" s="1"/>
  <c r="M27" i="12"/>
  <c r="Y27" i="12"/>
  <c r="AF27" i="12" s="1"/>
  <c r="AV27" i="12" s="1"/>
  <c r="U27" i="12"/>
  <c r="AD27" i="12" s="1"/>
  <c r="AA27" i="12"/>
  <c r="AG27" i="12" s="1"/>
  <c r="AW27" i="12" s="1"/>
  <c r="W27" i="12"/>
  <c r="AE27" i="12" s="1"/>
  <c r="AU27" i="12" s="1"/>
  <c r="M16" i="12"/>
  <c r="Y16" i="12"/>
  <c r="AF16" i="12" s="1"/>
  <c r="AV16" i="12" s="1"/>
  <c r="U16" i="12"/>
  <c r="AD16" i="12" s="1"/>
  <c r="AA16" i="12"/>
  <c r="AG16" i="12" s="1"/>
  <c r="AW16" i="12" s="1"/>
  <c r="W16" i="12"/>
  <c r="AE16" i="12" s="1"/>
  <c r="AU16" i="12" s="1"/>
  <c r="M13" i="12"/>
  <c r="AA13" i="12"/>
  <c r="AG13" i="12" s="1"/>
  <c r="AW13" i="12" s="1"/>
  <c r="W13" i="12"/>
  <c r="AE13" i="12" s="1"/>
  <c r="AU13" i="12" s="1"/>
  <c r="Y13" i="12"/>
  <c r="AF13" i="12" s="1"/>
  <c r="AV13" i="12" s="1"/>
  <c r="U13" i="12"/>
  <c r="AD13" i="12" s="1"/>
  <c r="M10" i="12"/>
  <c r="AA10" i="12"/>
  <c r="AG10" i="12" s="1"/>
  <c r="AW10" i="12" s="1"/>
  <c r="W10" i="12"/>
  <c r="AE10" i="12" s="1"/>
  <c r="AU10" i="12" s="1"/>
  <c r="Y10" i="12"/>
  <c r="AF10" i="12" s="1"/>
  <c r="AV10" i="12" s="1"/>
  <c r="U10" i="12"/>
  <c r="AD10" i="12" s="1"/>
  <c r="M5" i="12"/>
  <c r="Y5" i="12"/>
  <c r="U5" i="12"/>
  <c r="AA5" i="12"/>
  <c r="W5" i="12"/>
  <c r="M14" i="12"/>
  <c r="AA14" i="12"/>
  <c r="AG14" i="12" s="1"/>
  <c r="AW14" i="12" s="1"/>
  <c r="W14" i="12"/>
  <c r="AE14" i="12" s="1"/>
  <c r="AU14" i="12" s="1"/>
  <c r="Y14" i="12"/>
  <c r="AF14" i="12" s="1"/>
  <c r="AV14" i="12" s="1"/>
  <c r="U14" i="12"/>
  <c r="AD14" i="12" s="1"/>
  <c r="M8" i="12"/>
  <c r="U8" i="12"/>
  <c r="AD8" i="12" s="1"/>
  <c r="W8" i="12"/>
  <c r="AE8" i="12" s="1"/>
  <c r="AU8" i="12" s="1"/>
  <c r="Y8" i="12"/>
  <c r="AF8" i="12" s="1"/>
  <c r="AV8" i="12" s="1"/>
  <c r="AA8" i="12"/>
  <c r="AG8" i="12" s="1"/>
  <c r="AW8" i="12" s="1"/>
  <c r="M38" i="12"/>
  <c r="U38" i="12"/>
  <c r="AD38" i="12" s="1"/>
  <c r="W38" i="12"/>
  <c r="AE38" i="12" s="1"/>
  <c r="AU38" i="12" s="1"/>
  <c r="Y38" i="12"/>
  <c r="AF38" i="12" s="1"/>
  <c r="AV38" i="12" s="1"/>
  <c r="AA38" i="12"/>
  <c r="AG38" i="12" s="1"/>
  <c r="AW38" i="12" s="1"/>
  <c r="AA3" i="12"/>
  <c r="AG3" i="12" s="1"/>
  <c r="AW3" i="12" s="1"/>
  <c r="Y3" i="12"/>
  <c r="AF3" i="12" s="1"/>
  <c r="AV3" i="12" s="1"/>
  <c r="W3" i="12"/>
  <c r="AE3" i="12" s="1"/>
  <c r="AU3" i="12" s="1"/>
  <c r="U3" i="12"/>
  <c r="AD3" i="12" s="1"/>
  <c r="AT3" i="12" s="1"/>
  <c r="R10" i="6"/>
  <c r="M10" i="6"/>
  <c r="M11" i="6"/>
  <c r="R11" i="6"/>
  <c r="M7" i="6"/>
  <c r="R22" i="6"/>
  <c r="M22" i="6"/>
  <c r="R34" i="6"/>
  <c r="M34" i="6"/>
  <c r="M21" i="6"/>
  <c r="R21" i="6"/>
  <c r="M27" i="6"/>
  <c r="R27" i="6"/>
  <c r="M19" i="6"/>
  <c r="R19" i="6"/>
  <c r="M25" i="6"/>
  <c r="R25" i="6"/>
  <c r="R53" i="6"/>
  <c r="M53" i="6"/>
  <c r="R49" i="6"/>
  <c r="M49" i="6"/>
  <c r="R69" i="6"/>
  <c r="M69" i="6"/>
  <c r="R78" i="6"/>
  <c r="M78" i="6"/>
  <c r="R62" i="6"/>
  <c r="M62" i="6"/>
  <c r="R87" i="6"/>
  <c r="M87" i="6"/>
  <c r="R71" i="6"/>
  <c r="M71" i="6"/>
  <c r="R106" i="6"/>
  <c r="M106" i="6"/>
  <c r="M113" i="6"/>
  <c r="R113" i="6"/>
  <c r="R94" i="6"/>
  <c r="M94" i="6"/>
  <c r="R129" i="6"/>
  <c r="M129" i="6"/>
  <c r="M137" i="6"/>
  <c r="R137" i="6"/>
  <c r="M127" i="6"/>
  <c r="R127" i="6"/>
  <c r="M153" i="6"/>
  <c r="R153" i="6"/>
  <c r="M222" i="6"/>
  <c r="R222" i="6"/>
  <c r="R220" i="6"/>
  <c r="M220" i="6"/>
  <c r="M199" i="6"/>
  <c r="R199" i="6"/>
  <c r="M249" i="6"/>
  <c r="AD249" i="6" s="1"/>
  <c r="R249" i="6"/>
  <c r="R239" i="6"/>
  <c r="M239" i="6"/>
  <c r="AD239" i="6" s="1"/>
  <c r="M281" i="6"/>
  <c r="AD281" i="6" s="1"/>
  <c r="R281" i="6"/>
  <c r="R283" i="6"/>
  <c r="M283" i="6"/>
  <c r="AD283" i="6" s="1"/>
  <c r="R266" i="6"/>
  <c r="M266" i="6"/>
  <c r="AD266" i="6" s="1"/>
  <c r="M270" i="6"/>
  <c r="AD270" i="6" s="1"/>
  <c r="R270" i="6"/>
  <c r="R272" i="6"/>
  <c r="M272" i="6"/>
  <c r="AD272" i="6" s="1"/>
  <c r="R276" i="6"/>
  <c r="M276" i="6"/>
  <c r="AD276" i="6" s="1"/>
  <c r="M308" i="6"/>
  <c r="AD308" i="6" s="1"/>
  <c r="R308" i="6"/>
  <c r="M305" i="6"/>
  <c r="AD305" i="6" s="1"/>
  <c r="R305" i="6"/>
  <c r="R338" i="6"/>
  <c r="M338" i="6"/>
  <c r="AD338" i="6" s="1"/>
  <c r="R354" i="6"/>
  <c r="M354" i="6"/>
  <c r="AD354" i="6" s="1"/>
  <c r="M333" i="6"/>
  <c r="AD333" i="6" s="1"/>
  <c r="R333" i="6"/>
  <c r="M355" i="6"/>
  <c r="AD355" i="6" s="1"/>
  <c r="R355" i="6"/>
  <c r="M329" i="6"/>
  <c r="AD329" i="6" s="1"/>
  <c r="R329" i="6"/>
  <c r="M360" i="6"/>
  <c r="AD360" i="6" s="1"/>
  <c r="R360" i="6"/>
  <c r="R440" i="6"/>
  <c r="M440" i="6"/>
  <c r="AD440" i="6" s="1"/>
  <c r="R345" i="6"/>
  <c r="M345" i="6"/>
  <c r="AD345" i="6" s="1"/>
  <c r="R359" i="6"/>
  <c r="M359" i="6"/>
  <c r="AD359" i="6" s="1"/>
  <c r="M437" i="6"/>
  <c r="AD437" i="6" s="1"/>
  <c r="R437" i="6"/>
  <c r="M448" i="6"/>
  <c r="AD448" i="6" s="1"/>
  <c r="R448" i="6"/>
  <c r="M416" i="6"/>
  <c r="AD416" i="6" s="1"/>
  <c r="R416" i="6"/>
  <c r="R464" i="6"/>
  <c r="M464" i="6"/>
  <c r="AD464" i="6" s="1"/>
  <c r="M386" i="6"/>
  <c r="AD386" i="6" s="1"/>
  <c r="R386" i="6"/>
  <c r="R397" i="6"/>
  <c r="M397" i="6"/>
  <c r="AD397" i="6" s="1"/>
  <c r="M421" i="6"/>
  <c r="AD421" i="6" s="1"/>
  <c r="R421" i="6"/>
  <c r="R497" i="6"/>
  <c r="M497" i="6"/>
  <c r="AD497" i="6" s="1"/>
  <c r="R509" i="6"/>
  <c r="M509" i="6"/>
  <c r="AD509" i="6" s="1"/>
  <c r="R520" i="6"/>
  <c r="M520" i="6"/>
  <c r="AD520" i="6" s="1"/>
  <c r="R480" i="6"/>
  <c r="M480" i="6"/>
  <c r="AD480" i="6" s="1"/>
  <c r="M557" i="6"/>
  <c r="AD557" i="6" s="1"/>
  <c r="R557" i="6"/>
  <c r="M466" i="6"/>
  <c r="AD466" i="6" s="1"/>
  <c r="R466" i="6"/>
  <c r="M469" i="6"/>
  <c r="AD469" i="6" s="1"/>
  <c r="R469" i="6"/>
  <c r="M496" i="6"/>
  <c r="AD496" i="6" s="1"/>
  <c r="R496" i="6"/>
  <c r="M474" i="6"/>
  <c r="AD474" i="6" s="1"/>
  <c r="R474" i="6"/>
  <c r="M513" i="6"/>
  <c r="AD513" i="6" s="1"/>
  <c r="R513" i="6"/>
  <c r="M524" i="6"/>
  <c r="AD524" i="6" s="1"/>
  <c r="R524" i="6"/>
  <c r="M518" i="6"/>
  <c r="AD518" i="6" s="1"/>
  <c r="R518" i="6"/>
  <c r="M542" i="6"/>
  <c r="AD542" i="6" s="1"/>
  <c r="R542" i="6"/>
  <c r="R535" i="6"/>
  <c r="M535" i="6"/>
  <c r="AD535" i="6" s="1"/>
  <c r="R565" i="6"/>
  <c r="M565" i="6"/>
  <c r="AD565" i="6" s="1"/>
  <c r="M612" i="6"/>
  <c r="AD612" i="6" s="1"/>
  <c r="R612" i="6"/>
  <c r="R665" i="6"/>
  <c r="M665" i="6"/>
  <c r="AD665" i="6" s="1"/>
  <c r="R591" i="6"/>
  <c r="M591" i="6"/>
  <c r="AD591" i="6" s="1"/>
  <c r="M624" i="6"/>
  <c r="AD624" i="6" s="1"/>
  <c r="R624" i="6"/>
  <c r="R632" i="6"/>
  <c r="M632" i="6"/>
  <c r="AD632" i="6" s="1"/>
  <c r="R634" i="6"/>
  <c r="M634" i="6"/>
  <c r="AD634" i="6" s="1"/>
  <c r="M616" i="6"/>
  <c r="AD616" i="6" s="1"/>
  <c r="R616" i="6"/>
  <c r="R653" i="6"/>
  <c r="M653" i="6"/>
  <c r="AD653" i="6" s="1"/>
  <c r="R594" i="6"/>
  <c r="M594" i="6"/>
  <c r="AD594" i="6" s="1"/>
  <c r="M678" i="6"/>
  <c r="AD678" i="6" s="1"/>
  <c r="R678" i="6"/>
  <c r="R694" i="6"/>
  <c r="M694" i="6"/>
  <c r="AD694" i="6" s="1"/>
  <c r="R621" i="6"/>
  <c r="M621" i="6"/>
  <c r="AD621" i="6" s="1"/>
  <c r="M660" i="6"/>
  <c r="AD660" i="6" s="1"/>
  <c r="R660" i="6"/>
  <c r="R729" i="6"/>
  <c r="M729" i="6"/>
  <c r="AD729" i="6" s="1"/>
  <c r="M696" i="6"/>
  <c r="AD696" i="6" s="1"/>
  <c r="R696" i="6"/>
  <c r="R727" i="6"/>
  <c r="M727" i="6"/>
  <c r="AD727" i="6" s="1"/>
  <c r="M776" i="6"/>
  <c r="AD776" i="6" s="1"/>
  <c r="R776" i="6"/>
  <c r="R711" i="6"/>
  <c r="M711" i="6"/>
  <c r="AD711" i="6" s="1"/>
  <c r="M775" i="6"/>
  <c r="AD775" i="6" s="1"/>
  <c r="R775" i="6"/>
  <c r="M758" i="6"/>
  <c r="AD758" i="6" s="1"/>
  <c r="R758" i="6"/>
  <c r="M859" i="6"/>
  <c r="AD859" i="6" s="1"/>
  <c r="R859" i="6"/>
  <c r="M831" i="6"/>
  <c r="AD831" i="6" s="1"/>
  <c r="R831" i="6"/>
  <c r="M998" i="6"/>
  <c r="AD998" i="6" s="1"/>
  <c r="R998" i="6"/>
  <c r="R786" i="6"/>
  <c r="M786" i="6"/>
  <c r="AD786" i="6" s="1"/>
  <c r="M843" i="6"/>
  <c r="AD843" i="6" s="1"/>
  <c r="R843" i="6"/>
  <c r="M829" i="6"/>
  <c r="AD829" i="6" s="1"/>
  <c r="R829" i="6"/>
  <c r="M789" i="6"/>
  <c r="AD789" i="6" s="1"/>
  <c r="R789" i="6"/>
  <c r="R868" i="6"/>
  <c r="M868" i="6"/>
  <c r="AD868" i="6" s="1"/>
  <c r="R995" i="6"/>
  <c r="M995" i="6"/>
  <c r="AD995" i="6" s="1"/>
  <c r="M28" i="6"/>
  <c r="R28" i="6"/>
  <c r="M40" i="6"/>
  <c r="AD40" i="6" s="1"/>
  <c r="R40" i="6"/>
  <c r="M56" i="6"/>
  <c r="R56" i="6"/>
  <c r="R5" i="6"/>
  <c r="M5" i="6"/>
  <c r="M8" i="6"/>
  <c r="R8" i="6"/>
  <c r="R20" i="6"/>
  <c r="M20" i="6"/>
  <c r="R41" i="6"/>
  <c r="M41" i="6"/>
  <c r="AD41" i="6" s="1"/>
  <c r="R43" i="6"/>
  <c r="M43" i="6"/>
  <c r="R45" i="6"/>
  <c r="M45" i="6"/>
  <c r="M68" i="6"/>
  <c r="R68" i="6"/>
  <c r="M74" i="6"/>
  <c r="R74" i="6"/>
  <c r="M76" i="6"/>
  <c r="R76" i="6"/>
  <c r="M81" i="6"/>
  <c r="R81" i="6"/>
  <c r="R125" i="6"/>
  <c r="M125" i="6"/>
  <c r="M128" i="6"/>
  <c r="R128" i="6"/>
  <c r="M164" i="6"/>
  <c r="R164" i="6"/>
  <c r="M213" i="6"/>
  <c r="R213" i="6"/>
  <c r="R240" i="6"/>
  <c r="M240" i="6"/>
  <c r="AD240" i="6" s="1"/>
  <c r="M264" i="6"/>
  <c r="AD264" i="6" s="1"/>
  <c r="R264" i="6"/>
  <c r="M271" i="6"/>
  <c r="AD271" i="6" s="1"/>
  <c r="R271" i="6"/>
  <c r="M275" i="6"/>
  <c r="AD275" i="6" s="1"/>
  <c r="R275" i="6"/>
  <c r="M293" i="6"/>
  <c r="AD293" i="6" s="1"/>
  <c r="R293" i="6"/>
  <c r="M317" i="6"/>
  <c r="AD317" i="6" s="1"/>
  <c r="R317" i="6"/>
  <c r="M319" i="6"/>
  <c r="AD319" i="6" s="1"/>
  <c r="R319" i="6"/>
  <c r="M321" i="6"/>
  <c r="AD321" i="6" s="1"/>
  <c r="R321" i="6"/>
  <c r="R332" i="6"/>
  <c r="M332" i="6"/>
  <c r="AD332" i="6" s="1"/>
  <c r="R335" i="6"/>
  <c r="M335" i="6"/>
  <c r="AD335" i="6" s="1"/>
  <c r="M337" i="6"/>
  <c r="AD337" i="6" s="1"/>
  <c r="R337" i="6"/>
  <c r="M349" i="6"/>
  <c r="AD349" i="6" s="1"/>
  <c r="R349" i="6"/>
  <c r="R378" i="6"/>
  <c r="M378" i="6"/>
  <c r="AD378" i="6" s="1"/>
  <c r="M388" i="6"/>
  <c r="AD388" i="6" s="1"/>
  <c r="R388" i="6"/>
  <c r="M390" i="6"/>
  <c r="AD390" i="6" s="1"/>
  <c r="R390" i="6"/>
  <c r="M401" i="6"/>
  <c r="AD401" i="6" s="1"/>
  <c r="R401" i="6"/>
  <c r="M405" i="6"/>
  <c r="AD405" i="6" s="1"/>
  <c r="R405" i="6"/>
  <c r="R418" i="6"/>
  <c r="M418" i="6"/>
  <c r="AD418" i="6" s="1"/>
  <c r="R426" i="6"/>
  <c r="M426" i="6"/>
  <c r="AD426" i="6" s="1"/>
  <c r="R434" i="6"/>
  <c r="M434" i="6"/>
  <c r="AD434" i="6" s="1"/>
  <c r="M445" i="6"/>
  <c r="AD445" i="6" s="1"/>
  <c r="R445" i="6"/>
  <c r="M450" i="6"/>
  <c r="AD450" i="6" s="1"/>
  <c r="R450" i="6"/>
  <c r="M460" i="6"/>
  <c r="AD460" i="6" s="1"/>
  <c r="R460" i="6"/>
  <c r="M463" i="6"/>
  <c r="AD463" i="6" s="1"/>
  <c r="R463" i="6"/>
  <c r="M468" i="6"/>
  <c r="AD468" i="6" s="1"/>
  <c r="R468" i="6"/>
  <c r="M471" i="6"/>
  <c r="AD471" i="6" s="1"/>
  <c r="R471" i="6"/>
  <c r="M475" i="6"/>
  <c r="AD475" i="6" s="1"/>
  <c r="R475" i="6"/>
  <c r="R485" i="6"/>
  <c r="M485" i="6"/>
  <c r="AD485" i="6" s="1"/>
  <c r="M491" i="6"/>
  <c r="AD491" i="6" s="1"/>
  <c r="R491" i="6"/>
  <c r="M507" i="6"/>
  <c r="AD507" i="6" s="1"/>
  <c r="R507" i="6"/>
  <c r="M523" i="6"/>
  <c r="AD523" i="6" s="1"/>
  <c r="R523" i="6"/>
  <c r="R525" i="6"/>
  <c r="M525" i="6"/>
  <c r="AD525" i="6" s="1"/>
  <c r="M527" i="6"/>
  <c r="AD527" i="6" s="1"/>
  <c r="R527" i="6"/>
  <c r="M539" i="6"/>
  <c r="AD539" i="6" s="1"/>
  <c r="R539" i="6"/>
  <c r="M567" i="6"/>
  <c r="AD567" i="6" s="1"/>
  <c r="R567" i="6"/>
  <c r="M572" i="6"/>
  <c r="AD572" i="6" s="1"/>
  <c r="R572" i="6"/>
  <c r="M579" i="6"/>
  <c r="AD579" i="6" s="1"/>
  <c r="R579" i="6"/>
  <c r="R584" i="6"/>
  <c r="M584" i="6"/>
  <c r="AD584" i="6" s="1"/>
  <c r="M595" i="6"/>
  <c r="AD595" i="6" s="1"/>
  <c r="R595" i="6"/>
  <c r="M598" i="6"/>
  <c r="AD598" i="6" s="1"/>
  <c r="R598" i="6"/>
  <c r="M613" i="6"/>
  <c r="AD613" i="6" s="1"/>
  <c r="R613" i="6"/>
  <c r="M638" i="6"/>
  <c r="AD638" i="6" s="1"/>
  <c r="R638" i="6"/>
  <c r="M652" i="6"/>
  <c r="AD652" i="6" s="1"/>
  <c r="R652" i="6"/>
  <c r="R664" i="6"/>
  <c r="M664" i="6"/>
  <c r="AD664" i="6" s="1"/>
  <c r="M671" i="6"/>
  <c r="AD671" i="6" s="1"/>
  <c r="R671" i="6"/>
  <c r="M676" i="6"/>
  <c r="AD676" i="6" s="1"/>
  <c r="R676" i="6"/>
  <c r="M683" i="6"/>
  <c r="AD683" i="6" s="1"/>
  <c r="R683" i="6"/>
  <c r="R704" i="6"/>
  <c r="M704" i="6"/>
  <c r="AD704" i="6" s="1"/>
  <c r="R719" i="6"/>
  <c r="M719" i="6"/>
  <c r="AD719" i="6" s="1"/>
  <c r="R724" i="6"/>
  <c r="M724" i="6"/>
  <c r="AD724" i="6" s="1"/>
  <c r="M732" i="6"/>
  <c r="AD732" i="6" s="1"/>
  <c r="R732" i="6"/>
  <c r="R734" i="6"/>
  <c r="M734" i="6"/>
  <c r="AD734" i="6" s="1"/>
  <c r="M739" i="6"/>
  <c r="AD739" i="6" s="1"/>
  <c r="R739" i="6"/>
  <c r="M748" i="6"/>
  <c r="AD748" i="6" s="1"/>
  <c r="R748" i="6"/>
  <c r="R750" i="6"/>
  <c r="M750" i="6"/>
  <c r="AD750" i="6" s="1"/>
  <c r="M756" i="6"/>
  <c r="AD756" i="6" s="1"/>
  <c r="R756" i="6"/>
  <c r="M772" i="6"/>
  <c r="AD772" i="6" s="1"/>
  <c r="R772" i="6"/>
  <c r="M799" i="6"/>
  <c r="AD799" i="6" s="1"/>
  <c r="R799" i="6"/>
  <c r="M823" i="6"/>
  <c r="AD823" i="6" s="1"/>
  <c r="R823" i="6"/>
  <c r="M833" i="6"/>
  <c r="AD833" i="6" s="1"/>
  <c r="R833" i="6"/>
  <c r="M862" i="6"/>
  <c r="AD862" i="6" s="1"/>
  <c r="R862" i="6"/>
  <c r="M870" i="6"/>
  <c r="AD870" i="6" s="1"/>
  <c r="R870" i="6"/>
  <c r="M878" i="6"/>
  <c r="AD878" i="6" s="1"/>
  <c r="R878" i="6"/>
  <c r="M883" i="6"/>
  <c r="AD883" i="6" s="1"/>
  <c r="R883" i="6"/>
  <c r="M886" i="6"/>
  <c r="AD886" i="6" s="1"/>
  <c r="R886" i="6"/>
  <c r="M891" i="6"/>
  <c r="AD891" i="6" s="1"/>
  <c r="R891" i="6"/>
  <c r="M894" i="6"/>
  <c r="AD894" i="6" s="1"/>
  <c r="R894" i="6"/>
  <c r="M899" i="6"/>
  <c r="AD899" i="6" s="1"/>
  <c r="R899" i="6"/>
  <c r="M902" i="6"/>
  <c r="AD902" i="6" s="1"/>
  <c r="R902" i="6"/>
  <c r="M907" i="6"/>
  <c r="AD907" i="6" s="1"/>
  <c r="R907" i="6"/>
  <c r="M910" i="6"/>
  <c r="AD910" i="6" s="1"/>
  <c r="R910" i="6"/>
  <c r="M915" i="6"/>
  <c r="AD915" i="6" s="1"/>
  <c r="R915" i="6"/>
  <c r="M918" i="6"/>
  <c r="AD918" i="6" s="1"/>
  <c r="R918" i="6"/>
  <c r="M923" i="6"/>
  <c r="AD923" i="6" s="1"/>
  <c r="R923" i="6"/>
  <c r="M926" i="6"/>
  <c r="AD926" i="6" s="1"/>
  <c r="R926" i="6"/>
  <c r="M931" i="6"/>
  <c r="AD931" i="6" s="1"/>
  <c r="R931" i="6"/>
  <c r="M934" i="6"/>
  <c r="AD934" i="6" s="1"/>
  <c r="R934" i="6"/>
  <c r="M939" i="6"/>
  <c r="AD939" i="6" s="1"/>
  <c r="R939" i="6"/>
  <c r="M942" i="6"/>
  <c r="AD942" i="6" s="1"/>
  <c r="R942" i="6"/>
  <c r="M947" i="6"/>
  <c r="AD947" i="6" s="1"/>
  <c r="R947" i="6"/>
  <c r="M950" i="6"/>
  <c r="AD950" i="6" s="1"/>
  <c r="R950" i="6"/>
  <c r="M955" i="6"/>
  <c r="AD955" i="6" s="1"/>
  <c r="R955" i="6"/>
  <c r="M958" i="6"/>
  <c r="AD958" i="6" s="1"/>
  <c r="R958" i="6"/>
  <c r="M963" i="6"/>
  <c r="AD963" i="6" s="1"/>
  <c r="R963" i="6"/>
  <c r="M966" i="6"/>
  <c r="AD966" i="6" s="1"/>
  <c r="R966" i="6"/>
  <c r="M971" i="6"/>
  <c r="AD971" i="6" s="1"/>
  <c r="R971" i="6"/>
  <c r="M974" i="6"/>
  <c r="AD974" i="6" s="1"/>
  <c r="R974" i="6"/>
  <c r="M979" i="6"/>
  <c r="AD979" i="6" s="1"/>
  <c r="R979" i="6"/>
  <c r="M981" i="6"/>
  <c r="AD981" i="6" s="1"/>
  <c r="R981" i="6"/>
  <c r="M984" i="6"/>
  <c r="AD984" i="6" s="1"/>
  <c r="R984" i="6"/>
  <c r="P92" i="27"/>
  <c r="R92" i="27" s="1"/>
  <c r="M92" i="27"/>
  <c r="P135" i="27"/>
  <c r="R135" i="27" s="1"/>
  <c r="M135" i="27"/>
  <c r="P266" i="27"/>
  <c r="R266" i="27" s="1"/>
  <c r="M266" i="27"/>
  <c r="AA266" i="27" s="1"/>
  <c r="P271" i="27"/>
  <c r="R271" i="27" s="1"/>
  <c r="M271" i="27"/>
  <c r="AA271" i="27" s="1"/>
  <c r="P277" i="27"/>
  <c r="R277" i="27" s="1"/>
  <c r="M277" i="27"/>
  <c r="AA277" i="27" s="1"/>
  <c r="P602" i="27"/>
  <c r="R602" i="27" s="1"/>
  <c r="M602" i="27"/>
  <c r="AA602" i="27" s="1"/>
  <c r="P591" i="27"/>
  <c r="R591" i="27" s="1"/>
  <c r="M591" i="27"/>
  <c r="AA591" i="27" s="1"/>
  <c r="P616" i="27"/>
  <c r="R616" i="27" s="1"/>
  <c r="M616" i="27"/>
  <c r="AA616" i="27" s="1"/>
  <c r="P630" i="27"/>
  <c r="R630" i="27" s="1"/>
  <c r="M630" i="27"/>
  <c r="AA630" i="27" s="1"/>
  <c r="P117" i="27"/>
  <c r="R117" i="27" s="1"/>
  <c r="M117" i="27"/>
  <c r="P124" i="27"/>
  <c r="R124" i="27" s="1"/>
  <c r="M124" i="27"/>
  <c r="P125" i="27"/>
  <c r="R125" i="27" s="1"/>
  <c r="M125" i="27"/>
  <c r="P141" i="27"/>
  <c r="R141" i="27" s="1"/>
  <c r="M141" i="27"/>
  <c r="P131" i="27"/>
  <c r="R131" i="27" s="1"/>
  <c r="M131" i="27"/>
  <c r="P267" i="27"/>
  <c r="R267" i="27" s="1"/>
  <c r="M267" i="27"/>
  <c r="AA267" i="27" s="1"/>
  <c r="P299" i="27"/>
  <c r="R299" i="27" s="1"/>
  <c r="M299" i="27"/>
  <c r="AA299" i="27" s="1"/>
  <c r="P573" i="27"/>
  <c r="R573" i="27" s="1"/>
  <c r="M573" i="27"/>
  <c r="AA573" i="27" s="1"/>
  <c r="P595" i="27"/>
  <c r="R595" i="27" s="1"/>
  <c r="M595" i="27"/>
  <c r="AA595" i="27" s="1"/>
  <c r="P610" i="27"/>
  <c r="R610" i="27" s="1"/>
  <c r="M610" i="27"/>
  <c r="AA610" i="27" s="1"/>
  <c r="P590" i="27"/>
  <c r="R590" i="27" s="1"/>
  <c r="M590" i="27"/>
  <c r="AA590" i="27" s="1"/>
  <c r="P588" i="27"/>
  <c r="R588" i="27" s="1"/>
  <c r="M588" i="27"/>
  <c r="AA588" i="27" s="1"/>
  <c r="P651" i="27"/>
  <c r="R651" i="27" s="1"/>
  <c r="M651" i="27"/>
  <c r="AA651" i="27" s="1"/>
  <c r="P659" i="27"/>
  <c r="R659" i="27" s="1"/>
  <c r="M659" i="27"/>
  <c r="AA659" i="27" s="1"/>
  <c r="P675" i="27"/>
  <c r="R675" i="27" s="1"/>
  <c r="M675" i="27"/>
  <c r="AA675" i="27" s="1"/>
  <c r="P691" i="27"/>
  <c r="R691" i="27" s="1"/>
  <c r="M691" i="27"/>
  <c r="AA691" i="27" s="1"/>
  <c r="P665" i="27"/>
  <c r="R665" i="27" s="1"/>
  <c r="M665" i="27"/>
  <c r="AA665" i="27" s="1"/>
  <c r="P751" i="27"/>
  <c r="R751" i="27" s="1"/>
  <c r="M751" i="27"/>
  <c r="AA751" i="27" s="1"/>
  <c r="M5" i="27"/>
  <c r="P5" i="27"/>
  <c r="R5" i="27" s="1"/>
  <c r="M49" i="27"/>
  <c r="P49" i="27"/>
  <c r="R49" i="27" s="1"/>
  <c r="P55" i="27"/>
  <c r="R55" i="27" s="1"/>
  <c r="M55" i="27"/>
  <c r="P74" i="27"/>
  <c r="R74" i="27" s="1"/>
  <c r="M74" i="27"/>
  <c r="P42" i="27"/>
  <c r="R42" i="27" s="1"/>
  <c r="M42" i="27"/>
  <c r="AA42" i="27" s="1"/>
  <c r="P182" i="27"/>
  <c r="R182" i="27" s="1"/>
  <c r="M182" i="27"/>
  <c r="M104" i="27"/>
  <c r="P104" i="27"/>
  <c r="R104" i="27" s="1"/>
  <c r="P178" i="27"/>
  <c r="R178" i="27" s="1"/>
  <c r="M178" i="27"/>
  <c r="P173" i="27"/>
  <c r="R173" i="27" s="1"/>
  <c r="M173" i="27"/>
  <c r="P184" i="27"/>
  <c r="R184" i="27" s="1"/>
  <c r="M184" i="27"/>
  <c r="M233" i="27"/>
  <c r="AA233" i="27" s="1"/>
  <c r="P233" i="27"/>
  <c r="R233" i="27" s="1"/>
  <c r="P218" i="27"/>
  <c r="R218" i="27" s="1"/>
  <c r="M218" i="27"/>
  <c r="M254" i="27"/>
  <c r="AA254" i="27" s="1"/>
  <c r="P254" i="27"/>
  <c r="R254" i="27" s="1"/>
  <c r="P235" i="27"/>
  <c r="R235" i="27" s="1"/>
  <c r="M235" i="27"/>
  <c r="AA235" i="27" s="1"/>
  <c r="M309" i="27"/>
  <c r="AA309" i="27" s="1"/>
  <c r="P309" i="27"/>
  <c r="R309" i="27" s="1"/>
  <c r="M372" i="27"/>
  <c r="AA372" i="27" s="1"/>
  <c r="P372" i="27"/>
  <c r="R372" i="27" s="1"/>
  <c r="M411" i="27"/>
  <c r="AA411" i="27" s="1"/>
  <c r="P411" i="27"/>
  <c r="R411" i="27" s="1"/>
  <c r="P390" i="27"/>
  <c r="R390" i="27" s="1"/>
  <c r="M390" i="27"/>
  <c r="AA390" i="27" s="1"/>
  <c r="M365" i="27"/>
  <c r="AA365" i="27" s="1"/>
  <c r="P365" i="27"/>
  <c r="R365" i="27" s="1"/>
  <c r="M435" i="27"/>
  <c r="AA435" i="27" s="1"/>
  <c r="P435" i="27"/>
  <c r="R435" i="27" s="1"/>
  <c r="P534" i="27"/>
  <c r="R534" i="27" s="1"/>
  <c r="M534" i="27"/>
  <c r="AA534" i="27" s="1"/>
  <c r="P592" i="27"/>
  <c r="R592" i="27" s="1"/>
  <c r="M592" i="27"/>
  <c r="AA592" i="27" s="1"/>
  <c r="P463" i="27"/>
  <c r="R463" i="27" s="1"/>
  <c r="M463" i="27"/>
  <c r="AA463" i="27" s="1"/>
  <c r="M548" i="27"/>
  <c r="AA548" i="27" s="1"/>
  <c r="P548" i="27"/>
  <c r="R548" i="27" s="1"/>
  <c r="P431" i="27"/>
  <c r="R431" i="27" s="1"/>
  <c r="M431" i="27"/>
  <c r="AA431" i="27" s="1"/>
  <c r="M420" i="27"/>
  <c r="AA420" i="27" s="1"/>
  <c r="P420" i="27"/>
  <c r="R420" i="27" s="1"/>
  <c r="M432" i="27"/>
  <c r="AA432" i="27" s="1"/>
  <c r="P432" i="27"/>
  <c r="R432" i="27" s="1"/>
  <c r="P449" i="27"/>
  <c r="R449" i="27" s="1"/>
  <c r="M449" i="27"/>
  <c r="AA449" i="27" s="1"/>
  <c r="P468" i="27"/>
  <c r="R468" i="27" s="1"/>
  <c r="M468" i="27"/>
  <c r="AA468" i="27" s="1"/>
  <c r="P503" i="27"/>
  <c r="R503" i="27" s="1"/>
  <c r="M503" i="27"/>
  <c r="AA503" i="27" s="1"/>
  <c r="P521" i="27"/>
  <c r="R521" i="27" s="1"/>
  <c r="M521" i="27"/>
  <c r="AA521" i="27" s="1"/>
  <c r="P545" i="27"/>
  <c r="R545" i="27" s="1"/>
  <c r="M545" i="27"/>
  <c r="AA545" i="27" s="1"/>
  <c r="P560" i="27"/>
  <c r="R560" i="27" s="1"/>
  <c r="M560" i="27"/>
  <c r="AA560" i="27" s="1"/>
  <c r="P664" i="27"/>
  <c r="R664" i="27" s="1"/>
  <c r="M664" i="27"/>
  <c r="AA664" i="27" s="1"/>
  <c r="P707" i="27"/>
  <c r="R707" i="27" s="1"/>
  <c r="M707" i="27"/>
  <c r="AA707" i="27" s="1"/>
  <c r="P722" i="27"/>
  <c r="R722" i="27" s="1"/>
  <c r="M722" i="27"/>
  <c r="AA722" i="27" s="1"/>
  <c r="P738" i="27"/>
  <c r="R738" i="27" s="1"/>
  <c r="M738" i="27"/>
  <c r="AA738" i="27" s="1"/>
  <c r="M770" i="27"/>
  <c r="AA770" i="27" s="1"/>
  <c r="P770" i="27"/>
  <c r="R770" i="27" s="1"/>
  <c r="P797" i="27"/>
  <c r="R797" i="27" s="1"/>
  <c r="M797" i="27"/>
  <c r="AA797" i="27" s="1"/>
  <c r="M727" i="27"/>
  <c r="AA727" i="27" s="1"/>
  <c r="P727" i="27"/>
  <c r="R727" i="27" s="1"/>
  <c r="M787" i="27"/>
  <c r="AA787" i="27" s="1"/>
  <c r="P787" i="27"/>
  <c r="R787" i="27" s="1"/>
  <c r="P769" i="27"/>
  <c r="R769" i="27" s="1"/>
  <c r="M769" i="27"/>
  <c r="AA769" i="27" s="1"/>
  <c r="M732" i="27"/>
  <c r="AA732" i="27" s="1"/>
  <c r="P732" i="27"/>
  <c r="R732" i="27" s="1"/>
  <c r="P777" i="27"/>
  <c r="R777" i="27" s="1"/>
  <c r="M777" i="27"/>
  <c r="AA777" i="27" s="1"/>
  <c r="M795" i="27"/>
  <c r="AA795" i="27" s="1"/>
  <c r="P795" i="27"/>
  <c r="R795" i="27" s="1"/>
  <c r="M919" i="27"/>
  <c r="AA919" i="27" s="1"/>
  <c r="P919" i="27"/>
  <c r="R919" i="27" s="1"/>
  <c r="M936" i="27"/>
  <c r="AA936" i="27" s="1"/>
  <c r="P936" i="27"/>
  <c r="R936" i="27" s="1"/>
  <c r="M971" i="27"/>
  <c r="AA971" i="27" s="1"/>
  <c r="P971" i="27"/>
  <c r="R971" i="27" s="1"/>
  <c r="M998" i="27"/>
  <c r="AA998" i="27" s="1"/>
  <c r="P998" i="27"/>
  <c r="R998" i="27" s="1"/>
  <c r="M899" i="27"/>
  <c r="AA899" i="27" s="1"/>
  <c r="P899" i="27"/>
  <c r="R899" i="27" s="1"/>
  <c r="P967" i="27"/>
  <c r="R967" i="27" s="1"/>
  <c r="M967" i="27"/>
  <c r="AA967" i="27" s="1"/>
  <c r="M876" i="27"/>
  <c r="AA876" i="27" s="1"/>
  <c r="P876" i="27"/>
  <c r="R876" i="27" s="1"/>
  <c r="M885" i="27"/>
  <c r="AA885" i="27" s="1"/>
  <c r="P885" i="27"/>
  <c r="R885" i="27" s="1"/>
  <c r="M846" i="27"/>
  <c r="AA846" i="27" s="1"/>
  <c r="P846" i="27"/>
  <c r="R846" i="27" s="1"/>
  <c r="M889" i="27"/>
  <c r="AA889" i="27" s="1"/>
  <c r="P889" i="27"/>
  <c r="R889" i="27" s="1"/>
  <c r="M844" i="27"/>
  <c r="AA844" i="27" s="1"/>
  <c r="P844" i="27"/>
  <c r="R844" i="27" s="1"/>
  <c r="M36" i="27"/>
  <c r="P36" i="27"/>
  <c r="R36" i="27" s="1"/>
  <c r="P111" i="27"/>
  <c r="R111" i="27" s="1"/>
  <c r="M111" i="27"/>
  <c r="P89" i="27"/>
  <c r="R89" i="27" s="1"/>
  <c r="M89" i="27"/>
  <c r="P284" i="27"/>
  <c r="R284" i="27" s="1"/>
  <c r="M284" i="27"/>
  <c r="AA284" i="27" s="1"/>
  <c r="P322" i="27"/>
  <c r="R322" i="27" s="1"/>
  <c r="M322" i="27"/>
  <c r="AA322" i="27" s="1"/>
  <c r="P331" i="27"/>
  <c r="R331" i="27" s="1"/>
  <c r="M331" i="27"/>
  <c r="AA331" i="27" s="1"/>
  <c r="M632" i="27"/>
  <c r="AA632" i="27" s="1"/>
  <c r="P632" i="27"/>
  <c r="R632" i="27" s="1"/>
  <c r="P688" i="27"/>
  <c r="R688" i="27" s="1"/>
  <c r="M688" i="27"/>
  <c r="AA688" i="27" s="1"/>
  <c r="P741" i="27"/>
  <c r="R741" i="27" s="1"/>
  <c r="M741" i="27"/>
  <c r="AA741" i="27" s="1"/>
  <c r="M547" i="27"/>
  <c r="AA547" i="27" s="1"/>
  <c r="P547" i="27"/>
  <c r="R547" i="27" s="1"/>
  <c r="P563" i="27"/>
  <c r="R563" i="27" s="1"/>
  <c r="M563" i="27"/>
  <c r="AA563" i="27" s="1"/>
  <c r="P629" i="27"/>
  <c r="R629" i="27" s="1"/>
  <c r="M629" i="27"/>
  <c r="AA629" i="27" s="1"/>
  <c r="M742" i="27"/>
  <c r="AA742" i="27" s="1"/>
  <c r="P742" i="27"/>
  <c r="R742" i="27" s="1"/>
  <c r="M976" i="27"/>
  <c r="AA976" i="27" s="1"/>
  <c r="P976" i="27"/>
  <c r="R976" i="27" s="1"/>
  <c r="P620" i="27"/>
  <c r="R620" i="27" s="1"/>
  <c r="M620" i="27"/>
  <c r="AA620" i="27" s="1"/>
  <c r="P684" i="27"/>
  <c r="R684" i="27" s="1"/>
  <c r="M684" i="27"/>
  <c r="AA684" i="27" s="1"/>
  <c r="P686" i="27"/>
  <c r="R686" i="27" s="1"/>
  <c r="M686" i="27"/>
  <c r="AA686" i="27" s="1"/>
  <c r="P648" i="27"/>
  <c r="R648" i="27" s="1"/>
  <c r="M648" i="27"/>
  <c r="AA648" i="27" s="1"/>
  <c r="P746" i="27"/>
  <c r="R746" i="27" s="1"/>
  <c r="M746" i="27"/>
  <c r="AA746" i="27" s="1"/>
  <c r="P752" i="27"/>
  <c r="R752" i="27" s="1"/>
  <c r="M752" i="27"/>
  <c r="AA752" i="27" s="1"/>
  <c r="P48" i="27"/>
  <c r="R48" i="27" s="1"/>
  <c r="M48" i="27"/>
  <c r="M84" i="27"/>
  <c r="P84" i="27"/>
  <c r="R84" i="27" s="1"/>
  <c r="P96" i="27"/>
  <c r="R96" i="27" s="1"/>
  <c r="M96" i="27"/>
  <c r="P24" i="27"/>
  <c r="R24" i="27" s="1"/>
  <c r="M24" i="27"/>
  <c r="M34" i="27"/>
  <c r="P34" i="27"/>
  <c r="R34" i="27" s="1"/>
  <c r="P51" i="27"/>
  <c r="R51" i="27" s="1"/>
  <c r="M51" i="27"/>
  <c r="M13" i="27"/>
  <c r="P13" i="27"/>
  <c r="R13" i="27" s="1"/>
  <c r="P171" i="27"/>
  <c r="R171" i="27" s="1"/>
  <c r="M171" i="27"/>
  <c r="M200" i="27"/>
  <c r="P200" i="27"/>
  <c r="R200" i="27" s="1"/>
  <c r="P225" i="27"/>
  <c r="R225" i="27" s="1"/>
  <c r="M225" i="27"/>
  <c r="M162" i="27"/>
  <c r="P162" i="27"/>
  <c r="R162" i="27" s="1"/>
  <c r="M169" i="27"/>
  <c r="P169" i="27"/>
  <c r="R169" i="27" s="1"/>
  <c r="M197" i="27"/>
  <c r="P197" i="27"/>
  <c r="R197" i="27" s="1"/>
  <c r="M257" i="27"/>
  <c r="AA257" i="27" s="1"/>
  <c r="P257" i="27"/>
  <c r="R257" i="27" s="1"/>
  <c r="M186" i="27"/>
  <c r="P186" i="27"/>
  <c r="R186" i="27" s="1"/>
  <c r="M220" i="27"/>
  <c r="P220" i="27"/>
  <c r="R220" i="27" s="1"/>
  <c r="M166" i="27"/>
  <c r="P166" i="27"/>
  <c r="R166" i="27" s="1"/>
  <c r="M188" i="27"/>
  <c r="P188" i="27"/>
  <c r="R188" i="27" s="1"/>
  <c r="M222" i="27"/>
  <c r="P222" i="27"/>
  <c r="R222" i="27" s="1"/>
  <c r="M312" i="27"/>
  <c r="AA312" i="27" s="1"/>
  <c r="P312" i="27"/>
  <c r="R312" i="27" s="1"/>
  <c r="P314" i="27"/>
  <c r="R314" i="27" s="1"/>
  <c r="M314" i="27"/>
  <c r="AA314" i="27" s="1"/>
  <c r="M252" i="27"/>
  <c r="AA252" i="27" s="1"/>
  <c r="P252" i="27"/>
  <c r="R252" i="27" s="1"/>
  <c r="P307" i="27"/>
  <c r="R307" i="27" s="1"/>
  <c r="M307" i="27"/>
  <c r="AA307" i="27" s="1"/>
  <c r="M338" i="27"/>
  <c r="AA338" i="27" s="1"/>
  <c r="P338" i="27"/>
  <c r="R338" i="27" s="1"/>
  <c r="P373" i="27"/>
  <c r="R373" i="27" s="1"/>
  <c r="M373" i="27"/>
  <c r="AA373" i="27" s="1"/>
  <c r="M377" i="27"/>
  <c r="AA377" i="27" s="1"/>
  <c r="P377" i="27"/>
  <c r="R377" i="27" s="1"/>
  <c r="M487" i="27"/>
  <c r="AA487" i="27" s="1"/>
  <c r="P487" i="27"/>
  <c r="R487" i="27" s="1"/>
  <c r="P523" i="27"/>
  <c r="R523" i="27" s="1"/>
  <c r="M523" i="27"/>
  <c r="AA523" i="27" s="1"/>
  <c r="P536" i="27"/>
  <c r="R536" i="27" s="1"/>
  <c r="M536" i="27"/>
  <c r="AA536" i="27" s="1"/>
  <c r="P542" i="27"/>
  <c r="R542" i="27" s="1"/>
  <c r="M542" i="27"/>
  <c r="AA542" i="27" s="1"/>
  <c r="M447" i="27"/>
  <c r="AA447" i="27" s="1"/>
  <c r="P447" i="27"/>
  <c r="R447" i="27" s="1"/>
  <c r="P495" i="27"/>
  <c r="R495" i="27" s="1"/>
  <c r="M495" i="27"/>
  <c r="AA495" i="27" s="1"/>
  <c r="P526" i="27"/>
  <c r="R526" i="27" s="1"/>
  <c r="M526" i="27"/>
  <c r="AA526" i="27" s="1"/>
  <c r="M499" i="27"/>
  <c r="AA499" i="27" s="1"/>
  <c r="P499" i="27"/>
  <c r="R499" i="27" s="1"/>
  <c r="P423" i="27"/>
  <c r="R423" i="27" s="1"/>
  <c r="M423" i="27"/>
  <c r="AA423" i="27" s="1"/>
  <c r="P438" i="27"/>
  <c r="R438" i="27" s="1"/>
  <c r="M438" i="27"/>
  <c r="AA438" i="27" s="1"/>
  <c r="M755" i="27"/>
  <c r="AA755" i="27" s="1"/>
  <c r="P755" i="27"/>
  <c r="R755" i="27" s="1"/>
  <c r="M723" i="27"/>
  <c r="AA723" i="27" s="1"/>
  <c r="P723" i="27"/>
  <c r="R723" i="27" s="1"/>
  <c r="P772" i="27"/>
  <c r="R772" i="27" s="1"/>
  <c r="M772" i="27"/>
  <c r="AA772" i="27" s="1"/>
  <c r="P669" i="27"/>
  <c r="R669" i="27" s="1"/>
  <c r="M669" i="27"/>
  <c r="AA669" i="27" s="1"/>
  <c r="M728" i="27"/>
  <c r="AA728" i="27" s="1"/>
  <c r="P728" i="27"/>
  <c r="R728" i="27" s="1"/>
  <c r="P780" i="27"/>
  <c r="R780" i="27" s="1"/>
  <c r="M780" i="27"/>
  <c r="AA780" i="27" s="1"/>
  <c r="M895" i="27"/>
  <c r="AA895" i="27" s="1"/>
  <c r="P895" i="27"/>
  <c r="R895" i="27" s="1"/>
  <c r="P901" i="27"/>
  <c r="R901" i="27" s="1"/>
  <c r="M901" i="27"/>
  <c r="AA901" i="27" s="1"/>
  <c r="P944" i="27"/>
  <c r="R944" i="27" s="1"/>
  <c r="M944" i="27"/>
  <c r="AA944" i="27" s="1"/>
  <c r="P918" i="27"/>
  <c r="R918" i="27" s="1"/>
  <c r="M918" i="27"/>
  <c r="AA918" i="27" s="1"/>
  <c r="P997" i="27"/>
  <c r="R997" i="27" s="1"/>
  <c r="M997" i="27"/>
  <c r="AA997" i="27" s="1"/>
  <c r="M928" i="27"/>
  <c r="AA928" i="27" s="1"/>
  <c r="P928" i="27"/>
  <c r="R928" i="27" s="1"/>
  <c r="M957" i="27"/>
  <c r="AA957" i="27" s="1"/>
  <c r="P957" i="27"/>
  <c r="R957" i="27" s="1"/>
  <c r="M996" i="27"/>
  <c r="AA996" i="27" s="1"/>
  <c r="P996" i="27"/>
  <c r="R996" i="27" s="1"/>
  <c r="M7" i="27"/>
  <c r="P7" i="27"/>
  <c r="R7" i="27" s="1"/>
  <c r="P62" i="27"/>
  <c r="R62" i="27" s="1"/>
  <c r="M62" i="27"/>
  <c r="P106" i="27"/>
  <c r="R106" i="27" s="1"/>
  <c r="M106" i="27"/>
  <c r="P306" i="27"/>
  <c r="R306" i="27" s="1"/>
  <c r="M306" i="27"/>
  <c r="AA306" i="27" s="1"/>
  <c r="P369" i="27"/>
  <c r="R369" i="27" s="1"/>
  <c r="M369" i="27"/>
  <c r="AA369" i="27" s="1"/>
  <c r="P394" i="27"/>
  <c r="R394" i="27" s="1"/>
  <c r="M394" i="27"/>
  <c r="AA394" i="27" s="1"/>
  <c r="P292" i="27"/>
  <c r="R292" i="27" s="1"/>
  <c r="M292" i="27"/>
  <c r="AA292" i="27" s="1"/>
  <c r="M484" i="27"/>
  <c r="AA484" i="27" s="1"/>
  <c r="P484" i="27"/>
  <c r="R484" i="27" s="1"/>
  <c r="M617" i="27"/>
  <c r="AA617" i="27" s="1"/>
  <c r="P617" i="27"/>
  <c r="R617" i="27" s="1"/>
  <c r="P666" i="27"/>
  <c r="R666" i="27" s="1"/>
  <c r="M666" i="27"/>
  <c r="AA666" i="27" s="1"/>
  <c r="M739" i="27"/>
  <c r="AA739" i="27" s="1"/>
  <c r="P739" i="27"/>
  <c r="R739" i="27" s="1"/>
  <c r="M830" i="27"/>
  <c r="AA830" i="27" s="1"/>
  <c r="P830" i="27"/>
  <c r="R830" i="27" s="1"/>
  <c r="P898" i="27"/>
  <c r="R898" i="27" s="1"/>
  <c r="M898" i="27"/>
  <c r="AA898" i="27" s="1"/>
  <c r="P549" i="27"/>
  <c r="R549" i="27" s="1"/>
  <c r="M549" i="27"/>
  <c r="AA549" i="27" s="1"/>
  <c r="P597" i="27"/>
  <c r="R597" i="27" s="1"/>
  <c r="M597" i="27"/>
  <c r="AA597" i="27" s="1"/>
  <c r="P991" i="27"/>
  <c r="R991" i="27" s="1"/>
  <c r="M991" i="27"/>
  <c r="AA991" i="27" s="1"/>
  <c r="P974" i="27"/>
  <c r="R974" i="27" s="1"/>
  <c r="M974" i="27"/>
  <c r="AA974" i="27" s="1"/>
  <c r="M952" i="27"/>
  <c r="AA952" i="27" s="1"/>
  <c r="P952" i="27"/>
  <c r="R952" i="27" s="1"/>
  <c r="P932" i="27"/>
  <c r="R932" i="27" s="1"/>
  <c r="M932" i="27"/>
  <c r="AA932" i="27" s="1"/>
  <c r="M987" i="27"/>
  <c r="AA987" i="27" s="1"/>
  <c r="P987" i="27"/>
  <c r="R987" i="27" s="1"/>
  <c r="P978" i="27"/>
  <c r="R978" i="27" s="1"/>
  <c r="M978" i="27"/>
  <c r="AA978" i="27" s="1"/>
  <c r="M951" i="27"/>
  <c r="AA951" i="27" s="1"/>
  <c r="P951" i="27"/>
  <c r="R951" i="27" s="1"/>
  <c r="P941" i="27"/>
  <c r="R941" i="27" s="1"/>
  <c r="M941" i="27"/>
  <c r="AA941" i="27" s="1"/>
  <c r="M935" i="27"/>
  <c r="AA935" i="27" s="1"/>
  <c r="P935" i="27"/>
  <c r="R935" i="27" s="1"/>
  <c r="P926" i="27"/>
  <c r="R926" i="27" s="1"/>
  <c r="M926" i="27"/>
  <c r="AA926" i="27" s="1"/>
  <c r="P908" i="27"/>
  <c r="R908" i="27" s="1"/>
  <c r="M908" i="27"/>
  <c r="AA908" i="27" s="1"/>
  <c r="P869" i="27"/>
  <c r="R869" i="27" s="1"/>
  <c r="M869" i="27"/>
  <c r="AA869" i="27" s="1"/>
  <c r="P863" i="27"/>
  <c r="R863" i="27" s="1"/>
  <c r="M863" i="27"/>
  <c r="AA863" i="27" s="1"/>
  <c r="P852" i="27"/>
  <c r="R852" i="27" s="1"/>
  <c r="M852" i="27"/>
  <c r="AA852" i="27" s="1"/>
  <c r="M848" i="27"/>
  <c r="AA848" i="27" s="1"/>
  <c r="P848" i="27"/>
  <c r="R848" i="27" s="1"/>
  <c r="M827" i="27"/>
  <c r="AA827" i="27" s="1"/>
  <c r="P827" i="27"/>
  <c r="R827" i="27" s="1"/>
  <c r="M825" i="27"/>
  <c r="AA825" i="27" s="1"/>
  <c r="P825" i="27"/>
  <c r="R825" i="27" s="1"/>
  <c r="P818" i="27"/>
  <c r="R818" i="27" s="1"/>
  <c r="M818" i="27"/>
  <c r="AA818" i="27" s="1"/>
  <c r="P726" i="27"/>
  <c r="R726" i="27" s="1"/>
  <c r="M726" i="27"/>
  <c r="AA726" i="27" s="1"/>
  <c r="M714" i="27"/>
  <c r="AA714" i="27" s="1"/>
  <c r="P714" i="27"/>
  <c r="R714" i="27" s="1"/>
  <c r="P693" i="27"/>
  <c r="R693" i="27" s="1"/>
  <c r="M693" i="27"/>
  <c r="AA693" i="27" s="1"/>
  <c r="P663" i="27"/>
  <c r="R663" i="27" s="1"/>
  <c r="M663" i="27"/>
  <c r="AA663" i="27" s="1"/>
  <c r="P625" i="27"/>
  <c r="R625" i="27" s="1"/>
  <c r="M625" i="27"/>
  <c r="AA625" i="27" s="1"/>
  <c r="M541" i="27"/>
  <c r="AA541" i="27" s="1"/>
  <c r="P541" i="27"/>
  <c r="R541" i="27" s="1"/>
  <c r="M533" i="27"/>
  <c r="AA533" i="27" s="1"/>
  <c r="P533" i="27"/>
  <c r="R533" i="27" s="1"/>
  <c r="M912" i="27"/>
  <c r="AA912" i="27" s="1"/>
  <c r="P912" i="27"/>
  <c r="R912" i="27" s="1"/>
  <c r="P900" i="27"/>
  <c r="R900" i="27" s="1"/>
  <c r="M900" i="27"/>
  <c r="AA900" i="27" s="1"/>
  <c r="P873" i="27"/>
  <c r="R873" i="27" s="1"/>
  <c r="M873" i="27"/>
  <c r="AA873" i="27" s="1"/>
  <c r="P870" i="27"/>
  <c r="R870" i="27" s="1"/>
  <c r="M870" i="27"/>
  <c r="AA870" i="27" s="1"/>
  <c r="P765" i="27"/>
  <c r="R765" i="27" s="1"/>
  <c r="M765" i="27"/>
  <c r="AA765" i="27" s="1"/>
  <c r="M711" i="27"/>
  <c r="AA711" i="27" s="1"/>
  <c r="P711" i="27"/>
  <c r="R711" i="27" s="1"/>
  <c r="P700" i="27"/>
  <c r="R700" i="27" s="1"/>
  <c r="M700" i="27"/>
  <c r="AA700" i="27" s="1"/>
  <c r="P656" i="27"/>
  <c r="R656" i="27" s="1"/>
  <c r="M656" i="27"/>
  <c r="AA656" i="27" s="1"/>
  <c r="P642" i="27"/>
  <c r="R642" i="27" s="1"/>
  <c r="M642" i="27"/>
  <c r="AA642" i="27" s="1"/>
  <c r="P615" i="27"/>
  <c r="R615" i="27" s="1"/>
  <c r="M615" i="27"/>
  <c r="AA615" i="27" s="1"/>
  <c r="P555" i="27"/>
  <c r="R555" i="27" s="1"/>
  <c r="M555" i="27"/>
  <c r="AA555" i="27" s="1"/>
  <c r="P529" i="27"/>
  <c r="R529" i="27" s="1"/>
  <c r="M529" i="27"/>
  <c r="AA529" i="27" s="1"/>
  <c r="P513" i="27"/>
  <c r="R513" i="27" s="1"/>
  <c r="M513" i="27"/>
  <c r="AA513" i="27" s="1"/>
  <c r="M501" i="27"/>
  <c r="AA501" i="27" s="1"/>
  <c r="P501" i="27"/>
  <c r="R501" i="27" s="1"/>
  <c r="P498" i="27"/>
  <c r="R498" i="27" s="1"/>
  <c r="M498" i="27"/>
  <c r="AA498" i="27" s="1"/>
  <c r="M488" i="27"/>
  <c r="AA488" i="27" s="1"/>
  <c r="P488" i="27"/>
  <c r="R488" i="27" s="1"/>
  <c r="M469" i="27"/>
  <c r="AA469" i="27" s="1"/>
  <c r="P469" i="27"/>
  <c r="R469" i="27" s="1"/>
  <c r="M461" i="27"/>
  <c r="AA461" i="27" s="1"/>
  <c r="P461" i="27"/>
  <c r="R461" i="27" s="1"/>
  <c r="M437" i="27"/>
  <c r="AA437" i="27" s="1"/>
  <c r="P437" i="27"/>
  <c r="R437" i="27" s="1"/>
  <c r="M539" i="27"/>
  <c r="AA539" i="27" s="1"/>
  <c r="P539" i="27"/>
  <c r="R539" i="27" s="1"/>
  <c r="P510" i="27"/>
  <c r="R510" i="27" s="1"/>
  <c r="M510" i="27"/>
  <c r="AA510" i="27" s="1"/>
  <c r="M500" i="27"/>
  <c r="AA500" i="27" s="1"/>
  <c r="P500" i="27"/>
  <c r="R500" i="27" s="1"/>
  <c r="M459" i="27"/>
  <c r="AA459" i="27" s="1"/>
  <c r="P459" i="27"/>
  <c r="R459" i="27" s="1"/>
  <c r="P419" i="27"/>
  <c r="R419" i="27" s="1"/>
  <c r="M419" i="27"/>
  <c r="AA419" i="27" s="1"/>
  <c r="P407" i="27"/>
  <c r="R407" i="27" s="1"/>
  <c r="M407" i="27"/>
  <c r="AA407" i="27" s="1"/>
  <c r="P402" i="27"/>
  <c r="R402" i="27" s="1"/>
  <c r="M402" i="27"/>
  <c r="AA402" i="27" s="1"/>
  <c r="M375" i="27"/>
  <c r="AA375" i="27" s="1"/>
  <c r="P375" i="27"/>
  <c r="R375" i="27" s="1"/>
  <c r="P330" i="27"/>
  <c r="R330" i="27" s="1"/>
  <c r="M330" i="27"/>
  <c r="AA330" i="27" s="1"/>
  <c r="M251" i="27"/>
  <c r="AA251" i="27" s="1"/>
  <c r="P251" i="27"/>
  <c r="R251" i="27" s="1"/>
  <c r="P399" i="27"/>
  <c r="R399" i="27" s="1"/>
  <c r="M399" i="27"/>
  <c r="AA399" i="27" s="1"/>
  <c r="M389" i="27"/>
  <c r="AA389" i="27" s="1"/>
  <c r="P389" i="27"/>
  <c r="R389" i="27" s="1"/>
  <c r="P384" i="27"/>
  <c r="R384" i="27" s="1"/>
  <c r="M384" i="27"/>
  <c r="AA384" i="27" s="1"/>
  <c r="P351" i="27"/>
  <c r="R351" i="27" s="1"/>
  <c r="M351" i="27"/>
  <c r="AA351" i="27" s="1"/>
  <c r="P349" i="27"/>
  <c r="R349" i="27" s="1"/>
  <c r="M349" i="27"/>
  <c r="AA349" i="27" s="1"/>
  <c r="M346" i="27"/>
  <c r="AA346" i="27" s="1"/>
  <c r="P346" i="27"/>
  <c r="R346" i="27" s="1"/>
  <c r="P339" i="27"/>
  <c r="R339" i="27" s="1"/>
  <c r="M339" i="27"/>
  <c r="AA339" i="27" s="1"/>
  <c r="M320" i="27"/>
  <c r="AA320" i="27" s="1"/>
  <c r="P320" i="27"/>
  <c r="R320" i="27" s="1"/>
  <c r="P310" i="27"/>
  <c r="R310" i="27" s="1"/>
  <c r="M310" i="27"/>
  <c r="AA310" i="27" s="1"/>
  <c r="P282" i="27"/>
  <c r="R282" i="27" s="1"/>
  <c r="M282" i="27"/>
  <c r="AA282" i="27" s="1"/>
  <c r="P256" i="27"/>
  <c r="R256" i="27" s="1"/>
  <c r="M256" i="27"/>
  <c r="AA256" i="27" s="1"/>
  <c r="P238" i="27"/>
  <c r="R238" i="27" s="1"/>
  <c r="M238" i="27"/>
  <c r="AA238" i="27" s="1"/>
  <c r="M230" i="27"/>
  <c r="P230" i="27"/>
  <c r="R230" i="27" s="1"/>
  <c r="P224" i="27"/>
  <c r="R224" i="27" s="1"/>
  <c r="M224" i="27"/>
  <c r="P212" i="27"/>
  <c r="R212" i="27" s="1"/>
  <c r="M212" i="27"/>
  <c r="P205" i="27"/>
  <c r="R205" i="27" s="1"/>
  <c r="M205" i="27"/>
  <c r="M236" i="27"/>
  <c r="AA236" i="27" s="1"/>
  <c r="P236" i="27"/>
  <c r="R236" i="27" s="1"/>
  <c r="P185" i="27"/>
  <c r="R185" i="27" s="1"/>
  <c r="M185" i="27"/>
  <c r="P136" i="27"/>
  <c r="R136" i="27" s="1"/>
  <c r="M136" i="27"/>
  <c r="P134" i="27"/>
  <c r="R134" i="27" s="1"/>
  <c r="M134" i="27"/>
  <c r="P127" i="27"/>
  <c r="R127" i="27" s="1"/>
  <c r="M127" i="27"/>
  <c r="P85" i="27"/>
  <c r="R85" i="27" s="1"/>
  <c r="M85" i="27"/>
  <c r="M64" i="27"/>
  <c r="P64" i="27"/>
  <c r="R64" i="27" s="1"/>
  <c r="M57" i="27"/>
  <c r="P57" i="27"/>
  <c r="R57" i="27" s="1"/>
  <c r="P40" i="27"/>
  <c r="R40" i="27" s="1"/>
  <c r="M40" i="27"/>
  <c r="M72" i="27"/>
  <c r="P72" i="27"/>
  <c r="R72" i="27" s="1"/>
  <c r="P66" i="27"/>
  <c r="R66" i="27" s="1"/>
  <c r="M66" i="27"/>
  <c r="M60" i="27"/>
  <c r="P60" i="27"/>
  <c r="R60" i="27" s="1"/>
  <c r="M14" i="27"/>
  <c r="P14" i="27"/>
  <c r="R14" i="27" s="1"/>
  <c r="M4" i="27"/>
  <c r="P4" i="27"/>
  <c r="P30" i="27"/>
  <c r="R30" i="27" s="1"/>
  <c r="M30" i="27"/>
  <c r="M48" i="6"/>
  <c r="R48" i="6"/>
  <c r="M84" i="6"/>
  <c r="R84" i="6"/>
  <c r="M86" i="6"/>
  <c r="R86" i="6"/>
  <c r="M102" i="6"/>
  <c r="R102" i="6"/>
  <c r="M111" i="6"/>
  <c r="R111" i="6"/>
  <c r="M130" i="6"/>
  <c r="R130" i="6"/>
  <c r="M148" i="6"/>
  <c r="R148" i="6"/>
  <c r="M156" i="6"/>
  <c r="R156" i="6"/>
  <c r="M159" i="6"/>
  <c r="R159" i="6"/>
  <c r="M190" i="6"/>
  <c r="R190" i="6"/>
  <c r="M195" i="6"/>
  <c r="R195" i="6"/>
  <c r="M217" i="6"/>
  <c r="R217" i="6"/>
  <c r="M226" i="6"/>
  <c r="R226" i="6"/>
  <c r="M246" i="6"/>
  <c r="AD246" i="6" s="1"/>
  <c r="R246" i="6"/>
  <c r="R251" i="6"/>
  <c r="M251" i="6"/>
  <c r="AD251" i="6" s="1"/>
  <c r="M262" i="6"/>
  <c r="AD262" i="6" s="1"/>
  <c r="R262" i="6"/>
  <c r="R300" i="6"/>
  <c r="M300" i="6"/>
  <c r="AD300" i="6" s="1"/>
  <c r="M302" i="6"/>
  <c r="AD302" i="6" s="1"/>
  <c r="R302" i="6"/>
  <c r="M330" i="6"/>
  <c r="AD330" i="6" s="1"/>
  <c r="R330" i="6"/>
  <c r="R336" i="6"/>
  <c r="M336" i="6"/>
  <c r="AD336" i="6" s="1"/>
  <c r="M367" i="6"/>
  <c r="AD367" i="6" s="1"/>
  <c r="R367" i="6"/>
  <c r="M380" i="6"/>
  <c r="AD380" i="6" s="1"/>
  <c r="R380" i="6"/>
  <c r="M387" i="6"/>
  <c r="AD387" i="6" s="1"/>
  <c r="R387" i="6"/>
  <c r="M442" i="6"/>
  <c r="AD442" i="6" s="1"/>
  <c r="R442" i="6"/>
  <c r="M444" i="6"/>
  <c r="AD444" i="6" s="1"/>
  <c r="R444" i="6"/>
  <c r="M447" i="6"/>
  <c r="AD447" i="6" s="1"/>
  <c r="R447" i="6"/>
  <c r="R470" i="6"/>
  <c r="M470" i="6"/>
  <c r="AD470" i="6" s="1"/>
  <c r="M483" i="6"/>
  <c r="AD483" i="6" s="1"/>
  <c r="R483" i="6"/>
  <c r="M487" i="6"/>
  <c r="AD487" i="6" s="1"/>
  <c r="R487" i="6"/>
  <c r="M495" i="6"/>
  <c r="AD495" i="6" s="1"/>
  <c r="R495" i="6"/>
  <c r="M511" i="6"/>
  <c r="AD511" i="6" s="1"/>
  <c r="R511" i="6"/>
  <c r="M563" i="6"/>
  <c r="AD563" i="6" s="1"/>
  <c r="R563" i="6"/>
  <c r="M573" i="6"/>
  <c r="AD573" i="6" s="1"/>
  <c r="R573" i="6"/>
  <c r="M583" i="6"/>
  <c r="AD583" i="6" s="1"/>
  <c r="R583" i="6"/>
  <c r="M592" i="6"/>
  <c r="AD592" i="6" s="1"/>
  <c r="R592" i="6"/>
  <c r="R623" i="6"/>
  <c r="M623" i="6"/>
  <c r="AD623" i="6" s="1"/>
  <c r="M631" i="6"/>
  <c r="AD631" i="6" s="1"/>
  <c r="R631" i="6"/>
  <c r="M650" i="6"/>
  <c r="AD650" i="6" s="1"/>
  <c r="R650" i="6"/>
  <c r="M691" i="6"/>
  <c r="AD691" i="6" s="1"/>
  <c r="R691" i="6"/>
  <c r="M702" i="6"/>
  <c r="AD702" i="6" s="1"/>
  <c r="R702" i="6"/>
  <c r="R705" i="6"/>
  <c r="M705" i="6"/>
  <c r="AD705" i="6" s="1"/>
  <c r="M714" i="6"/>
  <c r="AD714" i="6" s="1"/>
  <c r="R714" i="6"/>
  <c r="R720" i="6"/>
  <c r="M720" i="6"/>
  <c r="AD720" i="6" s="1"/>
  <c r="M746" i="6"/>
  <c r="AD746" i="6" s="1"/>
  <c r="R746" i="6"/>
  <c r="M752" i="6"/>
  <c r="AD752" i="6" s="1"/>
  <c r="R752" i="6"/>
  <c r="M766" i="6"/>
  <c r="AD766" i="6" s="1"/>
  <c r="R766" i="6"/>
  <c r="M779" i="6"/>
  <c r="AD779" i="6" s="1"/>
  <c r="R779" i="6"/>
  <c r="M783" i="6"/>
  <c r="AD783" i="6" s="1"/>
  <c r="R783" i="6"/>
  <c r="M821" i="6"/>
  <c r="AD821" i="6" s="1"/>
  <c r="R821" i="6"/>
  <c r="M832" i="6"/>
  <c r="AD832" i="6" s="1"/>
  <c r="R832" i="6"/>
  <c r="M845" i="6"/>
  <c r="AD845" i="6" s="1"/>
  <c r="R845" i="6"/>
  <c r="M849" i="6"/>
  <c r="AD849" i="6" s="1"/>
  <c r="R849" i="6"/>
  <c r="M867" i="6"/>
  <c r="AD867" i="6" s="1"/>
  <c r="R867" i="6"/>
  <c r="M874" i="6"/>
  <c r="AD874" i="6" s="1"/>
  <c r="R874" i="6"/>
  <c r="M224" i="6"/>
  <c r="R224" i="6"/>
  <c r="M289" i="6"/>
  <c r="AD289" i="6" s="1"/>
  <c r="R289" i="6"/>
  <c r="M575" i="6"/>
  <c r="AD575" i="6" s="1"/>
  <c r="R575" i="6"/>
  <c r="M51" i="6"/>
  <c r="R51" i="6"/>
  <c r="R52" i="6"/>
  <c r="M52" i="6"/>
  <c r="R58" i="6"/>
  <c r="M58" i="6"/>
  <c r="R91" i="6"/>
  <c r="M91" i="6"/>
  <c r="M90" i="6"/>
  <c r="R90" i="6"/>
  <c r="R70" i="6"/>
  <c r="M70" i="6"/>
  <c r="R89" i="6"/>
  <c r="M89" i="6"/>
  <c r="M104" i="6"/>
  <c r="R104" i="6"/>
  <c r="M107" i="6"/>
  <c r="R107" i="6"/>
  <c r="M101" i="6"/>
  <c r="R101" i="6"/>
  <c r="M141" i="6"/>
  <c r="R141" i="6"/>
  <c r="M186" i="6"/>
  <c r="R186" i="6"/>
  <c r="M184" i="6"/>
  <c r="R184" i="6"/>
  <c r="R174" i="6"/>
  <c r="M174" i="6"/>
  <c r="M183" i="6"/>
  <c r="R183" i="6"/>
  <c r="R215" i="6"/>
  <c r="M215" i="6"/>
  <c r="R178" i="6"/>
  <c r="M178" i="6"/>
  <c r="R194" i="6"/>
  <c r="M194" i="6"/>
  <c r="M218" i="6"/>
  <c r="R218" i="6"/>
  <c r="M214" i="6"/>
  <c r="R214" i="6"/>
  <c r="M237" i="6"/>
  <c r="AD237" i="6" s="1"/>
  <c r="R237" i="6"/>
  <c r="R243" i="6"/>
  <c r="M243" i="6"/>
  <c r="AD243" i="6" s="1"/>
  <c r="R241" i="6"/>
  <c r="M241" i="6"/>
  <c r="AD241" i="6" s="1"/>
  <c r="M256" i="6"/>
  <c r="AD256" i="6" s="1"/>
  <c r="R256" i="6"/>
  <c r="M232" i="6"/>
  <c r="R232" i="6"/>
  <c r="R253" i="6"/>
  <c r="M253" i="6"/>
  <c r="AD253" i="6" s="1"/>
  <c r="M273" i="6"/>
  <c r="AD273" i="6" s="1"/>
  <c r="R273" i="6"/>
  <c r="R238" i="6"/>
  <c r="M238" i="6"/>
  <c r="AD238" i="6" s="1"/>
  <c r="R290" i="6"/>
  <c r="M290" i="6"/>
  <c r="AD290" i="6" s="1"/>
  <c r="M288" i="6"/>
  <c r="AD288" i="6" s="1"/>
  <c r="R288" i="6"/>
  <c r="R282" i="6"/>
  <c r="M282" i="6"/>
  <c r="AD282" i="6" s="1"/>
  <c r="R297" i="6"/>
  <c r="M297" i="6"/>
  <c r="AD297" i="6" s="1"/>
  <c r="R327" i="6"/>
  <c r="M327" i="6"/>
  <c r="AD327" i="6" s="1"/>
  <c r="M339" i="6"/>
  <c r="AD339" i="6" s="1"/>
  <c r="R339" i="6"/>
  <c r="M430" i="6"/>
  <c r="AD430" i="6" s="1"/>
  <c r="R430" i="6"/>
  <c r="R348" i="6"/>
  <c r="M348" i="6"/>
  <c r="AD348" i="6" s="1"/>
  <c r="M446" i="6"/>
  <c r="AD446" i="6" s="1"/>
  <c r="R446" i="6"/>
  <c r="M465" i="6"/>
  <c r="AD465" i="6" s="1"/>
  <c r="R465" i="6"/>
  <c r="R427" i="6"/>
  <c r="M427" i="6"/>
  <c r="AD427" i="6" s="1"/>
  <c r="R396" i="6"/>
  <c r="M396" i="6"/>
  <c r="AD396" i="6" s="1"/>
  <c r="M454" i="6"/>
  <c r="AD454" i="6" s="1"/>
  <c r="R454" i="6"/>
  <c r="R473" i="6"/>
  <c r="M473" i="6"/>
  <c r="AD473" i="6" s="1"/>
  <c r="R506" i="6"/>
  <c r="M506" i="6"/>
  <c r="AD506" i="6" s="1"/>
  <c r="R516" i="6"/>
  <c r="M516" i="6"/>
  <c r="AD516" i="6" s="1"/>
  <c r="M562" i="6"/>
  <c r="AD562" i="6" s="1"/>
  <c r="R562" i="6"/>
  <c r="R588" i="6"/>
  <c r="M588" i="6"/>
  <c r="AD588" i="6" s="1"/>
  <c r="R620" i="6"/>
  <c r="M620" i="6"/>
  <c r="AD620" i="6" s="1"/>
  <c r="R493" i="6"/>
  <c r="M493" i="6"/>
  <c r="AD493" i="6" s="1"/>
  <c r="R505" i="6"/>
  <c r="M505" i="6"/>
  <c r="AD505" i="6" s="1"/>
  <c r="M489" i="6"/>
  <c r="AD489" i="6" s="1"/>
  <c r="R489" i="6"/>
  <c r="M569" i="6"/>
  <c r="AD569" i="6" s="1"/>
  <c r="R569" i="6"/>
  <c r="M570" i="6"/>
  <c r="AD570" i="6" s="1"/>
  <c r="R570" i="6"/>
  <c r="R552" i="6"/>
  <c r="M552" i="6"/>
  <c r="AD552" i="6" s="1"/>
  <c r="M564" i="6"/>
  <c r="AD564" i="6" s="1"/>
  <c r="R564" i="6"/>
  <c r="R585" i="6"/>
  <c r="M585" i="6"/>
  <c r="AD585" i="6" s="1"/>
  <c r="R576" i="6"/>
  <c r="M576" i="6"/>
  <c r="AD576" i="6" s="1"/>
  <c r="R601" i="6"/>
  <c r="M601" i="6"/>
  <c r="AD601" i="6" s="1"/>
  <c r="R617" i="6"/>
  <c r="M617" i="6"/>
  <c r="AD617" i="6" s="1"/>
  <c r="R685" i="6"/>
  <c r="M685" i="6"/>
  <c r="AD685" i="6" s="1"/>
  <c r="R701" i="6"/>
  <c r="M701" i="6"/>
  <c r="AD701" i="6" s="1"/>
  <c r="M717" i="6"/>
  <c r="AD717" i="6" s="1"/>
  <c r="R717" i="6"/>
  <c r="M749" i="6"/>
  <c r="AD749" i="6" s="1"/>
  <c r="R749" i="6"/>
  <c r="R765" i="6"/>
  <c r="M765" i="6"/>
  <c r="AD765" i="6" s="1"/>
  <c r="R781" i="6"/>
  <c r="M781" i="6"/>
  <c r="AD781" i="6" s="1"/>
  <c r="R797" i="6"/>
  <c r="M797" i="6"/>
  <c r="AD797" i="6" s="1"/>
  <c r="R602" i="6"/>
  <c r="M602" i="6"/>
  <c r="AD602" i="6" s="1"/>
  <c r="R651" i="6"/>
  <c r="M651" i="6"/>
  <c r="AD651" i="6" s="1"/>
  <c r="R674" i="6"/>
  <c r="M674" i="6"/>
  <c r="AD674" i="6" s="1"/>
  <c r="R738" i="6"/>
  <c r="M738" i="6"/>
  <c r="AD738" i="6" s="1"/>
  <c r="R628" i="6"/>
  <c r="M628" i="6"/>
  <c r="AD628" i="6" s="1"/>
  <c r="R677" i="6"/>
  <c r="M677" i="6"/>
  <c r="AD677" i="6" s="1"/>
  <c r="M693" i="6"/>
  <c r="AD693" i="6" s="1"/>
  <c r="R693" i="6"/>
  <c r="M649" i="6"/>
  <c r="AD649" i="6" s="1"/>
  <c r="R649" i="6"/>
  <c r="M619" i="6"/>
  <c r="AD619" i="6" s="1"/>
  <c r="R619" i="6"/>
  <c r="R680" i="6"/>
  <c r="M680" i="6"/>
  <c r="AD680" i="6" s="1"/>
  <c r="M645" i="6"/>
  <c r="AD645" i="6" s="1"/>
  <c r="R645" i="6"/>
  <c r="M725" i="6"/>
  <c r="AD725" i="6" s="1"/>
  <c r="R725" i="6"/>
  <c r="M773" i="6"/>
  <c r="AD773" i="6" s="1"/>
  <c r="R773" i="6"/>
  <c r="M777" i="6"/>
  <c r="AD777" i="6" s="1"/>
  <c r="R777" i="6"/>
  <c r="R712" i="6"/>
  <c r="M712" i="6"/>
  <c r="AD712" i="6" s="1"/>
  <c r="M741" i="6"/>
  <c r="AD741" i="6" s="1"/>
  <c r="R741" i="6"/>
  <c r="M757" i="6"/>
  <c r="AD757" i="6" s="1"/>
  <c r="R757" i="6"/>
  <c r="R761" i="6"/>
  <c r="M761" i="6"/>
  <c r="AD761" i="6" s="1"/>
  <c r="M791" i="6"/>
  <c r="AD791" i="6" s="1"/>
  <c r="R791" i="6"/>
  <c r="M744" i="6"/>
  <c r="AD744" i="6" s="1"/>
  <c r="R744" i="6"/>
  <c r="M760" i="6"/>
  <c r="AD760" i="6" s="1"/>
  <c r="R760" i="6"/>
  <c r="R742" i="6"/>
  <c r="M742" i="6"/>
  <c r="AD742" i="6" s="1"/>
  <c r="M769" i="6"/>
  <c r="AD769" i="6" s="1"/>
  <c r="R769" i="6"/>
  <c r="M996" i="6"/>
  <c r="AD996" i="6" s="1"/>
  <c r="R996" i="6"/>
  <c r="R793" i="6"/>
  <c r="M793" i="6"/>
  <c r="AD793" i="6" s="1"/>
  <c r="M840" i="6"/>
  <c r="AD840" i="6" s="1"/>
  <c r="R840" i="6"/>
  <c r="R864" i="6"/>
  <c r="M864" i="6"/>
  <c r="AD864" i="6" s="1"/>
  <c r="R844" i="6"/>
  <c r="M844" i="6"/>
  <c r="AD844" i="6" s="1"/>
  <c r="R13" i="6"/>
  <c r="M13" i="6"/>
  <c r="R37" i="6"/>
  <c r="M37" i="6"/>
  <c r="M44" i="6"/>
  <c r="R44" i="6"/>
  <c r="R47" i="6"/>
  <c r="M47" i="6"/>
  <c r="M65" i="6"/>
  <c r="R65" i="6"/>
  <c r="M67" i="6"/>
  <c r="R67" i="6"/>
  <c r="M97" i="6"/>
  <c r="R97" i="6"/>
  <c r="M105" i="6"/>
  <c r="R105" i="6"/>
  <c r="M117" i="6"/>
  <c r="R117" i="6"/>
  <c r="M124" i="6"/>
  <c r="R124" i="6"/>
  <c r="M145" i="6"/>
  <c r="R145" i="6"/>
  <c r="M147" i="6"/>
  <c r="R147" i="6"/>
  <c r="M151" i="6"/>
  <c r="R151" i="6"/>
  <c r="M165" i="6"/>
  <c r="R165" i="6"/>
  <c r="R173" i="6"/>
  <c r="M173" i="6"/>
  <c r="M177" i="6"/>
  <c r="R177" i="6"/>
  <c r="M187" i="6"/>
  <c r="R187" i="6"/>
  <c r="M197" i="6"/>
  <c r="R197" i="6"/>
  <c r="M205" i="6"/>
  <c r="R205" i="6"/>
  <c r="M225" i="6"/>
  <c r="R225" i="6"/>
  <c r="M248" i="6"/>
  <c r="AD248" i="6" s="1"/>
  <c r="R248" i="6"/>
  <c r="M258" i="6"/>
  <c r="AD258" i="6" s="1"/>
  <c r="R258" i="6"/>
  <c r="M278" i="6"/>
  <c r="AD278" i="6" s="1"/>
  <c r="R278" i="6"/>
  <c r="M312" i="6"/>
  <c r="AD312" i="6" s="1"/>
  <c r="R312" i="6"/>
  <c r="M316" i="6"/>
  <c r="AD316" i="6" s="1"/>
  <c r="R316" i="6"/>
  <c r="M318" i="6"/>
  <c r="AD318" i="6" s="1"/>
  <c r="R318" i="6"/>
  <c r="M320" i="6"/>
  <c r="AD320" i="6" s="1"/>
  <c r="R320" i="6"/>
  <c r="M334" i="6"/>
  <c r="AD334" i="6" s="1"/>
  <c r="R334" i="6"/>
  <c r="M346" i="6"/>
  <c r="AD346" i="6" s="1"/>
  <c r="R346" i="6"/>
  <c r="M352" i="6"/>
  <c r="AD352" i="6" s="1"/>
  <c r="R352" i="6"/>
  <c r="R356" i="6"/>
  <c r="M356" i="6"/>
  <c r="AD356" i="6" s="1"/>
  <c r="M358" i="6"/>
  <c r="AD358" i="6" s="1"/>
  <c r="R358" i="6"/>
  <c r="M365" i="6"/>
  <c r="AD365" i="6" s="1"/>
  <c r="R365" i="6"/>
  <c r="R374" i="6"/>
  <c r="M374" i="6"/>
  <c r="AD374" i="6" s="1"/>
  <c r="M383" i="6"/>
  <c r="AD383" i="6" s="1"/>
  <c r="R383" i="6"/>
  <c r="R385" i="6"/>
  <c r="M385" i="6"/>
  <c r="AD385" i="6" s="1"/>
  <c r="M391" i="6"/>
  <c r="AD391" i="6" s="1"/>
  <c r="R391" i="6"/>
  <c r="R414" i="6"/>
  <c r="M414" i="6"/>
  <c r="AD414" i="6" s="1"/>
  <c r="M419" i="6"/>
  <c r="AD419" i="6" s="1"/>
  <c r="R419" i="6"/>
  <c r="M455" i="6"/>
  <c r="AD455" i="6" s="1"/>
  <c r="R455" i="6"/>
  <c r="M476" i="6"/>
  <c r="AD476" i="6" s="1"/>
  <c r="R476" i="6"/>
  <c r="M479" i="6"/>
  <c r="AD479" i="6" s="1"/>
  <c r="R479" i="6"/>
  <c r="R492" i="6"/>
  <c r="M492" i="6"/>
  <c r="AD492" i="6" s="1"/>
  <c r="M499" i="6"/>
  <c r="AD499" i="6" s="1"/>
  <c r="R499" i="6"/>
  <c r="M508" i="6"/>
  <c r="AD508" i="6" s="1"/>
  <c r="R508" i="6"/>
  <c r="M519" i="6"/>
  <c r="AD519" i="6" s="1"/>
  <c r="R519" i="6"/>
  <c r="M541" i="6"/>
  <c r="AD541" i="6" s="1"/>
  <c r="R541" i="6"/>
  <c r="R554" i="6"/>
  <c r="M554" i="6"/>
  <c r="AD554" i="6" s="1"/>
  <c r="R558" i="6"/>
  <c r="M558" i="6"/>
  <c r="AD558" i="6" s="1"/>
  <c r="M581" i="6"/>
  <c r="AD581" i="6" s="1"/>
  <c r="R581" i="6"/>
  <c r="R589" i="6"/>
  <c r="M589" i="6"/>
  <c r="AD589" i="6" s="1"/>
  <c r="M597" i="6"/>
  <c r="AD597" i="6" s="1"/>
  <c r="R597" i="6"/>
  <c r="R610" i="6"/>
  <c r="M610" i="6"/>
  <c r="AD610" i="6" s="1"/>
  <c r="M615" i="6"/>
  <c r="AD615" i="6" s="1"/>
  <c r="R615" i="6"/>
  <c r="M627" i="6"/>
  <c r="AD627" i="6" s="1"/>
  <c r="R627" i="6"/>
  <c r="M639" i="6"/>
  <c r="AD639" i="6" s="1"/>
  <c r="R639" i="6"/>
  <c r="M641" i="6"/>
  <c r="AD641" i="6" s="1"/>
  <c r="R641" i="6"/>
  <c r="M656" i="6"/>
  <c r="AD656" i="6" s="1"/>
  <c r="R656" i="6"/>
  <c r="M659" i="6"/>
  <c r="AD659" i="6" s="1"/>
  <c r="R659" i="6"/>
  <c r="R667" i="6"/>
  <c r="M667" i="6"/>
  <c r="AD667" i="6" s="1"/>
  <c r="M675" i="6"/>
  <c r="AD675" i="6" s="1"/>
  <c r="R675" i="6"/>
  <c r="M687" i="6"/>
  <c r="AD687" i="6" s="1"/>
  <c r="R687" i="6"/>
  <c r="M698" i="6"/>
  <c r="AD698" i="6" s="1"/>
  <c r="R698" i="6"/>
  <c r="M716" i="6"/>
  <c r="AD716" i="6" s="1"/>
  <c r="R716" i="6"/>
  <c r="M718" i="6"/>
  <c r="AD718" i="6" s="1"/>
  <c r="R718" i="6"/>
  <c r="M723" i="6"/>
  <c r="AD723" i="6" s="1"/>
  <c r="R723" i="6"/>
  <c r="R755" i="6"/>
  <c r="M755" i="6"/>
  <c r="AD755" i="6" s="1"/>
  <c r="R771" i="6"/>
  <c r="M771" i="6"/>
  <c r="AD771" i="6" s="1"/>
  <c r="M785" i="6"/>
  <c r="AD785" i="6" s="1"/>
  <c r="R785" i="6"/>
  <c r="M796" i="6"/>
  <c r="AD796" i="6" s="1"/>
  <c r="R796" i="6"/>
  <c r="M798" i="6"/>
  <c r="AD798" i="6" s="1"/>
  <c r="R798" i="6"/>
  <c r="M801" i="6"/>
  <c r="AD801" i="6" s="1"/>
  <c r="R801" i="6"/>
  <c r="M803" i="6"/>
  <c r="AD803" i="6" s="1"/>
  <c r="R803" i="6"/>
  <c r="M805" i="6"/>
  <c r="AD805" i="6" s="1"/>
  <c r="R805" i="6"/>
  <c r="M807" i="6"/>
  <c r="AD807" i="6" s="1"/>
  <c r="R807" i="6"/>
  <c r="M809" i="6"/>
  <c r="AD809" i="6" s="1"/>
  <c r="R809" i="6"/>
  <c r="M811" i="6"/>
  <c r="AD811" i="6" s="1"/>
  <c r="R811" i="6"/>
  <c r="M813" i="6"/>
  <c r="AD813" i="6" s="1"/>
  <c r="R813" i="6"/>
  <c r="R815" i="6"/>
  <c r="M815" i="6"/>
  <c r="AD815" i="6" s="1"/>
  <c r="M817" i="6"/>
  <c r="AD817" i="6" s="1"/>
  <c r="R817" i="6"/>
  <c r="M819" i="6"/>
  <c r="AD819" i="6" s="1"/>
  <c r="R819" i="6"/>
  <c r="M820" i="6"/>
  <c r="AD820" i="6" s="1"/>
  <c r="R820" i="6"/>
  <c r="M826" i="6"/>
  <c r="AD826" i="6" s="1"/>
  <c r="R826" i="6"/>
  <c r="M830" i="6"/>
  <c r="AD830" i="6" s="1"/>
  <c r="R830" i="6"/>
  <c r="R836" i="6"/>
  <c r="M836" i="6"/>
  <c r="AD836" i="6" s="1"/>
  <c r="M842" i="6"/>
  <c r="AD842" i="6" s="1"/>
  <c r="R842" i="6"/>
  <c r="M854" i="6"/>
  <c r="AD854" i="6" s="1"/>
  <c r="R854" i="6"/>
  <c r="M861" i="6"/>
  <c r="AD861" i="6" s="1"/>
  <c r="R861" i="6"/>
  <c r="M869" i="6"/>
  <c r="AD869" i="6" s="1"/>
  <c r="R869" i="6"/>
  <c r="M877" i="6"/>
  <c r="AD877" i="6" s="1"/>
  <c r="R877" i="6"/>
  <c r="M880" i="6"/>
  <c r="AD880" i="6" s="1"/>
  <c r="R880" i="6"/>
  <c r="M885" i="6"/>
  <c r="AD885" i="6" s="1"/>
  <c r="R885" i="6"/>
  <c r="M888" i="6"/>
  <c r="AD888" i="6" s="1"/>
  <c r="R888" i="6"/>
  <c r="M893" i="6"/>
  <c r="AD893" i="6" s="1"/>
  <c r="R893" i="6"/>
  <c r="M896" i="6"/>
  <c r="AD896" i="6" s="1"/>
  <c r="R896" i="6"/>
  <c r="M901" i="6"/>
  <c r="AD901" i="6" s="1"/>
  <c r="R901" i="6"/>
  <c r="M904" i="6"/>
  <c r="AD904" i="6" s="1"/>
  <c r="R904" i="6"/>
  <c r="M909" i="6"/>
  <c r="AD909" i="6" s="1"/>
  <c r="R909" i="6"/>
  <c r="M912" i="6"/>
  <c r="AD912" i="6" s="1"/>
  <c r="R912" i="6"/>
  <c r="M917" i="6"/>
  <c r="AD917" i="6" s="1"/>
  <c r="R917" i="6"/>
  <c r="M920" i="6"/>
  <c r="AD920" i="6" s="1"/>
  <c r="R920" i="6"/>
  <c r="M925" i="6"/>
  <c r="AD925" i="6" s="1"/>
  <c r="R925" i="6"/>
  <c r="M928" i="6"/>
  <c r="AD928" i="6" s="1"/>
  <c r="R928" i="6"/>
  <c r="M933" i="6"/>
  <c r="AD933" i="6" s="1"/>
  <c r="R933" i="6"/>
  <c r="M936" i="6"/>
  <c r="AD936" i="6" s="1"/>
  <c r="R936" i="6"/>
  <c r="M941" i="6"/>
  <c r="AD941" i="6" s="1"/>
  <c r="R941" i="6"/>
  <c r="M944" i="6"/>
  <c r="AD944" i="6" s="1"/>
  <c r="R944" i="6"/>
  <c r="M949" i="6"/>
  <c r="AD949" i="6" s="1"/>
  <c r="R949" i="6"/>
  <c r="M952" i="6"/>
  <c r="AD952" i="6" s="1"/>
  <c r="R952" i="6"/>
  <c r="M957" i="6"/>
  <c r="AD957" i="6" s="1"/>
  <c r="R957" i="6"/>
  <c r="M960" i="6"/>
  <c r="AD960" i="6" s="1"/>
  <c r="R960" i="6"/>
  <c r="M965" i="6"/>
  <c r="AD965" i="6" s="1"/>
  <c r="R965" i="6"/>
  <c r="M968" i="6"/>
  <c r="AD968" i="6" s="1"/>
  <c r="R968" i="6"/>
  <c r="M973" i="6"/>
  <c r="AD973" i="6" s="1"/>
  <c r="R973" i="6"/>
  <c r="M976" i="6"/>
  <c r="AD976" i="6" s="1"/>
  <c r="R976" i="6"/>
  <c r="M983" i="6"/>
  <c r="AD983" i="6" s="1"/>
  <c r="R983" i="6"/>
  <c r="M986" i="6"/>
  <c r="AD986" i="6" s="1"/>
  <c r="R986" i="6"/>
  <c r="M991" i="6"/>
  <c r="AD991" i="6" s="1"/>
  <c r="R991" i="6"/>
  <c r="P102" i="27"/>
  <c r="R102" i="27" s="1"/>
  <c r="U102" i="27" s="1"/>
  <c r="M102" i="27"/>
  <c r="P93" i="27"/>
  <c r="R93" i="27" s="1"/>
  <c r="M93" i="27"/>
  <c r="P109" i="27"/>
  <c r="R109" i="27" s="1"/>
  <c r="M109" i="27"/>
  <c r="P126" i="27"/>
  <c r="R126" i="27" s="1"/>
  <c r="M126" i="27"/>
  <c r="P143" i="27"/>
  <c r="R143" i="27" s="1"/>
  <c r="M143" i="27"/>
  <c r="P285" i="27"/>
  <c r="R285" i="27" s="1"/>
  <c r="M285" i="27"/>
  <c r="AA285" i="27" s="1"/>
  <c r="P291" i="27"/>
  <c r="R291" i="27" s="1"/>
  <c r="M291" i="27"/>
  <c r="AA291" i="27" s="1"/>
  <c r="P567" i="27"/>
  <c r="R567" i="27" s="1"/>
  <c r="M567" i="27"/>
  <c r="AA567" i="27" s="1"/>
  <c r="P570" i="27"/>
  <c r="R570" i="27" s="1"/>
  <c r="M570" i="27"/>
  <c r="AA570" i="27" s="1"/>
  <c r="P108" i="27"/>
  <c r="R108" i="27" s="1"/>
  <c r="M108" i="27"/>
  <c r="P137" i="27"/>
  <c r="R137" i="27" s="1"/>
  <c r="M137" i="27"/>
  <c r="P153" i="27"/>
  <c r="R153" i="27" s="1"/>
  <c r="M153" i="27"/>
  <c r="P139" i="27"/>
  <c r="R139" i="27" s="1"/>
  <c r="M139" i="27"/>
  <c r="P279" i="27"/>
  <c r="R279" i="27" s="1"/>
  <c r="M279" i="27"/>
  <c r="AA279" i="27" s="1"/>
  <c r="P265" i="27"/>
  <c r="R265" i="27" s="1"/>
  <c r="M265" i="27"/>
  <c r="AA265" i="27" s="1"/>
  <c r="P281" i="27"/>
  <c r="R281" i="27" s="1"/>
  <c r="M281" i="27"/>
  <c r="AA281" i="27" s="1"/>
  <c r="P571" i="27"/>
  <c r="R571" i="27" s="1"/>
  <c r="M571" i="27"/>
  <c r="AA571" i="27" s="1"/>
  <c r="P607" i="27"/>
  <c r="R607" i="27" s="1"/>
  <c r="M607" i="27"/>
  <c r="AA607" i="27" s="1"/>
  <c r="P624" i="27"/>
  <c r="R624" i="27" s="1"/>
  <c r="M624" i="27"/>
  <c r="AA624" i="27" s="1"/>
  <c r="P660" i="27"/>
  <c r="R660" i="27" s="1"/>
  <c r="M660" i="27"/>
  <c r="AA660" i="27" s="1"/>
  <c r="P744" i="27"/>
  <c r="R744" i="27" s="1"/>
  <c r="M744" i="27"/>
  <c r="AA744" i="27" s="1"/>
  <c r="P46" i="27"/>
  <c r="R46" i="27" s="1"/>
  <c r="M46" i="27"/>
  <c r="M39" i="27"/>
  <c r="P39" i="27"/>
  <c r="R39" i="27" s="1"/>
  <c r="P115" i="27"/>
  <c r="R115" i="27" s="1"/>
  <c r="M115" i="27"/>
  <c r="P160" i="27"/>
  <c r="R160" i="27" s="1"/>
  <c r="M160" i="27"/>
  <c r="M58" i="27"/>
  <c r="P58" i="27"/>
  <c r="R58" i="27" s="1"/>
  <c r="P71" i="27"/>
  <c r="R71" i="27" s="1"/>
  <c r="M71" i="27"/>
  <c r="P140" i="27"/>
  <c r="R140" i="27" s="1"/>
  <c r="M140" i="27"/>
  <c r="P20" i="27"/>
  <c r="R20" i="27" s="1"/>
  <c r="M20" i="27"/>
  <c r="P97" i="27"/>
  <c r="R97" i="27" s="1"/>
  <c r="M97" i="27"/>
  <c r="M28" i="27"/>
  <c r="P28" i="27"/>
  <c r="R28" i="27" s="1"/>
  <c r="M193" i="27"/>
  <c r="P193" i="27"/>
  <c r="R193" i="27" s="1"/>
  <c r="P152" i="27"/>
  <c r="R152" i="27" s="1"/>
  <c r="M152" i="27"/>
  <c r="P142" i="27"/>
  <c r="R142" i="27" s="1"/>
  <c r="M142" i="27"/>
  <c r="P164" i="27"/>
  <c r="R164" i="27" s="1"/>
  <c r="M164" i="27"/>
  <c r="M181" i="27"/>
  <c r="P181" i="27"/>
  <c r="R181" i="27" s="1"/>
  <c r="M204" i="27"/>
  <c r="P204" i="27"/>
  <c r="R204" i="27" s="1"/>
  <c r="P363" i="27"/>
  <c r="R363" i="27" s="1"/>
  <c r="M363" i="27"/>
  <c r="AA363" i="27" s="1"/>
  <c r="P239" i="27"/>
  <c r="R239" i="27" s="1"/>
  <c r="M239" i="27"/>
  <c r="AA239" i="27" s="1"/>
  <c r="P301" i="27"/>
  <c r="R301" i="27" s="1"/>
  <c r="M301" i="27"/>
  <c r="AA301" i="27" s="1"/>
  <c r="M270" i="27"/>
  <c r="AA270" i="27" s="1"/>
  <c r="P270" i="27"/>
  <c r="R270" i="27" s="1"/>
  <c r="P333" i="27"/>
  <c r="R333" i="27" s="1"/>
  <c r="M333" i="27"/>
  <c r="AA333" i="27" s="1"/>
  <c r="P304" i="27"/>
  <c r="R304" i="27" s="1"/>
  <c r="M304" i="27"/>
  <c r="AA304" i="27" s="1"/>
  <c r="P354" i="27"/>
  <c r="R354" i="27" s="1"/>
  <c r="M354" i="27"/>
  <c r="AA354" i="27" s="1"/>
  <c r="M393" i="27"/>
  <c r="AA393" i="27" s="1"/>
  <c r="P393" i="27"/>
  <c r="R393" i="27" s="1"/>
  <c r="P388" i="27"/>
  <c r="R388" i="27" s="1"/>
  <c r="M388" i="27"/>
  <c r="AA388" i="27" s="1"/>
  <c r="P347" i="27"/>
  <c r="R347" i="27" s="1"/>
  <c r="M347" i="27"/>
  <c r="AA347" i="27" s="1"/>
  <c r="M385" i="27"/>
  <c r="AA385" i="27" s="1"/>
  <c r="P385" i="27"/>
  <c r="R385" i="27" s="1"/>
  <c r="P472" i="27"/>
  <c r="R472" i="27" s="1"/>
  <c r="M472" i="27"/>
  <c r="AA472" i="27" s="1"/>
  <c r="P429" i="27"/>
  <c r="R429" i="27" s="1"/>
  <c r="M429" i="27"/>
  <c r="AA429" i="27" s="1"/>
  <c r="M458" i="27"/>
  <c r="AA458" i="27" s="1"/>
  <c r="P458" i="27"/>
  <c r="R458" i="27" s="1"/>
  <c r="P511" i="27"/>
  <c r="R511" i="27" s="1"/>
  <c r="M511" i="27"/>
  <c r="AA511" i="27" s="1"/>
  <c r="P524" i="27"/>
  <c r="R524" i="27" s="1"/>
  <c r="M524" i="27"/>
  <c r="AA524" i="27" s="1"/>
  <c r="M552" i="27"/>
  <c r="AA552" i="27" s="1"/>
  <c r="P552" i="27"/>
  <c r="R552" i="27" s="1"/>
  <c r="M427" i="27"/>
  <c r="AA427" i="27" s="1"/>
  <c r="P427" i="27"/>
  <c r="R427" i="27" s="1"/>
  <c r="P601" i="27"/>
  <c r="R601" i="27" s="1"/>
  <c r="M601" i="27"/>
  <c r="AA601" i="27" s="1"/>
  <c r="P466" i="27"/>
  <c r="R466" i="27" s="1"/>
  <c r="M466" i="27"/>
  <c r="AA466" i="27" s="1"/>
  <c r="P481" i="27"/>
  <c r="R481" i="27" s="1"/>
  <c r="M481" i="27"/>
  <c r="AA481" i="27" s="1"/>
  <c r="P492" i="27"/>
  <c r="R492" i="27" s="1"/>
  <c r="M492" i="27"/>
  <c r="AA492" i="27" s="1"/>
  <c r="P558" i="27"/>
  <c r="R558" i="27" s="1"/>
  <c r="M558" i="27"/>
  <c r="AA558" i="27" s="1"/>
  <c r="M584" i="27"/>
  <c r="AA584" i="27" s="1"/>
  <c r="P584" i="27"/>
  <c r="R584" i="27" s="1"/>
  <c r="M785" i="27"/>
  <c r="AA785" i="27" s="1"/>
  <c r="P785" i="27"/>
  <c r="R785" i="27" s="1"/>
  <c r="P719" i="27"/>
  <c r="R719" i="27" s="1"/>
  <c r="M719" i="27"/>
  <c r="AA719" i="27" s="1"/>
  <c r="M775" i="27"/>
  <c r="AA775" i="27" s="1"/>
  <c r="P775" i="27"/>
  <c r="R775" i="27" s="1"/>
  <c r="P708" i="27"/>
  <c r="R708" i="27" s="1"/>
  <c r="M708" i="27"/>
  <c r="AA708" i="27" s="1"/>
  <c r="M766" i="27"/>
  <c r="AA766" i="27" s="1"/>
  <c r="P766" i="27"/>
  <c r="R766" i="27" s="1"/>
  <c r="M585" i="27"/>
  <c r="AA585" i="27" s="1"/>
  <c r="P585" i="27"/>
  <c r="R585" i="27" s="1"/>
  <c r="P606" i="27"/>
  <c r="R606" i="27" s="1"/>
  <c r="M606" i="27"/>
  <c r="AA606" i="27" s="1"/>
  <c r="P724" i="27"/>
  <c r="R724" i="27" s="1"/>
  <c r="M724" i="27"/>
  <c r="AA724" i="27" s="1"/>
  <c r="P771" i="27"/>
  <c r="R771" i="27" s="1"/>
  <c r="M771" i="27"/>
  <c r="AA771" i="27" s="1"/>
  <c r="P608" i="27"/>
  <c r="R608" i="27" s="1"/>
  <c r="M608" i="27"/>
  <c r="AA608" i="27" s="1"/>
  <c r="M826" i="27"/>
  <c r="AA826" i="27" s="1"/>
  <c r="P826" i="27"/>
  <c r="R826" i="27" s="1"/>
  <c r="M892" i="27"/>
  <c r="AA892" i="27" s="1"/>
  <c r="P892" i="27"/>
  <c r="R892" i="27" s="1"/>
  <c r="M916" i="27"/>
  <c r="AA916" i="27" s="1"/>
  <c r="P916" i="27"/>
  <c r="R916" i="27" s="1"/>
  <c r="M979" i="27"/>
  <c r="AA979" i="27" s="1"/>
  <c r="P979" i="27"/>
  <c r="R979" i="27" s="1"/>
  <c r="M843" i="27"/>
  <c r="AA843" i="27" s="1"/>
  <c r="P843" i="27"/>
  <c r="R843" i="27" s="1"/>
  <c r="P874" i="27"/>
  <c r="R874" i="27" s="1"/>
  <c r="M874" i="27"/>
  <c r="AA874" i="27" s="1"/>
  <c r="M960" i="27"/>
  <c r="AA960" i="27" s="1"/>
  <c r="P960" i="27"/>
  <c r="R960" i="27" s="1"/>
  <c r="M802" i="27"/>
  <c r="AA802" i="27" s="1"/>
  <c r="P802" i="27"/>
  <c r="R802" i="27" s="1"/>
  <c r="M872" i="27"/>
  <c r="AA872" i="27" s="1"/>
  <c r="P872" i="27"/>
  <c r="R872" i="27" s="1"/>
  <c r="P814" i="27"/>
  <c r="R814" i="27" s="1"/>
  <c r="M814" i="27"/>
  <c r="AA814" i="27" s="1"/>
  <c r="P884" i="27"/>
  <c r="R884" i="27" s="1"/>
  <c r="M884" i="27"/>
  <c r="AA884" i="27" s="1"/>
  <c r="P893" i="27"/>
  <c r="R893" i="27" s="1"/>
  <c r="M893" i="27"/>
  <c r="AA893" i="27" s="1"/>
  <c r="P911" i="27"/>
  <c r="R911" i="27" s="1"/>
  <c r="M911" i="27"/>
  <c r="AA911" i="27" s="1"/>
  <c r="P841" i="27"/>
  <c r="R841" i="27" s="1"/>
  <c r="M841" i="27"/>
  <c r="AA841" i="27" s="1"/>
  <c r="P32" i="27"/>
  <c r="R32" i="27" s="1"/>
  <c r="M32" i="27"/>
  <c r="P272" i="27"/>
  <c r="R272" i="27" s="1"/>
  <c r="M272" i="27"/>
  <c r="AA272" i="27" s="1"/>
  <c r="P313" i="27"/>
  <c r="R313" i="27" s="1"/>
  <c r="M313" i="27"/>
  <c r="AA313" i="27" s="1"/>
  <c r="P462" i="27"/>
  <c r="R462" i="27" s="1"/>
  <c r="M462" i="27"/>
  <c r="AA462" i="27" s="1"/>
  <c r="P532" i="27"/>
  <c r="R532" i="27" s="1"/>
  <c r="M532" i="27"/>
  <c r="AA532" i="27" s="1"/>
  <c r="P448" i="27"/>
  <c r="R448" i="27" s="1"/>
  <c r="M448" i="27"/>
  <c r="AA448" i="27" s="1"/>
  <c r="P734" i="27"/>
  <c r="R734" i="27" s="1"/>
  <c r="M734" i="27"/>
  <c r="AA734" i="27" s="1"/>
  <c r="M753" i="27"/>
  <c r="AA753" i="27" s="1"/>
  <c r="P753" i="27"/>
  <c r="R753" i="27" s="1"/>
  <c r="P776" i="27"/>
  <c r="R776" i="27" s="1"/>
  <c r="M776" i="27"/>
  <c r="AA776" i="27" s="1"/>
  <c r="P803" i="27"/>
  <c r="R803" i="27" s="1"/>
  <c r="M803" i="27"/>
  <c r="AA803" i="27" s="1"/>
  <c r="P861" i="27"/>
  <c r="R861" i="27" s="1"/>
  <c r="M861" i="27"/>
  <c r="AA861" i="27" s="1"/>
  <c r="P424" i="27"/>
  <c r="R424" i="27" s="1"/>
  <c r="M424" i="27"/>
  <c r="AA424" i="27" s="1"/>
  <c r="M562" i="27"/>
  <c r="AA562" i="27" s="1"/>
  <c r="P562" i="27"/>
  <c r="R562" i="27" s="1"/>
  <c r="M945" i="27"/>
  <c r="AA945" i="27" s="1"/>
  <c r="P945" i="27"/>
  <c r="R945" i="27" s="1"/>
  <c r="P655" i="27"/>
  <c r="R655" i="27" s="1"/>
  <c r="M655" i="27"/>
  <c r="AA655" i="27" s="1"/>
  <c r="P21" i="27"/>
  <c r="R21" i="27" s="1"/>
  <c r="M21" i="27"/>
  <c r="M31" i="27"/>
  <c r="AA31" i="27" s="1"/>
  <c r="P31" i="27"/>
  <c r="R31" i="27" s="1"/>
  <c r="P105" i="27"/>
  <c r="R105" i="27" s="1"/>
  <c r="M105" i="27"/>
  <c r="P129" i="27"/>
  <c r="R129" i="27" s="1"/>
  <c r="M129" i="27"/>
  <c r="P73" i="27"/>
  <c r="R73" i="27" s="1"/>
  <c r="M73" i="27"/>
  <c r="M12" i="27"/>
  <c r="P12" i="27"/>
  <c r="R12" i="27" s="1"/>
  <c r="M61" i="27"/>
  <c r="P61" i="27"/>
  <c r="R61" i="27" s="1"/>
  <c r="M87" i="27"/>
  <c r="P87" i="27"/>
  <c r="R87" i="27" s="1"/>
  <c r="P244" i="27"/>
  <c r="R244" i="27" s="1"/>
  <c r="M244" i="27"/>
  <c r="AA244" i="27" s="1"/>
  <c r="M246" i="27"/>
  <c r="AA246" i="27" s="1"/>
  <c r="P246" i="27"/>
  <c r="R246" i="27" s="1"/>
  <c r="M199" i="27"/>
  <c r="P199" i="27"/>
  <c r="R199" i="27" s="1"/>
  <c r="P213" i="27"/>
  <c r="R213" i="27" s="1"/>
  <c r="M213" i="27"/>
  <c r="P163" i="27"/>
  <c r="R163" i="27" s="1"/>
  <c r="M163" i="27"/>
  <c r="P210" i="27"/>
  <c r="R210" i="27" s="1"/>
  <c r="M210" i="27"/>
  <c r="M294" i="27"/>
  <c r="AA294" i="27" s="1"/>
  <c r="P294" i="27"/>
  <c r="R294" i="27" s="1"/>
  <c r="M261" i="27"/>
  <c r="AA261" i="27" s="1"/>
  <c r="P261" i="27"/>
  <c r="R261" i="27" s="1"/>
  <c r="P248" i="27"/>
  <c r="R248" i="27" s="1"/>
  <c r="M248" i="27"/>
  <c r="AA248" i="27" s="1"/>
  <c r="P288" i="27"/>
  <c r="R288" i="27" s="1"/>
  <c r="M288" i="27"/>
  <c r="AA288" i="27" s="1"/>
  <c r="M352" i="27"/>
  <c r="AA352" i="27" s="1"/>
  <c r="P352" i="27"/>
  <c r="R352" i="27" s="1"/>
  <c r="M319" i="27"/>
  <c r="AA319" i="27" s="1"/>
  <c r="P319" i="27"/>
  <c r="R319" i="27" s="1"/>
  <c r="P409" i="27"/>
  <c r="R409" i="27" s="1"/>
  <c r="M409" i="27"/>
  <c r="AA409" i="27" s="1"/>
  <c r="P391" i="27"/>
  <c r="R391" i="27" s="1"/>
  <c r="M391" i="27"/>
  <c r="AA391" i="27" s="1"/>
  <c r="P415" i="27"/>
  <c r="R415" i="27" s="1"/>
  <c r="M415" i="27"/>
  <c r="AA415" i="27" s="1"/>
  <c r="M376" i="27"/>
  <c r="AA376" i="27" s="1"/>
  <c r="P376" i="27"/>
  <c r="R376" i="27" s="1"/>
  <c r="P401" i="27"/>
  <c r="R401" i="27" s="1"/>
  <c r="M401" i="27"/>
  <c r="AA401" i="27" s="1"/>
  <c r="P460" i="27"/>
  <c r="R460" i="27" s="1"/>
  <c r="M460" i="27"/>
  <c r="AA460" i="27" s="1"/>
  <c r="M476" i="27"/>
  <c r="AA476" i="27" s="1"/>
  <c r="P476" i="27"/>
  <c r="R476" i="27" s="1"/>
  <c r="M425" i="27"/>
  <c r="AA425" i="27" s="1"/>
  <c r="P425" i="27"/>
  <c r="R425" i="27" s="1"/>
  <c r="P439" i="27"/>
  <c r="R439" i="27" s="1"/>
  <c r="M439" i="27"/>
  <c r="AA439" i="27" s="1"/>
  <c r="M453" i="27"/>
  <c r="AA453" i="27" s="1"/>
  <c r="P453" i="27"/>
  <c r="R453" i="27" s="1"/>
  <c r="M589" i="27"/>
  <c r="AA589" i="27" s="1"/>
  <c r="P589" i="27"/>
  <c r="R589" i="27" s="1"/>
  <c r="P422" i="27"/>
  <c r="R422" i="27" s="1"/>
  <c r="M422" i="27"/>
  <c r="AA422" i="27" s="1"/>
  <c r="P470" i="27"/>
  <c r="R470" i="27" s="1"/>
  <c r="M470" i="27"/>
  <c r="AA470" i="27" s="1"/>
  <c r="P417" i="27"/>
  <c r="R417" i="27" s="1"/>
  <c r="M417" i="27"/>
  <c r="AA417" i="27" s="1"/>
  <c r="P636" i="27"/>
  <c r="R636" i="27" s="1"/>
  <c r="M636" i="27"/>
  <c r="AA636" i="27" s="1"/>
  <c r="P690" i="27"/>
  <c r="R690" i="27" s="1"/>
  <c r="M690" i="27"/>
  <c r="AA690" i="27" s="1"/>
  <c r="P773" i="27"/>
  <c r="R773" i="27" s="1"/>
  <c r="M773" i="27"/>
  <c r="AA773" i="27" s="1"/>
  <c r="P815" i="27"/>
  <c r="R815" i="27" s="1"/>
  <c r="M815" i="27"/>
  <c r="AA815" i="27" s="1"/>
  <c r="P704" i="27"/>
  <c r="R704" i="27" s="1"/>
  <c r="M704" i="27"/>
  <c r="AA704" i="27" s="1"/>
  <c r="M756" i="27"/>
  <c r="AA756" i="27" s="1"/>
  <c r="P756" i="27"/>
  <c r="R756" i="27" s="1"/>
  <c r="M778" i="27"/>
  <c r="AA778" i="27" s="1"/>
  <c r="P778" i="27"/>
  <c r="R778" i="27" s="1"/>
  <c r="P635" i="27"/>
  <c r="R635" i="27" s="1"/>
  <c r="M635" i="27"/>
  <c r="AA635" i="27" s="1"/>
  <c r="M799" i="27"/>
  <c r="AA799" i="27" s="1"/>
  <c r="P799" i="27"/>
  <c r="R799" i="27" s="1"/>
  <c r="M720" i="27"/>
  <c r="AA720" i="27" s="1"/>
  <c r="P720" i="27"/>
  <c r="R720" i="27" s="1"/>
  <c r="M774" i="27"/>
  <c r="AA774" i="27" s="1"/>
  <c r="P774" i="27"/>
  <c r="R774" i="27" s="1"/>
  <c r="M946" i="27"/>
  <c r="AA946" i="27" s="1"/>
  <c r="P946" i="27"/>
  <c r="R946" i="27" s="1"/>
  <c r="P969" i="27"/>
  <c r="R969" i="27" s="1"/>
  <c r="M969" i="27"/>
  <c r="AA969" i="27" s="1"/>
  <c r="M942" i="27"/>
  <c r="AA942" i="27" s="1"/>
  <c r="P942" i="27"/>
  <c r="R942" i="27" s="1"/>
  <c r="P977" i="27"/>
  <c r="R977" i="27" s="1"/>
  <c r="M977" i="27"/>
  <c r="AA977" i="27" s="1"/>
  <c r="P798" i="27"/>
  <c r="R798" i="27" s="1"/>
  <c r="M798" i="27"/>
  <c r="AA798" i="27" s="1"/>
  <c r="P817" i="27"/>
  <c r="R817" i="27" s="1"/>
  <c r="M817" i="27"/>
  <c r="AA817" i="27" s="1"/>
  <c r="P894" i="27"/>
  <c r="R894" i="27" s="1"/>
  <c r="M894" i="27"/>
  <c r="AA894" i="27" s="1"/>
  <c r="P847" i="27"/>
  <c r="R847" i="27" s="1"/>
  <c r="M847" i="27"/>
  <c r="AA847" i="27" s="1"/>
  <c r="M891" i="27"/>
  <c r="AA891" i="27" s="1"/>
  <c r="P891" i="27"/>
  <c r="R891" i="27" s="1"/>
  <c r="P913" i="27"/>
  <c r="R913" i="27" s="1"/>
  <c r="M913" i="27"/>
  <c r="AA913" i="27" s="1"/>
  <c r="P943" i="27"/>
  <c r="R943" i="27" s="1"/>
  <c r="M943" i="27"/>
  <c r="AA943" i="27" s="1"/>
  <c r="M994" i="27"/>
  <c r="AA994" i="27" s="1"/>
  <c r="P994" i="27"/>
  <c r="R994" i="27" s="1"/>
  <c r="M790" i="27"/>
  <c r="AA790" i="27" s="1"/>
  <c r="P790" i="27"/>
  <c r="R790" i="27" s="1"/>
  <c r="P813" i="27"/>
  <c r="R813" i="27" s="1"/>
  <c r="M813" i="27"/>
  <c r="AA813" i="27" s="1"/>
  <c r="P864" i="27"/>
  <c r="R864" i="27" s="1"/>
  <c r="M864" i="27"/>
  <c r="AA864" i="27" s="1"/>
  <c r="P50" i="27"/>
  <c r="R50" i="27" s="1"/>
  <c r="M50" i="27"/>
  <c r="P113" i="27"/>
  <c r="R113" i="27" s="1"/>
  <c r="M113" i="27"/>
  <c r="P132" i="27"/>
  <c r="R132" i="27" s="1"/>
  <c r="M132" i="27"/>
  <c r="P192" i="27"/>
  <c r="R192" i="27" s="1"/>
  <c r="M192" i="27"/>
  <c r="P305" i="27"/>
  <c r="R305" i="27" s="1"/>
  <c r="M305" i="27"/>
  <c r="AA305" i="27" s="1"/>
  <c r="M337" i="27"/>
  <c r="AA337" i="27" s="1"/>
  <c r="P337" i="27"/>
  <c r="R337" i="27" s="1"/>
  <c r="P341" i="27"/>
  <c r="R341" i="27" s="1"/>
  <c r="M341" i="27"/>
  <c r="AA341" i="27" s="1"/>
  <c r="P358" i="27"/>
  <c r="R358" i="27" s="1"/>
  <c r="M358" i="27"/>
  <c r="AA358" i="27" s="1"/>
  <c r="P410" i="27"/>
  <c r="R410" i="27" s="1"/>
  <c r="M410" i="27"/>
  <c r="AA410" i="27" s="1"/>
  <c r="P661" i="27"/>
  <c r="R661" i="27" s="1"/>
  <c r="M661" i="27"/>
  <c r="AA661" i="27" s="1"/>
  <c r="P757" i="27"/>
  <c r="R757" i="27" s="1"/>
  <c r="M757" i="27"/>
  <c r="AA757" i="27" s="1"/>
  <c r="P810" i="27"/>
  <c r="R810" i="27" s="1"/>
  <c r="M810" i="27"/>
  <c r="AA810" i="27" s="1"/>
  <c r="P619" i="27"/>
  <c r="R619" i="27" s="1"/>
  <c r="M619" i="27"/>
  <c r="AA619" i="27" s="1"/>
  <c r="M999" i="27"/>
  <c r="AA999" i="27" s="1"/>
  <c r="P999" i="27"/>
  <c r="R999" i="27" s="1"/>
  <c r="P988" i="27"/>
  <c r="R988" i="27" s="1"/>
  <c r="M988" i="27"/>
  <c r="AA988" i="27" s="1"/>
  <c r="P965" i="27"/>
  <c r="R965" i="27" s="1"/>
  <c r="M965" i="27"/>
  <c r="AA965" i="27" s="1"/>
  <c r="P947" i="27"/>
  <c r="R947" i="27" s="1"/>
  <c r="M947" i="27"/>
  <c r="AA947" i="27" s="1"/>
  <c r="M992" i="27"/>
  <c r="AA992" i="27" s="1"/>
  <c r="P992" i="27"/>
  <c r="R992" i="27" s="1"/>
  <c r="P950" i="27"/>
  <c r="R950" i="27" s="1"/>
  <c r="M950" i="27"/>
  <c r="AA950" i="27" s="1"/>
  <c r="P931" i="27"/>
  <c r="R931" i="27" s="1"/>
  <c r="M931" i="27"/>
  <c r="AA931" i="27" s="1"/>
  <c r="M888" i="27"/>
  <c r="AA888" i="27" s="1"/>
  <c r="P888" i="27"/>
  <c r="R888" i="27" s="1"/>
  <c r="M880" i="27"/>
  <c r="AA880" i="27" s="1"/>
  <c r="P880" i="27"/>
  <c r="R880" i="27" s="1"/>
  <c r="P868" i="27"/>
  <c r="R868" i="27" s="1"/>
  <c r="M868" i="27"/>
  <c r="AA868" i="27" s="1"/>
  <c r="M855" i="27"/>
  <c r="AA855" i="27" s="1"/>
  <c r="P855" i="27"/>
  <c r="R855" i="27" s="1"/>
  <c r="P831" i="27"/>
  <c r="R831" i="27" s="1"/>
  <c r="M831" i="27"/>
  <c r="AA831" i="27" s="1"/>
  <c r="M820" i="27"/>
  <c r="AA820" i="27" s="1"/>
  <c r="P820" i="27"/>
  <c r="R820" i="27" s="1"/>
  <c r="M812" i="27"/>
  <c r="AA812" i="27" s="1"/>
  <c r="P812" i="27"/>
  <c r="R812" i="27" s="1"/>
  <c r="P807" i="27"/>
  <c r="R807" i="27" s="1"/>
  <c r="M807" i="27"/>
  <c r="AA807" i="27" s="1"/>
  <c r="P791" i="27"/>
  <c r="R791" i="27" s="1"/>
  <c r="M791" i="27"/>
  <c r="AA791" i="27" s="1"/>
  <c r="P762" i="27"/>
  <c r="R762" i="27" s="1"/>
  <c r="M762" i="27"/>
  <c r="AA762" i="27" s="1"/>
  <c r="P737" i="27"/>
  <c r="R737" i="27" s="1"/>
  <c r="M737" i="27"/>
  <c r="AA737" i="27" s="1"/>
  <c r="P725" i="27"/>
  <c r="R725" i="27" s="1"/>
  <c r="M725" i="27"/>
  <c r="AA725" i="27" s="1"/>
  <c r="M721" i="27"/>
  <c r="AA721" i="27" s="1"/>
  <c r="P721" i="27"/>
  <c r="R721" i="27" s="1"/>
  <c r="M712" i="27"/>
  <c r="AA712" i="27" s="1"/>
  <c r="P712" i="27"/>
  <c r="R712" i="27" s="1"/>
  <c r="P682" i="27"/>
  <c r="R682" i="27" s="1"/>
  <c r="M682" i="27"/>
  <c r="AA682" i="27" s="1"/>
  <c r="P652" i="27"/>
  <c r="R652" i="27" s="1"/>
  <c r="M652" i="27"/>
  <c r="AA652" i="27" s="1"/>
  <c r="P647" i="27"/>
  <c r="R647" i="27" s="1"/>
  <c r="M647" i="27"/>
  <c r="AA647" i="27" s="1"/>
  <c r="M639" i="27"/>
  <c r="AA639" i="27" s="1"/>
  <c r="P639" i="27"/>
  <c r="R639" i="27" s="1"/>
  <c r="P631" i="27"/>
  <c r="R631" i="27" s="1"/>
  <c r="M631" i="27"/>
  <c r="AA631" i="27" s="1"/>
  <c r="P600" i="27"/>
  <c r="R600" i="27" s="1"/>
  <c r="M600" i="27"/>
  <c r="AA600" i="27" s="1"/>
  <c r="M920" i="27"/>
  <c r="AA920" i="27" s="1"/>
  <c r="P920" i="27"/>
  <c r="R920" i="27" s="1"/>
  <c r="P907" i="27"/>
  <c r="R907" i="27" s="1"/>
  <c r="M907" i="27"/>
  <c r="AA907" i="27" s="1"/>
  <c r="P867" i="27"/>
  <c r="R867" i="27" s="1"/>
  <c r="M867" i="27"/>
  <c r="AA867" i="27" s="1"/>
  <c r="P857" i="27"/>
  <c r="R857" i="27" s="1"/>
  <c r="M857" i="27"/>
  <c r="AA857" i="27" s="1"/>
  <c r="P804" i="27"/>
  <c r="R804" i="27" s="1"/>
  <c r="M804" i="27"/>
  <c r="AA804" i="27" s="1"/>
  <c r="P792" i="27"/>
  <c r="R792" i="27" s="1"/>
  <c r="M792" i="27"/>
  <c r="AA792" i="27" s="1"/>
  <c r="P767" i="27"/>
  <c r="R767" i="27" s="1"/>
  <c r="M767" i="27"/>
  <c r="AA767" i="27" s="1"/>
  <c r="P764" i="27"/>
  <c r="R764" i="27" s="1"/>
  <c r="M764" i="27"/>
  <c r="AA764" i="27" s="1"/>
  <c r="M729" i="27"/>
  <c r="AA729" i="27" s="1"/>
  <c r="P729" i="27"/>
  <c r="R729" i="27" s="1"/>
  <c r="M698" i="27"/>
  <c r="AA698" i="27" s="1"/>
  <c r="P698" i="27"/>
  <c r="R698" i="27" s="1"/>
  <c r="P622" i="27"/>
  <c r="R622" i="27" s="1"/>
  <c r="M622" i="27"/>
  <c r="AA622" i="27" s="1"/>
  <c r="P609" i="27"/>
  <c r="R609" i="27" s="1"/>
  <c r="M609" i="27"/>
  <c r="AA609" i="27" s="1"/>
  <c r="P583" i="27"/>
  <c r="R583" i="27" s="1"/>
  <c r="M583" i="27"/>
  <c r="AA583" i="27" s="1"/>
  <c r="P520" i="27"/>
  <c r="R520" i="27" s="1"/>
  <c r="M520" i="27"/>
  <c r="AA520" i="27" s="1"/>
  <c r="P515" i="27"/>
  <c r="R515" i="27" s="1"/>
  <c r="M515" i="27"/>
  <c r="AA515" i="27" s="1"/>
  <c r="M493" i="27"/>
  <c r="AA493" i="27" s="1"/>
  <c r="P493" i="27"/>
  <c r="R493" i="27" s="1"/>
  <c r="P479" i="27"/>
  <c r="R479" i="27" s="1"/>
  <c r="M479" i="27"/>
  <c r="AA479" i="27" s="1"/>
  <c r="P473" i="27"/>
  <c r="R473" i="27" s="1"/>
  <c r="M473" i="27"/>
  <c r="AA473" i="27" s="1"/>
  <c r="M467" i="27"/>
  <c r="AA467" i="27" s="1"/>
  <c r="P467" i="27"/>
  <c r="R467" i="27" s="1"/>
  <c r="P413" i="27"/>
  <c r="R413" i="27" s="1"/>
  <c r="M413" i="27"/>
  <c r="AA413" i="27" s="1"/>
  <c r="M477" i="27"/>
  <c r="AA477" i="27" s="1"/>
  <c r="P477" i="27"/>
  <c r="R477" i="27" s="1"/>
  <c r="M452" i="27"/>
  <c r="AA452" i="27" s="1"/>
  <c r="P452" i="27"/>
  <c r="R452" i="27" s="1"/>
  <c r="P442" i="27"/>
  <c r="R442" i="27" s="1"/>
  <c r="M442" i="27"/>
  <c r="AA442" i="27" s="1"/>
  <c r="P434" i="27"/>
  <c r="R434" i="27" s="1"/>
  <c r="M434" i="27"/>
  <c r="AA434" i="27" s="1"/>
  <c r="P340" i="27"/>
  <c r="R340" i="27" s="1"/>
  <c r="M340" i="27"/>
  <c r="AA340" i="27" s="1"/>
  <c r="P326" i="27"/>
  <c r="R326" i="27" s="1"/>
  <c r="M326" i="27"/>
  <c r="AA326" i="27" s="1"/>
  <c r="P321" i="27"/>
  <c r="R321" i="27" s="1"/>
  <c r="M321" i="27"/>
  <c r="AA321" i="27" s="1"/>
  <c r="M258" i="27"/>
  <c r="AA258" i="27" s="1"/>
  <c r="P258" i="27"/>
  <c r="R258" i="27" s="1"/>
  <c r="P395" i="27"/>
  <c r="R395" i="27" s="1"/>
  <c r="M395" i="27"/>
  <c r="AA395" i="27" s="1"/>
  <c r="P387" i="27"/>
  <c r="R387" i="27" s="1"/>
  <c r="M387" i="27"/>
  <c r="AA387" i="27" s="1"/>
  <c r="P382" i="27"/>
  <c r="R382" i="27" s="1"/>
  <c r="M382" i="27"/>
  <c r="AA382" i="27" s="1"/>
  <c r="P378" i="27"/>
  <c r="R378" i="27" s="1"/>
  <c r="M378" i="27"/>
  <c r="AA378" i="27" s="1"/>
  <c r="M366" i="27"/>
  <c r="AA366" i="27" s="1"/>
  <c r="P366" i="27"/>
  <c r="R366" i="27" s="1"/>
  <c r="P342" i="27"/>
  <c r="R342" i="27" s="1"/>
  <c r="M342" i="27"/>
  <c r="AA342" i="27" s="1"/>
  <c r="P325" i="27"/>
  <c r="R325" i="27" s="1"/>
  <c r="M325" i="27"/>
  <c r="AA325" i="27" s="1"/>
  <c r="P316" i="27"/>
  <c r="R316" i="27" s="1"/>
  <c r="M316" i="27"/>
  <c r="AA316" i="27" s="1"/>
  <c r="P300" i="27"/>
  <c r="R300" i="27" s="1"/>
  <c r="M300" i="27"/>
  <c r="AA300" i="27" s="1"/>
  <c r="P278" i="27"/>
  <c r="R278" i="27" s="1"/>
  <c r="M278" i="27"/>
  <c r="AA278" i="27" s="1"/>
  <c r="P274" i="27"/>
  <c r="R274" i="27" s="1"/>
  <c r="M274" i="27"/>
  <c r="AA274" i="27" s="1"/>
  <c r="M255" i="27"/>
  <c r="AA255" i="27" s="1"/>
  <c r="P255" i="27"/>
  <c r="R255" i="27" s="1"/>
  <c r="M228" i="27"/>
  <c r="P228" i="27"/>
  <c r="R228" i="27" s="1"/>
  <c r="P223" i="27"/>
  <c r="R223" i="27" s="1"/>
  <c r="M223" i="27"/>
  <c r="M219" i="27"/>
  <c r="P219" i="27"/>
  <c r="R219" i="27" s="1"/>
  <c r="M207" i="27"/>
  <c r="P207" i="27"/>
  <c r="R207" i="27" s="1"/>
  <c r="M245" i="27"/>
  <c r="AA245" i="27" s="1"/>
  <c r="P245" i="27"/>
  <c r="R245" i="27" s="1"/>
  <c r="P209" i="27"/>
  <c r="R209" i="27" s="1"/>
  <c r="M209" i="27"/>
  <c r="M203" i="27"/>
  <c r="P203" i="27"/>
  <c r="R203" i="27" s="1"/>
  <c r="P183" i="27"/>
  <c r="R183" i="27" s="1"/>
  <c r="M183" i="27"/>
  <c r="P175" i="27"/>
  <c r="R175" i="27" s="1"/>
  <c r="M175" i="27"/>
  <c r="P168" i="27"/>
  <c r="R168" i="27" s="1"/>
  <c r="M168" i="27"/>
  <c r="P156" i="27"/>
  <c r="R156" i="27" s="1"/>
  <c r="M156" i="27"/>
  <c r="P119" i="27"/>
  <c r="R119" i="27" s="1"/>
  <c r="M119" i="27"/>
  <c r="P98" i="27"/>
  <c r="R98" i="27" s="1"/>
  <c r="M98" i="27"/>
  <c r="P177" i="27"/>
  <c r="R177" i="27" s="1"/>
  <c r="M177" i="27"/>
  <c r="P63" i="27"/>
  <c r="R63" i="27" s="1"/>
  <c r="M63" i="27"/>
  <c r="P22" i="27"/>
  <c r="R22" i="27" s="1"/>
  <c r="M22" i="27"/>
  <c r="M86" i="27"/>
  <c r="P86" i="27"/>
  <c r="R86" i="27" s="1"/>
  <c r="P43" i="27"/>
  <c r="R43" i="27" s="1"/>
  <c r="M43" i="27"/>
  <c r="M16" i="6"/>
  <c r="R16" i="6"/>
  <c r="R24" i="6"/>
  <c r="M24" i="6"/>
  <c r="M59" i="6"/>
  <c r="R59" i="6"/>
  <c r="M63" i="6"/>
  <c r="R63" i="6"/>
  <c r="M75" i="6"/>
  <c r="R75" i="6"/>
  <c r="M79" i="6"/>
  <c r="R79" i="6"/>
  <c r="M100" i="6"/>
  <c r="R100" i="6"/>
  <c r="M109" i="6"/>
  <c r="R109" i="6"/>
  <c r="M114" i="6"/>
  <c r="R114" i="6"/>
  <c r="R120" i="6"/>
  <c r="M120" i="6"/>
  <c r="M152" i="6"/>
  <c r="R152" i="6"/>
  <c r="M157" i="6"/>
  <c r="R157" i="6"/>
  <c r="M161" i="6"/>
  <c r="R161" i="6"/>
  <c r="R170" i="6"/>
  <c r="M170" i="6"/>
  <c r="M203" i="6"/>
  <c r="R203" i="6"/>
  <c r="M207" i="6"/>
  <c r="R207" i="6"/>
  <c r="M210" i="6"/>
  <c r="R210" i="6"/>
  <c r="M229" i="6"/>
  <c r="R229" i="6"/>
  <c r="M233" i="6"/>
  <c r="R233" i="6"/>
  <c r="M236" i="6"/>
  <c r="AD236" i="6" s="1"/>
  <c r="R236" i="6"/>
  <c r="R268" i="6"/>
  <c r="M268" i="6"/>
  <c r="AD268" i="6" s="1"/>
  <c r="M310" i="6"/>
  <c r="AD310" i="6" s="1"/>
  <c r="R310" i="6"/>
  <c r="M323" i="6"/>
  <c r="AD323" i="6" s="1"/>
  <c r="R323" i="6"/>
  <c r="M363" i="6"/>
  <c r="AD363" i="6" s="1"/>
  <c r="R363" i="6"/>
  <c r="M375" i="6"/>
  <c r="AD375" i="6" s="1"/>
  <c r="R375" i="6"/>
  <c r="M394" i="6"/>
  <c r="AD394" i="6" s="1"/>
  <c r="R394" i="6"/>
  <c r="R400" i="6"/>
  <c r="M400" i="6"/>
  <c r="AD400" i="6" s="1"/>
  <c r="M407" i="6"/>
  <c r="AD407" i="6" s="1"/>
  <c r="R407" i="6"/>
  <c r="M413" i="6"/>
  <c r="AD413" i="6" s="1"/>
  <c r="R413" i="6"/>
  <c r="M422" i="6"/>
  <c r="AD422" i="6" s="1"/>
  <c r="R422" i="6"/>
  <c r="M431" i="6"/>
  <c r="AD431" i="6" s="1"/>
  <c r="R431" i="6"/>
  <c r="R436" i="6"/>
  <c r="M436" i="6"/>
  <c r="AD436" i="6" s="1"/>
  <c r="M439" i="6"/>
  <c r="AD439" i="6" s="1"/>
  <c r="R439" i="6"/>
  <c r="M452" i="6"/>
  <c r="AD452" i="6" s="1"/>
  <c r="R452" i="6"/>
  <c r="R462" i="6"/>
  <c r="M462" i="6"/>
  <c r="AD462" i="6" s="1"/>
  <c r="R477" i="6"/>
  <c r="M477" i="6"/>
  <c r="AD477" i="6" s="1"/>
  <c r="R514" i="6"/>
  <c r="M514" i="6"/>
  <c r="AD514" i="6" s="1"/>
  <c r="R526" i="6"/>
  <c r="M526" i="6"/>
  <c r="AD526" i="6" s="1"/>
  <c r="M536" i="6"/>
  <c r="AD536" i="6" s="1"/>
  <c r="R536" i="6"/>
  <c r="M551" i="6"/>
  <c r="AD551" i="6" s="1"/>
  <c r="R551" i="6"/>
  <c r="M566" i="6"/>
  <c r="AD566" i="6" s="1"/>
  <c r="R566" i="6"/>
  <c r="M571" i="6"/>
  <c r="AD571" i="6" s="1"/>
  <c r="R571" i="6"/>
  <c r="R574" i="6"/>
  <c r="M574" i="6"/>
  <c r="AD574" i="6" s="1"/>
  <c r="M580" i="6"/>
  <c r="AD580" i="6" s="1"/>
  <c r="R580" i="6"/>
  <c r="M606" i="6"/>
  <c r="AD606" i="6" s="1"/>
  <c r="R606" i="6"/>
  <c r="M611" i="6"/>
  <c r="AD611" i="6" s="1"/>
  <c r="R611" i="6"/>
  <c r="M622" i="6"/>
  <c r="AD622" i="6" s="1"/>
  <c r="R622" i="6"/>
  <c r="M648" i="6"/>
  <c r="AD648" i="6" s="1"/>
  <c r="R648" i="6"/>
  <c r="M661" i="6"/>
  <c r="AD661" i="6" s="1"/>
  <c r="R661" i="6"/>
  <c r="M699" i="6"/>
  <c r="AD699" i="6" s="1"/>
  <c r="R699" i="6"/>
  <c r="M703" i="6"/>
  <c r="AD703" i="6" s="1"/>
  <c r="R703" i="6"/>
  <c r="R721" i="6"/>
  <c r="M721" i="6"/>
  <c r="AD721" i="6" s="1"/>
  <c r="M753" i="6"/>
  <c r="AD753" i="6" s="1"/>
  <c r="R753" i="6"/>
  <c r="M764" i="6"/>
  <c r="AD764" i="6" s="1"/>
  <c r="R764" i="6"/>
  <c r="M784" i="6"/>
  <c r="AD784" i="6" s="1"/>
  <c r="R784" i="6"/>
  <c r="M828" i="6"/>
  <c r="AD828" i="6" s="1"/>
  <c r="R828" i="6"/>
  <c r="M846" i="6"/>
  <c r="AD846" i="6" s="1"/>
  <c r="R846" i="6"/>
  <c r="M850" i="6"/>
  <c r="AD850" i="6" s="1"/>
  <c r="R850" i="6"/>
  <c r="M857" i="6"/>
  <c r="AD857" i="6" s="1"/>
  <c r="R857" i="6"/>
  <c r="M875" i="6"/>
  <c r="AD875" i="6" s="1"/>
  <c r="R875" i="6"/>
  <c r="R155" i="6"/>
  <c r="M155" i="6"/>
  <c r="M150" i="6"/>
  <c r="R150" i="6"/>
  <c r="M343" i="6"/>
  <c r="AD343" i="6" s="1"/>
  <c r="R343" i="6"/>
  <c r="M681" i="6"/>
  <c r="AD681" i="6" s="1"/>
  <c r="R681" i="6"/>
  <c r="R3" i="6"/>
  <c r="M3" i="6"/>
  <c r="R12" i="6"/>
  <c r="M12" i="6"/>
  <c r="R9" i="6"/>
  <c r="M9" i="6"/>
  <c r="R26" i="6"/>
  <c r="M26" i="6"/>
  <c r="R6" i="6"/>
  <c r="M6" i="6"/>
  <c r="R72" i="6"/>
  <c r="M72" i="6"/>
  <c r="M64" i="6"/>
  <c r="R64" i="6"/>
  <c r="M88" i="6"/>
  <c r="R88" i="6"/>
  <c r="R98" i="6"/>
  <c r="M98" i="6"/>
  <c r="M95" i="6"/>
  <c r="R95" i="6"/>
  <c r="R133" i="6"/>
  <c r="M133" i="6"/>
  <c r="R139" i="6"/>
  <c r="M139" i="6"/>
  <c r="R143" i="6"/>
  <c r="M143" i="6"/>
  <c r="M115" i="6"/>
  <c r="R115" i="6"/>
  <c r="R134" i="6"/>
  <c r="M134" i="6"/>
  <c r="M167" i="6"/>
  <c r="R167" i="6"/>
  <c r="M196" i="6"/>
  <c r="R196" i="6"/>
  <c r="R204" i="6"/>
  <c r="M204" i="6"/>
  <c r="M257" i="6"/>
  <c r="AD257" i="6" s="1"/>
  <c r="R257" i="6"/>
  <c r="M219" i="6"/>
  <c r="R219" i="6"/>
  <c r="M286" i="6"/>
  <c r="AD286" i="6" s="1"/>
  <c r="R286" i="6"/>
  <c r="R260" i="6"/>
  <c r="M260" i="6"/>
  <c r="AD260" i="6" s="1"/>
  <c r="M244" i="6"/>
  <c r="AD244" i="6" s="1"/>
  <c r="R244" i="6"/>
  <c r="R254" i="6"/>
  <c r="M254" i="6"/>
  <c r="AD254" i="6" s="1"/>
  <c r="M277" i="6"/>
  <c r="AD277" i="6" s="1"/>
  <c r="R277" i="6"/>
  <c r="M294" i="6"/>
  <c r="AD294" i="6" s="1"/>
  <c r="R294" i="6"/>
  <c r="M221" i="6"/>
  <c r="R221" i="6"/>
  <c r="R269" i="6"/>
  <c r="M269" i="6"/>
  <c r="AD269" i="6" s="1"/>
  <c r="M313" i="6"/>
  <c r="AD313" i="6" s="1"/>
  <c r="R313" i="6"/>
  <c r="M340" i="6"/>
  <c r="AD340" i="6" s="1"/>
  <c r="R340" i="6"/>
  <c r="R344" i="6"/>
  <c r="M344" i="6"/>
  <c r="AD344" i="6" s="1"/>
  <c r="R379" i="6"/>
  <c r="M379" i="6"/>
  <c r="AD379" i="6" s="1"/>
  <c r="M376" i="6"/>
  <c r="AD376" i="6" s="1"/>
  <c r="R376" i="6"/>
  <c r="M412" i="6"/>
  <c r="AD412" i="6" s="1"/>
  <c r="R412" i="6"/>
  <c r="R410" i="6"/>
  <c r="M410" i="6"/>
  <c r="AD410" i="6" s="1"/>
  <c r="M438" i="6"/>
  <c r="AD438" i="6" s="1"/>
  <c r="R438" i="6"/>
  <c r="M398" i="6"/>
  <c r="AD398" i="6" s="1"/>
  <c r="R398" i="6"/>
  <c r="M392" i="6"/>
  <c r="AD392" i="6" s="1"/>
  <c r="R392" i="6"/>
  <c r="M424" i="6"/>
  <c r="AD424" i="6" s="1"/>
  <c r="R424" i="6"/>
  <c r="M433" i="6"/>
  <c r="AD433" i="6" s="1"/>
  <c r="R433" i="6"/>
  <c r="R481" i="6"/>
  <c r="M481" i="6"/>
  <c r="AD481" i="6" s="1"/>
  <c r="R403" i="6"/>
  <c r="M403" i="6"/>
  <c r="AD403" i="6" s="1"/>
  <c r="M456" i="6"/>
  <c r="AD456" i="6" s="1"/>
  <c r="R456" i="6"/>
  <c r="M472" i="6"/>
  <c r="AD472" i="6" s="1"/>
  <c r="R472" i="6"/>
  <c r="M504" i="6"/>
  <c r="AD504" i="6" s="1"/>
  <c r="R504" i="6"/>
  <c r="R498" i="6"/>
  <c r="M498" i="6"/>
  <c r="AD498" i="6" s="1"/>
  <c r="R501" i="6"/>
  <c r="M501" i="6"/>
  <c r="AD501" i="6" s="1"/>
  <c r="M586" i="6"/>
  <c r="AD586" i="6" s="1"/>
  <c r="R586" i="6"/>
  <c r="R550" i="6"/>
  <c r="M550" i="6"/>
  <c r="AD550" i="6" s="1"/>
  <c r="R559" i="6"/>
  <c r="M559" i="6"/>
  <c r="AD559" i="6" s="1"/>
  <c r="R587" i="6"/>
  <c r="M587" i="6"/>
  <c r="AD587" i="6" s="1"/>
  <c r="R553" i="6"/>
  <c r="M553" i="6"/>
  <c r="AD553" i="6" s="1"/>
  <c r="R618" i="6"/>
  <c r="M618" i="6"/>
  <c r="AD618" i="6" s="1"/>
  <c r="R605" i="6"/>
  <c r="M605" i="6"/>
  <c r="AD605" i="6" s="1"/>
  <c r="R608" i="6"/>
  <c r="M608" i="6"/>
  <c r="AD608" i="6" s="1"/>
  <c r="M600" i="6"/>
  <c r="AD600" i="6" s="1"/>
  <c r="R600" i="6"/>
  <c r="M690" i="6"/>
  <c r="AD690" i="6" s="1"/>
  <c r="R690" i="6"/>
  <c r="M722" i="6"/>
  <c r="AD722" i="6" s="1"/>
  <c r="R722" i="6"/>
  <c r="M640" i="6"/>
  <c r="AD640" i="6" s="1"/>
  <c r="R640" i="6"/>
  <c r="M657" i="6"/>
  <c r="AD657" i="6" s="1"/>
  <c r="R657" i="6"/>
  <c r="M647" i="6"/>
  <c r="AD647" i="6" s="1"/>
  <c r="R647" i="6"/>
  <c r="R670" i="6"/>
  <c r="M670" i="6"/>
  <c r="AD670" i="6" s="1"/>
  <c r="M710" i="6"/>
  <c r="AD710" i="6" s="1"/>
  <c r="R710" i="6"/>
  <c r="M626" i="6"/>
  <c r="AD626" i="6" s="1"/>
  <c r="R626" i="6"/>
  <c r="M644" i="6"/>
  <c r="AD644" i="6" s="1"/>
  <c r="R644" i="6"/>
  <c r="M655" i="6"/>
  <c r="AD655" i="6" s="1"/>
  <c r="R655" i="6"/>
  <c r="M762" i="6"/>
  <c r="AD762" i="6" s="1"/>
  <c r="R762" i="6"/>
  <c r="R726" i="6"/>
  <c r="M726" i="6"/>
  <c r="AD726" i="6" s="1"/>
  <c r="M728" i="6"/>
  <c r="AD728" i="6" s="1"/>
  <c r="R728" i="6"/>
  <c r="R839" i="6"/>
  <c r="M839" i="6"/>
  <c r="AD839" i="6" s="1"/>
  <c r="R851" i="6"/>
  <c r="M851" i="6"/>
  <c r="AD851" i="6" s="1"/>
  <c r="M759" i="6"/>
  <c r="AD759" i="6" s="1"/>
  <c r="R759" i="6"/>
  <c r="R855" i="6"/>
  <c r="M855" i="6"/>
  <c r="AD855" i="6" s="1"/>
  <c r="R876" i="6"/>
  <c r="M876" i="6"/>
  <c r="AD876" i="6" s="1"/>
  <c r="M32" i="6"/>
  <c r="R32" i="6"/>
  <c r="R42" i="6"/>
  <c r="M42" i="6"/>
  <c r="M15" i="6"/>
  <c r="R15" i="6"/>
  <c r="R36" i="6"/>
  <c r="M36" i="6"/>
  <c r="R39" i="6"/>
  <c r="M39" i="6"/>
  <c r="M46" i="6"/>
  <c r="R46" i="6"/>
  <c r="R55" i="6"/>
  <c r="M55" i="6"/>
  <c r="M110" i="6"/>
  <c r="R110" i="6"/>
  <c r="M122" i="6"/>
  <c r="R122" i="6"/>
  <c r="M131" i="6"/>
  <c r="R131" i="6"/>
  <c r="M135" i="6"/>
  <c r="R135" i="6"/>
  <c r="M142" i="6"/>
  <c r="R142" i="6"/>
  <c r="M158" i="6"/>
  <c r="R158" i="6"/>
  <c r="R230" i="6"/>
  <c r="M230" i="6"/>
  <c r="M267" i="6"/>
  <c r="AD267" i="6" s="1"/>
  <c r="R267" i="6"/>
  <c r="M280" i="6"/>
  <c r="AD280" i="6" s="1"/>
  <c r="R280" i="6"/>
  <c r="M296" i="6"/>
  <c r="AD296" i="6" s="1"/>
  <c r="R296" i="6"/>
  <c r="M325" i="6"/>
  <c r="AD325" i="6" s="1"/>
  <c r="R325" i="6"/>
  <c r="M372" i="6"/>
  <c r="AD372" i="6" s="1"/>
  <c r="R372" i="6"/>
  <c r="R402" i="6"/>
  <c r="M402" i="6"/>
  <c r="AD402" i="6" s="1"/>
  <c r="R404" i="6"/>
  <c r="M404" i="6"/>
  <c r="AD404" i="6" s="1"/>
  <c r="M428" i="6"/>
  <c r="AD428" i="6" s="1"/>
  <c r="R428" i="6"/>
  <c r="M441" i="6"/>
  <c r="AD441" i="6" s="1"/>
  <c r="R441" i="6"/>
  <c r="R458" i="6"/>
  <c r="M458" i="6"/>
  <c r="AD458" i="6" s="1"/>
  <c r="R500" i="6"/>
  <c r="M500" i="6"/>
  <c r="AD500" i="6" s="1"/>
  <c r="M503" i="6"/>
  <c r="AD503" i="6" s="1"/>
  <c r="R503" i="6"/>
  <c r="R528" i="6"/>
  <c r="M528" i="6"/>
  <c r="AD528" i="6" s="1"/>
  <c r="M530" i="6"/>
  <c r="AD530" i="6" s="1"/>
  <c r="R530" i="6"/>
  <c r="R538" i="6"/>
  <c r="M538" i="6"/>
  <c r="AD538" i="6" s="1"/>
  <c r="M547" i="6"/>
  <c r="AD547" i="6" s="1"/>
  <c r="R547" i="6"/>
  <c r="M555" i="6"/>
  <c r="AD555" i="6" s="1"/>
  <c r="R555" i="6"/>
  <c r="R568" i="6"/>
  <c r="M568" i="6"/>
  <c r="AD568" i="6" s="1"/>
  <c r="M578" i="6"/>
  <c r="AD578" i="6" s="1"/>
  <c r="R578" i="6"/>
  <c r="M599" i="6"/>
  <c r="AD599" i="6" s="1"/>
  <c r="R599" i="6"/>
  <c r="R672" i="6"/>
  <c r="M672" i="6"/>
  <c r="AD672" i="6" s="1"/>
  <c r="M684" i="6"/>
  <c r="AD684" i="6" s="1"/>
  <c r="R684" i="6"/>
  <c r="M686" i="6"/>
  <c r="AD686" i="6" s="1"/>
  <c r="R686" i="6"/>
  <c r="M689" i="6"/>
  <c r="AD689" i="6" s="1"/>
  <c r="R689" i="6"/>
  <c r="M697" i="6"/>
  <c r="AD697" i="6" s="1"/>
  <c r="R697" i="6"/>
  <c r="R708" i="6"/>
  <c r="M708" i="6"/>
  <c r="AD708" i="6" s="1"/>
  <c r="M731" i="6"/>
  <c r="AD731" i="6" s="1"/>
  <c r="R731" i="6"/>
  <c r="M747" i="6"/>
  <c r="AD747" i="6" s="1"/>
  <c r="R747" i="6"/>
  <c r="M788" i="6"/>
  <c r="AD788" i="6" s="1"/>
  <c r="R788" i="6"/>
  <c r="M800" i="6"/>
  <c r="AD800" i="6" s="1"/>
  <c r="R800" i="6"/>
  <c r="M802" i="6"/>
  <c r="AD802" i="6" s="1"/>
  <c r="R802" i="6"/>
  <c r="M804" i="6"/>
  <c r="AD804" i="6" s="1"/>
  <c r="R804" i="6"/>
  <c r="M806" i="6"/>
  <c r="AD806" i="6" s="1"/>
  <c r="R806" i="6"/>
  <c r="M808" i="6"/>
  <c r="AD808" i="6" s="1"/>
  <c r="R808" i="6"/>
  <c r="M810" i="6"/>
  <c r="AD810" i="6" s="1"/>
  <c r="R810" i="6"/>
  <c r="M812" i="6"/>
  <c r="AD812" i="6" s="1"/>
  <c r="R812" i="6"/>
  <c r="M814" i="6"/>
  <c r="AD814" i="6" s="1"/>
  <c r="R814" i="6"/>
  <c r="M816" i="6"/>
  <c r="AD816" i="6" s="1"/>
  <c r="R816" i="6"/>
  <c r="M838" i="6"/>
  <c r="AD838" i="6" s="1"/>
  <c r="R838" i="6"/>
  <c r="M841" i="6"/>
  <c r="AD841" i="6" s="1"/>
  <c r="R841" i="6"/>
  <c r="M853" i="6"/>
  <c r="AD853" i="6" s="1"/>
  <c r="R853" i="6"/>
  <c r="M863" i="6"/>
  <c r="AD863" i="6" s="1"/>
  <c r="R863" i="6"/>
  <c r="M871" i="6"/>
  <c r="AD871" i="6" s="1"/>
  <c r="R871" i="6"/>
  <c r="M879" i="6"/>
  <c r="AD879" i="6" s="1"/>
  <c r="R879" i="6"/>
  <c r="M882" i="6"/>
  <c r="AD882" i="6" s="1"/>
  <c r="R882" i="6"/>
  <c r="M887" i="6"/>
  <c r="AD887" i="6" s="1"/>
  <c r="R887" i="6"/>
  <c r="M890" i="6"/>
  <c r="AD890" i="6" s="1"/>
  <c r="R890" i="6"/>
  <c r="M895" i="6"/>
  <c r="AD895" i="6" s="1"/>
  <c r="R895" i="6"/>
  <c r="M898" i="6"/>
  <c r="AD898" i="6" s="1"/>
  <c r="R898" i="6"/>
  <c r="M903" i="6"/>
  <c r="AD903" i="6" s="1"/>
  <c r="R903" i="6"/>
  <c r="M906" i="6"/>
  <c r="AD906" i="6" s="1"/>
  <c r="R906" i="6"/>
  <c r="M911" i="6"/>
  <c r="AD911" i="6" s="1"/>
  <c r="R911" i="6"/>
  <c r="M914" i="6"/>
  <c r="AD914" i="6" s="1"/>
  <c r="R914" i="6"/>
  <c r="M919" i="6"/>
  <c r="AD919" i="6" s="1"/>
  <c r="R919" i="6"/>
  <c r="M922" i="6"/>
  <c r="AD922" i="6" s="1"/>
  <c r="R922" i="6"/>
  <c r="M927" i="6"/>
  <c r="AD927" i="6" s="1"/>
  <c r="R927" i="6"/>
  <c r="M930" i="6"/>
  <c r="AD930" i="6" s="1"/>
  <c r="R930" i="6"/>
  <c r="M935" i="6"/>
  <c r="AD935" i="6" s="1"/>
  <c r="R935" i="6"/>
  <c r="M938" i="6"/>
  <c r="AD938" i="6" s="1"/>
  <c r="R938" i="6"/>
  <c r="M943" i="6"/>
  <c r="AD943" i="6" s="1"/>
  <c r="R943" i="6"/>
  <c r="M946" i="6"/>
  <c r="AD946" i="6" s="1"/>
  <c r="R946" i="6"/>
  <c r="M951" i="6"/>
  <c r="AD951" i="6" s="1"/>
  <c r="R951" i="6"/>
  <c r="M954" i="6"/>
  <c r="AD954" i="6" s="1"/>
  <c r="R954" i="6"/>
  <c r="M959" i="6"/>
  <c r="AD959" i="6" s="1"/>
  <c r="R959" i="6"/>
  <c r="M962" i="6"/>
  <c r="AD962" i="6" s="1"/>
  <c r="R962" i="6"/>
  <c r="M967" i="6"/>
  <c r="AD967" i="6" s="1"/>
  <c r="R967" i="6"/>
  <c r="M970" i="6"/>
  <c r="AD970" i="6" s="1"/>
  <c r="R970" i="6"/>
  <c r="M975" i="6"/>
  <c r="AD975" i="6" s="1"/>
  <c r="R975" i="6"/>
  <c r="M978" i="6"/>
  <c r="AD978" i="6" s="1"/>
  <c r="R978" i="6"/>
  <c r="M985" i="6"/>
  <c r="AD985" i="6" s="1"/>
  <c r="R985" i="6"/>
  <c r="M992" i="6"/>
  <c r="AD992" i="6" s="1"/>
  <c r="R992" i="6"/>
  <c r="P116" i="27"/>
  <c r="R116" i="27" s="1"/>
  <c r="M116" i="27"/>
  <c r="P151" i="27"/>
  <c r="R151" i="27" s="1"/>
  <c r="M151" i="27"/>
  <c r="P263" i="27"/>
  <c r="R263" i="27" s="1"/>
  <c r="M263" i="27"/>
  <c r="AA263" i="27" s="1"/>
  <c r="P582" i="27"/>
  <c r="R582" i="27" s="1"/>
  <c r="M582" i="27"/>
  <c r="AA582" i="27" s="1"/>
  <c r="P565" i="27"/>
  <c r="R565" i="27" s="1"/>
  <c r="M565" i="27"/>
  <c r="AA565" i="27" s="1"/>
  <c r="P613" i="27"/>
  <c r="R613" i="27" s="1"/>
  <c r="M613" i="27"/>
  <c r="AA613" i="27" s="1"/>
  <c r="P649" i="27"/>
  <c r="R649" i="27" s="1"/>
  <c r="M649" i="27"/>
  <c r="AA649" i="27" s="1"/>
  <c r="P604" i="27"/>
  <c r="R604" i="27" s="1"/>
  <c r="M604" i="27"/>
  <c r="AA604" i="27" s="1"/>
  <c r="P637" i="27"/>
  <c r="R637" i="27" s="1"/>
  <c r="M637" i="27"/>
  <c r="AA637" i="27" s="1"/>
  <c r="P91" i="27"/>
  <c r="R91" i="27" s="1"/>
  <c r="M91" i="27"/>
  <c r="P101" i="27"/>
  <c r="R101" i="27" s="1"/>
  <c r="M101" i="27"/>
  <c r="P123" i="27"/>
  <c r="R123" i="27" s="1"/>
  <c r="M123" i="27"/>
  <c r="P133" i="27"/>
  <c r="R133" i="27" s="1"/>
  <c r="M133" i="27"/>
  <c r="P149" i="27"/>
  <c r="R149" i="27" s="1"/>
  <c r="M149" i="27"/>
  <c r="P147" i="27"/>
  <c r="R147" i="27" s="1"/>
  <c r="M147" i="27"/>
  <c r="P264" i="27"/>
  <c r="R264" i="27" s="1"/>
  <c r="M264" i="27"/>
  <c r="AA264" i="27" s="1"/>
  <c r="P273" i="27"/>
  <c r="R273" i="27" s="1"/>
  <c r="M273" i="27"/>
  <c r="AA273" i="27" s="1"/>
  <c r="P287" i="27"/>
  <c r="R287" i="27" s="1"/>
  <c r="M287" i="27"/>
  <c r="AA287" i="27" s="1"/>
  <c r="P293" i="27"/>
  <c r="R293" i="27" s="1"/>
  <c r="M293" i="27"/>
  <c r="AA293" i="27" s="1"/>
  <c r="P283" i="27"/>
  <c r="R283" i="27" s="1"/>
  <c r="M283" i="27"/>
  <c r="AA283" i="27" s="1"/>
  <c r="P564" i="27"/>
  <c r="R564" i="27" s="1"/>
  <c r="M564" i="27"/>
  <c r="AA564" i="27" s="1"/>
  <c r="P587" i="27"/>
  <c r="R587" i="27" s="1"/>
  <c r="M587" i="27"/>
  <c r="AA587" i="27" s="1"/>
  <c r="P579" i="27"/>
  <c r="R579" i="27" s="1"/>
  <c r="M579" i="27"/>
  <c r="AA579" i="27" s="1"/>
  <c r="P594" i="27"/>
  <c r="R594" i="27" s="1"/>
  <c r="M594" i="27"/>
  <c r="AA594" i="27" s="1"/>
  <c r="P568" i="27"/>
  <c r="R568" i="27" s="1"/>
  <c r="M568" i="27"/>
  <c r="AA568" i="27" s="1"/>
  <c r="P618" i="27"/>
  <c r="R618" i="27" s="1"/>
  <c r="M618" i="27"/>
  <c r="AA618" i="27" s="1"/>
  <c r="P621" i="27"/>
  <c r="R621" i="27" s="1"/>
  <c r="M621" i="27"/>
  <c r="AA621" i="27" s="1"/>
  <c r="P634" i="27"/>
  <c r="R634" i="27" s="1"/>
  <c r="M634" i="27"/>
  <c r="AA634" i="27" s="1"/>
  <c r="P667" i="27"/>
  <c r="R667" i="27" s="1"/>
  <c r="M667" i="27"/>
  <c r="AA667" i="27" s="1"/>
  <c r="P683" i="27"/>
  <c r="R683" i="27" s="1"/>
  <c r="M683" i="27"/>
  <c r="AA683" i="27" s="1"/>
  <c r="P676" i="27"/>
  <c r="R676" i="27" s="1"/>
  <c r="M676" i="27"/>
  <c r="AA676" i="27" s="1"/>
  <c r="P697" i="27"/>
  <c r="R697" i="27" s="1"/>
  <c r="M697" i="27"/>
  <c r="AA697" i="27" s="1"/>
  <c r="P662" i="27"/>
  <c r="R662" i="27" s="1"/>
  <c r="M662" i="27"/>
  <c r="AA662" i="27" s="1"/>
  <c r="P657" i="27"/>
  <c r="R657" i="27" s="1"/>
  <c r="M657" i="27"/>
  <c r="AA657" i="27" s="1"/>
  <c r="P673" i="27"/>
  <c r="R673" i="27" s="1"/>
  <c r="M673" i="27"/>
  <c r="AA673" i="27" s="1"/>
  <c r="P748" i="27"/>
  <c r="R748" i="27" s="1"/>
  <c r="M748" i="27"/>
  <c r="AA748" i="27" s="1"/>
  <c r="P17" i="27"/>
  <c r="R17" i="27" s="1"/>
  <c r="M17" i="27"/>
  <c r="M54" i="27"/>
  <c r="P54" i="27"/>
  <c r="R54" i="27" s="1"/>
  <c r="P138" i="27"/>
  <c r="R138" i="27" s="1"/>
  <c r="M138" i="27"/>
  <c r="M157" i="27"/>
  <c r="P157" i="27"/>
  <c r="R157" i="27" s="1"/>
  <c r="P121" i="27"/>
  <c r="R121" i="27" s="1"/>
  <c r="M121" i="27"/>
  <c r="P216" i="27"/>
  <c r="R216" i="27" s="1"/>
  <c r="M216" i="27"/>
  <c r="P118" i="27"/>
  <c r="R118" i="27" s="1"/>
  <c r="M118" i="27"/>
  <c r="P159" i="27"/>
  <c r="R159" i="27" s="1"/>
  <c r="M159" i="27"/>
  <c r="P176" i="27"/>
  <c r="R176" i="27" s="1"/>
  <c r="M176" i="27"/>
  <c r="P329" i="27"/>
  <c r="R329" i="27" s="1"/>
  <c r="M329" i="27"/>
  <c r="AA329" i="27" s="1"/>
  <c r="M334" i="27"/>
  <c r="AA334" i="27" s="1"/>
  <c r="P334" i="27"/>
  <c r="R334" i="27" s="1"/>
  <c r="P303" i="27"/>
  <c r="R303" i="27" s="1"/>
  <c r="M303" i="27"/>
  <c r="AA303" i="27" s="1"/>
  <c r="M250" i="27"/>
  <c r="AA250" i="27" s="1"/>
  <c r="P250" i="27"/>
  <c r="R250" i="27" s="1"/>
  <c r="P336" i="27"/>
  <c r="R336" i="27" s="1"/>
  <c r="M336" i="27"/>
  <c r="AA336" i="27" s="1"/>
  <c r="M379" i="27"/>
  <c r="AA379" i="27" s="1"/>
  <c r="P379" i="27"/>
  <c r="R379" i="27" s="1"/>
  <c r="M406" i="27"/>
  <c r="AA406" i="27" s="1"/>
  <c r="P406" i="27"/>
  <c r="R406" i="27" s="1"/>
  <c r="M345" i="27"/>
  <c r="AA345" i="27" s="1"/>
  <c r="P345" i="27"/>
  <c r="R345" i="27" s="1"/>
  <c r="M381" i="27"/>
  <c r="AA381" i="27" s="1"/>
  <c r="P381" i="27"/>
  <c r="R381" i="27" s="1"/>
  <c r="P440" i="27"/>
  <c r="R440" i="27" s="1"/>
  <c r="M440" i="27"/>
  <c r="AA440" i="27" s="1"/>
  <c r="M538" i="27"/>
  <c r="AA538" i="27" s="1"/>
  <c r="P538" i="27"/>
  <c r="R538" i="27" s="1"/>
  <c r="P436" i="27"/>
  <c r="R436" i="27" s="1"/>
  <c r="M436" i="27"/>
  <c r="AA436" i="27" s="1"/>
  <c r="M504" i="27"/>
  <c r="AA504" i="27" s="1"/>
  <c r="P504" i="27"/>
  <c r="R504" i="27" s="1"/>
  <c r="P522" i="27"/>
  <c r="R522" i="27" s="1"/>
  <c r="M522" i="27"/>
  <c r="AA522" i="27" s="1"/>
  <c r="P550" i="27"/>
  <c r="R550" i="27" s="1"/>
  <c r="M550" i="27"/>
  <c r="AA550" i="27" s="1"/>
  <c r="P561" i="27"/>
  <c r="R561" i="27" s="1"/>
  <c r="M561" i="27"/>
  <c r="AA561" i="27" s="1"/>
  <c r="P490" i="27"/>
  <c r="R490" i="27" s="1"/>
  <c r="M490" i="27"/>
  <c r="AA490" i="27" s="1"/>
  <c r="M577" i="27"/>
  <c r="AA577" i="27" s="1"/>
  <c r="P577" i="27"/>
  <c r="R577" i="27" s="1"/>
  <c r="P687" i="27"/>
  <c r="R687" i="27" s="1"/>
  <c r="M687" i="27"/>
  <c r="AA687" i="27" s="1"/>
  <c r="P730" i="27"/>
  <c r="R730" i="27" s="1"/>
  <c r="M730" i="27"/>
  <c r="AA730" i="27" s="1"/>
  <c r="P679" i="27"/>
  <c r="R679" i="27" s="1"/>
  <c r="M679" i="27"/>
  <c r="AA679" i="27" s="1"/>
  <c r="M758" i="27"/>
  <c r="AA758" i="27" s="1"/>
  <c r="P758" i="27"/>
  <c r="R758" i="27" s="1"/>
  <c r="M784" i="27"/>
  <c r="AA784" i="27" s="1"/>
  <c r="P784" i="27"/>
  <c r="R784" i="27" s="1"/>
  <c r="P705" i="27"/>
  <c r="R705" i="27" s="1"/>
  <c r="M705" i="27"/>
  <c r="AA705" i="27" s="1"/>
  <c r="P653" i="27"/>
  <c r="R653" i="27" s="1"/>
  <c r="M653" i="27"/>
  <c r="AA653" i="27" s="1"/>
  <c r="M877" i="27"/>
  <c r="AA877" i="27" s="1"/>
  <c r="P877" i="27"/>
  <c r="R877" i="27" s="1"/>
  <c r="M923" i="27"/>
  <c r="AA923" i="27" s="1"/>
  <c r="P923" i="27"/>
  <c r="R923" i="27" s="1"/>
  <c r="M948" i="27"/>
  <c r="AA948" i="27" s="1"/>
  <c r="P948" i="27"/>
  <c r="R948" i="27" s="1"/>
  <c r="M890" i="27"/>
  <c r="AA890" i="27" s="1"/>
  <c r="P890" i="27"/>
  <c r="R890" i="27" s="1"/>
  <c r="M914" i="27"/>
  <c r="AA914" i="27" s="1"/>
  <c r="P914" i="27"/>
  <c r="R914" i="27" s="1"/>
  <c r="M793" i="27"/>
  <c r="AA793" i="27" s="1"/>
  <c r="P793" i="27"/>
  <c r="R793" i="27" s="1"/>
  <c r="M924" i="27"/>
  <c r="AA924" i="27" s="1"/>
  <c r="P924" i="27"/>
  <c r="R924" i="27" s="1"/>
  <c r="M958" i="27"/>
  <c r="AA958" i="27" s="1"/>
  <c r="P958" i="27"/>
  <c r="R958" i="27" s="1"/>
  <c r="M972" i="27"/>
  <c r="AA972" i="27" s="1"/>
  <c r="P972" i="27"/>
  <c r="R972" i="27" s="1"/>
  <c r="M983" i="27"/>
  <c r="AA983" i="27" s="1"/>
  <c r="P983" i="27"/>
  <c r="R983" i="27" s="1"/>
  <c r="M995" i="27"/>
  <c r="AA995" i="27" s="1"/>
  <c r="P995" i="27"/>
  <c r="R995" i="27" s="1"/>
  <c r="M851" i="27"/>
  <c r="AA851" i="27" s="1"/>
  <c r="P851" i="27"/>
  <c r="R851" i="27" s="1"/>
  <c r="M882" i="27"/>
  <c r="AA882" i="27" s="1"/>
  <c r="P882" i="27"/>
  <c r="R882" i="27" s="1"/>
  <c r="M955" i="27"/>
  <c r="AA955" i="27" s="1"/>
  <c r="P955" i="27"/>
  <c r="R955" i="27" s="1"/>
  <c r="M801" i="27"/>
  <c r="AA801" i="27" s="1"/>
  <c r="P801" i="27"/>
  <c r="R801" i="27" s="1"/>
  <c r="M853" i="27"/>
  <c r="AA853" i="27" s="1"/>
  <c r="P853" i="27"/>
  <c r="R853" i="27" s="1"/>
  <c r="P41" i="27"/>
  <c r="R41" i="27" s="1"/>
  <c r="M41" i="27"/>
  <c r="AA41" i="27" s="1"/>
  <c r="P148" i="27"/>
  <c r="R148" i="27" s="1"/>
  <c r="U148" i="27" s="1"/>
  <c r="M148" i="27"/>
  <c r="P374" i="27"/>
  <c r="R374" i="27" s="1"/>
  <c r="M374" i="27"/>
  <c r="AA374" i="27" s="1"/>
  <c r="P268" i="27"/>
  <c r="R268" i="27" s="1"/>
  <c r="M268" i="27"/>
  <c r="AA268" i="27" s="1"/>
  <c r="M380" i="27"/>
  <c r="AA380" i="27" s="1"/>
  <c r="P380" i="27"/>
  <c r="R380" i="27" s="1"/>
  <c r="M455" i="27"/>
  <c r="AA455" i="27" s="1"/>
  <c r="P455" i="27"/>
  <c r="R455" i="27" s="1"/>
  <c r="P505" i="27"/>
  <c r="R505" i="27" s="1"/>
  <c r="M505" i="27"/>
  <c r="AA505" i="27" s="1"/>
  <c r="P525" i="27"/>
  <c r="R525" i="27" s="1"/>
  <c r="M525" i="27"/>
  <c r="AA525" i="27" s="1"/>
  <c r="M418" i="27"/>
  <c r="AA418" i="27" s="1"/>
  <c r="P418" i="27"/>
  <c r="R418" i="27" s="1"/>
  <c r="P444" i="27"/>
  <c r="R444" i="27" s="1"/>
  <c r="M444" i="27"/>
  <c r="AA444" i="27" s="1"/>
  <c r="M457" i="27"/>
  <c r="AA457" i="27" s="1"/>
  <c r="P457" i="27"/>
  <c r="R457" i="27" s="1"/>
  <c r="P611" i="27"/>
  <c r="R611" i="27" s="1"/>
  <c r="M611" i="27"/>
  <c r="AA611" i="27" s="1"/>
  <c r="P644" i="27"/>
  <c r="R644" i="27" s="1"/>
  <c r="M644" i="27"/>
  <c r="AA644" i="27" s="1"/>
  <c r="P718" i="27"/>
  <c r="R718" i="27" s="1"/>
  <c r="M718" i="27"/>
  <c r="AA718" i="27" s="1"/>
  <c r="P733" i="27"/>
  <c r="R733" i="27" s="1"/>
  <c r="M733" i="27"/>
  <c r="AA733" i="27" s="1"/>
  <c r="P822" i="27"/>
  <c r="R822" i="27" s="1"/>
  <c r="M822" i="27"/>
  <c r="AA822" i="27" s="1"/>
  <c r="P581" i="27"/>
  <c r="R581" i="27" s="1"/>
  <c r="M581" i="27"/>
  <c r="AA581" i="27" s="1"/>
  <c r="P640" i="27"/>
  <c r="R640" i="27" s="1"/>
  <c r="M640" i="27"/>
  <c r="AA640" i="27" s="1"/>
  <c r="P949" i="27"/>
  <c r="R949" i="27" s="1"/>
  <c r="M949" i="27"/>
  <c r="AA949" i="27" s="1"/>
  <c r="P694" i="27"/>
  <c r="R694" i="27" s="1"/>
  <c r="M694" i="27"/>
  <c r="AA694" i="27" s="1"/>
  <c r="P695" i="27"/>
  <c r="R695" i="27" s="1"/>
  <c r="M695" i="27"/>
  <c r="AA695" i="27" s="1"/>
  <c r="P681" i="27"/>
  <c r="R681" i="27" s="1"/>
  <c r="M681" i="27"/>
  <c r="AA681" i="27" s="1"/>
  <c r="P645" i="27"/>
  <c r="R645" i="27" s="1"/>
  <c r="M645" i="27"/>
  <c r="AA645" i="27" s="1"/>
  <c r="P745" i="27"/>
  <c r="R745" i="27" s="1"/>
  <c r="M745" i="27"/>
  <c r="AA745" i="27" s="1"/>
  <c r="P23" i="27"/>
  <c r="R23" i="27" s="1"/>
  <c r="M23" i="27"/>
  <c r="M29" i="27"/>
  <c r="P29" i="27"/>
  <c r="R29" i="27" s="1"/>
  <c r="P3" i="27"/>
  <c r="R3" i="27" s="1"/>
  <c r="M3" i="27"/>
  <c r="M35" i="27"/>
  <c r="P35" i="27"/>
  <c r="R35" i="27" s="1"/>
  <c r="P114" i="27"/>
  <c r="R114" i="27" s="1"/>
  <c r="M114" i="27"/>
  <c r="P52" i="27"/>
  <c r="R52" i="27" s="1"/>
  <c r="M52" i="27"/>
  <c r="P90" i="27"/>
  <c r="R90" i="27" s="1"/>
  <c r="M90" i="27"/>
  <c r="P180" i="27"/>
  <c r="R180" i="27" s="1"/>
  <c r="M180" i="27"/>
  <c r="P240" i="27"/>
  <c r="R240" i="27" s="1"/>
  <c r="M240" i="27"/>
  <c r="AA240" i="27" s="1"/>
  <c r="M208" i="27"/>
  <c r="P208" i="27"/>
  <c r="R208" i="27" s="1"/>
  <c r="P158" i="27"/>
  <c r="R158" i="27" s="1"/>
  <c r="M158" i="27"/>
  <c r="M206" i="27"/>
  <c r="P206" i="27"/>
  <c r="R206" i="27" s="1"/>
  <c r="P332" i="27"/>
  <c r="R332" i="27" s="1"/>
  <c r="M332" i="27"/>
  <c r="AA332" i="27" s="1"/>
  <c r="M317" i="27"/>
  <c r="AA317" i="27" s="1"/>
  <c r="P317" i="27"/>
  <c r="R317" i="27" s="1"/>
  <c r="P296" i="27"/>
  <c r="R296" i="27" s="1"/>
  <c r="M296" i="27"/>
  <c r="AA296" i="27" s="1"/>
  <c r="M350" i="27"/>
  <c r="AA350" i="27" s="1"/>
  <c r="P350" i="27"/>
  <c r="R350" i="27" s="1"/>
  <c r="P364" i="27"/>
  <c r="R364" i="27" s="1"/>
  <c r="M364" i="27"/>
  <c r="AA364" i="27" s="1"/>
  <c r="P343" i="27"/>
  <c r="R343" i="27" s="1"/>
  <c r="M343" i="27"/>
  <c r="AA343" i="27" s="1"/>
  <c r="M361" i="27"/>
  <c r="AA361" i="27" s="1"/>
  <c r="P361" i="27"/>
  <c r="R361" i="27" s="1"/>
  <c r="P408" i="27"/>
  <c r="R408" i="27" s="1"/>
  <c r="M408" i="27"/>
  <c r="AA408" i="27" s="1"/>
  <c r="P451" i="27"/>
  <c r="R451" i="27" s="1"/>
  <c r="M451" i="27"/>
  <c r="AA451" i="27" s="1"/>
  <c r="P474" i="27"/>
  <c r="R474" i="27" s="1"/>
  <c r="M474" i="27"/>
  <c r="AA474" i="27" s="1"/>
  <c r="M483" i="27"/>
  <c r="AA483" i="27" s="1"/>
  <c r="P483" i="27"/>
  <c r="R483" i="27" s="1"/>
  <c r="P518" i="27"/>
  <c r="R518" i="27" s="1"/>
  <c r="M518" i="27"/>
  <c r="AA518" i="27" s="1"/>
  <c r="M527" i="27"/>
  <c r="AA527" i="27" s="1"/>
  <c r="P527" i="27"/>
  <c r="R527" i="27" s="1"/>
  <c r="M412" i="27"/>
  <c r="AA412" i="27" s="1"/>
  <c r="P412" i="27"/>
  <c r="R412" i="27" s="1"/>
  <c r="P494" i="27"/>
  <c r="R494" i="27" s="1"/>
  <c r="M494" i="27"/>
  <c r="AA494" i="27" s="1"/>
  <c r="P800" i="27"/>
  <c r="R800" i="27" s="1"/>
  <c r="M800" i="27"/>
  <c r="AA800" i="27" s="1"/>
  <c r="M740" i="27"/>
  <c r="AA740" i="27" s="1"/>
  <c r="P740" i="27"/>
  <c r="R740" i="27" s="1"/>
  <c r="M627" i="27"/>
  <c r="AA627" i="27" s="1"/>
  <c r="P627" i="27"/>
  <c r="R627" i="27" s="1"/>
  <c r="M593" i="27"/>
  <c r="AA593" i="27" s="1"/>
  <c r="P593" i="27"/>
  <c r="R593" i="27" s="1"/>
  <c r="P633" i="27"/>
  <c r="R633" i="27" s="1"/>
  <c r="M633" i="27"/>
  <c r="AA633" i="27" s="1"/>
  <c r="P760" i="27"/>
  <c r="R760" i="27" s="1"/>
  <c r="M760" i="27"/>
  <c r="AA760" i="27" s="1"/>
  <c r="M856" i="27"/>
  <c r="AA856" i="27" s="1"/>
  <c r="P856" i="27"/>
  <c r="R856" i="27" s="1"/>
  <c r="P921" i="27"/>
  <c r="R921" i="27" s="1"/>
  <c r="M921" i="27"/>
  <c r="AA921" i="27" s="1"/>
  <c r="M973" i="27"/>
  <c r="AA973" i="27" s="1"/>
  <c r="P973" i="27"/>
  <c r="R973" i="27" s="1"/>
  <c r="M849" i="27"/>
  <c r="AA849" i="27" s="1"/>
  <c r="P849" i="27"/>
  <c r="R849" i="27" s="1"/>
  <c r="M866" i="27"/>
  <c r="AA866" i="27" s="1"/>
  <c r="P866" i="27"/>
  <c r="R866" i="27" s="1"/>
  <c r="P897" i="27"/>
  <c r="R897" i="27" s="1"/>
  <c r="M897" i="27"/>
  <c r="AA897" i="27" s="1"/>
  <c r="M956" i="27"/>
  <c r="AA956" i="27" s="1"/>
  <c r="P956" i="27"/>
  <c r="R956" i="27" s="1"/>
  <c r="P981" i="27"/>
  <c r="R981" i="27" s="1"/>
  <c r="M981" i="27"/>
  <c r="AA981" i="27" s="1"/>
  <c r="M839" i="27"/>
  <c r="AA839" i="27" s="1"/>
  <c r="P839" i="27"/>
  <c r="R839" i="27" s="1"/>
  <c r="M796" i="27"/>
  <c r="AA796" i="27" s="1"/>
  <c r="P796" i="27"/>
  <c r="R796" i="27" s="1"/>
  <c r="M850" i="27"/>
  <c r="AA850" i="27" s="1"/>
  <c r="P850" i="27"/>
  <c r="R850" i="27" s="1"/>
  <c r="P917" i="27"/>
  <c r="R917" i="27" s="1"/>
  <c r="M917" i="27"/>
  <c r="AA917" i="27" s="1"/>
  <c r="M984" i="27"/>
  <c r="AA984" i="27" s="1"/>
  <c r="P984" i="27"/>
  <c r="R984" i="27" s="1"/>
  <c r="P15" i="27"/>
  <c r="R15" i="27" s="1"/>
  <c r="M15" i="27"/>
  <c r="P56" i="27"/>
  <c r="R56" i="27" s="1"/>
  <c r="M56" i="27"/>
  <c r="P150" i="27"/>
  <c r="R150" i="27" s="1"/>
  <c r="M150" i="27"/>
  <c r="M308" i="27"/>
  <c r="AA308" i="27" s="1"/>
  <c r="P308" i="27"/>
  <c r="R308" i="27" s="1"/>
  <c r="P335" i="27"/>
  <c r="R335" i="27" s="1"/>
  <c r="M335" i="27"/>
  <c r="AA335" i="27" s="1"/>
  <c r="M383" i="27"/>
  <c r="AA383" i="27" s="1"/>
  <c r="P383" i="27"/>
  <c r="R383" i="27" s="1"/>
  <c r="P404" i="27"/>
  <c r="R404" i="27" s="1"/>
  <c r="M404" i="27"/>
  <c r="AA404" i="27" s="1"/>
  <c r="P465" i="27"/>
  <c r="R465" i="27" s="1"/>
  <c r="M465" i="27"/>
  <c r="AA465" i="27" s="1"/>
  <c r="P480" i="27"/>
  <c r="R480" i="27" s="1"/>
  <c r="M480" i="27"/>
  <c r="AA480" i="27" s="1"/>
  <c r="P485" i="27"/>
  <c r="R485" i="27" s="1"/>
  <c r="M485" i="27"/>
  <c r="AA485" i="27" s="1"/>
  <c r="M747" i="27"/>
  <c r="AA747" i="27" s="1"/>
  <c r="P747" i="27"/>
  <c r="R747" i="27" s="1"/>
  <c r="P823" i="27"/>
  <c r="R823" i="27" s="1"/>
  <c r="M823" i="27"/>
  <c r="AA823" i="27" s="1"/>
  <c r="M836" i="27"/>
  <c r="AA836" i="27" s="1"/>
  <c r="P836" i="27"/>
  <c r="R836" i="27" s="1"/>
  <c r="P875" i="27"/>
  <c r="R875" i="27" s="1"/>
  <c r="M875" i="27"/>
  <c r="AA875" i="27" s="1"/>
  <c r="P990" i="27"/>
  <c r="R990" i="27" s="1"/>
  <c r="M990" i="27"/>
  <c r="AA990" i="27" s="1"/>
  <c r="M985" i="27"/>
  <c r="AA985" i="27" s="1"/>
  <c r="P985" i="27"/>
  <c r="R985" i="27" s="1"/>
  <c r="M975" i="27"/>
  <c r="AA975" i="27" s="1"/>
  <c r="P975" i="27"/>
  <c r="R975" i="27" s="1"/>
  <c r="P964" i="27"/>
  <c r="R964" i="27" s="1"/>
  <c r="M964" i="27"/>
  <c r="AA964" i="27" s="1"/>
  <c r="P933" i="27"/>
  <c r="R933" i="27" s="1"/>
  <c r="M933" i="27"/>
  <c r="AA933" i="27" s="1"/>
  <c r="P963" i="27"/>
  <c r="R963" i="27" s="1"/>
  <c r="M963" i="27"/>
  <c r="AA963" i="27" s="1"/>
  <c r="P937" i="27"/>
  <c r="R937" i="27" s="1"/>
  <c r="M937" i="27"/>
  <c r="AA937" i="27" s="1"/>
  <c r="P934" i="27"/>
  <c r="R934" i="27" s="1"/>
  <c r="M934" i="27"/>
  <c r="AA934" i="27" s="1"/>
  <c r="P905" i="27"/>
  <c r="R905" i="27" s="1"/>
  <c r="M905" i="27"/>
  <c r="AA905" i="27" s="1"/>
  <c r="P879" i="27"/>
  <c r="R879" i="27" s="1"/>
  <c r="M879" i="27"/>
  <c r="AA879" i="27" s="1"/>
  <c r="P842" i="27"/>
  <c r="R842" i="27" s="1"/>
  <c r="M842" i="27"/>
  <c r="AA842" i="27" s="1"/>
  <c r="M840" i="27"/>
  <c r="AA840" i="27" s="1"/>
  <c r="P840" i="27"/>
  <c r="R840" i="27" s="1"/>
  <c r="P837" i="27"/>
  <c r="R837" i="27" s="1"/>
  <c r="M837" i="27"/>
  <c r="AA837" i="27" s="1"/>
  <c r="P828" i="27"/>
  <c r="R828" i="27" s="1"/>
  <c r="M828" i="27"/>
  <c r="AA828" i="27" s="1"/>
  <c r="P824" i="27"/>
  <c r="R824" i="27" s="1"/>
  <c r="M824" i="27"/>
  <c r="AA824" i="27" s="1"/>
  <c r="P819" i="27"/>
  <c r="R819" i="27" s="1"/>
  <c r="M819" i="27"/>
  <c r="AA819" i="27" s="1"/>
  <c r="P809" i="27"/>
  <c r="R809" i="27" s="1"/>
  <c r="M809" i="27"/>
  <c r="AA809" i="27" s="1"/>
  <c r="P783" i="27"/>
  <c r="R783" i="27" s="1"/>
  <c r="M783" i="27"/>
  <c r="AA783" i="27" s="1"/>
  <c r="P754" i="27"/>
  <c r="R754" i="27" s="1"/>
  <c r="M754" i="27"/>
  <c r="AA754" i="27" s="1"/>
  <c r="M716" i="27"/>
  <c r="AA716" i="27" s="1"/>
  <c r="P716" i="27"/>
  <c r="R716" i="27" s="1"/>
  <c r="P713" i="27"/>
  <c r="R713" i="27" s="1"/>
  <c r="M713" i="27"/>
  <c r="AA713" i="27" s="1"/>
  <c r="P685" i="27"/>
  <c r="R685" i="27" s="1"/>
  <c r="M685" i="27"/>
  <c r="AA685" i="27" s="1"/>
  <c r="P674" i="27"/>
  <c r="R674" i="27" s="1"/>
  <c r="M674" i="27"/>
  <c r="AA674" i="27" s="1"/>
  <c r="P658" i="27"/>
  <c r="R658" i="27" s="1"/>
  <c r="M658" i="27"/>
  <c r="AA658" i="27" s="1"/>
  <c r="M557" i="27"/>
  <c r="AA557" i="27" s="1"/>
  <c r="P557" i="27"/>
  <c r="R557" i="27" s="1"/>
  <c r="M537" i="27"/>
  <c r="AA537" i="27" s="1"/>
  <c r="P537" i="27"/>
  <c r="R537" i="27" s="1"/>
  <c r="P929" i="27"/>
  <c r="R929" i="27" s="1"/>
  <c r="M929" i="27"/>
  <c r="AA929" i="27" s="1"/>
  <c r="P909" i="27"/>
  <c r="R909" i="27" s="1"/>
  <c r="M909" i="27"/>
  <c r="AA909" i="27" s="1"/>
  <c r="P835" i="27"/>
  <c r="R835" i="27" s="1"/>
  <c r="M835" i="27"/>
  <c r="AA835" i="27" s="1"/>
  <c r="M829" i="27"/>
  <c r="AA829" i="27" s="1"/>
  <c r="P829" i="27"/>
  <c r="R829" i="27" s="1"/>
  <c r="P794" i="27"/>
  <c r="R794" i="27" s="1"/>
  <c r="M794" i="27"/>
  <c r="AA794" i="27" s="1"/>
  <c r="P743" i="27"/>
  <c r="R743" i="27" s="1"/>
  <c r="M743" i="27"/>
  <c r="AA743" i="27" s="1"/>
  <c r="P710" i="27"/>
  <c r="R710" i="27" s="1"/>
  <c r="M710" i="27"/>
  <c r="AA710" i="27" s="1"/>
  <c r="P699" i="27"/>
  <c r="R699" i="27" s="1"/>
  <c r="M699" i="27"/>
  <c r="AA699" i="27" s="1"/>
  <c r="M692" i="27"/>
  <c r="AA692" i="27" s="1"/>
  <c r="P692" i="27"/>
  <c r="R692" i="27" s="1"/>
  <c r="P671" i="27"/>
  <c r="R671" i="27" s="1"/>
  <c r="M671" i="27"/>
  <c r="AA671" i="27" s="1"/>
  <c r="P614" i="27"/>
  <c r="R614" i="27" s="1"/>
  <c r="M614" i="27"/>
  <c r="AA614" i="27" s="1"/>
  <c r="P580" i="27"/>
  <c r="R580" i="27" s="1"/>
  <c r="M580" i="27"/>
  <c r="AA580" i="27" s="1"/>
  <c r="M554" i="27"/>
  <c r="AA554" i="27" s="1"/>
  <c r="P554" i="27"/>
  <c r="R554" i="27" s="1"/>
  <c r="P530" i="27"/>
  <c r="R530" i="27" s="1"/>
  <c r="M530" i="27"/>
  <c r="AA530" i="27" s="1"/>
  <c r="P514" i="27"/>
  <c r="R514" i="27" s="1"/>
  <c r="M514" i="27"/>
  <c r="AA514" i="27" s="1"/>
  <c r="P506" i="27"/>
  <c r="R506" i="27" s="1"/>
  <c r="M506" i="27"/>
  <c r="AA506" i="27" s="1"/>
  <c r="P491" i="27"/>
  <c r="R491" i="27" s="1"/>
  <c r="M491" i="27"/>
  <c r="AA491" i="27" s="1"/>
  <c r="P489" i="27"/>
  <c r="R489" i="27" s="1"/>
  <c r="M489" i="27"/>
  <c r="AA489" i="27" s="1"/>
  <c r="P486" i="27"/>
  <c r="R486" i="27" s="1"/>
  <c r="M486" i="27"/>
  <c r="AA486" i="27" s="1"/>
  <c r="P471" i="27"/>
  <c r="R471" i="27" s="1"/>
  <c r="M471" i="27"/>
  <c r="AA471" i="27" s="1"/>
  <c r="P456" i="27"/>
  <c r="R456" i="27" s="1"/>
  <c r="M456" i="27"/>
  <c r="AA456" i="27" s="1"/>
  <c r="P430" i="27"/>
  <c r="R430" i="27" s="1"/>
  <c r="M430" i="27"/>
  <c r="AA430" i="27" s="1"/>
  <c r="M405" i="27"/>
  <c r="AA405" i="27" s="1"/>
  <c r="P405" i="27"/>
  <c r="R405" i="27" s="1"/>
  <c r="M517" i="27"/>
  <c r="AA517" i="27" s="1"/>
  <c r="P517" i="27"/>
  <c r="R517" i="27" s="1"/>
  <c r="M508" i="27"/>
  <c r="AA508" i="27" s="1"/>
  <c r="P508" i="27"/>
  <c r="R508" i="27" s="1"/>
  <c r="P450" i="27"/>
  <c r="R450" i="27" s="1"/>
  <c r="M450" i="27"/>
  <c r="AA450" i="27" s="1"/>
  <c r="P403" i="27"/>
  <c r="R403" i="27" s="1"/>
  <c r="M403" i="27"/>
  <c r="AA403" i="27" s="1"/>
  <c r="M397" i="27"/>
  <c r="AA397" i="27" s="1"/>
  <c r="P397" i="27"/>
  <c r="R397" i="27" s="1"/>
  <c r="P392" i="27"/>
  <c r="R392" i="27" s="1"/>
  <c r="M392" i="27"/>
  <c r="AA392" i="27" s="1"/>
  <c r="M344" i="27"/>
  <c r="AA344" i="27" s="1"/>
  <c r="P344" i="27"/>
  <c r="R344" i="27" s="1"/>
  <c r="P249" i="27"/>
  <c r="R249" i="27" s="1"/>
  <c r="M249" i="27"/>
  <c r="AA249" i="27" s="1"/>
  <c r="P371" i="27"/>
  <c r="R371" i="27" s="1"/>
  <c r="M371" i="27"/>
  <c r="AA371" i="27" s="1"/>
  <c r="M362" i="27"/>
  <c r="AA362" i="27" s="1"/>
  <c r="P362" i="27"/>
  <c r="R362" i="27" s="1"/>
  <c r="M328" i="27"/>
  <c r="AA328" i="27" s="1"/>
  <c r="P328" i="27"/>
  <c r="R328" i="27" s="1"/>
  <c r="P311" i="27"/>
  <c r="R311" i="27" s="1"/>
  <c r="M311" i="27"/>
  <c r="AA311" i="27" s="1"/>
  <c r="M290" i="27"/>
  <c r="AA290" i="27" s="1"/>
  <c r="P290" i="27"/>
  <c r="R290" i="27" s="1"/>
  <c r="P260" i="27"/>
  <c r="R260" i="27" s="1"/>
  <c r="M260" i="27"/>
  <c r="AA260" i="27" s="1"/>
  <c r="P247" i="27"/>
  <c r="R247" i="27" s="1"/>
  <c r="M247" i="27"/>
  <c r="AA247" i="27" s="1"/>
  <c r="P234" i="27"/>
  <c r="R234" i="27" s="1"/>
  <c r="M234" i="27"/>
  <c r="AA234" i="27" s="1"/>
  <c r="P226" i="27"/>
  <c r="R226" i="27" s="1"/>
  <c r="M226" i="27"/>
  <c r="P215" i="27"/>
  <c r="R215" i="27" s="1"/>
  <c r="M215" i="27"/>
  <c r="M187" i="27"/>
  <c r="P187" i="27"/>
  <c r="R187" i="27" s="1"/>
  <c r="P241" i="27"/>
  <c r="R241" i="27" s="1"/>
  <c r="M241" i="27"/>
  <c r="AA241" i="27" s="1"/>
  <c r="M232" i="27"/>
  <c r="AA232" i="27" s="1"/>
  <c r="P232" i="27"/>
  <c r="R232" i="27" s="1"/>
  <c r="P196" i="27"/>
  <c r="R196" i="27" s="1"/>
  <c r="M196" i="27"/>
  <c r="P189" i="27"/>
  <c r="R189" i="27" s="1"/>
  <c r="M189" i="27"/>
  <c r="P144" i="27"/>
  <c r="R144" i="27" s="1"/>
  <c r="M144" i="27"/>
  <c r="P194" i="27"/>
  <c r="R194" i="27" s="1"/>
  <c r="M194" i="27"/>
  <c r="M174" i="27"/>
  <c r="P174" i="27"/>
  <c r="R174" i="27" s="1"/>
  <c r="P120" i="27"/>
  <c r="R120" i="27" s="1"/>
  <c r="M120" i="27"/>
  <c r="M83" i="27"/>
  <c r="P83" i="27"/>
  <c r="R83" i="27" s="1"/>
  <c r="M81" i="27"/>
  <c r="P81" i="27"/>
  <c r="R81" i="27" s="1"/>
  <c r="P68" i="27"/>
  <c r="R68" i="27" s="1"/>
  <c r="M68" i="27"/>
  <c r="M88" i="27"/>
  <c r="P88" i="27"/>
  <c r="R88" i="27" s="1"/>
  <c r="P79" i="27"/>
  <c r="R79" i="27" s="1"/>
  <c r="M79" i="27"/>
  <c r="P76" i="27"/>
  <c r="R76" i="27" s="1"/>
  <c r="M76" i="27"/>
  <c r="P67" i="27"/>
  <c r="R67" i="27" s="1"/>
  <c r="M67" i="27"/>
  <c r="M65" i="27"/>
  <c r="P65" i="27"/>
  <c r="R65" i="27" s="1"/>
  <c r="P59" i="27"/>
  <c r="R59" i="27" s="1"/>
  <c r="M59" i="27"/>
  <c r="M53" i="27"/>
  <c r="P53" i="27"/>
  <c r="R53" i="27" s="1"/>
  <c r="P38" i="27"/>
  <c r="R38" i="27" s="1"/>
  <c r="M38" i="27"/>
  <c r="P18" i="27"/>
  <c r="R18" i="27" s="1"/>
  <c r="M18" i="27"/>
  <c r="M8" i="27"/>
  <c r="P8" i="27"/>
  <c r="R8" i="27" s="1"/>
  <c r="M6" i="27"/>
  <c r="P6" i="27"/>
  <c r="R6" i="27" s="1"/>
  <c r="M17" i="6"/>
  <c r="R17" i="6"/>
  <c r="R77" i="6"/>
  <c r="M77" i="6"/>
  <c r="M118" i="6"/>
  <c r="R118" i="6"/>
  <c r="R144" i="6"/>
  <c r="M144" i="6"/>
  <c r="R168" i="6"/>
  <c r="M168" i="6"/>
  <c r="M189" i="6"/>
  <c r="R189" i="6"/>
  <c r="M192" i="6"/>
  <c r="R192" i="6"/>
  <c r="M231" i="6"/>
  <c r="R231" i="6"/>
  <c r="M235" i="6"/>
  <c r="AD235" i="6" s="1"/>
  <c r="R235" i="6"/>
  <c r="M247" i="6"/>
  <c r="AD247" i="6" s="1"/>
  <c r="R247" i="6"/>
  <c r="M252" i="6"/>
  <c r="AD252" i="6" s="1"/>
  <c r="R252" i="6"/>
  <c r="M255" i="6"/>
  <c r="AD255" i="6" s="1"/>
  <c r="R255" i="6"/>
  <c r="M259" i="6"/>
  <c r="AD259" i="6" s="1"/>
  <c r="R259" i="6"/>
  <c r="M263" i="6"/>
  <c r="AD263" i="6" s="1"/>
  <c r="R263" i="6"/>
  <c r="M274" i="6"/>
  <c r="AD274" i="6" s="1"/>
  <c r="R274" i="6"/>
  <c r="M279" i="6"/>
  <c r="AD279" i="6" s="1"/>
  <c r="R279" i="6"/>
  <c r="M291" i="6"/>
  <c r="AD291" i="6" s="1"/>
  <c r="R291" i="6"/>
  <c r="R298" i="6"/>
  <c r="M298" i="6"/>
  <c r="AD298" i="6" s="1"/>
  <c r="M301" i="6"/>
  <c r="AD301" i="6" s="1"/>
  <c r="R301" i="6"/>
  <c r="M309" i="6"/>
  <c r="AD309" i="6" s="1"/>
  <c r="R309" i="6"/>
  <c r="M315" i="6"/>
  <c r="AD315" i="6" s="1"/>
  <c r="R315" i="6"/>
  <c r="M322" i="6"/>
  <c r="AD322" i="6" s="1"/>
  <c r="R322" i="6"/>
  <c r="M331" i="6"/>
  <c r="AD331" i="6" s="1"/>
  <c r="R331" i="6"/>
  <c r="M351" i="6"/>
  <c r="AD351" i="6" s="1"/>
  <c r="R351" i="6"/>
  <c r="R353" i="6"/>
  <c r="M353" i="6"/>
  <c r="AD353" i="6" s="1"/>
  <c r="R357" i="6"/>
  <c r="M357" i="6"/>
  <c r="AD357" i="6" s="1"/>
  <c r="M364" i="6"/>
  <c r="AD364" i="6" s="1"/>
  <c r="R364" i="6"/>
  <c r="M382" i="6"/>
  <c r="AD382" i="6" s="1"/>
  <c r="R382" i="6"/>
  <c r="M389" i="6"/>
  <c r="AD389" i="6" s="1"/>
  <c r="R389" i="6"/>
  <c r="R417" i="6"/>
  <c r="M417" i="6"/>
  <c r="AD417" i="6" s="1"/>
  <c r="M425" i="6"/>
  <c r="AD425" i="6" s="1"/>
  <c r="R425" i="6"/>
  <c r="M443" i="6"/>
  <c r="AD443" i="6" s="1"/>
  <c r="R443" i="6"/>
  <c r="R482" i="6"/>
  <c r="M482" i="6"/>
  <c r="AD482" i="6" s="1"/>
  <c r="R484" i="6"/>
  <c r="M484" i="6"/>
  <c r="AD484" i="6" s="1"/>
  <c r="M502" i="6"/>
  <c r="AD502" i="6" s="1"/>
  <c r="R502" i="6"/>
  <c r="R510" i="6"/>
  <c r="M510" i="6"/>
  <c r="AD510" i="6" s="1"/>
  <c r="M512" i="6"/>
  <c r="AD512" i="6" s="1"/>
  <c r="R512" i="6"/>
  <c r="R543" i="6"/>
  <c r="M543" i="6"/>
  <c r="AD543" i="6" s="1"/>
  <c r="R582" i="6"/>
  <c r="M582" i="6"/>
  <c r="AD582" i="6" s="1"/>
  <c r="M607" i="6"/>
  <c r="AD607" i="6" s="1"/>
  <c r="R607" i="6"/>
  <c r="M629" i="6"/>
  <c r="AD629" i="6" s="1"/>
  <c r="R629" i="6"/>
  <c r="R646" i="6"/>
  <c r="M646" i="6"/>
  <c r="AD646" i="6" s="1"/>
  <c r="R662" i="6"/>
  <c r="M662" i="6"/>
  <c r="AD662" i="6" s="1"/>
  <c r="M669" i="6"/>
  <c r="AD669" i="6" s="1"/>
  <c r="R669" i="6"/>
  <c r="M682" i="6"/>
  <c r="AD682" i="6" s="1"/>
  <c r="R682" i="6"/>
  <c r="M730" i="6"/>
  <c r="AD730" i="6" s="1"/>
  <c r="R730" i="6"/>
  <c r="R736" i="6"/>
  <c r="M736" i="6"/>
  <c r="AD736" i="6" s="1"/>
  <c r="M768" i="6"/>
  <c r="AD768" i="6" s="1"/>
  <c r="R768" i="6"/>
  <c r="M780" i="6"/>
  <c r="AD780" i="6" s="1"/>
  <c r="R780" i="6"/>
  <c r="M848" i="6"/>
  <c r="AD848" i="6" s="1"/>
  <c r="R848" i="6"/>
  <c r="M852" i="6"/>
  <c r="AD852" i="6" s="1"/>
  <c r="R852" i="6"/>
  <c r="M858" i="6"/>
  <c r="AD858" i="6" s="1"/>
  <c r="R858" i="6"/>
  <c r="M865" i="6"/>
  <c r="AD865" i="6" s="1"/>
  <c r="R865" i="6"/>
  <c r="M980" i="6"/>
  <c r="AD980" i="6" s="1"/>
  <c r="R980" i="6"/>
  <c r="M988" i="6"/>
  <c r="AD988" i="6" s="1"/>
  <c r="R988" i="6"/>
  <c r="R4" i="6"/>
  <c r="M4" i="6"/>
  <c r="M191" i="6"/>
  <c r="R191" i="6"/>
  <c r="M663" i="6"/>
  <c r="AD663" i="6" s="1"/>
  <c r="R663" i="6"/>
  <c r="M162" i="6"/>
  <c r="R162" i="6"/>
  <c r="M216" i="6"/>
  <c r="R216" i="6"/>
  <c r="R285" i="6"/>
  <c r="M285" i="6"/>
  <c r="AD285" i="6" s="1"/>
  <c r="M432" i="6"/>
  <c r="AD432" i="6" s="1"/>
  <c r="R432" i="6"/>
  <c r="M453" i="6"/>
  <c r="AD453" i="6" s="1"/>
  <c r="R453" i="6"/>
  <c r="M486" i="6"/>
  <c r="AD486" i="6" s="1"/>
  <c r="R486" i="6"/>
  <c r="R35" i="6"/>
  <c r="M35" i="6"/>
  <c r="R30" i="6"/>
  <c r="M30" i="6"/>
  <c r="M38" i="6"/>
  <c r="R38" i="6"/>
  <c r="R60" i="6"/>
  <c r="M60" i="6"/>
  <c r="M73" i="6"/>
  <c r="R73" i="6"/>
  <c r="R85" i="6"/>
  <c r="M85" i="6"/>
  <c r="R80" i="6"/>
  <c r="M80" i="6"/>
  <c r="R96" i="6"/>
  <c r="M96" i="6"/>
  <c r="M103" i="6"/>
  <c r="R103" i="6"/>
  <c r="M154" i="6"/>
  <c r="R154" i="6"/>
  <c r="M180" i="6"/>
  <c r="R180" i="6"/>
  <c r="R181" i="6"/>
  <c r="M181" i="6"/>
  <c r="R163" i="6"/>
  <c r="M163" i="6"/>
  <c r="R171" i="6"/>
  <c r="M171" i="6"/>
  <c r="M188" i="6"/>
  <c r="R188" i="6"/>
  <c r="M179" i="6"/>
  <c r="R179" i="6"/>
  <c r="R182" i="6"/>
  <c r="M182" i="6"/>
  <c r="R201" i="6"/>
  <c r="M201" i="6"/>
  <c r="M212" i="6"/>
  <c r="R212" i="6"/>
  <c r="M193" i="6"/>
  <c r="R193" i="6"/>
  <c r="R223" i="6"/>
  <c r="M223" i="6"/>
  <c r="M175" i="6"/>
  <c r="R175" i="6"/>
  <c r="M200" i="6"/>
  <c r="R200" i="6"/>
  <c r="R211" i="6"/>
  <c r="M211" i="6"/>
  <c r="R227" i="6"/>
  <c r="M227" i="6"/>
  <c r="R198" i="6"/>
  <c r="M198" i="6"/>
  <c r="M208" i="6"/>
  <c r="R208" i="6"/>
  <c r="M234" i="6"/>
  <c r="AD234" i="6" s="1"/>
  <c r="R234" i="6"/>
  <c r="M295" i="6"/>
  <c r="AD295" i="6" s="1"/>
  <c r="R295" i="6"/>
  <c r="M311" i="6"/>
  <c r="AD311" i="6" s="1"/>
  <c r="R311" i="6"/>
  <c r="M265" i="6"/>
  <c r="AD265" i="6" s="1"/>
  <c r="R265" i="6"/>
  <c r="M304" i="6"/>
  <c r="AD304" i="6" s="1"/>
  <c r="R304" i="6"/>
  <c r="M292" i="6"/>
  <c r="AD292" i="6" s="1"/>
  <c r="R292" i="6"/>
  <c r="M303" i="6"/>
  <c r="AD303" i="6" s="1"/>
  <c r="R303" i="6"/>
  <c r="R314" i="6"/>
  <c r="M314" i="6"/>
  <c r="AD314" i="6" s="1"/>
  <c r="M371" i="6"/>
  <c r="AD371" i="6" s="1"/>
  <c r="R371" i="6"/>
  <c r="M361" i="6"/>
  <c r="AD361" i="6" s="1"/>
  <c r="R361" i="6"/>
  <c r="R370" i="6"/>
  <c r="M370" i="6"/>
  <c r="AD370" i="6" s="1"/>
  <c r="M369" i="6"/>
  <c r="AD369" i="6" s="1"/>
  <c r="R369" i="6"/>
  <c r="R395" i="6"/>
  <c r="M395" i="6"/>
  <c r="AD395" i="6" s="1"/>
  <c r="M350" i="6"/>
  <c r="AD350" i="6" s="1"/>
  <c r="R350" i="6"/>
  <c r="R368" i="6"/>
  <c r="M368" i="6"/>
  <c r="AD368" i="6" s="1"/>
  <c r="M393" i="6"/>
  <c r="AD393" i="6" s="1"/>
  <c r="R393" i="6"/>
  <c r="M429" i="6"/>
  <c r="AD429" i="6" s="1"/>
  <c r="R429" i="6"/>
  <c r="M449" i="6"/>
  <c r="AD449" i="6" s="1"/>
  <c r="R449" i="6"/>
  <c r="R420" i="6"/>
  <c r="M420" i="6"/>
  <c r="AD420" i="6" s="1"/>
  <c r="M540" i="6"/>
  <c r="AD540" i="6" s="1"/>
  <c r="R540" i="6"/>
  <c r="M544" i="6"/>
  <c r="AD544" i="6" s="1"/>
  <c r="R544" i="6"/>
  <c r="R604" i="6"/>
  <c r="M604" i="6"/>
  <c r="AD604" i="6" s="1"/>
  <c r="M636" i="6"/>
  <c r="AD636" i="6" s="1"/>
  <c r="R636" i="6"/>
  <c r="R488" i="6"/>
  <c r="M488" i="6"/>
  <c r="AD488" i="6" s="1"/>
  <c r="M457" i="6"/>
  <c r="AD457" i="6" s="1"/>
  <c r="R457" i="6"/>
  <c r="M532" i="6"/>
  <c r="AD532" i="6" s="1"/>
  <c r="R532" i="6"/>
  <c r="M461" i="6"/>
  <c r="AD461" i="6" s="1"/>
  <c r="R461" i="6"/>
  <c r="M522" i="6"/>
  <c r="AD522" i="6" s="1"/>
  <c r="R522" i="6"/>
  <c r="R561" i="6"/>
  <c r="M561" i="6"/>
  <c r="AD561" i="6" s="1"/>
  <c r="M548" i="6"/>
  <c r="AD548" i="6" s="1"/>
  <c r="R548" i="6"/>
  <c r="R560" i="6"/>
  <c r="M560" i="6"/>
  <c r="AD560" i="6" s="1"/>
  <c r="M603" i="6"/>
  <c r="AD603" i="6" s="1"/>
  <c r="R603" i="6"/>
  <c r="M733" i="6"/>
  <c r="AD733" i="6" s="1"/>
  <c r="R733" i="6"/>
  <c r="R633" i="6"/>
  <c r="M633" i="6"/>
  <c r="AD633" i="6" s="1"/>
  <c r="R658" i="6"/>
  <c r="M658" i="6"/>
  <c r="AD658" i="6" s="1"/>
  <c r="R706" i="6"/>
  <c r="M706" i="6"/>
  <c r="AD706" i="6" s="1"/>
  <c r="R630" i="6"/>
  <c r="M630" i="6"/>
  <c r="AD630" i="6" s="1"/>
  <c r="M635" i="6"/>
  <c r="AD635" i="6" s="1"/>
  <c r="R635" i="6"/>
  <c r="R673" i="6"/>
  <c r="M673" i="6"/>
  <c r="AD673" i="6" s="1"/>
  <c r="M709" i="6"/>
  <c r="AD709" i="6" s="1"/>
  <c r="R709" i="6"/>
  <c r="R679" i="6"/>
  <c r="M679" i="6"/>
  <c r="AD679" i="6" s="1"/>
  <c r="M745" i="6"/>
  <c r="AD745" i="6" s="1"/>
  <c r="R745" i="6"/>
  <c r="R637" i="6"/>
  <c r="M637" i="6"/>
  <c r="AD637" i="6" s="1"/>
  <c r="M792" i="6"/>
  <c r="AD792" i="6" s="1"/>
  <c r="R792" i="6"/>
  <c r="M743" i="6"/>
  <c r="AD743" i="6" s="1"/>
  <c r="R743" i="6"/>
  <c r="M695" i="6"/>
  <c r="AD695" i="6" s="1"/>
  <c r="R695" i="6"/>
  <c r="M989" i="6"/>
  <c r="AD989" i="6" s="1"/>
  <c r="R989" i="6"/>
  <c r="R790" i="6"/>
  <c r="M790" i="6"/>
  <c r="AD790" i="6" s="1"/>
  <c r="R825" i="6"/>
  <c r="M825" i="6"/>
  <c r="AD825" i="6" s="1"/>
  <c r="R835" i="6"/>
  <c r="M835" i="6"/>
  <c r="AD835" i="6" s="1"/>
  <c r="R774" i="6"/>
  <c r="M774" i="6"/>
  <c r="AD774" i="6" s="1"/>
  <c r="M827" i="6"/>
  <c r="AD827" i="6" s="1"/>
  <c r="R827" i="6"/>
  <c r="R847" i="6"/>
  <c r="M847" i="6"/>
  <c r="AD847" i="6" s="1"/>
  <c r="R990" i="6"/>
  <c r="M990" i="6"/>
  <c r="AD990" i="6" s="1"/>
  <c r="R872" i="6"/>
  <c r="M872" i="6"/>
  <c r="AD872" i="6" s="1"/>
  <c r="M994" i="6"/>
  <c r="AD994" i="6" s="1"/>
  <c r="R994" i="6"/>
  <c r="M54" i="6"/>
  <c r="R54" i="6"/>
  <c r="M18" i="6"/>
  <c r="R18" i="6"/>
  <c r="R31" i="6"/>
  <c r="M31" i="6"/>
  <c r="M14" i="6"/>
  <c r="R14" i="6"/>
  <c r="M33" i="6"/>
  <c r="R33" i="6"/>
  <c r="M50" i="6"/>
  <c r="R50" i="6"/>
  <c r="M66" i="6"/>
  <c r="R66" i="6"/>
  <c r="M82" i="6"/>
  <c r="R82" i="6"/>
  <c r="R92" i="6"/>
  <c r="M92" i="6"/>
  <c r="M112" i="6"/>
  <c r="R112" i="6"/>
  <c r="R119" i="6"/>
  <c r="M119" i="6"/>
  <c r="R136" i="6"/>
  <c r="M136" i="6"/>
  <c r="R138" i="6"/>
  <c r="M138" i="6"/>
  <c r="R146" i="6"/>
  <c r="M146" i="6"/>
  <c r="M160" i="6"/>
  <c r="R160" i="6"/>
  <c r="M166" i="6"/>
  <c r="R166" i="6"/>
  <c r="M172" i="6"/>
  <c r="R172" i="6"/>
  <c r="M176" i="6"/>
  <c r="R176" i="6"/>
  <c r="M206" i="6"/>
  <c r="R206" i="6"/>
  <c r="R209" i="6"/>
  <c r="M209" i="6"/>
  <c r="M242" i="6"/>
  <c r="AD242" i="6" s="1"/>
  <c r="R242" i="6"/>
  <c r="M287" i="6"/>
  <c r="AD287" i="6" s="1"/>
  <c r="R287" i="6"/>
  <c r="R299" i="6"/>
  <c r="M299" i="6"/>
  <c r="AD299" i="6" s="1"/>
  <c r="M324" i="6"/>
  <c r="AD324" i="6" s="1"/>
  <c r="R324" i="6"/>
  <c r="M326" i="6"/>
  <c r="AD326" i="6" s="1"/>
  <c r="R326" i="6"/>
  <c r="M341" i="6"/>
  <c r="AD341" i="6" s="1"/>
  <c r="R341" i="6"/>
  <c r="M366" i="6"/>
  <c r="AD366" i="6" s="1"/>
  <c r="R366" i="6"/>
  <c r="M373" i="6"/>
  <c r="AD373" i="6" s="1"/>
  <c r="R373" i="6"/>
  <c r="M384" i="6"/>
  <c r="AD384" i="6" s="1"/>
  <c r="R384" i="6"/>
  <c r="R406" i="6"/>
  <c r="M406" i="6"/>
  <c r="AD406" i="6" s="1"/>
  <c r="M411" i="6"/>
  <c r="AD411" i="6" s="1"/>
  <c r="R411" i="6"/>
  <c r="M459" i="6"/>
  <c r="AD459" i="6" s="1"/>
  <c r="R459" i="6"/>
  <c r="R467" i="6"/>
  <c r="M467" i="6"/>
  <c r="AD467" i="6" s="1"/>
  <c r="M478" i="6"/>
  <c r="AD478" i="6" s="1"/>
  <c r="R478" i="6"/>
  <c r="M490" i="6"/>
  <c r="AD490" i="6" s="1"/>
  <c r="R490" i="6"/>
  <c r="R494" i="6"/>
  <c r="M494" i="6"/>
  <c r="AD494" i="6" s="1"/>
  <c r="R517" i="6"/>
  <c r="M517" i="6"/>
  <c r="AD517" i="6" s="1"/>
  <c r="R521" i="6"/>
  <c r="M521" i="6"/>
  <c r="AD521" i="6" s="1"/>
  <c r="R537" i="6"/>
  <c r="M537" i="6"/>
  <c r="AD537" i="6" s="1"/>
  <c r="M545" i="6"/>
  <c r="AD545" i="6" s="1"/>
  <c r="R545" i="6"/>
  <c r="M549" i="6"/>
  <c r="AD549" i="6" s="1"/>
  <c r="R549" i="6"/>
  <c r="R556" i="6"/>
  <c r="M556" i="6"/>
  <c r="AD556" i="6" s="1"/>
  <c r="M577" i="6"/>
  <c r="AD577" i="6" s="1"/>
  <c r="R577" i="6"/>
  <c r="M590" i="6"/>
  <c r="AD590" i="6" s="1"/>
  <c r="R590" i="6"/>
  <c r="M593" i="6"/>
  <c r="AD593" i="6" s="1"/>
  <c r="R593" i="6"/>
  <c r="M596" i="6"/>
  <c r="AD596" i="6" s="1"/>
  <c r="R596" i="6"/>
  <c r="R614" i="6"/>
  <c r="M614" i="6"/>
  <c r="AD614" i="6" s="1"/>
  <c r="M625" i="6"/>
  <c r="AD625" i="6" s="1"/>
  <c r="R625" i="6"/>
  <c r="M643" i="6"/>
  <c r="AD643" i="6" s="1"/>
  <c r="R643" i="6"/>
  <c r="M668" i="6"/>
  <c r="AD668" i="6" s="1"/>
  <c r="R668" i="6"/>
  <c r="M707" i="6"/>
  <c r="AD707" i="6" s="1"/>
  <c r="R707" i="6"/>
  <c r="M715" i="6"/>
  <c r="AD715" i="6" s="1"/>
  <c r="R715" i="6"/>
  <c r="R735" i="6"/>
  <c r="M735" i="6"/>
  <c r="AD735" i="6" s="1"/>
  <c r="M740" i="6"/>
  <c r="AD740" i="6" s="1"/>
  <c r="R740" i="6"/>
  <c r="R751" i="6"/>
  <c r="M751" i="6"/>
  <c r="AD751" i="6" s="1"/>
  <c r="M754" i="6"/>
  <c r="AD754" i="6" s="1"/>
  <c r="R754" i="6"/>
  <c r="M770" i="6"/>
  <c r="AD770" i="6" s="1"/>
  <c r="R770" i="6"/>
  <c r="M778" i="6"/>
  <c r="AD778" i="6" s="1"/>
  <c r="R778" i="6"/>
  <c r="M787" i="6"/>
  <c r="AD787" i="6" s="1"/>
  <c r="R787" i="6"/>
  <c r="M795" i="6"/>
  <c r="AD795" i="6" s="1"/>
  <c r="R795" i="6"/>
  <c r="M834" i="6"/>
  <c r="AD834" i="6" s="1"/>
  <c r="R834" i="6"/>
  <c r="M837" i="6"/>
  <c r="AD837" i="6" s="1"/>
  <c r="R837" i="6"/>
  <c r="M881" i="6"/>
  <c r="AD881" i="6" s="1"/>
  <c r="R881" i="6"/>
  <c r="M884" i="6"/>
  <c r="AD884" i="6" s="1"/>
  <c r="R884" i="6"/>
  <c r="M889" i="6"/>
  <c r="AD889" i="6" s="1"/>
  <c r="R889" i="6"/>
  <c r="M892" i="6"/>
  <c r="AD892" i="6" s="1"/>
  <c r="R892" i="6"/>
  <c r="M897" i="6"/>
  <c r="AD897" i="6" s="1"/>
  <c r="R897" i="6"/>
  <c r="M900" i="6"/>
  <c r="AD900" i="6" s="1"/>
  <c r="R900" i="6"/>
  <c r="M905" i="6"/>
  <c r="AD905" i="6" s="1"/>
  <c r="R905" i="6"/>
  <c r="M908" i="6"/>
  <c r="AD908" i="6" s="1"/>
  <c r="R908" i="6"/>
  <c r="M913" i="6"/>
  <c r="AD913" i="6" s="1"/>
  <c r="R913" i="6"/>
  <c r="M916" i="6"/>
  <c r="AD916" i="6" s="1"/>
  <c r="R916" i="6"/>
  <c r="M921" i="6"/>
  <c r="AD921" i="6" s="1"/>
  <c r="R921" i="6"/>
  <c r="M924" i="6"/>
  <c r="AD924" i="6" s="1"/>
  <c r="R924" i="6"/>
  <c r="M929" i="6"/>
  <c r="AD929" i="6" s="1"/>
  <c r="R929" i="6"/>
  <c r="M932" i="6"/>
  <c r="AD932" i="6" s="1"/>
  <c r="R932" i="6"/>
  <c r="M937" i="6"/>
  <c r="AD937" i="6" s="1"/>
  <c r="R937" i="6"/>
  <c r="M940" i="6"/>
  <c r="AD940" i="6" s="1"/>
  <c r="R940" i="6"/>
  <c r="M945" i="6"/>
  <c r="AD945" i="6" s="1"/>
  <c r="R945" i="6"/>
  <c r="M948" i="6"/>
  <c r="AD948" i="6" s="1"/>
  <c r="R948" i="6"/>
  <c r="M953" i="6"/>
  <c r="AD953" i="6" s="1"/>
  <c r="R953" i="6"/>
  <c r="M956" i="6"/>
  <c r="AD956" i="6" s="1"/>
  <c r="R956" i="6"/>
  <c r="M961" i="6"/>
  <c r="AD961" i="6" s="1"/>
  <c r="R961" i="6"/>
  <c r="M964" i="6"/>
  <c r="AD964" i="6" s="1"/>
  <c r="R964" i="6"/>
  <c r="M969" i="6"/>
  <c r="AD969" i="6" s="1"/>
  <c r="R969" i="6"/>
  <c r="M972" i="6"/>
  <c r="AD972" i="6" s="1"/>
  <c r="R972" i="6"/>
  <c r="M977" i="6"/>
  <c r="AD977" i="6" s="1"/>
  <c r="R977" i="6"/>
  <c r="M982" i="6"/>
  <c r="AD982" i="6" s="1"/>
  <c r="R982" i="6"/>
  <c r="M987" i="6"/>
  <c r="AD987" i="6" s="1"/>
  <c r="R987" i="6"/>
  <c r="M997" i="6"/>
  <c r="AD997" i="6" s="1"/>
  <c r="R997" i="6"/>
  <c r="P94" i="27"/>
  <c r="R94" i="27" s="1"/>
  <c r="M94" i="27"/>
  <c r="P110" i="27"/>
  <c r="R110" i="27" s="1"/>
  <c r="M110" i="27"/>
  <c r="P289" i="27"/>
  <c r="R289" i="27" s="1"/>
  <c r="M289" i="27"/>
  <c r="AA289" i="27" s="1"/>
  <c r="P295" i="27"/>
  <c r="R295" i="27" s="1"/>
  <c r="M295" i="27"/>
  <c r="AA295" i="27" s="1"/>
  <c r="P269" i="27"/>
  <c r="R269" i="27" s="1"/>
  <c r="M269" i="27"/>
  <c r="AA269" i="27" s="1"/>
  <c r="P598" i="27"/>
  <c r="R598" i="27" s="1"/>
  <c r="M598" i="27"/>
  <c r="AA598" i="27" s="1"/>
  <c r="P596" i="27"/>
  <c r="R596" i="27" s="1"/>
  <c r="M596" i="27"/>
  <c r="AA596" i="27" s="1"/>
  <c r="P586" i="27"/>
  <c r="R586" i="27" s="1"/>
  <c r="M586" i="27"/>
  <c r="AA586" i="27" s="1"/>
  <c r="P578" i="27"/>
  <c r="R578" i="27" s="1"/>
  <c r="M578" i="27"/>
  <c r="AA578" i="27" s="1"/>
  <c r="P626" i="27"/>
  <c r="R626" i="27" s="1"/>
  <c r="M626" i="27"/>
  <c r="AA626" i="27" s="1"/>
  <c r="P646" i="27"/>
  <c r="R646" i="27" s="1"/>
  <c r="M646" i="27"/>
  <c r="AA646" i="27" s="1"/>
  <c r="P641" i="27"/>
  <c r="R641" i="27" s="1"/>
  <c r="M641" i="27"/>
  <c r="AA641" i="27" s="1"/>
  <c r="P100" i="27"/>
  <c r="R100" i="27" s="1"/>
  <c r="M100" i="27"/>
  <c r="P99" i="27"/>
  <c r="R99" i="27" s="1"/>
  <c r="M99" i="27"/>
  <c r="P145" i="27"/>
  <c r="R145" i="27" s="1"/>
  <c r="M145" i="27"/>
  <c r="P302" i="27"/>
  <c r="R302" i="27" s="1"/>
  <c r="M302" i="27"/>
  <c r="AA302" i="27" s="1"/>
  <c r="P275" i="27"/>
  <c r="R275" i="27" s="1"/>
  <c r="M275" i="27"/>
  <c r="AA275" i="27" s="1"/>
  <c r="P297" i="27"/>
  <c r="R297" i="27" s="1"/>
  <c r="M297" i="27"/>
  <c r="AA297" i="27" s="1"/>
  <c r="P576" i="27"/>
  <c r="R576" i="27" s="1"/>
  <c r="M576" i="27"/>
  <c r="AA576" i="27" s="1"/>
  <c r="P612" i="27"/>
  <c r="R612" i="27" s="1"/>
  <c r="M612" i="27"/>
  <c r="AA612" i="27" s="1"/>
  <c r="P599" i="27"/>
  <c r="R599" i="27" s="1"/>
  <c r="M599" i="27"/>
  <c r="AA599" i="27" s="1"/>
  <c r="P566" i="27"/>
  <c r="R566" i="27" s="1"/>
  <c r="M566" i="27"/>
  <c r="AA566" i="27" s="1"/>
  <c r="P574" i="27"/>
  <c r="R574" i="27" s="1"/>
  <c r="M574" i="27"/>
  <c r="AA574" i="27" s="1"/>
  <c r="P643" i="27"/>
  <c r="R643" i="27" s="1"/>
  <c r="M643" i="27"/>
  <c r="AA643" i="27" s="1"/>
  <c r="P678" i="27"/>
  <c r="R678" i="27" s="1"/>
  <c r="M678" i="27"/>
  <c r="AA678" i="27" s="1"/>
  <c r="P689" i="27"/>
  <c r="R689" i="27" s="1"/>
  <c r="M689" i="27"/>
  <c r="AA689" i="27" s="1"/>
  <c r="R44" i="27"/>
  <c r="M44" i="27"/>
  <c r="P25" i="27"/>
  <c r="R25" i="27" s="1"/>
  <c r="M25" i="27"/>
  <c r="P26" i="27"/>
  <c r="R26" i="27" s="1"/>
  <c r="M26" i="27"/>
  <c r="M80" i="27"/>
  <c r="P80" i="27"/>
  <c r="R80" i="27" s="1"/>
  <c r="P78" i="27"/>
  <c r="R78" i="27" s="1"/>
  <c r="M78" i="27"/>
  <c r="P128" i="27"/>
  <c r="R128" i="27" s="1"/>
  <c r="M128" i="27"/>
  <c r="M227" i="27"/>
  <c r="P227" i="27"/>
  <c r="R227" i="27" s="1"/>
  <c r="M242" i="27"/>
  <c r="AA242" i="27" s="1"/>
  <c r="P242" i="27"/>
  <c r="R242" i="27" s="1"/>
  <c r="P155" i="27"/>
  <c r="R155" i="27" s="1"/>
  <c r="M155" i="27"/>
  <c r="M195" i="27"/>
  <c r="P195" i="27"/>
  <c r="R195" i="27" s="1"/>
  <c r="U195" i="27" s="1"/>
  <c r="M165" i="27"/>
  <c r="P165" i="27"/>
  <c r="R165" i="27" s="1"/>
  <c r="P190" i="27"/>
  <c r="R190" i="27" s="1"/>
  <c r="M190" i="27"/>
  <c r="M327" i="27"/>
  <c r="AA327" i="27" s="1"/>
  <c r="P327" i="27"/>
  <c r="R327" i="27" s="1"/>
  <c r="P298" i="27"/>
  <c r="R298" i="27" s="1"/>
  <c r="M298" i="27"/>
  <c r="AA298" i="27" s="1"/>
  <c r="P348" i="27"/>
  <c r="R348" i="27" s="1"/>
  <c r="M348" i="27"/>
  <c r="AA348" i="27" s="1"/>
  <c r="P368" i="27"/>
  <c r="R368" i="27" s="1"/>
  <c r="M368" i="27"/>
  <c r="AA368" i="27" s="1"/>
  <c r="P315" i="27"/>
  <c r="R315" i="27" s="1"/>
  <c r="M315" i="27"/>
  <c r="AA315" i="27" s="1"/>
  <c r="M400" i="27"/>
  <c r="AA400" i="27" s="1"/>
  <c r="P400" i="27"/>
  <c r="R400" i="27" s="1"/>
  <c r="P396" i="27"/>
  <c r="R396" i="27" s="1"/>
  <c r="M396" i="27"/>
  <c r="AA396" i="27" s="1"/>
  <c r="P370" i="27"/>
  <c r="R370" i="27" s="1"/>
  <c r="M370" i="27"/>
  <c r="AA370" i="27" s="1"/>
  <c r="P428" i="27"/>
  <c r="R428" i="27" s="1"/>
  <c r="M428" i="27"/>
  <c r="AA428" i="27" s="1"/>
  <c r="P478" i="27"/>
  <c r="R478" i="27" s="1"/>
  <c r="M478" i="27"/>
  <c r="AA478" i="27" s="1"/>
  <c r="P496" i="27"/>
  <c r="R496" i="27" s="1"/>
  <c r="M496" i="27"/>
  <c r="AA496" i="27" s="1"/>
  <c r="P551" i="27"/>
  <c r="R551" i="27" s="1"/>
  <c r="M551" i="27"/>
  <c r="AA551" i="27" s="1"/>
  <c r="M433" i="27"/>
  <c r="AA433" i="27" s="1"/>
  <c r="P433" i="27"/>
  <c r="R433" i="27" s="1"/>
  <c r="P535" i="27"/>
  <c r="R535" i="27" s="1"/>
  <c r="M535" i="27"/>
  <c r="AA535" i="27" s="1"/>
  <c r="P569" i="27"/>
  <c r="R569" i="27" s="1"/>
  <c r="M569" i="27"/>
  <c r="AA569" i="27" s="1"/>
  <c r="P445" i="27"/>
  <c r="R445" i="27" s="1"/>
  <c r="M445" i="27"/>
  <c r="AA445" i="27" s="1"/>
  <c r="P677" i="27"/>
  <c r="R677" i="27" s="1"/>
  <c r="M677" i="27"/>
  <c r="AA677" i="27" s="1"/>
  <c r="M759" i="27"/>
  <c r="AA759" i="27" s="1"/>
  <c r="P759" i="27"/>
  <c r="R759" i="27" s="1"/>
  <c r="M782" i="27"/>
  <c r="AA782" i="27" s="1"/>
  <c r="P782" i="27"/>
  <c r="R782" i="27" s="1"/>
  <c r="P735" i="27"/>
  <c r="R735" i="27" s="1"/>
  <c r="M735" i="27"/>
  <c r="AA735" i="27" s="1"/>
  <c r="P750" i="27"/>
  <c r="R750" i="27" s="1"/>
  <c r="M750" i="27"/>
  <c r="AA750" i="27" s="1"/>
  <c r="M786" i="27"/>
  <c r="AA786" i="27" s="1"/>
  <c r="P786" i="27"/>
  <c r="R786" i="27" s="1"/>
  <c r="P575" i="27"/>
  <c r="R575" i="27" s="1"/>
  <c r="M575" i="27"/>
  <c r="AA575" i="27" s="1"/>
  <c r="P572" i="27"/>
  <c r="R572" i="27" s="1"/>
  <c r="M572" i="27"/>
  <c r="AA572" i="27" s="1"/>
  <c r="M605" i="27"/>
  <c r="AA605" i="27" s="1"/>
  <c r="P605" i="27"/>
  <c r="R605" i="27" s="1"/>
  <c r="M904" i="27"/>
  <c r="AA904" i="27" s="1"/>
  <c r="P904" i="27"/>
  <c r="R904" i="27" s="1"/>
  <c r="P959" i="27"/>
  <c r="R959" i="27" s="1"/>
  <c r="M959" i="27"/>
  <c r="AA959" i="27" s="1"/>
  <c r="M910" i="27"/>
  <c r="AA910" i="27" s="1"/>
  <c r="P910" i="27"/>
  <c r="R910" i="27" s="1"/>
  <c r="M862" i="27"/>
  <c r="AA862" i="27" s="1"/>
  <c r="P862" i="27"/>
  <c r="R862" i="27" s="1"/>
  <c r="P881" i="27"/>
  <c r="R881" i="27" s="1"/>
  <c r="M881" i="27"/>
  <c r="AA881" i="27" s="1"/>
  <c r="M903" i="27"/>
  <c r="AA903" i="27" s="1"/>
  <c r="P903" i="27"/>
  <c r="R903" i="27" s="1"/>
  <c r="M922" i="27"/>
  <c r="AA922" i="27" s="1"/>
  <c r="P922" i="27"/>
  <c r="R922" i="27" s="1"/>
  <c r="M970" i="27"/>
  <c r="AA970" i="27" s="1"/>
  <c r="P970" i="27"/>
  <c r="R970" i="27" s="1"/>
  <c r="P816" i="27"/>
  <c r="R816" i="27" s="1"/>
  <c r="M816" i="27"/>
  <c r="AA816" i="27" s="1"/>
  <c r="M860" i="27"/>
  <c r="AA860" i="27" s="1"/>
  <c r="P860" i="27"/>
  <c r="R860" i="27" s="1"/>
  <c r="M915" i="27"/>
  <c r="AA915" i="27" s="1"/>
  <c r="P915" i="27"/>
  <c r="R915" i="27" s="1"/>
  <c r="M805" i="27"/>
  <c r="AA805" i="27" s="1"/>
  <c r="P805" i="27"/>
  <c r="R805" i="27" s="1"/>
  <c r="P845" i="27"/>
  <c r="R845" i="27" s="1"/>
  <c r="M845" i="27"/>
  <c r="AA845" i="27" s="1"/>
  <c r="P107" i="27"/>
  <c r="R107" i="27" s="1"/>
  <c r="M107" i="27"/>
  <c r="M443" i="27"/>
  <c r="AA443" i="27" s="1"/>
  <c r="P443" i="27"/>
  <c r="R443" i="27" s="1"/>
  <c r="P808" i="27"/>
  <c r="R808" i="27" s="1"/>
  <c r="M808" i="27"/>
  <c r="AA808" i="27" s="1"/>
  <c r="P821" i="27"/>
  <c r="R821" i="27" s="1"/>
  <c r="M821" i="27"/>
  <c r="AA821" i="27" s="1"/>
  <c r="M833" i="27"/>
  <c r="AA833" i="27" s="1"/>
  <c r="P833" i="27"/>
  <c r="R833" i="27" s="1"/>
  <c r="M896" i="27"/>
  <c r="AA896" i="27" s="1"/>
  <c r="P896" i="27"/>
  <c r="R896" i="27" s="1"/>
  <c r="P986" i="27"/>
  <c r="R986" i="27" s="1"/>
  <c r="M986" i="27"/>
  <c r="AA986" i="27" s="1"/>
  <c r="P668" i="27"/>
  <c r="R668" i="27" s="1"/>
  <c r="M668" i="27"/>
  <c r="AA668" i="27" s="1"/>
  <c r="P670" i="27"/>
  <c r="R670" i="27" s="1"/>
  <c r="M670" i="27"/>
  <c r="AA670" i="27" s="1"/>
  <c r="P696" i="27"/>
  <c r="R696" i="27" s="1"/>
  <c r="M696" i="27"/>
  <c r="AA696" i="27" s="1"/>
  <c r="P749" i="27"/>
  <c r="R749" i="27" s="1"/>
  <c r="M749" i="27"/>
  <c r="AA749" i="27" s="1"/>
  <c r="M19" i="27"/>
  <c r="P19" i="27"/>
  <c r="R19" i="27" s="1"/>
  <c r="P37" i="27"/>
  <c r="R37" i="27" s="1"/>
  <c r="M37" i="27"/>
  <c r="M69" i="27"/>
  <c r="P69" i="27"/>
  <c r="R69" i="27" s="1"/>
  <c r="P95" i="27"/>
  <c r="R95" i="27" s="1"/>
  <c r="M95" i="27"/>
  <c r="M47" i="27"/>
  <c r="AA47" i="27" s="1"/>
  <c r="P47" i="27"/>
  <c r="R47" i="27" s="1"/>
  <c r="P130" i="27"/>
  <c r="R130" i="27" s="1"/>
  <c r="M130" i="27"/>
  <c r="P33" i="27"/>
  <c r="R33" i="27" s="1"/>
  <c r="M33" i="27"/>
  <c r="M11" i="27"/>
  <c r="P11" i="27"/>
  <c r="R11" i="27" s="1"/>
  <c r="M229" i="27"/>
  <c r="P229" i="27"/>
  <c r="R229" i="27" s="1"/>
  <c r="M231" i="27"/>
  <c r="P231" i="27"/>
  <c r="R231" i="27" s="1"/>
  <c r="M202" i="27"/>
  <c r="P202" i="27"/>
  <c r="R202" i="27" s="1"/>
  <c r="M237" i="27"/>
  <c r="AA237" i="27" s="1"/>
  <c r="P237" i="27"/>
  <c r="R237" i="27" s="1"/>
  <c r="P146" i="27"/>
  <c r="R146" i="27" s="1"/>
  <c r="M146" i="27"/>
  <c r="P323" i="27"/>
  <c r="R323" i="27" s="1"/>
  <c r="M323" i="27"/>
  <c r="AA323" i="27" s="1"/>
  <c r="M259" i="27"/>
  <c r="AA259" i="27" s="1"/>
  <c r="P259" i="27"/>
  <c r="R259" i="27" s="1"/>
  <c r="P359" i="27"/>
  <c r="R359" i="27" s="1"/>
  <c r="M359" i="27"/>
  <c r="AA359" i="27" s="1"/>
  <c r="P356" i="27"/>
  <c r="R356" i="27" s="1"/>
  <c r="M356" i="27"/>
  <c r="AA356" i="27" s="1"/>
  <c r="M398" i="27"/>
  <c r="AA398" i="27" s="1"/>
  <c r="P398" i="27"/>
  <c r="R398" i="27" s="1"/>
  <c r="P509" i="27"/>
  <c r="R509" i="27" s="1"/>
  <c r="M509" i="27"/>
  <c r="AA509" i="27" s="1"/>
  <c r="M540" i="27"/>
  <c r="AA540" i="27" s="1"/>
  <c r="P540" i="27"/>
  <c r="R540" i="27" s="1"/>
  <c r="P603" i="27"/>
  <c r="R603" i="27" s="1"/>
  <c r="M603" i="27"/>
  <c r="AA603" i="27" s="1"/>
  <c r="P507" i="27"/>
  <c r="R507" i="27" s="1"/>
  <c r="M507" i="27"/>
  <c r="AA507" i="27" s="1"/>
  <c r="P544" i="27"/>
  <c r="R544" i="27" s="1"/>
  <c r="M544" i="27"/>
  <c r="AA544" i="27" s="1"/>
  <c r="P441" i="27"/>
  <c r="R441" i="27" s="1"/>
  <c r="M441" i="27"/>
  <c r="AA441" i="27" s="1"/>
  <c r="M559" i="27"/>
  <c r="AA559" i="27" s="1"/>
  <c r="P559" i="27"/>
  <c r="R559" i="27" s="1"/>
  <c r="M464" i="27"/>
  <c r="AA464" i="27" s="1"/>
  <c r="P464" i="27"/>
  <c r="R464" i="27" s="1"/>
  <c r="M512" i="27"/>
  <c r="AA512" i="27" s="1"/>
  <c r="P512" i="27"/>
  <c r="R512" i="27" s="1"/>
  <c r="P543" i="27"/>
  <c r="R543" i="27" s="1"/>
  <c r="M543" i="27"/>
  <c r="AA543" i="27" s="1"/>
  <c r="P779" i="27"/>
  <c r="R779" i="27" s="1"/>
  <c r="M779" i="27"/>
  <c r="AA779" i="27" s="1"/>
  <c r="M553" i="27"/>
  <c r="AA553" i="27" s="1"/>
  <c r="P553" i="27"/>
  <c r="R553" i="27" s="1"/>
  <c r="P680" i="27"/>
  <c r="R680" i="27" s="1"/>
  <c r="M680" i="27"/>
  <c r="AA680" i="27" s="1"/>
  <c r="P731" i="27"/>
  <c r="R731" i="27" s="1"/>
  <c r="M731" i="27"/>
  <c r="AA731" i="27" s="1"/>
  <c r="P761" i="27"/>
  <c r="R761" i="27" s="1"/>
  <c r="M761" i="27"/>
  <c r="AA761" i="27" s="1"/>
  <c r="P650" i="27"/>
  <c r="R650" i="27" s="1"/>
  <c r="M650" i="27"/>
  <c r="AA650" i="27" s="1"/>
  <c r="M781" i="27"/>
  <c r="AA781" i="27" s="1"/>
  <c r="P781" i="27"/>
  <c r="R781" i="27" s="1"/>
  <c r="P628" i="27"/>
  <c r="R628" i="27" s="1"/>
  <c r="M628" i="27"/>
  <c r="AA628" i="27" s="1"/>
  <c r="P736" i="27"/>
  <c r="R736" i="27" s="1"/>
  <c r="M736" i="27"/>
  <c r="AA736" i="27" s="1"/>
  <c r="M886" i="27"/>
  <c r="AA886" i="27" s="1"/>
  <c r="P886" i="27"/>
  <c r="R886" i="27" s="1"/>
  <c r="M925" i="27"/>
  <c r="AA925" i="27" s="1"/>
  <c r="P925" i="27"/>
  <c r="R925" i="27" s="1"/>
  <c r="P834" i="27"/>
  <c r="R834" i="27" s="1"/>
  <c r="M834" i="27"/>
  <c r="AA834" i="27" s="1"/>
  <c r="P858" i="27"/>
  <c r="R858" i="27" s="1"/>
  <c r="M858" i="27"/>
  <c r="AA858" i="27" s="1"/>
  <c r="P954" i="27"/>
  <c r="R954" i="27" s="1"/>
  <c r="M954" i="27"/>
  <c r="AA954" i="27" s="1"/>
  <c r="M789" i="27"/>
  <c r="AA789" i="27" s="1"/>
  <c r="P789" i="27"/>
  <c r="R789" i="27" s="1"/>
  <c r="M883" i="27"/>
  <c r="AA883" i="27" s="1"/>
  <c r="P883" i="27"/>
  <c r="R883" i="27" s="1"/>
  <c r="M993" i="27"/>
  <c r="AA993" i="27" s="1"/>
  <c r="P993" i="27"/>
  <c r="R993" i="27" s="1"/>
  <c r="P902" i="27"/>
  <c r="R902" i="27" s="1"/>
  <c r="M902" i="27"/>
  <c r="AA902" i="27" s="1"/>
  <c r="P953" i="27"/>
  <c r="R953" i="27" s="1"/>
  <c r="M953" i="27"/>
  <c r="AA953" i="27" s="1"/>
  <c r="M982" i="27"/>
  <c r="AA982" i="27" s="1"/>
  <c r="P982" i="27"/>
  <c r="R982" i="27" s="1"/>
  <c r="M811" i="27"/>
  <c r="AA811" i="27" s="1"/>
  <c r="P811" i="27"/>
  <c r="R811" i="27" s="1"/>
  <c r="M9" i="27"/>
  <c r="P9" i="27"/>
  <c r="R9" i="27" s="1"/>
  <c r="P27" i="27"/>
  <c r="R27" i="27" s="1"/>
  <c r="M27" i="27"/>
  <c r="P70" i="27"/>
  <c r="R70" i="27" s="1"/>
  <c r="M70" i="27"/>
  <c r="P167" i="27"/>
  <c r="R167" i="27" s="1"/>
  <c r="M167" i="27"/>
  <c r="P122" i="27"/>
  <c r="R122" i="27" s="1"/>
  <c r="M122" i="27"/>
  <c r="P280" i="27"/>
  <c r="R280" i="27" s="1"/>
  <c r="M280" i="27"/>
  <c r="AA280" i="27" s="1"/>
  <c r="M528" i="27"/>
  <c r="AA528" i="27" s="1"/>
  <c r="P528" i="27"/>
  <c r="R528" i="27" s="1"/>
  <c r="P446" i="27"/>
  <c r="R446" i="27" s="1"/>
  <c r="M446" i="27"/>
  <c r="AA446" i="27" s="1"/>
  <c r="M715" i="27"/>
  <c r="AA715" i="27" s="1"/>
  <c r="P715" i="27"/>
  <c r="R715" i="27" s="1"/>
  <c r="P878" i="27"/>
  <c r="R878" i="27" s="1"/>
  <c r="M878" i="27"/>
  <c r="AA878" i="27" s="1"/>
  <c r="M703" i="27"/>
  <c r="AA703" i="27" s="1"/>
  <c r="P703" i="27"/>
  <c r="R703" i="27" s="1"/>
  <c r="P989" i="27"/>
  <c r="R989" i="27" s="1"/>
  <c r="M989" i="27"/>
  <c r="AA989" i="27" s="1"/>
  <c r="P980" i="27"/>
  <c r="R980" i="27" s="1"/>
  <c r="M980" i="27"/>
  <c r="AA980" i="27" s="1"/>
  <c r="P966" i="27"/>
  <c r="R966" i="27" s="1"/>
  <c r="M966" i="27"/>
  <c r="AA966" i="27" s="1"/>
  <c r="P961" i="27"/>
  <c r="R961" i="27" s="1"/>
  <c r="M961" i="27"/>
  <c r="AA961" i="27" s="1"/>
  <c r="P940" i="27"/>
  <c r="R940" i="27" s="1"/>
  <c r="M940" i="27"/>
  <c r="AA940" i="27" s="1"/>
  <c r="P938" i="27"/>
  <c r="R938" i="27" s="1"/>
  <c r="M938" i="27"/>
  <c r="AA938" i="27" s="1"/>
  <c r="M927" i="27"/>
  <c r="AA927" i="27" s="1"/>
  <c r="P927" i="27"/>
  <c r="R927" i="27" s="1"/>
  <c r="M968" i="27"/>
  <c r="AA968" i="27" s="1"/>
  <c r="P968" i="27"/>
  <c r="R968" i="27" s="1"/>
  <c r="P962" i="27"/>
  <c r="R962" i="27" s="1"/>
  <c r="M962" i="27"/>
  <c r="AA962" i="27" s="1"/>
  <c r="P939" i="27"/>
  <c r="R939" i="27" s="1"/>
  <c r="M939" i="27"/>
  <c r="AA939" i="27" s="1"/>
  <c r="P930" i="27"/>
  <c r="R930" i="27" s="1"/>
  <c r="M930" i="27"/>
  <c r="AA930" i="27" s="1"/>
  <c r="P887" i="27"/>
  <c r="R887" i="27" s="1"/>
  <c r="M887" i="27"/>
  <c r="AA887" i="27" s="1"/>
  <c r="P859" i="27"/>
  <c r="R859" i="27" s="1"/>
  <c r="M859" i="27"/>
  <c r="AA859" i="27" s="1"/>
  <c r="P838" i="27"/>
  <c r="R838" i="27" s="1"/>
  <c r="M838" i="27"/>
  <c r="AA838" i="27" s="1"/>
  <c r="P832" i="27"/>
  <c r="R832" i="27" s="1"/>
  <c r="M832" i="27"/>
  <c r="AA832" i="27" s="1"/>
  <c r="P806" i="27"/>
  <c r="R806" i="27" s="1"/>
  <c r="M806" i="27"/>
  <c r="AA806" i="27" s="1"/>
  <c r="P788" i="27"/>
  <c r="R788" i="27" s="1"/>
  <c r="M788" i="27"/>
  <c r="AA788" i="27" s="1"/>
  <c r="P768" i="27"/>
  <c r="R768" i="27" s="1"/>
  <c r="M768" i="27"/>
  <c r="AA768" i="27" s="1"/>
  <c r="P763" i="27"/>
  <c r="R763" i="27" s="1"/>
  <c r="M763" i="27"/>
  <c r="AA763" i="27" s="1"/>
  <c r="P717" i="27"/>
  <c r="R717" i="27" s="1"/>
  <c r="M717" i="27"/>
  <c r="AA717" i="27" s="1"/>
  <c r="P701" i="27"/>
  <c r="R701" i="27" s="1"/>
  <c r="M701" i="27"/>
  <c r="AA701" i="27" s="1"/>
  <c r="P638" i="27"/>
  <c r="R638" i="27" s="1"/>
  <c r="M638" i="27"/>
  <c r="AA638" i="27" s="1"/>
  <c r="M556" i="27"/>
  <c r="AA556" i="27" s="1"/>
  <c r="P556" i="27"/>
  <c r="R556" i="27" s="1"/>
  <c r="P546" i="27"/>
  <c r="R546" i="27" s="1"/>
  <c r="M546" i="27"/>
  <c r="AA546" i="27" s="1"/>
  <c r="P906" i="27"/>
  <c r="R906" i="27" s="1"/>
  <c r="M906" i="27"/>
  <c r="AA906" i="27" s="1"/>
  <c r="P871" i="27"/>
  <c r="R871" i="27" s="1"/>
  <c r="M871" i="27"/>
  <c r="AA871" i="27" s="1"/>
  <c r="M865" i="27"/>
  <c r="AA865" i="27" s="1"/>
  <c r="P865" i="27"/>
  <c r="R865" i="27" s="1"/>
  <c r="M854" i="27"/>
  <c r="AA854" i="27" s="1"/>
  <c r="P854" i="27"/>
  <c r="R854" i="27" s="1"/>
  <c r="P709" i="27"/>
  <c r="R709" i="27" s="1"/>
  <c r="M709" i="27"/>
  <c r="AA709" i="27" s="1"/>
  <c r="P706" i="27"/>
  <c r="R706" i="27" s="1"/>
  <c r="M706" i="27"/>
  <c r="AA706" i="27" s="1"/>
  <c r="P702" i="27"/>
  <c r="R702" i="27" s="1"/>
  <c r="M702" i="27"/>
  <c r="AA702" i="27" s="1"/>
  <c r="P672" i="27"/>
  <c r="R672" i="27" s="1"/>
  <c r="M672" i="27"/>
  <c r="AA672" i="27" s="1"/>
  <c r="P654" i="27"/>
  <c r="R654" i="27" s="1"/>
  <c r="M654" i="27"/>
  <c r="AA654" i="27" s="1"/>
  <c r="P623" i="27"/>
  <c r="R623" i="27" s="1"/>
  <c r="M623" i="27"/>
  <c r="AA623" i="27" s="1"/>
  <c r="P519" i="27"/>
  <c r="R519" i="27" s="1"/>
  <c r="M519" i="27"/>
  <c r="AA519" i="27" s="1"/>
  <c r="P516" i="27"/>
  <c r="R516" i="27" s="1"/>
  <c r="M516" i="27"/>
  <c r="AA516" i="27" s="1"/>
  <c r="P482" i="27"/>
  <c r="R482" i="27" s="1"/>
  <c r="M482" i="27"/>
  <c r="AA482" i="27" s="1"/>
  <c r="P454" i="27"/>
  <c r="R454" i="27" s="1"/>
  <c r="M454" i="27"/>
  <c r="AA454" i="27" s="1"/>
  <c r="P416" i="27"/>
  <c r="R416" i="27" s="1"/>
  <c r="M416" i="27"/>
  <c r="AA416" i="27" s="1"/>
  <c r="M414" i="27"/>
  <c r="AA414" i="27" s="1"/>
  <c r="P414" i="27"/>
  <c r="R414" i="27" s="1"/>
  <c r="P531" i="27"/>
  <c r="R531" i="27" s="1"/>
  <c r="M531" i="27"/>
  <c r="AA531" i="27" s="1"/>
  <c r="P502" i="27"/>
  <c r="R502" i="27" s="1"/>
  <c r="M502" i="27"/>
  <c r="AA502" i="27" s="1"/>
  <c r="P497" i="27"/>
  <c r="R497" i="27" s="1"/>
  <c r="M497" i="27"/>
  <c r="AA497" i="27" s="1"/>
  <c r="P475" i="27"/>
  <c r="R475" i="27" s="1"/>
  <c r="M475" i="27"/>
  <c r="AA475" i="27" s="1"/>
  <c r="P426" i="27"/>
  <c r="R426" i="27" s="1"/>
  <c r="M426" i="27"/>
  <c r="AA426" i="27" s="1"/>
  <c r="P421" i="27"/>
  <c r="R421" i="27" s="1"/>
  <c r="M421" i="27"/>
  <c r="AA421" i="27" s="1"/>
  <c r="P357" i="27"/>
  <c r="R357" i="27" s="1"/>
  <c r="M357" i="27"/>
  <c r="AA357" i="27" s="1"/>
  <c r="P318" i="27"/>
  <c r="R318" i="27" s="1"/>
  <c r="M318" i="27"/>
  <c r="AA318" i="27" s="1"/>
  <c r="M262" i="27"/>
  <c r="AA262" i="27" s="1"/>
  <c r="P262" i="27"/>
  <c r="R262" i="27" s="1"/>
  <c r="P253" i="27"/>
  <c r="R253" i="27" s="1"/>
  <c r="M253" i="27"/>
  <c r="AA253" i="27" s="1"/>
  <c r="P386" i="27"/>
  <c r="R386" i="27" s="1"/>
  <c r="M386" i="27"/>
  <c r="AA386" i="27" s="1"/>
  <c r="P367" i="27"/>
  <c r="R367" i="27" s="1"/>
  <c r="M367" i="27"/>
  <c r="AA367" i="27" s="1"/>
  <c r="P360" i="27"/>
  <c r="R360" i="27" s="1"/>
  <c r="M360" i="27"/>
  <c r="AA360" i="27" s="1"/>
  <c r="P355" i="27"/>
  <c r="R355" i="27" s="1"/>
  <c r="M355" i="27"/>
  <c r="AA355" i="27" s="1"/>
  <c r="P353" i="27"/>
  <c r="R353" i="27" s="1"/>
  <c r="M353" i="27"/>
  <c r="AA353" i="27" s="1"/>
  <c r="P324" i="27"/>
  <c r="R324" i="27" s="1"/>
  <c r="M324" i="27"/>
  <c r="AA324" i="27" s="1"/>
  <c r="P286" i="27"/>
  <c r="R286" i="27" s="1"/>
  <c r="M286" i="27"/>
  <c r="AA286" i="27" s="1"/>
  <c r="P276" i="27"/>
  <c r="R276" i="27" s="1"/>
  <c r="M276" i="27"/>
  <c r="AA276" i="27" s="1"/>
  <c r="P221" i="27"/>
  <c r="R221" i="27" s="1"/>
  <c r="M221" i="27"/>
  <c r="P217" i="27"/>
  <c r="R217" i="27" s="1"/>
  <c r="M217" i="27"/>
  <c r="P214" i="27"/>
  <c r="M214" i="27"/>
  <c r="M198" i="27"/>
  <c r="P198" i="27"/>
  <c r="R198" i="27" s="1"/>
  <c r="P243" i="27"/>
  <c r="R243" i="27" s="1"/>
  <c r="M243" i="27"/>
  <c r="AA243" i="27" s="1"/>
  <c r="P211" i="27"/>
  <c r="R211" i="27" s="1"/>
  <c r="M211" i="27"/>
  <c r="P201" i="27"/>
  <c r="R201" i="27" s="1"/>
  <c r="M201" i="27"/>
  <c r="P191" i="27"/>
  <c r="R191" i="27" s="1"/>
  <c r="M191" i="27"/>
  <c r="M179" i="27"/>
  <c r="P179" i="27"/>
  <c r="R179" i="27" s="1"/>
  <c r="M172" i="27"/>
  <c r="P172" i="27"/>
  <c r="R172" i="27" s="1"/>
  <c r="P154" i="27"/>
  <c r="R154" i="27" s="1"/>
  <c r="M154" i="27"/>
  <c r="P112" i="27"/>
  <c r="R112" i="27" s="1"/>
  <c r="M112" i="27"/>
  <c r="P103" i="27"/>
  <c r="R103" i="27" s="1"/>
  <c r="M103" i="27"/>
  <c r="P170" i="27"/>
  <c r="R170" i="27" s="1"/>
  <c r="M170" i="27"/>
  <c r="P161" i="27"/>
  <c r="R161" i="27" s="1"/>
  <c r="M161" i="27"/>
  <c r="P75" i="27"/>
  <c r="R75" i="27" s="1"/>
  <c r="M75" i="27"/>
  <c r="P82" i="27"/>
  <c r="R82" i="27" s="1"/>
  <c r="M82" i="27"/>
  <c r="P77" i="27"/>
  <c r="R77" i="27" s="1"/>
  <c r="M77" i="27"/>
  <c r="R45" i="27"/>
  <c r="M45" i="27"/>
  <c r="M10" i="27"/>
  <c r="P10" i="27"/>
  <c r="R10" i="27" s="1"/>
  <c r="M3" i="12"/>
  <c r="M23" i="6"/>
  <c r="R23" i="6"/>
  <c r="R29" i="6"/>
  <c r="M29" i="6"/>
  <c r="M57" i="6"/>
  <c r="R57" i="6"/>
  <c r="M61" i="6"/>
  <c r="R61" i="6"/>
  <c r="M83" i="6"/>
  <c r="R83" i="6"/>
  <c r="M93" i="6"/>
  <c r="R93" i="6"/>
  <c r="M99" i="6"/>
  <c r="R99" i="6"/>
  <c r="R108" i="6"/>
  <c r="M108" i="6"/>
  <c r="M116" i="6"/>
  <c r="R116" i="6"/>
  <c r="R121" i="6"/>
  <c r="M121" i="6"/>
  <c r="M123" i="6"/>
  <c r="R123" i="6"/>
  <c r="R126" i="6"/>
  <c r="M126" i="6"/>
  <c r="R132" i="6"/>
  <c r="M132" i="6"/>
  <c r="M140" i="6"/>
  <c r="R140" i="6"/>
  <c r="R169" i="6"/>
  <c r="M169" i="6"/>
  <c r="M185" i="6"/>
  <c r="R185" i="6"/>
  <c r="R228" i="6"/>
  <c r="M228" i="6"/>
  <c r="R245" i="6"/>
  <c r="M245" i="6"/>
  <c r="AD245" i="6" s="1"/>
  <c r="R250" i="6"/>
  <c r="M250" i="6"/>
  <c r="AD250" i="6" s="1"/>
  <c r="R261" i="6"/>
  <c r="M261" i="6"/>
  <c r="AD261" i="6" s="1"/>
  <c r="M284" i="6"/>
  <c r="AD284" i="6" s="1"/>
  <c r="R284" i="6"/>
  <c r="R306" i="6"/>
  <c r="M306" i="6"/>
  <c r="AD306" i="6" s="1"/>
  <c r="M328" i="6"/>
  <c r="AD328" i="6" s="1"/>
  <c r="R328" i="6"/>
  <c r="R342" i="6"/>
  <c r="M342" i="6"/>
  <c r="AD342" i="6" s="1"/>
  <c r="M347" i="6"/>
  <c r="AD347" i="6" s="1"/>
  <c r="R347" i="6"/>
  <c r="M362" i="6"/>
  <c r="AD362" i="6" s="1"/>
  <c r="R362" i="6"/>
  <c r="M377" i="6"/>
  <c r="AD377" i="6" s="1"/>
  <c r="R377" i="6"/>
  <c r="R399" i="6"/>
  <c r="M399" i="6"/>
  <c r="AD399" i="6" s="1"/>
  <c r="R408" i="6"/>
  <c r="M408" i="6"/>
  <c r="AD408" i="6" s="1"/>
  <c r="M415" i="6"/>
  <c r="AD415" i="6" s="1"/>
  <c r="R415" i="6"/>
  <c r="M423" i="6"/>
  <c r="AD423" i="6" s="1"/>
  <c r="R423" i="6"/>
  <c r="M435" i="6"/>
  <c r="AD435" i="6" s="1"/>
  <c r="R435" i="6"/>
  <c r="M451" i="6"/>
  <c r="AD451" i="6" s="1"/>
  <c r="R451" i="6"/>
  <c r="M515" i="6"/>
  <c r="AD515" i="6" s="1"/>
  <c r="R515" i="6"/>
  <c r="M529" i="6"/>
  <c r="AD529" i="6" s="1"/>
  <c r="R529" i="6"/>
  <c r="M531" i="6"/>
  <c r="AD531" i="6" s="1"/>
  <c r="R531" i="6"/>
  <c r="R534" i="6"/>
  <c r="M534" i="6"/>
  <c r="AD534" i="6" s="1"/>
  <c r="M546" i="6"/>
  <c r="AD546" i="6" s="1"/>
  <c r="R546" i="6"/>
  <c r="M609" i="6"/>
  <c r="AD609" i="6" s="1"/>
  <c r="R609" i="6"/>
  <c r="R654" i="6"/>
  <c r="M654" i="6"/>
  <c r="AD654" i="6" s="1"/>
  <c r="R666" i="6"/>
  <c r="M666" i="6"/>
  <c r="AD666" i="6" s="1"/>
  <c r="M688" i="6"/>
  <c r="AD688" i="6" s="1"/>
  <c r="R688" i="6"/>
  <c r="M692" i="6"/>
  <c r="AD692" i="6" s="1"/>
  <c r="R692" i="6"/>
  <c r="M700" i="6"/>
  <c r="AD700" i="6" s="1"/>
  <c r="R700" i="6"/>
  <c r="R737" i="6"/>
  <c r="M737" i="6"/>
  <c r="AD737" i="6" s="1"/>
  <c r="M763" i="6"/>
  <c r="AD763" i="6" s="1"/>
  <c r="R763" i="6"/>
  <c r="M767" i="6"/>
  <c r="AD767" i="6" s="1"/>
  <c r="R767" i="6"/>
  <c r="M782" i="6"/>
  <c r="AD782" i="6" s="1"/>
  <c r="R782" i="6"/>
  <c r="M818" i="6"/>
  <c r="AD818" i="6" s="1"/>
  <c r="R818" i="6"/>
  <c r="M822" i="6"/>
  <c r="AD822" i="6" s="1"/>
  <c r="R822" i="6"/>
  <c r="M824" i="6"/>
  <c r="AD824" i="6" s="1"/>
  <c r="R824" i="6"/>
  <c r="M856" i="6"/>
  <c r="AD856" i="6" s="1"/>
  <c r="R856" i="6"/>
  <c r="M860" i="6"/>
  <c r="AD860" i="6" s="1"/>
  <c r="R860" i="6"/>
  <c r="M866" i="6"/>
  <c r="AD866" i="6" s="1"/>
  <c r="R866" i="6"/>
  <c r="M873" i="6"/>
  <c r="AD873" i="6" s="1"/>
  <c r="R873" i="6"/>
  <c r="M993" i="6"/>
  <c r="AD993" i="6" s="1"/>
  <c r="R993" i="6"/>
  <c r="R149" i="6"/>
  <c r="M149" i="6"/>
  <c r="M202" i="6"/>
  <c r="R202" i="6"/>
  <c r="M307" i="6"/>
  <c r="AD307" i="6" s="1"/>
  <c r="R307" i="6"/>
  <c r="M381" i="6"/>
  <c r="AD381" i="6" s="1"/>
  <c r="R381" i="6"/>
  <c r="R409" i="6"/>
  <c r="M409" i="6"/>
  <c r="AD409" i="6" s="1"/>
  <c r="M642" i="6"/>
  <c r="AD642" i="6" s="1"/>
  <c r="R642" i="6"/>
  <c r="M533" i="6"/>
  <c r="AD533" i="6" s="1"/>
  <c r="R533" i="6"/>
  <c r="M713" i="6"/>
  <c r="AD713" i="6" s="1"/>
  <c r="R713" i="6"/>
  <c r="M794" i="6"/>
  <c r="AD794" i="6" s="1"/>
  <c r="R794" i="6"/>
  <c r="R214" i="27" l="1"/>
  <c r="F40" i="30"/>
  <c r="H26" i="30"/>
  <c r="J26" i="30"/>
  <c r="AF215" i="12"/>
  <c r="G12" i="30"/>
  <c r="AG215" i="12"/>
  <c r="G13" i="30"/>
  <c r="AD215" i="12"/>
  <c r="J11" i="30" s="1"/>
  <c r="G11" i="30"/>
  <c r="AE215" i="12"/>
  <c r="G10" i="30"/>
  <c r="AE214" i="12"/>
  <c r="AU214" i="12" s="1"/>
  <c r="R4" i="27"/>
  <c r="AH8" i="12"/>
  <c r="AT8" i="12"/>
  <c r="AX8" i="12" s="1"/>
  <c r="AH14" i="12"/>
  <c r="AT14" i="12"/>
  <c r="AX14" i="12" s="1"/>
  <c r="AG5" i="12"/>
  <c r="AF5" i="12"/>
  <c r="AT10" i="12"/>
  <c r="AX10" i="12" s="1"/>
  <c r="AH10" i="12"/>
  <c r="AH16" i="12"/>
  <c r="AT16" i="12"/>
  <c r="AH30" i="12"/>
  <c r="AT30" i="12"/>
  <c r="AX30" i="12" s="1"/>
  <c r="AT50" i="12"/>
  <c r="AX50" i="12" s="1"/>
  <c r="AH50" i="12"/>
  <c r="AH40" i="12"/>
  <c r="AT40" i="12"/>
  <c r="AX40" i="12" s="1"/>
  <c r="AH52" i="12"/>
  <c r="AT52" i="12"/>
  <c r="AX52" i="12" s="1"/>
  <c r="AT78" i="12"/>
  <c r="AX78" i="12" s="1"/>
  <c r="AH78" i="12"/>
  <c r="AT85" i="12"/>
  <c r="AX85" i="12" s="1"/>
  <c r="AH85" i="12"/>
  <c r="AT94" i="12"/>
  <c r="AX94" i="12" s="1"/>
  <c r="AH94" i="12"/>
  <c r="AH114" i="12"/>
  <c r="AT114" i="12"/>
  <c r="AX114" i="12" s="1"/>
  <c r="AT128" i="12"/>
  <c r="AX128" i="12" s="1"/>
  <c r="AH128" i="12"/>
  <c r="AT156" i="12"/>
  <c r="AX156" i="12" s="1"/>
  <c r="AH156" i="12"/>
  <c r="AH102" i="12"/>
  <c r="AT102" i="12"/>
  <c r="AX102" i="12" s="1"/>
  <c r="AT119" i="12"/>
  <c r="AX119" i="12" s="1"/>
  <c r="AH119" i="12"/>
  <c r="AT132" i="12"/>
  <c r="AX132" i="12" s="1"/>
  <c r="AH132" i="12"/>
  <c r="AT192" i="12"/>
  <c r="AX192" i="12" s="1"/>
  <c r="AH192" i="12"/>
  <c r="AH197" i="12"/>
  <c r="AT197" i="12"/>
  <c r="AX197" i="12" s="1"/>
  <c r="AT207" i="12"/>
  <c r="AX207" i="12" s="1"/>
  <c r="AH207" i="12"/>
  <c r="AH165" i="12"/>
  <c r="AT165" i="12"/>
  <c r="AX165" i="12" s="1"/>
  <c r="AT174" i="12"/>
  <c r="AX174" i="12" s="1"/>
  <c r="AH174" i="12"/>
  <c r="AH181" i="12"/>
  <c r="AT181" i="12"/>
  <c r="AX181" i="12" s="1"/>
  <c r="AT193" i="12"/>
  <c r="AX193" i="12" s="1"/>
  <c r="AH193" i="12"/>
  <c r="AH196" i="12"/>
  <c r="AT196" i="12"/>
  <c r="AX196" i="12" s="1"/>
  <c r="AH210" i="12"/>
  <c r="AT210" i="12"/>
  <c r="AX210" i="12" s="1"/>
  <c r="AH214" i="12"/>
  <c r="AT214" i="12"/>
  <c r="AT283" i="12"/>
  <c r="AX283" i="12" s="1"/>
  <c r="AH283" i="12"/>
  <c r="AH290" i="12"/>
  <c r="AT290" i="12"/>
  <c r="AX290" i="12" s="1"/>
  <c r="AH299" i="12"/>
  <c r="AT299" i="12"/>
  <c r="AX299" i="12" s="1"/>
  <c r="AH306" i="12"/>
  <c r="AT306" i="12"/>
  <c r="AX306" i="12" s="1"/>
  <c r="AH322" i="12"/>
  <c r="AT322" i="12"/>
  <c r="AX322" i="12" s="1"/>
  <c r="AT305" i="12"/>
  <c r="AX305" i="12" s="1"/>
  <c r="AH305" i="12"/>
  <c r="AH308" i="12"/>
  <c r="AT308" i="12"/>
  <c r="AX308" i="12" s="1"/>
  <c r="AH336" i="12"/>
  <c r="AT336" i="12"/>
  <c r="AX336" i="12" s="1"/>
  <c r="AH348" i="12"/>
  <c r="AT348" i="12"/>
  <c r="AX348" i="12" s="1"/>
  <c r="AT372" i="12"/>
  <c r="AH372" i="12"/>
  <c r="AH390" i="12"/>
  <c r="AT390" i="12"/>
  <c r="AX390" i="12" s="1"/>
  <c r="AH407" i="12"/>
  <c r="AT407" i="12"/>
  <c r="AX407" i="12" s="1"/>
  <c r="AH423" i="12"/>
  <c r="AT423" i="12"/>
  <c r="AX423" i="12" s="1"/>
  <c r="AH338" i="12"/>
  <c r="AT338" i="12"/>
  <c r="AX338" i="12" s="1"/>
  <c r="AT359" i="12"/>
  <c r="AX359" i="12" s="1"/>
  <c r="AH359" i="12"/>
  <c r="AH374" i="12"/>
  <c r="AT374" i="12"/>
  <c r="AX374" i="12" s="1"/>
  <c r="AH385" i="12"/>
  <c r="AT385" i="12"/>
  <c r="AH401" i="12"/>
  <c r="AT401" i="12"/>
  <c r="AH417" i="12"/>
  <c r="AT417" i="12"/>
  <c r="AH434" i="12"/>
  <c r="AT434" i="12"/>
  <c r="AT442" i="12"/>
  <c r="AX442" i="12" s="1"/>
  <c r="AH442" i="12"/>
  <c r="AT466" i="12"/>
  <c r="AX466" i="12" s="1"/>
  <c r="AH466" i="12"/>
  <c r="AT482" i="12"/>
  <c r="AX482" i="12" s="1"/>
  <c r="AH482" i="12"/>
  <c r="AT498" i="12"/>
  <c r="AX498" i="12" s="1"/>
  <c r="AH498" i="12"/>
  <c r="AT504" i="12"/>
  <c r="AX504" i="12" s="1"/>
  <c r="AH504" i="12"/>
  <c r="AT526" i="12"/>
  <c r="AX526" i="12" s="1"/>
  <c r="AH526" i="12"/>
  <c r="AH561" i="12"/>
  <c r="AT561" i="12"/>
  <c r="AT576" i="12"/>
  <c r="AX576" i="12" s="1"/>
  <c r="AH576" i="12"/>
  <c r="AH583" i="12"/>
  <c r="AT583" i="12"/>
  <c r="AX583" i="12" s="1"/>
  <c r="AH593" i="12"/>
  <c r="AT593" i="12"/>
  <c r="AT605" i="12"/>
  <c r="AX605" i="12" s="1"/>
  <c r="AH605" i="12"/>
  <c r="AH578" i="12"/>
  <c r="AT578" i="12"/>
  <c r="AH581" i="12"/>
  <c r="AT581" i="12"/>
  <c r="AX581" i="12" s="1"/>
  <c r="AH595" i="12"/>
  <c r="AT595" i="12"/>
  <c r="AX595" i="12" s="1"/>
  <c r="AH612" i="12"/>
  <c r="AT612" i="12"/>
  <c r="AX612" i="12" s="1"/>
  <c r="AT653" i="12"/>
  <c r="AH653" i="12"/>
  <c r="AT663" i="12"/>
  <c r="AX663" i="12" s="1"/>
  <c r="AH663" i="12"/>
  <c r="AH673" i="12"/>
  <c r="AT673" i="12"/>
  <c r="AT685" i="12"/>
  <c r="AH685" i="12"/>
  <c r="AH794" i="12"/>
  <c r="AT794" i="12"/>
  <c r="AX794" i="12" s="1"/>
  <c r="AH803" i="12"/>
  <c r="AT803" i="12"/>
  <c r="AX803" i="12" s="1"/>
  <c r="AH813" i="12"/>
  <c r="AT813" i="12"/>
  <c r="AH824" i="12"/>
  <c r="AT824" i="12"/>
  <c r="AX824" i="12" s="1"/>
  <c r="AT844" i="12"/>
  <c r="AX844" i="12" s="1"/>
  <c r="AH844" i="12"/>
  <c r="AH856" i="12"/>
  <c r="AT856" i="12"/>
  <c r="AX856" i="12" s="1"/>
  <c r="AT626" i="12"/>
  <c r="AX626" i="12" s="1"/>
  <c r="AH626" i="12"/>
  <c r="AT656" i="12"/>
  <c r="AX656" i="12" s="1"/>
  <c r="AH656" i="12"/>
  <c r="AH662" i="12"/>
  <c r="AT662" i="12"/>
  <c r="AX662" i="12" s="1"/>
  <c r="AH676" i="12"/>
  <c r="AT676" i="12"/>
  <c r="AX676" i="12" s="1"/>
  <c r="AT692" i="12"/>
  <c r="AH692" i="12"/>
  <c r="AT717" i="12"/>
  <c r="AX717" i="12" s="1"/>
  <c r="AH717" i="12"/>
  <c r="AT724" i="12"/>
  <c r="AH724" i="12"/>
  <c r="AT749" i="12"/>
  <c r="AX749" i="12" s="1"/>
  <c r="AH749" i="12"/>
  <c r="AT756" i="12"/>
  <c r="AH756" i="12"/>
  <c r="AH779" i="12"/>
  <c r="AT779" i="12"/>
  <c r="AX779" i="12" s="1"/>
  <c r="AH787" i="12"/>
  <c r="AT787" i="12"/>
  <c r="AX787" i="12" s="1"/>
  <c r="AH799" i="12"/>
  <c r="AT799" i="12"/>
  <c r="AT830" i="12"/>
  <c r="AH830" i="12"/>
  <c r="AH833" i="12"/>
  <c r="AT833" i="12"/>
  <c r="AH849" i="12"/>
  <c r="AT849" i="12"/>
  <c r="AH853" i="12"/>
  <c r="AT853" i="12"/>
  <c r="AT896" i="12"/>
  <c r="AX896" i="12" s="1"/>
  <c r="AH896" i="12"/>
  <c r="AT904" i="12"/>
  <c r="AX904" i="12" s="1"/>
  <c r="AH904" i="12"/>
  <c r="AH912" i="12"/>
  <c r="AT912" i="12"/>
  <c r="AX912" i="12" s="1"/>
  <c r="AT920" i="12"/>
  <c r="AH920" i="12"/>
  <c r="AT928" i="12"/>
  <c r="AH928" i="12"/>
  <c r="AT940" i="12"/>
  <c r="AX940" i="12" s="1"/>
  <c r="AH940" i="12"/>
  <c r="AT948" i="12"/>
  <c r="AX948" i="12" s="1"/>
  <c r="AH948" i="12"/>
  <c r="AH952" i="12"/>
  <c r="AT952" i="12"/>
  <c r="AT956" i="12"/>
  <c r="AX956" i="12" s="1"/>
  <c r="AH956" i="12"/>
  <c r="AH960" i="12"/>
  <c r="AT960" i="12"/>
  <c r="AT972" i="12"/>
  <c r="AX972" i="12" s="1"/>
  <c r="AH972" i="12"/>
  <c r="AH976" i="12"/>
  <c r="AT976" i="12"/>
  <c r="AT980" i="12"/>
  <c r="AX980" i="12" s="1"/>
  <c r="AH980" i="12"/>
  <c r="AH984" i="12"/>
  <c r="AT984" i="12"/>
  <c r="AT996" i="12"/>
  <c r="AX996" i="12" s="1"/>
  <c r="AH996" i="12"/>
  <c r="AH949" i="12"/>
  <c r="AT949" i="12"/>
  <c r="AH969" i="12"/>
  <c r="AT969" i="12"/>
  <c r="AH981" i="12"/>
  <c r="AT981" i="12"/>
  <c r="AH881" i="12"/>
  <c r="AT881" i="12"/>
  <c r="AH955" i="12"/>
  <c r="AT955" i="12"/>
  <c r="AH963" i="12"/>
  <c r="AT963" i="12"/>
  <c r="AH979" i="12"/>
  <c r="AT979" i="12"/>
  <c r="AH987" i="12"/>
  <c r="AT987" i="12"/>
  <c r="AT639" i="12"/>
  <c r="AH639" i="12"/>
  <c r="AH588" i="12"/>
  <c r="AT588" i="12"/>
  <c r="AT516" i="12"/>
  <c r="AX516" i="12" s="1"/>
  <c r="AH516" i="12"/>
  <c r="AT255" i="12"/>
  <c r="AX255" i="12" s="1"/>
  <c r="AH255" i="12"/>
  <c r="AH211" i="12"/>
  <c r="AT211" i="12"/>
  <c r="AX211" i="12" s="1"/>
  <c r="AH320" i="12"/>
  <c r="AT320" i="12"/>
  <c r="AX320" i="12" s="1"/>
  <c r="AT247" i="12"/>
  <c r="AX247" i="12" s="1"/>
  <c r="AH247" i="12"/>
  <c r="AT253" i="12"/>
  <c r="AX253" i="12" s="1"/>
  <c r="AH253" i="12"/>
  <c r="AT4" i="12"/>
  <c r="AX4" i="12" s="1"/>
  <c r="AH4" i="12"/>
  <c r="AT15" i="12"/>
  <c r="AX15" i="12" s="1"/>
  <c r="AH15" i="12"/>
  <c r="AH29" i="12"/>
  <c r="AT29" i="12"/>
  <c r="AX29" i="12" s="1"/>
  <c r="AH24" i="12"/>
  <c r="AT24" i="12"/>
  <c r="AX24" i="12" s="1"/>
  <c r="AT65" i="12"/>
  <c r="AX65" i="12" s="1"/>
  <c r="AH65" i="12"/>
  <c r="AH57" i="12"/>
  <c r="AT57" i="12"/>
  <c r="AX57" i="12" s="1"/>
  <c r="AH70" i="12"/>
  <c r="AT70" i="12"/>
  <c r="AX70" i="12" s="1"/>
  <c r="AT98" i="12"/>
  <c r="AX98" i="12" s="1"/>
  <c r="AH98" i="12"/>
  <c r="AT103" i="12"/>
  <c r="AX103" i="12" s="1"/>
  <c r="AH103" i="12"/>
  <c r="AT122" i="12"/>
  <c r="AX122" i="12" s="1"/>
  <c r="AH122" i="12"/>
  <c r="AT135" i="12"/>
  <c r="AX135" i="12" s="1"/>
  <c r="AH135" i="12"/>
  <c r="AT145" i="12"/>
  <c r="AX145" i="12" s="1"/>
  <c r="AH145" i="12"/>
  <c r="AH151" i="12"/>
  <c r="AT151" i="12"/>
  <c r="AX151" i="12" s="1"/>
  <c r="AT123" i="12"/>
  <c r="AX123" i="12" s="1"/>
  <c r="AH123" i="12"/>
  <c r="AT126" i="12"/>
  <c r="AX126" i="12" s="1"/>
  <c r="AH126" i="12"/>
  <c r="AT141" i="12"/>
  <c r="AX141" i="12" s="1"/>
  <c r="AH141" i="12"/>
  <c r="AT144" i="12"/>
  <c r="AH144" i="12"/>
  <c r="AH149" i="12"/>
  <c r="AT149" i="12"/>
  <c r="AX149" i="12" s="1"/>
  <c r="AH206" i="12"/>
  <c r="AT206" i="12"/>
  <c r="AX206" i="12" s="1"/>
  <c r="AH188" i="12"/>
  <c r="AT188" i="12"/>
  <c r="AX188" i="12" s="1"/>
  <c r="AH202" i="12"/>
  <c r="AT202" i="12"/>
  <c r="AX202" i="12" s="1"/>
  <c r="AT285" i="12"/>
  <c r="AX285" i="12" s="1"/>
  <c r="AH285" i="12"/>
  <c r="AH292" i="12"/>
  <c r="AT292" i="12"/>
  <c r="AX292" i="12" s="1"/>
  <c r="AT301" i="12"/>
  <c r="AX301" i="12" s="1"/>
  <c r="AH301" i="12"/>
  <c r="AH276" i="12"/>
  <c r="AT276" i="12"/>
  <c r="AT313" i="12"/>
  <c r="AX313" i="12" s="1"/>
  <c r="AH313" i="12"/>
  <c r="AH316" i="12"/>
  <c r="AT316" i="12"/>
  <c r="AX316" i="12" s="1"/>
  <c r="AT333" i="12"/>
  <c r="AX333" i="12" s="1"/>
  <c r="AH333" i="12"/>
  <c r="AH340" i="12"/>
  <c r="AT340" i="12"/>
  <c r="AX340" i="12" s="1"/>
  <c r="AT365" i="12"/>
  <c r="AX365" i="12" s="1"/>
  <c r="AH365" i="12"/>
  <c r="AH395" i="12"/>
  <c r="AT395" i="12"/>
  <c r="AX395" i="12" s="1"/>
  <c r="AH411" i="12"/>
  <c r="AT411" i="12"/>
  <c r="AX411" i="12" s="1"/>
  <c r="AT325" i="12"/>
  <c r="AX325" i="12" s="1"/>
  <c r="AH325" i="12"/>
  <c r="AT331" i="12"/>
  <c r="AX331" i="12" s="1"/>
  <c r="AH331" i="12"/>
  <c r="AT347" i="12"/>
  <c r="AX347" i="12" s="1"/>
  <c r="AH347" i="12"/>
  <c r="AH354" i="12"/>
  <c r="AT354" i="12"/>
  <c r="AX354" i="12" s="1"/>
  <c r="AH363" i="12"/>
  <c r="AT363" i="12"/>
  <c r="AX363" i="12" s="1"/>
  <c r="AT378" i="12"/>
  <c r="AX378" i="12" s="1"/>
  <c r="AH378" i="12"/>
  <c r="AH389" i="12"/>
  <c r="AT389" i="12"/>
  <c r="AH405" i="12"/>
  <c r="AT405" i="12"/>
  <c r="AT432" i="12"/>
  <c r="AX432" i="12" s="1"/>
  <c r="AH432" i="12"/>
  <c r="AT448" i="12"/>
  <c r="AX448" i="12" s="1"/>
  <c r="AH448" i="12"/>
  <c r="AT472" i="12"/>
  <c r="AX472" i="12" s="1"/>
  <c r="AH472" i="12"/>
  <c r="AT480" i="12"/>
  <c r="AX480" i="12" s="1"/>
  <c r="AH480" i="12"/>
  <c r="AT488" i="12"/>
  <c r="AX488" i="12" s="1"/>
  <c r="AH488" i="12"/>
  <c r="AT518" i="12"/>
  <c r="AX518" i="12" s="1"/>
  <c r="AH518" i="12"/>
  <c r="AT528" i="12"/>
  <c r="AX528" i="12" s="1"/>
  <c r="AH528" i="12"/>
  <c r="AT568" i="12"/>
  <c r="AX568" i="12" s="1"/>
  <c r="AH568" i="12"/>
  <c r="AH575" i="12"/>
  <c r="AT575" i="12"/>
  <c r="AX575" i="12" s="1"/>
  <c r="AT585" i="12"/>
  <c r="AH585" i="12"/>
  <c r="AH429" i="12"/>
  <c r="AT429" i="12"/>
  <c r="AT433" i="12"/>
  <c r="AX433" i="12" s="1"/>
  <c r="AH433" i="12"/>
  <c r="AH437" i="12"/>
  <c r="AT437" i="12"/>
  <c r="AX437" i="12" s="1"/>
  <c r="AT441" i="12"/>
  <c r="AX441" i="12" s="1"/>
  <c r="AH441" i="12"/>
  <c r="AT449" i="12"/>
  <c r="AX449" i="12" s="1"/>
  <c r="AH449" i="12"/>
  <c r="AT461" i="12"/>
  <c r="AX461" i="12" s="1"/>
  <c r="AH461" i="12"/>
  <c r="AT469" i="12"/>
  <c r="AX469" i="12" s="1"/>
  <c r="AH469" i="12"/>
  <c r="AH481" i="12"/>
  <c r="AT481" i="12"/>
  <c r="AX481" i="12" s="1"/>
  <c r="AT501" i="12"/>
  <c r="AX501" i="12" s="1"/>
  <c r="AH501" i="12"/>
  <c r="AH515" i="12"/>
  <c r="AT515" i="12"/>
  <c r="AX515" i="12" s="1"/>
  <c r="AT540" i="12"/>
  <c r="AX540" i="12" s="1"/>
  <c r="AH540" i="12"/>
  <c r="AT549" i="12"/>
  <c r="AX549" i="12" s="1"/>
  <c r="AH549" i="12"/>
  <c r="AT556" i="12"/>
  <c r="AX556" i="12" s="1"/>
  <c r="AH556" i="12"/>
  <c r="AH570" i="12"/>
  <c r="AT570" i="12"/>
  <c r="AH573" i="12"/>
  <c r="AT573" i="12"/>
  <c r="AH587" i="12"/>
  <c r="AT587" i="12"/>
  <c r="AX587" i="12" s="1"/>
  <c r="AT601" i="12"/>
  <c r="AH601" i="12"/>
  <c r="AT624" i="12"/>
  <c r="AX624" i="12" s="1"/>
  <c r="AH624" i="12"/>
  <c r="AT637" i="12"/>
  <c r="AH637" i="12"/>
  <c r="AT648" i="12"/>
  <c r="AX648" i="12" s="1"/>
  <c r="AH648" i="12"/>
  <c r="AH665" i="12"/>
  <c r="AT665" i="12"/>
  <c r="AH684" i="12"/>
  <c r="AT684" i="12"/>
  <c r="AX684" i="12" s="1"/>
  <c r="AT791" i="12"/>
  <c r="AX791" i="12" s="1"/>
  <c r="AH791" i="12"/>
  <c r="AT808" i="12"/>
  <c r="AX808" i="12" s="1"/>
  <c r="AH808" i="12"/>
  <c r="AT823" i="12"/>
  <c r="AX823" i="12" s="1"/>
  <c r="AH823" i="12"/>
  <c r="AH838" i="12"/>
  <c r="AT838" i="12"/>
  <c r="AX838" i="12" s="1"/>
  <c r="AT848" i="12"/>
  <c r="AX848" i="12" s="1"/>
  <c r="AH848" i="12"/>
  <c r="AT636" i="12"/>
  <c r="AX636" i="12" s="1"/>
  <c r="AH636" i="12"/>
  <c r="AT641" i="12"/>
  <c r="AH641" i="12"/>
  <c r="AT650" i="12"/>
  <c r="AX650" i="12" s="1"/>
  <c r="AH650" i="12"/>
  <c r="AH668" i="12"/>
  <c r="AT668" i="12"/>
  <c r="AX668" i="12" s="1"/>
  <c r="AH687" i="12"/>
  <c r="AT687" i="12"/>
  <c r="AX687" i="12" s="1"/>
  <c r="AT806" i="12"/>
  <c r="AH806" i="12"/>
  <c r="AT822" i="12"/>
  <c r="AH822" i="12"/>
  <c r="AT840" i="12"/>
  <c r="AX840" i="12" s="1"/>
  <c r="AH840" i="12"/>
  <c r="AH871" i="12"/>
  <c r="AT871" i="12"/>
  <c r="AT870" i="12"/>
  <c r="AX870" i="12" s="1"/>
  <c r="AH870" i="12"/>
  <c r="AH887" i="12"/>
  <c r="AT887" i="12"/>
  <c r="AH939" i="12"/>
  <c r="AT939" i="12"/>
  <c r="AH997" i="12"/>
  <c r="AT997" i="12"/>
  <c r="AH768" i="12"/>
  <c r="AT768" i="12"/>
  <c r="AX768" i="12" s="1"/>
  <c r="AT677" i="12"/>
  <c r="AH677" i="12"/>
  <c r="AH412" i="12"/>
  <c r="AT412" i="12"/>
  <c r="AH572" i="12"/>
  <c r="AT572" i="12"/>
  <c r="AH261" i="12"/>
  <c r="AT261" i="12"/>
  <c r="AX261" i="12" s="1"/>
  <c r="AT105" i="12"/>
  <c r="AX105" i="12" s="1"/>
  <c r="AH105" i="12"/>
  <c r="AH788" i="12"/>
  <c r="AT788" i="12"/>
  <c r="AX788" i="12" s="1"/>
  <c r="AH580" i="12"/>
  <c r="AT580" i="12"/>
  <c r="AT508" i="12"/>
  <c r="AX508" i="12" s="1"/>
  <c r="AH508" i="12"/>
  <c r="AT263" i="12"/>
  <c r="AX263" i="12" s="1"/>
  <c r="AH263" i="12"/>
  <c r="AH39" i="12"/>
  <c r="AT39" i="12"/>
  <c r="AX39" i="12" s="1"/>
  <c r="AH22" i="12"/>
  <c r="AT22" i="12"/>
  <c r="AX22" i="12" s="1"/>
  <c r="AH6" i="12"/>
  <c r="AT6" i="12"/>
  <c r="AX6" i="12" s="1"/>
  <c r="AH12" i="12"/>
  <c r="AT12" i="12"/>
  <c r="AX12" i="12" s="1"/>
  <c r="AH28" i="12"/>
  <c r="AT28" i="12"/>
  <c r="AX28" i="12" s="1"/>
  <c r="AT23" i="12"/>
  <c r="AX23" i="12" s="1"/>
  <c r="AH23" i="12"/>
  <c r="AH35" i="12"/>
  <c r="AT35" i="12"/>
  <c r="AX35" i="12" s="1"/>
  <c r="AT49" i="12"/>
  <c r="AX49" i="12" s="1"/>
  <c r="AH49" i="12"/>
  <c r="AH56" i="12"/>
  <c r="AT56" i="12"/>
  <c r="AX56" i="12" s="1"/>
  <c r="AT86" i="12"/>
  <c r="AX86" i="12" s="1"/>
  <c r="AH86" i="12"/>
  <c r="AT93" i="12"/>
  <c r="AX93" i="12" s="1"/>
  <c r="AH93" i="12"/>
  <c r="AH63" i="12"/>
  <c r="AT63" i="12"/>
  <c r="AX63" i="12" s="1"/>
  <c r="AT74" i="12"/>
  <c r="AX74" i="12" s="1"/>
  <c r="AH74" i="12"/>
  <c r="AT79" i="12"/>
  <c r="AX79" i="12" s="1"/>
  <c r="AH79" i="12"/>
  <c r="AT88" i="12"/>
  <c r="AX88" i="12" s="1"/>
  <c r="AH88" i="12"/>
  <c r="AT95" i="12"/>
  <c r="AX95" i="12" s="1"/>
  <c r="AH95" i="12"/>
  <c r="AH112" i="12"/>
  <c r="AT112" i="12"/>
  <c r="AX112" i="12" s="1"/>
  <c r="AT125" i="12"/>
  <c r="AX125" i="12" s="1"/>
  <c r="AH125" i="12"/>
  <c r="AH108" i="12"/>
  <c r="AT108" i="12"/>
  <c r="AX108" i="12" s="1"/>
  <c r="AT120" i="12"/>
  <c r="AX120" i="12" s="1"/>
  <c r="AH120" i="12"/>
  <c r="AH130" i="12"/>
  <c r="AT130" i="12"/>
  <c r="AX130" i="12" s="1"/>
  <c r="AH198" i="12"/>
  <c r="AT198" i="12"/>
  <c r="AX198" i="12" s="1"/>
  <c r="AT166" i="12"/>
  <c r="AX166" i="12" s="1"/>
  <c r="AH166" i="12"/>
  <c r="AH173" i="12"/>
  <c r="AT173" i="12"/>
  <c r="AX173" i="12" s="1"/>
  <c r="AT182" i="12"/>
  <c r="AX182" i="12" s="1"/>
  <c r="AH182" i="12"/>
  <c r="AT209" i="12"/>
  <c r="AX209" i="12" s="1"/>
  <c r="AH209" i="12"/>
  <c r="AH212" i="12"/>
  <c r="AT212" i="12"/>
  <c r="AX212" i="12" s="1"/>
  <c r="AT224" i="12"/>
  <c r="AX224" i="12" s="1"/>
  <c r="AH224" i="12"/>
  <c r="AT233" i="12"/>
  <c r="AX233" i="12" s="1"/>
  <c r="AH233" i="12"/>
  <c r="AT239" i="12"/>
  <c r="AX239" i="12" s="1"/>
  <c r="AH239" i="12"/>
  <c r="AT289" i="12"/>
  <c r="AX289" i="12" s="1"/>
  <c r="AH289" i="12"/>
  <c r="AH296" i="12"/>
  <c r="AT296" i="12"/>
  <c r="AX296" i="12" s="1"/>
  <c r="AH216" i="12"/>
  <c r="AT216" i="12"/>
  <c r="AX216" i="12" s="1"/>
  <c r="AH282" i="12"/>
  <c r="AT282" i="12"/>
  <c r="AX282" i="12" s="1"/>
  <c r="AT291" i="12"/>
  <c r="AX291" i="12" s="1"/>
  <c r="AH291" i="12"/>
  <c r="AH298" i="12"/>
  <c r="AT298" i="12"/>
  <c r="AX298" i="12" s="1"/>
  <c r="AH314" i="12"/>
  <c r="AT314" i="12"/>
  <c r="AX314" i="12" s="1"/>
  <c r="AT337" i="12"/>
  <c r="AX337" i="12" s="1"/>
  <c r="AH337" i="12"/>
  <c r="AT349" i="12"/>
  <c r="AX349" i="12" s="1"/>
  <c r="AH349" i="12"/>
  <c r="AH373" i="12"/>
  <c r="AT373" i="12"/>
  <c r="AH380" i="12"/>
  <c r="AT380" i="12"/>
  <c r="AH382" i="12"/>
  <c r="AT382" i="12"/>
  <c r="AX382" i="12" s="1"/>
  <c r="AH399" i="12"/>
  <c r="AT399" i="12"/>
  <c r="AX399" i="12" s="1"/>
  <c r="AH415" i="12"/>
  <c r="AT415" i="12"/>
  <c r="AX415" i="12" s="1"/>
  <c r="AT317" i="12"/>
  <c r="AX317" i="12" s="1"/>
  <c r="AH317" i="12"/>
  <c r="AT343" i="12"/>
  <c r="AX343" i="12" s="1"/>
  <c r="AH343" i="12"/>
  <c r="AH350" i="12"/>
  <c r="AT350" i="12"/>
  <c r="AX350" i="12" s="1"/>
  <c r="AH375" i="12"/>
  <c r="AT375" i="12"/>
  <c r="AX375" i="12" s="1"/>
  <c r="AH384" i="12"/>
  <c r="AT384" i="12"/>
  <c r="AT400" i="12"/>
  <c r="AH400" i="12"/>
  <c r="AH413" i="12"/>
  <c r="AT413" i="12"/>
  <c r="AT438" i="12"/>
  <c r="AX438" i="12" s="1"/>
  <c r="AH438" i="12"/>
  <c r="AT454" i="12"/>
  <c r="AX454" i="12" s="1"/>
  <c r="AH454" i="12"/>
  <c r="AT462" i="12"/>
  <c r="AX462" i="12" s="1"/>
  <c r="AH462" i="12"/>
  <c r="AH478" i="12"/>
  <c r="AT478" i="12"/>
  <c r="AX478" i="12" s="1"/>
  <c r="AT486" i="12"/>
  <c r="AX486" i="12" s="1"/>
  <c r="AH486" i="12"/>
  <c r="AT510" i="12"/>
  <c r="AX510" i="12" s="1"/>
  <c r="AH510" i="12"/>
  <c r="AT520" i="12"/>
  <c r="AX520" i="12" s="1"/>
  <c r="AH520" i="12"/>
  <c r="AT539" i="12"/>
  <c r="AX539" i="12" s="1"/>
  <c r="AH539" i="12"/>
  <c r="AT546" i="12"/>
  <c r="AX546" i="12" s="1"/>
  <c r="AH546" i="12"/>
  <c r="AT555" i="12"/>
  <c r="AX555" i="12" s="1"/>
  <c r="AH555" i="12"/>
  <c r="AT560" i="12"/>
  <c r="AX560" i="12" s="1"/>
  <c r="AH560" i="12"/>
  <c r="AH567" i="12"/>
  <c r="AT567" i="12"/>
  <c r="AX567" i="12" s="1"/>
  <c r="AH577" i="12"/>
  <c r="AT577" i="12"/>
  <c r="AT592" i="12"/>
  <c r="AX592" i="12" s="1"/>
  <c r="AH592" i="12"/>
  <c r="AH599" i="12"/>
  <c r="AT599" i="12"/>
  <c r="AX599" i="12" s="1"/>
  <c r="AT522" i="12"/>
  <c r="AX522" i="12" s="1"/>
  <c r="AH522" i="12"/>
  <c r="AH525" i="12"/>
  <c r="AT525" i="12"/>
  <c r="AX525" i="12" s="1"/>
  <c r="AT537" i="12"/>
  <c r="AX537" i="12" s="1"/>
  <c r="AH537" i="12"/>
  <c r="AT544" i="12"/>
  <c r="AX544" i="12" s="1"/>
  <c r="AH544" i="12"/>
  <c r="AT553" i="12"/>
  <c r="AX553" i="12" s="1"/>
  <c r="AH553" i="12"/>
  <c r="AH594" i="12"/>
  <c r="AT594" i="12"/>
  <c r="AH597" i="12"/>
  <c r="AT597" i="12"/>
  <c r="AX597" i="12" s="1"/>
  <c r="AH610" i="12"/>
  <c r="AT610" i="12"/>
  <c r="AX610" i="12" s="1"/>
  <c r="AT619" i="12"/>
  <c r="AH619" i="12"/>
  <c r="AT628" i="12"/>
  <c r="AX628" i="12" s="1"/>
  <c r="AH628" i="12"/>
  <c r="AT635" i="12"/>
  <c r="AH635" i="12"/>
  <c r="AT679" i="12"/>
  <c r="AX679" i="12" s="1"/>
  <c r="AH679" i="12"/>
  <c r="AT698" i="12"/>
  <c r="AH698" i="12"/>
  <c r="AT723" i="12"/>
  <c r="AX723" i="12" s="1"/>
  <c r="AH723" i="12"/>
  <c r="AT730" i="12"/>
  <c r="AH730" i="12"/>
  <c r="AT755" i="12"/>
  <c r="AX755" i="12" s="1"/>
  <c r="AH755" i="12"/>
  <c r="AT762" i="12"/>
  <c r="AH762" i="12"/>
  <c r="AT793" i="12"/>
  <c r="AH793" i="12"/>
  <c r="AT812" i="12"/>
  <c r="AX812" i="12" s="1"/>
  <c r="AH812" i="12"/>
  <c r="AH817" i="12"/>
  <c r="AT817" i="12"/>
  <c r="AH857" i="12"/>
  <c r="AT857" i="12"/>
  <c r="AT655" i="12"/>
  <c r="AH655" i="12"/>
  <c r="AT660" i="12"/>
  <c r="AX660" i="12" s="1"/>
  <c r="AH660" i="12"/>
  <c r="AT675" i="12"/>
  <c r="AH675" i="12"/>
  <c r="AH682" i="12"/>
  <c r="AT682" i="12"/>
  <c r="AX682" i="12" s="1"/>
  <c r="AT703" i="12"/>
  <c r="AX703" i="12" s="1"/>
  <c r="AH703" i="12"/>
  <c r="AT710" i="12"/>
  <c r="AH710" i="12"/>
  <c r="AT735" i="12"/>
  <c r="AX735" i="12" s="1"/>
  <c r="AH735" i="12"/>
  <c r="AT742" i="12"/>
  <c r="AH742" i="12"/>
  <c r="AT767" i="12"/>
  <c r="AX767" i="12" s="1"/>
  <c r="AH767" i="12"/>
  <c r="AH778" i="12"/>
  <c r="AT778" i="12"/>
  <c r="AX778" i="12" s="1"/>
  <c r="AH785" i="12"/>
  <c r="AT785" i="12"/>
  <c r="AH797" i="12"/>
  <c r="AT797" i="12"/>
  <c r="AT834" i="12"/>
  <c r="AH834" i="12"/>
  <c r="AH843" i="12"/>
  <c r="AT843" i="12"/>
  <c r="AH859" i="12"/>
  <c r="AT859" i="12"/>
  <c r="AH863" i="12"/>
  <c r="AT863" i="12"/>
  <c r="AT874" i="12"/>
  <c r="AX874" i="12" s="1"/>
  <c r="AH874" i="12"/>
  <c r="AH885" i="12"/>
  <c r="AT885" i="12"/>
  <c r="AT890" i="12"/>
  <c r="AX890" i="12" s="1"/>
  <c r="AH890" i="12"/>
  <c r="AT898" i="12"/>
  <c r="AX898" i="12" s="1"/>
  <c r="AH898" i="12"/>
  <c r="AT906" i="12"/>
  <c r="AX906" i="12" s="1"/>
  <c r="AH906" i="12"/>
  <c r="AT914" i="12"/>
  <c r="AX914" i="12" s="1"/>
  <c r="AH914" i="12"/>
  <c r="AH922" i="12"/>
  <c r="AT922" i="12"/>
  <c r="AH930" i="12"/>
  <c r="AT930" i="12"/>
  <c r="AT934" i="12"/>
  <c r="AX934" i="12" s="1"/>
  <c r="AH934" i="12"/>
  <c r="AH954" i="12"/>
  <c r="AT954" i="12"/>
  <c r="AH962" i="12"/>
  <c r="AT962" i="12"/>
  <c r="AT966" i="12"/>
  <c r="AX966" i="12" s="1"/>
  <c r="AH966" i="12"/>
  <c r="AH978" i="12"/>
  <c r="AT978" i="12"/>
  <c r="AT986" i="12"/>
  <c r="AH986" i="12"/>
  <c r="AH998" i="12"/>
  <c r="AT998" i="12"/>
  <c r="AX998" i="12" s="1"/>
  <c r="AH967" i="12"/>
  <c r="AT967" i="12"/>
  <c r="AH993" i="12"/>
  <c r="AT993" i="12"/>
  <c r="AT880" i="12"/>
  <c r="AX880" i="12" s="1"/>
  <c r="AH880" i="12"/>
  <c r="AH961" i="12"/>
  <c r="AT961" i="12"/>
  <c r="AH977" i="12"/>
  <c r="AT977" i="12"/>
  <c r="AH989" i="12"/>
  <c r="AT989" i="12"/>
  <c r="AT621" i="12"/>
  <c r="AH621" i="12"/>
  <c r="AH416" i="12"/>
  <c r="AT416" i="12"/>
  <c r="AH267" i="12"/>
  <c r="AT267" i="12"/>
  <c r="AX267" i="12" s="1"/>
  <c r="AH203" i="12"/>
  <c r="AT203" i="12"/>
  <c r="AX203" i="12" s="1"/>
  <c r="AT265" i="12"/>
  <c r="AX265" i="12" s="1"/>
  <c r="AH265" i="12"/>
  <c r="AT11" i="12"/>
  <c r="AX11" i="12" s="1"/>
  <c r="AH11" i="12"/>
  <c r="AT25" i="12"/>
  <c r="AX25" i="12" s="1"/>
  <c r="AH25" i="12"/>
  <c r="AT37" i="12"/>
  <c r="AX37" i="12" s="1"/>
  <c r="AH37" i="12"/>
  <c r="AT34" i="12"/>
  <c r="AX34" i="12" s="1"/>
  <c r="AH34" i="12"/>
  <c r="AT55" i="12"/>
  <c r="AX55" i="12" s="1"/>
  <c r="AH55" i="12"/>
  <c r="AT66" i="12"/>
  <c r="AX66" i="12" s="1"/>
  <c r="AH66" i="12"/>
  <c r="AT53" i="12"/>
  <c r="AX53" i="12" s="1"/>
  <c r="AH53" i="12"/>
  <c r="AT58" i="12"/>
  <c r="AX58" i="12" s="1"/>
  <c r="AH58" i="12"/>
  <c r="AT81" i="12"/>
  <c r="AX81" i="12" s="1"/>
  <c r="AH81" i="12"/>
  <c r="AH90" i="12"/>
  <c r="AT90" i="12"/>
  <c r="AX90" i="12" s="1"/>
  <c r="AT97" i="12"/>
  <c r="AX97" i="12" s="1"/>
  <c r="AH97" i="12"/>
  <c r="AH69" i="12"/>
  <c r="AT69" i="12"/>
  <c r="AX69" i="12" s="1"/>
  <c r="AH104" i="12"/>
  <c r="AT104" i="12"/>
  <c r="AX104" i="12" s="1"/>
  <c r="AT117" i="12"/>
  <c r="AX117" i="12" s="1"/>
  <c r="AH117" i="12"/>
  <c r="AT136" i="12"/>
  <c r="AX136" i="12" s="1"/>
  <c r="AH136" i="12"/>
  <c r="AT152" i="12"/>
  <c r="AX152" i="12" s="1"/>
  <c r="AH152" i="12"/>
  <c r="AT115" i="12"/>
  <c r="AX115" i="12" s="1"/>
  <c r="AH115" i="12"/>
  <c r="AT124" i="12"/>
  <c r="AX124" i="12" s="1"/>
  <c r="AH124" i="12"/>
  <c r="AT137" i="12"/>
  <c r="AX137" i="12" s="1"/>
  <c r="AH137" i="12"/>
  <c r="AH146" i="12"/>
  <c r="AT146" i="12"/>
  <c r="AX146" i="12" s="1"/>
  <c r="AH150" i="12"/>
  <c r="AT150" i="12"/>
  <c r="AX150" i="12" s="1"/>
  <c r="AH160" i="12"/>
  <c r="AT160" i="12"/>
  <c r="AX160" i="12" s="1"/>
  <c r="AH167" i="12"/>
  <c r="AT167" i="12"/>
  <c r="AX167" i="12" s="1"/>
  <c r="AT176" i="12"/>
  <c r="AX176" i="12" s="1"/>
  <c r="AH176" i="12"/>
  <c r="AH183" i="12"/>
  <c r="AT183" i="12"/>
  <c r="AX183" i="12" s="1"/>
  <c r="AH190" i="12"/>
  <c r="AT190" i="12"/>
  <c r="AX190" i="12" s="1"/>
  <c r="AH161" i="12"/>
  <c r="AT161" i="12"/>
  <c r="AX161" i="12" s="1"/>
  <c r="AT170" i="12"/>
  <c r="AX170" i="12" s="1"/>
  <c r="AH170" i="12"/>
  <c r="AH177" i="12"/>
  <c r="AT177" i="12"/>
  <c r="AX177" i="12" s="1"/>
  <c r="AH186" i="12"/>
  <c r="AT186" i="12"/>
  <c r="AX186" i="12" s="1"/>
  <c r="AT221" i="12"/>
  <c r="AX221" i="12" s="1"/>
  <c r="AH221" i="12"/>
  <c r="AT228" i="12"/>
  <c r="AX228" i="12" s="1"/>
  <c r="AH228" i="12"/>
  <c r="AT237" i="12"/>
  <c r="AX237" i="12" s="1"/>
  <c r="AH237" i="12"/>
  <c r="AT243" i="12"/>
  <c r="AX243" i="12" s="1"/>
  <c r="AH243" i="12"/>
  <c r="AH284" i="12"/>
  <c r="AT284" i="12"/>
  <c r="AX284" i="12" s="1"/>
  <c r="AT293" i="12"/>
  <c r="AX293" i="12" s="1"/>
  <c r="AH293" i="12"/>
  <c r="AH300" i="12"/>
  <c r="AT300" i="12"/>
  <c r="AX300" i="12" s="1"/>
  <c r="AH258" i="12"/>
  <c r="AT258" i="12"/>
  <c r="AX258" i="12" s="1"/>
  <c r="AH274" i="12"/>
  <c r="AT274" i="12"/>
  <c r="AX274" i="12" s="1"/>
  <c r="AH332" i="12"/>
  <c r="AT332" i="12"/>
  <c r="AX332" i="12" s="1"/>
  <c r="AT341" i="12"/>
  <c r="AX341" i="12" s="1"/>
  <c r="AH341" i="12"/>
  <c r="AT377" i="12"/>
  <c r="AX377" i="12" s="1"/>
  <c r="AH377" i="12"/>
  <c r="AT386" i="12"/>
  <c r="AX386" i="12" s="1"/>
  <c r="AH386" i="12"/>
  <c r="AH403" i="12"/>
  <c r="AT403" i="12"/>
  <c r="AX403" i="12" s="1"/>
  <c r="AH419" i="12"/>
  <c r="AT419" i="12"/>
  <c r="AX419" i="12" s="1"/>
  <c r="AH330" i="12"/>
  <c r="AT330" i="12"/>
  <c r="AX330" i="12" s="1"/>
  <c r="AH346" i="12"/>
  <c r="AT346" i="12"/>
  <c r="AX346" i="12" s="1"/>
  <c r="AT355" i="12"/>
  <c r="AX355" i="12" s="1"/>
  <c r="AH355" i="12"/>
  <c r="AT362" i="12"/>
  <c r="AX362" i="12" s="1"/>
  <c r="AH362" i="12"/>
  <c r="AH371" i="12"/>
  <c r="AT371" i="12"/>
  <c r="AX371" i="12" s="1"/>
  <c r="AH397" i="12"/>
  <c r="AT397" i="12"/>
  <c r="AH428" i="12"/>
  <c r="AT428" i="12"/>
  <c r="AX428" i="12" s="1"/>
  <c r="AT452" i="12"/>
  <c r="AX452" i="12" s="1"/>
  <c r="AH452" i="12"/>
  <c r="AT460" i="12"/>
  <c r="AX460" i="12" s="1"/>
  <c r="AH460" i="12"/>
  <c r="AT484" i="12"/>
  <c r="AX484" i="12" s="1"/>
  <c r="AH484" i="12"/>
  <c r="AT502" i="12"/>
  <c r="AX502" i="12" s="1"/>
  <c r="AH502" i="12"/>
  <c r="AT512" i="12"/>
  <c r="AX512" i="12" s="1"/>
  <c r="AH512" i="12"/>
  <c r="AT534" i="12"/>
  <c r="AX534" i="12" s="1"/>
  <c r="AH534" i="12"/>
  <c r="AT543" i="12"/>
  <c r="AX543" i="12" s="1"/>
  <c r="AH543" i="12"/>
  <c r="AT550" i="12"/>
  <c r="AX550" i="12" s="1"/>
  <c r="AH550" i="12"/>
  <c r="AH559" i="12"/>
  <c r="AT559" i="12"/>
  <c r="AX559" i="12" s="1"/>
  <c r="AT569" i="12"/>
  <c r="AH569" i="12"/>
  <c r="AT584" i="12"/>
  <c r="AX584" i="12" s="1"/>
  <c r="AH584" i="12"/>
  <c r="AH591" i="12"/>
  <c r="AT591" i="12"/>
  <c r="AX591" i="12" s="1"/>
  <c r="AT608" i="12"/>
  <c r="AX608" i="12" s="1"/>
  <c r="AH608" i="12"/>
  <c r="AH424" i="12"/>
  <c r="AT424" i="12"/>
  <c r="AX424" i="12" s="1"/>
  <c r="AT443" i="12"/>
  <c r="AX443" i="12" s="1"/>
  <c r="AH443" i="12"/>
  <c r="AT451" i="12"/>
  <c r="AX451" i="12" s="1"/>
  <c r="AH451" i="12"/>
  <c r="AT463" i="12"/>
  <c r="AX463" i="12" s="1"/>
  <c r="AH463" i="12"/>
  <c r="AT471" i="12"/>
  <c r="AX471" i="12" s="1"/>
  <c r="AH471" i="12"/>
  <c r="AH479" i="12"/>
  <c r="AT479" i="12"/>
  <c r="AT541" i="12"/>
  <c r="AX541" i="12" s="1"/>
  <c r="AH541" i="12"/>
  <c r="AT548" i="12"/>
  <c r="AX548" i="12" s="1"/>
  <c r="AH548" i="12"/>
  <c r="AT557" i="12"/>
  <c r="AX557" i="12" s="1"/>
  <c r="AH557" i="12"/>
  <c r="AH586" i="12"/>
  <c r="AT586" i="12"/>
  <c r="AH589" i="12"/>
  <c r="AT589" i="12"/>
  <c r="AH602" i="12"/>
  <c r="AT602" i="12"/>
  <c r="AX602" i="12" s="1"/>
  <c r="AT632" i="12"/>
  <c r="AX632" i="12" s="1"/>
  <c r="AH632" i="12"/>
  <c r="AT638" i="12"/>
  <c r="AX638" i="12" s="1"/>
  <c r="AH638" i="12"/>
  <c r="AH671" i="12"/>
  <c r="AT671" i="12"/>
  <c r="AX671" i="12" s="1"/>
  <c r="AT695" i="12"/>
  <c r="AX695" i="12" s="1"/>
  <c r="AH695" i="12"/>
  <c r="AT704" i="12"/>
  <c r="AH704" i="12"/>
  <c r="AT713" i="12"/>
  <c r="AX713" i="12" s="1"/>
  <c r="AH713" i="12"/>
  <c r="AT718" i="12"/>
  <c r="AH718" i="12"/>
  <c r="AT727" i="12"/>
  <c r="AX727" i="12" s="1"/>
  <c r="AH727" i="12"/>
  <c r="AT736" i="12"/>
  <c r="AH736" i="12"/>
  <c r="AT745" i="12"/>
  <c r="AX745" i="12" s="1"/>
  <c r="AH745" i="12"/>
  <c r="AT750" i="12"/>
  <c r="AH750" i="12"/>
  <c r="AT759" i="12"/>
  <c r="AX759" i="12" s="1"/>
  <c r="AH759" i="12"/>
  <c r="AH773" i="12"/>
  <c r="AT773" i="12"/>
  <c r="AX773" i="12" s="1"/>
  <c r="AT804" i="12"/>
  <c r="AX804" i="12" s="1"/>
  <c r="AH804" i="12"/>
  <c r="AT809" i="12"/>
  <c r="AH809" i="12"/>
  <c r="AH811" i="12"/>
  <c r="AT811" i="12"/>
  <c r="AX811" i="12" s="1"/>
  <c r="AH829" i="12"/>
  <c r="AT829" i="12"/>
  <c r="AH842" i="12"/>
  <c r="AT842" i="12"/>
  <c r="AX842" i="12" s="1"/>
  <c r="AT634" i="12"/>
  <c r="AX634" i="12" s="1"/>
  <c r="AH634" i="12"/>
  <c r="AH667" i="12"/>
  <c r="AT667" i="12"/>
  <c r="AT707" i="12"/>
  <c r="AX707" i="12" s="1"/>
  <c r="AH707" i="12"/>
  <c r="AT714" i="12"/>
  <c r="AH714" i="12"/>
  <c r="AT739" i="12"/>
  <c r="AX739" i="12" s="1"/>
  <c r="AH739" i="12"/>
  <c r="AT746" i="12"/>
  <c r="AH746" i="12"/>
  <c r="AT774" i="12"/>
  <c r="AH774" i="12"/>
  <c r="AH818" i="12"/>
  <c r="AT818" i="12"/>
  <c r="AH839" i="12"/>
  <c r="AT839" i="12"/>
  <c r="AH867" i="12"/>
  <c r="AT867" i="12"/>
  <c r="AT872" i="12"/>
  <c r="AX872" i="12" s="1"/>
  <c r="AH872" i="12"/>
  <c r="AH941" i="12"/>
  <c r="AT941" i="12"/>
  <c r="AH999" i="12"/>
  <c r="AT999" i="12"/>
  <c r="AT886" i="12"/>
  <c r="AX886" i="12" s="1"/>
  <c r="AH886" i="12"/>
  <c r="AH891" i="12"/>
  <c r="AT891" i="12"/>
  <c r="AH895" i="12"/>
  <c r="AT895" i="12"/>
  <c r="AH899" i="12"/>
  <c r="AT899" i="12"/>
  <c r="AH903" i="12"/>
  <c r="AT903" i="12"/>
  <c r="AH907" i="12"/>
  <c r="AT907" i="12"/>
  <c r="AH911" i="12"/>
  <c r="AT911" i="12"/>
  <c r="AH915" i="12"/>
  <c r="AT915" i="12"/>
  <c r="AH919" i="12"/>
  <c r="AT919" i="12"/>
  <c r="AH923" i="12"/>
  <c r="AT923" i="12"/>
  <c r="AH927" i="12"/>
  <c r="AT927" i="12"/>
  <c r="AH931" i="12"/>
  <c r="AT931" i="12"/>
  <c r="AT689" i="12"/>
  <c r="AH689" i="12"/>
  <c r="AT629" i="12"/>
  <c r="AH629" i="12"/>
  <c r="AT796" i="12"/>
  <c r="AX796" i="12" s="1"/>
  <c r="AH796" i="12"/>
  <c r="AT611" i="12"/>
  <c r="AX611" i="12" s="1"/>
  <c r="AH611" i="12"/>
  <c r="AH420" i="12"/>
  <c r="AT420" i="12"/>
  <c r="AH157" i="12"/>
  <c r="AT157" i="12"/>
  <c r="AX157" i="12" s="1"/>
  <c r="AH41" i="12"/>
  <c r="AT41" i="12"/>
  <c r="AX41" i="12" s="1"/>
  <c r="AH7" i="12"/>
  <c r="AT7" i="12"/>
  <c r="AX7" i="12" s="1"/>
  <c r="AH32" i="12"/>
  <c r="AT32" i="12"/>
  <c r="AX32" i="12" s="1"/>
  <c r="AT800" i="12"/>
  <c r="AX800" i="12" s="1"/>
  <c r="AH800" i="12"/>
  <c r="AH195" i="12"/>
  <c r="AT195" i="12"/>
  <c r="AX195" i="12" s="1"/>
  <c r="AT38" i="12"/>
  <c r="AX38" i="12" s="1"/>
  <c r="AH38" i="12"/>
  <c r="AE5" i="12"/>
  <c r="AD5" i="12"/>
  <c r="AT13" i="12"/>
  <c r="AX13" i="12" s="1"/>
  <c r="AH13" i="12"/>
  <c r="AH27" i="12"/>
  <c r="AT27" i="12"/>
  <c r="AX27" i="12" s="1"/>
  <c r="AH33" i="12"/>
  <c r="AT33" i="12"/>
  <c r="AX33" i="12" s="1"/>
  <c r="AH60" i="12"/>
  <c r="AT60" i="12"/>
  <c r="AX60" i="12" s="1"/>
  <c r="AT45" i="12"/>
  <c r="AX45" i="12" s="1"/>
  <c r="AH45" i="12"/>
  <c r="AT68" i="12"/>
  <c r="AX68" i="12" s="1"/>
  <c r="AH68" i="12"/>
  <c r="AT73" i="12"/>
  <c r="AX73" i="12" s="1"/>
  <c r="AH73" i="12"/>
  <c r="AT80" i="12"/>
  <c r="AX80" i="12" s="1"/>
  <c r="AH80" i="12"/>
  <c r="AT87" i="12"/>
  <c r="AX87" i="12" s="1"/>
  <c r="AH87" i="12"/>
  <c r="AH96" i="12"/>
  <c r="AT96" i="12"/>
  <c r="AX96" i="12" s="1"/>
  <c r="AT111" i="12"/>
  <c r="AX111" i="12" s="1"/>
  <c r="AH111" i="12"/>
  <c r="AH133" i="12"/>
  <c r="AT133" i="12"/>
  <c r="AX133" i="12" s="1"/>
  <c r="AH107" i="12"/>
  <c r="AT107" i="12"/>
  <c r="AX107" i="12" s="1"/>
  <c r="AT129" i="12"/>
  <c r="AX129" i="12" s="1"/>
  <c r="AH129" i="12"/>
  <c r="AH153" i="12"/>
  <c r="AT153" i="12"/>
  <c r="AX153" i="12" s="1"/>
  <c r="AT164" i="12"/>
  <c r="AX164" i="12" s="1"/>
  <c r="AH164" i="12"/>
  <c r="AH171" i="12"/>
  <c r="AT171" i="12"/>
  <c r="AX171" i="12" s="1"/>
  <c r="AT180" i="12"/>
  <c r="AX180" i="12" s="1"/>
  <c r="AH180" i="12"/>
  <c r="AT225" i="12"/>
  <c r="AX225" i="12" s="1"/>
  <c r="AH225" i="12"/>
  <c r="AT232" i="12"/>
  <c r="AX232" i="12" s="1"/>
  <c r="AH232" i="12"/>
  <c r="AT240" i="12"/>
  <c r="AX240" i="12" s="1"/>
  <c r="AH240" i="12"/>
  <c r="AH288" i="12"/>
  <c r="AT288" i="12"/>
  <c r="AX288" i="12" s="1"/>
  <c r="AT297" i="12"/>
  <c r="AX297" i="12" s="1"/>
  <c r="AH297" i="12"/>
  <c r="AT219" i="12"/>
  <c r="AX219" i="12" s="1"/>
  <c r="AH219" i="12"/>
  <c r="AT226" i="12"/>
  <c r="AX226" i="12" s="1"/>
  <c r="AH226" i="12"/>
  <c r="AT235" i="12"/>
  <c r="AX235" i="12" s="1"/>
  <c r="AH235" i="12"/>
  <c r="AT241" i="12"/>
  <c r="AX241" i="12" s="1"/>
  <c r="AH241" i="12"/>
  <c r="AT281" i="12"/>
  <c r="AX281" i="12" s="1"/>
  <c r="AH281" i="12"/>
  <c r="AT315" i="12"/>
  <c r="AX315" i="12" s="1"/>
  <c r="AH315" i="12"/>
  <c r="AH328" i="12"/>
  <c r="AT328" i="12"/>
  <c r="AX328" i="12" s="1"/>
  <c r="AH344" i="12"/>
  <c r="AT344" i="12"/>
  <c r="AX344" i="12" s="1"/>
  <c r="AH352" i="12"/>
  <c r="AT352" i="12"/>
  <c r="AX352" i="12" s="1"/>
  <c r="AT361" i="12"/>
  <c r="AX361" i="12" s="1"/>
  <c r="AH361" i="12"/>
  <c r="AT368" i="12"/>
  <c r="AH368" i="12"/>
  <c r="AH381" i="12"/>
  <c r="AT381" i="12"/>
  <c r="AX381" i="12" s="1"/>
  <c r="AH383" i="12"/>
  <c r="AT383" i="12"/>
  <c r="AX383" i="12" s="1"/>
  <c r="AH398" i="12"/>
  <c r="AT398" i="12"/>
  <c r="AX398" i="12" s="1"/>
  <c r="AH414" i="12"/>
  <c r="AT414" i="12"/>
  <c r="AX414" i="12" s="1"/>
  <c r="AH342" i="12"/>
  <c r="AT342" i="12"/>
  <c r="AX342" i="12" s="1"/>
  <c r="AT351" i="12"/>
  <c r="AX351" i="12" s="1"/>
  <c r="AH351" i="12"/>
  <c r="AH366" i="12"/>
  <c r="AT366" i="12"/>
  <c r="AX366" i="12" s="1"/>
  <c r="AH392" i="12"/>
  <c r="AT392" i="12"/>
  <c r="AT408" i="12"/>
  <c r="AH408" i="12"/>
  <c r="AT426" i="12"/>
  <c r="AX426" i="12" s="1"/>
  <c r="AH426" i="12"/>
  <c r="AT450" i="12"/>
  <c r="AX450" i="12" s="1"/>
  <c r="AH450" i="12"/>
  <c r="AT458" i="12"/>
  <c r="AX458" i="12" s="1"/>
  <c r="AH458" i="12"/>
  <c r="AT474" i="12"/>
  <c r="AX474" i="12" s="1"/>
  <c r="AH474" i="12"/>
  <c r="AT490" i="12"/>
  <c r="AX490" i="12" s="1"/>
  <c r="AH490" i="12"/>
  <c r="AH511" i="12"/>
  <c r="AT511" i="12"/>
  <c r="AX511" i="12" s="1"/>
  <c r="AH521" i="12"/>
  <c r="AT521" i="12"/>
  <c r="AX521" i="12" s="1"/>
  <c r="AT538" i="12"/>
  <c r="AX538" i="12" s="1"/>
  <c r="AH538" i="12"/>
  <c r="AT547" i="12"/>
  <c r="AX547" i="12" s="1"/>
  <c r="AH547" i="12"/>
  <c r="AT554" i="12"/>
  <c r="AX554" i="12" s="1"/>
  <c r="AH554" i="12"/>
  <c r="AT566" i="12"/>
  <c r="AH566" i="12"/>
  <c r="AT598" i="12"/>
  <c r="AH598" i="12"/>
  <c r="AT615" i="12"/>
  <c r="AH615" i="12"/>
  <c r="AT506" i="12"/>
  <c r="AX506" i="12" s="1"/>
  <c r="AH506" i="12"/>
  <c r="AH509" i="12"/>
  <c r="AT509" i="12"/>
  <c r="AX509" i="12" s="1"/>
  <c r="AH523" i="12"/>
  <c r="AT523" i="12"/>
  <c r="AX523" i="12" s="1"/>
  <c r="AT536" i="12"/>
  <c r="AX536" i="12" s="1"/>
  <c r="AH536" i="12"/>
  <c r="AT545" i="12"/>
  <c r="AX545" i="12" s="1"/>
  <c r="AH545" i="12"/>
  <c r="AT552" i="12"/>
  <c r="AX552" i="12" s="1"/>
  <c r="AH552" i="12"/>
  <c r="AH563" i="12"/>
  <c r="AT563" i="12"/>
  <c r="AX563" i="12" s="1"/>
  <c r="AH609" i="12"/>
  <c r="AT609" i="12"/>
  <c r="AT620" i="12"/>
  <c r="AX620" i="12" s="1"/>
  <c r="AH620" i="12"/>
  <c r="AT627" i="12"/>
  <c r="AH627" i="12"/>
  <c r="AT630" i="12"/>
  <c r="AX630" i="12" s="1"/>
  <c r="AH630" i="12"/>
  <c r="AT633" i="12"/>
  <c r="AH633" i="12"/>
  <c r="AT644" i="12"/>
  <c r="AX644" i="12" s="1"/>
  <c r="AH644" i="12"/>
  <c r="AT651" i="12"/>
  <c r="AH651" i="12"/>
  <c r="AT701" i="12"/>
  <c r="AX701" i="12" s="1"/>
  <c r="AH701" i="12"/>
  <c r="AT708" i="12"/>
  <c r="AH708" i="12"/>
  <c r="AT715" i="12"/>
  <c r="AX715" i="12" s="1"/>
  <c r="AH715" i="12"/>
  <c r="AT722" i="12"/>
  <c r="AH722" i="12"/>
  <c r="AT733" i="12"/>
  <c r="AX733" i="12" s="1"/>
  <c r="AH733" i="12"/>
  <c r="AT740" i="12"/>
  <c r="AH740" i="12"/>
  <c r="AT747" i="12"/>
  <c r="AX747" i="12" s="1"/>
  <c r="AH747" i="12"/>
  <c r="AT754" i="12"/>
  <c r="AH754" i="12"/>
  <c r="AT765" i="12"/>
  <c r="AX765" i="12" s="1"/>
  <c r="AH765" i="12"/>
  <c r="AH770" i="12"/>
  <c r="AT770" i="12"/>
  <c r="AH775" i="12"/>
  <c r="AT775" i="12"/>
  <c r="AX775" i="12" s="1"/>
  <c r="AT792" i="12"/>
  <c r="AX792" i="12" s="1"/>
  <c r="AH792" i="12"/>
  <c r="AT816" i="12"/>
  <c r="AX816" i="12" s="1"/>
  <c r="AH816" i="12"/>
  <c r="AH826" i="12"/>
  <c r="AT826" i="12"/>
  <c r="AT868" i="12"/>
  <c r="AX868" i="12" s="1"/>
  <c r="AH868" i="12"/>
  <c r="AT646" i="12"/>
  <c r="AX646" i="12" s="1"/>
  <c r="AH646" i="12"/>
  <c r="AT659" i="12"/>
  <c r="AH659" i="12"/>
  <c r="AH680" i="12"/>
  <c r="AT680" i="12"/>
  <c r="AX680" i="12" s="1"/>
  <c r="AT702" i="12"/>
  <c r="AH702" i="12"/>
  <c r="AT711" i="12"/>
  <c r="AX711" i="12" s="1"/>
  <c r="AH711" i="12"/>
  <c r="AT734" i="12"/>
  <c r="AH734" i="12"/>
  <c r="AT743" i="12"/>
  <c r="AX743" i="12" s="1"/>
  <c r="AH743" i="12"/>
  <c r="AT766" i="12"/>
  <c r="AH766" i="12"/>
  <c r="AH769" i="12"/>
  <c r="AT769" i="12"/>
  <c r="AX769" i="12" s="1"/>
  <c r="AH783" i="12"/>
  <c r="AT783" i="12"/>
  <c r="AX783" i="12" s="1"/>
  <c r="AH795" i="12"/>
  <c r="AT795" i="12"/>
  <c r="AX795" i="12" s="1"/>
  <c r="AT814" i="12"/>
  <c r="AH814" i="12"/>
  <c r="AH835" i="12"/>
  <c r="AT835" i="12"/>
  <c r="AH851" i="12"/>
  <c r="AT851" i="12"/>
  <c r="AH858" i="12"/>
  <c r="AT858" i="12"/>
  <c r="AX858" i="12" s="1"/>
  <c r="AH860" i="12"/>
  <c r="AT860" i="12"/>
  <c r="AX860" i="12" s="1"/>
  <c r="AH862" i="12"/>
  <c r="AU862" i="12"/>
  <c r="AX862" i="12" s="1"/>
  <c r="AT864" i="12"/>
  <c r="AX864" i="12" s="1"/>
  <c r="AH864" i="12"/>
  <c r="AH873" i="12"/>
  <c r="AT873" i="12"/>
  <c r="AT876" i="12"/>
  <c r="AX876" i="12" s="1"/>
  <c r="AH876" i="12"/>
  <c r="AH889" i="12"/>
  <c r="AT889" i="12"/>
  <c r="AT892" i="12"/>
  <c r="AX892" i="12" s="1"/>
  <c r="AH892" i="12"/>
  <c r="AT900" i="12"/>
  <c r="AX900" i="12" s="1"/>
  <c r="AH900" i="12"/>
  <c r="AT908" i="12"/>
  <c r="AX908" i="12" s="1"/>
  <c r="AH908" i="12"/>
  <c r="AH916" i="12"/>
  <c r="AT916" i="12"/>
  <c r="AX916" i="12" s="1"/>
  <c r="AH924" i="12"/>
  <c r="AT924" i="12"/>
  <c r="AX924" i="12" s="1"/>
  <c r="AT932" i="12"/>
  <c r="AX932" i="12" s="1"/>
  <c r="AH932" i="12"/>
  <c r="AH936" i="12"/>
  <c r="AT936" i="12"/>
  <c r="AH944" i="12"/>
  <c r="AT944" i="12"/>
  <c r="AT964" i="12"/>
  <c r="AX964" i="12" s="1"/>
  <c r="AH964" i="12"/>
  <c r="AH968" i="12"/>
  <c r="AT968" i="12"/>
  <c r="AT988" i="12"/>
  <c r="AX988" i="12" s="1"/>
  <c r="AH988" i="12"/>
  <c r="AH992" i="12"/>
  <c r="AT992" i="12"/>
  <c r="AH1000" i="12"/>
  <c r="AT1000" i="12"/>
  <c r="AH957" i="12"/>
  <c r="AT957" i="12"/>
  <c r="AH973" i="12"/>
  <c r="AT973" i="12"/>
  <c r="AH877" i="12"/>
  <c r="AT877" i="12"/>
  <c r="AH883" i="12"/>
  <c r="AT883" i="12"/>
  <c r="AT888" i="12"/>
  <c r="AX888" i="12" s="1"/>
  <c r="AH888" i="12"/>
  <c r="AH951" i="12"/>
  <c r="AT951" i="12"/>
  <c r="AH959" i="12"/>
  <c r="AT959" i="12"/>
  <c r="AH975" i="12"/>
  <c r="AT975" i="12"/>
  <c r="AH983" i="12"/>
  <c r="AT983" i="12"/>
  <c r="AH991" i="12"/>
  <c r="AT991" i="12"/>
  <c r="AT832" i="12"/>
  <c r="AX832" i="12" s="1"/>
  <c r="AH832" i="12"/>
  <c r="AT669" i="12"/>
  <c r="AH669" i="12"/>
  <c r="AT277" i="12"/>
  <c r="AX277" i="12" s="1"/>
  <c r="AH277" i="12"/>
  <c r="AH257" i="12"/>
  <c r="AT257" i="12"/>
  <c r="AX257" i="12" s="1"/>
  <c r="AT61" i="12"/>
  <c r="AX61" i="12" s="1"/>
  <c r="AH61" i="12"/>
  <c r="AT36" i="12"/>
  <c r="AX36" i="12" s="1"/>
  <c r="AH36" i="12"/>
  <c r="AT19" i="12"/>
  <c r="AX19" i="12" s="1"/>
  <c r="AH19" i="12"/>
  <c r="AT780" i="12"/>
  <c r="AX780" i="12" s="1"/>
  <c r="AH780" i="12"/>
  <c r="AH879" i="12"/>
  <c r="AT879" i="12"/>
  <c r="AH596" i="12"/>
  <c r="AT596" i="12"/>
  <c r="AT524" i="12"/>
  <c r="AX524" i="12" s="1"/>
  <c r="AH524" i="12"/>
  <c r="AH275" i="12"/>
  <c r="AT275" i="12"/>
  <c r="AX275" i="12" s="1"/>
  <c r="AH131" i="12"/>
  <c r="AT131" i="12"/>
  <c r="AX131" i="12" s="1"/>
  <c r="AT71" i="12"/>
  <c r="AX71" i="12" s="1"/>
  <c r="AH71" i="12"/>
  <c r="AT17" i="12"/>
  <c r="AX17" i="12" s="1"/>
  <c r="AH17" i="12"/>
  <c r="AT21" i="12"/>
  <c r="AX21" i="12" s="1"/>
  <c r="AH21" i="12"/>
  <c r="AT44" i="12"/>
  <c r="AX44" i="12" s="1"/>
  <c r="AH44" i="12"/>
  <c r="AH26" i="12"/>
  <c r="AT26" i="12"/>
  <c r="AX26" i="12" s="1"/>
  <c r="AH72" i="12"/>
  <c r="AT72" i="12"/>
  <c r="AX72" i="12" s="1"/>
  <c r="AH54" i="12"/>
  <c r="AT54" i="12"/>
  <c r="AT64" i="12"/>
  <c r="AX64" i="12" s="1"/>
  <c r="AH64" i="12"/>
  <c r="AH82" i="12"/>
  <c r="AT82" i="12"/>
  <c r="AX82" i="12" s="1"/>
  <c r="AT89" i="12"/>
  <c r="AX89" i="12" s="1"/>
  <c r="AH89" i="12"/>
  <c r="AH75" i="12"/>
  <c r="AT75" i="12"/>
  <c r="AX75" i="12" s="1"/>
  <c r="AT84" i="12"/>
  <c r="AX84" i="12" s="1"/>
  <c r="AH84" i="12"/>
  <c r="AT91" i="12"/>
  <c r="AX91" i="12" s="1"/>
  <c r="AH91" i="12"/>
  <c r="AH106" i="12"/>
  <c r="AT106" i="12"/>
  <c r="AX106" i="12" s="1"/>
  <c r="AT118" i="12"/>
  <c r="AX118" i="12" s="1"/>
  <c r="AH118" i="12"/>
  <c r="AH99" i="12"/>
  <c r="AT99" i="12"/>
  <c r="AX99" i="12" s="1"/>
  <c r="AH109" i="12"/>
  <c r="AT109" i="12"/>
  <c r="AX109" i="12" s="1"/>
  <c r="AT116" i="12"/>
  <c r="AX116" i="12" s="1"/>
  <c r="AH116" i="12"/>
  <c r="AH138" i="12"/>
  <c r="AT138" i="12"/>
  <c r="AX138" i="12" s="1"/>
  <c r="AH147" i="12"/>
  <c r="AT147" i="12"/>
  <c r="AX147" i="12" s="1"/>
  <c r="AH159" i="12"/>
  <c r="AT159" i="12"/>
  <c r="AX159" i="12" s="1"/>
  <c r="AT168" i="12"/>
  <c r="AX168" i="12" s="1"/>
  <c r="AH168" i="12"/>
  <c r="AH175" i="12"/>
  <c r="AT175" i="12"/>
  <c r="AX175" i="12" s="1"/>
  <c r="AT184" i="12"/>
  <c r="AX184" i="12" s="1"/>
  <c r="AH184" i="12"/>
  <c r="AH189" i="12"/>
  <c r="AT189" i="12"/>
  <c r="AX189" i="12" s="1"/>
  <c r="AT199" i="12"/>
  <c r="AX199" i="12" s="1"/>
  <c r="AH199" i="12"/>
  <c r="AH162" i="12"/>
  <c r="AT162" i="12"/>
  <c r="AX162" i="12" s="1"/>
  <c r="AH169" i="12"/>
  <c r="AT169" i="12"/>
  <c r="AX169" i="12" s="1"/>
  <c r="AT178" i="12"/>
  <c r="AX178" i="12" s="1"/>
  <c r="AH178" i="12"/>
  <c r="AT185" i="12"/>
  <c r="AX185" i="12" s="1"/>
  <c r="AH185" i="12"/>
  <c r="AT218" i="12"/>
  <c r="AX218" i="12" s="1"/>
  <c r="AH218" i="12"/>
  <c r="AT220" i="12"/>
  <c r="AX220" i="12" s="1"/>
  <c r="AH220" i="12"/>
  <c r="AT229" i="12"/>
  <c r="AX229" i="12" s="1"/>
  <c r="AH229" i="12"/>
  <c r="AT236" i="12"/>
  <c r="AX236" i="12" s="1"/>
  <c r="AH236" i="12"/>
  <c r="AT244" i="12"/>
  <c r="AX244" i="12" s="1"/>
  <c r="AH244" i="12"/>
  <c r="AT223" i="12"/>
  <c r="AX223" i="12" s="1"/>
  <c r="AH223" i="12"/>
  <c r="AT230" i="12"/>
  <c r="AX230" i="12" s="1"/>
  <c r="AH230" i="12"/>
  <c r="AT245" i="12"/>
  <c r="AX245" i="12" s="1"/>
  <c r="AH245" i="12"/>
  <c r="AT248" i="12"/>
  <c r="AX248" i="12" s="1"/>
  <c r="AH248" i="12"/>
  <c r="AH252" i="12"/>
  <c r="AT252" i="12"/>
  <c r="AH256" i="12"/>
  <c r="AT256" i="12"/>
  <c r="AX256" i="12" s="1"/>
  <c r="AH260" i="12"/>
  <c r="AT260" i="12"/>
  <c r="AT264" i="12"/>
  <c r="AX264" i="12" s="1"/>
  <c r="AH264" i="12"/>
  <c r="AH268" i="12"/>
  <c r="AT268" i="12"/>
  <c r="AH272" i="12"/>
  <c r="AT272" i="12"/>
  <c r="AX272" i="12" s="1"/>
  <c r="AT287" i="12"/>
  <c r="AX287" i="12" s="1"/>
  <c r="AH287" i="12"/>
  <c r="AH294" i="12"/>
  <c r="AT294" i="12"/>
  <c r="AX294" i="12" s="1"/>
  <c r="AT303" i="12"/>
  <c r="AX303" i="12" s="1"/>
  <c r="AH303" i="12"/>
  <c r="AH310" i="12"/>
  <c r="AT310" i="12"/>
  <c r="AX310" i="12" s="1"/>
  <c r="AT319" i="12"/>
  <c r="AX319" i="12" s="1"/>
  <c r="AH319" i="12"/>
  <c r="AH356" i="12"/>
  <c r="AT356" i="12"/>
  <c r="AX356" i="12" s="1"/>
  <c r="AT376" i="12"/>
  <c r="AH376" i="12"/>
  <c r="AH387" i="12"/>
  <c r="AT387" i="12"/>
  <c r="AX387" i="12" s="1"/>
  <c r="AT402" i="12"/>
  <c r="AX402" i="12" s="1"/>
  <c r="AH402" i="12"/>
  <c r="AT418" i="12"/>
  <c r="AX418" i="12" s="1"/>
  <c r="AH418" i="12"/>
  <c r="AT327" i="12"/>
  <c r="AX327" i="12" s="1"/>
  <c r="AH327" i="12"/>
  <c r="AT335" i="12"/>
  <c r="AX335" i="12" s="1"/>
  <c r="AH335" i="12"/>
  <c r="AT370" i="12"/>
  <c r="AX370" i="12" s="1"/>
  <c r="AH370" i="12"/>
  <c r="AT396" i="12"/>
  <c r="AH396" i="12"/>
  <c r="AT440" i="12"/>
  <c r="AX440" i="12" s="1"/>
  <c r="AH440" i="12"/>
  <c r="AT456" i="12"/>
  <c r="AX456" i="12" s="1"/>
  <c r="AH456" i="12"/>
  <c r="AT464" i="12"/>
  <c r="AX464" i="12" s="1"/>
  <c r="AH464" i="12"/>
  <c r="AT496" i="12"/>
  <c r="AX496" i="12" s="1"/>
  <c r="AH496" i="12"/>
  <c r="AH503" i="12"/>
  <c r="AT503" i="12"/>
  <c r="AX503" i="12" s="1"/>
  <c r="AT513" i="12"/>
  <c r="AX513" i="12" s="1"/>
  <c r="AH513" i="12"/>
  <c r="AH535" i="12"/>
  <c r="AT535" i="12"/>
  <c r="AX535" i="12" s="1"/>
  <c r="AT542" i="12"/>
  <c r="AX542" i="12" s="1"/>
  <c r="AH542" i="12"/>
  <c r="AT551" i="12"/>
  <c r="AX551" i="12" s="1"/>
  <c r="AH551" i="12"/>
  <c r="AH558" i="12"/>
  <c r="AT558" i="12"/>
  <c r="AT590" i="12"/>
  <c r="AX590" i="12" s="1"/>
  <c r="AH590" i="12"/>
  <c r="AH600" i="12"/>
  <c r="AT600" i="12"/>
  <c r="AH607" i="12"/>
  <c r="AT607" i="12"/>
  <c r="AH614" i="12"/>
  <c r="AT614" i="12"/>
  <c r="AX614" i="12" s="1"/>
  <c r="AT425" i="12"/>
  <c r="AH425" i="12"/>
  <c r="AT445" i="12"/>
  <c r="AX445" i="12" s="1"/>
  <c r="AH445" i="12"/>
  <c r="AT453" i="12"/>
  <c r="AH453" i="12"/>
  <c r="AT457" i="12"/>
  <c r="AX457" i="12" s="1"/>
  <c r="AH457" i="12"/>
  <c r="AT465" i="12"/>
  <c r="AX465" i="12" s="1"/>
  <c r="AH465" i="12"/>
  <c r="AT473" i="12"/>
  <c r="AX473" i="12" s="1"/>
  <c r="AH473" i="12"/>
  <c r="AT477" i="12"/>
  <c r="AH477" i="12"/>
  <c r="AT485" i="12"/>
  <c r="AH485" i="12"/>
  <c r="AT489" i="12"/>
  <c r="AX489" i="12" s="1"/>
  <c r="AH489" i="12"/>
  <c r="AT493" i="12"/>
  <c r="AH493" i="12"/>
  <c r="AT497" i="12"/>
  <c r="AX497" i="12" s="1"/>
  <c r="AH497" i="12"/>
  <c r="AT530" i="12"/>
  <c r="AX530" i="12" s="1"/>
  <c r="AH530" i="12"/>
  <c r="AT533" i="12"/>
  <c r="AX533" i="12" s="1"/>
  <c r="AH533" i="12"/>
  <c r="AH604" i="12"/>
  <c r="AT604" i="12"/>
  <c r="AX604" i="12" s="1"/>
  <c r="AT631" i="12"/>
  <c r="AH631" i="12"/>
  <c r="AH672" i="12"/>
  <c r="AT672" i="12"/>
  <c r="AT694" i="12"/>
  <c r="AH694" i="12"/>
  <c r="AT705" i="12"/>
  <c r="AX705" i="12" s="1"/>
  <c r="AH705" i="12"/>
  <c r="AT712" i="12"/>
  <c r="AH712" i="12"/>
  <c r="AT719" i="12"/>
  <c r="AX719" i="12" s="1"/>
  <c r="AH719" i="12"/>
  <c r="AT726" i="12"/>
  <c r="AH726" i="12"/>
  <c r="AT737" i="12"/>
  <c r="AX737" i="12" s="1"/>
  <c r="AH737" i="12"/>
  <c r="AT744" i="12"/>
  <c r="AH744" i="12"/>
  <c r="AT751" i="12"/>
  <c r="AX751" i="12" s="1"/>
  <c r="AH751" i="12"/>
  <c r="AT758" i="12"/>
  <c r="AH758" i="12"/>
  <c r="AH772" i="12"/>
  <c r="AT772" i="12"/>
  <c r="AX772" i="12" s="1"/>
  <c r="AT777" i="12"/>
  <c r="AH777" i="12"/>
  <c r="AT782" i="12"/>
  <c r="AH782" i="12"/>
  <c r="AT798" i="12"/>
  <c r="AH798" i="12"/>
  <c r="AH805" i="12"/>
  <c r="AT805" i="12"/>
  <c r="AX805" i="12" s="1"/>
  <c r="AH810" i="12"/>
  <c r="AT810" i="12"/>
  <c r="AH815" i="12"/>
  <c r="AT815" i="12"/>
  <c r="AH828" i="12"/>
  <c r="AT828" i="12"/>
  <c r="AX828" i="12" s="1"/>
  <c r="AT836" i="12"/>
  <c r="AX836" i="12" s="1"/>
  <c r="AH836" i="12"/>
  <c r="AH846" i="12"/>
  <c r="AT846" i="12"/>
  <c r="AX846" i="12" s="1"/>
  <c r="AH865" i="12"/>
  <c r="AT865" i="12"/>
  <c r="AT618" i="12"/>
  <c r="AX618" i="12" s="1"/>
  <c r="AH618" i="12"/>
  <c r="AH690" i="12"/>
  <c r="AT690" i="12"/>
  <c r="AX690" i="12" s="1"/>
  <c r="AT696" i="12"/>
  <c r="AH696" i="12"/>
  <c r="AT699" i="12"/>
  <c r="AX699" i="12" s="1"/>
  <c r="AH699" i="12"/>
  <c r="AT706" i="12"/>
  <c r="AH706" i="12"/>
  <c r="AT721" i="12"/>
  <c r="AX721" i="12" s="1"/>
  <c r="AH721" i="12"/>
  <c r="AT728" i="12"/>
  <c r="AH728" i="12"/>
  <c r="AT731" i="12"/>
  <c r="AX731" i="12" s="1"/>
  <c r="AH731" i="12"/>
  <c r="AT738" i="12"/>
  <c r="AH738" i="12"/>
  <c r="AT753" i="12"/>
  <c r="AX753" i="12" s="1"/>
  <c r="AH753" i="12"/>
  <c r="AT760" i="12"/>
  <c r="AH760" i="12"/>
  <c r="AT763" i="12"/>
  <c r="AX763" i="12" s="1"/>
  <c r="AH763" i="12"/>
  <c r="AH819" i="12"/>
  <c r="AT819" i="12"/>
  <c r="AX819" i="12" s="1"/>
  <c r="AH845" i="12"/>
  <c r="AT845" i="12"/>
  <c r="AH935" i="12"/>
  <c r="AT935" i="12"/>
  <c r="AH945" i="12"/>
  <c r="AT945" i="12"/>
  <c r="AH943" i="12"/>
  <c r="AT943" i="12"/>
  <c r="AT271" i="12"/>
  <c r="AX271" i="12" s="1"/>
  <c r="AH271" i="12"/>
  <c r="AH603" i="12"/>
  <c r="AT603" i="12"/>
  <c r="AX603" i="12" s="1"/>
  <c r="AH259" i="12"/>
  <c r="AT259" i="12"/>
  <c r="AX259" i="12" s="1"/>
  <c r="AH18" i="12"/>
  <c r="AT18" i="12"/>
  <c r="AX18" i="12" s="1"/>
  <c r="AT43" i="12"/>
  <c r="AX43" i="12" s="1"/>
  <c r="AH43" i="12"/>
  <c r="AT31" i="12"/>
  <c r="AX31" i="12" s="1"/>
  <c r="AH31" i="12"/>
  <c r="AT47" i="12"/>
  <c r="AX47" i="12" s="1"/>
  <c r="AH47" i="12"/>
  <c r="AH59" i="12"/>
  <c r="AT59" i="12"/>
  <c r="AX59" i="12" s="1"/>
  <c r="AH62" i="12"/>
  <c r="AT62" i="12"/>
  <c r="AT42" i="12"/>
  <c r="AX42" i="12" s="1"/>
  <c r="AH42" i="12"/>
  <c r="AT46" i="12"/>
  <c r="AX46" i="12" s="1"/>
  <c r="AH46" i="12"/>
  <c r="AT51" i="12"/>
  <c r="AX51" i="12" s="1"/>
  <c r="AH51" i="12"/>
  <c r="AT77" i="12"/>
  <c r="AX77" i="12" s="1"/>
  <c r="AH77" i="12"/>
  <c r="AT127" i="12"/>
  <c r="AX127" i="12" s="1"/>
  <c r="AH127" i="12"/>
  <c r="AH134" i="12"/>
  <c r="AT134" i="12"/>
  <c r="AX134" i="12" s="1"/>
  <c r="AH155" i="12"/>
  <c r="AT155" i="12"/>
  <c r="AX155" i="12" s="1"/>
  <c r="AH101" i="12"/>
  <c r="AT101" i="12"/>
  <c r="AX101" i="12" s="1"/>
  <c r="AT154" i="12"/>
  <c r="AX154" i="12" s="1"/>
  <c r="AH154" i="12"/>
  <c r="AH163" i="12"/>
  <c r="AT163" i="12"/>
  <c r="AX163" i="12" s="1"/>
  <c r="AT172" i="12"/>
  <c r="AX172" i="12" s="1"/>
  <c r="AH172" i="12"/>
  <c r="AH179" i="12"/>
  <c r="AT179" i="12"/>
  <c r="AX179" i="12" s="1"/>
  <c r="AT191" i="12"/>
  <c r="AX191" i="12" s="1"/>
  <c r="AH191" i="12"/>
  <c r="AT208" i="12"/>
  <c r="AX208" i="12" s="1"/>
  <c r="AH208" i="12"/>
  <c r="AH194" i="12"/>
  <c r="AT194" i="12"/>
  <c r="AX194" i="12" s="1"/>
  <c r="AH213" i="12"/>
  <c r="AT213" i="12"/>
  <c r="AX213" i="12" s="1"/>
  <c r="AT227" i="12"/>
  <c r="AX227" i="12" s="1"/>
  <c r="AH227" i="12"/>
  <c r="AT234" i="12"/>
  <c r="AX234" i="12" s="1"/>
  <c r="AH234" i="12"/>
  <c r="AH242" i="12"/>
  <c r="AT242" i="12"/>
  <c r="AX242" i="12" s="1"/>
  <c r="AH280" i="12"/>
  <c r="AT280" i="12"/>
  <c r="AX280" i="12" s="1"/>
  <c r="AT307" i="12"/>
  <c r="AX307" i="12" s="1"/>
  <c r="AH307" i="12"/>
  <c r="AT323" i="12"/>
  <c r="AX323" i="12" s="1"/>
  <c r="AH323" i="12"/>
  <c r="AT321" i="12"/>
  <c r="AX321" i="12" s="1"/>
  <c r="AH321" i="12"/>
  <c r="AH324" i="12"/>
  <c r="AT324" i="12"/>
  <c r="AX324" i="12" s="1"/>
  <c r="AT329" i="12"/>
  <c r="AX329" i="12" s="1"/>
  <c r="AH329" i="12"/>
  <c r="AT345" i="12"/>
  <c r="AX345" i="12" s="1"/>
  <c r="AH345" i="12"/>
  <c r="AT353" i="12"/>
  <c r="AX353" i="12" s="1"/>
  <c r="AH353" i="12"/>
  <c r="AH360" i="12"/>
  <c r="AT360" i="12"/>
  <c r="AX360" i="12" s="1"/>
  <c r="AH369" i="12"/>
  <c r="AT369" i="12"/>
  <c r="AX369" i="12" s="1"/>
  <c r="AH391" i="12"/>
  <c r="AT391" i="12"/>
  <c r="AX391" i="12" s="1"/>
  <c r="AH406" i="12"/>
  <c r="AT406" i="12"/>
  <c r="AX406" i="12" s="1"/>
  <c r="AH422" i="12"/>
  <c r="AT422" i="12"/>
  <c r="AX422" i="12" s="1"/>
  <c r="AT339" i="12"/>
  <c r="AX339" i="12" s="1"/>
  <c r="AH339" i="12"/>
  <c r="AH358" i="12"/>
  <c r="AT358" i="12"/>
  <c r="AX358" i="12" s="1"/>
  <c r="AH367" i="12"/>
  <c r="AT367" i="12"/>
  <c r="AX367" i="12" s="1"/>
  <c r="AT393" i="12"/>
  <c r="AH393" i="12"/>
  <c r="AT409" i="12"/>
  <c r="AH409" i="12"/>
  <c r="AH421" i="12"/>
  <c r="AT421" i="12"/>
  <c r="AT430" i="12"/>
  <c r="AX430" i="12" s="1"/>
  <c r="AH430" i="12"/>
  <c r="AT446" i="12"/>
  <c r="AX446" i="12" s="1"/>
  <c r="AH446" i="12"/>
  <c r="AT470" i="12"/>
  <c r="AX470" i="12" s="1"/>
  <c r="AH470" i="12"/>
  <c r="AT494" i="12"/>
  <c r="AX494" i="12" s="1"/>
  <c r="AH494" i="12"/>
  <c r="AH505" i="12"/>
  <c r="AT505" i="12"/>
  <c r="AX505" i="12" s="1"/>
  <c r="AH527" i="12"/>
  <c r="AT527" i="12"/>
  <c r="AX527" i="12" s="1"/>
  <c r="AT582" i="12"/>
  <c r="AX582" i="12" s="1"/>
  <c r="AH582" i="12"/>
  <c r="AH606" i="12"/>
  <c r="AT606" i="12"/>
  <c r="AX606" i="12" s="1"/>
  <c r="AH616" i="12"/>
  <c r="AT616" i="12"/>
  <c r="AX616" i="12" s="1"/>
  <c r="AH507" i="12"/>
  <c r="AT507" i="12"/>
  <c r="AX507" i="12" s="1"/>
  <c r="AH562" i="12"/>
  <c r="AT562" i="12"/>
  <c r="AH565" i="12"/>
  <c r="AT565" i="12"/>
  <c r="AX565" i="12" s="1"/>
  <c r="AH579" i="12"/>
  <c r="AT579" i="12"/>
  <c r="AX579" i="12" s="1"/>
  <c r="AT643" i="12"/>
  <c r="AH643" i="12"/>
  <c r="AT654" i="12"/>
  <c r="AX654" i="12" s="1"/>
  <c r="AH654" i="12"/>
  <c r="AH664" i="12"/>
  <c r="AT664" i="12"/>
  <c r="AX664" i="12" s="1"/>
  <c r="AH674" i="12"/>
  <c r="AT674" i="12"/>
  <c r="AX674" i="12" s="1"/>
  <c r="AH686" i="12"/>
  <c r="AT686" i="12"/>
  <c r="AX686" i="12" s="1"/>
  <c r="AH691" i="12"/>
  <c r="AT691" i="12"/>
  <c r="AX691" i="12" s="1"/>
  <c r="AT700" i="12"/>
  <c r="AH700" i="12"/>
  <c r="AT709" i="12"/>
  <c r="AX709" i="12" s="1"/>
  <c r="AH709" i="12"/>
  <c r="AT732" i="12"/>
  <c r="AH732" i="12"/>
  <c r="AT741" i="12"/>
  <c r="AX741" i="12" s="1"/>
  <c r="AH741" i="12"/>
  <c r="AT764" i="12"/>
  <c r="AH764" i="12"/>
  <c r="AH771" i="12"/>
  <c r="AT771" i="12"/>
  <c r="AX771" i="12" s="1"/>
  <c r="AH786" i="12"/>
  <c r="AT786" i="12"/>
  <c r="AH802" i="12"/>
  <c r="AT802" i="12"/>
  <c r="AH807" i="12"/>
  <c r="AT807" i="12"/>
  <c r="AX807" i="12" s="1"/>
  <c r="AT825" i="12"/>
  <c r="AH825" i="12"/>
  <c r="AH827" i="12"/>
  <c r="AT827" i="12"/>
  <c r="AX827" i="12" s="1"/>
  <c r="AH855" i="12"/>
  <c r="AT855" i="12"/>
  <c r="AT645" i="12"/>
  <c r="AH645" i="12"/>
  <c r="AH658" i="12"/>
  <c r="AT658" i="12"/>
  <c r="AH678" i="12"/>
  <c r="AT678" i="12"/>
  <c r="AX678" i="12" s="1"/>
  <c r="AT693" i="12"/>
  <c r="AX693" i="12" s="1"/>
  <c r="AH693" i="12"/>
  <c r="AT716" i="12"/>
  <c r="AH716" i="12"/>
  <c r="AT725" i="12"/>
  <c r="AX725" i="12" s="1"/>
  <c r="AH725" i="12"/>
  <c r="AT748" i="12"/>
  <c r="AH748" i="12"/>
  <c r="AT757" i="12"/>
  <c r="AX757" i="12" s="1"/>
  <c r="AH757" i="12"/>
  <c r="AH781" i="12"/>
  <c r="AT781" i="12"/>
  <c r="AH789" i="12"/>
  <c r="AT789" i="12"/>
  <c r="AX789" i="12" s="1"/>
  <c r="AH801" i="12"/>
  <c r="AT801" i="12"/>
  <c r="AH831" i="12"/>
  <c r="AT831" i="12"/>
  <c r="AX831" i="12" s="1"/>
  <c r="AH850" i="12"/>
  <c r="AT850" i="12"/>
  <c r="AX850" i="12" s="1"/>
  <c r="AH852" i="12"/>
  <c r="AT852" i="12"/>
  <c r="AX852" i="12" s="1"/>
  <c r="AH854" i="12"/>
  <c r="AT854" i="12"/>
  <c r="AX854" i="12" s="1"/>
  <c r="AH861" i="12"/>
  <c r="AT861" i="12"/>
  <c r="AH869" i="12"/>
  <c r="AT869" i="12"/>
  <c r="AT878" i="12"/>
  <c r="AX878" i="12" s="1"/>
  <c r="AH878" i="12"/>
  <c r="AT894" i="12"/>
  <c r="AX894" i="12" s="1"/>
  <c r="AH894" i="12"/>
  <c r="AT902" i="12"/>
  <c r="AX902" i="12" s="1"/>
  <c r="AH902" i="12"/>
  <c r="AT910" i="12"/>
  <c r="AX910" i="12" s="1"/>
  <c r="AH910" i="12"/>
  <c r="AT918" i="12"/>
  <c r="AX918" i="12" s="1"/>
  <c r="AH918" i="12"/>
  <c r="AT926" i="12"/>
  <c r="AX926" i="12" s="1"/>
  <c r="AH926" i="12"/>
  <c r="AH938" i="12"/>
  <c r="AT938" i="12"/>
  <c r="AT942" i="12"/>
  <c r="AX942" i="12" s="1"/>
  <c r="AH942" i="12"/>
  <c r="AH946" i="12"/>
  <c r="AT946" i="12"/>
  <c r="AT950" i="12"/>
  <c r="AX950" i="12" s="1"/>
  <c r="AH950" i="12"/>
  <c r="AT958" i="12"/>
  <c r="AX958" i="12" s="1"/>
  <c r="AH958" i="12"/>
  <c r="AH970" i="12"/>
  <c r="AT970" i="12"/>
  <c r="AT974" i="12"/>
  <c r="AX974" i="12" s="1"/>
  <c r="AH974" i="12"/>
  <c r="AT982" i="12"/>
  <c r="AX982" i="12" s="1"/>
  <c r="AH982" i="12"/>
  <c r="AH990" i="12"/>
  <c r="AT990" i="12"/>
  <c r="AX990" i="12" s="1"/>
  <c r="AT994" i="12"/>
  <c r="AH994" i="12"/>
  <c r="AH947" i="12"/>
  <c r="AT947" i="12"/>
  <c r="AH971" i="12"/>
  <c r="AT971" i="12"/>
  <c r="AT884" i="12"/>
  <c r="AX884" i="12" s="1"/>
  <c r="AH884" i="12"/>
  <c r="AH953" i="12"/>
  <c r="AT953" i="12"/>
  <c r="AH965" i="12"/>
  <c r="AT965" i="12"/>
  <c r="AH985" i="12"/>
  <c r="AT985" i="12"/>
  <c r="AH681" i="12"/>
  <c r="AT681" i="12"/>
  <c r="AH875" i="12"/>
  <c r="AT875" i="12"/>
  <c r="AT143" i="12"/>
  <c r="AX143" i="12" s="1"/>
  <c r="AH143" i="12"/>
  <c r="AT820" i="12"/>
  <c r="AX820" i="12" s="1"/>
  <c r="AH820" i="12"/>
  <c r="AH784" i="12"/>
  <c r="AT784" i="12"/>
  <c r="AX784" i="12" s="1"/>
  <c r="AH564" i="12"/>
  <c r="AT564" i="12"/>
  <c r="AH304" i="12"/>
  <c r="AT304" i="12"/>
  <c r="AX304" i="12" s="1"/>
  <c r="AT113" i="12"/>
  <c r="AX113" i="12" s="1"/>
  <c r="AH113" i="12"/>
  <c r="AH139" i="12"/>
  <c r="AT139" i="12"/>
  <c r="AX139" i="12" s="1"/>
  <c r="AT67" i="12"/>
  <c r="AX67" i="12" s="1"/>
  <c r="AH67" i="12"/>
  <c r="AT20" i="12"/>
  <c r="AX20" i="12" s="1"/>
  <c r="AH20" i="12"/>
  <c r="AT48" i="12"/>
  <c r="AX48" i="12" s="1"/>
  <c r="AH48" i="12"/>
  <c r="AH76" i="12"/>
  <c r="AT76" i="12"/>
  <c r="AX76" i="12" s="1"/>
  <c r="AT83" i="12"/>
  <c r="AX83" i="12" s="1"/>
  <c r="AH83" i="12"/>
  <c r="AT92" i="12"/>
  <c r="AX92" i="12" s="1"/>
  <c r="AH92" i="12"/>
  <c r="AT121" i="12"/>
  <c r="AX121" i="12" s="1"/>
  <c r="AH121" i="12"/>
  <c r="AH100" i="12"/>
  <c r="AT100" i="12"/>
  <c r="AX100" i="12" s="1"/>
  <c r="AH110" i="12"/>
  <c r="AT110" i="12"/>
  <c r="AX110" i="12" s="1"/>
  <c r="AH140" i="12"/>
  <c r="AT140" i="12"/>
  <c r="AH142" i="12"/>
  <c r="AT142" i="12"/>
  <c r="AX142" i="12" s="1"/>
  <c r="AT148" i="12"/>
  <c r="AX148" i="12" s="1"/>
  <c r="AH148" i="12"/>
  <c r="AH158" i="12"/>
  <c r="AT158" i="12"/>
  <c r="AX158" i="12" s="1"/>
  <c r="AT200" i="12"/>
  <c r="AX200" i="12" s="1"/>
  <c r="AH200" i="12"/>
  <c r="AH205" i="12"/>
  <c r="AT205" i="12"/>
  <c r="AX205" i="12" s="1"/>
  <c r="AT201" i="12"/>
  <c r="AX201" i="12" s="1"/>
  <c r="AH201" i="12"/>
  <c r="AH204" i="12"/>
  <c r="AT204" i="12"/>
  <c r="AX204" i="12" s="1"/>
  <c r="AT217" i="12"/>
  <c r="AX217" i="12" s="1"/>
  <c r="AH217" i="12"/>
  <c r="AT279" i="12"/>
  <c r="AH279" i="12"/>
  <c r="AT222" i="12"/>
  <c r="AX222" i="12" s="1"/>
  <c r="AH222" i="12"/>
  <c r="AT231" i="12"/>
  <c r="AX231" i="12" s="1"/>
  <c r="AH231" i="12"/>
  <c r="AT238" i="12"/>
  <c r="AX238" i="12" s="1"/>
  <c r="AH238" i="12"/>
  <c r="AT246" i="12"/>
  <c r="AH246" i="12"/>
  <c r="AH250" i="12"/>
  <c r="AT250" i="12"/>
  <c r="AX250" i="12" s="1"/>
  <c r="AH254" i="12"/>
  <c r="AT254" i="12"/>
  <c r="AX254" i="12" s="1"/>
  <c r="AH262" i="12"/>
  <c r="AT262" i="12"/>
  <c r="AX262" i="12" s="1"/>
  <c r="AH266" i="12"/>
  <c r="AT266" i="12"/>
  <c r="AX266" i="12" s="1"/>
  <c r="AH270" i="12"/>
  <c r="AT270" i="12"/>
  <c r="AX270" i="12" s="1"/>
  <c r="AH278" i="12"/>
  <c r="AT278" i="12"/>
  <c r="AX278" i="12" s="1"/>
  <c r="AH286" i="12"/>
  <c r="AT286" i="12"/>
  <c r="AX286" i="12" s="1"/>
  <c r="AT295" i="12"/>
  <c r="AX295" i="12" s="1"/>
  <c r="AH295" i="12"/>
  <c r="AH302" i="12"/>
  <c r="AT302" i="12"/>
  <c r="AX302" i="12" s="1"/>
  <c r="AT311" i="12"/>
  <c r="AX311" i="12" s="1"/>
  <c r="AH311" i="12"/>
  <c r="AH318" i="12"/>
  <c r="AT318" i="12"/>
  <c r="AX318" i="12" s="1"/>
  <c r="AT357" i="12"/>
  <c r="AX357" i="12" s="1"/>
  <c r="AH357" i="12"/>
  <c r="AT364" i="12"/>
  <c r="AH364" i="12"/>
  <c r="AT394" i="12"/>
  <c r="AX394" i="12" s="1"/>
  <c r="AH394" i="12"/>
  <c r="AT410" i="12"/>
  <c r="AX410" i="12" s="1"/>
  <c r="AH410" i="12"/>
  <c r="AT309" i="12"/>
  <c r="AX309" i="12" s="1"/>
  <c r="AH309" i="12"/>
  <c r="AH326" i="12"/>
  <c r="AT326" i="12"/>
  <c r="AX326" i="12" s="1"/>
  <c r="AH334" i="12"/>
  <c r="AT334" i="12"/>
  <c r="AX334" i="12" s="1"/>
  <c r="AH379" i="12"/>
  <c r="AT379" i="12"/>
  <c r="AX379" i="12" s="1"/>
  <c r="AH388" i="12"/>
  <c r="AT388" i="12"/>
  <c r="AT404" i="12"/>
  <c r="AH404" i="12"/>
  <c r="AH436" i="12"/>
  <c r="AT436" i="12"/>
  <c r="AX436" i="12" s="1"/>
  <c r="AT444" i="12"/>
  <c r="AX444" i="12" s="1"/>
  <c r="AH444" i="12"/>
  <c r="AT468" i="12"/>
  <c r="AX468" i="12" s="1"/>
  <c r="AH468" i="12"/>
  <c r="AT476" i="12"/>
  <c r="AX476" i="12" s="1"/>
  <c r="AH476" i="12"/>
  <c r="AT492" i="12"/>
  <c r="AX492" i="12" s="1"/>
  <c r="AH492" i="12"/>
  <c r="AT500" i="12"/>
  <c r="AX500" i="12" s="1"/>
  <c r="AH500" i="12"/>
  <c r="AH519" i="12"/>
  <c r="AT519" i="12"/>
  <c r="AX519" i="12" s="1"/>
  <c r="AT529" i="12"/>
  <c r="AX529" i="12" s="1"/>
  <c r="AH529" i="12"/>
  <c r="AT574" i="12"/>
  <c r="AX574" i="12" s="1"/>
  <c r="AH574" i="12"/>
  <c r="AH613" i="12"/>
  <c r="AT613" i="12"/>
  <c r="AH427" i="12"/>
  <c r="AT427" i="12"/>
  <c r="AT431" i="12"/>
  <c r="AH431" i="12"/>
  <c r="AH435" i="12"/>
  <c r="AT435" i="12"/>
  <c r="AT439" i="12"/>
  <c r="AX439" i="12" s="1"/>
  <c r="AH439" i="12"/>
  <c r="AT447" i="12"/>
  <c r="AX447" i="12" s="1"/>
  <c r="AH447" i="12"/>
  <c r="AT455" i="12"/>
  <c r="AH455" i="12"/>
  <c r="AT459" i="12"/>
  <c r="AX459" i="12" s="1"/>
  <c r="AH459" i="12"/>
  <c r="AT467" i="12"/>
  <c r="AX467" i="12" s="1"/>
  <c r="AH467" i="12"/>
  <c r="AT475" i="12"/>
  <c r="AX475" i="12" s="1"/>
  <c r="AH475" i="12"/>
  <c r="AT483" i="12"/>
  <c r="AX483" i="12" s="1"/>
  <c r="AH483" i="12"/>
  <c r="AT487" i="12"/>
  <c r="AH487" i="12"/>
  <c r="AT491" i="12"/>
  <c r="AX491" i="12" s="1"/>
  <c r="AH491" i="12"/>
  <c r="AT495" i="12"/>
  <c r="AX495" i="12" s="1"/>
  <c r="AH495" i="12"/>
  <c r="AT499" i="12"/>
  <c r="AX499" i="12" s="1"/>
  <c r="AH499" i="12"/>
  <c r="AT514" i="12"/>
  <c r="AX514" i="12" s="1"/>
  <c r="AH514" i="12"/>
  <c r="AT517" i="12"/>
  <c r="AX517" i="12" s="1"/>
  <c r="AH517" i="12"/>
  <c r="AH531" i="12"/>
  <c r="AT531" i="12"/>
  <c r="AX531" i="12" s="1"/>
  <c r="AH571" i="12"/>
  <c r="AT571" i="12"/>
  <c r="AX571" i="12" s="1"/>
  <c r="AT617" i="12"/>
  <c r="AX617" i="12" s="1"/>
  <c r="AH617" i="12"/>
  <c r="AT623" i="12"/>
  <c r="AH623" i="12"/>
  <c r="AT622" i="12"/>
  <c r="AX622" i="12" s="1"/>
  <c r="AH622" i="12"/>
  <c r="AT625" i="12"/>
  <c r="AH625" i="12"/>
  <c r="AT640" i="12"/>
  <c r="AX640" i="12" s="1"/>
  <c r="AH640" i="12"/>
  <c r="AT647" i="12"/>
  <c r="AH647" i="12"/>
  <c r="AH666" i="12"/>
  <c r="AT666" i="12"/>
  <c r="AX666" i="12" s="1"/>
  <c r="AH683" i="12"/>
  <c r="AT683" i="12"/>
  <c r="AT776" i="12"/>
  <c r="AX776" i="12" s="1"/>
  <c r="AH776" i="12"/>
  <c r="AT790" i="12"/>
  <c r="AH790" i="12"/>
  <c r="AH837" i="12"/>
  <c r="AT837" i="12"/>
  <c r="AH847" i="12"/>
  <c r="AT847" i="12"/>
  <c r="AT866" i="12"/>
  <c r="AX866" i="12" s="1"/>
  <c r="AH866" i="12"/>
  <c r="AT642" i="12"/>
  <c r="AX642" i="12" s="1"/>
  <c r="AH642" i="12"/>
  <c r="AT649" i="12"/>
  <c r="AH649" i="12"/>
  <c r="AT652" i="12"/>
  <c r="AX652" i="12" s="1"/>
  <c r="AH652" i="12"/>
  <c r="AH670" i="12"/>
  <c r="AT670" i="12"/>
  <c r="AX670" i="12" s="1"/>
  <c r="AH688" i="12"/>
  <c r="AT688" i="12"/>
  <c r="AT697" i="12"/>
  <c r="AX697" i="12" s="1"/>
  <c r="AH697" i="12"/>
  <c r="AT720" i="12"/>
  <c r="AH720" i="12"/>
  <c r="AT729" i="12"/>
  <c r="AX729" i="12" s="1"/>
  <c r="AH729" i="12"/>
  <c r="AT752" i="12"/>
  <c r="AH752" i="12"/>
  <c r="AT761" i="12"/>
  <c r="AX761" i="12" s="1"/>
  <c r="AH761" i="12"/>
  <c r="AH821" i="12"/>
  <c r="AT821" i="12"/>
  <c r="AX821" i="12" s="1"/>
  <c r="AH841" i="12"/>
  <c r="AT841" i="12"/>
  <c r="AT882" i="12"/>
  <c r="AX882" i="12" s="1"/>
  <c r="AH882" i="12"/>
  <c r="U16" i="27"/>
  <c r="V16" i="27"/>
  <c r="AH937" i="12"/>
  <c r="AT937" i="12"/>
  <c r="AH995" i="12"/>
  <c r="AT995" i="12"/>
  <c r="AH893" i="12"/>
  <c r="AT893" i="12"/>
  <c r="AH897" i="12"/>
  <c r="AT897" i="12"/>
  <c r="AH901" i="12"/>
  <c r="AT901" i="12"/>
  <c r="AH905" i="12"/>
  <c r="AT905" i="12"/>
  <c r="AH909" i="12"/>
  <c r="AT909" i="12"/>
  <c r="AH913" i="12"/>
  <c r="AT913" i="12"/>
  <c r="AH917" i="12"/>
  <c r="AT917" i="12"/>
  <c r="AH921" i="12"/>
  <c r="AT921" i="12"/>
  <c r="AH925" i="12"/>
  <c r="AT925" i="12"/>
  <c r="AH929" i="12"/>
  <c r="AT929" i="12"/>
  <c r="AH933" i="12"/>
  <c r="AT933" i="12"/>
  <c r="AH657" i="12"/>
  <c r="AT657" i="12"/>
  <c r="AX657" i="12" s="1"/>
  <c r="AT661" i="12"/>
  <c r="AH661" i="12"/>
  <c r="AT532" i="12"/>
  <c r="AX532" i="12" s="1"/>
  <c r="AH532" i="12"/>
  <c r="AT215" i="12"/>
  <c r="AH215" i="12"/>
  <c r="J14" i="30" s="1"/>
  <c r="AT273" i="12"/>
  <c r="AX273" i="12" s="1"/>
  <c r="AH273" i="12"/>
  <c r="AH251" i="12"/>
  <c r="AT251" i="12"/>
  <c r="AX251" i="12" s="1"/>
  <c r="AH187" i="12"/>
  <c r="AT187" i="12"/>
  <c r="AX187" i="12" s="1"/>
  <c r="AH312" i="12"/>
  <c r="AT312" i="12"/>
  <c r="AX312" i="12" s="1"/>
  <c r="AH269" i="12"/>
  <c r="AT269" i="12"/>
  <c r="AX269" i="12" s="1"/>
  <c r="AH249" i="12"/>
  <c r="AT249" i="12"/>
  <c r="AX249" i="12" s="1"/>
  <c r="AT9" i="12"/>
  <c r="AX9" i="12" s="1"/>
  <c r="AH9" i="12"/>
  <c r="AX3" i="12"/>
  <c r="BD3" i="12" s="1"/>
  <c r="W794" i="6"/>
  <c r="X794" i="6"/>
  <c r="T794" i="6"/>
  <c r="Y794" i="6" s="1"/>
  <c r="T713" i="6"/>
  <c r="Y713" i="6" s="1"/>
  <c r="W713" i="6"/>
  <c r="X713" i="6"/>
  <c r="T533" i="6"/>
  <c r="Y533" i="6" s="1"/>
  <c r="X533" i="6"/>
  <c r="W533" i="6"/>
  <c r="X642" i="6"/>
  <c r="W642" i="6"/>
  <c r="T642" i="6"/>
  <c r="Y642" i="6" s="1"/>
  <c r="W381" i="6"/>
  <c r="T381" i="6"/>
  <c r="Y381" i="6" s="1"/>
  <c r="X381" i="6"/>
  <c r="T307" i="6"/>
  <c r="Y307" i="6" s="1"/>
  <c r="W307" i="6"/>
  <c r="X307" i="6"/>
  <c r="W202" i="6"/>
  <c r="X202" i="6"/>
  <c r="T202" i="6"/>
  <c r="Y202" i="6" s="1"/>
  <c r="W993" i="6"/>
  <c r="T993" i="6"/>
  <c r="Y993" i="6" s="1"/>
  <c r="X993" i="6"/>
  <c r="W873" i="6"/>
  <c r="T873" i="6"/>
  <c r="Y873" i="6" s="1"/>
  <c r="X873" i="6"/>
  <c r="T866" i="6"/>
  <c r="Y866" i="6" s="1"/>
  <c r="X866" i="6"/>
  <c r="W866" i="6"/>
  <c r="T860" i="6"/>
  <c r="Y860" i="6" s="1"/>
  <c r="W860" i="6"/>
  <c r="X860" i="6"/>
  <c r="T856" i="6"/>
  <c r="Y856" i="6" s="1"/>
  <c r="W856" i="6"/>
  <c r="X856" i="6"/>
  <c r="W824" i="6"/>
  <c r="X824" i="6"/>
  <c r="T824" i="6"/>
  <c r="Y824" i="6" s="1"/>
  <c r="X822" i="6"/>
  <c r="T822" i="6"/>
  <c r="Y822" i="6" s="1"/>
  <c r="W822" i="6"/>
  <c r="T818" i="6"/>
  <c r="Y818" i="6" s="1"/>
  <c r="X818" i="6"/>
  <c r="W818" i="6"/>
  <c r="W782" i="6"/>
  <c r="T782" i="6"/>
  <c r="Y782" i="6" s="1"/>
  <c r="X782" i="6"/>
  <c r="X767" i="6"/>
  <c r="T767" i="6"/>
  <c r="Y767" i="6" s="1"/>
  <c r="W767" i="6"/>
  <c r="X763" i="6"/>
  <c r="W763" i="6"/>
  <c r="T763" i="6"/>
  <c r="Y763" i="6" s="1"/>
  <c r="X700" i="6"/>
  <c r="W700" i="6"/>
  <c r="T700" i="6"/>
  <c r="Y700" i="6" s="1"/>
  <c r="W692" i="6"/>
  <c r="T692" i="6"/>
  <c r="Y692" i="6" s="1"/>
  <c r="X692" i="6"/>
  <c r="T688" i="6"/>
  <c r="Y688" i="6" s="1"/>
  <c r="X688" i="6"/>
  <c r="W688" i="6"/>
  <c r="X609" i="6"/>
  <c r="W609" i="6"/>
  <c r="T609" i="6"/>
  <c r="Y609" i="6" s="1"/>
  <c r="X546" i="6"/>
  <c r="W546" i="6"/>
  <c r="T546" i="6"/>
  <c r="Y546" i="6" s="1"/>
  <c r="X531" i="6"/>
  <c r="T531" i="6"/>
  <c r="Y531" i="6" s="1"/>
  <c r="W531" i="6"/>
  <c r="T529" i="6"/>
  <c r="Y529" i="6" s="1"/>
  <c r="X529" i="6"/>
  <c r="W529" i="6"/>
  <c r="W515" i="6"/>
  <c r="T515" i="6"/>
  <c r="Y515" i="6" s="1"/>
  <c r="X515" i="6"/>
  <c r="X451" i="6"/>
  <c r="T451" i="6"/>
  <c r="Y451" i="6" s="1"/>
  <c r="W451" i="6"/>
  <c r="T435" i="6"/>
  <c r="Y435" i="6" s="1"/>
  <c r="W435" i="6"/>
  <c r="X435" i="6"/>
  <c r="X423" i="6"/>
  <c r="W423" i="6"/>
  <c r="T423" i="6"/>
  <c r="Y423" i="6" s="1"/>
  <c r="T415" i="6"/>
  <c r="Y415" i="6" s="1"/>
  <c r="X415" i="6"/>
  <c r="W415" i="6"/>
  <c r="W377" i="6"/>
  <c r="T377" i="6"/>
  <c r="Y377" i="6" s="1"/>
  <c r="X377" i="6"/>
  <c r="X362" i="6"/>
  <c r="T362" i="6"/>
  <c r="Y362" i="6" s="1"/>
  <c r="W362" i="6"/>
  <c r="X347" i="6"/>
  <c r="W347" i="6"/>
  <c r="T347" i="6"/>
  <c r="Y347" i="6" s="1"/>
  <c r="X328" i="6"/>
  <c r="W328" i="6"/>
  <c r="T328" i="6"/>
  <c r="Y328" i="6" s="1"/>
  <c r="X284" i="6"/>
  <c r="W284" i="6"/>
  <c r="T284" i="6"/>
  <c r="Y284" i="6" s="1"/>
  <c r="W185" i="6"/>
  <c r="T185" i="6"/>
  <c r="Y185" i="6" s="1"/>
  <c r="X185" i="6"/>
  <c r="T140" i="6"/>
  <c r="Y140" i="6" s="1"/>
  <c r="X140" i="6"/>
  <c r="W140" i="6"/>
  <c r="X123" i="6"/>
  <c r="W123" i="6"/>
  <c r="T123" i="6"/>
  <c r="Y123" i="6" s="1"/>
  <c r="T116" i="6"/>
  <c r="Y116" i="6" s="1"/>
  <c r="X116" i="6"/>
  <c r="W116" i="6"/>
  <c r="T99" i="6"/>
  <c r="Y99" i="6" s="1"/>
  <c r="X99" i="6"/>
  <c r="W99" i="6"/>
  <c r="T93" i="6"/>
  <c r="Y93" i="6" s="1"/>
  <c r="X93" i="6"/>
  <c r="W93" i="6"/>
  <c r="T83" i="6"/>
  <c r="Y83" i="6" s="1"/>
  <c r="X83" i="6"/>
  <c r="W83" i="6"/>
  <c r="X61" i="6"/>
  <c r="T61" i="6"/>
  <c r="Y61" i="6" s="1"/>
  <c r="W61" i="6"/>
  <c r="W57" i="6"/>
  <c r="T57" i="6"/>
  <c r="Y57" i="6" s="1"/>
  <c r="X57" i="6"/>
  <c r="X23" i="6"/>
  <c r="W23" i="6"/>
  <c r="T23" i="6"/>
  <c r="Y23" i="6" s="1"/>
  <c r="AH3" i="12"/>
  <c r="V45" i="27"/>
  <c r="U45" i="27"/>
  <c r="V77" i="27"/>
  <c r="U77" i="27"/>
  <c r="U82" i="27"/>
  <c r="V82" i="27"/>
  <c r="V75" i="27"/>
  <c r="U75" i="27"/>
  <c r="V161" i="27"/>
  <c r="U161" i="27"/>
  <c r="U170" i="27"/>
  <c r="V170" i="27"/>
  <c r="V103" i="27"/>
  <c r="U103" i="27"/>
  <c r="V112" i="27"/>
  <c r="U112" i="27"/>
  <c r="V154" i="27"/>
  <c r="U154" i="27"/>
  <c r="U191" i="27"/>
  <c r="V191" i="27"/>
  <c r="U201" i="27"/>
  <c r="V201" i="27"/>
  <c r="U243" i="27"/>
  <c r="V243" i="27"/>
  <c r="V214" i="27"/>
  <c r="U221" i="27"/>
  <c r="V221" i="27"/>
  <c r="U286" i="27"/>
  <c r="V286" i="27"/>
  <c r="U353" i="27"/>
  <c r="V353" i="27"/>
  <c r="V360" i="27"/>
  <c r="U360" i="27"/>
  <c r="U386" i="27"/>
  <c r="V386" i="27"/>
  <c r="U318" i="27"/>
  <c r="V318" i="27"/>
  <c r="U421" i="27"/>
  <c r="V421" i="27"/>
  <c r="U475" i="27"/>
  <c r="V475" i="27"/>
  <c r="V502" i="27"/>
  <c r="U502" i="27"/>
  <c r="U416" i="27"/>
  <c r="V416" i="27"/>
  <c r="V482" i="27"/>
  <c r="U482" i="27"/>
  <c r="U519" i="27"/>
  <c r="V519" i="27"/>
  <c r="U654" i="27"/>
  <c r="V654" i="27"/>
  <c r="U702" i="27"/>
  <c r="V702" i="27"/>
  <c r="V709" i="27"/>
  <c r="U709" i="27"/>
  <c r="V906" i="27"/>
  <c r="U906" i="27"/>
  <c r="V701" i="27"/>
  <c r="U701" i="27"/>
  <c r="V763" i="27"/>
  <c r="U763" i="27"/>
  <c r="V788" i="27"/>
  <c r="U788" i="27"/>
  <c r="V832" i="27"/>
  <c r="U832" i="27"/>
  <c r="V859" i="27"/>
  <c r="U859" i="27"/>
  <c r="U930" i="27"/>
  <c r="V930" i="27"/>
  <c r="U962" i="27"/>
  <c r="V962" i="27"/>
  <c r="V940" i="27"/>
  <c r="U940" i="27"/>
  <c r="U966" i="27"/>
  <c r="V966" i="27"/>
  <c r="U989" i="27"/>
  <c r="V989" i="27"/>
  <c r="V446" i="27"/>
  <c r="U446" i="27"/>
  <c r="V122" i="27"/>
  <c r="U122" i="27"/>
  <c r="V70" i="27"/>
  <c r="U70" i="27"/>
  <c r="V902" i="27"/>
  <c r="U902" i="27"/>
  <c r="U858" i="27"/>
  <c r="V858" i="27"/>
  <c r="V736" i="27"/>
  <c r="U736" i="27"/>
  <c r="U761" i="27"/>
  <c r="V761" i="27"/>
  <c r="V680" i="27"/>
  <c r="U680" i="27"/>
  <c r="V543" i="27"/>
  <c r="U543" i="27"/>
  <c r="V544" i="27"/>
  <c r="U544" i="27"/>
  <c r="V603" i="27"/>
  <c r="U603" i="27"/>
  <c r="V359" i="27"/>
  <c r="U359" i="27"/>
  <c r="U323" i="27"/>
  <c r="V323" i="27"/>
  <c r="V130" i="27"/>
  <c r="U130" i="27"/>
  <c r="U95" i="27"/>
  <c r="V95" i="27"/>
  <c r="U749" i="27"/>
  <c r="V749" i="27"/>
  <c r="V670" i="27"/>
  <c r="U670" i="27"/>
  <c r="V986" i="27"/>
  <c r="U986" i="27"/>
  <c r="V808" i="27"/>
  <c r="U808" i="27"/>
  <c r="V845" i="27"/>
  <c r="U845" i="27"/>
  <c r="U959" i="27"/>
  <c r="V959" i="27"/>
  <c r="U575" i="27"/>
  <c r="V575" i="27"/>
  <c r="V750" i="27"/>
  <c r="U750" i="27"/>
  <c r="U677" i="27"/>
  <c r="V677" i="27"/>
  <c r="U569" i="27"/>
  <c r="V569" i="27"/>
  <c r="V551" i="27"/>
  <c r="U551" i="27"/>
  <c r="V478" i="27"/>
  <c r="U478" i="27"/>
  <c r="U370" i="27"/>
  <c r="V370" i="27"/>
  <c r="U368" i="27"/>
  <c r="V368" i="27"/>
  <c r="U298" i="27"/>
  <c r="V298" i="27"/>
  <c r="V155" i="27"/>
  <c r="U155" i="27"/>
  <c r="U78" i="27"/>
  <c r="V78" i="27"/>
  <c r="V44" i="27"/>
  <c r="U44" i="27"/>
  <c r="V678" i="27"/>
  <c r="U678" i="27"/>
  <c r="V574" i="27"/>
  <c r="U574" i="27"/>
  <c r="U599" i="27"/>
  <c r="V599" i="27"/>
  <c r="U576" i="27"/>
  <c r="V576" i="27"/>
  <c r="U275" i="27"/>
  <c r="V275" i="27"/>
  <c r="V145" i="27"/>
  <c r="U145" i="27"/>
  <c r="U100" i="27"/>
  <c r="V100" i="27"/>
  <c r="U646" i="27"/>
  <c r="V646" i="27"/>
  <c r="U578" i="27"/>
  <c r="V578" i="27"/>
  <c r="U596" i="27"/>
  <c r="V596" i="27"/>
  <c r="U269" i="27"/>
  <c r="V269" i="27"/>
  <c r="U295" i="27"/>
  <c r="V295" i="27"/>
  <c r="V110" i="27"/>
  <c r="U110" i="27"/>
  <c r="U241" i="27"/>
  <c r="V241" i="27"/>
  <c r="U226" i="27"/>
  <c r="V226" i="27"/>
  <c r="V247" i="27"/>
  <c r="U247" i="27"/>
  <c r="U260" i="27"/>
  <c r="V260" i="27"/>
  <c r="U311" i="27"/>
  <c r="V311" i="27"/>
  <c r="U371" i="27"/>
  <c r="V371" i="27"/>
  <c r="U249" i="27"/>
  <c r="V249" i="27"/>
  <c r="V392" i="27"/>
  <c r="U392" i="27"/>
  <c r="V403" i="27"/>
  <c r="U403" i="27"/>
  <c r="V450" i="27"/>
  <c r="U450" i="27"/>
  <c r="U430" i="27"/>
  <c r="V430" i="27"/>
  <c r="U456" i="27"/>
  <c r="V456" i="27"/>
  <c r="U471" i="27"/>
  <c r="V471" i="27"/>
  <c r="V486" i="27"/>
  <c r="U486" i="27"/>
  <c r="U489" i="27"/>
  <c r="V489" i="27"/>
  <c r="V491" i="27"/>
  <c r="U491" i="27"/>
  <c r="V506" i="27"/>
  <c r="U506" i="27"/>
  <c r="V514" i="27"/>
  <c r="U514" i="27"/>
  <c r="V530" i="27"/>
  <c r="U530" i="27"/>
  <c r="V580" i="27"/>
  <c r="U580" i="27"/>
  <c r="U614" i="27"/>
  <c r="V614" i="27"/>
  <c r="U671" i="27"/>
  <c r="V671" i="27"/>
  <c r="U699" i="27"/>
  <c r="V699" i="27"/>
  <c r="U710" i="27"/>
  <c r="V710" i="27"/>
  <c r="V743" i="27"/>
  <c r="U743" i="27"/>
  <c r="U794" i="27"/>
  <c r="V794" i="27"/>
  <c r="V835" i="27"/>
  <c r="U835" i="27"/>
  <c r="U909" i="27"/>
  <c r="V909" i="27"/>
  <c r="V929" i="27"/>
  <c r="U929" i="27"/>
  <c r="V658" i="27"/>
  <c r="U658" i="27"/>
  <c r="V674" i="27"/>
  <c r="U674" i="27"/>
  <c r="V685" i="27"/>
  <c r="U685" i="27"/>
  <c r="U713" i="27"/>
  <c r="V713" i="27"/>
  <c r="U754" i="27"/>
  <c r="V754" i="27"/>
  <c r="V783" i="27"/>
  <c r="U783" i="27"/>
  <c r="V809" i="27"/>
  <c r="U809" i="27"/>
  <c r="V819" i="27"/>
  <c r="U819" i="27"/>
  <c r="V824" i="27"/>
  <c r="U824" i="27"/>
  <c r="U837" i="27"/>
  <c r="V837" i="27"/>
  <c r="V842" i="27"/>
  <c r="U842" i="27"/>
  <c r="U905" i="27"/>
  <c r="V905" i="27"/>
  <c r="U937" i="27"/>
  <c r="V937" i="27"/>
  <c r="U933" i="27"/>
  <c r="V933" i="27"/>
  <c r="U990" i="27"/>
  <c r="V990" i="27"/>
  <c r="V823" i="27"/>
  <c r="U823" i="27"/>
  <c r="U480" i="27"/>
  <c r="V480" i="27"/>
  <c r="U404" i="27"/>
  <c r="V404" i="27"/>
  <c r="U150" i="27"/>
  <c r="V150" i="27"/>
  <c r="U917" i="27"/>
  <c r="V917" i="27"/>
  <c r="U981" i="27"/>
  <c r="V981" i="27"/>
  <c r="V921" i="27"/>
  <c r="U921" i="27"/>
  <c r="V760" i="27"/>
  <c r="U760" i="27"/>
  <c r="U494" i="27"/>
  <c r="V494" i="27"/>
  <c r="V474" i="27"/>
  <c r="U474" i="27"/>
  <c r="V408" i="27"/>
  <c r="U408" i="27"/>
  <c r="V364" i="27"/>
  <c r="U364" i="27"/>
  <c r="U332" i="27"/>
  <c r="V332" i="27"/>
  <c r="U240" i="27"/>
  <c r="V240" i="27"/>
  <c r="U90" i="27"/>
  <c r="V90" i="27"/>
  <c r="U114" i="27"/>
  <c r="V114" i="27"/>
  <c r="V745" i="27"/>
  <c r="U745" i="27"/>
  <c r="U681" i="27"/>
  <c r="V681" i="27"/>
  <c r="U694" i="27"/>
  <c r="V694" i="27"/>
  <c r="V640" i="27"/>
  <c r="U640" i="27"/>
  <c r="V822" i="27"/>
  <c r="U822" i="27"/>
  <c r="V718" i="27"/>
  <c r="U718" i="27"/>
  <c r="V611" i="27"/>
  <c r="U611" i="27"/>
  <c r="U505" i="27"/>
  <c r="V505" i="27"/>
  <c r="U268" i="27"/>
  <c r="V268" i="27"/>
  <c r="V148" i="27"/>
  <c r="V705" i="27"/>
  <c r="U705" i="27"/>
  <c r="U730" i="27"/>
  <c r="V730" i="27"/>
  <c r="V561" i="27"/>
  <c r="U561" i="27"/>
  <c r="U522" i="27"/>
  <c r="V522" i="27"/>
  <c r="U440" i="27"/>
  <c r="V440" i="27"/>
  <c r="V303" i="27"/>
  <c r="U303" i="27"/>
  <c r="V176" i="27"/>
  <c r="U176" i="27"/>
  <c r="V118" i="27"/>
  <c r="U118" i="27"/>
  <c r="U121" i="27"/>
  <c r="V121" i="27"/>
  <c r="U17" i="27"/>
  <c r="V17" i="27"/>
  <c r="U673" i="27"/>
  <c r="V673" i="27"/>
  <c r="U662" i="27"/>
  <c r="V662" i="27"/>
  <c r="U676" i="27"/>
  <c r="V676" i="27"/>
  <c r="U667" i="27"/>
  <c r="V667" i="27"/>
  <c r="U621" i="27"/>
  <c r="V621" i="27"/>
  <c r="U568" i="27"/>
  <c r="V568" i="27"/>
  <c r="V579" i="27"/>
  <c r="U579" i="27"/>
  <c r="U564" i="27"/>
  <c r="V564" i="27"/>
  <c r="U293" i="27"/>
  <c r="V293" i="27"/>
  <c r="V273" i="27"/>
  <c r="U273" i="27"/>
  <c r="U147" i="27"/>
  <c r="V147" i="27"/>
  <c r="U133" i="27"/>
  <c r="V133" i="27"/>
  <c r="U101" i="27"/>
  <c r="V101" i="27"/>
  <c r="U637" i="27"/>
  <c r="V637" i="27"/>
  <c r="U604" i="27"/>
  <c r="V604" i="27"/>
  <c r="U649" i="27"/>
  <c r="V649" i="27"/>
  <c r="U613" i="27"/>
  <c r="V613" i="27"/>
  <c r="U565" i="27"/>
  <c r="V565" i="27"/>
  <c r="V582" i="27"/>
  <c r="U582" i="27"/>
  <c r="U263" i="27"/>
  <c r="V263" i="27"/>
  <c r="V151" i="27"/>
  <c r="U151" i="27"/>
  <c r="U116" i="27"/>
  <c r="V116" i="27"/>
  <c r="X708" i="6"/>
  <c r="W708" i="6"/>
  <c r="T708" i="6"/>
  <c r="Y708" i="6" s="1"/>
  <c r="T672" i="6"/>
  <c r="Y672" i="6" s="1"/>
  <c r="W672" i="6"/>
  <c r="X672" i="6"/>
  <c r="T568" i="6"/>
  <c r="Y568" i="6" s="1"/>
  <c r="X568" i="6"/>
  <c r="W568" i="6"/>
  <c r="T538" i="6"/>
  <c r="Y538" i="6" s="1"/>
  <c r="W538" i="6"/>
  <c r="X538" i="6"/>
  <c r="T528" i="6"/>
  <c r="Y528" i="6" s="1"/>
  <c r="X528" i="6"/>
  <c r="W528" i="6"/>
  <c r="T500" i="6"/>
  <c r="Y500" i="6" s="1"/>
  <c r="X500" i="6"/>
  <c r="W500" i="6"/>
  <c r="T458" i="6"/>
  <c r="Y458" i="6" s="1"/>
  <c r="W458" i="6"/>
  <c r="X458" i="6"/>
  <c r="T404" i="6"/>
  <c r="Y404" i="6" s="1"/>
  <c r="X404" i="6"/>
  <c r="W404" i="6"/>
  <c r="T402" i="6"/>
  <c r="Y402" i="6" s="1"/>
  <c r="X402" i="6"/>
  <c r="W402" i="6"/>
  <c r="X230" i="6"/>
  <c r="W230" i="6"/>
  <c r="T230" i="6"/>
  <c r="Y230" i="6" s="1"/>
  <c r="X55" i="6"/>
  <c r="T55" i="6"/>
  <c r="Y55" i="6" s="1"/>
  <c r="W55" i="6"/>
  <c r="T39" i="6"/>
  <c r="Y39" i="6" s="1"/>
  <c r="X39" i="6"/>
  <c r="W39" i="6"/>
  <c r="T36" i="6"/>
  <c r="Y36" i="6" s="1"/>
  <c r="X36" i="6"/>
  <c r="W36" i="6"/>
  <c r="T42" i="6"/>
  <c r="Y42" i="6" s="1"/>
  <c r="W42" i="6"/>
  <c r="X42" i="6"/>
  <c r="X876" i="6"/>
  <c r="T876" i="6"/>
  <c r="Y876" i="6" s="1"/>
  <c r="W876" i="6"/>
  <c r="X855" i="6"/>
  <c r="W855" i="6"/>
  <c r="T855" i="6"/>
  <c r="Y855" i="6" s="1"/>
  <c r="T851" i="6"/>
  <c r="Y851" i="6" s="1"/>
  <c r="W851" i="6"/>
  <c r="X851" i="6"/>
  <c r="T839" i="6"/>
  <c r="Y839" i="6" s="1"/>
  <c r="X839" i="6"/>
  <c r="W839" i="6"/>
  <c r="W726" i="6"/>
  <c r="X726" i="6"/>
  <c r="T726" i="6"/>
  <c r="Y726" i="6" s="1"/>
  <c r="T670" i="6"/>
  <c r="Y670" i="6" s="1"/>
  <c r="W670" i="6"/>
  <c r="X670" i="6"/>
  <c r="T608" i="6"/>
  <c r="Y608" i="6" s="1"/>
  <c r="W608" i="6"/>
  <c r="X608" i="6"/>
  <c r="X605" i="6"/>
  <c r="W605" i="6"/>
  <c r="T605" i="6"/>
  <c r="Y605" i="6" s="1"/>
  <c r="W618" i="6"/>
  <c r="T618" i="6"/>
  <c r="Y618" i="6" s="1"/>
  <c r="X618" i="6"/>
  <c r="W553" i="6"/>
  <c r="T553" i="6"/>
  <c r="Y553" i="6" s="1"/>
  <c r="X553" i="6"/>
  <c r="W587" i="6"/>
  <c r="X587" i="6"/>
  <c r="T587" i="6"/>
  <c r="Y587" i="6" s="1"/>
  <c r="T559" i="6"/>
  <c r="Y559" i="6" s="1"/>
  <c r="W559" i="6"/>
  <c r="X559" i="6"/>
  <c r="T550" i="6"/>
  <c r="Y550" i="6" s="1"/>
  <c r="W550" i="6"/>
  <c r="X550" i="6"/>
  <c r="X501" i="6"/>
  <c r="W501" i="6"/>
  <c r="T501" i="6"/>
  <c r="Y501" i="6" s="1"/>
  <c r="X498" i="6"/>
  <c r="T498" i="6"/>
  <c r="Y498" i="6" s="1"/>
  <c r="W498" i="6"/>
  <c r="T403" i="6"/>
  <c r="Y403" i="6" s="1"/>
  <c r="X403" i="6"/>
  <c r="W403" i="6"/>
  <c r="T481" i="6"/>
  <c r="Y481" i="6" s="1"/>
  <c r="X481" i="6"/>
  <c r="W481" i="6"/>
  <c r="X410" i="6"/>
  <c r="T410" i="6"/>
  <c r="Y410" i="6" s="1"/>
  <c r="W410" i="6"/>
  <c r="W379" i="6"/>
  <c r="X379" i="6"/>
  <c r="T379" i="6"/>
  <c r="Y379" i="6" s="1"/>
  <c r="X344" i="6"/>
  <c r="W344" i="6"/>
  <c r="T344" i="6"/>
  <c r="Y344" i="6" s="1"/>
  <c r="T269" i="6"/>
  <c r="Y269" i="6" s="1"/>
  <c r="X269" i="6"/>
  <c r="W269" i="6"/>
  <c r="T254" i="6"/>
  <c r="Y254" i="6" s="1"/>
  <c r="X254" i="6"/>
  <c r="W254" i="6"/>
  <c r="W260" i="6"/>
  <c r="T260" i="6"/>
  <c r="Y260" i="6" s="1"/>
  <c r="X260" i="6"/>
  <c r="X204" i="6"/>
  <c r="W204" i="6"/>
  <c r="T204" i="6"/>
  <c r="Y204" i="6" s="1"/>
  <c r="T134" i="6"/>
  <c r="Y134" i="6" s="1"/>
  <c r="W134" i="6"/>
  <c r="X134" i="6"/>
  <c r="T143" i="6"/>
  <c r="Y143" i="6" s="1"/>
  <c r="X143" i="6"/>
  <c r="W143" i="6"/>
  <c r="T139" i="6"/>
  <c r="Y139" i="6" s="1"/>
  <c r="X139" i="6"/>
  <c r="W139" i="6"/>
  <c r="T133" i="6"/>
  <c r="Y133" i="6" s="1"/>
  <c r="X133" i="6"/>
  <c r="W133" i="6"/>
  <c r="W98" i="6"/>
  <c r="T98" i="6"/>
  <c r="Y98" i="6" s="1"/>
  <c r="X98" i="6"/>
  <c r="X72" i="6"/>
  <c r="W72" i="6"/>
  <c r="T72" i="6"/>
  <c r="Y72" i="6" s="1"/>
  <c r="W6" i="6"/>
  <c r="T6" i="6"/>
  <c r="Y6" i="6" s="1"/>
  <c r="X6" i="6"/>
  <c r="X26" i="6"/>
  <c r="W26" i="6"/>
  <c r="T26" i="6"/>
  <c r="Y26" i="6" s="1"/>
  <c r="T9" i="6"/>
  <c r="Y9" i="6" s="1"/>
  <c r="X9" i="6"/>
  <c r="W9" i="6"/>
  <c r="X12" i="6"/>
  <c r="W12" i="6"/>
  <c r="T12" i="6"/>
  <c r="Y12" i="6" s="1"/>
  <c r="W3" i="6"/>
  <c r="X3" i="6"/>
  <c r="T3" i="6"/>
  <c r="Y3" i="6" s="1"/>
  <c r="W155" i="6"/>
  <c r="X155" i="6"/>
  <c r="T155" i="6"/>
  <c r="Y155" i="6" s="1"/>
  <c r="W721" i="6"/>
  <c r="T721" i="6"/>
  <c r="Y721" i="6" s="1"/>
  <c r="X721" i="6"/>
  <c r="W574" i="6"/>
  <c r="X574" i="6"/>
  <c r="T574" i="6"/>
  <c r="Y574" i="6" s="1"/>
  <c r="X526" i="6"/>
  <c r="T526" i="6"/>
  <c r="Y526" i="6" s="1"/>
  <c r="W526" i="6"/>
  <c r="X514" i="6"/>
  <c r="T514" i="6"/>
  <c r="Y514" i="6" s="1"/>
  <c r="W514" i="6"/>
  <c r="W477" i="6"/>
  <c r="T477" i="6"/>
  <c r="Y477" i="6" s="1"/>
  <c r="X477" i="6"/>
  <c r="X462" i="6"/>
  <c r="W462" i="6"/>
  <c r="T462" i="6"/>
  <c r="Y462" i="6" s="1"/>
  <c r="T436" i="6"/>
  <c r="Y436" i="6" s="1"/>
  <c r="W436" i="6"/>
  <c r="X436" i="6"/>
  <c r="T400" i="6"/>
  <c r="Y400" i="6" s="1"/>
  <c r="W400" i="6"/>
  <c r="X400" i="6"/>
  <c r="W268" i="6"/>
  <c r="X268" i="6"/>
  <c r="T268" i="6"/>
  <c r="Y268" i="6" s="1"/>
  <c r="W170" i="6"/>
  <c r="X170" i="6"/>
  <c r="T170" i="6"/>
  <c r="Y170" i="6" s="1"/>
  <c r="T120" i="6"/>
  <c r="Y120" i="6" s="1"/>
  <c r="X120" i="6"/>
  <c r="W120" i="6"/>
  <c r="W24" i="6"/>
  <c r="T24" i="6"/>
  <c r="Y24" i="6" s="1"/>
  <c r="X24" i="6"/>
  <c r="U43" i="27"/>
  <c r="V43" i="27"/>
  <c r="V22" i="27"/>
  <c r="U22" i="27"/>
  <c r="U63" i="27"/>
  <c r="V63" i="27"/>
  <c r="U177" i="27"/>
  <c r="V177" i="27"/>
  <c r="U98" i="27"/>
  <c r="V98" i="27"/>
  <c r="U119" i="27"/>
  <c r="V119" i="27"/>
  <c r="V156" i="27"/>
  <c r="U156" i="27"/>
  <c r="V168" i="27"/>
  <c r="U168" i="27"/>
  <c r="V175" i="27"/>
  <c r="U175" i="27"/>
  <c r="U183" i="27"/>
  <c r="V183" i="27"/>
  <c r="V209" i="27"/>
  <c r="U209" i="27"/>
  <c r="U223" i="27"/>
  <c r="V223" i="27"/>
  <c r="U274" i="27"/>
  <c r="V274" i="27"/>
  <c r="U278" i="27"/>
  <c r="V278" i="27"/>
  <c r="V300" i="27"/>
  <c r="U300" i="27"/>
  <c r="U316" i="27"/>
  <c r="V316" i="27"/>
  <c r="V325" i="27"/>
  <c r="U325" i="27"/>
  <c r="U342" i="27"/>
  <c r="V342" i="27"/>
  <c r="V378" i="27"/>
  <c r="U378" i="27"/>
  <c r="V382" i="27"/>
  <c r="U382" i="27"/>
  <c r="V387" i="27"/>
  <c r="U387" i="27"/>
  <c r="V395" i="27"/>
  <c r="U395" i="27"/>
  <c r="U321" i="27"/>
  <c r="V321" i="27"/>
  <c r="U326" i="27"/>
  <c r="V326" i="27"/>
  <c r="V340" i="27"/>
  <c r="U340" i="27"/>
  <c r="V434" i="27"/>
  <c r="U434" i="27"/>
  <c r="V442" i="27"/>
  <c r="U442" i="27"/>
  <c r="U413" i="27"/>
  <c r="V413" i="27"/>
  <c r="U473" i="27"/>
  <c r="V473" i="27"/>
  <c r="V479" i="27"/>
  <c r="U479" i="27"/>
  <c r="U515" i="27"/>
  <c r="V515" i="27"/>
  <c r="U520" i="27"/>
  <c r="V520" i="27"/>
  <c r="V583" i="27"/>
  <c r="U583" i="27"/>
  <c r="U609" i="27"/>
  <c r="V609" i="27"/>
  <c r="U622" i="27"/>
  <c r="V622" i="27"/>
  <c r="V764" i="27"/>
  <c r="U764" i="27"/>
  <c r="V767" i="27"/>
  <c r="U767" i="27"/>
  <c r="V792" i="27"/>
  <c r="U792" i="27"/>
  <c r="V804" i="27"/>
  <c r="U804" i="27"/>
  <c r="V857" i="27"/>
  <c r="U857" i="27"/>
  <c r="V867" i="27"/>
  <c r="U867" i="27"/>
  <c r="V907" i="27"/>
  <c r="U907" i="27"/>
  <c r="U600" i="27"/>
  <c r="V600" i="27"/>
  <c r="U631" i="27"/>
  <c r="V631" i="27"/>
  <c r="U647" i="27"/>
  <c r="V647" i="27"/>
  <c r="V652" i="27"/>
  <c r="U652" i="27"/>
  <c r="V682" i="27"/>
  <c r="U682" i="27"/>
  <c r="V725" i="27"/>
  <c r="U725" i="27"/>
  <c r="U737" i="27"/>
  <c r="V737" i="27"/>
  <c r="V762" i="27"/>
  <c r="U762" i="27"/>
  <c r="V791" i="27"/>
  <c r="U791" i="27"/>
  <c r="V807" i="27"/>
  <c r="U807" i="27"/>
  <c r="V831" i="27"/>
  <c r="U831" i="27"/>
  <c r="U868" i="27"/>
  <c r="V868" i="27"/>
  <c r="V931" i="27"/>
  <c r="U931" i="27"/>
  <c r="U950" i="27"/>
  <c r="V950" i="27"/>
  <c r="V947" i="27"/>
  <c r="U947" i="27"/>
  <c r="U965" i="27"/>
  <c r="V965" i="27"/>
  <c r="U988" i="27"/>
  <c r="V988" i="27"/>
  <c r="V619" i="27"/>
  <c r="U619" i="27"/>
  <c r="V810" i="27"/>
  <c r="U810" i="27"/>
  <c r="V757" i="27"/>
  <c r="U757" i="27"/>
  <c r="V661" i="27"/>
  <c r="U661" i="27"/>
  <c r="U410" i="27"/>
  <c r="V410" i="27"/>
  <c r="V358" i="27"/>
  <c r="U358" i="27"/>
  <c r="V341" i="27"/>
  <c r="U341" i="27"/>
  <c r="V305" i="27"/>
  <c r="U305" i="27"/>
  <c r="V192" i="27"/>
  <c r="U192" i="27"/>
  <c r="V132" i="27"/>
  <c r="U132" i="27"/>
  <c r="U113" i="27"/>
  <c r="V113" i="27"/>
  <c r="U50" i="27"/>
  <c r="V50" i="27"/>
  <c r="V864" i="27"/>
  <c r="U864" i="27"/>
  <c r="V813" i="27"/>
  <c r="U813" i="27"/>
  <c r="V943" i="27"/>
  <c r="U943" i="27"/>
  <c r="V913" i="27"/>
  <c r="U913" i="27"/>
  <c r="U847" i="27"/>
  <c r="V847" i="27"/>
  <c r="U894" i="27"/>
  <c r="V894" i="27"/>
  <c r="V817" i="27"/>
  <c r="U817" i="27"/>
  <c r="U798" i="27"/>
  <c r="V798" i="27"/>
  <c r="U977" i="27"/>
  <c r="V977" i="27"/>
  <c r="U969" i="27"/>
  <c r="V969" i="27"/>
  <c r="U635" i="27"/>
  <c r="V635" i="27"/>
  <c r="U704" i="27"/>
  <c r="V704" i="27"/>
  <c r="V815" i="27"/>
  <c r="U815" i="27"/>
  <c r="V773" i="27"/>
  <c r="U773" i="27"/>
  <c r="V690" i="27"/>
  <c r="U690" i="27"/>
  <c r="V636" i="27"/>
  <c r="U636" i="27"/>
  <c r="U417" i="27"/>
  <c r="V417" i="27"/>
  <c r="U470" i="27"/>
  <c r="V470" i="27"/>
  <c r="U422" i="27"/>
  <c r="V422" i="27"/>
  <c r="U439" i="27"/>
  <c r="V439" i="27"/>
  <c r="U460" i="27"/>
  <c r="V460" i="27"/>
  <c r="U401" i="27"/>
  <c r="V401" i="27"/>
  <c r="V415" i="27"/>
  <c r="U415" i="27"/>
  <c r="U391" i="27"/>
  <c r="V391" i="27"/>
  <c r="V409" i="27"/>
  <c r="U409" i="27"/>
  <c r="U288" i="27"/>
  <c r="V288" i="27"/>
  <c r="V248" i="27"/>
  <c r="U248" i="27"/>
  <c r="U210" i="27"/>
  <c r="V210" i="27"/>
  <c r="V163" i="27"/>
  <c r="U163" i="27"/>
  <c r="U213" i="27"/>
  <c r="V213" i="27"/>
  <c r="U244" i="27"/>
  <c r="V244" i="27"/>
  <c r="U73" i="27"/>
  <c r="V73" i="27"/>
  <c r="V129" i="27"/>
  <c r="U129" i="27"/>
  <c r="V105" i="27"/>
  <c r="U105" i="27"/>
  <c r="U21" i="27"/>
  <c r="V21" i="27"/>
  <c r="U655" i="27"/>
  <c r="V655" i="27"/>
  <c r="U424" i="27"/>
  <c r="V424" i="27"/>
  <c r="U861" i="27"/>
  <c r="V861" i="27"/>
  <c r="V803" i="27"/>
  <c r="U803" i="27"/>
  <c r="U776" i="27"/>
  <c r="V776" i="27"/>
  <c r="U734" i="27"/>
  <c r="V734" i="27"/>
  <c r="U448" i="27"/>
  <c r="V448" i="27"/>
  <c r="V532" i="27"/>
  <c r="U532" i="27"/>
  <c r="V462" i="27"/>
  <c r="U462" i="27"/>
  <c r="U313" i="27"/>
  <c r="V313" i="27"/>
  <c r="U272" i="27"/>
  <c r="V272" i="27"/>
  <c r="U32" i="27"/>
  <c r="V32" i="27"/>
  <c r="U841" i="27"/>
  <c r="V841" i="27"/>
  <c r="U911" i="27"/>
  <c r="V911" i="27"/>
  <c r="U893" i="27"/>
  <c r="V893" i="27"/>
  <c r="V884" i="27"/>
  <c r="U884" i="27"/>
  <c r="V814" i="27"/>
  <c r="U814" i="27"/>
  <c r="U874" i="27"/>
  <c r="V874" i="27"/>
  <c r="V608" i="27"/>
  <c r="U608" i="27"/>
  <c r="U771" i="27"/>
  <c r="V771" i="27"/>
  <c r="U724" i="27"/>
  <c r="V724" i="27"/>
  <c r="U606" i="27"/>
  <c r="V606" i="27"/>
  <c r="U708" i="27"/>
  <c r="V708" i="27"/>
  <c r="U719" i="27"/>
  <c r="V719" i="27"/>
  <c r="U558" i="27"/>
  <c r="V558" i="27"/>
  <c r="V492" i="27"/>
  <c r="U492" i="27"/>
  <c r="V481" i="27"/>
  <c r="U481" i="27"/>
  <c r="V466" i="27"/>
  <c r="U466" i="27"/>
  <c r="V601" i="27"/>
  <c r="U601" i="27"/>
  <c r="U524" i="27"/>
  <c r="V524" i="27"/>
  <c r="V511" i="27"/>
  <c r="U511" i="27"/>
  <c r="U429" i="27"/>
  <c r="V429" i="27"/>
  <c r="V472" i="27"/>
  <c r="U472" i="27"/>
  <c r="V347" i="27"/>
  <c r="U347" i="27"/>
  <c r="V388" i="27"/>
  <c r="U388" i="27"/>
  <c r="V354" i="27"/>
  <c r="U354" i="27"/>
  <c r="U304" i="27"/>
  <c r="V304" i="27"/>
  <c r="V333" i="27"/>
  <c r="U333" i="27"/>
  <c r="V301" i="27"/>
  <c r="U301" i="27"/>
  <c r="V239" i="27"/>
  <c r="U239" i="27"/>
  <c r="U363" i="27"/>
  <c r="V363" i="27"/>
  <c r="U164" i="27"/>
  <c r="V164" i="27"/>
  <c r="U142" i="27"/>
  <c r="V142" i="27"/>
  <c r="V152" i="27"/>
  <c r="U152" i="27"/>
  <c r="V97" i="27"/>
  <c r="U97" i="27"/>
  <c r="V20" i="27"/>
  <c r="U20" i="27"/>
  <c r="V140" i="27"/>
  <c r="U140" i="27"/>
  <c r="U71" i="27"/>
  <c r="V71" i="27"/>
  <c r="U160" i="27"/>
  <c r="V160" i="27"/>
  <c r="V115" i="27"/>
  <c r="U115" i="27"/>
  <c r="U46" i="27"/>
  <c r="V46" i="27"/>
  <c r="U744" i="27"/>
  <c r="V744" i="27"/>
  <c r="U660" i="27"/>
  <c r="V660" i="27"/>
  <c r="V624" i="27"/>
  <c r="U624" i="27"/>
  <c r="V607" i="27"/>
  <c r="U607" i="27"/>
  <c r="V571" i="27"/>
  <c r="U571" i="27"/>
  <c r="V281" i="27"/>
  <c r="U281" i="27"/>
  <c r="V265" i="27"/>
  <c r="U265" i="27"/>
  <c r="U279" i="27"/>
  <c r="V279" i="27"/>
  <c r="U139" i="27"/>
  <c r="V139" i="27"/>
  <c r="V153" i="27"/>
  <c r="U153" i="27"/>
  <c r="U137" i="27"/>
  <c r="V137" i="27"/>
  <c r="V108" i="27"/>
  <c r="U108" i="27"/>
  <c r="V570" i="27"/>
  <c r="U570" i="27"/>
  <c r="V567" i="27"/>
  <c r="U567" i="27"/>
  <c r="U291" i="27"/>
  <c r="V291" i="27"/>
  <c r="V285" i="27"/>
  <c r="U285" i="27"/>
  <c r="U143" i="27"/>
  <c r="V143" i="27"/>
  <c r="V126" i="27"/>
  <c r="U126" i="27"/>
  <c r="V109" i="27"/>
  <c r="U109" i="27"/>
  <c r="U93" i="27"/>
  <c r="V93" i="27"/>
  <c r="V102" i="27"/>
  <c r="W836" i="6"/>
  <c r="T836" i="6"/>
  <c r="Y836" i="6" s="1"/>
  <c r="X836" i="6"/>
  <c r="X815" i="6"/>
  <c r="W815" i="6"/>
  <c r="T815" i="6"/>
  <c r="Y815" i="6" s="1"/>
  <c r="X771" i="6"/>
  <c r="T771" i="6"/>
  <c r="Y771" i="6" s="1"/>
  <c r="W771" i="6"/>
  <c r="X755" i="6"/>
  <c r="W755" i="6"/>
  <c r="T755" i="6"/>
  <c r="Y755" i="6" s="1"/>
  <c r="W667" i="6"/>
  <c r="T667" i="6"/>
  <c r="Y667" i="6" s="1"/>
  <c r="X667" i="6"/>
  <c r="W610" i="6"/>
  <c r="T610" i="6"/>
  <c r="Y610" i="6" s="1"/>
  <c r="X610" i="6"/>
  <c r="T589" i="6"/>
  <c r="Y589" i="6" s="1"/>
  <c r="X589" i="6"/>
  <c r="W589" i="6"/>
  <c r="T558" i="6"/>
  <c r="Y558" i="6" s="1"/>
  <c r="X558" i="6"/>
  <c r="W558" i="6"/>
  <c r="W554" i="6"/>
  <c r="X554" i="6"/>
  <c r="T554" i="6"/>
  <c r="Y554" i="6" s="1"/>
  <c r="W492" i="6"/>
  <c r="T492" i="6"/>
  <c r="Y492" i="6" s="1"/>
  <c r="X492" i="6"/>
  <c r="T414" i="6"/>
  <c r="Y414" i="6" s="1"/>
  <c r="W414" i="6"/>
  <c r="X414" i="6"/>
  <c r="T385" i="6"/>
  <c r="Y385" i="6" s="1"/>
  <c r="X385" i="6"/>
  <c r="W385" i="6"/>
  <c r="T374" i="6"/>
  <c r="Y374" i="6" s="1"/>
  <c r="X374" i="6"/>
  <c r="W374" i="6"/>
  <c r="X356" i="6"/>
  <c r="W356" i="6"/>
  <c r="T356" i="6"/>
  <c r="Y356" i="6" s="1"/>
  <c r="X173" i="6"/>
  <c r="W173" i="6"/>
  <c r="T173" i="6"/>
  <c r="Y173" i="6" s="1"/>
  <c r="W47" i="6"/>
  <c r="X47" i="6"/>
  <c r="T47" i="6"/>
  <c r="Y47" i="6" s="1"/>
  <c r="Y37" i="6"/>
  <c r="X37" i="6"/>
  <c r="W37" i="6"/>
  <c r="T13" i="6"/>
  <c r="Y13" i="6" s="1"/>
  <c r="X13" i="6"/>
  <c r="W13" i="6"/>
  <c r="T844" i="6"/>
  <c r="Y844" i="6" s="1"/>
  <c r="X844" i="6"/>
  <c r="W844" i="6"/>
  <c r="T864" i="6"/>
  <c r="Y864" i="6" s="1"/>
  <c r="X864" i="6"/>
  <c r="W864" i="6"/>
  <c r="W793" i="6"/>
  <c r="T793" i="6"/>
  <c r="Y793" i="6" s="1"/>
  <c r="X793" i="6"/>
  <c r="T742" i="6"/>
  <c r="Y742" i="6" s="1"/>
  <c r="W742" i="6"/>
  <c r="X742" i="6"/>
  <c r="T761" i="6"/>
  <c r="Y761" i="6" s="1"/>
  <c r="X761" i="6"/>
  <c r="W761" i="6"/>
  <c r="T712" i="6"/>
  <c r="Y712" i="6" s="1"/>
  <c r="W712" i="6"/>
  <c r="X712" i="6"/>
  <c r="X680" i="6"/>
  <c r="W680" i="6"/>
  <c r="T680" i="6"/>
  <c r="Y680" i="6" s="1"/>
  <c r="T677" i="6"/>
  <c r="Y677" i="6" s="1"/>
  <c r="W677" i="6"/>
  <c r="X677" i="6"/>
  <c r="T628" i="6"/>
  <c r="Y628" i="6" s="1"/>
  <c r="X628" i="6"/>
  <c r="W628" i="6"/>
  <c r="T738" i="6"/>
  <c r="Y738" i="6" s="1"/>
  <c r="W738" i="6"/>
  <c r="X738" i="6"/>
  <c r="W674" i="6"/>
  <c r="X674" i="6"/>
  <c r="T674" i="6"/>
  <c r="Y674" i="6" s="1"/>
  <c r="T651" i="6"/>
  <c r="Y651" i="6" s="1"/>
  <c r="X651" i="6"/>
  <c r="W651" i="6"/>
  <c r="T602" i="6"/>
  <c r="Y602" i="6" s="1"/>
  <c r="W602" i="6"/>
  <c r="X602" i="6"/>
  <c r="W797" i="6"/>
  <c r="T797" i="6"/>
  <c r="Y797" i="6" s="1"/>
  <c r="X797" i="6"/>
  <c r="T781" i="6"/>
  <c r="Y781" i="6" s="1"/>
  <c r="X781" i="6"/>
  <c r="W781" i="6"/>
  <c r="T765" i="6"/>
  <c r="Y765" i="6" s="1"/>
  <c r="W765" i="6"/>
  <c r="X765" i="6"/>
  <c r="W701" i="6"/>
  <c r="X701" i="6"/>
  <c r="T701" i="6"/>
  <c r="Y701" i="6" s="1"/>
  <c r="T685" i="6"/>
  <c r="Y685" i="6" s="1"/>
  <c r="W685" i="6"/>
  <c r="X685" i="6"/>
  <c r="W617" i="6"/>
  <c r="T617" i="6"/>
  <c r="Y617" i="6" s="1"/>
  <c r="X617" i="6"/>
  <c r="W601" i="6"/>
  <c r="X601" i="6"/>
  <c r="T601" i="6"/>
  <c r="Y601" i="6" s="1"/>
  <c r="X576" i="6"/>
  <c r="W576" i="6"/>
  <c r="T576" i="6"/>
  <c r="Y576" i="6" s="1"/>
  <c r="T585" i="6"/>
  <c r="Y585" i="6" s="1"/>
  <c r="W585" i="6"/>
  <c r="X585" i="6"/>
  <c r="W552" i="6"/>
  <c r="T552" i="6"/>
  <c r="Y552" i="6" s="1"/>
  <c r="X552" i="6"/>
  <c r="W505" i="6"/>
  <c r="T505" i="6"/>
  <c r="Y505" i="6" s="1"/>
  <c r="X505" i="6"/>
  <c r="T493" i="6"/>
  <c r="Y493" i="6" s="1"/>
  <c r="X493" i="6"/>
  <c r="W493" i="6"/>
  <c r="T620" i="6"/>
  <c r="Y620" i="6" s="1"/>
  <c r="W620" i="6"/>
  <c r="X620" i="6"/>
  <c r="X588" i="6"/>
  <c r="T588" i="6"/>
  <c r="Y588" i="6" s="1"/>
  <c r="W588" i="6"/>
  <c r="T516" i="6"/>
  <c r="Y516" i="6" s="1"/>
  <c r="X516" i="6"/>
  <c r="W516" i="6"/>
  <c r="X506" i="6"/>
  <c r="W506" i="6"/>
  <c r="T506" i="6"/>
  <c r="Y506" i="6" s="1"/>
  <c r="T473" i="6"/>
  <c r="Y473" i="6" s="1"/>
  <c r="X473" i="6"/>
  <c r="W473" i="6"/>
  <c r="W396" i="6"/>
  <c r="X396" i="6"/>
  <c r="T396" i="6"/>
  <c r="Y396" i="6" s="1"/>
  <c r="T427" i="6"/>
  <c r="Y427" i="6" s="1"/>
  <c r="W427" i="6"/>
  <c r="X427" i="6"/>
  <c r="X348" i="6"/>
  <c r="W348" i="6"/>
  <c r="T348" i="6"/>
  <c r="Y348" i="6" s="1"/>
  <c r="X327" i="6"/>
  <c r="T327" i="6"/>
  <c r="Y327" i="6" s="1"/>
  <c r="W327" i="6"/>
  <c r="X297" i="6"/>
  <c r="W297" i="6"/>
  <c r="T297" i="6"/>
  <c r="Y297" i="6" s="1"/>
  <c r="W282" i="6"/>
  <c r="T282" i="6"/>
  <c r="Y282" i="6" s="1"/>
  <c r="X282" i="6"/>
  <c r="T290" i="6"/>
  <c r="Y290" i="6" s="1"/>
  <c r="W290" i="6"/>
  <c r="X290" i="6"/>
  <c r="T238" i="6"/>
  <c r="Y238" i="6" s="1"/>
  <c r="W238" i="6"/>
  <c r="X238" i="6"/>
  <c r="T253" i="6"/>
  <c r="Y253" i="6" s="1"/>
  <c r="W253" i="6"/>
  <c r="X253" i="6"/>
  <c r="T241" i="6"/>
  <c r="Y241" i="6" s="1"/>
  <c r="W241" i="6"/>
  <c r="X241" i="6"/>
  <c r="T243" i="6"/>
  <c r="Y243" i="6" s="1"/>
  <c r="W243" i="6"/>
  <c r="X243" i="6"/>
  <c r="T194" i="6"/>
  <c r="Y194" i="6" s="1"/>
  <c r="X194" i="6"/>
  <c r="W194" i="6"/>
  <c r="W178" i="6"/>
  <c r="X178" i="6"/>
  <c r="T178" i="6"/>
  <c r="Y178" i="6" s="1"/>
  <c r="T215" i="6"/>
  <c r="Y215" i="6" s="1"/>
  <c r="X215" i="6"/>
  <c r="W215" i="6"/>
  <c r="W174" i="6"/>
  <c r="T174" i="6"/>
  <c r="Y174" i="6" s="1"/>
  <c r="X174" i="6"/>
  <c r="W89" i="6"/>
  <c r="T89" i="6"/>
  <c r="Y89" i="6" s="1"/>
  <c r="X89" i="6"/>
  <c r="T70" i="6"/>
  <c r="Y70" i="6" s="1"/>
  <c r="W70" i="6"/>
  <c r="X70" i="6"/>
  <c r="W91" i="6"/>
  <c r="X91" i="6"/>
  <c r="T91" i="6"/>
  <c r="Y91" i="6" s="1"/>
  <c r="W58" i="6"/>
  <c r="X58" i="6"/>
  <c r="T58" i="6"/>
  <c r="Y58" i="6" s="1"/>
  <c r="T52" i="6"/>
  <c r="Y52" i="6" s="1"/>
  <c r="X52" i="6"/>
  <c r="W52" i="6"/>
  <c r="W720" i="6"/>
  <c r="X720" i="6"/>
  <c r="T720" i="6"/>
  <c r="Y720" i="6" s="1"/>
  <c r="T705" i="6"/>
  <c r="Y705" i="6" s="1"/>
  <c r="W705" i="6"/>
  <c r="X705" i="6"/>
  <c r="X623" i="6"/>
  <c r="W623" i="6"/>
  <c r="T623" i="6"/>
  <c r="Y623" i="6" s="1"/>
  <c r="W470" i="6"/>
  <c r="X470" i="6"/>
  <c r="T470" i="6"/>
  <c r="Y470" i="6" s="1"/>
  <c r="X336" i="6"/>
  <c r="T336" i="6"/>
  <c r="Y336" i="6" s="1"/>
  <c r="W336" i="6"/>
  <c r="X300" i="6"/>
  <c r="W300" i="6"/>
  <c r="T300" i="6"/>
  <c r="Y300" i="6" s="1"/>
  <c r="T251" i="6"/>
  <c r="Y251" i="6" s="1"/>
  <c r="X251" i="6"/>
  <c r="W251" i="6"/>
  <c r="V30" i="27"/>
  <c r="U30" i="27"/>
  <c r="V66" i="27"/>
  <c r="U66" i="27"/>
  <c r="V40" i="27"/>
  <c r="U40" i="27"/>
  <c r="V85" i="27"/>
  <c r="U85" i="27"/>
  <c r="U127" i="27"/>
  <c r="V127" i="27"/>
  <c r="V134" i="27"/>
  <c r="U134" i="27"/>
  <c r="U136" i="27"/>
  <c r="V136" i="27"/>
  <c r="U185" i="27"/>
  <c r="V185" i="27"/>
  <c r="U205" i="27"/>
  <c r="V205" i="27"/>
  <c r="V212" i="27"/>
  <c r="U212" i="27"/>
  <c r="U224" i="27"/>
  <c r="V224" i="27"/>
  <c r="U238" i="27"/>
  <c r="V238" i="27"/>
  <c r="U256" i="27"/>
  <c r="V256" i="27"/>
  <c r="U282" i="27"/>
  <c r="V282" i="27"/>
  <c r="U310" i="27"/>
  <c r="V310" i="27"/>
  <c r="U339" i="27"/>
  <c r="V339" i="27"/>
  <c r="U349" i="27"/>
  <c r="V349" i="27"/>
  <c r="V351" i="27"/>
  <c r="U351" i="27"/>
  <c r="U384" i="27"/>
  <c r="V384" i="27"/>
  <c r="V399" i="27"/>
  <c r="U399" i="27"/>
  <c r="V330" i="27"/>
  <c r="U330" i="27"/>
  <c r="V402" i="27"/>
  <c r="U402" i="27"/>
  <c r="U407" i="27"/>
  <c r="V407" i="27"/>
  <c r="V419" i="27"/>
  <c r="U419" i="27"/>
  <c r="U510" i="27"/>
  <c r="V510" i="27"/>
  <c r="V498" i="27"/>
  <c r="U498" i="27"/>
  <c r="U513" i="27"/>
  <c r="V513" i="27"/>
  <c r="V529" i="27"/>
  <c r="U529" i="27"/>
  <c r="V555" i="27"/>
  <c r="U555" i="27"/>
  <c r="U615" i="27"/>
  <c r="V615" i="27"/>
  <c r="U642" i="27"/>
  <c r="V642" i="27"/>
  <c r="V656" i="27"/>
  <c r="U656" i="27"/>
  <c r="V700" i="27"/>
  <c r="U700" i="27"/>
  <c r="V765" i="27"/>
  <c r="U765" i="27"/>
  <c r="U870" i="27"/>
  <c r="V870" i="27"/>
  <c r="U873" i="27"/>
  <c r="V873" i="27"/>
  <c r="U900" i="27"/>
  <c r="V900" i="27"/>
  <c r="U625" i="27"/>
  <c r="V625" i="27"/>
  <c r="U663" i="27"/>
  <c r="V663" i="27"/>
  <c r="U693" i="27"/>
  <c r="V693" i="27"/>
  <c r="U726" i="27"/>
  <c r="V726" i="27"/>
  <c r="V818" i="27"/>
  <c r="U818" i="27"/>
  <c r="U852" i="27"/>
  <c r="V852" i="27"/>
  <c r="V863" i="27"/>
  <c r="U863" i="27"/>
  <c r="U869" i="27"/>
  <c r="V869" i="27"/>
  <c r="V908" i="27"/>
  <c r="U908" i="27"/>
  <c r="U926" i="27"/>
  <c r="V926" i="27"/>
  <c r="U941" i="27"/>
  <c r="V941" i="27"/>
  <c r="V978" i="27"/>
  <c r="U978" i="27"/>
  <c r="V932" i="27"/>
  <c r="U932" i="27"/>
  <c r="U974" i="27"/>
  <c r="V974" i="27"/>
  <c r="U991" i="27"/>
  <c r="V991" i="27"/>
  <c r="V597" i="27"/>
  <c r="U597" i="27"/>
  <c r="V549" i="27"/>
  <c r="U549" i="27"/>
  <c r="U898" i="27"/>
  <c r="V898" i="27"/>
  <c r="V666" i="27"/>
  <c r="U666" i="27"/>
  <c r="U292" i="27"/>
  <c r="V292" i="27"/>
  <c r="V394" i="27"/>
  <c r="U394" i="27"/>
  <c r="V369" i="27"/>
  <c r="U369" i="27"/>
  <c r="U306" i="27"/>
  <c r="V306" i="27"/>
  <c r="U106" i="27"/>
  <c r="V106" i="27"/>
  <c r="V62" i="27"/>
  <c r="U62" i="27"/>
  <c r="U997" i="27"/>
  <c r="V997" i="27"/>
  <c r="U918" i="27"/>
  <c r="V918" i="27"/>
  <c r="V944" i="27"/>
  <c r="U944" i="27"/>
  <c r="U901" i="27"/>
  <c r="V901" i="27"/>
  <c r="V780" i="27"/>
  <c r="U780" i="27"/>
  <c r="V669" i="27"/>
  <c r="U669" i="27"/>
  <c r="U772" i="27"/>
  <c r="V772" i="27"/>
  <c r="V438" i="27"/>
  <c r="U438" i="27"/>
  <c r="V423" i="27"/>
  <c r="U423" i="27"/>
  <c r="V526" i="27"/>
  <c r="U526" i="27"/>
  <c r="U495" i="27"/>
  <c r="V495" i="27"/>
  <c r="V542" i="27"/>
  <c r="U542" i="27"/>
  <c r="V536" i="27"/>
  <c r="U536" i="27"/>
  <c r="V523" i="27"/>
  <c r="U523" i="27"/>
  <c r="U373" i="27"/>
  <c r="V373" i="27"/>
  <c r="U307" i="27"/>
  <c r="V307" i="27"/>
  <c r="U314" i="27"/>
  <c r="V314" i="27"/>
  <c r="V225" i="27"/>
  <c r="U225" i="27"/>
  <c r="V171" i="27"/>
  <c r="U171" i="27"/>
  <c r="U51" i="27"/>
  <c r="V51" i="27"/>
  <c r="U24" i="27"/>
  <c r="V24" i="27"/>
  <c r="U96" i="27"/>
  <c r="V96" i="27"/>
  <c r="V48" i="27"/>
  <c r="U48" i="27"/>
  <c r="V752" i="27"/>
  <c r="U752" i="27"/>
  <c r="U746" i="27"/>
  <c r="V746" i="27"/>
  <c r="U648" i="27"/>
  <c r="V648" i="27"/>
  <c r="U686" i="27"/>
  <c r="V686" i="27"/>
  <c r="U684" i="27"/>
  <c r="V684" i="27"/>
  <c r="V620" i="27"/>
  <c r="U620" i="27"/>
  <c r="V629" i="27"/>
  <c r="U629" i="27"/>
  <c r="U563" i="27"/>
  <c r="V563" i="27"/>
  <c r="V741" i="27"/>
  <c r="U741" i="27"/>
  <c r="U688" i="27"/>
  <c r="V688" i="27"/>
  <c r="V331" i="27"/>
  <c r="U331" i="27"/>
  <c r="U322" i="27"/>
  <c r="V322" i="27"/>
  <c r="U284" i="27"/>
  <c r="V284" i="27"/>
  <c r="V89" i="27"/>
  <c r="U89" i="27"/>
  <c r="U111" i="27"/>
  <c r="V111" i="27"/>
  <c r="V967" i="27"/>
  <c r="U967" i="27"/>
  <c r="U777" i="27"/>
  <c r="V777" i="27"/>
  <c r="U769" i="27"/>
  <c r="V769" i="27"/>
  <c r="U797" i="27"/>
  <c r="V797" i="27"/>
  <c r="V738" i="27"/>
  <c r="U738" i="27"/>
  <c r="V722" i="27"/>
  <c r="U722" i="27"/>
  <c r="U707" i="27"/>
  <c r="V707" i="27"/>
  <c r="V664" i="27"/>
  <c r="U664" i="27"/>
  <c r="U560" i="27"/>
  <c r="V560" i="27"/>
  <c r="V545" i="27"/>
  <c r="U545" i="27"/>
  <c r="V521" i="27"/>
  <c r="U521" i="27"/>
  <c r="V503" i="27"/>
  <c r="U503" i="27"/>
  <c r="V468" i="27"/>
  <c r="U468" i="27"/>
  <c r="U449" i="27"/>
  <c r="V449" i="27"/>
  <c r="V431" i="27"/>
  <c r="U431" i="27"/>
  <c r="V463" i="27"/>
  <c r="U463" i="27"/>
  <c r="V592" i="27"/>
  <c r="U592" i="27"/>
  <c r="V534" i="27"/>
  <c r="U534" i="27"/>
  <c r="U390" i="27"/>
  <c r="V390" i="27"/>
  <c r="V235" i="27"/>
  <c r="U235" i="27"/>
  <c r="V218" i="27"/>
  <c r="U218" i="27"/>
  <c r="V184" i="27"/>
  <c r="U184" i="27"/>
  <c r="V173" i="27"/>
  <c r="U173" i="27"/>
  <c r="V178" i="27"/>
  <c r="U178" i="27"/>
  <c r="V182" i="27"/>
  <c r="U182" i="27"/>
  <c r="V42" i="27"/>
  <c r="U42" i="27"/>
  <c r="U74" i="27"/>
  <c r="V74" i="27"/>
  <c r="U55" i="27"/>
  <c r="V55" i="27"/>
  <c r="V751" i="27"/>
  <c r="U751" i="27"/>
  <c r="U665" i="27"/>
  <c r="V665" i="27"/>
  <c r="U691" i="27"/>
  <c r="V691" i="27"/>
  <c r="V675" i="27"/>
  <c r="U675" i="27"/>
  <c r="U659" i="27"/>
  <c r="V659" i="27"/>
  <c r="U651" i="27"/>
  <c r="V651" i="27"/>
  <c r="V588" i="27"/>
  <c r="U588" i="27"/>
  <c r="U590" i="27"/>
  <c r="V590" i="27"/>
  <c r="U610" i="27"/>
  <c r="V610" i="27"/>
  <c r="U595" i="27"/>
  <c r="V595" i="27"/>
  <c r="U573" i="27"/>
  <c r="V573" i="27"/>
  <c r="V299" i="27"/>
  <c r="U299" i="27"/>
  <c r="V267" i="27"/>
  <c r="U267" i="27"/>
  <c r="V131" i="27"/>
  <c r="U131" i="27"/>
  <c r="U141" i="27"/>
  <c r="V141" i="27"/>
  <c r="U125" i="27"/>
  <c r="V125" i="27"/>
  <c r="V124" i="27"/>
  <c r="U124" i="27"/>
  <c r="V117" i="27"/>
  <c r="U117" i="27"/>
  <c r="V630" i="27"/>
  <c r="U630" i="27"/>
  <c r="V616" i="27"/>
  <c r="U616" i="27"/>
  <c r="U591" i="27"/>
  <c r="V591" i="27"/>
  <c r="U602" i="27"/>
  <c r="V602" i="27"/>
  <c r="V277" i="27"/>
  <c r="U277" i="27"/>
  <c r="V271" i="27"/>
  <c r="U271" i="27"/>
  <c r="V266" i="27"/>
  <c r="U266" i="27"/>
  <c r="U135" i="27"/>
  <c r="V135" i="27"/>
  <c r="U92" i="27"/>
  <c r="V92" i="27"/>
  <c r="T984" i="6"/>
  <c r="Y984" i="6" s="1"/>
  <c r="W984" i="6"/>
  <c r="X984" i="6"/>
  <c r="X981" i="6"/>
  <c r="W981" i="6"/>
  <c r="T981" i="6"/>
  <c r="Y981" i="6" s="1"/>
  <c r="W979" i="6"/>
  <c r="X979" i="6"/>
  <c r="T979" i="6"/>
  <c r="Y979" i="6" s="1"/>
  <c r="T974" i="6"/>
  <c r="Y974" i="6" s="1"/>
  <c r="W974" i="6"/>
  <c r="X974" i="6"/>
  <c r="X971" i="6"/>
  <c r="W971" i="6"/>
  <c r="T971" i="6"/>
  <c r="Y971" i="6" s="1"/>
  <c r="X966" i="6"/>
  <c r="T966" i="6"/>
  <c r="Y966" i="6" s="1"/>
  <c r="W966" i="6"/>
  <c r="W963" i="6"/>
  <c r="T963" i="6"/>
  <c r="Y963" i="6" s="1"/>
  <c r="X963" i="6"/>
  <c r="T958" i="6"/>
  <c r="Y958" i="6" s="1"/>
  <c r="X958" i="6"/>
  <c r="W958" i="6"/>
  <c r="X955" i="6"/>
  <c r="W955" i="6"/>
  <c r="T955" i="6"/>
  <c r="Y955" i="6" s="1"/>
  <c r="T950" i="6"/>
  <c r="Y950" i="6" s="1"/>
  <c r="W950" i="6"/>
  <c r="X950" i="6"/>
  <c r="W947" i="6"/>
  <c r="T947" i="6"/>
  <c r="Y947" i="6" s="1"/>
  <c r="X947" i="6"/>
  <c r="T942" i="6"/>
  <c r="Y942" i="6" s="1"/>
  <c r="X942" i="6"/>
  <c r="W942" i="6"/>
  <c r="X939" i="6"/>
  <c r="W939" i="6"/>
  <c r="T939" i="6"/>
  <c r="Y939" i="6" s="1"/>
  <c r="W934" i="6"/>
  <c r="T934" i="6"/>
  <c r="Y934" i="6" s="1"/>
  <c r="X934" i="6"/>
  <c r="X931" i="6"/>
  <c r="W931" i="6"/>
  <c r="T931" i="6"/>
  <c r="Y931" i="6" s="1"/>
  <c r="T926" i="6"/>
  <c r="Y926" i="6" s="1"/>
  <c r="W926" i="6"/>
  <c r="X926" i="6"/>
  <c r="X923" i="6"/>
  <c r="W923" i="6"/>
  <c r="T923" i="6"/>
  <c r="Y923" i="6" s="1"/>
  <c r="T918" i="6"/>
  <c r="Y918" i="6" s="1"/>
  <c r="W918" i="6"/>
  <c r="X918" i="6"/>
  <c r="W915" i="6"/>
  <c r="T915" i="6"/>
  <c r="Y915" i="6" s="1"/>
  <c r="X915" i="6"/>
  <c r="T910" i="6"/>
  <c r="Y910" i="6" s="1"/>
  <c r="X910" i="6"/>
  <c r="W910" i="6"/>
  <c r="W907" i="6"/>
  <c r="T907" i="6"/>
  <c r="Y907" i="6" s="1"/>
  <c r="X907" i="6"/>
  <c r="T902" i="6"/>
  <c r="Y902" i="6" s="1"/>
  <c r="X902" i="6"/>
  <c r="W902" i="6"/>
  <c r="X899" i="6"/>
  <c r="W899" i="6"/>
  <c r="T899" i="6"/>
  <c r="Y899" i="6" s="1"/>
  <c r="T894" i="6"/>
  <c r="Y894" i="6" s="1"/>
  <c r="W894" i="6"/>
  <c r="X894" i="6"/>
  <c r="X891" i="6"/>
  <c r="W891" i="6"/>
  <c r="T891" i="6"/>
  <c r="Y891" i="6" s="1"/>
  <c r="X886" i="6"/>
  <c r="W886" i="6"/>
  <c r="T886" i="6"/>
  <c r="Y886" i="6" s="1"/>
  <c r="X883" i="6"/>
  <c r="W883" i="6"/>
  <c r="T883" i="6"/>
  <c r="Y883" i="6" s="1"/>
  <c r="X878" i="6"/>
  <c r="W878" i="6"/>
  <c r="T878" i="6"/>
  <c r="Y878" i="6" s="1"/>
  <c r="T870" i="6"/>
  <c r="Y870" i="6" s="1"/>
  <c r="W870" i="6"/>
  <c r="X870" i="6"/>
  <c r="W862" i="6"/>
  <c r="T862" i="6"/>
  <c r="Y862" i="6" s="1"/>
  <c r="X862" i="6"/>
  <c r="X833" i="6"/>
  <c r="W833" i="6"/>
  <c r="T833" i="6"/>
  <c r="Y833" i="6" s="1"/>
  <c r="W823" i="6"/>
  <c r="T823" i="6"/>
  <c r="Y823" i="6" s="1"/>
  <c r="X823" i="6"/>
  <c r="W799" i="6"/>
  <c r="X799" i="6"/>
  <c r="T799" i="6"/>
  <c r="Y799" i="6" s="1"/>
  <c r="X772" i="6"/>
  <c r="W772" i="6"/>
  <c r="T772" i="6"/>
  <c r="Y772" i="6" s="1"/>
  <c r="X756" i="6"/>
  <c r="W756" i="6"/>
  <c r="T756" i="6"/>
  <c r="Y756" i="6" s="1"/>
  <c r="X748" i="6"/>
  <c r="W748" i="6"/>
  <c r="T748" i="6"/>
  <c r="Y748" i="6" s="1"/>
  <c r="X739" i="6"/>
  <c r="W739" i="6"/>
  <c r="T739" i="6"/>
  <c r="Y739" i="6" s="1"/>
  <c r="X732" i="6"/>
  <c r="W732" i="6"/>
  <c r="T732" i="6"/>
  <c r="Y732" i="6" s="1"/>
  <c r="T683" i="6"/>
  <c r="Y683" i="6" s="1"/>
  <c r="X683" i="6"/>
  <c r="W683" i="6"/>
  <c r="W676" i="6"/>
  <c r="X676" i="6"/>
  <c r="T676" i="6"/>
  <c r="Y676" i="6" s="1"/>
  <c r="W671" i="6"/>
  <c r="T671" i="6"/>
  <c r="Y671" i="6" s="1"/>
  <c r="X671" i="6"/>
  <c r="W652" i="6"/>
  <c r="X652" i="6"/>
  <c r="T652" i="6"/>
  <c r="Y652" i="6" s="1"/>
  <c r="X638" i="6"/>
  <c r="W638" i="6"/>
  <c r="T638" i="6"/>
  <c r="Y638" i="6" s="1"/>
  <c r="X613" i="6"/>
  <c r="W613" i="6"/>
  <c r="T613" i="6"/>
  <c r="Y613" i="6" s="1"/>
  <c r="W598" i="6"/>
  <c r="X598" i="6"/>
  <c r="T598" i="6"/>
  <c r="Y598" i="6" s="1"/>
  <c r="T595" i="6"/>
  <c r="Y595" i="6" s="1"/>
  <c r="X595" i="6"/>
  <c r="W595" i="6"/>
  <c r="T579" i="6"/>
  <c r="Y579" i="6" s="1"/>
  <c r="X579" i="6"/>
  <c r="W579" i="6"/>
  <c r="X572" i="6"/>
  <c r="W572" i="6"/>
  <c r="T572" i="6"/>
  <c r="Y572" i="6" s="1"/>
  <c r="X567" i="6"/>
  <c r="T567" i="6"/>
  <c r="Y567" i="6" s="1"/>
  <c r="W567" i="6"/>
  <c r="W539" i="6"/>
  <c r="T539" i="6"/>
  <c r="Y539" i="6" s="1"/>
  <c r="X539" i="6"/>
  <c r="T527" i="6"/>
  <c r="Y527" i="6" s="1"/>
  <c r="W527" i="6"/>
  <c r="X527" i="6"/>
  <c r="W523" i="6"/>
  <c r="T523" i="6"/>
  <c r="Y523" i="6" s="1"/>
  <c r="X523" i="6"/>
  <c r="T507" i="6"/>
  <c r="Y507" i="6" s="1"/>
  <c r="W507" i="6"/>
  <c r="X507" i="6"/>
  <c r="T491" i="6"/>
  <c r="Y491" i="6" s="1"/>
  <c r="W491" i="6"/>
  <c r="X491" i="6"/>
  <c r="T475" i="6"/>
  <c r="Y475" i="6" s="1"/>
  <c r="W475" i="6"/>
  <c r="X475" i="6"/>
  <c r="W471" i="6"/>
  <c r="X471" i="6"/>
  <c r="T471" i="6"/>
  <c r="Y471" i="6" s="1"/>
  <c r="W468" i="6"/>
  <c r="T468" i="6"/>
  <c r="Y468" i="6" s="1"/>
  <c r="X468" i="6"/>
  <c r="X463" i="6"/>
  <c r="T463" i="6"/>
  <c r="Y463" i="6" s="1"/>
  <c r="W463" i="6"/>
  <c r="T460" i="6"/>
  <c r="Y460" i="6" s="1"/>
  <c r="X460" i="6"/>
  <c r="W460" i="6"/>
  <c r="T450" i="6"/>
  <c r="Y450" i="6" s="1"/>
  <c r="X450" i="6"/>
  <c r="W450" i="6"/>
  <c r="T445" i="6"/>
  <c r="Y445" i="6" s="1"/>
  <c r="X445" i="6"/>
  <c r="W445" i="6"/>
  <c r="X405" i="6"/>
  <c r="T405" i="6"/>
  <c r="Y405" i="6" s="1"/>
  <c r="W405" i="6"/>
  <c r="W401" i="6"/>
  <c r="T401" i="6"/>
  <c r="Y401" i="6" s="1"/>
  <c r="X401" i="6"/>
  <c r="T390" i="6"/>
  <c r="Y390" i="6" s="1"/>
  <c r="W390" i="6"/>
  <c r="X390" i="6"/>
  <c r="T388" i="6"/>
  <c r="Y388" i="6" s="1"/>
  <c r="X388" i="6"/>
  <c r="W388" i="6"/>
  <c r="W349" i="6"/>
  <c r="X349" i="6"/>
  <c r="T349" i="6"/>
  <c r="Y349" i="6" s="1"/>
  <c r="W337" i="6"/>
  <c r="T337" i="6"/>
  <c r="Y337" i="6" s="1"/>
  <c r="X337" i="6"/>
  <c r="W321" i="6"/>
  <c r="T321" i="6"/>
  <c r="Y321" i="6" s="1"/>
  <c r="X321" i="6"/>
  <c r="T319" i="6"/>
  <c r="Y319" i="6" s="1"/>
  <c r="W319" i="6"/>
  <c r="X319" i="6"/>
  <c r="X317" i="6"/>
  <c r="T317" i="6"/>
  <c r="Y317" i="6" s="1"/>
  <c r="W317" i="6"/>
  <c r="W293" i="6"/>
  <c r="T293" i="6"/>
  <c r="Y293" i="6" s="1"/>
  <c r="X293" i="6"/>
  <c r="W275" i="6"/>
  <c r="T275" i="6"/>
  <c r="Y275" i="6" s="1"/>
  <c r="X275" i="6"/>
  <c r="X271" i="6"/>
  <c r="W271" i="6"/>
  <c r="T271" i="6"/>
  <c r="Y271" i="6" s="1"/>
  <c r="X264" i="6"/>
  <c r="W264" i="6"/>
  <c r="T264" i="6"/>
  <c r="Y264" i="6" s="1"/>
  <c r="W213" i="6"/>
  <c r="X213" i="6"/>
  <c r="T213" i="6"/>
  <c r="Y213" i="6" s="1"/>
  <c r="W164" i="6"/>
  <c r="X164" i="6"/>
  <c r="T164" i="6"/>
  <c r="Y164" i="6" s="1"/>
  <c r="T128" i="6"/>
  <c r="Y128" i="6" s="1"/>
  <c r="X128" i="6"/>
  <c r="W128" i="6"/>
  <c r="T81" i="6"/>
  <c r="Y81" i="6" s="1"/>
  <c r="W81" i="6"/>
  <c r="X81" i="6"/>
  <c r="X76" i="6"/>
  <c r="W76" i="6"/>
  <c r="T76" i="6"/>
  <c r="Y76" i="6" s="1"/>
  <c r="X74" i="6"/>
  <c r="W74" i="6"/>
  <c r="T74" i="6"/>
  <c r="Y74" i="6" s="1"/>
  <c r="X68" i="6"/>
  <c r="T68" i="6"/>
  <c r="Y68" i="6" s="1"/>
  <c r="W68" i="6"/>
  <c r="T8" i="6"/>
  <c r="Y8" i="6" s="1"/>
  <c r="X8" i="6"/>
  <c r="W8" i="6"/>
  <c r="W56" i="6"/>
  <c r="Y56" i="6"/>
  <c r="X56" i="6"/>
  <c r="W40" i="6"/>
  <c r="X40" i="6"/>
  <c r="T40" i="6"/>
  <c r="Y40" i="6" s="1"/>
  <c r="T28" i="6"/>
  <c r="Y28" i="6" s="1"/>
  <c r="X28" i="6"/>
  <c r="W28" i="6"/>
  <c r="W789" i="6"/>
  <c r="T789" i="6"/>
  <c r="Y789" i="6" s="1"/>
  <c r="X789" i="6"/>
  <c r="T829" i="6"/>
  <c r="Y829" i="6" s="1"/>
  <c r="X829" i="6"/>
  <c r="W829" i="6"/>
  <c r="X843" i="6"/>
  <c r="T843" i="6"/>
  <c r="Y843" i="6" s="1"/>
  <c r="W843" i="6"/>
  <c r="X998" i="6"/>
  <c r="W998" i="6"/>
  <c r="T998" i="6"/>
  <c r="Y998" i="6" s="1"/>
  <c r="X831" i="6"/>
  <c r="W831" i="6"/>
  <c r="T831" i="6"/>
  <c r="Y831" i="6" s="1"/>
  <c r="W859" i="6"/>
  <c r="T859" i="6"/>
  <c r="Y859" i="6" s="1"/>
  <c r="X859" i="6"/>
  <c r="W758" i="6"/>
  <c r="X758" i="6"/>
  <c r="T758" i="6"/>
  <c r="Y758" i="6" s="1"/>
  <c r="X775" i="6"/>
  <c r="W775" i="6"/>
  <c r="T775" i="6"/>
  <c r="Y775" i="6" s="1"/>
  <c r="T776" i="6"/>
  <c r="Y776" i="6" s="1"/>
  <c r="W776" i="6"/>
  <c r="X776" i="6"/>
  <c r="T696" i="6"/>
  <c r="Y696" i="6" s="1"/>
  <c r="W696" i="6"/>
  <c r="X696" i="6"/>
  <c r="X660" i="6"/>
  <c r="T660" i="6"/>
  <c r="Y660" i="6" s="1"/>
  <c r="W660" i="6"/>
  <c r="T678" i="6"/>
  <c r="Y678" i="6" s="1"/>
  <c r="W678" i="6"/>
  <c r="X678" i="6"/>
  <c r="X616" i="6"/>
  <c r="W616" i="6"/>
  <c r="T616" i="6"/>
  <c r="Y616" i="6" s="1"/>
  <c r="T624" i="6"/>
  <c r="Y624" i="6" s="1"/>
  <c r="W624" i="6"/>
  <c r="X624" i="6"/>
  <c r="W612" i="6"/>
  <c r="X612" i="6"/>
  <c r="T612" i="6"/>
  <c r="Y612" i="6" s="1"/>
  <c r="W542" i="6"/>
  <c r="T542" i="6"/>
  <c r="Y542" i="6" s="1"/>
  <c r="X542" i="6"/>
  <c r="T518" i="6"/>
  <c r="Y518" i="6" s="1"/>
  <c r="X518" i="6"/>
  <c r="W518" i="6"/>
  <c r="T524" i="6"/>
  <c r="Y524" i="6" s="1"/>
  <c r="X524" i="6"/>
  <c r="W524" i="6"/>
  <c r="T513" i="6"/>
  <c r="Y513" i="6" s="1"/>
  <c r="X513" i="6"/>
  <c r="W513" i="6"/>
  <c r="T474" i="6"/>
  <c r="Y474" i="6" s="1"/>
  <c r="W474" i="6"/>
  <c r="X474" i="6"/>
  <c r="X496" i="6"/>
  <c r="W496" i="6"/>
  <c r="T496" i="6"/>
  <c r="Y496" i="6" s="1"/>
  <c r="T469" i="6"/>
  <c r="Y469" i="6" s="1"/>
  <c r="W469" i="6"/>
  <c r="X469" i="6"/>
  <c r="X466" i="6"/>
  <c r="W466" i="6"/>
  <c r="T466" i="6"/>
  <c r="Y466" i="6" s="1"/>
  <c r="W557" i="6"/>
  <c r="X557" i="6"/>
  <c r="T557" i="6"/>
  <c r="Y557" i="6" s="1"/>
  <c r="T421" i="6"/>
  <c r="Y421" i="6" s="1"/>
  <c r="W421" i="6"/>
  <c r="X421" i="6"/>
  <c r="W386" i="6"/>
  <c r="X386" i="6"/>
  <c r="T386" i="6"/>
  <c r="Y386" i="6" s="1"/>
  <c r="W416" i="6"/>
  <c r="T416" i="6"/>
  <c r="Y416" i="6" s="1"/>
  <c r="X416" i="6"/>
  <c r="T448" i="6"/>
  <c r="Y448" i="6" s="1"/>
  <c r="X448" i="6"/>
  <c r="W448" i="6"/>
  <c r="T437" i="6"/>
  <c r="Y437" i="6" s="1"/>
  <c r="W437" i="6"/>
  <c r="X437" i="6"/>
  <c r="X360" i="6"/>
  <c r="T360" i="6"/>
  <c r="Y360" i="6" s="1"/>
  <c r="W360" i="6"/>
  <c r="W329" i="6"/>
  <c r="T329" i="6"/>
  <c r="Y329" i="6" s="1"/>
  <c r="X329" i="6"/>
  <c r="T355" i="6"/>
  <c r="Y355" i="6" s="1"/>
  <c r="W355" i="6"/>
  <c r="X355" i="6"/>
  <c r="X333" i="6"/>
  <c r="T333" i="6"/>
  <c r="Y333" i="6" s="1"/>
  <c r="W333" i="6"/>
  <c r="T305" i="6"/>
  <c r="Y305" i="6" s="1"/>
  <c r="X305" i="6"/>
  <c r="W305" i="6"/>
  <c r="W308" i="6"/>
  <c r="X308" i="6"/>
  <c r="T308" i="6"/>
  <c r="Y308" i="6" s="1"/>
  <c r="T270" i="6"/>
  <c r="Y270" i="6" s="1"/>
  <c r="W270" i="6"/>
  <c r="X270" i="6"/>
  <c r="W281" i="6"/>
  <c r="X281" i="6"/>
  <c r="T281" i="6"/>
  <c r="Y281" i="6" s="1"/>
  <c r="X249" i="6"/>
  <c r="W249" i="6"/>
  <c r="T249" i="6"/>
  <c r="Y249" i="6" s="1"/>
  <c r="W199" i="6"/>
  <c r="T199" i="6"/>
  <c r="Y199" i="6" s="1"/>
  <c r="X199" i="6"/>
  <c r="X222" i="6"/>
  <c r="W222" i="6"/>
  <c r="T222" i="6"/>
  <c r="Y222" i="6" s="1"/>
  <c r="T153" i="6"/>
  <c r="Y153" i="6" s="1"/>
  <c r="W153" i="6"/>
  <c r="X153" i="6"/>
  <c r="X127" i="6"/>
  <c r="W127" i="6"/>
  <c r="T127" i="6"/>
  <c r="Y127" i="6" s="1"/>
  <c r="X137" i="6"/>
  <c r="W137" i="6"/>
  <c r="T137" i="6"/>
  <c r="Y137" i="6" s="1"/>
  <c r="W113" i="6"/>
  <c r="T113" i="6"/>
  <c r="Y113" i="6" s="1"/>
  <c r="X113" i="6"/>
  <c r="X25" i="6"/>
  <c r="W25" i="6"/>
  <c r="T25" i="6"/>
  <c r="Y25" i="6" s="1"/>
  <c r="X19" i="6"/>
  <c r="W19" i="6"/>
  <c r="T19" i="6"/>
  <c r="Y19" i="6" s="1"/>
  <c r="W27" i="6"/>
  <c r="T27" i="6"/>
  <c r="Y27" i="6" s="1"/>
  <c r="X27" i="6"/>
  <c r="T21" i="6"/>
  <c r="Y21" i="6" s="1"/>
  <c r="X21" i="6"/>
  <c r="W21" i="6"/>
  <c r="W7" i="6"/>
  <c r="X7" i="6"/>
  <c r="T7" i="6"/>
  <c r="Y7" i="6" s="1"/>
  <c r="X11" i="6"/>
  <c r="T11" i="6"/>
  <c r="Y11" i="6" s="1"/>
  <c r="W11" i="6"/>
  <c r="V211" i="27"/>
  <c r="U211" i="27"/>
  <c r="U217" i="27"/>
  <c r="V217" i="27"/>
  <c r="V276" i="27"/>
  <c r="U276" i="27"/>
  <c r="U324" i="27"/>
  <c r="V324" i="27"/>
  <c r="U355" i="27"/>
  <c r="V355" i="27"/>
  <c r="V367" i="27"/>
  <c r="U367" i="27"/>
  <c r="U253" i="27"/>
  <c r="V253" i="27"/>
  <c r="V357" i="27"/>
  <c r="U357" i="27"/>
  <c r="V426" i="27"/>
  <c r="U426" i="27"/>
  <c r="U497" i="27"/>
  <c r="V497" i="27"/>
  <c r="U531" i="27"/>
  <c r="V531" i="27"/>
  <c r="V454" i="27"/>
  <c r="U454" i="27"/>
  <c r="U516" i="27"/>
  <c r="V516" i="27"/>
  <c r="U623" i="27"/>
  <c r="V623" i="27"/>
  <c r="V672" i="27"/>
  <c r="U672" i="27"/>
  <c r="U706" i="27"/>
  <c r="V706" i="27"/>
  <c r="U871" i="27"/>
  <c r="V871" i="27"/>
  <c r="V546" i="27"/>
  <c r="U546" i="27"/>
  <c r="V638" i="27"/>
  <c r="U638" i="27"/>
  <c r="V717" i="27"/>
  <c r="U717" i="27"/>
  <c r="V768" i="27"/>
  <c r="U768" i="27"/>
  <c r="V806" i="27"/>
  <c r="U806" i="27"/>
  <c r="U838" i="27"/>
  <c r="V838" i="27"/>
  <c r="V887" i="27"/>
  <c r="U887" i="27"/>
  <c r="V939" i="27"/>
  <c r="U939" i="27"/>
  <c r="V938" i="27"/>
  <c r="U938" i="27"/>
  <c r="V961" i="27"/>
  <c r="U961" i="27"/>
  <c r="U980" i="27"/>
  <c r="V980" i="27"/>
  <c r="U878" i="27"/>
  <c r="V878" i="27"/>
  <c r="U280" i="27"/>
  <c r="V280" i="27"/>
  <c r="V167" i="27"/>
  <c r="U167" i="27"/>
  <c r="V27" i="27"/>
  <c r="U27" i="27"/>
  <c r="V953" i="27"/>
  <c r="U953" i="27"/>
  <c r="U954" i="27"/>
  <c r="V954" i="27"/>
  <c r="V834" i="27"/>
  <c r="U834" i="27"/>
  <c r="V628" i="27"/>
  <c r="U628" i="27"/>
  <c r="U650" i="27"/>
  <c r="V650" i="27"/>
  <c r="V731" i="27"/>
  <c r="U731" i="27"/>
  <c r="V779" i="27"/>
  <c r="U779" i="27"/>
  <c r="U441" i="27"/>
  <c r="V441" i="27"/>
  <c r="U507" i="27"/>
  <c r="V507" i="27"/>
  <c r="U509" i="27"/>
  <c r="V509" i="27"/>
  <c r="V356" i="27"/>
  <c r="U356" i="27"/>
  <c r="U146" i="27"/>
  <c r="V146" i="27"/>
  <c r="U33" i="27"/>
  <c r="V33" i="27"/>
  <c r="V37" i="27"/>
  <c r="U37" i="27"/>
  <c r="U696" i="27"/>
  <c r="V696" i="27"/>
  <c r="V668" i="27"/>
  <c r="U668" i="27"/>
  <c r="V821" i="27"/>
  <c r="U821" i="27"/>
  <c r="V107" i="27"/>
  <c r="U107" i="27"/>
  <c r="V816" i="27"/>
  <c r="U816" i="27"/>
  <c r="V881" i="27"/>
  <c r="U881" i="27"/>
  <c r="V572" i="27"/>
  <c r="U572" i="27"/>
  <c r="V735" i="27"/>
  <c r="U735" i="27"/>
  <c r="U445" i="27"/>
  <c r="V445" i="27"/>
  <c r="U535" i="27"/>
  <c r="V535" i="27"/>
  <c r="V496" i="27"/>
  <c r="U496" i="27"/>
  <c r="U428" i="27"/>
  <c r="V428" i="27"/>
  <c r="V396" i="27"/>
  <c r="U396" i="27"/>
  <c r="U315" i="27"/>
  <c r="V315" i="27"/>
  <c r="V348" i="27"/>
  <c r="U348" i="27"/>
  <c r="V190" i="27"/>
  <c r="U190" i="27"/>
  <c r="V128" i="27"/>
  <c r="U128" i="27"/>
  <c r="V26" i="27"/>
  <c r="U26" i="27"/>
  <c r="V25" i="27"/>
  <c r="U25" i="27"/>
  <c r="V689" i="27"/>
  <c r="U689" i="27"/>
  <c r="U643" i="27"/>
  <c r="V643" i="27"/>
  <c r="V566" i="27"/>
  <c r="U566" i="27"/>
  <c r="U612" i="27"/>
  <c r="V612" i="27"/>
  <c r="V297" i="27"/>
  <c r="U297" i="27"/>
  <c r="V302" i="27"/>
  <c r="U302" i="27"/>
  <c r="U99" i="27"/>
  <c r="V99" i="27"/>
  <c r="U641" i="27"/>
  <c r="V641" i="27"/>
  <c r="V626" i="27"/>
  <c r="U626" i="27"/>
  <c r="V586" i="27"/>
  <c r="U586" i="27"/>
  <c r="U598" i="27"/>
  <c r="V598" i="27"/>
  <c r="U289" i="27"/>
  <c r="V289" i="27"/>
  <c r="V94" i="27"/>
  <c r="U94" i="27"/>
  <c r="X751" i="6"/>
  <c r="W751" i="6"/>
  <c r="T751" i="6"/>
  <c r="Y751" i="6" s="1"/>
  <c r="W735" i="6"/>
  <c r="T735" i="6"/>
  <c r="Y735" i="6" s="1"/>
  <c r="X735" i="6"/>
  <c r="T614" i="6"/>
  <c r="Y614" i="6" s="1"/>
  <c r="W614" i="6"/>
  <c r="X614" i="6"/>
  <c r="W556" i="6"/>
  <c r="T556" i="6"/>
  <c r="Y556" i="6" s="1"/>
  <c r="X556" i="6"/>
  <c r="W537" i="6"/>
  <c r="T537" i="6"/>
  <c r="Y537" i="6" s="1"/>
  <c r="X537" i="6"/>
  <c r="T521" i="6"/>
  <c r="Y521" i="6" s="1"/>
  <c r="W521" i="6"/>
  <c r="X521" i="6"/>
  <c r="T517" i="6"/>
  <c r="Y517" i="6" s="1"/>
  <c r="X517" i="6"/>
  <c r="W517" i="6"/>
  <c r="T494" i="6"/>
  <c r="Y494" i="6" s="1"/>
  <c r="X494" i="6"/>
  <c r="W494" i="6"/>
  <c r="X467" i="6"/>
  <c r="T467" i="6"/>
  <c r="Y467" i="6" s="1"/>
  <c r="W467" i="6"/>
  <c r="T406" i="6"/>
  <c r="Y406" i="6" s="1"/>
  <c r="X406" i="6"/>
  <c r="W406" i="6"/>
  <c r="T299" i="6"/>
  <c r="Y299" i="6" s="1"/>
  <c r="X299" i="6"/>
  <c r="W299" i="6"/>
  <c r="X209" i="6"/>
  <c r="T209" i="6"/>
  <c r="Y209" i="6" s="1"/>
  <c r="W209" i="6"/>
  <c r="T146" i="6"/>
  <c r="Y146" i="6" s="1"/>
  <c r="X146" i="6"/>
  <c r="W146" i="6"/>
  <c r="W138" i="6"/>
  <c r="T138" i="6"/>
  <c r="Y138" i="6" s="1"/>
  <c r="X138" i="6"/>
  <c r="W136" i="6"/>
  <c r="T136" i="6"/>
  <c r="Y136" i="6" s="1"/>
  <c r="X136" i="6"/>
  <c r="T119" i="6"/>
  <c r="Y119" i="6" s="1"/>
  <c r="X119" i="6"/>
  <c r="W119" i="6"/>
  <c r="X92" i="6"/>
  <c r="T92" i="6"/>
  <c r="Y92" i="6" s="1"/>
  <c r="W92" i="6"/>
  <c r="X31" i="6"/>
  <c r="W31" i="6"/>
  <c r="T31" i="6"/>
  <c r="Y31" i="6" s="1"/>
  <c r="X872" i="6"/>
  <c r="W872" i="6"/>
  <c r="T872" i="6"/>
  <c r="Y872" i="6" s="1"/>
  <c r="T990" i="6"/>
  <c r="Y990" i="6" s="1"/>
  <c r="W990" i="6"/>
  <c r="X990" i="6"/>
  <c r="T847" i="6"/>
  <c r="Y847" i="6" s="1"/>
  <c r="X847" i="6"/>
  <c r="W847" i="6"/>
  <c r="W774" i="6"/>
  <c r="X774" i="6"/>
  <c r="T774" i="6"/>
  <c r="Y774" i="6" s="1"/>
  <c r="X835" i="6"/>
  <c r="W835" i="6"/>
  <c r="T835" i="6"/>
  <c r="Y835" i="6" s="1"/>
  <c r="W825" i="6"/>
  <c r="X825" i="6"/>
  <c r="T825" i="6"/>
  <c r="Y825" i="6" s="1"/>
  <c r="X790" i="6"/>
  <c r="T790" i="6"/>
  <c r="Y790" i="6" s="1"/>
  <c r="W790" i="6"/>
  <c r="T637" i="6"/>
  <c r="Y637" i="6" s="1"/>
  <c r="X637" i="6"/>
  <c r="W637" i="6"/>
  <c r="X679" i="6"/>
  <c r="W679" i="6"/>
  <c r="T679" i="6"/>
  <c r="Y679" i="6" s="1"/>
  <c r="T673" i="6"/>
  <c r="Y673" i="6" s="1"/>
  <c r="X673" i="6"/>
  <c r="W673" i="6"/>
  <c r="T630" i="6"/>
  <c r="Y630" i="6" s="1"/>
  <c r="X630" i="6"/>
  <c r="W630" i="6"/>
  <c r="X706" i="6"/>
  <c r="W706" i="6"/>
  <c r="T706" i="6"/>
  <c r="Y706" i="6" s="1"/>
  <c r="W658" i="6"/>
  <c r="T658" i="6"/>
  <c r="Y658" i="6" s="1"/>
  <c r="X658" i="6"/>
  <c r="W633" i="6"/>
  <c r="T633" i="6"/>
  <c r="Y633" i="6" s="1"/>
  <c r="X633" i="6"/>
  <c r="T560" i="6"/>
  <c r="Y560" i="6" s="1"/>
  <c r="W560" i="6"/>
  <c r="X560" i="6"/>
  <c r="T561" i="6"/>
  <c r="Y561" i="6" s="1"/>
  <c r="W561" i="6"/>
  <c r="X561" i="6"/>
  <c r="T488" i="6"/>
  <c r="Y488" i="6" s="1"/>
  <c r="W488" i="6"/>
  <c r="X488" i="6"/>
  <c r="T604" i="6"/>
  <c r="Y604" i="6" s="1"/>
  <c r="X604" i="6"/>
  <c r="W604" i="6"/>
  <c r="W420" i="6"/>
  <c r="X420" i="6"/>
  <c r="T420" i="6"/>
  <c r="Y420" i="6" s="1"/>
  <c r="X368" i="6"/>
  <c r="W368" i="6"/>
  <c r="T368" i="6"/>
  <c r="Y368" i="6" s="1"/>
  <c r="W395" i="6"/>
  <c r="T395" i="6"/>
  <c r="Y395" i="6" s="1"/>
  <c r="X395" i="6"/>
  <c r="W370" i="6"/>
  <c r="X370" i="6"/>
  <c r="T370" i="6"/>
  <c r="Y370" i="6" s="1"/>
  <c r="X314" i="6"/>
  <c r="W314" i="6"/>
  <c r="T314" i="6"/>
  <c r="Y314" i="6" s="1"/>
  <c r="T198" i="6"/>
  <c r="Y198" i="6" s="1"/>
  <c r="X198" i="6"/>
  <c r="W198" i="6"/>
  <c r="W227" i="6"/>
  <c r="T227" i="6"/>
  <c r="Y227" i="6" s="1"/>
  <c r="X227" i="6"/>
  <c r="W211" i="6"/>
  <c r="T211" i="6"/>
  <c r="Y211" i="6" s="1"/>
  <c r="X211" i="6"/>
  <c r="T223" i="6"/>
  <c r="Y223" i="6" s="1"/>
  <c r="X223" i="6"/>
  <c r="W223" i="6"/>
  <c r="X201" i="6"/>
  <c r="W201" i="6"/>
  <c r="T201" i="6"/>
  <c r="Y201" i="6" s="1"/>
  <c r="W182" i="6"/>
  <c r="T182" i="6"/>
  <c r="Y182" i="6" s="1"/>
  <c r="X182" i="6"/>
  <c r="W171" i="6"/>
  <c r="T171" i="6"/>
  <c r="Y171" i="6" s="1"/>
  <c r="X171" i="6"/>
  <c r="X163" i="6"/>
  <c r="T163" i="6"/>
  <c r="Y163" i="6" s="1"/>
  <c r="W163" i="6"/>
  <c r="W181" i="6"/>
  <c r="T181" i="6"/>
  <c r="Y181" i="6" s="1"/>
  <c r="X181" i="6"/>
  <c r="T96" i="6"/>
  <c r="Y96" i="6" s="1"/>
  <c r="W96" i="6"/>
  <c r="X96" i="6"/>
  <c r="W80" i="6"/>
  <c r="T80" i="6"/>
  <c r="Y80" i="6" s="1"/>
  <c r="X80" i="6"/>
  <c r="X85" i="6"/>
  <c r="W85" i="6"/>
  <c r="T85" i="6"/>
  <c r="Y85" i="6" s="1"/>
  <c r="X60" i="6"/>
  <c r="T60" i="6"/>
  <c r="Y60" i="6" s="1"/>
  <c r="W60" i="6"/>
  <c r="T30" i="6"/>
  <c r="Y30" i="6" s="1"/>
  <c r="X30" i="6"/>
  <c r="W30" i="6"/>
  <c r="T35" i="6"/>
  <c r="Y35" i="6" s="1"/>
  <c r="X35" i="6"/>
  <c r="W35" i="6"/>
  <c r="X285" i="6"/>
  <c r="W285" i="6"/>
  <c r="T285" i="6"/>
  <c r="Y285" i="6" s="1"/>
  <c r="T4" i="6"/>
  <c r="Y4" i="6" s="1"/>
  <c r="X4" i="6"/>
  <c r="W4" i="6"/>
  <c r="W736" i="6"/>
  <c r="X736" i="6"/>
  <c r="T736" i="6"/>
  <c r="Y736" i="6" s="1"/>
  <c r="W662" i="6"/>
  <c r="T662" i="6"/>
  <c r="Y662" i="6" s="1"/>
  <c r="X662" i="6"/>
  <c r="W646" i="6"/>
  <c r="X646" i="6"/>
  <c r="T646" i="6"/>
  <c r="Y646" i="6" s="1"/>
  <c r="W582" i="6"/>
  <c r="X582" i="6"/>
  <c r="T582" i="6"/>
  <c r="Y582" i="6" s="1"/>
  <c r="T543" i="6"/>
  <c r="Y543" i="6" s="1"/>
  <c r="X543" i="6"/>
  <c r="W543" i="6"/>
  <c r="T510" i="6"/>
  <c r="Y510" i="6" s="1"/>
  <c r="X510" i="6"/>
  <c r="W510" i="6"/>
  <c r="T484" i="6"/>
  <c r="Y484" i="6" s="1"/>
  <c r="X484" i="6"/>
  <c r="W484" i="6"/>
  <c r="T482" i="6"/>
  <c r="Y482" i="6" s="1"/>
  <c r="W482" i="6"/>
  <c r="X482" i="6"/>
  <c r="T417" i="6"/>
  <c r="Y417" i="6" s="1"/>
  <c r="X417" i="6"/>
  <c r="W417" i="6"/>
  <c r="X357" i="6"/>
  <c r="W357" i="6"/>
  <c r="T357" i="6"/>
  <c r="Y357" i="6" s="1"/>
  <c r="T353" i="6"/>
  <c r="Y353" i="6" s="1"/>
  <c r="X353" i="6"/>
  <c r="W353" i="6"/>
  <c r="W298" i="6"/>
  <c r="X298" i="6"/>
  <c r="T298" i="6"/>
  <c r="Y298" i="6" s="1"/>
  <c r="W168" i="6"/>
  <c r="T168" i="6"/>
  <c r="Y168" i="6" s="1"/>
  <c r="X168" i="6"/>
  <c r="X144" i="6"/>
  <c r="T144" i="6"/>
  <c r="Y144" i="6" s="1"/>
  <c r="W144" i="6"/>
  <c r="T77" i="6"/>
  <c r="Y77" i="6" s="1"/>
  <c r="X77" i="6"/>
  <c r="W77" i="6"/>
  <c r="U18" i="27"/>
  <c r="V18" i="27"/>
  <c r="V38" i="27"/>
  <c r="U38" i="27"/>
  <c r="V59" i="27"/>
  <c r="U59" i="27"/>
  <c r="U67" i="27"/>
  <c r="V67" i="27"/>
  <c r="V76" i="27"/>
  <c r="U76" i="27"/>
  <c r="V79" i="27"/>
  <c r="U79" i="27"/>
  <c r="U68" i="27"/>
  <c r="V68" i="27"/>
  <c r="V120" i="27"/>
  <c r="U120" i="27"/>
  <c r="U194" i="27"/>
  <c r="V194" i="27"/>
  <c r="U144" i="27"/>
  <c r="V144" i="27"/>
  <c r="V189" i="27"/>
  <c r="U189" i="27"/>
  <c r="V196" i="27"/>
  <c r="U196" i="27"/>
  <c r="U215" i="27"/>
  <c r="V215" i="27"/>
  <c r="U234" i="27"/>
  <c r="V234" i="27"/>
  <c r="U828" i="27"/>
  <c r="V828" i="27"/>
  <c r="V879" i="27"/>
  <c r="U879" i="27"/>
  <c r="U934" i="27"/>
  <c r="V934" i="27"/>
  <c r="U963" i="27"/>
  <c r="V963" i="27"/>
  <c r="V964" i="27"/>
  <c r="U964" i="27"/>
  <c r="V875" i="27"/>
  <c r="U875" i="27"/>
  <c r="V485" i="27"/>
  <c r="U485" i="27"/>
  <c r="U465" i="27"/>
  <c r="V465" i="27"/>
  <c r="V335" i="27"/>
  <c r="U335" i="27"/>
  <c r="U56" i="27"/>
  <c r="V56" i="27"/>
  <c r="U15" i="27"/>
  <c r="V15" i="27"/>
  <c r="V897" i="27"/>
  <c r="U897" i="27"/>
  <c r="V633" i="27"/>
  <c r="U633" i="27"/>
  <c r="V800" i="27"/>
  <c r="U800" i="27"/>
  <c r="V518" i="27"/>
  <c r="U518" i="27"/>
  <c r="U451" i="27"/>
  <c r="V451" i="27"/>
  <c r="V343" i="27"/>
  <c r="U343" i="27"/>
  <c r="V296" i="27"/>
  <c r="U296" i="27"/>
  <c r="V158" i="27"/>
  <c r="U158" i="27"/>
  <c r="V180" i="27"/>
  <c r="U180" i="27"/>
  <c r="U52" i="27"/>
  <c r="V52" i="27"/>
  <c r="V3" i="27"/>
  <c r="U3" i="27"/>
  <c r="U23" i="27"/>
  <c r="V23" i="27"/>
  <c r="U645" i="27"/>
  <c r="V645" i="27"/>
  <c r="U695" i="27"/>
  <c r="V695" i="27"/>
  <c r="U949" i="27"/>
  <c r="V949" i="27"/>
  <c r="V581" i="27"/>
  <c r="U581" i="27"/>
  <c r="V733" i="27"/>
  <c r="U733" i="27"/>
  <c r="U644" i="27"/>
  <c r="V644" i="27"/>
  <c r="U444" i="27"/>
  <c r="V444" i="27"/>
  <c r="U525" i="27"/>
  <c r="V525" i="27"/>
  <c r="V374" i="27"/>
  <c r="U374" i="27"/>
  <c r="V41" i="27"/>
  <c r="U41" i="27"/>
  <c r="V653" i="27"/>
  <c r="U653" i="27"/>
  <c r="V679" i="27"/>
  <c r="U679" i="27"/>
  <c r="U687" i="27"/>
  <c r="V687" i="27"/>
  <c r="V490" i="27"/>
  <c r="U490" i="27"/>
  <c r="U550" i="27"/>
  <c r="V550" i="27"/>
  <c r="U436" i="27"/>
  <c r="V436" i="27"/>
  <c r="U336" i="27"/>
  <c r="V336" i="27"/>
  <c r="U329" i="27"/>
  <c r="V329" i="27"/>
  <c r="V159" i="27"/>
  <c r="U159" i="27"/>
  <c r="U216" i="27"/>
  <c r="V216" i="27"/>
  <c r="U138" i="27"/>
  <c r="V138" i="27"/>
  <c r="U748" i="27"/>
  <c r="V748" i="27"/>
  <c r="U657" i="27"/>
  <c r="V657" i="27"/>
  <c r="U697" i="27"/>
  <c r="V697" i="27"/>
  <c r="U683" i="27"/>
  <c r="V683" i="27"/>
  <c r="U634" i="27"/>
  <c r="V634" i="27"/>
  <c r="U618" i="27"/>
  <c r="V618" i="27"/>
  <c r="V594" i="27"/>
  <c r="U594" i="27"/>
  <c r="V587" i="27"/>
  <c r="U587" i="27"/>
  <c r="V283" i="27"/>
  <c r="U283" i="27"/>
  <c r="V287" i="27"/>
  <c r="U287" i="27"/>
  <c r="V264" i="27"/>
  <c r="U264" i="27"/>
  <c r="V149" i="27"/>
  <c r="U149" i="27"/>
  <c r="V123" i="27"/>
  <c r="U123" i="27"/>
  <c r="U91" i="27"/>
  <c r="V91" i="27"/>
  <c r="W409" i="6"/>
  <c r="T409" i="6"/>
  <c r="Y409" i="6" s="1"/>
  <c r="X409" i="6"/>
  <c r="X149" i="6"/>
  <c r="W149" i="6"/>
  <c r="T149" i="6"/>
  <c r="Y149" i="6" s="1"/>
  <c r="X737" i="6"/>
  <c r="T737" i="6"/>
  <c r="Y737" i="6" s="1"/>
  <c r="W737" i="6"/>
  <c r="W666" i="6"/>
  <c r="X666" i="6"/>
  <c r="T666" i="6"/>
  <c r="Y666" i="6" s="1"/>
  <c r="X654" i="6"/>
  <c r="T654" i="6"/>
  <c r="Y654" i="6" s="1"/>
  <c r="W654" i="6"/>
  <c r="W534" i="6"/>
  <c r="X534" i="6"/>
  <c r="T534" i="6"/>
  <c r="Y534" i="6" s="1"/>
  <c r="T408" i="6"/>
  <c r="Y408" i="6" s="1"/>
  <c r="X408" i="6"/>
  <c r="W408" i="6"/>
  <c r="W399" i="6"/>
  <c r="T399" i="6"/>
  <c r="Y399" i="6" s="1"/>
  <c r="X399" i="6"/>
  <c r="X342" i="6"/>
  <c r="W342" i="6"/>
  <c r="T342" i="6"/>
  <c r="Y342" i="6" s="1"/>
  <c r="T306" i="6"/>
  <c r="Y306" i="6" s="1"/>
  <c r="W306" i="6"/>
  <c r="X306" i="6"/>
  <c r="X261" i="6"/>
  <c r="T261" i="6"/>
  <c r="Y261" i="6" s="1"/>
  <c r="W261" i="6"/>
  <c r="W250" i="6"/>
  <c r="X250" i="6"/>
  <c r="T250" i="6"/>
  <c r="Y250" i="6" s="1"/>
  <c r="W245" i="6"/>
  <c r="T245" i="6"/>
  <c r="Y245" i="6" s="1"/>
  <c r="X245" i="6"/>
  <c r="T228" i="6"/>
  <c r="Y228" i="6" s="1"/>
  <c r="X228" i="6"/>
  <c r="W228" i="6"/>
  <c r="T169" i="6"/>
  <c r="Y169" i="6" s="1"/>
  <c r="X169" i="6"/>
  <c r="W169" i="6"/>
  <c r="T132" i="6"/>
  <c r="Y132" i="6" s="1"/>
  <c r="W132" i="6"/>
  <c r="X132" i="6"/>
  <c r="T126" i="6"/>
  <c r="Y126" i="6" s="1"/>
  <c r="W126" i="6"/>
  <c r="X126" i="6"/>
  <c r="T121" i="6"/>
  <c r="Y121" i="6" s="1"/>
  <c r="X121" i="6"/>
  <c r="W121" i="6"/>
  <c r="T108" i="6"/>
  <c r="Y108" i="6" s="1"/>
  <c r="X108" i="6"/>
  <c r="W108" i="6"/>
  <c r="W29" i="6"/>
  <c r="T29" i="6"/>
  <c r="Y29" i="6" s="1"/>
  <c r="X29" i="6"/>
  <c r="U10" i="27"/>
  <c r="V10" i="27"/>
  <c r="U172" i="27"/>
  <c r="V172" i="27"/>
  <c r="V179" i="27"/>
  <c r="U179" i="27"/>
  <c r="V198" i="27"/>
  <c r="U198" i="27"/>
  <c r="V262" i="27"/>
  <c r="U262" i="27"/>
  <c r="V414" i="27"/>
  <c r="U414" i="27"/>
  <c r="U854" i="27"/>
  <c r="V854" i="27"/>
  <c r="V865" i="27"/>
  <c r="U865" i="27"/>
  <c r="V556" i="27"/>
  <c r="U556" i="27"/>
  <c r="U968" i="27"/>
  <c r="V968" i="27"/>
  <c r="U927" i="27"/>
  <c r="V927" i="27"/>
  <c r="U703" i="27"/>
  <c r="V703" i="27"/>
  <c r="V715" i="27"/>
  <c r="U715" i="27"/>
  <c r="V528" i="27"/>
  <c r="U528" i="27"/>
  <c r="V9" i="27"/>
  <c r="U9" i="27"/>
  <c r="V811" i="27"/>
  <c r="U811" i="27"/>
  <c r="U982" i="27"/>
  <c r="V982" i="27"/>
  <c r="U993" i="27"/>
  <c r="V993" i="27"/>
  <c r="V883" i="27"/>
  <c r="U883" i="27"/>
  <c r="V789" i="27"/>
  <c r="U789" i="27"/>
  <c r="V925" i="27"/>
  <c r="U925" i="27"/>
  <c r="V886" i="27"/>
  <c r="U886" i="27"/>
  <c r="V781" i="27"/>
  <c r="U781" i="27"/>
  <c r="U553" i="27"/>
  <c r="V553" i="27"/>
  <c r="V512" i="27"/>
  <c r="U512" i="27"/>
  <c r="V464" i="27"/>
  <c r="U464" i="27"/>
  <c r="V559" i="27"/>
  <c r="U559" i="27"/>
  <c r="V540" i="27"/>
  <c r="U540" i="27"/>
  <c r="U398" i="27"/>
  <c r="V398" i="27"/>
  <c r="V259" i="27"/>
  <c r="U259" i="27"/>
  <c r="U237" i="27"/>
  <c r="V237" i="27"/>
  <c r="V202" i="27"/>
  <c r="U202" i="27"/>
  <c r="V231" i="27"/>
  <c r="U231" i="27"/>
  <c r="V229" i="27"/>
  <c r="U229" i="27"/>
  <c r="V11" i="27"/>
  <c r="V47" i="27"/>
  <c r="U47" i="27"/>
  <c r="U69" i="27"/>
  <c r="V69" i="27"/>
  <c r="V19" i="27"/>
  <c r="U19" i="27"/>
  <c r="V896" i="27"/>
  <c r="U896" i="27"/>
  <c r="U833" i="27"/>
  <c r="V833" i="27"/>
  <c r="U443" i="27"/>
  <c r="V443" i="27"/>
  <c r="U805" i="27"/>
  <c r="V805" i="27"/>
  <c r="U915" i="27"/>
  <c r="V915" i="27"/>
  <c r="V860" i="27"/>
  <c r="U860" i="27"/>
  <c r="V970" i="27"/>
  <c r="U970" i="27"/>
  <c r="V922" i="27"/>
  <c r="U922" i="27"/>
  <c r="U903" i="27"/>
  <c r="V903" i="27"/>
  <c r="U862" i="27"/>
  <c r="V862" i="27"/>
  <c r="V910" i="27"/>
  <c r="U910" i="27"/>
  <c r="V904" i="27"/>
  <c r="U904" i="27"/>
  <c r="U605" i="27"/>
  <c r="V605" i="27"/>
  <c r="U786" i="27"/>
  <c r="V786" i="27"/>
  <c r="V782" i="27"/>
  <c r="U782" i="27"/>
  <c r="V759" i="27"/>
  <c r="U759" i="27"/>
  <c r="U433" i="27"/>
  <c r="V433" i="27"/>
  <c r="U400" i="27"/>
  <c r="V400" i="27"/>
  <c r="V327" i="27"/>
  <c r="U327" i="27"/>
  <c r="V165" i="27"/>
  <c r="U165" i="27"/>
  <c r="V195" i="27"/>
  <c r="V242" i="27"/>
  <c r="U242" i="27"/>
  <c r="U227" i="27"/>
  <c r="V227" i="27"/>
  <c r="U80" i="27"/>
  <c r="V80" i="27"/>
  <c r="W997" i="6"/>
  <c r="X997" i="6"/>
  <c r="T997" i="6"/>
  <c r="Y997" i="6" s="1"/>
  <c r="W987" i="6"/>
  <c r="X987" i="6"/>
  <c r="T987" i="6"/>
  <c r="Y987" i="6" s="1"/>
  <c r="T982" i="6"/>
  <c r="Y982" i="6" s="1"/>
  <c r="W982" i="6"/>
  <c r="X982" i="6"/>
  <c r="W977" i="6"/>
  <c r="T977" i="6"/>
  <c r="Y977" i="6" s="1"/>
  <c r="X977" i="6"/>
  <c r="W972" i="6"/>
  <c r="T972" i="6"/>
  <c r="Y972" i="6" s="1"/>
  <c r="X972" i="6"/>
  <c r="W969" i="6"/>
  <c r="T969" i="6"/>
  <c r="Y969" i="6" s="1"/>
  <c r="X969" i="6"/>
  <c r="W964" i="6"/>
  <c r="T964" i="6"/>
  <c r="Y964" i="6" s="1"/>
  <c r="X964" i="6"/>
  <c r="W961" i="6"/>
  <c r="T961" i="6"/>
  <c r="Y961" i="6" s="1"/>
  <c r="X961" i="6"/>
  <c r="T956" i="6"/>
  <c r="Y956" i="6" s="1"/>
  <c r="X956" i="6"/>
  <c r="W956" i="6"/>
  <c r="W953" i="6"/>
  <c r="T953" i="6"/>
  <c r="Y953" i="6" s="1"/>
  <c r="X953" i="6"/>
  <c r="T948" i="6"/>
  <c r="Y948" i="6" s="1"/>
  <c r="X948" i="6"/>
  <c r="W948" i="6"/>
  <c r="W945" i="6"/>
  <c r="T945" i="6"/>
  <c r="Y945" i="6" s="1"/>
  <c r="X945" i="6"/>
  <c r="W940" i="6"/>
  <c r="T940" i="6"/>
  <c r="Y940" i="6" s="1"/>
  <c r="X940" i="6"/>
  <c r="W937" i="6"/>
  <c r="T937" i="6"/>
  <c r="Y937" i="6" s="1"/>
  <c r="X937" i="6"/>
  <c r="W932" i="6"/>
  <c r="T932" i="6"/>
  <c r="Y932" i="6" s="1"/>
  <c r="X932" i="6"/>
  <c r="W929" i="6"/>
  <c r="T929" i="6"/>
  <c r="Y929" i="6" s="1"/>
  <c r="X929" i="6"/>
  <c r="T924" i="6"/>
  <c r="Y924" i="6" s="1"/>
  <c r="X924" i="6"/>
  <c r="W924" i="6"/>
  <c r="W921" i="6"/>
  <c r="T921" i="6"/>
  <c r="Y921" i="6" s="1"/>
  <c r="X921" i="6"/>
  <c r="T916" i="6"/>
  <c r="Y916" i="6" s="1"/>
  <c r="X916" i="6"/>
  <c r="W916" i="6"/>
  <c r="W913" i="6"/>
  <c r="T913" i="6"/>
  <c r="Y913" i="6" s="1"/>
  <c r="X913" i="6"/>
  <c r="W908" i="6"/>
  <c r="T908" i="6"/>
  <c r="Y908" i="6" s="1"/>
  <c r="X908" i="6"/>
  <c r="W905" i="6"/>
  <c r="T905" i="6"/>
  <c r="Y905" i="6" s="1"/>
  <c r="X905" i="6"/>
  <c r="T900" i="6"/>
  <c r="Y900" i="6" s="1"/>
  <c r="X900" i="6"/>
  <c r="W900" i="6"/>
  <c r="W897" i="6"/>
  <c r="T897" i="6"/>
  <c r="Y897" i="6" s="1"/>
  <c r="X897" i="6"/>
  <c r="W892" i="6"/>
  <c r="T892" i="6"/>
  <c r="Y892" i="6" s="1"/>
  <c r="X892" i="6"/>
  <c r="W889" i="6"/>
  <c r="T889" i="6"/>
  <c r="Y889" i="6" s="1"/>
  <c r="X889" i="6"/>
  <c r="W884" i="6"/>
  <c r="T884" i="6"/>
  <c r="Y884" i="6" s="1"/>
  <c r="X884" i="6"/>
  <c r="W881" i="6"/>
  <c r="T881" i="6"/>
  <c r="Y881" i="6" s="1"/>
  <c r="X881" i="6"/>
  <c r="W837" i="6"/>
  <c r="X837" i="6"/>
  <c r="T837" i="6"/>
  <c r="Y837" i="6" s="1"/>
  <c r="T834" i="6"/>
  <c r="Y834" i="6" s="1"/>
  <c r="X834" i="6"/>
  <c r="W834" i="6"/>
  <c r="X795" i="6"/>
  <c r="W795" i="6"/>
  <c r="T795" i="6"/>
  <c r="Y795" i="6" s="1"/>
  <c r="X787" i="6"/>
  <c r="W787" i="6"/>
  <c r="T787" i="6"/>
  <c r="Y787" i="6" s="1"/>
  <c r="W778" i="6"/>
  <c r="X778" i="6"/>
  <c r="T778" i="6"/>
  <c r="Y778" i="6" s="1"/>
  <c r="X770" i="6"/>
  <c r="W770" i="6"/>
  <c r="T770" i="6"/>
  <c r="Y770" i="6" s="1"/>
  <c r="W754" i="6"/>
  <c r="X754" i="6"/>
  <c r="T754" i="6"/>
  <c r="Y754" i="6" s="1"/>
  <c r="W740" i="6"/>
  <c r="T740" i="6"/>
  <c r="Y740" i="6" s="1"/>
  <c r="X740" i="6"/>
  <c r="T715" i="6"/>
  <c r="Y715" i="6" s="1"/>
  <c r="X715" i="6"/>
  <c r="W715" i="6"/>
  <c r="W707" i="6"/>
  <c r="T707" i="6"/>
  <c r="Y707" i="6" s="1"/>
  <c r="X707" i="6"/>
  <c r="W668" i="6"/>
  <c r="T668" i="6"/>
  <c r="Y668" i="6" s="1"/>
  <c r="X668" i="6"/>
  <c r="X643" i="6"/>
  <c r="W643" i="6"/>
  <c r="T643" i="6"/>
  <c r="Y643" i="6" s="1"/>
  <c r="T625" i="6"/>
  <c r="Y625" i="6" s="1"/>
  <c r="X625" i="6"/>
  <c r="W625" i="6"/>
  <c r="W596" i="6"/>
  <c r="T596" i="6"/>
  <c r="Y596" i="6" s="1"/>
  <c r="X596" i="6"/>
  <c r="X593" i="6"/>
  <c r="T593" i="6"/>
  <c r="Y593" i="6" s="1"/>
  <c r="W593" i="6"/>
  <c r="T590" i="6"/>
  <c r="Y590" i="6" s="1"/>
  <c r="X590" i="6"/>
  <c r="W590" i="6"/>
  <c r="X577" i="6"/>
  <c r="W577" i="6"/>
  <c r="T577" i="6"/>
  <c r="Y577" i="6" s="1"/>
  <c r="W549" i="6"/>
  <c r="T549" i="6"/>
  <c r="Y549" i="6" s="1"/>
  <c r="X549" i="6"/>
  <c r="T545" i="6"/>
  <c r="Y545" i="6" s="1"/>
  <c r="W545" i="6"/>
  <c r="X545" i="6"/>
  <c r="T490" i="6"/>
  <c r="Y490" i="6" s="1"/>
  <c r="W490" i="6"/>
  <c r="X490" i="6"/>
  <c r="W478" i="6"/>
  <c r="X478" i="6"/>
  <c r="T478" i="6"/>
  <c r="Y478" i="6" s="1"/>
  <c r="W459" i="6"/>
  <c r="T459" i="6"/>
  <c r="Y459" i="6" s="1"/>
  <c r="X459" i="6"/>
  <c r="T411" i="6"/>
  <c r="Y411" i="6" s="1"/>
  <c r="W411" i="6"/>
  <c r="X411" i="6"/>
  <c r="T384" i="6"/>
  <c r="Y384" i="6" s="1"/>
  <c r="X384" i="6"/>
  <c r="W384" i="6"/>
  <c r="W373" i="6"/>
  <c r="X373" i="6"/>
  <c r="T373" i="6"/>
  <c r="Y373" i="6" s="1"/>
  <c r="T366" i="6"/>
  <c r="Y366" i="6" s="1"/>
  <c r="X366" i="6"/>
  <c r="W366" i="6"/>
  <c r="X341" i="6"/>
  <c r="W341" i="6"/>
  <c r="T341" i="6"/>
  <c r="Y341" i="6" s="1"/>
  <c r="W326" i="6"/>
  <c r="X326" i="6"/>
  <c r="T326" i="6"/>
  <c r="Y326" i="6" s="1"/>
  <c r="X324" i="6"/>
  <c r="T324" i="6"/>
  <c r="Y324" i="6" s="1"/>
  <c r="W324" i="6"/>
  <c r="X287" i="6"/>
  <c r="T287" i="6"/>
  <c r="Y287" i="6" s="1"/>
  <c r="W287" i="6"/>
  <c r="W242" i="6"/>
  <c r="T242" i="6"/>
  <c r="Y242" i="6" s="1"/>
  <c r="X242" i="6"/>
  <c r="X206" i="6"/>
  <c r="W206" i="6"/>
  <c r="T206" i="6"/>
  <c r="Y206" i="6" s="1"/>
  <c r="T176" i="6"/>
  <c r="Y176" i="6" s="1"/>
  <c r="W176" i="6"/>
  <c r="X176" i="6"/>
  <c r="X172" i="6"/>
  <c r="T172" i="6"/>
  <c r="Y172" i="6" s="1"/>
  <c r="W172" i="6"/>
  <c r="X166" i="6"/>
  <c r="W166" i="6"/>
  <c r="T166" i="6"/>
  <c r="Y166" i="6" s="1"/>
  <c r="X160" i="6"/>
  <c r="W160" i="6"/>
  <c r="T160" i="6"/>
  <c r="Y160" i="6" s="1"/>
  <c r="T112" i="6"/>
  <c r="Y112" i="6" s="1"/>
  <c r="X112" i="6"/>
  <c r="W112" i="6"/>
  <c r="T82" i="6"/>
  <c r="Y82" i="6" s="1"/>
  <c r="W82" i="6"/>
  <c r="X82" i="6"/>
  <c r="X66" i="6"/>
  <c r="W66" i="6"/>
  <c r="T66" i="6"/>
  <c r="Y66" i="6" s="1"/>
  <c r="X50" i="6"/>
  <c r="T50" i="6"/>
  <c r="Y50" i="6" s="1"/>
  <c r="W50" i="6"/>
  <c r="T33" i="6"/>
  <c r="Y33" i="6" s="1"/>
  <c r="W33" i="6"/>
  <c r="X33" i="6"/>
  <c r="T14" i="6"/>
  <c r="Y14" i="6" s="1"/>
  <c r="W14" i="6"/>
  <c r="X14" i="6"/>
  <c r="T18" i="6"/>
  <c r="Y18" i="6" s="1"/>
  <c r="W18" i="6"/>
  <c r="X18" i="6"/>
  <c r="T54" i="6"/>
  <c r="Y54" i="6" s="1"/>
  <c r="X54" i="6"/>
  <c r="W54" i="6"/>
  <c r="T994" i="6"/>
  <c r="Y994" i="6" s="1"/>
  <c r="X994" i="6"/>
  <c r="W994" i="6"/>
  <c r="T827" i="6"/>
  <c r="Y827" i="6" s="1"/>
  <c r="W827" i="6"/>
  <c r="X827" i="6"/>
  <c r="X989" i="6"/>
  <c r="T989" i="6"/>
  <c r="Y989" i="6" s="1"/>
  <c r="W989" i="6"/>
  <c r="T695" i="6"/>
  <c r="Y695" i="6" s="1"/>
  <c r="W695" i="6"/>
  <c r="X695" i="6"/>
  <c r="T743" i="6"/>
  <c r="Y743" i="6" s="1"/>
  <c r="X743" i="6"/>
  <c r="W743" i="6"/>
  <c r="W792" i="6"/>
  <c r="X792" i="6"/>
  <c r="T792" i="6"/>
  <c r="Y792" i="6" s="1"/>
  <c r="X745" i="6"/>
  <c r="W745" i="6"/>
  <c r="T745" i="6"/>
  <c r="Y745" i="6" s="1"/>
  <c r="W709" i="6"/>
  <c r="X709" i="6"/>
  <c r="T709" i="6"/>
  <c r="Y709" i="6" s="1"/>
  <c r="X635" i="6"/>
  <c r="T635" i="6"/>
  <c r="Y635" i="6" s="1"/>
  <c r="W635" i="6"/>
  <c r="T733" i="6"/>
  <c r="Y733" i="6" s="1"/>
  <c r="W733" i="6"/>
  <c r="X733" i="6"/>
  <c r="T603" i="6"/>
  <c r="Y603" i="6" s="1"/>
  <c r="X603" i="6"/>
  <c r="W603" i="6"/>
  <c r="W548" i="6"/>
  <c r="X548" i="6"/>
  <c r="T548" i="6"/>
  <c r="Y548" i="6" s="1"/>
  <c r="T522" i="6"/>
  <c r="Y522" i="6" s="1"/>
  <c r="X522" i="6"/>
  <c r="W522" i="6"/>
  <c r="T461" i="6"/>
  <c r="Y461" i="6" s="1"/>
  <c r="W461" i="6"/>
  <c r="X461" i="6"/>
  <c r="T532" i="6"/>
  <c r="Y532" i="6" s="1"/>
  <c r="W532" i="6"/>
  <c r="X532" i="6"/>
  <c r="W457" i="6"/>
  <c r="T457" i="6"/>
  <c r="Y457" i="6" s="1"/>
  <c r="X457" i="6"/>
  <c r="W636" i="6"/>
  <c r="T636" i="6"/>
  <c r="Y636" i="6" s="1"/>
  <c r="X636" i="6"/>
  <c r="W544" i="6"/>
  <c r="T544" i="6"/>
  <c r="Y544" i="6" s="1"/>
  <c r="X544" i="6"/>
  <c r="T540" i="6"/>
  <c r="Y540" i="6" s="1"/>
  <c r="X540" i="6"/>
  <c r="W540" i="6"/>
  <c r="W449" i="6"/>
  <c r="T449" i="6"/>
  <c r="Y449" i="6" s="1"/>
  <c r="X449" i="6"/>
  <c r="X429" i="6"/>
  <c r="W429" i="6"/>
  <c r="T429" i="6"/>
  <c r="Y429" i="6" s="1"/>
  <c r="T393" i="6"/>
  <c r="Y393" i="6" s="1"/>
  <c r="W393" i="6"/>
  <c r="X393" i="6"/>
  <c r="W350" i="6"/>
  <c r="X350" i="6"/>
  <c r="T350" i="6"/>
  <c r="Y350" i="6" s="1"/>
  <c r="X369" i="6"/>
  <c r="T369" i="6"/>
  <c r="Y369" i="6" s="1"/>
  <c r="W369" i="6"/>
  <c r="X361" i="6"/>
  <c r="W361" i="6"/>
  <c r="T361" i="6"/>
  <c r="Y361" i="6" s="1"/>
  <c r="X371" i="6"/>
  <c r="W371" i="6"/>
  <c r="T371" i="6"/>
  <c r="Y371" i="6" s="1"/>
  <c r="W303" i="6"/>
  <c r="X303" i="6"/>
  <c r="T303" i="6"/>
  <c r="Y303" i="6" s="1"/>
  <c r="X292" i="6"/>
  <c r="T292" i="6"/>
  <c r="Y292" i="6" s="1"/>
  <c r="W292" i="6"/>
  <c r="X304" i="6"/>
  <c r="W304" i="6"/>
  <c r="T304" i="6"/>
  <c r="Y304" i="6" s="1"/>
  <c r="W265" i="6"/>
  <c r="T265" i="6"/>
  <c r="Y265" i="6" s="1"/>
  <c r="X265" i="6"/>
  <c r="W311" i="6"/>
  <c r="X311" i="6"/>
  <c r="T311" i="6"/>
  <c r="Y311" i="6" s="1"/>
  <c r="X295" i="6"/>
  <c r="T295" i="6"/>
  <c r="Y295" i="6" s="1"/>
  <c r="W295" i="6"/>
  <c r="W234" i="6"/>
  <c r="X234" i="6"/>
  <c r="T234" i="6"/>
  <c r="Y234" i="6" s="1"/>
  <c r="X208" i="6"/>
  <c r="T208" i="6"/>
  <c r="Y208" i="6" s="1"/>
  <c r="W208" i="6"/>
  <c r="W200" i="6"/>
  <c r="X200" i="6"/>
  <c r="T200" i="6"/>
  <c r="Y200" i="6" s="1"/>
  <c r="T175" i="6"/>
  <c r="Y175" i="6" s="1"/>
  <c r="W175" i="6"/>
  <c r="X175" i="6"/>
  <c r="W193" i="6"/>
  <c r="T193" i="6"/>
  <c r="Y193" i="6" s="1"/>
  <c r="X193" i="6"/>
  <c r="X212" i="6"/>
  <c r="W212" i="6"/>
  <c r="Y212" i="6"/>
  <c r="T179" i="6"/>
  <c r="Y179" i="6" s="1"/>
  <c r="X179" i="6"/>
  <c r="W179" i="6"/>
  <c r="X188" i="6"/>
  <c r="T188" i="6"/>
  <c r="W188" i="6"/>
  <c r="X180" i="6"/>
  <c r="W180" i="6"/>
  <c r="T180" i="6"/>
  <c r="Y180" i="6" s="1"/>
  <c r="T154" i="6"/>
  <c r="Y154" i="6" s="1"/>
  <c r="W154" i="6"/>
  <c r="X154" i="6"/>
  <c r="X103" i="6"/>
  <c r="W103" i="6"/>
  <c r="T103" i="6"/>
  <c r="Y103" i="6" s="1"/>
  <c r="W73" i="6"/>
  <c r="X73" i="6"/>
  <c r="T73" i="6"/>
  <c r="Y73" i="6" s="1"/>
  <c r="W38" i="6"/>
  <c r="T38" i="6"/>
  <c r="Y38" i="6" s="1"/>
  <c r="X38" i="6"/>
  <c r="X486" i="6"/>
  <c r="W486" i="6"/>
  <c r="T486" i="6"/>
  <c r="Y486" i="6" s="1"/>
  <c r="T453" i="6"/>
  <c r="Y453" i="6" s="1"/>
  <c r="X453" i="6"/>
  <c r="W453" i="6"/>
  <c r="T432" i="6"/>
  <c r="Y432" i="6" s="1"/>
  <c r="X432" i="6"/>
  <c r="W432" i="6"/>
  <c r="W216" i="6"/>
  <c r="T216" i="6"/>
  <c r="Y216" i="6" s="1"/>
  <c r="X216" i="6"/>
  <c r="T162" i="6"/>
  <c r="Y162" i="6" s="1"/>
  <c r="X162" i="6"/>
  <c r="W162" i="6"/>
  <c r="W663" i="6"/>
  <c r="T663" i="6"/>
  <c r="Y663" i="6" s="1"/>
  <c r="X663" i="6"/>
  <c r="T191" i="6"/>
  <c r="Y191" i="6" s="1"/>
  <c r="W191" i="6"/>
  <c r="X191" i="6"/>
  <c r="T988" i="6"/>
  <c r="Y988" i="6" s="1"/>
  <c r="X988" i="6"/>
  <c r="W988" i="6"/>
  <c r="T980" i="6"/>
  <c r="Y980" i="6" s="1"/>
  <c r="X980" i="6"/>
  <c r="W980" i="6"/>
  <c r="W865" i="6"/>
  <c r="T865" i="6"/>
  <c r="Y865" i="6" s="1"/>
  <c r="X865" i="6"/>
  <c r="X858" i="6"/>
  <c r="W858" i="6"/>
  <c r="T858" i="6"/>
  <c r="Y858" i="6" s="1"/>
  <c r="T852" i="6"/>
  <c r="Y852" i="6" s="1"/>
  <c r="X852" i="6"/>
  <c r="W852" i="6"/>
  <c r="T848" i="6"/>
  <c r="Y848" i="6" s="1"/>
  <c r="X848" i="6"/>
  <c r="W848" i="6"/>
  <c r="X780" i="6"/>
  <c r="W780" i="6"/>
  <c r="T780" i="6"/>
  <c r="Y780" i="6" s="1"/>
  <c r="T768" i="6"/>
  <c r="Y768" i="6" s="1"/>
  <c r="W768" i="6"/>
  <c r="X768" i="6"/>
  <c r="W730" i="6"/>
  <c r="X730" i="6"/>
  <c r="T730" i="6"/>
  <c r="Y730" i="6" s="1"/>
  <c r="W682" i="6"/>
  <c r="T682" i="6"/>
  <c r="Y682" i="6" s="1"/>
  <c r="X682" i="6"/>
  <c r="W669" i="6"/>
  <c r="X669" i="6"/>
  <c r="T669" i="6"/>
  <c r="Y669" i="6" s="1"/>
  <c r="T629" i="6"/>
  <c r="Y629" i="6" s="1"/>
  <c r="X629" i="6"/>
  <c r="W629" i="6"/>
  <c r="W607" i="6"/>
  <c r="X607" i="6"/>
  <c r="T607" i="6"/>
  <c r="Y607" i="6" s="1"/>
  <c r="W512" i="6"/>
  <c r="T512" i="6"/>
  <c r="Y512" i="6" s="1"/>
  <c r="X512" i="6"/>
  <c r="W502" i="6"/>
  <c r="X502" i="6"/>
  <c r="T502" i="6"/>
  <c r="Y502" i="6" s="1"/>
  <c r="X443" i="6"/>
  <c r="T443" i="6"/>
  <c r="Y443" i="6" s="1"/>
  <c r="W443" i="6"/>
  <c r="W425" i="6"/>
  <c r="T425" i="6"/>
  <c r="Y425" i="6" s="1"/>
  <c r="X425" i="6"/>
  <c r="W389" i="6"/>
  <c r="T389" i="6"/>
  <c r="Y389" i="6" s="1"/>
  <c r="X389" i="6"/>
  <c r="T382" i="6"/>
  <c r="Y382" i="6" s="1"/>
  <c r="X382" i="6"/>
  <c r="W382" i="6"/>
  <c r="W364" i="6"/>
  <c r="T364" i="6"/>
  <c r="Y364" i="6" s="1"/>
  <c r="X364" i="6"/>
  <c r="W351" i="6"/>
  <c r="T351" i="6"/>
  <c r="Y351" i="6" s="1"/>
  <c r="X351" i="6"/>
  <c r="W331" i="6"/>
  <c r="T331" i="6"/>
  <c r="Y331" i="6" s="1"/>
  <c r="X331" i="6"/>
  <c r="W322" i="6"/>
  <c r="X322" i="6"/>
  <c r="T322" i="6"/>
  <c r="Y322" i="6" s="1"/>
  <c r="T315" i="6"/>
  <c r="Y315" i="6" s="1"/>
  <c r="W315" i="6"/>
  <c r="X315" i="6"/>
  <c r="W309" i="6"/>
  <c r="T309" i="6"/>
  <c r="Y309" i="6" s="1"/>
  <c r="X309" i="6"/>
  <c r="T301" i="6"/>
  <c r="Y301" i="6" s="1"/>
  <c r="X301" i="6"/>
  <c r="W301" i="6"/>
  <c r="X291" i="6"/>
  <c r="T291" i="6"/>
  <c r="Y291" i="6" s="1"/>
  <c r="W291" i="6"/>
  <c r="T279" i="6"/>
  <c r="Y279" i="6" s="1"/>
  <c r="X279" i="6"/>
  <c r="W279" i="6"/>
  <c r="W274" i="6"/>
  <c r="X274" i="6"/>
  <c r="T274" i="6"/>
  <c r="Y274" i="6" s="1"/>
  <c r="T263" i="6"/>
  <c r="Y263" i="6" s="1"/>
  <c r="X263" i="6"/>
  <c r="W263" i="6"/>
  <c r="W259" i="6"/>
  <c r="X259" i="6"/>
  <c r="T259" i="6"/>
  <c r="Y259" i="6" s="1"/>
  <c r="T255" i="6"/>
  <c r="Y255" i="6" s="1"/>
  <c r="X255" i="6"/>
  <c r="W255" i="6"/>
  <c r="W252" i="6"/>
  <c r="X252" i="6"/>
  <c r="T252" i="6"/>
  <c r="Y252" i="6" s="1"/>
  <c r="X247" i="6"/>
  <c r="W247" i="6"/>
  <c r="T247" i="6"/>
  <c r="Y247" i="6" s="1"/>
  <c r="X235" i="6"/>
  <c r="T235" i="6"/>
  <c r="Y235" i="6" s="1"/>
  <c r="W235" i="6"/>
  <c r="W231" i="6"/>
  <c r="X231" i="6"/>
  <c r="T231" i="6"/>
  <c r="Y231" i="6" s="1"/>
  <c r="W192" i="6"/>
  <c r="X192" i="6"/>
  <c r="T192" i="6"/>
  <c r="Y192" i="6" s="1"/>
  <c r="X189" i="6"/>
  <c r="W189" i="6"/>
  <c r="T189" i="6"/>
  <c r="Y189" i="6" s="1"/>
  <c r="T118" i="6"/>
  <c r="Y118" i="6" s="1"/>
  <c r="W118" i="6"/>
  <c r="X118" i="6"/>
  <c r="T17" i="6"/>
  <c r="Y17" i="6" s="1"/>
  <c r="W17" i="6"/>
  <c r="X17" i="6"/>
  <c r="V6" i="27"/>
  <c r="U6" i="27"/>
  <c r="U8" i="27"/>
  <c r="V8" i="27"/>
  <c r="U53" i="27"/>
  <c r="V53" i="27"/>
  <c r="U65" i="27"/>
  <c r="V65" i="27"/>
  <c r="V88" i="27"/>
  <c r="U88" i="27"/>
  <c r="V81" i="27"/>
  <c r="U81" i="27"/>
  <c r="V83" i="27"/>
  <c r="U83" i="27"/>
  <c r="U174" i="27"/>
  <c r="V174" i="27"/>
  <c r="U232" i="27"/>
  <c r="V232" i="27"/>
  <c r="V187" i="27"/>
  <c r="U187" i="27"/>
  <c r="U290" i="27"/>
  <c r="V290" i="27"/>
  <c r="U328" i="27"/>
  <c r="V328" i="27"/>
  <c r="U362" i="27"/>
  <c r="V362" i="27"/>
  <c r="V344" i="27"/>
  <c r="U344" i="27"/>
  <c r="V397" i="27"/>
  <c r="U397" i="27"/>
  <c r="V508" i="27"/>
  <c r="U508" i="27"/>
  <c r="U517" i="27"/>
  <c r="V517" i="27"/>
  <c r="V405" i="27"/>
  <c r="U405" i="27"/>
  <c r="V554" i="27"/>
  <c r="U554" i="27"/>
  <c r="V692" i="27"/>
  <c r="U692" i="27"/>
  <c r="V829" i="27"/>
  <c r="U829" i="27"/>
  <c r="V537" i="27"/>
  <c r="U537" i="27"/>
  <c r="V557" i="27"/>
  <c r="U557" i="27"/>
  <c r="U716" i="27"/>
  <c r="V716" i="27"/>
  <c r="U840" i="27"/>
  <c r="V840" i="27"/>
  <c r="V975" i="27"/>
  <c r="U975" i="27"/>
  <c r="V985" i="27"/>
  <c r="U985" i="27"/>
  <c r="U836" i="27"/>
  <c r="V836" i="27"/>
  <c r="V747" i="27"/>
  <c r="U747" i="27"/>
  <c r="U383" i="27"/>
  <c r="V383" i="27"/>
  <c r="U308" i="27"/>
  <c r="V308" i="27"/>
  <c r="U984" i="27"/>
  <c r="V984" i="27"/>
  <c r="V850" i="27"/>
  <c r="U850" i="27"/>
  <c r="U796" i="27"/>
  <c r="V796" i="27"/>
  <c r="V839" i="27"/>
  <c r="U839" i="27"/>
  <c r="U956" i="27"/>
  <c r="V956" i="27"/>
  <c r="U866" i="27"/>
  <c r="V866" i="27"/>
  <c r="V849" i="27"/>
  <c r="U849" i="27"/>
  <c r="U973" i="27"/>
  <c r="V973" i="27"/>
  <c r="V856" i="27"/>
  <c r="U856" i="27"/>
  <c r="V593" i="27"/>
  <c r="U593" i="27"/>
  <c r="U627" i="27"/>
  <c r="V627" i="27"/>
  <c r="U740" i="27"/>
  <c r="V740" i="27"/>
  <c r="V412" i="27"/>
  <c r="U412" i="27"/>
  <c r="U527" i="27"/>
  <c r="V527" i="27"/>
  <c r="U483" i="27"/>
  <c r="V483" i="27"/>
  <c r="U361" i="27"/>
  <c r="V361" i="27"/>
  <c r="V350" i="27"/>
  <c r="U350" i="27"/>
  <c r="V317" i="27"/>
  <c r="U317" i="27"/>
  <c r="U206" i="27"/>
  <c r="V206" i="27"/>
  <c r="V208" i="27"/>
  <c r="U208" i="27"/>
  <c r="V35" i="27"/>
  <c r="U35" i="27"/>
  <c r="U29" i="27"/>
  <c r="V29" i="27"/>
  <c r="U457" i="27"/>
  <c r="V457" i="27"/>
  <c r="U418" i="27"/>
  <c r="V418" i="27"/>
  <c r="V455" i="27"/>
  <c r="U455" i="27"/>
  <c r="V380" i="27"/>
  <c r="U380" i="27"/>
  <c r="V853" i="27"/>
  <c r="U853" i="27"/>
  <c r="V801" i="27"/>
  <c r="U801" i="27"/>
  <c r="U955" i="27"/>
  <c r="V955" i="27"/>
  <c r="V882" i="27"/>
  <c r="U882" i="27"/>
  <c r="U851" i="27"/>
  <c r="V851" i="27"/>
  <c r="U995" i="27"/>
  <c r="V995" i="27"/>
  <c r="U983" i="27"/>
  <c r="V983" i="27"/>
  <c r="V972" i="27"/>
  <c r="U972" i="27"/>
  <c r="V958" i="27"/>
  <c r="U958" i="27"/>
  <c r="U924" i="27"/>
  <c r="V924" i="27"/>
  <c r="U793" i="27"/>
  <c r="V793" i="27"/>
  <c r="U914" i="27"/>
  <c r="V914" i="27"/>
  <c r="U890" i="27"/>
  <c r="V890" i="27"/>
  <c r="V948" i="27"/>
  <c r="U948" i="27"/>
  <c r="U923" i="27"/>
  <c r="V923" i="27"/>
  <c r="V877" i="27"/>
  <c r="U877" i="27"/>
  <c r="U784" i="27"/>
  <c r="V784" i="27"/>
  <c r="V758" i="27"/>
  <c r="U758" i="27"/>
  <c r="U577" i="27"/>
  <c r="V577" i="27"/>
  <c r="U504" i="27"/>
  <c r="V504" i="27"/>
  <c r="U538" i="27"/>
  <c r="V538" i="27"/>
  <c r="U381" i="27"/>
  <c r="V381" i="27"/>
  <c r="V345" i="27"/>
  <c r="U345" i="27"/>
  <c r="V406" i="27"/>
  <c r="U406" i="27"/>
  <c r="U379" i="27"/>
  <c r="V379" i="27"/>
  <c r="V250" i="27"/>
  <c r="U250" i="27"/>
  <c r="U334" i="27"/>
  <c r="V334" i="27"/>
  <c r="V157" i="27"/>
  <c r="U157" i="27"/>
  <c r="V54" i="27"/>
  <c r="U54" i="27"/>
  <c r="W992" i="6"/>
  <c r="X992" i="6"/>
  <c r="T992" i="6"/>
  <c r="Y992" i="6" s="1"/>
  <c r="W985" i="6"/>
  <c r="T985" i="6"/>
  <c r="Y985" i="6" s="1"/>
  <c r="X985" i="6"/>
  <c r="X978" i="6"/>
  <c r="W978" i="6"/>
  <c r="T978" i="6"/>
  <c r="Y978" i="6" s="1"/>
  <c r="T975" i="6"/>
  <c r="Y975" i="6" s="1"/>
  <c r="X975" i="6"/>
  <c r="W975" i="6"/>
  <c r="T970" i="6"/>
  <c r="Y970" i="6" s="1"/>
  <c r="W970" i="6"/>
  <c r="X970" i="6"/>
  <c r="W967" i="6"/>
  <c r="T967" i="6"/>
  <c r="Y967" i="6" s="1"/>
  <c r="X967" i="6"/>
  <c r="T962" i="6"/>
  <c r="Y962" i="6" s="1"/>
  <c r="X962" i="6"/>
  <c r="W962" i="6"/>
  <c r="X959" i="6"/>
  <c r="W959" i="6"/>
  <c r="T959" i="6"/>
  <c r="Y959" i="6" s="1"/>
  <c r="T954" i="6"/>
  <c r="Y954" i="6" s="1"/>
  <c r="X954" i="6"/>
  <c r="W954" i="6"/>
  <c r="W951" i="6"/>
  <c r="T951" i="6"/>
  <c r="Y951" i="6" s="1"/>
  <c r="X951" i="6"/>
  <c r="W946" i="6"/>
  <c r="T946" i="6"/>
  <c r="Y946" i="6" s="1"/>
  <c r="X946" i="6"/>
  <c r="W943" i="6"/>
  <c r="T943" i="6"/>
  <c r="Y943" i="6" s="1"/>
  <c r="X943" i="6"/>
  <c r="T938" i="6"/>
  <c r="Y938" i="6" s="1"/>
  <c r="W938" i="6"/>
  <c r="X938" i="6"/>
  <c r="X935" i="6"/>
  <c r="W935" i="6"/>
  <c r="T935" i="6"/>
  <c r="Y935" i="6" s="1"/>
  <c r="T930" i="6"/>
  <c r="Y930" i="6" s="1"/>
  <c r="W930" i="6"/>
  <c r="X930" i="6"/>
  <c r="W927" i="6"/>
  <c r="T927" i="6"/>
  <c r="Y927" i="6" s="1"/>
  <c r="X927" i="6"/>
  <c r="T922" i="6"/>
  <c r="Y922" i="6" s="1"/>
  <c r="X922" i="6"/>
  <c r="W922" i="6"/>
  <c r="X919" i="6"/>
  <c r="W919" i="6"/>
  <c r="T919" i="6"/>
  <c r="Y919" i="6" s="1"/>
  <c r="T914" i="6"/>
  <c r="Y914" i="6" s="1"/>
  <c r="W914" i="6"/>
  <c r="X914" i="6"/>
  <c r="W911" i="6"/>
  <c r="T911" i="6"/>
  <c r="Y911" i="6" s="1"/>
  <c r="X911" i="6"/>
  <c r="T906" i="6"/>
  <c r="Y906" i="6" s="1"/>
  <c r="X906" i="6"/>
  <c r="W906" i="6"/>
  <c r="W903" i="6"/>
  <c r="T903" i="6"/>
  <c r="Y903" i="6" s="1"/>
  <c r="X903" i="6"/>
  <c r="T898" i="6"/>
  <c r="Y898" i="6" s="1"/>
  <c r="W898" i="6"/>
  <c r="X898" i="6"/>
  <c r="X895" i="6"/>
  <c r="W895" i="6"/>
  <c r="T895" i="6"/>
  <c r="Y895" i="6" s="1"/>
  <c r="T890" i="6"/>
  <c r="Y890" i="6" s="1"/>
  <c r="X890" i="6"/>
  <c r="W890" i="6"/>
  <c r="X887" i="6"/>
  <c r="W887" i="6"/>
  <c r="T887" i="6"/>
  <c r="Y887" i="6" s="1"/>
  <c r="T882" i="6"/>
  <c r="Y882" i="6" s="1"/>
  <c r="W882" i="6"/>
  <c r="X882" i="6"/>
  <c r="W879" i="6"/>
  <c r="T879" i="6"/>
  <c r="Y879" i="6" s="1"/>
  <c r="X879" i="6"/>
  <c r="W871" i="6"/>
  <c r="T871" i="6"/>
  <c r="Y871" i="6" s="1"/>
  <c r="X871" i="6"/>
  <c r="X863" i="6"/>
  <c r="W863" i="6"/>
  <c r="T863" i="6"/>
  <c r="Y863" i="6" s="1"/>
  <c r="X853" i="6"/>
  <c r="W853" i="6"/>
  <c r="T853" i="6"/>
  <c r="Y853" i="6" s="1"/>
  <c r="W841" i="6"/>
  <c r="T841" i="6"/>
  <c r="Y841" i="6" s="1"/>
  <c r="X841" i="6"/>
  <c r="W838" i="6"/>
  <c r="T838" i="6"/>
  <c r="Y838" i="6" s="1"/>
  <c r="X838" i="6"/>
  <c r="W816" i="6"/>
  <c r="T816" i="6"/>
  <c r="Y816" i="6" s="1"/>
  <c r="X816" i="6"/>
  <c r="W814" i="6"/>
  <c r="T814" i="6"/>
  <c r="Y814" i="6" s="1"/>
  <c r="X814" i="6"/>
  <c r="W812" i="6"/>
  <c r="X812" i="6"/>
  <c r="T812" i="6"/>
  <c r="Y812" i="6" s="1"/>
  <c r="X810" i="6"/>
  <c r="W810" i="6"/>
  <c r="T810" i="6"/>
  <c r="Y810" i="6" s="1"/>
  <c r="T808" i="6"/>
  <c r="Y808" i="6" s="1"/>
  <c r="X808" i="6"/>
  <c r="W808" i="6"/>
  <c r="X806" i="6"/>
  <c r="W806" i="6"/>
  <c r="T806" i="6"/>
  <c r="Y806" i="6" s="1"/>
  <c r="T804" i="6"/>
  <c r="Y804" i="6" s="1"/>
  <c r="X804" i="6"/>
  <c r="W804" i="6"/>
  <c r="T802" i="6"/>
  <c r="Y802" i="6" s="1"/>
  <c r="W802" i="6"/>
  <c r="X802" i="6"/>
  <c r="W800" i="6"/>
  <c r="X800" i="6"/>
  <c r="T800" i="6"/>
  <c r="Y800" i="6" s="1"/>
  <c r="X788" i="6"/>
  <c r="W788" i="6"/>
  <c r="T788" i="6"/>
  <c r="Y788" i="6" s="1"/>
  <c r="T747" i="6"/>
  <c r="Y747" i="6" s="1"/>
  <c r="X747" i="6"/>
  <c r="W747" i="6"/>
  <c r="X731" i="6"/>
  <c r="W731" i="6"/>
  <c r="T731" i="6"/>
  <c r="Y731" i="6" s="1"/>
  <c r="T697" i="6"/>
  <c r="Y697" i="6" s="1"/>
  <c r="W697" i="6"/>
  <c r="X697" i="6"/>
  <c r="X689" i="6"/>
  <c r="T689" i="6"/>
  <c r="Y689" i="6" s="1"/>
  <c r="W689" i="6"/>
  <c r="W686" i="6"/>
  <c r="T686" i="6"/>
  <c r="Y686" i="6" s="1"/>
  <c r="X686" i="6"/>
  <c r="W684" i="6"/>
  <c r="X684" i="6"/>
  <c r="T684" i="6"/>
  <c r="Y684" i="6" s="1"/>
  <c r="T599" i="6"/>
  <c r="Y599" i="6" s="1"/>
  <c r="X599" i="6"/>
  <c r="W599" i="6"/>
  <c r="T578" i="6"/>
  <c r="Y578" i="6" s="1"/>
  <c r="X578" i="6"/>
  <c r="W578" i="6"/>
  <c r="T555" i="6"/>
  <c r="Y555" i="6" s="1"/>
  <c r="X555" i="6"/>
  <c r="W555" i="6"/>
  <c r="W547" i="6"/>
  <c r="T547" i="6"/>
  <c r="Y547" i="6" s="1"/>
  <c r="X547" i="6"/>
  <c r="X530" i="6"/>
  <c r="W530" i="6"/>
  <c r="T530" i="6"/>
  <c r="Y530" i="6" s="1"/>
  <c r="X503" i="6"/>
  <c r="T503" i="6"/>
  <c r="Y503" i="6" s="1"/>
  <c r="W503" i="6"/>
  <c r="T441" i="6"/>
  <c r="Y441" i="6" s="1"/>
  <c r="X441" i="6"/>
  <c r="W441" i="6"/>
  <c r="W428" i="6"/>
  <c r="T428" i="6"/>
  <c r="Y428" i="6" s="1"/>
  <c r="X428" i="6"/>
  <c r="X372" i="6"/>
  <c r="T372" i="6"/>
  <c r="Y372" i="6" s="1"/>
  <c r="W372" i="6"/>
  <c r="W325" i="6"/>
  <c r="T325" i="6"/>
  <c r="Y325" i="6" s="1"/>
  <c r="X325" i="6"/>
  <c r="W296" i="6"/>
  <c r="T296" i="6"/>
  <c r="Y296" i="6" s="1"/>
  <c r="X296" i="6"/>
  <c r="W280" i="6"/>
  <c r="X280" i="6"/>
  <c r="T280" i="6"/>
  <c r="Y280" i="6" s="1"/>
  <c r="W267" i="6"/>
  <c r="T267" i="6"/>
  <c r="Y267" i="6" s="1"/>
  <c r="X267" i="6"/>
  <c r="X158" i="6"/>
  <c r="W158" i="6"/>
  <c r="T158" i="6"/>
  <c r="Y158" i="6" s="1"/>
  <c r="W142" i="6"/>
  <c r="X142" i="6"/>
  <c r="T142" i="6"/>
  <c r="Y142" i="6" s="1"/>
  <c r="T135" i="6"/>
  <c r="Y135" i="6" s="1"/>
  <c r="X135" i="6"/>
  <c r="W135" i="6"/>
  <c r="T131" i="6"/>
  <c r="Y131" i="6" s="1"/>
  <c r="W131" i="6"/>
  <c r="X131" i="6"/>
  <c r="X122" i="6"/>
  <c r="T122" i="6"/>
  <c r="Y122" i="6" s="1"/>
  <c r="W122" i="6"/>
  <c r="T110" i="6"/>
  <c r="Y110" i="6" s="1"/>
  <c r="W110" i="6"/>
  <c r="X110" i="6"/>
  <c r="W46" i="6"/>
  <c r="X46" i="6"/>
  <c r="T46" i="6"/>
  <c r="Y46" i="6" s="1"/>
  <c r="X15" i="6"/>
  <c r="W15" i="6"/>
  <c r="T15" i="6"/>
  <c r="Y15" i="6" s="1"/>
  <c r="X32" i="6"/>
  <c r="T32" i="6"/>
  <c r="Y32" i="6" s="1"/>
  <c r="W32" i="6"/>
  <c r="X759" i="6"/>
  <c r="W759" i="6"/>
  <c r="T759" i="6"/>
  <c r="Y759" i="6" s="1"/>
  <c r="W728" i="6"/>
  <c r="X728" i="6"/>
  <c r="T728" i="6"/>
  <c r="Y728" i="6" s="1"/>
  <c r="W762" i="6"/>
  <c r="X762" i="6"/>
  <c r="T762" i="6"/>
  <c r="Y762" i="6" s="1"/>
  <c r="T655" i="6"/>
  <c r="Y655" i="6" s="1"/>
  <c r="X655" i="6"/>
  <c r="W655" i="6"/>
  <c r="W644" i="6"/>
  <c r="X644" i="6"/>
  <c r="T644" i="6"/>
  <c r="Y644" i="6" s="1"/>
  <c r="W626" i="6"/>
  <c r="X626" i="6"/>
  <c r="T626" i="6"/>
  <c r="Y626" i="6" s="1"/>
  <c r="T710" i="6"/>
  <c r="Y710" i="6" s="1"/>
  <c r="X710" i="6"/>
  <c r="W710" i="6"/>
  <c r="T647" i="6"/>
  <c r="Y647" i="6" s="1"/>
  <c r="W647" i="6"/>
  <c r="X647" i="6"/>
  <c r="T657" i="6"/>
  <c r="Y657" i="6" s="1"/>
  <c r="X657" i="6"/>
  <c r="W657" i="6"/>
  <c r="T640" i="6"/>
  <c r="Y640" i="6" s="1"/>
  <c r="W640" i="6"/>
  <c r="X640" i="6"/>
  <c r="X722" i="6"/>
  <c r="W722" i="6"/>
  <c r="T722" i="6"/>
  <c r="Y722" i="6" s="1"/>
  <c r="X690" i="6"/>
  <c r="T690" i="6"/>
  <c r="Y690" i="6" s="1"/>
  <c r="W690" i="6"/>
  <c r="X600" i="6"/>
  <c r="T600" i="6"/>
  <c r="Y600" i="6" s="1"/>
  <c r="W600" i="6"/>
  <c r="X586" i="6"/>
  <c r="T586" i="6"/>
  <c r="Y586" i="6" s="1"/>
  <c r="W586" i="6"/>
  <c r="T504" i="6"/>
  <c r="Y504" i="6" s="1"/>
  <c r="W504" i="6"/>
  <c r="X504" i="6"/>
  <c r="T472" i="6"/>
  <c r="Y472" i="6" s="1"/>
  <c r="W472" i="6"/>
  <c r="X472" i="6"/>
  <c r="W456" i="6"/>
  <c r="T456" i="6"/>
  <c r="Y456" i="6" s="1"/>
  <c r="X456" i="6"/>
  <c r="T433" i="6"/>
  <c r="Y433" i="6" s="1"/>
  <c r="X433" i="6"/>
  <c r="W433" i="6"/>
  <c r="T424" i="6"/>
  <c r="Y424" i="6" s="1"/>
  <c r="X424" i="6"/>
  <c r="W424" i="6"/>
  <c r="W392" i="6"/>
  <c r="X392" i="6"/>
  <c r="T392" i="6"/>
  <c r="Y392" i="6" s="1"/>
  <c r="T398" i="6"/>
  <c r="Y398" i="6" s="1"/>
  <c r="W398" i="6"/>
  <c r="X398" i="6"/>
  <c r="X438" i="6"/>
  <c r="T438" i="6"/>
  <c r="Y438" i="6" s="1"/>
  <c r="W438" i="6"/>
  <c r="W412" i="6"/>
  <c r="T412" i="6"/>
  <c r="Y412" i="6" s="1"/>
  <c r="X412" i="6"/>
  <c r="X376" i="6"/>
  <c r="T376" i="6"/>
  <c r="Y376" i="6" s="1"/>
  <c r="W376" i="6"/>
  <c r="T340" i="6"/>
  <c r="Y340" i="6" s="1"/>
  <c r="W340" i="6"/>
  <c r="X340" i="6"/>
  <c r="T313" i="6"/>
  <c r="Y313" i="6" s="1"/>
  <c r="W313" i="6"/>
  <c r="X313" i="6"/>
  <c r="T221" i="6"/>
  <c r="Y221" i="6" s="1"/>
  <c r="W221" i="6"/>
  <c r="X221" i="6"/>
  <c r="W294" i="6"/>
  <c r="X294" i="6"/>
  <c r="T294" i="6"/>
  <c r="Y294" i="6" s="1"/>
  <c r="T277" i="6"/>
  <c r="Y277" i="6" s="1"/>
  <c r="W277" i="6"/>
  <c r="X277" i="6"/>
  <c r="X244" i="6"/>
  <c r="T244" i="6"/>
  <c r="Y244" i="6" s="1"/>
  <c r="W244" i="6"/>
  <c r="T286" i="6"/>
  <c r="Y286" i="6" s="1"/>
  <c r="W286" i="6"/>
  <c r="X286" i="6"/>
  <c r="W219" i="6"/>
  <c r="X219" i="6"/>
  <c r="T219" i="6"/>
  <c r="Y219" i="6" s="1"/>
  <c r="X257" i="6"/>
  <c r="W257" i="6"/>
  <c r="T257" i="6"/>
  <c r="Y257" i="6" s="1"/>
  <c r="W196" i="6"/>
  <c r="X196" i="6"/>
  <c r="T196" i="6"/>
  <c r="Y196" i="6" s="1"/>
  <c r="W167" i="6"/>
  <c r="X167" i="6"/>
  <c r="T167" i="6"/>
  <c r="Y167" i="6" s="1"/>
  <c r="W115" i="6"/>
  <c r="T115" i="6"/>
  <c r="Y115" i="6" s="1"/>
  <c r="X115" i="6"/>
  <c r="W95" i="6"/>
  <c r="T95" i="6"/>
  <c r="Y95" i="6" s="1"/>
  <c r="X95" i="6"/>
  <c r="X88" i="6"/>
  <c r="T88" i="6"/>
  <c r="Y88" i="6" s="1"/>
  <c r="W88" i="6"/>
  <c r="X64" i="6"/>
  <c r="W64" i="6"/>
  <c r="T64" i="6"/>
  <c r="Y64" i="6" s="1"/>
  <c r="W681" i="6"/>
  <c r="T681" i="6"/>
  <c r="Y681" i="6" s="1"/>
  <c r="X681" i="6"/>
  <c r="X343" i="6"/>
  <c r="W343" i="6"/>
  <c r="T343" i="6"/>
  <c r="Y343" i="6" s="1"/>
  <c r="W150" i="6"/>
  <c r="X150" i="6"/>
  <c r="T150" i="6"/>
  <c r="Y150" i="6" s="1"/>
  <c r="W875" i="6"/>
  <c r="T875" i="6"/>
  <c r="Y875" i="6" s="1"/>
  <c r="X875" i="6"/>
  <c r="W857" i="6"/>
  <c r="T857" i="6"/>
  <c r="Y857" i="6" s="1"/>
  <c r="X857" i="6"/>
  <c r="W850" i="6"/>
  <c r="X850" i="6"/>
  <c r="T850" i="6"/>
  <c r="Y850" i="6" s="1"/>
  <c r="T846" i="6"/>
  <c r="Y846" i="6" s="1"/>
  <c r="X846" i="6"/>
  <c r="W846" i="6"/>
  <c r="T828" i="6"/>
  <c r="Y828" i="6" s="1"/>
  <c r="X828" i="6"/>
  <c r="W828" i="6"/>
  <c r="W784" i="6"/>
  <c r="T784" i="6"/>
  <c r="Y784" i="6" s="1"/>
  <c r="X784" i="6"/>
  <c r="T764" i="6"/>
  <c r="Y764" i="6" s="1"/>
  <c r="X764" i="6"/>
  <c r="W764" i="6"/>
  <c r="X753" i="6"/>
  <c r="T753" i="6"/>
  <c r="Y753" i="6" s="1"/>
  <c r="W753" i="6"/>
  <c r="T703" i="6"/>
  <c r="Y703" i="6" s="1"/>
  <c r="W703" i="6"/>
  <c r="X703" i="6"/>
  <c r="X699" i="6"/>
  <c r="W699" i="6"/>
  <c r="T699" i="6"/>
  <c r="Y699" i="6" s="1"/>
  <c r="T661" i="6"/>
  <c r="Y661" i="6" s="1"/>
  <c r="X661" i="6"/>
  <c r="W661" i="6"/>
  <c r="T648" i="6"/>
  <c r="Y648" i="6" s="1"/>
  <c r="X648" i="6"/>
  <c r="W648" i="6"/>
  <c r="T622" i="6"/>
  <c r="Y622" i="6" s="1"/>
  <c r="X622" i="6"/>
  <c r="W622" i="6"/>
  <c r="T611" i="6"/>
  <c r="Y611" i="6" s="1"/>
  <c r="X611" i="6"/>
  <c r="W611" i="6"/>
  <c r="X606" i="6"/>
  <c r="W606" i="6"/>
  <c r="T606" i="6"/>
  <c r="Y606" i="6" s="1"/>
  <c r="T580" i="6"/>
  <c r="Y580" i="6" s="1"/>
  <c r="W580" i="6"/>
  <c r="X580" i="6"/>
  <c r="X571" i="6"/>
  <c r="T571" i="6"/>
  <c r="Y571" i="6" s="1"/>
  <c r="W571" i="6"/>
  <c r="W566" i="6"/>
  <c r="X566" i="6"/>
  <c r="T566" i="6"/>
  <c r="Y566" i="6" s="1"/>
  <c r="X551" i="6"/>
  <c r="W551" i="6"/>
  <c r="T551" i="6"/>
  <c r="Y551" i="6" s="1"/>
  <c r="T536" i="6"/>
  <c r="Y536" i="6" s="1"/>
  <c r="X536" i="6"/>
  <c r="W536" i="6"/>
  <c r="W452" i="6"/>
  <c r="X452" i="6"/>
  <c r="T452" i="6"/>
  <c r="Y452" i="6" s="1"/>
  <c r="X439" i="6"/>
  <c r="T439" i="6"/>
  <c r="Y439" i="6" s="1"/>
  <c r="W439" i="6"/>
  <c r="X431" i="6"/>
  <c r="T431" i="6"/>
  <c r="Y431" i="6" s="1"/>
  <c r="W431" i="6"/>
  <c r="X422" i="6"/>
  <c r="W422" i="6"/>
  <c r="T422" i="6"/>
  <c r="Y422" i="6" s="1"/>
  <c r="X413" i="6"/>
  <c r="T413" i="6"/>
  <c r="Y413" i="6" s="1"/>
  <c r="W413" i="6"/>
  <c r="W407" i="6"/>
  <c r="T407" i="6"/>
  <c r="Y407" i="6" s="1"/>
  <c r="X407" i="6"/>
  <c r="T394" i="6"/>
  <c r="Y394" i="6" s="1"/>
  <c r="W394" i="6"/>
  <c r="X394" i="6"/>
  <c r="X375" i="6"/>
  <c r="W375" i="6"/>
  <c r="T375" i="6"/>
  <c r="Y375" i="6" s="1"/>
  <c r="T363" i="6"/>
  <c r="Y363" i="6" s="1"/>
  <c r="X363" i="6"/>
  <c r="W363" i="6"/>
  <c r="X323" i="6"/>
  <c r="W323" i="6"/>
  <c r="T323" i="6"/>
  <c r="Y323" i="6" s="1"/>
  <c r="T310" i="6"/>
  <c r="Y310" i="6" s="1"/>
  <c r="X310" i="6"/>
  <c r="W310" i="6"/>
  <c r="X236" i="6"/>
  <c r="T236" i="6"/>
  <c r="Y236" i="6" s="1"/>
  <c r="W236" i="6"/>
  <c r="W233" i="6"/>
  <c r="T233" i="6"/>
  <c r="Y233" i="6" s="1"/>
  <c r="X233" i="6"/>
  <c r="T229" i="6"/>
  <c r="Y229" i="6" s="1"/>
  <c r="W229" i="6"/>
  <c r="X229" i="6"/>
  <c r="W210" i="6"/>
  <c r="T210" i="6"/>
  <c r="Y210" i="6" s="1"/>
  <c r="X210" i="6"/>
  <c r="W207" i="6"/>
  <c r="T207" i="6"/>
  <c r="Y207" i="6" s="1"/>
  <c r="X207" i="6"/>
  <c r="T203" i="6"/>
  <c r="Y203" i="6" s="1"/>
  <c r="X203" i="6"/>
  <c r="W203" i="6"/>
  <c r="X161" i="6"/>
  <c r="W161" i="6"/>
  <c r="T161" i="6"/>
  <c r="Y161" i="6" s="1"/>
  <c r="T157" i="6"/>
  <c r="Y157" i="6" s="1"/>
  <c r="X157" i="6"/>
  <c r="W157" i="6"/>
  <c r="X152" i="6"/>
  <c r="W152" i="6"/>
  <c r="T152" i="6"/>
  <c r="Y152" i="6" s="1"/>
  <c r="X114" i="6"/>
  <c r="T114" i="6"/>
  <c r="Y114" i="6" s="1"/>
  <c r="W114" i="6"/>
  <c r="X109" i="6"/>
  <c r="T109" i="6"/>
  <c r="Y109" i="6" s="1"/>
  <c r="W109" i="6"/>
  <c r="T100" i="6"/>
  <c r="Y100" i="6" s="1"/>
  <c r="W100" i="6"/>
  <c r="X100" i="6"/>
  <c r="T79" i="6"/>
  <c r="Y79" i="6" s="1"/>
  <c r="X79" i="6"/>
  <c r="W79" i="6"/>
  <c r="W75" i="6"/>
  <c r="X75" i="6"/>
  <c r="T75" i="6"/>
  <c r="Y75" i="6" s="1"/>
  <c r="X63" i="6"/>
  <c r="T63" i="6"/>
  <c r="Y63" i="6" s="1"/>
  <c r="W63" i="6"/>
  <c r="T59" i="6"/>
  <c r="Y59" i="6" s="1"/>
  <c r="X59" i="6"/>
  <c r="W59" i="6"/>
  <c r="W16" i="6"/>
  <c r="T16" i="6"/>
  <c r="Y16" i="6" s="1"/>
  <c r="X16" i="6"/>
  <c r="U86" i="27"/>
  <c r="V86" i="27"/>
  <c r="V203" i="27"/>
  <c r="U203" i="27"/>
  <c r="V245" i="27"/>
  <c r="U245" i="27"/>
  <c r="V207" i="27"/>
  <c r="U207" i="27"/>
  <c r="U219" i="27"/>
  <c r="V219" i="27"/>
  <c r="U228" i="27"/>
  <c r="V228" i="27"/>
  <c r="V255" i="27"/>
  <c r="U255" i="27"/>
  <c r="V366" i="27"/>
  <c r="U366" i="27"/>
  <c r="V258" i="27"/>
  <c r="U258" i="27"/>
  <c r="V452" i="27"/>
  <c r="U452" i="27"/>
  <c r="V477" i="27"/>
  <c r="U477" i="27"/>
  <c r="U467" i="27"/>
  <c r="V467" i="27"/>
  <c r="U493" i="27"/>
  <c r="V493" i="27"/>
  <c r="V698" i="27"/>
  <c r="U698" i="27"/>
  <c r="U729" i="27"/>
  <c r="V729" i="27"/>
  <c r="V920" i="27"/>
  <c r="U920" i="27"/>
  <c r="V639" i="27"/>
  <c r="U639" i="27"/>
  <c r="V712" i="27"/>
  <c r="U712" i="27"/>
  <c r="U721" i="27"/>
  <c r="V721" i="27"/>
  <c r="U812" i="27"/>
  <c r="V812" i="27"/>
  <c r="V820" i="27"/>
  <c r="U820" i="27"/>
  <c r="U855" i="27"/>
  <c r="V855" i="27"/>
  <c r="V880" i="27"/>
  <c r="U880" i="27"/>
  <c r="U888" i="27"/>
  <c r="V888" i="27"/>
  <c r="V992" i="27"/>
  <c r="U992" i="27"/>
  <c r="V999" i="27"/>
  <c r="U999" i="27"/>
  <c r="U337" i="27"/>
  <c r="V337" i="27"/>
  <c r="U790" i="27"/>
  <c r="V790" i="27"/>
  <c r="U994" i="27"/>
  <c r="V994" i="27"/>
  <c r="V891" i="27"/>
  <c r="U891" i="27"/>
  <c r="V942" i="27"/>
  <c r="U942" i="27"/>
  <c r="V946" i="27"/>
  <c r="U946" i="27"/>
  <c r="U774" i="27"/>
  <c r="V774" i="27"/>
  <c r="U720" i="27"/>
  <c r="V720" i="27"/>
  <c r="U799" i="27"/>
  <c r="V799" i="27"/>
  <c r="U778" i="27"/>
  <c r="V778" i="27"/>
  <c r="U756" i="27"/>
  <c r="V756" i="27"/>
  <c r="U589" i="27"/>
  <c r="V589" i="27"/>
  <c r="V453" i="27"/>
  <c r="U453" i="27"/>
  <c r="V425" i="27"/>
  <c r="U425" i="27"/>
  <c r="U476" i="27"/>
  <c r="V476" i="27"/>
  <c r="U376" i="27"/>
  <c r="V376" i="27"/>
  <c r="U319" i="27"/>
  <c r="V319" i="27"/>
  <c r="U352" i="27"/>
  <c r="V352" i="27"/>
  <c r="U261" i="27"/>
  <c r="V261" i="27"/>
  <c r="V294" i="27"/>
  <c r="U294" i="27"/>
  <c r="U199" i="27"/>
  <c r="V199" i="27"/>
  <c r="V246" i="27"/>
  <c r="U246" i="27"/>
  <c r="V87" i="27"/>
  <c r="U87" i="27"/>
  <c r="V61" i="27"/>
  <c r="U61" i="27"/>
  <c r="V12" i="27"/>
  <c r="U12" i="27"/>
  <c r="V31" i="27"/>
  <c r="U31" i="27"/>
  <c r="V945" i="27"/>
  <c r="U945" i="27"/>
  <c r="U562" i="27"/>
  <c r="V562" i="27"/>
  <c r="V753" i="27"/>
  <c r="U753" i="27"/>
  <c r="U872" i="27"/>
  <c r="V872" i="27"/>
  <c r="V802" i="27"/>
  <c r="U802" i="27"/>
  <c r="V960" i="27"/>
  <c r="U960" i="27"/>
  <c r="V843" i="27"/>
  <c r="U843" i="27"/>
  <c r="V979" i="27"/>
  <c r="U979" i="27"/>
  <c r="V916" i="27"/>
  <c r="U916" i="27"/>
  <c r="U892" i="27"/>
  <c r="V892" i="27"/>
  <c r="U826" i="27"/>
  <c r="V826" i="27"/>
  <c r="V585" i="27"/>
  <c r="U585" i="27"/>
  <c r="U766" i="27"/>
  <c r="V766" i="27"/>
  <c r="V775" i="27"/>
  <c r="U775" i="27"/>
  <c r="V785" i="27"/>
  <c r="U785" i="27"/>
  <c r="V584" i="27"/>
  <c r="U584" i="27"/>
  <c r="V427" i="27"/>
  <c r="U427" i="27"/>
  <c r="V552" i="27"/>
  <c r="U552" i="27"/>
  <c r="V458" i="27"/>
  <c r="U458" i="27"/>
  <c r="U385" i="27"/>
  <c r="V385" i="27"/>
  <c r="U393" i="27"/>
  <c r="V393" i="27"/>
  <c r="V270" i="27"/>
  <c r="U270" i="27"/>
  <c r="U204" i="27"/>
  <c r="V204" i="27"/>
  <c r="U181" i="27"/>
  <c r="V181" i="27"/>
  <c r="V193" i="27"/>
  <c r="U193" i="27"/>
  <c r="U28" i="27"/>
  <c r="V28" i="27"/>
  <c r="U58" i="27"/>
  <c r="V58" i="27"/>
  <c r="U39" i="27"/>
  <c r="V39" i="27"/>
  <c r="T991" i="6"/>
  <c r="Y991" i="6" s="1"/>
  <c r="W991" i="6"/>
  <c r="X991" i="6"/>
  <c r="T986" i="6"/>
  <c r="Y986" i="6" s="1"/>
  <c r="X986" i="6"/>
  <c r="W986" i="6"/>
  <c r="X983" i="6"/>
  <c r="W983" i="6"/>
  <c r="T983" i="6"/>
  <c r="Y983" i="6" s="1"/>
  <c r="T976" i="6"/>
  <c r="Y976" i="6" s="1"/>
  <c r="X976" i="6"/>
  <c r="W976" i="6"/>
  <c r="X973" i="6"/>
  <c r="W973" i="6"/>
  <c r="T973" i="6"/>
  <c r="Y973" i="6" s="1"/>
  <c r="T968" i="6"/>
  <c r="Y968" i="6" s="1"/>
  <c r="X968" i="6"/>
  <c r="W968" i="6"/>
  <c r="X965" i="6"/>
  <c r="W965" i="6"/>
  <c r="T965" i="6"/>
  <c r="Y965" i="6" s="1"/>
  <c r="W960" i="6"/>
  <c r="T960" i="6"/>
  <c r="Y960" i="6" s="1"/>
  <c r="X960" i="6"/>
  <c r="X957" i="6"/>
  <c r="W957" i="6"/>
  <c r="T957" i="6"/>
  <c r="Y957" i="6" s="1"/>
  <c r="T952" i="6"/>
  <c r="Y952" i="6" s="1"/>
  <c r="X952" i="6"/>
  <c r="W952" i="6"/>
  <c r="X949" i="6"/>
  <c r="W949" i="6"/>
  <c r="T949" i="6"/>
  <c r="Y949" i="6" s="1"/>
  <c r="W944" i="6"/>
  <c r="T944" i="6"/>
  <c r="Y944" i="6" s="1"/>
  <c r="X944" i="6"/>
  <c r="X941" i="6"/>
  <c r="W941" i="6"/>
  <c r="T941" i="6"/>
  <c r="Y941" i="6" s="1"/>
  <c r="T936" i="6"/>
  <c r="Y936" i="6" s="1"/>
  <c r="X936" i="6"/>
  <c r="W936" i="6"/>
  <c r="X933" i="6"/>
  <c r="W933" i="6"/>
  <c r="T933" i="6"/>
  <c r="Y933" i="6" s="1"/>
  <c r="W928" i="6"/>
  <c r="T928" i="6"/>
  <c r="Y928" i="6" s="1"/>
  <c r="X928" i="6"/>
  <c r="X925" i="6"/>
  <c r="W925" i="6"/>
  <c r="T925" i="6"/>
  <c r="Y925" i="6" s="1"/>
  <c r="T920" i="6"/>
  <c r="Y920" i="6" s="1"/>
  <c r="X920" i="6"/>
  <c r="W920" i="6"/>
  <c r="X917" i="6"/>
  <c r="W917" i="6"/>
  <c r="T917" i="6"/>
  <c r="Y917" i="6" s="1"/>
  <c r="W912" i="6"/>
  <c r="T912" i="6"/>
  <c r="Y912" i="6" s="1"/>
  <c r="X912" i="6"/>
  <c r="X909" i="6"/>
  <c r="W909" i="6"/>
  <c r="T909" i="6"/>
  <c r="Y909" i="6" s="1"/>
  <c r="T904" i="6"/>
  <c r="Y904" i="6" s="1"/>
  <c r="X904" i="6"/>
  <c r="W904" i="6"/>
  <c r="X901" i="6"/>
  <c r="W901" i="6"/>
  <c r="T901" i="6"/>
  <c r="Y901" i="6" s="1"/>
  <c r="W896" i="6"/>
  <c r="T896" i="6"/>
  <c r="Y896" i="6" s="1"/>
  <c r="X896" i="6"/>
  <c r="X893" i="6"/>
  <c r="W893" i="6"/>
  <c r="T893" i="6"/>
  <c r="Y893" i="6" s="1"/>
  <c r="W888" i="6"/>
  <c r="T888" i="6"/>
  <c r="Y888" i="6" s="1"/>
  <c r="X888" i="6"/>
  <c r="X885" i="6"/>
  <c r="W885" i="6"/>
  <c r="T885" i="6"/>
  <c r="Y885" i="6" s="1"/>
  <c r="T880" i="6"/>
  <c r="Y880" i="6" s="1"/>
  <c r="X880" i="6"/>
  <c r="W880" i="6"/>
  <c r="X877" i="6"/>
  <c r="W877" i="6"/>
  <c r="T877" i="6"/>
  <c r="Y877" i="6" s="1"/>
  <c r="X869" i="6"/>
  <c r="W869" i="6"/>
  <c r="T869" i="6"/>
  <c r="Y869" i="6" s="1"/>
  <c r="X861" i="6"/>
  <c r="W861" i="6"/>
  <c r="T861" i="6"/>
  <c r="Y861" i="6" s="1"/>
  <c r="W854" i="6"/>
  <c r="T854" i="6"/>
  <c r="Y854" i="6" s="1"/>
  <c r="X854" i="6"/>
  <c r="X842" i="6"/>
  <c r="W842" i="6"/>
  <c r="T842" i="6"/>
  <c r="Y842" i="6" s="1"/>
  <c r="T830" i="6"/>
  <c r="Y830" i="6" s="1"/>
  <c r="X830" i="6"/>
  <c r="W830" i="6"/>
  <c r="X826" i="6"/>
  <c r="W826" i="6"/>
  <c r="T826" i="6"/>
  <c r="Y826" i="6" s="1"/>
  <c r="T820" i="6"/>
  <c r="Y820" i="6" s="1"/>
  <c r="X820" i="6"/>
  <c r="W820" i="6"/>
  <c r="T819" i="6"/>
  <c r="Y819" i="6" s="1"/>
  <c r="X819" i="6"/>
  <c r="W819" i="6"/>
  <c r="T817" i="6"/>
  <c r="Y817" i="6" s="1"/>
  <c r="X817" i="6"/>
  <c r="W817" i="6"/>
  <c r="W813" i="6"/>
  <c r="T813" i="6"/>
  <c r="Y813" i="6" s="1"/>
  <c r="X813" i="6"/>
  <c r="W811" i="6"/>
  <c r="T811" i="6"/>
  <c r="Y811" i="6" s="1"/>
  <c r="X811" i="6"/>
  <c r="W809" i="6"/>
  <c r="T809" i="6"/>
  <c r="Y809" i="6" s="1"/>
  <c r="X809" i="6"/>
  <c r="X807" i="6"/>
  <c r="W807" i="6"/>
  <c r="T807" i="6"/>
  <c r="Y807" i="6" s="1"/>
  <c r="W805" i="6"/>
  <c r="T805" i="6"/>
  <c r="Y805" i="6" s="1"/>
  <c r="X805" i="6"/>
  <c r="W803" i="6"/>
  <c r="X803" i="6"/>
  <c r="T803" i="6"/>
  <c r="Y803" i="6" s="1"/>
  <c r="W801" i="6"/>
  <c r="T801" i="6"/>
  <c r="Y801" i="6" s="1"/>
  <c r="X801" i="6"/>
  <c r="T798" i="6"/>
  <c r="Y798" i="6" s="1"/>
  <c r="W798" i="6"/>
  <c r="X798" i="6"/>
  <c r="X796" i="6"/>
  <c r="W796" i="6"/>
  <c r="T796" i="6"/>
  <c r="Y796" i="6" s="1"/>
  <c r="T785" i="6"/>
  <c r="Y785" i="6" s="1"/>
  <c r="W785" i="6"/>
  <c r="X785" i="6"/>
  <c r="W723" i="6"/>
  <c r="T723" i="6"/>
  <c r="Y723" i="6" s="1"/>
  <c r="X723" i="6"/>
  <c r="W718" i="6"/>
  <c r="X718" i="6"/>
  <c r="T718" i="6"/>
  <c r="Y718" i="6" s="1"/>
  <c r="X716" i="6"/>
  <c r="W716" i="6"/>
  <c r="T716" i="6"/>
  <c r="Y716" i="6" s="1"/>
  <c r="W698" i="6"/>
  <c r="X698" i="6"/>
  <c r="T698" i="6"/>
  <c r="Y698" i="6" s="1"/>
  <c r="W687" i="6"/>
  <c r="X687" i="6"/>
  <c r="T687" i="6"/>
  <c r="Y687" i="6" s="1"/>
  <c r="X675" i="6"/>
  <c r="T675" i="6"/>
  <c r="Y675" i="6" s="1"/>
  <c r="W675" i="6"/>
  <c r="W659" i="6"/>
  <c r="T659" i="6"/>
  <c r="Y659" i="6" s="1"/>
  <c r="X659" i="6"/>
  <c r="W656" i="6"/>
  <c r="X656" i="6"/>
  <c r="T656" i="6"/>
  <c r="Y656" i="6" s="1"/>
  <c r="X641" i="6"/>
  <c r="W641" i="6"/>
  <c r="T641" i="6"/>
  <c r="Y641" i="6" s="1"/>
  <c r="X639" i="6"/>
  <c r="W639" i="6"/>
  <c r="T639" i="6"/>
  <c r="Y639" i="6" s="1"/>
  <c r="T627" i="6"/>
  <c r="Y627" i="6" s="1"/>
  <c r="X627" i="6"/>
  <c r="W627" i="6"/>
  <c r="X615" i="6"/>
  <c r="W615" i="6"/>
  <c r="T615" i="6"/>
  <c r="Y615" i="6" s="1"/>
  <c r="T597" i="6"/>
  <c r="Y597" i="6" s="1"/>
  <c r="X597" i="6"/>
  <c r="W597" i="6"/>
  <c r="T581" i="6"/>
  <c r="Y581" i="6" s="1"/>
  <c r="X581" i="6"/>
  <c r="W581" i="6"/>
  <c r="W541" i="6"/>
  <c r="T541" i="6"/>
  <c r="Y541" i="6" s="1"/>
  <c r="X541" i="6"/>
  <c r="X519" i="6"/>
  <c r="T519" i="6"/>
  <c r="Y519" i="6" s="1"/>
  <c r="W519" i="6"/>
  <c r="T508" i="6"/>
  <c r="Y508" i="6" s="1"/>
  <c r="X508" i="6"/>
  <c r="W508" i="6"/>
  <c r="T499" i="6"/>
  <c r="Y499" i="6" s="1"/>
  <c r="W499" i="6"/>
  <c r="X499" i="6"/>
  <c r="X479" i="6"/>
  <c r="T479" i="6"/>
  <c r="Y479" i="6" s="1"/>
  <c r="W479" i="6"/>
  <c r="T476" i="6"/>
  <c r="Y476" i="6" s="1"/>
  <c r="W476" i="6"/>
  <c r="X476" i="6"/>
  <c r="X455" i="6"/>
  <c r="T455" i="6"/>
  <c r="Y455" i="6" s="1"/>
  <c r="W455" i="6"/>
  <c r="W419" i="6"/>
  <c r="T419" i="6"/>
  <c r="Y419" i="6" s="1"/>
  <c r="X419" i="6"/>
  <c r="T391" i="6"/>
  <c r="Y391" i="6" s="1"/>
  <c r="X391" i="6"/>
  <c r="W391" i="6"/>
  <c r="W383" i="6"/>
  <c r="T383" i="6"/>
  <c r="Y383" i="6" s="1"/>
  <c r="X383" i="6"/>
  <c r="W365" i="6"/>
  <c r="X365" i="6"/>
  <c r="T365" i="6"/>
  <c r="Y365" i="6" s="1"/>
  <c r="T358" i="6"/>
  <c r="Y358" i="6" s="1"/>
  <c r="X358" i="6"/>
  <c r="W358" i="6"/>
  <c r="X352" i="6"/>
  <c r="W352" i="6"/>
  <c r="T352" i="6"/>
  <c r="Y352" i="6" s="1"/>
  <c r="T346" i="6"/>
  <c r="Y346" i="6" s="1"/>
  <c r="X346" i="6"/>
  <c r="W346" i="6"/>
  <c r="X334" i="6"/>
  <c r="W334" i="6"/>
  <c r="T334" i="6"/>
  <c r="Y334" i="6" s="1"/>
  <c r="T320" i="6"/>
  <c r="Y320" i="6" s="1"/>
  <c r="X320" i="6"/>
  <c r="W320" i="6"/>
  <c r="X318" i="6"/>
  <c r="W318" i="6"/>
  <c r="T318" i="6"/>
  <c r="Y318" i="6" s="1"/>
  <c r="X316" i="6"/>
  <c r="T316" i="6"/>
  <c r="Y316" i="6" s="1"/>
  <c r="W316" i="6"/>
  <c r="T312" i="6"/>
  <c r="Y312" i="6" s="1"/>
  <c r="W312" i="6"/>
  <c r="X312" i="6"/>
  <c r="T278" i="6"/>
  <c r="Y278" i="6" s="1"/>
  <c r="W278" i="6"/>
  <c r="X278" i="6"/>
  <c r="W258" i="6"/>
  <c r="X258" i="6"/>
  <c r="T258" i="6"/>
  <c r="Y258" i="6" s="1"/>
  <c r="W248" i="6"/>
  <c r="T248" i="6"/>
  <c r="Y248" i="6" s="1"/>
  <c r="X248" i="6"/>
  <c r="W225" i="6"/>
  <c r="X225" i="6"/>
  <c r="T225" i="6"/>
  <c r="Y225" i="6" s="1"/>
  <c r="X205" i="6"/>
  <c r="W205" i="6"/>
  <c r="T205" i="6"/>
  <c r="Y205" i="6" s="1"/>
  <c r="T197" i="6"/>
  <c r="Y197" i="6" s="1"/>
  <c r="W197" i="6"/>
  <c r="X197" i="6"/>
  <c r="X187" i="6"/>
  <c r="T187" i="6"/>
  <c r="Y187" i="6" s="1"/>
  <c r="W187" i="6"/>
  <c r="W177" i="6"/>
  <c r="T177" i="6"/>
  <c r="Y177" i="6" s="1"/>
  <c r="X177" i="6"/>
  <c r="W165" i="6"/>
  <c r="X165" i="6"/>
  <c r="T165" i="6"/>
  <c r="Y165" i="6" s="1"/>
  <c r="X151" i="6"/>
  <c r="T151" i="6"/>
  <c r="Y151" i="6" s="1"/>
  <c r="W151" i="6"/>
  <c r="X147" i="6"/>
  <c r="W147" i="6"/>
  <c r="T147" i="6"/>
  <c r="Y147" i="6" s="1"/>
  <c r="W145" i="6"/>
  <c r="T145" i="6"/>
  <c r="Y145" i="6" s="1"/>
  <c r="X145" i="6"/>
  <c r="T124" i="6"/>
  <c r="Y124" i="6" s="1"/>
  <c r="W124" i="6"/>
  <c r="X124" i="6"/>
  <c r="T117" i="6"/>
  <c r="Y117" i="6" s="1"/>
  <c r="X117" i="6"/>
  <c r="W117" i="6"/>
  <c r="X105" i="6"/>
  <c r="T105" i="6"/>
  <c r="Y105" i="6" s="1"/>
  <c r="W105" i="6"/>
  <c r="X97" i="6"/>
  <c r="T97" i="6"/>
  <c r="Y97" i="6" s="1"/>
  <c r="W97" i="6"/>
  <c r="X67" i="6"/>
  <c r="T67" i="6"/>
  <c r="Y67" i="6" s="1"/>
  <c r="W67" i="6"/>
  <c r="T65" i="6"/>
  <c r="Y65" i="6" s="1"/>
  <c r="W65" i="6"/>
  <c r="X65" i="6"/>
  <c r="W44" i="6"/>
  <c r="T44" i="6"/>
  <c r="Y44" i="6" s="1"/>
  <c r="X44" i="6"/>
  <c r="T840" i="6"/>
  <c r="Y840" i="6" s="1"/>
  <c r="X840" i="6"/>
  <c r="W840" i="6"/>
  <c r="X996" i="6"/>
  <c r="W996" i="6"/>
  <c r="T996" i="6"/>
  <c r="Y996" i="6" s="1"/>
  <c r="X769" i="6"/>
  <c r="T769" i="6"/>
  <c r="Y769" i="6" s="1"/>
  <c r="W769" i="6"/>
  <c r="W760" i="6"/>
  <c r="T760" i="6"/>
  <c r="Y760" i="6" s="1"/>
  <c r="X760" i="6"/>
  <c r="W744" i="6"/>
  <c r="T744" i="6"/>
  <c r="Y744" i="6" s="1"/>
  <c r="X744" i="6"/>
  <c r="W791" i="6"/>
  <c r="T791" i="6"/>
  <c r="Y791" i="6" s="1"/>
  <c r="X791" i="6"/>
  <c r="W757" i="6"/>
  <c r="T757" i="6"/>
  <c r="Y757" i="6" s="1"/>
  <c r="X757" i="6"/>
  <c r="T741" i="6"/>
  <c r="Y741" i="6" s="1"/>
  <c r="X741" i="6"/>
  <c r="W741" i="6"/>
  <c r="W777" i="6"/>
  <c r="X777" i="6"/>
  <c r="T777" i="6"/>
  <c r="Y777" i="6" s="1"/>
  <c r="X773" i="6"/>
  <c r="T773" i="6"/>
  <c r="Y773" i="6" s="1"/>
  <c r="W773" i="6"/>
  <c r="X725" i="6"/>
  <c r="T725" i="6"/>
  <c r="Y725" i="6" s="1"/>
  <c r="W725" i="6"/>
  <c r="X645" i="6"/>
  <c r="T645" i="6"/>
  <c r="Y645" i="6" s="1"/>
  <c r="W645" i="6"/>
  <c r="X619" i="6"/>
  <c r="W619" i="6"/>
  <c r="T619" i="6"/>
  <c r="Y619" i="6" s="1"/>
  <c r="X649" i="6"/>
  <c r="T649" i="6"/>
  <c r="Y649" i="6" s="1"/>
  <c r="W649" i="6"/>
  <c r="T693" i="6"/>
  <c r="Y693" i="6" s="1"/>
  <c r="W693" i="6"/>
  <c r="X693" i="6"/>
  <c r="W749" i="6"/>
  <c r="T749" i="6"/>
  <c r="Y749" i="6" s="1"/>
  <c r="X749" i="6"/>
  <c r="T717" i="6"/>
  <c r="Y717" i="6" s="1"/>
  <c r="X717" i="6"/>
  <c r="W717" i="6"/>
  <c r="X564" i="6"/>
  <c r="T564" i="6"/>
  <c r="Y564" i="6" s="1"/>
  <c r="W564" i="6"/>
  <c r="W570" i="6"/>
  <c r="T570" i="6"/>
  <c r="Y570" i="6" s="1"/>
  <c r="X570" i="6"/>
  <c r="W569" i="6"/>
  <c r="T569" i="6"/>
  <c r="Y569" i="6" s="1"/>
  <c r="X569" i="6"/>
  <c r="T489" i="6"/>
  <c r="Y489" i="6" s="1"/>
  <c r="W489" i="6"/>
  <c r="X489" i="6"/>
  <c r="T562" i="6"/>
  <c r="Y562" i="6" s="1"/>
  <c r="W562" i="6"/>
  <c r="X562" i="6"/>
  <c r="X454" i="6"/>
  <c r="W454" i="6"/>
  <c r="T454" i="6"/>
  <c r="Y454" i="6" s="1"/>
  <c r="W465" i="6"/>
  <c r="T465" i="6"/>
  <c r="Y465" i="6" s="1"/>
  <c r="X465" i="6"/>
  <c r="T446" i="6"/>
  <c r="Y446" i="6" s="1"/>
  <c r="W446" i="6"/>
  <c r="X446" i="6"/>
  <c r="W430" i="6"/>
  <c r="X430" i="6"/>
  <c r="T430" i="6"/>
  <c r="Y430" i="6" s="1"/>
  <c r="W339" i="6"/>
  <c r="T339" i="6"/>
  <c r="Y339" i="6" s="1"/>
  <c r="X339" i="6"/>
  <c r="X288" i="6"/>
  <c r="T288" i="6"/>
  <c r="Y288" i="6" s="1"/>
  <c r="W288" i="6"/>
  <c r="W273" i="6"/>
  <c r="T273" i="6"/>
  <c r="Y273" i="6" s="1"/>
  <c r="X273" i="6"/>
  <c r="X232" i="6"/>
  <c r="W232" i="6"/>
  <c r="T232" i="6"/>
  <c r="Y232" i="6" s="1"/>
  <c r="W256" i="6"/>
  <c r="X256" i="6"/>
  <c r="T256" i="6"/>
  <c r="Y256" i="6" s="1"/>
  <c r="W237" i="6"/>
  <c r="T237" i="6"/>
  <c r="Y237" i="6" s="1"/>
  <c r="X237" i="6"/>
  <c r="W214" i="6"/>
  <c r="X214" i="6"/>
  <c r="T214" i="6"/>
  <c r="Y214" i="6" s="1"/>
  <c r="T218" i="6"/>
  <c r="Y218" i="6" s="1"/>
  <c r="X218" i="6"/>
  <c r="W218" i="6"/>
  <c r="W183" i="6"/>
  <c r="X183" i="6"/>
  <c r="T183" i="6"/>
  <c r="Y183" i="6" s="1"/>
  <c r="T184" i="6"/>
  <c r="Y184" i="6" s="1"/>
  <c r="X184" i="6"/>
  <c r="W184" i="6"/>
  <c r="X186" i="6"/>
  <c r="T186" i="6"/>
  <c r="Y186" i="6" s="1"/>
  <c r="W186" i="6"/>
  <c r="X141" i="6"/>
  <c r="T141" i="6"/>
  <c r="Y141" i="6" s="1"/>
  <c r="W141" i="6"/>
  <c r="W101" i="6"/>
  <c r="X101" i="6"/>
  <c r="T101" i="6"/>
  <c r="Y101" i="6" s="1"/>
  <c r="T107" i="6"/>
  <c r="Y107" i="6" s="1"/>
  <c r="W107" i="6"/>
  <c r="X107" i="6"/>
  <c r="X104" i="6"/>
  <c r="T104" i="6"/>
  <c r="Y104" i="6" s="1"/>
  <c r="W104" i="6"/>
  <c r="T90" i="6"/>
  <c r="Y90" i="6" s="1"/>
  <c r="X90" i="6"/>
  <c r="W90" i="6"/>
  <c r="X51" i="6"/>
  <c r="T51" i="6"/>
  <c r="Y51" i="6" s="1"/>
  <c r="W51" i="6"/>
  <c r="T575" i="6"/>
  <c r="Y575" i="6" s="1"/>
  <c r="W575" i="6"/>
  <c r="X575" i="6"/>
  <c r="T289" i="6"/>
  <c r="Y289" i="6" s="1"/>
  <c r="X289" i="6"/>
  <c r="W289" i="6"/>
  <c r="W224" i="6"/>
  <c r="X224" i="6"/>
  <c r="T224" i="6"/>
  <c r="Y224" i="6" s="1"/>
  <c r="X874" i="6"/>
  <c r="W874" i="6"/>
  <c r="T874" i="6"/>
  <c r="Y874" i="6" s="1"/>
  <c r="W867" i="6"/>
  <c r="T867" i="6"/>
  <c r="Y867" i="6" s="1"/>
  <c r="X867" i="6"/>
  <c r="W849" i="6"/>
  <c r="T849" i="6"/>
  <c r="Y849" i="6" s="1"/>
  <c r="X849" i="6"/>
  <c r="X845" i="6"/>
  <c r="W845" i="6"/>
  <c r="T845" i="6"/>
  <c r="Y845" i="6" s="1"/>
  <c r="T832" i="6"/>
  <c r="Y832" i="6" s="1"/>
  <c r="X832" i="6"/>
  <c r="W832" i="6"/>
  <c r="X821" i="6"/>
  <c r="W821" i="6"/>
  <c r="T821" i="6"/>
  <c r="Y821" i="6" s="1"/>
  <c r="X783" i="6"/>
  <c r="W783" i="6"/>
  <c r="T783" i="6"/>
  <c r="Y783" i="6" s="1"/>
  <c r="X779" i="6"/>
  <c r="W779" i="6"/>
  <c r="T779" i="6"/>
  <c r="Y779" i="6" s="1"/>
  <c r="T766" i="6"/>
  <c r="Y766" i="6" s="1"/>
  <c r="W766" i="6"/>
  <c r="X766" i="6"/>
  <c r="W752" i="6"/>
  <c r="X752" i="6"/>
  <c r="T752" i="6"/>
  <c r="Y752" i="6" s="1"/>
  <c r="T746" i="6"/>
  <c r="Y746" i="6" s="1"/>
  <c r="W746" i="6"/>
  <c r="X746" i="6"/>
  <c r="W714" i="6"/>
  <c r="T714" i="6"/>
  <c r="Y714" i="6" s="1"/>
  <c r="X714" i="6"/>
  <c r="W702" i="6"/>
  <c r="T702" i="6"/>
  <c r="Y702" i="6" s="1"/>
  <c r="X702" i="6"/>
  <c r="T691" i="6"/>
  <c r="Y691" i="6" s="1"/>
  <c r="W691" i="6"/>
  <c r="X691" i="6"/>
  <c r="X650" i="6"/>
  <c r="W650" i="6"/>
  <c r="T650" i="6"/>
  <c r="Y650" i="6" s="1"/>
  <c r="T631" i="6"/>
  <c r="Y631" i="6" s="1"/>
  <c r="X631" i="6"/>
  <c r="W631" i="6"/>
  <c r="T592" i="6"/>
  <c r="Y592" i="6" s="1"/>
  <c r="X592" i="6"/>
  <c r="W592" i="6"/>
  <c r="T583" i="6"/>
  <c r="Y583" i="6" s="1"/>
  <c r="W583" i="6"/>
  <c r="X583" i="6"/>
  <c r="T573" i="6"/>
  <c r="Y573" i="6" s="1"/>
  <c r="X573" i="6"/>
  <c r="W573" i="6"/>
  <c r="T563" i="6"/>
  <c r="Y563" i="6" s="1"/>
  <c r="X563" i="6"/>
  <c r="W563" i="6"/>
  <c r="T511" i="6"/>
  <c r="Y511" i="6" s="1"/>
  <c r="W511" i="6"/>
  <c r="X511" i="6"/>
  <c r="T495" i="6"/>
  <c r="Y495" i="6" s="1"/>
  <c r="W495" i="6"/>
  <c r="X495" i="6"/>
  <c r="T487" i="6"/>
  <c r="Y487" i="6" s="1"/>
  <c r="W487" i="6"/>
  <c r="X487" i="6"/>
  <c r="T483" i="6"/>
  <c r="Y483" i="6" s="1"/>
  <c r="W483" i="6"/>
  <c r="X483" i="6"/>
  <c r="T447" i="6"/>
  <c r="Y447" i="6" s="1"/>
  <c r="W447" i="6"/>
  <c r="X447" i="6"/>
  <c r="T444" i="6"/>
  <c r="Y444" i="6" s="1"/>
  <c r="X444" i="6"/>
  <c r="W444" i="6"/>
  <c r="W442" i="6"/>
  <c r="X442" i="6"/>
  <c r="T442" i="6"/>
  <c r="Y442" i="6" s="1"/>
  <c r="X387" i="6"/>
  <c r="T387" i="6"/>
  <c r="Y387" i="6" s="1"/>
  <c r="W387" i="6"/>
  <c r="T380" i="6"/>
  <c r="Y380" i="6" s="1"/>
  <c r="X380" i="6"/>
  <c r="W380" i="6"/>
  <c r="W367" i="6"/>
  <c r="T367" i="6"/>
  <c r="Y367" i="6" s="1"/>
  <c r="X367" i="6"/>
  <c r="X330" i="6"/>
  <c r="T330" i="6"/>
  <c r="Y330" i="6" s="1"/>
  <c r="W330" i="6"/>
  <c r="X302" i="6"/>
  <c r="W302" i="6"/>
  <c r="T302" i="6"/>
  <c r="Y302" i="6" s="1"/>
  <c r="T262" i="6"/>
  <c r="Y262" i="6" s="1"/>
  <c r="W262" i="6"/>
  <c r="X262" i="6"/>
  <c r="T246" i="6"/>
  <c r="Y246" i="6" s="1"/>
  <c r="W246" i="6"/>
  <c r="X246" i="6"/>
  <c r="X226" i="6"/>
  <c r="T226" i="6"/>
  <c r="Y226" i="6" s="1"/>
  <c r="W226" i="6"/>
  <c r="X217" i="6"/>
  <c r="T217" i="6"/>
  <c r="Y217" i="6" s="1"/>
  <c r="W217" i="6"/>
  <c r="T195" i="6"/>
  <c r="Y195" i="6" s="1"/>
  <c r="X195" i="6"/>
  <c r="W195" i="6"/>
  <c r="W190" i="6"/>
  <c r="X190" i="6"/>
  <c r="T190" i="6"/>
  <c r="Y190" i="6" s="1"/>
  <c r="T159" i="6"/>
  <c r="Y159" i="6" s="1"/>
  <c r="W159" i="6"/>
  <c r="X159" i="6"/>
  <c r="W156" i="6"/>
  <c r="T156" i="6"/>
  <c r="Y156" i="6" s="1"/>
  <c r="X156" i="6"/>
  <c r="T148" i="6"/>
  <c r="Y148" i="6" s="1"/>
  <c r="W148" i="6"/>
  <c r="X148" i="6"/>
  <c r="W130" i="6"/>
  <c r="T130" i="6"/>
  <c r="Y130" i="6" s="1"/>
  <c r="X130" i="6"/>
  <c r="W111" i="6"/>
  <c r="T111" i="6"/>
  <c r="Y111" i="6" s="1"/>
  <c r="X111" i="6"/>
  <c r="W102" i="6"/>
  <c r="T102" i="6"/>
  <c r="Y102" i="6" s="1"/>
  <c r="X102" i="6"/>
  <c r="T86" i="6"/>
  <c r="Y86" i="6" s="1"/>
  <c r="X86" i="6"/>
  <c r="W86" i="6"/>
  <c r="W84" i="6"/>
  <c r="T84" i="6"/>
  <c r="Y84" i="6" s="1"/>
  <c r="X84" i="6"/>
  <c r="W48" i="6"/>
  <c r="T48" i="6"/>
  <c r="Y48" i="6" s="1"/>
  <c r="X48" i="6"/>
  <c r="U4" i="27"/>
  <c r="V4" i="27"/>
  <c r="V14" i="27"/>
  <c r="U14" i="27"/>
  <c r="V60" i="27"/>
  <c r="U60" i="27"/>
  <c r="U72" i="27"/>
  <c r="V72" i="27"/>
  <c r="V57" i="27"/>
  <c r="U57" i="27"/>
  <c r="V64" i="27"/>
  <c r="U64" i="27"/>
  <c r="U236" i="27"/>
  <c r="V236" i="27"/>
  <c r="V230" i="27"/>
  <c r="U230" i="27"/>
  <c r="U320" i="27"/>
  <c r="V320" i="27"/>
  <c r="U346" i="27"/>
  <c r="V346" i="27"/>
  <c r="U389" i="27"/>
  <c r="V389" i="27"/>
  <c r="V251" i="27"/>
  <c r="U251" i="27"/>
  <c r="U375" i="27"/>
  <c r="V375" i="27"/>
  <c r="V459" i="27"/>
  <c r="U459" i="27"/>
  <c r="U500" i="27"/>
  <c r="V500" i="27"/>
  <c r="V539" i="27"/>
  <c r="U539" i="27"/>
  <c r="U437" i="27"/>
  <c r="V437" i="27"/>
  <c r="V461" i="27"/>
  <c r="U461" i="27"/>
  <c r="V469" i="27"/>
  <c r="U469" i="27"/>
  <c r="U488" i="27"/>
  <c r="V488" i="27"/>
  <c r="V501" i="27"/>
  <c r="U501" i="27"/>
  <c r="V711" i="27"/>
  <c r="U711" i="27"/>
  <c r="U912" i="27"/>
  <c r="V912" i="27"/>
  <c r="U533" i="27"/>
  <c r="V533" i="27"/>
  <c r="V541" i="27"/>
  <c r="U541" i="27"/>
  <c r="U714" i="27"/>
  <c r="V714" i="27"/>
  <c r="U825" i="27"/>
  <c r="V825" i="27"/>
  <c r="V827" i="27"/>
  <c r="U827" i="27"/>
  <c r="V848" i="27"/>
  <c r="U848" i="27"/>
  <c r="V935" i="27"/>
  <c r="U935" i="27"/>
  <c r="V951" i="27"/>
  <c r="U951" i="27"/>
  <c r="U987" i="27"/>
  <c r="V987" i="27"/>
  <c r="U952" i="27"/>
  <c r="V952" i="27"/>
  <c r="U830" i="27"/>
  <c r="V830" i="27"/>
  <c r="U739" i="27"/>
  <c r="V739" i="27"/>
  <c r="V617" i="27"/>
  <c r="U617" i="27"/>
  <c r="U484" i="27"/>
  <c r="V484" i="27"/>
  <c r="U7" i="27"/>
  <c r="V7" i="27"/>
  <c r="U996" i="27"/>
  <c r="V996" i="27"/>
  <c r="V957" i="27"/>
  <c r="U957" i="27"/>
  <c r="V928" i="27"/>
  <c r="U928" i="27"/>
  <c r="U895" i="27"/>
  <c r="V895" i="27"/>
  <c r="V728" i="27"/>
  <c r="U728" i="27"/>
  <c r="U723" i="27"/>
  <c r="V723" i="27"/>
  <c r="V755" i="27"/>
  <c r="U755" i="27"/>
  <c r="U499" i="27"/>
  <c r="V499" i="27"/>
  <c r="V447" i="27"/>
  <c r="U447" i="27"/>
  <c r="U487" i="27"/>
  <c r="V487" i="27"/>
  <c r="V377" i="27"/>
  <c r="U377" i="27"/>
  <c r="V338" i="27"/>
  <c r="U338" i="27"/>
  <c r="U252" i="27"/>
  <c r="V252" i="27"/>
  <c r="U312" i="27"/>
  <c r="V312" i="27"/>
  <c r="U222" i="27"/>
  <c r="V222" i="27"/>
  <c r="V188" i="27"/>
  <c r="U188" i="27"/>
  <c r="V166" i="27"/>
  <c r="U166" i="27"/>
  <c r="V220" i="27"/>
  <c r="U220" i="27"/>
  <c r="U186" i="27"/>
  <c r="V186" i="27"/>
  <c r="U257" i="27"/>
  <c r="V257" i="27"/>
  <c r="V197" i="27"/>
  <c r="U197" i="27"/>
  <c r="V169" i="27"/>
  <c r="U169" i="27"/>
  <c r="V162" i="27"/>
  <c r="U162" i="27"/>
  <c r="U200" i="27"/>
  <c r="V200" i="27"/>
  <c r="V13" i="27"/>
  <c r="U13" i="27"/>
  <c r="U34" i="27"/>
  <c r="V34" i="27"/>
  <c r="V84" i="27"/>
  <c r="U84" i="27"/>
  <c r="V976" i="27"/>
  <c r="U976" i="27"/>
  <c r="V742" i="27"/>
  <c r="U742" i="27"/>
  <c r="U547" i="27"/>
  <c r="V547" i="27"/>
  <c r="U632" i="27"/>
  <c r="V632" i="27"/>
  <c r="U36" i="27"/>
  <c r="V36" i="27"/>
  <c r="V844" i="27"/>
  <c r="U844" i="27"/>
  <c r="V889" i="27"/>
  <c r="U889" i="27"/>
  <c r="U846" i="27"/>
  <c r="V846" i="27"/>
  <c r="V885" i="27"/>
  <c r="U885" i="27"/>
  <c r="V876" i="27"/>
  <c r="U876" i="27"/>
  <c r="V899" i="27"/>
  <c r="U899" i="27"/>
  <c r="V998" i="27"/>
  <c r="U998" i="27"/>
  <c r="U971" i="27"/>
  <c r="V971" i="27"/>
  <c r="V936" i="27"/>
  <c r="U936" i="27"/>
  <c r="U919" i="27"/>
  <c r="V919" i="27"/>
  <c r="V795" i="27"/>
  <c r="U795" i="27"/>
  <c r="V732" i="27"/>
  <c r="U732" i="27"/>
  <c r="U787" i="27"/>
  <c r="V787" i="27"/>
  <c r="V727" i="27"/>
  <c r="U727" i="27"/>
  <c r="U770" i="27"/>
  <c r="V770" i="27"/>
  <c r="U432" i="27"/>
  <c r="V432" i="27"/>
  <c r="V420" i="27"/>
  <c r="U420" i="27"/>
  <c r="U548" i="27"/>
  <c r="V548" i="27"/>
  <c r="U435" i="27"/>
  <c r="V435" i="27"/>
  <c r="V365" i="27"/>
  <c r="U365" i="27"/>
  <c r="U411" i="27"/>
  <c r="V411" i="27"/>
  <c r="U372" i="27"/>
  <c r="V372" i="27"/>
  <c r="V309" i="27"/>
  <c r="U309" i="27"/>
  <c r="U254" i="27"/>
  <c r="V254" i="27"/>
  <c r="V233" i="27"/>
  <c r="U233" i="27"/>
  <c r="U104" i="27"/>
  <c r="V104" i="27"/>
  <c r="U49" i="27"/>
  <c r="V49" i="27"/>
  <c r="U5" i="27"/>
  <c r="V5" i="27"/>
  <c r="W750" i="6"/>
  <c r="X750" i="6"/>
  <c r="T750" i="6"/>
  <c r="Y750" i="6" s="1"/>
  <c r="T734" i="6"/>
  <c r="Y734" i="6" s="1"/>
  <c r="W734" i="6"/>
  <c r="X734" i="6"/>
  <c r="W724" i="6"/>
  <c r="T724" i="6"/>
  <c r="Y724" i="6" s="1"/>
  <c r="X724" i="6"/>
  <c r="T719" i="6"/>
  <c r="Y719" i="6" s="1"/>
  <c r="X719" i="6"/>
  <c r="W719" i="6"/>
  <c r="W704" i="6"/>
  <c r="X704" i="6"/>
  <c r="T704" i="6"/>
  <c r="Y704" i="6" s="1"/>
  <c r="W664" i="6"/>
  <c r="X664" i="6"/>
  <c r="T664" i="6"/>
  <c r="Y664" i="6" s="1"/>
  <c r="W584" i="6"/>
  <c r="T584" i="6"/>
  <c r="Y584" i="6" s="1"/>
  <c r="X584" i="6"/>
  <c r="W525" i="6"/>
  <c r="T525" i="6"/>
  <c r="Y525" i="6" s="1"/>
  <c r="X525" i="6"/>
  <c r="W485" i="6"/>
  <c r="T485" i="6"/>
  <c r="Y485" i="6" s="1"/>
  <c r="X485" i="6"/>
  <c r="T434" i="6"/>
  <c r="Y434" i="6" s="1"/>
  <c r="X434" i="6"/>
  <c r="W434" i="6"/>
  <c r="X426" i="6"/>
  <c r="W426" i="6"/>
  <c r="T426" i="6"/>
  <c r="Y426" i="6" s="1"/>
  <c r="W418" i="6"/>
  <c r="X418" i="6"/>
  <c r="T418" i="6"/>
  <c r="Y418" i="6" s="1"/>
  <c r="W378" i="6"/>
  <c r="T378" i="6"/>
  <c r="Y378" i="6" s="1"/>
  <c r="X378" i="6"/>
  <c r="X335" i="6"/>
  <c r="T335" i="6"/>
  <c r="Y335" i="6" s="1"/>
  <c r="W335" i="6"/>
  <c r="X332" i="6"/>
  <c r="W332" i="6"/>
  <c r="T332" i="6"/>
  <c r="Y332" i="6" s="1"/>
  <c r="X240" i="6"/>
  <c r="W240" i="6"/>
  <c r="T240" i="6"/>
  <c r="Y240" i="6" s="1"/>
  <c r="T125" i="6"/>
  <c r="Y125" i="6" s="1"/>
  <c r="X125" i="6"/>
  <c r="W125" i="6"/>
  <c r="W45" i="6"/>
  <c r="T45" i="6"/>
  <c r="Y45" i="6" s="1"/>
  <c r="X45" i="6"/>
  <c r="W43" i="6"/>
  <c r="X43" i="6"/>
  <c r="T43" i="6"/>
  <c r="Y43" i="6" s="1"/>
  <c r="T41" i="6"/>
  <c r="Y41" i="6" s="1"/>
  <c r="X41" i="6"/>
  <c r="W41" i="6"/>
  <c r="T20" i="6"/>
  <c r="Y20" i="6" s="1"/>
  <c r="W20" i="6"/>
  <c r="X20" i="6"/>
  <c r="W5" i="6"/>
  <c r="T5" i="6"/>
  <c r="X5" i="6"/>
  <c r="W995" i="6"/>
  <c r="X995" i="6"/>
  <c r="T995" i="6"/>
  <c r="Y995" i="6" s="1"/>
  <c r="T868" i="6"/>
  <c r="Y868" i="6" s="1"/>
  <c r="X868" i="6"/>
  <c r="W868" i="6"/>
  <c r="W786" i="6"/>
  <c r="X786" i="6"/>
  <c r="T786" i="6"/>
  <c r="Y786" i="6" s="1"/>
  <c r="X711" i="6"/>
  <c r="W711" i="6"/>
  <c r="T711" i="6"/>
  <c r="Y711" i="6" s="1"/>
  <c r="T727" i="6"/>
  <c r="Y727" i="6" s="1"/>
  <c r="X727" i="6"/>
  <c r="W727" i="6"/>
  <c r="W729" i="6"/>
  <c r="X729" i="6"/>
  <c r="T729" i="6"/>
  <c r="Y729" i="6" s="1"/>
  <c r="X621" i="6"/>
  <c r="T621" i="6"/>
  <c r="Y621" i="6" s="1"/>
  <c r="W621" i="6"/>
  <c r="W694" i="6"/>
  <c r="T694" i="6"/>
  <c r="Y694" i="6" s="1"/>
  <c r="X694" i="6"/>
  <c r="X594" i="6"/>
  <c r="W594" i="6"/>
  <c r="T594" i="6"/>
  <c r="Y594" i="6" s="1"/>
  <c r="T653" i="6"/>
  <c r="Y653" i="6" s="1"/>
  <c r="X653" i="6"/>
  <c r="W653" i="6"/>
  <c r="W634" i="6"/>
  <c r="X634" i="6"/>
  <c r="T634" i="6"/>
  <c r="Y634" i="6" s="1"/>
  <c r="X632" i="6"/>
  <c r="T632" i="6"/>
  <c r="Y632" i="6" s="1"/>
  <c r="W632" i="6"/>
  <c r="W591" i="6"/>
  <c r="X591" i="6"/>
  <c r="T591" i="6"/>
  <c r="Y591" i="6" s="1"/>
  <c r="W665" i="6"/>
  <c r="X665" i="6"/>
  <c r="T665" i="6"/>
  <c r="Y665" i="6" s="1"/>
  <c r="T565" i="6"/>
  <c r="Y565" i="6" s="1"/>
  <c r="W565" i="6"/>
  <c r="X565" i="6"/>
  <c r="T535" i="6"/>
  <c r="Y535" i="6" s="1"/>
  <c r="W535" i="6"/>
  <c r="X535" i="6"/>
  <c r="X480" i="6"/>
  <c r="T480" i="6"/>
  <c r="Y480" i="6" s="1"/>
  <c r="W480" i="6"/>
  <c r="X520" i="6"/>
  <c r="T520" i="6"/>
  <c r="Y520" i="6" s="1"/>
  <c r="W520" i="6"/>
  <c r="T509" i="6"/>
  <c r="Y509" i="6" s="1"/>
  <c r="X509" i="6"/>
  <c r="W509" i="6"/>
  <c r="W497" i="6"/>
  <c r="T497" i="6"/>
  <c r="Y497" i="6" s="1"/>
  <c r="X497" i="6"/>
  <c r="T397" i="6"/>
  <c r="Y397" i="6" s="1"/>
  <c r="X397" i="6"/>
  <c r="W397" i="6"/>
  <c r="W464" i="6"/>
  <c r="T464" i="6"/>
  <c r="Y464" i="6" s="1"/>
  <c r="X464" i="6"/>
  <c r="W359" i="6"/>
  <c r="X359" i="6"/>
  <c r="T359" i="6"/>
  <c r="Y359" i="6" s="1"/>
  <c r="T345" i="6"/>
  <c r="Y345" i="6" s="1"/>
  <c r="X345" i="6"/>
  <c r="W345" i="6"/>
  <c r="W440" i="6"/>
  <c r="T440" i="6"/>
  <c r="Y440" i="6" s="1"/>
  <c r="X440" i="6"/>
  <c r="W354" i="6"/>
  <c r="X354" i="6"/>
  <c r="T354" i="6"/>
  <c r="Y354" i="6" s="1"/>
  <c r="W338" i="6"/>
  <c r="T338" i="6"/>
  <c r="Y338" i="6" s="1"/>
  <c r="X338" i="6"/>
  <c r="X276" i="6"/>
  <c r="W276" i="6"/>
  <c r="T276" i="6"/>
  <c r="Y276" i="6" s="1"/>
  <c r="W272" i="6"/>
  <c r="T272" i="6"/>
  <c r="Y272" i="6" s="1"/>
  <c r="X272" i="6"/>
  <c r="X266" i="6"/>
  <c r="T266" i="6"/>
  <c r="Y266" i="6" s="1"/>
  <c r="W266" i="6"/>
  <c r="T283" i="6"/>
  <c r="Y283" i="6" s="1"/>
  <c r="X283" i="6"/>
  <c r="W283" i="6"/>
  <c r="X239" i="6"/>
  <c r="W239" i="6"/>
  <c r="T239" i="6"/>
  <c r="Y239" i="6" s="1"/>
  <c r="W220" i="6"/>
  <c r="T220" i="6"/>
  <c r="Y220" i="6" s="1"/>
  <c r="X220" i="6"/>
  <c r="W129" i="6"/>
  <c r="T129" i="6"/>
  <c r="Y129" i="6" s="1"/>
  <c r="X129" i="6"/>
  <c r="T94" i="6"/>
  <c r="Y94" i="6" s="1"/>
  <c r="X94" i="6"/>
  <c r="W94" i="6"/>
  <c r="W106" i="6"/>
  <c r="T106" i="6"/>
  <c r="Y106" i="6" s="1"/>
  <c r="X106" i="6"/>
  <c r="T71" i="6"/>
  <c r="Y71" i="6" s="1"/>
  <c r="W71" i="6"/>
  <c r="X71" i="6"/>
  <c r="X87" i="6"/>
  <c r="W87" i="6"/>
  <c r="T87" i="6"/>
  <c r="Y87" i="6" s="1"/>
  <c r="T62" i="6"/>
  <c r="Y62" i="6" s="1"/>
  <c r="X62" i="6"/>
  <c r="W62" i="6"/>
  <c r="T78" i="6"/>
  <c r="Y78" i="6" s="1"/>
  <c r="W78" i="6"/>
  <c r="X78" i="6"/>
  <c r="X69" i="6"/>
  <c r="W69" i="6"/>
  <c r="T69" i="6"/>
  <c r="Y69" i="6" s="1"/>
  <c r="T49" i="6"/>
  <c r="Y49" i="6" s="1"/>
  <c r="X49" i="6"/>
  <c r="W49" i="6"/>
  <c r="W53" i="6"/>
  <c r="X53" i="6"/>
  <c r="T53" i="6"/>
  <c r="Y53" i="6" s="1"/>
  <c r="T34" i="6"/>
  <c r="Y34" i="6" s="1"/>
  <c r="X34" i="6"/>
  <c r="W34" i="6"/>
  <c r="T22" i="6"/>
  <c r="Y22" i="6" s="1"/>
  <c r="X22" i="6"/>
  <c r="W22" i="6"/>
  <c r="X10" i="6"/>
  <c r="W10" i="6"/>
  <c r="Y10" i="6"/>
  <c r="M36" i="30" l="1"/>
  <c r="M22" i="30"/>
  <c r="M35" i="30"/>
  <c r="K40" i="30"/>
  <c r="H40" i="30"/>
  <c r="J40" i="30"/>
  <c r="M21" i="30"/>
  <c r="K26" i="30"/>
  <c r="Y188" i="6"/>
  <c r="M23" i="30" s="1"/>
  <c r="H28" i="30"/>
  <c r="K11" i="30"/>
  <c r="AU215" i="12"/>
  <c r="K10" i="30" s="1"/>
  <c r="J10" i="30"/>
  <c r="AW215" i="12"/>
  <c r="K13" i="30" s="1"/>
  <c r="J13" i="30"/>
  <c r="AV215" i="12"/>
  <c r="K12" i="30" s="1"/>
  <c r="J12" i="30"/>
  <c r="AX214" i="12"/>
  <c r="AY9" i="12"/>
  <c r="AL9" i="12"/>
  <c r="AM9" i="12" s="1"/>
  <c r="AZ9" i="12" s="1"/>
  <c r="AL269" i="12"/>
  <c r="AM269" i="12" s="1"/>
  <c r="AZ269" i="12" s="1"/>
  <c r="AY269" i="12"/>
  <c r="AL187" i="12"/>
  <c r="AM187" i="12" s="1"/>
  <c r="AZ187" i="12" s="1"/>
  <c r="AY187" i="12"/>
  <c r="AL273" i="12"/>
  <c r="AM273" i="12" s="1"/>
  <c r="AZ273" i="12" s="1"/>
  <c r="AY273" i="12"/>
  <c r="AX661" i="12"/>
  <c r="AX933" i="12"/>
  <c r="AY929" i="12"/>
  <c r="AL929" i="12"/>
  <c r="AM929" i="12" s="1"/>
  <c r="AZ929" i="12" s="1"/>
  <c r="AX925" i="12"/>
  <c r="AY921" i="12"/>
  <c r="AL921" i="12"/>
  <c r="AM921" i="12" s="1"/>
  <c r="AX917" i="12"/>
  <c r="AY913" i="12"/>
  <c r="AL913" i="12"/>
  <c r="AM913" i="12" s="1"/>
  <c r="AZ913" i="12" s="1"/>
  <c r="AX909" i="12"/>
  <c r="AY905" i="12"/>
  <c r="AL905" i="12"/>
  <c r="AM905" i="12" s="1"/>
  <c r="AX901" i="12"/>
  <c r="AY897" i="12"/>
  <c r="AL897" i="12"/>
  <c r="AM897" i="12" s="1"/>
  <c r="AZ897" i="12" s="1"/>
  <c r="AX893" i="12"/>
  <c r="AX995" i="12"/>
  <c r="AY937" i="12"/>
  <c r="AL937" i="12"/>
  <c r="AM937" i="12" s="1"/>
  <c r="AZ937" i="12" s="1"/>
  <c r="W16" i="27"/>
  <c r="X16" i="27"/>
  <c r="AY841" i="12"/>
  <c r="AL841" i="12"/>
  <c r="AM841" i="12" s="1"/>
  <c r="AZ841" i="12" s="1"/>
  <c r="AY752" i="12"/>
  <c r="AL752" i="12"/>
  <c r="AM752" i="12" s="1"/>
  <c r="AZ752" i="12" s="1"/>
  <c r="AY720" i="12"/>
  <c r="AL720" i="12"/>
  <c r="AM720" i="12" s="1"/>
  <c r="AX688" i="12"/>
  <c r="AL649" i="12"/>
  <c r="AM649" i="12" s="1"/>
  <c r="AY649" i="12"/>
  <c r="AY642" i="12"/>
  <c r="AL642" i="12"/>
  <c r="AM642" i="12" s="1"/>
  <c r="AZ642" i="12" s="1"/>
  <c r="AX847" i="12"/>
  <c r="AY837" i="12"/>
  <c r="AL837" i="12"/>
  <c r="AM837" i="12" s="1"/>
  <c r="AZ837" i="12" s="1"/>
  <c r="AX790" i="12"/>
  <c r="AL683" i="12"/>
  <c r="AM683" i="12" s="1"/>
  <c r="AY683" i="12"/>
  <c r="AX647" i="12"/>
  <c r="AL625" i="12"/>
  <c r="AM625" i="12" s="1"/>
  <c r="AY625" i="12"/>
  <c r="AY622" i="12"/>
  <c r="AL622" i="12"/>
  <c r="AM622" i="12" s="1"/>
  <c r="AZ622" i="12" s="1"/>
  <c r="AL623" i="12"/>
  <c r="AM623" i="12" s="1"/>
  <c r="AY623" i="12"/>
  <c r="AL617" i="12"/>
  <c r="AM617" i="12" s="1"/>
  <c r="AZ617" i="12" s="1"/>
  <c r="AY617" i="12"/>
  <c r="AL499" i="12"/>
  <c r="AM499" i="12" s="1"/>
  <c r="AZ499" i="12" s="1"/>
  <c r="AY499" i="12"/>
  <c r="AY495" i="12"/>
  <c r="AL495" i="12"/>
  <c r="AM495" i="12" s="1"/>
  <c r="AZ495" i="12" s="1"/>
  <c r="AX487" i="12"/>
  <c r="AY483" i="12"/>
  <c r="AL483" i="12"/>
  <c r="AM483" i="12" s="1"/>
  <c r="AZ483" i="12" s="1"/>
  <c r="AL467" i="12"/>
  <c r="AM467" i="12" s="1"/>
  <c r="AZ467" i="12" s="1"/>
  <c r="AY467" i="12"/>
  <c r="AX455" i="12"/>
  <c r="AY447" i="12"/>
  <c r="AL447" i="12"/>
  <c r="AM447" i="12" s="1"/>
  <c r="AZ447" i="12" s="1"/>
  <c r="AX435" i="12"/>
  <c r="AL431" i="12"/>
  <c r="AM431" i="12" s="1"/>
  <c r="AZ431" i="12" s="1"/>
  <c r="AY431" i="12"/>
  <c r="AY427" i="12"/>
  <c r="AL427" i="12"/>
  <c r="AM427" i="12" s="1"/>
  <c r="AY613" i="12"/>
  <c r="AL613" i="12"/>
  <c r="AM613" i="12" s="1"/>
  <c r="AL519" i="12"/>
  <c r="AM519" i="12" s="1"/>
  <c r="AZ519" i="12" s="1"/>
  <c r="AY519" i="12"/>
  <c r="AL476" i="12"/>
  <c r="AM476" i="12" s="1"/>
  <c r="AZ476" i="12" s="1"/>
  <c r="AY476" i="12"/>
  <c r="AY404" i="12"/>
  <c r="AL404" i="12"/>
  <c r="AM404" i="12" s="1"/>
  <c r="AY388" i="12"/>
  <c r="AL388" i="12"/>
  <c r="AM388" i="12" s="1"/>
  <c r="AL334" i="12"/>
  <c r="AM334" i="12" s="1"/>
  <c r="AZ334" i="12" s="1"/>
  <c r="AY334" i="12"/>
  <c r="AL309" i="12"/>
  <c r="AM309" i="12" s="1"/>
  <c r="AZ309" i="12" s="1"/>
  <c r="AY309" i="12"/>
  <c r="AL394" i="12"/>
  <c r="AM394" i="12" s="1"/>
  <c r="AZ394" i="12" s="1"/>
  <c r="AY394" i="12"/>
  <c r="AX364" i="12"/>
  <c r="AL357" i="12"/>
  <c r="AM357" i="12" s="1"/>
  <c r="AZ357" i="12" s="1"/>
  <c r="AY357" i="12"/>
  <c r="AY311" i="12"/>
  <c r="AL311" i="12"/>
  <c r="AM311" i="12" s="1"/>
  <c r="AZ311" i="12" s="1"/>
  <c r="AL302" i="12"/>
  <c r="AM302" i="12" s="1"/>
  <c r="AZ302" i="12" s="1"/>
  <c r="AY302" i="12"/>
  <c r="AL270" i="12"/>
  <c r="AM270" i="12" s="1"/>
  <c r="AZ270" i="12" s="1"/>
  <c r="AY270" i="12"/>
  <c r="AL254" i="12"/>
  <c r="AM254" i="12" s="1"/>
  <c r="AZ254" i="12" s="1"/>
  <c r="AY254" i="12"/>
  <c r="AY246" i="12"/>
  <c r="AL246" i="12"/>
  <c r="AM246" i="12" s="1"/>
  <c r="AZ246" i="12" s="1"/>
  <c r="AL222" i="12"/>
  <c r="AM222" i="12" s="1"/>
  <c r="AZ222" i="12" s="1"/>
  <c r="AY222" i="12"/>
  <c r="AL279" i="12"/>
  <c r="AM279" i="12" s="1"/>
  <c r="AY279" i="12"/>
  <c r="AL217" i="12"/>
  <c r="AM217" i="12" s="1"/>
  <c r="AZ217" i="12" s="1"/>
  <c r="AY217" i="12"/>
  <c r="AL204" i="12"/>
  <c r="AM204" i="12" s="1"/>
  <c r="AZ204" i="12" s="1"/>
  <c r="AY204" i="12"/>
  <c r="AL205" i="12"/>
  <c r="AM205" i="12" s="1"/>
  <c r="AZ205" i="12" s="1"/>
  <c r="AY205" i="12"/>
  <c r="AY200" i="12"/>
  <c r="AL200" i="12"/>
  <c r="AM200" i="12" s="1"/>
  <c r="AZ200" i="12" s="1"/>
  <c r="AL158" i="12"/>
  <c r="AM158" i="12" s="1"/>
  <c r="AZ158" i="12" s="1"/>
  <c r="AY158" i="12"/>
  <c r="AL148" i="12"/>
  <c r="AM148" i="12" s="1"/>
  <c r="AZ148" i="12" s="1"/>
  <c r="AY148" i="12"/>
  <c r="AY142" i="12"/>
  <c r="AL142" i="12"/>
  <c r="AM142" i="12" s="1"/>
  <c r="AZ142" i="12" s="1"/>
  <c r="AX140" i="12"/>
  <c r="AL121" i="12"/>
  <c r="AM121" i="12" s="1"/>
  <c r="AZ121" i="12" s="1"/>
  <c r="AY121" i="12"/>
  <c r="AL83" i="12"/>
  <c r="AM83" i="12" s="1"/>
  <c r="AZ83" i="12" s="1"/>
  <c r="AY83" i="12"/>
  <c r="AL48" i="12"/>
  <c r="AM48" i="12" s="1"/>
  <c r="AZ48" i="12" s="1"/>
  <c r="AY48" i="12"/>
  <c r="AL20" i="12"/>
  <c r="AM20" i="12" s="1"/>
  <c r="AZ20" i="12" s="1"/>
  <c r="AY20" i="12"/>
  <c r="AL139" i="12"/>
  <c r="AM139" i="12" s="1"/>
  <c r="AZ139" i="12" s="1"/>
  <c r="AY139" i="12"/>
  <c r="AY304" i="12"/>
  <c r="AL304" i="12"/>
  <c r="AM304" i="12" s="1"/>
  <c r="AZ304" i="12" s="1"/>
  <c r="AL564" i="12"/>
  <c r="AM564" i="12" s="1"/>
  <c r="AZ564" i="12" s="1"/>
  <c r="AY564" i="12"/>
  <c r="AL784" i="12"/>
  <c r="AM784" i="12" s="1"/>
  <c r="AZ784" i="12" s="1"/>
  <c r="AY784" i="12"/>
  <c r="AL820" i="12"/>
  <c r="AM820" i="12" s="1"/>
  <c r="AZ820" i="12" s="1"/>
  <c r="AY820" i="12"/>
  <c r="AL143" i="12"/>
  <c r="AM143" i="12" s="1"/>
  <c r="AZ143" i="12" s="1"/>
  <c r="AY143" i="12"/>
  <c r="AY875" i="12"/>
  <c r="AL875" i="12"/>
  <c r="AM875" i="12" s="1"/>
  <c r="AY681" i="12"/>
  <c r="AL681" i="12"/>
  <c r="AM681" i="12" s="1"/>
  <c r="AY985" i="12"/>
  <c r="AL985" i="12"/>
  <c r="AM985" i="12" s="1"/>
  <c r="AX965" i="12"/>
  <c r="AY953" i="12"/>
  <c r="AL953" i="12"/>
  <c r="AM953" i="12" s="1"/>
  <c r="AY971" i="12"/>
  <c r="AL971" i="12"/>
  <c r="AM971" i="12" s="1"/>
  <c r="AX947" i="12"/>
  <c r="AY994" i="12"/>
  <c r="AL994" i="12"/>
  <c r="AM994" i="12" s="1"/>
  <c r="AL990" i="12"/>
  <c r="AM990" i="12" s="1"/>
  <c r="AZ990" i="12" s="1"/>
  <c r="AY990" i="12"/>
  <c r="AL982" i="12"/>
  <c r="AM982" i="12" s="1"/>
  <c r="AZ982" i="12" s="1"/>
  <c r="AY982" i="12"/>
  <c r="AL970" i="12"/>
  <c r="AM970" i="12" s="1"/>
  <c r="AZ970" i="12" s="1"/>
  <c r="AY970" i="12"/>
  <c r="AL950" i="12"/>
  <c r="AM950" i="12" s="1"/>
  <c r="AZ950" i="12" s="1"/>
  <c r="AY950" i="12"/>
  <c r="AX946" i="12"/>
  <c r="AL938" i="12"/>
  <c r="AM938" i="12" s="1"/>
  <c r="AY938" i="12"/>
  <c r="AL918" i="12"/>
  <c r="AM918" i="12" s="1"/>
  <c r="AZ918" i="12" s="1"/>
  <c r="AY918" i="12"/>
  <c r="AL902" i="12"/>
  <c r="AM902" i="12" s="1"/>
  <c r="AZ902" i="12" s="1"/>
  <c r="AY902" i="12"/>
  <c r="AL894" i="12"/>
  <c r="AM894" i="12" s="1"/>
  <c r="AZ894" i="12" s="1"/>
  <c r="AY894" i="12"/>
  <c r="AX869" i="12"/>
  <c r="AY861" i="12"/>
  <c r="AL861" i="12"/>
  <c r="AM861" i="12" s="1"/>
  <c r="AL854" i="12"/>
  <c r="AM854" i="12" s="1"/>
  <c r="AZ854" i="12" s="1"/>
  <c r="AY854" i="12"/>
  <c r="AL850" i="12"/>
  <c r="AM850" i="12" s="1"/>
  <c r="AZ850" i="12" s="1"/>
  <c r="AY850" i="12"/>
  <c r="AL801" i="12"/>
  <c r="AM801" i="12" s="1"/>
  <c r="AZ801" i="12" s="1"/>
  <c r="AY801" i="12"/>
  <c r="AL781" i="12"/>
  <c r="AM781" i="12" s="1"/>
  <c r="AZ781" i="12" s="1"/>
  <c r="AY781" i="12"/>
  <c r="AY757" i="12"/>
  <c r="AL757" i="12"/>
  <c r="AM757" i="12" s="1"/>
  <c r="AZ757" i="12" s="1"/>
  <c r="AX748" i="12"/>
  <c r="AY725" i="12"/>
  <c r="AL725" i="12"/>
  <c r="AM725" i="12" s="1"/>
  <c r="AZ725" i="12" s="1"/>
  <c r="AX716" i="12"/>
  <c r="AY693" i="12"/>
  <c r="AL693" i="12"/>
  <c r="AM693" i="12" s="1"/>
  <c r="AZ693" i="12" s="1"/>
  <c r="AY678" i="12"/>
  <c r="AL678" i="12"/>
  <c r="AM678" i="12" s="1"/>
  <c r="AZ678" i="12" s="1"/>
  <c r="AL658" i="12"/>
  <c r="AM658" i="12" s="1"/>
  <c r="AZ658" i="12" s="1"/>
  <c r="AY658" i="12"/>
  <c r="AL645" i="12"/>
  <c r="AM645" i="12" s="1"/>
  <c r="AZ645" i="12" s="1"/>
  <c r="AY645" i="12"/>
  <c r="AY855" i="12"/>
  <c r="AL855" i="12"/>
  <c r="AM855" i="12" s="1"/>
  <c r="AL827" i="12"/>
  <c r="AM827" i="12" s="1"/>
  <c r="AZ827" i="12" s="1"/>
  <c r="AY827" i="12"/>
  <c r="AL825" i="12"/>
  <c r="AM825" i="12" s="1"/>
  <c r="AY825" i="12"/>
  <c r="AL807" i="12"/>
  <c r="AM807" i="12" s="1"/>
  <c r="AZ807" i="12" s="1"/>
  <c r="AY807" i="12"/>
  <c r="AY802" i="12"/>
  <c r="AL802" i="12"/>
  <c r="AM802" i="12" s="1"/>
  <c r="AX786" i="12"/>
  <c r="AL771" i="12"/>
  <c r="AM771" i="12" s="1"/>
  <c r="AZ771" i="12" s="1"/>
  <c r="AY771" i="12"/>
  <c r="AY764" i="12"/>
  <c r="AL764" i="12"/>
  <c r="AM764" i="12" s="1"/>
  <c r="AZ764" i="12" s="1"/>
  <c r="AY732" i="12"/>
  <c r="AL732" i="12"/>
  <c r="AM732" i="12" s="1"/>
  <c r="AZ732" i="12" s="1"/>
  <c r="AY700" i="12"/>
  <c r="AL700" i="12"/>
  <c r="AM700" i="12" s="1"/>
  <c r="AZ700" i="12" s="1"/>
  <c r="AY686" i="12"/>
  <c r="AL686" i="12"/>
  <c r="AM686" i="12" s="1"/>
  <c r="AZ686" i="12" s="1"/>
  <c r="AY664" i="12"/>
  <c r="AL664" i="12"/>
  <c r="AM664" i="12" s="1"/>
  <c r="AZ664" i="12" s="1"/>
  <c r="AL643" i="12"/>
  <c r="AM643" i="12" s="1"/>
  <c r="AY643" i="12"/>
  <c r="AL579" i="12"/>
  <c r="AM579" i="12" s="1"/>
  <c r="AZ579" i="12" s="1"/>
  <c r="AY579" i="12"/>
  <c r="AX562" i="12"/>
  <c r="AY507" i="12"/>
  <c r="AL507" i="12"/>
  <c r="AM507" i="12" s="1"/>
  <c r="AZ507" i="12" s="1"/>
  <c r="AY616" i="12"/>
  <c r="AL616" i="12"/>
  <c r="AM616" i="12" s="1"/>
  <c r="AZ616" i="12" s="1"/>
  <c r="AY606" i="12"/>
  <c r="AL606" i="12"/>
  <c r="AM606" i="12" s="1"/>
  <c r="AZ606" i="12" s="1"/>
  <c r="AY582" i="12"/>
  <c r="AL582" i="12"/>
  <c r="AM582" i="12" s="1"/>
  <c r="AZ582" i="12" s="1"/>
  <c r="AL494" i="12"/>
  <c r="AM494" i="12" s="1"/>
  <c r="AZ494" i="12" s="1"/>
  <c r="AY494" i="12"/>
  <c r="AY446" i="12"/>
  <c r="AL446" i="12"/>
  <c r="AM446" i="12" s="1"/>
  <c r="AZ446" i="12" s="1"/>
  <c r="AX421" i="12"/>
  <c r="AX409" i="12"/>
  <c r="AY393" i="12"/>
  <c r="AL393" i="12"/>
  <c r="AM393" i="12" s="1"/>
  <c r="AL367" i="12"/>
  <c r="AM367" i="12" s="1"/>
  <c r="AZ367" i="12" s="1"/>
  <c r="AY367" i="12"/>
  <c r="AY422" i="12"/>
  <c r="AL422" i="12"/>
  <c r="AM422" i="12" s="1"/>
  <c r="AZ422" i="12" s="1"/>
  <c r="AL391" i="12"/>
  <c r="AM391" i="12" s="1"/>
  <c r="AZ391" i="12" s="1"/>
  <c r="AY391" i="12"/>
  <c r="AY369" i="12"/>
  <c r="AL369" i="12"/>
  <c r="AM369" i="12" s="1"/>
  <c r="AZ369" i="12" s="1"/>
  <c r="AL353" i="12"/>
  <c r="AM353" i="12" s="1"/>
  <c r="AZ353" i="12" s="1"/>
  <c r="AY353" i="12"/>
  <c r="AL329" i="12"/>
  <c r="AM329" i="12" s="1"/>
  <c r="AZ329" i="12" s="1"/>
  <c r="AY329" i="12"/>
  <c r="AY324" i="12"/>
  <c r="AL324" i="12"/>
  <c r="AM324" i="12" s="1"/>
  <c r="AZ324" i="12" s="1"/>
  <c r="AY307" i="12"/>
  <c r="AL307" i="12"/>
  <c r="AM307" i="12" s="1"/>
  <c r="AZ307" i="12" s="1"/>
  <c r="AY280" i="12"/>
  <c r="AL280" i="12"/>
  <c r="AM280" i="12" s="1"/>
  <c r="AZ280" i="12" s="1"/>
  <c r="AL242" i="12"/>
  <c r="AM242" i="12" s="1"/>
  <c r="AZ242" i="12" s="1"/>
  <c r="AY242" i="12"/>
  <c r="AL234" i="12"/>
  <c r="AM234" i="12" s="1"/>
  <c r="AZ234" i="12" s="1"/>
  <c r="AY234" i="12"/>
  <c r="AL227" i="12"/>
  <c r="AM227" i="12" s="1"/>
  <c r="AZ227" i="12" s="1"/>
  <c r="AY227" i="12"/>
  <c r="AL213" i="12"/>
  <c r="AM213" i="12" s="1"/>
  <c r="AZ213" i="12" s="1"/>
  <c r="AY213" i="12"/>
  <c r="AY194" i="12"/>
  <c r="AL194" i="12"/>
  <c r="AM194" i="12" s="1"/>
  <c r="AZ194" i="12" s="1"/>
  <c r="AL191" i="12"/>
  <c r="AM191" i="12" s="1"/>
  <c r="AZ191" i="12" s="1"/>
  <c r="AY191" i="12"/>
  <c r="AY179" i="12"/>
  <c r="AL179" i="12"/>
  <c r="AM179" i="12" s="1"/>
  <c r="AZ179" i="12" s="1"/>
  <c r="AL154" i="12"/>
  <c r="AM154" i="12" s="1"/>
  <c r="AZ154" i="12" s="1"/>
  <c r="AY154" i="12"/>
  <c r="AL101" i="12"/>
  <c r="AM101" i="12" s="1"/>
  <c r="AZ101" i="12" s="1"/>
  <c r="AY101" i="12"/>
  <c r="AL42" i="12"/>
  <c r="AM42" i="12" s="1"/>
  <c r="AZ42" i="12" s="1"/>
  <c r="AY42" i="12"/>
  <c r="AX62" i="12"/>
  <c r="AL47" i="12"/>
  <c r="AM47" i="12" s="1"/>
  <c r="AZ47" i="12" s="1"/>
  <c r="AY47" i="12"/>
  <c r="AY31" i="12"/>
  <c r="AL31" i="12"/>
  <c r="AM31" i="12" s="1"/>
  <c r="AZ31" i="12" s="1"/>
  <c r="AL43" i="12"/>
  <c r="AM43" i="12" s="1"/>
  <c r="AZ43" i="12" s="1"/>
  <c r="AY43" i="12"/>
  <c r="AL271" i="12"/>
  <c r="AM271" i="12" s="1"/>
  <c r="AZ271" i="12" s="1"/>
  <c r="AY271" i="12"/>
  <c r="AY943" i="12"/>
  <c r="AL943" i="12"/>
  <c r="AM943" i="12" s="1"/>
  <c r="AZ943" i="12" s="1"/>
  <c r="AX945" i="12"/>
  <c r="AY935" i="12"/>
  <c r="AL935" i="12"/>
  <c r="AM935" i="12" s="1"/>
  <c r="AY845" i="12"/>
  <c r="AL845" i="12"/>
  <c r="AM845" i="12" s="1"/>
  <c r="AY760" i="12"/>
  <c r="AL760" i="12"/>
  <c r="AM760" i="12" s="1"/>
  <c r="AL753" i="12"/>
  <c r="AM753" i="12" s="1"/>
  <c r="AZ753" i="12" s="1"/>
  <c r="AY753" i="12"/>
  <c r="AX738" i="12"/>
  <c r="AY728" i="12"/>
  <c r="AL728" i="12"/>
  <c r="AM728" i="12" s="1"/>
  <c r="AZ728" i="12" s="1"/>
  <c r="AL721" i="12"/>
  <c r="AM721" i="12" s="1"/>
  <c r="AZ721" i="12" s="1"/>
  <c r="AY721" i="12"/>
  <c r="AX706" i="12"/>
  <c r="AY696" i="12"/>
  <c r="AL696" i="12"/>
  <c r="AM696" i="12" s="1"/>
  <c r="AX865" i="12"/>
  <c r="AL846" i="12"/>
  <c r="AM846" i="12" s="1"/>
  <c r="AZ846" i="12" s="1"/>
  <c r="AY846" i="12"/>
  <c r="AL836" i="12"/>
  <c r="AM836" i="12" s="1"/>
  <c r="AZ836" i="12" s="1"/>
  <c r="AY836" i="12"/>
  <c r="AL815" i="12"/>
  <c r="AM815" i="12" s="1"/>
  <c r="AY815" i="12"/>
  <c r="AL810" i="12"/>
  <c r="AM810" i="12" s="1"/>
  <c r="AY810" i="12"/>
  <c r="AY805" i="12"/>
  <c r="AL805" i="12"/>
  <c r="AM805" i="12" s="1"/>
  <c r="AZ805" i="12" s="1"/>
  <c r="AX798" i="12"/>
  <c r="AY782" i="12"/>
  <c r="AL782" i="12"/>
  <c r="AM782" i="12" s="1"/>
  <c r="AX777" i="12"/>
  <c r="AY772" i="12"/>
  <c r="AL772" i="12"/>
  <c r="AM772" i="12" s="1"/>
  <c r="AZ772" i="12" s="1"/>
  <c r="AY758" i="12"/>
  <c r="AL758" i="12"/>
  <c r="AM758" i="12" s="1"/>
  <c r="AZ758" i="12" s="1"/>
  <c r="AY751" i="12"/>
  <c r="AL751" i="12"/>
  <c r="AM751" i="12" s="1"/>
  <c r="AZ751" i="12" s="1"/>
  <c r="AX744" i="12"/>
  <c r="AY726" i="12"/>
  <c r="AL726" i="12"/>
  <c r="AM726" i="12" s="1"/>
  <c r="AY719" i="12"/>
  <c r="AL719" i="12"/>
  <c r="AM719" i="12" s="1"/>
  <c r="AZ719" i="12" s="1"/>
  <c r="AX712" i="12"/>
  <c r="AY694" i="12"/>
  <c r="AL694" i="12"/>
  <c r="AM694" i="12" s="1"/>
  <c r="AZ694" i="12" s="1"/>
  <c r="AL672" i="12"/>
  <c r="AM672" i="12" s="1"/>
  <c r="AY672" i="12"/>
  <c r="AX631" i="12"/>
  <c r="AY604" i="12"/>
  <c r="AL604" i="12"/>
  <c r="AM604" i="12" s="1"/>
  <c r="AZ604" i="12" s="1"/>
  <c r="AY533" i="12"/>
  <c r="AL533" i="12"/>
  <c r="AM533" i="12" s="1"/>
  <c r="AZ533" i="12" s="1"/>
  <c r="AL530" i="12"/>
  <c r="AM530" i="12" s="1"/>
  <c r="AZ530" i="12" s="1"/>
  <c r="AY530" i="12"/>
  <c r="AL497" i="12"/>
  <c r="AM497" i="12" s="1"/>
  <c r="AZ497" i="12" s="1"/>
  <c r="AY497" i="12"/>
  <c r="AY493" i="12"/>
  <c r="AL493" i="12"/>
  <c r="AM493" i="12" s="1"/>
  <c r="AX485" i="12"/>
  <c r="AY477" i="12"/>
  <c r="AL477" i="12"/>
  <c r="AM477" i="12" s="1"/>
  <c r="AL465" i="12"/>
  <c r="AM465" i="12" s="1"/>
  <c r="AZ465" i="12" s="1"/>
  <c r="AY465" i="12"/>
  <c r="AX453" i="12"/>
  <c r="AY445" i="12"/>
  <c r="AL445" i="12"/>
  <c r="AM445" i="12" s="1"/>
  <c r="AZ445" i="12" s="1"/>
  <c r="AX425" i="12"/>
  <c r="AY614" i="12"/>
  <c r="AL614" i="12"/>
  <c r="AM614" i="12" s="1"/>
  <c r="AZ614" i="12" s="1"/>
  <c r="AY607" i="12"/>
  <c r="AL607" i="12"/>
  <c r="AM607" i="12" s="1"/>
  <c r="AZ607" i="12" s="1"/>
  <c r="AX600" i="12"/>
  <c r="AL590" i="12"/>
  <c r="AM590" i="12" s="1"/>
  <c r="AZ590" i="12" s="1"/>
  <c r="AY590" i="12"/>
  <c r="AY558" i="12"/>
  <c r="AL558" i="12"/>
  <c r="AM558" i="12" s="1"/>
  <c r="AL542" i="12"/>
  <c r="AM542" i="12" s="1"/>
  <c r="AZ542" i="12" s="1"/>
  <c r="AY542" i="12"/>
  <c r="AL513" i="12"/>
  <c r="AM513" i="12" s="1"/>
  <c r="AZ513" i="12" s="1"/>
  <c r="AY513" i="12"/>
  <c r="AY396" i="12"/>
  <c r="AL396" i="12"/>
  <c r="AM396" i="12" s="1"/>
  <c r="AL370" i="12"/>
  <c r="AM370" i="12" s="1"/>
  <c r="AZ370" i="12" s="1"/>
  <c r="AY370" i="12"/>
  <c r="AY335" i="12"/>
  <c r="AL335" i="12"/>
  <c r="AM335" i="12" s="1"/>
  <c r="AZ335" i="12" s="1"/>
  <c r="AL418" i="12"/>
  <c r="AM418" i="12" s="1"/>
  <c r="AZ418" i="12" s="1"/>
  <c r="AY418" i="12"/>
  <c r="AY376" i="12"/>
  <c r="AL376" i="12"/>
  <c r="AM376" i="12" s="1"/>
  <c r="AY319" i="12"/>
  <c r="AL319" i="12"/>
  <c r="AM319" i="12" s="1"/>
  <c r="AZ319" i="12" s="1"/>
  <c r="AL310" i="12"/>
  <c r="AM310" i="12" s="1"/>
  <c r="AZ310" i="12" s="1"/>
  <c r="AY310" i="12"/>
  <c r="AY287" i="12"/>
  <c r="AL287" i="12"/>
  <c r="AM287" i="12" s="1"/>
  <c r="AZ287" i="12" s="1"/>
  <c r="AL272" i="12"/>
  <c r="AM272" i="12" s="1"/>
  <c r="AZ272" i="12" s="1"/>
  <c r="AY272" i="12"/>
  <c r="AX268" i="12"/>
  <c r="AY264" i="12"/>
  <c r="AL264" i="12"/>
  <c r="AM264" i="12" s="1"/>
  <c r="AZ264" i="12" s="1"/>
  <c r="AL260" i="12"/>
  <c r="AM260" i="12" s="1"/>
  <c r="AY260" i="12"/>
  <c r="AL256" i="12"/>
  <c r="AM256" i="12" s="1"/>
  <c r="AZ256" i="12" s="1"/>
  <c r="AY256" i="12"/>
  <c r="AX252" i="12"/>
  <c r="AY248" i="12"/>
  <c r="AL248" i="12"/>
  <c r="AM248" i="12" s="1"/>
  <c r="AZ248" i="12" s="1"/>
  <c r="AL230" i="12"/>
  <c r="AM230" i="12" s="1"/>
  <c r="AZ230" i="12" s="1"/>
  <c r="AY230" i="12"/>
  <c r="AL223" i="12"/>
  <c r="AM223" i="12" s="1"/>
  <c r="AZ223" i="12" s="1"/>
  <c r="AY223" i="12"/>
  <c r="AL244" i="12"/>
  <c r="AM244" i="12" s="1"/>
  <c r="AZ244" i="12" s="1"/>
  <c r="AY244" i="12"/>
  <c r="AL189" i="12"/>
  <c r="AM189" i="12" s="1"/>
  <c r="AZ189" i="12" s="1"/>
  <c r="AY189" i="12"/>
  <c r="AL184" i="12"/>
  <c r="AM184" i="12" s="1"/>
  <c r="AZ184" i="12" s="1"/>
  <c r="AY184" i="12"/>
  <c r="AY175" i="12"/>
  <c r="AL175" i="12"/>
  <c r="AM175" i="12" s="1"/>
  <c r="AZ175" i="12" s="1"/>
  <c r="AY147" i="12"/>
  <c r="AL147" i="12"/>
  <c r="AM147" i="12" s="1"/>
  <c r="AZ147" i="12" s="1"/>
  <c r="AY116" i="12"/>
  <c r="AL116" i="12"/>
  <c r="AM116" i="12" s="1"/>
  <c r="AZ116" i="12" s="1"/>
  <c r="AL99" i="12"/>
  <c r="AM99" i="12" s="1"/>
  <c r="AZ99" i="12" s="1"/>
  <c r="AY99" i="12"/>
  <c r="AY75" i="12"/>
  <c r="AL75" i="12"/>
  <c r="AM75" i="12" s="1"/>
  <c r="AZ75" i="12" s="1"/>
  <c r="AL82" i="12"/>
  <c r="AM82" i="12" s="1"/>
  <c r="AZ82" i="12" s="1"/>
  <c r="AY82" i="12"/>
  <c r="AY64" i="12"/>
  <c r="AL64" i="12"/>
  <c r="AM64" i="12" s="1"/>
  <c r="AZ64" i="12" s="1"/>
  <c r="AY54" i="12"/>
  <c r="AL54" i="12"/>
  <c r="AM54" i="12" s="1"/>
  <c r="AL26" i="12"/>
  <c r="AM26" i="12" s="1"/>
  <c r="AZ26" i="12" s="1"/>
  <c r="AY26" i="12"/>
  <c r="AL275" i="12"/>
  <c r="AM275" i="12" s="1"/>
  <c r="AZ275" i="12" s="1"/>
  <c r="AY275" i="12"/>
  <c r="AY524" i="12"/>
  <c r="AL524" i="12"/>
  <c r="AM524" i="12" s="1"/>
  <c r="AZ524" i="12" s="1"/>
  <c r="AL596" i="12"/>
  <c r="AM596" i="12" s="1"/>
  <c r="AZ596" i="12" s="1"/>
  <c r="AY596" i="12"/>
  <c r="AX879" i="12"/>
  <c r="AL780" i="12"/>
  <c r="AM780" i="12" s="1"/>
  <c r="AZ780" i="12" s="1"/>
  <c r="AY780" i="12"/>
  <c r="AL19" i="12"/>
  <c r="AM19" i="12" s="1"/>
  <c r="AZ19" i="12" s="1"/>
  <c r="AY19" i="12"/>
  <c r="AY36" i="12"/>
  <c r="AL36" i="12"/>
  <c r="AM36" i="12" s="1"/>
  <c r="AZ36" i="12" s="1"/>
  <c r="AY61" i="12"/>
  <c r="AL61" i="12"/>
  <c r="AM61" i="12" s="1"/>
  <c r="AZ61" i="12" s="1"/>
  <c r="AL257" i="12"/>
  <c r="AM257" i="12" s="1"/>
  <c r="AZ257" i="12" s="1"/>
  <c r="AY257" i="12"/>
  <c r="AL277" i="12"/>
  <c r="AM277" i="12" s="1"/>
  <c r="AZ277" i="12" s="1"/>
  <c r="AY277" i="12"/>
  <c r="AL669" i="12"/>
  <c r="AM669" i="12" s="1"/>
  <c r="AY669" i="12"/>
  <c r="AY832" i="12"/>
  <c r="AL832" i="12"/>
  <c r="AM832" i="12" s="1"/>
  <c r="AZ832" i="12" s="1"/>
  <c r="AX991" i="12"/>
  <c r="AY983" i="12"/>
  <c r="AL983" i="12"/>
  <c r="AM983" i="12" s="1"/>
  <c r="AX975" i="12"/>
  <c r="AY959" i="12"/>
  <c r="AL959" i="12"/>
  <c r="AM959" i="12" s="1"/>
  <c r="AZ959" i="12" s="1"/>
  <c r="AX951" i="12"/>
  <c r="AL888" i="12"/>
  <c r="AM888" i="12" s="1"/>
  <c r="AZ888" i="12" s="1"/>
  <c r="AY888" i="12"/>
  <c r="AY883" i="12"/>
  <c r="AL883" i="12"/>
  <c r="AM883" i="12" s="1"/>
  <c r="AX877" i="12"/>
  <c r="AY973" i="12"/>
  <c r="AL973" i="12"/>
  <c r="AM973" i="12" s="1"/>
  <c r="AZ973" i="12" s="1"/>
  <c r="AX957" i="12"/>
  <c r="AX1000" i="12"/>
  <c r="AY992" i="12"/>
  <c r="AL992" i="12"/>
  <c r="AM992" i="12" s="1"/>
  <c r="AZ992" i="12" s="1"/>
  <c r="AL988" i="12"/>
  <c r="AM988" i="12" s="1"/>
  <c r="AZ988" i="12" s="1"/>
  <c r="AY988" i="12"/>
  <c r="AX968" i="12"/>
  <c r="AY944" i="12"/>
  <c r="AL944" i="12"/>
  <c r="AM944" i="12" s="1"/>
  <c r="AX936" i="12"/>
  <c r="AL916" i="12"/>
  <c r="AM916" i="12" s="1"/>
  <c r="AZ916" i="12" s="1"/>
  <c r="AY916" i="12"/>
  <c r="AL908" i="12"/>
  <c r="AM908" i="12" s="1"/>
  <c r="AZ908" i="12" s="1"/>
  <c r="AY908" i="12"/>
  <c r="AL892" i="12"/>
  <c r="AM892" i="12" s="1"/>
  <c r="AZ892" i="12" s="1"/>
  <c r="AY892" i="12"/>
  <c r="AY889" i="12"/>
  <c r="AL889" i="12"/>
  <c r="AM889" i="12" s="1"/>
  <c r="AZ889" i="12" s="1"/>
  <c r="AX873" i="12"/>
  <c r="AL864" i="12"/>
  <c r="AM864" i="12" s="1"/>
  <c r="AZ864" i="12" s="1"/>
  <c r="AY864" i="12"/>
  <c r="AL862" i="12"/>
  <c r="AM862" i="12" s="1"/>
  <c r="AZ862" i="12" s="1"/>
  <c r="AY862" i="12"/>
  <c r="AL860" i="12"/>
  <c r="AM860" i="12" s="1"/>
  <c r="AZ860" i="12" s="1"/>
  <c r="AY860" i="12"/>
  <c r="AL858" i="12"/>
  <c r="AM858" i="12" s="1"/>
  <c r="AZ858" i="12" s="1"/>
  <c r="AY858" i="12"/>
  <c r="AY851" i="12"/>
  <c r="AL851" i="12"/>
  <c r="AM851" i="12" s="1"/>
  <c r="AX835" i="12"/>
  <c r="AX814" i="12"/>
  <c r="AL783" i="12"/>
  <c r="AM783" i="12" s="1"/>
  <c r="AZ783" i="12" s="1"/>
  <c r="AY783" i="12"/>
  <c r="AX766" i="12"/>
  <c r="AY743" i="12"/>
  <c r="AL743" i="12"/>
  <c r="AM743" i="12" s="1"/>
  <c r="AZ743" i="12" s="1"/>
  <c r="AX734" i="12"/>
  <c r="AY711" i="12"/>
  <c r="AL711" i="12"/>
  <c r="AM711" i="12" s="1"/>
  <c r="AZ711" i="12" s="1"/>
  <c r="AX702" i="12"/>
  <c r="AX659" i="12"/>
  <c r="AY646" i="12"/>
  <c r="AL646" i="12"/>
  <c r="AM646" i="12" s="1"/>
  <c r="AZ646" i="12" s="1"/>
  <c r="AX826" i="12"/>
  <c r="AX770" i="12"/>
  <c r="AY754" i="12"/>
  <c r="AL754" i="12"/>
  <c r="AM754" i="12" s="1"/>
  <c r="AY747" i="12"/>
  <c r="AL747" i="12"/>
  <c r="AM747" i="12" s="1"/>
  <c r="AZ747" i="12" s="1"/>
  <c r="AX740" i="12"/>
  <c r="AY722" i="12"/>
  <c r="AL722" i="12"/>
  <c r="AM722" i="12" s="1"/>
  <c r="AZ722" i="12" s="1"/>
  <c r="AY715" i="12"/>
  <c r="AL715" i="12"/>
  <c r="AM715" i="12" s="1"/>
  <c r="AZ715" i="12" s="1"/>
  <c r="AX708" i="12"/>
  <c r="AL651" i="12"/>
  <c r="AM651" i="12" s="1"/>
  <c r="AZ651" i="12" s="1"/>
  <c r="AY651" i="12"/>
  <c r="AY644" i="12"/>
  <c r="AL644" i="12"/>
  <c r="AM644" i="12" s="1"/>
  <c r="AZ644" i="12" s="1"/>
  <c r="AX633" i="12"/>
  <c r="AL627" i="12"/>
  <c r="AM627" i="12" s="1"/>
  <c r="AY627" i="12"/>
  <c r="AY620" i="12"/>
  <c r="AL620" i="12"/>
  <c r="AM620" i="12" s="1"/>
  <c r="AZ620" i="12" s="1"/>
  <c r="AL609" i="12"/>
  <c r="AM609" i="12" s="1"/>
  <c r="AY609" i="12"/>
  <c r="AL563" i="12"/>
  <c r="AM563" i="12" s="1"/>
  <c r="AZ563" i="12" s="1"/>
  <c r="AY563" i="12"/>
  <c r="AL552" i="12"/>
  <c r="AM552" i="12" s="1"/>
  <c r="AZ552" i="12" s="1"/>
  <c r="AY552" i="12"/>
  <c r="AL545" i="12"/>
  <c r="AM545" i="12" s="1"/>
  <c r="AZ545" i="12" s="1"/>
  <c r="AY545" i="12"/>
  <c r="AY523" i="12"/>
  <c r="AL523" i="12"/>
  <c r="AM523" i="12" s="1"/>
  <c r="AZ523" i="12" s="1"/>
  <c r="AL506" i="12"/>
  <c r="AM506" i="12" s="1"/>
  <c r="AZ506" i="12" s="1"/>
  <c r="AY506" i="12"/>
  <c r="AL615" i="12"/>
  <c r="AM615" i="12" s="1"/>
  <c r="AY615" i="12"/>
  <c r="AX598" i="12"/>
  <c r="AX566" i="12"/>
  <c r="AL538" i="12"/>
  <c r="AM538" i="12" s="1"/>
  <c r="AZ538" i="12" s="1"/>
  <c r="AY538" i="12"/>
  <c r="AL521" i="12"/>
  <c r="AM521" i="12" s="1"/>
  <c r="AZ521" i="12" s="1"/>
  <c r="AY521" i="12"/>
  <c r="AL511" i="12"/>
  <c r="AM511" i="12" s="1"/>
  <c r="AZ511" i="12" s="1"/>
  <c r="AY511" i="12"/>
  <c r="AY474" i="12"/>
  <c r="AL474" i="12"/>
  <c r="AM474" i="12" s="1"/>
  <c r="AZ474" i="12" s="1"/>
  <c r="AY426" i="12"/>
  <c r="AL426" i="12"/>
  <c r="AM426" i="12" s="1"/>
  <c r="AZ426" i="12" s="1"/>
  <c r="AX408" i="12"/>
  <c r="AX392" i="12"/>
  <c r="AY414" i="12"/>
  <c r="AL414" i="12"/>
  <c r="AM414" i="12" s="1"/>
  <c r="AZ414" i="12" s="1"/>
  <c r="AL383" i="12"/>
  <c r="AM383" i="12" s="1"/>
  <c r="AZ383" i="12" s="1"/>
  <c r="AY383" i="12"/>
  <c r="AY368" i="12"/>
  <c r="AL368" i="12"/>
  <c r="AM368" i="12" s="1"/>
  <c r="AZ368" i="12" s="1"/>
  <c r="AY344" i="12"/>
  <c r="AL344" i="12"/>
  <c r="AM344" i="12" s="1"/>
  <c r="AZ344" i="12" s="1"/>
  <c r="AL281" i="12"/>
  <c r="AM281" i="12" s="1"/>
  <c r="AZ281" i="12" s="1"/>
  <c r="AY281" i="12"/>
  <c r="AL226" i="12"/>
  <c r="AM226" i="12" s="1"/>
  <c r="AZ226" i="12" s="1"/>
  <c r="AY226" i="12"/>
  <c r="AL219" i="12"/>
  <c r="AM219" i="12" s="1"/>
  <c r="AZ219" i="12" s="1"/>
  <c r="AY219" i="12"/>
  <c r="AL240" i="12"/>
  <c r="AM240" i="12" s="1"/>
  <c r="AZ240" i="12" s="1"/>
  <c r="AY240" i="12"/>
  <c r="AL180" i="12"/>
  <c r="AM180" i="12" s="1"/>
  <c r="AZ180" i="12" s="1"/>
  <c r="AY180" i="12"/>
  <c r="AY171" i="12"/>
  <c r="AL171" i="12"/>
  <c r="AM171" i="12" s="1"/>
  <c r="AZ171" i="12" s="1"/>
  <c r="AL133" i="12"/>
  <c r="AM133" i="12" s="1"/>
  <c r="AZ133" i="12" s="1"/>
  <c r="AY133" i="12"/>
  <c r="AL111" i="12"/>
  <c r="AM111" i="12" s="1"/>
  <c r="AZ111" i="12" s="1"/>
  <c r="AY111" i="12"/>
  <c r="AL96" i="12"/>
  <c r="AM96" i="12" s="1"/>
  <c r="AZ96" i="12" s="1"/>
  <c r="AY96" i="12"/>
  <c r="BA96" i="12" s="1"/>
  <c r="BE96" i="12" s="1"/>
  <c r="BF96" i="12" s="1"/>
  <c r="AL87" i="12"/>
  <c r="AM87" i="12" s="1"/>
  <c r="AY87" i="12"/>
  <c r="BA87" i="12" s="1"/>
  <c r="AL80" i="12"/>
  <c r="AM80" i="12" s="1"/>
  <c r="AZ80" i="12" s="1"/>
  <c r="AY80" i="12"/>
  <c r="AL68" i="12"/>
  <c r="AM68" i="12" s="1"/>
  <c r="AZ68" i="12" s="1"/>
  <c r="AY68" i="12"/>
  <c r="AY45" i="12"/>
  <c r="AL45" i="12"/>
  <c r="AM45" i="12" s="1"/>
  <c r="AZ45" i="12" s="1"/>
  <c r="AY33" i="12"/>
  <c r="AL33" i="12"/>
  <c r="AM33" i="12" s="1"/>
  <c r="AZ33" i="12" s="1"/>
  <c r="AL27" i="12"/>
  <c r="AM27" i="12" s="1"/>
  <c r="AZ27" i="12" s="1"/>
  <c r="AY27" i="12"/>
  <c r="AH5" i="12"/>
  <c r="AT5" i="12"/>
  <c r="AU5" i="12"/>
  <c r="AL195" i="12"/>
  <c r="AM195" i="12" s="1"/>
  <c r="AZ195" i="12" s="1"/>
  <c r="AY195" i="12"/>
  <c r="AL157" i="12"/>
  <c r="AM157" i="12" s="1"/>
  <c r="AZ157" i="12" s="1"/>
  <c r="AY157" i="12"/>
  <c r="AY420" i="12"/>
  <c r="AL420" i="12"/>
  <c r="AM420" i="12" s="1"/>
  <c r="AL611" i="12"/>
  <c r="AM611" i="12" s="1"/>
  <c r="AZ611" i="12" s="1"/>
  <c r="AY611" i="12"/>
  <c r="AL629" i="12"/>
  <c r="AM629" i="12" s="1"/>
  <c r="AZ629" i="12" s="1"/>
  <c r="AY629" i="12"/>
  <c r="AL689" i="12"/>
  <c r="AM689" i="12" s="1"/>
  <c r="AZ689" i="12" s="1"/>
  <c r="AY689" i="12"/>
  <c r="AX931" i="12"/>
  <c r="AY927" i="12"/>
  <c r="AL927" i="12"/>
  <c r="AM927" i="12" s="1"/>
  <c r="AZ927" i="12" s="1"/>
  <c r="AX923" i="12"/>
  <c r="AY919" i="12"/>
  <c r="AL919" i="12"/>
  <c r="AM919" i="12" s="1"/>
  <c r="AX915" i="12"/>
  <c r="AY911" i="12"/>
  <c r="AL911" i="12"/>
  <c r="AM911" i="12" s="1"/>
  <c r="AZ911" i="12" s="1"/>
  <c r="AX907" i="12"/>
  <c r="AY903" i="12"/>
  <c r="AL903" i="12"/>
  <c r="AM903" i="12" s="1"/>
  <c r="AX899" i="12"/>
  <c r="AY895" i="12"/>
  <c r="AL895" i="12"/>
  <c r="AM895" i="12" s="1"/>
  <c r="AZ895" i="12" s="1"/>
  <c r="AX891" i="12"/>
  <c r="AL886" i="12"/>
  <c r="AM886" i="12" s="1"/>
  <c r="AZ886" i="12" s="1"/>
  <c r="AY886" i="12"/>
  <c r="AX999" i="12"/>
  <c r="AY941" i="12"/>
  <c r="AL941" i="12"/>
  <c r="AM941" i="12" s="1"/>
  <c r="AZ941" i="12" s="1"/>
  <c r="AL872" i="12"/>
  <c r="AM872" i="12" s="1"/>
  <c r="AZ872" i="12" s="1"/>
  <c r="AY872" i="12"/>
  <c r="AY867" i="12"/>
  <c r="AL867" i="12"/>
  <c r="AM867" i="12" s="1"/>
  <c r="AZ867" i="12" s="1"/>
  <c r="AX839" i="12"/>
  <c r="AX818" i="12"/>
  <c r="AX774" i="12"/>
  <c r="AX746" i="12"/>
  <c r="AX714" i="12"/>
  <c r="AL667" i="12"/>
  <c r="AM667" i="12" s="1"/>
  <c r="AZ667" i="12" s="1"/>
  <c r="AY667" i="12"/>
  <c r="AL842" i="12"/>
  <c r="AM842" i="12" s="1"/>
  <c r="AZ842" i="12" s="1"/>
  <c r="AY842" i="12"/>
  <c r="AX829" i="12"/>
  <c r="AX809" i="12"/>
  <c r="AY773" i="12"/>
  <c r="BA773" i="12" s="1"/>
  <c r="BE773" i="12" s="1"/>
  <c r="AL773" i="12"/>
  <c r="AM773" i="12" s="1"/>
  <c r="AZ773" i="12" s="1"/>
  <c r="AY750" i="12"/>
  <c r="AL750" i="12"/>
  <c r="AM750" i="12" s="1"/>
  <c r="AL745" i="12"/>
  <c r="AM745" i="12" s="1"/>
  <c r="AZ745" i="12" s="1"/>
  <c r="AY745" i="12"/>
  <c r="AX736" i="12"/>
  <c r="AY718" i="12"/>
  <c r="AL718" i="12"/>
  <c r="AM718" i="12" s="1"/>
  <c r="AZ718" i="12" s="1"/>
  <c r="AL713" i="12"/>
  <c r="AM713" i="12" s="1"/>
  <c r="AZ713" i="12" s="1"/>
  <c r="AY713" i="12"/>
  <c r="AX704" i="12"/>
  <c r="AY602" i="12"/>
  <c r="AL602" i="12"/>
  <c r="AM602" i="12" s="1"/>
  <c r="AZ602" i="12" s="1"/>
  <c r="AX589" i="12"/>
  <c r="AX586" i="12"/>
  <c r="AL548" i="12"/>
  <c r="AM548" i="12" s="1"/>
  <c r="AZ548" i="12" s="1"/>
  <c r="AY548" i="12"/>
  <c r="AL541" i="12"/>
  <c r="AM541" i="12" s="1"/>
  <c r="AZ541" i="12" s="1"/>
  <c r="AY541" i="12"/>
  <c r="AY479" i="12"/>
  <c r="AL479" i="12"/>
  <c r="AM479" i="12" s="1"/>
  <c r="AL471" i="12"/>
  <c r="AM471" i="12" s="1"/>
  <c r="AZ471" i="12" s="1"/>
  <c r="AY471" i="12"/>
  <c r="AL451" i="12"/>
  <c r="AM451" i="12" s="1"/>
  <c r="AZ451" i="12" s="1"/>
  <c r="AY451" i="12"/>
  <c r="AY424" i="12"/>
  <c r="AL424" i="12"/>
  <c r="AM424" i="12" s="1"/>
  <c r="AZ424" i="12" s="1"/>
  <c r="AY608" i="12"/>
  <c r="AL608" i="12"/>
  <c r="AM608" i="12" s="1"/>
  <c r="AZ608" i="12" s="1"/>
  <c r="AY591" i="12"/>
  <c r="AL591" i="12"/>
  <c r="AM591" i="12" s="1"/>
  <c r="AZ591" i="12" s="1"/>
  <c r="AX569" i="12"/>
  <c r="AY559" i="12"/>
  <c r="AL559" i="12"/>
  <c r="AM559" i="12" s="1"/>
  <c r="AZ559" i="12" s="1"/>
  <c r="AL550" i="12"/>
  <c r="AM550" i="12" s="1"/>
  <c r="AZ550" i="12" s="1"/>
  <c r="AY550" i="12"/>
  <c r="AY543" i="12"/>
  <c r="AL543" i="12"/>
  <c r="AM543" i="12" s="1"/>
  <c r="AZ543" i="12" s="1"/>
  <c r="AL534" i="12"/>
  <c r="AM534" i="12" s="1"/>
  <c r="AZ534" i="12" s="1"/>
  <c r="AY534" i="12"/>
  <c r="AL512" i="12"/>
  <c r="AM512" i="12" s="1"/>
  <c r="AZ512" i="12" s="1"/>
  <c r="AY512" i="12"/>
  <c r="AL502" i="12"/>
  <c r="AM502" i="12" s="1"/>
  <c r="AZ502" i="12" s="1"/>
  <c r="AY502" i="12"/>
  <c r="AL484" i="12"/>
  <c r="AM484" i="12" s="1"/>
  <c r="AZ484" i="12" s="1"/>
  <c r="AY484" i="12"/>
  <c r="AY460" i="12"/>
  <c r="AL460" i="12"/>
  <c r="AM460" i="12" s="1"/>
  <c r="AZ460" i="12" s="1"/>
  <c r="AL452" i="12"/>
  <c r="AM452" i="12" s="1"/>
  <c r="AZ452" i="12" s="1"/>
  <c r="AY452" i="12"/>
  <c r="AL428" i="12"/>
  <c r="AM428" i="12" s="1"/>
  <c r="AZ428" i="12" s="1"/>
  <c r="AY428" i="12"/>
  <c r="AX397" i="12"/>
  <c r="AL371" i="12"/>
  <c r="AM371" i="12" s="1"/>
  <c r="AZ371" i="12" s="1"/>
  <c r="AY371" i="12"/>
  <c r="AY362" i="12"/>
  <c r="AL362" i="12"/>
  <c r="AM362" i="12" s="1"/>
  <c r="AZ362" i="12" s="1"/>
  <c r="AY355" i="12"/>
  <c r="AL355" i="12"/>
  <c r="AM355" i="12" s="1"/>
  <c r="AZ355" i="12" s="1"/>
  <c r="AL330" i="12"/>
  <c r="AM330" i="12" s="1"/>
  <c r="AZ330" i="12" s="1"/>
  <c r="AY330" i="12"/>
  <c r="AL403" i="12"/>
  <c r="AM403" i="12" s="1"/>
  <c r="AZ403" i="12" s="1"/>
  <c r="AY403" i="12"/>
  <c r="AL386" i="12"/>
  <c r="AM386" i="12" s="1"/>
  <c r="AZ386" i="12" s="1"/>
  <c r="AY386" i="12"/>
  <c r="AY377" i="12"/>
  <c r="AL377" i="12"/>
  <c r="AM377" i="12" s="1"/>
  <c r="AZ377" i="12" s="1"/>
  <c r="AL341" i="12"/>
  <c r="AM341" i="12" s="1"/>
  <c r="AZ341" i="12" s="1"/>
  <c r="AY341" i="12"/>
  <c r="AY332" i="12"/>
  <c r="AL332" i="12"/>
  <c r="AM332" i="12" s="1"/>
  <c r="AZ332" i="12" s="1"/>
  <c r="AL293" i="12"/>
  <c r="AM293" i="12" s="1"/>
  <c r="AZ293" i="12" s="1"/>
  <c r="AY293" i="12"/>
  <c r="AY284" i="12"/>
  <c r="AL284" i="12"/>
  <c r="AM284" i="12" s="1"/>
  <c r="AZ284" i="12" s="1"/>
  <c r="AY243" i="12"/>
  <c r="AL243" i="12"/>
  <c r="AM243" i="12" s="1"/>
  <c r="AZ243" i="12" s="1"/>
  <c r="AL237" i="12"/>
  <c r="AM237" i="12" s="1"/>
  <c r="AZ237" i="12" s="1"/>
  <c r="AY237" i="12"/>
  <c r="AY228" i="12"/>
  <c r="AL228" i="12"/>
  <c r="AM228" i="12" s="1"/>
  <c r="AZ228" i="12" s="1"/>
  <c r="AL221" i="12"/>
  <c r="AM221" i="12" s="1"/>
  <c r="AZ221" i="12" s="1"/>
  <c r="AY221" i="12"/>
  <c r="AY186" i="12"/>
  <c r="AL186" i="12"/>
  <c r="AM186" i="12" s="1"/>
  <c r="AZ186" i="12" s="1"/>
  <c r="AL170" i="12"/>
  <c r="AM170" i="12" s="1"/>
  <c r="AZ170" i="12" s="1"/>
  <c r="AY170" i="12"/>
  <c r="AL161" i="12"/>
  <c r="AM161" i="12" s="1"/>
  <c r="AZ161" i="12" s="1"/>
  <c r="AY161" i="12"/>
  <c r="AY183" i="12"/>
  <c r="AL183" i="12"/>
  <c r="AM183" i="12" s="1"/>
  <c r="AZ183" i="12" s="1"/>
  <c r="AL150" i="12"/>
  <c r="AM150" i="12" s="1"/>
  <c r="AZ150" i="12" s="1"/>
  <c r="AY150" i="12"/>
  <c r="AY124" i="12"/>
  <c r="AL124" i="12"/>
  <c r="AM124" i="12" s="1"/>
  <c r="AZ124" i="12" s="1"/>
  <c r="AL152" i="12"/>
  <c r="AM152" i="12" s="1"/>
  <c r="AZ152" i="12" s="1"/>
  <c r="AY152" i="12"/>
  <c r="AL117" i="12"/>
  <c r="AM117" i="12" s="1"/>
  <c r="AZ117" i="12" s="1"/>
  <c r="AY117" i="12"/>
  <c r="AL90" i="12"/>
  <c r="AM90" i="12" s="1"/>
  <c r="AZ90" i="12" s="1"/>
  <c r="AY90" i="12"/>
  <c r="AY81" i="12"/>
  <c r="AL81" i="12"/>
  <c r="AM81" i="12" s="1"/>
  <c r="AZ81" i="12" s="1"/>
  <c r="AY58" i="12"/>
  <c r="AL58" i="12"/>
  <c r="AM58" i="12" s="1"/>
  <c r="AZ58" i="12" s="1"/>
  <c r="AY53" i="12"/>
  <c r="AL53" i="12"/>
  <c r="AM53" i="12" s="1"/>
  <c r="AZ53" i="12" s="1"/>
  <c r="AL55" i="12"/>
  <c r="AM55" i="12" s="1"/>
  <c r="AZ55" i="12" s="1"/>
  <c r="AY55" i="12"/>
  <c r="AL34" i="12"/>
  <c r="AM34" i="12" s="1"/>
  <c r="AZ34" i="12" s="1"/>
  <c r="AY34" i="12"/>
  <c r="AL37" i="12"/>
  <c r="AM37" i="12" s="1"/>
  <c r="AZ37" i="12" s="1"/>
  <c r="AY37" i="12"/>
  <c r="AL25" i="12"/>
  <c r="AM25" i="12" s="1"/>
  <c r="AZ25" i="12" s="1"/>
  <c r="AY25" i="12"/>
  <c r="AL11" i="12"/>
  <c r="AM11" i="12" s="1"/>
  <c r="AZ11" i="12" s="1"/>
  <c r="AY11" i="12"/>
  <c r="AL267" i="12"/>
  <c r="AM267" i="12" s="1"/>
  <c r="AZ267" i="12" s="1"/>
  <c r="AY267" i="12"/>
  <c r="AY416" i="12"/>
  <c r="AL416" i="12"/>
  <c r="AM416" i="12" s="1"/>
  <c r="AX621" i="12"/>
  <c r="AX989" i="12"/>
  <c r="AY977" i="12"/>
  <c r="AL977" i="12"/>
  <c r="AM977" i="12" s="1"/>
  <c r="AX961" i="12"/>
  <c r="AX993" i="12"/>
  <c r="AY967" i="12"/>
  <c r="AL967" i="12"/>
  <c r="AM967" i="12" s="1"/>
  <c r="AL998" i="12"/>
  <c r="AM998" i="12" s="1"/>
  <c r="AZ998" i="12" s="1"/>
  <c r="AY998" i="12"/>
  <c r="AX986" i="12"/>
  <c r="AX978" i="12"/>
  <c r="AX962" i="12"/>
  <c r="AL954" i="12"/>
  <c r="AM954" i="12" s="1"/>
  <c r="AY954" i="12"/>
  <c r="AX930" i="12"/>
  <c r="AL922" i="12"/>
  <c r="AM922" i="12" s="1"/>
  <c r="AZ922" i="12" s="1"/>
  <c r="AY922" i="12"/>
  <c r="AL914" i="12"/>
  <c r="AM914" i="12" s="1"/>
  <c r="AZ914" i="12" s="1"/>
  <c r="AY914" i="12"/>
  <c r="AL898" i="12"/>
  <c r="AM898" i="12" s="1"/>
  <c r="AZ898" i="12" s="1"/>
  <c r="AY898" i="12"/>
  <c r="AX885" i="12"/>
  <c r="AL874" i="12"/>
  <c r="AM874" i="12" s="1"/>
  <c r="AZ874" i="12" s="1"/>
  <c r="AY874" i="12"/>
  <c r="AX863" i="12"/>
  <c r="AY859" i="12"/>
  <c r="AL859" i="12"/>
  <c r="AM859" i="12" s="1"/>
  <c r="AY843" i="12"/>
  <c r="AL843" i="12"/>
  <c r="AM843" i="12" s="1"/>
  <c r="AX834" i="12"/>
  <c r="AL797" i="12"/>
  <c r="AM797" i="12" s="1"/>
  <c r="AY797" i="12"/>
  <c r="AX785" i="12"/>
  <c r="AX742" i="12"/>
  <c r="AX710" i="12"/>
  <c r="AX675" i="12"/>
  <c r="AY660" i="12"/>
  <c r="AL660" i="12"/>
  <c r="AM660" i="12" s="1"/>
  <c r="AZ660" i="12" s="1"/>
  <c r="AX655" i="12"/>
  <c r="AX857" i="12"/>
  <c r="AX817" i="12"/>
  <c r="AY812" i="12"/>
  <c r="AL812" i="12"/>
  <c r="AM812" i="12" s="1"/>
  <c r="AZ812" i="12" s="1"/>
  <c r="AL793" i="12"/>
  <c r="AM793" i="12" s="1"/>
  <c r="AZ793" i="12" s="1"/>
  <c r="AY793" i="12"/>
  <c r="AY762" i="12"/>
  <c r="AL762" i="12"/>
  <c r="AM762" i="12" s="1"/>
  <c r="AY755" i="12"/>
  <c r="AL755" i="12"/>
  <c r="AM755" i="12" s="1"/>
  <c r="AZ755" i="12" s="1"/>
  <c r="AY730" i="12"/>
  <c r="AL730" i="12"/>
  <c r="AM730" i="12" s="1"/>
  <c r="AY723" i="12"/>
  <c r="AL723" i="12"/>
  <c r="AM723" i="12" s="1"/>
  <c r="AZ723" i="12" s="1"/>
  <c r="AY698" i="12"/>
  <c r="AL698" i="12"/>
  <c r="AM698" i="12" s="1"/>
  <c r="AL635" i="12"/>
  <c r="AM635" i="12" s="1"/>
  <c r="AZ635" i="12" s="1"/>
  <c r="AY635" i="12"/>
  <c r="AY628" i="12"/>
  <c r="AL628" i="12"/>
  <c r="AM628" i="12" s="1"/>
  <c r="AZ628" i="12" s="1"/>
  <c r="AX619" i="12"/>
  <c r="AY610" i="12"/>
  <c r="AL610" i="12"/>
  <c r="AM610" i="12" s="1"/>
  <c r="AZ610" i="12" s="1"/>
  <c r="AX594" i="12"/>
  <c r="AL553" i="12"/>
  <c r="AM553" i="12" s="1"/>
  <c r="AZ553" i="12" s="1"/>
  <c r="AY553" i="12"/>
  <c r="AL522" i="12"/>
  <c r="AM522" i="12" s="1"/>
  <c r="AZ522" i="12" s="1"/>
  <c r="AY522" i="12"/>
  <c r="AY599" i="12"/>
  <c r="AL599" i="12"/>
  <c r="AM599" i="12" s="1"/>
  <c r="AZ599" i="12" s="1"/>
  <c r="AL577" i="12"/>
  <c r="AM577" i="12" s="1"/>
  <c r="AZ577" i="12" s="1"/>
  <c r="AY577" i="12"/>
  <c r="AY567" i="12"/>
  <c r="AL567" i="12"/>
  <c r="AM567" i="12" s="1"/>
  <c r="AZ567" i="12" s="1"/>
  <c r="AY555" i="12"/>
  <c r="AL555" i="12"/>
  <c r="AM555" i="12" s="1"/>
  <c r="AZ555" i="12" s="1"/>
  <c r="AL520" i="12"/>
  <c r="AM520" i="12" s="1"/>
  <c r="AZ520" i="12" s="1"/>
  <c r="AY520" i="12"/>
  <c r="AL510" i="12"/>
  <c r="AM510" i="12" s="1"/>
  <c r="AZ510" i="12" s="1"/>
  <c r="AY510" i="12"/>
  <c r="AL486" i="12"/>
  <c r="AM486" i="12" s="1"/>
  <c r="AZ486" i="12" s="1"/>
  <c r="AY486" i="12"/>
  <c r="AL478" i="12"/>
  <c r="AM478" i="12" s="1"/>
  <c r="AZ478" i="12" s="1"/>
  <c r="AY478" i="12"/>
  <c r="AY462" i="12"/>
  <c r="AL462" i="12"/>
  <c r="AM462" i="12" s="1"/>
  <c r="AZ462" i="12" s="1"/>
  <c r="AY454" i="12"/>
  <c r="AL454" i="12"/>
  <c r="AM454" i="12" s="1"/>
  <c r="AZ454" i="12" s="1"/>
  <c r="AL413" i="12"/>
  <c r="AM413" i="12" s="1"/>
  <c r="AZ413" i="12" s="1"/>
  <c r="AY413" i="12"/>
  <c r="AX400" i="12"/>
  <c r="AX384" i="12"/>
  <c r="AL375" i="12"/>
  <c r="AM375" i="12" s="1"/>
  <c r="AZ375" i="12" s="1"/>
  <c r="AY375" i="12"/>
  <c r="AL350" i="12"/>
  <c r="AM350" i="12" s="1"/>
  <c r="AZ350" i="12" s="1"/>
  <c r="AY350" i="12"/>
  <c r="AL317" i="12"/>
  <c r="AM317" i="12" s="1"/>
  <c r="AZ317" i="12" s="1"/>
  <c r="AY317" i="12"/>
  <c r="AL415" i="12"/>
  <c r="AM415" i="12" s="1"/>
  <c r="AZ415" i="12" s="1"/>
  <c r="AY415" i="12"/>
  <c r="AY382" i="12"/>
  <c r="AL382" i="12"/>
  <c r="AM382" i="12" s="1"/>
  <c r="AZ382" i="12" s="1"/>
  <c r="AY380" i="12"/>
  <c r="AL380" i="12"/>
  <c r="AM380" i="12" s="1"/>
  <c r="AX373" i="12"/>
  <c r="AL349" i="12"/>
  <c r="AM349" i="12" s="1"/>
  <c r="AZ349" i="12" s="1"/>
  <c r="AY349" i="12"/>
  <c r="AL314" i="12"/>
  <c r="AM314" i="12" s="1"/>
  <c r="AZ314" i="12" s="1"/>
  <c r="AY314" i="12"/>
  <c r="AL298" i="12"/>
  <c r="AM298" i="12" s="1"/>
  <c r="AZ298" i="12" s="1"/>
  <c r="AY298" i="12"/>
  <c r="AL282" i="12"/>
  <c r="AM282" i="12" s="1"/>
  <c r="AZ282" i="12" s="1"/>
  <c r="AY282" i="12"/>
  <c r="AY216" i="12"/>
  <c r="AL216" i="12"/>
  <c r="AM216" i="12" s="1"/>
  <c r="AZ216" i="12" s="1"/>
  <c r="AL289" i="12"/>
  <c r="AM289" i="12" s="1"/>
  <c r="AZ289" i="12" s="1"/>
  <c r="AY289" i="12"/>
  <c r="AY224" i="12"/>
  <c r="AL224" i="12"/>
  <c r="AM224" i="12" s="1"/>
  <c r="AZ224" i="12" s="1"/>
  <c r="AL212" i="12"/>
  <c r="AM212" i="12" s="1"/>
  <c r="AZ212" i="12" s="1"/>
  <c r="AY212" i="12"/>
  <c r="AL182" i="12"/>
  <c r="AM182" i="12" s="1"/>
  <c r="AZ182" i="12" s="1"/>
  <c r="AY182" i="12"/>
  <c r="AL173" i="12"/>
  <c r="AM173" i="12" s="1"/>
  <c r="AZ173" i="12" s="1"/>
  <c r="AY173" i="12"/>
  <c r="AY130" i="12"/>
  <c r="AL130" i="12"/>
  <c r="AM130" i="12" s="1"/>
  <c r="AZ130" i="12" s="1"/>
  <c r="AY108" i="12"/>
  <c r="AL108" i="12"/>
  <c r="AM108" i="12" s="1"/>
  <c r="AZ108" i="12" s="1"/>
  <c r="AL125" i="12"/>
  <c r="AM125" i="12" s="1"/>
  <c r="AZ125" i="12" s="1"/>
  <c r="AY125" i="12"/>
  <c r="AL74" i="12"/>
  <c r="AM74" i="12" s="1"/>
  <c r="AZ74" i="12" s="1"/>
  <c r="AY74" i="12"/>
  <c r="AY49" i="12"/>
  <c r="AL49" i="12"/>
  <c r="AM49" i="12" s="1"/>
  <c r="AZ49" i="12" s="1"/>
  <c r="AY28" i="12"/>
  <c r="AL28" i="12"/>
  <c r="AM28" i="12" s="1"/>
  <c r="AZ28" i="12" s="1"/>
  <c r="AL12" i="12"/>
  <c r="AM12" i="12" s="1"/>
  <c r="AZ12" i="12" s="1"/>
  <c r="AY12" i="12"/>
  <c r="AY6" i="12"/>
  <c r="AL6" i="12"/>
  <c r="AM6" i="12" s="1"/>
  <c r="AZ6" i="12" s="1"/>
  <c r="AL22" i="12"/>
  <c r="AM22" i="12" s="1"/>
  <c r="AZ22" i="12" s="1"/>
  <c r="AY22" i="12"/>
  <c r="AL39" i="12"/>
  <c r="AM39" i="12" s="1"/>
  <c r="AZ39" i="12" s="1"/>
  <c r="AY39" i="12"/>
  <c r="AL263" i="12"/>
  <c r="AM263" i="12" s="1"/>
  <c r="AZ263" i="12" s="1"/>
  <c r="AY263" i="12"/>
  <c r="AY508" i="12"/>
  <c r="AL508" i="12"/>
  <c r="AM508" i="12" s="1"/>
  <c r="AZ508" i="12" s="1"/>
  <c r="AL580" i="12"/>
  <c r="AM580" i="12" s="1"/>
  <c r="AY580" i="12"/>
  <c r="AL105" i="12"/>
  <c r="AM105" i="12" s="1"/>
  <c r="AZ105" i="12" s="1"/>
  <c r="AY105" i="12"/>
  <c r="AL261" i="12"/>
  <c r="AM261" i="12" s="1"/>
  <c r="AZ261" i="12" s="1"/>
  <c r="AY261" i="12"/>
  <c r="AX572" i="12"/>
  <c r="AX412" i="12"/>
  <c r="AX677" i="12"/>
  <c r="AY768" i="12"/>
  <c r="AL768" i="12"/>
  <c r="AM768" i="12" s="1"/>
  <c r="AZ768" i="12" s="1"/>
  <c r="AY997" i="12"/>
  <c r="AL997" i="12"/>
  <c r="AM997" i="12" s="1"/>
  <c r="AX939" i="12"/>
  <c r="AY887" i="12"/>
  <c r="AL887" i="12"/>
  <c r="AM887" i="12" s="1"/>
  <c r="AZ887" i="12" s="1"/>
  <c r="AX871" i="12"/>
  <c r="AX822" i="12"/>
  <c r="AL806" i="12"/>
  <c r="AM806" i="12" s="1"/>
  <c r="AY806" i="12"/>
  <c r="AY668" i="12"/>
  <c r="AL668" i="12"/>
  <c r="AM668" i="12" s="1"/>
  <c r="AZ668" i="12" s="1"/>
  <c r="AL641" i="12"/>
  <c r="AM641" i="12" s="1"/>
  <c r="AY641" i="12"/>
  <c r="AY636" i="12"/>
  <c r="AL636" i="12"/>
  <c r="AM636" i="12" s="1"/>
  <c r="AZ636" i="12" s="1"/>
  <c r="AL848" i="12"/>
  <c r="AM848" i="12" s="1"/>
  <c r="AZ848" i="12" s="1"/>
  <c r="AY848" i="12"/>
  <c r="AL838" i="12"/>
  <c r="AM838" i="12" s="1"/>
  <c r="AZ838" i="12" s="1"/>
  <c r="AY838" i="12"/>
  <c r="AL823" i="12"/>
  <c r="AM823" i="12" s="1"/>
  <c r="AZ823" i="12" s="1"/>
  <c r="AY823" i="12"/>
  <c r="AX665" i="12"/>
  <c r="AL637" i="12"/>
  <c r="AM637" i="12" s="1"/>
  <c r="AZ637" i="12" s="1"/>
  <c r="AY637" i="12"/>
  <c r="AY624" i="12"/>
  <c r="AL624" i="12"/>
  <c r="AM624" i="12" s="1"/>
  <c r="AZ624" i="12" s="1"/>
  <c r="AY601" i="12"/>
  <c r="AL601" i="12"/>
  <c r="AM601" i="12" s="1"/>
  <c r="AY573" i="12"/>
  <c r="AL573" i="12"/>
  <c r="AM573" i="12" s="1"/>
  <c r="AY570" i="12"/>
  <c r="AL570" i="12"/>
  <c r="AM570" i="12" s="1"/>
  <c r="AL556" i="12"/>
  <c r="AM556" i="12" s="1"/>
  <c r="AZ556" i="12" s="1"/>
  <c r="AY556" i="12"/>
  <c r="AL549" i="12"/>
  <c r="AM549" i="12" s="1"/>
  <c r="AZ549" i="12" s="1"/>
  <c r="AY549" i="12"/>
  <c r="AY481" i="12"/>
  <c r="AL481" i="12"/>
  <c r="AM481" i="12" s="1"/>
  <c r="AZ481" i="12" s="1"/>
  <c r="AL461" i="12"/>
  <c r="AM461" i="12" s="1"/>
  <c r="AZ461" i="12" s="1"/>
  <c r="AY461" i="12"/>
  <c r="AY441" i="12"/>
  <c r="AL441" i="12"/>
  <c r="AM441" i="12" s="1"/>
  <c r="AZ441" i="12" s="1"/>
  <c r="AY437" i="12"/>
  <c r="AL437" i="12"/>
  <c r="AM437" i="12" s="1"/>
  <c r="AZ437" i="12" s="1"/>
  <c r="AX429" i="12"/>
  <c r="AX585" i="12"/>
  <c r="AY575" i="12"/>
  <c r="AL575" i="12"/>
  <c r="AM575" i="12" s="1"/>
  <c r="AZ575" i="12" s="1"/>
  <c r="AL528" i="12"/>
  <c r="AM528" i="12" s="1"/>
  <c r="AZ528" i="12" s="1"/>
  <c r="AY528" i="12"/>
  <c r="AL518" i="12"/>
  <c r="AM518" i="12" s="1"/>
  <c r="AZ518" i="12" s="1"/>
  <c r="AY518" i="12"/>
  <c r="AY472" i="12"/>
  <c r="AL472" i="12"/>
  <c r="AM472" i="12" s="1"/>
  <c r="AZ472" i="12" s="1"/>
  <c r="AY405" i="12"/>
  <c r="AL405" i="12"/>
  <c r="AM405" i="12" s="1"/>
  <c r="AX389" i="12"/>
  <c r="AL378" i="12"/>
  <c r="AM378" i="12" s="1"/>
  <c r="AZ378" i="12" s="1"/>
  <c r="AY378" i="12"/>
  <c r="AL363" i="12"/>
  <c r="AM363" i="12" s="1"/>
  <c r="AZ363" i="12" s="1"/>
  <c r="AY363" i="12"/>
  <c r="AY347" i="12"/>
  <c r="AL347" i="12"/>
  <c r="AM347" i="12" s="1"/>
  <c r="AZ347" i="12" s="1"/>
  <c r="AY331" i="12"/>
  <c r="AL331" i="12"/>
  <c r="AM331" i="12" s="1"/>
  <c r="AZ331" i="12" s="1"/>
  <c r="AL325" i="12"/>
  <c r="AM325" i="12" s="1"/>
  <c r="AZ325" i="12" s="1"/>
  <c r="AY325" i="12"/>
  <c r="AL411" i="12"/>
  <c r="AM411" i="12" s="1"/>
  <c r="AZ411" i="12" s="1"/>
  <c r="AY411" i="12"/>
  <c r="AY365" i="12"/>
  <c r="AL365" i="12"/>
  <c r="AM365" i="12" s="1"/>
  <c r="AZ365" i="12" s="1"/>
  <c r="AY340" i="12"/>
  <c r="AL340" i="12"/>
  <c r="AM340" i="12" s="1"/>
  <c r="AZ340" i="12" s="1"/>
  <c r="AL313" i="12"/>
  <c r="AM313" i="12" s="1"/>
  <c r="AZ313" i="12" s="1"/>
  <c r="AY313" i="12"/>
  <c r="AY276" i="12"/>
  <c r="AL276" i="12"/>
  <c r="AM276" i="12" s="1"/>
  <c r="AZ276" i="12" s="1"/>
  <c r="AL285" i="12"/>
  <c r="AM285" i="12" s="1"/>
  <c r="AZ285" i="12" s="1"/>
  <c r="AY285" i="12"/>
  <c r="AY202" i="12"/>
  <c r="AL202" i="12"/>
  <c r="AM202" i="12" s="1"/>
  <c r="AZ202" i="12" s="1"/>
  <c r="AX144" i="12"/>
  <c r="AY126" i="12"/>
  <c r="AL126" i="12"/>
  <c r="AM126" i="12" s="1"/>
  <c r="AZ126" i="12" s="1"/>
  <c r="AY151" i="12"/>
  <c r="AL151" i="12"/>
  <c r="AM151" i="12" s="1"/>
  <c r="AZ151" i="12" s="1"/>
  <c r="AY122" i="12"/>
  <c r="AL122" i="12"/>
  <c r="AM122" i="12" s="1"/>
  <c r="AZ122" i="12" s="1"/>
  <c r="AL70" i="12"/>
  <c r="AM70" i="12" s="1"/>
  <c r="AZ70" i="12" s="1"/>
  <c r="AY70" i="12"/>
  <c r="AL65" i="12"/>
  <c r="AM65" i="12" s="1"/>
  <c r="AZ65" i="12" s="1"/>
  <c r="AY65" i="12"/>
  <c r="AY15" i="12"/>
  <c r="AL15" i="12"/>
  <c r="AM15" i="12" s="1"/>
  <c r="AZ15" i="12" s="1"/>
  <c r="AY4" i="12"/>
  <c r="AL4" i="12"/>
  <c r="AM4" i="12" s="1"/>
  <c r="AZ4" i="12" s="1"/>
  <c r="AL247" i="12"/>
  <c r="AM247" i="12" s="1"/>
  <c r="AZ247" i="12" s="1"/>
  <c r="AY247" i="12"/>
  <c r="AY320" i="12"/>
  <c r="AL320" i="12"/>
  <c r="AM320" i="12" s="1"/>
  <c r="AZ320" i="12" s="1"/>
  <c r="AL211" i="12"/>
  <c r="AM211" i="12" s="1"/>
  <c r="AZ211" i="12" s="1"/>
  <c r="AY211" i="12"/>
  <c r="AX588" i="12"/>
  <c r="AL639" i="12"/>
  <c r="AM639" i="12" s="1"/>
  <c r="AY639" i="12"/>
  <c r="AY987" i="12"/>
  <c r="AL987" i="12"/>
  <c r="AM987" i="12" s="1"/>
  <c r="AZ987" i="12" s="1"/>
  <c r="AX979" i="12"/>
  <c r="AY963" i="12"/>
  <c r="AL963" i="12"/>
  <c r="AM963" i="12" s="1"/>
  <c r="AX955" i="12"/>
  <c r="AX881" i="12"/>
  <c r="AY981" i="12"/>
  <c r="AL981" i="12"/>
  <c r="AM981" i="12" s="1"/>
  <c r="AX969" i="12"/>
  <c r="AY949" i="12"/>
  <c r="AL949" i="12"/>
  <c r="AM949" i="12" s="1"/>
  <c r="AZ949" i="12" s="1"/>
  <c r="AL984" i="12"/>
  <c r="AM984" i="12" s="1"/>
  <c r="AY984" i="12"/>
  <c r="AX976" i="12"/>
  <c r="AL972" i="12"/>
  <c r="AM972" i="12" s="1"/>
  <c r="AZ972" i="12" s="1"/>
  <c r="AY972" i="12"/>
  <c r="AX960" i="12"/>
  <c r="AL956" i="12"/>
  <c r="AM956" i="12" s="1"/>
  <c r="AZ956" i="12" s="1"/>
  <c r="AY956" i="12"/>
  <c r="AL952" i="12"/>
  <c r="AM952" i="12" s="1"/>
  <c r="AY952" i="12"/>
  <c r="AL940" i="12"/>
  <c r="AM940" i="12" s="1"/>
  <c r="AZ940" i="12" s="1"/>
  <c r="AY940" i="12"/>
  <c r="AY928" i="12"/>
  <c r="AL928" i="12"/>
  <c r="AM928" i="12" s="1"/>
  <c r="AZ928" i="12" s="1"/>
  <c r="AX920" i="12"/>
  <c r="AL896" i="12"/>
  <c r="AM896" i="12" s="1"/>
  <c r="AZ896" i="12" s="1"/>
  <c r="AY896" i="12"/>
  <c r="AY853" i="12"/>
  <c r="AL853" i="12"/>
  <c r="AM853" i="12" s="1"/>
  <c r="AX849" i="12"/>
  <c r="AL833" i="12"/>
  <c r="AM833" i="12" s="1"/>
  <c r="AY833" i="12"/>
  <c r="AX830" i="12"/>
  <c r="AX799" i="12"/>
  <c r="AL787" i="12"/>
  <c r="AM787" i="12" s="1"/>
  <c r="AZ787" i="12" s="1"/>
  <c r="AY787" i="12"/>
  <c r="AY756" i="12"/>
  <c r="AL756" i="12"/>
  <c r="AM756" i="12" s="1"/>
  <c r="AZ756" i="12" s="1"/>
  <c r="AY749" i="12"/>
  <c r="AL749" i="12"/>
  <c r="AM749" i="12" s="1"/>
  <c r="AZ749" i="12" s="1"/>
  <c r="AY724" i="12"/>
  <c r="AL724" i="12"/>
  <c r="AM724" i="12" s="1"/>
  <c r="AZ724" i="12" s="1"/>
  <c r="AY717" i="12"/>
  <c r="AL717" i="12"/>
  <c r="AM717" i="12" s="1"/>
  <c r="AZ717" i="12" s="1"/>
  <c r="AY692" i="12"/>
  <c r="AL692" i="12"/>
  <c r="AM692" i="12" s="1"/>
  <c r="AZ692" i="12" s="1"/>
  <c r="AY676" i="12"/>
  <c r="AL676" i="12"/>
  <c r="AM676" i="12" s="1"/>
  <c r="AZ676" i="12" s="1"/>
  <c r="AY662" i="12"/>
  <c r="AL662" i="12"/>
  <c r="AM662" i="12" s="1"/>
  <c r="AZ662" i="12" s="1"/>
  <c r="AY656" i="12"/>
  <c r="AL656" i="12"/>
  <c r="AM656" i="12" s="1"/>
  <c r="AZ656" i="12" s="1"/>
  <c r="AL824" i="12"/>
  <c r="AM824" i="12" s="1"/>
  <c r="AZ824" i="12" s="1"/>
  <c r="AY824" i="12"/>
  <c r="AL813" i="12"/>
  <c r="AM813" i="12" s="1"/>
  <c r="AY813" i="12"/>
  <c r="AL803" i="12"/>
  <c r="AM803" i="12" s="1"/>
  <c r="AZ803" i="12" s="1"/>
  <c r="AY803" i="12"/>
  <c r="AL794" i="12"/>
  <c r="AM794" i="12" s="1"/>
  <c r="AZ794" i="12" s="1"/>
  <c r="AY794" i="12"/>
  <c r="AL685" i="12"/>
  <c r="AM685" i="12" s="1"/>
  <c r="AY685" i="12"/>
  <c r="AX673" i="12"/>
  <c r="AL653" i="12"/>
  <c r="AM653" i="12" s="1"/>
  <c r="AZ653" i="12" s="1"/>
  <c r="AY653" i="12"/>
  <c r="AY612" i="12"/>
  <c r="AL612" i="12"/>
  <c r="AM612" i="12" s="1"/>
  <c r="AZ612" i="12" s="1"/>
  <c r="AY581" i="12"/>
  <c r="AL581" i="12"/>
  <c r="AM581" i="12" s="1"/>
  <c r="AZ581" i="12" s="1"/>
  <c r="AL578" i="12"/>
  <c r="AM578" i="12" s="1"/>
  <c r="AZ578" i="12" s="1"/>
  <c r="AY578" i="12"/>
  <c r="AL593" i="12"/>
  <c r="AM593" i="12" s="1"/>
  <c r="AZ593" i="12" s="1"/>
  <c r="AY593" i="12"/>
  <c r="AY583" i="12"/>
  <c r="AL583" i="12"/>
  <c r="AM583" i="12" s="1"/>
  <c r="AZ583" i="12" s="1"/>
  <c r="AL561" i="12"/>
  <c r="AM561" i="12" s="1"/>
  <c r="AZ561" i="12" s="1"/>
  <c r="AY561" i="12"/>
  <c r="AL526" i="12"/>
  <c r="AM526" i="12" s="1"/>
  <c r="AZ526" i="12" s="1"/>
  <c r="AY526" i="12"/>
  <c r="AL504" i="12"/>
  <c r="AM504" i="12" s="1"/>
  <c r="AZ504" i="12" s="1"/>
  <c r="AY504" i="12"/>
  <c r="AY482" i="12"/>
  <c r="AL482" i="12"/>
  <c r="AM482" i="12" s="1"/>
  <c r="AZ482" i="12" s="1"/>
  <c r="AY442" i="12"/>
  <c r="AL442" i="12"/>
  <c r="AM442" i="12" s="1"/>
  <c r="AZ442" i="12" s="1"/>
  <c r="AL434" i="12"/>
  <c r="AM434" i="12" s="1"/>
  <c r="AZ434" i="12" s="1"/>
  <c r="AY434" i="12"/>
  <c r="AX417" i="12"/>
  <c r="AY401" i="12"/>
  <c r="AL401" i="12"/>
  <c r="AM401" i="12" s="1"/>
  <c r="AZ401" i="12" s="1"/>
  <c r="AX385" i="12"/>
  <c r="AL338" i="12"/>
  <c r="AM338" i="12" s="1"/>
  <c r="AZ338" i="12" s="1"/>
  <c r="AY338" i="12"/>
  <c r="AL423" i="12"/>
  <c r="AM423" i="12" s="1"/>
  <c r="AZ423" i="12" s="1"/>
  <c r="AY423" i="12"/>
  <c r="AY390" i="12"/>
  <c r="AL390" i="12"/>
  <c r="AM390" i="12" s="1"/>
  <c r="AZ390" i="12" s="1"/>
  <c r="AY372" i="12"/>
  <c r="AL372" i="12"/>
  <c r="AM372" i="12" s="1"/>
  <c r="AY348" i="12"/>
  <c r="AL348" i="12"/>
  <c r="AM348" i="12" s="1"/>
  <c r="AZ348" i="12" s="1"/>
  <c r="AY308" i="12"/>
  <c r="AL308" i="12"/>
  <c r="AM308" i="12" s="1"/>
  <c r="AZ308" i="12" s="1"/>
  <c r="AL290" i="12"/>
  <c r="AM290" i="12" s="1"/>
  <c r="AZ290" i="12" s="1"/>
  <c r="AY290" i="12"/>
  <c r="AY214" i="12"/>
  <c r="AL214" i="12"/>
  <c r="AM214" i="12" s="1"/>
  <c r="AZ214" i="12" s="1"/>
  <c r="AL196" i="12"/>
  <c r="AM196" i="12" s="1"/>
  <c r="AZ196" i="12" s="1"/>
  <c r="AY196" i="12"/>
  <c r="AL174" i="12"/>
  <c r="AM174" i="12" s="1"/>
  <c r="AZ174" i="12" s="1"/>
  <c r="AY174" i="12"/>
  <c r="AL165" i="12"/>
  <c r="AM165" i="12" s="1"/>
  <c r="AZ165" i="12" s="1"/>
  <c r="AY165" i="12"/>
  <c r="AL197" i="12"/>
  <c r="AM197" i="12" s="1"/>
  <c r="AZ197" i="12" s="1"/>
  <c r="AY197" i="12"/>
  <c r="AY192" i="12"/>
  <c r="AL192" i="12"/>
  <c r="AM192" i="12" s="1"/>
  <c r="AZ192" i="12" s="1"/>
  <c r="AY119" i="12"/>
  <c r="AL119" i="12"/>
  <c r="AM119" i="12" s="1"/>
  <c r="AZ119" i="12" s="1"/>
  <c r="AY102" i="12"/>
  <c r="AL102" i="12"/>
  <c r="AM102" i="12" s="1"/>
  <c r="AZ102" i="12" s="1"/>
  <c r="AY128" i="12"/>
  <c r="AL128" i="12"/>
  <c r="AM128" i="12" s="1"/>
  <c r="AZ128" i="12" s="1"/>
  <c r="AL114" i="12"/>
  <c r="AM114" i="12" s="1"/>
  <c r="AZ114" i="12" s="1"/>
  <c r="AY114" i="12"/>
  <c r="AY85" i="12"/>
  <c r="AL85" i="12"/>
  <c r="AM85" i="12" s="1"/>
  <c r="AZ85" i="12" s="1"/>
  <c r="AL78" i="12"/>
  <c r="AM78" i="12" s="1"/>
  <c r="AZ78" i="12" s="1"/>
  <c r="AY78" i="12"/>
  <c r="AL52" i="12"/>
  <c r="AM52" i="12" s="1"/>
  <c r="AZ52" i="12" s="1"/>
  <c r="AY52" i="12"/>
  <c r="AL40" i="12"/>
  <c r="AM40" i="12" s="1"/>
  <c r="AZ40" i="12" s="1"/>
  <c r="AY40" i="12"/>
  <c r="AL50" i="12"/>
  <c r="AM50" i="12" s="1"/>
  <c r="AZ50" i="12" s="1"/>
  <c r="AY50" i="12"/>
  <c r="AX16" i="12"/>
  <c r="AL10" i="12"/>
  <c r="AM10" i="12" s="1"/>
  <c r="AZ10" i="12" s="1"/>
  <c r="AY10" i="12"/>
  <c r="AL249" i="12"/>
  <c r="AM249" i="12" s="1"/>
  <c r="AZ249" i="12" s="1"/>
  <c r="AY249" i="12"/>
  <c r="AY312" i="12"/>
  <c r="AL312" i="12"/>
  <c r="AM312" i="12" s="1"/>
  <c r="AZ312" i="12" s="1"/>
  <c r="AL251" i="12"/>
  <c r="AM251" i="12" s="1"/>
  <c r="AZ251" i="12" s="1"/>
  <c r="AY251" i="12"/>
  <c r="AL215" i="12"/>
  <c r="AY215" i="12"/>
  <c r="AY532" i="12"/>
  <c r="AL532" i="12"/>
  <c r="AM532" i="12" s="1"/>
  <c r="AZ532" i="12" s="1"/>
  <c r="AY661" i="12"/>
  <c r="AL661" i="12"/>
  <c r="AM661" i="12" s="1"/>
  <c r="AZ661" i="12" s="1"/>
  <c r="AL657" i="12"/>
  <c r="AM657" i="12" s="1"/>
  <c r="AZ657" i="12" s="1"/>
  <c r="AY657" i="12"/>
  <c r="AY933" i="12"/>
  <c r="AL933" i="12"/>
  <c r="AM933" i="12" s="1"/>
  <c r="AZ933" i="12" s="1"/>
  <c r="AX929" i="12"/>
  <c r="AY925" i="12"/>
  <c r="AL925" i="12"/>
  <c r="AM925" i="12" s="1"/>
  <c r="AZ925" i="12" s="1"/>
  <c r="AX921" i="12"/>
  <c r="AZ921" i="12"/>
  <c r="AY917" i="12"/>
  <c r="AL917" i="12"/>
  <c r="AM917" i="12" s="1"/>
  <c r="AZ917" i="12" s="1"/>
  <c r="AX913" i="12"/>
  <c r="AY909" i="12"/>
  <c r="AL909" i="12"/>
  <c r="AM909" i="12" s="1"/>
  <c r="AZ909" i="12" s="1"/>
  <c r="AX905" i="12"/>
  <c r="AZ905" i="12"/>
  <c r="AY901" i="12"/>
  <c r="AL901" i="12"/>
  <c r="AM901" i="12" s="1"/>
  <c r="AZ901" i="12" s="1"/>
  <c r="AX897" i="12"/>
  <c r="AY893" i="12"/>
  <c r="AL893" i="12"/>
  <c r="AM893" i="12" s="1"/>
  <c r="AZ893" i="12" s="1"/>
  <c r="AY995" i="12"/>
  <c r="AL995" i="12"/>
  <c r="AM995" i="12" s="1"/>
  <c r="AZ995" i="12" s="1"/>
  <c r="AX937" i="12"/>
  <c r="AL882" i="12"/>
  <c r="AM882" i="12" s="1"/>
  <c r="AZ882" i="12" s="1"/>
  <c r="AY882" i="12"/>
  <c r="AX841" i="12"/>
  <c r="AY821" i="12"/>
  <c r="AL821" i="12"/>
  <c r="AM821" i="12" s="1"/>
  <c r="AZ821" i="12" s="1"/>
  <c r="AL761" i="12"/>
  <c r="AM761" i="12" s="1"/>
  <c r="AZ761" i="12" s="1"/>
  <c r="AY761" i="12"/>
  <c r="AX752" i="12"/>
  <c r="AL729" i="12"/>
  <c r="AM729" i="12" s="1"/>
  <c r="AZ729" i="12" s="1"/>
  <c r="AY729" i="12"/>
  <c r="AX720" i="12"/>
  <c r="AZ720" i="12"/>
  <c r="AL697" i="12"/>
  <c r="AM697" i="12" s="1"/>
  <c r="AZ697" i="12" s="1"/>
  <c r="AY697" i="12"/>
  <c r="AL688" i="12"/>
  <c r="AM688" i="12" s="1"/>
  <c r="AZ688" i="12" s="1"/>
  <c r="AY688" i="12"/>
  <c r="AY670" i="12"/>
  <c r="AL670" i="12"/>
  <c r="AM670" i="12" s="1"/>
  <c r="AZ670" i="12" s="1"/>
  <c r="AY652" i="12"/>
  <c r="AL652" i="12"/>
  <c r="AM652" i="12" s="1"/>
  <c r="AZ652" i="12" s="1"/>
  <c r="AX649" i="12"/>
  <c r="AZ649" i="12"/>
  <c r="AL866" i="12"/>
  <c r="AM866" i="12" s="1"/>
  <c r="AZ866" i="12" s="1"/>
  <c r="AY866" i="12"/>
  <c r="AY847" i="12"/>
  <c r="AL847" i="12"/>
  <c r="AM847" i="12" s="1"/>
  <c r="AZ847" i="12" s="1"/>
  <c r="AX837" i="12"/>
  <c r="AL790" i="12"/>
  <c r="AM790" i="12" s="1"/>
  <c r="AZ790" i="12" s="1"/>
  <c r="AY790" i="12"/>
  <c r="AY776" i="12"/>
  <c r="AL776" i="12"/>
  <c r="AM776" i="12" s="1"/>
  <c r="AZ776" i="12" s="1"/>
  <c r="AZ683" i="12"/>
  <c r="AX683" i="12"/>
  <c r="AY666" i="12"/>
  <c r="AL666" i="12"/>
  <c r="AM666" i="12" s="1"/>
  <c r="AZ666" i="12" s="1"/>
  <c r="AL647" i="12"/>
  <c r="AM647" i="12" s="1"/>
  <c r="AZ647" i="12" s="1"/>
  <c r="AY647" i="12"/>
  <c r="AY640" i="12"/>
  <c r="AL640" i="12"/>
  <c r="AM640" i="12" s="1"/>
  <c r="AZ640" i="12" s="1"/>
  <c r="AX625" i="12"/>
  <c r="AZ625" i="12"/>
  <c r="BA622" i="12"/>
  <c r="BE622" i="12" s="1"/>
  <c r="BF622" i="12" s="1"/>
  <c r="BH622" i="12" s="1"/>
  <c r="BI622" i="12" s="1"/>
  <c r="BJ622" i="12" s="1"/>
  <c r="AX623" i="12"/>
  <c r="AZ623" i="12"/>
  <c r="AL571" i="12"/>
  <c r="AM571" i="12" s="1"/>
  <c r="AZ571" i="12" s="1"/>
  <c r="AY571" i="12"/>
  <c r="AY531" i="12"/>
  <c r="AL531" i="12"/>
  <c r="AM531" i="12" s="1"/>
  <c r="AZ531" i="12" s="1"/>
  <c r="AY517" i="12"/>
  <c r="AL517" i="12"/>
  <c r="AM517" i="12" s="1"/>
  <c r="AZ517" i="12" s="1"/>
  <c r="AL514" i="12"/>
  <c r="AM514" i="12" s="1"/>
  <c r="AZ514" i="12" s="1"/>
  <c r="AY514" i="12"/>
  <c r="AY491" i="12"/>
  <c r="AL491" i="12"/>
  <c r="AM491" i="12" s="1"/>
  <c r="AZ491" i="12" s="1"/>
  <c r="AY487" i="12"/>
  <c r="AL487" i="12"/>
  <c r="AM487" i="12" s="1"/>
  <c r="AZ487" i="12" s="1"/>
  <c r="BA483" i="12"/>
  <c r="BE483" i="12" s="1"/>
  <c r="BF483" i="12" s="1"/>
  <c r="BH483" i="12" s="1"/>
  <c r="BI483" i="12" s="1"/>
  <c r="BJ483" i="12" s="1"/>
  <c r="AY475" i="12"/>
  <c r="AL475" i="12"/>
  <c r="AM475" i="12" s="1"/>
  <c r="AZ475" i="12" s="1"/>
  <c r="AL459" i="12"/>
  <c r="AM459" i="12" s="1"/>
  <c r="AZ459" i="12" s="1"/>
  <c r="AY459" i="12"/>
  <c r="AL455" i="12"/>
  <c r="AM455" i="12" s="1"/>
  <c r="AZ455" i="12" s="1"/>
  <c r="AY455" i="12"/>
  <c r="AY439" i="12"/>
  <c r="AL439" i="12"/>
  <c r="AM439" i="12" s="1"/>
  <c r="AZ439" i="12" s="1"/>
  <c r="AY435" i="12"/>
  <c r="AL435" i="12"/>
  <c r="AM435" i="12" s="1"/>
  <c r="AZ435" i="12" s="1"/>
  <c r="AX431" i="12"/>
  <c r="AX427" i="12"/>
  <c r="AZ427" i="12"/>
  <c r="AZ613" i="12"/>
  <c r="AX613" i="12"/>
  <c r="AL574" i="12"/>
  <c r="AM574" i="12" s="1"/>
  <c r="AZ574" i="12" s="1"/>
  <c r="AY574" i="12"/>
  <c r="AL529" i="12"/>
  <c r="AM529" i="12" s="1"/>
  <c r="AZ529" i="12" s="1"/>
  <c r="AY529" i="12"/>
  <c r="AY500" i="12"/>
  <c r="AL500" i="12"/>
  <c r="AM500" i="12" s="1"/>
  <c r="AZ500" i="12" s="1"/>
  <c r="AL492" i="12"/>
  <c r="AM492" i="12" s="1"/>
  <c r="AZ492" i="12" s="1"/>
  <c r="AY492" i="12"/>
  <c r="AY468" i="12"/>
  <c r="AL468" i="12"/>
  <c r="AM468" i="12" s="1"/>
  <c r="AZ468" i="12" s="1"/>
  <c r="AL444" i="12"/>
  <c r="AM444" i="12" s="1"/>
  <c r="AZ444" i="12" s="1"/>
  <c r="AY444" i="12"/>
  <c r="AL436" i="12"/>
  <c r="AM436" i="12" s="1"/>
  <c r="AZ436" i="12" s="1"/>
  <c r="AY436" i="12"/>
  <c r="AX404" i="12"/>
  <c r="AZ404" i="12"/>
  <c r="AX388" i="12"/>
  <c r="AZ388" i="12"/>
  <c r="AL379" i="12"/>
  <c r="AM379" i="12" s="1"/>
  <c r="AZ379" i="12" s="1"/>
  <c r="AY379" i="12"/>
  <c r="AL326" i="12"/>
  <c r="AM326" i="12" s="1"/>
  <c r="AZ326" i="12" s="1"/>
  <c r="AY326" i="12"/>
  <c r="BA309" i="12"/>
  <c r="AL410" i="12"/>
  <c r="AM410" i="12" s="1"/>
  <c r="AZ410" i="12" s="1"/>
  <c r="AY410" i="12"/>
  <c r="AY364" i="12"/>
  <c r="AL364" i="12"/>
  <c r="AM364" i="12" s="1"/>
  <c r="AZ364" i="12" s="1"/>
  <c r="AL318" i="12"/>
  <c r="AM318" i="12" s="1"/>
  <c r="AZ318" i="12" s="1"/>
  <c r="AY318" i="12"/>
  <c r="BA302" i="12"/>
  <c r="BE302" i="12" s="1"/>
  <c r="AY295" i="12"/>
  <c r="AL295" i="12"/>
  <c r="AM295" i="12" s="1"/>
  <c r="AZ295" i="12" s="1"/>
  <c r="AL286" i="12"/>
  <c r="AM286" i="12" s="1"/>
  <c r="AZ286" i="12" s="1"/>
  <c r="AY286" i="12"/>
  <c r="AY278" i="12"/>
  <c r="AL278" i="12"/>
  <c r="AM278" i="12" s="1"/>
  <c r="AZ278" i="12" s="1"/>
  <c r="AL266" i="12"/>
  <c r="AM266" i="12" s="1"/>
  <c r="AZ266" i="12" s="1"/>
  <c r="AY266" i="12"/>
  <c r="AL262" i="12"/>
  <c r="AM262" i="12" s="1"/>
  <c r="AZ262" i="12" s="1"/>
  <c r="AY262" i="12"/>
  <c r="AL250" i="12"/>
  <c r="AM250" i="12" s="1"/>
  <c r="AZ250" i="12" s="1"/>
  <c r="AY250" i="12"/>
  <c r="AX246" i="12"/>
  <c r="AL238" i="12"/>
  <c r="AM238" i="12" s="1"/>
  <c r="AZ238" i="12" s="1"/>
  <c r="AY238" i="12"/>
  <c r="AL231" i="12"/>
  <c r="AM231" i="12" s="1"/>
  <c r="AZ231" i="12" s="1"/>
  <c r="AY231" i="12"/>
  <c r="AX279" i="12"/>
  <c r="AZ279" i="12"/>
  <c r="AL201" i="12"/>
  <c r="AM201" i="12" s="1"/>
  <c r="AY201" i="12"/>
  <c r="BA205" i="12"/>
  <c r="BE205" i="12" s="1"/>
  <c r="BF205" i="12" s="1"/>
  <c r="BA142" i="12"/>
  <c r="BE142" i="12" s="1"/>
  <c r="AY140" i="12"/>
  <c r="AL140" i="12"/>
  <c r="AM140" i="12" s="1"/>
  <c r="AZ140" i="12" s="1"/>
  <c r="AY110" i="12"/>
  <c r="AL110" i="12"/>
  <c r="AM110" i="12" s="1"/>
  <c r="AZ110" i="12" s="1"/>
  <c r="AY100" i="12"/>
  <c r="AL100" i="12"/>
  <c r="AM100" i="12" s="1"/>
  <c r="AZ100" i="12" s="1"/>
  <c r="AL92" i="12"/>
  <c r="AM92" i="12" s="1"/>
  <c r="AZ92" i="12" s="1"/>
  <c r="AY92" i="12"/>
  <c r="AL76" i="12"/>
  <c r="AM76" i="12" s="1"/>
  <c r="AZ76" i="12" s="1"/>
  <c r="AY76" i="12"/>
  <c r="AY67" i="12"/>
  <c r="AL67" i="12"/>
  <c r="AM67" i="12" s="1"/>
  <c r="AZ67" i="12" s="1"/>
  <c r="AL113" i="12"/>
  <c r="AM113" i="12" s="1"/>
  <c r="AZ113" i="12" s="1"/>
  <c r="AY113" i="12"/>
  <c r="AX564" i="12"/>
  <c r="BA143" i="12"/>
  <c r="BE143" i="12" s="1"/>
  <c r="BF143" i="12" s="1"/>
  <c r="AX875" i="12"/>
  <c r="AZ875" i="12"/>
  <c r="AX681" i="12"/>
  <c r="AZ681" i="12"/>
  <c r="AX985" i="12"/>
  <c r="AZ985" i="12"/>
  <c r="AY965" i="12"/>
  <c r="AL965" i="12"/>
  <c r="AM965" i="12" s="1"/>
  <c r="AZ965" i="12" s="1"/>
  <c r="AX953" i="12"/>
  <c r="AZ953" i="12"/>
  <c r="AL884" i="12"/>
  <c r="AM884" i="12" s="1"/>
  <c r="AZ884" i="12" s="1"/>
  <c r="AY884" i="12"/>
  <c r="AX971" i="12"/>
  <c r="AZ971" i="12"/>
  <c r="AY947" i="12"/>
  <c r="AL947" i="12"/>
  <c r="AM947" i="12" s="1"/>
  <c r="AZ947" i="12" s="1"/>
  <c r="AX994" i="12"/>
  <c r="AZ994" i="12"/>
  <c r="AL974" i="12"/>
  <c r="AM974" i="12" s="1"/>
  <c r="AZ974" i="12" s="1"/>
  <c r="AY974" i="12"/>
  <c r="AX970" i="12"/>
  <c r="AL958" i="12"/>
  <c r="AM958" i="12" s="1"/>
  <c r="AZ958" i="12" s="1"/>
  <c r="AY958" i="12"/>
  <c r="AY946" i="12"/>
  <c r="AL946" i="12"/>
  <c r="AM946" i="12" s="1"/>
  <c r="AZ946" i="12" s="1"/>
  <c r="AL942" i="12"/>
  <c r="AM942" i="12" s="1"/>
  <c r="AZ942" i="12" s="1"/>
  <c r="AY942" i="12"/>
  <c r="AX938" i="12"/>
  <c r="AZ938" i="12"/>
  <c r="AL926" i="12"/>
  <c r="AM926" i="12" s="1"/>
  <c r="AZ926" i="12" s="1"/>
  <c r="AY926" i="12"/>
  <c r="BA918" i="12"/>
  <c r="BE918" i="12" s="1"/>
  <c r="AL910" i="12"/>
  <c r="AM910" i="12" s="1"/>
  <c r="AZ910" i="12" s="1"/>
  <c r="AY910" i="12"/>
  <c r="AL878" i="12"/>
  <c r="AM878" i="12" s="1"/>
  <c r="AZ878" i="12" s="1"/>
  <c r="AY878" i="12"/>
  <c r="AY869" i="12"/>
  <c r="AL869" i="12"/>
  <c r="AM869" i="12" s="1"/>
  <c r="AZ869" i="12" s="1"/>
  <c r="AX861" i="12"/>
  <c r="AZ861" i="12"/>
  <c r="AL852" i="12"/>
  <c r="AM852" i="12" s="1"/>
  <c r="AZ852" i="12" s="1"/>
  <c r="AY852" i="12"/>
  <c r="AL831" i="12"/>
  <c r="AM831" i="12" s="1"/>
  <c r="AZ831" i="12" s="1"/>
  <c r="AY831" i="12"/>
  <c r="AX801" i="12"/>
  <c r="AY789" i="12"/>
  <c r="AL789" i="12"/>
  <c r="AM789" i="12" s="1"/>
  <c r="AZ789" i="12" s="1"/>
  <c r="AX781" i="12"/>
  <c r="AY748" i="12"/>
  <c r="AL748" i="12"/>
  <c r="AM748" i="12" s="1"/>
  <c r="AZ748" i="12" s="1"/>
  <c r="AY716" i="12"/>
  <c r="AL716" i="12"/>
  <c r="AM716" i="12" s="1"/>
  <c r="AZ716" i="12" s="1"/>
  <c r="AX658" i="12"/>
  <c r="AX645" i="12"/>
  <c r="AX855" i="12"/>
  <c r="AZ855" i="12"/>
  <c r="BA827" i="12"/>
  <c r="BE827" i="12" s="1"/>
  <c r="AX825" i="12"/>
  <c r="AZ825" i="12"/>
  <c r="AZ802" i="12"/>
  <c r="AX802" i="12"/>
  <c r="AY786" i="12"/>
  <c r="AL786" i="12"/>
  <c r="AM786" i="12" s="1"/>
  <c r="AZ786" i="12" s="1"/>
  <c r="AX764" i="12"/>
  <c r="AY741" i="12"/>
  <c r="AL741" i="12"/>
  <c r="AM741" i="12" s="1"/>
  <c r="AZ741" i="12" s="1"/>
  <c r="AX732" i="12"/>
  <c r="AY709" i="12"/>
  <c r="AL709" i="12"/>
  <c r="AM709" i="12" s="1"/>
  <c r="AZ709" i="12" s="1"/>
  <c r="AX700" i="12"/>
  <c r="AL691" i="12"/>
  <c r="AM691" i="12" s="1"/>
  <c r="AZ691" i="12" s="1"/>
  <c r="AY691" i="12"/>
  <c r="AY674" i="12"/>
  <c r="AL674" i="12"/>
  <c r="AM674" i="12" s="1"/>
  <c r="AZ674" i="12" s="1"/>
  <c r="BA664" i="12"/>
  <c r="BE664" i="12" s="1"/>
  <c r="AY654" i="12"/>
  <c r="AL654" i="12"/>
  <c r="AM654" i="12" s="1"/>
  <c r="AZ654" i="12" s="1"/>
  <c r="AX643" i="12"/>
  <c r="AZ643" i="12"/>
  <c r="AY565" i="12"/>
  <c r="AL565" i="12"/>
  <c r="AM565" i="12" s="1"/>
  <c r="AZ565" i="12" s="1"/>
  <c r="AL562" i="12"/>
  <c r="AM562" i="12" s="1"/>
  <c r="AZ562" i="12" s="1"/>
  <c r="AY562" i="12"/>
  <c r="AL527" i="12"/>
  <c r="AM527" i="12" s="1"/>
  <c r="AZ527" i="12" s="1"/>
  <c r="AY527" i="12"/>
  <c r="AL505" i="12"/>
  <c r="AM505" i="12" s="1"/>
  <c r="AZ505" i="12" s="1"/>
  <c r="AY505" i="12"/>
  <c r="AY470" i="12"/>
  <c r="AL470" i="12"/>
  <c r="AM470" i="12" s="1"/>
  <c r="AZ470" i="12" s="1"/>
  <c r="AY430" i="12"/>
  <c r="AL430" i="12"/>
  <c r="AM430" i="12" s="1"/>
  <c r="AZ430" i="12" s="1"/>
  <c r="AY421" i="12"/>
  <c r="AL421" i="12"/>
  <c r="AM421" i="12" s="1"/>
  <c r="AZ421" i="12" s="1"/>
  <c r="AL409" i="12"/>
  <c r="AM409" i="12" s="1"/>
  <c r="AZ409" i="12" s="1"/>
  <c r="AY409" i="12"/>
  <c r="AX393" i="12"/>
  <c r="AZ393" i="12"/>
  <c r="AL358" i="12"/>
  <c r="AM358" i="12" s="1"/>
  <c r="AZ358" i="12" s="1"/>
  <c r="AY358" i="12"/>
  <c r="AY339" i="12"/>
  <c r="AL339" i="12"/>
  <c r="AM339" i="12" s="1"/>
  <c r="AZ339" i="12" s="1"/>
  <c r="BA422" i="12"/>
  <c r="BE422" i="12" s="1"/>
  <c r="BF422" i="12" s="1"/>
  <c r="BH422" i="12" s="1"/>
  <c r="BI422" i="12" s="1"/>
  <c r="BJ422" i="12" s="1"/>
  <c r="AY406" i="12"/>
  <c r="AL406" i="12"/>
  <c r="AM406" i="12" s="1"/>
  <c r="AZ406" i="12" s="1"/>
  <c r="AY360" i="12"/>
  <c r="AL360" i="12"/>
  <c r="AM360" i="12" s="1"/>
  <c r="AZ360" i="12" s="1"/>
  <c r="AL345" i="12"/>
  <c r="AM345" i="12" s="1"/>
  <c r="AZ345" i="12" s="1"/>
  <c r="AY345" i="12"/>
  <c r="AL321" i="12"/>
  <c r="AM321" i="12" s="1"/>
  <c r="AZ321" i="12" s="1"/>
  <c r="AY321" i="12"/>
  <c r="AY323" i="12"/>
  <c r="AL323" i="12"/>
  <c r="AM323" i="12" s="1"/>
  <c r="AZ323" i="12" s="1"/>
  <c r="BA227" i="12"/>
  <c r="BE227" i="12" s="1"/>
  <c r="BF227" i="12" s="1"/>
  <c r="AY208" i="12"/>
  <c r="AL208" i="12"/>
  <c r="AM208" i="12" s="1"/>
  <c r="AZ208" i="12" s="1"/>
  <c r="AL172" i="12"/>
  <c r="AM172" i="12" s="1"/>
  <c r="AZ172" i="12" s="1"/>
  <c r="AY172" i="12"/>
  <c r="AY163" i="12"/>
  <c r="AL163" i="12"/>
  <c r="AM163" i="12" s="1"/>
  <c r="AZ163" i="12" s="1"/>
  <c r="AY155" i="12"/>
  <c r="AL155" i="12"/>
  <c r="AM155" i="12" s="1"/>
  <c r="AZ155" i="12" s="1"/>
  <c r="AY134" i="12"/>
  <c r="AL134" i="12"/>
  <c r="AM134" i="12" s="1"/>
  <c r="AZ134" i="12" s="1"/>
  <c r="AY127" i="12"/>
  <c r="AL127" i="12"/>
  <c r="AM127" i="12" s="1"/>
  <c r="AZ127" i="12" s="1"/>
  <c r="AY77" i="12"/>
  <c r="AL77" i="12"/>
  <c r="AM77" i="12" s="1"/>
  <c r="AZ77" i="12" s="1"/>
  <c r="AL51" i="12"/>
  <c r="AM51" i="12" s="1"/>
  <c r="AZ51" i="12" s="1"/>
  <c r="AY51" i="12"/>
  <c r="AL46" i="12"/>
  <c r="AM46" i="12" s="1"/>
  <c r="AZ46" i="12" s="1"/>
  <c r="AY46" i="12"/>
  <c r="AL62" i="12"/>
  <c r="AM62" i="12" s="1"/>
  <c r="AZ62" i="12" s="1"/>
  <c r="AY62" i="12"/>
  <c r="AL59" i="12"/>
  <c r="AM59" i="12" s="1"/>
  <c r="AZ59" i="12" s="1"/>
  <c r="AY59" i="12"/>
  <c r="BA47" i="12"/>
  <c r="BE47" i="12" s="1"/>
  <c r="BF47" i="12" s="1"/>
  <c r="BH47" i="12" s="1"/>
  <c r="AL18" i="12"/>
  <c r="AM18" i="12" s="1"/>
  <c r="AZ18" i="12" s="1"/>
  <c r="AY18" i="12"/>
  <c r="AL259" i="12"/>
  <c r="AM259" i="12" s="1"/>
  <c r="AZ259" i="12" s="1"/>
  <c r="AY259" i="12"/>
  <c r="AY603" i="12"/>
  <c r="AL603" i="12"/>
  <c r="AM603" i="12" s="1"/>
  <c r="AZ603" i="12" s="1"/>
  <c r="AX943" i="12"/>
  <c r="AY945" i="12"/>
  <c r="AL945" i="12"/>
  <c r="AM945" i="12" s="1"/>
  <c r="AZ945" i="12" s="1"/>
  <c r="AX935" i="12"/>
  <c r="AZ935" i="12"/>
  <c r="AX845" i="12"/>
  <c r="AZ845" i="12"/>
  <c r="AL819" i="12"/>
  <c r="AM819" i="12" s="1"/>
  <c r="AZ819" i="12" s="1"/>
  <c r="AY819" i="12"/>
  <c r="AY763" i="12"/>
  <c r="AL763" i="12"/>
  <c r="AM763" i="12" s="1"/>
  <c r="AZ763" i="12" s="1"/>
  <c r="AX760" i="12"/>
  <c r="AZ760" i="12"/>
  <c r="AY738" i="12"/>
  <c r="AL738" i="12"/>
  <c r="AM738" i="12" s="1"/>
  <c r="AZ738" i="12" s="1"/>
  <c r="AY731" i="12"/>
  <c r="AL731" i="12"/>
  <c r="AM731" i="12" s="1"/>
  <c r="AZ731" i="12" s="1"/>
  <c r="AX728" i="12"/>
  <c r="AY706" i="12"/>
  <c r="AL706" i="12"/>
  <c r="AM706" i="12" s="1"/>
  <c r="AZ706" i="12" s="1"/>
  <c r="AY699" i="12"/>
  <c r="AL699" i="12"/>
  <c r="AM699" i="12" s="1"/>
  <c r="AZ699" i="12" s="1"/>
  <c r="AX696" i="12"/>
  <c r="AZ696" i="12"/>
  <c r="AY690" i="12"/>
  <c r="AL690" i="12"/>
  <c r="AM690" i="12" s="1"/>
  <c r="AZ690" i="12" s="1"/>
  <c r="AY618" i="12"/>
  <c r="AL618" i="12"/>
  <c r="AM618" i="12" s="1"/>
  <c r="AZ618" i="12" s="1"/>
  <c r="AY865" i="12"/>
  <c r="AL865" i="12"/>
  <c r="AM865" i="12" s="1"/>
  <c r="AZ865" i="12" s="1"/>
  <c r="AY828" i="12"/>
  <c r="AL828" i="12"/>
  <c r="AM828" i="12" s="1"/>
  <c r="AZ828" i="12" s="1"/>
  <c r="AX815" i="12"/>
  <c r="AZ815" i="12"/>
  <c r="AZ810" i="12"/>
  <c r="AX810" i="12"/>
  <c r="AY798" i="12"/>
  <c r="AL798" i="12"/>
  <c r="AM798" i="12" s="1"/>
  <c r="AZ798" i="12" s="1"/>
  <c r="AZ782" i="12"/>
  <c r="AX782" i="12"/>
  <c r="AL777" i="12"/>
  <c r="AM777" i="12" s="1"/>
  <c r="AZ777" i="12" s="1"/>
  <c r="AY777" i="12"/>
  <c r="AX758" i="12"/>
  <c r="AY744" i="12"/>
  <c r="AL744" i="12"/>
  <c r="AM744" i="12" s="1"/>
  <c r="AZ744" i="12" s="1"/>
  <c r="AL737" i="12"/>
  <c r="AM737" i="12" s="1"/>
  <c r="AZ737" i="12" s="1"/>
  <c r="AY737" i="12"/>
  <c r="AX726" i="12"/>
  <c r="AZ726" i="12"/>
  <c r="AY712" i="12"/>
  <c r="AL712" i="12"/>
  <c r="AM712" i="12" s="1"/>
  <c r="AZ712" i="12" s="1"/>
  <c r="AL705" i="12"/>
  <c r="AM705" i="12" s="1"/>
  <c r="AZ705" i="12" s="1"/>
  <c r="AY705" i="12"/>
  <c r="AX694" i="12"/>
  <c r="AX672" i="12"/>
  <c r="AZ672" i="12"/>
  <c r="AL631" i="12"/>
  <c r="AM631" i="12" s="1"/>
  <c r="AZ631" i="12" s="1"/>
  <c r="AY631" i="12"/>
  <c r="BA497" i="12"/>
  <c r="BE497" i="12" s="1"/>
  <c r="BF497" i="12" s="1"/>
  <c r="BH497" i="12" s="1"/>
  <c r="BI497" i="12" s="1"/>
  <c r="BJ497" i="12" s="1"/>
  <c r="AX493" i="12"/>
  <c r="AZ493" i="12"/>
  <c r="AL489" i="12"/>
  <c r="AM489" i="12" s="1"/>
  <c r="AZ489" i="12" s="1"/>
  <c r="AY489" i="12"/>
  <c r="AY485" i="12"/>
  <c r="AL485" i="12"/>
  <c r="AM485" i="12" s="1"/>
  <c r="AZ485" i="12" s="1"/>
  <c r="AX477" i="12"/>
  <c r="AZ477" i="12"/>
  <c r="AL473" i="12"/>
  <c r="AM473" i="12" s="1"/>
  <c r="AZ473" i="12" s="1"/>
  <c r="AY473" i="12"/>
  <c r="AL457" i="12"/>
  <c r="AM457" i="12" s="1"/>
  <c r="AZ457" i="12" s="1"/>
  <c r="AY457" i="12"/>
  <c r="AL453" i="12"/>
  <c r="AM453" i="12" s="1"/>
  <c r="AZ453" i="12" s="1"/>
  <c r="AY453" i="12"/>
  <c r="AL425" i="12"/>
  <c r="AM425" i="12" s="1"/>
  <c r="AZ425" i="12" s="1"/>
  <c r="AY425" i="12"/>
  <c r="AX607" i="12"/>
  <c r="AL600" i="12"/>
  <c r="AM600" i="12" s="1"/>
  <c r="AZ600" i="12" s="1"/>
  <c r="AY600" i="12"/>
  <c r="AZ558" i="12"/>
  <c r="AX558" i="12"/>
  <c r="AY551" i="12"/>
  <c r="AL551" i="12"/>
  <c r="AM551" i="12" s="1"/>
  <c r="AZ551" i="12" s="1"/>
  <c r="AY535" i="12"/>
  <c r="AL535" i="12"/>
  <c r="AM535" i="12" s="1"/>
  <c r="AZ535" i="12" s="1"/>
  <c r="BA513" i="12"/>
  <c r="BE513" i="12" s="1"/>
  <c r="AL503" i="12"/>
  <c r="AM503" i="12" s="1"/>
  <c r="AZ503" i="12" s="1"/>
  <c r="AY503" i="12"/>
  <c r="AY496" i="12"/>
  <c r="AL496" i="12"/>
  <c r="AM496" i="12" s="1"/>
  <c r="AZ496" i="12" s="1"/>
  <c r="AY464" i="12"/>
  <c r="AL464" i="12"/>
  <c r="AM464" i="12" s="1"/>
  <c r="AZ464" i="12" s="1"/>
  <c r="AL456" i="12"/>
  <c r="AM456" i="12" s="1"/>
  <c r="AZ456" i="12" s="1"/>
  <c r="AY456" i="12"/>
  <c r="AL440" i="12"/>
  <c r="AM440" i="12" s="1"/>
  <c r="AZ440" i="12" s="1"/>
  <c r="AY440" i="12"/>
  <c r="AX396" i="12"/>
  <c r="AZ396" i="12"/>
  <c r="AY327" i="12"/>
  <c r="AL327" i="12"/>
  <c r="AM327" i="12" s="1"/>
  <c r="AZ327" i="12" s="1"/>
  <c r="AL402" i="12"/>
  <c r="AM402" i="12" s="1"/>
  <c r="AZ402" i="12" s="1"/>
  <c r="AY402" i="12"/>
  <c r="AL387" i="12"/>
  <c r="AM387" i="12" s="1"/>
  <c r="AZ387" i="12" s="1"/>
  <c r="AY387" i="12"/>
  <c r="AX376" i="12"/>
  <c r="AZ376" i="12"/>
  <c r="AY356" i="12"/>
  <c r="AL356" i="12"/>
  <c r="AM356" i="12" s="1"/>
  <c r="AZ356" i="12" s="1"/>
  <c r="AY303" i="12"/>
  <c r="AL303" i="12"/>
  <c r="AM303" i="12" s="1"/>
  <c r="AZ303" i="12" s="1"/>
  <c r="AL294" i="12"/>
  <c r="AM294" i="12" s="1"/>
  <c r="AZ294" i="12" s="1"/>
  <c r="AY294" i="12"/>
  <c r="AL268" i="12"/>
  <c r="AM268" i="12" s="1"/>
  <c r="AZ268" i="12" s="1"/>
  <c r="AY268" i="12"/>
  <c r="BA264" i="12"/>
  <c r="BE264" i="12" s="1"/>
  <c r="AX260" i="12"/>
  <c r="AZ260" i="12"/>
  <c r="AL252" i="12"/>
  <c r="AM252" i="12" s="1"/>
  <c r="AZ252" i="12" s="1"/>
  <c r="AY252" i="12"/>
  <c r="AL245" i="12"/>
  <c r="AM245" i="12" s="1"/>
  <c r="AZ245" i="12" s="1"/>
  <c r="AY245" i="12"/>
  <c r="AY236" i="12"/>
  <c r="AL236" i="12"/>
  <c r="AM236" i="12" s="1"/>
  <c r="AZ236" i="12" s="1"/>
  <c r="AL229" i="12"/>
  <c r="AM229" i="12" s="1"/>
  <c r="AZ229" i="12" s="1"/>
  <c r="AY229" i="12"/>
  <c r="AY220" i="12"/>
  <c r="AL220" i="12"/>
  <c r="AM220" i="12" s="1"/>
  <c r="AZ220" i="12" s="1"/>
  <c r="AL218" i="12"/>
  <c r="AM218" i="12" s="1"/>
  <c r="AZ218" i="12" s="1"/>
  <c r="AY218" i="12"/>
  <c r="AL185" i="12"/>
  <c r="AM185" i="12" s="1"/>
  <c r="AZ185" i="12" s="1"/>
  <c r="AY185" i="12"/>
  <c r="AL178" i="12"/>
  <c r="AM178" i="12" s="1"/>
  <c r="AZ178" i="12" s="1"/>
  <c r="AY178" i="12"/>
  <c r="AL169" i="12"/>
  <c r="AM169" i="12" s="1"/>
  <c r="AZ169" i="12" s="1"/>
  <c r="AY169" i="12"/>
  <c r="AL162" i="12"/>
  <c r="AM162" i="12" s="1"/>
  <c r="AZ162" i="12" s="1"/>
  <c r="AY162" i="12"/>
  <c r="AL199" i="12"/>
  <c r="AM199" i="12" s="1"/>
  <c r="AZ199" i="12" s="1"/>
  <c r="AY199" i="12"/>
  <c r="BA175" i="12"/>
  <c r="BE175" i="12" s="1"/>
  <c r="AL168" i="12"/>
  <c r="AM168" i="12" s="1"/>
  <c r="AZ168" i="12" s="1"/>
  <c r="AY168" i="12"/>
  <c r="AY159" i="12"/>
  <c r="AL159" i="12"/>
  <c r="AM159" i="12" s="1"/>
  <c r="AZ159" i="12" s="1"/>
  <c r="AY138" i="12"/>
  <c r="AL138" i="12"/>
  <c r="AM138" i="12" s="1"/>
  <c r="AZ138" i="12" s="1"/>
  <c r="AL109" i="12"/>
  <c r="AM109" i="12" s="1"/>
  <c r="AZ109" i="12" s="1"/>
  <c r="AY109" i="12"/>
  <c r="AY118" i="12"/>
  <c r="AL118" i="12"/>
  <c r="AM118" i="12" s="1"/>
  <c r="AZ118" i="12" s="1"/>
  <c r="AL106" i="12"/>
  <c r="AM106" i="12" s="1"/>
  <c r="AZ106" i="12" s="1"/>
  <c r="AY106" i="12"/>
  <c r="AL91" i="12"/>
  <c r="AM91" i="12" s="1"/>
  <c r="AZ91" i="12" s="1"/>
  <c r="AY91" i="12"/>
  <c r="AL84" i="12"/>
  <c r="AM84" i="12" s="1"/>
  <c r="AZ84" i="12" s="1"/>
  <c r="AY84" i="12"/>
  <c r="AY89" i="12"/>
  <c r="AL89" i="12"/>
  <c r="AM89" i="12" s="1"/>
  <c r="AZ89" i="12" s="1"/>
  <c r="AZ54" i="12"/>
  <c r="AX54" i="12"/>
  <c r="AL72" i="12"/>
  <c r="AM72" i="12" s="1"/>
  <c r="AZ72" i="12" s="1"/>
  <c r="AY72" i="12"/>
  <c r="AL44" i="12"/>
  <c r="AM44" i="12" s="1"/>
  <c r="AZ44" i="12" s="1"/>
  <c r="AY44" i="12"/>
  <c r="AL21" i="12"/>
  <c r="AM21" i="12" s="1"/>
  <c r="AZ21" i="12" s="1"/>
  <c r="AY21" i="12"/>
  <c r="AL17" i="12"/>
  <c r="AM17" i="12" s="1"/>
  <c r="AZ17" i="12" s="1"/>
  <c r="AY17" i="12"/>
  <c r="AY71" i="12"/>
  <c r="AL71" i="12"/>
  <c r="AM71" i="12" s="1"/>
  <c r="AZ71" i="12" s="1"/>
  <c r="AL131" i="12"/>
  <c r="AM131" i="12" s="1"/>
  <c r="AZ131" i="12" s="1"/>
  <c r="AY131" i="12"/>
  <c r="BA275" i="12"/>
  <c r="BE275" i="12" s="1"/>
  <c r="BF275" i="12" s="1"/>
  <c r="BH275" i="12" s="1"/>
  <c r="BI275" i="12" s="1"/>
  <c r="BJ275" i="12" s="1"/>
  <c r="AX596" i="12"/>
  <c r="AY879" i="12"/>
  <c r="AL879" i="12"/>
  <c r="AM879" i="12" s="1"/>
  <c r="AZ879" i="12" s="1"/>
  <c r="BA780" i="12"/>
  <c r="BE780" i="12" s="1"/>
  <c r="AX669" i="12"/>
  <c r="AZ669" i="12"/>
  <c r="AY991" i="12"/>
  <c r="AL991" i="12"/>
  <c r="AM991" i="12" s="1"/>
  <c r="AZ991" i="12" s="1"/>
  <c r="AX983" i="12"/>
  <c r="AZ983" i="12"/>
  <c r="AY975" i="12"/>
  <c r="AL975" i="12"/>
  <c r="AM975" i="12" s="1"/>
  <c r="AZ975" i="12" s="1"/>
  <c r="AX959" i="12"/>
  <c r="AY951" i="12"/>
  <c r="AL951" i="12"/>
  <c r="AM951" i="12" s="1"/>
  <c r="AZ951" i="12" s="1"/>
  <c r="AX883" i="12"/>
  <c r="AZ883" i="12"/>
  <c r="AY877" i="12"/>
  <c r="AL877" i="12"/>
  <c r="AM877" i="12" s="1"/>
  <c r="AZ877" i="12" s="1"/>
  <c r="AX973" i="12"/>
  <c r="AY957" i="12"/>
  <c r="AL957" i="12"/>
  <c r="AM957" i="12" s="1"/>
  <c r="AZ957" i="12" s="1"/>
  <c r="AL1000" i="12"/>
  <c r="AM1000" i="12" s="1"/>
  <c r="AZ1000" i="12" s="1"/>
  <c r="AY1000" i="12"/>
  <c r="AX992" i="12"/>
  <c r="AL968" i="12"/>
  <c r="AM968" i="12" s="1"/>
  <c r="AZ968" i="12" s="1"/>
  <c r="AY968" i="12"/>
  <c r="AL964" i="12"/>
  <c r="AM964" i="12" s="1"/>
  <c r="AZ964" i="12" s="1"/>
  <c r="AY964" i="12"/>
  <c r="AX944" i="12"/>
  <c r="AZ944" i="12"/>
  <c r="AL936" i="12"/>
  <c r="AM936" i="12" s="1"/>
  <c r="AZ936" i="12" s="1"/>
  <c r="AY936" i="12"/>
  <c r="AL932" i="12"/>
  <c r="AM932" i="12" s="1"/>
  <c r="AZ932" i="12" s="1"/>
  <c r="AY932" i="12"/>
  <c r="AL924" i="12"/>
  <c r="AM924" i="12" s="1"/>
  <c r="AZ924" i="12" s="1"/>
  <c r="AY924" i="12"/>
  <c r="AL900" i="12"/>
  <c r="AM900" i="12" s="1"/>
  <c r="AZ900" i="12" s="1"/>
  <c r="AY900" i="12"/>
  <c r="AX889" i="12"/>
  <c r="AL876" i="12"/>
  <c r="AM876" i="12" s="1"/>
  <c r="AZ876" i="12" s="1"/>
  <c r="AY876" i="12"/>
  <c r="AY873" i="12"/>
  <c r="AL873" i="12"/>
  <c r="AM873" i="12" s="1"/>
  <c r="AZ873" i="12" s="1"/>
  <c r="AX851" i="12"/>
  <c r="AZ851" i="12"/>
  <c r="AY835" i="12"/>
  <c r="AL835" i="12"/>
  <c r="AM835" i="12" s="1"/>
  <c r="AZ835" i="12" s="1"/>
  <c r="AY814" i="12"/>
  <c r="AL814" i="12"/>
  <c r="AM814" i="12" s="1"/>
  <c r="AZ814" i="12" s="1"/>
  <c r="AL795" i="12"/>
  <c r="AM795" i="12" s="1"/>
  <c r="AZ795" i="12" s="1"/>
  <c r="AY795" i="12"/>
  <c r="AY769" i="12"/>
  <c r="AL769" i="12"/>
  <c r="AM769" i="12" s="1"/>
  <c r="AZ769" i="12" s="1"/>
  <c r="AY766" i="12"/>
  <c r="AL766" i="12"/>
  <c r="AM766" i="12" s="1"/>
  <c r="AZ766" i="12" s="1"/>
  <c r="BA743" i="12"/>
  <c r="BE743" i="12" s="1"/>
  <c r="BF743" i="12" s="1"/>
  <c r="BH743" i="12" s="1"/>
  <c r="BI743" i="12" s="1"/>
  <c r="BJ743" i="12" s="1"/>
  <c r="AY734" i="12"/>
  <c r="AL734" i="12"/>
  <c r="AM734" i="12" s="1"/>
  <c r="AZ734" i="12" s="1"/>
  <c r="AY702" i="12"/>
  <c r="AL702" i="12"/>
  <c r="AM702" i="12" s="1"/>
  <c r="AZ702" i="12" s="1"/>
  <c r="AL680" i="12"/>
  <c r="AM680" i="12" s="1"/>
  <c r="AZ680" i="12" s="1"/>
  <c r="AY680" i="12"/>
  <c r="AY659" i="12"/>
  <c r="AL659" i="12"/>
  <c r="AM659" i="12" s="1"/>
  <c r="AZ659" i="12" s="1"/>
  <c r="AL868" i="12"/>
  <c r="AM868" i="12" s="1"/>
  <c r="AZ868" i="12" s="1"/>
  <c r="AY868" i="12"/>
  <c r="AL826" i="12"/>
  <c r="AM826" i="12" s="1"/>
  <c r="AZ826" i="12" s="1"/>
  <c r="AY826" i="12"/>
  <c r="AY816" i="12"/>
  <c r="AL816" i="12"/>
  <c r="AM816" i="12" s="1"/>
  <c r="AZ816" i="12" s="1"/>
  <c r="AY792" i="12"/>
  <c r="AL792" i="12"/>
  <c r="AM792" i="12" s="1"/>
  <c r="AZ792" i="12" s="1"/>
  <c r="AL775" i="12"/>
  <c r="AM775" i="12" s="1"/>
  <c r="AZ775" i="12" s="1"/>
  <c r="AY775" i="12"/>
  <c r="AY770" i="12"/>
  <c r="AL770" i="12"/>
  <c r="AM770" i="12" s="1"/>
  <c r="AZ770" i="12" s="1"/>
  <c r="AY765" i="12"/>
  <c r="AL765" i="12"/>
  <c r="AM765" i="12" s="1"/>
  <c r="AZ765" i="12" s="1"/>
  <c r="AX754" i="12"/>
  <c r="AZ754" i="12"/>
  <c r="AY740" i="12"/>
  <c r="AL740" i="12"/>
  <c r="AM740" i="12" s="1"/>
  <c r="AZ740" i="12" s="1"/>
  <c r="AY733" i="12"/>
  <c r="AL733" i="12"/>
  <c r="AM733" i="12" s="1"/>
  <c r="AZ733" i="12" s="1"/>
  <c r="AX722" i="12"/>
  <c r="AY708" i="12"/>
  <c r="AL708" i="12"/>
  <c r="AM708" i="12" s="1"/>
  <c r="AZ708" i="12" s="1"/>
  <c r="AY701" i="12"/>
  <c r="AL701" i="12"/>
  <c r="AM701" i="12" s="1"/>
  <c r="AZ701" i="12" s="1"/>
  <c r="AX651" i="12"/>
  <c r="AL633" i="12"/>
  <c r="AM633" i="12" s="1"/>
  <c r="AZ633" i="12" s="1"/>
  <c r="AY633" i="12"/>
  <c r="AY630" i="12"/>
  <c r="AL630" i="12"/>
  <c r="AM630" i="12" s="1"/>
  <c r="AZ630" i="12" s="1"/>
  <c r="AX627" i="12"/>
  <c r="AZ627" i="12"/>
  <c r="BA620" i="12"/>
  <c r="AZ609" i="12"/>
  <c r="AX609" i="12"/>
  <c r="AL536" i="12"/>
  <c r="AM536" i="12" s="1"/>
  <c r="AZ536" i="12" s="1"/>
  <c r="AY536" i="12"/>
  <c r="BA523" i="12"/>
  <c r="AY509" i="12"/>
  <c r="AL509" i="12"/>
  <c r="AM509" i="12" s="1"/>
  <c r="AZ509" i="12" s="1"/>
  <c r="AX615" i="12"/>
  <c r="AZ615" i="12"/>
  <c r="AY598" i="12"/>
  <c r="AL598" i="12"/>
  <c r="AM598" i="12" s="1"/>
  <c r="AZ598" i="12" s="1"/>
  <c r="AY566" i="12"/>
  <c r="AL566" i="12"/>
  <c r="AM566" i="12" s="1"/>
  <c r="AZ566" i="12" s="1"/>
  <c r="AL554" i="12"/>
  <c r="AM554" i="12" s="1"/>
  <c r="AZ554" i="12" s="1"/>
  <c r="AY554" i="12"/>
  <c r="AY547" i="12"/>
  <c r="AL547" i="12"/>
  <c r="AM547" i="12" s="1"/>
  <c r="AZ547" i="12" s="1"/>
  <c r="BA511" i="12"/>
  <c r="AY490" i="12"/>
  <c r="AL490" i="12"/>
  <c r="AM490" i="12" s="1"/>
  <c r="AZ490" i="12" s="1"/>
  <c r="AY458" i="12"/>
  <c r="AL458" i="12"/>
  <c r="AM458" i="12" s="1"/>
  <c r="AZ458" i="12" s="1"/>
  <c r="AY450" i="12"/>
  <c r="AL450" i="12"/>
  <c r="AM450" i="12" s="1"/>
  <c r="AZ450" i="12" s="1"/>
  <c r="AY408" i="12"/>
  <c r="AL408" i="12"/>
  <c r="AM408" i="12" s="1"/>
  <c r="AZ408" i="12" s="1"/>
  <c r="AY392" i="12"/>
  <c r="AL392" i="12"/>
  <c r="AM392" i="12" s="1"/>
  <c r="AZ392" i="12" s="1"/>
  <c r="AY366" i="12"/>
  <c r="AL366" i="12"/>
  <c r="AM366" i="12" s="1"/>
  <c r="AZ366" i="12" s="1"/>
  <c r="AY351" i="12"/>
  <c r="AL351" i="12"/>
  <c r="AM351" i="12" s="1"/>
  <c r="AZ351" i="12" s="1"/>
  <c r="AL342" i="12"/>
  <c r="AM342" i="12" s="1"/>
  <c r="AZ342" i="12" s="1"/>
  <c r="AY342" i="12"/>
  <c r="AY398" i="12"/>
  <c r="AL398" i="12"/>
  <c r="AM398" i="12" s="1"/>
  <c r="AZ398" i="12" s="1"/>
  <c r="BA383" i="12"/>
  <c r="BE383" i="12" s="1"/>
  <c r="AY381" i="12"/>
  <c r="AL381" i="12"/>
  <c r="AM381" i="12" s="1"/>
  <c r="AZ381" i="12" s="1"/>
  <c r="AX368" i="12"/>
  <c r="AL361" i="12"/>
  <c r="AM361" i="12" s="1"/>
  <c r="AZ361" i="12" s="1"/>
  <c r="AY361" i="12"/>
  <c r="AY352" i="12"/>
  <c r="AL352" i="12"/>
  <c r="AM352" i="12" s="1"/>
  <c r="AZ352" i="12" s="1"/>
  <c r="AY328" i="12"/>
  <c r="AL328" i="12"/>
  <c r="AM328" i="12" s="1"/>
  <c r="AZ328" i="12" s="1"/>
  <c r="AY315" i="12"/>
  <c r="AL315" i="12"/>
  <c r="AM315" i="12" s="1"/>
  <c r="AZ315" i="12" s="1"/>
  <c r="BA281" i="12"/>
  <c r="BE281" i="12" s="1"/>
  <c r="BF281" i="12" s="1"/>
  <c r="BH281" i="12" s="1"/>
  <c r="BI281" i="12" s="1"/>
  <c r="BJ281" i="12" s="1"/>
  <c r="AL241" i="12"/>
  <c r="AM241" i="12" s="1"/>
  <c r="AZ241" i="12" s="1"/>
  <c r="AY241" i="12"/>
  <c r="AL235" i="12"/>
  <c r="AM235" i="12" s="1"/>
  <c r="AZ235" i="12" s="1"/>
  <c r="AY235" i="12"/>
  <c r="AL297" i="12"/>
  <c r="AM297" i="12" s="1"/>
  <c r="AZ297" i="12" s="1"/>
  <c r="AY297" i="12"/>
  <c r="AY288" i="12"/>
  <c r="AL288" i="12"/>
  <c r="AM288" i="12" s="1"/>
  <c r="AZ288" i="12" s="1"/>
  <c r="AY232" i="12"/>
  <c r="AL232" i="12"/>
  <c r="AM232" i="12" s="1"/>
  <c r="AZ232" i="12" s="1"/>
  <c r="AL225" i="12"/>
  <c r="AM225" i="12" s="1"/>
  <c r="AZ225" i="12" s="1"/>
  <c r="AY225" i="12"/>
  <c r="BA180" i="12"/>
  <c r="BE180" i="12" s="1"/>
  <c r="BF180" i="12" s="1"/>
  <c r="AL164" i="12"/>
  <c r="AM164" i="12" s="1"/>
  <c r="AZ164" i="12" s="1"/>
  <c r="AY164" i="12"/>
  <c r="AL153" i="12"/>
  <c r="AM153" i="12" s="1"/>
  <c r="AZ153" i="12" s="1"/>
  <c r="AY153" i="12"/>
  <c r="AL129" i="12"/>
  <c r="AM129" i="12" s="1"/>
  <c r="AZ129" i="12" s="1"/>
  <c r="AY129" i="12"/>
  <c r="AL107" i="12"/>
  <c r="AM107" i="12" s="1"/>
  <c r="AZ107" i="12" s="1"/>
  <c r="AY107" i="12"/>
  <c r="AY73" i="12"/>
  <c r="AL73" i="12"/>
  <c r="AM73" i="12" s="1"/>
  <c r="AZ73" i="12" s="1"/>
  <c r="AL60" i="12"/>
  <c r="AM60" i="12" s="1"/>
  <c r="AZ60" i="12" s="1"/>
  <c r="AY60" i="12"/>
  <c r="AY13" i="12"/>
  <c r="AL13" i="12"/>
  <c r="AM13" i="12" s="1"/>
  <c r="AZ13" i="12" s="1"/>
  <c r="AL38" i="12"/>
  <c r="AM38" i="12" s="1"/>
  <c r="AZ38" i="12" s="1"/>
  <c r="AY38" i="12"/>
  <c r="AY800" i="12"/>
  <c r="AL800" i="12"/>
  <c r="AM800" i="12" s="1"/>
  <c r="AZ800" i="12" s="1"/>
  <c r="AY32" i="12"/>
  <c r="AL32" i="12"/>
  <c r="AM32" i="12" s="1"/>
  <c r="AZ32" i="12" s="1"/>
  <c r="AY7" i="12"/>
  <c r="AL7" i="12"/>
  <c r="AM7" i="12" s="1"/>
  <c r="AZ7" i="12" s="1"/>
  <c r="AY41" i="12"/>
  <c r="AL41" i="12"/>
  <c r="AM41" i="12" s="1"/>
  <c r="AZ41" i="12" s="1"/>
  <c r="AX420" i="12"/>
  <c r="AZ420" i="12"/>
  <c r="AY796" i="12"/>
  <c r="AL796" i="12"/>
  <c r="AM796" i="12" s="1"/>
  <c r="AZ796" i="12" s="1"/>
  <c r="AX629" i="12"/>
  <c r="AX689" i="12"/>
  <c r="AY931" i="12"/>
  <c r="AL931" i="12"/>
  <c r="AM931" i="12" s="1"/>
  <c r="AZ931" i="12" s="1"/>
  <c r="AX927" i="12"/>
  <c r="AY923" i="12"/>
  <c r="AL923" i="12"/>
  <c r="AM923" i="12" s="1"/>
  <c r="AZ923" i="12" s="1"/>
  <c r="AX919" i="12"/>
  <c r="AZ919" i="12"/>
  <c r="AY915" i="12"/>
  <c r="AL915" i="12"/>
  <c r="AM915" i="12" s="1"/>
  <c r="AZ915" i="12" s="1"/>
  <c r="AX911" i="12"/>
  <c r="AY907" i="12"/>
  <c r="AL907" i="12"/>
  <c r="AM907" i="12" s="1"/>
  <c r="AZ907" i="12" s="1"/>
  <c r="AX903" i="12"/>
  <c r="AZ903" i="12"/>
  <c r="AY899" i="12"/>
  <c r="AL899" i="12"/>
  <c r="AM899" i="12" s="1"/>
  <c r="AZ899" i="12" s="1"/>
  <c r="AX895" i="12"/>
  <c r="AY891" i="12"/>
  <c r="AL891" i="12"/>
  <c r="AM891" i="12" s="1"/>
  <c r="AZ891" i="12" s="1"/>
  <c r="AY999" i="12"/>
  <c r="AL999" i="12"/>
  <c r="AM999" i="12" s="1"/>
  <c r="AZ999" i="12" s="1"/>
  <c r="AX941" i="12"/>
  <c r="BA872" i="12"/>
  <c r="BE872" i="12" s="1"/>
  <c r="AX867" i="12"/>
  <c r="AY839" i="12"/>
  <c r="AL839" i="12"/>
  <c r="AM839" i="12" s="1"/>
  <c r="AZ839" i="12" s="1"/>
  <c r="AY818" i="12"/>
  <c r="AL818" i="12"/>
  <c r="AM818" i="12" s="1"/>
  <c r="AZ818" i="12" s="1"/>
  <c r="AL774" i="12"/>
  <c r="AM774" i="12" s="1"/>
  <c r="AZ774" i="12" s="1"/>
  <c r="AY774" i="12"/>
  <c r="AY746" i="12"/>
  <c r="AL746" i="12"/>
  <c r="AM746" i="12" s="1"/>
  <c r="AZ746" i="12" s="1"/>
  <c r="AY739" i="12"/>
  <c r="AL739" i="12"/>
  <c r="AM739" i="12" s="1"/>
  <c r="AZ739" i="12" s="1"/>
  <c r="AY714" i="12"/>
  <c r="AL714" i="12"/>
  <c r="AM714" i="12" s="1"/>
  <c r="AZ714" i="12" s="1"/>
  <c r="AY707" i="12"/>
  <c r="AL707" i="12"/>
  <c r="AM707" i="12" s="1"/>
  <c r="AZ707" i="12" s="1"/>
  <c r="AX667" i="12"/>
  <c r="AY634" i="12"/>
  <c r="AL634" i="12"/>
  <c r="AM634" i="12" s="1"/>
  <c r="AZ634" i="12" s="1"/>
  <c r="AL829" i="12"/>
  <c r="AM829" i="12" s="1"/>
  <c r="AZ829" i="12" s="1"/>
  <c r="AY829" i="12"/>
  <c r="AL811" i="12"/>
  <c r="AM811" i="12" s="1"/>
  <c r="AZ811" i="12" s="1"/>
  <c r="AY811" i="12"/>
  <c r="AL809" i="12"/>
  <c r="AM809" i="12" s="1"/>
  <c r="AZ809" i="12" s="1"/>
  <c r="AY809" i="12"/>
  <c r="AY804" i="12"/>
  <c r="AL804" i="12"/>
  <c r="AM804" i="12" s="1"/>
  <c r="AZ804" i="12" s="1"/>
  <c r="AY759" i="12"/>
  <c r="AL759" i="12"/>
  <c r="AM759" i="12" s="1"/>
  <c r="AZ759" i="12" s="1"/>
  <c r="AX750" i="12"/>
  <c r="AZ750" i="12"/>
  <c r="AY736" i="12"/>
  <c r="AL736" i="12"/>
  <c r="AM736" i="12" s="1"/>
  <c r="AZ736" i="12" s="1"/>
  <c r="AY727" i="12"/>
  <c r="AL727" i="12"/>
  <c r="AM727" i="12" s="1"/>
  <c r="AZ727" i="12" s="1"/>
  <c r="AX718" i="12"/>
  <c r="AY704" i="12"/>
  <c r="AL704" i="12"/>
  <c r="AM704" i="12" s="1"/>
  <c r="AZ704" i="12" s="1"/>
  <c r="AY695" i="12"/>
  <c r="AL695" i="12"/>
  <c r="AM695" i="12" s="1"/>
  <c r="AZ695" i="12" s="1"/>
  <c r="AY671" i="12"/>
  <c r="AL671" i="12"/>
  <c r="AM671" i="12" s="1"/>
  <c r="AZ671" i="12" s="1"/>
  <c r="AY638" i="12"/>
  <c r="AL638" i="12"/>
  <c r="AM638" i="12" s="1"/>
  <c r="AZ638" i="12" s="1"/>
  <c r="AY632" i="12"/>
  <c r="AL632" i="12"/>
  <c r="AM632" i="12" s="1"/>
  <c r="AZ632" i="12" s="1"/>
  <c r="AY589" i="12"/>
  <c r="AL589" i="12"/>
  <c r="AM589" i="12" s="1"/>
  <c r="AZ589" i="12" s="1"/>
  <c r="AY586" i="12"/>
  <c r="AL586" i="12"/>
  <c r="AM586" i="12" s="1"/>
  <c r="AZ586" i="12" s="1"/>
  <c r="AL557" i="12"/>
  <c r="AM557" i="12" s="1"/>
  <c r="AZ557" i="12" s="1"/>
  <c r="AY557" i="12"/>
  <c r="AX479" i="12"/>
  <c r="AZ479" i="12"/>
  <c r="AL463" i="12"/>
  <c r="AM463" i="12" s="1"/>
  <c r="AZ463" i="12" s="1"/>
  <c r="AY463" i="12"/>
  <c r="AY443" i="12"/>
  <c r="AL443" i="12"/>
  <c r="AM443" i="12" s="1"/>
  <c r="AZ443" i="12" s="1"/>
  <c r="BA591" i="12"/>
  <c r="BE591" i="12" s="1"/>
  <c r="AL584" i="12"/>
  <c r="AM584" i="12" s="1"/>
  <c r="AZ584" i="12" s="1"/>
  <c r="AY584" i="12"/>
  <c r="AY569" i="12"/>
  <c r="AL569" i="12"/>
  <c r="AM569" i="12" s="1"/>
  <c r="AZ569" i="12" s="1"/>
  <c r="AY397" i="12"/>
  <c r="AL397" i="12"/>
  <c r="AM397" i="12" s="1"/>
  <c r="AZ397" i="12" s="1"/>
  <c r="AL346" i="12"/>
  <c r="AM346" i="12" s="1"/>
  <c r="AZ346" i="12" s="1"/>
  <c r="AY346" i="12"/>
  <c r="AL419" i="12"/>
  <c r="AM419" i="12" s="1"/>
  <c r="AZ419" i="12" s="1"/>
  <c r="AY419" i="12"/>
  <c r="AL274" i="12"/>
  <c r="AM274" i="12" s="1"/>
  <c r="AZ274" i="12" s="1"/>
  <c r="AY274" i="12"/>
  <c r="AZ258" i="12"/>
  <c r="AY258" i="12"/>
  <c r="AY300" i="12"/>
  <c r="AL300" i="12"/>
  <c r="AM300" i="12" s="1"/>
  <c r="AZ300" i="12" s="1"/>
  <c r="AL177" i="12"/>
  <c r="AM177" i="12" s="1"/>
  <c r="AZ177" i="12" s="1"/>
  <c r="AY177" i="12"/>
  <c r="AY190" i="12"/>
  <c r="AL190" i="12"/>
  <c r="AM190" i="12" s="1"/>
  <c r="AZ190" i="12" s="1"/>
  <c r="AL176" i="12"/>
  <c r="AM176" i="12" s="1"/>
  <c r="AZ176" i="12" s="1"/>
  <c r="AY176" i="12"/>
  <c r="AY167" i="12"/>
  <c r="AL167" i="12"/>
  <c r="AM167" i="12" s="1"/>
  <c r="AZ167" i="12" s="1"/>
  <c r="AL160" i="12"/>
  <c r="AM160" i="12" s="1"/>
  <c r="AZ160" i="12" s="1"/>
  <c r="AY160" i="12"/>
  <c r="AL146" i="12"/>
  <c r="AM146" i="12" s="1"/>
  <c r="AZ146" i="12" s="1"/>
  <c r="AY146" i="12"/>
  <c r="AL137" i="12"/>
  <c r="AM137" i="12" s="1"/>
  <c r="AZ137" i="12" s="1"/>
  <c r="AY137" i="12"/>
  <c r="AY115" i="12"/>
  <c r="AL115" i="12"/>
  <c r="AM115" i="12" s="1"/>
  <c r="AZ115" i="12" s="1"/>
  <c r="AL136" i="12"/>
  <c r="AM136" i="12" s="1"/>
  <c r="AZ136" i="12" s="1"/>
  <c r="AY136" i="12"/>
  <c r="AY104" i="12"/>
  <c r="AL104" i="12"/>
  <c r="AM104" i="12" s="1"/>
  <c r="AZ104" i="12" s="1"/>
  <c r="AY69" i="12"/>
  <c r="AL69" i="12"/>
  <c r="AM69" i="12" s="1"/>
  <c r="AZ69" i="12" s="1"/>
  <c r="AY97" i="12"/>
  <c r="AZ97" i="12"/>
  <c r="AY66" i="12"/>
  <c r="AL66" i="12"/>
  <c r="AM66" i="12" s="1"/>
  <c r="AZ66" i="12" s="1"/>
  <c r="AL265" i="12"/>
  <c r="AM265" i="12" s="1"/>
  <c r="AZ265" i="12" s="1"/>
  <c r="AY265" i="12"/>
  <c r="AL203" i="12"/>
  <c r="AM203" i="12" s="1"/>
  <c r="AZ203" i="12" s="1"/>
  <c r="AY203" i="12"/>
  <c r="AZ416" i="12"/>
  <c r="AX416" i="12"/>
  <c r="AL621" i="12"/>
  <c r="AM621" i="12" s="1"/>
  <c r="AZ621" i="12" s="1"/>
  <c r="AY621" i="12"/>
  <c r="AY989" i="12"/>
  <c r="AL989" i="12"/>
  <c r="AM989" i="12" s="1"/>
  <c r="AZ989" i="12" s="1"/>
  <c r="AX977" i="12"/>
  <c r="AZ977" i="12"/>
  <c r="AY961" i="12"/>
  <c r="AL961" i="12"/>
  <c r="AM961" i="12" s="1"/>
  <c r="AZ961" i="12" s="1"/>
  <c r="AL880" i="12"/>
  <c r="AM880" i="12" s="1"/>
  <c r="AZ880" i="12" s="1"/>
  <c r="AY880" i="12"/>
  <c r="AY993" i="12"/>
  <c r="AL993" i="12"/>
  <c r="AM993" i="12" s="1"/>
  <c r="AZ993" i="12" s="1"/>
  <c r="AX967" i="12"/>
  <c r="AZ967" i="12"/>
  <c r="AL986" i="12"/>
  <c r="AM986" i="12" s="1"/>
  <c r="AZ986" i="12" s="1"/>
  <c r="AY986" i="12"/>
  <c r="AY978" i="12"/>
  <c r="AL978" i="12"/>
  <c r="AM978" i="12" s="1"/>
  <c r="AZ978" i="12" s="1"/>
  <c r="AL966" i="12"/>
  <c r="AM966" i="12" s="1"/>
  <c r="AZ966" i="12" s="1"/>
  <c r="AY966" i="12"/>
  <c r="AY962" i="12"/>
  <c r="AL962" i="12"/>
  <c r="AM962" i="12" s="1"/>
  <c r="AZ962" i="12" s="1"/>
  <c r="AX954" i="12"/>
  <c r="AZ954" i="12"/>
  <c r="AL934" i="12"/>
  <c r="AM934" i="12" s="1"/>
  <c r="AZ934" i="12" s="1"/>
  <c r="AY934" i="12"/>
  <c r="AY930" i="12"/>
  <c r="AL930" i="12"/>
  <c r="AM930" i="12" s="1"/>
  <c r="AZ930" i="12" s="1"/>
  <c r="AX922" i="12"/>
  <c r="AL906" i="12"/>
  <c r="AM906" i="12" s="1"/>
  <c r="AZ906" i="12" s="1"/>
  <c r="AY906" i="12"/>
  <c r="AL890" i="12"/>
  <c r="AM890" i="12" s="1"/>
  <c r="AZ890" i="12" s="1"/>
  <c r="AY890" i="12"/>
  <c r="AY885" i="12"/>
  <c r="AL885" i="12"/>
  <c r="AM885" i="12" s="1"/>
  <c r="AZ885" i="12" s="1"/>
  <c r="AY863" i="12"/>
  <c r="AL863" i="12"/>
  <c r="AM863" i="12" s="1"/>
  <c r="AZ863" i="12" s="1"/>
  <c r="AX859" i="12"/>
  <c r="AZ859" i="12"/>
  <c r="AX843" i="12"/>
  <c r="AZ843" i="12"/>
  <c r="AL834" i="12"/>
  <c r="AM834" i="12" s="1"/>
  <c r="AZ834" i="12" s="1"/>
  <c r="AY834" i="12"/>
  <c r="AX797" i="12"/>
  <c r="AZ797" i="12"/>
  <c r="AL785" i="12"/>
  <c r="AM785" i="12" s="1"/>
  <c r="AZ785" i="12" s="1"/>
  <c r="AY785" i="12"/>
  <c r="AL778" i="12"/>
  <c r="AM778" i="12" s="1"/>
  <c r="AZ778" i="12" s="1"/>
  <c r="AY778" i="12"/>
  <c r="AY767" i="12"/>
  <c r="AL767" i="12"/>
  <c r="AM767" i="12" s="1"/>
  <c r="AZ767" i="12" s="1"/>
  <c r="AY742" i="12"/>
  <c r="AL742" i="12"/>
  <c r="AM742" i="12" s="1"/>
  <c r="AZ742" i="12" s="1"/>
  <c r="AY735" i="12"/>
  <c r="AL735" i="12"/>
  <c r="AM735" i="12" s="1"/>
  <c r="AZ735" i="12" s="1"/>
  <c r="AY710" i="12"/>
  <c r="AL710" i="12"/>
  <c r="AM710" i="12" s="1"/>
  <c r="AZ710" i="12" s="1"/>
  <c r="AY703" i="12"/>
  <c r="AL703" i="12"/>
  <c r="AM703" i="12" s="1"/>
  <c r="AZ703" i="12" s="1"/>
  <c r="AY682" i="12"/>
  <c r="AL682" i="12"/>
  <c r="AM682" i="12" s="1"/>
  <c r="AZ682" i="12" s="1"/>
  <c r="AY675" i="12"/>
  <c r="AL675" i="12"/>
  <c r="AM675" i="12" s="1"/>
  <c r="AZ675" i="12" s="1"/>
  <c r="AL655" i="12"/>
  <c r="AM655" i="12" s="1"/>
  <c r="AZ655" i="12" s="1"/>
  <c r="AY655" i="12"/>
  <c r="AY857" i="12"/>
  <c r="AL857" i="12"/>
  <c r="AM857" i="12" s="1"/>
  <c r="AZ857" i="12" s="1"/>
  <c r="AL817" i="12"/>
  <c r="AM817" i="12" s="1"/>
  <c r="AZ817" i="12" s="1"/>
  <c r="AY817" i="12"/>
  <c r="AX793" i="12"/>
  <c r="AX762" i="12"/>
  <c r="AZ762" i="12"/>
  <c r="AX730" i="12"/>
  <c r="AZ730" i="12"/>
  <c r="AX698" i="12"/>
  <c r="AZ698" i="12"/>
  <c r="AL679" i="12"/>
  <c r="AM679" i="12" s="1"/>
  <c r="AZ679" i="12" s="1"/>
  <c r="AY679" i="12"/>
  <c r="AX635" i="12"/>
  <c r="AL619" i="12"/>
  <c r="AM619" i="12" s="1"/>
  <c r="AZ619" i="12" s="1"/>
  <c r="AY619" i="12"/>
  <c r="AL597" i="12"/>
  <c r="AM597" i="12" s="1"/>
  <c r="AZ597" i="12" s="1"/>
  <c r="AY597" i="12"/>
  <c r="AL594" i="12"/>
  <c r="AM594" i="12" s="1"/>
  <c r="AZ594" i="12" s="1"/>
  <c r="AY594" i="12"/>
  <c r="AL544" i="12"/>
  <c r="AM544" i="12" s="1"/>
  <c r="AZ544" i="12" s="1"/>
  <c r="AY544" i="12"/>
  <c r="AL537" i="12"/>
  <c r="AM537" i="12" s="1"/>
  <c r="AZ537" i="12" s="1"/>
  <c r="AY537" i="12"/>
  <c r="AY525" i="12"/>
  <c r="AL525" i="12"/>
  <c r="AM525" i="12" s="1"/>
  <c r="AZ525" i="12" s="1"/>
  <c r="AL592" i="12"/>
  <c r="AM592" i="12" s="1"/>
  <c r="AZ592" i="12" s="1"/>
  <c r="AY592" i="12"/>
  <c r="AX577" i="12"/>
  <c r="AL560" i="12"/>
  <c r="AM560" i="12" s="1"/>
  <c r="AZ560" i="12" s="1"/>
  <c r="AY560" i="12"/>
  <c r="AL546" i="12"/>
  <c r="AM546" i="12" s="1"/>
  <c r="AZ546" i="12" s="1"/>
  <c r="AY546" i="12"/>
  <c r="AY539" i="12"/>
  <c r="AL539" i="12"/>
  <c r="AM539" i="12" s="1"/>
  <c r="AZ539" i="12" s="1"/>
  <c r="AY438" i="12"/>
  <c r="AL438" i="12"/>
  <c r="AM438" i="12" s="1"/>
  <c r="AZ438" i="12" s="1"/>
  <c r="AX413" i="12"/>
  <c r="AY400" i="12"/>
  <c r="AL400" i="12"/>
  <c r="AM400" i="12" s="1"/>
  <c r="AZ400" i="12" s="1"/>
  <c r="AY384" i="12"/>
  <c r="AL384" i="12"/>
  <c r="AM384" i="12" s="1"/>
  <c r="AZ384" i="12" s="1"/>
  <c r="AY343" i="12"/>
  <c r="AL343" i="12"/>
  <c r="AM343" i="12" s="1"/>
  <c r="AZ343" i="12" s="1"/>
  <c r="AL399" i="12"/>
  <c r="AM399" i="12" s="1"/>
  <c r="AZ399" i="12" s="1"/>
  <c r="AY399" i="12"/>
  <c r="AZ380" i="12"/>
  <c r="AX380" i="12"/>
  <c r="AY373" i="12"/>
  <c r="AL373" i="12"/>
  <c r="AM373" i="12" s="1"/>
  <c r="AZ373" i="12" s="1"/>
  <c r="AL337" i="12"/>
  <c r="AM337" i="12" s="1"/>
  <c r="AZ337" i="12" s="1"/>
  <c r="AY337" i="12"/>
  <c r="AY291" i="12"/>
  <c r="AL291" i="12"/>
  <c r="AM291" i="12" s="1"/>
  <c r="AZ291" i="12" s="1"/>
  <c r="AY296" i="12"/>
  <c r="AL296" i="12"/>
  <c r="AM296" i="12" s="1"/>
  <c r="AZ296" i="12" s="1"/>
  <c r="AY239" i="12"/>
  <c r="AL239" i="12"/>
  <c r="AM239" i="12" s="1"/>
  <c r="AZ239" i="12" s="1"/>
  <c r="AL233" i="12"/>
  <c r="AM233" i="12" s="1"/>
  <c r="AZ233" i="12" s="1"/>
  <c r="AY233" i="12"/>
  <c r="AL209" i="12"/>
  <c r="AM209" i="12" s="1"/>
  <c r="AZ209" i="12" s="1"/>
  <c r="AY209" i="12"/>
  <c r="AL166" i="12"/>
  <c r="AM166" i="12" s="1"/>
  <c r="AZ166" i="12" s="1"/>
  <c r="AY166" i="12"/>
  <c r="AY198" i="12"/>
  <c r="AL198" i="12"/>
  <c r="AM198" i="12" s="1"/>
  <c r="AZ198" i="12" s="1"/>
  <c r="AY120" i="12"/>
  <c r="AL120" i="12"/>
  <c r="AM120" i="12" s="1"/>
  <c r="AZ120" i="12" s="1"/>
  <c r="AY112" i="12"/>
  <c r="AL112" i="12"/>
  <c r="AM112" i="12" s="1"/>
  <c r="AZ112" i="12" s="1"/>
  <c r="AL95" i="12"/>
  <c r="AM95" i="12" s="1"/>
  <c r="AZ95" i="12" s="1"/>
  <c r="AY95" i="12"/>
  <c r="AL88" i="12"/>
  <c r="AM88" i="12" s="1"/>
  <c r="AZ88" i="12" s="1"/>
  <c r="AY88" i="12"/>
  <c r="AL79" i="12"/>
  <c r="AM79" i="12" s="1"/>
  <c r="AZ79" i="12" s="1"/>
  <c r="AY79" i="12"/>
  <c r="AL63" i="12"/>
  <c r="AM63" i="12" s="1"/>
  <c r="AZ63" i="12" s="1"/>
  <c r="AY63" i="12"/>
  <c r="AY93" i="12"/>
  <c r="AL93" i="12"/>
  <c r="AM93" i="12" s="1"/>
  <c r="AZ93" i="12" s="1"/>
  <c r="AL86" i="12"/>
  <c r="AM86" i="12" s="1"/>
  <c r="AZ86" i="12" s="1"/>
  <c r="AY86" i="12"/>
  <c r="AL56" i="12"/>
  <c r="AM56" i="12" s="1"/>
  <c r="AZ56" i="12" s="1"/>
  <c r="AY56" i="12"/>
  <c r="AY35" i="12"/>
  <c r="AL35" i="12"/>
  <c r="AM35" i="12" s="1"/>
  <c r="AZ35" i="12" s="1"/>
  <c r="AL23" i="12"/>
  <c r="AM23" i="12" s="1"/>
  <c r="AZ23" i="12" s="1"/>
  <c r="AY23" i="12"/>
  <c r="AX580" i="12"/>
  <c r="AZ580" i="12"/>
  <c r="AY788" i="12"/>
  <c r="AL788" i="12"/>
  <c r="AM788" i="12" s="1"/>
  <c r="AZ788" i="12" s="1"/>
  <c r="AL572" i="12"/>
  <c r="AM572" i="12" s="1"/>
  <c r="AZ572" i="12" s="1"/>
  <c r="AY572" i="12"/>
  <c r="AY412" i="12"/>
  <c r="AL412" i="12"/>
  <c r="AM412" i="12" s="1"/>
  <c r="AZ412" i="12" s="1"/>
  <c r="AY677" i="12"/>
  <c r="AL677" i="12"/>
  <c r="AM677" i="12" s="1"/>
  <c r="AZ677" i="12" s="1"/>
  <c r="AX997" i="12"/>
  <c r="AZ997" i="12"/>
  <c r="AY939" i="12"/>
  <c r="AL939" i="12"/>
  <c r="AM939" i="12" s="1"/>
  <c r="AZ939" i="12" s="1"/>
  <c r="AX887" i="12"/>
  <c r="AL870" i="12"/>
  <c r="AM870" i="12" s="1"/>
  <c r="AZ870" i="12" s="1"/>
  <c r="AY870" i="12"/>
  <c r="AY871" i="12"/>
  <c r="AL871" i="12"/>
  <c r="AM871" i="12" s="1"/>
  <c r="AZ871" i="12" s="1"/>
  <c r="AL840" i="12"/>
  <c r="AM840" i="12" s="1"/>
  <c r="AZ840" i="12" s="1"/>
  <c r="AY840" i="12"/>
  <c r="AL822" i="12"/>
  <c r="AM822" i="12" s="1"/>
  <c r="AZ822" i="12" s="1"/>
  <c r="AY822" i="12"/>
  <c r="AZ806" i="12"/>
  <c r="AX806" i="12"/>
  <c r="AY687" i="12"/>
  <c r="AL687" i="12"/>
  <c r="AM687" i="12" s="1"/>
  <c r="AZ687" i="12" s="1"/>
  <c r="AY650" i="12"/>
  <c r="AL650" i="12"/>
  <c r="AM650" i="12" s="1"/>
  <c r="AZ650" i="12" s="1"/>
  <c r="AX641" i="12"/>
  <c r="AZ641" i="12"/>
  <c r="AY808" i="12"/>
  <c r="AL808" i="12"/>
  <c r="AM808" i="12" s="1"/>
  <c r="AZ808" i="12" s="1"/>
  <c r="AL791" i="12"/>
  <c r="AM791" i="12" s="1"/>
  <c r="AZ791" i="12" s="1"/>
  <c r="AY791" i="12"/>
  <c r="AY684" i="12"/>
  <c r="AL684" i="12"/>
  <c r="AM684" i="12" s="1"/>
  <c r="AZ684" i="12" s="1"/>
  <c r="AY665" i="12"/>
  <c r="AL665" i="12"/>
  <c r="AM665" i="12" s="1"/>
  <c r="AZ665" i="12" s="1"/>
  <c r="AY648" i="12"/>
  <c r="AL648" i="12"/>
  <c r="AM648" i="12" s="1"/>
  <c r="AZ648" i="12" s="1"/>
  <c r="AX637" i="12"/>
  <c r="AX601" i="12"/>
  <c r="AZ601" i="12"/>
  <c r="AL587" i="12"/>
  <c r="AM587" i="12" s="1"/>
  <c r="AZ587" i="12" s="1"/>
  <c r="AY587" i="12"/>
  <c r="AX573" i="12"/>
  <c r="AZ573" i="12"/>
  <c r="AZ570" i="12"/>
  <c r="AX570" i="12"/>
  <c r="AL540" i="12"/>
  <c r="AM540" i="12" s="1"/>
  <c r="AZ540" i="12" s="1"/>
  <c r="AY540" i="12"/>
  <c r="AY515" i="12"/>
  <c r="AL515" i="12"/>
  <c r="AM515" i="12" s="1"/>
  <c r="AZ515" i="12" s="1"/>
  <c r="AY501" i="12"/>
  <c r="AL501" i="12"/>
  <c r="AM501" i="12" s="1"/>
  <c r="AZ501" i="12" s="1"/>
  <c r="AL469" i="12"/>
  <c r="AM469" i="12" s="1"/>
  <c r="AZ469" i="12" s="1"/>
  <c r="AY469" i="12"/>
  <c r="AY449" i="12"/>
  <c r="AL449" i="12"/>
  <c r="AM449" i="12" s="1"/>
  <c r="AZ449" i="12" s="1"/>
  <c r="AY433" i="12"/>
  <c r="AL433" i="12"/>
  <c r="AM433" i="12" s="1"/>
  <c r="AZ433" i="12" s="1"/>
  <c r="AL429" i="12"/>
  <c r="AM429" i="12" s="1"/>
  <c r="AZ429" i="12" s="1"/>
  <c r="AY429" i="12"/>
  <c r="AY585" i="12"/>
  <c r="AL585" i="12"/>
  <c r="AM585" i="12" s="1"/>
  <c r="AZ585" i="12" s="1"/>
  <c r="AL568" i="12"/>
  <c r="AM568" i="12" s="1"/>
  <c r="AZ568" i="12" s="1"/>
  <c r="AY568" i="12"/>
  <c r="AY488" i="12"/>
  <c r="AL488" i="12"/>
  <c r="AM488" i="12" s="1"/>
  <c r="AZ488" i="12" s="1"/>
  <c r="AL480" i="12"/>
  <c r="AM480" i="12" s="1"/>
  <c r="AZ480" i="12" s="1"/>
  <c r="AY480" i="12"/>
  <c r="AL448" i="12"/>
  <c r="AM448" i="12" s="1"/>
  <c r="AZ448" i="12" s="1"/>
  <c r="AY448" i="12"/>
  <c r="AL432" i="12"/>
  <c r="AM432" i="12" s="1"/>
  <c r="AZ432" i="12" s="1"/>
  <c r="AY432" i="12"/>
  <c r="AZ405" i="12"/>
  <c r="AX405" i="12"/>
  <c r="AL389" i="12"/>
  <c r="AM389" i="12" s="1"/>
  <c r="AZ389" i="12" s="1"/>
  <c r="AY389" i="12"/>
  <c r="AL354" i="12"/>
  <c r="AM354" i="12" s="1"/>
  <c r="AZ354" i="12" s="1"/>
  <c r="AY354" i="12"/>
  <c r="AL395" i="12"/>
  <c r="AM395" i="12" s="1"/>
  <c r="AZ395" i="12" s="1"/>
  <c r="AY395" i="12"/>
  <c r="AL333" i="12"/>
  <c r="AM333" i="12" s="1"/>
  <c r="AZ333" i="12" s="1"/>
  <c r="AY333" i="12"/>
  <c r="AY316" i="12"/>
  <c r="AL316" i="12"/>
  <c r="AM316" i="12" s="1"/>
  <c r="AZ316" i="12" s="1"/>
  <c r="AX276" i="12"/>
  <c r="AL301" i="12"/>
  <c r="AM301" i="12" s="1"/>
  <c r="AZ301" i="12" s="1"/>
  <c r="AY301" i="12"/>
  <c r="AY292" i="12"/>
  <c r="AL292" i="12"/>
  <c r="AM292" i="12" s="1"/>
  <c r="AZ292" i="12" s="1"/>
  <c r="AL188" i="12"/>
  <c r="AM188" i="12" s="1"/>
  <c r="AZ188" i="12" s="1"/>
  <c r="AY188" i="12"/>
  <c r="AY206" i="12"/>
  <c r="AL206" i="12"/>
  <c r="AM206" i="12" s="1"/>
  <c r="AZ206" i="12" s="1"/>
  <c r="AL149" i="12"/>
  <c r="AM149" i="12" s="1"/>
  <c r="AZ149" i="12" s="1"/>
  <c r="AY149" i="12"/>
  <c r="AY144" i="12"/>
  <c r="AL144" i="12"/>
  <c r="AM144" i="12" s="1"/>
  <c r="AL141" i="12"/>
  <c r="AM141" i="12" s="1"/>
  <c r="AZ141" i="12" s="1"/>
  <c r="AY141" i="12"/>
  <c r="AY123" i="12"/>
  <c r="AL123" i="12"/>
  <c r="AM123" i="12" s="1"/>
  <c r="AZ123" i="12" s="1"/>
  <c r="AL145" i="12"/>
  <c r="AM145" i="12" s="1"/>
  <c r="AZ145" i="12" s="1"/>
  <c r="AY145" i="12"/>
  <c r="AL135" i="12"/>
  <c r="AM135" i="12" s="1"/>
  <c r="AZ135" i="12" s="1"/>
  <c r="AY135" i="12"/>
  <c r="AL103" i="12"/>
  <c r="AM103" i="12" s="1"/>
  <c r="AZ103" i="12" s="1"/>
  <c r="AY103" i="12"/>
  <c r="AL98" i="12"/>
  <c r="AM98" i="12" s="1"/>
  <c r="AZ98" i="12" s="1"/>
  <c r="AY98" i="12"/>
  <c r="AY57" i="12"/>
  <c r="AL57" i="12"/>
  <c r="AM57" i="12" s="1"/>
  <c r="AZ57" i="12" s="1"/>
  <c r="AY24" i="12"/>
  <c r="AL24" i="12"/>
  <c r="AM24" i="12" s="1"/>
  <c r="AZ24" i="12" s="1"/>
  <c r="AL29" i="12"/>
  <c r="AM29" i="12" s="1"/>
  <c r="AZ29" i="12" s="1"/>
  <c r="AY29" i="12"/>
  <c r="AL253" i="12"/>
  <c r="AM253" i="12" s="1"/>
  <c r="AZ253" i="12" s="1"/>
  <c r="AY253" i="12"/>
  <c r="AL255" i="12"/>
  <c r="AM255" i="12" s="1"/>
  <c r="AZ255" i="12" s="1"/>
  <c r="AY255" i="12"/>
  <c r="AY516" i="12"/>
  <c r="AL516" i="12"/>
  <c r="AM516" i="12" s="1"/>
  <c r="AZ516" i="12" s="1"/>
  <c r="AL588" i="12"/>
  <c r="AM588" i="12" s="1"/>
  <c r="AZ588" i="12" s="1"/>
  <c r="AY588" i="12"/>
  <c r="AX639" i="12"/>
  <c r="AZ639" i="12"/>
  <c r="AX987" i="12"/>
  <c r="AY979" i="12"/>
  <c r="AL979" i="12"/>
  <c r="AM979" i="12" s="1"/>
  <c r="AZ979" i="12" s="1"/>
  <c r="AX963" i="12"/>
  <c r="AZ963" i="12"/>
  <c r="AY955" i="12"/>
  <c r="AL955" i="12"/>
  <c r="AM955" i="12" s="1"/>
  <c r="AZ955" i="12" s="1"/>
  <c r="AY881" i="12"/>
  <c r="AL881" i="12"/>
  <c r="AM881" i="12" s="1"/>
  <c r="AZ881" i="12" s="1"/>
  <c r="AX981" i="12"/>
  <c r="AZ981" i="12"/>
  <c r="AY969" i="12"/>
  <c r="AL969" i="12"/>
  <c r="AM969" i="12" s="1"/>
  <c r="AZ969" i="12" s="1"/>
  <c r="AX949" i="12"/>
  <c r="AL996" i="12"/>
  <c r="AM996" i="12" s="1"/>
  <c r="AZ996" i="12" s="1"/>
  <c r="AY996" i="12"/>
  <c r="AX984" i="12"/>
  <c r="AZ984" i="12"/>
  <c r="AL980" i="12"/>
  <c r="AM980" i="12" s="1"/>
  <c r="AZ980" i="12" s="1"/>
  <c r="AY980" i="12"/>
  <c r="AY976" i="12"/>
  <c r="AL976" i="12"/>
  <c r="AM976" i="12" s="1"/>
  <c r="AZ976" i="12" s="1"/>
  <c r="AY960" i="12"/>
  <c r="AL960" i="12"/>
  <c r="AM960" i="12" s="1"/>
  <c r="AZ960" i="12" s="1"/>
  <c r="AX952" i="12"/>
  <c r="AZ952" i="12"/>
  <c r="AL948" i="12"/>
  <c r="AM948" i="12" s="1"/>
  <c r="AZ948" i="12" s="1"/>
  <c r="AY948" i="12"/>
  <c r="AX928" i="12"/>
  <c r="AL920" i="12"/>
  <c r="AM920" i="12" s="1"/>
  <c r="AZ920" i="12" s="1"/>
  <c r="AY920" i="12"/>
  <c r="AL912" i="12"/>
  <c r="AM912" i="12" s="1"/>
  <c r="AZ912" i="12" s="1"/>
  <c r="AY912" i="12"/>
  <c r="AL904" i="12"/>
  <c r="AM904" i="12" s="1"/>
  <c r="AZ904" i="12" s="1"/>
  <c r="AY904" i="12"/>
  <c r="AX853" i="12"/>
  <c r="AZ853" i="12"/>
  <c r="AY849" i="12"/>
  <c r="AL849" i="12"/>
  <c r="AM849" i="12" s="1"/>
  <c r="AZ849" i="12" s="1"/>
  <c r="AX833" i="12"/>
  <c r="AZ833" i="12"/>
  <c r="AY830" i="12"/>
  <c r="AL830" i="12"/>
  <c r="AM830" i="12" s="1"/>
  <c r="AZ830" i="12" s="1"/>
  <c r="AL799" i="12"/>
  <c r="AM799" i="12" s="1"/>
  <c r="AZ799" i="12" s="1"/>
  <c r="AY799" i="12"/>
  <c r="AL779" i="12"/>
  <c r="AM779" i="12" s="1"/>
  <c r="AZ779" i="12" s="1"/>
  <c r="AY779" i="12"/>
  <c r="AX756" i="12"/>
  <c r="AX724" i="12"/>
  <c r="AX692" i="12"/>
  <c r="AY626" i="12"/>
  <c r="AL626" i="12"/>
  <c r="AM626" i="12" s="1"/>
  <c r="AZ626" i="12" s="1"/>
  <c r="AL856" i="12"/>
  <c r="AM856" i="12" s="1"/>
  <c r="AZ856" i="12" s="1"/>
  <c r="AY856" i="12"/>
  <c r="AL844" i="12"/>
  <c r="AM844" i="12" s="1"/>
  <c r="AZ844" i="12" s="1"/>
  <c r="AY844" i="12"/>
  <c r="AX813" i="12"/>
  <c r="AZ813" i="12"/>
  <c r="AX685" i="12"/>
  <c r="AZ685" i="12"/>
  <c r="AL673" i="12"/>
  <c r="AM673" i="12" s="1"/>
  <c r="AZ673" i="12" s="1"/>
  <c r="AY673" i="12"/>
  <c r="AL663" i="12"/>
  <c r="AM663" i="12" s="1"/>
  <c r="AZ663" i="12" s="1"/>
  <c r="AY663" i="12"/>
  <c r="AX653" i="12"/>
  <c r="AL595" i="12"/>
  <c r="AM595" i="12" s="1"/>
  <c r="AZ595" i="12" s="1"/>
  <c r="AY595" i="12"/>
  <c r="AX578" i="12"/>
  <c r="AL605" i="12"/>
  <c r="AM605" i="12" s="1"/>
  <c r="AZ605" i="12" s="1"/>
  <c r="AY605" i="12"/>
  <c r="AX593" i="12"/>
  <c r="AL576" i="12"/>
  <c r="AM576" i="12" s="1"/>
  <c r="AZ576" i="12" s="1"/>
  <c r="AY576" i="12"/>
  <c r="AX561" i="12"/>
  <c r="AY498" i="12"/>
  <c r="AL498" i="12"/>
  <c r="AM498" i="12" s="1"/>
  <c r="AZ498" i="12" s="1"/>
  <c r="AY466" i="12"/>
  <c r="AL466" i="12"/>
  <c r="AM466" i="12" s="1"/>
  <c r="AZ466" i="12" s="1"/>
  <c r="AX434" i="12"/>
  <c r="AY417" i="12"/>
  <c r="AL417" i="12"/>
  <c r="AM417" i="12" s="1"/>
  <c r="AZ417" i="12" s="1"/>
  <c r="AX401" i="12"/>
  <c r="AY385" i="12"/>
  <c r="AL385" i="12"/>
  <c r="AM385" i="12" s="1"/>
  <c r="AZ385" i="12" s="1"/>
  <c r="AY374" i="12"/>
  <c r="AL374" i="12"/>
  <c r="AM374" i="12" s="1"/>
  <c r="AZ374" i="12" s="1"/>
  <c r="AY359" i="12"/>
  <c r="AL359" i="12"/>
  <c r="AM359" i="12" s="1"/>
  <c r="AZ359" i="12" s="1"/>
  <c r="AL407" i="12"/>
  <c r="AM407" i="12" s="1"/>
  <c r="AZ407" i="12" s="1"/>
  <c r="AY407" i="12"/>
  <c r="AZ372" i="12"/>
  <c r="AX372" i="12"/>
  <c r="AY336" i="12"/>
  <c r="AL336" i="12"/>
  <c r="AM336" i="12" s="1"/>
  <c r="AZ336" i="12" s="1"/>
  <c r="AL305" i="12"/>
  <c r="AM305" i="12" s="1"/>
  <c r="AZ305" i="12" s="1"/>
  <c r="AY305" i="12"/>
  <c r="AL322" i="12"/>
  <c r="AM322" i="12" s="1"/>
  <c r="AZ322" i="12" s="1"/>
  <c r="AY322" i="12"/>
  <c r="AL306" i="12"/>
  <c r="AM306" i="12" s="1"/>
  <c r="AZ306" i="12" s="1"/>
  <c r="AY306" i="12"/>
  <c r="AY299" i="12"/>
  <c r="AL299" i="12"/>
  <c r="AM299" i="12" s="1"/>
  <c r="AZ299" i="12" s="1"/>
  <c r="AY283" i="12"/>
  <c r="AL283" i="12"/>
  <c r="AM283" i="12" s="1"/>
  <c r="AZ283" i="12" s="1"/>
  <c r="AY210" i="12"/>
  <c r="AL210" i="12"/>
  <c r="AM210" i="12" s="1"/>
  <c r="AZ210" i="12" s="1"/>
  <c r="AL193" i="12"/>
  <c r="AM193" i="12" s="1"/>
  <c r="AZ193" i="12" s="1"/>
  <c r="AY193" i="12"/>
  <c r="AL181" i="12"/>
  <c r="AM181" i="12" s="1"/>
  <c r="AZ181" i="12" s="1"/>
  <c r="AY181" i="12"/>
  <c r="AL207" i="12"/>
  <c r="AM207" i="12" s="1"/>
  <c r="AZ207" i="12" s="1"/>
  <c r="AY207" i="12"/>
  <c r="AY132" i="12"/>
  <c r="AL132" i="12"/>
  <c r="AM132" i="12" s="1"/>
  <c r="AZ132" i="12" s="1"/>
  <c r="AL156" i="12"/>
  <c r="AM156" i="12" s="1"/>
  <c r="AZ156" i="12" s="1"/>
  <c r="AY156" i="12"/>
  <c r="AL94" i="12"/>
  <c r="AM94" i="12" s="1"/>
  <c r="AZ94" i="12" s="1"/>
  <c r="AY94" i="12"/>
  <c r="AL30" i="12"/>
  <c r="AM30" i="12" s="1"/>
  <c r="AZ30" i="12" s="1"/>
  <c r="AY30" i="12"/>
  <c r="AY16" i="12"/>
  <c r="AL16" i="12"/>
  <c r="AM16" i="12" s="1"/>
  <c r="AZ16" i="12" s="1"/>
  <c r="AV5" i="12"/>
  <c r="AW5" i="12"/>
  <c r="AY14" i="12"/>
  <c r="AL14" i="12"/>
  <c r="AM14" i="12" s="1"/>
  <c r="AZ14" i="12" s="1"/>
  <c r="AY8" i="12"/>
  <c r="AL8" i="12"/>
  <c r="AM8" i="12" s="1"/>
  <c r="AZ8" i="12" s="1"/>
  <c r="Y5" i="6"/>
  <c r="Z121" i="6"/>
  <c r="AB121" i="6" s="1"/>
  <c r="AC121" i="6" s="1"/>
  <c r="Z228" i="6"/>
  <c r="AB228" i="6" s="1"/>
  <c r="AC228" i="6" s="1"/>
  <c r="Z342" i="6"/>
  <c r="AB342" i="6" s="1"/>
  <c r="AC342" i="6" s="1"/>
  <c r="AE342" i="6" s="1"/>
  <c r="AF342" i="6" s="1"/>
  <c r="AG342" i="6" s="1"/>
  <c r="Z484" i="6"/>
  <c r="AB484" i="6" s="1"/>
  <c r="AC484" i="6" s="1"/>
  <c r="AE484" i="6" s="1"/>
  <c r="AF484" i="6" s="1"/>
  <c r="AG484" i="6" s="1"/>
  <c r="Z706" i="6"/>
  <c r="AB706" i="6" s="1"/>
  <c r="AC706" i="6" s="1"/>
  <c r="AE706" i="6" s="1"/>
  <c r="AF706" i="6" s="1"/>
  <c r="AG706" i="6" s="1"/>
  <c r="Z847" i="6"/>
  <c r="AB847" i="6" s="1"/>
  <c r="AC847" i="6" s="1"/>
  <c r="AE847" i="6" s="1"/>
  <c r="AF847" i="6" s="1"/>
  <c r="AG847" i="6" s="1"/>
  <c r="Z517" i="6"/>
  <c r="AB517" i="6" s="1"/>
  <c r="AC517" i="6" s="1"/>
  <c r="AE517" i="6" s="1"/>
  <c r="AF517" i="6" s="1"/>
  <c r="AG517" i="6" s="1"/>
  <c r="Z19" i="6"/>
  <c r="AB19" i="6" s="1"/>
  <c r="AC19" i="6" s="1"/>
  <c r="AE19" i="6" s="1"/>
  <c r="Z222" i="6"/>
  <c r="AB222" i="6" s="1"/>
  <c r="AC222" i="6" s="1"/>
  <c r="Z474" i="6"/>
  <c r="AB474" i="6" s="1"/>
  <c r="AC474" i="6" s="1"/>
  <c r="AE474" i="6" s="1"/>
  <c r="AF474" i="6" s="1"/>
  <c r="AG474" i="6" s="1"/>
  <c r="Z513" i="6"/>
  <c r="AB513" i="6" s="1"/>
  <c r="AC513" i="6" s="1"/>
  <c r="AE513" i="6" s="1"/>
  <c r="AF513" i="6" s="1"/>
  <c r="AG513" i="6" s="1"/>
  <c r="Z660" i="6"/>
  <c r="AB660" i="6" s="1"/>
  <c r="AC660" i="6" s="1"/>
  <c r="AE660" i="6" s="1"/>
  <c r="AF660" i="6" s="1"/>
  <c r="AG660" i="6" s="1"/>
  <c r="Z696" i="6"/>
  <c r="AB696" i="6" s="1"/>
  <c r="AC696" i="6" s="1"/>
  <c r="AE696" i="6" s="1"/>
  <c r="AF696" i="6" s="1"/>
  <c r="AG696" i="6" s="1"/>
  <c r="Z76" i="6"/>
  <c r="AB76" i="6" s="1"/>
  <c r="AC76" i="6" s="1"/>
  <c r="Z319" i="6"/>
  <c r="AB319" i="6" s="1"/>
  <c r="AC319" i="6" s="1"/>
  <c r="AE319" i="6" s="1"/>
  <c r="AF319" i="6" s="1"/>
  <c r="AG319" i="6" s="1"/>
  <c r="Z450" i="6"/>
  <c r="AB450" i="6" s="1"/>
  <c r="AC450" i="6" s="1"/>
  <c r="AE450" i="6" s="1"/>
  <c r="AF450" i="6" s="1"/>
  <c r="AG450" i="6" s="1"/>
  <c r="Z463" i="6"/>
  <c r="AB463" i="6" s="1"/>
  <c r="AC463" i="6" s="1"/>
  <c r="AE463" i="6" s="1"/>
  <c r="AF463" i="6" s="1"/>
  <c r="AG463" i="6" s="1"/>
  <c r="Z638" i="6"/>
  <c r="AB638" i="6" s="1"/>
  <c r="AC638" i="6" s="1"/>
  <c r="AE638" i="6" s="1"/>
  <c r="AF638" i="6" s="1"/>
  <c r="AG638" i="6" s="1"/>
  <c r="Z756" i="6"/>
  <c r="AB756" i="6" s="1"/>
  <c r="AC756" i="6" s="1"/>
  <c r="AE756" i="6" s="1"/>
  <c r="AF756" i="6" s="1"/>
  <c r="AG756" i="6" s="1"/>
  <c r="Z886" i="6"/>
  <c r="AB886" i="6" s="1"/>
  <c r="AC886" i="6" s="1"/>
  <c r="AE886" i="6" s="1"/>
  <c r="AF886" i="6" s="1"/>
  <c r="AG886" i="6" s="1"/>
  <c r="Z891" i="6"/>
  <c r="AB891" i="6" s="1"/>
  <c r="AC891" i="6" s="1"/>
  <c r="AE891" i="6" s="1"/>
  <c r="AF891" i="6" s="1"/>
  <c r="AG891" i="6" s="1"/>
  <c r="Z902" i="6"/>
  <c r="AB902" i="6" s="1"/>
  <c r="AC902" i="6" s="1"/>
  <c r="AE902" i="6" s="1"/>
  <c r="AF902" i="6" s="1"/>
  <c r="AG902" i="6" s="1"/>
  <c r="Z923" i="6"/>
  <c r="AB923" i="6" s="1"/>
  <c r="AC923" i="6" s="1"/>
  <c r="AE923" i="6" s="1"/>
  <c r="AF923" i="6" s="1"/>
  <c r="AG923" i="6" s="1"/>
  <c r="Z926" i="6"/>
  <c r="AB926" i="6" s="1"/>
  <c r="AC926" i="6" s="1"/>
  <c r="AE926" i="6" s="1"/>
  <c r="AF926" i="6" s="1"/>
  <c r="AG926" i="6" s="1"/>
  <c r="Z931" i="6"/>
  <c r="AB931" i="6" s="1"/>
  <c r="AC931" i="6" s="1"/>
  <c r="AE931" i="6" s="1"/>
  <c r="AF931" i="6" s="1"/>
  <c r="AG931" i="6" s="1"/>
  <c r="Z934" i="6"/>
  <c r="AB934" i="6" s="1"/>
  <c r="Z942" i="6"/>
  <c r="AB942" i="6" s="1"/>
  <c r="AC942" i="6" s="1"/>
  <c r="AE942" i="6" s="1"/>
  <c r="AF942" i="6" s="1"/>
  <c r="AG942" i="6" s="1"/>
  <c r="Z958" i="6"/>
  <c r="AB958" i="6" s="1"/>
  <c r="AC958" i="6" s="1"/>
  <c r="AE958" i="6" s="1"/>
  <c r="AF958" i="6" s="1"/>
  <c r="AG958" i="6" s="1"/>
  <c r="X48" i="27"/>
  <c r="Z251" i="6"/>
  <c r="AB251" i="6" s="1"/>
  <c r="AC251" i="6" s="1"/>
  <c r="AE251" i="6" s="1"/>
  <c r="AF251" i="6" s="1"/>
  <c r="AG251" i="6" s="1"/>
  <c r="Z623" i="6"/>
  <c r="Z588" i="6"/>
  <c r="AB588" i="6" s="1"/>
  <c r="AC588" i="6" s="1"/>
  <c r="AE588" i="6" s="1"/>
  <c r="AF588" i="6" s="1"/>
  <c r="AG588" i="6" s="1"/>
  <c r="Z585" i="6"/>
  <c r="AB585" i="6" s="1"/>
  <c r="AC585" i="6" s="1"/>
  <c r="AE585" i="6" s="1"/>
  <c r="AF585" i="6" s="1"/>
  <c r="AG585" i="6" s="1"/>
  <c r="Z677" i="6"/>
  <c r="AB677" i="6" s="1"/>
  <c r="AC677" i="6" s="1"/>
  <c r="AE677" i="6" s="1"/>
  <c r="AF677" i="6" s="1"/>
  <c r="AG677" i="6" s="1"/>
  <c r="Z37" i="6"/>
  <c r="AB37" i="6" s="1"/>
  <c r="AC37" i="6" s="1"/>
  <c r="AE37" i="6" s="1"/>
  <c r="Z356" i="6"/>
  <c r="AB356" i="6" s="1"/>
  <c r="AC356" i="6" s="1"/>
  <c r="AE356" i="6" s="1"/>
  <c r="AF356" i="6" s="1"/>
  <c r="AG356" i="6" s="1"/>
  <c r="Z374" i="6"/>
  <c r="AB374" i="6" s="1"/>
  <c r="AC374" i="6" s="1"/>
  <c r="AE374" i="6" s="1"/>
  <c r="AF374" i="6" s="1"/>
  <c r="AG374" i="6" s="1"/>
  <c r="Z771" i="6"/>
  <c r="AB771" i="6" s="1"/>
  <c r="AC771" i="6" s="1"/>
  <c r="AE771" i="6" s="1"/>
  <c r="AF771" i="6" s="1"/>
  <c r="AG771" i="6" s="1"/>
  <c r="Z462" i="6"/>
  <c r="AB462" i="6" s="1"/>
  <c r="AC462" i="6" s="1"/>
  <c r="AE462" i="6" s="1"/>
  <c r="AF462" i="6" s="1"/>
  <c r="AG462" i="6" s="1"/>
  <c r="Z526" i="6"/>
  <c r="AB526" i="6" s="1"/>
  <c r="AC526" i="6" s="1"/>
  <c r="AE526" i="6" s="1"/>
  <c r="AF526" i="6" s="1"/>
  <c r="AG526" i="6" s="1"/>
  <c r="Z26" i="6"/>
  <c r="AB26" i="6" s="1"/>
  <c r="AC26" i="6" s="1"/>
  <c r="AE26" i="6" s="1"/>
  <c r="Z559" i="6"/>
  <c r="AB559" i="6" s="1"/>
  <c r="AC559" i="6" s="1"/>
  <c r="AE559" i="6" s="1"/>
  <c r="AF559" i="6" s="1"/>
  <c r="AG559" i="6" s="1"/>
  <c r="Z605" i="6"/>
  <c r="AB605" i="6" s="1"/>
  <c r="AC605" i="6" s="1"/>
  <c r="AE605" i="6" s="1"/>
  <c r="AF605" i="6" s="1"/>
  <c r="AG605" i="6" s="1"/>
  <c r="Z876" i="6"/>
  <c r="AB876" i="6" s="1"/>
  <c r="AC876" i="6" s="1"/>
  <c r="AE876" i="6" s="1"/>
  <c r="AF876" i="6" s="1"/>
  <c r="AG876" i="6" s="1"/>
  <c r="Z36" i="6"/>
  <c r="AB36" i="6" s="1"/>
  <c r="AC36" i="6" s="1"/>
  <c r="AE36" i="6" s="1"/>
  <c r="Z402" i="6"/>
  <c r="AB402" i="6" s="1"/>
  <c r="AC402" i="6" s="1"/>
  <c r="AE402" i="6" s="1"/>
  <c r="AF402" i="6" s="1"/>
  <c r="AG402" i="6" s="1"/>
  <c r="Z538" i="6"/>
  <c r="AB538" i="6" s="1"/>
  <c r="AC538" i="6" s="1"/>
  <c r="AE538" i="6" s="1"/>
  <c r="AF538" i="6" s="1"/>
  <c r="AG538" i="6" s="1"/>
  <c r="Z672" i="6"/>
  <c r="AB672" i="6" s="1"/>
  <c r="AC672" i="6" s="1"/>
  <c r="AE672" i="6" s="1"/>
  <c r="AF672" i="6" s="1"/>
  <c r="AG672" i="6" s="1"/>
  <c r="Z148" i="6"/>
  <c r="AB148" i="6" s="1"/>
  <c r="AC148" i="6" s="1"/>
  <c r="Z487" i="6"/>
  <c r="AB487" i="6" s="1"/>
  <c r="AC487" i="6" s="1"/>
  <c r="AE487" i="6" s="1"/>
  <c r="AF487" i="6" s="1"/>
  <c r="AG487" i="6" s="1"/>
  <c r="Z650" i="6"/>
  <c r="AB650" i="6" s="1"/>
  <c r="AC650" i="6" s="1"/>
  <c r="AE650" i="6" s="1"/>
  <c r="AF650" i="6" s="1"/>
  <c r="AG650" i="6" s="1"/>
  <c r="Z783" i="6"/>
  <c r="AB783" i="6" s="1"/>
  <c r="AC783" i="6" s="1"/>
  <c r="AE783" i="6" s="1"/>
  <c r="AF783" i="6" s="1"/>
  <c r="AG783" i="6" s="1"/>
  <c r="Z874" i="6"/>
  <c r="AB874" i="6" s="1"/>
  <c r="AC874" i="6" s="1"/>
  <c r="AE874" i="6" s="1"/>
  <c r="AF874" i="6" s="1"/>
  <c r="AG874" i="6" s="1"/>
  <c r="Z454" i="6"/>
  <c r="AB454" i="6" s="1"/>
  <c r="AC454" i="6" s="1"/>
  <c r="AE454" i="6" s="1"/>
  <c r="AF454" i="6" s="1"/>
  <c r="AG454" i="6" s="1"/>
  <c r="Z693" i="6"/>
  <c r="AB693" i="6" s="1"/>
  <c r="AC693" i="6" s="1"/>
  <c r="AE693" i="6" s="1"/>
  <c r="AF693" i="6" s="1"/>
  <c r="AG693" i="6" s="1"/>
  <c r="Z65" i="6"/>
  <c r="AB65" i="6" s="1"/>
  <c r="AC65" i="6" s="1"/>
  <c r="Z796" i="6"/>
  <c r="AB796" i="6" s="1"/>
  <c r="AC796" i="6" s="1"/>
  <c r="AE796" i="6" s="1"/>
  <c r="AF796" i="6" s="1"/>
  <c r="AG796" i="6" s="1"/>
  <c r="Z830" i="6"/>
  <c r="AB830" i="6" s="1"/>
  <c r="AC830" i="6" s="1"/>
  <c r="AE830" i="6" s="1"/>
  <c r="AF830" i="6" s="1"/>
  <c r="AG830" i="6" s="1"/>
  <c r="Z842" i="6"/>
  <c r="AB842" i="6" s="1"/>
  <c r="AC842" i="6" s="1"/>
  <c r="AE842" i="6" s="1"/>
  <c r="AF842" i="6" s="1"/>
  <c r="AG842" i="6" s="1"/>
  <c r="Z861" i="6"/>
  <c r="AB861" i="6" s="1"/>
  <c r="AC861" i="6" s="1"/>
  <c r="AE861" i="6" s="1"/>
  <c r="AF861" i="6" s="1"/>
  <c r="AG861" i="6" s="1"/>
  <c r="Z893" i="6"/>
  <c r="AB893" i="6" s="1"/>
  <c r="AC893" i="6" s="1"/>
  <c r="AE893" i="6" s="1"/>
  <c r="AF893" i="6" s="1"/>
  <c r="AG893" i="6" s="1"/>
  <c r="Z901" i="6"/>
  <c r="AB901" i="6" s="1"/>
  <c r="AC901" i="6" s="1"/>
  <c r="AE901" i="6" s="1"/>
  <c r="AF901" i="6" s="1"/>
  <c r="AG901" i="6" s="1"/>
  <c r="Z925" i="6"/>
  <c r="AB925" i="6" s="1"/>
  <c r="AC925" i="6" s="1"/>
  <c r="AE925" i="6" s="1"/>
  <c r="AF925" i="6" s="1"/>
  <c r="AG925" i="6" s="1"/>
  <c r="Z933" i="6"/>
  <c r="AB933" i="6" s="1"/>
  <c r="AC933" i="6" s="1"/>
  <c r="AE933" i="6" s="1"/>
  <c r="AF933" i="6" s="1"/>
  <c r="AG933" i="6" s="1"/>
  <c r="Z936" i="6"/>
  <c r="AB936" i="6" s="1"/>
  <c r="AC936" i="6" s="1"/>
  <c r="AE936" i="6" s="1"/>
  <c r="AF936" i="6" s="1"/>
  <c r="AG936" i="6" s="1"/>
  <c r="Z957" i="6"/>
  <c r="AB957" i="6" s="1"/>
  <c r="AC957" i="6" s="1"/>
  <c r="AE957" i="6" s="1"/>
  <c r="AF957" i="6" s="1"/>
  <c r="AG957" i="6" s="1"/>
  <c r="Z965" i="6"/>
  <c r="AB965" i="6" s="1"/>
  <c r="AC965" i="6" s="1"/>
  <c r="AE965" i="6" s="1"/>
  <c r="AF965" i="6" s="1"/>
  <c r="AG965" i="6" s="1"/>
  <c r="Z968" i="6"/>
  <c r="AB968" i="6" s="1"/>
  <c r="AC968" i="6" s="1"/>
  <c r="AE968" i="6" s="1"/>
  <c r="AF968" i="6" s="1"/>
  <c r="AG968" i="6" s="1"/>
  <c r="Z976" i="6"/>
  <c r="AB976" i="6" s="1"/>
  <c r="AC976" i="6" s="1"/>
  <c r="AE976" i="6" s="1"/>
  <c r="AF976" i="6" s="1"/>
  <c r="AG976" i="6" s="1"/>
  <c r="Z983" i="6"/>
  <c r="AB983" i="6" s="1"/>
  <c r="AC983" i="6" s="1"/>
  <c r="AE983" i="6" s="1"/>
  <c r="AF983" i="6" s="1"/>
  <c r="AG983" i="6" s="1"/>
  <c r="Z63" i="6"/>
  <c r="AB63" i="6" s="1"/>
  <c r="AC63" i="6" s="1"/>
  <c r="Z100" i="6"/>
  <c r="AB100" i="6" s="1"/>
  <c r="AC100" i="6" s="1"/>
  <c r="Z109" i="6"/>
  <c r="AB109" i="6" s="1"/>
  <c r="AC109" i="6" s="1"/>
  <c r="Z375" i="6"/>
  <c r="AB375" i="6" s="1"/>
  <c r="AC375" i="6" s="1"/>
  <c r="AE375" i="6" s="1"/>
  <c r="AF375" i="6" s="1"/>
  <c r="AG375" i="6" s="1"/>
  <c r="Z439" i="6"/>
  <c r="AB439" i="6" s="1"/>
  <c r="AC439" i="6" s="1"/>
  <c r="AE439" i="6" s="1"/>
  <c r="AF439" i="6" s="1"/>
  <c r="AG439" i="6" s="1"/>
  <c r="Z551" i="6"/>
  <c r="AB551" i="6" s="1"/>
  <c r="AC551" i="6" s="1"/>
  <c r="AE551" i="6" s="1"/>
  <c r="AF551" i="6" s="1"/>
  <c r="AG551" i="6" s="1"/>
  <c r="Z343" i="6"/>
  <c r="AB343" i="6" s="1"/>
  <c r="AC343" i="6" s="1"/>
  <c r="AE343" i="6" s="1"/>
  <c r="AF343" i="6" s="1"/>
  <c r="AG343" i="6" s="1"/>
  <c r="Z64" i="6"/>
  <c r="AB64" i="6" s="1"/>
  <c r="AC64" i="6" s="1"/>
  <c r="Z257" i="6"/>
  <c r="AB257" i="6" s="1"/>
  <c r="AC257" i="6" s="1"/>
  <c r="AE257" i="6" s="1"/>
  <c r="AF257" i="6" s="1"/>
  <c r="AG257" i="6" s="1"/>
  <c r="Z504" i="6"/>
  <c r="AB504" i="6" s="1"/>
  <c r="AC504" i="6" s="1"/>
  <c r="AE504" i="6" s="1"/>
  <c r="AF504" i="6" s="1"/>
  <c r="AG504" i="6" s="1"/>
  <c r="Z722" i="6"/>
  <c r="AB722" i="6" s="1"/>
  <c r="AC722" i="6" s="1"/>
  <c r="AE722" i="6" s="1"/>
  <c r="AF722" i="6" s="1"/>
  <c r="AG722" i="6" s="1"/>
  <c r="Z759" i="6"/>
  <c r="AB759" i="6" s="1"/>
  <c r="AC759" i="6" s="1"/>
  <c r="AE759" i="6" s="1"/>
  <c r="AF759" i="6" s="1"/>
  <c r="AG759" i="6" s="1"/>
  <c r="Z530" i="6"/>
  <c r="AB530" i="6" s="1"/>
  <c r="AC530" i="6" s="1"/>
  <c r="AE530" i="6" s="1"/>
  <c r="AF530" i="6" s="1"/>
  <c r="AG530" i="6" s="1"/>
  <c r="Z684" i="6"/>
  <c r="Z697" i="6"/>
  <c r="AB697" i="6" s="1"/>
  <c r="AC697" i="6" s="1"/>
  <c r="AE697" i="6" s="1"/>
  <c r="AF697" i="6" s="1"/>
  <c r="AG697" i="6" s="1"/>
  <c r="Z906" i="6"/>
  <c r="AB906" i="6" s="1"/>
  <c r="AC906" i="6" s="1"/>
  <c r="AE906" i="6" s="1"/>
  <c r="AF906" i="6" s="1"/>
  <c r="AG906" i="6" s="1"/>
  <c r="Z922" i="6"/>
  <c r="AB922" i="6" s="1"/>
  <c r="AC922" i="6" s="1"/>
  <c r="AE922" i="6" s="1"/>
  <c r="AF922" i="6" s="1"/>
  <c r="AG922" i="6" s="1"/>
  <c r="Z930" i="6"/>
  <c r="AB930" i="6" s="1"/>
  <c r="Z938" i="6"/>
  <c r="AB938" i="6" s="1"/>
  <c r="AC938" i="6" s="1"/>
  <c r="AE938" i="6" s="1"/>
  <c r="AF938" i="6" s="1"/>
  <c r="AG938" i="6" s="1"/>
  <c r="Z959" i="6"/>
  <c r="AB959" i="6" s="1"/>
  <c r="AC959" i="6" s="1"/>
  <c r="AE959" i="6" s="1"/>
  <c r="AF959" i="6" s="1"/>
  <c r="AG959" i="6" s="1"/>
  <c r="Z978" i="6"/>
  <c r="AB978" i="6" s="1"/>
  <c r="AC978" i="6" s="1"/>
  <c r="AE978" i="6" s="1"/>
  <c r="AF978" i="6" s="1"/>
  <c r="AG978" i="6" s="1"/>
  <c r="Z607" i="6"/>
  <c r="AB607" i="6" s="1"/>
  <c r="AC607" i="6" s="1"/>
  <c r="AE607" i="6" s="1"/>
  <c r="AF607" i="6" s="1"/>
  <c r="AG607" i="6" s="1"/>
  <c r="Z848" i="6"/>
  <c r="AB848" i="6" s="1"/>
  <c r="AC848" i="6" s="1"/>
  <c r="AE848" i="6" s="1"/>
  <c r="AF848" i="6" s="1"/>
  <c r="AG848" i="6" s="1"/>
  <c r="Z980" i="6"/>
  <c r="AB980" i="6" s="1"/>
  <c r="AC980" i="6" s="1"/>
  <c r="AE980" i="6" s="1"/>
  <c r="AF980" i="6" s="1"/>
  <c r="AG980" i="6" s="1"/>
  <c r="Z162" i="6"/>
  <c r="AB162" i="6" s="1"/>
  <c r="AC162" i="6" s="1"/>
  <c r="Z304" i="6"/>
  <c r="AB304" i="6" s="1"/>
  <c r="AC304" i="6" s="1"/>
  <c r="AE304" i="6" s="1"/>
  <c r="AF304" i="6" s="1"/>
  <c r="AG304" i="6" s="1"/>
  <c r="Z292" i="6"/>
  <c r="AB292" i="6" s="1"/>
  <c r="AC292" i="6" s="1"/>
  <c r="AE292" i="6" s="1"/>
  <c r="AF292" i="6" s="1"/>
  <c r="AG292" i="6" s="1"/>
  <c r="Z369" i="6"/>
  <c r="AB369" i="6" s="1"/>
  <c r="AC369" i="6" s="1"/>
  <c r="AE369" i="6" s="1"/>
  <c r="AF369" i="6" s="1"/>
  <c r="AG369" i="6" s="1"/>
  <c r="Z745" i="6"/>
  <c r="AB745" i="6" s="1"/>
  <c r="AC745" i="6" s="1"/>
  <c r="AE745" i="6" s="1"/>
  <c r="AF745" i="6" s="1"/>
  <c r="AG745" i="6" s="1"/>
  <c r="Z18" i="6"/>
  <c r="AB18" i="6" s="1"/>
  <c r="AC18" i="6" s="1"/>
  <c r="AE18" i="6" s="1"/>
  <c r="AF18" i="6" s="1"/>
  <c r="Z50" i="6"/>
  <c r="AB50" i="6" s="1"/>
  <c r="AC50" i="6" s="1"/>
  <c r="Z66" i="6"/>
  <c r="AB66" i="6" s="1"/>
  <c r="AC66" i="6" s="1"/>
  <c r="Z366" i="6"/>
  <c r="AB366" i="6" s="1"/>
  <c r="AC366" i="6" s="1"/>
  <c r="AE366" i="6" s="1"/>
  <c r="AF366" i="6" s="1"/>
  <c r="AG366" i="6" s="1"/>
  <c r="Z459" i="6"/>
  <c r="AB459" i="6" s="1"/>
  <c r="AC459" i="6" s="1"/>
  <c r="AE459" i="6" s="1"/>
  <c r="AF459" i="6" s="1"/>
  <c r="AG459" i="6" s="1"/>
  <c r="Z545" i="6"/>
  <c r="AB545" i="6" s="1"/>
  <c r="AC545" i="6" s="1"/>
  <c r="AE545" i="6" s="1"/>
  <c r="AF545" i="6" s="1"/>
  <c r="AG545" i="6" s="1"/>
  <c r="Z577" i="6"/>
  <c r="AB577" i="6" s="1"/>
  <c r="AC577" i="6" s="1"/>
  <c r="AE577" i="6" s="1"/>
  <c r="AF577" i="6" s="1"/>
  <c r="AG577" i="6" s="1"/>
  <c r="Z707" i="6"/>
  <c r="AB707" i="6" s="1"/>
  <c r="AC707" i="6" s="1"/>
  <c r="AE707" i="6" s="1"/>
  <c r="AF707" i="6" s="1"/>
  <c r="AG707" i="6" s="1"/>
  <c r="Z415" i="6"/>
  <c r="AB415" i="6" s="1"/>
  <c r="AC415" i="6" s="1"/>
  <c r="AE415" i="6" s="1"/>
  <c r="AF415" i="6" s="1"/>
  <c r="AG415" i="6" s="1"/>
  <c r="Z423" i="6"/>
  <c r="AB423" i="6" s="1"/>
  <c r="AC423" i="6" s="1"/>
  <c r="AE423" i="6" s="1"/>
  <c r="AF423" i="6" s="1"/>
  <c r="AG423" i="6" s="1"/>
  <c r="Z822" i="6"/>
  <c r="AB822" i="6" s="1"/>
  <c r="AC822" i="6" s="1"/>
  <c r="AE822" i="6" s="1"/>
  <c r="AF822" i="6" s="1"/>
  <c r="AG822" i="6" s="1"/>
  <c r="Z904" i="6"/>
  <c r="AB904" i="6" s="1"/>
  <c r="AC904" i="6" s="1"/>
  <c r="AE904" i="6" s="1"/>
  <c r="AF904" i="6" s="1"/>
  <c r="AG904" i="6" s="1"/>
  <c r="Z316" i="6"/>
  <c r="AB316" i="6" s="1"/>
  <c r="AC316" i="6" s="1"/>
  <c r="AE316" i="6" s="1"/>
  <c r="AF316" i="6" s="1"/>
  <c r="AG316" i="6" s="1"/>
  <c r="Z320" i="6"/>
  <c r="AB320" i="6" s="1"/>
  <c r="AC320" i="6" s="1"/>
  <c r="AE320" i="6" s="1"/>
  <c r="AF320" i="6" s="1"/>
  <c r="AG320" i="6" s="1"/>
  <c r="Z187" i="6"/>
  <c r="AB187" i="6" s="1"/>
  <c r="AC187" i="6" s="1"/>
  <c r="Z645" i="6"/>
  <c r="AB645" i="6" s="1"/>
  <c r="AC645" i="6" s="1"/>
  <c r="AE645" i="6" s="1"/>
  <c r="AF645" i="6" s="1"/>
  <c r="AG645" i="6" s="1"/>
  <c r="Z67" i="6"/>
  <c r="AB67" i="6" s="1"/>
  <c r="AC67" i="6" s="1"/>
  <c r="Z387" i="6"/>
  <c r="AB387" i="6" s="1"/>
  <c r="AC387" i="6" s="1"/>
  <c r="AE387" i="6" s="1"/>
  <c r="AF387" i="6" s="1"/>
  <c r="AG387" i="6" s="1"/>
  <c r="Z90" i="6"/>
  <c r="AB90" i="6" s="1"/>
  <c r="AC90" i="6" s="1"/>
  <c r="Z564" i="6"/>
  <c r="AB564" i="6" s="1"/>
  <c r="AC564" i="6" s="1"/>
  <c r="AE564" i="6" s="1"/>
  <c r="AF564" i="6" s="1"/>
  <c r="AG564" i="6" s="1"/>
  <c r="Z741" i="6"/>
  <c r="AB741" i="6" s="1"/>
  <c r="AC741" i="6" s="1"/>
  <c r="AE741" i="6" s="1"/>
  <c r="AF741" i="6" s="1"/>
  <c r="AG741" i="6" s="1"/>
  <c r="Z10" i="6"/>
  <c r="AB10" i="6" s="1"/>
  <c r="AC10" i="6" s="1"/>
  <c r="AE10" i="6" s="1"/>
  <c r="Z283" i="6"/>
  <c r="AB283" i="6" s="1"/>
  <c r="AC283" i="6" s="1"/>
  <c r="AE283" i="6" s="1"/>
  <c r="AF283" i="6" s="1"/>
  <c r="AG283" i="6" s="1"/>
  <c r="Z276" i="6"/>
  <c r="AB276" i="6" s="1"/>
  <c r="AC276" i="6" s="1"/>
  <c r="AE276" i="6" s="1"/>
  <c r="AF276" i="6" s="1"/>
  <c r="AG276" i="6" s="1"/>
  <c r="Z711" i="6"/>
  <c r="AB711" i="6" s="1"/>
  <c r="AC711" i="6" s="1"/>
  <c r="AE711" i="6" s="1"/>
  <c r="AF711" i="6" s="1"/>
  <c r="AG711" i="6" s="1"/>
  <c r="Z20" i="6"/>
  <c r="AB20" i="6" s="1"/>
  <c r="AC20" i="6" s="1"/>
  <c r="AE20" i="6" s="1"/>
  <c r="Z335" i="6"/>
  <c r="AB335" i="6" s="1"/>
  <c r="AC335" i="6" s="1"/>
  <c r="AE335" i="6" s="1"/>
  <c r="AF335" i="6" s="1"/>
  <c r="AG335" i="6" s="1"/>
  <c r="Z426" i="6"/>
  <c r="AB426" i="6" s="1"/>
  <c r="AC426" i="6" s="1"/>
  <c r="AE426" i="6" s="1"/>
  <c r="AF426" i="6" s="1"/>
  <c r="AG426" i="6" s="1"/>
  <c r="Z525" i="6"/>
  <c r="AB525" i="6" s="1"/>
  <c r="Z719" i="6"/>
  <c r="AB719" i="6" s="1"/>
  <c r="AC719" i="6" s="1"/>
  <c r="AE719" i="6" s="1"/>
  <c r="AF719" i="6" s="1"/>
  <c r="AG719" i="6" s="1"/>
  <c r="W877" i="27"/>
  <c r="Y877" i="27" s="1"/>
  <c r="Z877" i="27" s="1"/>
  <c r="AB877" i="27" s="1"/>
  <c r="AC877" i="27" s="1"/>
  <c r="AD877" i="27" s="1"/>
  <c r="W972" i="27"/>
  <c r="Y972" i="27" s="1"/>
  <c r="Z972" i="27" s="1"/>
  <c r="AB972" i="27" s="1"/>
  <c r="AC972" i="27" s="1"/>
  <c r="AD972" i="27" s="1"/>
  <c r="W903" i="27"/>
  <c r="Y903" i="27" s="1"/>
  <c r="Z903" i="27" s="1"/>
  <c r="AB903" i="27" s="1"/>
  <c r="AC903" i="27" s="1"/>
  <c r="AD903" i="27" s="1"/>
  <c r="W398" i="27"/>
  <c r="Y398" i="27" s="1"/>
  <c r="Z398" i="27" s="1"/>
  <c r="AB398" i="27" s="1"/>
  <c r="AC398" i="27" s="1"/>
  <c r="AD398" i="27" s="1"/>
  <c r="W993" i="27"/>
  <c r="Y993" i="27" s="1"/>
  <c r="Z993" i="27" s="1"/>
  <c r="AB993" i="27" s="1"/>
  <c r="AC993" i="27" s="1"/>
  <c r="AD993" i="27" s="1"/>
  <c r="W336" i="27"/>
  <c r="Y336" i="27" s="1"/>
  <c r="Z336" i="27" s="1"/>
  <c r="AB336" i="27" s="1"/>
  <c r="AC336" i="27" s="1"/>
  <c r="AD336" i="27" s="1"/>
  <c r="W296" i="27"/>
  <c r="Y296" i="27" s="1"/>
  <c r="Z296" i="27" s="1"/>
  <c r="AB296" i="27" s="1"/>
  <c r="AC296" i="27" s="1"/>
  <c r="AD296" i="27" s="1"/>
  <c r="W190" i="27"/>
  <c r="Y190" i="27" s="1"/>
  <c r="Z190" i="27" s="1"/>
  <c r="W348" i="27"/>
  <c r="Y348" i="27" s="1"/>
  <c r="Z348" i="27" s="1"/>
  <c r="AB348" i="27" s="1"/>
  <c r="AC348" i="27" s="1"/>
  <c r="AD348" i="27" s="1"/>
  <c r="W816" i="27"/>
  <c r="Y816" i="27" s="1"/>
  <c r="Z816" i="27" s="1"/>
  <c r="AB816" i="27" s="1"/>
  <c r="AC816" i="27" s="1"/>
  <c r="AD816" i="27" s="1"/>
  <c r="W356" i="27"/>
  <c r="Y356" i="27" s="1"/>
  <c r="Z356" i="27" s="1"/>
  <c r="AB356" i="27" s="1"/>
  <c r="AC356" i="27" s="1"/>
  <c r="AD356" i="27" s="1"/>
  <c r="W441" i="27"/>
  <c r="Y441" i="27" s="1"/>
  <c r="Z441" i="27" s="1"/>
  <c r="AB441" i="27" s="1"/>
  <c r="AC441" i="27" s="1"/>
  <c r="AD441" i="27" s="1"/>
  <c r="W731" i="27"/>
  <c r="Y731" i="27" s="1"/>
  <c r="Z731" i="27" s="1"/>
  <c r="AB731" i="27" s="1"/>
  <c r="AC731" i="27" s="1"/>
  <c r="AD731" i="27" s="1"/>
  <c r="W938" i="27"/>
  <c r="Y938" i="27" s="1"/>
  <c r="Z938" i="27" s="1"/>
  <c r="AB938" i="27" s="1"/>
  <c r="AC938" i="27" s="1"/>
  <c r="AD938" i="27" s="1"/>
  <c r="W497" i="27"/>
  <c r="Y497" i="27" s="1"/>
  <c r="Z497" i="27" s="1"/>
  <c r="AB497" i="27" s="1"/>
  <c r="AC497" i="27" s="1"/>
  <c r="AD497" i="27" s="1"/>
  <c r="W560" i="27"/>
  <c r="Y560" i="27" s="1"/>
  <c r="Z560" i="27" s="1"/>
  <c r="AB560" i="27" s="1"/>
  <c r="AC560" i="27" s="1"/>
  <c r="AD560" i="27" s="1"/>
  <c r="W707" i="27"/>
  <c r="Y707" i="27" s="1"/>
  <c r="Z707" i="27" s="1"/>
  <c r="AB707" i="27" s="1"/>
  <c r="AC707" i="27" s="1"/>
  <c r="AD707" i="27" s="1"/>
  <c r="W777" i="27"/>
  <c r="Y777" i="27" s="1"/>
  <c r="Z777" i="27" s="1"/>
  <c r="AB777" i="27" s="1"/>
  <c r="AC777" i="27" s="1"/>
  <c r="AD777" i="27" s="1"/>
  <c r="W111" i="27"/>
  <c r="Y111" i="27" s="1"/>
  <c r="Z111" i="27" s="1"/>
  <c r="W648" i="27"/>
  <c r="Y648" i="27" s="1"/>
  <c r="Z648" i="27" s="1"/>
  <c r="AB648" i="27" s="1"/>
  <c r="AC648" i="27" s="1"/>
  <c r="AD648" i="27" s="1"/>
  <c r="W746" i="27"/>
  <c r="Y746" i="27" s="1"/>
  <c r="Z746" i="27" s="1"/>
  <c r="AB746" i="27" s="1"/>
  <c r="AC746" i="27" s="1"/>
  <c r="AD746" i="27" s="1"/>
  <c r="W314" i="27"/>
  <c r="Y314" i="27" s="1"/>
  <c r="Z314" i="27" s="1"/>
  <c r="AB314" i="27" s="1"/>
  <c r="AC314" i="27" s="1"/>
  <c r="AD314" i="27" s="1"/>
  <c r="W373" i="27"/>
  <c r="Y373" i="27" s="1"/>
  <c r="Z373" i="27" s="1"/>
  <c r="AB373" i="27" s="1"/>
  <c r="AC373" i="27" s="1"/>
  <c r="AD373" i="27" s="1"/>
  <c r="W772" i="27"/>
  <c r="Y772" i="27" s="1"/>
  <c r="Z772" i="27" s="1"/>
  <c r="AB772" i="27" s="1"/>
  <c r="AC772" i="27" s="1"/>
  <c r="AD772" i="27" s="1"/>
  <c r="W997" i="27"/>
  <c r="Y997" i="27" s="1"/>
  <c r="Z997" i="27" s="1"/>
  <c r="AB997" i="27" s="1"/>
  <c r="AC997" i="27" s="1"/>
  <c r="AD997" i="27" s="1"/>
  <c r="W292" i="27"/>
  <c r="Y292" i="27" s="1"/>
  <c r="Z292" i="27" s="1"/>
  <c r="AB292" i="27" s="1"/>
  <c r="AC292" i="27" s="1"/>
  <c r="AD292" i="27" s="1"/>
  <c r="W115" i="27"/>
  <c r="Y115" i="27" s="1"/>
  <c r="Z115" i="27" s="1"/>
  <c r="W354" i="27"/>
  <c r="Y354" i="27" s="1"/>
  <c r="Z354" i="27" s="1"/>
  <c r="AB354" i="27" s="1"/>
  <c r="AC354" i="27" s="1"/>
  <c r="AD354" i="27" s="1"/>
  <c r="W814" i="27"/>
  <c r="Y814" i="27" s="1"/>
  <c r="Z814" i="27" s="1"/>
  <c r="AB814" i="27" s="1"/>
  <c r="AC814" i="27" s="1"/>
  <c r="AD814" i="27" s="1"/>
  <c r="W884" i="27"/>
  <c r="Y884" i="27" s="1"/>
  <c r="Z884" i="27" s="1"/>
  <c r="AB884" i="27" s="1"/>
  <c r="AC884" i="27" s="1"/>
  <c r="AD884" i="27" s="1"/>
  <c r="X32" i="27"/>
  <c r="W272" i="27"/>
  <c r="W532" i="27"/>
  <c r="Y532" i="27" s="1"/>
  <c r="Z532" i="27" s="1"/>
  <c r="AB532" i="27" s="1"/>
  <c r="AC532" i="27" s="1"/>
  <c r="AD532" i="27" s="1"/>
  <c r="W773" i="27"/>
  <c r="Y773" i="27" s="1"/>
  <c r="Z773" i="27" s="1"/>
  <c r="AB773" i="27" s="1"/>
  <c r="AC773" i="27" s="1"/>
  <c r="AD773" i="27" s="1"/>
  <c r="W815" i="27"/>
  <c r="Y815" i="27" s="1"/>
  <c r="Z815" i="27" s="1"/>
  <c r="AB815" i="27" s="1"/>
  <c r="AC815" i="27" s="1"/>
  <c r="AD815" i="27" s="1"/>
  <c r="W913" i="27"/>
  <c r="Y913" i="27" s="1"/>
  <c r="Z913" i="27" s="1"/>
  <c r="AB913" i="27" s="1"/>
  <c r="AC913" i="27" s="1"/>
  <c r="AD913" i="27" s="1"/>
  <c r="W864" i="27"/>
  <c r="Y864" i="27" s="1"/>
  <c r="Z864" i="27" s="1"/>
  <c r="AB864" i="27" s="1"/>
  <c r="AC864" i="27" s="1"/>
  <c r="AD864" i="27" s="1"/>
  <c r="W807" i="27"/>
  <c r="Y807" i="27" s="1"/>
  <c r="Z807" i="27" s="1"/>
  <c r="AB807" i="27" s="1"/>
  <c r="AC807" i="27" s="1"/>
  <c r="AD807" i="27" s="1"/>
  <c r="W682" i="27"/>
  <c r="Y682" i="27" s="1"/>
  <c r="Z682" i="27" s="1"/>
  <c r="AB682" i="27" s="1"/>
  <c r="AC682" i="27" s="1"/>
  <c r="AD682" i="27" s="1"/>
  <c r="W652" i="27"/>
  <c r="Y652" i="27" s="1"/>
  <c r="Z652" i="27" s="1"/>
  <c r="AB652" i="27" s="1"/>
  <c r="AC652" i="27" s="1"/>
  <c r="AD652" i="27" s="1"/>
  <c r="W767" i="27"/>
  <c r="Y767" i="27" s="1"/>
  <c r="Z767" i="27" s="1"/>
  <c r="AB767" i="27" s="1"/>
  <c r="AC767" i="27" s="1"/>
  <c r="AD767" i="27" s="1"/>
  <c r="W325" i="27"/>
  <c r="Y325" i="27" s="1"/>
  <c r="Z325" i="27" s="1"/>
  <c r="AB325" i="27" s="1"/>
  <c r="AC325" i="27" s="1"/>
  <c r="AD325" i="27" s="1"/>
  <c r="W300" i="27"/>
  <c r="Y300" i="27" s="1"/>
  <c r="Z300" i="27" s="1"/>
  <c r="AB300" i="27" s="1"/>
  <c r="AC300" i="27" s="1"/>
  <c r="AD300" i="27" s="1"/>
  <c r="W177" i="27"/>
  <c r="Y177" i="27" s="1"/>
  <c r="W303" i="27"/>
  <c r="Y303" i="27" s="1"/>
  <c r="Z303" i="27" s="1"/>
  <c r="AB303" i="27" s="1"/>
  <c r="AC303" i="27" s="1"/>
  <c r="AD303" i="27" s="1"/>
  <c r="W730" i="27"/>
  <c r="W148" i="27"/>
  <c r="Y148" i="27" s="1"/>
  <c r="Z148" i="27" s="1"/>
  <c r="W505" i="27"/>
  <c r="W718" i="27"/>
  <c r="Y718" i="27" s="1"/>
  <c r="Z718" i="27" s="1"/>
  <c r="AB718" i="27" s="1"/>
  <c r="AC718" i="27" s="1"/>
  <c r="AD718" i="27" s="1"/>
  <c r="W408" i="27"/>
  <c r="Y408" i="27" s="1"/>
  <c r="Z408" i="27" s="1"/>
  <c r="AB408" i="27" s="1"/>
  <c r="AC408" i="27" s="1"/>
  <c r="AD408" i="27" s="1"/>
  <c r="W990" i="27"/>
  <c r="W842" i="27"/>
  <c r="Y842" i="27" s="1"/>
  <c r="Z842" i="27" s="1"/>
  <c r="AB842" i="27" s="1"/>
  <c r="AC842" i="27" s="1"/>
  <c r="AD842" i="27" s="1"/>
  <c r="W819" i="27"/>
  <c r="Y819" i="27" s="1"/>
  <c r="Z819" i="27" s="1"/>
  <c r="AB819" i="27" s="1"/>
  <c r="AC819" i="27" s="1"/>
  <c r="AD819" i="27" s="1"/>
  <c r="W809" i="27"/>
  <c r="Y809" i="27" s="1"/>
  <c r="Z809" i="27" s="1"/>
  <c r="AB809" i="27" s="1"/>
  <c r="AC809" i="27" s="1"/>
  <c r="AD809" i="27" s="1"/>
  <c r="W743" i="27"/>
  <c r="Y743" i="27" s="1"/>
  <c r="Z743" i="27" s="1"/>
  <c r="AB743" i="27" s="1"/>
  <c r="AC743" i="27" s="1"/>
  <c r="AD743" i="27" s="1"/>
  <c r="W506" i="27"/>
  <c r="Y506" i="27" s="1"/>
  <c r="Z506" i="27" s="1"/>
  <c r="AB506" i="27" s="1"/>
  <c r="AC506" i="27" s="1"/>
  <c r="AD506" i="27" s="1"/>
  <c r="W489" i="27"/>
  <c r="W456" i="27"/>
  <c r="W392" i="27"/>
  <c r="Y392" i="27" s="1"/>
  <c r="Z392" i="27" s="1"/>
  <c r="AB392" i="27" s="1"/>
  <c r="AC392" i="27" s="1"/>
  <c r="AD392" i="27" s="1"/>
  <c r="W78" i="27"/>
  <c r="W130" i="27"/>
  <c r="Y130" i="27" s="1"/>
  <c r="Z130" i="27" s="1"/>
  <c r="W446" i="27"/>
  <c r="Y446" i="27" s="1"/>
  <c r="Z446" i="27" s="1"/>
  <c r="AB446" i="27" s="1"/>
  <c r="AC446" i="27" s="1"/>
  <c r="AD446" i="27" s="1"/>
  <c r="W701" i="27"/>
  <c r="Y701" i="27" s="1"/>
  <c r="Z701" i="27" s="1"/>
  <c r="AB701" i="27" s="1"/>
  <c r="AC701" i="27" s="1"/>
  <c r="AD701" i="27" s="1"/>
  <c r="W220" i="27"/>
  <c r="Y220" i="27" s="1"/>
  <c r="Z220" i="27" s="1"/>
  <c r="W166" i="27"/>
  <c r="Y166" i="27" s="1"/>
  <c r="Z166" i="27" s="1"/>
  <c r="W252" i="27"/>
  <c r="Y252" i="27" s="1"/>
  <c r="Z252" i="27" s="1"/>
  <c r="AB252" i="27" s="1"/>
  <c r="AC252" i="27" s="1"/>
  <c r="AD252" i="27" s="1"/>
  <c r="W447" i="27"/>
  <c r="Y447" i="27" s="1"/>
  <c r="Z447" i="27" s="1"/>
  <c r="AB447" i="27" s="1"/>
  <c r="AC447" i="27" s="1"/>
  <c r="AD447" i="27" s="1"/>
  <c r="W895" i="27"/>
  <c r="Y895" i="27" s="1"/>
  <c r="Z895" i="27" s="1"/>
  <c r="AB895" i="27" s="1"/>
  <c r="AC895" i="27" s="1"/>
  <c r="AD895" i="27" s="1"/>
  <c r="W236" i="27"/>
  <c r="Y236" i="27" s="1"/>
  <c r="Z236" i="27" s="1"/>
  <c r="AB236" i="27" s="1"/>
  <c r="AC236" i="27" s="1"/>
  <c r="AD236" i="27" s="1"/>
  <c r="W979" i="27"/>
  <c r="Y979" i="27" s="1"/>
  <c r="Z979" i="27" s="1"/>
  <c r="AB979" i="27" s="1"/>
  <c r="AC979" i="27" s="1"/>
  <c r="AD979" i="27" s="1"/>
  <c r="W843" i="27"/>
  <c r="Y843" i="27" s="1"/>
  <c r="Z843" i="27" s="1"/>
  <c r="AB843" i="27" s="1"/>
  <c r="AC843" i="27" s="1"/>
  <c r="AD843" i="27" s="1"/>
  <c r="W376" i="27"/>
  <c r="Y376" i="27" s="1"/>
  <c r="Z376" i="27" s="1"/>
  <c r="AB376" i="27" s="1"/>
  <c r="AC376" i="27" s="1"/>
  <c r="AD376" i="27" s="1"/>
  <c r="W476" i="27"/>
  <c r="Y476" i="27" s="1"/>
  <c r="Z476" i="27" s="1"/>
  <c r="AB476" i="27" s="1"/>
  <c r="AC476" i="27" s="1"/>
  <c r="AD476" i="27" s="1"/>
  <c r="W774" i="27"/>
  <c r="Y774" i="27" s="1"/>
  <c r="Z774" i="27" s="1"/>
  <c r="AB774" i="27" s="1"/>
  <c r="AC774" i="27" s="1"/>
  <c r="AD774" i="27" s="1"/>
  <c r="W219" i="27"/>
  <c r="Y219" i="27" s="1"/>
  <c r="Z219" i="27" s="1"/>
  <c r="W770" i="27"/>
  <c r="Y770" i="27" s="1"/>
  <c r="Z770" i="27" s="1"/>
  <c r="AB770" i="27" s="1"/>
  <c r="AC770" i="27" s="1"/>
  <c r="AD770" i="27" s="1"/>
  <c r="W732" i="27"/>
  <c r="Y732" i="27" s="1"/>
  <c r="Z732" i="27" s="1"/>
  <c r="AB732" i="27" s="1"/>
  <c r="AC732" i="27" s="1"/>
  <c r="AD732" i="27" s="1"/>
  <c r="W936" i="27"/>
  <c r="Y936" i="27" s="1"/>
  <c r="Z936" i="27" s="1"/>
  <c r="AB936" i="27" s="1"/>
  <c r="AC936" i="27" s="1"/>
  <c r="AD936" i="27" s="1"/>
  <c r="W998" i="27"/>
  <c r="Y998" i="27" s="1"/>
  <c r="Z998" i="27" s="1"/>
  <c r="AB998" i="27" s="1"/>
  <c r="AC998" i="27" s="1"/>
  <c r="AD998" i="27" s="1"/>
  <c r="W899" i="27"/>
  <c r="Y899" i="27" s="1"/>
  <c r="Z899" i="27" s="1"/>
  <c r="AB899" i="27" s="1"/>
  <c r="AC899" i="27" s="1"/>
  <c r="AD899" i="27" s="1"/>
  <c r="W57" i="27"/>
  <c r="Y57" i="27" s="1"/>
  <c r="Z57" i="27" s="1"/>
  <c r="W87" i="27"/>
  <c r="Y87" i="27" s="1"/>
  <c r="Z87" i="27" s="1"/>
  <c r="W994" i="27"/>
  <c r="Y994" i="27" s="1"/>
  <c r="Z994" i="27" s="1"/>
  <c r="AB994" i="27" s="1"/>
  <c r="AC994" i="27" s="1"/>
  <c r="AD994" i="27" s="1"/>
  <c r="W992" i="27"/>
  <c r="Y992" i="27" s="1"/>
  <c r="Z992" i="27" s="1"/>
  <c r="AB992" i="27" s="1"/>
  <c r="AC992" i="27" s="1"/>
  <c r="AD992" i="27" s="1"/>
  <c r="W334" i="27"/>
  <c r="Y334" i="27" s="1"/>
  <c r="Z334" i="27" s="1"/>
  <c r="AB334" i="27" s="1"/>
  <c r="AC334" i="27" s="1"/>
  <c r="AD334" i="27" s="1"/>
  <c r="W250" i="27"/>
  <c r="Y250" i="27" s="1"/>
  <c r="Z250" i="27" s="1"/>
  <c r="AB250" i="27" s="1"/>
  <c r="AC250" i="27" s="1"/>
  <c r="AD250" i="27" s="1"/>
  <c r="W381" i="27"/>
  <c r="Y381" i="27" s="1"/>
  <c r="Z381" i="27" s="1"/>
  <c r="AB381" i="27" s="1"/>
  <c r="AC381" i="27" s="1"/>
  <c r="AD381" i="27" s="1"/>
  <c r="W856" i="27"/>
  <c r="Y856" i="27" s="1"/>
  <c r="Z856" i="27" s="1"/>
  <c r="AB856" i="27" s="1"/>
  <c r="AC856" i="27" s="1"/>
  <c r="AD856" i="27" s="1"/>
  <c r="W517" i="27"/>
  <c r="Y517" i="27" s="1"/>
  <c r="Z517" i="27" s="1"/>
  <c r="AB517" i="27" s="1"/>
  <c r="AC517" i="27" s="1"/>
  <c r="AD517" i="27" s="1"/>
  <c r="W83" i="27"/>
  <c r="Y83" i="27" s="1"/>
  <c r="Z83" i="27" s="1"/>
  <c r="W81" i="27"/>
  <c r="Y81" i="27" s="1"/>
  <c r="Z81" i="27" s="1"/>
  <c r="W309" i="27"/>
  <c r="Y309" i="27" s="1"/>
  <c r="Z309" i="27" s="1"/>
  <c r="AB309" i="27" s="1"/>
  <c r="AC309" i="27" s="1"/>
  <c r="AD309" i="27" s="1"/>
  <c r="W728" i="27"/>
  <c r="Y728" i="27" s="1"/>
  <c r="Z728" i="27" s="1"/>
  <c r="AB728" i="27" s="1"/>
  <c r="AC728" i="27" s="1"/>
  <c r="AD728" i="27" s="1"/>
  <c r="W996" i="27"/>
  <c r="Y996" i="27" s="1"/>
  <c r="Z996" i="27" s="1"/>
  <c r="AB996" i="27" s="1"/>
  <c r="AC996" i="27" s="1"/>
  <c r="AD996" i="27" s="1"/>
  <c r="W935" i="27"/>
  <c r="Y935" i="27" s="1"/>
  <c r="Z935" i="27" s="1"/>
  <c r="AB935" i="27" s="1"/>
  <c r="AC935" i="27" s="1"/>
  <c r="AD935" i="27" s="1"/>
  <c r="W393" i="27"/>
  <c r="Y393" i="27" s="1"/>
  <c r="Z393" i="27" s="1"/>
  <c r="AB393" i="27" s="1"/>
  <c r="AC393" i="27" s="1"/>
  <c r="AD393" i="27" s="1"/>
  <c r="W385" i="27"/>
  <c r="Y385" i="27" s="1"/>
  <c r="Z385" i="27" s="1"/>
  <c r="AB385" i="27" s="1"/>
  <c r="AC385" i="27" s="1"/>
  <c r="AD385" i="27" s="1"/>
  <c r="W584" i="27"/>
  <c r="Y584" i="27" s="1"/>
  <c r="Z584" i="27" s="1"/>
  <c r="AB584" i="27" s="1"/>
  <c r="AC584" i="27" s="1"/>
  <c r="AD584" i="27" s="1"/>
  <c r="W366" i="27"/>
  <c r="Y366" i="27" s="1"/>
  <c r="Z366" i="27" s="1"/>
  <c r="AB366" i="27" s="1"/>
  <c r="AC366" i="27" s="1"/>
  <c r="AD366" i="27" s="1"/>
  <c r="W255" i="27"/>
  <c r="Y255" i="27" s="1"/>
  <c r="Z255" i="27" s="1"/>
  <c r="AB255" i="27" s="1"/>
  <c r="AC255" i="27" s="1"/>
  <c r="AD255" i="27" s="1"/>
  <c r="W577" i="27"/>
  <c r="Y577" i="27" s="1"/>
  <c r="Z577" i="27" s="1"/>
  <c r="AB577" i="27" s="1"/>
  <c r="AC577" i="27" s="1"/>
  <c r="AD577" i="27" s="1"/>
  <c r="W350" i="27"/>
  <c r="Y350" i="27" s="1"/>
  <c r="Z350" i="27" s="1"/>
  <c r="AB350" i="27" s="1"/>
  <c r="AC350" i="27" s="1"/>
  <c r="AD350" i="27" s="1"/>
  <c r="W412" i="27"/>
  <c r="Y412" i="27" s="1"/>
  <c r="Z412" i="27" s="1"/>
  <c r="AB412" i="27" s="1"/>
  <c r="AC412" i="27" s="1"/>
  <c r="AD412" i="27" s="1"/>
  <c r="W747" i="27"/>
  <c r="Y747" i="27" s="1"/>
  <c r="Z747" i="27" s="1"/>
  <c r="AB747" i="27" s="1"/>
  <c r="AC747" i="27" s="1"/>
  <c r="AD747" i="27" s="1"/>
  <c r="W716" i="27"/>
  <c r="Y716" i="27" s="1"/>
  <c r="Z716" i="27" s="1"/>
  <c r="AB716" i="27" s="1"/>
  <c r="AC716" i="27" s="1"/>
  <c r="AD716" i="27" s="1"/>
  <c r="W537" i="27"/>
  <c r="Y537" i="27" s="1"/>
  <c r="Z537" i="27" s="1"/>
  <c r="AB537" i="27" s="1"/>
  <c r="AC537" i="27" s="1"/>
  <c r="AD537" i="27" s="1"/>
  <c r="W290" i="27"/>
  <c r="Y290" i="27" s="1"/>
  <c r="Z290" i="27" s="1"/>
  <c r="AB290" i="27" s="1"/>
  <c r="AC290" i="27" s="1"/>
  <c r="AD290" i="27" s="1"/>
  <c r="W165" i="27"/>
  <c r="Y165" i="27" s="1"/>
  <c r="Z165" i="27" s="1"/>
  <c r="W540" i="27"/>
  <c r="Y540" i="27" s="1"/>
  <c r="Z540" i="27" s="1"/>
  <c r="AB540" i="27" s="1"/>
  <c r="AC540" i="27" s="1"/>
  <c r="AD540" i="27" s="1"/>
  <c r="W512" i="27"/>
  <c r="Y512" i="27" s="1"/>
  <c r="Z512" i="27" s="1"/>
  <c r="AB512" i="27" s="1"/>
  <c r="AC512" i="27" s="1"/>
  <c r="AD512" i="27" s="1"/>
  <c r="W262" i="27"/>
  <c r="Y262" i="27" s="1"/>
  <c r="Z262" i="27" s="1"/>
  <c r="AB262" i="27" s="1"/>
  <c r="AC262" i="27" s="1"/>
  <c r="AD262" i="27" s="1"/>
  <c r="W123" i="27"/>
  <c r="Y123" i="27" s="1"/>
  <c r="Z123" i="27" s="1"/>
  <c r="W587" i="27"/>
  <c r="Y587" i="27" s="1"/>
  <c r="Z587" i="27" s="1"/>
  <c r="AB587" i="27" s="1"/>
  <c r="AC587" i="27" s="1"/>
  <c r="AD587" i="27" s="1"/>
  <c r="W679" i="27"/>
  <c r="Y679" i="27" s="1"/>
  <c r="Z679" i="27" s="1"/>
  <c r="AB679" i="27" s="1"/>
  <c r="AC679" i="27" s="1"/>
  <c r="AD679" i="27" s="1"/>
  <c r="W653" i="27"/>
  <c r="Y653" i="27" s="1"/>
  <c r="Z653" i="27" s="1"/>
  <c r="AB653" i="27" s="1"/>
  <c r="AC653" i="27" s="1"/>
  <c r="AD653" i="27" s="1"/>
  <c r="W374" i="27"/>
  <c r="Y374" i="27" s="1"/>
  <c r="Z374" i="27" s="1"/>
  <c r="AB374" i="27" s="1"/>
  <c r="AC374" i="27" s="1"/>
  <c r="AD374" i="27" s="1"/>
  <c r="W581" i="27"/>
  <c r="Y581" i="27" s="1"/>
  <c r="Z581" i="27" s="1"/>
  <c r="AB581" i="27" s="1"/>
  <c r="AC581" i="27" s="1"/>
  <c r="AD581" i="27" s="1"/>
  <c r="W518" i="27"/>
  <c r="Y518" i="27" s="1"/>
  <c r="Z518" i="27" s="1"/>
  <c r="AB518" i="27" s="1"/>
  <c r="AC518" i="27" s="1"/>
  <c r="AD518" i="27" s="1"/>
  <c r="W800" i="27"/>
  <c r="Y800" i="27" s="1"/>
  <c r="Z800" i="27" s="1"/>
  <c r="AB800" i="27" s="1"/>
  <c r="AC800" i="27" s="1"/>
  <c r="AD800" i="27" s="1"/>
  <c r="W897" i="27"/>
  <c r="Y897" i="27" s="1"/>
  <c r="Z897" i="27" s="1"/>
  <c r="AB897" i="27" s="1"/>
  <c r="AC897" i="27" s="1"/>
  <c r="AD897" i="27" s="1"/>
  <c r="W964" i="27"/>
  <c r="Y964" i="27" s="1"/>
  <c r="Z964" i="27" s="1"/>
  <c r="AB964" i="27" s="1"/>
  <c r="AC964" i="27" s="1"/>
  <c r="AD964" i="27" s="1"/>
  <c r="W18" i="27"/>
  <c r="W535" i="27"/>
  <c r="Y535" i="27" s="1"/>
  <c r="Z535" i="27" s="1"/>
  <c r="AB535" i="27" s="1"/>
  <c r="AC535" i="27" s="1"/>
  <c r="AD535" i="27" s="1"/>
  <c r="W146" i="27"/>
  <c r="Y146" i="27" s="1"/>
  <c r="Z146" i="27" s="1"/>
  <c r="W954" i="27"/>
  <c r="Y954" i="27" s="1"/>
  <c r="Z954" i="27" s="1"/>
  <c r="AB954" i="27" s="1"/>
  <c r="AC954" i="27" s="1"/>
  <c r="AD954" i="27" s="1"/>
  <c r="W838" i="27"/>
  <c r="Y838" i="27" s="1"/>
  <c r="Z838" i="27" s="1"/>
  <c r="AB838" i="27" s="1"/>
  <c r="AC838" i="27" s="1"/>
  <c r="AD838" i="27" s="1"/>
  <c r="W253" i="27"/>
  <c r="Y253" i="27" s="1"/>
  <c r="Z253" i="27" s="1"/>
  <c r="AB253" i="27" s="1"/>
  <c r="AC253" i="27" s="1"/>
  <c r="AD253" i="27" s="1"/>
  <c r="W277" i="27"/>
  <c r="Y277" i="27" s="1"/>
  <c r="Z277" i="27" s="1"/>
  <c r="AB277" i="27" s="1"/>
  <c r="AC277" i="27" s="1"/>
  <c r="AD277" i="27" s="1"/>
  <c r="W616" i="27"/>
  <c r="Y616" i="27" s="1"/>
  <c r="Z616" i="27" s="1"/>
  <c r="AB616" i="27" s="1"/>
  <c r="AC616" i="27" s="1"/>
  <c r="AD616" i="27" s="1"/>
  <c r="W131" i="27"/>
  <c r="Y131" i="27" s="1"/>
  <c r="Z131" i="27" s="1"/>
  <c r="W534" i="27"/>
  <c r="Y534" i="27" s="1"/>
  <c r="Z534" i="27" s="1"/>
  <c r="AB534" i="27" s="1"/>
  <c r="AC534" i="27" s="1"/>
  <c r="AD534" i="27" s="1"/>
  <c r="W463" i="27"/>
  <c r="Y463" i="27" s="1"/>
  <c r="Z463" i="27" s="1"/>
  <c r="AB463" i="27" s="1"/>
  <c r="AC463" i="27" s="1"/>
  <c r="AD463" i="27" s="1"/>
  <c r="W741" i="27"/>
  <c r="Y741" i="27" s="1"/>
  <c r="Z741" i="27" s="1"/>
  <c r="AB741" i="27" s="1"/>
  <c r="AC741" i="27" s="1"/>
  <c r="AD741" i="27" s="1"/>
  <c r="X24" i="27"/>
  <c r="W307" i="27"/>
  <c r="Y307" i="27" s="1"/>
  <c r="W282" i="27"/>
  <c r="W134" i="27"/>
  <c r="Y134" i="27" s="1"/>
  <c r="Z134" i="27" s="1"/>
  <c r="W291" i="27"/>
  <c r="Y291" i="27" s="1"/>
  <c r="Z291" i="27" s="1"/>
  <c r="AB291" i="27" s="1"/>
  <c r="AC291" i="27" s="1"/>
  <c r="AD291" i="27" s="1"/>
  <c r="W137" i="27"/>
  <c r="Y137" i="27" s="1"/>
  <c r="Z137" i="27" s="1"/>
  <c r="W142" i="27"/>
  <c r="Y142" i="27" s="1"/>
  <c r="Z142" i="27" s="1"/>
  <c r="W524" i="27"/>
  <c r="Y524" i="27" s="1"/>
  <c r="Z524" i="27" s="1"/>
  <c r="AB524" i="27" s="1"/>
  <c r="AC524" i="27" s="1"/>
  <c r="AD524" i="27" s="1"/>
  <c r="W719" i="27"/>
  <c r="Y719" i="27" s="1"/>
  <c r="Z719" i="27" s="1"/>
  <c r="AB719" i="27" s="1"/>
  <c r="AC719" i="27" s="1"/>
  <c r="AD719" i="27" s="1"/>
  <c r="W874" i="27"/>
  <c r="Y874" i="27" s="1"/>
  <c r="Z874" i="27" s="1"/>
  <c r="AB874" i="27" s="1"/>
  <c r="AC874" i="27" s="1"/>
  <c r="AD874" i="27" s="1"/>
  <c r="W776" i="27"/>
  <c r="Y776" i="27" s="1"/>
  <c r="Z776" i="27" s="1"/>
  <c r="AB776" i="27" s="1"/>
  <c r="AC776" i="27" s="1"/>
  <c r="AD776" i="27" s="1"/>
  <c r="W655" i="27"/>
  <c r="Y655" i="27" s="1"/>
  <c r="Z655" i="27" s="1"/>
  <c r="AB655" i="27" s="1"/>
  <c r="AC655" i="27" s="1"/>
  <c r="AD655" i="27" s="1"/>
  <c r="W210" i="27"/>
  <c r="Y210" i="27" s="1"/>
  <c r="Z210" i="27" s="1"/>
  <c r="W415" i="27"/>
  <c r="W798" i="27"/>
  <c r="Y798" i="27" s="1"/>
  <c r="Z798" i="27" s="1"/>
  <c r="AB798" i="27" s="1"/>
  <c r="AC798" i="27" s="1"/>
  <c r="AD798" i="27" s="1"/>
  <c r="W600" i="27"/>
  <c r="Y600" i="27" s="1"/>
  <c r="Z600" i="27" s="1"/>
  <c r="AB600" i="27" s="1"/>
  <c r="AC600" i="27" s="1"/>
  <c r="AD600" i="27" s="1"/>
  <c r="W565" i="27"/>
  <c r="Y565" i="27" s="1"/>
  <c r="Z565" i="27" s="1"/>
  <c r="AB565" i="27" s="1"/>
  <c r="AC565" i="27" s="1"/>
  <c r="AD565" i="27" s="1"/>
  <c r="W613" i="27"/>
  <c r="Y613" i="27" s="1"/>
  <c r="Z613" i="27" s="1"/>
  <c r="AB613" i="27" s="1"/>
  <c r="AC613" i="27" s="1"/>
  <c r="AD613" i="27" s="1"/>
  <c r="W604" i="27"/>
  <c r="Y604" i="27" s="1"/>
  <c r="Z604" i="27" s="1"/>
  <c r="AB604" i="27" s="1"/>
  <c r="AC604" i="27" s="1"/>
  <c r="AD604" i="27" s="1"/>
  <c r="W621" i="27"/>
  <c r="Y621" i="27" s="1"/>
  <c r="Z621" i="27" s="1"/>
  <c r="AB621" i="27" s="1"/>
  <c r="AC621" i="27" s="1"/>
  <c r="AD621" i="27" s="1"/>
  <c r="W667" i="27"/>
  <c r="Y667" i="27" s="1"/>
  <c r="Z667" i="27" s="1"/>
  <c r="AB667" i="27" s="1"/>
  <c r="AC667" i="27" s="1"/>
  <c r="AD667" i="27" s="1"/>
  <c r="W522" i="27"/>
  <c r="Y522" i="27" s="1"/>
  <c r="Z522" i="27" s="1"/>
  <c r="AB522" i="27" s="1"/>
  <c r="AC522" i="27" s="1"/>
  <c r="AD522" i="27" s="1"/>
  <c r="W114" i="27"/>
  <c r="Y114" i="27" s="1"/>
  <c r="Z114" i="27" s="1"/>
  <c r="W90" i="27"/>
  <c r="Y90" i="27" s="1"/>
  <c r="Z90" i="27" s="1"/>
  <c r="W240" i="27"/>
  <c r="Y240" i="27" s="1"/>
  <c r="Z240" i="27" s="1"/>
  <c r="AB240" i="27" s="1"/>
  <c r="AC240" i="27" s="1"/>
  <c r="AD240" i="27" s="1"/>
  <c r="W249" i="27"/>
  <c r="Y249" i="27" s="1"/>
  <c r="Z249" i="27" s="1"/>
  <c r="AB249" i="27" s="1"/>
  <c r="AC249" i="27" s="1"/>
  <c r="AD249" i="27" s="1"/>
  <c r="W311" i="27"/>
  <c r="Y311" i="27" s="1"/>
  <c r="Z311" i="27" s="1"/>
  <c r="AB311" i="27" s="1"/>
  <c r="AC311" i="27" s="1"/>
  <c r="AD311" i="27" s="1"/>
  <c r="W646" i="27"/>
  <c r="Y646" i="27" s="1"/>
  <c r="Z646" i="27" s="1"/>
  <c r="AB646" i="27" s="1"/>
  <c r="AC646" i="27" s="1"/>
  <c r="AD646" i="27" s="1"/>
  <c r="W599" i="27"/>
  <c r="Y599" i="27" s="1"/>
  <c r="Z599" i="27" s="1"/>
  <c r="AB599" i="27" s="1"/>
  <c r="AC599" i="27" s="1"/>
  <c r="AD599" i="27" s="1"/>
  <c r="W370" i="27"/>
  <c r="Y370" i="27" s="1"/>
  <c r="Z370" i="27" s="1"/>
  <c r="AB370" i="27" s="1"/>
  <c r="AC370" i="27" s="1"/>
  <c r="AD370" i="27" s="1"/>
  <c r="W569" i="27"/>
  <c r="Y569" i="27" s="1"/>
  <c r="Z569" i="27" s="1"/>
  <c r="AB569" i="27" s="1"/>
  <c r="AC569" i="27" s="1"/>
  <c r="AD569" i="27" s="1"/>
  <c r="W761" i="27"/>
  <c r="Y761" i="27" s="1"/>
  <c r="Z761" i="27" s="1"/>
  <c r="AB761" i="27" s="1"/>
  <c r="AC761" i="27" s="1"/>
  <c r="AD761" i="27" s="1"/>
  <c r="W702" i="27"/>
  <c r="Y702" i="27" s="1"/>
  <c r="Z702" i="27" s="1"/>
  <c r="AB702" i="27" s="1"/>
  <c r="AC702" i="27" s="1"/>
  <c r="AD702" i="27" s="1"/>
  <c r="W475" i="27"/>
  <c r="Y475" i="27" s="1"/>
  <c r="Z475" i="27" s="1"/>
  <c r="AB475" i="27" s="1"/>
  <c r="AC475" i="27" s="1"/>
  <c r="AD475" i="27" s="1"/>
  <c r="W221" i="27"/>
  <c r="Y221" i="27" s="1"/>
  <c r="Z221" i="27" s="1"/>
  <c r="W154" i="27"/>
  <c r="Y154" i="27" s="1"/>
  <c r="Z154" i="27" s="1"/>
  <c r="W103" i="27"/>
  <c r="Y103" i="27" s="1"/>
  <c r="Z103" i="27" s="1"/>
  <c r="W82" i="27"/>
  <c r="Z22" i="6"/>
  <c r="AB22" i="6" s="1"/>
  <c r="AC22" i="6" s="1"/>
  <c r="AE22" i="6" s="1"/>
  <c r="Z53" i="6"/>
  <c r="AB53" i="6" s="1"/>
  <c r="AC53" i="6" s="1"/>
  <c r="Z78" i="6"/>
  <c r="AB78" i="6" s="1"/>
  <c r="AC78" i="6" s="1"/>
  <c r="Z62" i="6"/>
  <c r="AB62" i="6" s="1"/>
  <c r="AC62" i="6" s="1"/>
  <c r="Z87" i="6"/>
  <c r="AB87" i="6" s="1"/>
  <c r="Z94" i="6"/>
  <c r="AB94" i="6" s="1"/>
  <c r="AC94" i="6" s="1"/>
  <c r="Z220" i="6"/>
  <c r="AB220" i="6" s="1"/>
  <c r="Z239" i="6"/>
  <c r="AB239" i="6" s="1"/>
  <c r="Z272" i="6"/>
  <c r="AB272" i="6" s="1"/>
  <c r="AC272" i="6" s="1"/>
  <c r="AE272" i="6" s="1"/>
  <c r="AF272" i="6" s="1"/>
  <c r="AG272" i="6" s="1"/>
  <c r="Z338" i="6"/>
  <c r="AB338" i="6" s="1"/>
  <c r="AC338" i="6" s="1"/>
  <c r="AE338" i="6" s="1"/>
  <c r="AF338" i="6" s="1"/>
  <c r="AG338" i="6" s="1"/>
  <c r="Z440" i="6"/>
  <c r="AB440" i="6" s="1"/>
  <c r="AC440" i="6" s="1"/>
  <c r="AE440" i="6" s="1"/>
  <c r="AF440" i="6" s="1"/>
  <c r="AG440" i="6" s="1"/>
  <c r="Z359" i="6"/>
  <c r="AB359" i="6" s="1"/>
  <c r="Z397" i="6"/>
  <c r="AB397" i="6" s="1"/>
  <c r="Z509" i="6"/>
  <c r="AB509" i="6" s="1"/>
  <c r="Z480" i="6"/>
  <c r="AB480" i="6" s="1"/>
  <c r="AC480" i="6" s="1"/>
  <c r="AE480" i="6" s="1"/>
  <c r="AF480" i="6" s="1"/>
  <c r="AG480" i="6" s="1"/>
  <c r="Z535" i="6"/>
  <c r="AB535" i="6" s="1"/>
  <c r="AC535" i="6" s="1"/>
  <c r="AE535" i="6" s="1"/>
  <c r="AF535" i="6" s="1"/>
  <c r="AG535" i="6" s="1"/>
  <c r="Z591" i="6"/>
  <c r="AB591" i="6" s="1"/>
  <c r="Z634" i="6"/>
  <c r="AB634" i="6" s="1"/>
  <c r="AC634" i="6" s="1"/>
  <c r="AE634" i="6" s="1"/>
  <c r="AF634" i="6" s="1"/>
  <c r="AG634" i="6" s="1"/>
  <c r="Z621" i="6"/>
  <c r="AB621" i="6" s="1"/>
  <c r="Z727" i="6"/>
  <c r="AB727" i="6" s="1"/>
  <c r="Z786" i="6"/>
  <c r="AB786" i="6" s="1"/>
  <c r="Z995" i="6"/>
  <c r="AB995" i="6" s="1"/>
  <c r="Z41" i="6"/>
  <c r="AB41" i="6" s="1"/>
  <c r="Z45" i="6"/>
  <c r="AB45" i="6" s="1"/>
  <c r="AC45" i="6" s="1"/>
  <c r="AE45" i="6" s="1"/>
  <c r="Z332" i="6"/>
  <c r="AB332" i="6" s="1"/>
  <c r="Z418" i="6"/>
  <c r="AB418" i="6" s="1"/>
  <c r="AC418" i="6" s="1"/>
  <c r="AE418" i="6" s="1"/>
  <c r="AF418" i="6" s="1"/>
  <c r="AG418" i="6" s="1"/>
  <c r="Z434" i="6"/>
  <c r="AB434" i="6" s="1"/>
  <c r="Z664" i="6"/>
  <c r="AB664" i="6" s="1"/>
  <c r="W5" i="27"/>
  <c r="X5" i="27"/>
  <c r="W49" i="27"/>
  <c r="Y49" i="27" s="1"/>
  <c r="Z49" i="27" s="1"/>
  <c r="W233" i="27"/>
  <c r="Y233" i="27" s="1"/>
  <c r="W254" i="27"/>
  <c r="Y254" i="27" s="1"/>
  <c r="Z254" i="27" s="1"/>
  <c r="AB254" i="27" s="1"/>
  <c r="AC254" i="27" s="1"/>
  <c r="AD254" i="27" s="1"/>
  <c r="W435" i="27"/>
  <c r="Y435" i="27" s="1"/>
  <c r="Z435" i="27" s="1"/>
  <c r="AB435" i="27" s="1"/>
  <c r="AC435" i="27" s="1"/>
  <c r="AD435" i="27" s="1"/>
  <c r="W432" i="27"/>
  <c r="Y432" i="27" s="1"/>
  <c r="Z432" i="27" s="1"/>
  <c r="AB432" i="27" s="1"/>
  <c r="AC432" i="27" s="1"/>
  <c r="AD432" i="27" s="1"/>
  <c r="W727" i="27"/>
  <c r="Y727" i="27" s="1"/>
  <c r="Z727" i="27" s="1"/>
  <c r="AB727" i="27" s="1"/>
  <c r="AC727" i="27" s="1"/>
  <c r="AD727" i="27" s="1"/>
  <c r="W795" i="27"/>
  <c r="Y795" i="27" s="1"/>
  <c r="Z795" i="27" s="1"/>
  <c r="AB795" i="27" s="1"/>
  <c r="AC795" i="27" s="1"/>
  <c r="AD795" i="27" s="1"/>
  <c r="W846" i="27"/>
  <c r="Y846" i="27" s="1"/>
  <c r="W36" i="27"/>
  <c r="X36" i="27"/>
  <c r="W742" i="27"/>
  <c r="Y742" i="27" s="1"/>
  <c r="W976" i="27"/>
  <c r="Y976" i="27" s="1"/>
  <c r="Z976" i="27" s="1"/>
  <c r="AB976" i="27" s="1"/>
  <c r="AC976" i="27" s="1"/>
  <c r="AD976" i="27" s="1"/>
  <c r="W34" i="27"/>
  <c r="X34" i="27"/>
  <c r="W13" i="27"/>
  <c r="X13" i="27"/>
  <c r="W200" i="27"/>
  <c r="Y200" i="27" s="1"/>
  <c r="W162" i="27"/>
  <c r="Y162" i="27" s="1"/>
  <c r="Z162" i="27" s="1"/>
  <c r="W169" i="27"/>
  <c r="Y169" i="27" s="1"/>
  <c r="Z169" i="27" s="1"/>
  <c r="W197" i="27"/>
  <c r="Y197" i="27" s="1"/>
  <c r="Z197" i="27" s="1"/>
  <c r="W188" i="27"/>
  <c r="Y188" i="27" s="1"/>
  <c r="Z188" i="27" s="1"/>
  <c r="W338" i="27"/>
  <c r="Y338" i="27" s="1"/>
  <c r="W487" i="27"/>
  <c r="Y487" i="27" s="1"/>
  <c r="W755" i="27"/>
  <c r="Y755" i="27" s="1"/>
  <c r="Z755" i="27" s="1"/>
  <c r="AB755" i="27" s="1"/>
  <c r="AC755" i="27" s="1"/>
  <c r="AD755" i="27" s="1"/>
  <c r="W7" i="27"/>
  <c r="X7" i="27"/>
  <c r="W484" i="27"/>
  <c r="Y484" i="27" s="1"/>
  <c r="Z484" i="27" s="1"/>
  <c r="AB484" i="27" s="1"/>
  <c r="AC484" i="27" s="1"/>
  <c r="AD484" i="27" s="1"/>
  <c r="W952" i="27"/>
  <c r="Y952" i="27" s="1"/>
  <c r="W825" i="27"/>
  <c r="Y825" i="27" s="1"/>
  <c r="Z825" i="27" s="1"/>
  <c r="AB825" i="27" s="1"/>
  <c r="AC825" i="27" s="1"/>
  <c r="AD825" i="27" s="1"/>
  <c r="W541" i="27"/>
  <c r="Y541" i="27" s="1"/>
  <c r="Z541" i="27" s="1"/>
  <c r="AB541" i="27" s="1"/>
  <c r="AC541" i="27" s="1"/>
  <c r="AD541" i="27" s="1"/>
  <c r="W711" i="27"/>
  <c r="Y711" i="27" s="1"/>
  <c r="Z711" i="27" s="1"/>
  <c r="AB711" i="27" s="1"/>
  <c r="AC711" i="27" s="1"/>
  <c r="AD711" i="27" s="1"/>
  <c r="W469" i="27"/>
  <c r="Y469" i="27" s="1"/>
  <c r="Z469" i="27" s="1"/>
  <c r="AB469" i="27" s="1"/>
  <c r="AC469" i="27" s="1"/>
  <c r="AD469" i="27" s="1"/>
  <c r="W461" i="27"/>
  <c r="Y461" i="27" s="1"/>
  <c r="Z461" i="27" s="1"/>
  <c r="AB461" i="27" s="1"/>
  <c r="AC461" i="27" s="1"/>
  <c r="AD461" i="27" s="1"/>
  <c r="W539" i="27"/>
  <c r="Y539" i="27" s="1"/>
  <c r="Z539" i="27" s="1"/>
  <c r="AB539" i="27" s="1"/>
  <c r="AC539" i="27" s="1"/>
  <c r="AD539" i="27" s="1"/>
  <c r="W500" i="27"/>
  <c r="Y500" i="27" s="1"/>
  <c r="Z500" i="27" s="1"/>
  <c r="AB500" i="27" s="1"/>
  <c r="AC500" i="27" s="1"/>
  <c r="AD500" i="27" s="1"/>
  <c r="W346" i="27"/>
  <c r="Y346" i="27" s="1"/>
  <c r="Z346" i="27" s="1"/>
  <c r="AB346" i="27" s="1"/>
  <c r="AC346" i="27" s="1"/>
  <c r="AD346" i="27" s="1"/>
  <c r="W230" i="27"/>
  <c r="Y230" i="27" s="1"/>
  <c r="Z230" i="27" s="1"/>
  <c r="W64" i="27"/>
  <c r="Y64" i="27" s="1"/>
  <c r="Z64" i="27" s="1"/>
  <c r="W72" i="27"/>
  <c r="Y72" i="27" s="1"/>
  <c r="Z72" i="27" s="1"/>
  <c r="W60" i="27"/>
  <c r="Y60" i="27" s="1"/>
  <c r="Z60" i="27" s="1"/>
  <c r="W14" i="27"/>
  <c r="X14" i="27"/>
  <c r="Z84" i="6"/>
  <c r="AB84" i="6" s="1"/>
  <c r="AC84" i="6" s="1"/>
  <c r="Z102" i="6"/>
  <c r="AB102" i="6" s="1"/>
  <c r="AC102" i="6" s="1"/>
  <c r="Z130" i="6"/>
  <c r="AB130" i="6" s="1"/>
  <c r="AC130" i="6" s="1"/>
  <c r="Z156" i="6"/>
  <c r="AB156" i="6" s="1"/>
  <c r="AC156" i="6" s="1"/>
  <c r="Z190" i="6"/>
  <c r="AB190" i="6" s="1"/>
  <c r="Z217" i="6"/>
  <c r="AB217" i="6" s="1"/>
  <c r="AC217" i="6" s="1"/>
  <c r="Z262" i="6"/>
  <c r="AB262" i="6" s="1"/>
  <c r="Z367" i="6"/>
  <c r="AB367" i="6" s="1"/>
  <c r="Z444" i="6"/>
  <c r="AB444" i="6" s="1"/>
  <c r="Z447" i="6"/>
  <c r="AB447" i="6" s="1"/>
  <c r="AC447" i="6" s="1"/>
  <c r="AE447" i="6" s="1"/>
  <c r="AF447" i="6" s="1"/>
  <c r="AG447" i="6" s="1"/>
  <c r="Z511" i="6"/>
  <c r="AB511" i="6" s="1"/>
  <c r="Z563" i="6"/>
  <c r="AB563" i="6" s="1"/>
  <c r="Z631" i="6"/>
  <c r="AB631" i="6" s="1"/>
  <c r="Z714" i="6"/>
  <c r="AB714" i="6" s="1"/>
  <c r="Z746" i="6"/>
  <c r="AB746" i="6" s="1"/>
  <c r="Z752" i="6"/>
  <c r="AB752" i="6" s="1"/>
  <c r="Z766" i="6"/>
  <c r="AB766" i="6" s="1"/>
  <c r="Z867" i="6"/>
  <c r="AB867" i="6" s="1"/>
  <c r="Z224" i="6"/>
  <c r="AB224" i="6" s="1"/>
  <c r="AC224" i="6" s="1"/>
  <c r="Z141" i="6"/>
  <c r="AB141" i="6" s="1"/>
  <c r="Z184" i="6"/>
  <c r="AB184" i="6" s="1"/>
  <c r="Z218" i="6"/>
  <c r="AB218" i="6" s="1"/>
  <c r="Z237" i="6"/>
  <c r="AB237" i="6" s="1"/>
  <c r="Z288" i="6"/>
  <c r="AB288" i="6" s="1"/>
  <c r="Z430" i="6"/>
  <c r="AB430" i="6" s="1"/>
  <c r="AC430" i="6" s="1"/>
  <c r="AE430" i="6" s="1"/>
  <c r="AF430" i="6" s="1"/>
  <c r="AG430" i="6" s="1"/>
  <c r="Z446" i="6"/>
  <c r="AB446" i="6" s="1"/>
  <c r="Z465" i="6"/>
  <c r="AB465" i="6" s="1"/>
  <c r="AC465" i="6" s="1"/>
  <c r="AE465" i="6" s="1"/>
  <c r="AF465" i="6" s="1"/>
  <c r="AG465" i="6" s="1"/>
  <c r="Z489" i="6"/>
  <c r="AB489" i="6" s="1"/>
  <c r="Z569" i="6"/>
  <c r="AB569" i="6" s="1"/>
  <c r="Z749" i="6"/>
  <c r="AB749" i="6" s="1"/>
  <c r="AC749" i="6" s="1"/>
  <c r="AE749" i="6" s="1"/>
  <c r="AF749" i="6" s="1"/>
  <c r="AG749" i="6" s="1"/>
  <c r="Z649" i="6"/>
  <c r="AB649" i="6" s="1"/>
  <c r="AC649" i="6" s="1"/>
  <c r="AE649" i="6" s="1"/>
  <c r="AF649" i="6" s="1"/>
  <c r="AG649" i="6" s="1"/>
  <c r="Z619" i="6"/>
  <c r="AB619" i="6" s="1"/>
  <c r="AC619" i="6" s="1"/>
  <c r="AE619" i="6" s="1"/>
  <c r="AF619" i="6" s="1"/>
  <c r="AG619" i="6" s="1"/>
  <c r="Z773" i="6"/>
  <c r="AB773" i="6" s="1"/>
  <c r="Z791" i="6"/>
  <c r="AB791" i="6" s="1"/>
  <c r="Z760" i="6"/>
  <c r="AB760" i="6" s="1"/>
  <c r="AC760" i="6" s="1"/>
  <c r="AE760" i="6" s="1"/>
  <c r="AF760" i="6" s="1"/>
  <c r="AG760" i="6" s="1"/>
  <c r="Z44" i="6"/>
  <c r="AB44" i="6" s="1"/>
  <c r="AC44" i="6" s="1"/>
  <c r="AE44" i="6" s="1"/>
  <c r="Z105" i="6"/>
  <c r="AB105" i="6" s="1"/>
  <c r="Z165" i="6"/>
  <c r="AB165" i="6" s="1"/>
  <c r="AC165" i="6" s="1"/>
  <c r="Z197" i="6"/>
  <c r="AB197" i="6" s="1"/>
  <c r="Z248" i="6"/>
  <c r="AB248" i="6" s="1"/>
  <c r="Z312" i="6"/>
  <c r="AB312" i="6" s="1"/>
  <c r="Z318" i="6"/>
  <c r="AB318" i="6" s="1"/>
  <c r="Z334" i="6"/>
  <c r="AB334" i="6" s="1"/>
  <c r="AC334" i="6" s="1"/>
  <c r="AE334" i="6" s="1"/>
  <c r="AF334" i="6" s="1"/>
  <c r="AG334" i="6" s="1"/>
  <c r="Z346" i="6"/>
  <c r="AB346" i="6" s="1"/>
  <c r="Z352" i="6"/>
  <c r="AB352" i="6" s="1"/>
  <c r="Z358" i="6"/>
  <c r="AB358" i="6" s="1"/>
  <c r="Z383" i="6"/>
  <c r="AB383" i="6" s="1"/>
  <c r="AC383" i="6" s="1"/>
  <c r="AE383" i="6" s="1"/>
  <c r="AF383" i="6" s="1"/>
  <c r="AG383" i="6" s="1"/>
  <c r="Z519" i="6"/>
  <c r="AB519" i="6" s="1"/>
  <c r="Z581" i="6"/>
  <c r="AB581" i="6" s="1"/>
  <c r="Z641" i="6"/>
  <c r="AB641" i="6" s="1"/>
  <c r="AC641" i="6" s="1"/>
  <c r="AE641" i="6" s="1"/>
  <c r="AF641" i="6" s="1"/>
  <c r="AG641" i="6" s="1"/>
  <c r="Z656" i="6"/>
  <c r="AB656" i="6" s="1"/>
  <c r="AC656" i="6" s="1"/>
  <c r="AE656" i="6" s="1"/>
  <c r="AF656" i="6" s="1"/>
  <c r="AG656" i="6" s="1"/>
  <c r="Z675" i="6"/>
  <c r="AB675" i="6" s="1"/>
  <c r="Z698" i="6"/>
  <c r="AB698" i="6" s="1"/>
  <c r="Z716" i="6"/>
  <c r="AB716" i="6" s="1"/>
  <c r="AC716" i="6" s="1"/>
  <c r="AE716" i="6" s="1"/>
  <c r="AF716" i="6" s="1"/>
  <c r="AG716" i="6" s="1"/>
  <c r="Z718" i="6"/>
  <c r="AB718" i="6" s="1"/>
  <c r="Z803" i="6"/>
  <c r="AB803" i="6" s="1"/>
  <c r="Z811" i="6"/>
  <c r="AB811" i="6" s="1"/>
  <c r="AC811" i="6" s="1"/>
  <c r="AE811" i="6" s="1"/>
  <c r="AF811" i="6" s="1"/>
  <c r="AG811" i="6" s="1"/>
  <c r="Z817" i="6"/>
  <c r="AB817" i="6" s="1"/>
  <c r="Z820" i="6"/>
  <c r="AB820" i="6" s="1"/>
  <c r="Z826" i="6"/>
  <c r="AB826" i="6" s="1"/>
  <c r="Z854" i="6"/>
  <c r="AB854" i="6" s="1"/>
  <c r="Z877" i="6"/>
  <c r="AB877" i="6" s="1"/>
  <c r="Z880" i="6"/>
  <c r="AB880" i="6" s="1"/>
  <c r="Z885" i="6"/>
  <c r="AB885" i="6" s="1"/>
  <c r="Z888" i="6"/>
  <c r="AB888" i="6" s="1"/>
  <c r="AC888" i="6" s="1"/>
  <c r="AE888" i="6" s="1"/>
  <c r="AF888" i="6" s="1"/>
  <c r="AG888" i="6" s="1"/>
  <c r="Z896" i="6"/>
  <c r="AB896" i="6" s="1"/>
  <c r="AC896" i="6" s="1"/>
  <c r="AE896" i="6" s="1"/>
  <c r="AF896" i="6" s="1"/>
  <c r="AG896" i="6" s="1"/>
  <c r="Z909" i="6"/>
  <c r="AB909" i="6" s="1"/>
  <c r="Z912" i="6"/>
  <c r="AB912" i="6" s="1"/>
  <c r="Z917" i="6"/>
  <c r="AB917" i="6" s="1"/>
  <c r="Z920" i="6"/>
  <c r="AB920" i="6" s="1"/>
  <c r="AC920" i="6" s="1"/>
  <c r="AE920" i="6" s="1"/>
  <c r="AF920" i="6" s="1"/>
  <c r="AG920" i="6" s="1"/>
  <c r="Z928" i="6"/>
  <c r="AB928" i="6" s="1"/>
  <c r="Z941" i="6"/>
  <c r="AB941" i="6" s="1"/>
  <c r="Z944" i="6"/>
  <c r="AB944" i="6" s="1"/>
  <c r="Z949" i="6"/>
  <c r="AB949" i="6" s="1"/>
  <c r="Z952" i="6"/>
  <c r="AB952" i="6" s="1"/>
  <c r="Z960" i="6"/>
  <c r="AB960" i="6" s="1"/>
  <c r="AC960" i="6" s="1"/>
  <c r="AE960" i="6" s="1"/>
  <c r="AF960" i="6" s="1"/>
  <c r="AG960" i="6" s="1"/>
  <c r="Z973" i="6"/>
  <c r="AB973" i="6" s="1"/>
  <c r="Z986" i="6"/>
  <c r="AB986" i="6" s="1"/>
  <c r="Z991" i="6"/>
  <c r="AB991" i="6" s="1"/>
  <c r="AC991" i="6" s="1"/>
  <c r="AE991" i="6" s="1"/>
  <c r="AF991" i="6" s="1"/>
  <c r="AG991" i="6" s="1"/>
  <c r="W193" i="27"/>
  <c r="Y193" i="27" s="1"/>
  <c r="Z193" i="27" s="1"/>
  <c r="W181" i="27"/>
  <c r="Y181" i="27" s="1"/>
  <c r="Z181" i="27" s="1"/>
  <c r="W204" i="27"/>
  <c r="Y204" i="27" s="1"/>
  <c r="Z204" i="27" s="1"/>
  <c r="W270" i="27"/>
  <c r="Y270" i="27" s="1"/>
  <c r="W785" i="27"/>
  <c r="Y785" i="27" s="1"/>
  <c r="Z785" i="27" s="1"/>
  <c r="AB785" i="27" s="1"/>
  <c r="AC785" i="27" s="1"/>
  <c r="AD785" i="27" s="1"/>
  <c r="W585" i="27"/>
  <c r="Y585" i="27" s="1"/>
  <c r="W916" i="27"/>
  <c r="Y916" i="27" s="1"/>
  <c r="Z916" i="27" s="1"/>
  <c r="AB916" i="27" s="1"/>
  <c r="AC916" i="27" s="1"/>
  <c r="AD916" i="27" s="1"/>
  <c r="W872" i="27"/>
  <c r="Y872" i="27" s="1"/>
  <c r="Z872" i="27" s="1"/>
  <c r="AB872" i="27" s="1"/>
  <c r="AC872" i="27" s="1"/>
  <c r="AD872" i="27" s="1"/>
  <c r="W562" i="27"/>
  <c r="Y562" i="27" s="1"/>
  <c r="X12" i="27"/>
  <c r="W12" i="27"/>
  <c r="W61" i="27"/>
  <c r="Y61" i="27" s="1"/>
  <c r="Z61" i="27" s="1"/>
  <c r="W199" i="27"/>
  <c r="Y199" i="27" s="1"/>
  <c r="W294" i="27"/>
  <c r="Y294" i="27" s="1"/>
  <c r="Z294" i="27" s="1"/>
  <c r="AB294" i="27" s="1"/>
  <c r="AC294" i="27" s="1"/>
  <c r="AD294" i="27" s="1"/>
  <c r="W453" i="27"/>
  <c r="Y453" i="27" s="1"/>
  <c r="Z453" i="27" s="1"/>
  <c r="AB453" i="27" s="1"/>
  <c r="AC453" i="27" s="1"/>
  <c r="AD453" i="27" s="1"/>
  <c r="W799" i="27"/>
  <c r="Y799" i="27" s="1"/>
  <c r="W720" i="27"/>
  <c r="Y720" i="27" s="1"/>
  <c r="W942" i="27"/>
  <c r="Y942" i="27" s="1"/>
  <c r="Z942" i="27" s="1"/>
  <c r="AB942" i="27" s="1"/>
  <c r="AC942" i="27" s="1"/>
  <c r="AD942" i="27" s="1"/>
  <c r="W790" i="27"/>
  <c r="Y790" i="27" s="1"/>
  <c r="W880" i="27"/>
  <c r="Y880" i="27" s="1"/>
  <c r="Z880" i="27" s="1"/>
  <c r="AB880" i="27" s="1"/>
  <c r="AC880" i="27" s="1"/>
  <c r="AD880" i="27" s="1"/>
  <c r="W855" i="27"/>
  <c r="Y855" i="27" s="1"/>
  <c r="Z855" i="27" s="1"/>
  <c r="AB855" i="27" s="1"/>
  <c r="AC855" i="27" s="1"/>
  <c r="AD855" i="27" s="1"/>
  <c r="W820" i="27"/>
  <c r="W721" i="27"/>
  <c r="Y721" i="27" s="1"/>
  <c r="W639" i="27"/>
  <c r="Y639" i="27" s="1"/>
  <c r="Z639" i="27" s="1"/>
  <c r="AB639" i="27" s="1"/>
  <c r="AC639" i="27" s="1"/>
  <c r="AD639" i="27" s="1"/>
  <c r="W920" i="27"/>
  <c r="Y920" i="27" s="1"/>
  <c r="W729" i="27"/>
  <c r="Y729" i="27" s="1"/>
  <c r="W258" i="27"/>
  <c r="Y258" i="27" s="1"/>
  <c r="Z258" i="27" s="1"/>
  <c r="AB258" i="27" s="1"/>
  <c r="AC258" i="27" s="1"/>
  <c r="AD258" i="27" s="1"/>
  <c r="W203" i="27"/>
  <c r="Y203" i="27" s="1"/>
  <c r="W86" i="27"/>
  <c r="Y86" i="27" s="1"/>
  <c r="Z86" i="27" s="1"/>
  <c r="Z16" i="6"/>
  <c r="AB16" i="6" s="1"/>
  <c r="AC16" i="6" s="1"/>
  <c r="AE16" i="6" s="1"/>
  <c r="Z79" i="6"/>
  <c r="AB79" i="6" s="1"/>
  <c r="AC79" i="6" s="1"/>
  <c r="Z207" i="6"/>
  <c r="AB207" i="6" s="1"/>
  <c r="AC207" i="6" s="1"/>
  <c r="Z236" i="6"/>
  <c r="AB236" i="6" s="1"/>
  <c r="Z394" i="6"/>
  <c r="AB394" i="6" s="1"/>
  <c r="Z407" i="6"/>
  <c r="AB407" i="6" s="1"/>
  <c r="AC407" i="6" s="1"/>
  <c r="AE407" i="6" s="1"/>
  <c r="AF407" i="6" s="1"/>
  <c r="AG407" i="6" s="1"/>
  <c r="Z536" i="6"/>
  <c r="AB536" i="6" s="1"/>
  <c r="AC536" i="6" s="1"/>
  <c r="AE536" i="6" s="1"/>
  <c r="AF536" i="6" s="1"/>
  <c r="AG536" i="6" s="1"/>
  <c r="Z566" i="6"/>
  <c r="AB566" i="6" s="1"/>
  <c r="Z606" i="6"/>
  <c r="AB606" i="6" s="1"/>
  <c r="Z611" i="6"/>
  <c r="AB611" i="6" s="1"/>
  <c r="AC611" i="6" s="1"/>
  <c r="AE611" i="6" s="1"/>
  <c r="AF611" i="6" s="1"/>
  <c r="AG611" i="6" s="1"/>
  <c r="Z648" i="6"/>
  <c r="AB648" i="6" s="1"/>
  <c r="AC648" i="6" s="1"/>
  <c r="AE648" i="6" s="1"/>
  <c r="AF648" i="6" s="1"/>
  <c r="AG648" i="6" s="1"/>
  <c r="Z703" i="6"/>
  <c r="AB703" i="6" s="1"/>
  <c r="Z753" i="6"/>
  <c r="AB753" i="6" s="1"/>
  <c r="Z784" i="6"/>
  <c r="AB784" i="6" s="1"/>
  <c r="AC784" i="6" s="1"/>
  <c r="AE784" i="6" s="1"/>
  <c r="AF784" i="6" s="1"/>
  <c r="AG784" i="6" s="1"/>
  <c r="Z846" i="6"/>
  <c r="AB846" i="6" s="1"/>
  <c r="Z857" i="6"/>
  <c r="AB857" i="6" s="1"/>
  <c r="Z150" i="6"/>
  <c r="AB150" i="6" s="1"/>
  <c r="Z681" i="6"/>
  <c r="AB681" i="6" s="1"/>
  <c r="AC681" i="6" s="1"/>
  <c r="AE681" i="6" s="1"/>
  <c r="AF681" i="6" s="1"/>
  <c r="AG681" i="6" s="1"/>
  <c r="Z88" i="6"/>
  <c r="AB88" i="6" s="1"/>
  <c r="AC88" i="6" s="1"/>
  <c r="Z115" i="6"/>
  <c r="AB115" i="6" s="1"/>
  <c r="Z196" i="6"/>
  <c r="AB196" i="6" s="1"/>
  <c r="AC196" i="6" s="1"/>
  <c r="Z219" i="6"/>
  <c r="AB219" i="6" s="1"/>
  <c r="AC219" i="6" s="1"/>
  <c r="Z286" i="6"/>
  <c r="AB286" i="6" s="1"/>
  <c r="AC286" i="6" s="1"/>
  <c r="AE286" i="6" s="1"/>
  <c r="AF286" i="6" s="1"/>
  <c r="AG286" i="6" s="1"/>
  <c r="Z244" i="6"/>
  <c r="AB244" i="6" s="1"/>
  <c r="AC244" i="6" s="1"/>
  <c r="AE244" i="6" s="1"/>
  <c r="AF244" i="6" s="1"/>
  <c r="AG244" i="6" s="1"/>
  <c r="Z277" i="6"/>
  <c r="AB277" i="6" s="1"/>
  <c r="Z294" i="6"/>
  <c r="AB294" i="6" s="1"/>
  <c r="AC294" i="6" s="1"/>
  <c r="AE294" i="6" s="1"/>
  <c r="AF294" i="6" s="1"/>
  <c r="AG294" i="6" s="1"/>
  <c r="Z221" i="6"/>
  <c r="AB221" i="6" s="1"/>
  <c r="AC221" i="6" s="1"/>
  <c r="Z340" i="6"/>
  <c r="AB340" i="6" s="1"/>
  <c r="AC340" i="6" s="1"/>
  <c r="AE340" i="6" s="1"/>
  <c r="AF340" i="6" s="1"/>
  <c r="AG340" i="6" s="1"/>
  <c r="Z376" i="6"/>
  <c r="AB376" i="6" s="1"/>
  <c r="AC376" i="6" s="1"/>
  <c r="AE376" i="6" s="1"/>
  <c r="AF376" i="6" s="1"/>
  <c r="AG376" i="6" s="1"/>
  <c r="Z438" i="6"/>
  <c r="AB438" i="6" s="1"/>
  <c r="Z398" i="6"/>
  <c r="AB398" i="6" s="1"/>
  <c r="Z392" i="6"/>
  <c r="AB392" i="6" s="1"/>
  <c r="AC392" i="6" s="1"/>
  <c r="AE392" i="6" s="1"/>
  <c r="AF392" i="6" s="1"/>
  <c r="AG392" i="6" s="1"/>
  <c r="Z433" i="6"/>
  <c r="AB433" i="6" s="1"/>
  <c r="Z586" i="6"/>
  <c r="AB586" i="6" s="1"/>
  <c r="Z690" i="6"/>
  <c r="AB690" i="6" s="1"/>
  <c r="Z626" i="6"/>
  <c r="AB626" i="6" s="1"/>
  <c r="AC626" i="6" s="1"/>
  <c r="AE626" i="6" s="1"/>
  <c r="AF626" i="6" s="1"/>
  <c r="AG626" i="6" s="1"/>
  <c r="Z655" i="6"/>
  <c r="AB655" i="6" s="1"/>
  <c r="Z728" i="6"/>
  <c r="AB728" i="6" s="1"/>
  <c r="Z32" i="6"/>
  <c r="AB32" i="6" s="1"/>
  <c r="AC32" i="6" s="1"/>
  <c r="AE32" i="6" s="1"/>
  <c r="Z15" i="6"/>
  <c r="AB15" i="6" s="1"/>
  <c r="Z46" i="6"/>
  <c r="AB46" i="6" s="1"/>
  <c r="AC46" i="6" s="1"/>
  <c r="AE46" i="6" s="1"/>
  <c r="Z110" i="6"/>
  <c r="AB110" i="6" s="1"/>
  <c r="AC110" i="6" s="1"/>
  <c r="Z122" i="6"/>
  <c r="AB122" i="6" s="1"/>
  <c r="AC122" i="6" s="1"/>
  <c r="Z131" i="6"/>
  <c r="AB131" i="6" s="1"/>
  <c r="AC131" i="6" s="1"/>
  <c r="Z135" i="6"/>
  <c r="AB135" i="6" s="1"/>
  <c r="Z280" i="6"/>
  <c r="AB280" i="6" s="1"/>
  <c r="AC280" i="6" s="1"/>
  <c r="AE280" i="6" s="1"/>
  <c r="AF280" i="6" s="1"/>
  <c r="AG280" i="6" s="1"/>
  <c r="Z325" i="6"/>
  <c r="AB325" i="6" s="1"/>
  <c r="AC325" i="6" s="1"/>
  <c r="AE325" i="6" s="1"/>
  <c r="AF325" i="6" s="1"/>
  <c r="AG325" i="6" s="1"/>
  <c r="Z428" i="6"/>
  <c r="AB428" i="6" s="1"/>
  <c r="Z503" i="6"/>
  <c r="AB503" i="6" s="1"/>
  <c r="Z547" i="6"/>
  <c r="AB547" i="6" s="1"/>
  <c r="AC547" i="6" s="1"/>
  <c r="AE547" i="6" s="1"/>
  <c r="AF547" i="6" s="1"/>
  <c r="AG547" i="6" s="1"/>
  <c r="Z578" i="6"/>
  <c r="AB578" i="6" s="1"/>
  <c r="AC578" i="6" s="1"/>
  <c r="AE578" i="6" s="1"/>
  <c r="AF578" i="6" s="1"/>
  <c r="AG578" i="6" s="1"/>
  <c r="AB684" i="6"/>
  <c r="AC684" i="6" s="1"/>
  <c r="AE684" i="6" s="1"/>
  <c r="AF684" i="6" s="1"/>
  <c r="AG684" i="6" s="1"/>
  <c r="Z689" i="6"/>
  <c r="AB689" i="6" s="1"/>
  <c r="Z814" i="6"/>
  <c r="AB814" i="6" s="1"/>
  <c r="AC814" i="6" s="1"/>
  <c r="AE814" i="6" s="1"/>
  <c r="AF814" i="6" s="1"/>
  <c r="AG814" i="6" s="1"/>
  <c r="Z838" i="6"/>
  <c r="AB838" i="6" s="1"/>
  <c r="Z863" i="6"/>
  <c r="AB863" i="6" s="1"/>
  <c r="Z871" i="6"/>
  <c r="AB871" i="6" s="1"/>
  <c r="AC871" i="6" s="1"/>
  <c r="AE871" i="6" s="1"/>
  <c r="AF871" i="6" s="1"/>
  <c r="AG871" i="6" s="1"/>
  <c r="Z887" i="6"/>
  <c r="AB887" i="6" s="1"/>
  <c r="Z890" i="6"/>
  <c r="AB890" i="6" s="1"/>
  <c r="Z895" i="6"/>
  <c r="AB895" i="6" s="1"/>
  <c r="Z919" i="6"/>
  <c r="AB919" i="6" s="1"/>
  <c r="Z935" i="6"/>
  <c r="AB935" i="6" s="1"/>
  <c r="Z946" i="6"/>
  <c r="AB946" i="6" s="1"/>
  <c r="Z962" i="6"/>
  <c r="AB962" i="6" s="1"/>
  <c r="AC962" i="6" s="1"/>
  <c r="AE962" i="6" s="1"/>
  <c r="AF962" i="6" s="1"/>
  <c r="AG962" i="6" s="1"/>
  <c r="Z992" i="6"/>
  <c r="AB992" i="6" s="1"/>
  <c r="W54" i="27"/>
  <c r="Y54" i="27" s="1"/>
  <c r="W379" i="27"/>
  <c r="Y379" i="27" s="1"/>
  <c r="Z379" i="27" s="1"/>
  <c r="AB379" i="27" s="1"/>
  <c r="AC379" i="27" s="1"/>
  <c r="AD379" i="27" s="1"/>
  <c r="W504" i="27"/>
  <c r="Y504" i="27" s="1"/>
  <c r="W758" i="27"/>
  <c r="Y758" i="27" s="1"/>
  <c r="W948" i="27"/>
  <c r="Y948" i="27" s="1"/>
  <c r="Z948" i="27" s="1"/>
  <c r="AB948" i="27" s="1"/>
  <c r="AC948" i="27" s="1"/>
  <c r="AD948" i="27" s="1"/>
  <c r="W882" i="27"/>
  <c r="Y882" i="27" s="1"/>
  <c r="Z882" i="27" s="1"/>
  <c r="AB882" i="27" s="1"/>
  <c r="AC882" i="27" s="1"/>
  <c r="AD882" i="27" s="1"/>
  <c r="W801" i="27"/>
  <c r="Y801" i="27" s="1"/>
  <c r="Z801" i="27" s="1"/>
  <c r="AB801" i="27" s="1"/>
  <c r="AC801" i="27" s="1"/>
  <c r="AD801" i="27" s="1"/>
  <c r="W853" i="27"/>
  <c r="Y853" i="27" s="1"/>
  <c r="Z853" i="27" s="1"/>
  <c r="AB853" i="27" s="1"/>
  <c r="AC853" i="27" s="1"/>
  <c r="AD853" i="27" s="1"/>
  <c r="W380" i="27"/>
  <c r="Y380" i="27" s="1"/>
  <c r="W455" i="27"/>
  <c r="Y455" i="27" s="1"/>
  <c r="W457" i="27"/>
  <c r="Y457" i="27" s="1"/>
  <c r="W29" i="27"/>
  <c r="X29" i="27"/>
  <c r="W35" i="27"/>
  <c r="X35" i="27"/>
  <c r="W483" i="27"/>
  <c r="Y483" i="27" s="1"/>
  <c r="Z483" i="27" s="1"/>
  <c r="AB483" i="27" s="1"/>
  <c r="AC483" i="27" s="1"/>
  <c r="AD483" i="27" s="1"/>
  <c r="W593" i="27"/>
  <c r="Y593" i="27" s="1"/>
  <c r="Z593" i="27" s="1"/>
  <c r="AB593" i="27" s="1"/>
  <c r="AC593" i="27" s="1"/>
  <c r="AD593" i="27" s="1"/>
  <c r="W973" i="27"/>
  <c r="Y973" i="27" s="1"/>
  <c r="W866" i="27"/>
  <c r="Y866" i="27" s="1"/>
  <c r="Z866" i="27" s="1"/>
  <c r="AB866" i="27" s="1"/>
  <c r="AC866" i="27" s="1"/>
  <c r="AD866" i="27" s="1"/>
  <c r="W796" i="27"/>
  <c r="Y796" i="27" s="1"/>
  <c r="W308" i="27"/>
  <c r="Y308" i="27" s="1"/>
  <c r="W836" i="27"/>
  <c r="Y836" i="27" s="1"/>
  <c r="Z836" i="27" s="1"/>
  <c r="AB836" i="27" s="1"/>
  <c r="AC836" i="27" s="1"/>
  <c r="AD836" i="27" s="1"/>
  <c r="W840" i="27"/>
  <c r="Y840" i="27" s="1"/>
  <c r="W557" i="27"/>
  <c r="Y557" i="27" s="1"/>
  <c r="Z557" i="27" s="1"/>
  <c r="AB557" i="27" s="1"/>
  <c r="AC557" i="27" s="1"/>
  <c r="AD557" i="27" s="1"/>
  <c r="W554" i="27"/>
  <c r="Y554" i="27" s="1"/>
  <c r="W344" i="27"/>
  <c r="Y344" i="27" s="1"/>
  <c r="Z344" i="27" s="1"/>
  <c r="AB344" i="27" s="1"/>
  <c r="AC344" i="27" s="1"/>
  <c r="AD344" i="27" s="1"/>
  <c r="W187" i="27"/>
  <c r="Y187" i="27" s="1"/>
  <c r="Z187" i="27" s="1"/>
  <c r="W232" i="27"/>
  <c r="Y232" i="27" s="1"/>
  <c r="W174" i="27"/>
  <c r="Y174" i="27" s="1"/>
  <c r="W53" i="27"/>
  <c r="Y53" i="27" s="1"/>
  <c r="Z53" i="27" s="1"/>
  <c r="W8" i="27"/>
  <c r="X8" i="27"/>
  <c r="Z17" i="6"/>
  <c r="AB17" i="6" s="1"/>
  <c r="AC17" i="6" s="1"/>
  <c r="AE17" i="6" s="1"/>
  <c r="Z189" i="6"/>
  <c r="AB189" i="6" s="1"/>
  <c r="Z192" i="6"/>
  <c r="AB192" i="6" s="1"/>
  <c r="AC192" i="6" s="1"/>
  <c r="Z231" i="6"/>
  <c r="AB231" i="6" s="1"/>
  <c r="AC231" i="6" s="1"/>
  <c r="Z255" i="6"/>
  <c r="AB255" i="6" s="1"/>
  <c r="Z263" i="6"/>
  <c r="AB263" i="6" s="1"/>
  <c r="AC263" i="6" s="1"/>
  <c r="AE263" i="6" s="1"/>
  <c r="AF263" i="6" s="1"/>
  <c r="AG263" i="6" s="1"/>
  <c r="Z279" i="6"/>
  <c r="AB279" i="6" s="1"/>
  <c r="AC279" i="6" s="1"/>
  <c r="AE279" i="6" s="1"/>
  <c r="AF279" i="6" s="1"/>
  <c r="AG279" i="6" s="1"/>
  <c r="Z301" i="6"/>
  <c r="AB301" i="6" s="1"/>
  <c r="Z331" i="6"/>
  <c r="AB331" i="6" s="1"/>
  <c r="Z364" i="6"/>
  <c r="AB364" i="6" s="1"/>
  <c r="Z389" i="6"/>
  <c r="AB389" i="6" s="1"/>
  <c r="Z443" i="6"/>
  <c r="AB443" i="6" s="1"/>
  <c r="AC443" i="6" s="1"/>
  <c r="AE443" i="6" s="1"/>
  <c r="AF443" i="6" s="1"/>
  <c r="AG443" i="6" s="1"/>
  <c r="Z512" i="6"/>
  <c r="AB512" i="6" s="1"/>
  <c r="Z629" i="6"/>
  <c r="AB629" i="6" s="1"/>
  <c r="AC629" i="6" s="1"/>
  <c r="AE629" i="6" s="1"/>
  <c r="AF629" i="6" s="1"/>
  <c r="AG629" i="6" s="1"/>
  <c r="Z682" i="6"/>
  <c r="AB682" i="6" s="1"/>
  <c r="Z780" i="6"/>
  <c r="AB780" i="6" s="1"/>
  <c r="AC780" i="6" s="1"/>
  <c r="AE780" i="6" s="1"/>
  <c r="AF780" i="6" s="1"/>
  <c r="AG780" i="6" s="1"/>
  <c r="Z432" i="6"/>
  <c r="AB432" i="6" s="1"/>
  <c r="AC432" i="6" s="1"/>
  <c r="AE432" i="6" s="1"/>
  <c r="AF432" i="6" s="1"/>
  <c r="AG432" i="6" s="1"/>
  <c r="Z73" i="6"/>
  <c r="AB73" i="6" s="1"/>
  <c r="Z103" i="6"/>
  <c r="AB103" i="6" s="1"/>
  <c r="AC103" i="6" s="1"/>
  <c r="Z180" i="6"/>
  <c r="AB180" i="6" s="1"/>
  <c r="Z188" i="6"/>
  <c r="Z208" i="6"/>
  <c r="AB208" i="6" s="1"/>
  <c r="Z295" i="6"/>
  <c r="AB295" i="6" s="1"/>
  <c r="Z265" i="6"/>
  <c r="AB265" i="6" s="1"/>
  <c r="Z361" i="6"/>
  <c r="AB361" i="6" s="1"/>
  <c r="Z429" i="6"/>
  <c r="AB429" i="6" s="1"/>
  <c r="Z449" i="6"/>
  <c r="AB449" i="6" s="1"/>
  <c r="Z544" i="6"/>
  <c r="AB544" i="6" s="1"/>
  <c r="AC544" i="6" s="1"/>
  <c r="AE544" i="6" s="1"/>
  <c r="AF544" i="6" s="1"/>
  <c r="AG544" i="6" s="1"/>
  <c r="Z457" i="6"/>
  <c r="AB457" i="6" s="1"/>
  <c r="Z532" i="6"/>
  <c r="AB532" i="6" s="1"/>
  <c r="AC532" i="6" s="1"/>
  <c r="AE532" i="6" s="1"/>
  <c r="AF532" i="6" s="1"/>
  <c r="AG532" i="6" s="1"/>
  <c r="Z548" i="6"/>
  <c r="AB548" i="6" s="1"/>
  <c r="AC548" i="6" s="1"/>
  <c r="AE548" i="6" s="1"/>
  <c r="AF548" i="6" s="1"/>
  <c r="AG548" i="6" s="1"/>
  <c r="Z709" i="6"/>
  <c r="AB709" i="6" s="1"/>
  <c r="AC709" i="6" s="1"/>
  <c r="AE709" i="6" s="1"/>
  <c r="AF709" i="6" s="1"/>
  <c r="AG709" i="6" s="1"/>
  <c r="Z792" i="6"/>
  <c r="AB792" i="6" s="1"/>
  <c r="Z54" i="6"/>
  <c r="AB54" i="6" s="1"/>
  <c r="Z33" i="6"/>
  <c r="AB33" i="6" s="1"/>
  <c r="Z166" i="6"/>
  <c r="AB166" i="6" s="1"/>
  <c r="Z172" i="6"/>
  <c r="AB172" i="6" s="1"/>
  <c r="Z176" i="6"/>
  <c r="AB176" i="6" s="1"/>
  <c r="AC176" i="6" s="1"/>
  <c r="Z287" i="6"/>
  <c r="AB287" i="6" s="1"/>
  <c r="Z326" i="6"/>
  <c r="AB326" i="6" s="1"/>
  <c r="AC326" i="6" s="1"/>
  <c r="AE326" i="6" s="1"/>
  <c r="AF326" i="6" s="1"/>
  <c r="AG326" i="6" s="1"/>
  <c r="Z341" i="6"/>
  <c r="AB341" i="6" s="1"/>
  <c r="Z384" i="6"/>
  <c r="AB384" i="6" s="1"/>
  <c r="Z411" i="6"/>
  <c r="AB411" i="6" s="1"/>
  <c r="Z549" i="6"/>
  <c r="AB549" i="6" s="1"/>
  <c r="AC549" i="6" s="1"/>
  <c r="AE549" i="6" s="1"/>
  <c r="AF549" i="6" s="1"/>
  <c r="AG549" i="6" s="1"/>
  <c r="Z590" i="6"/>
  <c r="AB590" i="6" s="1"/>
  <c r="Z596" i="6"/>
  <c r="AB596" i="6" s="1"/>
  <c r="Z740" i="6"/>
  <c r="AB740" i="6" s="1"/>
  <c r="AC740" i="6" s="1"/>
  <c r="AE740" i="6" s="1"/>
  <c r="AF740" i="6" s="1"/>
  <c r="AG740" i="6" s="1"/>
  <c r="Z795" i="6"/>
  <c r="AB795" i="6" s="1"/>
  <c r="AC795" i="6" s="1"/>
  <c r="AE795" i="6" s="1"/>
  <c r="AF795" i="6" s="1"/>
  <c r="AG795" i="6" s="1"/>
  <c r="Z834" i="6"/>
  <c r="AB834" i="6" s="1"/>
  <c r="AC834" i="6" s="1"/>
  <c r="AE834" i="6" s="1"/>
  <c r="AF834" i="6" s="1"/>
  <c r="AG834" i="6" s="1"/>
  <c r="Z881" i="6"/>
  <c r="AB881" i="6" s="1"/>
  <c r="AC881" i="6" s="1"/>
  <c r="AE881" i="6" s="1"/>
  <c r="AF881" i="6" s="1"/>
  <c r="AG881" i="6" s="1"/>
  <c r="Z889" i="6"/>
  <c r="AB889" i="6" s="1"/>
  <c r="AC889" i="6" s="1"/>
  <c r="AE889" i="6" s="1"/>
  <c r="AF889" i="6" s="1"/>
  <c r="AG889" i="6" s="1"/>
  <c r="Z897" i="6"/>
  <c r="AB897" i="6" s="1"/>
  <c r="Z905" i="6"/>
  <c r="AB905" i="6" s="1"/>
  <c r="AC905" i="6" s="1"/>
  <c r="AE905" i="6" s="1"/>
  <c r="AF905" i="6" s="1"/>
  <c r="AG905" i="6" s="1"/>
  <c r="Z913" i="6"/>
  <c r="AB913" i="6" s="1"/>
  <c r="AC913" i="6" s="1"/>
  <c r="AE913" i="6" s="1"/>
  <c r="AF913" i="6" s="1"/>
  <c r="AG913" i="6" s="1"/>
  <c r="Z921" i="6"/>
  <c r="AB921" i="6" s="1"/>
  <c r="AC921" i="6" s="1"/>
  <c r="AE921" i="6" s="1"/>
  <c r="AF921" i="6" s="1"/>
  <c r="AG921" i="6" s="1"/>
  <c r="Z929" i="6"/>
  <c r="AB929" i="6" s="1"/>
  <c r="Z937" i="6"/>
  <c r="AB937" i="6" s="1"/>
  <c r="AC937" i="6" s="1"/>
  <c r="AE937" i="6" s="1"/>
  <c r="AF937" i="6" s="1"/>
  <c r="AG937" i="6" s="1"/>
  <c r="Z945" i="6"/>
  <c r="AB945" i="6" s="1"/>
  <c r="AC945" i="6" s="1"/>
  <c r="AE945" i="6" s="1"/>
  <c r="AF945" i="6" s="1"/>
  <c r="AG945" i="6" s="1"/>
  <c r="Z953" i="6"/>
  <c r="AB953" i="6" s="1"/>
  <c r="AC953" i="6" s="1"/>
  <c r="AE953" i="6" s="1"/>
  <c r="AF953" i="6" s="1"/>
  <c r="AG953" i="6" s="1"/>
  <c r="Z961" i="6"/>
  <c r="AB961" i="6" s="1"/>
  <c r="AC961" i="6" s="1"/>
  <c r="AE961" i="6" s="1"/>
  <c r="AF961" i="6" s="1"/>
  <c r="AG961" i="6" s="1"/>
  <c r="Z969" i="6"/>
  <c r="AB969" i="6" s="1"/>
  <c r="AC969" i="6" s="1"/>
  <c r="AE969" i="6" s="1"/>
  <c r="AF969" i="6" s="1"/>
  <c r="AG969" i="6" s="1"/>
  <c r="Z977" i="6"/>
  <c r="AB977" i="6" s="1"/>
  <c r="AC977" i="6" s="1"/>
  <c r="AE977" i="6" s="1"/>
  <c r="AF977" i="6" s="1"/>
  <c r="AG977" i="6" s="1"/>
  <c r="Z987" i="6"/>
  <c r="AB987" i="6" s="1"/>
  <c r="W80" i="27"/>
  <c r="Y80" i="27" s="1"/>
  <c r="W227" i="27"/>
  <c r="Y227" i="27" s="1"/>
  <c r="Z227" i="27" s="1"/>
  <c r="W400" i="27"/>
  <c r="Y400" i="27" s="1"/>
  <c r="Z400" i="27" s="1"/>
  <c r="AB400" i="27" s="1"/>
  <c r="AC400" i="27" s="1"/>
  <c r="AD400" i="27" s="1"/>
  <c r="W433" i="27"/>
  <c r="Y433" i="27" s="1"/>
  <c r="W786" i="27"/>
  <c r="Y786" i="27" s="1"/>
  <c r="Z786" i="27" s="1"/>
  <c r="AB786" i="27" s="1"/>
  <c r="AC786" i="27" s="1"/>
  <c r="AD786" i="27" s="1"/>
  <c r="W605" i="27"/>
  <c r="Y605" i="27" s="1"/>
  <c r="Z605" i="27" s="1"/>
  <c r="AB605" i="27" s="1"/>
  <c r="AC605" i="27" s="1"/>
  <c r="AD605" i="27" s="1"/>
  <c r="W910" i="27"/>
  <c r="W860" i="27"/>
  <c r="Y860" i="27" s="1"/>
  <c r="Z860" i="27" s="1"/>
  <c r="AB860" i="27" s="1"/>
  <c r="AC860" i="27" s="1"/>
  <c r="AD860" i="27" s="1"/>
  <c r="W896" i="27"/>
  <c r="Y896" i="27" s="1"/>
  <c r="Z896" i="27" s="1"/>
  <c r="AB896" i="27" s="1"/>
  <c r="AC896" i="27" s="1"/>
  <c r="AD896" i="27" s="1"/>
  <c r="W11" i="27"/>
  <c r="W237" i="27"/>
  <c r="Y237" i="27" s="1"/>
  <c r="W559" i="27"/>
  <c r="Y559" i="27" s="1"/>
  <c r="W464" i="27"/>
  <c r="Y464" i="27" s="1"/>
  <c r="W781" i="27"/>
  <c r="Y781" i="27" s="1"/>
  <c r="W886" i="27"/>
  <c r="Y886" i="27" s="1"/>
  <c r="Z886" i="27" s="1"/>
  <c r="AB886" i="27" s="1"/>
  <c r="AC886" i="27" s="1"/>
  <c r="AD886" i="27" s="1"/>
  <c r="W925" i="27"/>
  <c r="Y925" i="27" s="1"/>
  <c r="W982" i="27"/>
  <c r="Y982" i="27" s="1"/>
  <c r="Z982" i="27" s="1"/>
  <c r="AB982" i="27" s="1"/>
  <c r="AC982" i="27" s="1"/>
  <c r="AD982" i="27" s="1"/>
  <c r="W528" i="27"/>
  <c r="Y528" i="27" s="1"/>
  <c r="Z528" i="27" s="1"/>
  <c r="AB528" i="27" s="1"/>
  <c r="AC528" i="27" s="1"/>
  <c r="AD528" i="27" s="1"/>
  <c r="W556" i="27"/>
  <c r="Y556" i="27" s="1"/>
  <c r="Z556" i="27" s="1"/>
  <c r="AB556" i="27" s="1"/>
  <c r="AC556" i="27" s="1"/>
  <c r="AD556" i="27" s="1"/>
  <c r="W414" i="27"/>
  <c r="Y414" i="27" s="1"/>
  <c r="Z414" i="27" s="1"/>
  <c r="AB414" i="27" s="1"/>
  <c r="AC414" i="27" s="1"/>
  <c r="AD414" i="27" s="1"/>
  <c r="W172" i="27"/>
  <c r="Y172" i="27" s="1"/>
  <c r="Z172" i="27" s="1"/>
  <c r="Z29" i="6"/>
  <c r="AB29" i="6" s="1"/>
  <c r="AC29" i="6" s="1"/>
  <c r="AE29" i="6" s="1"/>
  <c r="AF29" i="6" s="1"/>
  <c r="Z126" i="6"/>
  <c r="AB126" i="6" s="1"/>
  <c r="Z250" i="6"/>
  <c r="AB250" i="6" s="1"/>
  <c r="AC250" i="6" s="1"/>
  <c r="AE250" i="6" s="1"/>
  <c r="AF250" i="6" s="1"/>
  <c r="AG250" i="6" s="1"/>
  <c r="Z399" i="6"/>
  <c r="AB399" i="6" s="1"/>
  <c r="Z534" i="6"/>
  <c r="AB534" i="6" s="1"/>
  <c r="Z666" i="6"/>
  <c r="AB666" i="6" s="1"/>
  <c r="AC666" i="6" s="1"/>
  <c r="AE666" i="6" s="1"/>
  <c r="AF666" i="6" s="1"/>
  <c r="AG666" i="6" s="1"/>
  <c r="W149" i="27"/>
  <c r="Y149" i="27" s="1"/>
  <c r="W264" i="27"/>
  <c r="Y264" i="27" s="1"/>
  <c r="W287" i="27"/>
  <c r="Y287" i="27" s="1"/>
  <c r="W283" i="27"/>
  <c r="Y283" i="27" s="1"/>
  <c r="Z283" i="27" s="1"/>
  <c r="AB283" i="27" s="1"/>
  <c r="AC283" i="27" s="1"/>
  <c r="AD283" i="27" s="1"/>
  <c r="W594" i="27"/>
  <c r="Y594" i="27" s="1"/>
  <c r="W159" i="27"/>
  <c r="Y159" i="27" s="1"/>
  <c r="Z159" i="27" s="1"/>
  <c r="W490" i="27"/>
  <c r="Y490" i="27" s="1"/>
  <c r="W41" i="27"/>
  <c r="X41" i="27"/>
  <c r="W733" i="27"/>
  <c r="Y733" i="27" s="1"/>
  <c r="W3" i="27"/>
  <c r="X3" i="27"/>
  <c r="W52" i="27"/>
  <c r="Y52" i="27" s="1"/>
  <c r="Z52" i="27" s="1"/>
  <c r="W158" i="27"/>
  <c r="Y158" i="27" s="1"/>
  <c r="W451" i="27"/>
  <c r="Y451" i="27" s="1"/>
  <c r="Z451" i="27" s="1"/>
  <c r="AB451" i="27" s="1"/>
  <c r="AC451" i="27" s="1"/>
  <c r="AD451" i="27" s="1"/>
  <c r="W633" i="27"/>
  <c r="Y633" i="27" s="1"/>
  <c r="Z633" i="27" s="1"/>
  <c r="AB633" i="27" s="1"/>
  <c r="AC633" i="27" s="1"/>
  <c r="AD633" i="27" s="1"/>
  <c r="W465" i="27"/>
  <c r="Y465" i="27" s="1"/>
  <c r="W875" i="27"/>
  <c r="Y875" i="27" s="1"/>
  <c r="Z875" i="27" s="1"/>
  <c r="AB875" i="27" s="1"/>
  <c r="AC875" i="27" s="1"/>
  <c r="AD875" i="27" s="1"/>
  <c r="W879" i="27"/>
  <c r="Y879" i="27" s="1"/>
  <c r="W828" i="27"/>
  <c r="Y828" i="27" s="1"/>
  <c r="Z828" i="27" s="1"/>
  <c r="AB828" i="27" s="1"/>
  <c r="AC828" i="27" s="1"/>
  <c r="AD828" i="27" s="1"/>
  <c r="W234" i="27"/>
  <c r="Y234" i="27" s="1"/>
  <c r="Z234" i="27" s="1"/>
  <c r="AB234" i="27" s="1"/>
  <c r="AC234" i="27" s="1"/>
  <c r="AD234" i="27" s="1"/>
  <c r="W196" i="27"/>
  <c r="Y196" i="27" s="1"/>
  <c r="Z196" i="27" s="1"/>
  <c r="W189" i="27"/>
  <c r="Y189" i="27" s="1"/>
  <c r="Z189" i="27" s="1"/>
  <c r="W68" i="27"/>
  <c r="Y68" i="27" s="1"/>
  <c r="Z68" i="27" s="1"/>
  <c r="W79" i="27"/>
  <c r="Y79" i="27" s="1"/>
  <c r="Z79" i="27" s="1"/>
  <c r="W76" i="27"/>
  <c r="Y76" i="27" s="1"/>
  <c r="W38" i="27"/>
  <c r="X38" i="27"/>
  <c r="Z77" i="6"/>
  <c r="AB77" i="6" s="1"/>
  <c r="Z168" i="6"/>
  <c r="AB168" i="6" s="1"/>
  <c r="AC168" i="6" s="1"/>
  <c r="Z353" i="6"/>
  <c r="AB353" i="6" s="1"/>
  <c r="Z357" i="6"/>
  <c r="AB357" i="6" s="1"/>
  <c r="Z417" i="6"/>
  <c r="AB417" i="6" s="1"/>
  <c r="Z482" i="6"/>
  <c r="AB482" i="6" s="1"/>
  <c r="Z543" i="6"/>
  <c r="AB543" i="6" s="1"/>
  <c r="AC543" i="6" s="1"/>
  <c r="AE543" i="6" s="1"/>
  <c r="AF543" i="6" s="1"/>
  <c r="AG543" i="6" s="1"/>
  <c r="Z646" i="6"/>
  <c r="AB646" i="6" s="1"/>
  <c r="AC646" i="6" s="1"/>
  <c r="AE646" i="6" s="1"/>
  <c r="AF646" i="6" s="1"/>
  <c r="AG646" i="6" s="1"/>
  <c r="Z736" i="6"/>
  <c r="AB736" i="6" s="1"/>
  <c r="Z30" i="6"/>
  <c r="AB30" i="6" s="1"/>
  <c r="AC30" i="6" s="1"/>
  <c r="AE30" i="6" s="1"/>
  <c r="Z163" i="6"/>
  <c r="AB163" i="6" s="1"/>
  <c r="AC163" i="6" s="1"/>
  <c r="Z182" i="6"/>
  <c r="AB182" i="6" s="1"/>
  <c r="Z201" i="6"/>
  <c r="AB201" i="6" s="1"/>
  <c r="Z223" i="6"/>
  <c r="AB223" i="6" s="1"/>
  <c r="Z227" i="6"/>
  <c r="AB227" i="6" s="1"/>
  <c r="AC227" i="6" s="1"/>
  <c r="Z395" i="6"/>
  <c r="AB395" i="6" s="1"/>
  <c r="Z368" i="6"/>
  <c r="AB368" i="6" s="1"/>
  <c r="Z420" i="6"/>
  <c r="AB420" i="6" s="1"/>
  <c r="AC420" i="6" s="1"/>
  <c r="AE420" i="6" s="1"/>
  <c r="AF420" i="6" s="1"/>
  <c r="AG420" i="6" s="1"/>
  <c r="Z561" i="6"/>
  <c r="AB561" i="6" s="1"/>
  <c r="AC561" i="6" s="1"/>
  <c r="AE561" i="6" s="1"/>
  <c r="AF561" i="6" s="1"/>
  <c r="AG561" i="6" s="1"/>
  <c r="Z658" i="6"/>
  <c r="AB658" i="6" s="1"/>
  <c r="AC658" i="6" s="1"/>
  <c r="AE658" i="6" s="1"/>
  <c r="AF658" i="6" s="1"/>
  <c r="AG658" i="6" s="1"/>
  <c r="Z630" i="6"/>
  <c r="AB630" i="6" s="1"/>
  <c r="Z790" i="6"/>
  <c r="AB790" i="6" s="1"/>
  <c r="Z990" i="6"/>
  <c r="AB990" i="6" s="1"/>
  <c r="Z31" i="6"/>
  <c r="AB31" i="6" s="1"/>
  <c r="AC31" i="6" s="1"/>
  <c r="AE31" i="6" s="1"/>
  <c r="Z92" i="6"/>
  <c r="AB92" i="6" s="1"/>
  <c r="Z136" i="6"/>
  <c r="AB136" i="6" s="1"/>
  <c r="AC136" i="6" s="1"/>
  <c r="Z146" i="6"/>
  <c r="AB146" i="6" s="1"/>
  <c r="Z299" i="6"/>
  <c r="AB299" i="6" s="1"/>
  <c r="AC299" i="6" s="1"/>
  <c r="AE299" i="6" s="1"/>
  <c r="AF299" i="6" s="1"/>
  <c r="AG299" i="6" s="1"/>
  <c r="Z467" i="6"/>
  <c r="AB467" i="6" s="1"/>
  <c r="AC467" i="6" s="1"/>
  <c r="AE467" i="6" s="1"/>
  <c r="AF467" i="6" s="1"/>
  <c r="AG467" i="6" s="1"/>
  <c r="Z521" i="6"/>
  <c r="AB521" i="6" s="1"/>
  <c r="AC521" i="6" s="1"/>
  <c r="AE521" i="6" s="1"/>
  <c r="AF521" i="6" s="1"/>
  <c r="AG521" i="6" s="1"/>
  <c r="Z537" i="6"/>
  <c r="AB537" i="6" s="1"/>
  <c r="W289" i="27"/>
  <c r="Y289" i="27" s="1"/>
  <c r="W598" i="27"/>
  <c r="Y598" i="27" s="1"/>
  <c r="W641" i="27"/>
  <c r="Y641" i="27" s="1"/>
  <c r="W99" i="27"/>
  <c r="Y99" i="27" s="1"/>
  <c r="Z99" i="27" s="1"/>
  <c r="W612" i="27"/>
  <c r="Y612" i="27" s="1"/>
  <c r="W643" i="27"/>
  <c r="Y643" i="27" s="1"/>
  <c r="Z643" i="27" s="1"/>
  <c r="AB643" i="27" s="1"/>
  <c r="AC643" i="27" s="1"/>
  <c r="AD643" i="27" s="1"/>
  <c r="W396" i="27"/>
  <c r="Y396" i="27" s="1"/>
  <c r="Z396" i="27" s="1"/>
  <c r="AB396" i="27" s="1"/>
  <c r="AC396" i="27" s="1"/>
  <c r="AD396" i="27" s="1"/>
  <c r="W496" i="27"/>
  <c r="Y496" i="27" s="1"/>
  <c r="Z496" i="27" s="1"/>
  <c r="AB496" i="27" s="1"/>
  <c r="AC496" i="27" s="1"/>
  <c r="AD496" i="27" s="1"/>
  <c r="W445" i="27"/>
  <c r="Y445" i="27" s="1"/>
  <c r="Z445" i="27" s="1"/>
  <c r="AB445" i="27" s="1"/>
  <c r="AC445" i="27" s="1"/>
  <c r="AD445" i="27" s="1"/>
  <c r="W735" i="27"/>
  <c r="Y735" i="27" s="1"/>
  <c r="Z735" i="27" s="1"/>
  <c r="AB735" i="27" s="1"/>
  <c r="AC735" i="27" s="1"/>
  <c r="AD735" i="27" s="1"/>
  <c r="W881" i="27"/>
  <c r="Y881" i="27" s="1"/>
  <c r="Z881" i="27" s="1"/>
  <c r="AB881" i="27" s="1"/>
  <c r="AC881" i="27" s="1"/>
  <c r="AD881" i="27" s="1"/>
  <c r="W107" i="27"/>
  <c r="Y107" i="27" s="1"/>
  <c r="W821" i="27"/>
  <c r="Y821" i="27" s="1"/>
  <c r="Z821" i="27" s="1"/>
  <c r="AB821" i="27" s="1"/>
  <c r="AC821" i="27" s="1"/>
  <c r="AD821" i="27" s="1"/>
  <c r="W696" i="27"/>
  <c r="Y696" i="27" s="1"/>
  <c r="Z696" i="27" s="1"/>
  <c r="AB696" i="27" s="1"/>
  <c r="AC696" i="27" s="1"/>
  <c r="AD696" i="27" s="1"/>
  <c r="W37" i="27"/>
  <c r="X37" i="27"/>
  <c r="W33" i="27"/>
  <c r="X33" i="27"/>
  <c r="W779" i="27"/>
  <c r="Y779" i="27" s="1"/>
  <c r="Z779" i="27" s="1"/>
  <c r="AB779" i="27" s="1"/>
  <c r="AC779" i="27" s="1"/>
  <c r="AD779" i="27" s="1"/>
  <c r="W628" i="27"/>
  <c r="Y628" i="27" s="1"/>
  <c r="W961" i="27"/>
  <c r="Y961" i="27" s="1"/>
  <c r="Z961" i="27" s="1"/>
  <c r="AB961" i="27" s="1"/>
  <c r="AC961" i="27" s="1"/>
  <c r="AD961" i="27" s="1"/>
  <c r="W871" i="27"/>
  <c r="Y871" i="27" s="1"/>
  <c r="W623" i="27"/>
  <c r="Y623" i="27" s="1"/>
  <c r="Z623" i="27" s="1"/>
  <c r="AB623" i="27" s="1"/>
  <c r="AC623" i="27" s="1"/>
  <c r="AD623" i="27" s="1"/>
  <c r="W516" i="27"/>
  <c r="Y516" i="27" s="1"/>
  <c r="Z516" i="27" s="1"/>
  <c r="AB516" i="27" s="1"/>
  <c r="AC516" i="27" s="1"/>
  <c r="AD516" i="27" s="1"/>
  <c r="W426" i="27"/>
  <c r="Y426" i="27" s="1"/>
  <c r="W357" i="27"/>
  <c r="Y357" i="27" s="1"/>
  <c r="W355" i="27"/>
  <c r="Y355" i="27" s="1"/>
  <c r="W324" i="27"/>
  <c r="Y324" i="27" s="1"/>
  <c r="Z7" i="6"/>
  <c r="AB7" i="6" s="1"/>
  <c r="AC7" i="6" s="1"/>
  <c r="AE7" i="6" s="1"/>
  <c r="Z27" i="6"/>
  <c r="AB27" i="6" s="1"/>
  <c r="Z127" i="6"/>
  <c r="AB127" i="6" s="1"/>
  <c r="AC127" i="6" s="1"/>
  <c r="Z199" i="6"/>
  <c r="AB199" i="6" s="1"/>
  <c r="AC199" i="6" s="1"/>
  <c r="Z249" i="6"/>
  <c r="AB249" i="6" s="1"/>
  <c r="AC249" i="6" s="1"/>
  <c r="AE249" i="6" s="1"/>
  <c r="AF249" i="6" s="1"/>
  <c r="AG249" i="6" s="1"/>
  <c r="Z281" i="6"/>
  <c r="AB281" i="6" s="1"/>
  <c r="AC281" i="6" s="1"/>
  <c r="AE281" i="6" s="1"/>
  <c r="AF281" i="6" s="1"/>
  <c r="AG281" i="6" s="1"/>
  <c r="Z270" i="6"/>
  <c r="AB270" i="6" s="1"/>
  <c r="AC270" i="6" s="1"/>
  <c r="AE270" i="6" s="1"/>
  <c r="AF270" i="6" s="1"/>
  <c r="AG270" i="6" s="1"/>
  <c r="Z308" i="6"/>
  <c r="AB308" i="6" s="1"/>
  <c r="Z333" i="6"/>
  <c r="AB333" i="6" s="1"/>
  <c r="Z355" i="6"/>
  <c r="AB355" i="6" s="1"/>
  <c r="Z329" i="6"/>
  <c r="AB329" i="6" s="1"/>
  <c r="AC329" i="6" s="1"/>
  <c r="AE329" i="6" s="1"/>
  <c r="AF329" i="6" s="1"/>
  <c r="AG329" i="6" s="1"/>
  <c r="Z416" i="6"/>
  <c r="AB416" i="6" s="1"/>
  <c r="Z469" i="6"/>
  <c r="AB469" i="6" s="1"/>
  <c r="AC469" i="6" s="1"/>
  <c r="AE469" i="6" s="1"/>
  <c r="AF469" i="6" s="1"/>
  <c r="AG469" i="6" s="1"/>
  <c r="Z518" i="6"/>
  <c r="AB518" i="6" s="1"/>
  <c r="AC518" i="6" s="1"/>
  <c r="AE518" i="6" s="1"/>
  <c r="AF518" i="6" s="1"/>
  <c r="AG518" i="6" s="1"/>
  <c r="Z612" i="6"/>
  <c r="AB612" i="6" s="1"/>
  <c r="Z624" i="6"/>
  <c r="AB624" i="6" s="1"/>
  <c r="Z678" i="6"/>
  <c r="AB678" i="6" s="1"/>
  <c r="AC678" i="6" s="1"/>
  <c r="AE678" i="6" s="1"/>
  <c r="AF678" i="6" s="1"/>
  <c r="AG678" i="6" s="1"/>
  <c r="Z775" i="6"/>
  <c r="AB775" i="6" s="1"/>
  <c r="Z758" i="6"/>
  <c r="AB758" i="6" s="1"/>
  <c r="AC758" i="6" s="1"/>
  <c r="AE758" i="6" s="1"/>
  <c r="AF758" i="6" s="1"/>
  <c r="AG758" i="6" s="1"/>
  <c r="Z998" i="6"/>
  <c r="AB998" i="6" s="1"/>
  <c r="Z843" i="6"/>
  <c r="AB843" i="6" s="1"/>
  <c r="Z789" i="6"/>
  <c r="AB789" i="6" s="1"/>
  <c r="AC789" i="6" s="1"/>
  <c r="AE789" i="6" s="1"/>
  <c r="AF789" i="6" s="1"/>
  <c r="AG789" i="6" s="1"/>
  <c r="Z40" i="6"/>
  <c r="AB40" i="6" s="1"/>
  <c r="AC40" i="6" s="1"/>
  <c r="AE40" i="6" s="1"/>
  <c r="Z8" i="6"/>
  <c r="AB8" i="6" s="1"/>
  <c r="AC8" i="6" s="1"/>
  <c r="AE8" i="6" s="1"/>
  <c r="Z164" i="6"/>
  <c r="AB164" i="6" s="1"/>
  <c r="Z271" i="6"/>
  <c r="AB271" i="6" s="1"/>
  <c r="AC271" i="6" s="1"/>
  <c r="AE271" i="6" s="1"/>
  <c r="AF271" i="6" s="1"/>
  <c r="AG271" i="6" s="1"/>
  <c r="Z275" i="6"/>
  <c r="AB275" i="6" s="1"/>
  <c r="Z317" i="6"/>
  <c r="AB317" i="6" s="1"/>
  <c r="Z321" i="6"/>
  <c r="AB321" i="6" s="1"/>
  <c r="Z349" i="6"/>
  <c r="AB349" i="6" s="1"/>
  <c r="AC349" i="6" s="1"/>
  <c r="AE349" i="6" s="1"/>
  <c r="AF349" i="6" s="1"/>
  <c r="AG349" i="6" s="1"/>
  <c r="Z405" i="6"/>
  <c r="AB405" i="6" s="1"/>
  <c r="AC405" i="6" s="1"/>
  <c r="AE405" i="6" s="1"/>
  <c r="AF405" i="6" s="1"/>
  <c r="AG405" i="6" s="1"/>
  <c r="Z471" i="6"/>
  <c r="AB471" i="6" s="1"/>
  <c r="AC471" i="6" s="1"/>
  <c r="AE471" i="6" s="1"/>
  <c r="AF471" i="6" s="1"/>
  <c r="AG471" i="6" s="1"/>
  <c r="Z475" i="6"/>
  <c r="AB475" i="6" s="1"/>
  <c r="Z507" i="6"/>
  <c r="AB507" i="6" s="1"/>
  <c r="Z523" i="6"/>
  <c r="AB523" i="6" s="1"/>
  <c r="AC523" i="6" s="1"/>
  <c r="AE523" i="6" s="1"/>
  <c r="AF523" i="6" s="1"/>
  <c r="AG523" i="6" s="1"/>
  <c r="Z527" i="6"/>
  <c r="AB527" i="6" s="1"/>
  <c r="Z539" i="6"/>
  <c r="AB539" i="6" s="1"/>
  <c r="AC539" i="6" s="1"/>
  <c r="AE539" i="6" s="1"/>
  <c r="AF539" i="6" s="1"/>
  <c r="AG539" i="6" s="1"/>
  <c r="Z595" i="6"/>
  <c r="AB595" i="6" s="1"/>
  <c r="Z652" i="6"/>
  <c r="AB652" i="6" s="1"/>
  <c r="Z676" i="6"/>
  <c r="AB676" i="6" s="1"/>
  <c r="AC676" i="6" s="1"/>
  <c r="AE676" i="6" s="1"/>
  <c r="AF676" i="6" s="1"/>
  <c r="AG676" i="6" s="1"/>
  <c r="Z739" i="6"/>
  <c r="AB739" i="6" s="1"/>
  <c r="AC739" i="6" s="1"/>
  <c r="AE739" i="6" s="1"/>
  <c r="AF739" i="6" s="1"/>
  <c r="AG739" i="6" s="1"/>
  <c r="Z833" i="6"/>
  <c r="AB833" i="6" s="1"/>
  <c r="AC833" i="6" s="1"/>
  <c r="AE833" i="6" s="1"/>
  <c r="AF833" i="6" s="1"/>
  <c r="AG833" i="6" s="1"/>
  <c r="Z862" i="6"/>
  <c r="AB862" i="6" s="1"/>
  <c r="Z883" i="6"/>
  <c r="AB883" i="6" s="1"/>
  <c r="Z899" i="6"/>
  <c r="AB899" i="6" s="1"/>
  <c r="Z910" i="6"/>
  <c r="AB910" i="6" s="1"/>
  <c r="AC910" i="6" s="1"/>
  <c r="AE910" i="6" s="1"/>
  <c r="AF910" i="6" s="1"/>
  <c r="AG910" i="6" s="1"/>
  <c r="Z939" i="6"/>
  <c r="AB939" i="6" s="1"/>
  <c r="Z955" i="6"/>
  <c r="AB955" i="6" s="1"/>
  <c r="Z966" i="6"/>
  <c r="AB966" i="6" s="1"/>
  <c r="AC966" i="6" s="1"/>
  <c r="AE966" i="6" s="1"/>
  <c r="AF966" i="6" s="1"/>
  <c r="AG966" i="6" s="1"/>
  <c r="Z971" i="6"/>
  <c r="AB971" i="6" s="1"/>
  <c r="Z984" i="6"/>
  <c r="AB984" i="6" s="1"/>
  <c r="W266" i="27"/>
  <c r="Y266" i="27" s="1"/>
  <c r="W271" i="27"/>
  <c r="Y271" i="27" s="1"/>
  <c r="W630" i="27"/>
  <c r="Y630" i="27" s="1"/>
  <c r="Z630" i="27" s="1"/>
  <c r="AB630" i="27" s="1"/>
  <c r="AC630" i="27" s="1"/>
  <c r="AD630" i="27" s="1"/>
  <c r="W117" i="27"/>
  <c r="Y117" i="27" s="1"/>
  <c r="Z117" i="27" s="1"/>
  <c r="W124" i="27"/>
  <c r="Y124" i="27" s="1"/>
  <c r="Z124" i="27" s="1"/>
  <c r="W267" i="27"/>
  <c r="Y267" i="27" s="1"/>
  <c r="Z267" i="27" s="1"/>
  <c r="AB267" i="27" s="1"/>
  <c r="AC267" i="27" s="1"/>
  <c r="AD267" i="27" s="1"/>
  <c r="W299" i="27"/>
  <c r="Y299" i="27" s="1"/>
  <c r="Z299" i="27" s="1"/>
  <c r="AB299" i="27" s="1"/>
  <c r="AC299" i="27" s="1"/>
  <c r="AD299" i="27" s="1"/>
  <c r="W588" i="27"/>
  <c r="Y588" i="27" s="1"/>
  <c r="Z588" i="27" s="1"/>
  <c r="AB588" i="27" s="1"/>
  <c r="AC588" i="27" s="1"/>
  <c r="AD588" i="27" s="1"/>
  <c r="W675" i="27"/>
  <c r="Y675" i="27" s="1"/>
  <c r="W751" i="27"/>
  <c r="Y751" i="27" s="1"/>
  <c r="W42" i="27"/>
  <c r="X42" i="27"/>
  <c r="W182" i="27"/>
  <c r="Y182" i="27" s="1"/>
  <c r="Z182" i="27" s="1"/>
  <c r="W218" i="27"/>
  <c r="Y218" i="27" s="1"/>
  <c r="Z218" i="27" s="1"/>
  <c r="W592" i="27"/>
  <c r="Y592" i="27" s="1"/>
  <c r="Z592" i="27" s="1"/>
  <c r="AB592" i="27" s="1"/>
  <c r="AC592" i="27" s="1"/>
  <c r="AD592" i="27" s="1"/>
  <c r="W449" i="27"/>
  <c r="Y449" i="27" s="1"/>
  <c r="Z449" i="27" s="1"/>
  <c r="AB449" i="27" s="1"/>
  <c r="AC449" i="27" s="1"/>
  <c r="AD449" i="27" s="1"/>
  <c r="W322" i="27"/>
  <c r="Y322" i="27" s="1"/>
  <c r="W563" i="27"/>
  <c r="Y563" i="27" s="1"/>
  <c r="W684" i="27"/>
  <c r="Y684" i="27" s="1"/>
  <c r="W686" i="27"/>
  <c r="Y686" i="27" s="1"/>
  <c r="Z686" i="27" s="1"/>
  <c r="AB686" i="27" s="1"/>
  <c r="AC686" i="27" s="1"/>
  <c r="AD686" i="27" s="1"/>
  <c r="W51" i="27"/>
  <c r="Y51" i="27" s="1"/>
  <c r="Z51" i="27" s="1"/>
  <c r="W171" i="27"/>
  <c r="Y171" i="27" s="1"/>
  <c r="Z171" i="27" s="1"/>
  <c r="W526" i="27"/>
  <c r="Y526" i="27" s="1"/>
  <c r="Z526" i="27" s="1"/>
  <c r="AB526" i="27" s="1"/>
  <c r="AC526" i="27" s="1"/>
  <c r="AD526" i="27" s="1"/>
  <c r="W780" i="27"/>
  <c r="Y780" i="27" s="1"/>
  <c r="W918" i="27"/>
  <c r="Y918" i="27" s="1"/>
  <c r="Z918" i="27" s="1"/>
  <c r="AB918" i="27" s="1"/>
  <c r="AC918" i="27" s="1"/>
  <c r="AD918" i="27" s="1"/>
  <c r="W106" i="27"/>
  <c r="Y106" i="27" s="1"/>
  <c r="Z106" i="27" s="1"/>
  <c r="W898" i="27"/>
  <c r="Y898" i="27" s="1"/>
  <c r="Z898" i="27" s="1"/>
  <c r="AB898" i="27" s="1"/>
  <c r="AC898" i="27" s="1"/>
  <c r="AD898" i="27" s="1"/>
  <c r="W991" i="27"/>
  <c r="Y991" i="27" s="1"/>
  <c r="Z991" i="27" s="1"/>
  <c r="AB991" i="27" s="1"/>
  <c r="AC991" i="27" s="1"/>
  <c r="AD991" i="27" s="1"/>
  <c r="W974" i="27"/>
  <c r="Y974" i="27" s="1"/>
  <c r="W932" i="27"/>
  <c r="Y932" i="27" s="1"/>
  <c r="W926" i="27"/>
  <c r="Y926" i="27" s="1"/>
  <c r="W852" i="27"/>
  <c r="Y852" i="27" s="1"/>
  <c r="W818" i="27"/>
  <c r="Y818" i="27" s="1"/>
  <c r="Z818" i="27" s="1"/>
  <c r="AB818" i="27" s="1"/>
  <c r="AC818" i="27" s="1"/>
  <c r="AD818" i="27" s="1"/>
  <c r="W693" i="27"/>
  <c r="Y693" i="27" s="1"/>
  <c r="W663" i="27"/>
  <c r="Y663" i="27" s="1"/>
  <c r="W625" i="27"/>
  <c r="Y625" i="27" s="1"/>
  <c r="Z625" i="27" s="1"/>
  <c r="AB625" i="27" s="1"/>
  <c r="AC625" i="27" s="1"/>
  <c r="AD625" i="27" s="1"/>
  <c r="W765" i="27"/>
  <c r="Y765" i="27" s="1"/>
  <c r="Z765" i="27" s="1"/>
  <c r="AB765" i="27" s="1"/>
  <c r="AC765" i="27" s="1"/>
  <c r="AD765" i="27" s="1"/>
  <c r="W642" i="27"/>
  <c r="Y642" i="27" s="1"/>
  <c r="Z642" i="27" s="1"/>
  <c r="AB642" i="27" s="1"/>
  <c r="AC642" i="27" s="1"/>
  <c r="AD642" i="27" s="1"/>
  <c r="W615" i="27"/>
  <c r="Y615" i="27" s="1"/>
  <c r="W513" i="27"/>
  <c r="Y513" i="27" s="1"/>
  <c r="Z513" i="27" s="1"/>
  <c r="AB513" i="27" s="1"/>
  <c r="AC513" i="27" s="1"/>
  <c r="AD513" i="27" s="1"/>
  <c r="W498" i="27"/>
  <c r="Y498" i="27" s="1"/>
  <c r="W510" i="27"/>
  <c r="Y510" i="27" s="1"/>
  <c r="Z510" i="27" s="1"/>
  <c r="AB510" i="27" s="1"/>
  <c r="AC510" i="27" s="1"/>
  <c r="AD510" i="27" s="1"/>
  <c r="W330" i="27"/>
  <c r="Y330" i="27" s="1"/>
  <c r="W351" i="27"/>
  <c r="Y351" i="27" s="1"/>
  <c r="Z351" i="27" s="1"/>
  <c r="AB351" i="27" s="1"/>
  <c r="AC351" i="27" s="1"/>
  <c r="AD351" i="27" s="1"/>
  <c r="W339" i="27"/>
  <c r="Y339" i="27" s="1"/>
  <c r="W224" i="27"/>
  <c r="Y224" i="27" s="1"/>
  <c r="Z224" i="27" s="1"/>
  <c r="W205" i="27"/>
  <c r="Y205" i="27" s="1"/>
  <c r="Z205" i="27" s="1"/>
  <c r="W85" i="27"/>
  <c r="Y85" i="27" s="1"/>
  <c r="Z85" i="27" s="1"/>
  <c r="W40" i="27"/>
  <c r="X40" i="27"/>
  <c r="W30" i="27"/>
  <c r="X30" i="27"/>
  <c r="Z300" i="6"/>
  <c r="AB300" i="6" s="1"/>
  <c r="AC300" i="6" s="1"/>
  <c r="AE300" i="6" s="1"/>
  <c r="AF300" i="6" s="1"/>
  <c r="AG300" i="6" s="1"/>
  <c r="Z336" i="6"/>
  <c r="AB336" i="6" s="1"/>
  <c r="Z705" i="6"/>
  <c r="AB705" i="6" s="1"/>
  <c r="Z720" i="6"/>
  <c r="AB720" i="6" s="1"/>
  <c r="AC720" i="6" s="1"/>
  <c r="AE720" i="6" s="1"/>
  <c r="AF720" i="6" s="1"/>
  <c r="AG720" i="6" s="1"/>
  <c r="Z58" i="6"/>
  <c r="AB58" i="6" s="1"/>
  <c r="AC58" i="6" s="1"/>
  <c r="Z174" i="6"/>
  <c r="AB174" i="6" s="1"/>
  <c r="Z178" i="6"/>
  <c r="AB178" i="6" s="1"/>
  <c r="Z241" i="6"/>
  <c r="AB241" i="6" s="1"/>
  <c r="AC241" i="6" s="1"/>
  <c r="AE241" i="6" s="1"/>
  <c r="AF241" i="6" s="1"/>
  <c r="AG241" i="6" s="1"/>
  <c r="Z238" i="6"/>
  <c r="AB238" i="6" s="1"/>
  <c r="AC238" i="6" s="1"/>
  <c r="AE238" i="6" s="1"/>
  <c r="AF238" i="6" s="1"/>
  <c r="AG238" i="6" s="1"/>
  <c r="Z427" i="6"/>
  <c r="AB427" i="6" s="1"/>
  <c r="Z396" i="6"/>
  <c r="AB396" i="6" s="1"/>
  <c r="AC396" i="6" s="1"/>
  <c r="AE396" i="6" s="1"/>
  <c r="AF396" i="6" s="1"/>
  <c r="AG396" i="6" s="1"/>
  <c r="Z620" i="6"/>
  <c r="AB620" i="6" s="1"/>
  <c r="AC620" i="6" s="1"/>
  <c r="AE620" i="6" s="1"/>
  <c r="AF620" i="6" s="1"/>
  <c r="AG620" i="6" s="1"/>
  <c r="Z493" i="6"/>
  <c r="AB493" i="6" s="1"/>
  <c r="Z552" i="6"/>
  <c r="AB552" i="6" s="1"/>
  <c r="AC552" i="6" s="1"/>
  <c r="AE552" i="6" s="1"/>
  <c r="AF552" i="6" s="1"/>
  <c r="AG552" i="6" s="1"/>
  <c r="Z617" i="6"/>
  <c r="AB617" i="6" s="1"/>
  <c r="Z685" i="6"/>
  <c r="AB685" i="6" s="1"/>
  <c r="Z701" i="6"/>
  <c r="AB701" i="6" s="1"/>
  <c r="AC701" i="6" s="1"/>
  <c r="AE701" i="6" s="1"/>
  <c r="AF701" i="6" s="1"/>
  <c r="AG701" i="6" s="1"/>
  <c r="Z765" i="6"/>
  <c r="AB765" i="6" s="1"/>
  <c r="Z781" i="6"/>
  <c r="AB781" i="6" s="1"/>
  <c r="AC781" i="6" s="1"/>
  <c r="AE781" i="6" s="1"/>
  <c r="AF781" i="6" s="1"/>
  <c r="AG781" i="6" s="1"/>
  <c r="Z674" i="6"/>
  <c r="AB674" i="6" s="1"/>
  <c r="AC674" i="6" s="1"/>
  <c r="AE674" i="6" s="1"/>
  <c r="AF674" i="6" s="1"/>
  <c r="AG674" i="6" s="1"/>
  <c r="Z738" i="6"/>
  <c r="AB738" i="6" s="1"/>
  <c r="AC738" i="6" s="1"/>
  <c r="AE738" i="6" s="1"/>
  <c r="AF738" i="6" s="1"/>
  <c r="AG738" i="6" s="1"/>
  <c r="Z628" i="6"/>
  <c r="AB628" i="6" s="1"/>
  <c r="AC628" i="6" s="1"/>
  <c r="AE628" i="6" s="1"/>
  <c r="AF628" i="6" s="1"/>
  <c r="AG628" i="6" s="1"/>
  <c r="Z712" i="6"/>
  <c r="AB712" i="6" s="1"/>
  <c r="Z761" i="6"/>
  <c r="AB761" i="6" s="1"/>
  <c r="AC761" i="6" s="1"/>
  <c r="AE761" i="6" s="1"/>
  <c r="AF761" i="6" s="1"/>
  <c r="AG761" i="6" s="1"/>
  <c r="Z742" i="6"/>
  <c r="AB742" i="6" s="1"/>
  <c r="Z793" i="6"/>
  <c r="AB793" i="6" s="1"/>
  <c r="AC793" i="6" s="1"/>
  <c r="AE793" i="6" s="1"/>
  <c r="AF793" i="6" s="1"/>
  <c r="AG793" i="6" s="1"/>
  <c r="Z844" i="6"/>
  <c r="AB844" i="6" s="1"/>
  <c r="Z554" i="6"/>
  <c r="AB554" i="6" s="1"/>
  <c r="AC554" i="6" s="1"/>
  <c r="AE554" i="6" s="1"/>
  <c r="AF554" i="6" s="1"/>
  <c r="AG554" i="6" s="1"/>
  <c r="Z589" i="6"/>
  <c r="AB589" i="6" s="1"/>
  <c r="Z667" i="6"/>
  <c r="AB667" i="6" s="1"/>
  <c r="AC667" i="6" s="1"/>
  <c r="AE667" i="6" s="1"/>
  <c r="AF667" i="6" s="1"/>
  <c r="AG667" i="6" s="1"/>
  <c r="Z755" i="6"/>
  <c r="AB755" i="6" s="1"/>
  <c r="AC755" i="6" s="1"/>
  <c r="AE755" i="6" s="1"/>
  <c r="AF755" i="6" s="1"/>
  <c r="AG755" i="6" s="1"/>
  <c r="Z815" i="6"/>
  <c r="AB815" i="6" s="1"/>
  <c r="Z836" i="6"/>
  <c r="AB836" i="6" s="1"/>
  <c r="W102" i="27"/>
  <c r="Y102" i="27" s="1"/>
  <c r="Z102" i="27" s="1"/>
  <c r="W93" i="27"/>
  <c r="Y93" i="27" s="1"/>
  <c r="Z93" i="27" s="1"/>
  <c r="AB93" i="27" s="1"/>
  <c r="W143" i="27"/>
  <c r="Y143" i="27" s="1"/>
  <c r="W139" i="27"/>
  <c r="Y139" i="27" s="1"/>
  <c r="W279" i="27"/>
  <c r="Y279" i="27" s="1"/>
  <c r="W660" i="27"/>
  <c r="Y660" i="27" s="1"/>
  <c r="W744" i="27"/>
  <c r="Y744" i="27" s="1"/>
  <c r="W46" i="27"/>
  <c r="X46" i="27"/>
  <c r="W71" i="27"/>
  <c r="Y71" i="27" s="1"/>
  <c r="Z71" i="27" s="1"/>
  <c r="W164" i="27"/>
  <c r="Y164" i="27" s="1"/>
  <c r="W363" i="27"/>
  <c r="Y363" i="27" s="1"/>
  <c r="Z363" i="27" s="1"/>
  <c r="AB363" i="27" s="1"/>
  <c r="AC363" i="27" s="1"/>
  <c r="AD363" i="27" s="1"/>
  <c r="W333" i="27"/>
  <c r="Y333" i="27" s="1"/>
  <c r="W558" i="27"/>
  <c r="Y558" i="27" s="1"/>
  <c r="Z558" i="27" s="1"/>
  <c r="AB558" i="27" s="1"/>
  <c r="AC558" i="27" s="1"/>
  <c r="AD558" i="27" s="1"/>
  <c r="W608" i="27"/>
  <c r="Y608" i="27" s="1"/>
  <c r="Z608" i="27" s="1"/>
  <c r="AB608" i="27" s="1"/>
  <c r="AC608" i="27" s="1"/>
  <c r="AD608" i="27" s="1"/>
  <c r="W462" i="27"/>
  <c r="Y462" i="27" s="1"/>
  <c r="Z462" i="27" s="1"/>
  <c r="AB462" i="27" s="1"/>
  <c r="AC462" i="27" s="1"/>
  <c r="AD462" i="27" s="1"/>
  <c r="W861" i="27"/>
  <c r="Y861" i="27" s="1"/>
  <c r="W424" i="27"/>
  <c r="Y424" i="27" s="1"/>
  <c r="W21" i="27"/>
  <c r="X21" i="27"/>
  <c r="W105" i="27"/>
  <c r="Y105" i="27" s="1"/>
  <c r="W129" i="27"/>
  <c r="Y129" i="27" s="1"/>
  <c r="W244" i="27"/>
  <c r="Y244" i="27" s="1"/>
  <c r="Z244" i="27" s="1"/>
  <c r="AB244" i="27" s="1"/>
  <c r="AC244" i="27" s="1"/>
  <c r="AD244" i="27" s="1"/>
  <c r="W213" i="27"/>
  <c r="W288" i="27"/>
  <c r="Y288" i="27" s="1"/>
  <c r="Z288" i="27" s="1"/>
  <c r="AB288" i="27" s="1"/>
  <c r="AC288" i="27" s="1"/>
  <c r="AD288" i="27" s="1"/>
  <c r="W391" i="27"/>
  <c r="Y391" i="27" s="1"/>
  <c r="Z391" i="27" s="1"/>
  <c r="AB391" i="27" s="1"/>
  <c r="AC391" i="27" s="1"/>
  <c r="AD391" i="27" s="1"/>
  <c r="W636" i="27"/>
  <c r="Y636" i="27" s="1"/>
  <c r="W690" i="27"/>
  <c r="Y690" i="27" s="1"/>
  <c r="W977" i="27"/>
  <c r="Y977" i="27" s="1"/>
  <c r="Z977" i="27" s="1"/>
  <c r="AB977" i="27" s="1"/>
  <c r="AC977" i="27" s="1"/>
  <c r="AD977" i="27" s="1"/>
  <c r="W847" i="27"/>
  <c r="Y847" i="27" s="1"/>
  <c r="Z847" i="27" s="1"/>
  <c r="AB847" i="27" s="1"/>
  <c r="AC847" i="27" s="1"/>
  <c r="AD847" i="27" s="1"/>
  <c r="W943" i="27"/>
  <c r="Y943" i="27" s="1"/>
  <c r="Z943" i="27" s="1"/>
  <c r="AB943" i="27" s="1"/>
  <c r="AC943" i="27" s="1"/>
  <c r="AD943" i="27" s="1"/>
  <c r="W813" i="27"/>
  <c r="Y813" i="27" s="1"/>
  <c r="W132" i="27"/>
  <c r="Y132" i="27" s="1"/>
  <c r="W192" i="27"/>
  <c r="Y192" i="27" s="1"/>
  <c r="Z192" i="27" s="1"/>
  <c r="W305" i="27"/>
  <c r="Y305" i="27" s="1"/>
  <c r="Z305" i="27" s="1"/>
  <c r="AB305" i="27" s="1"/>
  <c r="AC305" i="27" s="1"/>
  <c r="AD305" i="27" s="1"/>
  <c r="W410" i="27"/>
  <c r="Y410" i="27" s="1"/>
  <c r="Z410" i="27" s="1"/>
  <c r="AB410" i="27" s="1"/>
  <c r="AC410" i="27" s="1"/>
  <c r="AD410" i="27" s="1"/>
  <c r="W947" i="27"/>
  <c r="Y947" i="27" s="1"/>
  <c r="Z947" i="27" s="1"/>
  <c r="AB947" i="27" s="1"/>
  <c r="AC947" i="27" s="1"/>
  <c r="AD947" i="27" s="1"/>
  <c r="W950" i="27"/>
  <c r="Y950" i="27" s="1"/>
  <c r="Z950" i="27" s="1"/>
  <c r="AB950" i="27" s="1"/>
  <c r="AC950" i="27" s="1"/>
  <c r="AD950" i="27" s="1"/>
  <c r="W868" i="27"/>
  <c r="Y868" i="27" s="1"/>
  <c r="W831" i="27"/>
  <c r="Y831" i="27" s="1"/>
  <c r="Z831" i="27" s="1"/>
  <c r="AB831" i="27" s="1"/>
  <c r="AC831" i="27" s="1"/>
  <c r="AD831" i="27" s="1"/>
  <c r="W791" i="27"/>
  <c r="Y791" i="27" s="1"/>
  <c r="Z791" i="27" s="1"/>
  <c r="AB791" i="27" s="1"/>
  <c r="AC791" i="27" s="1"/>
  <c r="AD791" i="27" s="1"/>
  <c r="W762" i="27"/>
  <c r="Y762" i="27" s="1"/>
  <c r="W725" i="27"/>
  <c r="Y725" i="27" s="1"/>
  <c r="Z725" i="27" s="1"/>
  <c r="AB725" i="27" s="1"/>
  <c r="AC725" i="27" s="1"/>
  <c r="AD725" i="27" s="1"/>
  <c r="W631" i="27"/>
  <c r="Y631" i="27" s="1"/>
  <c r="W907" i="27"/>
  <c r="Y907" i="27" s="1"/>
  <c r="Z907" i="27" s="1"/>
  <c r="AB907" i="27" s="1"/>
  <c r="AC907" i="27" s="1"/>
  <c r="AD907" i="27" s="1"/>
  <c r="W867" i="27"/>
  <c r="Y867" i="27" s="1"/>
  <c r="W857" i="27"/>
  <c r="Y857" i="27" s="1"/>
  <c r="Z857" i="27" s="1"/>
  <c r="AB857" i="27" s="1"/>
  <c r="AC857" i="27" s="1"/>
  <c r="AD857" i="27" s="1"/>
  <c r="W804" i="27"/>
  <c r="Y804" i="27" s="1"/>
  <c r="Z804" i="27" s="1"/>
  <c r="AB804" i="27" s="1"/>
  <c r="AC804" i="27" s="1"/>
  <c r="AD804" i="27" s="1"/>
  <c r="W792" i="27"/>
  <c r="Y792" i="27" s="1"/>
  <c r="Z792" i="27" s="1"/>
  <c r="AB792" i="27" s="1"/>
  <c r="AC792" i="27" s="1"/>
  <c r="AD792" i="27" s="1"/>
  <c r="W764" i="27"/>
  <c r="Y764" i="27" s="1"/>
  <c r="W583" i="27"/>
  <c r="Y583" i="27" s="1"/>
  <c r="W473" i="27"/>
  <c r="Y473" i="27" s="1"/>
  <c r="Z473" i="27" s="1"/>
  <c r="AB473" i="27" s="1"/>
  <c r="AC473" i="27" s="1"/>
  <c r="AD473" i="27" s="1"/>
  <c r="W442" i="27"/>
  <c r="Y442" i="27" s="1"/>
  <c r="W434" i="27"/>
  <c r="Y434" i="27" s="1"/>
  <c r="W340" i="27"/>
  <c r="Y340" i="27" s="1"/>
  <c r="W175" i="27"/>
  <c r="Y175" i="27" s="1"/>
  <c r="Z175" i="27" s="1"/>
  <c r="W168" i="27"/>
  <c r="Y168" i="27" s="1"/>
  <c r="Z168" i="27" s="1"/>
  <c r="W156" i="27"/>
  <c r="Y156" i="27" s="1"/>
  <c r="Z156" i="27" s="1"/>
  <c r="W22" i="27"/>
  <c r="X22" i="27"/>
  <c r="Z120" i="6"/>
  <c r="AB120" i="6" s="1"/>
  <c r="Z268" i="6"/>
  <c r="AB268" i="6" s="1"/>
  <c r="AC268" i="6" s="1"/>
  <c r="AE268" i="6" s="1"/>
  <c r="AF268" i="6" s="1"/>
  <c r="AG268" i="6" s="1"/>
  <c r="Z400" i="6"/>
  <c r="AB400" i="6" s="1"/>
  <c r="Z477" i="6"/>
  <c r="AB477" i="6" s="1"/>
  <c r="Z721" i="6"/>
  <c r="AB721" i="6" s="1"/>
  <c r="AC721" i="6" s="1"/>
  <c r="AE721" i="6" s="1"/>
  <c r="AF721" i="6" s="1"/>
  <c r="AG721" i="6" s="1"/>
  <c r="Z3" i="6"/>
  <c r="AB3" i="6" s="1"/>
  <c r="Z12" i="6"/>
  <c r="Z9" i="6"/>
  <c r="Z6" i="6"/>
  <c r="AB6" i="6" s="1"/>
  <c r="AC6" i="6" s="1"/>
  <c r="AE6" i="6" s="1"/>
  <c r="Z72" i="6"/>
  <c r="AB72" i="6" s="1"/>
  <c r="Z98" i="6"/>
  <c r="AB98" i="6" s="1"/>
  <c r="AC98" i="6" s="1"/>
  <c r="Z139" i="6"/>
  <c r="AB139" i="6" s="1"/>
  <c r="Z204" i="6"/>
  <c r="AB204" i="6" s="1"/>
  <c r="Z260" i="6"/>
  <c r="AB260" i="6" s="1"/>
  <c r="AC260" i="6" s="1"/>
  <c r="AE260" i="6" s="1"/>
  <c r="AF260" i="6" s="1"/>
  <c r="AG260" i="6" s="1"/>
  <c r="Z269" i="6"/>
  <c r="AB269" i="6" s="1"/>
  <c r="AC269" i="6" s="1"/>
  <c r="AE269" i="6" s="1"/>
  <c r="AF269" i="6" s="1"/>
  <c r="AG269" i="6" s="1"/>
  <c r="Z344" i="6"/>
  <c r="AB344" i="6" s="1"/>
  <c r="Z379" i="6"/>
  <c r="AB379" i="6" s="1"/>
  <c r="AC379" i="6" s="1"/>
  <c r="AE379" i="6" s="1"/>
  <c r="AF379" i="6" s="1"/>
  <c r="AG379" i="6" s="1"/>
  <c r="Z481" i="6"/>
  <c r="AB481" i="6" s="1"/>
  <c r="AC481" i="6" s="1"/>
  <c r="AE481" i="6" s="1"/>
  <c r="AF481" i="6" s="1"/>
  <c r="AG481" i="6" s="1"/>
  <c r="Z498" i="6"/>
  <c r="AB498" i="6" s="1"/>
  <c r="Z501" i="6"/>
  <c r="AB501" i="6" s="1"/>
  <c r="Z587" i="6"/>
  <c r="AB587" i="6" s="1"/>
  <c r="Z618" i="6"/>
  <c r="AB618" i="6" s="1"/>
  <c r="AC618" i="6" s="1"/>
  <c r="AE618" i="6" s="1"/>
  <c r="AF618" i="6" s="1"/>
  <c r="AG618" i="6" s="1"/>
  <c r="Z670" i="6"/>
  <c r="AB670" i="6" s="1"/>
  <c r="Z726" i="6"/>
  <c r="AB726" i="6" s="1"/>
  <c r="AC726" i="6" s="1"/>
  <c r="AE726" i="6" s="1"/>
  <c r="AF726" i="6" s="1"/>
  <c r="AG726" i="6" s="1"/>
  <c r="Z855" i="6"/>
  <c r="Z42" i="6"/>
  <c r="AB42" i="6" s="1"/>
  <c r="AC42" i="6" s="1"/>
  <c r="AE42" i="6" s="1"/>
  <c r="AF42" i="6" s="1"/>
  <c r="Z55" i="6"/>
  <c r="Z230" i="6"/>
  <c r="Z528" i="6"/>
  <c r="Z568" i="6"/>
  <c r="W116" i="27"/>
  <c r="Y116" i="27" s="1"/>
  <c r="Z116" i="27" s="1"/>
  <c r="W263" i="27"/>
  <c r="Y263" i="27" s="1"/>
  <c r="W649" i="27"/>
  <c r="Y649" i="27" s="1"/>
  <c r="Z649" i="27" s="1"/>
  <c r="AB649" i="27" s="1"/>
  <c r="AC649" i="27" s="1"/>
  <c r="AD649" i="27" s="1"/>
  <c r="W637" i="27"/>
  <c r="Y637" i="27" s="1"/>
  <c r="W101" i="27"/>
  <c r="Y101" i="27" s="1"/>
  <c r="W133" i="27"/>
  <c r="Y133" i="27" s="1"/>
  <c r="W147" i="27"/>
  <c r="Y147" i="27" s="1"/>
  <c r="W293" i="27"/>
  <c r="Y293" i="27" s="1"/>
  <c r="W564" i="27"/>
  <c r="Y564" i="27" s="1"/>
  <c r="W568" i="27"/>
  <c r="Y568" i="27" s="1"/>
  <c r="W676" i="27"/>
  <c r="Y676" i="27" s="1"/>
  <c r="W662" i="27"/>
  <c r="Y662" i="27" s="1"/>
  <c r="W673" i="27"/>
  <c r="Y673" i="27" s="1"/>
  <c r="W17" i="27"/>
  <c r="X17" i="27"/>
  <c r="W121" i="27"/>
  <c r="Y121" i="27" s="1"/>
  <c r="W705" i="27"/>
  <c r="Y705" i="27" s="1"/>
  <c r="W611" i="27"/>
  <c r="Y611" i="27" s="1"/>
  <c r="Z611" i="27" s="1"/>
  <c r="AB611" i="27" s="1"/>
  <c r="AC611" i="27" s="1"/>
  <c r="AD611" i="27" s="1"/>
  <c r="W822" i="27"/>
  <c r="Y822" i="27" s="1"/>
  <c r="W640" i="27"/>
  <c r="Y640" i="27" s="1"/>
  <c r="W745" i="27"/>
  <c r="Y745" i="27" s="1"/>
  <c r="W474" i="27"/>
  <c r="Y474" i="27" s="1"/>
  <c r="W404" i="27"/>
  <c r="Y404" i="27" s="1"/>
  <c r="Z404" i="27" s="1"/>
  <c r="AB404" i="27" s="1"/>
  <c r="AC404" i="27" s="1"/>
  <c r="AD404" i="27" s="1"/>
  <c r="W480" i="27"/>
  <c r="Y480" i="27" s="1"/>
  <c r="W823" i="27"/>
  <c r="Y823" i="27" s="1"/>
  <c r="W824" i="27"/>
  <c r="Y824" i="27" s="1"/>
  <c r="Z824" i="27" s="1"/>
  <c r="AB824" i="27" s="1"/>
  <c r="AC824" i="27" s="1"/>
  <c r="AD824" i="27" s="1"/>
  <c r="W783" i="27"/>
  <c r="Y783" i="27" s="1"/>
  <c r="Z783" i="27" s="1"/>
  <c r="AB783" i="27" s="1"/>
  <c r="AC783" i="27" s="1"/>
  <c r="AD783" i="27" s="1"/>
  <c r="W713" i="27"/>
  <c r="Y713" i="27" s="1"/>
  <c r="Z713" i="27" s="1"/>
  <c r="AB713" i="27" s="1"/>
  <c r="AC713" i="27" s="1"/>
  <c r="AD713" i="27" s="1"/>
  <c r="W671" i="27"/>
  <c r="Y671" i="27" s="1"/>
  <c r="W614" i="27"/>
  <c r="Y614" i="27" s="1"/>
  <c r="Z614" i="27" s="1"/>
  <c r="AB614" i="27" s="1"/>
  <c r="AC614" i="27" s="1"/>
  <c r="AD614" i="27" s="1"/>
  <c r="W530" i="27"/>
  <c r="Y530" i="27" s="1"/>
  <c r="Z530" i="27" s="1"/>
  <c r="AB530" i="27" s="1"/>
  <c r="AC530" i="27" s="1"/>
  <c r="AD530" i="27" s="1"/>
  <c r="W514" i="27"/>
  <c r="Y514" i="27" s="1"/>
  <c r="Z514" i="27" s="1"/>
  <c r="AB514" i="27" s="1"/>
  <c r="AC514" i="27" s="1"/>
  <c r="AD514" i="27" s="1"/>
  <c r="W491" i="27"/>
  <c r="Y491" i="27" s="1"/>
  <c r="Z491" i="27" s="1"/>
  <c r="AB491" i="27" s="1"/>
  <c r="AC491" i="27" s="1"/>
  <c r="AD491" i="27" s="1"/>
  <c r="W486" i="27"/>
  <c r="Y486" i="27" s="1"/>
  <c r="Z486" i="27" s="1"/>
  <c r="AB486" i="27" s="1"/>
  <c r="AC486" i="27" s="1"/>
  <c r="AD486" i="27" s="1"/>
  <c r="W371" i="27"/>
  <c r="Y371" i="27" s="1"/>
  <c r="W247" i="27"/>
  <c r="Y247" i="27" s="1"/>
  <c r="W295" i="27"/>
  <c r="Y295" i="27" s="1"/>
  <c r="Z295" i="27" s="1"/>
  <c r="AB295" i="27" s="1"/>
  <c r="AC295" i="27" s="1"/>
  <c r="AD295" i="27" s="1"/>
  <c r="W269" i="27"/>
  <c r="Y269" i="27" s="1"/>
  <c r="W596" i="27"/>
  <c r="Y596" i="27" s="1"/>
  <c r="W578" i="27"/>
  <c r="Y578" i="27" s="1"/>
  <c r="Z578" i="27" s="1"/>
  <c r="AB578" i="27" s="1"/>
  <c r="AC578" i="27" s="1"/>
  <c r="AD578" i="27" s="1"/>
  <c r="W100" i="27"/>
  <c r="Y100" i="27" s="1"/>
  <c r="W275" i="27"/>
  <c r="Y275" i="27" s="1"/>
  <c r="W576" i="27"/>
  <c r="Y576" i="27" s="1"/>
  <c r="W677" i="27"/>
  <c r="Y677" i="27" s="1"/>
  <c r="W750" i="27"/>
  <c r="Y750" i="27" s="1"/>
  <c r="W959" i="27"/>
  <c r="Y959" i="27" s="1"/>
  <c r="Z959" i="27" s="1"/>
  <c r="AB959" i="27" s="1"/>
  <c r="AC959" i="27" s="1"/>
  <c r="AD959" i="27" s="1"/>
  <c r="W808" i="27"/>
  <c r="Y808" i="27" s="1"/>
  <c r="Z808" i="27" s="1"/>
  <c r="AB808" i="27" s="1"/>
  <c r="AC808" i="27" s="1"/>
  <c r="AD808" i="27" s="1"/>
  <c r="W749" i="27"/>
  <c r="Y749" i="27" s="1"/>
  <c r="Z749" i="27" s="1"/>
  <c r="AB749" i="27" s="1"/>
  <c r="AC749" i="27" s="1"/>
  <c r="AD749" i="27" s="1"/>
  <c r="W323" i="27"/>
  <c r="Y323" i="27" s="1"/>
  <c r="Z323" i="27" s="1"/>
  <c r="AB323" i="27" s="1"/>
  <c r="AC323" i="27" s="1"/>
  <c r="AD323" i="27" s="1"/>
  <c r="W543" i="27"/>
  <c r="Y543" i="27" s="1"/>
  <c r="Z543" i="27" s="1"/>
  <c r="AB543" i="27" s="1"/>
  <c r="AC543" i="27" s="1"/>
  <c r="AD543" i="27" s="1"/>
  <c r="W736" i="27"/>
  <c r="Y736" i="27" s="1"/>
  <c r="Z736" i="27" s="1"/>
  <c r="AB736" i="27" s="1"/>
  <c r="AC736" i="27" s="1"/>
  <c r="AD736" i="27" s="1"/>
  <c r="W858" i="27"/>
  <c r="Y858" i="27" s="1"/>
  <c r="Z858" i="27" s="1"/>
  <c r="AB858" i="27" s="1"/>
  <c r="AC858" i="27" s="1"/>
  <c r="AD858" i="27" s="1"/>
  <c r="W902" i="27"/>
  <c r="Y902" i="27" s="1"/>
  <c r="Z902" i="27" s="1"/>
  <c r="AB902" i="27" s="1"/>
  <c r="AC902" i="27" s="1"/>
  <c r="AD902" i="27" s="1"/>
  <c r="W989" i="27"/>
  <c r="Y989" i="27" s="1"/>
  <c r="Z989" i="27" s="1"/>
  <c r="AB989" i="27" s="1"/>
  <c r="AC989" i="27" s="1"/>
  <c r="AD989" i="27" s="1"/>
  <c r="W966" i="27"/>
  <c r="Y966" i="27" s="1"/>
  <c r="Z966" i="27" s="1"/>
  <c r="AB966" i="27" s="1"/>
  <c r="AC966" i="27" s="1"/>
  <c r="AD966" i="27" s="1"/>
  <c r="W859" i="27"/>
  <c r="Y859" i="27" s="1"/>
  <c r="Z859" i="27" s="1"/>
  <c r="AB859" i="27" s="1"/>
  <c r="AC859" i="27" s="1"/>
  <c r="AD859" i="27" s="1"/>
  <c r="W832" i="27"/>
  <c r="Y832" i="27" s="1"/>
  <c r="Z832" i="27" s="1"/>
  <c r="AB832" i="27" s="1"/>
  <c r="AC832" i="27" s="1"/>
  <c r="AD832" i="27" s="1"/>
  <c r="W788" i="27"/>
  <c r="Y788" i="27" s="1"/>
  <c r="Z788" i="27" s="1"/>
  <c r="AB788" i="27" s="1"/>
  <c r="AC788" i="27" s="1"/>
  <c r="AD788" i="27" s="1"/>
  <c r="W763" i="27"/>
  <c r="Y763" i="27" s="1"/>
  <c r="W654" i="27"/>
  <c r="Y654" i="27" s="1"/>
  <c r="Z654" i="27" s="1"/>
  <c r="AB654" i="27" s="1"/>
  <c r="AC654" i="27" s="1"/>
  <c r="AD654" i="27" s="1"/>
  <c r="W519" i="27"/>
  <c r="Y519" i="27" s="1"/>
  <c r="W416" i="27"/>
  <c r="Y416" i="27" s="1"/>
  <c r="W421" i="27"/>
  <c r="Y421" i="27" s="1"/>
  <c r="Z421" i="27" s="1"/>
  <c r="AB421" i="27" s="1"/>
  <c r="AC421" i="27" s="1"/>
  <c r="AD421" i="27" s="1"/>
  <c r="W318" i="27"/>
  <c r="Y318" i="27" s="1"/>
  <c r="Z318" i="27" s="1"/>
  <c r="AB318" i="27" s="1"/>
  <c r="AC318" i="27" s="1"/>
  <c r="AD318" i="27" s="1"/>
  <c r="W386" i="27"/>
  <c r="Y386" i="27" s="1"/>
  <c r="Z386" i="27" s="1"/>
  <c r="AB386" i="27" s="1"/>
  <c r="AC386" i="27" s="1"/>
  <c r="AD386" i="27" s="1"/>
  <c r="W286" i="27"/>
  <c r="Y286" i="27" s="1"/>
  <c r="W112" i="27"/>
  <c r="Y112" i="27" s="1"/>
  <c r="W161" i="27"/>
  <c r="Y161" i="27" s="1"/>
  <c r="Z161" i="27" s="1"/>
  <c r="W75" i="27"/>
  <c r="Y75" i="27" s="1"/>
  <c r="Z75" i="27" s="1"/>
  <c r="W77" i="27"/>
  <c r="Y77" i="27" s="1"/>
  <c r="Z77" i="27" s="1"/>
  <c r="W45" i="27"/>
  <c r="X45" i="27"/>
  <c r="Z23" i="6"/>
  <c r="AB23" i="6" s="1"/>
  <c r="Z57" i="6"/>
  <c r="AB57" i="6" s="1"/>
  <c r="Z83" i="6"/>
  <c r="AB83" i="6" s="1"/>
  <c r="Z99" i="6"/>
  <c r="AB99" i="6" s="1"/>
  <c r="Z185" i="6"/>
  <c r="AB185" i="6" s="1"/>
  <c r="Z284" i="6"/>
  <c r="AB284" i="6" s="1"/>
  <c r="AC284" i="6" s="1"/>
  <c r="AE284" i="6" s="1"/>
  <c r="AF284" i="6" s="1"/>
  <c r="AG284" i="6" s="1"/>
  <c r="Z347" i="6"/>
  <c r="AB347" i="6" s="1"/>
  <c r="Z362" i="6"/>
  <c r="AB362" i="6" s="1"/>
  <c r="AC362" i="6" s="1"/>
  <c r="AE362" i="6" s="1"/>
  <c r="AF362" i="6" s="1"/>
  <c r="AG362" i="6" s="1"/>
  <c r="Z515" i="6"/>
  <c r="AB515" i="6" s="1"/>
  <c r="AC515" i="6" s="1"/>
  <c r="AE515" i="6" s="1"/>
  <c r="AF515" i="6" s="1"/>
  <c r="AG515" i="6" s="1"/>
  <c r="Z531" i="6"/>
  <c r="AB531" i="6" s="1"/>
  <c r="AC531" i="6" s="1"/>
  <c r="AE531" i="6" s="1"/>
  <c r="AF531" i="6" s="1"/>
  <c r="AG531" i="6" s="1"/>
  <c r="Z546" i="6"/>
  <c r="AB546" i="6" s="1"/>
  <c r="AC546" i="6" s="1"/>
  <c r="AE546" i="6" s="1"/>
  <c r="AF546" i="6" s="1"/>
  <c r="AG546" i="6" s="1"/>
  <c r="Z692" i="6"/>
  <c r="AB692" i="6" s="1"/>
  <c r="AC692" i="6" s="1"/>
  <c r="AE692" i="6" s="1"/>
  <c r="AF692" i="6" s="1"/>
  <c r="AG692" i="6" s="1"/>
  <c r="Z700" i="6"/>
  <c r="AB700" i="6" s="1"/>
  <c r="Z782" i="6"/>
  <c r="AB782" i="6" s="1"/>
  <c r="Z860" i="6"/>
  <c r="AB860" i="6" s="1"/>
  <c r="Z866" i="6"/>
  <c r="AB866" i="6" s="1"/>
  <c r="Z993" i="6"/>
  <c r="AB993" i="6" s="1"/>
  <c r="AC993" i="6" s="1"/>
  <c r="AE993" i="6" s="1"/>
  <c r="AF993" i="6" s="1"/>
  <c r="AG993" i="6" s="1"/>
  <c r="Z34" i="6"/>
  <c r="AB34" i="6" s="1"/>
  <c r="AC34" i="6" s="1"/>
  <c r="AE34" i="6" s="1"/>
  <c r="Z49" i="6"/>
  <c r="AB49" i="6" s="1"/>
  <c r="AC49" i="6" s="1"/>
  <c r="Z69" i="6"/>
  <c r="AB69" i="6" s="1"/>
  <c r="Z71" i="6"/>
  <c r="AB71" i="6" s="1"/>
  <c r="Z106" i="6"/>
  <c r="AB106" i="6" s="1"/>
  <c r="Z129" i="6"/>
  <c r="AB129" i="6" s="1"/>
  <c r="AC129" i="6" s="1"/>
  <c r="Z266" i="6"/>
  <c r="AB266" i="6" s="1"/>
  <c r="Z354" i="6"/>
  <c r="AB354" i="6" s="1"/>
  <c r="AC354" i="6" s="1"/>
  <c r="AE354" i="6" s="1"/>
  <c r="AF354" i="6" s="1"/>
  <c r="AG354" i="6" s="1"/>
  <c r="Z345" i="6"/>
  <c r="AB345" i="6" s="1"/>
  <c r="AC345" i="6" s="1"/>
  <c r="AE345" i="6" s="1"/>
  <c r="AF345" i="6" s="1"/>
  <c r="AG345" i="6" s="1"/>
  <c r="Z464" i="6"/>
  <c r="AB464" i="6" s="1"/>
  <c r="Z497" i="6"/>
  <c r="AB497" i="6" s="1"/>
  <c r="Z520" i="6"/>
  <c r="AB520" i="6" s="1"/>
  <c r="AC520" i="6" s="1"/>
  <c r="AE520" i="6" s="1"/>
  <c r="AF520" i="6" s="1"/>
  <c r="AG520" i="6" s="1"/>
  <c r="Z565" i="6"/>
  <c r="AB565" i="6" s="1"/>
  <c r="AC565" i="6" s="1"/>
  <c r="AE565" i="6" s="1"/>
  <c r="AF565" i="6" s="1"/>
  <c r="AG565" i="6" s="1"/>
  <c r="Z665" i="6"/>
  <c r="AB665" i="6" s="1"/>
  <c r="AC665" i="6" s="1"/>
  <c r="AE665" i="6" s="1"/>
  <c r="AF665" i="6" s="1"/>
  <c r="AG665" i="6" s="1"/>
  <c r="Z632" i="6"/>
  <c r="AB632" i="6" s="1"/>
  <c r="AC632" i="6" s="1"/>
  <c r="AE632" i="6" s="1"/>
  <c r="AF632" i="6" s="1"/>
  <c r="AG632" i="6" s="1"/>
  <c r="Z653" i="6"/>
  <c r="AB653" i="6" s="1"/>
  <c r="AC653" i="6" s="1"/>
  <c r="AE653" i="6" s="1"/>
  <c r="AF653" i="6" s="1"/>
  <c r="AG653" i="6" s="1"/>
  <c r="Z594" i="6"/>
  <c r="AB594" i="6" s="1"/>
  <c r="AC594" i="6" s="1"/>
  <c r="AE594" i="6" s="1"/>
  <c r="AF594" i="6" s="1"/>
  <c r="AG594" i="6" s="1"/>
  <c r="Z694" i="6"/>
  <c r="AB694" i="6" s="1"/>
  <c r="Z729" i="6"/>
  <c r="AB729" i="6" s="1"/>
  <c r="Z868" i="6"/>
  <c r="AB868" i="6" s="1"/>
  <c r="Z43" i="6"/>
  <c r="AB43" i="6" s="1"/>
  <c r="Z125" i="6"/>
  <c r="AB125" i="6" s="1"/>
  <c r="AC125" i="6" s="1"/>
  <c r="Z240" i="6"/>
  <c r="AB240" i="6" s="1"/>
  <c r="AC240" i="6" s="1"/>
  <c r="AE240" i="6" s="1"/>
  <c r="AF240" i="6" s="1"/>
  <c r="AG240" i="6" s="1"/>
  <c r="Z378" i="6"/>
  <c r="AB378" i="6" s="1"/>
  <c r="Z485" i="6"/>
  <c r="AB485" i="6" s="1"/>
  <c r="Z584" i="6"/>
  <c r="AB584" i="6" s="1"/>
  <c r="Z704" i="6"/>
  <c r="AB704" i="6" s="1"/>
  <c r="Z724" i="6"/>
  <c r="AB724" i="6" s="1"/>
  <c r="Z734" i="6"/>
  <c r="AB734" i="6" s="1"/>
  <c r="Z750" i="6"/>
  <c r="AB750" i="6" s="1"/>
  <c r="W104" i="27"/>
  <c r="Y104" i="27" s="1"/>
  <c r="Z104" i="27" s="1"/>
  <c r="W372" i="27"/>
  <c r="Y372" i="27" s="1"/>
  <c r="Z372" i="27" s="1"/>
  <c r="AB372" i="27" s="1"/>
  <c r="AC372" i="27" s="1"/>
  <c r="AD372" i="27" s="1"/>
  <c r="W411" i="27"/>
  <c r="Y411" i="27" s="1"/>
  <c r="W365" i="27"/>
  <c r="Y365" i="27" s="1"/>
  <c r="Z365" i="27" s="1"/>
  <c r="AB365" i="27" s="1"/>
  <c r="AC365" i="27" s="1"/>
  <c r="AD365" i="27" s="1"/>
  <c r="W548" i="27"/>
  <c r="Y548" i="27" s="1"/>
  <c r="Z548" i="27" s="1"/>
  <c r="AB548" i="27" s="1"/>
  <c r="AC548" i="27" s="1"/>
  <c r="AD548" i="27" s="1"/>
  <c r="W420" i="27"/>
  <c r="Y420" i="27" s="1"/>
  <c r="Z420" i="27" s="1"/>
  <c r="AB420" i="27" s="1"/>
  <c r="AC420" i="27" s="1"/>
  <c r="AD420" i="27" s="1"/>
  <c r="W787" i="27"/>
  <c r="Y787" i="27" s="1"/>
  <c r="Z787" i="27" s="1"/>
  <c r="AB787" i="27" s="1"/>
  <c r="AC787" i="27" s="1"/>
  <c r="AD787" i="27" s="1"/>
  <c r="W919" i="27"/>
  <c r="Y919" i="27" s="1"/>
  <c r="W971" i="27"/>
  <c r="Y971" i="27" s="1"/>
  <c r="Z971" i="27" s="1"/>
  <c r="AB971" i="27" s="1"/>
  <c r="AC971" i="27" s="1"/>
  <c r="AD971" i="27" s="1"/>
  <c r="W876" i="27"/>
  <c r="Y876" i="27" s="1"/>
  <c r="W885" i="27"/>
  <c r="Y885" i="27" s="1"/>
  <c r="Z885" i="27" s="1"/>
  <c r="AB885" i="27" s="1"/>
  <c r="AC885" i="27" s="1"/>
  <c r="AD885" i="27" s="1"/>
  <c r="W889" i="27"/>
  <c r="Y889" i="27" s="1"/>
  <c r="Z889" i="27" s="1"/>
  <c r="AB889" i="27" s="1"/>
  <c r="AC889" i="27" s="1"/>
  <c r="AD889" i="27" s="1"/>
  <c r="W844" i="27"/>
  <c r="Y844" i="27" s="1"/>
  <c r="Z844" i="27" s="1"/>
  <c r="AB844" i="27" s="1"/>
  <c r="AC844" i="27" s="1"/>
  <c r="AD844" i="27" s="1"/>
  <c r="W632" i="27"/>
  <c r="Y632" i="27" s="1"/>
  <c r="Z632" i="27" s="1"/>
  <c r="AB632" i="27" s="1"/>
  <c r="AC632" i="27" s="1"/>
  <c r="AD632" i="27" s="1"/>
  <c r="W547" i="27"/>
  <c r="Y547" i="27" s="1"/>
  <c r="W84" i="27"/>
  <c r="Y84" i="27" s="1"/>
  <c r="Z84" i="27" s="1"/>
  <c r="W257" i="27"/>
  <c r="Y257" i="27" s="1"/>
  <c r="Z257" i="27" s="1"/>
  <c r="AB257" i="27" s="1"/>
  <c r="AC257" i="27" s="1"/>
  <c r="AD257" i="27" s="1"/>
  <c r="W186" i="27"/>
  <c r="Y186" i="27" s="1"/>
  <c r="Z186" i="27" s="1"/>
  <c r="W222" i="27"/>
  <c r="Y222" i="27" s="1"/>
  <c r="Z222" i="27" s="1"/>
  <c r="W312" i="27"/>
  <c r="Y312" i="27" s="1"/>
  <c r="W377" i="27"/>
  <c r="Y377" i="27" s="1"/>
  <c r="Z377" i="27" s="1"/>
  <c r="AB377" i="27" s="1"/>
  <c r="AC377" i="27" s="1"/>
  <c r="AD377" i="27" s="1"/>
  <c r="W499" i="27"/>
  <c r="Y499" i="27" s="1"/>
  <c r="W723" i="27"/>
  <c r="Y723" i="27" s="1"/>
  <c r="Z723" i="27" s="1"/>
  <c r="AB723" i="27" s="1"/>
  <c r="AC723" i="27" s="1"/>
  <c r="AD723" i="27" s="1"/>
  <c r="W928" i="27"/>
  <c r="Y928" i="27" s="1"/>
  <c r="W957" i="27"/>
  <c r="Y957" i="27" s="1"/>
  <c r="Z957" i="27" s="1"/>
  <c r="AB957" i="27" s="1"/>
  <c r="AC957" i="27" s="1"/>
  <c r="AD957" i="27" s="1"/>
  <c r="W617" i="27"/>
  <c r="Y617" i="27" s="1"/>
  <c r="Z617" i="27" s="1"/>
  <c r="AB617" i="27" s="1"/>
  <c r="AC617" i="27" s="1"/>
  <c r="AD617" i="27" s="1"/>
  <c r="W739" i="27"/>
  <c r="Y739" i="27" s="1"/>
  <c r="Z739" i="27" s="1"/>
  <c r="AB739" i="27" s="1"/>
  <c r="AC739" i="27" s="1"/>
  <c r="AD739" i="27" s="1"/>
  <c r="W830" i="27"/>
  <c r="Y830" i="27" s="1"/>
  <c r="Z830" i="27" s="1"/>
  <c r="AB830" i="27" s="1"/>
  <c r="AC830" i="27" s="1"/>
  <c r="AD830" i="27" s="1"/>
  <c r="W987" i="27"/>
  <c r="Y987" i="27" s="1"/>
  <c r="Z987" i="27" s="1"/>
  <c r="AB987" i="27" s="1"/>
  <c r="AC987" i="27" s="1"/>
  <c r="AD987" i="27" s="1"/>
  <c r="W951" i="27"/>
  <c r="Y951" i="27" s="1"/>
  <c r="Z951" i="27" s="1"/>
  <c r="AB951" i="27" s="1"/>
  <c r="AC951" i="27" s="1"/>
  <c r="AD951" i="27" s="1"/>
  <c r="W848" i="27"/>
  <c r="Y848" i="27" s="1"/>
  <c r="W827" i="27"/>
  <c r="Y827" i="27" s="1"/>
  <c r="Z827" i="27" s="1"/>
  <c r="AB827" i="27" s="1"/>
  <c r="AC827" i="27" s="1"/>
  <c r="AD827" i="27" s="1"/>
  <c r="W714" i="27"/>
  <c r="Y714" i="27" s="1"/>
  <c r="Z714" i="27" s="1"/>
  <c r="AB714" i="27" s="1"/>
  <c r="AC714" i="27" s="1"/>
  <c r="AD714" i="27" s="1"/>
  <c r="W533" i="27"/>
  <c r="Y533" i="27" s="1"/>
  <c r="Z533" i="27" s="1"/>
  <c r="AB533" i="27" s="1"/>
  <c r="AC533" i="27" s="1"/>
  <c r="AD533" i="27" s="1"/>
  <c r="W912" i="27"/>
  <c r="Y912" i="27" s="1"/>
  <c r="Z912" i="27" s="1"/>
  <c r="AB912" i="27" s="1"/>
  <c r="AC912" i="27" s="1"/>
  <c r="AD912" i="27" s="1"/>
  <c r="W501" i="27"/>
  <c r="Y501" i="27" s="1"/>
  <c r="Z501" i="27" s="1"/>
  <c r="AB501" i="27" s="1"/>
  <c r="AC501" i="27" s="1"/>
  <c r="AD501" i="27" s="1"/>
  <c r="W488" i="27"/>
  <c r="Y488" i="27" s="1"/>
  <c r="W437" i="27"/>
  <c r="Y437" i="27" s="1"/>
  <c r="Z437" i="27" s="1"/>
  <c r="AB437" i="27" s="1"/>
  <c r="AC437" i="27" s="1"/>
  <c r="AD437" i="27" s="1"/>
  <c r="W459" i="27"/>
  <c r="Y459" i="27" s="1"/>
  <c r="Z459" i="27" s="1"/>
  <c r="AB459" i="27" s="1"/>
  <c r="AC459" i="27" s="1"/>
  <c r="AD459" i="27" s="1"/>
  <c r="W375" i="27"/>
  <c r="Y375" i="27" s="1"/>
  <c r="Z375" i="27" s="1"/>
  <c r="AB375" i="27" s="1"/>
  <c r="AC375" i="27" s="1"/>
  <c r="AD375" i="27" s="1"/>
  <c r="W251" i="27"/>
  <c r="Y251" i="27" s="1"/>
  <c r="Z251" i="27" s="1"/>
  <c r="AB251" i="27" s="1"/>
  <c r="AC251" i="27" s="1"/>
  <c r="AD251" i="27" s="1"/>
  <c r="W389" i="27"/>
  <c r="Y389" i="27" s="1"/>
  <c r="Z389" i="27" s="1"/>
  <c r="AB389" i="27" s="1"/>
  <c r="AC389" i="27" s="1"/>
  <c r="AD389" i="27" s="1"/>
  <c r="W320" i="27"/>
  <c r="Y320" i="27" s="1"/>
  <c r="W4" i="27"/>
  <c r="X4" i="27"/>
  <c r="Z48" i="6"/>
  <c r="AB48" i="6" s="1"/>
  <c r="Z86" i="6"/>
  <c r="AB86" i="6" s="1"/>
  <c r="AC86" i="6" s="1"/>
  <c r="Z111" i="6"/>
  <c r="AB111" i="6" s="1"/>
  <c r="AC111" i="6" s="1"/>
  <c r="Z159" i="6"/>
  <c r="AB159" i="6" s="1"/>
  <c r="AC159" i="6" s="1"/>
  <c r="Z195" i="6"/>
  <c r="AB195" i="6" s="1"/>
  <c r="Z226" i="6"/>
  <c r="AB226" i="6" s="1"/>
  <c r="Z246" i="6"/>
  <c r="AB246" i="6" s="1"/>
  <c r="AC246" i="6" s="1"/>
  <c r="AE246" i="6" s="1"/>
  <c r="AF246" i="6" s="1"/>
  <c r="AG246" i="6" s="1"/>
  <c r="Z302" i="6"/>
  <c r="AB302" i="6" s="1"/>
  <c r="AC302" i="6" s="1"/>
  <c r="AE302" i="6" s="1"/>
  <c r="AF302" i="6" s="1"/>
  <c r="AG302" i="6" s="1"/>
  <c r="Z330" i="6"/>
  <c r="AB330" i="6" s="1"/>
  <c r="AC330" i="6" s="1"/>
  <c r="AE330" i="6" s="1"/>
  <c r="AF330" i="6" s="1"/>
  <c r="AG330" i="6" s="1"/>
  <c r="Z380" i="6"/>
  <c r="AB380" i="6" s="1"/>
  <c r="Z442" i="6"/>
  <c r="AB442" i="6" s="1"/>
  <c r="AC442" i="6" s="1"/>
  <c r="AE442" i="6" s="1"/>
  <c r="AF442" i="6" s="1"/>
  <c r="AG442" i="6" s="1"/>
  <c r="Z483" i="6"/>
  <c r="AB483" i="6" s="1"/>
  <c r="Z495" i="6"/>
  <c r="AB495" i="6" s="1"/>
  <c r="AC495" i="6" s="1"/>
  <c r="AE495" i="6" s="1"/>
  <c r="AF495" i="6" s="1"/>
  <c r="AG495" i="6" s="1"/>
  <c r="Z573" i="6"/>
  <c r="AB573" i="6" s="1"/>
  <c r="AC573" i="6" s="1"/>
  <c r="AE573" i="6" s="1"/>
  <c r="AF573" i="6" s="1"/>
  <c r="AG573" i="6" s="1"/>
  <c r="Z583" i="6"/>
  <c r="AB583" i="6" s="1"/>
  <c r="AC583" i="6" s="1"/>
  <c r="AE583" i="6" s="1"/>
  <c r="AF583" i="6" s="1"/>
  <c r="AG583" i="6" s="1"/>
  <c r="Z592" i="6"/>
  <c r="AB592" i="6" s="1"/>
  <c r="Z691" i="6"/>
  <c r="AB691" i="6" s="1"/>
  <c r="AC691" i="6" s="1"/>
  <c r="AE691" i="6" s="1"/>
  <c r="AF691" i="6" s="1"/>
  <c r="AG691" i="6" s="1"/>
  <c r="Z702" i="6"/>
  <c r="AB702" i="6" s="1"/>
  <c r="AC702" i="6" s="1"/>
  <c r="AE702" i="6" s="1"/>
  <c r="AF702" i="6" s="1"/>
  <c r="AG702" i="6" s="1"/>
  <c r="Z779" i="6"/>
  <c r="AB779" i="6" s="1"/>
  <c r="AC779" i="6" s="1"/>
  <c r="AE779" i="6" s="1"/>
  <c r="AF779" i="6" s="1"/>
  <c r="AG779" i="6" s="1"/>
  <c r="Z821" i="6"/>
  <c r="AB821" i="6" s="1"/>
  <c r="Z832" i="6"/>
  <c r="AB832" i="6" s="1"/>
  <c r="Z845" i="6"/>
  <c r="AB845" i="6" s="1"/>
  <c r="AC845" i="6" s="1"/>
  <c r="AE845" i="6" s="1"/>
  <c r="AF845" i="6" s="1"/>
  <c r="AG845" i="6" s="1"/>
  <c r="Z849" i="6"/>
  <c r="AB849" i="6" s="1"/>
  <c r="Z289" i="6"/>
  <c r="AB289" i="6" s="1"/>
  <c r="AC289" i="6" s="1"/>
  <c r="AE289" i="6" s="1"/>
  <c r="AF289" i="6" s="1"/>
  <c r="AG289" i="6" s="1"/>
  <c r="Z575" i="6"/>
  <c r="AB575" i="6" s="1"/>
  <c r="AC575" i="6" s="1"/>
  <c r="AE575" i="6" s="1"/>
  <c r="AF575" i="6" s="1"/>
  <c r="AG575" i="6" s="1"/>
  <c r="Z51" i="6"/>
  <c r="AB51" i="6" s="1"/>
  <c r="AC51" i="6" s="1"/>
  <c r="Z104" i="6"/>
  <c r="AB104" i="6" s="1"/>
  <c r="AC104" i="6" s="1"/>
  <c r="Z107" i="6"/>
  <c r="AB107" i="6" s="1"/>
  <c r="AC107" i="6" s="1"/>
  <c r="Z101" i="6"/>
  <c r="AB101" i="6" s="1"/>
  <c r="AC101" i="6" s="1"/>
  <c r="Z186" i="6"/>
  <c r="AB186" i="6" s="1"/>
  <c r="AC186" i="6" s="1"/>
  <c r="Z183" i="6"/>
  <c r="AB183" i="6" s="1"/>
  <c r="AC183" i="6" s="1"/>
  <c r="Z214" i="6"/>
  <c r="AB214" i="6" s="1"/>
  <c r="AC214" i="6" s="1"/>
  <c r="Z256" i="6"/>
  <c r="AB256" i="6" s="1"/>
  <c r="AC256" i="6" s="1"/>
  <c r="AE256" i="6" s="1"/>
  <c r="AF256" i="6" s="1"/>
  <c r="AG256" i="6" s="1"/>
  <c r="Z232" i="6"/>
  <c r="AB232" i="6" s="1"/>
  <c r="AC232" i="6" s="1"/>
  <c r="Z273" i="6"/>
  <c r="AB273" i="6" s="1"/>
  <c r="AC273" i="6" s="1"/>
  <c r="AE273" i="6" s="1"/>
  <c r="AF273" i="6" s="1"/>
  <c r="AG273" i="6" s="1"/>
  <c r="Z339" i="6"/>
  <c r="AB339" i="6" s="1"/>
  <c r="AC339" i="6" s="1"/>
  <c r="AE339" i="6" s="1"/>
  <c r="AF339" i="6" s="1"/>
  <c r="AG339" i="6" s="1"/>
  <c r="Z562" i="6"/>
  <c r="AB562" i="6" s="1"/>
  <c r="AC562" i="6" s="1"/>
  <c r="AE562" i="6" s="1"/>
  <c r="AF562" i="6" s="1"/>
  <c r="AG562" i="6" s="1"/>
  <c r="Z570" i="6"/>
  <c r="AB570" i="6" s="1"/>
  <c r="Z717" i="6"/>
  <c r="AB717" i="6" s="1"/>
  <c r="Z725" i="6"/>
  <c r="AB725" i="6" s="1"/>
  <c r="AC725" i="6" s="1"/>
  <c r="AE725" i="6" s="1"/>
  <c r="AF725" i="6" s="1"/>
  <c r="AG725" i="6" s="1"/>
  <c r="Z777" i="6"/>
  <c r="AB777" i="6" s="1"/>
  <c r="AC777" i="6" s="1"/>
  <c r="AE777" i="6" s="1"/>
  <c r="AF777" i="6" s="1"/>
  <c r="AG777" i="6" s="1"/>
  <c r="Z757" i="6"/>
  <c r="AB757" i="6" s="1"/>
  <c r="AC757" i="6" s="1"/>
  <c r="AE757" i="6" s="1"/>
  <c r="AF757" i="6" s="1"/>
  <c r="AG757" i="6" s="1"/>
  <c r="Z744" i="6"/>
  <c r="AB744" i="6" s="1"/>
  <c r="AC744" i="6" s="1"/>
  <c r="AE744" i="6" s="1"/>
  <c r="AF744" i="6" s="1"/>
  <c r="AG744" i="6" s="1"/>
  <c r="Z769" i="6"/>
  <c r="AB769" i="6" s="1"/>
  <c r="Z996" i="6"/>
  <c r="AB996" i="6" s="1"/>
  <c r="AC996" i="6" s="1"/>
  <c r="AE996" i="6" s="1"/>
  <c r="AF996" i="6" s="1"/>
  <c r="AG996" i="6" s="1"/>
  <c r="Z840" i="6"/>
  <c r="AB840" i="6" s="1"/>
  <c r="Z97" i="6"/>
  <c r="AB97" i="6" s="1"/>
  <c r="AC97" i="6" s="1"/>
  <c r="Z117" i="6"/>
  <c r="AB117" i="6" s="1"/>
  <c r="AC117" i="6" s="1"/>
  <c r="Z124" i="6"/>
  <c r="AB124" i="6" s="1"/>
  <c r="Z145" i="6"/>
  <c r="AB145" i="6" s="1"/>
  <c r="AC145" i="6" s="1"/>
  <c r="Z147" i="6"/>
  <c r="AB147" i="6" s="1"/>
  <c r="Z151" i="6"/>
  <c r="AB151" i="6" s="1"/>
  <c r="AC151" i="6" s="1"/>
  <c r="Z177" i="6"/>
  <c r="AB177" i="6" s="1"/>
  <c r="AC177" i="6" s="1"/>
  <c r="Z205" i="6"/>
  <c r="AB205" i="6" s="1"/>
  <c r="AC205" i="6" s="1"/>
  <c r="Z225" i="6"/>
  <c r="AB225" i="6" s="1"/>
  <c r="Z258" i="6"/>
  <c r="AB258" i="6" s="1"/>
  <c r="AC258" i="6" s="1"/>
  <c r="AE258" i="6" s="1"/>
  <c r="AF258" i="6" s="1"/>
  <c r="AG258" i="6" s="1"/>
  <c r="Z278" i="6"/>
  <c r="AB278" i="6" s="1"/>
  <c r="Z365" i="6"/>
  <c r="AB365" i="6" s="1"/>
  <c r="AC365" i="6" s="1"/>
  <c r="AE365" i="6" s="1"/>
  <c r="AF365" i="6" s="1"/>
  <c r="AG365" i="6" s="1"/>
  <c r="Z391" i="6"/>
  <c r="AB391" i="6" s="1"/>
  <c r="AC391" i="6" s="1"/>
  <c r="AE391" i="6" s="1"/>
  <c r="AF391" i="6" s="1"/>
  <c r="AG391" i="6" s="1"/>
  <c r="Z419" i="6"/>
  <c r="AB419" i="6" s="1"/>
  <c r="AC419" i="6" s="1"/>
  <c r="AE419" i="6" s="1"/>
  <c r="AF419" i="6" s="1"/>
  <c r="AG419" i="6" s="1"/>
  <c r="Z455" i="6"/>
  <c r="AB455" i="6" s="1"/>
  <c r="Z476" i="6"/>
  <c r="AB476" i="6" s="1"/>
  <c r="Z479" i="6"/>
  <c r="AB479" i="6" s="1"/>
  <c r="AC479" i="6" s="1"/>
  <c r="AE479" i="6" s="1"/>
  <c r="AF479" i="6" s="1"/>
  <c r="AG479" i="6" s="1"/>
  <c r="Z499" i="6"/>
  <c r="AB499" i="6" s="1"/>
  <c r="AC499" i="6" s="1"/>
  <c r="AE499" i="6" s="1"/>
  <c r="AF499" i="6" s="1"/>
  <c r="AG499" i="6" s="1"/>
  <c r="Z508" i="6"/>
  <c r="AB508" i="6" s="1"/>
  <c r="AC508" i="6" s="1"/>
  <c r="AE508" i="6" s="1"/>
  <c r="AF508" i="6" s="1"/>
  <c r="AG508" i="6" s="1"/>
  <c r="Z541" i="6"/>
  <c r="AB541" i="6" s="1"/>
  <c r="Z597" i="6"/>
  <c r="AB597" i="6" s="1"/>
  <c r="Z615" i="6"/>
  <c r="AB615" i="6" s="1"/>
  <c r="Z627" i="6"/>
  <c r="AB627" i="6" s="1"/>
  <c r="Z639" i="6"/>
  <c r="AB639" i="6" s="1"/>
  <c r="Z659" i="6"/>
  <c r="AB659" i="6" s="1"/>
  <c r="AC659" i="6" s="1"/>
  <c r="AE659" i="6" s="1"/>
  <c r="AF659" i="6" s="1"/>
  <c r="AG659" i="6" s="1"/>
  <c r="Z687" i="6"/>
  <c r="AB687" i="6" s="1"/>
  <c r="AC687" i="6" s="1"/>
  <c r="AE687" i="6" s="1"/>
  <c r="AF687" i="6" s="1"/>
  <c r="AG687" i="6" s="1"/>
  <c r="Z723" i="6"/>
  <c r="AB723" i="6" s="1"/>
  <c r="Z785" i="6"/>
  <c r="AB785" i="6" s="1"/>
  <c r="Z798" i="6"/>
  <c r="AB798" i="6" s="1"/>
  <c r="AC798" i="6" s="1"/>
  <c r="AE798" i="6" s="1"/>
  <c r="AF798" i="6" s="1"/>
  <c r="AG798" i="6" s="1"/>
  <c r="Z801" i="6"/>
  <c r="AB801" i="6" s="1"/>
  <c r="AC801" i="6" s="1"/>
  <c r="AE801" i="6" s="1"/>
  <c r="AF801" i="6" s="1"/>
  <c r="AG801" i="6" s="1"/>
  <c r="Z805" i="6"/>
  <c r="AB805" i="6" s="1"/>
  <c r="Z807" i="6"/>
  <c r="AB807" i="6" s="1"/>
  <c r="AC807" i="6" s="1"/>
  <c r="AE807" i="6" s="1"/>
  <c r="AF807" i="6" s="1"/>
  <c r="AG807" i="6" s="1"/>
  <c r="Z809" i="6"/>
  <c r="AB809" i="6" s="1"/>
  <c r="Z813" i="6"/>
  <c r="AB813" i="6" s="1"/>
  <c r="Z819" i="6"/>
  <c r="AB819" i="6" s="1"/>
  <c r="Z869" i="6"/>
  <c r="AB869" i="6" s="1"/>
  <c r="AC869" i="6" s="1"/>
  <c r="AE869" i="6" s="1"/>
  <c r="AF869" i="6" s="1"/>
  <c r="AG869" i="6" s="1"/>
  <c r="W39" i="27"/>
  <c r="X39" i="27"/>
  <c r="W58" i="27"/>
  <c r="Y58" i="27" s="1"/>
  <c r="W28" i="27"/>
  <c r="X28" i="27"/>
  <c r="W458" i="27"/>
  <c r="Y458" i="27" s="1"/>
  <c r="Z458" i="27" s="1"/>
  <c r="AB458" i="27" s="1"/>
  <c r="AC458" i="27" s="1"/>
  <c r="AD458" i="27" s="1"/>
  <c r="W552" i="27"/>
  <c r="Y552" i="27" s="1"/>
  <c r="Z552" i="27" s="1"/>
  <c r="AB552" i="27" s="1"/>
  <c r="AC552" i="27" s="1"/>
  <c r="AD552" i="27" s="1"/>
  <c r="W427" i="27"/>
  <c r="Y427" i="27" s="1"/>
  <c r="Z427" i="27" s="1"/>
  <c r="AB427" i="27" s="1"/>
  <c r="AC427" i="27" s="1"/>
  <c r="AD427" i="27" s="1"/>
  <c r="W775" i="27"/>
  <c r="Y775" i="27" s="1"/>
  <c r="Z775" i="27" s="1"/>
  <c r="AB775" i="27" s="1"/>
  <c r="AC775" i="27" s="1"/>
  <c r="AD775" i="27" s="1"/>
  <c r="W766" i="27"/>
  <c r="Y766" i="27" s="1"/>
  <c r="W826" i="27"/>
  <c r="Y826" i="27" s="1"/>
  <c r="Z826" i="27" s="1"/>
  <c r="AB826" i="27" s="1"/>
  <c r="AC826" i="27" s="1"/>
  <c r="AD826" i="27" s="1"/>
  <c r="W892" i="27"/>
  <c r="Y892" i="27" s="1"/>
  <c r="W960" i="27"/>
  <c r="Y960" i="27" s="1"/>
  <c r="Z960" i="27" s="1"/>
  <c r="AB960" i="27" s="1"/>
  <c r="AC960" i="27" s="1"/>
  <c r="AD960" i="27" s="1"/>
  <c r="W802" i="27"/>
  <c r="Y802" i="27" s="1"/>
  <c r="Z802" i="27" s="1"/>
  <c r="AB802" i="27" s="1"/>
  <c r="AC802" i="27" s="1"/>
  <c r="AD802" i="27" s="1"/>
  <c r="W753" i="27"/>
  <c r="Y753" i="27" s="1"/>
  <c r="Z753" i="27" s="1"/>
  <c r="AB753" i="27" s="1"/>
  <c r="AC753" i="27" s="1"/>
  <c r="AD753" i="27" s="1"/>
  <c r="W945" i="27"/>
  <c r="Y945" i="27" s="1"/>
  <c r="W31" i="27"/>
  <c r="X31" i="27"/>
  <c r="W246" i="27"/>
  <c r="Y246" i="27" s="1"/>
  <c r="Z246" i="27" s="1"/>
  <c r="AB246" i="27" s="1"/>
  <c r="AC246" i="27" s="1"/>
  <c r="AD246" i="27" s="1"/>
  <c r="W261" i="27"/>
  <c r="Y261" i="27" s="1"/>
  <c r="Z261" i="27" s="1"/>
  <c r="AB261" i="27" s="1"/>
  <c r="AC261" i="27" s="1"/>
  <c r="AD261" i="27" s="1"/>
  <c r="W352" i="27"/>
  <c r="Y352" i="27" s="1"/>
  <c r="Z352" i="27" s="1"/>
  <c r="AB352" i="27" s="1"/>
  <c r="AC352" i="27" s="1"/>
  <c r="AD352" i="27" s="1"/>
  <c r="W319" i="27"/>
  <c r="Y319" i="27" s="1"/>
  <c r="W425" i="27"/>
  <c r="Y425" i="27" s="1"/>
  <c r="Z425" i="27" s="1"/>
  <c r="AB425" i="27" s="1"/>
  <c r="AC425" i="27" s="1"/>
  <c r="AD425" i="27" s="1"/>
  <c r="W589" i="27"/>
  <c r="Y589" i="27" s="1"/>
  <c r="W756" i="27"/>
  <c r="Y756" i="27" s="1"/>
  <c r="Z756" i="27" s="1"/>
  <c r="AB756" i="27" s="1"/>
  <c r="AC756" i="27" s="1"/>
  <c r="AD756" i="27" s="1"/>
  <c r="W778" i="27"/>
  <c r="Y778" i="27" s="1"/>
  <c r="W946" i="27"/>
  <c r="Y946" i="27" s="1"/>
  <c r="Z946" i="27" s="1"/>
  <c r="AB946" i="27" s="1"/>
  <c r="AC946" i="27" s="1"/>
  <c r="AD946" i="27" s="1"/>
  <c r="W891" i="27"/>
  <c r="Y891" i="27" s="1"/>
  <c r="Z891" i="27" s="1"/>
  <c r="AB891" i="27" s="1"/>
  <c r="AC891" i="27" s="1"/>
  <c r="AD891" i="27" s="1"/>
  <c r="W337" i="27"/>
  <c r="Y337" i="27" s="1"/>
  <c r="Z337" i="27" s="1"/>
  <c r="AB337" i="27" s="1"/>
  <c r="AC337" i="27" s="1"/>
  <c r="AD337" i="27" s="1"/>
  <c r="W999" i="27"/>
  <c r="Y999" i="27" s="1"/>
  <c r="Z999" i="27" s="1"/>
  <c r="AB999" i="27" s="1"/>
  <c r="AC999" i="27" s="1"/>
  <c r="AD999" i="27" s="1"/>
  <c r="W888" i="27"/>
  <c r="Y888" i="27" s="1"/>
  <c r="Z888" i="27" s="1"/>
  <c r="AB888" i="27" s="1"/>
  <c r="AC888" i="27" s="1"/>
  <c r="AD888" i="27" s="1"/>
  <c r="W812" i="27"/>
  <c r="Y812" i="27" s="1"/>
  <c r="Z812" i="27" s="1"/>
  <c r="AB812" i="27" s="1"/>
  <c r="AC812" i="27" s="1"/>
  <c r="AD812" i="27" s="1"/>
  <c r="W712" i="27"/>
  <c r="Y712" i="27" s="1"/>
  <c r="W698" i="27"/>
  <c r="Y698" i="27" s="1"/>
  <c r="Z698" i="27" s="1"/>
  <c r="AB698" i="27" s="1"/>
  <c r="AC698" i="27" s="1"/>
  <c r="AD698" i="27" s="1"/>
  <c r="W493" i="27"/>
  <c r="Y493" i="27" s="1"/>
  <c r="Z493" i="27" s="1"/>
  <c r="AB493" i="27" s="1"/>
  <c r="AC493" i="27" s="1"/>
  <c r="AD493" i="27" s="1"/>
  <c r="W467" i="27"/>
  <c r="Y467" i="27" s="1"/>
  <c r="Z467" i="27" s="1"/>
  <c r="AB467" i="27" s="1"/>
  <c r="AC467" i="27" s="1"/>
  <c r="AD467" i="27" s="1"/>
  <c r="W477" i="27"/>
  <c r="Y477" i="27" s="1"/>
  <c r="Z477" i="27" s="1"/>
  <c r="AB477" i="27" s="1"/>
  <c r="AC477" i="27" s="1"/>
  <c r="AD477" i="27" s="1"/>
  <c r="W452" i="27"/>
  <c r="Y452" i="27" s="1"/>
  <c r="Z452" i="27" s="1"/>
  <c r="AB452" i="27" s="1"/>
  <c r="AC452" i="27" s="1"/>
  <c r="AD452" i="27" s="1"/>
  <c r="W228" i="27"/>
  <c r="Y228" i="27" s="1"/>
  <c r="Z228" i="27" s="1"/>
  <c r="W207" i="27"/>
  <c r="Y207" i="27" s="1"/>
  <c r="Z207" i="27" s="1"/>
  <c r="W245" i="27"/>
  <c r="Y245" i="27" s="1"/>
  <c r="Z59" i="6"/>
  <c r="AB59" i="6" s="1"/>
  <c r="AC59" i="6" s="1"/>
  <c r="Z75" i="6"/>
  <c r="AB75" i="6" s="1"/>
  <c r="AC75" i="6" s="1"/>
  <c r="Z114" i="6"/>
  <c r="AB114" i="6" s="1"/>
  <c r="Z152" i="6"/>
  <c r="AB152" i="6" s="1"/>
  <c r="AC152" i="6" s="1"/>
  <c r="Z157" i="6"/>
  <c r="AB157" i="6" s="1"/>
  <c r="AC157" i="6" s="1"/>
  <c r="Z161" i="6"/>
  <c r="AB161" i="6" s="1"/>
  <c r="Z203" i="6"/>
  <c r="AB203" i="6" s="1"/>
  <c r="Z210" i="6"/>
  <c r="AB210" i="6" s="1"/>
  <c r="AC210" i="6" s="1"/>
  <c r="Z229" i="6"/>
  <c r="AB229" i="6" s="1"/>
  <c r="AC229" i="6" s="1"/>
  <c r="Z233" i="6"/>
  <c r="AB233" i="6" s="1"/>
  <c r="Z310" i="6"/>
  <c r="AB310" i="6" s="1"/>
  <c r="AC310" i="6" s="1"/>
  <c r="AE310" i="6" s="1"/>
  <c r="AF310" i="6" s="1"/>
  <c r="AG310" i="6" s="1"/>
  <c r="Z323" i="6"/>
  <c r="AB323" i="6" s="1"/>
  <c r="Z363" i="6"/>
  <c r="AB363" i="6" s="1"/>
  <c r="Z413" i="6"/>
  <c r="AB413" i="6" s="1"/>
  <c r="Z422" i="6"/>
  <c r="AB422" i="6" s="1"/>
  <c r="AC422" i="6" s="1"/>
  <c r="AE422" i="6" s="1"/>
  <c r="AF422" i="6" s="1"/>
  <c r="AG422" i="6" s="1"/>
  <c r="Z431" i="6"/>
  <c r="AB431" i="6" s="1"/>
  <c r="Z452" i="6"/>
  <c r="AB452" i="6" s="1"/>
  <c r="AC452" i="6" s="1"/>
  <c r="AE452" i="6" s="1"/>
  <c r="AF452" i="6" s="1"/>
  <c r="AG452" i="6" s="1"/>
  <c r="Z571" i="6"/>
  <c r="AB571" i="6" s="1"/>
  <c r="AC571" i="6" s="1"/>
  <c r="AE571" i="6" s="1"/>
  <c r="AF571" i="6" s="1"/>
  <c r="AG571" i="6" s="1"/>
  <c r="Z580" i="6"/>
  <c r="AB580" i="6" s="1"/>
  <c r="AC580" i="6" s="1"/>
  <c r="AE580" i="6" s="1"/>
  <c r="AF580" i="6" s="1"/>
  <c r="AG580" i="6" s="1"/>
  <c r="Z622" i="6"/>
  <c r="AB622" i="6" s="1"/>
  <c r="AC622" i="6" s="1"/>
  <c r="AE622" i="6" s="1"/>
  <c r="AF622" i="6" s="1"/>
  <c r="AG622" i="6" s="1"/>
  <c r="Z661" i="6"/>
  <c r="AB661" i="6" s="1"/>
  <c r="Z699" i="6"/>
  <c r="AB699" i="6" s="1"/>
  <c r="Z764" i="6"/>
  <c r="AB764" i="6" s="1"/>
  <c r="AC764" i="6" s="1"/>
  <c r="AE764" i="6" s="1"/>
  <c r="AF764" i="6" s="1"/>
  <c r="AG764" i="6" s="1"/>
  <c r="Z828" i="6"/>
  <c r="AB828" i="6" s="1"/>
  <c r="Z850" i="6"/>
  <c r="AB850" i="6" s="1"/>
  <c r="AC850" i="6" s="1"/>
  <c r="AE850" i="6" s="1"/>
  <c r="AF850" i="6" s="1"/>
  <c r="AG850" i="6" s="1"/>
  <c r="Z875" i="6"/>
  <c r="AB875" i="6" s="1"/>
  <c r="Z95" i="6"/>
  <c r="AB95" i="6" s="1"/>
  <c r="Z167" i="6"/>
  <c r="AB167" i="6" s="1"/>
  <c r="Z313" i="6"/>
  <c r="AB313" i="6" s="1"/>
  <c r="AC313" i="6" s="1"/>
  <c r="AE313" i="6" s="1"/>
  <c r="AF313" i="6" s="1"/>
  <c r="AG313" i="6" s="1"/>
  <c r="Z412" i="6"/>
  <c r="AB412" i="6" s="1"/>
  <c r="AC412" i="6" s="1"/>
  <c r="AE412" i="6" s="1"/>
  <c r="AF412" i="6" s="1"/>
  <c r="AG412" i="6" s="1"/>
  <c r="Z424" i="6"/>
  <c r="AB424" i="6" s="1"/>
  <c r="Z456" i="6"/>
  <c r="AB456" i="6" s="1"/>
  <c r="AC456" i="6" s="1"/>
  <c r="AE456" i="6" s="1"/>
  <c r="AF456" i="6" s="1"/>
  <c r="AG456" i="6" s="1"/>
  <c r="Z472" i="6"/>
  <c r="AB472" i="6" s="1"/>
  <c r="Z600" i="6"/>
  <c r="AB600" i="6" s="1"/>
  <c r="Z640" i="6"/>
  <c r="AB640" i="6" s="1"/>
  <c r="AC640" i="6" s="1"/>
  <c r="AE640" i="6" s="1"/>
  <c r="AF640" i="6" s="1"/>
  <c r="AG640" i="6" s="1"/>
  <c r="Z657" i="6"/>
  <c r="AB657" i="6" s="1"/>
  <c r="AC657" i="6" s="1"/>
  <c r="AE657" i="6" s="1"/>
  <c r="AF657" i="6" s="1"/>
  <c r="AG657" i="6" s="1"/>
  <c r="Z647" i="6"/>
  <c r="AB647" i="6" s="1"/>
  <c r="AC647" i="6" s="1"/>
  <c r="AE647" i="6" s="1"/>
  <c r="AF647" i="6" s="1"/>
  <c r="AG647" i="6" s="1"/>
  <c r="Z710" i="6"/>
  <c r="AB710" i="6" s="1"/>
  <c r="AC710" i="6" s="1"/>
  <c r="AE710" i="6" s="1"/>
  <c r="AF710" i="6" s="1"/>
  <c r="AG710" i="6" s="1"/>
  <c r="Z644" i="6"/>
  <c r="AB644" i="6" s="1"/>
  <c r="Z762" i="6"/>
  <c r="AB762" i="6" s="1"/>
  <c r="Z142" i="6"/>
  <c r="AB142" i="6" s="1"/>
  <c r="AC142" i="6" s="1"/>
  <c r="Z158" i="6"/>
  <c r="AB158" i="6" s="1"/>
  <c r="Z267" i="6"/>
  <c r="AB267" i="6" s="1"/>
  <c r="AC267" i="6" s="1"/>
  <c r="AE267" i="6" s="1"/>
  <c r="AF267" i="6" s="1"/>
  <c r="AG267" i="6" s="1"/>
  <c r="Z296" i="6"/>
  <c r="AB296" i="6" s="1"/>
  <c r="AC296" i="6" s="1"/>
  <c r="AE296" i="6" s="1"/>
  <c r="AF296" i="6" s="1"/>
  <c r="AG296" i="6" s="1"/>
  <c r="Z372" i="6"/>
  <c r="AB372" i="6" s="1"/>
  <c r="AC372" i="6" s="1"/>
  <c r="AE372" i="6" s="1"/>
  <c r="AF372" i="6" s="1"/>
  <c r="AG372" i="6" s="1"/>
  <c r="Z441" i="6"/>
  <c r="AB441" i="6" s="1"/>
  <c r="Z555" i="6"/>
  <c r="AB555" i="6" s="1"/>
  <c r="AC555" i="6" s="1"/>
  <c r="AE555" i="6" s="1"/>
  <c r="AF555" i="6" s="1"/>
  <c r="AG555" i="6" s="1"/>
  <c r="Z599" i="6"/>
  <c r="AB599" i="6" s="1"/>
  <c r="Z686" i="6"/>
  <c r="AB686" i="6" s="1"/>
  <c r="AC686" i="6" s="1"/>
  <c r="AE686" i="6" s="1"/>
  <c r="AF686" i="6" s="1"/>
  <c r="AG686" i="6" s="1"/>
  <c r="Z731" i="6"/>
  <c r="AB731" i="6" s="1"/>
  <c r="Z747" i="6"/>
  <c r="AB747" i="6" s="1"/>
  <c r="Z788" i="6"/>
  <c r="AB788" i="6" s="1"/>
  <c r="Z800" i="6"/>
  <c r="AB800" i="6" s="1"/>
  <c r="Z802" i="6"/>
  <c r="AB802" i="6" s="1"/>
  <c r="AC802" i="6" s="1"/>
  <c r="AE802" i="6" s="1"/>
  <c r="AF802" i="6" s="1"/>
  <c r="AG802" i="6" s="1"/>
  <c r="Z804" i="6"/>
  <c r="AB804" i="6" s="1"/>
  <c r="AC804" i="6" s="1"/>
  <c r="AE804" i="6" s="1"/>
  <c r="AF804" i="6" s="1"/>
  <c r="AG804" i="6" s="1"/>
  <c r="Z806" i="6"/>
  <c r="AB806" i="6" s="1"/>
  <c r="AC806" i="6" s="1"/>
  <c r="AE806" i="6" s="1"/>
  <c r="AF806" i="6" s="1"/>
  <c r="AG806" i="6" s="1"/>
  <c r="Z808" i="6"/>
  <c r="AB808" i="6" s="1"/>
  <c r="Z810" i="6"/>
  <c r="AB810" i="6" s="1"/>
  <c r="AC810" i="6" s="1"/>
  <c r="AE810" i="6" s="1"/>
  <c r="AF810" i="6" s="1"/>
  <c r="AG810" i="6" s="1"/>
  <c r="Z812" i="6"/>
  <c r="AB812" i="6" s="1"/>
  <c r="AC812" i="6" s="1"/>
  <c r="AE812" i="6" s="1"/>
  <c r="AF812" i="6" s="1"/>
  <c r="AG812" i="6" s="1"/>
  <c r="Z816" i="6"/>
  <c r="AB816" i="6" s="1"/>
  <c r="Z841" i="6"/>
  <c r="AB841" i="6" s="1"/>
  <c r="AC841" i="6" s="1"/>
  <c r="AE841" i="6" s="1"/>
  <c r="AF841" i="6" s="1"/>
  <c r="AG841" i="6" s="1"/>
  <c r="Z853" i="6"/>
  <c r="AB853" i="6" s="1"/>
  <c r="AC853" i="6" s="1"/>
  <c r="AE853" i="6" s="1"/>
  <c r="AF853" i="6" s="1"/>
  <c r="AG853" i="6" s="1"/>
  <c r="Z879" i="6"/>
  <c r="AB879" i="6" s="1"/>
  <c r="Z882" i="6"/>
  <c r="AB882" i="6" s="1"/>
  <c r="AC882" i="6" s="1"/>
  <c r="AE882" i="6" s="1"/>
  <c r="AF882" i="6" s="1"/>
  <c r="AG882" i="6" s="1"/>
  <c r="Z898" i="6"/>
  <c r="AB898" i="6" s="1"/>
  <c r="AC898" i="6" s="1"/>
  <c r="AE898" i="6" s="1"/>
  <c r="AF898" i="6" s="1"/>
  <c r="AG898" i="6" s="1"/>
  <c r="Z903" i="6"/>
  <c r="AB903" i="6" s="1"/>
  <c r="Z911" i="6"/>
  <c r="AB911" i="6" s="1"/>
  <c r="Z914" i="6"/>
  <c r="AB914" i="6" s="1"/>
  <c r="AC914" i="6" s="1"/>
  <c r="AE914" i="6" s="1"/>
  <c r="AF914" i="6" s="1"/>
  <c r="AG914" i="6" s="1"/>
  <c r="Z927" i="6"/>
  <c r="AB927" i="6" s="1"/>
  <c r="Z943" i="6"/>
  <c r="AB943" i="6" s="1"/>
  <c r="Z951" i="6"/>
  <c r="AB951" i="6" s="1"/>
  <c r="AC951" i="6" s="1"/>
  <c r="AE951" i="6" s="1"/>
  <c r="AF951" i="6" s="1"/>
  <c r="AG951" i="6" s="1"/>
  <c r="Z954" i="6"/>
  <c r="AB954" i="6" s="1"/>
  <c r="AC954" i="6" s="1"/>
  <c r="AE954" i="6" s="1"/>
  <c r="AF954" i="6" s="1"/>
  <c r="AG954" i="6" s="1"/>
  <c r="Z967" i="6"/>
  <c r="AB967" i="6" s="1"/>
  <c r="AC967" i="6" s="1"/>
  <c r="AE967" i="6" s="1"/>
  <c r="AF967" i="6" s="1"/>
  <c r="AG967" i="6" s="1"/>
  <c r="Z970" i="6"/>
  <c r="AB970" i="6" s="1"/>
  <c r="Z975" i="6"/>
  <c r="AB975" i="6" s="1"/>
  <c r="Z985" i="6"/>
  <c r="AB985" i="6" s="1"/>
  <c r="W157" i="27"/>
  <c r="Y157" i="27" s="1"/>
  <c r="W406" i="27"/>
  <c r="Y406" i="27" s="1"/>
  <c r="Z406" i="27" s="1"/>
  <c r="AB406" i="27" s="1"/>
  <c r="AC406" i="27" s="1"/>
  <c r="AD406" i="27" s="1"/>
  <c r="W345" i="27"/>
  <c r="Y345" i="27" s="1"/>
  <c r="Z345" i="27" s="1"/>
  <c r="AB345" i="27" s="1"/>
  <c r="AC345" i="27" s="1"/>
  <c r="AD345" i="27" s="1"/>
  <c r="W538" i="27"/>
  <c r="Y538" i="27" s="1"/>
  <c r="Z538" i="27" s="1"/>
  <c r="AB538" i="27" s="1"/>
  <c r="AC538" i="27" s="1"/>
  <c r="AD538" i="27" s="1"/>
  <c r="W784" i="27"/>
  <c r="Y784" i="27" s="1"/>
  <c r="Z784" i="27" s="1"/>
  <c r="AB784" i="27" s="1"/>
  <c r="AC784" i="27" s="1"/>
  <c r="AD784" i="27" s="1"/>
  <c r="W923" i="27"/>
  <c r="Y923" i="27" s="1"/>
  <c r="Z923" i="27" s="1"/>
  <c r="AB923" i="27" s="1"/>
  <c r="AC923" i="27" s="1"/>
  <c r="AD923" i="27" s="1"/>
  <c r="W890" i="27"/>
  <c r="Y890" i="27" s="1"/>
  <c r="Z890" i="27" s="1"/>
  <c r="AB890" i="27" s="1"/>
  <c r="AC890" i="27" s="1"/>
  <c r="AD890" i="27" s="1"/>
  <c r="W914" i="27"/>
  <c r="Y914" i="27" s="1"/>
  <c r="Z914" i="27" s="1"/>
  <c r="AB914" i="27" s="1"/>
  <c r="AC914" i="27" s="1"/>
  <c r="AD914" i="27" s="1"/>
  <c r="W793" i="27"/>
  <c r="Y793" i="27" s="1"/>
  <c r="Z793" i="27" s="1"/>
  <c r="AB793" i="27" s="1"/>
  <c r="AC793" i="27" s="1"/>
  <c r="AD793" i="27" s="1"/>
  <c r="W924" i="27"/>
  <c r="Y924" i="27" s="1"/>
  <c r="Z924" i="27" s="1"/>
  <c r="AB924" i="27" s="1"/>
  <c r="AC924" i="27" s="1"/>
  <c r="AD924" i="27" s="1"/>
  <c r="W958" i="27"/>
  <c r="Y958" i="27" s="1"/>
  <c r="Z958" i="27" s="1"/>
  <c r="AB958" i="27" s="1"/>
  <c r="AC958" i="27" s="1"/>
  <c r="AD958" i="27" s="1"/>
  <c r="W983" i="27"/>
  <c r="Y983" i="27" s="1"/>
  <c r="Z983" i="27" s="1"/>
  <c r="AB983" i="27" s="1"/>
  <c r="AC983" i="27" s="1"/>
  <c r="AD983" i="27" s="1"/>
  <c r="W995" i="27"/>
  <c r="Y995" i="27" s="1"/>
  <c r="Z995" i="27" s="1"/>
  <c r="AB995" i="27" s="1"/>
  <c r="AC995" i="27" s="1"/>
  <c r="AD995" i="27" s="1"/>
  <c r="W851" i="27"/>
  <c r="Y851" i="27" s="1"/>
  <c r="Z851" i="27" s="1"/>
  <c r="AB851" i="27" s="1"/>
  <c r="AC851" i="27" s="1"/>
  <c r="AD851" i="27" s="1"/>
  <c r="W955" i="27"/>
  <c r="Y955" i="27" s="1"/>
  <c r="W418" i="27"/>
  <c r="Y418" i="27" s="1"/>
  <c r="W208" i="27"/>
  <c r="Y208" i="27" s="1"/>
  <c r="Z208" i="27" s="1"/>
  <c r="W206" i="27"/>
  <c r="Y206" i="27" s="1"/>
  <c r="Z206" i="27" s="1"/>
  <c r="W317" i="27"/>
  <c r="Y317" i="27" s="1"/>
  <c r="W361" i="27"/>
  <c r="Y361" i="27" s="1"/>
  <c r="Z361" i="27" s="1"/>
  <c r="AB361" i="27" s="1"/>
  <c r="AC361" i="27" s="1"/>
  <c r="AD361" i="27" s="1"/>
  <c r="W527" i="27"/>
  <c r="Y527" i="27" s="1"/>
  <c r="Z527" i="27" s="1"/>
  <c r="AB527" i="27" s="1"/>
  <c r="AC527" i="27" s="1"/>
  <c r="AD527" i="27" s="1"/>
  <c r="W740" i="27"/>
  <c r="Y740" i="27" s="1"/>
  <c r="Z740" i="27" s="1"/>
  <c r="AB740" i="27" s="1"/>
  <c r="AC740" i="27" s="1"/>
  <c r="AD740" i="27" s="1"/>
  <c r="W627" i="27"/>
  <c r="Y627" i="27" s="1"/>
  <c r="Z627" i="27" s="1"/>
  <c r="AB627" i="27" s="1"/>
  <c r="AC627" i="27" s="1"/>
  <c r="AD627" i="27" s="1"/>
  <c r="W849" i="27"/>
  <c r="Y849" i="27" s="1"/>
  <c r="Z849" i="27" s="1"/>
  <c r="AB849" i="27" s="1"/>
  <c r="AC849" i="27" s="1"/>
  <c r="AD849" i="27" s="1"/>
  <c r="W956" i="27"/>
  <c r="Y956" i="27" s="1"/>
  <c r="Z956" i="27" s="1"/>
  <c r="AB956" i="27" s="1"/>
  <c r="AC956" i="27" s="1"/>
  <c r="AD956" i="27" s="1"/>
  <c r="W839" i="27"/>
  <c r="Y839" i="27" s="1"/>
  <c r="Z839" i="27" s="1"/>
  <c r="AB839" i="27" s="1"/>
  <c r="AC839" i="27" s="1"/>
  <c r="AD839" i="27" s="1"/>
  <c r="W850" i="27"/>
  <c r="Y850" i="27" s="1"/>
  <c r="Z850" i="27" s="1"/>
  <c r="AB850" i="27" s="1"/>
  <c r="AC850" i="27" s="1"/>
  <c r="AD850" i="27" s="1"/>
  <c r="W984" i="27"/>
  <c r="Y984" i="27" s="1"/>
  <c r="Z984" i="27" s="1"/>
  <c r="AB984" i="27" s="1"/>
  <c r="AC984" i="27" s="1"/>
  <c r="AD984" i="27" s="1"/>
  <c r="W383" i="27"/>
  <c r="Y383" i="27" s="1"/>
  <c r="Z383" i="27" s="1"/>
  <c r="AB383" i="27" s="1"/>
  <c r="AC383" i="27" s="1"/>
  <c r="AD383" i="27" s="1"/>
  <c r="W985" i="27"/>
  <c r="Y985" i="27" s="1"/>
  <c r="Z985" i="27" s="1"/>
  <c r="AB985" i="27" s="1"/>
  <c r="AC985" i="27" s="1"/>
  <c r="AD985" i="27" s="1"/>
  <c r="W975" i="27"/>
  <c r="Y975" i="27" s="1"/>
  <c r="Z975" i="27" s="1"/>
  <c r="AB975" i="27" s="1"/>
  <c r="AC975" i="27" s="1"/>
  <c r="AD975" i="27" s="1"/>
  <c r="W829" i="27"/>
  <c r="Y829" i="27" s="1"/>
  <c r="W692" i="27"/>
  <c r="Y692" i="27" s="1"/>
  <c r="Z692" i="27" s="1"/>
  <c r="AB692" i="27" s="1"/>
  <c r="AC692" i="27" s="1"/>
  <c r="AD692" i="27" s="1"/>
  <c r="W405" i="27"/>
  <c r="Y405" i="27" s="1"/>
  <c r="W508" i="27"/>
  <c r="Y508" i="27" s="1"/>
  <c r="Z508" i="27" s="1"/>
  <c r="AB508" i="27" s="1"/>
  <c r="AC508" i="27" s="1"/>
  <c r="AD508" i="27" s="1"/>
  <c r="W397" i="27"/>
  <c r="Y397" i="27" s="1"/>
  <c r="Z397" i="27" s="1"/>
  <c r="AB397" i="27" s="1"/>
  <c r="AC397" i="27" s="1"/>
  <c r="AD397" i="27" s="1"/>
  <c r="W362" i="27"/>
  <c r="Y362" i="27" s="1"/>
  <c r="W328" i="27"/>
  <c r="Y328" i="27" s="1"/>
  <c r="W88" i="27"/>
  <c r="Y88" i="27" s="1"/>
  <c r="W65" i="27"/>
  <c r="Y65" i="27" s="1"/>
  <c r="Z65" i="27" s="1"/>
  <c r="X6" i="27"/>
  <c r="W6" i="27"/>
  <c r="Z118" i="6"/>
  <c r="AB118" i="6" s="1"/>
  <c r="AC118" i="6" s="1"/>
  <c r="Z235" i="6"/>
  <c r="AB235" i="6" s="1"/>
  <c r="Z247" i="6"/>
  <c r="AB247" i="6" s="1"/>
  <c r="AC247" i="6" s="1"/>
  <c r="AE247" i="6" s="1"/>
  <c r="AF247" i="6" s="1"/>
  <c r="AG247" i="6" s="1"/>
  <c r="Z252" i="6"/>
  <c r="AB252" i="6" s="1"/>
  <c r="AC252" i="6" s="1"/>
  <c r="AE252" i="6" s="1"/>
  <c r="AF252" i="6" s="1"/>
  <c r="AG252" i="6" s="1"/>
  <c r="Z259" i="6"/>
  <c r="AB259" i="6" s="1"/>
  <c r="AC259" i="6" s="1"/>
  <c r="AE259" i="6" s="1"/>
  <c r="AF259" i="6" s="1"/>
  <c r="AG259" i="6" s="1"/>
  <c r="Z274" i="6"/>
  <c r="AB274" i="6" s="1"/>
  <c r="AC274" i="6" s="1"/>
  <c r="AE274" i="6" s="1"/>
  <c r="AF274" i="6" s="1"/>
  <c r="AG274" i="6" s="1"/>
  <c r="Z291" i="6"/>
  <c r="AB291" i="6" s="1"/>
  <c r="AC291" i="6" s="1"/>
  <c r="AE291" i="6" s="1"/>
  <c r="AF291" i="6" s="1"/>
  <c r="AG291" i="6" s="1"/>
  <c r="Z309" i="6"/>
  <c r="AB309" i="6" s="1"/>
  <c r="Z315" i="6"/>
  <c r="AB315" i="6" s="1"/>
  <c r="AC315" i="6" s="1"/>
  <c r="AE315" i="6" s="1"/>
  <c r="AF315" i="6" s="1"/>
  <c r="AG315" i="6" s="1"/>
  <c r="Z322" i="6"/>
  <c r="AB322" i="6" s="1"/>
  <c r="AC322" i="6" s="1"/>
  <c r="AE322" i="6" s="1"/>
  <c r="AF322" i="6" s="1"/>
  <c r="AG322" i="6" s="1"/>
  <c r="Z351" i="6"/>
  <c r="AB351" i="6" s="1"/>
  <c r="Z382" i="6"/>
  <c r="AB382" i="6" s="1"/>
  <c r="AC382" i="6" s="1"/>
  <c r="AE382" i="6" s="1"/>
  <c r="AF382" i="6" s="1"/>
  <c r="AG382" i="6" s="1"/>
  <c r="Z425" i="6"/>
  <c r="AB425" i="6" s="1"/>
  <c r="Z502" i="6"/>
  <c r="AB502" i="6" s="1"/>
  <c r="AC502" i="6" s="1"/>
  <c r="AE502" i="6" s="1"/>
  <c r="AF502" i="6" s="1"/>
  <c r="AG502" i="6" s="1"/>
  <c r="Z669" i="6"/>
  <c r="AB669" i="6" s="1"/>
  <c r="AC669" i="6" s="1"/>
  <c r="AE669" i="6" s="1"/>
  <c r="AF669" i="6" s="1"/>
  <c r="AG669" i="6" s="1"/>
  <c r="Z730" i="6"/>
  <c r="AB730" i="6" s="1"/>
  <c r="AC730" i="6" s="1"/>
  <c r="AE730" i="6" s="1"/>
  <c r="AF730" i="6" s="1"/>
  <c r="AG730" i="6" s="1"/>
  <c r="Z768" i="6"/>
  <c r="AB768" i="6" s="1"/>
  <c r="Z852" i="6"/>
  <c r="AB852" i="6" s="1"/>
  <c r="Z858" i="6"/>
  <c r="AB858" i="6" s="1"/>
  <c r="Z865" i="6"/>
  <c r="AB865" i="6" s="1"/>
  <c r="Z988" i="6"/>
  <c r="AB988" i="6" s="1"/>
  <c r="Z191" i="6"/>
  <c r="AB191" i="6" s="1"/>
  <c r="AC191" i="6" s="1"/>
  <c r="Z663" i="6"/>
  <c r="AB663" i="6" s="1"/>
  <c r="AC663" i="6" s="1"/>
  <c r="AE663" i="6" s="1"/>
  <c r="AF663" i="6" s="1"/>
  <c r="AG663" i="6" s="1"/>
  <c r="Z216" i="6"/>
  <c r="AB216" i="6" s="1"/>
  <c r="AC216" i="6" s="1"/>
  <c r="Z453" i="6"/>
  <c r="AB453" i="6" s="1"/>
  <c r="AC453" i="6" s="1"/>
  <c r="AE453" i="6" s="1"/>
  <c r="AF453" i="6" s="1"/>
  <c r="AG453" i="6" s="1"/>
  <c r="Z486" i="6"/>
  <c r="AB486" i="6" s="1"/>
  <c r="AC486" i="6" s="1"/>
  <c r="AE486" i="6" s="1"/>
  <c r="AF486" i="6" s="1"/>
  <c r="AG486" i="6" s="1"/>
  <c r="Z38" i="6"/>
  <c r="AB38" i="6" s="1"/>
  <c r="AC38" i="6" s="1"/>
  <c r="AE38" i="6" s="1"/>
  <c r="Z154" i="6"/>
  <c r="AB154" i="6" s="1"/>
  <c r="Z179" i="6"/>
  <c r="AB179" i="6" s="1"/>
  <c r="AC179" i="6" s="1"/>
  <c r="Z212" i="6"/>
  <c r="AB212" i="6" s="1"/>
  <c r="AC212" i="6" s="1"/>
  <c r="Z193" i="6"/>
  <c r="AB193" i="6" s="1"/>
  <c r="Z175" i="6"/>
  <c r="AB175" i="6" s="1"/>
  <c r="AC175" i="6" s="1"/>
  <c r="Z200" i="6"/>
  <c r="AB200" i="6" s="1"/>
  <c r="Z234" i="6"/>
  <c r="AB234" i="6" s="1"/>
  <c r="AC234" i="6" s="1"/>
  <c r="AE234" i="6" s="1"/>
  <c r="AF234" i="6" s="1"/>
  <c r="AG234" i="6" s="1"/>
  <c r="Z311" i="6"/>
  <c r="AB311" i="6" s="1"/>
  <c r="AC311" i="6" s="1"/>
  <c r="AE311" i="6" s="1"/>
  <c r="AF311" i="6" s="1"/>
  <c r="AG311" i="6" s="1"/>
  <c r="Z303" i="6"/>
  <c r="AB303" i="6" s="1"/>
  <c r="AC303" i="6" s="1"/>
  <c r="AE303" i="6" s="1"/>
  <c r="AF303" i="6" s="1"/>
  <c r="AG303" i="6" s="1"/>
  <c r="Z371" i="6"/>
  <c r="AB371" i="6" s="1"/>
  <c r="AC371" i="6" s="1"/>
  <c r="AE371" i="6" s="1"/>
  <c r="AF371" i="6" s="1"/>
  <c r="AG371" i="6" s="1"/>
  <c r="Z350" i="6"/>
  <c r="AB350" i="6" s="1"/>
  <c r="Z393" i="6"/>
  <c r="AB393" i="6" s="1"/>
  <c r="AC393" i="6" s="1"/>
  <c r="AE393" i="6" s="1"/>
  <c r="AF393" i="6" s="1"/>
  <c r="AG393" i="6" s="1"/>
  <c r="Z540" i="6"/>
  <c r="AB540" i="6" s="1"/>
  <c r="AC540" i="6" s="1"/>
  <c r="AE540" i="6" s="1"/>
  <c r="AF540" i="6" s="1"/>
  <c r="AG540" i="6" s="1"/>
  <c r="Z636" i="6"/>
  <c r="AB636" i="6" s="1"/>
  <c r="AC636" i="6" s="1"/>
  <c r="AE636" i="6" s="1"/>
  <c r="AF636" i="6" s="1"/>
  <c r="AG636" i="6" s="1"/>
  <c r="Z461" i="6"/>
  <c r="AB461" i="6" s="1"/>
  <c r="AC461" i="6" s="1"/>
  <c r="AE461" i="6" s="1"/>
  <c r="AF461" i="6" s="1"/>
  <c r="AG461" i="6" s="1"/>
  <c r="Z522" i="6"/>
  <c r="AB522" i="6" s="1"/>
  <c r="AC522" i="6" s="1"/>
  <c r="AE522" i="6" s="1"/>
  <c r="AF522" i="6" s="1"/>
  <c r="AG522" i="6" s="1"/>
  <c r="Z603" i="6"/>
  <c r="AB603" i="6" s="1"/>
  <c r="Z733" i="6"/>
  <c r="AB733" i="6" s="1"/>
  <c r="Z635" i="6"/>
  <c r="AB635" i="6" s="1"/>
  <c r="Z743" i="6"/>
  <c r="AB743" i="6" s="1"/>
  <c r="AC743" i="6" s="1"/>
  <c r="AE743" i="6" s="1"/>
  <c r="AF743" i="6" s="1"/>
  <c r="AG743" i="6" s="1"/>
  <c r="Z695" i="6"/>
  <c r="AB695" i="6" s="1"/>
  <c r="AC695" i="6" s="1"/>
  <c r="AE695" i="6" s="1"/>
  <c r="AF695" i="6" s="1"/>
  <c r="AG695" i="6" s="1"/>
  <c r="Z989" i="6"/>
  <c r="AB989" i="6" s="1"/>
  <c r="Z827" i="6"/>
  <c r="AB827" i="6" s="1"/>
  <c r="AC827" i="6" s="1"/>
  <c r="AE827" i="6" s="1"/>
  <c r="AF827" i="6" s="1"/>
  <c r="AG827" i="6" s="1"/>
  <c r="Z994" i="6"/>
  <c r="AB994" i="6" s="1"/>
  <c r="AC994" i="6" s="1"/>
  <c r="AE994" i="6" s="1"/>
  <c r="AF994" i="6" s="1"/>
  <c r="AG994" i="6" s="1"/>
  <c r="Z14" i="6"/>
  <c r="AB14" i="6" s="1"/>
  <c r="Z82" i="6"/>
  <c r="AB82" i="6" s="1"/>
  <c r="Z112" i="6"/>
  <c r="AB112" i="6" s="1"/>
  <c r="AC112" i="6" s="1"/>
  <c r="Z160" i="6"/>
  <c r="AB160" i="6" s="1"/>
  <c r="Z206" i="6"/>
  <c r="AB206" i="6" s="1"/>
  <c r="AC206" i="6" s="1"/>
  <c r="Z242" i="6"/>
  <c r="AB242" i="6" s="1"/>
  <c r="Z324" i="6"/>
  <c r="AB324" i="6" s="1"/>
  <c r="AC324" i="6" s="1"/>
  <c r="AE324" i="6" s="1"/>
  <c r="AF324" i="6" s="1"/>
  <c r="AG324" i="6" s="1"/>
  <c r="Z373" i="6"/>
  <c r="AB373" i="6" s="1"/>
  <c r="AC373" i="6" s="1"/>
  <c r="AE373" i="6" s="1"/>
  <c r="AF373" i="6" s="1"/>
  <c r="AG373" i="6" s="1"/>
  <c r="Z478" i="6"/>
  <c r="AB478" i="6" s="1"/>
  <c r="Z490" i="6"/>
  <c r="AB490" i="6" s="1"/>
  <c r="Z593" i="6"/>
  <c r="AB593" i="6" s="1"/>
  <c r="AC593" i="6" s="1"/>
  <c r="AE593" i="6" s="1"/>
  <c r="AF593" i="6" s="1"/>
  <c r="AG593" i="6" s="1"/>
  <c r="Z625" i="6"/>
  <c r="AB625" i="6" s="1"/>
  <c r="Z643" i="6"/>
  <c r="AB643" i="6" s="1"/>
  <c r="AC643" i="6" s="1"/>
  <c r="AE643" i="6" s="1"/>
  <c r="AF643" i="6" s="1"/>
  <c r="AG643" i="6" s="1"/>
  <c r="Z668" i="6"/>
  <c r="AB668" i="6" s="1"/>
  <c r="Z715" i="6"/>
  <c r="AB715" i="6" s="1"/>
  <c r="AC715" i="6" s="1"/>
  <c r="AE715" i="6" s="1"/>
  <c r="AF715" i="6" s="1"/>
  <c r="AG715" i="6" s="1"/>
  <c r="Z754" i="6"/>
  <c r="AB754" i="6" s="1"/>
  <c r="AC754" i="6" s="1"/>
  <c r="AE754" i="6" s="1"/>
  <c r="AF754" i="6" s="1"/>
  <c r="AG754" i="6" s="1"/>
  <c r="Z770" i="6"/>
  <c r="AB770" i="6" s="1"/>
  <c r="Z778" i="6"/>
  <c r="AB778" i="6" s="1"/>
  <c r="AC778" i="6" s="1"/>
  <c r="AE778" i="6" s="1"/>
  <c r="AF778" i="6" s="1"/>
  <c r="AG778" i="6" s="1"/>
  <c r="Z787" i="6"/>
  <c r="AB787" i="6" s="1"/>
  <c r="AC787" i="6" s="1"/>
  <c r="AE787" i="6" s="1"/>
  <c r="AF787" i="6" s="1"/>
  <c r="AG787" i="6" s="1"/>
  <c r="Z837" i="6"/>
  <c r="AB837" i="6" s="1"/>
  <c r="AC837" i="6" s="1"/>
  <c r="AE837" i="6" s="1"/>
  <c r="AF837" i="6" s="1"/>
  <c r="AG837" i="6" s="1"/>
  <c r="Z884" i="6"/>
  <c r="AB884" i="6" s="1"/>
  <c r="AC884" i="6" s="1"/>
  <c r="AE884" i="6" s="1"/>
  <c r="AF884" i="6" s="1"/>
  <c r="AG884" i="6" s="1"/>
  <c r="Z892" i="6"/>
  <c r="AB892" i="6" s="1"/>
  <c r="Z900" i="6"/>
  <c r="AB900" i="6" s="1"/>
  <c r="AC900" i="6" s="1"/>
  <c r="AE900" i="6" s="1"/>
  <c r="AF900" i="6" s="1"/>
  <c r="AG900" i="6" s="1"/>
  <c r="Z908" i="6"/>
  <c r="AB908" i="6" s="1"/>
  <c r="Z916" i="6"/>
  <c r="AB916" i="6" s="1"/>
  <c r="AC916" i="6" s="1"/>
  <c r="AE916" i="6" s="1"/>
  <c r="AF916" i="6" s="1"/>
  <c r="AG916" i="6" s="1"/>
  <c r="Z924" i="6"/>
  <c r="AB924" i="6" s="1"/>
  <c r="Z932" i="6"/>
  <c r="AB932" i="6" s="1"/>
  <c r="AC932" i="6" s="1"/>
  <c r="AE932" i="6" s="1"/>
  <c r="AF932" i="6" s="1"/>
  <c r="AG932" i="6" s="1"/>
  <c r="Z940" i="6"/>
  <c r="AB940" i="6" s="1"/>
  <c r="AC940" i="6" s="1"/>
  <c r="AE940" i="6" s="1"/>
  <c r="AF940" i="6" s="1"/>
  <c r="AG940" i="6" s="1"/>
  <c r="Z948" i="6"/>
  <c r="AB948" i="6" s="1"/>
  <c r="AC948" i="6" s="1"/>
  <c r="AE948" i="6" s="1"/>
  <c r="AF948" i="6" s="1"/>
  <c r="AG948" i="6" s="1"/>
  <c r="Z956" i="6"/>
  <c r="AB956" i="6" s="1"/>
  <c r="Z964" i="6"/>
  <c r="AB964" i="6" s="1"/>
  <c r="AC964" i="6" s="1"/>
  <c r="AE964" i="6" s="1"/>
  <c r="AF964" i="6" s="1"/>
  <c r="AG964" i="6" s="1"/>
  <c r="Z972" i="6"/>
  <c r="AB972" i="6" s="1"/>
  <c r="AC972" i="6" s="1"/>
  <c r="AE972" i="6" s="1"/>
  <c r="AF972" i="6" s="1"/>
  <c r="AG972" i="6" s="1"/>
  <c r="Z982" i="6"/>
  <c r="AB982" i="6" s="1"/>
  <c r="AC982" i="6" s="1"/>
  <c r="AE982" i="6" s="1"/>
  <c r="AF982" i="6" s="1"/>
  <c r="AG982" i="6" s="1"/>
  <c r="Z997" i="6"/>
  <c r="AB997" i="6" s="1"/>
  <c r="AC997" i="6" s="1"/>
  <c r="AE997" i="6" s="1"/>
  <c r="AF997" i="6" s="1"/>
  <c r="AG997" i="6" s="1"/>
  <c r="W242" i="27"/>
  <c r="Y242" i="27" s="1"/>
  <c r="W195" i="27"/>
  <c r="Y195" i="27" s="1"/>
  <c r="Z195" i="27" s="1"/>
  <c r="W327" i="27"/>
  <c r="Y327" i="27" s="1"/>
  <c r="W759" i="27"/>
  <c r="Y759" i="27" s="1"/>
  <c r="W782" i="27"/>
  <c r="Y782" i="27" s="1"/>
  <c r="W904" i="27"/>
  <c r="Y904" i="27" s="1"/>
  <c r="Z904" i="27" s="1"/>
  <c r="AB904" i="27" s="1"/>
  <c r="AC904" i="27" s="1"/>
  <c r="AD904" i="27" s="1"/>
  <c r="W862" i="27"/>
  <c r="Y862" i="27" s="1"/>
  <c r="Z862" i="27" s="1"/>
  <c r="AB862" i="27" s="1"/>
  <c r="AC862" i="27" s="1"/>
  <c r="AD862" i="27" s="1"/>
  <c r="W922" i="27"/>
  <c r="Y922" i="27" s="1"/>
  <c r="Z922" i="27" s="1"/>
  <c r="AB922" i="27" s="1"/>
  <c r="AC922" i="27" s="1"/>
  <c r="AD922" i="27" s="1"/>
  <c r="W970" i="27"/>
  <c r="Y970" i="27" s="1"/>
  <c r="Z970" i="27" s="1"/>
  <c r="AB970" i="27" s="1"/>
  <c r="AC970" i="27" s="1"/>
  <c r="AD970" i="27" s="1"/>
  <c r="W915" i="27"/>
  <c r="Y915" i="27" s="1"/>
  <c r="W805" i="27"/>
  <c r="Y805" i="27" s="1"/>
  <c r="Z805" i="27" s="1"/>
  <c r="AB805" i="27" s="1"/>
  <c r="AC805" i="27" s="1"/>
  <c r="AD805" i="27" s="1"/>
  <c r="W443" i="27"/>
  <c r="Y443" i="27" s="1"/>
  <c r="Z443" i="27" s="1"/>
  <c r="AB443" i="27" s="1"/>
  <c r="AC443" i="27" s="1"/>
  <c r="AD443" i="27" s="1"/>
  <c r="W833" i="27"/>
  <c r="Y833" i="27" s="1"/>
  <c r="W19" i="27"/>
  <c r="X19" i="27"/>
  <c r="W69" i="27"/>
  <c r="Y69" i="27" s="1"/>
  <c r="Z69" i="27" s="1"/>
  <c r="W47" i="27"/>
  <c r="X47" i="27"/>
  <c r="X11" i="27"/>
  <c r="W229" i="27"/>
  <c r="Y229" i="27" s="1"/>
  <c r="Z229" i="27" s="1"/>
  <c r="W231" i="27"/>
  <c r="Y231" i="27" s="1"/>
  <c r="Z231" i="27" s="1"/>
  <c r="W202" i="27"/>
  <c r="Y202" i="27" s="1"/>
  <c r="Z202" i="27" s="1"/>
  <c r="W259" i="27"/>
  <c r="Y259" i="27" s="1"/>
  <c r="Z259" i="27" s="1"/>
  <c r="AB259" i="27" s="1"/>
  <c r="AC259" i="27" s="1"/>
  <c r="AD259" i="27" s="1"/>
  <c r="W553" i="27"/>
  <c r="Y553" i="27" s="1"/>
  <c r="Z553" i="27" s="1"/>
  <c r="AB553" i="27" s="1"/>
  <c r="AC553" i="27" s="1"/>
  <c r="AD553" i="27" s="1"/>
  <c r="W789" i="27"/>
  <c r="Y789" i="27" s="1"/>
  <c r="Z789" i="27" s="1"/>
  <c r="AB789" i="27" s="1"/>
  <c r="AC789" i="27" s="1"/>
  <c r="AD789" i="27" s="1"/>
  <c r="W883" i="27"/>
  <c r="Y883" i="27" s="1"/>
  <c r="W811" i="27"/>
  <c r="Y811" i="27" s="1"/>
  <c r="Z811" i="27" s="1"/>
  <c r="AB811" i="27" s="1"/>
  <c r="AC811" i="27" s="1"/>
  <c r="AD811" i="27" s="1"/>
  <c r="W9" i="27"/>
  <c r="X9" i="27"/>
  <c r="W715" i="27"/>
  <c r="Y715" i="27" s="1"/>
  <c r="Z715" i="27" s="1"/>
  <c r="AB715" i="27" s="1"/>
  <c r="AC715" i="27" s="1"/>
  <c r="AD715" i="27" s="1"/>
  <c r="W703" i="27"/>
  <c r="Y703" i="27" s="1"/>
  <c r="W927" i="27"/>
  <c r="Y927" i="27" s="1"/>
  <c r="W968" i="27"/>
  <c r="Y968" i="27" s="1"/>
  <c r="Z968" i="27" s="1"/>
  <c r="AB968" i="27" s="1"/>
  <c r="AC968" i="27" s="1"/>
  <c r="AD968" i="27" s="1"/>
  <c r="W865" i="27"/>
  <c r="Y865" i="27" s="1"/>
  <c r="W854" i="27"/>
  <c r="W198" i="27"/>
  <c r="Y198" i="27" s="1"/>
  <c r="Z198" i="27" s="1"/>
  <c r="W179" i="27"/>
  <c r="Y179" i="27" s="1"/>
  <c r="W10" i="27"/>
  <c r="X10" i="27"/>
  <c r="Z108" i="6"/>
  <c r="AB108" i="6" s="1"/>
  <c r="Z132" i="6"/>
  <c r="AB132" i="6" s="1"/>
  <c r="AC132" i="6" s="1"/>
  <c r="Z169" i="6"/>
  <c r="AB169" i="6" s="1"/>
  <c r="Z245" i="6"/>
  <c r="AB245" i="6" s="1"/>
  <c r="AC245" i="6" s="1"/>
  <c r="AE245" i="6" s="1"/>
  <c r="AF245" i="6" s="1"/>
  <c r="AG245" i="6" s="1"/>
  <c r="Z261" i="6"/>
  <c r="AB261" i="6" s="1"/>
  <c r="AC261" i="6" s="1"/>
  <c r="AE261" i="6" s="1"/>
  <c r="AF261" i="6" s="1"/>
  <c r="AG261" i="6" s="1"/>
  <c r="Z306" i="6"/>
  <c r="AB306" i="6" s="1"/>
  <c r="AC306" i="6" s="1"/>
  <c r="AE306" i="6" s="1"/>
  <c r="AF306" i="6" s="1"/>
  <c r="AG306" i="6" s="1"/>
  <c r="Z408" i="6"/>
  <c r="AB408" i="6" s="1"/>
  <c r="Z654" i="6"/>
  <c r="AB654" i="6" s="1"/>
  <c r="AC654" i="6" s="1"/>
  <c r="AE654" i="6" s="1"/>
  <c r="AF654" i="6" s="1"/>
  <c r="AG654" i="6" s="1"/>
  <c r="Z737" i="6"/>
  <c r="AB737" i="6" s="1"/>
  <c r="Z149" i="6"/>
  <c r="AB149" i="6" s="1"/>
  <c r="AC149" i="6" s="1"/>
  <c r="Z409" i="6"/>
  <c r="AB409" i="6" s="1"/>
  <c r="AC409" i="6" s="1"/>
  <c r="AE409" i="6" s="1"/>
  <c r="AF409" i="6" s="1"/>
  <c r="AG409" i="6" s="1"/>
  <c r="W91" i="27"/>
  <c r="Y91" i="27" s="1"/>
  <c r="Z91" i="27" s="1"/>
  <c r="W618" i="27"/>
  <c r="Y618" i="27" s="1"/>
  <c r="W634" i="27"/>
  <c r="Y634" i="27" s="1"/>
  <c r="W683" i="27"/>
  <c r="Y683" i="27" s="1"/>
  <c r="W697" i="27"/>
  <c r="Y697" i="27" s="1"/>
  <c r="Z697" i="27" s="1"/>
  <c r="AB697" i="27" s="1"/>
  <c r="AC697" i="27" s="1"/>
  <c r="AD697" i="27" s="1"/>
  <c r="W657" i="27"/>
  <c r="Y657" i="27" s="1"/>
  <c r="W748" i="27"/>
  <c r="Y748" i="27" s="1"/>
  <c r="Z748" i="27" s="1"/>
  <c r="AB748" i="27" s="1"/>
  <c r="AC748" i="27" s="1"/>
  <c r="AD748" i="27" s="1"/>
  <c r="W138" i="27"/>
  <c r="Y138" i="27" s="1"/>
  <c r="W216" i="27"/>
  <c r="Y216" i="27" s="1"/>
  <c r="Z216" i="27" s="1"/>
  <c r="W329" i="27"/>
  <c r="Y329" i="27" s="1"/>
  <c r="W436" i="27"/>
  <c r="Y436" i="27" s="1"/>
  <c r="W550" i="27"/>
  <c r="Y550" i="27" s="1"/>
  <c r="Z550" i="27" s="1"/>
  <c r="AB550" i="27" s="1"/>
  <c r="AC550" i="27" s="1"/>
  <c r="AD550" i="27" s="1"/>
  <c r="W687" i="27"/>
  <c r="Y687" i="27" s="1"/>
  <c r="W525" i="27"/>
  <c r="Y525" i="27" s="1"/>
  <c r="Z525" i="27" s="1"/>
  <c r="AB525" i="27" s="1"/>
  <c r="AC525" i="27" s="1"/>
  <c r="AD525" i="27" s="1"/>
  <c r="W444" i="27"/>
  <c r="Y444" i="27" s="1"/>
  <c r="W644" i="27"/>
  <c r="Y644" i="27" s="1"/>
  <c r="Z644" i="27" s="1"/>
  <c r="AB644" i="27" s="1"/>
  <c r="AC644" i="27" s="1"/>
  <c r="AD644" i="27" s="1"/>
  <c r="W949" i="27"/>
  <c r="Y949" i="27" s="1"/>
  <c r="Z949" i="27" s="1"/>
  <c r="AB949" i="27" s="1"/>
  <c r="AC949" i="27" s="1"/>
  <c r="AD949" i="27" s="1"/>
  <c r="W695" i="27"/>
  <c r="Y695" i="27" s="1"/>
  <c r="W645" i="27"/>
  <c r="Y645" i="27" s="1"/>
  <c r="W23" i="27"/>
  <c r="X23" i="27"/>
  <c r="W180" i="27"/>
  <c r="Y180" i="27" s="1"/>
  <c r="W343" i="27"/>
  <c r="Y343" i="27" s="1"/>
  <c r="Z343" i="27" s="1"/>
  <c r="AB343" i="27" s="1"/>
  <c r="AC343" i="27" s="1"/>
  <c r="AD343" i="27" s="1"/>
  <c r="W15" i="27"/>
  <c r="X15" i="27"/>
  <c r="W56" i="27"/>
  <c r="Y56" i="27" s="1"/>
  <c r="Z56" i="27" s="1"/>
  <c r="W335" i="27"/>
  <c r="Y335" i="27" s="1"/>
  <c r="Z335" i="27" s="1"/>
  <c r="AB335" i="27" s="1"/>
  <c r="AC335" i="27" s="1"/>
  <c r="AD335" i="27" s="1"/>
  <c r="W485" i="27"/>
  <c r="Y485" i="27" s="1"/>
  <c r="Z485" i="27" s="1"/>
  <c r="AB485" i="27" s="1"/>
  <c r="AC485" i="27" s="1"/>
  <c r="AD485" i="27" s="1"/>
  <c r="W963" i="27"/>
  <c r="Y963" i="27" s="1"/>
  <c r="Z963" i="27" s="1"/>
  <c r="AB963" i="27" s="1"/>
  <c r="AC963" i="27" s="1"/>
  <c r="AD963" i="27" s="1"/>
  <c r="W934" i="27"/>
  <c r="Y934" i="27" s="1"/>
  <c r="Z934" i="27" s="1"/>
  <c r="AB934" i="27" s="1"/>
  <c r="AC934" i="27" s="1"/>
  <c r="AD934" i="27" s="1"/>
  <c r="W215" i="27"/>
  <c r="Y215" i="27" s="1"/>
  <c r="Z215" i="27" s="1"/>
  <c r="W144" i="27"/>
  <c r="Y144" i="27" s="1"/>
  <c r="Z144" i="27" s="1"/>
  <c r="W194" i="27"/>
  <c r="Y194" i="27" s="1"/>
  <c r="Z194" i="27" s="1"/>
  <c r="W120" i="27"/>
  <c r="Y120" i="27" s="1"/>
  <c r="Z120" i="27" s="1"/>
  <c r="W67" i="27"/>
  <c r="Y67" i="27" s="1"/>
  <c r="Z67" i="27" s="1"/>
  <c r="W59" i="27"/>
  <c r="Y59" i="27" s="1"/>
  <c r="Z59" i="27" s="1"/>
  <c r="X18" i="27"/>
  <c r="Y18" i="27" s="1"/>
  <c r="Z18" i="27" s="1"/>
  <c r="AB18" i="27" s="1"/>
  <c r="Z144" i="6"/>
  <c r="AB144" i="6" s="1"/>
  <c r="AC144" i="6" s="1"/>
  <c r="Z298" i="6"/>
  <c r="AB298" i="6" s="1"/>
  <c r="AC298" i="6" s="1"/>
  <c r="AE298" i="6" s="1"/>
  <c r="AF298" i="6" s="1"/>
  <c r="AG298" i="6" s="1"/>
  <c r="Z510" i="6"/>
  <c r="AB510" i="6" s="1"/>
  <c r="Z582" i="6"/>
  <c r="AB582" i="6" s="1"/>
  <c r="AC582" i="6" s="1"/>
  <c r="AE582" i="6" s="1"/>
  <c r="AF582" i="6" s="1"/>
  <c r="AG582" i="6" s="1"/>
  <c r="Z662" i="6"/>
  <c r="AB662" i="6" s="1"/>
  <c r="Z4" i="6"/>
  <c r="AB4" i="6" s="1"/>
  <c r="AC4" i="6" s="1"/>
  <c r="AE4" i="6" s="1"/>
  <c r="Z285" i="6"/>
  <c r="AB285" i="6" s="1"/>
  <c r="Z35" i="6"/>
  <c r="AB35" i="6" s="1"/>
  <c r="AC35" i="6" s="1"/>
  <c r="AE35" i="6" s="1"/>
  <c r="Z60" i="6"/>
  <c r="AB60" i="6" s="1"/>
  <c r="Z85" i="6"/>
  <c r="AB85" i="6" s="1"/>
  <c r="AC85" i="6" s="1"/>
  <c r="Z80" i="6"/>
  <c r="AB80" i="6" s="1"/>
  <c r="Z96" i="6"/>
  <c r="AB96" i="6" s="1"/>
  <c r="Z181" i="6"/>
  <c r="AB181" i="6" s="1"/>
  <c r="AC181" i="6" s="1"/>
  <c r="Z171" i="6"/>
  <c r="AB171" i="6" s="1"/>
  <c r="AC171" i="6" s="1"/>
  <c r="Z211" i="6"/>
  <c r="AB211" i="6" s="1"/>
  <c r="Z198" i="6"/>
  <c r="AB198" i="6" s="1"/>
  <c r="AC198" i="6" s="1"/>
  <c r="Z314" i="6"/>
  <c r="AB314" i="6" s="1"/>
  <c r="AC314" i="6" s="1"/>
  <c r="AE314" i="6" s="1"/>
  <c r="AF314" i="6" s="1"/>
  <c r="AG314" i="6" s="1"/>
  <c r="Z370" i="6"/>
  <c r="AB370" i="6" s="1"/>
  <c r="AC370" i="6" s="1"/>
  <c r="AE370" i="6" s="1"/>
  <c r="AF370" i="6" s="1"/>
  <c r="AG370" i="6" s="1"/>
  <c r="Z604" i="6"/>
  <c r="AB604" i="6" s="1"/>
  <c r="Z488" i="6"/>
  <c r="AB488" i="6" s="1"/>
  <c r="Z560" i="6"/>
  <c r="AB560" i="6" s="1"/>
  <c r="AC560" i="6" s="1"/>
  <c r="AE560" i="6" s="1"/>
  <c r="AF560" i="6" s="1"/>
  <c r="AG560" i="6" s="1"/>
  <c r="Z633" i="6"/>
  <c r="AB633" i="6" s="1"/>
  <c r="AC633" i="6" s="1"/>
  <c r="AE633" i="6" s="1"/>
  <c r="AF633" i="6" s="1"/>
  <c r="AG633" i="6" s="1"/>
  <c r="Z673" i="6"/>
  <c r="AB673" i="6" s="1"/>
  <c r="AC673" i="6" s="1"/>
  <c r="AE673" i="6" s="1"/>
  <c r="AF673" i="6" s="1"/>
  <c r="AG673" i="6" s="1"/>
  <c r="Z679" i="6"/>
  <c r="AB679" i="6" s="1"/>
  <c r="Z637" i="6"/>
  <c r="AB637" i="6" s="1"/>
  <c r="AC637" i="6" s="1"/>
  <c r="AE637" i="6" s="1"/>
  <c r="AF637" i="6" s="1"/>
  <c r="AG637" i="6" s="1"/>
  <c r="Z825" i="6"/>
  <c r="AB825" i="6" s="1"/>
  <c r="Z835" i="6"/>
  <c r="AB835" i="6" s="1"/>
  <c r="Z774" i="6"/>
  <c r="AB774" i="6" s="1"/>
  <c r="Z872" i="6"/>
  <c r="AB872" i="6" s="1"/>
  <c r="AC872" i="6" s="1"/>
  <c r="AE872" i="6" s="1"/>
  <c r="AF872" i="6" s="1"/>
  <c r="AG872" i="6" s="1"/>
  <c r="Z119" i="6"/>
  <c r="AB119" i="6" s="1"/>
  <c r="AC119" i="6" s="1"/>
  <c r="Z138" i="6"/>
  <c r="AB138" i="6" s="1"/>
  <c r="Z209" i="6"/>
  <c r="AB209" i="6" s="1"/>
  <c r="Z406" i="6"/>
  <c r="AB406" i="6" s="1"/>
  <c r="Z494" i="6"/>
  <c r="AB494" i="6" s="1"/>
  <c r="AC494" i="6" s="1"/>
  <c r="AE494" i="6" s="1"/>
  <c r="AF494" i="6" s="1"/>
  <c r="AG494" i="6" s="1"/>
  <c r="Z556" i="6"/>
  <c r="AB556" i="6" s="1"/>
  <c r="AC556" i="6" s="1"/>
  <c r="AE556" i="6" s="1"/>
  <c r="AF556" i="6" s="1"/>
  <c r="AG556" i="6" s="1"/>
  <c r="Z614" i="6"/>
  <c r="AB614" i="6" s="1"/>
  <c r="AC614" i="6" s="1"/>
  <c r="AE614" i="6" s="1"/>
  <c r="AF614" i="6" s="1"/>
  <c r="AG614" i="6" s="1"/>
  <c r="Z735" i="6"/>
  <c r="AB735" i="6" s="1"/>
  <c r="AC735" i="6" s="1"/>
  <c r="AE735" i="6" s="1"/>
  <c r="AF735" i="6" s="1"/>
  <c r="AG735" i="6" s="1"/>
  <c r="Z751" i="6"/>
  <c r="AB751" i="6" s="1"/>
  <c r="AC751" i="6" s="1"/>
  <c r="AE751" i="6" s="1"/>
  <c r="AF751" i="6" s="1"/>
  <c r="AG751" i="6" s="1"/>
  <c r="W94" i="27"/>
  <c r="Y94" i="27" s="1"/>
  <c r="Z94" i="27" s="1"/>
  <c r="W586" i="27"/>
  <c r="Y586" i="27" s="1"/>
  <c r="W626" i="27"/>
  <c r="Y626" i="27" s="1"/>
  <c r="W302" i="27"/>
  <c r="Y302" i="27" s="1"/>
  <c r="Z302" i="27" s="1"/>
  <c r="AB302" i="27" s="1"/>
  <c r="AC302" i="27" s="1"/>
  <c r="AD302" i="27" s="1"/>
  <c r="W297" i="27"/>
  <c r="Y297" i="27" s="1"/>
  <c r="W566" i="27"/>
  <c r="Y566" i="27" s="1"/>
  <c r="Z566" i="27" s="1"/>
  <c r="AB566" i="27" s="1"/>
  <c r="AC566" i="27" s="1"/>
  <c r="AD566" i="27" s="1"/>
  <c r="W689" i="27"/>
  <c r="Y689" i="27" s="1"/>
  <c r="Z689" i="27" s="1"/>
  <c r="AB689" i="27" s="1"/>
  <c r="AC689" i="27" s="1"/>
  <c r="AD689" i="27" s="1"/>
  <c r="W25" i="27"/>
  <c r="X25" i="27"/>
  <c r="X26" i="27"/>
  <c r="W26" i="27"/>
  <c r="W128" i="27"/>
  <c r="Y128" i="27" s="1"/>
  <c r="Z128" i="27" s="1"/>
  <c r="W315" i="27"/>
  <c r="Y315" i="27" s="1"/>
  <c r="Z315" i="27" s="1"/>
  <c r="AB315" i="27" s="1"/>
  <c r="AC315" i="27" s="1"/>
  <c r="AD315" i="27" s="1"/>
  <c r="W428" i="27"/>
  <c r="Y428" i="27" s="1"/>
  <c r="Z428" i="27" s="1"/>
  <c r="AB428" i="27" s="1"/>
  <c r="AC428" i="27" s="1"/>
  <c r="AD428" i="27" s="1"/>
  <c r="W572" i="27"/>
  <c r="Y572" i="27" s="1"/>
  <c r="Z572" i="27" s="1"/>
  <c r="AB572" i="27" s="1"/>
  <c r="AC572" i="27" s="1"/>
  <c r="AD572" i="27" s="1"/>
  <c r="W668" i="27"/>
  <c r="Y668" i="27" s="1"/>
  <c r="W509" i="27"/>
  <c r="Y509" i="27" s="1"/>
  <c r="Z509" i="27" s="1"/>
  <c r="AB509" i="27" s="1"/>
  <c r="AC509" i="27" s="1"/>
  <c r="AD509" i="27" s="1"/>
  <c r="W507" i="27"/>
  <c r="Y507" i="27" s="1"/>
  <c r="W650" i="27"/>
  <c r="Y650" i="27" s="1"/>
  <c r="Z650" i="27" s="1"/>
  <c r="AB650" i="27" s="1"/>
  <c r="AC650" i="27" s="1"/>
  <c r="AD650" i="27" s="1"/>
  <c r="W834" i="27"/>
  <c r="Y834" i="27" s="1"/>
  <c r="Z834" i="27" s="1"/>
  <c r="AB834" i="27" s="1"/>
  <c r="AC834" i="27" s="1"/>
  <c r="AD834" i="27" s="1"/>
  <c r="W953" i="27"/>
  <c r="Y953" i="27" s="1"/>
  <c r="Z953" i="27" s="1"/>
  <c r="AB953" i="27" s="1"/>
  <c r="AC953" i="27" s="1"/>
  <c r="AD953" i="27" s="1"/>
  <c r="X27" i="27"/>
  <c r="W27" i="27"/>
  <c r="W167" i="27"/>
  <c r="Y167" i="27" s="1"/>
  <c r="Z167" i="27" s="1"/>
  <c r="W280" i="27"/>
  <c r="Y280" i="27" s="1"/>
  <c r="Z280" i="27" s="1"/>
  <c r="AB280" i="27" s="1"/>
  <c r="AC280" i="27" s="1"/>
  <c r="AD280" i="27" s="1"/>
  <c r="W878" i="27"/>
  <c r="Y878" i="27" s="1"/>
  <c r="Z878" i="27" s="1"/>
  <c r="AB878" i="27" s="1"/>
  <c r="AC878" i="27" s="1"/>
  <c r="AD878" i="27" s="1"/>
  <c r="W980" i="27"/>
  <c r="Y980" i="27" s="1"/>
  <c r="Z980" i="27" s="1"/>
  <c r="AB980" i="27" s="1"/>
  <c r="AC980" i="27" s="1"/>
  <c r="AD980" i="27" s="1"/>
  <c r="W939" i="27"/>
  <c r="Y939" i="27" s="1"/>
  <c r="Z939" i="27" s="1"/>
  <c r="AB939" i="27" s="1"/>
  <c r="AC939" i="27" s="1"/>
  <c r="AD939" i="27" s="1"/>
  <c r="W887" i="27"/>
  <c r="Y887" i="27" s="1"/>
  <c r="Z887" i="27" s="1"/>
  <c r="AB887" i="27" s="1"/>
  <c r="AC887" i="27" s="1"/>
  <c r="AD887" i="27" s="1"/>
  <c r="W806" i="27"/>
  <c r="Y806" i="27" s="1"/>
  <c r="Z806" i="27" s="1"/>
  <c r="AB806" i="27" s="1"/>
  <c r="AC806" i="27" s="1"/>
  <c r="AD806" i="27" s="1"/>
  <c r="W768" i="27"/>
  <c r="Y768" i="27" s="1"/>
  <c r="Z768" i="27" s="1"/>
  <c r="AB768" i="27" s="1"/>
  <c r="AC768" i="27" s="1"/>
  <c r="AD768" i="27" s="1"/>
  <c r="W717" i="27"/>
  <c r="Y717" i="27" s="1"/>
  <c r="W638" i="27"/>
  <c r="Y638" i="27" s="1"/>
  <c r="Z638" i="27" s="1"/>
  <c r="AB638" i="27" s="1"/>
  <c r="AC638" i="27" s="1"/>
  <c r="AD638" i="27" s="1"/>
  <c r="W546" i="27"/>
  <c r="Y546" i="27" s="1"/>
  <c r="Z546" i="27" s="1"/>
  <c r="AB546" i="27" s="1"/>
  <c r="AC546" i="27" s="1"/>
  <c r="AD546" i="27" s="1"/>
  <c r="W706" i="27"/>
  <c r="Y706" i="27" s="1"/>
  <c r="W672" i="27"/>
  <c r="Y672" i="27" s="1"/>
  <c r="Z672" i="27" s="1"/>
  <c r="AB672" i="27" s="1"/>
  <c r="AC672" i="27" s="1"/>
  <c r="AD672" i="27" s="1"/>
  <c r="W454" i="27"/>
  <c r="Y454" i="27" s="1"/>
  <c r="Z454" i="27" s="1"/>
  <c r="AB454" i="27" s="1"/>
  <c r="AC454" i="27" s="1"/>
  <c r="AD454" i="27" s="1"/>
  <c r="W531" i="27"/>
  <c r="Y531" i="27" s="1"/>
  <c r="Z531" i="27" s="1"/>
  <c r="AB531" i="27" s="1"/>
  <c r="AC531" i="27" s="1"/>
  <c r="AD531" i="27" s="1"/>
  <c r="W367" i="27"/>
  <c r="Y367" i="27" s="1"/>
  <c r="Z367" i="27" s="1"/>
  <c r="AB367" i="27" s="1"/>
  <c r="AC367" i="27" s="1"/>
  <c r="AD367" i="27" s="1"/>
  <c r="W276" i="27"/>
  <c r="Y276" i="27" s="1"/>
  <c r="Z276" i="27" s="1"/>
  <c r="AB276" i="27" s="1"/>
  <c r="AC276" i="27" s="1"/>
  <c r="AD276" i="27" s="1"/>
  <c r="W217" i="27"/>
  <c r="Y217" i="27" s="1"/>
  <c r="Z217" i="27" s="1"/>
  <c r="W211" i="27"/>
  <c r="Y211" i="27" s="1"/>
  <c r="Z211" i="27" s="1"/>
  <c r="Z11" i="6"/>
  <c r="AB11" i="6" s="1"/>
  <c r="Z21" i="6"/>
  <c r="AB21" i="6" s="1"/>
  <c r="AC21" i="6" s="1"/>
  <c r="AE21" i="6" s="1"/>
  <c r="AF21" i="6" s="1"/>
  <c r="Z25" i="6"/>
  <c r="AB25" i="6" s="1"/>
  <c r="Z113" i="6"/>
  <c r="AB113" i="6" s="1"/>
  <c r="Z137" i="6"/>
  <c r="AB137" i="6" s="1"/>
  <c r="AC137" i="6" s="1"/>
  <c r="Z153" i="6"/>
  <c r="AB153" i="6" s="1"/>
  <c r="Z305" i="6"/>
  <c r="AB305" i="6" s="1"/>
  <c r="Z360" i="6"/>
  <c r="AB360" i="6" s="1"/>
  <c r="Z437" i="6"/>
  <c r="AB437" i="6" s="1"/>
  <c r="Z448" i="6"/>
  <c r="AB448" i="6" s="1"/>
  <c r="AC448" i="6" s="1"/>
  <c r="AE448" i="6" s="1"/>
  <c r="AF448" i="6" s="1"/>
  <c r="AG448" i="6" s="1"/>
  <c r="Z386" i="6"/>
  <c r="AB386" i="6" s="1"/>
  <c r="Z421" i="6"/>
  <c r="AB421" i="6" s="1"/>
  <c r="AC421" i="6" s="1"/>
  <c r="AE421" i="6" s="1"/>
  <c r="AF421" i="6" s="1"/>
  <c r="AG421" i="6" s="1"/>
  <c r="Z557" i="6"/>
  <c r="AB557" i="6" s="1"/>
  <c r="Z466" i="6"/>
  <c r="AB466" i="6" s="1"/>
  <c r="AC466" i="6" s="1"/>
  <c r="AE466" i="6" s="1"/>
  <c r="AF466" i="6" s="1"/>
  <c r="AG466" i="6" s="1"/>
  <c r="Z496" i="6"/>
  <c r="AB496" i="6" s="1"/>
  <c r="Z524" i="6"/>
  <c r="AB524" i="6" s="1"/>
  <c r="AC524" i="6" s="1"/>
  <c r="AE524" i="6" s="1"/>
  <c r="AF524" i="6" s="1"/>
  <c r="AG524" i="6" s="1"/>
  <c r="Z542" i="6"/>
  <c r="AB542" i="6" s="1"/>
  <c r="Z616" i="6"/>
  <c r="AB616" i="6" s="1"/>
  <c r="Z776" i="6"/>
  <c r="AB776" i="6" s="1"/>
  <c r="AC776" i="6" s="1"/>
  <c r="AE776" i="6" s="1"/>
  <c r="AF776" i="6" s="1"/>
  <c r="AG776" i="6" s="1"/>
  <c r="Z859" i="6"/>
  <c r="AB859" i="6" s="1"/>
  <c r="Z831" i="6"/>
  <c r="AB831" i="6" s="1"/>
  <c r="AC831" i="6" s="1"/>
  <c r="AE831" i="6" s="1"/>
  <c r="AF831" i="6" s="1"/>
  <c r="AG831" i="6" s="1"/>
  <c r="Z829" i="6"/>
  <c r="AB829" i="6" s="1"/>
  <c r="AC829" i="6" s="1"/>
  <c r="AE829" i="6" s="1"/>
  <c r="AF829" i="6" s="1"/>
  <c r="AG829" i="6" s="1"/>
  <c r="Z28" i="6"/>
  <c r="AB28" i="6" s="1"/>
  <c r="AC28" i="6" s="1"/>
  <c r="AE28" i="6" s="1"/>
  <c r="Z56" i="6"/>
  <c r="AB56" i="6" s="1"/>
  <c r="AC56" i="6" s="1"/>
  <c r="Z68" i="6"/>
  <c r="AB68" i="6" s="1"/>
  <c r="Z74" i="6"/>
  <c r="AB74" i="6" s="1"/>
  <c r="Z81" i="6"/>
  <c r="AB81" i="6" s="1"/>
  <c r="AC81" i="6" s="1"/>
  <c r="Z128" i="6"/>
  <c r="AB128" i="6" s="1"/>
  <c r="Z213" i="6"/>
  <c r="AB213" i="6" s="1"/>
  <c r="AC213" i="6" s="1"/>
  <c r="Z264" i="6"/>
  <c r="AB264" i="6" s="1"/>
  <c r="Z293" i="6"/>
  <c r="AB293" i="6" s="1"/>
  <c r="AC293" i="6" s="1"/>
  <c r="AE293" i="6" s="1"/>
  <c r="AF293" i="6" s="1"/>
  <c r="AG293" i="6" s="1"/>
  <c r="Z337" i="6"/>
  <c r="AB337" i="6" s="1"/>
  <c r="Z388" i="6"/>
  <c r="AB388" i="6" s="1"/>
  <c r="AC388" i="6" s="1"/>
  <c r="AE388" i="6" s="1"/>
  <c r="AF388" i="6" s="1"/>
  <c r="AG388" i="6" s="1"/>
  <c r="Z390" i="6"/>
  <c r="AB390" i="6" s="1"/>
  <c r="AC390" i="6" s="1"/>
  <c r="AE390" i="6" s="1"/>
  <c r="AF390" i="6" s="1"/>
  <c r="AG390" i="6" s="1"/>
  <c r="Z401" i="6"/>
  <c r="AB401" i="6" s="1"/>
  <c r="AC401" i="6" s="1"/>
  <c r="AE401" i="6" s="1"/>
  <c r="AF401" i="6" s="1"/>
  <c r="AG401" i="6" s="1"/>
  <c r="Z445" i="6"/>
  <c r="AB445" i="6" s="1"/>
  <c r="Z460" i="6"/>
  <c r="AB460" i="6" s="1"/>
  <c r="AC460" i="6" s="1"/>
  <c r="AE460" i="6" s="1"/>
  <c r="AF460" i="6" s="1"/>
  <c r="AG460" i="6" s="1"/>
  <c r="Z468" i="6"/>
  <c r="AB468" i="6" s="1"/>
  <c r="AC468" i="6" s="1"/>
  <c r="AE468" i="6" s="1"/>
  <c r="AF468" i="6" s="1"/>
  <c r="AG468" i="6" s="1"/>
  <c r="Z491" i="6"/>
  <c r="AB491" i="6" s="1"/>
  <c r="AC491" i="6" s="1"/>
  <c r="AE491" i="6" s="1"/>
  <c r="AF491" i="6" s="1"/>
  <c r="AG491" i="6" s="1"/>
  <c r="Z567" i="6"/>
  <c r="AB567" i="6" s="1"/>
  <c r="AC567" i="6" s="1"/>
  <c r="AE567" i="6" s="1"/>
  <c r="AF567" i="6" s="1"/>
  <c r="AG567" i="6" s="1"/>
  <c r="Z572" i="6"/>
  <c r="AB572" i="6" s="1"/>
  <c r="AC572" i="6" s="1"/>
  <c r="AE572" i="6" s="1"/>
  <c r="AF572" i="6" s="1"/>
  <c r="AG572" i="6" s="1"/>
  <c r="Z579" i="6"/>
  <c r="AB579" i="6" s="1"/>
  <c r="AC579" i="6" s="1"/>
  <c r="AE579" i="6" s="1"/>
  <c r="AF579" i="6" s="1"/>
  <c r="AG579" i="6" s="1"/>
  <c r="Z598" i="6"/>
  <c r="AB598" i="6" s="1"/>
  <c r="Z613" i="6"/>
  <c r="AB613" i="6" s="1"/>
  <c r="AC613" i="6" s="1"/>
  <c r="AE613" i="6" s="1"/>
  <c r="AF613" i="6" s="1"/>
  <c r="AG613" i="6" s="1"/>
  <c r="Z671" i="6"/>
  <c r="AB671" i="6" s="1"/>
  <c r="AC671" i="6" s="1"/>
  <c r="AE671" i="6" s="1"/>
  <c r="AF671" i="6" s="1"/>
  <c r="AG671" i="6" s="1"/>
  <c r="Z683" i="6"/>
  <c r="AB683" i="6" s="1"/>
  <c r="Z732" i="6"/>
  <c r="AB732" i="6" s="1"/>
  <c r="AC732" i="6" s="1"/>
  <c r="AE732" i="6" s="1"/>
  <c r="AF732" i="6" s="1"/>
  <c r="AG732" i="6" s="1"/>
  <c r="Z748" i="6"/>
  <c r="AB748" i="6" s="1"/>
  <c r="AC748" i="6" s="1"/>
  <c r="AE748" i="6" s="1"/>
  <c r="AF748" i="6" s="1"/>
  <c r="AG748" i="6" s="1"/>
  <c r="Z772" i="6"/>
  <c r="AB772" i="6" s="1"/>
  <c r="AC772" i="6" s="1"/>
  <c r="AE772" i="6" s="1"/>
  <c r="AF772" i="6" s="1"/>
  <c r="AG772" i="6" s="1"/>
  <c r="Z799" i="6"/>
  <c r="AB799" i="6" s="1"/>
  <c r="AC799" i="6" s="1"/>
  <c r="AE799" i="6" s="1"/>
  <c r="AF799" i="6" s="1"/>
  <c r="AG799" i="6" s="1"/>
  <c r="Z823" i="6"/>
  <c r="AB823" i="6" s="1"/>
  <c r="AC823" i="6" s="1"/>
  <c r="AE823" i="6" s="1"/>
  <c r="AF823" i="6" s="1"/>
  <c r="AG823" i="6" s="1"/>
  <c r="Z870" i="6"/>
  <c r="AB870" i="6" s="1"/>
  <c r="Z878" i="6"/>
  <c r="AB878" i="6" s="1"/>
  <c r="AC878" i="6" s="1"/>
  <c r="AE878" i="6" s="1"/>
  <c r="AF878" i="6" s="1"/>
  <c r="AG878" i="6" s="1"/>
  <c r="Z894" i="6"/>
  <c r="AB894" i="6" s="1"/>
  <c r="AC894" i="6" s="1"/>
  <c r="AE894" i="6" s="1"/>
  <c r="AF894" i="6" s="1"/>
  <c r="AG894" i="6" s="1"/>
  <c r="Z907" i="6"/>
  <c r="AB907" i="6" s="1"/>
  <c r="Z915" i="6"/>
  <c r="AB915" i="6" s="1"/>
  <c r="AC915" i="6" s="1"/>
  <c r="AE915" i="6" s="1"/>
  <c r="AF915" i="6" s="1"/>
  <c r="AG915" i="6" s="1"/>
  <c r="Z918" i="6"/>
  <c r="AB918" i="6" s="1"/>
  <c r="AC918" i="6" s="1"/>
  <c r="AE918" i="6" s="1"/>
  <c r="AF918" i="6" s="1"/>
  <c r="AG918" i="6" s="1"/>
  <c r="Z947" i="6"/>
  <c r="AB947" i="6" s="1"/>
  <c r="Z950" i="6"/>
  <c r="AB950" i="6" s="1"/>
  <c r="AC950" i="6" s="1"/>
  <c r="AE950" i="6" s="1"/>
  <c r="AF950" i="6" s="1"/>
  <c r="AG950" i="6" s="1"/>
  <c r="Z963" i="6"/>
  <c r="AB963" i="6" s="1"/>
  <c r="Z974" i="6"/>
  <c r="AB974" i="6" s="1"/>
  <c r="AC974" i="6" s="1"/>
  <c r="AE974" i="6" s="1"/>
  <c r="AF974" i="6" s="1"/>
  <c r="AG974" i="6" s="1"/>
  <c r="Z979" i="6"/>
  <c r="AB979" i="6" s="1"/>
  <c r="Z981" i="6"/>
  <c r="AB981" i="6" s="1"/>
  <c r="W92" i="27"/>
  <c r="Y92" i="27" s="1"/>
  <c r="W135" i="27"/>
  <c r="Y135" i="27" s="1"/>
  <c r="Z135" i="27" s="1"/>
  <c r="W602" i="27"/>
  <c r="Y602" i="27" s="1"/>
  <c r="W591" i="27"/>
  <c r="Y591" i="27" s="1"/>
  <c r="Z591" i="27" s="1"/>
  <c r="AB591" i="27" s="1"/>
  <c r="AC591" i="27" s="1"/>
  <c r="AD591" i="27" s="1"/>
  <c r="W125" i="27"/>
  <c r="Y125" i="27" s="1"/>
  <c r="W141" i="27"/>
  <c r="Y141" i="27" s="1"/>
  <c r="W573" i="27"/>
  <c r="Y573" i="27" s="1"/>
  <c r="Z573" i="27" s="1"/>
  <c r="AB573" i="27" s="1"/>
  <c r="AC573" i="27" s="1"/>
  <c r="AD573" i="27" s="1"/>
  <c r="W595" i="27"/>
  <c r="Y595" i="27" s="1"/>
  <c r="Z595" i="27" s="1"/>
  <c r="AB595" i="27" s="1"/>
  <c r="AC595" i="27" s="1"/>
  <c r="AD595" i="27" s="1"/>
  <c r="W610" i="27"/>
  <c r="Y610" i="27" s="1"/>
  <c r="W590" i="27"/>
  <c r="Y590" i="27" s="1"/>
  <c r="W651" i="27"/>
  <c r="Y651" i="27" s="1"/>
  <c r="Z651" i="27" s="1"/>
  <c r="AB651" i="27" s="1"/>
  <c r="AC651" i="27" s="1"/>
  <c r="AD651" i="27" s="1"/>
  <c r="W659" i="27"/>
  <c r="Y659" i="27" s="1"/>
  <c r="Z659" i="27" s="1"/>
  <c r="AB659" i="27" s="1"/>
  <c r="AC659" i="27" s="1"/>
  <c r="AD659" i="27" s="1"/>
  <c r="W691" i="27"/>
  <c r="Y691" i="27" s="1"/>
  <c r="Z691" i="27" s="1"/>
  <c r="AB691" i="27" s="1"/>
  <c r="AC691" i="27" s="1"/>
  <c r="AD691" i="27" s="1"/>
  <c r="W665" i="27"/>
  <c r="Y665" i="27" s="1"/>
  <c r="W55" i="27"/>
  <c r="Y55" i="27" s="1"/>
  <c r="Z55" i="27" s="1"/>
  <c r="W74" i="27"/>
  <c r="Y74" i="27" s="1"/>
  <c r="Z74" i="27" s="1"/>
  <c r="W178" i="27"/>
  <c r="Y178" i="27" s="1"/>
  <c r="Z178" i="27" s="1"/>
  <c r="W173" i="27"/>
  <c r="Y173" i="27" s="1"/>
  <c r="W184" i="27"/>
  <c r="Y184" i="27" s="1"/>
  <c r="Z184" i="27" s="1"/>
  <c r="W235" i="27"/>
  <c r="Y235" i="27" s="1"/>
  <c r="W390" i="27"/>
  <c r="Y390" i="27" s="1"/>
  <c r="Z390" i="27" s="1"/>
  <c r="AB390" i="27" s="1"/>
  <c r="AC390" i="27" s="1"/>
  <c r="AD390" i="27" s="1"/>
  <c r="W431" i="27"/>
  <c r="Y431" i="27" s="1"/>
  <c r="Z431" i="27" s="1"/>
  <c r="AB431" i="27" s="1"/>
  <c r="AC431" i="27" s="1"/>
  <c r="AD431" i="27" s="1"/>
  <c r="W468" i="27"/>
  <c r="Y468" i="27" s="1"/>
  <c r="Z468" i="27" s="1"/>
  <c r="AB468" i="27" s="1"/>
  <c r="AC468" i="27" s="1"/>
  <c r="AD468" i="27" s="1"/>
  <c r="W503" i="27"/>
  <c r="Y503" i="27" s="1"/>
  <c r="Z503" i="27" s="1"/>
  <c r="AB503" i="27" s="1"/>
  <c r="AC503" i="27" s="1"/>
  <c r="AD503" i="27" s="1"/>
  <c r="W521" i="27"/>
  <c r="Y521" i="27" s="1"/>
  <c r="Z521" i="27" s="1"/>
  <c r="AB521" i="27" s="1"/>
  <c r="AC521" i="27" s="1"/>
  <c r="AD521" i="27" s="1"/>
  <c r="W545" i="27"/>
  <c r="Y545" i="27" s="1"/>
  <c r="Z545" i="27" s="1"/>
  <c r="AB545" i="27" s="1"/>
  <c r="AC545" i="27" s="1"/>
  <c r="AD545" i="27" s="1"/>
  <c r="W664" i="27"/>
  <c r="Y664" i="27" s="1"/>
  <c r="W722" i="27"/>
  <c r="Y722" i="27" s="1"/>
  <c r="Z722" i="27" s="1"/>
  <c r="AB722" i="27" s="1"/>
  <c r="AC722" i="27" s="1"/>
  <c r="AD722" i="27" s="1"/>
  <c r="W738" i="27"/>
  <c r="Y738" i="27" s="1"/>
  <c r="Z738" i="27" s="1"/>
  <c r="AB738" i="27" s="1"/>
  <c r="AC738" i="27" s="1"/>
  <c r="AD738" i="27" s="1"/>
  <c r="W797" i="27"/>
  <c r="Y797" i="27" s="1"/>
  <c r="W769" i="27"/>
  <c r="Y769" i="27" s="1"/>
  <c r="Z769" i="27" s="1"/>
  <c r="AB769" i="27" s="1"/>
  <c r="AC769" i="27" s="1"/>
  <c r="AD769" i="27" s="1"/>
  <c r="W967" i="27"/>
  <c r="Y967" i="27" s="1"/>
  <c r="Z967" i="27" s="1"/>
  <c r="AB967" i="27" s="1"/>
  <c r="AC967" i="27" s="1"/>
  <c r="AD967" i="27" s="1"/>
  <c r="W89" i="27"/>
  <c r="Y89" i="27" s="1"/>
  <c r="Z89" i="27" s="1"/>
  <c r="W284" i="27"/>
  <c r="Y284" i="27" s="1"/>
  <c r="Z284" i="27" s="1"/>
  <c r="AB284" i="27" s="1"/>
  <c r="AC284" i="27" s="1"/>
  <c r="AD284" i="27" s="1"/>
  <c r="W331" i="27"/>
  <c r="Y331" i="27" s="1"/>
  <c r="W688" i="27"/>
  <c r="Y688" i="27" s="1"/>
  <c r="Z688" i="27" s="1"/>
  <c r="AB688" i="27" s="1"/>
  <c r="AC688" i="27" s="1"/>
  <c r="AD688" i="27" s="1"/>
  <c r="W629" i="27"/>
  <c r="Y629" i="27" s="1"/>
  <c r="Z629" i="27" s="1"/>
  <c r="AB629" i="27" s="1"/>
  <c r="AC629" i="27" s="1"/>
  <c r="AD629" i="27" s="1"/>
  <c r="W620" i="27"/>
  <c r="Y620" i="27" s="1"/>
  <c r="Z620" i="27" s="1"/>
  <c r="AB620" i="27" s="1"/>
  <c r="AC620" i="27" s="1"/>
  <c r="AD620" i="27" s="1"/>
  <c r="W752" i="27"/>
  <c r="Y752" i="27" s="1"/>
  <c r="W48" i="27"/>
  <c r="Y48" i="27" s="1"/>
  <c r="Z48" i="27" s="1"/>
  <c r="W96" i="27"/>
  <c r="Y96" i="27" s="1"/>
  <c r="W24" i="27"/>
  <c r="Y24" i="27" s="1"/>
  <c r="Z24" i="27" s="1"/>
  <c r="AB24" i="27" s="1"/>
  <c r="W225" i="27"/>
  <c r="Y225" i="27" s="1"/>
  <c r="Z225" i="27" s="1"/>
  <c r="Z307" i="27"/>
  <c r="AB307" i="27" s="1"/>
  <c r="AC307" i="27" s="1"/>
  <c r="AD307" i="27" s="1"/>
  <c r="W523" i="27"/>
  <c r="Y523" i="27" s="1"/>
  <c r="Z523" i="27" s="1"/>
  <c r="AB523" i="27" s="1"/>
  <c r="AC523" i="27" s="1"/>
  <c r="AD523" i="27" s="1"/>
  <c r="W536" i="27"/>
  <c r="Y536" i="27" s="1"/>
  <c r="Z536" i="27" s="1"/>
  <c r="AB536" i="27" s="1"/>
  <c r="AC536" i="27" s="1"/>
  <c r="AD536" i="27" s="1"/>
  <c r="W542" i="27"/>
  <c r="Y542" i="27" s="1"/>
  <c r="Z542" i="27" s="1"/>
  <c r="AB542" i="27" s="1"/>
  <c r="AC542" i="27" s="1"/>
  <c r="AD542" i="27" s="1"/>
  <c r="W495" i="27"/>
  <c r="Y495" i="27" s="1"/>
  <c r="Z495" i="27" s="1"/>
  <c r="AB495" i="27" s="1"/>
  <c r="AC495" i="27" s="1"/>
  <c r="AD495" i="27" s="1"/>
  <c r="W423" i="27"/>
  <c r="Y423" i="27" s="1"/>
  <c r="W438" i="27"/>
  <c r="Y438" i="27" s="1"/>
  <c r="Z438" i="27" s="1"/>
  <c r="AB438" i="27" s="1"/>
  <c r="AC438" i="27" s="1"/>
  <c r="AD438" i="27" s="1"/>
  <c r="W669" i="27"/>
  <c r="Y669" i="27" s="1"/>
  <c r="Z669" i="27" s="1"/>
  <c r="AB669" i="27" s="1"/>
  <c r="AC669" i="27" s="1"/>
  <c r="AD669" i="27" s="1"/>
  <c r="W901" i="27"/>
  <c r="Y901" i="27" s="1"/>
  <c r="Z901" i="27" s="1"/>
  <c r="AB901" i="27" s="1"/>
  <c r="AC901" i="27" s="1"/>
  <c r="AD901" i="27" s="1"/>
  <c r="W944" i="27"/>
  <c r="Y944" i="27" s="1"/>
  <c r="Z944" i="27" s="1"/>
  <c r="AB944" i="27" s="1"/>
  <c r="AC944" i="27" s="1"/>
  <c r="AD944" i="27" s="1"/>
  <c r="W62" i="27"/>
  <c r="Y62" i="27" s="1"/>
  <c r="Z62" i="27" s="1"/>
  <c r="W306" i="27"/>
  <c r="Y306" i="27" s="1"/>
  <c r="Z306" i="27" s="1"/>
  <c r="AB306" i="27" s="1"/>
  <c r="AC306" i="27" s="1"/>
  <c r="AD306" i="27" s="1"/>
  <c r="W369" i="27"/>
  <c r="Y369" i="27" s="1"/>
  <c r="Z369" i="27" s="1"/>
  <c r="AB369" i="27" s="1"/>
  <c r="AC369" i="27" s="1"/>
  <c r="AD369" i="27" s="1"/>
  <c r="W394" i="27"/>
  <c r="Y394" i="27" s="1"/>
  <c r="W666" i="27"/>
  <c r="Y666" i="27" s="1"/>
  <c r="Z666" i="27" s="1"/>
  <c r="AB666" i="27" s="1"/>
  <c r="AC666" i="27" s="1"/>
  <c r="AD666" i="27" s="1"/>
  <c r="W549" i="27"/>
  <c r="Y549" i="27" s="1"/>
  <c r="W597" i="27"/>
  <c r="Y597" i="27" s="1"/>
  <c r="W978" i="27"/>
  <c r="Y978" i="27" s="1"/>
  <c r="Z978" i="27" s="1"/>
  <c r="AB978" i="27" s="1"/>
  <c r="AC978" i="27" s="1"/>
  <c r="AD978" i="27" s="1"/>
  <c r="W941" i="27"/>
  <c r="Y941" i="27" s="1"/>
  <c r="Z941" i="27" s="1"/>
  <c r="AB941" i="27" s="1"/>
  <c r="AC941" i="27" s="1"/>
  <c r="AD941" i="27" s="1"/>
  <c r="W908" i="27"/>
  <c r="Y908" i="27" s="1"/>
  <c r="Z908" i="27" s="1"/>
  <c r="AB908" i="27" s="1"/>
  <c r="AC908" i="27" s="1"/>
  <c r="AD908" i="27" s="1"/>
  <c r="W869" i="27"/>
  <c r="Y869" i="27" s="1"/>
  <c r="Z869" i="27" s="1"/>
  <c r="AB869" i="27" s="1"/>
  <c r="AC869" i="27" s="1"/>
  <c r="AD869" i="27" s="1"/>
  <c r="W863" i="27"/>
  <c r="Y863" i="27" s="1"/>
  <c r="Z863" i="27" s="1"/>
  <c r="AB863" i="27" s="1"/>
  <c r="AC863" i="27" s="1"/>
  <c r="AD863" i="27" s="1"/>
  <c r="W726" i="27"/>
  <c r="Y726" i="27" s="1"/>
  <c r="Z726" i="27" s="1"/>
  <c r="AB726" i="27" s="1"/>
  <c r="AC726" i="27" s="1"/>
  <c r="AD726" i="27" s="1"/>
  <c r="W900" i="27"/>
  <c r="Y900" i="27" s="1"/>
  <c r="Z900" i="27" s="1"/>
  <c r="AB900" i="27" s="1"/>
  <c r="AC900" i="27" s="1"/>
  <c r="AD900" i="27" s="1"/>
  <c r="W873" i="27"/>
  <c r="Y873" i="27" s="1"/>
  <c r="Z873" i="27" s="1"/>
  <c r="AB873" i="27" s="1"/>
  <c r="AC873" i="27" s="1"/>
  <c r="AD873" i="27" s="1"/>
  <c r="W870" i="27"/>
  <c r="Y870" i="27" s="1"/>
  <c r="Z870" i="27" s="1"/>
  <c r="AB870" i="27" s="1"/>
  <c r="AC870" i="27" s="1"/>
  <c r="AD870" i="27" s="1"/>
  <c r="W700" i="27"/>
  <c r="Y700" i="27" s="1"/>
  <c r="W656" i="27"/>
  <c r="Y656" i="27" s="1"/>
  <c r="Z656" i="27" s="1"/>
  <c r="AB656" i="27" s="1"/>
  <c r="AC656" i="27" s="1"/>
  <c r="AD656" i="27" s="1"/>
  <c r="W555" i="27"/>
  <c r="Y555" i="27" s="1"/>
  <c r="W529" i="27"/>
  <c r="Y529" i="27" s="1"/>
  <c r="Z529" i="27" s="1"/>
  <c r="AB529" i="27" s="1"/>
  <c r="AC529" i="27" s="1"/>
  <c r="AD529" i="27" s="1"/>
  <c r="W419" i="27"/>
  <c r="Y419" i="27" s="1"/>
  <c r="Z419" i="27" s="1"/>
  <c r="AB419" i="27" s="1"/>
  <c r="AC419" i="27" s="1"/>
  <c r="AD419" i="27" s="1"/>
  <c r="W407" i="27"/>
  <c r="Y407" i="27" s="1"/>
  <c r="Z407" i="27" s="1"/>
  <c r="AB407" i="27" s="1"/>
  <c r="AC407" i="27" s="1"/>
  <c r="AD407" i="27" s="1"/>
  <c r="W402" i="27"/>
  <c r="Y402" i="27" s="1"/>
  <c r="Z402" i="27" s="1"/>
  <c r="AB402" i="27" s="1"/>
  <c r="AC402" i="27" s="1"/>
  <c r="AD402" i="27" s="1"/>
  <c r="W399" i="27"/>
  <c r="Y399" i="27" s="1"/>
  <c r="Z399" i="27" s="1"/>
  <c r="AB399" i="27" s="1"/>
  <c r="AC399" i="27" s="1"/>
  <c r="AD399" i="27" s="1"/>
  <c r="W384" i="27"/>
  <c r="Y384" i="27" s="1"/>
  <c r="Z384" i="27" s="1"/>
  <c r="AB384" i="27" s="1"/>
  <c r="AC384" i="27" s="1"/>
  <c r="AD384" i="27" s="1"/>
  <c r="W349" i="27"/>
  <c r="Y349" i="27" s="1"/>
  <c r="Z349" i="27" s="1"/>
  <c r="AB349" i="27" s="1"/>
  <c r="AC349" i="27" s="1"/>
  <c r="AD349" i="27" s="1"/>
  <c r="W310" i="27"/>
  <c r="Y310" i="27" s="1"/>
  <c r="Z310" i="27" s="1"/>
  <c r="AB310" i="27" s="1"/>
  <c r="AC310" i="27" s="1"/>
  <c r="AD310" i="27" s="1"/>
  <c r="Y282" i="27"/>
  <c r="Z282" i="27" s="1"/>
  <c r="AB282" i="27" s="1"/>
  <c r="AC282" i="27" s="1"/>
  <c r="AD282" i="27" s="1"/>
  <c r="W256" i="27"/>
  <c r="Y256" i="27" s="1"/>
  <c r="W238" i="27"/>
  <c r="Y238" i="27" s="1"/>
  <c r="Z238" i="27" s="1"/>
  <c r="AB238" i="27" s="1"/>
  <c r="AC238" i="27" s="1"/>
  <c r="AD238" i="27" s="1"/>
  <c r="W212" i="27"/>
  <c r="Y212" i="27" s="1"/>
  <c r="Z212" i="27" s="1"/>
  <c r="W185" i="27"/>
  <c r="Y185" i="27" s="1"/>
  <c r="W136" i="27"/>
  <c r="Y136" i="27" s="1"/>
  <c r="W127" i="27"/>
  <c r="Y127" i="27" s="1"/>
  <c r="Z127" i="27" s="1"/>
  <c r="W66" i="27"/>
  <c r="Y66" i="27" s="1"/>
  <c r="Z66" i="27" s="1"/>
  <c r="Z470" i="6"/>
  <c r="AB470" i="6" s="1"/>
  <c r="AC470" i="6" s="1"/>
  <c r="AE470" i="6" s="1"/>
  <c r="AF470" i="6" s="1"/>
  <c r="AG470" i="6" s="1"/>
  <c r="AB623" i="6"/>
  <c r="AC623" i="6" s="1"/>
  <c r="AE623" i="6" s="1"/>
  <c r="AF623" i="6" s="1"/>
  <c r="AG623" i="6" s="1"/>
  <c r="Z52" i="6"/>
  <c r="AB52" i="6" s="1"/>
  <c r="Z91" i="6"/>
  <c r="AB91" i="6" s="1"/>
  <c r="AC91" i="6" s="1"/>
  <c r="Z70" i="6"/>
  <c r="AB70" i="6" s="1"/>
  <c r="AC70" i="6" s="1"/>
  <c r="Z89" i="6"/>
  <c r="AB89" i="6" s="1"/>
  <c r="Z215" i="6"/>
  <c r="AB215" i="6" s="1"/>
  <c r="Z194" i="6"/>
  <c r="AB194" i="6" s="1"/>
  <c r="AC194" i="6" s="1"/>
  <c r="Z243" i="6"/>
  <c r="AB243" i="6" s="1"/>
  <c r="AC243" i="6" s="1"/>
  <c r="AE243" i="6" s="1"/>
  <c r="AF243" i="6" s="1"/>
  <c r="AG243" i="6" s="1"/>
  <c r="Z253" i="6"/>
  <c r="AB253" i="6" s="1"/>
  <c r="AC253" i="6" s="1"/>
  <c r="AE253" i="6" s="1"/>
  <c r="AF253" i="6" s="1"/>
  <c r="AG253" i="6" s="1"/>
  <c r="Z290" i="6"/>
  <c r="AB290" i="6" s="1"/>
  <c r="AC290" i="6" s="1"/>
  <c r="AE290" i="6" s="1"/>
  <c r="AF290" i="6" s="1"/>
  <c r="AG290" i="6" s="1"/>
  <c r="Z282" i="6"/>
  <c r="AB282" i="6" s="1"/>
  <c r="AC282" i="6" s="1"/>
  <c r="AE282" i="6" s="1"/>
  <c r="AF282" i="6" s="1"/>
  <c r="AG282" i="6" s="1"/>
  <c r="Z297" i="6"/>
  <c r="AB297" i="6" s="1"/>
  <c r="AC297" i="6" s="1"/>
  <c r="AE297" i="6" s="1"/>
  <c r="AF297" i="6" s="1"/>
  <c r="AG297" i="6" s="1"/>
  <c r="Z327" i="6"/>
  <c r="AB327" i="6" s="1"/>
  <c r="Z348" i="6"/>
  <c r="AB348" i="6" s="1"/>
  <c r="AC348" i="6" s="1"/>
  <c r="AE348" i="6" s="1"/>
  <c r="AF348" i="6" s="1"/>
  <c r="AG348" i="6" s="1"/>
  <c r="Z473" i="6"/>
  <c r="AB473" i="6" s="1"/>
  <c r="Z506" i="6"/>
  <c r="AB506" i="6" s="1"/>
  <c r="AC506" i="6" s="1"/>
  <c r="AE506" i="6" s="1"/>
  <c r="AF506" i="6" s="1"/>
  <c r="AG506" i="6" s="1"/>
  <c r="Z516" i="6"/>
  <c r="AB516" i="6" s="1"/>
  <c r="Z505" i="6"/>
  <c r="AB505" i="6" s="1"/>
  <c r="AC505" i="6" s="1"/>
  <c r="AE505" i="6" s="1"/>
  <c r="AF505" i="6" s="1"/>
  <c r="AG505" i="6" s="1"/>
  <c r="Z576" i="6"/>
  <c r="AB576" i="6" s="1"/>
  <c r="AC576" i="6" s="1"/>
  <c r="AE576" i="6" s="1"/>
  <c r="AF576" i="6" s="1"/>
  <c r="AG576" i="6" s="1"/>
  <c r="Z601" i="6"/>
  <c r="AB601" i="6" s="1"/>
  <c r="AC601" i="6" s="1"/>
  <c r="AE601" i="6" s="1"/>
  <c r="AF601" i="6" s="1"/>
  <c r="AG601" i="6" s="1"/>
  <c r="Z797" i="6"/>
  <c r="AB797" i="6" s="1"/>
  <c r="Z602" i="6"/>
  <c r="AB602" i="6" s="1"/>
  <c r="Z651" i="6"/>
  <c r="AB651" i="6" s="1"/>
  <c r="AC651" i="6" s="1"/>
  <c r="AE651" i="6" s="1"/>
  <c r="AF651" i="6" s="1"/>
  <c r="AG651" i="6" s="1"/>
  <c r="Z680" i="6"/>
  <c r="AB680" i="6" s="1"/>
  <c r="Z864" i="6"/>
  <c r="AB864" i="6" s="1"/>
  <c r="AC864" i="6" s="1"/>
  <c r="AE864" i="6" s="1"/>
  <c r="AF864" i="6" s="1"/>
  <c r="AG864" i="6" s="1"/>
  <c r="Z13" i="6"/>
  <c r="AB13" i="6" s="1"/>
  <c r="AC13" i="6" s="1"/>
  <c r="AE13" i="6" s="1"/>
  <c r="Z47" i="6"/>
  <c r="AB47" i="6" s="1"/>
  <c r="AC47" i="6" s="1"/>
  <c r="AE47" i="6" s="1"/>
  <c r="Z173" i="6"/>
  <c r="AB173" i="6" s="1"/>
  <c r="Z385" i="6"/>
  <c r="AB385" i="6" s="1"/>
  <c r="AC385" i="6" s="1"/>
  <c r="AE385" i="6" s="1"/>
  <c r="AF385" i="6" s="1"/>
  <c r="AG385" i="6" s="1"/>
  <c r="Z414" i="6"/>
  <c r="AB414" i="6" s="1"/>
  <c r="Z492" i="6"/>
  <c r="AB492" i="6" s="1"/>
  <c r="Z558" i="6"/>
  <c r="AB558" i="6" s="1"/>
  <c r="Z610" i="6"/>
  <c r="AB610" i="6" s="1"/>
  <c r="AC610" i="6" s="1"/>
  <c r="AE610" i="6" s="1"/>
  <c r="AF610" i="6" s="1"/>
  <c r="AG610" i="6" s="1"/>
  <c r="W109" i="27"/>
  <c r="Y109" i="27" s="1"/>
  <c r="W126" i="27"/>
  <c r="Y126" i="27" s="1"/>
  <c r="Z126" i="27" s="1"/>
  <c r="W285" i="27"/>
  <c r="Y285" i="27" s="1"/>
  <c r="Z285" i="27" s="1"/>
  <c r="AB285" i="27" s="1"/>
  <c r="AC285" i="27" s="1"/>
  <c r="AD285" i="27" s="1"/>
  <c r="W567" i="27"/>
  <c r="Y567" i="27" s="1"/>
  <c r="Z567" i="27" s="1"/>
  <c r="AB567" i="27" s="1"/>
  <c r="AC567" i="27" s="1"/>
  <c r="AD567" i="27" s="1"/>
  <c r="W570" i="27"/>
  <c r="Y570" i="27" s="1"/>
  <c r="Z570" i="27" s="1"/>
  <c r="AB570" i="27" s="1"/>
  <c r="AC570" i="27" s="1"/>
  <c r="AD570" i="27" s="1"/>
  <c r="W108" i="27"/>
  <c r="Y108" i="27" s="1"/>
  <c r="W153" i="27"/>
  <c r="Y153" i="27" s="1"/>
  <c r="Z153" i="27" s="1"/>
  <c r="W265" i="27"/>
  <c r="Y265" i="27" s="1"/>
  <c r="Z265" i="27" s="1"/>
  <c r="AB265" i="27" s="1"/>
  <c r="AC265" i="27" s="1"/>
  <c r="AD265" i="27" s="1"/>
  <c r="W281" i="27"/>
  <c r="Y281" i="27" s="1"/>
  <c r="W571" i="27"/>
  <c r="Y571" i="27" s="1"/>
  <c r="Z571" i="27" s="1"/>
  <c r="AB571" i="27" s="1"/>
  <c r="AC571" i="27" s="1"/>
  <c r="AD571" i="27" s="1"/>
  <c r="W607" i="27"/>
  <c r="Y607" i="27" s="1"/>
  <c r="W624" i="27"/>
  <c r="Y624" i="27" s="1"/>
  <c r="Z624" i="27" s="1"/>
  <c r="AB624" i="27" s="1"/>
  <c r="AC624" i="27" s="1"/>
  <c r="AD624" i="27" s="1"/>
  <c r="W160" i="27"/>
  <c r="Y160" i="27" s="1"/>
  <c r="Z160" i="27" s="1"/>
  <c r="W140" i="27"/>
  <c r="Y140" i="27" s="1"/>
  <c r="Z140" i="27" s="1"/>
  <c r="W20" i="27"/>
  <c r="X20" i="27"/>
  <c r="W97" i="27"/>
  <c r="Y97" i="27" s="1"/>
  <c r="Z97" i="27" s="1"/>
  <c r="W152" i="27"/>
  <c r="Y152" i="27" s="1"/>
  <c r="Z152" i="27" s="1"/>
  <c r="W239" i="27"/>
  <c r="Y239" i="27" s="1"/>
  <c r="Z239" i="27" s="1"/>
  <c r="AB239" i="27" s="1"/>
  <c r="AC239" i="27" s="1"/>
  <c r="AD239" i="27" s="1"/>
  <c r="W301" i="27"/>
  <c r="Y301" i="27" s="1"/>
  <c r="Z301" i="27" s="1"/>
  <c r="AB301" i="27" s="1"/>
  <c r="AC301" i="27" s="1"/>
  <c r="AD301" i="27" s="1"/>
  <c r="W304" i="27"/>
  <c r="Y304" i="27" s="1"/>
  <c r="Z304" i="27" s="1"/>
  <c r="AB304" i="27" s="1"/>
  <c r="AC304" i="27" s="1"/>
  <c r="AD304" i="27" s="1"/>
  <c r="W388" i="27"/>
  <c r="Y388" i="27" s="1"/>
  <c r="Z388" i="27" s="1"/>
  <c r="AB388" i="27" s="1"/>
  <c r="AC388" i="27" s="1"/>
  <c r="AD388" i="27" s="1"/>
  <c r="W347" i="27"/>
  <c r="Y347" i="27" s="1"/>
  <c r="Z347" i="27" s="1"/>
  <c r="AB347" i="27" s="1"/>
  <c r="AC347" i="27" s="1"/>
  <c r="AD347" i="27" s="1"/>
  <c r="W472" i="27"/>
  <c r="Y472" i="27" s="1"/>
  <c r="W429" i="27"/>
  <c r="Y429" i="27" s="1"/>
  <c r="Z429" i="27" s="1"/>
  <c r="AB429" i="27" s="1"/>
  <c r="AC429" i="27" s="1"/>
  <c r="AD429" i="27" s="1"/>
  <c r="W511" i="27"/>
  <c r="Y511" i="27" s="1"/>
  <c r="Z511" i="27" s="1"/>
  <c r="AB511" i="27" s="1"/>
  <c r="AC511" i="27" s="1"/>
  <c r="AD511" i="27" s="1"/>
  <c r="W601" i="27"/>
  <c r="Y601" i="27" s="1"/>
  <c r="Z601" i="27" s="1"/>
  <c r="AB601" i="27" s="1"/>
  <c r="AC601" i="27" s="1"/>
  <c r="AD601" i="27" s="1"/>
  <c r="W466" i="27"/>
  <c r="Y466" i="27" s="1"/>
  <c r="Z466" i="27" s="1"/>
  <c r="AB466" i="27" s="1"/>
  <c r="AC466" i="27" s="1"/>
  <c r="AD466" i="27" s="1"/>
  <c r="W481" i="27"/>
  <c r="Y481" i="27" s="1"/>
  <c r="Z481" i="27" s="1"/>
  <c r="AB481" i="27" s="1"/>
  <c r="AC481" i="27" s="1"/>
  <c r="AD481" i="27" s="1"/>
  <c r="W492" i="27"/>
  <c r="Y492" i="27" s="1"/>
  <c r="Z492" i="27" s="1"/>
  <c r="AB492" i="27" s="1"/>
  <c r="AC492" i="27" s="1"/>
  <c r="AD492" i="27" s="1"/>
  <c r="W708" i="27"/>
  <c r="Y708" i="27" s="1"/>
  <c r="Z708" i="27" s="1"/>
  <c r="AB708" i="27" s="1"/>
  <c r="AC708" i="27" s="1"/>
  <c r="AD708" i="27" s="1"/>
  <c r="W606" i="27"/>
  <c r="Y606" i="27" s="1"/>
  <c r="W724" i="27"/>
  <c r="Y724" i="27" s="1"/>
  <c r="Z724" i="27" s="1"/>
  <c r="AB724" i="27" s="1"/>
  <c r="AC724" i="27" s="1"/>
  <c r="AD724" i="27" s="1"/>
  <c r="W771" i="27"/>
  <c r="Y771" i="27" s="1"/>
  <c r="W893" i="27"/>
  <c r="Y893" i="27" s="1"/>
  <c r="Z893" i="27" s="1"/>
  <c r="AB893" i="27" s="1"/>
  <c r="AC893" i="27" s="1"/>
  <c r="AD893" i="27" s="1"/>
  <c r="W911" i="27"/>
  <c r="Y911" i="27" s="1"/>
  <c r="Z911" i="27" s="1"/>
  <c r="AB911" i="27" s="1"/>
  <c r="AC911" i="27" s="1"/>
  <c r="AD911" i="27" s="1"/>
  <c r="W841" i="27"/>
  <c r="Y841" i="27" s="1"/>
  <c r="W32" i="27"/>
  <c r="Y32" i="27" s="1"/>
  <c r="Y272" i="27"/>
  <c r="Z272" i="27" s="1"/>
  <c r="AB272" i="27" s="1"/>
  <c r="AC272" i="27" s="1"/>
  <c r="AD272" i="27" s="1"/>
  <c r="W313" i="27"/>
  <c r="Y313" i="27" s="1"/>
  <c r="W448" i="27"/>
  <c r="Y448" i="27" s="1"/>
  <c r="Z448" i="27" s="1"/>
  <c r="AB448" i="27" s="1"/>
  <c r="AC448" i="27" s="1"/>
  <c r="AD448" i="27" s="1"/>
  <c r="W734" i="27"/>
  <c r="Y734" i="27" s="1"/>
  <c r="Z734" i="27" s="1"/>
  <c r="AB734" i="27" s="1"/>
  <c r="AC734" i="27" s="1"/>
  <c r="AD734" i="27" s="1"/>
  <c r="W803" i="27"/>
  <c r="Y803" i="27" s="1"/>
  <c r="Z803" i="27" s="1"/>
  <c r="AB803" i="27" s="1"/>
  <c r="AC803" i="27" s="1"/>
  <c r="AD803" i="27" s="1"/>
  <c r="W73" i="27"/>
  <c r="Y73" i="27" s="1"/>
  <c r="Z73" i="27" s="1"/>
  <c r="W163" i="27"/>
  <c r="Y163" i="27" s="1"/>
  <c r="Z163" i="27" s="1"/>
  <c r="W248" i="27"/>
  <c r="Y248" i="27" s="1"/>
  <c r="W409" i="27"/>
  <c r="Y409" i="27" s="1"/>
  <c r="Z409" i="27" s="1"/>
  <c r="AB409" i="27" s="1"/>
  <c r="AC409" i="27" s="1"/>
  <c r="AD409" i="27" s="1"/>
  <c r="Y415" i="27"/>
  <c r="Z415" i="27" s="1"/>
  <c r="AB415" i="27" s="1"/>
  <c r="AC415" i="27" s="1"/>
  <c r="AD415" i="27" s="1"/>
  <c r="W401" i="27"/>
  <c r="Y401" i="27" s="1"/>
  <c r="W460" i="27"/>
  <c r="Y460" i="27" s="1"/>
  <c r="Z460" i="27" s="1"/>
  <c r="AB460" i="27" s="1"/>
  <c r="AC460" i="27" s="1"/>
  <c r="AD460" i="27" s="1"/>
  <c r="W439" i="27"/>
  <c r="Y439" i="27" s="1"/>
  <c r="Z439" i="27" s="1"/>
  <c r="AB439" i="27" s="1"/>
  <c r="AC439" i="27" s="1"/>
  <c r="AD439" i="27" s="1"/>
  <c r="W422" i="27"/>
  <c r="Y422" i="27" s="1"/>
  <c r="Z422" i="27" s="1"/>
  <c r="AB422" i="27" s="1"/>
  <c r="AC422" i="27" s="1"/>
  <c r="AD422" i="27" s="1"/>
  <c r="W470" i="27"/>
  <c r="Y470" i="27" s="1"/>
  <c r="Z470" i="27" s="1"/>
  <c r="AB470" i="27" s="1"/>
  <c r="AC470" i="27" s="1"/>
  <c r="AD470" i="27" s="1"/>
  <c r="W417" i="27"/>
  <c r="Y417" i="27" s="1"/>
  <c r="Z417" i="27" s="1"/>
  <c r="AB417" i="27" s="1"/>
  <c r="AC417" i="27" s="1"/>
  <c r="AD417" i="27" s="1"/>
  <c r="W704" i="27"/>
  <c r="Y704" i="27" s="1"/>
  <c r="Z704" i="27" s="1"/>
  <c r="AB704" i="27" s="1"/>
  <c r="AC704" i="27" s="1"/>
  <c r="AD704" i="27" s="1"/>
  <c r="W635" i="27"/>
  <c r="Y635" i="27" s="1"/>
  <c r="Z635" i="27" s="1"/>
  <c r="AB635" i="27" s="1"/>
  <c r="AC635" i="27" s="1"/>
  <c r="AD635" i="27" s="1"/>
  <c r="W969" i="27"/>
  <c r="Y969" i="27" s="1"/>
  <c r="Z969" i="27" s="1"/>
  <c r="AB969" i="27" s="1"/>
  <c r="AC969" i="27" s="1"/>
  <c r="AD969" i="27" s="1"/>
  <c r="W817" i="27"/>
  <c r="Y817" i="27" s="1"/>
  <c r="Z817" i="27" s="1"/>
  <c r="AB817" i="27" s="1"/>
  <c r="AC817" i="27" s="1"/>
  <c r="AD817" i="27" s="1"/>
  <c r="W894" i="27"/>
  <c r="Y894" i="27" s="1"/>
  <c r="Z894" i="27" s="1"/>
  <c r="AB894" i="27" s="1"/>
  <c r="AC894" i="27" s="1"/>
  <c r="AD894" i="27" s="1"/>
  <c r="W50" i="27"/>
  <c r="Y50" i="27" s="1"/>
  <c r="Z50" i="27" s="1"/>
  <c r="W113" i="27"/>
  <c r="Y113" i="27" s="1"/>
  <c r="Z113" i="27" s="1"/>
  <c r="W341" i="27"/>
  <c r="Y341" i="27" s="1"/>
  <c r="Z341" i="27" s="1"/>
  <c r="AB341" i="27" s="1"/>
  <c r="AC341" i="27" s="1"/>
  <c r="AD341" i="27" s="1"/>
  <c r="W358" i="27"/>
  <c r="Y358" i="27" s="1"/>
  <c r="Z358" i="27" s="1"/>
  <c r="AB358" i="27" s="1"/>
  <c r="AC358" i="27" s="1"/>
  <c r="AD358" i="27" s="1"/>
  <c r="W661" i="27"/>
  <c r="W757" i="27"/>
  <c r="W810" i="27"/>
  <c r="Y810" i="27" s="1"/>
  <c r="Z810" i="27" s="1"/>
  <c r="AB810" i="27" s="1"/>
  <c r="AC810" i="27" s="1"/>
  <c r="AD810" i="27" s="1"/>
  <c r="W619" i="27"/>
  <c r="Y619" i="27" s="1"/>
  <c r="W988" i="27"/>
  <c r="Y988" i="27" s="1"/>
  <c r="W965" i="27"/>
  <c r="Y965" i="27" s="1"/>
  <c r="W931" i="27"/>
  <c r="W737" i="27"/>
  <c r="W647" i="27"/>
  <c r="Y647" i="27" s="1"/>
  <c r="Z647" i="27" s="1"/>
  <c r="AB647" i="27" s="1"/>
  <c r="AC647" i="27" s="1"/>
  <c r="AD647" i="27" s="1"/>
  <c r="W622" i="27"/>
  <c r="W609" i="27"/>
  <c r="Y609" i="27" s="1"/>
  <c r="Z609" i="27" s="1"/>
  <c r="AB609" i="27" s="1"/>
  <c r="AC609" i="27" s="1"/>
  <c r="AD609" i="27" s="1"/>
  <c r="W520" i="27"/>
  <c r="Y520" i="27" s="1"/>
  <c r="Z520" i="27" s="1"/>
  <c r="AB520" i="27" s="1"/>
  <c r="AC520" i="27" s="1"/>
  <c r="AD520" i="27" s="1"/>
  <c r="W515" i="27"/>
  <c r="Y515" i="27" s="1"/>
  <c r="Z515" i="27" s="1"/>
  <c r="AB515" i="27" s="1"/>
  <c r="AC515" i="27" s="1"/>
  <c r="AD515" i="27" s="1"/>
  <c r="W479" i="27"/>
  <c r="Y479" i="27" s="1"/>
  <c r="Z479" i="27" s="1"/>
  <c r="AB479" i="27" s="1"/>
  <c r="AC479" i="27" s="1"/>
  <c r="AD479" i="27" s="1"/>
  <c r="W413" i="27"/>
  <c r="Y413" i="27" s="1"/>
  <c r="Z413" i="27" s="1"/>
  <c r="AB413" i="27" s="1"/>
  <c r="AC413" i="27" s="1"/>
  <c r="AD413" i="27" s="1"/>
  <c r="W326" i="27"/>
  <c r="Y326" i="27" s="1"/>
  <c r="W321" i="27"/>
  <c r="Y321" i="27" s="1"/>
  <c r="Z321" i="27" s="1"/>
  <c r="AB321" i="27" s="1"/>
  <c r="AC321" i="27" s="1"/>
  <c r="AD321" i="27" s="1"/>
  <c r="W395" i="27"/>
  <c r="Y395" i="27" s="1"/>
  <c r="Z395" i="27" s="1"/>
  <c r="AB395" i="27" s="1"/>
  <c r="AC395" i="27" s="1"/>
  <c r="AD395" i="27" s="1"/>
  <c r="W387" i="27"/>
  <c r="Y387" i="27" s="1"/>
  <c r="Z387" i="27" s="1"/>
  <c r="AB387" i="27" s="1"/>
  <c r="AC387" i="27" s="1"/>
  <c r="AD387" i="27" s="1"/>
  <c r="W382" i="27"/>
  <c r="Y382" i="27" s="1"/>
  <c r="Z382" i="27" s="1"/>
  <c r="AB382" i="27" s="1"/>
  <c r="AC382" i="27" s="1"/>
  <c r="AD382" i="27" s="1"/>
  <c r="W378" i="27"/>
  <c r="Y378" i="27" s="1"/>
  <c r="Z378" i="27" s="1"/>
  <c r="AB378" i="27" s="1"/>
  <c r="AC378" i="27" s="1"/>
  <c r="AD378" i="27" s="1"/>
  <c r="W342" i="27"/>
  <c r="Y342" i="27" s="1"/>
  <c r="Z342" i="27" s="1"/>
  <c r="AB342" i="27" s="1"/>
  <c r="AC342" i="27" s="1"/>
  <c r="AD342" i="27" s="1"/>
  <c r="W316" i="27"/>
  <c r="Y316" i="27" s="1"/>
  <c r="W278" i="27"/>
  <c r="Y278" i="27" s="1"/>
  <c r="Z278" i="27" s="1"/>
  <c r="AB278" i="27" s="1"/>
  <c r="AC278" i="27" s="1"/>
  <c r="AD278" i="27" s="1"/>
  <c r="W274" i="27"/>
  <c r="Y274" i="27" s="1"/>
  <c r="Z274" i="27" s="1"/>
  <c r="AB274" i="27" s="1"/>
  <c r="AC274" i="27" s="1"/>
  <c r="AD274" i="27" s="1"/>
  <c r="W223" i="27"/>
  <c r="Y223" i="27" s="1"/>
  <c r="Z223" i="27" s="1"/>
  <c r="W209" i="27"/>
  <c r="Y209" i="27" s="1"/>
  <c r="Z209" i="27" s="1"/>
  <c r="W183" i="27"/>
  <c r="Y183" i="27" s="1"/>
  <c r="W119" i="27"/>
  <c r="Y119" i="27" s="1"/>
  <c r="Z119" i="27" s="1"/>
  <c r="W98" i="27"/>
  <c r="Y98" i="27" s="1"/>
  <c r="Z98" i="27" s="1"/>
  <c r="Z177" i="27"/>
  <c r="W63" i="27"/>
  <c r="Y63" i="27" s="1"/>
  <c r="Z63" i="27" s="1"/>
  <c r="W43" i="27"/>
  <c r="Y43" i="27" s="1"/>
  <c r="Z43" i="27" s="1"/>
  <c r="AB43" i="27" s="1"/>
  <c r="AC43" i="27" s="1"/>
  <c r="Z24" i="6"/>
  <c r="AB24" i="6" s="1"/>
  <c r="AC24" i="6" s="1"/>
  <c r="AE24" i="6" s="1"/>
  <c r="Z170" i="6"/>
  <c r="AB170" i="6" s="1"/>
  <c r="Z436" i="6"/>
  <c r="AB436" i="6" s="1"/>
  <c r="Z514" i="6"/>
  <c r="AB514" i="6" s="1"/>
  <c r="Z574" i="6"/>
  <c r="AB574" i="6" s="1"/>
  <c r="AC574" i="6" s="1"/>
  <c r="AE574" i="6" s="1"/>
  <c r="AF574" i="6" s="1"/>
  <c r="AG574" i="6" s="1"/>
  <c r="Z155" i="6"/>
  <c r="AB155" i="6" s="1"/>
  <c r="Z133" i="6"/>
  <c r="AB133" i="6" s="1"/>
  <c r="Z143" i="6"/>
  <c r="AB143" i="6" s="1"/>
  <c r="Z134" i="6"/>
  <c r="AB134" i="6" s="1"/>
  <c r="AC134" i="6" s="1"/>
  <c r="Z254" i="6"/>
  <c r="AB254" i="6" s="1"/>
  <c r="AC254" i="6" s="1"/>
  <c r="AE254" i="6" s="1"/>
  <c r="AF254" i="6" s="1"/>
  <c r="AG254" i="6" s="1"/>
  <c r="Z410" i="6"/>
  <c r="AB410" i="6" s="1"/>
  <c r="Z403" i="6"/>
  <c r="AB403" i="6" s="1"/>
  <c r="AC403" i="6" s="1"/>
  <c r="AE403" i="6" s="1"/>
  <c r="AF403" i="6" s="1"/>
  <c r="AG403" i="6" s="1"/>
  <c r="Z550" i="6"/>
  <c r="AB550" i="6" s="1"/>
  <c r="AC550" i="6" s="1"/>
  <c r="AE550" i="6" s="1"/>
  <c r="AF550" i="6" s="1"/>
  <c r="AG550" i="6" s="1"/>
  <c r="Z553" i="6"/>
  <c r="AB553" i="6" s="1"/>
  <c r="AC553" i="6" s="1"/>
  <c r="AE553" i="6" s="1"/>
  <c r="AF553" i="6" s="1"/>
  <c r="AG553" i="6" s="1"/>
  <c r="Z608" i="6"/>
  <c r="AB608" i="6" s="1"/>
  <c r="Z839" i="6"/>
  <c r="AB839" i="6" s="1"/>
  <c r="Z851" i="6"/>
  <c r="AB851" i="6" s="1"/>
  <c r="Z39" i="6"/>
  <c r="AB39" i="6" s="1"/>
  <c r="Z404" i="6"/>
  <c r="AB404" i="6" s="1"/>
  <c r="Z458" i="6"/>
  <c r="AB458" i="6" s="1"/>
  <c r="Z500" i="6"/>
  <c r="AB500" i="6" s="1"/>
  <c r="Z708" i="6"/>
  <c r="AB708" i="6" s="1"/>
  <c r="AC708" i="6" s="1"/>
  <c r="AE708" i="6" s="1"/>
  <c r="AF708" i="6" s="1"/>
  <c r="AG708" i="6" s="1"/>
  <c r="W151" i="27"/>
  <c r="Y151" i="27" s="1"/>
  <c r="Z151" i="27" s="1"/>
  <c r="W582" i="27"/>
  <c r="Y582" i="27" s="1"/>
  <c r="W273" i="27"/>
  <c r="Y273" i="27" s="1"/>
  <c r="W579" i="27"/>
  <c r="Y579" i="27" s="1"/>
  <c r="W118" i="27"/>
  <c r="Y118" i="27" s="1"/>
  <c r="W176" i="27"/>
  <c r="Y176" i="27" s="1"/>
  <c r="W440" i="27"/>
  <c r="Y440" i="27" s="1"/>
  <c r="Z440" i="27" s="1"/>
  <c r="AB440" i="27" s="1"/>
  <c r="AC440" i="27" s="1"/>
  <c r="AD440" i="27" s="1"/>
  <c r="W561" i="27"/>
  <c r="Y561" i="27" s="1"/>
  <c r="Z561" i="27" s="1"/>
  <c r="AB561" i="27" s="1"/>
  <c r="AC561" i="27" s="1"/>
  <c r="AD561" i="27" s="1"/>
  <c r="Y730" i="27"/>
  <c r="Z730" i="27" s="1"/>
  <c r="AB730" i="27" s="1"/>
  <c r="AC730" i="27" s="1"/>
  <c r="AD730" i="27" s="1"/>
  <c r="W268" i="27"/>
  <c r="Y268" i="27" s="1"/>
  <c r="Z268" i="27" s="1"/>
  <c r="AB268" i="27" s="1"/>
  <c r="AC268" i="27" s="1"/>
  <c r="AD268" i="27" s="1"/>
  <c r="Y505" i="27"/>
  <c r="Z505" i="27" s="1"/>
  <c r="AB505" i="27" s="1"/>
  <c r="AC505" i="27" s="1"/>
  <c r="AD505" i="27" s="1"/>
  <c r="W694" i="27"/>
  <c r="Y694" i="27" s="1"/>
  <c r="Z694" i="27" s="1"/>
  <c r="AB694" i="27" s="1"/>
  <c r="AC694" i="27" s="1"/>
  <c r="AD694" i="27" s="1"/>
  <c r="W681" i="27"/>
  <c r="W332" i="27"/>
  <c r="Y332" i="27" s="1"/>
  <c r="Z332" i="27" s="1"/>
  <c r="AB332" i="27" s="1"/>
  <c r="AC332" i="27" s="1"/>
  <c r="AD332" i="27" s="1"/>
  <c r="W364" i="27"/>
  <c r="Y364" i="27" s="1"/>
  <c r="Z364" i="27" s="1"/>
  <c r="AB364" i="27" s="1"/>
  <c r="AC364" i="27" s="1"/>
  <c r="AD364" i="27" s="1"/>
  <c r="W494" i="27"/>
  <c r="Y494" i="27" s="1"/>
  <c r="Z494" i="27" s="1"/>
  <c r="AB494" i="27" s="1"/>
  <c r="AC494" i="27" s="1"/>
  <c r="AD494" i="27" s="1"/>
  <c r="W760" i="27"/>
  <c r="Y760" i="27" s="1"/>
  <c r="Z760" i="27" s="1"/>
  <c r="AB760" i="27" s="1"/>
  <c r="AC760" i="27" s="1"/>
  <c r="AD760" i="27" s="1"/>
  <c r="W921" i="27"/>
  <c r="Y921" i="27" s="1"/>
  <c r="W981" i="27"/>
  <c r="Y981" i="27" s="1"/>
  <c r="W917" i="27"/>
  <c r="Y917" i="27" s="1"/>
  <c r="W150" i="27"/>
  <c r="Y990" i="27"/>
  <c r="Z990" i="27" s="1"/>
  <c r="AB990" i="27" s="1"/>
  <c r="AC990" i="27" s="1"/>
  <c r="AD990" i="27" s="1"/>
  <c r="W933" i="27"/>
  <c r="Y933" i="27" s="1"/>
  <c r="W937" i="27"/>
  <c r="Y937" i="27" s="1"/>
  <c r="Z937" i="27" s="1"/>
  <c r="AB937" i="27" s="1"/>
  <c r="AC937" i="27" s="1"/>
  <c r="AD937" i="27" s="1"/>
  <c r="W905" i="27"/>
  <c r="Y905" i="27" s="1"/>
  <c r="Z905" i="27" s="1"/>
  <c r="AB905" i="27" s="1"/>
  <c r="AC905" i="27" s="1"/>
  <c r="AD905" i="27" s="1"/>
  <c r="W837" i="27"/>
  <c r="Y837" i="27" s="1"/>
  <c r="Z837" i="27" s="1"/>
  <c r="AB837" i="27" s="1"/>
  <c r="AC837" i="27" s="1"/>
  <c r="AD837" i="27" s="1"/>
  <c r="W754" i="27"/>
  <c r="Y754" i="27" s="1"/>
  <c r="Z754" i="27" s="1"/>
  <c r="AB754" i="27" s="1"/>
  <c r="AC754" i="27" s="1"/>
  <c r="AD754" i="27" s="1"/>
  <c r="W685" i="27"/>
  <c r="Y685" i="27" s="1"/>
  <c r="Z685" i="27" s="1"/>
  <c r="AB685" i="27" s="1"/>
  <c r="AC685" i="27" s="1"/>
  <c r="AD685" i="27" s="1"/>
  <c r="W674" i="27"/>
  <c r="Y674" i="27" s="1"/>
  <c r="W658" i="27"/>
  <c r="Y658" i="27" s="1"/>
  <c r="W929" i="27"/>
  <c r="Y929" i="27" s="1"/>
  <c r="Z929" i="27" s="1"/>
  <c r="AB929" i="27" s="1"/>
  <c r="AC929" i="27" s="1"/>
  <c r="AD929" i="27" s="1"/>
  <c r="W909" i="27"/>
  <c r="Y909" i="27" s="1"/>
  <c r="Z909" i="27" s="1"/>
  <c r="AB909" i="27" s="1"/>
  <c r="AC909" i="27" s="1"/>
  <c r="AD909" i="27" s="1"/>
  <c r="W835" i="27"/>
  <c r="Y835" i="27" s="1"/>
  <c r="Z835" i="27" s="1"/>
  <c r="AB835" i="27" s="1"/>
  <c r="AC835" i="27" s="1"/>
  <c r="AD835" i="27" s="1"/>
  <c r="W794" i="27"/>
  <c r="Y794" i="27" s="1"/>
  <c r="Z794" i="27" s="1"/>
  <c r="AB794" i="27" s="1"/>
  <c r="AC794" i="27" s="1"/>
  <c r="AD794" i="27" s="1"/>
  <c r="W710" i="27"/>
  <c r="Y710" i="27" s="1"/>
  <c r="W699" i="27"/>
  <c r="Y699" i="27" s="1"/>
  <c r="W580" i="27"/>
  <c r="Y580" i="27" s="1"/>
  <c r="Z580" i="27" s="1"/>
  <c r="AB580" i="27" s="1"/>
  <c r="AC580" i="27" s="1"/>
  <c r="AD580" i="27" s="1"/>
  <c r="Y489" i="27"/>
  <c r="Z489" i="27" s="1"/>
  <c r="AB489" i="27" s="1"/>
  <c r="AC489" i="27" s="1"/>
  <c r="AD489" i="27" s="1"/>
  <c r="W471" i="27"/>
  <c r="Y471" i="27" s="1"/>
  <c r="Z471" i="27" s="1"/>
  <c r="AB471" i="27" s="1"/>
  <c r="AC471" i="27" s="1"/>
  <c r="AD471" i="27" s="1"/>
  <c r="Y456" i="27"/>
  <c r="Z456" i="27" s="1"/>
  <c r="AB456" i="27" s="1"/>
  <c r="AC456" i="27" s="1"/>
  <c r="AD456" i="27" s="1"/>
  <c r="W430" i="27"/>
  <c r="Y430" i="27" s="1"/>
  <c r="Z430" i="27" s="1"/>
  <c r="AB430" i="27" s="1"/>
  <c r="AC430" i="27" s="1"/>
  <c r="AD430" i="27" s="1"/>
  <c r="W450" i="27"/>
  <c r="Y450" i="27" s="1"/>
  <c r="Z450" i="27" s="1"/>
  <c r="AB450" i="27" s="1"/>
  <c r="AC450" i="27" s="1"/>
  <c r="AD450" i="27" s="1"/>
  <c r="W403" i="27"/>
  <c r="Y403" i="27" s="1"/>
  <c r="Z403" i="27" s="1"/>
  <c r="AB403" i="27" s="1"/>
  <c r="AC403" i="27" s="1"/>
  <c r="AD403" i="27" s="1"/>
  <c r="W260" i="27"/>
  <c r="Y260" i="27" s="1"/>
  <c r="W226" i="27"/>
  <c r="Y226" i="27" s="1"/>
  <c r="Z226" i="27" s="1"/>
  <c r="W241" i="27"/>
  <c r="Y241" i="27" s="1"/>
  <c r="W110" i="27"/>
  <c r="Y110" i="27" s="1"/>
  <c r="W145" i="27"/>
  <c r="Y145" i="27" s="1"/>
  <c r="W574" i="27"/>
  <c r="Y574" i="27" s="1"/>
  <c r="W678" i="27"/>
  <c r="Y678" i="27" s="1"/>
  <c r="W44" i="27"/>
  <c r="X44" i="27"/>
  <c r="Y78" i="27"/>
  <c r="Z78" i="27" s="1"/>
  <c r="W155" i="27"/>
  <c r="Y155" i="27" s="1"/>
  <c r="Z155" i="27" s="1"/>
  <c r="W298" i="27"/>
  <c r="Y298" i="27" s="1"/>
  <c r="Z298" i="27" s="1"/>
  <c r="AB298" i="27" s="1"/>
  <c r="AC298" i="27" s="1"/>
  <c r="AD298" i="27" s="1"/>
  <c r="W368" i="27"/>
  <c r="Y368" i="27" s="1"/>
  <c r="W478" i="27"/>
  <c r="Y478" i="27" s="1"/>
  <c r="Z478" i="27" s="1"/>
  <c r="AB478" i="27" s="1"/>
  <c r="AC478" i="27" s="1"/>
  <c r="AD478" i="27" s="1"/>
  <c r="W551" i="27"/>
  <c r="Y551" i="27" s="1"/>
  <c r="Z551" i="27" s="1"/>
  <c r="AB551" i="27" s="1"/>
  <c r="AC551" i="27" s="1"/>
  <c r="AD551" i="27" s="1"/>
  <c r="W575" i="27"/>
  <c r="Y575" i="27" s="1"/>
  <c r="W845" i="27"/>
  <c r="Y845" i="27" s="1"/>
  <c r="Z845" i="27" s="1"/>
  <c r="AB845" i="27" s="1"/>
  <c r="AC845" i="27" s="1"/>
  <c r="AD845" i="27" s="1"/>
  <c r="W986" i="27"/>
  <c r="Y986" i="27" s="1"/>
  <c r="Z986" i="27" s="1"/>
  <c r="AB986" i="27" s="1"/>
  <c r="AC986" i="27" s="1"/>
  <c r="AD986" i="27" s="1"/>
  <c r="W670" i="27"/>
  <c r="Y670" i="27" s="1"/>
  <c r="W95" i="27"/>
  <c r="Y95" i="27" s="1"/>
  <c r="W359" i="27"/>
  <c r="Y359" i="27" s="1"/>
  <c r="Z359" i="27" s="1"/>
  <c r="AB359" i="27" s="1"/>
  <c r="AC359" i="27" s="1"/>
  <c r="AD359" i="27" s="1"/>
  <c r="W603" i="27"/>
  <c r="Y603" i="27" s="1"/>
  <c r="Z603" i="27" s="1"/>
  <c r="AB603" i="27" s="1"/>
  <c r="AC603" i="27" s="1"/>
  <c r="AD603" i="27" s="1"/>
  <c r="W544" i="27"/>
  <c r="Y544" i="27" s="1"/>
  <c r="Z544" i="27" s="1"/>
  <c r="AB544" i="27" s="1"/>
  <c r="AC544" i="27" s="1"/>
  <c r="AD544" i="27" s="1"/>
  <c r="W680" i="27"/>
  <c r="Y680" i="27" s="1"/>
  <c r="W70" i="27"/>
  <c r="Y70" i="27" s="1"/>
  <c r="W122" i="27"/>
  <c r="Y122" i="27" s="1"/>
  <c r="W940" i="27"/>
  <c r="Y940" i="27" s="1"/>
  <c r="Z940" i="27" s="1"/>
  <c r="AB940" i="27" s="1"/>
  <c r="AC940" i="27" s="1"/>
  <c r="AD940" i="27" s="1"/>
  <c r="W962" i="27"/>
  <c r="Y962" i="27" s="1"/>
  <c r="Z962" i="27" s="1"/>
  <c r="AB962" i="27" s="1"/>
  <c r="AC962" i="27" s="1"/>
  <c r="AD962" i="27" s="1"/>
  <c r="W930" i="27"/>
  <c r="Y930" i="27" s="1"/>
  <c r="Z930" i="27" s="1"/>
  <c r="AB930" i="27" s="1"/>
  <c r="AC930" i="27" s="1"/>
  <c r="AD930" i="27" s="1"/>
  <c r="W906" i="27"/>
  <c r="Y906" i="27" s="1"/>
  <c r="Z906" i="27" s="1"/>
  <c r="AB906" i="27" s="1"/>
  <c r="AC906" i="27" s="1"/>
  <c r="AD906" i="27" s="1"/>
  <c r="W709" i="27"/>
  <c r="Y709" i="27" s="1"/>
  <c r="W482" i="27"/>
  <c r="Y482" i="27" s="1"/>
  <c r="W502" i="27"/>
  <c r="Y502" i="27" s="1"/>
  <c r="Z502" i="27" s="1"/>
  <c r="AB502" i="27" s="1"/>
  <c r="AC502" i="27" s="1"/>
  <c r="AD502" i="27" s="1"/>
  <c r="W360" i="27"/>
  <c r="Y360" i="27" s="1"/>
  <c r="Z360" i="27" s="1"/>
  <c r="AB360" i="27" s="1"/>
  <c r="AC360" i="27" s="1"/>
  <c r="AD360" i="27" s="1"/>
  <c r="W353" i="27"/>
  <c r="Y353" i="27" s="1"/>
  <c r="Z353" i="27" s="1"/>
  <c r="AB353" i="27" s="1"/>
  <c r="AC353" i="27" s="1"/>
  <c r="AD353" i="27" s="1"/>
  <c r="W243" i="27"/>
  <c r="Y243" i="27" s="1"/>
  <c r="Z243" i="27" s="1"/>
  <c r="AB243" i="27" s="1"/>
  <c r="AC243" i="27" s="1"/>
  <c r="AD243" i="27" s="1"/>
  <c r="W201" i="27"/>
  <c r="Y201" i="27" s="1"/>
  <c r="Z201" i="27" s="1"/>
  <c r="W191" i="27"/>
  <c r="Y191" i="27" s="1"/>
  <c r="W170" i="27"/>
  <c r="Y170" i="27" s="1"/>
  <c r="Z170" i="27" s="1"/>
  <c r="Y82" i="27"/>
  <c r="Z82" i="27" s="1"/>
  <c r="AY3" i="12"/>
  <c r="AL3" i="12"/>
  <c r="AM3" i="12" s="1"/>
  <c r="AZ3" i="12" s="1"/>
  <c r="Z61" i="6"/>
  <c r="AB61" i="6" s="1"/>
  <c r="AC61" i="6" s="1"/>
  <c r="Z93" i="6"/>
  <c r="AB93" i="6" s="1"/>
  <c r="Z116" i="6"/>
  <c r="AB116" i="6" s="1"/>
  <c r="Z123" i="6"/>
  <c r="AB123" i="6" s="1"/>
  <c r="Z140" i="6"/>
  <c r="AB140" i="6" s="1"/>
  <c r="AC140" i="6" s="1"/>
  <c r="Z328" i="6"/>
  <c r="AB328" i="6" s="1"/>
  <c r="Z377" i="6"/>
  <c r="AB377" i="6" s="1"/>
  <c r="AC377" i="6" s="1"/>
  <c r="AE377" i="6" s="1"/>
  <c r="AF377" i="6" s="1"/>
  <c r="AG377" i="6" s="1"/>
  <c r="Z435" i="6"/>
  <c r="AB435" i="6" s="1"/>
  <c r="AC435" i="6" s="1"/>
  <c r="AE435" i="6" s="1"/>
  <c r="AF435" i="6" s="1"/>
  <c r="AG435" i="6" s="1"/>
  <c r="Z451" i="6"/>
  <c r="AB451" i="6" s="1"/>
  <c r="AC451" i="6" s="1"/>
  <c r="AE451" i="6" s="1"/>
  <c r="AF451" i="6" s="1"/>
  <c r="AG451" i="6" s="1"/>
  <c r="Z529" i="6"/>
  <c r="AB529" i="6" s="1"/>
  <c r="AC529" i="6" s="1"/>
  <c r="AE529" i="6" s="1"/>
  <c r="AF529" i="6" s="1"/>
  <c r="AG529" i="6" s="1"/>
  <c r="Z609" i="6"/>
  <c r="AB609" i="6" s="1"/>
  <c r="Z688" i="6"/>
  <c r="AB688" i="6" s="1"/>
  <c r="Z763" i="6"/>
  <c r="AB763" i="6" s="1"/>
  <c r="Z767" i="6"/>
  <c r="AB767" i="6" s="1"/>
  <c r="Z818" i="6"/>
  <c r="AB818" i="6" s="1"/>
  <c r="AC818" i="6" s="1"/>
  <c r="AE818" i="6" s="1"/>
  <c r="AF818" i="6" s="1"/>
  <c r="AG818" i="6" s="1"/>
  <c r="Z824" i="6"/>
  <c r="AB824" i="6" s="1"/>
  <c r="Z856" i="6"/>
  <c r="AB856" i="6" s="1"/>
  <c r="Z873" i="6"/>
  <c r="AB873" i="6" s="1"/>
  <c r="AC873" i="6" s="1"/>
  <c r="AE873" i="6" s="1"/>
  <c r="AF873" i="6" s="1"/>
  <c r="AG873" i="6" s="1"/>
  <c r="Z202" i="6"/>
  <c r="AB202" i="6" s="1"/>
  <c r="AC202" i="6" s="1"/>
  <c r="Z307" i="6"/>
  <c r="AB307" i="6" s="1"/>
  <c r="Z381" i="6"/>
  <c r="AB381" i="6" s="1"/>
  <c r="Z642" i="6"/>
  <c r="AB642" i="6" s="1"/>
  <c r="AC642" i="6" s="1"/>
  <c r="AE642" i="6" s="1"/>
  <c r="AF642" i="6" s="1"/>
  <c r="AG642" i="6" s="1"/>
  <c r="Z533" i="6"/>
  <c r="AB533" i="6" s="1"/>
  <c r="AC533" i="6" s="1"/>
  <c r="AE533" i="6" s="1"/>
  <c r="AF533" i="6" s="1"/>
  <c r="AG533" i="6" s="1"/>
  <c r="Z713" i="6"/>
  <c r="AB713" i="6" s="1"/>
  <c r="AC713" i="6" s="1"/>
  <c r="AE713" i="6" s="1"/>
  <c r="AF713" i="6" s="1"/>
  <c r="AG713" i="6" s="1"/>
  <c r="Z794" i="6"/>
  <c r="AB794" i="6" s="1"/>
  <c r="AC794" i="6" s="1"/>
  <c r="AE794" i="6" s="1"/>
  <c r="AF794" i="6" s="1"/>
  <c r="AG794" i="6" s="1"/>
  <c r="M6" i="30" l="1"/>
  <c r="Y214" i="27"/>
  <c r="M37" i="30"/>
  <c r="AM215" i="12"/>
  <c r="AB188" i="6"/>
  <c r="M24" i="30"/>
  <c r="AX215" i="12"/>
  <c r="AC934" i="6"/>
  <c r="AE934" i="6" s="1"/>
  <c r="AF934" i="6" s="1"/>
  <c r="AG934" i="6" s="1"/>
  <c r="AC93" i="27"/>
  <c r="AD93" i="27" s="1"/>
  <c r="BA10" i="12"/>
  <c r="BE10" i="12" s="1"/>
  <c r="BF10" i="12" s="1"/>
  <c r="BH10" i="12" s="1"/>
  <c r="BI10" i="12" s="1"/>
  <c r="BJ10" i="12" s="1"/>
  <c r="BA50" i="12"/>
  <c r="BE50" i="12" s="1"/>
  <c r="BF50" i="12" s="1"/>
  <c r="BH50" i="12" s="1"/>
  <c r="BA40" i="12"/>
  <c r="BE40" i="12" s="1"/>
  <c r="BF40" i="12" s="1"/>
  <c r="BH40" i="12" s="1"/>
  <c r="BG88" i="12" s="1"/>
  <c r="BA52" i="12"/>
  <c r="BE52" i="12" s="1"/>
  <c r="BA78" i="12"/>
  <c r="BE78" i="12" s="1"/>
  <c r="BF78" i="12" s="1"/>
  <c r="BA85" i="12"/>
  <c r="BE85" i="12" s="1"/>
  <c r="BA114" i="12"/>
  <c r="BE114" i="12" s="1"/>
  <c r="BF114" i="12" s="1"/>
  <c r="BA128" i="12"/>
  <c r="BE128" i="12" s="1"/>
  <c r="BF128" i="12" s="1"/>
  <c r="BA102" i="12"/>
  <c r="BE102" i="12" s="1"/>
  <c r="BA119" i="12"/>
  <c r="BE119" i="12" s="1"/>
  <c r="BF119" i="12" s="1"/>
  <c r="BA192" i="12"/>
  <c r="BE192" i="12" s="1"/>
  <c r="BA197" i="12"/>
  <c r="BE197" i="12" s="1"/>
  <c r="BF197" i="12" s="1"/>
  <c r="BA165" i="12"/>
  <c r="BE165" i="12" s="1"/>
  <c r="BF165" i="12" s="1"/>
  <c r="BA174" i="12"/>
  <c r="BE174" i="12" s="1"/>
  <c r="BF174" i="12" s="1"/>
  <c r="BA196" i="12"/>
  <c r="BE196" i="12" s="1"/>
  <c r="BF196" i="12" s="1"/>
  <c r="BA214" i="12"/>
  <c r="BE214" i="12" s="1"/>
  <c r="BA290" i="12"/>
  <c r="BE290" i="12" s="1"/>
  <c r="BF290" i="12" s="1"/>
  <c r="BH290" i="12" s="1"/>
  <c r="BI290" i="12" s="1"/>
  <c r="BJ290" i="12" s="1"/>
  <c r="BA308" i="12"/>
  <c r="BE308" i="12" s="1"/>
  <c r="BF308" i="12" s="1"/>
  <c r="BH308" i="12" s="1"/>
  <c r="BI308" i="12" s="1"/>
  <c r="BJ308" i="12" s="1"/>
  <c r="BA348" i="12"/>
  <c r="BE348" i="12" s="1"/>
  <c r="BA390" i="12"/>
  <c r="BE390" i="12" s="1"/>
  <c r="BF390" i="12" s="1"/>
  <c r="BH390" i="12" s="1"/>
  <c r="BI390" i="12" s="1"/>
  <c r="BJ390" i="12" s="1"/>
  <c r="BA423" i="12"/>
  <c r="BE423" i="12" s="1"/>
  <c r="BA338" i="12"/>
  <c r="BE338" i="12" s="1"/>
  <c r="BF338" i="12" s="1"/>
  <c r="BH338" i="12" s="1"/>
  <c r="BI338" i="12" s="1"/>
  <c r="BJ338" i="12" s="1"/>
  <c r="BA442" i="12"/>
  <c r="BE442" i="12" s="1"/>
  <c r="BF442" i="12" s="1"/>
  <c r="BH442" i="12" s="1"/>
  <c r="BI442" i="12" s="1"/>
  <c r="BJ442" i="12" s="1"/>
  <c r="BA482" i="12"/>
  <c r="BE482" i="12" s="1"/>
  <c r="BA504" i="12"/>
  <c r="BE504" i="12" s="1"/>
  <c r="BF504" i="12" s="1"/>
  <c r="BH504" i="12" s="1"/>
  <c r="BI504" i="12" s="1"/>
  <c r="BJ504" i="12" s="1"/>
  <c r="BA526" i="12"/>
  <c r="BE526" i="12" s="1"/>
  <c r="BA583" i="12"/>
  <c r="BE583" i="12" s="1"/>
  <c r="BA581" i="12"/>
  <c r="BE581" i="12" s="1"/>
  <c r="BA612" i="12"/>
  <c r="BE612" i="12" s="1"/>
  <c r="BA794" i="12"/>
  <c r="BE794" i="12" s="1"/>
  <c r="BF794" i="12" s="1"/>
  <c r="BH794" i="12" s="1"/>
  <c r="BI794" i="12" s="1"/>
  <c r="BJ794" i="12" s="1"/>
  <c r="BA803" i="12"/>
  <c r="BE803" i="12" s="1"/>
  <c r="BA824" i="12"/>
  <c r="BE824" i="12" s="1"/>
  <c r="BA656" i="12"/>
  <c r="BE656" i="12" s="1"/>
  <c r="BF656" i="12" s="1"/>
  <c r="BH656" i="12" s="1"/>
  <c r="BI656" i="12" s="1"/>
  <c r="BJ656" i="12" s="1"/>
  <c r="BA662" i="12"/>
  <c r="BE662" i="12" s="1"/>
  <c r="BA676" i="12"/>
  <c r="BE676" i="12" s="1"/>
  <c r="BA717" i="12"/>
  <c r="BE717" i="12" s="1"/>
  <c r="BA749" i="12"/>
  <c r="BE749" i="12" s="1"/>
  <c r="BA787" i="12"/>
  <c r="BE787" i="12" s="1"/>
  <c r="BA896" i="12"/>
  <c r="BE896" i="12" s="1"/>
  <c r="BA940" i="12"/>
  <c r="BE940" i="12" s="1"/>
  <c r="BA956" i="12"/>
  <c r="BE956" i="12" s="1"/>
  <c r="BA972" i="12"/>
  <c r="BE972" i="12" s="1"/>
  <c r="BA211" i="12"/>
  <c r="BE211" i="12" s="1"/>
  <c r="BF211" i="12" s="1"/>
  <c r="BA320" i="12"/>
  <c r="BE320" i="12" s="1"/>
  <c r="BF320" i="12" s="1"/>
  <c r="BH320" i="12" s="1"/>
  <c r="BI320" i="12" s="1"/>
  <c r="BJ320" i="12" s="1"/>
  <c r="BA247" i="12"/>
  <c r="BE247" i="12" s="1"/>
  <c r="BF247" i="12" s="1"/>
  <c r="BA15" i="12"/>
  <c r="BE15" i="12" s="1"/>
  <c r="BA65" i="12"/>
  <c r="BA70" i="12"/>
  <c r="BA122" i="12"/>
  <c r="BE122" i="12" s="1"/>
  <c r="BF122" i="12" s="1"/>
  <c r="BA151" i="12"/>
  <c r="BE151" i="12" s="1"/>
  <c r="BA126" i="12"/>
  <c r="BE126" i="12" s="1"/>
  <c r="BF126" i="12" s="1"/>
  <c r="BA202" i="12"/>
  <c r="BE202" i="12" s="1"/>
  <c r="BF202" i="12" s="1"/>
  <c r="BA285" i="12"/>
  <c r="BE285" i="12" s="1"/>
  <c r="BA313" i="12"/>
  <c r="BE313" i="12" s="1"/>
  <c r="BF313" i="12" s="1"/>
  <c r="BH313" i="12" s="1"/>
  <c r="BI313" i="12" s="1"/>
  <c r="BJ313" i="12" s="1"/>
  <c r="BA340" i="12"/>
  <c r="BE340" i="12" s="1"/>
  <c r="BA365" i="12"/>
  <c r="BE365" i="12" s="1"/>
  <c r="BA411" i="12"/>
  <c r="BE411" i="12" s="1"/>
  <c r="BA325" i="12"/>
  <c r="BE325" i="12" s="1"/>
  <c r="BA363" i="12"/>
  <c r="BA378" i="12"/>
  <c r="BE378" i="12" s="1"/>
  <c r="BF378" i="12" s="1"/>
  <c r="BH378" i="12" s="1"/>
  <c r="BI378" i="12" s="1"/>
  <c r="BJ378" i="12" s="1"/>
  <c r="BA472" i="12"/>
  <c r="BE472" i="12" s="1"/>
  <c r="BF472" i="12" s="1"/>
  <c r="BH472" i="12" s="1"/>
  <c r="BI472" i="12" s="1"/>
  <c r="BJ472" i="12" s="1"/>
  <c r="BA518" i="12"/>
  <c r="BE518" i="12" s="1"/>
  <c r="BF518" i="12" s="1"/>
  <c r="BH518" i="12" s="1"/>
  <c r="BI518" i="12" s="1"/>
  <c r="BJ518" i="12" s="1"/>
  <c r="BA528" i="12"/>
  <c r="BE528" i="12" s="1"/>
  <c r="BA575" i="12"/>
  <c r="BE575" i="12" s="1"/>
  <c r="BA437" i="12"/>
  <c r="BE437" i="12" s="1"/>
  <c r="BF437" i="12" s="1"/>
  <c r="BH437" i="12" s="1"/>
  <c r="BI437" i="12" s="1"/>
  <c r="BJ437" i="12" s="1"/>
  <c r="BA441" i="12"/>
  <c r="BE441" i="12" s="1"/>
  <c r="BA461" i="12"/>
  <c r="BE461" i="12" s="1"/>
  <c r="BA549" i="12"/>
  <c r="BA556" i="12"/>
  <c r="BA624" i="12"/>
  <c r="BA823" i="12"/>
  <c r="BA838" i="12"/>
  <c r="BE838" i="12" s="1"/>
  <c r="BF838" i="12" s="1"/>
  <c r="BH838" i="12" s="1"/>
  <c r="BI838" i="12" s="1"/>
  <c r="BJ838" i="12" s="1"/>
  <c r="BA848" i="12"/>
  <c r="BA636" i="12"/>
  <c r="BA668" i="12"/>
  <c r="BA768" i="12"/>
  <c r="BA261" i="12"/>
  <c r="BE261" i="12" s="1"/>
  <c r="BF261" i="12" s="1"/>
  <c r="BA105" i="12"/>
  <c r="BA508" i="12"/>
  <c r="BE508" i="12" s="1"/>
  <c r="BF508" i="12" s="1"/>
  <c r="BH508" i="12" s="1"/>
  <c r="BI508" i="12" s="1"/>
  <c r="BJ508" i="12" s="1"/>
  <c r="BA263" i="12"/>
  <c r="BE263" i="12" s="1"/>
  <c r="BF263" i="12" s="1"/>
  <c r="BA39" i="12"/>
  <c r="BE39" i="12" s="1"/>
  <c r="BF39" i="12" s="1"/>
  <c r="BH39" i="12" s="1"/>
  <c r="BG87" i="12" s="1"/>
  <c r="BA22" i="12"/>
  <c r="BA6" i="12"/>
  <c r="BA12" i="12"/>
  <c r="BE12" i="12" s="1"/>
  <c r="BF12" i="12" s="1"/>
  <c r="BH12" i="12" s="1"/>
  <c r="BI12" i="12" s="1"/>
  <c r="BJ12" i="12" s="1"/>
  <c r="BA28" i="12"/>
  <c r="BE28" i="12" s="1"/>
  <c r="BA74" i="12"/>
  <c r="BE74" i="12" s="1"/>
  <c r="BF74" i="12" s="1"/>
  <c r="BA125" i="12"/>
  <c r="BE125" i="12" s="1"/>
  <c r="BA108" i="12"/>
  <c r="BE108" i="12" s="1"/>
  <c r="BF108" i="12" s="1"/>
  <c r="BA130" i="12"/>
  <c r="BE130" i="12" s="1"/>
  <c r="BF130" i="12" s="1"/>
  <c r="BA173" i="12"/>
  <c r="BE173" i="12" s="1"/>
  <c r="BF173" i="12" s="1"/>
  <c r="BA182" i="12"/>
  <c r="BE182" i="12" s="1"/>
  <c r="BF182" i="12" s="1"/>
  <c r="BA212" i="12"/>
  <c r="BE212" i="12" s="1"/>
  <c r="BF212" i="12" s="1"/>
  <c r="BA224" i="12"/>
  <c r="BE224" i="12" s="1"/>
  <c r="BF224" i="12" s="1"/>
  <c r="BA289" i="12"/>
  <c r="BE289" i="12" s="1"/>
  <c r="BF289" i="12" s="1"/>
  <c r="BH289" i="12" s="1"/>
  <c r="BI289" i="12" s="1"/>
  <c r="BJ289" i="12" s="1"/>
  <c r="BA216" i="12"/>
  <c r="BE216" i="12" s="1"/>
  <c r="BA282" i="12"/>
  <c r="BE282" i="12" s="1"/>
  <c r="BF282" i="12" s="1"/>
  <c r="BH282" i="12" s="1"/>
  <c r="BI282" i="12" s="1"/>
  <c r="BJ282" i="12" s="1"/>
  <c r="BA298" i="12"/>
  <c r="BE298" i="12" s="1"/>
  <c r="BF298" i="12" s="1"/>
  <c r="BH298" i="12" s="1"/>
  <c r="BI298" i="12" s="1"/>
  <c r="BJ298" i="12" s="1"/>
  <c r="BA314" i="12"/>
  <c r="BE314" i="12" s="1"/>
  <c r="BF314" i="12" s="1"/>
  <c r="BH314" i="12" s="1"/>
  <c r="BI314" i="12" s="1"/>
  <c r="BJ314" i="12" s="1"/>
  <c r="BA349" i="12"/>
  <c r="BE349" i="12" s="1"/>
  <c r="BF349" i="12" s="1"/>
  <c r="BH349" i="12" s="1"/>
  <c r="BI349" i="12" s="1"/>
  <c r="BJ349" i="12" s="1"/>
  <c r="BA382" i="12"/>
  <c r="BE382" i="12" s="1"/>
  <c r="BF382" i="12" s="1"/>
  <c r="BH382" i="12" s="1"/>
  <c r="BI382" i="12" s="1"/>
  <c r="BJ382" i="12" s="1"/>
  <c r="BA415" i="12"/>
  <c r="BE415" i="12" s="1"/>
  <c r="BA317" i="12"/>
  <c r="BE317" i="12" s="1"/>
  <c r="BA350" i="12"/>
  <c r="BE350" i="12" s="1"/>
  <c r="BA375" i="12"/>
  <c r="BE375" i="12" s="1"/>
  <c r="BA454" i="12"/>
  <c r="BE454" i="12" s="1"/>
  <c r="BF454" i="12" s="1"/>
  <c r="BH454" i="12" s="1"/>
  <c r="BI454" i="12" s="1"/>
  <c r="BJ454" i="12" s="1"/>
  <c r="BA462" i="12"/>
  <c r="BE462" i="12" s="1"/>
  <c r="BF462" i="12" s="1"/>
  <c r="BH462" i="12" s="1"/>
  <c r="BI462" i="12" s="1"/>
  <c r="BJ462" i="12" s="1"/>
  <c r="BA478" i="12"/>
  <c r="BE478" i="12" s="1"/>
  <c r="BF478" i="12" s="1"/>
  <c r="BH478" i="12" s="1"/>
  <c r="BI478" i="12" s="1"/>
  <c r="BJ478" i="12" s="1"/>
  <c r="BA486" i="12"/>
  <c r="BE486" i="12" s="1"/>
  <c r="BF486" i="12" s="1"/>
  <c r="BH486" i="12" s="1"/>
  <c r="BI486" i="12" s="1"/>
  <c r="BJ486" i="12" s="1"/>
  <c r="BA510" i="12"/>
  <c r="BE510" i="12" s="1"/>
  <c r="BA520" i="12"/>
  <c r="BE520" i="12" s="1"/>
  <c r="BF520" i="12" s="1"/>
  <c r="BH520" i="12" s="1"/>
  <c r="BI520" i="12" s="1"/>
  <c r="BJ520" i="12" s="1"/>
  <c r="BA555" i="12"/>
  <c r="BE555" i="12" s="1"/>
  <c r="BF555" i="12" s="1"/>
  <c r="BH555" i="12" s="1"/>
  <c r="BI555" i="12" s="1"/>
  <c r="BJ555" i="12" s="1"/>
  <c r="BA567" i="12"/>
  <c r="BE567" i="12" s="1"/>
  <c r="BA599" i="12"/>
  <c r="BE599" i="12" s="1"/>
  <c r="BA522" i="12"/>
  <c r="BE522" i="12" s="1"/>
  <c r="BF522" i="12" s="1"/>
  <c r="BH522" i="12" s="1"/>
  <c r="BI522" i="12" s="1"/>
  <c r="BJ522" i="12" s="1"/>
  <c r="BA553" i="12"/>
  <c r="BE553" i="12" s="1"/>
  <c r="BF553" i="12" s="1"/>
  <c r="BH553" i="12" s="1"/>
  <c r="BI553" i="12" s="1"/>
  <c r="BJ553" i="12" s="1"/>
  <c r="BA610" i="12"/>
  <c r="BE610" i="12" s="1"/>
  <c r="BA628" i="12"/>
  <c r="BE628" i="12" s="1"/>
  <c r="BA723" i="12"/>
  <c r="BE723" i="12" s="1"/>
  <c r="BF723" i="12" s="1"/>
  <c r="BH723" i="12" s="1"/>
  <c r="BI723" i="12" s="1"/>
  <c r="BJ723" i="12" s="1"/>
  <c r="BA755" i="12"/>
  <c r="BE755" i="12" s="1"/>
  <c r="BF755" i="12" s="1"/>
  <c r="BH755" i="12" s="1"/>
  <c r="BI755" i="12" s="1"/>
  <c r="BJ755" i="12" s="1"/>
  <c r="BA812" i="12"/>
  <c r="BE812" i="12" s="1"/>
  <c r="BA660" i="12"/>
  <c r="BE660" i="12" s="1"/>
  <c r="BA898" i="12"/>
  <c r="BE898" i="12" s="1"/>
  <c r="BF898" i="12" s="1"/>
  <c r="BH898" i="12" s="1"/>
  <c r="BI898" i="12" s="1"/>
  <c r="BJ898" i="12" s="1"/>
  <c r="BA914" i="12"/>
  <c r="BE914" i="12" s="1"/>
  <c r="BA998" i="12"/>
  <c r="BE998" i="12" s="1"/>
  <c r="BA267" i="12"/>
  <c r="BE267" i="12" s="1"/>
  <c r="BF267" i="12" s="1"/>
  <c r="BA11" i="12"/>
  <c r="BE11" i="12" s="1"/>
  <c r="BF11" i="12" s="1"/>
  <c r="BH11" i="12" s="1"/>
  <c r="BI11" i="12" s="1"/>
  <c r="BJ11" i="12" s="1"/>
  <c r="BA25" i="12"/>
  <c r="BE25" i="12" s="1"/>
  <c r="BF25" i="12" s="1"/>
  <c r="BH25" i="12" s="1"/>
  <c r="BG73" i="12" s="1"/>
  <c r="BA37" i="12"/>
  <c r="BE37" i="12" s="1"/>
  <c r="BF37" i="12" s="1"/>
  <c r="BH37" i="12" s="1"/>
  <c r="BI37" i="12" s="1"/>
  <c r="BJ37" i="12" s="1"/>
  <c r="BA34" i="12"/>
  <c r="BE34" i="12" s="1"/>
  <c r="BA55" i="12"/>
  <c r="BE55" i="12" s="1"/>
  <c r="BF55" i="12" s="1"/>
  <c r="BA53" i="12"/>
  <c r="BE53" i="12" s="1"/>
  <c r="BA81" i="12"/>
  <c r="BE81" i="12" s="1"/>
  <c r="BA90" i="12"/>
  <c r="BE90" i="12" s="1"/>
  <c r="BF90" i="12" s="1"/>
  <c r="BA117" i="12"/>
  <c r="BE117" i="12" s="1"/>
  <c r="BA152" i="12"/>
  <c r="BE152" i="12" s="1"/>
  <c r="BA124" i="12"/>
  <c r="BE124" i="12" s="1"/>
  <c r="BA150" i="12"/>
  <c r="BE150" i="12" s="1"/>
  <c r="BF150" i="12" s="1"/>
  <c r="BA183" i="12"/>
  <c r="BE183" i="12" s="1"/>
  <c r="BA161" i="12"/>
  <c r="BE161" i="12" s="1"/>
  <c r="BF161" i="12" s="1"/>
  <c r="BA170" i="12"/>
  <c r="BE170" i="12" s="1"/>
  <c r="BF170" i="12" s="1"/>
  <c r="BA186" i="12"/>
  <c r="BE186" i="12" s="1"/>
  <c r="BF186" i="12" s="1"/>
  <c r="BA228" i="12"/>
  <c r="BE228" i="12" s="1"/>
  <c r="BF228" i="12" s="1"/>
  <c r="BA243" i="12"/>
  <c r="BE243" i="12" s="1"/>
  <c r="BF243" i="12" s="1"/>
  <c r="BA27" i="12"/>
  <c r="BE27" i="12" s="1"/>
  <c r="BF27" i="12" s="1"/>
  <c r="BH27" i="12" s="1"/>
  <c r="BI27" i="12" s="1"/>
  <c r="BJ27" i="12" s="1"/>
  <c r="BA33" i="12"/>
  <c r="BA45" i="12"/>
  <c r="BE45" i="12" s="1"/>
  <c r="BF45" i="12" s="1"/>
  <c r="BH45" i="12" s="1"/>
  <c r="BI45" i="12" s="1"/>
  <c r="BJ45" i="12" s="1"/>
  <c r="BA284" i="12"/>
  <c r="BE284" i="12" s="1"/>
  <c r="BA293" i="12"/>
  <c r="BE293" i="12" s="1"/>
  <c r="BA332" i="12"/>
  <c r="BE332" i="12" s="1"/>
  <c r="BA341" i="12"/>
  <c r="BE341" i="12" s="1"/>
  <c r="BF341" i="12" s="1"/>
  <c r="BH341" i="12" s="1"/>
  <c r="BI341" i="12" s="1"/>
  <c r="BJ341" i="12" s="1"/>
  <c r="BA377" i="12"/>
  <c r="BE377" i="12" s="1"/>
  <c r="BA386" i="12"/>
  <c r="BE386" i="12" s="1"/>
  <c r="BF386" i="12" s="1"/>
  <c r="BH386" i="12" s="1"/>
  <c r="BI386" i="12" s="1"/>
  <c r="BJ386" i="12" s="1"/>
  <c r="BA403" i="12"/>
  <c r="BE403" i="12" s="1"/>
  <c r="BA330" i="12"/>
  <c r="BE330" i="12" s="1"/>
  <c r="BF330" i="12" s="1"/>
  <c r="BH330" i="12" s="1"/>
  <c r="BI330" i="12" s="1"/>
  <c r="BJ330" i="12" s="1"/>
  <c r="BA362" i="12"/>
  <c r="BE362" i="12" s="1"/>
  <c r="BF362" i="12" s="1"/>
  <c r="BH362" i="12" s="1"/>
  <c r="BI362" i="12" s="1"/>
  <c r="BJ362" i="12" s="1"/>
  <c r="BA371" i="12"/>
  <c r="BE371" i="12" s="1"/>
  <c r="BA428" i="12"/>
  <c r="BE428" i="12" s="1"/>
  <c r="BF428" i="12" s="1"/>
  <c r="BH428" i="12" s="1"/>
  <c r="BI428" i="12" s="1"/>
  <c r="BJ428" i="12" s="1"/>
  <c r="BA460" i="12"/>
  <c r="BE460" i="12" s="1"/>
  <c r="BF460" i="12" s="1"/>
  <c r="BH460" i="12" s="1"/>
  <c r="BI460" i="12" s="1"/>
  <c r="BJ460" i="12" s="1"/>
  <c r="BA484" i="12"/>
  <c r="BE484" i="12" s="1"/>
  <c r="BA502" i="12"/>
  <c r="BE502" i="12" s="1"/>
  <c r="BA512" i="12"/>
  <c r="BE512" i="12" s="1"/>
  <c r="BA534" i="12"/>
  <c r="BE534" i="12" s="1"/>
  <c r="BA543" i="12"/>
  <c r="BE543" i="12" s="1"/>
  <c r="BA550" i="12"/>
  <c r="BE550" i="12" s="1"/>
  <c r="BA559" i="12"/>
  <c r="BE559" i="12" s="1"/>
  <c r="BA608" i="12"/>
  <c r="BE608" i="12" s="1"/>
  <c r="BA424" i="12"/>
  <c r="BE424" i="12" s="1"/>
  <c r="BA451" i="12"/>
  <c r="BE451" i="12" s="1"/>
  <c r="BF451" i="12" s="1"/>
  <c r="BH451" i="12" s="1"/>
  <c r="BI451" i="12" s="1"/>
  <c r="BJ451" i="12" s="1"/>
  <c r="BA471" i="12"/>
  <c r="BE471" i="12" s="1"/>
  <c r="BA541" i="12"/>
  <c r="BE541" i="12" s="1"/>
  <c r="BA548" i="12"/>
  <c r="BE548" i="12" s="1"/>
  <c r="BA602" i="12"/>
  <c r="BE602" i="12" s="1"/>
  <c r="BA713" i="12"/>
  <c r="BE713" i="12" s="1"/>
  <c r="BA745" i="12"/>
  <c r="BE745" i="12" s="1"/>
  <c r="BA842" i="12"/>
  <c r="BE842" i="12" s="1"/>
  <c r="BF842" i="12" s="1"/>
  <c r="BH842" i="12" s="1"/>
  <c r="BI842" i="12" s="1"/>
  <c r="BJ842" i="12" s="1"/>
  <c r="BA611" i="12"/>
  <c r="BE611" i="12" s="1"/>
  <c r="BA157" i="12"/>
  <c r="BE157" i="12" s="1"/>
  <c r="BF157" i="12" s="1"/>
  <c r="BA195" i="12"/>
  <c r="BE195" i="12" s="1"/>
  <c r="BF195" i="12" s="1"/>
  <c r="BA58" i="12"/>
  <c r="BE58" i="12" s="1"/>
  <c r="AD43" i="27"/>
  <c r="AA88" i="27"/>
  <c r="AC24" i="27"/>
  <c r="AD24" i="27" s="1"/>
  <c r="AA69" i="27"/>
  <c r="AB69" i="27" s="1"/>
  <c r="AF10" i="6"/>
  <c r="AG10" i="6" s="1"/>
  <c r="AD56" i="6"/>
  <c r="AE56" i="6" s="1"/>
  <c r="AF37" i="6"/>
  <c r="AG37" i="6" s="1"/>
  <c r="AD83" i="6"/>
  <c r="AC18" i="27"/>
  <c r="AD18" i="27" s="1"/>
  <c r="AA63" i="27"/>
  <c r="AB63" i="27" s="1"/>
  <c r="AG21" i="6"/>
  <c r="AD67" i="6"/>
  <c r="AE67" i="6" s="1"/>
  <c r="AF67" i="6" s="1"/>
  <c r="AF35" i="6"/>
  <c r="AG35" i="6" s="1"/>
  <c r="AD81" i="6"/>
  <c r="AE81" i="6" s="1"/>
  <c r="AF34" i="6"/>
  <c r="AG34" i="6" s="1"/>
  <c r="AD80" i="6"/>
  <c r="AG42" i="6"/>
  <c r="AD88" i="6"/>
  <c r="AE88" i="6" s="1"/>
  <c r="AF7" i="6"/>
  <c r="AG7" i="6" s="1"/>
  <c r="AD53" i="6"/>
  <c r="AE53" i="6" s="1"/>
  <c r="AG29" i="6"/>
  <c r="AD75" i="6"/>
  <c r="AE75" i="6" s="1"/>
  <c r="AF75" i="6" s="1"/>
  <c r="AF17" i="6"/>
  <c r="AG17" i="6" s="1"/>
  <c r="AD63" i="6"/>
  <c r="AE63" i="6" s="1"/>
  <c r="AF44" i="6"/>
  <c r="AG44" i="6" s="1"/>
  <c r="AD90" i="6"/>
  <c r="AE90" i="6" s="1"/>
  <c r="AF45" i="6"/>
  <c r="AG45" i="6" s="1"/>
  <c r="AD91" i="6"/>
  <c r="AE91" i="6" s="1"/>
  <c r="AG18" i="6"/>
  <c r="AE64" i="6"/>
  <c r="AF19" i="6"/>
  <c r="AG19" i="6" s="1"/>
  <c r="AD65" i="6"/>
  <c r="AE65" i="6" s="1"/>
  <c r="BI50" i="12"/>
  <c r="BJ50" i="12" s="1"/>
  <c r="BI39" i="12"/>
  <c r="BJ39" i="12" s="1"/>
  <c r="AF24" i="6"/>
  <c r="AG24" i="6" s="1"/>
  <c r="AD70" i="6"/>
  <c r="AE70" i="6" s="1"/>
  <c r="AF70" i="6" s="1"/>
  <c r="AF13" i="6"/>
  <c r="AG13" i="6" s="1"/>
  <c r="AD59" i="6"/>
  <c r="AE59" i="6" s="1"/>
  <c r="AF4" i="6"/>
  <c r="AG4" i="6" s="1"/>
  <c r="AD50" i="6"/>
  <c r="AE50" i="6" s="1"/>
  <c r="AF47" i="6"/>
  <c r="AG47" i="6" s="1"/>
  <c r="AD93" i="6"/>
  <c r="AF28" i="6"/>
  <c r="AG28" i="6" s="1"/>
  <c r="AD74" i="6"/>
  <c r="AF38" i="6"/>
  <c r="AG38" i="6" s="1"/>
  <c r="AD84" i="6"/>
  <c r="AE84" i="6" s="1"/>
  <c r="AF84" i="6" s="1"/>
  <c r="AF6" i="6"/>
  <c r="AG6" i="6" s="1"/>
  <c r="AF8" i="6"/>
  <c r="AG8" i="6" s="1"/>
  <c r="AD54" i="6"/>
  <c r="AF31" i="6"/>
  <c r="AG31" i="6" s="1"/>
  <c r="AD77" i="6"/>
  <c r="AF30" i="6"/>
  <c r="AG30" i="6" s="1"/>
  <c r="AD76" i="6"/>
  <c r="AE76" i="6" s="1"/>
  <c r="AF46" i="6"/>
  <c r="AG46" i="6" s="1"/>
  <c r="AD92" i="6"/>
  <c r="AF32" i="6"/>
  <c r="AG32" i="6" s="1"/>
  <c r="AD78" i="6"/>
  <c r="AE78" i="6" s="1"/>
  <c r="AF16" i="6"/>
  <c r="AG16" i="6" s="1"/>
  <c r="AD62" i="6"/>
  <c r="AE62" i="6" s="1"/>
  <c r="AF22" i="6"/>
  <c r="AG22" i="6" s="1"/>
  <c r="AD68" i="6"/>
  <c r="AF20" i="6"/>
  <c r="AG20" i="6" s="1"/>
  <c r="AD66" i="6"/>
  <c r="AE66" i="6" s="1"/>
  <c r="AF36" i="6"/>
  <c r="AG36" i="6" s="1"/>
  <c r="AD82" i="6"/>
  <c r="AF26" i="6"/>
  <c r="AG26" i="6" s="1"/>
  <c r="AD72" i="6"/>
  <c r="BI47" i="12"/>
  <c r="BJ47" i="12" s="1"/>
  <c r="BG95" i="12"/>
  <c r="AF40" i="6"/>
  <c r="AG40" i="6" s="1"/>
  <c r="AD86" i="6"/>
  <c r="AE86" i="6" s="1"/>
  <c r="BA111" i="12"/>
  <c r="BE111" i="12" s="1"/>
  <c r="BF111" i="12" s="1"/>
  <c r="BA133" i="12"/>
  <c r="BE133" i="12" s="1"/>
  <c r="BF133" i="12" s="1"/>
  <c r="BA171" i="12"/>
  <c r="BE171" i="12" s="1"/>
  <c r="BA240" i="12"/>
  <c r="BE240" i="12" s="1"/>
  <c r="BF240" i="12" s="1"/>
  <c r="BA219" i="12"/>
  <c r="BE219" i="12" s="1"/>
  <c r="BF219" i="12" s="1"/>
  <c r="BA226" i="12"/>
  <c r="BE226" i="12" s="1"/>
  <c r="BF226" i="12" s="1"/>
  <c r="BA344" i="12"/>
  <c r="BE344" i="12" s="1"/>
  <c r="BF344" i="12" s="1"/>
  <c r="BH344" i="12" s="1"/>
  <c r="BI344" i="12" s="1"/>
  <c r="BJ344" i="12" s="1"/>
  <c r="BA414" i="12"/>
  <c r="BE414" i="12" s="1"/>
  <c r="BF414" i="12" s="1"/>
  <c r="BH414" i="12" s="1"/>
  <c r="BI414" i="12" s="1"/>
  <c r="BJ414" i="12" s="1"/>
  <c r="BA426" i="12"/>
  <c r="BE426" i="12" s="1"/>
  <c r="BF426" i="12" s="1"/>
  <c r="BH426" i="12" s="1"/>
  <c r="BI426" i="12" s="1"/>
  <c r="BJ426" i="12" s="1"/>
  <c r="BA474" i="12"/>
  <c r="BA521" i="12"/>
  <c r="BE521" i="12" s="1"/>
  <c r="BF521" i="12" s="1"/>
  <c r="BH521" i="12" s="1"/>
  <c r="BI521" i="12" s="1"/>
  <c r="BJ521" i="12" s="1"/>
  <c r="BA538" i="12"/>
  <c r="BA506" i="12"/>
  <c r="BE506" i="12" s="1"/>
  <c r="BF506" i="12" s="1"/>
  <c r="BH506" i="12" s="1"/>
  <c r="BI506" i="12" s="1"/>
  <c r="BJ506" i="12" s="1"/>
  <c r="BA545" i="12"/>
  <c r="BA552" i="12"/>
  <c r="BA563" i="12"/>
  <c r="BE563" i="12" s="1"/>
  <c r="BF563" i="12" s="1"/>
  <c r="BH563" i="12" s="1"/>
  <c r="BI563" i="12" s="1"/>
  <c r="BJ563" i="12" s="1"/>
  <c r="BA644" i="12"/>
  <c r="BE644" i="12" s="1"/>
  <c r="BF644" i="12" s="1"/>
  <c r="BH644" i="12" s="1"/>
  <c r="BI644" i="12" s="1"/>
  <c r="BJ644" i="12" s="1"/>
  <c r="BA715" i="12"/>
  <c r="BE715" i="12" s="1"/>
  <c r="BF715" i="12" s="1"/>
  <c r="BH715" i="12" s="1"/>
  <c r="BI715" i="12" s="1"/>
  <c r="BJ715" i="12" s="1"/>
  <c r="BA747" i="12"/>
  <c r="BE747" i="12" s="1"/>
  <c r="BF747" i="12" s="1"/>
  <c r="BH747" i="12" s="1"/>
  <c r="BI747" i="12" s="1"/>
  <c r="BJ747" i="12" s="1"/>
  <c r="BA646" i="12"/>
  <c r="BE646" i="12" s="1"/>
  <c r="BF646" i="12" s="1"/>
  <c r="BH646" i="12" s="1"/>
  <c r="BI646" i="12" s="1"/>
  <c r="BJ646" i="12" s="1"/>
  <c r="BA711" i="12"/>
  <c r="BE711" i="12" s="1"/>
  <c r="BF711" i="12" s="1"/>
  <c r="BH711" i="12" s="1"/>
  <c r="BI711" i="12" s="1"/>
  <c r="BJ711" i="12" s="1"/>
  <c r="BA783" i="12"/>
  <c r="BE783" i="12" s="1"/>
  <c r="BA858" i="12"/>
  <c r="BE858" i="12" s="1"/>
  <c r="BF858" i="12" s="1"/>
  <c r="BH858" i="12" s="1"/>
  <c r="BI858" i="12" s="1"/>
  <c r="BJ858" i="12" s="1"/>
  <c r="BA860" i="12"/>
  <c r="BE860" i="12" s="1"/>
  <c r="BA862" i="12"/>
  <c r="BE862" i="12" s="1"/>
  <c r="BF862" i="12" s="1"/>
  <c r="BH862" i="12" s="1"/>
  <c r="BI862" i="12" s="1"/>
  <c r="BJ862" i="12" s="1"/>
  <c r="BA864" i="12"/>
  <c r="BE864" i="12" s="1"/>
  <c r="BA892" i="12"/>
  <c r="BE892" i="12" s="1"/>
  <c r="BA908" i="12"/>
  <c r="BE908" i="12" s="1"/>
  <c r="BA916" i="12"/>
  <c r="BE916" i="12" s="1"/>
  <c r="BA988" i="12"/>
  <c r="BE988" i="12" s="1"/>
  <c r="BA888" i="12"/>
  <c r="BE888" i="12" s="1"/>
  <c r="BA832" i="12"/>
  <c r="BE832" i="12" s="1"/>
  <c r="BA277" i="12"/>
  <c r="BE277" i="12" s="1"/>
  <c r="BF277" i="12" s="1"/>
  <c r="BH277" i="12" s="1"/>
  <c r="BI277" i="12" s="1"/>
  <c r="BJ277" i="12" s="1"/>
  <c r="BA257" i="12"/>
  <c r="BE257" i="12" s="1"/>
  <c r="BF257" i="12" s="1"/>
  <c r="BA61" i="12"/>
  <c r="BE61" i="12" s="1"/>
  <c r="BA36" i="12"/>
  <c r="BE36" i="12" s="1"/>
  <c r="BA19" i="12"/>
  <c r="BE19" i="12" s="1"/>
  <c r="BA524" i="12"/>
  <c r="BE524" i="12" s="1"/>
  <c r="BF524" i="12" s="1"/>
  <c r="BH524" i="12" s="1"/>
  <c r="BI524" i="12" s="1"/>
  <c r="BJ524" i="12" s="1"/>
  <c r="BA26" i="12"/>
  <c r="BE26" i="12" s="1"/>
  <c r="BF26" i="12" s="1"/>
  <c r="BH26" i="12" s="1"/>
  <c r="BA64" i="12"/>
  <c r="BE64" i="12" s="1"/>
  <c r="BF64" i="12" s="1"/>
  <c r="BA82" i="12"/>
  <c r="BE82" i="12" s="1"/>
  <c r="BF82" i="12" s="1"/>
  <c r="BA75" i="12"/>
  <c r="BE75" i="12" s="1"/>
  <c r="BF75" i="12" s="1"/>
  <c r="BA99" i="12"/>
  <c r="BE99" i="12" s="1"/>
  <c r="BF99" i="12" s="1"/>
  <c r="BH99" i="12" s="1"/>
  <c r="BA116" i="12"/>
  <c r="BE116" i="12" s="1"/>
  <c r="BA147" i="12"/>
  <c r="BE147" i="12" s="1"/>
  <c r="BA184" i="12"/>
  <c r="BE184" i="12" s="1"/>
  <c r="BA189" i="12"/>
  <c r="BE189" i="12" s="1"/>
  <c r="BA244" i="12"/>
  <c r="BE244" i="12" s="1"/>
  <c r="BA223" i="12"/>
  <c r="BE223" i="12" s="1"/>
  <c r="BF223" i="12" s="1"/>
  <c r="BA230" i="12"/>
  <c r="BE230" i="12" s="1"/>
  <c r="BF230" i="12" s="1"/>
  <c r="BH230" i="12" s="1"/>
  <c r="BA248" i="12"/>
  <c r="BE248" i="12" s="1"/>
  <c r="BF248" i="12" s="1"/>
  <c r="BA256" i="12"/>
  <c r="BE256" i="12" s="1"/>
  <c r="BF256" i="12" s="1"/>
  <c r="BA272" i="12"/>
  <c r="BE272" i="12" s="1"/>
  <c r="BF272" i="12" s="1"/>
  <c r="BH272" i="12" s="1"/>
  <c r="BI272" i="12" s="1"/>
  <c r="BJ272" i="12" s="1"/>
  <c r="BA287" i="12"/>
  <c r="BE287" i="12" s="1"/>
  <c r="BA310" i="12"/>
  <c r="BE310" i="12" s="1"/>
  <c r="BA319" i="12"/>
  <c r="BE319" i="12" s="1"/>
  <c r="BA418" i="12"/>
  <c r="BE418" i="12" s="1"/>
  <c r="BF418" i="12" s="1"/>
  <c r="BH418" i="12" s="1"/>
  <c r="BI418" i="12" s="1"/>
  <c r="BJ418" i="12" s="1"/>
  <c r="BA335" i="12"/>
  <c r="BE335" i="12" s="1"/>
  <c r="BF335" i="12" s="1"/>
  <c r="BH335" i="12" s="1"/>
  <c r="BI335" i="12" s="1"/>
  <c r="BJ335" i="12" s="1"/>
  <c r="BA370" i="12"/>
  <c r="BE370" i="12" s="1"/>
  <c r="BF370" i="12" s="1"/>
  <c r="BH370" i="12" s="1"/>
  <c r="BI370" i="12" s="1"/>
  <c r="BJ370" i="12" s="1"/>
  <c r="BA542" i="12"/>
  <c r="BE542" i="12" s="1"/>
  <c r="BA590" i="12"/>
  <c r="BE590" i="12" s="1"/>
  <c r="BF590" i="12" s="1"/>
  <c r="BH590" i="12" s="1"/>
  <c r="BI590" i="12" s="1"/>
  <c r="BJ590" i="12" s="1"/>
  <c r="BA614" i="12"/>
  <c r="BE614" i="12" s="1"/>
  <c r="BF614" i="12" s="1"/>
  <c r="BH614" i="12" s="1"/>
  <c r="BI614" i="12" s="1"/>
  <c r="BJ614" i="12" s="1"/>
  <c r="BA445" i="12"/>
  <c r="BE445" i="12" s="1"/>
  <c r="BA465" i="12"/>
  <c r="BE465" i="12" s="1"/>
  <c r="BF465" i="12" s="1"/>
  <c r="BH465" i="12" s="1"/>
  <c r="BI465" i="12" s="1"/>
  <c r="BJ465" i="12" s="1"/>
  <c r="BA530" i="12"/>
  <c r="BE530" i="12" s="1"/>
  <c r="BA533" i="12"/>
  <c r="BE533" i="12" s="1"/>
  <c r="BA604" i="12"/>
  <c r="BE604" i="12" s="1"/>
  <c r="BA719" i="12"/>
  <c r="BE719" i="12" s="1"/>
  <c r="BF719" i="12" s="1"/>
  <c r="BH719" i="12" s="1"/>
  <c r="BI719" i="12" s="1"/>
  <c r="BJ719" i="12" s="1"/>
  <c r="BA751" i="12"/>
  <c r="BE751" i="12" s="1"/>
  <c r="BF751" i="12" s="1"/>
  <c r="BH751" i="12" s="1"/>
  <c r="BI751" i="12" s="1"/>
  <c r="BJ751" i="12" s="1"/>
  <c r="BA772" i="12"/>
  <c r="BE772" i="12" s="1"/>
  <c r="BA805" i="12"/>
  <c r="BE805" i="12" s="1"/>
  <c r="BA836" i="12"/>
  <c r="BE836" i="12" s="1"/>
  <c r="BA846" i="12"/>
  <c r="BE846" i="12" s="1"/>
  <c r="BF846" i="12" s="1"/>
  <c r="BH846" i="12" s="1"/>
  <c r="BI846" i="12" s="1"/>
  <c r="BJ846" i="12" s="1"/>
  <c r="BA721" i="12"/>
  <c r="BE721" i="12" s="1"/>
  <c r="BA753" i="12"/>
  <c r="BE753" i="12" s="1"/>
  <c r="BA271" i="12"/>
  <c r="BE271" i="12" s="1"/>
  <c r="BF271" i="12" s="1"/>
  <c r="BH271" i="12" s="1"/>
  <c r="BI271" i="12" s="1"/>
  <c r="BJ271" i="12" s="1"/>
  <c r="BA43" i="12"/>
  <c r="BE43" i="12" s="1"/>
  <c r="BA42" i="12"/>
  <c r="BE42" i="12" s="1"/>
  <c r="BF42" i="12" s="1"/>
  <c r="BH42" i="12" s="1"/>
  <c r="BA101" i="12"/>
  <c r="BE101" i="12" s="1"/>
  <c r="BF101" i="12" s="1"/>
  <c r="BA154" i="12"/>
  <c r="BE154" i="12" s="1"/>
  <c r="BF154" i="12" s="1"/>
  <c r="BA179" i="12"/>
  <c r="BE179" i="12" s="1"/>
  <c r="BA191" i="12"/>
  <c r="BE191" i="12" s="1"/>
  <c r="BF191" i="12" s="1"/>
  <c r="BA194" i="12"/>
  <c r="BE194" i="12" s="1"/>
  <c r="BF194" i="12" s="1"/>
  <c r="BA213" i="12"/>
  <c r="BE213" i="12" s="1"/>
  <c r="BF213" i="12" s="1"/>
  <c r="BA234" i="12"/>
  <c r="BE234" i="12" s="1"/>
  <c r="BF234" i="12" s="1"/>
  <c r="BA242" i="12"/>
  <c r="BE242" i="12" s="1"/>
  <c r="BF242" i="12" s="1"/>
  <c r="BA280" i="12"/>
  <c r="BE280" i="12" s="1"/>
  <c r="BF280" i="12" s="1"/>
  <c r="BH280" i="12" s="1"/>
  <c r="BI280" i="12" s="1"/>
  <c r="BJ280" i="12" s="1"/>
  <c r="BA324" i="12"/>
  <c r="BE324" i="12" s="1"/>
  <c r="BA329" i="12"/>
  <c r="BE329" i="12" s="1"/>
  <c r="BF329" i="12" s="1"/>
  <c r="BH329" i="12" s="1"/>
  <c r="BI329" i="12" s="1"/>
  <c r="BJ329" i="12" s="1"/>
  <c r="BA353" i="12"/>
  <c r="BE353" i="12" s="1"/>
  <c r="BF353" i="12" s="1"/>
  <c r="BH353" i="12" s="1"/>
  <c r="BI353" i="12" s="1"/>
  <c r="BJ353" i="12" s="1"/>
  <c r="BA391" i="12"/>
  <c r="BE391" i="12" s="1"/>
  <c r="BA367" i="12"/>
  <c r="BE367" i="12" s="1"/>
  <c r="BA446" i="12"/>
  <c r="BE446" i="12" s="1"/>
  <c r="BF446" i="12" s="1"/>
  <c r="BH446" i="12" s="1"/>
  <c r="BI446" i="12" s="1"/>
  <c r="BJ446" i="12" s="1"/>
  <c r="BA582" i="12"/>
  <c r="BE582" i="12" s="1"/>
  <c r="BA606" i="12"/>
  <c r="BE606" i="12" s="1"/>
  <c r="BA616" i="12"/>
  <c r="BE616" i="12" s="1"/>
  <c r="BA507" i="12"/>
  <c r="BE507" i="12" s="1"/>
  <c r="BA579" i="12"/>
  <c r="BE579" i="12" s="1"/>
  <c r="BA686" i="12"/>
  <c r="BE686" i="12" s="1"/>
  <c r="BF686" i="12" s="1"/>
  <c r="BH686" i="12" s="1"/>
  <c r="BI686" i="12" s="1"/>
  <c r="BJ686" i="12" s="1"/>
  <c r="BA771" i="12"/>
  <c r="BE771" i="12" s="1"/>
  <c r="BA807" i="12"/>
  <c r="BE807" i="12" s="1"/>
  <c r="BA678" i="12"/>
  <c r="BE678" i="12" s="1"/>
  <c r="BA693" i="12"/>
  <c r="BE693" i="12" s="1"/>
  <c r="BA725" i="12"/>
  <c r="BE725" i="12" s="1"/>
  <c r="BA757" i="12"/>
  <c r="BE757" i="12" s="1"/>
  <c r="BA850" i="12"/>
  <c r="BE850" i="12" s="1"/>
  <c r="BF850" i="12" s="1"/>
  <c r="BH850" i="12" s="1"/>
  <c r="BI850" i="12" s="1"/>
  <c r="BJ850" i="12" s="1"/>
  <c r="BA854" i="12"/>
  <c r="BE854" i="12" s="1"/>
  <c r="BF854" i="12" s="1"/>
  <c r="BH854" i="12" s="1"/>
  <c r="BI854" i="12" s="1"/>
  <c r="BJ854" i="12" s="1"/>
  <c r="BA894" i="12"/>
  <c r="BE894" i="12" s="1"/>
  <c r="BF894" i="12" s="1"/>
  <c r="BH894" i="12" s="1"/>
  <c r="BI894" i="12" s="1"/>
  <c r="BJ894" i="12" s="1"/>
  <c r="BA950" i="12"/>
  <c r="BE950" i="12" s="1"/>
  <c r="BA982" i="12"/>
  <c r="BE982" i="12" s="1"/>
  <c r="BA990" i="12"/>
  <c r="BE990" i="12" s="1"/>
  <c r="BA820" i="12"/>
  <c r="BE820" i="12" s="1"/>
  <c r="BA784" i="12"/>
  <c r="BE784" i="12" s="1"/>
  <c r="BA304" i="12"/>
  <c r="BE304" i="12" s="1"/>
  <c r="BF304" i="12" s="1"/>
  <c r="BH304" i="12" s="1"/>
  <c r="BI304" i="12" s="1"/>
  <c r="BJ304" i="12" s="1"/>
  <c r="BA139" i="12"/>
  <c r="BE139" i="12" s="1"/>
  <c r="BF139" i="12" s="1"/>
  <c r="BA20" i="12"/>
  <c r="BE20" i="12" s="1"/>
  <c r="BA48" i="12"/>
  <c r="BE48" i="12" s="1"/>
  <c r="BF48" i="12" s="1"/>
  <c r="BH48" i="12" s="1"/>
  <c r="BA83" i="12"/>
  <c r="BE83" i="12" s="1"/>
  <c r="BA121" i="12"/>
  <c r="BE121" i="12" s="1"/>
  <c r="BF121" i="12" s="1"/>
  <c r="BA148" i="12"/>
  <c r="BE148" i="12" s="1"/>
  <c r="BF148" i="12" s="1"/>
  <c r="BA158" i="12"/>
  <c r="BE158" i="12" s="1"/>
  <c r="BF158" i="12" s="1"/>
  <c r="BA273" i="12"/>
  <c r="BE273" i="12" s="1"/>
  <c r="BF273" i="12" s="1"/>
  <c r="BH273" i="12" s="1"/>
  <c r="BI273" i="12" s="1"/>
  <c r="BJ273" i="12" s="1"/>
  <c r="Z5" i="6"/>
  <c r="AB5" i="6" s="1"/>
  <c r="BA200" i="12"/>
  <c r="BE200" i="12" s="1"/>
  <c r="BA204" i="12"/>
  <c r="BE204" i="12" s="1"/>
  <c r="BF204" i="12" s="1"/>
  <c r="BA217" i="12"/>
  <c r="BE217" i="12" s="1"/>
  <c r="BF217" i="12" s="1"/>
  <c r="BA222" i="12"/>
  <c r="BE222" i="12" s="1"/>
  <c r="BF222" i="12" s="1"/>
  <c r="BA254" i="12"/>
  <c r="BE254" i="12" s="1"/>
  <c r="BF254" i="12" s="1"/>
  <c r="BA270" i="12"/>
  <c r="BE270" i="12" s="1"/>
  <c r="BF270" i="12" s="1"/>
  <c r="BA311" i="12"/>
  <c r="BE311" i="12" s="1"/>
  <c r="BA357" i="12"/>
  <c r="BE357" i="12" s="1"/>
  <c r="BF357" i="12" s="1"/>
  <c r="BH357" i="12" s="1"/>
  <c r="BI357" i="12" s="1"/>
  <c r="BJ357" i="12" s="1"/>
  <c r="BA394" i="12"/>
  <c r="BE394" i="12" s="1"/>
  <c r="BF394" i="12" s="1"/>
  <c r="BH394" i="12" s="1"/>
  <c r="BI394" i="12" s="1"/>
  <c r="BJ394" i="12" s="1"/>
  <c r="BA334" i="12"/>
  <c r="BE334" i="12" s="1"/>
  <c r="BA476" i="12"/>
  <c r="BE476" i="12" s="1"/>
  <c r="BA519" i="12"/>
  <c r="BE519" i="12" s="1"/>
  <c r="BA447" i="12"/>
  <c r="BE447" i="12" s="1"/>
  <c r="BF447" i="12" s="1"/>
  <c r="BH447" i="12" s="1"/>
  <c r="BI447" i="12" s="1"/>
  <c r="BJ447" i="12" s="1"/>
  <c r="BA467" i="12"/>
  <c r="BE467" i="12" s="1"/>
  <c r="BA495" i="12"/>
  <c r="BE495" i="12" s="1"/>
  <c r="BF495" i="12" s="1"/>
  <c r="BH495" i="12" s="1"/>
  <c r="BI495" i="12" s="1"/>
  <c r="BJ495" i="12" s="1"/>
  <c r="BA499" i="12"/>
  <c r="BE499" i="12" s="1"/>
  <c r="BF499" i="12" s="1"/>
  <c r="BH499" i="12" s="1"/>
  <c r="BI499" i="12" s="1"/>
  <c r="BJ499" i="12" s="1"/>
  <c r="BA187" i="12"/>
  <c r="BE187" i="12" s="1"/>
  <c r="BF187" i="12" s="1"/>
  <c r="BA617" i="12"/>
  <c r="BE617" i="12" s="1"/>
  <c r="BA642" i="12"/>
  <c r="BE642" i="12" s="1"/>
  <c r="BF642" i="12" s="1"/>
  <c r="BH642" i="12" s="1"/>
  <c r="BI642" i="12" s="1"/>
  <c r="BJ642" i="12" s="1"/>
  <c r="BA269" i="12"/>
  <c r="BE269" i="12" s="1"/>
  <c r="BF269" i="12" s="1"/>
  <c r="BA9" i="12"/>
  <c r="BE9" i="12" s="1"/>
  <c r="AC930" i="6"/>
  <c r="AE930" i="6" s="1"/>
  <c r="AF930" i="6" s="1"/>
  <c r="AG930" i="6" s="1"/>
  <c r="BA153" i="12"/>
  <c r="BE153" i="12" s="1"/>
  <c r="BF153" i="12" s="1"/>
  <c r="BA164" i="12"/>
  <c r="BE164" i="12" s="1"/>
  <c r="BF164" i="12" s="1"/>
  <c r="BA225" i="12"/>
  <c r="BE225" i="12" s="1"/>
  <c r="BF225" i="12" s="1"/>
  <c r="BA288" i="12"/>
  <c r="BA235" i="12"/>
  <c r="BE235" i="12" s="1"/>
  <c r="BF235" i="12" s="1"/>
  <c r="BA241" i="12"/>
  <c r="BA361" i="12"/>
  <c r="BE361" i="12" s="1"/>
  <c r="BA890" i="12"/>
  <c r="BE890" i="12" s="1"/>
  <c r="BF890" i="12" s="1"/>
  <c r="BH890" i="12" s="1"/>
  <c r="BI890" i="12" s="1"/>
  <c r="BJ890" i="12" s="1"/>
  <c r="BF117" i="12"/>
  <c r="BA136" i="12"/>
  <c r="BE136" i="12" s="1"/>
  <c r="BF124" i="12"/>
  <c r="BA137" i="12"/>
  <c r="BE137" i="12" s="1"/>
  <c r="BA146" i="12"/>
  <c r="BE146" i="12" s="1"/>
  <c r="BF146" i="12" s="1"/>
  <c r="BA167" i="12"/>
  <c r="BE167" i="12" s="1"/>
  <c r="BA328" i="12"/>
  <c r="BE328" i="12" s="1"/>
  <c r="BF328" i="12" s="1"/>
  <c r="BH328" i="12" s="1"/>
  <c r="BI328" i="12" s="1"/>
  <c r="BJ328" i="12" s="1"/>
  <c r="BA398" i="12"/>
  <c r="BE398" i="12" s="1"/>
  <c r="BF398" i="12" s="1"/>
  <c r="BH398" i="12" s="1"/>
  <c r="BI398" i="12" s="1"/>
  <c r="BJ398" i="12" s="1"/>
  <c r="BA342" i="12"/>
  <c r="BE342" i="12" s="1"/>
  <c r="BA432" i="12"/>
  <c r="BE432" i="12" s="1"/>
  <c r="BA430" i="12"/>
  <c r="BE430" i="12" s="1"/>
  <c r="BF430" i="12" s="1"/>
  <c r="BH430" i="12" s="1"/>
  <c r="BI430" i="12" s="1"/>
  <c r="BJ430" i="12" s="1"/>
  <c r="BA505" i="12"/>
  <c r="BE505" i="12" s="1"/>
  <c r="BA527" i="12"/>
  <c r="BE527" i="12" s="1"/>
  <c r="BA654" i="12"/>
  <c r="BA709" i="12"/>
  <c r="BE709" i="12" s="1"/>
  <c r="BA741" i="12"/>
  <c r="BE741" i="12" s="1"/>
  <c r="AC525" i="6"/>
  <c r="AE525" i="6" s="1"/>
  <c r="AF525" i="6" s="1"/>
  <c r="AG525" i="6" s="1"/>
  <c r="BA8" i="12"/>
  <c r="BE8" i="12" s="1"/>
  <c r="BF8" i="12" s="1"/>
  <c r="BH8" i="12" s="1"/>
  <c r="BA14" i="12"/>
  <c r="BE14" i="12" s="1"/>
  <c r="BF14" i="12" s="1"/>
  <c r="BH14" i="12" s="1"/>
  <c r="BF52" i="12"/>
  <c r="BF85" i="12"/>
  <c r="BA156" i="12"/>
  <c r="BE156" i="12" s="1"/>
  <c r="BF156" i="12" s="1"/>
  <c r="BF102" i="12"/>
  <c r="BF192" i="12"/>
  <c r="BA181" i="12"/>
  <c r="BE181" i="12" s="1"/>
  <c r="BF181" i="12" s="1"/>
  <c r="BA193" i="12"/>
  <c r="BA210" i="12"/>
  <c r="BE210" i="12" s="1"/>
  <c r="BF210" i="12" s="1"/>
  <c r="BA407" i="12"/>
  <c r="BE407" i="12" s="1"/>
  <c r="BA648" i="12"/>
  <c r="BE648" i="12" s="1"/>
  <c r="BA684" i="12"/>
  <c r="BE684" i="12" s="1"/>
  <c r="BA808" i="12"/>
  <c r="BE808" i="12" s="1"/>
  <c r="BA650" i="12"/>
  <c r="BE650" i="12" s="1"/>
  <c r="BF650" i="12" s="1"/>
  <c r="BH650" i="12" s="1"/>
  <c r="BI650" i="12" s="1"/>
  <c r="BJ650" i="12" s="1"/>
  <c r="BA56" i="12"/>
  <c r="BE56" i="12" s="1"/>
  <c r="BF56" i="12" s="1"/>
  <c r="BA86" i="12"/>
  <c r="BE86" i="12" s="1"/>
  <c r="BF86" i="12" s="1"/>
  <c r="BA63" i="12"/>
  <c r="BE63" i="12" s="1"/>
  <c r="BF63" i="12" s="1"/>
  <c r="BA112" i="12"/>
  <c r="BE112" i="12" s="1"/>
  <c r="BF293" i="12"/>
  <c r="BH293" i="12" s="1"/>
  <c r="BI293" i="12" s="1"/>
  <c r="BJ293" i="12" s="1"/>
  <c r="BA500" i="12"/>
  <c r="BE500" i="12" s="1"/>
  <c r="BF500" i="12" s="1"/>
  <c r="BH500" i="12" s="1"/>
  <c r="BI500" i="12" s="1"/>
  <c r="BJ500" i="12" s="1"/>
  <c r="BA882" i="12"/>
  <c r="BE882" i="12" s="1"/>
  <c r="BF882" i="12" s="1"/>
  <c r="BH882" i="12" s="1"/>
  <c r="BI882" i="12" s="1"/>
  <c r="BJ882" i="12" s="1"/>
  <c r="BA4" i="12"/>
  <c r="BA49" i="12"/>
  <c r="BE49" i="12" s="1"/>
  <c r="BF49" i="12" s="1"/>
  <c r="BH49" i="12" s="1"/>
  <c r="BA874" i="12"/>
  <c r="BE874" i="12" s="1"/>
  <c r="BF874" i="12" s="1"/>
  <c r="BH874" i="12" s="1"/>
  <c r="BI874" i="12" s="1"/>
  <c r="BJ874" i="12" s="1"/>
  <c r="BA355" i="12"/>
  <c r="BE355" i="12" s="1"/>
  <c r="BF355" i="12" s="1"/>
  <c r="BH355" i="12" s="1"/>
  <c r="BI355" i="12" s="1"/>
  <c r="BJ355" i="12" s="1"/>
  <c r="BA452" i="12"/>
  <c r="BA68" i="12"/>
  <c r="BA80" i="12"/>
  <c r="BE80" i="12" s="1"/>
  <c r="BF80" i="12" s="1"/>
  <c r="BF285" i="12"/>
  <c r="BH285" i="12" s="1"/>
  <c r="BI285" i="12" s="1"/>
  <c r="BJ285" i="12" s="1"/>
  <c r="BA307" i="12"/>
  <c r="BE307" i="12" s="1"/>
  <c r="BA902" i="12"/>
  <c r="BA516" i="12"/>
  <c r="BE516" i="12" s="1"/>
  <c r="BF516" i="12" s="1"/>
  <c r="BH516" i="12" s="1"/>
  <c r="BI516" i="12" s="1"/>
  <c r="BJ516" i="12" s="1"/>
  <c r="BA135" i="12"/>
  <c r="BE135" i="12" s="1"/>
  <c r="BA145" i="12"/>
  <c r="BE145" i="12" s="1"/>
  <c r="BF145" i="12" s="1"/>
  <c r="BA188" i="12"/>
  <c r="BE188" i="12" s="1"/>
  <c r="BF188" i="12" s="1"/>
  <c r="BA488" i="12"/>
  <c r="BE488" i="12" s="1"/>
  <c r="BF488" i="12" s="1"/>
  <c r="BH488" i="12" s="1"/>
  <c r="BI488" i="12" s="1"/>
  <c r="BJ488" i="12" s="1"/>
  <c r="BA501" i="12"/>
  <c r="BE501" i="12" s="1"/>
  <c r="BF501" i="12" s="1"/>
  <c r="BH501" i="12" s="1"/>
  <c r="BI501" i="12" s="1"/>
  <c r="BJ501" i="12" s="1"/>
  <c r="BA515" i="12"/>
  <c r="BE515" i="12" s="1"/>
  <c r="BA539" i="12"/>
  <c r="BF567" i="12"/>
  <c r="BH567" i="12" s="1"/>
  <c r="BI567" i="12" s="1"/>
  <c r="BJ567" i="12" s="1"/>
  <c r="BF599" i="12"/>
  <c r="BH599" i="12" s="1"/>
  <c r="BI599" i="12" s="1"/>
  <c r="BJ599" i="12" s="1"/>
  <c r="BF610" i="12"/>
  <c r="BH610" i="12" s="1"/>
  <c r="BI610" i="12" s="1"/>
  <c r="BJ610" i="12" s="1"/>
  <c r="BF628" i="12"/>
  <c r="BH628" i="12" s="1"/>
  <c r="BI628" i="12" s="1"/>
  <c r="BJ628" i="12" s="1"/>
  <c r="BA727" i="12"/>
  <c r="BE727" i="12" s="1"/>
  <c r="BF727" i="12" s="1"/>
  <c r="BH727" i="12" s="1"/>
  <c r="BI727" i="12" s="1"/>
  <c r="BJ727" i="12" s="1"/>
  <c r="BF872" i="12"/>
  <c r="BH872" i="12" s="1"/>
  <c r="BI872" i="12" s="1"/>
  <c r="BJ872" i="12" s="1"/>
  <c r="BF611" i="12"/>
  <c r="BH611" i="12" s="1"/>
  <c r="BI611" i="12" s="1"/>
  <c r="BJ611" i="12" s="1"/>
  <c r="BA41" i="12"/>
  <c r="BE41" i="12" s="1"/>
  <c r="BF41" i="12" s="1"/>
  <c r="BH41" i="12" s="1"/>
  <c r="BA7" i="12"/>
  <c r="BE7" i="12" s="1"/>
  <c r="BA32" i="12"/>
  <c r="BE32" i="12" s="1"/>
  <c r="BF32" i="12" s="1"/>
  <c r="BH32" i="12" s="1"/>
  <c r="BA800" i="12"/>
  <c r="BA38" i="12"/>
  <c r="BE38" i="12" s="1"/>
  <c r="BA21" i="12"/>
  <c r="BE21" i="12" s="1"/>
  <c r="BF21" i="12" s="1"/>
  <c r="BH21" i="12" s="1"/>
  <c r="BA44" i="12"/>
  <c r="BE44" i="12" s="1"/>
  <c r="BA72" i="12"/>
  <c r="BE72" i="12" s="1"/>
  <c r="BA54" i="12"/>
  <c r="BE54" i="12" s="1"/>
  <c r="BF54" i="12" s="1"/>
  <c r="BA84" i="12"/>
  <c r="BE84" i="12" s="1"/>
  <c r="BF84" i="12" s="1"/>
  <c r="BA106" i="12"/>
  <c r="BE106" i="12" s="1"/>
  <c r="BF106" i="12" s="1"/>
  <c r="BA168" i="12"/>
  <c r="BE168" i="12" s="1"/>
  <c r="BF175" i="12"/>
  <c r="BA199" i="12"/>
  <c r="BA162" i="12"/>
  <c r="BE162" i="12" s="1"/>
  <c r="BF162" i="12" s="1"/>
  <c r="BA169" i="12"/>
  <c r="BE169" i="12" s="1"/>
  <c r="BF169" i="12" s="1"/>
  <c r="BA245" i="12"/>
  <c r="BE245" i="12" s="1"/>
  <c r="BF245" i="12" s="1"/>
  <c r="BA294" i="12"/>
  <c r="BE294" i="12" s="1"/>
  <c r="BA387" i="12"/>
  <c r="BE387" i="12" s="1"/>
  <c r="BA402" i="12"/>
  <c r="BE402" i="12" s="1"/>
  <c r="BF402" i="12" s="1"/>
  <c r="BH402" i="12" s="1"/>
  <c r="BI402" i="12" s="1"/>
  <c r="BJ402" i="12" s="1"/>
  <c r="BA464" i="12"/>
  <c r="BE464" i="12" s="1"/>
  <c r="BF464" i="12" s="1"/>
  <c r="BH464" i="12" s="1"/>
  <c r="BI464" i="12" s="1"/>
  <c r="BJ464" i="12" s="1"/>
  <c r="BA496" i="12"/>
  <c r="BE496" i="12" s="1"/>
  <c r="BF496" i="12" s="1"/>
  <c r="BH496" i="12" s="1"/>
  <c r="BI496" i="12" s="1"/>
  <c r="BJ496" i="12" s="1"/>
  <c r="BA618" i="12"/>
  <c r="BE618" i="12" s="1"/>
  <c r="BF618" i="12" s="1"/>
  <c r="BH618" i="12" s="1"/>
  <c r="BI618" i="12" s="1"/>
  <c r="BJ618" i="12" s="1"/>
  <c r="BA690" i="12"/>
  <c r="BE690" i="12" s="1"/>
  <c r="BA699" i="12"/>
  <c r="BA763" i="12"/>
  <c r="BA259" i="12"/>
  <c r="BA18" i="12"/>
  <c r="BE18" i="12" s="1"/>
  <c r="BA59" i="12"/>
  <c r="BA208" i="12"/>
  <c r="BE208" i="12" s="1"/>
  <c r="BA789" i="12"/>
  <c r="BE789" i="12" s="1"/>
  <c r="BA852" i="12"/>
  <c r="BE852" i="12" s="1"/>
  <c r="BA76" i="12"/>
  <c r="BE76" i="12" s="1"/>
  <c r="BF76" i="12" s="1"/>
  <c r="BA231" i="12"/>
  <c r="BE231" i="12" s="1"/>
  <c r="BF231" i="12" s="1"/>
  <c r="BA286" i="12"/>
  <c r="BE286" i="12" s="1"/>
  <c r="BF302" i="12"/>
  <c r="BH302" i="12" s="1"/>
  <c r="BI302" i="12" s="1"/>
  <c r="BJ302" i="12" s="1"/>
  <c r="BA318" i="12"/>
  <c r="BE318" i="12" s="1"/>
  <c r="BA410" i="12"/>
  <c r="BE410" i="12" s="1"/>
  <c r="BF410" i="12" s="1"/>
  <c r="BH410" i="12" s="1"/>
  <c r="BI410" i="12" s="1"/>
  <c r="BJ410" i="12" s="1"/>
  <c r="BE309" i="12"/>
  <c r="BF309" i="12" s="1"/>
  <c r="BH309" i="12" s="1"/>
  <c r="BI309" i="12" s="1"/>
  <c r="BJ309" i="12" s="1"/>
  <c r="BE70" i="12"/>
  <c r="BF70" i="12" s="1"/>
  <c r="BE363" i="12"/>
  <c r="BF363" i="12" s="1"/>
  <c r="BH363" i="12" s="1"/>
  <c r="BI363" i="12" s="1"/>
  <c r="BJ363" i="12" s="1"/>
  <c r="BE556" i="12"/>
  <c r="BF556" i="12" s="1"/>
  <c r="BH556" i="12" s="1"/>
  <c r="BI556" i="12" s="1"/>
  <c r="BJ556" i="12" s="1"/>
  <c r="BE823" i="12"/>
  <c r="BF823" i="12" s="1"/>
  <c r="BH823" i="12" s="1"/>
  <c r="BI823" i="12" s="1"/>
  <c r="BJ823" i="12" s="1"/>
  <c r="BE848" i="12"/>
  <c r="BF848" i="12" s="1"/>
  <c r="BH848" i="12" s="1"/>
  <c r="BI848" i="12" s="1"/>
  <c r="BJ848" i="12" s="1"/>
  <c r="BE668" i="12"/>
  <c r="BF668" i="12" s="1"/>
  <c r="BH668" i="12" s="1"/>
  <c r="BI668" i="12" s="1"/>
  <c r="BJ668" i="12" s="1"/>
  <c r="BE6" i="12"/>
  <c r="BF6" i="12" s="1"/>
  <c r="BH6" i="12" s="1"/>
  <c r="BA132" i="12"/>
  <c r="BE132" i="12" s="1"/>
  <c r="BF132" i="12" s="1"/>
  <c r="BA305" i="12"/>
  <c r="BA336" i="12"/>
  <c r="BA359" i="12"/>
  <c r="BE359" i="12" s="1"/>
  <c r="BF359" i="12" s="1"/>
  <c r="BH359" i="12" s="1"/>
  <c r="BI359" i="12" s="1"/>
  <c r="BJ359" i="12" s="1"/>
  <c r="BA626" i="12"/>
  <c r="BE626" i="12" s="1"/>
  <c r="BF626" i="12" s="1"/>
  <c r="BH626" i="12" s="1"/>
  <c r="BI626" i="12" s="1"/>
  <c r="BJ626" i="12" s="1"/>
  <c r="BF662" i="12"/>
  <c r="BH662" i="12" s="1"/>
  <c r="BI662" i="12" s="1"/>
  <c r="BJ662" i="12" s="1"/>
  <c r="BF676" i="12"/>
  <c r="BH676" i="12" s="1"/>
  <c r="BI676" i="12" s="1"/>
  <c r="BJ676" i="12" s="1"/>
  <c r="BF717" i="12"/>
  <c r="BH717" i="12" s="1"/>
  <c r="BI717" i="12" s="1"/>
  <c r="BJ717" i="12" s="1"/>
  <c r="BF749" i="12"/>
  <c r="BH749" i="12" s="1"/>
  <c r="BI749" i="12" s="1"/>
  <c r="BJ749" i="12" s="1"/>
  <c r="BA779" i="12"/>
  <c r="BE779" i="12" s="1"/>
  <c r="BF787" i="12"/>
  <c r="BH787" i="12" s="1"/>
  <c r="BI787" i="12" s="1"/>
  <c r="BJ787" i="12" s="1"/>
  <c r="BF896" i="12"/>
  <c r="BH896" i="12" s="1"/>
  <c r="BI896" i="12" s="1"/>
  <c r="BJ896" i="12" s="1"/>
  <c r="BA904" i="12"/>
  <c r="BE904" i="12" s="1"/>
  <c r="BA912" i="12"/>
  <c r="BE912" i="12" s="1"/>
  <c r="BF940" i="12"/>
  <c r="BH940" i="12" s="1"/>
  <c r="BI940" i="12" s="1"/>
  <c r="BJ940" i="12" s="1"/>
  <c r="BA948" i="12"/>
  <c r="BE948" i="12" s="1"/>
  <c r="BF956" i="12"/>
  <c r="BH956" i="12" s="1"/>
  <c r="BI956" i="12" s="1"/>
  <c r="BJ956" i="12" s="1"/>
  <c r="BF972" i="12"/>
  <c r="BH972" i="12" s="1"/>
  <c r="BI972" i="12" s="1"/>
  <c r="BJ972" i="12" s="1"/>
  <c r="BA980" i="12"/>
  <c r="BE980" i="12" s="1"/>
  <c r="BA996" i="12"/>
  <c r="BE996" i="12" s="1"/>
  <c r="BA255" i="12"/>
  <c r="BE255" i="12" s="1"/>
  <c r="BF255" i="12" s="1"/>
  <c r="BA253" i="12"/>
  <c r="BE253" i="12" s="1"/>
  <c r="BF253" i="12" s="1"/>
  <c r="BF15" i="12"/>
  <c r="BH15" i="12" s="1"/>
  <c r="BE65" i="12"/>
  <c r="BF65" i="12" s="1"/>
  <c r="BF325" i="12"/>
  <c r="BH325" i="12" s="1"/>
  <c r="BI325" i="12" s="1"/>
  <c r="BJ325" i="12" s="1"/>
  <c r="BE549" i="12"/>
  <c r="BF549" i="12" s="1"/>
  <c r="BH549" i="12" s="1"/>
  <c r="BI549" i="12" s="1"/>
  <c r="BJ549" i="12" s="1"/>
  <c r="BE624" i="12"/>
  <c r="BF624" i="12" s="1"/>
  <c r="BH624" i="12" s="1"/>
  <c r="BI624" i="12" s="1"/>
  <c r="BJ624" i="12" s="1"/>
  <c r="BE636" i="12"/>
  <c r="BF636" i="12" s="1"/>
  <c r="BH636" i="12" s="1"/>
  <c r="BI636" i="12" s="1"/>
  <c r="BJ636" i="12" s="1"/>
  <c r="BE768" i="12"/>
  <c r="BF768" i="12" s="1"/>
  <c r="BH768" i="12" s="1"/>
  <c r="BI768" i="12" s="1"/>
  <c r="BJ768" i="12" s="1"/>
  <c r="BE105" i="12"/>
  <c r="BF105" i="12" s="1"/>
  <c r="BE22" i="12"/>
  <c r="BF22" i="12" s="1"/>
  <c r="BH22" i="12" s="1"/>
  <c r="BA29" i="12"/>
  <c r="BE29" i="12" s="1"/>
  <c r="BF29" i="12" s="1"/>
  <c r="BH29" i="12" s="1"/>
  <c r="BI29" i="12" s="1"/>
  <c r="BA98" i="12"/>
  <c r="BE98" i="12" s="1"/>
  <c r="BF98" i="12" s="1"/>
  <c r="BA103" i="12"/>
  <c r="BE103" i="12" s="1"/>
  <c r="BA292" i="12"/>
  <c r="BE292" i="12" s="1"/>
  <c r="BF292" i="12" s="1"/>
  <c r="BH292" i="12" s="1"/>
  <c r="BI292" i="12" s="1"/>
  <c r="BJ292" i="12" s="1"/>
  <c r="BA333" i="12"/>
  <c r="BA395" i="12"/>
  <c r="BE395" i="12" s="1"/>
  <c r="BA354" i="12"/>
  <c r="BE354" i="12" s="1"/>
  <c r="BF354" i="12" s="1"/>
  <c r="BH354" i="12" s="1"/>
  <c r="BI354" i="12" s="1"/>
  <c r="BJ354" i="12" s="1"/>
  <c r="BA448" i="12"/>
  <c r="BE448" i="12" s="1"/>
  <c r="BF448" i="12" s="1"/>
  <c r="BH448" i="12" s="1"/>
  <c r="BI448" i="12" s="1"/>
  <c r="BJ448" i="12" s="1"/>
  <c r="BA480" i="12"/>
  <c r="BE480" i="12" s="1"/>
  <c r="BF480" i="12" s="1"/>
  <c r="BH480" i="12" s="1"/>
  <c r="BI480" i="12" s="1"/>
  <c r="BJ480" i="12" s="1"/>
  <c r="BA568" i="12"/>
  <c r="BE568" i="12" s="1"/>
  <c r="BA433" i="12"/>
  <c r="BA449" i="12"/>
  <c r="BE449" i="12" s="1"/>
  <c r="BF449" i="12" s="1"/>
  <c r="BH449" i="12" s="1"/>
  <c r="BI449" i="12" s="1"/>
  <c r="BJ449" i="12" s="1"/>
  <c r="BA469" i="12"/>
  <c r="BE469" i="12" s="1"/>
  <c r="BF469" i="12" s="1"/>
  <c r="BH469" i="12" s="1"/>
  <c r="BI469" i="12" s="1"/>
  <c r="BJ469" i="12" s="1"/>
  <c r="BA540" i="12"/>
  <c r="BE540" i="12" s="1"/>
  <c r="BA587" i="12"/>
  <c r="BE587" i="12" s="1"/>
  <c r="BA791" i="12"/>
  <c r="BE791" i="12" s="1"/>
  <c r="BA23" i="12"/>
  <c r="BE23" i="12" s="1"/>
  <c r="BA93" i="12"/>
  <c r="BE93" i="12" s="1"/>
  <c r="BA79" i="12"/>
  <c r="BE79" i="12" s="1"/>
  <c r="BA88" i="12"/>
  <c r="BE88" i="12" s="1"/>
  <c r="BF88" i="12" s="1"/>
  <c r="BA95" i="12"/>
  <c r="BE95" i="12" s="1"/>
  <c r="BF125" i="12"/>
  <c r="BA120" i="12"/>
  <c r="BE120" i="12" s="1"/>
  <c r="BF120" i="12" s="1"/>
  <c r="BA166" i="12"/>
  <c r="BE166" i="12" s="1"/>
  <c r="BF166" i="12" s="1"/>
  <c r="BA209" i="12"/>
  <c r="BE209" i="12" s="1"/>
  <c r="BF209" i="12" s="1"/>
  <c r="BA233" i="12"/>
  <c r="BE233" i="12" s="1"/>
  <c r="BF233" i="12" s="1"/>
  <c r="BF216" i="12"/>
  <c r="BA291" i="12"/>
  <c r="BE291" i="12" s="1"/>
  <c r="BF291" i="12" s="1"/>
  <c r="BH291" i="12" s="1"/>
  <c r="BI291" i="12" s="1"/>
  <c r="BJ291" i="12" s="1"/>
  <c r="BF317" i="12"/>
  <c r="BH317" i="12" s="1"/>
  <c r="BI317" i="12" s="1"/>
  <c r="BJ317" i="12" s="1"/>
  <c r="BA343" i="12"/>
  <c r="BE343" i="12" s="1"/>
  <c r="BF343" i="12" s="1"/>
  <c r="BH343" i="12" s="1"/>
  <c r="BI343" i="12" s="1"/>
  <c r="BJ343" i="12" s="1"/>
  <c r="BA438" i="12"/>
  <c r="BE438" i="12" s="1"/>
  <c r="BF438" i="12" s="1"/>
  <c r="BH438" i="12" s="1"/>
  <c r="BI438" i="12" s="1"/>
  <c r="BJ438" i="12" s="1"/>
  <c r="BF510" i="12"/>
  <c r="BH510" i="12" s="1"/>
  <c r="BI510" i="12" s="1"/>
  <c r="BJ510" i="12" s="1"/>
  <c r="BA703" i="12"/>
  <c r="BE703" i="12" s="1"/>
  <c r="BF703" i="12" s="1"/>
  <c r="BH703" i="12" s="1"/>
  <c r="BI703" i="12" s="1"/>
  <c r="BJ703" i="12" s="1"/>
  <c r="BA735" i="12"/>
  <c r="BE735" i="12" s="1"/>
  <c r="BF735" i="12" s="1"/>
  <c r="BH735" i="12" s="1"/>
  <c r="BI735" i="12" s="1"/>
  <c r="BJ735" i="12" s="1"/>
  <c r="BA906" i="12"/>
  <c r="BE906" i="12" s="1"/>
  <c r="BF906" i="12" s="1"/>
  <c r="BH906" i="12" s="1"/>
  <c r="BI906" i="12" s="1"/>
  <c r="BJ906" i="12" s="1"/>
  <c r="BF914" i="12"/>
  <c r="BH914" i="12" s="1"/>
  <c r="BI914" i="12" s="1"/>
  <c r="BJ914" i="12" s="1"/>
  <c r="BF998" i="12"/>
  <c r="BH998" i="12" s="1"/>
  <c r="BI998" i="12" s="1"/>
  <c r="BJ998" i="12" s="1"/>
  <c r="BA66" i="12"/>
  <c r="BE66" i="12" s="1"/>
  <c r="BF66" i="12" s="1"/>
  <c r="BA97" i="12"/>
  <c r="BE97" i="12" s="1"/>
  <c r="BA69" i="12"/>
  <c r="BE69" i="12" s="1"/>
  <c r="BA104" i="12"/>
  <c r="BE104" i="12" s="1"/>
  <c r="BA115" i="12"/>
  <c r="BE115" i="12" s="1"/>
  <c r="BF115" i="12" s="1"/>
  <c r="BA160" i="12"/>
  <c r="BE160" i="12" s="1"/>
  <c r="BA176" i="12"/>
  <c r="BE176" i="12" s="1"/>
  <c r="BA190" i="12"/>
  <c r="BE190" i="12" s="1"/>
  <c r="BA177" i="12"/>
  <c r="BE177" i="12" s="1"/>
  <c r="BF177" i="12" s="1"/>
  <c r="BA638" i="12"/>
  <c r="BA671" i="12"/>
  <c r="BE671" i="12" s="1"/>
  <c r="BA695" i="12"/>
  <c r="BE695" i="12" s="1"/>
  <c r="BF695" i="12" s="1"/>
  <c r="BH695" i="12" s="1"/>
  <c r="BI695" i="12" s="1"/>
  <c r="BJ695" i="12" s="1"/>
  <c r="BA759" i="12"/>
  <c r="BE759" i="12" s="1"/>
  <c r="BF759" i="12" s="1"/>
  <c r="BH759" i="12" s="1"/>
  <c r="BI759" i="12" s="1"/>
  <c r="BJ759" i="12" s="1"/>
  <c r="BA634" i="12"/>
  <c r="BE634" i="12" s="1"/>
  <c r="BF634" i="12" s="1"/>
  <c r="BH634" i="12" s="1"/>
  <c r="BI634" i="12" s="1"/>
  <c r="BJ634" i="12" s="1"/>
  <c r="BE33" i="12"/>
  <c r="BF33" i="12" s="1"/>
  <c r="BH33" i="12" s="1"/>
  <c r="BE87" i="12"/>
  <c r="BF87" i="12" s="1"/>
  <c r="BE511" i="12"/>
  <c r="BF511" i="12" s="1"/>
  <c r="BH511" i="12" s="1"/>
  <c r="BI511" i="12" s="1"/>
  <c r="BJ511" i="12" s="1"/>
  <c r="BE538" i="12"/>
  <c r="BF538" i="12" s="1"/>
  <c r="BH538" i="12" s="1"/>
  <c r="BI538" i="12" s="1"/>
  <c r="BJ538" i="12" s="1"/>
  <c r="BE523" i="12"/>
  <c r="BF523" i="12" s="1"/>
  <c r="BH523" i="12" s="1"/>
  <c r="BI523" i="12" s="1"/>
  <c r="BJ523" i="12" s="1"/>
  <c r="BE552" i="12"/>
  <c r="BF552" i="12" s="1"/>
  <c r="BH552" i="12" s="1"/>
  <c r="BI552" i="12" s="1"/>
  <c r="BJ552" i="12" s="1"/>
  <c r="BE620" i="12"/>
  <c r="BF620" i="12" s="1"/>
  <c r="BH620" i="12" s="1"/>
  <c r="BI620" i="12" s="1"/>
  <c r="BJ620" i="12" s="1"/>
  <c r="BE474" i="12"/>
  <c r="BF474" i="12" s="1"/>
  <c r="BH474" i="12" s="1"/>
  <c r="BI474" i="12" s="1"/>
  <c r="BJ474" i="12" s="1"/>
  <c r="BE545" i="12"/>
  <c r="BF545" i="12" s="1"/>
  <c r="BH545" i="12" s="1"/>
  <c r="BI545" i="12" s="1"/>
  <c r="BJ545" i="12" s="1"/>
  <c r="BA707" i="12"/>
  <c r="BE707" i="12" s="1"/>
  <c r="BF707" i="12" s="1"/>
  <c r="BH707" i="12" s="1"/>
  <c r="BI707" i="12" s="1"/>
  <c r="BJ707" i="12" s="1"/>
  <c r="BA796" i="12"/>
  <c r="BE796" i="12" s="1"/>
  <c r="BA232" i="12"/>
  <c r="BE232" i="12" s="1"/>
  <c r="BA352" i="12"/>
  <c r="BE352" i="12" s="1"/>
  <c r="BF352" i="12" s="1"/>
  <c r="BH352" i="12" s="1"/>
  <c r="BI352" i="12" s="1"/>
  <c r="BJ352" i="12" s="1"/>
  <c r="BA381" i="12"/>
  <c r="BE381" i="12" s="1"/>
  <c r="BA351" i="12"/>
  <c r="BE351" i="12" s="1"/>
  <c r="BF351" i="12" s="1"/>
  <c r="BH351" i="12" s="1"/>
  <c r="BI351" i="12" s="1"/>
  <c r="BJ351" i="12" s="1"/>
  <c r="BA89" i="12"/>
  <c r="BE89" i="12" s="1"/>
  <c r="BA118" i="12"/>
  <c r="BE118" i="12" s="1"/>
  <c r="BF118" i="12" s="1"/>
  <c r="BA138" i="12"/>
  <c r="BE138" i="12" s="1"/>
  <c r="BF138" i="12" s="1"/>
  <c r="BA159" i="12"/>
  <c r="BE159" i="12" s="1"/>
  <c r="BF159" i="12" s="1"/>
  <c r="BA303" i="12"/>
  <c r="BE303" i="12" s="1"/>
  <c r="BA356" i="12"/>
  <c r="BE356" i="12" s="1"/>
  <c r="BA440" i="12"/>
  <c r="BE440" i="12" s="1"/>
  <c r="BF440" i="12" s="1"/>
  <c r="BH440" i="12" s="1"/>
  <c r="BI440" i="12" s="1"/>
  <c r="BJ440" i="12" s="1"/>
  <c r="BA456" i="12"/>
  <c r="BE456" i="12" s="1"/>
  <c r="BF456" i="12" s="1"/>
  <c r="BH456" i="12" s="1"/>
  <c r="BI456" i="12" s="1"/>
  <c r="BJ456" i="12" s="1"/>
  <c r="BA731" i="12"/>
  <c r="BE731" i="12" s="1"/>
  <c r="BF731" i="12" s="1"/>
  <c r="BH731" i="12" s="1"/>
  <c r="BI731" i="12" s="1"/>
  <c r="BJ731" i="12" s="1"/>
  <c r="BA819" i="12"/>
  <c r="BE819" i="12" s="1"/>
  <c r="BA603" i="12"/>
  <c r="BA46" i="12"/>
  <c r="BE46" i="12" s="1"/>
  <c r="BF46" i="12" s="1"/>
  <c r="BH46" i="12" s="1"/>
  <c r="BA172" i="12"/>
  <c r="BE172" i="12" s="1"/>
  <c r="BF172" i="12" s="1"/>
  <c r="BA323" i="12"/>
  <c r="BE323" i="12" s="1"/>
  <c r="BA339" i="12"/>
  <c r="BE339" i="12" s="1"/>
  <c r="BF339" i="12" s="1"/>
  <c r="BH339" i="12" s="1"/>
  <c r="BI339" i="12" s="1"/>
  <c r="BJ339" i="12" s="1"/>
  <c r="BA470" i="12"/>
  <c r="BE470" i="12" s="1"/>
  <c r="BF470" i="12" s="1"/>
  <c r="BH470" i="12" s="1"/>
  <c r="BI470" i="12" s="1"/>
  <c r="BJ470" i="12" s="1"/>
  <c r="BA565" i="12"/>
  <c r="BE565" i="12" s="1"/>
  <c r="BA674" i="12"/>
  <c r="BE674" i="12" s="1"/>
  <c r="BA691" i="12"/>
  <c r="BE691" i="12" s="1"/>
  <c r="BF771" i="12"/>
  <c r="BH771" i="12" s="1"/>
  <c r="BI771" i="12" s="1"/>
  <c r="BJ771" i="12" s="1"/>
  <c r="BA802" i="12"/>
  <c r="BE802" i="12" s="1"/>
  <c r="BF802" i="12" s="1"/>
  <c r="BH802" i="12" s="1"/>
  <c r="BI802" i="12" s="1"/>
  <c r="BJ802" i="12" s="1"/>
  <c r="BF827" i="12"/>
  <c r="BH827" i="12" s="1"/>
  <c r="BI827" i="12" s="1"/>
  <c r="BJ827" i="12" s="1"/>
  <c r="BF678" i="12"/>
  <c r="BH678" i="12" s="1"/>
  <c r="BI678" i="12" s="1"/>
  <c r="BJ678" i="12" s="1"/>
  <c r="BF693" i="12"/>
  <c r="BH693" i="12" s="1"/>
  <c r="BI693" i="12" s="1"/>
  <c r="BJ693" i="12" s="1"/>
  <c r="BF725" i="12"/>
  <c r="BH725" i="12" s="1"/>
  <c r="BI725" i="12" s="1"/>
  <c r="BJ725" i="12" s="1"/>
  <c r="BF757" i="12"/>
  <c r="BH757" i="12" s="1"/>
  <c r="BI757" i="12" s="1"/>
  <c r="BJ757" i="12" s="1"/>
  <c r="BA831" i="12"/>
  <c r="BE831" i="12" s="1"/>
  <c r="BA92" i="12"/>
  <c r="BE92" i="12" s="1"/>
  <c r="BF92" i="12" s="1"/>
  <c r="BA100" i="12"/>
  <c r="BE100" i="12" s="1"/>
  <c r="BF100" i="12" s="1"/>
  <c r="BA110" i="12"/>
  <c r="BE110" i="12" s="1"/>
  <c r="BA262" i="12"/>
  <c r="BE262" i="12" s="1"/>
  <c r="BF262" i="12" s="1"/>
  <c r="BA266" i="12"/>
  <c r="BE266" i="12" s="1"/>
  <c r="BA278" i="12"/>
  <c r="BE278" i="12" s="1"/>
  <c r="BA295" i="12"/>
  <c r="BE295" i="12" s="1"/>
  <c r="BA436" i="12"/>
  <c r="BA444" i="12"/>
  <c r="BE444" i="12" s="1"/>
  <c r="BF444" i="12" s="1"/>
  <c r="BH444" i="12" s="1"/>
  <c r="BI444" i="12" s="1"/>
  <c r="BJ444" i="12" s="1"/>
  <c r="BA492" i="12"/>
  <c r="BE492" i="12" s="1"/>
  <c r="BF492" i="12" s="1"/>
  <c r="BH492" i="12" s="1"/>
  <c r="BI492" i="12" s="1"/>
  <c r="BJ492" i="12" s="1"/>
  <c r="BF467" i="12"/>
  <c r="BH467" i="12" s="1"/>
  <c r="BI467" i="12" s="1"/>
  <c r="BJ467" i="12" s="1"/>
  <c r="BA487" i="12"/>
  <c r="BE487" i="12" s="1"/>
  <c r="BF487" i="12" s="1"/>
  <c r="BH487" i="12" s="1"/>
  <c r="BI487" i="12" s="1"/>
  <c r="BJ487" i="12" s="1"/>
  <c r="BA866" i="12"/>
  <c r="BE866" i="12" s="1"/>
  <c r="BF866" i="12" s="1"/>
  <c r="BH866" i="12" s="1"/>
  <c r="BI866" i="12" s="1"/>
  <c r="BJ866" i="12" s="1"/>
  <c r="BA652" i="12"/>
  <c r="BE652" i="12" s="1"/>
  <c r="BA670" i="12"/>
  <c r="BE670" i="12" s="1"/>
  <c r="BF670" i="12" s="1"/>
  <c r="BH670" i="12" s="1"/>
  <c r="BI670" i="12" s="1"/>
  <c r="BJ670" i="12" s="1"/>
  <c r="BA347" i="12"/>
  <c r="BE347" i="12" s="1"/>
  <c r="BF347" i="12" s="1"/>
  <c r="BH347" i="12" s="1"/>
  <c r="BI347" i="12" s="1"/>
  <c r="BJ347" i="12" s="1"/>
  <c r="BA221" i="12"/>
  <c r="BE221" i="12" s="1"/>
  <c r="BA237" i="12"/>
  <c r="BE237" i="12" s="1"/>
  <c r="BA31" i="12"/>
  <c r="BA494" i="12"/>
  <c r="BE494" i="12" s="1"/>
  <c r="BF494" i="12" s="1"/>
  <c r="BH494" i="12" s="1"/>
  <c r="BI494" i="12" s="1"/>
  <c r="BJ494" i="12" s="1"/>
  <c r="Y16" i="27"/>
  <c r="Z16" i="27" s="1"/>
  <c r="AB16" i="27" s="1"/>
  <c r="BF214" i="12"/>
  <c r="BF348" i="12"/>
  <c r="BH348" i="12" s="1"/>
  <c r="BI348" i="12" s="1"/>
  <c r="BJ348" i="12" s="1"/>
  <c r="BA372" i="12"/>
  <c r="BE372" i="12" s="1"/>
  <c r="BF372" i="12" s="1"/>
  <c r="BH372" i="12" s="1"/>
  <c r="BI372" i="12" s="1"/>
  <c r="BJ372" i="12" s="1"/>
  <c r="BF423" i="12"/>
  <c r="BH423" i="12" s="1"/>
  <c r="BI423" i="12" s="1"/>
  <c r="BJ423" i="12" s="1"/>
  <c r="BA434" i="12"/>
  <c r="BE434" i="12" s="1"/>
  <c r="BF434" i="12" s="1"/>
  <c r="BH434" i="12" s="1"/>
  <c r="BI434" i="12" s="1"/>
  <c r="BJ434" i="12" s="1"/>
  <c r="BF482" i="12"/>
  <c r="BH482" i="12" s="1"/>
  <c r="BI482" i="12" s="1"/>
  <c r="BJ482" i="12" s="1"/>
  <c r="BF526" i="12"/>
  <c r="BH526" i="12" s="1"/>
  <c r="BI526" i="12" s="1"/>
  <c r="BJ526" i="12" s="1"/>
  <c r="BF583" i="12"/>
  <c r="BH583" i="12" s="1"/>
  <c r="BI583" i="12" s="1"/>
  <c r="BJ583" i="12" s="1"/>
  <c r="BA578" i="12"/>
  <c r="BE578" i="12" s="1"/>
  <c r="BF581" i="12"/>
  <c r="BH581" i="12" s="1"/>
  <c r="BI581" i="12" s="1"/>
  <c r="BJ581" i="12" s="1"/>
  <c r="BF612" i="12"/>
  <c r="BH612" i="12" s="1"/>
  <c r="BI612" i="12" s="1"/>
  <c r="BJ612" i="12" s="1"/>
  <c r="BF803" i="12"/>
  <c r="BH803" i="12" s="1"/>
  <c r="BI803" i="12" s="1"/>
  <c r="BJ803" i="12" s="1"/>
  <c r="BF824" i="12"/>
  <c r="BH824" i="12" s="1"/>
  <c r="BI824" i="12" s="1"/>
  <c r="BJ824" i="12" s="1"/>
  <c r="BA692" i="12"/>
  <c r="BE692" i="12" s="1"/>
  <c r="BF692" i="12" s="1"/>
  <c r="BH692" i="12" s="1"/>
  <c r="BI692" i="12" s="1"/>
  <c r="BJ692" i="12" s="1"/>
  <c r="BA724" i="12"/>
  <c r="BE724" i="12" s="1"/>
  <c r="BF724" i="12" s="1"/>
  <c r="BH724" i="12" s="1"/>
  <c r="BI724" i="12" s="1"/>
  <c r="BJ724" i="12" s="1"/>
  <c r="BA756" i="12"/>
  <c r="BE756" i="12" s="1"/>
  <c r="BF756" i="12" s="1"/>
  <c r="BH756" i="12" s="1"/>
  <c r="BI756" i="12" s="1"/>
  <c r="BJ756" i="12" s="1"/>
  <c r="BA833" i="12"/>
  <c r="BE833" i="12" s="1"/>
  <c r="BA853" i="12"/>
  <c r="BE853" i="12" s="1"/>
  <c r="BA928" i="12"/>
  <c r="BE928" i="12" s="1"/>
  <c r="BA952" i="12"/>
  <c r="BE952" i="12" s="1"/>
  <c r="BA984" i="12"/>
  <c r="BE984" i="12" s="1"/>
  <c r="BA949" i="12"/>
  <c r="BE949" i="12" s="1"/>
  <c r="BA981" i="12"/>
  <c r="BE981" i="12" s="1"/>
  <c r="BA963" i="12"/>
  <c r="BE963" i="12" s="1"/>
  <c r="BA987" i="12"/>
  <c r="BE987" i="12" s="1"/>
  <c r="BA639" i="12"/>
  <c r="BE639" i="12" s="1"/>
  <c r="BF151" i="12"/>
  <c r="BF340" i="12"/>
  <c r="BH340" i="12" s="1"/>
  <c r="BI340" i="12" s="1"/>
  <c r="BJ340" i="12" s="1"/>
  <c r="BF365" i="12"/>
  <c r="BH365" i="12" s="1"/>
  <c r="BI365" i="12" s="1"/>
  <c r="BJ365" i="12" s="1"/>
  <c r="BF411" i="12"/>
  <c r="BH411" i="12" s="1"/>
  <c r="BI411" i="12" s="1"/>
  <c r="BJ411" i="12" s="1"/>
  <c r="BA405" i="12"/>
  <c r="BE405" i="12" s="1"/>
  <c r="BF528" i="12"/>
  <c r="BH528" i="12" s="1"/>
  <c r="BI528" i="12" s="1"/>
  <c r="BJ528" i="12" s="1"/>
  <c r="BF575" i="12"/>
  <c r="BH575" i="12" s="1"/>
  <c r="BI575" i="12" s="1"/>
  <c r="BJ575" i="12" s="1"/>
  <c r="BF441" i="12"/>
  <c r="BH441" i="12" s="1"/>
  <c r="BI441" i="12" s="1"/>
  <c r="BJ441" i="12" s="1"/>
  <c r="BF461" i="12"/>
  <c r="BH461" i="12" s="1"/>
  <c r="BI461" i="12" s="1"/>
  <c r="BJ461" i="12" s="1"/>
  <c r="BA573" i="12"/>
  <c r="BE573" i="12" s="1"/>
  <c r="BA601" i="12"/>
  <c r="BE601" i="12" s="1"/>
  <c r="BA637" i="12"/>
  <c r="BE637" i="12" s="1"/>
  <c r="BF637" i="12" s="1"/>
  <c r="BH637" i="12" s="1"/>
  <c r="BI637" i="12" s="1"/>
  <c r="BJ637" i="12" s="1"/>
  <c r="BA641" i="12"/>
  <c r="BE641" i="12" s="1"/>
  <c r="BA887" i="12"/>
  <c r="BE887" i="12" s="1"/>
  <c r="BF887" i="12" s="1"/>
  <c r="BH887" i="12" s="1"/>
  <c r="BI887" i="12" s="1"/>
  <c r="BJ887" i="12" s="1"/>
  <c r="BA997" i="12"/>
  <c r="BE997" i="12" s="1"/>
  <c r="BA580" i="12"/>
  <c r="BE580" i="12" s="1"/>
  <c r="BF28" i="12"/>
  <c r="BH28" i="12" s="1"/>
  <c r="BF350" i="12"/>
  <c r="BH350" i="12" s="1"/>
  <c r="BI350" i="12" s="1"/>
  <c r="BJ350" i="12" s="1"/>
  <c r="BF375" i="12"/>
  <c r="BH375" i="12" s="1"/>
  <c r="BI375" i="12" s="1"/>
  <c r="BJ375" i="12" s="1"/>
  <c r="BA577" i="12"/>
  <c r="BE577" i="12" s="1"/>
  <c r="BA635" i="12"/>
  <c r="BE635" i="12" s="1"/>
  <c r="BF635" i="12" s="1"/>
  <c r="BH635" i="12" s="1"/>
  <c r="BI635" i="12" s="1"/>
  <c r="BJ635" i="12" s="1"/>
  <c r="BA698" i="12"/>
  <c r="BE698" i="12" s="1"/>
  <c r="BF698" i="12" s="1"/>
  <c r="BH698" i="12" s="1"/>
  <c r="BI698" i="12" s="1"/>
  <c r="BJ698" i="12" s="1"/>
  <c r="BF812" i="12"/>
  <c r="BH812" i="12" s="1"/>
  <c r="BI812" i="12" s="1"/>
  <c r="BJ812" i="12" s="1"/>
  <c r="BF660" i="12"/>
  <c r="BH660" i="12" s="1"/>
  <c r="BI660" i="12" s="1"/>
  <c r="BJ660" i="12" s="1"/>
  <c r="BA922" i="12"/>
  <c r="BE922" i="12" s="1"/>
  <c r="BA954" i="12"/>
  <c r="BE954" i="12" s="1"/>
  <c r="BA967" i="12"/>
  <c r="BE967" i="12" s="1"/>
  <c r="BF967" i="12" s="1"/>
  <c r="BH967" i="12" s="1"/>
  <c r="BI967" i="12" s="1"/>
  <c r="BJ967" i="12" s="1"/>
  <c r="BA977" i="12"/>
  <c r="BE977" i="12" s="1"/>
  <c r="BF977" i="12" s="1"/>
  <c r="BH977" i="12" s="1"/>
  <c r="BI977" i="12" s="1"/>
  <c r="BJ977" i="12" s="1"/>
  <c r="BF34" i="12"/>
  <c r="BH34" i="12" s="1"/>
  <c r="BF53" i="12"/>
  <c r="BF58" i="12"/>
  <c r="BF81" i="12"/>
  <c r="BF183" i="12"/>
  <c r="BF284" i="12"/>
  <c r="BH284" i="12" s="1"/>
  <c r="BI284" i="12" s="1"/>
  <c r="BJ284" i="12" s="1"/>
  <c r="BF403" i="12"/>
  <c r="BH403" i="12" s="1"/>
  <c r="BI403" i="12" s="1"/>
  <c r="BJ403" i="12" s="1"/>
  <c r="BF371" i="12"/>
  <c r="BH371" i="12" s="1"/>
  <c r="BI371" i="12" s="1"/>
  <c r="BJ371" i="12" s="1"/>
  <c r="BF484" i="12"/>
  <c r="BH484" i="12" s="1"/>
  <c r="BI484" i="12" s="1"/>
  <c r="BJ484" i="12" s="1"/>
  <c r="BF502" i="12"/>
  <c r="BH502" i="12" s="1"/>
  <c r="BI502" i="12" s="1"/>
  <c r="BJ502" i="12" s="1"/>
  <c r="BF512" i="12"/>
  <c r="BH512" i="12" s="1"/>
  <c r="BI512" i="12" s="1"/>
  <c r="BJ512" i="12" s="1"/>
  <c r="BF534" i="12"/>
  <c r="BH534" i="12" s="1"/>
  <c r="BI534" i="12" s="1"/>
  <c r="BJ534" i="12" s="1"/>
  <c r="BF543" i="12"/>
  <c r="BH543" i="12" s="1"/>
  <c r="BI543" i="12" s="1"/>
  <c r="BJ543" i="12" s="1"/>
  <c r="BF550" i="12"/>
  <c r="BH550" i="12" s="1"/>
  <c r="BI550" i="12" s="1"/>
  <c r="BJ550" i="12" s="1"/>
  <c r="BF559" i="12"/>
  <c r="BH559" i="12" s="1"/>
  <c r="BI559" i="12" s="1"/>
  <c r="BJ559" i="12" s="1"/>
  <c r="BF591" i="12"/>
  <c r="BH591" i="12" s="1"/>
  <c r="BI591" i="12" s="1"/>
  <c r="BJ591" i="12" s="1"/>
  <c r="BF608" i="12"/>
  <c r="BH608" i="12" s="1"/>
  <c r="BI608" i="12" s="1"/>
  <c r="BJ608" i="12" s="1"/>
  <c r="BF424" i="12"/>
  <c r="BH424" i="12" s="1"/>
  <c r="BI424" i="12" s="1"/>
  <c r="BJ424" i="12" s="1"/>
  <c r="BF471" i="12"/>
  <c r="BH471" i="12" s="1"/>
  <c r="BI471" i="12" s="1"/>
  <c r="BJ471" i="12" s="1"/>
  <c r="BF541" i="12"/>
  <c r="BH541" i="12" s="1"/>
  <c r="BI541" i="12" s="1"/>
  <c r="BJ541" i="12" s="1"/>
  <c r="BF548" i="12"/>
  <c r="BH548" i="12" s="1"/>
  <c r="BI548" i="12" s="1"/>
  <c r="BJ548" i="12" s="1"/>
  <c r="BF602" i="12"/>
  <c r="BH602" i="12" s="1"/>
  <c r="BI602" i="12" s="1"/>
  <c r="BJ602" i="12" s="1"/>
  <c r="BF713" i="12"/>
  <c r="BH713" i="12" s="1"/>
  <c r="BI713" i="12" s="1"/>
  <c r="BJ713" i="12" s="1"/>
  <c r="BF745" i="12"/>
  <c r="BH745" i="12" s="1"/>
  <c r="BI745" i="12" s="1"/>
  <c r="BJ745" i="12" s="1"/>
  <c r="BF773" i="12"/>
  <c r="BH773" i="12" s="1"/>
  <c r="BI773" i="12" s="1"/>
  <c r="BJ773" i="12" s="1"/>
  <c r="BA867" i="12"/>
  <c r="BE867" i="12" s="1"/>
  <c r="BA941" i="12"/>
  <c r="BE941" i="12" s="1"/>
  <c r="BA895" i="12"/>
  <c r="BE895" i="12" s="1"/>
  <c r="BA903" i="12"/>
  <c r="BE903" i="12" s="1"/>
  <c r="BF903" i="12" s="1"/>
  <c r="BH903" i="12" s="1"/>
  <c r="BI903" i="12" s="1"/>
  <c r="BJ903" i="12" s="1"/>
  <c r="BA911" i="12"/>
  <c r="BE911" i="12" s="1"/>
  <c r="BA919" i="12"/>
  <c r="BE919" i="12" s="1"/>
  <c r="BF919" i="12" s="1"/>
  <c r="BH919" i="12" s="1"/>
  <c r="BI919" i="12" s="1"/>
  <c r="BJ919" i="12" s="1"/>
  <c r="BA927" i="12"/>
  <c r="BE927" i="12" s="1"/>
  <c r="BA689" i="12"/>
  <c r="BE689" i="12" s="1"/>
  <c r="BF689" i="12" s="1"/>
  <c r="BH689" i="12" s="1"/>
  <c r="BI689" i="12" s="1"/>
  <c r="BJ689" i="12" s="1"/>
  <c r="BA629" i="12"/>
  <c r="BE629" i="12" s="1"/>
  <c r="BF629" i="12" s="1"/>
  <c r="BH629" i="12" s="1"/>
  <c r="BI629" i="12" s="1"/>
  <c r="BJ629" i="12" s="1"/>
  <c r="BA420" i="12"/>
  <c r="BE420" i="12" s="1"/>
  <c r="BF171" i="12"/>
  <c r="BA368" i="12"/>
  <c r="BE368" i="12" s="1"/>
  <c r="BF383" i="12"/>
  <c r="BH383" i="12" s="1"/>
  <c r="BI383" i="12" s="1"/>
  <c r="BJ383" i="12" s="1"/>
  <c r="BA615" i="12"/>
  <c r="BE615" i="12" s="1"/>
  <c r="BF615" i="12" s="1"/>
  <c r="BH615" i="12" s="1"/>
  <c r="BI615" i="12" s="1"/>
  <c r="BJ615" i="12" s="1"/>
  <c r="BA627" i="12"/>
  <c r="BE627" i="12" s="1"/>
  <c r="BF627" i="12" s="1"/>
  <c r="BH627" i="12" s="1"/>
  <c r="BI627" i="12" s="1"/>
  <c r="BJ627" i="12" s="1"/>
  <c r="BA651" i="12"/>
  <c r="BE651" i="12" s="1"/>
  <c r="BF651" i="12" s="1"/>
  <c r="BH651" i="12" s="1"/>
  <c r="BI651" i="12" s="1"/>
  <c r="BJ651" i="12" s="1"/>
  <c r="BA722" i="12"/>
  <c r="BE722" i="12" s="1"/>
  <c r="BF722" i="12" s="1"/>
  <c r="BH722" i="12" s="1"/>
  <c r="BI722" i="12" s="1"/>
  <c r="BJ722" i="12" s="1"/>
  <c r="BA754" i="12"/>
  <c r="BE754" i="12" s="1"/>
  <c r="BF754" i="12" s="1"/>
  <c r="BH754" i="12" s="1"/>
  <c r="BI754" i="12" s="1"/>
  <c r="BJ754" i="12" s="1"/>
  <c r="BA851" i="12"/>
  <c r="BE851" i="12" s="1"/>
  <c r="BF860" i="12"/>
  <c r="BH860" i="12" s="1"/>
  <c r="BI860" i="12" s="1"/>
  <c r="BJ860" i="12" s="1"/>
  <c r="BF892" i="12"/>
  <c r="BH892" i="12" s="1"/>
  <c r="BI892" i="12" s="1"/>
  <c r="BJ892" i="12" s="1"/>
  <c r="BF916" i="12"/>
  <c r="BH916" i="12" s="1"/>
  <c r="BI916" i="12" s="1"/>
  <c r="BJ916" i="12" s="1"/>
  <c r="BF888" i="12"/>
  <c r="BH888" i="12" s="1"/>
  <c r="BI888" i="12" s="1"/>
  <c r="BJ888" i="12" s="1"/>
  <c r="BF61" i="12"/>
  <c r="BF19" i="12"/>
  <c r="BH19" i="12" s="1"/>
  <c r="BF780" i="12"/>
  <c r="BH780" i="12" s="1"/>
  <c r="BI780" i="12" s="1"/>
  <c r="BJ780" i="12" s="1"/>
  <c r="BF264" i="12"/>
  <c r="BA376" i="12"/>
  <c r="BE376" i="12" s="1"/>
  <c r="BF513" i="12"/>
  <c r="BH513" i="12" s="1"/>
  <c r="BI513" i="12" s="1"/>
  <c r="BJ513" i="12" s="1"/>
  <c r="BA558" i="12"/>
  <c r="BE558" i="12" s="1"/>
  <c r="BF558" i="12" s="1"/>
  <c r="BH558" i="12" s="1"/>
  <c r="BI558" i="12" s="1"/>
  <c r="BJ558" i="12" s="1"/>
  <c r="BA607" i="12"/>
  <c r="BE607" i="12" s="1"/>
  <c r="BF445" i="12"/>
  <c r="BH445" i="12" s="1"/>
  <c r="BI445" i="12" s="1"/>
  <c r="BJ445" i="12" s="1"/>
  <c r="BF530" i="12"/>
  <c r="BH530" i="12" s="1"/>
  <c r="BI530" i="12" s="1"/>
  <c r="BJ530" i="12" s="1"/>
  <c r="BF533" i="12"/>
  <c r="BH533" i="12" s="1"/>
  <c r="BI533" i="12" s="1"/>
  <c r="BJ533" i="12" s="1"/>
  <c r="BF604" i="12"/>
  <c r="BH604" i="12" s="1"/>
  <c r="BI604" i="12" s="1"/>
  <c r="BJ604" i="12" s="1"/>
  <c r="BA726" i="12"/>
  <c r="BE726" i="12" s="1"/>
  <c r="BA782" i="12"/>
  <c r="BE782" i="12" s="1"/>
  <c r="BF782" i="12" s="1"/>
  <c r="BH782" i="12" s="1"/>
  <c r="BI782" i="12" s="1"/>
  <c r="BJ782" i="12" s="1"/>
  <c r="BF805" i="12"/>
  <c r="BH805" i="12" s="1"/>
  <c r="BI805" i="12" s="1"/>
  <c r="BJ805" i="12" s="1"/>
  <c r="BA810" i="12"/>
  <c r="BE810" i="12" s="1"/>
  <c r="BF810" i="12" s="1"/>
  <c r="BH810" i="12" s="1"/>
  <c r="BI810" i="12" s="1"/>
  <c r="BJ810" i="12" s="1"/>
  <c r="BF721" i="12"/>
  <c r="BH721" i="12" s="1"/>
  <c r="BI721" i="12" s="1"/>
  <c r="BJ721" i="12" s="1"/>
  <c r="BF753" i="12"/>
  <c r="BH753" i="12" s="1"/>
  <c r="BI753" i="12" s="1"/>
  <c r="BJ753" i="12" s="1"/>
  <c r="BF43" i="12"/>
  <c r="BH43" i="12" s="1"/>
  <c r="BI43" i="12" s="1"/>
  <c r="BF391" i="12"/>
  <c r="BH391" i="12" s="1"/>
  <c r="BI391" i="12" s="1"/>
  <c r="BJ391" i="12" s="1"/>
  <c r="BA393" i="12"/>
  <c r="BE393" i="12" s="1"/>
  <c r="BF582" i="12"/>
  <c r="BH582" i="12" s="1"/>
  <c r="BI582" i="12" s="1"/>
  <c r="BJ582" i="12" s="1"/>
  <c r="BF606" i="12"/>
  <c r="BH606" i="12" s="1"/>
  <c r="BI606" i="12" s="1"/>
  <c r="BJ606" i="12" s="1"/>
  <c r="BF616" i="12"/>
  <c r="BH616" i="12" s="1"/>
  <c r="BI616" i="12" s="1"/>
  <c r="BJ616" i="12" s="1"/>
  <c r="BF507" i="12"/>
  <c r="BH507" i="12" s="1"/>
  <c r="BI507" i="12" s="1"/>
  <c r="BJ507" i="12" s="1"/>
  <c r="BF579" i="12"/>
  <c r="BH579" i="12" s="1"/>
  <c r="BI579" i="12" s="1"/>
  <c r="BJ579" i="12" s="1"/>
  <c r="BF664" i="12"/>
  <c r="BH664" i="12" s="1"/>
  <c r="BI664" i="12" s="1"/>
  <c r="BJ664" i="12" s="1"/>
  <c r="BA700" i="12"/>
  <c r="BE700" i="12" s="1"/>
  <c r="BF700" i="12" s="1"/>
  <c r="BH700" i="12" s="1"/>
  <c r="BI700" i="12" s="1"/>
  <c r="BJ700" i="12" s="1"/>
  <c r="BA732" i="12"/>
  <c r="BE732" i="12" s="1"/>
  <c r="BF732" i="12" s="1"/>
  <c r="BH732" i="12" s="1"/>
  <c r="BI732" i="12" s="1"/>
  <c r="BJ732" i="12" s="1"/>
  <c r="BA764" i="12"/>
  <c r="BE764" i="12" s="1"/>
  <c r="BF764" i="12" s="1"/>
  <c r="BH764" i="12" s="1"/>
  <c r="BI764" i="12" s="1"/>
  <c r="BJ764" i="12" s="1"/>
  <c r="BA825" i="12"/>
  <c r="BE825" i="12" s="1"/>
  <c r="BA855" i="12"/>
  <c r="BE855" i="12" s="1"/>
  <c r="BF855" i="12" s="1"/>
  <c r="BH855" i="12" s="1"/>
  <c r="BI855" i="12" s="1"/>
  <c r="BJ855" i="12" s="1"/>
  <c r="BA645" i="12"/>
  <c r="BE645" i="12" s="1"/>
  <c r="BF645" i="12" s="1"/>
  <c r="BH645" i="12" s="1"/>
  <c r="BI645" i="12" s="1"/>
  <c r="BJ645" i="12" s="1"/>
  <c r="BA658" i="12"/>
  <c r="BE658" i="12" s="1"/>
  <c r="BA781" i="12"/>
  <c r="BE781" i="12" s="1"/>
  <c r="BA801" i="12"/>
  <c r="BE801" i="12" s="1"/>
  <c r="BF918" i="12"/>
  <c r="BH918" i="12" s="1"/>
  <c r="BI918" i="12" s="1"/>
  <c r="BJ918" i="12" s="1"/>
  <c r="BF950" i="12"/>
  <c r="BH950" i="12" s="1"/>
  <c r="BI950" i="12" s="1"/>
  <c r="BJ950" i="12" s="1"/>
  <c r="BF83" i="12"/>
  <c r="BF142" i="12"/>
  <c r="BF200" i="12"/>
  <c r="BA279" i="12"/>
  <c r="BE279" i="12" s="1"/>
  <c r="BF279" i="12" s="1"/>
  <c r="BH279" i="12" s="1"/>
  <c r="BI279" i="12" s="1"/>
  <c r="BJ279" i="12" s="1"/>
  <c r="BA388" i="12"/>
  <c r="BE388" i="12" s="1"/>
  <c r="BA404" i="12"/>
  <c r="BE404" i="12" s="1"/>
  <c r="BA427" i="12"/>
  <c r="BE427" i="12" s="1"/>
  <c r="BA683" i="12"/>
  <c r="BE683" i="12" s="1"/>
  <c r="BA649" i="12"/>
  <c r="BE649" i="12" s="1"/>
  <c r="BF649" i="12" s="1"/>
  <c r="BH649" i="12" s="1"/>
  <c r="BI649" i="12" s="1"/>
  <c r="BJ649" i="12" s="1"/>
  <c r="BA720" i="12"/>
  <c r="BE720" i="12" s="1"/>
  <c r="BA752" i="12"/>
  <c r="BE752" i="12" s="1"/>
  <c r="BA841" i="12"/>
  <c r="BE841" i="12" s="1"/>
  <c r="BF841" i="12" s="1"/>
  <c r="BH841" i="12" s="1"/>
  <c r="BI841" i="12" s="1"/>
  <c r="BJ841" i="12" s="1"/>
  <c r="BA937" i="12"/>
  <c r="BE937" i="12" s="1"/>
  <c r="BF937" i="12" s="1"/>
  <c r="BH937" i="12" s="1"/>
  <c r="BI937" i="12" s="1"/>
  <c r="BJ937" i="12" s="1"/>
  <c r="BA897" i="12"/>
  <c r="BE897" i="12" s="1"/>
  <c r="BF897" i="12" s="1"/>
  <c r="BH897" i="12" s="1"/>
  <c r="BI897" i="12" s="1"/>
  <c r="BJ897" i="12" s="1"/>
  <c r="BA905" i="12"/>
  <c r="BE905" i="12" s="1"/>
  <c r="BF905" i="12" s="1"/>
  <c r="BH905" i="12" s="1"/>
  <c r="BI905" i="12" s="1"/>
  <c r="BJ905" i="12" s="1"/>
  <c r="BA913" i="12"/>
  <c r="BE913" i="12" s="1"/>
  <c r="BF913" i="12" s="1"/>
  <c r="BH913" i="12" s="1"/>
  <c r="BI913" i="12" s="1"/>
  <c r="BJ913" i="12" s="1"/>
  <c r="BA921" i="12"/>
  <c r="BE921" i="12" s="1"/>
  <c r="BF921" i="12" s="1"/>
  <c r="BH921" i="12" s="1"/>
  <c r="BI921" i="12" s="1"/>
  <c r="BJ921" i="12" s="1"/>
  <c r="BA929" i="12"/>
  <c r="BE929" i="12" s="1"/>
  <c r="BF929" i="12" s="1"/>
  <c r="BH929" i="12" s="1"/>
  <c r="BI929" i="12" s="1"/>
  <c r="BJ929" i="12" s="1"/>
  <c r="BA30" i="12"/>
  <c r="BE30" i="12" s="1"/>
  <c r="BF30" i="12" s="1"/>
  <c r="BH30" i="12" s="1"/>
  <c r="BA94" i="12"/>
  <c r="BE94" i="12" s="1"/>
  <c r="BF94" i="12" s="1"/>
  <c r="BA207" i="12"/>
  <c r="BE207" i="12" s="1"/>
  <c r="BF207" i="12" s="1"/>
  <c r="BE193" i="12"/>
  <c r="BF193" i="12" s="1"/>
  <c r="BA299" i="12"/>
  <c r="BE299" i="12" s="1"/>
  <c r="BA306" i="12"/>
  <c r="BE306" i="12" s="1"/>
  <c r="BF306" i="12" s="1"/>
  <c r="BH306" i="12" s="1"/>
  <c r="BI306" i="12" s="1"/>
  <c r="BJ306" i="12" s="1"/>
  <c r="BA322" i="12"/>
  <c r="BE322" i="12" s="1"/>
  <c r="BF322" i="12" s="1"/>
  <c r="BH322" i="12" s="1"/>
  <c r="BI322" i="12" s="1"/>
  <c r="BJ322" i="12" s="1"/>
  <c r="BE305" i="12"/>
  <c r="BF305" i="12" s="1"/>
  <c r="BH305" i="12" s="1"/>
  <c r="BI305" i="12" s="1"/>
  <c r="BJ305" i="12" s="1"/>
  <c r="BE336" i="12"/>
  <c r="BF336" i="12" s="1"/>
  <c r="BH336" i="12" s="1"/>
  <c r="BI336" i="12" s="1"/>
  <c r="BJ336" i="12" s="1"/>
  <c r="BF407" i="12"/>
  <c r="BH407" i="12" s="1"/>
  <c r="BI407" i="12" s="1"/>
  <c r="BJ407" i="12" s="1"/>
  <c r="BA374" i="12"/>
  <c r="BE374" i="12" s="1"/>
  <c r="BF374" i="12" s="1"/>
  <c r="BH374" i="12" s="1"/>
  <c r="BI374" i="12" s="1"/>
  <c r="BJ374" i="12" s="1"/>
  <c r="BA385" i="12"/>
  <c r="BE385" i="12" s="1"/>
  <c r="BA417" i="12"/>
  <c r="BE417" i="12" s="1"/>
  <c r="BA466" i="12"/>
  <c r="BE466" i="12" s="1"/>
  <c r="BF466" i="12" s="1"/>
  <c r="BH466" i="12" s="1"/>
  <c r="BI466" i="12" s="1"/>
  <c r="BJ466" i="12" s="1"/>
  <c r="BA498" i="12"/>
  <c r="BE498" i="12" s="1"/>
  <c r="BA576" i="12"/>
  <c r="BE576" i="12" s="1"/>
  <c r="BA605" i="12"/>
  <c r="BE605" i="12" s="1"/>
  <c r="BF605" i="12" s="1"/>
  <c r="BH605" i="12" s="1"/>
  <c r="BI605" i="12" s="1"/>
  <c r="BJ605" i="12" s="1"/>
  <c r="BA595" i="12"/>
  <c r="BE595" i="12" s="1"/>
  <c r="BA663" i="12"/>
  <c r="BE663" i="12" s="1"/>
  <c r="BA673" i="12"/>
  <c r="BE673" i="12" s="1"/>
  <c r="BA844" i="12"/>
  <c r="BE844" i="12" s="1"/>
  <c r="BA856" i="12"/>
  <c r="BE856" i="12" s="1"/>
  <c r="BA799" i="12"/>
  <c r="BE799" i="12" s="1"/>
  <c r="BA830" i="12"/>
  <c r="BE830" i="12" s="1"/>
  <c r="BA24" i="12"/>
  <c r="BE24" i="12" s="1"/>
  <c r="BA57" i="12"/>
  <c r="BE57" i="12" s="1"/>
  <c r="BF57" i="12" s="1"/>
  <c r="BF103" i="12"/>
  <c r="BA123" i="12"/>
  <c r="BE123" i="12" s="1"/>
  <c r="BF123" i="12" s="1"/>
  <c r="BA141" i="12"/>
  <c r="BE141" i="12" s="1"/>
  <c r="BF141" i="12" s="1"/>
  <c r="BA149" i="12"/>
  <c r="BE149" i="12" s="1"/>
  <c r="BA206" i="12"/>
  <c r="BE206" i="12" s="1"/>
  <c r="BA301" i="12"/>
  <c r="BA316" i="12"/>
  <c r="BE316" i="12" s="1"/>
  <c r="BE433" i="12"/>
  <c r="BF433" i="12" s="1"/>
  <c r="BH433" i="12" s="1"/>
  <c r="BI433" i="12" s="1"/>
  <c r="BJ433" i="12" s="1"/>
  <c r="BA481" i="12"/>
  <c r="BF648" i="12"/>
  <c r="BH648" i="12" s="1"/>
  <c r="BI648" i="12" s="1"/>
  <c r="BJ648" i="12" s="1"/>
  <c r="BA687" i="12"/>
  <c r="BE687" i="12" s="1"/>
  <c r="BA840" i="12"/>
  <c r="BE840" i="12" s="1"/>
  <c r="BA871" i="12"/>
  <c r="BE871" i="12" s="1"/>
  <c r="BF871" i="12" s="1"/>
  <c r="BH871" i="12" s="1"/>
  <c r="BI871" i="12" s="1"/>
  <c r="BJ871" i="12" s="1"/>
  <c r="BA870" i="12"/>
  <c r="BE870" i="12" s="1"/>
  <c r="BF870" i="12" s="1"/>
  <c r="BH870" i="12" s="1"/>
  <c r="BI870" i="12" s="1"/>
  <c r="BJ870" i="12" s="1"/>
  <c r="BA939" i="12"/>
  <c r="BE939" i="12" s="1"/>
  <c r="BA677" i="12"/>
  <c r="BE677" i="12" s="1"/>
  <c r="BF677" i="12" s="1"/>
  <c r="BH677" i="12" s="1"/>
  <c r="BI677" i="12" s="1"/>
  <c r="BJ677" i="12" s="1"/>
  <c r="BA412" i="12"/>
  <c r="BE412" i="12" s="1"/>
  <c r="BA572" i="12"/>
  <c r="BE572" i="12" s="1"/>
  <c r="BF572" i="12" s="1"/>
  <c r="BH572" i="12" s="1"/>
  <c r="BI572" i="12" s="1"/>
  <c r="BJ572" i="12" s="1"/>
  <c r="BA788" i="12"/>
  <c r="BE788" i="12" s="1"/>
  <c r="BF788" i="12" s="1"/>
  <c r="BH788" i="12" s="1"/>
  <c r="BI788" i="12" s="1"/>
  <c r="BJ788" i="12" s="1"/>
  <c r="BA35" i="12"/>
  <c r="BE35" i="12" s="1"/>
  <c r="BA198" i="12"/>
  <c r="BE198" i="12" s="1"/>
  <c r="BA239" i="12"/>
  <c r="BE239" i="12" s="1"/>
  <c r="BF239" i="12" s="1"/>
  <c r="BA296" i="12"/>
  <c r="BE296" i="12" s="1"/>
  <c r="BF296" i="12" s="1"/>
  <c r="BH296" i="12" s="1"/>
  <c r="BI296" i="12" s="1"/>
  <c r="BJ296" i="12" s="1"/>
  <c r="BA337" i="12"/>
  <c r="BE337" i="12" s="1"/>
  <c r="BF337" i="12" s="1"/>
  <c r="BH337" i="12" s="1"/>
  <c r="BI337" i="12" s="1"/>
  <c r="BJ337" i="12" s="1"/>
  <c r="BA373" i="12"/>
  <c r="BE373" i="12" s="1"/>
  <c r="BA399" i="12"/>
  <c r="BE399" i="12" s="1"/>
  <c r="BA384" i="12"/>
  <c r="BE384" i="12" s="1"/>
  <c r="BA400" i="12"/>
  <c r="BE400" i="12" s="1"/>
  <c r="BE539" i="12"/>
  <c r="BF539" i="12" s="1"/>
  <c r="BH539" i="12" s="1"/>
  <c r="BI539" i="12" s="1"/>
  <c r="BJ539" i="12" s="1"/>
  <c r="BA546" i="12"/>
  <c r="BE546" i="12" s="1"/>
  <c r="BA560" i="12"/>
  <c r="BE560" i="12" s="1"/>
  <c r="BF560" i="12" s="1"/>
  <c r="BH560" i="12" s="1"/>
  <c r="BI560" i="12" s="1"/>
  <c r="BJ560" i="12" s="1"/>
  <c r="BA592" i="12"/>
  <c r="BE592" i="12" s="1"/>
  <c r="BF592" i="12" s="1"/>
  <c r="BH592" i="12" s="1"/>
  <c r="BI592" i="12" s="1"/>
  <c r="BJ592" i="12" s="1"/>
  <c r="BA525" i="12"/>
  <c r="BE525" i="12" s="1"/>
  <c r="BA537" i="12"/>
  <c r="BE537" i="12" s="1"/>
  <c r="BF537" i="12" s="1"/>
  <c r="BH537" i="12" s="1"/>
  <c r="BI537" i="12" s="1"/>
  <c r="BJ537" i="12" s="1"/>
  <c r="BA544" i="12"/>
  <c r="BE544" i="12" s="1"/>
  <c r="BA597" i="12"/>
  <c r="BE597" i="12" s="1"/>
  <c r="BA619" i="12"/>
  <c r="BE619" i="12" s="1"/>
  <c r="BF619" i="12" s="1"/>
  <c r="BH619" i="12" s="1"/>
  <c r="BI619" i="12" s="1"/>
  <c r="BJ619" i="12" s="1"/>
  <c r="BA679" i="12"/>
  <c r="BE679" i="12" s="1"/>
  <c r="BF679" i="12" s="1"/>
  <c r="BH679" i="12" s="1"/>
  <c r="BI679" i="12" s="1"/>
  <c r="BJ679" i="12" s="1"/>
  <c r="BA817" i="12"/>
  <c r="BE817" i="12" s="1"/>
  <c r="BA857" i="12"/>
  <c r="BE857" i="12" s="1"/>
  <c r="BF857" i="12" s="1"/>
  <c r="BH857" i="12" s="1"/>
  <c r="BI857" i="12" s="1"/>
  <c r="BJ857" i="12" s="1"/>
  <c r="BA655" i="12"/>
  <c r="BE655" i="12" s="1"/>
  <c r="BA682" i="12"/>
  <c r="BE682" i="12" s="1"/>
  <c r="BA742" i="12"/>
  <c r="BE742" i="12" s="1"/>
  <c r="BA767" i="12"/>
  <c r="BE767" i="12" s="1"/>
  <c r="BA778" i="12"/>
  <c r="BE778" i="12" s="1"/>
  <c r="BF778" i="12" s="1"/>
  <c r="BH778" i="12" s="1"/>
  <c r="BI778" i="12" s="1"/>
  <c r="BJ778" i="12" s="1"/>
  <c r="BA785" i="12"/>
  <c r="BE785" i="12" s="1"/>
  <c r="BA834" i="12"/>
  <c r="BE834" i="12" s="1"/>
  <c r="BA863" i="12"/>
  <c r="BE863" i="12" s="1"/>
  <c r="BA885" i="12"/>
  <c r="BE885" i="12" s="1"/>
  <c r="BA930" i="12"/>
  <c r="BE930" i="12" s="1"/>
  <c r="BA934" i="12"/>
  <c r="BE934" i="12" s="1"/>
  <c r="BA962" i="12"/>
  <c r="BE962" i="12" s="1"/>
  <c r="BA966" i="12"/>
  <c r="BE966" i="12" s="1"/>
  <c r="BA978" i="12"/>
  <c r="BE978" i="12" s="1"/>
  <c r="BA986" i="12"/>
  <c r="BE986" i="12" s="1"/>
  <c r="BA993" i="12"/>
  <c r="BE993" i="12" s="1"/>
  <c r="BF993" i="12" s="1"/>
  <c r="BH993" i="12" s="1"/>
  <c r="BI993" i="12" s="1"/>
  <c r="BJ993" i="12" s="1"/>
  <c r="BA880" i="12"/>
  <c r="BE880" i="12" s="1"/>
  <c r="BA961" i="12"/>
  <c r="BE961" i="12" s="1"/>
  <c r="BF961" i="12" s="1"/>
  <c r="BH961" i="12" s="1"/>
  <c r="BI961" i="12" s="1"/>
  <c r="BJ961" i="12" s="1"/>
  <c r="BA989" i="12"/>
  <c r="BE989" i="12" s="1"/>
  <c r="BA621" i="12"/>
  <c r="BE621" i="12" s="1"/>
  <c r="BF621" i="12" s="1"/>
  <c r="BH621" i="12" s="1"/>
  <c r="BI621" i="12" s="1"/>
  <c r="BJ621" i="12" s="1"/>
  <c r="BA203" i="12"/>
  <c r="BE203" i="12" s="1"/>
  <c r="BF203" i="12" s="1"/>
  <c r="BA265" i="12"/>
  <c r="BE265" i="12" s="1"/>
  <c r="BF265" i="12" s="1"/>
  <c r="BF136" i="12"/>
  <c r="BA300" i="12"/>
  <c r="BE300" i="12" s="1"/>
  <c r="BE258" i="12"/>
  <c r="BA274" i="12"/>
  <c r="BE274" i="12" s="1"/>
  <c r="BA419" i="12"/>
  <c r="BE419" i="12" s="1"/>
  <c r="BA346" i="12"/>
  <c r="BE346" i="12" s="1"/>
  <c r="BF346" i="12" s="1"/>
  <c r="BH346" i="12" s="1"/>
  <c r="BI346" i="12" s="1"/>
  <c r="BJ346" i="12" s="1"/>
  <c r="BA397" i="12"/>
  <c r="BE397" i="12" s="1"/>
  <c r="BA569" i="12"/>
  <c r="BE569" i="12" s="1"/>
  <c r="BA584" i="12"/>
  <c r="BE584" i="12" s="1"/>
  <c r="BF584" i="12" s="1"/>
  <c r="BH584" i="12" s="1"/>
  <c r="BI584" i="12" s="1"/>
  <c r="BJ584" i="12" s="1"/>
  <c r="BA443" i="12"/>
  <c r="BE443" i="12" s="1"/>
  <c r="BA463" i="12"/>
  <c r="BE463" i="12" s="1"/>
  <c r="BF463" i="12" s="1"/>
  <c r="BH463" i="12" s="1"/>
  <c r="BI463" i="12" s="1"/>
  <c r="BJ463" i="12" s="1"/>
  <c r="BA557" i="12"/>
  <c r="BE557" i="12" s="1"/>
  <c r="BA589" i="12"/>
  <c r="BE589" i="12" s="1"/>
  <c r="BA632" i="12"/>
  <c r="BE632" i="12" s="1"/>
  <c r="BF671" i="12"/>
  <c r="BH671" i="12" s="1"/>
  <c r="BI671" i="12" s="1"/>
  <c r="BJ671" i="12" s="1"/>
  <c r="BA704" i="12"/>
  <c r="BE704" i="12" s="1"/>
  <c r="BA804" i="12"/>
  <c r="BE804" i="12" s="1"/>
  <c r="BA809" i="12"/>
  <c r="BE809" i="12" s="1"/>
  <c r="BA811" i="12"/>
  <c r="BE811" i="12" s="1"/>
  <c r="BA829" i="12"/>
  <c r="BE829" i="12" s="1"/>
  <c r="BA739" i="12"/>
  <c r="BE739" i="12" s="1"/>
  <c r="BF739" i="12" s="1"/>
  <c r="BH739" i="12" s="1"/>
  <c r="BI739" i="12" s="1"/>
  <c r="BJ739" i="12" s="1"/>
  <c r="BA774" i="12"/>
  <c r="BE774" i="12" s="1"/>
  <c r="BA818" i="12"/>
  <c r="BE818" i="12" s="1"/>
  <c r="BF818" i="12" s="1"/>
  <c r="BH818" i="12" s="1"/>
  <c r="BI818" i="12" s="1"/>
  <c r="BJ818" i="12" s="1"/>
  <c r="BE800" i="12"/>
  <c r="BF800" i="12" s="1"/>
  <c r="BH800" i="12" s="1"/>
  <c r="BI800" i="12" s="1"/>
  <c r="BJ800" i="12" s="1"/>
  <c r="AX5" i="12"/>
  <c r="BA13" i="12"/>
  <c r="BE13" i="12" s="1"/>
  <c r="BA60" i="12"/>
  <c r="BE60" i="12" s="1"/>
  <c r="BA73" i="12"/>
  <c r="BE73" i="12" s="1"/>
  <c r="BA107" i="12"/>
  <c r="BE107" i="12" s="1"/>
  <c r="BF107" i="12" s="1"/>
  <c r="BA129" i="12"/>
  <c r="BE129" i="12" s="1"/>
  <c r="BF129" i="12" s="1"/>
  <c r="BE288" i="12"/>
  <c r="BF288" i="12" s="1"/>
  <c r="BH288" i="12" s="1"/>
  <c r="BI288" i="12" s="1"/>
  <c r="BJ288" i="12" s="1"/>
  <c r="BA297" i="12"/>
  <c r="BE297" i="12" s="1"/>
  <c r="BF297" i="12" s="1"/>
  <c r="BH297" i="12" s="1"/>
  <c r="BI297" i="12" s="1"/>
  <c r="BJ297" i="12" s="1"/>
  <c r="BE241" i="12"/>
  <c r="BF241" i="12" s="1"/>
  <c r="BA366" i="12"/>
  <c r="BE366" i="12" s="1"/>
  <c r="BF366" i="12" s="1"/>
  <c r="BH366" i="12" s="1"/>
  <c r="BI366" i="12" s="1"/>
  <c r="BJ366" i="12" s="1"/>
  <c r="BA450" i="12"/>
  <c r="BE450" i="12" s="1"/>
  <c r="BF450" i="12" s="1"/>
  <c r="BH450" i="12" s="1"/>
  <c r="BI450" i="12" s="1"/>
  <c r="BJ450" i="12" s="1"/>
  <c r="BA458" i="12"/>
  <c r="BE458" i="12" s="1"/>
  <c r="BF458" i="12" s="1"/>
  <c r="BH458" i="12" s="1"/>
  <c r="BI458" i="12" s="1"/>
  <c r="BJ458" i="12" s="1"/>
  <c r="BA490" i="12"/>
  <c r="BE490" i="12" s="1"/>
  <c r="BF490" i="12" s="1"/>
  <c r="BH490" i="12" s="1"/>
  <c r="BI490" i="12" s="1"/>
  <c r="BJ490" i="12" s="1"/>
  <c r="BA547" i="12"/>
  <c r="BE547" i="12" s="1"/>
  <c r="BF547" i="12" s="1"/>
  <c r="BH547" i="12" s="1"/>
  <c r="BI547" i="12" s="1"/>
  <c r="BJ547" i="12" s="1"/>
  <c r="BA554" i="12"/>
  <c r="BE554" i="12" s="1"/>
  <c r="BA598" i="12"/>
  <c r="BE598" i="12" s="1"/>
  <c r="BF598" i="12" s="1"/>
  <c r="BH598" i="12" s="1"/>
  <c r="BI598" i="12" s="1"/>
  <c r="BJ598" i="12" s="1"/>
  <c r="BA509" i="12"/>
  <c r="BE509" i="12" s="1"/>
  <c r="BA536" i="12"/>
  <c r="BE536" i="12" s="1"/>
  <c r="BA630" i="12"/>
  <c r="BE630" i="12" s="1"/>
  <c r="BF630" i="12" s="1"/>
  <c r="BH630" i="12" s="1"/>
  <c r="BI630" i="12" s="1"/>
  <c r="BJ630" i="12" s="1"/>
  <c r="BA633" i="12"/>
  <c r="BE633" i="12" s="1"/>
  <c r="BF633" i="12" s="1"/>
  <c r="BH633" i="12" s="1"/>
  <c r="BI633" i="12" s="1"/>
  <c r="BJ633" i="12" s="1"/>
  <c r="BA701" i="12"/>
  <c r="BE701" i="12" s="1"/>
  <c r="BA708" i="12"/>
  <c r="BE708" i="12" s="1"/>
  <c r="BF708" i="12" s="1"/>
  <c r="BH708" i="12" s="1"/>
  <c r="BI708" i="12" s="1"/>
  <c r="BJ708" i="12" s="1"/>
  <c r="BA733" i="12"/>
  <c r="BE733" i="12" s="1"/>
  <c r="BA740" i="12"/>
  <c r="BE740" i="12" s="1"/>
  <c r="BF740" i="12" s="1"/>
  <c r="BH740" i="12" s="1"/>
  <c r="BI740" i="12" s="1"/>
  <c r="BJ740" i="12" s="1"/>
  <c r="BA765" i="12"/>
  <c r="BE765" i="12" s="1"/>
  <c r="BA775" i="12"/>
  <c r="BE775" i="12" s="1"/>
  <c r="BA792" i="12"/>
  <c r="BE792" i="12" s="1"/>
  <c r="BA816" i="12"/>
  <c r="BE816" i="12" s="1"/>
  <c r="BF816" i="12" s="1"/>
  <c r="BH816" i="12" s="1"/>
  <c r="BI816" i="12" s="1"/>
  <c r="BJ816" i="12" s="1"/>
  <c r="BA868" i="12"/>
  <c r="BE868" i="12" s="1"/>
  <c r="BA680" i="12"/>
  <c r="BE680" i="12" s="1"/>
  <c r="BA702" i="12"/>
  <c r="BE702" i="12" s="1"/>
  <c r="BA734" i="12"/>
  <c r="BE734" i="12" s="1"/>
  <c r="BA766" i="12"/>
  <c r="BE766" i="12" s="1"/>
  <c r="BA769" i="12"/>
  <c r="BE769" i="12" s="1"/>
  <c r="BA795" i="12"/>
  <c r="BE795" i="12" s="1"/>
  <c r="BA835" i="12"/>
  <c r="BE835" i="12" s="1"/>
  <c r="BA873" i="12"/>
  <c r="BE873" i="12" s="1"/>
  <c r="BF873" i="12" s="1"/>
  <c r="BH873" i="12" s="1"/>
  <c r="BI873" i="12" s="1"/>
  <c r="BJ873" i="12" s="1"/>
  <c r="BA876" i="12"/>
  <c r="BE876" i="12" s="1"/>
  <c r="BA900" i="12"/>
  <c r="BE900" i="12" s="1"/>
  <c r="BA924" i="12"/>
  <c r="BE924" i="12" s="1"/>
  <c r="BA932" i="12"/>
  <c r="BE932" i="12" s="1"/>
  <c r="BA936" i="12"/>
  <c r="BE936" i="12" s="1"/>
  <c r="BA964" i="12"/>
  <c r="BE964" i="12" s="1"/>
  <c r="BA968" i="12"/>
  <c r="BE968" i="12" s="1"/>
  <c r="BA1000" i="12"/>
  <c r="BE1000" i="12" s="1"/>
  <c r="BA957" i="12"/>
  <c r="BE957" i="12" s="1"/>
  <c r="BA877" i="12"/>
  <c r="BE877" i="12" s="1"/>
  <c r="BA951" i="12"/>
  <c r="BE951" i="12" s="1"/>
  <c r="BF951" i="12" s="1"/>
  <c r="BH951" i="12" s="1"/>
  <c r="BI951" i="12" s="1"/>
  <c r="BJ951" i="12" s="1"/>
  <c r="BA975" i="12"/>
  <c r="BE975" i="12" s="1"/>
  <c r="BA991" i="12"/>
  <c r="BE991" i="12" s="1"/>
  <c r="BA879" i="12"/>
  <c r="BE879" i="12" s="1"/>
  <c r="BA131" i="12"/>
  <c r="BE131" i="12" s="1"/>
  <c r="BF131" i="12" s="1"/>
  <c r="BA71" i="12"/>
  <c r="BE71" i="12" s="1"/>
  <c r="BF71" i="12" s="1"/>
  <c r="BA17" i="12"/>
  <c r="BE17" i="12" s="1"/>
  <c r="BE4" i="12"/>
  <c r="BF4" i="12" s="1"/>
  <c r="BH4" i="12" s="1"/>
  <c r="BF72" i="12"/>
  <c r="BA91" i="12"/>
  <c r="BE91" i="12" s="1"/>
  <c r="BA109" i="12"/>
  <c r="BE109" i="12" s="1"/>
  <c r="BF109" i="12" s="1"/>
  <c r="BE199" i="12"/>
  <c r="BF199" i="12" s="1"/>
  <c r="BA178" i="12"/>
  <c r="BE178" i="12" s="1"/>
  <c r="BF178" i="12" s="1"/>
  <c r="BA185" i="12"/>
  <c r="BE185" i="12" s="1"/>
  <c r="BF185" i="12" s="1"/>
  <c r="BA218" i="12"/>
  <c r="BE218" i="12" s="1"/>
  <c r="BF218" i="12" s="1"/>
  <c r="BA220" i="12"/>
  <c r="BE220" i="12" s="1"/>
  <c r="BF220" i="12" s="1"/>
  <c r="BA236" i="12"/>
  <c r="BE236" i="12" s="1"/>
  <c r="BF236" i="12" s="1"/>
  <c r="BF294" i="12"/>
  <c r="BH294" i="12" s="1"/>
  <c r="BI294" i="12" s="1"/>
  <c r="BJ294" i="12" s="1"/>
  <c r="BF387" i="12"/>
  <c r="BH387" i="12" s="1"/>
  <c r="BI387" i="12" s="1"/>
  <c r="BJ387" i="12" s="1"/>
  <c r="BA327" i="12"/>
  <c r="BE327" i="12" s="1"/>
  <c r="BA503" i="12"/>
  <c r="BE503" i="12" s="1"/>
  <c r="BA535" i="12"/>
  <c r="BE535" i="12" s="1"/>
  <c r="BA551" i="12"/>
  <c r="BE551" i="12" s="1"/>
  <c r="BF551" i="12" s="1"/>
  <c r="BH551" i="12" s="1"/>
  <c r="BI551" i="12" s="1"/>
  <c r="BJ551" i="12" s="1"/>
  <c r="BA600" i="12"/>
  <c r="BE600" i="12" s="1"/>
  <c r="BF600" i="12" s="1"/>
  <c r="BH600" i="12" s="1"/>
  <c r="BI600" i="12" s="1"/>
  <c r="BJ600" i="12" s="1"/>
  <c r="BA425" i="12"/>
  <c r="BE425" i="12" s="1"/>
  <c r="BA453" i="12"/>
  <c r="BE453" i="12" s="1"/>
  <c r="BA457" i="12"/>
  <c r="BE457" i="12" s="1"/>
  <c r="BA473" i="12"/>
  <c r="BE473" i="12" s="1"/>
  <c r="BA485" i="12"/>
  <c r="BE485" i="12" s="1"/>
  <c r="BA489" i="12"/>
  <c r="BE489" i="12" s="1"/>
  <c r="BA631" i="12"/>
  <c r="BE631" i="12" s="1"/>
  <c r="BA705" i="12"/>
  <c r="BE705" i="12" s="1"/>
  <c r="BA712" i="12"/>
  <c r="BE712" i="12" s="1"/>
  <c r="BF712" i="12" s="1"/>
  <c r="BH712" i="12" s="1"/>
  <c r="BI712" i="12" s="1"/>
  <c r="BJ712" i="12" s="1"/>
  <c r="BA737" i="12"/>
  <c r="BE737" i="12" s="1"/>
  <c r="BA744" i="12"/>
  <c r="BE744" i="12" s="1"/>
  <c r="BF744" i="12" s="1"/>
  <c r="BH744" i="12" s="1"/>
  <c r="BI744" i="12" s="1"/>
  <c r="BJ744" i="12" s="1"/>
  <c r="BA777" i="12"/>
  <c r="BE777" i="12" s="1"/>
  <c r="BA828" i="12"/>
  <c r="BE828" i="12" s="1"/>
  <c r="BA865" i="12"/>
  <c r="BE865" i="12" s="1"/>
  <c r="BF865" i="12" s="1"/>
  <c r="BH865" i="12" s="1"/>
  <c r="BI865" i="12" s="1"/>
  <c r="BJ865" i="12" s="1"/>
  <c r="BF690" i="12"/>
  <c r="BH690" i="12" s="1"/>
  <c r="BI690" i="12" s="1"/>
  <c r="BJ690" i="12" s="1"/>
  <c r="BE699" i="12"/>
  <c r="BF699" i="12" s="1"/>
  <c r="BH699" i="12" s="1"/>
  <c r="BI699" i="12" s="1"/>
  <c r="BJ699" i="12" s="1"/>
  <c r="BE763" i="12"/>
  <c r="BF763" i="12" s="1"/>
  <c r="BH763" i="12" s="1"/>
  <c r="BI763" i="12" s="1"/>
  <c r="BJ763" i="12" s="1"/>
  <c r="BF819" i="12"/>
  <c r="BH819" i="12" s="1"/>
  <c r="BI819" i="12" s="1"/>
  <c r="BJ819" i="12" s="1"/>
  <c r="BE603" i="12"/>
  <c r="BF603" i="12" s="1"/>
  <c r="BH603" i="12" s="1"/>
  <c r="BI603" i="12" s="1"/>
  <c r="BJ603" i="12" s="1"/>
  <c r="BE259" i="12"/>
  <c r="BF259" i="12" s="1"/>
  <c r="BF18" i="12"/>
  <c r="BH18" i="12" s="1"/>
  <c r="BI18" i="12" s="1"/>
  <c r="BE59" i="12"/>
  <c r="BF59" i="12" s="1"/>
  <c r="BA51" i="12"/>
  <c r="BE51" i="12" s="1"/>
  <c r="BA77" i="12"/>
  <c r="BE77" i="12" s="1"/>
  <c r="BA127" i="12"/>
  <c r="BE127" i="12" s="1"/>
  <c r="BF127" i="12" s="1"/>
  <c r="BA134" i="12"/>
  <c r="BE134" i="12" s="1"/>
  <c r="BA155" i="12"/>
  <c r="BE155" i="12" s="1"/>
  <c r="BA163" i="12"/>
  <c r="BE163" i="12" s="1"/>
  <c r="BF208" i="12"/>
  <c r="BA321" i="12"/>
  <c r="BE321" i="12" s="1"/>
  <c r="BA345" i="12"/>
  <c r="BE345" i="12" s="1"/>
  <c r="BF345" i="12" s="1"/>
  <c r="BH345" i="12" s="1"/>
  <c r="BI345" i="12" s="1"/>
  <c r="BJ345" i="12" s="1"/>
  <c r="BA360" i="12"/>
  <c r="BE360" i="12" s="1"/>
  <c r="BF360" i="12" s="1"/>
  <c r="BH360" i="12" s="1"/>
  <c r="BI360" i="12" s="1"/>
  <c r="BJ360" i="12" s="1"/>
  <c r="BA406" i="12"/>
  <c r="BE406" i="12" s="1"/>
  <c r="BF406" i="12" s="1"/>
  <c r="BH406" i="12" s="1"/>
  <c r="BI406" i="12" s="1"/>
  <c r="BJ406" i="12" s="1"/>
  <c r="BA358" i="12"/>
  <c r="BE358" i="12" s="1"/>
  <c r="BA409" i="12"/>
  <c r="BE409" i="12" s="1"/>
  <c r="BA421" i="12"/>
  <c r="BE421" i="12" s="1"/>
  <c r="BF505" i="12"/>
  <c r="BH505" i="12" s="1"/>
  <c r="BI505" i="12" s="1"/>
  <c r="BJ505" i="12" s="1"/>
  <c r="BF527" i="12"/>
  <c r="BH527" i="12" s="1"/>
  <c r="BI527" i="12" s="1"/>
  <c r="BJ527" i="12" s="1"/>
  <c r="BA562" i="12"/>
  <c r="BE562" i="12" s="1"/>
  <c r="BF562" i="12" s="1"/>
  <c r="BH562" i="12" s="1"/>
  <c r="BI562" i="12" s="1"/>
  <c r="BJ562" i="12" s="1"/>
  <c r="BF565" i="12"/>
  <c r="BH565" i="12" s="1"/>
  <c r="BI565" i="12" s="1"/>
  <c r="BJ565" i="12" s="1"/>
  <c r="BE654" i="12"/>
  <c r="BF654" i="12" s="1"/>
  <c r="BH654" i="12" s="1"/>
  <c r="BI654" i="12" s="1"/>
  <c r="BJ654" i="12" s="1"/>
  <c r="BF691" i="12"/>
  <c r="BH691" i="12" s="1"/>
  <c r="BI691" i="12" s="1"/>
  <c r="BJ691" i="12" s="1"/>
  <c r="BF709" i="12"/>
  <c r="BH709" i="12" s="1"/>
  <c r="BI709" i="12" s="1"/>
  <c r="BJ709" i="12" s="1"/>
  <c r="BF741" i="12"/>
  <c r="BH741" i="12" s="1"/>
  <c r="BI741" i="12" s="1"/>
  <c r="BJ741" i="12" s="1"/>
  <c r="BF789" i="12"/>
  <c r="BH789" i="12" s="1"/>
  <c r="BI789" i="12" s="1"/>
  <c r="BJ789" i="12" s="1"/>
  <c r="BF852" i="12"/>
  <c r="BH852" i="12" s="1"/>
  <c r="BI852" i="12" s="1"/>
  <c r="BJ852" i="12" s="1"/>
  <c r="BA878" i="12"/>
  <c r="BE878" i="12" s="1"/>
  <c r="BF878" i="12" s="1"/>
  <c r="BH878" i="12" s="1"/>
  <c r="BI878" i="12" s="1"/>
  <c r="BJ878" i="12" s="1"/>
  <c r="BA910" i="12"/>
  <c r="BE910" i="12" s="1"/>
  <c r="BF910" i="12" s="1"/>
  <c r="BH910" i="12" s="1"/>
  <c r="BI910" i="12" s="1"/>
  <c r="BJ910" i="12" s="1"/>
  <c r="BA926" i="12"/>
  <c r="BE926" i="12" s="1"/>
  <c r="BA942" i="12"/>
  <c r="BE942" i="12" s="1"/>
  <c r="BA946" i="12"/>
  <c r="BE946" i="12" s="1"/>
  <c r="BA958" i="12"/>
  <c r="BE958" i="12" s="1"/>
  <c r="BA974" i="12"/>
  <c r="BE974" i="12" s="1"/>
  <c r="BA947" i="12"/>
  <c r="BE947" i="12" s="1"/>
  <c r="BA884" i="12"/>
  <c r="BE884" i="12" s="1"/>
  <c r="BA965" i="12"/>
  <c r="BE965" i="12" s="1"/>
  <c r="BA113" i="12"/>
  <c r="BE113" i="12" s="1"/>
  <c r="BF113" i="12" s="1"/>
  <c r="BA67" i="12"/>
  <c r="BE67" i="12" s="1"/>
  <c r="BA140" i="12"/>
  <c r="BE140" i="12" s="1"/>
  <c r="BF140" i="12" s="1"/>
  <c r="BF201" i="12"/>
  <c r="BA238" i="12"/>
  <c r="BE238" i="12" s="1"/>
  <c r="BF238" i="12" s="1"/>
  <c r="BA250" i="12"/>
  <c r="BE250" i="12" s="1"/>
  <c r="BF286" i="12"/>
  <c r="BH286" i="12" s="1"/>
  <c r="BI286" i="12" s="1"/>
  <c r="BJ286" i="12" s="1"/>
  <c r="BF318" i="12"/>
  <c r="BH318" i="12" s="1"/>
  <c r="BI318" i="12" s="1"/>
  <c r="BJ318" i="12" s="1"/>
  <c r="BA326" i="12"/>
  <c r="BE326" i="12" s="1"/>
  <c r="BA379" i="12"/>
  <c r="BE379" i="12" s="1"/>
  <c r="BE436" i="12"/>
  <c r="BF436" i="12" s="1"/>
  <c r="BH436" i="12" s="1"/>
  <c r="BI436" i="12" s="1"/>
  <c r="BJ436" i="12" s="1"/>
  <c r="BE452" i="12"/>
  <c r="BF452" i="12" s="1"/>
  <c r="BH452" i="12" s="1"/>
  <c r="BI452" i="12" s="1"/>
  <c r="BJ452" i="12" s="1"/>
  <c r="BA468" i="12"/>
  <c r="BE468" i="12" s="1"/>
  <c r="BA529" i="12"/>
  <c r="BE529" i="12" s="1"/>
  <c r="BA574" i="12"/>
  <c r="BE574" i="12" s="1"/>
  <c r="BA439" i="12"/>
  <c r="BE439" i="12" s="1"/>
  <c r="BA459" i="12"/>
  <c r="BE459" i="12" s="1"/>
  <c r="BA475" i="12"/>
  <c r="BE475" i="12" s="1"/>
  <c r="BF475" i="12" s="1"/>
  <c r="BH475" i="12" s="1"/>
  <c r="BI475" i="12" s="1"/>
  <c r="BJ475" i="12" s="1"/>
  <c r="BA491" i="12"/>
  <c r="BE491" i="12" s="1"/>
  <c r="BF491" i="12" s="1"/>
  <c r="BH491" i="12" s="1"/>
  <c r="BI491" i="12" s="1"/>
  <c r="BJ491" i="12" s="1"/>
  <c r="BA514" i="12"/>
  <c r="BE514" i="12" s="1"/>
  <c r="BA517" i="12"/>
  <c r="BE517" i="12" s="1"/>
  <c r="BA531" i="12"/>
  <c r="BE531" i="12" s="1"/>
  <c r="BA571" i="12"/>
  <c r="BE571" i="12" s="1"/>
  <c r="BA640" i="12"/>
  <c r="BE640" i="12" s="1"/>
  <c r="BA647" i="12"/>
  <c r="BE647" i="12" s="1"/>
  <c r="BA666" i="12"/>
  <c r="BE666" i="12" s="1"/>
  <c r="BA776" i="12"/>
  <c r="BE776" i="12" s="1"/>
  <c r="BF776" i="12" s="1"/>
  <c r="BH776" i="12" s="1"/>
  <c r="BI776" i="12" s="1"/>
  <c r="BJ776" i="12" s="1"/>
  <c r="BA847" i="12"/>
  <c r="BE847" i="12" s="1"/>
  <c r="BA688" i="12"/>
  <c r="BE688" i="12" s="1"/>
  <c r="BA697" i="12"/>
  <c r="BE697" i="12" s="1"/>
  <c r="BA729" i="12"/>
  <c r="BE729" i="12" s="1"/>
  <c r="BA761" i="12"/>
  <c r="BE761" i="12" s="1"/>
  <c r="BA821" i="12"/>
  <c r="BE821" i="12" s="1"/>
  <c r="BA995" i="12"/>
  <c r="BE995" i="12" s="1"/>
  <c r="BA893" i="12"/>
  <c r="BE893" i="12" s="1"/>
  <c r="BA901" i="12"/>
  <c r="BE901" i="12" s="1"/>
  <c r="BA909" i="12"/>
  <c r="BE909" i="12" s="1"/>
  <c r="BA917" i="12"/>
  <c r="BE917" i="12" s="1"/>
  <c r="BA925" i="12"/>
  <c r="BE925" i="12" s="1"/>
  <c r="BA933" i="12"/>
  <c r="BE933" i="12" s="1"/>
  <c r="BA657" i="12"/>
  <c r="BE657" i="12" s="1"/>
  <c r="BF657" i="12" s="1"/>
  <c r="BH657" i="12" s="1"/>
  <c r="BI657" i="12" s="1"/>
  <c r="BJ657" i="12" s="1"/>
  <c r="BA661" i="12"/>
  <c r="BE661" i="12" s="1"/>
  <c r="BA532" i="12"/>
  <c r="BE532" i="12" s="1"/>
  <c r="BA251" i="12"/>
  <c r="BE251" i="12" s="1"/>
  <c r="BF251" i="12" s="1"/>
  <c r="BA312" i="12"/>
  <c r="BE312" i="12" s="1"/>
  <c r="BF312" i="12" s="1"/>
  <c r="BH312" i="12" s="1"/>
  <c r="BI312" i="12" s="1"/>
  <c r="BJ312" i="12" s="1"/>
  <c r="BA249" i="12"/>
  <c r="BE249" i="12" s="1"/>
  <c r="BF249" i="12" s="1"/>
  <c r="BA283" i="12"/>
  <c r="BE283" i="12" s="1"/>
  <c r="BA331" i="12"/>
  <c r="BE331" i="12" s="1"/>
  <c r="BA886" i="12"/>
  <c r="BE886" i="12" s="1"/>
  <c r="BF886" i="12" s="1"/>
  <c r="BH886" i="12" s="1"/>
  <c r="BI886" i="12" s="1"/>
  <c r="BJ886" i="12" s="1"/>
  <c r="BA315" i="12"/>
  <c r="BE315" i="12" s="1"/>
  <c r="BA229" i="12"/>
  <c r="BE229" i="12" s="1"/>
  <c r="BE31" i="12"/>
  <c r="BF31" i="12" s="1"/>
  <c r="BH31" i="12" s="1"/>
  <c r="BF307" i="12"/>
  <c r="BH307" i="12" s="1"/>
  <c r="BI307" i="12" s="1"/>
  <c r="BJ307" i="12" s="1"/>
  <c r="BE902" i="12"/>
  <c r="BF902" i="12" s="1"/>
  <c r="BH902" i="12" s="1"/>
  <c r="BI902" i="12" s="1"/>
  <c r="BJ902" i="12" s="1"/>
  <c r="BA401" i="12"/>
  <c r="BE401" i="12" s="1"/>
  <c r="BA561" i="12"/>
  <c r="BE561" i="12" s="1"/>
  <c r="BA593" i="12"/>
  <c r="BE593" i="12" s="1"/>
  <c r="BA653" i="12"/>
  <c r="BE653" i="12" s="1"/>
  <c r="BF653" i="12" s="1"/>
  <c r="BH653" i="12" s="1"/>
  <c r="BI653" i="12" s="1"/>
  <c r="BJ653" i="12" s="1"/>
  <c r="BA685" i="12"/>
  <c r="BE685" i="12" s="1"/>
  <c r="BA813" i="12"/>
  <c r="BE813" i="12" s="1"/>
  <c r="BA276" i="12"/>
  <c r="BE276" i="12" s="1"/>
  <c r="BA570" i="12"/>
  <c r="BE570" i="12" s="1"/>
  <c r="BA806" i="12"/>
  <c r="BE806" i="12" s="1"/>
  <c r="BF806" i="12" s="1"/>
  <c r="BH806" i="12" s="1"/>
  <c r="BI806" i="12" s="1"/>
  <c r="BJ806" i="12" s="1"/>
  <c r="BA380" i="12"/>
  <c r="BE380" i="12" s="1"/>
  <c r="BA413" i="12"/>
  <c r="BE413" i="12" s="1"/>
  <c r="BA730" i="12"/>
  <c r="BE730" i="12" s="1"/>
  <c r="BF730" i="12" s="1"/>
  <c r="BH730" i="12" s="1"/>
  <c r="BI730" i="12" s="1"/>
  <c r="BJ730" i="12" s="1"/>
  <c r="BA762" i="12"/>
  <c r="BE762" i="12" s="1"/>
  <c r="BF762" i="12" s="1"/>
  <c r="BH762" i="12" s="1"/>
  <c r="BI762" i="12" s="1"/>
  <c r="BJ762" i="12" s="1"/>
  <c r="BA793" i="12"/>
  <c r="BE793" i="12" s="1"/>
  <c r="BA797" i="12"/>
  <c r="BE797" i="12" s="1"/>
  <c r="BA843" i="12"/>
  <c r="BE843" i="12" s="1"/>
  <c r="BA859" i="12"/>
  <c r="BE859" i="12" s="1"/>
  <c r="BA416" i="12"/>
  <c r="BE416" i="12" s="1"/>
  <c r="BA479" i="12"/>
  <c r="BE479" i="12" s="1"/>
  <c r="BF479" i="12" s="1"/>
  <c r="BH479" i="12" s="1"/>
  <c r="BI479" i="12" s="1"/>
  <c r="BJ479" i="12" s="1"/>
  <c r="BA718" i="12"/>
  <c r="BE718" i="12" s="1"/>
  <c r="BA750" i="12"/>
  <c r="BE750" i="12" s="1"/>
  <c r="BA667" i="12"/>
  <c r="BE667" i="12" s="1"/>
  <c r="BF667" i="12" s="1"/>
  <c r="BH667" i="12" s="1"/>
  <c r="BI667" i="12" s="1"/>
  <c r="BJ667" i="12" s="1"/>
  <c r="BA609" i="12"/>
  <c r="BE609" i="12" s="1"/>
  <c r="BA889" i="12"/>
  <c r="BE889" i="12" s="1"/>
  <c r="BF889" i="12" s="1"/>
  <c r="BH889" i="12" s="1"/>
  <c r="BI889" i="12" s="1"/>
  <c r="BJ889" i="12" s="1"/>
  <c r="BA944" i="12"/>
  <c r="BE944" i="12" s="1"/>
  <c r="BA992" i="12"/>
  <c r="BE992" i="12" s="1"/>
  <c r="BA973" i="12"/>
  <c r="BE973" i="12" s="1"/>
  <c r="BA883" i="12"/>
  <c r="BE883" i="12" s="1"/>
  <c r="BA959" i="12"/>
  <c r="BE959" i="12" s="1"/>
  <c r="BA983" i="12"/>
  <c r="BE983" i="12" s="1"/>
  <c r="BF983" i="12" s="1"/>
  <c r="BH983" i="12" s="1"/>
  <c r="BI983" i="12" s="1"/>
  <c r="BJ983" i="12" s="1"/>
  <c r="BA669" i="12"/>
  <c r="BE669" i="12" s="1"/>
  <c r="BF669" i="12" s="1"/>
  <c r="BH669" i="12" s="1"/>
  <c r="BI669" i="12" s="1"/>
  <c r="BJ669" i="12" s="1"/>
  <c r="BA596" i="12"/>
  <c r="BE596" i="12" s="1"/>
  <c r="BF596" i="12" s="1"/>
  <c r="BH596" i="12" s="1"/>
  <c r="BI596" i="12" s="1"/>
  <c r="BJ596" i="12" s="1"/>
  <c r="BA260" i="12"/>
  <c r="BE260" i="12" s="1"/>
  <c r="BA396" i="12"/>
  <c r="BE396" i="12" s="1"/>
  <c r="BA477" i="12"/>
  <c r="BE477" i="12" s="1"/>
  <c r="BF477" i="12" s="1"/>
  <c r="BH477" i="12" s="1"/>
  <c r="BI477" i="12" s="1"/>
  <c r="BJ477" i="12" s="1"/>
  <c r="BA493" i="12"/>
  <c r="BE493" i="12" s="1"/>
  <c r="BA672" i="12"/>
  <c r="BE672" i="12" s="1"/>
  <c r="BA694" i="12"/>
  <c r="BE694" i="12" s="1"/>
  <c r="BA758" i="12"/>
  <c r="BE758" i="12" s="1"/>
  <c r="BA815" i="12"/>
  <c r="BE815" i="12" s="1"/>
  <c r="BA696" i="12"/>
  <c r="BE696" i="12" s="1"/>
  <c r="BF696" i="12" s="1"/>
  <c r="BH696" i="12" s="1"/>
  <c r="BI696" i="12" s="1"/>
  <c r="BJ696" i="12" s="1"/>
  <c r="BA728" i="12"/>
  <c r="BE728" i="12" s="1"/>
  <c r="BF728" i="12" s="1"/>
  <c r="BH728" i="12" s="1"/>
  <c r="BI728" i="12" s="1"/>
  <c r="BJ728" i="12" s="1"/>
  <c r="BA760" i="12"/>
  <c r="BE760" i="12" s="1"/>
  <c r="BF760" i="12" s="1"/>
  <c r="BH760" i="12" s="1"/>
  <c r="BI760" i="12" s="1"/>
  <c r="BJ760" i="12" s="1"/>
  <c r="BA845" i="12"/>
  <c r="BE845" i="12" s="1"/>
  <c r="BA935" i="12"/>
  <c r="BE935" i="12" s="1"/>
  <c r="BF935" i="12" s="1"/>
  <c r="BH935" i="12" s="1"/>
  <c r="BI935" i="12" s="1"/>
  <c r="BJ935" i="12" s="1"/>
  <c r="BA943" i="12"/>
  <c r="BE943" i="12" s="1"/>
  <c r="BA643" i="12"/>
  <c r="BE643" i="12" s="1"/>
  <c r="BF643" i="12" s="1"/>
  <c r="BH643" i="12" s="1"/>
  <c r="BI643" i="12" s="1"/>
  <c r="BJ643" i="12" s="1"/>
  <c r="BA861" i="12"/>
  <c r="BE861" i="12" s="1"/>
  <c r="BA938" i="12"/>
  <c r="BE938" i="12" s="1"/>
  <c r="BA970" i="12"/>
  <c r="BE970" i="12" s="1"/>
  <c r="BA994" i="12"/>
  <c r="BE994" i="12" s="1"/>
  <c r="BA971" i="12"/>
  <c r="BE971" i="12" s="1"/>
  <c r="BA953" i="12"/>
  <c r="BE953" i="12" s="1"/>
  <c r="BF953" i="12" s="1"/>
  <c r="BH953" i="12" s="1"/>
  <c r="BI953" i="12" s="1"/>
  <c r="BJ953" i="12" s="1"/>
  <c r="BA985" i="12"/>
  <c r="BE985" i="12" s="1"/>
  <c r="BF985" i="12" s="1"/>
  <c r="BH985" i="12" s="1"/>
  <c r="BI985" i="12" s="1"/>
  <c r="BJ985" i="12" s="1"/>
  <c r="BA681" i="12"/>
  <c r="BE681" i="12" s="1"/>
  <c r="BA875" i="12"/>
  <c r="BE875" i="12" s="1"/>
  <c r="BA564" i="12"/>
  <c r="BE564" i="12" s="1"/>
  <c r="BF564" i="12" s="1"/>
  <c r="BH564" i="12" s="1"/>
  <c r="BI564" i="12" s="1"/>
  <c r="BJ564" i="12" s="1"/>
  <c r="BA246" i="12"/>
  <c r="BE246" i="12" s="1"/>
  <c r="BA613" i="12"/>
  <c r="BE613" i="12" s="1"/>
  <c r="BA431" i="12"/>
  <c r="BE431" i="12" s="1"/>
  <c r="BF431" i="12" s="1"/>
  <c r="BH431" i="12" s="1"/>
  <c r="BI431" i="12" s="1"/>
  <c r="BJ431" i="12" s="1"/>
  <c r="BA623" i="12"/>
  <c r="BE623" i="12" s="1"/>
  <c r="BA625" i="12"/>
  <c r="BE625" i="12" s="1"/>
  <c r="BA837" i="12"/>
  <c r="BE837" i="12" s="1"/>
  <c r="BA16" i="12"/>
  <c r="BE16" i="12" s="1"/>
  <c r="BA849" i="12"/>
  <c r="BE849" i="12" s="1"/>
  <c r="BF849" i="12" s="1"/>
  <c r="BH849" i="12" s="1"/>
  <c r="BI849" i="12" s="1"/>
  <c r="BJ849" i="12" s="1"/>
  <c r="BA920" i="12"/>
  <c r="BE920" i="12" s="1"/>
  <c r="BA960" i="12"/>
  <c r="BE960" i="12" s="1"/>
  <c r="BA976" i="12"/>
  <c r="BE976" i="12" s="1"/>
  <c r="BA969" i="12"/>
  <c r="BE969" i="12" s="1"/>
  <c r="BF969" i="12" s="1"/>
  <c r="BH969" i="12" s="1"/>
  <c r="BI969" i="12" s="1"/>
  <c r="BJ969" i="12" s="1"/>
  <c r="BA881" i="12"/>
  <c r="BE881" i="12" s="1"/>
  <c r="BF881" i="12" s="1"/>
  <c r="BH881" i="12" s="1"/>
  <c r="BI881" i="12" s="1"/>
  <c r="BJ881" i="12" s="1"/>
  <c r="BA955" i="12"/>
  <c r="BE955" i="12" s="1"/>
  <c r="BA979" i="12"/>
  <c r="BE979" i="12" s="1"/>
  <c r="BA588" i="12"/>
  <c r="BE588" i="12" s="1"/>
  <c r="BF588" i="12" s="1"/>
  <c r="BH588" i="12" s="1"/>
  <c r="BI588" i="12" s="1"/>
  <c r="BJ588" i="12" s="1"/>
  <c r="BE333" i="12"/>
  <c r="BF333" i="12" s="1"/>
  <c r="BH333" i="12" s="1"/>
  <c r="BI333" i="12" s="1"/>
  <c r="BJ333" i="12" s="1"/>
  <c r="BA389" i="12"/>
  <c r="BE389" i="12" s="1"/>
  <c r="BA585" i="12"/>
  <c r="BE585" i="12" s="1"/>
  <c r="BA429" i="12"/>
  <c r="BE429" i="12" s="1"/>
  <c r="BA665" i="12"/>
  <c r="BE665" i="12" s="1"/>
  <c r="BA822" i="12"/>
  <c r="BE822" i="12" s="1"/>
  <c r="BA594" i="12"/>
  <c r="BE594" i="12" s="1"/>
  <c r="BF594" i="12" s="1"/>
  <c r="BH594" i="12" s="1"/>
  <c r="BI594" i="12" s="1"/>
  <c r="BJ594" i="12" s="1"/>
  <c r="BA675" i="12"/>
  <c r="BE675" i="12" s="1"/>
  <c r="BA710" i="12"/>
  <c r="BE710" i="12" s="1"/>
  <c r="BA586" i="12"/>
  <c r="BE586" i="12" s="1"/>
  <c r="BE638" i="12"/>
  <c r="BF638" i="12" s="1"/>
  <c r="BH638" i="12" s="1"/>
  <c r="BI638" i="12" s="1"/>
  <c r="BJ638" i="12" s="1"/>
  <c r="BA736" i="12"/>
  <c r="BE736" i="12" s="1"/>
  <c r="BA714" i="12"/>
  <c r="BE714" i="12" s="1"/>
  <c r="BF714" i="12" s="1"/>
  <c r="BH714" i="12" s="1"/>
  <c r="BI714" i="12" s="1"/>
  <c r="BJ714" i="12" s="1"/>
  <c r="BA746" i="12"/>
  <c r="BE746" i="12" s="1"/>
  <c r="BF746" i="12" s="1"/>
  <c r="BH746" i="12" s="1"/>
  <c r="BI746" i="12" s="1"/>
  <c r="BJ746" i="12" s="1"/>
  <c r="BA839" i="12"/>
  <c r="BE839" i="12" s="1"/>
  <c r="BF839" i="12" s="1"/>
  <c r="BH839" i="12" s="1"/>
  <c r="BI839" i="12" s="1"/>
  <c r="BJ839" i="12" s="1"/>
  <c r="BA999" i="12"/>
  <c r="BE999" i="12" s="1"/>
  <c r="BF999" i="12" s="1"/>
  <c r="BH999" i="12" s="1"/>
  <c r="BI999" i="12" s="1"/>
  <c r="BJ999" i="12" s="1"/>
  <c r="BA891" i="12"/>
  <c r="BE891" i="12" s="1"/>
  <c r="BA899" i="12"/>
  <c r="BE899" i="12" s="1"/>
  <c r="BA907" i="12"/>
  <c r="BE907" i="12" s="1"/>
  <c r="BA915" i="12"/>
  <c r="BE915" i="12" s="1"/>
  <c r="BA923" i="12"/>
  <c r="BE923" i="12" s="1"/>
  <c r="BA931" i="12"/>
  <c r="BE931" i="12" s="1"/>
  <c r="AY5" i="12"/>
  <c r="AL5" i="12"/>
  <c r="BA392" i="12"/>
  <c r="BE392" i="12" s="1"/>
  <c r="BA408" i="12"/>
  <c r="BE408" i="12" s="1"/>
  <c r="BA566" i="12"/>
  <c r="BE566" i="12" s="1"/>
  <c r="BF566" i="12" s="1"/>
  <c r="BH566" i="12" s="1"/>
  <c r="BI566" i="12" s="1"/>
  <c r="BJ566" i="12" s="1"/>
  <c r="BA770" i="12"/>
  <c r="BE770" i="12" s="1"/>
  <c r="BF770" i="12" s="1"/>
  <c r="BH770" i="12" s="1"/>
  <c r="BI770" i="12" s="1"/>
  <c r="BJ770" i="12" s="1"/>
  <c r="BA826" i="12"/>
  <c r="BE826" i="12" s="1"/>
  <c r="BF826" i="12" s="1"/>
  <c r="BH826" i="12" s="1"/>
  <c r="BI826" i="12" s="1"/>
  <c r="BJ826" i="12" s="1"/>
  <c r="BA659" i="12"/>
  <c r="BE659" i="12" s="1"/>
  <c r="BF659" i="12" s="1"/>
  <c r="BH659" i="12" s="1"/>
  <c r="BI659" i="12" s="1"/>
  <c r="BJ659" i="12" s="1"/>
  <c r="BA814" i="12"/>
  <c r="BE814" i="12" s="1"/>
  <c r="BF814" i="12" s="1"/>
  <c r="BH814" i="12" s="1"/>
  <c r="BI814" i="12" s="1"/>
  <c r="BJ814" i="12" s="1"/>
  <c r="BA252" i="12"/>
  <c r="BE252" i="12" s="1"/>
  <c r="BA268" i="12"/>
  <c r="BE268" i="12" s="1"/>
  <c r="BA798" i="12"/>
  <c r="BE798" i="12" s="1"/>
  <c r="BA706" i="12"/>
  <c r="BE706" i="12" s="1"/>
  <c r="BF706" i="12" s="1"/>
  <c r="BH706" i="12" s="1"/>
  <c r="BI706" i="12" s="1"/>
  <c r="BJ706" i="12" s="1"/>
  <c r="BA738" i="12"/>
  <c r="BE738" i="12" s="1"/>
  <c r="BF738" i="12" s="1"/>
  <c r="BH738" i="12" s="1"/>
  <c r="BI738" i="12" s="1"/>
  <c r="BJ738" i="12" s="1"/>
  <c r="BA945" i="12"/>
  <c r="BE945" i="12" s="1"/>
  <c r="BF945" i="12" s="1"/>
  <c r="BH945" i="12" s="1"/>
  <c r="BI945" i="12" s="1"/>
  <c r="BJ945" i="12" s="1"/>
  <c r="BA62" i="12"/>
  <c r="BE62" i="12" s="1"/>
  <c r="BF62" i="12" s="1"/>
  <c r="BA369" i="12"/>
  <c r="BA786" i="12"/>
  <c r="BE786" i="12" s="1"/>
  <c r="BF786" i="12" s="1"/>
  <c r="BH786" i="12" s="1"/>
  <c r="BI786" i="12" s="1"/>
  <c r="BJ786" i="12" s="1"/>
  <c r="BA716" i="12"/>
  <c r="BE716" i="12" s="1"/>
  <c r="BF716" i="12" s="1"/>
  <c r="BH716" i="12" s="1"/>
  <c r="BI716" i="12" s="1"/>
  <c r="BJ716" i="12" s="1"/>
  <c r="BA748" i="12"/>
  <c r="BE748" i="12" s="1"/>
  <c r="BF748" i="12" s="1"/>
  <c r="BH748" i="12" s="1"/>
  <c r="BI748" i="12" s="1"/>
  <c r="BJ748" i="12" s="1"/>
  <c r="BA869" i="12"/>
  <c r="BE869" i="12" s="1"/>
  <c r="BA364" i="12"/>
  <c r="BE364" i="12" s="1"/>
  <c r="BA435" i="12"/>
  <c r="BE435" i="12" s="1"/>
  <c r="BA455" i="12"/>
  <c r="BE455" i="12" s="1"/>
  <c r="BA790" i="12"/>
  <c r="BE790" i="12" s="1"/>
  <c r="BE68" i="12"/>
  <c r="BF68" i="12" s="1"/>
  <c r="Z636" i="27"/>
  <c r="AB636" i="27" s="1"/>
  <c r="AC636" i="27" s="1"/>
  <c r="AD636" i="27" s="1"/>
  <c r="Z129" i="27"/>
  <c r="Z105" i="27"/>
  <c r="Y46" i="27"/>
  <c r="Z46" i="27" s="1"/>
  <c r="AB46" i="27" s="1"/>
  <c r="AC406" i="6"/>
  <c r="AE406" i="6" s="1"/>
  <c r="AF406" i="6" s="1"/>
  <c r="AG406" i="6" s="1"/>
  <c r="AC209" i="6"/>
  <c r="AC138" i="6"/>
  <c r="AC774" i="6"/>
  <c r="AE774" i="6" s="1"/>
  <c r="AF774" i="6" s="1"/>
  <c r="AG774" i="6" s="1"/>
  <c r="AC835" i="6"/>
  <c r="AE835" i="6" s="1"/>
  <c r="AF835" i="6" s="1"/>
  <c r="AG835" i="6" s="1"/>
  <c r="AC825" i="6"/>
  <c r="AE825" i="6" s="1"/>
  <c r="AF825" i="6" s="1"/>
  <c r="AG825" i="6" s="1"/>
  <c r="AC679" i="6"/>
  <c r="AE679" i="6" s="1"/>
  <c r="AF679" i="6" s="1"/>
  <c r="AG679" i="6" s="1"/>
  <c r="AC488" i="6"/>
  <c r="AE488" i="6" s="1"/>
  <c r="AF488" i="6" s="1"/>
  <c r="AG488" i="6" s="1"/>
  <c r="AC604" i="6"/>
  <c r="AE604" i="6" s="1"/>
  <c r="AF604" i="6" s="1"/>
  <c r="AG604" i="6" s="1"/>
  <c r="AC211" i="6"/>
  <c r="AC96" i="6"/>
  <c r="AC80" i="6"/>
  <c r="AC60" i="6"/>
  <c r="AC108" i="6"/>
  <c r="AC956" i="6"/>
  <c r="AE956" i="6" s="1"/>
  <c r="AF956" i="6" s="1"/>
  <c r="AG956" i="6" s="1"/>
  <c r="AC767" i="6"/>
  <c r="AE767" i="6" s="1"/>
  <c r="AF767" i="6" s="1"/>
  <c r="AG767" i="6" s="1"/>
  <c r="AC763" i="6"/>
  <c r="AE763" i="6" s="1"/>
  <c r="AF763" i="6" s="1"/>
  <c r="AG763" i="6" s="1"/>
  <c r="AC688" i="6"/>
  <c r="AE688" i="6" s="1"/>
  <c r="AF688" i="6" s="1"/>
  <c r="AG688" i="6" s="1"/>
  <c r="AC609" i="6"/>
  <c r="AE609" i="6" s="1"/>
  <c r="AF609" i="6" s="1"/>
  <c r="AG609" i="6" s="1"/>
  <c r="AC911" i="6"/>
  <c r="AE911" i="6" s="1"/>
  <c r="AF911" i="6" s="1"/>
  <c r="AG911" i="6" s="1"/>
  <c r="AC903" i="6"/>
  <c r="AE903" i="6" s="1"/>
  <c r="AF903" i="6" s="1"/>
  <c r="AG903" i="6" s="1"/>
  <c r="AC800" i="6"/>
  <c r="AE800" i="6" s="1"/>
  <c r="AF800" i="6" s="1"/>
  <c r="AG800" i="6" s="1"/>
  <c r="AC788" i="6"/>
  <c r="AE788" i="6" s="1"/>
  <c r="AF788" i="6" s="1"/>
  <c r="AG788" i="6" s="1"/>
  <c r="AC747" i="6"/>
  <c r="AE747" i="6" s="1"/>
  <c r="AF747" i="6" s="1"/>
  <c r="AG747" i="6" s="1"/>
  <c r="AC731" i="6"/>
  <c r="AE731" i="6" s="1"/>
  <c r="AF731" i="6" s="1"/>
  <c r="AG731" i="6" s="1"/>
  <c r="AC124" i="6"/>
  <c r="AC617" i="6"/>
  <c r="AE617" i="6" s="1"/>
  <c r="AF617" i="6" s="1"/>
  <c r="AG617" i="6" s="1"/>
  <c r="AC493" i="6"/>
  <c r="AE493" i="6" s="1"/>
  <c r="AF493" i="6" s="1"/>
  <c r="AG493" i="6" s="1"/>
  <c r="AC223" i="6"/>
  <c r="AC201" i="6"/>
  <c r="AC182" i="6"/>
  <c r="AC736" i="6"/>
  <c r="AE736" i="6" s="1"/>
  <c r="AF736" i="6" s="1"/>
  <c r="AG736" i="6" s="1"/>
  <c r="AC189" i="6"/>
  <c r="AC135" i="6"/>
  <c r="AC690" i="6"/>
  <c r="AE690" i="6" s="1"/>
  <c r="AF690" i="6" s="1"/>
  <c r="AG690" i="6" s="1"/>
  <c r="AC586" i="6"/>
  <c r="AE586" i="6" s="1"/>
  <c r="AF586" i="6" s="1"/>
  <c r="AG586" i="6" s="1"/>
  <c r="AC433" i="6"/>
  <c r="AE433" i="6" s="1"/>
  <c r="AF433" i="6" s="1"/>
  <c r="AG433" i="6" s="1"/>
  <c r="AC952" i="6"/>
  <c r="AE952" i="6" s="1"/>
  <c r="AF952" i="6" s="1"/>
  <c r="AG952" i="6" s="1"/>
  <c r="AC949" i="6"/>
  <c r="AE949" i="6" s="1"/>
  <c r="AF949" i="6" s="1"/>
  <c r="AG949" i="6" s="1"/>
  <c r="AC944" i="6"/>
  <c r="AE944" i="6" s="1"/>
  <c r="AF944" i="6" s="1"/>
  <c r="AG944" i="6" s="1"/>
  <c r="AC941" i="6"/>
  <c r="AE941" i="6" s="1"/>
  <c r="AF941" i="6" s="1"/>
  <c r="AG941" i="6" s="1"/>
  <c r="AC928" i="6"/>
  <c r="AE928" i="6" s="1"/>
  <c r="AF928" i="6" s="1"/>
  <c r="AG928" i="6" s="1"/>
  <c r="AC917" i="6"/>
  <c r="AE917" i="6" s="1"/>
  <c r="AF917" i="6" s="1"/>
  <c r="AG917" i="6" s="1"/>
  <c r="AC912" i="6"/>
  <c r="AE912" i="6" s="1"/>
  <c r="AF912" i="6" s="1"/>
  <c r="AG912" i="6" s="1"/>
  <c r="AC909" i="6"/>
  <c r="AE909" i="6" s="1"/>
  <c r="AF909" i="6" s="1"/>
  <c r="AG909" i="6" s="1"/>
  <c r="AC885" i="6"/>
  <c r="AE885" i="6" s="1"/>
  <c r="AF885" i="6" s="1"/>
  <c r="AG885" i="6" s="1"/>
  <c r="AC880" i="6"/>
  <c r="AE880" i="6" s="1"/>
  <c r="AF880" i="6" s="1"/>
  <c r="AG880" i="6" s="1"/>
  <c r="AC877" i="6"/>
  <c r="AE877" i="6" s="1"/>
  <c r="AF877" i="6" s="1"/>
  <c r="AG877" i="6" s="1"/>
  <c r="AC854" i="6"/>
  <c r="AE854" i="6" s="1"/>
  <c r="AF854" i="6" s="1"/>
  <c r="AG854" i="6" s="1"/>
  <c r="AC826" i="6"/>
  <c r="AE826" i="6" s="1"/>
  <c r="AF826" i="6" s="1"/>
  <c r="AG826" i="6" s="1"/>
  <c r="AC820" i="6"/>
  <c r="AE820" i="6" s="1"/>
  <c r="AF820" i="6" s="1"/>
  <c r="AG820" i="6" s="1"/>
  <c r="AC444" i="6"/>
  <c r="AE444" i="6" s="1"/>
  <c r="AF444" i="6" s="1"/>
  <c r="AG444" i="6" s="1"/>
  <c r="AC596" i="6"/>
  <c r="AE596" i="6" s="1"/>
  <c r="AF596" i="6" s="1"/>
  <c r="AG596" i="6" s="1"/>
  <c r="AC590" i="6"/>
  <c r="AE590" i="6" s="1"/>
  <c r="AF590" i="6" s="1"/>
  <c r="AG590" i="6" s="1"/>
  <c r="AC753" i="6"/>
  <c r="AE753" i="6" s="1"/>
  <c r="AF753" i="6" s="1"/>
  <c r="AG753" i="6" s="1"/>
  <c r="AC703" i="6"/>
  <c r="AE703" i="6" s="1"/>
  <c r="AF703" i="6" s="1"/>
  <c r="AG703" i="6" s="1"/>
  <c r="AC606" i="6"/>
  <c r="AE606" i="6" s="1"/>
  <c r="AF606" i="6" s="1"/>
  <c r="AG606" i="6" s="1"/>
  <c r="AC566" i="6"/>
  <c r="AE566" i="6" s="1"/>
  <c r="AF566" i="6" s="1"/>
  <c r="AG566" i="6" s="1"/>
  <c r="AC394" i="6"/>
  <c r="AE394" i="6" s="1"/>
  <c r="AF394" i="6" s="1"/>
  <c r="AG394" i="6" s="1"/>
  <c r="AC236" i="6"/>
  <c r="AE236" i="6" s="1"/>
  <c r="AF236" i="6" s="1"/>
  <c r="AG236" i="6" s="1"/>
  <c r="AC143" i="6"/>
  <c r="AC133" i="6"/>
  <c r="AC155" i="6"/>
  <c r="AC514" i="6"/>
  <c r="AE514" i="6" s="1"/>
  <c r="AF514" i="6" s="1"/>
  <c r="AG514" i="6" s="1"/>
  <c r="AC436" i="6"/>
  <c r="AE436" i="6" s="1"/>
  <c r="AF436" i="6" s="1"/>
  <c r="AG436" i="6" s="1"/>
  <c r="AC170" i="6"/>
  <c r="AC173" i="6"/>
  <c r="AC215" i="6"/>
  <c r="AC89" i="6"/>
  <c r="AC963" i="6"/>
  <c r="AE963" i="6" s="1"/>
  <c r="AF963" i="6" s="1"/>
  <c r="AG963" i="6" s="1"/>
  <c r="AC683" i="6"/>
  <c r="AE683" i="6" s="1"/>
  <c r="AF683" i="6" s="1"/>
  <c r="AG683" i="6" s="1"/>
  <c r="AC74" i="6"/>
  <c r="AC68" i="6"/>
  <c r="AC859" i="6"/>
  <c r="AE859" i="6" s="1"/>
  <c r="AF859" i="6" s="1"/>
  <c r="AG859" i="6" s="1"/>
  <c r="AC616" i="6"/>
  <c r="AE616" i="6" s="1"/>
  <c r="AF616" i="6" s="1"/>
  <c r="AG616" i="6" s="1"/>
  <c r="AC542" i="6"/>
  <c r="AE542" i="6" s="1"/>
  <c r="AF542" i="6" s="1"/>
  <c r="AG542" i="6" s="1"/>
  <c r="AC496" i="6"/>
  <c r="AE496" i="6" s="1"/>
  <c r="AF496" i="6" s="1"/>
  <c r="AG496" i="6" s="1"/>
  <c r="AC737" i="6"/>
  <c r="AE737" i="6" s="1"/>
  <c r="AF737" i="6" s="1"/>
  <c r="AG737" i="6" s="1"/>
  <c r="AC625" i="6"/>
  <c r="AE625" i="6" s="1"/>
  <c r="AF625" i="6" s="1"/>
  <c r="AG625" i="6" s="1"/>
  <c r="AC490" i="6"/>
  <c r="AE490" i="6" s="1"/>
  <c r="AF490" i="6" s="1"/>
  <c r="AG490" i="6" s="1"/>
  <c r="AC478" i="6"/>
  <c r="AE478" i="6" s="1"/>
  <c r="AF478" i="6" s="1"/>
  <c r="AG478" i="6" s="1"/>
  <c r="AC82" i="6"/>
  <c r="AC14" i="6"/>
  <c r="AE14" i="6" s="1"/>
  <c r="AC989" i="6"/>
  <c r="AE989" i="6" s="1"/>
  <c r="AF989" i="6" s="1"/>
  <c r="AG989" i="6" s="1"/>
  <c r="AC309" i="6"/>
  <c r="AE309" i="6" s="1"/>
  <c r="AF309" i="6" s="1"/>
  <c r="AG309" i="6" s="1"/>
  <c r="AC762" i="6"/>
  <c r="AE762" i="6" s="1"/>
  <c r="AF762" i="6" s="1"/>
  <c r="AG762" i="6" s="1"/>
  <c r="AC644" i="6"/>
  <c r="AE644" i="6" s="1"/>
  <c r="AF644" i="6" s="1"/>
  <c r="AG644" i="6" s="1"/>
  <c r="AC363" i="6"/>
  <c r="AE363" i="6" s="1"/>
  <c r="AF363" i="6" s="1"/>
  <c r="AG363" i="6" s="1"/>
  <c r="AC323" i="6"/>
  <c r="AE323" i="6" s="1"/>
  <c r="AF323" i="6" s="1"/>
  <c r="AG323" i="6" s="1"/>
  <c r="AC819" i="6"/>
  <c r="AE819" i="6" s="1"/>
  <c r="AF819" i="6" s="1"/>
  <c r="AG819" i="6" s="1"/>
  <c r="AC813" i="6"/>
  <c r="AE813" i="6" s="1"/>
  <c r="AF813" i="6" s="1"/>
  <c r="AG813" i="6" s="1"/>
  <c r="AC809" i="6"/>
  <c r="AE809" i="6" s="1"/>
  <c r="AF809" i="6" s="1"/>
  <c r="AG809" i="6" s="1"/>
  <c r="AC785" i="6"/>
  <c r="AE785" i="6" s="1"/>
  <c r="AF785" i="6" s="1"/>
  <c r="AG785" i="6" s="1"/>
  <c r="AC723" i="6"/>
  <c r="AE723" i="6" s="1"/>
  <c r="AF723" i="6" s="1"/>
  <c r="AG723" i="6" s="1"/>
  <c r="AC278" i="6"/>
  <c r="AE278" i="6" s="1"/>
  <c r="AF278" i="6" s="1"/>
  <c r="AG278" i="6" s="1"/>
  <c r="AC380" i="6"/>
  <c r="AE380" i="6" s="1"/>
  <c r="AF380" i="6" s="1"/>
  <c r="AG380" i="6" s="1"/>
  <c r="AC43" i="6"/>
  <c r="AE43" i="6" s="1"/>
  <c r="AC587" i="6"/>
  <c r="AE587" i="6" s="1"/>
  <c r="AF587" i="6" s="1"/>
  <c r="AG587" i="6" s="1"/>
  <c r="AC501" i="6"/>
  <c r="AE501" i="6" s="1"/>
  <c r="AF501" i="6" s="1"/>
  <c r="AG501" i="6" s="1"/>
  <c r="AC498" i="6"/>
  <c r="AE498" i="6" s="1"/>
  <c r="AF498" i="6" s="1"/>
  <c r="AG498" i="6" s="1"/>
  <c r="AC204" i="6"/>
  <c r="AC139" i="6"/>
  <c r="AC477" i="6"/>
  <c r="AE477" i="6" s="1"/>
  <c r="AF477" i="6" s="1"/>
  <c r="AG477" i="6" s="1"/>
  <c r="AC400" i="6"/>
  <c r="AE400" i="6" s="1"/>
  <c r="AF400" i="6" s="1"/>
  <c r="AG400" i="6" s="1"/>
  <c r="AC844" i="6"/>
  <c r="AE844" i="6" s="1"/>
  <c r="AF844" i="6" s="1"/>
  <c r="AG844" i="6" s="1"/>
  <c r="AC685" i="6"/>
  <c r="AE685" i="6" s="1"/>
  <c r="AF685" i="6" s="1"/>
  <c r="AG685" i="6" s="1"/>
  <c r="AC995" i="6"/>
  <c r="AE995" i="6" s="1"/>
  <c r="AF995" i="6" s="1"/>
  <c r="AG995" i="6" s="1"/>
  <c r="AC500" i="6"/>
  <c r="AE500" i="6" s="1"/>
  <c r="AF500" i="6" s="1"/>
  <c r="AG500" i="6" s="1"/>
  <c r="AC458" i="6"/>
  <c r="AE458" i="6" s="1"/>
  <c r="AF458" i="6" s="1"/>
  <c r="AG458" i="6" s="1"/>
  <c r="AC404" i="6"/>
  <c r="AE404" i="6" s="1"/>
  <c r="AF404" i="6" s="1"/>
  <c r="AG404" i="6" s="1"/>
  <c r="AC39" i="6"/>
  <c r="AE39" i="6" s="1"/>
  <c r="AC851" i="6"/>
  <c r="AE851" i="6" s="1"/>
  <c r="AF851" i="6" s="1"/>
  <c r="AG851" i="6" s="1"/>
  <c r="AC839" i="6"/>
  <c r="AE839" i="6" s="1"/>
  <c r="AF839" i="6" s="1"/>
  <c r="AG839" i="6" s="1"/>
  <c r="AC608" i="6"/>
  <c r="AE608" i="6" s="1"/>
  <c r="AF608" i="6" s="1"/>
  <c r="AG608" i="6" s="1"/>
  <c r="AC602" i="6"/>
  <c r="AE602" i="6" s="1"/>
  <c r="AF602" i="6" s="1"/>
  <c r="AG602" i="6" s="1"/>
  <c r="AC797" i="6"/>
  <c r="AE797" i="6" s="1"/>
  <c r="AF797" i="6" s="1"/>
  <c r="AG797" i="6" s="1"/>
  <c r="AC516" i="6"/>
  <c r="AE516" i="6" s="1"/>
  <c r="AF516" i="6" s="1"/>
  <c r="AG516" i="6" s="1"/>
  <c r="AC473" i="6"/>
  <c r="AE473" i="6" s="1"/>
  <c r="AF473" i="6" s="1"/>
  <c r="AG473" i="6" s="1"/>
  <c r="AC445" i="6"/>
  <c r="AE445" i="6" s="1"/>
  <c r="AF445" i="6" s="1"/>
  <c r="AG445" i="6" s="1"/>
  <c r="AC337" i="6"/>
  <c r="AE337" i="6" s="1"/>
  <c r="AF337" i="6" s="1"/>
  <c r="AG337" i="6" s="1"/>
  <c r="AC264" i="6"/>
  <c r="AE264" i="6" s="1"/>
  <c r="AF264" i="6" s="1"/>
  <c r="AG264" i="6" s="1"/>
  <c r="AC437" i="6"/>
  <c r="AE437" i="6" s="1"/>
  <c r="AF437" i="6" s="1"/>
  <c r="AG437" i="6" s="1"/>
  <c r="AC360" i="6"/>
  <c r="AE360" i="6" s="1"/>
  <c r="AF360" i="6" s="1"/>
  <c r="AG360" i="6" s="1"/>
  <c r="AC305" i="6"/>
  <c r="AE305" i="6" s="1"/>
  <c r="AF305" i="6" s="1"/>
  <c r="AG305" i="6" s="1"/>
  <c r="AC153" i="6"/>
  <c r="AC510" i="6"/>
  <c r="AE510" i="6" s="1"/>
  <c r="AF510" i="6" s="1"/>
  <c r="AG510" i="6" s="1"/>
  <c r="AC408" i="6"/>
  <c r="AE408" i="6" s="1"/>
  <c r="AF408" i="6" s="1"/>
  <c r="AG408" i="6" s="1"/>
  <c r="AC908" i="6"/>
  <c r="AE908" i="6" s="1"/>
  <c r="AF908" i="6" s="1"/>
  <c r="AG908" i="6" s="1"/>
  <c r="AC892" i="6"/>
  <c r="AE892" i="6" s="1"/>
  <c r="AF892" i="6" s="1"/>
  <c r="AG892" i="6" s="1"/>
  <c r="AC193" i="6"/>
  <c r="AC425" i="6"/>
  <c r="AE425" i="6" s="1"/>
  <c r="AF425" i="6" s="1"/>
  <c r="AG425" i="6" s="1"/>
  <c r="AC943" i="6"/>
  <c r="AE943" i="6" s="1"/>
  <c r="AF943" i="6" s="1"/>
  <c r="AG943" i="6" s="1"/>
  <c r="AC424" i="6"/>
  <c r="AE424" i="6" s="1"/>
  <c r="AF424" i="6" s="1"/>
  <c r="AG424" i="6" s="1"/>
  <c r="AC167" i="6"/>
  <c r="AC95" i="6"/>
  <c r="AC875" i="6"/>
  <c r="AE875" i="6" s="1"/>
  <c r="AF875" i="6" s="1"/>
  <c r="AG875" i="6" s="1"/>
  <c r="AC476" i="6"/>
  <c r="AE476" i="6" s="1"/>
  <c r="AF476" i="6" s="1"/>
  <c r="AG476" i="6" s="1"/>
  <c r="AC455" i="6"/>
  <c r="AE455" i="6" s="1"/>
  <c r="AF455" i="6" s="1"/>
  <c r="AG455" i="6" s="1"/>
  <c r="AC769" i="6"/>
  <c r="AE769" i="6" s="1"/>
  <c r="AF769" i="6" s="1"/>
  <c r="AG769" i="6" s="1"/>
  <c r="AC849" i="6"/>
  <c r="AE849" i="6" s="1"/>
  <c r="AF849" i="6" s="1"/>
  <c r="AG849" i="6" s="1"/>
  <c r="AC592" i="6"/>
  <c r="AE592" i="6" s="1"/>
  <c r="AF592" i="6" s="1"/>
  <c r="AG592" i="6" s="1"/>
  <c r="AC868" i="6"/>
  <c r="AE868" i="6" s="1"/>
  <c r="AF868" i="6" s="1"/>
  <c r="AG868" i="6" s="1"/>
  <c r="AC729" i="6"/>
  <c r="AE729" i="6" s="1"/>
  <c r="AF729" i="6" s="1"/>
  <c r="AG729" i="6" s="1"/>
  <c r="AC694" i="6"/>
  <c r="AE694" i="6" s="1"/>
  <c r="AF694" i="6" s="1"/>
  <c r="AG694" i="6" s="1"/>
  <c r="AC497" i="6"/>
  <c r="AE497" i="6" s="1"/>
  <c r="AF497" i="6" s="1"/>
  <c r="AG497" i="6" s="1"/>
  <c r="AC464" i="6"/>
  <c r="AE464" i="6" s="1"/>
  <c r="AF464" i="6" s="1"/>
  <c r="AG464" i="6" s="1"/>
  <c r="AC266" i="6"/>
  <c r="AE266" i="6" s="1"/>
  <c r="AF266" i="6" s="1"/>
  <c r="AG266" i="6" s="1"/>
  <c r="AC106" i="6"/>
  <c r="AC71" i="6"/>
  <c r="AC69" i="6"/>
  <c r="AC347" i="6"/>
  <c r="AE347" i="6" s="1"/>
  <c r="AF347" i="6" s="1"/>
  <c r="AG347" i="6" s="1"/>
  <c r="AC185" i="6"/>
  <c r="AC99" i="6"/>
  <c r="AC83" i="6"/>
  <c r="AE83" i="6" s="1"/>
  <c r="AC57" i="6"/>
  <c r="AC23" i="6"/>
  <c r="AE23" i="6" s="1"/>
  <c r="AB568" i="6"/>
  <c r="AC568" i="6" s="1"/>
  <c r="AE568" i="6" s="1"/>
  <c r="AF568" i="6" s="1"/>
  <c r="AG568" i="6" s="1"/>
  <c r="AB230" i="6"/>
  <c r="AC230" i="6" s="1"/>
  <c r="AB9" i="6"/>
  <c r="AC9" i="6" s="1"/>
  <c r="AE9" i="6" s="1"/>
  <c r="AB528" i="6"/>
  <c r="AC528" i="6" s="1"/>
  <c r="AE528" i="6" s="1"/>
  <c r="AF528" i="6" s="1"/>
  <c r="AG528" i="6" s="1"/>
  <c r="AB55" i="6"/>
  <c r="AC55" i="6" s="1"/>
  <c r="AB855" i="6"/>
  <c r="AC855" i="6" s="1"/>
  <c r="AE855" i="6" s="1"/>
  <c r="AF855" i="6" s="1"/>
  <c r="AG855" i="6" s="1"/>
  <c r="AB12" i="6"/>
  <c r="AC12" i="6" s="1"/>
  <c r="AE12" i="6" s="1"/>
  <c r="AC984" i="6"/>
  <c r="AE984" i="6" s="1"/>
  <c r="AF984" i="6" s="1"/>
  <c r="AG984" i="6" s="1"/>
  <c r="AC971" i="6"/>
  <c r="AE971" i="6" s="1"/>
  <c r="AF971" i="6" s="1"/>
  <c r="AG971" i="6" s="1"/>
  <c r="AC955" i="6"/>
  <c r="AE955" i="6" s="1"/>
  <c r="AF955" i="6" s="1"/>
  <c r="AG955" i="6" s="1"/>
  <c r="AC939" i="6"/>
  <c r="AE939" i="6" s="1"/>
  <c r="AF939" i="6" s="1"/>
  <c r="AG939" i="6" s="1"/>
  <c r="AC862" i="6"/>
  <c r="AE862" i="6" s="1"/>
  <c r="AF862" i="6" s="1"/>
  <c r="AG862" i="6" s="1"/>
  <c r="AC652" i="6"/>
  <c r="AE652" i="6" s="1"/>
  <c r="AF652" i="6" s="1"/>
  <c r="AG652" i="6" s="1"/>
  <c r="AC595" i="6"/>
  <c r="AE595" i="6" s="1"/>
  <c r="AF595" i="6" s="1"/>
  <c r="AG595" i="6" s="1"/>
  <c r="AC355" i="6"/>
  <c r="AE355" i="6" s="1"/>
  <c r="AF355" i="6" s="1"/>
  <c r="AG355" i="6" s="1"/>
  <c r="AC333" i="6"/>
  <c r="AE333" i="6" s="1"/>
  <c r="AF333" i="6" s="1"/>
  <c r="AG333" i="6" s="1"/>
  <c r="AC308" i="6"/>
  <c r="AE308" i="6" s="1"/>
  <c r="AF308" i="6" s="1"/>
  <c r="AG308" i="6" s="1"/>
  <c r="AC27" i="6"/>
  <c r="AE27" i="6" s="1"/>
  <c r="AC537" i="6"/>
  <c r="AE537" i="6" s="1"/>
  <c r="AF537" i="6" s="1"/>
  <c r="AG537" i="6" s="1"/>
  <c r="AC146" i="6"/>
  <c r="AC77" i="6"/>
  <c r="AE77" i="6" s="1"/>
  <c r="AC126" i="6"/>
  <c r="AC987" i="6"/>
  <c r="AE987" i="6" s="1"/>
  <c r="AF987" i="6" s="1"/>
  <c r="AG987" i="6" s="1"/>
  <c r="AC287" i="6"/>
  <c r="AE287" i="6" s="1"/>
  <c r="AF287" i="6" s="1"/>
  <c r="AG287" i="6" s="1"/>
  <c r="AC172" i="6"/>
  <c r="AC166" i="6"/>
  <c r="AC33" i="6"/>
  <c r="AE33" i="6" s="1"/>
  <c r="AC54" i="6"/>
  <c r="AC792" i="6"/>
  <c r="AE792" i="6" s="1"/>
  <c r="AF792" i="6" s="1"/>
  <c r="AG792" i="6" s="1"/>
  <c r="AC457" i="6"/>
  <c r="AE457" i="6" s="1"/>
  <c r="AF457" i="6" s="1"/>
  <c r="AG457" i="6" s="1"/>
  <c r="AC863" i="6"/>
  <c r="AE863" i="6" s="1"/>
  <c r="AF863" i="6" s="1"/>
  <c r="AG863" i="6" s="1"/>
  <c r="AC838" i="6"/>
  <c r="AE838" i="6" s="1"/>
  <c r="AF838" i="6" s="1"/>
  <c r="AG838" i="6" s="1"/>
  <c r="AC277" i="6"/>
  <c r="AE277" i="6" s="1"/>
  <c r="AF277" i="6" s="1"/>
  <c r="AG277" i="6" s="1"/>
  <c r="AC115" i="6"/>
  <c r="AC803" i="6"/>
  <c r="AE803" i="6" s="1"/>
  <c r="AF803" i="6" s="1"/>
  <c r="AG803" i="6" s="1"/>
  <c r="AC358" i="6"/>
  <c r="AE358" i="6" s="1"/>
  <c r="AF358" i="6" s="1"/>
  <c r="AG358" i="6" s="1"/>
  <c r="AC352" i="6"/>
  <c r="AE352" i="6" s="1"/>
  <c r="AF352" i="6" s="1"/>
  <c r="AG352" i="6" s="1"/>
  <c r="AC346" i="6"/>
  <c r="AE346" i="6" s="1"/>
  <c r="AF346" i="6" s="1"/>
  <c r="AG346" i="6" s="1"/>
  <c r="AC318" i="6"/>
  <c r="AE318" i="6" s="1"/>
  <c r="AF318" i="6" s="1"/>
  <c r="AG318" i="6" s="1"/>
  <c r="AC312" i="6"/>
  <c r="AE312" i="6" s="1"/>
  <c r="AF312" i="6" s="1"/>
  <c r="AG312" i="6" s="1"/>
  <c r="AC248" i="6"/>
  <c r="AE248" i="6" s="1"/>
  <c r="AF248" i="6" s="1"/>
  <c r="AG248" i="6" s="1"/>
  <c r="AC197" i="6"/>
  <c r="AC105" i="6"/>
  <c r="AC791" i="6"/>
  <c r="AE791" i="6" s="1"/>
  <c r="AF791" i="6" s="1"/>
  <c r="AG791" i="6" s="1"/>
  <c r="AC773" i="6"/>
  <c r="AE773" i="6" s="1"/>
  <c r="AF773" i="6" s="1"/>
  <c r="AG773" i="6" s="1"/>
  <c r="AC446" i="6"/>
  <c r="AE446" i="6" s="1"/>
  <c r="AF446" i="6" s="1"/>
  <c r="AG446" i="6" s="1"/>
  <c r="AC288" i="6"/>
  <c r="AE288" i="6" s="1"/>
  <c r="AF288" i="6" s="1"/>
  <c r="AG288" i="6" s="1"/>
  <c r="AC237" i="6"/>
  <c r="AE237" i="6" s="1"/>
  <c r="AF237" i="6" s="1"/>
  <c r="AG237" i="6" s="1"/>
  <c r="AC218" i="6"/>
  <c r="AC184" i="6"/>
  <c r="AC141" i="6"/>
  <c r="AC434" i="6"/>
  <c r="AE434" i="6" s="1"/>
  <c r="AF434" i="6" s="1"/>
  <c r="AG434" i="6" s="1"/>
  <c r="AC332" i="6"/>
  <c r="AE332" i="6" s="1"/>
  <c r="AF332" i="6" s="1"/>
  <c r="AG332" i="6" s="1"/>
  <c r="AC591" i="6"/>
  <c r="AE591" i="6" s="1"/>
  <c r="AF591" i="6" s="1"/>
  <c r="AG591" i="6" s="1"/>
  <c r="AC509" i="6"/>
  <c r="AE509" i="6" s="1"/>
  <c r="AF509" i="6" s="1"/>
  <c r="AG509" i="6" s="1"/>
  <c r="AC397" i="6"/>
  <c r="AE397" i="6" s="1"/>
  <c r="AF397" i="6" s="1"/>
  <c r="AG397" i="6" s="1"/>
  <c r="AC359" i="6"/>
  <c r="AE359" i="6" s="1"/>
  <c r="AF359" i="6" s="1"/>
  <c r="AG359" i="6" s="1"/>
  <c r="AC3" i="6"/>
  <c r="AE3" i="6" s="1"/>
  <c r="Y15" i="27"/>
  <c r="Z15" i="27" s="1"/>
  <c r="AB15" i="27" s="1"/>
  <c r="Y23" i="27"/>
  <c r="Z23" i="27" s="1"/>
  <c r="AB23" i="27" s="1"/>
  <c r="Y34" i="27"/>
  <c r="Z34" i="27" s="1"/>
  <c r="AB34" i="27" s="1"/>
  <c r="Z180" i="27"/>
  <c r="Z645" i="27"/>
  <c r="AB645" i="27" s="1"/>
  <c r="AC645" i="27" s="1"/>
  <c r="AD645" i="27" s="1"/>
  <c r="Z695" i="27"/>
  <c r="AB695" i="27" s="1"/>
  <c r="AC695" i="27" s="1"/>
  <c r="AD695" i="27" s="1"/>
  <c r="Z444" i="27"/>
  <c r="AB444" i="27" s="1"/>
  <c r="AC444" i="27" s="1"/>
  <c r="AD444" i="27" s="1"/>
  <c r="Z687" i="27"/>
  <c r="AB687" i="27" s="1"/>
  <c r="AC687" i="27" s="1"/>
  <c r="AD687" i="27" s="1"/>
  <c r="Z436" i="27"/>
  <c r="AB436" i="27" s="1"/>
  <c r="AC436" i="27" s="1"/>
  <c r="AD436" i="27" s="1"/>
  <c r="Z157" i="27"/>
  <c r="Z245" i="27"/>
  <c r="AB245" i="27" s="1"/>
  <c r="AC245" i="27" s="1"/>
  <c r="AD245" i="27" s="1"/>
  <c r="Z319" i="27"/>
  <c r="AB319" i="27" s="1"/>
  <c r="AC319" i="27" s="1"/>
  <c r="AD319" i="27" s="1"/>
  <c r="Y31" i="27"/>
  <c r="Z31" i="27" s="1"/>
  <c r="AB31" i="27" s="1"/>
  <c r="Y28" i="27"/>
  <c r="Z28" i="27" s="1"/>
  <c r="AB28" i="27" s="1"/>
  <c r="Z58" i="27"/>
  <c r="Z547" i="27"/>
  <c r="AB547" i="27" s="1"/>
  <c r="AC547" i="27" s="1"/>
  <c r="AD547" i="27" s="1"/>
  <c r="Z411" i="27"/>
  <c r="AB411" i="27" s="1"/>
  <c r="AC411" i="27" s="1"/>
  <c r="AD411" i="27" s="1"/>
  <c r="Y45" i="27"/>
  <c r="Z45" i="27" s="1"/>
  <c r="AB45" i="27" s="1"/>
  <c r="Z742" i="27"/>
  <c r="AB742" i="27" s="1"/>
  <c r="AC742" i="27" s="1"/>
  <c r="AD742" i="27" s="1"/>
  <c r="Y36" i="27"/>
  <c r="Z36" i="27" s="1"/>
  <c r="AB36" i="27" s="1"/>
  <c r="Z846" i="27"/>
  <c r="AB846" i="27" s="1"/>
  <c r="AC846" i="27" s="1"/>
  <c r="AD846" i="27" s="1"/>
  <c r="Y44" i="27"/>
  <c r="Z44" i="27" s="1"/>
  <c r="AB44" i="27" s="1"/>
  <c r="Y17" i="27"/>
  <c r="Z17" i="27" s="1"/>
  <c r="AB17" i="27" s="1"/>
  <c r="Z926" i="27"/>
  <c r="AB926" i="27" s="1"/>
  <c r="AC926" i="27" s="1"/>
  <c r="AD926" i="27" s="1"/>
  <c r="Z932" i="27"/>
  <c r="AB932" i="27" s="1"/>
  <c r="AC932" i="27" s="1"/>
  <c r="AD932" i="27" s="1"/>
  <c r="Z974" i="27"/>
  <c r="AB974" i="27" s="1"/>
  <c r="AC974" i="27" s="1"/>
  <c r="AD974" i="27" s="1"/>
  <c r="Z271" i="27"/>
  <c r="AB271" i="27" s="1"/>
  <c r="AC271" i="27" s="1"/>
  <c r="AD271" i="27" s="1"/>
  <c r="Z266" i="27"/>
  <c r="AB266" i="27" s="1"/>
  <c r="AC266" i="27" s="1"/>
  <c r="AD266" i="27" s="1"/>
  <c r="Z612" i="27"/>
  <c r="AB612" i="27" s="1"/>
  <c r="AC612" i="27" s="1"/>
  <c r="AD612" i="27" s="1"/>
  <c r="Z641" i="27"/>
  <c r="AB641" i="27" s="1"/>
  <c r="AC641" i="27" s="1"/>
  <c r="AD641" i="27" s="1"/>
  <c r="Z598" i="27"/>
  <c r="AB598" i="27" s="1"/>
  <c r="AC598" i="27" s="1"/>
  <c r="AD598" i="27" s="1"/>
  <c r="Z289" i="27"/>
  <c r="AB289" i="27" s="1"/>
  <c r="AC289" i="27" s="1"/>
  <c r="AD289" i="27" s="1"/>
  <c r="Y41" i="27"/>
  <c r="Z41" i="27" s="1"/>
  <c r="AB41" i="27" s="1"/>
  <c r="Z925" i="27"/>
  <c r="AB925" i="27" s="1"/>
  <c r="AC925" i="27" s="1"/>
  <c r="AD925" i="27" s="1"/>
  <c r="Z232" i="27"/>
  <c r="AB232" i="27" s="1"/>
  <c r="AC232" i="27" s="1"/>
  <c r="AD232" i="27" s="1"/>
  <c r="Z554" i="27"/>
  <c r="AB554" i="27" s="1"/>
  <c r="AC554" i="27" s="1"/>
  <c r="AD554" i="27" s="1"/>
  <c r="Y29" i="27"/>
  <c r="Z29" i="27" s="1"/>
  <c r="AB29" i="27" s="1"/>
  <c r="Z720" i="27"/>
  <c r="AB720" i="27" s="1"/>
  <c r="AC720" i="27" s="1"/>
  <c r="AD720" i="27" s="1"/>
  <c r="Z585" i="27"/>
  <c r="AB585" i="27" s="1"/>
  <c r="AC585" i="27" s="1"/>
  <c r="AD585" i="27" s="1"/>
  <c r="Z191" i="27"/>
  <c r="Z678" i="27"/>
  <c r="AB678" i="27" s="1"/>
  <c r="AC678" i="27" s="1"/>
  <c r="AD678" i="27" s="1"/>
  <c r="Z574" i="27"/>
  <c r="AB574" i="27" s="1"/>
  <c r="AC574" i="27" s="1"/>
  <c r="AD574" i="27" s="1"/>
  <c r="Z145" i="27"/>
  <c r="Z110" i="27"/>
  <c r="Z260" i="27"/>
  <c r="AB260" i="27" s="1"/>
  <c r="AC260" i="27" s="1"/>
  <c r="AD260" i="27" s="1"/>
  <c r="Z326" i="27"/>
  <c r="AB326" i="27" s="1"/>
  <c r="AC326" i="27" s="1"/>
  <c r="AD326" i="27" s="1"/>
  <c r="Z313" i="27"/>
  <c r="AB313" i="27" s="1"/>
  <c r="AC313" i="27" s="1"/>
  <c r="AD313" i="27" s="1"/>
  <c r="Z771" i="27"/>
  <c r="AB771" i="27" s="1"/>
  <c r="AC771" i="27" s="1"/>
  <c r="AD771" i="27" s="1"/>
  <c r="Y20" i="27"/>
  <c r="Z20" i="27" s="1"/>
  <c r="AB20" i="27" s="1"/>
  <c r="Z607" i="27"/>
  <c r="AB607" i="27" s="1"/>
  <c r="AC607" i="27" s="1"/>
  <c r="AD607" i="27" s="1"/>
  <c r="Z700" i="27"/>
  <c r="AB700" i="27" s="1"/>
  <c r="AC700" i="27" s="1"/>
  <c r="AD700" i="27" s="1"/>
  <c r="Z597" i="27"/>
  <c r="AB597" i="27" s="1"/>
  <c r="AC597" i="27" s="1"/>
  <c r="AD597" i="27" s="1"/>
  <c r="Z549" i="27"/>
  <c r="AB549" i="27" s="1"/>
  <c r="AC549" i="27" s="1"/>
  <c r="AD549" i="27" s="1"/>
  <c r="Z797" i="27"/>
  <c r="AB797" i="27" s="1"/>
  <c r="AC797" i="27" s="1"/>
  <c r="AD797" i="27" s="1"/>
  <c r="Z664" i="27"/>
  <c r="AB664" i="27" s="1"/>
  <c r="AC664" i="27" s="1"/>
  <c r="AD664" i="27" s="1"/>
  <c r="Z141" i="27"/>
  <c r="Z125" i="27"/>
  <c r="Y25" i="27"/>
  <c r="Z25" i="27" s="1"/>
  <c r="AB25" i="27" s="1"/>
  <c r="Z927" i="27"/>
  <c r="AB927" i="27" s="1"/>
  <c r="AC927" i="27" s="1"/>
  <c r="AD927" i="27" s="1"/>
  <c r="Z703" i="27"/>
  <c r="AB703" i="27" s="1"/>
  <c r="AC703" i="27" s="1"/>
  <c r="AD703" i="27" s="1"/>
  <c r="Y47" i="27"/>
  <c r="Z47" i="27" s="1"/>
  <c r="AB47" i="27" s="1"/>
  <c r="Z405" i="27"/>
  <c r="AB405" i="27" s="1"/>
  <c r="AC405" i="27" s="1"/>
  <c r="AD405" i="27" s="1"/>
  <c r="Z317" i="27"/>
  <c r="AB317" i="27" s="1"/>
  <c r="AC317" i="27" s="1"/>
  <c r="AD317" i="27" s="1"/>
  <c r="Z750" i="27"/>
  <c r="AB750" i="27" s="1"/>
  <c r="AC750" i="27" s="1"/>
  <c r="AD750" i="27" s="1"/>
  <c r="Z677" i="27"/>
  <c r="AB677" i="27" s="1"/>
  <c r="AC677" i="27" s="1"/>
  <c r="AD677" i="27" s="1"/>
  <c r="Z576" i="27"/>
  <c r="AB576" i="27" s="1"/>
  <c r="AC576" i="27" s="1"/>
  <c r="AD576" i="27" s="1"/>
  <c r="Z275" i="27"/>
  <c r="AB275" i="27" s="1"/>
  <c r="AC275" i="27" s="1"/>
  <c r="AD275" i="27" s="1"/>
  <c r="Z673" i="27"/>
  <c r="AB673" i="27" s="1"/>
  <c r="AC673" i="27" s="1"/>
  <c r="AD673" i="27" s="1"/>
  <c r="Z662" i="27"/>
  <c r="AB662" i="27" s="1"/>
  <c r="AC662" i="27" s="1"/>
  <c r="AD662" i="27" s="1"/>
  <c r="Z676" i="27"/>
  <c r="AB676" i="27" s="1"/>
  <c r="AC676" i="27" s="1"/>
  <c r="AD676" i="27" s="1"/>
  <c r="Z263" i="27"/>
  <c r="AB263" i="27" s="1"/>
  <c r="AC263" i="27" s="1"/>
  <c r="AD263" i="27" s="1"/>
  <c r="Y30" i="27"/>
  <c r="Z30" i="27" s="1"/>
  <c r="AB30" i="27" s="1"/>
  <c r="AC30" i="27" s="1"/>
  <c r="Y40" i="27"/>
  <c r="Z40" i="27" s="1"/>
  <c r="AB40" i="27" s="1"/>
  <c r="Y37" i="27"/>
  <c r="Z37" i="27" s="1"/>
  <c r="AB37" i="27" s="1"/>
  <c r="Z879" i="27"/>
  <c r="AB879" i="27" s="1"/>
  <c r="AC879" i="27" s="1"/>
  <c r="AD879" i="27" s="1"/>
  <c r="Z465" i="27"/>
  <c r="AB465" i="27" s="1"/>
  <c r="AC465" i="27" s="1"/>
  <c r="AD465" i="27" s="1"/>
  <c r="Z158" i="27"/>
  <c r="Y931" i="27"/>
  <c r="Z931" i="27" s="1"/>
  <c r="AB931" i="27" s="1"/>
  <c r="AC931" i="27" s="1"/>
  <c r="AD931" i="27" s="1"/>
  <c r="Y661" i="27"/>
  <c r="Z661" i="27" s="1"/>
  <c r="AB661" i="27" s="1"/>
  <c r="AC661" i="27" s="1"/>
  <c r="AD661" i="27" s="1"/>
  <c r="Z482" i="27"/>
  <c r="AB482" i="27" s="1"/>
  <c r="AC482" i="27" s="1"/>
  <c r="AD482" i="27" s="1"/>
  <c r="Z709" i="27"/>
  <c r="AB709" i="27" s="1"/>
  <c r="AC709" i="27" s="1"/>
  <c r="AD709" i="27" s="1"/>
  <c r="Y150" i="27"/>
  <c r="Z150" i="27" s="1"/>
  <c r="Y681" i="27"/>
  <c r="Z681" i="27" s="1"/>
  <c r="AB681" i="27" s="1"/>
  <c r="AC681" i="27" s="1"/>
  <c r="AD681" i="27" s="1"/>
  <c r="Y622" i="27"/>
  <c r="Z622" i="27" s="1"/>
  <c r="AB622" i="27" s="1"/>
  <c r="AC622" i="27" s="1"/>
  <c r="AD622" i="27" s="1"/>
  <c r="Y737" i="27"/>
  <c r="Z737" i="27" s="1"/>
  <c r="AB737" i="27" s="1"/>
  <c r="AC737" i="27" s="1"/>
  <c r="AD737" i="27" s="1"/>
  <c r="Y757" i="27"/>
  <c r="Z757" i="27" s="1"/>
  <c r="AB757" i="27" s="1"/>
  <c r="AC757" i="27" s="1"/>
  <c r="AD757" i="27" s="1"/>
  <c r="Z136" i="27"/>
  <c r="Z185" i="27"/>
  <c r="Z256" i="27"/>
  <c r="AB256" i="27" s="1"/>
  <c r="AC256" i="27" s="1"/>
  <c r="AD256" i="27" s="1"/>
  <c r="Z394" i="27"/>
  <c r="AB394" i="27" s="1"/>
  <c r="AC394" i="27" s="1"/>
  <c r="AD394" i="27" s="1"/>
  <c r="Z235" i="27"/>
  <c r="AB235" i="27" s="1"/>
  <c r="AC235" i="27" s="1"/>
  <c r="AD235" i="27" s="1"/>
  <c r="Z173" i="27"/>
  <c r="Z665" i="27"/>
  <c r="AB665" i="27" s="1"/>
  <c r="AC665" i="27" s="1"/>
  <c r="AD665" i="27" s="1"/>
  <c r="Z507" i="27"/>
  <c r="AB507" i="27" s="1"/>
  <c r="AC507" i="27" s="1"/>
  <c r="AD507" i="27" s="1"/>
  <c r="Z668" i="27"/>
  <c r="AB668" i="27" s="1"/>
  <c r="AC668" i="27" s="1"/>
  <c r="AD668" i="27" s="1"/>
  <c r="Z297" i="27"/>
  <c r="AB297" i="27" s="1"/>
  <c r="AC297" i="27" s="1"/>
  <c r="AD297" i="27" s="1"/>
  <c r="Z626" i="27"/>
  <c r="AB626" i="27" s="1"/>
  <c r="AC626" i="27" s="1"/>
  <c r="AD626" i="27" s="1"/>
  <c r="Z586" i="27"/>
  <c r="AB586" i="27" s="1"/>
  <c r="AC586" i="27" s="1"/>
  <c r="AD586" i="27" s="1"/>
  <c r="Z329" i="27"/>
  <c r="AB329" i="27" s="1"/>
  <c r="AC329" i="27" s="1"/>
  <c r="AD329" i="27" s="1"/>
  <c r="Z138" i="27"/>
  <c r="Z657" i="27"/>
  <c r="AB657" i="27" s="1"/>
  <c r="AC657" i="27" s="1"/>
  <c r="AD657" i="27" s="1"/>
  <c r="Z683" i="27"/>
  <c r="AB683" i="27" s="1"/>
  <c r="AC683" i="27" s="1"/>
  <c r="AD683" i="27" s="1"/>
  <c r="Z634" i="27"/>
  <c r="AB634" i="27" s="1"/>
  <c r="AC634" i="27" s="1"/>
  <c r="AD634" i="27" s="1"/>
  <c r="Z618" i="27"/>
  <c r="AB618" i="27" s="1"/>
  <c r="AC618" i="27" s="1"/>
  <c r="AD618" i="27" s="1"/>
  <c r="Y10" i="27"/>
  <c r="Z10" i="27" s="1"/>
  <c r="AB10" i="27" s="1"/>
  <c r="Z179" i="27"/>
  <c r="Z865" i="27"/>
  <c r="AB865" i="27" s="1"/>
  <c r="AC865" i="27" s="1"/>
  <c r="AD865" i="27" s="1"/>
  <c r="Z883" i="27"/>
  <c r="AB883" i="27" s="1"/>
  <c r="AC883" i="27" s="1"/>
  <c r="AD883" i="27" s="1"/>
  <c r="Y19" i="27"/>
  <c r="Z19" i="27" s="1"/>
  <c r="AB19" i="27" s="1"/>
  <c r="AC19" i="27" s="1"/>
  <c r="Z759" i="27"/>
  <c r="AB759" i="27" s="1"/>
  <c r="AC759" i="27" s="1"/>
  <c r="AD759" i="27" s="1"/>
  <c r="Z327" i="27"/>
  <c r="AB327" i="27" s="1"/>
  <c r="AC327" i="27" s="1"/>
  <c r="AD327" i="27" s="1"/>
  <c r="Z88" i="27"/>
  <c r="Z328" i="27"/>
  <c r="AB328" i="27" s="1"/>
  <c r="AC328" i="27" s="1"/>
  <c r="AD328" i="27" s="1"/>
  <c r="Z362" i="27"/>
  <c r="AB362" i="27" s="1"/>
  <c r="AC362" i="27" s="1"/>
  <c r="AD362" i="27" s="1"/>
  <c r="Y39" i="27"/>
  <c r="Z39" i="27" s="1"/>
  <c r="AB39" i="27" s="1"/>
  <c r="Y4" i="27"/>
  <c r="Z286" i="27"/>
  <c r="AB286" i="27" s="1"/>
  <c r="AC286" i="27" s="1"/>
  <c r="AD286" i="27" s="1"/>
  <c r="Z763" i="27"/>
  <c r="AB763" i="27" s="1"/>
  <c r="AC763" i="27" s="1"/>
  <c r="AD763" i="27" s="1"/>
  <c r="Y22" i="27"/>
  <c r="Z22" i="27" s="1"/>
  <c r="AB22" i="27" s="1"/>
  <c r="Z762" i="27"/>
  <c r="AB762" i="27" s="1"/>
  <c r="AC762" i="27" s="1"/>
  <c r="AD762" i="27" s="1"/>
  <c r="Z868" i="27"/>
  <c r="AB868" i="27" s="1"/>
  <c r="AC868" i="27" s="1"/>
  <c r="AD868" i="27" s="1"/>
  <c r="Z132" i="27"/>
  <c r="Z813" i="27"/>
  <c r="AB813" i="27" s="1"/>
  <c r="AC813" i="27" s="1"/>
  <c r="AD813" i="27" s="1"/>
  <c r="Y21" i="27"/>
  <c r="Z21" i="27" s="1"/>
  <c r="AB21" i="27" s="1"/>
  <c r="Z333" i="27"/>
  <c r="AB333" i="27" s="1"/>
  <c r="AC333" i="27" s="1"/>
  <c r="AD333" i="27" s="1"/>
  <c r="Z498" i="27"/>
  <c r="AB498" i="27" s="1"/>
  <c r="AC498" i="27" s="1"/>
  <c r="AD498" i="27" s="1"/>
  <c r="Z780" i="27"/>
  <c r="AB780" i="27" s="1"/>
  <c r="AC780" i="27" s="1"/>
  <c r="AD780" i="27" s="1"/>
  <c r="Z355" i="27"/>
  <c r="AB355" i="27" s="1"/>
  <c r="AC355" i="27" s="1"/>
  <c r="AD355" i="27" s="1"/>
  <c r="Z357" i="27"/>
  <c r="AB357" i="27" s="1"/>
  <c r="AC357" i="27" s="1"/>
  <c r="AD357" i="27" s="1"/>
  <c r="Z426" i="27"/>
  <c r="AB426" i="27" s="1"/>
  <c r="AC426" i="27" s="1"/>
  <c r="AD426" i="27" s="1"/>
  <c r="Z871" i="27"/>
  <c r="AB871" i="27" s="1"/>
  <c r="AC871" i="27" s="1"/>
  <c r="AD871" i="27" s="1"/>
  <c r="Y38" i="27"/>
  <c r="Z38" i="27" s="1"/>
  <c r="AB38" i="27" s="1"/>
  <c r="Y3" i="27"/>
  <c r="Z3" i="27" s="1"/>
  <c r="AB3" i="27" s="1"/>
  <c r="Z594" i="27"/>
  <c r="AB594" i="27" s="1"/>
  <c r="AC594" i="27" s="1"/>
  <c r="AD594" i="27" s="1"/>
  <c r="Z287" i="27"/>
  <c r="AB287" i="27" s="1"/>
  <c r="AC287" i="27" s="1"/>
  <c r="AD287" i="27" s="1"/>
  <c r="Z264" i="27"/>
  <c r="AB264" i="27" s="1"/>
  <c r="AC264" i="27" s="1"/>
  <c r="AD264" i="27" s="1"/>
  <c r="Z149" i="27"/>
  <c r="Y11" i="27"/>
  <c r="Z11" i="27" s="1"/>
  <c r="AB11" i="27" s="1"/>
  <c r="Z80" i="27"/>
  <c r="Y8" i="27"/>
  <c r="Z8" i="27" s="1"/>
  <c r="AB8" i="27" s="1"/>
  <c r="Z840" i="27"/>
  <c r="AB840" i="27" s="1"/>
  <c r="AC840" i="27" s="1"/>
  <c r="AD840" i="27" s="1"/>
  <c r="Y35" i="27"/>
  <c r="Z35" i="27" s="1"/>
  <c r="AB35" i="27" s="1"/>
  <c r="Z457" i="27"/>
  <c r="AB457" i="27" s="1"/>
  <c r="AC457" i="27" s="1"/>
  <c r="AD457" i="27" s="1"/>
  <c r="Z455" i="27"/>
  <c r="AB455" i="27" s="1"/>
  <c r="AC455" i="27" s="1"/>
  <c r="AD455" i="27" s="1"/>
  <c r="Z799" i="27"/>
  <c r="AB799" i="27" s="1"/>
  <c r="AC799" i="27" s="1"/>
  <c r="AD799" i="27" s="1"/>
  <c r="Y14" i="27"/>
  <c r="Z14" i="27" s="1"/>
  <c r="AB14" i="27" s="1"/>
  <c r="Y5" i="27"/>
  <c r="Z5" i="27" s="1"/>
  <c r="AB5" i="27" s="1"/>
  <c r="Z330" i="27"/>
  <c r="AB330" i="27" s="1"/>
  <c r="AC330" i="27" s="1"/>
  <c r="AD330" i="27" s="1"/>
  <c r="Z308" i="27"/>
  <c r="AB308" i="27" s="1"/>
  <c r="AC308" i="27" s="1"/>
  <c r="AD308" i="27" s="1"/>
  <c r="Z380" i="27"/>
  <c r="AB380" i="27" s="1"/>
  <c r="AC380" i="27" s="1"/>
  <c r="AD380" i="27" s="1"/>
  <c r="AC381" i="6"/>
  <c r="AE381" i="6" s="1"/>
  <c r="AF381" i="6" s="1"/>
  <c r="AG381" i="6" s="1"/>
  <c r="AC307" i="6"/>
  <c r="AE307" i="6" s="1"/>
  <c r="AF307" i="6" s="1"/>
  <c r="AG307" i="6" s="1"/>
  <c r="AC856" i="6"/>
  <c r="AE856" i="6" s="1"/>
  <c r="AF856" i="6" s="1"/>
  <c r="AG856" i="6" s="1"/>
  <c r="AC824" i="6"/>
  <c r="AE824" i="6" s="1"/>
  <c r="AF824" i="6" s="1"/>
  <c r="AG824" i="6" s="1"/>
  <c r="AC328" i="6"/>
  <c r="AE328" i="6" s="1"/>
  <c r="AF328" i="6" s="1"/>
  <c r="AG328" i="6" s="1"/>
  <c r="AC123" i="6"/>
  <c r="AC116" i="6"/>
  <c r="AC93" i="6"/>
  <c r="Z122" i="27"/>
  <c r="Z70" i="27"/>
  <c r="Z680" i="27"/>
  <c r="AB680" i="27" s="1"/>
  <c r="AC680" i="27" s="1"/>
  <c r="AD680" i="27" s="1"/>
  <c r="Z95" i="27"/>
  <c r="Z670" i="27"/>
  <c r="AB670" i="27" s="1"/>
  <c r="AC670" i="27" s="1"/>
  <c r="AD670" i="27" s="1"/>
  <c r="Z575" i="27"/>
  <c r="AB575" i="27" s="1"/>
  <c r="AC575" i="27" s="1"/>
  <c r="AD575" i="27" s="1"/>
  <c r="Z368" i="27"/>
  <c r="AB368" i="27" s="1"/>
  <c r="AC368" i="27" s="1"/>
  <c r="AD368" i="27" s="1"/>
  <c r="Z699" i="27"/>
  <c r="AB699" i="27" s="1"/>
  <c r="AC699" i="27" s="1"/>
  <c r="AD699" i="27" s="1"/>
  <c r="Z710" i="27"/>
  <c r="AB710" i="27" s="1"/>
  <c r="AC710" i="27" s="1"/>
  <c r="AD710" i="27" s="1"/>
  <c r="Z658" i="27"/>
  <c r="AB658" i="27" s="1"/>
  <c r="AC658" i="27" s="1"/>
  <c r="AD658" i="27" s="1"/>
  <c r="Z674" i="27"/>
  <c r="AB674" i="27" s="1"/>
  <c r="AC674" i="27" s="1"/>
  <c r="AD674" i="27" s="1"/>
  <c r="Z933" i="27"/>
  <c r="AB933" i="27" s="1"/>
  <c r="AC933" i="27" s="1"/>
  <c r="AD933" i="27" s="1"/>
  <c r="Z917" i="27"/>
  <c r="AB917" i="27" s="1"/>
  <c r="AC917" i="27" s="1"/>
  <c r="AD917" i="27" s="1"/>
  <c r="Z981" i="27"/>
  <c r="AB981" i="27" s="1"/>
  <c r="AC981" i="27" s="1"/>
  <c r="AD981" i="27" s="1"/>
  <c r="Z921" i="27"/>
  <c r="AB921" i="27" s="1"/>
  <c r="AC921" i="27" s="1"/>
  <c r="AD921" i="27" s="1"/>
  <c r="Z118" i="27"/>
  <c r="Z579" i="27"/>
  <c r="AB579" i="27" s="1"/>
  <c r="AC579" i="27" s="1"/>
  <c r="AD579" i="27" s="1"/>
  <c r="Z273" i="27"/>
  <c r="AB273" i="27" s="1"/>
  <c r="AC273" i="27" s="1"/>
  <c r="AD273" i="27" s="1"/>
  <c r="Z582" i="27"/>
  <c r="AB582" i="27" s="1"/>
  <c r="AC582" i="27" s="1"/>
  <c r="AD582" i="27" s="1"/>
  <c r="AC410" i="6"/>
  <c r="AE410" i="6" s="1"/>
  <c r="AF410" i="6" s="1"/>
  <c r="AG410" i="6" s="1"/>
  <c r="Z183" i="27"/>
  <c r="Z316" i="27"/>
  <c r="AB316" i="27" s="1"/>
  <c r="AC316" i="27" s="1"/>
  <c r="AD316" i="27" s="1"/>
  <c r="Z965" i="27"/>
  <c r="AB965" i="27" s="1"/>
  <c r="AC965" i="27" s="1"/>
  <c r="AD965" i="27" s="1"/>
  <c r="Z988" i="27"/>
  <c r="AB988" i="27" s="1"/>
  <c r="AC988" i="27" s="1"/>
  <c r="AD988" i="27" s="1"/>
  <c r="Z619" i="27"/>
  <c r="AB619" i="27" s="1"/>
  <c r="AC619" i="27" s="1"/>
  <c r="AD619" i="27" s="1"/>
  <c r="Z401" i="27"/>
  <c r="AB401" i="27" s="1"/>
  <c r="AC401" i="27" s="1"/>
  <c r="AD401" i="27" s="1"/>
  <c r="Z248" i="27"/>
  <c r="AB248" i="27" s="1"/>
  <c r="AC248" i="27" s="1"/>
  <c r="AD248" i="27" s="1"/>
  <c r="Z32" i="27"/>
  <c r="AB32" i="27" s="1"/>
  <c r="Z841" i="27"/>
  <c r="AB841" i="27" s="1"/>
  <c r="AC841" i="27" s="1"/>
  <c r="AD841" i="27" s="1"/>
  <c r="Z606" i="27"/>
  <c r="AB606" i="27" s="1"/>
  <c r="AC606" i="27" s="1"/>
  <c r="AD606" i="27" s="1"/>
  <c r="Z281" i="27"/>
  <c r="AB281" i="27" s="1"/>
  <c r="AC281" i="27" s="1"/>
  <c r="AD281" i="27" s="1"/>
  <c r="Z108" i="27"/>
  <c r="Z109" i="27"/>
  <c r="AC558" i="6"/>
  <c r="AE558" i="6" s="1"/>
  <c r="AF558" i="6" s="1"/>
  <c r="AG558" i="6" s="1"/>
  <c r="AC492" i="6"/>
  <c r="AE492" i="6" s="1"/>
  <c r="AF492" i="6" s="1"/>
  <c r="AG492" i="6" s="1"/>
  <c r="AC414" i="6"/>
  <c r="AE414" i="6" s="1"/>
  <c r="AF414" i="6" s="1"/>
  <c r="AG414" i="6" s="1"/>
  <c r="AC680" i="6"/>
  <c r="AE680" i="6" s="1"/>
  <c r="AF680" i="6" s="1"/>
  <c r="AG680" i="6" s="1"/>
  <c r="AC327" i="6"/>
  <c r="AE327" i="6" s="1"/>
  <c r="AF327" i="6" s="1"/>
  <c r="AG327" i="6" s="1"/>
  <c r="AC52" i="6"/>
  <c r="Z555" i="27"/>
  <c r="AB555" i="27" s="1"/>
  <c r="AC555" i="27" s="1"/>
  <c r="AD555" i="27" s="1"/>
  <c r="Z423" i="27"/>
  <c r="AB423" i="27" s="1"/>
  <c r="AC423" i="27" s="1"/>
  <c r="AD423" i="27" s="1"/>
  <c r="Z96" i="27"/>
  <c r="Z752" i="27"/>
  <c r="AB752" i="27" s="1"/>
  <c r="AC752" i="27" s="1"/>
  <c r="AD752" i="27" s="1"/>
  <c r="Z331" i="27"/>
  <c r="AB331" i="27" s="1"/>
  <c r="AC331" i="27" s="1"/>
  <c r="AD331" i="27" s="1"/>
  <c r="Z590" i="27"/>
  <c r="AB590" i="27" s="1"/>
  <c r="AC590" i="27" s="1"/>
  <c r="AD590" i="27" s="1"/>
  <c r="Z610" i="27"/>
  <c r="AB610" i="27" s="1"/>
  <c r="AC610" i="27" s="1"/>
  <c r="AD610" i="27" s="1"/>
  <c r="Z602" i="27"/>
  <c r="AB602" i="27" s="1"/>
  <c r="AC602" i="27" s="1"/>
  <c r="AD602" i="27" s="1"/>
  <c r="Z92" i="27"/>
  <c r="AC981" i="6"/>
  <c r="AE981" i="6" s="1"/>
  <c r="AF981" i="6" s="1"/>
  <c r="AG981" i="6" s="1"/>
  <c r="AC979" i="6"/>
  <c r="AE979" i="6" s="1"/>
  <c r="AF979" i="6" s="1"/>
  <c r="AG979" i="6" s="1"/>
  <c r="AC947" i="6"/>
  <c r="AE947" i="6" s="1"/>
  <c r="AF947" i="6" s="1"/>
  <c r="AG947" i="6" s="1"/>
  <c r="AC907" i="6"/>
  <c r="AE907" i="6" s="1"/>
  <c r="AF907" i="6" s="1"/>
  <c r="AG907" i="6" s="1"/>
  <c r="AC598" i="6"/>
  <c r="AE598" i="6" s="1"/>
  <c r="AF598" i="6" s="1"/>
  <c r="AG598" i="6" s="1"/>
  <c r="AC128" i="6"/>
  <c r="AC557" i="6"/>
  <c r="AE557" i="6" s="1"/>
  <c r="AF557" i="6" s="1"/>
  <c r="AG557" i="6" s="1"/>
  <c r="AC386" i="6"/>
  <c r="AE386" i="6" s="1"/>
  <c r="AF386" i="6" s="1"/>
  <c r="AG386" i="6" s="1"/>
  <c r="AC113" i="6"/>
  <c r="AC25" i="6"/>
  <c r="AE25" i="6" s="1"/>
  <c r="AC11" i="6"/>
  <c r="AE11" i="6" s="1"/>
  <c r="Z717" i="27"/>
  <c r="AB717" i="27" s="1"/>
  <c r="AC717" i="27" s="1"/>
  <c r="AD717" i="27" s="1"/>
  <c r="Y27" i="27"/>
  <c r="Z27" i="27" s="1"/>
  <c r="AB27" i="27" s="1"/>
  <c r="Y26" i="27"/>
  <c r="Z26" i="27" s="1"/>
  <c r="AB26" i="27" s="1"/>
  <c r="AC285" i="6"/>
  <c r="AE285" i="6" s="1"/>
  <c r="AF285" i="6" s="1"/>
  <c r="AG285" i="6" s="1"/>
  <c r="AC662" i="6"/>
  <c r="AE662" i="6" s="1"/>
  <c r="AF662" i="6" s="1"/>
  <c r="AG662" i="6" s="1"/>
  <c r="AC169" i="6"/>
  <c r="Y9" i="27"/>
  <c r="Z9" i="27" s="1"/>
  <c r="AB9" i="27" s="1"/>
  <c r="Z833" i="27"/>
  <c r="AB833" i="27" s="1"/>
  <c r="AC833" i="27" s="1"/>
  <c r="AD833" i="27" s="1"/>
  <c r="Z915" i="27"/>
  <c r="AB915" i="27" s="1"/>
  <c r="AC915" i="27" s="1"/>
  <c r="AD915" i="27" s="1"/>
  <c r="Z782" i="27"/>
  <c r="AB782" i="27" s="1"/>
  <c r="AC782" i="27" s="1"/>
  <c r="AD782" i="27" s="1"/>
  <c r="Z242" i="27"/>
  <c r="AB242" i="27" s="1"/>
  <c r="AC242" i="27" s="1"/>
  <c r="AD242" i="27" s="1"/>
  <c r="AC924" i="6"/>
  <c r="AE924" i="6" s="1"/>
  <c r="AF924" i="6" s="1"/>
  <c r="AG924" i="6" s="1"/>
  <c r="AC770" i="6"/>
  <c r="AE770" i="6" s="1"/>
  <c r="AF770" i="6" s="1"/>
  <c r="AG770" i="6" s="1"/>
  <c r="AC668" i="6"/>
  <c r="AE668" i="6" s="1"/>
  <c r="AF668" i="6" s="1"/>
  <c r="AG668" i="6" s="1"/>
  <c r="AC242" i="6"/>
  <c r="AE242" i="6" s="1"/>
  <c r="AF242" i="6" s="1"/>
  <c r="AG242" i="6" s="1"/>
  <c r="AC160" i="6"/>
  <c r="AC635" i="6"/>
  <c r="AE635" i="6" s="1"/>
  <c r="AF635" i="6" s="1"/>
  <c r="AG635" i="6" s="1"/>
  <c r="AC733" i="6"/>
  <c r="AE733" i="6" s="1"/>
  <c r="AF733" i="6" s="1"/>
  <c r="AG733" i="6" s="1"/>
  <c r="AC603" i="6"/>
  <c r="AE603" i="6" s="1"/>
  <c r="AF603" i="6" s="1"/>
  <c r="AG603" i="6" s="1"/>
  <c r="AC350" i="6"/>
  <c r="AE350" i="6" s="1"/>
  <c r="AF350" i="6" s="1"/>
  <c r="AG350" i="6" s="1"/>
  <c r="AC200" i="6"/>
  <c r="AC154" i="6"/>
  <c r="AC988" i="6"/>
  <c r="AE988" i="6" s="1"/>
  <c r="AF988" i="6" s="1"/>
  <c r="AG988" i="6" s="1"/>
  <c r="AC865" i="6"/>
  <c r="AE865" i="6" s="1"/>
  <c r="AF865" i="6" s="1"/>
  <c r="AG865" i="6" s="1"/>
  <c r="AC858" i="6"/>
  <c r="AE858" i="6" s="1"/>
  <c r="AF858" i="6" s="1"/>
  <c r="AG858" i="6" s="1"/>
  <c r="AC852" i="6"/>
  <c r="AE852" i="6" s="1"/>
  <c r="AF852" i="6" s="1"/>
  <c r="AG852" i="6" s="1"/>
  <c r="AC768" i="6"/>
  <c r="AE768" i="6" s="1"/>
  <c r="AF768" i="6" s="1"/>
  <c r="AG768" i="6" s="1"/>
  <c r="AC351" i="6"/>
  <c r="AE351" i="6" s="1"/>
  <c r="AF351" i="6" s="1"/>
  <c r="AG351" i="6" s="1"/>
  <c r="AC235" i="6"/>
  <c r="AE235" i="6" s="1"/>
  <c r="AF235" i="6" s="1"/>
  <c r="AG235" i="6" s="1"/>
  <c r="Y6" i="27"/>
  <c r="Z6" i="27" s="1"/>
  <c r="AB6" i="27" s="1"/>
  <c r="Z829" i="27"/>
  <c r="AB829" i="27" s="1"/>
  <c r="AC829" i="27" s="1"/>
  <c r="AD829" i="27" s="1"/>
  <c r="Z418" i="27"/>
  <c r="AB418" i="27" s="1"/>
  <c r="AC418" i="27" s="1"/>
  <c r="AD418" i="27" s="1"/>
  <c r="Z955" i="27"/>
  <c r="AB955" i="27" s="1"/>
  <c r="AC955" i="27" s="1"/>
  <c r="AD955" i="27" s="1"/>
  <c r="AC985" i="6"/>
  <c r="AE985" i="6" s="1"/>
  <c r="AF985" i="6" s="1"/>
  <c r="AG985" i="6" s="1"/>
  <c r="AC975" i="6"/>
  <c r="AE975" i="6" s="1"/>
  <c r="AF975" i="6" s="1"/>
  <c r="AG975" i="6" s="1"/>
  <c r="AC970" i="6"/>
  <c r="AE970" i="6" s="1"/>
  <c r="AF970" i="6" s="1"/>
  <c r="AG970" i="6" s="1"/>
  <c r="AC927" i="6"/>
  <c r="AE927" i="6" s="1"/>
  <c r="AF927" i="6" s="1"/>
  <c r="AG927" i="6" s="1"/>
  <c r="AC879" i="6"/>
  <c r="AE879" i="6" s="1"/>
  <c r="AF879" i="6" s="1"/>
  <c r="AG879" i="6" s="1"/>
  <c r="AC816" i="6"/>
  <c r="AE816" i="6" s="1"/>
  <c r="AF816" i="6" s="1"/>
  <c r="AG816" i="6" s="1"/>
  <c r="AC808" i="6"/>
  <c r="AE808" i="6" s="1"/>
  <c r="AF808" i="6" s="1"/>
  <c r="AG808" i="6" s="1"/>
  <c r="AC599" i="6"/>
  <c r="AE599" i="6" s="1"/>
  <c r="AF599" i="6" s="1"/>
  <c r="AG599" i="6" s="1"/>
  <c r="AC441" i="6"/>
  <c r="AE441" i="6" s="1"/>
  <c r="AF441" i="6" s="1"/>
  <c r="AG441" i="6" s="1"/>
  <c r="AC158" i="6"/>
  <c r="AC600" i="6"/>
  <c r="AE600" i="6" s="1"/>
  <c r="AF600" i="6" s="1"/>
  <c r="AG600" i="6" s="1"/>
  <c r="AC472" i="6"/>
  <c r="AE472" i="6" s="1"/>
  <c r="AF472" i="6" s="1"/>
  <c r="AG472" i="6" s="1"/>
  <c r="AC828" i="6"/>
  <c r="AE828" i="6" s="1"/>
  <c r="AF828" i="6" s="1"/>
  <c r="AG828" i="6" s="1"/>
  <c r="AC699" i="6"/>
  <c r="AE699" i="6" s="1"/>
  <c r="AF699" i="6" s="1"/>
  <c r="AG699" i="6" s="1"/>
  <c r="AC661" i="6"/>
  <c r="AE661" i="6" s="1"/>
  <c r="AF661" i="6" s="1"/>
  <c r="AG661" i="6" s="1"/>
  <c r="AC431" i="6"/>
  <c r="AE431" i="6" s="1"/>
  <c r="AF431" i="6" s="1"/>
  <c r="AG431" i="6" s="1"/>
  <c r="AC413" i="6"/>
  <c r="AE413" i="6" s="1"/>
  <c r="AF413" i="6" s="1"/>
  <c r="AG413" i="6" s="1"/>
  <c r="AC233" i="6"/>
  <c r="AC203" i="6"/>
  <c r="AC161" i="6"/>
  <c r="AC114" i="6"/>
  <c r="Z712" i="27"/>
  <c r="AB712" i="27" s="1"/>
  <c r="AC712" i="27" s="1"/>
  <c r="AD712" i="27" s="1"/>
  <c r="Z778" i="27"/>
  <c r="AB778" i="27" s="1"/>
  <c r="AC778" i="27" s="1"/>
  <c r="AD778" i="27" s="1"/>
  <c r="Z589" i="27"/>
  <c r="AB589" i="27" s="1"/>
  <c r="AC589" i="27" s="1"/>
  <c r="AD589" i="27" s="1"/>
  <c r="Z945" i="27"/>
  <c r="AB945" i="27" s="1"/>
  <c r="AC945" i="27" s="1"/>
  <c r="AD945" i="27" s="1"/>
  <c r="Z892" i="27"/>
  <c r="AB892" i="27" s="1"/>
  <c r="AC892" i="27" s="1"/>
  <c r="AD892" i="27" s="1"/>
  <c r="Z766" i="27"/>
  <c r="AB766" i="27" s="1"/>
  <c r="AC766" i="27" s="1"/>
  <c r="AD766" i="27" s="1"/>
  <c r="AC805" i="6"/>
  <c r="AE805" i="6" s="1"/>
  <c r="AF805" i="6" s="1"/>
  <c r="AG805" i="6" s="1"/>
  <c r="AC639" i="6"/>
  <c r="AE639" i="6" s="1"/>
  <c r="AF639" i="6" s="1"/>
  <c r="AG639" i="6" s="1"/>
  <c r="AC627" i="6"/>
  <c r="AE627" i="6" s="1"/>
  <c r="AF627" i="6" s="1"/>
  <c r="AG627" i="6" s="1"/>
  <c r="AC615" i="6"/>
  <c r="AE615" i="6" s="1"/>
  <c r="AF615" i="6" s="1"/>
  <c r="AG615" i="6" s="1"/>
  <c r="AC597" i="6"/>
  <c r="AE597" i="6" s="1"/>
  <c r="AF597" i="6" s="1"/>
  <c r="AG597" i="6" s="1"/>
  <c r="AC541" i="6"/>
  <c r="AE541" i="6" s="1"/>
  <c r="AF541" i="6" s="1"/>
  <c r="AG541" i="6" s="1"/>
  <c r="AC225" i="6"/>
  <c r="AC147" i="6"/>
  <c r="AC840" i="6"/>
  <c r="AE840" i="6" s="1"/>
  <c r="AF840" i="6" s="1"/>
  <c r="AG840" i="6" s="1"/>
  <c r="AC717" i="6"/>
  <c r="AE717" i="6" s="1"/>
  <c r="AF717" i="6" s="1"/>
  <c r="AG717" i="6" s="1"/>
  <c r="AC570" i="6"/>
  <c r="AE570" i="6" s="1"/>
  <c r="AF570" i="6" s="1"/>
  <c r="AG570" i="6" s="1"/>
  <c r="AC832" i="6"/>
  <c r="AE832" i="6" s="1"/>
  <c r="AF832" i="6" s="1"/>
  <c r="AG832" i="6" s="1"/>
  <c r="AC821" i="6"/>
  <c r="AE821" i="6" s="1"/>
  <c r="AF821" i="6" s="1"/>
  <c r="AG821" i="6" s="1"/>
  <c r="AC483" i="6"/>
  <c r="AE483" i="6" s="1"/>
  <c r="AF483" i="6" s="1"/>
  <c r="AG483" i="6" s="1"/>
  <c r="AC226" i="6"/>
  <c r="AC195" i="6"/>
  <c r="AC48" i="6"/>
  <c r="AE48" i="6" s="1"/>
  <c r="Z320" i="27"/>
  <c r="AB320" i="27" s="1"/>
  <c r="AC320" i="27" s="1"/>
  <c r="AD320" i="27" s="1"/>
  <c r="Z488" i="27"/>
  <c r="AB488" i="27" s="1"/>
  <c r="AC488" i="27" s="1"/>
  <c r="AD488" i="27" s="1"/>
  <c r="Z848" i="27"/>
  <c r="AB848" i="27" s="1"/>
  <c r="AC848" i="27" s="1"/>
  <c r="AD848" i="27" s="1"/>
  <c r="Z928" i="27"/>
  <c r="AB928" i="27" s="1"/>
  <c r="AC928" i="27" s="1"/>
  <c r="AD928" i="27" s="1"/>
  <c r="Z499" i="27"/>
  <c r="AB499" i="27" s="1"/>
  <c r="AC499" i="27" s="1"/>
  <c r="AD499" i="27" s="1"/>
  <c r="Z312" i="27"/>
  <c r="AB312" i="27" s="1"/>
  <c r="AC312" i="27" s="1"/>
  <c r="AD312" i="27" s="1"/>
  <c r="Z876" i="27"/>
  <c r="AB876" i="27" s="1"/>
  <c r="AC876" i="27" s="1"/>
  <c r="AD876" i="27" s="1"/>
  <c r="Z919" i="27"/>
  <c r="AB919" i="27" s="1"/>
  <c r="AC919" i="27" s="1"/>
  <c r="AD919" i="27" s="1"/>
  <c r="AC750" i="6"/>
  <c r="AE750" i="6" s="1"/>
  <c r="AF750" i="6" s="1"/>
  <c r="AG750" i="6" s="1"/>
  <c r="AC734" i="6"/>
  <c r="AE734" i="6" s="1"/>
  <c r="AF734" i="6" s="1"/>
  <c r="AG734" i="6" s="1"/>
  <c r="AC724" i="6"/>
  <c r="AE724" i="6" s="1"/>
  <c r="AF724" i="6" s="1"/>
  <c r="AG724" i="6" s="1"/>
  <c r="AC704" i="6"/>
  <c r="AE704" i="6" s="1"/>
  <c r="AF704" i="6" s="1"/>
  <c r="AG704" i="6" s="1"/>
  <c r="AC584" i="6"/>
  <c r="AE584" i="6" s="1"/>
  <c r="AF584" i="6" s="1"/>
  <c r="AG584" i="6" s="1"/>
  <c r="AC485" i="6"/>
  <c r="AE485" i="6" s="1"/>
  <c r="AF485" i="6" s="1"/>
  <c r="AG485" i="6" s="1"/>
  <c r="AC378" i="6"/>
  <c r="AE378" i="6" s="1"/>
  <c r="AF378" i="6" s="1"/>
  <c r="AG378" i="6" s="1"/>
  <c r="AC866" i="6"/>
  <c r="AE866" i="6" s="1"/>
  <c r="AF866" i="6" s="1"/>
  <c r="AG866" i="6" s="1"/>
  <c r="AC860" i="6"/>
  <c r="AE860" i="6" s="1"/>
  <c r="AF860" i="6" s="1"/>
  <c r="AG860" i="6" s="1"/>
  <c r="AC782" i="6"/>
  <c r="AE782" i="6" s="1"/>
  <c r="AF782" i="6" s="1"/>
  <c r="AG782" i="6" s="1"/>
  <c r="AC700" i="6"/>
  <c r="AE700" i="6" s="1"/>
  <c r="AF700" i="6" s="1"/>
  <c r="AG700" i="6" s="1"/>
  <c r="BA3" i="12"/>
  <c r="BE3" i="12" s="1"/>
  <c r="Z112" i="27"/>
  <c r="Z416" i="27"/>
  <c r="AB416" i="27" s="1"/>
  <c r="AC416" i="27" s="1"/>
  <c r="AD416" i="27" s="1"/>
  <c r="Z519" i="27"/>
  <c r="AB519" i="27" s="1"/>
  <c r="AC519" i="27" s="1"/>
  <c r="AD519" i="27" s="1"/>
  <c r="Z100" i="27"/>
  <c r="Z596" i="27"/>
  <c r="AB596" i="27" s="1"/>
  <c r="AC596" i="27" s="1"/>
  <c r="AD596" i="27" s="1"/>
  <c r="Z269" i="27"/>
  <c r="AB269" i="27" s="1"/>
  <c r="AC269" i="27" s="1"/>
  <c r="AD269" i="27" s="1"/>
  <c r="Z241" i="27"/>
  <c r="AB241" i="27" s="1"/>
  <c r="AC241" i="27" s="1"/>
  <c r="AD241" i="27" s="1"/>
  <c r="Z247" i="27"/>
  <c r="AB247" i="27" s="1"/>
  <c r="AC247" i="27" s="1"/>
  <c r="AD247" i="27" s="1"/>
  <c r="Z371" i="27"/>
  <c r="AB371" i="27" s="1"/>
  <c r="AC371" i="27" s="1"/>
  <c r="AD371" i="27" s="1"/>
  <c r="Z671" i="27"/>
  <c r="AB671" i="27" s="1"/>
  <c r="AC671" i="27" s="1"/>
  <c r="AD671" i="27" s="1"/>
  <c r="Z823" i="27"/>
  <c r="AB823" i="27" s="1"/>
  <c r="AC823" i="27" s="1"/>
  <c r="AD823" i="27" s="1"/>
  <c r="Z480" i="27"/>
  <c r="AB480" i="27" s="1"/>
  <c r="AC480" i="27" s="1"/>
  <c r="AD480" i="27" s="1"/>
  <c r="Z474" i="27"/>
  <c r="AB474" i="27" s="1"/>
  <c r="AC474" i="27" s="1"/>
  <c r="AD474" i="27" s="1"/>
  <c r="Z745" i="27"/>
  <c r="AB745" i="27" s="1"/>
  <c r="AC745" i="27" s="1"/>
  <c r="AD745" i="27" s="1"/>
  <c r="Z640" i="27"/>
  <c r="AB640" i="27" s="1"/>
  <c r="AC640" i="27" s="1"/>
  <c r="AD640" i="27" s="1"/>
  <c r="Z822" i="27"/>
  <c r="AB822" i="27" s="1"/>
  <c r="AC822" i="27" s="1"/>
  <c r="AD822" i="27" s="1"/>
  <c r="Z705" i="27"/>
  <c r="AB705" i="27" s="1"/>
  <c r="AC705" i="27" s="1"/>
  <c r="AD705" i="27" s="1"/>
  <c r="Z121" i="27"/>
  <c r="Z568" i="27"/>
  <c r="AB568" i="27" s="1"/>
  <c r="AC568" i="27" s="1"/>
  <c r="AD568" i="27" s="1"/>
  <c r="Z564" i="27"/>
  <c r="AB564" i="27" s="1"/>
  <c r="AC564" i="27" s="1"/>
  <c r="AD564" i="27" s="1"/>
  <c r="Z293" i="27"/>
  <c r="AB293" i="27" s="1"/>
  <c r="AC293" i="27" s="1"/>
  <c r="AD293" i="27" s="1"/>
  <c r="Z147" i="27"/>
  <c r="Z133" i="27"/>
  <c r="Z101" i="27"/>
  <c r="Z637" i="27"/>
  <c r="AB637" i="27" s="1"/>
  <c r="AC637" i="27" s="1"/>
  <c r="AD637" i="27" s="1"/>
  <c r="Y42" i="27"/>
  <c r="Z42" i="27" s="1"/>
  <c r="AB42" i="27" s="1"/>
  <c r="Z706" i="27"/>
  <c r="AB706" i="27" s="1"/>
  <c r="AC706" i="27" s="1"/>
  <c r="AD706" i="27" s="1"/>
  <c r="Y854" i="27"/>
  <c r="Z854" i="27" s="1"/>
  <c r="AB854" i="27" s="1"/>
  <c r="AC854" i="27" s="1"/>
  <c r="AD854" i="27" s="1"/>
  <c r="Z176" i="27"/>
  <c r="AC670" i="6"/>
  <c r="AE670" i="6" s="1"/>
  <c r="AF670" i="6" s="1"/>
  <c r="AG670" i="6" s="1"/>
  <c r="AC344" i="6"/>
  <c r="AE344" i="6" s="1"/>
  <c r="AF344" i="6" s="1"/>
  <c r="AG344" i="6" s="1"/>
  <c r="AC72" i="6"/>
  <c r="AC120" i="6"/>
  <c r="Z340" i="27"/>
  <c r="AB340" i="27" s="1"/>
  <c r="AC340" i="27" s="1"/>
  <c r="AD340" i="27" s="1"/>
  <c r="Z434" i="27"/>
  <c r="AB434" i="27" s="1"/>
  <c r="AC434" i="27" s="1"/>
  <c r="AD434" i="27" s="1"/>
  <c r="Z442" i="27"/>
  <c r="AB442" i="27" s="1"/>
  <c r="AC442" i="27" s="1"/>
  <c r="AD442" i="27" s="1"/>
  <c r="Z583" i="27"/>
  <c r="AB583" i="27" s="1"/>
  <c r="AC583" i="27" s="1"/>
  <c r="AD583" i="27" s="1"/>
  <c r="Z764" i="27"/>
  <c r="AB764" i="27" s="1"/>
  <c r="AC764" i="27" s="1"/>
  <c r="AD764" i="27" s="1"/>
  <c r="Z867" i="27"/>
  <c r="AB867" i="27" s="1"/>
  <c r="AC867" i="27" s="1"/>
  <c r="AD867" i="27" s="1"/>
  <c r="Z631" i="27"/>
  <c r="AB631" i="27" s="1"/>
  <c r="AC631" i="27" s="1"/>
  <c r="AD631" i="27" s="1"/>
  <c r="Z690" i="27"/>
  <c r="AB690" i="27" s="1"/>
  <c r="AC690" i="27" s="1"/>
  <c r="AD690" i="27" s="1"/>
  <c r="Y213" i="27"/>
  <c r="Z213" i="27" s="1"/>
  <c r="Z424" i="27"/>
  <c r="AB424" i="27" s="1"/>
  <c r="AC424" i="27" s="1"/>
  <c r="AD424" i="27" s="1"/>
  <c r="Z861" i="27"/>
  <c r="AB861" i="27" s="1"/>
  <c r="AC861" i="27" s="1"/>
  <c r="AD861" i="27" s="1"/>
  <c r="Z472" i="27"/>
  <c r="AB472" i="27" s="1"/>
  <c r="AC472" i="27" s="1"/>
  <c r="AD472" i="27" s="1"/>
  <c r="Z164" i="27"/>
  <c r="Z744" i="27"/>
  <c r="AB744" i="27" s="1"/>
  <c r="AC744" i="27" s="1"/>
  <c r="AD744" i="27" s="1"/>
  <c r="Z660" i="27"/>
  <c r="AB660" i="27" s="1"/>
  <c r="AC660" i="27" s="1"/>
  <c r="AD660" i="27" s="1"/>
  <c r="Z279" i="27"/>
  <c r="AB279" i="27" s="1"/>
  <c r="AC279" i="27" s="1"/>
  <c r="AD279" i="27" s="1"/>
  <c r="Z139" i="27"/>
  <c r="Z143" i="27"/>
  <c r="AC836" i="6"/>
  <c r="AE836" i="6" s="1"/>
  <c r="AF836" i="6" s="1"/>
  <c r="AG836" i="6" s="1"/>
  <c r="AC815" i="6"/>
  <c r="AE815" i="6" s="1"/>
  <c r="AF815" i="6" s="1"/>
  <c r="AG815" i="6" s="1"/>
  <c r="AC589" i="6"/>
  <c r="AE589" i="6" s="1"/>
  <c r="AF589" i="6" s="1"/>
  <c r="AG589" i="6" s="1"/>
  <c r="AC742" i="6"/>
  <c r="AE742" i="6" s="1"/>
  <c r="AF742" i="6" s="1"/>
  <c r="AG742" i="6" s="1"/>
  <c r="AC712" i="6"/>
  <c r="AE712" i="6" s="1"/>
  <c r="AF712" i="6" s="1"/>
  <c r="AG712" i="6" s="1"/>
  <c r="AC765" i="6"/>
  <c r="AE765" i="6" s="1"/>
  <c r="AF765" i="6" s="1"/>
  <c r="AG765" i="6" s="1"/>
  <c r="AC427" i="6"/>
  <c r="AE427" i="6" s="1"/>
  <c r="AF427" i="6" s="1"/>
  <c r="AG427" i="6" s="1"/>
  <c r="AC178" i="6"/>
  <c r="AC174" i="6"/>
  <c r="AC705" i="6"/>
  <c r="AE705" i="6" s="1"/>
  <c r="AF705" i="6" s="1"/>
  <c r="AG705" i="6" s="1"/>
  <c r="AC336" i="6"/>
  <c r="AE336" i="6" s="1"/>
  <c r="AF336" i="6" s="1"/>
  <c r="AG336" i="6" s="1"/>
  <c r="Z339" i="27"/>
  <c r="AB339" i="27" s="1"/>
  <c r="AC339" i="27" s="1"/>
  <c r="AD339" i="27" s="1"/>
  <c r="Z615" i="27"/>
  <c r="AB615" i="27" s="1"/>
  <c r="AC615" i="27" s="1"/>
  <c r="AD615" i="27" s="1"/>
  <c r="Z663" i="27"/>
  <c r="AB663" i="27" s="1"/>
  <c r="AC663" i="27" s="1"/>
  <c r="AD663" i="27" s="1"/>
  <c r="Z693" i="27"/>
  <c r="AB693" i="27" s="1"/>
  <c r="AC693" i="27" s="1"/>
  <c r="AD693" i="27" s="1"/>
  <c r="Z852" i="27"/>
  <c r="AB852" i="27" s="1"/>
  <c r="AC852" i="27" s="1"/>
  <c r="AD852" i="27" s="1"/>
  <c r="Z684" i="27"/>
  <c r="AB684" i="27" s="1"/>
  <c r="AC684" i="27" s="1"/>
  <c r="AD684" i="27" s="1"/>
  <c r="Z563" i="27"/>
  <c r="AB563" i="27" s="1"/>
  <c r="AC563" i="27" s="1"/>
  <c r="AD563" i="27" s="1"/>
  <c r="Z322" i="27"/>
  <c r="AB322" i="27" s="1"/>
  <c r="AC322" i="27" s="1"/>
  <c r="AD322" i="27" s="1"/>
  <c r="Z751" i="27"/>
  <c r="AB751" i="27" s="1"/>
  <c r="AC751" i="27" s="1"/>
  <c r="AD751" i="27" s="1"/>
  <c r="Z675" i="27"/>
  <c r="AB675" i="27" s="1"/>
  <c r="AC675" i="27" s="1"/>
  <c r="AD675" i="27" s="1"/>
  <c r="AC899" i="6"/>
  <c r="AE899" i="6" s="1"/>
  <c r="AF899" i="6" s="1"/>
  <c r="AG899" i="6" s="1"/>
  <c r="AC883" i="6"/>
  <c r="AE883" i="6" s="1"/>
  <c r="AF883" i="6" s="1"/>
  <c r="AG883" i="6" s="1"/>
  <c r="AC870" i="6"/>
  <c r="AE870" i="6" s="1"/>
  <c r="AF870" i="6" s="1"/>
  <c r="AG870" i="6" s="1"/>
  <c r="AC527" i="6"/>
  <c r="AE527" i="6" s="1"/>
  <c r="AF527" i="6" s="1"/>
  <c r="AG527" i="6" s="1"/>
  <c r="AC507" i="6"/>
  <c r="AE507" i="6" s="1"/>
  <c r="AF507" i="6" s="1"/>
  <c r="AG507" i="6" s="1"/>
  <c r="AC475" i="6"/>
  <c r="AE475" i="6" s="1"/>
  <c r="AF475" i="6" s="1"/>
  <c r="AG475" i="6" s="1"/>
  <c r="AC321" i="6"/>
  <c r="AE321" i="6" s="1"/>
  <c r="AF321" i="6" s="1"/>
  <c r="AG321" i="6" s="1"/>
  <c r="AC317" i="6"/>
  <c r="AE317" i="6" s="1"/>
  <c r="AF317" i="6" s="1"/>
  <c r="AG317" i="6" s="1"/>
  <c r="AC275" i="6"/>
  <c r="AE275" i="6" s="1"/>
  <c r="AF275" i="6" s="1"/>
  <c r="AG275" i="6" s="1"/>
  <c r="AC164" i="6"/>
  <c r="AC843" i="6"/>
  <c r="AE843" i="6" s="1"/>
  <c r="AF843" i="6" s="1"/>
  <c r="AG843" i="6" s="1"/>
  <c r="AC998" i="6"/>
  <c r="AE998" i="6" s="1"/>
  <c r="AF998" i="6" s="1"/>
  <c r="AG998" i="6" s="1"/>
  <c r="AC775" i="6"/>
  <c r="AE775" i="6" s="1"/>
  <c r="AF775" i="6" s="1"/>
  <c r="AG775" i="6" s="1"/>
  <c r="AC624" i="6"/>
  <c r="AE624" i="6" s="1"/>
  <c r="AF624" i="6" s="1"/>
  <c r="AG624" i="6" s="1"/>
  <c r="AC612" i="6"/>
  <c r="AE612" i="6" s="1"/>
  <c r="AF612" i="6" s="1"/>
  <c r="AG612" i="6" s="1"/>
  <c r="AC416" i="6"/>
  <c r="AE416" i="6" s="1"/>
  <c r="AF416" i="6" s="1"/>
  <c r="AG416" i="6" s="1"/>
  <c r="Z324" i="27"/>
  <c r="AB324" i="27" s="1"/>
  <c r="AC324" i="27" s="1"/>
  <c r="AD324" i="27" s="1"/>
  <c r="Z628" i="27"/>
  <c r="AB628" i="27" s="1"/>
  <c r="AC628" i="27" s="1"/>
  <c r="AD628" i="27" s="1"/>
  <c r="Y33" i="27"/>
  <c r="Z33" i="27" s="1"/>
  <c r="AB33" i="27" s="1"/>
  <c r="Z107" i="27"/>
  <c r="AC92" i="6"/>
  <c r="AC990" i="6"/>
  <c r="AE990" i="6" s="1"/>
  <c r="AF990" i="6" s="1"/>
  <c r="AG990" i="6" s="1"/>
  <c r="AC790" i="6"/>
  <c r="AE790" i="6" s="1"/>
  <c r="AF790" i="6" s="1"/>
  <c r="AG790" i="6" s="1"/>
  <c r="AC630" i="6"/>
  <c r="AE630" i="6" s="1"/>
  <c r="AF630" i="6" s="1"/>
  <c r="AG630" i="6" s="1"/>
  <c r="AC368" i="6"/>
  <c r="AE368" i="6" s="1"/>
  <c r="AF368" i="6" s="1"/>
  <c r="AG368" i="6" s="1"/>
  <c r="AC395" i="6"/>
  <c r="AE395" i="6" s="1"/>
  <c r="AF395" i="6" s="1"/>
  <c r="AG395" i="6" s="1"/>
  <c r="AC482" i="6"/>
  <c r="AE482" i="6" s="1"/>
  <c r="AF482" i="6" s="1"/>
  <c r="AG482" i="6" s="1"/>
  <c r="AC417" i="6"/>
  <c r="AE417" i="6" s="1"/>
  <c r="AF417" i="6" s="1"/>
  <c r="AG417" i="6" s="1"/>
  <c r="AC357" i="6"/>
  <c r="AE357" i="6" s="1"/>
  <c r="AF357" i="6" s="1"/>
  <c r="AG357" i="6" s="1"/>
  <c r="AC353" i="6"/>
  <c r="AE353" i="6" s="1"/>
  <c r="AF353" i="6" s="1"/>
  <c r="AG353" i="6" s="1"/>
  <c r="Z76" i="27"/>
  <c r="Z733" i="27"/>
  <c r="AB733" i="27" s="1"/>
  <c r="AC733" i="27" s="1"/>
  <c r="AD733" i="27" s="1"/>
  <c r="Z490" i="27"/>
  <c r="AB490" i="27" s="1"/>
  <c r="AC490" i="27" s="1"/>
  <c r="AD490" i="27" s="1"/>
  <c r="AC534" i="6"/>
  <c r="AE534" i="6" s="1"/>
  <c r="AF534" i="6" s="1"/>
  <c r="AG534" i="6" s="1"/>
  <c r="AC399" i="6"/>
  <c r="AE399" i="6" s="1"/>
  <c r="AF399" i="6" s="1"/>
  <c r="AG399" i="6" s="1"/>
  <c r="Z781" i="27"/>
  <c r="AB781" i="27" s="1"/>
  <c r="AC781" i="27" s="1"/>
  <c r="AD781" i="27" s="1"/>
  <c r="Z464" i="27"/>
  <c r="AB464" i="27" s="1"/>
  <c r="AC464" i="27" s="1"/>
  <c r="AD464" i="27" s="1"/>
  <c r="Z559" i="27"/>
  <c r="AB559" i="27" s="1"/>
  <c r="AC559" i="27" s="1"/>
  <c r="AD559" i="27" s="1"/>
  <c r="Z237" i="27"/>
  <c r="AB237" i="27" s="1"/>
  <c r="AC237" i="27" s="1"/>
  <c r="AD237" i="27" s="1"/>
  <c r="Y910" i="27"/>
  <c r="Z910" i="27" s="1"/>
  <c r="AB910" i="27" s="1"/>
  <c r="AC910" i="27" s="1"/>
  <c r="AD910" i="27" s="1"/>
  <c r="Z433" i="27"/>
  <c r="AB433" i="27" s="1"/>
  <c r="AC433" i="27" s="1"/>
  <c r="AD433" i="27" s="1"/>
  <c r="AC929" i="6"/>
  <c r="AE929" i="6" s="1"/>
  <c r="AF929" i="6" s="1"/>
  <c r="AG929" i="6" s="1"/>
  <c r="AC897" i="6"/>
  <c r="AE897" i="6" s="1"/>
  <c r="AF897" i="6" s="1"/>
  <c r="AG897" i="6" s="1"/>
  <c r="AC411" i="6"/>
  <c r="AE411" i="6" s="1"/>
  <c r="AF411" i="6" s="1"/>
  <c r="AG411" i="6" s="1"/>
  <c r="AC384" i="6"/>
  <c r="AE384" i="6" s="1"/>
  <c r="AF384" i="6" s="1"/>
  <c r="AG384" i="6" s="1"/>
  <c r="AC341" i="6"/>
  <c r="AE341" i="6" s="1"/>
  <c r="AF341" i="6" s="1"/>
  <c r="AG341" i="6" s="1"/>
  <c r="AC449" i="6"/>
  <c r="AE449" i="6" s="1"/>
  <c r="AF449" i="6" s="1"/>
  <c r="AG449" i="6" s="1"/>
  <c r="AC429" i="6"/>
  <c r="AE429" i="6" s="1"/>
  <c r="AF429" i="6" s="1"/>
  <c r="AG429" i="6" s="1"/>
  <c r="AC361" i="6"/>
  <c r="AE361" i="6" s="1"/>
  <c r="AF361" i="6" s="1"/>
  <c r="AG361" i="6" s="1"/>
  <c r="AC265" i="6"/>
  <c r="AE265" i="6" s="1"/>
  <c r="AF265" i="6" s="1"/>
  <c r="AG265" i="6" s="1"/>
  <c r="AC295" i="6"/>
  <c r="AE295" i="6" s="1"/>
  <c r="AF295" i="6" s="1"/>
  <c r="AG295" i="6" s="1"/>
  <c r="AC208" i="6"/>
  <c r="AC180" i="6"/>
  <c r="AC73" i="6"/>
  <c r="AC682" i="6"/>
  <c r="AE682" i="6" s="1"/>
  <c r="AF682" i="6" s="1"/>
  <c r="AG682" i="6" s="1"/>
  <c r="AC512" i="6"/>
  <c r="AE512" i="6" s="1"/>
  <c r="AF512" i="6" s="1"/>
  <c r="AG512" i="6" s="1"/>
  <c r="AC389" i="6"/>
  <c r="AE389" i="6" s="1"/>
  <c r="AF389" i="6" s="1"/>
  <c r="AG389" i="6" s="1"/>
  <c r="AC364" i="6"/>
  <c r="AE364" i="6" s="1"/>
  <c r="AF364" i="6" s="1"/>
  <c r="AG364" i="6" s="1"/>
  <c r="AC331" i="6"/>
  <c r="AE331" i="6" s="1"/>
  <c r="AF331" i="6" s="1"/>
  <c r="AG331" i="6" s="1"/>
  <c r="AC301" i="6"/>
  <c r="AE301" i="6" s="1"/>
  <c r="AF301" i="6" s="1"/>
  <c r="AG301" i="6" s="1"/>
  <c r="AC255" i="6"/>
  <c r="AE255" i="6" s="1"/>
  <c r="AF255" i="6" s="1"/>
  <c r="AG255" i="6" s="1"/>
  <c r="Z174" i="27"/>
  <c r="Z796" i="27"/>
  <c r="AB796" i="27" s="1"/>
  <c r="AC796" i="27" s="1"/>
  <c r="AD796" i="27" s="1"/>
  <c r="Z973" i="27"/>
  <c r="AB973" i="27" s="1"/>
  <c r="AC973" i="27" s="1"/>
  <c r="AD973" i="27" s="1"/>
  <c r="Z758" i="27"/>
  <c r="AB758" i="27" s="1"/>
  <c r="AC758" i="27" s="1"/>
  <c r="AD758" i="27" s="1"/>
  <c r="Z504" i="27"/>
  <c r="AB504" i="27" s="1"/>
  <c r="AC504" i="27" s="1"/>
  <c r="AD504" i="27" s="1"/>
  <c r="Z54" i="27"/>
  <c r="AC992" i="6"/>
  <c r="AE992" i="6" s="1"/>
  <c r="AF992" i="6" s="1"/>
  <c r="AG992" i="6" s="1"/>
  <c r="AC946" i="6"/>
  <c r="AE946" i="6" s="1"/>
  <c r="AF946" i="6" s="1"/>
  <c r="AG946" i="6" s="1"/>
  <c r="AC935" i="6"/>
  <c r="AE935" i="6" s="1"/>
  <c r="AF935" i="6" s="1"/>
  <c r="AG935" i="6" s="1"/>
  <c r="AC919" i="6"/>
  <c r="AE919" i="6" s="1"/>
  <c r="AF919" i="6" s="1"/>
  <c r="AG919" i="6" s="1"/>
  <c r="AC895" i="6"/>
  <c r="AE895" i="6" s="1"/>
  <c r="AF895" i="6" s="1"/>
  <c r="AG895" i="6" s="1"/>
  <c r="AC890" i="6"/>
  <c r="AE890" i="6" s="1"/>
  <c r="AF890" i="6" s="1"/>
  <c r="AG890" i="6" s="1"/>
  <c r="AC887" i="6"/>
  <c r="AE887" i="6" s="1"/>
  <c r="AF887" i="6" s="1"/>
  <c r="AG887" i="6" s="1"/>
  <c r="AC689" i="6"/>
  <c r="AE689" i="6" s="1"/>
  <c r="AF689" i="6" s="1"/>
  <c r="AG689" i="6" s="1"/>
  <c r="AC503" i="6"/>
  <c r="AE503" i="6" s="1"/>
  <c r="AF503" i="6" s="1"/>
  <c r="AG503" i="6" s="1"/>
  <c r="AC428" i="6"/>
  <c r="AE428" i="6" s="1"/>
  <c r="AF428" i="6" s="1"/>
  <c r="AG428" i="6" s="1"/>
  <c r="AC15" i="6"/>
  <c r="AE15" i="6" s="1"/>
  <c r="AC728" i="6"/>
  <c r="AE728" i="6" s="1"/>
  <c r="AF728" i="6" s="1"/>
  <c r="AG728" i="6" s="1"/>
  <c r="AC655" i="6"/>
  <c r="AE655" i="6" s="1"/>
  <c r="AF655" i="6" s="1"/>
  <c r="AG655" i="6" s="1"/>
  <c r="AC398" i="6"/>
  <c r="AE398" i="6" s="1"/>
  <c r="AF398" i="6" s="1"/>
  <c r="AG398" i="6" s="1"/>
  <c r="AC438" i="6"/>
  <c r="AE438" i="6" s="1"/>
  <c r="AF438" i="6" s="1"/>
  <c r="AG438" i="6" s="1"/>
  <c r="AC150" i="6"/>
  <c r="AC857" i="6"/>
  <c r="AE857" i="6" s="1"/>
  <c r="AF857" i="6" s="1"/>
  <c r="AG857" i="6" s="1"/>
  <c r="AC846" i="6"/>
  <c r="AE846" i="6" s="1"/>
  <c r="AF846" i="6" s="1"/>
  <c r="AG846" i="6" s="1"/>
  <c r="Z203" i="27"/>
  <c r="Z729" i="27"/>
  <c r="AB729" i="27" s="1"/>
  <c r="AC729" i="27" s="1"/>
  <c r="AD729" i="27" s="1"/>
  <c r="Z920" i="27"/>
  <c r="AB920" i="27" s="1"/>
  <c r="AC920" i="27" s="1"/>
  <c r="AD920" i="27" s="1"/>
  <c r="Z721" i="27"/>
  <c r="AB721" i="27" s="1"/>
  <c r="AC721" i="27" s="1"/>
  <c r="AD721" i="27" s="1"/>
  <c r="Y820" i="27"/>
  <c r="Z820" i="27" s="1"/>
  <c r="AB820" i="27" s="1"/>
  <c r="AC820" i="27" s="1"/>
  <c r="AD820" i="27" s="1"/>
  <c r="Z790" i="27"/>
  <c r="AB790" i="27" s="1"/>
  <c r="AC790" i="27" s="1"/>
  <c r="AD790" i="27" s="1"/>
  <c r="Z199" i="27"/>
  <c r="Y12" i="27"/>
  <c r="Z12" i="27" s="1"/>
  <c r="AB12" i="27" s="1"/>
  <c r="Z562" i="27"/>
  <c r="AB562" i="27" s="1"/>
  <c r="AC562" i="27" s="1"/>
  <c r="AD562" i="27" s="1"/>
  <c r="Z270" i="27"/>
  <c r="AB270" i="27" s="1"/>
  <c r="AC270" i="27" s="1"/>
  <c r="AD270" i="27" s="1"/>
  <c r="AC986" i="6"/>
  <c r="AE986" i="6" s="1"/>
  <c r="AF986" i="6" s="1"/>
  <c r="AG986" i="6" s="1"/>
  <c r="AC973" i="6"/>
  <c r="AE973" i="6" s="1"/>
  <c r="AF973" i="6" s="1"/>
  <c r="AG973" i="6" s="1"/>
  <c r="AC817" i="6"/>
  <c r="AE817" i="6" s="1"/>
  <c r="AF817" i="6" s="1"/>
  <c r="AG817" i="6" s="1"/>
  <c r="AC718" i="6"/>
  <c r="AE718" i="6" s="1"/>
  <c r="AF718" i="6" s="1"/>
  <c r="AG718" i="6" s="1"/>
  <c r="AC698" i="6"/>
  <c r="AE698" i="6" s="1"/>
  <c r="AF698" i="6" s="1"/>
  <c r="AG698" i="6" s="1"/>
  <c r="AC675" i="6"/>
  <c r="AE675" i="6" s="1"/>
  <c r="AF675" i="6" s="1"/>
  <c r="AG675" i="6" s="1"/>
  <c r="AC581" i="6"/>
  <c r="AE581" i="6" s="1"/>
  <c r="AF581" i="6" s="1"/>
  <c r="AG581" i="6" s="1"/>
  <c r="AC519" i="6"/>
  <c r="AE519" i="6" s="1"/>
  <c r="AF519" i="6" s="1"/>
  <c r="AG519" i="6" s="1"/>
  <c r="AC569" i="6"/>
  <c r="AE569" i="6" s="1"/>
  <c r="AF569" i="6" s="1"/>
  <c r="AG569" i="6" s="1"/>
  <c r="AC489" i="6"/>
  <c r="AE489" i="6" s="1"/>
  <c r="AF489" i="6" s="1"/>
  <c r="AG489" i="6" s="1"/>
  <c r="AC867" i="6"/>
  <c r="AE867" i="6" s="1"/>
  <c r="AF867" i="6" s="1"/>
  <c r="AG867" i="6" s="1"/>
  <c r="AC766" i="6"/>
  <c r="AE766" i="6" s="1"/>
  <c r="AF766" i="6" s="1"/>
  <c r="AG766" i="6" s="1"/>
  <c r="AC752" i="6"/>
  <c r="AE752" i="6" s="1"/>
  <c r="AF752" i="6" s="1"/>
  <c r="AG752" i="6" s="1"/>
  <c r="AC746" i="6"/>
  <c r="AE746" i="6" s="1"/>
  <c r="AF746" i="6" s="1"/>
  <c r="AG746" i="6" s="1"/>
  <c r="AC714" i="6"/>
  <c r="AE714" i="6" s="1"/>
  <c r="AF714" i="6" s="1"/>
  <c r="AG714" i="6" s="1"/>
  <c r="AC631" i="6"/>
  <c r="AE631" i="6" s="1"/>
  <c r="AF631" i="6" s="1"/>
  <c r="AG631" i="6" s="1"/>
  <c r="AC563" i="6"/>
  <c r="AE563" i="6" s="1"/>
  <c r="AF563" i="6" s="1"/>
  <c r="AG563" i="6" s="1"/>
  <c r="AC511" i="6"/>
  <c r="AE511" i="6" s="1"/>
  <c r="AF511" i="6" s="1"/>
  <c r="AG511" i="6" s="1"/>
  <c r="AC367" i="6"/>
  <c r="AE367" i="6" s="1"/>
  <c r="AF367" i="6" s="1"/>
  <c r="AG367" i="6" s="1"/>
  <c r="AC262" i="6"/>
  <c r="AE262" i="6" s="1"/>
  <c r="AF262" i="6" s="1"/>
  <c r="AG262" i="6" s="1"/>
  <c r="AC190" i="6"/>
  <c r="Z952" i="27"/>
  <c r="AB952" i="27" s="1"/>
  <c r="AC952" i="27" s="1"/>
  <c r="AD952" i="27" s="1"/>
  <c r="Y7" i="27"/>
  <c r="Z7" i="27" s="1"/>
  <c r="AB7" i="27" s="1"/>
  <c r="Z487" i="27"/>
  <c r="AB487" i="27" s="1"/>
  <c r="AC487" i="27" s="1"/>
  <c r="AD487" i="27" s="1"/>
  <c r="Z338" i="27"/>
  <c r="AB338" i="27" s="1"/>
  <c r="AC338" i="27" s="1"/>
  <c r="AD338" i="27" s="1"/>
  <c r="Z200" i="27"/>
  <c r="Y13" i="27"/>
  <c r="Z13" i="27" s="1"/>
  <c r="AB13" i="27" s="1"/>
  <c r="Z233" i="27"/>
  <c r="AB233" i="27" s="1"/>
  <c r="AC233" i="27" s="1"/>
  <c r="AD233" i="27" s="1"/>
  <c r="AC664" i="6"/>
  <c r="AE664" i="6" s="1"/>
  <c r="AF664" i="6" s="1"/>
  <c r="AG664" i="6" s="1"/>
  <c r="AC41" i="6"/>
  <c r="AE41" i="6" s="1"/>
  <c r="AC786" i="6"/>
  <c r="AE786" i="6" s="1"/>
  <c r="AF786" i="6" s="1"/>
  <c r="AG786" i="6" s="1"/>
  <c r="AC727" i="6"/>
  <c r="AE727" i="6" s="1"/>
  <c r="AF727" i="6" s="1"/>
  <c r="AG727" i="6" s="1"/>
  <c r="AC621" i="6"/>
  <c r="AE621" i="6" s="1"/>
  <c r="AF621" i="6" s="1"/>
  <c r="AG621" i="6" s="1"/>
  <c r="AC239" i="6"/>
  <c r="AE239" i="6" s="1"/>
  <c r="AF239" i="6" s="1"/>
  <c r="AG239" i="6" s="1"/>
  <c r="AC220" i="6"/>
  <c r="AC87" i="6"/>
  <c r="BF796" i="12" l="1"/>
  <c r="BH796" i="12" s="1"/>
  <c r="BI796" i="12" s="1"/>
  <c r="BJ796" i="12" s="1"/>
  <c r="M39" i="30"/>
  <c r="M5" i="30"/>
  <c r="K14" i="30"/>
  <c r="AC188" i="6"/>
  <c r="M26" i="30"/>
  <c r="AZ215" i="12"/>
  <c r="E13" i="30"/>
  <c r="BF381" i="12"/>
  <c r="BH381" i="12" s="1"/>
  <c r="BI381" i="12" s="1"/>
  <c r="BJ381" i="12" s="1"/>
  <c r="BF190" i="12"/>
  <c r="BF95" i="12"/>
  <c r="BF912" i="12"/>
  <c r="BH912" i="12" s="1"/>
  <c r="BI912" i="12" s="1"/>
  <c r="BJ912" i="12" s="1"/>
  <c r="BF617" i="12"/>
  <c r="BH617" i="12" s="1"/>
  <c r="BI617" i="12" s="1"/>
  <c r="BJ617" i="12" s="1"/>
  <c r="BF784" i="12"/>
  <c r="BH784" i="12" s="1"/>
  <c r="BI784" i="12" s="1"/>
  <c r="BJ784" i="12" s="1"/>
  <c r="BF179" i="12"/>
  <c r="BF147" i="12"/>
  <c r="BF415" i="12"/>
  <c r="BH415" i="12" s="1"/>
  <c r="BI415" i="12" s="1"/>
  <c r="BJ415" i="12" s="1"/>
  <c r="BI40" i="12"/>
  <c r="BJ40" i="12" s="1"/>
  <c r="BG58" i="12"/>
  <c r="BH58" i="12" s="1"/>
  <c r="BI58" i="12" s="1"/>
  <c r="BJ58" i="12" s="1"/>
  <c r="AB88" i="27"/>
  <c r="AC88" i="27" s="1"/>
  <c r="AD88" i="27" s="1"/>
  <c r="BF295" i="12"/>
  <c r="BH295" i="12" s="1"/>
  <c r="BI295" i="12" s="1"/>
  <c r="BJ295" i="12" s="1"/>
  <c r="BF110" i="12"/>
  <c r="BF93" i="12"/>
  <c r="BF515" i="12"/>
  <c r="BH515" i="12" s="1"/>
  <c r="BI515" i="12" s="1"/>
  <c r="BJ515" i="12" s="1"/>
  <c r="BF568" i="12"/>
  <c r="BH568" i="12" s="1"/>
  <c r="BI568" i="12" s="1"/>
  <c r="BJ568" i="12" s="1"/>
  <c r="BF395" i="12"/>
  <c r="BH395" i="12" s="1"/>
  <c r="BI395" i="12" s="1"/>
  <c r="BJ395" i="12" s="1"/>
  <c r="BF990" i="12"/>
  <c r="BH990" i="12" s="1"/>
  <c r="BI990" i="12" s="1"/>
  <c r="BJ990" i="12" s="1"/>
  <c r="BF807" i="12"/>
  <c r="BH807" i="12" s="1"/>
  <c r="BI807" i="12" s="1"/>
  <c r="BJ807" i="12" s="1"/>
  <c r="BF310" i="12"/>
  <c r="BH310" i="12" s="1"/>
  <c r="BI310" i="12" s="1"/>
  <c r="BJ310" i="12" s="1"/>
  <c r="BF189" i="12"/>
  <c r="BF152" i="12"/>
  <c r="BF342" i="12"/>
  <c r="BH342" i="12" s="1"/>
  <c r="BI342" i="12" s="1"/>
  <c r="BJ342" i="12" s="1"/>
  <c r="BF7" i="12"/>
  <c r="BH7" i="12" s="1"/>
  <c r="BF69" i="12"/>
  <c r="BF808" i="12"/>
  <c r="BH808" i="12" s="1"/>
  <c r="BI808" i="12" s="1"/>
  <c r="BJ808" i="12" s="1"/>
  <c r="BF540" i="12"/>
  <c r="BH540" i="12" s="1"/>
  <c r="BI540" i="12" s="1"/>
  <c r="BJ540" i="12" s="1"/>
  <c r="BF980" i="12"/>
  <c r="BH980" i="12" s="1"/>
  <c r="BI980" i="12" s="1"/>
  <c r="BJ980" i="12" s="1"/>
  <c r="BF519" i="12"/>
  <c r="BH519" i="12" s="1"/>
  <c r="BI519" i="12" s="1"/>
  <c r="BJ519" i="12" s="1"/>
  <c r="BF334" i="12"/>
  <c r="BH334" i="12" s="1"/>
  <c r="BI334" i="12" s="1"/>
  <c r="BJ334" i="12" s="1"/>
  <c r="BF323" i="12"/>
  <c r="BH323" i="12" s="1"/>
  <c r="BI323" i="12" s="1"/>
  <c r="BJ323" i="12" s="1"/>
  <c r="BF237" i="12"/>
  <c r="BF652" i="12"/>
  <c r="BH652" i="12" s="1"/>
  <c r="BI652" i="12" s="1"/>
  <c r="BJ652" i="12" s="1"/>
  <c r="BF831" i="12"/>
  <c r="BH831" i="12" s="1"/>
  <c r="BI831" i="12" s="1"/>
  <c r="BJ831" i="12" s="1"/>
  <c r="BF303" i="12"/>
  <c r="BH303" i="12" s="1"/>
  <c r="BI303" i="12" s="1"/>
  <c r="BJ303" i="12" s="1"/>
  <c r="BF168" i="12"/>
  <c r="BF44" i="12"/>
  <c r="BH44" i="12" s="1"/>
  <c r="BI44" i="12" s="1"/>
  <c r="BJ44" i="12" s="1"/>
  <c r="BF361" i="12"/>
  <c r="BH361" i="12" s="1"/>
  <c r="BI361" i="12" s="1"/>
  <c r="BJ361" i="12" s="1"/>
  <c r="BF38" i="12"/>
  <c r="BH38" i="12" s="1"/>
  <c r="BI38" i="12" s="1"/>
  <c r="BJ38" i="12" s="1"/>
  <c r="BF167" i="12"/>
  <c r="BF137" i="12"/>
  <c r="BF104" i="12"/>
  <c r="BF112" i="12"/>
  <c r="BF684" i="12"/>
  <c r="BH684" i="12" s="1"/>
  <c r="BI684" i="12" s="1"/>
  <c r="BJ684" i="12" s="1"/>
  <c r="BF996" i="12"/>
  <c r="BH996" i="12" s="1"/>
  <c r="BI996" i="12" s="1"/>
  <c r="BJ996" i="12" s="1"/>
  <c r="BF948" i="12"/>
  <c r="BH948" i="12" s="1"/>
  <c r="BI948" i="12" s="1"/>
  <c r="BJ948" i="12" s="1"/>
  <c r="BF779" i="12"/>
  <c r="BH779" i="12" s="1"/>
  <c r="BI779" i="12" s="1"/>
  <c r="BJ779" i="12" s="1"/>
  <c r="BF20" i="12"/>
  <c r="BH20" i="12" s="1"/>
  <c r="BF820" i="12"/>
  <c r="BH820" i="12" s="1"/>
  <c r="BI820" i="12" s="1"/>
  <c r="BJ820" i="12" s="1"/>
  <c r="BF982" i="12"/>
  <c r="BH982" i="12" s="1"/>
  <c r="BI982" i="12" s="1"/>
  <c r="BJ982" i="12" s="1"/>
  <c r="BF324" i="12"/>
  <c r="BH324" i="12" s="1"/>
  <c r="BI324" i="12" s="1"/>
  <c r="BJ324" i="12" s="1"/>
  <c r="BF836" i="12"/>
  <c r="BH836" i="12" s="1"/>
  <c r="BI836" i="12" s="1"/>
  <c r="BJ836" i="12" s="1"/>
  <c r="BF772" i="12"/>
  <c r="BH772" i="12" s="1"/>
  <c r="BI772" i="12" s="1"/>
  <c r="BJ772" i="12" s="1"/>
  <c r="BF542" i="12"/>
  <c r="BH542" i="12" s="1"/>
  <c r="BI542" i="12" s="1"/>
  <c r="BJ542" i="12" s="1"/>
  <c r="BF36" i="12"/>
  <c r="BH36" i="12" s="1"/>
  <c r="BG84" i="12" s="1"/>
  <c r="BH84" i="12" s="1"/>
  <c r="BF832" i="12"/>
  <c r="BH832" i="12" s="1"/>
  <c r="BI832" i="12" s="1"/>
  <c r="BJ832" i="12" s="1"/>
  <c r="BF988" i="12"/>
  <c r="BH988" i="12" s="1"/>
  <c r="BI988" i="12" s="1"/>
  <c r="BJ988" i="12" s="1"/>
  <c r="BF908" i="12"/>
  <c r="BH908" i="12" s="1"/>
  <c r="BI908" i="12" s="1"/>
  <c r="BJ908" i="12" s="1"/>
  <c r="BF864" i="12"/>
  <c r="BH864" i="12" s="1"/>
  <c r="BI864" i="12" s="1"/>
  <c r="BJ864" i="12" s="1"/>
  <c r="BI25" i="12"/>
  <c r="BJ25" i="12" s="1"/>
  <c r="BG75" i="12"/>
  <c r="BH75" i="12" s="1"/>
  <c r="BG59" i="12"/>
  <c r="BH59" i="12" s="1"/>
  <c r="AF64" i="6"/>
  <c r="AG64" i="6" s="1"/>
  <c r="BI99" i="12"/>
  <c r="BJ99" i="12" s="1"/>
  <c r="AC63" i="27"/>
  <c r="AD63" i="27" s="1"/>
  <c r="AC69" i="27"/>
  <c r="AD69" i="27" s="1"/>
  <c r="AF77" i="6"/>
  <c r="AG77" i="6" s="1"/>
  <c r="AF78" i="6"/>
  <c r="AG78" i="6" s="1"/>
  <c r="AF83" i="6"/>
  <c r="AG83" i="6" s="1"/>
  <c r="AG84" i="6"/>
  <c r="AF50" i="6"/>
  <c r="AG50" i="6" s="1"/>
  <c r="AF59" i="6"/>
  <c r="AG59" i="6" s="1"/>
  <c r="AG70" i="6"/>
  <c r="AF86" i="6"/>
  <c r="AG86" i="6" s="1"/>
  <c r="AF66" i="6"/>
  <c r="AG66" i="6" s="1"/>
  <c r="AF62" i="6"/>
  <c r="AG62" i="6" s="1"/>
  <c r="AF76" i="6"/>
  <c r="AG76" i="6" s="1"/>
  <c r="AF65" i="6"/>
  <c r="AG65" i="6" s="1"/>
  <c r="AF91" i="6"/>
  <c r="AG91" i="6" s="1"/>
  <c r="AF90" i="6"/>
  <c r="AG90" i="6" s="1"/>
  <c r="AF63" i="6"/>
  <c r="AG63" i="6" s="1"/>
  <c r="AG75" i="6"/>
  <c r="AF53" i="6"/>
  <c r="AG53" i="6" s="1"/>
  <c r="AF88" i="6"/>
  <c r="AG88" i="6" s="1"/>
  <c r="AF81" i="6"/>
  <c r="AG81" i="6" s="1"/>
  <c r="AG67" i="6"/>
  <c r="AF56" i="6"/>
  <c r="AG56" i="6" s="1"/>
  <c r="BH95" i="12"/>
  <c r="BF135" i="12"/>
  <c r="BF176" i="12"/>
  <c r="BF791" i="12"/>
  <c r="BH791" i="12" s="1"/>
  <c r="BI791" i="12" s="1"/>
  <c r="BJ791" i="12" s="1"/>
  <c r="BF904" i="12"/>
  <c r="BH904" i="12" s="1"/>
  <c r="BI904" i="12" s="1"/>
  <c r="BJ904" i="12" s="1"/>
  <c r="BF367" i="12"/>
  <c r="BH367" i="12" s="1"/>
  <c r="BI367" i="12" s="1"/>
  <c r="BJ367" i="12" s="1"/>
  <c r="BF244" i="12"/>
  <c r="BF783" i="12"/>
  <c r="BH783" i="12" s="1"/>
  <c r="BI783" i="12" s="1"/>
  <c r="BJ783" i="12" s="1"/>
  <c r="BG93" i="12"/>
  <c r="BH93" i="12" s="1"/>
  <c r="BG85" i="12"/>
  <c r="BH85" i="12" s="1"/>
  <c r="BG60" i="12"/>
  <c r="BF377" i="12"/>
  <c r="BH377" i="12" s="1"/>
  <c r="BI377" i="12" s="1"/>
  <c r="BJ377" i="12" s="1"/>
  <c r="BF319" i="12"/>
  <c r="BH319" i="12" s="1"/>
  <c r="BI319" i="12" s="1"/>
  <c r="BJ319" i="12" s="1"/>
  <c r="BF332" i="12"/>
  <c r="BH332" i="12" s="1"/>
  <c r="BI332" i="12" s="1"/>
  <c r="BJ332" i="12" s="1"/>
  <c r="BF278" i="12"/>
  <c r="BH278" i="12" s="1"/>
  <c r="BI278" i="12" s="1"/>
  <c r="BJ278" i="12" s="1"/>
  <c r="BF23" i="12"/>
  <c r="BH23" i="12" s="1"/>
  <c r="BI23" i="12" s="1"/>
  <c r="BJ23" i="12" s="1"/>
  <c r="BF89" i="12"/>
  <c r="BF160" i="12"/>
  <c r="BF79" i="12"/>
  <c r="BF587" i="12"/>
  <c r="BH587" i="12" s="1"/>
  <c r="BI587" i="12" s="1"/>
  <c r="BJ587" i="12" s="1"/>
  <c r="BF287" i="12"/>
  <c r="BH287" i="12" s="1"/>
  <c r="BI287" i="12" s="1"/>
  <c r="BJ287" i="12" s="1"/>
  <c r="BF184" i="12"/>
  <c r="BF116" i="12"/>
  <c r="BF221" i="12"/>
  <c r="BF266" i="12"/>
  <c r="BF674" i="12"/>
  <c r="BH674" i="12" s="1"/>
  <c r="BI674" i="12" s="1"/>
  <c r="BJ674" i="12" s="1"/>
  <c r="BF356" i="12"/>
  <c r="BH356" i="12" s="1"/>
  <c r="BI356" i="12" s="1"/>
  <c r="BJ356" i="12" s="1"/>
  <c r="AD52" i="6"/>
  <c r="AE52" i="6" s="1"/>
  <c r="AE92" i="6"/>
  <c r="AE54" i="6"/>
  <c r="AE82" i="6"/>
  <c r="AE74" i="6"/>
  <c r="AE80" i="6"/>
  <c r="BF97" i="12"/>
  <c r="AE72" i="6"/>
  <c r="AE93" i="6"/>
  <c r="AE68" i="6"/>
  <c r="BH98" i="12"/>
  <c r="BH87" i="12"/>
  <c r="BI87" i="12" s="1"/>
  <c r="BH88" i="12"/>
  <c r="AC39" i="27"/>
  <c r="AD39" i="27" s="1"/>
  <c r="AA84" i="27"/>
  <c r="AB84" i="27" s="1"/>
  <c r="AC84" i="27" s="1"/>
  <c r="AD30" i="27"/>
  <c r="AA75" i="27"/>
  <c r="AB75" i="27" s="1"/>
  <c r="AC75" i="27" s="1"/>
  <c r="AC25" i="27"/>
  <c r="AD25" i="27" s="1"/>
  <c r="AA70" i="27"/>
  <c r="AB70" i="27" s="1"/>
  <c r="AC70" i="27" s="1"/>
  <c r="AC36" i="27"/>
  <c r="AD36" i="27" s="1"/>
  <c r="AA81" i="27"/>
  <c r="AB81" i="27" s="1"/>
  <c r="AC28" i="27"/>
  <c r="AD28" i="27" s="1"/>
  <c r="AA73" i="27"/>
  <c r="AB73" i="27" s="1"/>
  <c r="AC12" i="27"/>
  <c r="AD12" i="27" s="1"/>
  <c r="AA57" i="27"/>
  <c r="AB57" i="27" s="1"/>
  <c r="AC33" i="27"/>
  <c r="AD33" i="27" s="1"/>
  <c r="AA78" i="27"/>
  <c r="AB78" i="27" s="1"/>
  <c r="AC6" i="27"/>
  <c r="AD6" i="27" s="1"/>
  <c r="AA51" i="27"/>
  <c r="AC27" i="27"/>
  <c r="AD27" i="27" s="1"/>
  <c r="AA72" i="27"/>
  <c r="AB72" i="27" s="1"/>
  <c r="AC5" i="27"/>
  <c r="AD5" i="27" s="1"/>
  <c r="AA50" i="27"/>
  <c r="AB50" i="27" s="1"/>
  <c r="AC50" i="27" s="1"/>
  <c r="AC3" i="27"/>
  <c r="AD3" i="27" s="1"/>
  <c r="AA48" i="27"/>
  <c r="AB48" i="27" s="1"/>
  <c r="AC22" i="27"/>
  <c r="AD22" i="27" s="1"/>
  <c r="AA67" i="27"/>
  <c r="AB67" i="27" s="1"/>
  <c r="AC67" i="27" s="1"/>
  <c r="AC37" i="27"/>
  <c r="AD37" i="27" s="1"/>
  <c r="AA82" i="27"/>
  <c r="AB82" i="27" s="1"/>
  <c r="AC44" i="27"/>
  <c r="AD44" i="27" s="1"/>
  <c r="AA89" i="27"/>
  <c r="AB89" i="27" s="1"/>
  <c r="AC45" i="27"/>
  <c r="AD45" i="27" s="1"/>
  <c r="AA90" i="27"/>
  <c r="AB90" i="27" s="1"/>
  <c r="AC23" i="27"/>
  <c r="AD23" i="27" s="1"/>
  <c r="AA68" i="27"/>
  <c r="AB68" i="27" s="1"/>
  <c r="AC46" i="27"/>
  <c r="AD46" i="27" s="1"/>
  <c r="AA91" i="27"/>
  <c r="AB91" i="27" s="1"/>
  <c r="AC13" i="27"/>
  <c r="AD13" i="27" s="1"/>
  <c r="AA58" i="27"/>
  <c r="AB58" i="27" s="1"/>
  <c r="AC7" i="27"/>
  <c r="AD7" i="27" s="1"/>
  <c r="AA52" i="27"/>
  <c r="AB52" i="27" s="1"/>
  <c r="AC9" i="27"/>
  <c r="AD9" i="27" s="1"/>
  <c r="AA54" i="27"/>
  <c r="AB54" i="27" s="1"/>
  <c r="AC26" i="27"/>
  <c r="AD26" i="27" s="1"/>
  <c r="AA71" i="27"/>
  <c r="AB71" i="27" s="1"/>
  <c r="AC32" i="27"/>
  <c r="AD32" i="27" s="1"/>
  <c r="AA77" i="27"/>
  <c r="AB77" i="27" s="1"/>
  <c r="AC14" i="27"/>
  <c r="AD14" i="27" s="1"/>
  <c r="AA59" i="27"/>
  <c r="AB59" i="27" s="1"/>
  <c r="AC35" i="27"/>
  <c r="AD35" i="27" s="1"/>
  <c r="AA80" i="27"/>
  <c r="AB80" i="27" s="1"/>
  <c r="AC8" i="27"/>
  <c r="AD8" i="27" s="1"/>
  <c r="AA53" i="27"/>
  <c r="AB53" i="27" s="1"/>
  <c r="AC11" i="27"/>
  <c r="AD11" i="27" s="1"/>
  <c r="AA56" i="27"/>
  <c r="AB56" i="27" s="1"/>
  <c r="AC38" i="27"/>
  <c r="AD38" i="27" s="1"/>
  <c r="AA83" i="27"/>
  <c r="AB83" i="27" s="1"/>
  <c r="AC21" i="27"/>
  <c r="AD21" i="27" s="1"/>
  <c r="AA66" i="27"/>
  <c r="AB66" i="27" s="1"/>
  <c r="AD19" i="27"/>
  <c r="AB64" i="27"/>
  <c r="AC10" i="27"/>
  <c r="AD10" i="27" s="1"/>
  <c r="AA55" i="27"/>
  <c r="AB55" i="27" s="1"/>
  <c r="AC40" i="27"/>
  <c r="AD40" i="27" s="1"/>
  <c r="AA85" i="27"/>
  <c r="AB85" i="27" s="1"/>
  <c r="AC20" i="27"/>
  <c r="AD20" i="27" s="1"/>
  <c r="AA65" i="27"/>
  <c r="AB65" i="27" s="1"/>
  <c r="AC29" i="27"/>
  <c r="AD29" i="27" s="1"/>
  <c r="AA74" i="27"/>
  <c r="AB74" i="27" s="1"/>
  <c r="AC17" i="27"/>
  <c r="AD17" i="27" s="1"/>
  <c r="AA62" i="27"/>
  <c r="AB62" i="27" s="1"/>
  <c r="AC34" i="27"/>
  <c r="AD34" i="27" s="1"/>
  <c r="AA79" i="27"/>
  <c r="AB79" i="27" s="1"/>
  <c r="AC15" i="27"/>
  <c r="AD15" i="27" s="1"/>
  <c r="AA60" i="27"/>
  <c r="AB60" i="27" s="1"/>
  <c r="AC16" i="27"/>
  <c r="AD16" i="27" s="1"/>
  <c r="AA61" i="27"/>
  <c r="AB61" i="27" s="1"/>
  <c r="AF15" i="6"/>
  <c r="AG15" i="6" s="1"/>
  <c r="AD61" i="6"/>
  <c r="AE61" i="6" s="1"/>
  <c r="AF48" i="6"/>
  <c r="AG48" i="6" s="1"/>
  <c r="AD94" i="6"/>
  <c r="AE94" i="6" s="1"/>
  <c r="AF25" i="6"/>
  <c r="AG25" i="6" s="1"/>
  <c r="AD71" i="6"/>
  <c r="AE71" i="6" s="1"/>
  <c r="AF33" i="6"/>
  <c r="AG33" i="6" s="1"/>
  <c r="AD79" i="6"/>
  <c r="AE79" i="6" s="1"/>
  <c r="AF12" i="6"/>
  <c r="AG12" i="6" s="1"/>
  <c r="AD58" i="6"/>
  <c r="AE58" i="6" s="1"/>
  <c r="AF9" i="6"/>
  <c r="AG9" i="6" s="1"/>
  <c r="AD55" i="6"/>
  <c r="AE55" i="6" s="1"/>
  <c r="AF39" i="6"/>
  <c r="AG39" i="6" s="1"/>
  <c r="AD85" i="6"/>
  <c r="AE85" i="6" s="1"/>
  <c r="AF43" i="6"/>
  <c r="AG43" i="6" s="1"/>
  <c r="AD89" i="6"/>
  <c r="AE89" i="6" s="1"/>
  <c r="AF14" i="6"/>
  <c r="AG14" i="6" s="1"/>
  <c r="AD60" i="6"/>
  <c r="AE60" i="6" s="1"/>
  <c r="BJ18" i="12"/>
  <c r="BH66" i="12"/>
  <c r="BI4" i="12"/>
  <c r="BJ4" i="12" s="1"/>
  <c r="BG52" i="12"/>
  <c r="BH52" i="12" s="1"/>
  <c r="BI7" i="12"/>
  <c r="BJ7" i="12" s="1"/>
  <c r="BG55" i="12"/>
  <c r="BH55" i="12" s="1"/>
  <c r="BI30" i="12"/>
  <c r="BJ30" i="12" s="1"/>
  <c r="BG78" i="12"/>
  <c r="BH78" i="12" s="1"/>
  <c r="BI20" i="12"/>
  <c r="BJ20" i="12" s="1"/>
  <c r="BG68" i="12"/>
  <c r="BH68" i="12" s="1"/>
  <c r="BI36" i="12"/>
  <c r="BJ36" i="12" s="1"/>
  <c r="BI46" i="12"/>
  <c r="BJ46" i="12" s="1"/>
  <c r="BG94" i="12"/>
  <c r="BH94" i="12" s="1"/>
  <c r="BI22" i="12"/>
  <c r="BJ22" i="12" s="1"/>
  <c r="BG70" i="12"/>
  <c r="BH70" i="12" s="1"/>
  <c r="BI15" i="12"/>
  <c r="BJ15" i="12" s="1"/>
  <c r="BG63" i="12"/>
  <c r="BH63" i="12" s="1"/>
  <c r="BI21" i="12"/>
  <c r="BJ21" i="12" s="1"/>
  <c r="BG69" i="12"/>
  <c r="BH69" i="12" s="1"/>
  <c r="BI69" i="12" s="1"/>
  <c r="BI14" i="12"/>
  <c r="BJ14" i="12" s="1"/>
  <c r="BG62" i="12"/>
  <c r="BH62" i="12" s="1"/>
  <c r="BI48" i="12"/>
  <c r="BJ48" i="12" s="1"/>
  <c r="BG96" i="12"/>
  <c r="BH96" i="12" s="1"/>
  <c r="BI26" i="12"/>
  <c r="BJ26" i="12" s="1"/>
  <c r="BG74" i="12"/>
  <c r="BH74" i="12" s="1"/>
  <c r="AF11" i="6"/>
  <c r="AG11" i="6" s="1"/>
  <c r="AD57" i="6"/>
  <c r="AE57" i="6" s="1"/>
  <c r="AF3" i="6"/>
  <c r="AG3" i="6" s="1"/>
  <c r="AD49" i="6"/>
  <c r="AF27" i="6"/>
  <c r="AG27" i="6" s="1"/>
  <c r="AD73" i="6"/>
  <c r="AE73" i="6" s="1"/>
  <c r="AF23" i="6"/>
  <c r="AG23" i="6" s="1"/>
  <c r="AD69" i="6"/>
  <c r="AE69" i="6" s="1"/>
  <c r="BI31" i="12"/>
  <c r="BJ31" i="12" s="1"/>
  <c r="BG79" i="12"/>
  <c r="BH79" i="12" s="1"/>
  <c r="BG92" i="12"/>
  <c r="BH92" i="12" s="1"/>
  <c r="BI32" i="12"/>
  <c r="BJ32" i="12" s="1"/>
  <c r="BG80" i="12"/>
  <c r="BH80" i="12" s="1"/>
  <c r="BJ43" i="12"/>
  <c r="BG91" i="12"/>
  <c r="BI19" i="12"/>
  <c r="BJ19" i="12" s="1"/>
  <c r="BG67" i="12"/>
  <c r="BI34" i="12"/>
  <c r="BJ34" i="12" s="1"/>
  <c r="BG82" i="12"/>
  <c r="BH82" i="12" s="1"/>
  <c r="BI28" i="12"/>
  <c r="BJ28" i="12" s="1"/>
  <c r="BG76" i="12"/>
  <c r="BH76" i="12" s="1"/>
  <c r="BI33" i="12"/>
  <c r="BJ33" i="12" s="1"/>
  <c r="BG81" i="12"/>
  <c r="BH81" i="12" s="1"/>
  <c r="BJ29" i="12"/>
  <c r="BG77" i="12"/>
  <c r="BI6" i="12"/>
  <c r="BJ6" i="12" s="1"/>
  <c r="BG54" i="12"/>
  <c r="BH54" i="12" s="1"/>
  <c r="BI54" i="12" s="1"/>
  <c r="BI49" i="12"/>
  <c r="BJ49" i="12" s="1"/>
  <c r="BG97" i="12"/>
  <c r="BI8" i="12"/>
  <c r="BJ8" i="12" s="1"/>
  <c r="BG56" i="12"/>
  <c r="BH56" i="12" s="1"/>
  <c r="AC42" i="27"/>
  <c r="AD42" i="27" s="1"/>
  <c r="AA87" i="27"/>
  <c r="AB87" i="27" s="1"/>
  <c r="AC31" i="27"/>
  <c r="AD31" i="27" s="1"/>
  <c r="AA76" i="27"/>
  <c r="AB76" i="27" s="1"/>
  <c r="AC47" i="27"/>
  <c r="AD47" i="27" s="1"/>
  <c r="AA92" i="27"/>
  <c r="AB92" i="27" s="1"/>
  <c r="AC41" i="27"/>
  <c r="AD41" i="27" s="1"/>
  <c r="AA86" i="27"/>
  <c r="AB86" i="27" s="1"/>
  <c r="BI41" i="12"/>
  <c r="BJ41" i="12" s="1"/>
  <c r="BG89" i="12"/>
  <c r="BH89" i="12" s="1"/>
  <c r="BI42" i="12"/>
  <c r="BJ42" i="12" s="1"/>
  <c r="BG90" i="12"/>
  <c r="BH90" i="12" s="1"/>
  <c r="AF41" i="6"/>
  <c r="AG41" i="6" s="1"/>
  <c r="AD87" i="6"/>
  <c r="AE87" i="6" s="1"/>
  <c r="BF476" i="12"/>
  <c r="BH476" i="12" s="1"/>
  <c r="BI476" i="12" s="1"/>
  <c r="BJ476" i="12" s="1"/>
  <c r="BF432" i="12"/>
  <c r="BH432" i="12" s="1"/>
  <c r="BI432" i="12" s="1"/>
  <c r="BJ432" i="12" s="1"/>
  <c r="BF311" i="12"/>
  <c r="BH311" i="12" s="1"/>
  <c r="BI311" i="12" s="1"/>
  <c r="BJ311" i="12" s="1"/>
  <c r="BF9" i="12"/>
  <c r="BH9" i="12" s="1"/>
  <c r="BF877" i="12"/>
  <c r="BH877" i="12" s="1"/>
  <c r="BI877" i="12" s="1"/>
  <c r="BJ877" i="12" s="1"/>
  <c r="BF957" i="12"/>
  <c r="BH957" i="12" s="1"/>
  <c r="BI957" i="12" s="1"/>
  <c r="BJ957" i="12" s="1"/>
  <c r="BF1000" i="12"/>
  <c r="BH1000" i="12" s="1"/>
  <c r="BI1000" i="12" s="1"/>
  <c r="BJ1000" i="12" s="1"/>
  <c r="BF968" i="12"/>
  <c r="BH968" i="12" s="1"/>
  <c r="BI968" i="12" s="1"/>
  <c r="BJ968" i="12" s="1"/>
  <c r="BF986" i="12"/>
  <c r="BH986" i="12" s="1"/>
  <c r="BI986" i="12" s="1"/>
  <c r="BJ986" i="12" s="1"/>
  <c r="BF978" i="12"/>
  <c r="BH978" i="12" s="1"/>
  <c r="BI978" i="12" s="1"/>
  <c r="BJ978" i="12" s="1"/>
  <c r="BF400" i="12"/>
  <c r="BH400" i="12" s="1"/>
  <c r="BI400" i="12" s="1"/>
  <c r="BJ400" i="12" s="1"/>
  <c r="BF384" i="12"/>
  <c r="BH384" i="12" s="1"/>
  <c r="BI384" i="12" s="1"/>
  <c r="BJ384" i="12" s="1"/>
  <c r="BF673" i="12"/>
  <c r="BH673" i="12" s="1"/>
  <c r="BI673" i="12" s="1"/>
  <c r="BJ673" i="12" s="1"/>
  <c r="BF417" i="12"/>
  <c r="BH417" i="12" s="1"/>
  <c r="BI417" i="12" s="1"/>
  <c r="BJ417" i="12" s="1"/>
  <c r="BF385" i="12"/>
  <c r="BH385" i="12" s="1"/>
  <c r="BI385" i="12" s="1"/>
  <c r="BJ385" i="12" s="1"/>
  <c r="BF661" i="12"/>
  <c r="BH661" i="12" s="1"/>
  <c r="BI661" i="12" s="1"/>
  <c r="BJ661" i="12" s="1"/>
  <c r="BF847" i="12"/>
  <c r="BH847" i="12" s="1"/>
  <c r="BI847" i="12" s="1"/>
  <c r="BJ847" i="12" s="1"/>
  <c r="BF647" i="12"/>
  <c r="BH647" i="12" s="1"/>
  <c r="BI647" i="12" s="1"/>
  <c r="BJ647" i="12" s="1"/>
  <c r="BF631" i="12"/>
  <c r="BH631" i="12" s="1"/>
  <c r="BI631" i="12" s="1"/>
  <c r="BJ631" i="12" s="1"/>
  <c r="BF453" i="12"/>
  <c r="BH453" i="12" s="1"/>
  <c r="BI453" i="12" s="1"/>
  <c r="BJ453" i="12" s="1"/>
  <c r="BF425" i="12"/>
  <c r="BH425" i="12" s="1"/>
  <c r="BI425" i="12" s="1"/>
  <c r="BJ425" i="12" s="1"/>
  <c r="BF879" i="12"/>
  <c r="BH879" i="12" s="1"/>
  <c r="BI879" i="12" s="1"/>
  <c r="BJ879" i="12" s="1"/>
  <c r="BF991" i="12"/>
  <c r="BH991" i="12" s="1"/>
  <c r="BI991" i="12" s="1"/>
  <c r="BJ991" i="12" s="1"/>
  <c r="BF975" i="12"/>
  <c r="BH975" i="12" s="1"/>
  <c r="BI975" i="12" s="1"/>
  <c r="BJ975" i="12" s="1"/>
  <c r="BF931" i="12"/>
  <c r="BH931" i="12" s="1"/>
  <c r="BI931" i="12" s="1"/>
  <c r="BJ931" i="12" s="1"/>
  <c r="BF923" i="12"/>
  <c r="BH923" i="12" s="1"/>
  <c r="BI923" i="12" s="1"/>
  <c r="BJ923" i="12" s="1"/>
  <c r="BF915" i="12"/>
  <c r="BH915" i="12" s="1"/>
  <c r="BI915" i="12" s="1"/>
  <c r="BJ915" i="12" s="1"/>
  <c r="BF907" i="12"/>
  <c r="BH907" i="12" s="1"/>
  <c r="BI907" i="12" s="1"/>
  <c r="BJ907" i="12" s="1"/>
  <c r="BF899" i="12"/>
  <c r="BH899" i="12" s="1"/>
  <c r="BI899" i="12" s="1"/>
  <c r="BJ899" i="12" s="1"/>
  <c r="BF891" i="12"/>
  <c r="BH891" i="12" s="1"/>
  <c r="BI891" i="12" s="1"/>
  <c r="BJ891" i="12" s="1"/>
  <c r="BF736" i="12"/>
  <c r="BH736" i="12" s="1"/>
  <c r="BI736" i="12" s="1"/>
  <c r="BJ736" i="12" s="1"/>
  <c r="BF774" i="12"/>
  <c r="BH774" i="12" s="1"/>
  <c r="BI774" i="12" s="1"/>
  <c r="BJ774" i="12" s="1"/>
  <c r="BF829" i="12"/>
  <c r="BH829" i="12" s="1"/>
  <c r="BI829" i="12" s="1"/>
  <c r="BJ829" i="12" s="1"/>
  <c r="BF376" i="12"/>
  <c r="BH376" i="12" s="1"/>
  <c r="BI376" i="12" s="1"/>
  <c r="BJ376" i="12" s="1"/>
  <c r="BF368" i="12"/>
  <c r="BH368" i="12" s="1"/>
  <c r="BI368" i="12" s="1"/>
  <c r="BJ368" i="12" s="1"/>
  <c r="BF954" i="12"/>
  <c r="BH954" i="12" s="1"/>
  <c r="BI954" i="12" s="1"/>
  <c r="BJ954" i="12" s="1"/>
  <c r="BF922" i="12"/>
  <c r="BH922" i="12" s="1"/>
  <c r="BI922" i="12" s="1"/>
  <c r="BJ922" i="12" s="1"/>
  <c r="BF577" i="12"/>
  <c r="BH577" i="12" s="1"/>
  <c r="BI577" i="12" s="1"/>
  <c r="BJ577" i="12" s="1"/>
  <c r="BF364" i="12"/>
  <c r="BH364" i="12" s="1"/>
  <c r="BI364" i="12" s="1"/>
  <c r="BJ364" i="12" s="1"/>
  <c r="BF869" i="12"/>
  <c r="BH869" i="12" s="1"/>
  <c r="BI869" i="12" s="1"/>
  <c r="BJ869" i="12" s="1"/>
  <c r="BF144" i="12"/>
  <c r="BF979" i="12"/>
  <c r="BH979" i="12" s="1"/>
  <c r="BI979" i="12" s="1"/>
  <c r="BJ979" i="12" s="1"/>
  <c r="BF955" i="12"/>
  <c r="BH955" i="12" s="1"/>
  <c r="BI955" i="12" s="1"/>
  <c r="BJ955" i="12" s="1"/>
  <c r="BF976" i="12"/>
  <c r="BH976" i="12" s="1"/>
  <c r="BI976" i="12" s="1"/>
  <c r="BJ976" i="12" s="1"/>
  <c r="BF960" i="12"/>
  <c r="BH960" i="12" s="1"/>
  <c r="BI960" i="12" s="1"/>
  <c r="BJ960" i="12" s="1"/>
  <c r="BF920" i="12"/>
  <c r="BH920" i="12" s="1"/>
  <c r="BI920" i="12" s="1"/>
  <c r="BJ920" i="12" s="1"/>
  <c r="BF965" i="12"/>
  <c r="BH965" i="12" s="1"/>
  <c r="BI965" i="12" s="1"/>
  <c r="BJ965" i="12" s="1"/>
  <c r="BF421" i="12"/>
  <c r="BH421" i="12" s="1"/>
  <c r="BI421" i="12" s="1"/>
  <c r="BJ421" i="12" s="1"/>
  <c r="BF409" i="12"/>
  <c r="BH409" i="12" s="1"/>
  <c r="BI409" i="12" s="1"/>
  <c r="BJ409" i="12" s="1"/>
  <c r="BF777" i="12"/>
  <c r="BH777" i="12" s="1"/>
  <c r="BI777" i="12" s="1"/>
  <c r="BJ777" i="12" s="1"/>
  <c r="BF704" i="12"/>
  <c r="BH704" i="12" s="1"/>
  <c r="BI704" i="12" s="1"/>
  <c r="BJ704" i="12" s="1"/>
  <c r="BF930" i="12"/>
  <c r="BH930" i="12" s="1"/>
  <c r="BI930" i="12" s="1"/>
  <c r="BJ930" i="12" s="1"/>
  <c r="BF885" i="12"/>
  <c r="BH885" i="12" s="1"/>
  <c r="BI885" i="12" s="1"/>
  <c r="BJ885" i="12" s="1"/>
  <c r="BF863" i="12"/>
  <c r="BH863" i="12" s="1"/>
  <c r="BI863" i="12" s="1"/>
  <c r="BJ863" i="12" s="1"/>
  <c r="BF834" i="12"/>
  <c r="BH834" i="12" s="1"/>
  <c r="BI834" i="12" s="1"/>
  <c r="BJ834" i="12" s="1"/>
  <c r="BF785" i="12"/>
  <c r="BH785" i="12" s="1"/>
  <c r="BI785" i="12" s="1"/>
  <c r="BJ785" i="12" s="1"/>
  <c r="BF742" i="12"/>
  <c r="BH742" i="12" s="1"/>
  <c r="BI742" i="12" s="1"/>
  <c r="BJ742" i="12" s="1"/>
  <c r="BF412" i="12"/>
  <c r="BH412" i="12" s="1"/>
  <c r="BI412" i="12" s="1"/>
  <c r="BJ412" i="12" s="1"/>
  <c r="BF939" i="12"/>
  <c r="BH939" i="12" s="1"/>
  <c r="BI939" i="12" s="1"/>
  <c r="BJ939" i="12" s="1"/>
  <c r="BF427" i="12"/>
  <c r="BH427" i="12" s="1"/>
  <c r="BI427" i="12" s="1"/>
  <c r="BJ427" i="12" s="1"/>
  <c r="BF404" i="12"/>
  <c r="BH404" i="12" s="1"/>
  <c r="BI404" i="12" s="1"/>
  <c r="BJ404" i="12" s="1"/>
  <c r="BF388" i="12"/>
  <c r="BH388" i="12" s="1"/>
  <c r="BI388" i="12" s="1"/>
  <c r="BJ388" i="12" s="1"/>
  <c r="Z4" i="27"/>
  <c r="AB4" i="27" s="1"/>
  <c r="BF790" i="12"/>
  <c r="BH790" i="12" s="1"/>
  <c r="BI790" i="12" s="1"/>
  <c r="BJ790" i="12" s="1"/>
  <c r="BF455" i="12"/>
  <c r="BH455" i="12" s="1"/>
  <c r="BI455" i="12" s="1"/>
  <c r="BJ455" i="12" s="1"/>
  <c r="BF435" i="12"/>
  <c r="BH435" i="12" s="1"/>
  <c r="BI435" i="12" s="1"/>
  <c r="BJ435" i="12" s="1"/>
  <c r="BE369" i="12"/>
  <c r="BF369" i="12" s="1"/>
  <c r="BH369" i="12" s="1"/>
  <c r="BI369" i="12" s="1"/>
  <c r="BJ369" i="12" s="1"/>
  <c r="BF798" i="12"/>
  <c r="BH798" i="12" s="1"/>
  <c r="BI798" i="12" s="1"/>
  <c r="BJ798" i="12" s="1"/>
  <c r="BF268" i="12"/>
  <c r="BF252" i="12"/>
  <c r="BF408" i="12"/>
  <c r="BH408" i="12" s="1"/>
  <c r="BI408" i="12" s="1"/>
  <c r="BJ408" i="12" s="1"/>
  <c r="BF392" i="12"/>
  <c r="BH392" i="12" s="1"/>
  <c r="BI392" i="12" s="1"/>
  <c r="BJ392" i="12" s="1"/>
  <c r="AM5" i="12"/>
  <c r="BF586" i="12"/>
  <c r="BH586" i="12" s="1"/>
  <c r="BI586" i="12" s="1"/>
  <c r="BJ586" i="12" s="1"/>
  <c r="BF710" i="12"/>
  <c r="BH710" i="12" s="1"/>
  <c r="BI710" i="12" s="1"/>
  <c r="BJ710" i="12" s="1"/>
  <c r="BF675" i="12"/>
  <c r="BH675" i="12" s="1"/>
  <c r="BI675" i="12" s="1"/>
  <c r="BJ675" i="12" s="1"/>
  <c r="BF822" i="12"/>
  <c r="BH822" i="12" s="1"/>
  <c r="BI822" i="12" s="1"/>
  <c r="BJ822" i="12" s="1"/>
  <c r="BF665" i="12"/>
  <c r="BH665" i="12" s="1"/>
  <c r="BI665" i="12" s="1"/>
  <c r="BJ665" i="12" s="1"/>
  <c r="BF429" i="12"/>
  <c r="BH429" i="12" s="1"/>
  <c r="BI429" i="12" s="1"/>
  <c r="BJ429" i="12" s="1"/>
  <c r="BF585" i="12"/>
  <c r="BH585" i="12" s="1"/>
  <c r="BI585" i="12" s="1"/>
  <c r="BJ585" i="12" s="1"/>
  <c r="BF389" i="12"/>
  <c r="BH389" i="12" s="1"/>
  <c r="BI389" i="12" s="1"/>
  <c r="BJ389" i="12" s="1"/>
  <c r="BF16" i="12"/>
  <c r="BH16" i="12" s="1"/>
  <c r="BF837" i="12"/>
  <c r="BH837" i="12" s="1"/>
  <c r="BI837" i="12" s="1"/>
  <c r="BJ837" i="12" s="1"/>
  <c r="BF625" i="12"/>
  <c r="BH625" i="12" s="1"/>
  <c r="BI625" i="12" s="1"/>
  <c r="BJ625" i="12" s="1"/>
  <c r="BF623" i="12"/>
  <c r="BH623" i="12" s="1"/>
  <c r="BI623" i="12" s="1"/>
  <c r="BJ623" i="12" s="1"/>
  <c r="BF613" i="12"/>
  <c r="BH613" i="12" s="1"/>
  <c r="BI613" i="12" s="1"/>
  <c r="BJ613" i="12" s="1"/>
  <c r="BF246" i="12"/>
  <c r="BF875" i="12"/>
  <c r="BH875" i="12" s="1"/>
  <c r="BI875" i="12" s="1"/>
  <c r="BJ875" i="12" s="1"/>
  <c r="BF681" i="12"/>
  <c r="BH681" i="12" s="1"/>
  <c r="BI681" i="12" s="1"/>
  <c r="BJ681" i="12" s="1"/>
  <c r="BF971" i="12"/>
  <c r="BH971" i="12" s="1"/>
  <c r="BI971" i="12" s="1"/>
  <c r="BJ971" i="12" s="1"/>
  <c r="BF994" i="12"/>
  <c r="BH994" i="12" s="1"/>
  <c r="BI994" i="12" s="1"/>
  <c r="BJ994" i="12" s="1"/>
  <c r="BF970" i="12"/>
  <c r="BH970" i="12" s="1"/>
  <c r="BI970" i="12" s="1"/>
  <c r="BJ970" i="12" s="1"/>
  <c r="BF938" i="12"/>
  <c r="BH938" i="12" s="1"/>
  <c r="BI938" i="12" s="1"/>
  <c r="BJ938" i="12" s="1"/>
  <c r="BF861" i="12"/>
  <c r="BH861" i="12" s="1"/>
  <c r="BI861" i="12" s="1"/>
  <c r="BJ861" i="12" s="1"/>
  <c r="BF943" i="12"/>
  <c r="BH943" i="12" s="1"/>
  <c r="BI943" i="12" s="1"/>
  <c r="BJ943" i="12" s="1"/>
  <c r="BF845" i="12"/>
  <c r="BH845" i="12" s="1"/>
  <c r="BI845" i="12" s="1"/>
  <c r="BJ845" i="12" s="1"/>
  <c r="BF815" i="12"/>
  <c r="BH815" i="12" s="1"/>
  <c r="BI815" i="12" s="1"/>
  <c r="BJ815" i="12" s="1"/>
  <c r="BF758" i="12"/>
  <c r="BH758" i="12" s="1"/>
  <c r="BI758" i="12" s="1"/>
  <c r="BJ758" i="12" s="1"/>
  <c r="BF694" i="12"/>
  <c r="BH694" i="12" s="1"/>
  <c r="BI694" i="12" s="1"/>
  <c r="BJ694" i="12" s="1"/>
  <c r="BF672" i="12"/>
  <c r="BH672" i="12" s="1"/>
  <c r="BI672" i="12" s="1"/>
  <c r="BJ672" i="12" s="1"/>
  <c r="BF493" i="12"/>
  <c r="BH493" i="12" s="1"/>
  <c r="BI493" i="12" s="1"/>
  <c r="BJ493" i="12" s="1"/>
  <c r="BF396" i="12"/>
  <c r="BH396" i="12" s="1"/>
  <c r="BI396" i="12" s="1"/>
  <c r="BJ396" i="12" s="1"/>
  <c r="BF260" i="12"/>
  <c r="BF959" i="12"/>
  <c r="BH959" i="12" s="1"/>
  <c r="BI959" i="12" s="1"/>
  <c r="BJ959" i="12" s="1"/>
  <c r="BF883" i="12"/>
  <c r="BH883" i="12" s="1"/>
  <c r="BI883" i="12" s="1"/>
  <c r="BJ883" i="12" s="1"/>
  <c r="BF973" i="12"/>
  <c r="BH973" i="12" s="1"/>
  <c r="BI973" i="12" s="1"/>
  <c r="BJ973" i="12" s="1"/>
  <c r="BF992" i="12"/>
  <c r="BH992" i="12" s="1"/>
  <c r="BI992" i="12" s="1"/>
  <c r="BJ992" i="12" s="1"/>
  <c r="BF944" i="12"/>
  <c r="BH944" i="12" s="1"/>
  <c r="BI944" i="12" s="1"/>
  <c r="BJ944" i="12" s="1"/>
  <c r="BF609" i="12"/>
  <c r="BH609" i="12" s="1"/>
  <c r="BI609" i="12" s="1"/>
  <c r="BJ609" i="12" s="1"/>
  <c r="BF750" i="12"/>
  <c r="BH750" i="12" s="1"/>
  <c r="BI750" i="12" s="1"/>
  <c r="BJ750" i="12" s="1"/>
  <c r="BF718" i="12"/>
  <c r="BH718" i="12" s="1"/>
  <c r="BI718" i="12" s="1"/>
  <c r="BJ718" i="12" s="1"/>
  <c r="BF416" i="12"/>
  <c r="BH416" i="12" s="1"/>
  <c r="BI416" i="12" s="1"/>
  <c r="BJ416" i="12" s="1"/>
  <c r="BF859" i="12"/>
  <c r="BH859" i="12" s="1"/>
  <c r="BI859" i="12" s="1"/>
  <c r="BJ859" i="12" s="1"/>
  <c r="BF843" i="12"/>
  <c r="BH843" i="12" s="1"/>
  <c r="BI843" i="12" s="1"/>
  <c r="BJ843" i="12" s="1"/>
  <c r="BF797" i="12"/>
  <c r="BH797" i="12" s="1"/>
  <c r="BI797" i="12" s="1"/>
  <c r="BJ797" i="12" s="1"/>
  <c r="BF793" i="12"/>
  <c r="BH793" i="12" s="1"/>
  <c r="BI793" i="12" s="1"/>
  <c r="BJ793" i="12" s="1"/>
  <c r="BF413" i="12"/>
  <c r="BH413" i="12" s="1"/>
  <c r="BI413" i="12" s="1"/>
  <c r="BJ413" i="12" s="1"/>
  <c r="BF380" i="12"/>
  <c r="BH380" i="12" s="1"/>
  <c r="BI380" i="12" s="1"/>
  <c r="BJ380" i="12" s="1"/>
  <c r="BF570" i="12"/>
  <c r="BH570" i="12" s="1"/>
  <c r="BI570" i="12" s="1"/>
  <c r="BJ570" i="12" s="1"/>
  <c r="BF276" i="12"/>
  <c r="BH276" i="12" s="1"/>
  <c r="BI276" i="12" s="1"/>
  <c r="BJ276" i="12" s="1"/>
  <c r="BF813" i="12"/>
  <c r="BH813" i="12" s="1"/>
  <c r="BI813" i="12" s="1"/>
  <c r="BJ813" i="12" s="1"/>
  <c r="BF685" i="12"/>
  <c r="BH685" i="12" s="1"/>
  <c r="BI685" i="12" s="1"/>
  <c r="BJ685" i="12" s="1"/>
  <c r="BF593" i="12"/>
  <c r="BH593" i="12" s="1"/>
  <c r="BI593" i="12" s="1"/>
  <c r="BJ593" i="12" s="1"/>
  <c r="BF561" i="12"/>
  <c r="BH561" i="12" s="1"/>
  <c r="BI561" i="12" s="1"/>
  <c r="BJ561" i="12" s="1"/>
  <c r="BF401" i="12"/>
  <c r="BH401" i="12" s="1"/>
  <c r="BI401" i="12" s="1"/>
  <c r="BJ401" i="12" s="1"/>
  <c r="BF933" i="12"/>
  <c r="BH933" i="12" s="1"/>
  <c r="BI933" i="12" s="1"/>
  <c r="BJ933" i="12" s="1"/>
  <c r="BF925" i="12"/>
  <c r="BH925" i="12" s="1"/>
  <c r="BI925" i="12" s="1"/>
  <c r="BJ925" i="12" s="1"/>
  <c r="BF917" i="12"/>
  <c r="BH917" i="12" s="1"/>
  <c r="BI917" i="12" s="1"/>
  <c r="BJ917" i="12" s="1"/>
  <c r="BF909" i="12"/>
  <c r="BH909" i="12" s="1"/>
  <c r="BI909" i="12" s="1"/>
  <c r="BJ909" i="12" s="1"/>
  <c r="BF901" i="12"/>
  <c r="BH901" i="12" s="1"/>
  <c r="BI901" i="12" s="1"/>
  <c r="BJ901" i="12" s="1"/>
  <c r="BF893" i="12"/>
  <c r="BH893" i="12" s="1"/>
  <c r="BI893" i="12" s="1"/>
  <c r="BJ893" i="12" s="1"/>
  <c r="BF995" i="12"/>
  <c r="BH995" i="12" s="1"/>
  <c r="BI995" i="12" s="1"/>
  <c r="BJ995" i="12" s="1"/>
  <c r="BF688" i="12"/>
  <c r="BH688" i="12" s="1"/>
  <c r="BI688" i="12" s="1"/>
  <c r="BJ688" i="12" s="1"/>
  <c r="BF468" i="12"/>
  <c r="BH468" i="12" s="1"/>
  <c r="BI468" i="12" s="1"/>
  <c r="BJ468" i="12" s="1"/>
  <c r="BF947" i="12"/>
  <c r="BH947" i="12" s="1"/>
  <c r="BI947" i="12" s="1"/>
  <c r="BJ947" i="12" s="1"/>
  <c r="BF946" i="12"/>
  <c r="BH946" i="12" s="1"/>
  <c r="BI946" i="12" s="1"/>
  <c r="BJ946" i="12" s="1"/>
  <c r="BF321" i="12"/>
  <c r="BH321" i="12" s="1"/>
  <c r="BI321" i="12" s="1"/>
  <c r="BJ321" i="12" s="1"/>
  <c r="BF485" i="12"/>
  <c r="BH485" i="12" s="1"/>
  <c r="BI485" i="12" s="1"/>
  <c r="BJ485" i="12" s="1"/>
  <c r="BF936" i="12"/>
  <c r="BH936" i="12" s="1"/>
  <c r="BI936" i="12" s="1"/>
  <c r="BJ936" i="12" s="1"/>
  <c r="BF835" i="12"/>
  <c r="BH835" i="12" s="1"/>
  <c r="BI835" i="12" s="1"/>
  <c r="BJ835" i="12" s="1"/>
  <c r="BF766" i="12"/>
  <c r="BH766" i="12" s="1"/>
  <c r="BI766" i="12" s="1"/>
  <c r="BJ766" i="12" s="1"/>
  <c r="BF734" i="12"/>
  <c r="BH734" i="12" s="1"/>
  <c r="BI734" i="12" s="1"/>
  <c r="BJ734" i="12" s="1"/>
  <c r="BF702" i="12"/>
  <c r="BH702" i="12" s="1"/>
  <c r="BI702" i="12" s="1"/>
  <c r="BJ702" i="12" s="1"/>
  <c r="BF809" i="12"/>
  <c r="BH809" i="12" s="1"/>
  <c r="BI809" i="12" s="1"/>
  <c r="BJ809" i="12" s="1"/>
  <c r="BF589" i="12"/>
  <c r="BH589" i="12" s="1"/>
  <c r="BI589" i="12" s="1"/>
  <c r="BJ589" i="12" s="1"/>
  <c r="BF569" i="12"/>
  <c r="BH569" i="12" s="1"/>
  <c r="BI569" i="12" s="1"/>
  <c r="BJ569" i="12" s="1"/>
  <c r="BF397" i="12"/>
  <c r="BH397" i="12" s="1"/>
  <c r="BI397" i="12" s="1"/>
  <c r="BJ397" i="12" s="1"/>
  <c r="BF989" i="12"/>
  <c r="BH989" i="12" s="1"/>
  <c r="BI989" i="12" s="1"/>
  <c r="BJ989" i="12" s="1"/>
  <c r="BF962" i="12"/>
  <c r="BH962" i="12" s="1"/>
  <c r="BI962" i="12" s="1"/>
  <c r="BJ962" i="12" s="1"/>
  <c r="BF655" i="12"/>
  <c r="BH655" i="12" s="1"/>
  <c r="BI655" i="12" s="1"/>
  <c r="BJ655" i="12" s="1"/>
  <c r="BF817" i="12"/>
  <c r="BH817" i="12" s="1"/>
  <c r="BI817" i="12" s="1"/>
  <c r="BJ817" i="12" s="1"/>
  <c r="BF373" i="12"/>
  <c r="BH373" i="12" s="1"/>
  <c r="BI373" i="12" s="1"/>
  <c r="BJ373" i="12" s="1"/>
  <c r="BE481" i="12"/>
  <c r="BF481" i="12" s="1"/>
  <c r="BH481" i="12" s="1"/>
  <c r="BI481" i="12" s="1"/>
  <c r="BJ481" i="12" s="1"/>
  <c r="BE301" i="12"/>
  <c r="BF301" i="12" s="1"/>
  <c r="BH301" i="12" s="1"/>
  <c r="BI301" i="12" s="1"/>
  <c r="BJ301" i="12" s="1"/>
  <c r="BF830" i="12"/>
  <c r="BH830" i="12" s="1"/>
  <c r="BI830" i="12" s="1"/>
  <c r="BJ830" i="12" s="1"/>
  <c r="BF799" i="12"/>
  <c r="BH799" i="12" s="1"/>
  <c r="BI799" i="12" s="1"/>
  <c r="BJ799" i="12" s="1"/>
  <c r="BF752" i="12"/>
  <c r="BH752" i="12" s="1"/>
  <c r="BI752" i="12" s="1"/>
  <c r="BJ752" i="12" s="1"/>
  <c r="BF720" i="12"/>
  <c r="BH720" i="12" s="1"/>
  <c r="BI720" i="12" s="1"/>
  <c r="BJ720" i="12" s="1"/>
  <c r="BF683" i="12"/>
  <c r="BH683" i="12" s="1"/>
  <c r="BI683" i="12" s="1"/>
  <c r="BJ683" i="12" s="1"/>
  <c r="BF801" i="12"/>
  <c r="BH801" i="12" s="1"/>
  <c r="BI801" i="12" s="1"/>
  <c r="BJ801" i="12" s="1"/>
  <c r="BF781" i="12"/>
  <c r="BH781" i="12" s="1"/>
  <c r="BI781" i="12" s="1"/>
  <c r="BJ781" i="12" s="1"/>
  <c r="BF658" i="12"/>
  <c r="BH658" i="12" s="1"/>
  <c r="BI658" i="12" s="1"/>
  <c r="BJ658" i="12" s="1"/>
  <c r="BF825" i="12"/>
  <c r="BH825" i="12" s="1"/>
  <c r="BI825" i="12" s="1"/>
  <c r="BJ825" i="12" s="1"/>
  <c r="BF393" i="12"/>
  <c r="BH393" i="12" s="1"/>
  <c r="BI393" i="12" s="1"/>
  <c r="BJ393" i="12" s="1"/>
  <c r="BF726" i="12"/>
  <c r="BH726" i="12" s="1"/>
  <c r="BI726" i="12" s="1"/>
  <c r="BJ726" i="12" s="1"/>
  <c r="BF607" i="12"/>
  <c r="BH607" i="12" s="1"/>
  <c r="BI607" i="12" s="1"/>
  <c r="BJ607" i="12" s="1"/>
  <c r="BF851" i="12"/>
  <c r="BH851" i="12" s="1"/>
  <c r="BI851" i="12" s="1"/>
  <c r="BJ851" i="12" s="1"/>
  <c r="BF420" i="12"/>
  <c r="BH420" i="12" s="1"/>
  <c r="BI420" i="12" s="1"/>
  <c r="BJ420" i="12" s="1"/>
  <c r="BF927" i="12"/>
  <c r="BH927" i="12" s="1"/>
  <c r="BI927" i="12" s="1"/>
  <c r="BJ927" i="12" s="1"/>
  <c r="BF911" i="12"/>
  <c r="BH911" i="12" s="1"/>
  <c r="BI911" i="12" s="1"/>
  <c r="BJ911" i="12" s="1"/>
  <c r="BF895" i="12"/>
  <c r="BH895" i="12" s="1"/>
  <c r="BI895" i="12" s="1"/>
  <c r="BJ895" i="12" s="1"/>
  <c r="BF941" i="12"/>
  <c r="BH941" i="12" s="1"/>
  <c r="BI941" i="12" s="1"/>
  <c r="BJ941" i="12" s="1"/>
  <c r="BF867" i="12"/>
  <c r="BH867" i="12" s="1"/>
  <c r="BI867" i="12" s="1"/>
  <c r="BJ867" i="12" s="1"/>
  <c r="BF580" i="12"/>
  <c r="BH580" i="12" s="1"/>
  <c r="BI580" i="12" s="1"/>
  <c r="BJ580" i="12" s="1"/>
  <c r="BF997" i="12"/>
  <c r="BH997" i="12" s="1"/>
  <c r="BI997" i="12" s="1"/>
  <c r="BJ997" i="12" s="1"/>
  <c r="BF641" i="12"/>
  <c r="BH641" i="12" s="1"/>
  <c r="BI641" i="12" s="1"/>
  <c r="BJ641" i="12" s="1"/>
  <c r="BF601" i="12"/>
  <c r="BH601" i="12" s="1"/>
  <c r="BI601" i="12" s="1"/>
  <c r="BJ601" i="12" s="1"/>
  <c r="BF573" i="12"/>
  <c r="BH573" i="12" s="1"/>
  <c r="BI573" i="12" s="1"/>
  <c r="BJ573" i="12" s="1"/>
  <c r="BF405" i="12"/>
  <c r="BH405" i="12" s="1"/>
  <c r="BI405" i="12" s="1"/>
  <c r="BJ405" i="12" s="1"/>
  <c r="BF639" i="12"/>
  <c r="BH639" i="12" s="1"/>
  <c r="BI639" i="12" s="1"/>
  <c r="BJ639" i="12" s="1"/>
  <c r="BF987" i="12"/>
  <c r="BH987" i="12" s="1"/>
  <c r="BI987" i="12" s="1"/>
  <c r="BJ987" i="12" s="1"/>
  <c r="BF963" i="12"/>
  <c r="BH963" i="12" s="1"/>
  <c r="BI963" i="12" s="1"/>
  <c r="BJ963" i="12" s="1"/>
  <c r="BF981" i="12"/>
  <c r="BH981" i="12" s="1"/>
  <c r="BI981" i="12" s="1"/>
  <c r="BJ981" i="12" s="1"/>
  <c r="BF949" i="12"/>
  <c r="BH949" i="12" s="1"/>
  <c r="BI949" i="12" s="1"/>
  <c r="BJ949" i="12" s="1"/>
  <c r="BF984" i="12"/>
  <c r="BH984" i="12" s="1"/>
  <c r="BI984" i="12" s="1"/>
  <c r="BJ984" i="12" s="1"/>
  <c r="BF952" i="12"/>
  <c r="BH952" i="12" s="1"/>
  <c r="BI952" i="12" s="1"/>
  <c r="BJ952" i="12" s="1"/>
  <c r="BF928" i="12"/>
  <c r="BH928" i="12" s="1"/>
  <c r="BI928" i="12" s="1"/>
  <c r="BJ928" i="12" s="1"/>
  <c r="BF853" i="12"/>
  <c r="BH853" i="12" s="1"/>
  <c r="BI853" i="12" s="1"/>
  <c r="BJ853" i="12" s="1"/>
  <c r="BF833" i="12"/>
  <c r="BH833" i="12" s="1"/>
  <c r="BI833" i="12" s="1"/>
  <c r="BJ833" i="12" s="1"/>
  <c r="BF578" i="12"/>
  <c r="BH578" i="12" s="1"/>
  <c r="BI578" i="12" s="1"/>
  <c r="BJ578" i="12" s="1"/>
  <c r="BF331" i="12"/>
  <c r="BH331" i="12" s="1"/>
  <c r="BI331" i="12" s="1"/>
  <c r="BJ331" i="12" s="1"/>
  <c r="BF532" i="12"/>
  <c r="BH532" i="12" s="1"/>
  <c r="BI532" i="12" s="1"/>
  <c r="BJ532" i="12" s="1"/>
  <c r="BF571" i="12"/>
  <c r="BH571" i="12" s="1"/>
  <c r="BI571" i="12" s="1"/>
  <c r="BJ571" i="12" s="1"/>
  <c r="BF574" i="12"/>
  <c r="BH574" i="12" s="1"/>
  <c r="BI574" i="12" s="1"/>
  <c r="BJ574" i="12" s="1"/>
  <c r="BF379" i="12"/>
  <c r="BH379" i="12" s="1"/>
  <c r="BI379" i="12" s="1"/>
  <c r="BJ379" i="12" s="1"/>
  <c r="BF942" i="12"/>
  <c r="BH942" i="12" s="1"/>
  <c r="BI942" i="12" s="1"/>
  <c r="BJ942" i="12" s="1"/>
  <c r="BF51" i="12"/>
  <c r="BF489" i="12"/>
  <c r="BH489" i="12" s="1"/>
  <c r="BI489" i="12" s="1"/>
  <c r="BJ489" i="12" s="1"/>
  <c r="BF535" i="12"/>
  <c r="BH535" i="12" s="1"/>
  <c r="BI535" i="12" s="1"/>
  <c r="BJ535" i="12" s="1"/>
  <c r="BF932" i="12"/>
  <c r="BH932" i="12" s="1"/>
  <c r="BI932" i="12" s="1"/>
  <c r="BJ932" i="12" s="1"/>
  <c r="BF900" i="12"/>
  <c r="BH900" i="12" s="1"/>
  <c r="BI900" i="12" s="1"/>
  <c r="BJ900" i="12" s="1"/>
  <c r="BF868" i="12"/>
  <c r="BH868" i="12" s="1"/>
  <c r="BI868" i="12" s="1"/>
  <c r="BJ868" i="12" s="1"/>
  <c r="BF536" i="12"/>
  <c r="BH536" i="12" s="1"/>
  <c r="BI536" i="12" s="1"/>
  <c r="BJ536" i="12" s="1"/>
  <c r="BF60" i="12"/>
  <c r="BF632" i="12"/>
  <c r="BH632" i="12" s="1"/>
  <c r="BI632" i="12" s="1"/>
  <c r="BJ632" i="12" s="1"/>
  <c r="BF419" i="12"/>
  <c r="BH419" i="12" s="1"/>
  <c r="BI419" i="12" s="1"/>
  <c r="BJ419" i="12" s="1"/>
  <c r="BF880" i="12"/>
  <c r="BH880" i="12" s="1"/>
  <c r="BI880" i="12" s="1"/>
  <c r="BJ880" i="12" s="1"/>
  <c r="BF934" i="12"/>
  <c r="BH934" i="12" s="1"/>
  <c r="BI934" i="12" s="1"/>
  <c r="BJ934" i="12" s="1"/>
  <c r="BF682" i="12"/>
  <c r="BH682" i="12" s="1"/>
  <c r="BI682" i="12" s="1"/>
  <c r="BJ682" i="12" s="1"/>
  <c r="BF546" i="12"/>
  <c r="BH546" i="12" s="1"/>
  <c r="BI546" i="12" s="1"/>
  <c r="BJ546" i="12" s="1"/>
  <c r="BF206" i="12"/>
  <c r="BF729" i="12"/>
  <c r="BH729" i="12" s="1"/>
  <c r="BI729" i="12" s="1"/>
  <c r="BJ729" i="12" s="1"/>
  <c r="BF640" i="12"/>
  <c r="BH640" i="12" s="1"/>
  <c r="BI640" i="12" s="1"/>
  <c r="BJ640" i="12" s="1"/>
  <c r="BF517" i="12"/>
  <c r="BH517" i="12" s="1"/>
  <c r="BI517" i="12" s="1"/>
  <c r="BJ517" i="12" s="1"/>
  <c r="BF439" i="12"/>
  <c r="BH439" i="12" s="1"/>
  <c r="BI439" i="12" s="1"/>
  <c r="BJ439" i="12" s="1"/>
  <c r="BF250" i="12"/>
  <c r="BF67" i="12"/>
  <c r="BF884" i="12"/>
  <c r="BH884" i="12" s="1"/>
  <c r="BI884" i="12" s="1"/>
  <c r="BJ884" i="12" s="1"/>
  <c r="BF958" i="12"/>
  <c r="BH958" i="12" s="1"/>
  <c r="BI958" i="12" s="1"/>
  <c r="BJ958" i="12" s="1"/>
  <c r="BF163" i="12"/>
  <c r="BF134" i="12"/>
  <c r="BF77" i="12"/>
  <c r="BF737" i="12"/>
  <c r="BH737" i="12" s="1"/>
  <c r="BI737" i="12" s="1"/>
  <c r="BJ737" i="12" s="1"/>
  <c r="BF229" i="12"/>
  <c r="BF17" i="12"/>
  <c r="BH17" i="12" s="1"/>
  <c r="BF876" i="12"/>
  <c r="BH876" i="12" s="1"/>
  <c r="BI876" i="12" s="1"/>
  <c r="BJ876" i="12" s="1"/>
  <c r="BF680" i="12"/>
  <c r="BH680" i="12" s="1"/>
  <c r="BI680" i="12" s="1"/>
  <c r="BJ680" i="12" s="1"/>
  <c r="BF792" i="12"/>
  <c r="BH792" i="12" s="1"/>
  <c r="BI792" i="12" s="1"/>
  <c r="BJ792" i="12" s="1"/>
  <c r="BF733" i="12"/>
  <c r="BH733" i="12" s="1"/>
  <c r="BI733" i="12" s="1"/>
  <c r="BJ733" i="12" s="1"/>
  <c r="BF315" i="12"/>
  <c r="BH315" i="12" s="1"/>
  <c r="BI315" i="12" s="1"/>
  <c r="BJ315" i="12" s="1"/>
  <c r="BF804" i="12"/>
  <c r="BH804" i="12" s="1"/>
  <c r="BI804" i="12" s="1"/>
  <c r="BJ804" i="12" s="1"/>
  <c r="BF443" i="12"/>
  <c r="BH443" i="12" s="1"/>
  <c r="BI443" i="12" s="1"/>
  <c r="BJ443" i="12" s="1"/>
  <c r="BF258" i="12"/>
  <c r="BF544" i="12"/>
  <c r="BH544" i="12" s="1"/>
  <c r="BI544" i="12" s="1"/>
  <c r="BJ544" i="12" s="1"/>
  <c r="BF399" i="12"/>
  <c r="BH399" i="12" s="1"/>
  <c r="BI399" i="12" s="1"/>
  <c r="BJ399" i="12" s="1"/>
  <c r="BF35" i="12"/>
  <c r="BH35" i="12" s="1"/>
  <c r="BF687" i="12"/>
  <c r="BH687" i="12" s="1"/>
  <c r="BI687" i="12" s="1"/>
  <c r="BJ687" i="12" s="1"/>
  <c r="BF856" i="12"/>
  <c r="BH856" i="12" s="1"/>
  <c r="BI856" i="12" s="1"/>
  <c r="BJ856" i="12" s="1"/>
  <c r="BF595" i="12"/>
  <c r="BH595" i="12" s="1"/>
  <c r="BI595" i="12" s="1"/>
  <c r="BJ595" i="12" s="1"/>
  <c r="BF821" i="12"/>
  <c r="BH821" i="12" s="1"/>
  <c r="BI821" i="12" s="1"/>
  <c r="BJ821" i="12" s="1"/>
  <c r="BF514" i="12"/>
  <c r="BH514" i="12" s="1"/>
  <c r="BI514" i="12" s="1"/>
  <c r="BJ514" i="12" s="1"/>
  <c r="BF459" i="12"/>
  <c r="BH459" i="12" s="1"/>
  <c r="BI459" i="12" s="1"/>
  <c r="BJ459" i="12" s="1"/>
  <c r="BF529" i="12"/>
  <c r="BH529" i="12" s="1"/>
  <c r="BI529" i="12" s="1"/>
  <c r="BJ529" i="12" s="1"/>
  <c r="BF326" i="12"/>
  <c r="BH326" i="12" s="1"/>
  <c r="BI326" i="12" s="1"/>
  <c r="BJ326" i="12" s="1"/>
  <c r="BF926" i="12"/>
  <c r="BH926" i="12" s="1"/>
  <c r="BI926" i="12" s="1"/>
  <c r="BJ926" i="12" s="1"/>
  <c r="BF358" i="12"/>
  <c r="BH358" i="12" s="1"/>
  <c r="BI358" i="12" s="1"/>
  <c r="BJ358" i="12" s="1"/>
  <c r="BF705" i="12"/>
  <c r="BH705" i="12" s="1"/>
  <c r="BI705" i="12" s="1"/>
  <c r="BJ705" i="12" s="1"/>
  <c r="BF473" i="12"/>
  <c r="BH473" i="12" s="1"/>
  <c r="BI473" i="12" s="1"/>
  <c r="BJ473" i="12" s="1"/>
  <c r="BF503" i="12"/>
  <c r="BH503" i="12" s="1"/>
  <c r="BI503" i="12" s="1"/>
  <c r="BJ503" i="12" s="1"/>
  <c r="BF964" i="12"/>
  <c r="BH964" i="12" s="1"/>
  <c r="BI964" i="12" s="1"/>
  <c r="BJ964" i="12" s="1"/>
  <c r="BF924" i="12"/>
  <c r="BH924" i="12" s="1"/>
  <c r="BI924" i="12" s="1"/>
  <c r="BJ924" i="12" s="1"/>
  <c r="BF769" i="12"/>
  <c r="BH769" i="12" s="1"/>
  <c r="BI769" i="12" s="1"/>
  <c r="BJ769" i="12" s="1"/>
  <c r="BF775" i="12"/>
  <c r="BH775" i="12" s="1"/>
  <c r="BI775" i="12" s="1"/>
  <c r="BJ775" i="12" s="1"/>
  <c r="BF554" i="12"/>
  <c r="BH554" i="12" s="1"/>
  <c r="BI554" i="12" s="1"/>
  <c r="BJ554" i="12" s="1"/>
  <c r="BF13" i="12"/>
  <c r="BH13" i="12" s="1"/>
  <c r="BF811" i="12"/>
  <c r="BH811" i="12" s="1"/>
  <c r="BI811" i="12" s="1"/>
  <c r="BJ811" i="12" s="1"/>
  <c r="BF557" i="12"/>
  <c r="BH557" i="12" s="1"/>
  <c r="BI557" i="12" s="1"/>
  <c r="BJ557" i="12" s="1"/>
  <c r="BF300" i="12"/>
  <c r="BH300" i="12" s="1"/>
  <c r="BI300" i="12" s="1"/>
  <c r="BJ300" i="12" s="1"/>
  <c r="BF966" i="12"/>
  <c r="BH966" i="12" s="1"/>
  <c r="BI966" i="12" s="1"/>
  <c r="BJ966" i="12" s="1"/>
  <c r="BF767" i="12"/>
  <c r="BH767" i="12" s="1"/>
  <c r="BI767" i="12" s="1"/>
  <c r="BJ767" i="12" s="1"/>
  <c r="BF525" i="12"/>
  <c r="BH525" i="12" s="1"/>
  <c r="BI525" i="12" s="1"/>
  <c r="BJ525" i="12" s="1"/>
  <c r="BF840" i="12"/>
  <c r="BH840" i="12" s="1"/>
  <c r="BI840" i="12" s="1"/>
  <c r="BJ840" i="12" s="1"/>
  <c r="BF663" i="12"/>
  <c r="BH663" i="12" s="1"/>
  <c r="BI663" i="12" s="1"/>
  <c r="BJ663" i="12" s="1"/>
  <c r="BF498" i="12"/>
  <c r="BH498" i="12" s="1"/>
  <c r="BI498" i="12" s="1"/>
  <c r="BJ498" i="12" s="1"/>
  <c r="BF761" i="12"/>
  <c r="BH761" i="12" s="1"/>
  <c r="BI761" i="12" s="1"/>
  <c r="BJ761" i="12" s="1"/>
  <c r="BF697" i="12"/>
  <c r="BH697" i="12" s="1"/>
  <c r="BI697" i="12" s="1"/>
  <c r="BJ697" i="12" s="1"/>
  <c r="BF666" i="12"/>
  <c r="BH666" i="12" s="1"/>
  <c r="BI666" i="12" s="1"/>
  <c r="BJ666" i="12" s="1"/>
  <c r="BF531" i="12"/>
  <c r="BH531" i="12" s="1"/>
  <c r="BI531" i="12" s="1"/>
  <c r="BJ531" i="12" s="1"/>
  <c r="BF974" i="12"/>
  <c r="BH974" i="12" s="1"/>
  <c r="BI974" i="12" s="1"/>
  <c r="BJ974" i="12" s="1"/>
  <c r="BF155" i="12"/>
  <c r="BF828" i="12"/>
  <c r="BH828" i="12" s="1"/>
  <c r="BI828" i="12" s="1"/>
  <c r="BJ828" i="12" s="1"/>
  <c r="BF457" i="12"/>
  <c r="BH457" i="12" s="1"/>
  <c r="BI457" i="12" s="1"/>
  <c r="BJ457" i="12" s="1"/>
  <c r="BF327" i="12"/>
  <c r="BH327" i="12" s="1"/>
  <c r="BI327" i="12" s="1"/>
  <c r="BJ327" i="12" s="1"/>
  <c r="BF91" i="12"/>
  <c r="BF795" i="12"/>
  <c r="BH795" i="12" s="1"/>
  <c r="BI795" i="12" s="1"/>
  <c r="BJ795" i="12" s="1"/>
  <c r="BF765" i="12"/>
  <c r="BH765" i="12" s="1"/>
  <c r="BI765" i="12" s="1"/>
  <c r="BJ765" i="12" s="1"/>
  <c r="BF701" i="12"/>
  <c r="BH701" i="12" s="1"/>
  <c r="BI701" i="12" s="1"/>
  <c r="BJ701" i="12" s="1"/>
  <c r="BF509" i="12"/>
  <c r="BH509" i="12" s="1"/>
  <c r="BI509" i="12" s="1"/>
  <c r="BJ509" i="12" s="1"/>
  <c r="BF73" i="12"/>
  <c r="BH73" i="12" s="1"/>
  <c r="BF274" i="12"/>
  <c r="BH274" i="12" s="1"/>
  <c r="BI274" i="12" s="1"/>
  <c r="BJ274" i="12" s="1"/>
  <c r="BF597" i="12"/>
  <c r="BH597" i="12" s="1"/>
  <c r="BI597" i="12" s="1"/>
  <c r="BJ597" i="12" s="1"/>
  <c r="BF198" i="12"/>
  <c r="BF316" i="12"/>
  <c r="BH316" i="12" s="1"/>
  <c r="BI316" i="12" s="1"/>
  <c r="BJ316" i="12" s="1"/>
  <c r="BF149" i="12"/>
  <c r="BF24" i="12"/>
  <c r="BH24" i="12" s="1"/>
  <c r="BF844" i="12"/>
  <c r="BH844" i="12" s="1"/>
  <c r="BI844" i="12" s="1"/>
  <c r="BJ844" i="12" s="1"/>
  <c r="BF576" i="12"/>
  <c r="BH576" i="12" s="1"/>
  <c r="BI576" i="12" s="1"/>
  <c r="BJ576" i="12" s="1"/>
  <c r="BF299" i="12"/>
  <c r="BH299" i="12" s="1"/>
  <c r="BI299" i="12" s="1"/>
  <c r="BJ299" i="12" s="1"/>
  <c r="BF283" i="12"/>
  <c r="BH283" i="12" s="1"/>
  <c r="BI283" i="12" s="1"/>
  <c r="BJ283" i="12" s="1"/>
  <c r="AC5" i="6"/>
  <c r="AE5" i="6" s="1"/>
  <c r="BF3" i="12"/>
  <c r="BH3" i="12" s="1"/>
  <c r="BG51" i="12" s="1"/>
  <c r="BG86" i="12" l="1"/>
  <c r="BH86" i="12" s="1"/>
  <c r="M7" i="30"/>
  <c r="BA215" i="12"/>
  <c r="BH268" i="12"/>
  <c r="BI268" i="12" s="1"/>
  <c r="BJ268" i="12" s="1"/>
  <c r="BH267" i="12"/>
  <c r="BI267" i="12" s="1"/>
  <c r="BJ267" i="12" s="1"/>
  <c r="BH270" i="12"/>
  <c r="BI270" i="12" s="1"/>
  <c r="BJ270" i="12" s="1"/>
  <c r="BH250" i="12"/>
  <c r="BI250" i="12" s="1"/>
  <c r="BJ250" i="12" s="1"/>
  <c r="BH252" i="12"/>
  <c r="BI252" i="12" s="1"/>
  <c r="BJ252" i="12" s="1"/>
  <c r="BH227" i="12"/>
  <c r="BI227" i="12" s="1"/>
  <c r="BJ227" i="12" s="1"/>
  <c r="BI59" i="12"/>
  <c r="BJ59" i="12" s="1"/>
  <c r="AC64" i="27"/>
  <c r="AD64" i="27" s="1"/>
  <c r="BI98" i="12"/>
  <c r="BJ98" i="12" s="1"/>
  <c r="BH97" i="12"/>
  <c r="BI97" i="12" s="1"/>
  <c r="BJ97" i="12" s="1"/>
  <c r="BI66" i="12"/>
  <c r="BJ66" i="12" s="1"/>
  <c r="BH60" i="12"/>
  <c r="BI60" i="12" s="1"/>
  <c r="BJ60" i="12" s="1"/>
  <c r="AC92" i="27"/>
  <c r="AD92" i="27" s="1"/>
  <c r="AC76" i="27"/>
  <c r="AD76" i="27" s="1"/>
  <c r="AC79" i="27"/>
  <c r="AD79" i="27" s="1"/>
  <c r="AC74" i="27"/>
  <c r="AD74" i="27" s="1"/>
  <c r="AC65" i="27"/>
  <c r="AD65" i="27" s="1"/>
  <c r="AC55" i="27"/>
  <c r="AD55" i="27" s="1"/>
  <c r="AC66" i="27"/>
  <c r="AD66" i="27" s="1"/>
  <c r="AC80" i="27"/>
  <c r="AD80" i="27" s="1"/>
  <c r="AC59" i="27"/>
  <c r="AD59" i="27" s="1"/>
  <c r="AC71" i="27"/>
  <c r="AD71" i="27" s="1"/>
  <c r="AC54" i="27"/>
  <c r="AD54" i="27" s="1"/>
  <c r="AC52" i="27"/>
  <c r="AD52" i="27" s="1"/>
  <c r="AC58" i="27"/>
  <c r="AD58" i="27" s="1"/>
  <c r="AC68" i="27"/>
  <c r="AD68" i="27" s="1"/>
  <c r="AC89" i="27"/>
  <c r="AD89" i="27" s="1"/>
  <c r="AD67" i="27"/>
  <c r="AD50" i="27"/>
  <c r="AC86" i="27"/>
  <c r="AD86" i="27" s="1"/>
  <c r="AC87" i="27"/>
  <c r="AD87" i="27" s="1"/>
  <c r="AC61" i="27"/>
  <c r="AD61" i="27" s="1"/>
  <c r="AC60" i="27"/>
  <c r="AD60" i="27" s="1"/>
  <c r="AC62" i="27"/>
  <c r="AD62" i="27" s="1"/>
  <c r="AC85" i="27"/>
  <c r="AD85" i="27" s="1"/>
  <c r="AC83" i="27"/>
  <c r="AD83" i="27" s="1"/>
  <c r="AC56" i="27"/>
  <c r="AD56" i="27" s="1"/>
  <c r="AC53" i="27"/>
  <c r="AD53" i="27" s="1"/>
  <c r="AC77" i="27"/>
  <c r="AD77" i="27" s="1"/>
  <c r="AC91" i="27"/>
  <c r="AD91" i="27" s="1"/>
  <c r="AC90" i="27"/>
  <c r="AD90" i="27" s="1"/>
  <c r="AC82" i="27"/>
  <c r="AD82" i="27" s="1"/>
  <c r="AC72" i="27"/>
  <c r="AD72" i="27" s="1"/>
  <c r="AC78" i="27"/>
  <c r="AD78" i="27" s="1"/>
  <c r="AC57" i="27"/>
  <c r="AD57" i="27" s="1"/>
  <c r="AC73" i="27"/>
  <c r="AD73" i="27" s="1"/>
  <c r="AC81" i="27"/>
  <c r="AD81" i="27" s="1"/>
  <c r="AD70" i="27"/>
  <c r="AD75" i="27"/>
  <c r="AD84" i="27"/>
  <c r="AC48" i="27"/>
  <c r="AD48" i="27" s="1"/>
  <c r="AF93" i="6"/>
  <c r="AG93" i="6" s="1"/>
  <c r="AF74" i="6"/>
  <c r="AG74" i="6" s="1"/>
  <c r="AF54" i="6"/>
  <c r="AG54" i="6" s="1"/>
  <c r="AF92" i="6"/>
  <c r="AG92" i="6" s="1"/>
  <c r="AF87" i="6"/>
  <c r="AG87" i="6" s="1"/>
  <c r="AF69" i="6"/>
  <c r="AG69" i="6" s="1"/>
  <c r="AF73" i="6"/>
  <c r="AG73" i="6" s="1"/>
  <c r="AF57" i="6"/>
  <c r="AG57" i="6" s="1"/>
  <c r="AF60" i="6"/>
  <c r="AG60" i="6" s="1"/>
  <c r="AF89" i="6"/>
  <c r="AG89" i="6" s="1"/>
  <c r="AF85" i="6"/>
  <c r="AG85" i="6" s="1"/>
  <c r="AF55" i="6"/>
  <c r="AG55" i="6" s="1"/>
  <c r="AF58" i="6"/>
  <c r="AG58" i="6" s="1"/>
  <c r="AF79" i="6"/>
  <c r="AG79" i="6" s="1"/>
  <c r="AF71" i="6"/>
  <c r="AG71" i="6" s="1"/>
  <c r="AF94" i="6"/>
  <c r="AG94" i="6" s="1"/>
  <c r="AF61" i="6"/>
  <c r="AG61" i="6" s="1"/>
  <c r="AF68" i="6"/>
  <c r="AG68" i="6" s="1"/>
  <c r="AF72" i="6"/>
  <c r="AG72" i="6" s="1"/>
  <c r="AF80" i="6"/>
  <c r="AG80" i="6" s="1"/>
  <c r="AF82" i="6"/>
  <c r="AG82" i="6" s="1"/>
  <c r="AF52" i="6"/>
  <c r="AG52" i="6" s="1"/>
  <c r="BI90" i="12"/>
  <c r="BJ90" i="12" s="1"/>
  <c r="BI81" i="12"/>
  <c r="BJ81" i="12" s="1"/>
  <c r="BI82" i="12"/>
  <c r="BJ82" i="12" s="1"/>
  <c r="BI86" i="12"/>
  <c r="BJ86" i="12" s="1"/>
  <c r="BI79" i="12"/>
  <c r="BJ79" i="12" s="1"/>
  <c r="BI74" i="12"/>
  <c r="BJ74" i="12" s="1"/>
  <c r="BI73" i="12"/>
  <c r="BJ73" i="12" s="1"/>
  <c r="BI88" i="12"/>
  <c r="BJ88" i="12" s="1"/>
  <c r="BI93" i="12"/>
  <c r="BJ93" i="12" s="1"/>
  <c r="BI95" i="12"/>
  <c r="BJ95" i="12" s="1"/>
  <c r="BI89" i="12"/>
  <c r="BJ89" i="12" s="1"/>
  <c r="BI56" i="12"/>
  <c r="BJ56" i="12" s="1"/>
  <c r="BJ54" i="12"/>
  <c r="BI76" i="12"/>
  <c r="BJ76" i="12" s="1"/>
  <c r="BI80" i="12"/>
  <c r="BJ80" i="12" s="1"/>
  <c r="BI92" i="12"/>
  <c r="BJ92" i="12" s="1"/>
  <c r="BI96" i="12"/>
  <c r="BJ96" i="12" s="1"/>
  <c r="BI62" i="12"/>
  <c r="BJ62" i="12" s="1"/>
  <c r="BJ69" i="12"/>
  <c r="BI63" i="12"/>
  <c r="BJ63" i="12" s="1"/>
  <c r="BI70" i="12"/>
  <c r="BJ70" i="12" s="1"/>
  <c r="BI94" i="12"/>
  <c r="BJ94" i="12" s="1"/>
  <c r="BI84" i="12"/>
  <c r="BJ84" i="12" s="1"/>
  <c r="BI68" i="12"/>
  <c r="BJ68" i="12" s="1"/>
  <c r="BI78" i="12"/>
  <c r="BJ78" i="12" s="1"/>
  <c r="BI55" i="12"/>
  <c r="BJ55" i="12" s="1"/>
  <c r="BI52" i="12"/>
  <c r="BJ52" i="12" s="1"/>
  <c r="BI75" i="12"/>
  <c r="BJ75" i="12" s="1"/>
  <c r="BJ87" i="12"/>
  <c r="BI85" i="12"/>
  <c r="BJ85" i="12" s="1"/>
  <c r="BG71" i="12"/>
  <c r="BH71" i="12" s="1"/>
  <c r="BH91" i="12"/>
  <c r="BH67" i="12"/>
  <c r="BH77" i="12"/>
  <c r="BI77" i="12" s="1"/>
  <c r="AC4" i="27"/>
  <c r="AD4" i="27" s="1"/>
  <c r="AA49" i="27"/>
  <c r="AB49" i="27" s="1"/>
  <c r="AB51" i="27"/>
  <c r="BI24" i="12"/>
  <c r="BJ24" i="12" s="1"/>
  <c r="BG72" i="12"/>
  <c r="BH72" i="12" s="1"/>
  <c r="BI72" i="12" s="1"/>
  <c r="BI13" i="12"/>
  <c r="BJ13" i="12" s="1"/>
  <c r="BG61" i="12"/>
  <c r="BH61" i="12" s="1"/>
  <c r="BI17" i="12"/>
  <c r="BJ17" i="12" s="1"/>
  <c r="BG65" i="12"/>
  <c r="BH65" i="12" s="1"/>
  <c r="BH51" i="12"/>
  <c r="BI9" i="12"/>
  <c r="BJ9" i="12" s="1"/>
  <c r="BG57" i="12"/>
  <c r="BH57" i="12" s="1"/>
  <c r="AF5" i="6"/>
  <c r="AG5" i="6" s="1"/>
  <c r="AD51" i="6"/>
  <c r="AE51" i="6" s="1"/>
  <c r="BI35" i="12"/>
  <c r="BJ35" i="12" s="1"/>
  <c r="BG83" i="12"/>
  <c r="BH83" i="12" s="1"/>
  <c r="BI16" i="12"/>
  <c r="BJ16" i="12" s="1"/>
  <c r="BG64" i="12"/>
  <c r="BH64" i="12" s="1"/>
  <c r="AE49" i="6"/>
  <c r="AZ5" i="12"/>
  <c r="BI3" i="12"/>
  <c r="BJ3" i="12" s="1"/>
  <c r="BE215" i="12" l="1"/>
  <c r="M8" i="30"/>
  <c r="BH269" i="12"/>
  <c r="BI269" i="12" s="1"/>
  <c r="BJ269" i="12" s="1"/>
  <c r="BH224" i="12"/>
  <c r="BI224" i="12" s="1"/>
  <c r="BJ224" i="12" s="1"/>
  <c r="BH225" i="12"/>
  <c r="BI225" i="12" s="1"/>
  <c r="BJ225" i="12" s="1"/>
  <c r="BH221" i="12"/>
  <c r="BI221" i="12" s="1"/>
  <c r="BJ221" i="12" s="1"/>
  <c r="AC51" i="27"/>
  <c r="AD51" i="27" s="1"/>
  <c r="AC49" i="27"/>
  <c r="AD49" i="27" s="1"/>
  <c r="AF51" i="6"/>
  <c r="AG51" i="6" s="1"/>
  <c r="AF49" i="6"/>
  <c r="AG49" i="6" s="1"/>
  <c r="BI83" i="12"/>
  <c r="BJ83" i="12" s="1"/>
  <c r="BI57" i="12"/>
  <c r="BJ57" i="12" s="1"/>
  <c r="BI67" i="12"/>
  <c r="BJ67" i="12" s="1"/>
  <c r="BI71" i="12"/>
  <c r="BJ71" i="12" s="1"/>
  <c r="BI64" i="12"/>
  <c r="BJ64" i="12" s="1"/>
  <c r="BI65" i="12"/>
  <c r="BJ65" i="12" s="1"/>
  <c r="BI61" i="12"/>
  <c r="BJ61" i="12" s="1"/>
  <c r="BJ72" i="12"/>
  <c r="BJ77" i="12"/>
  <c r="BI91" i="12"/>
  <c r="BJ91" i="12" s="1"/>
  <c r="BI51" i="12"/>
  <c r="BJ51" i="12" s="1"/>
  <c r="BA5" i="12"/>
  <c r="BF215" i="12" l="1"/>
  <c r="M12" i="30"/>
  <c r="AD114" i="6"/>
  <c r="AE114" i="6" s="1"/>
  <c r="AD160" i="6" s="1"/>
  <c r="AE160" i="6" s="1"/>
  <c r="AE233" i="6" s="1"/>
  <c r="AF233" i="6" s="1"/>
  <c r="AG233" i="6" s="1"/>
  <c r="BH261" i="12"/>
  <c r="BI261" i="12" s="1"/>
  <c r="BJ261" i="12" s="1"/>
  <c r="BH248" i="12"/>
  <c r="BI248" i="12" s="1"/>
  <c r="BJ248" i="12" s="1"/>
  <c r="BH264" i="12"/>
  <c r="BI264" i="12" s="1"/>
  <c r="BJ264" i="12" s="1"/>
  <c r="BH249" i="12"/>
  <c r="BI249" i="12" s="1"/>
  <c r="BJ249" i="12" s="1"/>
  <c r="BH238" i="12"/>
  <c r="BI238" i="12" s="1"/>
  <c r="BJ238" i="12" s="1"/>
  <c r="BH237" i="12"/>
  <c r="BI237" i="12" s="1"/>
  <c r="BJ237" i="12" s="1"/>
  <c r="BH244" i="12"/>
  <c r="BI244" i="12" s="1"/>
  <c r="BJ244" i="12" s="1"/>
  <c r="BH251" i="12"/>
  <c r="BI251" i="12" s="1"/>
  <c r="BJ251" i="12" s="1"/>
  <c r="BH242" i="12"/>
  <c r="BI242" i="12" s="1"/>
  <c r="BJ242" i="12" s="1"/>
  <c r="BH259" i="12"/>
  <c r="BI259" i="12" s="1"/>
  <c r="BJ259" i="12" s="1"/>
  <c r="BH260" i="12"/>
  <c r="BI260" i="12" s="1"/>
  <c r="BJ260" i="12" s="1"/>
  <c r="BH253" i="12"/>
  <c r="BI253" i="12" s="1"/>
  <c r="BJ253" i="12" s="1"/>
  <c r="BH241" i="12"/>
  <c r="BI241" i="12" s="1"/>
  <c r="BJ241" i="12" s="1"/>
  <c r="BH222" i="12"/>
  <c r="BI222" i="12" s="1"/>
  <c r="BJ222" i="12" s="1"/>
  <c r="BH219" i="12"/>
  <c r="BI219" i="12" s="1"/>
  <c r="BJ219" i="12" s="1"/>
  <c r="BH217" i="12"/>
  <c r="BI217" i="12" s="1"/>
  <c r="BJ217" i="12" s="1"/>
  <c r="BH265" i="12"/>
  <c r="BI265" i="12" s="1"/>
  <c r="BJ265" i="12" s="1"/>
  <c r="BH220" i="12"/>
  <c r="BI220" i="12" s="1"/>
  <c r="BJ220" i="12" s="1"/>
  <c r="BH256" i="12"/>
  <c r="BI256" i="12" s="1"/>
  <c r="BJ256" i="12" s="1"/>
  <c r="BH257" i="12"/>
  <c r="BI257" i="12" s="1"/>
  <c r="BJ257" i="12" s="1"/>
  <c r="BH266" i="12"/>
  <c r="BI266" i="12" s="1"/>
  <c r="BJ266" i="12" s="1"/>
  <c r="BH245" i="12"/>
  <c r="BI245" i="12" s="1"/>
  <c r="BJ245" i="12" s="1"/>
  <c r="BH263" i="12"/>
  <c r="BI263" i="12" s="1"/>
  <c r="BJ263" i="12" s="1"/>
  <c r="BI230" i="12"/>
  <c r="BJ230" i="12" s="1"/>
  <c r="BH231" i="12"/>
  <c r="BI231" i="12" s="1"/>
  <c r="BJ231" i="12" s="1"/>
  <c r="BH255" i="12"/>
  <c r="BI255" i="12" s="1"/>
  <c r="BJ255" i="12" s="1"/>
  <c r="BH247" i="12"/>
  <c r="BI247" i="12" s="1"/>
  <c r="BJ247" i="12" s="1"/>
  <c r="BH216" i="12"/>
  <c r="BI216" i="12" s="1"/>
  <c r="BJ216" i="12" s="1"/>
  <c r="BH258" i="12"/>
  <c r="BI258" i="12" s="1"/>
  <c r="BJ258" i="12" s="1"/>
  <c r="BH243" i="12"/>
  <c r="BI243" i="12" s="1"/>
  <c r="BJ243" i="12" s="1"/>
  <c r="BH235" i="12"/>
  <c r="BI235" i="12" s="1"/>
  <c r="BJ235" i="12" s="1"/>
  <c r="BH214" i="12"/>
  <c r="BI214" i="12" s="1"/>
  <c r="BJ214" i="12" s="1"/>
  <c r="BE5" i="12"/>
  <c r="AF160" i="6" l="1"/>
  <c r="AG160" i="6" s="1"/>
  <c r="AE187" i="6"/>
  <c r="AF187" i="6" s="1"/>
  <c r="AG187" i="6" s="1"/>
  <c r="AF114" i="6"/>
  <c r="AG114" i="6" s="1"/>
  <c r="AA111" i="27"/>
  <c r="AB111" i="27" s="1"/>
  <c r="AA157" i="27" s="1"/>
  <c r="AB157" i="27" s="1"/>
  <c r="AC157" i="27" s="1"/>
  <c r="AD157" i="27" s="1"/>
  <c r="BH215" i="12"/>
  <c r="BI215" i="12" s="1"/>
  <c r="BH254" i="12"/>
  <c r="BI254" i="12" s="1"/>
  <c r="BJ254" i="12" s="1"/>
  <c r="BH233" i="12"/>
  <c r="BI233" i="12" s="1"/>
  <c r="BJ233" i="12" s="1"/>
  <c r="BH234" i="12"/>
  <c r="BI234" i="12" s="1"/>
  <c r="BJ234" i="12" s="1"/>
  <c r="BH246" i="12"/>
  <c r="BI246" i="12" s="1"/>
  <c r="BJ246" i="12" s="1"/>
  <c r="BH223" i="12"/>
  <c r="BI223" i="12" s="1"/>
  <c r="BJ223" i="12" s="1"/>
  <c r="BH239" i="12"/>
  <c r="BI239" i="12" s="1"/>
  <c r="BJ239" i="12" s="1"/>
  <c r="BH229" i="12"/>
  <c r="BI229" i="12" s="1"/>
  <c r="BJ229" i="12" s="1"/>
  <c r="BH240" i="12"/>
  <c r="BI240" i="12" s="1"/>
  <c r="BJ240" i="12" s="1"/>
  <c r="BH262" i="12"/>
  <c r="BI262" i="12" s="1"/>
  <c r="BJ262" i="12" s="1"/>
  <c r="BH226" i="12"/>
  <c r="BI226" i="12" s="1"/>
  <c r="BJ226" i="12" s="1"/>
  <c r="BH228" i="12"/>
  <c r="BI228" i="12" s="1"/>
  <c r="BJ228" i="12" s="1"/>
  <c r="BF5" i="12"/>
  <c r="BH5" i="12" s="1"/>
  <c r="BG53" i="12" s="1"/>
  <c r="BH53" i="12" s="1"/>
  <c r="BJ215" i="12" l="1"/>
  <c r="M15" i="30" s="1"/>
  <c r="M14" i="30"/>
  <c r="AB204" i="27"/>
  <c r="AC204" i="27" s="1"/>
  <c r="AD204" i="27" s="1"/>
  <c r="AC111" i="27"/>
  <c r="AD111" i="27" s="1"/>
  <c r="BH236" i="12"/>
  <c r="BI236" i="12" s="1"/>
  <c r="BJ236" i="12" s="1"/>
  <c r="BI53" i="12"/>
  <c r="BJ53" i="12" s="1"/>
  <c r="BI5" i="12"/>
  <c r="BJ5" i="12" l="1"/>
  <c r="BH218" i="12" l="1"/>
  <c r="BI218" i="12" s="1"/>
  <c r="BJ218" i="12" s="1"/>
  <c r="AD95" i="6"/>
  <c r="AE95" i="6" s="1"/>
  <c r="AF95" i="6" l="1"/>
  <c r="AG95" i="6" s="1"/>
  <c r="AD141" i="6"/>
  <c r="AE141" i="6" s="1"/>
  <c r="AE188" i="6" l="1"/>
  <c r="AF188" i="6" s="1"/>
  <c r="AF141" i="6"/>
  <c r="AG141" i="6" s="1"/>
  <c r="AD112" i="6"/>
  <c r="AE112" i="6" s="1"/>
  <c r="AA112" i="27"/>
  <c r="AB112" i="27" s="1"/>
  <c r="BG103" i="12"/>
  <c r="BH103" i="12" s="1"/>
  <c r="AA95" i="27"/>
  <c r="AB95" i="27" s="1"/>
  <c r="AA141" i="27" s="1"/>
  <c r="AB141" i="27" s="1"/>
  <c r="BG121" i="12"/>
  <c r="BH121" i="12" s="1"/>
  <c r="BG113" i="12"/>
  <c r="BH113" i="12" s="1"/>
  <c r="BG111" i="12"/>
  <c r="BH111" i="12" s="1"/>
  <c r="BG148" i="12"/>
  <c r="BH148" i="12" s="1"/>
  <c r="BG126" i="12"/>
  <c r="BH126" i="12" s="1"/>
  <c r="BG114" i="12"/>
  <c r="BH114" i="12" s="1"/>
  <c r="BG125" i="12"/>
  <c r="BH125" i="12" s="1"/>
  <c r="BG108" i="12"/>
  <c r="BH108" i="12" s="1"/>
  <c r="BG132" i="12"/>
  <c r="BH132" i="12" s="1"/>
  <c r="BG119" i="12"/>
  <c r="BH119" i="12" s="1"/>
  <c r="BG118" i="12"/>
  <c r="BH118" i="12" s="1"/>
  <c r="BG140" i="12"/>
  <c r="BH140" i="12" s="1"/>
  <c r="BG100" i="12"/>
  <c r="BH100" i="12" s="1"/>
  <c r="AA97" i="27"/>
  <c r="AB97" i="27" s="1"/>
  <c r="AD97" i="6"/>
  <c r="AE97" i="6" s="1"/>
  <c r="BG124" i="12"/>
  <c r="BH124" i="12" s="1"/>
  <c r="AA114" i="27"/>
  <c r="AB114" i="27" s="1"/>
  <c r="AA121" i="27"/>
  <c r="AB121" i="27" s="1"/>
  <c r="AA118" i="27"/>
  <c r="AB118" i="27" s="1"/>
  <c r="AA137" i="27"/>
  <c r="AB137" i="27" s="1"/>
  <c r="AA107" i="27"/>
  <c r="AB107" i="27" s="1"/>
  <c r="AA98" i="27"/>
  <c r="AB98" i="27" s="1"/>
  <c r="AA138" i="27"/>
  <c r="AB138" i="27" s="1"/>
  <c r="AA124" i="27"/>
  <c r="AB124" i="27" s="1"/>
  <c r="AA131" i="27"/>
  <c r="AB131" i="27" s="1"/>
  <c r="AA135" i="27"/>
  <c r="AB135" i="27" s="1"/>
  <c r="AA120" i="27"/>
  <c r="AB120" i="27" s="1"/>
  <c r="AA110" i="27"/>
  <c r="AB110" i="27" s="1"/>
  <c r="AA108" i="27"/>
  <c r="AB108" i="27" s="1"/>
  <c r="AA100" i="27"/>
  <c r="AB100" i="27" s="1"/>
  <c r="AA125" i="27"/>
  <c r="AB125" i="27" s="1"/>
  <c r="AA119" i="27"/>
  <c r="AB119" i="27" s="1"/>
  <c r="AA102" i="27"/>
  <c r="AB102" i="27" s="1"/>
  <c r="AA96" i="27"/>
  <c r="AB96" i="27" s="1"/>
  <c r="AA127" i="27"/>
  <c r="AB127" i="27" s="1"/>
  <c r="AA103" i="27"/>
  <c r="AB103" i="27" s="1"/>
  <c r="AA128" i="27"/>
  <c r="AB128" i="27" s="1"/>
  <c r="AA129" i="27"/>
  <c r="AB129" i="27" s="1"/>
  <c r="AA113" i="27"/>
  <c r="AB113" i="27" s="1"/>
  <c r="AA105" i="27"/>
  <c r="AB105" i="27" s="1"/>
  <c r="AA116" i="27"/>
  <c r="AB116" i="27" s="1"/>
  <c r="AA123" i="27"/>
  <c r="AB123" i="27" s="1"/>
  <c r="AC123" i="27" s="1"/>
  <c r="AD123" i="27" s="1"/>
  <c r="AA133" i="27"/>
  <c r="AB133" i="27" s="1"/>
  <c r="AC133" i="27" s="1"/>
  <c r="AD133" i="27" s="1"/>
  <c r="AA126" i="27"/>
  <c r="AB126" i="27" s="1"/>
  <c r="AC126" i="27" s="1"/>
  <c r="AD126" i="27" s="1"/>
  <c r="AA94" i="27"/>
  <c r="AB94" i="27" s="1"/>
  <c r="AA140" i="27" s="1"/>
  <c r="AB140" i="27" s="1"/>
  <c r="AA99" i="27"/>
  <c r="AB99" i="27" s="1"/>
  <c r="AA132" i="27"/>
  <c r="AB132" i="27" s="1"/>
  <c r="AA130" i="27"/>
  <c r="AB130" i="27" s="1"/>
  <c r="AA136" i="27"/>
  <c r="AB136" i="27" s="1"/>
  <c r="AA106" i="27"/>
  <c r="AB106" i="27" s="1"/>
  <c r="AA104" i="27"/>
  <c r="AB104" i="27" s="1"/>
  <c r="AA117" i="27"/>
  <c r="AB117" i="27" s="1"/>
  <c r="AC117" i="27" s="1"/>
  <c r="AD117" i="27" s="1"/>
  <c r="AA101" i="27"/>
  <c r="AB101" i="27" s="1"/>
  <c r="AC101" i="27" s="1"/>
  <c r="AD101" i="27" s="1"/>
  <c r="AA122" i="27"/>
  <c r="AB122" i="27" s="1"/>
  <c r="AC122" i="27" s="1"/>
  <c r="AD122" i="27" s="1"/>
  <c r="BG120" i="12"/>
  <c r="BH120" i="12" s="1"/>
  <c r="BG129" i="12"/>
  <c r="BH129" i="12" s="1"/>
  <c r="BG144" i="12"/>
  <c r="BH144" i="12" s="1"/>
  <c r="BG101" i="12"/>
  <c r="BH101" i="12" s="1"/>
  <c r="BG158" i="12" s="1"/>
  <c r="BH158" i="12" s="1"/>
  <c r="BG133" i="12"/>
  <c r="BH133" i="12" s="1"/>
  <c r="BG141" i="12"/>
  <c r="BH141" i="12" s="1"/>
  <c r="BG116" i="12"/>
  <c r="BH116" i="12" s="1"/>
  <c r="BG115" i="12"/>
  <c r="BH115" i="12" s="1"/>
  <c r="BG172" i="12" s="1"/>
  <c r="BH172" i="12" s="1"/>
  <c r="BG149" i="12"/>
  <c r="BH149" i="12" s="1"/>
  <c r="BG131" i="12"/>
  <c r="BH131" i="12" s="1"/>
  <c r="BI131" i="12" s="1"/>
  <c r="BJ131" i="12" s="1"/>
  <c r="BG152" i="12"/>
  <c r="BH152" i="12" s="1"/>
  <c r="BG143" i="12"/>
  <c r="BH143" i="12" s="1"/>
  <c r="BG200" i="12" s="1"/>
  <c r="BH200" i="12" s="1"/>
  <c r="BG142" i="12"/>
  <c r="BH142" i="12" s="1"/>
  <c r="BG105" i="12"/>
  <c r="BH105" i="12" s="1"/>
  <c r="BG162" i="12" s="1"/>
  <c r="BH162" i="12" s="1"/>
  <c r="BG151" i="12"/>
  <c r="BH151" i="12" s="1"/>
  <c r="BG102" i="12"/>
  <c r="BH102" i="12" s="1"/>
  <c r="BG159" i="12" s="1"/>
  <c r="BH159" i="12" s="1"/>
  <c r="BG104" i="12"/>
  <c r="BH104" i="12" s="1"/>
  <c r="BG107" i="12"/>
  <c r="BH107" i="12" s="1"/>
  <c r="BI107" i="12" s="1"/>
  <c r="BJ107" i="12" s="1"/>
  <c r="BG127" i="12"/>
  <c r="BH127" i="12" s="1"/>
  <c r="BG139" i="12"/>
  <c r="BH139" i="12" s="1"/>
  <c r="BG196" i="12" s="1"/>
  <c r="BH196" i="12" s="1"/>
  <c r="BG146" i="12"/>
  <c r="BH146" i="12" s="1"/>
  <c r="BG145" i="12"/>
  <c r="BH145" i="12" s="1"/>
  <c r="BG202" i="12" s="1"/>
  <c r="BH202" i="12" s="1"/>
  <c r="BG128" i="12"/>
  <c r="BH128" i="12" s="1"/>
  <c r="BG137" i="12"/>
  <c r="BH137" i="12" s="1"/>
  <c r="BI137" i="12" s="1"/>
  <c r="BJ137" i="12" s="1"/>
  <c r="BG130" i="12"/>
  <c r="BH130" i="12" s="1"/>
  <c r="BG122" i="12"/>
  <c r="BH122" i="12" s="1"/>
  <c r="BI122" i="12" s="1"/>
  <c r="BJ122" i="12" s="1"/>
  <c r="BG123" i="12"/>
  <c r="BH123" i="12" s="1"/>
  <c r="BG135" i="12"/>
  <c r="BH135" i="12" s="1"/>
  <c r="BI135" i="12" s="1"/>
  <c r="BJ135" i="12" s="1"/>
  <c r="BG150" i="12"/>
  <c r="BH150" i="12" s="1"/>
  <c r="BI150" i="12" s="1"/>
  <c r="BJ150" i="12" s="1"/>
  <c r="BG134" i="12"/>
  <c r="BH134" i="12" s="1"/>
  <c r="BG191" i="12" s="1"/>
  <c r="BH191" i="12" s="1"/>
  <c r="BG147" i="12"/>
  <c r="BH147" i="12" s="1"/>
  <c r="BI147" i="12" s="1"/>
  <c r="BJ147" i="12" s="1"/>
  <c r="AD128" i="6"/>
  <c r="AE128" i="6" s="1"/>
  <c r="AD174" i="6" s="1"/>
  <c r="AE174" i="6" s="1"/>
  <c r="AD118" i="6"/>
  <c r="AE118" i="6" s="1"/>
  <c r="AD140" i="6"/>
  <c r="AE140" i="6" s="1"/>
  <c r="AF140" i="6" s="1"/>
  <c r="AG140" i="6" s="1"/>
  <c r="AD117" i="6"/>
  <c r="AE117" i="6" s="1"/>
  <c r="AD104" i="6"/>
  <c r="AE104" i="6" s="1"/>
  <c r="AD150" i="6" s="1"/>
  <c r="AE150" i="6" s="1"/>
  <c r="AD131" i="6"/>
  <c r="AE131" i="6" s="1"/>
  <c r="AD106" i="6"/>
  <c r="AE106" i="6" s="1"/>
  <c r="AF106" i="6" s="1"/>
  <c r="AG106" i="6" s="1"/>
  <c r="AD119" i="6"/>
  <c r="AE119" i="6" s="1"/>
  <c r="AD133" i="6"/>
  <c r="AE133" i="6" s="1"/>
  <c r="AD179" i="6" s="1"/>
  <c r="AE179" i="6" s="1"/>
  <c r="AD100" i="6"/>
  <c r="AE100" i="6" s="1"/>
  <c r="AD139" i="6"/>
  <c r="AE139" i="6" s="1"/>
  <c r="AF139" i="6" s="1"/>
  <c r="AG139" i="6" s="1"/>
  <c r="AD98" i="6"/>
  <c r="AE98" i="6" s="1"/>
  <c r="AD126" i="6"/>
  <c r="AE126" i="6" s="1"/>
  <c r="AD172" i="6" s="1"/>
  <c r="AE172" i="6" s="1"/>
  <c r="AD107" i="6"/>
  <c r="AE107" i="6" s="1"/>
  <c r="AD125" i="6"/>
  <c r="AE125" i="6" s="1"/>
  <c r="AD171" i="6" s="1"/>
  <c r="AE171" i="6" s="1"/>
  <c r="AD101" i="6"/>
  <c r="AE101" i="6" s="1"/>
  <c r="AD147" i="6" s="1"/>
  <c r="AE147" i="6" s="1"/>
  <c r="AD135" i="6"/>
  <c r="AE135" i="6" s="1"/>
  <c r="AD181" i="6" s="1"/>
  <c r="AE181" i="6" s="1"/>
  <c r="AD103" i="6"/>
  <c r="AE103" i="6" s="1"/>
  <c r="AD115" i="6"/>
  <c r="AE115" i="6" s="1"/>
  <c r="AD138" i="6"/>
  <c r="AE138" i="6" s="1"/>
  <c r="AD120" i="6"/>
  <c r="AE120" i="6" s="1"/>
  <c r="BG204" i="12"/>
  <c r="BH204" i="12" s="1"/>
  <c r="BG207" i="12"/>
  <c r="BH207" i="12" s="1"/>
  <c r="BG161" i="12"/>
  <c r="BH161" i="12" s="1"/>
  <c r="BI104" i="12"/>
  <c r="BJ104" i="12" s="1"/>
  <c r="BG208" i="12"/>
  <c r="BH208" i="12" s="1"/>
  <c r="BI151" i="12"/>
  <c r="BJ151" i="12" s="1"/>
  <c r="BI105" i="12"/>
  <c r="BG199" i="12"/>
  <c r="BH199" i="12" s="1"/>
  <c r="BI142" i="12"/>
  <c r="BJ142" i="12" s="1"/>
  <c r="BG209" i="12"/>
  <c r="BH209" i="12" s="1"/>
  <c r="BI152" i="12"/>
  <c r="BJ152" i="12" s="1"/>
  <c r="BG190" i="12"/>
  <c r="BH190" i="12" s="1"/>
  <c r="BI133" i="12"/>
  <c r="BJ133" i="12" s="1"/>
  <c r="AA181" i="27"/>
  <c r="AB181" i="27" s="1"/>
  <c r="AC135" i="27"/>
  <c r="AD135" i="27" s="1"/>
  <c r="AA177" i="27"/>
  <c r="AB177" i="27" s="1"/>
  <c r="AC131" i="27"/>
  <c r="AD131" i="27" s="1"/>
  <c r="BG184" i="12"/>
  <c r="BH184" i="12" s="1"/>
  <c r="BI127" i="12"/>
  <c r="BJ127" i="12" s="1"/>
  <c r="BG164" i="12"/>
  <c r="BH164" i="12" s="1"/>
  <c r="BG180" i="12"/>
  <c r="BH180" i="12" s="1"/>
  <c r="BI123" i="12"/>
  <c r="BJ123" i="12" s="1"/>
  <c r="BG187" i="12"/>
  <c r="BH187" i="12" s="1"/>
  <c r="BI130" i="12"/>
  <c r="BJ130" i="12" s="1"/>
  <c r="BG185" i="12"/>
  <c r="BI128" i="12"/>
  <c r="BJ128" i="12" s="1"/>
  <c r="BG188" i="12"/>
  <c r="BH188" i="12" s="1"/>
  <c r="BG181" i="12"/>
  <c r="BH181" i="12" s="1"/>
  <c r="BI124" i="12"/>
  <c r="BJ124" i="12" s="1"/>
  <c r="BG201" i="12"/>
  <c r="BH201" i="12" s="1"/>
  <c r="BI144" i="12"/>
  <c r="BJ144" i="12" s="1"/>
  <c r="AD149" i="6"/>
  <c r="AE149" i="6" s="1"/>
  <c r="AF103" i="6"/>
  <c r="AG103" i="6" s="1"/>
  <c r="AD153" i="6"/>
  <c r="AE153" i="6" s="1"/>
  <c r="AF107" i="6"/>
  <c r="AG107" i="6" s="1"/>
  <c r="AD186" i="6"/>
  <c r="AE186" i="6" s="1"/>
  <c r="AA179" i="27"/>
  <c r="AB179" i="27" s="1"/>
  <c r="AA169" i="27"/>
  <c r="AB169" i="27" s="1"/>
  <c r="AA146" i="27"/>
  <c r="AB146" i="27" s="1"/>
  <c r="AC100" i="27"/>
  <c r="AD100" i="27" s="1"/>
  <c r="AA160" i="27"/>
  <c r="AB160" i="27" s="1"/>
  <c r="AC114" i="27"/>
  <c r="AD114" i="27" s="1"/>
  <c r="BI145" i="12"/>
  <c r="BJ145" i="12" s="1"/>
  <c r="BG203" i="12"/>
  <c r="BH203" i="12" s="1"/>
  <c r="BI146" i="12"/>
  <c r="BJ146" i="12" s="1"/>
  <c r="BG206" i="12"/>
  <c r="BH206" i="12" s="1"/>
  <c r="BI149" i="12"/>
  <c r="BJ149" i="12" s="1"/>
  <c r="BG173" i="12"/>
  <c r="BH173" i="12" s="1"/>
  <c r="BI116" i="12"/>
  <c r="BJ116" i="12" s="1"/>
  <c r="BG198" i="12"/>
  <c r="BH198" i="12" s="1"/>
  <c r="BI141" i="12"/>
  <c r="BJ141" i="12" s="1"/>
  <c r="AD144" i="6"/>
  <c r="AE144" i="6" s="1"/>
  <c r="AF98" i="6"/>
  <c r="AG98" i="6" s="1"/>
  <c r="AD146" i="6"/>
  <c r="AE146" i="6" s="1"/>
  <c r="AF100" i="6"/>
  <c r="AG100" i="6" s="1"/>
  <c r="AD165" i="6"/>
  <c r="AE165" i="6" s="1"/>
  <c r="AF119" i="6"/>
  <c r="AG119" i="6" s="1"/>
  <c r="AD177" i="6"/>
  <c r="AE177" i="6" s="1"/>
  <c r="AF131" i="6"/>
  <c r="AG131" i="6" s="1"/>
  <c r="AD163" i="6"/>
  <c r="AE163" i="6" s="1"/>
  <c r="AF117" i="6"/>
  <c r="AG117" i="6" s="1"/>
  <c r="AD164" i="6"/>
  <c r="AE164" i="6" s="1"/>
  <c r="AF118" i="6"/>
  <c r="AG118" i="6" s="1"/>
  <c r="AC94" i="27"/>
  <c r="AD94" i="27" s="1"/>
  <c r="AA166" i="27"/>
  <c r="AB166" i="27" s="1"/>
  <c r="AC120" i="27"/>
  <c r="AD120" i="27" s="1"/>
  <c r="AA172" i="27"/>
  <c r="AB172" i="27" s="1"/>
  <c r="AA170" i="27"/>
  <c r="AB170" i="27" s="1"/>
  <c r="AC124" i="27"/>
  <c r="AD124" i="27" s="1"/>
  <c r="AA165" i="27"/>
  <c r="AB165" i="27" s="1"/>
  <c r="AC119" i="27"/>
  <c r="AD119" i="27" s="1"/>
  <c r="AA162" i="27"/>
  <c r="AB162" i="27" s="1"/>
  <c r="AC116" i="27"/>
  <c r="AD116" i="27" s="1"/>
  <c r="AA184" i="27"/>
  <c r="AB184" i="27" s="1"/>
  <c r="AC138" i="27"/>
  <c r="AD138" i="27" s="1"/>
  <c r="AA171" i="27"/>
  <c r="AB171" i="27" s="1"/>
  <c r="AC125" i="27"/>
  <c r="AD125" i="27" s="1"/>
  <c r="AA151" i="27"/>
  <c r="AB151" i="27" s="1"/>
  <c r="AC105" i="27"/>
  <c r="AD105" i="27" s="1"/>
  <c r="AA144" i="27"/>
  <c r="AB144" i="27" s="1"/>
  <c r="AC98" i="27"/>
  <c r="AD98" i="27" s="1"/>
  <c r="AA153" i="27"/>
  <c r="AB153" i="27" s="1"/>
  <c r="AC107" i="27"/>
  <c r="AD107" i="27" s="1"/>
  <c r="AA154" i="27"/>
  <c r="AB154" i="27" s="1"/>
  <c r="AC108" i="27"/>
  <c r="AD108" i="27" s="1"/>
  <c r="AA145" i="27"/>
  <c r="AB145" i="27" s="1"/>
  <c r="AC99" i="27"/>
  <c r="AD99" i="27" s="1"/>
  <c r="AA183" i="27"/>
  <c r="AB183" i="27" s="1"/>
  <c r="AC137" i="27"/>
  <c r="AD137" i="27" s="1"/>
  <c r="AA164" i="27"/>
  <c r="AB164" i="27" s="1"/>
  <c r="AC118" i="27"/>
  <c r="AD118" i="27" s="1"/>
  <c r="AA167" i="27"/>
  <c r="AB167" i="27" s="1"/>
  <c r="AC121" i="27"/>
  <c r="AD121" i="27" s="1"/>
  <c r="BI129" i="12"/>
  <c r="BJ129" i="12" s="1"/>
  <c r="BG186" i="12"/>
  <c r="BH186" i="12" s="1"/>
  <c r="BI120" i="12"/>
  <c r="BJ120" i="12" s="1"/>
  <c r="BG177" i="12"/>
  <c r="BH177" i="12" s="1"/>
  <c r="AA156" i="27"/>
  <c r="AB156" i="27" s="1"/>
  <c r="AC110" i="27"/>
  <c r="AD110" i="27" s="1"/>
  <c r="AA115" i="27"/>
  <c r="AB115" i="27" s="1"/>
  <c r="AA109" i="27"/>
  <c r="AB109" i="27" s="1"/>
  <c r="AA134" i="27"/>
  <c r="AB134" i="27" s="1"/>
  <c r="BG106" i="12"/>
  <c r="BH106" i="12" s="1"/>
  <c r="BG110" i="12"/>
  <c r="BH110" i="12" s="1"/>
  <c r="BG109" i="12"/>
  <c r="BH109" i="12" s="1"/>
  <c r="BG155" i="12"/>
  <c r="BH155" i="12" s="1"/>
  <c r="AD110" i="6"/>
  <c r="AE110" i="6" s="1"/>
  <c r="AD113" i="6"/>
  <c r="AE113" i="6" s="1"/>
  <c r="AD127" i="6"/>
  <c r="AE127" i="6" s="1"/>
  <c r="AD99" i="6"/>
  <c r="AE99" i="6" s="1"/>
  <c r="AD109" i="6"/>
  <c r="AE109" i="6" s="1"/>
  <c r="AD137" i="6"/>
  <c r="AE137" i="6" s="1"/>
  <c r="AD122" i="6"/>
  <c r="AE122" i="6" s="1"/>
  <c r="AD116" i="6"/>
  <c r="AE116" i="6" s="1"/>
  <c r="AD96" i="6"/>
  <c r="AE96" i="6" s="1"/>
  <c r="AD102" i="6"/>
  <c r="AE102" i="6" s="1"/>
  <c r="AD134" i="6"/>
  <c r="AE134" i="6" s="1"/>
  <c r="AD121" i="6"/>
  <c r="AE121" i="6" s="1"/>
  <c r="AD136" i="6"/>
  <c r="AE136" i="6" s="1"/>
  <c r="AD111" i="6"/>
  <c r="AE111" i="6" s="1"/>
  <c r="AD108" i="6"/>
  <c r="AE108" i="6" s="1"/>
  <c r="AD132" i="6"/>
  <c r="AE132" i="6" s="1"/>
  <c r="AD105" i="6"/>
  <c r="AE105" i="6" s="1"/>
  <c r="AD130" i="6"/>
  <c r="AE130" i="6" s="1"/>
  <c r="AD129" i="6"/>
  <c r="AE129" i="6" s="1"/>
  <c r="AD124" i="6"/>
  <c r="AE124" i="6" s="1"/>
  <c r="AD123" i="6"/>
  <c r="AE123" i="6" s="1"/>
  <c r="AA139" i="27"/>
  <c r="AB139" i="27" s="1"/>
  <c r="BG112" i="12"/>
  <c r="BH112" i="12" s="1"/>
  <c r="BG138" i="12"/>
  <c r="BH138" i="12" s="1"/>
  <c r="BG136" i="12"/>
  <c r="BH136" i="12" s="1"/>
  <c r="BG156" i="12"/>
  <c r="BH156" i="12" s="1"/>
  <c r="BG117" i="12"/>
  <c r="BH117" i="12" s="1"/>
  <c r="BG153" i="12"/>
  <c r="BH153" i="12" s="1"/>
  <c r="BG154" i="12"/>
  <c r="BH154" i="12" s="1"/>
  <c r="BI101" i="12" l="1"/>
  <c r="BJ101" i="12" s="1"/>
  <c r="BG194" i="12"/>
  <c r="BH194" i="12" s="1"/>
  <c r="BI115" i="12"/>
  <c r="BI143" i="12"/>
  <c r="AF104" i="6"/>
  <c r="AG104" i="6" s="1"/>
  <c r="AD185" i="6"/>
  <c r="AE185" i="6" s="1"/>
  <c r="BI102" i="12"/>
  <c r="BG192" i="12"/>
  <c r="BH192" i="12" s="1"/>
  <c r="AG188" i="6"/>
  <c r="AF125" i="6"/>
  <c r="AG125" i="6" s="1"/>
  <c r="AD152" i="6"/>
  <c r="AE152" i="6" s="1"/>
  <c r="BG179" i="12"/>
  <c r="BH179" i="12" s="1"/>
  <c r="AF128" i="6"/>
  <c r="AG128" i="6" s="1"/>
  <c r="AF133" i="6"/>
  <c r="AG133" i="6" s="1"/>
  <c r="AF135" i="6"/>
  <c r="AG135" i="6" s="1"/>
  <c r="BH185" i="12"/>
  <c r="AA163" i="27"/>
  <c r="AB163" i="27" s="1"/>
  <c r="AA168" i="27"/>
  <c r="AB168" i="27" s="1"/>
  <c r="AA147" i="27"/>
  <c r="AB147" i="27" s="1"/>
  <c r="AF126" i="6"/>
  <c r="AG126" i="6" s="1"/>
  <c r="BI134" i="12"/>
  <c r="BJ134" i="12" s="1"/>
  <c r="BG212" i="12"/>
  <c r="BH212" i="12" s="1"/>
  <c r="BI155" i="12"/>
  <c r="BJ155" i="12" s="1"/>
  <c r="BI110" i="12"/>
  <c r="BJ110" i="12" s="1"/>
  <c r="BG167" i="12"/>
  <c r="BH167" i="12" s="1"/>
  <c r="BG166" i="12"/>
  <c r="BH166" i="12" s="1"/>
  <c r="BI109" i="12"/>
  <c r="BJ109" i="12" s="1"/>
  <c r="BG163" i="12"/>
  <c r="BH163" i="12" s="1"/>
  <c r="BI106" i="12"/>
  <c r="BJ106" i="12" s="1"/>
  <c r="BG175" i="12"/>
  <c r="BH175" i="12" s="1"/>
  <c r="BI118" i="12"/>
  <c r="BJ118" i="12" s="1"/>
  <c r="BG189" i="12"/>
  <c r="BH189" i="12" s="1"/>
  <c r="BI132" i="12"/>
  <c r="BJ132" i="12" s="1"/>
  <c r="BG182" i="12"/>
  <c r="BH182" i="12" s="1"/>
  <c r="BI125" i="12"/>
  <c r="BJ125" i="12" s="1"/>
  <c r="BG183" i="12"/>
  <c r="BH183" i="12" s="1"/>
  <c r="BI126" i="12"/>
  <c r="BJ126" i="12" s="1"/>
  <c r="BG168" i="12"/>
  <c r="BH168" i="12" s="1"/>
  <c r="BI111" i="12"/>
  <c r="BJ111" i="12" s="1"/>
  <c r="BG178" i="12"/>
  <c r="BH178" i="12" s="1"/>
  <c r="BI121" i="12"/>
  <c r="BJ121" i="12"/>
  <c r="BJ102" i="12"/>
  <c r="BJ105" i="12"/>
  <c r="BJ143" i="12"/>
  <c r="BJ115" i="12"/>
  <c r="BG197" i="12"/>
  <c r="BH197" i="12" s="1"/>
  <c r="BI140" i="12"/>
  <c r="BJ140" i="12" s="1"/>
  <c r="BG176" i="12"/>
  <c r="BH176" i="12" s="1"/>
  <c r="BI119" i="12"/>
  <c r="BJ119" i="12" s="1"/>
  <c r="BG165" i="12"/>
  <c r="BH165" i="12" s="1"/>
  <c r="BI108" i="12"/>
  <c r="BJ108" i="12" s="1"/>
  <c r="BG171" i="12"/>
  <c r="BH171" i="12" s="1"/>
  <c r="BI114" i="12"/>
  <c r="BJ114" i="12" s="1"/>
  <c r="BG205" i="12"/>
  <c r="BH205" i="12" s="1"/>
  <c r="BI148" i="12"/>
  <c r="BJ148" i="12" s="1"/>
  <c r="BG170" i="12"/>
  <c r="BH170" i="12" s="1"/>
  <c r="BI113" i="12"/>
  <c r="BJ113" i="12" s="1"/>
  <c r="BG160" i="12"/>
  <c r="BH160" i="12" s="1"/>
  <c r="BI103" i="12"/>
  <c r="BJ103" i="12" s="1"/>
  <c r="BI139" i="12"/>
  <c r="BJ139" i="12" s="1"/>
  <c r="AC104" i="27"/>
  <c r="AD104" i="27" s="1"/>
  <c r="AA150" i="27"/>
  <c r="AB150" i="27" s="1"/>
  <c r="AC136" i="27"/>
  <c r="AD136" i="27" s="1"/>
  <c r="AA182" i="27"/>
  <c r="AB182" i="27" s="1"/>
  <c r="AC132" i="27"/>
  <c r="AD132" i="27" s="1"/>
  <c r="AA178" i="27"/>
  <c r="AB178" i="27" s="1"/>
  <c r="AC106" i="27"/>
  <c r="AD106" i="27" s="1"/>
  <c r="AA152" i="27"/>
  <c r="AB152" i="27" s="1"/>
  <c r="AA176" i="27"/>
  <c r="AB176" i="27" s="1"/>
  <c r="AC130" i="27"/>
  <c r="AD130" i="27" s="1"/>
  <c r="AC95" i="27"/>
  <c r="AD95" i="27" s="1"/>
  <c r="AB188" i="27"/>
  <c r="AC141" i="27"/>
  <c r="AD141" i="27" s="1"/>
  <c r="AA158" i="27"/>
  <c r="AB158" i="27" s="1"/>
  <c r="AC112" i="27"/>
  <c r="AD112" i="27" s="1"/>
  <c r="AC139" i="27"/>
  <c r="AD139" i="27" s="1"/>
  <c r="AA185" i="27"/>
  <c r="AB185" i="27" s="1"/>
  <c r="AC185" i="27" s="1"/>
  <c r="AD185" i="27" s="1"/>
  <c r="AA180" i="27"/>
  <c r="AB180" i="27" s="1"/>
  <c r="AC180" i="27" s="1"/>
  <c r="AD180" i="27" s="1"/>
  <c r="AC134" i="27"/>
  <c r="AD134" i="27" s="1"/>
  <c r="AA161" i="27"/>
  <c r="AB161" i="27" s="1"/>
  <c r="AC161" i="27" s="1"/>
  <c r="AD161" i="27" s="1"/>
  <c r="AC115" i="27"/>
  <c r="AD115" i="27" s="1"/>
  <c r="AC129" i="27"/>
  <c r="AD129" i="27" s="1"/>
  <c r="AA175" i="27"/>
  <c r="AB175" i="27" s="1"/>
  <c r="AD175" i="27" s="1"/>
  <c r="AC103" i="27"/>
  <c r="AD103" i="27" s="1"/>
  <c r="AA149" i="27"/>
  <c r="AB149" i="27" s="1"/>
  <c r="AA148" i="27"/>
  <c r="AB148" i="27" s="1"/>
  <c r="AC148" i="27" s="1"/>
  <c r="AD148" i="27" s="1"/>
  <c r="AC102" i="27"/>
  <c r="AD102" i="27" s="1"/>
  <c r="AA155" i="27"/>
  <c r="AB155" i="27" s="1"/>
  <c r="AC155" i="27" s="1"/>
  <c r="AD155" i="27" s="1"/>
  <c r="AC109" i="27"/>
  <c r="AD109" i="27" s="1"/>
  <c r="AC113" i="27"/>
  <c r="AD113" i="27" s="1"/>
  <c r="AA159" i="27"/>
  <c r="AB159" i="27" s="1"/>
  <c r="AC159" i="27" s="1"/>
  <c r="AC128" i="27"/>
  <c r="AD128" i="27" s="1"/>
  <c r="AA174" i="27"/>
  <c r="AB174" i="27" s="1"/>
  <c r="AC174" i="27" s="1"/>
  <c r="AC127" i="27"/>
  <c r="AD127" i="27" s="1"/>
  <c r="AA173" i="27"/>
  <c r="AB173" i="27" s="1"/>
  <c r="AC173" i="27" s="1"/>
  <c r="AA142" i="27"/>
  <c r="AB142" i="27" s="1"/>
  <c r="AC142" i="27" s="1"/>
  <c r="AD142" i="27" s="1"/>
  <c r="AC96" i="27"/>
  <c r="AD96" i="27" s="1"/>
  <c r="AD156" i="6"/>
  <c r="AE156" i="6" s="1"/>
  <c r="AF156" i="6" s="1"/>
  <c r="AG156" i="6" s="1"/>
  <c r="AF110" i="6"/>
  <c r="AG110" i="6" s="1"/>
  <c r="AD159" i="6"/>
  <c r="AE159" i="6" s="1"/>
  <c r="AF159" i="6" s="1"/>
  <c r="AG159" i="6" s="1"/>
  <c r="AF113" i="6"/>
  <c r="AG113" i="6" s="1"/>
  <c r="AF109" i="6"/>
  <c r="AG109" i="6" s="1"/>
  <c r="AD155" i="6"/>
  <c r="AE155" i="6" s="1"/>
  <c r="AF155" i="6" s="1"/>
  <c r="AG155" i="6" s="1"/>
  <c r="AF127" i="6"/>
  <c r="AG127" i="6" s="1"/>
  <c r="AD173" i="6"/>
  <c r="AE173" i="6" s="1"/>
  <c r="AF173" i="6" s="1"/>
  <c r="AG173" i="6" s="1"/>
  <c r="AF99" i="6"/>
  <c r="AG99" i="6" s="1"/>
  <c r="AD145" i="6"/>
  <c r="AE145" i="6" s="1"/>
  <c r="AD170" i="6"/>
  <c r="AE170" i="6" s="1"/>
  <c r="AF170" i="6" s="1"/>
  <c r="AG170" i="6" s="1"/>
  <c r="AF124" i="6"/>
  <c r="AG124" i="6" s="1"/>
  <c r="AD176" i="6"/>
  <c r="AE176" i="6" s="1"/>
  <c r="AF176" i="6" s="1"/>
  <c r="AG176" i="6" s="1"/>
  <c r="AF130" i="6"/>
  <c r="AG130" i="6" s="1"/>
  <c r="AF132" i="6"/>
  <c r="AG132" i="6" s="1"/>
  <c r="AD178" i="6"/>
  <c r="AE178" i="6" s="1"/>
  <c r="AF178" i="6" s="1"/>
  <c r="AG178" i="6" s="1"/>
  <c r="AF111" i="6"/>
  <c r="AG111" i="6" s="1"/>
  <c r="AD157" i="6"/>
  <c r="AE157" i="6" s="1"/>
  <c r="AF157" i="6" s="1"/>
  <c r="AG157" i="6" s="1"/>
  <c r="AD167" i="6"/>
  <c r="AE167" i="6" s="1"/>
  <c r="AF121" i="6"/>
  <c r="AG121" i="6" s="1"/>
  <c r="AF102" i="6"/>
  <c r="AG102" i="6" s="1"/>
  <c r="AD148" i="6"/>
  <c r="AE148" i="6" s="1"/>
  <c r="AF148" i="6" s="1"/>
  <c r="AG148" i="6" s="1"/>
  <c r="AD162" i="6"/>
  <c r="AE162" i="6" s="1"/>
  <c r="AF162" i="6" s="1"/>
  <c r="AG162" i="6" s="1"/>
  <c r="AF116" i="6"/>
  <c r="AG116" i="6" s="1"/>
  <c r="AF137" i="6"/>
  <c r="AG137" i="6" s="1"/>
  <c r="AD183" i="6"/>
  <c r="AE183" i="6" s="1"/>
  <c r="AF183" i="6" s="1"/>
  <c r="AG183" i="6" s="1"/>
  <c r="AD175" i="6"/>
  <c r="AE175" i="6" s="1"/>
  <c r="AF175" i="6" s="1"/>
  <c r="AG175" i="6" s="1"/>
  <c r="AF129" i="6"/>
  <c r="AG129" i="6" s="1"/>
  <c r="AF105" i="6"/>
  <c r="AG105" i="6" s="1"/>
  <c r="AD151" i="6"/>
  <c r="AE151" i="6" s="1"/>
  <c r="AF151" i="6" s="1"/>
  <c r="AG151" i="6" s="1"/>
  <c r="AD154" i="6"/>
  <c r="AE154" i="6" s="1"/>
  <c r="AF154" i="6" s="1"/>
  <c r="AG154" i="6" s="1"/>
  <c r="AF108" i="6"/>
  <c r="AG108" i="6" s="1"/>
  <c r="AD182" i="6"/>
  <c r="AE182" i="6" s="1"/>
  <c r="AF182" i="6" s="1"/>
  <c r="AG182" i="6" s="1"/>
  <c r="AF136" i="6"/>
  <c r="AG136" i="6" s="1"/>
  <c r="AD180" i="6"/>
  <c r="AE180" i="6" s="1"/>
  <c r="AF180" i="6" s="1"/>
  <c r="AG180" i="6" s="1"/>
  <c r="AF134" i="6"/>
  <c r="AG134" i="6" s="1"/>
  <c r="AD142" i="6"/>
  <c r="AE142" i="6" s="1"/>
  <c r="AF142" i="6" s="1"/>
  <c r="AG142" i="6" s="1"/>
  <c r="AF96" i="6"/>
  <c r="AG96" i="6" s="1"/>
  <c r="AF122" i="6"/>
  <c r="AG122" i="6" s="1"/>
  <c r="AD168" i="6"/>
  <c r="AE168" i="6" s="1"/>
  <c r="AF168" i="6" s="1"/>
  <c r="AG168" i="6" s="1"/>
  <c r="AD158" i="6"/>
  <c r="AE158" i="6" s="1"/>
  <c r="AF112" i="6"/>
  <c r="AG112" i="6" s="1"/>
  <c r="AF101" i="6"/>
  <c r="AG101" i="6" s="1"/>
  <c r="AB231" i="27"/>
  <c r="BG211" i="12"/>
  <c r="BH211" i="12" s="1"/>
  <c r="BI154" i="12"/>
  <c r="BJ154" i="12" s="1"/>
  <c r="BI117" i="12"/>
  <c r="BJ117" i="12" s="1"/>
  <c r="BG174" i="12"/>
  <c r="BH174" i="12" s="1"/>
  <c r="BI136" i="12"/>
  <c r="BJ136" i="12" s="1"/>
  <c r="BG193" i="12"/>
  <c r="BH193" i="12" s="1"/>
  <c r="BI112" i="12"/>
  <c r="BG169" i="12"/>
  <c r="BH169" i="12" s="1"/>
  <c r="BJ112" i="12"/>
  <c r="AE203" i="6"/>
  <c r="AE189" i="6"/>
  <c r="AE226" i="6"/>
  <c r="BI212" i="12"/>
  <c r="BJ212" i="12" s="1"/>
  <c r="BG210" i="12"/>
  <c r="BH210" i="12" s="1"/>
  <c r="BI153" i="12"/>
  <c r="BJ153" i="12" s="1"/>
  <c r="BI156" i="12"/>
  <c r="BJ156" i="12" s="1"/>
  <c r="BG213" i="12"/>
  <c r="BH213" i="12" s="1"/>
  <c r="BG195" i="12"/>
  <c r="BH195" i="12" s="1"/>
  <c r="BI138" i="12"/>
  <c r="BJ138" i="12" s="1"/>
  <c r="AE219" i="6"/>
  <c r="AE202" i="6"/>
  <c r="AE214" i="6"/>
  <c r="AE208" i="6"/>
  <c r="AE195" i="6"/>
  <c r="AE213" i="6"/>
  <c r="AF167" i="6"/>
  <c r="AG167" i="6" s="1"/>
  <c r="AE204" i="6"/>
  <c r="AE201" i="6"/>
  <c r="AE224" i="6"/>
  <c r="AE198" i="6"/>
  <c r="AE222" i="6"/>
  <c r="AE206" i="6"/>
  <c r="AE192" i="6"/>
  <c r="AF145" i="6"/>
  <c r="AG145" i="6" s="1"/>
  <c r="AE229" i="6"/>
  <c r="AD169" i="6"/>
  <c r="AE169" i="6" s="1"/>
  <c r="AF123" i="6"/>
  <c r="AG123" i="6" s="1"/>
  <c r="BI163" i="12"/>
  <c r="BJ163" i="12" s="1"/>
  <c r="AE221" i="6"/>
  <c r="AE216" i="6"/>
  <c r="BI166" i="12"/>
  <c r="BJ166" i="12" s="1"/>
  <c r="AC182" i="27"/>
  <c r="AD182" i="27" s="1"/>
  <c r="AB228" i="27"/>
  <c r="AB195" i="27"/>
  <c r="AC152" i="27"/>
  <c r="AD152" i="27" s="1"/>
  <c r="AB199" i="27"/>
  <c r="AB189" i="27"/>
  <c r="AC150" i="27"/>
  <c r="AD150" i="27" s="1"/>
  <c r="AB197" i="27"/>
  <c r="AC172" i="27"/>
  <c r="AD172" i="27" s="1"/>
  <c r="AB218" i="27"/>
  <c r="AB212" i="27"/>
  <c r="AC166" i="27"/>
  <c r="AD166" i="27" s="1"/>
  <c r="AC140" i="27"/>
  <c r="AD140" i="27" s="1"/>
  <c r="AB187" i="27"/>
  <c r="AE210" i="6"/>
  <c r="AF164" i="6"/>
  <c r="AG164" i="6" s="1"/>
  <c r="AE209" i="6"/>
  <c r="AF163" i="6"/>
  <c r="AG163" i="6" s="1"/>
  <c r="AE223" i="6"/>
  <c r="AF177" i="6"/>
  <c r="AG177" i="6" s="1"/>
  <c r="AE211" i="6"/>
  <c r="AF165" i="6"/>
  <c r="AG165" i="6" s="1"/>
  <c r="AE193" i="6"/>
  <c r="AF146" i="6"/>
  <c r="AG146" i="6" s="1"/>
  <c r="AE191" i="6"/>
  <c r="AF144" i="6"/>
  <c r="AG144" i="6" s="1"/>
  <c r="AE217" i="6"/>
  <c r="AF171" i="6"/>
  <c r="AG171" i="6" s="1"/>
  <c r="AE227" i="6"/>
  <c r="AF181" i="6"/>
  <c r="AG181" i="6" s="1"/>
  <c r="BI158" i="12"/>
  <c r="BJ158" i="12" s="1"/>
  <c r="BI198" i="12"/>
  <c r="BJ198" i="12" s="1"/>
  <c r="BI173" i="12"/>
  <c r="BJ173" i="12" s="1"/>
  <c r="BI206" i="12"/>
  <c r="BJ206" i="12" s="1"/>
  <c r="BI203" i="12"/>
  <c r="BJ203" i="12" s="1"/>
  <c r="BI202" i="12"/>
  <c r="BJ202" i="12" s="1"/>
  <c r="AC178" i="27"/>
  <c r="AD178" i="27" s="1"/>
  <c r="AB224" i="27"/>
  <c r="AB186" i="27"/>
  <c r="AC160" i="27"/>
  <c r="AD160" i="27" s="1"/>
  <c r="AB193" i="27"/>
  <c r="AC146" i="27"/>
  <c r="AD146" i="27" s="1"/>
  <c r="AD166" i="6"/>
  <c r="AE166" i="6" s="1"/>
  <c r="AF120" i="6"/>
  <c r="AG120" i="6" s="1"/>
  <c r="AD161" i="6"/>
  <c r="AE161" i="6" s="1"/>
  <c r="AF115" i="6"/>
  <c r="AG115" i="6" s="1"/>
  <c r="AB207" i="27"/>
  <c r="AB202" i="27"/>
  <c r="AB226" i="27"/>
  <c r="AE228" i="6"/>
  <c r="BI167" i="12"/>
  <c r="BJ167" i="12" s="1"/>
  <c r="AB213" i="27"/>
  <c r="AC167" i="27"/>
  <c r="AD167" i="27" s="1"/>
  <c r="AB219" i="27"/>
  <c r="AC149" i="27"/>
  <c r="AB196" i="27"/>
  <c r="AD149" i="27"/>
  <c r="AB210" i="27"/>
  <c r="AC164" i="27"/>
  <c r="AD164" i="27" s="1"/>
  <c r="AB220" i="27"/>
  <c r="AB229" i="27"/>
  <c r="AC183" i="27"/>
  <c r="AD183" i="27" s="1"/>
  <c r="AC145" i="27"/>
  <c r="AD145" i="27" s="1"/>
  <c r="AB192" i="27"/>
  <c r="AC175" i="27"/>
  <c r="AB221" i="27"/>
  <c r="AB201" i="27"/>
  <c r="AC154" i="27"/>
  <c r="AD154" i="27" s="1"/>
  <c r="AB200" i="27"/>
  <c r="AC153" i="27"/>
  <c r="AD153" i="27" s="1"/>
  <c r="AB206" i="27"/>
  <c r="AB191" i="27"/>
  <c r="AC144" i="27"/>
  <c r="AD144" i="27" s="1"/>
  <c r="AC151" i="27"/>
  <c r="AB198" i="27"/>
  <c r="AD151" i="27"/>
  <c r="AC169" i="27"/>
  <c r="AD169" i="27" s="1"/>
  <c r="AB215" i="27"/>
  <c r="AC163" i="27"/>
  <c r="AD163" i="27" s="1"/>
  <c r="AB209" i="27"/>
  <c r="AC168" i="27"/>
  <c r="AD168" i="27" s="1"/>
  <c r="AB214" i="27"/>
  <c r="AE199" i="6"/>
  <c r="AF152" i="6"/>
  <c r="AG152" i="6" s="1"/>
  <c r="AE200" i="6"/>
  <c r="AF153" i="6"/>
  <c r="AG153" i="6" s="1"/>
  <c r="AE196" i="6"/>
  <c r="AF149" i="6"/>
  <c r="AG149" i="6" s="1"/>
  <c r="BI201" i="12"/>
  <c r="BJ201" i="12" s="1"/>
  <c r="BI181" i="12"/>
  <c r="BJ181" i="12" s="1"/>
  <c r="BI188" i="12"/>
  <c r="BJ188" i="12" s="1"/>
  <c r="BI185" i="12"/>
  <c r="BI194" i="12"/>
  <c r="BJ194" i="12" s="1"/>
  <c r="BI187" i="12"/>
  <c r="BJ187" i="12" s="1"/>
  <c r="BI179" i="12"/>
  <c r="BJ179" i="12" s="1"/>
  <c r="BI180" i="12"/>
  <c r="BJ180" i="12" s="1"/>
  <c r="BI192" i="12"/>
  <c r="BJ192" i="12" s="1"/>
  <c r="BI164" i="12"/>
  <c r="BJ164" i="12" s="1"/>
  <c r="BI184" i="12"/>
  <c r="BJ184" i="12" s="1"/>
  <c r="AE225" i="6"/>
  <c r="AF179" i="6"/>
  <c r="AG179" i="6" s="1"/>
  <c r="BI209" i="12"/>
  <c r="BJ209" i="12" s="1"/>
  <c r="BI204" i="12"/>
  <c r="BJ204" i="12" s="1"/>
  <c r="AD184" i="6"/>
  <c r="AE184" i="6" s="1"/>
  <c r="AF138" i="6"/>
  <c r="AG138" i="6" s="1"/>
  <c r="AB223" i="27"/>
  <c r="AC177" i="27"/>
  <c r="AD177" i="27" s="1"/>
  <c r="AB227" i="27"/>
  <c r="AC181" i="27"/>
  <c r="AD181" i="27" s="1"/>
  <c r="AB194" i="27"/>
  <c r="AB203" i="27"/>
  <c r="AC156" i="27"/>
  <c r="AD156" i="27" s="1"/>
  <c r="AB217" i="27"/>
  <c r="AC171" i="27"/>
  <c r="AD171" i="27" s="1"/>
  <c r="AB230" i="27"/>
  <c r="AC184" i="27"/>
  <c r="AD184" i="27" s="1"/>
  <c r="AC176" i="27"/>
  <c r="AB222" i="27"/>
  <c r="AD176" i="27"/>
  <c r="AC162" i="27"/>
  <c r="AD162" i="27" s="1"/>
  <c r="AB211" i="27"/>
  <c r="AC165" i="27"/>
  <c r="AD165" i="27" s="1"/>
  <c r="AB216" i="27"/>
  <c r="AC170" i="27"/>
  <c r="AD170" i="27" s="1"/>
  <c r="AC179" i="27"/>
  <c r="AD179" i="27" s="1"/>
  <c r="AB225" i="27"/>
  <c r="AF147" i="6"/>
  <c r="AG147" i="6" s="1"/>
  <c r="AE194" i="6"/>
  <c r="AF172" i="6"/>
  <c r="AG172" i="6" s="1"/>
  <c r="AE218" i="6"/>
  <c r="AF185" i="6"/>
  <c r="AG185" i="6" s="1"/>
  <c r="AE231" i="6"/>
  <c r="AF150" i="6"/>
  <c r="AG150" i="6" s="1"/>
  <c r="AE197" i="6"/>
  <c r="AF186" i="6"/>
  <c r="AG186" i="6" s="1"/>
  <c r="AE232" i="6"/>
  <c r="AF174" i="6"/>
  <c r="AG174" i="6" s="1"/>
  <c r="AE220" i="6"/>
  <c r="BI191" i="12"/>
  <c r="BJ191" i="12" s="1"/>
  <c r="BI207" i="12"/>
  <c r="BJ207" i="12" s="1"/>
  <c r="BI196" i="12"/>
  <c r="BJ196" i="12" s="1"/>
  <c r="BI161" i="12"/>
  <c r="BJ161" i="12" s="1"/>
  <c r="BI159" i="12"/>
  <c r="BJ159" i="12" s="1"/>
  <c r="BI208" i="12"/>
  <c r="BJ208" i="12" s="1"/>
  <c r="BI162" i="12"/>
  <c r="BJ162" i="12" s="1"/>
  <c r="BI199" i="12"/>
  <c r="BJ199" i="12" s="1"/>
  <c r="BI200" i="12"/>
  <c r="BJ200" i="12" s="1"/>
  <c r="BI172" i="12"/>
  <c r="BJ172" i="12" s="1"/>
  <c r="BI190" i="12"/>
  <c r="BJ190" i="12" s="1"/>
  <c r="BI186" i="12"/>
  <c r="BJ186" i="12" s="1"/>
  <c r="BI177" i="12"/>
  <c r="BJ177" i="12" s="1"/>
  <c r="AC147" i="27"/>
  <c r="AD147" i="27" s="1"/>
  <c r="AD143" i="6"/>
  <c r="AE143" i="6" s="1"/>
  <c r="AF97" i="6"/>
  <c r="AG97" i="6" s="1"/>
  <c r="AA143" i="27"/>
  <c r="AB143" i="27" s="1"/>
  <c r="AC97" i="27"/>
  <c r="AD97" i="27" s="1"/>
  <c r="BI100" i="12"/>
  <c r="BJ100" i="12" s="1"/>
  <c r="BG157" i="12"/>
  <c r="BH157" i="12" s="1"/>
  <c r="BJ185" i="12" l="1"/>
  <c r="BI160" i="12"/>
  <c r="BJ160" i="12" s="1"/>
  <c r="BI168" i="12"/>
  <c r="BJ168" i="12" s="1"/>
  <c r="BI182" i="12"/>
  <c r="BJ182" i="12" s="1"/>
  <c r="BI175" i="12"/>
  <c r="BJ175" i="12" s="1"/>
  <c r="BI170" i="12"/>
  <c r="BJ170" i="12" s="1"/>
  <c r="BI205" i="12"/>
  <c r="BJ205" i="12" s="1"/>
  <c r="BI171" i="12"/>
  <c r="BJ171" i="12" s="1"/>
  <c r="BI165" i="12"/>
  <c r="BJ165" i="12" s="1"/>
  <c r="BI176" i="12"/>
  <c r="BJ176" i="12" s="1"/>
  <c r="BI197" i="12"/>
  <c r="BJ197" i="12" s="1"/>
  <c r="BI178" i="12"/>
  <c r="BJ178" i="12" s="1"/>
  <c r="BI183" i="12"/>
  <c r="BJ183" i="12" s="1"/>
  <c r="BI189" i="12"/>
  <c r="BJ189" i="12" s="1"/>
  <c r="AD159" i="27"/>
  <c r="AD174" i="27"/>
  <c r="AD173" i="27"/>
  <c r="AC158" i="27"/>
  <c r="AB205" i="27"/>
  <c r="AD158" i="27"/>
  <c r="AB208" i="27"/>
  <c r="AC188" i="27"/>
  <c r="AD188" i="27" s="1"/>
  <c r="AE205" i="6"/>
  <c r="AF158" i="6"/>
  <c r="AG158" i="6" s="1"/>
  <c r="BI157" i="12"/>
  <c r="BJ157" i="12" s="1"/>
  <c r="AF232" i="6"/>
  <c r="AG232" i="6" s="1"/>
  <c r="AF231" i="6"/>
  <c r="AG231" i="6" s="1"/>
  <c r="AF194" i="6"/>
  <c r="AG194" i="6" s="1"/>
  <c r="AC216" i="27"/>
  <c r="AD216" i="27" s="1"/>
  <c r="AC203" i="27"/>
  <c r="AD203" i="27" s="1"/>
  <c r="AC223" i="27"/>
  <c r="AD223" i="27" s="1"/>
  <c r="AC143" i="27"/>
  <c r="AD143" i="27" s="1"/>
  <c r="AB190" i="27"/>
  <c r="AE190" i="6"/>
  <c r="AF143" i="6"/>
  <c r="AG143" i="6" s="1"/>
  <c r="AC211" i="27"/>
  <c r="AD211" i="27" s="1"/>
  <c r="AC208" i="27"/>
  <c r="AC222" i="27"/>
  <c r="AD222" i="27" s="1"/>
  <c r="AC217" i="27"/>
  <c r="AD217" i="27" s="1"/>
  <c r="AC227" i="27"/>
  <c r="AD227" i="27" s="1"/>
  <c r="AF225" i="6"/>
  <c r="AG225" i="6" s="1"/>
  <c r="AF200" i="6"/>
  <c r="AG200" i="6" s="1"/>
  <c r="AC191" i="27"/>
  <c r="AD191" i="27" s="1"/>
  <c r="AC200" i="27"/>
  <c r="AD200" i="27" s="1"/>
  <c r="AC221" i="27"/>
  <c r="AD221" i="27" s="1"/>
  <c r="AC192" i="27"/>
  <c r="AD192" i="27" s="1"/>
  <c r="AC229" i="27"/>
  <c r="AD229" i="27" s="1"/>
  <c r="AC210" i="27"/>
  <c r="AD210" i="27" s="1"/>
  <c r="AC219" i="27"/>
  <c r="AD219" i="27" s="1"/>
  <c r="AC226" i="27"/>
  <c r="AD226" i="27" s="1"/>
  <c r="AC207" i="27"/>
  <c r="AD207" i="27" s="1"/>
  <c r="AE207" i="6"/>
  <c r="AF161" i="6"/>
  <c r="AG161" i="6" s="1"/>
  <c r="AC186" i="27"/>
  <c r="AD186" i="27" s="1"/>
  <c r="AF227" i="6"/>
  <c r="AG227" i="6" s="1"/>
  <c r="AF191" i="6"/>
  <c r="AG191" i="6" s="1"/>
  <c r="AF211" i="6"/>
  <c r="AG211" i="6" s="1"/>
  <c r="AF209" i="6"/>
  <c r="AG209" i="6" s="1"/>
  <c r="AC195" i="27"/>
  <c r="AD195" i="27" s="1"/>
  <c r="AF216" i="6"/>
  <c r="AG216" i="6" s="1"/>
  <c r="AF221" i="6"/>
  <c r="AG221" i="6" s="1"/>
  <c r="AE215" i="6"/>
  <c r="AF169" i="6"/>
  <c r="AG169" i="6" s="1"/>
  <c r="AF229" i="6"/>
  <c r="AG229" i="6" s="1"/>
  <c r="AF206" i="6"/>
  <c r="AG206" i="6" s="1"/>
  <c r="AF198" i="6"/>
  <c r="AG198" i="6" s="1"/>
  <c r="AF201" i="6"/>
  <c r="AG201" i="6" s="1"/>
  <c r="AF213" i="6"/>
  <c r="AG213" i="6" s="1"/>
  <c r="AF208" i="6"/>
  <c r="AG208" i="6" s="1"/>
  <c r="AF202" i="6"/>
  <c r="AG202" i="6" s="1"/>
  <c r="BI213" i="12"/>
  <c r="BJ213" i="12" s="1"/>
  <c r="AF189" i="6"/>
  <c r="AG189" i="6" s="1"/>
  <c r="BI169" i="12"/>
  <c r="BJ169" i="12" s="1"/>
  <c r="BI193" i="12"/>
  <c r="BJ193" i="12" s="1"/>
  <c r="BI211" i="12"/>
  <c r="BJ211" i="12" s="1"/>
  <c r="AF220" i="6"/>
  <c r="AG220" i="6" s="1"/>
  <c r="AF197" i="6"/>
  <c r="AG197" i="6" s="1"/>
  <c r="AF218" i="6"/>
  <c r="AG218" i="6" s="1"/>
  <c r="AC225" i="27"/>
  <c r="AD225" i="27" s="1"/>
  <c r="AC230" i="27"/>
  <c r="AD230" i="27" s="1"/>
  <c r="AC194" i="27"/>
  <c r="AD194" i="27" s="1"/>
  <c r="AE230" i="6"/>
  <c r="AF184" i="6"/>
  <c r="AG184" i="6" s="1"/>
  <c r="AF196" i="6"/>
  <c r="AG196" i="6" s="1"/>
  <c r="AF199" i="6"/>
  <c r="AG199" i="6" s="1"/>
  <c r="AC214" i="27"/>
  <c r="AC209" i="27"/>
  <c r="AD209" i="27" s="1"/>
  <c r="AC215" i="27"/>
  <c r="AD215" i="27" s="1"/>
  <c r="AC198" i="27"/>
  <c r="AD198" i="27" s="1"/>
  <c r="AC206" i="27"/>
  <c r="AD206" i="27" s="1"/>
  <c r="AC201" i="27"/>
  <c r="AD201" i="27" s="1"/>
  <c r="AC220" i="27"/>
  <c r="AD220" i="27" s="1"/>
  <c r="AC196" i="27"/>
  <c r="AD196" i="27" s="1"/>
  <c r="AC213" i="27"/>
  <c r="AD213" i="27" s="1"/>
  <c r="AF228" i="6"/>
  <c r="AG228" i="6" s="1"/>
  <c r="AC202" i="27"/>
  <c r="AD202" i="27" s="1"/>
  <c r="AF166" i="6"/>
  <c r="AG166" i="6" s="1"/>
  <c r="AC193" i="27"/>
  <c r="AD193" i="27" s="1"/>
  <c r="AC224" i="27"/>
  <c r="AD224" i="27" s="1"/>
  <c r="AF217" i="6"/>
  <c r="AG217" i="6" s="1"/>
  <c r="AF193" i="6"/>
  <c r="AG193" i="6" s="1"/>
  <c r="AF223" i="6"/>
  <c r="AG223" i="6" s="1"/>
  <c r="AF210" i="6"/>
  <c r="AG210" i="6" s="1"/>
  <c r="AC187" i="27"/>
  <c r="AD187" i="27" s="1"/>
  <c r="AC212" i="27"/>
  <c r="AD212" i="27" s="1"/>
  <c r="AC218" i="27"/>
  <c r="AD218" i="27" s="1"/>
  <c r="AC197" i="27"/>
  <c r="AD197" i="27" s="1"/>
  <c r="AC189" i="27"/>
  <c r="AD189" i="27" s="1"/>
  <c r="AC199" i="27"/>
  <c r="AD199" i="27" s="1"/>
  <c r="AC228" i="27"/>
  <c r="AD228" i="27" s="1"/>
  <c r="AF192" i="6"/>
  <c r="AG192" i="6" s="1"/>
  <c r="AF222" i="6"/>
  <c r="AG222" i="6" s="1"/>
  <c r="AF224" i="6"/>
  <c r="AG224" i="6" s="1"/>
  <c r="AF204" i="6"/>
  <c r="AG204" i="6" s="1"/>
  <c r="AF195" i="6"/>
  <c r="AG195" i="6" s="1"/>
  <c r="AF214" i="6"/>
  <c r="AF219" i="6"/>
  <c r="AG219" i="6" s="1"/>
  <c r="BI195" i="12"/>
  <c r="BJ195" i="12" s="1"/>
  <c r="BI210" i="12"/>
  <c r="BJ210" i="12" s="1"/>
  <c r="AF226" i="6"/>
  <c r="AG226" i="6" s="1"/>
  <c r="AF203" i="6"/>
  <c r="AG203" i="6" s="1"/>
  <c r="BI174" i="12"/>
  <c r="BJ174" i="12" s="1"/>
  <c r="AC231" i="27"/>
  <c r="AD231" i="27" s="1"/>
  <c r="AG214" i="6" l="1"/>
  <c r="AD214" i="27"/>
  <c r="AD208" i="27"/>
  <c r="AC205" i="27"/>
  <c r="AD205" i="27" s="1"/>
  <c r="AE212" i="6"/>
  <c r="AF212" i="6" s="1"/>
  <c r="AF205" i="6"/>
  <c r="AG205" i="6" s="1"/>
  <c r="AF230" i="6"/>
  <c r="AG230" i="6" s="1"/>
  <c r="AF215" i="6"/>
  <c r="AG215" i="6" s="1"/>
  <c r="AF207" i="6"/>
  <c r="AG207" i="6" s="1"/>
  <c r="AF190" i="6"/>
  <c r="AG190" i="6" s="1"/>
  <c r="AC190" i="27"/>
  <c r="AD190" i="27" s="1"/>
  <c r="M28" i="30" l="1"/>
  <c r="M41" i="30"/>
  <c r="M42" i="30"/>
  <c r="AG212" i="6"/>
  <c r="M29" i="30" s="1"/>
  <c r="L45" i="3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53" authorId="0" shapeId="0" xr:uid="{00000000-0006-0000-0700-000001000000}">
      <text>
        <r>
          <rPr>
            <b/>
            <sz val="12"/>
            <color indexed="81"/>
            <rFont val="Tahoma"/>
            <family val="2"/>
          </rPr>
          <t>Author:</t>
        </r>
        <r>
          <rPr>
            <sz val="12"/>
            <color indexed="81"/>
            <rFont val="Tahoma"/>
            <family val="2"/>
          </rPr>
          <t xml:space="preserve">
تعویض کنتور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<sst xmlns="http://schemas.openxmlformats.org/spreadsheetml/2006/main" count="3247" uniqueCount="507">
  <si>
    <t>قبوض گاز</t>
  </si>
  <si>
    <t xml:space="preserve">شماره </t>
  </si>
  <si>
    <t>سال</t>
  </si>
  <si>
    <t>عنوان</t>
  </si>
  <si>
    <t>دوره پارک</t>
  </si>
  <si>
    <t>عنوان دوره پارک</t>
  </si>
  <si>
    <t>قرائت قبلی:</t>
  </si>
  <si>
    <t>قرائت کنونی:</t>
  </si>
  <si>
    <t>اوج بار</t>
  </si>
  <si>
    <t>میان باری</t>
  </si>
  <si>
    <t>کم باری</t>
  </si>
  <si>
    <t>راکتیو</t>
  </si>
  <si>
    <t>مبلغ مصرف</t>
  </si>
  <si>
    <t>بهای قدرت</t>
  </si>
  <si>
    <t>تجاوز از قدرت</t>
  </si>
  <si>
    <t>عوارض برق</t>
  </si>
  <si>
    <t>آبونمان</t>
  </si>
  <si>
    <t>مالیات بر ارزش افزوده</t>
  </si>
  <si>
    <t>پیک فصلی</t>
  </si>
  <si>
    <t>مبلغ خالص دوره</t>
  </si>
  <si>
    <t xml:space="preserve">بدهکاری/ بستانکاری </t>
  </si>
  <si>
    <t>مبلغ کل</t>
  </si>
  <si>
    <t>مصرف</t>
  </si>
  <si>
    <t>97/12/25</t>
  </si>
  <si>
    <t>98/01/25</t>
  </si>
  <si>
    <t>98/02/25</t>
  </si>
  <si>
    <t>98/03/25</t>
  </si>
  <si>
    <t>98/04/25</t>
  </si>
  <si>
    <t>98/05/25</t>
  </si>
  <si>
    <t>98/06/25</t>
  </si>
  <si>
    <t>98/07/25</t>
  </si>
  <si>
    <t>98/08/25</t>
  </si>
  <si>
    <t>98/09/25</t>
  </si>
  <si>
    <t>98/10/25</t>
  </si>
  <si>
    <t>98/11/25</t>
  </si>
  <si>
    <t>98/12/28</t>
  </si>
  <si>
    <t>99/01/25</t>
  </si>
  <si>
    <t>99/02/25</t>
  </si>
  <si>
    <t>99/03/25</t>
  </si>
  <si>
    <t>شماره سری</t>
  </si>
  <si>
    <t>رقم پیشین شمارشگر</t>
  </si>
  <si>
    <t>رقم فعلی شمارشگر</t>
  </si>
  <si>
    <t>کارکرد کنتور</t>
  </si>
  <si>
    <t>مصرف (متر مکعب)</t>
  </si>
  <si>
    <t>نرخ (ریال)</t>
  </si>
  <si>
    <t>عوارض گاز</t>
  </si>
  <si>
    <t>مانده هزار ریال</t>
  </si>
  <si>
    <t>کسر هزار ریال</t>
  </si>
  <si>
    <t>بدهی</t>
  </si>
  <si>
    <t>قابل پرداخت</t>
  </si>
  <si>
    <t>شماره سند / سال</t>
  </si>
  <si>
    <t>مبلغ</t>
  </si>
  <si>
    <t>95/05/27</t>
  </si>
  <si>
    <t>95/06/28</t>
  </si>
  <si>
    <t>بهار</t>
  </si>
  <si>
    <t>95/07/27</t>
  </si>
  <si>
    <t>95/961</t>
  </si>
  <si>
    <t>تابستان</t>
  </si>
  <si>
    <t>95/08/25</t>
  </si>
  <si>
    <t>95/1051</t>
  </si>
  <si>
    <t xml:space="preserve">پاییز </t>
  </si>
  <si>
    <t>95/09/28</t>
  </si>
  <si>
    <t>95/1161</t>
  </si>
  <si>
    <t>زمستان</t>
  </si>
  <si>
    <t>95/10/27</t>
  </si>
  <si>
    <t xml:space="preserve">کل </t>
  </si>
  <si>
    <t>95/11/27</t>
  </si>
  <si>
    <t>95/12/21</t>
  </si>
  <si>
    <t>96/43</t>
  </si>
  <si>
    <t>96/01/29</t>
  </si>
  <si>
    <t>96/90</t>
  </si>
  <si>
    <t>96/02/28</t>
  </si>
  <si>
    <t>96/176</t>
  </si>
  <si>
    <t>96/03/29</t>
  </si>
  <si>
    <t>96/191</t>
  </si>
  <si>
    <t>96/04/26</t>
  </si>
  <si>
    <t>96/05/30</t>
  </si>
  <si>
    <t>96/388</t>
  </si>
  <si>
    <t>96/06/27</t>
  </si>
  <si>
    <t>96/440</t>
  </si>
  <si>
    <t>96/07/29</t>
  </si>
  <si>
    <t>96/495</t>
  </si>
  <si>
    <t>96/08/25</t>
  </si>
  <si>
    <t>96/542</t>
  </si>
  <si>
    <t>96/09/26</t>
  </si>
  <si>
    <t>96/579</t>
  </si>
  <si>
    <t>96/10/26</t>
  </si>
  <si>
    <t>96/666</t>
  </si>
  <si>
    <t>96/11/24</t>
  </si>
  <si>
    <t>96/12/21</t>
  </si>
  <si>
    <t>97/10</t>
  </si>
  <si>
    <t>97/01/28</t>
  </si>
  <si>
    <t>97/76</t>
  </si>
  <si>
    <t>97/02/25</t>
  </si>
  <si>
    <t>97/134</t>
  </si>
  <si>
    <t>97/03/28</t>
  </si>
  <si>
    <t>97/209</t>
  </si>
  <si>
    <t>97/04/25</t>
  </si>
  <si>
    <t>97/276</t>
  </si>
  <si>
    <t>97/05/27</t>
  </si>
  <si>
    <t>97/348</t>
  </si>
  <si>
    <t>97/06/26</t>
  </si>
  <si>
    <t>97/406</t>
  </si>
  <si>
    <t>97/07/28</t>
  </si>
  <si>
    <t>97/452</t>
  </si>
  <si>
    <t>97/08/28</t>
  </si>
  <si>
    <t>97/554</t>
  </si>
  <si>
    <t>97/09/26</t>
  </si>
  <si>
    <t>---</t>
  </si>
  <si>
    <t>97/10/25</t>
  </si>
  <si>
    <t>97/639</t>
  </si>
  <si>
    <t>97/11/29</t>
  </si>
  <si>
    <t>97/699</t>
  </si>
  <si>
    <t>97/12/21</t>
  </si>
  <si>
    <t>98/10</t>
  </si>
  <si>
    <t>98/01/27</t>
  </si>
  <si>
    <t>98/65</t>
  </si>
  <si>
    <t>98/02/29</t>
  </si>
  <si>
    <t>98/113</t>
  </si>
  <si>
    <t>98/03/28</t>
  </si>
  <si>
    <t>98/176</t>
  </si>
  <si>
    <t>98/04/26</t>
  </si>
  <si>
    <t>98/226</t>
  </si>
  <si>
    <t>98/05/30</t>
  </si>
  <si>
    <t>98/297</t>
  </si>
  <si>
    <t>98/06/26</t>
  </si>
  <si>
    <t>98/383</t>
  </si>
  <si>
    <t>98/07/30</t>
  </si>
  <si>
    <t>98/434</t>
  </si>
  <si>
    <t>98/08/28</t>
  </si>
  <si>
    <t>98/525</t>
  </si>
  <si>
    <t>98/09/26</t>
  </si>
  <si>
    <t>98/10/24</t>
  </si>
  <si>
    <t>98/11/27</t>
  </si>
  <si>
    <t>98/12/20</t>
  </si>
  <si>
    <t>99/01/27</t>
  </si>
  <si>
    <t>99/02/24</t>
  </si>
  <si>
    <t>99/03/29</t>
  </si>
  <si>
    <t>اداره توسعه زیر ساخت های فناوری
پاسخگویی صورتحساب
35003479</t>
  </si>
  <si>
    <t>شرکت محترم :</t>
  </si>
  <si>
    <t>خدمات نیروگاهی آهار شرق</t>
  </si>
  <si>
    <t>مشخصات دوره :</t>
  </si>
  <si>
    <t>99/4</t>
  </si>
  <si>
    <t>عنوان هزینه ها</t>
  </si>
  <si>
    <t>مبلغ (ریال)</t>
  </si>
  <si>
    <t>مدت:</t>
  </si>
  <si>
    <t>روز</t>
  </si>
  <si>
    <t>مشخصات انشعاب</t>
  </si>
  <si>
    <t>قرائت کنتور برق</t>
  </si>
  <si>
    <t>بدی مصرف</t>
  </si>
  <si>
    <t>هزینه نگهداری و تعمیرات</t>
  </si>
  <si>
    <t>شماره پرونده :</t>
  </si>
  <si>
    <t>کد شناسایی :</t>
  </si>
  <si>
    <t>شرح مصرف</t>
  </si>
  <si>
    <t>قرائت قبلی</t>
  </si>
  <si>
    <t>قرائت کنونی</t>
  </si>
  <si>
    <r>
      <t xml:space="preserve">مصرف </t>
    </r>
    <r>
      <rPr>
        <sz val="10"/>
        <color theme="1"/>
        <rFont val="Calibri Light"/>
        <family val="1"/>
        <scheme val="major"/>
      </rPr>
      <t>(kwh)</t>
    </r>
  </si>
  <si>
    <t>شماره کنتور برق:</t>
  </si>
  <si>
    <t>ضریب کنتور :</t>
  </si>
  <si>
    <t>تخطی از دیماند</t>
  </si>
  <si>
    <t>قدرت قراردادی :</t>
  </si>
  <si>
    <t>ولتاژ تغذیه :</t>
  </si>
  <si>
    <t>وضعیت انشعاب :</t>
  </si>
  <si>
    <t>ضریب قدرت :</t>
  </si>
  <si>
    <t>ضریب زیان :</t>
  </si>
  <si>
    <t>کل مصرف :</t>
  </si>
  <si>
    <t>محاسبه شده :</t>
  </si>
  <si>
    <t>کل مصرف (kwh)</t>
  </si>
  <si>
    <t>نحویه پرداخت: پرداخت الکترونیکی، از طریق پورتال پارک علم و فناوری (Portal.Kstp.ir)</t>
  </si>
  <si>
    <t>ریال</t>
  </si>
  <si>
    <t>ضریب قدرت باید نزدیک به 1 بوده تا ضریب زیان صفر شود . در صورتی که ضریب قدرت کمتر از 0.9 باشد هزینه برق راکتیو افزایش خواهد یافت .</t>
  </si>
  <si>
    <t>مهلت پرداخت</t>
  </si>
  <si>
    <t>عوارض آب</t>
  </si>
  <si>
    <t>قرائت کنتور آب</t>
  </si>
  <si>
    <t>جریمه مازاد مصرف</t>
  </si>
  <si>
    <t>کارکرد</t>
  </si>
  <si>
    <t>شماره کنتور آب:</t>
  </si>
  <si>
    <t>قطر انشعاب :</t>
  </si>
  <si>
    <t>حجم مصرف مجاز :</t>
  </si>
  <si>
    <t>بدهکاری/ بستانکاری</t>
  </si>
  <si>
    <t>مازاد مصرف</t>
  </si>
  <si>
    <t xml:space="preserve">خواهشمند است نسبت به پرداخت بدهی خود در سر رسید قبض اقدام نمایید . بدیهی است درغیر این صورت نسبت به قطع انشعاب آب اقدام خواهد شد . </t>
  </si>
  <si>
    <t>اداره توسعه زیر ساختهای فناوری
پاسخگویی صورتحساب
35003479</t>
  </si>
  <si>
    <t>قرائت کنتور گاز</t>
  </si>
  <si>
    <t>شماره کنتور گاز:</t>
  </si>
  <si>
    <t>ظرفیت کنتور :</t>
  </si>
  <si>
    <t>نوع کنتور گاز :</t>
  </si>
  <si>
    <t xml:space="preserve">خواهشمند است نسبت به پرداخت بدهی خود در سر رسید قبض اقدام نمایید . بدیهی است درغیر این صورت نسبت به قطع انشعاب گاز اقدام خواهد شد . </t>
  </si>
  <si>
    <t>جمع کل قبوض :</t>
  </si>
  <si>
    <t>نام شرکت</t>
  </si>
  <si>
    <t>قبض</t>
  </si>
  <si>
    <t>98/3</t>
  </si>
  <si>
    <t>98/4</t>
  </si>
  <si>
    <t>99/1</t>
  </si>
  <si>
    <t>99/2</t>
  </si>
  <si>
    <t>99/3</t>
  </si>
  <si>
    <t>99/5</t>
  </si>
  <si>
    <t>99/6</t>
  </si>
  <si>
    <t>99/7</t>
  </si>
  <si>
    <t>99/8</t>
  </si>
  <si>
    <t>99/9</t>
  </si>
  <si>
    <t>99/10</t>
  </si>
  <si>
    <t>99/11</t>
  </si>
  <si>
    <t>99/12</t>
  </si>
  <si>
    <t>احیا درمان</t>
  </si>
  <si>
    <t>نشده</t>
  </si>
  <si>
    <t>ارسک یکتا تجهیز</t>
  </si>
  <si>
    <t>اکسیر رایانه صبا</t>
  </si>
  <si>
    <t>الکترومد پرشین توس</t>
  </si>
  <si>
    <t>شد</t>
  </si>
  <si>
    <t>ایمن موج توس</t>
  </si>
  <si>
    <t>324934482612 - 99/03/22</t>
  </si>
  <si>
    <t>324934483301 - 99/03/22</t>
  </si>
  <si>
    <t>324934482862 - 99/03/22</t>
  </si>
  <si>
    <t>آداک صنعت (1)</t>
  </si>
  <si>
    <t>آداک صنعت (2)</t>
  </si>
  <si>
    <t>آرشام صنعت توس</t>
  </si>
  <si>
    <t>آرون زیست طب پاژ</t>
  </si>
  <si>
    <t>آژانس پارک</t>
  </si>
  <si>
    <t>برچسب انرژی</t>
  </si>
  <si>
    <t>بهین پالایه فرزاد</t>
  </si>
  <si>
    <t>پایلوت سرامیک (سوله)</t>
  </si>
  <si>
    <t>پایلوت سرامیک</t>
  </si>
  <si>
    <t>پدیده انرژی پارسیان</t>
  </si>
  <si>
    <t>پرتو صنعت پاژ</t>
  </si>
  <si>
    <t>پروتئین نو ترکیب طاها (1)</t>
  </si>
  <si>
    <t>پروتئین نو ترکیب طاها (2)</t>
  </si>
  <si>
    <t>پشتیبانی صنایع دیار شرق</t>
  </si>
  <si>
    <t>پویش تجهیز</t>
  </si>
  <si>
    <t>پویشگران مواد پارت آزمون شرق</t>
  </si>
  <si>
    <t>324496324647 - 1399/01/27</t>
  </si>
  <si>
    <t>324496305275 - 1399/01/27</t>
  </si>
  <si>
    <t>324496099297 - 1399/01/27</t>
  </si>
  <si>
    <t>پیشگام انرژی خاور</t>
  </si>
  <si>
    <t>324976309913 - 1399/03/27</t>
  </si>
  <si>
    <t>324975983566 - 1399/03/27</t>
  </si>
  <si>
    <t>324975984562 - 1399/03/27</t>
  </si>
  <si>
    <t>پیمان خطوط شرق</t>
  </si>
  <si>
    <t>تابان اندیش برجیس</t>
  </si>
  <si>
    <t>324546646756 - 99/02/03</t>
  </si>
  <si>
    <t>324632081227 - 99/02/14</t>
  </si>
  <si>
    <t>324632027490 - 99/02/14</t>
  </si>
  <si>
    <t>324632080670 - 99/02/14</t>
  </si>
  <si>
    <t>تراشکاری ثامن</t>
  </si>
  <si>
    <t>توس درمان طب</t>
  </si>
  <si>
    <t>توس نانو</t>
  </si>
  <si>
    <t>توسعه صنایع غذایی دانشگرایان نوین دلسا</t>
  </si>
  <si>
    <t>202104960113523001316443901 - 99/02/15</t>
  </si>
  <si>
    <t>202104960113523001316443901 - 99/02/16</t>
  </si>
  <si>
    <t>202104960113523001316443901 - 99/02/17</t>
  </si>
  <si>
    <t>زیست تروند آرین</t>
  </si>
  <si>
    <t>سازه گستر آرین پارس</t>
  </si>
  <si>
    <t>سامان داروی هشتم</t>
  </si>
  <si>
    <t>سامانه های دقیق نوین افراز</t>
  </si>
  <si>
    <t>324544625403 - 99/02/03</t>
  </si>
  <si>
    <t>324699202812 - 1399/02/23</t>
  </si>
  <si>
    <t>324544624882 - 99/02/03</t>
  </si>
  <si>
    <t>324699277908 - 1399/02/23</t>
  </si>
  <si>
    <t>324544354259 - 99/02/03</t>
  </si>
  <si>
    <t>324699203270 - 1399/02/23</t>
  </si>
  <si>
    <t>سوله آقای زیوری</t>
  </si>
  <si>
    <t>شرق آزما</t>
  </si>
  <si>
    <t>شهاب کیا آرمان</t>
  </si>
  <si>
    <t>صنعت پروژه</t>
  </si>
  <si>
    <t>طاها قالب</t>
  </si>
  <si>
    <t>فنی مهندسی فلات شرق پارثاوا</t>
  </si>
  <si>
    <t>فوم آساک</t>
  </si>
  <si>
    <t>کارن افزار نوید پارسیان</t>
  </si>
  <si>
    <t>کاوش صنعت توس (1)</t>
  </si>
  <si>
    <t>کاوش صنعت توس (2)</t>
  </si>
  <si>
    <t>کیان تدبیر</t>
  </si>
  <si>
    <t>324693173369 - 1399/02/22</t>
  </si>
  <si>
    <t>324693266518 - 1399/02/22</t>
  </si>
  <si>
    <t>324693266884 - 1399/02/22</t>
  </si>
  <si>
    <t>گل کوه بینالود</t>
  </si>
  <si>
    <t>افزودنی های طبیعی گلچین توس</t>
  </si>
  <si>
    <t>ماهان توسعه تجهیز پارسیان</t>
  </si>
  <si>
    <t>مبین پویش صنعت پارس</t>
  </si>
  <si>
    <t>324511183990 - 1399/01/29</t>
  </si>
  <si>
    <t>324511198588 - 1399/01/29</t>
  </si>
  <si>
    <t>324510844418 - 1399/01/29</t>
  </si>
  <si>
    <t>مطلق کاران شرق</t>
  </si>
  <si>
    <t>مهندسی زرین سامانه شرق</t>
  </si>
  <si>
    <t>مهندسی ماشین های دوار خاور طوس</t>
  </si>
  <si>
    <t>نام شرکت :</t>
  </si>
  <si>
    <t>کد شرکت :</t>
  </si>
  <si>
    <t>شماره دوره قبل</t>
  </si>
  <si>
    <t>عنوان دوره قبل</t>
  </si>
  <si>
    <t>عنوان دوره فعلی</t>
  </si>
  <si>
    <t>وضعیت پرداخت</t>
  </si>
  <si>
    <t>اطلاعات شرکت</t>
  </si>
  <si>
    <t>اطلاعت دوره</t>
  </si>
  <si>
    <t>ستون کمکی</t>
  </si>
  <si>
    <t>اطلاعات مصرف</t>
  </si>
  <si>
    <t>هزینه ها</t>
  </si>
  <si>
    <t>اطلاعات پرداخت</t>
  </si>
  <si>
    <t>ماهان تدبیر پارت</t>
  </si>
  <si>
    <t>موسسه علوم و صنایع غذایی (سوله)</t>
  </si>
  <si>
    <t>باغ زرشک</t>
  </si>
  <si>
    <t>باغ گیاهان داروئی</t>
  </si>
  <si>
    <t>کل مصرف</t>
  </si>
  <si>
    <t>هزینه اوج بار</t>
  </si>
  <si>
    <t>هزینه میان باری</t>
  </si>
  <si>
    <t>هزینه کم باری</t>
  </si>
  <si>
    <t>هزینه راکتیو</t>
  </si>
  <si>
    <t>اطلاعات انشعاب</t>
  </si>
  <si>
    <t>قرائت کنتور</t>
  </si>
  <si>
    <t>تعرفه</t>
  </si>
  <si>
    <t>ساختمان اداری</t>
  </si>
  <si>
    <t>طراحان ماشین حجازیان</t>
  </si>
  <si>
    <t>موسسه علوم و صنایع غذایی (1)</t>
  </si>
  <si>
    <t>موسسه علوم و صنایع غذایی (2)</t>
  </si>
  <si>
    <t>شرکت</t>
  </si>
  <si>
    <t>انشعاب</t>
  </si>
  <si>
    <t>97/4</t>
  </si>
  <si>
    <t>98/1</t>
  </si>
  <si>
    <t>98/2</t>
  </si>
  <si>
    <t>دارد</t>
  </si>
  <si>
    <t>-</t>
  </si>
  <si>
    <t>0</t>
  </si>
  <si>
    <t>توس نانو سابق</t>
  </si>
  <si>
    <t>عنوان تعرفه</t>
  </si>
  <si>
    <t>نرخ تعرفه</t>
  </si>
  <si>
    <t>گاز</t>
  </si>
  <si>
    <t>بهای هر متر مکعب گاز مصرفی</t>
  </si>
  <si>
    <t>عوارض گاز به ازاء هر متر مکعب</t>
  </si>
  <si>
    <t>هزینه نگهداری و تعمیرات شبکه گاز</t>
  </si>
  <si>
    <t>درصد</t>
  </si>
  <si>
    <t>پیک فصلی گاز</t>
  </si>
  <si>
    <t>مالیات گاز</t>
  </si>
  <si>
    <t>آب</t>
  </si>
  <si>
    <t>بهای هر متر مکعب آب مصرفی</t>
  </si>
  <si>
    <t>عوارض آب به ازاء هر متر مکعب</t>
  </si>
  <si>
    <t>جریمه مازاد مصرف آب به ازاء هر متر مکعب</t>
  </si>
  <si>
    <t>هزینه نگهداری و تعمیرات شبکه آب</t>
  </si>
  <si>
    <t>پیک فصلی آب</t>
  </si>
  <si>
    <t>مالیات آب</t>
  </si>
  <si>
    <t>برق</t>
  </si>
  <si>
    <t>غیر دیماندی</t>
  </si>
  <si>
    <t>غیر دیماندی-میان باری</t>
  </si>
  <si>
    <t>غیر دیماندی-اوج بار</t>
  </si>
  <si>
    <t>غیر دیماندی-کم باری</t>
  </si>
  <si>
    <t>غیر دیماندی-راکتیو</t>
  </si>
  <si>
    <t>دیماندی</t>
  </si>
  <si>
    <t>دیماندی-میان باری</t>
  </si>
  <si>
    <t>دیماندی-اوج بار</t>
  </si>
  <si>
    <t>دیماندی-کم باری</t>
  </si>
  <si>
    <t>دیماندی-راکتیو</t>
  </si>
  <si>
    <t>جریمه تخطی از دیماند به ازاء هر کیلووات</t>
  </si>
  <si>
    <t>آزاد</t>
  </si>
  <si>
    <t>آزاد-میان باری</t>
  </si>
  <si>
    <t>آزاد-اوج بار</t>
  </si>
  <si>
    <t>آزاد-کم باری</t>
  </si>
  <si>
    <t>آزاد-راکتیو</t>
  </si>
  <si>
    <t>تعرفه های عمومی</t>
  </si>
  <si>
    <t>عوارض برق به ازاء هر کیلووات</t>
  </si>
  <si>
    <t>هزینه نگهداری و تعمیرات شبکه برق</t>
  </si>
  <si>
    <t>پیک فصلی برق</t>
  </si>
  <si>
    <t>مالیات برق</t>
  </si>
  <si>
    <t>شماره</t>
  </si>
  <si>
    <t>عنوان دوره</t>
  </si>
  <si>
    <t>اطلاعات دوره</t>
  </si>
  <si>
    <t>97/10/01</t>
  </si>
  <si>
    <t>97/12/29</t>
  </si>
  <si>
    <t>ندارد</t>
  </si>
  <si>
    <t>98/01/15</t>
  </si>
  <si>
    <t>98/01/01</t>
  </si>
  <si>
    <t>98/03/31</t>
  </si>
  <si>
    <t>98/04/15</t>
  </si>
  <si>
    <t>98/04/01</t>
  </si>
  <si>
    <t>98/06/31</t>
  </si>
  <si>
    <t>98/07/15</t>
  </si>
  <si>
    <t>98/07/01</t>
  </si>
  <si>
    <t>98/09/30</t>
  </si>
  <si>
    <t>98/10/15</t>
  </si>
  <si>
    <t>98/10/01</t>
  </si>
  <si>
    <t>98/12/29</t>
  </si>
  <si>
    <t>99/02/01</t>
  </si>
  <si>
    <t>99/01/01</t>
  </si>
  <si>
    <t>99/01/31</t>
  </si>
  <si>
    <t>99/02/20</t>
  </si>
  <si>
    <t>99/02/31</t>
  </si>
  <si>
    <t>99/03/30</t>
  </si>
  <si>
    <t>99/03/01</t>
  </si>
  <si>
    <t>99/03/31</t>
  </si>
  <si>
    <t>99/04/30</t>
  </si>
  <si>
    <t>99/04/31</t>
  </si>
  <si>
    <t>نوع کنتور :</t>
  </si>
  <si>
    <t>محل نصب کنتور :</t>
  </si>
  <si>
    <t>ترانس مربوط به تابلو :</t>
  </si>
  <si>
    <t>شماره ترانس :</t>
  </si>
  <si>
    <t>اطلاعات انشعاب برق</t>
  </si>
  <si>
    <t>اطلاعات انشعاب آب</t>
  </si>
  <si>
    <t>اطلاعات انشعاب گاز</t>
  </si>
  <si>
    <t>بهینه سازان</t>
  </si>
  <si>
    <t>10419298</t>
  </si>
  <si>
    <t>زیر ترانس</t>
  </si>
  <si>
    <t>315</t>
  </si>
  <si>
    <t>T2</t>
  </si>
  <si>
    <t>1</t>
  </si>
  <si>
    <t>400 v</t>
  </si>
  <si>
    <t>1/2</t>
  </si>
  <si>
    <t>25</t>
  </si>
  <si>
    <t>100</t>
  </si>
  <si>
    <t>G65</t>
  </si>
  <si>
    <t>ELESTER</t>
  </si>
  <si>
    <t>T1</t>
  </si>
  <si>
    <t>11945</t>
  </si>
  <si>
    <t>16</t>
  </si>
  <si>
    <t>G10</t>
  </si>
  <si>
    <t>12404989</t>
  </si>
  <si>
    <t>689059499</t>
  </si>
  <si>
    <t>10359745</t>
  </si>
  <si>
    <t>4000561</t>
  </si>
  <si>
    <t>88088691</t>
  </si>
  <si>
    <t>G16</t>
  </si>
  <si>
    <t>10418623</t>
  </si>
  <si>
    <t>123274</t>
  </si>
  <si>
    <t>10</t>
  </si>
  <si>
    <t>G6</t>
  </si>
  <si>
    <t>20</t>
  </si>
  <si>
    <t>10418908</t>
  </si>
  <si>
    <t>3/4</t>
  </si>
  <si>
    <t>38</t>
  </si>
  <si>
    <t>10359724</t>
  </si>
  <si>
    <t>08108623</t>
  </si>
  <si>
    <t>230 v</t>
  </si>
  <si>
    <t>09601669</t>
  </si>
  <si>
    <t>40</t>
  </si>
  <si>
    <t>844508</t>
  </si>
  <si>
    <t>10419765</t>
  </si>
  <si>
    <t>139642</t>
  </si>
  <si>
    <t>6</t>
  </si>
  <si>
    <t>G4</t>
  </si>
  <si>
    <t>40001151</t>
  </si>
  <si>
    <t>65</t>
  </si>
  <si>
    <t>G40</t>
  </si>
  <si>
    <t>10604646</t>
  </si>
  <si>
    <t>80</t>
  </si>
  <si>
    <t>10140135</t>
  </si>
  <si>
    <t>09533662</t>
  </si>
  <si>
    <t>10141928</t>
  </si>
  <si>
    <t>40025601</t>
  </si>
  <si>
    <t>10419301</t>
  </si>
  <si>
    <t>16165970</t>
  </si>
  <si>
    <t>04000540074240</t>
  </si>
  <si>
    <t>08108626</t>
  </si>
  <si>
    <t>10431163</t>
  </si>
  <si>
    <t>1060263</t>
  </si>
  <si>
    <t>10418237</t>
  </si>
  <si>
    <t>09614321</t>
  </si>
  <si>
    <t>16180586</t>
  </si>
  <si>
    <t>4037802</t>
  </si>
  <si>
    <t>01600516236064</t>
  </si>
  <si>
    <t>10418904</t>
  </si>
  <si>
    <t>06531352</t>
  </si>
  <si>
    <t>10438627</t>
  </si>
  <si>
    <t>06800388</t>
  </si>
  <si>
    <t>689059501</t>
  </si>
  <si>
    <t>10140043</t>
  </si>
  <si>
    <t>10403245</t>
  </si>
  <si>
    <t>3722859</t>
  </si>
  <si>
    <t>G25</t>
  </si>
  <si>
    <t>10430615</t>
  </si>
  <si>
    <t>40039738</t>
  </si>
  <si>
    <t>50</t>
  </si>
  <si>
    <t>25510060</t>
  </si>
  <si>
    <t>09601668</t>
  </si>
  <si>
    <t>20 kv</t>
  </si>
  <si>
    <t>09622659</t>
  </si>
  <si>
    <t>10382196</t>
  </si>
  <si>
    <t>40004429</t>
  </si>
  <si>
    <t>6000</t>
  </si>
  <si>
    <t>2</t>
  </si>
  <si>
    <t>500</t>
  </si>
  <si>
    <t>13402253</t>
  </si>
  <si>
    <t>13779221</t>
  </si>
  <si>
    <t>14103937</t>
  </si>
  <si>
    <t>123270</t>
  </si>
  <si>
    <t>10431045</t>
  </si>
  <si>
    <t>045947545</t>
  </si>
  <si>
    <t>08108625</t>
  </si>
  <si>
    <t>042125578</t>
  </si>
  <si>
    <t>10419294</t>
  </si>
  <si>
    <t>09610233</t>
  </si>
  <si>
    <t>004319</t>
  </si>
  <si>
    <t>160</t>
  </si>
  <si>
    <t>G100</t>
  </si>
  <si>
    <t>10438624</t>
  </si>
  <si>
    <t>046604574</t>
  </si>
  <si>
    <t>10419373</t>
  </si>
  <si>
    <t>00844488</t>
  </si>
  <si>
    <t>05014746</t>
  </si>
  <si>
    <t>09607082</t>
  </si>
  <si>
    <t>120</t>
  </si>
  <si>
    <t>040010520</t>
  </si>
  <si>
    <t>09607081</t>
  </si>
  <si>
    <t>08108621</t>
  </si>
  <si>
    <t>046640248</t>
  </si>
  <si>
    <t>08108622</t>
  </si>
  <si>
    <t>05014750</t>
  </si>
  <si>
    <t>05014747</t>
  </si>
  <si>
    <t>13410997</t>
  </si>
  <si>
    <t>09618068</t>
  </si>
  <si>
    <t>16079956</t>
  </si>
  <si>
    <t>16014925</t>
  </si>
  <si>
    <t>10436663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</si>
</sst>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#,##0.000"/>
    <numFmt numFmtId="166" formatCode="#,##0.0"/>
  </numFmts>
  <fonts count="58">
    <font>
      <sz val="11"/>
      <color theme="1"/>
      <name val="Calibri"/>
      <family val="2"/>
      <scheme val="minor"/>
    </font>
    <font>
      <sz val="10"/>
      <color theme="1"/>
      <name val="B Titr"/>
      <charset val="178"/>
    </font>
    <font>
      <sz val="11"/>
      <color theme="1"/>
      <name val="B Titr"/>
      <charset val="178"/>
    </font>
    <font>
      <b/>
      <sz val="11"/>
      <color theme="0"/>
      <name val="B Titr"/>
      <charset val="178"/>
    </font>
    <font>
      <b/>
      <sz val="14"/>
      <color theme="0"/>
      <name val="B Titr"/>
      <charset val="178"/>
    </font>
    <font>
      <b/>
      <sz val="16"/>
      <color theme="0"/>
      <name val="B Titr"/>
      <charset val="178"/>
    </font>
    <font>
      <sz val="14"/>
      <color theme="1"/>
      <name val="B Titr"/>
      <charset val="178"/>
    </font>
    <font>
      <sz val="16"/>
      <color theme="1"/>
      <name val="B Titr"/>
      <charset val="178"/>
    </font>
    <font>
      <sz val="10"/>
      <color theme="1"/>
      <name val="Calibri"/>
      <family val="2"/>
      <scheme val="minor"/>
    </font>
    <font>
      <b/>
      <sz val="12"/>
      <color theme="1"/>
      <name val="B Nazanin"/>
      <charset val="178"/>
    </font>
    <font>
      <sz val="14"/>
      <color theme="1"/>
      <name val="B Nazanin"/>
      <charset val="178"/>
    </font>
    <font>
      <sz val="11"/>
      <color theme="1"/>
      <name val="B Nazanin"/>
      <charset val="178"/>
    </font>
    <font>
      <sz val="14"/>
      <color theme="0"/>
      <name val="B Titr"/>
      <charset val="178"/>
    </font>
    <font>
      <sz val="11"/>
      <color theme="1"/>
      <name val="Calibri"/>
      <family val="2"/>
      <scheme val="minor"/>
    </font>
    <font>
      <sz val="12"/>
      <color theme="1"/>
      <name val="B Nazanin"/>
      <charset val="178"/>
    </font>
    <font>
      <sz val="18"/>
      <color theme="1"/>
      <name val="B Nazanin"/>
      <charset val="178"/>
    </font>
    <font>
      <b/>
      <sz val="11"/>
      <color theme="0"/>
      <name val="B Nazanin"/>
      <charset val="178"/>
    </font>
    <font>
      <sz val="11"/>
      <color theme="0"/>
      <name val="B Nazanin"/>
      <charset val="178"/>
    </font>
    <font>
      <b/>
      <sz val="9"/>
      <color theme="0"/>
      <name val="B Nazanin"/>
      <charset val="178"/>
    </font>
    <font>
      <sz val="16"/>
      <color theme="1"/>
      <name val="B Nazanin"/>
      <charset val="178"/>
    </font>
    <font>
      <sz val="16"/>
      <color theme="1"/>
      <name val="Calibri"/>
      <family val="2"/>
      <scheme val="minor"/>
    </font>
    <font>
      <b/>
      <sz val="20"/>
      <color theme="0"/>
      <name val="B Titr"/>
      <charset val="178"/>
    </font>
    <font>
      <sz val="14"/>
      <color theme="0"/>
      <name val="B Nazanin"/>
      <charset val="178"/>
    </font>
    <font>
      <sz val="16"/>
      <color theme="0"/>
      <name val="B Titr"/>
      <charset val="178"/>
    </font>
    <font>
      <b/>
      <sz val="20"/>
      <color theme="1"/>
      <name val="B Nazanin"/>
      <charset val="178"/>
    </font>
    <font>
      <sz val="16"/>
      <color theme="0"/>
      <name val="B Nazanin"/>
      <charset val="178"/>
    </font>
    <font>
      <sz val="16"/>
      <color theme="0"/>
      <name val="Calibri"/>
      <family val="2"/>
      <scheme val="minor"/>
    </font>
    <font>
      <sz val="22"/>
      <color theme="1"/>
      <name val="B Nazanin"/>
      <charset val="178"/>
    </font>
    <font>
      <sz val="22"/>
      <color theme="0"/>
      <name val="B Nazanin"/>
      <charset val="178"/>
    </font>
    <font>
      <b/>
      <sz val="12"/>
      <color theme="0"/>
      <name val="B Titr"/>
      <charset val="178"/>
    </font>
    <font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theme="0"/>
      <name val="B Titr"/>
      <charset val="178"/>
    </font>
    <font>
      <b/>
      <sz val="10"/>
      <color theme="0"/>
      <name val="B Nazanin"/>
      <charset val="178"/>
    </font>
    <font>
      <sz val="10"/>
      <color theme="1"/>
      <name val="B Nazanin"/>
      <charset val="178"/>
    </font>
    <font>
      <b/>
      <sz val="10"/>
      <color theme="1"/>
      <name val="B Nazanin"/>
      <charset val="178"/>
    </font>
    <font>
      <b/>
      <sz val="18"/>
      <color theme="0"/>
      <name val="B Titr"/>
      <charset val="178"/>
    </font>
    <font>
      <b/>
      <sz val="18"/>
      <color theme="1"/>
      <name val="B Nazanin"/>
      <charset val="178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B Nazanin"/>
      <charset val="178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9"/>
      <color indexed="81"/>
      <name val="Tahoma"/>
      <family val="2"/>
    </font>
    <font>
      <sz val="18"/>
      <color theme="1"/>
      <name val="B Titr"/>
      <charset val="178"/>
    </font>
    <font>
      <sz val="10"/>
      <color theme="1"/>
      <name val="B Traffic"/>
      <charset val="178"/>
    </font>
    <font>
      <b/>
      <sz val="10"/>
      <color theme="1"/>
      <name val="B Traffic"/>
      <charset val="178"/>
    </font>
    <font>
      <b/>
      <sz val="10"/>
      <color theme="1"/>
      <name val="B Titr"/>
      <charset val="178"/>
    </font>
    <font>
      <b/>
      <sz val="11"/>
      <color theme="1"/>
      <name val="B Nazanin"/>
      <charset val="178"/>
    </font>
    <font>
      <sz val="10"/>
      <color theme="1"/>
      <name val="Calibri Light"/>
      <family val="1"/>
      <scheme val="major"/>
    </font>
    <font>
      <sz val="12"/>
      <color theme="1"/>
      <name val="B Titr"/>
      <charset val="178"/>
    </font>
    <font>
      <sz val="8"/>
      <color theme="1"/>
      <name val="B Titr"/>
      <charset val="178"/>
    </font>
    <font>
      <sz val="13"/>
      <color theme="1"/>
      <name val="B Nazanin"/>
      <charset val="178"/>
    </font>
    <font>
      <b/>
      <sz val="12"/>
      <color theme="1"/>
      <name val="B Titr"/>
      <charset val="178"/>
    </font>
    <font>
      <sz val="12"/>
      <color theme="1"/>
      <name val="B Traffic"/>
      <charset val="178"/>
    </font>
    <font>
      <b/>
      <sz val="11"/>
      <color theme="1"/>
      <name val="B Traffic"/>
      <charset val="178"/>
    </font>
    <font>
      <sz val="9"/>
      <color theme="1"/>
      <name val="B Titr"/>
      <charset val="178"/>
    </font>
    <font>
      <sz val="14"/>
      <name val="B Nazanin"/>
      <charset val="178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gradientFill degree="180">
        <stop position="0">
          <color theme="0"/>
        </stop>
        <stop position="1">
          <color theme="7" tint="0.59999389629810485"/>
        </stop>
      </gradient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CC9B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DE3D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E6BCA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CCF0AE"/>
        <bgColor indexed="64"/>
      </patternFill>
    </fill>
    <fill>
      <patternFill patternType="solid">
        <fgColor rgb="FFE4FD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FFECA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14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1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 tint="-0.499984740745262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medium">
        <color theme="0"/>
      </top>
      <bottom/>
      <diagonal/>
    </border>
    <border>
      <left/>
      <right style="thin">
        <color theme="0" tint="-0.499984740745262"/>
      </right>
      <top style="medium">
        <color theme="0"/>
      </top>
      <bottom/>
      <diagonal/>
    </border>
    <border>
      <left style="thin">
        <color theme="0" tint="-0.499984740745262"/>
      </left>
      <right/>
      <top style="medium">
        <color theme="0"/>
      </top>
      <bottom/>
      <diagonal/>
    </border>
    <border>
      <left style="medium">
        <color theme="0"/>
      </left>
      <right style="thin">
        <color theme="0" tint="-0.499984740745262"/>
      </right>
      <top style="medium">
        <color theme="0"/>
      </top>
      <bottom/>
      <diagonal/>
    </border>
    <border>
      <left/>
      <right style="thin">
        <color theme="0" tint="-0.499984740745262"/>
      </right>
      <top style="medium">
        <color theme="0"/>
      </top>
      <bottom style="medium">
        <color theme="0"/>
      </bottom>
      <diagonal/>
    </border>
    <border>
      <left/>
      <right style="thin">
        <color theme="0" tint="-0.499984740745262"/>
      </right>
      <top style="medium">
        <color theme="0"/>
      </top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0"/>
      </left>
      <right/>
      <top style="medium">
        <color indexed="64"/>
      </top>
      <bottom style="medium">
        <color theme="0"/>
      </bottom>
      <diagonal/>
    </border>
    <border>
      <left/>
      <right/>
      <top style="medium">
        <color indexed="64"/>
      </top>
      <bottom style="medium">
        <color theme="0"/>
      </bottom>
      <diagonal/>
    </border>
    <border>
      <left/>
      <right style="medium">
        <color theme="0"/>
      </right>
      <top style="medium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theme="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/>
      <top style="medium">
        <color theme="0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499984740745262"/>
      </left>
      <right/>
      <top style="medium">
        <color theme="0"/>
      </top>
      <bottom style="thin">
        <color theme="0" tint="-0.499984740745262"/>
      </bottom>
      <diagonal/>
    </border>
    <border>
      <left/>
      <right/>
      <top style="medium">
        <color theme="0"/>
      </top>
      <bottom style="thin">
        <color theme="0" tint="-0.499984740745262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 style="medium">
        <color theme="0"/>
      </top>
      <bottom style="thin">
        <color theme="0" tint="-0.499984740745262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medium">
        <color auto="1"/>
      </left>
      <right/>
      <top style="dashed">
        <color indexed="64"/>
      </top>
      <bottom style="medium">
        <color auto="1"/>
      </bottom>
      <diagonal/>
    </border>
    <border>
      <left/>
      <right/>
      <top style="dashed">
        <color indexed="64"/>
      </top>
      <bottom style="medium">
        <color auto="1"/>
      </bottom>
      <diagonal/>
    </border>
    <border>
      <left/>
      <right style="dashed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/>
      <right/>
      <top style="dashed">
        <color indexed="64"/>
      </top>
      <bottom/>
      <diagonal/>
    </border>
    <border>
      <left style="dotted">
        <color indexed="64"/>
      </left>
      <right style="dotted">
        <color indexed="64"/>
      </right>
      <top style="dashed">
        <color indexed="64"/>
      </top>
      <bottom/>
      <diagonal/>
    </border>
    <border>
      <left style="dotted">
        <color indexed="64"/>
      </left>
      <right/>
      <top style="dashed">
        <color indexed="64"/>
      </top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/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medium">
        <color auto="1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 style="medium">
        <color auto="1"/>
      </bottom>
      <diagonal/>
    </border>
    <border>
      <left/>
      <right style="dotted">
        <color indexed="64"/>
      </right>
      <top style="thin">
        <color indexed="64"/>
      </top>
      <bottom style="medium">
        <color auto="1"/>
      </bottom>
      <diagonal/>
    </border>
  </borders>
  <cellStyleXfs count="3">
    <xf numFmtId="0" fontId="0" fillId="0" borderId="0"/>
    <xf numFmtId="0" fontId="1" fillId="4" borderId="7" applyFont="0" applyBorder="0" applyAlignment="0">
      <alignment horizontal="center" vertical="center"/>
    </xf>
    <xf numFmtId="43" fontId="13" fillId="0" borderId="0" applyFont="0" applyFill="0" applyBorder="0" applyAlignment="0" applyProtection="0"/>
  </cellStyleXfs>
  <cellXfs count="579">
    <xf numFmtId="0" fontId="0" fillId="0" borderId="0" xfId="0"/>
    <xf numFmtId="0" fontId="0" fillId="0" borderId="0" xfId="0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10" borderId="9" xfId="0" applyFont="1" applyFill="1" applyBorder="1" applyAlignment="1">
      <alignment horizontal="right" vertical="center"/>
    </xf>
    <xf numFmtId="0" fontId="8" fillId="10" borderId="9" xfId="0" applyFont="1" applyFill="1" applyBorder="1" applyAlignment="1">
      <alignment horizontal="center" vertical="center"/>
    </xf>
    <xf numFmtId="3" fontId="0" fillId="0" borderId="0" xfId="0" applyNumberFormat="1"/>
    <xf numFmtId="0" fontId="0" fillId="0" borderId="0" xfId="0" applyProtection="1">
      <protection locked="0"/>
    </xf>
    <xf numFmtId="0" fontId="2" fillId="5" borderId="14" xfId="0" applyFont="1" applyFill="1" applyBorder="1" applyAlignment="1" applyProtection="1">
      <alignment horizontal="center" vertical="center"/>
      <protection locked="0"/>
    </xf>
    <xf numFmtId="0" fontId="15" fillId="5" borderId="14" xfId="0" applyFont="1" applyFill="1" applyBorder="1" applyAlignment="1" applyProtection="1">
      <alignment horizontal="center" vertical="center"/>
      <protection locked="0"/>
    </xf>
    <xf numFmtId="49" fontId="15" fillId="6" borderId="14" xfId="0" applyNumberFormat="1" applyFont="1" applyFill="1" applyBorder="1" applyAlignment="1" applyProtection="1">
      <alignment horizontal="center" vertical="center"/>
      <protection locked="0"/>
    </xf>
    <xf numFmtId="49" fontId="15" fillId="9" borderId="14" xfId="0" applyNumberFormat="1" applyFont="1" applyFill="1" applyBorder="1" applyAlignment="1" applyProtection="1">
      <alignment horizontal="center" vertical="center"/>
      <protection locked="0"/>
    </xf>
    <xf numFmtId="49" fontId="15" fillId="12" borderId="14" xfId="0" applyNumberFormat="1" applyFont="1" applyFill="1" applyBorder="1" applyAlignment="1" applyProtection="1">
      <alignment horizontal="center" vertical="center"/>
      <protection locked="0"/>
    </xf>
    <xf numFmtId="49" fontId="15" fillId="6" borderId="14" xfId="2" applyNumberFormat="1" applyFont="1" applyFill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49" fontId="2" fillId="0" borderId="0" xfId="0" applyNumberFormat="1" applyFont="1" applyAlignment="1" applyProtection="1">
      <alignment horizontal="center" vertical="center"/>
      <protection locked="0"/>
    </xf>
    <xf numFmtId="49" fontId="15" fillId="6" borderId="14" xfId="0" applyNumberFormat="1" applyFont="1" applyFill="1" applyBorder="1" applyAlignment="1" applyProtection="1">
      <alignment horizontal="center" vertical="center"/>
    </xf>
    <xf numFmtId="49" fontId="15" fillId="12" borderId="22" xfId="0" applyNumberFormat="1" applyFont="1" applyFill="1" applyBorder="1" applyAlignment="1" applyProtection="1">
      <alignment horizontal="center" vertical="center"/>
      <protection locked="0"/>
    </xf>
    <xf numFmtId="49" fontId="15" fillId="12" borderId="9" xfId="0" applyNumberFormat="1" applyFont="1" applyFill="1" applyBorder="1" applyAlignment="1" applyProtection="1">
      <alignment horizontal="center" vertical="center"/>
      <protection locked="0"/>
    </xf>
    <xf numFmtId="0" fontId="11" fillId="5" borderId="24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11" borderId="33" xfId="0" applyFont="1" applyFill="1" applyBorder="1" applyAlignment="1">
      <alignment horizontal="center"/>
    </xf>
    <xf numFmtId="0" fontId="11" fillId="2" borderId="24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19" fillId="2" borderId="40" xfId="0" applyFont="1" applyFill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19" fillId="0" borderId="35" xfId="0" applyFont="1" applyBorder="1" applyAlignment="1">
      <alignment horizontal="center"/>
    </xf>
    <xf numFmtId="0" fontId="19" fillId="0" borderId="45" xfId="0" applyFont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" fillId="10" borderId="11" xfId="0" applyFont="1" applyFill="1" applyBorder="1" applyAlignment="1">
      <alignment vertical="center"/>
    </xf>
    <xf numFmtId="0" fontId="1" fillId="10" borderId="2" xfId="0" applyFont="1" applyFill="1" applyBorder="1" applyAlignment="1">
      <alignment vertical="center"/>
    </xf>
    <xf numFmtId="0" fontId="1" fillId="10" borderId="35" xfId="0" applyFont="1" applyFill="1" applyBorder="1" applyAlignment="1">
      <alignment vertical="center"/>
    </xf>
    <xf numFmtId="0" fontId="19" fillId="2" borderId="0" xfId="0" applyFont="1" applyFill="1" applyAlignment="1">
      <alignment horizontal="center"/>
    </xf>
    <xf numFmtId="0" fontId="19" fillId="2" borderId="0" xfId="0" applyFont="1" applyFill="1" applyBorder="1" applyAlignment="1">
      <alignment horizontal="center"/>
    </xf>
    <xf numFmtId="0" fontId="4" fillId="2" borderId="40" xfId="0" applyFont="1" applyFill="1" applyBorder="1" applyAlignment="1">
      <alignment horizontal="center"/>
    </xf>
    <xf numFmtId="0" fontId="0" fillId="2" borderId="40" xfId="0" applyFill="1" applyBorder="1"/>
    <xf numFmtId="0" fontId="25" fillId="2" borderId="40" xfId="0" applyFont="1" applyFill="1" applyBorder="1" applyAlignment="1">
      <alignment horizontal="center"/>
    </xf>
    <xf numFmtId="0" fontId="19" fillId="0" borderId="44" xfId="0" applyFont="1" applyBorder="1" applyAlignment="1">
      <alignment horizontal="center"/>
    </xf>
    <xf numFmtId="0" fontId="27" fillId="2" borderId="40" xfId="0" applyFont="1" applyFill="1" applyBorder="1" applyAlignment="1">
      <alignment horizontal="center"/>
    </xf>
    <xf numFmtId="0" fontId="28" fillId="2" borderId="40" xfId="0" applyFont="1" applyFill="1" applyBorder="1" applyAlignment="1">
      <alignment horizontal="center"/>
    </xf>
    <xf numFmtId="0" fontId="27" fillId="3" borderId="29" xfId="0" applyFont="1" applyFill="1" applyBorder="1" applyAlignment="1">
      <alignment horizontal="center"/>
    </xf>
    <xf numFmtId="0" fontId="27" fillId="3" borderId="39" xfId="0" applyFont="1" applyFill="1" applyBorder="1" applyAlignment="1">
      <alignment horizontal="center"/>
    </xf>
    <xf numFmtId="3" fontId="19" fillId="0" borderId="0" xfId="0" applyNumberFormat="1" applyFont="1" applyAlignment="1">
      <alignment horizontal="center"/>
    </xf>
    <xf numFmtId="3" fontId="27" fillId="3" borderId="29" xfId="0" applyNumberFormat="1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 vertical="center"/>
    </xf>
    <xf numFmtId="3" fontId="10" fillId="3" borderId="34" xfId="0" applyNumberFormat="1" applyFont="1" applyFill="1" applyBorder="1" applyAlignment="1">
      <alignment horizontal="center"/>
    </xf>
    <xf numFmtId="3" fontId="10" fillId="3" borderId="30" xfId="0" applyNumberFormat="1" applyFont="1" applyFill="1" applyBorder="1" applyAlignment="1">
      <alignment horizontal="center"/>
    </xf>
    <xf numFmtId="3" fontId="19" fillId="3" borderId="29" xfId="0" applyNumberFormat="1" applyFont="1" applyFill="1" applyBorder="1" applyAlignment="1" applyProtection="1">
      <alignment horizontal="center" vertical="center"/>
    </xf>
    <xf numFmtId="3" fontId="19" fillId="5" borderId="39" xfId="0" applyNumberFormat="1" applyFont="1" applyFill="1" applyBorder="1" applyAlignment="1" applyProtection="1">
      <alignment horizontal="center" vertical="center"/>
    </xf>
    <xf numFmtId="0" fontId="10" fillId="2" borderId="0" xfId="0" applyFont="1" applyFill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23" fillId="11" borderId="25" xfId="0" applyFont="1" applyFill="1" applyBorder="1" applyAlignment="1" applyProtection="1">
      <alignment horizontal="center" vertical="center"/>
    </xf>
    <xf numFmtId="0" fontId="23" fillId="11" borderId="24" xfId="0" applyFont="1" applyFill="1" applyBorder="1" applyAlignment="1" applyProtection="1">
      <alignment horizontal="center" vertical="center"/>
    </xf>
    <xf numFmtId="0" fontId="5" fillId="11" borderId="24" xfId="0" applyFont="1" applyFill="1" applyBorder="1" applyAlignment="1" applyProtection="1">
      <alignment horizontal="center" vertical="center"/>
    </xf>
    <xf numFmtId="0" fontId="0" fillId="0" borderId="0" xfId="0" applyProtection="1"/>
    <xf numFmtId="3" fontId="10" fillId="0" borderId="0" xfId="0" applyNumberFormat="1" applyFont="1" applyAlignment="1" applyProtection="1">
      <alignment horizontal="center"/>
    </xf>
    <xf numFmtId="0" fontId="10" fillId="0" borderId="22" xfId="0" applyFont="1" applyBorder="1" applyAlignment="1" applyProtection="1">
      <alignment horizontal="center"/>
    </xf>
    <xf numFmtId="0" fontId="10" fillId="2" borderId="40" xfId="0" applyFont="1" applyFill="1" applyBorder="1" applyAlignment="1" applyProtection="1">
      <alignment horizontal="center"/>
    </xf>
    <xf numFmtId="0" fontId="10" fillId="0" borderId="42" xfId="0" applyFont="1" applyBorder="1" applyAlignment="1" applyProtection="1">
      <alignment horizontal="center"/>
    </xf>
    <xf numFmtId="0" fontId="10" fillId="0" borderId="29" xfId="0" applyFont="1" applyBorder="1" applyAlignment="1" applyProtection="1">
      <alignment horizontal="center"/>
    </xf>
    <xf numFmtId="0" fontId="10" fillId="0" borderId="39" xfId="0" applyFont="1" applyBorder="1" applyAlignment="1" applyProtection="1">
      <alignment horizontal="center"/>
    </xf>
    <xf numFmtId="0" fontId="10" fillId="0" borderId="35" xfId="0" applyFont="1" applyBorder="1" applyAlignment="1" applyProtection="1">
      <alignment horizontal="center"/>
    </xf>
    <xf numFmtId="0" fontId="19" fillId="0" borderId="44" xfId="0" applyFont="1" applyBorder="1" applyAlignment="1" applyProtection="1">
      <alignment horizontal="center"/>
    </xf>
    <xf numFmtId="0" fontId="19" fillId="0" borderId="0" xfId="0" applyFont="1" applyBorder="1" applyAlignment="1" applyProtection="1">
      <alignment horizontal="center"/>
    </xf>
    <xf numFmtId="0" fontId="19" fillId="0" borderId="29" xfId="0" applyFont="1" applyBorder="1" applyAlignment="1" applyProtection="1">
      <alignment horizontal="center"/>
    </xf>
    <xf numFmtId="0" fontId="10" fillId="3" borderId="0" xfId="0" applyFont="1" applyFill="1" applyBorder="1" applyAlignment="1" applyProtection="1">
      <alignment horizontal="center"/>
    </xf>
    <xf numFmtId="0" fontId="10" fillId="0" borderId="0" xfId="0" applyFont="1" applyBorder="1" applyAlignment="1" applyProtection="1">
      <alignment horizontal="center"/>
    </xf>
    <xf numFmtId="0" fontId="22" fillId="2" borderId="40" xfId="0" applyFont="1" applyFill="1" applyBorder="1" applyAlignment="1" applyProtection="1">
      <alignment horizontal="center"/>
    </xf>
    <xf numFmtId="49" fontId="15" fillId="6" borderId="15" xfId="0" applyNumberFormat="1" applyFont="1" applyFill="1" applyBorder="1" applyAlignment="1" applyProtection="1">
      <alignment horizontal="center" vertical="center"/>
      <protection locked="0"/>
    </xf>
    <xf numFmtId="49" fontId="6" fillId="6" borderId="14" xfId="0" applyNumberFormat="1" applyFont="1" applyFill="1" applyBorder="1" applyAlignment="1" applyProtection="1">
      <alignment horizontal="center" vertical="center"/>
      <protection locked="0"/>
    </xf>
    <xf numFmtId="49" fontId="15" fillId="9" borderId="15" xfId="0" applyNumberFormat="1" applyFont="1" applyFill="1" applyBorder="1" applyAlignment="1" applyProtection="1">
      <alignment horizontal="center" vertical="center"/>
      <protection locked="0"/>
    </xf>
    <xf numFmtId="49" fontId="6" fillId="9" borderId="14" xfId="0" applyNumberFormat="1" applyFont="1" applyFill="1" applyBorder="1" applyAlignment="1" applyProtection="1">
      <alignment horizontal="center" vertical="center"/>
      <protection locked="0"/>
    </xf>
    <xf numFmtId="49" fontId="15" fillId="12" borderId="15" xfId="0" applyNumberFormat="1" applyFont="1" applyFill="1" applyBorder="1" applyAlignment="1" applyProtection="1">
      <alignment horizontal="center" vertical="center"/>
      <protection locked="0"/>
    </xf>
    <xf numFmtId="49" fontId="6" fillId="12" borderId="14" xfId="0" applyNumberFormat="1" applyFont="1" applyFill="1" applyBorder="1" applyAlignment="1" applyProtection="1">
      <alignment horizontal="center" vertical="center"/>
      <protection locked="0"/>
    </xf>
    <xf numFmtId="0" fontId="19" fillId="15" borderId="22" xfId="0" applyFont="1" applyFill="1" applyBorder="1" applyAlignment="1">
      <alignment horizontal="center"/>
    </xf>
    <xf numFmtId="0" fontId="19" fillId="15" borderId="35" xfId="0" applyFont="1" applyFill="1" applyBorder="1" applyAlignment="1">
      <alignment horizontal="center"/>
    </xf>
    <xf numFmtId="0" fontId="29" fillId="11" borderId="37" xfId="0" applyFont="1" applyFill="1" applyBorder="1" applyAlignment="1">
      <alignment horizontal="center" vertical="center"/>
    </xf>
    <xf numFmtId="0" fontId="29" fillId="11" borderId="23" xfId="0" applyFont="1" applyFill="1" applyBorder="1" applyAlignment="1">
      <alignment horizontal="center" vertical="center"/>
    </xf>
    <xf numFmtId="3" fontId="29" fillId="11" borderId="37" xfId="0" applyNumberFormat="1" applyFont="1" applyFill="1" applyBorder="1" applyAlignment="1">
      <alignment horizontal="center" vertical="center"/>
    </xf>
    <xf numFmtId="0" fontId="29" fillId="11" borderId="36" xfId="0" applyFont="1" applyFill="1" applyBorder="1" applyAlignment="1">
      <alignment horizontal="center" vertical="center"/>
    </xf>
    <xf numFmtId="0" fontId="30" fillId="0" borderId="0" xfId="0" applyFont="1"/>
    <xf numFmtId="0" fontId="14" fillId="2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4" fillId="11" borderId="67" xfId="0" applyFont="1" applyFill="1" applyBorder="1" applyAlignment="1">
      <alignment horizontal="center" vertical="center"/>
    </xf>
    <xf numFmtId="0" fontId="4" fillId="11" borderId="66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6" fillId="16" borderId="68" xfId="0" applyFont="1" applyFill="1" applyBorder="1" applyAlignment="1">
      <alignment horizontal="center" vertical="center"/>
    </xf>
    <xf numFmtId="0" fontId="6" fillId="16" borderId="69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3" fontId="15" fillId="17" borderId="70" xfId="0" applyNumberFormat="1" applyFont="1" applyFill="1" applyBorder="1" applyAlignment="1">
      <alignment horizontal="center" vertical="center"/>
    </xf>
    <xf numFmtId="3" fontId="15" fillId="17" borderId="9" xfId="0" applyNumberFormat="1" applyFont="1" applyFill="1" applyBorder="1" applyAlignment="1">
      <alignment horizontal="center" vertical="center"/>
    </xf>
    <xf numFmtId="0" fontId="6" fillId="16" borderId="72" xfId="0" applyFont="1" applyFill="1" applyBorder="1" applyAlignment="1">
      <alignment horizontal="center" vertical="center"/>
    </xf>
    <xf numFmtId="3" fontId="15" fillId="17" borderId="1" xfId="0" applyNumberFormat="1" applyFont="1" applyFill="1" applyBorder="1" applyAlignment="1">
      <alignment horizontal="center" vertical="center"/>
    </xf>
    <xf numFmtId="3" fontId="15" fillId="17" borderId="57" xfId="0" applyNumberFormat="1" applyFont="1" applyFill="1" applyBorder="1" applyAlignment="1">
      <alignment horizontal="center" vertical="center"/>
    </xf>
    <xf numFmtId="3" fontId="15" fillId="17" borderId="58" xfId="0" applyNumberFormat="1" applyFont="1" applyFill="1" applyBorder="1" applyAlignment="1">
      <alignment horizontal="center" vertical="center"/>
    </xf>
    <xf numFmtId="3" fontId="15" fillId="17" borderId="59" xfId="0" applyNumberFormat="1" applyFont="1" applyFill="1" applyBorder="1" applyAlignment="1">
      <alignment horizontal="center" vertical="center"/>
    </xf>
    <xf numFmtId="3" fontId="15" fillId="17" borderId="71" xfId="0" applyNumberFormat="1" applyFont="1" applyFill="1" applyBorder="1" applyAlignment="1">
      <alignment horizontal="center" vertical="center"/>
    </xf>
    <xf numFmtId="3" fontId="15" fillId="17" borderId="60" xfId="0" applyNumberFormat="1" applyFont="1" applyFill="1" applyBorder="1" applyAlignment="1">
      <alignment horizontal="center" vertical="center"/>
    </xf>
    <xf numFmtId="3" fontId="15" fillId="17" borderId="61" xfId="0" applyNumberFormat="1" applyFont="1" applyFill="1" applyBorder="1" applyAlignment="1">
      <alignment horizontal="center" vertical="center"/>
    </xf>
    <xf numFmtId="0" fontId="31" fillId="5" borderId="14" xfId="0" applyFont="1" applyFill="1" applyBorder="1" applyAlignment="1" applyProtection="1">
      <alignment horizontal="center" vertical="center"/>
      <protection locked="0"/>
    </xf>
    <xf numFmtId="3" fontId="10" fillId="3" borderId="48" xfId="0" applyNumberFormat="1" applyFont="1" applyFill="1" applyBorder="1" applyAlignment="1">
      <alignment horizontal="center"/>
    </xf>
    <xf numFmtId="0" fontId="10" fillId="3" borderId="9" xfId="0" applyNumberFormat="1" applyFont="1" applyFill="1" applyBorder="1" applyAlignment="1">
      <alignment horizontal="center"/>
    </xf>
    <xf numFmtId="0" fontId="29" fillId="11" borderId="0" xfId="0" applyNumberFormat="1" applyFont="1" applyFill="1" applyBorder="1" applyAlignment="1">
      <alignment horizontal="center" vertical="center"/>
    </xf>
    <xf numFmtId="0" fontId="10" fillId="3" borderId="21" xfId="0" applyNumberFormat="1" applyFont="1" applyFill="1" applyBorder="1" applyAlignment="1">
      <alignment horizontal="center"/>
    </xf>
    <xf numFmtId="0" fontId="0" fillId="0" borderId="9" xfId="0" applyNumberFormat="1" applyBorder="1"/>
    <xf numFmtId="0" fontId="10" fillId="3" borderId="9" xfId="0" quotePrefix="1" applyNumberFormat="1" applyFont="1" applyFill="1" applyBorder="1" applyAlignment="1">
      <alignment horizontal="center"/>
    </xf>
    <xf numFmtId="0" fontId="0" fillId="2" borderId="0" xfId="0" applyFill="1"/>
    <xf numFmtId="0" fontId="32" fillId="11" borderId="16" xfId="0" applyFont="1" applyFill="1" applyBorder="1" applyAlignment="1" applyProtection="1">
      <alignment horizontal="center" vertical="center"/>
    </xf>
    <xf numFmtId="0" fontId="0" fillId="2" borderId="0" xfId="0" applyFill="1" applyProtection="1">
      <protection locked="0"/>
    </xf>
    <xf numFmtId="0" fontId="18" fillId="11" borderId="0" xfId="0" applyFont="1" applyFill="1" applyBorder="1" applyAlignment="1">
      <alignment horizontal="center" vertical="center"/>
    </xf>
    <xf numFmtId="0" fontId="11" fillId="0" borderId="0" xfId="0" applyFont="1"/>
    <xf numFmtId="0" fontId="16" fillId="18" borderId="13" xfId="0" applyFont="1" applyFill="1" applyBorder="1" applyAlignment="1">
      <alignment horizontal="center"/>
    </xf>
    <xf numFmtId="0" fontId="11" fillId="2" borderId="0" xfId="0" applyFont="1" applyFill="1"/>
    <xf numFmtId="0" fontId="33" fillId="18" borderId="13" xfId="0" applyFont="1" applyFill="1" applyBorder="1" applyAlignment="1">
      <alignment horizontal="center"/>
    </xf>
    <xf numFmtId="0" fontId="34" fillId="2" borderId="0" xfId="0" applyFont="1" applyFill="1"/>
    <xf numFmtId="0" fontId="34" fillId="0" borderId="0" xfId="0" applyFont="1"/>
    <xf numFmtId="0" fontId="35" fillId="2" borderId="0" xfId="0" applyFont="1" applyFill="1"/>
    <xf numFmtId="0" fontId="35" fillId="0" borderId="0" xfId="0" applyFont="1"/>
    <xf numFmtId="0" fontId="34" fillId="17" borderId="29" xfId="0" applyFont="1" applyFill="1" applyBorder="1"/>
    <xf numFmtId="0" fontId="37" fillId="2" borderId="40" xfId="0" applyFont="1" applyFill="1" applyBorder="1" applyAlignment="1">
      <alignment horizontal="center" vertical="center"/>
    </xf>
    <xf numFmtId="0" fontId="38" fillId="2" borderId="40" xfId="0" applyFont="1" applyFill="1" applyBorder="1" applyAlignment="1">
      <alignment vertical="center"/>
    </xf>
    <xf numFmtId="0" fontId="24" fillId="2" borderId="40" xfId="0" applyFont="1" applyFill="1" applyBorder="1" applyAlignment="1">
      <alignment horizontal="center" vertical="center"/>
    </xf>
    <xf numFmtId="0" fontId="39" fillId="2" borderId="40" xfId="0" applyFont="1" applyFill="1" applyBorder="1" applyAlignment="1">
      <alignment vertical="center"/>
    </xf>
    <xf numFmtId="0" fontId="36" fillId="11" borderId="27" xfId="0" applyFont="1" applyFill="1" applyBorder="1" applyAlignment="1">
      <alignment horizontal="center" vertical="center"/>
    </xf>
    <xf numFmtId="0" fontId="36" fillId="11" borderId="26" xfId="0" applyFont="1" applyFill="1" applyBorder="1" applyAlignment="1">
      <alignment horizontal="center" vertical="center"/>
    </xf>
    <xf numFmtId="0" fontId="36" fillId="11" borderId="25" xfId="0" applyFont="1" applyFill="1" applyBorder="1" applyAlignment="1">
      <alignment horizontal="center" vertical="center"/>
    </xf>
    <xf numFmtId="0" fontId="36" fillId="2" borderId="40" xfId="0" applyFont="1" applyFill="1" applyBorder="1" applyAlignment="1">
      <alignment horizontal="center" vertical="center"/>
    </xf>
    <xf numFmtId="0" fontId="36" fillId="11" borderId="46" xfId="0" applyFont="1" applyFill="1" applyBorder="1" applyAlignment="1">
      <alignment horizontal="center" vertical="center"/>
    </xf>
    <xf numFmtId="0" fontId="36" fillId="11" borderId="28" xfId="0" applyFont="1" applyFill="1" applyBorder="1" applyAlignment="1">
      <alignment horizontal="center" vertical="center"/>
    </xf>
    <xf numFmtId="0" fontId="36" fillId="2" borderId="40" xfId="0" applyFont="1" applyFill="1" applyBorder="1" applyAlignment="1">
      <alignment vertical="center"/>
    </xf>
    <xf numFmtId="0" fontId="36" fillId="11" borderId="53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3" fontId="36" fillId="11" borderId="41" xfId="0" applyNumberFormat="1" applyFont="1" applyFill="1" applyBorder="1" applyAlignment="1">
      <alignment horizontal="center" vertical="center"/>
    </xf>
    <xf numFmtId="3" fontId="36" fillId="11" borderId="24" xfId="0" applyNumberFormat="1" applyFont="1" applyFill="1" applyBorder="1" applyAlignment="1">
      <alignment horizontal="center" vertical="center"/>
    </xf>
    <xf numFmtId="3" fontId="36" fillId="11" borderId="25" xfId="0" applyNumberFormat="1" applyFont="1" applyFill="1" applyBorder="1" applyAlignment="1">
      <alignment horizontal="center" vertical="center"/>
    </xf>
    <xf numFmtId="0" fontId="21" fillId="2" borderId="40" xfId="0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38" xfId="0" applyFill="1" applyBorder="1"/>
    <xf numFmtId="3" fontId="19" fillId="2" borderId="0" xfId="0" applyNumberFormat="1" applyFont="1" applyFill="1" applyBorder="1" applyAlignment="1">
      <alignment horizontal="center"/>
    </xf>
    <xf numFmtId="0" fontId="20" fillId="2" borderId="0" xfId="0" applyFont="1" applyFill="1" applyBorder="1" applyAlignment="1"/>
    <xf numFmtId="0" fontId="26" fillId="2" borderId="0" xfId="0" applyFont="1" applyFill="1" applyBorder="1" applyAlignment="1"/>
    <xf numFmtId="3" fontId="20" fillId="2" borderId="0" xfId="0" applyNumberFormat="1" applyFont="1" applyFill="1" applyBorder="1" applyAlignment="1"/>
    <xf numFmtId="0" fontId="20" fillId="2" borderId="0" xfId="0" applyFont="1" applyFill="1" applyBorder="1" applyAlignment="1">
      <alignment horizontal="center"/>
    </xf>
    <xf numFmtId="0" fontId="26" fillId="2" borderId="0" xfId="0" applyFont="1" applyFill="1" applyBorder="1" applyAlignment="1">
      <alignment horizontal="center"/>
    </xf>
    <xf numFmtId="0" fontId="25" fillId="2" borderId="0" xfId="0" applyFont="1" applyFill="1" applyBorder="1" applyAlignment="1">
      <alignment horizontal="center"/>
    </xf>
    <xf numFmtId="3" fontId="27" fillId="5" borderId="39" xfId="0" applyNumberFormat="1" applyFont="1" applyFill="1" applyBorder="1" applyAlignment="1">
      <alignment horizontal="center"/>
    </xf>
    <xf numFmtId="3" fontId="36" fillId="11" borderId="53" xfId="0" applyNumberFormat="1" applyFont="1" applyFill="1" applyBorder="1" applyAlignment="1">
      <alignment horizontal="center" vertical="center"/>
    </xf>
    <xf numFmtId="3" fontId="27" fillId="3" borderId="42" xfId="0" applyNumberFormat="1" applyFont="1" applyFill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36" fillId="11" borderId="41" xfId="0" applyFont="1" applyFill="1" applyBorder="1" applyAlignment="1">
      <alignment horizontal="center" vertical="center"/>
    </xf>
    <xf numFmtId="0" fontId="27" fillId="3" borderId="42" xfId="0" applyFont="1" applyFill="1" applyBorder="1" applyAlignment="1">
      <alignment horizontal="center"/>
    </xf>
    <xf numFmtId="0" fontId="18" fillId="11" borderId="23" xfId="0" applyFont="1" applyFill="1" applyBorder="1" applyAlignment="1">
      <alignment vertical="center"/>
    </xf>
    <xf numFmtId="0" fontId="2" fillId="5" borderId="84" xfId="0" applyFont="1" applyFill="1" applyBorder="1" applyAlignment="1" applyProtection="1">
      <alignment horizontal="center" vertical="center"/>
    </xf>
    <xf numFmtId="0" fontId="15" fillId="5" borderId="84" xfId="0" applyFont="1" applyFill="1" applyBorder="1" applyAlignment="1" applyProtection="1">
      <alignment horizontal="center" vertical="center"/>
      <protection locked="0"/>
    </xf>
    <xf numFmtId="0" fontId="15" fillId="5" borderId="84" xfId="0" applyFont="1" applyFill="1" applyBorder="1" applyAlignment="1" applyProtection="1">
      <alignment horizontal="center" vertical="center"/>
    </xf>
    <xf numFmtId="49" fontId="15" fillId="6" borderId="84" xfId="0" applyNumberFormat="1" applyFont="1" applyFill="1" applyBorder="1" applyAlignment="1" applyProtection="1">
      <alignment horizontal="center" vertical="center"/>
    </xf>
    <xf numFmtId="49" fontId="15" fillId="9" borderId="84" xfId="0" applyNumberFormat="1" applyFont="1" applyFill="1" applyBorder="1" applyAlignment="1" applyProtection="1">
      <alignment horizontal="center" vertical="center"/>
    </xf>
    <xf numFmtId="49" fontId="15" fillId="12" borderId="84" xfId="0" applyNumberFormat="1" applyFont="1" applyFill="1" applyBorder="1" applyAlignment="1" applyProtection="1">
      <alignment horizontal="center" vertical="center"/>
    </xf>
    <xf numFmtId="49" fontId="15" fillId="12" borderId="85" xfId="0" applyNumberFormat="1" applyFont="1" applyFill="1" applyBorder="1" applyAlignment="1" applyProtection="1">
      <alignment horizontal="center" vertical="center"/>
    </xf>
    <xf numFmtId="49" fontId="15" fillId="12" borderId="21" xfId="0" applyNumberFormat="1" applyFont="1" applyFill="1" applyBorder="1" applyAlignment="1" applyProtection="1">
      <alignment horizontal="center" vertical="center"/>
    </xf>
    <xf numFmtId="0" fontId="12" fillId="11" borderId="13" xfId="0" applyFont="1" applyFill="1" applyBorder="1" applyAlignment="1" applyProtection="1">
      <alignment horizontal="center" vertical="center"/>
      <protection locked="0"/>
    </xf>
    <xf numFmtId="49" fontId="12" fillId="11" borderId="13" xfId="0" applyNumberFormat="1" applyFont="1" applyFill="1" applyBorder="1" applyAlignment="1" applyProtection="1">
      <alignment horizontal="center" vertical="center"/>
      <protection locked="0"/>
    </xf>
    <xf numFmtId="0" fontId="27" fillId="15" borderId="29" xfId="0" applyFont="1" applyFill="1" applyBorder="1" applyAlignment="1">
      <alignment horizontal="center"/>
    </xf>
    <xf numFmtId="0" fontId="27" fillId="15" borderId="42" xfId="0" applyFont="1" applyFill="1" applyBorder="1" applyAlignment="1">
      <alignment horizontal="center"/>
    </xf>
    <xf numFmtId="0" fontId="0" fillId="2" borderId="86" xfId="0" applyFill="1" applyBorder="1"/>
    <xf numFmtId="0" fontId="19" fillId="2" borderId="86" xfId="0" applyFont="1" applyFill="1" applyBorder="1" applyAlignment="1">
      <alignment horizontal="center"/>
    </xf>
    <xf numFmtId="0" fontId="19" fillId="0" borderId="86" xfId="0" applyFont="1" applyBorder="1" applyAlignment="1">
      <alignment horizontal="center"/>
    </xf>
    <xf numFmtId="0" fontId="34" fillId="17" borderId="83" xfId="0" applyFont="1" applyFill="1" applyBorder="1"/>
    <xf numFmtId="0" fontId="0" fillId="14" borderId="0" xfId="0" applyFill="1" applyProtection="1">
      <protection locked="0"/>
    </xf>
    <xf numFmtId="0" fontId="0" fillId="14" borderId="0" xfId="0" applyFill="1"/>
    <xf numFmtId="0" fontId="1" fillId="7" borderId="21" xfId="0" applyFont="1" applyFill="1" applyBorder="1" applyAlignment="1">
      <alignment horizontal="center" vertical="center"/>
    </xf>
    <xf numFmtId="0" fontId="3" fillId="11" borderId="89" xfId="0" applyFont="1" applyFill="1" applyBorder="1" applyAlignment="1">
      <alignment horizontal="center" vertical="center"/>
    </xf>
    <xf numFmtId="0" fontId="3" fillId="11" borderId="90" xfId="0" applyFont="1" applyFill="1" applyBorder="1" applyAlignment="1">
      <alignment horizontal="center" vertical="center"/>
    </xf>
    <xf numFmtId="3" fontId="21" fillId="11" borderId="51" xfId="0" applyNumberFormat="1" applyFont="1" applyFill="1" applyBorder="1" applyAlignment="1">
      <alignment vertical="center"/>
    </xf>
    <xf numFmtId="3" fontId="36" fillId="11" borderId="43" xfId="0" applyNumberFormat="1" applyFont="1" applyFill="1" applyBorder="1" applyAlignment="1">
      <alignment horizontal="center" vertical="center"/>
    </xf>
    <xf numFmtId="3" fontId="27" fillId="3" borderId="91" xfId="0" applyNumberFormat="1" applyFont="1" applyFill="1" applyBorder="1" applyAlignment="1">
      <alignment horizontal="center"/>
    </xf>
    <xf numFmtId="0" fontId="0" fillId="2" borderId="31" xfId="0" applyFill="1" applyBorder="1"/>
    <xf numFmtId="0" fontId="5" fillId="11" borderId="33" xfId="0" applyFont="1" applyFill="1" applyBorder="1" applyAlignment="1" applyProtection="1">
      <alignment horizontal="center" vertical="center"/>
    </xf>
    <xf numFmtId="0" fontId="0" fillId="2" borderId="0" xfId="0" applyFill="1" applyProtection="1"/>
    <xf numFmtId="0" fontId="22" fillId="2" borderId="0" xfId="0" applyFont="1" applyFill="1" applyBorder="1" applyAlignment="1" applyProtection="1">
      <alignment horizontal="center"/>
    </xf>
    <xf numFmtId="1" fontId="19" fillId="3" borderId="34" xfId="0" applyNumberFormat="1" applyFont="1" applyFill="1" applyBorder="1" applyAlignment="1" applyProtection="1">
      <alignment horizontal="center" vertical="center"/>
    </xf>
    <xf numFmtId="3" fontId="21" fillId="11" borderId="87" xfId="0" applyNumberFormat="1" applyFont="1" applyFill="1" applyBorder="1" applyAlignment="1">
      <alignment vertical="center"/>
    </xf>
    <xf numFmtId="1" fontId="32" fillId="11" borderId="16" xfId="0" applyNumberFormat="1" applyFont="1" applyFill="1" applyBorder="1" applyAlignment="1" applyProtection="1">
      <alignment horizontal="center" vertical="center"/>
    </xf>
    <xf numFmtId="0" fontId="0" fillId="19" borderId="0" xfId="0" applyFill="1"/>
    <xf numFmtId="1" fontId="0" fillId="20" borderId="0" xfId="0" applyNumberFormat="1" applyFill="1"/>
    <xf numFmtId="1" fontId="0" fillId="2" borderId="0" xfId="0" applyNumberFormat="1" applyFill="1"/>
    <xf numFmtId="0" fontId="9" fillId="19" borderId="73" xfId="0" applyFont="1" applyFill="1" applyBorder="1" applyAlignment="1" applyProtection="1">
      <alignment vertical="center"/>
    </xf>
    <xf numFmtId="1" fontId="10" fillId="20" borderId="75" xfId="0" applyNumberFormat="1" applyFont="1" applyFill="1" applyBorder="1" applyAlignment="1" applyProtection="1">
      <alignment horizontal="center" vertical="center"/>
    </xf>
    <xf numFmtId="1" fontId="10" fillId="20" borderId="14" xfId="0" applyNumberFormat="1" applyFont="1" applyFill="1" applyBorder="1" applyAlignment="1" applyProtection="1">
      <alignment horizontal="center" vertical="center"/>
    </xf>
    <xf numFmtId="1" fontId="10" fillId="20" borderId="73" xfId="0" applyNumberFormat="1" applyFont="1" applyFill="1" applyBorder="1" applyAlignment="1" applyProtection="1">
      <alignment horizontal="center" vertical="center"/>
      <protection locked="0"/>
    </xf>
    <xf numFmtId="1" fontId="10" fillId="20" borderId="75" xfId="0" applyNumberFormat="1" applyFont="1" applyFill="1" applyBorder="1" applyAlignment="1" applyProtection="1">
      <alignment horizontal="center" vertical="center"/>
      <protection locked="0"/>
    </xf>
    <xf numFmtId="1" fontId="10" fillId="20" borderId="14" xfId="0" applyNumberFormat="1" applyFont="1" applyFill="1" applyBorder="1" applyAlignment="1" applyProtection="1">
      <alignment horizontal="center" vertical="center"/>
      <protection locked="0"/>
    </xf>
    <xf numFmtId="1" fontId="10" fillId="5" borderId="75" xfId="0" applyNumberFormat="1" applyFont="1" applyFill="1" applyBorder="1" applyAlignment="1" applyProtection="1">
      <alignment horizontal="center" vertical="center"/>
      <protection locked="0"/>
    </xf>
    <xf numFmtId="1" fontId="10" fillId="5" borderId="14" xfId="0" applyNumberFormat="1" applyFont="1" applyFill="1" applyBorder="1" applyAlignment="1" applyProtection="1">
      <alignment horizontal="center" vertical="center"/>
      <protection locked="0"/>
    </xf>
    <xf numFmtId="0" fontId="9" fillId="19" borderId="76" xfId="0" applyFont="1" applyFill="1" applyBorder="1" applyAlignment="1" applyProtection="1">
      <alignment vertical="center"/>
    </xf>
    <xf numFmtId="1" fontId="10" fillId="21" borderId="75" xfId="0" applyNumberFormat="1" applyFont="1" applyFill="1" applyBorder="1" applyAlignment="1" applyProtection="1">
      <alignment horizontal="center" vertical="center"/>
      <protection locked="0"/>
    </xf>
    <xf numFmtId="0" fontId="9" fillId="19" borderId="77" xfId="0" applyFont="1" applyFill="1" applyBorder="1" applyAlignment="1" applyProtection="1">
      <alignment vertical="center"/>
    </xf>
    <xf numFmtId="1" fontId="10" fillId="21" borderId="73" xfId="0" applyNumberFormat="1" applyFont="1" applyFill="1" applyBorder="1" applyAlignment="1" applyProtection="1">
      <alignment horizontal="center" vertical="center"/>
      <protection locked="0"/>
    </xf>
    <xf numFmtId="1" fontId="10" fillId="22" borderId="73" xfId="0" applyNumberFormat="1" applyFont="1" applyFill="1" applyBorder="1" applyAlignment="1" applyProtection="1">
      <alignment horizontal="center" vertical="center"/>
      <protection locked="0"/>
    </xf>
    <xf numFmtId="1" fontId="10" fillId="20" borderId="22" xfId="0" applyNumberFormat="1" applyFont="1" applyFill="1" applyBorder="1" applyAlignment="1" applyProtection="1">
      <alignment horizontal="center" vertical="center"/>
      <protection locked="0"/>
    </xf>
    <xf numFmtId="1" fontId="10" fillId="20" borderId="94" xfId="0" applyNumberFormat="1" applyFont="1" applyFill="1" applyBorder="1" applyAlignment="1" applyProtection="1">
      <alignment horizontal="center" vertical="center"/>
      <protection locked="0"/>
    </xf>
    <xf numFmtId="1" fontId="10" fillId="20" borderId="95" xfId="0" applyNumberFormat="1" applyFont="1" applyFill="1" applyBorder="1" applyAlignment="1" applyProtection="1">
      <alignment horizontal="center" vertical="center"/>
      <protection locked="0"/>
    </xf>
    <xf numFmtId="1" fontId="10" fillId="5" borderId="73" xfId="0" applyNumberFormat="1" applyFont="1" applyFill="1" applyBorder="1" applyAlignment="1" applyProtection="1">
      <alignment horizontal="center" vertical="center"/>
      <protection locked="0"/>
    </xf>
    <xf numFmtId="1" fontId="10" fillId="23" borderId="73" xfId="0" applyNumberFormat="1" applyFont="1" applyFill="1" applyBorder="1" applyAlignment="1" applyProtection="1">
      <alignment horizontal="center" vertical="center"/>
      <protection locked="0"/>
    </xf>
    <xf numFmtId="1" fontId="10" fillId="20" borderId="96" xfId="0" applyNumberFormat="1" applyFont="1" applyFill="1" applyBorder="1" applyAlignment="1" applyProtection="1">
      <alignment horizontal="center" vertical="center"/>
      <protection locked="0"/>
    </xf>
    <xf numFmtId="1" fontId="10" fillId="20" borderId="14" xfId="0" quotePrefix="1" applyNumberFormat="1" applyFont="1" applyFill="1" applyBorder="1" applyAlignment="1" applyProtection="1">
      <alignment horizontal="center" vertical="center"/>
      <protection locked="0"/>
    </xf>
    <xf numFmtId="0" fontId="10" fillId="20" borderId="75" xfId="0" applyNumberFormat="1" applyFont="1" applyFill="1" applyBorder="1" applyAlignment="1" applyProtection="1">
      <alignment horizontal="center" vertical="center"/>
      <protection locked="0"/>
    </xf>
    <xf numFmtId="0" fontId="9" fillId="19" borderId="79" xfId="0" applyFont="1" applyFill="1" applyBorder="1" applyAlignment="1" applyProtection="1">
      <alignment vertical="center"/>
    </xf>
    <xf numFmtId="1" fontId="10" fillId="20" borderId="97" xfId="0" applyNumberFormat="1" applyFont="1" applyFill="1" applyBorder="1" applyAlignment="1" applyProtection="1">
      <alignment horizontal="center" vertical="center"/>
      <protection locked="0"/>
    </xf>
    <xf numFmtId="1" fontId="10" fillId="20" borderId="79" xfId="0" applyNumberFormat="1" applyFont="1" applyFill="1" applyBorder="1" applyAlignment="1" applyProtection="1">
      <alignment horizontal="center" vertical="center"/>
      <protection locked="0"/>
    </xf>
    <xf numFmtId="1" fontId="10" fillId="22" borderId="94" xfId="0" applyNumberFormat="1" applyFont="1" applyFill="1" applyBorder="1" applyAlignment="1" applyProtection="1">
      <alignment horizontal="center" vertical="center"/>
      <protection locked="0"/>
    </xf>
    <xf numFmtId="1" fontId="10" fillId="22" borderId="97" xfId="0" applyNumberFormat="1" applyFont="1" applyFill="1" applyBorder="1" applyAlignment="1" applyProtection="1">
      <alignment horizontal="center" vertical="center"/>
      <protection locked="0"/>
    </xf>
    <xf numFmtId="1" fontId="10" fillId="22" borderId="79" xfId="0" applyNumberFormat="1" applyFont="1" applyFill="1" applyBorder="1" applyAlignment="1" applyProtection="1">
      <alignment horizontal="center" vertical="center"/>
      <protection locked="0"/>
    </xf>
    <xf numFmtId="1" fontId="10" fillId="21" borderId="14" xfId="0" applyNumberFormat="1" applyFont="1" applyFill="1" applyBorder="1" applyAlignment="1" applyProtection="1">
      <alignment horizontal="center" vertical="center"/>
      <protection locked="0"/>
    </xf>
    <xf numFmtId="0" fontId="0" fillId="19" borderId="5" xfId="0" applyFill="1" applyBorder="1" applyProtection="1"/>
    <xf numFmtId="1" fontId="11" fillId="20" borderId="4" xfId="0" applyNumberFormat="1" applyFont="1" applyFill="1" applyBorder="1" applyAlignment="1" applyProtection="1">
      <alignment horizontal="center" vertical="center"/>
      <protection locked="0"/>
    </xf>
    <xf numFmtId="1" fontId="11" fillId="20" borderId="0" xfId="0" applyNumberFormat="1" applyFont="1" applyFill="1" applyAlignment="1" applyProtection="1">
      <alignment horizontal="center" vertical="center"/>
      <protection locked="0"/>
    </xf>
    <xf numFmtId="1" fontId="11" fillId="20" borderId="5" xfId="0" applyNumberFormat="1" applyFont="1" applyFill="1" applyBorder="1" applyAlignment="1" applyProtection="1">
      <alignment horizontal="center" vertical="center"/>
      <protection locked="0"/>
    </xf>
    <xf numFmtId="164" fontId="36" fillId="11" borderId="32" xfId="0" applyNumberFormat="1" applyFont="1" applyFill="1" applyBorder="1" applyAlignment="1">
      <alignment horizontal="center" vertical="center"/>
    </xf>
    <xf numFmtId="164" fontId="27" fillId="3" borderId="39" xfId="0" applyNumberFormat="1" applyFont="1" applyFill="1" applyBorder="1" applyAlignment="1">
      <alignment horizontal="center"/>
    </xf>
    <xf numFmtId="164" fontId="0" fillId="2" borderId="0" xfId="0" applyNumberFormat="1" applyFill="1" applyBorder="1"/>
    <xf numFmtId="164" fontId="20" fillId="2" borderId="0" xfId="0" applyNumberFormat="1" applyFont="1" applyFill="1" applyBorder="1" applyAlignment="1"/>
    <xf numFmtId="164" fontId="20" fillId="2" borderId="0" xfId="0" applyNumberFormat="1" applyFont="1" applyFill="1" applyBorder="1" applyAlignment="1">
      <alignment horizontal="center"/>
    </xf>
    <xf numFmtId="164" fontId="19" fillId="2" borderId="0" xfId="0" applyNumberFormat="1" applyFont="1" applyFill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1" fontId="36" fillId="11" borderId="32" xfId="0" applyNumberFormat="1" applyFont="1" applyFill="1" applyBorder="1" applyAlignment="1">
      <alignment horizontal="center" vertical="center"/>
    </xf>
    <xf numFmtId="1" fontId="0" fillId="2" borderId="0" xfId="0" applyNumberFormat="1" applyFill="1" applyBorder="1"/>
    <xf numFmtId="1" fontId="20" fillId="2" borderId="0" xfId="0" applyNumberFormat="1" applyFont="1" applyFill="1" applyBorder="1" applyAlignment="1"/>
    <xf numFmtId="1" fontId="20" fillId="2" borderId="0" xfId="0" applyNumberFormat="1" applyFont="1" applyFill="1" applyBorder="1" applyAlignment="1">
      <alignment horizontal="center"/>
    </xf>
    <xf numFmtId="1" fontId="19" fillId="2" borderId="0" xfId="0" applyNumberFormat="1" applyFont="1" applyFill="1" applyBorder="1" applyAlignment="1">
      <alignment horizontal="center"/>
    </xf>
    <xf numFmtId="1" fontId="36" fillId="11" borderId="41" xfId="0" applyNumberFormat="1" applyFont="1" applyFill="1" applyBorder="1" applyAlignment="1">
      <alignment horizontal="center" vertical="center"/>
    </xf>
    <xf numFmtId="1" fontId="36" fillId="11" borderId="46" xfId="0" applyNumberFormat="1" applyFont="1" applyFill="1" applyBorder="1" applyAlignment="1">
      <alignment horizontal="center" vertical="center"/>
    </xf>
    <xf numFmtId="1" fontId="27" fillId="3" borderId="42" xfId="0" applyNumberFormat="1" applyFont="1" applyFill="1" applyBorder="1" applyAlignment="1">
      <alignment horizontal="center"/>
    </xf>
    <xf numFmtId="1" fontId="27" fillId="3" borderId="29" xfId="0" applyNumberFormat="1" applyFont="1" applyFill="1" applyBorder="1" applyAlignment="1">
      <alignment horizontal="center"/>
    </xf>
    <xf numFmtId="1" fontId="19" fillId="0" borderId="45" xfId="0" applyNumberFormat="1" applyFont="1" applyBorder="1" applyAlignment="1">
      <alignment horizontal="center"/>
    </xf>
    <xf numFmtId="1" fontId="19" fillId="15" borderId="22" xfId="0" applyNumberFormat="1" applyFont="1" applyFill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40" fillId="3" borderId="81" xfId="0" applyFont="1" applyFill="1" applyBorder="1" applyAlignment="1">
      <alignment horizontal="center" vertical="center"/>
    </xf>
    <xf numFmtId="0" fontId="11" fillId="3" borderId="80" xfId="0" applyFont="1" applyFill="1" applyBorder="1"/>
    <xf numFmtId="0" fontId="40" fillId="25" borderId="81" xfId="0" applyFont="1" applyFill="1" applyBorder="1" applyAlignment="1">
      <alignment horizontal="center" vertical="center"/>
    </xf>
    <xf numFmtId="0" fontId="11" fillId="25" borderId="80" xfId="0" applyFont="1" applyFill="1" applyBorder="1"/>
    <xf numFmtId="0" fontId="11" fillId="3" borderId="81" xfId="0" applyFont="1" applyFill="1" applyBorder="1"/>
    <xf numFmtId="1" fontId="10" fillId="26" borderId="75" xfId="0" applyNumberFormat="1" applyFont="1" applyFill="1" applyBorder="1" applyAlignment="1" applyProtection="1">
      <alignment horizontal="center" vertical="center"/>
    </xf>
    <xf numFmtId="1" fontId="10" fillId="26" borderId="14" xfId="0" applyNumberFormat="1" applyFont="1" applyFill="1" applyBorder="1" applyAlignment="1" applyProtection="1">
      <alignment horizontal="center" vertical="center"/>
    </xf>
    <xf numFmtId="1" fontId="10" fillId="26" borderId="73" xfId="0" applyNumberFormat="1" applyFont="1" applyFill="1" applyBorder="1" applyAlignment="1" applyProtection="1">
      <alignment horizontal="center" vertical="center"/>
      <protection locked="0"/>
    </xf>
    <xf numFmtId="2" fontId="5" fillId="11" borderId="33" xfId="0" applyNumberFormat="1" applyFont="1" applyFill="1" applyBorder="1" applyAlignment="1" applyProtection="1">
      <alignment horizontal="center" vertical="center"/>
    </xf>
    <xf numFmtId="2" fontId="19" fillId="3" borderId="34" xfId="0" applyNumberFormat="1" applyFont="1" applyFill="1" applyBorder="1" applyAlignment="1" applyProtection="1">
      <alignment horizontal="center" vertical="center"/>
    </xf>
    <xf numFmtId="2" fontId="0" fillId="0" borderId="0" xfId="0" applyNumberFormat="1" applyProtection="1"/>
    <xf numFmtId="2" fontId="10" fillId="3" borderId="42" xfId="0" applyNumberFormat="1" applyFont="1" applyFill="1" applyBorder="1" applyAlignment="1" applyProtection="1">
      <alignment horizontal="center"/>
    </xf>
    <xf numFmtId="2" fontId="0" fillId="2" borderId="0" xfId="0" applyNumberFormat="1" applyFill="1"/>
    <xf numFmtId="2" fontId="10" fillId="2" borderId="0" xfId="0" applyNumberFormat="1" applyFont="1" applyFill="1" applyAlignment="1" applyProtection="1">
      <alignment horizontal="center"/>
    </xf>
    <xf numFmtId="2" fontId="0" fillId="2" borderId="38" xfId="0" applyNumberFormat="1" applyFill="1" applyBorder="1"/>
    <xf numFmtId="3" fontId="5" fillId="11" borderId="25" xfId="0" applyNumberFormat="1" applyFont="1" applyFill="1" applyBorder="1" applyAlignment="1" applyProtection="1">
      <alignment horizontal="center" vertical="center"/>
    </xf>
    <xf numFmtId="3" fontId="21" fillId="11" borderId="49" xfId="0" applyNumberFormat="1" applyFont="1" applyFill="1" applyBorder="1" applyAlignment="1">
      <alignment vertical="center"/>
    </xf>
    <xf numFmtId="0" fontId="7" fillId="2" borderId="40" xfId="0" applyFont="1" applyFill="1" applyBorder="1" applyAlignment="1" applyProtection="1">
      <alignment vertical="center"/>
    </xf>
    <xf numFmtId="0" fontId="0" fillId="2" borderId="40" xfId="0" applyFill="1" applyBorder="1" applyProtection="1"/>
    <xf numFmtId="3" fontId="5" fillId="11" borderId="41" xfId="0" applyNumberFormat="1" applyFont="1" applyFill="1" applyBorder="1" applyAlignment="1" applyProtection="1">
      <alignment horizontal="center" vertical="center"/>
    </xf>
    <xf numFmtId="0" fontId="7" fillId="2" borderId="44" xfId="0" applyFont="1" applyFill="1" applyBorder="1" applyAlignment="1" applyProtection="1">
      <alignment vertical="center"/>
    </xf>
    <xf numFmtId="0" fontId="0" fillId="2" borderId="44" xfId="0" applyFill="1" applyBorder="1" applyProtection="1"/>
    <xf numFmtId="0" fontId="10" fillId="0" borderId="45" xfId="0" applyFont="1" applyBorder="1" applyAlignment="1" applyProtection="1">
      <alignment horizontal="center"/>
    </xf>
    <xf numFmtId="3" fontId="0" fillId="2" borderId="0" xfId="0" applyNumberFormat="1" applyFill="1" applyProtection="1"/>
    <xf numFmtId="3" fontId="0" fillId="0" borderId="0" xfId="0" applyNumberFormat="1" applyProtection="1"/>
    <xf numFmtId="3" fontId="22" fillId="2" borderId="0" xfId="0" applyNumberFormat="1" applyFont="1" applyFill="1" applyBorder="1" applyAlignment="1" applyProtection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5" borderId="105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center" vertical="center"/>
    </xf>
    <xf numFmtId="0" fontId="46" fillId="0" borderId="108" xfId="0" applyFont="1" applyBorder="1" applyAlignment="1">
      <alignment horizontal="right" vertical="center"/>
    </xf>
    <xf numFmtId="0" fontId="46" fillId="0" borderId="6" xfId="0" applyFont="1" applyBorder="1" applyAlignment="1">
      <alignment vertical="center"/>
    </xf>
    <xf numFmtId="0" fontId="48" fillId="0" borderId="5" xfId="0" applyFont="1" applyBorder="1" applyAlignment="1">
      <alignment horizontal="center" vertical="center"/>
    </xf>
    <xf numFmtId="0" fontId="46" fillId="0" borderId="0" xfId="0" applyFont="1" applyBorder="1" applyAlignment="1">
      <alignment vertical="center"/>
    </xf>
    <xf numFmtId="0" fontId="48" fillId="0" borderId="101" xfId="0" applyFont="1" applyBorder="1" applyAlignment="1">
      <alignment horizontal="center" vertical="center"/>
    </xf>
    <xf numFmtId="0" fontId="46" fillId="3" borderId="114" xfId="0" applyFont="1" applyFill="1" applyBorder="1" applyAlignment="1">
      <alignment horizontal="center" vertical="center"/>
    </xf>
    <xf numFmtId="0" fontId="46" fillId="3" borderId="115" xfId="0" applyFont="1" applyFill="1" applyBorder="1" applyAlignment="1">
      <alignment horizontal="center" vertical="center"/>
    </xf>
    <xf numFmtId="0" fontId="46" fillId="3" borderId="116" xfId="0" applyFont="1" applyFill="1" applyBorder="1" applyAlignment="1">
      <alignment horizontal="center" vertical="center"/>
    </xf>
    <xf numFmtId="0" fontId="46" fillId="0" borderId="6" xfId="0" applyFont="1" applyBorder="1" applyAlignment="1">
      <alignment horizontal="right" vertical="center"/>
    </xf>
    <xf numFmtId="0" fontId="46" fillId="0" borderId="0" xfId="0" applyFont="1" applyBorder="1" applyAlignment="1">
      <alignment horizontal="right" vertical="center"/>
    </xf>
    <xf numFmtId="3" fontId="46" fillId="3" borderId="117" xfId="0" applyNumberFormat="1" applyFont="1" applyFill="1" applyBorder="1" applyAlignment="1">
      <alignment horizontal="right" vertical="center"/>
    </xf>
    <xf numFmtId="3" fontId="46" fillId="3" borderId="114" xfId="0" applyNumberFormat="1" applyFont="1" applyFill="1" applyBorder="1" applyAlignment="1">
      <alignment horizontal="right" vertical="center"/>
    </xf>
    <xf numFmtId="0" fontId="46" fillId="0" borderId="112" xfId="0" applyFont="1" applyBorder="1" applyAlignment="1">
      <alignment horizontal="right" vertical="center"/>
    </xf>
    <xf numFmtId="0" fontId="46" fillId="0" borderId="17" xfId="0" applyFont="1" applyBorder="1" applyAlignment="1">
      <alignment horizontal="right" vertical="center"/>
    </xf>
    <xf numFmtId="0" fontId="46" fillId="0" borderId="102" xfId="0" applyFont="1" applyBorder="1" applyAlignment="1">
      <alignment horizontal="right" vertical="center"/>
    </xf>
    <xf numFmtId="0" fontId="1" fillId="0" borderId="7" xfId="0" applyFont="1" applyBorder="1" applyAlignment="1">
      <alignment horizontal="right" vertical="center"/>
    </xf>
    <xf numFmtId="165" fontId="1" fillId="0" borderId="8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right" vertical="center"/>
    </xf>
    <xf numFmtId="3" fontId="51" fillId="0" borderId="102" xfId="0" applyNumberFormat="1" applyFont="1" applyBorder="1" applyAlignment="1">
      <alignment horizontal="center" vertical="center"/>
    </xf>
    <xf numFmtId="3" fontId="0" fillId="2" borderId="0" xfId="0" applyNumberFormat="1" applyFill="1"/>
    <xf numFmtId="0" fontId="46" fillId="0" borderId="123" xfId="0" applyFont="1" applyBorder="1" applyAlignment="1">
      <alignment vertical="center"/>
    </xf>
    <xf numFmtId="0" fontId="48" fillId="0" borderId="17" xfId="0" applyFont="1" applyBorder="1" applyAlignment="1">
      <alignment horizontal="center" vertical="center"/>
    </xf>
    <xf numFmtId="0" fontId="46" fillId="0" borderId="109" xfId="0" applyFont="1" applyBorder="1" applyAlignment="1">
      <alignment vertical="center"/>
    </xf>
    <xf numFmtId="0" fontId="48" fillId="0" borderId="110" xfId="0" applyFont="1" applyBorder="1" applyAlignment="1">
      <alignment horizontal="center" vertical="center"/>
    </xf>
    <xf numFmtId="0" fontId="46" fillId="3" borderId="124" xfId="0" applyFont="1" applyFill="1" applyBorder="1" applyAlignment="1">
      <alignment horizontal="center" vertical="center"/>
    </xf>
    <xf numFmtId="0" fontId="46" fillId="3" borderId="125" xfId="0" applyFont="1" applyFill="1" applyBorder="1" applyAlignment="1">
      <alignment horizontal="center" vertical="center"/>
    </xf>
    <xf numFmtId="0" fontId="46" fillId="3" borderId="126" xfId="0" applyFont="1" applyFill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0" fontId="46" fillId="0" borderId="4" xfId="0" applyFont="1" applyBorder="1" applyAlignment="1">
      <alignment vertical="center"/>
    </xf>
    <xf numFmtId="1" fontId="11" fillId="27" borderId="127" xfId="0" applyNumberFormat="1" applyFont="1" applyFill="1" applyBorder="1" applyAlignment="1">
      <alignment horizontal="center" vertical="center"/>
    </xf>
    <xf numFmtId="1" fontId="11" fillId="27" borderId="128" xfId="0" applyNumberFormat="1" applyFont="1" applyFill="1" applyBorder="1" applyAlignment="1">
      <alignment horizontal="center" vertical="center"/>
    </xf>
    <xf numFmtId="3" fontId="11" fillId="27" borderId="129" xfId="0" applyNumberFormat="1" applyFont="1" applyFill="1" applyBorder="1" applyAlignment="1">
      <alignment horizontal="center" vertical="center"/>
    </xf>
    <xf numFmtId="3" fontId="11" fillId="27" borderId="130" xfId="0" applyNumberFormat="1" applyFont="1" applyFill="1" applyBorder="1" applyAlignment="1">
      <alignment horizontal="center" vertical="center"/>
    </xf>
    <xf numFmtId="1" fontId="11" fillId="27" borderId="130" xfId="0" applyNumberFormat="1" applyFont="1" applyFill="1" applyBorder="1" applyAlignment="1">
      <alignment horizontal="center" vertical="center"/>
    </xf>
    <xf numFmtId="3" fontId="11" fillId="27" borderId="131" xfId="0" applyNumberFormat="1" applyFont="1" applyFill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/>
    </xf>
    <xf numFmtId="3" fontId="0" fillId="27" borderId="132" xfId="0" applyNumberFormat="1" applyFill="1" applyBorder="1"/>
    <xf numFmtId="3" fontId="0" fillId="27" borderId="133" xfId="0" applyNumberFormat="1" applyFill="1" applyBorder="1"/>
    <xf numFmtId="3" fontId="0" fillId="27" borderId="134" xfId="0" applyNumberFormat="1" applyFill="1" applyBorder="1"/>
    <xf numFmtId="3" fontId="0" fillId="27" borderId="135" xfId="0" applyNumberFormat="1" applyFill="1" applyBorder="1"/>
    <xf numFmtId="3" fontId="0" fillId="27" borderId="136" xfId="0" applyNumberFormat="1" applyFill="1" applyBorder="1"/>
    <xf numFmtId="0" fontId="50" fillId="0" borderId="6" xfId="0" applyFont="1" applyBorder="1" applyAlignment="1">
      <alignment vertical="center"/>
    </xf>
    <xf numFmtId="0" fontId="50" fillId="0" borderId="111" xfId="0" applyFont="1" applyBorder="1" applyAlignment="1">
      <alignment vertical="center"/>
    </xf>
    <xf numFmtId="0" fontId="50" fillId="0" borderId="0" xfId="0" applyFont="1" applyBorder="1" applyAlignment="1">
      <alignment vertical="center"/>
    </xf>
    <xf numFmtId="0" fontId="50" fillId="0" borderId="103" xfId="0" applyFont="1" applyBorder="1" applyAlignment="1">
      <alignment vertical="center"/>
    </xf>
    <xf numFmtId="166" fontId="11" fillId="27" borderId="137" xfId="0" applyNumberFormat="1" applyFont="1" applyFill="1" applyBorder="1" applyAlignment="1">
      <alignment horizontal="center" vertical="center"/>
    </xf>
    <xf numFmtId="3" fontId="0" fillId="27" borderId="102" xfId="0" applyNumberFormat="1" applyFill="1" applyBorder="1"/>
    <xf numFmtId="3" fontId="0" fillId="27" borderId="103" xfId="0" applyNumberFormat="1" applyFill="1" applyBorder="1"/>
    <xf numFmtId="0" fontId="46" fillId="0" borderId="138" xfId="0" applyFont="1" applyBorder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46" fillId="3" borderId="139" xfId="0" applyFont="1" applyFill="1" applyBorder="1" applyAlignment="1">
      <alignment horizontal="center" vertical="center"/>
    </xf>
    <xf numFmtId="0" fontId="46" fillId="3" borderId="140" xfId="0" applyFont="1" applyFill="1" applyBorder="1" applyAlignment="1">
      <alignment horizontal="center" vertical="center"/>
    </xf>
    <xf numFmtId="0" fontId="46" fillId="3" borderId="110" xfId="0" applyFont="1" applyFill="1" applyBorder="1" applyAlignment="1">
      <alignment horizontal="center" vertical="center"/>
    </xf>
    <xf numFmtId="0" fontId="46" fillId="0" borderId="5" xfId="0" applyFont="1" applyBorder="1" applyAlignment="1">
      <alignment horizontal="right" vertical="center"/>
    </xf>
    <xf numFmtId="3" fontId="0" fillId="12" borderId="0" xfId="0" applyNumberFormat="1" applyFill="1"/>
    <xf numFmtId="0" fontId="5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3" fontId="1" fillId="0" borderId="0" xfId="0" applyNumberFormat="1" applyFont="1" applyAlignment="1">
      <alignment horizontal="center" vertical="center"/>
    </xf>
    <xf numFmtId="1" fontId="14" fillId="12" borderId="141" xfId="0" applyNumberFormat="1" applyFont="1" applyFill="1" applyBorder="1" applyAlignment="1">
      <alignment horizontal="center" vertical="center"/>
    </xf>
    <xf numFmtId="1" fontId="14" fillId="12" borderId="142" xfId="0" applyNumberFormat="1" applyFont="1" applyFill="1" applyBorder="1" applyAlignment="1">
      <alignment horizontal="center" vertical="center"/>
    </xf>
    <xf numFmtId="3" fontId="14" fillId="12" borderId="143" xfId="0" applyNumberFormat="1" applyFont="1" applyFill="1" applyBorder="1" applyAlignment="1">
      <alignment horizontal="center" vertical="center"/>
    </xf>
    <xf numFmtId="0" fontId="9" fillId="0" borderId="103" xfId="0" applyFont="1" applyBorder="1" applyAlignment="1">
      <alignment horizontal="center" vertical="center"/>
    </xf>
    <xf numFmtId="0" fontId="55" fillId="0" borderId="123" xfId="0" applyFont="1" applyBorder="1" applyAlignment="1">
      <alignment vertical="center"/>
    </xf>
    <xf numFmtId="0" fontId="55" fillId="0" borderId="109" xfId="0" applyFont="1" applyBorder="1" applyAlignment="1">
      <alignment vertical="center"/>
    </xf>
    <xf numFmtId="0" fontId="55" fillId="0" borderId="6" xfId="0" applyFont="1" applyBorder="1" applyAlignment="1">
      <alignment horizontal="right" vertical="center"/>
    </xf>
    <xf numFmtId="0" fontId="55" fillId="0" borderId="4" xfId="0" applyFont="1" applyBorder="1" applyAlignment="1">
      <alignment horizontal="right" vertical="center"/>
    </xf>
    <xf numFmtId="0" fontId="55" fillId="0" borderId="122" xfId="0" applyFont="1" applyBorder="1" applyAlignment="1">
      <alignment horizontal="right" vertical="center"/>
    </xf>
    <xf numFmtId="3" fontId="14" fillId="12" borderId="142" xfId="0" applyNumberFormat="1" applyFont="1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4" fillId="0" borderId="110" xfId="0" applyFont="1" applyBorder="1" applyAlignment="1">
      <alignment horizontal="center" vertical="center"/>
    </xf>
    <xf numFmtId="0" fontId="14" fillId="0" borderId="101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54" fillId="0" borderId="113" xfId="0" applyFont="1" applyBorder="1" applyAlignment="1">
      <alignment horizontal="center" vertical="center"/>
    </xf>
    <xf numFmtId="2" fontId="14" fillId="0" borderId="2" xfId="0" applyNumberFormat="1" applyFont="1" applyBorder="1" applyAlignment="1">
      <alignment horizontal="center" vertical="center"/>
    </xf>
    <xf numFmtId="0" fontId="14" fillId="0" borderId="111" xfId="0" applyFont="1" applyBorder="1" applyAlignment="1">
      <alignment horizontal="center" vertical="center"/>
    </xf>
    <xf numFmtId="2" fontId="14" fillId="0" borderId="101" xfId="0" applyNumberFormat="1" applyFont="1" applyBorder="1" applyAlignment="1">
      <alignment horizontal="center" vertical="center"/>
    </xf>
    <xf numFmtId="0" fontId="14" fillId="0" borderId="103" xfId="0" applyFont="1" applyBorder="1" applyAlignment="1">
      <alignment horizontal="center" vertical="center"/>
    </xf>
    <xf numFmtId="2" fontId="5" fillId="11" borderId="52" xfId="0" applyNumberFormat="1" applyFont="1" applyFill="1" applyBorder="1" applyAlignment="1" applyProtection="1">
      <alignment horizontal="center" vertical="center"/>
    </xf>
    <xf numFmtId="2" fontId="10" fillId="3" borderId="39" xfId="0" applyNumberFormat="1" applyFont="1" applyFill="1" applyBorder="1" applyAlignment="1" applyProtection="1">
      <alignment horizontal="center"/>
    </xf>
    <xf numFmtId="0" fontId="12" fillId="11" borderId="13" xfId="0" applyNumberFormat="1" applyFont="1" applyFill="1" applyBorder="1" applyAlignment="1" applyProtection="1">
      <alignment horizontal="center" vertical="center"/>
      <protection locked="0"/>
    </xf>
    <xf numFmtId="0" fontId="15" fillId="6" borderId="84" xfId="0" applyNumberFormat="1" applyFont="1" applyFill="1" applyBorder="1" applyAlignment="1" applyProtection="1">
      <alignment horizontal="center" vertical="center"/>
    </xf>
    <xf numFmtId="0" fontId="15" fillId="6" borderId="14" xfId="0" applyNumberFormat="1" applyFont="1" applyFill="1" applyBorder="1" applyAlignment="1" applyProtection="1">
      <alignment horizontal="center" vertical="center"/>
      <protection locked="0"/>
    </xf>
    <xf numFmtId="0" fontId="15" fillId="6" borderId="14" xfId="2" applyNumberFormat="1" applyFont="1" applyFill="1" applyBorder="1" applyAlignment="1" applyProtection="1">
      <alignment horizontal="center" vertical="center"/>
      <protection locked="0"/>
    </xf>
    <xf numFmtId="0" fontId="15" fillId="6" borderId="15" xfId="0" applyNumberFormat="1" applyFont="1" applyFill="1" applyBorder="1" applyAlignment="1" applyProtection="1">
      <alignment horizontal="center" vertical="center"/>
      <protection locked="0"/>
    </xf>
    <xf numFmtId="0" fontId="6" fillId="6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Alignment="1" applyProtection="1">
      <alignment horizontal="center" vertical="center"/>
      <protection locked="0"/>
    </xf>
    <xf numFmtId="0" fontId="2" fillId="0" borderId="0" xfId="0" applyNumberFormat="1" applyFont="1" applyAlignment="1" applyProtection="1">
      <alignment horizontal="center" vertical="center"/>
      <protection locked="0"/>
    </xf>
    <xf numFmtId="0" fontId="1" fillId="2" borderId="102" xfId="0" applyFont="1" applyFill="1" applyBorder="1" applyAlignment="1">
      <alignment horizontal="center" vertical="center"/>
    </xf>
    <xf numFmtId="3" fontId="56" fillId="0" borderId="102" xfId="0" applyNumberFormat="1" applyFont="1" applyBorder="1" applyAlignment="1">
      <alignment horizontal="center" vertical="center"/>
    </xf>
    <xf numFmtId="1" fontId="52" fillId="6" borderId="118" xfId="0" applyNumberFormat="1" applyFont="1" applyFill="1" applyBorder="1" applyAlignment="1">
      <alignment horizontal="center" vertical="center"/>
    </xf>
    <xf numFmtId="3" fontId="52" fillId="6" borderId="118" xfId="0" applyNumberFormat="1" applyFont="1" applyFill="1" applyBorder="1" applyAlignment="1">
      <alignment horizontal="center" vertical="center"/>
    </xf>
    <xf numFmtId="1" fontId="10" fillId="28" borderId="75" xfId="0" applyNumberFormat="1" applyFont="1" applyFill="1" applyBorder="1" applyAlignment="1" applyProtection="1">
      <alignment horizontal="center" vertical="center"/>
      <protection locked="0"/>
    </xf>
    <xf numFmtId="0" fontId="11" fillId="3" borderId="80" xfId="0" applyFont="1" applyFill="1" applyBorder="1" applyAlignment="1">
      <alignment horizontal="center"/>
    </xf>
    <xf numFmtId="0" fontId="11" fillId="3" borderId="81" xfId="0" applyFont="1" applyFill="1" applyBorder="1" applyAlignment="1">
      <alignment horizontal="center" vertical="center"/>
    </xf>
    <xf numFmtId="49" fontId="12" fillId="11" borderId="144" xfId="0" applyNumberFormat="1" applyFont="1" applyFill="1" applyBorder="1" applyAlignment="1" applyProtection="1">
      <alignment horizontal="center" vertical="center"/>
      <protection locked="0"/>
    </xf>
    <xf numFmtId="49" fontId="15" fillId="12" borderId="73" xfId="0" applyNumberFormat="1" applyFont="1" applyFill="1" applyBorder="1" applyAlignment="1" applyProtection="1">
      <alignment horizontal="center" vertical="center"/>
      <protection locked="0"/>
    </xf>
    <xf numFmtId="49" fontId="0" fillId="0" borderId="5" xfId="0" applyNumberFormat="1" applyBorder="1" applyAlignment="1" applyProtection="1">
      <alignment horizontal="center" vertical="center"/>
      <protection locked="0"/>
    </xf>
    <xf numFmtId="1" fontId="0" fillId="2" borderId="12" xfId="0" applyNumberFormat="1" applyFill="1" applyBorder="1"/>
    <xf numFmtId="1" fontId="0" fillId="20" borderId="9" xfId="0" applyNumberFormat="1" applyFill="1" applyBorder="1" applyProtection="1">
      <protection locked="0"/>
    </xf>
    <xf numFmtId="1" fontId="0" fillId="20" borderId="21" xfId="0" applyNumberFormat="1" applyFill="1" applyBorder="1" applyProtection="1">
      <protection locked="0"/>
    </xf>
    <xf numFmtId="1" fontId="10" fillId="20" borderId="93" xfId="0" applyNumberFormat="1" applyFont="1" applyFill="1" applyBorder="1" applyAlignment="1" applyProtection="1">
      <alignment horizontal="center" vertical="center"/>
      <protection locked="0"/>
    </xf>
    <xf numFmtId="1" fontId="10" fillId="20" borderId="98" xfId="0" applyNumberFormat="1" applyFont="1" applyFill="1" applyBorder="1" applyAlignment="1" applyProtection="1">
      <alignment horizontal="center" vertical="center"/>
      <protection locked="0"/>
    </xf>
    <xf numFmtId="1" fontId="11" fillId="20" borderId="9" xfId="0" applyNumberFormat="1" applyFont="1" applyFill="1" applyBorder="1" applyAlignment="1" applyProtection="1">
      <alignment horizontal="center" vertical="center"/>
      <protection locked="0"/>
    </xf>
    <xf numFmtId="1" fontId="10" fillId="20" borderId="99" xfId="0" applyNumberFormat="1" applyFont="1" applyFill="1" applyBorder="1" applyAlignment="1" applyProtection="1">
      <alignment horizontal="center" vertical="center"/>
      <protection locked="0"/>
    </xf>
    <xf numFmtId="1" fontId="0" fillId="20" borderId="9" xfId="0" applyNumberFormat="1" applyFill="1" applyBorder="1"/>
    <xf numFmtId="1" fontId="10" fillId="22" borderId="75" xfId="0" applyNumberFormat="1" applyFont="1" applyFill="1" applyBorder="1" applyAlignment="1" applyProtection="1">
      <alignment horizontal="center" vertical="center"/>
      <protection locked="0"/>
    </xf>
    <xf numFmtId="1" fontId="16" fillId="18" borderId="13" xfId="0" applyNumberFormat="1" applyFont="1" applyFill="1" applyBorder="1" applyAlignment="1">
      <alignment horizontal="center"/>
    </xf>
    <xf numFmtId="1" fontId="11" fillId="2" borderId="0" xfId="0" applyNumberFormat="1" applyFont="1" applyFill="1"/>
    <xf numFmtId="1" fontId="40" fillId="3" borderId="81" xfId="0" applyNumberFormat="1" applyFont="1" applyFill="1" applyBorder="1" applyAlignment="1">
      <alignment horizontal="center" vertical="center"/>
    </xf>
    <xf numFmtId="1" fontId="40" fillId="25" borderId="81" xfId="0" applyNumberFormat="1" applyFont="1" applyFill="1" applyBorder="1" applyAlignment="1">
      <alignment horizontal="center" vertical="center"/>
    </xf>
    <xf numFmtId="1" fontId="11" fillId="3" borderId="80" xfId="0" applyNumberFormat="1" applyFont="1" applyFill="1" applyBorder="1"/>
    <xf numFmtId="1" fontId="11" fillId="0" borderId="0" xfId="0" applyNumberFormat="1" applyFont="1"/>
    <xf numFmtId="1" fontId="34" fillId="3" borderId="81" xfId="0" applyNumberFormat="1" applyFont="1" applyFill="1" applyBorder="1" applyAlignment="1">
      <alignment horizontal="center" vertical="center"/>
    </xf>
    <xf numFmtId="2" fontId="12" fillId="11" borderId="13" xfId="0" applyNumberFormat="1" applyFont="1" applyFill="1" applyBorder="1" applyAlignment="1" applyProtection="1">
      <alignment horizontal="center" vertical="center"/>
      <protection locked="0"/>
    </xf>
    <xf numFmtId="2" fontId="15" fillId="6" borderId="14" xfId="0" applyNumberFormat="1" applyFont="1" applyFill="1" applyBorder="1" applyAlignment="1" applyProtection="1">
      <alignment horizontal="center" vertical="center"/>
      <protection locked="0"/>
    </xf>
    <xf numFmtId="2" fontId="0" fillId="0" borderId="0" xfId="0" applyNumberFormat="1" applyAlignment="1" applyProtection="1">
      <alignment horizontal="center" vertical="center"/>
      <protection locked="0"/>
    </xf>
    <xf numFmtId="2" fontId="2" fillId="0" borderId="0" xfId="0" applyNumberFormat="1" applyFont="1" applyAlignment="1" applyProtection="1">
      <alignment horizontal="center" vertical="center"/>
      <protection locked="0"/>
    </xf>
    <xf numFmtId="0" fontId="6" fillId="16" borderId="6" xfId="0" applyFont="1" applyFill="1" applyBorder="1" applyAlignment="1">
      <alignment horizontal="center" vertical="center"/>
    </xf>
    <xf numFmtId="0" fontId="50" fillId="5" borderId="105" xfId="0" applyFont="1" applyFill="1" applyBorder="1" applyAlignment="1">
      <alignment horizontal="center" vertical="center"/>
    </xf>
    <xf numFmtId="0" fontId="6" fillId="5" borderId="105" xfId="0" applyFont="1" applyFill="1" applyBorder="1" applyAlignment="1">
      <alignment horizontal="center" vertical="center"/>
    </xf>
    <xf numFmtId="0" fontId="54" fillId="0" borderId="0" xfId="0" applyFont="1" applyBorder="1" applyAlignment="1">
      <alignment horizontal="right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right" vertical="center"/>
    </xf>
    <xf numFmtId="0" fontId="10" fillId="0" borderId="0" xfId="0" applyFont="1" applyAlignment="1">
      <alignment horizontal="center" vertical="center"/>
    </xf>
    <xf numFmtId="1" fontId="10" fillId="22" borderId="14" xfId="0" applyNumberFormat="1" applyFont="1" applyFill="1" applyBorder="1" applyAlignment="1" applyProtection="1">
      <alignment horizontal="center" vertical="center"/>
      <protection locked="0"/>
    </xf>
    <xf numFmtId="1" fontId="10" fillId="29" borderId="75" xfId="0" applyNumberFormat="1" applyFont="1" applyFill="1" applyBorder="1" applyAlignment="1" applyProtection="1">
      <alignment horizontal="center" vertical="center"/>
      <protection locked="0"/>
    </xf>
    <xf numFmtId="1" fontId="10" fillId="29" borderId="22" xfId="0" applyNumberFormat="1" applyFont="1" applyFill="1" applyBorder="1" applyAlignment="1" applyProtection="1">
      <alignment horizontal="center" vertical="center"/>
      <protection locked="0"/>
    </xf>
    <xf numFmtId="1" fontId="10" fillId="29" borderId="14" xfId="0" applyNumberFormat="1" applyFont="1" applyFill="1" applyBorder="1" applyAlignment="1" applyProtection="1">
      <alignment horizontal="center" vertical="center"/>
      <protection locked="0"/>
    </xf>
    <xf numFmtId="1" fontId="10" fillId="30" borderId="14" xfId="0" applyNumberFormat="1" applyFont="1" applyFill="1" applyBorder="1" applyAlignment="1" applyProtection="1">
      <alignment horizontal="center" vertical="center"/>
      <protection locked="0"/>
    </xf>
    <xf numFmtId="3" fontId="10" fillId="3" borderId="44" xfId="0" applyNumberFormat="1" applyFont="1" applyFill="1" applyBorder="1" applyAlignment="1">
      <alignment horizontal="center"/>
    </xf>
    <xf numFmtId="0" fontId="10" fillId="3" borderId="44" xfId="0" applyFont="1" applyFill="1" applyBorder="1" applyAlignment="1">
      <alignment horizontal="center"/>
    </xf>
    <xf numFmtId="3" fontId="10" fillId="3" borderId="9" xfId="0" applyNumberFormat="1" applyFont="1" applyFill="1" applyBorder="1" applyAlignment="1">
      <alignment horizontal="center"/>
    </xf>
    <xf numFmtId="0" fontId="0" fillId="0" borderId="9" xfId="0" applyBorder="1"/>
    <xf numFmtId="0" fontId="10" fillId="3" borderId="9" xfId="0" applyFont="1" applyFill="1" applyBorder="1" applyAlignment="1">
      <alignment horizontal="center"/>
    </xf>
    <xf numFmtId="3" fontId="10" fillId="3" borderId="0" xfId="0" applyNumberFormat="1" applyFont="1" applyFill="1" applyBorder="1" applyAlignment="1">
      <alignment horizontal="center"/>
    </xf>
    <xf numFmtId="1" fontId="10" fillId="21" borderId="93" xfId="0" applyNumberFormat="1" applyFont="1" applyFill="1" applyBorder="1" applyAlignment="1" applyProtection="1">
      <alignment horizontal="center" vertical="center"/>
      <protection locked="0"/>
    </xf>
    <xf numFmtId="1" fontId="57" fillId="21" borderId="93" xfId="0" applyNumberFormat="1" applyFont="1" applyFill="1" applyBorder="1" applyAlignment="1" applyProtection="1">
      <alignment horizontal="center" vertical="center"/>
      <protection locked="0"/>
    </xf>
    <xf numFmtId="3" fontId="5" fillId="11" borderId="24" xfId="0" applyNumberFormat="1" applyFont="1" applyFill="1" applyBorder="1" applyAlignment="1" applyProtection="1">
      <alignment horizontal="center" vertical="center"/>
    </xf>
    <xf numFmtId="3" fontId="19" fillId="3" borderId="34" xfId="0" applyNumberFormat="1" applyFont="1" applyFill="1" applyBorder="1" applyAlignment="1" applyProtection="1">
      <alignment horizontal="center" vertical="center"/>
    </xf>
    <xf numFmtId="0" fontId="14" fillId="0" borderId="0" xfId="0" applyFont="1" applyAlignment="1">
      <alignment vertical="center" readingOrder="2"/>
    </xf>
    <xf numFmtId="0" fontId="2" fillId="2" borderId="0" xfId="0" applyFont="1" applyFill="1" applyAlignment="1">
      <alignment horizontal="center" vertical="center"/>
    </xf>
    <xf numFmtId="3" fontId="29" fillId="11" borderId="28" xfId="0" applyNumberFormat="1" applyFont="1" applyFill="1" applyBorder="1" applyAlignment="1">
      <alignment horizontal="center" vertical="center"/>
    </xf>
    <xf numFmtId="0" fontId="29" fillId="11" borderId="28" xfId="0" applyFont="1" applyFill="1" applyBorder="1" applyAlignment="1">
      <alignment horizontal="center" vertical="center"/>
    </xf>
    <xf numFmtId="3" fontId="1" fillId="0" borderId="100" xfId="0" applyNumberFormat="1" applyFont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3" fontId="1" fillId="0" borderId="103" xfId="0" applyNumberFormat="1" applyFont="1" applyBorder="1" applyAlignment="1">
      <alignment horizontal="center" vertical="center"/>
    </xf>
    <xf numFmtId="0" fontId="5" fillId="11" borderId="43" xfId="0" applyFont="1" applyFill="1" applyBorder="1" applyAlignment="1" applyProtection="1">
      <alignment horizontal="center" vertical="center"/>
    </xf>
    <xf numFmtId="0" fontId="23" fillId="11" borderId="43" xfId="0" applyFont="1" applyFill="1" applyBorder="1" applyAlignment="1" applyProtection="1">
      <alignment horizontal="center" vertical="center"/>
    </xf>
    <xf numFmtId="0" fontId="5" fillId="11" borderId="25" xfId="0" applyFont="1" applyFill="1" applyBorder="1" applyAlignment="1" applyProtection="1">
      <alignment horizontal="center" vertical="center"/>
    </xf>
    <xf numFmtId="0" fontId="1" fillId="10" borderId="14" xfId="0" applyFont="1" applyFill="1" applyBorder="1" applyAlignment="1">
      <alignment horizontal="center" vertical="center"/>
    </xf>
    <xf numFmtId="0" fontId="1" fillId="10" borderId="9" xfId="0" applyFont="1" applyFill="1" applyBorder="1" applyAlignment="1">
      <alignment horizontal="center" vertical="center"/>
    </xf>
    <xf numFmtId="0" fontId="1" fillId="10" borderId="20" xfId="0" applyFont="1" applyFill="1" applyBorder="1" applyAlignment="1">
      <alignment horizontal="center" vertical="center"/>
    </xf>
    <xf numFmtId="0" fontId="3" fillId="11" borderId="18" xfId="0" applyFont="1" applyFill="1" applyBorder="1" applyAlignment="1">
      <alignment horizontal="center" vertical="center"/>
    </xf>
    <xf numFmtId="0" fontId="29" fillId="11" borderId="65" xfId="0" applyFont="1" applyFill="1" applyBorder="1" applyAlignment="1">
      <alignment horizontal="center" vertical="center"/>
    </xf>
    <xf numFmtId="0" fontId="29" fillId="11" borderId="28" xfId="0" applyFont="1" applyFill="1" applyBorder="1" applyAlignment="1">
      <alignment horizontal="center" vertical="center"/>
    </xf>
    <xf numFmtId="0" fontId="6" fillId="16" borderId="55" xfId="0" applyFont="1" applyFill="1" applyBorder="1" applyAlignment="1">
      <alignment horizontal="center" vertical="center"/>
    </xf>
    <xf numFmtId="0" fontId="6" fillId="16" borderId="56" xfId="0" applyFont="1" applyFill="1" applyBorder="1" applyAlignment="1">
      <alignment horizontal="center" vertical="center"/>
    </xf>
    <xf numFmtId="3" fontId="29" fillId="11" borderId="65" xfId="0" applyNumberFormat="1" applyFont="1" applyFill="1" applyBorder="1" applyAlignment="1">
      <alignment horizontal="center" vertical="center"/>
    </xf>
    <xf numFmtId="3" fontId="29" fillId="11" borderId="28" xfId="0" applyNumberFormat="1" applyFont="1" applyFill="1" applyBorder="1" applyAlignment="1">
      <alignment horizontal="center" vertical="center"/>
    </xf>
    <xf numFmtId="0" fontId="29" fillId="11" borderId="62" xfId="0" applyFont="1" applyFill="1" applyBorder="1" applyAlignment="1">
      <alignment horizontal="center" vertical="center"/>
    </xf>
    <xf numFmtId="0" fontId="29" fillId="11" borderId="63" xfId="0" applyFont="1" applyFill="1" applyBorder="1" applyAlignment="1">
      <alignment horizontal="center" vertical="center"/>
    </xf>
    <xf numFmtId="0" fontId="29" fillId="11" borderId="64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top" wrapText="1"/>
    </xf>
    <xf numFmtId="0" fontId="47" fillId="5" borderId="7" xfId="0" applyFont="1" applyFill="1" applyBorder="1" applyAlignment="1">
      <alignment horizontal="center" vertical="center"/>
    </xf>
    <xf numFmtId="0" fontId="47" fillId="5" borderId="100" xfId="0" applyFont="1" applyFill="1" applyBorder="1" applyAlignment="1">
      <alignment horizontal="center" vertical="center"/>
    </xf>
    <xf numFmtId="0" fontId="47" fillId="5" borderId="8" xfId="0" applyFont="1" applyFill="1" applyBorder="1" applyAlignment="1">
      <alignment horizontal="center" vertical="center"/>
    </xf>
    <xf numFmtId="0" fontId="47" fillId="5" borderId="112" xfId="0" applyFont="1" applyFill="1" applyBorder="1" applyAlignment="1">
      <alignment horizontal="center" vertical="center"/>
    </xf>
    <xf numFmtId="0" fontId="47" fillId="5" borderId="12" xfId="0" applyFont="1" applyFill="1" applyBorder="1" applyAlignment="1">
      <alignment horizontal="center" vertical="center"/>
    </xf>
    <xf numFmtId="0" fontId="47" fillId="5" borderId="113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100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12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13" xfId="0" applyFont="1" applyFill="1" applyBorder="1" applyAlignment="1">
      <alignment horizontal="center" vertical="center"/>
    </xf>
    <xf numFmtId="3" fontId="10" fillId="0" borderId="4" xfId="0" applyNumberFormat="1" applyFont="1" applyBorder="1" applyAlignment="1">
      <alignment horizontal="center" vertical="center"/>
    </xf>
    <xf numFmtId="3" fontId="10" fillId="0" borderId="101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2" xfId="0" applyFont="1" applyBorder="1" applyAlignment="1">
      <alignment horizontal="center" vertical="center"/>
    </xf>
    <xf numFmtId="0" fontId="1" fillId="0" borderId="100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01" xfId="0" applyFont="1" applyBorder="1" applyAlignment="1">
      <alignment horizontal="center" vertical="center" wrapText="1"/>
    </xf>
    <xf numFmtId="0" fontId="1" fillId="0" borderId="102" xfId="0" applyFont="1" applyBorder="1" applyAlignment="1">
      <alignment horizontal="center" vertical="center" wrapText="1"/>
    </xf>
    <xf numFmtId="0" fontId="1" fillId="0" borderId="10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10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44" fillId="0" borderId="100" xfId="0" applyFont="1" applyBorder="1" applyAlignment="1">
      <alignment horizontal="center" vertical="center"/>
    </xf>
    <xf numFmtId="0" fontId="44" fillId="0" borderId="102" xfId="0" applyFont="1" applyBorder="1" applyAlignment="1">
      <alignment horizontal="center" vertical="center"/>
    </xf>
    <xf numFmtId="3" fontId="1" fillId="0" borderId="100" xfId="0" applyNumberFormat="1" applyFont="1" applyBorder="1" applyAlignment="1">
      <alignment horizontal="center" vertical="center"/>
    </xf>
    <xf numFmtId="3" fontId="1" fillId="0" borderId="8" xfId="0" applyNumberFormat="1" applyFont="1" applyBorder="1" applyAlignment="1">
      <alignment horizontal="center" vertical="center"/>
    </xf>
    <xf numFmtId="3" fontId="1" fillId="0" borderId="102" xfId="0" applyNumberFormat="1" applyFont="1" applyBorder="1" applyAlignment="1">
      <alignment horizontal="center" vertical="center"/>
    </xf>
    <xf numFmtId="3" fontId="1" fillId="0" borderId="103" xfId="0" applyNumberFormat="1" applyFont="1" applyBorder="1" applyAlignment="1">
      <alignment horizontal="center" vertical="center"/>
    </xf>
    <xf numFmtId="0" fontId="45" fillId="5" borderId="104" xfId="0" applyFont="1" applyFill="1" applyBorder="1" applyAlignment="1">
      <alignment horizontal="center" vertical="center"/>
    </xf>
    <xf numFmtId="0" fontId="45" fillId="5" borderId="105" xfId="0" applyFont="1" applyFill="1" applyBorder="1" applyAlignment="1">
      <alignment horizontal="center" vertical="center"/>
    </xf>
    <xf numFmtId="0" fontId="45" fillId="5" borderId="106" xfId="0" applyFont="1" applyFill="1" applyBorder="1" applyAlignment="1">
      <alignment horizontal="center" vertical="center"/>
    </xf>
    <xf numFmtId="3" fontId="1" fillId="5" borderId="107" xfId="0" applyNumberFormat="1" applyFont="1" applyFill="1" applyBorder="1" applyAlignment="1">
      <alignment horizontal="center" vertical="center"/>
    </xf>
    <xf numFmtId="3" fontId="1" fillId="5" borderId="106" xfId="0" applyNumberFormat="1" applyFont="1" applyFill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3" fontId="10" fillId="0" borderId="109" xfId="0" applyNumberFormat="1" applyFont="1" applyBorder="1" applyAlignment="1">
      <alignment horizontal="center" vertical="center"/>
    </xf>
    <xf numFmtId="3" fontId="10" fillId="0" borderId="110" xfId="0" applyNumberFormat="1" applyFont="1" applyBorder="1" applyAlignment="1">
      <alignment horizontal="center" vertical="center"/>
    </xf>
    <xf numFmtId="3" fontId="46" fillId="3" borderId="119" xfId="0" applyNumberFormat="1" applyFont="1" applyFill="1" applyBorder="1" applyAlignment="1">
      <alignment horizontal="center" vertical="center"/>
    </xf>
    <xf numFmtId="3" fontId="46" fillId="3" borderId="120" xfId="0" applyNumberFormat="1" applyFont="1" applyFill="1" applyBorder="1" applyAlignment="1">
      <alignment horizontal="center" vertical="center"/>
    </xf>
    <xf numFmtId="3" fontId="46" fillId="3" borderId="121" xfId="0" applyNumberFormat="1" applyFont="1" applyFill="1" applyBorder="1" applyAlignment="1">
      <alignment horizontal="center" vertical="center"/>
    </xf>
    <xf numFmtId="3" fontId="10" fillId="0" borderId="122" xfId="0" applyNumberFormat="1" applyFont="1" applyBorder="1" applyAlignment="1">
      <alignment horizontal="center" vertical="center"/>
    </xf>
    <xf numFmtId="3" fontId="10" fillId="0" borderId="103" xfId="0" applyNumberFormat="1" applyFont="1" applyBorder="1" applyAlignment="1">
      <alignment horizontal="center" vertical="center"/>
    </xf>
    <xf numFmtId="0" fontId="10" fillId="0" borderId="102" xfId="0" applyFont="1" applyBorder="1" applyAlignment="1">
      <alignment horizontal="center" vertical="center"/>
    </xf>
    <xf numFmtId="0" fontId="10" fillId="0" borderId="111" xfId="0" applyFont="1" applyBorder="1" applyAlignment="1">
      <alignment horizontal="center" vertical="center"/>
    </xf>
    <xf numFmtId="0" fontId="54" fillId="0" borderId="102" xfId="0" applyFont="1" applyBorder="1" applyAlignment="1">
      <alignment horizontal="center" vertical="center"/>
    </xf>
    <xf numFmtId="0" fontId="54" fillId="0" borderId="103" xfId="0" applyFont="1" applyBorder="1" applyAlignment="1">
      <alignment horizontal="center" vertical="center"/>
    </xf>
    <xf numFmtId="0" fontId="50" fillId="0" borderId="7" xfId="0" applyFont="1" applyBorder="1" applyAlignment="1">
      <alignment horizontal="center" vertical="center"/>
    </xf>
    <xf numFmtId="0" fontId="50" fillId="0" borderId="100" xfId="0" applyFont="1" applyBorder="1" applyAlignment="1">
      <alignment horizontal="center" vertical="center"/>
    </xf>
    <xf numFmtId="0" fontId="50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right" vertical="center"/>
    </xf>
    <xf numFmtId="0" fontId="2" fillId="0" borderId="102" xfId="0" applyFont="1" applyBorder="1" applyAlignment="1">
      <alignment horizontal="right" vertical="center"/>
    </xf>
    <xf numFmtId="0" fontId="2" fillId="0" borderId="103" xfId="0" applyFont="1" applyBorder="1" applyAlignment="1">
      <alignment horizontal="right" vertical="center"/>
    </xf>
    <xf numFmtId="0" fontId="45" fillId="0" borderId="102" xfId="0" applyFont="1" applyBorder="1" applyAlignment="1">
      <alignment horizontal="center" vertical="center"/>
    </xf>
    <xf numFmtId="0" fontId="45" fillId="0" borderId="103" xfId="0" applyFont="1" applyBorder="1" applyAlignment="1">
      <alignment horizontal="center" vertical="center"/>
    </xf>
    <xf numFmtId="3" fontId="52" fillId="0" borderId="109" xfId="0" applyNumberFormat="1" applyFont="1" applyBorder="1" applyAlignment="1">
      <alignment horizontal="center" vertical="center"/>
    </xf>
    <xf numFmtId="3" fontId="52" fillId="0" borderId="110" xfId="0" applyNumberFormat="1" applyFont="1" applyBorder="1" applyAlignment="1">
      <alignment horizontal="center" vertical="center"/>
    </xf>
    <xf numFmtId="3" fontId="52" fillId="0" borderId="4" xfId="0" applyNumberFormat="1" applyFont="1" applyBorder="1" applyAlignment="1">
      <alignment horizontal="center" vertical="center"/>
    </xf>
    <xf numFmtId="3" fontId="52" fillId="0" borderId="101" xfId="0" applyNumberFormat="1" applyFont="1" applyBorder="1" applyAlignment="1">
      <alignment horizontal="center" vertical="center"/>
    </xf>
    <xf numFmtId="3" fontId="46" fillId="3" borderId="145" xfId="0" applyNumberFormat="1" applyFont="1" applyFill="1" applyBorder="1" applyAlignment="1">
      <alignment horizontal="center" vertical="center"/>
    </xf>
    <xf numFmtId="3" fontId="46" fillId="3" borderId="146" xfId="0" applyNumberFormat="1" applyFont="1" applyFill="1" applyBorder="1" applyAlignment="1">
      <alignment horizontal="center" vertical="center"/>
    </xf>
    <xf numFmtId="3" fontId="52" fillId="0" borderId="122" xfId="0" applyNumberFormat="1" applyFont="1" applyBorder="1" applyAlignment="1">
      <alignment horizontal="center" vertical="center"/>
    </xf>
    <xf numFmtId="3" fontId="52" fillId="0" borderId="103" xfId="0" applyNumberFormat="1" applyFont="1" applyBorder="1" applyAlignment="1">
      <alignment horizontal="center" vertical="center"/>
    </xf>
    <xf numFmtId="0" fontId="53" fillId="0" borderId="7" xfId="0" applyFont="1" applyBorder="1" applyAlignment="1">
      <alignment horizontal="center" vertical="center"/>
    </xf>
    <xf numFmtId="0" fontId="53" fillId="0" borderId="100" xfId="0" applyFont="1" applyBorder="1" applyAlignment="1">
      <alignment horizontal="center" vertical="center"/>
    </xf>
    <xf numFmtId="0" fontId="53" fillId="0" borderId="3" xfId="0" applyFont="1" applyBorder="1" applyAlignment="1">
      <alignment horizontal="center" vertical="center"/>
    </xf>
    <xf numFmtId="0" fontId="53" fillId="0" borderId="102" xfId="0" applyFont="1" applyBorder="1" applyAlignment="1">
      <alignment horizontal="center" vertical="center"/>
    </xf>
    <xf numFmtId="3" fontId="2" fillId="0" borderId="100" xfId="0" applyNumberFormat="1" applyFont="1" applyBorder="1" applyAlignment="1">
      <alignment horizontal="center" vertical="center"/>
    </xf>
    <xf numFmtId="3" fontId="2" fillId="0" borderId="102" xfId="0" applyNumberFormat="1" applyFont="1" applyBorder="1" applyAlignment="1">
      <alignment horizontal="center" vertical="center"/>
    </xf>
    <xf numFmtId="3" fontId="53" fillId="0" borderId="8" xfId="0" applyNumberFormat="1" applyFont="1" applyBorder="1" applyAlignment="1">
      <alignment horizontal="center" vertical="center"/>
    </xf>
    <xf numFmtId="3" fontId="53" fillId="0" borderId="103" xfId="0" applyNumberFormat="1" applyFont="1" applyBorder="1" applyAlignment="1">
      <alignment horizontal="center" vertical="center"/>
    </xf>
    <xf numFmtId="0" fontId="46" fillId="5" borderId="7" xfId="0" applyFont="1" applyFill="1" applyBorder="1" applyAlignment="1">
      <alignment horizontal="center" vertical="center"/>
    </xf>
    <xf numFmtId="0" fontId="46" fillId="5" borderId="100" xfId="0" applyFont="1" applyFill="1" applyBorder="1" applyAlignment="1">
      <alignment horizontal="center" vertical="center"/>
    </xf>
    <xf numFmtId="0" fontId="46" fillId="5" borderId="8" xfId="0" applyFont="1" applyFill="1" applyBorder="1" applyAlignment="1">
      <alignment horizontal="center" vertical="center"/>
    </xf>
    <xf numFmtId="0" fontId="46" fillId="5" borderId="112" xfId="0" applyFont="1" applyFill="1" applyBorder="1" applyAlignment="1">
      <alignment horizontal="center" vertical="center"/>
    </xf>
    <xf numFmtId="0" fontId="46" fillId="5" borderId="12" xfId="0" applyFont="1" applyFill="1" applyBorder="1" applyAlignment="1">
      <alignment horizontal="center" vertical="center"/>
    </xf>
    <xf numFmtId="0" fontId="46" fillId="5" borderId="113" xfId="0" applyFont="1" applyFill="1" applyBorder="1" applyAlignment="1">
      <alignment horizontal="center" vertical="center"/>
    </xf>
    <xf numFmtId="0" fontId="35" fillId="24" borderId="29" xfId="0" applyFont="1" applyFill="1" applyBorder="1" applyAlignment="1">
      <alignment horizontal="center" vertical="center"/>
    </xf>
    <xf numFmtId="0" fontId="35" fillId="24" borderId="39" xfId="0" applyFont="1" applyFill="1" applyBorder="1" applyAlignment="1">
      <alignment horizontal="center" vertical="center"/>
    </xf>
    <xf numFmtId="0" fontId="21" fillId="11" borderId="82" xfId="0" applyFont="1" applyFill="1" applyBorder="1" applyAlignment="1">
      <alignment horizontal="center" vertical="center"/>
    </xf>
    <xf numFmtId="0" fontId="21" fillId="11" borderId="49" xfId="0" applyFont="1" applyFill="1" applyBorder="1" applyAlignment="1">
      <alignment horizontal="center" vertical="center"/>
    </xf>
    <xf numFmtId="0" fontId="21" fillId="11" borderId="50" xfId="0" applyFont="1" applyFill="1" applyBorder="1" applyAlignment="1">
      <alignment horizontal="center" vertical="center"/>
    </xf>
    <xf numFmtId="0" fontId="21" fillId="11" borderId="51" xfId="0" applyFont="1" applyFill="1" applyBorder="1" applyAlignment="1">
      <alignment horizontal="center" vertical="center"/>
    </xf>
    <xf numFmtId="0" fontId="21" fillId="11" borderId="87" xfId="0" applyFont="1" applyFill="1" applyBorder="1" applyAlignment="1">
      <alignment horizontal="center" vertical="center"/>
    </xf>
    <xf numFmtId="0" fontId="21" fillId="11" borderId="88" xfId="0" applyFont="1" applyFill="1" applyBorder="1" applyAlignment="1">
      <alignment horizontal="center" vertical="center"/>
    </xf>
    <xf numFmtId="3" fontId="21" fillId="11" borderId="87" xfId="0" applyNumberFormat="1" applyFont="1" applyFill="1" applyBorder="1" applyAlignment="1">
      <alignment horizontal="center" vertical="center"/>
    </xf>
    <xf numFmtId="3" fontId="21" fillId="11" borderId="88" xfId="0" applyNumberFormat="1" applyFont="1" applyFill="1" applyBorder="1" applyAlignment="1">
      <alignment horizontal="center" vertical="center"/>
    </xf>
    <xf numFmtId="3" fontId="21" fillId="11" borderId="54" xfId="0" applyNumberFormat="1" applyFont="1" applyFill="1" applyBorder="1" applyAlignment="1">
      <alignment horizontal="center" vertical="center"/>
    </xf>
    <xf numFmtId="2" fontId="21" fillId="11" borderId="51" xfId="0" applyNumberFormat="1" applyFont="1" applyFill="1" applyBorder="1" applyAlignment="1">
      <alignment horizontal="center" vertical="center"/>
    </xf>
    <xf numFmtId="2" fontId="21" fillId="11" borderId="49" xfId="0" applyNumberFormat="1" applyFont="1" applyFill="1" applyBorder="1" applyAlignment="1">
      <alignment horizontal="center" vertical="center"/>
    </xf>
    <xf numFmtId="2" fontId="21" fillId="11" borderId="50" xfId="0" applyNumberFormat="1" applyFont="1" applyFill="1" applyBorder="1" applyAlignment="1">
      <alignment horizontal="center" vertical="center"/>
    </xf>
    <xf numFmtId="3" fontId="21" fillId="11" borderId="51" xfId="0" applyNumberFormat="1" applyFont="1" applyFill="1" applyBorder="1" applyAlignment="1">
      <alignment horizontal="center" vertical="center"/>
    </xf>
    <xf numFmtId="3" fontId="21" fillId="11" borderId="49" xfId="0" applyNumberFormat="1" applyFont="1" applyFill="1" applyBorder="1" applyAlignment="1">
      <alignment horizontal="center" vertical="center"/>
    </xf>
    <xf numFmtId="3" fontId="21" fillId="11" borderId="50" xfId="0" applyNumberFormat="1" applyFont="1" applyFill="1" applyBorder="1" applyAlignment="1">
      <alignment horizontal="center" vertical="center"/>
    </xf>
    <xf numFmtId="0" fontId="5" fillId="11" borderId="25" xfId="0" applyFont="1" applyFill="1" applyBorder="1" applyAlignment="1" applyProtection="1">
      <alignment horizontal="center" vertical="center"/>
    </xf>
    <xf numFmtId="0" fontId="5" fillId="11" borderId="41" xfId="0" applyFont="1" applyFill="1" applyBorder="1" applyAlignment="1" applyProtection="1">
      <alignment horizontal="center" vertical="center"/>
    </xf>
    <xf numFmtId="0" fontId="5" fillId="11" borderId="43" xfId="0" applyFont="1" applyFill="1" applyBorder="1" applyAlignment="1" applyProtection="1">
      <alignment horizontal="center" vertical="center"/>
    </xf>
    <xf numFmtId="0" fontId="21" fillId="11" borderId="92" xfId="0" applyFont="1" applyFill="1" applyBorder="1" applyAlignment="1">
      <alignment horizontal="center" vertical="center"/>
    </xf>
    <xf numFmtId="0" fontId="21" fillId="11" borderId="54" xfId="0" applyFont="1" applyFill="1" applyBorder="1" applyAlignment="1">
      <alignment horizontal="center" vertical="center"/>
    </xf>
    <xf numFmtId="0" fontId="21" fillId="11" borderId="43" xfId="0" applyFont="1" applyFill="1" applyBorder="1" applyAlignment="1" applyProtection="1">
      <alignment horizontal="center" vertical="center"/>
    </xf>
    <xf numFmtId="0" fontId="5" fillId="11" borderId="53" xfId="0" applyFont="1" applyFill="1" applyBorder="1" applyAlignment="1" applyProtection="1">
      <alignment horizontal="center" vertical="center"/>
    </xf>
    <xf numFmtId="3" fontId="5" fillId="11" borderId="49" xfId="0" applyNumberFormat="1" applyFont="1" applyFill="1" applyBorder="1" applyAlignment="1" applyProtection="1">
      <alignment horizontal="center" vertical="center"/>
    </xf>
    <xf numFmtId="0" fontId="23" fillId="11" borderId="43" xfId="0" applyFont="1" applyFill="1" applyBorder="1" applyAlignment="1" applyProtection="1">
      <alignment horizontal="center" vertical="center"/>
    </xf>
    <xf numFmtId="0" fontId="21" fillId="11" borderId="53" xfId="0" applyFont="1" applyFill="1" applyBorder="1" applyAlignment="1" applyProtection="1">
      <alignment horizontal="center" vertical="center"/>
    </xf>
    <xf numFmtId="0" fontId="5" fillId="13" borderId="74" xfId="0" applyFont="1" applyFill="1" applyBorder="1" applyAlignment="1" applyProtection="1">
      <alignment horizontal="center" vertical="center" textRotation="90"/>
    </xf>
    <xf numFmtId="0" fontId="5" fillId="13" borderId="78" xfId="0" applyFont="1" applyFill="1" applyBorder="1" applyAlignment="1" applyProtection="1">
      <alignment horizontal="center" vertical="center" textRotation="90"/>
    </xf>
    <xf numFmtId="0" fontId="3" fillId="13" borderId="74" xfId="0" applyFont="1" applyFill="1" applyBorder="1" applyAlignment="1" applyProtection="1">
      <alignment horizontal="center" vertical="center" textRotation="90"/>
    </xf>
    <xf numFmtId="0" fontId="7" fillId="8" borderId="20" xfId="0" applyFont="1" applyFill="1" applyBorder="1" applyAlignment="1">
      <alignment horizontal="center" vertical="center"/>
    </xf>
    <xf numFmtId="0" fontId="7" fillId="8" borderId="15" xfId="0" applyFont="1" applyFill="1" applyBorder="1" applyAlignment="1">
      <alignment horizontal="center" vertical="center"/>
    </xf>
    <xf numFmtId="0" fontId="7" fillId="8" borderId="21" xfId="0" applyFont="1" applyFill="1" applyBorder="1" applyAlignment="1">
      <alignment horizontal="center" vertical="center"/>
    </xf>
    <xf numFmtId="0" fontId="3" fillId="11" borderId="13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right" vertical="center"/>
    </xf>
    <xf numFmtId="0" fontId="3" fillId="11" borderId="18" xfId="0" applyFont="1" applyFill="1" applyBorder="1" applyAlignment="1">
      <alignment horizontal="center" vertical="center"/>
    </xf>
    <xf numFmtId="0" fontId="3" fillId="11" borderId="19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right" vertical="center"/>
    </xf>
    <xf numFmtId="0" fontId="1" fillId="10" borderId="14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7" fillId="10" borderId="0" xfId="0" applyFont="1" applyFill="1" applyBorder="1" applyAlignment="1">
      <alignment horizontal="center" vertical="center"/>
    </xf>
    <xf numFmtId="0" fontId="7" fillId="10" borderId="47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right" vertical="center"/>
    </xf>
    <xf numFmtId="0" fontId="1" fillId="7" borderId="11" xfId="0" applyFont="1" applyFill="1" applyBorder="1" applyAlignment="1">
      <alignment horizontal="right" vertical="center"/>
    </xf>
    <xf numFmtId="0" fontId="1" fillId="10" borderId="9" xfId="0" applyFont="1" applyFill="1" applyBorder="1" applyAlignment="1">
      <alignment horizontal="center" vertical="center"/>
    </xf>
    <xf numFmtId="0" fontId="1" fillId="10" borderId="20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/>
    </xf>
    <xf numFmtId="0" fontId="7" fillId="7" borderId="15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1" fillId="8" borderId="10" xfId="0" applyFont="1" applyFill="1" applyBorder="1" applyAlignment="1">
      <alignment horizontal="right" vertical="center"/>
    </xf>
    <xf numFmtId="0" fontId="1" fillId="8" borderId="11" xfId="0" applyFont="1" applyFill="1" applyBorder="1" applyAlignment="1">
      <alignment horizontal="right" vertical="center"/>
    </xf>
    <xf numFmtId="0" fontId="18" fillId="11" borderId="43" xfId="0" applyFont="1" applyFill="1" applyBorder="1" applyAlignment="1">
      <alignment horizontal="center"/>
    </xf>
    <xf numFmtId="0" fontId="18" fillId="11" borderId="41" xfId="0" applyFont="1" applyFill="1" applyBorder="1" applyAlignment="1">
      <alignment horizontal="center"/>
    </xf>
    <xf numFmtId="0" fontId="5" fillId="11" borderId="13" xfId="0" applyFont="1" applyFill="1" applyBorder="1" applyAlignment="1" applyProtection="1">
      <alignment horizontal="center" vertical="center"/>
      <protection locked="0"/>
    </xf>
    <xf numFmtId="49" fontId="5" fillId="11" borderId="13" xfId="0" applyNumberFormat="1" applyFont="1" applyFill="1" applyBorder="1" applyAlignment="1" applyProtection="1">
      <alignment horizontal="center" vertical="center"/>
      <protection locked="0"/>
    </xf>
  </cellXfs>
  <cellStyles count="3">
    <cellStyle name="Comma" xfId="2" builtinId="3"/>
    <cellStyle name="Normal" xfId="0" builtinId="0"/>
    <cellStyle name="Style 1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6BCA2"/>
      <color rgb="FFE1B6A3"/>
      <color rgb="FFF6F000"/>
      <color rgb="FFFFFC42"/>
      <color rgb="FFFFFF99"/>
      <color rgb="FFDE0000"/>
      <color rgb="FFFFFB4B"/>
      <color rgb="FFDFDA00"/>
      <color rgb="FFFFFFCC"/>
      <color rgb="FFC066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1</xdr:row>
      <xdr:rowOff>89647</xdr:rowOff>
    </xdr:from>
    <xdr:to>
      <xdr:col>2</xdr:col>
      <xdr:colOff>442856</xdr:colOff>
      <xdr:row>5</xdr:row>
      <xdr:rowOff>2750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162264" y="363967"/>
          <a:ext cx="985781" cy="1177575"/>
        </a:xfrm>
        <a:prstGeom prst="rect">
          <a:avLst/>
        </a:prstGeom>
      </xdr:spPr>
    </xdr:pic>
    <xdr:clientData/>
  </xdr:twoCellAnchor>
  <xdr:oneCellAnchor>
    <xdr:from>
      <xdr:col>7</xdr:col>
      <xdr:colOff>419100</xdr:colOff>
      <xdr:row>47</xdr:row>
      <xdr:rowOff>114300</xdr:rowOff>
    </xdr:from>
    <xdr:ext cx="64" cy="16222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0109735876" y="1287780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1</xdr:col>
      <xdr:colOff>447675</xdr:colOff>
      <xdr:row>17</xdr:row>
      <xdr:rowOff>89647</xdr:rowOff>
    </xdr:from>
    <xdr:ext cx="1092424" cy="115396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055621" y="4714987"/>
          <a:ext cx="1092424" cy="1153968"/>
        </a:xfrm>
        <a:prstGeom prst="rect">
          <a:avLst/>
        </a:prstGeom>
      </xdr:spPr>
    </xdr:pic>
    <xdr:clientData/>
  </xdr:oneCellAnchor>
  <xdr:oneCellAnchor>
    <xdr:from>
      <xdr:col>7</xdr:col>
      <xdr:colOff>419100</xdr:colOff>
      <xdr:row>30</xdr:row>
      <xdr:rowOff>114300</xdr:rowOff>
    </xdr:from>
    <xdr:ext cx="64" cy="16222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0109735876" y="827532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7</xdr:col>
      <xdr:colOff>419100</xdr:colOff>
      <xdr:row>43</xdr:row>
      <xdr:rowOff>114300</xdr:rowOff>
    </xdr:from>
    <xdr:ext cx="64" cy="16222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0109735876" y="1179576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7</xdr:col>
      <xdr:colOff>419100</xdr:colOff>
      <xdr:row>55</xdr:row>
      <xdr:rowOff>114300</xdr:rowOff>
    </xdr:from>
    <xdr:ext cx="64" cy="162224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0109735876" y="1501140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7</xdr:col>
      <xdr:colOff>419100</xdr:colOff>
      <xdr:row>32</xdr:row>
      <xdr:rowOff>114300</xdr:rowOff>
    </xdr:from>
    <xdr:ext cx="64" cy="16222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10109735876" y="879348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oneCellAnchor>
    <xdr:from>
      <xdr:col>1</xdr:col>
      <xdr:colOff>447675</xdr:colOff>
      <xdr:row>31</xdr:row>
      <xdr:rowOff>89647</xdr:rowOff>
    </xdr:from>
    <xdr:ext cx="1092424" cy="115396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4055621" y="8502127"/>
          <a:ext cx="1092424" cy="1153968"/>
        </a:xfrm>
        <a:prstGeom prst="rect">
          <a:avLst/>
        </a:prstGeom>
      </xdr:spPr>
    </xdr:pic>
    <xdr:clientData/>
  </xdr:oneCellAnchor>
  <xdr:oneCellAnchor>
    <xdr:from>
      <xdr:col>7</xdr:col>
      <xdr:colOff>419100</xdr:colOff>
      <xdr:row>42</xdr:row>
      <xdr:rowOff>114300</xdr:rowOff>
    </xdr:from>
    <xdr:ext cx="64" cy="16222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0109735876" y="1150620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  <xdr:twoCellAnchor editAs="oneCell">
    <xdr:from>
      <xdr:col>12</xdr:col>
      <xdr:colOff>262638</xdr:colOff>
      <xdr:row>16</xdr:row>
      <xdr:rowOff>202718</xdr:rowOff>
    </xdr:from>
    <xdr:to>
      <xdr:col>13</xdr:col>
      <xdr:colOff>147310</xdr:colOff>
      <xdr:row>19</xdr:row>
      <xdr:rowOff>93583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5174" y1="52062" x2="45174" y2="52062"/>
                      <a14:foregroundMark x1="49421" y1="59794" x2="49421" y2="59794"/>
                      <a14:foregroundMark x1="52510" y1="68557" x2="52510" y2="68557"/>
                      <a14:foregroundMark x1="30116" y1="30928" x2="30116" y2="30928"/>
                      <a14:foregroundMark x1="37838" y1="24742" x2="37838" y2="24742"/>
                      <a14:foregroundMark x1="41699" y1="21134" x2="41699" y2="21134"/>
                      <a14:foregroundMark x1="46718" y1="18041" x2="46718" y2="18041"/>
                      <a14:foregroundMark x1="51737" y1="18041" x2="51737" y2="18041"/>
                      <a14:foregroundMark x1="59073" y1="61856" x2="59073" y2="61856"/>
                      <a14:foregroundMark x1="60232" y1="51546" x2="60232" y2="51546"/>
                      <a14:foregroundMark x1="70270" y1="35567" x2="70270" y2="35567"/>
                      <a14:foregroundMark x1="67954" y1="31443" x2="67954" y2="31443"/>
                      <a14:foregroundMark x1="66023" y1="27320" x2="66023" y2="27320"/>
                      <a14:foregroundMark x1="64093" y1="23196" x2="64093" y2="23196"/>
                      <a14:foregroundMark x1="61004" y1="23711" x2="61004" y2="23711"/>
                      <a14:foregroundMark x1="61390" y1="22165" x2="61390" y2="22165"/>
                      <a14:foregroundMark x1="60618" y1="20103" x2="60618" y2="20103"/>
                      <a14:foregroundMark x1="54826" y1="19072" x2="54826" y2="19072"/>
                      <a14:foregroundMark x1="50579" y1="20103" x2="50579" y2="20103"/>
                      <a14:foregroundMark x1="48649" y1="17010" x2="48649" y2="17010"/>
                      <a14:foregroundMark x1="42857" y1="19072" x2="42857" y2="19072"/>
                      <a14:foregroundMark x1="43243" y1="17526" x2="43243" y2="17526"/>
                      <a14:foregroundMark x1="35521" y1="25773" x2="35521" y2="25773"/>
                      <a14:foregroundMark x1="37452" y1="22680" x2="37452" y2="22680"/>
                      <a14:foregroundMark x1="37452" y1="21134" x2="37452" y2="21134"/>
                      <a14:foregroundMark x1="38224" y1="22165" x2="38224" y2="22165"/>
                      <a14:foregroundMark x1="33205" y1="28351" x2="33205" y2="28351"/>
                      <a14:foregroundMark x1="30888" y1="28866" x2="30888" y2="28866"/>
                      <a14:foregroundMark x1="31274" y1="33505" x2="31274" y2="33505"/>
                      <a14:foregroundMark x1="31274" y1="31959" x2="31274" y2="31959"/>
                      <a14:foregroundMark x1="31660" y1="31443" x2="31660" y2="31443"/>
                      <a14:foregroundMark x1="54440" y1="50000" x2="54440" y2="50000"/>
                      <a14:foregroundMark x1="57143" y1="45876" x2="57143" y2="45876"/>
                      <a14:foregroundMark x1="59459" y1="44845" x2="59459" y2="44845"/>
                      <a14:foregroundMark x1="63707" y1="54639" x2="63707" y2="54639"/>
                      <a14:foregroundMark x1="48649" y1="53608" x2="48649" y2="53608"/>
                      <a14:foregroundMark x1="42085" y1="58247" x2="42085" y2="58247"/>
                      <a14:foregroundMark x1="43629" y1="65979" x2="43629" y2="65979"/>
                      <a14:foregroundMark x1="50965" y1="63918" x2="50965" y2="63918"/>
                      <a14:foregroundMark x1="48649" y1="64948" x2="48649" y2="64948"/>
                      <a14:foregroundMark x1="50193" y1="69588" x2="50193" y2="69588"/>
                      <a14:foregroundMark x1="45174" y1="71649" x2="45174" y2="7164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163190" y="4553738"/>
          <a:ext cx="799072" cy="683344"/>
        </a:xfrm>
        <a:prstGeom prst="rect">
          <a:avLst/>
        </a:prstGeom>
      </xdr:spPr>
    </xdr:pic>
    <xdr:clientData/>
  </xdr:twoCellAnchor>
  <xdr:twoCellAnchor editAs="oneCell">
    <xdr:from>
      <xdr:col>12</xdr:col>
      <xdr:colOff>481852</xdr:colOff>
      <xdr:row>1</xdr:row>
      <xdr:rowOff>24814</xdr:rowOff>
    </xdr:from>
    <xdr:to>
      <xdr:col>13</xdr:col>
      <xdr:colOff>5413</xdr:colOff>
      <xdr:row>2</xdr:row>
      <xdr:rowOff>196635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305087" y="299134"/>
          <a:ext cx="437961" cy="479311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30</xdr:row>
      <xdr:rowOff>238125</xdr:rowOff>
    </xdr:from>
    <xdr:to>
      <xdr:col>13</xdr:col>
      <xdr:colOff>3735</xdr:colOff>
      <xdr:row>33</xdr:row>
      <xdr:rowOff>49491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4444" b="89778" l="889" r="96000">
                      <a14:foregroundMark x1="59556" y1="61333" x2="59556" y2="61333"/>
                      <a14:foregroundMark x1="56889" y1="62222" x2="56889" y2="62222"/>
                      <a14:foregroundMark x1="49333" y1="67111" x2="49333" y2="67111"/>
                      <a14:foregroundMark x1="50667" y1="52889" x2="50667" y2="52889"/>
                      <a14:foregroundMark x1="50667" y1="42222" x2="50667" y2="42222"/>
                      <a14:foregroundMark x1="52000" y1="34667" x2="52000" y2="34667"/>
                      <a14:foregroundMark x1="40000" y1="25333" x2="40000" y2="25333"/>
                    </a14:backgroundRemoval>
                  </a14:imgEffect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306765" y="8399145"/>
          <a:ext cx="527610" cy="596227"/>
        </a:xfrm>
        <a:prstGeom prst="rect">
          <a:avLst/>
        </a:prstGeom>
      </xdr:spPr>
    </xdr:pic>
    <xdr:clientData/>
  </xdr:twoCellAnchor>
  <xdr:oneCellAnchor>
    <xdr:from>
      <xdr:col>7</xdr:col>
      <xdr:colOff>419100</xdr:colOff>
      <xdr:row>16</xdr:row>
      <xdr:rowOff>114300</xdr:rowOff>
    </xdr:from>
    <xdr:ext cx="64" cy="16222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10109735876" y="4465320"/>
          <a:ext cx="64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1" anchor="t">
          <a:spAutoFit/>
        </a:bodyPr>
        <a:lstStyle/>
        <a:p>
          <a:pPr algn="r" rtl="1"/>
          <a:endParaRPr lang="fa-IR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602;&#1576;&#1608;&#1590;\&#1602;&#1576;&#159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min\Desktop\&#1601;&#1585;&#1605;&#1578;%20&#1606;&#1607;&#1575;&#1740;&#1740;%20&#1602;&#1576;&#1608;&#1590;-&#1570;&#1586;&#1605;&#1575;&#1740;&#1588;&#1740;2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575;&#1583;&#1575;&#1585;&#1607;%20&#1578;&#1608;&#1587;&#1593;&#1607;%20&#1586;&#1740;&#1585;&#1587;&#1575;&#1582;&#1578;%20&#1607;&#1575;&#1740;%20&#1601;&#1606;&#1575;&#1608;&#1585;&#1740;\&#1602;&#1576;&#1590;\&#1601;&#1585;&#1605;&#1578;%20&#1580;&#1583;&#1740;&#1583;%201&#1602;&#1576;&#1608;&#159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گزارشات آب و گاز"/>
      <sheetName val="گزارشات برق"/>
      <sheetName val="تصویر قبوض (3)"/>
      <sheetName val="گزارشات مصرف"/>
      <sheetName val="قبوض برق پرداختی پارک"/>
      <sheetName val="قبوض گاز پرداختی پارک"/>
      <sheetName val="قبوض گاز"/>
      <sheetName val="تصویر قبوض"/>
      <sheetName val="قبوض آب"/>
      <sheetName val="قبوض برق"/>
      <sheetName val="قرائت کنتور"/>
      <sheetName val="پرداخت"/>
      <sheetName val="اطلاعات انشعابات شرکتها"/>
      <sheetName val="اطلاعات دوره"/>
      <sheetName val="تعرفه ها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A3" t="str">
            <v>احیاء درمان</v>
          </cell>
        </row>
        <row r="4">
          <cell r="A4" t="str">
            <v>ارسک یکتا تجهیز</v>
          </cell>
        </row>
        <row r="5">
          <cell r="A5" t="str">
            <v>اکسیر رایانه صبا</v>
          </cell>
        </row>
        <row r="6">
          <cell r="A6" t="str">
            <v>الکترومد پرشین توس</v>
          </cell>
        </row>
        <row r="7">
          <cell r="A7" t="str">
            <v>ایمن موج توس</v>
          </cell>
        </row>
        <row r="8">
          <cell r="A8" t="str">
            <v>آداک صنعت (1)</v>
          </cell>
        </row>
        <row r="9">
          <cell r="A9" t="str">
            <v>آداک صنعت (2)</v>
          </cell>
        </row>
        <row r="10">
          <cell r="A10" t="str">
            <v>آرشام صنعت توس</v>
          </cell>
        </row>
        <row r="11">
          <cell r="A11" t="str">
            <v>آرون زیست طب پاژ</v>
          </cell>
        </row>
        <row r="12">
          <cell r="A12" t="str">
            <v>آژانس پارک</v>
          </cell>
        </row>
        <row r="13">
          <cell r="A13" t="str">
            <v>برچسب انرژی</v>
          </cell>
        </row>
        <row r="14">
          <cell r="A14" t="str">
            <v>بهین پالایه فرزاد</v>
          </cell>
        </row>
        <row r="15">
          <cell r="A15" t="str">
            <v>پایلوت سرامیک (سوله)</v>
          </cell>
        </row>
        <row r="16">
          <cell r="A16" t="str">
            <v>پایلوت سرامیک</v>
          </cell>
        </row>
        <row r="17">
          <cell r="A17" t="str">
            <v>پدیده انرژی پارسیان</v>
          </cell>
        </row>
        <row r="18">
          <cell r="A18" t="str">
            <v>پرتو صنعت پاژ</v>
          </cell>
        </row>
        <row r="19">
          <cell r="A19" t="str">
            <v>پروتئین نو ترکیب طاها (1)</v>
          </cell>
        </row>
        <row r="20">
          <cell r="A20" t="str">
            <v>پروتئین نو ترکیب طاها (2)</v>
          </cell>
        </row>
        <row r="21">
          <cell r="A21" t="str">
            <v>پشتیبانی صنایع دیار شرق</v>
          </cell>
        </row>
        <row r="22">
          <cell r="A22" t="str">
            <v>پویش تجهیز</v>
          </cell>
        </row>
        <row r="23">
          <cell r="A23" t="str">
            <v>پویشگران مواد پارت آزمون شرق</v>
          </cell>
        </row>
        <row r="24">
          <cell r="A24" t="str">
            <v>پیشگام انرژی خاور</v>
          </cell>
        </row>
        <row r="25">
          <cell r="A25" t="str">
            <v>پیمان خطوط شرق</v>
          </cell>
        </row>
        <row r="26">
          <cell r="A26" t="str">
            <v>تابان اندیش برجیس</v>
          </cell>
        </row>
        <row r="27">
          <cell r="A27" t="str">
            <v>تراشکاری ثامن</v>
          </cell>
        </row>
        <row r="28">
          <cell r="A28" t="str">
            <v>توس درمان طب</v>
          </cell>
        </row>
        <row r="29">
          <cell r="A29" t="str">
            <v>توسعه صنایع غذایی دانشگرایان نوین دلسا</v>
          </cell>
        </row>
        <row r="30">
          <cell r="A30" t="str">
            <v>خدمات نیروگاهی آهار شرق</v>
          </cell>
        </row>
        <row r="31">
          <cell r="A31" t="str">
            <v>زیست تروند آرین</v>
          </cell>
        </row>
        <row r="32">
          <cell r="A32" t="str">
            <v>ساختمان اداری</v>
          </cell>
        </row>
        <row r="33">
          <cell r="A33" t="str">
            <v>سازه گستر آرین پارس</v>
          </cell>
        </row>
        <row r="34">
          <cell r="A34" t="str">
            <v>سامان داروی هشتم</v>
          </cell>
        </row>
        <row r="35">
          <cell r="A35" t="str">
            <v>سامانه های دقیق نوین افراز</v>
          </cell>
        </row>
        <row r="36">
          <cell r="A36" t="str">
            <v>سوله آقای زیوری</v>
          </cell>
        </row>
        <row r="37">
          <cell r="A37" t="str">
            <v>شرق آزما</v>
          </cell>
        </row>
        <row r="38">
          <cell r="A38" t="str">
            <v>شهاب کیا آرمان</v>
          </cell>
        </row>
        <row r="39">
          <cell r="A39" t="str">
            <v>صنعت پروژه</v>
          </cell>
        </row>
        <row r="40">
          <cell r="A40" t="str">
            <v>طاها قالب</v>
          </cell>
        </row>
        <row r="41">
          <cell r="A41" t="str">
            <v>طراحان ماشین حجازیان</v>
          </cell>
        </row>
        <row r="42">
          <cell r="A42" t="str">
            <v>فنی مهندسی فلات شرق پارثاوا</v>
          </cell>
        </row>
        <row r="43">
          <cell r="A43" t="str">
            <v>فوم آساک</v>
          </cell>
        </row>
        <row r="44">
          <cell r="A44" t="str">
            <v>کارن افزار نوید پارسیان</v>
          </cell>
        </row>
        <row r="45">
          <cell r="A45" t="str">
            <v>کاوش صنعت توس (1)</v>
          </cell>
        </row>
        <row r="46">
          <cell r="A46" t="str">
            <v>کاوش صنعت توس (2)</v>
          </cell>
        </row>
        <row r="47">
          <cell r="A47" t="str">
            <v>کیان تدبیر</v>
          </cell>
        </row>
        <row r="48">
          <cell r="A48" t="str">
            <v>گل کوه بینالود</v>
          </cell>
        </row>
        <row r="49">
          <cell r="A49" t="str">
            <v>افزودنی های طبیعی گلچین توس</v>
          </cell>
        </row>
        <row r="50">
          <cell r="A50" t="str">
            <v>ماهان تدبیر پارت</v>
          </cell>
        </row>
        <row r="51">
          <cell r="A51" t="str">
            <v>مبین پویش صنعت پارس</v>
          </cell>
        </row>
        <row r="52">
          <cell r="A52" t="str">
            <v>مطلق کاران شرق</v>
          </cell>
        </row>
        <row r="53">
          <cell r="A53" t="str">
            <v>مهندسی زرین سامانه شرق</v>
          </cell>
        </row>
        <row r="54">
          <cell r="A54" t="str">
            <v>مهندسی ماشین های دوار خاور طوس</v>
          </cell>
        </row>
        <row r="55">
          <cell r="A55" t="str">
            <v>موسسه علوم و صنایع غذایی (سوله)</v>
          </cell>
        </row>
        <row r="56">
          <cell r="A56" t="str">
            <v>موسسه علوم و صنایع غذایی (1)</v>
          </cell>
        </row>
        <row r="57">
          <cell r="A57" t="str">
            <v>موسسه علوم و صنایع غذایی (2)</v>
          </cell>
        </row>
        <row r="58">
          <cell r="A58" t="str">
            <v>باغ زرشک</v>
          </cell>
        </row>
        <row r="59">
          <cell r="A59" t="str">
            <v>باغ گیاهان داروئی</v>
          </cell>
        </row>
        <row r="60">
          <cell r="A60"/>
        </row>
        <row r="61">
          <cell r="A61"/>
        </row>
      </sheetData>
      <sheetData sheetId="13">
        <row r="1">
          <cell r="A1" t="str">
            <v>شماره</v>
          </cell>
        </row>
        <row r="4">
          <cell r="C4" t="str">
            <v>98/1</v>
          </cell>
        </row>
        <row r="5">
          <cell r="C5" t="str">
            <v>98/2</v>
          </cell>
        </row>
        <row r="6">
          <cell r="C6" t="str">
            <v>98/3</v>
          </cell>
        </row>
        <row r="7">
          <cell r="C7" t="str">
            <v>98/4</v>
          </cell>
        </row>
        <row r="8">
          <cell r="C8"/>
        </row>
        <row r="9">
          <cell r="C9"/>
        </row>
        <row r="10">
          <cell r="C10"/>
        </row>
        <row r="11">
          <cell r="C11"/>
        </row>
      </sheetData>
      <sheetData sheetId="14"/>
      <sheetData sheetId="15">
        <row r="1">
          <cell r="C1">
            <v>1</v>
          </cell>
        </row>
        <row r="2">
          <cell r="B2">
            <v>98</v>
          </cell>
          <cell r="C2">
            <v>2</v>
          </cell>
        </row>
        <row r="3">
          <cell r="C3">
            <v>3</v>
          </cell>
        </row>
        <row r="4">
          <cell r="C4">
            <v>4</v>
          </cell>
        </row>
        <row r="5">
          <cell r="C5" t="str">
            <v>کل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گزارشات آب و گاز"/>
      <sheetName val="گزارشات برق"/>
      <sheetName val="تصویر قبوض (3)"/>
      <sheetName val="تصویر قبوض"/>
      <sheetName val="گزارشات مصرف"/>
      <sheetName val="قبوض برق"/>
      <sheetName val="قبوض گاز"/>
      <sheetName val="قبوض آب"/>
      <sheetName val="قبوض برق پرداختی پارک"/>
      <sheetName val="قبوض گاز پرداختی پارک"/>
      <sheetName val="قرائت کنتور (2)"/>
      <sheetName val="قرائت کنتور"/>
      <sheetName val="اطلاعات انشعابات شرکتها"/>
      <sheetName val="اطلاعات دوره"/>
      <sheetName val="تعرفه ها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A3" t="str">
            <v>احیاء درمان</v>
          </cell>
        </row>
        <row r="4">
          <cell r="A4" t="str">
            <v>ارسک یکتا تجهیز</v>
          </cell>
        </row>
        <row r="5">
          <cell r="A5" t="str">
            <v>افزودنی های طبیعی گلچین توس</v>
          </cell>
        </row>
        <row r="6">
          <cell r="A6" t="str">
            <v>اکسیر رایانه صبا</v>
          </cell>
        </row>
        <row r="7">
          <cell r="A7" t="str">
            <v>الکترومد پرشین توس</v>
          </cell>
        </row>
        <row r="8">
          <cell r="A8" t="str">
            <v>ایمن موج توس</v>
          </cell>
        </row>
        <row r="9">
          <cell r="A9" t="str">
            <v>آداک صنعت</v>
          </cell>
        </row>
        <row r="10">
          <cell r="A10" t="str">
            <v>آداک صنعت (1)</v>
          </cell>
        </row>
        <row r="11">
          <cell r="A11" t="str">
            <v>آرشام صنعت توس</v>
          </cell>
        </row>
        <row r="12">
          <cell r="A12" t="str">
            <v>آرون زیست طب پاژ</v>
          </cell>
        </row>
        <row r="13">
          <cell r="A13" t="str">
            <v>آژانس پارک</v>
          </cell>
        </row>
        <row r="14">
          <cell r="A14" t="str">
            <v>باغ زرشک</v>
          </cell>
        </row>
        <row r="15">
          <cell r="A15" t="str">
            <v>باغ گیاهان داروئی</v>
          </cell>
        </row>
        <row r="16">
          <cell r="A16" t="str">
            <v>برچسب انرژی</v>
          </cell>
        </row>
        <row r="17">
          <cell r="A17" t="str">
            <v>بهین پالایه فرزاد</v>
          </cell>
        </row>
        <row r="18">
          <cell r="A18" t="str">
            <v>پایلوت سرامیک</v>
          </cell>
        </row>
        <row r="19">
          <cell r="A19" t="str">
            <v>پایلوت سرامیک (سوله)</v>
          </cell>
        </row>
        <row r="20">
          <cell r="A20" t="str">
            <v>پدیده انرژی پارسیان</v>
          </cell>
        </row>
        <row r="21">
          <cell r="A21" t="str">
            <v>پرتو صنعت پاژ</v>
          </cell>
        </row>
        <row r="22">
          <cell r="A22" t="str">
            <v>پروتئین نو ترکیب طاها</v>
          </cell>
        </row>
        <row r="23">
          <cell r="A23" t="str">
            <v>پروتئین نو ترکیب طاها(1)</v>
          </cell>
        </row>
        <row r="24">
          <cell r="A24" t="str">
            <v>پشتیبانی صنایع دیار شرق</v>
          </cell>
        </row>
        <row r="25">
          <cell r="A25" t="str">
            <v>پویش تجهیز</v>
          </cell>
        </row>
        <row r="26">
          <cell r="A26" t="str">
            <v>پویشگران مواد پارت آزمون شرق</v>
          </cell>
        </row>
        <row r="27">
          <cell r="A27" t="str">
            <v>پیشگام انرژی خاور</v>
          </cell>
        </row>
        <row r="28">
          <cell r="A28" t="str">
            <v>پیمان خطوط شرق</v>
          </cell>
        </row>
        <row r="29">
          <cell r="A29" t="str">
            <v>تابان اندیش برجیس</v>
          </cell>
        </row>
        <row r="30">
          <cell r="A30" t="str">
            <v>تراشکاری ثامن</v>
          </cell>
        </row>
        <row r="31">
          <cell r="A31" t="str">
            <v>توس درمان طب</v>
          </cell>
        </row>
        <row r="32">
          <cell r="A32" t="str">
            <v>توسعه صنایع غذایی دانشگرایان نوین دلسا</v>
          </cell>
        </row>
        <row r="33">
          <cell r="A33" t="str">
            <v>خدمات نیروگاهی آهار شرق</v>
          </cell>
        </row>
        <row r="34">
          <cell r="A34" t="str">
            <v>زیست تروند آرین</v>
          </cell>
        </row>
        <row r="35">
          <cell r="A35" t="str">
            <v>ساختمان اداری</v>
          </cell>
        </row>
        <row r="36">
          <cell r="A36" t="str">
            <v>سازه گستر آرین پارس</v>
          </cell>
        </row>
        <row r="37">
          <cell r="A37" t="str">
            <v>سامان داروی هشتم</v>
          </cell>
        </row>
        <row r="38">
          <cell r="A38" t="str">
            <v>سامانه های دقیق نوین افراز</v>
          </cell>
        </row>
        <row r="39">
          <cell r="A39" t="str">
            <v>سوله آقای زیوری</v>
          </cell>
        </row>
        <row r="40">
          <cell r="A40" t="str">
            <v>شرق آزما</v>
          </cell>
        </row>
        <row r="41">
          <cell r="A41" t="str">
            <v>شهاب کیا آرمان</v>
          </cell>
        </row>
        <row r="42">
          <cell r="A42" t="str">
            <v>صنعت پروژه</v>
          </cell>
        </row>
        <row r="43">
          <cell r="A43" t="str">
            <v>طاها قالب</v>
          </cell>
        </row>
        <row r="44">
          <cell r="A44" t="str">
            <v>طراحان ماشین حجازیان</v>
          </cell>
        </row>
        <row r="45">
          <cell r="A45" t="str">
            <v>فنی مهندسی فلات شرق پارثاوا</v>
          </cell>
        </row>
        <row r="46">
          <cell r="A46" t="str">
            <v>فوم آساک</v>
          </cell>
        </row>
        <row r="47">
          <cell r="A47" t="str">
            <v>کارن افزار نوید پارسیان</v>
          </cell>
        </row>
        <row r="48">
          <cell r="A48" t="str">
            <v>کاوش صنعت توس</v>
          </cell>
        </row>
        <row r="49">
          <cell r="A49" t="str">
            <v>کاوش صنعت توس(1)</v>
          </cell>
        </row>
        <row r="50">
          <cell r="A50" t="str">
            <v>کیان تدبیر</v>
          </cell>
        </row>
        <row r="51">
          <cell r="A51" t="str">
            <v>گل کوه بینالود</v>
          </cell>
        </row>
        <row r="52">
          <cell r="A52" t="str">
            <v>ماهان تدبیر پارت</v>
          </cell>
        </row>
        <row r="53">
          <cell r="A53" t="str">
            <v>مبین پویش صنعت پارس</v>
          </cell>
        </row>
        <row r="54">
          <cell r="A54" t="str">
            <v>مطلق کاران شرق</v>
          </cell>
        </row>
        <row r="55">
          <cell r="A55" t="str">
            <v>مهندسی زرین سامانه شرق</v>
          </cell>
        </row>
        <row r="56">
          <cell r="A56" t="str">
            <v>مهندسی ماشین های دوار خاور طوس</v>
          </cell>
        </row>
        <row r="57">
          <cell r="A57" t="str">
            <v>موسسه علوم و صنایع غذایی (1)</v>
          </cell>
        </row>
        <row r="58">
          <cell r="A58" t="str">
            <v>موسسه علوم و صنایع غذایی (2)</v>
          </cell>
        </row>
        <row r="59">
          <cell r="A59" t="str">
            <v>موسسه علوم و صنایع غذایی (سوله)</v>
          </cell>
        </row>
        <row r="60">
          <cell r="A60">
            <v>0</v>
          </cell>
        </row>
        <row r="61">
          <cell r="A61">
            <v>0</v>
          </cell>
        </row>
      </sheetData>
      <sheetData sheetId="13">
        <row r="4">
          <cell r="C4" t="str">
            <v>98/1</v>
          </cell>
        </row>
        <row r="5">
          <cell r="C5" t="str">
            <v>98/2</v>
          </cell>
        </row>
        <row r="6">
          <cell r="C6" t="str">
            <v>98/3</v>
          </cell>
        </row>
        <row r="7">
          <cell r="C7" t="str">
            <v>98/4</v>
          </cell>
        </row>
        <row r="8">
          <cell r="C8" t="str">
            <v>/</v>
          </cell>
        </row>
        <row r="9">
          <cell r="C9" t="str">
            <v>/</v>
          </cell>
        </row>
        <row r="10">
          <cell r="C10" t="str">
            <v>/</v>
          </cell>
        </row>
        <row r="11">
          <cell r="C11" t="str">
            <v>/</v>
          </cell>
        </row>
      </sheetData>
      <sheetData sheetId="14"/>
      <sheetData sheetId="15">
        <row r="1">
          <cell r="C1">
            <v>1</v>
          </cell>
        </row>
        <row r="2">
          <cell r="B2">
            <v>98</v>
          </cell>
          <cell r="C2">
            <v>2</v>
          </cell>
        </row>
        <row r="3">
          <cell r="C3">
            <v>3</v>
          </cell>
        </row>
        <row r="4">
          <cell r="C4">
            <v>4</v>
          </cell>
        </row>
        <row r="5">
          <cell r="C5" t="str">
            <v>کل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عرفه ها"/>
      <sheetName val="اطلاعات انشعابات شرکتها"/>
      <sheetName val="اطلاعات دوره"/>
      <sheetName val="قرائت کنتور"/>
      <sheetName val="قبوض"/>
      <sheetName val="قبوض آب"/>
      <sheetName val="قبوض گاز"/>
      <sheetName val="قبوض برق"/>
      <sheetName val="اطلاعات پرداخت"/>
      <sheetName val="پرداخت"/>
    </sheetNames>
    <sheetDataSet>
      <sheetData sheetId="0"/>
      <sheetData sheetId="1">
        <row r="2">
          <cell r="A2" t="str">
            <v>نام شرکت</v>
          </cell>
        </row>
        <row r="3">
          <cell r="A3" t="str">
            <v>احیاء درمان</v>
          </cell>
        </row>
        <row r="4">
          <cell r="A4" t="str">
            <v>ارسک یکتا تجهیز</v>
          </cell>
        </row>
        <row r="5">
          <cell r="A5" t="str">
            <v>اکسیر رایانه صبا</v>
          </cell>
        </row>
        <row r="6">
          <cell r="A6" t="str">
            <v>الکترو مد پرشین توس</v>
          </cell>
        </row>
        <row r="7">
          <cell r="A7" t="str">
            <v>ایمن موج توس</v>
          </cell>
        </row>
        <row r="8">
          <cell r="A8" t="str">
            <v>آداک صنعت (1)</v>
          </cell>
        </row>
        <row r="9">
          <cell r="A9" t="str">
            <v>آداک صنعت (2)</v>
          </cell>
        </row>
        <row r="10">
          <cell r="A10" t="str">
            <v>آرشام صنعت</v>
          </cell>
        </row>
        <row r="11">
          <cell r="A11" t="str">
            <v>آرون زیست</v>
          </cell>
        </row>
        <row r="12">
          <cell r="A12" t="str">
            <v>آژانس پارک</v>
          </cell>
        </row>
        <row r="13">
          <cell r="A13" t="str">
            <v>بر چسب انرژی</v>
          </cell>
        </row>
        <row r="14">
          <cell r="A14" t="str">
            <v>بهین پالایه فرزاد</v>
          </cell>
        </row>
        <row r="15">
          <cell r="A15" t="str">
            <v>پایلوت سرامیک</v>
          </cell>
        </row>
        <row r="16">
          <cell r="A16" t="str">
            <v>پدیده انرژی پارسیان (پیکو)</v>
          </cell>
        </row>
        <row r="17">
          <cell r="A17" t="str">
            <v>پرتو صنعت پاژ</v>
          </cell>
        </row>
        <row r="18">
          <cell r="A18" t="str">
            <v>پروتئین نو ترکیب طاها</v>
          </cell>
        </row>
        <row r="19">
          <cell r="A19" t="str">
            <v>پژوهشکده علوم</v>
          </cell>
        </row>
        <row r="20">
          <cell r="A20" t="str">
            <v>پویش تجهیز</v>
          </cell>
        </row>
        <row r="21">
          <cell r="A21" t="str">
            <v>پویشگران مواد پارت آزمون</v>
          </cell>
        </row>
        <row r="22">
          <cell r="A22" t="str">
            <v>پیشگام انرژی خاور</v>
          </cell>
        </row>
        <row r="23">
          <cell r="A23" t="str">
            <v>پیمان خطوط شرق</v>
          </cell>
        </row>
        <row r="24">
          <cell r="A24" t="str">
            <v>تابان اندیش برجیس</v>
          </cell>
        </row>
        <row r="25">
          <cell r="A25" t="str">
            <v>تراشکاری ثامن</v>
          </cell>
        </row>
        <row r="26">
          <cell r="A26" t="str">
            <v>توس درمان تب</v>
          </cell>
        </row>
        <row r="27">
          <cell r="A27" t="str">
            <v>توسعه صنایع غذایی دانشگرایان نوین دلسا</v>
          </cell>
        </row>
        <row r="28">
          <cell r="A28" t="str">
            <v>خدمات نیروگاهی آهار شرق</v>
          </cell>
        </row>
        <row r="29">
          <cell r="A29" t="str">
            <v>دیار شرق</v>
          </cell>
        </row>
        <row r="30">
          <cell r="A30" t="str">
            <v>مهندسی زرین سامانه شرق</v>
          </cell>
        </row>
        <row r="31">
          <cell r="A31" t="str">
            <v>زیست تروند آرین</v>
          </cell>
        </row>
        <row r="32">
          <cell r="A32" t="str">
            <v>ساختمان اداری</v>
          </cell>
        </row>
        <row r="33">
          <cell r="A33" t="str">
            <v>سازه گستر آرین پارس</v>
          </cell>
        </row>
        <row r="34">
          <cell r="A34" t="str">
            <v>سامان داروی هشتم</v>
          </cell>
        </row>
        <row r="35">
          <cell r="A35" t="str">
            <v>سامانه دقیق نوین افراز</v>
          </cell>
        </row>
        <row r="36">
          <cell r="A36" t="str">
            <v>سوله آقای زیوری</v>
          </cell>
        </row>
        <row r="37">
          <cell r="A37" t="str">
            <v>شرق آزما</v>
          </cell>
        </row>
        <row r="38">
          <cell r="A38" t="str">
            <v>شهاب کیا آرمان</v>
          </cell>
        </row>
        <row r="39">
          <cell r="A39" t="str">
            <v>صنعت پروژه</v>
          </cell>
        </row>
        <row r="40">
          <cell r="A40" t="str">
            <v>طاها قالب</v>
          </cell>
        </row>
        <row r="41">
          <cell r="A41" t="str">
            <v>فلات شرق</v>
          </cell>
        </row>
        <row r="42">
          <cell r="A42" t="str">
            <v>فوم آساک</v>
          </cell>
        </row>
        <row r="43">
          <cell r="A43" t="str">
            <v>کارن افزار نوید پارسیان</v>
          </cell>
        </row>
        <row r="44">
          <cell r="A44" t="str">
            <v>کاوش صنعت توس(1)</v>
          </cell>
        </row>
        <row r="45">
          <cell r="A45" t="str">
            <v>کاوش صنعت توس (2)</v>
          </cell>
        </row>
        <row r="46">
          <cell r="A46" t="str">
            <v>کیان تدبیر</v>
          </cell>
        </row>
        <row r="47">
          <cell r="A47" t="str">
            <v>گل کوه بینالود</v>
          </cell>
        </row>
        <row r="48">
          <cell r="A48" t="str">
            <v>گلچین توس</v>
          </cell>
        </row>
        <row r="49">
          <cell r="A49" t="str">
            <v>ماهان تدبیر پارت</v>
          </cell>
        </row>
        <row r="50">
          <cell r="A50" t="str">
            <v>مبین پویش</v>
          </cell>
        </row>
        <row r="51">
          <cell r="A51" t="str">
            <v>مطلق کاران</v>
          </cell>
        </row>
        <row r="52">
          <cell r="A52" t="str">
            <v>طراحان ماشین حجازیان</v>
          </cell>
        </row>
        <row r="53">
          <cell r="A53" t="str">
            <v>مهندسی ماشینهای دوار خاور طوس</v>
          </cell>
        </row>
        <row r="54">
          <cell r="A54"/>
        </row>
        <row r="55">
          <cell r="A55"/>
        </row>
        <row r="56">
          <cell r="A56"/>
        </row>
        <row r="57">
          <cell r="A57"/>
        </row>
        <row r="58">
          <cell r="A58"/>
        </row>
        <row r="59">
          <cell r="A59"/>
        </row>
        <row r="60">
          <cell r="A60"/>
        </row>
        <row r="61">
          <cell r="A61"/>
        </row>
        <row r="62">
          <cell r="A62"/>
        </row>
        <row r="63">
          <cell r="A63"/>
        </row>
        <row r="64">
          <cell r="A64"/>
        </row>
        <row r="65">
          <cell r="A65"/>
        </row>
        <row r="66">
          <cell r="A66"/>
        </row>
        <row r="67">
          <cell r="A67"/>
        </row>
        <row r="68">
          <cell r="A68"/>
        </row>
        <row r="69">
          <cell r="A69"/>
        </row>
        <row r="70">
          <cell r="A70"/>
        </row>
        <row r="71">
          <cell r="A71"/>
        </row>
        <row r="72">
          <cell r="A72"/>
        </row>
        <row r="73">
          <cell r="A73"/>
        </row>
        <row r="74">
          <cell r="A74"/>
        </row>
        <row r="75">
          <cell r="A75"/>
        </row>
        <row r="76">
          <cell r="A76"/>
        </row>
        <row r="77">
          <cell r="A77"/>
        </row>
        <row r="78">
          <cell r="A78"/>
        </row>
        <row r="79">
          <cell r="A79"/>
        </row>
        <row r="80">
          <cell r="A80"/>
        </row>
        <row r="81">
          <cell r="A81"/>
        </row>
        <row r="82">
          <cell r="A82"/>
        </row>
        <row r="83">
          <cell r="A83"/>
        </row>
        <row r="84">
          <cell r="A84"/>
        </row>
        <row r="85">
          <cell r="A85"/>
        </row>
        <row r="86">
          <cell r="A86"/>
        </row>
        <row r="87">
          <cell r="A87"/>
        </row>
        <row r="88">
          <cell r="A88"/>
        </row>
        <row r="89">
          <cell r="A89"/>
        </row>
        <row r="90">
          <cell r="A90"/>
        </row>
        <row r="91">
          <cell r="A91"/>
        </row>
        <row r="92">
          <cell r="A92"/>
        </row>
        <row r="93">
          <cell r="A93"/>
        </row>
        <row r="94">
          <cell r="A94"/>
        </row>
        <row r="95">
          <cell r="A95"/>
        </row>
        <row r="96">
          <cell r="A96"/>
        </row>
        <row r="97">
          <cell r="A97"/>
        </row>
        <row r="98">
          <cell r="A98"/>
        </row>
        <row r="99">
          <cell r="A99"/>
        </row>
        <row r="100">
          <cell r="A100"/>
        </row>
        <row r="101">
          <cell r="A101"/>
        </row>
        <row r="102">
          <cell r="A102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DB18"/>
  <sheetViews>
    <sheetView rightToLeft="1" zoomScale="85" zoomScaleNormal="85" workbookViewId="0">
      <selection activeCell="D20" sqref="D20"/>
    </sheetView>
  </sheetViews>
  <sheetFormatPr defaultRowHeight="15"/>
  <cols>
    <col min="1" max="1" width="5.140625" customWidth="1"/>
    <col min="2" max="2" width="6.140625" customWidth="1"/>
    <col min="3" max="3" width="7" customWidth="1"/>
    <col min="4" max="4" width="9.5703125" customWidth="1"/>
    <col min="5" max="16" width="17.5703125" customWidth="1"/>
    <col min="17" max="17" width="10.85546875" customWidth="1"/>
    <col min="18" max="19" width="11.7109375" customWidth="1"/>
    <col min="20" max="20" width="16.42578125" customWidth="1"/>
    <col min="21" max="22" width="12.140625" customWidth="1"/>
    <col min="23" max="23" width="13.140625" customWidth="1"/>
    <col min="24" max="24" width="12" customWidth="1"/>
    <col min="25" max="25" width="20.5703125" customWidth="1"/>
    <col min="26" max="26" width="12.140625" customWidth="1"/>
    <col min="27" max="27" width="19.85546875" customWidth="1"/>
    <col min="28" max="28" width="15.42578125" customWidth="1"/>
    <col min="29" max="29" width="17.28515625" customWidth="1"/>
    <col min="30" max="30" width="12.42578125" bestFit="1" customWidth="1"/>
    <col min="31" max="31" width="12.85546875" customWidth="1"/>
    <col min="32" max="32" width="15.42578125" customWidth="1"/>
  </cols>
  <sheetData>
    <row r="1" spans="1:106" ht="40.5" customHeight="1" thickBot="1">
      <c r="A1" s="432" t="s">
        <v>0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  <c r="AA1" s="433"/>
      <c r="AB1" s="433"/>
      <c r="AC1" s="433"/>
    </row>
    <row r="2" spans="1:106" ht="40.5" customHeight="1" thickBot="1">
      <c r="A2" s="430" t="s">
        <v>1</v>
      </c>
      <c r="B2" s="430" t="s">
        <v>2</v>
      </c>
      <c r="C2" s="430" t="s">
        <v>3</v>
      </c>
      <c r="D2" s="430" t="s">
        <v>4</v>
      </c>
      <c r="E2" s="430" t="s">
        <v>5</v>
      </c>
      <c r="F2" s="430" t="s">
        <v>6</v>
      </c>
      <c r="G2" s="430" t="s">
        <v>7</v>
      </c>
      <c r="H2" s="436" t="s">
        <v>8</v>
      </c>
      <c r="I2" s="437"/>
      <c r="J2" s="438"/>
      <c r="K2" s="436" t="s">
        <v>9</v>
      </c>
      <c r="L2" s="437"/>
      <c r="M2" s="438"/>
      <c r="N2" s="436" t="s">
        <v>10</v>
      </c>
      <c r="O2" s="437"/>
      <c r="P2" s="438"/>
      <c r="Q2" s="436" t="s">
        <v>11</v>
      </c>
      <c r="R2" s="437"/>
      <c r="S2" s="438"/>
      <c r="T2" s="430" t="s">
        <v>12</v>
      </c>
      <c r="U2" s="434" t="s">
        <v>13</v>
      </c>
      <c r="V2" s="434" t="s">
        <v>14</v>
      </c>
      <c r="W2" s="430" t="s">
        <v>15</v>
      </c>
      <c r="X2" s="430" t="s">
        <v>16</v>
      </c>
      <c r="Y2" s="430" t="s">
        <v>17</v>
      </c>
      <c r="Z2" s="430" t="s">
        <v>18</v>
      </c>
      <c r="AA2" s="430" t="s">
        <v>19</v>
      </c>
      <c r="AB2" s="434" t="s">
        <v>20</v>
      </c>
      <c r="AC2" s="430" t="s">
        <v>21</v>
      </c>
    </row>
    <row r="3" spans="1:106" s="89" customFormat="1" ht="33" customHeight="1" thickBot="1">
      <c r="A3" s="431"/>
      <c r="B3" s="431"/>
      <c r="C3" s="431"/>
      <c r="D3" s="431"/>
      <c r="E3" s="431"/>
      <c r="F3" s="431"/>
      <c r="G3" s="431"/>
      <c r="H3" s="419" t="s">
        <v>6</v>
      </c>
      <c r="I3" s="419" t="s">
        <v>7</v>
      </c>
      <c r="J3" s="419" t="s">
        <v>22</v>
      </c>
      <c r="K3" s="419" t="s">
        <v>6</v>
      </c>
      <c r="L3" s="419" t="s">
        <v>7</v>
      </c>
      <c r="M3" s="419" t="s">
        <v>22</v>
      </c>
      <c r="N3" s="419" t="s">
        <v>6</v>
      </c>
      <c r="O3" s="419" t="s">
        <v>7</v>
      </c>
      <c r="P3" s="419" t="s">
        <v>22</v>
      </c>
      <c r="Q3" s="419" t="s">
        <v>6</v>
      </c>
      <c r="R3" s="419" t="s">
        <v>7</v>
      </c>
      <c r="S3" s="419" t="s">
        <v>22</v>
      </c>
      <c r="T3" s="431"/>
      <c r="U3" s="435"/>
      <c r="V3" s="435"/>
      <c r="W3" s="431"/>
      <c r="X3" s="431"/>
      <c r="Y3" s="431"/>
      <c r="Z3" s="431"/>
      <c r="AA3" s="431"/>
      <c r="AB3" s="435"/>
      <c r="AC3" s="431"/>
      <c r="AD3"/>
      <c r="AE3"/>
      <c r="AF3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</row>
    <row r="4" spans="1:106" s="26" customFormat="1" ht="25.15" customHeight="1">
      <c r="A4" s="52">
        <v>1</v>
      </c>
      <c r="B4" s="52">
        <v>98</v>
      </c>
      <c r="C4" s="27" t="str">
        <f>B4&amp;"/"&amp;A4</f>
        <v>98/1</v>
      </c>
      <c r="D4" s="27">
        <v>1</v>
      </c>
      <c r="E4" s="27" t="str">
        <f>B4&amp;"/"&amp;D4</f>
        <v>98/1</v>
      </c>
      <c r="F4" s="27" t="s">
        <v>23</v>
      </c>
      <c r="G4" s="27" t="s">
        <v>24</v>
      </c>
      <c r="H4" s="52">
        <v>699</v>
      </c>
      <c r="I4" s="52">
        <v>711</v>
      </c>
      <c r="J4" s="52">
        <f>(I4-H4)*1600</f>
        <v>19200</v>
      </c>
      <c r="K4" s="52">
        <v>3779</v>
      </c>
      <c r="L4" s="52">
        <v>3855</v>
      </c>
      <c r="M4" s="52">
        <f>(L4-K4)*1600</f>
        <v>121600</v>
      </c>
      <c r="N4" s="52">
        <v>1572</v>
      </c>
      <c r="O4" s="52">
        <v>1612</v>
      </c>
      <c r="P4" s="52">
        <f>(O4-N4)*1600</f>
        <v>64000</v>
      </c>
      <c r="Q4" s="52">
        <v>1404</v>
      </c>
      <c r="R4" s="52">
        <v>1439</v>
      </c>
      <c r="S4" s="52">
        <f>(R4-Q4)*1600</f>
        <v>56000</v>
      </c>
      <c r="T4" s="52"/>
      <c r="U4" s="52"/>
      <c r="V4" s="52"/>
      <c r="W4" s="52"/>
      <c r="X4" s="53"/>
      <c r="Y4" s="53"/>
      <c r="Z4" s="53"/>
      <c r="AA4" s="52">
        <f t="shared" ref="AA4:AA11" si="0">SUM(T4:Z4)</f>
        <v>0</v>
      </c>
      <c r="AB4" s="52"/>
      <c r="AC4" s="52">
        <f t="shared" ref="AC4:AC10" si="1">AA4+AB4</f>
        <v>0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</row>
    <row r="5" spans="1:106" ht="22.5">
      <c r="A5" s="52">
        <v>2</v>
      </c>
      <c r="B5" s="52">
        <v>98</v>
      </c>
      <c r="C5" s="27" t="str">
        <f t="shared" ref="C5:C15" si="2">B5&amp;"/"&amp;A5</f>
        <v>98/2</v>
      </c>
      <c r="D5" s="27">
        <v>1</v>
      </c>
      <c r="E5" s="27" t="str">
        <f t="shared" ref="E5:E15" si="3">B5&amp;"/"&amp;D5</f>
        <v>98/1</v>
      </c>
      <c r="F5" s="27" t="s">
        <v>24</v>
      </c>
      <c r="G5" s="52" t="s">
        <v>25</v>
      </c>
      <c r="H5" s="52">
        <v>711</v>
      </c>
      <c r="I5" s="52">
        <v>731</v>
      </c>
      <c r="J5" s="52">
        <f t="shared" ref="J5:J18" si="4">(I5-H5)*1600</f>
        <v>32000</v>
      </c>
      <c r="K5" s="52">
        <v>3855</v>
      </c>
      <c r="L5" s="52">
        <v>4001</v>
      </c>
      <c r="M5" s="52">
        <f t="shared" ref="M5:M18" si="5">(L5-K5)*1600</f>
        <v>233600</v>
      </c>
      <c r="N5" s="52">
        <v>1612</v>
      </c>
      <c r="O5" s="52">
        <v>1697</v>
      </c>
      <c r="P5" s="52">
        <f t="shared" ref="P5:P18" si="6">(O5-N5)*1600</f>
        <v>136000</v>
      </c>
      <c r="Q5" s="52">
        <v>1439</v>
      </c>
      <c r="R5" s="52">
        <v>1495</v>
      </c>
      <c r="S5" s="52">
        <f t="shared" ref="S5:S18" si="7">(R5-Q5)*1600</f>
        <v>89600</v>
      </c>
      <c r="T5" s="52">
        <v>102462348</v>
      </c>
      <c r="U5" s="52">
        <v>27992880</v>
      </c>
      <c r="V5" s="52">
        <v>0</v>
      </c>
      <c r="W5" s="52">
        <v>13045523</v>
      </c>
      <c r="X5" s="52">
        <v>79200</v>
      </c>
      <c r="Y5" s="52">
        <v>14948243</v>
      </c>
      <c r="Z5" s="52">
        <v>0</v>
      </c>
      <c r="AA5" s="52">
        <v>197638752</v>
      </c>
      <c r="AB5" s="52">
        <v>248</v>
      </c>
      <c r="AC5" s="52">
        <f t="shared" si="1"/>
        <v>197639000</v>
      </c>
    </row>
    <row r="6" spans="1:106" ht="22.5">
      <c r="A6" s="52">
        <v>3</v>
      </c>
      <c r="B6" s="52">
        <v>98</v>
      </c>
      <c r="C6" s="27" t="str">
        <f t="shared" si="2"/>
        <v>98/3</v>
      </c>
      <c r="D6" s="27">
        <v>1</v>
      </c>
      <c r="E6" s="27" t="str">
        <f t="shared" si="3"/>
        <v>98/1</v>
      </c>
      <c r="F6" s="52" t="s">
        <v>25</v>
      </c>
      <c r="G6" s="52" t="s">
        <v>26</v>
      </c>
      <c r="H6" s="52">
        <v>731</v>
      </c>
      <c r="I6" s="52">
        <v>781</v>
      </c>
      <c r="J6" s="52">
        <f t="shared" si="4"/>
        <v>80000</v>
      </c>
      <c r="K6" s="52">
        <v>4001</v>
      </c>
      <c r="L6" s="52">
        <v>4099</v>
      </c>
      <c r="M6" s="52">
        <f t="shared" si="5"/>
        <v>156800</v>
      </c>
      <c r="N6" s="52">
        <v>1697</v>
      </c>
      <c r="O6" s="52">
        <v>1798</v>
      </c>
      <c r="P6" s="52">
        <f t="shared" si="6"/>
        <v>161600</v>
      </c>
      <c r="Q6" s="52">
        <v>1495</v>
      </c>
      <c r="R6" s="52">
        <v>1568</v>
      </c>
      <c r="S6" s="52">
        <f t="shared" si="7"/>
        <v>116800</v>
      </c>
      <c r="T6" s="52">
        <v>143931200</v>
      </c>
      <c r="U6" s="52">
        <v>36157470</v>
      </c>
      <c r="V6" s="52">
        <v>0</v>
      </c>
      <c r="W6" s="52">
        <v>18008867</v>
      </c>
      <c r="X6" s="52">
        <v>102300</v>
      </c>
      <c r="Y6" s="52">
        <v>16217187</v>
      </c>
      <c r="Z6" s="52">
        <v>0</v>
      </c>
      <c r="AA6" s="52">
        <f t="shared" si="0"/>
        <v>214417024</v>
      </c>
      <c r="AB6" s="52">
        <v>197638976</v>
      </c>
      <c r="AC6" s="52">
        <f t="shared" si="1"/>
        <v>412056000</v>
      </c>
    </row>
    <row r="7" spans="1:106" ht="22.5">
      <c r="A7" s="52">
        <v>4</v>
      </c>
      <c r="B7" s="52">
        <v>98</v>
      </c>
      <c r="C7" s="27" t="str">
        <f t="shared" si="2"/>
        <v>98/4</v>
      </c>
      <c r="D7" s="27">
        <v>2</v>
      </c>
      <c r="E7" s="27" t="str">
        <f t="shared" si="3"/>
        <v>98/2</v>
      </c>
      <c r="F7" s="52" t="s">
        <v>26</v>
      </c>
      <c r="G7" s="52" t="s">
        <v>27</v>
      </c>
      <c r="H7" s="52">
        <v>781</v>
      </c>
      <c r="I7" s="52">
        <v>880</v>
      </c>
      <c r="J7" s="52">
        <f t="shared" si="4"/>
        <v>158400</v>
      </c>
      <c r="K7" s="52">
        <v>4099</v>
      </c>
      <c r="L7" s="52">
        <v>4218</v>
      </c>
      <c r="M7" s="52">
        <f t="shared" si="5"/>
        <v>190400</v>
      </c>
      <c r="N7" s="52">
        <v>1798</v>
      </c>
      <c r="O7" s="52">
        <v>1938</v>
      </c>
      <c r="P7" s="52">
        <f t="shared" si="6"/>
        <v>224000</v>
      </c>
      <c r="Q7" s="52">
        <v>1568</v>
      </c>
      <c r="R7" s="52">
        <v>1667</v>
      </c>
      <c r="S7" s="52">
        <f t="shared" si="7"/>
        <v>158400</v>
      </c>
      <c r="T7" s="52">
        <v>224150400</v>
      </c>
      <c r="U7" s="52">
        <v>40529452</v>
      </c>
      <c r="V7" s="52">
        <v>2314984</v>
      </c>
      <c r="W7" s="52">
        <v>30835216</v>
      </c>
      <c r="X7" s="52">
        <v>102300</v>
      </c>
      <c r="Y7" s="52">
        <v>27760901</v>
      </c>
      <c r="Z7" s="52">
        <v>41357321</v>
      </c>
      <c r="AA7" s="52">
        <f t="shared" si="0"/>
        <v>367050574</v>
      </c>
      <c r="AB7" s="52">
        <v>-574</v>
      </c>
      <c r="AC7" s="52">
        <f t="shared" si="1"/>
        <v>367050000</v>
      </c>
    </row>
    <row r="8" spans="1:106" ht="22.5">
      <c r="A8" s="52">
        <v>5</v>
      </c>
      <c r="B8" s="52">
        <v>98</v>
      </c>
      <c r="C8" s="27" t="str">
        <f t="shared" si="2"/>
        <v>98/5</v>
      </c>
      <c r="D8" s="27">
        <v>2</v>
      </c>
      <c r="E8" s="27" t="str">
        <f t="shared" si="3"/>
        <v>98/2</v>
      </c>
      <c r="F8" s="52" t="s">
        <v>27</v>
      </c>
      <c r="G8" s="52" t="s">
        <v>28</v>
      </c>
      <c r="H8" s="52">
        <v>880</v>
      </c>
      <c r="I8" s="52">
        <v>993</v>
      </c>
      <c r="J8" s="52">
        <f t="shared" si="4"/>
        <v>180800</v>
      </c>
      <c r="K8" s="52">
        <v>4218</v>
      </c>
      <c r="L8" s="52">
        <v>4356</v>
      </c>
      <c r="M8" s="52">
        <f t="shared" si="5"/>
        <v>220800</v>
      </c>
      <c r="N8" s="52">
        <v>1938</v>
      </c>
      <c r="O8" s="52">
        <v>2106</v>
      </c>
      <c r="P8" s="52">
        <f t="shared" si="6"/>
        <v>268800</v>
      </c>
      <c r="Q8" s="52">
        <v>1667</v>
      </c>
      <c r="R8" s="52">
        <v>1773</v>
      </c>
      <c r="S8" s="52">
        <f t="shared" si="7"/>
        <v>169600</v>
      </c>
      <c r="T8" s="52">
        <v>259481600</v>
      </c>
      <c r="U8" s="52">
        <v>43294435</v>
      </c>
      <c r="V8" s="52">
        <v>21815741</v>
      </c>
      <c r="W8" s="52">
        <v>38953059</v>
      </c>
      <c r="X8" s="52">
        <v>102300</v>
      </c>
      <c r="Y8" s="52">
        <v>35066960</v>
      </c>
      <c r="Z8" s="52">
        <v>64938815</v>
      </c>
      <c r="AA8" s="52">
        <f t="shared" si="0"/>
        <v>463652910</v>
      </c>
      <c r="AB8" s="52">
        <v>367050090</v>
      </c>
      <c r="AC8" s="52">
        <f t="shared" si="1"/>
        <v>830703000</v>
      </c>
    </row>
    <row r="9" spans="1:106" ht="22.5">
      <c r="A9" s="52">
        <v>6</v>
      </c>
      <c r="B9" s="52">
        <v>98</v>
      </c>
      <c r="C9" s="27" t="str">
        <f t="shared" si="2"/>
        <v>98/6</v>
      </c>
      <c r="D9" s="27">
        <v>2</v>
      </c>
      <c r="E9" s="27" t="str">
        <f t="shared" si="3"/>
        <v>98/2</v>
      </c>
      <c r="F9" s="52" t="s">
        <v>28</v>
      </c>
      <c r="G9" s="52" t="s">
        <v>29</v>
      </c>
      <c r="H9" s="52">
        <v>993</v>
      </c>
      <c r="I9" s="52">
        <v>1070</v>
      </c>
      <c r="J9" s="52">
        <f t="shared" si="4"/>
        <v>123200</v>
      </c>
      <c r="K9" s="52">
        <v>4356</v>
      </c>
      <c r="L9" s="52">
        <v>4450</v>
      </c>
      <c r="M9" s="52">
        <f t="shared" si="5"/>
        <v>150400</v>
      </c>
      <c r="N9" s="52">
        <v>2106</v>
      </c>
      <c r="O9" s="52">
        <v>2241</v>
      </c>
      <c r="P9" s="52">
        <f t="shared" si="6"/>
        <v>216000</v>
      </c>
      <c r="Q9" s="52">
        <v>1773</v>
      </c>
      <c r="R9" s="52">
        <v>1838</v>
      </c>
      <c r="S9" s="52">
        <f t="shared" si="7"/>
        <v>104000</v>
      </c>
      <c r="T9" s="52">
        <v>182737600</v>
      </c>
      <c r="U9" s="52">
        <v>36157470</v>
      </c>
      <c r="V9" s="52">
        <v>0</v>
      </c>
      <c r="W9" s="52">
        <v>26269454</v>
      </c>
      <c r="X9" s="52">
        <v>102300</v>
      </c>
      <c r="Y9" s="52">
        <v>23651716</v>
      </c>
      <c r="Z9" s="52">
        <v>43799474</v>
      </c>
      <c r="AA9" s="52">
        <f t="shared" si="0"/>
        <v>312718014</v>
      </c>
      <c r="AB9" s="52">
        <v>-14</v>
      </c>
      <c r="AC9" s="52">
        <f t="shared" si="1"/>
        <v>312718000</v>
      </c>
    </row>
    <row r="10" spans="1:106" ht="22.5">
      <c r="A10" s="52">
        <v>7</v>
      </c>
      <c r="B10" s="52">
        <v>98</v>
      </c>
      <c r="C10" s="27" t="str">
        <f t="shared" si="2"/>
        <v>98/7</v>
      </c>
      <c r="D10" s="27">
        <v>3</v>
      </c>
      <c r="E10" s="27" t="str">
        <f t="shared" si="3"/>
        <v>98/3</v>
      </c>
      <c r="F10" s="52" t="s">
        <v>29</v>
      </c>
      <c r="G10" s="52" t="s">
        <v>30</v>
      </c>
      <c r="H10" s="52">
        <v>1070</v>
      </c>
      <c r="I10" s="52">
        <v>1108</v>
      </c>
      <c r="J10" s="52">
        <f t="shared" si="4"/>
        <v>60800</v>
      </c>
      <c r="K10" s="52">
        <v>4450</v>
      </c>
      <c r="L10" s="52">
        <v>4624</v>
      </c>
      <c r="M10" s="52">
        <f t="shared" si="5"/>
        <v>278400</v>
      </c>
      <c r="N10" s="52">
        <v>2241</v>
      </c>
      <c r="O10" s="52">
        <v>2350</v>
      </c>
      <c r="P10" s="52">
        <f t="shared" si="6"/>
        <v>174400</v>
      </c>
      <c r="Q10" s="52">
        <v>1838</v>
      </c>
      <c r="R10" s="52">
        <v>1896</v>
      </c>
      <c r="S10" s="52">
        <f t="shared" si="7"/>
        <v>92800</v>
      </c>
      <c r="T10" s="52">
        <v>176366400</v>
      </c>
      <c r="U10" s="52">
        <v>36157470</v>
      </c>
      <c r="V10" s="52">
        <v>0</v>
      </c>
      <c r="W10" s="52">
        <v>22212607</v>
      </c>
      <c r="X10" s="52">
        <v>102300</v>
      </c>
      <c r="Y10" s="52">
        <v>20000553</v>
      </c>
      <c r="Z10" s="52">
        <v>9602198</v>
      </c>
      <c r="AA10" s="52">
        <f t="shared" si="0"/>
        <v>264441528</v>
      </c>
      <c r="AB10" s="52">
        <v>312718472</v>
      </c>
      <c r="AC10" s="52">
        <f t="shared" si="1"/>
        <v>577160000</v>
      </c>
    </row>
    <row r="11" spans="1:106" ht="22.5">
      <c r="A11" s="52">
        <v>8</v>
      </c>
      <c r="B11" s="52">
        <v>98</v>
      </c>
      <c r="C11" s="27" t="str">
        <f t="shared" si="2"/>
        <v>98/8</v>
      </c>
      <c r="D11" s="27">
        <v>3</v>
      </c>
      <c r="E11" s="27" t="str">
        <f t="shared" si="3"/>
        <v>98/3</v>
      </c>
      <c r="F11" s="52" t="s">
        <v>30</v>
      </c>
      <c r="G11" s="52" t="s">
        <v>31</v>
      </c>
      <c r="H11" s="52">
        <v>1108</v>
      </c>
      <c r="I11" s="52">
        <v>1131</v>
      </c>
      <c r="J11" s="52">
        <f t="shared" si="4"/>
        <v>36800</v>
      </c>
      <c r="K11" s="52">
        <v>4624</v>
      </c>
      <c r="L11" s="52">
        <v>4778</v>
      </c>
      <c r="M11" s="52">
        <f t="shared" si="5"/>
        <v>246400</v>
      </c>
      <c r="N11" s="52">
        <v>2350</v>
      </c>
      <c r="O11" s="52">
        <v>2427</v>
      </c>
      <c r="P11" s="52">
        <f t="shared" si="6"/>
        <v>123200</v>
      </c>
      <c r="Q11" s="52">
        <v>1896</v>
      </c>
      <c r="R11" s="52">
        <v>1946</v>
      </c>
      <c r="S11" s="52">
        <f t="shared" si="7"/>
        <v>80000</v>
      </c>
      <c r="T11" s="52">
        <v>138139200</v>
      </c>
      <c r="U11" s="52">
        <v>34991100</v>
      </c>
      <c r="V11" s="52">
        <v>0</v>
      </c>
      <c r="W11" s="52">
        <v>17313030</v>
      </c>
      <c r="X11" s="52">
        <v>99000</v>
      </c>
      <c r="Y11" s="52">
        <v>15590637</v>
      </c>
      <c r="Z11" s="52">
        <v>0</v>
      </c>
      <c r="AA11" s="52">
        <f t="shared" si="0"/>
        <v>206132967</v>
      </c>
      <c r="AB11" s="52">
        <v>33</v>
      </c>
      <c r="AC11" s="52">
        <f>AA11+AB11</f>
        <v>206133000</v>
      </c>
    </row>
    <row r="12" spans="1:106" ht="22.5">
      <c r="A12" s="52">
        <v>9</v>
      </c>
      <c r="B12" s="52">
        <v>98</v>
      </c>
      <c r="C12" s="27" t="str">
        <f t="shared" si="2"/>
        <v>98/9</v>
      </c>
      <c r="D12" s="27">
        <v>3</v>
      </c>
      <c r="E12" s="27" t="str">
        <f t="shared" si="3"/>
        <v>98/3</v>
      </c>
      <c r="F12" s="52" t="s">
        <v>31</v>
      </c>
      <c r="G12" s="52" t="s">
        <v>32</v>
      </c>
      <c r="H12" s="52">
        <v>1131</v>
      </c>
      <c r="I12" s="52">
        <v>1157</v>
      </c>
      <c r="J12" s="52">
        <f t="shared" si="4"/>
        <v>41600</v>
      </c>
      <c r="K12" s="52">
        <v>4778</v>
      </c>
      <c r="L12" s="52">
        <v>4952</v>
      </c>
      <c r="M12" s="52">
        <f t="shared" si="5"/>
        <v>278400</v>
      </c>
      <c r="N12" s="52">
        <v>2427</v>
      </c>
      <c r="O12" s="52">
        <v>2513</v>
      </c>
      <c r="P12" s="52">
        <f t="shared" si="6"/>
        <v>137600</v>
      </c>
      <c r="Q12" s="52">
        <v>1946</v>
      </c>
      <c r="R12" s="52">
        <v>1999</v>
      </c>
      <c r="S12" s="52">
        <f t="shared" si="7"/>
        <v>84800</v>
      </c>
      <c r="T12" s="52">
        <v>155804800</v>
      </c>
      <c r="U12" s="52">
        <v>34991100</v>
      </c>
      <c r="V12" s="52">
        <v>0</v>
      </c>
      <c r="W12" s="52">
        <v>19079590</v>
      </c>
      <c r="X12" s="52">
        <v>99000</v>
      </c>
      <c r="Y12" s="52">
        <v>17180541</v>
      </c>
      <c r="Z12" s="52">
        <v>0</v>
      </c>
      <c r="AA12" s="52">
        <f>SUM(T12:Z12)</f>
        <v>227155031</v>
      </c>
      <c r="AB12" s="52">
        <v>-27037031</v>
      </c>
      <c r="AC12" s="52">
        <f>AA12+AB12</f>
        <v>200118000</v>
      </c>
    </row>
    <row r="13" spans="1:106" ht="22.5">
      <c r="A13" s="52">
        <v>10</v>
      </c>
      <c r="B13" s="52">
        <v>98</v>
      </c>
      <c r="C13" s="27" t="str">
        <f t="shared" si="2"/>
        <v>98/10</v>
      </c>
      <c r="D13" s="27">
        <v>4</v>
      </c>
      <c r="E13" s="27" t="str">
        <f t="shared" si="3"/>
        <v>98/4</v>
      </c>
      <c r="F13" s="52" t="s">
        <v>32</v>
      </c>
      <c r="G13" s="52" t="s">
        <v>33</v>
      </c>
      <c r="H13" s="52">
        <v>1157</v>
      </c>
      <c r="I13" s="52">
        <v>1184</v>
      </c>
      <c r="J13" s="52">
        <f t="shared" si="4"/>
        <v>43200</v>
      </c>
      <c r="K13" s="52">
        <v>4952</v>
      </c>
      <c r="L13" s="52">
        <v>5128</v>
      </c>
      <c r="M13" s="52">
        <f t="shared" si="5"/>
        <v>281600</v>
      </c>
      <c r="N13" s="52">
        <v>2513</v>
      </c>
      <c r="O13" s="52">
        <v>2598</v>
      </c>
      <c r="P13" s="52">
        <f t="shared" si="6"/>
        <v>136000</v>
      </c>
      <c r="Q13" s="52">
        <v>1999</v>
      </c>
      <c r="R13" s="52">
        <v>2051</v>
      </c>
      <c r="S13" s="52">
        <f t="shared" si="7"/>
        <v>83200</v>
      </c>
      <c r="T13" s="52">
        <v>157832000</v>
      </c>
      <c r="U13" s="52">
        <v>34991100</v>
      </c>
      <c r="V13" s="52">
        <v>0</v>
      </c>
      <c r="W13" s="52">
        <v>19282310</v>
      </c>
      <c r="X13" s="52">
        <v>99000</v>
      </c>
      <c r="Y13" s="52">
        <v>17362989</v>
      </c>
      <c r="Z13" s="52">
        <v>0</v>
      </c>
      <c r="AA13" s="52">
        <f>SUM(T13:Z13)</f>
        <v>229567399</v>
      </c>
      <c r="AB13" s="52">
        <v>601</v>
      </c>
      <c r="AC13" s="52">
        <f>AA13+AB13</f>
        <v>229568000</v>
      </c>
    </row>
    <row r="14" spans="1:106" ht="22.5">
      <c r="A14" s="52">
        <v>11</v>
      </c>
      <c r="B14" s="52">
        <v>98</v>
      </c>
      <c r="C14" s="27" t="str">
        <f t="shared" si="2"/>
        <v>98/11</v>
      </c>
      <c r="D14" s="27">
        <v>4</v>
      </c>
      <c r="E14" s="27" t="str">
        <f t="shared" si="3"/>
        <v>98/4</v>
      </c>
      <c r="F14" s="52" t="s">
        <v>33</v>
      </c>
      <c r="G14" s="52" t="s">
        <v>34</v>
      </c>
      <c r="H14" s="52">
        <v>1184</v>
      </c>
      <c r="I14" s="52">
        <v>1210</v>
      </c>
      <c r="J14" s="52">
        <f t="shared" si="4"/>
        <v>41600</v>
      </c>
      <c r="K14" s="52">
        <v>5128</v>
      </c>
      <c r="L14" s="52">
        <v>5301</v>
      </c>
      <c r="M14" s="52">
        <f t="shared" si="5"/>
        <v>276800</v>
      </c>
      <c r="N14" s="52">
        <v>2598</v>
      </c>
      <c r="O14" s="52">
        <v>2676</v>
      </c>
      <c r="P14" s="52">
        <f t="shared" si="6"/>
        <v>124800</v>
      </c>
      <c r="Q14" s="52">
        <v>2051</v>
      </c>
      <c r="R14" s="52">
        <v>2103</v>
      </c>
      <c r="S14" s="52">
        <f t="shared" si="7"/>
        <v>83200</v>
      </c>
      <c r="T14" s="52">
        <v>152908800</v>
      </c>
      <c r="U14" s="52">
        <v>34991100</v>
      </c>
      <c r="V14" s="52">
        <v>0</v>
      </c>
      <c r="W14" s="52">
        <v>18789990</v>
      </c>
      <c r="X14" s="52">
        <v>99000</v>
      </c>
      <c r="Y14" s="52">
        <v>16919901</v>
      </c>
      <c r="Z14" s="52">
        <v>0</v>
      </c>
      <c r="AA14" s="52">
        <f t="shared" ref="AA14:AA15" si="8">SUM(T14:Z14)</f>
        <v>223708791</v>
      </c>
      <c r="AB14" s="52">
        <v>231165209</v>
      </c>
      <c r="AC14" s="52">
        <f t="shared" ref="AC14:AC18" si="9">AA14+AB14</f>
        <v>454874000</v>
      </c>
    </row>
    <row r="15" spans="1:106" ht="22.5">
      <c r="A15" s="52">
        <v>12</v>
      </c>
      <c r="B15" s="52">
        <v>98</v>
      </c>
      <c r="C15" s="27" t="str">
        <f t="shared" si="2"/>
        <v>98/12</v>
      </c>
      <c r="D15" s="27">
        <v>4</v>
      </c>
      <c r="E15" s="27" t="str">
        <f t="shared" si="3"/>
        <v>98/4</v>
      </c>
      <c r="F15" s="52" t="s">
        <v>34</v>
      </c>
      <c r="G15" s="52" t="s">
        <v>35</v>
      </c>
      <c r="H15" s="52">
        <v>1210</v>
      </c>
      <c r="I15" s="52">
        <v>1238</v>
      </c>
      <c r="J15" s="52">
        <f t="shared" si="4"/>
        <v>44800</v>
      </c>
      <c r="K15" s="52">
        <v>5301</v>
      </c>
      <c r="L15" s="52">
        <v>5483</v>
      </c>
      <c r="M15" s="52">
        <f t="shared" si="5"/>
        <v>291200</v>
      </c>
      <c r="N15" s="52">
        <v>2676</v>
      </c>
      <c r="O15" s="52">
        <v>2758</v>
      </c>
      <c r="P15" s="52">
        <f t="shared" si="6"/>
        <v>131200</v>
      </c>
      <c r="Q15" s="52">
        <v>2103</v>
      </c>
      <c r="R15" s="52">
        <v>2158</v>
      </c>
      <c r="S15" s="52">
        <f t="shared" si="7"/>
        <v>88000</v>
      </c>
      <c r="T15" s="52">
        <v>161596800</v>
      </c>
      <c r="U15" s="52">
        <v>38490210</v>
      </c>
      <c r="V15" s="52">
        <v>0</v>
      </c>
      <c r="W15" s="52">
        <v>20008701</v>
      </c>
      <c r="X15" s="52">
        <v>108900</v>
      </c>
      <c r="Y15" s="52">
        <v>18017632</v>
      </c>
      <c r="Z15" s="52">
        <v>0</v>
      </c>
      <c r="AA15" s="52">
        <f t="shared" si="8"/>
        <v>238222243</v>
      </c>
      <c r="AB15" s="52">
        <v>225305757</v>
      </c>
      <c r="AC15" s="52">
        <f t="shared" si="9"/>
        <v>463528000</v>
      </c>
    </row>
    <row r="16" spans="1:106" ht="22.5">
      <c r="A16" s="406"/>
      <c r="B16" s="406"/>
      <c r="C16" s="407"/>
      <c r="D16" s="407"/>
      <c r="E16" s="407"/>
      <c r="F16" s="406" t="s">
        <v>35</v>
      </c>
      <c r="G16" s="406" t="s">
        <v>36</v>
      </c>
      <c r="H16" s="406">
        <v>1238</v>
      </c>
      <c r="I16" s="406">
        <v>1257</v>
      </c>
      <c r="J16" s="406">
        <f t="shared" si="4"/>
        <v>30400</v>
      </c>
      <c r="K16" s="406">
        <v>5483</v>
      </c>
      <c r="L16" s="406">
        <v>5599</v>
      </c>
      <c r="M16" s="406">
        <f t="shared" si="5"/>
        <v>185600</v>
      </c>
      <c r="N16" s="406">
        <v>2758</v>
      </c>
      <c r="O16" s="406">
        <v>2823</v>
      </c>
      <c r="P16" s="406">
        <f t="shared" si="6"/>
        <v>104000</v>
      </c>
      <c r="Q16" s="406">
        <v>2158</v>
      </c>
      <c r="R16" s="406">
        <v>2188</v>
      </c>
      <c r="S16" s="406">
        <f t="shared" si="7"/>
        <v>48000</v>
      </c>
      <c r="T16" s="406">
        <v>99711508</v>
      </c>
      <c r="U16" s="406">
        <v>27992880</v>
      </c>
      <c r="V16" s="406">
        <v>0</v>
      </c>
      <c r="W16" s="406">
        <v>12770439</v>
      </c>
      <c r="X16" s="406">
        <v>79200</v>
      </c>
      <c r="Y16" s="406">
        <v>12458900</v>
      </c>
      <c r="Z16" s="406">
        <v>0</v>
      </c>
      <c r="AA16" s="406">
        <v>152266862</v>
      </c>
      <c r="AB16" s="406">
        <v>463528238</v>
      </c>
      <c r="AC16" s="406">
        <v>628254000</v>
      </c>
    </row>
    <row r="17" spans="1:29" ht="22.5">
      <c r="A17" s="408"/>
      <c r="B17" s="408"/>
      <c r="C17" s="409"/>
      <c r="D17" s="410"/>
      <c r="E17" s="409"/>
      <c r="F17" s="408" t="s">
        <v>36</v>
      </c>
      <c r="G17" s="408" t="s">
        <v>37</v>
      </c>
      <c r="H17" s="408">
        <v>1257</v>
      </c>
      <c r="I17" s="408">
        <v>1283</v>
      </c>
      <c r="J17" s="408">
        <f t="shared" si="4"/>
        <v>41600</v>
      </c>
      <c r="K17" s="408">
        <v>5599</v>
      </c>
      <c r="L17" s="408">
        <v>5776</v>
      </c>
      <c r="M17" s="408">
        <f t="shared" si="5"/>
        <v>283200</v>
      </c>
      <c r="N17" s="408">
        <v>2823</v>
      </c>
      <c r="O17" s="408">
        <v>2927</v>
      </c>
      <c r="P17" s="408">
        <f t="shared" si="6"/>
        <v>166400</v>
      </c>
      <c r="Q17" s="408">
        <v>2188</v>
      </c>
      <c r="R17" s="408">
        <v>2223</v>
      </c>
      <c r="S17" s="408">
        <f t="shared" si="7"/>
        <v>56000</v>
      </c>
      <c r="T17" s="408">
        <v>134705961</v>
      </c>
      <c r="U17" s="408">
        <v>29952504</v>
      </c>
      <c r="V17" s="408">
        <v>0</v>
      </c>
      <c r="W17" s="408">
        <v>16465847</v>
      </c>
      <c r="X17" s="408">
        <v>79200</v>
      </c>
      <c r="Y17" s="408">
        <v>18870888</v>
      </c>
      <c r="Z17" s="408">
        <v>0</v>
      </c>
      <c r="AA17" s="408">
        <v>249505000</v>
      </c>
      <c r="AB17" s="408">
        <v>160</v>
      </c>
      <c r="AC17" s="408">
        <v>249505000</v>
      </c>
    </row>
    <row r="18" spans="1:29" ht="22.5">
      <c r="A18" s="409"/>
      <c r="B18" s="409"/>
      <c r="C18" s="409"/>
      <c r="D18" s="409"/>
      <c r="E18" s="409"/>
      <c r="F18" s="408" t="s">
        <v>37</v>
      </c>
      <c r="G18" s="408" t="s">
        <v>38</v>
      </c>
      <c r="H18" s="408">
        <v>1283</v>
      </c>
      <c r="I18" s="408">
        <v>1361</v>
      </c>
      <c r="J18" s="408">
        <f t="shared" si="4"/>
        <v>124800</v>
      </c>
      <c r="K18" s="408">
        <v>5776</v>
      </c>
      <c r="L18" s="408">
        <v>5927</v>
      </c>
      <c r="M18" s="408">
        <f t="shared" si="5"/>
        <v>241600</v>
      </c>
      <c r="N18" s="408">
        <v>2927</v>
      </c>
      <c r="O18" s="408">
        <v>3083</v>
      </c>
      <c r="P18" s="408">
        <f t="shared" si="6"/>
        <v>249600</v>
      </c>
      <c r="Q18" s="408">
        <v>2223</v>
      </c>
      <c r="R18" s="408">
        <v>2285</v>
      </c>
      <c r="S18" s="408">
        <f t="shared" si="7"/>
        <v>99200</v>
      </c>
      <c r="T18" s="408">
        <v>238392000</v>
      </c>
      <c r="U18" s="408">
        <v>504466967</v>
      </c>
      <c r="V18" s="408">
        <v>42710524</v>
      </c>
      <c r="W18" s="408">
        <v>33154949</v>
      </c>
      <c r="X18" s="408">
        <v>102300</v>
      </c>
      <c r="Y18" s="408">
        <v>29848661</v>
      </c>
      <c r="Z18" s="408">
        <v>0</v>
      </c>
      <c r="AA18" s="408">
        <v>644160000</v>
      </c>
      <c r="AB18" s="409"/>
      <c r="AC18" s="408">
        <f t="shared" si="9"/>
        <v>644160000</v>
      </c>
    </row>
  </sheetData>
  <mergeCells count="22">
    <mergeCell ref="A1:AC1"/>
    <mergeCell ref="V2:V3"/>
    <mergeCell ref="U2:U3"/>
    <mergeCell ref="T2:T3"/>
    <mergeCell ref="AC2:AC3"/>
    <mergeCell ref="AB2:AB3"/>
    <mergeCell ref="AA2:AA3"/>
    <mergeCell ref="Z2:Z3"/>
    <mergeCell ref="Y2:Y3"/>
    <mergeCell ref="X2:X3"/>
    <mergeCell ref="W2:W3"/>
    <mergeCell ref="H2:J2"/>
    <mergeCell ref="K2:M2"/>
    <mergeCell ref="N2:P2"/>
    <mergeCell ref="Q2:S2"/>
    <mergeCell ref="F2:F3"/>
    <mergeCell ref="G2:G3"/>
    <mergeCell ref="A2:A3"/>
    <mergeCell ref="B2:B3"/>
    <mergeCell ref="C2:C3"/>
    <mergeCell ref="D2:D3"/>
    <mergeCell ref="E2:E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6BCA2"/>
  </sheetPr>
  <dimension ref="A1:CX1632"/>
  <sheetViews>
    <sheetView rightToLeft="1" topLeftCell="Q1" zoomScale="70" zoomScaleNormal="70" workbookViewId="0">
      <pane ySplit="1" topLeftCell="A29" activePane="bottomLeft" state="frozen"/>
      <selection pane="bottomLeft" activeCell="X47" sqref="X47"/>
      <selection activeCell="F1" sqref="F1"/>
    </sheetView>
  </sheetViews>
  <sheetFormatPr defaultRowHeight="15"/>
  <cols>
    <col min="1" max="1" width="5.140625" hidden="1" customWidth="1"/>
    <col min="2" max="2" width="6.140625" hidden="1" customWidth="1"/>
    <col min="3" max="3" width="7" hidden="1" customWidth="1"/>
    <col min="4" max="4" width="9.5703125" hidden="1" customWidth="1"/>
    <col min="5" max="5" width="17.5703125" hidden="1" customWidth="1"/>
    <col min="6" max="6" width="17.5703125" customWidth="1"/>
    <col min="7" max="7" width="10.85546875" customWidth="1"/>
    <col min="8" max="8" width="11.7109375" customWidth="1"/>
    <col min="9" max="9" width="18.5703125" customWidth="1"/>
    <col min="10" max="11" width="18.28515625" customWidth="1"/>
    <col min="12" max="12" width="16.42578125" customWidth="1"/>
    <col min="13" max="13" width="10.42578125" customWidth="1"/>
    <col min="14" max="14" width="13.140625" customWidth="1"/>
    <col min="15" max="16" width="12" customWidth="1"/>
    <col min="17" max="17" width="19.85546875" customWidth="1"/>
    <col min="18" max="18" width="15.42578125" customWidth="1"/>
    <col min="19" max="19" width="17.28515625" customWidth="1"/>
    <col min="20" max="20" width="18.5703125" customWidth="1"/>
    <col min="21" max="21" width="12.85546875" customWidth="1"/>
    <col min="22" max="22" width="18.140625" customWidth="1"/>
    <col min="23" max="23" width="15.42578125" customWidth="1"/>
    <col min="24" max="24" width="15.42578125" style="112" customWidth="1"/>
    <col min="25" max="25" width="28.7109375" customWidth="1"/>
    <col min="26" max="34" width="20.140625" customWidth="1"/>
  </cols>
  <sheetData>
    <row r="1" spans="1:102" s="89" customFormat="1" ht="33" customHeight="1" thickBot="1">
      <c r="A1" s="83" t="s">
        <v>1</v>
      </c>
      <c r="B1" s="84" t="s">
        <v>2</v>
      </c>
      <c r="C1" s="419" t="s">
        <v>3</v>
      </c>
      <c r="D1" s="419" t="s">
        <v>4</v>
      </c>
      <c r="E1" s="419" t="s">
        <v>5</v>
      </c>
      <c r="F1" s="419" t="s">
        <v>39</v>
      </c>
      <c r="G1" s="419" t="s">
        <v>6</v>
      </c>
      <c r="H1" s="419" t="s">
        <v>7</v>
      </c>
      <c r="I1" s="83" t="s">
        <v>40</v>
      </c>
      <c r="J1" s="83" t="s">
        <v>41</v>
      </c>
      <c r="K1" s="83" t="s">
        <v>42</v>
      </c>
      <c r="L1" s="85" t="s">
        <v>43</v>
      </c>
      <c r="M1" s="85" t="s">
        <v>44</v>
      </c>
      <c r="N1" s="83" t="s">
        <v>12</v>
      </c>
      <c r="O1" s="419" t="s">
        <v>45</v>
      </c>
      <c r="P1" s="419" t="s">
        <v>16</v>
      </c>
      <c r="Q1" s="419" t="s">
        <v>17</v>
      </c>
      <c r="R1" s="419" t="s">
        <v>19</v>
      </c>
      <c r="S1" s="418" t="s">
        <v>46</v>
      </c>
      <c r="T1" s="419" t="s">
        <v>21</v>
      </c>
      <c r="U1" s="419" t="s">
        <v>47</v>
      </c>
      <c r="V1" s="86" t="s">
        <v>48</v>
      </c>
      <c r="W1" s="86" t="s">
        <v>49</v>
      </c>
      <c r="X1" s="110" t="s">
        <v>50</v>
      </c>
      <c r="Y1" s="87">
        <v>4192419290</v>
      </c>
      <c r="Z1" s="394"/>
      <c r="AA1" s="99" t="s">
        <v>22</v>
      </c>
      <c r="AB1" s="96" t="s">
        <v>51</v>
      </c>
      <c r="AC1" s="94" t="s">
        <v>22</v>
      </c>
      <c r="AD1" s="95" t="s">
        <v>51</v>
      </c>
      <c r="AE1" s="94" t="s">
        <v>22</v>
      </c>
      <c r="AF1" s="99" t="s">
        <v>51</v>
      </c>
      <c r="AG1" s="94" t="s">
        <v>22</v>
      </c>
      <c r="AH1" s="95" t="s">
        <v>51</v>
      </c>
      <c r="AI1" s="87"/>
      <c r="AJ1" s="87"/>
      <c r="AK1" s="87"/>
      <c r="AL1" s="87"/>
      <c r="AM1" s="90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</row>
    <row r="2" spans="1:102" s="26" customFormat="1" ht="25.15" customHeight="1" thickBot="1">
      <c r="A2" s="52"/>
      <c r="B2" s="52"/>
      <c r="C2" s="27"/>
      <c r="D2" s="27"/>
      <c r="E2" s="27"/>
      <c r="F2" s="27">
        <v>145</v>
      </c>
      <c r="G2" s="52" t="s">
        <v>52</v>
      </c>
      <c r="H2" s="52" t="s">
        <v>53</v>
      </c>
      <c r="I2" s="52">
        <v>786008</v>
      </c>
      <c r="J2" s="52">
        <v>786594</v>
      </c>
      <c r="K2" s="52">
        <f>J2-I2</f>
        <v>586</v>
      </c>
      <c r="L2" s="52">
        <v>586</v>
      </c>
      <c r="M2" s="52">
        <f t="shared" ref="M2:M32" si="0">N2/L2</f>
        <v>926</v>
      </c>
      <c r="N2" s="52">
        <v>542636</v>
      </c>
      <c r="O2" s="52">
        <v>54263</v>
      </c>
      <c r="P2" s="52">
        <v>2045826</v>
      </c>
      <c r="Q2" s="52">
        <v>232961</v>
      </c>
      <c r="R2" s="52">
        <f t="shared" ref="R2:R44" si="1">SUM(N2:Q2)</f>
        <v>2875686</v>
      </c>
      <c r="S2" s="52">
        <v>838</v>
      </c>
      <c r="T2" s="52">
        <f t="shared" ref="T2:T32" si="2">S2+R2</f>
        <v>2876524</v>
      </c>
      <c r="U2" s="52">
        <v>524</v>
      </c>
      <c r="V2" s="52">
        <v>0</v>
      </c>
      <c r="W2" s="108">
        <f>T2+V2-U2</f>
        <v>2876000</v>
      </c>
      <c r="X2" s="111"/>
      <c r="Y2"/>
      <c r="Z2" s="91" t="s">
        <v>54</v>
      </c>
      <c r="AA2" s="100"/>
      <c r="AB2" s="101"/>
      <c r="AC2" s="97">
        <f>SUM(L9:L11)</f>
        <v>79665</v>
      </c>
      <c r="AD2" s="101">
        <f>SUM(T9:T11)</f>
        <v>94755857</v>
      </c>
      <c r="AE2" s="101">
        <f>SUM(L21:L23)</f>
        <v>79535</v>
      </c>
      <c r="AF2" s="101">
        <f>SUM(T21:T23)</f>
        <v>87665740</v>
      </c>
      <c r="AG2" s="101">
        <f>SUM(L33:L35)</f>
        <v>140569</v>
      </c>
      <c r="AH2" s="102">
        <f>SUM(T33:T35)</f>
        <v>162355736</v>
      </c>
      <c r="AI2"/>
      <c r="AJ2"/>
      <c r="AK2"/>
      <c r="AL2"/>
      <c r="AM2" s="90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</row>
    <row r="3" spans="1:102" ht="29.25" thickBot="1">
      <c r="A3" s="52"/>
      <c r="B3" s="52"/>
      <c r="C3" s="27"/>
      <c r="D3" s="27"/>
      <c r="E3" s="27"/>
      <c r="F3" s="27">
        <v>146</v>
      </c>
      <c r="G3" s="52" t="s">
        <v>53</v>
      </c>
      <c r="H3" s="52" t="s">
        <v>55</v>
      </c>
      <c r="I3" s="52">
        <v>786594</v>
      </c>
      <c r="J3" s="52">
        <v>788627</v>
      </c>
      <c r="K3" s="52">
        <f t="shared" ref="K3:K16" si="3">J3-I3</f>
        <v>2033</v>
      </c>
      <c r="L3" s="52">
        <v>2033</v>
      </c>
      <c r="M3" s="52">
        <f t="shared" si="0"/>
        <v>926</v>
      </c>
      <c r="N3" s="52">
        <v>1882558</v>
      </c>
      <c r="O3" s="52">
        <v>188256</v>
      </c>
      <c r="P3" s="52">
        <v>1917962</v>
      </c>
      <c r="Q3" s="52">
        <v>342046</v>
      </c>
      <c r="R3" s="52">
        <f t="shared" si="1"/>
        <v>4330822</v>
      </c>
      <c r="S3" s="52">
        <v>524</v>
      </c>
      <c r="T3" s="52">
        <f t="shared" si="2"/>
        <v>4331346</v>
      </c>
      <c r="U3" s="52">
        <v>346</v>
      </c>
      <c r="V3" s="52">
        <v>0</v>
      </c>
      <c r="W3" s="108">
        <f>T3+V3-U3</f>
        <v>4331000</v>
      </c>
      <c r="X3" s="109" t="s">
        <v>56</v>
      </c>
      <c r="Z3" s="92" t="s">
        <v>57</v>
      </c>
      <c r="AA3" s="97"/>
      <c r="AB3" s="98"/>
      <c r="AC3" s="97">
        <f>SUM(L12:L14)</f>
        <v>12322</v>
      </c>
      <c r="AD3" s="101">
        <f>SUM(T12:T14)</f>
        <v>19911483</v>
      </c>
      <c r="AE3" s="101">
        <f>SUM(L24:L26)</f>
        <v>24530</v>
      </c>
      <c r="AF3" s="101">
        <f>SUM(T24:T26)</f>
        <v>28332286</v>
      </c>
      <c r="AG3" s="101">
        <f>SUM(L36:L38)</f>
        <v>67851</v>
      </c>
      <c r="AH3" s="102">
        <f>SUM(T36:T38)</f>
        <v>81692764</v>
      </c>
      <c r="AM3" s="90"/>
    </row>
    <row r="4" spans="1:102" ht="29.25" thickBot="1">
      <c r="A4" s="52"/>
      <c r="B4" s="52"/>
      <c r="C4" s="27"/>
      <c r="D4" s="27"/>
      <c r="E4" s="27"/>
      <c r="F4" s="27">
        <v>147</v>
      </c>
      <c r="G4" s="52" t="s">
        <v>55</v>
      </c>
      <c r="H4" s="52" t="s">
        <v>58</v>
      </c>
      <c r="I4" s="52">
        <v>788627</v>
      </c>
      <c r="J4" s="52">
        <v>827119</v>
      </c>
      <c r="K4" s="52">
        <f t="shared" si="3"/>
        <v>38492</v>
      </c>
      <c r="L4" s="52">
        <v>38476</v>
      </c>
      <c r="M4" s="52">
        <f t="shared" si="0"/>
        <v>926</v>
      </c>
      <c r="N4" s="52">
        <v>35628776</v>
      </c>
      <c r="O4" s="52">
        <v>3562878</v>
      </c>
      <c r="P4" s="52">
        <v>1790098</v>
      </c>
      <c r="Q4" s="52">
        <v>3367698</v>
      </c>
      <c r="R4" s="52">
        <f t="shared" si="1"/>
        <v>44349450</v>
      </c>
      <c r="S4" s="52">
        <v>346</v>
      </c>
      <c r="T4" s="52">
        <f t="shared" si="2"/>
        <v>44349796</v>
      </c>
      <c r="U4" s="52">
        <v>796</v>
      </c>
      <c r="V4" s="52">
        <v>0</v>
      </c>
      <c r="W4" s="108">
        <f t="shared" ref="W4:W27" si="4">T4+V4-U4</f>
        <v>44349000</v>
      </c>
      <c r="X4" s="109" t="s">
        <v>59</v>
      </c>
      <c r="Z4" s="92" t="s">
        <v>60</v>
      </c>
      <c r="AA4" s="97">
        <f>SUM(L3:L5)</f>
        <v>153766</v>
      </c>
      <c r="AB4" s="98">
        <f>SUM(T3:T5)</f>
        <v>175783990</v>
      </c>
      <c r="AC4" s="97">
        <f>SUM(L15:L17)</f>
        <v>76508</v>
      </c>
      <c r="AD4" s="101">
        <f>SUM(T15:T17)</f>
        <v>90580792</v>
      </c>
      <c r="AE4" s="101">
        <f>SUM(L27:L29)</f>
        <v>198762</v>
      </c>
      <c r="AF4" s="101">
        <f>SUM(T27:T29)</f>
        <v>225948640</v>
      </c>
      <c r="AG4" s="101">
        <f>SUM(L39:L41)</f>
        <v>294534</v>
      </c>
      <c r="AH4" s="102">
        <f>SUM(T39:T41)</f>
        <v>331484725</v>
      </c>
      <c r="AM4" s="90"/>
    </row>
    <row r="5" spans="1:102" ht="29.25" thickBot="1">
      <c r="A5" s="52"/>
      <c r="B5" s="52"/>
      <c r="C5" s="27"/>
      <c r="D5" s="27"/>
      <c r="E5" s="27"/>
      <c r="F5" s="27">
        <v>148</v>
      </c>
      <c r="G5" s="52" t="s">
        <v>58</v>
      </c>
      <c r="H5" s="52" t="s">
        <v>61</v>
      </c>
      <c r="I5" s="52">
        <v>827119</v>
      </c>
      <c r="J5" s="52">
        <v>940376</v>
      </c>
      <c r="K5" s="52">
        <f t="shared" si="3"/>
        <v>113257</v>
      </c>
      <c r="L5" s="52">
        <v>113257</v>
      </c>
      <c r="M5" s="52">
        <f t="shared" si="0"/>
        <v>926</v>
      </c>
      <c r="N5" s="52">
        <v>104875982</v>
      </c>
      <c r="O5" s="52">
        <v>10487598</v>
      </c>
      <c r="P5" s="52">
        <v>2109757</v>
      </c>
      <c r="Q5" s="52">
        <v>9628715</v>
      </c>
      <c r="R5" s="52">
        <f t="shared" si="1"/>
        <v>127102052</v>
      </c>
      <c r="S5" s="52">
        <v>796</v>
      </c>
      <c r="T5" s="52">
        <f t="shared" si="2"/>
        <v>127102848</v>
      </c>
      <c r="U5" s="52">
        <v>848</v>
      </c>
      <c r="V5" s="52">
        <v>0</v>
      </c>
      <c r="W5" s="108">
        <f t="shared" si="4"/>
        <v>127102000</v>
      </c>
      <c r="X5" s="109" t="s">
        <v>62</v>
      </c>
      <c r="Z5" s="92" t="s">
        <v>63</v>
      </c>
      <c r="AA5" s="97">
        <f>SUM(L6:L8)</f>
        <v>371135</v>
      </c>
      <c r="AB5" s="98">
        <f>SUM(T6:T8)</f>
        <v>414754854</v>
      </c>
      <c r="AC5" s="97">
        <f>SUM(L18:L20)</f>
        <v>453659</v>
      </c>
      <c r="AD5" s="101">
        <f>SUM(T18:T20)</f>
        <v>499906323</v>
      </c>
      <c r="AE5" s="101">
        <f>SUM(L30:L32)</f>
        <v>404102</v>
      </c>
      <c r="AF5" s="101">
        <f>SUM(T30:T32)</f>
        <v>451765304</v>
      </c>
      <c r="AG5" s="98"/>
      <c r="AH5" s="103"/>
      <c r="AM5" s="90"/>
    </row>
    <row r="6" spans="1:102" ht="29.25" thickBot="1">
      <c r="A6" s="52"/>
      <c r="B6" s="52"/>
      <c r="C6" s="27"/>
      <c r="D6" s="27"/>
      <c r="E6" s="27"/>
      <c r="F6" s="27">
        <v>149</v>
      </c>
      <c r="G6" s="52" t="s">
        <v>61</v>
      </c>
      <c r="H6" s="52" t="s">
        <v>64</v>
      </c>
      <c r="I6" s="52">
        <v>940376</v>
      </c>
      <c r="J6" s="52">
        <v>1057081</v>
      </c>
      <c r="K6" s="52">
        <f t="shared" si="3"/>
        <v>116705</v>
      </c>
      <c r="L6" s="52">
        <v>116705</v>
      </c>
      <c r="M6" s="52">
        <f t="shared" si="0"/>
        <v>926</v>
      </c>
      <c r="N6" s="52">
        <v>108068830</v>
      </c>
      <c r="O6" s="52">
        <v>10806883</v>
      </c>
      <c r="P6" s="52">
        <v>1854030</v>
      </c>
      <c r="Q6" s="52">
        <v>9893057</v>
      </c>
      <c r="R6" s="52">
        <f t="shared" si="1"/>
        <v>130622800</v>
      </c>
      <c r="S6" s="52">
        <v>848</v>
      </c>
      <c r="T6" s="52">
        <f t="shared" si="2"/>
        <v>130623648</v>
      </c>
      <c r="U6" s="52">
        <v>648</v>
      </c>
      <c r="V6" s="52">
        <v>0</v>
      </c>
      <c r="W6" s="108">
        <f t="shared" si="4"/>
        <v>130623000</v>
      </c>
      <c r="X6" s="109"/>
      <c r="Z6" s="93" t="s">
        <v>65</v>
      </c>
      <c r="AA6" s="104"/>
      <c r="AB6" s="105"/>
      <c r="AC6" s="105">
        <f>SUM(AC2:AC5)</f>
        <v>622154</v>
      </c>
      <c r="AD6" s="105">
        <f>SUM(AD2:AD5)</f>
        <v>705154455</v>
      </c>
      <c r="AE6" s="105">
        <f>SUM(AE2:AE5)</f>
        <v>706929</v>
      </c>
      <c r="AF6" s="105">
        <f>SUM(AF2:AF5)</f>
        <v>793711970</v>
      </c>
      <c r="AG6" s="105"/>
      <c r="AH6" s="106"/>
    </row>
    <row r="7" spans="1:102" ht="22.5">
      <c r="A7" s="52"/>
      <c r="B7" s="52"/>
      <c r="C7" s="27"/>
      <c r="D7" s="27"/>
      <c r="E7" s="27"/>
      <c r="F7" s="27">
        <v>150</v>
      </c>
      <c r="G7" s="52" t="s">
        <v>64</v>
      </c>
      <c r="H7" s="52" t="s">
        <v>66</v>
      </c>
      <c r="I7" s="52">
        <v>1057081</v>
      </c>
      <c r="J7" s="52">
        <v>1216152</v>
      </c>
      <c r="K7" s="52">
        <f t="shared" si="3"/>
        <v>159071</v>
      </c>
      <c r="L7" s="52">
        <v>159071</v>
      </c>
      <c r="M7" s="52">
        <f t="shared" si="0"/>
        <v>926</v>
      </c>
      <c r="N7" s="52">
        <v>147299746</v>
      </c>
      <c r="O7" s="52">
        <v>14729975</v>
      </c>
      <c r="P7" s="52">
        <v>1917962</v>
      </c>
      <c r="Q7" s="52">
        <v>13429593</v>
      </c>
      <c r="R7" s="52">
        <f t="shared" si="1"/>
        <v>177377276</v>
      </c>
      <c r="S7" s="52">
        <v>648</v>
      </c>
      <c r="T7" s="52">
        <f t="shared" si="2"/>
        <v>177377924</v>
      </c>
      <c r="U7" s="52">
        <v>924</v>
      </c>
      <c r="V7" s="52">
        <v>0</v>
      </c>
      <c r="W7" s="108">
        <f t="shared" si="4"/>
        <v>177377000</v>
      </c>
      <c r="X7" s="109"/>
    </row>
    <row r="8" spans="1:102" ht="22.5">
      <c r="A8" s="52"/>
      <c r="B8" s="52"/>
      <c r="C8" s="27"/>
      <c r="D8" s="27"/>
      <c r="E8" s="27"/>
      <c r="F8" s="27">
        <v>151</v>
      </c>
      <c r="G8" s="52" t="s">
        <v>66</v>
      </c>
      <c r="H8" s="52" t="s">
        <v>67</v>
      </c>
      <c r="I8" s="52">
        <v>1216152</v>
      </c>
      <c r="J8" s="52">
        <v>1311511</v>
      </c>
      <c r="K8" s="52">
        <f t="shared" si="3"/>
        <v>95359</v>
      </c>
      <c r="L8" s="52">
        <v>95359</v>
      </c>
      <c r="M8" s="52">
        <f t="shared" si="0"/>
        <v>926</v>
      </c>
      <c r="N8" s="52">
        <v>88302434</v>
      </c>
      <c r="O8" s="52">
        <v>8830243</v>
      </c>
      <c r="P8" s="52">
        <v>1534369</v>
      </c>
      <c r="Q8" s="52">
        <v>8085312</v>
      </c>
      <c r="R8" s="52">
        <f t="shared" si="1"/>
        <v>106752358</v>
      </c>
      <c r="S8" s="52">
        <v>924</v>
      </c>
      <c r="T8" s="52">
        <f t="shared" si="2"/>
        <v>106753282</v>
      </c>
      <c r="U8" s="52">
        <v>282</v>
      </c>
      <c r="V8" s="52">
        <v>0</v>
      </c>
      <c r="W8" s="108">
        <f t="shared" si="4"/>
        <v>106753000</v>
      </c>
      <c r="X8" s="109" t="s">
        <v>68</v>
      </c>
    </row>
    <row r="9" spans="1:102" ht="22.5">
      <c r="A9" s="52"/>
      <c r="B9" s="52"/>
      <c r="C9" s="27"/>
      <c r="D9" s="27"/>
      <c r="E9" s="27"/>
      <c r="F9" s="27">
        <v>152</v>
      </c>
      <c r="G9" s="52" t="s">
        <v>67</v>
      </c>
      <c r="H9" s="52" t="s">
        <v>69</v>
      </c>
      <c r="I9" s="52">
        <v>1311511</v>
      </c>
      <c r="J9" s="52">
        <v>1380513</v>
      </c>
      <c r="K9" s="52">
        <f t="shared" si="3"/>
        <v>69002</v>
      </c>
      <c r="L9" s="52">
        <v>69002</v>
      </c>
      <c r="M9" s="52">
        <f t="shared" si="0"/>
        <v>926</v>
      </c>
      <c r="N9" s="52">
        <v>63895852</v>
      </c>
      <c r="O9" s="52">
        <v>6389585</v>
      </c>
      <c r="P9" s="52">
        <v>2429419</v>
      </c>
      <c r="Q9" s="52">
        <v>5969273</v>
      </c>
      <c r="R9" s="52">
        <f t="shared" si="1"/>
        <v>78684129</v>
      </c>
      <c r="S9" s="52">
        <v>282</v>
      </c>
      <c r="T9" s="52">
        <f t="shared" si="2"/>
        <v>78684411</v>
      </c>
      <c r="U9" s="52">
        <v>411</v>
      </c>
      <c r="V9" s="52">
        <v>0</v>
      </c>
      <c r="W9" s="108">
        <f t="shared" si="4"/>
        <v>78684000</v>
      </c>
      <c r="X9" s="109" t="s">
        <v>70</v>
      </c>
    </row>
    <row r="10" spans="1:102" ht="22.5">
      <c r="A10" s="52"/>
      <c r="B10" s="52"/>
      <c r="C10" s="27"/>
      <c r="D10" s="27"/>
      <c r="E10" s="27"/>
      <c r="F10" s="27">
        <v>153</v>
      </c>
      <c r="G10" s="52" t="s">
        <v>69</v>
      </c>
      <c r="H10" s="52" t="s">
        <v>71</v>
      </c>
      <c r="I10" s="52">
        <v>1380513</v>
      </c>
      <c r="J10" s="52">
        <v>1388003</v>
      </c>
      <c r="K10" s="52">
        <f t="shared" si="3"/>
        <v>7490</v>
      </c>
      <c r="L10" s="52">
        <v>7490</v>
      </c>
      <c r="M10" s="52">
        <f t="shared" si="0"/>
        <v>926</v>
      </c>
      <c r="N10" s="52">
        <v>6935740</v>
      </c>
      <c r="O10" s="52">
        <v>693574</v>
      </c>
      <c r="P10" s="52">
        <v>1917962</v>
      </c>
      <c r="Q10" s="52">
        <v>796832</v>
      </c>
      <c r="R10" s="52">
        <f t="shared" si="1"/>
        <v>10344108</v>
      </c>
      <c r="S10" s="52">
        <v>411</v>
      </c>
      <c r="T10" s="52">
        <f t="shared" si="2"/>
        <v>10344519</v>
      </c>
      <c r="U10" s="52">
        <v>519</v>
      </c>
      <c r="V10" s="52">
        <v>0</v>
      </c>
      <c r="W10" s="108">
        <f t="shared" si="4"/>
        <v>10344000</v>
      </c>
      <c r="X10" s="109" t="s">
        <v>72</v>
      </c>
    </row>
    <row r="11" spans="1:102" ht="22.5">
      <c r="A11" s="52"/>
      <c r="B11" s="52"/>
      <c r="C11" s="27"/>
      <c r="D11" s="27"/>
      <c r="E11" s="27"/>
      <c r="F11" s="27">
        <v>155</v>
      </c>
      <c r="G11" s="52" t="s">
        <v>71</v>
      </c>
      <c r="H11" s="52" t="s">
        <v>73</v>
      </c>
      <c r="I11" s="52">
        <v>1388003</v>
      </c>
      <c r="J11" s="52">
        <v>1391176</v>
      </c>
      <c r="K11" s="52">
        <f t="shared" si="3"/>
        <v>3173</v>
      </c>
      <c r="L11" s="52">
        <v>3173</v>
      </c>
      <c r="M11" s="52">
        <f t="shared" si="0"/>
        <v>926</v>
      </c>
      <c r="N11" s="52">
        <v>2938198</v>
      </c>
      <c r="O11" s="52">
        <v>293820</v>
      </c>
      <c r="P11" s="52">
        <v>2045826</v>
      </c>
      <c r="Q11" s="52">
        <v>448562</v>
      </c>
      <c r="R11" s="52">
        <f t="shared" si="1"/>
        <v>5726406</v>
      </c>
      <c r="S11" s="52">
        <v>521</v>
      </c>
      <c r="T11" s="52">
        <f t="shared" si="2"/>
        <v>5726927</v>
      </c>
      <c r="U11" s="52">
        <v>927</v>
      </c>
      <c r="V11" s="52">
        <v>0</v>
      </c>
      <c r="W11" s="108">
        <f t="shared" si="4"/>
        <v>5726000</v>
      </c>
      <c r="X11" s="109" t="s">
        <v>74</v>
      </c>
      <c r="Z11" s="6"/>
    </row>
    <row r="12" spans="1:102" ht="22.5">
      <c r="A12" s="52"/>
      <c r="B12" s="52"/>
      <c r="C12" s="27"/>
      <c r="D12" s="27"/>
      <c r="E12" s="27"/>
      <c r="F12" s="27">
        <v>156</v>
      </c>
      <c r="G12" s="52" t="s">
        <v>73</v>
      </c>
      <c r="H12" s="52" t="s">
        <v>75</v>
      </c>
      <c r="I12" s="52">
        <v>1391176</v>
      </c>
      <c r="J12" s="52">
        <v>1393129</v>
      </c>
      <c r="K12" s="52">
        <f t="shared" si="3"/>
        <v>1953</v>
      </c>
      <c r="L12" s="52">
        <v>1953</v>
      </c>
      <c r="M12" s="52">
        <f t="shared" si="0"/>
        <v>926</v>
      </c>
      <c r="N12" s="52">
        <v>1808478</v>
      </c>
      <c r="O12" s="52">
        <v>180848</v>
      </c>
      <c r="P12" s="52">
        <v>1790098</v>
      </c>
      <c r="Q12" s="52">
        <v>323871</v>
      </c>
      <c r="R12" s="52">
        <f t="shared" si="1"/>
        <v>4103295</v>
      </c>
      <c r="S12" s="52">
        <v>927</v>
      </c>
      <c r="T12" s="52">
        <f t="shared" si="2"/>
        <v>4104222</v>
      </c>
      <c r="U12" s="52">
        <v>222</v>
      </c>
      <c r="V12" s="52">
        <v>0</v>
      </c>
      <c r="W12" s="108">
        <f t="shared" si="4"/>
        <v>4104000</v>
      </c>
      <c r="X12" s="109"/>
    </row>
    <row r="13" spans="1:102" ht="22.5">
      <c r="A13" s="52"/>
      <c r="B13" s="52"/>
      <c r="C13" s="27"/>
      <c r="D13" s="27"/>
      <c r="E13" s="27"/>
      <c r="F13" s="27">
        <v>157</v>
      </c>
      <c r="G13" s="52" t="s">
        <v>75</v>
      </c>
      <c r="H13" s="52" t="s">
        <v>76</v>
      </c>
      <c r="I13" s="52">
        <v>1393129</v>
      </c>
      <c r="J13" s="52">
        <v>1400335</v>
      </c>
      <c r="K13" s="52">
        <f t="shared" si="3"/>
        <v>7206</v>
      </c>
      <c r="L13" s="52">
        <v>7206</v>
      </c>
      <c r="M13" s="52">
        <f t="shared" si="0"/>
        <v>926</v>
      </c>
      <c r="N13" s="52">
        <v>6672756</v>
      </c>
      <c r="O13" s="52">
        <v>667276</v>
      </c>
      <c r="P13" s="52">
        <v>2237622</v>
      </c>
      <c r="Q13" s="52">
        <v>801933</v>
      </c>
      <c r="R13" s="52">
        <f t="shared" si="1"/>
        <v>10379587</v>
      </c>
      <c r="S13" s="52">
        <v>222</v>
      </c>
      <c r="T13" s="52">
        <f t="shared" si="2"/>
        <v>10379809</v>
      </c>
      <c r="U13" s="52">
        <v>809</v>
      </c>
      <c r="V13" s="52">
        <v>0</v>
      </c>
      <c r="W13" s="108">
        <f t="shared" si="4"/>
        <v>10379000</v>
      </c>
      <c r="X13" s="109" t="s">
        <v>77</v>
      </c>
    </row>
    <row r="14" spans="1:102" ht="22.5">
      <c r="A14" s="52"/>
      <c r="B14" s="52"/>
      <c r="C14" s="27"/>
      <c r="D14" s="27"/>
      <c r="E14" s="27"/>
      <c r="F14" s="27">
        <v>158</v>
      </c>
      <c r="G14" s="52" t="s">
        <v>76</v>
      </c>
      <c r="H14" s="52" t="s">
        <v>78</v>
      </c>
      <c r="I14" s="52">
        <v>1400335</v>
      </c>
      <c r="J14" s="52">
        <v>1403498</v>
      </c>
      <c r="K14" s="52">
        <f t="shared" si="3"/>
        <v>3163</v>
      </c>
      <c r="L14" s="52">
        <v>3163</v>
      </c>
      <c r="M14" s="52">
        <f t="shared" si="0"/>
        <v>926</v>
      </c>
      <c r="N14" s="52">
        <v>2928938</v>
      </c>
      <c r="O14" s="52">
        <v>292894</v>
      </c>
      <c r="P14" s="52">
        <v>1790098</v>
      </c>
      <c r="Q14" s="52">
        <v>414713</v>
      </c>
      <c r="R14" s="52">
        <f t="shared" si="1"/>
        <v>5426643</v>
      </c>
      <c r="S14" s="52">
        <v>809</v>
      </c>
      <c r="T14" s="52">
        <f t="shared" si="2"/>
        <v>5427452</v>
      </c>
      <c r="U14" s="52">
        <v>452</v>
      </c>
      <c r="V14" s="52">
        <v>0</v>
      </c>
      <c r="W14" s="108">
        <f t="shared" si="4"/>
        <v>5427000</v>
      </c>
      <c r="X14" s="109" t="s">
        <v>79</v>
      </c>
    </row>
    <row r="15" spans="1:102" ht="22.5">
      <c r="A15" s="52"/>
      <c r="B15" s="52"/>
      <c r="C15" s="27"/>
      <c r="D15" s="27"/>
      <c r="E15" s="27"/>
      <c r="F15" s="27">
        <v>159</v>
      </c>
      <c r="G15" s="52" t="s">
        <v>78</v>
      </c>
      <c r="H15" s="52" t="s">
        <v>80</v>
      </c>
      <c r="I15" s="52">
        <v>1403498</v>
      </c>
      <c r="J15" s="52">
        <v>1414835</v>
      </c>
      <c r="K15" s="52">
        <f t="shared" si="3"/>
        <v>11337</v>
      </c>
      <c r="L15" s="52">
        <v>11337</v>
      </c>
      <c r="M15" s="52">
        <f t="shared" si="0"/>
        <v>926</v>
      </c>
      <c r="N15" s="52">
        <v>10498062</v>
      </c>
      <c r="O15" s="52">
        <v>1049806</v>
      </c>
      <c r="P15" s="52">
        <v>2109758</v>
      </c>
      <c r="Q15" s="52">
        <v>1134703</v>
      </c>
      <c r="R15" s="52">
        <f t="shared" si="1"/>
        <v>14792329</v>
      </c>
      <c r="S15" s="52">
        <v>452</v>
      </c>
      <c r="T15" s="52">
        <f t="shared" si="2"/>
        <v>14792781</v>
      </c>
      <c r="U15" s="52">
        <v>781</v>
      </c>
      <c r="V15" s="52">
        <v>0</v>
      </c>
      <c r="W15" s="108">
        <f t="shared" si="4"/>
        <v>14792000</v>
      </c>
      <c r="X15" s="109" t="s">
        <v>81</v>
      </c>
    </row>
    <row r="16" spans="1:102" ht="22.5">
      <c r="A16" s="52"/>
      <c r="B16" s="52"/>
      <c r="C16" s="27"/>
      <c r="D16" s="27"/>
      <c r="E16" s="27"/>
      <c r="F16" s="27">
        <v>160</v>
      </c>
      <c r="G16" s="52" t="s">
        <v>80</v>
      </c>
      <c r="H16" s="52" t="s">
        <v>82</v>
      </c>
      <c r="I16" s="52">
        <v>1414835</v>
      </c>
      <c r="J16" s="52">
        <v>1431371</v>
      </c>
      <c r="K16" s="52">
        <f t="shared" si="3"/>
        <v>16536</v>
      </c>
      <c r="L16" s="52">
        <v>26231</v>
      </c>
      <c r="M16" s="52">
        <f t="shared" si="0"/>
        <v>926</v>
      </c>
      <c r="N16" s="52">
        <v>24289906</v>
      </c>
      <c r="O16" s="52">
        <v>2428990</v>
      </c>
      <c r="P16" s="52">
        <v>1662233</v>
      </c>
      <c r="Q16" s="52">
        <v>2335692</v>
      </c>
      <c r="R16" s="52">
        <f t="shared" si="1"/>
        <v>30716821</v>
      </c>
      <c r="S16" s="52">
        <v>781</v>
      </c>
      <c r="T16" s="52">
        <f t="shared" si="2"/>
        <v>30717602</v>
      </c>
      <c r="U16" s="52">
        <v>602</v>
      </c>
      <c r="V16" s="52">
        <v>0</v>
      </c>
      <c r="W16" s="108">
        <f t="shared" si="4"/>
        <v>30717000</v>
      </c>
      <c r="X16" s="109" t="s">
        <v>83</v>
      </c>
    </row>
    <row r="17" spans="1:34" ht="22.5">
      <c r="A17" s="52"/>
      <c r="B17" s="52"/>
      <c r="C17" s="27"/>
      <c r="D17" s="27"/>
      <c r="E17" s="27"/>
      <c r="F17" s="27">
        <v>161</v>
      </c>
      <c r="G17" s="52" t="s">
        <v>82</v>
      </c>
      <c r="H17" s="52" t="s">
        <v>84</v>
      </c>
      <c r="I17" s="52">
        <v>1431371</v>
      </c>
      <c r="J17" s="52">
        <v>1431371</v>
      </c>
      <c r="K17" s="52">
        <v>0</v>
      </c>
      <c r="L17" s="52">
        <v>38940</v>
      </c>
      <c r="M17" s="52">
        <f t="shared" si="0"/>
        <v>926</v>
      </c>
      <c r="N17" s="52">
        <v>36058440</v>
      </c>
      <c r="O17" s="52">
        <v>3605844</v>
      </c>
      <c r="P17" s="52">
        <v>1981894</v>
      </c>
      <c r="Q17" s="52">
        <v>3423629</v>
      </c>
      <c r="R17" s="52">
        <f t="shared" si="1"/>
        <v>45069807</v>
      </c>
      <c r="S17" s="52">
        <v>602</v>
      </c>
      <c r="T17" s="52">
        <f t="shared" si="2"/>
        <v>45070409</v>
      </c>
      <c r="U17" s="52">
        <v>409</v>
      </c>
      <c r="V17" s="52">
        <v>0</v>
      </c>
      <c r="W17" s="108">
        <f t="shared" si="4"/>
        <v>45070000</v>
      </c>
      <c r="X17" s="109" t="s">
        <v>85</v>
      </c>
    </row>
    <row r="18" spans="1:34" ht="22.5">
      <c r="A18" s="52"/>
      <c r="B18" s="52"/>
      <c r="C18" s="27"/>
      <c r="D18" s="27"/>
      <c r="E18" s="27"/>
      <c r="F18" s="27">
        <v>162</v>
      </c>
      <c r="G18" s="52" t="s">
        <v>84</v>
      </c>
      <c r="H18" s="52" t="s">
        <v>86</v>
      </c>
      <c r="I18" s="52">
        <v>1431371</v>
      </c>
      <c r="J18" s="52">
        <v>1431371</v>
      </c>
      <c r="K18" s="52">
        <v>0</v>
      </c>
      <c r="L18" s="52">
        <v>232000</v>
      </c>
      <c r="M18" s="52">
        <f t="shared" si="0"/>
        <v>926</v>
      </c>
      <c r="N18" s="52">
        <v>214832000</v>
      </c>
      <c r="O18" s="52">
        <v>21483200</v>
      </c>
      <c r="P18" s="52">
        <v>0</v>
      </c>
      <c r="Q18" s="52">
        <v>19334880</v>
      </c>
      <c r="R18" s="52">
        <f t="shared" si="1"/>
        <v>255650080</v>
      </c>
      <c r="S18" s="52">
        <v>409</v>
      </c>
      <c r="T18" s="52">
        <f t="shared" si="2"/>
        <v>255650489</v>
      </c>
      <c r="U18" s="52">
        <v>489</v>
      </c>
      <c r="V18" s="52">
        <v>0</v>
      </c>
      <c r="W18" s="108">
        <f t="shared" si="4"/>
        <v>255650000</v>
      </c>
      <c r="X18" s="109" t="s">
        <v>87</v>
      </c>
    </row>
    <row r="19" spans="1:34" ht="22.5">
      <c r="A19" s="52"/>
      <c r="B19" s="52"/>
      <c r="C19" s="27"/>
      <c r="D19" s="27"/>
      <c r="E19" s="27"/>
      <c r="F19" s="27">
        <v>163</v>
      </c>
      <c r="G19" s="52" t="s">
        <v>86</v>
      </c>
      <c r="H19" s="52" t="s">
        <v>88</v>
      </c>
      <c r="I19" s="52">
        <v>1431371</v>
      </c>
      <c r="J19" s="52">
        <v>1431371</v>
      </c>
      <c r="K19" s="52">
        <v>0</v>
      </c>
      <c r="L19" s="52">
        <v>131028</v>
      </c>
      <c r="M19" s="52">
        <f t="shared" si="0"/>
        <v>926</v>
      </c>
      <c r="N19" s="52">
        <v>121331928</v>
      </c>
      <c r="O19" s="52">
        <v>12133193</v>
      </c>
      <c r="P19" s="52">
        <v>0</v>
      </c>
      <c r="Q19" s="52">
        <v>10919873</v>
      </c>
      <c r="R19" s="52">
        <f t="shared" si="1"/>
        <v>144384994</v>
      </c>
      <c r="S19" s="52">
        <v>489</v>
      </c>
      <c r="T19" s="52">
        <f t="shared" si="2"/>
        <v>144385483</v>
      </c>
      <c r="U19" s="52">
        <v>483</v>
      </c>
      <c r="V19" s="52">
        <v>127825000</v>
      </c>
      <c r="W19" s="108">
        <f t="shared" si="4"/>
        <v>272210000</v>
      </c>
      <c r="X19" s="109"/>
    </row>
    <row r="20" spans="1:34" ht="22.5">
      <c r="A20" s="52"/>
      <c r="B20" s="52"/>
      <c r="C20" s="27"/>
      <c r="D20" s="27"/>
      <c r="E20" s="27"/>
      <c r="F20" s="27">
        <v>164</v>
      </c>
      <c r="G20" s="52" t="s">
        <v>88</v>
      </c>
      <c r="H20" s="52" t="s">
        <v>89</v>
      </c>
      <c r="I20" s="52">
        <v>1431371</v>
      </c>
      <c r="J20" s="52">
        <v>1431371</v>
      </c>
      <c r="K20" s="52">
        <v>0</v>
      </c>
      <c r="L20" s="52">
        <v>90631</v>
      </c>
      <c r="M20" s="52">
        <f t="shared" si="0"/>
        <v>926</v>
      </c>
      <c r="N20" s="52">
        <v>83924306</v>
      </c>
      <c r="O20" s="52">
        <v>8392431</v>
      </c>
      <c r="P20" s="52">
        <v>0</v>
      </c>
      <c r="Q20" s="52">
        <v>7553187</v>
      </c>
      <c r="R20" s="52">
        <f t="shared" si="1"/>
        <v>99869924</v>
      </c>
      <c r="S20" s="52">
        <v>427</v>
      </c>
      <c r="T20" s="52">
        <f t="shared" si="2"/>
        <v>99870351</v>
      </c>
      <c r="U20" s="52">
        <v>351</v>
      </c>
      <c r="V20" s="52">
        <v>81855000</v>
      </c>
      <c r="W20" s="108">
        <v>363450000</v>
      </c>
      <c r="X20" s="109" t="s">
        <v>90</v>
      </c>
      <c r="AH20" s="6"/>
    </row>
    <row r="21" spans="1:34" ht="22.5">
      <c r="A21" s="52"/>
      <c r="B21" s="52"/>
      <c r="C21" s="27"/>
      <c r="D21" s="27"/>
      <c r="E21" s="27"/>
      <c r="F21" s="27">
        <v>165</v>
      </c>
      <c r="G21" s="52" t="s">
        <v>89</v>
      </c>
      <c r="H21" s="52" t="s">
        <v>91</v>
      </c>
      <c r="I21" s="52">
        <v>1431371</v>
      </c>
      <c r="J21" s="52">
        <v>1431371</v>
      </c>
      <c r="K21" s="52">
        <v>0</v>
      </c>
      <c r="L21" s="52">
        <v>51623</v>
      </c>
      <c r="M21" s="52">
        <f t="shared" si="0"/>
        <v>926.00001937121056</v>
      </c>
      <c r="N21" s="52">
        <v>47802899</v>
      </c>
      <c r="O21" s="52">
        <v>4780289</v>
      </c>
      <c r="P21" s="52">
        <v>0</v>
      </c>
      <c r="Q21" s="52">
        <v>4302260</v>
      </c>
      <c r="R21" s="52">
        <f t="shared" si="1"/>
        <v>56885448</v>
      </c>
      <c r="S21" s="52">
        <v>11151</v>
      </c>
      <c r="T21" s="52">
        <f t="shared" si="2"/>
        <v>56896599</v>
      </c>
      <c r="U21" s="52">
        <v>599</v>
      </c>
      <c r="V21" s="52">
        <v>62424000</v>
      </c>
      <c r="W21" s="108">
        <v>238621000</v>
      </c>
      <c r="X21" s="109" t="s">
        <v>92</v>
      </c>
    </row>
    <row r="22" spans="1:34" ht="22.5">
      <c r="A22" s="52"/>
      <c r="B22" s="52"/>
      <c r="C22" s="27"/>
      <c r="D22" s="27"/>
      <c r="E22" s="27"/>
      <c r="F22" s="27">
        <v>167</v>
      </c>
      <c r="G22" s="52" t="s">
        <v>91</v>
      </c>
      <c r="H22" s="52" t="s">
        <v>93</v>
      </c>
      <c r="I22" s="52">
        <v>1431371</v>
      </c>
      <c r="J22" s="52">
        <v>1431371</v>
      </c>
      <c r="K22" s="52">
        <v>0</v>
      </c>
      <c r="L22" s="52">
        <v>20359</v>
      </c>
      <c r="M22" s="52">
        <f t="shared" si="0"/>
        <v>926</v>
      </c>
      <c r="N22" s="52">
        <v>18852434</v>
      </c>
      <c r="O22" s="52">
        <v>1885243</v>
      </c>
      <c r="P22" s="52">
        <v>0</v>
      </c>
      <c r="Q22" s="52">
        <v>1696718</v>
      </c>
      <c r="R22" s="52">
        <f t="shared" si="1"/>
        <v>22434395</v>
      </c>
      <c r="S22" s="52">
        <v>10900</v>
      </c>
      <c r="T22" s="52">
        <f t="shared" si="2"/>
        <v>22445295</v>
      </c>
      <c r="U22" s="52">
        <v>894</v>
      </c>
      <c r="V22" s="52">
        <v>-8401</v>
      </c>
      <c r="W22" s="108">
        <f t="shared" si="4"/>
        <v>22436000</v>
      </c>
      <c r="X22" s="109" t="s">
        <v>94</v>
      </c>
    </row>
    <row r="23" spans="1:34" ht="22.5">
      <c r="A23" s="52"/>
      <c r="B23" s="52"/>
      <c r="C23" s="27"/>
      <c r="D23" s="27"/>
      <c r="E23" s="27"/>
      <c r="F23" s="27">
        <v>168</v>
      </c>
      <c r="G23" s="52" t="s">
        <v>93</v>
      </c>
      <c r="H23" s="52" t="s">
        <v>95</v>
      </c>
      <c r="I23" s="52">
        <v>1431371</v>
      </c>
      <c r="J23" s="52">
        <v>1431371</v>
      </c>
      <c r="K23" s="52">
        <v>0</v>
      </c>
      <c r="L23" s="52">
        <v>7553</v>
      </c>
      <c r="M23" s="52">
        <f t="shared" si="0"/>
        <v>926</v>
      </c>
      <c r="N23" s="52">
        <v>6994078</v>
      </c>
      <c r="O23" s="52">
        <v>699408</v>
      </c>
      <c r="P23" s="52">
        <v>0</v>
      </c>
      <c r="Q23" s="52">
        <v>629466</v>
      </c>
      <c r="R23" s="52">
        <f t="shared" si="1"/>
        <v>8322952</v>
      </c>
      <c r="S23" s="52">
        <v>894</v>
      </c>
      <c r="T23" s="52">
        <f t="shared" si="2"/>
        <v>8323846</v>
      </c>
      <c r="U23" s="52">
        <v>846</v>
      </c>
      <c r="V23" s="52">
        <v>0</v>
      </c>
      <c r="W23" s="108">
        <f t="shared" si="4"/>
        <v>8323000</v>
      </c>
      <c r="X23" s="109" t="s">
        <v>96</v>
      </c>
    </row>
    <row r="24" spans="1:34" ht="22.5">
      <c r="A24" s="52"/>
      <c r="B24" s="52"/>
      <c r="C24" s="27"/>
      <c r="D24" s="27"/>
      <c r="E24" s="27"/>
      <c r="F24" s="27">
        <v>169</v>
      </c>
      <c r="G24" s="52" t="s">
        <v>95</v>
      </c>
      <c r="H24" s="52" t="s">
        <v>97</v>
      </c>
      <c r="I24" s="52">
        <v>1431371</v>
      </c>
      <c r="J24" s="52">
        <v>1431371</v>
      </c>
      <c r="K24" s="52">
        <v>0</v>
      </c>
      <c r="L24" s="52">
        <v>8693</v>
      </c>
      <c r="M24" s="52">
        <f t="shared" si="0"/>
        <v>926</v>
      </c>
      <c r="N24" s="52">
        <v>8049718</v>
      </c>
      <c r="O24" s="52">
        <v>804972</v>
      </c>
      <c r="P24" s="52">
        <v>0</v>
      </c>
      <c r="Q24" s="52">
        <v>724474</v>
      </c>
      <c r="R24" s="52">
        <f t="shared" si="1"/>
        <v>9579164</v>
      </c>
      <c r="S24" s="52">
        <v>846</v>
      </c>
      <c r="T24" s="52">
        <f t="shared" si="2"/>
        <v>9580010</v>
      </c>
      <c r="U24" s="52">
        <v>10</v>
      </c>
      <c r="V24" s="52">
        <v>0</v>
      </c>
      <c r="W24" s="108">
        <f t="shared" si="4"/>
        <v>9580000</v>
      </c>
      <c r="X24" s="109" t="s">
        <v>98</v>
      </c>
    </row>
    <row r="25" spans="1:34" ht="22.5">
      <c r="A25" s="52"/>
      <c r="B25" s="52"/>
      <c r="C25" s="27"/>
      <c r="D25" s="27"/>
      <c r="E25" s="27"/>
      <c r="F25" s="27">
        <v>170</v>
      </c>
      <c r="G25" s="52" t="s">
        <v>97</v>
      </c>
      <c r="H25" s="52" t="s">
        <v>99</v>
      </c>
      <c r="I25" s="52">
        <v>1431371</v>
      </c>
      <c r="J25" s="52">
        <v>1431371</v>
      </c>
      <c r="K25" s="52">
        <v>0</v>
      </c>
      <c r="L25" s="52">
        <v>7971</v>
      </c>
      <c r="M25" s="52">
        <f t="shared" si="0"/>
        <v>926</v>
      </c>
      <c r="N25" s="52">
        <v>7381146</v>
      </c>
      <c r="O25" s="52">
        <v>738115</v>
      </c>
      <c r="P25" s="52">
        <v>0</v>
      </c>
      <c r="Q25" s="52">
        <v>664303</v>
      </c>
      <c r="R25" s="52">
        <f t="shared" si="1"/>
        <v>8783564</v>
      </c>
      <c r="S25" s="52">
        <v>10</v>
      </c>
      <c r="T25" s="52">
        <f t="shared" si="2"/>
        <v>8783574</v>
      </c>
      <c r="U25" s="52">
        <v>574</v>
      </c>
      <c r="V25" s="52">
        <v>0</v>
      </c>
      <c r="W25" s="108">
        <f t="shared" si="4"/>
        <v>8783000</v>
      </c>
      <c r="X25" s="109" t="s">
        <v>100</v>
      </c>
    </row>
    <row r="26" spans="1:34" ht="22.5">
      <c r="A26" s="52"/>
      <c r="B26" s="52"/>
      <c r="C26" s="27"/>
      <c r="D26" s="27"/>
      <c r="E26" s="27"/>
      <c r="F26" s="27">
        <v>172</v>
      </c>
      <c r="G26" s="52" t="s">
        <v>99</v>
      </c>
      <c r="H26" s="52" t="s">
        <v>101</v>
      </c>
      <c r="I26" s="52">
        <v>1431371</v>
      </c>
      <c r="J26" s="52">
        <v>1431371</v>
      </c>
      <c r="K26" s="52">
        <v>0</v>
      </c>
      <c r="L26" s="52">
        <v>7866</v>
      </c>
      <c r="M26" s="52">
        <f t="shared" si="0"/>
        <v>1064.899949148233</v>
      </c>
      <c r="N26" s="52">
        <v>8376503</v>
      </c>
      <c r="O26" s="52">
        <v>837650</v>
      </c>
      <c r="P26" s="52">
        <v>0</v>
      </c>
      <c r="Q26" s="52">
        <v>753885</v>
      </c>
      <c r="R26" s="52">
        <f t="shared" si="1"/>
        <v>9968038</v>
      </c>
      <c r="S26" s="52">
        <v>664</v>
      </c>
      <c r="T26" s="52">
        <f t="shared" si="2"/>
        <v>9968702</v>
      </c>
      <c r="U26" s="52">
        <v>702</v>
      </c>
      <c r="V26" s="52">
        <v>2703000</v>
      </c>
      <c r="W26" s="108">
        <f t="shared" si="4"/>
        <v>12671000</v>
      </c>
      <c r="X26" s="109" t="s">
        <v>102</v>
      </c>
    </row>
    <row r="27" spans="1:34" ht="22.5">
      <c r="A27" s="52"/>
      <c r="B27" s="52"/>
      <c r="C27" s="27"/>
      <c r="D27" s="27"/>
      <c r="E27" s="27"/>
      <c r="F27" s="27">
        <v>173</v>
      </c>
      <c r="G27" s="52" t="s">
        <v>101</v>
      </c>
      <c r="H27" s="52" t="s">
        <v>103</v>
      </c>
      <c r="I27" s="52">
        <v>1431371</v>
      </c>
      <c r="J27" s="52">
        <v>1431371</v>
      </c>
      <c r="K27" s="52">
        <v>0</v>
      </c>
      <c r="L27" s="52">
        <v>30321</v>
      </c>
      <c r="M27" s="52">
        <f t="shared" si="0"/>
        <v>995.58075261370004</v>
      </c>
      <c r="N27" s="52">
        <v>30187004</v>
      </c>
      <c r="O27" s="52">
        <v>3018700</v>
      </c>
      <c r="P27" s="52">
        <v>0</v>
      </c>
      <c r="Q27" s="52">
        <v>2716830</v>
      </c>
      <c r="R27" s="52">
        <f t="shared" si="1"/>
        <v>35922534</v>
      </c>
      <c r="S27" s="52">
        <v>702</v>
      </c>
      <c r="T27" s="52">
        <f t="shared" si="2"/>
        <v>35923236</v>
      </c>
      <c r="U27" s="52">
        <v>236</v>
      </c>
      <c r="V27" s="52">
        <v>0</v>
      </c>
      <c r="W27" s="108">
        <f t="shared" si="4"/>
        <v>35923000</v>
      </c>
      <c r="X27" s="109" t="s">
        <v>104</v>
      </c>
      <c r="AB27" s="6"/>
      <c r="AC27" s="6"/>
    </row>
    <row r="28" spans="1:34" ht="22.5">
      <c r="A28" s="52"/>
      <c r="B28" s="52"/>
      <c r="C28" s="27"/>
      <c r="D28" s="27"/>
      <c r="E28" s="27"/>
      <c r="F28" s="27">
        <v>174</v>
      </c>
      <c r="G28" s="52" t="s">
        <v>103</v>
      </c>
      <c r="H28" s="52" t="s">
        <v>105</v>
      </c>
      <c r="I28" s="52">
        <v>1431371</v>
      </c>
      <c r="J28" s="52">
        <v>1431371</v>
      </c>
      <c r="K28" s="52">
        <v>0</v>
      </c>
      <c r="L28" s="52">
        <v>77419</v>
      </c>
      <c r="M28" s="52">
        <f t="shared" si="0"/>
        <v>950.77378937986794</v>
      </c>
      <c r="N28" s="52">
        <v>73607956</v>
      </c>
      <c r="O28" s="52">
        <v>7360796</v>
      </c>
      <c r="P28" s="52">
        <v>0</v>
      </c>
      <c r="Q28" s="52">
        <v>6624715</v>
      </c>
      <c r="R28" s="52">
        <f t="shared" si="1"/>
        <v>87593467</v>
      </c>
      <c r="S28" s="52">
        <v>236</v>
      </c>
      <c r="T28" s="52">
        <f t="shared" si="2"/>
        <v>87593703</v>
      </c>
      <c r="U28" s="52">
        <v>703</v>
      </c>
      <c r="V28" s="52">
        <v>0</v>
      </c>
      <c r="W28" s="108">
        <f>T28+V28-U28</f>
        <v>87593000</v>
      </c>
      <c r="X28" s="109" t="s">
        <v>106</v>
      </c>
    </row>
    <row r="29" spans="1:34" ht="22.5">
      <c r="A29" s="52"/>
      <c r="B29" s="52"/>
      <c r="C29" s="27"/>
      <c r="D29" s="27"/>
      <c r="E29" s="27"/>
      <c r="F29" s="27">
        <v>175</v>
      </c>
      <c r="G29" s="52" t="s">
        <v>105</v>
      </c>
      <c r="H29" s="52" t="s">
        <v>107</v>
      </c>
      <c r="I29" s="52">
        <v>1431371</v>
      </c>
      <c r="J29" s="52">
        <v>1431371</v>
      </c>
      <c r="K29" s="52">
        <v>0</v>
      </c>
      <c r="L29" s="52">
        <v>91022</v>
      </c>
      <c r="M29" s="52">
        <f t="shared" si="0"/>
        <v>945.66665201819342</v>
      </c>
      <c r="N29" s="52">
        <v>86076470</v>
      </c>
      <c r="O29" s="52">
        <v>8607647</v>
      </c>
      <c r="P29" s="52">
        <v>0</v>
      </c>
      <c r="Q29" s="52">
        <v>7746881</v>
      </c>
      <c r="R29" s="52">
        <f t="shared" si="1"/>
        <v>102430998</v>
      </c>
      <c r="S29" s="52">
        <v>703</v>
      </c>
      <c r="T29" s="52">
        <f t="shared" si="2"/>
        <v>102431701</v>
      </c>
      <c r="U29" s="52">
        <v>701</v>
      </c>
      <c r="V29" s="52">
        <v>0</v>
      </c>
      <c r="W29" s="108">
        <f>T29+V29-U29</f>
        <v>102431000</v>
      </c>
      <c r="X29" s="113" t="s">
        <v>108</v>
      </c>
    </row>
    <row r="30" spans="1:34" ht="22.5">
      <c r="A30" s="52"/>
      <c r="B30" s="52"/>
      <c r="C30" s="27"/>
      <c r="D30" s="27"/>
      <c r="E30" s="27"/>
      <c r="F30" s="27">
        <v>176</v>
      </c>
      <c r="G30" s="52" t="s">
        <v>107</v>
      </c>
      <c r="H30" s="52" t="s">
        <v>109</v>
      </c>
      <c r="I30" s="52">
        <v>1431371</v>
      </c>
      <c r="J30" s="52">
        <v>1431371</v>
      </c>
      <c r="K30" s="52">
        <v>0</v>
      </c>
      <c r="L30" s="52">
        <v>136883</v>
      </c>
      <c r="M30" s="52">
        <f t="shared" si="0"/>
        <v>939.54463300775114</v>
      </c>
      <c r="N30" s="52">
        <v>128607688</v>
      </c>
      <c r="O30" s="52">
        <v>12860769</v>
      </c>
      <c r="P30" s="52">
        <v>0</v>
      </c>
      <c r="Q30" s="52">
        <v>11574692</v>
      </c>
      <c r="R30" s="52">
        <f t="shared" si="1"/>
        <v>153043149</v>
      </c>
      <c r="S30" s="52">
        <v>701</v>
      </c>
      <c r="T30" s="52">
        <f t="shared" si="2"/>
        <v>153043850</v>
      </c>
      <c r="U30" s="52">
        <v>850</v>
      </c>
      <c r="V30" s="52">
        <v>102143000</v>
      </c>
      <c r="W30" s="108">
        <v>255474000</v>
      </c>
      <c r="X30" s="109" t="s">
        <v>110</v>
      </c>
    </row>
    <row r="31" spans="1:34" ht="22.5">
      <c r="A31" s="52"/>
      <c r="B31" s="52"/>
      <c r="C31" s="27"/>
      <c r="D31" s="27"/>
      <c r="E31" s="27"/>
      <c r="F31" s="27">
        <v>177</v>
      </c>
      <c r="G31" s="52" t="s">
        <v>109</v>
      </c>
      <c r="H31" s="52" t="s">
        <v>111</v>
      </c>
      <c r="I31" s="52">
        <v>1431371</v>
      </c>
      <c r="J31" s="52">
        <v>1431371</v>
      </c>
      <c r="K31" s="52">
        <v>0</v>
      </c>
      <c r="L31" s="52">
        <v>166199</v>
      </c>
      <c r="M31" s="52">
        <f t="shared" si="0"/>
        <v>939.0788392228593</v>
      </c>
      <c r="N31" s="52">
        <v>156073964</v>
      </c>
      <c r="O31" s="52">
        <v>15607396</v>
      </c>
      <c r="P31" s="52">
        <v>0</v>
      </c>
      <c r="Q31" s="52">
        <v>14046657</v>
      </c>
      <c r="R31" s="52">
        <f t="shared" si="1"/>
        <v>185728017</v>
      </c>
      <c r="S31" s="52">
        <v>850</v>
      </c>
      <c r="T31" s="52">
        <f t="shared" si="2"/>
        <v>185728867</v>
      </c>
      <c r="U31" s="52">
        <v>867</v>
      </c>
      <c r="V31" s="52">
        <v>-288000</v>
      </c>
      <c r="W31" s="108">
        <f>T31+V31-U31</f>
        <v>185440000</v>
      </c>
      <c r="X31" s="109" t="s">
        <v>112</v>
      </c>
    </row>
    <row r="32" spans="1:34" ht="22.5">
      <c r="A32" s="52"/>
      <c r="B32" s="52"/>
      <c r="C32" s="27"/>
      <c r="D32" s="27"/>
      <c r="E32" s="27"/>
      <c r="F32" s="27">
        <v>178</v>
      </c>
      <c r="G32" s="52" t="s">
        <v>111</v>
      </c>
      <c r="H32" s="52" t="s">
        <v>113</v>
      </c>
      <c r="I32" s="52">
        <v>1431371</v>
      </c>
      <c r="J32" s="52">
        <v>1431371</v>
      </c>
      <c r="K32" s="52">
        <v>0</v>
      </c>
      <c r="L32" s="52">
        <v>101020</v>
      </c>
      <c r="M32" s="52">
        <f t="shared" si="0"/>
        <v>939.92303504256586</v>
      </c>
      <c r="N32" s="52">
        <v>94951025</v>
      </c>
      <c r="O32" s="52">
        <v>9495103</v>
      </c>
      <c r="P32" s="52">
        <v>0</v>
      </c>
      <c r="Q32" s="52">
        <v>8545592</v>
      </c>
      <c r="R32" s="52">
        <f t="shared" si="1"/>
        <v>112991720</v>
      </c>
      <c r="S32" s="52">
        <v>867</v>
      </c>
      <c r="T32" s="52">
        <f t="shared" si="2"/>
        <v>112992587</v>
      </c>
      <c r="U32" s="52">
        <v>587</v>
      </c>
      <c r="V32" s="52">
        <v>0</v>
      </c>
      <c r="W32" s="108">
        <f t="shared" ref="W32:W47" si="5">T32+V32-U32</f>
        <v>112992000</v>
      </c>
      <c r="X32" s="109" t="s">
        <v>114</v>
      </c>
    </row>
    <row r="33" spans="1:102" s="26" customFormat="1" ht="25.15" customHeight="1">
      <c r="A33" s="52">
        <v>1</v>
      </c>
      <c r="B33" s="52">
        <v>98</v>
      </c>
      <c r="C33" s="27" t="str">
        <f>B33&amp;"/"&amp;A33</f>
        <v>98/1</v>
      </c>
      <c r="D33" s="27">
        <v>1</v>
      </c>
      <c r="E33" s="27" t="str">
        <f>B33&amp;"/"&amp;D33</f>
        <v>98/1</v>
      </c>
      <c r="F33" s="27">
        <v>179</v>
      </c>
      <c r="G33" s="27" t="s">
        <v>113</v>
      </c>
      <c r="H33" s="27" t="s">
        <v>115</v>
      </c>
      <c r="I33" s="52">
        <v>1431371</v>
      </c>
      <c r="J33" s="52">
        <v>1431371</v>
      </c>
      <c r="K33" s="52">
        <v>0</v>
      </c>
      <c r="L33" s="52">
        <v>68930</v>
      </c>
      <c r="M33" s="52">
        <f t="shared" ref="M33:M41" si="6">N33/L33</f>
        <v>958.46222254461043</v>
      </c>
      <c r="N33" s="52">
        <v>66066801</v>
      </c>
      <c r="O33" s="53">
        <v>6606681</v>
      </c>
      <c r="P33" s="52">
        <v>0</v>
      </c>
      <c r="Q33" s="53">
        <v>5946011</v>
      </c>
      <c r="R33" s="52">
        <f t="shared" si="1"/>
        <v>78619493</v>
      </c>
      <c r="S33" s="53">
        <v>587</v>
      </c>
      <c r="T33" s="52">
        <f t="shared" ref="T33:T47" si="7">S33+R33</f>
        <v>78620080</v>
      </c>
      <c r="U33" s="53">
        <v>80</v>
      </c>
      <c r="V33" s="52">
        <v>0</v>
      </c>
      <c r="W33" s="108">
        <f t="shared" si="5"/>
        <v>78620000</v>
      </c>
      <c r="X33" s="109" t="s">
        <v>116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</row>
    <row r="34" spans="1:102" ht="22.5">
      <c r="A34" s="52">
        <v>2</v>
      </c>
      <c r="B34" s="52">
        <v>98</v>
      </c>
      <c r="C34" s="27" t="str">
        <f t="shared" ref="C34:C44" si="8">B34&amp;"/"&amp;A34</f>
        <v>98/2</v>
      </c>
      <c r="D34" s="27">
        <v>1</v>
      </c>
      <c r="E34" s="27" t="str">
        <f t="shared" ref="E34:E44" si="9">B34&amp;"/"&amp;D34</f>
        <v>98/1</v>
      </c>
      <c r="F34" s="27">
        <v>181</v>
      </c>
      <c r="G34" s="27" t="s">
        <v>115</v>
      </c>
      <c r="H34" s="52" t="s">
        <v>117</v>
      </c>
      <c r="I34" s="52">
        <v>1431371</v>
      </c>
      <c r="J34" s="52">
        <v>1431371</v>
      </c>
      <c r="K34" s="52">
        <v>0</v>
      </c>
      <c r="L34" s="52">
        <v>51197</v>
      </c>
      <c r="M34" s="52">
        <f t="shared" si="6"/>
        <v>967.20862550540073</v>
      </c>
      <c r="N34" s="52">
        <v>49518180</v>
      </c>
      <c r="O34" s="52">
        <v>4951818</v>
      </c>
      <c r="P34" s="52">
        <v>0</v>
      </c>
      <c r="Q34" s="52">
        <v>4456635</v>
      </c>
      <c r="R34" s="52">
        <f t="shared" si="1"/>
        <v>58926633</v>
      </c>
      <c r="S34" s="52">
        <v>79</v>
      </c>
      <c r="T34" s="52">
        <f t="shared" si="7"/>
        <v>58926712</v>
      </c>
      <c r="U34" s="52">
        <v>712</v>
      </c>
      <c r="V34" s="52">
        <v>0</v>
      </c>
      <c r="W34" s="108">
        <f t="shared" si="5"/>
        <v>58926000</v>
      </c>
      <c r="X34" s="109" t="s">
        <v>118</v>
      </c>
    </row>
    <row r="35" spans="1:102" ht="22.5">
      <c r="A35" s="52">
        <v>3</v>
      </c>
      <c r="B35" s="52">
        <v>98</v>
      </c>
      <c r="C35" s="27" t="str">
        <f t="shared" si="8"/>
        <v>98/3</v>
      </c>
      <c r="D35" s="27">
        <v>1</v>
      </c>
      <c r="E35" s="27" t="str">
        <f t="shared" si="9"/>
        <v>98/1</v>
      </c>
      <c r="F35" s="27">
        <v>182</v>
      </c>
      <c r="G35" s="52" t="s">
        <v>117</v>
      </c>
      <c r="H35" s="52" t="s">
        <v>119</v>
      </c>
      <c r="I35" s="52">
        <v>1431371</v>
      </c>
      <c r="J35" s="52">
        <v>1431371</v>
      </c>
      <c r="K35" s="52">
        <v>0</v>
      </c>
      <c r="L35" s="52">
        <v>20442</v>
      </c>
      <c r="M35" s="52">
        <f t="shared" si="6"/>
        <v>1019.8245768515801</v>
      </c>
      <c r="N35" s="52">
        <v>20847254</v>
      </c>
      <c r="O35" s="52">
        <v>2084726</v>
      </c>
      <c r="P35" s="52">
        <v>0</v>
      </c>
      <c r="Q35" s="52">
        <v>1876252</v>
      </c>
      <c r="R35" s="52">
        <f t="shared" si="1"/>
        <v>24808232</v>
      </c>
      <c r="S35" s="52">
        <v>712</v>
      </c>
      <c r="T35" s="52">
        <f t="shared" si="7"/>
        <v>24808944</v>
      </c>
      <c r="U35" s="52">
        <v>944</v>
      </c>
      <c r="V35" s="52">
        <v>0</v>
      </c>
      <c r="W35" s="108">
        <f t="shared" si="5"/>
        <v>24808000</v>
      </c>
      <c r="X35" s="109" t="s">
        <v>120</v>
      </c>
    </row>
    <row r="36" spans="1:102" ht="22.5">
      <c r="A36" s="52">
        <v>4</v>
      </c>
      <c r="B36" s="52">
        <v>98</v>
      </c>
      <c r="C36" s="27" t="str">
        <f t="shared" si="8"/>
        <v>98/4</v>
      </c>
      <c r="D36" s="27">
        <v>2</v>
      </c>
      <c r="E36" s="27" t="str">
        <f t="shared" si="9"/>
        <v>98/2</v>
      </c>
      <c r="F36" s="27">
        <v>183</v>
      </c>
      <c r="G36" s="52" t="s">
        <v>119</v>
      </c>
      <c r="H36" s="52" t="s">
        <v>121</v>
      </c>
      <c r="I36" s="52">
        <v>1431371</v>
      </c>
      <c r="J36" s="52">
        <v>1431371</v>
      </c>
      <c r="K36" s="52">
        <v>0</v>
      </c>
      <c r="L36" s="52">
        <v>18069</v>
      </c>
      <c r="M36" s="52">
        <f t="shared" si="6"/>
        <v>1028.6083347169185</v>
      </c>
      <c r="N36" s="52">
        <v>18585924</v>
      </c>
      <c r="O36" s="52">
        <v>1858592</v>
      </c>
      <c r="P36" s="52">
        <v>0</v>
      </c>
      <c r="Q36" s="52">
        <v>1672733</v>
      </c>
      <c r="R36" s="52">
        <f t="shared" si="1"/>
        <v>22117249</v>
      </c>
      <c r="S36" s="52">
        <v>944</v>
      </c>
      <c r="T36" s="52">
        <f t="shared" si="7"/>
        <v>22118193</v>
      </c>
      <c r="U36" s="52">
        <v>193</v>
      </c>
      <c r="V36" s="52">
        <v>0</v>
      </c>
      <c r="W36" s="108">
        <f t="shared" si="5"/>
        <v>22118000</v>
      </c>
      <c r="X36" s="109" t="s">
        <v>122</v>
      </c>
    </row>
    <row r="37" spans="1:102" ht="22.5">
      <c r="A37" s="52">
        <v>5</v>
      </c>
      <c r="B37" s="52">
        <v>98</v>
      </c>
      <c r="C37" s="27" t="str">
        <f t="shared" si="8"/>
        <v>98/5</v>
      </c>
      <c r="D37" s="27">
        <v>2</v>
      </c>
      <c r="E37" s="27" t="str">
        <f t="shared" si="9"/>
        <v>98/2</v>
      </c>
      <c r="F37" s="27">
        <v>184</v>
      </c>
      <c r="G37" s="52" t="s">
        <v>121</v>
      </c>
      <c r="H37" s="52" t="s">
        <v>123</v>
      </c>
      <c r="I37" s="52">
        <v>1431371</v>
      </c>
      <c r="J37" s="52">
        <v>1431371</v>
      </c>
      <c r="K37" s="52">
        <v>0</v>
      </c>
      <c r="L37" s="52">
        <v>27131</v>
      </c>
      <c r="M37" s="52">
        <f t="shared" si="6"/>
        <v>1008.4747336994582</v>
      </c>
      <c r="N37" s="52">
        <v>27360928</v>
      </c>
      <c r="O37" s="52">
        <v>2736092</v>
      </c>
      <c r="P37" s="52">
        <v>0</v>
      </c>
      <c r="Q37" s="52">
        <v>2462483</v>
      </c>
      <c r="R37" s="52">
        <f t="shared" si="1"/>
        <v>32559503</v>
      </c>
      <c r="S37" s="52">
        <v>193</v>
      </c>
      <c r="T37" s="52">
        <f t="shared" si="7"/>
        <v>32559696</v>
      </c>
      <c r="U37" s="52">
        <v>696</v>
      </c>
      <c r="V37" s="52">
        <v>0</v>
      </c>
      <c r="W37" s="108">
        <f t="shared" si="5"/>
        <v>32559000</v>
      </c>
      <c r="X37" s="109" t="s">
        <v>124</v>
      </c>
    </row>
    <row r="38" spans="1:102" ht="22.5">
      <c r="A38" s="52">
        <v>6</v>
      </c>
      <c r="B38" s="52">
        <v>98</v>
      </c>
      <c r="C38" s="27" t="str">
        <f t="shared" si="8"/>
        <v>98/6</v>
      </c>
      <c r="D38" s="27">
        <v>2</v>
      </c>
      <c r="E38" s="27" t="str">
        <f t="shared" si="9"/>
        <v>98/2</v>
      </c>
      <c r="F38" s="27">
        <v>185</v>
      </c>
      <c r="G38" s="52" t="s">
        <v>123</v>
      </c>
      <c r="H38" s="52" t="s">
        <v>125</v>
      </c>
      <c r="I38" s="52">
        <v>1431371</v>
      </c>
      <c r="J38" s="52">
        <v>1431371</v>
      </c>
      <c r="K38" s="52">
        <v>0</v>
      </c>
      <c r="L38" s="52">
        <v>22651</v>
      </c>
      <c r="M38" s="52">
        <f t="shared" si="6"/>
        <v>1002.2070107280032</v>
      </c>
      <c r="N38" s="52">
        <v>22700991</v>
      </c>
      <c r="O38" s="52">
        <v>2270100</v>
      </c>
      <c r="P38" s="52">
        <v>0</v>
      </c>
      <c r="Q38" s="52">
        <v>2043088</v>
      </c>
      <c r="R38" s="52">
        <f t="shared" si="1"/>
        <v>27014179</v>
      </c>
      <c r="S38" s="52">
        <v>696</v>
      </c>
      <c r="T38" s="52">
        <f t="shared" si="7"/>
        <v>27014875</v>
      </c>
      <c r="U38" s="52">
        <v>875</v>
      </c>
      <c r="V38" s="52">
        <v>0</v>
      </c>
      <c r="W38" s="108">
        <f t="shared" si="5"/>
        <v>27014000</v>
      </c>
      <c r="X38" s="109" t="s">
        <v>126</v>
      </c>
    </row>
    <row r="39" spans="1:102" ht="22.5">
      <c r="A39" s="52">
        <v>7</v>
      </c>
      <c r="B39" s="52">
        <v>98</v>
      </c>
      <c r="C39" s="27" t="str">
        <f t="shared" si="8"/>
        <v>98/7</v>
      </c>
      <c r="D39" s="27">
        <v>3</v>
      </c>
      <c r="E39" s="27" t="str">
        <f t="shared" si="9"/>
        <v>98/3</v>
      </c>
      <c r="F39" s="27">
        <v>186</v>
      </c>
      <c r="G39" s="52" t="s">
        <v>125</v>
      </c>
      <c r="H39" s="52" t="s">
        <v>127</v>
      </c>
      <c r="I39" s="52">
        <v>1431371</v>
      </c>
      <c r="J39" s="52">
        <v>1431371</v>
      </c>
      <c r="K39" s="52">
        <v>0</v>
      </c>
      <c r="L39" s="52">
        <v>32395</v>
      </c>
      <c r="M39" s="52">
        <f t="shared" si="6"/>
        <v>995.07306683130116</v>
      </c>
      <c r="N39" s="52">
        <v>32235392</v>
      </c>
      <c r="O39" s="52">
        <v>3223540</v>
      </c>
      <c r="P39" s="52">
        <v>0</v>
      </c>
      <c r="Q39" s="52">
        <v>2901185</v>
      </c>
      <c r="R39" s="52">
        <f t="shared" si="1"/>
        <v>38360117</v>
      </c>
      <c r="S39" s="52">
        <v>875</v>
      </c>
      <c r="T39" s="52">
        <f t="shared" si="7"/>
        <v>38360992</v>
      </c>
      <c r="U39" s="52">
        <v>992</v>
      </c>
      <c r="V39" s="52">
        <v>0</v>
      </c>
      <c r="W39" s="108">
        <f t="shared" si="5"/>
        <v>38360000</v>
      </c>
      <c r="X39" s="109" t="s">
        <v>128</v>
      </c>
    </row>
    <row r="40" spans="1:102" ht="22.5">
      <c r="A40" s="52">
        <v>8</v>
      </c>
      <c r="B40" s="52">
        <v>98</v>
      </c>
      <c r="C40" s="27" t="str">
        <f t="shared" si="8"/>
        <v>98/8</v>
      </c>
      <c r="D40" s="27">
        <v>3</v>
      </c>
      <c r="E40" s="27" t="str">
        <f t="shared" si="9"/>
        <v>98/3</v>
      </c>
      <c r="F40" s="27">
        <v>187</v>
      </c>
      <c r="G40" s="52" t="s">
        <v>127</v>
      </c>
      <c r="H40" s="52" t="s">
        <v>129</v>
      </c>
      <c r="I40" s="52">
        <v>1431371</v>
      </c>
      <c r="J40" s="52">
        <v>1431371</v>
      </c>
      <c r="K40" s="52">
        <v>0</v>
      </c>
      <c r="L40" s="52">
        <v>95955</v>
      </c>
      <c r="M40" s="52">
        <f t="shared" si="6"/>
        <v>944.65559897868798</v>
      </c>
      <c r="N40" s="52">
        <v>90644428</v>
      </c>
      <c r="O40" s="52">
        <v>9064442</v>
      </c>
      <c r="P40" s="52">
        <v>0</v>
      </c>
      <c r="Q40" s="52">
        <v>8157998</v>
      </c>
      <c r="R40" s="52">
        <f t="shared" si="1"/>
        <v>107866868</v>
      </c>
      <c r="S40" s="52">
        <v>992</v>
      </c>
      <c r="T40" s="52">
        <f t="shared" si="7"/>
        <v>107867860</v>
      </c>
      <c r="U40" s="52">
        <v>860</v>
      </c>
      <c r="V40" s="52">
        <v>0</v>
      </c>
      <c r="W40" s="108">
        <f t="shared" si="5"/>
        <v>107867000</v>
      </c>
      <c r="X40" s="109" t="s">
        <v>130</v>
      </c>
    </row>
    <row r="41" spans="1:102" ht="22.5">
      <c r="A41" s="52">
        <v>9</v>
      </c>
      <c r="B41" s="52">
        <v>98</v>
      </c>
      <c r="C41" s="27" t="str">
        <f t="shared" si="8"/>
        <v>98/9</v>
      </c>
      <c r="D41" s="27">
        <v>3</v>
      </c>
      <c r="E41" s="27" t="str">
        <f t="shared" si="9"/>
        <v>98/3</v>
      </c>
      <c r="F41" s="27">
        <v>188</v>
      </c>
      <c r="G41" s="52" t="s">
        <v>129</v>
      </c>
      <c r="H41" s="52" t="s">
        <v>131</v>
      </c>
      <c r="I41" s="52">
        <v>1431371</v>
      </c>
      <c r="J41" s="52">
        <v>1431371</v>
      </c>
      <c r="K41" s="52">
        <v>0</v>
      </c>
      <c r="L41" s="52">
        <v>166184</v>
      </c>
      <c r="M41" s="52">
        <f t="shared" si="6"/>
        <v>936.77178308381076</v>
      </c>
      <c r="N41" s="52">
        <v>155676482</v>
      </c>
      <c r="O41" s="52">
        <v>15567648</v>
      </c>
      <c r="P41" s="52">
        <v>0</v>
      </c>
      <c r="Q41" s="52">
        <v>14010883</v>
      </c>
      <c r="R41" s="52">
        <f t="shared" si="1"/>
        <v>185255013</v>
      </c>
      <c r="S41" s="52">
        <v>860</v>
      </c>
      <c r="T41" s="52">
        <f t="shared" si="7"/>
        <v>185255873</v>
      </c>
      <c r="U41" s="52">
        <v>873</v>
      </c>
      <c r="V41" s="52">
        <v>0</v>
      </c>
      <c r="W41" s="108">
        <f t="shared" si="5"/>
        <v>185255000</v>
      </c>
      <c r="X41" s="109"/>
    </row>
    <row r="42" spans="1:102" ht="22.5">
      <c r="A42" s="52">
        <v>10</v>
      </c>
      <c r="B42" s="52">
        <v>98</v>
      </c>
      <c r="C42" s="27" t="str">
        <f t="shared" si="8"/>
        <v>98/10</v>
      </c>
      <c r="D42" s="27">
        <v>4</v>
      </c>
      <c r="E42" s="27" t="str">
        <f t="shared" si="9"/>
        <v>98/4</v>
      </c>
      <c r="F42" s="27">
        <v>189</v>
      </c>
      <c r="G42" s="52" t="s">
        <v>131</v>
      </c>
      <c r="H42" s="52" t="s">
        <v>132</v>
      </c>
      <c r="I42" s="52">
        <v>1431371</v>
      </c>
      <c r="J42" s="52">
        <v>1431371</v>
      </c>
      <c r="K42" s="52">
        <v>0</v>
      </c>
      <c r="L42" s="52">
        <v>170079</v>
      </c>
      <c r="M42" s="52">
        <f>N42/L42</f>
        <v>936.52509716073121</v>
      </c>
      <c r="N42" s="52">
        <v>159283252</v>
      </c>
      <c r="O42" s="52">
        <v>15928326</v>
      </c>
      <c r="P42" s="52">
        <v>0</v>
      </c>
      <c r="Q42" s="52">
        <v>14335492</v>
      </c>
      <c r="R42" s="52">
        <f t="shared" si="1"/>
        <v>189547070</v>
      </c>
      <c r="S42" s="52">
        <v>873</v>
      </c>
      <c r="T42" s="52">
        <f t="shared" si="7"/>
        <v>189547943</v>
      </c>
      <c r="U42" s="52">
        <v>943</v>
      </c>
      <c r="V42" s="52">
        <v>0</v>
      </c>
      <c r="W42" s="108">
        <f t="shared" si="5"/>
        <v>189547000</v>
      </c>
      <c r="X42" s="109"/>
    </row>
    <row r="43" spans="1:102" ht="22.5">
      <c r="A43" s="52">
        <v>11</v>
      </c>
      <c r="B43" s="52">
        <v>98</v>
      </c>
      <c r="C43" s="27" t="str">
        <f t="shared" si="8"/>
        <v>98/11</v>
      </c>
      <c r="D43" s="27">
        <v>4</v>
      </c>
      <c r="E43" s="27" t="str">
        <f t="shared" si="9"/>
        <v>98/4</v>
      </c>
      <c r="F43" s="27">
        <v>190</v>
      </c>
      <c r="G43" s="52" t="s">
        <v>132</v>
      </c>
      <c r="H43" s="52" t="s">
        <v>133</v>
      </c>
      <c r="I43" s="52">
        <v>1431371</v>
      </c>
      <c r="J43" s="52">
        <v>1431371</v>
      </c>
      <c r="K43" s="52">
        <v>0</v>
      </c>
      <c r="L43" s="52">
        <v>219563</v>
      </c>
      <c r="M43" s="52">
        <f t="shared" ref="M43:M47" si="10">N43/L43</f>
        <v>935.60889585221548</v>
      </c>
      <c r="N43" s="52">
        <v>205425096</v>
      </c>
      <c r="O43" s="52">
        <v>20542510</v>
      </c>
      <c r="P43" s="52">
        <v>0</v>
      </c>
      <c r="Q43" s="52">
        <v>18488258</v>
      </c>
      <c r="R43" s="52">
        <f t="shared" si="1"/>
        <v>244455864</v>
      </c>
      <c r="S43" s="52">
        <v>943</v>
      </c>
      <c r="T43" s="52">
        <f t="shared" si="7"/>
        <v>244456807</v>
      </c>
      <c r="U43" s="52">
        <v>807</v>
      </c>
      <c r="V43" s="52">
        <v>189547000</v>
      </c>
      <c r="W43" s="108">
        <f t="shared" si="5"/>
        <v>434003000</v>
      </c>
      <c r="X43" s="109"/>
    </row>
    <row r="44" spans="1:102" ht="22.5">
      <c r="A44" s="52">
        <v>12</v>
      </c>
      <c r="B44" s="52">
        <v>98</v>
      </c>
      <c r="C44" s="27" t="str">
        <f t="shared" si="8"/>
        <v>98/12</v>
      </c>
      <c r="D44" s="27">
        <v>4</v>
      </c>
      <c r="E44" s="27" t="str">
        <f t="shared" si="9"/>
        <v>98/4</v>
      </c>
      <c r="F44" s="27">
        <v>191</v>
      </c>
      <c r="G44" s="52" t="s">
        <v>133</v>
      </c>
      <c r="H44" s="52" t="s">
        <v>134</v>
      </c>
      <c r="I44" s="52">
        <v>1431371</v>
      </c>
      <c r="J44" s="52">
        <v>1431371</v>
      </c>
      <c r="K44" s="52">
        <v>0</v>
      </c>
      <c r="L44" s="52">
        <v>126754</v>
      </c>
      <c r="M44" s="52">
        <f t="shared" si="10"/>
        <v>937.60071477034251</v>
      </c>
      <c r="N44" s="52">
        <v>118844641</v>
      </c>
      <c r="O44" s="52">
        <v>11884464</v>
      </c>
      <c r="P44" s="52">
        <v>0</v>
      </c>
      <c r="Q44" s="52">
        <v>10696017</v>
      </c>
      <c r="R44" s="52">
        <f t="shared" si="1"/>
        <v>141425122</v>
      </c>
      <c r="S44" s="52">
        <v>807</v>
      </c>
      <c r="T44" s="52">
        <f t="shared" si="7"/>
        <v>141425929</v>
      </c>
      <c r="U44" s="52">
        <v>929</v>
      </c>
      <c r="V44" s="52">
        <v>0</v>
      </c>
      <c r="W44" s="108">
        <f t="shared" si="5"/>
        <v>141425000</v>
      </c>
      <c r="X44" s="109"/>
    </row>
    <row r="45" spans="1:102" ht="22.5">
      <c r="A45" s="52"/>
      <c r="B45" s="52"/>
      <c r="C45" s="27"/>
      <c r="D45" s="27"/>
      <c r="E45" s="27"/>
      <c r="F45" s="27">
        <v>192</v>
      </c>
      <c r="G45" s="52" t="s">
        <v>134</v>
      </c>
      <c r="H45" s="52" t="s">
        <v>135</v>
      </c>
      <c r="I45" s="52">
        <v>1431371</v>
      </c>
      <c r="J45" s="52">
        <v>10</v>
      </c>
      <c r="K45" s="52">
        <v>0</v>
      </c>
      <c r="L45" s="52">
        <v>133022</v>
      </c>
      <c r="M45" s="52">
        <f t="shared" si="10"/>
        <v>943.30205529912348</v>
      </c>
      <c r="N45" s="52">
        <v>125479926</v>
      </c>
      <c r="O45" s="52">
        <v>12547994</v>
      </c>
      <c r="P45" s="52">
        <v>0</v>
      </c>
      <c r="Q45" s="52">
        <v>11293192</v>
      </c>
      <c r="R45" s="52">
        <f>SUM(N45:Q45)</f>
        <v>149321112</v>
      </c>
      <c r="S45" s="52">
        <v>929</v>
      </c>
      <c r="T45" s="52">
        <f t="shared" si="7"/>
        <v>149322041</v>
      </c>
      <c r="U45" s="52">
        <v>41</v>
      </c>
      <c r="V45" s="52">
        <v>141425000</v>
      </c>
      <c r="W45" s="108">
        <f t="shared" si="5"/>
        <v>290747000</v>
      </c>
      <c r="X45" s="109"/>
    </row>
    <row r="46" spans="1:102" ht="22.5">
      <c r="G46" s="406" t="s">
        <v>135</v>
      </c>
      <c r="H46" s="406" t="s">
        <v>136</v>
      </c>
      <c r="I46" s="406">
        <v>10</v>
      </c>
      <c r="J46" s="406">
        <v>10</v>
      </c>
      <c r="K46" s="406">
        <v>0</v>
      </c>
      <c r="L46" s="406">
        <v>47078</v>
      </c>
      <c r="M46" s="52">
        <f t="shared" si="10"/>
        <v>964.02408768426869</v>
      </c>
      <c r="N46" s="406">
        <v>45384326</v>
      </c>
      <c r="O46" s="406">
        <v>4538432</v>
      </c>
      <c r="P46" s="406">
        <v>0</v>
      </c>
      <c r="Q46" s="406">
        <v>4084589</v>
      </c>
      <c r="R46" s="52">
        <f>SUM(N46:Q46)</f>
        <v>54007347</v>
      </c>
      <c r="S46" s="406">
        <v>42</v>
      </c>
      <c r="T46" s="52">
        <f t="shared" si="7"/>
        <v>54007389</v>
      </c>
      <c r="U46" s="406">
        <v>389</v>
      </c>
      <c r="V46" s="406">
        <v>0</v>
      </c>
      <c r="W46" s="108">
        <f t="shared" si="5"/>
        <v>54007000</v>
      </c>
      <c r="X46"/>
    </row>
    <row r="47" spans="1:102" ht="22.5">
      <c r="G47" s="406" t="s">
        <v>136</v>
      </c>
      <c r="H47" s="406" t="s">
        <v>137</v>
      </c>
      <c r="I47" s="406">
        <v>10</v>
      </c>
      <c r="J47" s="406">
        <v>10</v>
      </c>
      <c r="K47" s="406">
        <v>0</v>
      </c>
      <c r="L47" s="406">
        <v>41533</v>
      </c>
      <c r="M47" s="406">
        <f t="shared" si="10"/>
        <v>981.4150675366576</v>
      </c>
      <c r="N47" s="406">
        <v>40761112</v>
      </c>
      <c r="O47" s="406">
        <v>4076112</v>
      </c>
      <c r="P47" s="406">
        <v>0</v>
      </c>
      <c r="Q47" s="406">
        <v>3668500</v>
      </c>
      <c r="R47" s="406">
        <f>SUM(N47:Q47)</f>
        <v>48505724</v>
      </c>
      <c r="S47" s="406">
        <v>389</v>
      </c>
      <c r="T47" s="406">
        <f t="shared" si="7"/>
        <v>48506113</v>
      </c>
      <c r="U47" s="406">
        <v>113</v>
      </c>
      <c r="V47" s="406">
        <v>54007000</v>
      </c>
      <c r="W47" s="411">
        <f t="shared" si="5"/>
        <v>102513000</v>
      </c>
      <c r="X47"/>
    </row>
    <row r="48" spans="1:102">
      <c r="X48"/>
    </row>
    <row r="49" spans="24:24">
      <c r="X49"/>
    </row>
    <row r="50" spans="24:24">
      <c r="X50"/>
    </row>
    <row r="51" spans="24:24">
      <c r="X51"/>
    </row>
    <row r="52" spans="24:24">
      <c r="X52"/>
    </row>
    <row r="53" spans="24:24">
      <c r="X53"/>
    </row>
    <row r="54" spans="24:24">
      <c r="X54"/>
    </row>
    <row r="55" spans="24:24">
      <c r="X55"/>
    </row>
    <row r="56" spans="24:24">
      <c r="X56"/>
    </row>
    <row r="57" spans="24:24">
      <c r="X57"/>
    </row>
    <row r="58" spans="24:24">
      <c r="X58"/>
    </row>
    <row r="59" spans="24:24">
      <c r="X59"/>
    </row>
    <row r="60" spans="24:24">
      <c r="X60"/>
    </row>
    <row r="61" spans="24:24">
      <c r="X61"/>
    </row>
    <row r="62" spans="24:24">
      <c r="X62"/>
    </row>
    <row r="63" spans="24:24">
      <c r="X63"/>
    </row>
    <row r="64" spans="24:24">
      <c r="X64"/>
    </row>
    <row r="65" spans="24:24">
      <c r="X65"/>
    </row>
    <row r="66" spans="24:24">
      <c r="X66"/>
    </row>
    <row r="67" spans="24:24">
      <c r="X67"/>
    </row>
    <row r="68" spans="24:24">
      <c r="X68"/>
    </row>
    <row r="69" spans="24:24">
      <c r="X69"/>
    </row>
    <row r="70" spans="24:24">
      <c r="X70"/>
    </row>
    <row r="71" spans="24:24">
      <c r="X71"/>
    </row>
    <row r="72" spans="24:24">
      <c r="X72"/>
    </row>
    <row r="73" spans="24:24">
      <c r="X73"/>
    </row>
    <row r="74" spans="24:24">
      <c r="X74"/>
    </row>
    <row r="75" spans="24:24">
      <c r="X75"/>
    </row>
    <row r="76" spans="24:24">
      <c r="X76"/>
    </row>
    <row r="77" spans="24:24">
      <c r="X77"/>
    </row>
    <row r="78" spans="24:24">
      <c r="X78"/>
    </row>
    <row r="79" spans="24:24">
      <c r="X79"/>
    </row>
    <row r="80" spans="24:24">
      <c r="X80"/>
    </row>
    <row r="81" spans="24:24">
      <c r="X81"/>
    </row>
    <row r="82" spans="24:24">
      <c r="X82"/>
    </row>
    <row r="83" spans="24:24">
      <c r="X83"/>
    </row>
    <row r="84" spans="24:24">
      <c r="X84"/>
    </row>
    <row r="85" spans="24:24">
      <c r="X85"/>
    </row>
    <row r="86" spans="24:24">
      <c r="X86"/>
    </row>
    <row r="87" spans="24:24">
      <c r="X87"/>
    </row>
    <row r="88" spans="24:24">
      <c r="X88"/>
    </row>
    <row r="89" spans="24:24">
      <c r="X89"/>
    </row>
    <row r="90" spans="24:24">
      <c r="X90"/>
    </row>
    <row r="91" spans="24:24">
      <c r="X91"/>
    </row>
    <row r="92" spans="24:24">
      <c r="X92"/>
    </row>
    <row r="93" spans="24:24">
      <c r="X93"/>
    </row>
    <row r="94" spans="24:24">
      <c r="X94"/>
    </row>
    <row r="95" spans="24:24">
      <c r="X95"/>
    </row>
    <row r="96" spans="24:24">
      <c r="X96"/>
    </row>
    <row r="97" spans="24:24">
      <c r="X97"/>
    </row>
    <row r="98" spans="24:24">
      <c r="X98"/>
    </row>
    <row r="99" spans="24:24">
      <c r="X99"/>
    </row>
    <row r="100" spans="24:24">
      <c r="X100"/>
    </row>
    <row r="101" spans="24:24">
      <c r="X101"/>
    </row>
    <row r="102" spans="24:24">
      <c r="X102"/>
    </row>
    <row r="103" spans="24:24">
      <c r="X103"/>
    </row>
    <row r="104" spans="24:24">
      <c r="X104"/>
    </row>
    <row r="105" spans="24:24">
      <c r="X105"/>
    </row>
    <row r="106" spans="24:24">
      <c r="X106"/>
    </row>
    <row r="107" spans="24:24">
      <c r="X107"/>
    </row>
    <row r="108" spans="24:24">
      <c r="X108"/>
    </row>
    <row r="109" spans="24:24">
      <c r="X109"/>
    </row>
    <row r="110" spans="24:24">
      <c r="X110"/>
    </row>
    <row r="111" spans="24:24">
      <c r="X111"/>
    </row>
    <row r="112" spans="24:24">
      <c r="X112"/>
    </row>
    <row r="113" spans="24:24">
      <c r="X113"/>
    </row>
    <row r="114" spans="24:24">
      <c r="X114"/>
    </row>
    <row r="115" spans="24:24">
      <c r="X115"/>
    </row>
    <row r="116" spans="24:24">
      <c r="X116"/>
    </row>
    <row r="117" spans="24:24">
      <c r="X117"/>
    </row>
    <row r="118" spans="24:24">
      <c r="X118"/>
    </row>
    <row r="119" spans="24:24">
      <c r="X119"/>
    </row>
    <row r="120" spans="24:24">
      <c r="X120"/>
    </row>
    <row r="121" spans="24:24">
      <c r="X121"/>
    </row>
    <row r="122" spans="24:24">
      <c r="X122"/>
    </row>
    <row r="123" spans="24:24">
      <c r="X123"/>
    </row>
    <row r="124" spans="24:24">
      <c r="X124"/>
    </row>
    <row r="125" spans="24:24">
      <c r="X125"/>
    </row>
    <row r="126" spans="24:24">
      <c r="X126"/>
    </row>
    <row r="127" spans="24:24">
      <c r="X127"/>
    </row>
    <row r="128" spans="24:24">
      <c r="X128"/>
    </row>
    <row r="129" spans="24:24">
      <c r="X129"/>
    </row>
    <row r="130" spans="24:24">
      <c r="X130"/>
    </row>
    <row r="131" spans="24:24">
      <c r="X131"/>
    </row>
    <row r="132" spans="24:24">
      <c r="X132"/>
    </row>
    <row r="133" spans="24:24">
      <c r="X133"/>
    </row>
    <row r="134" spans="24:24">
      <c r="X134"/>
    </row>
    <row r="135" spans="24:24">
      <c r="X135"/>
    </row>
    <row r="136" spans="24:24">
      <c r="X136"/>
    </row>
    <row r="137" spans="24:24">
      <c r="X137"/>
    </row>
    <row r="138" spans="24:24">
      <c r="X138"/>
    </row>
    <row r="139" spans="24:24">
      <c r="X139"/>
    </row>
    <row r="140" spans="24:24">
      <c r="X140"/>
    </row>
    <row r="141" spans="24:24">
      <c r="X141"/>
    </row>
    <row r="142" spans="24:24">
      <c r="X142"/>
    </row>
    <row r="143" spans="24:24">
      <c r="X143"/>
    </row>
    <row r="144" spans="24:24">
      <c r="X144"/>
    </row>
    <row r="145" spans="24:24">
      <c r="X145"/>
    </row>
    <row r="146" spans="24:24">
      <c r="X146"/>
    </row>
    <row r="147" spans="24:24">
      <c r="X147"/>
    </row>
    <row r="148" spans="24:24">
      <c r="X148"/>
    </row>
    <row r="149" spans="24:24">
      <c r="X149"/>
    </row>
    <row r="150" spans="24:24">
      <c r="X150"/>
    </row>
    <row r="151" spans="24:24">
      <c r="X151"/>
    </row>
    <row r="152" spans="24:24">
      <c r="X152"/>
    </row>
    <row r="153" spans="24:24">
      <c r="X153"/>
    </row>
    <row r="154" spans="24:24">
      <c r="X154"/>
    </row>
    <row r="155" spans="24:24">
      <c r="X155"/>
    </row>
    <row r="156" spans="24:24">
      <c r="X156"/>
    </row>
    <row r="157" spans="24:24">
      <c r="X157"/>
    </row>
    <row r="158" spans="24:24">
      <c r="X158"/>
    </row>
    <row r="159" spans="24:24">
      <c r="X159"/>
    </row>
    <row r="160" spans="24:24">
      <c r="X160"/>
    </row>
    <row r="161" spans="24:24">
      <c r="X161"/>
    </row>
    <row r="162" spans="24:24">
      <c r="X162"/>
    </row>
    <row r="163" spans="24:24">
      <c r="X163"/>
    </row>
    <row r="164" spans="24:24">
      <c r="X164"/>
    </row>
    <row r="165" spans="24:24">
      <c r="X165"/>
    </row>
    <row r="166" spans="24:24">
      <c r="X166"/>
    </row>
    <row r="167" spans="24:24">
      <c r="X167"/>
    </row>
    <row r="168" spans="24:24">
      <c r="X168"/>
    </row>
    <row r="169" spans="24:24">
      <c r="X169"/>
    </row>
    <row r="170" spans="24:24">
      <c r="X170"/>
    </row>
    <row r="171" spans="24:24">
      <c r="X171"/>
    </row>
    <row r="172" spans="24:24">
      <c r="X172"/>
    </row>
    <row r="173" spans="24:24">
      <c r="X173"/>
    </row>
    <row r="174" spans="24:24">
      <c r="X174"/>
    </row>
    <row r="175" spans="24:24">
      <c r="X175"/>
    </row>
    <row r="176" spans="24:24">
      <c r="X176"/>
    </row>
    <row r="177" spans="24:24">
      <c r="X177"/>
    </row>
    <row r="178" spans="24:24">
      <c r="X178"/>
    </row>
    <row r="179" spans="24:24">
      <c r="X179"/>
    </row>
    <row r="180" spans="24:24">
      <c r="X180"/>
    </row>
    <row r="181" spans="24:24">
      <c r="X181"/>
    </row>
    <row r="182" spans="24:24">
      <c r="X182"/>
    </row>
    <row r="183" spans="24:24">
      <c r="X183"/>
    </row>
    <row r="184" spans="24:24">
      <c r="X184"/>
    </row>
    <row r="185" spans="24:24">
      <c r="X185"/>
    </row>
    <row r="186" spans="24:24">
      <c r="X186"/>
    </row>
    <row r="187" spans="24:24">
      <c r="X187"/>
    </row>
    <row r="188" spans="24:24">
      <c r="X188"/>
    </row>
    <row r="189" spans="24:24">
      <c r="X189"/>
    </row>
    <row r="190" spans="24:24">
      <c r="X190"/>
    </row>
    <row r="191" spans="24:24">
      <c r="X191"/>
    </row>
    <row r="192" spans="24:24">
      <c r="X192"/>
    </row>
    <row r="193" spans="24:24">
      <c r="X193"/>
    </row>
    <row r="194" spans="24:24">
      <c r="X194"/>
    </row>
    <row r="195" spans="24:24">
      <c r="X195"/>
    </row>
    <row r="196" spans="24:24">
      <c r="X196"/>
    </row>
    <row r="197" spans="24:24">
      <c r="X197"/>
    </row>
    <row r="198" spans="24:24">
      <c r="X198"/>
    </row>
    <row r="199" spans="24:24">
      <c r="X199"/>
    </row>
    <row r="200" spans="24:24">
      <c r="X200"/>
    </row>
    <row r="201" spans="24:24">
      <c r="X201"/>
    </row>
    <row r="202" spans="24:24">
      <c r="X202"/>
    </row>
    <row r="203" spans="24:24">
      <c r="X203"/>
    </row>
    <row r="204" spans="24:24">
      <c r="X204"/>
    </row>
    <row r="205" spans="24:24">
      <c r="X205"/>
    </row>
    <row r="206" spans="24:24">
      <c r="X206"/>
    </row>
    <row r="207" spans="24:24">
      <c r="X207"/>
    </row>
    <row r="208" spans="24:24">
      <c r="X208"/>
    </row>
    <row r="209" spans="24:24">
      <c r="X209"/>
    </row>
    <row r="210" spans="24:24">
      <c r="X210"/>
    </row>
    <row r="211" spans="24:24">
      <c r="X211"/>
    </row>
    <row r="212" spans="24:24">
      <c r="X212"/>
    </row>
    <row r="213" spans="24:24">
      <c r="X213"/>
    </row>
    <row r="214" spans="24:24">
      <c r="X214"/>
    </row>
    <row r="215" spans="24:24">
      <c r="X215"/>
    </row>
    <row r="216" spans="24:24">
      <c r="X216"/>
    </row>
    <row r="217" spans="24:24">
      <c r="X217"/>
    </row>
    <row r="218" spans="24:24">
      <c r="X218"/>
    </row>
    <row r="219" spans="24:24">
      <c r="X219"/>
    </row>
    <row r="220" spans="24:24">
      <c r="X220"/>
    </row>
    <row r="221" spans="24:24">
      <c r="X221"/>
    </row>
    <row r="222" spans="24:24">
      <c r="X222"/>
    </row>
    <row r="223" spans="24:24">
      <c r="X223"/>
    </row>
    <row r="224" spans="24:24">
      <c r="X224"/>
    </row>
    <row r="225" spans="24:24">
      <c r="X225"/>
    </row>
    <row r="226" spans="24:24">
      <c r="X226"/>
    </row>
    <row r="227" spans="24:24">
      <c r="X227"/>
    </row>
    <row r="228" spans="24:24">
      <c r="X228"/>
    </row>
    <row r="229" spans="24:24">
      <c r="X229"/>
    </row>
    <row r="230" spans="24:24">
      <c r="X230"/>
    </row>
    <row r="231" spans="24:24">
      <c r="X231"/>
    </row>
    <row r="232" spans="24:24">
      <c r="X232"/>
    </row>
    <row r="233" spans="24:24">
      <c r="X233"/>
    </row>
    <row r="234" spans="24:24">
      <c r="X234"/>
    </row>
    <row r="235" spans="24:24">
      <c r="X235"/>
    </row>
    <row r="236" spans="24:24">
      <c r="X236"/>
    </row>
    <row r="237" spans="24:24">
      <c r="X237"/>
    </row>
    <row r="238" spans="24:24">
      <c r="X238"/>
    </row>
    <row r="239" spans="24:24">
      <c r="X239"/>
    </row>
    <row r="240" spans="24:24">
      <c r="X240"/>
    </row>
    <row r="241" spans="24:24">
      <c r="X241"/>
    </row>
    <row r="242" spans="24:24">
      <c r="X242"/>
    </row>
    <row r="243" spans="24:24">
      <c r="X243"/>
    </row>
    <row r="244" spans="24:24">
      <c r="X244"/>
    </row>
    <row r="245" spans="24:24">
      <c r="X245"/>
    </row>
    <row r="246" spans="24:24">
      <c r="X246"/>
    </row>
    <row r="247" spans="24:24">
      <c r="X247"/>
    </row>
    <row r="248" spans="24:24">
      <c r="X248"/>
    </row>
    <row r="249" spans="24:24">
      <c r="X249"/>
    </row>
    <row r="250" spans="24:24">
      <c r="X250"/>
    </row>
    <row r="251" spans="24:24">
      <c r="X251"/>
    </row>
    <row r="252" spans="24:24">
      <c r="X252"/>
    </row>
    <row r="253" spans="24:24">
      <c r="X253"/>
    </row>
    <row r="254" spans="24:24">
      <c r="X254"/>
    </row>
    <row r="255" spans="24:24">
      <c r="X255"/>
    </row>
    <row r="256" spans="24:24">
      <c r="X256"/>
    </row>
    <row r="257" spans="24:24">
      <c r="X257"/>
    </row>
    <row r="258" spans="24:24">
      <c r="X258"/>
    </row>
    <row r="259" spans="24:24">
      <c r="X259"/>
    </row>
    <row r="260" spans="24:24">
      <c r="X260"/>
    </row>
    <row r="261" spans="24:24">
      <c r="X261"/>
    </row>
    <row r="262" spans="24:24">
      <c r="X262"/>
    </row>
    <row r="263" spans="24:24">
      <c r="X263"/>
    </row>
    <row r="264" spans="24:24">
      <c r="X264"/>
    </row>
    <row r="265" spans="24:24">
      <c r="X265"/>
    </row>
    <row r="266" spans="24:24">
      <c r="X266"/>
    </row>
    <row r="267" spans="24:24">
      <c r="X267"/>
    </row>
    <row r="268" spans="24:24">
      <c r="X268"/>
    </row>
    <row r="269" spans="24:24">
      <c r="X269"/>
    </row>
    <row r="270" spans="24:24">
      <c r="X270"/>
    </row>
    <row r="271" spans="24:24">
      <c r="X271"/>
    </row>
    <row r="272" spans="24:24">
      <c r="X272"/>
    </row>
    <row r="273" spans="24:24">
      <c r="X273"/>
    </row>
    <row r="274" spans="24:24">
      <c r="X274"/>
    </row>
    <row r="275" spans="24:24">
      <c r="X275"/>
    </row>
    <row r="276" spans="24:24">
      <c r="X276"/>
    </row>
    <row r="277" spans="24:24">
      <c r="X277"/>
    </row>
    <row r="278" spans="24:24">
      <c r="X278"/>
    </row>
    <row r="279" spans="24:24">
      <c r="X279"/>
    </row>
    <row r="280" spans="24:24">
      <c r="X280"/>
    </row>
    <row r="281" spans="24:24">
      <c r="X281"/>
    </row>
    <row r="282" spans="24:24">
      <c r="X282"/>
    </row>
    <row r="283" spans="24:24">
      <c r="X283"/>
    </row>
    <row r="284" spans="24:24">
      <c r="X284"/>
    </row>
    <row r="285" spans="24:24">
      <c r="X285"/>
    </row>
    <row r="286" spans="24:24">
      <c r="X286"/>
    </row>
    <row r="287" spans="24:24">
      <c r="X287"/>
    </row>
    <row r="288" spans="24:24">
      <c r="X288"/>
    </row>
    <row r="289" spans="24:24">
      <c r="X289"/>
    </row>
    <row r="290" spans="24:24">
      <c r="X290"/>
    </row>
    <row r="291" spans="24:24">
      <c r="X291"/>
    </row>
    <row r="292" spans="24:24">
      <c r="X292"/>
    </row>
    <row r="293" spans="24:24">
      <c r="X293"/>
    </row>
    <row r="294" spans="24:24">
      <c r="X294"/>
    </row>
    <row r="295" spans="24:24">
      <c r="X295"/>
    </row>
    <row r="296" spans="24:24">
      <c r="X296"/>
    </row>
    <row r="297" spans="24:24">
      <c r="X297"/>
    </row>
    <row r="298" spans="24:24">
      <c r="X298"/>
    </row>
    <row r="299" spans="24:24">
      <c r="X299"/>
    </row>
    <row r="300" spans="24:24">
      <c r="X300"/>
    </row>
    <row r="301" spans="24:24">
      <c r="X301"/>
    </row>
    <row r="302" spans="24:24">
      <c r="X302"/>
    </row>
    <row r="303" spans="24:24">
      <c r="X303"/>
    </row>
    <row r="304" spans="24:24">
      <c r="X304"/>
    </row>
    <row r="305" spans="24:24">
      <c r="X305"/>
    </row>
    <row r="306" spans="24:24">
      <c r="X306"/>
    </row>
    <row r="307" spans="24:24">
      <c r="X307"/>
    </row>
    <row r="308" spans="24:24">
      <c r="X308"/>
    </row>
    <row r="309" spans="24:24">
      <c r="X309"/>
    </row>
    <row r="310" spans="24:24">
      <c r="X310"/>
    </row>
    <row r="311" spans="24:24">
      <c r="X311"/>
    </row>
    <row r="312" spans="24:24">
      <c r="X312"/>
    </row>
    <row r="313" spans="24:24">
      <c r="X313"/>
    </row>
    <row r="314" spans="24:24">
      <c r="X314"/>
    </row>
    <row r="315" spans="24:24">
      <c r="X315"/>
    </row>
    <row r="316" spans="24:24">
      <c r="X316"/>
    </row>
    <row r="317" spans="24:24">
      <c r="X317"/>
    </row>
    <row r="318" spans="24:24">
      <c r="X318"/>
    </row>
    <row r="319" spans="24:24">
      <c r="X319"/>
    </row>
    <row r="320" spans="24:24">
      <c r="X320"/>
    </row>
    <row r="321" spans="24:24">
      <c r="X321"/>
    </row>
    <row r="322" spans="24:24">
      <c r="X322"/>
    </row>
    <row r="323" spans="24:24">
      <c r="X323"/>
    </row>
    <row r="324" spans="24:24">
      <c r="X324"/>
    </row>
    <row r="325" spans="24:24">
      <c r="X325"/>
    </row>
    <row r="326" spans="24:24">
      <c r="X326"/>
    </row>
    <row r="327" spans="24:24">
      <c r="X327"/>
    </row>
    <row r="328" spans="24:24">
      <c r="X328"/>
    </row>
    <row r="329" spans="24:24">
      <c r="X329"/>
    </row>
    <row r="330" spans="24:24">
      <c r="X330"/>
    </row>
    <row r="331" spans="24:24">
      <c r="X331"/>
    </row>
    <row r="332" spans="24:24">
      <c r="X332"/>
    </row>
    <row r="333" spans="24:24">
      <c r="X333"/>
    </row>
    <row r="334" spans="24:24">
      <c r="X334"/>
    </row>
    <row r="335" spans="24:24">
      <c r="X335"/>
    </row>
    <row r="336" spans="24:24">
      <c r="X336"/>
    </row>
    <row r="337" spans="24:24">
      <c r="X337"/>
    </row>
    <row r="338" spans="24:24">
      <c r="X338"/>
    </row>
    <row r="339" spans="24:24">
      <c r="X339"/>
    </row>
    <row r="340" spans="24:24">
      <c r="X340"/>
    </row>
    <row r="341" spans="24:24">
      <c r="X341"/>
    </row>
    <row r="342" spans="24:24">
      <c r="X342"/>
    </row>
    <row r="343" spans="24:24">
      <c r="X343"/>
    </row>
    <row r="344" spans="24:24">
      <c r="X344"/>
    </row>
    <row r="345" spans="24:24">
      <c r="X345"/>
    </row>
    <row r="346" spans="24:24">
      <c r="X346"/>
    </row>
    <row r="347" spans="24:24">
      <c r="X347"/>
    </row>
    <row r="348" spans="24:24">
      <c r="X348"/>
    </row>
    <row r="349" spans="24:24">
      <c r="X349"/>
    </row>
    <row r="350" spans="24:24">
      <c r="X350"/>
    </row>
    <row r="351" spans="24:24">
      <c r="X351"/>
    </row>
    <row r="352" spans="24:24">
      <c r="X352"/>
    </row>
    <row r="353" spans="24:24">
      <c r="X353"/>
    </row>
    <row r="354" spans="24:24">
      <c r="X354"/>
    </row>
    <row r="355" spans="24:24">
      <c r="X355"/>
    </row>
    <row r="356" spans="24:24">
      <c r="X356"/>
    </row>
    <row r="357" spans="24:24">
      <c r="X357"/>
    </row>
    <row r="358" spans="24:24">
      <c r="X358"/>
    </row>
    <row r="359" spans="24:24">
      <c r="X359"/>
    </row>
    <row r="360" spans="24:24">
      <c r="X360"/>
    </row>
    <row r="361" spans="24:24">
      <c r="X361"/>
    </row>
    <row r="362" spans="24:24">
      <c r="X362"/>
    </row>
    <row r="363" spans="24:24">
      <c r="X363"/>
    </row>
    <row r="364" spans="24:24">
      <c r="X364"/>
    </row>
    <row r="365" spans="24:24">
      <c r="X365"/>
    </row>
    <row r="366" spans="24:24">
      <c r="X366"/>
    </row>
    <row r="367" spans="24:24">
      <c r="X367"/>
    </row>
    <row r="368" spans="24:24">
      <c r="X368"/>
    </row>
    <row r="369" spans="24:24">
      <c r="X369"/>
    </row>
    <row r="370" spans="24:24">
      <c r="X370"/>
    </row>
    <row r="371" spans="24:24">
      <c r="X371"/>
    </row>
    <row r="372" spans="24:24">
      <c r="X372"/>
    </row>
    <row r="373" spans="24:24">
      <c r="X373"/>
    </row>
    <row r="374" spans="24:24">
      <c r="X374"/>
    </row>
    <row r="375" spans="24:24">
      <c r="X375"/>
    </row>
    <row r="376" spans="24:24">
      <c r="X376"/>
    </row>
    <row r="377" spans="24:24">
      <c r="X377"/>
    </row>
    <row r="378" spans="24:24">
      <c r="X378"/>
    </row>
    <row r="379" spans="24:24">
      <c r="X379"/>
    </row>
    <row r="380" spans="24:24">
      <c r="X380"/>
    </row>
    <row r="381" spans="24:24">
      <c r="X381"/>
    </row>
    <row r="382" spans="24:24">
      <c r="X382"/>
    </row>
    <row r="383" spans="24:24">
      <c r="X383"/>
    </row>
    <row r="384" spans="24:24">
      <c r="X384"/>
    </row>
    <row r="385" spans="24:24">
      <c r="X385"/>
    </row>
    <row r="386" spans="24:24">
      <c r="X386"/>
    </row>
    <row r="387" spans="24:24">
      <c r="X387"/>
    </row>
    <row r="388" spans="24:24">
      <c r="X388"/>
    </row>
    <row r="389" spans="24:24">
      <c r="X389"/>
    </row>
    <row r="390" spans="24:24">
      <c r="X390"/>
    </row>
    <row r="391" spans="24:24">
      <c r="X391"/>
    </row>
    <row r="392" spans="24:24">
      <c r="X392"/>
    </row>
    <row r="393" spans="24:24">
      <c r="X393"/>
    </row>
    <row r="394" spans="24:24">
      <c r="X394"/>
    </row>
    <row r="395" spans="24:24">
      <c r="X395"/>
    </row>
    <row r="396" spans="24:24">
      <c r="X396"/>
    </row>
    <row r="397" spans="24:24">
      <c r="X397"/>
    </row>
    <row r="398" spans="24:24">
      <c r="X398"/>
    </row>
    <row r="399" spans="24:24">
      <c r="X399"/>
    </row>
    <row r="400" spans="24:24">
      <c r="X400"/>
    </row>
    <row r="401" spans="24:24">
      <c r="X401"/>
    </row>
    <row r="402" spans="24:24">
      <c r="X402"/>
    </row>
    <row r="403" spans="24:24">
      <c r="X403"/>
    </row>
    <row r="404" spans="24:24">
      <c r="X404"/>
    </row>
    <row r="405" spans="24:24">
      <c r="X405"/>
    </row>
    <row r="406" spans="24:24">
      <c r="X406"/>
    </row>
    <row r="407" spans="24:24">
      <c r="X407"/>
    </row>
    <row r="408" spans="24:24">
      <c r="X408"/>
    </row>
    <row r="409" spans="24:24">
      <c r="X409"/>
    </row>
    <row r="410" spans="24:24">
      <c r="X410"/>
    </row>
    <row r="411" spans="24:24">
      <c r="X411"/>
    </row>
    <row r="412" spans="24:24">
      <c r="X412"/>
    </row>
    <row r="413" spans="24:24">
      <c r="X413"/>
    </row>
    <row r="414" spans="24:24">
      <c r="X414"/>
    </row>
    <row r="415" spans="24:24">
      <c r="X415"/>
    </row>
    <row r="416" spans="24:24">
      <c r="X416"/>
    </row>
    <row r="417" spans="24:24">
      <c r="X417"/>
    </row>
    <row r="418" spans="24:24">
      <c r="X418"/>
    </row>
    <row r="419" spans="24:24">
      <c r="X419"/>
    </row>
    <row r="420" spans="24:24">
      <c r="X420"/>
    </row>
    <row r="421" spans="24:24">
      <c r="X421"/>
    </row>
    <row r="422" spans="24:24">
      <c r="X422"/>
    </row>
    <row r="423" spans="24:24">
      <c r="X423"/>
    </row>
    <row r="424" spans="24:24">
      <c r="X424"/>
    </row>
    <row r="425" spans="24:24">
      <c r="X425"/>
    </row>
    <row r="426" spans="24:24">
      <c r="X426"/>
    </row>
    <row r="427" spans="24:24">
      <c r="X427"/>
    </row>
    <row r="428" spans="24:24">
      <c r="X428"/>
    </row>
    <row r="429" spans="24:24">
      <c r="X429"/>
    </row>
    <row r="430" spans="24:24">
      <c r="X430"/>
    </row>
    <row r="431" spans="24:24">
      <c r="X431"/>
    </row>
    <row r="432" spans="24:24">
      <c r="X432"/>
    </row>
    <row r="433" spans="24:24">
      <c r="X433"/>
    </row>
    <row r="434" spans="24:24">
      <c r="X434"/>
    </row>
    <row r="435" spans="24:24">
      <c r="X435"/>
    </row>
    <row r="436" spans="24:24">
      <c r="X436"/>
    </row>
    <row r="437" spans="24:24">
      <c r="X437"/>
    </row>
    <row r="438" spans="24:24">
      <c r="X438"/>
    </row>
    <row r="439" spans="24:24">
      <c r="X439"/>
    </row>
    <row r="440" spans="24:24">
      <c r="X440"/>
    </row>
    <row r="441" spans="24:24">
      <c r="X441"/>
    </row>
    <row r="442" spans="24:24">
      <c r="X442"/>
    </row>
    <row r="443" spans="24:24">
      <c r="X443"/>
    </row>
    <row r="444" spans="24:24">
      <c r="X444"/>
    </row>
    <row r="445" spans="24:24">
      <c r="X445"/>
    </row>
    <row r="446" spans="24:24">
      <c r="X446"/>
    </row>
    <row r="447" spans="24:24">
      <c r="X447"/>
    </row>
    <row r="448" spans="24:24">
      <c r="X448"/>
    </row>
    <row r="449" spans="24:24">
      <c r="X449"/>
    </row>
    <row r="450" spans="24:24">
      <c r="X450"/>
    </row>
    <row r="451" spans="24:24">
      <c r="X451"/>
    </row>
    <row r="452" spans="24:24">
      <c r="X452"/>
    </row>
    <row r="453" spans="24:24">
      <c r="X453"/>
    </row>
    <row r="454" spans="24:24">
      <c r="X454"/>
    </row>
    <row r="455" spans="24:24">
      <c r="X455"/>
    </row>
    <row r="456" spans="24:24">
      <c r="X456"/>
    </row>
    <row r="457" spans="24:24">
      <c r="X457"/>
    </row>
    <row r="458" spans="24:24">
      <c r="X458"/>
    </row>
    <row r="459" spans="24:24">
      <c r="X459"/>
    </row>
    <row r="460" spans="24:24">
      <c r="X460"/>
    </row>
    <row r="461" spans="24:24">
      <c r="X461"/>
    </row>
    <row r="462" spans="24:24">
      <c r="X462"/>
    </row>
    <row r="463" spans="24:24">
      <c r="X463"/>
    </row>
    <row r="464" spans="24:24">
      <c r="X464"/>
    </row>
    <row r="465" spans="24:24">
      <c r="X465"/>
    </row>
    <row r="466" spans="24:24">
      <c r="X466"/>
    </row>
    <row r="467" spans="24:24">
      <c r="X467"/>
    </row>
    <row r="468" spans="24:24">
      <c r="X468"/>
    </row>
    <row r="469" spans="24:24">
      <c r="X469"/>
    </row>
    <row r="470" spans="24:24">
      <c r="X470"/>
    </row>
    <row r="471" spans="24:24">
      <c r="X471"/>
    </row>
    <row r="472" spans="24:24">
      <c r="X472"/>
    </row>
    <row r="473" spans="24:24">
      <c r="X473"/>
    </row>
    <row r="474" spans="24:24">
      <c r="X474"/>
    </row>
    <row r="475" spans="24:24">
      <c r="X475"/>
    </row>
    <row r="476" spans="24:24">
      <c r="X476"/>
    </row>
    <row r="477" spans="24:24">
      <c r="X477"/>
    </row>
    <row r="478" spans="24:24">
      <c r="X478"/>
    </row>
    <row r="479" spans="24:24">
      <c r="X479"/>
    </row>
    <row r="480" spans="24:24">
      <c r="X480"/>
    </row>
    <row r="481" spans="24:24">
      <c r="X481"/>
    </row>
    <row r="482" spans="24:24">
      <c r="X482"/>
    </row>
    <row r="483" spans="24:24">
      <c r="X483"/>
    </row>
    <row r="484" spans="24:24">
      <c r="X484"/>
    </row>
    <row r="485" spans="24:24">
      <c r="X485"/>
    </row>
    <row r="486" spans="24:24">
      <c r="X486"/>
    </row>
    <row r="487" spans="24:24">
      <c r="X487"/>
    </row>
    <row r="488" spans="24:24">
      <c r="X488"/>
    </row>
    <row r="489" spans="24:24">
      <c r="X489"/>
    </row>
    <row r="490" spans="24:24">
      <c r="X490"/>
    </row>
    <row r="491" spans="24:24">
      <c r="X491"/>
    </row>
    <row r="492" spans="24:24">
      <c r="X492"/>
    </row>
    <row r="493" spans="24:24">
      <c r="X493"/>
    </row>
    <row r="494" spans="24:24">
      <c r="X494"/>
    </row>
    <row r="495" spans="24:24">
      <c r="X495"/>
    </row>
    <row r="496" spans="24:24">
      <c r="X496"/>
    </row>
    <row r="497" spans="24:24">
      <c r="X497"/>
    </row>
    <row r="498" spans="24:24">
      <c r="X498"/>
    </row>
    <row r="499" spans="24:24">
      <c r="X499"/>
    </row>
    <row r="500" spans="24:24">
      <c r="X500"/>
    </row>
    <row r="501" spans="24:24">
      <c r="X501"/>
    </row>
    <row r="502" spans="24:24">
      <c r="X502"/>
    </row>
    <row r="503" spans="24:24">
      <c r="X503"/>
    </row>
    <row r="504" spans="24:24">
      <c r="X504"/>
    </row>
    <row r="505" spans="24:24">
      <c r="X505"/>
    </row>
    <row r="506" spans="24:24">
      <c r="X506"/>
    </row>
    <row r="507" spans="24:24">
      <c r="X507"/>
    </row>
    <row r="508" spans="24:24">
      <c r="X508"/>
    </row>
    <row r="509" spans="24:24">
      <c r="X509"/>
    </row>
    <row r="510" spans="24:24">
      <c r="X510"/>
    </row>
    <row r="511" spans="24:24">
      <c r="X511"/>
    </row>
    <row r="512" spans="24:24">
      <c r="X512"/>
    </row>
    <row r="513" spans="24:24">
      <c r="X513"/>
    </row>
    <row r="514" spans="24:24">
      <c r="X514"/>
    </row>
    <row r="515" spans="24:24">
      <c r="X515"/>
    </row>
    <row r="516" spans="24:24">
      <c r="X516"/>
    </row>
    <row r="517" spans="24:24">
      <c r="X517"/>
    </row>
    <row r="518" spans="24:24">
      <c r="X518"/>
    </row>
    <row r="519" spans="24:24">
      <c r="X519"/>
    </row>
    <row r="520" spans="24:24">
      <c r="X520"/>
    </row>
    <row r="521" spans="24:24">
      <c r="X521"/>
    </row>
    <row r="522" spans="24:24">
      <c r="X522"/>
    </row>
    <row r="523" spans="24:24">
      <c r="X523"/>
    </row>
    <row r="524" spans="24:24">
      <c r="X524"/>
    </row>
    <row r="525" spans="24:24">
      <c r="X525"/>
    </row>
    <row r="526" spans="24:24">
      <c r="X526"/>
    </row>
    <row r="527" spans="24:24">
      <c r="X527"/>
    </row>
    <row r="528" spans="24:24">
      <c r="X528"/>
    </row>
    <row r="529" spans="24:24">
      <c r="X529"/>
    </row>
    <row r="530" spans="24:24">
      <c r="X530"/>
    </row>
    <row r="531" spans="24:24">
      <c r="X531"/>
    </row>
    <row r="532" spans="24:24">
      <c r="X532"/>
    </row>
    <row r="533" spans="24:24">
      <c r="X533"/>
    </row>
    <row r="534" spans="24:24">
      <c r="X534"/>
    </row>
    <row r="535" spans="24:24">
      <c r="X535"/>
    </row>
    <row r="536" spans="24:24">
      <c r="X536"/>
    </row>
    <row r="537" spans="24:24">
      <c r="X537"/>
    </row>
    <row r="538" spans="24:24">
      <c r="X538"/>
    </row>
    <row r="539" spans="24:24">
      <c r="X539"/>
    </row>
    <row r="540" spans="24:24">
      <c r="X540"/>
    </row>
    <row r="541" spans="24:24">
      <c r="X541"/>
    </row>
    <row r="542" spans="24:24">
      <c r="X542"/>
    </row>
    <row r="543" spans="24:24">
      <c r="X543"/>
    </row>
    <row r="544" spans="24:24">
      <c r="X544"/>
    </row>
    <row r="545" spans="24:24">
      <c r="X545"/>
    </row>
    <row r="546" spans="24:24">
      <c r="X546"/>
    </row>
    <row r="547" spans="24:24">
      <c r="X547"/>
    </row>
    <row r="548" spans="24:24">
      <c r="X548"/>
    </row>
    <row r="549" spans="24:24">
      <c r="X549"/>
    </row>
    <row r="550" spans="24:24">
      <c r="X550"/>
    </row>
    <row r="551" spans="24:24">
      <c r="X551"/>
    </row>
    <row r="552" spans="24:24">
      <c r="X552"/>
    </row>
    <row r="553" spans="24:24">
      <c r="X553"/>
    </row>
    <row r="554" spans="24:24">
      <c r="X554"/>
    </row>
    <row r="555" spans="24:24">
      <c r="X555"/>
    </row>
    <row r="556" spans="24:24">
      <c r="X556"/>
    </row>
    <row r="557" spans="24:24">
      <c r="X557"/>
    </row>
    <row r="558" spans="24:24">
      <c r="X558"/>
    </row>
    <row r="559" spans="24:24">
      <c r="X559"/>
    </row>
    <row r="560" spans="24:24">
      <c r="X560"/>
    </row>
    <row r="561" spans="24:24">
      <c r="X561"/>
    </row>
    <row r="562" spans="24:24">
      <c r="X562"/>
    </row>
    <row r="563" spans="24:24">
      <c r="X563"/>
    </row>
    <row r="564" spans="24:24">
      <c r="X564"/>
    </row>
    <row r="565" spans="24:24">
      <c r="X565"/>
    </row>
    <row r="566" spans="24:24">
      <c r="X566"/>
    </row>
    <row r="567" spans="24:24">
      <c r="X567"/>
    </row>
    <row r="568" spans="24:24">
      <c r="X568"/>
    </row>
    <row r="569" spans="24:24">
      <c r="X569"/>
    </row>
    <row r="570" spans="24:24">
      <c r="X570"/>
    </row>
    <row r="571" spans="24:24">
      <c r="X571"/>
    </row>
    <row r="572" spans="24:24">
      <c r="X572"/>
    </row>
    <row r="573" spans="24:24">
      <c r="X573"/>
    </row>
    <row r="574" spans="24:24">
      <c r="X574"/>
    </row>
    <row r="575" spans="24:24">
      <c r="X575"/>
    </row>
    <row r="576" spans="24:24">
      <c r="X576"/>
    </row>
    <row r="577" spans="24:24">
      <c r="X577"/>
    </row>
    <row r="578" spans="24:24">
      <c r="X578"/>
    </row>
    <row r="579" spans="24:24">
      <c r="X579"/>
    </row>
    <row r="580" spans="24:24">
      <c r="X580"/>
    </row>
    <row r="581" spans="24:24">
      <c r="X581"/>
    </row>
    <row r="582" spans="24:24">
      <c r="X582"/>
    </row>
    <row r="583" spans="24:24">
      <c r="X583"/>
    </row>
    <row r="584" spans="24:24">
      <c r="X584"/>
    </row>
    <row r="585" spans="24:24">
      <c r="X585"/>
    </row>
    <row r="586" spans="24:24">
      <c r="X586"/>
    </row>
    <row r="587" spans="24:24">
      <c r="X587"/>
    </row>
    <row r="588" spans="24:24">
      <c r="X588"/>
    </row>
    <row r="589" spans="24:24">
      <c r="X589"/>
    </row>
    <row r="590" spans="24:24">
      <c r="X590"/>
    </row>
    <row r="591" spans="24:24">
      <c r="X591"/>
    </row>
    <row r="592" spans="24:24">
      <c r="X592"/>
    </row>
    <row r="593" spans="24:24">
      <c r="X593"/>
    </row>
    <row r="594" spans="24:24">
      <c r="X594"/>
    </row>
    <row r="595" spans="24:24">
      <c r="X595"/>
    </row>
    <row r="596" spans="24:24">
      <c r="X596"/>
    </row>
    <row r="597" spans="24:24">
      <c r="X597"/>
    </row>
    <row r="598" spans="24:24">
      <c r="X598"/>
    </row>
    <row r="599" spans="24:24">
      <c r="X599"/>
    </row>
    <row r="600" spans="24:24">
      <c r="X600"/>
    </row>
    <row r="601" spans="24:24">
      <c r="X601"/>
    </row>
    <row r="602" spans="24:24">
      <c r="X602"/>
    </row>
    <row r="603" spans="24:24">
      <c r="X603"/>
    </row>
    <row r="604" spans="24:24">
      <c r="X604"/>
    </row>
    <row r="605" spans="24:24">
      <c r="X605"/>
    </row>
    <row r="606" spans="24:24">
      <c r="X606"/>
    </row>
    <row r="607" spans="24:24">
      <c r="X607"/>
    </row>
    <row r="608" spans="24:24">
      <c r="X608"/>
    </row>
    <row r="609" spans="24:24">
      <c r="X609"/>
    </row>
    <row r="610" spans="24:24">
      <c r="X610"/>
    </row>
    <row r="611" spans="24:24">
      <c r="X611"/>
    </row>
    <row r="612" spans="24:24">
      <c r="X612"/>
    </row>
    <row r="613" spans="24:24">
      <c r="X613"/>
    </row>
    <row r="614" spans="24:24">
      <c r="X614"/>
    </row>
    <row r="615" spans="24:24">
      <c r="X615"/>
    </row>
    <row r="616" spans="24:24">
      <c r="X616"/>
    </row>
    <row r="617" spans="24:24">
      <c r="X617"/>
    </row>
    <row r="618" spans="24:24">
      <c r="X618"/>
    </row>
    <row r="619" spans="24:24">
      <c r="X619"/>
    </row>
    <row r="620" spans="24:24">
      <c r="X620"/>
    </row>
    <row r="621" spans="24:24">
      <c r="X621"/>
    </row>
    <row r="622" spans="24:24">
      <c r="X622"/>
    </row>
    <row r="623" spans="24:24">
      <c r="X623"/>
    </row>
    <row r="624" spans="24:24">
      <c r="X624"/>
    </row>
    <row r="625" spans="24:24">
      <c r="X625"/>
    </row>
    <row r="626" spans="24:24">
      <c r="X626"/>
    </row>
    <row r="627" spans="24:24">
      <c r="X627"/>
    </row>
    <row r="628" spans="24:24">
      <c r="X628"/>
    </row>
    <row r="629" spans="24:24">
      <c r="X629"/>
    </row>
    <row r="630" spans="24:24">
      <c r="X630"/>
    </row>
    <row r="631" spans="24:24">
      <c r="X631"/>
    </row>
    <row r="632" spans="24:24">
      <c r="X632"/>
    </row>
    <row r="633" spans="24:24">
      <c r="X633"/>
    </row>
    <row r="634" spans="24:24">
      <c r="X634"/>
    </row>
    <row r="635" spans="24:24">
      <c r="X635"/>
    </row>
    <row r="636" spans="24:24">
      <c r="X636"/>
    </row>
    <row r="637" spans="24:24">
      <c r="X637"/>
    </row>
    <row r="638" spans="24:24">
      <c r="X638"/>
    </row>
    <row r="639" spans="24:24">
      <c r="X639"/>
    </row>
    <row r="640" spans="24:24">
      <c r="X640"/>
    </row>
    <row r="641" spans="24:24">
      <c r="X641"/>
    </row>
    <row r="642" spans="24:24">
      <c r="X642"/>
    </row>
    <row r="643" spans="24:24">
      <c r="X643"/>
    </row>
    <row r="644" spans="24:24">
      <c r="X644"/>
    </row>
    <row r="645" spans="24:24">
      <c r="X645"/>
    </row>
    <row r="646" spans="24:24">
      <c r="X646"/>
    </row>
    <row r="647" spans="24:24">
      <c r="X647"/>
    </row>
    <row r="648" spans="24:24">
      <c r="X648"/>
    </row>
    <row r="649" spans="24:24">
      <c r="X649"/>
    </row>
    <row r="650" spans="24:24">
      <c r="X650"/>
    </row>
    <row r="651" spans="24:24">
      <c r="X651"/>
    </row>
    <row r="652" spans="24:24">
      <c r="X652"/>
    </row>
    <row r="653" spans="24:24">
      <c r="X653"/>
    </row>
    <row r="654" spans="24:24">
      <c r="X654"/>
    </row>
    <row r="655" spans="24:24">
      <c r="X655"/>
    </row>
    <row r="656" spans="24:24">
      <c r="X656"/>
    </row>
    <row r="657" spans="24:24">
      <c r="X657"/>
    </row>
    <row r="658" spans="24:24">
      <c r="X658"/>
    </row>
    <row r="659" spans="24:24">
      <c r="X659"/>
    </row>
    <row r="660" spans="24:24">
      <c r="X660"/>
    </row>
    <row r="661" spans="24:24">
      <c r="X661"/>
    </row>
    <row r="662" spans="24:24">
      <c r="X662"/>
    </row>
    <row r="663" spans="24:24">
      <c r="X663"/>
    </row>
    <row r="664" spans="24:24">
      <c r="X664"/>
    </row>
    <row r="665" spans="24:24">
      <c r="X665"/>
    </row>
    <row r="666" spans="24:24">
      <c r="X666"/>
    </row>
    <row r="667" spans="24:24">
      <c r="X667"/>
    </row>
    <row r="668" spans="24:24">
      <c r="X668"/>
    </row>
    <row r="669" spans="24:24">
      <c r="X669"/>
    </row>
    <row r="670" spans="24:24">
      <c r="X670"/>
    </row>
    <row r="671" spans="24:24">
      <c r="X671"/>
    </row>
    <row r="672" spans="24:24">
      <c r="X672"/>
    </row>
    <row r="673" spans="24:24">
      <c r="X673"/>
    </row>
    <row r="674" spans="24:24">
      <c r="X674"/>
    </row>
    <row r="675" spans="24:24">
      <c r="X675"/>
    </row>
    <row r="676" spans="24:24">
      <c r="X676"/>
    </row>
    <row r="677" spans="24:24">
      <c r="X677"/>
    </row>
    <row r="678" spans="24:24">
      <c r="X678"/>
    </row>
    <row r="679" spans="24:24">
      <c r="X679"/>
    </row>
    <row r="680" spans="24:24">
      <c r="X680"/>
    </row>
    <row r="681" spans="24:24">
      <c r="X681"/>
    </row>
    <row r="682" spans="24:24">
      <c r="X682"/>
    </row>
    <row r="683" spans="24:24">
      <c r="X683"/>
    </row>
    <row r="684" spans="24:24">
      <c r="X684"/>
    </row>
    <row r="685" spans="24:24">
      <c r="X685"/>
    </row>
    <row r="686" spans="24:24">
      <c r="X686"/>
    </row>
    <row r="687" spans="24:24">
      <c r="X687"/>
    </row>
    <row r="688" spans="24:24">
      <c r="X688"/>
    </row>
    <row r="689" spans="24:24">
      <c r="X689"/>
    </row>
    <row r="690" spans="24:24">
      <c r="X690"/>
    </row>
    <row r="691" spans="24:24">
      <c r="X691"/>
    </row>
    <row r="692" spans="24:24">
      <c r="X692"/>
    </row>
    <row r="693" spans="24:24">
      <c r="X693"/>
    </row>
    <row r="694" spans="24:24">
      <c r="X694"/>
    </row>
    <row r="695" spans="24:24">
      <c r="X695"/>
    </row>
    <row r="696" spans="24:24">
      <c r="X696"/>
    </row>
    <row r="697" spans="24:24">
      <c r="X697"/>
    </row>
    <row r="698" spans="24:24">
      <c r="X698"/>
    </row>
    <row r="699" spans="24:24">
      <c r="X699"/>
    </row>
    <row r="700" spans="24:24">
      <c r="X700"/>
    </row>
    <row r="701" spans="24:24">
      <c r="X701"/>
    </row>
    <row r="702" spans="24:24">
      <c r="X702"/>
    </row>
    <row r="703" spans="24:24">
      <c r="X703"/>
    </row>
    <row r="704" spans="24:24">
      <c r="X704"/>
    </row>
    <row r="705" spans="24:24">
      <c r="X705"/>
    </row>
    <row r="706" spans="24:24">
      <c r="X706"/>
    </row>
    <row r="707" spans="24:24">
      <c r="X707"/>
    </row>
    <row r="708" spans="24:24">
      <c r="X708"/>
    </row>
    <row r="709" spans="24:24">
      <c r="X709"/>
    </row>
    <row r="710" spans="24:24">
      <c r="X710"/>
    </row>
    <row r="711" spans="24:24">
      <c r="X711"/>
    </row>
    <row r="712" spans="24:24">
      <c r="X712"/>
    </row>
    <row r="713" spans="24:24">
      <c r="X713"/>
    </row>
    <row r="714" spans="24:24">
      <c r="X714"/>
    </row>
    <row r="715" spans="24:24">
      <c r="X715"/>
    </row>
    <row r="716" spans="24:24">
      <c r="X716"/>
    </row>
    <row r="717" spans="24:24">
      <c r="X717"/>
    </row>
    <row r="718" spans="24:24">
      <c r="X718"/>
    </row>
    <row r="719" spans="24:24">
      <c r="X719"/>
    </row>
    <row r="720" spans="24:24">
      <c r="X720"/>
    </row>
    <row r="721" spans="24:24">
      <c r="X721"/>
    </row>
    <row r="722" spans="24:24">
      <c r="X722"/>
    </row>
    <row r="723" spans="24:24">
      <c r="X723"/>
    </row>
    <row r="724" spans="24:24">
      <c r="X724"/>
    </row>
    <row r="725" spans="24:24">
      <c r="X725"/>
    </row>
    <row r="726" spans="24:24">
      <c r="X726"/>
    </row>
    <row r="727" spans="24:24">
      <c r="X727"/>
    </row>
    <row r="728" spans="24:24">
      <c r="X728"/>
    </row>
    <row r="729" spans="24:24">
      <c r="X729"/>
    </row>
    <row r="730" spans="24:24">
      <c r="X730"/>
    </row>
    <row r="731" spans="24:24">
      <c r="X731"/>
    </row>
    <row r="732" spans="24:24">
      <c r="X732"/>
    </row>
    <row r="733" spans="24:24">
      <c r="X733"/>
    </row>
    <row r="734" spans="24:24">
      <c r="X734"/>
    </row>
    <row r="735" spans="24:24">
      <c r="X735"/>
    </row>
    <row r="736" spans="24:24">
      <c r="X736"/>
    </row>
    <row r="737" spans="24:24">
      <c r="X737"/>
    </row>
    <row r="738" spans="24:24">
      <c r="X738"/>
    </row>
    <row r="739" spans="24:24">
      <c r="X739"/>
    </row>
    <row r="740" spans="24:24">
      <c r="X740"/>
    </row>
    <row r="741" spans="24:24">
      <c r="X741"/>
    </row>
    <row r="742" spans="24:24">
      <c r="X742"/>
    </row>
    <row r="743" spans="24:24">
      <c r="X743"/>
    </row>
    <row r="744" spans="24:24">
      <c r="X744"/>
    </row>
    <row r="745" spans="24:24">
      <c r="X745"/>
    </row>
    <row r="746" spans="24:24">
      <c r="X746"/>
    </row>
    <row r="747" spans="24:24">
      <c r="X747"/>
    </row>
    <row r="748" spans="24:24">
      <c r="X748"/>
    </row>
    <row r="749" spans="24:24">
      <c r="X749"/>
    </row>
    <row r="750" spans="24:24">
      <c r="X750"/>
    </row>
    <row r="751" spans="24:24">
      <c r="X751"/>
    </row>
    <row r="752" spans="24:24">
      <c r="X752"/>
    </row>
    <row r="753" spans="24:24">
      <c r="X753"/>
    </row>
    <row r="754" spans="24:24">
      <c r="X754"/>
    </row>
    <row r="755" spans="24:24">
      <c r="X755"/>
    </row>
    <row r="756" spans="24:24">
      <c r="X756"/>
    </row>
    <row r="757" spans="24:24">
      <c r="X757"/>
    </row>
    <row r="758" spans="24:24">
      <c r="X758"/>
    </row>
    <row r="759" spans="24:24">
      <c r="X759"/>
    </row>
    <row r="760" spans="24:24">
      <c r="X760"/>
    </row>
    <row r="761" spans="24:24">
      <c r="X761"/>
    </row>
    <row r="762" spans="24:24">
      <c r="X762"/>
    </row>
    <row r="763" spans="24:24">
      <c r="X763"/>
    </row>
    <row r="764" spans="24:24">
      <c r="X764"/>
    </row>
    <row r="765" spans="24:24">
      <c r="X765"/>
    </row>
    <row r="766" spans="24:24">
      <c r="X766"/>
    </row>
    <row r="767" spans="24:24">
      <c r="X767"/>
    </row>
    <row r="768" spans="24:24">
      <c r="X768"/>
    </row>
    <row r="769" spans="24:24">
      <c r="X769"/>
    </row>
    <row r="770" spans="24:24">
      <c r="X770"/>
    </row>
    <row r="771" spans="24:24">
      <c r="X771"/>
    </row>
    <row r="772" spans="24:24">
      <c r="X772"/>
    </row>
    <row r="773" spans="24:24">
      <c r="X773"/>
    </row>
    <row r="774" spans="24:24">
      <c r="X774"/>
    </row>
    <row r="775" spans="24:24">
      <c r="X775"/>
    </row>
    <row r="776" spans="24:24">
      <c r="X776"/>
    </row>
    <row r="777" spans="24:24">
      <c r="X777"/>
    </row>
    <row r="778" spans="24:24">
      <c r="X778"/>
    </row>
    <row r="779" spans="24:24">
      <c r="X779"/>
    </row>
    <row r="780" spans="24:24">
      <c r="X780"/>
    </row>
    <row r="781" spans="24:24">
      <c r="X781"/>
    </row>
    <row r="782" spans="24:24">
      <c r="X782"/>
    </row>
    <row r="783" spans="24:24">
      <c r="X783"/>
    </row>
    <row r="784" spans="24:24">
      <c r="X784"/>
    </row>
    <row r="785" spans="24:24">
      <c r="X785"/>
    </row>
    <row r="786" spans="24:24">
      <c r="X786"/>
    </row>
    <row r="787" spans="24:24">
      <c r="X787"/>
    </row>
    <row r="788" spans="24:24">
      <c r="X788"/>
    </row>
    <row r="789" spans="24:24">
      <c r="X789"/>
    </row>
    <row r="790" spans="24:24">
      <c r="X790"/>
    </row>
    <row r="791" spans="24:24">
      <c r="X791"/>
    </row>
    <row r="792" spans="24:24">
      <c r="X792"/>
    </row>
    <row r="793" spans="24:24">
      <c r="X793"/>
    </row>
    <row r="794" spans="24:24">
      <c r="X794"/>
    </row>
    <row r="795" spans="24:24">
      <c r="X795"/>
    </row>
    <row r="796" spans="24:24">
      <c r="X796"/>
    </row>
    <row r="797" spans="24:24">
      <c r="X797"/>
    </row>
    <row r="798" spans="24:24">
      <c r="X798"/>
    </row>
    <row r="799" spans="24:24">
      <c r="X799"/>
    </row>
    <row r="800" spans="24:24">
      <c r="X800"/>
    </row>
    <row r="801" spans="24:24">
      <c r="X801"/>
    </row>
    <row r="802" spans="24:24">
      <c r="X802"/>
    </row>
    <row r="803" spans="24:24">
      <c r="X803"/>
    </row>
    <row r="804" spans="24:24">
      <c r="X804"/>
    </row>
    <row r="805" spans="24:24">
      <c r="X805"/>
    </row>
    <row r="806" spans="24:24">
      <c r="X806"/>
    </row>
    <row r="807" spans="24:24">
      <c r="X807"/>
    </row>
    <row r="808" spans="24:24">
      <c r="X808"/>
    </row>
    <row r="809" spans="24:24">
      <c r="X809"/>
    </row>
    <row r="810" spans="24:24">
      <c r="X810"/>
    </row>
    <row r="811" spans="24:24">
      <c r="X811"/>
    </row>
    <row r="812" spans="24:24">
      <c r="X812"/>
    </row>
    <row r="813" spans="24:24">
      <c r="X813"/>
    </row>
    <row r="814" spans="24:24">
      <c r="X814"/>
    </row>
    <row r="815" spans="24:24">
      <c r="X815"/>
    </row>
    <row r="816" spans="24:24">
      <c r="X816"/>
    </row>
    <row r="817" spans="24:24">
      <c r="X817"/>
    </row>
    <row r="818" spans="24:24">
      <c r="X818"/>
    </row>
    <row r="819" spans="24:24">
      <c r="X819"/>
    </row>
    <row r="820" spans="24:24">
      <c r="X820"/>
    </row>
    <row r="821" spans="24:24">
      <c r="X821"/>
    </row>
    <row r="822" spans="24:24">
      <c r="X822"/>
    </row>
    <row r="823" spans="24:24">
      <c r="X823"/>
    </row>
    <row r="824" spans="24:24">
      <c r="X824"/>
    </row>
    <row r="825" spans="24:24">
      <c r="X825"/>
    </row>
    <row r="826" spans="24:24">
      <c r="X826"/>
    </row>
    <row r="827" spans="24:24">
      <c r="X827"/>
    </row>
    <row r="828" spans="24:24">
      <c r="X828"/>
    </row>
    <row r="829" spans="24:24">
      <c r="X829"/>
    </row>
    <row r="830" spans="24:24">
      <c r="X830"/>
    </row>
    <row r="831" spans="24:24">
      <c r="X831"/>
    </row>
    <row r="832" spans="24:24">
      <c r="X832"/>
    </row>
    <row r="833" spans="24:24">
      <c r="X833"/>
    </row>
    <row r="834" spans="24:24">
      <c r="X834"/>
    </row>
    <row r="835" spans="24:24">
      <c r="X835"/>
    </row>
    <row r="836" spans="24:24">
      <c r="X836"/>
    </row>
    <row r="837" spans="24:24">
      <c r="X837"/>
    </row>
    <row r="838" spans="24:24">
      <c r="X838"/>
    </row>
    <row r="839" spans="24:24">
      <c r="X839"/>
    </row>
    <row r="840" spans="24:24">
      <c r="X840"/>
    </row>
    <row r="841" spans="24:24">
      <c r="X841"/>
    </row>
    <row r="842" spans="24:24">
      <c r="X842"/>
    </row>
    <row r="843" spans="24:24">
      <c r="X843"/>
    </row>
    <row r="844" spans="24:24">
      <c r="X844"/>
    </row>
    <row r="845" spans="24:24">
      <c r="X845"/>
    </row>
    <row r="846" spans="24:24">
      <c r="X846"/>
    </row>
    <row r="847" spans="24:24">
      <c r="X847"/>
    </row>
    <row r="848" spans="24:24">
      <c r="X848"/>
    </row>
    <row r="849" spans="24:24">
      <c r="X849"/>
    </row>
    <row r="850" spans="24:24">
      <c r="X850"/>
    </row>
    <row r="851" spans="24:24">
      <c r="X851"/>
    </row>
    <row r="852" spans="24:24">
      <c r="X852"/>
    </row>
    <row r="853" spans="24:24">
      <c r="X853"/>
    </row>
    <row r="854" spans="24:24">
      <c r="X854"/>
    </row>
    <row r="855" spans="24:24">
      <c r="X855"/>
    </row>
    <row r="856" spans="24:24">
      <c r="X856"/>
    </row>
    <row r="857" spans="24:24">
      <c r="X857"/>
    </row>
    <row r="858" spans="24:24">
      <c r="X858"/>
    </row>
    <row r="859" spans="24:24">
      <c r="X859"/>
    </row>
    <row r="860" spans="24:24">
      <c r="X860"/>
    </row>
    <row r="861" spans="24:24">
      <c r="X861"/>
    </row>
    <row r="862" spans="24:24">
      <c r="X862"/>
    </row>
    <row r="863" spans="24:24">
      <c r="X863"/>
    </row>
    <row r="864" spans="24:24">
      <c r="X864"/>
    </row>
    <row r="865" spans="24:24">
      <c r="X865"/>
    </row>
    <row r="866" spans="24:24">
      <c r="X866"/>
    </row>
    <row r="867" spans="24:24">
      <c r="X867"/>
    </row>
    <row r="868" spans="24:24">
      <c r="X868"/>
    </row>
    <row r="869" spans="24:24">
      <c r="X869"/>
    </row>
    <row r="870" spans="24:24">
      <c r="X870"/>
    </row>
    <row r="871" spans="24:24">
      <c r="X871"/>
    </row>
    <row r="872" spans="24:24">
      <c r="X872"/>
    </row>
    <row r="873" spans="24:24">
      <c r="X873"/>
    </row>
    <row r="874" spans="24:24">
      <c r="X874"/>
    </row>
    <row r="875" spans="24:24">
      <c r="X875"/>
    </row>
    <row r="876" spans="24:24">
      <c r="X876"/>
    </row>
    <row r="877" spans="24:24">
      <c r="X877"/>
    </row>
    <row r="878" spans="24:24">
      <c r="X878"/>
    </row>
    <row r="879" spans="24:24">
      <c r="X879"/>
    </row>
    <row r="880" spans="24:24">
      <c r="X880"/>
    </row>
    <row r="881" spans="24:24">
      <c r="X881"/>
    </row>
    <row r="882" spans="24:24">
      <c r="X882"/>
    </row>
    <row r="883" spans="24:24">
      <c r="X883"/>
    </row>
    <row r="884" spans="24:24">
      <c r="X884"/>
    </row>
    <row r="885" spans="24:24">
      <c r="X885"/>
    </row>
    <row r="886" spans="24:24">
      <c r="X886"/>
    </row>
    <row r="887" spans="24:24">
      <c r="X887"/>
    </row>
    <row r="888" spans="24:24">
      <c r="X888"/>
    </row>
    <row r="889" spans="24:24">
      <c r="X889"/>
    </row>
    <row r="890" spans="24:24">
      <c r="X890"/>
    </row>
    <row r="891" spans="24:24">
      <c r="X891"/>
    </row>
    <row r="892" spans="24:24">
      <c r="X892"/>
    </row>
    <row r="893" spans="24:24">
      <c r="X893"/>
    </row>
    <row r="894" spans="24:24">
      <c r="X894"/>
    </row>
    <row r="895" spans="24:24">
      <c r="X895"/>
    </row>
    <row r="896" spans="24:24">
      <c r="X896"/>
    </row>
    <row r="897" spans="24:24">
      <c r="X897"/>
    </row>
    <row r="898" spans="24:24">
      <c r="X898"/>
    </row>
    <row r="899" spans="24:24">
      <c r="X899"/>
    </row>
    <row r="900" spans="24:24">
      <c r="X900"/>
    </row>
    <row r="901" spans="24:24">
      <c r="X901"/>
    </row>
    <row r="902" spans="24:24">
      <c r="X902"/>
    </row>
    <row r="903" spans="24:24">
      <c r="X903"/>
    </row>
    <row r="904" spans="24:24">
      <c r="X904"/>
    </row>
    <row r="905" spans="24:24">
      <c r="X905"/>
    </row>
    <row r="906" spans="24:24">
      <c r="X906"/>
    </row>
    <row r="907" spans="24:24">
      <c r="X907"/>
    </row>
    <row r="908" spans="24:24">
      <c r="X908"/>
    </row>
    <row r="909" spans="24:24">
      <c r="X909"/>
    </row>
    <row r="910" spans="24:24">
      <c r="X910"/>
    </row>
    <row r="911" spans="24:24">
      <c r="X911"/>
    </row>
    <row r="912" spans="24:24">
      <c r="X912"/>
    </row>
    <row r="913" spans="24:24">
      <c r="X913"/>
    </row>
    <row r="914" spans="24:24">
      <c r="X914"/>
    </row>
    <row r="915" spans="24:24">
      <c r="X915"/>
    </row>
    <row r="916" spans="24:24">
      <c r="X916"/>
    </row>
    <row r="917" spans="24:24">
      <c r="X917"/>
    </row>
    <row r="918" spans="24:24">
      <c r="X918"/>
    </row>
    <row r="919" spans="24:24">
      <c r="X919"/>
    </row>
    <row r="920" spans="24:24">
      <c r="X920"/>
    </row>
    <row r="921" spans="24:24">
      <c r="X921"/>
    </row>
    <row r="922" spans="24:24">
      <c r="X922"/>
    </row>
    <row r="923" spans="24:24">
      <c r="X923"/>
    </row>
    <row r="924" spans="24:24">
      <c r="X924"/>
    </row>
    <row r="925" spans="24:24">
      <c r="X925"/>
    </row>
    <row r="926" spans="24:24">
      <c r="X926"/>
    </row>
    <row r="927" spans="24:24">
      <c r="X927"/>
    </row>
    <row r="928" spans="24:24">
      <c r="X928"/>
    </row>
    <row r="929" spans="24:24">
      <c r="X929"/>
    </row>
    <row r="930" spans="24:24">
      <c r="X930"/>
    </row>
    <row r="931" spans="24:24">
      <c r="X931"/>
    </row>
    <row r="932" spans="24:24">
      <c r="X932"/>
    </row>
    <row r="933" spans="24:24">
      <c r="X933"/>
    </row>
    <row r="934" spans="24:24">
      <c r="X934"/>
    </row>
    <row r="935" spans="24:24">
      <c r="X935"/>
    </row>
    <row r="936" spans="24:24">
      <c r="X936"/>
    </row>
    <row r="937" spans="24:24">
      <c r="X937"/>
    </row>
    <row r="938" spans="24:24">
      <c r="X938"/>
    </row>
    <row r="939" spans="24:24">
      <c r="X939"/>
    </row>
    <row r="940" spans="24:24">
      <c r="X940"/>
    </row>
    <row r="941" spans="24:24">
      <c r="X941"/>
    </row>
    <row r="942" spans="24:24">
      <c r="X942"/>
    </row>
    <row r="943" spans="24:24">
      <c r="X943"/>
    </row>
    <row r="944" spans="24:24">
      <c r="X944"/>
    </row>
    <row r="945" spans="24:24">
      <c r="X945"/>
    </row>
    <row r="946" spans="24:24">
      <c r="X946"/>
    </row>
    <row r="947" spans="24:24">
      <c r="X947"/>
    </row>
    <row r="948" spans="24:24">
      <c r="X948"/>
    </row>
    <row r="949" spans="24:24">
      <c r="X949"/>
    </row>
    <row r="950" spans="24:24">
      <c r="X950"/>
    </row>
    <row r="951" spans="24:24">
      <c r="X951"/>
    </row>
    <row r="952" spans="24:24">
      <c r="X952"/>
    </row>
    <row r="953" spans="24:24">
      <c r="X953"/>
    </row>
    <row r="954" spans="24:24">
      <c r="X954"/>
    </row>
    <row r="955" spans="24:24">
      <c r="X955"/>
    </row>
    <row r="956" spans="24:24">
      <c r="X956"/>
    </row>
    <row r="957" spans="24:24">
      <c r="X957"/>
    </row>
    <row r="958" spans="24:24">
      <c r="X958"/>
    </row>
    <row r="959" spans="24:24">
      <c r="X959"/>
    </row>
    <row r="960" spans="24:24">
      <c r="X960"/>
    </row>
    <row r="961" spans="24:24">
      <c r="X961"/>
    </row>
    <row r="962" spans="24:24">
      <c r="X962"/>
    </row>
    <row r="963" spans="24:24">
      <c r="X963"/>
    </row>
    <row r="964" spans="24:24">
      <c r="X964"/>
    </row>
    <row r="965" spans="24:24">
      <c r="X965"/>
    </row>
    <row r="966" spans="24:24">
      <c r="X966"/>
    </row>
    <row r="967" spans="24:24">
      <c r="X967"/>
    </row>
    <row r="968" spans="24:24">
      <c r="X968"/>
    </row>
    <row r="969" spans="24:24">
      <c r="X969"/>
    </row>
    <row r="970" spans="24:24">
      <c r="X970"/>
    </row>
    <row r="971" spans="24:24">
      <c r="X971"/>
    </row>
    <row r="972" spans="24:24">
      <c r="X972"/>
    </row>
    <row r="973" spans="24:24">
      <c r="X973"/>
    </row>
    <row r="974" spans="24:24">
      <c r="X974"/>
    </row>
    <row r="975" spans="24:24">
      <c r="X975"/>
    </row>
    <row r="976" spans="24:24">
      <c r="X976"/>
    </row>
    <row r="977" spans="24:24">
      <c r="X977"/>
    </row>
    <row r="978" spans="24:24">
      <c r="X978"/>
    </row>
    <row r="979" spans="24:24">
      <c r="X979"/>
    </row>
    <row r="980" spans="24:24">
      <c r="X980"/>
    </row>
    <row r="981" spans="24:24">
      <c r="X981"/>
    </row>
    <row r="982" spans="24:24">
      <c r="X982"/>
    </row>
    <row r="983" spans="24:24">
      <c r="X983"/>
    </row>
    <row r="984" spans="24:24">
      <c r="X984"/>
    </row>
    <row r="985" spans="24:24">
      <c r="X985"/>
    </row>
    <row r="986" spans="24:24">
      <c r="X986"/>
    </row>
    <row r="987" spans="24:24">
      <c r="X987"/>
    </row>
    <row r="988" spans="24:24">
      <c r="X988"/>
    </row>
    <row r="989" spans="24:24">
      <c r="X989"/>
    </row>
    <row r="990" spans="24:24">
      <c r="X990"/>
    </row>
    <row r="991" spans="24:24">
      <c r="X991"/>
    </row>
    <row r="992" spans="24:24">
      <c r="X992"/>
    </row>
    <row r="993" spans="24:24">
      <c r="X993"/>
    </row>
    <row r="994" spans="24:24">
      <c r="X994"/>
    </row>
    <row r="995" spans="24:24">
      <c r="X995"/>
    </row>
    <row r="996" spans="24:24">
      <c r="X996"/>
    </row>
    <row r="997" spans="24:24">
      <c r="X997"/>
    </row>
    <row r="998" spans="24:24">
      <c r="X998"/>
    </row>
    <row r="999" spans="24:24">
      <c r="X999"/>
    </row>
    <row r="1000" spans="24:24">
      <c r="X1000"/>
    </row>
    <row r="1001" spans="24:24">
      <c r="X1001"/>
    </row>
    <row r="1002" spans="24:24">
      <c r="X1002"/>
    </row>
    <row r="1003" spans="24:24">
      <c r="X1003"/>
    </row>
    <row r="1004" spans="24:24">
      <c r="X1004"/>
    </row>
    <row r="1005" spans="24:24">
      <c r="X1005"/>
    </row>
    <row r="1006" spans="24:24">
      <c r="X1006"/>
    </row>
    <row r="1007" spans="24:24">
      <c r="X1007"/>
    </row>
    <row r="1008" spans="24:24">
      <c r="X1008"/>
    </row>
    <row r="1009" spans="24:24">
      <c r="X1009"/>
    </row>
    <row r="1010" spans="24:24">
      <c r="X1010"/>
    </row>
    <row r="1011" spans="24:24">
      <c r="X1011"/>
    </row>
    <row r="1012" spans="24:24">
      <c r="X1012"/>
    </row>
    <row r="1013" spans="24:24">
      <c r="X1013"/>
    </row>
    <row r="1014" spans="24:24">
      <c r="X1014"/>
    </row>
    <row r="1015" spans="24:24">
      <c r="X1015"/>
    </row>
    <row r="1016" spans="24:24">
      <c r="X1016"/>
    </row>
    <row r="1017" spans="24:24">
      <c r="X1017"/>
    </row>
    <row r="1018" spans="24:24">
      <c r="X1018"/>
    </row>
    <row r="1019" spans="24:24">
      <c r="X1019"/>
    </row>
    <row r="1020" spans="24:24">
      <c r="X1020"/>
    </row>
    <row r="1021" spans="24:24">
      <c r="X1021"/>
    </row>
    <row r="1022" spans="24:24">
      <c r="X1022"/>
    </row>
    <row r="1023" spans="24:24">
      <c r="X1023"/>
    </row>
    <row r="1024" spans="24:24">
      <c r="X1024"/>
    </row>
    <row r="1025" spans="24:24">
      <c r="X1025"/>
    </row>
    <row r="1026" spans="24:24">
      <c r="X1026"/>
    </row>
    <row r="1027" spans="24:24">
      <c r="X1027"/>
    </row>
    <row r="1028" spans="24:24">
      <c r="X1028"/>
    </row>
    <row r="1029" spans="24:24">
      <c r="X1029"/>
    </row>
    <row r="1030" spans="24:24">
      <c r="X1030"/>
    </row>
    <row r="1031" spans="24:24">
      <c r="X1031"/>
    </row>
    <row r="1032" spans="24:24">
      <c r="X1032"/>
    </row>
    <row r="1033" spans="24:24">
      <c r="X1033"/>
    </row>
    <row r="1034" spans="24:24">
      <c r="X1034"/>
    </row>
    <row r="1035" spans="24:24">
      <c r="X1035"/>
    </row>
    <row r="1036" spans="24:24">
      <c r="X1036"/>
    </row>
    <row r="1037" spans="24:24">
      <c r="X1037"/>
    </row>
    <row r="1038" spans="24:24">
      <c r="X1038"/>
    </row>
    <row r="1039" spans="24:24">
      <c r="X1039"/>
    </row>
    <row r="1040" spans="24:24">
      <c r="X1040"/>
    </row>
    <row r="1041" spans="24:24">
      <c r="X1041"/>
    </row>
    <row r="1042" spans="24:24">
      <c r="X1042"/>
    </row>
    <row r="1043" spans="24:24">
      <c r="X1043"/>
    </row>
    <row r="1044" spans="24:24">
      <c r="X1044"/>
    </row>
    <row r="1045" spans="24:24">
      <c r="X1045"/>
    </row>
    <row r="1046" spans="24:24">
      <c r="X1046"/>
    </row>
    <row r="1047" spans="24:24">
      <c r="X1047"/>
    </row>
    <row r="1048" spans="24:24">
      <c r="X1048"/>
    </row>
    <row r="1049" spans="24:24">
      <c r="X1049"/>
    </row>
    <row r="1050" spans="24:24">
      <c r="X1050"/>
    </row>
    <row r="1051" spans="24:24">
      <c r="X1051"/>
    </row>
    <row r="1052" spans="24:24">
      <c r="X1052"/>
    </row>
    <row r="1053" spans="24:24">
      <c r="X1053"/>
    </row>
    <row r="1054" spans="24:24">
      <c r="X1054"/>
    </row>
    <row r="1055" spans="24:24">
      <c r="X1055"/>
    </row>
    <row r="1056" spans="24:24">
      <c r="X1056"/>
    </row>
    <row r="1057" spans="24:24">
      <c r="X1057"/>
    </row>
    <row r="1058" spans="24:24">
      <c r="X1058"/>
    </row>
    <row r="1059" spans="24:24">
      <c r="X1059"/>
    </row>
    <row r="1060" spans="24:24">
      <c r="X1060"/>
    </row>
    <row r="1061" spans="24:24">
      <c r="X1061"/>
    </row>
    <row r="1062" spans="24:24">
      <c r="X1062"/>
    </row>
    <row r="1063" spans="24:24">
      <c r="X1063"/>
    </row>
    <row r="1064" spans="24:24">
      <c r="X1064"/>
    </row>
    <row r="1065" spans="24:24">
      <c r="X1065"/>
    </row>
    <row r="1066" spans="24:24">
      <c r="X1066"/>
    </row>
    <row r="1067" spans="24:24">
      <c r="X1067"/>
    </row>
    <row r="1068" spans="24:24">
      <c r="X1068"/>
    </row>
    <row r="1069" spans="24:24">
      <c r="X1069"/>
    </row>
    <row r="1070" spans="24:24">
      <c r="X1070"/>
    </row>
    <row r="1071" spans="24:24">
      <c r="X1071"/>
    </row>
    <row r="1072" spans="24:24">
      <c r="X1072"/>
    </row>
    <row r="1073" spans="24:24">
      <c r="X1073"/>
    </row>
    <row r="1074" spans="24:24">
      <c r="X1074"/>
    </row>
    <row r="1075" spans="24:24">
      <c r="X1075"/>
    </row>
    <row r="1076" spans="24:24">
      <c r="X1076"/>
    </row>
    <row r="1077" spans="24:24">
      <c r="X1077"/>
    </row>
    <row r="1078" spans="24:24">
      <c r="X1078"/>
    </row>
    <row r="1079" spans="24:24">
      <c r="X1079"/>
    </row>
    <row r="1080" spans="24:24">
      <c r="X1080"/>
    </row>
    <row r="1081" spans="24:24">
      <c r="X1081"/>
    </row>
    <row r="1082" spans="24:24">
      <c r="X1082"/>
    </row>
    <row r="1083" spans="24:24">
      <c r="X1083"/>
    </row>
    <row r="1084" spans="24:24">
      <c r="X1084"/>
    </row>
    <row r="1085" spans="24:24">
      <c r="X1085"/>
    </row>
    <row r="1086" spans="24:24">
      <c r="X1086"/>
    </row>
    <row r="1087" spans="24:24">
      <c r="X1087"/>
    </row>
    <row r="1088" spans="24:24">
      <c r="X1088"/>
    </row>
    <row r="1089" spans="24:24">
      <c r="X1089"/>
    </row>
    <row r="1090" spans="24:24">
      <c r="X1090"/>
    </row>
    <row r="1091" spans="24:24">
      <c r="X1091"/>
    </row>
    <row r="1092" spans="24:24">
      <c r="X1092"/>
    </row>
    <row r="1093" spans="24:24">
      <c r="X1093"/>
    </row>
    <row r="1094" spans="24:24">
      <c r="X1094"/>
    </row>
    <row r="1095" spans="24:24">
      <c r="X1095"/>
    </row>
    <row r="1096" spans="24:24">
      <c r="X1096"/>
    </row>
    <row r="1097" spans="24:24">
      <c r="X1097"/>
    </row>
    <row r="1098" spans="24:24">
      <c r="X1098"/>
    </row>
    <row r="1099" spans="24:24">
      <c r="X1099"/>
    </row>
    <row r="1100" spans="24:24">
      <c r="X1100"/>
    </row>
    <row r="1101" spans="24:24">
      <c r="X1101"/>
    </row>
    <row r="1102" spans="24:24">
      <c r="X1102"/>
    </row>
    <row r="1103" spans="24:24">
      <c r="X1103"/>
    </row>
    <row r="1104" spans="24:24">
      <c r="X1104"/>
    </row>
    <row r="1105" spans="24:24">
      <c r="X1105"/>
    </row>
    <row r="1106" spans="24:24">
      <c r="X1106"/>
    </row>
    <row r="1107" spans="24:24">
      <c r="X1107"/>
    </row>
    <row r="1108" spans="24:24">
      <c r="X1108"/>
    </row>
    <row r="1109" spans="24:24">
      <c r="X1109"/>
    </row>
    <row r="1110" spans="24:24">
      <c r="X1110"/>
    </row>
    <row r="1111" spans="24:24">
      <c r="X1111"/>
    </row>
    <row r="1112" spans="24:24">
      <c r="X1112"/>
    </row>
    <row r="1113" spans="24:24">
      <c r="X1113"/>
    </row>
    <row r="1114" spans="24:24">
      <c r="X1114"/>
    </row>
    <row r="1115" spans="24:24">
      <c r="X1115"/>
    </row>
    <row r="1116" spans="24:24">
      <c r="X1116"/>
    </row>
    <row r="1117" spans="24:24">
      <c r="X1117"/>
    </row>
    <row r="1118" spans="24:24">
      <c r="X1118"/>
    </row>
    <row r="1119" spans="24:24">
      <c r="X1119"/>
    </row>
    <row r="1120" spans="24:24">
      <c r="X1120"/>
    </row>
    <row r="1121" spans="24:24">
      <c r="X1121"/>
    </row>
    <row r="1122" spans="24:24">
      <c r="X1122"/>
    </row>
    <row r="1123" spans="24:24">
      <c r="X1123"/>
    </row>
    <row r="1124" spans="24:24">
      <c r="X1124"/>
    </row>
    <row r="1125" spans="24:24">
      <c r="X1125"/>
    </row>
    <row r="1126" spans="24:24">
      <c r="X1126"/>
    </row>
    <row r="1127" spans="24:24">
      <c r="X1127"/>
    </row>
    <row r="1128" spans="24:24">
      <c r="X1128"/>
    </row>
    <row r="1129" spans="24:24">
      <c r="X1129"/>
    </row>
    <row r="1130" spans="24:24">
      <c r="X1130"/>
    </row>
    <row r="1131" spans="24:24">
      <c r="X1131"/>
    </row>
    <row r="1132" spans="24:24">
      <c r="X1132"/>
    </row>
    <row r="1133" spans="24:24">
      <c r="X1133"/>
    </row>
    <row r="1134" spans="24:24">
      <c r="X1134"/>
    </row>
    <row r="1135" spans="24:24">
      <c r="X1135"/>
    </row>
    <row r="1136" spans="24:24">
      <c r="X1136"/>
    </row>
    <row r="1137" spans="24:24">
      <c r="X1137"/>
    </row>
    <row r="1138" spans="24:24">
      <c r="X1138"/>
    </row>
    <row r="1139" spans="24:24">
      <c r="X1139"/>
    </row>
    <row r="1140" spans="24:24">
      <c r="X1140"/>
    </row>
    <row r="1141" spans="24:24">
      <c r="X1141"/>
    </row>
    <row r="1142" spans="24:24">
      <c r="X1142"/>
    </row>
    <row r="1143" spans="24:24">
      <c r="X1143"/>
    </row>
    <row r="1144" spans="24:24">
      <c r="X1144"/>
    </row>
    <row r="1145" spans="24:24">
      <c r="X1145"/>
    </row>
    <row r="1146" spans="24:24">
      <c r="X1146"/>
    </row>
    <row r="1147" spans="24:24">
      <c r="X1147"/>
    </row>
    <row r="1148" spans="24:24">
      <c r="X1148"/>
    </row>
    <row r="1149" spans="24:24">
      <c r="X1149"/>
    </row>
    <row r="1150" spans="24:24">
      <c r="X1150"/>
    </row>
    <row r="1151" spans="24:24">
      <c r="X1151"/>
    </row>
    <row r="1152" spans="24:24">
      <c r="X1152"/>
    </row>
    <row r="1153" spans="24:24">
      <c r="X1153"/>
    </row>
    <row r="1154" spans="24:24">
      <c r="X1154"/>
    </row>
    <row r="1155" spans="24:24">
      <c r="X1155"/>
    </row>
    <row r="1156" spans="24:24">
      <c r="X1156"/>
    </row>
    <row r="1157" spans="24:24">
      <c r="X1157"/>
    </row>
    <row r="1158" spans="24:24">
      <c r="X1158"/>
    </row>
    <row r="1159" spans="24:24">
      <c r="X1159"/>
    </row>
    <row r="1160" spans="24:24">
      <c r="X1160"/>
    </row>
    <row r="1161" spans="24:24">
      <c r="X1161"/>
    </row>
    <row r="1162" spans="24:24">
      <c r="X1162"/>
    </row>
    <row r="1163" spans="24:24">
      <c r="X1163"/>
    </row>
    <row r="1164" spans="24:24">
      <c r="X1164"/>
    </row>
    <row r="1165" spans="24:24">
      <c r="X1165"/>
    </row>
    <row r="1166" spans="24:24">
      <c r="X1166"/>
    </row>
    <row r="1167" spans="24:24">
      <c r="X1167"/>
    </row>
    <row r="1168" spans="24:24">
      <c r="X1168"/>
    </row>
    <row r="1169" spans="24:24">
      <c r="X1169"/>
    </row>
    <row r="1170" spans="24:24">
      <c r="X1170"/>
    </row>
    <row r="1171" spans="24:24">
      <c r="X1171"/>
    </row>
    <row r="1172" spans="24:24">
      <c r="X1172"/>
    </row>
    <row r="1173" spans="24:24">
      <c r="X1173"/>
    </row>
    <row r="1174" spans="24:24">
      <c r="X1174"/>
    </row>
    <row r="1175" spans="24:24">
      <c r="X1175"/>
    </row>
    <row r="1176" spans="24:24">
      <c r="X1176"/>
    </row>
    <row r="1177" spans="24:24">
      <c r="X1177"/>
    </row>
    <row r="1178" spans="24:24">
      <c r="X1178"/>
    </row>
    <row r="1179" spans="24:24">
      <c r="X1179"/>
    </row>
    <row r="1180" spans="24:24">
      <c r="X1180"/>
    </row>
    <row r="1181" spans="24:24">
      <c r="X1181"/>
    </row>
    <row r="1182" spans="24:24">
      <c r="X1182"/>
    </row>
    <row r="1183" spans="24:24">
      <c r="X1183"/>
    </row>
    <row r="1184" spans="24:24">
      <c r="X1184"/>
    </row>
    <row r="1185" spans="24:24">
      <c r="X1185"/>
    </row>
    <row r="1186" spans="24:24">
      <c r="X1186"/>
    </row>
    <row r="1187" spans="24:24">
      <c r="X1187"/>
    </row>
    <row r="1188" spans="24:24">
      <c r="X1188"/>
    </row>
    <row r="1189" spans="24:24">
      <c r="X1189"/>
    </row>
    <row r="1190" spans="24:24">
      <c r="X1190"/>
    </row>
    <row r="1191" spans="24:24">
      <c r="X1191"/>
    </row>
    <row r="1192" spans="24:24">
      <c r="X1192"/>
    </row>
    <row r="1193" spans="24:24">
      <c r="X1193"/>
    </row>
    <row r="1194" spans="24:24">
      <c r="X1194"/>
    </row>
    <row r="1195" spans="24:24">
      <c r="X1195"/>
    </row>
    <row r="1196" spans="24:24">
      <c r="X1196"/>
    </row>
    <row r="1197" spans="24:24">
      <c r="X1197"/>
    </row>
    <row r="1198" spans="24:24">
      <c r="X1198"/>
    </row>
    <row r="1199" spans="24:24">
      <c r="X1199"/>
    </row>
    <row r="1200" spans="24:24">
      <c r="X1200"/>
    </row>
    <row r="1201" spans="24:24">
      <c r="X1201"/>
    </row>
    <row r="1202" spans="24:24">
      <c r="X1202"/>
    </row>
    <row r="1203" spans="24:24">
      <c r="X1203"/>
    </row>
    <row r="1204" spans="24:24">
      <c r="X1204"/>
    </row>
    <row r="1205" spans="24:24">
      <c r="X1205"/>
    </row>
    <row r="1206" spans="24:24">
      <c r="X1206"/>
    </row>
    <row r="1207" spans="24:24">
      <c r="X1207"/>
    </row>
    <row r="1208" spans="24:24">
      <c r="X1208"/>
    </row>
    <row r="1209" spans="24:24">
      <c r="X1209"/>
    </row>
    <row r="1210" spans="24:24">
      <c r="X1210"/>
    </row>
    <row r="1211" spans="24:24">
      <c r="X1211"/>
    </row>
    <row r="1212" spans="24:24">
      <c r="X1212"/>
    </row>
    <row r="1213" spans="24:24">
      <c r="X1213"/>
    </row>
    <row r="1214" spans="24:24">
      <c r="X1214"/>
    </row>
    <row r="1215" spans="24:24">
      <c r="X1215"/>
    </row>
    <row r="1216" spans="24:24">
      <c r="X1216"/>
    </row>
    <row r="1217" spans="24:24">
      <c r="X1217"/>
    </row>
    <row r="1218" spans="24:24">
      <c r="X1218"/>
    </row>
    <row r="1219" spans="24:24">
      <c r="X1219"/>
    </row>
    <row r="1220" spans="24:24">
      <c r="X1220"/>
    </row>
    <row r="1221" spans="24:24">
      <c r="X1221"/>
    </row>
    <row r="1222" spans="24:24">
      <c r="X1222"/>
    </row>
    <row r="1223" spans="24:24">
      <c r="X1223"/>
    </row>
    <row r="1224" spans="24:24">
      <c r="X1224"/>
    </row>
    <row r="1225" spans="24:24">
      <c r="X1225"/>
    </row>
    <row r="1226" spans="24:24">
      <c r="X1226"/>
    </row>
    <row r="1227" spans="24:24">
      <c r="X1227"/>
    </row>
    <row r="1228" spans="24:24">
      <c r="X1228"/>
    </row>
    <row r="1229" spans="24:24">
      <c r="X1229"/>
    </row>
    <row r="1230" spans="24:24">
      <c r="X1230"/>
    </row>
    <row r="1231" spans="24:24">
      <c r="X1231"/>
    </row>
    <row r="1232" spans="24:24">
      <c r="X1232"/>
    </row>
    <row r="1233" spans="24:24">
      <c r="X1233"/>
    </row>
    <row r="1234" spans="24:24">
      <c r="X1234"/>
    </row>
    <row r="1235" spans="24:24">
      <c r="X1235"/>
    </row>
    <row r="1236" spans="24:24">
      <c r="X1236"/>
    </row>
    <row r="1237" spans="24:24">
      <c r="X1237"/>
    </row>
    <row r="1238" spans="24:24">
      <c r="X1238"/>
    </row>
    <row r="1239" spans="24:24">
      <c r="X1239"/>
    </row>
    <row r="1240" spans="24:24">
      <c r="X1240"/>
    </row>
    <row r="1241" spans="24:24">
      <c r="X1241"/>
    </row>
    <row r="1242" spans="24:24">
      <c r="X1242"/>
    </row>
    <row r="1243" spans="24:24">
      <c r="X1243"/>
    </row>
    <row r="1244" spans="24:24">
      <c r="X1244"/>
    </row>
    <row r="1245" spans="24:24">
      <c r="X1245"/>
    </row>
    <row r="1246" spans="24:24">
      <c r="X1246"/>
    </row>
    <row r="1247" spans="24:24">
      <c r="X1247"/>
    </row>
    <row r="1248" spans="24:24">
      <c r="X1248"/>
    </row>
    <row r="1249" spans="24:24">
      <c r="X1249"/>
    </row>
    <row r="1250" spans="24:24">
      <c r="X1250"/>
    </row>
    <row r="1251" spans="24:24">
      <c r="X1251"/>
    </row>
    <row r="1252" spans="24:24">
      <c r="X1252"/>
    </row>
    <row r="1253" spans="24:24">
      <c r="X1253"/>
    </row>
    <row r="1254" spans="24:24">
      <c r="X1254"/>
    </row>
    <row r="1255" spans="24:24">
      <c r="X1255"/>
    </row>
    <row r="1256" spans="24:24">
      <c r="X1256"/>
    </row>
    <row r="1257" spans="24:24">
      <c r="X1257"/>
    </row>
    <row r="1258" spans="24:24">
      <c r="X1258"/>
    </row>
    <row r="1259" spans="24:24">
      <c r="X1259"/>
    </row>
    <row r="1260" spans="24:24">
      <c r="X1260"/>
    </row>
    <row r="1261" spans="24:24">
      <c r="X1261"/>
    </row>
    <row r="1262" spans="24:24">
      <c r="X1262"/>
    </row>
    <row r="1263" spans="24:24">
      <c r="X1263"/>
    </row>
    <row r="1264" spans="24:24">
      <c r="X1264"/>
    </row>
    <row r="1265" spans="24:24">
      <c r="X1265"/>
    </row>
    <row r="1266" spans="24:24">
      <c r="X1266"/>
    </row>
    <row r="1267" spans="24:24">
      <c r="X1267"/>
    </row>
    <row r="1268" spans="24:24">
      <c r="X1268"/>
    </row>
    <row r="1269" spans="24:24">
      <c r="X1269"/>
    </row>
    <row r="1270" spans="24:24">
      <c r="X1270"/>
    </row>
    <row r="1271" spans="24:24">
      <c r="X1271"/>
    </row>
    <row r="1272" spans="24:24">
      <c r="X1272"/>
    </row>
    <row r="1273" spans="24:24">
      <c r="X1273"/>
    </row>
    <row r="1274" spans="24:24">
      <c r="X1274"/>
    </row>
    <row r="1275" spans="24:24">
      <c r="X1275"/>
    </row>
    <row r="1276" spans="24:24">
      <c r="X1276"/>
    </row>
    <row r="1277" spans="24:24">
      <c r="X1277"/>
    </row>
    <row r="1278" spans="24:24">
      <c r="X1278"/>
    </row>
    <row r="1279" spans="24:24">
      <c r="X1279"/>
    </row>
    <row r="1280" spans="24:24">
      <c r="X1280"/>
    </row>
    <row r="1281" spans="24:24">
      <c r="X1281"/>
    </row>
    <row r="1282" spans="24:24">
      <c r="X1282"/>
    </row>
    <row r="1283" spans="24:24">
      <c r="X1283"/>
    </row>
    <row r="1284" spans="24:24">
      <c r="X1284"/>
    </row>
    <row r="1285" spans="24:24">
      <c r="X1285"/>
    </row>
    <row r="1286" spans="24:24">
      <c r="X1286"/>
    </row>
    <row r="1287" spans="24:24">
      <c r="X1287"/>
    </row>
    <row r="1288" spans="24:24">
      <c r="X1288"/>
    </row>
    <row r="1289" spans="24:24">
      <c r="X1289"/>
    </row>
    <row r="1290" spans="24:24">
      <c r="X1290"/>
    </row>
    <row r="1291" spans="24:24">
      <c r="X1291"/>
    </row>
    <row r="1292" spans="24:24">
      <c r="X1292"/>
    </row>
    <row r="1293" spans="24:24">
      <c r="X1293"/>
    </row>
    <row r="1294" spans="24:24">
      <c r="X1294"/>
    </row>
    <row r="1295" spans="24:24">
      <c r="X1295"/>
    </row>
    <row r="1296" spans="24:24">
      <c r="X1296"/>
    </row>
    <row r="1297" spans="24:24">
      <c r="X1297"/>
    </row>
    <row r="1298" spans="24:24">
      <c r="X1298"/>
    </row>
    <row r="1299" spans="24:24">
      <c r="X1299"/>
    </row>
    <row r="1300" spans="24:24">
      <c r="X1300"/>
    </row>
    <row r="1301" spans="24:24">
      <c r="X1301"/>
    </row>
    <row r="1302" spans="24:24">
      <c r="X1302"/>
    </row>
    <row r="1303" spans="24:24">
      <c r="X1303"/>
    </row>
    <row r="1304" spans="24:24">
      <c r="X1304"/>
    </row>
    <row r="1305" spans="24:24">
      <c r="X1305"/>
    </row>
    <row r="1306" spans="24:24">
      <c r="X1306"/>
    </row>
    <row r="1307" spans="24:24">
      <c r="X1307"/>
    </row>
    <row r="1308" spans="24:24">
      <c r="X1308"/>
    </row>
    <row r="1309" spans="24:24">
      <c r="X1309"/>
    </row>
    <row r="1310" spans="24:24">
      <c r="X1310"/>
    </row>
    <row r="1311" spans="24:24">
      <c r="X1311"/>
    </row>
    <row r="1312" spans="24:24">
      <c r="X1312"/>
    </row>
    <row r="1313" spans="24:24">
      <c r="X1313"/>
    </row>
    <row r="1314" spans="24:24">
      <c r="X1314"/>
    </row>
    <row r="1315" spans="24:24">
      <c r="X1315"/>
    </row>
    <row r="1316" spans="24:24">
      <c r="X1316"/>
    </row>
    <row r="1317" spans="24:24">
      <c r="X1317"/>
    </row>
    <row r="1318" spans="24:24">
      <c r="X1318"/>
    </row>
    <row r="1319" spans="24:24">
      <c r="X1319"/>
    </row>
    <row r="1320" spans="24:24">
      <c r="X1320"/>
    </row>
    <row r="1321" spans="24:24">
      <c r="X1321"/>
    </row>
    <row r="1322" spans="24:24">
      <c r="X1322"/>
    </row>
    <row r="1323" spans="24:24">
      <c r="X1323"/>
    </row>
    <row r="1324" spans="24:24">
      <c r="X1324"/>
    </row>
    <row r="1325" spans="24:24">
      <c r="X1325"/>
    </row>
    <row r="1326" spans="24:24">
      <c r="X1326"/>
    </row>
    <row r="1327" spans="24:24">
      <c r="X1327"/>
    </row>
    <row r="1328" spans="24:24">
      <c r="X1328"/>
    </row>
    <row r="1329" spans="24:24">
      <c r="X1329"/>
    </row>
    <row r="1330" spans="24:24">
      <c r="X1330"/>
    </row>
    <row r="1331" spans="24:24">
      <c r="X1331"/>
    </row>
    <row r="1332" spans="24:24">
      <c r="X1332"/>
    </row>
    <row r="1333" spans="24:24">
      <c r="X1333"/>
    </row>
    <row r="1334" spans="24:24">
      <c r="X1334"/>
    </row>
    <row r="1335" spans="24:24">
      <c r="X1335"/>
    </row>
    <row r="1336" spans="24:24">
      <c r="X1336"/>
    </row>
    <row r="1337" spans="24:24">
      <c r="X1337"/>
    </row>
    <row r="1338" spans="24:24">
      <c r="X1338"/>
    </row>
    <row r="1339" spans="24:24">
      <c r="X1339"/>
    </row>
    <row r="1340" spans="24:24">
      <c r="X1340"/>
    </row>
    <row r="1341" spans="24:24">
      <c r="X1341"/>
    </row>
    <row r="1342" spans="24:24">
      <c r="X1342"/>
    </row>
    <row r="1343" spans="24:24">
      <c r="X1343"/>
    </row>
    <row r="1344" spans="24:24">
      <c r="X1344"/>
    </row>
    <row r="1345" spans="24:24">
      <c r="X1345"/>
    </row>
    <row r="1346" spans="24:24">
      <c r="X1346"/>
    </row>
    <row r="1347" spans="24:24">
      <c r="X1347"/>
    </row>
    <row r="1348" spans="24:24">
      <c r="X1348"/>
    </row>
    <row r="1349" spans="24:24">
      <c r="X1349"/>
    </row>
    <row r="1350" spans="24:24">
      <c r="X1350"/>
    </row>
    <row r="1351" spans="24:24">
      <c r="X1351"/>
    </row>
    <row r="1352" spans="24:24">
      <c r="X1352"/>
    </row>
    <row r="1353" spans="24:24">
      <c r="X1353"/>
    </row>
    <row r="1354" spans="24:24">
      <c r="X1354"/>
    </row>
    <row r="1355" spans="24:24">
      <c r="X1355"/>
    </row>
    <row r="1356" spans="24:24">
      <c r="X1356"/>
    </row>
    <row r="1357" spans="24:24">
      <c r="X1357"/>
    </row>
    <row r="1358" spans="24:24">
      <c r="X1358"/>
    </row>
    <row r="1359" spans="24:24">
      <c r="X1359"/>
    </row>
    <row r="1360" spans="24:24">
      <c r="X1360"/>
    </row>
    <row r="1361" spans="24:24">
      <c r="X1361"/>
    </row>
    <row r="1362" spans="24:24">
      <c r="X1362"/>
    </row>
    <row r="1363" spans="24:24">
      <c r="X1363"/>
    </row>
    <row r="1364" spans="24:24">
      <c r="X1364"/>
    </row>
    <row r="1365" spans="24:24">
      <c r="X1365"/>
    </row>
    <row r="1366" spans="24:24">
      <c r="X1366"/>
    </row>
    <row r="1367" spans="24:24">
      <c r="X1367"/>
    </row>
    <row r="1368" spans="24:24">
      <c r="X1368"/>
    </row>
    <row r="1369" spans="24:24">
      <c r="X1369"/>
    </row>
    <row r="1370" spans="24:24">
      <c r="X1370"/>
    </row>
    <row r="1371" spans="24:24">
      <c r="X1371"/>
    </row>
    <row r="1372" spans="24:24">
      <c r="X1372"/>
    </row>
    <row r="1373" spans="24:24">
      <c r="X1373"/>
    </row>
    <row r="1374" spans="24:24">
      <c r="X1374"/>
    </row>
    <row r="1375" spans="24:24">
      <c r="X1375"/>
    </row>
    <row r="1376" spans="24:24">
      <c r="X1376"/>
    </row>
    <row r="1377" spans="24:24">
      <c r="X1377"/>
    </row>
    <row r="1378" spans="24:24">
      <c r="X1378"/>
    </row>
    <row r="1379" spans="24:24">
      <c r="X1379"/>
    </row>
    <row r="1380" spans="24:24">
      <c r="X1380"/>
    </row>
    <row r="1381" spans="24:24">
      <c r="X1381"/>
    </row>
    <row r="1382" spans="24:24">
      <c r="X1382"/>
    </row>
    <row r="1383" spans="24:24">
      <c r="X1383"/>
    </row>
    <row r="1384" spans="24:24">
      <c r="X1384"/>
    </row>
    <row r="1385" spans="24:24">
      <c r="X1385"/>
    </row>
    <row r="1386" spans="24:24">
      <c r="X1386"/>
    </row>
    <row r="1387" spans="24:24">
      <c r="X1387"/>
    </row>
    <row r="1388" spans="24:24">
      <c r="X1388"/>
    </row>
    <row r="1389" spans="24:24">
      <c r="X1389"/>
    </row>
    <row r="1390" spans="24:24">
      <c r="X1390"/>
    </row>
    <row r="1391" spans="24:24">
      <c r="X1391"/>
    </row>
    <row r="1392" spans="24:24">
      <c r="X1392"/>
    </row>
    <row r="1393" spans="24:24">
      <c r="X1393"/>
    </row>
    <row r="1394" spans="24:24">
      <c r="X1394"/>
    </row>
    <row r="1395" spans="24:24">
      <c r="X1395"/>
    </row>
    <row r="1396" spans="24:24">
      <c r="X1396"/>
    </row>
    <row r="1397" spans="24:24">
      <c r="X1397"/>
    </row>
    <row r="1398" spans="24:24">
      <c r="X1398"/>
    </row>
    <row r="1399" spans="24:24">
      <c r="X1399"/>
    </row>
    <row r="1400" spans="24:24">
      <c r="X1400"/>
    </row>
    <row r="1401" spans="24:24">
      <c r="X1401"/>
    </row>
    <row r="1402" spans="24:24">
      <c r="X1402"/>
    </row>
    <row r="1403" spans="24:24">
      <c r="X1403"/>
    </row>
    <row r="1404" spans="24:24">
      <c r="X1404"/>
    </row>
    <row r="1405" spans="24:24">
      <c r="X1405"/>
    </row>
    <row r="1406" spans="24:24">
      <c r="X1406"/>
    </row>
    <row r="1407" spans="24:24">
      <c r="X1407"/>
    </row>
    <row r="1408" spans="24:24">
      <c r="X1408"/>
    </row>
    <row r="1409" spans="24:24">
      <c r="X1409"/>
    </row>
    <row r="1410" spans="24:24">
      <c r="X1410"/>
    </row>
    <row r="1411" spans="24:24">
      <c r="X1411"/>
    </row>
    <row r="1412" spans="24:24">
      <c r="X1412"/>
    </row>
    <row r="1413" spans="24:24">
      <c r="X1413"/>
    </row>
    <row r="1414" spans="24:24">
      <c r="X1414"/>
    </row>
    <row r="1415" spans="24:24">
      <c r="X1415"/>
    </row>
    <row r="1416" spans="24:24">
      <c r="X1416"/>
    </row>
    <row r="1417" spans="24:24">
      <c r="X1417"/>
    </row>
    <row r="1418" spans="24:24">
      <c r="X1418"/>
    </row>
    <row r="1419" spans="24:24">
      <c r="X1419"/>
    </row>
    <row r="1420" spans="24:24">
      <c r="X1420"/>
    </row>
    <row r="1421" spans="24:24">
      <c r="X1421"/>
    </row>
    <row r="1422" spans="24:24">
      <c r="X1422"/>
    </row>
    <row r="1423" spans="24:24">
      <c r="X1423"/>
    </row>
    <row r="1424" spans="24:24">
      <c r="X1424"/>
    </row>
    <row r="1425" spans="24:24">
      <c r="X1425"/>
    </row>
    <row r="1426" spans="24:24">
      <c r="X1426"/>
    </row>
    <row r="1427" spans="24:24">
      <c r="X1427"/>
    </row>
    <row r="1428" spans="24:24">
      <c r="X1428"/>
    </row>
    <row r="1429" spans="24:24">
      <c r="X1429"/>
    </row>
    <row r="1430" spans="24:24">
      <c r="X1430"/>
    </row>
    <row r="1431" spans="24:24">
      <c r="X1431"/>
    </row>
    <row r="1432" spans="24:24">
      <c r="X1432"/>
    </row>
    <row r="1433" spans="24:24">
      <c r="X1433"/>
    </row>
    <row r="1434" spans="24:24">
      <c r="X1434"/>
    </row>
    <row r="1435" spans="24:24">
      <c r="X1435"/>
    </row>
    <row r="1436" spans="24:24">
      <c r="X1436"/>
    </row>
    <row r="1437" spans="24:24">
      <c r="X1437"/>
    </row>
    <row r="1438" spans="24:24">
      <c r="X1438"/>
    </row>
    <row r="1439" spans="24:24">
      <c r="X1439"/>
    </row>
    <row r="1440" spans="24:24">
      <c r="X1440"/>
    </row>
    <row r="1441" spans="24:24">
      <c r="X1441"/>
    </row>
    <row r="1442" spans="24:24">
      <c r="X1442"/>
    </row>
    <row r="1443" spans="24:24">
      <c r="X1443"/>
    </row>
    <row r="1444" spans="24:24">
      <c r="X1444"/>
    </row>
    <row r="1445" spans="24:24">
      <c r="X1445"/>
    </row>
    <row r="1446" spans="24:24">
      <c r="X1446"/>
    </row>
    <row r="1447" spans="24:24">
      <c r="X1447"/>
    </row>
    <row r="1448" spans="24:24">
      <c r="X1448"/>
    </row>
    <row r="1449" spans="24:24">
      <c r="X1449"/>
    </row>
    <row r="1450" spans="24:24">
      <c r="X1450"/>
    </row>
    <row r="1451" spans="24:24">
      <c r="X1451"/>
    </row>
    <row r="1452" spans="24:24">
      <c r="X1452"/>
    </row>
    <row r="1453" spans="24:24">
      <c r="X1453"/>
    </row>
    <row r="1454" spans="24:24">
      <c r="X1454"/>
    </row>
    <row r="1455" spans="24:24">
      <c r="X1455"/>
    </row>
    <row r="1456" spans="24:24">
      <c r="X1456"/>
    </row>
    <row r="1457" spans="24:24">
      <c r="X1457"/>
    </row>
    <row r="1458" spans="24:24">
      <c r="X1458"/>
    </row>
    <row r="1459" spans="24:24">
      <c r="X1459"/>
    </row>
    <row r="1460" spans="24:24">
      <c r="X1460"/>
    </row>
    <row r="1461" spans="24:24">
      <c r="X1461"/>
    </row>
    <row r="1462" spans="24:24">
      <c r="X1462"/>
    </row>
    <row r="1463" spans="24:24">
      <c r="X1463"/>
    </row>
    <row r="1464" spans="24:24">
      <c r="X1464"/>
    </row>
    <row r="1465" spans="24:24">
      <c r="X1465"/>
    </row>
    <row r="1466" spans="24:24">
      <c r="X1466"/>
    </row>
    <row r="1467" spans="24:24">
      <c r="X1467"/>
    </row>
    <row r="1468" spans="24:24">
      <c r="X1468"/>
    </row>
    <row r="1469" spans="24:24">
      <c r="X1469"/>
    </row>
    <row r="1470" spans="24:24">
      <c r="X1470"/>
    </row>
    <row r="1471" spans="24:24">
      <c r="X1471"/>
    </row>
    <row r="1472" spans="24:24">
      <c r="X1472"/>
    </row>
    <row r="1473" spans="24:24">
      <c r="X1473"/>
    </row>
    <row r="1474" spans="24:24">
      <c r="X1474"/>
    </row>
    <row r="1475" spans="24:24">
      <c r="X1475"/>
    </row>
    <row r="1476" spans="24:24">
      <c r="X1476"/>
    </row>
    <row r="1477" spans="24:24">
      <c r="X1477"/>
    </row>
    <row r="1478" spans="24:24">
      <c r="X1478"/>
    </row>
    <row r="1479" spans="24:24">
      <c r="X1479"/>
    </row>
    <row r="1480" spans="24:24">
      <c r="X1480"/>
    </row>
    <row r="1481" spans="24:24">
      <c r="X1481"/>
    </row>
    <row r="1482" spans="24:24">
      <c r="X1482"/>
    </row>
    <row r="1483" spans="24:24">
      <c r="X1483"/>
    </row>
    <row r="1484" spans="24:24">
      <c r="X1484"/>
    </row>
    <row r="1485" spans="24:24">
      <c r="X1485"/>
    </row>
    <row r="1486" spans="24:24">
      <c r="X1486"/>
    </row>
    <row r="1487" spans="24:24">
      <c r="X1487"/>
    </row>
    <row r="1488" spans="24:24">
      <c r="X1488"/>
    </row>
    <row r="1489" spans="24:24">
      <c r="X1489"/>
    </row>
    <row r="1490" spans="24:24">
      <c r="X1490"/>
    </row>
    <row r="1491" spans="24:24">
      <c r="X1491"/>
    </row>
    <row r="1492" spans="24:24">
      <c r="X1492"/>
    </row>
    <row r="1493" spans="24:24">
      <c r="X1493"/>
    </row>
    <row r="1494" spans="24:24">
      <c r="X1494"/>
    </row>
    <row r="1495" spans="24:24">
      <c r="X1495"/>
    </row>
    <row r="1496" spans="24:24">
      <c r="X1496"/>
    </row>
    <row r="1497" spans="24:24">
      <c r="X1497"/>
    </row>
    <row r="1498" spans="24:24">
      <c r="X1498"/>
    </row>
    <row r="1499" spans="24:24">
      <c r="X1499"/>
    </row>
    <row r="1500" spans="24:24">
      <c r="X1500"/>
    </row>
    <row r="1501" spans="24:24">
      <c r="X1501"/>
    </row>
    <row r="1502" spans="24:24">
      <c r="X1502"/>
    </row>
    <row r="1503" spans="24:24">
      <c r="X1503"/>
    </row>
    <row r="1504" spans="24:24">
      <c r="X1504"/>
    </row>
    <row r="1505" spans="24:24">
      <c r="X1505"/>
    </row>
    <row r="1506" spans="24:24">
      <c r="X1506"/>
    </row>
    <row r="1507" spans="24:24">
      <c r="X1507"/>
    </row>
    <row r="1508" spans="24:24">
      <c r="X1508"/>
    </row>
    <row r="1509" spans="24:24">
      <c r="X1509"/>
    </row>
    <row r="1510" spans="24:24">
      <c r="X1510"/>
    </row>
    <row r="1511" spans="24:24">
      <c r="X1511"/>
    </row>
    <row r="1512" spans="24:24">
      <c r="X1512"/>
    </row>
    <row r="1513" spans="24:24">
      <c r="X1513"/>
    </row>
    <row r="1514" spans="24:24">
      <c r="X1514"/>
    </row>
    <row r="1515" spans="24:24">
      <c r="X1515"/>
    </row>
    <row r="1516" spans="24:24">
      <c r="X1516"/>
    </row>
    <row r="1517" spans="24:24">
      <c r="X1517"/>
    </row>
    <row r="1518" spans="24:24">
      <c r="X1518"/>
    </row>
    <row r="1519" spans="24:24">
      <c r="X1519"/>
    </row>
    <row r="1520" spans="24:24">
      <c r="X1520"/>
    </row>
    <row r="1521" spans="24:24">
      <c r="X1521"/>
    </row>
    <row r="1522" spans="24:24">
      <c r="X1522"/>
    </row>
    <row r="1523" spans="24:24">
      <c r="X1523"/>
    </row>
    <row r="1524" spans="24:24">
      <c r="X1524"/>
    </row>
    <row r="1525" spans="24:24">
      <c r="X1525"/>
    </row>
    <row r="1526" spans="24:24">
      <c r="X1526"/>
    </row>
    <row r="1527" spans="24:24">
      <c r="X1527"/>
    </row>
    <row r="1528" spans="24:24">
      <c r="X1528"/>
    </row>
    <row r="1529" spans="24:24">
      <c r="X1529"/>
    </row>
    <row r="1530" spans="24:24">
      <c r="X1530"/>
    </row>
    <row r="1531" spans="24:24">
      <c r="X1531"/>
    </row>
    <row r="1532" spans="24:24">
      <c r="X1532"/>
    </row>
    <row r="1533" spans="24:24">
      <c r="X1533"/>
    </row>
    <row r="1534" spans="24:24">
      <c r="X1534"/>
    </row>
    <row r="1535" spans="24:24">
      <c r="X1535"/>
    </row>
    <row r="1536" spans="24:24">
      <c r="X1536"/>
    </row>
    <row r="1537" spans="24:24">
      <c r="X1537"/>
    </row>
    <row r="1538" spans="24:24">
      <c r="X1538"/>
    </row>
    <row r="1539" spans="24:24">
      <c r="X1539"/>
    </row>
    <row r="1540" spans="24:24">
      <c r="X1540"/>
    </row>
    <row r="1541" spans="24:24">
      <c r="X1541"/>
    </row>
    <row r="1542" spans="24:24">
      <c r="X1542"/>
    </row>
    <row r="1543" spans="24:24">
      <c r="X1543"/>
    </row>
    <row r="1544" spans="24:24">
      <c r="X1544"/>
    </row>
    <row r="1545" spans="24:24">
      <c r="X1545"/>
    </row>
    <row r="1546" spans="24:24">
      <c r="X1546"/>
    </row>
    <row r="1547" spans="24:24">
      <c r="X1547"/>
    </row>
    <row r="1548" spans="24:24">
      <c r="X1548"/>
    </row>
    <row r="1549" spans="24:24">
      <c r="X1549"/>
    </row>
    <row r="1550" spans="24:24">
      <c r="X1550"/>
    </row>
    <row r="1551" spans="24:24">
      <c r="X1551"/>
    </row>
    <row r="1552" spans="24:24">
      <c r="X1552"/>
    </row>
    <row r="1553" spans="24:24">
      <c r="X1553"/>
    </row>
    <row r="1554" spans="24:24">
      <c r="X1554"/>
    </row>
    <row r="1555" spans="24:24">
      <c r="X1555"/>
    </row>
    <row r="1556" spans="24:24">
      <c r="X1556"/>
    </row>
    <row r="1557" spans="24:24">
      <c r="X1557"/>
    </row>
    <row r="1558" spans="24:24">
      <c r="X1558"/>
    </row>
    <row r="1559" spans="24:24">
      <c r="X1559"/>
    </row>
    <row r="1560" spans="24:24">
      <c r="X1560"/>
    </row>
    <row r="1561" spans="24:24">
      <c r="X1561"/>
    </row>
    <row r="1562" spans="24:24">
      <c r="X1562"/>
    </row>
    <row r="1563" spans="24:24">
      <c r="X1563"/>
    </row>
    <row r="1564" spans="24:24">
      <c r="X1564"/>
    </row>
    <row r="1565" spans="24:24">
      <c r="X1565"/>
    </row>
    <row r="1566" spans="24:24">
      <c r="X1566"/>
    </row>
    <row r="1567" spans="24:24">
      <c r="X1567"/>
    </row>
    <row r="1568" spans="24:24">
      <c r="X1568"/>
    </row>
    <row r="1569" spans="24:24">
      <c r="X1569"/>
    </row>
    <row r="1570" spans="24:24">
      <c r="X1570"/>
    </row>
    <row r="1571" spans="24:24">
      <c r="X1571"/>
    </row>
    <row r="1572" spans="24:24">
      <c r="X1572"/>
    </row>
    <row r="1573" spans="24:24">
      <c r="X1573"/>
    </row>
    <row r="1574" spans="24:24">
      <c r="X1574"/>
    </row>
    <row r="1575" spans="24:24">
      <c r="X1575"/>
    </row>
    <row r="1576" spans="24:24">
      <c r="X1576"/>
    </row>
    <row r="1577" spans="24:24">
      <c r="X1577"/>
    </row>
    <row r="1578" spans="24:24">
      <c r="X1578"/>
    </row>
    <row r="1579" spans="24:24">
      <c r="X1579"/>
    </row>
    <row r="1580" spans="24:24">
      <c r="X1580"/>
    </row>
    <row r="1581" spans="24:24">
      <c r="X1581"/>
    </row>
    <row r="1582" spans="24:24">
      <c r="X1582"/>
    </row>
    <row r="1583" spans="24:24">
      <c r="X1583"/>
    </row>
    <row r="1584" spans="24:24">
      <c r="X1584"/>
    </row>
    <row r="1585" spans="24:24">
      <c r="X1585"/>
    </row>
    <row r="1586" spans="24:24">
      <c r="X1586"/>
    </row>
    <row r="1587" spans="24:24">
      <c r="X1587"/>
    </row>
    <row r="1588" spans="24:24">
      <c r="X1588"/>
    </row>
    <row r="1589" spans="24:24">
      <c r="X1589"/>
    </row>
    <row r="1590" spans="24:24">
      <c r="X1590"/>
    </row>
    <row r="1591" spans="24:24">
      <c r="X1591"/>
    </row>
    <row r="1592" spans="24:24">
      <c r="X1592"/>
    </row>
    <row r="1593" spans="24:24">
      <c r="X1593"/>
    </row>
    <row r="1594" spans="24:24">
      <c r="X1594"/>
    </row>
    <row r="1595" spans="24:24">
      <c r="X1595"/>
    </row>
    <row r="1596" spans="24:24">
      <c r="X1596"/>
    </row>
    <row r="1597" spans="24:24">
      <c r="X1597"/>
    </row>
    <row r="1598" spans="24:24">
      <c r="X1598"/>
    </row>
    <row r="1599" spans="24:24">
      <c r="X1599"/>
    </row>
    <row r="1600" spans="24:24">
      <c r="X1600"/>
    </row>
    <row r="1601" spans="24:24">
      <c r="X1601"/>
    </row>
    <row r="1602" spans="24:24">
      <c r="X1602"/>
    </row>
    <row r="1603" spans="24:24">
      <c r="X1603"/>
    </row>
    <row r="1604" spans="24:24">
      <c r="X1604"/>
    </row>
    <row r="1605" spans="24:24">
      <c r="X1605"/>
    </row>
    <row r="1606" spans="24:24">
      <c r="X1606"/>
    </row>
    <row r="1607" spans="24:24">
      <c r="X1607"/>
    </row>
    <row r="1608" spans="24:24">
      <c r="X1608"/>
    </row>
    <row r="1609" spans="24:24">
      <c r="X1609"/>
    </row>
    <row r="1610" spans="24:24">
      <c r="X1610"/>
    </row>
    <row r="1611" spans="24:24">
      <c r="X1611"/>
    </row>
    <row r="1612" spans="24:24">
      <c r="X1612"/>
    </row>
    <row r="1613" spans="24:24">
      <c r="X1613"/>
    </row>
    <row r="1614" spans="24:24">
      <c r="X1614"/>
    </row>
    <row r="1615" spans="24:24">
      <c r="X1615"/>
    </row>
    <row r="1616" spans="24:24">
      <c r="X1616"/>
    </row>
    <row r="1617" spans="24:24">
      <c r="X1617"/>
    </row>
    <row r="1618" spans="24:24">
      <c r="X1618"/>
    </row>
    <row r="1619" spans="24:24">
      <c r="X1619"/>
    </row>
    <row r="1620" spans="24:24">
      <c r="X1620"/>
    </row>
    <row r="1621" spans="24:24">
      <c r="X1621"/>
    </row>
    <row r="1622" spans="24:24">
      <c r="X1622"/>
    </row>
    <row r="1623" spans="24:24">
      <c r="X1623"/>
    </row>
    <row r="1624" spans="24:24">
      <c r="X1624"/>
    </row>
    <row r="1625" spans="24:24">
      <c r="X1625"/>
    </row>
    <row r="1626" spans="24:24">
      <c r="X1626"/>
    </row>
    <row r="1627" spans="24:24">
      <c r="X1627"/>
    </row>
    <row r="1628" spans="24:24">
      <c r="X1628"/>
    </row>
    <row r="1629" spans="24:24">
      <c r="X1629"/>
    </row>
    <row r="1630" spans="24:24">
      <c r="X1630"/>
    </row>
    <row r="1631" spans="24:24">
      <c r="X1631"/>
    </row>
    <row r="1632" spans="24:24">
      <c r="X1632"/>
    </row>
  </sheetData>
  <pageMargins left="0.7" right="0.7" top="0.75" bottom="0.75" header="0.3" footer="0.3"/>
  <pageSetup paperSize="9"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A1:BF56"/>
  <sheetViews>
    <sheetView rightToLeft="1" tabSelected="1" zoomScale="84" zoomScaleNormal="84" zoomScalePageLayoutView="70" workbookViewId="0">
      <selection activeCell="C11" sqref="C11"/>
    </sheetView>
  </sheetViews>
  <sheetFormatPr defaultColWidth="9" defaultRowHeight="20.25"/>
  <cols>
    <col min="1" max="1" width="9" style="271"/>
    <col min="2" max="2" width="14.42578125" style="272" customWidth="1"/>
    <col min="3" max="3" width="20.140625" style="272" customWidth="1"/>
    <col min="4" max="4" width="13.28515625" style="272" customWidth="1"/>
    <col min="5" max="5" width="24.7109375" style="272" customWidth="1"/>
    <col min="6" max="6" width="11.5703125" style="332" customWidth="1"/>
    <col min="7" max="9" width="11.5703125" style="272" customWidth="1"/>
    <col min="10" max="10" width="14.85546875" style="272" customWidth="1"/>
    <col min="11" max="11" width="14" style="272" customWidth="1"/>
    <col min="12" max="12" width="19.5703125" style="333" customWidth="1"/>
    <col min="13" max="13" width="13.42578125" style="334" customWidth="1"/>
    <col min="14" max="14" width="5.5703125" style="334" customWidth="1"/>
    <col min="15" max="15" width="8.7109375" style="271" customWidth="1"/>
    <col min="16" max="16" width="9" style="271"/>
    <col min="17" max="17" width="59.5703125" style="271" customWidth="1"/>
    <col min="18" max="18" width="7.5703125" style="271" customWidth="1"/>
    <col min="19" max="22" width="9" style="271"/>
    <col min="23" max="27" width="9" style="272"/>
    <col min="28" max="29" width="9.28515625" style="272" bestFit="1" customWidth="1"/>
    <col min="30" max="16384" width="9" style="272"/>
  </cols>
  <sheetData>
    <row r="1" spans="2:58" s="271" customFormat="1" ht="21" customHeight="1" thickBot="1">
      <c r="H1" s="364"/>
      <c r="I1" s="364"/>
      <c r="J1" s="364"/>
      <c r="K1" s="364"/>
      <c r="L1" s="364"/>
    </row>
    <row r="2" spans="2:58" ht="24.95" customHeight="1">
      <c r="B2" s="454"/>
      <c r="C2" s="455"/>
      <c r="D2" s="460" t="s">
        <v>138</v>
      </c>
      <c r="E2" s="461"/>
      <c r="F2" s="466" t="s">
        <v>139</v>
      </c>
      <c r="G2" s="467"/>
      <c r="H2" s="470" t="s">
        <v>140</v>
      </c>
      <c r="I2" s="470"/>
      <c r="J2" s="470"/>
      <c r="K2" s="470"/>
      <c r="L2" s="470"/>
      <c r="M2" s="472"/>
      <c r="N2" s="473"/>
      <c r="O2" s="417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2:58" ht="24.95" customHeight="1" thickBot="1">
      <c r="B3" s="456"/>
      <c r="C3" s="457"/>
      <c r="D3" s="462"/>
      <c r="E3" s="463"/>
      <c r="F3" s="468"/>
      <c r="G3" s="469"/>
      <c r="H3" s="471"/>
      <c r="I3" s="471"/>
      <c r="J3" s="471"/>
      <c r="K3" s="471"/>
      <c r="L3" s="471"/>
      <c r="M3" s="474"/>
      <c r="N3" s="475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2:58" ht="24.95" customHeight="1">
      <c r="B4" s="456"/>
      <c r="C4" s="457"/>
      <c r="D4" s="462"/>
      <c r="E4" s="463"/>
      <c r="F4" s="476"/>
      <c r="G4" s="477"/>
      <c r="H4" s="273" t="s">
        <v>141</v>
      </c>
      <c r="I4" s="396" t="s">
        <v>142</v>
      </c>
      <c r="J4" s="477"/>
      <c r="K4" s="478"/>
      <c r="L4" s="274" t="s">
        <v>143</v>
      </c>
      <c r="M4" s="479" t="s">
        <v>144</v>
      </c>
      <c r="N4" s="480"/>
      <c r="P4" s="439"/>
      <c r="Q4" s="439"/>
      <c r="R4" s="439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2:58" ht="24.95" customHeight="1">
      <c r="B5" s="456"/>
      <c r="C5" s="457"/>
      <c r="D5" s="462"/>
      <c r="E5" s="463"/>
      <c r="F5" s="399" t="s">
        <v>6</v>
      </c>
      <c r="G5" s="481" t="str">
        <f>INDEX('اطلاعات دوره'!A:Z,MATCH(I4,'اطلاعات دوره'!C:C,0),MATCH(F5,'اطلاعات دوره'!1:1,0),1)</f>
        <v>99/02/01</v>
      </c>
      <c r="H5" s="482"/>
      <c r="I5" s="398" t="s">
        <v>145</v>
      </c>
      <c r="J5" s="398">
        <f>INDEX('اطلاعات دوره'!A:Z,MATCH(I4,'اطلاعات دوره'!C:C,0),MATCH(I5,'اطلاعات دوره'!1:1,0),1)</f>
        <v>93</v>
      </c>
      <c r="K5" s="398" t="s">
        <v>146</v>
      </c>
      <c r="L5" s="277" t="s">
        <v>12</v>
      </c>
      <c r="M5" s="483">
        <f>IFERROR(INDEX('قبوض برق'!A:AZ,MATCH(H2&amp;"-"&amp;I4,'قبوض برق'!N:N,0),MATCH(L5,'قبوض برق'!1:1,0),1),"---")</f>
        <v>5255851</v>
      </c>
      <c r="N5" s="484"/>
      <c r="P5" s="439"/>
      <c r="Q5" s="439"/>
      <c r="R5" s="439"/>
      <c r="S5" s="416"/>
      <c r="T5" s="416"/>
      <c r="U5" s="416"/>
      <c r="V5" s="416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2:58" ht="24.95" customHeight="1" thickBot="1">
      <c r="B6" s="458"/>
      <c r="C6" s="459"/>
      <c r="D6" s="464"/>
      <c r="E6" s="465"/>
      <c r="F6" s="399" t="s">
        <v>7</v>
      </c>
      <c r="G6" s="490" t="str">
        <f>INDEX('اطلاعات دوره'!A:Z,MATCH(I4,'اطلاعات دوره'!C:C,0),MATCH(F6,'اطلاعات دوره'!1:1,0),1)</f>
        <v>99/04/31</v>
      </c>
      <c r="H6" s="491"/>
      <c r="I6" s="397"/>
      <c r="J6" s="492"/>
      <c r="K6" s="493"/>
      <c r="L6" s="277" t="s">
        <v>15</v>
      </c>
      <c r="M6" s="452">
        <f>IFERROR(INDEX('قبوض برق'!A:AZ,MATCH(H2&amp;"-"&amp;I4,'قبوض برق'!N:N,0),MATCH(L6,'قبوض برق'!1:1,0),1),"---")</f>
        <v>547950</v>
      </c>
      <c r="N6" s="453"/>
      <c r="P6" s="439"/>
      <c r="Q6" s="439"/>
      <c r="R6" s="439"/>
      <c r="S6" s="416"/>
      <c r="T6" s="416"/>
      <c r="U6" s="416"/>
      <c r="V6" s="41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</row>
    <row r="7" spans="2:58" ht="24.95" customHeight="1">
      <c r="B7" s="440" t="s">
        <v>147</v>
      </c>
      <c r="C7" s="441"/>
      <c r="D7" s="441"/>
      <c r="E7" s="442"/>
      <c r="F7" s="446" t="s">
        <v>148</v>
      </c>
      <c r="G7" s="447"/>
      <c r="H7" s="447"/>
      <c r="I7" s="447"/>
      <c r="J7" s="447"/>
      <c r="K7" s="448"/>
      <c r="L7" s="277" t="s">
        <v>149</v>
      </c>
      <c r="M7" s="452">
        <f>IFERROR(INDEX('قبوض برق'!A:AZ,MATCH(H2&amp;"-"&amp;I4,'قبوض برق'!N:N,0),MATCH(L7,'قبوض برق'!1:1,0),1),"---")</f>
        <v>0</v>
      </c>
      <c r="N7" s="453"/>
      <c r="P7" s="439"/>
      <c r="Q7" s="439"/>
      <c r="R7" s="439"/>
      <c r="S7" s="416"/>
      <c r="T7" s="416"/>
      <c r="U7" s="416"/>
      <c r="V7" s="416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</row>
    <row r="8" spans="2:58" ht="24.95" customHeight="1">
      <c r="B8" s="443"/>
      <c r="C8" s="444"/>
      <c r="D8" s="444"/>
      <c r="E8" s="445"/>
      <c r="F8" s="449"/>
      <c r="G8" s="450"/>
      <c r="H8" s="450"/>
      <c r="I8" s="450"/>
      <c r="J8" s="450"/>
      <c r="K8" s="451"/>
      <c r="L8" s="277" t="s">
        <v>150</v>
      </c>
      <c r="M8" s="452">
        <f>IFERROR(INDEX('قبوض برق'!A:BZ,MATCH(H2&amp;"-"&amp;I4,'قبوض برق'!N:N,0),MATCH(L8,'قبوض برق'!1:1,0),1),"---")</f>
        <v>580380</v>
      </c>
      <c r="N8" s="453"/>
      <c r="P8" s="439"/>
      <c r="Q8" s="439"/>
      <c r="R8" s="439"/>
      <c r="S8" s="416"/>
      <c r="T8" s="416"/>
      <c r="U8" s="416"/>
      <c r="V8" s="416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</row>
    <row r="9" spans="2:58" ht="24.95" customHeight="1">
      <c r="B9" s="278" t="s">
        <v>151</v>
      </c>
      <c r="C9" s="348">
        <f>INDEX('اطلاعات انشعابات شرکتها'!A:AG,MATCH(H2,'اطلاعات انشعابات شرکتها'!A:A,0),MATCH(B9,'اطلاعات انشعابات شرکتها'!1:1,0),1)</f>
        <v>0</v>
      </c>
      <c r="D9" s="280" t="s">
        <v>152</v>
      </c>
      <c r="E9" s="347">
        <f>INDEX('اطلاعات انشعابات شرکتها'!A:AG,MATCH(H2,'اطلاعات انشعابات شرکتها'!A:A,0),MATCH(D9,'اطلاعات انشعابات شرکتها'!1:1,0),1)</f>
        <v>0</v>
      </c>
      <c r="F9" s="282" t="s">
        <v>153</v>
      </c>
      <c r="G9" s="283" t="s">
        <v>154</v>
      </c>
      <c r="H9" s="283" t="s">
        <v>155</v>
      </c>
      <c r="I9" s="283" t="s">
        <v>44</v>
      </c>
      <c r="J9" s="283" t="s">
        <v>156</v>
      </c>
      <c r="K9" s="284" t="s">
        <v>12</v>
      </c>
      <c r="L9" s="277" t="s">
        <v>13</v>
      </c>
      <c r="M9" s="452">
        <f>IFERROR(INDEX('قبوض برق'!A:BZ,MATCH(H2&amp;"-"&amp;I4,'قبوض برق'!N:N,0),MATCH(L9,'قبوض برق'!1:1,0),1),"---")</f>
        <v>4573853</v>
      </c>
      <c r="N9" s="453"/>
      <c r="P9" s="439"/>
      <c r="Q9" s="439"/>
      <c r="R9" s="439"/>
      <c r="S9" s="416"/>
      <c r="T9" s="416"/>
      <c r="U9" s="416"/>
      <c r="V9" s="416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</row>
    <row r="10" spans="2:58" ht="24.95" customHeight="1">
      <c r="B10" s="285" t="s">
        <v>157</v>
      </c>
      <c r="C10" s="348" t="str">
        <f>INDEX('اطلاعات انشعابات شرکتها'!A:AG,MATCH(H2,'اطلاعات انشعابات شرکتها'!A:A,0),MATCH(B10,'اطلاعات انشعابات شرکتها'!1:1,0),1)</f>
        <v>10430615</v>
      </c>
      <c r="D10" s="286" t="s">
        <v>158</v>
      </c>
      <c r="E10" s="347" t="str">
        <f>INDEX('اطلاعات انشعابات شرکتها'!A:AG,MATCH(H2,'اطلاعات انشعابات شرکتها'!A:A,0),MATCH(D10,'اطلاعات انشعابات شرکتها'!1:1,0),1)</f>
        <v>1</v>
      </c>
      <c r="F10" s="287" t="s">
        <v>9</v>
      </c>
      <c r="G10" s="366">
        <f>IFERROR(INDEX('قبوض برق'!A:AZ,MATCH(H2&amp;"-"&amp;I4,'قبوض برق'!N:N,0),23,1),"---")</f>
        <v>96556</v>
      </c>
      <c r="H10" s="366">
        <f>IFERROR(INDEX('قبوض برق'!A:AZ,MATCH(H2&amp;"-"&amp;I4,'قبوض برق'!N:N,0),24,1),"---")</f>
        <v>103934</v>
      </c>
      <c r="I10" s="367">
        <f>IFERROR(INDEX('قبوض برق'!A:AZ,MATCH(H2&amp;"-"&amp;I4,'قبوض برق'!N:N,0),42,1),"---")</f>
        <v>439</v>
      </c>
      <c r="J10" s="366">
        <f>IFERROR(INDEX('قبوض برق'!A:AZ,MATCH(H2&amp;"-"&amp;I4,'قبوض برق'!N:N,0),31,1),"---")</f>
        <v>7378</v>
      </c>
      <c r="K10" s="367">
        <f>IFERROR(INDEX('قبوض برق'!A:AZ,MATCH(H2&amp;"-"&amp;I4,'قبوض برق'!N:N,0),47,1),"---")</f>
        <v>3238942</v>
      </c>
      <c r="L10" s="277" t="s">
        <v>159</v>
      </c>
      <c r="M10" s="452">
        <f>IFERROR(INDEX('قبوض برق'!A:BZ,MATCH(H2&amp;"-"&amp;I4,'قبوض برق'!N:N,0),MATCH(L10,'قبوض برق'!1:1,0),1),"---")</f>
        <v>0</v>
      </c>
      <c r="N10" s="453"/>
      <c r="P10" s="439"/>
      <c r="Q10" s="439"/>
      <c r="R10" s="439"/>
      <c r="S10" s="416"/>
      <c r="T10" s="416"/>
      <c r="U10" s="416"/>
      <c r="V10" s="416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</row>
    <row r="11" spans="2:58" ht="24.95" customHeight="1">
      <c r="B11" s="285" t="s">
        <v>160</v>
      </c>
      <c r="C11" s="348" t="str">
        <f>INDEX('اطلاعات انشعابات شرکتها'!A:AG,MATCH(H2,'اطلاعات انشعابات شرکتها'!A:A,0),MATCH(B11,'اطلاعات انشعابات شرکتها'!1:1,0),1)&amp;" kw"</f>
        <v>59 kw</v>
      </c>
      <c r="D11" s="286" t="s">
        <v>161</v>
      </c>
      <c r="E11" s="347" t="str">
        <f>INDEX('اطلاعات انشعابات شرکتها'!A:AG,MATCH(H2,'اطلاعات انشعابات شرکتها'!A:A,0),MATCH(D11,'اطلاعات انشعابات شرکتها'!1:1,0),1)</f>
        <v>400 v</v>
      </c>
      <c r="F11" s="288" t="s">
        <v>8</v>
      </c>
      <c r="G11" s="366">
        <f>IFERROR(INDEX('قبوض برق'!A:AZ,MATCH(H2&amp;"-"&amp;I4,'قبوض برق'!N:N,0),21,1),"---")</f>
        <v>21282</v>
      </c>
      <c r="H11" s="366">
        <f>IFERROR(INDEX('قبوض برق'!A:AZ,MATCH(H2&amp;"-"&amp;I4,'قبوض برق'!N:N,0),22,1),"---")</f>
        <v>22103</v>
      </c>
      <c r="I11" s="367">
        <f>IFERROR(INDEX('قبوض برق'!A:AZ,MATCH(H2&amp;"-"&amp;I4,'قبوض برق'!N:N,0),41,1),"---")</f>
        <v>879</v>
      </c>
      <c r="J11" s="366">
        <f>IFERROR(INDEX('قبوض برق'!A:AZ,MATCH(H2&amp;"-"&amp;I4,'قبوض برق'!N:N,0),30,1),"---")</f>
        <v>821</v>
      </c>
      <c r="K11" s="367">
        <f>IFERROR(INDEX('قبوض برق'!A:AZ,MATCH(H2&amp;"-"&amp;I4,'قبوض برق'!N:N,0),46,1),"---")</f>
        <v>721659</v>
      </c>
      <c r="L11" s="277" t="s">
        <v>18</v>
      </c>
      <c r="M11" s="452">
        <f>IFERROR(INDEX('قبوض برق'!A:BZ,MATCH(H2&amp;"-"&amp;I4,'قبوض برق'!N:N,0),MATCH(L11,'قبوض برق'!1:1,0),1),"---")</f>
        <v>432823</v>
      </c>
      <c r="N11" s="453"/>
      <c r="P11" s="439"/>
      <c r="Q11" s="439"/>
      <c r="R11" s="439"/>
      <c r="S11" s="416"/>
      <c r="T11" s="416"/>
      <c r="U11" s="416"/>
      <c r="V11" s="416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</row>
    <row r="12" spans="2:58" ht="24.95" customHeight="1">
      <c r="B12" s="289" t="s">
        <v>162</v>
      </c>
      <c r="C12" s="348" t="str">
        <f>INDEX('اطلاعات انشعابات شرکتها'!A:AG,MATCH(H2,'اطلاعات انشعابات شرکتها'!A:A,0),MATCH(B12,'اطلاعات انشعابات شرکتها'!1:1,0),1)</f>
        <v>دیماندی</v>
      </c>
      <c r="D12" s="286"/>
      <c r="E12" s="349"/>
      <c r="F12" s="287" t="s">
        <v>10</v>
      </c>
      <c r="G12" s="366">
        <f>IFERROR(INDEX('قبوض برق'!A:AZ,MATCH(H2&amp;"-"&amp;I4,'قبوض برق'!N:N,0),25,1),"---")</f>
        <v>44130</v>
      </c>
      <c r="H12" s="366">
        <f>IFERROR(INDEX('قبوض برق'!A:AZ,MATCH(H2&amp;"-"&amp;I4,'قبوض برق'!N:N,0),26,1),"---")</f>
        <v>46890</v>
      </c>
      <c r="I12" s="367">
        <f>IFERROR(INDEX('قبوض برق'!A:AZ,MATCH(H2&amp;"-"&amp;I4,'قبوض برق'!N:N,0),43,1),"---")</f>
        <v>220</v>
      </c>
      <c r="J12" s="366">
        <f>IFERROR(INDEX('قبوض برق'!A:AZ,MATCH(H2&amp;"-"&amp;I4,'قبوض برق'!N:N,0),32,1),"---")</f>
        <v>2760</v>
      </c>
      <c r="K12" s="367">
        <f>IFERROR(INDEX('قبوض برق'!A:AZ,MATCH(H2&amp;"-"&amp;I4,'قبوض برق'!N:N,0),48,1),"---")</f>
        <v>607200</v>
      </c>
      <c r="L12" s="277" t="s">
        <v>17</v>
      </c>
      <c r="M12" s="452">
        <f>IFERROR(INDEX('قبوض برق'!A:BZ,MATCH(H2&amp;"-"&amp;I4,'قبوض برق'!N:N,0),MATCH(L12,'قبوض برق'!1:1,0),1),"---")</f>
        <v>0</v>
      </c>
      <c r="N12" s="453"/>
      <c r="P12" s="439"/>
      <c r="Q12" s="439"/>
      <c r="R12" s="439"/>
      <c r="S12" s="416"/>
      <c r="T12" s="416"/>
      <c r="U12" s="416"/>
      <c r="V12" s="416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</row>
    <row r="13" spans="2:58" ht="24.95" customHeight="1">
      <c r="B13" s="285" t="s">
        <v>163</v>
      </c>
      <c r="C13" s="350">
        <f>INDEX('قبوض برق'!A:CI,MATCH(H2&amp;"-"&amp;I4,'قبوض برق'!N:N,0),MATCH(B13,'قبوض برق'!1:1,0),1)</f>
        <v>0.99354756718182669</v>
      </c>
      <c r="D13" s="290" t="s">
        <v>164</v>
      </c>
      <c r="E13" s="352" t="str">
        <f>INDEX('قبوض برق'!A:CI,MATCH(H2&amp;"-"&amp;I4,'قبوض برق'!N:N,0),MATCH(D13,'قبوض برق'!1:1,0),1)</f>
        <v>0</v>
      </c>
      <c r="F13" s="287" t="s">
        <v>11</v>
      </c>
      <c r="G13" s="366">
        <f>IFERROR(INDEX('قبوض برق'!A:AZ,MATCH(H2&amp;"-"&amp;I4,'قبوض برق'!N:N,0),27,1),"---")</f>
        <v>15276</v>
      </c>
      <c r="H13" s="366">
        <f>IFERROR(INDEX('قبوض برق'!A:AZ,MATCH(H2&amp;"-"&amp;I4,'قبوض برق'!N:N,0),28,1),"---")</f>
        <v>16527</v>
      </c>
      <c r="I13" s="367">
        <f>IFERROR(INDEX('قبوض برق'!A:AZ,MATCH(H2&amp;"-"&amp;I4,'قبوض برق'!N:N,0),44,1),"---")</f>
        <v>550</v>
      </c>
      <c r="J13" s="366">
        <f>IFERROR(INDEX('قبوض برق'!A:AZ,MATCH(H2&amp;"-"&amp;I4,'قبوض برق'!N:N,0),33,1),"---")</f>
        <v>1251</v>
      </c>
      <c r="K13" s="367">
        <f>IFERROR(INDEX('قبوض برق'!A:AZ,MATCH(H2&amp;"-"&amp;I4,'قبوض برق'!N:N,0),49,1),"---")</f>
        <v>688050</v>
      </c>
      <c r="L13" s="277" t="s">
        <v>20</v>
      </c>
      <c r="M13" s="452">
        <f>IFERROR(INDEX('قبوض برق'!A:BZ,MATCH(H2&amp;"-"&amp;I4,'قبوض برق'!N:N,0),MATCH(L13,'قبوض برق'!1:1,0),1),"---")</f>
        <v>23198189</v>
      </c>
      <c r="N13" s="453"/>
      <c r="P13" s="439"/>
      <c r="Q13" s="439"/>
      <c r="R13" s="439"/>
      <c r="S13" s="416"/>
      <c r="T13" s="416"/>
      <c r="U13" s="416"/>
      <c r="V13" s="416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</row>
    <row r="14" spans="2:58" ht="24.95" customHeight="1" thickBot="1">
      <c r="B14" s="285" t="s">
        <v>165</v>
      </c>
      <c r="C14" s="351" t="str">
        <f>IF(C12="دیماندی",INDEX('قبوض برق'!A:CI,MATCH(H2&amp;"-"&amp;I4,'قبوض برق'!N:N,0),MATCH(B14,'قبوض برق'!1:1,0),1)&amp;" kw","---")</f>
        <v>0 kw</v>
      </c>
      <c r="D14" s="291" t="s">
        <v>166</v>
      </c>
      <c r="E14" s="353" t="str">
        <f>IF(C12="دیماندی",INDEX('قبوض برق'!A:CI,MATCH(H2&amp;"-"&amp;I4,'قبوض برق'!N:N,0),MATCH(D14,'قبوض برق'!1:1,0),1)&amp;" kw","---")</f>
        <v>53.1 kw</v>
      </c>
      <c r="F14" s="485" t="s">
        <v>167</v>
      </c>
      <c r="G14" s="486"/>
      <c r="H14" s="486"/>
      <c r="I14" s="487"/>
      <c r="J14" s="366">
        <f>IFERROR(INDEX('قبوض برق'!A:AZ,MATCH(H2&amp;"-"&amp;I4,'قبوض برق'!N:N,0),34,1),"---")</f>
        <v>10959</v>
      </c>
      <c r="K14" s="367">
        <f>IFERROR(INDEX('قبوض برق'!A:AZ,MATCH(H2&amp;"-"&amp;I4,'قبوض برق'!N:N,0),MATCH(L5,'قبوض برق'!1:1,0),1),"---")</f>
        <v>5255851</v>
      </c>
      <c r="L14" s="277" t="s">
        <v>47</v>
      </c>
      <c r="M14" s="488">
        <f>IFERROR(INDEX('قبوض برق'!A:BZ,MATCH(H2&amp;"-"&amp;I4,'قبوض برق'!N:N,0),MATCH(L14,'قبوض برق'!1:1,0),1),"---")</f>
        <v>46</v>
      </c>
      <c r="N14" s="489"/>
      <c r="P14" s="439"/>
      <c r="Q14" s="439"/>
      <c r="R14" s="439"/>
      <c r="S14" s="416"/>
      <c r="T14" s="416"/>
      <c r="U14" s="416"/>
      <c r="V14" s="416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</row>
    <row r="15" spans="2:58" ht="24.95" customHeight="1">
      <c r="B15" s="494" t="s">
        <v>168</v>
      </c>
      <c r="C15" s="495"/>
      <c r="D15" s="495"/>
      <c r="E15" s="495"/>
      <c r="F15" s="495"/>
      <c r="G15" s="495"/>
      <c r="H15" s="495"/>
      <c r="I15" s="495"/>
      <c r="J15" s="495"/>
      <c r="K15" s="496"/>
      <c r="L15" s="292" t="s">
        <v>49</v>
      </c>
      <c r="M15" s="420">
        <f>IFERROR(INDEX('قبوض برق'!A:BZ,MATCH(H2&amp;"-"&amp;I4,'قبوض برق'!N:N,0),MATCH(L15,'قبوض برق'!1:1,0),1),0)</f>
        <v>34589000</v>
      </c>
      <c r="N15" s="293" t="s">
        <v>169</v>
      </c>
      <c r="P15" s="439"/>
      <c r="Q15" s="439"/>
      <c r="R15" s="439"/>
      <c r="S15" s="416"/>
      <c r="T15" s="416"/>
      <c r="U15" s="416"/>
      <c r="V15" s="416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</row>
    <row r="16" spans="2:58" ht="24.95" customHeight="1" thickBot="1">
      <c r="B16" s="497" t="s">
        <v>170</v>
      </c>
      <c r="C16" s="498"/>
      <c r="D16" s="498"/>
      <c r="E16" s="498"/>
      <c r="F16" s="498"/>
      <c r="G16" s="498"/>
      <c r="H16" s="498"/>
      <c r="I16" s="498"/>
      <c r="J16" s="498"/>
      <c r="K16" s="499"/>
      <c r="L16" s="294" t="s">
        <v>171</v>
      </c>
      <c r="M16" s="365">
        <f>INDEX('اطلاعات دوره'!A:Z,MATCH(I4,'اطلاعات دوره'!C:C,0),MATCH(L16,'اطلاعات دوره'!1:1,0))</f>
        <v>0</v>
      </c>
      <c r="N16" s="422"/>
      <c r="P16" s="439"/>
      <c r="Q16" s="439"/>
      <c r="R16" s="439"/>
      <c r="S16" s="416"/>
      <c r="T16" s="416"/>
      <c r="U16" s="416"/>
      <c r="V16" s="4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</row>
    <row r="17" spans="2:58" s="271" customFormat="1" ht="21" customHeight="1" thickBot="1"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296"/>
      <c r="N17" s="296"/>
      <c r="P17" s="439"/>
      <c r="Q17" s="439"/>
      <c r="R17" s="439"/>
      <c r="S17" s="416"/>
      <c r="T17" s="416"/>
      <c r="U17" s="416"/>
      <c r="V17" s="416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</row>
    <row r="18" spans="2:58" ht="20.25" customHeight="1">
      <c r="B18" s="454"/>
      <c r="C18" s="455"/>
      <c r="D18" s="460" t="s">
        <v>138</v>
      </c>
      <c r="E18" s="461"/>
      <c r="F18" s="466" t="s">
        <v>139</v>
      </c>
      <c r="G18" s="467"/>
      <c r="H18" s="470" t="str">
        <f>H2</f>
        <v>خدمات نیروگاهی آهار شرق</v>
      </c>
      <c r="I18" s="470"/>
      <c r="J18" s="470"/>
      <c r="K18" s="470"/>
      <c r="L18" s="470"/>
      <c r="M18" s="472"/>
      <c r="N18" s="473"/>
      <c r="P18" s="439"/>
      <c r="Q18" s="439"/>
      <c r="R18" s="439"/>
      <c r="S18" s="416"/>
      <c r="T18" s="416"/>
      <c r="U18" s="416"/>
      <c r="V18" s="416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2:58" ht="21" customHeight="1" thickBot="1">
      <c r="B19" s="456"/>
      <c r="C19" s="457"/>
      <c r="D19" s="462"/>
      <c r="E19" s="463"/>
      <c r="F19" s="468"/>
      <c r="G19" s="469"/>
      <c r="H19" s="471"/>
      <c r="I19" s="471"/>
      <c r="J19" s="471"/>
      <c r="K19" s="471"/>
      <c r="L19" s="471"/>
      <c r="M19" s="474"/>
      <c r="N19" s="475"/>
      <c r="P19" s="439"/>
      <c r="Q19" s="439"/>
      <c r="R19" s="439"/>
      <c r="S19" s="416"/>
      <c r="T19" s="416"/>
      <c r="U19" s="416"/>
      <c r="V19" s="416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</row>
    <row r="20" spans="2:58" ht="25.5">
      <c r="B20" s="456"/>
      <c r="C20" s="457"/>
      <c r="D20" s="462"/>
      <c r="E20" s="463"/>
      <c r="F20" s="476"/>
      <c r="G20" s="477"/>
      <c r="H20" s="273" t="s">
        <v>141</v>
      </c>
      <c r="I20" s="395" t="str">
        <f>I4</f>
        <v>99/4</v>
      </c>
      <c r="J20" s="477"/>
      <c r="K20" s="478"/>
      <c r="L20" s="274" t="s">
        <v>143</v>
      </c>
      <c r="M20" s="479" t="s">
        <v>144</v>
      </c>
      <c r="N20" s="480"/>
      <c r="P20" s="439"/>
      <c r="Q20" s="439"/>
      <c r="R20" s="439"/>
      <c r="S20" s="416"/>
      <c r="T20" s="416"/>
      <c r="U20" s="416"/>
      <c r="V20" s="416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 spans="2:58" ht="22.5" customHeight="1">
      <c r="B21" s="456"/>
      <c r="C21" s="457"/>
      <c r="D21" s="462"/>
      <c r="E21" s="463"/>
      <c r="F21" s="399" t="s">
        <v>6</v>
      </c>
      <c r="G21" s="481" t="str">
        <f>G5</f>
        <v>99/02/01</v>
      </c>
      <c r="H21" s="482"/>
      <c r="I21" s="398" t="s">
        <v>145</v>
      </c>
      <c r="J21" s="398">
        <f>J5</f>
        <v>93</v>
      </c>
      <c r="K21" s="398" t="s">
        <v>146</v>
      </c>
      <c r="L21" s="277" t="s">
        <v>12</v>
      </c>
      <c r="M21" s="502">
        <f>IFERROR(INDEX('قبوض آب'!A:AJ,MATCH(H2&amp;"-"&amp;I4,'قبوض آب'!N:N,0),MATCH(K25,'قبوض آب'!1:1,0),1),"---")</f>
        <v>786500</v>
      </c>
      <c r="N21" s="503"/>
      <c r="P21" s="439"/>
      <c r="Q21" s="439"/>
      <c r="R21" s="439"/>
      <c r="S21" s="416"/>
      <c r="T21" s="416"/>
      <c r="U21" s="416"/>
      <c r="V21" s="416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 spans="2:58" ht="23.25" customHeight="1" thickBot="1">
      <c r="B22" s="458"/>
      <c r="C22" s="459"/>
      <c r="D22" s="464"/>
      <c r="E22" s="465"/>
      <c r="F22" s="399" t="s">
        <v>7</v>
      </c>
      <c r="G22" s="490" t="str">
        <f>G6</f>
        <v>99/04/31</v>
      </c>
      <c r="H22" s="491"/>
      <c r="I22" s="275"/>
      <c r="J22" s="500"/>
      <c r="K22" s="501"/>
      <c r="L22" s="277" t="s">
        <v>172</v>
      </c>
      <c r="M22" s="504">
        <f>IFERROR(INDEX('قبوض آب'!A:AJ,MATCH(H2&amp;"-"&amp;I4,'قبوض آب'!N:N,0),MATCH(L22,'قبوض آب'!1:1,0),1),"---")</f>
        <v>8250</v>
      </c>
      <c r="N22" s="505"/>
      <c r="P22" s="439"/>
      <c r="Q22" s="439"/>
      <c r="R22" s="439"/>
      <c r="S22" s="416"/>
      <c r="T22" s="416"/>
      <c r="U22" s="416"/>
      <c r="V22" s="416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 spans="2:58" ht="20.25" customHeight="1">
      <c r="B23" s="440" t="s">
        <v>147</v>
      </c>
      <c r="C23" s="441"/>
      <c r="D23" s="441"/>
      <c r="E23" s="442"/>
      <c r="F23" s="440" t="s">
        <v>173</v>
      </c>
      <c r="G23" s="441"/>
      <c r="H23" s="441"/>
      <c r="I23" s="441"/>
      <c r="J23" s="441"/>
      <c r="K23" s="442"/>
      <c r="L23" s="277" t="s">
        <v>174</v>
      </c>
      <c r="M23" s="504">
        <f>IFERROR(INDEX('قبوض آب'!A:AJ,MATCH(H2&amp;"-"&amp;I4,'قبوض آب'!N:N,0),MATCH(L23,'قبوض آب'!1:1,0),1),"---")</f>
        <v>0</v>
      </c>
      <c r="N23" s="505"/>
      <c r="P23" s="439"/>
      <c r="Q23" s="439"/>
      <c r="R23" s="439"/>
      <c r="S23" s="416"/>
      <c r="T23" s="416"/>
      <c r="U23" s="416"/>
      <c r="V23" s="416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</row>
    <row r="24" spans="2:58" ht="20.25" customHeight="1">
      <c r="B24" s="443"/>
      <c r="C24" s="444"/>
      <c r="D24" s="444"/>
      <c r="E24" s="445"/>
      <c r="F24" s="443"/>
      <c r="G24" s="444"/>
      <c r="H24" s="444"/>
      <c r="I24" s="444"/>
      <c r="J24" s="444"/>
      <c r="K24" s="445"/>
      <c r="L24" s="277" t="s">
        <v>150</v>
      </c>
      <c r="M24" s="504">
        <f>IFERROR(INDEX('قبوض آب'!A:AJ,MATCH(H2&amp;"-"&amp;I4,'قبوض آب'!N:N,0),MATCH(L24,'قبوض آب'!1:1,0),1),"---")</f>
        <v>79475</v>
      </c>
      <c r="N24" s="505"/>
      <c r="P24" s="439"/>
      <c r="Q24" s="439"/>
      <c r="R24" s="439"/>
      <c r="S24" s="416"/>
      <c r="T24" s="416"/>
      <c r="U24" s="416"/>
      <c r="V24" s="416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</row>
    <row r="25" spans="2:58" ht="20.25" customHeight="1">
      <c r="B25" s="297" t="s">
        <v>151</v>
      </c>
      <c r="C25" s="298">
        <f>INDEX('اطلاعات انشعابات شرکتها'!A:AG,MATCH(H2,'اطلاعات انشعابات شرکتها'!A:A,0),MATCH(B9,'اطلاعات انشعابات شرکتها'!1:1,0),1)</f>
        <v>0</v>
      </c>
      <c r="D25" s="299" t="s">
        <v>152</v>
      </c>
      <c r="E25" s="300">
        <f>E9</f>
        <v>0</v>
      </c>
      <c r="F25" s="301" t="s">
        <v>154</v>
      </c>
      <c r="G25" s="302" t="s">
        <v>155</v>
      </c>
      <c r="H25" s="302" t="s">
        <v>175</v>
      </c>
      <c r="I25" s="302" t="s">
        <v>44</v>
      </c>
      <c r="J25" s="302" t="s">
        <v>43</v>
      </c>
      <c r="K25" s="303" t="s">
        <v>12</v>
      </c>
      <c r="L25" s="277" t="s">
        <v>18</v>
      </c>
      <c r="M25" s="504">
        <f>IFERROR(INDEX('قبوض آب'!A:AJ,MATCH(H2&amp;"-"&amp;I4,'قبوض آب'!N:N,0),MATCH(L25,'قبوض آب'!1:1,0),1),"---")</f>
        <v>63580</v>
      </c>
      <c r="N25" s="505"/>
      <c r="P25" s="439"/>
      <c r="Q25" s="439"/>
      <c r="R25" s="439"/>
      <c r="S25" s="416"/>
      <c r="T25" s="416"/>
      <c r="U25" s="416"/>
      <c r="V25" s="416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</row>
    <row r="26" spans="2:58" ht="20.25" customHeight="1">
      <c r="B26" s="285" t="s">
        <v>176</v>
      </c>
      <c r="C26" s="304">
        <f>INDEX('اطلاعات انشعابات شرکتها'!A:AG,MATCH(H2,'اطلاعات انشعابات شرکتها'!A:A,0),MATCH(B26,'اطلاعات انشعابات شرکتها'!1:1,0),1)</f>
        <v>0</v>
      </c>
      <c r="D26" s="305" t="s">
        <v>177</v>
      </c>
      <c r="E26" s="281" t="str">
        <f>INDEX('اطلاعات انشعابات شرکتها'!A:AG,MATCH(H2,'اطلاعات انشعابات شرکتها'!A:A,0),MATCH(D26,'اطلاعات انشعابات شرکتها'!1:1,0),1)</f>
        <v>1/2</v>
      </c>
      <c r="F26" s="306">
        <f>IFERROR(INDEX('قبوض آب'!A:AJ,MATCH(H2&amp;"-"&amp;I4,'قبوض آب'!N:N,0),MATCH(F25,'قبوض آب'!1:1,0),1),"---")</f>
        <v>531</v>
      </c>
      <c r="G26" s="307">
        <f>IFERROR(INDEX('قبوض آب'!A:AJ,MATCH(H2&amp;"-"&amp;I4,'قبوض آب'!N:N,0),MATCH(G25,'قبوض آب'!1:1,0),1),"---")</f>
        <v>586</v>
      </c>
      <c r="H26" s="308">
        <f>IFERROR(INDEX('قبوض آب'!A:AJ,MATCH(H2&amp;"-"&amp;I4,'قبوض آب'!N:N,0),MATCH(J25,'قبوض آب'!1:1,0),1),"---")</f>
        <v>55</v>
      </c>
      <c r="I26" s="309">
        <f>IFERROR(INDEX('قبوض آب'!A:AJ,MATCH(H2&amp;"-"&amp;I4,'قبوض آب'!N:N,0),MATCH(I25,'قبوض آب'!1:1,0),1),"---")</f>
        <v>14300</v>
      </c>
      <c r="J26" s="310">
        <f>IFERROR(INDEX('قبوض آب'!A:AJ,MATCH(H2&amp;"-"&amp;I4,'قبوض آب'!N:N,0),MATCH(J25,'قبوض آب'!1:1,0),1),"---")</f>
        <v>55</v>
      </c>
      <c r="K26" s="311">
        <f>IFERROR(INDEX('قبوض آب'!A:AJ,MATCH(H2&amp;"-"&amp;I4,'قبوض آب'!N:N,0),MATCH(K25,'قبوض آب'!1:1,0),1),"---")</f>
        <v>786500</v>
      </c>
      <c r="L26" s="277" t="s">
        <v>17</v>
      </c>
      <c r="M26" s="504">
        <f>IFERROR(INDEX('قبوض آب'!A:AJ,MATCH(H2&amp;"-"&amp;I4,'قبوض آب'!N:N,0),MATCH(L26,'قبوض آب'!1:1,0),1),"---")</f>
        <v>0</v>
      </c>
      <c r="N26" s="505"/>
      <c r="P26" s="439"/>
      <c r="Q26" s="439"/>
      <c r="R26" s="439"/>
      <c r="S26" s="416"/>
      <c r="T26" s="416"/>
      <c r="U26" s="416"/>
      <c r="V26" s="41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</row>
    <row r="27" spans="2:58" ht="20.25" customHeight="1">
      <c r="B27" s="278" t="s">
        <v>178</v>
      </c>
      <c r="C27" s="279" t="str">
        <f>INDEX('اطلاعات انشعابات شرکتها'!A:AG,MATCH(H2,'اطلاعات انشعابات شرکتها'!A:A,0),MATCH(B27,'اطلاعات انشعابات شرکتها'!1:1,0),1)&amp;"متر مکعب در ماه "</f>
        <v xml:space="preserve">25متر مکعب در ماه </v>
      </c>
      <c r="D27" s="280"/>
      <c r="E27" s="312"/>
      <c r="F27" s="313"/>
      <c r="G27" s="314"/>
      <c r="H27" s="315"/>
      <c r="I27" s="316"/>
      <c r="J27" s="316"/>
      <c r="K27" s="317"/>
      <c r="L27" s="277" t="s">
        <v>179</v>
      </c>
      <c r="M27" s="504">
        <f>IFERROR(INDEX('قبوض آب'!A:AJ,MATCH(H2&amp;"-"&amp;I4,'قبوض آب'!N:N,0),MATCH(L27,'قبوض آب'!1:1,0),1),"---")</f>
        <v>667005</v>
      </c>
      <c r="N27" s="505"/>
      <c r="P27" s="439"/>
      <c r="Q27" s="439"/>
      <c r="R27" s="439"/>
      <c r="S27" s="416"/>
      <c r="T27" s="416"/>
      <c r="U27" s="416"/>
      <c r="V27" s="416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 spans="2:58" ht="21" customHeight="1" thickBot="1">
      <c r="B28" s="318"/>
      <c r="C28" s="319"/>
      <c r="D28" s="320"/>
      <c r="E28" s="321"/>
      <c r="F28" s="506" t="s">
        <v>180</v>
      </c>
      <c r="G28" s="507"/>
      <c r="H28" s="322">
        <f>IFERROR(INDEX('قبوض آب'!A:AJ,MATCH(H2&amp;"-"&amp;I4,'قبوض آب'!N:N,0),MATCH(F28,'قبوض آب'!1:1,0),1),"---")</f>
        <v>0</v>
      </c>
      <c r="I28" s="323"/>
      <c r="J28" s="323"/>
      <c r="K28" s="324"/>
      <c r="L28" s="325" t="s">
        <v>47</v>
      </c>
      <c r="M28" s="508">
        <f>IFERROR(INDEX('قبوض آب'!A:AJ,MATCH(H2&amp;"-"&amp;I4,'قبوض آب'!N:N,0),MATCH(L28,'قبوض آب'!1:1,0),1),"---")</f>
        <v>810</v>
      </c>
      <c r="N28" s="509"/>
      <c r="P28" s="439"/>
      <c r="Q28" s="439"/>
      <c r="R28" s="439"/>
      <c r="S28" s="416"/>
      <c r="T28" s="416"/>
      <c r="U28" s="416"/>
      <c r="V28" s="416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 spans="2:58" ht="25.5" customHeight="1">
      <c r="B29" s="494" t="s">
        <v>168</v>
      </c>
      <c r="C29" s="495"/>
      <c r="D29" s="495"/>
      <c r="E29" s="495"/>
      <c r="F29" s="495"/>
      <c r="G29" s="495"/>
      <c r="H29" s="495"/>
      <c r="I29" s="495"/>
      <c r="J29" s="495"/>
      <c r="K29" s="496"/>
      <c r="L29" s="292" t="s">
        <v>49</v>
      </c>
      <c r="M29" s="420">
        <f>IFERROR(INDEX('قبوض آب'!A:AJ,MATCH(H2&amp;"-"&amp;I4,'قبوض آب'!N:N,0),MATCH(L29,'قبوض آب'!1:1,0),1),0)</f>
        <v>1604000</v>
      </c>
      <c r="N29" s="421" t="s">
        <v>169</v>
      </c>
      <c r="P29" s="439"/>
      <c r="Q29" s="439"/>
      <c r="R29" s="439"/>
      <c r="S29" s="416"/>
      <c r="T29" s="416"/>
      <c r="U29" s="416"/>
      <c r="V29" s="416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 spans="2:58" ht="23.25" customHeight="1" thickBot="1">
      <c r="B30" s="497" t="s">
        <v>181</v>
      </c>
      <c r="C30" s="498"/>
      <c r="D30" s="498"/>
      <c r="E30" s="498"/>
      <c r="F30" s="498"/>
      <c r="G30" s="498"/>
      <c r="H30" s="498"/>
      <c r="I30" s="498"/>
      <c r="J30" s="498"/>
      <c r="K30" s="499"/>
      <c r="L30" s="294" t="s">
        <v>171</v>
      </c>
      <c r="M30" s="295">
        <f>M16</f>
        <v>0</v>
      </c>
      <c r="N30" s="422"/>
      <c r="P30" s="439"/>
      <c r="Q30" s="439"/>
      <c r="R30" s="439"/>
      <c r="S30" s="416"/>
      <c r="T30" s="416"/>
      <c r="U30" s="416"/>
      <c r="V30" s="416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 spans="2:58" s="271" customFormat="1" ht="20.25" customHeight="1" thickBot="1">
      <c r="P31" s="439"/>
      <c r="Q31" s="439"/>
      <c r="R31" s="439"/>
      <c r="S31" s="416"/>
      <c r="T31" s="416"/>
      <c r="U31" s="416"/>
      <c r="V31" s="416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 spans="2:58" ht="21" customHeight="1">
      <c r="B32" s="454"/>
      <c r="C32" s="455"/>
      <c r="D32" s="460" t="s">
        <v>182</v>
      </c>
      <c r="E32" s="461"/>
      <c r="F32" s="466" t="s">
        <v>139</v>
      </c>
      <c r="G32" s="467"/>
      <c r="H32" s="470" t="str">
        <f>H2</f>
        <v>خدمات نیروگاهی آهار شرق</v>
      </c>
      <c r="I32" s="470"/>
      <c r="J32" s="470"/>
      <c r="K32" s="470"/>
      <c r="L32" s="470"/>
      <c r="M32" s="472"/>
      <c r="N32" s="473"/>
      <c r="P32" s="439"/>
      <c r="Q32" s="439"/>
      <c r="R32" s="439"/>
      <c r="S32" s="416"/>
      <c r="T32" s="416"/>
      <c r="U32" s="416"/>
      <c r="V32" s="416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 spans="2:58" ht="21" customHeight="1" thickBot="1">
      <c r="B33" s="456"/>
      <c r="C33" s="457"/>
      <c r="D33" s="462"/>
      <c r="E33" s="463"/>
      <c r="F33" s="468"/>
      <c r="G33" s="469"/>
      <c r="H33" s="471"/>
      <c r="I33" s="471"/>
      <c r="J33" s="471"/>
      <c r="K33" s="471"/>
      <c r="L33" s="471"/>
      <c r="M33" s="474"/>
      <c r="N33" s="475"/>
      <c r="P33" s="439"/>
      <c r="Q33" s="439"/>
      <c r="R33" s="439"/>
      <c r="S33" s="416"/>
      <c r="T33" s="416"/>
      <c r="U33" s="416"/>
      <c r="V33" s="416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 spans="2:58" ht="25.5">
      <c r="B34" s="456"/>
      <c r="C34" s="457"/>
      <c r="D34" s="462"/>
      <c r="E34" s="463"/>
      <c r="F34" s="476"/>
      <c r="G34" s="477"/>
      <c r="H34" s="273" t="s">
        <v>141</v>
      </c>
      <c r="I34" s="395" t="str">
        <f>I4</f>
        <v>99/4</v>
      </c>
      <c r="J34" s="477"/>
      <c r="K34" s="478"/>
      <c r="L34" s="274" t="s">
        <v>143</v>
      </c>
      <c r="M34" s="479" t="s">
        <v>144</v>
      </c>
      <c r="N34" s="480"/>
      <c r="P34" s="439"/>
      <c r="Q34" s="439"/>
      <c r="R34" s="439"/>
      <c r="S34" s="416"/>
      <c r="T34" s="416"/>
      <c r="U34" s="416"/>
      <c r="V34" s="416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 spans="2:58" ht="20.25" customHeight="1">
      <c r="B35" s="456"/>
      <c r="C35" s="457"/>
      <c r="D35" s="462"/>
      <c r="E35" s="463"/>
      <c r="F35" s="399" t="s">
        <v>6</v>
      </c>
      <c r="G35" s="481" t="str">
        <f>G5</f>
        <v>99/02/01</v>
      </c>
      <c r="H35" s="482"/>
      <c r="I35" s="398" t="s">
        <v>145</v>
      </c>
      <c r="J35" s="400">
        <f>J5</f>
        <v>93</v>
      </c>
      <c r="K35" s="398" t="s">
        <v>146</v>
      </c>
      <c r="L35" s="277" t="s">
        <v>12</v>
      </c>
      <c r="M35" s="502">
        <f>IFERROR(INDEX('قبوض گاز'!A:AJ,MATCH(H2&amp;"-"&amp;I4,'قبوض گاز'!N:N,0),MATCH(L35,'قبوض گاز'!1:1,0),1),"---")</f>
        <v>1215550</v>
      </c>
      <c r="N35" s="503"/>
      <c r="P35" s="439"/>
      <c r="Q35" s="439"/>
      <c r="R35" s="439"/>
      <c r="S35" s="416"/>
      <c r="T35" s="416"/>
      <c r="U35" s="416"/>
      <c r="V35" s="416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</row>
    <row r="36" spans="2:58" ht="21" customHeight="1" thickBot="1">
      <c r="B36" s="458"/>
      <c r="C36" s="459"/>
      <c r="D36" s="464"/>
      <c r="E36" s="465"/>
      <c r="F36" s="399" t="s">
        <v>7</v>
      </c>
      <c r="G36" s="490" t="str">
        <f>G6</f>
        <v>99/04/31</v>
      </c>
      <c r="H36" s="491"/>
      <c r="I36" s="326"/>
      <c r="J36" s="500"/>
      <c r="K36" s="501"/>
      <c r="L36" s="277" t="s">
        <v>45</v>
      </c>
      <c r="M36" s="504">
        <f>IFERROR(INDEX('قبوض گاز'!A:AJ,MATCH(H2&amp;"-"&amp;I4,'قبوض گاز'!N:N,0),MATCH(L36,'قبوض گاز'!1:1,0),1),"---")</f>
        <v>0</v>
      </c>
      <c r="N36" s="505"/>
      <c r="P36" s="439"/>
      <c r="Q36" s="439"/>
      <c r="R36" s="439"/>
      <c r="S36" s="416"/>
      <c r="T36" s="416"/>
      <c r="U36" s="416"/>
      <c r="V36" s="41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 spans="2:58" ht="20.25" customHeight="1">
      <c r="B37" s="518" t="s">
        <v>147</v>
      </c>
      <c r="C37" s="519"/>
      <c r="D37" s="519"/>
      <c r="E37" s="520"/>
      <c r="F37" s="518" t="s">
        <v>183</v>
      </c>
      <c r="G37" s="519"/>
      <c r="H37" s="519"/>
      <c r="I37" s="519"/>
      <c r="J37" s="519"/>
      <c r="K37" s="520"/>
      <c r="L37" s="277" t="s">
        <v>150</v>
      </c>
      <c r="M37" s="504">
        <f>IFERROR(INDEX('قبوض گاز'!A:AJ,MATCH(H2&amp;"-"&amp;I4,'قبوض گاز'!N:N,0),MATCH(L37,'قبوض گاز'!1:1,0),1),"---")</f>
        <v>121555</v>
      </c>
      <c r="N37" s="505"/>
      <c r="P37" s="439"/>
      <c r="Q37" s="439"/>
      <c r="R37" s="439"/>
      <c r="S37" s="416"/>
      <c r="T37" s="416"/>
      <c r="U37" s="416"/>
      <c r="V37" s="416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 spans="2:58" ht="20.25" customHeight="1">
      <c r="B38" s="521"/>
      <c r="C38" s="522"/>
      <c r="D38" s="522"/>
      <c r="E38" s="523"/>
      <c r="F38" s="521"/>
      <c r="G38" s="522"/>
      <c r="H38" s="522"/>
      <c r="I38" s="522"/>
      <c r="J38" s="522"/>
      <c r="K38" s="523"/>
      <c r="L38" s="277" t="s">
        <v>18</v>
      </c>
      <c r="M38" s="504">
        <f>IFERROR(INDEX('قبوض گاز'!A:AJ,MATCH(H2&amp;"-"&amp;I4,'قبوض گاز'!N:N,0),MATCH(L38,'قبوض گاز'!1:1,0),1),"---")</f>
        <v>0</v>
      </c>
      <c r="N38" s="505"/>
      <c r="P38" s="439"/>
      <c r="Q38" s="439"/>
      <c r="R38" s="439"/>
      <c r="S38" s="416"/>
      <c r="T38" s="416"/>
      <c r="U38" s="416"/>
      <c r="V38" s="416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 spans="2:58" ht="22.5" customHeight="1">
      <c r="B39" s="339" t="s">
        <v>151</v>
      </c>
      <c r="C39" s="345">
        <f>INDEX('اطلاعات انشعابات شرکتها'!A:AG,MATCH(H2,'اطلاعات انشعابات شرکتها'!A:A,0),MATCH(B9,'اطلاعات انشعابات شرکتها'!1:1,0),1)</f>
        <v>0</v>
      </c>
      <c r="D39" s="340" t="s">
        <v>152</v>
      </c>
      <c r="E39" s="346">
        <f>E9</f>
        <v>0</v>
      </c>
      <c r="F39" s="327" t="s">
        <v>154</v>
      </c>
      <c r="G39" s="328" t="s">
        <v>155</v>
      </c>
      <c r="H39" s="328" t="s">
        <v>175</v>
      </c>
      <c r="I39" s="328" t="s">
        <v>44</v>
      </c>
      <c r="J39" s="328" t="s">
        <v>43</v>
      </c>
      <c r="K39" s="329" t="s">
        <v>12</v>
      </c>
      <c r="L39" s="330" t="s">
        <v>17</v>
      </c>
      <c r="M39" s="504">
        <f>IFERROR(INDEX('قبوض گاز'!A:AJ,MATCH(H2&amp;"-"&amp;I4,'قبوض گاز'!N:N,0),MATCH(L39,'قبوض گاز'!1:1,0),1),"---")</f>
        <v>0</v>
      </c>
      <c r="N39" s="505"/>
      <c r="P39" s="439"/>
      <c r="Q39" s="439"/>
      <c r="R39" s="439"/>
      <c r="S39" s="416"/>
      <c r="T39" s="416"/>
      <c r="U39" s="416"/>
      <c r="V39" s="416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 spans="2:58" ht="22.5" customHeight="1">
      <c r="B40" s="341" t="s">
        <v>184</v>
      </c>
      <c r="C40" s="276" t="str">
        <f>INDEX('اطلاعات انشعابات شرکتها'!A:AG,MATCH(H2,'اطلاعات انشعابات شرکتها'!A:A,0),MATCH(B40,'اطلاعات انشعابات شرکتها'!1:1,0),1)</f>
        <v>40039738</v>
      </c>
      <c r="D40" s="342" t="s">
        <v>185</v>
      </c>
      <c r="E40" s="347" t="str">
        <f>INDEX('اطلاعات انشعابات شرکتها'!A:AG,MATCH(H2,'اطلاعات انشعابات شرکتها'!A:A,0),MATCH(D40,'اطلاعات انشعابات شرکتها'!1:1,0),1)&amp;"متر مکعب در ساعت "</f>
        <v xml:space="preserve">65متر مکعب در ساعت </v>
      </c>
      <c r="F40" s="335">
        <f>IFERROR(INDEX('قبوض گاز'!A:AJ,MATCH(H2&amp;"-"&amp;I4,'قبوض گاز'!N:N,0),MATCH(F39,'قبوض گاز'!1:1,0),1),"---")</f>
        <v>122877</v>
      </c>
      <c r="G40" s="336">
        <f>IFERROR(INDEX('قبوض گاز'!A:AJ,MATCH(H2&amp;"-"&amp;I4,'قبوض گاز'!N:N,0),MATCH(G39,'قبوض گاز'!1:1,0),1),"---")</f>
        <v>123934</v>
      </c>
      <c r="H40" s="336">
        <f>IFERROR(INDEX('قبوض گاز'!A:AJ,MATCH(H2&amp;"-"&amp;I4,'قبوض گاز'!N:N,0),MATCH(J39,'قبوض گاز'!1:1,0),1),"---")</f>
        <v>1057</v>
      </c>
      <c r="I40" s="344">
        <f>IFERROR(INDEX('قبوض گاز'!A:AJ,MATCH(H2&amp;"-"&amp;I4,'قبوض گاز'!N:N,0),MATCH(I39,'قبوض گاز'!1:1,0),1),"---")</f>
        <v>1150</v>
      </c>
      <c r="J40" s="335">
        <f>IFERROR(INDEX('قبوض گاز'!A:AJ,MATCH(H2&amp;"-"&amp;I4,'قبوض گاز'!N:N,0),MATCH(J39,'قبوض گاز'!1:1,0),1),"---")</f>
        <v>1057</v>
      </c>
      <c r="K40" s="337">
        <f>IFERROR(INDEX('قبوض گاز'!A:AJ,MATCH(H2&amp;"-"&amp;I4,'قبوض گاز'!N:N,0),MATCH(K39,'قبوض گاز'!1:1,0),1),"---")</f>
        <v>1215550</v>
      </c>
      <c r="L40" s="277" t="s">
        <v>179</v>
      </c>
      <c r="M40" s="504">
        <f>IFERROR(INDEX('قبوض گاز'!A:AJ,MATCH(H2&amp;"-"&amp;I4,'قبوض گاز'!N:N,0),MATCH(L40,'قبوض گاز'!1:1,0),1),"---")</f>
        <v>32582265</v>
      </c>
      <c r="N40" s="505"/>
      <c r="P40" s="439"/>
      <c r="Q40" s="439"/>
      <c r="R40" s="439"/>
      <c r="S40" s="416"/>
      <c r="T40" s="416"/>
      <c r="U40" s="416"/>
      <c r="V40" s="416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</row>
    <row r="41" spans="2:58" ht="23.25" customHeight="1" thickBot="1">
      <c r="B41" s="341" t="s">
        <v>186</v>
      </c>
      <c r="C41" s="276" t="str">
        <f>INDEX('اطلاعات انشعابات شرکتها'!A:AG,MATCH(H2,'اطلاعات انشعابات شرکتها'!A:A,0),MATCH(B41,'اطلاعات انشعابات شرکتها'!1:1,0),1)</f>
        <v>G40</v>
      </c>
      <c r="D41" s="343"/>
      <c r="E41" s="338"/>
      <c r="F41" s="331"/>
      <c r="G41" s="331"/>
      <c r="H41" s="331"/>
      <c r="I41" s="331"/>
      <c r="J41" s="331"/>
      <c r="K41" s="331"/>
      <c r="L41" s="325" t="s">
        <v>47</v>
      </c>
      <c r="M41" s="508">
        <f>IFERROR(INDEX('قبوض گاز'!A:AJ,MATCH(H2&amp;"-"&amp;I4,'قبوض گاز'!N:N,0),MATCH(L41,'قبوض گاز'!1:1,0),1),"---")</f>
        <v>370</v>
      </c>
      <c r="N41" s="509"/>
      <c r="P41" s="439"/>
      <c r="Q41" s="439"/>
      <c r="R41" s="439"/>
      <c r="S41" s="416"/>
      <c r="T41" s="416"/>
      <c r="U41" s="416"/>
      <c r="V41" s="416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</row>
    <row r="42" spans="2:58" ht="25.5">
      <c r="B42" s="494" t="s">
        <v>168</v>
      </c>
      <c r="C42" s="495"/>
      <c r="D42" s="495"/>
      <c r="E42" s="495"/>
      <c r="F42" s="495"/>
      <c r="G42" s="495"/>
      <c r="H42" s="495"/>
      <c r="I42" s="495"/>
      <c r="J42" s="495"/>
      <c r="K42" s="496"/>
      <c r="L42" s="292" t="s">
        <v>49</v>
      </c>
      <c r="M42" s="420">
        <f>IFERROR(INDEX('قبوض گاز'!A:AJ,MATCH(H2&amp;"-"&amp;I4,'قبوض گاز'!N:N,0),MATCH(L42,'قبوض گاز'!1:1,0),1),0)</f>
        <v>33919000</v>
      </c>
      <c r="N42" s="421" t="s">
        <v>169</v>
      </c>
      <c r="P42" s="439"/>
      <c r="Q42" s="439"/>
      <c r="R42" s="439"/>
      <c r="S42" s="416"/>
      <c r="T42" s="416"/>
      <c r="U42" s="416"/>
      <c r="V42" s="416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</row>
    <row r="43" spans="2:58" ht="23.25" customHeight="1" thickBot="1">
      <c r="B43" s="497" t="s">
        <v>187</v>
      </c>
      <c r="C43" s="498"/>
      <c r="D43" s="498"/>
      <c r="E43" s="498"/>
      <c r="F43" s="498"/>
      <c r="G43" s="498"/>
      <c r="H43" s="498"/>
      <c r="I43" s="498"/>
      <c r="J43" s="498"/>
      <c r="K43" s="499"/>
      <c r="L43" s="294" t="s">
        <v>171</v>
      </c>
      <c r="M43" s="295">
        <f>M16</f>
        <v>0</v>
      </c>
      <c r="N43" s="422"/>
      <c r="P43" s="439"/>
      <c r="Q43" s="439"/>
      <c r="R43" s="439"/>
      <c r="S43" s="416"/>
      <c r="T43" s="416"/>
      <c r="U43" s="416"/>
      <c r="V43" s="416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</row>
    <row r="44" spans="2:58" s="271" customFormat="1" ht="21" customHeight="1" thickBot="1"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296"/>
      <c r="N44" s="296"/>
      <c r="P44" s="439"/>
      <c r="Q44" s="439"/>
      <c r="R44" s="439"/>
      <c r="S44" s="416"/>
      <c r="T44" s="416"/>
      <c r="U44" s="416"/>
      <c r="V44" s="416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</row>
    <row r="45" spans="2:58" ht="20.25" customHeight="1">
      <c r="B45" s="114"/>
      <c r="C45" s="114"/>
      <c r="D45" s="114"/>
      <c r="E45" s="114"/>
      <c r="F45" s="114"/>
      <c r="G45" s="114"/>
      <c r="H45" s="114"/>
      <c r="I45" s="114"/>
      <c r="J45" s="510" t="s">
        <v>188</v>
      </c>
      <c r="K45" s="511"/>
      <c r="L45" s="514">
        <f>M15+M29+M42</f>
        <v>70112000</v>
      </c>
      <c r="M45" s="514"/>
      <c r="N45" s="516" t="s">
        <v>169</v>
      </c>
      <c r="P45" s="439"/>
      <c r="Q45" s="439"/>
      <c r="R45" s="439"/>
      <c r="S45" s="416"/>
      <c r="T45" s="416"/>
      <c r="U45" s="416"/>
      <c r="V45" s="416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</row>
    <row r="46" spans="2:58" ht="21" customHeight="1" thickBot="1">
      <c r="B46" s="114"/>
      <c r="C46" s="114"/>
      <c r="D46" s="114"/>
      <c r="E46" s="114"/>
      <c r="F46" s="114"/>
      <c r="G46" s="114"/>
      <c r="H46" s="114"/>
      <c r="I46" s="114"/>
      <c r="J46" s="512"/>
      <c r="K46" s="513"/>
      <c r="L46" s="515"/>
      <c r="M46" s="515"/>
      <c r="N46" s="517"/>
      <c r="P46" s="439"/>
      <c r="Q46" s="439"/>
      <c r="R46" s="439"/>
      <c r="S46" s="416"/>
      <c r="T46" s="416"/>
      <c r="U46" s="416"/>
      <c r="V46" s="41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</row>
    <row r="47" spans="2:58" s="271" customFormat="1" ht="20.25" customHeight="1">
      <c r="P47" s="439"/>
      <c r="Q47" s="439"/>
      <c r="R47" s="439"/>
      <c r="S47" s="416"/>
      <c r="T47" s="416"/>
      <c r="U47" s="416"/>
      <c r="V47" s="416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2:58" s="271" customFormat="1" ht="20.25" customHeight="1">
      <c r="P48" s="439"/>
      <c r="Q48" s="439"/>
      <c r="R48" s="439"/>
      <c r="S48" s="416"/>
      <c r="T48" s="416"/>
      <c r="U48" s="416"/>
      <c r="V48" s="416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</row>
    <row r="49" spans="2:58" s="271" customFormat="1" ht="20.25" customHeight="1">
      <c r="P49" s="416"/>
      <c r="Q49" s="416"/>
      <c r="R49" s="416"/>
      <c r="S49" s="416"/>
      <c r="T49" s="416"/>
      <c r="U49" s="416"/>
      <c r="V49" s="416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</row>
    <row r="50" spans="2:58" s="271" customFormat="1" ht="20.25" customHeight="1">
      <c r="P50" s="416"/>
      <c r="Q50" s="416"/>
      <c r="R50" s="416"/>
      <c r="S50" s="416"/>
      <c r="T50" s="416"/>
      <c r="U50" s="416"/>
      <c r="V50" s="416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</row>
    <row r="51" spans="2:58" s="271" customFormat="1" ht="20.25" customHeight="1">
      <c r="P51" s="416"/>
      <c r="Q51" s="416"/>
      <c r="R51" s="416"/>
      <c r="S51" s="416"/>
      <c r="T51" s="416"/>
      <c r="U51" s="416"/>
      <c r="V51" s="416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</row>
    <row r="52" spans="2:58" s="271" customFormat="1" ht="20.25" customHeight="1">
      <c r="P52" s="416"/>
      <c r="Q52" s="416"/>
      <c r="R52" s="416"/>
      <c r="S52" s="416"/>
      <c r="T52" s="416"/>
      <c r="U52" s="416"/>
      <c r="V52" s="416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</row>
    <row r="53" spans="2:58" s="271" customFormat="1" ht="20.25" customHeight="1">
      <c r="P53" s="416"/>
      <c r="Q53" s="416"/>
      <c r="R53" s="416"/>
      <c r="S53" s="416"/>
      <c r="T53" s="416"/>
      <c r="U53" s="416"/>
      <c r="V53" s="416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2:58" s="271" customFormat="1" ht="20.25" customHeight="1">
      <c r="P54" s="416"/>
      <c r="Q54" s="416"/>
      <c r="R54" s="416"/>
      <c r="S54" s="416"/>
      <c r="T54" s="416"/>
      <c r="U54" s="416"/>
      <c r="V54" s="416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</row>
    <row r="55" spans="2:58">
      <c r="B55"/>
      <c r="C55"/>
      <c r="D55"/>
      <c r="E55"/>
      <c r="F55"/>
      <c r="G55"/>
      <c r="H55"/>
      <c r="I55"/>
      <c r="J55"/>
      <c r="K55"/>
      <c r="L55"/>
      <c r="M55" s="6"/>
      <c r="N55" s="6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2:58">
      <c r="B56"/>
      <c r="C56"/>
      <c r="D56"/>
      <c r="E56"/>
      <c r="F56"/>
      <c r="G56"/>
      <c r="H56"/>
      <c r="I56"/>
      <c r="J56"/>
      <c r="K56"/>
      <c r="L56"/>
      <c r="M56" s="6"/>
      <c r="N56" s="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</sheetData>
  <mergeCells count="76">
    <mergeCell ref="J45:K46"/>
    <mergeCell ref="L45:M46"/>
    <mergeCell ref="N45:N46"/>
    <mergeCell ref="G36:H36"/>
    <mergeCell ref="J36:K36"/>
    <mergeCell ref="M36:N36"/>
    <mergeCell ref="M39:N39"/>
    <mergeCell ref="M40:N40"/>
    <mergeCell ref="M41:N41"/>
    <mergeCell ref="B42:K42"/>
    <mergeCell ref="B43:K43"/>
    <mergeCell ref="B37:E38"/>
    <mergeCell ref="F37:K38"/>
    <mergeCell ref="M37:N37"/>
    <mergeCell ref="M38:N38"/>
    <mergeCell ref="B32:C36"/>
    <mergeCell ref="D32:E36"/>
    <mergeCell ref="F32:G33"/>
    <mergeCell ref="H32:L33"/>
    <mergeCell ref="M32:N33"/>
    <mergeCell ref="F34:G34"/>
    <mergeCell ref="J34:K34"/>
    <mergeCell ref="M34:N34"/>
    <mergeCell ref="G35:H35"/>
    <mergeCell ref="M35:N35"/>
    <mergeCell ref="B30:K30"/>
    <mergeCell ref="M22:N22"/>
    <mergeCell ref="B23:E24"/>
    <mergeCell ref="F23:K24"/>
    <mergeCell ref="M23:N23"/>
    <mergeCell ref="M24:N24"/>
    <mergeCell ref="M25:N25"/>
    <mergeCell ref="M26:N26"/>
    <mergeCell ref="M27:N27"/>
    <mergeCell ref="F28:G28"/>
    <mergeCell ref="M28:N28"/>
    <mergeCell ref="B29:K29"/>
    <mergeCell ref="M18:N19"/>
    <mergeCell ref="F20:G20"/>
    <mergeCell ref="J20:K20"/>
    <mergeCell ref="M20:N20"/>
    <mergeCell ref="G21:H21"/>
    <mergeCell ref="M21:N21"/>
    <mergeCell ref="B15:K15"/>
    <mergeCell ref="B16:K16"/>
    <mergeCell ref="B18:C22"/>
    <mergeCell ref="D18:E22"/>
    <mergeCell ref="F18:G19"/>
    <mergeCell ref="H18:L19"/>
    <mergeCell ref="G22:H22"/>
    <mergeCell ref="J22:K22"/>
    <mergeCell ref="M14:N14"/>
    <mergeCell ref="G6:H6"/>
    <mergeCell ref="J6:K6"/>
    <mergeCell ref="M6:N6"/>
    <mergeCell ref="M9:N9"/>
    <mergeCell ref="M10:N10"/>
    <mergeCell ref="M11:N11"/>
    <mergeCell ref="M12:N12"/>
    <mergeCell ref="M13:N13"/>
    <mergeCell ref="P4:R48"/>
    <mergeCell ref="B7:E8"/>
    <mergeCell ref="F7:K8"/>
    <mergeCell ref="M7:N7"/>
    <mergeCell ref="M8:N8"/>
    <mergeCell ref="B2:C6"/>
    <mergeCell ref="D2:E6"/>
    <mergeCell ref="F2:G3"/>
    <mergeCell ref="H2:L3"/>
    <mergeCell ref="M2:N3"/>
    <mergeCell ref="F4:G4"/>
    <mergeCell ref="J4:K4"/>
    <mergeCell ref="M4:N4"/>
    <mergeCell ref="G5:H5"/>
    <mergeCell ref="M5:N5"/>
    <mergeCell ref="F14:I14"/>
  </mergeCells>
  <printOptions horizontalCentered="1" verticalCentered="1"/>
  <pageMargins left="0" right="0" top="0.39" bottom="0" header="0" footer="0"/>
  <pageSetup paperSize="9" scale="51" orientation="landscape" r:id="rId1"/>
  <ignoredErrors>
    <ignoredError sqref="K11" 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'اطلاعات انشعابات شرکتها'!$A$3:$A$70</xm:f>
          </x14:formula1>
          <xm:sqref>H2:L3</xm:sqref>
        </x14:dataValidation>
        <x14:dataValidation type="list" allowBlank="1" showInputMessage="1" showErrorMessage="1" xr:uid="{00000000-0002-0000-0200-000001000000}">
          <x14:formula1>
            <xm:f>'اطلاعات دوره'!$C$7:$C$18</xm:f>
          </x14:formula1>
          <xm:sqref>I4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81"/>
  <sheetViews>
    <sheetView rightToLeft="1" zoomScaleNormal="100" workbookViewId="0">
      <pane ySplit="1" topLeftCell="A50" activePane="bottomLeft" state="frozen"/>
      <selection pane="bottomLeft" activeCell="F63" sqref="F63"/>
    </sheetView>
  </sheetViews>
  <sheetFormatPr defaultColWidth="18.5703125" defaultRowHeight="18"/>
  <cols>
    <col min="1" max="1" width="26.7109375" style="125" customWidth="1"/>
    <col min="2" max="2" width="24.42578125" style="123" customWidth="1"/>
    <col min="3" max="3" width="16.28515625" style="118" customWidth="1"/>
    <col min="4" max="4" width="22.5703125" style="118" customWidth="1"/>
    <col min="5" max="5" width="32.5703125" style="388" customWidth="1"/>
    <col min="6" max="16384" width="18.5703125" style="118"/>
  </cols>
  <sheetData>
    <row r="1" spans="1:16" ht="19.5">
      <c r="A1" s="121" t="s">
        <v>189</v>
      </c>
      <c r="B1" s="121" t="s">
        <v>190</v>
      </c>
      <c r="C1" s="119" t="s">
        <v>191</v>
      </c>
      <c r="D1" s="119" t="s">
        <v>192</v>
      </c>
      <c r="E1" s="383" t="s">
        <v>193</v>
      </c>
      <c r="F1" s="119" t="s">
        <v>194</v>
      </c>
      <c r="G1" s="119" t="s">
        <v>195</v>
      </c>
      <c r="H1" s="119" t="s">
        <v>142</v>
      </c>
      <c r="I1" s="119" t="s">
        <v>196</v>
      </c>
      <c r="J1" s="119" t="s">
        <v>197</v>
      </c>
      <c r="K1" s="119" t="s">
        <v>198</v>
      </c>
      <c r="L1" s="119" t="s">
        <v>199</v>
      </c>
      <c r="M1" s="119" t="s">
        <v>200</v>
      </c>
      <c r="N1" s="119" t="s">
        <v>201</v>
      </c>
      <c r="O1" s="119" t="s">
        <v>202</v>
      </c>
      <c r="P1" s="119" t="s">
        <v>203</v>
      </c>
    </row>
    <row r="2" spans="1:16" s="120" customFormat="1">
      <c r="A2" s="124"/>
      <c r="B2" s="122"/>
      <c r="E2" s="384"/>
    </row>
    <row r="3" spans="1:16" ht="19.5">
      <c r="A3" s="524" t="s">
        <v>204</v>
      </c>
      <c r="B3" s="126" t="str">
        <f>A3&amp;" - "&amp;"آب"</f>
        <v>احیا درمان - آب</v>
      </c>
      <c r="C3" s="245" t="s">
        <v>205</v>
      </c>
      <c r="D3" s="245" t="s">
        <v>205</v>
      </c>
      <c r="E3" s="385" t="s">
        <v>205</v>
      </c>
      <c r="F3" s="245" t="s">
        <v>205</v>
      </c>
      <c r="G3" s="245" t="s">
        <v>205</v>
      </c>
      <c r="H3" s="246"/>
      <c r="I3" s="246"/>
      <c r="J3" s="246"/>
      <c r="K3" s="246"/>
      <c r="L3" s="246"/>
      <c r="M3" s="246"/>
      <c r="N3" s="246"/>
      <c r="O3" s="246"/>
      <c r="P3" s="246"/>
    </row>
    <row r="4" spans="1:16" ht="19.5">
      <c r="A4" s="524"/>
      <c r="B4" s="126" t="str">
        <f>A3&amp;" - "&amp;"برق"</f>
        <v>احیا درمان - برق</v>
      </c>
      <c r="C4" s="245" t="s">
        <v>205</v>
      </c>
      <c r="D4" s="245" t="s">
        <v>205</v>
      </c>
      <c r="E4" s="385" t="s">
        <v>205</v>
      </c>
      <c r="F4" s="245" t="s">
        <v>205</v>
      </c>
      <c r="G4" s="245" t="s">
        <v>205</v>
      </c>
      <c r="H4" s="246"/>
      <c r="I4" s="246"/>
      <c r="J4" s="246"/>
      <c r="K4" s="246"/>
      <c r="L4" s="246"/>
      <c r="M4" s="246"/>
      <c r="N4" s="246"/>
      <c r="O4" s="246"/>
      <c r="P4" s="246"/>
    </row>
    <row r="5" spans="1:16" ht="19.5">
      <c r="A5" s="524"/>
      <c r="B5" s="126" t="str">
        <f>A3&amp;" - "&amp;"گاز"</f>
        <v>احیا درمان - گاز</v>
      </c>
      <c r="C5" s="245" t="s">
        <v>205</v>
      </c>
      <c r="D5" s="245" t="s">
        <v>205</v>
      </c>
      <c r="E5" s="385" t="s">
        <v>205</v>
      </c>
      <c r="F5" s="245" t="s">
        <v>205</v>
      </c>
      <c r="G5" s="245" t="s">
        <v>205</v>
      </c>
      <c r="H5" s="246"/>
      <c r="I5" s="246"/>
      <c r="J5" s="246"/>
      <c r="K5" s="246"/>
      <c r="L5" s="246"/>
      <c r="M5" s="246"/>
      <c r="N5" s="246"/>
      <c r="O5" s="246"/>
      <c r="P5" s="246"/>
    </row>
    <row r="6" spans="1:16" customFormat="1">
      <c r="A6" s="124"/>
      <c r="B6" s="122"/>
      <c r="C6" s="120"/>
      <c r="D6" s="120"/>
      <c r="E6" s="384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</row>
    <row r="7" spans="1:16" ht="19.5">
      <c r="A7" s="524" t="s">
        <v>206</v>
      </c>
      <c r="B7" s="126" t="str">
        <f>A7&amp;" - "&amp;"آب"</f>
        <v>ارسک یکتا تجهیز - آب</v>
      </c>
      <c r="C7" s="245" t="s">
        <v>205</v>
      </c>
      <c r="D7" s="245" t="s">
        <v>205</v>
      </c>
      <c r="E7" s="385" t="s">
        <v>205</v>
      </c>
      <c r="F7" s="245" t="s">
        <v>205</v>
      </c>
      <c r="G7" s="245" t="s">
        <v>205</v>
      </c>
      <c r="H7" s="246"/>
      <c r="I7" s="246"/>
      <c r="J7" s="246"/>
      <c r="K7" s="246"/>
      <c r="L7" s="246"/>
      <c r="M7" s="246"/>
      <c r="N7" s="246"/>
      <c r="O7" s="246"/>
      <c r="P7" s="246"/>
    </row>
    <row r="8" spans="1:16" ht="19.5">
      <c r="A8" s="524"/>
      <c r="B8" s="126" t="str">
        <f>A7&amp;" - "&amp;"برق"</f>
        <v>ارسک یکتا تجهیز - برق</v>
      </c>
      <c r="C8" s="245" t="s">
        <v>205</v>
      </c>
      <c r="D8" s="245" t="s">
        <v>205</v>
      </c>
      <c r="E8" s="385" t="s">
        <v>205</v>
      </c>
      <c r="F8" s="245" t="s">
        <v>205</v>
      </c>
      <c r="G8" s="245" t="s">
        <v>205</v>
      </c>
      <c r="H8" s="246"/>
      <c r="I8" s="246"/>
      <c r="J8" s="246"/>
      <c r="K8" s="246"/>
      <c r="L8" s="246"/>
      <c r="M8" s="246"/>
      <c r="N8" s="246"/>
      <c r="O8" s="246"/>
      <c r="P8" s="246"/>
    </row>
    <row r="9" spans="1:16" ht="19.5">
      <c r="A9" s="524"/>
      <c r="B9" s="126" t="str">
        <f>A7&amp;" - "&amp;"گاز"</f>
        <v>ارسک یکتا تجهیز - گاز</v>
      </c>
      <c r="C9" s="245" t="s">
        <v>205</v>
      </c>
      <c r="D9" s="245" t="s">
        <v>205</v>
      </c>
      <c r="E9" s="385" t="s">
        <v>205</v>
      </c>
      <c r="F9" s="245" t="s">
        <v>205</v>
      </c>
      <c r="G9" s="245" t="s">
        <v>205</v>
      </c>
      <c r="H9" s="246"/>
      <c r="I9" s="246"/>
      <c r="J9" s="246"/>
      <c r="K9" s="246"/>
      <c r="L9" s="246"/>
      <c r="M9" s="246"/>
      <c r="N9" s="246"/>
      <c r="O9" s="246"/>
      <c r="P9" s="246"/>
    </row>
    <row r="10" spans="1:16" s="114" customFormat="1">
      <c r="A10" s="124"/>
      <c r="B10" s="122"/>
      <c r="C10" s="120"/>
      <c r="D10" s="120"/>
      <c r="E10" s="384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</row>
    <row r="11" spans="1:16" ht="19.5">
      <c r="A11" s="524" t="s">
        <v>207</v>
      </c>
      <c r="B11" s="175" t="str">
        <f>A11&amp;" - "&amp;"آب"</f>
        <v>اکسیر رایانه صبا - آب</v>
      </c>
      <c r="C11" s="245" t="s">
        <v>205</v>
      </c>
      <c r="D11" s="245" t="s">
        <v>205</v>
      </c>
      <c r="E11" s="385" t="s">
        <v>205</v>
      </c>
      <c r="F11" s="245" t="s">
        <v>205</v>
      </c>
      <c r="G11" s="245" t="s">
        <v>205</v>
      </c>
      <c r="H11" s="246"/>
      <c r="I11" s="246"/>
      <c r="J11" s="246"/>
      <c r="K11" s="246"/>
      <c r="L11" s="246"/>
      <c r="M11" s="246"/>
      <c r="N11" s="246"/>
      <c r="O11" s="246"/>
      <c r="P11" s="246"/>
    </row>
    <row r="12" spans="1:16" ht="19.5">
      <c r="A12" s="525"/>
      <c r="B12" s="175" t="str">
        <f>A11&amp;" - "&amp;"برق"</f>
        <v>اکسیر رایانه صبا - برق</v>
      </c>
      <c r="C12" s="247" t="s">
        <v>205</v>
      </c>
      <c r="D12" s="247" t="s">
        <v>205</v>
      </c>
      <c r="E12" s="386" t="s">
        <v>205</v>
      </c>
      <c r="F12" s="247" t="s">
        <v>205</v>
      </c>
      <c r="G12" s="247" t="s">
        <v>205</v>
      </c>
      <c r="H12" s="248"/>
      <c r="I12" s="248"/>
      <c r="J12" s="248"/>
      <c r="K12" s="248"/>
      <c r="L12" s="248"/>
      <c r="M12" s="248"/>
      <c r="N12" s="248"/>
      <c r="O12" s="248"/>
      <c r="P12" s="248"/>
    </row>
    <row r="13" spans="1:16" ht="19.5">
      <c r="A13" s="525"/>
      <c r="B13" s="175" t="str">
        <f>A11&amp;" - "&amp;"گاز"</f>
        <v>اکسیر رایانه صبا - گاز</v>
      </c>
      <c r="C13" s="247" t="s">
        <v>205</v>
      </c>
      <c r="D13" s="247" t="s">
        <v>205</v>
      </c>
      <c r="E13" s="386" t="s">
        <v>205</v>
      </c>
      <c r="F13" s="247" t="s">
        <v>205</v>
      </c>
      <c r="G13" s="247" t="s">
        <v>205</v>
      </c>
      <c r="H13" s="248"/>
      <c r="I13" s="248"/>
      <c r="J13" s="248"/>
      <c r="K13" s="248"/>
      <c r="L13" s="248"/>
      <c r="M13" s="248"/>
      <c r="N13" s="248"/>
      <c r="O13" s="248"/>
      <c r="P13" s="248"/>
    </row>
    <row r="14" spans="1:16" s="114" customFormat="1">
      <c r="A14" s="124"/>
      <c r="B14" s="122"/>
      <c r="C14" s="120"/>
      <c r="D14" s="120"/>
      <c r="E14" s="384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</row>
    <row r="15" spans="1:16" ht="19.5">
      <c r="A15" s="524" t="s">
        <v>208</v>
      </c>
      <c r="B15" s="126" t="str">
        <f>A15&amp;" - "&amp;"آب"</f>
        <v>الکترومد پرشین توس - آب</v>
      </c>
      <c r="C15" s="245" t="s">
        <v>209</v>
      </c>
      <c r="D15" s="245" t="s">
        <v>205</v>
      </c>
      <c r="E15" s="385" t="s">
        <v>205</v>
      </c>
      <c r="F15" s="245" t="s">
        <v>205</v>
      </c>
      <c r="G15" s="245" t="s">
        <v>205</v>
      </c>
      <c r="H15" s="246"/>
      <c r="I15" s="246"/>
      <c r="J15" s="246"/>
      <c r="K15" s="246"/>
      <c r="L15" s="246"/>
      <c r="M15" s="246"/>
      <c r="N15" s="246"/>
      <c r="O15" s="246"/>
      <c r="P15" s="246"/>
    </row>
    <row r="16" spans="1:16" ht="19.5">
      <c r="A16" s="524"/>
      <c r="B16" s="126" t="str">
        <f>A15&amp;" - "&amp;"برق"</f>
        <v>الکترومد پرشین توس - برق</v>
      </c>
      <c r="C16" s="245" t="s">
        <v>209</v>
      </c>
      <c r="D16" s="245" t="s">
        <v>205</v>
      </c>
      <c r="E16" s="385" t="s">
        <v>205</v>
      </c>
      <c r="F16" s="245" t="s">
        <v>205</v>
      </c>
      <c r="G16" s="245" t="s">
        <v>205</v>
      </c>
      <c r="H16" s="246"/>
      <c r="I16" s="246"/>
      <c r="J16" s="246"/>
      <c r="K16" s="246"/>
      <c r="L16" s="246"/>
      <c r="M16" s="246"/>
      <c r="N16" s="246"/>
      <c r="O16" s="246"/>
      <c r="P16" s="246"/>
    </row>
    <row r="17" spans="1:16" ht="19.5">
      <c r="A17" s="524"/>
      <c r="B17" s="126" t="str">
        <f>A15&amp;" - "&amp;"گاز"</f>
        <v>الکترومد پرشین توس - گاز</v>
      </c>
      <c r="C17" s="245" t="s">
        <v>209</v>
      </c>
      <c r="D17" s="245" t="s">
        <v>205</v>
      </c>
      <c r="E17" s="385" t="s">
        <v>205</v>
      </c>
      <c r="F17" s="245" t="s">
        <v>205</v>
      </c>
      <c r="G17" s="245" t="s">
        <v>205</v>
      </c>
      <c r="H17" s="246"/>
      <c r="I17" s="246"/>
      <c r="J17" s="246"/>
      <c r="K17" s="246"/>
      <c r="L17" s="246"/>
      <c r="M17" s="246"/>
      <c r="N17" s="246"/>
      <c r="O17" s="246"/>
      <c r="P17" s="246"/>
    </row>
    <row r="18" spans="1:16" s="114" customFormat="1">
      <c r="A18" s="124"/>
      <c r="B18" s="122"/>
      <c r="C18" s="120"/>
      <c r="D18" s="120"/>
      <c r="E18" s="384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</row>
    <row r="19" spans="1:16" ht="19.5">
      <c r="A19" s="524" t="s">
        <v>210</v>
      </c>
      <c r="B19" s="126" t="str">
        <f>A19&amp;" - "&amp;"آب"</f>
        <v>ایمن موج توس - آب</v>
      </c>
      <c r="C19" s="245" t="s">
        <v>205</v>
      </c>
      <c r="D19" s="370" t="s">
        <v>211</v>
      </c>
      <c r="E19" s="385" t="s">
        <v>205</v>
      </c>
      <c r="F19" s="245" t="s">
        <v>205</v>
      </c>
      <c r="G19" s="245" t="s">
        <v>205</v>
      </c>
      <c r="H19" s="246"/>
      <c r="I19" s="246"/>
      <c r="J19" s="246"/>
      <c r="K19" s="246"/>
      <c r="L19" s="246"/>
      <c r="M19" s="246"/>
      <c r="N19" s="246"/>
      <c r="O19" s="246"/>
      <c r="P19" s="246"/>
    </row>
    <row r="20" spans="1:16" ht="19.5">
      <c r="A20" s="524"/>
      <c r="B20" s="126" t="str">
        <f>A19&amp;" - "&amp;"برق"</f>
        <v>ایمن موج توس - برق</v>
      </c>
      <c r="C20" s="245" t="s">
        <v>205</v>
      </c>
      <c r="D20" s="245" t="s">
        <v>205</v>
      </c>
      <c r="E20" s="370" t="s">
        <v>212</v>
      </c>
      <c r="F20" s="245" t="s">
        <v>205</v>
      </c>
      <c r="G20" s="245" t="s">
        <v>205</v>
      </c>
      <c r="H20" s="246"/>
      <c r="I20" s="246"/>
      <c r="J20" s="246"/>
      <c r="K20" s="246"/>
      <c r="L20" s="246"/>
      <c r="M20" s="246"/>
      <c r="N20" s="246"/>
      <c r="O20" s="246"/>
      <c r="P20" s="246"/>
    </row>
    <row r="21" spans="1:16" ht="19.5">
      <c r="A21" s="524"/>
      <c r="B21" s="126" t="str">
        <f>A19&amp;" - "&amp;"گاز"</f>
        <v>ایمن موج توس - گاز</v>
      </c>
      <c r="C21" s="245" t="s">
        <v>205</v>
      </c>
      <c r="D21" s="245" t="s">
        <v>205</v>
      </c>
      <c r="E21" s="370" t="s">
        <v>213</v>
      </c>
      <c r="F21" s="245" t="s">
        <v>205</v>
      </c>
      <c r="G21" s="245" t="s">
        <v>205</v>
      </c>
      <c r="H21" s="246"/>
      <c r="I21" s="246"/>
      <c r="J21" s="246"/>
      <c r="K21" s="246"/>
      <c r="L21" s="246"/>
      <c r="M21" s="246"/>
      <c r="N21" s="246"/>
      <c r="O21" s="246"/>
      <c r="P21" s="246"/>
    </row>
    <row r="22" spans="1:16" s="114" customFormat="1">
      <c r="A22" s="124"/>
      <c r="B22" s="122"/>
      <c r="C22" s="120"/>
      <c r="D22" s="120"/>
      <c r="E22" s="384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1:16" ht="19.5">
      <c r="A23" s="524" t="s">
        <v>214</v>
      </c>
      <c r="B23" s="126" t="str">
        <f>A23&amp;" - "&amp;"آب"</f>
        <v>آداک صنعت (1) - آب</v>
      </c>
      <c r="C23" s="245" t="s">
        <v>205</v>
      </c>
      <c r="D23" s="245" t="s">
        <v>205</v>
      </c>
      <c r="E23" s="385" t="s">
        <v>205</v>
      </c>
      <c r="F23" s="245" t="s">
        <v>205</v>
      </c>
      <c r="G23" s="245" t="s">
        <v>205</v>
      </c>
      <c r="H23" s="246"/>
      <c r="I23" s="246"/>
      <c r="J23" s="246"/>
      <c r="K23" s="246"/>
      <c r="L23" s="246"/>
      <c r="M23" s="246"/>
      <c r="N23" s="246"/>
      <c r="O23" s="246"/>
      <c r="P23" s="246"/>
    </row>
    <row r="24" spans="1:16" ht="19.5">
      <c r="A24" s="524"/>
      <c r="B24" s="126" t="str">
        <f>A23&amp;" - "&amp;"برق"</f>
        <v>آداک صنعت (1) - برق</v>
      </c>
      <c r="C24" s="245" t="s">
        <v>205</v>
      </c>
      <c r="D24" s="245" t="s">
        <v>205</v>
      </c>
      <c r="E24" s="385" t="s">
        <v>205</v>
      </c>
      <c r="F24" s="245" t="s">
        <v>205</v>
      </c>
      <c r="G24" s="245" t="s">
        <v>205</v>
      </c>
      <c r="H24" s="246"/>
      <c r="I24" s="246"/>
      <c r="J24" s="246"/>
      <c r="K24" s="246"/>
      <c r="L24" s="246"/>
      <c r="M24" s="246"/>
      <c r="N24" s="246"/>
      <c r="O24" s="246"/>
      <c r="P24" s="246"/>
    </row>
    <row r="25" spans="1:16" ht="19.5">
      <c r="A25" s="524"/>
      <c r="B25" s="126" t="str">
        <f>A23&amp;" - "&amp;"گاز"</f>
        <v>آداک صنعت (1) - گاز</v>
      </c>
      <c r="C25" s="245" t="s">
        <v>205</v>
      </c>
      <c r="D25" s="245" t="s">
        <v>205</v>
      </c>
      <c r="E25" s="385" t="s">
        <v>205</v>
      </c>
      <c r="F25" s="245" t="s">
        <v>205</v>
      </c>
      <c r="G25" s="245" t="s">
        <v>205</v>
      </c>
      <c r="H25" s="246"/>
      <c r="I25" s="246"/>
      <c r="J25" s="246"/>
      <c r="K25" s="246"/>
      <c r="L25" s="246"/>
      <c r="M25" s="246"/>
      <c r="N25" s="246"/>
      <c r="O25" s="246"/>
      <c r="P25" s="246"/>
    </row>
    <row r="26" spans="1:16" s="114" customFormat="1">
      <c r="A26" s="124"/>
      <c r="B26" s="122"/>
      <c r="C26" s="120"/>
      <c r="D26" s="120"/>
      <c r="E26" s="384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</row>
    <row r="27" spans="1:16" ht="19.5">
      <c r="A27" s="524" t="s">
        <v>215</v>
      </c>
      <c r="B27" s="126" t="str">
        <f>A27&amp;" - "&amp;"آب"</f>
        <v>آداک صنعت (2) - آب</v>
      </c>
      <c r="C27" s="247" t="s">
        <v>205</v>
      </c>
      <c r="D27" s="247" t="s">
        <v>205</v>
      </c>
      <c r="E27" s="386" t="s">
        <v>205</v>
      </c>
      <c r="F27" s="247" t="s">
        <v>205</v>
      </c>
      <c r="G27" s="247" t="s">
        <v>205</v>
      </c>
      <c r="H27" s="248"/>
      <c r="I27" s="248"/>
      <c r="J27" s="248"/>
      <c r="K27" s="248"/>
      <c r="L27" s="248"/>
      <c r="M27" s="248"/>
      <c r="N27" s="248"/>
      <c r="O27" s="248"/>
      <c r="P27" s="248"/>
    </row>
    <row r="28" spans="1:16" ht="19.5">
      <c r="A28" s="524"/>
      <c r="B28" s="126" t="str">
        <f>A27&amp;" - "&amp;"برق"</f>
        <v>آداک صنعت (2) - برق</v>
      </c>
      <c r="C28" s="245" t="s">
        <v>205</v>
      </c>
      <c r="D28" s="245" t="s">
        <v>205</v>
      </c>
      <c r="E28" s="385" t="s">
        <v>205</v>
      </c>
      <c r="F28" s="245" t="s">
        <v>205</v>
      </c>
      <c r="G28" s="245" t="s">
        <v>205</v>
      </c>
      <c r="H28" s="246"/>
      <c r="I28" s="246"/>
      <c r="J28" s="246"/>
      <c r="K28" s="246"/>
      <c r="L28" s="246"/>
      <c r="M28" s="246"/>
      <c r="N28" s="246"/>
      <c r="O28" s="246"/>
      <c r="P28" s="246"/>
    </row>
    <row r="29" spans="1:16" ht="19.5">
      <c r="A29" s="524"/>
      <c r="B29" s="126" t="str">
        <f>A27&amp;" - "&amp;"گاز"</f>
        <v>آداک صنعت (2) - گاز</v>
      </c>
      <c r="C29" s="247" t="s">
        <v>205</v>
      </c>
      <c r="D29" s="247" t="s">
        <v>205</v>
      </c>
      <c r="E29" s="386" t="s">
        <v>205</v>
      </c>
      <c r="F29" s="247" t="s">
        <v>205</v>
      </c>
      <c r="G29" s="247" t="s">
        <v>205</v>
      </c>
      <c r="H29" s="248"/>
      <c r="I29" s="248"/>
      <c r="J29" s="248"/>
      <c r="K29" s="248"/>
      <c r="L29" s="248"/>
      <c r="M29" s="248"/>
      <c r="N29" s="248"/>
      <c r="O29" s="248"/>
      <c r="P29" s="248"/>
    </row>
    <row r="30" spans="1:16" s="114" customFormat="1">
      <c r="A30" s="124"/>
      <c r="B30" s="122"/>
      <c r="C30" s="120"/>
      <c r="D30" s="120"/>
      <c r="E30" s="384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</row>
    <row r="31" spans="1:16" ht="19.5">
      <c r="A31" s="524" t="s">
        <v>216</v>
      </c>
      <c r="B31" s="126" t="str">
        <f>A31&amp;" - "&amp;"آب"</f>
        <v>آرشام صنعت توس - آب</v>
      </c>
      <c r="C31" s="245" t="s">
        <v>205</v>
      </c>
      <c r="D31" s="245" t="s">
        <v>205</v>
      </c>
      <c r="E31" s="385" t="s">
        <v>205</v>
      </c>
      <c r="F31" s="245" t="s">
        <v>205</v>
      </c>
      <c r="G31" s="245" t="s">
        <v>205</v>
      </c>
      <c r="H31" s="246"/>
      <c r="I31" s="246"/>
      <c r="J31" s="246"/>
      <c r="K31" s="246"/>
      <c r="L31" s="246"/>
      <c r="M31" s="246"/>
      <c r="N31" s="246"/>
      <c r="O31" s="246"/>
      <c r="P31" s="246"/>
    </row>
    <row r="32" spans="1:16" ht="19.5">
      <c r="A32" s="524"/>
      <c r="B32" s="126" t="str">
        <f>A31&amp;" - "&amp;"برق"</f>
        <v>آرشام صنعت توس - برق</v>
      </c>
      <c r="C32" s="245" t="s">
        <v>205</v>
      </c>
      <c r="D32" s="245" t="s">
        <v>205</v>
      </c>
      <c r="E32" s="385" t="s">
        <v>205</v>
      </c>
      <c r="F32" s="245" t="s">
        <v>205</v>
      </c>
      <c r="G32" s="245" t="s">
        <v>205</v>
      </c>
      <c r="H32" s="246"/>
      <c r="I32" s="246"/>
      <c r="J32" s="246"/>
      <c r="K32" s="246"/>
      <c r="L32" s="246"/>
      <c r="M32" s="246"/>
      <c r="N32" s="246"/>
      <c r="O32" s="246"/>
      <c r="P32" s="246"/>
    </row>
    <row r="33" spans="1:16" ht="19.5">
      <c r="A33" s="524"/>
      <c r="B33" s="126" t="str">
        <f>A31&amp;" - "&amp;"گاز"</f>
        <v>آرشام صنعت توس - گاز</v>
      </c>
      <c r="C33" s="245" t="s">
        <v>205</v>
      </c>
      <c r="D33" s="245" t="s">
        <v>205</v>
      </c>
      <c r="E33" s="385" t="s">
        <v>205</v>
      </c>
      <c r="F33" s="245" t="s">
        <v>205</v>
      </c>
      <c r="G33" s="245" t="s">
        <v>205</v>
      </c>
      <c r="H33" s="246"/>
      <c r="I33" s="246"/>
      <c r="J33" s="246"/>
      <c r="K33" s="246"/>
      <c r="L33" s="246"/>
      <c r="M33" s="246"/>
      <c r="N33" s="246"/>
      <c r="O33" s="246"/>
      <c r="P33" s="246"/>
    </row>
    <row r="34" spans="1:16" s="114" customFormat="1">
      <c r="A34" s="124"/>
      <c r="B34" s="122"/>
      <c r="C34" s="120"/>
      <c r="D34" s="120"/>
      <c r="E34" s="384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</row>
    <row r="35" spans="1:16" ht="19.5">
      <c r="A35" s="524" t="s">
        <v>217</v>
      </c>
      <c r="B35" s="126" t="str">
        <f>A35&amp;" - "&amp;"آب"</f>
        <v>آرون زیست طب پاژ - آب</v>
      </c>
      <c r="C35" s="245" t="s">
        <v>205</v>
      </c>
      <c r="D35" s="245" t="s">
        <v>205</v>
      </c>
      <c r="E35" s="385" t="s">
        <v>205</v>
      </c>
      <c r="F35" s="245" t="s">
        <v>205</v>
      </c>
      <c r="G35" s="245" t="s">
        <v>205</v>
      </c>
      <c r="H35" s="246"/>
      <c r="I35" s="246"/>
      <c r="J35" s="246"/>
      <c r="K35" s="246"/>
      <c r="L35" s="246"/>
      <c r="M35" s="246"/>
      <c r="N35" s="246"/>
      <c r="O35" s="246"/>
      <c r="P35" s="246"/>
    </row>
    <row r="36" spans="1:16" ht="19.5">
      <c r="A36" s="524"/>
      <c r="B36" s="126" t="str">
        <f>A35&amp;" - "&amp;"برق"</f>
        <v>آرون زیست طب پاژ - برق</v>
      </c>
      <c r="C36" s="245" t="s">
        <v>205</v>
      </c>
      <c r="D36" s="245" t="s">
        <v>205</v>
      </c>
      <c r="E36" s="385" t="s">
        <v>205</v>
      </c>
      <c r="F36" s="245" t="s">
        <v>205</v>
      </c>
      <c r="G36" s="245" t="s">
        <v>205</v>
      </c>
      <c r="H36" s="246"/>
      <c r="I36" s="246"/>
      <c r="J36" s="246"/>
      <c r="K36" s="246"/>
      <c r="L36" s="246"/>
      <c r="M36" s="246"/>
      <c r="N36" s="246"/>
      <c r="O36" s="246"/>
      <c r="P36" s="246"/>
    </row>
    <row r="37" spans="1:16" ht="19.5">
      <c r="A37" s="524"/>
      <c r="B37" s="126" t="str">
        <f>A35&amp;" - "&amp;"گاز"</f>
        <v>آرون زیست طب پاژ - گاز</v>
      </c>
      <c r="C37" s="245" t="s">
        <v>205</v>
      </c>
      <c r="D37" s="245" t="s">
        <v>205</v>
      </c>
      <c r="E37" s="385" t="s">
        <v>205</v>
      </c>
      <c r="F37" s="245" t="s">
        <v>205</v>
      </c>
      <c r="G37" s="245" t="s">
        <v>205</v>
      </c>
      <c r="H37" s="246"/>
      <c r="I37" s="246"/>
      <c r="J37" s="246"/>
      <c r="K37" s="246"/>
      <c r="L37" s="246"/>
      <c r="M37" s="246"/>
      <c r="N37" s="246"/>
      <c r="O37" s="246"/>
      <c r="P37" s="246"/>
    </row>
    <row r="38" spans="1:16" s="114" customFormat="1">
      <c r="A38" s="124"/>
      <c r="B38" s="122"/>
      <c r="C38" s="120"/>
      <c r="D38" s="120"/>
      <c r="E38" s="384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</row>
    <row r="39" spans="1:16" ht="19.5">
      <c r="A39" s="524" t="s">
        <v>218</v>
      </c>
      <c r="B39" s="126" t="str">
        <f>A39&amp;" - "&amp;"آب"</f>
        <v>آژانس پارک - آب</v>
      </c>
      <c r="C39" s="245" t="s">
        <v>205</v>
      </c>
      <c r="D39" s="245" t="s">
        <v>205</v>
      </c>
      <c r="E39" s="385" t="s">
        <v>205</v>
      </c>
      <c r="F39" s="245" t="s">
        <v>205</v>
      </c>
      <c r="G39" s="245" t="s">
        <v>205</v>
      </c>
      <c r="H39" s="246"/>
      <c r="I39" s="246"/>
      <c r="J39" s="246"/>
      <c r="K39" s="246"/>
      <c r="L39" s="246"/>
      <c r="M39" s="246"/>
      <c r="N39" s="246"/>
      <c r="O39" s="246"/>
      <c r="P39" s="246"/>
    </row>
    <row r="40" spans="1:16" ht="19.5">
      <c r="A40" s="524"/>
      <c r="B40" s="126" t="str">
        <f>A39&amp;" - "&amp;"برق"</f>
        <v>آژانس پارک - برق</v>
      </c>
      <c r="C40" s="245" t="s">
        <v>205</v>
      </c>
      <c r="D40" s="245" t="s">
        <v>205</v>
      </c>
      <c r="E40" s="385" t="s">
        <v>205</v>
      </c>
      <c r="F40" s="245" t="s">
        <v>205</v>
      </c>
      <c r="G40" s="245" t="s">
        <v>205</v>
      </c>
      <c r="H40" s="246"/>
      <c r="I40" s="246"/>
      <c r="J40" s="246"/>
      <c r="K40" s="246"/>
      <c r="L40" s="246"/>
      <c r="M40" s="246"/>
      <c r="N40" s="246"/>
      <c r="O40" s="246"/>
      <c r="P40" s="246"/>
    </row>
    <row r="41" spans="1:16" ht="19.5">
      <c r="A41" s="524"/>
      <c r="B41" s="126" t="str">
        <f>A39&amp;" - "&amp;"گاز"</f>
        <v>آژانس پارک - گاز</v>
      </c>
      <c r="C41" s="245" t="s">
        <v>205</v>
      </c>
      <c r="D41" s="245" t="s">
        <v>205</v>
      </c>
      <c r="E41" s="385" t="s">
        <v>205</v>
      </c>
      <c r="F41" s="245" t="s">
        <v>205</v>
      </c>
      <c r="G41" s="245" t="s">
        <v>205</v>
      </c>
      <c r="H41" s="246"/>
      <c r="I41" s="246"/>
      <c r="J41" s="246"/>
      <c r="K41" s="246"/>
      <c r="L41" s="246"/>
      <c r="M41" s="246"/>
      <c r="N41" s="246"/>
      <c r="O41" s="246"/>
      <c r="P41" s="246"/>
    </row>
    <row r="42" spans="1:16" s="114" customFormat="1">
      <c r="A42" s="124"/>
      <c r="B42" s="122"/>
      <c r="C42" s="120"/>
      <c r="D42" s="120"/>
      <c r="E42" s="384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</row>
    <row r="43" spans="1:16" ht="19.5">
      <c r="A43" s="524" t="s">
        <v>219</v>
      </c>
      <c r="B43" s="126" t="str">
        <f>A43&amp;" - "&amp;"آب"</f>
        <v>برچسب انرژی - آب</v>
      </c>
      <c r="C43" s="245" t="s">
        <v>205</v>
      </c>
      <c r="D43" s="245" t="s">
        <v>205</v>
      </c>
      <c r="E43" s="385" t="s">
        <v>205</v>
      </c>
      <c r="F43" s="245" t="s">
        <v>205</v>
      </c>
      <c r="G43" s="245" t="s">
        <v>205</v>
      </c>
      <c r="H43" s="246"/>
      <c r="I43" s="246"/>
      <c r="J43" s="246"/>
      <c r="K43" s="246"/>
      <c r="L43" s="246"/>
      <c r="M43" s="246"/>
      <c r="N43" s="246"/>
      <c r="O43" s="246"/>
      <c r="P43" s="246"/>
    </row>
    <row r="44" spans="1:16" ht="19.5">
      <c r="A44" s="524"/>
      <c r="B44" s="126" t="str">
        <f>A43&amp;" - "&amp;"برق"</f>
        <v>برچسب انرژی - برق</v>
      </c>
      <c r="C44" s="245" t="s">
        <v>205</v>
      </c>
      <c r="D44" s="245" t="s">
        <v>205</v>
      </c>
      <c r="E44" s="385" t="s">
        <v>205</v>
      </c>
      <c r="F44" s="245" t="s">
        <v>205</v>
      </c>
      <c r="G44" s="245" t="s">
        <v>205</v>
      </c>
      <c r="H44" s="246"/>
      <c r="I44" s="246"/>
      <c r="J44" s="246"/>
      <c r="K44" s="246"/>
      <c r="L44" s="246"/>
      <c r="M44" s="246"/>
      <c r="N44" s="246"/>
      <c r="O44" s="246"/>
      <c r="P44" s="246"/>
    </row>
    <row r="45" spans="1:16" ht="19.5">
      <c r="A45" s="524"/>
      <c r="B45" s="126" t="str">
        <f>A43&amp;" - "&amp;"گاز"</f>
        <v>برچسب انرژی - گاز</v>
      </c>
      <c r="C45" s="245" t="s">
        <v>205</v>
      </c>
      <c r="D45" s="245" t="s">
        <v>205</v>
      </c>
      <c r="E45" s="385" t="s">
        <v>205</v>
      </c>
      <c r="F45" s="245" t="s">
        <v>205</v>
      </c>
      <c r="G45" s="245" t="s">
        <v>205</v>
      </c>
      <c r="H45" s="246"/>
      <c r="I45" s="246"/>
      <c r="J45" s="246"/>
      <c r="K45" s="246"/>
      <c r="L45" s="246"/>
      <c r="M45" s="246"/>
      <c r="N45" s="246"/>
      <c r="O45" s="246"/>
      <c r="P45" s="246"/>
    </row>
    <row r="46" spans="1:16" s="114" customFormat="1">
      <c r="A46" s="124"/>
      <c r="B46" s="122"/>
      <c r="C46" s="120"/>
      <c r="D46" s="120"/>
      <c r="E46" s="384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</row>
    <row r="47" spans="1:16" ht="19.5">
      <c r="A47" s="524" t="s">
        <v>220</v>
      </c>
      <c r="B47" s="126" t="str">
        <f>A47&amp;" - "&amp;"آب"</f>
        <v>بهین پالایه فرزاد - آب</v>
      </c>
      <c r="C47" s="245" t="s">
        <v>205</v>
      </c>
      <c r="D47" s="245" t="s">
        <v>205</v>
      </c>
      <c r="E47" s="385" t="s">
        <v>205</v>
      </c>
      <c r="F47" s="245" t="s">
        <v>205</v>
      </c>
      <c r="G47" s="245" t="s">
        <v>205</v>
      </c>
      <c r="H47" s="246"/>
      <c r="I47" s="246"/>
      <c r="J47" s="246"/>
      <c r="K47" s="246"/>
      <c r="L47" s="246"/>
      <c r="M47" s="246"/>
      <c r="N47" s="246"/>
      <c r="O47" s="246"/>
      <c r="P47" s="246"/>
    </row>
    <row r="48" spans="1:16" ht="19.5">
      <c r="A48" s="524"/>
      <c r="B48" s="126" t="str">
        <f>A47&amp;" - "&amp;"برق"</f>
        <v>بهین پالایه فرزاد - برق</v>
      </c>
      <c r="C48" s="245" t="s">
        <v>205</v>
      </c>
      <c r="D48" s="245" t="s">
        <v>205</v>
      </c>
      <c r="E48" s="385" t="s">
        <v>205</v>
      </c>
      <c r="F48" s="245" t="s">
        <v>205</v>
      </c>
      <c r="G48" s="245" t="s">
        <v>205</v>
      </c>
      <c r="H48" s="246"/>
      <c r="I48" s="246"/>
      <c r="J48" s="246"/>
      <c r="K48" s="246"/>
      <c r="L48" s="246"/>
      <c r="M48" s="246"/>
      <c r="N48" s="246"/>
      <c r="O48" s="246"/>
      <c r="P48" s="246"/>
    </row>
    <row r="49" spans="1:16" ht="19.5">
      <c r="A49" s="524"/>
      <c r="B49" s="126" t="str">
        <f>A47&amp;" - "&amp;"گاز"</f>
        <v>بهین پالایه فرزاد - گاز</v>
      </c>
      <c r="C49" s="245" t="s">
        <v>205</v>
      </c>
      <c r="D49" s="245" t="s">
        <v>205</v>
      </c>
      <c r="E49" s="385" t="s">
        <v>205</v>
      </c>
      <c r="F49" s="245" t="s">
        <v>205</v>
      </c>
      <c r="G49" s="245" t="s">
        <v>205</v>
      </c>
      <c r="H49" s="246"/>
      <c r="I49" s="246"/>
      <c r="J49" s="246"/>
      <c r="K49" s="246"/>
      <c r="L49" s="246"/>
      <c r="M49" s="246"/>
      <c r="N49" s="246"/>
      <c r="O49" s="246"/>
      <c r="P49" s="246"/>
    </row>
    <row r="50" spans="1:16" s="114" customFormat="1">
      <c r="A50" s="124"/>
      <c r="B50" s="122"/>
      <c r="C50" s="120"/>
      <c r="D50" s="120"/>
      <c r="E50" s="384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</row>
    <row r="51" spans="1:16" ht="19.5">
      <c r="A51" s="524" t="s">
        <v>221</v>
      </c>
      <c r="B51" s="126" t="str">
        <f>A51&amp;" - "&amp;"آب"</f>
        <v>پایلوت سرامیک (سوله) - آب</v>
      </c>
      <c r="C51" s="245" t="s">
        <v>205</v>
      </c>
      <c r="D51" s="245" t="s">
        <v>205</v>
      </c>
      <c r="E51" s="385" t="s">
        <v>205</v>
      </c>
      <c r="F51" s="245" t="s">
        <v>205</v>
      </c>
      <c r="G51" s="245" t="s">
        <v>205</v>
      </c>
      <c r="H51" s="246"/>
      <c r="I51" s="246"/>
      <c r="J51" s="246"/>
      <c r="K51" s="246"/>
      <c r="L51" s="246"/>
      <c r="M51" s="246"/>
      <c r="N51" s="246"/>
      <c r="O51" s="246"/>
      <c r="P51" s="246"/>
    </row>
    <row r="52" spans="1:16" ht="19.5">
      <c r="A52" s="524"/>
      <c r="B52" s="126" t="str">
        <f>A51&amp;" - "&amp;"برق"</f>
        <v>پایلوت سرامیک (سوله) - برق</v>
      </c>
      <c r="C52" s="245" t="s">
        <v>205</v>
      </c>
      <c r="D52" s="245" t="s">
        <v>205</v>
      </c>
      <c r="E52" s="385" t="s">
        <v>205</v>
      </c>
      <c r="F52" s="245" t="s">
        <v>205</v>
      </c>
      <c r="G52" s="245" t="s">
        <v>205</v>
      </c>
      <c r="H52" s="246"/>
      <c r="I52" s="246"/>
      <c r="J52" s="246"/>
      <c r="K52" s="246"/>
      <c r="L52" s="246"/>
      <c r="M52" s="246"/>
      <c r="N52" s="246"/>
      <c r="O52" s="246"/>
      <c r="P52" s="246"/>
    </row>
    <row r="53" spans="1:16" ht="19.5">
      <c r="A53" s="524"/>
      <c r="B53" s="126" t="str">
        <f>A51&amp;" - "&amp;"گاز"</f>
        <v>پایلوت سرامیک (سوله) - گاز</v>
      </c>
      <c r="C53" s="245" t="s">
        <v>205</v>
      </c>
      <c r="D53" s="245" t="s">
        <v>205</v>
      </c>
      <c r="E53" s="385" t="s">
        <v>205</v>
      </c>
      <c r="F53" s="245" t="s">
        <v>205</v>
      </c>
      <c r="G53" s="245" t="s">
        <v>205</v>
      </c>
      <c r="H53" s="246"/>
      <c r="I53" s="246"/>
      <c r="J53" s="246"/>
      <c r="K53" s="246"/>
      <c r="L53" s="246"/>
      <c r="M53" s="246"/>
      <c r="N53" s="246"/>
      <c r="O53" s="246"/>
      <c r="P53" s="246"/>
    </row>
    <row r="54" spans="1:16" s="114" customFormat="1">
      <c r="A54" s="124"/>
      <c r="B54" s="122"/>
      <c r="C54" s="120"/>
      <c r="D54" s="120"/>
      <c r="E54" s="384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</row>
    <row r="55" spans="1:16" ht="19.5">
      <c r="A55" s="524" t="s">
        <v>222</v>
      </c>
      <c r="B55" s="126" t="str">
        <f>A55&amp;" - "&amp;"آب"</f>
        <v>پایلوت سرامیک - آب</v>
      </c>
      <c r="C55" s="245" t="s">
        <v>205</v>
      </c>
      <c r="D55" s="245" t="s">
        <v>205</v>
      </c>
      <c r="E55" s="385" t="s">
        <v>205</v>
      </c>
      <c r="F55" s="245" t="s">
        <v>205</v>
      </c>
      <c r="G55" s="245" t="s">
        <v>205</v>
      </c>
      <c r="H55" s="246"/>
      <c r="I55" s="246"/>
      <c r="J55" s="246"/>
      <c r="K55" s="246"/>
      <c r="L55" s="246"/>
      <c r="M55" s="246"/>
      <c r="N55" s="246"/>
      <c r="O55" s="246"/>
      <c r="P55" s="246"/>
    </row>
    <row r="56" spans="1:16" ht="19.5">
      <c r="A56" s="524"/>
      <c r="B56" s="126" t="str">
        <f>A55&amp;" - "&amp;"برق"</f>
        <v>پایلوت سرامیک - برق</v>
      </c>
      <c r="C56" s="245" t="s">
        <v>205</v>
      </c>
      <c r="D56" s="245" t="s">
        <v>205</v>
      </c>
      <c r="E56" s="385" t="s">
        <v>205</v>
      </c>
      <c r="F56" s="245" t="s">
        <v>205</v>
      </c>
      <c r="G56" s="245" t="s">
        <v>205</v>
      </c>
      <c r="H56" s="246"/>
      <c r="I56" s="246"/>
      <c r="J56" s="246"/>
      <c r="K56" s="246"/>
      <c r="L56" s="246"/>
      <c r="M56" s="246"/>
      <c r="N56" s="246"/>
      <c r="O56" s="246"/>
      <c r="P56" s="246"/>
    </row>
    <row r="57" spans="1:16" ht="19.5">
      <c r="A57" s="524"/>
      <c r="B57" s="126" t="str">
        <f>A55&amp;" - "&amp;"گاز"</f>
        <v>پایلوت سرامیک - گاز</v>
      </c>
      <c r="C57" s="245" t="s">
        <v>205</v>
      </c>
      <c r="D57" s="245" t="s">
        <v>205</v>
      </c>
      <c r="E57" s="385" t="s">
        <v>205</v>
      </c>
      <c r="F57" s="245" t="s">
        <v>205</v>
      </c>
      <c r="G57" s="245" t="s">
        <v>205</v>
      </c>
      <c r="H57" s="246"/>
      <c r="I57" s="246"/>
      <c r="J57" s="246"/>
      <c r="K57" s="246"/>
      <c r="L57" s="246"/>
      <c r="M57" s="246"/>
      <c r="N57" s="246"/>
      <c r="O57" s="246"/>
      <c r="P57" s="246"/>
    </row>
    <row r="58" spans="1:16" s="114" customFormat="1">
      <c r="A58" s="124"/>
      <c r="B58" s="122"/>
      <c r="C58" s="120"/>
      <c r="D58" s="120"/>
      <c r="E58" s="384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</row>
    <row r="59" spans="1:16" ht="19.5">
      <c r="A59" s="524" t="s">
        <v>223</v>
      </c>
      <c r="B59" s="126" t="str">
        <f>A59&amp;" - "&amp;"آب"</f>
        <v>پدیده انرژی پارسیان - آب</v>
      </c>
      <c r="C59" s="245" t="s">
        <v>205</v>
      </c>
      <c r="D59" s="245" t="s">
        <v>205</v>
      </c>
      <c r="E59" s="385" t="s">
        <v>205</v>
      </c>
      <c r="F59" s="245" t="s">
        <v>205</v>
      </c>
      <c r="G59" s="245" t="s">
        <v>205</v>
      </c>
      <c r="H59" s="246"/>
      <c r="I59" s="246"/>
      <c r="J59" s="246"/>
      <c r="K59" s="246"/>
      <c r="L59" s="246"/>
      <c r="M59" s="246"/>
      <c r="N59" s="246"/>
      <c r="O59" s="246"/>
      <c r="P59" s="246"/>
    </row>
    <row r="60" spans="1:16" ht="19.5">
      <c r="A60" s="524"/>
      <c r="B60" s="126" t="str">
        <f>A59&amp;" - "&amp;"برق"</f>
        <v>پدیده انرژی پارسیان - برق</v>
      </c>
      <c r="C60" s="245" t="s">
        <v>205</v>
      </c>
      <c r="D60" s="245" t="s">
        <v>205</v>
      </c>
      <c r="E60" s="385" t="s">
        <v>205</v>
      </c>
      <c r="F60" s="245" t="s">
        <v>205</v>
      </c>
      <c r="G60" s="245" t="s">
        <v>205</v>
      </c>
      <c r="H60" s="246"/>
      <c r="I60" s="246"/>
      <c r="J60" s="246"/>
      <c r="K60" s="246"/>
      <c r="L60" s="246"/>
      <c r="M60" s="246"/>
      <c r="N60" s="246"/>
      <c r="O60" s="246"/>
      <c r="P60" s="246"/>
    </row>
    <row r="61" spans="1:16" ht="19.5">
      <c r="A61" s="524"/>
      <c r="B61" s="126" t="str">
        <f>A59&amp;" - "&amp;"گاز"</f>
        <v>پدیده انرژی پارسیان - گاز</v>
      </c>
      <c r="C61" s="245" t="s">
        <v>205</v>
      </c>
      <c r="D61" s="245" t="s">
        <v>205</v>
      </c>
      <c r="E61" s="385" t="s">
        <v>205</v>
      </c>
      <c r="F61" s="245" t="s">
        <v>205</v>
      </c>
      <c r="G61" s="245" t="s">
        <v>205</v>
      </c>
      <c r="H61" s="246"/>
      <c r="I61" s="246"/>
      <c r="J61" s="246"/>
      <c r="K61" s="246"/>
      <c r="L61" s="246"/>
      <c r="M61" s="246"/>
      <c r="N61" s="246"/>
      <c r="O61" s="246"/>
      <c r="P61" s="246"/>
    </row>
    <row r="62" spans="1:16" s="114" customFormat="1">
      <c r="A62" s="124"/>
      <c r="B62" s="122"/>
      <c r="C62" s="120"/>
      <c r="D62" s="120"/>
      <c r="E62" s="384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</row>
    <row r="63" spans="1:16" ht="19.5">
      <c r="A63" s="524" t="s">
        <v>224</v>
      </c>
      <c r="B63" s="126" t="str">
        <f>A63&amp;" - "&amp;"آب"</f>
        <v>پرتو صنعت پاژ - آب</v>
      </c>
      <c r="C63" s="245" t="s">
        <v>205</v>
      </c>
      <c r="D63" s="245" t="s">
        <v>205</v>
      </c>
      <c r="E63" s="385" t="s">
        <v>205</v>
      </c>
      <c r="F63" s="245" t="s">
        <v>205</v>
      </c>
      <c r="G63" s="245" t="s">
        <v>205</v>
      </c>
      <c r="H63" s="246"/>
      <c r="I63" s="246"/>
      <c r="J63" s="246"/>
      <c r="K63" s="246"/>
      <c r="L63" s="246"/>
      <c r="M63" s="246"/>
      <c r="N63" s="246"/>
      <c r="O63" s="246"/>
      <c r="P63" s="246"/>
    </row>
    <row r="64" spans="1:16" ht="19.5">
      <c r="A64" s="524"/>
      <c r="B64" s="126" t="str">
        <f>A63&amp;" - "&amp;"برق"</f>
        <v>پرتو صنعت پاژ - برق</v>
      </c>
      <c r="C64" s="245" t="s">
        <v>205</v>
      </c>
      <c r="D64" s="245" t="s">
        <v>205</v>
      </c>
      <c r="E64" s="385" t="s">
        <v>205</v>
      </c>
      <c r="F64" s="245" t="s">
        <v>205</v>
      </c>
      <c r="G64" s="245" t="s">
        <v>205</v>
      </c>
      <c r="H64" s="246"/>
      <c r="I64" s="246"/>
      <c r="J64" s="246"/>
      <c r="K64" s="246"/>
      <c r="L64" s="246"/>
      <c r="M64" s="246"/>
      <c r="N64" s="246"/>
      <c r="O64" s="246"/>
      <c r="P64" s="246"/>
    </row>
    <row r="65" spans="1:16" ht="19.5">
      <c r="A65" s="524"/>
      <c r="B65" s="126" t="str">
        <f>A63&amp;" - "&amp;"گاز"</f>
        <v>پرتو صنعت پاژ - گاز</v>
      </c>
      <c r="C65" s="245" t="s">
        <v>205</v>
      </c>
      <c r="D65" s="245" t="s">
        <v>205</v>
      </c>
      <c r="E65" s="385" t="s">
        <v>205</v>
      </c>
      <c r="F65" s="245" t="s">
        <v>205</v>
      </c>
      <c r="G65" s="245" t="s">
        <v>205</v>
      </c>
      <c r="H65" s="246"/>
      <c r="I65" s="246"/>
      <c r="J65" s="246"/>
      <c r="K65" s="246"/>
      <c r="L65" s="246"/>
      <c r="M65" s="246"/>
      <c r="N65" s="246"/>
      <c r="O65" s="246"/>
      <c r="P65" s="246"/>
    </row>
    <row r="66" spans="1:16" s="114" customFormat="1">
      <c r="A66" s="124"/>
      <c r="B66" s="122"/>
      <c r="C66" s="120"/>
      <c r="D66" s="120"/>
      <c r="E66" s="384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</row>
    <row r="67" spans="1:16" ht="19.5">
      <c r="A67" s="524" t="s">
        <v>225</v>
      </c>
      <c r="B67" s="126" t="str">
        <f>A67&amp;" - "&amp;"آب"</f>
        <v>پروتئین نو ترکیب طاها (1) - آب</v>
      </c>
      <c r="C67" s="245" t="s">
        <v>205</v>
      </c>
      <c r="D67" s="245" t="s">
        <v>205</v>
      </c>
      <c r="E67" s="385" t="s">
        <v>205</v>
      </c>
      <c r="F67" s="245" t="s">
        <v>205</v>
      </c>
      <c r="G67" s="245" t="s">
        <v>205</v>
      </c>
      <c r="H67" s="246"/>
      <c r="I67" s="246"/>
      <c r="J67" s="246"/>
      <c r="K67" s="246"/>
      <c r="L67" s="246"/>
      <c r="M67" s="246"/>
      <c r="N67" s="246"/>
      <c r="O67" s="246"/>
      <c r="P67" s="246"/>
    </row>
    <row r="68" spans="1:16" ht="19.5">
      <c r="A68" s="524"/>
      <c r="B68" s="126" t="str">
        <f>A67&amp;" - "&amp;"برق"</f>
        <v>پروتئین نو ترکیب طاها (1) - برق</v>
      </c>
      <c r="C68" s="245" t="s">
        <v>205</v>
      </c>
      <c r="D68" s="245" t="s">
        <v>205</v>
      </c>
      <c r="E68" s="385" t="s">
        <v>205</v>
      </c>
      <c r="F68" s="245" t="s">
        <v>205</v>
      </c>
      <c r="G68" s="245" t="s">
        <v>205</v>
      </c>
      <c r="H68" s="246"/>
      <c r="I68" s="246"/>
      <c r="J68" s="246"/>
      <c r="K68" s="246"/>
      <c r="L68" s="246"/>
      <c r="M68" s="246"/>
      <c r="N68" s="246"/>
      <c r="O68" s="246"/>
      <c r="P68" s="246"/>
    </row>
    <row r="69" spans="1:16" ht="19.5">
      <c r="A69" s="524"/>
      <c r="B69" s="126" t="str">
        <f>A67&amp;" - "&amp;"گاز"</f>
        <v>پروتئین نو ترکیب طاها (1) - گاز</v>
      </c>
      <c r="C69" s="245" t="s">
        <v>205</v>
      </c>
      <c r="D69" s="245" t="s">
        <v>205</v>
      </c>
      <c r="E69" s="385" t="s">
        <v>205</v>
      </c>
      <c r="F69" s="245" t="s">
        <v>205</v>
      </c>
      <c r="G69" s="245" t="s">
        <v>205</v>
      </c>
      <c r="H69" s="246"/>
      <c r="I69" s="246"/>
      <c r="J69" s="246"/>
      <c r="K69" s="246"/>
      <c r="L69" s="246"/>
      <c r="M69" s="246"/>
      <c r="N69" s="246"/>
      <c r="O69" s="246"/>
      <c r="P69" s="246"/>
    </row>
    <row r="70" spans="1:16" s="114" customFormat="1">
      <c r="A70" s="124"/>
      <c r="B70" s="122"/>
      <c r="C70" s="120"/>
      <c r="D70" s="120"/>
      <c r="E70" s="384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</row>
    <row r="71" spans="1:16" ht="19.5">
      <c r="A71" s="524" t="s">
        <v>226</v>
      </c>
      <c r="B71" s="126" t="str">
        <f>A71&amp;" - "&amp;"آب"</f>
        <v>پروتئین نو ترکیب طاها (2) - آب</v>
      </c>
      <c r="C71" s="247" t="s">
        <v>205</v>
      </c>
      <c r="D71" s="247" t="s">
        <v>205</v>
      </c>
      <c r="E71" s="386" t="s">
        <v>205</v>
      </c>
      <c r="F71" s="247" t="s">
        <v>205</v>
      </c>
      <c r="G71" s="247" t="s">
        <v>205</v>
      </c>
      <c r="H71" s="248"/>
      <c r="I71" s="248"/>
      <c r="J71" s="248"/>
      <c r="K71" s="248"/>
      <c r="L71" s="248"/>
      <c r="M71" s="248"/>
      <c r="N71" s="248"/>
      <c r="O71" s="248"/>
      <c r="P71" s="248"/>
    </row>
    <row r="72" spans="1:16" ht="19.5">
      <c r="A72" s="524"/>
      <c r="B72" s="126" t="str">
        <f>A71&amp;" - "&amp;"برق"</f>
        <v>پروتئین نو ترکیب طاها (2) - برق</v>
      </c>
      <c r="C72" s="247" t="s">
        <v>205</v>
      </c>
      <c r="D72" s="247" t="s">
        <v>205</v>
      </c>
      <c r="E72" s="386" t="s">
        <v>205</v>
      </c>
      <c r="F72" s="247" t="s">
        <v>205</v>
      </c>
      <c r="G72" s="247" t="s">
        <v>205</v>
      </c>
      <c r="H72" s="248"/>
      <c r="I72" s="248"/>
      <c r="J72" s="248"/>
      <c r="K72" s="248"/>
      <c r="L72" s="248"/>
      <c r="M72" s="248"/>
      <c r="N72" s="248"/>
      <c r="O72" s="248"/>
      <c r="P72" s="248"/>
    </row>
    <row r="73" spans="1:16" ht="19.5">
      <c r="A73" s="524"/>
      <c r="B73" s="126" t="str">
        <f>A71&amp;" - "&amp;"گاز"</f>
        <v>پروتئین نو ترکیب طاها (2) - گاز</v>
      </c>
      <c r="C73" s="245" t="s">
        <v>205</v>
      </c>
      <c r="D73" s="245" t="s">
        <v>205</v>
      </c>
      <c r="E73" s="385" t="s">
        <v>205</v>
      </c>
      <c r="F73" s="245" t="s">
        <v>205</v>
      </c>
      <c r="G73" s="245" t="s">
        <v>205</v>
      </c>
      <c r="H73" s="246"/>
      <c r="I73" s="246"/>
      <c r="J73" s="246"/>
      <c r="K73" s="246"/>
      <c r="L73" s="246"/>
      <c r="M73" s="246"/>
      <c r="N73" s="246"/>
      <c r="O73" s="246"/>
      <c r="P73" s="246"/>
    </row>
    <row r="74" spans="1:16" s="114" customFormat="1">
      <c r="A74" s="124"/>
      <c r="B74" s="122"/>
      <c r="C74" s="120"/>
      <c r="D74" s="120"/>
      <c r="E74" s="384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</row>
    <row r="75" spans="1:16" ht="19.5">
      <c r="A75" s="524" t="s">
        <v>227</v>
      </c>
      <c r="B75" s="126" t="str">
        <f>A75&amp;" - "&amp;"آب"</f>
        <v>پشتیبانی صنایع دیار شرق - آب</v>
      </c>
      <c r="C75" s="245" t="s">
        <v>205</v>
      </c>
      <c r="D75" s="245" t="s">
        <v>205</v>
      </c>
      <c r="E75" s="385" t="s">
        <v>205</v>
      </c>
      <c r="F75" s="245" t="s">
        <v>205</v>
      </c>
      <c r="G75" s="245" t="s">
        <v>205</v>
      </c>
      <c r="H75" s="246"/>
      <c r="I75" s="246"/>
      <c r="J75" s="246"/>
      <c r="K75" s="246"/>
      <c r="L75" s="246"/>
      <c r="M75" s="246"/>
      <c r="N75" s="246"/>
      <c r="O75" s="246"/>
      <c r="P75" s="246"/>
    </row>
    <row r="76" spans="1:16" ht="19.5">
      <c r="A76" s="524"/>
      <c r="B76" s="126" t="str">
        <f>A75&amp;" - "&amp;"برق"</f>
        <v>پشتیبانی صنایع دیار شرق - برق</v>
      </c>
      <c r="C76" s="245" t="s">
        <v>205</v>
      </c>
      <c r="D76" s="245" t="s">
        <v>205</v>
      </c>
      <c r="E76" s="385" t="s">
        <v>205</v>
      </c>
      <c r="F76" s="245" t="s">
        <v>205</v>
      </c>
      <c r="G76" s="245" t="s">
        <v>205</v>
      </c>
      <c r="H76" s="246"/>
      <c r="I76" s="246"/>
      <c r="J76" s="246"/>
      <c r="K76" s="246"/>
      <c r="L76" s="246"/>
      <c r="M76" s="246"/>
      <c r="N76" s="246"/>
      <c r="O76" s="246"/>
      <c r="P76" s="246"/>
    </row>
    <row r="77" spans="1:16" ht="19.5">
      <c r="A77" s="524"/>
      <c r="B77" s="126" t="str">
        <f>A75&amp;" - "&amp;"گاز"</f>
        <v>پشتیبانی صنایع دیار شرق - گاز</v>
      </c>
      <c r="C77" s="245" t="s">
        <v>205</v>
      </c>
      <c r="D77" s="245" t="s">
        <v>205</v>
      </c>
      <c r="E77" s="385" t="s">
        <v>205</v>
      </c>
      <c r="F77" s="245" t="s">
        <v>205</v>
      </c>
      <c r="G77" s="245" t="s">
        <v>205</v>
      </c>
      <c r="H77" s="246"/>
      <c r="I77" s="246"/>
      <c r="J77" s="246"/>
      <c r="K77" s="246"/>
      <c r="L77" s="246"/>
      <c r="M77" s="246"/>
      <c r="N77" s="246"/>
      <c r="O77" s="246"/>
      <c r="P77" s="246"/>
    </row>
    <row r="78" spans="1:16" s="114" customFormat="1">
      <c r="A78" s="124"/>
      <c r="B78" s="122"/>
      <c r="C78" s="120"/>
      <c r="D78" s="120"/>
      <c r="E78" s="384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</row>
    <row r="79" spans="1:16" ht="19.5">
      <c r="A79" s="524" t="s">
        <v>228</v>
      </c>
      <c r="B79" s="126" t="str">
        <f>A79&amp;" - "&amp;"آب"</f>
        <v>پویش تجهیز - آب</v>
      </c>
      <c r="C79" s="245" t="s">
        <v>205</v>
      </c>
      <c r="D79" s="245" t="s">
        <v>205</v>
      </c>
      <c r="E79" s="385" t="s">
        <v>205</v>
      </c>
      <c r="F79" s="245" t="s">
        <v>205</v>
      </c>
      <c r="G79" s="245" t="s">
        <v>205</v>
      </c>
      <c r="H79" s="246"/>
      <c r="I79" s="246"/>
      <c r="J79" s="246"/>
      <c r="K79" s="246"/>
      <c r="L79" s="246"/>
      <c r="M79" s="246"/>
      <c r="N79" s="246"/>
      <c r="O79" s="246"/>
      <c r="P79" s="246"/>
    </row>
    <row r="80" spans="1:16" ht="19.5">
      <c r="A80" s="524"/>
      <c r="B80" s="126" t="str">
        <f>A79&amp;" - "&amp;"برق"</f>
        <v>پویش تجهیز - برق</v>
      </c>
      <c r="C80" s="245" t="s">
        <v>205</v>
      </c>
      <c r="D80" s="245" t="s">
        <v>205</v>
      </c>
      <c r="E80" s="385" t="s">
        <v>205</v>
      </c>
      <c r="F80" s="245" t="s">
        <v>205</v>
      </c>
      <c r="G80" s="245" t="s">
        <v>205</v>
      </c>
      <c r="H80" s="246"/>
      <c r="I80" s="246"/>
      <c r="J80" s="246"/>
      <c r="K80" s="246"/>
      <c r="L80" s="246"/>
      <c r="M80" s="246"/>
      <c r="N80" s="246"/>
      <c r="O80" s="246"/>
      <c r="P80" s="246"/>
    </row>
    <row r="81" spans="1:16" ht="19.5">
      <c r="A81" s="524"/>
      <c r="B81" s="126" t="str">
        <f>A79&amp;" - "&amp;"گاز"</f>
        <v>پویش تجهیز - گاز</v>
      </c>
      <c r="C81" s="245" t="s">
        <v>205</v>
      </c>
      <c r="D81" s="245" t="s">
        <v>205</v>
      </c>
      <c r="E81" s="385" t="s">
        <v>205</v>
      </c>
      <c r="F81" s="245" t="s">
        <v>205</v>
      </c>
      <c r="G81" s="245" t="s">
        <v>205</v>
      </c>
      <c r="H81" s="246"/>
      <c r="I81" s="246"/>
      <c r="J81" s="246"/>
      <c r="K81" s="246"/>
      <c r="L81" s="246"/>
      <c r="M81" s="246"/>
      <c r="N81" s="246"/>
      <c r="O81" s="246"/>
      <c r="P81" s="246"/>
    </row>
    <row r="82" spans="1:16" s="114" customFormat="1">
      <c r="A82" s="124"/>
      <c r="B82" s="122"/>
      <c r="C82" s="120"/>
      <c r="D82" s="120"/>
      <c r="E82" s="384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</row>
    <row r="83" spans="1:16" ht="19.5">
      <c r="A83" s="524" t="s">
        <v>229</v>
      </c>
      <c r="B83" s="126" t="str">
        <f>A83&amp;" - "&amp;"آب"</f>
        <v>پویشگران مواد پارت آزمون شرق - آب</v>
      </c>
      <c r="C83" s="245" t="s">
        <v>205</v>
      </c>
      <c r="D83" s="369" t="s">
        <v>230</v>
      </c>
      <c r="E83" s="385" t="s">
        <v>205</v>
      </c>
      <c r="F83" s="245" t="s">
        <v>205</v>
      </c>
      <c r="G83" s="245" t="s">
        <v>205</v>
      </c>
      <c r="H83" s="246"/>
      <c r="I83" s="246"/>
      <c r="J83" s="246"/>
      <c r="K83" s="246"/>
      <c r="L83" s="246"/>
      <c r="M83" s="246"/>
      <c r="N83" s="246"/>
      <c r="O83" s="246"/>
      <c r="P83" s="246"/>
    </row>
    <row r="84" spans="1:16" ht="19.5">
      <c r="A84" s="524"/>
      <c r="B84" s="126" t="str">
        <f>A83&amp;" - "&amp;"برق"</f>
        <v>پویشگران مواد پارت آزمون شرق - برق</v>
      </c>
      <c r="C84" s="245" t="s">
        <v>205</v>
      </c>
      <c r="D84" s="369" t="s">
        <v>231</v>
      </c>
      <c r="E84" s="385" t="s">
        <v>205</v>
      </c>
      <c r="F84" s="245" t="s">
        <v>205</v>
      </c>
      <c r="G84" s="245" t="s">
        <v>205</v>
      </c>
      <c r="H84" s="246"/>
      <c r="I84" s="246"/>
      <c r="J84" s="246"/>
      <c r="K84" s="246"/>
      <c r="L84" s="246"/>
      <c r="M84" s="246"/>
      <c r="N84" s="246"/>
      <c r="O84" s="246"/>
      <c r="P84" s="246"/>
    </row>
    <row r="85" spans="1:16" ht="19.5">
      <c r="A85" s="524"/>
      <c r="B85" s="126" t="str">
        <f>A83&amp;" - "&amp;"گاز"</f>
        <v>پویشگران مواد پارت آزمون شرق - گاز</v>
      </c>
      <c r="C85" s="245" t="s">
        <v>205</v>
      </c>
      <c r="D85" s="369" t="s">
        <v>232</v>
      </c>
      <c r="E85" s="385" t="s">
        <v>205</v>
      </c>
      <c r="F85" s="245" t="s">
        <v>205</v>
      </c>
      <c r="G85" s="245" t="s">
        <v>205</v>
      </c>
      <c r="H85" s="246"/>
      <c r="I85" s="246"/>
      <c r="J85" s="246"/>
      <c r="K85" s="246"/>
      <c r="L85" s="246"/>
      <c r="M85" s="246"/>
      <c r="N85" s="246"/>
      <c r="O85" s="246"/>
      <c r="P85" s="246"/>
    </row>
    <row r="86" spans="1:16" s="114" customFormat="1">
      <c r="A86" s="124"/>
      <c r="B86" s="122"/>
      <c r="C86" s="120"/>
      <c r="D86" s="120"/>
      <c r="E86" s="384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</row>
    <row r="87" spans="1:16" ht="19.5">
      <c r="A87" s="524" t="s">
        <v>233</v>
      </c>
      <c r="B87" s="126" t="str">
        <f>A87&amp;" - "&amp;"آب"</f>
        <v>پیشگام انرژی خاور - آب</v>
      </c>
      <c r="C87" s="245" t="s">
        <v>205</v>
      </c>
      <c r="D87" s="245" t="s">
        <v>205</v>
      </c>
      <c r="E87" s="369" t="s">
        <v>234</v>
      </c>
      <c r="F87" s="245" t="s">
        <v>205</v>
      </c>
      <c r="G87" s="245" t="s">
        <v>205</v>
      </c>
      <c r="H87" s="246"/>
      <c r="I87" s="246"/>
      <c r="J87" s="246"/>
      <c r="K87" s="246"/>
      <c r="L87" s="246"/>
      <c r="M87" s="246"/>
      <c r="N87" s="246"/>
      <c r="O87" s="246"/>
      <c r="P87" s="246"/>
    </row>
    <row r="88" spans="1:16" ht="19.5">
      <c r="A88" s="524"/>
      <c r="B88" s="126" t="str">
        <f>A87&amp;" - "&amp;"برق"</f>
        <v>پیشگام انرژی خاور - برق</v>
      </c>
      <c r="C88" s="245" t="s">
        <v>205</v>
      </c>
      <c r="D88" s="245" t="s">
        <v>205</v>
      </c>
      <c r="E88" s="369" t="s">
        <v>235</v>
      </c>
      <c r="F88" s="245" t="s">
        <v>205</v>
      </c>
      <c r="G88" s="245" t="s">
        <v>205</v>
      </c>
      <c r="H88" s="246"/>
      <c r="I88" s="246"/>
      <c r="J88" s="246"/>
      <c r="K88" s="246"/>
      <c r="L88" s="246"/>
      <c r="M88" s="246"/>
      <c r="N88" s="246"/>
      <c r="O88" s="246"/>
      <c r="P88" s="246"/>
    </row>
    <row r="89" spans="1:16" ht="19.5">
      <c r="A89" s="524"/>
      <c r="B89" s="126" t="str">
        <f>A87&amp;" - "&amp;"گاز"</f>
        <v>پیشگام انرژی خاور - گاز</v>
      </c>
      <c r="C89" s="245" t="s">
        <v>205</v>
      </c>
      <c r="D89" s="245" t="s">
        <v>205</v>
      </c>
      <c r="E89" s="369" t="s">
        <v>236</v>
      </c>
      <c r="F89" s="245" t="s">
        <v>205</v>
      </c>
      <c r="G89" s="245" t="s">
        <v>205</v>
      </c>
      <c r="H89" s="246"/>
      <c r="I89" s="246"/>
      <c r="J89" s="246"/>
      <c r="K89" s="246"/>
      <c r="L89" s="246"/>
      <c r="M89" s="246"/>
      <c r="N89" s="246"/>
      <c r="O89" s="246"/>
      <c r="P89" s="246"/>
    </row>
    <row r="90" spans="1:16" s="114" customFormat="1">
      <c r="A90" s="124"/>
      <c r="B90" s="122"/>
      <c r="C90" s="120"/>
      <c r="D90" s="120"/>
      <c r="E90" s="384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</row>
    <row r="91" spans="1:16" ht="19.5">
      <c r="A91" s="524" t="s">
        <v>237</v>
      </c>
      <c r="B91" s="126" t="str">
        <f>A91&amp;" - "&amp;"آب"</f>
        <v>پیمان خطوط شرق - آب</v>
      </c>
      <c r="C91" s="245" t="s">
        <v>205</v>
      </c>
      <c r="D91" s="245" t="s">
        <v>205</v>
      </c>
      <c r="E91" s="385" t="s">
        <v>205</v>
      </c>
      <c r="F91" s="245" t="s">
        <v>205</v>
      </c>
      <c r="G91" s="245" t="s">
        <v>205</v>
      </c>
      <c r="H91" s="246"/>
      <c r="I91" s="246"/>
      <c r="J91" s="246"/>
      <c r="K91" s="246"/>
      <c r="L91" s="246"/>
      <c r="M91" s="246"/>
      <c r="N91" s="246"/>
      <c r="O91" s="246"/>
      <c r="P91" s="246"/>
    </row>
    <row r="92" spans="1:16" ht="19.5">
      <c r="A92" s="524"/>
      <c r="B92" s="126" t="str">
        <f>A91&amp;" - "&amp;"برق"</f>
        <v>پیمان خطوط شرق - برق</v>
      </c>
      <c r="C92" s="245" t="s">
        <v>205</v>
      </c>
      <c r="D92" s="245" t="s">
        <v>205</v>
      </c>
      <c r="E92" s="385" t="s">
        <v>205</v>
      </c>
      <c r="F92" s="245" t="s">
        <v>205</v>
      </c>
      <c r="G92" s="245" t="s">
        <v>205</v>
      </c>
      <c r="H92" s="246"/>
      <c r="I92" s="246"/>
      <c r="J92" s="246"/>
      <c r="K92" s="246"/>
      <c r="L92" s="246"/>
      <c r="M92" s="246"/>
      <c r="N92" s="246"/>
      <c r="O92" s="246"/>
      <c r="P92" s="246"/>
    </row>
    <row r="93" spans="1:16" ht="19.5">
      <c r="A93" s="524"/>
      <c r="B93" s="126" t="str">
        <f>A91&amp;" - "&amp;"گاز"</f>
        <v>پیمان خطوط شرق - گاز</v>
      </c>
      <c r="C93" s="245" t="s">
        <v>205</v>
      </c>
      <c r="D93" s="245" t="s">
        <v>205</v>
      </c>
      <c r="E93" s="385" t="s">
        <v>205</v>
      </c>
      <c r="F93" s="245" t="s">
        <v>205</v>
      </c>
      <c r="G93" s="245" t="s">
        <v>205</v>
      </c>
      <c r="H93" s="246"/>
      <c r="I93" s="246"/>
      <c r="J93" s="246"/>
      <c r="K93" s="246"/>
      <c r="L93" s="246"/>
      <c r="M93" s="246"/>
      <c r="N93" s="246"/>
      <c r="O93" s="246"/>
      <c r="P93" s="246"/>
    </row>
    <row r="94" spans="1:16" s="114" customFormat="1">
      <c r="A94" s="124"/>
      <c r="B94" s="122"/>
      <c r="C94" s="120"/>
      <c r="D94" s="120"/>
      <c r="E94" s="384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</row>
    <row r="95" spans="1:16" ht="19.5">
      <c r="A95" s="524" t="s">
        <v>238</v>
      </c>
      <c r="B95" s="126" t="str">
        <f>A95&amp;" - "&amp;"آب"</f>
        <v>تابان اندیش برجیس - آب</v>
      </c>
      <c r="C95" s="245" t="s">
        <v>209</v>
      </c>
      <c r="D95" s="369" t="s">
        <v>239</v>
      </c>
      <c r="E95" s="369" t="s">
        <v>240</v>
      </c>
      <c r="F95" s="245" t="s">
        <v>205</v>
      </c>
      <c r="G95" s="245" t="s">
        <v>205</v>
      </c>
      <c r="H95" s="246"/>
      <c r="I95" s="246"/>
      <c r="J95" s="246"/>
      <c r="K95" s="246"/>
      <c r="L95" s="246"/>
      <c r="M95" s="246"/>
      <c r="N95" s="246"/>
      <c r="O95" s="246"/>
      <c r="P95" s="246"/>
    </row>
    <row r="96" spans="1:16" ht="19.5">
      <c r="A96" s="524"/>
      <c r="B96" s="126" t="str">
        <f>A95&amp;" - "&amp;"برق"</f>
        <v>تابان اندیش برجیس - برق</v>
      </c>
      <c r="C96" s="245" t="s">
        <v>209</v>
      </c>
      <c r="D96" s="245" t="s">
        <v>205</v>
      </c>
      <c r="E96" s="369" t="s">
        <v>241</v>
      </c>
      <c r="F96" s="245" t="s">
        <v>205</v>
      </c>
      <c r="G96" s="245" t="s">
        <v>205</v>
      </c>
      <c r="H96" s="246"/>
      <c r="I96" s="246"/>
      <c r="J96" s="246"/>
      <c r="K96" s="246"/>
      <c r="L96" s="246"/>
      <c r="M96" s="246"/>
      <c r="N96" s="246"/>
      <c r="O96" s="246"/>
      <c r="P96" s="246"/>
    </row>
    <row r="97" spans="1:16" ht="19.5">
      <c r="A97" s="524"/>
      <c r="B97" s="126" t="str">
        <f>A95&amp;" - "&amp;"گاز"</f>
        <v>تابان اندیش برجیس - گاز</v>
      </c>
      <c r="C97" s="245" t="s">
        <v>209</v>
      </c>
      <c r="D97" s="245" t="s">
        <v>205</v>
      </c>
      <c r="E97" s="369" t="s">
        <v>242</v>
      </c>
      <c r="F97" s="245" t="s">
        <v>205</v>
      </c>
      <c r="G97" s="245" t="s">
        <v>205</v>
      </c>
      <c r="H97" s="246"/>
      <c r="I97" s="246"/>
      <c r="J97" s="246"/>
      <c r="K97" s="246"/>
      <c r="L97" s="246"/>
      <c r="M97" s="246"/>
      <c r="N97" s="246"/>
      <c r="O97" s="246"/>
      <c r="P97" s="246"/>
    </row>
    <row r="98" spans="1:16" s="114" customFormat="1">
      <c r="A98" s="124"/>
      <c r="B98" s="122"/>
      <c r="C98" s="120"/>
      <c r="D98" s="120"/>
      <c r="E98" s="384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</row>
    <row r="99" spans="1:16" ht="19.5">
      <c r="A99" s="524" t="s">
        <v>243</v>
      </c>
      <c r="B99" s="126" t="str">
        <f>A99&amp;" - "&amp;"آب"</f>
        <v>تراشکاری ثامن - آب</v>
      </c>
      <c r="C99" s="245" t="s">
        <v>205</v>
      </c>
      <c r="D99" s="245" t="s">
        <v>205</v>
      </c>
      <c r="E99" s="385" t="s">
        <v>205</v>
      </c>
      <c r="F99" s="245" t="s">
        <v>205</v>
      </c>
      <c r="G99" s="245" t="s">
        <v>205</v>
      </c>
      <c r="H99" s="246"/>
      <c r="I99" s="246"/>
      <c r="J99" s="246"/>
      <c r="K99" s="246"/>
      <c r="L99" s="246"/>
      <c r="M99" s="246"/>
      <c r="N99" s="246"/>
      <c r="O99" s="246"/>
      <c r="P99" s="246"/>
    </row>
    <row r="100" spans="1:16" ht="19.5">
      <c r="A100" s="524"/>
      <c r="B100" s="126" t="str">
        <f>A99&amp;" - "&amp;"برق"</f>
        <v>تراشکاری ثامن - برق</v>
      </c>
      <c r="C100" s="245" t="s">
        <v>205</v>
      </c>
      <c r="D100" s="245" t="s">
        <v>205</v>
      </c>
      <c r="E100" s="385" t="s">
        <v>205</v>
      </c>
      <c r="F100" s="245" t="s">
        <v>205</v>
      </c>
      <c r="G100" s="245" t="s">
        <v>205</v>
      </c>
      <c r="H100" s="246"/>
      <c r="I100" s="246"/>
      <c r="J100" s="246"/>
      <c r="K100" s="246"/>
      <c r="L100" s="246"/>
      <c r="M100" s="246"/>
      <c r="N100" s="246"/>
      <c r="O100" s="246"/>
      <c r="P100" s="246"/>
    </row>
    <row r="101" spans="1:16" ht="19.5">
      <c r="A101" s="524"/>
      <c r="B101" s="126" t="str">
        <f>A99&amp;" - "&amp;"گاز"</f>
        <v>تراشکاری ثامن - گاز</v>
      </c>
      <c r="C101" s="245" t="s">
        <v>205</v>
      </c>
      <c r="D101" s="245" t="s">
        <v>205</v>
      </c>
      <c r="E101" s="385" t="s">
        <v>205</v>
      </c>
      <c r="F101" s="245" t="s">
        <v>205</v>
      </c>
      <c r="G101" s="245" t="s">
        <v>205</v>
      </c>
      <c r="H101" s="246"/>
      <c r="I101" s="246"/>
      <c r="J101" s="246"/>
      <c r="K101" s="246"/>
      <c r="L101" s="246"/>
      <c r="M101" s="246"/>
      <c r="N101" s="246"/>
      <c r="O101" s="246"/>
      <c r="P101" s="246"/>
    </row>
    <row r="102" spans="1:16" s="114" customFormat="1">
      <c r="A102" s="124"/>
      <c r="B102" s="122"/>
      <c r="C102" s="120"/>
      <c r="D102" s="120"/>
      <c r="E102" s="384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</row>
    <row r="103" spans="1:16" ht="19.5">
      <c r="A103" s="524" t="s">
        <v>244</v>
      </c>
      <c r="B103" s="126" t="str">
        <f>A103&amp;" - "&amp;"آب"</f>
        <v>توس درمان طب - آب</v>
      </c>
      <c r="C103" s="245" t="s">
        <v>205</v>
      </c>
      <c r="D103" s="245" t="s">
        <v>205</v>
      </c>
      <c r="E103" s="385" t="s">
        <v>205</v>
      </c>
      <c r="F103" s="245" t="s">
        <v>205</v>
      </c>
      <c r="G103" s="245" t="s">
        <v>205</v>
      </c>
      <c r="H103" s="246"/>
      <c r="I103" s="246"/>
      <c r="J103" s="246"/>
      <c r="K103" s="246"/>
      <c r="L103" s="246"/>
      <c r="M103" s="246"/>
      <c r="N103" s="246"/>
      <c r="O103" s="246"/>
      <c r="P103" s="246"/>
    </row>
    <row r="104" spans="1:16" ht="19.5">
      <c r="A104" s="524"/>
      <c r="B104" s="126" t="str">
        <f>A103&amp;" - "&amp;"برق"</f>
        <v>توس درمان طب - برق</v>
      </c>
      <c r="C104" s="245" t="s">
        <v>205</v>
      </c>
      <c r="D104" s="245" t="s">
        <v>205</v>
      </c>
      <c r="E104" s="385" t="s">
        <v>205</v>
      </c>
      <c r="F104" s="245" t="s">
        <v>205</v>
      </c>
      <c r="G104" s="245" t="s">
        <v>205</v>
      </c>
      <c r="H104" s="246"/>
      <c r="I104" s="246"/>
      <c r="J104" s="246"/>
      <c r="K104" s="246"/>
      <c r="L104" s="246"/>
      <c r="M104" s="246"/>
      <c r="N104" s="246"/>
      <c r="O104" s="246"/>
      <c r="P104" s="246"/>
    </row>
    <row r="105" spans="1:16" ht="19.5">
      <c r="A105" s="524"/>
      <c r="B105" s="126" t="str">
        <f>A103&amp;" - "&amp;"گاز"</f>
        <v>توس درمان طب - گاز</v>
      </c>
      <c r="C105" s="245" t="s">
        <v>205</v>
      </c>
      <c r="D105" s="245" t="s">
        <v>205</v>
      </c>
      <c r="E105" s="385" t="s">
        <v>205</v>
      </c>
      <c r="F105" s="245" t="s">
        <v>205</v>
      </c>
      <c r="G105" s="245" t="s">
        <v>205</v>
      </c>
      <c r="H105" s="246"/>
      <c r="I105" s="246"/>
      <c r="J105" s="246"/>
      <c r="K105" s="246"/>
      <c r="L105" s="246"/>
      <c r="M105" s="246"/>
      <c r="N105" s="246"/>
      <c r="O105" s="246"/>
      <c r="P105" s="246"/>
    </row>
    <row r="106" spans="1:16" s="114" customFormat="1">
      <c r="A106" s="124"/>
      <c r="B106" s="122"/>
      <c r="C106" s="120"/>
      <c r="D106" s="120"/>
      <c r="E106" s="384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</row>
    <row r="107" spans="1:16" ht="19.5">
      <c r="A107" s="524" t="s">
        <v>245</v>
      </c>
      <c r="B107" s="126" t="str">
        <f>A107&amp;" - "&amp;"آب"</f>
        <v>توس نانو - آب</v>
      </c>
      <c r="C107" s="245" t="s">
        <v>205</v>
      </c>
      <c r="D107" s="245" t="s">
        <v>205</v>
      </c>
      <c r="E107" s="385" t="s">
        <v>205</v>
      </c>
      <c r="F107" s="245" t="s">
        <v>205</v>
      </c>
      <c r="G107" s="245" t="s">
        <v>205</v>
      </c>
      <c r="H107" s="246"/>
      <c r="I107" s="246"/>
      <c r="J107" s="246"/>
      <c r="K107" s="246"/>
      <c r="L107" s="246"/>
      <c r="M107" s="246"/>
      <c r="N107" s="246"/>
      <c r="O107" s="246"/>
      <c r="P107" s="246"/>
    </row>
    <row r="108" spans="1:16" ht="19.5">
      <c r="A108" s="524"/>
      <c r="B108" s="126" t="str">
        <f>A107&amp;" - "&amp;"برق"</f>
        <v>توس نانو - برق</v>
      </c>
      <c r="C108" s="245" t="s">
        <v>205</v>
      </c>
      <c r="D108" s="245" t="s">
        <v>205</v>
      </c>
      <c r="E108" s="385" t="s">
        <v>205</v>
      </c>
      <c r="F108" s="245" t="s">
        <v>205</v>
      </c>
      <c r="G108" s="245" t="s">
        <v>205</v>
      </c>
      <c r="H108" s="246"/>
      <c r="I108" s="246"/>
      <c r="J108" s="246"/>
      <c r="K108" s="246"/>
      <c r="L108" s="246"/>
      <c r="M108" s="246"/>
      <c r="N108" s="246"/>
      <c r="O108" s="246"/>
      <c r="P108" s="246"/>
    </row>
    <row r="109" spans="1:16" ht="19.5">
      <c r="A109" s="524"/>
      <c r="B109" s="126" t="str">
        <f>A107&amp;" - "&amp;"گاز"</f>
        <v>توس نانو - گاز</v>
      </c>
      <c r="C109" s="245" t="s">
        <v>205</v>
      </c>
      <c r="D109" s="245" t="s">
        <v>205</v>
      </c>
      <c r="E109" s="385" t="s">
        <v>205</v>
      </c>
      <c r="F109" s="245" t="s">
        <v>205</v>
      </c>
      <c r="G109" s="245" t="s">
        <v>205</v>
      </c>
      <c r="H109" s="246"/>
      <c r="I109" s="246"/>
      <c r="J109" s="246"/>
      <c r="K109" s="246"/>
      <c r="L109" s="246"/>
      <c r="M109" s="246"/>
      <c r="N109" s="246"/>
      <c r="O109" s="246"/>
      <c r="P109" s="246"/>
    </row>
    <row r="110" spans="1:16" s="114" customFormat="1">
      <c r="A110" s="124"/>
      <c r="B110" s="122"/>
      <c r="C110" s="120"/>
      <c r="D110" s="120"/>
      <c r="E110" s="384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</row>
    <row r="111" spans="1:16" ht="19.5">
      <c r="A111" s="524" t="s">
        <v>246</v>
      </c>
      <c r="B111" s="126" t="str">
        <f>A111&amp;" - "&amp;"آب"</f>
        <v>توسعه صنایع غذایی دانشگرایان نوین دلسا - آب</v>
      </c>
      <c r="C111" s="245" t="s">
        <v>209</v>
      </c>
      <c r="D111" s="245" t="s">
        <v>205</v>
      </c>
      <c r="E111" s="389" t="s">
        <v>247</v>
      </c>
      <c r="F111" s="245" t="s">
        <v>205</v>
      </c>
      <c r="G111" s="245" t="s">
        <v>205</v>
      </c>
      <c r="H111" s="246"/>
      <c r="I111" s="246"/>
      <c r="J111" s="246"/>
      <c r="K111" s="246"/>
      <c r="L111" s="246"/>
      <c r="M111" s="246"/>
      <c r="N111" s="246"/>
      <c r="O111" s="246"/>
      <c r="P111" s="246"/>
    </row>
    <row r="112" spans="1:16" ht="19.5">
      <c r="A112" s="524"/>
      <c r="B112" s="126" t="str">
        <f>A111&amp;" - "&amp;"برق"</f>
        <v>توسعه صنایع غذایی دانشگرایان نوین دلسا - برق</v>
      </c>
      <c r="C112" s="245" t="s">
        <v>209</v>
      </c>
      <c r="D112" s="245" t="s">
        <v>205</v>
      </c>
      <c r="E112" s="389" t="s">
        <v>248</v>
      </c>
      <c r="F112" s="245" t="s">
        <v>205</v>
      </c>
      <c r="G112" s="245" t="s">
        <v>205</v>
      </c>
      <c r="H112" s="246"/>
      <c r="I112" s="246"/>
      <c r="J112" s="246"/>
      <c r="K112" s="246"/>
      <c r="L112" s="246"/>
      <c r="M112" s="246"/>
      <c r="N112" s="246"/>
      <c r="O112" s="246"/>
      <c r="P112" s="246"/>
    </row>
    <row r="113" spans="1:16" ht="19.5">
      <c r="A113" s="524"/>
      <c r="B113" s="126" t="str">
        <f>A111&amp;" - "&amp;"گاز"</f>
        <v>توسعه صنایع غذایی دانشگرایان نوین دلسا - گاز</v>
      </c>
      <c r="C113" s="245" t="s">
        <v>209</v>
      </c>
      <c r="D113" s="245" t="s">
        <v>205</v>
      </c>
      <c r="E113" s="389" t="s">
        <v>249</v>
      </c>
      <c r="F113" s="245" t="s">
        <v>205</v>
      </c>
      <c r="G113" s="245" t="s">
        <v>205</v>
      </c>
      <c r="H113" s="246"/>
      <c r="I113" s="246"/>
      <c r="J113" s="246"/>
      <c r="K113" s="246"/>
      <c r="L113" s="246"/>
      <c r="M113" s="246"/>
      <c r="N113" s="246"/>
      <c r="O113" s="246"/>
      <c r="P113" s="246"/>
    </row>
    <row r="114" spans="1:16" s="114" customFormat="1">
      <c r="A114" s="124"/>
      <c r="B114" s="122"/>
      <c r="C114" s="120"/>
      <c r="D114" s="120"/>
      <c r="E114" s="384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</row>
    <row r="115" spans="1:16" ht="19.5">
      <c r="A115" s="524" t="s">
        <v>140</v>
      </c>
      <c r="B115" s="126" t="str">
        <f>A115&amp;" - "&amp;"آب"</f>
        <v>خدمات نیروگاهی آهار شرق - آب</v>
      </c>
      <c r="C115" s="245" t="s">
        <v>205</v>
      </c>
      <c r="D115" s="245" t="s">
        <v>205</v>
      </c>
      <c r="E115" s="385" t="s">
        <v>205</v>
      </c>
      <c r="F115" s="245" t="s">
        <v>205</v>
      </c>
      <c r="G115" s="245" t="s">
        <v>205</v>
      </c>
      <c r="H115" s="246"/>
      <c r="I115" s="246"/>
      <c r="J115" s="246"/>
      <c r="K115" s="246"/>
      <c r="L115" s="246"/>
      <c r="M115" s="246"/>
      <c r="N115" s="246"/>
      <c r="O115" s="246"/>
      <c r="P115" s="246"/>
    </row>
    <row r="116" spans="1:16" ht="19.5">
      <c r="A116" s="524"/>
      <c r="B116" s="126" t="str">
        <f>A115&amp;" - "&amp;"برق"</f>
        <v>خدمات نیروگاهی آهار شرق - برق</v>
      </c>
      <c r="C116" s="245" t="s">
        <v>205</v>
      </c>
      <c r="D116" s="245" t="s">
        <v>205</v>
      </c>
      <c r="E116" s="385" t="s">
        <v>205</v>
      </c>
      <c r="F116" s="245" t="s">
        <v>205</v>
      </c>
      <c r="G116" s="245" t="s">
        <v>205</v>
      </c>
      <c r="H116" s="246"/>
      <c r="I116" s="246"/>
      <c r="J116" s="246"/>
      <c r="K116" s="246"/>
      <c r="L116" s="246"/>
      <c r="M116" s="246"/>
      <c r="N116" s="246"/>
      <c r="O116" s="246"/>
      <c r="P116" s="246"/>
    </row>
    <row r="117" spans="1:16" ht="19.5">
      <c r="A117" s="524"/>
      <c r="B117" s="126" t="str">
        <f>A115&amp;" - "&amp;"گاز"</f>
        <v>خدمات نیروگاهی آهار شرق - گاز</v>
      </c>
      <c r="C117" s="245" t="s">
        <v>205</v>
      </c>
      <c r="D117" s="245" t="s">
        <v>205</v>
      </c>
      <c r="E117" s="385" t="s">
        <v>205</v>
      </c>
      <c r="F117" s="245" t="s">
        <v>205</v>
      </c>
      <c r="G117" s="245" t="s">
        <v>205</v>
      </c>
      <c r="H117" s="246"/>
      <c r="I117" s="246"/>
      <c r="J117" s="246"/>
      <c r="K117" s="246"/>
      <c r="L117" s="246"/>
      <c r="M117" s="246"/>
      <c r="N117" s="246"/>
      <c r="O117" s="246"/>
      <c r="P117" s="246"/>
    </row>
    <row r="118" spans="1:16" s="114" customFormat="1">
      <c r="A118" s="124"/>
      <c r="B118" s="122"/>
      <c r="C118" s="120"/>
      <c r="D118" s="120"/>
      <c r="E118" s="384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</row>
    <row r="119" spans="1:16" ht="19.5">
      <c r="A119" s="524" t="s">
        <v>250</v>
      </c>
      <c r="B119" s="126" t="str">
        <f>A119&amp;" - "&amp;"آب"</f>
        <v>زیست تروند آرین - آب</v>
      </c>
      <c r="C119" s="245" t="s">
        <v>205</v>
      </c>
      <c r="D119" s="245" t="s">
        <v>205</v>
      </c>
      <c r="E119" s="385" t="s">
        <v>205</v>
      </c>
      <c r="F119" s="245" t="s">
        <v>205</v>
      </c>
      <c r="G119" s="245" t="s">
        <v>205</v>
      </c>
      <c r="H119" s="246"/>
      <c r="I119" s="246"/>
      <c r="J119" s="246"/>
      <c r="K119" s="246"/>
      <c r="L119" s="246"/>
      <c r="M119" s="246"/>
      <c r="N119" s="246"/>
      <c r="O119" s="246"/>
      <c r="P119" s="246"/>
    </row>
    <row r="120" spans="1:16" ht="19.5">
      <c r="A120" s="524"/>
      <c r="B120" s="126" t="str">
        <f>A119&amp;" - "&amp;"برق"</f>
        <v>زیست تروند آرین - برق</v>
      </c>
      <c r="C120" s="245" t="s">
        <v>205</v>
      </c>
      <c r="D120" s="245" t="s">
        <v>205</v>
      </c>
      <c r="E120" s="385" t="s">
        <v>205</v>
      </c>
      <c r="F120" s="245" t="s">
        <v>205</v>
      </c>
      <c r="G120" s="245" t="s">
        <v>205</v>
      </c>
      <c r="H120" s="246"/>
      <c r="I120" s="246"/>
      <c r="J120" s="246"/>
      <c r="K120" s="246"/>
      <c r="L120" s="246"/>
      <c r="M120" s="246"/>
      <c r="N120" s="246"/>
      <c r="O120" s="246"/>
      <c r="P120" s="246"/>
    </row>
    <row r="121" spans="1:16" ht="19.5">
      <c r="A121" s="524"/>
      <c r="B121" s="126" t="str">
        <f>A119&amp;" - "&amp;"گاز"</f>
        <v>زیست تروند آرین - گاز</v>
      </c>
      <c r="C121" s="245" t="s">
        <v>205</v>
      </c>
      <c r="D121" s="245" t="s">
        <v>205</v>
      </c>
      <c r="E121" s="385" t="s">
        <v>205</v>
      </c>
      <c r="F121" s="245" t="s">
        <v>205</v>
      </c>
      <c r="G121" s="245" t="s">
        <v>205</v>
      </c>
      <c r="H121" s="246"/>
      <c r="I121" s="246"/>
      <c r="J121" s="246"/>
      <c r="K121" s="246"/>
      <c r="L121" s="246"/>
      <c r="M121" s="246"/>
      <c r="N121" s="246"/>
      <c r="O121" s="246"/>
      <c r="P121" s="246"/>
    </row>
    <row r="122" spans="1:16" s="114" customFormat="1">
      <c r="A122" s="124"/>
      <c r="B122" s="122"/>
      <c r="C122" s="120"/>
      <c r="D122" s="120"/>
      <c r="E122" s="384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</row>
    <row r="123" spans="1:16" ht="19.5">
      <c r="A123" s="524" t="s">
        <v>251</v>
      </c>
      <c r="B123" s="126" t="str">
        <f>A123&amp;" - "&amp;"آب"</f>
        <v>سازه گستر آرین پارس - آب</v>
      </c>
      <c r="C123" s="245" t="s">
        <v>205</v>
      </c>
      <c r="D123" s="245" t="s">
        <v>205</v>
      </c>
      <c r="E123" s="385" t="s">
        <v>205</v>
      </c>
      <c r="F123" s="245" t="s">
        <v>205</v>
      </c>
      <c r="G123" s="245" t="s">
        <v>205</v>
      </c>
      <c r="H123" s="246"/>
      <c r="I123" s="246"/>
      <c r="J123" s="246"/>
      <c r="K123" s="246"/>
      <c r="L123" s="246"/>
      <c r="M123" s="246"/>
      <c r="N123" s="246"/>
      <c r="O123" s="246"/>
      <c r="P123" s="246"/>
    </row>
    <row r="124" spans="1:16" ht="19.5">
      <c r="A124" s="524"/>
      <c r="B124" s="126" t="str">
        <f>A123&amp;" - "&amp;"برق"</f>
        <v>سازه گستر آرین پارس - برق</v>
      </c>
      <c r="C124" s="245" t="s">
        <v>205</v>
      </c>
      <c r="D124" s="245" t="s">
        <v>205</v>
      </c>
      <c r="E124" s="385" t="s">
        <v>205</v>
      </c>
      <c r="F124" s="245" t="s">
        <v>205</v>
      </c>
      <c r="G124" s="245" t="s">
        <v>205</v>
      </c>
      <c r="H124" s="246"/>
      <c r="I124" s="246"/>
      <c r="J124" s="246"/>
      <c r="K124" s="246"/>
      <c r="L124" s="246"/>
      <c r="M124" s="246"/>
      <c r="N124" s="246"/>
      <c r="O124" s="246"/>
      <c r="P124" s="246"/>
    </row>
    <row r="125" spans="1:16" ht="19.5">
      <c r="A125" s="524"/>
      <c r="B125" s="126" t="str">
        <f>A123&amp;" - "&amp;"گاز"</f>
        <v>سازه گستر آرین پارس - گاز</v>
      </c>
      <c r="C125" s="245" t="s">
        <v>205</v>
      </c>
      <c r="D125" s="245" t="s">
        <v>205</v>
      </c>
      <c r="E125" s="385" t="s">
        <v>205</v>
      </c>
      <c r="F125" s="245" t="s">
        <v>205</v>
      </c>
      <c r="G125" s="245" t="s">
        <v>205</v>
      </c>
      <c r="H125" s="246"/>
      <c r="I125" s="246"/>
      <c r="J125" s="246"/>
      <c r="K125" s="246"/>
      <c r="L125" s="246"/>
      <c r="M125" s="246"/>
      <c r="N125" s="246"/>
      <c r="O125" s="246"/>
      <c r="P125" s="246"/>
    </row>
    <row r="126" spans="1:16" s="114" customFormat="1">
      <c r="A126" s="124"/>
      <c r="B126" s="122"/>
      <c r="C126" s="120"/>
      <c r="D126" s="120"/>
      <c r="E126" s="384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</row>
    <row r="127" spans="1:16" ht="19.5">
      <c r="A127" s="524" t="s">
        <v>252</v>
      </c>
      <c r="B127" s="126" t="str">
        <f>A127&amp;" - "&amp;"آب"</f>
        <v>سامان داروی هشتم - آب</v>
      </c>
      <c r="C127" s="245" t="s">
        <v>205</v>
      </c>
      <c r="D127" s="245" t="s">
        <v>205</v>
      </c>
      <c r="E127" s="385" t="s">
        <v>205</v>
      </c>
      <c r="F127" s="245" t="s">
        <v>205</v>
      </c>
      <c r="G127" s="245" t="s">
        <v>205</v>
      </c>
      <c r="H127" s="246"/>
      <c r="I127" s="246"/>
      <c r="J127" s="246"/>
      <c r="K127" s="246"/>
      <c r="L127" s="246"/>
      <c r="M127" s="246"/>
      <c r="N127" s="246"/>
      <c r="O127" s="246"/>
      <c r="P127" s="246"/>
    </row>
    <row r="128" spans="1:16" ht="19.5">
      <c r="A128" s="524"/>
      <c r="B128" s="126" t="str">
        <f>A127&amp;" - "&amp;"برق"</f>
        <v>سامان داروی هشتم - برق</v>
      </c>
      <c r="C128" s="245" t="s">
        <v>205</v>
      </c>
      <c r="D128" s="245" t="s">
        <v>205</v>
      </c>
      <c r="E128" s="385" t="s">
        <v>205</v>
      </c>
      <c r="F128" s="245" t="s">
        <v>205</v>
      </c>
      <c r="G128" s="245" t="s">
        <v>205</v>
      </c>
      <c r="H128" s="246"/>
      <c r="I128" s="246"/>
      <c r="J128" s="246"/>
      <c r="K128" s="246"/>
      <c r="L128" s="246"/>
      <c r="M128" s="246"/>
      <c r="N128" s="246"/>
      <c r="O128" s="246"/>
      <c r="P128" s="246"/>
    </row>
    <row r="129" spans="1:16" ht="19.5">
      <c r="A129" s="524"/>
      <c r="B129" s="126" t="str">
        <f>A127&amp;" - "&amp;"گاز"</f>
        <v>سامان داروی هشتم - گاز</v>
      </c>
      <c r="C129" s="245" t="s">
        <v>205</v>
      </c>
      <c r="D129" s="245" t="s">
        <v>205</v>
      </c>
      <c r="E129" s="385" t="s">
        <v>205</v>
      </c>
      <c r="F129" s="245" t="s">
        <v>205</v>
      </c>
      <c r="G129" s="245" t="s">
        <v>205</v>
      </c>
      <c r="H129" s="246"/>
      <c r="I129" s="246"/>
      <c r="J129" s="246"/>
      <c r="K129" s="246"/>
      <c r="L129" s="246"/>
      <c r="M129" s="246"/>
      <c r="N129" s="246"/>
      <c r="O129" s="246"/>
      <c r="P129" s="246"/>
    </row>
    <row r="130" spans="1:16" s="114" customFormat="1">
      <c r="A130" s="124"/>
      <c r="B130" s="122"/>
      <c r="C130" s="120"/>
      <c r="D130" s="120"/>
      <c r="E130" s="384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</row>
    <row r="131" spans="1:16" ht="19.5">
      <c r="A131" s="524" t="s">
        <v>253</v>
      </c>
      <c r="B131" s="126" t="str">
        <f>A131&amp;" - "&amp;"آب"</f>
        <v>سامانه های دقیق نوین افراز - آب</v>
      </c>
      <c r="C131" s="245" t="s">
        <v>209</v>
      </c>
      <c r="D131" s="370" t="s">
        <v>254</v>
      </c>
      <c r="E131" s="370" t="s">
        <v>255</v>
      </c>
      <c r="F131" s="245" t="s">
        <v>205</v>
      </c>
      <c r="G131" s="245" t="s">
        <v>205</v>
      </c>
      <c r="H131" s="246"/>
      <c r="I131" s="246"/>
      <c r="J131" s="246"/>
      <c r="K131" s="246"/>
      <c r="L131" s="246"/>
      <c r="M131" s="246"/>
      <c r="N131" s="246"/>
      <c r="O131" s="246"/>
      <c r="P131" s="246"/>
    </row>
    <row r="132" spans="1:16" ht="19.5">
      <c r="A132" s="524"/>
      <c r="B132" s="126" t="str">
        <f>A131&amp;" - "&amp;"برق"</f>
        <v>سامانه های دقیق نوین افراز - برق</v>
      </c>
      <c r="C132" s="245" t="s">
        <v>209</v>
      </c>
      <c r="D132" s="370" t="s">
        <v>256</v>
      </c>
      <c r="E132" s="370" t="s">
        <v>257</v>
      </c>
      <c r="F132" s="245" t="s">
        <v>205</v>
      </c>
      <c r="G132" s="245" t="s">
        <v>205</v>
      </c>
      <c r="H132" s="246"/>
      <c r="I132" s="246"/>
      <c r="J132" s="246"/>
      <c r="K132" s="246"/>
      <c r="L132" s="246"/>
      <c r="M132" s="246"/>
      <c r="N132" s="246"/>
      <c r="O132" s="246"/>
      <c r="P132" s="246"/>
    </row>
    <row r="133" spans="1:16" ht="19.5">
      <c r="A133" s="524"/>
      <c r="B133" s="126" t="str">
        <f>A131&amp;" - "&amp;"گاز"</f>
        <v>سامانه های دقیق نوین افراز - گاز</v>
      </c>
      <c r="C133" s="245" t="s">
        <v>209</v>
      </c>
      <c r="D133" s="370" t="s">
        <v>258</v>
      </c>
      <c r="E133" s="370" t="s">
        <v>259</v>
      </c>
      <c r="F133" s="245" t="s">
        <v>205</v>
      </c>
      <c r="G133" s="245" t="s">
        <v>205</v>
      </c>
      <c r="H133" s="246"/>
      <c r="I133" s="246"/>
      <c r="J133" s="246"/>
      <c r="K133" s="246"/>
      <c r="L133" s="246"/>
      <c r="M133" s="246"/>
      <c r="N133" s="246"/>
      <c r="O133" s="246"/>
      <c r="P133" s="246"/>
    </row>
    <row r="134" spans="1:16" s="114" customFormat="1">
      <c r="A134" s="124"/>
      <c r="B134" s="122"/>
      <c r="C134" s="120"/>
      <c r="D134" s="120"/>
      <c r="E134" s="384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</row>
    <row r="135" spans="1:16" ht="19.5">
      <c r="A135" s="524" t="s">
        <v>260</v>
      </c>
      <c r="B135" s="126" t="str">
        <f>A135&amp;" - "&amp;"آب"</f>
        <v>سوله آقای زیوری - آب</v>
      </c>
      <c r="C135" s="245" t="s">
        <v>205</v>
      </c>
      <c r="D135" s="245" t="s">
        <v>205</v>
      </c>
      <c r="E135" s="385" t="s">
        <v>205</v>
      </c>
      <c r="F135" s="245" t="s">
        <v>205</v>
      </c>
      <c r="G135" s="245" t="s">
        <v>205</v>
      </c>
      <c r="H135" s="246"/>
      <c r="I135" s="246"/>
      <c r="J135" s="246"/>
      <c r="K135" s="246"/>
      <c r="L135" s="246"/>
      <c r="M135" s="246"/>
      <c r="N135" s="246"/>
      <c r="O135" s="246"/>
      <c r="P135" s="246"/>
    </row>
    <row r="136" spans="1:16" ht="19.5">
      <c r="A136" s="524"/>
      <c r="B136" s="126" t="str">
        <f>A135&amp;" - "&amp;"برق"</f>
        <v>سوله آقای زیوری - برق</v>
      </c>
      <c r="C136" s="245" t="s">
        <v>205</v>
      </c>
      <c r="D136" s="245" t="s">
        <v>205</v>
      </c>
      <c r="E136" s="385" t="s">
        <v>205</v>
      </c>
      <c r="F136" s="245" t="s">
        <v>205</v>
      </c>
      <c r="G136" s="245" t="s">
        <v>205</v>
      </c>
      <c r="H136" s="246"/>
      <c r="I136" s="246"/>
      <c r="J136" s="246"/>
      <c r="K136" s="246"/>
      <c r="L136" s="246"/>
      <c r="M136" s="246"/>
      <c r="N136" s="246"/>
      <c r="O136" s="246"/>
      <c r="P136" s="246"/>
    </row>
    <row r="137" spans="1:16" ht="19.5">
      <c r="A137" s="524"/>
      <c r="B137" s="126" t="str">
        <f>A135&amp;" - "&amp;"گاز"</f>
        <v>سوله آقای زیوری - گاز</v>
      </c>
      <c r="C137" s="245" t="s">
        <v>205</v>
      </c>
      <c r="D137" s="245" t="s">
        <v>205</v>
      </c>
      <c r="E137" s="385" t="s">
        <v>205</v>
      </c>
      <c r="F137" s="245" t="s">
        <v>205</v>
      </c>
      <c r="G137" s="245" t="s">
        <v>205</v>
      </c>
      <c r="H137" s="246"/>
      <c r="I137" s="246"/>
      <c r="J137" s="246"/>
      <c r="K137" s="246"/>
      <c r="L137" s="246"/>
      <c r="M137" s="246"/>
      <c r="N137" s="246"/>
      <c r="O137" s="246"/>
      <c r="P137" s="246"/>
    </row>
    <row r="138" spans="1:16" s="114" customFormat="1">
      <c r="A138" s="124"/>
      <c r="B138" s="122"/>
      <c r="C138" s="120"/>
      <c r="D138" s="120"/>
      <c r="E138" s="384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</row>
    <row r="139" spans="1:16" ht="19.5">
      <c r="A139" s="524" t="s">
        <v>261</v>
      </c>
      <c r="B139" s="126" t="str">
        <f>A139&amp;" - "&amp;"آب"</f>
        <v>شرق آزما - آب</v>
      </c>
      <c r="C139" s="245" t="s">
        <v>205</v>
      </c>
      <c r="D139" s="245" t="s">
        <v>205</v>
      </c>
      <c r="E139" s="385" t="s">
        <v>205</v>
      </c>
      <c r="F139" s="245" t="s">
        <v>205</v>
      </c>
      <c r="G139" s="245" t="s">
        <v>205</v>
      </c>
      <c r="H139" s="246"/>
      <c r="I139" s="246"/>
      <c r="J139" s="246"/>
      <c r="K139" s="246"/>
      <c r="L139" s="246"/>
      <c r="M139" s="246"/>
      <c r="N139" s="246"/>
      <c r="O139" s="246"/>
      <c r="P139" s="246"/>
    </row>
    <row r="140" spans="1:16" ht="19.5">
      <c r="A140" s="524"/>
      <c r="B140" s="126" t="str">
        <f>A139&amp;" - "&amp;"برق"</f>
        <v>شرق آزما - برق</v>
      </c>
      <c r="C140" s="245" t="s">
        <v>205</v>
      </c>
      <c r="D140" s="245" t="s">
        <v>205</v>
      </c>
      <c r="E140" s="385" t="s">
        <v>205</v>
      </c>
      <c r="F140" s="245" t="s">
        <v>205</v>
      </c>
      <c r="G140" s="245" t="s">
        <v>205</v>
      </c>
      <c r="H140" s="246"/>
      <c r="I140" s="246"/>
      <c r="J140" s="246"/>
      <c r="K140" s="246"/>
      <c r="L140" s="246"/>
      <c r="M140" s="246"/>
      <c r="N140" s="246"/>
      <c r="O140" s="246"/>
      <c r="P140" s="246"/>
    </row>
    <row r="141" spans="1:16" ht="19.5">
      <c r="A141" s="524"/>
      <c r="B141" s="126" t="str">
        <f>A139&amp;" - "&amp;"گاز"</f>
        <v>شرق آزما - گاز</v>
      </c>
      <c r="C141" s="245" t="s">
        <v>205</v>
      </c>
      <c r="D141" s="245" t="s">
        <v>205</v>
      </c>
      <c r="E141" s="385" t="s">
        <v>205</v>
      </c>
      <c r="F141" s="245" t="s">
        <v>205</v>
      </c>
      <c r="G141" s="245" t="s">
        <v>205</v>
      </c>
      <c r="H141" s="246"/>
      <c r="I141" s="246"/>
      <c r="J141" s="246"/>
      <c r="K141" s="246"/>
      <c r="L141" s="246"/>
      <c r="M141" s="246"/>
      <c r="N141" s="246"/>
      <c r="O141" s="246"/>
      <c r="P141" s="246"/>
    </row>
    <row r="142" spans="1:16" s="114" customFormat="1">
      <c r="A142" s="124"/>
      <c r="B142" s="122"/>
      <c r="C142" s="120"/>
      <c r="D142" s="120"/>
      <c r="E142" s="384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</row>
    <row r="143" spans="1:16" ht="19.5">
      <c r="A143" s="524" t="s">
        <v>262</v>
      </c>
      <c r="B143" s="126" t="str">
        <f>A143&amp;" - "&amp;"آب"</f>
        <v>شهاب کیا آرمان - آب</v>
      </c>
      <c r="C143" s="245" t="s">
        <v>209</v>
      </c>
      <c r="D143" s="245" t="s">
        <v>205</v>
      </c>
      <c r="E143" s="385" t="s">
        <v>205</v>
      </c>
      <c r="F143" s="245" t="s">
        <v>205</v>
      </c>
      <c r="G143" s="245" t="s">
        <v>205</v>
      </c>
      <c r="H143" s="246"/>
      <c r="I143" s="246"/>
      <c r="J143" s="246"/>
      <c r="K143" s="246"/>
      <c r="L143" s="246"/>
      <c r="M143" s="246"/>
      <c r="N143" s="246"/>
      <c r="O143" s="246"/>
      <c r="P143" s="246"/>
    </row>
    <row r="144" spans="1:16" ht="19.5">
      <c r="A144" s="524"/>
      <c r="B144" s="126" t="str">
        <f>A143&amp;" - "&amp;"برق"</f>
        <v>شهاب کیا آرمان - برق</v>
      </c>
      <c r="C144" s="245" t="s">
        <v>209</v>
      </c>
      <c r="D144" s="245" t="s">
        <v>205</v>
      </c>
      <c r="E144" s="385" t="s">
        <v>205</v>
      </c>
      <c r="F144" s="245" t="s">
        <v>205</v>
      </c>
      <c r="G144" s="245" t="s">
        <v>205</v>
      </c>
      <c r="H144" s="246"/>
      <c r="I144" s="246"/>
      <c r="J144" s="246"/>
      <c r="K144" s="246"/>
      <c r="L144" s="246"/>
      <c r="M144" s="246"/>
      <c r="N144" s="246"/>
      <c r="O144" s="246"/>
      <c r="P144" s="246"/>
    </row>
    <row r="145" spans="1:16" ht="19.5">
      <c r="A145" s="524"/>
      <c r="B145" s="126" t="str">
        <f>A143&amp;" - "&amp;"گاز"</f>
        <v>شهاب کیا آرمان - گاز</v>
      </c>
      <c r="C145" s="245" t="s">
        <v>209</v>
      </c>
      <c r="D145" s="245" t="s">
        <v>205</v>
      </c>
      <c r="E145" s="385" t="s">
        <v>205</v>
      </c>
      <c r="F145" s="245" t="s">
        <v>205</v>
      </c>
      <c r="G145" s="245" t="s">
        <v>205</v>
      </c>
      <c r="H145" s="246"/>
      <c r="I145" s="246"/>
      <c r="J145" s="246"/>
      <c r="K145" s="246"/>
      <c r="L145" s="246"/>
      <c r="M145" s="246"/>
      <c r="N145" s="246"/>
      <c r="O145" s="246"/>
      <c r="P145" s="246"/>
    </row>
    <row r="146" spans="1:16" s="114" customFormat="1">
      <c r="A146" s="124"/>
      <c r="B146" s="122"/>
      <c r="C146" s="120"/>
      <c r="D146" s="120"/>
      <c r="E146" s="384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</row>
    <row r="147" spans="1:16" ht="19.5">
      <c r="A147" s="524" t="s">
        <v>263</v>
      </c>
      <c r="B147" s="126" t="str">
        <f>A147&amp;" - "&amp;"آب"</f>
        <v>صنعت پروژه - آب</v>
      </c>
      <c r="C147" s="245" t="s">
        <v>205</v>
      </c>
      <c r="D147" s="245" t="s">
        <v>205</v>
      </c>
      <c r="E147" s="385" t="s">
        <v>205</v>
      </c>
      <c r="F147" s="245" t="s">
        <v>205</v>
      </c>
      <c r="G147" s="245" t="s">
        <v>205</v>
      </c>
      <c r="H147" s="246"/>
      <c r="I147" s="246"/>
      <c r="J147" s="246"/>
      <c r="K147" s="246"/>
      <c r="L147" s="246"/>
      <c r="M147" s="246"/>
      <c r="N147" s="246"/>
      <c r="O147" s="246"/>
      <c r="P147" s="246"/>
    </row>
    <row r="148" spans="1:16" ht="19.5">
      <c r="A148" s="524"/>
      <c r="B148" s="126" t="str">
        <f>A147&amp;" - "&amp;"برق"</f>
        <v>صنعت پروژه - برق</v>
      </c>
      <c r="C148" s="245" t="s">
        <v>205</v>
      </c>
      <c r="D148" s="245" t="s">
        <v>205</v>
      </c>
      <c r="E148" s="385" t="s">
        <v>205</v>
      </c>
      <c r="F148" s="245" t="s">
        <v>205</v>
      </c>
      <c r="G148" s="245" t="s">
        <v>205</v>
      </c>
      <c r="H148" s="246"/>
      <c r="I148" s="246"/>
      <c r="J148" s="246"/>
      <c r="K148" s="246"/>
      <c r="L148" s="246"/>
      <c r="M148" s="246"/>
      <c r="N148" s="246"/>
      <c r="O148" s="246"/>
      <c r="P148" s="246"/>
    </row>
    <row r="149" spans="1:16" ht="19.5">
      <c r="A149" s="524"/>
      <c r="B149" s="126" t="str">
        <f>A147&amp;" - "&amp;"گاز"</f>
        <v>صنعت پروژه - گاز</v>
      </c>
      <c r="C149" s="245" t="s">
        <v>205</v>
      </c>
      <c r="D149" s="245" t="s">
        <v>205</v>
      </c>
      <c r="E149" s="385" t="s">
        <v>205</v>
      </c>
      <c r="F149" s="245" t="s">
        <v>205</v>
      </c>
      <c r="G149" s="245" t="s">
        <v>205</v>
      </c>
      <c r="H149" s="246"/>
      <c r="I149" s="246"/>
      <c r="J149" s="246"/>
      <c r="K149" s="246"/>
      <c r="L149" s="246"/>
      <c r="M149" s="246"/>
      <c r="N149" s="246"/>
      <c r="O149" s="246"/>
      <c r="P149" s="246"/>
    </row>
    <row r="150" spans="1:16" s="114" customFormat="1">
      <c r="A150" s="124"/>
      <c r="B150" s="122"/>
      <c r="C150" s="120"/>
      <c r="D150" s="120"/>
      <c r="E150" s="384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</row>
    <row r="151" spans="1:16" ht="19.5">
      <c r="A151" s="524" t="s">
        <v>264</v>
      </c>
      <c r="B151" s="126" t="str">
        <f>A151&amp;" - "&amp;"آب"</f>
        <v>طاها قالب - آب</v>
      </c>
      <c r="C151" s="245" t="s">
        <v>205</v>
      </c>
      <c r="D151" s="245" t="s">
        <v>205</v>
      </c>
      <c r="E151" s="385" t="s">
        <v>205</v>
      </c>
      <c r="F151" s="245" t="s">
        <v>205</v>
      </c>
      <c r="G151" s="245" t="s">
        <v>205</v>
      </c>
      <c r="H151" s="246"/>
      <c r="I151" s="246"/>
      <c r="J151" s="246"/>
      <c r="K151" s="246"/>
      <c r="L151" s="246"/>
      <c r="M151" s="246"/>
      <c r="N151" s="246"/>
      <c r="O151" s="246"/>
      <c r="P151" s="246"/>
    </row>
    <row r="152" spans="1:16" ht="19.5">
      <c r="A152" s="524"/>
      <c r="B152" s="126" t="str">
        <f>A151&amp;" - "&amp;"برق"</f>
        <v>طاها قالب - برق</v>
      </c>
      <c r="C152" s="245" t="s">
        <v>205</v>
      </c>
      <c r="D152" s="245" t="s">
        <v>205</v>
      </c>
      <c r="E152" s="385" t="s">
        <v>205</v>
      </c>
      <c r="F152" s="245" t="s">
        <v>205</v>
      </c>
      <c r="G152" s="245" t="s">
        <v>205</v>
      </c>
      <c r="H152" s="246"/>
      <c r="I152" s="246"/>
      <c r="J152" s="246"/>
      <c r="K152" s="246"/>
      <c r="L152" s="246"/>
      <c r="M152" s="246"/>
      <c r="N152" s="246"/>
      <c r="O152" s="246"/>
      <c r="P152" s="246"/>
    </row>
    <row r="153" spans="1:16" ht="19.5">
      <c r="A153" s="524"/>
      <c r="B153" s="126" t="str">
        <f>A151&amp;" - "&amp;"گاز"</f>
        <v>طاها قالب - گاز</v>
      </c>
      <c r="C153" s="245" t="s">
        <v>205</v>
      </c>
      <c r="D153" s="245" t="s">
        <v>205</v>
      </c>
      <c r="E153" s="385" t="s">
        <v>205</v>
      </c>
      <c r="F153" s="245" t="s">
        <v>205</v>
      </c>
      <c r="G153" s="245" t="s">
        <v>205</v>
      </c>
      <c r="H153" s="246"/>
      <c r="I153" s="246"/>
      <c r="J153" s="246"/>
      <c r="K153" s="246"/>
      <c r="L153" s="246"/>
      <c r="M153" s="246"/>
      <c r="N153" s="246"/>
      <c r="O153" s="246"/>
      <c r="P153" s="246"/>
    </row>
    <row r="154" spans="1:16" s="114" customFormat="1">
      <c r="A154" s="124"/>
      <c r="B154" s="122"/>
      <c r="C154" s="120"/>
      <c r="D154" s="120"/>
      <c r="E154" s="384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</row>
    <row r="155" spans="1:16" ht="19.5">
      <c r="A155" s="524" t="s">
        <v>265</v>
      </c>
      <c r="B155" s="126" t="str">
        <f>A155&amp;" - "&amp;"آب"</f>
        <v>فنی مهندسی فلات شرق پارثاوا - آب</v>
      </c>
      <c r="C155" s="245" t="s">
        <v>205</v>
      </c>
      <c r="D155" s="245" t="s">
        <v>205</v>
      </c>
      <c r="E155" s="385" t="s">
        <v>205</v>
      </c>
      <c r="F155" s="245" t="s">
        <v>205</v>
      </c>
      <c r="G155" s="245" t="s">
        <v>205</v>
      </c>
      <c r="H155" s="246"/>
      <c r="I155" s="246"/>
      <c r="J155" s="246"/>
      <c r="K155" s="246"/>
      <c r="L155" s="246"/>
      <c r="M155" s="246"/>
      <c r="N155" s="246"/>
      <c r="O155" s="246"/>
      <c r="P155" s="246"/>
    </row>
    <row r="156" spans="1:16" ht="19.5">
      <c r="A156" s="524"/>
      <c r="B156" s="126" t="str">
        <f>A155&amp;" - "&amp;"برق"</f>
        <v>فنی مهندسی فلات شرق پارثاوا - برق</v>
      </c>
      <c r="C156" s="245" t="s">
        <v>205</v>
      </c>
      <c r="D156" s="245" t="s">
        <v>205</v>
      </c>
      <c r="E156" s="385" t="s">
        <v>205</v>
      </c>
      <c r="F156" s="245" t="s">
        <v>205</v>
      </c>
      <c r="G156" s="245" t="s">
        <v>205</v>
      </c>
      <c r="H156" s="246"/>
      <c r="I156" s="246"/>
      <c r="J156" s="246"/>
      <c r="K156" s="246"/>
      <c r="L156" s="246"/>
      <c r="M156" s="246"/>
      <c r="N156" s="246"/>
      <c r="O156" s="246"/>
      <c r="P156" s="246"/>
    </row>
    <row r="157" spans="1:16" ht="19.5">
      <c r="A157" s="524"/>
      <c r="B157" s="126" t="str">
        <f>A155&amp;" - "&amp;"گاز"</f>
        <v>فنی مهندسی فلات شرق پارثاوا - گاز</v>
      </c>
      <c r="C157" s="245" t="s">
        <v>205</v>
      </c>
      <c r="D157" s="245" t="s">
        <v>205</v>
      </c>
      <c r="E157" s="385" t="s">
        <v>205</v>
      </c>
      <c r="F157" s="245" t="s">
        <v>205</v>
      </c>
      <c r="G157" s="245" t="s">
        <v>205</v>
      </c>
      <c r="H157" s="246"/>
      <c r="I157" s="246"/>
      <c r="J157" s="246"/>
      <c r="K157" s="246"/>
      <c r="L157" s="246"/>
      <c r="M157" s="246"/>
      <c r="N157" s="246"/>
      <c r="O157" s="246"/>
      <c r="P157" s="246"/>
    </row>
    <row r="158" spans="1:16" s="114" customFormat="1">
      <c r="A158" s="124"/>
      <c r="B158" s="122"/>
      <c r="C158" s="120"/>
      <c r="D158" s="120"/>
      <c r="E158" s="384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</row>
    <row r="159" spans="1:16" ht="19.5">
      <c r="A159" s="524" t="s">
        <v>266</v>
      </c>
      <c r="B159" s="126" t="str">
        <f>A159&amp;" - "&amp;"آب"</f>
        <v>فوم آساک - آب</v>
      </c>
      <c r="C159" s="245" t="s">
        <v>205</v>
      </c>
      <c r="D159" s="245" t="s">
        <v>205</v>
      </c>
      <c r="E159" s="385" t="s">
        <v>205</v>
      </c>
      <c r="F159" s="245" t="s">
        <v>205</v>
      </c>
      <c r="G159" s="245" t="s">
        <v>205</v>
      </c>
      <c r="H159" s="246"/>
      <c r="I159" s="246"/>
      <c r="J159" s="246"/>
      <c r="K159" s="246"/>
      <c r="L159" s="246"/>
      <c r="M159" s="246"/>
      <c r="N159" s="246"/>
      <c r="O159" s="246"/>
      <c r="P159" s="246"/>
    </row>
    <row r="160" spans="1:16" ht="19.5">
      <c r="A160" s="524"/>
      <c r="B160" s="126" t="str">
        <f>A159&amp;" - "&amp;"برق"</f>
        <v>فوم آساک - برق</v>
      </c>
      <c r="C160" s="245" t="s">
        <v>205</v>
      </c>
      <c r="D160" s="245" t="s">
        <v>205</v>
      </c>
      <c r="E160" s="385" t="s">
        <v>205</v>
      </c>
      <c r="F160" s="245" t="s">
        <v>205</v>
      </c>
      <c r="G160" s="245" t="s">
        <v>205</v>
      </c>
      <c r="H160" s="246"/>
      <c r="I160" s="246"/>
      <c r="J160" s="246"/>
      <c r="K160" s="246"/>
      <c r="L160" s="246"/>
      <c r="M160" s="246"/>
      <c r="N160" s="246"/>
      <c r="O160" s="246"/>
      <c r="P160" s="246"/>
    </row>
    <row r="161" spans="1:16" ht="19.5">
      <c r="A161" s="524"/>
      <c r="B161" s="126" t="str">
        <f>A159&amp;" - "&amp;"گاز"</f>
        <v>فوم آساک - گاز</v>
      </c>
      <c r="C161" s="245" t="s">
        <v>205</v>
      </c>
      <c r="D161" s="245" t="s">
        <v>205</v>
      </c>
      <c r="E161" s="385" t="s">
        <v>205</v>
      </c>
      <c r="F161" s="245" t="s">
        <v>205</v>
      </c>
      <c r="G161" s="245" t="s">
        <v>205</v>
      </c>
      <c r="H161" s="246"/>
      <c r="I161" s="246"/>
      <c r="J161" s="246"/>
      <c r="K161" s="246"/>
      <c r="L161" s="246"/>
      <c r="M161" s="246"/>
      <c r="N161" s="246"/>
      <c r="O161" s="246"/>
      <c r="P161" s="246"/>
    </row>
    <row r="162" spans="1:16" s="114" customFormat="1">
      <c r="A162" s="124"/>
      <c r="B162" s="122"/>
      <c r="C162" s="120"/>
      <c r="D162" s="120"/>
      <c r="E162" s="384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</row>
    <row r="163" spans="1:16" ht="19.5">
      <c r="A163" s="524" t="s">
        <v>267</v>
      </c>
      <c r="B163" s="126" t="str">
        <f>A163&amp;" - "&amp;"آب"</f>
        <v>کارن افزار نوید پارسیان - آب</v>
      </c>
      <c r="C163" s="245" t="s">
        <v>205</v>
      </c>
      <c r="D163" s="245" t="s">
        <v>205</v>
      </c>
      <c r="E163" s="385" t="s">
        <v>205</v>
      </c>
      <c r="F163" s="245" t="s">
        <v>205</v>
      </c>
      <c r="G163" s="245" t="s">
        <v>205</v>
      </c>
      <c r="H163" s="246"/>
      <c r="I163" s="246"/>
      <c r="J163" s="246"/>
      <c r="K163" s="246"/>
      <c r="L163" s="246"/>
      <c r="M163" s="246"/>
      <c r="N163" s="246"/>
      <c r="O163" s="246"/>
      <c r="P163" s="246"/>
    </row>
    <row r="164" spans="1:16" ht="19.5">
      <c r="A164" s="524"/>
      <c r="B164" s="126" t="str">
        <f>A163&amp;" - "&amp;"برق"</f>
        <v>کارن افزار نوید پارسیان - برق</v>
      </c>
      <c r="C164" s="245" t="s">
        <v>205</v>
      </c>
      <c r="D164" s="245" t="s">
        <v>205</v>
      </c>
      <c r="E164" s="385" t="s">
        <v>205</v>
      </c>
      <c r="F164" s="245" t="s">
        <v>205</v>
      </c>
      <c r="G164" s="245" t="s">
        <v>205</v>
      </c>
      <c r="H164" s="246"/>
      <c r="I164" s="246"/>
      <c r="J164" s="246"/>
      <c r="K164" s="246"/>
      <c r="L164" s="246"/>
      <c r="M164" s="246"/>
      <c r="N164" s="246"/>
      <c r="O164" s="246"/>
      <c r="P164" s="246"/>
    </row>
    <row r="165" spans="1:16" ht="19.5">
      <c r="A165" s="524"/>
      <c r="B165" s="126" t="str">
        <f>A163&amp;" - "&amp;"گاز"</f>
        <v>کارن افزار نوید پارسیان - گاز</v>
      </c>
      <c r="C165" s="245" t="s">
        <v>205</v>
      </c>
      <c r="D165" s="245" t="s">
        <v>205</v>
      </c>
      <c r="E165" s="385" t="s">
        <v>205</v>
      </c>
      <c r="F165" s="245" t="s">
        <v>205</v>
      </c>
      <c r="G165" s="245" t="s">
        <v>205</v>
      </c>
      <c r="H165" s="246"/>
      <c r="I165" s="246"/>
      <c r="J165" s="246"/>
      <c r="K165" s="246"/>
      <c r="L165" s="246"/>
      <c r="M165" s="246"/>
      <c r="N165" s="246"/>
      <c r="O165" s="246"/>
      <c r="P165" s="246"/>
    </row>
    <row r="166" spans="1:16" s="114" customFormat="1">
      <c r="A166" s="124"/>
      <c r="B166" s="122"/>
      <c r="C166" s="120"/>
      <c r="D166" s="120"/>
      <c r="E166" s="384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</row>
    <row r="167" spans="1:16" ht="19.5">
      <c r="A167" s="524" t="s">
        <v>268</v>
      </c>
      <c r="B167" s="126" t="str">
        <f>A167&amp;" - "&amp;"آب"</f>
        <v>کاوش صنعت توس (1) - آب</v>
      </c>
      <c r="C167" s="245" t="s">
        <v>205</v>
      </c>
      <c r="D167" s="245" t="s">
        <v>205</v>
      </c>
      <c r="E167" s="385" t="s">
        <v>205</v>
      </c>
      <c r="F167" s="245" t="s">
        <v>205</v>
      </c>
      <c r="G167" s="245" t="s">
        <v>205</v>
      </c>
      <c r="H167" s="246"/>
      <c r="I167" s="246"/>
      <c r="J167" s="246"/>
      <c r="K167" s="246"/>
      <c r="L167" s="246"/>
      <c r="M167" s="246"/>
      <c r="N167" s="246"/>
      <c r="O167" s="246"/>
      <c r="P167" s="246"/>
    </row>
    <row r="168" spans="1:16" ht="19.5">
      <c r="A168" s="524"/>
      <c r="B168" s="126" t="str">
        <f>A167&amp;" - "&amp;"برق"</f>
        <v>کاوش صنعت توس (1) - برق</v>
      </c>
      <c r="C168" s="245" t="s">
        <v>205</v>
      </c>
      <c r="D168" s="245" t="s">
        <v>205</v>
      </c>
      <c r="E168" s="385" t="s">
        <v>205</v>
      </c>
      <c r="F168" s="245" t="s">
        <v>205</v>
      </c>
      <c r="G168" s="245" t="s">
        <v>205</v>
      </c>
      <c r="H168" s="246"/>
      <c r="I168" s="246"/>
      <c r="J168" s="246"/>
      <c r="K168" s="246"/>
      <c r="L168" s="246"/>
      <c r="M168" s="246"/>
      <c r="N168" s="246"/>
      <c r="O168" s="246"/>
      <c r="P168" s="246"/>
    </row>
    <row r="169" spans="1:16" ht="19.5">
      <c r="A169" s="524"/>
      <c r="B169" s="126" t="str">
        <f>A167&amp;" - "&amp;"گاز"</f>
        <v>کاوش صنعت توس (1) - گاز</v>
      </c>
      <c r="C169" s="245" t="s">
        <v>205</v>
      </c>
      <c r="D169" s="245" t="s">
        <v>205</v>
      </c>
      <c r="E169" s="385" t="s">
        <v>205</v>
      </c>
      <c r="F169" s="245" t="s">
        <v>205</v>
      </c>
      <c r="G169" s="245" t="s">
        <v>205</v>
      </c>
      <c r="H169" s="246"/>
      <c r="I169" s="246"/>
      <c r="J169" s="246"/>
      <c r="K169" s="246"/>
      <c r="L169" s="246"/>
      <c r="M169" s="246"/>
      <c r="N169" s="246"/>
      <c r="O169" s="246"/>
      <c r="P169" s="246"/>
    </row>
    <row r="170" spans="1:16" s="114" customFormat="1">
      <c r="A170" s="124"/>
      <c r="B170" s="122"/>
      <c r="C170" s="120"/>
      <c r="D170" s="120"/>
      <c r="E170" s="384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</row>
    <row r="171" spans="1:16" ht="19.5">
      <c r="A171" s="524" t="s">
        <v>269</v>
      </c>
      <c r="B171" s="126" t="str">
        <f>A171&amp;" - "&amp;"آب"</f>
        <v>کاوش صنعت توس (2) - آب</v>
      </c>
      <c r="C171" s="245" t="s">
        <v>205</v>
      </c>
      <c r="D171" s="245" t="s">
        <v>205</v>
      </c>
      <c r="E171" s="385" t="s">
        <v>205</v>
      </c>
      <c r="F171" s="245" t="s">
        <v>205</v>
      </c>
      <c r="G171" s="245" t="s">
        <v>205</v>
      </c>
      <c r="H171" s="246"/>
      <c r="I171" s="246"/>
      <c r="J171" s="246"/>
      <c r="K171" s="246"/>
      <c r="L171" s="246"/>
      <c r="M171" s="246"/>
      <c r="N171" s="246"/>
      <c r="O171" s="246"/>
      <c r="P171" s="246"/>
    </row>
    <row r="172" spans="1:16" ht="19.5">
      <c r="A172" s="524"/>
      <c r="B172" s="126" t="str">
        <f>A171&amp;" - "&amp;"برق"</f>
        <v>کاوش صنعت توس (2) - برق</v>
      </c>
      <c r="C172" s="247" t="s">
        <v>205</v>
      </c>
      <c r="D172" s="247" t="s">
        <v>205</v>
      </c>
      <c r="E172" s="386" t="s">
        <v>205</v>
      </c>
      <c r="F172" s="247" t="s">
        <v>205</v>
      </c>
      <c r="G172" s="247" t="s">
        <v>205</v>
      </c>
      <c r="H172" s="248"/>
      <c r="I172" s="248"/>
      <c r="J172" s="248"/>
      <c r="K172" s="248"/>
      <c r="L172" s="248"/>
      <c r="M172" s="248"/>
      <c r="N172" s="248"/>
      <c r="O172" s="248"/>
      <c r="P172" s="248"/>
    </row>
    <row r="173" spans="1:16" ht="19.5">
      <c r="A173" s="524"/>
      <c r="B173" s="126" t="str">
        <f>A171&amp;" - "&amp;"گاز"</f>
        <v>کاوش صنعت توس (2) - گاز</v>
      </c>
      <c r="C173" s="247" t="s">
        <v>205</v>
      </c>
      <c r="D173" s="247" t="s">
        <v>205</v>
      </c>
      <c r="E173" s="386" t="s">
        <v>205</v>
      </c>
      <c r="F173" s="247" t="s">
        <v>205</v>
      </c>
      <c r="G173" s="247" t="s">
        <v>205</v>
      </c>
      <c r="H173" s="248"/>
      <c r="I173" s="248"/>
      <c r="J173" s="248"/>
      <c r="K173" s="248"/>
      <c r="L173" s="248"/>
      <c r="M173" s="248"/>
      <c r="N173" s="248"/>
      <c r="O173" s="248"/>
      <c r="P173" s="248"/>
    </row>
    <row r="174" spans="1:16" s="114" customFormat="1">
      <c r="A174" s="124"/>
      <c r="B174" s="122"/>
      <c r="C174" s="120"/>
      <c r="D174" s="120"/>
      <c r="E174" s="384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</row>
    <row r="175" spans="1:16" ht="19.5">
      <c r="A175" s="524" t="s">
        <v>270</v>
      </c>
      <c r="B175" s="126" t="str">
        <f>A175&amp;" - "&amp;"آب"</f>
        <v>کیان تدبیر - آب</v>
      </c>
      <c r="C175" s="245" t="s">
        <v>209</v>
      </c>
      <c r="D175" s="245" t="s">
        <v>205</v>
      </c>
      <c r="E175" s="369" t="s">
        <v>271</v>
      </c>
      <c r="F175" s="245" t="s">
        <v>205</v>
      </c>
      <c r="G175" s="245" t="s">
        <v>205</v>
      </c>
      <c r="H175" s="246"/>
      <c r="I175" s="246"/>
      <c r="J175" s="246"/>
      <c r="K175" s="246"/>
      <c r="L175" s="246"/>
      <c r="M175" s="246"/>
      <c r="N175" s="246"/>
      <c r="O175" s="246"/>
      <c r="P175" s="246"/>
    </row>
    <row r="176" spans="1:16" ht="19.5">
      <c r="A176" s="524"/>
      <c r="B176" s="126" t="str">
        <f>A175&amp;" - "&amp;"برق"</f>
        <v>کیان تدبیر - برق</v>
      </c>
      <c r="C176" s="245" t="s">
        <v>209</v>
      </c>
      <c r="D176" s="245" t="s">
        <v>205</v>
      </c>
      <c r="E176" s="369" t="s">
        <v>272</v>
      </c>
      <c r="F176" s="245" t="s">
        <v>205</v>
      </c>
      <c r="G176" s="245" t="s">
        <v>205</v>
      </c>
      <c r="H176" s="246"/>
      <c r="I176" s="246"/>
      <c r="J176" s="246"/>
      <c r="K176" s="246"/>
      <c r="L176" s="246"/>
      <c r="M176" s="246"/>
      <c r="N176" s="246"/>
      <c r="O176" s="246"/>
      <c r="P176" s="246"/>
    </row>
    <row r="177" spans="1:16" ht="19.5">
      <c r="A177" s="524"/>
      <c r="B177" s="126" t="str">
        <f>A175&amp;" - "&amp;"گاز"</f>
        <v>کیان تدبیر - گاز</v>
      </c>
      <c r="C177" s="245" t="s">
        <v>209</v>
      </c>
      <c r="D177" s="245" t="s">
        <v>205</v>
      </c>
      <c r="E177" s="369" t="s">
        <v>273</v>
      </c>
      <c r="F177" s="245" t="s">
        <v>205</v>
      </c>
      <c r="G177" s="245" t="s">
        <v>205</v>
      </c>
      <c r="H177" s="246"/>
      <c r="I177" s="246"/>
      <c r="J177" s="246"/>
      <c r="K177" s="246"/>
      <c r="L177" s="246"/>
      <c r="M177" s="246"/>
      <c r="N177" s="246"/>
      <c r="O177" s="246"/>
      <c r="P177" s="246"/>
    </row>
    <row r="178" spans="1:16" s="114" customFormat="1">
      <c r="A178" s="124"/>
      <c r="B178" s="122"/>
      <c r="C178" s="120"/>
      <c r="D178" s="120"/>
      <c r="E178" s="384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</row>
    <row r="179" spans="1:16" ht="19.5">
      <c r="A179" s="524" t="s">
        <v>274</v>
      </c>
      <c r="B179" s="126" t="str">
        <f>A179&amp;" - "&amp;"آب"</f>
        <v>گل کوه بینالود - آب</v>
      </c>
      <c r="C179" s="245" t="s">
        <v>205</v>
      </c>
      <c r="D179" s="245" t="s">
        <v>205</v>
      </c>
      <c r="E179" s="385" t="s">
        <v>205</v>
      </c>
      <c r="F179" s="245" t="s">
        <v>205</v>
      </c>
      <c r="G179" s="245" t="s">
        <v>205</v>
      </c>
      <c r="H179" s="246"/>
      <c r="I179" s="246"/>
      <c r="J179" s="246"/>
      <c r="K179" s="246"/>
      <c r="L179" s="246"/>
      <c r="M179" s="246"/>
      <c r="N179" s="246"/>
      <c r="O179" s="246"/>
      <c r="P179" s="246"/>
    </row>
    <row r="180" spans="1:16" ht="19.5">
      <c r="A180" s="524"/>
      <c r="B180" s="126" t="str">
        <f>A179&amp;" - "&amp;"برق"</f>
        <v>گل کوه بینالود - برق</v>
      </c>
      <c r="C180" s="245" t="s">
        <v>205</v>
      </c>
      <c r="D180" s="245" t="s">
        <v>205</v>
      </c>
      <c r="E180" s="385" t="s">
        <v>205</v>
      </c>
      <c r="F180" s="245" t="s">
        <v>205</v>
      </c>
      <c r="G180" s="245" t="s">
        <v>205</v>
      </c>
      <c r="H180" s="246"/>
      <c r="I180" s="246"/>
      <c r="J180" s="246"/>
      <c r="K180" s="246"/>
      <c r="L180" s="246"/>
      <c r="M180" s="246"/>
      <c r="N180" s="246"/>
      <c r="O180" s="246"/>
      <c r="P180" s="246"/>
    </row>
    <row r="181" spans="1:16" ht="19.5">
      <c r="A181" s="524"/>
      <c r="B181" s="126" t="str">
        <f>A179&amp;" - "&amp;"گاز"</f>
        <v>گل کوه بینالود - گاز</v>
      </c>
      <c r="C181" s="245" t="s">
        <v>205</v>
      </c>
      <c r="D181" s="245" t="s">
        <v>205</v>
      </c>
      <c r="E181" s="385" t="s">
        <v>205</v>
      </c>
      <c r="F181" s="245" t="s">
        <v>205</v>
      </c>
      <c r="G181" s="245" t="s">
        <v>205</v>
      </c>
      <c r="H181" s="246"/>
      <c r="I181" s="246"/>
      <c r="J181" s="246"/>
      <c r="K181" s="246"/>
      <c r="L181" s="246"/>
      <c r="M181" s="246"/>
      <c r="N181" s="246"/>
      <c r="O181" s="246"/>
      <c r="P181" s="246"/>
    </row>
    <row r="182" spans="1:16" s="114" customFormat="1">
      <c r="A182" s="124"/>
      <c r="B182" s="122"/>
      <c r="C182" s="120"/>
      <c r="D182" s="120"/>
      <c r="E182" s="384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</row>
    <row r="183" spans="1:16" ht="19.5">
      <c r="A183" s="524" t="s">
        <v>275</v>
      </c>
      <c r="B183" s="126" t="str">
        <f>A183&amp;" - "&amp;"آب"</f>
        <v>افزودنی های طبیعی گلچین توس - آب</v>
      </c>
      <c r="C183" s="245" t="s">
        <v>205</v>
      </c>
      <c r="D183" s="245" t="s">
        <v>205</v>
      </c>
      <c r="E183" s="385" t="s">
        <v>205</v>
      </c>
      <c r="F183" s="245" t="s">
        <v>205</v>
      </c>
      <c r="G183" s="245" t="s">
        <v>205</v>
      </c>
      <c r="H183" s="246"/>
      <c r="I183" s="246"/>
      <c r="J183" s="246"/>
      <c r="K183" s="246"/>
      <c r="L183" s="246"/>
      <c r="M183" s="246"/>
      <c r="N183" s="246"/>
      <c r="O183" s="246"/>
      <c r="P183" s="246"/>
    </row>
    <row r="184" spans="1:16" ht="19.5">
      <c r="A184" s="524"/>
      <c r="B184" s="126" t="str">
        <f>A183&amp;" - "&amp;"برق"</f>
        <v>افزودنی های طبیعی گلچین توس - برق</v>
      </c>
      <c r="C184" s="245" t="s">
        <v>205</v>
      </c>
      <c r="D184" s="245" t="s">
        <v>205</v>
      </c>
      <c r="E184" s="385" t="s">
        <v>205</v>
      </c>
      <c r="F184" s="245" t="s">
        <v>205</v>
      </c>
      <c r="G184" s="245" t="s">
        <v>205</v>
      </c>
      <c r="H184" s="246"/>
      <c r="I184" s="246"/>
      <c r="J184" s="246"/>
      <c r="K184" s="246"/>
      <c r="L184" s="246"/>
      <c r="M184" s="246"/>
      <c r="N184" s="246"/>
      <c r="O184" s="246"/>
      <c r="P184" s="246"/>
    </row>
    <row r="185" spans="1:16" ht="19.5">
      <c r="A185" s="524"/>
      <c r="B185" s="126" t="str">
        <f>A183&amp;" - "&amp;"گاز"</f>
        <v>افزودنی های طبیعی گلچین توس - گاز</v>
      </c>
      <c r="C185" s="245" t="s">
        <v>205</v>
      </c>
      <c r="D185" s="245" t="s">
        <v>205</v>
      </c>
      <c r="E185" s="385" t="s">
        <v>205</v>
      </c>
      <c r="F185" s="245" t="s">
        <v>205</v>
      </c>
      <c r="G185" s="245" t="s">
        <v>205</v>
      </c>
      <c r="H185" s="246"/>
      <c r="I185" s="246"/>
      <c r="J185" s="246"/>
      <c r="K185" s="246"/>
      <c r="L185" s="246"/>
      <c r="M185" s="246"/>
      <c r="N185" s="246"/>
      <c r="O185" s="246"/>
      <c r="P185" s="246"/>
    </row>
    <row r="186" spans="1:16" s="114" customFormat="1">
      <c r="A186" s="124"/>
      <c r="B186" s="122"/>
      <c r="C186" s="120"/>
      <c r="D186" s="120"/>
      <c r="E186" s="384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</row>
    <row r="187" spans="1:16" ht="19.5">
      <c r="A187" s="524" t="s">
        <v>276</v>
      </c>
      <c r="B187" s="126" t="str">
        <f>A187&amp;" - "&amp;"آب"</f>
        <v>ماهان توسعه تجهیز پارسیان - آب</v>
      </c>
      <c r="C187" s="245" t="s">
        <v>205</v>
      </c>
      <c r="D187" s="245" t="s">
        <v>205</v>
      </c>
      <c r="E187" s="385" t="s">
        <v>205</v>
      </c>
      <c r="F187" s="245" t="s">
        <v>205</v>
      </c>
      <c r="G187" s="245" t="s">
        <v>205</v>
      </c>
      <c r="H187" s="246"/>
      <c r="I187" s="246"/>
      <c r="J187" s="246"/>
      <c r="K187" s="246"/>
      <c r="L187" s="246"/>
      <c r="M187" s="246"/>
      <c r="N187" s="246"/>
      <c r="O187" s="246"/>
      <c r="P187" s="246"/>
    </row>
    <row r="188" spans="1:16" ht="19.5">
      <c r="A188" s="524"/>
      <c r="B188" s="126" t="str">
        <f>A187&amp;" - "&amp;"برق"</f>
        <v>ماهان توسعه تجهیز پارسیان - برق</v>
      </c>
      <c r="C188" s="245" t="s">
        <v>205</v>
      </c>
      <c r="D188" s="245" t="s">
        <v>205</v>
      </c>
      <c r="E188" s="385" t="s">
        <v>205</v>
      </c>
      <c r="F188" s="245" t="s">
        <v>205</v>
      </c>
      <c r="G188" s="245" t="s">
        <v>205</v>
      </c>
      <c r="H188" s="246"/>
      <c r="I188" s="246"/>
      <c r="J188" s="246"/>
      <c r="K188" s="246"/>
      <c r="L188" s="246"/>
      <c r="M188" s="246"/>
      <c r="N188" s="246"/>
      <c r="O188" s="246"/>
      <c r="P188" s="246"/>
    </row>
    <row r="189" spans="1:16" ht="19.5">
      <c r="A189" s="524"/>
      <c r="B189" s="126" t="str">
        <f>A187&amp;" - "&amp;"گاز"</f>
        <v>ماهان توسعه تجهیز پارسیان - گاز</v>
      </c>
      <c r="C189" s="245" t="s">
        <v>205</v>
      </c>
      <c r="D189" s="245" t="s">
        <v>205</v>
      </c>
      <c r="E189" s="385" t="s">
        <v>205</v>
      </c>
      <c r="F189" s="245" t="s">
        <v>205</v>
      </c>
      <c r="G189" s="245" t="s">
        <v>205</v>
      </c>
      <c r="H189" s="246"/>
      <c r="I189" s="246"/>
      <c r="J189" s="246"/>
      <c r="K189" s="246"/>
      <c r="L189" s="246"/>
      <c r="M189" s="246"/>
      <c r="N189" s="246"/>
      <c r="O189" s="246"/>
      <c r="P189" s="246"/>
    </row>
    <row r="190" spans="1:16" s="114" customFormat="1">
      <c r="A190" s="124"/>
      <c r="B190" s="122"/>
      <c r="C190" s="120"/>
      <c r="D190" s="120"/>
      <c r="E190" s="384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</row>
    <row r="191" spans="1:16" ht="19.5">
      <c r="A191" s="524" t="s">
        <v>277</v>
      </c>
      <c r="B191" s="126" t="str">
        <f>A191&amp;" - "&amp;"آب"</f>
        <v>مبین پویش صنعت پارس - آب</v>
      </c>
      <c r="C191" s="245" t="s">
        <v>205</v>
      </c>
      <c r="D191" s="369" t="s">
        <v>278</v>
      </c>
      <c r="E191" s="385" t="s">
        <v>205</v>
      </c>
      <c r="F191" s="245" t="s">
        <v>205</v>
      </c>
      <c r="G191" s="245" t="s">
        <v>205</v>
      </c>
      <c r="H191" s="246"/>
      <c r="I191" s="246"/>
      <c r="J191" s="246"/>
      <c r="K191" s="246"/>
      <c r="L191" s="246"/>
      <c r="M191" s="246"/>
      <c r="N191" s="246"/>
      <c r="O191" s="246"/>
      <c r="P191" s="246"/>
    </row>
    <row r="192" spans="1:16" ht="19.5">
      <c r="A192" s="524"/>
      <c r="B192" s="126" t="str">
        <f>A191&amp;" - "&amp;"برق"</f>
        <v>مبین پویش صنعت پارس - برق</v>
      </c>
      <c r="C192" s="245" t="s">
        <v>205</v>
      </c>
      <c r="D192" s="369" t="s">
        <v>279</v>
      </c>
      <c r="E192" s="385" t="s">
        <v>205</v>
      </c>
      <c r="F192" s="245" t="s">
        <v>205</v>
      </c>
      <c r="G192" s="245" t="s">
        <v>205</v>
      </c>
      <c r="H192" s="246"/>
      <c r="I192" s="246"/>
      <c r="J192" s="246"/>
      <c r="K192" s="246"/>
      <c r="L192" s="246"/>
      <c r="M192" s="246"/>
      <c r="N192" s="246"/>
      <c r="O192" s="246"/>
      <c r="P192" s="246"/>
    </row>
    <row r="193" spans="1:16" ht="19.5">
      <c r="A193" s="524"/>
      <c r="B193" s="126" t="str">
        <f>A191&amp;" - "&amp;"گاز"</f>
        <v>مبین پویش صنعت پارس - گاز</v>
      </c>
      <c r="C193" s="245" t="s">
        <v>205</v>
      </c>
      <c r="D193" s="369" t="s">
        <v>280</v>
      </c>
      <c r="E193" s="385" t="s">
        <v>205</v>
      </c>
      <c r="F193" s="245" t="s">
        <v>205</v>
      </c>
      <c r="G193" s="245" t="s">
        <v>205</v>
      </c>
      <c r="H193" s="246"/>
      <c r="I193" s="246"/>
      <c r="J193" s="246"/>
      <c r="K193" s="246"/>
      <c r="L193" s="246"/>
      <c r="M193" s="246"/>
      <c r="N193" s="246"/>
      <c r="O193" s="246"/>
      <c r="P193" s="246"/>
    </row>
    <row r="194" spans="1:16" s="114" customFormat="1">
      <c r="A194" s="124"/>
      <c r="B194" s="122"/>
      <c r="C194" s="120"/>
      <c r="D194" s="120"/>
      <c r="E194" s="384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</row>
    <row r="195" spans="1:16" ht="19.5">
      <c r="A195" s="524" t="s">
        <v>281</v>
      </c>
      <c r="B195" s="126" t="str">
        <f>A195&amp;" - "&amp;"آب"</f>
        <v>مطلق کاران شرق - آب</v>
      </c>
      <c r="C195" s="245" t="s">
        <v>205</v>
      </c>
      <c r="D195" s="245" t="s">
        <v>205</v>
      </c>
      <c r="E195" s="385" t="s">
        <v>205</v>
      </c>
      <c r="F195" s="245" t="s">
        <v>205</v>
      </c>
      <c r="G195" s="245" t="s">
        <v>205</v>
      </c>
      <c r="H195" s="246"/>
      <c r="I195" s="246"/>
      <c r="J195" s="246"/>
      <c r="K195" s="246"/>
      <c r="L195" s="246"/>
      <c r="M195" s="246"/>
      <c r="N195" s="246"/>
      <c r="O195" s="246"/>
      <c r="P195" s="246"/>
    </row>
    <row r="196" spans="1:16" ht="19.5">
      <c r="A196" s="524"/>
      <c r="B196" s="126" t="str">
        <f>A195&amp;" - "&amp;"برق"</f>
        <v>مطلق کاران شرق - برق</v>
      </c>
      <c r="C196" s="245" t="s">
        <v>205</v>
      </c>
      <c r="D196" s="245" t="s">
        <v>205</v>
      </c>
      <c r="E196" s="385" t="s">
        <v>205</v>
      </c>
      <c r="F196" s="245" t="s">
        <v>205</v>
      </c>
      <c r="G196" s="245" t="s">
        <v>205</v>
      </c>
      <c r="H196" s="246"/>
      <c r="I196" s="246"/>
      <c r="J196" s="246"/>
      <c r="K196" s="246"/>
      <c r="L196" s="246"/>
      <c r="M196" s="246"/>
      <c r="N196" s="246"/>
      <c r="O196" s="246"/>
      <c r="P196" s="246"/>
    </row>
    <row r="197" spans="1:16" ht="19.5">
      <c r="A197" s="524"/>
      <c r="B197" s="126" t="str">
        <f>A195&amp;" - "&amp;"گاز"</f>
        <v>مطلق کاران شرق - گاز</v>
      </c>
      <c r="C197" s="245" t="s">
        <v>205</v>
      </c>
      <c r="D197" s="245" t="s">
        <v>205</v>
      </c>
      <c r="E197" s="385" t="s">
        <v>205</v>
      </c>
      <c r="F197" s="245" t="s">
        <v>205</v>
      </c>
      <c r="G197" s="245" t="s">
        <v>205</v>
      </c>
      <c r="H197" s="246"/>
      <c r="I197" s="246"/>
      <c r="J197" s="246"/>
      <c r="K197" s="246"/>
      <c r="L197" s="246"/>
      <c r="M197" s="246"/>
      <c r="N197" s="246"/>
      <c r="O197" s="246"/>
      <c r="P197" s="246"/>
    </row>
    <row r="198" spans="1:16" s="114" customFormat="1">
      <c r="A198" s="124"/>
      <c r="B198" s="122"/>
      <c r="C198" s="120"/>
      <c r="D198" s="120"/>
      <c r="E198" s="384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</row>
    <row r="199" spans="1:16" ht="19.5">
      <c r="A199" s="524" t="s">
        <v>282</v>
      </c>
      <c r="B199" s="126" t="str">
        <f>A199&amp;" - "&amp;"آب"</f>
        <v>مهندسی زرین سامانه شرق - آب</v>
      </c>
      <c r="C199" s="245" t="s">
        <v>205</v>
      </c>
      <c r="D199" s="245" t="s">
        <v>205</v>
      </c>
      <c r="E199" s="385" t="s">
        <v>205</v>
      </c>
      <c r="F199" s="245" t="s">
        <v>205</v>
      </c>
      <c r="G199" s="245" t="s">
        <v>205</v>
      </c>
      <c r="H199" s="246"/>
      <c r="I199" s="246"/>
      <c r="J199" s="246"/>
      <c r="K199" s="246"/>
      <c r="L199" s="246"/>
      <c r="M199" s="246"/>
      <c r="N199" s="246"/>
      <c r="O199" s="246"/>
      <c r="P199" s="246"/>
    </row>
    <row r="200" spans="1:16" ht="19.5">
      <c r="A200" s="524"/>
      <c r="B200" s="126" t="str">
        <f>A199&amp;" - "&amp;"برق"</f>
        <v>مهندسی زرین سامانه شرق - برق</v>
      </c>
      <c r="C200" s="245" t="s">
        <v>205</v>
      </c>
      <c r="D200" s="245" t="s">
        <v>205</v>
      </c>
      <c r="E200" s="385" t="s">
        <v>205</v>
      </c>
      <c r="F200" s="245" t="s">
        <v>205</v>
      </c>
      <c r="G200" s="245" t="s">
        <v>205</v>
      </c>
      <c r="H200" s="246"/>
      <c r="I200" s="246"/>
      <c r="J200" s="246"/>
      <c r="K200" s="246"/>
      <c r="L200" s="246"/>
      <c r="M200" s="246"/>
      <c r="N200" s="246"/>
      <c r="O200" s="246"/>
      <c r="P200" s="246"/>
    </row>
    <row r="201" spans="1:16" ht="19.5">
      <c r="A201" s="524"/>
      <c r="B201" s="126" t="str">
        <f>A199&amp;" - "&amp;"گاز"</f>
        <v>مهندسی زرین سامانه شرق - گاز</v>
      </c>
      <c r="C201" s="245" t="s">
        <v>205</v>
      </c>
      <c r="D201" s="245" t="s">
        <v>205</v>
      </c>
      <c r="E201" s="385" t="s">
        <v>205</v>
      </c>
      <c r="F201" s="245" t="s">
        <v>205</v>
      </c>
      <c r="G201" s="245" t="s">
        <v>205</v>
      </c>
      <c r="H201" s="246"/>
      <c r="I201" s="246"/>
      <c r="J201" s="246"/>
      <c r="K201" s="246"/>
      <c r="L201" s="246"/>
      <c r="M201" s="246"/>
      <c r="N201" s="246"/>
      <c r="O201" s="246"/>
      <c r="P201" s="246"/>
    </row>
    <row r="202" spans="1:16" s="114" customFormat="1">
      <c r="A202" s="124"/>
      <c r="B202" s="122"/>
      <c r="C202" s="120"/>
      <c r="D202" s="120"/>
      <c r="E202" s="384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</row>
    <row r="203" spans="1:16" ht="19.5">
      <c r="A203" s="524" t="s">
        <v>283</v>
      </c>
      <c r="B203" s="126" t="str">
        <f>A203&amp;" - "&amp;"آب"</f>
        <v>مهندسی ماشین های دوار خاور طوس - آب</v>
      </c>
      <c r="C203" s="245" t="s">
        <v>205</v>
      </c>
      <c r="D203" s="245" t="s">
        <v>205</v>
      </c>
      <c r="E203" s="385" t="s">
        <v>205</v>
      </c>
      <c r="F203" s="245" t="s">
        <v>205</v>
      </c>
      <c r="G203" s="245" t="s">
        <v>205</v>
      </c>
      <c r="H203" s="246"/>
      <c r="I203" s="246"/>
      <c r="J203" s="246"/>
      <c r="K203" s="246"/>
      <c r="L203" s="246"/>
      <c r="M203" s="246"/>
      <c r="N203" s="246"/>
      <c r="O203" s="246"/>
      <c r="P203" s="246"/>
    </row>
    <row r="204" spans="1:16" ht="19.5">
      <c r="A204" s="524"/>
      <c r="B204" s="126" t="str">
        <f>A203&amp;" - "&amp;"برق"</f>
        <v>مهندسی ماشین های دوار خاور طوس - برق</v>
      </c>
      <c r="C204" s="245" t="s">
        <v>205</v>
      </c>
      <c r="D204" s="245" t="s">
        <v>205</v>
      </c>
      <c r="E204" s="385" t="s">
        <v>205</v>
      </c>
      <c r="F204" s="245" t="s">
        <v>205</v>
      </c>
      <c r="G204" s="245" t="s">
        <v>205</v>
      </c>
      <c r="H204" s="246"/>
      <c r="I204" s="246"/>
      <c r="J204" s="246"/>
      <c r="K204" s="246"/>
      <c r="L204" s="246"/>
      <c r="M204" s="246"/>
      <c r="N204" s="246"/>
      <c r="O204" s="246"/>
      <c r="P204" s="246"/>
    </row>
    <row r="205" spans="1:16" ht="19.5">
      <c r="A205" s="524"/>
      <c r="B205" s="126" t="str">
        <f>A203&amp;" - "&amp;"گاز"</f>
        <v>مهندسی ماشین های دوار خاور طوس - گاز</v>
      </c>
      <c r="C205" s="245" t="s">
        <v>205</v>
      </c>
      <c r="D205" s="245" t="s">
        <v>205</v>
      </c>
      <c r="E205" s="385" t="s">
        <v>205</v>
      </c>
      <c r="F205" s="245" t="s">
        <v>205</v>
      </c>
      <c r="G205" s="245" t="s">
        <v>205</v>
      </c>
      <c r="H205" s="246"/>
      <c r="I205" s="246"/>
      <c r="J205" s="246"/>
      <c r="K205" s="246"/>
      <c r="L205" s="246"/>
      <c r="M205" s="246"/>
      <c r="N205" s="246"/>
      <c r="O205" s="246"/>
      <c r="P205" s="246"/>
    </row>
    <row r="206" spans="1:16" s="114" customFormat="1">
      <c r="A206" s="124"/>
      <c r="B206" s="122"/>
      <c r="C206" s="120"/>
      <c r="D206" s="120"/>
      <c r="E206" s="384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</row>
    <row r="207" spans="1:16" ht="19.5">
      <c r="A207" s="524"/>
      <c r="B207" s="126" t="str">
        <f>A207&amp;" - "&amp;"آب "</f>
        <v xml:space="preserve"> - آب </v>
      </c>
      <c r="C207" s="245"/>
      <c r="D207" s="246"/>
      <c r="E207" s="387"/>
      <c r="F207" s="246"/>
      <c r="G207" s="246"/>
      <c r="H207" s="246"/>
      <c r="I207" s="246"/>
      <c r="J207" s="246"/>
      <c r="K207" s="246"/>
      <c r="L207" s="246"/>
      <c r="M207" s="246"/>
      <c r="N207" s="246"/>
      <c r="O207" s="246"/>
      <c r="P207" s="246"/>
    </row>
    <row r="208" spans="1:16" ht="19.5">
      <c r="A208" s="524"/>
      <c r="B208" s="126" t="str">
        <f>A207&amp;" - "&amp;"برق"</f>
        <v xml:space="preserve"> - برق</v>
      </c>
      <c r="C208" s="245"/>
      <c r="D208" s="246"/>
      <c r="E208" s="387"/>
      <c r="F208" s="246"/>
      <c r="G208" s="246"/>
      <c r="H208" s="246"/>
      <c r="I208" s="246"/>
      <c r="J208" s="246"/>
      <c r="K208" s="246"/>
      <c r="L208" s="246"/>
      <c r="M208" s="246"/>
      <c r="N208" s="246"/>
      <c r="O208" s="246"/>
      <c r="P208" s="246"/>
    </row>
    <row r="209" spans="1:16" ht="19.5">
      <c r="A209" s="524"/>
      <c r="B209" s="126" t="str">
        <f>A207&amp;" - "&amp;"گاز"</f>
        <v xml:space="preserve"> - گاز</v>
      </c>
      <c r="C209" s="245"/>
      <c r="D209" s="246"/>
      <c r="E209" s="387"/>
      <c r="F209" s="246"/>
      <c r="G209" s="246"/>
      <c r="H209" s="246"/>
      <c r="I209" s="246"/>
      <c r="J209" s="246"/>
      <c r="K209" s="246"/>
      <c r="L209" s="246"/>
      <c r="M209" s="246"/>
      <c r="N209" s="246"/>
      <c r="O209" s="246"/>
      <c r="P209" s="246"/>
    </row>
    <row r="210" spans="1:16" s="114" customFormat="1">
      <c r="A210" s="124"/>
      <c r="B210" s="122"/>
      <c r="C210" s="120"/>
      <c r="D210" s="120"/>
      <c r="E210" s="384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</row>
    <row r="211" spans="1:16">
      <c r="A211" s="524"/>
      <c r="B211" s="126" t="str">
        <f>A211&amp;" - "&amp;"آب "</f>
        <v xml:space="preserve"> - آب </v>
      </c>
      <c r="C211" s="249"/>
      <c r="D211" s="246"/>
      <c r="E211" s="387"/>
      <c r="F211" s="246"/>
      <c r="G211" s="246"/>
      <c r="H211" s="246"/>
      <c r="I211" s="246"/>
      <c r="J211" s="246"/>
      <c r="K211" s="246"/>
      <c r="L211" s="246"/>
      <c r="M211" s="246"/>
      <c r="N211" s="246"/>
      <c r="O211" s="246"/>
      <c r="P211" s="246"/>
    </row>
    <row r="212" spans="1:16">
      <c r="A212" s="524"/>
      <c r="B212" s="126" t="str">
        <f>A211&amp;" - "&amp;"برق"</f>
        <v xml:space="preserve"> - برق</v>
      </c>
      <c r="C212" s="249"/>
      <c r="D212" s="246"/>
      <c r="E212" s="387"/>
      <c r="F212" s="246"/>
      <c r="G212" s="246"/>
      <c r="H212" s="246"/>
      <c r="I212" s="246"/>
      <c r="J212" s="246"/>
      <c r="K212" s="246"/>
      <c r="L212" s="246"/>
      <c r="M212" s="246"/>
      <c r="N212" s="246"/>
      <c r="O212" s="246"/>
      <c r="P212" s="246"/>
    </row>
    <row r="213" spans="1:16">
      <c r="A213" s="524"/>
      <c r="B213" s="126" t="str">
        <f>A211&amp;" - "&amp;"گاز"</f>
        <v xml:space="preserve"> - گاز</v>
      </c>
      <c r="C213" s="249"/>
      <c r="D213" s="246"/>
      <c r="E213" s="387"/>
      <c r="F213" s="246"/>
      <c r="G213" s="246"/>
      <c r="H213" s="246"/>
      <c r="I213" s="246"/>
      <c r="J213" s="246"/>
      <c r="K213" s="246"/>
      <c r="L213" s="246"/>
      <c r="M213" s="246"/>
      <c r="N213" s="246"/>
      <c r="O213" s="246"/>
      <c r="P213" s="246"/>
    </row>
    <row r="214" spans="1:16" s="114" customFormat="1">
      <c r="A214" s="124"/>
      <c r="B214" s="122"/>
      <c r="C214" s="120"/>
      <c r="D214" s="120"/>
      <c r="E214" s="384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</row>
    <row r="215" spans="1:16">
      <c r="A215" s="524"/>
      <c r="B215" s="126" t="str">
        <f>A215&amp;" - "&amp;"آب "</f>
        <v xml:space="preserve"> - آب </v>
      </c>
      <c r="C215" s="249"/>
      <c r="D215" s="246"/>
      <c r="E215" s="387"/>
      <c r="F215" s="246"/>
      <c r="G215" s="246"/>
      <c r="H215" s="246"/>
      <c r="I215" s="246"/>
      <c r="J215" s="246"/>
      <c r="K215" s="246"/>
      <c r="L215" s="246"/>
      <c r="M215" s="246"/>
      <c r="N215" s="246"/>
      <c r="O215" s="246"/>
      <c r="P215" s="246"/>
    </row>
    <row r="216" spans="1:16">
      <c r="A216" s="524"/>
      <c r="B216" s="126" t="str">
        <f>A215&amp;" - "&amp;"برق"</f>
        <v xml:space="preserve"> - برق</v>
      </c>
      <c r="C216" s="249"/>
      <c r="D216" s="246"/>
      <c r="E216" s="387"/>
      <c r="F216" s="246"/>
      <c r="G216" s="246"/>
      <c r="H216" s="246"/>
      <c r="I216" s="246"/>
      <c r="J216" s="246"/>
      <c r="K216" s="246"/>
      <c r="L216" s="246"/>
      <c r="M216" s="246"/>
      <c r="N216" s="246"/>
      <c r="O216" s="246"/>
      <c r="P216" s="246"/>
    </row>
    <row r="217" spans="1:16">
      <c r="A217" s="524"/>
      <c r="B217" s="126" t="str">
        <f>A215&amp;" - "&amp;"گاز"</f>
        <v xml:space="preserve"> - گاز</v>
      </c>
      <c r="C217" s="249"/>
      <c r="D217" s="246"/>
      <c r="E217" s="387"/>
      <c r="F217" s="246"/>
      <c r="G217" s="246"/>
      <c r="H217" s="246"/>
      <c r="I217" s="246"/>
      <c r="J217" s="246"/>
      <c r="K217" s="246"/>
      <c r="L217" s="246"/>
      <c r="M217" s="246"/>
      <c r="N217" s="246"/>
      <c r="O217" s="246"/>
      <c r="P217" s="246"/>
    </row>
    <row r="218" spans="1:16" s="114" customFormat="1">
      <c r="A218" s="124"/>
      <c r="B218" s="122"/>
      <c r="C218" s="120"/>
      <c r="D218" s="120"/>
      <c r="E218" s="384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</row>
    <row r="219" spans="1:16">
      <c r="A219" s="524"/>
      <c r="B219" s="126" t="str">
        <f>A219&amp;" - "&amp;"آب "</f>
        <v xml:space="preserve"> - آب </v>
      </c>
      <c r="C219" s="249"/>
      <c r="D219" s="246"/>
      <c r="E219" s="387"/>
      <c r="F219" s="246"/>
      <c r="G219" s="246"/>
      <c r="H219" s="246"/>
      <c r="I219" s="246"/>
      <c r="J219" s="246"/>
      <c r="K219" s="246"/>
      <c r="L219" s="246"/>
      <c r="M219" s="246"/>
      <c r="N219" s="246"/>
      <c r="O219" s="246"/>
      <c r="P219" s="246"/>
    </row>
    <row r="220" spans="1:16">
      <c r="A220" s="524"/>
      <c r="B220" s="126" t="str">
        <f>A219&amp;" - "&amp;"برق"</f>
        <v xml:space="preserve"> - برق</v>
      </c>
      <c r="C220" s="249"/>
      <c r="D220" s="246"/>
      <c r="E220" s="387"/>
      <c r="F220" s="246"/>
      <c r="G220" s="246"/>
      <c r="H220" s="246"/>
      <c r="I220" s="246"/>
      <c r="J220" s="246"/>
      <c r="K220" s="246"/>
      <c r="L220" s="246"/>
      <c r="M220" s="246"/>
      <c r="N220" s="246"/>
      <c r="O220" s="246"/>
      <c r="P220" s="246"/>
    </row>
    <row r="221" spans="1:16">
      <c r="A221" s="524"/>
      <c r="B221" s="126" t="str">
        <f>A219&amp;" - "&amp;"گاز"</f>
        <v xml:space="preserve"> - گاز</v>
      </c>
      <c r="C221" s="249"/>
      <c r="D221" s="246"/>
      <c r="E221" s="387"/>
      <c r="F221" s="246"/>
      <c r="G221" s="246"/>
      <c r="H221" s="246"/>
      <c r="I221" s="246"/>
      <c r="J221" s="246"/>
      <c r="K221" s="246"/>
      <c r="L221" s="246"/>
      <c r="M221" s="246"/>
      <c r="N221" s="246"/>
      <c r="O221" s="246"/>
      <c r="P221" s="246"/>
    </row>
    <row r="222" spans="1:16" s="114" customFormat="1">
      <c r="A222" s="124"/>
      <c r="B222" s="122"/>
      <c r="C222" s="120"/>
      <c r="D222" s="120"/>
      <c r="E222" s="384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</row>
    <row r="223" spans="1:16">
      <c r="A223" s="524"/>
      <c r="B223" s="126" t="str">
        <f>A223&amp;" - "&amp;"آب "</f>
        <v xml:space="preserve"> - آب </v>
      </c>
      <c r="C223" s="249"/>
      <c r="D223" s="246"/>
      <c r="E223" s="387"/>
      <c r="F223" s="246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</row>
    <row r="224" spans="1:16">
      <c r="A224" s="524"/>
      <c r="B224" s="126" t="str">
        <f>A223&amp;" - "&amp;"برق"</f>
        <v xml:space="preserve"> - برق</v>
      </c>
      <c r="C224" s="249"/>
      <c r="D224" s="246"/>
      <c r="E224" s="387"/>
      <c r="F224" s="246"/>
      <c r="G224" s="246"/>
      <c r="H224" s="246"/>
      <c r="I224" s="246"/>
      <c r="J224" s="246"/>
      <c r="K224" s="246"/>
      <c r="L224" s="246"/>
      <c r="M224" s="246"/>
      <c r="N224" s="246"/>
      <c r="O224" s="246"/>
      <c r="P224" s="246"/>
    </row>
    <row r="225" spans="1:16">
      <c r="A225" s="524"/>
      <c r="B225" s="126" t="str">
        <f>A223&amp;" - "&amp;"گاز"</f>
        <v xml:space="preserve"> - گاز</v>
      </c>
      <c r="C225" s="249"/>
      <c r="D225" s="246"/>
      <c r="E225" s="387"/>
      <c r="F225" s="246"/>
      <c r="G225" s="246"/>
      <c r="H225" s="246"/>
      <c r="I225" s="246"/>
      <c r="J225" s="246"/>
      <c r="K225" s="246"/>
      <c r="L225" s="246"/>
      <c r="M225" s="246"/>
      <c r="N225" s="246"/>
      <c r="O225" s="246"/>
      <c r="P225" s="246"/>
    </row>
    <row r="226" spans="1:16" s="114" customFormat="1">
      <c r="A226" s="124"/>
      <c r="B226" s="122"/>
      <c r="C226" s="120"/>
      <c r="D226" s="120"/>
      <c r="E226" s="384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</row>
    <row r="227" spans="1:16">
      <c r="A227" s="524"/>
      <c r="B227" s="126" t="str">
        <f>A227&amp;" - "&amp;"آب "</f>
        <v xml:space="preserve"> - آب </v>
      </c>
      <c r="C227" s="249"/>
      <c r="D227" s="246"/>
      <c r="E227" s="387"/>
      <c r="F227" s="246"/>
      <c r="G227" s="246"/>
      <c r="H227" s="246"/>
      <c r="I227" s="246"/>
      <c r="J227" s="246"/>
      <c r="K227" s="246"/>
      <c r="L227" s="246"/>
      <c r="M227" s="246"/>
      <c r="N227" s="246"/>
      <c r="O227" s="246"/>
      <c r="P227" s="246"/>
    </row>
    <row r="228" spans="1:16">
      <c r="A228" s="524"/>
      <c r="B228" s="126" t="str">
        <f>A227&amp;" - "&amp;"برق"</f>
        <v xml:space="preserve"> - برق</v>
      </c>
      <c r="C228" s="249"/>
      <c r="D228" s="246"/>
      <c r="E228" s="387"/>
      <c r="F228" s="246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</row>
    <row r="229" spans="1:16">
      <c r="A229" s="524"/>
      <c r="B229" s="126" t="str">
        <f>A227&amp;" - "&amp;"گاز"</f>
        <v xml:space="preserve"> - گاز</v>
      </c>
      <c r="C229" s="249"/>
      <c r="D229" s="246"/>
      <c r="E229" s="387"/>
      <c r="F229" s="246"/>
      <c r="G229" s="246"/>
      <c r="H229" s="246"/>
      <c r="I229" s="246"/>
      <c r="J229" s="246"/>
      <c r="K229" s="246"/>
      <c r="L229" s="246"/>
      <c r="M229" s="246"/>
      <c r="N229" s="246"/>
      <c r="O229" s="246"/>
      <c r="P229" s="246"/>
    </row>
    <row r="230" spans="1:16" s="114" customFormat="1">
      <c r="A230" s="124"/>
      <c r="B230" s="122"/>
      <c r="C230" s="120"/>
      <c r="D230" s="120"/>
      <c r="E230" s="384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</row>
    <row r="231" spans="1:16">
      <c r="A231" s="524"/>
      <c r="B231" s="126" t="str">
        <f>A231&amp;" - "&amp;"آب "</f>
        <v xml:space="preserve"> - آب </v>
      </c>
      <c r="C231" s="249"/>
      <c r="D231" s="246"/>
      <c r="E231" s="387"/>
      <c r="F231" s="246"/>
      <c r="G231" s="246"/>
      <c r="H231" s="246"/>
      <c r="I231" s="246"/>
      <c r="J231" s="246"/>
      <c r="K231" s="246"/>
      <c r="L231" s="246"/>
      <c r="M231" s="246"/>
      <c r="N231" s="246"/>
      <c r="O231" s="246"/>
      <c r="P231" s="246"/>
    </row>
    <row r="232" spans="1:16">
      <c r="A232" s="524"/>
      <c r="B232" s="126" t="str">
        <f>A231&amp;" - "&amp;"برق"</f>
        <v xml:space="preserve"> - برق</v>
      </c>
      <c r="C232" s="249"/>
      <c r="D232" s="246"/>
      <c r="E232" s="387"/>
      <c r="F232" s="246"/>
      <c r="G232" s="246"/>
      <c r="H232" s="246"/>
      <c r="I232" s="246"/>
      <c r="J232" s="246"/>
      <c r="K232" s="246"/>
      <c r="L232" s="246"/>
      <c r="M232" s="246"/>
      <c r="N232" s="246"/>
      <c r="O232" s="246"/>
      <c r="P232" s="246"/>
    </row>
    <row r="233" spans="1:16">
      <c r="A233" s="524"/>
      <c r="B233" s="126" t="str">
        <f>A231&amp;" - "&amp;"گاز"</f>
        <v xml:space="preserve"> - گاز</v>
      </c>
      <c r="C233" s="249"/>
      <c r="D233" s="246"/>
      <c r="E233" s="387"/>
      <c r="F233" s="246"/>
      <c r="G233" s="246"/>
      <c r="H233" s="246"/>
      <c r="I233" s="246"/>
      <c r="J233" s="246"/>
      <c r="K233" s="246"/>
      <c r="L233" s="246"/>
      <c r="M233" s="246"/>
      <c r="N233" s="246"/>
      <c r="O233" s="246"/>
      <c r="P233" s="246"/>
    </row>
    <row r="234" spans="1:16" s="114" customFormat="1">
      <c r="A234" s="124"/>
      <c r="B234" s="122"/>
      <c r="C234" s="120"/>
      <c r="D234" s="120"/>
      <c r="E234" s="384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</row>
    <row r="235" spans="1:16">
      <c r="A235" s="524"/>
      <c r="B235" s="126" t="str">
        <f>A235&amp;" - "&amp;"آب "</f>
        <v xml:space="preserve"> - آب </v>
      </c>
      <c r="C235" s="249"/>
      <c r="D235" s="246"/>
      <c r="E235" s="387"/>
      <c r="F235" s="246"/>
      <c r="G235" s="246"/>
      <c r="H235" s="246"/>
      <c r="I235" s="246"/>
      <c r="J235" s="246"/>
      <c r="K235" s="246"/>
      <c r="L235" s="246"/>
      <c r="M235" s="246"/>
      <c r="N235" s="246"/>
      <c r="O235" s="246"/>
      <c r="P235" s="246"/>
    </row>
    <row r="236" spans="1:16">
      <c r="A236" s="524"/>
      <c r="B236" s="126" t="str">
        <f>A235&amp;" - "&amp;"برق"</f>
        <v xml:space="preserve"> - برق</v>
      </c>
      <c r="C236" s="249"/>
      <c r="D236" s="246"/>
      <c r="E236" s="387"/>
      <c r="F236" s="246"/>
      <c r="G236" s="246"/>
      <c r="H236" s="246"/>
      <c r="I236" s="246"/>
      <c r="J236" s="246"/>
      <c r="K236" s="246"/>
      <c r="L236" s="246"/>
      <c r="M236" s="246"/>
      <c r="N236" s="246"/>
      <c r="O236" s="246"/>
      <c r="P236" s="246"/>
    </row>
    <row r="237" spans="1:16">
      <c r="A237" s="524"/>
      <c r="B237" s="126" t="str">
        <f>A235&amp;" - "&amp;"گاز"</f>
        <v xml:space="preserve"> - گاز</v>
      </c>
      <c r="C237" s="249"/>
      <c r="D237" s="246"/>
      <c r="E237" s="387"/>
      <c r="F237" s="246"/>
      <c r="G237" s="246"/>
      <c r="H237" s="246"/>
      <c r="I237" s="246"/>
      <c r="J237" s="246"/>
      <c r="K237" s="246"/>
      <c r="L237" s="246"/>
      <c r="M237" s="246"/>
      <c r="N237" s="246"/>
      <c r="O237" s="246"/>
      <c r="P237" s="246"/>
    </row>
    <row r="238" spans="1:16" s="114" customFormat="1">
      <c r="A238" s="124"/>
      <c r="B238" s="122"/>
      <c r="C238" s="120"/>
      <c r="D238" s="120"/>
      <c r="E238" s="384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</row>
    <row r="239" spans="1:16">
      <c r="A239" s="524"/>
      <c r="B239" s="126" t="str">
        <f>A239&amp;" - "&amp;"آب "</f>
        <v xml:space="preserve"> - آب </v>
      </c>
      <c r="C239" s="249"/>
      <c r="D239" s="246"/>
      <c r="E239" s="387"/>
      <c r="F239" s="246"/>
      <c r="G239" s="246"/>
      <c r="H239" s="246"/>
      <c r="I239" s="246"/>
      <c r="J239" s="246"/>
      <c r="K239" s="246"/>
      <c r="L239" s="246"/>
      <c r="M239" s="246"/>
      <c r="N239" s="246"/>
      <c r="O239" s="246"/>
      <c r="P239" s="246"/>
    </row>
    <row r="240" spans="1:16">
      <c r="A240" s="524"/>
      <c r="B240" s="126" t="str">
        <f>A239&amp;" - "&amp;"برق"</f>
        <v xml:space="preserve"> - برق</v>
      </c>
      <c r="C240" s="249"/>
      <c r="D240" s="246"/>
      <c r="E240" s="387"/>
      <c r="F240" s="246"/>
      <c r="G240" s="246"/>
      <c r="H240" s="246"/>
      <c r="I240" s="246"/>
      <c r="J240" s="246"/>
      <c r="K240" s="246"/>
      <c r="L240" s="246"/>
      <c r="M240" s="246"/>
      <c r="N240" s="246"/>
      <c r="O240" s="246"/>
      <c r="P240" s="246"/>
    </row>
    <row r="241" spans="1:16">
      <c r="A241" s="524"/>
      <c r="B241" s="126" t="str">
        <f>A239&amp;" - "&amp;"گاز"</f>
        <v xml:space="preserve"> - گاز</v>
      </c>
      <c r="C241" s="249"/>
      <c r="D241" s="246"/>
      <c r="E241" s="387"/>
      <c r="F241" s="246"/>
      <c r="G241" s="246"/>
      <c r="H241" s="246"/>
      <c r="I241" s="246"/>
      <c r="J241" s="246"/>
      <c r="K241" s="246"/>
      <c r="L241" s="246"/>
      <c r="M241" s="246"/>
      <c r="N241" s="246"/>
      <c r="O241" s="246"/>
      <c r="P241" s="246"/>
    </row>
    <row r="242" spans="1:16" s="114" customFormat="1">
      <c r="A242" s="124"/>
      <c r="B242" s="122"/>
      <c r="C242" s="120"/>
      <c r="D242" s="120"/>
      <c r="E242" s="384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</row>
    <row r="243" spans="1:16">
      <c r="A243" s="524"/>
      <c r="B243" s="126" t="str">
        <f>A243&amp;" - "&amp;"آب "</f>
        <v xml:space="preserve"> - آب </v>
      </c>
      <c r="C243" s="249"/>
      <c r="D243" s="246"/>
      <c r="E243" s="387"/>
      <c r="F243" s="246"/>
      <c r="G243" s="246"/>
      <c r="H243" s="246"/>
      <c r="I243" s="246"/>
      <c r="J243" s="246"/>
      <c r="K243" s="246"/>
      <c r="L243" s="246"/>
      <c r="M243" s="246"/>
      <c r="N243" s="246"/>
      <c r="O243" s="246"/>
      <c r="P243" s="246"/>
    </row>
    <row r="244" spans="1:16">
      <c r="A244" s="524"/>
      <c r="B244" s="126" t="str">
        <f>A243&amp;" - "&amp;"برق"</f>
        <v xml:space="preserve"> - برق</v>
      </c>
      <c r="C244" s="249"/>
      <c r="D244" s="246"/>
      <c r="E244" s="387"/>
      <c r="F244" s="246"/>
      <c r="G244" s="246"/>
      <c r="H244" s="246"/>
      <c r="I244" s="246"/>
      <c r="J244" s="246"/>
      <c r="K244" s="246"/>
      <c r="L244" s="246"/>
      <c r="M244" s="246"/>
      <c r="N244" s="246"/>
      <c r="O244" s="246"/>
      <c r="P244" s="246"/>
    </row>
    <row r="245" spans="1:16">
      <c r="A245" s="524"/>
      <c r="B245" s="126" t="str">
        <f>A243&amp;" - "&amp;"گاز"</f>
        <v xml:space="preserve"> - گاز</v>
      </c>
      <c r="C245" s="249"/>
      <c r="D245" s="246"/>
      <c r="E245" s="387"/>
      <c r="F245" s="246"/>
      <c r="G245" s="246"/>
      <c r="H245" s="246"/>
      <c r="I245" s="246"/>
      <c r="J245" s="246"/>
      <c r="K245" s="246"/>
      <c r="L245" s="246"/>
      <c r="M245" s="246"/>
      <c r="N245" s="246"/>
      <c r="O245" s="246"/>
      <c r="P245" s="246"/>
    </row>
    <row r="246" spans="1:16" s="114" customFormat="1">
      <c r="A246" s="125"/>
      <c r="B246" s="123"/>
      <c r="C246" s="118"/>
      <c r="D246" s="118"/>
      <c r="E246" s="38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</row>
    <row r="250" spans="1:16" s="114" customFormat="1">
      <c r="A250" s="125"/>
      <c r="B250" s="123"/>
      <c r="C250" s="118"/>
      <c r="D250" s="118"/>
      <c r="E250" s="38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</row>
    <row r="254" spans="1:16" s="114" customFormat="1">
      <c r="A254" s="125"/>
      <c r="B254" s="123"/>
      <c r="C254" s="118"/>
      <c r="D254" s="118"/>
      <c r="E254" s="38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</row>
    <row r="258" spans="1:16" s="114" customFormat="1">
      <c r="A258" s="125"/>
      <c r="B258" s="123"/>
      <c r="C258" s="118"/>
      <c r="D258" s="118"/>
      <c r="E258" s="38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</row>
    <row r="262" spans="1:16" s="114" customFormat="1">
      <c r="A262" s="125"/>
      <c r="B262" s="123"/>
      <c r="C262" s="118"/>
      <c r="D262" s="118"/>
      <c r="E262" s="38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</row>
    <row r="266" spans="1:16" s="114" customFormat="1">
      <c r="A266" s="125"/>
      <c r="B266" s="123"/>
      <c r="C266" s="118"/>
      <c r="D266" s="118"/>
      <c r="E266" s="38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</row>
    <row r="270" spans="1:16" s="114" customFormat="1">
      <c r="A270" s="125"/>
      <c r="B270" s="123"/>
      <c r="C270" s="118"/>
      <c r="D270" s="118"/>
      <c r="E270" s="38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</row>
    <row r="274" spans="1:16" s="114" customFormat="1">
      <c r="A274" s="125"/>
      <c r="B274" s="123"/>
      <c r="C274" s="118"/>
      <c r="D274" s="118"/>
      <c r="E274" s="38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</row>
    <row r="275" spans="1:16" s="114" customFormat="1">
      <c r="A275" s="125"/>
      <c r="B275" s="123"/>
      <c r="C275" s="118"/>
      <c r="D275" s="118"/>
      <c r="E275" s="38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</row>
    <row r="276" spans="1:16" s="114" customFormat="1">
      <c r="A276" s="125"/>
      <c r="B276" s="123"/>
      <c r="C276" s="118"/>
      <c r="D276" s="118"/>
      <c r="E276" s="38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</row>
    <row r="277" spans="1:16" s="114" customFormat="1">
      <c r="A277" s="125"/>
      <c r="B277" s="123"/>
      <c r="C277" s="118"/>
      <c r="D277" s="118"/>
      <c r="E277" s="38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</row>
    <row r="278" spans="1:16" s="114" customFormat="1">
      <c r="A278" s="125"/>
      <c r="B278" s="123"/>
      <c r="C278" s="118"/>
      <c r="D278" s="118"/>
      <c r="E278" s="38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</row>
    <row r="279" spans="1:16" s="114" customFormat="1">
      <c r="A279" s="125"/>
      <c r="B279" s="123"/>
      <c r="C279" s="118"/>
      <c r="D279" s="118"/>
      <c r="E279" s="38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</row>
    <row r="280" spans="1:16" s="114" customFormat="1">
      <c r="A280" s="125"/>
      <c r="B280" s="123"/>
      <c r="C280" s="118"/>
      <c r="D280" s="118"/>
      <c r="E280" s="38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</row>
    <row r="281" spans="1:16" s="114" customFormat="1">
      <c r="A281" s="125"/>
      <c r="B281" s="123"/>
      <c r="C281" s="118"/>
      <c r="D281" s="118"/>
      <c r="E281" s="38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</row>
  </sheetData>
  <mergeCells count="61">
    <mergeCell ref="A235:A237"/>
    <mergeCell ref="A239:A241"/>
    <mergeCell ref="A243:A245"/>
    <mergeCell ref="A211:A213"/>
    <mergeCell ref="A215:A217"/>
    <mergeCell ref="A219:A221"/>
    <mergeCell ref="A223:A225"/>
    <mergeCell ref="A227:A229"/>
    <mergeCell ref="A231:A233"/>
    <mergeCell ref="A207:A209"/>
    <mergeCell ref="A163:A165"/>
    <mergeCell ref="A167:A169"/>
    <mergeCell ref="A171:A173"/>
    <mergeCell ref="A175:A177"/>
    <mergeCell ref="A179:A181"/>
    <mergeCell ref="A183:A185"/>
    <mergeCell ref="A187:A189"/>
    <mergeCell ref="A191:A193"/>
    <mergeCell ref="A195:A197"/>
    <mergeCell ref="A199:A201"/>
    <mergeCell ref="A203:A205"/>
    <mergeCell ref="A159:A161"/>
    <mergeCell ref="A115:A117"/>
    <mergeCell ref="A119:A121"/>
    <mergeCell ref="A123:A125"/>
    <mergeCell ref="A127:A129"/>
    <mergeCell ref="A131:A133"/>
    <mergeCell ref="A135:A137"/>
    <mergeCell ref="A139:A141"/>
    <mergeCell ref="A143:A145"/>
    <mergeCell ref="A147:A149"/>
    <mergeCell ref="A151:A153"/>
    <mergeCell ref="A155:A157"/>
    <mergeCell ref="A111:A113"/>
    <mergeCell ref="A67:A69"/>
    <mergeCell ref="A71:A73"/>
    <mergeCell ref="A75:A77"/>
    <mergeCell ref="A79:A81"/>
    <mergeCell ref="A83:A85"/>
    <mergeCell ref="A87:A89"/>
    <mergeCell ref="A91:A93"/>
    <mergeCell ref="A95:A97"/>
    <mergeCell ref="A99:A101"/>
    <mergeCell ref="A103:A105"/>
    <mergeCell ref="A107:A109"/>
    <mergeCell ref="A3:A5"/>
    <mergeCell ref="A7:A9"/>
    <mergeCell ref="A11:A13"/>
    <mergeCell ref="A15:A17"/>
    <mergeCell ref="A63:A65"/>
    <mergeCell ref="A19:A21"/>
    <mergeCell ref="A23:A25"/>
    <mergeCell ref="A27:A29"/>
    <mergeCell ref="A31:A33"/>
    <mergeCell ref="A35:A37"/>
    <mergeCell ref="A39:A41"/>
    <mergeCell ref="A43:A45"/>
    <mergeCell ref="A47:A49"/>
    <mergeCell ref="A51:A53"/>
    <mergeCell ref="A55:A57"/>
    <mergeCell ref="A59:A6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rgb="FFE6BCA2"/>
  </sheetPr>
  <dimension ref="A1:CA1738"/>
  <sheetViews>
    <sheetView rightToLeft="1" zoomScale="40" zoomScaleNormal="40" workbookViewId="0">
      <pane xSplit="1" topLeftCell="U1" activePane="topRight" state="frozen"/>
      <selection pane="topRight" activeCell="X1007" sqref="X1007"/>
    </sheetView>
  </sheetViews>
  <sheetFormatPr defaultColWidth="9" defaultRowHeight="34.9" customHeight="1"/>
  <cols>
    <col min="1" max="1" width="71.42578125" style="31" customWidth="1"/>
    <col min="2" max="2" width="57.42578125" style="31" customWidth="1"/>
    <col min="3" max="3" width="21.140625" style="32" customWidth="1"/>
    <col min="4" max="4" width="6.7109375" style="28" customWidth="1"/>
    <col min="5" max="6" width="12.7109375" style="82" customWidth="1"/>
    <col min="7" max="7" width="12.7109375" style="33" customWidth="1"/>
    <col min="8" max="8" width="22.7109375" style="33" customWidth="1"/>
    <col min="9" max="9" width="21.7109375" style="33" customWidth="1"/>
    <col min="10" max="10" width="20.5703125" style="32" customWidth="1"/>
    <col min="11" max="11" width="6.42578125" style="43" customWidth="1"/>
    <col min="12" max="12" width="27.7109375" style="44" customWidth="1"/>
    <col min="13" max="13" width="51" style="29" customWidth="1"/>
    <col min="14" max="14" width="61" style="156" customWidth="1"/>
    <col min="15" max="15" width="7" style="28" customWidth="1"/>
    <col min="16" max="16" width="21.42578125" style="34" customWidth="1"/>
    <col min="17" max="17" width="19.5703125" style="81" customWidth="1"/>
    <col min="18" max="18" width="25.140625" style="29" customWidth="1"/>
    <col min="19" max="19" width="5.85546875" style="28" customWidth="1"/>
    <col min="20" max="21" width="21" style="49" customWidth="1"/>
    <col min="22" max="22" width="20.42578125" style="49" customWidth="1"/>
    <col min="23" max="23" width="31.42578125" style="49" customWidth="1"/>
    <col min="24" max="24" width="18.28515625" style="49" customWidth="1"/>
    <col min="25" max="25" width="27.7109375" style="49" customWidth="1"/>
    <col min="26" max="26" width="25.42578125" style="49" customWidth="1"/>
    <col min="27" max="27" width="27.42578125" style="49" customWidth="1"/>
    <col min="28" max="28" width="21.28515625" style="49" customWidth="1"/>
    <col min="29" max="29" width="20.42578125" style="49" customWidth="1"/>
    <col min="30" max="30" width="23.28515625" style="49" customWidth="1"/>
    <col min="31" max="31" width="6" style="42" customWidth="1"/>
    <col min="32" max="32" width="23.85546875" style="49" customWidth="1"/>
    <col min="33" max="33" width="70.42578125" style="114" customWidth="1"/>
    <col min="34" max="34" width="9" style="145"/>
    <col min="35" max="75" width="9" style="40"/>
    <col min="76" max="79" width="9" style="39"/>
    <col min="80" max="16384" width="9" style="30"/>
  </cols>
  <sheetData>
    <row r="1" spans="1:34" ht="83.25" customHeight="1" thickBot="1">
      <c r="A1" s="131" t="s">
        <v>284</v>
      </c>
      <c r="B1" s="132" t="s">
        <v>285</v>
      </c>
      <c r="C1" s="133" t="s">
        <v>152</v>
      </c>
      <c r="D1" s="134"/>
      <c r="E1" s="157" t="s">
        <v>1</v>
      </c>
      <c r="F1" s="135" t="s">
        <v>2</v>
      </c>
      <c r="G1" s="136" t="s">
        <v>3</v>
      </c>
      <c r="H1" s="136" t="s">
        <v>6</v>
      </c>
      <c r="I1" s="136" t="s">
        <v>7</v>
      </c>
      <c r="J1" s="133" t="s">
        <v>145</v>
      </c>
      <c r="K1" s="137"/>
      <c r="L1" s="138" t="s">
        <v>286</v>
      </c>
      <c r="M1" s="138" t="s">
        <v>287</v>
      </c>
      <c r="N1" s="133" t="s">
        <v>288</v>
      </c>
      <c r="O1" s="127"/>
      <c r="P1" s="157" t="s">
        <v>154</v>
      </c>
      <c r="Q1" s="135" t="s">
        <v>155</v>
      </c>
      <c r="R1" s="139" t="s">
        <v>43</v>
      </c>
      <c r="S1" s="127"/>
      <c r="T1" s="140" t="s">
        <v>44</v>
      </c>
      <c r="U1" s="140" t="s">
        <v>12</v>
      </c>
      <c r="V1" s="141" t="s">
        <v>45</v>
      </c>
      <c r="W1" s="141" t="s">
        <v>150</v>
      </c>
      <c r="X1" s="141" t="s">
        <v>18</v>
      </c>
      <c r="Y1" s="141" t="s">
        <v>17</v>
      </c>
      <c r="Z1" s="141" t="s">
        <v>19</v>
      </c>
      <c r="AA1" s="141" t="s">
        <v>179</v>
      </c>
      <c r="AB1" s="141" t="s">
        <v>21</v>
      </c>
      <c r="AC1" s="141" t="s">
        <v>47</v>
      </c>
      <c r="AD1" s="142" t="s">
        <v>49</v>
      </c>
      <c r="AE1" s="128"/>
      <c r="AF1" s="154" t="s">
        <v>289</v>
      </c>
      <c r="AH1" s="144"/>
    </row>
    <row r="2" spans="1:34" ht="53.25" hidden="1" customHeight="1">
      <c r="A2" s="526" t="s">
        <v>290</v>
      </c>
      <c r="B2" s="527"/>
      <c r="C2" s="528"/>
      <c r="D2" s="143"/>
      <c r="E2" s="529" t="s">
        <v>291</v>
      </c>
      <c r="F2" s="527"/>
      <c r="G2" s="527"/>
      <c r="H2" s="527"/>
      <c r="I2" s="527"/>
      <c r="J2" s="528"/>
      <c r="K2" s="41"/>
      <c r="L2" s="529" t="s">
        <v>292</v>
      </c>
      <c r="M2" s="527"/>
      <c r="N2" s="527"/>
      <c r="O2" s="129"/>
      <c r="P2" s="530" t="s">
        <v>293</v>
      </c>
      <c r="Q2" s="531"/>
      <c r="R2" s="531"/>
      <c r="S2" s="129"/>
      <c r="T2" s="532" t="s">
        <v>294</v>
      </c>
      <c r="U2" s="533"/>
      <c r="V2" s="533"/>
      <c r="W2" s="533"/>
      <c r="X2" s="533"/>
      <c r="Y2" s="533"/>
      <c r="Z2" s="533"/>
      <c r="AA2" s="533"/>
      <c r="AB2" s="533"/>
      <c r="AC2" s="533"/>
      <c r="AD2" s="534"/>
      <c r="AE2" s="130"/>
      <c r="AF2" s="189" t="s">
        <v>295</v>
      </c>
      <c r="AH2" s="144"/>
    </row>
    <row r="3" spans="1:34" ht="34.9" hidden="1" customHeight="1">
      <c r="A3" s="171" t="s">
        <v>206</v>
      </c>
      <c r="B3" s="47">
        <f>IFERROR(INDEX('اطلاعات انشعابات شرکتها'!A:BB,MATCH(A3,'اطلاعات انشعابات شرکتها'!A:A,0),MATCH(B$1,'اطلاعات انشعابات شرکتها'!$1:$1,0)),0)</f>
        <v>102</v>
      </c>
      <c r="C3" s="48">
        <f>IFERROR(INDEX('اطلاعات انشعابات شرکتها'!A:BB,MATCH(A3,'اطلاعات انشعابات شرکتها'!A:A,0),MATCH(C$1,'اطلاعات انشعابات شرکتها'!$1:$1,0)),0)</f>
        <v>0</v>
      </c>
      <c r="D3" s="45"/>
      <c r="E3" s="171">
        <v>4</v>
      </c>
      <c r="F3" s="170">
        <v>98</v>
      </c>
      <c r="G3" s="47" t="str">
        <f t="shared" ref="G3:G67" si="0">F3&amp;"/"&amp;E3</f>
        <v>98/4</v>
      </c>
      <c r="H3" s="47" t="str">
        <f>IFERROR(INDEX('اطلاعات دوره'!A:Z,MATCH(G3,'اطلاعات دوره'!C:C,0),MATCH(H$1,'اطلاعات دوره'!$1:$1,0)),0)</f>
        <v>98/10/01</v>
      </c>
      <c r="I3" s="47" t="str">
        <f>IFERROR(INDEX('اطلاعات دوره'!A:Z,MATCH(G3,'اطلاعات دوره'!C:C,0),MATCH(I$1,'اطلاعات دوره'!$1:$1,0)),0)</f>
        <v>98/12/29</v>
      </c>
      <c r="J3" s="48">
        <f>IFERROR(INDEX('اطلاعات دوره'!A:Z,MATCH(G3,'اطلاعات دوره'!C:C,0),MATCH(J$1,'اطلاعات دوره'!$1:$1,0)),0)</f>
        <v>89</v>
      </c>
      <c r="K3" s="46"/>
      <c r="L3" s="158" t="str">
        <f>IFERROR(INDEX('اطلاعات دوره'!A:Z,MATCH(G3,'اطلاعات دوره'!C:C,0)-1,MATCH("عنوان",'اطلاعات دوره'!$1:$1,0)),"---")</f>
        <v>98/3</v>
      </c>
      <c r="M3" s="47" t="str">
        <f t="shared" ref="M3:M67" si="1">A3&amp;"-"&amp;L3</f>
        <v>ارسک یکتا تجهیز-98/3</v>
      </c>
      <c r="N3" s="48" t="str">
        <f t="shared" ref="N3:N67" si="2">A3&amp;"-"&amp;G3</f>
        <v>ارسک یکتا تجهیز-98/4</v>
      </c>
      <c r="O3" s="45"/>
      <c r="P3" s="158">
        <f>IFERROR(INDEX('قرائت کنتور'!A:AZ,MATCH(A3&amp;"-"&amp;"گاز",'قرائت کنتور'!B:B,0),MATCH(L3,'قرائت کنتور'!$1:$1,0)),0)</f>
        <v>9057</v>
      </c>
      <c r="Q3" s="47">
        <f>IFERROR(INDEX('قرائت کنتور'!A:AZ,MATCH(A3&amp;"-"&amp;"گاز",'قرائت کنتور'!B:B,0),MATCH(G3,'قرائت کنتور'!$1:$1,0)),0)</f>
        <v>12360</v>
      </c>
      <c r="R3" s="47">
        <f t="shared" ref="R3:R67" si="3">IFERROR(Q3-P3,"---")</f>
        <v>3303</v>
      </c>
      <c r="S3" s="45"/>
      <c r="T3" s="155">
        <f>IFERROR(INDEX('تعرفه ها'!A:Z,MATCH("بهای هر متر مکعب گاز مصرفی",'تعرفه ها'!$B:$B,0),MATCH(F3,'تعرفه ها'!$2:$2,0)),"---")</f>
        <v>1150</v>
      </c>
      <c r="U3" s="50">
        <f t="shared" ref="U3:U67" si="4">IFERROR(ROUND(R3*T3,0),"---")</f>
        <v>3798450</v>
      </c>
      <c r="V3" s="50">
        <f>IFERROR(ROUND(R3*INDEX('تعرفه ها'!A:Z,MATCH("عوارض گاز به ازاء هر متر مکعب",'تعرفه ها'!$B:$B,0),MATCH(F3,'تعرفه ها'!$2:$2,0)),0),"---")</f>
        <v>0</v>
      </c>
      <c r="W3" s="50">
        <f>IFERROR(ROUND(((U3+V3)*INDEX('تعرفه ها'!A:Z,MATCH("هزینه نگهداری و تعمیرات شبکه گاز",'تعرفه ها'!$B:$B,0),MATCH(F3,'تعرفه ها'!$2:$2,0))/100),0),"---")</f>
        <v>379845</v>
      </c>
      <c r="X3" s="50">
        <f>IFERROR(IF(INDEX('اطلاعات دوره'!A:Z,MATCH(G3,'اطلاعات دوره'!C:C,0),MATCH("گاز",'اطلاعات دوره'!$1:$1,0))="دارد",ROUND((U3+V3)*INDEX('تعرفه ها'!A:Z,MATCH("پیک فصلی گاز",'تعرفه ها'!$B:$B,0),MATCH(F3,'تعرفه ها'!$2:$2,0))/100,0),0),"---")</f>
        <v>759690</v>
      </c>
      <c r="Y3" s="50">
        <f>IFERROR(ROUND(SUM(U3+V3+W3+X3)*INDEX('تعرفه ها'!A:Z,MATCH("مالیات گاز",'تعرفه ها'!$B:$B,0),MATCH(F3,'تعرفه ها'!$2:$2,0))/100,0),"---")</f>
        <v>0</v>
      </c>
      <c r="Z3" s="50">
        <f t="shared" ref="Z3:Z67" si="5">IFERROR((U3+V3+W3+X3+Y3),"---")</f>
        <v>4937985</v>
      </c>
      <c r="AA3" s="50">
        <v>4178000</v>
      </c>
      <c r="AB3" s="50">
        <f t="shared" ref="AB3:AB67" si="6">IFERROR(Z3+AA3,"---")</f>
        <v>9115985</v>
      </c>
      <c r="AC3" s="50">
        <f t="shared" ref="AC3:AC67" si="7">IFERROR(INT(RIGHT(AB3,3)),"---")</f>
        <v>985</v>
      </c>
      <c r="AD3" s="153">
        <f t="shared" ref="AD3:AD67" si="8">IFERROR(AB3-AC3,"---")</f>
        <v>9115000</v>
      </c>
      <c r="AF3" s="155" t="str">
        <f>IFERROR(IF(INDEX(پرداخت!A:AZ,MATCH(A3&amp;" - "&amp;"گاز",پرداخت!$B:$B,0),MATCH(G3,پرداخت!$1:$1,0))="نشده","نشده","شده"),"---")</f>
        <v>نشده</v>
      </c>
      <c r="AH3" s="144"/>
    </row>
    <row r="4" spans="1:34" ht="34.5" hidden="1" customHeight="1">
      <c r="A4" s="171" t="s">
        <v>208</v>
      </c>
      <c r="B4" s="47">
        <f>IFERROR(INDEX('اطلاعات انشعابات شرکتها'!A:BB,MATCH(A4,'اطلاعات انشعابات شرکتها'!A:A,0),MATCH(B$1,'اطلاعات انشعابات شرکتها'!$1:$1,0)),0)</f>
        <v>104</v>
      </c>
      <c r="C4" s="48">
        <f>IFERROR(INDEX('اطلاعات انشعابات شرکتها'!A:BB,MATCH(A4,'اطلاعات انشعابات شرکتها'!A:A,0),MATCH(C$1,'اطلاعات انشعابات شرکتها'!$1:$1,0)),0)</f>
        <v>0</v>
      </c>
      <c r="D4" s="45"/>
      <c r="E4" s="171">
        <v>4</v>
      </c>
      <c r="F4" s="170">
        <v>98</v>
      </c>
      <c r="G4" s="47" t="str">
        <f t="shared" si="0"/>
        <v>98/4</v>
      </c>
      <c r="H4" s="47" t="str">
        <f>IFERROR(INDEX('اطلاعات دوره'!A:Z,MATCH(G4,'اطلاعات دوره'!C:C,0),MATCH(H$1,'اطلاعات دوره'!$1:$1,0)),0)</f>
        <v>98/10/01</v>
      </c>
      <c r="I4" s="47" t="str">
        <f>IFERROR(INDEX('اطلاعات دوره'!A:Z,MATCH(G4,'اطلاعات دوره'!C:C,0),MATCH(I$1,'اطلاعات دوره'!$1:$1,0)),0)</f>
        <v>98/12/29</v>
      </c>
      <c r="J4" s="48">
        <f>IFERROR(INDEX('اطلاعات دوره'!A:Z,MATCH(G4,'اطلاعات دوره'!C:C,0),MATCH(J$1,'اطلاعات دوره'!$1:$1,0)),0)</f>
        <v>89</v>
      </c>
      <c r="K4" s="46"/>
      <c r="L4" s="158" t="str">
        <f>IFERROR(INDEX('اطلاعات دوره'!A:Z,MATCH(G4,'اطلاعات دوره'!C:C,0)-1,MATCH("عنوان",'اطلاعات دوره'!$1:$1,0)),"---")</f>
        <v>98/3</v>
      </c>
      <c r="M4" s="47" t="str">
        <f t="shared" si="1"/>
        <v>الکترومد پرشین توس-98/3</v>
      </c>
      <c r="N4" s="48" t="str">
        <f t="shared" si="2"/>
        <v>الکترومد پرشین توس-98/4</v>
      </c>
      <c r="O4" s="45"/>
      <c r="P4" s="158">
        <f>IFERROR(INDEX('قرائت کنتور'!A:AZ,MATCH(A4&amp;"-"&amp;"گاز",'قرائت کنتور'!B:B,0),MATCH(L4,'قرائت کنتور'!$1:$1,0)),0)</f>
        <v>26132</v>
      </c>
      <c r="Q4" s="47">
        <f>IFERROR(INDEX('قرائت کنتور'!A:AZ,MATCH(A4&amp;"-"&amp;"گاز",'قرائت کنتور'!B:B,0),MATCH(G4,'قرائت کنتور'!$1:$1,0)),0)</f>
        <v>29952</v>
      </c>
      <c r="R4" s="47">
        <f t="shared" si="3"/>
        <v>3820</v>
      </c>
      <c r="S4" s="45"/>
      <c r="T4" s="155">
        <f>IFERROR(INDEX('تعرفه ها'!A:Z,MATCH("بهای هر متر مکعب گاز مصرفی",'تعرفه ها'!$B:$B,0),MATCH(F4,'تعرفه ها'!$2:$2,0)),"---")</f>
        <v>1150</v>
      </c>
      <c r="U4" s="50">
        <f t="shared" si="4"/>
        <v>4393000</v>
      </c>
      <c r="V4" s="50">
        <f>IFERROR(ROUND(R4*INDEX('تعرفه ها'!A:Z,MATCH("عوارض گاز به ازاء هر متر مکعب",'تعرفه ها'!$B:$B,0),MATCH(F4,'تعرفه ها'!$2:$2,0)),0),"---")</f>
        <v>0</v>
      </c>
      <c r="W4" s="50">
        <f>IFERROR(ROUND(((U4+V4)*INDEX('تعرفه ها'!A:Z,MATCH("هزینه نگهداری و تعمیرات شبکه گاز",'تعرفه ها'!$B:$B,0),MATCH(F4,'تعرفه ها'!$2:$2,0))/100),0),"---")</f>
        <v>439300</v>
      </c>
      <c r="X4" s="50">
        <f>IFERROR(IF(INDEX('اطلاعات دوره'!A:Z,MATCH(G4,'اطلاعات دوره'!C:C,0),MATCH("گاز",'اطلاعات دوره'!$1:$1,0))="دارد",ROUND((U4+V4)*INDEX('تعرفه ها'!A:Z,MATCH("پیک فصلی گاز",'تعرفه ها'!$B:$B,0),MATCH(F4,'تعرفه ها'!$2:$2,0))/100,0),0),"---")</f>
        <v>878600</v>
      </c>
      <c r="Y4" s="50">
        <f>IFERROR(ROUND(SUM(U4+V4+W4+X4)*INDEX('تعرفه ها'!A:Z,MATCH("مالیات گاز",'تعرفه ها'!$B:$B,0),MATCH(F4,'تعرفه ها'!$2:$2,0))/100,0),"---")</f>
        <v>0</v>
      </c>
      <c r="Z4" s="50">
        <f t="shared" si="5"/>
        <v>5710900</v>
      </c>
      <c r="AA4" s="50">
        <v>0</v>
      </c>
      <c r="AB4" s="50">
        <f t="shared" si="6"/>
        <v>5710900</v>
      </c>
      <c r="AC4" s="50">
        <f t="shared" si="7"/>
        <v>900</v>
      </c>
      <c r="AD4" s="153">
        <f t="shared" si="8"/>
        <v>5710000</v>
      </c>
      <c r="AF4" s="155" t="str">
        <f>IFERROR(IF(INDEX(پرداخت!A:AZ,MATCH(A4&amp;" - "&amp;"گاز",پرداخت!$B:$B,0),MATCH(G4,پرداخت!$1:$1,0))="نشده","نشده","شده"),"---")</f>
        <v>نشده</v>
      </c>
      <c r="AH4" s="144"/>
    </row>
    <row r="5" spans="1:34" ht="34.5" hidden="1" customHeight="1">
      <c r="A5" s="171" t="s">
        <v>210</v>
      </c>
      <c r="B5" s="47">
        <f>IFERROR(INDEX('اطلاعات انشعابات شرکتها'!A:BB,MATCH(A5,'اطلاعات انشعابات شرکتها'!A:A,0),MATCH(B$1,'اطلاعات انشعابات شرکتها'!$1:$1,0)),0)</f>
        <v>105</v>
      </c>
      <c r="C5" s="48">
        <f>IFERROR(INDEX('اطلاعات انشعابات شرکتها'!A:BB,MATCH(A5,'اطلاعات انشعابات شرکتها'!A:A,0),MATCH(C$1,'اطلاعات انشعابات شرکتها'!$1:$1,0)),0)</f>
        <v>0</v>
      </c>
      <c r="D5" s="45"/>
      <c r="E5" s="171">
        <v>4</v>
      </c>
      <c r="F5" s="170">
        <v>98</v>
      </c>
      <c r="G5" s="47" t="str">
        <f t="shared" si="0"/>
        <v>98/4</v>
      </c>
      <c r="H5" s="47" t="str">
        <f>IFERROR(INDEX('اطلاعات دوره'!A:Z,MATCH(G5,'اطلاعات دوره'!C:C,0),MATCH(H$1,'اطلاعات دوره'!$1:$1,0)),0)</f>
        <v>98/10/01</v>
      </c>
      <c r="I5" s="47" t="str">
        <f>IFERROR(INDEX('اطلاعات دوره'!A:Z,MATCH(G5,'اطلاعات دوره'!C:C,0),MATCH(I$1,'اطلاعات دوره'!$1:$1,0)),0)</f>
        <v>98/12/29</v>
      </c>
      <c r="J5" s="48">
        <f>IFERROR(INDEX('اطلاعات دوره'!A:Z,MATCH(G5,'اطلاعات دوره'!C:C,0),MATCH(J$1,'اطلاعات دوره'!$1:$1,0)),0)</f>
        <v>89</v>
      </c>
      <c r="K5" s="46"/>
      <c r="L5" s="158" t="str">
        <f>IFERROR(INDEX('اطلاعات دوره'!A:Z,MATCH(G5,'اطلاعات دوره'!C:C,0)-1,MATCH("عنوان",'اطلاعات دوره'!$1:$1,0)),"---")</f>
        <v>98/3</v>
      </c>
      <c r="M5" s="47" t="str">
        <f t="shared" si="1"/>
        <v>ایمن موج توس-98/3</v>
      </c>
      <c r="N5" s="48" t="str">
        <f t="shared" si="2"/>
        <v>ایمن موج توس-98/4</v>
      </c>
      <c r="O5" s="45"/>
      <c r="P5" s="158">
        <f>IFERROR(INDEX('قرائت کنتور'!A:AZ,MATCH(A5&amp;"-"&amp;"گاز",'قرائت کنتور'!B:B,0),MATCH(L5,'قرائت کنتور'!$1:$1,0)),0)</f>
        <v>14059</v>
      </c>
      <c r="Q5" s="47">
        <f>IFERROR(INDEX('قرائت کنتور'!A:AZ,MATCH(A5&amp;"-"&amp;"گاز",'قرائت کنتور'!B:B,0),MATCH(G5,'قرائت کنتور'!$1:$1,0)),0)</f>
        <v>18124</v>
      </c>
      <c r="R5" s="47">
        <f t="shared" si="3"/>
        <v>4065</v>
      </c>
      <c r="S5" s="45"/>
      <c r="T5" s="155">
        <f>IFERROR(INDEX('تعرفه ها'!A:Z,MATCH("بهای هر متر مکعب گاز مصرفی",'تعرفه ها'!$B:$B,0),MATCH(F5,'تعرفه ها'!$2:$2,0)),"---")</f>
        <v>1150</v>
      </c>
      <c r="U5" s="50">
        <f t="shared" si="4"/>
        <v>4674750</v>
      </c>
      <c r="V5" s="50">
        <f>IFERROR(ROUND(R5*INDEX('تعرفه ها'!A:Z,MATCH("عوارض گاز به ازاء هر متر مکعب",'تعرفه ها'!$B:$B,0),MATCH(F5,'تعرفه ها'!$2:$2,0)),0),"---")</f>
        <v>0</v>
      </c>
      <c r="W5" s="50">
        <f>IFERROR(ROUND(((U5+V5)*INDEX('تعرفه ها'!A:Z,MATCH("هزینه نگهداری و تعمیرات شبکه گاز",'تعرفه ها'!$B:$B,0),MATCH(F5,'تعرفه ها'!$2:$2,0))/100),0),"---")</f>
        <v>467475</v>
      </c>
      <c r="X5" s="50">
        <f>IFERROR(IF(INDEX('اطلاعات دوره'!A:Z,MATCH(G5,'اطلاعات دوره'!C:C,0),MATCH("گاز",'اطلاعات دوره'!$1:$1,0))="دارد",ROUND((U5+V5)*INDEX('تعرفه ها'!A:Z,MATCH("پیک فصلی گاز",'تعرفه ها'!$B:$B,0),MATCH(F5,'تعرفه ها'!$2:$2,0))/100,0),0),"---")</f>
        <v>934950</v>
      </c>
      <c r="Y5" s="50">
        <f>IFERROR(ROUND(SUM(U5+V5+W5+X5)*INDEX('تعرفه ها'!A:Z,MATCH("مالیات گاز",'تعرفه ها'!$B:$B,0),MATCH(F5,'تعرفه ها'!$2:$2,0))/100,0),"---")</f>
        <v>0</v>
      </c>
      <c r="Z5" s="50">
        <f t="shared" si="5"/>
        <v>6077175</v>
      </c>
      <c r="AA5" s="50">
        <v>3294000</v>
      </c>
      <c r="AB5" s="50">
        <f t="shared" si="6"/>
        <v>9371175</v>
      </c>
      <c r="AC5" s="50">
        <f t="shared" si="7"/>
        <v>175</v>
      </c>
      <c r="AD5" s="153">
        <f t="shared" si="8"/>
        <v>9371000</v>
      </c>
      <c r="AF5" s="155" t="str">
        <f>IFERROR(IF(INDEX(پرداخت!A:AZ,MATCH(A5&amp;" - "&amp;"گاز",پرداخت!$B:$B,0),MATCH(G5,پرداخت!$1:$1,0))="نشده","نشده","شده"),"---")</f>
        <v>نشده</v>
      </c>
      <c r="AH5" s="144"/>
    </row>
    <row r="6" spans="1:34" ht="34.5" hidden="1" customHeight="1">
      <c r="A6" s="171" t="s">
        <v>214</v>
      </c>
      <c r="B6" s="47">
        <f>IFERROR(INDEX('اطلاعات انشعابات شرکتها'!A:BB,MATCH(A6,'اطلاعات انشعابات شرکتها'!A:A,0),MATCH(B$1,'اطلاعات انشعابات شرکتها'!$1:$1,0)),0)</f>
        <v>106</v>
      </c>
      <c r="C6" s="48">
        <f>IFERROR(INDEX('اطلاعات انشعابات شرکتها'!A:BB,MATCH(A6,'اطلاعات انشعابات شرکتها'!A:A,0),MATCH(C$1,'اطلاعات انشعابات شرکتها'!$1:$1,0)),0)</f>
        <v>0</v>
      </c>
      <c r="D6" s="45"/>
      <c r="E6" s="171">
        <v>4</v>
      </c>
      <c r="F6" s="170">
        <v>98</v>
      </c>
      <c r="G6" s="47" t="str">
        <f t="shared" si="0"/>
        <v>98/4</v>
      </c>
      <c r="H6" s="47" t="str">
        <f>IFERROR(INDEX('اطلاعات دوره'!A:Z,MATCH(G6,'اطلاعات دوره'!C:C,0),MATCH(H$1,'اطلاعات دوره'!$1:$1,0)),0)</f>
        <v>98/10/01</v>
      </c>
      <c r="I6" s="47" t="str">
        <f>IFERROR(INDEX('اطلاعات دوره'!A:Z,MATCH(G6,'اطلاعات دوره'!C:C,0),MATCH(I$1,'اطلاعات دوره'!$1:$1,0)),0)</f>
        <v>98/12/29</v>
      </c>
      <c r="J6" s="48">
        <f>IFERROR(INDEX('اطلاعات دوره'!A:Z,MATCH(G6,'اطلاعات دوره'!C:C,0),MATCH(J$1,'اطلاعات دوره'!$1:$1,0)),0)</f>
        <v>89</v>
      </c>
      <c r="K6" s="46"/>
      <c r="L6" s="158" t="str">
        <f>IFERROR(INDEX('اطلاعات دوره'!A:Z,MATCH(G6,'اطلاعات دوره'!C:C,0)-1,MATCH("عنوان",'اطلاعات دوره'!$1:$1,0)),"---")</f>
        <v>98/3</v>
      </c>
      <c r="M6" s="47" t="str">
        <f t="shared" si="1"/>
        <v>آداک صنعت (1)-98/3</v>
      </c>
      <c r="N6" s="48" t="str">
        <f t="shared" si="2"/>
        <v>آداک صنعت (1)-98/4</v>
      </c>
      <c r="O6" s="45"/>
      <c r="P6" s="158">
        <f>IFERROR(INDEX('قرائت کنتور'!A:AZ,MATCH(A6&amp;"-"&amp;"گاز",'قرائت کنتور'!B:B,0),MATCH(L6,'قرائت کنتور'!$1:$1,0)),0)</f>
        <v>2699</v>
      </c>
      <c r="Q6" s="47">
        <f>IFERROR(INDEX('قرائت کنتور'!A:AZ,MATCH(A6&amp;"-"&amp;"گاز",'قرائت کنتور'!B:B,0),MATCH(G6,'قرائت کنتور'!$1:$1,0)),0)</f>
        <v>4689</v>
      </c>
      <c r="R6" s="47">
        <f t="shared" si="3"/>
        <v>1990</v>
      </c>
      <c r="S6" s="45"/>
      <c r="T6" s="155">
        <f>IFERROR(INDEX('تعرفه ها'!A:Z,MATCH("بهای هر متر مکعب گاز مصرفی",'تعرفه ها'!$B:$B,0),MATCH(F6,'تعرفه ها'!$2:$2,0)),"---")</f>
        <v>1150</v>
      </c>
      <c r="U6" s="50">
        <f t="shared" si="4"/>
        <v>2288500</v>
      </c>
      <c r="V6" s="50">
        <f>IFERROR(ROUND(R6*INDEX('تعرفه ها'!A:Z,MATCH("عوارض گاز به ازاء هر متر مکعب",'تعرفه ها'!$B:$B,0),MATCH(F6,'تعرفه ها'!$2:$2,0)),0),"---")</f>
        <v>0</v>
      </c>
      <c r="W6" s="50">
        <f>IFERROR(ROUND(((U6+V6)*INDEX('تعرفه ها'!A:Z,MATCH("هزینه نگهداری و تعمیرات شبکه گاز",'تعرفه ها'!$B:$B,0),MATCH(F6,'تعرفه ها'!$2:$2,0))/100),0),"---")</f>
        <v>228850</v>
      </c>
      <c r="X6" s="50">
        <f>IFERROR(IF(INDEX('اطلاعات دوره'!A:Z,MATCH(G6,'اطلاعات دوره'!C:C,0),MATCH("گاز",'اطلاعات دوره'!$1:$1,0))="دارد",ROUND((U6+V6)*INDEX('تعرفه ها'!A:Z,MATCH("پیک فصلی گاز",'تعرفه ها'!$B:$B,0),MATCH(F6,'تعرفه ها'!$2:$2,0))/100,0),0),"---")</f>
        <v>457700</v>
      </c>
      <c r="Y6" s="50">
        <f>IFERROR(ROUND(SUM(U6+V6+W6+X6)*INDEX('تعرفه ها'!A:Z,MATCH("مالیات گاز",'تعرفه ها'!$B:$B,0),MATCH(F6,'تعرفه ها'!$2:$2,0))/100,0),"---")</f>
        <v>0</v>
      </c>
      <c r="Z6" s="50">
        <f t="shared" si="5"/>
        <v>2975050</v>
      </c>
      <c r="AA6" s="50">
        <v>3314000</v>
      </c>
      <c r="AB6" s="50">
        <f t="shared" si="6"/>
        <v>6289050</v>
      </c>
      <c r="AC6" s="50">
        <f t="shared" si="7"/>
        <v>50</v>
      </c>
      <c r="AD6" s="153">
        <f t="shared" si="8"/>
        <v>6289000</v>
      </c>
      <c r="AF6" s="155" t="str">
        <f>IFERROR(IF(INDEX(پرداخت!A:AZ,MATCH(A6&amp;" - "&amp;"گاز",پرداخت!$B:$B,0),MATCH(G6,پرداخت!$1:$1,0))="نشده","نشده","شده"),"---")</f>
        <v>نشده</v>
      </c>
      <c r="AH6" s="144"/>
    </row>
    <row r="7" spans="1:34" ht="34.5" hidden="1" customHeight="1">
      <c r="A7" s="171" t="s">
        <v>216</v>
      </c>
      <c r="B7" s="47">
        <f>IFERROR(INDEX('اطلاعات انشعابات شرکتها'!A:BB,MATCH(A7,'اطلاعات انشعابات شرکتها'!A:A,0),MATCH(B$1,'اطلاعات انشعابات شرکتها'!$1:$1,0)),0)</f>
        <v>108</v>
      </c>
      <c r="C7" s="48">
        <f>IFERROR(INDEX('اطلاعات انشعابات شرکتها'!A:BB,MATCH(A7,'اطلاعات انشعابات شرکتها'!A:A,0),MATCH(C$1,'اطلاعات انشعابات شرکتها'!$1:$1,0)),0)</f>
        <v>0</v>
      </c>
      <c r="D7" s="45"/>
      <c r="E7" s="171">
        <v>4</v>
      </c>
      <c r="F7" s="170">
        <v>98</v>
      </c>
      <c r="G7" s="47" t="str">
        <f t="shared" si="0"/>
        <v>98/4</v>
      </c>
      <c r="H7" s="47" t="str">
        <f>IFERROR(INDEX('اطلاعات دوره'!A:Z,MATCH(G7,'اطلاعات دوره'!C:C,0),MATCH(H$1,'اطلاعات دوره'!$1:$1,0)),0)</f>
        <v>98/10/01</v>
      </c>
      <c r="I7" s="47" t="str">
        <f>IFERROR(INDEX('اطلاعات دوره'!A:Z,MATCH(G7,'اطلاعات دوره'!C:C,0),MATCH(I$1,'اطلاعات دوره'!$1:$1,0)),0)</f>
        <v>98/12/29</v>
      </c>
      <c r="J7" s="48">
        <f>IFERROR(INDEX('اطلاعات دوره'!A:Z,MATCH(G7,'اطلاعات دوره'!C:C,0),MATCH(J$1,'اطلاعات دوره'!$1:$1,0)),0)</f>
        <v>89</v>
      </c>
      <c r="K7" s="46"/>
      <c r="L7" s="158" t="str">
        <f>IFERROR(INDEX('اطلاعات دوره'!A:Z,MATCH(G7,'اطلاعات دوره'!C:C,0)-1,MATCH("عنوان",'اطلاعات دوره'!$1:$1,0)),"---")</f>
        <v>98/3</v>
      </c>
      <c r="M7" s="47" t="str">
        <f t="shared" si="1"/>
        <v>آرشام صنعت توس-98/3</v>
      </c>
      <c r="N7" s="48" t="str">
        <f t="shared" si="2"/>
        <v>آرشام صنعت توس-98/4</v>
      </c>
      <c r="O7" s="45"/>
      <c r="P7" s="158">
        <f>IFERROR(INDEX('قرائت کنتور'!A:AZ,MATCH(A7&amp;"-"&amp;"گاز",'قرائت کنتور'!B:B,0),MATCH(L7,'قرائت کنتور'!$1:$1,0)),0)</f>
        <v>69462</v>
      </c>
      <c r="Q7" s="47">
        <f>IFERROR(INDEX('قرائت کنتور'!A:AZ,MATCH(A7&amp;"-"&amp;"گاز",'قرائت کنتور'!B:B,0),MATCH(G7,'قرائت کنتور'!$1:$1,0)),0)</f>
        <v>73700</v>
      </c>
      <c r="R7" s="47">
        <f t="shared" si="3"/>
        <v>4238</v>
      </c>
      <c r="S7" s="45"/>
      <c r="T7" s="155">
        <f>IFERROR(INDEX('تعرفه ها'!A:Z,MATCH("بهای هر متر مکعب گاز مصرفی",'تعرفه ها'!$B:$B,0),MATCH(F7,'تعرفه ها'!$2:$2,0)),"---")</f>
        <v>1150</v>
      </c>
      <c r="U7" s="50">
        <f t="shared" si="4"/>
        <v>4873700</v>
      </c>
      <c r="V7" s="50">
        <f>IFERROR(ROUND(R7*INDEX('تعرفه ها'!A:Z,MATCH("عوارض گاز به ازاء هر متر مکعب",'تعرفه ها'!$B:$B,0),MATCH(F7,'تعرفه ها'!$2:$2,0)),0),"---")</f>
        <v>0</v>
      </c>
      <c r="W7" s="50">
        <f>IFERROR(ROUND(((U7+V7)*INDEX('تعرفه ها'!A:Z,MATCH("هزینه نگهداری و تعمیرات شبکه گاز",'تعرفه ها'!$B:$B,0),MATCH(F7,'تعرفه ها'!$2:$2,0))/100),0),"---")</f>
        <v>487370</v>
      </c>
      <c r="X7" s="50">
        <f>IFERROR(IF(INDEX('اطلاعات دوره'!A:Z,MATCH(G7,'اطلاعات دوره'!C:C,0),MATCH("گاز",'اطلاعات دوره'!$1:$1,0))="دارد",ROUND((U7+V7)*INDEX('تعرفه ها'!A:Z,MATCH("پیک فصلی گاز",'تعرفه ها'!$B:$B,0),MATCH(F7,'تعرفه ها'!$2:$2,0))/100,0),0),"---")</f>
        <v>974740</v>
      </c>
      <c r="Y7" s="50">
        <f>IFERROR(ROUND(SUM(U7+V7+W7+X7)*INDEX('تعرفه ها'!A:Z,MATCH("مالیات گاز",'تعرفه ها'!$B:$B,0),MATCH(F7,'تعرفه ها'!$2:$2,0))/100,0),"---")</f>
        <v>0</v>
      </c>
      <c r="Z7" s="50">
        <f t="shared" si="5"/>
        <v>6335810</v>
      </c>
      <c r="AA7" s="50">
        <v>-3420065</v>
      </c>
      <c r="AB7" s="50">
        <f t="shared" si="6"/>
        <v>2915745</v>
      </c>
      <c r="AC7" s="50">
        <f t="shared" si="7"/>
        <v>745</v>
      </c>
      <c r="AD7" s="153">
        <f t="shared" si="8"/>
        <v>2915000</v>
      </c>
      <c r="AF7" s="155" t="str">
        <f>IFERROR(IF(INDEX(پرداخت!A:AZ,MATCH(A7&amp;" - "&amp;"گاز",پرداخت!$B:$B,0),MATCH(G7,پرداخت!$1:$1,0))="نشده","نشده","شده"),"---")</f>
        <v>نشده</v>
      </c>
      <c r="AH7" s="144"/>
    </row>
    <row r="8" spans="1:34" ht="34.5" hidden="1" customHeight="1">
      <c r="A8" s="171" t="s">
        <v>217</v>
      </c>
      <c r="B8" s="47">
        <f>IFERROR(INDEX('اطلاعات انشعابات شرکتها'!A:BB,MATCH(A8,'اطلاعات انشعابات شرکتها'!A:A,0),MATCH(B$1,'اطلاعات انشعابات شرکتها'!$1:$1,0)),0)</f>
        <v>109</v>
      </c>
      <c r="C8" s="48">
        <f>IFERROR(INDEX('اطلاعات انشعابات شرکتها'!A:BB,MATCH(A8,'اطلاعات انشعابات شرکتها'!A:A,0),MATCH(C$1,'اطلاعات انشعابات شرکتها'!$1:$1,0)),0)</f>
        <v>0</v>
      </c>
      <c r="D8" s="45"/>
      <c r="E8" s="171">
        <v>4</v>
      </c>
      <c r="F8" s="170">
        <v>98</v>
      </c>
      <c r="G8" s="47" t="str">
        <f t="shared" si="0"/>
        <v>98/4</v>
      </c>
      <c r="H8" s="47" t="str">
        <f>IFERROR(INDEX('اطلاعات دوره'!A:Z,MATCH(G8,'اطلاعات دوره'!C:C,0),MATCH(H$1,'اطلاعات دوره'!$1:$1,0)),0)</f>
        <v>98/10/01</v>
      </c>
      <c r="I8" s="47" t="str">
        <f>IFERROR(INDEX('اطلاعات دوره'!A:Z,MATCH(G8,'اطلاعات دوره'!C:C,0),MATCH(I$1,'اطلاعات دوره'!$1:$1,0)),0)</f>
        <v>98/12/29</v>
      </c>
      <c r="J8" s="48">
        <f>IFERROR(INDEX('اطلاعات دوره'!A:Z,MATCH(G8,'اطلاعات دوره'!C:C,0),MATCH(J$1,'اطلاعات دوره'!$1:$1,0)),0)</f>
        <v>89</v>
      </c>
      <c r="K8" s="46"/>
      <c r="L8" s="158" t="str">
        <f>IFERROR(INDEX('اطلاعات دوره'!A:Z,MATCH(G8,'اطلاعات دوره'!C:C,0)-1,MATCH("عنوان",'اطلاعات دوره'!$1:$1,0)),"---")</f>
        <v>98/3</v>
      </c>
      <c r="M8" s="47" t="str">
        <f t="shared" si="1"/>
        <v>آرون زیست طب پاژ-98/3</v>
      </c>
      <c r="N8" s="48" t="str">
        <f t="shared" si="2"/>
        <v>آرون زیست طب پاژ-98/4</v>
      </c>
      <c r="O8" s="45"/>
      <c r="P8" s="158">
        <f>IFERROR(INDEX('قرائت کنتور'!A:AZ,MATCH(A8&amp;"-"&amp;"گاز",'قرائت کنتور'!B:B,0),MATCH(L8,'قرائت کنتور'!$1:$1,0)),0)</f>
        <v>1198</v>
      </c>
      <c r="Q8" s="47">
        <f>IFERROR(INDEX('قرائت کنتور'!A:AZ,MATCH(A8&amp;"-"&amp;"گاز",'قرائت کنتور'!B:B,0),MATCH(G8,'قرائت کنتور'!$1:$1,0)),0)</f>
        <v>1409</v>
      </c>
      <c r="R8" s="47">
        <f t="shared" si="3"/>
        <v>211</v>
      </c>
      <c r="S8" s="45"/>
      <c r="T8" s="155">
        <f>IFERROR(INDEX('تعرفه ها'!A:Z,MATCH("بهای هر متر مکعب گاز مصرفی",'تعرفه ها'!$B:$B,0),MATCH(F8,'تعرفه ها'!$2:$2,0)),"---")</f>
        <v>1150</v>
      </c>
      <c r="U8" s="50">
        <f t="shared" si="4"/>
        <v>242650</v>
      </c>
      <c r="V8" s="50">
        <f>IFERROR(ROUND(R8*INDEX('تعرفه ها'!A:Z,MATCH("عوارض گاز به ازاء هر متر مکعب",'تعرفه ها'!$B:$B,0),MATCH(F8,'تعرفه ها'!$2:$2,0)),0),"---")</f>
        <v>0</v>
      </c>
      <c r="W8" s="50">
        <f>IFERROR(ROUND(((U8+V8)*INDEX('تعرفه ها'!A:Z,MATCH("هزینه نگهداری و تعمیرات شبکه گاز",'تعرفه ها'!$B:$B,0),MATCH(F8,'تعرفه ها'!$2:$2,0))/100),0),"---")</f>
        <v>24265</v>
      </c>
      <c r="X8" s="50">
        <f>IFERROR(IF(INDEX('اطلاعات دوره'!A:Z,MATCH(G8,'اطلاعات دوره'!C:C,0),MATCH("گاز",'اطلاعات دوره'!$1:$1,0))="دارد",ROUND((U8+V8)*INDEX('تعرفه ها'!A:Z,MATCH("پیک فصلی گاز",'تعرفه ها'!$B:$B,0),MATCH(F8,'تعرفه ها'!$2:$2,0))/100,0),0),"---")</f>
        <v>48530</v>
      </c>
      <c r="Y8" s="50">
        <f>IFERROR(ROUND(SUM(U8+V8+W8+X8)*INDEX('تعرفه ها'!A:Z,MATCH("مالیات گاز",'تعرفه ها'!$B:$B,0),MATCH(F8,'تعرفه ها'!$2:$2,0))/100,0),"---")</f>
        <v>0</v>
      </c>
      <c r="Z8" s="50">
        <f t="shared" si="5"/>
        <v>315445</v>
      </c>
      <c r="AA8" s="50">
        <v>278000</v>
      </c>
      <c r="AB8" s="50">
        <f t="shared" si="6"/>
        <v>593445</v>
      </c>
      <c r="AC8" s="50">
        <f t="shared" si="7"/>
        <v>445</v>
      </c>
      <c r="AD8" s="153">
        <f t="shared" si="8"/>
        <v>593000</v>
      </c>
      <c r="AF8" s="155" t="str">
        <f>IFERROR(IF(INDEX(پرداخت!A:AZ,MATCH(A8&amp;" - "&amp;"گاز",پرداخت!$B:$B,0),MATCH(G8,پرداخت!$1:$1,0))="نشده","نشده","شده"),"---")</f>
        <v>نشده</v>
      </c>
      <c r="AH8" s="144"/>
    </row>
    <row r="9" spans="1:34" ht="34.5" hidden="1" customHeight="1">
      <c r="A9" s="171" t="s">
        <v>218</v>
      </c>
      <c r="B9" s="47">
        <f>IFERROR(INDEX('اطلاعات انشعابات شرکتها'!A:BB,MATCH(A9,'اطلاعات انشعابات شرکتها'!A:A,0),MATCH(B$1,'اطلاعات انشعابات شرکتها'!$1:$1,0)),0)</f>
        <v>110</v>
      </c>
      <c r="C9" s="48">
        <f>IFERROR(INDEX('اطلاعات انشعابات شرکتها'!A:BB,MATCH(A9,'اطلاعات انشعابات شرکتها'!A:A,0),MATCH(C$1,'اطلاعات انشعابات شرکتها'!$1:$1,0)),0)</f>
        <v>0</v>
      </c>
      <c r="D9" s="45"/>
      <c r="E9" s="171">
        <v>4</v>
      </c>
      <c r="F9" s="170">
        <v>98</v>
      </c>
      <c r="G9" s="47" t="str">
        <f t="shared" si="0"/>
        <v>98/4</v>
      </c>
      <c r="H9" s="47" t="str">
        <f>IFERROR(INDEX('اطلاعات دوره'!A:Z,MATCH(G9,'اطلاعات دوره'!C:C,0),MATCH(H$1,'اطلاعات دوره'!$1:$1,0)),0)</f>
        <v>98/10/01</v>
      </c>
      <c r="I9" s="47" t="str">
        <f>IFERROR(INDEX('اطلاعات دوره'!A:Z,MATCH(G9,'اطلاعات دوره'!C:C,0),MATCH(I$1,'اطلاعات دوره'!$1:$1,0)),0)</f>
        <v>98/12/29</v>
      </c>
      <c r="J9" s="48">
        <f>IFERROR(INDEX('اطلاعات دوره'!A:Z,MATCH(G9,'اطلاعات دوره'!C:C,0),MATCH(J$1,'اطلاعات دوره'!$1:$1,0)),0)</f>
        <v>89</v>
      </c>
      <c r="K9" s="46"/>
      <c r="L9" s="158" t="str">
        <f>IFERROR(INDEX('اطلاعات دوره'!A:Z,MATCH(G9,'اطلاعات دوره'!C:C,0)-1,MATCH("عنوان",'اطلاعات دوره'!$1:$1,0)),"---")</f>
        <v>98/3</v>
      </c>
      <c r="M9" s="47" t="str">
        <f t="shared" si="1"/>
        <v>آژانس پارک-98/3</v>
      </c>
      <c r="N9" s="48" t="str">
        <f t="shared" si="2"/>
        <v>آژانس پارک-98/4</v>
      </c>
      <c r="O9" s="45"/>
      <c r="P9" s="158">
        <f>IFERROR(INDEX('قرائت کنتور'!A:AZ,MATCH(A9&amp;"-"&amp;"گاز",'قرائت کنتور'!B:B,0),MATCH(L9,'قرائت کنتور'!$1:$1,0)),0)</f>
        <v>4800</v>
      </c>
      <c r="Q9" s="47">
        <f>IFERROR(INDEX('قرائت کنتور'!A:AZ,MATCH(A9&amp;"-"&amp;"گاز",'قرائت کنتور'!B:B,0),MATCH(G9,'قرائت کنتور'!$1:$1,0)),0)</f>
        <v>9574</v>
      </c>
      <c r="R9" s="47">
        <f t="shared" si="3"/>
        <v>4774</v>
      </c>
      <c r="S9" s="45"/>
      <c r="T9" s="155">
        <f>IFERROR(INDEX('تعرفه ها'!A:Z,MATCH("بهای هر متر مکعب گاز مصرفی",'تعرفه ها'!$B:$B,0),MATCH(F9,'تعرفه ها'!$2:$2,0)),"---")</f>
        <v>1150</v>
      </c>
      <c r="U9" s="50">
        <f t="shared" si="4"/>
        <v>5490100</v>
      </c>
      <c r="V9" s="50">
        <f>IFERROR(ROUND(R9*INDEX('تعرفه ها'!A:Z,MATCH("عوارض گاز به ازاء هر متر مکعب",'تعرفه ها'!$B:$B,0),MATCH(F9,'تعرفه ها'!$2:$2,0)),0),"---")</f>
        <v>0</v>
      </c>
      <c r="W9" s="50">
        <f>IFERROR(ROUND(((U9+V9)*INDEX('تعرفه ها'!A:Z,MATCH("هزینه نگهداری و تعمیرات شبکه گاز",'تعرفه ها'!$B:$B,0),MATCH(F9,'تعرفه ها'!$2:$2,0))/100),0),"---")</f>
        <v>549010</v>
      </c>
      <c r="X9" s="50">
        <f>IFERROR(IF(INDEX('اطلاعات دوره'!A:Z,MATCH(G9,'اطلاعات دوره'!C:C,0),MATCH("گاز",'اطلاعات دوره'!$1:$1,0))="دارد",ROUND((U9+V9)*INDEX('تعرفه ها'!A:Z,MATCH("پیک فصلی گاز",'تعرفه ها'!$B:$B,0),MATCH(F9,'تعرفه ها'!$2:$2,0))/100,0),0),"---")</f>
        <v>1098020</v>
      </c>
      <c r="Y9" s="50">
        <f>IFERROR(ROUND(SUM(U9+V9+W9+X9)*INDEX('تعرفه ها'!A:Z,MATCH("مالیات گاز",'تعرفه ها'!$B:$B,0),MATCH(F9,'تعرفه ها'!$2:$2,0))/100,0),"---")</f>
        <v>0</v>
      </c>
      <c r="Z9" s="50">
        <f t="shared" si="5"/>
        <v>7137130</v>
      </c>
      <c r="AA9" s="50">
        <v>930105</v>
      </c>
      <c r="AB9" s="50">
        <f t="shared" si="6"/>
        <v>8067235</v>
      </c>
      <c r="AC9" s="50">
        <f t="shared" si="7"/>
        <v>235</v>
      </c>
      <c r="AD9" s="153">
        <f t="shared" si="8"/>
        <v>8067000</v>
      </c>
      <c r="AF9" s="155" t="str">
        <f>IFERROR(IF(INDEX(پرداخت!A:AZ,MATCH(A9&amp;" - "&amp;"گاز",پرداخت!$B:$B,0),MATCH(G9,پرداخت!$1:$1,0))="نشده","نشده","شده"),"---")</f>
        <v>نشده</v>
      </c>
      <c r="AH9" s="144"/>
    </row>
    <row r="10" spans="1:34" ht="34.5" hidden="1" customHeight="1">
      <c r="A10" s="171" t="s">
        <v>219</v>
      </c>
      <c r="B10" s="47">
        <f>IFERROR(INDEX('اطلاعات انشعابات شرکتها'!A:BB,MATCH(A10,'اطلاعات انشعابات شرکتها'!A:A,0),MATCH(B$1,'اطلاعات انشعابات شرکتها'!$1:$1,0)),0)</f>
        <v>111</v>
      </c>
      <c r="C10" s="48">
        <f>IFERROR(INDEX('اطلاعات انشعابات شرکتها'!A:BB,MATCH(A10,'اطلاعات انشعابات شرکتها'!A:A,0),MATCH(C$1,'اطلاعات انشعابات شرکتها'!$1:$1,0)),0)</f>
        <v>0</v>
      </c>
      <c r="D10" s="45"/>
      <c r="E10" s="171">
        <v>4</v>
      </c>
      <c r="F10" s="170">
        <v>98</v>
      </c>
      <c r="G10" s="47" t="str">
        <f t="shared" si="0"/>
        <v>98/4</v>
      </c>
      <c r="H10" s="47" t="str">
        <f>IFERROR(INDEX('اطلاعات دوره'!A:Z,MATCH(G10,'اطلاعات دوره'!C:C,0),MATCH(H$1,'اطلاعات دوره'!$1:$1,0)),0)</f>
        <v>98/10/01</v>
      </c>
      <c r="I10" s="47" t="str">
        <f>IFERROR(INDEX('اطلاعات دوره'!A:Z,MATCH(G10,'اطلاعات دوره'!C:C,0),MATCH(I$1,'اطلاعات دوره'!$1:$1,0)),0)</f>
        <v>98/12/29</v>
      </c>
      <c r="J10" s="48">
        <f>IFERROR(INDEX('اطلاعات دوره'!A:Z,MATCH(G10,'اطلاعات دوره'!C:C,0),MATCH(J$1,'اطلاعات دوره'!$1:$1,0)),0)</f>
        <v>89</v>
      </c>
      <c r="K10" s="46"/>
      <c r="L10" s="158" t="str">
        <f>IFERROR(INDEX('اطلاعات دوره'!A:Z,MATCH(G10,'اطلاعات دوره'!C:C,0)-1,MATCH("عنوان",'اطلاعات دوره'!$1:$1,0)),"---")</f>
        <v>98/3</v>
      </c>
      <c r="M10" s="47" t="str">
        <f t="shared" si="1"/>
        <v>برچسب انرژی-98/3</v>
      </c>
      <c r="N10" s="48" t="str">
        <f t="shared" si="2"/>
        <v>برچسب انرژی-98/4</v>
      </c>
      <c r="O10" s="45"/>
      <c r="P10" s="158">
        <f>IFERROR(INDEX('قرائت کنتور'!A:AZ,MATCH(A10&amp;"-"&amp;"گاز",'قرائت کنتور'!B:B,0),MATCH(L10,'قرائت کنتور'!$1:$1,0)),0)</f>
        <v>25460</v>
      </c>
      <c r="Q10" s="47">
        <f>IFERROR(INDEX('قرائت کنتور'!A:AZ,MATCH(A10&amp;"-"&amp;"گاز",'قرائت کنتور'!B:B,0),MATCH(G10,'قرائت کنتور'!$1:$1,0)),0)</f>
        <v>26044</v>
      </c>
      <c r="R10" s="47">
        <f t="shared" si="3"/>
        <v>584</v>
      </c>
      <c r="S10" s="45"/>
      <c r="T10" s="155">
        <f>IFERROR(INDEX('تعرفه ها'!A:Z,MATCH("بهای هر متر مکعب گاز مصرفی",'تعرفه ها'!$B:$B,0),MATCH(F10,'تعرفه ها'!$2:$2,0)),"---")</f>
        <v>1150</v>
      </c>
      <c r="U10" s="50">
        <f t="shared" si="4"/>
        <v>671600</v>
      </c>
      <c r="V10" s="50">
        <f>IFERROR(ROUND(R10*INDEX('تعرفه ها'!A:Z,MATCH("عوارض گاز به ازاء هر متر مکعب",'تعرفه ها'!$B:$B,0),MATCH(F10,'تعرفه ها'!$2:$2,0)),0),"---")</f>
        <v>0</v>
      </c>
      <c r="W10" s="50">
        <f>IFERROR(ROUND(((U10+V10)*INDEX('تعرفه ها'!A:Z,MATCH("هزینه نگهداری و تعمیرات شبکه گاز",'تعرفه ها'!$B:$B,0),MATCH(F10,'تعرفه ها'!$2:$2,0))/100),0),"---")</f>
        <v>67160</v>
      </c>
      <c r="X10" s="50">
        <f>IFERROR(IF(INDEX('اطلاعات دوره'!A:Z,MATCH(G10,'اطلاعات دوره'!C:C,0),MATCH("گاز",'اطلاعات دوره'!$1:$1,0))="دارد",ROUND((U10+V10)*INDEX('تعرفه ها'!A:Z,MATCH("پیک فصلی گاز",'تعرفه ها'!$B:$B,0),MATCH(F10,'تعرفه ها'!$2:$2,0))/100,0),0),"---")</f>
        <v>134320</v>
      </c>
      <c r="Y10" s="50">
        <f>IFERROR(ROUND(SUM(U10+V10+W10+X10)*INDEX('تعرفه ها'!A:Z,MATCH("مالیات گاز",'تعرفه ها'!$B:$B,0),MATCH(F10,'تعرفه ها'!$2:$2,0))/100,0),"---")</f>
        <v>0</v>
      </c>
      <c r="Z10" s="50">
        <f t="shared" si="5"/>
        <v>873080</v>
      </c>
      <c r="AA10" s="50">
        <v>2096000</v>
      </c>
      <c r="AB10" s="50">
        <f t="shared" si="6"/>
        <v>2969080</v>
      </c>
      <c r="AC10" s="50">
        <f t="shared" si="7"/>
        <v>80</v>
      </c>
      <c r="AD10" s="153">
        <f t="shared" si="8"/>
        <v>2969000</v>
      </c>
      <c r="AF10" s="155" t="str">
        <f>IFERROR(IF(INDEX(پرداخت!A:AZ,MATCH(A10&amp;" - "&amp;"گاز",پرداخت!$B:$B,0),MATCH(G10,پرداخت!$1:$1,0))="نشده","نشده","شده"),"---")</f>
        <v>نشده</v>
      </c>
      <c r="AH10" s="144"/>
    </row>
    <row r="11" spans="1:34" ht="34.5" hidden="1" customHeight="1">
      <c r="A11" s="171" t="s">
        <v>220</v>
      </c>
      <c r="B11" s="47">
        <f>IFERROR(INDEX('اطلاعات انشعابات شرکتها'!A:BB,MATCH(A11,'اطلاعات انشعابات شرکتها'!A:A,0),MATCH(B$1,'اطلاعات انشعابات شرکتها'!$1:$1,0)),0)</f>
        <v>112</v>
      </c>
      <c r="C11" s="48">
        <f>IFERROR(INDEX('اطلاعات انشعابات شرکتها'!A:BB,MATCH(A11,'اطلاعات انشعابات شرکتها'!A:A,0),MATCH(C$1,'اطلاعات انشعابات شرکتها'!$1:$1,0)),0)</f>
        <v>0</v>
      </c>
      <c r="D11" s="45"/>
      <c r="E11" s="171">
        <v>4</v>
      </c>
      <c r="F11" s="170">
        <v>98</v>
      </c>
      <c r="G11" s="47" t="str">
        <f t="shared" si="0"/>
        <v>98/4</v>
      </c>
      <c r="H11" s="47" t="str">
        <f>IFERROR(INDEX('اطلاعات دوره'!A:Z,MATCH(G11,'اطلاعات دوره'!C:C,0),MATCH(H$1,'اطلاعات دوره'!$1:$1,0)),0)</f>
        <v>98/10/01</v>
      </c>
      <c r="I11" s="47" t="str">
        <f>IFERROR(INDEX('اطلاعات دوره'!A:Z,MATCH(G11,'اطلاعات دوره'!C:C,0),MATCH(I$1,'اطلاعات دوره'!$1:$1,0)),0)</f>
        <v>98/12/29</v>
      </c>
      <c r="J11" s="48">
        <f>IFERROR(INDEX('اطلاعات دوره'!A:Z,MATCH(G11,'اطلاعات دوره'!C:C,0),MATCH(J$1,'اطلاعات دوره'!$1:$1,0)),0)</f>
        <v>89</v>
      </c>
      <c r="K11" s="46"/>
      <c r="L11" s="158" t="str">
        <f>IFERROR(INDEX('اطلاعات دوره'!A:Z,MATCH(G11,'اطلاعات دوره'!C:C,0)-1,MATCH("عنوان",'اطلاعات دوره'!$1:$1,0)),"---")</f>
        <v>98/3</v>
      </c>
      <c r="M11" s="47" t="str">
        <f t="shared" si="1"/>
        <v>بهین پالایه فرزاد-98/3</v>
      </c>
      <c r="N11" s="48" t="str">
        <f t="shared" si="2"/>
        <v>بهین پالایه فرزاد-98/4</v>
      </c>
      <c r="O11" s="45"/>
      <c r="P11" s="158">
        <f>IFERROR(INDEX('قرائت کنتور'!A:AZ,MATCH(A11&amp;"-"&amp;"گاز",'قرائت کنتور'!B:B,0),MATCH(L11,'قرائت کنتور'!$1:$1,0)),0)</f>
        <v>6769</v>
      </c>
      <c r="Q11" s="47">
        <f>IFERROR(INDEX('قرائت کنتور'!A:AZ,MATCH(A11&amp;"-"&amp;"گاز",'قرائت کنتور'!B:B,0),MATCH(G11,'قرائت کنتور'!$1:$1,0)),0)</f>
        <v>8044</v>
      </c>
      <c r="R11" s="47">
        <f t="shared" si="3"/>
        <v>1275</v>
      </c>
      <c r="S11" s="45"/>
      <c r="T11" s="155">
        <f>IFERROR(INDEX('تعرفه ها'!A:Z,MATCH("بهای هر متر مکعب گاز مصرفی",'تعرفه ها'!$B:$B,0),MATCH(F11,'تعرفه ها'!$2:$2,0)),"---")</f>
        <v>1150</v>
      </c>
      <c r="U11" s="50">
        <v>977500</v>
      </c>
      <c r="V11" s="50">
        <f>IFERROR(ROUND(R11*INDEX('تعرفه ها'!A:Z,MATCH("عوارض گاز به ازاء هر متر مکعب",'تعرفه ها'!$B:$B,0),MATCH(F11,'تعرفه ها'!$2:$2,0)),0),"---")</f>
        <v>0</v>
      </c>
      <c r="W11" s="50">
        <f>IFERROR(ROUND(((U11+V11)*INDEX('تعرفه ها'!A:Z,MATCH("هزینه نگهداری و تعمیرات شبکه گاز",'تعرفه ها'!$B:$B,0),MATCH(F11,'تعرفه ها'!$2:$2,0))/100),0),"---")</f>
        <v>97750</v>
      </c>
      <c r="X11" s="50">
        <f>IFERROR(IF(INDEX('اطلاعات دوره'!A:Z,MATCH(G11,'اطلاعات دوره'!C:C,0),MATCH("گاز",'اطلاعات دوره'!$1:$1,0))="دارد",ROUND((U11+V11)*INDEX('تعرفه ها'!A:Z,MATCH("پیک فصلی گاز",'تعرفه ها'!$B:$B,0),MATCH(F11,'تعرفه ها'!$2:$2,0))/100,0),0),"---")</f>
        <v>195500</v>
      </c>
      <c r="Y11" s="50">
        <f>IFERROR(ROUND(SUM(U11+V11+W11+X11)*INDEX('تعرفه ها'!A:Z,MATCH("مالیات گاز",'تعرفه ها'!$B:$B,0),MATCH(F11,'تعرفه ها'!$2:$2,0))/100,0),"---")</f>
        <v>0</v>
      </c>
      <c r="Z11" s="50">
        <f t="shared" si="5"/>
        <v>1270750</v>
      </c>
      <c r="AA11" s="50">
        <v>791000</v>
      </c>
      <c r="AB11" s="50">
        <f t="shared" si="6"/>
        <v>2061750</v>
      </c>
      <c r="AC11" s="50">
        <f t="shared" si="7"/>
        <v>750</v>
      </c>
      <c r="AD11" s="153">
        <f t="shared" si="8"/>
        <v>2061000</v>
      </c>
      <c r="AF11" s="155" t="str">
        <f>IFERROR(IF(INDEX(پرداخت!A:AZ,MATCH(A11&amp;" - "&amp;"گاز",پرداخت!$B:$B,0),MATCH(G11,پرداخت!$1:$1,0))="نشده","نشده","شده"),"---")</f>
        <v>نشده</v>
      </c>
      <c r="AH11" s="144"/>
    </row>
    <row r="12" spans="1:34" ht="34.9" hidden="1" customHeight="1">
      <c r="A12" s="171" t="s">
        <v>222</v>
      </c>
      <c r="B12" s="47">
        <f>IFERROR(INDEX('اطلاعات انشعابات شرکتها'!A:BB,MATCH(A12,'اطلاعات انشعابات شرکتها'!A:A,0),MATCH(B$1,'اطلاعات انشعابات شرکتها'!$1:$1,0)),0)</f>
        <v>113</v>
      </c>
      <c r="C12" s="48">
        <f>IFERROR(INDEX('اطلاعات انشعابات شرکتها'!A:BB,MATCH(A12,'اطلاعات انشعابات شرکتها'!A:A,0),MATCH(C$1,'اطلاعات انشعابات شرکتها'!$1:$1,0)),0)</f>
        <v>0</v>
      </c>
      <c r="D12" s="45"/>
      <c r="E12" s="171">
        <v>4</v>
      </c>
      <c r="F12" s="170">
        <v>98</v>
      </c>
      <c r="G12" s="47" t="str">
        <f t="shared" si="0"/>
        <v>98/4</v>
      </c>
      <c r="H12" s="47" t="str">
        <f>IFERROR(INDEX('اطلاعات دوره'!A:Z,MATCH(G12,'اطلاعات دوره'!C:C,0),MATCH(H$1,'اطلاعات دوره'!$1:$1,0)),0)</f>
        <v>98/10/01</v>
      </c>
      <c r="I12" s="47" t="str">
        <f>IFERROR(INDEX('اطلاعات دوره'!A:Z,MATCH(G12,'اطلاعات دوره'!C:C,0),MATCH(I$1,'اطلاعات دوره'!$1:$1,0)),0)</f>
        <v>98/12/29</v>
      </c>
      <c r="J12" s="48">
        <f>IFERROR(INDEX('اطلاعات دوره'!A:Z,MATCH(G12,'اطلاعات دوره'!C:C,0),MATCH(J$1,'اطلاعات دوره'!$1:$1,0)),0)</f>
        <v>89</v>
      </c>
      <c r="K12" s="46"/>
      <c r="L12" s="158" t="str">
        <f>IFERROR(INDEX('اطلاعات دوره'!A:Z,MATCH(G12,'اطلاعات دوره'!C:C,0)-1,MATCH("عنوان",'اطلاعات دوره'!$1:$1,0)),"---")</f>
        <v>98/3</v>
      </c>
      <c r="M12" s="47" t="str">
        <f t="shared" si="1"/>
        <v>پایلوت سرامیک-98/3</v>
      </c>
      <c r="N12" s="48" t="str">
        <f t="shared" si="2"/>
        <v>پایلوت سرامیک-98/4</v>
      </c>
      <c r="O12" s="45"/>
      <c r="P12" s="158">
        <f>IFERROR(INDEX('قرائت کنتور'!A:AZ,MATCH(A12&amp;"-"&amp;"گاز",'قرائت کنتور'!B:B,0),MATCH(L12,'قرائت کنتور'!$1:$1,0)),0)</f>
        <v>120456</v>
      </c>
      <c r="Q12" s="47">
        <f>IFERROR(INDEX('قرائت کنتور'!A:AZ,MATCH(A12&amp;"-"&amp;"گاز",'قرائت کنتور'!B:B,0),MATCH(G12,'قرائت کنتور'!$1:$1,0)),0)</f>
        <v>126917</v>
      </c>
      <c r="R12" s="47">
        <f t="shared" si="3"/>
        <v>6461</v>
      </c>
      <c r="S12" s="45"/>
      <c r="T12" s="155">
        <f>IFERROR(INDEX('تعرفه ها'!A:Z,MATCH("بهای هر متر مکعب گاز مصرفی",'تعرفه ها'!$B:$B,0),MATCH(F12,'تعرفه ها'!$2:$2,0)),"---")</f>
        <v>1150</v>
      </c>
      <c r="U12" s="50">
        <f t="shared" si="4"/>
        <v>7430150</v>
      </c>
      <c r="V12" s="50">
        <f>IFERROR(ROUND(R12*INDEX('تعرفه ها'!A:Z,MATCH("عوارض گاز به ازاء هر متر مکعب",'تعرفه ها'!$B:$B,0),MATCH(F12,'تعرفه ها'!$2:$2,0)),0),"---")</f>
        <v>0</v>
      </c>
      <c r="W12" s="50">
        <f>IFERROR(ROUND(((U12+V12)*INDEX('تعرفه ها'!A:Z,MATCH("هزینه نگهداری و تعمیرات شبکه گاز",'تعرفه ها'!$B:$B,0),MATCH(F12,'تعرفه ها'!$2:$2,0))/100),0),"---")</f>
        <v>743015</v>
      </c>
      <c r="X12" s="50">
        <f>IFERROR(IF(INDEX('اطلاعات دوره'!A:Z,MATCH(G12,'اطلاعات دوره'!C:C,0),MATCH("گاز",'اطلاعات دوره'!$1:$1,0))="دارد",ROUND((U12+V12)*INDEX('تعرفه ها'!A:Z,MATCH("پیک فصلی گاز",'تعرفه ها'!$B:$B,0),MATCH(F12,'تعرفه ها'!$2:$2,0))/100,0),0),"---")</f>
        <v>1486030</v>
      </c>
      <c r="Y12" s="50">
        <f>IFERROR(ROUND(SUM(U12+V12+W12+X12)*INDEX('تعرفه ها'!A:Z,MATCH("مالیات گاز",'تعرفه ها'!$B:$B,0),MATCH(F12,'تعرفه ها'!$2:$2,0))/100,0),"---")</f>
        <v>0</v>
      </c>
      <c r="Z12" s="50">
        <f t="shared" si="5"/>
        <v>9659195</v>
      </c>
      <c r="AA12" s="50">
        <v>3660000</v>
      </c>
      <c r="AB12" s="50">
        <f t="shared" si="6"/>
        <v>13319195</v>
      </c>
      <c r="AC12" s="50">
        <f t="shared" si="7"/>
        <v>195</v>
      </c>
      <c r="AD12" s="153">
        <f t="shared" si="8"/>
        <v>13319000</v>
      </c>
      <c r="AF12" s="155" t="str">
        <f>IFERROR(IF(INDEX(پرداخت!A:AZ,MATCH(A12&amp;" - "&amp;"گاز",پرداخت!$B:$B,0),MATCH(G12,پرداخت!$1:$1,0))="نشده","نشده","شده"),"---")</f>
        <v>نشده</v>
      </c>
      <c r="AH12" s="144"/>
    </row>
    <row r="13" spans="1:34" ht="34.9" hidden="1" customHeight="1">
      <c r="A13" s="171" t="s">
        <v>223</v>
      </c>
      <c r="B13" s="47">
        <f>IFERROR(INDEX('اطلاعات انشعابات شرکتها'!A:BB,MATCH(A13,'اطلاعات انشعابات شرکتها'!A:A,0),MATCH(B$1,'اطلاعات انشعابات شرکتها'!$1:$1,0)),0)</f>
        <v>114</v>
      </c>
      <c r="C13" s="48">
        <f>IFERROR(INDEX('اطلاعات انشعابات شرکتها'!A:BB,MATCH(A13,'اطلاعات انشعابات شرکتها'!A:A,0),MATCH(C$1,'اطلاعات انشعابات شرکتها'!$1:$1,0)),0)</f>
        <v>0</v>
      </c>
      <c r="D13" s="45"/>
      <c r="E13" s="171">
        <v>4</v>
      </c>
      <c r="F13" s="170">
        <v>98</v>
      </c>
      <c r="G13" s="47" t="str">
        <f t="shared" si="0"/>
        <v>98/4</v>
      </c>
      <c r="H13" s="47" t="str">
        <f>IFERROR(INDEX('اطلاعات دوره'!A:Z,MATCH(G13,'اطلاعات دوره'!C:C,0),MATCH(H$1,'اطلاعات دوره'!$1:$1,0)),0)</f>
        <v>98/10/01</v>
      </c>
      <c r="I13" s="47" t="str">
        <f>IFERROR(INDEX('اطلاعات دوره'!A:Z,MATCH(G13,'اطلاعات دوره'!C:C,0),MATCH(I$1,'اطلاعات دوره'!$1:$1,0)),0)</f>
        <v>98/12/29</v>
      </c>
      <c r="J13" s="48">
        <f>IFERROR(INDEX('اطلاعات دوره'!A:Z,MATCH(G13,'اطلاعات دوره'!C:C,0),MATCH(J$1,'اطلاعات دوره'!$1:$1,0)),0)</f>
        <v>89</v>
      </c>
      <c r="K13" s="46"/>
      <c r="L13" s="158" t="str">
        <f>IFERROR(INDEX('اطلاعات دوره'!A:Z,MATCH(G13,'اطلاعات دوره'!C:C,0)-1,MATCH("عنوان",'اطلاعات دوره'!$1:$1,0)),"---")</f>
        <v>98/3</v>
      </c>
      <c r="M13" s="47" t="str">
        <f t="shared" si="1"/>
        <v>پدیده انرژی پارسیان-98/3</v>
      </c>
      <c r="N13" s="48" t="str">
        <f t="shared" si="2"/>
        <v>پدیده انرژی پارسیان-98/4</v>
      </c>
      <c r="O13" s="45"/>
      <c r="P13" s="158">
        <f>IFERROR(INDEX('قرائت کنتور'!A:AZ,MATCH(A13&amp;"-"&amp;"گاز",'قرائت کنتور'!B:B,0),MATCH(L13,'قرائت کنتور'!$1:$1,0)),0)</f>
        <v>46415</v>
      </c>
      <c r="Q13" s="47">
        <f>IFERROR(INDEX('قرائت کنتور'!A:AZ,MATCH(A13&amp;"-"&amp;"گاز",'قرائت کنتور'!B:B,0),MATCH(G13,'قرائت کنتور'!$1:$1,0)),0)</f>
        <v>52614</v>
      </c>
      <c r="R13" s="47">
        <f t="shared" si="3"/>
        <v>6199</v>
      </c>
      <c r="S13" s="45"/>
      <c r="T13" s="155">
        <f>IFERROR(INDEX('تعرفه ها'!A:Z,MATCH("بهای هر متر مکعب گاز مصرفی",'تعرفه ها'!$B:$B,0),MATCH(F13,'تعرفه ها'!$2:$2,0)),"---")</f>
        <v>1150</v>
      </c>
      <c r="U13" s="50">
        <f t="shared" si="4"/>
        <v>7128850</v>
      </c>
      <c r="V13" s="50">
        <f>IFERROR(ROUND(R13*INDEX('تعرفه ها'!A:Z,MATCH("عوارض گاز به ازاء هر متر مکعب",'تعرفه ها'!$B:$B,0),MATCH(F13,'تعرفه ها'!$2:$2,0)),0),"---")</f>
        <v>0</v>
      </c>
      <c r="W13" s="50">
        <f>IFERROR(ROUND(((U13+V13)*INDEX('تعرفه ها'!A:Z,MATCH("هزینه نگهداری و تعمیرات شبکه گاز",'تعرفه ها'!$B:$B,0),MATCH(F13,'تعرفه ها'!$2:$2,0))/100),0),"---")</f>
        <v>712885</v>
      </c>
      <c r="X13" s="50">
        <f>IFERROR(IF(INDEX('اطلاعات دوره'!A:Z,MATCH(G13,'اطلاعات دوره'!C:C,0),MATCH("گاز",'اطلاعات دوره'!$1:$1,0))="دارد",ROUND((U13+V13)*INDEX('تعرفه ها'!A:Z,MATCH("پیک فصلی گاز",'تعرفه ها'!$B:$B,0),MATCH(F13,'تعرفه ها'!$2:$2,0))/100,0),0),"---")</f>
        <v>1425770</v>
      </c>
      <c r="Y13" s="50">
        <f>IFERROR(ROUND(SUM(U13+V13+W13+X13)*INDEX('تعرفه ها'!A:Z,MATCH("مالیات گاز",'تعرفه ها'!$B:$B,0),MATCH(F13,'تعرفه ها'!$2:$2,0))/100,0),"---")</f>
        <v>0</v>
      </c>
      <c r="Z13" s="50">
        <f t="shared" si="5"/>
        <v>9267505</v>
      </c>
      <c r="AA13" s="50">
        <v>5214000</v>
      </c>
      <c r="AB13" s="50">
        <f t="shared" si="6"/>
        <v>14481505</v>
      </c>
      <c r="AC13" s="50">
        <f t="shared" si="7"/>
        <v>505</v>
      </c>
      <c r="AD13" s="153">
        <f t="shared" si="8"/>
        <v>14481000</v>
      </c>
      <c r="AF13" s="155" t="str">
        <f>IFERROR(IF(INDEX(پرداخت!A:AZ,MATCH(A13&amp;" - "&amp;"گاز",پرداخت!$B:$B,0),MATCH(G13,پرداخت!$1:$1,0))="نشده","نشده","شده"),"---")</f>
        <v>نشده</v>
      </c>
      <c r="AH13" s="144"/>
    </row>
    <row r="14" spans="1:34" ht="34.5" hidden="1" customHeight="1">
      <c r="A14" s="171" t="s">
        <v>224</v>
      </c>
      <c r="B14" s="47">
        <f>IFERROR(INDEX('اطلاعات انشعابات شرکتها'!A:BB,MATCH(A14,'اطلاعات انشعابات شرکتها'!A:A,0),MATCH(B$1,'اطلاعات انشعابات شرکتها'!$1:$1,0)),0)</f>
        <v>115</v>
      </c>
      <c r="C14" s="48">
        <f>IFERROR(INDEX('اطلاعات انشعابات شرکتها'!A:BB,MATCH(A14,'اطلاعات انشعابات شرکتها'!A:A,0),MATCH(C$1,'اطلاعات انشعابات شرکتها'!$1:$1,0)),0)</f>
        <v>0</v>
      </c>
      <c r="D14" s="45"/>
      <c r="E14" s="171">
        <v>4</v>
      </c>
      <c r="F14" s="170">
        <v>98</v>
      </c>
      <c r="G14" s="47" t="str">
        <f t="shared" si="0"/>
        <v>98/4</v>
      </c>
      <c r="H14" s="47" t="str">
        <f>IFERROR(INDEX('اطلاعات دوره'!A:Z,MATCH(G14,'اطلاعات دوره'!C:C,0),MATCH(H$1,'اطلاعات دوره'!$1:$1,0)),0)</f>
        <v>98/10/01</v>
      </c>
      <c r="I14" s="47" t="str">
        <f>IFERROR(INDEX('اطلاعات دوره'!A:Z,MATCH(G14,'اطلاعات دوره'!C:C,0),MATCH(I$1,'اطلاعات دوره'!$1:$1,0)),0)</f>
        <v>98/12/29</v>
      </c>
      <c r="J14" s="48">
        <f>IFERROR(INDEX('اطلاعات دوره'!A:Z,MATCH(G14,'اطلاعات دوره'!C:C,0),MATCH(J$1,'اطلاعات دوره'!$1:$1,0)),0)</f>
        <v>89</v>
      </c>
      <c r="K14" s="46"/>
      <c r="L14" s="158" t="str">
        <f>IFERROR(INDEX('اطلاعات دوره'!A:Z,MATCH(G14,'اطلاعات دوره'!C:C,0)-1,MATCH("عنوان",'اطلاعات دوره'!$1:$1,0)),"---")</f>
        <v>98/3</v>
      </c>
      <c r="M14" s="47" t="str">
        <f t="shared" si="1"/>
        <v>پرتو صنعت پاژ-98/3</v>
      </c>
      <c r="N14" s="48" t="str">
        <f t="shared" si="2"/>
        <v>پرتو صنعت پاژ-98/4</v>
      </c>
      <c r="O14" s="45"/>
      <c r="P14" s="158">
        <f>IFERROR(INDEX('قرائت کنتور'!A:AZ,MATCH(A14&amp;"-"&amp;"گاز",'قرائت کنتور'!B:B,0),MATCH(L14,'قرائت کنتور'!$1:$1,0)),0)</f>
        <v>91456</v>
      </c>
      <c r="Q14" s="47">
        <f>IFERROR(INDEX('قرائت کنتور'!A:AZ,MATCH(A14&amp;"-"&amp;"گاز",'قرائت کنتور'!B:B,0),MATCH(G14,'قرائت کنتور'!$1:$1,0)),0)</f>
        <v>118810</v>
      </c>
      <c r="R14" s="47">
        <f t="shared" si="3"/>
        <v>27354</v>
      </c>
      <c r="S14" s="45"/>
      <c r="T14" s="155">
        <f>IFERROR(INDEX('تعرفه ها'!A:Z,MATCH("بهای هر متر مکعب گاز مصرفی",'تعرفه ها'!$B:$B,0),MATCH(F14,'تعرفه ها'!$2:$2,0)),"---")</f>
        <v>1150</v>
      </c>
      <c r="U14" s="50">
        <f t="shared" si="4"/>
        <v>31457100</v>
      </c>
      <c r="V14" s="50">
        <f>IFERROR(ROUND(R14*INDEX('تعرفه ها'!A:Z,MATCH("عوارض گاز به ازاء هر متر مکعب",'تعرفه ها'!$B:$B,0),MATCH(F14,'تعرفه ها'!$2:$2,0)),0),"---")</f>
        <v>0</v>
      </c>
      <c r="W14" s="50">
        <f>IFERROR(ROUND(((U14+V14)*INDEX('تعرفه ها'!A:Z,MATCH("هزینه نگهداری و تعمیرات شبکه گاز",'تعرفه ها'!$B:$B,0),MATCH(F14,'تعرفه ها'!$2:$2,0))/100),0),"---")</f>
        <v>3145710</v>
      </c>
      <c r="X14" s="50">
        <f>IFERROR(IF(INDEX('اطلاعات دوره'!A:Z,MATCH(G14,'اطلاعات دوره'!C:C,0),MATCH("گاز",'اطلاعات دوره'!$1:$1,0))="دارد",ROUND((U14+V14)*INDEX('تعرفه ها'!A:Z,MATCH("پیک فصلی گاز",'تعرفه ها'!$B:$B,0),MATCH(F14,'تعرفه ها'!$2:$2,0))/100,0),0),"---")</f>
        <v>6291420</v>
      </c>
      <c r="Y14" s="50">
        <f>IFERROR(ROUND(SUM(U14+V14+W14+X14)*INDEX('تعرفه ها'!A:Z,MATCH("مالیات گاز",'تعرفه ها'!$B:$B,0),MATCH(F14,'تعرفه ها'!$2:$2,0))/100,0),"---")</f>
        <v>0</v>
      </c>
      <c r="Z14" s="50">
        <f t="shared" si="5"/>
        <v>40894230</v>
      </c>
      <c r="AA14" s="50">
        <v>18594000</v>
      </c>
      <c r="AB14" s="50">
        <f t="shared" si="6"/>
        <v>59488230</v>
      </c>
      <c r="AC14" s="50">
        <f t="shared" si="7"/>
        <v>230</v>
      </c>
      <c r="AD14" s="153">
        <f t="shared" si="8"/>
        <v>59488000</v>
      </c>
      <c r="AF14" s="155" t="str">
        <f>IFERROR(IF(INDEX(پرداخت!A:AZ,MATCH(A14&amp;" - "&amp;"گاز",پرداخت!$B:$B,0),MATCH(G14,پرداخت!$1:$1,0))="نشده","نشده","شده"),"---")</f>
        <v>نشده</v>
      </c>
      <c r="AH14" s="144"/>
    </row>
    <row r="15" spans="1:34" ht="34.9" hidden="1" customHeight="1">
      <c r="A15" s="171" t="s">
        <v>225</v>
      </c>
      <c r="B15" s="47">
        <f>IFERROR(INDEX('اطلاعات انشعابات شرکتها'!A:BB,MATCH(A15,'اطلاعات انشعابات شرکتها'!A:A,0),MATCH(B$1,'اطلاعات انشعابات شرکتها'!$1:$1,0)),0)</f>
        <v>116</v>
      </c>
      <c r="C15" s="48">
        <f>IFERROR(INDEX('اطلاعات انشعابات شرکتها'!A:BB,MATCH(A15,'اطلاعات انشعابات شرکتها'!A:A,0),MATCH(C$1,'اطلاعات انشعابات شرکتها'!$1:$1,0)),0)</f>
        <v>0</v>
      </c>
      <c r="D15" s="45"/>
      <c r="E15" s="171">
        <v>4</v>
      </c>
      <c r="F15" s="170">
        <v>98</v>
      </c>
      <c r="G15" s="47" t="str">
        <f t="shared" si="0"/>
        <v>98/4</v>
      </c>
      <c r="H15" s="47" t="str">
        <f>IFERROR(INDEX('اطلاعات دوره'!A:Z,MATCH(G15,'اطلاعات دوره'!C:C,0),MATCH(H$1,'اطلاعات دوره'!$1:$1,0)),0)</f>
        <v>98/10/01</v>
      </c>
      <c r="I15" s="47" t="str">
        <f>IFERROR(INDEX('اطلاعات دوره'!A:Z,MATCH(G15,'اطلاعات دوره'!C:C,0),MATCH(I$1,'اطلاعات دوره'!$1:$1,0)),0)</f>
        <v>98/12/29</v>
      </c>
      <c r="J15" s="48">
        <f>IFERROR(INDEX('اطلاعات دوره'!A:Z,MATCH(G15,'اطلاعات دوره'!C:C,0),MATCH(J$1,'اطلاعات دوره'!$1:$1,0)),0)</f>
        <v>89</v>
      </c>
      <c r="K15" s="46"/>
      <c r="L15" s="158" t="str">
        <f>IFERROR(INDEX('اطلاعات دوره'!A:Z,MATCH(G15,'اطلاعات دوره'!C:C,0)-1,MATCH("عنوان",'اطلاعات دوره'!$1:$1,0)),"---")</f>
        <v>98/3</v>
      </c>
      <c r="M15" s="47" t="str">
        <f t="shared" si="1"/>
        <v>پروتئین نو ترکیب طاها (1)-98/3</v>
      </c>
      <c r="N15" s="48" t="str">
        <f t="shared" si="2"/>
        <v>پروتئین نو ترکیب طاها (1)-98/4</v>
      </c>
      <c r="O15" s="45"/>
      <c r="P15" s="158">
        <f>IFERROR(INDEX('قرائت کنتور'!A:AZ,MATCH(A15&amp;"-"&amp;"گاز",'قرائت کنتور'!B:B,0),MATCH(L15,'قرائت کنتور'!$1:$1,0)),0)</f>
        <v>5230</v>
      </c>
      <c r="Q15" s="47">
        <f>IFERROR(INDEX('قرائت کنتور'!A:AZ,MATCH(A15&amp;"-"&amp;"گاز",'قرائت کنتور'!B:B,0),MATCH(G15,'قرائت کنتور'!$1:$1,0)),0)</f>
        <v>8179</v>
      </c>
      <c r="R15" s="47">
        <f t="shared" si="3"/>
        <v>2949</v>
      </c>
      <c r="S15" s="45"/>
      <c r="T15" s="155">
        <f>IFERROR(INDEX('تعرفه ها'!A:Z,MATCH("بهای هر متر مکعب گاز مصرفی",'تعرفه ها'!$B:$B,0),MATCH(F15,'تعرفه ها'!$2:$2,0)),"---")</f>
        <v>1150</v>
      </c>
      <c r="U15" s="50">
        <f t="shared" si="4"/>
        <v>3391350</v>
      </c>
      <c r="V15" s="50">
        <f>IFERROR(ROUND(R15*INDEX('تعرفه ها'!A:Z,MATCH("عوارض گاز به ازاء هر متر مکعب",'تعرفه ها'!$B:$B,0),MATCH(F15,'تعرفه ها'!$2:$2,0)),0),"---")</f>
        <v>0</v>
      </c>
      <c r="W15" s="50">
        <f>IFERROR(ROUND(((U15+V15)*INDEX('تعرفه ها'!A:Z,MATCH("هزینه نگهداری و تعمیرات شبکه گاز",'تعرفه ها'!$B:$B,0),MATCH(F15,'تعرفه ها'!$2:$2,0))/100),0),"---")</f>
        <v>339135</v>
      </c>
      <c r="X15" s="50">
        <f>IFERROR(IF(INDEX('اطلاعات دوره'!A:Z,MATCH(G15,'اطلاعات دوره'!C:C,0),MATCH("گاز",'اطلاعات دوره'!$1:$1,0))="دارد",ROUND((U15+V15)*INDEX('تعرفه ها'!A:Z,MATCH("پیک فصلی گاز",'تعرفه ها'!$B:$B,0),MATCH(F15,'تعرفه ها'!$2:$2,0))/100,0),0),"---")</f>
        <v>678270</v>
      </c>
      <c r="Y15" s="50">
        <f>IFERROR(ROUND(SUM(U15+V15+W15+X15)*INDEX('تعرفه ها'!A:Z,MATCH("مالیات گاز",'تعرفه ها'!$B:$B,0),MATCH(F15,'تعرفه ها'!$2:$2,0))/100,0),"---")</f>
        <v>0</v>
      </c>
      <c r="Z15" s="50">
        <f t="shared" si="5"/>
        <v>4408755</v>
      </c>
      <c r="AA15" s="50">
        <v>3730000</v>
      </c>
      <c r="AB15" s="50">
        <f t="shared" si="6"/>
        <v>8138755</v>
      </c>
      <c r="AC15" s="50">
        <f t="shared" si="7"/>
        <v>755</v>
      </c>
      <c r="AD15" s="153">
        <f t="shared" si="8"/>
        <v>8138000</v>
      </c>
      <c r="AF15" s="155" t="str">
        <f>IFERROR(IF(INDEX(پرداخت!A:AZ,MATCH(A15&amp;" - "&amp;"گاز",پرداخت!$B:$B,0),MATCH(G15,پرداخت!$1:$1,0))="نشده","نشده","شده"),"---")</f>
        <v>نشده</v>
      </c>
      <c r="AH15" s="144"/>
    </row>
    <row r="16" spans="1:34" ht="34.9" hidden="1" customHeight="1">
      <c r="A16" s="171" t="s">
        <v>226</v>
      </c>
      <c r="B16" s="47">
        <f>IFERROR(INDEX('اطلاعات انشعابات شرکتها'!A:BB,MATCH(A16,'اطلاعات انشعابات شرکتها'!A:A,0),MATCH(B$1,'اطلاعات انشعابات شرکتها'!$1:$1,0)),0)</f>
        <v>117</v>
      </c>
      <c r="C16" s="48">
        <f>IFERROR(INDEX('اطلاعات انشعابات شرکتها'!A:BB,MATCH(A16,'اطلاعات انشعابات شرکتها'!A:A,0),MATCH(C$1,'اطلاعات انشعابات شرکتها'!$1:$1,0)),0)</f>
        <v>0</v>
      </c>
      <c r="D16" s="45"/>
      <c r="E16" s="171">
        <v>4</v>
      </c>
      <c r="F16" s="170">
        <v>98</v>
      </c>
      <c r="G16" s="47" t="str">
        <f>F16&amp;"/"&amp;E16</f>
        <v>98/4</v>
      </c>
      <c r="H16" s="47" t="str">
        <f>IFERROR(INDEX('اطلاعات دوره'!A:Z,MATCH(G16,'اطلاعات دوره'!C:C,0),MATCH(H$1,'اطلاعات دوره'!$1:$1,0)),0)</f>
        <v>98/10/01</v>
      </c>
      <c r="I16" s="47" t="str">
        <f>IFERROR(INDEX('اطلاعات دوره'!A:Z,MATCH(G16,'اطلاعات دوره'!C:C,0),MATCH(I$1,'اطلاعات دوره'!$1:$1,0)),0)</f>
        <v>98/12/29</v>
      </c>
      <c r="J16" s="48">
        <f>IFERROR(INDEX('اطلاعات دوره'!A:Z,MATCH(G16,'اطلاعات دوره'!C:C,0),MATCH(J$1,'اطلاعات دوره'!$1:$1,0)),0)</f>
        <v>89</v>
      </c>
      <c r="K16" s="46"/>
      <c r="L16" s="158" t="str">
        <f>IFERROR(INDEX('اطلاعات دوره'!A:Z,MATCH(G16,'اطلاعات دوره'!C:C,0)-1,MATCH("عنوان",'اطلاعات دوره'!$1:$1,0)),"---")</f>
        <v>98/3</v>
      </c>
      <c r="M16" s="47" t="str">
        <f>A16&amp;"-"&amp;L16</f>
        <v>پروتئین نو ترکیب طاها (2)-98/3</v>
      </c>
      <c r="N16" s="48" t="str">
        <f>A16&amp;"-"&amp;G16</f>
        <v>پروتئین نو ترکیب طاها (2)-98/4</v>
      </c>
      <c r="O16" s="45"/>
      <c r="P16" s="158">
        <f>IFERROR(INDEX('قرائت کنتور'!A:AZ,MATCH(A16&amp;"-"&amp;"گاز",'قرائت کنتور'!B:B,0),MATCH(L16,'قرائت کنتور'!$1:$1,0)),0)</f>
        <v>182</v>
      </c>
      <c r="Q16" s="47">
        <f>IFERROR(INDEX('قرائت کنتور'!A:AZ,MATCH(A16&amp;"-"&amp;"گاز",'قرائت کنتور'!B:B,0),MATCH(G16,'قرائت کنتور'!$1:$1,0)),0)</f>
        <v>327</v>
      </c>
      <c r="R16" s="47">
        <f>IFERROR(Q16-P16,"---")</f>
        <v>145</v>
      </c>
      <c r="S16" s="45"/>
      <c r="T16" s="155">
        <f>IFERROR(INDEX('تعرفه ها'!A:Z,MATCH("بهای هر متر مکعب گاز مصرفی",'تعرفه ها'!$B:$B,0),MATCH(F16,'تعرفه ها'!$2:$2,0)),"---")</f>
        <v>1150</v>
      </c>
      <c r="U16" s="50">
        <f>IFERROR(ROUND(R16*T16,0),"---")</f>
        <v>166750</v>
      </c>
      <c r="V16" s="50">
        <f>IFERROR(ROUND(R16*INDEX('تعرفه ها'!A:Z,MATCH("عوارض گاز به ازاء هر متر مکعب",'تعرفه ها'!$B:$B,0),MATCH(F16,'تعرفه ها'!$2:$2,0)),0),"---")</f>
        <v>0</v>
      </c>
      <c r="W16" s="50">
        <f>IFERROR(ROUND(((U16+V16)*INDEX('تعرفه ها'!A:Z,MATCH("هزینه نگهداری و تعمیرات شبکه گاز",'تعرفه ها'!$B:$B,0),MATCH(F16,'تعرفه ها'!$2:$2,0))/100),0),"---")</f>
        <v>16675</v>
      </c>
      <c r="X16" s="50">
        <f>IFERROR(IF(INDEX('اطلاعات دوره'!A:Z,MATCH(G16,'اطلاعات دوره'!C:C,0),MATCH("گاز",'اطلاعات دوره'!$1:$1,0))="دارد",ROUND((U16+V16)*INDEX('تعرفه ها'!A:Z,MATCH("پیک فصلی گاز",'تعرفه ها'!$B:$B,0),MATCH(F16,'تعرفه ها'!$2:$2,0))/100,0),0),"---")</f>
        <v>33350</v>
      </c>
      <c r="Y16" s="50">
        <f>IFERROR(ROUND(SUM(U16+V16+W16+X16)*INDEX('تعرفه ها'!A:Z,MATCH("مالیات گاز",'تعرفه ها'!$B:$B,0),MATCH(F16,'تعرفه ها'!$2:$2,0))/100,0),"---")</f>
        <v>0</v>
      </c>
      <c r="Z16" s="50">
        <f>IFERROR((U16+V16+W16+X16+Y16),"---")</f>
        <v>216775</v>
      </c>
      <c r="AA16" s="50">
        <v>135000</v>
      </c>
      <c r="AB16" s="50">
        <f>IFERROR(Z16+AA16,"---")</f>
        <v>351775</v>
      </c>
      <c r="AC16" s="50">
        <f>IFERROR(INT(RIGHT(AB16,3)),"---")</f>
        <v>775</v>
      </c>
      <c r="AD16" s="153">
        <f>IFERROR(AB16-AC16,"---")</f>
        <v>351000</v>
      </c>
      <c r="AF16" s="155" t="str">
        <f>IFERROR(IF(INDEX(پرداخت!A:AZ,MATCH(A16&amp;" - "&amp;"گاز",پرداخت!$B:$B,0),MATCH(G16,پرداخت!$1:$1,0))="نشده","نشده","شده"),"---")</f>
        <v>نشده</v>
      </c>
      <c r="AH16" s="144"/>
    </row>
    <row r="17" spans="1:34" ht="34.9" hidden="1" customHeight="1">
      <c r="A17" s="171" t="s">
        <v>227</v>
      </c>
      <c r="B17" s="47">
        <f>IFERROR(INDEX('اطلاعات انشعابات شرکتها'!A:BB,MATCH(A17,'اطلاعات انشعابات شرکتها'!A:A,0),MATCH(B$1,'اطلاعات انشعابات شرکتها'!$1:$1,0)),0)</f>
        <v>118</v>
      </c>
      <c r="C17" s="48">
        <f>IFERROR(INDEX('اطلاعات انشعابات شرکتها'!A:BB,MATCH(A17,'اطلاعات انشعابات شرکتها'!A:A,0),MATCH(C$1,'اطلاعات انشعابات شرکتها'!$1:$1,0)),0)</f>
        <v>0</v>
      </c>
      <c r="D17" s="45"/>
      <c r="E17" s="171">
        <v>4</v>
      </c>
      <c r="F17" s="170">
        <v>98</v>
      </c>
      <c r="G17" s="47" t="str">
        <f t="shared" si="0"/>
        <v>98/4</v>
      </c>
      <c r="H17" s="47" t="str">
        <f>IFERROR(INDEX('اطلاعات دوره'!A:Z,MATCH(G17,'اطلاعات دوره'!C:C,0),MATCH(H$1,'اطلاعات دوره'!$1:$1,0)),0)</f>
        <v>98/10/01</v>
      </c>
      <c r="I17" s="47" t="str">
        <f>IFERROR(INDEX('اطلاعات دوره'!A:Z,MATCH(G17,'اطلاعات دوره'!C:C,0),MATCH(I$1,'اطلاعات دوره'!$1:$1,0)),0)</f>
        <v>98/12/29</v>
      </c>
      <c r="J17" s="48">
        <f>IFERROR(INDEX('اطلاعات دوره'!A:Z,MATCH(G17,'اطلاعات دوره'!C:C,0),MATCH(J$1,'اطلاعات دوره'!$1:$1,0)),0)</f>
        <v>89</v>
      </c>
      <c r="K17" s="46"/>
      <c r="L17" s="158" t="str">
        <f>IFERROR(INDEX('اطلاعات دوره'!A:Z,MATCH(G17,'اطلاعات دوره'!C:C,0)-1,MATCH("عنوان",'اطلاعات دوره'!$1:$1,0)),"---")</f>
        <v>98/3</v>
      </c>
      <c r="M17" s="47" t="str">
        <f t="shared" si="1"/>
        <v>پشتیبانی صنایع دیار شرق-98/3</v>
      </c>
      <c r="N17" s="48" t="str">
        <f t="shared" si="2"/>
        <v>پشتیبانی صنایع دیار شرق-98/4</v>
      </c>
      <c r="O17" s="45"/>
      <c r="P17" s="158">
        <f>IFERROR(INDEX('قرائت کنتور'!A:AZ,MATCH(A17&amp;"-"&amp;"گاز",'قرائت کنتور'!B:B,0),MATCH(L17,'قرائت کنتور'!$1:$1,0)),0)</f>
        <v>0</v>
      </c>
      <c r="Q17" s="47">
        <f>IFERROR(INDEX('قرائت کنتور'!A:AZ,MATCH(A17&amp;"-"&amp;"گاز",'قرائت کنتور'!B:B,0),MATCH(G17,'قرائت کنتور'!$1:$1,0)),0)</f>
        <v>2468</v>
      </c>
      <c r="R17" s="47">
        <f t="shared" si="3"/>
        <v>2468</v>
      </c>
      <c r="S17" s="45"/>
      <c r="T17" s="155">
        <f>IFERROR(INDEX('تعرفه ها'!A:Z,MATCH("بهای هر متر مکعب گاز مصرفی",'تعرفه ها'!$B:$B,0),MATCH(F17,'تعرفه ها'!$2:$2,0)),"---")</f>
        <v>1150</v>
      </c>
      <c r="U17" s="50">
        <f t="shared" si="4"/>
        <v>2838200</v>
      </c>
      <c r="V17" s="50">
        <f>IFERROR(ROUND(R17*INDEX('تعرفه ها'!A:Z,MATCH("عوارض گاز به ازاء هر متر مکعب",'تعرفه ها'!$B:$B,0),MATCH(F17,'تعرفه ها'!$2:$2,0)),0),"---")</f>
        <v>0</v>
      </c>
      <c r="W17" s="50">
        <f>IFERROR(ROUND(((U17+V17)*INDEX('تعرفه ها'!A:Z,MATCH("هزینه نگهداری و تعمیرات شبکه گاز",'تعرفه ها'!$B:$B,0),MATCH(F17,'تعرفه ها'!$2:$2,0))/100),0),"---")</f>
        <v>283820</v>
      </c>
      <c r="X17" s="50">
        <f>IFERROR(IF(INDEX('اطلاعات دوره'!A:Z,MATCH(G17,'اطلاعات دوره'!C:C,0),MATCH("گاز",'اطلاعات دوره'!$1:$1,0))="دارد",ROUND((U17+V17)*INDEX('تعرفه ها'!A:Z,MATCH("پیک فصلی گاز",'تعرفه ها'!$B:$B,0),MATCH(F17,'تعرفه ها'!$2:$2,0))/100,0),0),"---")</f>
        <v>567640</v>
      </c>
      <c r="Y17" s="50">
        <f>IFERROR(ROUND(SUM(U17+V17+W17+X17)*INDEX('تعرفه ها'!A:Z,MATCH("مالیات گاز",'تعرفه ها'!$B:$B,0),MATCH(F17,'تعرفه ها'!$2:$2,0))/100,0),"---")</f>
        <v>0</v>
      </c>
      <c r="Z17" s="50">
        <f t="shared" si="5"/>
        <v>3689660</v>
      </c>
      <c r="AA17" s="50">
        <v>6373000</v>
      </c>
      <c r="AB17" s="50">
        <f t="shared" si="6"/>
        <v>10062660</v>
      </c>
      <c r="AC17" s="50">
        <f t="shared" si="7"/>
        <v>660</v>
      </c>
      <c r="AD17" s="153">
        <f t="shared" si="8"/>
        <v>10062000</v>
      </c>
      <c r="AF17" s="155" t="str">
        <f>IFERROR(IF(INDEX(پرداخت!A:AZ,MATCH(A17&amp;" - "&amp;"گاز",پرداخت!$B:$B,0),MATCH(G17,پرداخت!$1:$1,0))="نشده","نشده","شده"),"---")</f>
        <v>نشده</v>
      </c>
      <c r="AH17" s="144"/>
    </row>
    <row r="18" spans="1:34" ht="34.9" hidden="1" customHeight="1">
      <c r="A18" s="171" t="s">
        <v>228</v>
      </c>
      <c r="B18" s="47">
        <f>IFERROR(INDEX('اطلاعات انشعابات شرکتها'!A:BB,MATCH(A18,'اطلاعات انشعابات شرکتها'!A:A,0),MATCH(B$1,'اطلاعات انشعابات شرکتها'!$1:$1,0)),0)</f>
        <v>119</v>
      </c>
      <c r="C18" s="48">
        <f>IFERROR(INDEX('اطلاعات انشعابات شرکتها'!A:BB,MATCH(A18,'اطلاعات انشعابات شرکتها'!A:A,0),MATCH(C$1,'اطلاعات انشعابات شرکتها'!$1:$1,0)),0)</f>
        <v>0</v>
      </c>
      <c r="D18" s="45"/>
      <c r="E18" s="171">
        <v>4</v>
      </c>
      <c r="F18" s="170">
        <v>98</v>
      </c>
      <c r="G18" s="47" t="str">
        <f t="shared" si="0"/>
        <v>98/4</v>
      </c>
      <c r="H18" s="47" t="str">
        <f>IFERROR(INDEX('اطلاعات دوره'!A:Z,MATCH(G18,'اطلاعات دوره'!C:C,0),MATCH(H$1,'اطلاعات دوره'!$1:$1,0)),0)</f>
        <v>98/10/01</v>
      </c>
      <c r="I18" s="47" t="str">
        <f>IFERROR(INDEX('اطلاعات دوره'!A:Z,MATCH(G18,'اطلاعات دوره'!C:C,0),MATCH(I$1,'اطلاعات دوره'!$1:$1,0)),0)</f>
        <v>98/12/29</v>
      </c>
      <c r="J18" s="48">
        <f>IFERROR(INDEX('اطلاعات دوره'!A:Z,MATCH(G18,'اطلاعات دوره'!C:C,0),MATCH(J$1,'اطلاعات دوره'!$1:$1,0)),0)</f>
        <v>89</v>
      </c>
      <c r="K18" s="46"/>
      <c r="L18" s="158" t="str">
        <f>IFERROR(INDEX('اطلاعات دوره'!A:Z,MATCH(G18,'اطلاعات دوره'!C:C,0)-1,MATCH("عنوان",'اطلاعات دوره'!$1:$1,0)),"---")</f>
        <v>98/3</v>
      </c>
      <c r="M18" s="47" t="str">
        <f t="shared" si="1"/>
        <v>پویش تجهیز-98/3</v>
      </c>
      <c r="N18" s="48" t="str">
        <f t="shared" si="2"/>
        <v>پویش تجهیز-98/4</v>
      </c>
      <c r="O18" s="45"/>
      <c r="P18" s="158">
        <f>IFERROR(INDEX('قرائت کنتور'!A:AZ,MATCH(A18&amp;"-"&amp;"گاز",'قرائت کنتور'!B:B,0),MATCH(L18,'قرائت کنتور'!$1:$1,0)),0)</f>
        <v>3099</v>
      </c>
      <c r="Q18" s="47">
        <f>IFERROR(INDEX('قرائت کنتور'!A:AZ,MATCH(A18&amp;"-"&amp;"گاز",'قرائت کنتور'!B:B,0),MATCH(G18,'قرائت کنتور'!$1:$1,0)),0)</f>
        <v>3987</v>
      </c>
      <c r="R18" s="47">
        <f t="shared" si="3"/>
        <v>888</v>
      </c>
      <c r="S18" s="45"/>
      <c r="T18" s="155">
        <f>IFERROR(INDEX('تعرفه ها'!A:Z,MATCH("بهای هر متر مکعب گاز مصرفی",'تعرفه ها'!$B:$B,0),MATCH(F18,'تعرفه ها'!$2:$2,0)),"---")</f>
        <v>1150</v>
      </c>
      <c r="U18" s="50">
        <f t="shared" si="4"/>
        <v>1021200</v>
      </c>
      <c r="V18" s="50">
        <f>IFERROR(ROUND(R18*INDEX('تعرفه ها'!A:Z,MATCH("عوارض گاز به ازاء هر متر مکعب",'تعرفه ها'!$B:$B,0),MATCH(F18,'تعرفه ها'!$2:$2,0)),0),"---")</f>
        <v>0</v>
      </c>
      <c r="W18" s="50">
        <f>IFERROR(ROUND(((U18+V18)*INDEX('تعرفه ها'!A:Z,MATCH("هزینه نگهداری و تعمیرات شبکه گاز",'تعرفه ها'!$B:$B,0),MATCH(F18,'تعرفه ها'!$2:$2,0))/100),0),"---")</f>
        <v>102120</v>
      </c>
      <c r="X18" s="50">
        <f>IFERROR(IF(INDEX('اطلاعات دوره'!A:Z,MATCH(G18,'اطلاعات دوره'!C:C,0),MATCH("گاز",'اطلاعات دوره'!$1:$1,0))="دارد",ROUND((U18+V18)*INDEX('تعرفه ها'!A:Z,MATCH("پیک فصلی گاز",'تعرفه ها'!$B:$B,0),MATCH(F18,'تعرفه ها'!$2:$2,0))/100,0),0),"---")</f>
        <v>204240</v>
      </c>
      <c r="Y18" s="50">
        <f>IFERROR(ROUND(SUM(U18+V18+W18+X18)*INDEX('تعرفه ها'!A:Z,MATCH("مالیات گاز",'تعرفه ها'!$B:$B,0),MATCH(F18,'تعرفه ها'!$2:$2,0))/100,0),"---")</f>
        <v>0</v>
      </c>
      <c r="Z18" s="50">
        <f t="shared" si="5"/>
        <v>1327560</v>
      </c>
      <c r="AA18" s="50">
        <v>617000</v>
      </c>
      <c r="AB18" s="50">
        <f t="shared" si="6"/>
        <v>1944560</v>
      </c>
      <c r="AC18" s="50">
        <f t="shared" si="7"/>
        <v>560</v>
      </c>
      <c r="AD18" s="153">
        <f t="shared" si="8"/>
        <v>1944000</v>
      </c>
      <c r="AF18" s="155" t="str">
        <f>IFERROR(IF(INDEX(پرداخت!A:AZ,MATCH(A18&amp;" - "&amp;"گاز",پرداخت!$B:$B,0),MATCH(G18,پرداخت!$1:$1,0))="نشده","نشده","شده"),"---")</f>
        <v>نشده</v>
      </c>
      <c r="AH18" s="144"/>
    </row>
    <row r="19" spans="1:34" ht="34.9" hidden="1" customHeight="1">
      <c r="A19" s="171" t="s">
        <v>229</v>
      </c>
      <c r="B19" s="47">
        <f>IFERROR(INDEX('اطلاعات انشعابات شرکتها'!A:BB,MATCH(A19,'اطلاعات انشعابات شرکتها'!A:A,0),MATCH(B$1,'اطلاعات انشعابات شرکتها'!$1:$1,0)),0)</f>
        <v>120</v>
      </c>
      <c r="C19" s="48">
        <f>IFERROR(INDEX('اطلاعات انشعابات شرکتها'!A:BB,MATCH(A19,'اطلاعات انشعابات شرکتها'!A:A,0),MATCH(C$1,'اطلاعات انشعابات شرکتها'!$1:$1,0)),0)</f>
        <v>0</v>
      </c>
      <c r="D19" s="45"/>
      <c r="E19" s="171">
        <v>4</v>
      </c>
      <c r="F19" s="170">
        <v>98</v>
      </c>
      <c r="G19" s="47" t="str">
        <f t="shared" si="0"/>
        <v>98/4</v>
      </c>
      <c r="H19" s="47" t="str">
        <f>IFERROR(INDEX('اطلاعات دوره'!A:Z,MATCH(G19,'اطلاعات دوره'!C:C,0),MATCH(H$1,'اطلاعات دوره'!$1:$1,0)),0)</f>
        <v>98/10/01</v>
      </c>
      <c r="I19" s="47" t="str">
        <f>IFERROR(INDEX('اطلاعات دوره'!A:Z,MATCH(G19,'اطلاعات دوره'!C:C,0),MATCH(I$1,'اطلاعات دوره'!$1:$1,0)),0)</f>
        <v>98/12/29</v>
      </c>
      <c r="J19" s="48">
        <f>IFERROR(INDEX('اطلاعات دوره'!A:Z,MATCH(G19,'اطلاعات دوره'!C:C,0),MATCH(J$1,'اطلاعات دوره'!$1:$1,0)),0)</f>
        <v>89</v>
      </c>
      <c r="K19" s="46"/>
      <c r="L19" s="158" t="str">
        <f>IFERROR(INDEX('اطلاعات دوره'!A:Z,MATCH(G19,'اطلاعات دوره'!C:C,0)-1,MATCH("عنوان",'اطلاعات دوره'!$1:$1,0)),"---")</f>
        <v>98/3</v>
      </c>
      <c r="M19" s="47" t="str">
        <f t="shared" si="1"/>
        <v>پویشگران مواد پارت آزمون شرق-98/3</v>
      </c>
      <c r="N19" s="48" t="str">
        <f t="shared" si="2"/>
        <v>پویشگران مواد پارت آزمون شرق-98/4</v>
      </c>
      <c r="O19" s="45"/>
      <c r="P19" s="158">
        <f>IFERROR(INDEX('قرائت کنتور'!A:AZ,MATCH(A19&amp;"-"&amp;"گاز",'قرائت کنتور'!B:B,0),MATCH(L19,'قرائت کنتور'!$1:$1,0)),0)</f>
        <v>30545</v>
      </c>
      <c r="Q19" s="47">
        <f>IFERROR(INDEX('قرائت کنتور'!A:AZ,MATCH(A19&amp;"-"&amp;"گاز",'قرائت کنتور'!B:B,0),MATCH(G19,'قرائت کنتور'!$1:$1,0)),0)</f>
        <v>30547</v>
      </c>
      <c r="R19" s="47">
        <f t="shared" si="3"/>
        <v>2</v>
      </c>
      <c r="S19" s="45"/>
      <c r="T19" s="155">
        <f>IFERROR(INDEX('تعرفه ها'!A:Z,MATCH("بهای هر متر مکعب گاز مصرفی",'تعرفه ها'!$B:$B,0),MATCH(F19,'تعرفه ها'!$2:$2,0)),"---")</f>
        <v>1150</v>
      </c>
      <c r="U19" s="50">
        <f t="shared" si="4"/>
        <v>2300</v>
      </c>
      <c r="V19" s="50">
        <f>IFERROR(ROUND(R19*INDEX('تعرفه ها'!A:Z,MATCH("عوارض گاز به ازاء هر متر مکعب",'تعرفه ها'!$B:$B,0),MATCH(F19,'تعرفه ها'!$2:$2,0)),0),"---")</f>
        <v>0</v>
      </c>
      <c r="W19" s="50">
        <f>IFERROR(ROUND(((U19+V19)*INDEX('تعرفه ها'!A:Z,MATCH("هزینه نگهداری و تعمیرات شبکه گاز",'تعرفه ها'!$B:$B,0),MATCH(F19,'تعرفه ها'!$2:$2,0))/100),0),"---")</f>
        <v>230</v>
      </c>
      <c r="X19" s="50">
        <f>IFERROR(IF(INDEX('اطلاعات دوره'!A:Z,MATCH(G19,'اطلاعات دوره'!C:C,0),MATCH("گاز",'اطلاعات دوره'!$1:$1,0))="دارد",ROUND((U19+V19)*INDEX('تعرفه ها'!A:Z,MATCH("پیک فصلی گاز",'تعرفه ها'!$B:$B,0),MATCH(F19,'تعرفه ها'!$2:$2,0))/100,0),0),"---")</f>
        <v>460</v>
      </c>
      <c r="Y19" s="50">
        <f>IFERROR(ROUND(SUM(U19+V19+W19+X19)*INDEX('تعرفه ها'!A:Z,MATCH("مالیات گاز",'تعرفه ها'!$B:$B,0),MATCH(F19,'تعرفه ها'!$2:$2,0))/100,0),"---")</f>
        <v>0</v>
      </c>
      <c r="Z19" s="50">
        <f t="shared" si="5"/>
        <v>2990</v>
      </c>
      <c r="AA19" s="50">
        <v>2000</v>
      </c>
      <c r="AB19" s="50">
        <f t="shared" si="6"/>
        <v>4990</v>
      </c>
      <c r="AC19" s="50">
        <f t="shared" si="7"/>
        <v>990</v>
      </c>
      <c r="AD19" s="153">
        <f t="shared" si="8"/>
        <v>4000</v>
      </c>
      <c r="AF19" s="155" t="str">
        <f>IFERROR(IF(INDEX(پرداخت!A:AZ,MATCH(A19&amp;" - "&amp;"گاز",پرداخت!$B:$B,0),MATCH(G19,پرداخت!$1:$1,0))="نشده","نشده","شده"),"---")</f>
        <v>شده</v>
      </c>
      <c r="AH19" s="144"/>
    </row>
    <row r="20" spans="1:34" ht="34.9" hidden="1" customHeight="1">
      <c r="A20" s="171" t="s">
        <v>233</v>
      </c>
      <c r="B20" s="47">
        <f>IFERROR(INDEX('اطلاعات انشعابات شرکتها'!A:BB,MATCH(A20,'اطلاعات انشعابات شرکتها'!A:A,0),MATCH(B$1,'اطلاعات انشعابات شرکتها'!$1:$1,0)),0)</f>
        <v>121</v>
      </c>
      <c r="C20" s="48">
        <f>IFERROR(INDEX('اطلاعات انشعابات شرکتها'!A:BB,MATCH(A20,'اطلاعات انشعابات شرکتها'!A:A,0),MATCH(C$1,'اطلاعات انشعابات شرکتها'!$1:$1,0)),0)</f>
        <v>0</v>
      </c>
      <c r="D20" s="45"/>
      <c r="E20" s="171">
        <v>4</v>
      </c>
      <c r="F20" s="170">
        <v>98</v>
      </c>
      <c r="G20" s="47" t="str">
        <f t="shared" si="0"/>
        <v>98/4</v>
      </c>
      <c r="H20" s="47" t="str">
        <f>IFERROR(INDEX('اطلاعات دوره'!A:Z,MATCH(G20,'اطلاعات دوره'!C:C,0),MATCH(H$1,'اطلاعات دوره'!$1:$1,0)),0)</f>
        <v>98/10/01</v>
      </c>
      <c r="I20" s="47" t="str">
        <f>IFERROR(INDEX('اطلاعات دوره'!A:Z,MATCH(G20,'اطلاعات دوره'!C:C,0),MATCH(I$1,'اطلاعات دوره'!$1:$1,0)),0)</f>
        <v>98/12/29</v>
      </c>
      <c r="J20" s="48">
        <f>IFERROR(INDEX('اطلاعات دوره'!A:Z,MATCH(G20,'اطلاعات دوره'!C:C,0),MATCH(J$1,'اطلاعات دوره'!$1:$1,0)),0)</f>
        <v>89</v>
      </c>
      <c r="K20" s="46"/>
      <c r="L20" s="158" t="str">
        <f>IFERROR(INDEX('اطلاعات دوره'!A:Z,MATCH(G20,'اطلاعات دوره'!C:C,0)-1,MATCH("عنوان",'اطلاعات دوره'!$1:$1,0)),"---")</f>
        <v>98/3</v>
      </c>
      <c r="M20" s="47" t="str">
        <f t="shared" si="1"/>
        <v>پیشگام انرژی خاور-98/3</v>
      </c>
      <c r="N20" s="48" t="str">
        <f t="shared" si="2"/>
        <v>پیشگام انرژی خاور-98/4</v>
      </c>
      <c r="O20" s="45"/>
      <c r="P20" s="158">
        <f>IFERROR(INDEX('قرائت کنتور'!A:AZ,MATCH(A20&amp;"-"&amp;"گاز",'قرائت کنتور'!B:B,0),MATCH(L20,'قرائت کنتور'!$1:$1,0)),0)</f>
        <v>89292</v>
      </c>
      <c r="Q20" s="47">
        <f>IFERROR(INDEX('قرائت کنتور'!A:AZ,MATCH(A20&amp;"-"&amp;"گاز",'قرائت کنتور'!B:B,0),MATCH(G20,'قرائت کنتور'!$1:$1,0)),0)</f>
        <v>96212</v>
      </c>
      <c r="R20" s="47">
        <f t="shared" si="3"/>
        <v>6920</v>
      </c>
      <c r="S20" s="45"/>
      <c r="T20" s="155">
        <f>IFERROR(INDEX('تعرفه ها'!A:Z,MATCH("بهای هر متر مکعب گاز مصرفی",'تعرفه ها'!$B:$B,0),MATCH(F20,'تعرفه ها'!$2:$2,0)),"---")</f>
        <v>1150</v>
      </c>
      <c r="U20" s="50">
        <f t="shared" si="4"/>
        <v>7958000</v>
      </c>
      <c r="V20" s="50">
        <f>IFERROR(ROUND(R20*INDEX('تعرفه ها'!A:Z,MATCH("عوارض گاز به ازاء هر متر مکعب",'تعرفه ها'!$B:$B,0),MATCH(F20,'تعرفه ها'!$2:$2,0)),0),"---")</f>
        <v>0</v>
      </c>
      <c r="W20" s="50">
        <f>IFERROR(ROUND(((U20+V20)*INDEX('تعرفه ها'!A:Z,MATCH("هزینه نگهداری و تعمیرات شبکه گاز",'تعرفه ها'!$B:$B,0),MATCH(F20,'تعرفه ها'!$2:$2,0))/100),0),"---")</f>
        <v>795800</v>
      </c>
      <c r="X20" s="50">
        <f>IFERROR(IF(INDEX('اطلاعات دوره'!A:Z,MATCH(G20,'اطلاعات دوره'!C:C,0),MATCH("گاز",'اطلاعات دوره'!$1:$1,0))="دارد",ROUND((U20+V20)*INDEX('تعرفه ها'!A:Z,MATCH("پیک فصلی گاز",'تعرفه ها'!$B:$B,0),MATCH(F20,'تعرفه ها'!$2:$2,0))/100,0),0),"---")</f>
        <v>1591600</v>
      </c>
      <c r="Y20" s="50">
        <f>IFERROR(ROUND(SUM(U20+V20+W20+X20)*INDEX('تعرفه ها'!A:Z,MATCH("مالیات گاز",'تعرفه ها'!$B:$B,0),MATCH(F20,'تعرفه ها'!$2:$2,0))/100,0),"---")</f>
        <v>0</v>
      </c>
      <c r="Z20" s="50">
        <f t="shared" si="5"/>
        <v>10345400</v>
      </c>
      <c r="AA20" s="50">
        <v>16864000</v>
      </c>
      <c r="AB20" s="50">
        <f t="shared" si="6"/>
        <v>27209400</v>
      </c>
      <c r="AC20" s="50">
        <f t="shared" si="7"/>
        <v>400</v>
      </c>
      <c r="AD20" s="153">
        <f t="shared" si="8"/>
        <v>27209000</v>
      </c>
      <c r="AF20" s="155" t="str">
        <f>IFERROR(IF(INDEX(پرداخت!A:AZ,MATCH(A20&amp;" - "&amp;"گاز",پرداخت!$B:$B,0),MATCH(G20,پرداخت!$1:$1,0))="نشده","نشده","شده"),"---")</f>
        <v>نشده</v>
      </c>
      <c r="AH20" s="144"/>
    </row>
    <row r="21" spans="1:34" ht="34.9" hidden="1" customHeight="1">
      <c r="A21" s="171" t="s">
        <v>237</v>
      </c>
      <c r="B21" s="47">
        <f>IFERROR(INDEX('اطلاعات انشعابات شرکتها'!A:BB,MATCH(A21,'اطلاعات انشعابات شرکتها'!A:A,0),MATCH(B$1,'اطلاعات انشعابات شرکتها'!$1:$1,0)),0)</f>
        <v>122</v>
      </c>
      <c r="C21" s="48">
        <f>IFERROR(INDEX('اطلاعات انشعابات شرکتها'!A:BB,MATCH(A21,'اطلاعات انشعابات شرکتها'!A:A,0),MATCH(C$1,'اطلاعات انشعابات شرکتها'!$1:$1,0)),0)</f>
        <v>0</v>
      </c>
      <c r="D21" s="45"/>
      <c r="E21" s="171">
        <v>4</v>
      </c>
      <c r="F21" s="170">
        <v>98</v>
      </c>
      <c r="G21" s="47" t="str">
        <f t="shared" si="0"/>
        <v>98/4</v>
      </c>
      <c r="H21" s="47" t="str">
        <f>IFERROR(INDEX('اطلاعات دوره'!A:Z,MATCH(G21,'اطلاعات دوره'!C:C,0),MATCH(H$1,'اطلاعات دوره'!$1:$1,0)),0)</f>
        <v>98/10/01</v>
      </c>
      <c r="I21" s="47" t="str">
        <f>IFERROR(INDEX('اطلاعات دوره'!A:Z,MATCH(G21,'اطلاعات دوره'!C:C,0),MATCH(I$1,'اطلاعات دوره'!$1:$1,0)),0)</f>
        <v>98/12/29</v>
      </c>
      <c r="J21" s="48">
        <f>IFERROR(INDEX('اطلاعات دوره'!A:Z,MATCH(G21,'اطلاعات دوره'!C:C,0),MATCH(J$1,'اطلاعات دوره'!$1:$1,0)),0)</f>
        <v>89</v>
      </c>
      <c r="K21" s="46"/>
      <c r="L21" s="158" t="str">
        <f>IFERROR(INDEX('اطلاعات دوره'!A:Z,MATCH(G21,'اطلاعات دوره'!C:C,0)-1,MATCH("عنوان",'اطلاعات دوره'!$1:$1,0)),"---")</f>
        <v>98/3</v>
      </c>
      <c r="M21" s="47" t="str">
        <f t="shared" si="1"/>
        <v>پیمان خطوط شرق-98/3</v>
      </c>
      <c r="N21" s="48" t="str">
        <f t="shared" si="2"/>
        <v>پیمان خطوط شرق-98/4</v>
      </c>
      <c r="O21" s="45"/>
      <c r="P21" s="158">
        <f>IFERROR(INDEX('قرائت کنتور'!A:AZ,MATCH(A21&amp;"-"&amp;"گاز",'قرائت کنتور'!B:B,0),MATCH(L21,'قرائت کنتور'!$1:$1,0)),0)</f>
        <v>19121</v>
      </c>
      <c r="Q21" s="47">
        <f>IFERROR(INDEX('قرائت کنتور'!A:AZ,MATCH(A21&amp;"-"&amp;"گاز",'قرائت کنتور'!B:B,0),MATCH(G21,'قرائت کنتور'!$1:$1,0)),0)</f>
        <v>26977</v>
      </c>
      <c r="R21" s="47">
        <f t="shared" si="3"/>
        <v>7856</v>
      </c>
      <c r="S21" s="45"/>
      <c r="T21" s="155">
        <f>IFERROR(INDEX('تعرفه ها'!A:Z,MATCH("بهای هر متر مکعب گاز مصرفی",'تعرفه ها'!$B:$B,0),MATCH(F21,'تعرفه ها'!$2:$2,0)),"---")</f>
        <v>1150</v>
      </c>
      <c r="U21" s="50">
        <f t="shared" si="4"/>
        <v>9034400</v>
      </c>
      <c r="V21" s="50">
        <f>IFERROR(ROUND(R21*INDEX('تعرفه ها'!A:Z,MATCH("عوارض گاز به ازاء هر متر مکعب",'تعرفه ها'!$B:$B,0),MATCH(F21,'تعرفه ها'!$2:$2,0)),0),"---")</f>
        <v>0</v>
      </c>
      <c r="W21" s="50">
        <f>IFERROR(ROUND(((U21+V21)*INDEX('تعرفه ها'!A:Z,MATCH("هزینه نگهداری و تعمیرات شبکه گاز",'تعرفه ها'!$B:$B,0),MATCH(F21,'تعرفه ها'!$2:$2,0))/100),0),"---")</f>
        <v>903440</v>
      </c>
      <c r="X21" s="50">
        <f>IFERROR(IF(INDEX('اطلاعات دوره'!A:Z,MATCH(G21,'اطلاعات دوره'!C:C,0),MATCH("گاز",'اطلاعات دوره'!$1:$1,0))="دارد",ROUND((U21+V21)*INDEX('تعرفه ها'!A:Z,MATCH("پیک فصلی گاز",'تعرفه ها'!$B:$B,0),MATCH(F21,'تعرفه ها'!$2:$2,0))/100,0),0),"---")</f>
        <v>1806880</v>
      </c>
      <c r="Y21" s="50">
        <f>IFERROR(ROUND(SUM(U21+V21+W21+X21)*INDEX('تعرفه ها'!A:Z,MATCH("مالیات گاز",'تعرفه ها'!$B:$B,0),MATCH(F21,'تعرفه ها'!$2:$2,0))/100,0),"---")</f>
        <v>0</v>
      </c>
      <c r="Z21" s="50">
        <f t="shared" si="5"/>
        <v>11744720</v>
      </c>
      <c r="AA21" s="50">
        <v>5548000</v>
      </c>
      <c r="AB21" s="50">
        <f t="shared" si="6"/>
        <v>17292720</v>
      </c>
      <c r="AC21" s="50">
        <f t="shared" si="7"/>
        <v>720</v>
      </c>
      <c r="AD21" s="153">
        <f t="shared" si="8"/>
        <v>17292000</v>
      </c>
      <c r="AF21" s="155" t="str">
        <f>IFERROR(IF(INDEX(پرداخت!A:AZ,MATCH(A21&amp;" - "&amp;"گاز",پرداخت!$B:$B,0),MATCH(G21,پرداخت!$1:$1,0))="نشده","نشده","شده"),"---")</f>
        <v>نشده</v>
      </c>
      <c r="AH21" s="144"/>
    </row>
    <row r="22" spans="1:34" ht="34.9" hidden="1" customHeight="1">
      <c r="A22" s="171" t="s">
        <v>238</v>
      </c>
      <c r="B22" s="47">
        <f>IFERROR(INDEX('اطلاعات انشعابات شرکتها'!A:BB,MATCH(A22,'اطلاعات انشعابات شرکتها'!A:A,0),MATCH(B$1,'اطلاعات انشعابات شرکتها'!$1:$1,0)),0)</f>
        <v>123</v>
      </c>
      <c r="C22" s="48">
        <f>IFERROR(INDEX('اطلاعات انشعابات شرکتها'!A:BB,MATCH(A22,'اطلاعات انشعابات شرکتها'!A:A,0),MATCH(C$1,'اطلاعات انشعابات شرکتها'!$1:$1,0)),0)</f>
        <v>0</v>
      </c>
      <c r="D22" s="45"/>
      <c r="E22" s="171">
        <v>4</v>
      </c>
      <c r="F22" s="170">
        <v>98</v>
      </c>
      <c r="G22" s="47" t="str">
        <f t="shared" si="0"/>
        <v>98/4</v>
      </c>
      <c r="H22" s="47" t="str">
        <f>IFERROR(INDEX('اطلاعات دوره'!A:Z,MATCH(G22,'اطلاعات دوره'!C:C,0),MATCH(H$1,'اطلاعات دوره'!$1:$1,0)),0)</f>
        <v>98/10/01</v>
      </c>
      <c r="I22" s="47" t="str">
        <f>IFERROR(INDEX('اطلاعات دوره'!A:Z,MATCH(G22,'اطلاعات دوره'!C:C,0),MATCH(I$1,'اطلاعات دوره'!$1:$1,0)),0)</f>
        <v>98/12/29</v>
      </c>
      <c r="J22" s="48">
        <f>IFERROR(INDEX('اطلاعات دوره'!A:Z,MATCH(G22,'اطلاعات دوره'!C:C,0),MATCH(J$1,'اطلاعات دوره'!$1:$1,0)),0)</f>
        <v>89</v>
      </c>
      <c r="K22" s="46"/>
      <c r="L22" s="158" t="str">
        <f>IFERROR(INDEX('اطلاعات دوره'!A:Z,MATCH(G22,'اطلاعات دوره'!C:C,0)-1,MATCH("عنوان",'اطلاعات دوره'!$1:$1,0)),"---")</f>
        <v>98/3</v>
      </c>
      <c r="M22" s="47" t="str">
        <f t="shared" si="1"/>
        <v>تابان اندیش برجیس-98/3</v>
      </c>
      <c r="N22" s="48" t="str">
        <f t="shared" si="2"/>
        <v>تابان اندیش برجیس-98/4</v>
      </c>
      <c r="O22" s="45"/>
      <c r="P22" s="158">
        <f>IFERROR(INDEX('قرائت کنتور'!A:AZ,MATCH(A22&amp;"-"&amp;"گاز",'قرائت کنتور'!B:B,0),MATCH(L22,'قرائت کنتور'!$1:$1,0)),0)</f>
        <v>13274</v>
      </c>
      <c r="Q22" s="47">
        <f>IFERROR(INDEX('قرائت کنتور'!A:AZ,MATCH(A22&amp;"-"&amp;"گاز",'قرائت کنتور'!B:B,0),MATCH(G22,'قرائت کنتور'!$1:$1,0)),0)</f>
        <v>15129</v>
      </c>
      <c r="R22" s="47">
        <f t="shared" si="3"/>
        <v>1855</v>
      </c>
      <c r="S22" s="45"/>
      <c r="T22" s="155">
        <f>IFERROR(INDEX('تعرفه ها'!A:Z,MATCH("بهای هر متر مکعب گاز مصرفی",'تعرفه ها'!$B:$B,0),MATCH(F22,'تعرفه ها'!$2:$2,0)),"---")</f>
        <v>1150</v>
      </c>
      <c r="U22" s="50">
        <f t="shared" si="4"/>
        <v>2133250</v>
      </c>
      <c r="V22" s="50">
        <f>IFERROR(ROUND(R22*INDEX('تعرفه ها'!A:Z,MATCH("عوارض گاز به ازاء هر متر مکعب",'تعرفه ها'!$B:$B,0),MATCH(F22,'تعرفه ها'!$2:$2,0)),0),"---")</f>
        <v>0</v>
      </c>
      <c r="W22" s="50">
        <f>IFERROR(ROUND(((U22+V22)*INDEX('تعرفه ها'!A:Z,MATCH("هزینه نگهداری و تعمیرات شبکه گاز",'تعرفه ها'!$B:$B,0),MATCH(F22,'تعرفه ها'!$2:$2,0))/100),0),"---")</f>
        <v>213325</v>
      </c>
      <c r="X22" s="50">
        <f>IFERROR(IF(INDEX('اطلاعات دوره'!A:Z,MATCH(G22,'اطلاعات دوره'!C:C,0),MATCH("گاز",'اطلاعات دوره'!$1:$1,0))="دارد",ROUND((U22+V22)*INDEX('تعرفه ها'!A:Z,MATCH("پیک فصلی گاز",'تعرفه ها'!$B:$B,0),MATCH(F22,'تعرفه ها'!$2:$2,0))/100,0),0),"---")</f>
        <v>426650</v>
      </c>
      <c r="Y22" s="50">
        <f>IFERROR(ROUND(SUM(U22+V22+W22+X22)*INDEX('تعرفه ها'!A:Z,MATCH("مالیات گاز",'تعرفه ها'!$B:$B,0),MATCH(F22,'تعرفه ها'!$2:$2,0))/100,0),"---")</f>
        <v>0</v>
      </c>
      <c r="Z22" s="50">
        <f t="shared" si="5"/>
        <v>2773225</v>
      </c>
      <c r="AA22" s="50">
        <v>0</v>
      </c>
      <c r="AB22" s="50">
        <f t="shared" si="6"/>
        <v>2773225</v>
      </c>
      <c r="AC22" s="50">
        <f t="shared" si="7"/>
        <v>225</v>
      </c>
      <c r="AD22" s="153">
        <f t="shared" si="8"/>
        <v>2773000</v>
      </c>
      <c r="AF22" s="155" t="str">
        <f>IFERROR(IF(INDEX(پرداخت!A:AZ,MATCH(A22&amp;" - "&amp;"گاز",پرداخت!$B:$B,0),MATCH(G22,پرداخت!$1:$1,0))="نشده","نشده","شده"),"---")</f>
        <v>نشده</v>
      </c>
      <c r="AH22" s="144"/>
    </row>
    <row r="23" spans="1:34" ht="34.9" hidden="1" customHeight="1">
      <c r="A23" s="171" t="s">
        <v>243</v>
      </c>
      <c r="B23" s="47">
        <f>IFERROR(INDEX('اطلاعات انشعابات شرکتها'!A:BB,MATCH(A23,'اطلاعات انشعابات شرکتها'!A:A,0),MATCH(B$1,'اطلاعات انشعابات شرکتها'!$1:$1,0)),0)</f>
        <v>124</v>
      </c>
      <c r="C23" s="48">
        <f>IFERROR(INDEX('اطلاعات انشعابات شرکتها'!A:BB,MATCH(A23,'اطلاعات انشعابات شرکتها'!A:A,0),MATCH(C$1,'اطلاعات انشعابات شرکتها'!$1:$1,0)),0)</f>
        <v>0</v>
      </c>
      <c r="D23" s="45"/>
      <c r="E23" s="171">
        <v>4</v>
      </c>
      <c r="F23" s="170">
        <v>98</v>
      </c>
      <c r="G23" s="47" t="str">
        <f t="shared" si="0"/>
        <v>98/4</v>
      </c>
      <c r="H23" s="47" t="str">
        <f>IFERROR(INDEX('اطلاعات دوره'!A:Z,MATCH(G23,'اطلاعات دوره'!C:C,0),MATCH(H$1,'اطلاعات دوره'!$1:$1,0)),0)</f>
        <v>98/10/01</v>
      </c>
      <c r="I23" s="47" t="str">
        <f>IFERROR(INDEX('اطلاعات دوره'!A:Z,MATCH(G23,'اطلاعات دوره'!C:C,0),MATCH(I$1,'اطلاعات دوره'!$1:$1,0)),0)</f>
        <v>98/12/29</v>
      </c>
      <c r="J23" s="48">
        <f>IFERROR(INDEX('اطلاعات دوره'!A:Z,MATCH(G23,'اطلاعات دوره'!C:C,0),MATCH(J$1,'اطلاعات دوره'!$1:$1,0)),0)</f>
        <v>89</v>
      </c>
      <c r="K23" s="46"/>
      <c r="L23" s="158" t="str">
        <f>IFERROR(INDEX('اطلاعات دوره'!A:Z,MATCH(G23,'اطلاعات دوره'!C:C,0)-1,MATCH("عنوان",'اطلاعات دوره'!$1:$1,0)),"---")</f>
        <v>98/3</v>
      </c>
      <c r="M23" s="47" t="str">
        <f t="shared" si="1"/>
        <v>تراشکاری ثامن-98/3</v>
      </c>
      <c r="N23" s="48" t="str">
        <f t="shared" si="2"/>
        <v>تراشکاری ثامن-98/4</v>
      </c>
      <c r="O23" s="45"/>
      <c r="P23" s="158">
        <f>IFERROR(INDEX('قرائت کنتور'!A:AZ,MATCH(A23&amp;"-"&amp;"گاز",'قرائت کنتور'!B:B,0),MATCH(L23,'قرائت کنتور'!$1:$1,0)),0)</f>
        <v>35475</v>
      </c>
      <c r="Q23" s="47">
        <f>IFERROR(INDEX('قرائت کنتور'!A:AZ,MATCH(A23&amp;"-"&amp;"گاز",'قرائت کنتور'!B:B,0),MATCH(G23,'قرائت کنتور'!$1:$1,0)),0)</f>
        <v>36638</v>
      </c>
      <c r="R23" s="47">
        <f t="shared" si="3"/>
        <v>1163</v>
      </c>
      <c r="S23" s="45"/>
      <c r="T23" s="155">
        <f>IFERROR(INDEX('تعرفه ها'!A:Z,MATCH("بهای هر متر مکعب گاز مصرفی",'تعرفه ها'!$B:$B,0),MATCH(F23,'تعرفه ها'!$2:$2,0)),"---")</f>
        <v>1150</v>
      </c>
      <c r="U23" s="50">
        <f t="shared" si="4"/>
        <v>1337450</v>
      </c>
      <c r="V23" s="50">
        <f>IFERROR(ROUND(R23*INDEX('تعرفه ها'!A:Z,MATCH("عوارض گاز به ازاء هر متر مکعب",'تعرفه ها'!$B:$B,0),MATCH(F23,'تعرفه ها'!$2:$2,0)),0),"---")</f>
        <v>0</v>
      </c>
      <c r="W23" s="50">
        <f>IFERROR(ROUND(((U23+V23)*INDEX('تعرفه ها'!A:Z,MATCH("هزینه نگهداری و تعمیرات شبکه گاز",'تعرفه ها'!$B:$B,0),MATCH(F23,'تعرفه ها'!$2:$2,0))/100),0),"---")</f>
        <v>133745</v>
      </c>
      <c r="X23" s="50">
        <f>IFERROR(IF(INDEX('اطلاعات دوره'!A:Z,MATCH(G23,'اطلاعات دوره'!C:C,0),MATCH("گاز",'اطلاعات دوره'!$1:$1,0))="دارد",ROUND((U23+V23)*INDEX('تعرفه ها'!A:Z,MATCH("پیک فصلی گاز",'تعرفه ها'!$B:$B,0),MATCH(F23,'تعرفه ها'!$2:$2,0))/100,0),0),"---")</f>
        <v>267490</v>
      </c>
      <c r="Y23" s="50">
        <f>IFERROR(ROUND(SUM(U23+V23+W23+X23)*INDEX('تعرفه ها'!A:Z,MATCH("مالیات گاز",'تعرفه ها'!$B:$B,0),MATCH(F23,'تعرفه ها'!$2:$2,0))/100,0),"---")</f>
        <v>0</v>
      </c>
      <c r="Z23" s="50">
        <f t="shared" si="5"/>
        <v>1738685</v>
      </c>
      <c r="AA23" s="50">
        <v>2771000</v>
      </c>
      <c r="AB23" s="50">
        <f t="shared" si="6"/>
        <v>4509685</v>
      </c>
      <c r="AC23" s="50">
        <f t="shared" si="7"/>
        <v>685</v>
      </c>
      <c r="AD23" s="153">
        <f t="shared" si="8"/>
        <v>4509000</v>
      </c>
      <c r="AF23" s="155" t="str">
        <f>IFERROR(IF(INDEX(پرداخت!A:AZ,MATCH(A23&amp;" - "&amp;"گاز",پرداخت!$B:$B,0),MATCH(G23,پرداخت!$1:$1,0))="نشده","نشده","شده"),"---")</f>
        <v>نشده</v>
      </c>
      <c r="AH23" s="144"/>
    </row>
    <row r="24" spans="1:34" ht="34.9" hidden="1" customHeight="1">
      <c r="A24" s="171" t="s">
        <v>244</v>
      </c>
      <c r="B24" s="47">
        <f>IFERROR(INDEX('اطلاعات انشعابات شرکتها'!A:BB,MATCH(A24,'اطلاعات انشعابات شرکتها'!A:A,0),MATCH(B$1,'اطلاعات انشعابات شرکتها'!$1:$1,0)),0)</f>
        <v>125</v>
      </c>
      <c r="C24" s="48">
        <f>IFERROR(INDEX('اطلاعات انشعابات شرکتها'!A:BB,MATCH(A24,'اطلاعات انشعابات شرکتها'!A:A,0),MATCH(C$1,'اطلاعات انشعابات شرکتها'!$1:$1,0)),0)</f>
        <v>0</v>
      </c>
      <c r="D24" s="45"/>
      <c r="E24" s="171">
        <v>4</v>
      </c>
      <c r="F24" s="170">
        <v>98</v>
      </c>
      <c r="G24" s="47" t="str">
        <f t="shared" si="0"/>
        <v>98/4</v>
      </c>
      <c r="H24" s="47" t="str">
        <f>IFERROR(INDEX('اطلاعات دوره'!A:Z,MATCH(G24,'اطلاعات دوره'!C:C,0),MATCH(H$1,'اطلاعات دوره'!$1:$1,0)),0)</f>
        <v>98/10/01</v>
      </c>
      <c r="I24" s="47" t="str">
        <f>IFERROR(INDEX('اطلاعات دوره'!A:Z,MATCH(G24,'اطلاعات دوره'!C:C,0),MATCH(I$1,'اطلاعات دوره'!$1:$1,0)),0)</f>
        <v>98/12/29</v>
      </c>
      <c r="J24" s="48">
        <f>IFERROR(INDEX('اطلاعات دوره'!A:Z,MATCH(G24,'اطلاعات دوره'!C:C,0),MATCH(J$1,'اطلاعات دوره'!$1:$1,0)),0)</f>
        <v>89</v>
      </c>
      <c r="K24" s="46"/>
      <c r="L24" s="158" t="str">
        <f>IFERROR(INDEX('اطلاعات دوره'!A:Z,MATCH(G24,'اطلاعات دوره'!C:C,0)-1,MATCH("عنوان",'اطلاعات دوره'!$1:$1,0)),"---")</f>
        <v>98/3</v>
      </c>
      <c r="M24" s="47" t="str">
        <f t="shared" si="1"/>
        <v>توس درمان طب-98/3</v>
      </c>
      <c r="N24" s="48" t="str">
        <f t="shared" si="2"/>
        <v>توس درمان طب-98/4</v>
      </c>
      <c r="O24" s="45"/>
      <c r="P24" s="158">
        <f>IFERROR(INDEX('قرائت کنتور'!A:AZ,MATCH(A24&amp;"-"&amp;"گاز",'قرائت کنتور'!B:B,0),MATCH(L24,'قرائت کنتور'!$1:$1,0)),0)</f>
        <v>59689</v>
      </c>
      <c r="Q24" s="47">
        <f>IFERROR(INDEX('قرائت کنتور'!A:AZ,MATCH(A24&amp;"-"&amp;"گاز",'قرائت کنتور'!B:B,0),MATCH(G24,'قرائت کنتور'!$1:$1,0)),0)</f>
        <v>63206</v>
      </c>
      <c r="R24" s="47">
        <f t="shared" si="3"/>
        <v>3517</v>
      </c>
      <c r="S24" s="45"/>
      <c r="T24" s="155">
        <f>IFERROR(INDEX('تعرفه ها'!A:Z,MATCH("بهای هر متر مکعب گاز مصرفی",'تعرفه ها'!$B:$B,0),MATCH(F24,'تعرفه ها'!$2:$2,0)),"---")</f>
        <v>1150</v>
      </c>
      <c r="U24" s="50">
        <f t="shared" si="4"/>
        <v>4044550</v>
      </c>
      <c r="V24" s="50">
        <f>IFERROR(ROUND(R24*INDEX('تعرفه ها'!A:Z,MATCH("عوارض گاز به ازاء هر متر مکعب",'تعرفه ها'!$B:$B,0),MATCH(F24,'تعرفه ها'!$2:$2,0)),0),"---")</f>
        <v>0</v>
      </c>
      <c r="W24" s="50">
        <f>IFERROR(ROUND(((U24+V24)*INDEX('تعرفه ها'!A:Z,MATCH("هزینه نگهداری و تعمیرات شبکه گاز",'تعرفه ها'!$B:$B,0),MATCH(F24,'تعرفه ها'!$2:$2,0))/100),0),"---")</f>
        <v>404455</v>
      </c>
      <c r="X24" s="50">
        <f>IFERROR(IF(INDEX('اطلاعات دوره'!A:Z,MATCH(G24,'اطلاعات دوره'!C:C,0),MATCH("گاز",'اطلاعات دوره'!$1:$1,0))="دارد",ROUND((U24+V24)*INDEX('تعرفه ها'!A:Z,MATCH("پیک فصلی گاز",'تعرفه ها'!$B:$B,0),MATCH(F24,'تعرفه ها'!$2:$2,0))/100,0),0),"---")</f>
        <v>808910</v>
      </c>
      <c r="Y24" s="50">
        <f>IFERROR(ROUND(SUM(U24+V24+W24+X24)*INDEX('تعرفه ها'!A:Z,MATCH("مالیات گاز",'تعرفه ها'!$B:$B,0),MATCH(F24,'تعرفه ها'!$2:$2,0))/100,0),"---")</f>
        <v>0</v>
      </c>
      <c r="Z24" s="50">
        <f t="shared" si="5"/>
        <v>5257915</v>
      </c>
      <c r="AA24" s="50">
        <v>2576000</v>
      </c>
      <c r="AB24" s="50">
        <f t="shared" si="6"/>
        <v>7833915</v>
      </c>
      <c r="AC24" s="50">
        <f t="shared" si="7"/>
        <v>915</v>
      </c>
      <c r="AD24" s="153">
        <f t="shared" si="8"/>
        <v>7833000</v>
      </c>
      <c r="AF24" s="155" t="str">
        <f>IFERROR(IF(INDEX(پرداخت!A:AZ,MATCH(A24&amp;" - "&amp;"گاز",پرداخت!$B:$B,0),MATCH(G24,پرداخت!$1:$1,0))="نشده","نشده","شده"),"---")</f>
        <v>نشده</v>
      </c>
      <c r="AH24" s="144"/>
    </row>
    <row r="25" spans="1:34" ht="34.9" hidden="1" customHeight="1">
      <c r="A25" s="171" t="s">
        <v>246</v>
      </c>
      <c r="B25" s="47">
        <f>IFERROR(INDEX('اطلاعات انشعابات شرکتها'!A:BB,MATCH(A25,'اطلاعات انشعابات شرکتها'!A:A,0),MATCH(B$1,'اطلاعات انشعابات شرکتها'!$1:$1,0)),0)</f>
        <v>126</v>
      </c>
      <c r="C25" s="48">
        <f>IFERROR(INDEX('اطلاعات انشعابات شرکتها'!A:BB,MATCH(A25,'اطلاعات انشعابات شرکتها'!A:A,0),MATCH(C$1,'اطلاعات انشعابات شرکتها'!$1:$1,0)),0)</f>
        <v>0</v>
      </c>
      <c r="D25" s="45"/>
      <c r="E25" s="171">
        <v>4</v>
      </c>
      <c r="F25" s="170">
        <v>98</v>
      </c>
      <c r="G25" s="47" t="str">
        <f t="shared" si="0"/>
        <v>98/4</v>
      </c>
      <c r="H25" s="47" t="str">
        <f>IFERROR(INDEX('اطلاعات دوره'!A:Z,MATCH(G25,'اطلاعات دوره'!C:C,0),MATCH(H$1,'اطلاعات دوره'!$1:$1,0)),0)</f>
        <v>98/10/01</v>
      </c>
      <c r="I25" s="47" t="str">
        <f>IFERROR(INDEX('اطلاعات دوره'!A:Z,MATCH(G25,'اطلاعات دوره'!C:C,0),MATCH(I$1,'اطلاعات دوره'!$1:$1,0)),0)</f>
        <v>98/12/29</v>
      </c>
      <c r="J25" s="48">
        <f>IFERROR(INDEX('اطلاعات دوره'!A:Z,MATCH(G25,'اطلاعات دوره'!C:C,0),MATCH(J$1,'اطلاعات دوره'!$1:$1,0)),0)</f>
        <v>89</v>
      </c>
      <c r="K25" s="46"/>
      <c r="L25" s="158" t="str">
        <f>IFERROR(INDEX('اطلاعات دوره'!A:Z,MATCH(G25,'اطلاعات دوره'!C:C,0)-1,MATCH("عنوان",'اطلاعات دوره'!$1:$1,0)),"---")</f>
        <v>98/3</v>
      </c>
      <c r="M25" s="47" t="str">
        <f t="shared" si="1"/>
        <v>توسعه صنایع غذایی دانشگرایان نوین دلسا-98/3</v>
      </c>
      <c r="N25" s="48" t="str">
        <f t="shared" si="2"/>
        <v>توسعه صنایع غذایی دانشگرایان نوین دلسا-98/4</v>
      </c>
      <c r="O25" s="45"/>
      <c r="P25" s="158">
        <f>IFERROR(INDEX('قرائت کنتور'!A:AZ,MATCH(A25&amp;"-"&amp;"گاز",'قرائت کنتور'!B:B,0),MATCH(L25,'قرائت کنتور'!$1:$1,0)),0)</f>
        <v>88181</v>
      </c>
      <c r="Q25" s="47">
        <f>IFERROR(INDEX('قرائت کنتور'!A:AZ,MATCH(A25&amp;"-"&amp;"گاز",'قرائت کنتور'!B:B,0),MATCH(G25,'قرائت کنتور'!$1:$1,0)),0)</f>
        <v>89302</v>
      </c>
      <c r="R25" s="47">
        <f t="shared" si="3"/>
        <v>1121</v>
      </c>
      <c r="S25" s="45"/>
      <c r="T25" s="155">
        <f>IFERROR(INDEX('تعرفه ها'!A:Z,MATCH("بهای هر متر مکعب گاز مصرفی",'تعرفه ها'!$B:$B,0),MATCH(F25,'تعرفه ها'!$2:$2,0)),"---")</f>
        <v>1150</v>
      </c>
      <c r="U25" s="50">
        <f t="shared" si="4"/>
        <v>1289150</v>
      </c>
      <c r="V25" s="50">
        <f>IFERROR(ROUND(R25*INDEX('تعرفه ها'!A:Z,MATCH("عوارض گاز به ازاء هر متر مکعب",'تعرفه ها'!$B:$B,0),MATCH(F25,'تعرفه ها'!$2:$2,0)),0),"---")</f>
        <v>0</v>
      </c>
      <c r="W25" s="50">
        <f>IFERROR(ROUND(((U25+V25)*INDEX('تعرفه ها'!A:Z,MATCH("هزینه نگهداری و تعمیرات شبکه گاز",'تعرفه ها'!$B:$B,0),MATCH(F25,'تعرفه ها'!$2:$2,0))/100),0),"---")</f>
        <v>128915</v>
      </c>
      <c r="X25" s="50">
        <f>IFERROR(IF(INDEX('اطلاعات دوره'!A:Z,MATCH(G25,'اطلاعات دوره'!C:C,0),MATCH("گاز",'اطلاعات دوره'!$1:$1,0))="دارد",ROUND((U25+V25)*INDEX('تعرفه ها'!A:Z,MATCH("پیک فصلی گاز",'تعرفه ها'!$B:$B,0),MATCH(F25,'تعرفه ها'!$2:$2,0))/100,0),0),"---")</f>
        <v>257830</v>
      </c>
      <c r="Y25" s="50">
        <f>IFERROR(ROUND(SUM(U25+V25+W25+X25)*INDEX('تعرفه ها'!A:Z,MATCH("مالیات گاز",'تعرفه ها'!$B:$B,0),MATCH(F25,'تعرفه ها'!$2:$2,0))/100,0),"---")</f>
        <v>0</v>
      </c>
      <c r="Z25" s="50">
        <f t="shared" si="5"/>
        <v>1675895</v>
      </c>
      <c r="AA25" s="50">
        <v>0</v>
      </c>
      <c r="AB25" s="50">
        <f t="shared" si="6"/>
        <v>1675895</v>
      </c>
      <c r="AC25" s="50">
        <f t="shared" si="7"/>
        <v>895</v>
      </c>
      <c r="AD25" s="153">
        <f t="shared" si="8"/>
        <v>1675000</v>
      </c>
      <c r="AF25" s="155" t="str">
        <f>IFERROR(IF(INDEX(پرداخت!A:AZ,MATCH(A25&amp;" - "&amp;"گاز",پرداخت!$B:$B,0),MATCH(G25,پرداخت!$1:$1,0))="نشده","نشده","شده"),"---")</f>
        <v>نشده</v>
      </c>
      <c r="AH25" s="144"/>
    </row>
    <row r="26" spans="1:34" ht="34.9" hidden="1" customHeight="1">
      <c r="A26" s="171" t="s">
        <v>140</v>
      </c>
      <c r="B26" s="47">
        <f>IFERROR(INDEX('اطلاعات انشعابات شرکتها'!A:BB,MATCH(A26,'اطلاعات انشعابات شرکتها'!A:A,0),MATCH(B$1,'اطلاعات انشعابات شرکتها'!$1:$1,0)),0)</f>
        <v>127</v>
      </c>
      <c r="C26" s="48">
        <f>IFERROR(INDEX('اطلاعات انشعابات شرکتها'!A:BB,MATCH(A26,'اطلاعات انشعابات شرکتها'!A:A,0),MATCH(C$1,'اطلاعات انشعابات شرکتها'!$1:$1,0)),0)</f>
        <v>0</v>
      </c>
      <c r="D26" s="45"/>
      <c r="E26" s="171">
        <v>4</v>
      </c>
      <c r="F26" s="170">
        <v>98</v>
      </c>
      <c r="G26" s="47" t="str">
        <f t="shared" si="0"/>
        <v>98/4</v>
      </c>
      <c r="H26" s="47" t="str">
        <f>IFERROR(INDEX('اطلاعات دوره'!A:Z,MATCH(G26,'اطلاعات دوره'!C:C,0),MATCH(H$1,'اطلاعات دوره'!$1:$1,0)),0)</f>
        <v>98/10/01</v>
      </c>
      <c r="I26" s="47" t="str">
        <f>IFERROR(INDEX('اطلاعات دوره'!A:Z,MATCH(G26,'اطلاعات دوره'!C:C,0),MATCH(I$1,'اطلاعات دوره'!$1:$1,0)),0)</f>
        <v>98/12/29</v>
      </c>
      <c r="J26" s="48">
        <f>IFERROR(INDEX('اطلاعات دوره'!A:Z,MATCH(G26,'اطلاعات دوره'!C:C,0),MATCH(J$1,'اطلاعات دوره'!$1:$1,0)),0)</f>
        <v>89</v>
      </c>
      <c r="K26" s="46"/>
      <c r="L26" s="158" t="str">
        <f>IFERROR(INDEX('اطلاعات دوره'!A:Z,MATCH(G26,'اطلاعات دوره'!C:C,0)-1,MATCH("عنوان",'اطلاعات دوره'!$1:$1,0)),"---")</f>
        <v>98/3</v>
      </c>
      <c r="M26" s="47" t="str">
        <f t="shared" si="1"/>
        <v>خدمات نیروگاهی آهار شرق-98/3</v>
      </c>
      <c r="N26" s="48" t="str">
        <f t="shared" si="2"/>
        <v>خدمات نیروگاهی آهار شرق-98/4</v>
      </c>
      <c r="O26" s="45"/>
      <c r="P26" s="158">
        <f>IFERROR(INDEX('قرائت کنتور'!A:AZ,MATCH(A26&amp;"-"&amp;"گاز",'قرائت کنتور'!B:B,0),MATCH(L26,'قرائت کنتور'!$1:$1,0)),0)</f>
        <v>107468</v>
      </c>
      <c r="Q26" s="47">
        <f>IFERROR(INDEX('قرائت کنتور'!A:AZ,MATCH(A26&amp;"-"&amp;"گاز",'قرائت کنتور'!B:B,0),MATCH(G26,'قرائت کنتور'!$1:$1,0)),0)</f>
        <v>116224</v>
      </c>
      <c r="R26" s="47">
        <f t="shared" si="3"/>
        <v>8756</v>
      </c>
      <c r="S26" s="45"/>
      <c r="T26" s="155">
        <f>IFERROR(INDEX('تعرفه ها'!A:Z,MATCH("بهای هر متر مکعب گاز مصرفی",'تعرفه ها'!$B:$B,0),MATCH(F26,'تعرفه ها'!$2:$2,0)),"---")</f>
        <v>1150</v>
      </c>
      <c r="U26" s="50">
        <f t="shared" si="4"/>
        <v>10069400</v>
      </c>
      <c r="V26" s="50">
        <f>IFERROR(ROUND(R26*INDEX('تعرفه ها'!A:Z,MATCH("عوارض گاز به ازاء هر متر مکعب",'تعرفه ها'!$B:$B,0),MATCH(F26,'تعرفه ها'!$2:$2,0)),0),"---")</f>
        <v>0</v>
      </c>
      <c r="W26" s="50">
        <f>IFERROR(ROUND(((U26+V26)*INDEX('تعرفه ها'!A:Z,MATCH("هزینه نگهداری و تعمیرات شبکه گاز",'تعرفه ها'!$B:$B,0),MATCH(F26,'تعرفه ها'!$2:$2,0))/100),0),"---")</f>
        <v>1006940</v>
      </c>
      <c r="X26" s="50">
        <f>IFERROR(IF(INDEX('اطلاعات دوره'!A:Z,MATCH(G26,'اطلاعات دوره'!C:C,0),MATCH("گاز",'اطلاعات دوره'!$1:$1,0))="دارد",ROUND((U26+V26)*INDEX('تعرفه ها'!A:Z,MATCH("پیک فصلی گاز",'تعرفه ها'!$B:$B,0),MATCH(F26,'تعرفه ها'!$2:$2,0))/100,0),0),"---")</f>
        <v>2013880</v>
      </c>
      <c r="Y26" s="50">
        <f>IFERROR(ROUND(SUM(U26+V26+W26+X26)*INDEX('تعرفه ها'!A:Z,MATCH("مالیات گاز",'تعرفه ها'!$B:$B,0),MATCH(F26,'تعرفه ها'!$2:$2,0))/100,0),"---")</f>
        <v>0</v>
      </c>
      <c r="Z26" s="50">
        <f t="shared" si="5"/>
        <v>13090220</v>
      </c>
      <c r="AA26" s="50">
        <v>11076000</v>
      </c>
      <c r="AB26" s="50">
        <f t="shared" si="6"/>
        <v>24166220</v>
      </c>
      <c r="AC26" s="50">
        <f t="shared" si="7"/>
        <v>220</v>
      </c>
      <c r="AD26" s="153">
        <f t="shared" si="8"/>
        <v>24166000</v>
      </c>
      <c r="AF26" s="155" t="str">
        <f>IFERROR(IF(INDEX(پرداخت!A:AZ,MATCH(A26&amp;" - "&amp;"گاز",پرداخت!$B:$B,0),MATCH(G26,پرداخت!$1:$1,0))="نشده","نشده","شده"),"---")</f>
        <v>نشده</v>
      </c>
      <c r="AH26" s="144"/>
    </row>
    <row r="27" spans="1:34" ht="34.9" hidden="1" customHeight="1">
      <c r="A27" s="171" t="s">
        <v>250</v>
      </c>
      <c r="B27" s="47">
        <f>IFERROR(INDEX('اطلاعات انشعابات شرکتها'!A:BB,MATCH(A27,'اطلاعات انشعابات شرکتها'!A:A,0),MATCH(B$1,'اطلاعات انشعابات شرکتها'!$1:$1,0)),0)</f>
        <v>128</v>
      </c>
      <c r="C27" s="48">
        <f>IFERROR(INDEX('اطلاعات انشعابات شرکتها'!A:BB,MATCH(A27,'اطلاعات انشعابات شرکتها'!A:A,0),MATCH(C$1,'اطلاعات انشعابات شرکتها'!$1:$1,0)),0)</f>
        <v>0</v>
      </c>
      <c r="D27" s="45"/>
      <c r="E27" s="171">
        <v>4</v>
      </c>
      <c r="F27" s="170">
        <v>98</v>
      </c>
      <c r="G27" s="47" t="str">
        <f t="shared" si="0"/>
        <v>98/4</v>
      </c>
      <c r="H27" s="47" t="str">
        <f>IFERROR(INDEX('اطلاعات دوره'!A:Z,MATCH(G27,'اطلاعات دوره'!C:C,0),MATCH(H$1,'اطلاعات دوره'!$1:$1,0)),0)</f>
        <v>98/10/01</v>
      </c>
      <c r="I27" s="47" t="str">
        <f>IFERROR(INDEX('اطلاعات دوره'!A:Z,MATCH(G27,'اطلاعات دوره'!C:C,0),MATCH(I$1,'اطلاعات دوره'!$1:$1,0)),0)</f>
        <v>98/12/29</v>
      </c>
      <c r="J27" s="48">
        <f>IFERROR(INDEX('اطلاعات دوره'!A:Z,MATCH(G27,'اطلاعات دوره'!C:C,0),MATCH(J$1,'اطلاعات دوره'!$1:$1,0)),0)</f>
        <v>89</v>
      </c>
      <c r="K27" s="46"/>
      <c r="L27" s="158" t="str">
        <f>IFERROR(INDEX('اطلاعات دوره'!A:Z,MATCH(G27,'اطلاعات دوره'!C:C,0)-1,MATCH("عنوان",'اطلاعات دوره'!$1:$1,0)),"---")</f>
        <v>98/3</v>
      </c>
      <c r="M27" s="47" t="str">
        <f t="shared" si="1"/>
        <v>زیست تروند آرین-98/3</v>
      </c>
      <c r="N27" s="48" t="str">
        <f t="shared" si="2"/>
        <v>زیست تروند آرین-98/4</v>
      </c>
      <c r="O27" s="45"/>
      <c r="P27" s="158">
        <f>IFERROR(INDEX('قرائت کنتور'!A:AZ,MATCH(A27&amp;"-"&amp;"گاز",'قرائت کنتور'!B:B,0),MATCH(L27,'قرائت کنتور'!$1:$1,0)),0)</f>
        <v>117561</v>
      </c>
      <c r="Q27" s="47">
        <f>IFERROR(INDEX('قرائت کنتور'!A:AZ,MATCH(A27&amp;"-"&amp;"گاز",'قرائت کنتور'!B:B,0),MATCH(G27,'قرائت کنتور'!$1:$1,0)),0)</f>
        <v>124724</v>
      </c>
      <c r="R27" s="47">
        <f t="shared" si="3"/>
        <v>7163</v>
      </c>
      <c r="S27" s="45"/>
      <c r="T27" s="155">
        <f>IFERROR(INDEX('تعرفه ها'!A:Z,MATCH("بهای هر متر مکعب گاز مصرفی",'تعرفه ها'!$B:$B,0),MATCH(F27,'تعرفه ها'!$2:$2,0)),"---")</f>
        <v>1150</v>
      </c>
      <c r="U27" s="50">
        <f t="shared" si="4"/>
        <v>8237450</v>
      </c>
      <c r="V27" s="50">
        <f>IFERROR(ROUND(R27*INDEX('تعرفه ها'!A:Z,MATCH("عوارض گاز به ازاء هر متر مکعب",'تعرفه ها'!$B:$B,0),MATCH(F27,'تعرفه ها'!$2:$2,0)),0),"---")</f>
        <v>0</v>
      </c>
      <c r="W27" s="50">
        <f>IFERROR(ROUND(((U27+V27)*INDEX('تعرفه ها'!A:Z,MATCH("هزینه نگهداری و تعمیرات شبکه گاز",'تعرفه ها'!$B:$B,0),MATCH(F27,'تعرفه ها'!$2:$2,0))/100),0),"---")</f>
        <v>823745</v>
      </c>
      <c r="X27" s="50">
        <f>IFERROR(IF(INDEX('اطلاعات دوره'!A:Z,MATCH(G27,'اطلاعات دوره'!C:C,0),MATCH("گاز",'اطلاعات دوره'!$1:$1,0))="دارد",ROUND((U27+V27)*INDEX('تعرفه ها'!A:Z,MATCH("پیک فصلی گاز",'تعرفه ها'!$B:$B,0),MATCH(F27,'تعرفه ها'!$2:$2,0))/100,0),0),"---")</f>
        <v>1647490</v>
      </c>
      <c r="Y27" s="50">
        <f>IFERROR(ROUND(SUM(U27+V27+W27+X27)*INDEX('تعرفه ها'!A:Z,MATCH("مالیات گاز",'تعرفه ها'!$B:$B,0),MATCH(F27,'تعرفه ها'!$2:$2,0))/100,0),"---")</f>
        <v>0</v>
      </c>
      <c r="Z27" s="50">
        <f t="shared" si="5"/>
        <v>10708685</v>
      </c>
      <c r="AA27" s="50">
        <v>25493000</v>
      </c>
      <c r="AB27" s="50">
        <f t="shared" si="6"/>
        <v>36201685</v>
      </c>
      <c r="AC27" s="50">
        <f t="shared" si="7"/>
        <v>685</v>
      </c>
      <c r="AD27" s="153">
        <f t="shared" si="8"/>
        <v>36201000</v>
      </c>
      <c r="AF27" s="155" t="str">
        <f>IFERROR(IF(INDEX(پرداخت!A:AZ,MATCH(A27&amp;" - "&amp;"گاز",پرداخت!$B:$B,0),MATCH(G27,پرداخت!$1:$1,0))="نشده","نشده","شده"),"---")</f>
        <v>نشده</v>
      </c>
      <c r="AH27" s="144"/>
    </row>
    <row r="28" spans="1:34" ht="34.9" hidden="1" customHeight="1">
      <c r="A28" s="171" t="s">
        <v>251</v>
      </c>
      <c r="B28" s="47">
        <f>IFERROR(INDEX('اطلاعات انشعابات شرکتها'!A:BB,MATCH(A28,'اطلاعات انشعابات شرکتها'!A:A,0),MATCH(B$1,'اطلاعات انشعابات شرکتها'!$1:$1,0)),0)</f>
        <v>130</v>
      </c>
      <c r="C28" s="48">
        <f>IFERROR(INDEX('اطلاعات انشعابات شرکتها'!A:BB,MATCH(A28,'اطلاعات انشعابات شرکتها'!A:A,0),MATCH(C$1,'اطلاعات انشعابات شرکتها'!$1:$1,0)),0)</f>
        <v>0</v>
      </c>
      <c r="D28" s="45"/>
      <c r="E28" s="171">
        <v>4</v>
      </c>
      <c r="F28" s="170">
        <v>98</v>
      </c>
      <c r="G28" s="47" t="str">
        <f t="shared" si="0"/>
        <v>98/4</v>
      </c>
      <c r="H28" s="47" t="str">
        <f>IFERROR(INDEX('اطلاعات دوره'!A:Z,MATCH(G28,'اطلاعات دوره'!C:C,0),MATCH(H$1,'اطلاعات دوره'!$1:$1,0)),0)</f>
        <v>98/10/01</v>
      </c>
      <c r="I28" s="47" t="str">
        <f>IFERROR(INDEX('اطلاعات دوره'!A:Z,MATCH(G28,'اطلاعات دوره'!C:C,0),MATCH(I$1,'اطلاعات دوره'!$1:$1,0)),0)</f>
        <v>98/12/29</v>
      </c>
      <c r="J28" s="48">
        <f>IFERROR(INDEX('اطلاعات دوره'!A:Z,MATCH(G28,'اطلاعات دوره'!C:C,0),MATCH(J$1,'اطلاعات دوره'!$1:$1,0)),0)</f>
        <v>89</v>
      </c>
      <c r="K28" s="46"/>
      <c r="L28" s="158" t="str">
        <f>IFERROR(INDEX('اطلاعات دوره'!A:Z,MATCH(G28,'اطلاعات دوره'!C:C,0)-1,MATCH("عنوان",'اطلاعات دوره'!$1:$1,0)),"---")</f>
        <v>98/3</v>
      </c>
      <c r="M28" s="47" t="str">
        <f t="shared" si="1"/>
        <v>سازه گستر آرین پارس-98/3</v>
      </c>
      <c r="N28" s="48" t="str">
        <f t="shared" si="2"/>
        <v>سازه گستر آرین پارس-98/4</v>
      </c>
      <c r="O28" s="45"/>
      <c r="P28" s="158">
        <f>IFERROR(INDEX('قرائت کنتور'!A:AZ,MATCH(A28&amp;"-"&amp;"گاز",'قرائت کنتور'!B:B,0),MATCH(L28,'قرائت کنتور'!$1:$1,0)),0)</f>
        <v>6028</v>
      </c>
      <c r="Q28" s="47">
        <f>IFERROR(INDEX('قرائت کنتور'!A:AZ,MATCH(A28&amp;"-"&amp;"گاز",'قرائت کنتور'!B:B,0),MATCH(G28,'قرائت کنتور'!$1:$1,0)),0)</f>
        <v>11982</v>
      </c>
      <c r="R28" s="47">
        <f t="shared" si="3"/>
        <v>5954</v>
      </c>
      <c r="S28" s="45"/>
      <c r="T28" s="155">
        <f>IFERROR(INDEX('تعرفه ها'!A:Z,MATCH("بهای هر متر مکعب گاز مصرفی",'تعرفه ها'!$B:$B,0),MATCH(F28,'تعرفه ها'!$2:$2,0)),"---")</f>
        <v>1150</v>
      </c>
      <c r="U28" s="50">
        <f t="shared" si="4"/>
        <v>6847100</v>
      </c>
      <c r="V28" s="50">
        <f>IFERROR(ROUND(R28*INDEX('تعرفه ها'!A:Z,MATCH("عوارض گاز به ازاء هر متر مکعب",'تعرفه ها'!$B:$B,0),MATCH(F28,'تعرفه ها'!$2:$2,0)),0),"---")</f>
        <v>0</v>
      </c>
      <c r="W28" s="50">
        <f>IFERROR(ROUND(((U28+V28)*INDEX('تعرفه ها'!A:Z,MATCH("هزینه نگهداری و تعمیرات شبکه گاز",'تعرفه ها'!$B:$B,0),MATCH(F28,'تعرفه ها'!$2:$2,0))/100),0),"---")</f>
        <v>684710</v>
      </c>
      <c r="X28" s="50">
        <f>IFERROR(IF(INDEX('اطلاعات دوره'!A:Z,MATCH(G28,'اطلاعات دوره'!C:C,0),MATCH("گاز",'اطلاعات دوره'!$1:$1,0))="دارد",ROUND((U28+V28)*INDEX('تعرفه ها'!A:Z,MATCH("پیک فصلی گاز",'تعرفه ها'!$B:$B,0),MATCH(F28,'تعرفه ها'!$2:$2,0))/100,0),0),"---")</f>
        <v>1369420</v>
      </c>
      <c r="Y28" s="50">
        <f>IFERROR(ROUND(SUM(U28+V28+W28+X28)*INDEX('تعرفه ها'!A:Z,MATCH("مالیات گاز",'تعرفه ها'!$B:$B,0),MATCH(F28,'تعرفه ها'!$2:$2,0))/100,0),"---")</f>
        <v>0</v>
      </c>
      <c r="Z28" s="50">
        <f t="shared" si="5"/>
        <v>8901230</v>
      </c>
      <c r="AA28" s="50">
        <v>9210000</v>
      </c>
      <c r="AB28" s="50">
        <f t="shared" si="6"/>
        <v>18111230</v>
      </c>
      <c r="AC28" s="50">
        <f t="shared" si="7"/>
        <v>230</v>
      </c>
      <c r="AD28" s="153">
        <f t="shared" si="8"/>
        <v>18111000</v>
      </c>
      <c r="AF28" s="155" t="str">
        <f>IFERROR(IF(INDEX(پرداخت!A:AZ,MATCH(A28&amp;" - "&amp;"گاز",پرداخت!$B:$B,0),MATCH(G28,پرداخت!$1:$1,0))="نشده","نشده","شده"),"---")</f>
        <v>نشده</v>
      </c>
      <c r="AH28" s="144"/>
    </row>
    <row r="29" spans="1:34" ht="34.9" hidden="1" customHeight="1">
      <c r="A29" s="171" t="s">
        <v>252</v>
      </c>
      <c r="B29" s="47">
        <f>IFERROR(INDEX('اطلاعات انشعابات شرکتها'!A:BB,MATCH(A29,'اطلاعات انشعابات شرکتها'!A:A,0),MATCH(B$1,'اطلاعات انشعابات شرکتها'!$1:$1,0)),0)</f>
        <v>131</v>
      </c>
      <c r="C29" s="48">
        <f>IFERROR(INDEX('اطلاعات انشعابات شرکتها'!A:BB,MATCH(A29,'اطلاعات انشعابات شرکتها'!A:A,0),MATCH(C$1,'اطلاعات انشعابات شرکتها'!$1:$1,0)),0)</f>
        <v>0</v>
      </c>
      <c r="D29" s="45"/>
      <c r="E29" s="171">
        <v>4</v>
      </c>
      <c r="F29" s="170">
        <v>98</v>
      </c>
      <c r="G29" s="47" t="str">
        <f t="shared" si="0"/>
        <v>98/4</v>
      </c>
      <c r="H29" s="47" t="str">
        <f>IFERROR(INDEX('اطلاعات دوره'!A:Z,MATCH(G29,'اطلاعات دوره'!C:C,0),MATCH(H$1,'اطلاعات دوره'!$1:$1,0)),0)</f>
        <v>98/10/01</v>
      </c>
      <c r="I29" s="47" t="str">
        <f>IFERROR(INDEX('اطلاعات دوره'!A:Z,MATCH(G29,'اطلاعات دوره'!C:C,0),MATCH(I$1,'اطلاعات دوره'!$1:$1,0)),0)</f>
        <v>98/12/29</v>
      </c>
      <c r="J29" s="48">
        <f>IFERROR(INDEX('اطلاعات دوره'!A:Z,MATCH(G29,'اطلاعات دوره'!C:C,0),MATCH(J$1,'اطلاعات دوره'!$1:$1,0)),0)</f>
        <v>89</v>
      </c>
      <c r="K29" s="46"/>
      <c r="L29" s="158" t="str">
        <f>IFERROR(INDEX('اطلاعات دوره'!A:Z,MATCH(G29,'اطلاعات دوره'!C:C,0)-1,MATCH("عنوان",'اطلاعات دوره'!$1:$1,0)),"---")</f>
        <v>98/3</v>
      </c>
      <c r="M29" s="47" t="str">
        <f t="shared" si="1"/>
        <v>سامان داروی هشتم-98/3</v>
      </c>
      <c r="N29" s="48" t="str">
        <f t="shared" si="2"/>
        <v>سامان داروی هشتم-98/4</v>
      </c>
      <c r="O29" s="45"/>
      <c r="P29" s="158">
        <f>IFERROR(INDEX('قرائت کنتور'!A:AZ,MATCH(A29&amp;"-"&amp;"گاز",'قرائت کنتور'!B:B,0),MATCH(L29,'قرائت کنتور'!$1:$1,0)),0)</f>
        <v>89333</v>
      </c>
      <c r="Q29" s="47">
        <f>IFERROR(INDEX('قرائت کنتور'!A:AZ,MATCH(A29&amp;"-"&amp;"گاز",'قرائت کنتور'!B:B,0),MATCH(G29,'قرائت کنتور'!$1:$1,0)),0)</f>
        <v>111349</v>
      </c>
      <c r="R29" s="47">
        <f t="shared" si="3"/>
        <v>22016</v>
      </c>
      <c r="S29" s="45"/>
      <c r="T29" s="155">
        <f>IFERROR(INDEX('تعرفه ها'!A:Z,MATCH("بهای هر متر مکعب گاز مصرفی",'تعرفه ها'!$B:$B,0),MATCH(F29,'تعرفه ها'!$2:$2,0)),"---")</f>
        <v>1150</v>
      </c>
      <c r="U29" s="50">
        <f t="shared" si="4"/>
        <v>25318400</v>
      </c>
      <c r="V29" s="50">
        <f>IFERROR(ROUND(R29*INDEX('تعرفه ها'!A:Z,MATCH("عوارض گاز به ازاء هر متر مکعب",'تعرفه ها'!$B:$B,0),MATCH(F29,'تعرفه ها'!$2:$2,0)),0),"---")</f>
        <v>0</v>
      </c>
      <c r="W29" s="50">
        <f>IFERROR(ROUND(((U29+V29)*INDEX('تعرفه ها'!A:Z,MATCH("هزینه نگهداری و تعمیرات شبکه گاز",'تعرفه ها'!$B:$B,0),MATCH(F29,'تعرفه ها'!$2:$2,0))/100),0),"---")</f>
        <v>2531840</v>
      </c>
      <c r="X29" s="50">
        <f>IFERROR(IF(INDEX('اطلاعات دوره'!A:Z,MATCH(G29,'اطلاعات دوره'!C:C,0),MATCH("گاز",'اطلاعات دوره'!$1:$1,0))="دارد",ROUND((U29+V29)*INDEX('تعرفه ها'!A:Z,MATCH("پیک فصلی گاز",'تعرفه ها'!$B:$B,0),MATCH(F29,'تعرفه ها'!$2:$2,0))/100,0),0),"---")</f>
        <v>5063680</v>
      </c>
      <c r="Y29" s="50">
        <f>IFERROR(ROUND(SUM(U29+V29+W29+X29)*INDEX('تعرفه ها'!A:Z,MATCH("مالیات گاز",'تعرفه ها'!$B:$B,0),MATCH(F29,'تعرفه ها'!$2:$2,0))/100,0),"---")</f>
        <v>0</v>
      </c>
      <c r="Z29" s="50">
        <f t="shared" si="5"/>
        <v>32913920</v>
      </c>
      <c r="AA29" s="50">
        <v>71758000</v>
      </c>
      <c r="AB29" s="50">
        <f t="shared" si="6"/>
        <v>104671920</v>
      </c>
      <c r="AC29" s="50">
        <f t="shared" si="7"/>
        <v>920</v>
      </c>
      <c r="AD29" s="153">
        <f t="shared" si="8"/>
        <v>104671000</v>
      </c>
      <c r="AF29" s="155" t="str">
        <f>IFERROR(IF(INDEX(پرداخت!A:AZ,MATCH(A29&amp;" - "&amp;"گاز",پرداخت!$B:$B,0),MATCH(G29,پرداخت!$1:$1,0))="نشده","نشده","شده"),"---")</f>
        <v>نشده</v>
      </c>
      <c r="AH29" s="144"/>
    </row>
    <row r="30" spans="1:34" ht="34.9" hidden="1" customHeight="1">
      <c r="A30" s="171" t="s">
        <v>253</v>
      </c>
      <c r="B30" s="47">
        <f>IFERROR(INDEX('اطلاعات انشعابات شرکتها'!A:BB,MATCH(A30,'اطلاعات انشعابات شرکتها'!A:A,0),MATCH(B$1,'اطلاعات انشعابات شرکتها'!$1:$1,0)),0)</f>
        <v>132</v>
      </c>
      <c r="C30" s="48">
        <f>IFERROR(INDEX('اطلاعات انشعابات شرکتها'!A:BB,MATCH(A30,'اطلاعات انشعابات شرکتها'!A:A,0),MATCH(C$1,'اطلاعات انشعابات شرکتها'!$1:$1,0)),0)</f>
        <v>0</v>
      </c>
      <c r="D30" s="45"/>
      <c r="E30" s="171">
        <v>4</v>
      </c>
      <c r="F30" s="170">
        <v>98</v>
      </c>
      <c r="G30" s="47" t="str">
        <f t="shared" si="0"/>
        <v>98/4</v>
      </c>
      <c r="H30" s="47" t="str">
        <f>IFERROR(INDEX('اطلاعات دوره'!A:Z,MATCH(G30,'اطلاعات دوره'!C:C,0),MATCH(H$1,'اطلاعات دوره'!$1:$1,0)),0)</f>
        <v>98/10/01</v>
      </c>
      <c r="I30" s="47" t="str">
        <f>IFERROR(INDEX('اطلاعات دوره'!A:Z,MATCH(G30,'اطلاعات دوره'!C:C,0),MATCH(I$1,'اطلاعات دوره'!$1:$1,0)),0)</f>
        <v>98/12/29</v>
      </c>
      <c r="J30" s="48">
        <f>IFERROR(INDEX('اطلاعات دوره'!A:Z,MATCH(G30,'اطلاعات دوره'!C:C,0),MATCH(J$1,'اطلاعات دوره'!$1:$1,0)),0)</f>
        <v>89</v>
      </c>
      <c r="K30" s="46"/>
      <c r="L30" s="158" t="str">
        <f>IFERROR(INDEX('اطلاعات دوره'!A:Z,MATCH(G30,'اطلاعات دوره'!C:C,0)-1,MATCH("عنوان",'اطلاعات دوره'!$1:$1,0)),"---")</f>
        <v>98/3</v>
      </c>
      <c r="M30" s="47" t="str">
        <f t="shared" si="1"/>
        <v>سامانه های دقیق نوین افراز-98/3</v>
      </c>
      <c r="N30" s="48" t="str">
        <f t="shared" si="2"/>
        <v>سامانه های دقیق نوین افراز-98/4</v>
      </c>
      <c r="O30" s="45"/>
      <c r="P30" s="158">
        <f>IFERROR(INDEX('قرائت کنتور'!A:AZ,MATCH(A30&amp;"-"&amp;"گاز",'قرائت کنتور'!B:B,0),MATCH(L30,'قرائت کنتور'!$1:$1,0)),0)</f>
        <v>10538</v>
      </c>
      <c r="Q30" s="47">
        <f>IFERROR(INDEX('قرائت کنتور'!A:AZ,MATCH(A30&amp;"-"&amp;"گاز",'قرائت کنتور'!B:B,0),MATCH(G30,'قرائت کنتور'!$1:$1,0)),0)</f>
        <v>17262</v>
      </c>
      <c r="R30" s="47">
        <f t="shared" si="3"/>
        <v>6724</v>
      </c>
      <c r="S30" s="45"/>
      <c r="T30" s="155">
        <f>IFERROR(INDEX('تعرفه ها'!A:Z,MATCH("بهای هر متر مکعب گاز مصرفی",'تعرفه ها'!$B:$B,0),MATCH(F30,'تعرفه ها'!$2:$2,0)),"---")</f>
        <v>1150</v>
      </c>
      <c r="U30" s="50">
        <f t="shared" si="4"/>
        <v>7732600</v>
      </c>
      <c r="V30" s="50">
        <f>IFERROR(ROUND(R30*INDEX('تعرفه ها'!A:Z,MATCH("عوارض گاز به ازاء هر متر مکعب",'تعرفه ها'!$B:$B,0),MATCH(F30,'تعرفه ها'!$2:$2,0)),0),"---")</f>
        <v>0</v>
      </c>
      <c r="W30" s="50">
        <f>IFERROR(ROUND(((U30+V30)*INDEX('تعرفه ها'!A:Z,MATCH("هزینه نگهداری و تعمیرات شبکه گاز",'تعرفه ها'!$B:$B,0),MATCH(F30,'تعرفه ها'!$2:$2,0))/100),0),"---")</f>
        <v>773260</v>
      </c>
      <c r="X30" s="50">
        <f>IFERROR(IF(INDEX('اطلاعات دوره'!A:Z,MATCH(G30,'اطلاعات دوره'!C:C,0),MATCH("گاز",'اطلاعات دوره'!$1:$1,0))="دارد",ROUND((U30+V30)*INDEX('تعرفه ها'!A:Z,MATCH("پیک فصلی گاز",'تعرفه ها'!$B:$B,0),MATCH(F30,'تعرفه ها'!$2:$2,0))/100,0),0),"---")</f>
        <v>1546520</v>
      </c>
      <c r="Y30" s="50">
        <f>IFERROR(ROUND(SUM(U30+V30+W30+X30)*INDEX('تعرفه ها'!A:Z,MATCH("مالیات گاز",'تعرفه ها'!$B:$B,0),MATCH(F30,'تعرفه ها'!$2:$2,0))/100,0),"---")</f>
        <v>0</v>
      </c>
      <c r="Z30" s="50">
        <f t="shared" si="5"/>
        <v>10052380</v>
      </c>
      <c r="AA30" s="50">
        <v>0</v>
      </c>
      <c r="AB30" s="50">
        <f t="shared" si="6"/>
        <v>10052380</v>
      </c>
      <c r="AC30" s="50">
        <f t="shared" si="7"/>
        <v>380</v>
      </c>
      <c r="AD30" s="153">
        <f t="shared" si="8"/>
        <v>10052000</v>
      </c>
      <c r="AF30" s="155" t="str">
        <f>IFERROR(IF(INDEX(پرداخت!A:AZ,MATCH(A30&amp;" - "&amp;"گاز",پرداخت!$B:$B,0),MATCH(G30,پرداخت!$1:$1,0))="نشده","نشده","شده"),"---")</f>
        <v>شده</v>
      </c>
      <c r="AH30" s="144"/>
    </row>
    <row r="31" spans="1:34" ht="34.9" hidden="1" customHeight="1">
      <c r="A31" s="171" t="s">
        <v>260</v>
      </c>
      <c r="B31" s="47">
        <f>IFERROR(INDEX('اطلاعات انشعابات شرکتها'!A:BB,MATCH(A31,'اطلاعات انشعابات شرکتها'!A:A,0),MATCH(B$1,'اطلاعات انشعابات شرکتها'!$1:$1,0)),0)</f>
        <v>133</v>
      </c>
      <c r="C31" s="48">
        <f>IFERROR(INDEX('اطلاعات انشعابات شرکتها'!A:BB,MATCH(A31,'اطلاعات انشعابات شرکتها'!A:A,0),MATCH(C$1,'اطلاعات انشعابات شرکتها'!$1:$1,0)),0)</f>
        <v>0</v>
      </c>
      <c r="D31" s="45"/>
      <c r="E31" s="171">
        <v>4</v>
      </c>
      <c r="F31" s="170">
        <v>98</v>
      </c>
      <c r="G31" s="47" t="str">
        <f t="shared" si="0"/>
        <v>98/4</v>
      </c>
      <c r="H31" s="47" t="str">
        <f>IFERROR(INDEX('اطلاعات دوره'!A:Z,MATCH(G31,'اطلاعات دوره'!C:C,0),MATCH(H$1,'اطلاعات دوره'!$1:$1,0)),0)</f>
        <v>98/10/01</v>
      </c>
      <c r="I31" s="47" t="str">
        <f>IFERROR(INDEX('اطلاعات دوره'!A:Z,MATCH(G31,'اطلاعات دوره'!C:C,0),MATCH(I$1,'اطلاعات دوره'!$1:$1,0)),0)</f>
        <v>98/12/29</v>
      </c>
      <c r="J31" s="48">
        <f>IFERROR(INDEX('اطلاعات دوره'!A:Z,MATCH(G31,'اطلاعات دوره'!C:C,0),MATCH(J$1,'اطلاعات دوره'!$1:$1,0)),0)</f>
        <v>89</v>
      </c>
      <c r="K31" s="46"/>
      <c r="L31" s="158" t="str">
        <f>IFERROR(INDEX('اطلاعات دوره'!A:Z,MATCH(G31,'اطلاعات دوره'!C:C,0)-1,MATCH("عنوان",'اطلاعات دوره'!$1:$1,0)),"---")</f>
        <v>98/3</v>
      </c>
      <c r="M31" s="47" t="str">
        <f t="shared" si="1"/>
        <v>سوله آقای زیوری-98/3</v>
      </c>
      <c r="N31" s="48" t="str">
        <f t="shared" si="2"/>
        <v>سوله آقای زیوری-98/4</v>
      </c>
      <c r="O31" s="45"/>
      <c r="P31" s="158">
        <f>IFERROR(INDEX('قرائت کنتور'!A:AZ,MATCH(A31&amp;"-"&amp;"گاز",'قرائت کنتور'!B:B,0),MATCH(L31,'قرائت کنتور'!$1:$1,0)),0)</f>
        <v>0</v>
      </c>
      <c r="Q31" s="47">
        <f>IFERROR(INDEX('قرائت کنتور'!A:AZ,MATCH(A31&amp;"-"&amp;"گاز",'قرائت کنتور'!B:B,0),MATCH(G31,'قرائت کنتور'!$1:$1,0)),0)</f>
        <v>0</v>
      </c>
      <c r="R31" s="47">
        <f t="shared" si="3"/>
        <v>0</v>
      </c>
      <c r="S31" s="45"/>
      <c r="T31" s="155">
        <f>IFERROR(INDEX('تعرفه ها'!A:Z,MATCH("بهای هر متر مکعب گاز مصرفی",'تعرفه ها'!$B:$B,0),MATCH(F31,'تعرفه ها'!$2:$2,0)),"---")</f>
        <v>1150</v>
      </c>
      <c r="U31" s="50">
        <f t="shared" si="4"/>
        <v>0</v>
      </c>
      <c r="V31" s="50">
        <f>IFERROR(ROUND(R31*INDEX('تعرفه ها'!A:Z,MATCH("عوارض گاز به ازاء هر متر مکعب",'تعرفه ها'!$B:$B,0),MATCH(F31,'تعرفه ها'!$2:$2,0)),0),"---")</f>
        <v>0</v>
      </c>
      <c r="W31" s="50">
        <f>IFERROR(ROUND(((U31+V31)*INDEX('تعرفه ها'!A:Z,MATCH("هزینه نگهداری و تعمیرات شبکه گاز",'تعرفه ها'!$B:$B,0),MATCH(F31,'تعرفه ها'!$2:$2,0))/100),0),"---")</f>
        <v>0</v>
      </c>
      <c r="X31" s="50">
        <f>IFERROR(IF(INDEX('اطلاعات دوره'!A:Z,MATCH(G31,'اطلاعات دوره'!C:C,0),MATCH("گاز",'اطلاعات دوره'!$1:$1,0))="دارد",ROUND((U31+V31)*INDEX('تعرفه ها'!A:Z,MATCH("پیک فصلی گاز",'تعرفه ها'!$B:$B,0),MATCH(F31,'تعرفه ها'!$2:$2,0))/100,0),0),"---")</f>
        <v>0</v>
      </c>
      <c r="Y31" s="50">
        <f>IFERROR(ROUND(SUM(U31+V31+W31+X31)*INDEX('تعرفه ها'!A:Z,MATCH("مالیات گاز",'تعرفه ها'!$B:$B,0),MATCH(F31,'تعرفه ها'!$2:$2,0))/100,0),"---")</f>
        <v>0</v>
      </c>
      <c r="Z31" s="50">
        <f t="shared" si="5"/>
        <v>0</v>
      </c>
      <c r="AA31" s="50" t="str">
        <f>IFERROR(IF(VLOOKUP(M31,N:AG,19,0)="شده",VLOOKUP(M31,N:AG,16,0),VLOOKUP(M31,N:AG,15,0)),"---")</f>
        <v>---</v>
      </c>
      <c r="AB31" s="50" t="str">
        <f t="shared" si="6"/>
        <v>---</v>
      </c>
      <c r="AC31" s="50" t="str">
        <f t="shared" si="7"/>
        <v>---</v>
      </c>
      <c r="AD31" s="153" t="str">
        <f t="shared" si="8"/>
        <v>---</v>
      </c>
      <c r="AF31" s="155" t="str">
        <f>IFERROR(IF(INDEX(پرداخت!A:AZ,MATCH(A31&amp;" - "&amp;"گاز",پرداخت!$B:$B,0),MATCH(G31,پرداخت!$1:$1,0))="نشده","نشده","شده"),"---")</f>
        <v>نشده</v>
      </c>
      <c r="AH31" s="144"/>
    </row>
    <row r="32" spans="1:34" ht="34.9" hidden="1" customHeight="1">
      <c r="A32" s="171" t="s">
        <v>261</v>
      </c>
      <c r="B32" s="47">
        <f>IFERROR(INDEX('اطلاعات انشعابات شرکتها'!A:BB,MATCH(A32,'اطلاعات انشعابات شرکتها'!A:A,0),MATCH(B$1,'اطلاعات انشعابات شرکتها'!$1:$1,0)),0)</f>
        <v>134</v>
      </c>
      <c r="C32" s="48">
        <f>IFERROR(INDEX('اطلاعات انشعابات شرکتها'!A:BB,MATCH(A32,'اطلاعات انشعابات شرکتها'!A:A,0),MATCH(C$1,'اطلاعات انشعابات شرکتها'!$1:$1,0)),0)</f>
        <v>0</v>
      </c>
      <c r="D32" s="45"/>
      <c r="E32" s="171">
        <v>4</v>
      </c>
      <c r="F32" s="170">
        <v>98</v>
      </c>
      <c r="G32" s="47" t="str">
        <f t="shared" si="0"/>
        <v>98/4</v>
      </c>
      <c r="H32" s="47" t="str">
        <f>IFERROR(INDEX('اطلاعات دوره'!A:Z,MATCH(G32,'اطلاعات دوره'!C:C,0),MATCH(H$1,'اطلاعات دوره'!$1:$1,0)),0)</f>
        <v>98/10/01</v>
      </c>
      <c r="I32" s="47" t="str">
        <f>IFERROR(INDEX('اطلاعات دوره'!A:Z,MATCH(G32,'اطلاعات دوره'!C:C,0),MATCH(I$1,'اطلاعات دوره'!$1:$1,0)),0)</f>
        <v>98/12/29</v>
      </c>
      <c r="J32" s="48">
        <f>IFERROR(INDEX('اطلاعات دوره'!A:Z,MATCH(G32,'اطلاعات دوره'!C:C,0),MATCH(J$1,'اطلاعات دوره'!$1:$1,0)),0)</f>
        <v>89</v>
      </c>
      <c r="K32" s="46"/>
      <c r="L32" s="158" t="str">
        <f>IFERROR(INDEX('اطلاعات دوره'!A:Z,MATCH(G32,'اطلاعات دوره'!C:C,0)-1,MATCH("عنوان",'اطلاعات دوره'!$1:$1,0)),"---")</f>
        <v>98/3</v>
      </c>
      <c r="M32" s="47" t="str">
        <f t="shared" si="1"/>
        <v>شرق آزما-98/3</v>
      </c>
      <c r="N32" s="48" t="str">
        <f t="shared" si="2"/>
        <v>شرق آزما-98/4</v>
      </c>
      <c r="O32" s="45"/>
      <c r="P32" s="158">
        <f>IFERROR(INDEX('قرائت کنتور'!A:AZ,MATCH(A32&amp;"-"&amp;"گاز",'قرائت کنتور'!B:B,0),MATCH(L32,'قرائت کنتور'!$1:$1,0)),0)</f>
        <v>31316</v>
      </c>
      <c r="Q32" s="47">
        <f>IFERROR(INDEX('قرائت کنتور'!A:AZ,MATCH(A32&amp;"-"&amp;"گاز",'قرائت کنتور'!B:B,0),MATCH(G32,'قرائت کنتور'!$1:$1,0)),0)</f>
        <v>36891</v>
      </c>
      <c r="R32" s="47">
        <f t="shared" si="3"/>
        <v>5575</v>
      </c>
      <c r="S32" s="45"/>
      <c r="T32" s="155">
        <f>IFERROR(INDEX('تعرفه ها'!A:Z,MATCH("بهای هر متر مکعب گاز مصرفی",'تعرفه ها'!$B:$B,0),MATCH(F32,'تعرفه ها'!$2:$2,0)),"---")</f>
        <v>1150</v>
      </c>
      <c r="U32" s="50">
        <f t="shared" si="4"/>
        <v>6411250</v>
      </c>
      <c r="V32" s="50">
        <f>IFERROR(ROUND(R32*INDEX('تعرفه ها'!A:Z,MATCH("عوارض گاز به ازاء هر متر مکعب",'تعرفه ها'!$B:$B,0),MATCH(F32,'تعرفه ها'!$2:$2,0)),0),"---")</f>
        <v>0</v>
      </c>
      <c r="W32" s="50">
        <f>IFERROR(ROUND(((U32+V32)*INDEX('تعرفه ها'!A:Z,MATCH("هزینه نگهداری و تعمیرات شبکه گاز",'تعرفه ها'!$B:$B,0),MATCH(F32,'تعرفه ها'!$2:$2,0))/100),0),"---")</f>
        <v>641125</v>
      </c>
      <c r="X32" s="50">
        <f>IFERROR(IF(INDEX('اطلاعات دوره'!A:Z,MATCH(G32,'اطلاعات دوره'!C:C,0),MATCH("گاز",'اطلاعات دوره'!$1:$1,0))="دارد",ROUND((U32+V32)*INDEX('تعرفه ها'!A:Z,MATCH("پیک فصلی گاز",'تعرفه ها'!$B:$B,0),MATCH(F32,'تعرفه ها'!$2:$2,0))/100,0),0),"---")</f>
        <v>1282250</v>
      </c>
      <c r="Y32" s="50">
        <f>IFERROR(ROUND(SUM(U32+V32+W32+X32)*INDEX('تعرفه ها'!A:Z,MATCH("مالیات گاز",'تعرفه ها'!$B:$B,0),MATCH(F32,'تعرفه ها'!$2:$2,0))/100,0),"---")</f>
        <v>0</v>
      </c>
      <c r="Z32" s="50">
        <f t="shared" si="5"/>
        <v>8334625</v>
      </c>
      <c r="AA32" s="50">
        <v>8213000</v>
      </c>
      <c r="AB32" s="50">
        <f t="shared" si="6"/>
        <v>16547625</v>
      </c>
      <c r="AC32" s="50">
        <f t="shared" si="7"/>
        <v>625</v>
      </c>
      <c r="AD32" s="153">
        <f t="shared" si="8"/>
        <v>16547000</v>
      </c>
      <c r="AF32" s="155" t="str">
        <f>IFERROR(IF(INDEX(پرداخت!A:AZ,MATCH(A32&amp;" - "&amp;"گاز",پرداخت!$B:$B,0),MATCH(G32,پرداخت!$1:$1,0))="نشده","نشده","شده"),"---")</f>
        <v>نشده</v>
      </c>
      <c r="AH32" s="144"/>
    </row>
    <row r="33" spans="1:34" ht="34.9" hidden="1" customHeight="1">
      <c r="A33" s="171" t="s">
        <v>262</v>
      </c>
      <c r="B33" s="47">
        <f>IFERROR(INDEX('اطلاعات انشعابات شرکتها'!A:BB,MATCH(A33,'اطلاعات انشعابات شرکتها'!A:A,0),MATCH(B$1,'اطلاعات انشعابات شرکتها'!$1:$1,0)),0)</f>
        <v>135</v>
      </c>
      <c r="C33" s="48">
        <f>IFERROR(INDEX('اطلاعات انشعابات شرکتها'!A:BB,MATCH(A33,'اطلاعات انشعابات شرکتها'!A:A,0),MATCH(C$1,'اطلاعات انشعابات شرکتها'!$1:$1,0)),0)</f>
        <v>0</v>
      </c>
      <c r="D33" s="45"/>
      <c r="E33" s="171">
        <v>4</v>
      </c>
      <c r="F33" s="170">
        <v>98</v>
      </c>
      <c r="G33" s="47" t="str">
        <f t="shared" si="0"/>
        <v>98/4</v>
      </c>
      <c r="H33" s="47" t="str">
        <f>IFERROR(INDEX('اطلاعات دوره'!A:Z,MATCH(G33,'اطلاعات دوره'!C:C,0),MATCH(H$1,'اطلاعات دوره'!$1:$1,0)),0)</f>
        <v>98/10/01</v>
      </c>
      <c r="I33" s="47" t="str">
        <f>IFERROR(INDEX('اطلاعات دوره'!A:Z,MATCH(G33,'اطلاعات دوره'!C:C,0),MATCH(I$1,'اطلاعات دوره'!$1:$1,0)),0)</f>
        <v>98/12/29</v>
      </c>
      <c r="J33" s="48">
        <f>IFERROR(INDEX('اطلاعات دوره'!A:Z,MATCH(G33,'اطلاعات دوره'!C:C,0),MATCH(J$1,'اطلاعات دوره'!$1:$1,0)),0)</f>
        <v>89</v>
      </c>
      <c r="K33" s="46"/>
      <c r="L33" s="158" t="str">
        <f>IFERROR(INDEX('اطلاعات دوره'!A:Z,MATCH(G33,'اطلاعات دوره'!C:C,0)-1,MATCH("عنوان",'اطلاعات دوره'!$1:$1,0)),"---")</f>
        <v>98/3</v>
      </c>
      <c r="M33" s="47" t="str">
        <f t="shared" si="1"/>
        <v>شهاب کیا آرمان-98/3</v>
      </c>
      <c r="N33" s="48" t="str">
        <f t="shared" si="2"/>
        <v>شهاب کیا آرمان-98/4</v>
      </c>
      <c r="O33" s="45"/>
      <c r="P33" s="158">
        <f>IFERROR(INDEX('قرائت کنتور'!A:AZ,MATCH(A33&amp;"-"&amp;"گاز",'قرائت کنتور'!B:B,0),MATCH(L33,'قرائت کنتور'!$1:$1,0)),0)</f>
        <v>25407</v>
      </c>
      <c r="Q33" s="47">
        <f>IFERROR(INDEX('قرائت کنتور'!A:AZ,MATCH(A33&amp;"-"&amp;"گاز",'قرائت کنتور'!B:B,0),MATCH(G33,'قرائت کنتور'!$1:$1,0)),0)</f>
        <v>27159</v>
      </c>
      <c r="R33" s="47">
        <f t="shared" si="3"/>
        <v>1752</v>
      </c>
      <c r="S33" s="45"/>
      <c r="T33" s="155">
        <f>IFERROR(INDEX('تعرفه ها'!A:Z,MATCH("بهای هر متر مکعب گاز مصرفی",'تعرفه ها'!$B:$B,0),MATCH(F33,'تعرفه ها'!$2:$2,0)),"---")</f>
        <v>1150</v>
      </c>
      <c r="U33" s="50">
        <f t="shared" si="4"/>
        <v>2014800</v>
      </c>
      <c r="V33" s="50">
        <f>IFERROR(ROUND(R33*INDEX('تعرفه ها'!A:Z,MATCH("عوارض گاز به ازاء هر متر مکعب",'تعرفه ها'!$B:$B,0),MATCH(F33,'تعرفه ها'!$2:$2,0)),0),"---")</f>
        <v>0</v>
      </c>
      <c r="W33" s="50">
        <f>IFERROR(ROUND(((U33+V33)*INDEX('تعرفه ها'!A:Z,MATCH("هزینه نگهداری و تعمیرات شبکه گاز",'تعرفه ها'!$B:$B,0),MATCH(F33,'تعرفه ها'!$2:$2,0))/100),0),"---")</f>
        <v>201480</v>
      </c>
      <c r="X33" s="50">
        <f>IFERROR(IF(INDEX('اطلاعات دوره'!A:Z,MATCH(G33,'اطلاعات دوره'!C:C,0),MATCH("گاز",'اطلاعات دوره'!$1:$1,0))="دارد",ROUND((U33+V33)*INDEX('تعرفه ها'!A:Z,MATCH("پیک فصلی گاز",'تعرفه ها'!$B:$B,0),MATCH(F33,'تعرفه ها'!$2:$2,0))/100,0),0),"---")</f>
        <v>402960</v>
      </c>
      <c r="Y33" s="50">
        <f>IFERROR(ROUND(SUM(U33+V33+W33+X33)*INDEX('تعرفه ها'!A:Z,MATCH("مالیات گاز",'تعرفه ها'!$B:$B,0),MATCH(F33,'تعرفه ها'!$2:$2,0))/100,0),"---")</f>
        <v>0</v>
      </c>
      <c r="Z33" s="50">
        <f t="shared" si="5"/>
        <v>2619240</v>
      </c>
      <c r="AA33" s="50">
        <v>0</v>
      </c>
      <c r="AB33" s="50">
        <f t="shared" si="6"/>
        <v>2619240</v>
      </c>
      <c r="AC33" s="50">
        <f t="shared" si="7"/>
        <v>240</v>
      </c>
      <c r="AD33" s="153">
        <f t="shared" si="8"/>
        <v>2619000</v>
      </c>
      <c r="AF33" s="155" t="str">
        <f>IFERROR(IF(INDEX(پرداخت!A:AZ,MATCH(A33&amp;" - "&amp;"گاز",پرداخت!$B:$B,0),MATCH(G33,پرداخت!$1:$1,0))="نشده","نشده","شده"),"---")</f>
        <v>نشده</v>
      </c>
      <c r="AH33" s="144"/>
    </row>
    <row r="34" spans="1:34" ht="34.9" hidden="1" customHeight="1">
      <c r="A34" s="171" t="s">
        <v>264</v>
      </c>
      <c r="B34" s="47">
        <f>IFERROR(INDEX('اطلاعات انشعابات شرکتها'!A:BB,MATCH(A34,'اطلاعات انشعابات شرکتها'!A:A,0),MATCH(B$1,'اطلاعات انشعابات شرکتها'!$1:$1,0)),0)</f>
        <v>137</v>
      </c>
      <c r="C34" s="48">
        <f>IFERROR(INDEX('اطلاعات انشعابات شرکتها'!A:BB,MATCH(A34,'اطلاعات انشعابات شرکتها'!A:A,0),MATCH(C$1,'اطلاعات انشعابات شرکتها'!$1:$1,0)),0)</f>
        <v>0</v>
      </c>
      <c r="D34" s="45"/>
      <c r="E34" s="171">
        <v>4</v>
      </c>
      <c r="F34" s="170">
        <v>98</v>
      </c>
      <c r="G34" s="47" t="str">
        <f t="shared" si="0"/>
        <v>98/4</v>
      </c>
      <c r="H34" s="47" t="str">
        <f>IFERROR(INDEX('اطلاعات دوره'!A:Z,MATCH(G34,'اطلاعات دوره'!C:C,0),MATCH(H$1,'اطلاعات دوره'!$1:$1,0)),0)</f>
        <v>98/10/01</v>
      </c>
      <c r="I34" s="47" t="str">
        <f>IFERROR(INDEX('اطلاعات دوره'!A:Z,MATCH(G34,'اطلاعات دوره'!C:C,0),MATCH(I$1,'اطلاعات دوره'!$1:$1,0)),0)</f>
        <v>98/12/29</v>
      </c>
      <c r="J34" s="48">
        <f>IFERROR(INDEX('اطلاعات دوره'!A:Z,MATCH(G34,'اطلاعات دوره'!C:C,0),MATCH(J$1,'اطلاعات دوره'!$1:$1,0)),0)</f>
        <v>89</v>
      </c>
      <c r="K34" s="46"/>
      <c r="L34" s="158" t="str">
        <f>IFERROR(INDEX('اطلاعات دوره'!A:Z,MATCH(G34,'اطلاعات دوره'!C:C,0)-1,MATCH("عنوان",'اطلاعات دوره'!$1:$1,0)),"---")</f>
        <v>98/3</v>
      </c>
      <c r="M34" s="47" t="str">
        <f t="shared" si="1"/>
        <v>طاها قالب-98/3</v>
      </c>
      <c r="N34" s="48" t="str">
        <f t="shared" si="2"/>
        <v>طاها قالب-98/4</v>
      </c>
      <c r="O34" s="45"/>
      <c r="P34" s="158">
        <f>IFERROR(INDEX('قرائت کنتور'!A:AZ,MATCH(A34&amp;"-"&amp;"گاز",'قرائت کنتور'!B:B,0),MATCH(L34,'قرائت کنتور'!$1:$1,0)),0)</f>
        <v>43602</v>
      </c>
      <c r="Q34" s="47">
        <f>IFERROR(INDEX('قرائت کنتور'!A:AZ,MATCH(A34&amp;"-"&amp;"گاز",'قرائت کنتور'!B:B,0),MATCH(G34,'قرائت کنتور'!$1:$1,0)),0)</f>
        <v>100330</v>
      </c>
      <c r="R34" s="47">
        <f t="shared" si="3"/>
        <v>56728</v>
      </c>
      <c r="S34" s="45"/>
      <c r="T34" s="155">
        <f>IFERROR(INDEX('تعرفه ها'!A:Z,MATCH("بهای هر متر مکعب گاز مصرفی",'تعرفه ها'!$B:$B,0),MATCH(F34,'تعرفه ها'!$2:$2,0)),"---")</f>
        <v>1150</v>
      </c>
      <c r="U34" s="50">
        <f t="shared" si="4"/>
        <v>65237200</v>
      </c>
      <c r="V34" s="50">
        <f>IFERROR(ROUND(R34*INDEX('تعرفه ها'!A:Z,MATCH("عوارض گاز به ازاء هر متر مکعب",'تعرفه ها'!$B:$B,0),MATCH(F34,'تعرفه ها'!$2:$2,0)),0),"---")</f>
        <v>0</v>
      </c>
      <c r="W34" s="50">
        <f>IFERROR(ROUND(((U34+V34)*INDEX('تعرفه ها'!A:Z,MATCH("هزینه نگهداری و تعمیرات شبکه گاز",'تعرفه ها'!$B:$B,0),MATCH(F34,'تعرفه ها'!$2:$2,0))/100),0),"---")</f>
        <v>6523720</v>
      </c>
      <c r="X34" s="50">
        <f>IFERROR(IF(INDEX('اطلاعات دوره'!A:Z,MATCH(G34,'اطلاعات دوره'!C:C,0),MATCH("گاز",'اطلاعات دوره'!$1:$1,0))="دارد",ROUND((U34+V34)*INDEX('تعرفه ها'!A:Z,MATCH("پیک فصلی گاز",'تعرفه ها'!$B:$B,0),MATCH(F34,'تعرفه ها'!$2:$2,0))/100,0),0),"---")</f>
        <v>13047440</v>
      </c>
      <c r="Y34" s="50">
        <f>IFERROR(ROUND(SUM(U34+V34+W34+X34)*INDEX('تعرفه ها'!A:Z,MATCH("مالیات گاز",'تعرفه ها'!$B:$B,0),MATCH(F34,'تعرفه ها'!$2:$2,0))/100,0),"---")</f>
        <v>0</v>
      </c>
      <c r="Z34" s="50">
        <f t="shared" si="5"/>
        <v>84808360</v>
      </c>
      <c r="AA34" s="50">
        <v>54680000</v>
      </c>
      <c r="AB34" s="50">
        <f t="shared" si="6"/>
        <v>139488360</v>
      </c>
      <c r="AC34" s="50">
        <f t="shared" si="7"/>
        <v>360</v>
      </c>
      <c r="AD34" s="153">
        <f t="shared" si="8"/>
        <v>139488000</v>
      </c>
      <c r="AF34" s="155" t="str">
        <f>IFERROR(IF(INDEX(پرداخت!A:AZ,MATCH(A34&amp;" - "&amp;"گاز",پرداخت!$B:$B,0),MATCH(G34,پرداخت!$1:$1,0))="نشده","نشده","شده"),"---")</f>
        <v>نشده</v>
      </c>
      <c r="AH34" s="144"/>
    </row>
    <row r="35" spans="1:34" ht="34.9" hidden="1" customHeight="1">
      <c r="A35" s="171" t="s">
        <v>265</v>
      </c>
      <c r="B35" s="47">
        <f>IFERROR(INDEX('اطلاعات انشعابات شرکتها'!A:BB,MATCH(A35,'اطلاعات انشعابات شرکتها'!A:A,0),MATCH(B$1,'اطلاعات انشعابات شرکتها'!$1:$1,0)),0)</f>
        <v>139</v>
      </c>
      <c r="C35" s="48">
        <f>IFERROR(INDEX('اطلاعات انشعابات شرکتها'!A:BB,MATCH(A35,'اطلاعات انشعابات شرکتها'!A:A,0),MATCH(C$1,'اطلاعات انشعابات شرکتها'!$1:$1,0)),0)</f>
        <v>0</v>
      </c>
      <c r="D35" s="45"/>
      <c r="E35" s="171">
        <v>4</v>
      </c>
      <c r="F35" s="170">
        <v>98</v>
      </c>
      <c r="G35" s="47" t="str">
        <f t="shared" si="0"/>
        <v>98/4</v>
      </c>
      <c r="H35" s="47" t="str">
        <f>IFERROR(INDEX('اطلاعات دوره'!A:Z,MATCH(G35,'اطلاعات دوره'!C:C,0),MATCH(H$1,'اطلاعات دوره'!$1:$1,0)),0)</f>
        <v>98/10/01</v>
      </c>
      <c r="I35" s="47" t="str">
        <f>IFERROR(INDEX('اطلاعات دوره'!A:Z,MATCH(G35,'اطلاعات دوره'!C:C,0),MATCH(I$1,'اطلاعات دوره'!$1:$1,0)),0)</f>
        <v>98/12/29</v>
      </c>
      <c r="J35" s="48">
        <f>IFERROR(INDEX('اطلاعات دوره'!A:Z,MATCH(G35,'اطلاعات دوره'!C:C,0),MATCH(J$1,'اطلاعات دوره'!$1:$1,0)),0)</f>
        <v>89</v>
      </c>
      <c r="K35" s="46"/>
      <c r="L35" s="158" t="str">
        <f>IFERROR(INDEX('اطلاعات دوره'!A:Z,MATCH(G35,'اطلاعات دوره'!C:C,0)-1,MATCH("عنوان",'اطلاعات دوره'!$1:$1,0)),"---")</f>
        <v>98/3</v>
      </c>
      <c r="M35" s="47" t="str">
        <f t="shared" si="1"/>
        <v>فنی مهندسی فلات شرق پارثاوا-98/3</v>
      </c>
      <c r="N35" s="48" t="str">
        <f t="shared" si="2"/>
        <v>فنی مهندسی فلات شرق پارثاوا-98/4</v>
      </c>
      <c r="O35" s="45"/>
      <c r="P35" s="158">
        <f>IFERROR(INDEX('قرائت کنتور'!A:AZ,MATCH(A35&amp;"-"&amp;"گاز",'قرائت کنتور'!B:B,0),MATCH(L35,'قرائت کنتور'!$1:$1,0)),0)</f>
        <v>15361</v>
      </c>
      <c r="Q35" s="47">
        <f>IFERROR(INDEX('قرائت کنتور'!A:AZ,MATCH(A35&amp;"-"&amp;"گاز",'قرائت کنتور'!B:B,0),MATCH(G35,'قرائت کنتور'!$1:$1,0)),0)</f>
        <v>17540</v>
      </c>
      <c r="R35" s="47">
        <f t="shared" si="3"/>
        <v>2179</v>
      </c>
      <c r="S35" s="45"/>
      <c r="T35" s="155">
        <f>IFERROR(INDEX('تعرفه ها'!A:Z,MATCH("بهای هر متر مکعب گاز مصرفی",'تعرفه ها'!$B:$B,0),MATCH(F35,'تعرفه ها'!$2:$2,0)),"---")</f>
        <v>1150</v>
      </c>
      <c r="U35" s="50">
        <f t="shared" si="4"/>
        <v>2505850</v>
      </c>
      <c r="V35" s="50">
        <f>IFERROR(ROUND(R35*INDEX('تعرفه ها'!A:Z,MATCH("عوارض گاز به ازاء هر متر مکعب",'تعرفه ها'!$B:$B,0),MATCH(F35,'تعرفه ها'!$2:$2,0)),0),"---")</f>
        <v>0</v>
      </c>
      <c r="W35" s="50">
        <f>IFERROR(ROUND(((U35+V35)*INDEX('تعرفه ها'!A:Z,MATCH("هزینه نگهداری و تعمیرات شبکه گاز",'تعرفه ها'!$B:$B,0),MATCH(F35,'تعرفه ها'!$2:$2,0))/100),0),"---")</f>
        <v>250585</v>
      </c>
      <c r="X35" s="50">
        <f>IFERROR(IF(INDEX('اطلاعات دوره'!A:Z,MATCH(G35,'اطلاعات دوره'!C:C,0),MATCH("گاز",'اطلاعات دوره'!$1:$1,0))="دارد",ROUND((U35+V35)*INDEX('تعرفه ها'!A:Z,MATCH("پیک فصلی گاز",'تعرفه ها'!$B:$B,0),MATCH(F35,'تعرفه ها'!$2:$2,0))/100,0),0),"---")</f>
        <v>501170</v>
      </c>
      <c r="Y35" s="50">
        <f>IFERROR(ROUND(SUM(U35+V35+W35+X35)*INDEX('تعرفه ها'!A:Z,MATCH("مالیات گاز",'تعرفه ها'!$B:$B,0),MATCH(F35,'تعرفه ها'!$2:$2,0))/100,0),"---")</f>
        <v>0</v>
      </c>
      <c r="Z35" s="50">
        <f t="shared" si="5"/>
        <v>3257605</v>
      </c>
      <c r="AA35" s="50">
        <v>1634000</v>
      </c>
      <c r="AB35" s="50">
        <f t="shared" si="6"/>
        <v>4891605</v>
      </c>
      <c r="AC35" s="50">
        <f t="shared" si="7"/>
        <v>605</v>
      </c>
      <c r="AD35" s="153">
        <f t="shared" si="8"/>
        <v>4891000</v>
      </c>
      <c r="AF35" s="155" t="str">
        <f>IFERROR(IF(INDEX(پرداخت!A:AZ,MATCH(A35&amp;" - "&amp;"گاز",پرداخت!$B:$B,0),MATCH(G35,پرداخت!$1:$1,0))="نشده","نشده","شده"),"---")</f>
        <v>نشده</v>
      </c>
      <c r="AH35" s="144"/>
    </row>
    <row r="36" spans="1:34" ht="34.9" hidden="1" customHeight="1">
      <c r="A36" s="171" t="s">
        <v>266</v>
      </c>
      <c r="B36" s="47">
        <f>IFERROR(INDEX('اطلاعات انشعابات شرکتها'!A:BB,MATCH(A36,'اطلاعات انشعابات شرکتها'!A:A,0),MATCH(B$1,'اطلاعات انشعابات شرکتها'!$1:$1,0)),0)</f>
        <v>140</v>
      </c>
      <c r="C36" s="48">
        <f>IFERROR(INDEX('اطلاعات انشعابات شرکتها'!A:BB,MATCH(A36,'اطلاعات انشعابات شرکتها'!A:A,0),MATCH(C$1,'اطلاعات انشعابات شرکتها'!$1:$1,0)),0)</f>
        <v>0</v>
      </c>
      <c r="D36" s="45"/>
      <c r="E36" s="171">
        <v>4</v>
      </c>
      <c r="F36" s="170">
        <v>98</v>
      </c>
      <c r="G36" s="47" t="str">
        <f t="shared" si="0"/>
        <v>98/4</v>
      </c>
      <c r="H36" s="47" t="str">
        <f>IFERROR(INDEX('اطلاعات دوره'!A:Z,MATCH(G36,'اطلاعات دوره'!C:C,0),MATCH(H$1,'اطلاعات دوره'!$1:$1,0)),0)</f>
        <v>98/10/01</v>
      </c>
      <c r="I36" s="47" t="str">
        <f>IFERROR(INDEX('اطلاعات دوره'!A:Z,MATCH(G36,'اطلاعات دوره'!C:C,0),MATCH(I$1,'اطلاعات دوره'!$1:$1,0)),0)</f>
        <v>98/12/29</v>
      </c>
      <c r="J36" s="48">
        <f>IFERROR(INDEX('اطلاعات دوره'!A:Z,MATCH(G36,'اطلاعات دوره'!C:C,0),MATCH(J$1,'اطلاعات دوره'!$1:$1,0)),0)</f>
        <v>89</v>
      </c>
      <c r="K36" s="46"/>
      <c r="L36" s="158" t="str">
        <f>IFERROR(INDEX('اطلاعات دوره'!A:Z,MATCH(G36,'اطلاعات دوره'!C:C,0)-1,MATCH("عنوان",'اطلاعات دوره'!$1:$1,0)),"---")</f>
        <v>98/3</v>
      </c>
      <c r="M36" s="47" t="str">
        <f t="shared" si="1"/>
        <v>فوم آساک-98/3</v>
      </c>
      <c r="N36" s="48" t="str">
        <f t="shared" si="2"/>
        <v>فوم آساک-98/4</v>
      </c>
      <c r="O36" s="45"/>
      <c r="P36" s="158">
        <f>IFERROR(INDEX('قرائت کنتور'!A:AZ,MATCH(A36&amp;"-"&amp;"گاز",'قرائت کنتور'!B:B,0),MATCH(L36,'قرائت کنتور'!$1:$1,0)),0)</f>
        <v>30061</v>
      </c>
      <c r="Q36" s="47">
        <f>IFERROR(INDEX('قرائت کنتور'!A:AZ,MATCH(A36&amp;"-"&amp;"گاز",'قرائت کنتور'!B:B,0),MATCH(G36,'قرائت کنتور'!$1:$1,0)),0)</f>
        <v>36845</v>
      </c>
      <c r="R36" s="47">
        <f t="shared" si="3"/>
        <v>6784</v>
      </c>
      <c r="S36" s="45"/>
      <c r="T36" s="155">
        <f>IFERROR(INDEX('تعرفه ها'!A:Z,MATCH("بهای هر متر مکعب گاز مصرفی",'تعرفه ها'!$B:$B,0),MATCH(F36,'تعرفه ها'!$2:$2,0)),"---")</f>
        <v>1150</v>
      </c>
      <c r="U36" s="50">
        <f t="shared" si="4"/>
        <v>7801600</v>
      </c>
      <c r="V36" s="50">
        <f>IFERROR(ROUND(R36*INDEX('تعرفه ها'!A:Z,MATCH("عوارض گاز به ازاء هر متر مکعب",'تعرفه ها'!$B:$B,0),MATCH(F36,'تعرفه ها'!$2:$2,0)),0),"---")</f>
        <v>0</v>
      </c>
      <c r="W36" s="50">
        <f>IFERROR(ROUND(((U36+V36)*INDEX('تعرفه ها'!A:Z,MATCH("هزینه نگهداری و تعمیرات شبکه گاز",'تعرفه ها'!$B:$B,0),MATCH(F36,'تعرفه ها'!$2:$2,0))/100),0),"---")</f>
        <v>780160</v>
      </c>
      <c r="X36" s="50">
        <f>IFERROR(IF(INDEX('اطلاعات دوره'!A:Z,MATCH(G36,'اطلاعات دوره'!C:C,0),MATCH("گاز",'اطلاعات دوره'!$1:$1,0))="دارد",ROUND((U36+V36)*INDEX('تعرفه ها'!A:Z,MATCH("پیک فصلی گاز",'تعرفه ها'!$B:$B,0),MATCH(F36,'تعرفه ها'!$2:$2,0))/100,0),0),"---")</f>
        <v>1560320</v>
      </c>
      <c r="Y36" s="50">
        <f>IFERROR(ROUND(SUM(U36+V36+W36+X36)*INDEX('تعرفه ها'!A:Z,MATCH("مالیات گاز",'تعرفه ها'!$B:$B,0),MATCH(F36,'تعرفه ها'!$2:$2,0))/100,0),"---")</f>
        <v>0</v>
      </c>
      <c r="Z36" s="50">
        <f t="shared" si="5"/>
        <v>10142080</v>
      </c>
      <c r="AA36" s="50">
        <v>4093000</v>
      </c>
      <c r="AB36" s="50">
        <f t="shared" si="6"/>
        <v>14235080</v>
      </c>
      <c r="AC36" s="50">
        <f t="shared" si="7"/>
        <v>80</v>
      </c>
      <c r="AD36" s="153">
        <f t="shared" si="8"/>
        <v>14235000</v>
      </c>
      <c r="AF36" s="155" t="str">
        <f>IFERROR(IF(INDEX(پرداخت!A:AZ,MATCH(A36&amp;" - "&amp;"گاز",پرداخت!$B:$B,0),MATCH(G36,پرداخت!$1:$1,0))="نشده","نشده","شده"),"---")</f>
        <v>نشده</v>
      </c>
      <c r="AH36" s="144"/>
    </row>
    <row r="37" spans="1:34" ht="34.9" hidden="1" customHeight="1">
      <c r="A37" s="171" t="s">
        <v>267</v>
      </c>
      <c r="B37" s="47">
        <f>IFERROR(INDEX('اطلاعات انشعابات شرکتها'!A:BB,MATCH(A37,'اطلاعات انشعابات شرکتها'!A:A,0),MATCH(B$1,'اطلاعات انشعابات شرکتها'!$1:$1,0)),0)</f>
        <v>141</v>
      </c>
      <c r="C37" s="48">
        <f>IFERROR(INDEX('اطلاعات انشعابات شرکتها'!A:BB,MATCH(A37,'اطلاعات انشعابات شرکتها'!A:A,0),MATCH(C$1,'اطلاعات انشعابات شرکتها'!$1:$1,0)),0)</f>
        <v>0</v>
      </c>
      <c r="D37" s="45"/>
      <c r="E37" s="171">
        <v>4</v>
      </c>
      <c r="F37" s="170">
        <v>98</v>
      </c>
      <c r="G37" s="47" t="str">
        <f t="shared" si="0"/>
        <v>98/4</v>
      </c>
      <c r="H37" s="47" t="str">
        <f>IFERROR(INDEX('اطلاعات دوره'!A:Z,MATCH(G37,'اطلاعات دوره'!C:C,0),MATCH(H$1,'اطلاعات دوره'!$1:$1,0)),0)</f>
        <v>98/10/01</v>
      </c>
      <c r="I37" s="47" t="str">
        <f>IFERROR(INDEX('اطلاعات دوره'!A:Z,MATCH(G37,'اطلاعات دوره'!C:C,0),MATCH(I$1,'اطلاعات دوره'!$1:$1,0)),0)</f>
        <v>98/12/29</v>
      </c>
      <c r="J37" s="48">
        <f>IFERROR(INDEX('اطلاعات دوره'!A:Z,MATCH(G37,'اطلاعات دوره'!C:C,0),MATCH(J$1,'اطلاعات دوره'!$1:$1,0)),0)</f>
        <v>89</v>
      </c>
      <c r="K37" s="46"/>
      <c r="L37" s="158" t="str">
        <f>IFERROR(INDEX('اطلاعات دوره'!A:Z,MATCH(G37,'اطلاعات دوره'!C:C,0)-1,MATCH("عنوان",'اطلاعات دوره'!$1:$1,0)),"---")</f>
        <v>98/3</v>
      </c>
      <c r="M37" s="47" t="str">
        <f t="shared" si="1"/>
        <v>کارن افزار نوید پارسیان-98/3</v>
      </c>
      <c r="N37" s="48" t="str">
        <f t="shared" si="2"/>
        <v>کارن افزار نوید پارسیان-98/4</v>
      </c>
      <c r="O37" s="45"/>
      <c r="P37" s="158">
        <f>IFERROR(INDEX('قرائت کنتور'!A:AZ,MATCH(A37&amp;"-"&amp;"گاز",'قرائت کنتور'!B:B,0),MATCH(L37,'قرائت کنتور'!$1:$1,0)),0)</f>
        <v>7175</v>
      </c>
      <c r="Q37" s="47">
        <f>IFERROR(INDEX('قرائت کنتور'!A:AZ,MATCH(A37&amp;"-"&amp;"گاز",'قرائت کنتور'!B:B,0),MATCH(G37,'قرائت کنتور'!$1:$1,0)),0)</f>
        <v>7406</v>
      </c>
      <c r="R37" s="47">
        <f t="shared" si="3"/>
        <v>231</v>
      </c>
      <c r="S37" s="45"/>
      <c r="T37" s="155">
        <f>IFERROR(INDEX('تعرفه ها'!A:Z,MATCH("بهای هر متر مکعب گاز مصرفی",'تعرفه ها'!$B:$B,0),MATCH(F37,'تعرفه ها'!$2:$2,0)),"---")</f>
        <v>1150</v>
      </c>
      <c r="U37" s="50">
        <f t="shared" si="4"/>
        <v>265650</v>
      </c>
      <c r="V37" s="50">
        <f>IFERROR(ROUND(R37*INDEX('تعرفه ها'!A:Z,MATCH("عوارض گاز به ازاء هر متر مکعب",'تعرفه ها'!$B:$B,0),MATCH(F37,'تعرفه ها'!$2:$2,0)),0),"---")</f>
        <v>0</v>
      </c>
      <c r="W37" s="50">
        <f>IFERROR(ROUND(((U37+V37)*INDEX('تعرفه ها'!A:Z,MATCH("هزینه نگهداری و تعمیرات شبکه گاز",'تعرفه ها'!$B:$B,0),MATCH(F37,'تعرفه ها'!$2:$2,0))/100),0),"---")</f>
        <v>26565</v>
      </c>
      <c r="X37" s="50">
        <f>IFERROR(IF(INDEX('اطلاعات دوره'!A:Z,MATCH(G37,'اطلاعات دوره'!C:C,0),MATCH("گاز",'اطلاعات دوره'!$1:$1,0))="دارد",ROUND((U37+V37)*INDEX('تعرفه ها'!A:Z,MATCH("پیک فصلی گاز",'تعرفه ها'!$B:$B,0),MATCH(F37,'تعرفه ها'!$2:$2,0))/100,0),0),"---")</f>
        <v>53130</v>
      </c>
      <c r="Y37" s="50">
        <f>IFERROR(ROUND(SUM(U37+V37+W37+X37)*INDEX('تعرفه ها'!A:Z,MATCH("مالیات گاز",'تعرفه ها'!$B:$B,0),MATCH(F37,'تعرفه ها'!$2:$2,0))/100,0),"---")</f>
        <v>0</v>
      </c>
      <c r="Z37" s="50">
        <f t="shared" si="5"/>
        <v>345345</v>
      </c>
      <c r="AA37" s="50">
        <v>3265000</v>
      </c>
      <c r="AB37" s="50">
        <f t="shared" si="6"/>
        <v>3610345</v>
      </c>
      <c r="AC37" s="50">
        <f t="shared" si="7"/>
        <v>345</v>
      </c>
      <c r="AD37" s="153">
        <f t="shared" si="8"/>
        <v>3610000</v>
      </c>
      <c r="AF37" s="155" t="str">
        <f>IFERROR(IF(INDEX(پرداخت!A:AZ,MATCH(A37&amp;" - "&amp;"گاز",پرداخت!$B:$B,0),MATCH(G37,پرداخت!$1:$1,0))="نشده","نشده","شده"),"---")</f>
        <v>نشده</v>
      </c>
      <c r="AH37" s="144"/>
    </row>
    <row r="38" spans="1:34" ht="34.9" hidden="1" customHeight="1">
      <c r="A38" s="171" t="s">
        <v>268</v>
      </c>
      <c r="B38" s="47">
        <f>IFERROR(INDEX('اطلاعات انشعابات شرکتها'!A:BB,MATCH(A38,'اطلاعات انشعابات شرکتها'!A:A,0),MATCH(B$1,'اطلاعات انشعابات شرکتها'!$1:$1,0)),0)</f>
        <v>142</v>
      </c>
      <c r="C38" s="48">
        <f>IFERROR(INDEX('اطلاعات انشعابات شرکتها'!A:BB,MATCH(A38,'اطلاعات انشعابات شرکتها'!A:A,0),MATCH(C$1,'اطلاعات انشعابات شرکتها'!$1:$1,0)),0)</f>
        <v>0</v>
      </c>
      <c r="D38" s="45"/>
      <c r="E38" s="171">
        <v>4</v>
      </c>
      <c r="F38" s="170">
        <v>98</v>
      </c>
      <c r="G38" s="47" t="str">
        <f t="shared" si="0"/>
        <v>98/4</v>
      </c>
      <c r="H38" s="47" t="str">
        <f>IFERROR(INDEX('اطلاعات دوره'!A:Z,MATCH(G38,'اطلاعات دوره'!C:C,0),MATCH(H$1,'اطلاعات دوره'!$1:$1,0)),0)</f>
        <v>98/10/01</v>
      </c>
      <c r="I38" s="47" t="str">
        <f>IFERROR(INDEX('اطلاعات دوره'!A:Z,MATCH(G38,'اطلاعات دوره'!C:C,0),MATCH(I$1,'اطلاعات دوره'!$1:$1,0)),0)</f>
        <v>98/12/29</v>
      </c>
      <c r="J38" s="48">
        <f>IFERROR(INDEX('اطلاعات دوره'!A:Z,MATCH(G38,'اطلاعات دوره'!C:C,0),MATCH(J$1,'اطلاعات دوره'!$1:$1,0)),0)</f>
        <v>89</v>
      </c>
      <c r="K38" s="46"/>
      <c r="L38" s="158" t="str">
        <f>IFERROR(INDEX('اطلاعات دوره'!A:Z,MATCH(G38,'اطلاعات دوره'!C:C,0)-1,MATCH("عنوان",'اطلاعات دوره'!$1:$1,0)),"---")</f>
        <v>98/3</v>
      </c>
      <c r="M38" s="47" t="str">
        <f t="shared" si="1"/>
        <v>کاوش صنعت توس (1)-98/3</v>
      </c>
      <c r="N38" s="48" t="str">
        <f t="shared" si="2"/>
        <v>کاوش صنعت توس (1)-98/4</v>
      </c>
      <c r="O38" s="45"/>
      <c r="P38" s="158">
        <f>IFERROR(INDEX('قرائت کنتور'!A:AZ,MATCH(A38&amp;"-"&amp;"گاز",'قرائت کنتور'!B:B,0),MATCH(L38,'قرائت کنتور'!$1:$1,0)),0)</f>
        <v>307474</v>
      </c>
      <c r="Q38" s="47">
        <f>IFERROR(INDEX('قرائت کنتور'!A:AZ,MATCH(A38&amp;"-"&amp;"گاز",'قرائت کنتور'!B:B,0),MATCH(G38,'قرائت کنتور'!$1:$1,0)),0)</f>
        <v>338560</v>
      </c>
      <c r="R38" s="47">
        <f t="shared" si="3"/>
        <v>31086</v>
      </c>
      <c r="S38" s="45"/>
      <c r="T38" s="155">
        <f>IFERROR(INDEX('تعرفه ها'!A:Z,MATCH("بهای هر متر مکعب گاز مصرفی",'تعرفه ها'!$B:$B,0),MATCH(F38,'تعرفه ها'!$2:$2,0)),"---")</f>
        <v>1150</v>
      </c>
      <c r="U38" s="50">
        <f t="shared" si="4"/>
        <v>35748900</v>
      </c>
      <c r="V38" s="50">
        <f>IFERROR(ROUND(R38*INDEX('تعرفه ها'!A:Z,MATCH("عوارض گاز به ازاء هر متر مکعب",'تعرفه ها'!$B:$B,0),MATCH(F38,'تعرفه ها'!$2:$2,0)),0),"---")</f>
        <v>0</v>
      </c>
      <c r="W38" s="50">
        <f>IFERROR(ROUND(((U38+V38)*INDEX('تعرفه ها'!A:Z,MATCH("هزینه نگهداری و تعمیرات شبکه گاز",'تعرفه ها'!$B:$B,0),MATCH(F38,'تعرفه ها'!$2:$2,0))/100),0),"---")</f>
        <v>3574890</v>
      </c>
      <c r="X38" s="50">
        <f>IFERROR(IF(INDEX('اطلاعات دوره'!A:Z,MATCH(G38,'اطلاعات دوره'!C:C,0),MATCH("گاز",'اطلاعات دوره'!$1:$1,0))="دارد",ROUND((U38+V38)*INDEX('تعرفه ها'!A:Z,MATCH("پیک فصلی گاز",'تعرفه ها'!$B:$B,0),MATCH(F38,'تعرفه ها'!$2:$2,0))/100,0),0),"---")</f>
        <v>7149780</v>
      </c>
      <c r="Y38" s="50">
        <f>IFERROR(ROUND(SUM(U38+V38+W38+X38)*INDEX('تعرفه ها'!A:Z,MATCH("مالیات گاز",'تعرفه ها'!$B:$B,0),MATCH(F38,'تعرفه ها'!$2:$2,0))/100,0),"---")</f>
        <v>0</v>
      </c>
      <c r="Z38" s="50">
        <f t="shared" si="5"/>
        <v>46473570</v>
      </c>
      <c r="AA38" s="50">
        <v>25200000</v>
      </c>
      <c r="AB38" s="50">
        <f t="shared" si="6"/>
        <v>71673570</v>
      </c>
      <c r="AC38" s="50">
        <f t="shared" si="7"/>
        <v>570</v>
      </c>
      <c r="AD38" s="153">
        <f t="shared" si="8"/>
        <v>71673000</v>
      </c>
      <c r="AF38" s="155" t="str">
        <f>IFERROR(IF(INDEX(پرداخت!A:AZ,MATCH(A38&amp;" - "&amp;"گاز",پرداخت!$B:$B,0),MATCH(G38,پرداخت!$1:$1,0))="نشده","نشده","شده"),"---")</f>
        <v>نشده</v>
      </c>
      <c r="AH38" s="144"/>
    </row>
    <row r="39" spans="1:34" ht="34.9" hidden="1" customHeight="1">
      <c r="A39" s="171" t="s">
        <v>270</v>
      </c>
      <c r="B39" s="47">
        <f>IFERROR(INDEX('اطلاعات انشعابات شرکتها'!A:BB,MATCH(A39,'اطلاعات انشعابات شرکتها'!A:A,0),MATCH(B$1,'اطلاعات انشعابات شرکتها'!$1:$1,0)),0)</f>
        <v>144</v>
      </c>
      <c r="C39" s="48">
        <f>IFERROR(INDEX('اطلاعات انشعابات شرکتها'!A:BB,MATCH(A39,'اطلاعات انشعابات شرکتها'!A:A,0),MATCH(C$1,'اطلاعات انشعابات شرکتها'!$1:$1,0)),0)</f>
        <v>0</v>
      </c>
      <c r="D39" s="45"/>
      <c r="E39" s="171">
        <v>4</v>
      </c>
      <c r="F39" s="170">
        <v>98</v>
      </c>
      <c r="G39" s="47" t="str">
        <f t="shared" si="0"/>
        <v>98/4</v>
      </c>
      <c r="H39" s="47" t="str">
        <f>IFERROR(INDEX('اطلاعات دوره'!A:Z,MATCH(G39,'اطلاعات دوره'!C:C,0),MATCH(H$1,'اطلاعات دوره'!$1:$1,0)),0)</f>
        <v>98/10/01</v>
      </c>
      <c r="I39" s="47" t="str">
        <f>IFERROR(INDEX('اطلاعات دوره'!A:Z,MATCH(G39,'اطلاعات دوره'!C:C,0),MATCH(I$1,'اطلاعات دوره'!$1:$1,0)),0)</f>
        <v>98/12/29</v>
      </c>
      <c r="J39" s="48">
        <f>IFERROR(INDEX('اطلاعات دوره'!A:Z,MATCH(G39,'اطلاعات دوره'!C:C,0),MATCH(J$1,'اطلاعات دوره'!$1:$1,0)),0)</f>
        <v>89</v>
      </c>
      <c r="K39" s="46"/>
      <c r="L39" s="158" t="str">
        <f>IFERROR(INDEX('اطلاعات دوره'!A:Z,MATCH(G39,'اطلاعات دوره'!C:C,0)-1,MATCH("عنوان",'اطلاعات دوره'!$1:$1,0)),"---")</f>
        <v>98/3</v>
      </c>
      <c r="M39" s="47" t="str">
        <f t="shared" si="1"/>
        <v>کیان تدبیر-98/3</v>
      </c>
      <c r="N39" s="48" t="str">
        <f t="shared" si="2"/>
        <v>کیان تدبیر-98/4</v>
      </c>
      <c r="O39" s="45"/>
      <c r="P39" s="158">
        <f>IFERROR(INDEX('قرائت کنتور'!A:AZ,MATCH(A39&amp;"-"&amp;"گاز",'قرائت کنتور'!B:B,0),MATCH(L39,'قرائت کنتور'!$1:$1,0)),0)</f>
        <v>5323</v>
      </c>
      <c r="Q39" s="47">
        <f>IFERROR(INDEX('قرائت کنتور'!A:AZ,MATCH(A39&amp;"-"&amp;"گاز",'قرائت کنتور'!B:B,0),MATCH(G39,'قرائت کنتور'!$1:$1,0)),0)</f>
        <v>6623</v>
      </c>
      <c r="R39" s="47">
        <f t="shared" si="3"/>
        <v>1300</v>
      </c>
      <c r="S39" s="45"/>
      <c r="T39" s="155">
        <f>IFERROR(INDEX('تعرفه ها'!A:Z,MATCH("بهای هر متر مکعب گاز مصرفی",'تعرفه ها'!$B:$B,0),MATCH(F39,'تعرفه ها'!$2:$2,0)),"---")</f>
        <v>1150</v>
      </c>
      <c r="U39" s="50">
        <f t="shared" si="4"/>
        <v>1495000</v>
      </c>
      <c r="V39" s="50">
        <f>IFERROR(ROUND(R39*INDEX('تعرفه ها'!A:Z,MATCH("عوارض گاز به ازاء هر متر مکعب",'تعرفه ها'!$B:$B,0),MATCH(F39,'تعرفه ها'!$2:$2,0)),0),"---")</f>
        <v>0</v>
      </c>
      <c r="W39" s="50">
        <f>IFERROR(ROUND(((U39+V39)*INDEX('تعرفه ها'!A:Z,MATCH("هزینه نگهداری و تعمیرات شبکه گاز",'تعرفه ها'!$B:$B,0),MATCH(F39,'تعرفه ها'!$2:$2,0))/100),0),"---")</f>
        <v>149500</v>
      </c>
      <c r="X39" s="50">
        <f>IFERROR(IF(INDEX('اطلاعات دوره'!A:Z,MATCH(G39,'اطلاعات دوره'!C:C,0),MATCH("گاز",'اطلاعات دوره'!$1:$1,0))="دارد",ROUND((U39+V39)*INDEX('تعرفه ها'!A:Z,MATCH("پیک فصلی گاز",'تعرفه ها'!$B:$B,0),MATCH(F39,'تعرفه ها'!$2:$2,0))/100,0),0),"---")</f>
        <v>299000</v>
      </c>
      <c r="Y39" s="50">
        <f>IFERROR(ROUND(SUM(U39+V39+W39+X39)*INDEX('تعرفه ها'!A:Z,MATCH("مالیات گاز",'تعرفه ها'!$B:$B,0),MATCH(F39,'تعرفه ها'!$2:$2,0))/100,0),"---")</f>
        <v>0</v>
      </c>
      <c r="Z39" s="50">
        <f t="shared" si="5"/>
        <v>1943500</v>
      </c>
      <c r="AA39" s="50">
        <v>0</v>
      </c>
      <c r="AB39" s="50">
        <f t="shared" si="6"/>
        <v>1943500</v>
      </c>
      <c r="AC39" s="50">
        <f t="shared" si="7"/>
        <v>500</v>
      </c>
      <c r="AD39" s="153">
        <f t="shared" si="8"/>
        <v>1943000</v>
      </c>
      <c r="AF39" s="155" t="str">
        <f>IFERROR(IF(INDEX(پرداخت!A:AZ,MATCH(A39&amp;" - "&amp;"گاز",پرداخت!$B:$B,0),MATCH(G39,پرداخت!$1:$1,0))="نشده","نشده","شده"),"---")</f>
        <v>نشده</v>
      </c>
      <c r="AH39" s="144"/>
    </row>
    <row r="40" spans="1:34" ht="34.9" hidden="1" customHeight="1">
      <c r="A40" s="171" t="s">
        <v>274</v>
      </c>
      <c r="B40" s="47">
        <f>IFERROR(INDEX('اطلاعات انشعابات شرکتها'!A:BB,MATCH(A40,'اطلاعات انشعابات شرکتها'!A:A,0),MATCH(B$1,'اطلاعات انشعابات شرکتها'!$1:$1,0)),0)</f>
        <v>145</v>
      </c>
      <c r="C40" s="48">
        <f>IFERROR(INDEX('اطلاعات انشعابات شرکتها'!A:BB,MATCH(A40,'اطلاعات انشعابات شرکتها'!A:A,0),MATCH(C$1,'اطلاعات انشعابات شرکتها'!$1:$1,0)),0)</f>
        <v>0</v>
      </c>
      <c r="D40" s="45"/>
      <c r="E40" s="171">
        <v>4</v>
      </c>
      <c r="F40" s="170">
        <v>98</v>
      </c>
      <c r="G40" s="47" t="str">
        <f t="shared" si="0"/>
        <v>98/4</v>
      </c>
      <c r="H40" s="47" t="str">
        <f>IFERROR(INDEX('اطلاعات دوره'!A:Z,MATCH(G40,'اطلاعات دوره'!C:C,0),MATCH(H$1,'اطلاعات دوره'!$1:$1,0)),0)</f>
        <v>98/10/01</v>
      </c>
      <c r="I40" s="47" t="str">
        <f>IFERROR(INDEX('اطلاعات دوره'!A:Z,MATCH(G40,'اطلاعات دوره'!C:C,0),MATCH(I$1,'اطلاعات دوره'!$1:$1,0)),0)</f>
        <v>98/12/29</v>
      </c>
      <c r="J40" s="48">
        <f>IFERROR(INDEX('اطلاعات دوره'!A:Z,MATCH(G40,'اطلاعات دوره'!C:C,0),MATCH(J$1,'اطلاعات دوره'!$1:$1,0)),0)</f>
        <v>89</v>
      </c>
      <c r="K40" s="46"/>
      <c r="L40" s="158" t="str">
        <f>IFERROR(INDEX('اطلاعات دوره'!A:Z,MATCH(G40,'اطلاعات دوره'!C:C,0)-1,MATCH("عنوان",'اطلاعات دوره'!$1:$1,0)),"---")</f>
        <v>98/3</v>
      </c>
      <c r="M40" s="47" t="str">
        <f t="shared" si="1"/>
        <v>گل کوه بینالود-98/3</v>
      </c>
      <c r="N40" s="48" t="str">
        <f t="shared" si="2"/>
        <v>گل کوه بینالود-98/4</v>
      </c>
      <c r="O40" s="45"/>
      <c r="P40" s="158">
        <f>IFERROR(INDEX('قرائت کنتور'!A:AZ,MATCH(A40&amp;"-"&amp;"گاز",'قرائت کنتور'!B:B,0),MATCH(L40,'قرائت کنتور'!$1:$1,0)),0)</f>
        <v>65203</v>
      </c>
      <c r="Q40" s="47">
        <f>IFERROR(INDEX('قرائت کنتور'!A:AZ,MATCH(A40&amp;"-"&amp;"گاز",'قرائت کنتور'!B:B,0),MATCH(G40,'قرائت کنتور'!$1:$1,0)),0)</f>
        <v>67888</v>
      </c>
      <c r="R40" s="47">
        <f t="shared" si="3"/>
        <v>2685</v>
      </c>
      <c r="S40" s="45"/>
      <c r="T40" s="155">
        <f>IFERROR(INDEX('تعرفه ها'!A:Z,MATCH("بهای هر متر مکعب گاز مصرفی",'تعرفه ها'!$B:$B,0),MATCH(F40,'تعرفه ها'!$2:$2,0)),"---")</f>
        <v>1150</v>
      </c>
      <c r="U40" s="50">
        <f t="shared" si="4"/>
        <v>3087750</v>
      </c>
      <c r="V40" s="50">
        <f>IFERROR(ROUND(R40*INDEX('تعرفه ها'!A:Z,MATCH("عوارض گاز به ازاء هر متر مکعب",'تعرفه ها'!$B:$B,0),MATCH(F40,'تعرفه ها'!$2:$2,0)),0),"---")</f>
        <v>0</v>
      </c>
      <c r="W40" s="50">
        <f>IFERROR(ROUND(((U40+V40)*INDEX('تعرفه ها'!A:Z,MATCH("هزینه نگهداری و تعمیرات شبکه گاز",'تعرفه ها'!$B:$B,0),MATCH(F40,'تعرفه ها'!$2:$2,0))/100),0),"---")</f>
        <v>308775</v>
      </c>
      <c r="X40" s="50">
        <f>IFERROR(IF(INDEX('اطلاعات دوره'!A:Z,MATCH(G40,'اطلاعات دوره'!C:C,0),MATCH("گاز",'اطلاعات دوره'!$1:$1,0))="دارد",ROUND((U40+V40)*INDEX('تعرفه ها'!A:Z,MATCH("پیک فصلی گاز",'تعرفه ها'!$B:$B,0),MATCH(F40,'تعرفه ها'!$2:$2,0))/100,0),0),"---")</f>
        <v>617550</v>
      </c>
      <c r="Y40" s="50">
        <f>IFERROR(ROUND(SUM(U40+V40+W40+X40)*INDEX('تعرفه ها'!A:Z,MATCH("مالیات گاز",'تعرفه ها'!$B:$B,0),MATCH(F40,'تعرفه ها'!$2:$2,0))/100,0),"---")</f>
        <v>0</v>
      </c>
      <c r="Z40" s="50">
        <f t="shared" si="5"/>
        <v>4014075</v>
      </c>
      <c r="AA40" s="50">
        <v>2337000</v>
      </c>
      <c r="AB40" s="50">
        <f t="shared" si="6"/>
        <v>6351075</v>
      </c>
      <c r="AC40" s="50">
        <f t="shared" si="7"/>
        <v>75</v>
      </c>
      <c r="AD40" s="153">
        <f t="shared" si="8"/>
        <v>6351000</v>
      </c>
      <c r="AF40" s="155" t="str">
        <f>IFERROR(IF(INDEX(پرداخت!A:AZ,MATCH(A40&amp;" - "&amp;"گاز",پرداخت!$B:$B,0),MATCH(G40,پرداخت!$1:$1,0))="نشده","نشده","شده"),"---")</f>
        <v>نشده</v>
      </c>
      <c r="AH40" s="144"/>
    </row>
    <row r="41" spans="1:34" ht="34.9" hidden="1" customHeight="1">
      <c r="A41" s="171" t="s">
        <v>275</v>
      </c>
      <c r="B41" s="47">
        <f>IFERROR(INDEX('اطلاعات انشعابات شرکتها'!A:BB,MATCH(A41,'اطلاعات انشعابات شرکتها'!A:A,0),MATCH(B$1,'اطلاعات انشعابات شرکتها'!$1:$1,0)),0)</f>
        <v>146</v>
      </c>
      <c r="C41" s="48">
        <f>IFERROR(INDEX('اطلاعات انشعابات شرکتها'!A:BB,MATCH(A41,'اطلاعات انشعابات شرکتها'!A:A,0),MATCH(C$1,'اطلاعات انشعابات شرکتها'!$1:$1,0)),0)</f>
        <v>0</v>
      </c>
      <c r="D41" s="45"/>
      <c r="E41" s="171">
        <v>4</v>
      </c>
      <c r="F41" s="170">
        <v>98</v>
      </c>
      <c r="G41" s="47" t="str">
        <f t="shared" si="0"/>
        <v>98/4</v>
      </c>
      <c r="H41" s="47" t="str">
        <f>IFERROR(INDEX('اطلاعات دوره'!A:Z,MATCH(G41,'اطلاعات دوره'!C:C,0),MATCH(H$1,'اطلاعات دوره'!$1:$1,0)),0)</f>
        <v>98/10/01</v>
      </c>
      <c r="I41" s="47" t="str">
        <f>IFERROR(INDEX('اطلاعات دوره'!A:Z,MATCH(G41,'اطلاعات دوره'!C:C,0),MATCH(I$1,'اطلاعات دوره'!$1:$1,0)),0)</f>
        <v>98/12/29</v>
      </c>
      <c r="J41" s="48">
        <f>IFERROR(INDEX('اطلاعات دوره'!A:Z,MATCH(G41,'اطلاعات دوره'!C:C,0),MATCH(J$1,'اطلاعات دوره'!$1:$1,0)),0)</f>
        <v>89</v>
      </c>
      <c r="K41" s="46"/>
      <c r="L41" s="158" t="str">
        <f>IFERROR(INDEX('اطلاعات دوره'!A:Z,MATCH(G41,'اطلاعات دوره'!C:C,0)-1,MATCH("عنوان",'اطلاعات دوره'!$1:$1,0)),"---")</f>
        <v>98/3</v>
      </c>
      <c r="M41" s="47" t="str">
        <f t="shared" si="1"/>
        <v>افزودنی های طبیعی گلچین توس-98/3</v>
      </c>
      <c r="N41" s="48" t="str">
        <f t="shared" si="2"/>
        <v>افزودنی های طبیعی گلچین توس-98/4</v>
      </c>
      <c r="O41" s="45"/>
      <c r="P41" s="158" t="str">
        <f>IFERROR(INDEX('قرائت کنتور'!A:AZ,MATCH(A41&amp;"-"&amp;"گاز",'قرائت کنتور'!B:B,0),MATCH(L41,'قرائت کنتور'!$1:$1,0)),0)</f>
        <v>-</v>
      </c>
      <c r="Q41" s="47" t="str">
        <f>IFERROR(INDEX('قرائت کنتور'!A:AZ,MATCH(A41&amp;"-"&amp;"گاز",'قرائت کنتور'!B:B,0),MATCH(G41,'قرائت کنتور'!$1:$1,0)),0)</f>
        <v>-</v>
      </c>
      <c r="R41" s="47" t="str">
        <f t="shared" si="3"/>
        <v>---</v>
      </c>
      <c r="S41" s="45"/>
      <c r="T41" s="155">
        <f>IFERROR(INDEX('تعرفه ها'!A:Z,MATCH("بهای هر متر مکعب گاز مصرفی",'تعرفه ها'!$B:$B,0),MATCH(F41,'تعرفه ها'!$2:$2,0)),"---")</f>
        <v>1150</v>
      </c>
      <c r="U41" s="50" t="str">
        <f t="shared" si="4"/>
        <v>---</v>
      </c>
      <c r="V41" s="50" t="str">
        <f>IFERROR(ROUND(R41*INDEX('تعرفه ها'!A:Z,MATCH("عوارض گاز به ازاء هر متر مکعب",'تعرفه ها'!$B:$B,0),MATCH(F41,'تعرفه ها'!$2:$2,0)),0),"---")</f>
        <v>---</v>
      </c>
      <c r="W41" s="50" t="str">
        <f>IFERROR(ROUND(((U41+V41)*INDEX('تعرفه ها'!A:Z,MATCH("هزینه نگهداری و تعمیرات شبکه گاز",'تعرفه ها'!$B:$B,0),MATCH(F41,'تعرفه ها'!$2:$2,0))/100),0),"---")</f>
        <v>---</v>
      </c>
      <c r="X41" s="50" t="str">
        <f>IFERROR(IF(INDEX('اطلاعات دوره'!A:Z,MATCH(G41,'اطلاعات دوره'!C:C,0),MATCH("گاز",'اطلاعات دوره'!$1:$1,0))="دارد",ROUND((U41+V41)*INDEX('تعرفه ها'!A:Z,MATCH("پیک فصلی گاز",'تعرفه ها'!$B:$B,0),MATCH(F41,'تعرفه ها'!$2:$2,0))/100,0),0),"---")</f>
        <v>---</v>
      </c>
      <c r="Y41" s="50" t="str">
        <f>IFERROR(ROUND(SUM(U41+V41+W41+X41)*INDEX('تعرفه ها'!A:Z,MATCH("مالیات گاز",'تعرفه ها'!$B:$B,0),MATCH(F41,'تعرفه ها'!$2:$2,0))/100,0),"---")</f>
        <v>---</v>
      </c>
      <c r="Z41" s="50" t="str">
        <f t="shared" si="5"/>
        <v>---</v>
      </c>
      <c r="AA41" s="50" t="str">
        <f>IFERROR(IF(VLOOKUP(M41,N:AG,19,0)="شده",VLOOKUP(M41,N:AG,16,0),VLOOKUP(M41,N:AG,15,0)),"---")</f>
        <v>---</v>
      </c>
      <c r="AB41" s="50" t="str">
        <f t="shared" si="6"/>
        <v>---</v>
      </c>
      <c r="AC41" s="50" t="str">
        <f t="shared" si="7"/>
        <v>---</v>
      </c>
      <c r="AD41" s="153" t="str">
        <f t="shared" si="8"/>
        <v>---</v>
      </c>
      <c r="AF41" s="155" t="str">
        <f>IFERROR(IF(INDEX(پرداخت!A:AZ,MATCH(A41&amp;" - "&amp;"گاز",پرداخت!$B:$B,0),MATCH(G41,پرداخت!$1:$1,0))="نشده","نشده","شده"),"---")</f>
        <v>نشده</v>
      </c>
      <c r="AH41" s="144"/>
    </row>
    <row r="42" spans="1:34" ht="34.9" hidden="1" customHeight="1">
      <c r="A42" s="171" t="s">
        <v>296</v>
      </c>
      <c r="B42" s="47">
        <f>IFERROR(INDEX('اطلاعات انشعابات شرکتها'!A:BB,MATCH(A42,'اطلاعات انشعابات شرکتها'!A:A,0),MATCH(B$1,'اطلاعات انشعابات شرکتها'!$1:$1,0)),0)</f>
        <v>147</v>
      </c>
      <c r="C42" s="48">
        <f>IFERROR(INDEX('اطلاعات انشعابات شرکتها'!A:BB,MATCH(A42,'اطلاعات انشعابات شرکتها'!A:A,0),MATCH(C$1,'اطلاعات انشعابات شرکتها'!$1:$1,0)),0)</f>
        <v>0</v>
      </c>
      <c r="D42" s="45"/>
      <c r="E42" s="171">
        <v>4</v>
      </c>
      <c r="F42" s="170">
        <v>98</v>
      </c>
      <c r="G42" s="47" t="str">
        <f t="shared" si="0"/>
        <v>98/4</v>
      </c>
      <c r="H42" s="47" t="str">
        <f>IFERROR(INDEX('اطلاعات دوره'!A:Z,MATCH(G42,'اطلاعات دوره'!C:C,0),MATCH(H$1,'اطلاعات دوره'!$1:$1,0)),0)</f>
        <v>98/10/01</v>
      </c>
      <c r="I42" s="47" t="str">
        <f>IFERROR(INDEX('اطلاعات دوره'!A:Z,MATCH(G42,'اطلاعات دوره'!C:C,0),MATCH(I$1,'اطلاعات دوره'!$1:$1,0)),0)</f>
        <v>98/12/29</v>
      </c>
      <c r="J42" s="48">
        <f>IFERROR(INDEX('اطلاعات دوره'!A:Z,MATCH(G42,'اطلاعات دوره'!C:C,0),MATCH(J$1,'اطلاعات دوره'!$1:$1,0)),0)</f>
        <v>89</v>
      </c>
      <c r="K42" s="46"/>
      <c r="L42" s="158" t="str">
        <f>IFERROR(INDEX('اطلاعات دوره'!A:Z,MATCH(G42,'اطلاعات دوره'!C:C,0)-1,MATCH("عنوان",'اطلاعات دوره'!$1:$1,0)),"---")</f>
        <v>98/3</v>
      </c>
      <c r="M42" s="47" t="str">
        <f t="shared" si="1"/>
        <v>ماهان تدبیر پارت-98/3</v>
      </c>
      <c r="N42" s="48" t="str">
        <f t="shared" si="2"/>
        <v>ماهان تدبیر پارت-98/4</v>
      </c>
      <c r="O42" s="45"/>
      <c r="P42" s="158">
        <f>IFERROR(INDEX('قرائت کنتور'!A:AZ,MATCH(A42&amp;"-"&amp;"گاز",'قرائت کنتور'!B:B,0),MATCH(L42,'قرائت کنتور'!$1:$1,0)),0)</f>
        <v>12504</v>
      </c>
      <c r="Q42" s="47" t="str">
        <f>IFERROR(INDEX('قرائت کنتور'!A:AZ,MATCH(A42&amp;"-"&amp;"گاز",'قرائت کنتور'!B:B,0),MATCH(G42,'قرائت کنتور'!$1:$1,0)),0)</f>
        <v>-</v>
      </c>
      <c r="R42" s="47" t="str">
        <f t="shared" si="3"/>
        <v>---</v>
      </c>
      <c r="S42" s="45"/>
      <c r="T42" s="155">
        <f>IFERROR(INDEX('تعرفه ها'!A:Z,MATCH("بهای هر متر مکعب گاز مصرفی",'تعرفه ها'!$B:$B,0),MATCH(F42,'تعرفه ها'!$2:$2,0)),"---")</f>
        <v>1150</v>
      </c>
      <c r="U42" s="50" t="str">
        <f t="shared" si="4"/>
        <v>---</v>
      </c>
      <c r="V42" s="50" t="str">
        <f>IFERROR(ROUND(R42*INDEX('تعرفه ها'!A:Z,MATCH("عوارض گاز به ازاء هر متر مکعب",'تعرفه ها'!$B:$B,0),MATCH(F42,'تعرفه ها'!$2:$2,0)),0),"---")</f>
        <v>---</v>
      </c>
      <c r="W42" s="50" t="str">
        <f>IFERROR(ROUND(((U42+V42)*INDEX('تعرفه ها'!A:Z,MATCH("هزینه نگهداری و تعمیرات شبکه گاز",'تعرفه ها'!$B:$B,0),MATCH(F42,'تعرفه ها'!$2:$2,0))/100),0),"---")</f>
        <v>---</v>
      </c>
      <c r="X42" s="50" t="str">
        <f>IFERROR(IF(INDEX('اطلاعات دوره'!A:Z,MATCH(G42,'اطلاعات دوره'!C:C,0),MATCH("گاز",'اطلاعات دوره'!$1:$1,0))="دارد",ROUND((U42+V42)*INDEX('تعرفه ها'!A:Z,MATCH("پیک فصلی گاز",'تعرفه ها'!$B:$B,0),MATCH(F42,'تعرفه ها'!$2:$2,0))/100,0),0),"---")</f>
        <v>---</v>
      </c>
      <c r="Y42" s="50" t="str">
        <f>IFERROR(ROUND(SUM(U42+V42+W42+X42)*INDEX('تعرفه ها'!A:Z,MATCH("مالیات گاز",'تعرفه ها'!$B:$B,0),MATCH(F42,'تعرفه ها'!$2:$2,0))/100,0),"---")</f>
        <v>---</v>
      </c>
      <c r="Z42" s="50" t="str">
        <f t="shared" si="5"/>
        <v>---</v>
      </c>
      <c r="AA42" s="50" t="str">
        <f>IFERROR(IF(VLOOKUP(M42,N:AG,19,0)="شده",VLOOKUP(M42,N:AG,16,0),VLOOKUP(M42,N:AG,15,0)),"---")</f>
        <v>---</v>
      </c>
      <c r="AB42" s="50" t="str">
        <f t="shared" si="6"/>
        <v>---</v>
      </c>
      <c r="AC42" s="50" t="str">
        <f t="shared" si="7"/>
        <v>---</v>
      </c>
      <c r="AD42" s="153" t="str">
        <f t="shared" si="8"/>
        <v>---</v>
      </c>
      <c r="AF42" s="155" t="str">
        <f>IFERROR(IF(INDEX(پرداخت!A:AZ,MATCH(A42&amp;" - "&amp;"گاز",پرداخت!$B:$B,0),MATCH(G42,پرداخت!$1:$1,0))="نشده","نشده","شده"),"---")</f>
        <v>---</v>
      </c>
      <c r="AH42" s="144"/>
    </row>
    <row r="43" spans="1:34" ht="34.5" hidden="1" customHeight="1">
      <c r="A43" s="171" t="s">
        <v>277</v>
      </c>
      <c r="B43" s="47">
        <f>IFERROR(INDEX('اطلاعات انشعابات شرکتها'!A:BB,MATCH(A43,'اطلاعات انشعابات شرکتها'!A:A,0),MATCH(B$1,'اطلاعات انشعابات شرکتها'!$1:$1,0)),0)</f>
        <v>148</v>
      </c>
      <c r="C43" s="48">
        <f>IFERROR(INDEX('اطلاعات انشعابات شرکتها'!A:BB,MATCH(A43,'اطلاعات انشعابات شرکتها'!A:A,0),MATCH(C$1,'اطلاعات انشعابات شرکتها'!$1:$1,0)),0)</f>
        <v>0</v>
      </c>
      <c r="D43" s="45"/>
      <c r="E43" s="171">
        <v>4</v>
      </c>
      <c r="F43" s="170">
        <v>98</v>
      </c>
      <c r="G43" s="47" t="str">
        <f t="shared" si="0"/>
        <v>98/4</v>
      </c>
      <c r="H43" s="47" t="str">
        <f>IFERROR(INDEX('اطلاعات دوره'!A:Z,MATCH(G43,'اطلاعات دوره'!C:C,0),MATCH(H$1,'اطلاعات دوره'!$1:$1,0)),0)</f>
        <v>98/10/01</v>
      </c>
      <c r="I43" s="47" t="str">
        <f>IFERROR(INDEX('اطلاعات دوره'!A:Z,MATCH(G43,'اطلاعات دوره'!C:C,0),MATCH(I$1,'اطلاعات دوره'!$1:$1,0)),0)</f>
        <v>98/12/29</v>
      </c>
      <c r="J43" s="48">
        <f>IFERROR(INDEX('اطلاعات دوره'!A:Z,MATCH(G43,'اطلاعات دوره'!C:C,0),MATCH(J$1,'اطلاعات دوره'!$1:$1,0)),0)</f>
        <v>89</v>
      </c>
      <c r="K43" s="46"/>
      <c r="L43" s="158" t="str">
        <f>IFERROR(INDEX('اطلاعات دوره'!A:Z,MATCH(G43,'اطلاعات دوره'!C:C,0)-1,MATCH("عنوان",'اطلاعات دوره'!$1:$1,0)),"---")</f>
        <v>98/3</v>
      </c>
      <c r="M43" s="47" t="str">
        <f t="shared" si="1"/>
        <v>مبین پویش صنعت پارس-98/3</v>
      </c>
      <c r="N43" s="48" t="str">
        <f t="shared" si="2"/>
        <v>مبین پویش صنعت پارس-98/4</v>
      </c>
      <c r="O43" s="45"/>
      <c r="P43" s="158">
        <f>IFERROR(INDEX('قرائت کنتور'!A:AZ,MATCH(A43&amp;"-"&amp;"گاز",'قرائت کنتور'!B:B,0),MATCH(L43,'قرائت کنتور'!$1:$1,0)),0)</f>
        <v>4026</v>
      </c>
      <c r="Q43" s="47">
        <f>IFERROR(INDEX('قرائت کنتور'!A:AZ,MATCH(A43&amp;"-"&amp;"گاز",'قرائت کنتور'!B:B,0),MATCH(G43,'قرائت کنتور'!$1:$1,0)),0)</f>
        <v>5901</v>
      </c>
      <c r="R43" s="47">
        <f t="shared" si="3"/>
        <v>1875</v>
      </c>
      <c r="S43" s="45"/>
      <c r="T43" s="155">
        <f>IFERROR(INDEX('تعرفه ها'!A:Z,MATCH("بهای هر متر مکعب گاز مصرفی",'تعرفه ها'!$B:$B,0),MATCH(F43,'تعرفه ها'!$2:$2,0)),"---")</f>
        <v>1150</v>
      </c>
      <c r="U43" s="50">
        <f t="shared" si="4"/>
        <v>2156250</v>
      </c>
      <c r="V43" s="50">
        <f>IFERROR(ROUND(R43*INDEX('تعرفه ها'!A:Z,MATCH("عوارض گاز به ازاء هر متر مکعب",'تعرفه ها'!$B:$B,0),MATCH(F43,'تعرفه ها'!$2:$2,0)),0),"---")</f>
        <v>0</v>
      </c>
      <c r="W43" s="50">
        <f>IFERROR(ROUND(((U43+V43)*INDEX('تعرفه ها'!A:Z,MATCH("هزینه نگهداری و تعمیرات شبکه گاز",'تعرفه ها'!$B:$B,0),MATCH(F43,'تعرفه ها'!$2:$2,0))/100),0),"---")</f>
        <v>215625</v>
      </c>
      <c r="X43" s="50">
        <v>56120</v>
      </c>
      <c r="Y43" s="50">
        <f>IFERROR(ROUND(SUM(U43+V43+W43+X43)*INDEX('تعرفه ها'!A:Z,MATCH("مالیات گاز",'تعرفه ها'!$B:$B,0),MATCH(F43,'تعرفه ها'!$2:$2,0))/100,0),"---")</f>
        <v>0</v>
      </c>
      <c r="Z43" s="50">
        <f t="shared" si="5"/>
        <v>2427995</v>
      </c>
      <c r="AA43" s="50">
        <v>0</v>
      </c>
      <c r="AB43" s="50">
        <f t="shared" si="6"/>
        <v>2427995</v>
      </c>
      <c r="AC43" s="50">
        <f t="shared" si="7"/>
        <v>995</v>
      </c>
      <c r="AD43" s="153">
        <f t="shared" si="8"/>
        <v>2427000</v>
      </c>
      <c r="AF43" s="155" t="str">
        <f>IFERROR(IF(INDEX(پرداخت!A:AZ,MATCH(A43&amp;" - "&amp;"گاز",پرداخت!$B:$B,0),MATCH(G43,پرداخت!$1:$1,0))="نشده","نشده","شده"),"---")</f>
        <v>شده</v>
      </c>
      <c r="AH43" s="144"/>
    </row>
    <row r="44" spans="1:34" ht="34.9" hidden="1" customHeight="1">
      <c r="A44" s="171" t="s">
        <v>281</v>
      </c>
      <c r="B44" s="47">
        <f>IFERROR(INDEX('اطلاعات انشعابات شرکتها'!A:BB,MATCH(A44,'اطلاعات انشعابات شرکتها'!A:A,0),MATCH(B$1,'اطلاعات انشعابات شرکتها'!$1:$1,0)),0)</f>
        <v>149</v>
      </c>
      <c r="C44" s="48">
        <f>IFERROR(INDEX('اطلاعات انشعابات شرکتها'!A:BB,MATCH(A44,'اطلاعات انشعابات شرکتها'!A:A,0),MATCH(C$1,'اطلاعات انشعابات شرکتها'!$1:$1,0)),0)</f>
        <v>0</v>
      </c>
      <c r="D44" s="45"/>
      <c r="E44" s="171">
        <v>4</v>
      </c>
      <c r="F44" s="170">
        <v>98</v>
      </c>
      <c r="G44" s="47" t="str">
        <f t="shared" si="0"/>
        <v>98/4</v>
      </c>
      <c r="H44" s="47" t="str">
        <f>IFERROR(INDEX('اطلاعات دوره'!A:Z,MATCH(G44,'اطلاعات دوره'!C:C,0),MATCH(H$1,'اطلاعات دوره'!$1:$1,0)),0)</f>
        <v>98/10/01</v>
      </c>
      <c r="I44" s="47" t="str">
        <f>IFERROR(INDEX('اطلاعات دوره'!A:Z,MATCH(G44,'اطلاعات دوره'!C:C,0),MATCH(I$1,'اطلاعات دوره'!$1:$1,0)),0)</f>
        <v>98/12/29</v>
      </c>
      <c r="J44" s="48">
        <f>IFERROR(INDEX('اطلاعات دوره'!A:Z,MATCH(G44,'اطلاعات دوره'!C:C,0),MATCH(J$1,'اطلاعات دوره'!$1:$1,0)),0)</f>
        <v>89</v>
      </c>
      <c r="K44" s="46"/>
      <c r="L44" s="158" t="str">
        <f>IFERROR(INDEX('اطلاعات دوره'!A:Z,MATCH(G44,'اطلاعات دوره'!C:C,0)-1,MATCH("عنوان",'اطلاعات دوره'!$1:$1,0)),"---")</f>
        <v>98/3</v>
      </c>
      <c r="M44" s="47" t="str">
        <f t="shared" si="1"/>
        <v>مطلق کاران شرق-98/3</v>
      </c>
      <c r="N44" s="48" t="str">
        <f t="shared" si="2"/>
        <v>مطلق کاران شرق-98/4</v>
      </c>
      <c r="O44" s="45"/>
      <c r="P44" s="158">
        <v>12566</v>
      </c>
      <c r="Q44" s="47">
        <f>IFERROR(INDEX('قرائت کنتور'!A:AZ,MATCH(A44&amp;"-"&amp;"گاز",'قرائت کنتور'!B:B,0),MATCH(G44,'قرائت کنتور'!$1:$1,0)),0)</f>
        <v>13178</v>
      </c>
      <c r="R44" s="47">
        <f t="shared" si="3"/>
        <v>612</v>
      </c>
      <c r="S44" s="45"/>
      <c r="T44" s="155">
        <f>IFERROR(INDEX('تعرفه ها'!A:Z,MATCH("بهای هر متر مکعب گاز مصرفی",'تعرفه ها'!$B:$B,0),MATCH(F44,'تعرفه ها'!$2:$2,0)),"---")</f>
        <v>1150</v>
      </c>
      <c r="U44" s="50">
        <f t="shared" si="4"/>
        <v>703800</v>
      </c>
      <c r="V44" s="50">
        <f>IFERROR(ROUND(R44*INDEX('تعرفه ها'!A:Z,MATCH("عوارض گاز به ازاء هر متر مکعب",'تعرفه ها'!$B:$B,0),MATCH(F44,'تعرفه ها'!$2:$2,0)),0),"---")</f>
        <v>0</v>
      </c>
      <c r="W44" s="50">
        <f>IFERROR(ROUND(((U44+V44)*INDEX('تعرفه ها'!A:Z,MATCH("هزینه نگهداری و تعمیرات شبکه گاز",'تعرفه ها'!$B:$B,0),MATCH(F44,'تعرفه ها'!$2:$2,0))/100),0),"---")</f>
        <v>70380</v>
      </c>
      <c r="X44" s="50">
        <f>IFERROR(IF(INDEX('اطلاعات دوره'!A:Z,MATCH(G44,'اطلاعات دوره'!C:C,0),MATCH("گاز",'اطلاعات دوره'!$1:$1,0))="دارد",ROUND((U44+V44)*INDEX('تعرفه ها'!A:Z,MATCH("پیک فصلی گاز",'تعرفه ها'!$B:$B,0),MATCH(F44,'تعرفه ها'!$2:$2,0))/100,0),0),"---")</f>
        <v>140760</v>
      </c>
      <c r="Y44" s="50">
        <f>IFERROR(ROUND(SUM(U44+V44+W44+X44)*INDEX('تعرفه ها'!A:Z,MATCH("مالیات گاز",'تعرفه ها'!$B:$B,0),MATCH(F44,'تعرفه ها'!$2:$2,0))/100,0),"---")</f>
        <v>0</v>
      </c>
      <c r="Z44" s="50">
        <f t="shared" si="5"/>
        <v>914940</v>
      </c>
      <c r="AA44" s="50">
        <v>1994000</v>
      </c>
      <c r="AB44" s="50">
        <f t="shared" si="6"/>
        <v>2908940</v>
      </c>
      <c r="AC44" s="50">
        <f t="shared" si="7"/>
        <v>940</v>
      </c>
      <c r="AD44" s="153">
        <f t="shared" si="8"/>
        <v>2908000</v>
      </c>
      <c r="AF44" s="155" t="str">
        <f>IFERROR(IF(INDEX(پرداخت!A:AZ,MATCH(A44&amp;" - "&amp;"گاز",پرداخت!$B:$B,0),MATCH(G44,پرداخت!$1:$1,0))="نشده","نشده","شده"),"---")</f>
        <v>نشده</v>
      </c>
      <c r="AH44" s="144"/>
    </row>
    <row r="45" spans="1:34" ht="34.9" hidden="1" customHeight="1">
      <c r="A45" s="171" t="s">
        <v>282</v>
      </c>
      <c r="B45" s="47">
        <f>IFERROR(INDEX('اطلاعات انشعابات شرکتها'!A:BB,MATCH(A45,'اطلاعات انشعابات شرکتها'!A:A,0),MATCH(B$1,'اطلاعات انشعابات شرکتها'!$1:$1,0)),0)</f>
        <v>150</v>
      </c>
      <c r="C45" s="48">
        <f>IFERROR(INDEX('اطلاعات انشعابات شرکتها'!A:BB,MATCH(A45,'اطلاعات انشعابات شرکتها'!A:A,0),MATCH(C$1,'اطلاعات انشعابات شرکتها'!$1:$1,0)),0)</f>
        <v>0</v>
      </c>
      <c r="D45" s="45"/>
      <c r="E45" s="171">
        <v>4</v>
      </c>
      <c r="F45" s="170">
        <v>98</v>
      </c>
      <c r="G45" s="47" t="str">
        <f t="shared" si="0"/>
        <v>98/4</v>
      </c>
      <c r="H45" s="47" t="str">
        <f>IFERROR(INDEX('اطلاعات دوره'!A:Z,MATCH(G45,'اطلاعات دوره'!C:C,0),MATCH(H$1,'اطلاعات دوره'!$1:$1,0)),0)</f>
        <v>98/10/01</v>
      </c>
      <c r="I45" s="47" t="str">
        <f>IFERROR(INDEX('اطلاعات دوره'!A:Z,MATCH(G45,'اطلاعات دوره'!C:C,0),MATCH(I$1,'اطلاعات دوره'!$1:$1,0)),0)</f>
        <v>98/12/29</v>
      </c>
      <c r="J45" s="48">
        <f>IFERROR(INDEX('اطلاعات دوره'!A:Z,MATCH(G45,'اطلاعات دوره'!C:C,0),MATCH(J$1,'اطلاعات دوره'!$1:$1,0)),0)</f>
        <v>89</v>
      </c>
      <c r="K45" s="46"/>
      <c r="L45" s="158" t="str">
        <f>IFERROR(INDEX('اطلاعات دوره'!A:Z,MATCH(G45,'اطلاعات دوره'!C:C,0)-1,MATCH("عنوان",'اطلاعات دوره'!$1:$1,0)),"---")</f>
        <v>98/3</v>
      </c>
      <c r="M45" s="47" t="str">
        <f t="shared" si="1"/>
        <v>مهندسی زرین سامانه شرق-98/3</v>
      </c>
      <c r="N45" s="48" t="str">
        <f t="shared" si="2"/>
        <v>مهندسی زرین سامانه شرق-98/4</v>
      </c>
      <c r="O45" s="45"/>
      <c r="P45" s="158">
        <v>0</v>
      </c>
      <c r="Q45" s="47">
        <f>IFERROR(INDEX('قرائت کنتور'!A:AZ,MATCH(A45&amp;"-"&amp;"گاز",'قرائت کنتور'!B:B,0),MATCH(G45,'قرائت کنتور'!$1:$1,0)),0)</f>
        <v>0</v>
      </c>
      <c r="R45" s="47">
        <f t="shared" si="3"/>
        <v>0</v>
      </c>
      <c r="S45" s="45"/>
      <c r="T45" s="155">
        <f>IFERROR(INDEX('تعرفه ها'!A:Z,MATCH("بهای هر متر مکعب گاز مصرفی",'تعرفه ها'!$B:$B,0),MATCH(F45,'تعرفه ها'!$2:$2,0)),"---")</f>
        <v>1150</v>
      </c>
      <c r="U45" s="50">
        <f t="shared" si="4"/>
        <v>0</v>
      </c>
      <c r="V45" s="50">
        <f>IFERROR(ROUND(R45*INDEX('تعرفه ها'!A:Z,MATCH("عوارض گاز به ازاء هر متر مکعب",'تعرفه ها'!$B:$B,0),MATCH(F45,'تعرفه ها'!$2:$2,0)),0),"---")</f>
        <v>0</v>
      </c>
      <c r="W45" s="50">
        <f>IFERROR(ROUND(((U45+V45)*INDEX('تعرفه ها'!A:Z,MATCH("هزینه نگهداری و تعمیرات شبکه گاز",'تعرفه ها'!$B:$B,0),MATCH(F45,'تعرفه ها'!$2:$2,0))/100),0),"---")</f>
        <v>0</v>
      </c>
      <c r="X45" s="50">
        <f>IFERROR(IF(INDEX('اطلاعات دوره'!A:Z,MATCH(G45,'اطلاعات دوره'!C:C,0),MATCH("گاز",'اطلاعات دوره'!$1:$1,0))="دارد",ROUND((U45+V45)*INDEX('تعرفه ها'!A:Z,MATCH("پیک فصلی گاز",'تعرفه ها'!$B:$B,0),MATCH(F45,'تعرفه ها'!$2:$2,0))/100,0),0),"---")</f>
        <v>0</v>
      </c>
      <c r="Y45" s="50">
        <f>IFERROR(ROUND(SUM(U45+V45+W45+X45)*INDEX('تعرفه ها'!A:Z,MATCH("مالیات گاز",'تعرفه ها'!$B:$B,0),MATCH(F45,'تعرفه ها'!$2:$2,0))/100,0),"---")</f>
        <v>0</v>
      </c>
      <c r="Z45" s="50">
        <f t="shared" si="5"/>
        <v>0</v>
      </c>
      <c r="AA45" s="50">
        <v>0</v>
      </c>
      <c r="AB45" s="50">
        <f t="shared" si="6"/>
        <v>0</v>
      </c>
      <c r="AC45" s="50">
        <f t="shared" si="7"/>
        <v>0</v>
      </c>
      <c r="AD45" s="153">
        <f t="shared" si="8"/>
        <v>0</v>
      </c>
      <c r="AF45" s="155" t="str">
        <f>IFERROR(IF(INDEX(پرداخت!A:AZ,MATCH(A45&amp;" - "&amp;"گاز",پرداخت!$B:$B,0),MATCH(G45,پرداخت!$1:$1,0))="نشده","نشده","شده"),"---")</f>
        <v>نشده</v>
      </c>
      <c r="AH45" s="144"/>
    </row>
    <row r="46" spans="1:34" ht="34.9" hidden="1" customHeight="1">
      <c r="A46" s="171" t="s">
        <v>283</v>
      </c>
      <c r="B46" s="47">
        <f>IFERROR(INDEX('اطلاعات انشعابات شرکتها'!A:BB,MATCH(A46,'اطلاعات انشعابات شرکتها'!A:A,0),MATCH(B$1,'اطلاعات انشعابات شرکتها'!$1:$1,0)),0)</f>
        <v>151</v>
      </c>
      <c r="C46" s="48">
        <f>IFERROR(INDEX('اطلاعات انشعابات شرکتها'!A:BB,MATCH(A46,'اطلاعات انشعابات شرکتها'!A:A,0),MATCH(C$1,'اطلاعات انشعابات شرکتها'!$1:$1,0)),0)</f>
        <v>0</v>
      </c>
      <c r="D46" s="45"/>
      <c r="E46" s="171">
        <v>4</v>
      </c>
      <c r="F46" s="170">
        <v>98</v>
      </c>
      <c r="G46" s="47" t="str">
        <f t="shared" si="0"/>
        <v>98/4</v>
      </c>
      <c r="H46" s="47" t="str">
        <f>IFERROR(INDEX('اطلاعات دوره'!A:Z,MATCH(G46,'اطلاعات دوره'!C:C,0),MATCH(H$1,'اطلاعات دوره'!$1:$1,0)),0)</f>
        <v>98/10/01</v>
      </c>
      <c r="I46" s="47" t="str">
        <f>IFERROR(INDEX('اطلاعات دوره'!A:Z,MATCH(G46,'اطلاعات دوره'!C:C,0),MATCH(I$1,'اطلاعات دوره'!$1:$1,0)),0)</f>
        <v>98/12/29</v>
      </c>
      <c r="J46" s="48">
        <f>IFERROR(INDEX('اطلاعات دوره'!A:Z,MATCH(G46,'اطلاعات دوره'!C:C,0),MATCH(J$1,'اطلاعات دوره'!$1:$1,0)),0)</f>
        <v>89</v>
      </c>
      <c r="K46" s="46"/>
      <c r="L46" s="158" t="str">
        <f>IFERROR(INDEX('اطلاعات دوره'!A:Z,MATCH(G46,'اطلاعات دوره'!C:C,0)-1,MATCH("عنوان",'اطلاعات دوره'!$1:$1,0)),"---")</f>
        <v>98/3</v>
      </c>
      <c r="M46" s="47" t="str">
        <f t="shared" si="1"/>
        <v>مهندسی ماشین های دوار خاور طوس-98/3</v>
      </c>
      <c r="N46" s="48" t="str">
        <f t="shared" si="2"/>
        <v>مهندسی ماشین های دوار خاور طوس-98/4</v>
      </c>
      <c r="O46" s="45"/>
      <c r="P46" s="158">
        <f>IFERROR(INDEX('قرائت کنتور'!A:AZ,MATCH(A46&amp;"-"&amp;"گاز",'قرائت کنتور'!B:B,0),MATCH(L46,'قرائت کنتور'!$1:$1,0)),0)</f>
        <v>150011</v>
      </c>
      <c r="Q46" s="47">
        <f>IFERROR(INDEX('قرائت کنتور'!A:AZ,MATCH(A46&amp;"-"&amp;"گاز",'قرائت کنتور'!B:B,0),MATCH(G46,'قرائت کنتور'!$1:$1,0)),0)</f>
        <v>160350</v>
      </c>
      <c r="R46" s="47">
        <f t="shared" si="3"/>
        <v>10339</v>
      </c>
      <c r="S46" s="45"/>
      <c r="T46" s="155">
        <f>IFERROR(INDEX('تعرفه ها'!A:Z,MATCH("بهای هر متر مکعب گاز مصرفی",'تعرفه ها'!$B:$B,0),MATCH(F46,'تعرفه ها'!$2:$2,0)),"---")</f>
        <v>1150</v>
      </c>
      <c r="U46" s="50">
        <f t="shared" si="4"/>
        <v>11889850</v>
      </c>
      <c r="V46" s="50">
        <f>IFERROR(ROUND(R46*INDEX('تعرفه ها'!A:Z,MATCH("عوارض گاز به ازاء هر متر مکعب",'تعرفه ها'!$B:$B,0),MATCH(F46,'تعرفه ها'!$2:$2,0)),0),"---")</f>
        <v>0</v>
      </c>
      <c r="W46" s="50">
        <f>IFERROR(ROUND(((U46+V46)*INDEX('تعرفه ها'!A:Z,MATCH("هزینه نگهداری و تعمیرات شبکه گاز",'تعرفه ها'!$B:$B,0),MATCH(F46,'تعرفه ها'!$2:$2,0))/100),0),"---")</f>
        <v>1188985</v>
      </c>
      <c r="X46" s="50">
        <f>IFERROR(IF(INDEX('اطلاعات دوره'!A:Z,MATCH(G46,'اطلاعات دوره'!C:C,0),MATCH("گاز",'اطلاعات دوره'!$1:$1,0))="دارد",ROUND((U46+V46)*INDEX('تعرفه ها'!A:Z,MATCH("پیک فصلی گاز",'تعرفه ها'!$B:$B,0),MATCH(F46,'تعرفه ها'!$2:$2,0))/100,0),0),"---")</f>
        <v>2377970</v>
      </c>
      <c r="Y46" s="50">
        <f>IFERROR(ROUND(SUM(U46+V46+W46+X46)*INDEX('تعرفه ها'!A:Z,MATCH("مالیات گاز",'تعرفه ها'!$B:$B,0),MATCH(F46,'تعرفه ها'!$2:$2,0))/100,0),"---")</f>
        <v>0</v>
      </c>
      <c r="Z46" s="50">
        <f t="shared" si="5"/>
        <v>15456805</v>
      </c>
      <c r="AA46" s="50">
        <v>8849000</v>
      </c>
      <c r="AB46" s="50">
        <f t="shared" si="6"/>
        <v>24305805</v>
      </c>
      <c r="AC46" s="50">
        <f t="shared" si="7"/>
        <v>805</v>
      </c>
      <c r="AD46" s="153">
        <f t="shared" si="8"/>
        <v>24305000</v>
      </c>
      <c r="AF46" s="155" t="str">
        <f>IFERROR(IF(INDEX(پرداخت!A:AZ,MATCH(A46&amp;" - "&amp;"گاز",پرداخت!$B:$B,0),MATCH(G46,پرداخت!$1:$1,0))="نشده","نشده","شده"),"---")</f>
        <v>نشده</v>
      </c>
      <c r="AH46" s="144"/>
    </row>
    <row r="47" spans="1:34" ht="34.9" hidden="1" customHeight="1">
      <c r="A47" s="171" t="s">
        <v>297</v>
      </c>
      <c r="B47" s="47">
        <f>IFERROR(INDEX('اطلاعات انشعابات شرکتها'!A:BB,MATCH(A47,'اطلاعات انشعابات شرکتها'!A:A,0),MATCH(B$1,'اطلاعات انشعابات شرکتها'!$1:$1,0)),0)</f>
        <v>152</v>
      </c>
      <c r="C47" s="48">
        <f>IFERROR(INDEX('اطلاعات انشعابات شرکتها'!A:BB,MATCH(A47,'اطلاعات انشعابات شرکتها'!A:A,0),MATCH(C$1,'اطلاعات انشعابات شرکتها'!$1:$1,0)),0)</f>
        <v>0</v>
      </c>
      <c r="D47" s="45"/>
      <c r="E47" s="171">
        <v>4</v>
      </c>
      <c r="F47" s="170">
        <v>98</v>
      </c>
      <c r="G47" s="47" t="str">
        <f t="shared" si="0"/>
        <v>98/4</v>
      </c>
      <c r="H47" s="47" t="str">
        <f>IFERROR(INDEX('اطلاعات دوره'!A:Z,MATCH(G47,'اطلاعات دوره'!C:C,0),MATCH(H$1,'اطلاعات دوره'!$1:$1,0)),0)</f>
        <v>98/10/01</v>
      </c>
      <c r="I47" s="47" t="str">
        <f>IFERROR(INDEX('اطلاعات دوره'!A:Z,MATCH(G47,'اطلاعات دوره'!C:C,0),MATCH(I$1,'اطلاعات دوره'!$1:$1,0)),0)</f>
        <v>98/12/29</v>
      </c>
      <c r="J47" s="48">
        <f>IFERROR(INDEX('اطلاعات دوره'!A:Z,MATCH(G47,'اطلاعات دوره'!C:C,0),MATCH(J$1,'اطلاعات دوره'!$1:$1,0)),0)</f>
        <v>89</v>
      </c>
      <c r="K47" s="46"/>
      <c r="L47" s="158" t="str">
        <f>IFERROR(INDEX('اطلاعات دوره'!A:Z,MATCH(G47,'اطلاعات دوره'!C:C,0)-1,MATCH("عنوان",'اطلاعات دوره'!$1:$1,0)),"---")</f>
        <v>98/3</v>
      </c>
      <c r="M47" s="47" t="str">
        <f t="shared" si="1"/>
        <v>موسسه علوم و صنایع غذایی (سوله)-98/3</v>
      </c>
      <c r="N47" s="48" t="str">
        <f t="shared" si="2"/>
        <v>موسسه علوم و صنایع غذایی (سوله)-98/4</v>
      </c>
      <c r="O47" s="45"/>
      <c r="P47" s="158">
        <f>IFERROR(INDEX('قرائت کنتور'!A:AZ,MATCH(A47&amp;"-"&amp;"گاز",'قرائت کنتور'!B:B,0),MATCH(L47,'قرائت کنتور'!$1:$1,0)),0)</f>
        <v>53548</v>
      </c>
      <c r="Q47" s="47">
        <f>IFERROR(INDEX('قرائت کنتور'!A:AZ,MATCH(A47&amp;"-"&amp;"گاز",'قرائت کنتور'!B:B,0),MATCH(G47,'قرائت کنتور'!$1:$1,0)),0)</f>
        <v>53548</v>
      </c>
      <c r="R47" s="47">
        <f t="shared" si="3"/>
        <v>0</v>
      </c>
      <c r="S47" s="45"/>
      <c r="T47" s="155">
        <f>IFERROR(INDEX('تعرفه ها'!A:Z,MATCH("بهای هر متر مکعب گاز مصرفی",'تعرفه ها'!$B:$B,0),MATCH(F47,'تعرفه ها'!$2:$2,0)),"---")</f>
        <v>1150</v>
      </c>
      <c r="U47" s="50">
        <f t="shared" si="4"/>
        <v>0</v>
      </c>
      <c r="V47" s="50">
        <f>IFERROR(ROUND(R47*INDEX('تعرفه ها'!A:Z,MATCH("عوارض گاز به ازاء هر متر مکعب",'تعرفه ها'!$B:$B,0),MATCH(F47,'تعرفه ها'!$2:$2,0)),0),"---")</f>
        <v>0</v>
      </c>
      <c r="W47" s="50">
        <f>IFERROR(ROUND(((U47+V47)*INDEX('تعرفه ها'!A:Z,MATCH("هزینه نگهداری و تعمیرات شبکه گاز",'تعرفه ها'!$B:$B,0),MATCH(F47,'تعرفه ها'!$2:$2,0))/100),0),"---")</f>
        <v>0</v>
      </c>
      <c r="X47" s="50">
        <f>IFERROR(IF(INDEX('اطلاعات دوره'!A:Z,MATCH(G47,'اطلاعات دوره'!C:C,0),MATCH("گاز",'اطلاعات دوره'!$1:$1,0))="دارد",ROUND((U47+V47)*INDEX('تعرفه ها'!A:Z,MATCH("پیک فصلی گاز",'تعرفه ها'!$B:$B,0),MATCH(F47,'تعرفه ها'!$2:$2,0))/100,0),0),"---")</f>
        <v>0</v>
      </c>
      <c r="Y47" s="50">
        <f>IFERROR(ROUND(SUM(U47+V47+W47+X47)*INDEX('تعرفه ها'!A:Z,MATCH("مالیات گاز",'تعرفه ها'!$B:$B,0),MATCH(F47,'تعرفه ها'!$2:$2,0))/100,0),"---")</f>
        <v>0</v>
      </c>
      <c r="Z47" s="50">
        <f t="shared" si="5"/>
        <v>0</v>
      </c>
      <c r="AA47" s="50" t="str">
        <f t="shared" ref="AA47:AA63" si="9">IFERROR(IF(VLOOKUP(M47,N:AG,19,0)="شده",VLOOKUP(M47,N:AG,16,0),VLOOKUP(M47,N:AG,15,0)),"---")</f>
        <v>---</v>
      </c>
      <c r="AB47" s="50" t="str">
        <f t="shared" si="6"/>
        <v>---</v>
      </c>
      <c r="AC47" s="50" t="str">
        <f t="shared" si="7"/>
        <v>---</v>
      </c>
      <c r="AD47" s="153" t="str">
        <f t="shared" si="8"/>
        <v>---</v>
      </c>
      <c r="AF47" s="155" t="str">
        <f>IFERROR(IF(INDEX(پرداخت!A:AZ,MATCH(A47&amp;" - "&amp;"گاز",پرداخت!$B:$B,0),MATCH(G47,پرداخت!$1:$1,0))="نشده","نشده","شده"),"---")</f>
        <v>---</v>
      </c>
      <c r="AH47" s="144"/>
    </row>
    <row r="48" spans="1:34" ht="34.9" hidden="1" customHeight="1">
      <c r="A48" s="171" t="s">
        <v>206</v>
      </c>
      <c r="B48" s="47">
        <f>IFERROR(INDEX('اطلاعات انشعابات شرکتها'!A:BB,MATCH(A48,'اطلاعات انشعابات شرکتها'!A:A,0),MATCH(B$1,'اطلاعات انشعابات شرکتها'!$1:$1,0)),0)</f>
        <v>102</v>
      </c>
      <c r="C48" s="48">
        <f>IFERROR(INDEX('اطلاعات انشعابات شرکتها'!A:BB,MATCH(A48,'اطلاعات انشعابات شرکتها'!A:A,0),MATCH(C$1,'اطلاعات انشعابات شرکتها'!$1:$1,0)),0)</f>
        <v>0</v>
      </c>
      <c r="D48" s="45"/>
      <c r="E48" s="171">
        <v>1</v>
      </c>
      <c r="F48" s="170">
        <v>99</v>
      </c>
      <c r="G48" s="47" t="str">
        <f t="shared" si="0"/>
        <v>99/1</v>
      </c>
      <c r="H48" s="47" t="str">
        <f>IFERROR(INDEX('اطلاعات دوره'!A:Z,MATCH(G48,'اطلاعات دوره'!C:C,0),MATCH(H$1,'اطلاعات دوره'!$1:$1,0)),0)</f>
        <v>99/01/01</v>
      </c>
      <c r="I48" s="47" t="str">
        <f>IFERROR(INDEX('اطلاعات دوره'!A:Z,MATCH(G48,'اطلاعات دوره'!C:C,0),MATCH(I$1,'اطلاعات دوره'!$1:$1,0)),0)</f>
        <v>99/01/31</v>
      </c>
      <c r="J48" s="48">
        <f>IFERROR(INDEX('اطلاعات دوره'!A:Z,MATCH(G48,'اطلاعات دوره'!C:C,0),MATCH(J$1,'اطلاعات دوره'!$1:$1,0)),0)</f>
        <v>31</v>
      </c>
      <c r="K48" s="46"/>
      <c r="L48" s="158" t="str">
        <f>IFERROR(INDEX('اطلاعات دوره'!A:Z,MATCH(G48,'اطلاعات دوره'!C:C,0)-1,MATCH("عنوان",'اطلاعات دوره'!$1:$1,0)),"---")</f>
        <v>98/4</v>
      </c>
      <c r="M48" s="47" t="str">
        <f t="shared" si="1"/>
        <v>ارسک یکتا تجهیز-98/4</v>
      </c>
      <c r="N48" s="48" t="str">
        <f t="shared" si="2"/>
        <v>ارسک یکتا تجهیز-99/1</v>
      </c>
      <c r="O48" s="45"/>
      <c r="P48" s="158">
        <f>IFERROR(INDEX('قرائت کنتور'!A:AZ,MATCH(A48&amp;"-"&amp;"گاز",'قرائت کنتور'!B:B,0),MATCH(L48,'قرائت کنتور'!$1:$1,0)),0)</f>
        <v>12360</v>
      </c>
      <c r="Q48" s="47">
        <f>IFERROR(INDEX('قرائت کنتور'!A:AZ,MATCH(A48&amp;"-"&amp;"گاز",'قرائت کنتور'!B:B,0),MATCH(G48,'قرائت کنتور'!$1:$1,0)),0)</f>
        <v>0</v>
      </c>
      <c r="R48" s="47">
        <f t="shared" si="3"/>
        <v>-12360</v>
      </c>
      <c r="S48" s="45"/>
      <c r="T48" s="155">
        <f>IFERROR(INDEX('تعرفه ها'!A:Z,MATCH("بهای هر متر مکعب گاز مصرفی",'تعرفه ها'!$B:$B,0),MATCH(F48,'تعرفه ها'!$2:$2,0)),"---")</f>
        <v>1150</v>
      </c>
      <c r="U48" s="50">
        <f t="shared" si="4"/>
        <v>-14214000</v>
      </c>
      <c r="V48" s="50">
        <f>IFERROR(ROUND(R48*INDEX('تعرفه ها'!A:Z,MATCH("عوارض گاز به ازاء هر متر مکعب",'تعرفه ها'!$B:$B,0),MATCH(F48,'تعرفه ها'!$2:$2,0)),0),"---")</f>
        <v>0</v>
      </c>
      <c r="W48" s="50">
        <f>IFERROR(ROUND(((U48+V48)*INDEX('تعرفه ها'!A:Z,MATCH("هزینه نگهداری و تعمیرات شبکه گاز",'تعرفه ها'!$B:$B,0),MATCH(F48,'تعرفه ها'!$2:$2,0))/100),0),"---")</f>
        <v>-1421400</v>
      </c>
      <c r="X48" s="50">
        <f>IFERROR(IF(INDEX('اطلاعات دوره'!A:Z,MATCH(G48,'اطلاعات دوره'!C:C,0),MATCH("گاز",'اطلاعات دوره'!$1:$1,0))="دارد",ROUND((U48+V48)*INDEX('تعرفه ها'!A:Z,MATCH("پیک فصلی گاز",'تعرفه ها'!$B:$B,0),MATCH(F48,'تعرفه ها'!$2:$2,0))/100,0),0),"---")</f>
        <v>0</v>
      </c>
      <c r="Y48" s="50">
        <f>IFERROR(ROUND(SUM(U48+V48+W48+X48)*INDEX('تعرفه ها'!A:Z,MATCH("مالیات گاز",'تعرفه ها'!$B:$B,0),MATCH(F48,'تعرفه ها'!$2:$2,0))/100,0),"---")</f>
        <v>0</v>
      </c>
      <c r="Z48" s="50">
        <f t="shared" si="5"/>
        <v>-15635400</v>
      </c>
      <c r="AA48" s="50">
        <f t="shared" si="9"/>
        <v>9115985</v>
      </c>
      <c r="AB48" s="50">
        <f t="shared" si="6"/>
        <v>-6519415</v>
      </c>
      <c r="AC48" s="50">
        <f t="shared" si="7"/>
        <v>415</v>
      </c>
      <c r="AD48" s="153">
        <f t="shared" si="8"/>
        <v>-6519830</v>
      </c>
      <c r="AF48" s="155" t="str">
        <f>IFERROR(IF(INDEX(پرداخت!A:AZ,MATCH(A48&amp;" - "&amp;"گاز",پرداخت!$B:$B,0),MATCH(G48,پرداخت!$1:$1,0))="نشده","نشده","شده"),"---")</f>
        <v>نشده</v>
      </c>
      <c r="AH48" s="144"/>
    </row>
    <row r="49" spans="1:34" ht="34.9" hidden="1" customHeight="1">
      <c r="A49" s="171" t="s">
        <v>208</v>
      </c>
      <c r="B49" s="47">
        <f>IFERROR(INDEX('اطلاعات انشعابات شرکتها'!A:BB,MATCH(A49,'اطلاعات انشعابات شرکتها'!A:A,0),MATCH(B$1,'اطلاعات انشعابات شرکتها'!$1:$1,0)),0)</f>
        <v>104</v>
      </c>
      <c r="C49" s="48">
        <f>IFERROR(INDEX('اطلاعات انشعابات شرکتها'!A:BB,MATCH(A49,'اطلاعات انشعابات شرکتها'!A:A,0),MATCH(C$1,'اطلاعات انشعابات شرکتها'!$1:$1,0)),0)</f>
        <v>0</v>
      </c>
      <c r="D49" s="45"/>
      <c r="E49" s="171">
        <v>1</v>
      </c>
      <c r="F49" s="170">
        <v>99</v>
      </c>
      <c r="G49" s="47" t="str">
        <f t="shared" si="0"/>
        <v>99/1</v>
      </c>
      <c r="H49" s="47" t="str">
        <f>IFERROR(INDEX('اطلاعات دوره'!A:Z,MATCH(G49,'اطلاعات دوره'!C:C,0),MATCH(H$1,'اطلاعات دوره'!$1:$1,0)),0)</f>
        <v>99/01/01</v>
      </c>
      <c r="I49" s="47" t="str">
        <f>IFERROR(INDEX('اطلاعات دوره'!A:Z,MATCH(G49,'اطلاعات دوره'!C:C,0),MATCH(I$1,'اطلاعات دوره'!$1:$1,0)),0)</f>
        <v>99/01/31</v>
      </c>
      <c r="J49" s="48">
        <f>IFERROR(INDEX('اطلاعات دوره'!A:Z,MATCH(G49,'اطلاعات دوره'!C:C,0),MATCH(J$1,'اطلاعات دوره'!$1:$1,0)),0)</f>
        <v>31</v>
      </c>
      <c r="K49" s="46"/>
      <c r="L49" s="158" t="str">
        <f>IFERROR(INDEX('اطلاعات دوره'!A:Z,MATCH(G49,'اطلاعات دوره'!C:C,0)-1,MATCH("عنوان",'اطلاعات دوره'!$1:$1,0)),"---")</f>
        <v>98/4</v>
      </c>
      <c r="M49" s="47" t="str">
        <f t="shared" si="1"/>
        <v>الکترومد پرشین توس-98/4</v>
      </c>
      <c r="N49" s="48" t="str">
        <f t="shared" si="2"/>
        <v>الکترومد پرشین توس-99/1</v>
      </c>
      <c r="O49" s="45"/>
      <c r="P49" s="158">
        <f>IFERROR(INDEX('قرائت کنتور'!A:AZ,MATCH(A49&amp;"-"&amp;"گاز",'قرائت کنتور'!B:B,0),MATCH(L49,'قرائت کنتور'!$1:$1,0)),0)</f>
        <v>29952</v>
      </c>
      <c r="Q49" s="47">
        <f>IFERROR(INDEX('قرائت کنتور'!A:AZ,MATCH(A49&amp;"-"&amp;"گاز",'قرائت کنتور'!B:B,0),MATCH(G49,'قرائت کنتور'!$1:$1,0)),0)</f>
        <v>0</v>
      </c>
      <c r="R49" s="47">
        <f t="shared" si="3"/>
        <v>-29952</v>
      </c>
      <c r="S49" s="45"/>
      <c r="T49" s="155">
        <f>IFERROR(INDEX('تعرفه ها'!A:Z,MATCH("بهای هر متر مکعب گاز مصرفی",'تعرفه ها'!$B:$B,0),MATCH(F49,'تعرفه ها'!$2:$2,0)),"---")</f>
        <v>1150</v>
      </c>
      <c r="U49" s="50">
        <f t="shared" si="4"/>
        <v>-34444800</v>
      </c>
      <c r="V49" s="50">
        <f>IFERROR(ROUND(R49*INDEX('تعرفه ها'!A:Z,MATCH("عوارض گاز به ازاء هر متر مکعب",'تعرفه ها'!$B:$B,0),MATCH(F49,'تعرفه ها'!$2:$2,0)),0),"---")</f>
        <v>0</v>
      </c>
      <c r="W49" s="50">
        <f>IFERROR(ROUND(((U49+V49)*INDEX('تعرفه ها'!A:Z,MATCH("هزینه نگهداری و تعمیرات شبکه گاز",'تعرفه ها'!$B:$B,0),MATCH(F49,'تعرفه ها'!$2:$2,0))/100),0),"---")</f>
        <v>-3444480</v>
      </c>
      <c r="X49" s="50">
        <f>IFERROR(IF(INDEX('اطلاعات دوره'!A:Z,MATCH(G49,'اطلاعات دوره'!C:C,0),MATCH("گاز",'اطلاعات دوره'!$1:$1,0))="دارد",ROUND((U49+V49)*INDEX('تعرفه ها'!A:Z,MATCH("پیک فصلی گاز",'تعرفه ها'!$B:$B,0),MATCH(F49,'تعرفه ها'!$2:$2,0))/100,0),0),"---")</f>
        <v>0</v>
      </c>
      <c r="Y49" s="50">
        <f>IFERROR(ROUND(SUM(U49+V49+W49+X49)*INDEX('تعرفه ها'!A:Z,MATCH("مالیات گاز",'تعرفه ها'!$B:$B,0),MATCH(F49,'تعرفه ها'!$2:$2,0))/100,0),"---")</f>
        <v>0</v>
      </c>
      <c r="Z49" s="50">
        <f t="shared" si="5"/>
        <v>-37889280</v>
      </c>
      <c r="AA49" s="50">
        <f t="shared" si="9"/>
        <v>5710900</v>
      </c>
      <c r="AB49" s="50">
        <f t="shared" si="6"/>
        <v>-32178380</v>
      </c>
      <c r="AC49" s="50">
        <f t="shared" si="7"/>
        <v>380</v>
      </c>
      <c r="AD49" s="153">
        <f t="shared" si="8"/>
        <v>-32178760</v>
      </c>
      <c r="AF49" s="155" t="str">
        <f>IFERROR(IF(INDEX(پرداخت!A:AZ,MATCH(A49&amp;" - "&amp;"گاز",پرداخت!$B:$B,0),MATCH(G49,پرداخت!$1:$1,0))="نشده","نشده","شده"),"---")</f>
        <v>نشده</v>
      </c>
      <c r="AH49" s="144"/>
    </row>
    <row r="50" spans="1:34" ht="34.9" hidden="1" customHeight="1">
      <c r="A50" s="171" t="s">
        <v>210</v>
      </c>
      <c r="B50" s="47">
        <f>IFERROR(INDEX('اطلاعات انشعابات شرکتها'!A:BB,MATCH(A50,'اطلاعات انشعابات شرکتها'!A:A,0),MATCH(B$1,'اطلاعات انشعابات شرکتها'!$1:$1,0)),0)</f>
        <v>105</v>
      </c>
      <c r="C50" s="48">
        <f>IFERROR(INDEX('اطلاعات انشعابات شرکتها'!A:BB,MATCH(A50,'اطلاعات انشعابات شرکتها'!A:A,0),MATCH(C$1,'اطلاعات انشعابات شرکتها'!$1:$1,0)),0)</f>
        <v>0</v>
      </c>
      <c r="D50" s="45"/>
      <c r="E50" s="171">
        <v>1</v>
      </c>
      <c r="F50" s="170">
        <v>99</v>
      </c>
      <c r="G50" s="47" t="str">
        <f t="shared" si="0"/>
        <v>99/1</v>
      </c>
      <c r="H50" s="47" t="str">
        <f>IFERROR(INDEX('اطلاعات دوره'!A:Z,MATCH(G50,'اطلاعات دوره'!C:C,0),MATCH(H$1,'اطلاعات دوره'!$1:$1,0)),0)</f>
        <v>99/01/01</v>
      </c>
      <c r="I50" s="47" t="str">
        <f>IFERROR(INDEX('اطلاعات دوره'!A:Z,MATCH(G50,'اطلاعات دوره'!C:C,0),MATCH(I$1,'اطلاعات دوره'!$1:$1,0)),0)</f>
        <v>99/01/31</v>
      </c>
      <c r="J50" s="48">
        <f>IFERROR(INDEX('اطلاعات دوره'!A:Z,MATCH(G50,'اطلاعات دوره'!C:C,0),MATCH(J$1,'اطلاعات دوره'!$1:$1,0)),0)</f>
        <v>31</v>
      </c>
      <c r="K50" s="46"/>
      <c r="L50" s="158" t="str">
        <f>IFERROR(INDEX('اطلاعات دوره'!A:Z,MATCH(G50,'اطلاعات دوره'!C:C,0)-1,MATCH("عنوان",'اطلاعات دوره'!$1:$1,0)),"---")</f>
        <v>98/4</v>
      </c>
      <c r="M50" s="47" t="str">
        <f t="shared" si="1"/>
        <v>ایمن موج توس-98/4</v>
      </c>
      <c r="N50" s="48" t="str">
        <f t="shared" si="2"/>
        <v>ایمن موج توس-99/1</v>
      </c>
      <c r="O50" s="45"/>
      <c r="P50" s="158">
        <f>IFERROR(INDEX('قرائت کنتور'!A:AZ,MATCH(A50&amp;"-"&amp;"گاز",'قرائت کنتور'!B:B,0),MATCH(L50,'قرائت کنتور'!$1:$1,0)),0)</f>
        <v>18124</v>
      </c>
      <c r="Q50" s="47">
        <f>IFERROR(INDEX('قرائت کنتور'!A:AZ,MATCH(A50&amp;"-"&amp;"گاز",'قرائت کنتور'!B:B,0),MATCH(G50,'قرائت کنتور'!$1:$1,0)),0)</f>
        <v>0</v>
      </c>
      <c r="R50" s="47">
        <f t="shared" si="3"/>
        <v>-18124</v>
      </c>
      <c r="S50" s="45"/>
      <c r="T50" s="155">
        <f>IFERROR(INDEX('تعرفه ها'!A:Z,MATCH("بهای هر متر مکعب گاز مصرفی",'تعرفه ها'!$B:$B,0),MATCH(F50,'تعرفه ها'!$2:$2,0)),"---")</f>
        <v>1150</v>
      </c>
      <c r="U50" s="50">
        <f t="shared" si="4"/>
        <v>-20842600</v>
      </c>
      <c r="V50" s="50">
        <f>IFERROR(ROUND(R50*INDEX('تعرفه ها'!A:Z,MATCH("عوارض گاز به ازاء هر متر مکعب",'تعرفه ها'!$B:$B,0),MATCH(F50,'تعرفه ها'!$2:$2,0)),0),"---")</f>
        <v>0</v>
      </c>
      <c r="W50" s="50">
        <f>IFERROR(ROUND(((U50+V50)*INDEX('تعرفه ها'!A:Z,MATCH("هزینه نگهداری و تعمیرات شبکه گاز",'تعرفه ها'!$B:$B,0),MATCH(F50,'تعرفه ها'!$2:$2,0))/100),0),"---")</f>
        <v>-2084260</v>
      </c>
      <c r="X50" s="50">
        <f>IFERROR(IF(INDEX('اطلاعات دوره'!A:Z,MATCH(G50,'اطلاعات دوره'!C:C,0),MATCH("گاز",'اطلاعات دوره'!$1:$1,0))="دارد",ROUND((U50+V50)*INDEX('تعرفه ها'!A:Z,MATCH("پیک فصلی گاز",'تعرفه ها'!$B:$B,0),MATCH(F50,'تعرفه ها'!$2:$2,0))/100,0),0),"---")</f>
        <v>0</v>
      </c>
      <c r="Y50" s="50">
        <f>IFERROR(ROUND(SUM(U50+V50+W50+X50)*INDEX('تعرفه ها'!A:Z,MATCH("مالیات گاز",'تعرفه ها'!$B:$B,0),MATCH(F50,'تعرفه ها'!$2:$2,0))/100,0),"---")</f>
        <v>0</v>
      </c>
      <c r="Z50" s="50">
        <f t="shared" si="5"/>
        <v>-22926860</v>
      </c>
      <c r="AA50" s="50">
        <f t="shared" si="9"/>
        <v>9371175</v>
      </c>
      <c r="AB50" s="50">
        <f t="shared" si="6"/>
        <v>-13555685</v>
      </c>
      <c r="AC50" s="50">
        <f t="shared" si="7"/>
        <v>685</v>
      </c>
      <c r="AD50" s="153">
        <f t="shared" si="8"/>
        <v>-13556370</v>
      </c>
      <c r="AF50" s="155" t="str">
        <f>IFERROR(IF(INDEX(پرداخت!A:AZ,MATCH(A50&amp;" - "&amp;"گاز",پرداخت!$B:$B,0),MATCH(G50,پرداخت!$1:$1,0))="نشده","نشده","شده"),"---")</f>
        <v>شده</v>
      </c>
      <c r="AH50" s="144"/>
    </row>
    <row r="51" spans="1:34" ht="34.9" hidden="1" customHeight="1">
      <c r="A51" s="171" t="s">
        <v>214</v>
      </c>
      <c r="B51" s="47">
        <f>IFERROR(INDEX('اطلاعات انشعابات شرکتها'!A:BB,MATCH(A51,'اطلاعات انشعابات شرکتها'!A:A,0),MATCH(B$1,'اطلاعات انشعابات شرکتها'!$1:$1,0)),0)</f>
        <v>106</v>
      </c>
      <c r="C51" s="48">
        <f>IFERROR(INDEX('اطلاعات انشعابات شرکتها'!A:BB,MATCH(A51,'اطلاعات انشعابات شرکتها'!A:A,0),MATCH(C$1,'اطلاعات انشعابات شرکتها'!$1:$1,0)),0)</f>
        <v>0</v>
      </c>
      <c r="D51" s="45"/>
      <c r="E51" s="171">
        <v>1</v>
      </c>
      <c r="F51" s="170">
        <v>99</v>
      </c>
      <c r="G51" s="47" t="str">
        <f t="shared" si="0"/>
        <v>99/1</v>
      </c>
      <c r="H51" s="47" t="str">
        <f>IFERROR(INDEX('اطلاعات دوره'!A:Z,MATCH(G51,'اطلاعات دوره'!C:C,0),MATCH(H$1,'اطلاعات دوره'!$1:$1,0)),0)</f>
        <v>99/01/01</v>
      </c>
      <c r="I51" s="47" t="str">
        <f>IFERROR(INDEX('اطلاعات دوره'!A:Z,MATCH(G51,'اطلاعات دوره'!C:C,0),MATCH(I$1,'اطلاعات دوره'!$1:$1,0)),0)</f>
        <v>99/01/31</v>
      </c>
      <c r="J51" s="48">
        <f>IFERROR(INDEX('اطلاعات دوره'!A:Z,MATCH(G51,'اطلاعات دوره'!C:C,0),MATCH(J$1,'اطلاعات دوره'!$1:$1,0)),0)</f>
        <v>31</v>
      </c>
      <c r="K51" s="46"/>
      <c r="L51" s="158" t="str">
        <f>IFERROR(INDEX('اطلاعات دوره'!A:Z,MATCH(G51,'اطلاعات دوره'!C:C,0)-1,MATCH("عنوان",'اطلاعات دوره'!$1:$1,0)),"---")</f>
        <v>98/4</v>
      </c>
      <c r="M51" s="47" t="str">
        <f t="shared" si="1"/>
        <v>آداک صنعت (1)-98/4</v>
      </c>
      <c r="N51" s="48" t="str">
        <f t="shared" si="2"/>
        <v>آداک صنعت (1)-99/1</v>
      </c>
      <c r="O51" s="45"/>
      <c r="P51" s="158">
        <f>IFERROR(INDEX('قرائت کنتور'!A:AZ,MATCH(A51&amp;"-"&amp;"گاز",'قرائت کنتور'!B:B,0),MATCH(L51,'قرائت کنتور'!$1:$1,0)),0)</f>
        <v>4689</v>
      </c>
      <c r="Q51" s="47">
        <f>IFERROR(INDEX('قرائت کنتور'!A:AZ,MATCH(A51&amp;"-"&amp;"گاز",'قرائت کنتور'!B:B,0),MATCH(G51,'قرائت کنتور'!$1:$1,0)),0)</f>
        <v>0</v>
      </c>
      <c r="R51" s="47">
        <f t="shared" si="3"/>
        <v>-4689</v>
      </c>
      <c r="S51" s="45"/>
      <c r="T51" s="155">
        <f>IFERROR(INDEX('تعرفه ها'!A:Z,MATCH("بهای هر متر مکعب گاز مصرفی",'تعرفه ها'!$B:$B,0),MATCH(F51,'تعرفه ها'!$2:$2,0)),"---")</f>
        <v>1150</v>
      </c>
      <c r="U51" s="50">
        <f t="shared" si="4"/>
        <v>-5392350</v>
      </c>
      <c r="V51" s="50">
        <f>IFERROR(ROUND(R51*INDEX('تعرفه ها'!A:Z,MATCH("عوارض گاز به ازاء هر متر مکعب",'تعرفه ها'!$B:$B,0),MATCH(F51,'تعرفه ها'!$2:$2,0)),0),"---")</f>
        <v>0</v>
      </c>
      <c r="W51" s="50">
        <f>IFERROR(ROUND(((U51+V51)*INDEX('تعرفه ها'!A:Z,MATCH("هزینه نگهداری و تعمیرات شبکه گاز",'تعرفه ها'!$B:$B,0),MATCH(F51,'تعرفه ها'!$2:$2,0))/100),0),"---")</f>
        <v>-539235</v>
      </c>
      <c r="X51" s="50">
        <f>IFERROR(IF(INDEX('اطلاعات دوره'!A:Z,MATCH(G51,'اطلاعات دوره'!C:C,0),MATCH("گاز",'اطلاعات دوره'!$1:$1,0))="دارد",ROUND((U51+V51)*INDEX('تعرفه ها'!A:Z,MATCH("پیک فصلی گاز",'تعرفه ها'!$B:$B,0),MATCH(F51,'تعرفه ها'!$2:$2,0))/100,0),0),"---")</f>
        <v>0</v>
      </c>
      <c r="Y51" s="50">
        <f>IFERROR(ROUND(SUM(U51+V51+W51+X51)*INDEX('تعرفه ها'!A:Z,MATCH("مالیات گاز",'تعرفه ها'!$B:$B,0),MATCH(F51,'تعرفه ها'!$2:$2,0))/100,0),"---")</f>
        <v>0</v>
      </c>
      <c r="Z51" s="50">
        <f t="shared" si="5"/>
        <v>-5931585</v>
      </c>
      <c r="AA51" s="50">
        <f t="shared" si="9"/>
        <v>6289050</v>
      </c>
      <c r="AB51" s="50">
        <f t="shared" si="6"/>
        <v>357465</v>
      </c>
      <c r="AC51" s="50">
        <f t="shared" si="7"/>
        <v>465</v>
      </c>
      <c r="AD51" s="153">
        <f t="shared" si="8"/>
        <v>357000</v>
      </c>
      <c r="AF51" s="155" t="str">
        <f>IFERROR(IF(INDEX(پرداخت!A:AZ,MATCH(A51&amp;" - "&amp;"گاز",پرداخت!$B:$B,0),MATCH(G51,پرداخت!$1:$1,0))="نشده","نشده","شده"),"---")</f>
        <v>نشده</v>
      </c>
      <c r="AH51" s="144"/>
    </row>
    <row r="52" spans="1:34" ht="34.9" hidden="1" customHeight="1">
      <c r="A52" s="171" t="s">
        <v>216</v>
      </c>
      <c r="B52" s="47">
        <f>IFERROR(INDEX('اطلاعات انشعابات شرکتها'!A:BB,MATCH(A52,'اطلاعات انشعابات شرکتها'!A:A,0),MATCH(B$1,'اطلاعات انشعابات شرکتها'!$1:$1,0)),0)</f>
        <v>108</v>
      </c>
      <c r="C52" s="48">
        <f>IFERROR(INDEX('اطلاعات انشعابات شرکتها'!A:BB,MATCH(A52,'اطلاعات انشعابات شرکتها'!A:A,0),MATCH(C$1,'اطلاعات انشعابات شرکتها'!$1:$1,0)),0)</f>
        <v>0</v>
      </c>
      <c r="D52" s="45"/>
      <c r="E52" s="171">
        <v>1</v>
      </c>
      <c r="F52" s="170">
        <v>99</v>
      </c>
      <c r="G52" s="47" t="str">
        <f t="shared" si="0"/>
        <v>99/1</v>
      </c>
      <c r="H52" s="47" t="str">
        <f>IFERROR(INDEX('اطلاعات دوره'!A:Z,MATCH(G52,'اطلاعات دوره'!C:C,0),MATCH(H$1,'اطلاعات دوره'!$1:$1,0)),0)</f>
        <v>99/01/01</v>
      </c>
      <c r="I52" s="47" t="str">
        <f>IFERROR(INDEX('اطلاعات دوره'!A:Z,MATCH(G52,'اطلاعات دوره'!C:C,0),MATCH(I$1,'اطلاعات دوره'!$1:$1,0)),0)</f>
        <v>99/01/31</v>
      </c>
      <c r="J52" s="48">
        <f>IFERROR(INDEX('اطلاعات دوره'!A:Z,MATCH(G52,'اطلاعات دوره'!C:C,0),MATCH(J$1,'اطلاعات دوره'!$1:$1,0)),0)</f>
        <v>31</v>
      </c>
      <c r="K52" s="46"/>
      <c r="L52" s="158" t="str">
        <f>IFERROR(INDEX('اطلاعات دوره'!A:Z,MATCH(G52,'اطلاعات دوره'!C:C,0)-1,MATCH("عنوان",'اطلاعات دوره'!$1:$1,0)),"---")</f>
        <v>98/4</v>
      </c>
      <c r="M52" s="47" t="str">
        <f t="shared" si="1"/>
        <v>آرشام صنعت توس-98/4</v>
      </c>
      <c r="N52" s="48" t="str">
        <f t="shared" si="2"/>
        <v>آرشام صنعت توس-99/1</v>
      </c>
      <c r="O52" s="45"/>
      <c r="P52" s="158">
        <f>IFERROR(INDEX('قرائت کنتور'!A:AZ,MATCH(A52&amp;"-"&amp;"گاز",'قرائت کنتور'!B:B,0),MATCH(L52,'قرائت کنتور'!$1:$1,0)),0)</f>
        <v>73700</v>
      </c>
      <c r="Q52" s="47">
        <f>IFERROR(INDEX('قرائت کنتور'!A:AZ,MATCH(A52&amp;"-"&amp;"گاز",'قرائت کنتور'!B:B,0),MATCH(G52,'قرائت کنتور'!$1:$1,0)),0)</f>
        <v>0</v>
      </c>
      <c r="R52" s="47">
        <f t="shared" si="3"/>
        <v>-73700</v>
      </c>
      <c r="S52" s="45"/>
      <c r="T52" s="155">
        <f>IFERROR(INDEX('تعرفه ها'!A:Z,MATCH("بهای هر متر مکعب گاز مصرفی",'تعرفه ها'!$B:$B,0),MATCH(F52,'تعرفه ها'!$2:$2,0)),"---")</f>
        <v>1150</v>
      </c>
      <c r="U52" s="50">
        <f t="shared" si="4"/>
        <v>-84755000</v>
      </c>
      <c r="V52" s="50">
        <f>IFERROR(ROUND(R52*INDEX('تعرفه ها'!A:Z,MATCH("عوارض گاز به ازاء هر متر مکعب",'تعرفه ها'!$B:$B,0),MATCH(F52,'تعرفه ها'!$2:$2,0)),0),"---")</f>
        <v>0</v>
      </c>
      <c r="W52" s="50">
        <f>IFERROR(ROUND(((U52+V52)*INDEX('تعرفه ها'!A:Z,MATCH("هزینه نگهداری و تعمیرات شبکه گاز",'تعرفه ها'!$B:$B,0),MATCH(F52,'تعرفه ها'!$2:$2,0))/100),0),"---")</f>
        <v>-8475500</v>
      </c>
      <c r="X52" s="50">
        <f>IFERROR(IF(INDEX('اطلاعات دوره'!A:Z,MATCH(G52,'اطلاعات دوره'!C:C,0),MATCH("گاز",'اطلاعات دوره'!$1:$1,0))="دارد",ROUND((U52+V52)*INDEX('تعرفه ها'!A:Z,MATCH("پیک فصلی گاز",'تعرفه ها'!$B:$B,0),MATCH(F52,'تعرفه ها'!$2:$2,0))/100,0),0),"---")</f>
        <v>0</v>
      </c>
      <c r="Y52" s="50">
        <f>IFERROR(ROUND(SUM(U52+V52+W52+X52)*INDEX('تعرفه ها'!A:Z,MATCH("مالیات گاز",'تعرفه ها'!$B:$B,0),MATCH(F52,'تعرفه ها'!$2:$2,0))/100,0),"---")</f>
        <v>0</v>
      </c>
      <c r="Z52" s="50">
        <f t="shared" si="5"/>
        <v>-93230500</v>
      </c>
      <c r="AA52" s="50">
        <f t="shared" si="9"/>
        <v>2915745</v>
      </c>
      <c r="AB52" s="50">
        <f t="shared" si="6"/>
        <v>-90314755</v>
      </c>
      <c r="AC52" s="50">
        <f t="shared" si="7"/>
        <v>755</v>
      </c>
      <c r="AD52" s="153">
        <f t="shared" si="8"/>
        <v>-90315510</v>
      </c>
      <c r="AF52" s="155" t="str">
        <f>IFERROR(IF(INDEX(پرداخت!A:AZ,MATCH(A52&amp;" - "&amp;"گاز",پرداخت!$B:$B,0),MATCH(G52,پرداخت!$1:$1,0))="نشده","نشده","شده"),"---")</f>
        <v>نشده</v>
      </c>
      <c r="AH52" s="144"/>
    </row>
    <row r="53" spans="1:34" ht="34.9" hidden="1" customHeight="1">
      <c r="A53" s="171" t="s">
        <v>217</v>
      </c>
      <c r="B53" s="47">
        <f>IFERROR(INDEX('اطلاعات انشعابات شرکتها'!A:BB,MATCH(A53,'اطلاعات انشعابات شرکتها'!A:A,0),MATCH(B$1,'اطلاعات انشعابات شرکتها'!$1:$1,0)),0)</f>
        <v>109</v>
      </c>
      <c r="C53" s="48">
        <f>IFERROR(INDEX('اطلاعات انشعابات شرکتها'!A:BB,MATCH(A53,'اطلاعات انشعابات شرکتها'!A:A,0),MATCH(C$1,'اطلاعات انشعابات شرکتها'!$1:$1,0)),0)</f>
        <v>0</v>
      </c>
      <c r="D53" s="45"/>
      <c r="E53" s="171">
        <v>1</v>
      </c>
      <c r="F53" s="170">
        <v>99</v>
      </c>
      <c r="G53" s="47" t="str">
        <f t="shared" si="0"/>
        <v>99/1</v>
      </c>
      <c r="H53" s="47" t="str">
        <f>IFERROR(INDEX('اطلاعات دوره'!A:Z,MATCH(G53,'اطلاعات دوره'!C:C,0),MATCH(H$1,'اطلاعات دوره'!$1:$1,0)),0)</f>
        <v>99/01/01</v>
      </c>
      <c r="I53" s="47" t="str">
        <f>IFERROR(INDEX('اطلاعات دوره'!A:Z,MATCH(G53,'اطلاعات دوره'!C:C,0),MATCH(I$1,'اطلاعات دوره'!$1:$1,0)),0)</f>
        <v>99/01/31</v>
      </c>
      <c r="J53" s="48">
        <f>IFERROR(INDEX('اطلاعات دوره'!A:Z,MATCH(G53,'اطلاعات دوره'!C:C,0),MATCH(J$1,'اطلاعات دوره'!$1:$1,0)),0)</f>
        <v>31</v>
      </c>
      <c r="K53" s="46"/>
      <c r="L53" s="158" t="str">
        <f>IFERROR(INDEX('اطلاعات دوره'!A:Z,MATCH(G53,'اطلاعات دوره'!C:C,0)-1,MATCH("عنوان",'اطلاعات دوره'!$1:$1,0)),"---")</f>
        <v>98/4</v>
      </c>
      <c r="M53" s="47" t="str">
        <f t="shared" si="1"/>
        <v>آرون زیست طب پاژ-98/4</v>
      </c>
      <c r="N53" s="48" t="str">
        <f t="shared" si="2"/>
        <v>آرون زیست طب پاژ-99/1</v>
      </c>
      <c r="O53" s="45"/>
      <c r="P53" s="158">
        <f>IFERROR(INDEX('قرائت کنتور'!A:AZ,MATCH(A53&amp;"-"&amp;"گاز",'قرائت کنتور'!B:B,0),MATCH(L53,'قرائت کنتور'!$1:$1,0)),0)</f>
        <v>1409</v>
      </c>
      <c r="Q53" s="47">
        <f>IFERROR(INDEX('قرائت کنتور'!A:AZ,MATCH(A53&amp;"-"&amp;"گاز",'قرائت کنتور'!B:B,0),MATCH(G53,'قرائت کنتور'!$1:$1,0)),0)</f>
        <v>0</v>
      </c>
      <c r="R53" s="47">
        <f t="shared" si="3"/>
        <v>-1409</v>
      </c>
      <c r="S53" s="45"/>
      <c r="T53" s="155">
        <f>IFERROR(INDEX('تعرفه ها'!A:Z,MATCH("بهای هر متر مکعب گاز مصرفی",'تعرفه ها'!$B:$B,0),MATCH(F53,'تعرفه ها'!$2:$2,0)),"---")</f>
        <v>1150</v>
      </c>
      <c r="U53" s="50">
        <f t="shared" si="4"/>
        <v>-1620350</v>
      </c>
      <c r="V53" s="50">
        <f>IFERROR(ROUND(R53*INDEX('تعرفه ها'!A:Z,MATCH("عوارض گاز به ازاء هر متر مکعب",'تعرفه ها'!$B:$B,0),MATCH(F53,'تعرفه ها'!$2:$2,0)),0),"---")</f>
        <v>0</v>
      </c>
      <c r="W53" s="50">
        <f>IFERROR(ROUND(((U53+V53)*INDEX('تعرفه ها'!A:Z,MATCH("هزینه نگهداری و تعمیرات شبکه گاز",'تعرفه ها'!$B:$B,0),MATCH(F53,'تعرفه ها'!$2:$2,0))/100),0),"---")</f>
        <v>-162035</v>
      </c>
      <c r="X53" s="50">
        <f>IFERROR(IF(INDEX('اطلاعات دوره'!A:Z,MATCH(G53,'اطلاعات دوره'!C:C,0),MATCH("گاز",'اطلاعات دوره'!$1:$1,0))="دارد",ROUND((U53+V53)*INDEX('تعرفه ها'!A:Z,MATCH("پیک فصلی گاز",'تعرفه ها'!$B:$B,0),MATCH(F53,'تعرفه ها'!$2:$2,0))/100,0),0),"---")</f>
        <v>0</v>
      </c>
      <c r="Y53" s="50">
        <f>IFERROR(ROUND(SUM(U53+V53+W53+X53)*INDEX('تعرفه ها'!A:Z,MATCH("مالیات گاز",'تعرفه ها'!$B:$B,0),MATCH(F53,'تعرفه ها'!$2:$2,0))/100,0),"---")</f>
        <v>0</v>
      </c>
      <c r="Z53" s="50">
        <f t="shared" si="5"/>
        <v>-1782385</v>
      </c>
      <c r="AA53" s="50">
        <f t="shared" si="9"/>
        <v>593445</v>
      </c>
      <c r="AB53" s="50">
        <f t="shared" si="6"/>
        <v>-1188940</v>
      </c>
      <c r="AC53" s="50">
        <f t="shared" si="7"/>
        <v>940</v>
      </c>
      <c r="AD53" s="153">
        <f t="shared" si="8"/>
        <v>-1189880</v>
      </c>
      <c r="AF53" s="155" t="str">
        <f>IFERROR(IF(INDEX(پرداخت!A:AZ,MATCH(A53&amp;" - "&amp;"گاز",پرداخت!$B:$B,0),MATCH(G53,پرداخت!$1:$1,0))="نشده","نشده","شده"),"---")</f>
        <v>نشده</v>
      </c>
      <c r="AH53" s="144"/>
    </row>
    <row r="54" spans="1:34" ht="34.9" hidden="1" customHeight="1">
      <c r="A54" s="171" t="s">
        <v>218</v>
      </c>
      <c r="B54" s="47">
        <f>IFERROR(INDEX('اطلاعات انشعابات شرکتها'!A:BB,MATCH(A54,'اطلاعات انشعابات شرکتها'!A:A,0),MATCH(B$1,'اطلاعات انشعابات شرکتها'!$1:$1,0)),0)</f>
        <v>110</v>
      </c>
      <c r="C54" s="48">
        <f>IFERROR(INDEX('اطلاعات انشعابات شرکتها'!A:BB,MATCH(A54,'اطلاعات انشعابات شرکتها'!A:A,0),MATCH(C$1,'اطلاعات انشعابات شرکتها'!$1:$1,0)),0)</f>
        <v>0</v>
      </c>
      <c r="D54" s="45"/>
      <c r="E54" s="171">
        <v>1</v>
      </c>
      <c r="F54" s="170">
        <v>99</v>
      </c>
      <c r="G54" s="47" t="str">
        <f t="shared" si="0"/>
        <v>99/1</v>
      </c>
      <c r="H54" s="47" t="str">
        <f>IFERROR(INDEX('اطلاعات دوره'!A:Z,MATCH(G54,'اطلاعات دوره'!C:C,0),MATCH(H$1,'اطلاعات دوره'!$1:$1,0)),0)</f>
        <v>99/01/01</v>
      </c>
      <c r="I54" s="47" t="str">
        <f>IFERROR(INDEX('اطلاعات دوره'!A:Z,MATCH(G54,'اطلاعات دوره'!C:C,0),MATCH(I$1,'اطلاعات دوره'!$1:$1,0)),0)</f>
        <v>99/01/31</v>
      </c>
      <c r="J54" s="48">
        <f>IFERROR(INDEX('اطلاعات دوره'!A:Z,MATCH(G54,'اطلاعات دوره'!C:C,0),MATCH(J$1,'اطلاعات دوره'!$1:$1,0)),0)</f>
        <v>31</v>
      </c>
      <c r="K54" s="46"/>
      <c r="L54" s="158" t="str">
        <f>IFERROR(INDEX('اطلاعات دوره'!A:Z,MATCH(G54,'اطلاعات دوره'!C:C,0)-1,MATCH("عنوان",'اطلاعات دوره'!$1:$1,0)),"---")</f>
        <v>98/4</v>
      </c>
      <c r="M54" s="47" t="str">
        <f t="shared" si="1"/>
        <v>آژانس پارک-98/4</v>
      </c>
      <c r="N54" s="48" t="str">
        <f t="shared" si="2"/>
        <v>آژانس پارک-99/1</v>
      </c>
      <c r="O54" s="45"/>
      <c r="P54" s="158">
        <f>IFERROR(INDEX('قرائت کنتور'!A:AZ,MATCH(A54&amp;"-"&amp;"گاز",'قرائت کنتور'!B:B,0),MATCH(L54,'قرائت کنتور'!$1:$1,0)),0)</f>
        <v>9574</v>
      </c>
      <c r="Q54" s="47">
        <f>IFERROR(INDEX('قرائت کنتور'!A:AZ,MATCH(A54&amp;"-"&amp;"گاز",'قرائت کنتور'!B:B,0),MATCH(G54,'قرائت کنتور'!$1:$1,0)),0)</f>
        <v>0</v>
      </c>
      <c r="R54" s="47">
        <f t="shared" si="3"/>
        <v>-9574</v>
      </c>
      <c r="S54" s="45"/>
      <c r="T54" s="155">
        <f>IFERROR(INDEX('تعرفه ها'!A:Z,MATCH("بهای هر متر مکعب گاز مصرفی",'تعرفه ها'!$B:$B,0),MATCH(F54,'تعرفه ها'!$2:$2,0)),"---")</f>
        <v>1150</v>
      </c>
      <c r="U54" s="50">
        <f t="shared" si="4"/>
        <v>-11010100</v>
      </c>
      <c r="V54" s="50">
        <f>IFERROR(ROUND(R54*INDEX('تعرفه ها'!A:Z,MATCH("عوارض گاز به ازاء هر متر مکعب",'تعرفه ها'!$B:$B,0),MATCH(F54,'تعرفه ها'!$2:$2,0)),0),"---")</f>
        <v>0</v>
      </c>
      <c r="W54" s="50">
        <f>IFERROR(ROUND(((U54+V54)*INDEX('تعرفه ها'!A:Z,MATCH("هزینه نگهداری و تعمیرات شبکه گاز",'تعرفه ها'!$B:$B,0),MATCH(F54,'تعرفه ها'!$2:$2,0))/100),0),"---")</f>
        <v>-1101010</v>
      </c>
      <c r="X54" s="50">
        <f>IFERROR(IF(INDEX('اطلاعات دوره'!A:Z,MATCH(G54,'اطلاعات دوره'!C:C,0),MATCH("گاز",'اطلاعات دوره'!$1:$1,0))="دارد",ROUND((U54+V54)*INDEX('تعرفه ها'!A:Z,MATCH("پیک فصلی گاز",'تعرفه ها'!$B:$B,0),MATCH(F54,'تعرفه ها'!$2:$2,0))/100,0),0),"---")</f>
        <v>0</v>
      </c>
      <c r="Y54" s="50">
        <f>IFERROR(ROUND(SUM(U54+V54+W54+X54)*INDEX('تعرفه ها'!A:Z,MATCH("مالیات گاز",'تعرفه ها'!$B:$B,0),MATCH(F54,'تعرفه ها'!$2:$2,0))/100,0),"---")</f>
        <v>0</v>
      </c>
      <c r="Z54" s="50">
        <f t="shared" si="5"/>
        <v>-12111110</v>
      </c>
      <c r="AA54" s="50">
        <f t="shared" si="9"/>
        <v>8067235</v>
      </c>
      <c r="AB54" s="50">
        <f t="shared" si="6"/>
        <v>-4043875</v>
      </c>
      <c r="AC54" s="50">
        <f t="shared" si="7"/>
        <v>875</v>
      </c>
      <c r="AD54" s="153">
        <f t="shared" si="8"/>
        <v>-4044750</v>
      </c>
      <c r="AF54" s="155" t="str">
        <f>IFERROR(IF(INDEX(پرداخت!A:AZ,MATCH(A54&amp;" - "&amp;"گاز",پرداخت!$B:$B,0),MATCH(G54,پرداخت!$1:$1,0))="نشده","نشده","شده"),"---")</f>
        <v>نشده</v>
      </c>
      <c r="AH54" s="144"/>
    </row>
    <row r="55" spans="1:34" ht="34.9" hidden="1" customHeight="1">
      <c r="A55" s="171" t="s">
        <v>219</v>
      </c>
      <c r="B55" s="47">
        <f>IFERROR(INDEX('اطلاعات انشعابات شرکتها'!A:BB,MATCH(A55,'اطلاعات انشعابات شرکتها'!A:A,0),MATCH(B$1,'اطلاعات انشعابات شرکتها'!$1:$1,0)),0)</f>
        <v>111</v>
      </c>
      <c r="C55" s="48">
        <f>IFERROR(INDEX('اطلاعات انشعابات شرکتها'!A:BB,MATCH(A55,'اطلاعات انشعابات شرکتها'!A:A,0),MATCH(C$1,'اطلاعات انشعابات شرکتها'!$1:$1,0)),0)</f>
        <v>0</v>
      </c>
      <c r="D55" s="45"/>
      <c r="E55" s="171">
        <v>1</v>
      </c>
      <c r="F55" s="170">
        <v>99</v>
      </c>
      <c r="G55" s="47" t="str">
        <f t="shared" si="0"/>
        <v>99/1</v>
      </c>
      <c r="H55" s="47" t="str">
        <f>IFERROR(INDEX('اطلاعات دوره'!A:Z,MATCH(G55,'اطلاعات دوره'!C:C,0),MATCH(H$1,'اطلاعات دوره'!$1:$1,0)),0)</f>
        <v>99/01/01</v>
      </c>
      <c r="I55" s="47" t="str">
        <f>IFERROR(INDEX('اطلاعات دوره'!A:Z,MATCH(G55,'اطلاعات دوره'!C:C,0),MATCH(I$1,'اطلاعات دوره'!$1:$1,0)),0)</f>
        <v>99/01/31</v>
      </c>
      <c r="J55" s="48">
        <f>IFERROR(INDEX('اطلاعات دوره'!A:Z,MATCH(G55,'اطلاعات دوره'!C:C,0),MATCH(J$1,'اطلاعات دوره'!$1:$1,0)),0)</f>
        <v>31</v>
      </c>
      <c r="K55" s="46"/>
      <c r="L55" s="158" t="str">
        <f>IFERROR(INDEX('اطلاعات دوره'!A:Z,MATCH(G55,'اطلاعات دوره'!C:C,0)-1,MATCH("عنوان",'اطلاعات دوره'!$1:$1,0)),"---")</f>
        <v>98/4</v>
      </c>
      <c r="M55" s="47" t="str">
        <f t="shared" si="1"/>
        <v>برچسب انرژی-98/4</v>
      </c>
      <c r="N55" s="48" t="str">
        <f t="shared" si="2"/>
        <v>برچسب انرژی-99/1</v>
      </c>
      <c r="O55" s="45"/>
      <c r="P55" s="158">
        <f>IFERROR(INDEX('قرائت کنتور'!A:AZ,MATCH(A55&amp;"-"&amp;"گاز",'قرائت کنتور'!B:B,0),MATCH(L55,'قرائت کنتور'!$1:$1,0)),0)</f>
        <v>26044</v>
      </c>
      <c r="Q55" s="47">
        <f>IFERROR(INDEX('قرائت کنتور'!A:AZ,MATCH(A55&amp;"-"&amp;"گاز",'قرائت کنتور'!B:B,0),MATCH(G55,'قرائت کنتور'!$1:$1,0)),0)</f>
        <v>0</v>
      </c>
      <c r="R55" s="47">
        <f t="shared" si="3"/>
        <v>-26044</v>
      </c>
      <c r="S55" s="45"/>
      <c r="T55" s="155">
        <f>IFERROR(INDEX('تعرفه ها'!A:Z,MATCH("بهای هر متر مکعب گاز مصرفی",'تعرفه ها'!$B:$B,0),MATCH(F55,'تعرفه ها'!$2:$2,0)),"---")</f>
        <v>1150</v>
      </c>
      <c r="U55" s="50">
        <f t="shared" si="4"/>
        <v>-29950600</v>
      </c>
      <c r="V55" s="50">
        <f>IFERROR(ROUND(R55*INDEX('تعرفه ها'!A:Z,MATCH("عوارض گاز به ازاء هر متر مکعب",'تعرفه ها'!$B:$B,0),MATCH(F55,'تعرفه ها'!$2:$2,0)),0),"---")</f>
        <v>0</v>
      </c>
      <c r="W55" s="50">
        <f>IFERROR(ROUND(((U55+V55)*INDEX('تعرفه ها'!A:Z,MATCH("هزینه نگهداری و تعمیرات شبکه گاز",'تعرفه ها'!$B:$B,0),MATCH(F55,'تعرفه ها'!$2:$2,0))/100),0),"---")</f>
        <v>-2995060</v>
      </c>
      <c r="X55" s="50">
        <f>IFERROR(IF(INDEX('اطلاعات دوره'!A:Z,MATCH(G55,'اطلاعات دوره'!C:C,0),MATCH("گاز",'اطلاعات دوره'!$1:$1,0))="دارد",ROUND((U55+V55)*INDEX('تعرفه ها'!A:Z,MATCH("پیک فصلی گاز",'تعرفه ها'!$B:$B,0),MATCH(F55,'تعرفه ها'!$2:$2,0))/100,0),0),"---")</f>
        <v>0</v>
      </c>
      <c r="Y55" s="50">
        <f>IFERROR(ROUND(SUM(U55+V55+W55+X55)*INDEX('تعرفه ها'!A:Z,MATCH("مالیات گاز",'تعرفه ها'!$B:$B,0),MATCH(F55,'تعرفه ها'!$2:$2,0))/100,0),"---")</f>
        <v>0</v>
      </c>
      <c r="Z55" s="50">
        <f t="shared" si="5"/>
        <v>-32945660</v>
      </c>
      <c r="AA55" s="50">
        <f t="shared" si="9"/>
        <v>2969080</v>
      </c>
      <c r="AB55" s="50">
        <f t="shared" si="6"/>
        <v>-29976580</v>
      </c>
      <c r="AC55" s="50">
        <f t="shared" si="7"/>
        <v>580</v>
      </c>
      <c r="AD55" s="153">
        <f t="shared" si="8"/>
        <v>-29977160</v>
      </c>
      <c r="AF55" s="155" t="str">
        <f>IFERROR(IF(INDEX(پرداخت!A:AZ,MATCH(A55&amp;" - "&amp;"گاز",پرداخت!$B:$B,0),MATCH(G55,پرداخت!$1:$1,0))="نشده","نشده","شده"),"---")</f>
        <v>نشده</v>
      </c>
      <c r="AH55" s="144"/>
    </row>
    <row r="56" spans="1:34" ht="34.9" hidden="1" customHeight="1">
      <c r="A56" s="171" t="s">
        <v>220</v>
      </c>
      <c r="B56" s="47">
        <f>IFERROR(INDEX('اطلاعات انشعابات شرکتها'!A:BB,MATCH(A56,'اطلاعات انشعابات شرکتها'!A:A,0),MATCH(B$1,'اطلاعات انشعابات شرکتها'!$1:$1,0)),0)</f>
        <v>112</v>
      </c>
      <c r="C56" s="48">
        <f>IFERROR(INDEX('اطلاعات انشعابات شرکتها'!A:BB,MATCH(A56,'اطلاعات انشعابات شرکتها'!A:A,0),MATCH(C$1,'اطلاعات انشعابات شرکتها'!$1:$1,0)),0)</f>
        <v>0</v>
      </c>
      <c r="D56" s="45"/>
      <c r="E56" s="171">
        <v>1</v>
      </c>
      <c r="F56" s="170">
        <v>99</v>
      </c>
      <c r="G56" s="47" t="str">
        <f t="shared" si="0"/>
        <v>99/1</v>
      </c>
      <c r="H56" s="47" t="str">
        <f>IFERROR(INDEX('اطلاعات دوره'!A:Z,MATCH(G56,'اطلاعات دوره'!C:C,0),MATCH(H$1,'اطلاعات دوره'!$1:$1,0)),0)</f>
        <v>99/01/01</v>
      </c>
      <c r="I56" s="47" t="str">
        <f>IFERROR(INDEX('اطلاعات دوره'!A:Z,MATCH(G56,'اطلاعات دوره'!C:C,0),MATCH(I$1,'اطلاعات دوره'!$1:$1,0)),0)</f>
        <v>99/01/31</v>
      </c>
      <c r="J56" s="48">
        <f>IFERROR(INDEX('اطلاعات دوره'!A:Z,MATCH(G56,'اطلاعات دوره'!C:C,0),MATCH(J$1,'اطلاعات دوره'!$1:$1,0)),0)</f>
        <v>31</v>
      </c>
      <c r="K56" s="46"/>
      <c r="L56" s="158" t="str">
        <f>IFERROR(INDEX('اطلاعات دوره'!A:Z,MATCH(G56,'اطلاعات دوره'!C:C,0)-1,MATCH("عنوان",'اطلاعات دوره'!$1:$1,0)),"---")</f>
        <v>98/4</v>
      </c>
      <c r="M56" s="47" t="str">
        <f t="shared" si="1"/>
        <v>بهین پالایه فرزاد-98/4</v>
      </c>
      <c r="N56" s="48" t="str">
        <f t="shared" si="2"/>
        <v>بهین پالایه فرزاد-99/1</v>
      </c>
      <c r="O56" s="45"/>
      <c r="P56" s="158">
        <f>IFERROR(INDEX('قرائت کنتور'!A:AZ,MATCH(A56&amp;"-"&amp;"گاز",'قرائت کنتور'!B:B,0),MATCH(L56,'قرائت کنتور'!$1:$1,0)),0)</f>
        <v>8044</v>
      </c>
      <c r="Q56" s="47">
        <f>IFERROR(INDEX('قرائت کنتور'!A:AZ,MATCH(A56&amp;"-"&amp;"گاز",'قرائت کنتور'!B:B,0),MATCH(G56,'قرائت کنتور'!$1:$1,0)),0)</f>
        <v>0</v>
      </c>
      <c r="R56" s="47">
        <f t="shared" si="3"/>
        <v>-8044</v>
      </c>
      <c r="S56" s="45"/>
      <c r="T56" s="155">
        <f>IFERROR(INDEX('تعرفه ها'!A:Z,MATCH("بهای هر متر مکعب گاز مصرفی",'تعرفه ها'!$B:$B,0),MATCH(F56,'تعرفه ها'!$2:$2,0)),"---")</f>
        <v>1150</v>
      </c>
      <c r="U56" s="50">
        <f t="shared" si="4"/>
        <v>-9250600</v>
      </c>
      <c r="V56" s="50">
        <f>IFERROR(ROUND(R56*INDEX('تعرفه ها'!A:Z,MATCH("عوارض گاز به ازاء هر متر مکعب",'تعرفه ها'!$B:$B,0),MATCH(F56,'تعرفه ها'!$2:$2,0)),0),"---")</f>
        <v>0</v>
      </c>
      <c r="W56" s="50">
        <f>IFERROR(ROUND(((U56+V56)*INDEX('تعرفه ها'!A:Z,MATCH("هزینه نگهداری و تعمیرات شبکه گاز",'تعرفه ها'!$B:$B,0),MATCH(F56,'تعرفه ها'!$2:$2,0))/100),0),"---")</f>
        <v>-925060</v>
      </c>
      <c r="X56" s="50">
        <f>IFERROR(IF(INDEX('اطلاعات دوره'!A:Z,MATCH(G56,'اطلاعات دوره'!C:C,0),MATCH("گاز",'اطلاعات دوره'!$1:$1,0))="دارد",ROUND((U56+V56)*INDEX('تعرفه ها'!A:Z,MATCH("پیک فصلی گاز",'تعرفه ها'!$B:$B,0),MATCH(F56,'تعرفه ها'!$2:$2,0))/100,0),0),"---")</f>
        <v>0</v>
      </c>
      <c r="Y56" s="50">
        <f>IFERROR(ROUND(SUM(U56+V56+W56+X56)*INDEX('تعرفه ها'!A:Z,MATCH("مالیات گاز",'تعرفه ها'!$B:$B,0),MATCH(F56,'تعرفه ها'!$2:$2,0))/100,0),"---")</f>
        <v>0</v>
      </c>
      <c r="Z56" s="50">
        <f t="shared" si="5"/>
        <v>-10175660</v>
      </c>
      <c r="AA56" s="50">
        <f t="shared" si="9"/>
        <v>2061750</v>
      </c>
      <c r="AB56" s="50">
        <f t="shared" si="6"/>
        <v>-8113910</v>
      </c>
      <c r="AC56" s="50">
        <f t="shared" si="7"/>
        <v>910</v>
      </c>
      <c r="AD56" s="153">
        <f t="shared" si="8"/>
        <v>-8114820</v>
      </c>
      <c r="AF56" s="155" t="str">
        <f>IFERROR(IF(INDEX(پرداخت!A:AZ,MATCH(A56&amp;" - "&amp;"گاز",پرداخت!$B:$B,0),MATCH(G56,پرداخت!$1:$1,0))="نشده","نشده","شده"),"---")</f>
        <v>نشده</v>
      </c>
      <c r="AH56" s="144"/>
    </row>
    <row r="57" spans="1:34" ht="34.9" hidden="1" customHeight="1">
      <c r="A57" s="171" t="s">
        <v>222</v>
      </c>
      <c r="B57" s="47">
        <f>IFERROR(INDEX('اطلاعات انشعابات شرکتها'!A:BB,MATCH(A57,'اطلاعات انشعابات شرکتها'!A:A,0),MATCH(B$1,'اطلاعات انشعابات شرکتها'!$1:$1,0)),0)</f>
        <v>113</v>
      </c>
      <c r="C57" s="48">
        <f>IFERROR(INDEX('اطلاعات انشعابات شرکتها'!A:BB,MATCH(A57,'اطلاعات انشعابات شرکتها'!A:A,0),MATCH(C$1,'اطلاعات انشعابات شرکتها'!$1:$1,0)),0)</f>
        <v>0</v>
      </c>
      <c r="D57" s="45"/>
      <c r="E57" s="171">
        <v>1</v>
      </c>
      <c r="F57" s="170">
        <v>99</v>
      </c>
      <c r="G57" s="47" t="str">
        <f t="shared" si="0"/>
        <v>99/1</v>
      </c>
      <c r="H57" s="47" t="str">
        <f>IFERROR(INDEX('اطلاعات دوره'!A:Z,MATCH(G57,'اطلاعات دوره'!C:C,0),MATCH(H$1,'اطلاعات دوره'!$1:$1,0)),0)</f>
        <v>99/01/01</v>
      </c>
      <c r="I57" s="47" t="str">
        <f>IFERROR(INDEX('اطلاعات دوره'!A:Z,MATCH(G57,'اطلاعات دوره'!C:C,0),MATCH(I$1,'اطلاعات دوره'!$1:$1,0)),0)</f>
        <v>99/01/31</v>
      </c>
      <c r="J57" s="48">
        <f>IFERROR(INDEX('اطلاعات دوره'!A:Z,MATCH(G57,'اطلاعات دوره'!C:C,0),MATCH(J$1,'اطلاعات دوره'!$1:$1,0)),0)</f>
        <v>31</v>
      </c>
      <c r="K57" s="46"/>
      <c r="L57" s="158" t="str">
        <f>IFERROR(INDEX('اطلاعات دوره'!A:Z,MATCH(G57,'اطلاعات دوره'!C:C,0)-1,MATCH("عنوان",'اطلاعات دوره'!$1:$1,0)),"---")</f>
        <v>98/4</v>
      </c>
      <c r="M57" s="47" t="str">
        <f t="shared" si="1"/>
        <v>پایلوت سرامیک-98/4</v>
      </c>
      <c r="N57" s="48" t="str">
        <f t="shared" si="2"/>
        <v>پایلوت سرامیک-99/1</v>
      </c>
      <c r="O57" s="45"/>
      <c r="P57" s="158">
        <f>IFERROR(INDEX('قرائت کنتور'!A:AZ,MATCH(A57&amp;"-"&amp;"گاز",'قرائت کنتور'!B:B,0),MATCH(L57,'قرائت کنتور'!$1:$1,0)),0)</f>
        <v>126917</v>
      </c>
      <c r="Q57" s="47">
        <f>IFERROR(INDEX('قرائت کنتور'!A:AZ,MATCH(A57&amp;"-"&amp;"گاز",'قرائت کنتور'!B:B,0),MATCH(G57,'قرائت کنتور'!$1:$1,0)),0)</f>
        <v>0</v>
      </c>
      <c r="R57" s="47">
        <f t="shared" si="3"/>
        <v>-126917</v>
      </c>
      <c r="S57" s="45"/>
      <c r="T57" s="155">
        <f>IFERROR(INDEX('تعرفه ها'!A:Z,MATCH("بهای هر متر مکعب گاز مصرفی",'تعرفه ها'!$B:$B,0),MATCH(F57,'تعرفه ها'!$2:$2,0)),"---")</f>
        <v>1150</v>
      </c>
      <c r="U57" s="50">
        <f t="shared" si="4"/>
        <v>-145954550</v>
      </c>
      <c r="V57" s="50">
        <f>IFERROR(ROUND(R57*INDEX('تعرفه ها'!A:Z,MATCH("عوارض گاز به ازاء هر متر مکعب",'تعرفه ها'!$B:$B,0),MATCH(F57,'تعرفه ها'!$2:$2,0)),0),"---")</f>
        <v>0</v>
      </c>
      <c r="W57" s="50">
        <f>IFERROR(ROUND(((U57+V57)*INDEX('تعرفه ها'!A:Z,MATCH("هزینه نگهداری و تعمیرات شبکه گاز",'تعرفه ها'!$B:$B,0),MATCH(F57,'تعرفه ها'!$2:$2,0))/100),0),"---")</f>
        <v>-14595455</v>
      </c>
      <c r="X57" s="50">
        <f>IFERROR(IF(INDEX('اطلاعات دوره'!A:Z,MATCH(G57,'اطلاعات دوره'!C:C,0),MATCH("گاز",'اطلاعات دوره'!$1:$1,0))="دارد",ROUND((U57+V57)*INDEX('تعرفه ها'!A:Z,MATCH("پیک فصلی گاز",'تعرفه ها'!$B:$B,0),MATCH(F57,'تعرفه ها'!$2:$2,0))/100,0),0),"---")</f>
        <v>0</v>
      </c>
      <c r="Y57" s="50">
        <f>IFERROR(ROUND(SUM(U57+V57+W57+X57)*INDEX('تعرفه ها'!A:Z,MATCH("مالیات گاز",'تعرفه ها'!$B:$B,0),MATCH(F57,'تعرفه ها'!$2:$2,0))/100,0),"---")</f>
        <v>0</v>
      </c>
      <c r="Z57" s="50">
        <f t="shared" si="5"/>
        <v>-160550005</v>
      </c>
      <c r="AA57" s="50">
        <f t="shared" si="9"/>
        <v>13319195</v>
      </c>
      <c r="AB57" s="50">
        <f t="shared" si="6"/>
        <v>-147230810</v>
      </c>
      <c r="AC57" s="50">
        <f t="shared" si="7"/>
        <v>810</v>
      </c>
      <c r="AD57" s="153">
        <f t="shared" si="8"/>
        <v>-147231620</v>
      </c>
      <c r="AF57" s="155" t="str">
        <f>IFERROR(IF(INDEX(پرداخت!A:AZ,MATCH(A57&amp;" - "&amp;"گاز",پرداخت!$B:$B,0),MATCH(G57,پرداخت!$1:$1,0))="نشده","نشده","شده"),"---")</f>
        <v>نشده</v>
      </c>
      <c r="AH57" s="144"/>
    </row>
    <row r="58" spans="1:34" ht="34.9" hidden="1" customHeight="1">
      <c r="A58" s="171" t="s">
        <v>223</v>
      </c>
      <c r="B58" s="47">
        <f>IFERROR(INDEX('اطلاعات انشعابات شرکتها'!A:BB,MATCH(A58,'اطلاعات انشعابات شرکتها'!A:A,0),MATCH(B$1,'اطلاعات انشعابات شرکتها'!$1:$1,0)),0)</f>
        <v>114</v>
      </c>
      <c r="C58" s="48">
        <f>IFERROR(INDEX('اطلاعات انشعابات شرکتها'!A:BB,MATCH(A58,'اطلاعات انشعابات شرکتها'!A:A,0),MATCH(C$1,'اطلاعات انشعابات شرکتها'!$1:$1,0)),0)</f>
        <v>0</v>
      </c>
      <c r="D58" s="45"/>
      <c r="E58" s="171">
        <v>1</v>
      </c>
      <c r="F58" s="170">
        <v>99</v>
      </c>
      <c r="G58" s="47" t="str">
        <f t="shared" si="0"/>
        <v>99/1</v>
      </c>
      <c r="H58" s="47" t="str">
        <f>IFERROR(INDEX('اطلاعات دوره'!A:Z,MATCH(G58,'اطلاعات دوره'!C:C,0),MATCH(H$1,'اطلاعات دوره'!$1:$1,0)),0)</f>
        <v>99/01/01</v>
      </c>
      <c r="I58" s="47" t="str">
        <f>IFERROR(INDEX('اطلاعات دوره'!A:Z,MATCH(G58,'اطلاعات دوره'!C:C,0),MATCH(I$1,'اطلاعات دوره'!$1:$1,0)),0)</f>
        <v>99/01/31</v>
      </c>
      <c r="J58" s="48">
        <f>IFERROR(INDEX('اطلاعات دوره'!A:Z,MATCH(G58,'اطلاعات دوره'!C:C,0),MATCH(J$1,'اطلاعات دوره'!$1:$1,0)),0)</f>
        <v>31</v>
      </c>
      <c r="K58" s="46"/>
      <c r="L58" s="158" t="str">
        <f>IFERROR(INDEX('اطلاعات دوره'!A:Z,MATCH(G58,'اطلاعات دوره'!C:C,0)-1,MATCH("عنوان",'اطلاعات دوره'!$1:$1,0)),"---")</f>
        <v>98/4</v>
      </c>
      <c r="M58" s="47" t="str">
        <f t="shared" si="1"/>
        <v>پدیده انرژی پارسیان-98/4</v>
      </c>
      <c r="N58" s="48" t="str">
        <f t="shared" si="2"/>
        <v>پدیده انرژی پارسیان-99/1</v>
      </c>
      <c r="O58" s="45"/>
      <c r="P58" s="158">
        <f>IFERROR(INDEX('قرائت کنتور'!A:AZ,MATCH(A58&amp;"-"&amp;"گاز",'قرائت کنتور'!B:B,0),MATCH(L58,'قرائت کنتور'!$1:$1,0)),0)</f>
        <v>52614</v>
      </c>
      <c r="Q58" s="47">
        <f>IFERROR(INDEX('قرائت کنتور'!A:AZ,MATCH(A58&amp;"-"&amp;"گاز",'قرائت کنتور'!B:B,0),MATCH(G58,'قرائت کنتور'!$1:$1,0)),0)</f>
        <v>0</v>
      </c>
      <c r="R58" s="47">
        <f t="shared" si="3"/>
        <v>-52614</v>
      </c>
      <c r="S58" s="45"/>
      <c r="T58" s="155">
        <f>IFERROR(INDEX('تعرفه ها'!A:Z,MATCH("بهای هر متر مکعب گاز مصرفی",'تعرفه ها'!$B:$B,0),MATCH(F58,'تعرفه ها'!$2:$2,0)),"---")</f>
        <v>1150</v>
      </c>
      <c r="U58" s="50">
        <f t="shared" si="4"/>
        <v>-60506100</v>
      </c>
      <c r="V58" s="50">
        <f>IFERROR(ROUND(R58*INDEX('تعرفه ها'!A:Z,MATCH("عوارض گاز به ازاء هر متر مکعب",'تعرفه ها'!$B:$B,0),MATCH(F58,'تعرفه ها'!$2:$2,0)),0),"---")</f>
        <v>0</v>
      </c>
      <c r="W58" s="50">
        <f>IFERROR(ROUND(((U58+V58)*INDEX('تعرفه ها'!A:Z,MATCH("هزینه نگهداری و تعمیرات شبکه گاز",'تعرفه ها'!$B:$B,0),MATCH(F58,'تعرفه ها'!$2:$2,0))/100),0),"---")</f>
        <v>-6050610</v>
      </c>
      <c r="X58" s="50">
        <f>IFERROR(IF(INDEX('اطلاعات دوره'!A:Z,MATCH(G58,'اطلاعات دوره'!C:C,0),MATCH("گاز",'اطلاعات دوره'!$1:$1,0))="دارد",ROUND((U58+V58)*INDEX('تعرفه ها'!A:Z,MATCH("پیک فصلی گاز",'تعرفه ها'!$B:$B,0),MATCH(F58,'تعرفه ها'!$2:$2,0))/100,0),0),"---")</f>
        <v>0</v>
      </c>
      <c r="Y58" s="50">
        <f>IFERROR(ROUND(SUM(U58+V58+W58+X58)*INDEX('تعرفه ها'!A:Z,MATCH("مالیات گاز",'تعرفه ها'!$B:$B,0),MATCH(F58,'تعرفه ها'!$2:$2,0))/100,0),"---")</f>
        <v>0</v>
      </c>
      <c r="Z58" s="50">
        <f t="shared" si="5"/>
        <v>-66556710</v>
      </c>
      <c r="AA58" s="50">
        <f t="shared" si="9"/>
        <v>14481505</v>
      </c>
      <c r="AB58" s="50">
        <f t="shared" si="6"/>
        <v>-52075205</v>
      </c>
      <c r="AC58" s="50">
        <f t="shared" si="7"/>
        <v>205</v>
      </c>
      <c r="AD58" s="153">
        <f t="shared" si="8"/>
        <v>-52075410</v>
      </c>
      <c r="AF58" s="155" t="str">
        <f>IFERROR(IF(INDEX(پرداخت!A:AZ,MATCH(A58&amp;" - "&amp;"گاز",پرداخت!$B:$B,0),MATCH(G58,پرداخت!$1:$1,0))="نشده","نشده","شده"),"---")</f>
        <v>نشده</v>
      </c>
      <c r="AH58" s="144"/>
    </row>
    <row r="59" spans="1:34" ht="34.9" hidden="1" customHeight="1">
      <c r="A59" s="171" t="s">
        <v>224</v>
      </c>
      <c r="B59" s="47">
        <f>IFERROR(INDEX('اطلاعات انشعابات شرکتها'!A:BB,MATCH(A59,'اطلاعات انشعابات شرکتها'!A:A,0),MATCH(B$1,'اطلاعات انشعابات شرکتها'!$1:$1,0)),0)</f>
        <v>115</v>
      </c>
      <c r="C59" s="48">
        <f>IFERROR(INDEX('اطلاعات انشعابات شرکتها'!A:BB,MATCH(A59,'اطلاعات انشعابات شرکتها'!A:A,0),MATCH(C$1,'اطلاعات انشعابات شرکتها'!$1:$1,0)),0)</f>
        <v>0</v>
      </c>
      <c r="D59" s="45"/>
      <c r="E59" s="171">
        <v>1</v>
      </c>
      <c r="F59" s="170">
        <v>99</v>
      </c>
      <c r="G59" s="47" t="str">
        <f t="shared" si="0"/>
        <v>99/1</v>
      </c>
      <c r="H59" s="47" t="str">
        <f>IFERROR(INDEX('اطلاعات دوره'!A:Z,MATCH(G59,'اطلاعات دوره'!C:C,0),MATCH(H$1,'اطلاعات دوره'!$1:$1,0)),0)</f>
        <v>99/01/01</v>
      </c>
      <c r="I59" s="47" t="str">
        <f>IFERROR(INDEX('اطلاعات دوره'!A:Z,MATCH(G59,'اطلاعات دوره'!C:C,0),MATCH(I$1,'اطلاعات دوره'!$1:$1,0)),0)</f>
        <v>99/01/31</v>
      </c>
      <c r="J59" s="48">
        <f>IFERROR(INDEX('اطلاعات دوره'!A:Z,MATCH(G59,'اطلاعات دوره'!C:C,0),MATCH(J$1,'اطلاعات دوره'!$1:$1,0)),0)</f>
        <v>31</v>
      </c>
      <c r="K59" s="46"/>
      <c r="L59" s="158" t="str">
        <f>IFERROR(INDEX('اطلاعات دوره'!A:Z,MATCH(G59,'اطلاعات دوره'!C:C,0)-1,MATCH("عنوان",'اطلاعات دوره'!$1:$1,0)),"---")</f>
        <v>98/4</v>
      </c>
      <c r="M59" s="47" t="str">
        <f t="shared" si="1"/>
        <v>پرتو صنعت پاژ-98/4</v>
      </c>
      <c r="N59" s="48" t="str">
        <f t="shared" si="2"/>
        <v>پرتو صنعت پاژ-99/1</v>
      </c>
      <c r="O59" s="45"/>
      <c r="P59" s="158">
        <f>IFERROR(INDEX('قرائت کنتور'!A:AZ,MATCH(A59&amp;"-"&amp;"گاز",'قرائت کنتور'!B:B,0),MATCH(L59,'قرائت کنتور'!$1:$1,0)),0)</f>
        <v>118810</v>
      </c>
      <c r="Q59" s="47">
        <f>IFERROR(INDEX('قرائت کنتور'!A:AZ,MATCH(A59&amp;"-"&amp;"گاز",'قرائت کنتور'!B:B,0),MATCH(G59,'قرائت کنتور'!$1:$1,0)),0)</f>
        <v>0</v>
      </c>
      <c r="R59" s="47">
        <f t="shared" si="3"/>
        <v>-118810</v>
      </c>
      <c r="S59" s="45"/>
      <c r="T59" s="155">
        <f>IFERROR(INDEX('تعرفه ها'!A:Z,MATCH("بهای هر متر مکعب گاز مصرفی",'تعرفه ها'!$B:$B,0),MATCH(F59,'تعرفه ها'!$2:$2,0)),"---")</f>
        <v>1150</v>
      </c>
      <c r="U59" s="50">
        <f t="shared" si="4"/>
        <v>-136631500</v>
      </c>
      <c r="V59" s="50">
        <f>IFERROR(ROUND(R59*INDEX('تعرفه ها'!A:Z,MATCH("عوارض گاز به ازاء هر متر مکعب",'تعرفه ها'!$B:$B,0),MATCH(F59,'تعرفه ها'!$2:$2,0)),0),"---")</f>
        <v>0</v>
      </c>
      <c r="W59" s="50">
        <f>IFERROR(ROUND(((U59+V59)*INDEX('تعرفه ها'!A:Z,MATCH("هزینه نگهداری و تعمیرات شبکه گاز",'تعرفه ها'!$B:$B,0),MATCH(F59,'تعرفه ها'!$2:$2,0))/100),0),"---")</f>
        <v>-13663150</v>
      </c>
      <c r="X59" s="50">
        <f>IFERROR(IF(INDEX('اطلاعات دوره'!A:Z,MATCH(G59,'اطلاعات دوره'!C:C,0),MATCH("گاز",'اطلاعات دوره'!$1:$1,0))="دارد",ROUND((U59+V59)*INDEX('تعرفه ها'!A:Z,MATCH("پیک فصلی گاز",'تعرفه ها'!$B:$B,0),MATCH(F59,'تعرفه ها'!$2:$2,0))/100,0),0),"---")</f>
        <v>0</v>
      </c>
      <c r="Y59" s="50">
        <f>IFERROR(ROUND(SUM(U59+V59+W59+X59)*INDEX('تعرفه ها'!A:Z,MATCH("مالیات گاز",'تعرفه ها'!$B:$B,0),MATCH(F59,'تعرفه ها'!$2:$2,0))/100,0),"---")</f>
        <v>0</v>
      </c>
      <c r="Z59" s="50">
        <f t="shared" si="5"/>
        <v>-150294650</v>
      </c>
      <c r="AA59" s="50">
        <f t="shared" si="9"/>
        <v>59488230</v>
      </c>
      <c r="AB59" s="50">
        <f t="shared" si="6"/>
        <v>-90806420</v>
      </c>
      <c r="AC59" s="50">
        <f t="shared" si="7"/>
        <v>420</v>
      </c>
      <c r="AD59" s="153">
        <f t="shared" si="8"/>
        <v>-90806840</v>
      </c>
      <c r="AF59" s="155" t="str">
        <f>IFERROR(IF(INDEX(پرداخت!A:AZ,MATCH(A59&amp;" - "&amp;"گاز",پرداخت!$B:$B,0),MATCH(G59,پرداخت!$1:$1,0))="نشده","نشده","شده"),"---")</f>
        <v>نشده</v>
      </c>
      <c r="AH59" s="144"/>
    </row>
    <row r="60" spans="1:34" ht="34.9" hidden="1" customHeight="1">
      <c r="A60" s="171" t="s">
        <v>225</v>
      </c>
      <c r="B60" s="47">
        <f>IFERROR(INDEX('اطلاعات انشعابات شرکتها'!A:BB,MATCH(A60,'اطلاعات انشعابات شرکتها'!A:A,0),MATCH(B$1,'اطلاعات انشعابات شرکتها'!$1:$1,0)),0)</f>
        <v>116</v>
      </c>
      <c r="C60" s="48">
        <f>IFERROR(INDEX('اطلاعات انشعابات شرکتها'!A:BB,MATCH(A60,'اطلاعات انشعابات شرکتها'!A:A,0),MATCH(C$1,'اطلاعات انشعابات شرکتها'!$1:$1,0)),0)</f>
        <v>0</v>
      </c>
      <c r="D60" s="45"/>
      <c r="E60" s="171">
        <v>1</v>
      </c>
      <c r="F60" s="170">
        <v>99</v>
      </c>
      <c r="G60" s="47" t="str">
        <f t="shared" si="0"/>
        <v>99/1</v>
      </c>
      <c r="H60" s="47" t="str">
        <f>IFERROR(INDEX('اطلاعات دوره'!A:Z,MATCH(G60,'اطلاعات دوره'!C:C,0),MATCH(H$1,'اطلاعات دوره'!$1:$1,0)),0)</f>
        <v>99/01/01</v>
      </c>
      <c r="I60" s="47" t="str">
        <f>IFERROR(INDEX('اطلاعات دوره'!A:Z,MATCH(G60,'اطلاعات دوره'!C:C,0),MATCH(I$1,'اطلاعات دوره'!$1:$1,0)),0)</f>
        <v>99/01/31</v>
      </c>
      <c r="J60" s="48">
        <f>IFERROR(INDEX('اطلاعات دوره'!A:Z,MATCH(G60,'اطلاعات دوره'!C:C,0),MATCH(J$1,'اطلاعات دوره'!$1:$1,0)),0)</f>
        <v>31</v>
      </c>
      <c r="K60" s="46"/>
      <c r="L60" s="158" t="str">
        <f>IFERROR(INDEX('اطلاعات دوره'!A:Z,MATCH(G60,'اطلاعات دوره'!C:C,0)-1,MATCH("عنوان",'اطلاعات دوره'!$1:$1,0)),"---")</f>
        <v>98/4</v>
      </c>
      <c r="M60" s="47" t="str">
        <f t="shared" si="1"/>
        <v>پروتئین نو ترکیب طاها (1)-98/4</v>
      </c>
      <c r="N60" s="48" t="str">
        <f t="shared" si="2"/>
        <v>پروتئین نو ترکیب طاها (1)-99/1</v>
      </c>
      <c r="O60" s="45"/>
      <c r="P60" s="158">
        <f>IFERROR(INDEX('قرائت کنتور'!A:AZ,MATCH(A60&amp;"-"&amp;"گاز",'قرائت کنتور'!B:B,0),MATCH(L60,'قرائت کنتور'!$1:$1,0)),0)</f>
        <v>8179</v>
      </c>
      <c r="Q60" s="47">
        <f>IFERROR(INDEX('قرائت کنتور'!A:AZ,MATCH(A60&amp;"-"&amp;"گاز",'قرائت کنتور'!B:B,0),MATCH(G60,'قرائت کنتور'!$1:$1,0)),0)</f>
        <v>0</v>
      </c>
      <c r="R60" s="47">
        <f t="shared" si="3"/>
        <v>-8179</v>
      </c>
      <c r="S60" s="45"/>
      <c r="T60" s="155">
        <f>IFERROR(INDEX('تعرفه ها'!A:Z,MATCH("بهای هر متر مکعب گاز مصرفی",'تعرفه ها'!$B:$B,0),MATCH(F60,'تعرفه ها'!$2:$2,0)),"---")</f>
        <v>1150</v>
      </c>
      <c r="U60" s="50">
        <f t="shared" si="4"/>
        <v>-9405850</v>
      </c>
      <c r="V60" s="50">
        <f>IFERROR(ROUND(R60*INDEX('تعرفه ها'!A:Z,MATCH("عوارض گاز به ازاء هر متر مکعب",'تعرفه ها'!$B:$B,0),MATCH(F60,'تعرفه ها'!$2:$2,0)),0),"---")</f>
        <v>0</v>
      </c>
      <c r="W60" s="50">
        <f>IFERROR(ROUND(((U60+V60)*INDEX('تعرفه ها'!A:Z,MATCH("هزینه نگهداری و تعمیرات شبکه گاز",'تعرفه ها'!$B:$B,0),MATCH(F60,'تعرفه ها'!$2:$2,0))/100),0),"---")</f>
        <v>-940585</v>
      </c>
      <c r="X60" s="50">
        <f>IFERROR(IF(INDEX('اطلاعات دوره'!A:Z,MATCH(G60,'اطلاعات دوره'!C:C,0),MATCH("گاز",'اطلاعات دوره'!$1:$1,0))="دارد",ROUND((U60+V60)*INDEX('تعرفه ها'!A:Z,MATCH("پیک فصلی گاز",'تعرفه ها'!$B:$B,0),MATCH(F60,'تعرفه ها'!$2:$2,0))/100,0),0),"---")</f>
        <v>0</v>
      </c>
      <c r="Y60" s="50">
        <f>IFERROR(ROUND(SUM(U60+V60+W60+X60)*INDEX('تعرفه ها'!A:Z,MATCH("مالیات گاز",'تعرفه ها'!$B:$B,0),MATCH(F60,'تعرفه ها'!$2:$2,0))/100,0),"---")</f>
        <v>0</v>
      </c>
      <c r="Z60" s="50">
        <f t="shared" si="5"/>
        <v>-10346435</v>
      </c>
      <c r="AA60" s="50">
        <f t="shared" si="9"/>
        <v>8138755</v>
      </c>
      <c r="AB60" s="50">
        <f t="shared" si="6"/>
        <v>-2207680</v>
      </c>
      <c r="AC60" s="50">
        <f t="shared" si="7"/>
        <v>680</v>
      </c>
      <c r="AD60" s="153">
        <f t="shared" si="8"/>
        <v>-2208360</v>
      </c>
      <c r="AF60" s="155" t="str">
        <f>IFERROR(IF(INDEX(پرداخت!A:AZ,MATCH(A60&amp;" - "&amp;"گاز",پرداخت!$B:$B,0),MATCH(G60,پرداخت!$1:$1,0))="نشده","نشده","شده"),"---")</f>
        <v>نشده</v>
      </c>
      <c r="AH60" s="144"/>
    </row>
    <row r="61" spans="1:34" ht="34.9" hidden="1" customHeight="1">
      <c r="A61" s="171" t="s">
        <v>226</v>
      </c>
      <c r="B61" s="47">
        <f>IFERROR(INDEX('اطلاعات انشعابات شرکتها'!A:BB,MATCH(A61,'اطلاعات انشعابات شرکتها'!A:A,0),MATCH(B$1,'اطلاعات انشعابات شرکتها'!$1:$1,0)),0)</f>
        <v>117</v>
      </c>
      <c r="C61" s="48">
        <f>IFERROR(INDEX('اطلاعات انشعابات شرکتها'!A:BB,MATCH(A61,'اطلاعات انشعابات شرکتها'!A:A,0),MATCH(C$1,'اطلاعات انشعابات شرکتها'!$1:$1,0)),0)</f>
        <v>0</v>
      </c>
      <c r="D61" s="45"/>
      <c r="E61" s="171">
        <v>1</v>
      </c>
      <c r="F61" s="170">
        <v>99</v>
      </c>
      <c r="G61" s="47" t="str">
        <f t="shared" si="0"/>
        <v>99/1</v>
      </c>
      <c r="H61" s="47" t="str">
        <f>IFERROR(INDEX('اطلاعات دوره'!A:Z,MATCH(G61,'اطلاعات دوره'!C:C,0),MATCH(H$1,'اطلاعات دوره'!$1:$1,0)),0)</f>
        <v>99/01/01</v>
      </c>
      <c r="I61" s="47" t="str">
        <f>IFERROR(INDEX('اطلاعات دوره'!A:Z,MATCH(G61,'اطلاعات دوره'!C:C,0),MATCH(I$1,'اطلاعات دوره'!$1:$1,0)),0)</f>
        <v>99/01/31</v>
      </c>
      <c r="J61" s="48">
        <f>IFERROR(INDEX('اطلاعات دوره'!A:Z,MATCH(G61,'اطلاعات دوره'!C:C,0),MATCH(J$1,'اطلاعات دوره'!$1:$1,0)),0)</f>
        <v>31</v>
      </c>
      <c r="K61" s="46"/>
      <c r="L61" s="158" t="str">
        <f>IFERROR(INDEX('اطلاعات دوره'!A:Z,MATCH(G61,'اطلاعات دوره'!C:C,0)-1,MATCH("عنوان",'اطلاعات دوره'!$1:$1,0)),"---")</f>
        <v>98/4</v>
      </c>
      <c r="M61" s="47" t="str">
        <f t="shared" si="1"/>
        <v>پروتئین نو ترکیب طاها (2)-98/4</v>
      </c>
      <c r="N61" s="48" t="str">
        <f t="shared" si="2"/>
        <v>پروتئین نو ترکیب طاها (2)-99/1</v>
      </c>
      <c r="O61" s="45"/>
      <c r="P61" s="158">
        <f>IFERROR(INDEX('قرائت کنتور'!A:AZ,MATCH(A61&amp;"-"&amp;"گاز",'قرائت کنتور'!B:B,0),MATCH(L61,'قرائت کنتور'!$1:$1,0)),0)</f>
        <v>327</v>
      </c>
      <c r="Q61" s="47">
        <f>IFERROR(INDEX('قرائت کنتور'!A:AZ,MATCH(A61&amp;"-"&amp;"گاز",'قرائت کنتور'!B:B,0),MATCH(G61,'قرائت کنتور'!$1:$1,0)),0)</f>
        <v>0</v>
      </c>
      <c r="R61" s="47">
        <f t="shared" si="3"/>
        <v>-327</v>
      </c>
      <c r="S61" s="45"/>
      <c r="T61" s="155">
        <f>IFERROR(INDEX('تعرفه ها'!A:Z,MATCH("بهای هر متر مکعب گاز مصرفی",'تعرفه ها'!$B:$B,0),MATCH(F61,'تعرفه ها'!$2:$2,0)),"---")</f>
        <v>1150</v>
      </c>
      <c r="U61" s="50">
        <f t="shared" si="4"/>
        <v>-376050</v>
      </c>
      <c r="V61" s="50">
        <f>IFERROR(ROUND(R61*INDEX('تعرفه ها'!A:Z,MATCH("عوارض گاز به ازاء هر متر مکعب",'تعرفه ها'!$B:$B,0),MATCH(F61,'تعرفه ها'!$2:$2,0)),0),"---")</f>
        <v>0</v>
      </c>
      <c r="W61" s="50">
        <f>IFERROR(ROUND(((U61+V61)*INDEX('تعرفه ها'!A:Z,MATCH("هزینه نگهداری و تعمیرات شبکه گاز",'تعرفه ها'!$B:$B,0),MATCH(F61,'تعرفه ها'!$2:$2,0))/100),0),"---")</f>
        <v>-37605</v>
      </c>
      <c r="X61" s="50">
        <f>IFERROR(IF(INDEX('اطلاعات دوره'!A:Z,MATCH(G61,'اطلاعات دوره'!C:C,0),MATCH("گاز",'اطلاعات دوره'!$1:$1,0))="دارد",ROUND((U61+V61)*INDEX('تعرفه ها'!A:Z,MATCH("پیک فصلی گاز",'تعرفه ها'!$B:$B,0),MATCH(F61,'تعرفه ها'!$2:$2,0))/100,0),0),"---")</f>
        <v>0</v>
      </c>
      <c r="Y61" s="50">
        <f>IFERROR(ROUND(SUM(U61+V61+W61+X61)*INDEX('تعرفه ها'!A:Z,MATCH("مالیات گاز",'تعرفه ها'!$B:$B,0),MATCH(F61,'تعرفه ها'!$2:$2,0))/100,0),"---")</f>
        <v>0</v>
      </c>
      <c r="Z61" s="50">
        <f t="shared" si="5"/>
        <v>-413655</v>
      </c>
      <c r="AA61" s="50">
        <f t="shared" si="9"/>
        <v>351775</v>
      </c>
      <c r="AB61" s="50">
        <f t="shared" si="6"/>
        <v>-61880</v>
      </c>
      <c r="AC61" s="50">
        <f t="shared" si="7"/>
        <v>880</v>
      </c>
      <c r="AD61" s="153">
        <f t="shared" si="8"/>
        <v>-62760</v>
      </c>
      <c r="AF61" s="155" t="str">
        <f>IFERROR(IF(INDEX(پرداخت!A:AZ,MATCH(A61&amp;" - "&amp;"گاز",پرداخت!$B:$B,0),MATCH(G61,پرداخت!$1:$1,0))="نشده","نشده","شده"),"---")</f>
        <v>نشده</v>
      </c>
      <c r="AH61" s="144"/>
    </row>
    <row r="62" spans="1:34" ht="34.9" hidden="1" customHeight="1">
      <c r="A62" s="171" t="s">
        <v>227</v>
      </c>
      <c r="B62" s="47">
        <f>IFERROR(INDEX('اطلاعات انشعابات شرکتها'!A:BB,MATCH(A62,'اطلاعات انشعابات شرکتها'!A:A,0),MATCH(B$1,'اطلاعات انشعابات شرکتها'!$1:$1,0)),0)</f>
        <v>118</v>
      </c>
      <c r="C62" s="48">
        <f>IFERROR(INDEX('اطلاعات انشعابات شرکتها'!A:BB,MATCH(A62,'اطلاعات انشعابات شرکتها'!A:A,0),MATCH(C$1,'اطلاعات انشعابات شرکتها'!$1:$1,0)),0)</f>
        <v>0</v>
      </c>
      <c r="D62" s="45"/>
      <c r="E62" s="171">
        <v>1</v>
      </c>
      <c r="F62" s="170">
        <v>99</v>
      </c>
      <c r="G62" s="47" t="str">
        <f t="shared" si="0"/>
        <v>99/1</v>
      </c>
      <c r="H62" s="47" t="str">
        <f>IFERROR(INDEX('اطلاعات دوره'!A:Z,MATCH(G62,'اطلاعات دوره'!C:C,0),MATCH(H$1,'اطلاعات دوره'!$1:$1,0)),0)</f>
        <v>99/01/01</v>
      </c>
      <c r="I62" s="47" t="str">
        <f>IFERROR(INDEX('اطلاعات دوره'!A:Z,MATCH(G62,'اطلاعات دوره'!C:C,0),MATCH(I$1,'اطلاعات دوره'!$1:$1,0)),0)</f>
        <v>99/01/31</v>
      </c>
      <c r="J62" s="48">
        <f>IFERROR(INDEX('اطلاعات دوره'!A:Z,MATCH(G62,'اطلاعات دوره'!C:C,0),MATCH(J$1,'اطلاعات دوره'!$1:$1,0)),0)</f>
        <v>31</v>
      </c>
      <c r="K62" s="46"/>
      <c r="L62" s="158" t="str">
        <f>IFERROR(INDEX('اطلاعات دوره'!A:Z,MATCH(G62,'اطلاعات دوره'!C:C,0)-1,MATCH("عنوان",'اطلاعات دوره'!$1:$1,0)),"---")</f>
        <v>98/4</v>
      </c>
      <c r="M62" s="47" t="str">
        <f t="shared" si="1"/>
        <v>پشتیبانی صنایع دیار شرق-98/4</v>
      </c>
      <c r="N62" s="48" t="str">
        <f t="shared" si="2"/>
        <v>پشتیبانی صنایع دیار شرق-99/1</v>
      </c>
      <c r="O62" s="45"/>
      <c r="P62" s="158">
        <f>IFERROR(INDEX('قرائت کنتور'!A:AZ,MATCH(A62&amp;"-"&amp;"گاز",'قرائت کنتور'!B:B,0),MATCH(L62,'قرائت کنتور'!$1:$1,0)),0)</f>
        <v>2468</v>
      </c>
      <c r="Q62" s="47">
        <f>IFERROR(INDEX('قرائت کنتور'!A:AZ,MATCH(A62&amp;"-"&amp;"گاز",'قرائت کنتور'!B:B,0),MATCH(G62,'قرائت کنتور'!$1:$1,0)),0)</f>
        <v>0</v>
      </c>
      <c r="R62" s="47">
        <f t="shared" si="3"/>
        <v>-2468</v>
      </c>
      <c r="S62" s="45"/>
      <c r="T62" s="155">
        <f>IFERROR(INDEX('تعرفه ها'!A:Z,MATCH("بهای هر متر مکعب گاز مصرفی",'تعرفه ها'!$B:$B,0),MATCH(F62,'تعرفه ها'!$2:$2,0)),"---")</f>
        <v>1150</v>
      </c>
      <c r="U62" s="50">
        <f t="shared" si="4"/>
        <v>-2838200</v>
      </c>
      <c r="V62" s="50">
        <f>IFERROR(ROUND(R62*INDEX('تعرفه ها'!A:Z,MATCH("عوارض گاز به ازاء هر متر مکعب",'تعرفه ها'!$B:$B,0),MATCH(F62,'تعرفه ها'!$2:$2,0)),0),"---")</f>
        <v>0</v>
      </c>
      <c r="W62" s="50">
        <f>IFERROR(ROUND(((U62+V62)*INDEX('تعرفه ها'!A:Z,MATCH("هزینه نگهداری و تعمیرات شبکه گاز",'تعرفه ها'!$B:$B,0),MATCH(F62,'تعرفه ها'!$2:$2,0))/100),0),"---")</f>
        <v>-283820</v>
      </c>
      <c r="X62" s="50">
        <f>IFERROR(IF(INDEX('اطلاعات دوره'!A:Z,MATCH(G62,'اطلاعات دوره'!C:C,0),MATCH("گاز",'اطلاعات دوره'!$1:$1,0))="دارد",ROUND((U62+V62)*INDEX('تعرفه ها'!A:Z,MATCH("پیک فصلی گاز",'تعرفه ها'!$B:$B,0),MATCH(F62,'تعرفه ها'!$2:$2,0))/100,0),0),"---")</f>
        <v>0</v>
      </c>
      <c r="Y62" s="50">
        <f>IFERROR(ROUND(SUM(U62+V62+W62+X62)*INDEX('تعرفه ها'!A:Z,MATCH("مالیات گاز",'تعرفه ها'!$B:$B,0),MATCH(F62,'تعرفه ها'!$2:$2,0))/100,0),"---")</f>
        <v>0</v>
      </c>
      <c r="Z62" s="50">
        <f t="shared" si="5"/>
        <v>-3122020</v>
      </c>
      <c r="AA62" s="50">
        <f t="shared" si="9"/>
        <v>10062660</v>
      </c>
      <c r="AB62" s="50">
        <f t="shared" si="6"/>
        <v>6940640</v>
      </c>
      <c r="AC62" s="50">
        <f t="shared" si="7"/>
        <v>640</v>
      </c>
      <c r="AD62" s="153">
        <f t="shared" si="8"/>
        <v>6940000</v>
      </c>
      <c r="AF62" s="155" t="str">
        <f>IFERROR(IF(INDEX(پرداخت!A:AZ,MATCH(A62&amp;" - "&amp;"گاز",پرداخت!$B:$B,0),MATCH(G62,پرداخت!$1:$1,0))="نشده","نشده","شده"),"---")</f>
        <v>نشده</v>
      </c>
      <c r="AH62" s="144"/>
    </row>
    <row r="63" spans="1:34" ht="34.9" hidden="1" customHeight="1">
      <c r="A63" s="171" t="s">
        <v>228</v>
      </c>
      <c r="B63" s="47">
        <f>IFERROR(INDEX('اطلاعات انشعابات شرکتها'!A:BB,MATCH(A63,'اطلاعات انشعابات شرکتها'!A:A,0),MATCH(B$1,'اطلاعات انشعابات شرکتها'!$1:$1,0)),0)</f>
        <v>119</v>
      </c>
      <c r="C63" s="48">
        <f>IFERROR(INDEX('اطلاعات انشعابات شرکتها'!A:BB,MATCH(A63,'اطلاعات انشعابات شرکتها'!A:A,0),MATCH(C$1,'اطلاعات انشعابات شرکتها'!$1:$1,0)),0)</f>
        <v>0</v>
      </c>
      <c r="D63" s="45"/>
      <c r="E63" s="171">
        <v>1</v>
      </c>
      <c r="F63" s="170">
        <v>99</v>
      </c>
      <c r="G63" s="47" t="str">
        <f t="shared" si="0"/>
        <v>99/1</v>
      </c>
      <c r="H63" s="47" t="str">
        <f>IFERROR(INDEX('اطلاعات دوره'!A:Z,MATCH(G63,'اطلاعات دوره'!C:C,0),MATCH(H$1,'اطلاعات دوره'!$1:$1,0)),0)</f>
        <v>99/01/01</v>
      </c>
      <c r="I63" s="47" t="str">
        <f>IFERROR(INDEX('اطلاعات دوره'!A:Z,MATCH(G63,'اطلاعات دوره'!C:C,0),MATCH(I$1,'اطلاعات دوره'!$1:$1,0)),0)</f>
        <v>99/01/31</v>
      </c>
      <c r="J63" s="48">
        <f>IFERROR(INDEX('اطلاعات دوره'!A:Z,MATCH(G63,'اطلاعات دوره'!C:C,0),MATCH(J$1,'اطلاعات دوره'!$1:$1,0)),0)</f>
        <v>31</v>
      </c>
      <c r="K63" s="46"/>
      <c r="L63" s="158" t="str">
        <f>IFERROR(INDEX('اطلاعات دوره'!A:Z,MATCH(G63,'اطلاعات دوره'!C:C,0)-1,MATCH("عنوان",'اطلاعات دوره'!$1:$1,0)),"---")</f>
        <v>98/4</v>
      </c>
      <c r="M63" s="47" t="str">
        <f t="shared" si="1"/>
        <v>پویش تجهیز-98/4</v>
      </c>
      <c r="N63" s="48" t="str">
        <f t="shared" si="2"/>
        <v>پویش تجهیز-99/1</v>
      </c>
      <c r="O63" s="45"/>
      <c r="P63" s="158">
        <f>IFERROR(INDEX('قرائت کنتور'!A:AZ,MATCH(A63&amp;"-"&amp;"گاز",'قرائت کنتور'!B:B,0),MATCH(L63,'قرائت کنتور'!$1:$1,0)),0)</f>
        <v>3987</v>
      </c>
      <c r="Q63" s="47">
        <f>IFERROR(INDEX('قرائت کنتور'!A:AZ,MATCH(A63&amp;"-"&amp;"گاز",'قرائت کنتور'!B:B,0),MATCH(G63,'قرائت کنتور'!$1:$1,0)),0)</f>
        <v>0</v>
      </c>
      <c r="R63" s="47">
        <f t="shared" si="3"/>
        <v>-3987</v>
      </c>
      <c r="S63" s="45"/>
      <c r="T63" s="155">
        <f>IFERROR(INDEX('تعرفه ها'!A:Z,MATCH("بهای هر متر مکعب گاز مصرفی",'تعرفه ها'!$B:$B,0),MATCH(F63,'تعرفه ها'!$2:$2,0)),"---")</f>
        <v>1150</v>
      </c>
      <c r="U63" s="50">
        <f t="shared" si="4"/>
        <v>-4585050</v>
      </c>
      <c r="V63" s="50">
        <f>IFERROR(ROUND(R63*INDEX('تعرفه ها'!A:Z,MATCH("عوارض گاز به ازاء هر متر مکعب",'تعرفه ها'!$B:$B,0),MATCH(F63,'تعرفه ها'!$2:$2,0)),0),"---")</f>
        <v>0</v>
      </c>
      <c r="W63" s="50">
        <f>IFERROR(ROUND(((U63+V63)*INDEX('تعرفه ها'!A:Z,MATCH("هزینه نگهداری و تعمیرات شبکه گاز",'تعرفه ها'!$B:$B,0),MATCH(F63,'تعرفه ها'!$2:$2,0))/100),0),"---")</f>
        <v>-458505</v>
      </c>
      <c r="X63" s="50">
        <f>IFERROR(IF(INDEX('اطلاعات دوره'!A:Z,MATCH(G63,'اطلاعات دوره'!C:C,0),MATCH("گاز",'اطلاعات دوره'!$1:$1,0))="دارد",ROUND((U63+V63)*INDEX('تعرفه ها'!A:Z,MATCH("پیک فصلی گاز",'تعرفه ها'!$B:$B,0),MATCH(F63,'تعرفه ها'!$2:$2,0))/100,0),0),"---")</f>
        <v>0</v>
      </c>
      <c r="Y63" s="50">
        <f>IFERROR(ROUND(SUM(U63+V63+W63+X63)*INDEX('تعرفه ها'!A:Z,MATCH("مالیات گاز",'تعرفه ها'!$B:$B,0),MATCH(F63,'تعرفه ها'!$2:$2,0))/100,0),"---")</f>
        <v>0</v>
      </c>
      <c r="Z63" s="50">
        <f t="shared" si="5"/>
        <v>-5043555</v>
      </c>
      <c r="AA63" s="50">
        <f t="shared" si="9"/>
        <v>1944560</v>
      </c>
      <c r="AB63" s="50">
        <f t="shared" si="6"/>
        <v>-3098995</v>
      </c>
      <c r="AC63" s="50">
        <f t="shared" si="7"/>
        <v>995</v>
      </c>
      <c r="AD63" s="153">
        <f t="shared" si="8"/>
        <v>-3099990</v>
      </c>
      <c r="AF63" s="155" t="str">
        <f>IFERROR(IF(INDEX(پرداخت!A:AZ,MATCH(A63&amp;" - "&amp;"گاز",پرداخت!$B:$B,0),MATCH(G63,پرداخت!$1:$1,0))="نشده","نشده","شده"),"---")</f>
        <v>نشده</v>
      </c>
      <c r="AH63" s="144"/>
    </row>
    <row r="64" spans="1:34" ht="34.9" hidden="1" customHeight="1">
      <c r="A64" s="171" t="s">
        <v>229</v>
      </c>
      <c r="B64" s="47">
        <f>IFERROR(INDEX('اطلاعات انشعابات شرکتها'!A:BB,MATCH(A64,'اطلاعات انشعابات شرکتها'!A:A,0),MATCH(B$1,'اطلاعات انشعابات شرکتها'!$1:$1,0)),0)</f>
        <v>120</v>
      </c>
      <c r="C64" s="48">
        <f>IFERROR(INDEX('اطلاعات انشعابات شرکتها'!A:BB,MATCH(A64,'اطلاعات انشعابات شرکتها'!A:A,0),MATCH(C$1,'اطلاعات انشعابات شرکتها'!$1:$1,0)),0)</f>
        <v>0</v>
      </c>
      <c r="D64" s="45"/>
      <c r="E64" s="171">
        <v>1</v>
      </c>
      <c r="F64" s="170">
        <v>99</v>
      </c>
      <c r="G64" s="47" t="str">
        <f t="shared" si="0"/>
        <v>99/1</v>
      </c>
      <c r="H64" s="47" t="str">
        <f>IFERROR(INDEX('اطلاعات دوره'!A:Z,MATCH(G64,'اطلاعات دوره'!C:C,0),MATCH(H$1,'اطلاعات دوره'!$1:$1,0)),0)</f>
        <v>99/01/01</v>
      </c>
      <c r="I64" s="47" t="str">
        <f>IFERROR(INDEX('اطلاعات دوره'!A:Z,MATCH(G64,'اطلاعات دوره'!C:C,0),MATCH(I$1,'اطلاعات دوره'!$1:$1,0)),0)</f>
        <v>99/01/31</v>
      </c>
      <c r="J64" s="48">
        <f>IFERROR(INDEX('اطلاعات دوره'!A:Z,MATCH(G64,'اطلاعات دوره'!C:C,0),MATCH(J$1,'اطلاعات دوره'!$1:$1,0)),0)</f>
        <v>31</v>
      </c>
      <c r="K64" s="46"/>
      <c r="L64" s="158" t="str">
        <f>IFERROR(INDEX('اطلاعات دوره'!A:Z,MATCH(G64,'اطلاعات دوره'!C:C,0)-1,MATCH("عنوان",'اطلاعات دوره'!$1:$1,0)),"---")</f>
        <v>98/4</v>
      </c>
      <c r="M64" s="47" t="str">
        <f t="shared" si="1"/>
        <v>پویشگران مواد پارت آزمون شرق-98/4</v>
      </c>
      <c r="N64" s="48" t="str">
        <f t="shared" si="2"/>
        <v>پویشگران مواد پارت آزمون شرق-99/1</v>
      </c>
      <c r="O64" s="45"/>
      <c r="P64" s="158">
        <f>IFERROR(INDEX('قرائت کنتور'!A:AZ,MATCH(A64&amp;"-"&amp;"گاز",'قرائت کنتور'!B:B,0),MATCH(L64,'قرائت کنتور'!$1:$1,0)),0)</f>
        <v>30547</v>
      </c>
      <c r="Q64" s="47">
        <f>IFERROR(INDEX('قرائت کنتور'!A:AZ,MATCH(A64&amp;"-"&amp;"گاز",'قرائت کنتور'!B:B,0),MATCH(G64,'قرائت کنتور'!$1:$1,0)),0)</f>
        <v>0</v>
      </c>
      <c r="R64" s="47">
        <f t="shared" si="3"/>
        <v>-30547</v>
      </c>
      <c r="S64" s="45"/>
      <c r="T64" s="155">
        <f>IFERROR(INDEX('تعرفه ها'!A:Z,MATCH("بهای هر متر مکعب گاز مصرفی",'تعرفه ها'!$B:$B,0),MATCH(F64,'تعرفه ها'!$2:$2,0)),"---")</f>
        <v>1150</v>
      </c>
      <c r="U64" s="50">
        <f t="shared" si="4"/>
        <v>-35129050</v>
      </c>
      <c r="V64" s="50">
        <f>IFERROR(ROUND(R64*INDEX('تعرفه ها'!A:Z,MATCH("عوارض گاز به ازاء هر متر مکعب",'تعرفه ها'!$B:$B,0),MATCH(F64,'تعرفه ها'!$2:$2,0)),0),"---")</f>
        <v>0</v>
      </c>
      <c r="W64" s="50">
        <f>IFERROR(ROUND(((U64+V64)*INDEX('تعرفه ها'!A:Z,MATCH("هزینه نگهداری و تعمیرات شبکه گاز",'تعرفه ها'!$B:$B,0),MATCH(F64,'تعرفه ها'!$2:$2,0))/100),0),"---")</f>
        <v>-3512905</v>
      </c>
      <c r="X64" s="50">
        <f>IFERROR(IF(INDEX('اطلاعات دوره'!A:Z,MATCH(G64,'اطلاعات دوره'!C:C,0),MATCH("گاز",'اطلاعات دوره'!$1:$1,0))="دارد",ROUND((U64+V64)*INDEX('تعرفه ها'!A:Z,MATCH("پیک فصلی گاز",'تعرفه ها'!$B:$B,0),MATCH(F64,'تعرفه ها'!$2:$2,0))/100,0),0),"---")</f>
        <v>0</v>
      </c>
      <c r="Y64" s="50">
        <f>IFERROR(ROUND(SUM(U64+V64+W64+X64)*INDEX('تعرفه ها'!A:Z,MATCH("مالیات گاز",'تعرفه ها'!$B:$B,0),MATCH(F64,'تعرفه ها'!$2:$2,0))/100,0),"---")</f>
        <v>0</v>
      </c>
      <c r="Z64" s="50">
        <f t="shared" si="5"/>
        <v>-38641955</v>
      </c>
      <c r="AA64" s="50">
        <v>-2000</v>
      </c>
      <c r="AB64" s="50">
        <f t="shared" si="6"/>
        <v>-38643955</v>
      </c>
      <c r="AC64" s="50">
        <f t="shared" si="7"/>
        <v>955</v>
      </c>
      <c r="AD64" s="153">
        <f t="shared" si="8"/>
        <v>-38644910</v>
      </c>
      <c r="AF64" s="155" t="str">
        <f>IFERROR(IF(INDEX(پرداخت!A:AZ,MATCH(A64&amp;" - "&amp;"گاز",پرداخت!$B:$B,0),MATCH(G64,پرداخت!$1:$1,0))="نشده","نشده","شده"),"---")</f>
        <v>نشده</v>
      </c>
      <c r="AH64" s="144"/>
    </row>
    <row r="65" spans="1:34" ht="34.9" hidden="1" customHeight="1">
      <c r="A65" s="171" t="s">
        <v>233</v>
      </c>
      <c r="B65" s="47">
        <f>IFERROR(INDEX('اطلاعات انشعابات شرکتها'!A:BB,MATCH(A65,'اطلاعات انشعابات شرکتها'!A:A,0),MATCH(B$1,'اطلاعات انشعابات شرکتها'!$1:$1,0)),0)</f>
        <v>121</v>
      </c>
      <c r="C65" s="48">
        <f>IFERROR(INDEX('اطلاعات انشعابات شرکتها'!A:BB,MATCH(A65,'اطلاعات انشعابات شرکتها'!A:A,0),MATCH(C$1,'اطلاعات انشعابات شرکتها'!$1:$1,0)),0)</f>
        <v>0</v>
      </c>
      <c r="D65" s="45"/>
      <c r="E65" s="171">
        <v>1</v>
      </c>
      <c r="F65" s="170">
        <v>99</v>
      </c>
      <c r="G65" s="47" t="str">
        <f t="shared" si="0"/>
        <v>99/1</v>
      </c>
      <c r="H65" s="47" t="str">
        <f>IFERROR(INDEX('اطلاعات دوره'!A:Z,MATCH(G65,'اطلاعات دوره'!C:C,0),MATCH(H$1,'اطلاعات دوره'!$1:$1,0)),0)</f>
        <v>99/01/01</v>
      </c>
      <c r="I65" s="47" t="str">
        <f>IFERROR(INDEX('اطلاعات دوره'!A:Z,MATCH(G65,'اطلاعات دوره'!C:C,0),MATCH(I$1,'اطلاعات دوره'!$1:$1,0)),0)</f>
        <v>99/01/31</v>
      </c>
      <c r="J65" s="48">
        <f>IFERROR(INDEX('اطلاعات دوره'!A:Z,MATCH(G65,'اطلاعات دوره'!C:C,0),MATCH(J$1,'اطلاعات دوره'!$1:$1,0)),0)</f>
        <v>31</v>
      </c>
      <c r="K65" s="46"/>
      <c r="L65" s="158" t="str">
        <f>IFERROR(INDEX('اطلاعات دوره'!A:Z,MATCH(G65,'اطلاعات دوره'!C:C,0)-1,MATCH("عنوان",'اطلاعات دوره'!$1:$1,0)),"---")</f>
        <v>98/4</v>
      </c>
      <c r="M65" s="47" t="str">
        <f t="shared" si="1"/>
        <v>پیشگام انرژی خاور-98/4</v>
      </c>
      <c r="N65" s="48" t="str">
        <f t="shared" si="2"/>
        <v>پیشگام انرژی خاور-99/1</v>
      </c>
      <c r="O65" s="45"/>
      <c r="P65" s="158">
        <f>IFERROR(INDEX('قرائت کنتور'!A:AZ,MATCH(A65&amp;"-"&amp;"گاز",'قرائت کنتور'!B:B,0),MATCH(L65,'قرائت کنتور'!$1:$1,0)),0)</f>
        <v>96212</v>
      </c>
      <c r="Q65" s="47">
        <f>IFERROR(INDEX('قرائت کنتور'!A:AZ,MATCH(A65&amp;"-"&amp;"گاز",'قرائت کنتور'!B:B,0),MATCH(G65,'قرائت کنتور'!$1:$1,0)),0)</f>
        <v>0</v>
      </c>
      <c r="R65" s="47">
        <f t="shared" si="3"/>
        <v>-96212</v>
      </c>
      <c r="S65" s="45"/>
      <c r="T65" s="155">
        <f>IFERROR(INDEX('تعرفه ها'!A:Z,MATCH("بهای هر متر مکعب گاز مصرفی",'تعرفه ها'!$B:$B,0),MATCH(F65,'تعرفه ها'!$2:$2,0)),"---")</f>
        <v>1150</v>
      </c>
      <c r="U65" s="50">
        <f t="shared" si="4"/>
        <v>-110643800</v>
      </c>
      <c r="V65" s="50">
        <f>IFERROR(ROUND(R65*INDEX('تعرفه ها'!A:Z,MATCH("عوارض گاز به ازاء هر متر مکعب",'تعرفه ها'!$B:$B,0),MATCH(F65,'تعرفه ها'!$2:$2,0)),0),"---")</f>
        <v>0</v>
      </c>
      <c r="W65" s="50">
        <f>IFERROR(ROUND(((U65+V65)*INDEX('تعرفه ها'!A:Z,MATCH("هزینه نگهداری و تعمیرات شبکه گاز",'تعرفه ها'!$B:$B,0),MATCH(F65,'تعرفه ها'!$2:$2,0))/100),0),"---")</f>
        <v>-11064380</v>
      </c>
      <c r="X65" s="50">
        <f>IFERROR(IF(INDEX('اطلاعات دوره'!A:Z,MATCH(G65,'اطلاعات دوره'!C:C,0),MATCH("گاز",'اطلاعات دوره'!$1:$1,0))="دارد",ROUND((U65+V65)*INDEX('تعرفه ها'!A:Z,MATCH("پیک فصلی گاز",'تعرفه ها'!$B:$B,0),MATCH(F65,'تعرفه ها'!$2:$2,0))/100,0),0),"---")</f>
        <v>0</v>
      </c>
      <c r="Y65" s="50">
        <f>IFERROR(ROUND(SUM(U65+V65+W65+X65)*INDEX('تعرفه ها'!A:Z,MATCH("مالیات گاز",'تعرفه ها'!$B:$B,0),MATCH(F65,'تعرفه ها'!$2:$2,0))/100,0),"---")</f>
        <v>0</v>
      </c>
      <c r="Z65" s="50">
        <f t="shared" si="5"/>
        <v>-121708180</v>
      </c>
      <c r="AA65" s="50">
        <f t="shared" ref="AA65:AA92" si="10">IFERROR(IF(VLOOKUP(M65,N:AG,19,0)="شده",VLOOKUP(M65,N:AG,16,0),VLOOKUP(M65,N:AG,15,0)),"---")</f>
        <v>27209400</v>
      </c>
      <c r="AB65" s="50">
        <f t="shared" si="6"/>
        <v>-94498780</v>
      </c>
      <c r="AC65" s="50">
        <f t="shared" si="7"/>
        <v>780</v>
      </c>
      <c r="AD65" s="153">
        <f t="shared" si="8"/>
        <v>-94499560</v>
      </c>
      <c r="AF65" s="155" t="str">
        <f>IFERROR(IF(INDEX(پرداخت!A:AZ,MATCH(A65&amp;" - "&amp;"گاز",پرداخت!$B:$B,0),MATCH(G65,پرداخت!$1:$1,0))="نشده","نشده","شده"),"---")</f>
        <v>شده</v>
      </c>
      <c r="AH65" s="144"/>
    </row>
    <row r="66" spans="1:34" ht="34.9" hidden="1" customHeight="1">
      <c r="A66" s="171" t="s">
        <v>237</v>
      </c>
      <c r="B66" s="47">
        <f>IFERROR(INDEX('اطلاعات انشعابات شرکتها'!A:BB,MATCH(A66,'اطلاعات انشعابات شرکتها'!A:A,0),MATCH(B$1,'اطلاعات انشعابات شرکتها'!$1:$1,0)),0)</f>
        <v>122</v>
      </c>
      <c r="C66" s="48">
        <f>IFERROR(INDEX('اطلاعات انشعابات شرکتها'!A:BB,MATCH(A66,'اطلاعات انشعابات شرکتها'!A:A,0),MATCH(C$1,'اطلاعات انشعابات شرکتها'!$1:$1,0)),0)</f>
        <v>0</v>
      </c>
      <c r="D66" s="45"/>
      <c r="E66" s="171">
        <v>1</v>
      </c>
      <c r="F66" s="170">
        <v>99</v>
      </c>
      <c r="G66" s="47" t="str">
        <f t="shared" si="0"/>
        <v>99/1</v>
      </c>
      <c r="H66" s="47" t="str">
        <f>IFERROR(INDEX('اطلاعات دوره'!A:Z,MATCH(G66,'اطلاعات دوره'!C:C,0),MATCH(H$1,'اطلاعات دوره'!$1:$1,0)),0)</f>
        <v>99/01/01</v>
      </c>
      <c r="I66" s="47" t="str">
        <f>IFERROR(INDEX('اطلاعات دوره'!A:Z,MATCH(G66,'اطلاعات دوره'!C:C,0),MATCH(I$1,'اطلاعات دوره'!$1:$1,0)),0)</f>
        <v>99/01/31</v>
      </c>
      <c r="J66" s="48">
        <f>IFERROR(INDEX('اطلاعات دوره'!A:Z,MATCH(G66,'اطلاعات دوره'!C:C,0),MATCH(J$1,'اطلاعات دوره'!$1:$1,0)),0)</f>
        <v>31</v>
      </c>
      <c r="K66" s="46"/>
      <c r="L66" s="158" t="str">
        <f>IFERROR(INDEX('اطلاعات دوره'!A:Z,MATCH(G66,'اطلاعات دوره'!C:C,0)-1,MATCH("عنوان",'اطلاعات دوره'!$1:$1,0)),"---")</f>
        <v>98/4</v>
      </c>
      <c r="M66" s="47" t="str">
        <f t="shared" si="1"/>
        <v>پیمان خطوط شرق-98/4</v>
      </c>
      <c r="N66" s="48" t="str">
        <f t="shared" si="2"/>
        <v>پیمان خطوط شرق-99/1</v>
      </c>
      <c r="O66" s="45"/>
      <c r="P66" s="158">
        <f>IFERROR(INDEX('قرائت کنتور'!A:AZ,MATCH(A66&amp;"-"&amp;"گاز",'قرائت کنتور'!B:B,0),MATCH(L66,'قرائت کنتور'!$1:$1,0)),0)</f>
        <v>26977</v>
      </c>
      <c r="Q66" s="47">
        <f>IFERROR(INDEX('قرائت کنتور'!A:AZ,MATCH(A66&amp;"-"&amp;"گاز",'قرائت کنتور'!B:B,0),MATCH(G66,'قرائت کنتور'!$1:$1,0)),0)</f>
        <v>0</v>
      </c>
      <c r="R66" s="47">
        <f t="shared" si="3"/>
        <v>-26977</v>
      </c>
      <c r="S66" s="45"/>
      <c r="T66" s="155">
        <f>IFERROR(INDEX('تعرفه ها'!A:Z,MATCH("بهای هر متر مکعب گاز مصرفی",'تعرفه ها'!$B:$B,0),MATCH(F66,'تعرفه ها'!$2:$2,0)),"---")</f>
        <v>1150</v>
      </c>
      <c r="U66" s="50">
        <f t="shared" si="4"/>
        <v>-31023550</v>
      </c>
      <c r="V66" s="50">
        <f>IFERROR(ROUND(R66*INDEX('تعرفه ها'!A:Z,MATCH("عوارض گاز به ازاء هر متر مکعب",'تعرفه ها'!$B:$B,0),MATCH(F66,'تعرفه ها'!$2:$2,0)),0),"---")</f>
        <v>0</v>
      </c>
      <c r="W66" s="50">
        <f>IFERROR(ROUND(((U66+V66)*INDEX('تعرفه ها'!A:Z,MATCH("هزینه نگهداری و تعمیرات شبکه گاز",'تعرفه ها'!$B:$B,0),MATCH(F66,'تعرفه ها'!$2:$2,0))/100),0),"---")</f>
        <v>-3102355</v>
      </c>
      <c r="X66" s="50">
        <f>IFERROR(IF(INDEX('اطلاعات دوره'!A:Z,MATCH(G66,'اطلاعات دوره'!C:C,0),MATCH("گاز",'اطلاعات دوره'!$1:$1,0))="دارد",ROUND((U66+V66)*INDEX('تعرفه ها'!A:Z,MATCH("پیک فصلی گاز",'تعرفه ها'!$B:$B,0),MATCH(F66,'تعرفه ها'!$2:$2,0))/100,0),0),"---")</f>
        <v>0</v>
      </c>
      <c r="Y66" s="50">
        <f>IFERROR(ROUND(SUM(U66+V66+W66+X66)*INDEX('تعرفه ها'!A:Z,MATCH("مالیات گاز",'تعرفه ها'!$B:$B,0),MATCH(F66,'تعرفه ها'!$2:$2,0))/100,0),"---")</f>
        <v>0</v>
      </c>
      <c r="Z66" s="50">
        <f t="shared" si="5"/>
        <v>-34125905</v>
      </c>
      <c r="AA66" s="50">
        <f t="shared" si="10"/>
        <v>17292720</v>
      </c>
      <c r="AB66" s="50">
        <f t="shared" si="6"/>
        <v>-16833185</v>
      </c>
      <c r="AC66" s="50">
        <f t="shared" si="7"/>
        <v>185</v>
      </c>
      <c r="AD66" s="153">
        <f t="shared" si="8"/>
        <v>-16833370</v>
      </c>
      <c r="AF66" s="155" t="str">
        <f>IFERROR(IF(INDEX(پرداخت!A:AZ,MATCH(A66&amp;" - "&amp;"گاز",پرداخت!$B:$B,0),MATCH(G66,پرداخت!$1:$1,0))="نشده","نشده","شده"),"---")</f>
        <v>نشده</v>
      </c>
      <c r="AH66" s="144"/>
    </row>
    <row r="67" spans="1:34" ht="34.9" hidden="1" customHeight="1">
      <c r="A67" s="171" t="s">
        <v>238</v>
      </c>
      <c r="B67" s="47">
        <f>IFERROR(INDEX('اطلاعات انشعابات شرکتها'!A:BB,MATCH(A67,'اطلاعات انشعابات شرکتها'!A:A,0),MATCH(B$1,'اطلاعات انشعابات شرکتها'!$1:$1,0)),0)</f>
        <v>123</v>
      </c>
      <c r="C67" s="48">
        <f>IFERROR(INDEX('اطلاعات انشعابات شرکتها'!A:BB,MATCH(A67,'اطلاعات انشعابات شرکتها'!A:A,0),MATCH(C$1,'اطلاعات انشعابات شرکتها'!$1:$1,0)),0)</f>
        <v>0</v>
      </c>
      <c r="D67" s="45"/>
      <c r="E67" s="171">
        <v>1</v>
      </c>
      <c r="F67" s="170">
        <v>99</v>
      </c>
      <c r="G67" s="47" t="str">
        <f t="shared" si="0"/>
        <v>99/1</v>
      </c>
      <c r="H67" s="47" t="str">
        <f>IFERROR(INDEX('اطلاعات دوره'!A:Z,MATCH(G67,'اطلاعات دوره'!C:C,0),MATCH(H$1,'اطلاعات دوره'!$1:$1,0)),0)</f>
        <v>99/01/01</v>
      </c>
      <c r="I67" s="47" t="str">
        <f>IFERROR(INDEX('اطلاعات دوره'!A:Z,MATCH(G67,'اطلاعات دوره'!C:C,0),MATCH(I$1,'اطلاعات دوره'!$1:$1,0)),0)</f>
        <v>99/01/31</v>
      </c>
      <c r="J67" s="48">
        <f>IFERROR(INDEX('اطلاعات دوره'!A:Z,MATCH(G67,'اطلاعات دوره'!C:C,0),MATCH(J$1,'اطلاعات دوره'!$1:$1,0)),0)</f>
        <v>31</v>
      </c>
      <c r="K67" s="46"/>
      <c r="L67" s="158" t="str">
        <f>IFERROR(INDEX('اطلاعات دوره'!A:Z,MATCH(G67,'اطلاعات دوره'!C:C,0)-1,MATCH("عنوان",'اطلاعات دوره'!$1:$1,0)),"---")</f>
        <v>98/4</v>
      </c>
      <c r="M67" s="47" t="str">
        <f t="shared" si="1"/>
        <v>تابان اندیش برجیس-98/4</v>
      </c>
      <c r="N67" s="48" t="str">
        <f t="shared" si="2"/>
        <v>تابان اندیش برجیس-99/1</v>
      </c>
      <c r="O67" s="45"/>
      <c r="P67" s="158">
        <f>IFERROR(INDEX('قرائت کنتور'!A:AZ,MATCH(A67&amp;"-"&amp;"گاز",'قرائت کنتور'!B:B,0),MATCH(L67,'قرائت کنتور'!$1:$1,0)),0)</f>
        <v>15129</v>
      </c>
      <c r="Q67" s="47">
        <f>IFERROR(INDEX('قرائت کنتور'!A:AZ,MATCH(A67&amp;"-"&amp;"گاز",'قرائت کنتور'!B:B,0),MATCH(G67,'قرائت کنتور'!$1:$1,0)),0)</f>
        <v>0</v>
      </c>
      <c r="R67" s="47">
        <f t="shared" si="3"/>
        <v>-15129</v>
      </c>
      <c r="S67" s="45"/>
      <c r="T67" s="155">
        <f>IFERROR(INDEX('تعرفه ها'!A:Z,MATCH("بهای هر متر مکعب گاز مصرفی",'تعرفه ها'!$B:$B,0),MATCH(F67,'تعرفه ها'!$2:$2,0)),"---")</f>
        <v>1150</v>
      </c>
      <c r="U67" s="50">
        <f t="shared" si="4"/>
        <v>-17398350</v>
      </c>
      <c r="V67" s="50">
        <f>IFERROR(ROUND(R67*INDEX('تعرفه ها'!A:Z,MATCH("عوارض گاز به ازاء هر متر مکعب",'تعرفه ها'!$B:$B,0),MATCH(F67,'تعرفه ها'!$2:$2,0)),0),"---")</f>
        <v>0</v>
      </c>
      <c r="W67" s="50">
        <f>IFERROR(ROUND(((U67+V67)*INDEX('تعرفه ها'!A:Z,MATCH("هزینه نگهداری و تعمیرات شبکه گاز",'تعرفه ها'!$B:$B,0),MATCH(F67,'تعرفه ها'!$2:$2,0))/100),0),"---")</f>
        <v>-1739835</v>
      </c>
      <c r="X67" s="50">
        <f>IFERROR(IF(INDEX('اطلاعات دوره'!A:Z,MATCH(G67,'اطلاعات دوره'!C:C,0),MATCH("گاز",'اطلاعات دوره'!$1:$1,0))="دارد",ROUND((U67+V67)*INDEX('تعرفه ها'!A:Z,MATCH("پیک فصلی گاز",'تعرفه ها'!$B:$B,0),MATCH(F67,'تعرفه ها'!$2:$2,0))/100,0),0),"---")</f>
        <v>0</v>
      </c>
      <c r="Y67" s="50">
        <f>IFERROR(ROUND(SUM(U67+V67+W67+X67)*INDEX('تعرفه ها'!A:Z,MATCH("مالیات گاز",'تعرفه ها'!$B:$B,0),MATCH(F67,'تعرفه ها'!$2:$2,0))/100,0),"---")</f>
        <v>0</v>
      </c>
      <c r="Z67" s="50">
        <f t="shared" si="5"/>
        <v>-19138185</v>
      </c>
      <c r="AA67" s="50">
        <f t="shared" si="10"/>
        <v>2773225</v>
      </c>
      <c r="AB67" s="50">
        <f t="shared" si="6"/>
        <v>-16364960</v>
      </c>
      <c r="AC67" s="50">
        <f t="shared" si="7"/>
        <v>960</v>
      </c>
      <c r="AD67" s="153">
        <f t="shared" si="8"/>
        <v>-16365920</v>
      </c>
      <c r="AF67" s="155" t="str">
        <f>IFERROR(IF(INDEX(پرداخت!A:AZ,MATCH(A67&amp;" - "&amp;"گاز",پرداخت!$B:$B,0),MATCH(G67,پرداخت!$1:$1,0))="نشده","نشده","شده"),"---")</f>
        <v>شده</v>
      </c>
      <c r="AH67" s="144"/>
    </row>
    <row r="68" spans="1:34" ht="34.9" hidden="1" customHeight="1">
      <c r="A68" s="171" t="s">
        <v>243</v>
      </c>
      <c r="B68" s="47">
        <f>IFERROR(INDEX('اطلاعات انشعابات شرکتها'!A:BB,MATCH(A68,'اطلاعات انشعابات شرکتها'!A:A,0),MATCH(B$1,'اطلاعات انشعابات شرکتها'!$1:$1,0)),0)</f>
        <v>124</v>
      </c>
      <c r="C68" s="48">
        <f>IFERROR(INDEX('اطلاعات انشعابات شرکتها'!A:BB,MATCH(A68,'اطلاعات انشعابات شرکتها'!A:A,0),MATCH(C$1,'اطلاعات انشعابات شرکتها'!$1:$1,0)),0)</f>
        <v>0</v>
      </c>
      <c r="D68" s="45"/>
      <c r="E68" s="171">
        <v>1</v>
      </c>
      <c r="F68" s="170">
        <v>99</v>
      </c>
      <c r="G68" s="47" t="str">
        <f t="shared" ref="G68:G131" si="11">F68&amp;"/"&amp;E68</f>
        <v>99/1</v>
      </c>
      <c r="H68" s="47" t="str">
        <f>IFERROR(INDEX('اطلاعات دوره'!A:Z,MATCH(G68,'اطلاعات دوره'!C:C,0),MATCH(H$1,'اطلاعات دوره'!$1:$1,0)),0)</f>
        <v>99/01/01</v>
      </c>
      <c r="I68" s="47" t="str">
        <f>IFERROR(INDEX('اطلاعات دوره'!A:Z,MATCH(G68,'اطلاعات دوره'!C:C,0),MATCH(I$1,'اطلاعات دوره'!$1:$1,0)),0)</f>
        <v>99/01/31</v>
      </c>
      <c r="J68" s="48">
        <f>IFERROR(INDEX('اطلاعات دوره'!A:Z,MATCH(G68,'اطلاعات دوره'!C:C,0),MATCH(J$1,'اطلاعات دوره'!$1:$1,0)),0)</f>
        <v>31</v>
      </c>
      <c r="K68" s="46"/>
      <c r="L68" s="158" t="str">
        <f>IFERROR(INDEX('اطلاعات دوره'!A:Z,MATCH(G68,'اطلاعات دوره'!C:C,0)-1,MATCH("عنوان",'اطلاعات دوره'!$1:$1,0)),"---")</f>
        <v>98/4</v>
      </c>
      <c r="M68" s="47" t="str">
        <f t="shared" ref="M68:M131" si="12">A68&amp;"-"&amp;L68</f>
        <v>تراشکاری ثامن-98/4</v>
      </c>
      <c r="N68" s="48" t="str">
        <f t="shared" ref="N68:N131" si="13">A68&amp;"-"&amp;G68</f>
        <v>تراشکاری ثامن-99/1</v>
      </c>
      <c r="O68" s="45"/>
      <c r="P68" s="158">
        <f>IFERROR(INDEX('قرائت کنتور'!A:AZ,MATCH(A68&amp;"-"&amp;"گاز",'قرائت کنتور'!B:B,0),MATCH(L68,'قرائت کنتور'!$1:$1,0)),0)</f>
        <v>36638</v>
      </c>
      <c r="Q68" s="47">
        <f>IFERROR(INDEX('قرائت کنتور'!A:AZ,MATCH(A68&amp;"-"&amp;"گاز",'قرائت کنتور'!B:B,0),MATCH(G68,'قرائت کنتور'!$1:$1,0)),0)</f>
        <v>0</v>
      </c>
      <c r="R68" s="47">
        <f t="shared" ref="R68:R131" si="14">IFERROR(Q68-P68,"---")</f>
        <v>-36638</v>
      </c>
      <c r="S68" s="45"/>
      <c r="T68" s="155">
        <f>IFERROR(INDEX('تعرفه ها'!A:Z,MATCH("بهای هر متر مکعب گاز مصرفی",'تعرفه ها'!$B:$B,0),MATCH(F68,'تعرفه ها'!$2:$2,0)),"---")</f>
        <v>1150</v>
      </c>
      <c r="U68" s="50">
        <f t="shared" ref="U68:U131" si="15">IFERROR(ROUND(R68*T68,0),"---")</f>
        <v>-42133700</v>
      </c>
      <c r="V68" s="50">
        <f>IFERROR(ROUND(R68*INDEX('تعرفه ها'!A:Z,MATCH("عوارض گاز به ازاء هر متر مکعب",'تعرفه ها'!$B:$B,0),MATCH(F68,'تعرفه ها'!$2:$2,0)),0),"---")</f>
        <v>0</v>
      </c>
      <c r="W68" s="50">
        <f>IFERROR(ROUND(((U68+V68)*INDEX('تعرفه ها'!A:Z,MATCH("هزینه نگهداری و تعمیرات شبکه گاز",'تعرفه ها'!$B:$B,0),MATCH(F68,'تعرفه ها'!$2:$2,0))/100),0),"---")</f>
        <v>-4213370</v>
      </c>
      <c r="X68" s="50">
        <f>IFERROR(IF(INDEX('اطلاعات دوره'!A:Z,MATCH(G68,'اطلاعات دوره'!C:C,0),MATCH("گاز",'اطلاعات دوره'!$1:$1,0))="دارد",ROUND((U68+V68)*INDEX('تعرفه ها'!A:Z,MATCH("پیک فصلی گاز",'تعرفه ها'!$B:$B,0),MATCH(F68,'تعرفه ها'!$2:$2,0))/100,0),0),"---")</f>
        <v>0</v>
      </c>
      <c r="Y68" s="50">
        <f>IFERROR(ROUND(SUM(U68+V68+W68+X68)*INDEX('تعرفه ها'!A:Z,MATCH("مالیات گاز",'تعرفه ها'!$B:$B,0),MATCH(F68,'تعرفه ها'!$2:$2,0))/100,0),"---")</f>
        <v>0</v>
      </c>
      <c r="Z68" s="50">
        <f t="shared" ref="Z68:Z131" si="16">IFERROR((U68+V68+W68+X68+Y68),"---")</f>
        <v>-46347070</v>
      </c>
      <c r="AA68" s="50">
        <f t="shared" si="10"/>
        <v>4509685</v>
      </c>
      <c r="AB68" s="50">
        <f t="shared" ref="AB68:AB131" si="17">IFERROR(Z68+AA68,"---")</f>
        <v>-41837385</v>
      </c>
      <c r="AC68" s="50">
        <f t="shared" ref="AC68:AC131" si="18">IFERROR(INT(RIGHT(AB68,3)),"---")</f>
        <v>385</v>
      </c>
      <c r="AD68" s="153">
        <f t="shared" ref="AD68:AD131" si="19">IFERROR(AB68-AC68,"---")</f>
        <v>-41837770</v>
      </c>
      <c r="AF68" s="155" t="str">
        <f>IFERROR(IF(INDEX(پرداخت!A:AZ,MATCH(A68&amp;" - "&amp;"گاز",پرداخت!$B:$B,0),MATCH(G68,پرداخت!$1:$1,0))="نشده","نشده","شده"),"---")</f>
        <v>نشده</v>
      </c>
      <c r="AH68" s="144"/>
    </row>
    <row r="69" spans="1:34" ht="34.9" hidden="1" customHeight="1">
      <c r="A69" s="171" t="s">
        <v>244</v>
      </c>
      <c r="B69" s="47">
        <f>IFERROR(INDEX('اطلاعات انشعابات شرکتها'!A:BB,MATCH(A69,'اطلاعات انشعابات شرکتها'!A:A,0),MATCH(B$1,'اطلاعات انشعابات شرکتها'!$1:$1,0)),0)</f>
        <v>125</v>
      </c>
      <c r="C69" s="48">
        <f>IFERROR(INDEX('اطلاعات انشعابات شرکتها'!A:BB,MATCH(A69,'اطلاعات انشعابات شرکتها'!A:A,0),MATCH(C$1,'اطلاعات انشعابات شرکتها'!$1:$1,0)),0)</f>
        <v>0</v>
      </c>
      <c r="D69" s="45"/>
      <c r="E69" s="171">
        <v>1</v>
      </c>
      <c r="F69" s="170">
        <v>99</v>
      </c>
      <c r="G69" s="47" t="str">
        <f t="shared" si="11"/>
        <v>99/1</v>
      </c>
      <c r="H69" s="47" t="str">
        <f>IFERROR(INDEX('اطلاعات دوره'!A:Z,MATCH(G69,'اطلاعات دوره'!C:C,0),MATCH(H$1,'اطلاعات دوره'!$1:$1,0)),0)</f>
        <v>99/01/01</v>
      </c>
      <c r="I69" s="47" t="str">
        <f>IFERROR(INDEX('اطلاعات دوره'!A:Z,MATCH(G69,'اطلاعات دوره'!C:C,0),MATCH(I$1,'اطلاعات دوره'!$1:$1,0)),0)</f>
        <v>99/01/31</v>
      </c>
      <c r="J69" s="48">
        <f>IFERROR(INDEX('اطلاعات دوره'!A:Z,MATCH(G69,'اطلاعات دوره'!C:C,0),MATCH(J$1,'اطلاعات دوره'!$1:$1,0)),0)</f>
        <v>31</v>
      </c>
      <c r="K69" s="46"/>
      <c r="L69" s="158" t="str">
        <f>IFERROR(INDEX('اطلاعات دوره'!A:Z,MATCH(G69,'اطلاعات دوره'!C:C,0)-1,MATCH("عنوان",'اطلاعات دوره'!$1:$1,0)),"---")</f>
        <v>98/4</v>
      </c>
      <c r="M69" s="47" t="str">
        <f t="shared" si="12"/>
        <v>توس درمان طب-98/4</v>
      </c>
      <c r="N69" s="48" t="str">
        <f t="shared" si="13"/>
        <v>توس درمان طب-99/1</v>
      </c>
      <c r="O69" s="45"/>
      <c r="P69" s="158">
        <f>IFERROR(INDEX('قرائت کنتور'!A:AZ,MATCH(A69&amp;"-"&amp;"گاز",'قرائت کنتور'!B:B,0),MATCH(L69,'قرائت کنتور'!$1:$1,0)),0)</f>
        <v>63206</v>
      </c>
      <c r="Q69" s="47">
        <f>IFERROR(INDEX('قرائت کنتور'!A:AZ,MATCH(A69&amp;"-"&amp;"گاز",'قرائت کنتور'!B:B,0),MATCH(G69,'قرائت کنتور'!$1:$1,0)),0)</f>
        <v>0</v>
      </c>
      <c r="R69" s="47">
        <f t="shared" si="14"/>
        <v>-63206</v>
      </c>
      <c r="S69" s="45"/>
      <c r="T69" s="155">
        <f>IFERROR(INDEX('تعرفه ها'!A:Z,MATCH("بهای هر متر مکعب گاز مصرفی",'تعرفه ها'!$B:$B,0),MATCH(F69,'تعرفه ها'!$2:$2,0)),"---")</f>
        <v>1150</v>
      </c>
      <c r="U69" s="50">
        <f t="shared" si="15"/>
        <v>-72686900</v>
      </c>
      <c r="V69" s="50">
        <f>IFERROR(ROUND(R69*INDEX('تعرفه ها'!A:Z,MATCH("عوارض گاز به ازاء هر متر مکعب",'تعرفه ها'!$B:$B,0),MATCH(F69,'تعرفه ها'!$2:$2,0)),0),"---")</f>
        <v>0</v>
      </c>
      <c r="W69" s="50">
        <f>IFERROR(ROUND(((U69+V69)*INDEX('تعرفه ها'!A:Z,MATCH("هزینه نگهداری و تعمیرات شبکه گاز",'تعرفه ها'!$B:$B,0),MATCH(F69,'تعرفه ها'!$2:$2,0))/100),0),"---")</f>
        <v>-7268690</v>
      </c>
      <c r="X69" s="50">
        <f>IFERROR(IF(INDEX('اطلاعات دوره'!A:Z,MATCH(G69,'اطلاعات دوره'!C:C,0),MATCH("گاز",'اطلاعات دوره'!$1:$1,0))="دارد",ROUND((U69+V69)*INDEX('تعرفه ها'!A:Z,MATCH("پیک فصلی گاز",'تعرفه ها'!$B:$B,0),MATCH(F69,'تعرفه ها'!$2:$2,0))/100,0),0),"---")</f>
        <v>0</v>
      </c>
      <c r="Y69" s="50">
        <f>IFERROR(ROUND(SUM(U69+V69+W69+X69)*INDEX('تعرفه ها'!A:Z,MATCH("مالیات گاز",'تعرفه ها'!$B:$B,0),MATCH(F69,'تعرفه ها'!$2:$2,0))/100,0),"---")</f>
        <v>0</v>
      </c>
      <c r="Z69" s="50">
        <f t="shared" si="16"/>
        <v>-79955590</v>
      </c>
      <c r="AA69" s="50">
        <f t="shared" si="10"/>
        <v>7833915</v>
      </c>
      <c r="AB69" s="50">
        <f t="shared" si="17"/>
        <v>-72121675</v>
      </c>
      <c r="AC69" s="50">
        <f t="shared" si="18"/>
        <v>675</v>
      </c>
      <c r="AD69" s="153">
        <f t="shared" si="19"/>
        <v>-72122350</v>
      </c>
      <c r="AF69" s="155" t="str">
        <f>IFERROR(IF(INDEX(پرداخت!A:AZ,MATCH(A69&amp;" - "&amp;"گاز",پرداخت!$B:$B,0),MATCH(G69,پرداخت!$1:$1,0))="نشده","نشده","شده"),"---")</f>
        <v>نشده</v>
      </c>
      <c r="AH69" s="144"/>
    </row>
    <row r="70" spans="1:34" ht="34.9" hidden="1" customHeight="1">
      <c r="A70" s="171" t="s">
        <v>246</v>
      </c>
      <c r="B70" s="47">
        <f>IFERROR(INDEX('اطلاعات انشعابات شرکتها'!A:BB,MATCH(A70,'اطلاعات انشعابات شرکتها'!A:A,0),MATCH(B$1,'اطلاعات انشعابات شرکتها'!$1:$1,0)),0)</f>
        <v>126</v>
      </c>
      <c r="C70" s="48">
        <f>IFERROR(INDEX('اطلاعات انشعابات شرکتها'!A:BB,MATCH(A70,'اطلاعات انشعابات شرکتها'!A:A,0),MATCH(C$1,'اطلاعات انشعابات شرکتها'!$1:$1,0)),0)</f>
        <v>0</v>
      </c>
      <c r="D70" s="45"/>
      <c r="E70" s="171">
        <v>1</v>
      </c>
      <c r="F70" s="170">
        <v>99</v>
      </c>
      <c r="G70" s="47" t="str">
        <f t="shared" si="11"/>
        <v>99/1</v>
      </c>
      <c r="H70" s="47" t="str">
        <f>IFERROR(INDEX('اطلاعات دوره'!A:Z,MATCH(G70,'اطلاعات دوره'!C:C,0),MATCH(H$1,'اطلاعات دوره'!$1:$1,0)),0)</f>
        <v>99/01/01</v>
      </c>
      <c r="I70" s="47" t="str">
        <f>IFERROR(INDEX('اطلاعات دوره'!A:Z,MATCH(G70,'اطلاعات دوره'!C:C,0),MATCH(I$1,'اطلاعات دوره'!$1:$1,0)),0)</f>
        <v>99/01/31</v>
      </c>
      <c r="J70" s="48">
        <f>IFERROR(INDEX('اطلاعات دوره'!A:Z,MATCH(G70,'اطلاعات دوره'!C:C,0),MATCH(J$1,'اطلاعات دوره'!$1:$1,0)),0)</f>
        <v>31</v>
      </c>
      <c r="K70" s="46"/>
      <c r="L70" s="158" t="str">
        <f>IFERROR(INDEX('اطلاعات دوره'!A:Z,MATCH(G70,'اطلاعات دوره'!C:C,0)-1,MATCH("عنوان",'اطلاعات دوره'!$1:$1,0)),"---")</f>
        <v>98/4</v>
      </c>
      <c r="M70" s="47" t="str">
        <f t="shared" si="12"/>
        <v>توسعه صنایع غذایی دانشگرایان نوین دلسا-98/4</v>
      </c>
      <c r="N70" s="48" t="str">
        <f t="shared" si="13"/>
        <v>توسعه صنایع غذایی دانشگرایان نوین دلسا-99/1</v>
      </c>
      <c r="O70" s="45"/>
      <c r="P70" s="158">
        <f>IFERROR(INDEX('قرائت کنتور'!A:AZ,MATCH(A70&amp;"-"&amp;"گاز",'قرائت کنتور'!B:B,0),MATCH(L70,'قرائت کنتور'!$1:$1,0)),0)</f>
        <v>89302</v>
      </c>
      <c r="Q70" s="47">
        <f>IFERROR(INDEX('قرائت کنتور'!A:AZ,MATCH(A70&amp;"-"&amp;"گاز",'قرائت کنتور'!B:B,0),MATCH(G70,'قرائت کنتور'!$1:$1,0)),0)</f>
        <v>0</v>
      </c>
      <c r="R70" s="47">
        <f t="shared" si="14"/>
        <v>-89302</v>
      </c>
      <c r="S70" s="45"/>
      <c r="T70" s="155">
        <f>IFERROR(INDEX('تعرفه ها'!A:Z,MATCH("بهای هر متر مکعب گاز مصرفی",'تعرفه ها'!$B:$B,0),MATCH(F70,'تعرفه ها'!$2:$2,0)),"---")</f>
        <v>1150</v>
      </c>
      <c r="U70" s="50">
        <f t="shared" si="15"/>
        <v>-102697300</v>
      </c>
      <c r="V70" s="50">
        <f>IFERROR(ROUND(R70*INDEX('تعرفه ها'!A:Z,MATCH("عوارض گاز به ازاء هر متر مکعب",'تعرفه ها'!$B:$B,0),MATCH(F70,'تعرفه ها'!$2:$2,0)),0),"---")</f>
        <v>0</v>
      </c>
      <c r="W70" s="50">
        <f>IFERROR(ROUND(((U70+V70)*INDEX('تعرفه ها'!A:Z,MATCH("هزینه نگهداری و تعمیرات شبکه گاز",'تعرفه ها'!$B:$B,0),MATCH(F70,'تعرفه ها'!$2:$2,0))/100),0),"---")</f>
        <v>-10269730</v>
      </c>
      <c r="X70" s="50">
        <f>IFERROR(IF(INDEX('اطلاعات دوره'!A:Z,MATCH(G70,'اطلاعات دوره'!C:C,0),MATCH("گاز",'اطلاعات دوره'!$1:$1,0))="دارد",ROUND((U70+V70)*INDEX('تعرفه ها'!A:Z,MATCH("پیک فصلی گاز",'تعرفه ها'!$B:$B,0),MATCH(F70,'تعرفه ها'!$2:$2,0))/100,0),0),"---")</f>
        <v>0</v>
      </c>
      <c r="Y70" s="50">
        <f>IFERROR(ROUND(SUM(U70+V70+W70+X70)*INDEX('تعرفه ها'!A:Z,MATCH("مالیات گاز",'تعرفه ها'!$B:$B,0),MATCH(F70,'تعرفه ها'!$2:$2,0))/100,0),"---")</f>
        <v>0</v>
      </c>
      <c r="Z70" s="50">
        <f t="shared" si="16"/>
        <v>-112967030</v>
      </c>
      <c r="AA70" s="50">
        <f t="shared" si="10"/>
        <v>1675895</v>
      </c>
      <c r="AB70" s="50">
        <f t="shared" si="17"/>
        <v>-111291135</v>
      </c>
      <c r="AC70" s="50">
        <f t="shared" si="18"/>
        <v>135</v>
      </c>
      <c r="AD70" s="153">
        <f t="shared" si="19"/>
        <v>-111291270</v>
      </c>
      <c r="AF70" s="155" t="str">
        <f>IFERROR(IF(INDEX(پرداخت!A:AZ,MATCH(A70&amp;" - "&amp;"گاز",پرداخت!$B:$B,0),MATCH(G70,پرداخت!$1:$1,0))="نشده","نشده","شده"),"---")</f>
        <v>شده</v>
      </c>
      <c r="AH70" s="144"/>
    </row>
    <row r="71" spans="1:34" ht="34.9" hidden="1" customHeight="1">
      <c r="A71" s="171" t="s">
        <v>140</v>
      </c>
      <c r="B71" s="47">
        <f>IFERROR(INDEX('اطلاعات انشعابات شرکتها'!A:BB,MATCH(A71,'اطلاعات انشعابات شرکتها'!A:A,0),MATCH(B$1,'اطلاعات انشعابات شرکتها'!$1:$1,0)),0)</f>
        <v>127</v>
      </c>
      <c r="C71" s="48">
        <f>IFERROR(INDEX('اطلاعات انشعابات شرکتها'!A:BB,MATCH(A71,'اطلاعات انشعابات شرکتها'!A:A,0),MATCH(C$1,'اطلاعات انشعابات شرکتها'!$1:$1,0)),0)</f>
        <v>0</v>
      </c>
      <c r="D71" s="45"/>
      <c r="E71" s="171">
        <v>1</v>
      </c>
      <c r="F71" s="170">
        <v>99</v>
      </c>
      <c r="G71" s="47" t="str">
        <f t="shared" si="11"/>
        <v>99/1</v>
      </c>
      <c r="H71" s="47" t="str">
        <f>IFERROR(INDEX('اطلاعات دوره'!A:Z,MATCH(G71,'اطلاعات دوره'!C:C,0),MATCH(H$1,'اطلاعات دوره'!$1:$1,0)),0)</f>
        <v>99/01/01</v>
      </c>
      <c r="I71" s="47" t="str">
        <f>IFERROR(INDEX('اطلاعات دوره'!A:Z,MATCH(G71,'اطلاعات دوره'!C:C,0),MATCH(I$1,'اطلاعات دوره'!$1:$1,0)),0)</f>
        <v>99/01/31</v>
      </c>
      <c r="J71" s="48">
        <f>IFERROR(INDEX('اطلاعات دوره'!A:Z,MATCH(G71,'اطلاعات دوره'!C:C,0),MATCH(J$1,'اطلاعات دوره'!$1:$1,0)),0)</f>
        <v>31</v>
      </c>
      <c r="K71" s="46"/>
      <c r="L71" s="158" t="str">
        <f>IFERROR(INDEX('اطلاعات دوره'!A:Z,MATCH(G71,'اطلاعات دوره'!C:C,0)-1,MATCH("عنوان",'اطلاعات دوره'!$1:$1,0)),"---")</f>
        <v>98/4</v>
      </c>
      <c r="M71" s="47" t="str">
        <f t="shared" si="12"/>
        <v>خدمات نیروگاهی آهار شرق-98/4</v>
      </c>
      <c r="N71" s="48" t="str">
        <f t="shared" si="13"/>
        <v>خدمات نیروگاهی آهار شرق-99/1</v>
      </c>
      <c r="O71" s="45"/>
      <c r="P71" s="158">
        <f>IFERROR(INDEX('قرائت کنتور'!A:AZ,MATCH(A71&amp;"-"&amp;"گاز",'قرائت کنتور'!B:B,0),MATCH(L71,'قرائت کنتور'!$1:$1,0)),0)</f>
        <v>116224</v>
      </c>
      <c r="Q71" s="47">
        <f>IFERROR(INDEX('قرائت کنتور'!A:AZ,MATCH(A71&amp;"-"&amp;"گاز",'قرائت کنتور'!B:B,0),MATCH(G71,'قرائت کنتور'!$1:$1,0)),0)</f>
        <v>0</v>
      </c>
      <c r="R71" s="47">
        <f t="shared" si="14"/>
        <v>-116224</v>
      </c>
      <c r="S71" s="45"/>
      <c r="T71" s="155">
        <f>IFERROR(INDEX('تعرفه ها'!A:Z,MATCH("بهای هر متر مکعب گاز مصرفی",'تعرفه ها'!$B:$B,0),MATCH(F71,'تعرفه ها'!$2:$2,0)),"---")</f>
        <v>1150</v>
      </c>
      <c r="U71" s="50">
        <f t="shared" si="15"/>
        <v>-133657600</v>
      </c>
      <c r="V71" s="50">
        <f>IFERROR(ROUND(R71*INDEX('تعرفه ها'!A:Z,MATCH("عوارض گاز به ازاء هر متر مکعب",'تعرفه ها'!$B:$B,0),MATCH(F71,'تعرفه ها'!$2:$2,0)),0),"---")</f>
        <v>0</v>
      </c>
      <c r="W71" s="50">
        <f>IFERROR(ROUND(((U71+V71)*INDEX('تعرفه ها'!A:Z,MATCH("هزینه نگهداری و تعمیرات شبکه گاز",'تعرفه ها'!$B:$B,0),MATCH(F71,'تعرفه ها'!$2:$2,0))/100),0),"---")</f>
        <v>-13365760</v>
      </c>
      <c r="X71" s="50">
        <f>IFERROR(IF(INDEX('اطلاعات دوره'!A:Z,MATCH(G71,'اطلاعات دوره'!C:C,0),MATCH("گاز",'اطلاعات دوره'!$1:$1,0))="دارد",ROUND((U71+V71)*INDEX('تعرفه ها'!A:Z,MATCH("پیک فصلی گاز",'تعرفه ها'!$B:$B,0),MATCH(F71,'تعرفه ها'!$2:$2,0))/100,0),0),"---")</f>
        <v>0</v>
      </c>
      <c r="Y71" s="50">
        <f>IFERROR(ROUND(SUM(U71+V71+W71+X71)*INDEX('تعرفه ها'!A:Z,MATCH("مالیات گاز",'تعرفه ها'!$B:$B,0),MATCH(F71,'تعرفه ها'!$2:$2,0))/100,0),"---")</f>
        <v>0</v>
      </c>
      <c r="Z71" s="50">
        <f t="shared" si="16"/>
        <v>-147023360</v>
      </c>
      <c r="AA71" s="50">
        <f t="shared" si="10"/>
        <v>24166220</v>
      </c>
      <c r="AB71" s="50">
        <f t="shared" si="17"/>
        <v>-122857140</v>
      </c>
      <c r="AC71" s="50">
        <f t="shared" si="18"/>
        <v>140</v>
      </c>
      <c r="AD71" s="153">
        <f t="shared" si="19"/>
        <v>-122857280</v>
      </c>
      <c r="AF71" s="155" t="str">
        <f>IFERROR(IF(INDEX(پرداخت!A:AZ,MATCH(A71&amp;" - "&amp;"گاز",پرداخت!$B:$B,0),MATCH(G71,پرداخت!$1:$1,0))="نشده","نشده","شده"),"---")</f>
        <v>نشده</v>
      </c>
      <c r="AH71" s="144"/>
    </row>
    <row r="72" spans="1:34" ht="34.9" hidden="1" customHeight="1">
      <c r="A72" s="171" t="s">
        <v>250</v>
      </c>
      <c r="B72" s="47">
        <f>IFERROR(INDEX('اطلاعات انشعابات شرکتها'!A:BB,MATCH(A72,'اطلاعات انشعابات شرکتها'!A:A,0),MATCH(B$1,'اطلاعات انشعابات شرکتها'!$1:$1,0)),0)</f>
        <v>128</v>
      </c>
      <c r="C72" s="48">
        <f>IFERROR(INDEX('اطلاعات انشعابات شرکتها'!A:BB,MATCH(A72,'اطلاعات انشعابات شرکتها'!A:A,0),MATCH(C$1,'اطلاعات انشعابات شرکتها'!$1:$1,0)),0)</f>
        <v>0</v>
      </c>
      <c r="D72" s="45"/>
      <c r="E72" s="171">
        <v>1</v>
      </c>
      <c r="F72" s="170">
        <v>99</v>
      </c>
      <c r="G72" s="47" t="str">
        <f t="shared" si="11"/>
        <v>99/1</v>
      </c>
      <c r="H72" s="47" t="str">
        <f>IFERROR(INDEX('اطلاعات دوره'!A:Z,MATCH(G72,'اطلاعات دوره'!C:C,0),MATCH(H$1,'اطلاعات دوره'!$1:$1,0)),0)</f>
        <v>99/01/01</v>
      </c>
      <c r="I72" s="47" t="str">
        <f>IFERROR(INDEX('اطلاعات دوره'!A:Z,MATCH(G72,'اطلاعات دوره'!C:C,0),MATCH(I$1,'اطلاعات دوره'!$1:$1,0)),0)</f>
        <v>99/01/31</v>
      </c>
      <c r="J72" s="48">
        <f>IFERROR(INDEX('اطلاعات دوره'!A:Z,MATCH(G72,'اطلاعات دوره'!C:C,0),MATCH(J$1,'اطلاعات دوره'!$1:$1,0)),0)</f>
        <v>31</v>
      </c>
      <c r="K72" s="46"/>
      <c r="L72" s="158" t="str">
        <f>IFERROR(INDEX('اطلاعات دوره'!A:Z,MATCH(G72,'اطلاعات دوره'!C:C,0)-1,MATCH("عنوان",'اطلاعات دوره'!$1:$1,0)),"---")</f>
        <v>98/4</v>
      </c>
      <c r="M72" s="47" t="str">
        <f t="shared" si="12"/>
        <v>زیست تروند آرین-98/4</v>
      </c>
      <c r="N72" s="48" t="str">
        <f t="shared" si="13"/>
        <v>زیست تروند آرین-99/1</v>
      </c>
      <c r="O72" s="45"/>
      <c r="P72" s="158">
        <f>IFERROR(INDEX('قرائت کنتور'!A:AZ,MATCH(A72&amp;"-"&amp;"گاز",'قرائت کنتور'!B:B,0),MATCH(L72,'قرائت کنتور'!$1:$1,0)),0)</f>
        <v>124724</v>
      </c>
      <c r="Q72" s="47">
        <f>IFERROR(INDEX('قرائت کنتور'!A:AZ,MATCH(A72&amp;"-"&amp;"گاز",'قرائت کنتور'!B:B,0),MATCH(G72,'قرائت کنتور'!$1:$1,0)),0)</f>
        <v>0</v>
      </c>
      <c r="R72" s="47">
        <f t="shared" si="14"/>
        <v>-124724</v>
      </c>
      <c r="S72" s="45"/>
      <c r="T72" s="155">
        <f>IFERROR(INDEX('تعرفه ها'!A:Z,MATCH("بهای هر متر مکعب گاز مصرفی",'تعرفه ها'!$B:$B,0),MATCH(F72,'تعرفه ها'!$2:$2,0)),"---")</f>
        <v>1150</v>
      </c>
      <c r="U72" s="50">
        <f t="shared" si="15"/>
        <v>-143432600</v>
      </c>
      <c r="V72" s="50">
        <f>IFERROR(ROUND(R72*INDEX('تعرفه ها'!A:Z,MATCH("عوارض گاز به ازاء هر متر مکعب",'تعرفه ها'!$B:$B,0),MATCH(F72,'تعرفه ها'!$2:$2,0)),0),"---")</f>
        <v>0</v>
      </c>
      <c r="W72" s="50">
        <f>IFERROR(ROUND(((U72+V72)*INDEX('تعرفه ها'!A:Z,MATCH("هزینه نگهداری و تعمیرات شبکه گاز",'تعرفه ها'!$B:$B,0),MATCH(F72,'تعرفه ها'!$2:$2,0))/100),0),"---")</f>
        <v>-14343260</v>
      </c>
      <c r="X72" s="50">
        <f>IFERROR(IF(INDEX('اطلاعات دوره'!A:Z,MATCH(G72,'اطلاعات دوره'!C:C,0),MATCH("گاز",'اطلاعات دوره'!$1:$1,0))="دارد",ROUND((U72+V72)*INDEX('تعرفه ها'!A:Z,MATCH("پیک فصلی گاز",'تعرفه ها'!$B:$B,0),MATCH(F72,'تعرفه ها'!$2:$2,0))/100,0),0),"---")</f>
        <v>0</v>
      </c>
      <c r="Y72" s="50">
        <f>IFERROR(ROUND(SUM(U72+V72+W72+X72)*INDEX('تعرفه ها'!A:Z,MATCH("مالیات گاز",'تعرفه ها'!$B:$B,0),MATCH(F72,'تعرفه ها'!$2:$2,0))/100,0),"---")</f>
        <v>0</v>
      </c>
      <c r="Z72" s="50">
        <f t="shared" si="16"/>
        <v>-157775860</v>
      </c>
      <c r="AA72" s="50">
        <f t="shared" si="10"/>
        <v>36201685</v>
      </c>
      <c r="AB72" s="50">
        <f t="shared" si="17"/>
        <v>-121574175</v>
      </c>
      <c r="AC72" s="50">
        <f t="shared" si="18"/>
        <v>175</v>
      </c>
      <c r="AD72" s="153">
        <f t="shared" si="19"/>
        <v>-121574350</v>
      </c>
      <c r="AF72" s="155" t="str">
        <f>IFERROR(IF(INDEX(پرداخت!A:AZ,MATCH(A72&amp;" - "&amp;"گاز",پرداخت!$B:$B,0),MATCH(G72,پرداخت!$1:$1,0))="نشده","نشده","شده"),"---")</f>
        <v>نشده</v>
      </c>
      <c r="AH72" s="144"/>
    </row>
    <row r="73" spans="1:34" ht="34.9" hidden="1" customHeight="1">
      <c r="A73" s="171" t="s">
        <v>251</v>
      </c>
      <c r="B73" s="47">
        <f>IFERROR(INDEX('اطلاعات انشعابات شرکتها'!A:BB,MATCH(A73,'اطلاعات انشعابات شرکتها'!A:A,0),MATCH(B$1,'اطلاعات انشعابات شرکتها'!$1:$1,0)),0)</f>
        <v>130</v>
      </c>
      <c r="C73" s="48">
        <f>IFERROR(INDEX('اطلاعات انشعابات شرکتها'!A:BB,MATCH(A73,'اطلاعات انشعابات شرکتها'!A:A,0),MATCH(C$1,'اطلاعات انشعابات شرکتها'!$1:$1,0)),0)</f>
        <v>0</v>
      </c>
      <c r="D73" s="45"/>
      <c r="E73" s="171">
        <v>1</v>
      </c>
      <c r="F73" s="170">
        <v>99</v>
      </c>
      <c r="G73" s="47" t="str">
        <f t="shared" si="11"/>
        <v>99/1</v>
      </c>
      <c r="H73" s="47" t="str">
        <f>IFERROR(INDEX('اطلاعات دوره'!A:Z,MATCH(G73,'اطلاعات دوره'!C:C,0),MATCH(H$1,'اطلاعات دوره'!$1:$1,0)),0)</f>
        <v>99/01/01</v>
      </c>
      <c r="I73" s="47" t="str">
        <f>IFERROR(INDEX('اطلاعات دوره'!A:Z,MATCH(G73,'اطلاعات دوره'!C:C,0),MATCH(I$1,'اطلاعات دوره'!$1:$1,0)),0)</f>
        <v>99/01/31</v>
      </c>
      <c r="J73" s="48">
        <f>IFERROR(INDEX('اطلاعات دوره'!A:Z,MATCH(G73,'اطلاعات دوره'!C:C,0),MATCH(J$1,'اطلاعات دوره'!$1:$1,0)),0)</f>
        <v>31</v>
      </c>
      <c r="K73" s="46"/>
      <c r="L73" s="158" t="str">
        <f>IFERROR(INDEX('اطلاعات دوره'!A:Z,MATCH(G73,'اطلاعات دوره'!C:C,0)-1,MATCH("عنوان",'اطلاعات دوره'!$1:$1,0)),"---")</f>
        <v>98/4</v>
      </c>
      <c r="M73" s="47" t="str">
        <f t="shared" si="12"/>
        <v>سازه گستر آرین پارس-98/4</v>
      </c>
      <c r="N73" s="48" t="str">
        <f t="shared" si="13"/>
        <v>سازه گستر آرین پارس-99/1</v>
      </c>
      <c r="O73" s="45"/>
      <c r="P73" s="158">
        <f>IFERROR(INDEX('قرائت کنتور'!A:AZ,MATCH(A73&amp;"-"&amp;"گاز",'قرائت کنتور'!B:B,0),MATCH(L73,'قرائت کنتور'!$1:$1,0)),0)</f>
        <v>11982</v>
      </c>
      <c r="Q73" s="47">
        <f>IFERROR(INDEX('قرائت کنتور'!A:AZ,MATCH(A73&amp;"-"&amp;"گاز",'قرائت کنتور'!B:B,0),MATCH(G73,'قرائت کنتور'!$1:$1,0)),0)</f>
        <v>0</v>
      </c>
      <c r="R73" s="47">
        <f t="shared" si="14"/>
        <v>-11982</v>
      </c>
      <c r="S73" s="45"/>
      <c r="T73" s="155">
        <f>IFERROR(INDEX('تعرفه ها'!A:Z,MATCH("بهای هر متر مکعب گاز مصرفی",'تعرفه ها'!$B:$B,0),MATCH(F73,'تعرفه ها'!$2:$2,0)),"---")</f>
        <v>1150</v>
      </c>
      <c r="U73" s="50">
        <f t="shared" si="15"/>
        <v>-13779300</v>
      </c>
      <c r="V73" s="50">
        <f>IFERROR(ROUND(R73*INDEX('تعرفه ها'!A:Z,MATCH("عوارض گاز به ازاء هر متر مکعب",'تعرفه ها'!$B:$B,0),MATCH(F73,'تعرفه ها'!$2:$2,0)),0),"---")</f>
        <v>0</v>
      </c>
      <c r="W73" s="50">
        <f>IFERROR(ROUND(((U73+V73)*INDEX('تعرفه ها'!A:Z,MATCH("هزینه نگهداری و تعمیرات شبکه گاز",'تعرفه ها'!$B:$B,0),MATCH(F73,'تعرفه ها'!$2:$2,0))/100),0),"---")</f>
        <v>-1377930</v>
      </c>
      <c r="X73" s="50">
        <f>IFERROR(IF(INDEX('اطلاعات دوره'!A:Z,MATCH(G73,'اطلاعات دوره'!C:C,0),MATCH("گاز",'اطلاعات دوره'!$1:$1,0))="دارد",ROUND((U73+V73)*INDEX('تعرفه ها'!A:Z,MATCH("پیک فصلی گاز",'تعرفه ها'!$B:$B,0),MATCH(F73,'تعرفه ها'!$2:$2,0))/100,0),0),"---")</f>
        <v>0</v>
      </c>
      <c r="Y73" s="50">
        <f>IFERROR(ROUND(SUM(U73+V73+W73+X73)*INDEX('تعرفه ها'!A:Z,MATCH("مالیات گاز",'تعرفه ها'!$B:$B,0),MATCH(F73,'تعرفه ها'!$2:$2,0))/100,0),"---")</f>
        <v>0</v>
      </c>
      <c r="Z73" s="50">
        <f t="shared" si="16"/>
        <v>-15157230</v>
      </c>
      <c r="AA73" s="50">
        <f t="shared" si="10"/>
        <v>18111230</v>
      </c>
      <c r="AB73" s="50">
        <f t="shared" si="17"/>
        <v>2954000</v>
      </c>
      <c r="AC73" s="50">
        <f t="shared" si="18"/>
        <v>0</v>
      </c>
      <c r="AD73" s="153">
        <f t="shared" si="19"/>
        <v>2954000</v>
      </c>
      <c r="AF73" s="155" t="str">
        <f>IFERROR(IF(INDEX(پرداخت!A:AZ,MATCH(A73&amp;" - "&amp;"گاز",پرداخت!$B:$B,0),MATCH(G73,پرداخت!$1:$1,0))="نشده","نشده","شده"),"---")</f>
        <v>نشده</v>
      </c>
      <c r="AH73" s="144"/>
    </row>
    <row r="74" spans="1:34" ht="34.9" hidden="1" customHeight="1">
      <c r="A74" s="171" t="s">
        <v>252</v>
      </c>
      <c r="B74" s="47">
        <f>IFERROR(INDEX('اطلاعات انشعابات شرکتها'!A:BB,MATCH(A74,'اطلاعات انشعابات شرکتها'!A:A,0),MATCH(B$1,'اطلاعات انشعابات شرکتها'!$1:$1,0)),0)</f>
        <v>131</v>
      </c>
      <c r="C74" s="48">
        <f>IFERROR(INDEX('اطلاعات انشعابات شرکتها'!A:BB,MATCH(A74,'اطلاعات انشعابات شرکتها'!A:A,0),MATCH(C$1,'اطلاعات انشعابات شرکتها'!$1:$1,0)),0)</f>
        <v>0</v>
      </c>
      <c r="D74" s="45"/>
      <c r="E74" s="171">
        <v>1</v>
      </c>
      <c r="F74" s="170">
        <v>99</v>
      </c>
      <c r="G74" s="47" t="str">
        <f t="shared" si="11"/>
        <v>99/1</v>
      </c>
      <c r="H74" s="47" t="str">
        <f>IFERROR(INDEX('اطلاعات دوره'!A:Z,MATCH(G74,'اطلاعات دوره'!C:C,0),MATCH(H$1,'اطلاعات دوره'!$1:$1,0)),0)</f>
        <v>99/01/01</v>
      </c>
      <c r="I74" s="47" t="str">
        <f>IFERROR(INDEX('اطلاعات دوره'!A:Z,MATCH(G74,'اطلاعات دوره'!C:C,0),MATCH(I$1,'اطلاعات دوره'!$1:$1,0)),0)</f>
        <v>99/01/31</v>
      </c>
      <c r="J74" s="48">
        <f>IFERROR(INDEX('اطلاعات دوره'!A:Z,MATCH(G74,'اطلاعات دوره'!C:C,0),MATCH(J$1,'اطلاعات دوره'!$1:$1,0)),0)</f>
        <v>31</v>
      </c>
      <c r="K74" s="46"/>
      <c r="L74" s="158" t="str">
        <f>IFERROR(INDEX('اطلاعات دوره'!A:Z,MATCH(G74,'اطلاعات دوره'!C:C,0)-1,MATCH("عنوان",'اطلاعات دوره'!$1:$1,0)),"---")</f>
        <v>98/4</v>
      </c>
      <c r="M74" s="47" t="str">
        <f t="shared" si="12"/>
        <v>سامان داروی هشتم-98/4</v>
      </c>
      <c r="N74" s="48" t="str">
        <f t="shared" si="13"/>
        <v>سامان داروی هشتم-99/1</v>
      </c>
      <c r="O74" s="45"/>
      <c r="P74" s="158">
        <f>IFERROR(INDEX('قرائت کنتور'!A:AZ,MATCH(A74&amp;"-"&amp;"گاز",'قرائت کنتور'!B:B,0),MATCH(L74,'قرائت کنتور'!$1:$1,0)),0)</f>
        <v>111349</v>
      </c>
      <c r="Q74" s="47">
        <f>IFERROR(INDEX('قرائت کنتور'!A:AZ,MATCH(A74&amp;"-"&amp;"گاز",'قرائت کنتور'!B:B,0),MATCH(G74,'قرائت کنتور'!$1:$1,0)),0)</f>
        <v>0</v>
      </c>
      <c r="R74" s="47">
        <f t="shared" si="14"/>
        <v>-111349</v>
      </c>
      <c r="S74" s="45"/>
      <c r="T74" s="155">
        <f>IFERROR(INDEX('تعرفه ها'!A:Z,MATCH("بهای هر متر مکعب گاز مصرفی",'تعرفه ها'!$B:$B,0),MATCH(F74,'تعرفه ها'!$2:$2,0)),"---")</f>
        <v>1150</v>
      </c>
      <c r="U74" s="50">
        <f t="shared" si="15"/>
        <v>-128051350</v>
      </c>
      <c r="V74" s="50">
        <f>IFERROR(ROUND(R74*INDEX('تعرفه ها'!A:Z,MATCH("عوارض گاز به ازاء هر متر مکعب",'تعرفه ها'!$B:$B,0),MATCH(F74,'تعرفه ها'!$2:$2,0)),0),"---")</f>
        <v>0</v>
      </c>
      <c r="W74" s="50">
        <f>IFERROR(ROUND(((U74+V74)*INDEX('تعرفه ها'!A:Z,MATCH("هزینه نگهداری و تعمیرات شبکه گاز",'تعرفه ها'!$B:$B,0),MATCH(F74,'تعرفه ها'!$2:$2,0))/100),0),"---")</f>
        <v>-12805135</v>
      </c>
      <c r="X74" s="50">
        <f>IFERROR(IF(INDEX('اطلاعات دوره'!A:Z,MATCH(G74,'اطلاعات دوره'!C:C,0),MATCH("گاز",'اطلاعات دوره'!$1:$1,0))="دارد",ROUND((U74+V74)*INDEX('تعرفه ها'!A:Z,MATCH("پیک فصلی گاز",'تعرفه ها'!$B:$B,0),MATCH(F74,'تعرفه ها'!$2:$2,0))/100,0),0),"---")</f>
        <v>0</v>
      </c>
      <c r="Y74" s="50">
        <f>IFERROR(ROUND(SUM(U74+V74+W74+X74)*INDEX('تعرفه ها'!A:Z,MATCH("مالیات گاز",'تعرفه ها'!$B:$B,0),MATCH(F74,'تعرفه ها'!$2:$2,0))/100,0),"---")</f>
        <v>0</v>
      </c>
      <c r="Z74" s="50">
        <f t="shared" si="16"/>
        <v>-140856485</v>
      </c>
      <c r="AA74" s="50">
        <f t="shared" si="10"/>
        <v>104671920</v>
      </c>
      <c r="AB74" s="50">
        <f t="shared" si="17"/>
        <v>-36184565</v>
      </c>
      <c r="AC74" s="50">
        <f t="shared" si="18"/>
        <v>565</v>
      </c>
      <c r="AD74" s="153">
        <f t="shared" si="19"/>
        <v>-36185130</v>
      </c>
      <c r="AF74" s="155" t="str">
        <f>IFERROR(IF(INDEX(پرداخت!A:AZ,MATCH(A74&amp;" - "&amp;"گاز",پرداخت!$B:$B,0),MATCH(G74,پرداخت!$1:$1,0))="نشده","نشده","شده"),"---")</f>
        <v>نشده</v>
      </c>
      <c r="AH74" s="144"/>
    </row>
    <row r="75" spans="1:34" ht="34.9" hidden="1" customHeight="1">
      <c r="A75" s="171" t="s">
        <v>253</v>
      </c>
      <c r="B75" s="47">
        <f>IFERROR(INDEX('اطلاعات انشعابات شرکتها'!A:BB,MATCH(A75,'اطلاعات انشعابات شرکتها'!A:A,0),MATCH(B$1,'اطلاعات انشعابات شرکتها'!$1:$1,0)),0)</f>
        <v>132</v>
      </c>
      <c r="C75" s="48">
        <f>IFERROR(INDEX('اطلاعات انشعابات شرکتها'!A:BB,MATCH(A75,'اطلاعات انشعابات شرکتها'!A:A,0),MATCH(C$1,'اطلاعات انشعابات شرکتها'!$1:$1,0)),0)</f>
        <v>0</v>
      </c>
      <c r="D75" s="45"/>
      <c r="E75" s="171">
        <v>1</v>
      </c>
      <c r="F75" s="170">
        <v>99</v>
      </c>
      <c r="G75" s="47" t="str">
        <f t="shared" si="11"/>
        <v>99/1</v>
      </c>
      <c r="H75" s="47" t="str">
        <f>IFERROR(INDEX('اطلاعات دوره'!A:Z,MATCH(G75,'اطلاعات دوره'!C:C,0),MATCH(H$1,'اطلاعات دوره'!$1:$1,0)),0)</f>
        <v>99/01/01</v>
      </c>
      <c r="I75" s="47" t="str">
        <f>IFERROR(INDEX('اطلاعات دوره'!A:Z,MATCH(G75,'اطلاعات دوره'!C:C,0),MATCH(I$1,'اطلاعات دوره'!$1:$1,0)),0)</f>
        <v>99/01/31</v>
      </c>
      <c r="J75" s="48">
        <f>IFERROR(INDEX('اطلاعات دوره'!A:Z,MATCH(G75,'اطلاعات دوره'!C:C,0),MATCH(J$1,'اطلاعات دوره'!$1:$1,0)),0)</f>
        <v>31</v>
      </c>
      <c r="K75" s="46"/>
      <c r="L75" s="158" t="str">
        <f>IFERROR(INDEX('اطلاعات دوره'!A:Z,MATCH(G75,'اطلاعات دوره'!C:C,0)-1,MATCH("عنوان",'اطلاعات دوره'!$1:$1,0)),"---")</f>
        <v>98/4</v>
      </c>
      <c r="M75" s="47" t="str">
        <f t="shared" si="12"/>
        <v>سامانه های دقیق نوین افراز-98/4</v>
      </c>
      <c r="N75" s="48" t="str">
        <f t="shared" si="13"/>
        <v>سامانه های دقیق نوین افراز-99/1</v>
      </c>
      <c r="O75" s="45"/>
      <c r="P75" s="158">
        <f>IFERROR(INDEX('قرائت کنتور'!A:AZ,MATCH(A75&amp;"-"&amp;"گاز",'قرائت کنتور'!B:B,0),MATCH(L75,'قرائت کنتور'!$1:$1,0)),0)</f>
        <v>17262</v>
      </c>
      <c r="Q75" s="47">
        <f>IFERROR(INDEX('قرائت کنتور'!A:AZ,MATCH(A75&amp;"-"&amp;"گاز",'قرائت کنتور'!B:B,0),MATCH(G75,'قرائت کنتور'!$1:$1,0)),0)</f>
        <v>0</v>
      </c>
      <c r="R75" s="47">
        <f t="shared" si="14"/>
        <v>-17262</v>
      </c>
      <c r="S75" s="45"/>
      <c r="T75" s="155">
        <f>IFERROR(INDEX('تعرفه ها'!A:Z,MATCH("بهای هر متر مکعب گاز مصرفی",'تعرفه ها'!$B:$B,0),MATCH(F75,'تعرفه ها'!$2:$2,0)),"---")</f>
        <v>1150</v>
      </c>
      <c r="U75" s="50">
        <f t="shared" si="15"/>
        <v>-19851300</v>
      </c>
      <c r="V75" s="50">
        <f>IFERROR(ROUND(R75*INDEX('تعرفه ها'!A:Z,MATCH("عوارض گاز به ازاء هر متر مکعب",'تعرفه ها'!$B:$B,0),MATCH(F75,'تعرفه ها'!$2:$2,0)),0),"---")</f>
        <v>0</v>
      </c>
      <c r="W75" s="50">
        <f>IFERROR(ROUND(((U75+V75)*INDEX('تعرفه ها'!A:Z,MATCH("هزینه نگهداری و تعمیرات شبکه گاز",'تعرفه ها'!$B:$B,0),MATCH(F75,'تعرفه ها'!$2:$2,0))/100),0),"---")</f>
        <v>-1985130</v>
      </c>
      <c r="X75" s="50">
        <f>IFERROR(IF(INDEX('اطلاعات دوره'!A:Z,MATCH(G75,'اطلاعات دوره'!C:C,0),MATCH("گاز",'اطلاعات دوره'!$1:$1,0))="دارد",ROUND((U75+V75)*INDEX('تعرفه ها'!A:Z,MATCH("پیک فصلی گاز",'تعرفه ها'!$B:$B,0),MATCH(F75,'تعرفه ها'!$2:$2,0))/100,0),0),"---")</f>
        <v>0</v>
      </c>
      <c r="Y75" s="50">
        <f>IFERROR(ROUND(SUM(U75+V75+W75+X75)*INDEX('تعرفه ها'!A:Z,MATCH("مالیات گاز",'تعرفه ها'!$B:$B,0),MATCH(F75,'تعرفه ها'!$2:$2,0))/100,0),"---")</f>
        <v>0</v>
      </c>
      <c r="Z75" s="50">
        <f t="shared" si="16"/>
        <v>-21836430</v>
      </c>
      <c r="AA75" s="50">
        <f t="shared" si="10"/>
        <v>380</v>
      </c>
      <c r="AB75" s="50">
        <f t="shared" si="17"/>
        <v>-21836050</v>
      </c>
      <c r="AC75" s="50">
        <f t="shared" si="18"/>
        <v>50</v>
      </c>
      <c r="AD75" s="153">
        <f t="shared" si="19"/>
        <v>-21836100</v>
      </c>
      <c r="AF75" s="155" t="str">
        <f>IFERROR(IF(INDEX(پرداخت!A:AZ,MATCH(A75&amp;" - "&amp;"گاز",پرداخت!$B:$B,0),MATCH(G75,پرداخت!$1:$1,0))="نشده","نشده","شده"),"---")</f>
        <v>شده</v>
      </c>
      <c r="AH75" s="144"/>
    </row>
    <row r="76" spans="1:34" ht="34.9" hidden="1" customHeight="1">
      <c r="A76" s="171" t="s">
        <v>260</v>
      </c>
      <c r="B76" s="47">
        <f>IFERROR(INDEX('اطلاعات انشعابات شرکتها'!A:BB,MATCH(A76,'اطلاعات انشعابات شرکتها'!A:A,0),MATCH(B$1,'اطلاعات انشعابات شرکتها'!$1:$1,0)),0)</f>
        <v>133</v>
      </c>
      <c r="C76" s="48">
        <f>IFERROR(INDEX('اطلاعات انشعابات شرکتها'!A:BB,MATCH(A76,'اطلاعات انشعابات شرکتها'!A:A,0),MATCH(C$1,'اطلاعات انشعابات شرکتها'!$1:$1,0)),0)</f>
        <v>0</v>
      </c>
      <c r="D76" s="45"/>
      <c r="E76" s="171">
        <v>1</v>
      </c>
      <c r="F76" s="170">
        <v>99</v>
      </c>
      <c r="G76" s="47" t="str">
        <f t="shared" si="11"/>
        <v>99/1</v>
      </c>
      <c r="H76" s="47" t="str">
        <f>IFERROR(INDEX('اطلاعات دوره'!A:Z,MATCH(G76,'اطلاعات دوره'!C:C,0),MATCH(H$1,'اطلاعات دوره'!$1:$1,0)),0)</f>
        <v>99/01/01</v>
      </c>
      <c r="I76" s="47" t="str">
        <f>IFERROR(INDEX('اطلاعات دوره'!A:Z,MATCH(G76,'اطلاعات دوره'!C:C,0),MATCH(I$1,'اطلاعات دوره'!$1:$1,0)),0)</f>
        <v>99/01/31</v>
      </c>
      <c r="J76" s="48">
        <f>IFERROR(INDEX('اطلاعات دوره'!A:Z,MATCH(G76,'اطلاعات دوره'!C:C,0),MATCH(J$1,'اطلاعات دوره'!$1:$1,0)),0)</f>
        <v>31</v>
      </c>
      <c r="K76" s="46"/>
      <c r="L76" s="158" t="str">
        <f>IFERROR(INDEX('اطلاعات دوره'!A:Z,MATCH(G76,'اطلاعات دوره'!C:C,0)-1,MATCH("عنوان",'اطلاعات دوره'!$1:$1,0)),"---")</f>
        <v>98/4</v>
      </c>
      <c r="M76" s="47" t="str">
        <f t="shared" si="12"/>
        <v>سوله آقای زیوری-98/4</v>
      </c>
      <c r="N76" s="48" t="str">
        <f t="shared" si="13"/>
        <v>سوله آقای زیوری-99/1</v>
      </c>
      <c r="O76" s="45"/>
      <c r="P76" s="158">
        <f>IFERROR(INDEX('قرائت کنتور'!A:AZ,MATCH(A76&amp;"-"&amp;"گاز",'قرائت کنتور'!B:B,0),MATCH(L76,'قرائت کنتور'!$1:$1,0)),0)</f>
        <v>0</v>
      </c>
      <c r="Q76" s="47">
        <f>IFERROR(INDEX('قرائت کنتور'!A:AZ,MATCH(A76&amp;"-"&amp;"گاز",'قرائت کنتور'!B:B,0),MATCH(G76,'قرائت کنتور'!$1:$1,0)),0)</f>
        <v>0</v>
      </c>
      <c r="R76" s="47">
        <f t="shared" si="14"/>
        <v>0</v>
      </c>
      <c r="S76" s="45"/>
      <c r="T76" s="155">
        <f>IFERROR(INDEX('تعرفه ها'!A:Z,MATCH("بهای هر متر مکعب گاز مصرفی",'تعرفه ها'!$B:$B,0),MATCH(F76,'تعرفه ها'!$2:$2,0)),"---")</f>
        <v>1150</v>
      </c>
      <c r="U76" s="50">
        <f t="shared" si="15"/>
        <v>0</v>
      </c>
      <c r="V76" s="50">
        <f>IFERROR(ROUND(R76*INDEX('تعرفه ها'!A:Z,MATCH("عوارض گاز به ازاء هر متر مکعب",'تعرفه ها'!$B:$B,0),MATCH(F76,'تعرفه ها'!$2:$2,0)),0),"---")</f>
        <v>0</v>
      </c>
      <c r="W76" s="50">
        <f>IFERROR(ROUND(((U76+V76)*INDEX('تعرفه ها'!A:Z,MATCH("هزینه نگهداری و تعمیرات شبکه گاز",'تعرفه ها'!$B:$B,0),MATCH(F76,'تعرفه ها'!$2:$2,0))/100),0),"---")</f>
        <v>0</v>
      </c>
      <c r="X76" s="50">
        <f>IFERROR(IF(INDEX('اطلاعات دوره'!A:Z,MATCH(G76,'اطلاعات دوره'!C:C,0),MATCH("گاز",'اطلاعات دوره'!$1:$1,0))="دارد",ROUND((U76+V76)*INDEX('تعرفه ها'!A:Z,MATCH("پیک فصلی گاز",'تعرفه ها'!$B:$B,0),MATCH(F76,'تعرفه ها'!$2:$2,0))/100,0),0),"---")</f>
        <v>0</v>
      </c>
      <c r="Y76" s="50">
        <f>IFERROR(ROUND(SUM(U76+V76+W76+X76)*INDEX('تعرفه ها'!A:Z,MATCH("مالیات گاز",'تعرفه ها'!$B:$B,0),MATCH(F76,'تعرفه ها'!$2:$2,0))/100,0),"---")</f>
        <v>0</v>
      </c>
      <c r="Z76" s="50">
        <f t="shared" si="16"/>
        <v>0</v>
      </c>
      <c r="AA76" s="50" t="str">
        <f t="shared" si="10"/>
        <v>---</v>
      </c>
      <c r="AB76" s="50" t="str">
        <f t="shared" si="17"/>
        <v>---</v>
      </c>
      <c r="AC76" s="50" t="str">
        <f t="shared" si="18"/>
        <v>---</v>
      </c>
      <c r="AD76" s="153" t="str">
        <f t="shared" si="19"/>
        <v>---</v>
      </c>
      <c r="AF76" s="155" t="str">
        <f>IFERROR(IF(INDEX(پرداخت!A:AZ,MATCH(A76&amp;" - "&amp;"گاز",پرداخت!$B:$B,0),MATCH(G76,پرداخت!$1:$1,0))="نشده","نشده","شده"),"---")</f>
        <v>نشده</v>
      </c>
      <c r="AH76" s="144"/>
    </row>
    <row r="77" spans="1:34" ht="34.9" hidden="1" customHeight="1">
      <c r="A77" s="171" t="s">
        <v>261</v>
      </c>
      <c r="B77" s="47">
        <f>IFERROR(INDEX('اطلاعات انشعابات شرکتها'!A:BB,MATCH(A77,'اطلاعات انشعابات شرکتها'!A:A,0),MATCH(B$1,'اطلاعات انشعابات شرکتها'!$1:$1,0)),0)</f>
        <v>134</v>
      </c>
      <c r="C77" s="48">
        <f>IFERROR(INDEX('اطلاعات انشعابات شرکتها'!A:BB,MATCH(A77,'اطلاعات انشعابات شرکتها'!A:A,0),MATCH(C$1,'اطلاعات انشعابات شرکتها'!$1:$1,0)),0)</f>
        <v>0</v>
      </c>
      <c r="D77" s="45"/>
      <c r="E77" s="171">
        <v>1</v>
      </c>
      <c r="F77" s="170">
        <v>99</v>
      </c>
      <c r="G77" s="47" t="str">
        <f t="shared" si="11"/>
        <v>99/1</v>
      </c>
      <c r="H77" s="47" t="str">
        <f>IFERROR(INDEX('اطلاعات دوره'!A:Z,MATCH(G77,'اطلاعات دوره'!C:C,0),MATCH(H$1,'اطلاعات دوره'!$1:$1,0)),0)</f>
        <v>99/01/01</v>
      </c>
      <c r="I77" s="47" t="str">
        <f>IFERROR(INDEX('اطلاعات دوره'!A:Z,MATCH(G77,'اطلاعات دوره'!C:C,0),MATCH(I$1,'اطلاعات دوره'!$1:$1,0)),0)</f>
        <v>99/01/31</v>
      </c>
      <c r="J77" s="48">
        <f>IFERROR(INDEX('اطلاعات دوره'!A:Z,MATCH(G77,'اطلاعات دوره'!C:C,0),MATCH(J$1,'اطلاعات دوره'!$1:$1,0)),0)</f>
        <v>31</v>
      </c>
      <c r="K77" s="46"/>
      <c r="L77" s="158" t="str">
        <f>IFERROR(INDEX('اطلاعات دوره'!A:Z,MATCH(G77,'اطلاعات دوره'!C:C,0)-1,MATCH("عنوان",'اطلاعات دوره'!$1:$1,0)),"---")</f>
        <v>98/4</v>
      </c>
      <c r="M77" s="47" t="str">
        <f t="shared" si="12"/>
        <v>شرق آزما-98/4</v>
      </c>
      <c r="N77" s="48" t="str">
        <f t="shared" si="13"/>
        <v>شرق آزما-99/1</v>
      </c>
      <c r="O77" s="45"/>
      <c r="P77" s="158">
        <f>IFERROR(INDEX('قرائت کنتور'!A:AZ,MATCH(A77&amp;"-"&amp;"گاز",'قرائت کنتور'!B:B,0),MATCH(L77,'قرائت کنتور'!$1:$1,0)),0)</f>
        <v>36891</v>
      </c>
      <c r="Q77" s="47">
        <f>IFERROR(INDEX('قرائت کنتور'!A:AZ,MATCH(A77&amp;"-"&amp;"گاز",'قرائت کنتور'!B:B,0),MATCH(G77,'قرائت کنتور'!$1:$1,0)),0)</f>
        <v>0</v>
      </c>
      <c r="R77" s="47">
        <f t="shared" si="14"/>
        <v>-36891</v>
      </c>
      <c r="S77" s="45"/>
      <c r="T77" s="155">
        <f>IFERROR(INDEX('تعرفه ها'!A:Z,MATCH("بهای هر متر مکعب گاز مصرفی",'تعرفه ها'!$B:$B,0),MATCH(F77,'تعرفه ها'!$2:$2,0)),"---")</f>
        <v>1150</v>
      </c>
      <c r="U77" s="50">
        <f t="shared" si="15"/>
        <v>-42424650</v>
      </c>
      <c r="V77" s="50">
        <f>IFERROR(ROUND(R77*INDEX('تعرفه ها'!A:Z,MATCH("عوارض گاز به ازاء هر متر مکعب",'تعرفه ها'!$B:$B,0),MATCH(F77,'تعرفه ها'!$2:$2,0)),0),"---")</f>
        <v>0</v>
      </c>
      <c r="W77" s="50">
        <f>IFERROR(ROUND(((U77+V77)*INDEX('تعرفه ها'!A:Z,MATCH("هزینه نگهداری و تعمیرات شبکه گاز",'تعرفه ها'!$B:$B,0),MATCH(F77,'تعرفه ها'!$2:$2,0))/100),0),"---")</f>
        <v>-4242465</v>
      </c>
      <c r="X77" s="50">
        <f>IFERROR(IF(INDEX('اطلاعات دوره'!A:Z,MATCH(G77,'اطلاعات دوره'!C:C,0),MATCH("گاز",'اطلاعات دوره'!$1:$1,0))="دارد",ROUND((U77+V77)*INDEX('تعرفه ها'!A:Z,MATCH("پیک فصلی گاز",'تعرفه ها'!$B:$B,0),MATCH(F77,'تعرفه ها'!$2:$2,0))/100,0),0),"---")</f>
        <v>0</v>
      </c>
      <c r="Y77" s="50">
        <f>IFERROR(ROUND(SUM(U77+V77+W77+X77)*INDEX('تعرفه ها'!A:Z,MATCH("مالیات گاز",'تعرفه ها'!$B:$B,0),MATCH(F77,'تعرفه ها'!$2:$2,0))/100,0),"---")</f>
        <v>0</v>
      </c>
      <c r="Z77" s="50">
        <f t="shared" si="16"/>
        <v>-46667115</v>
      </c>
      <c r="AA77" s="50">
        <f t="shared" si="10"/>
        <v>16547625</v>
      </c>
      <c r="AB77" s="50">
        <f t="shared" si="17"/>
        <v>-30119490</v>
      </c>
      <c r="AC77" s="50">
        <f t="shared" si="18"/>
        <v>490</v>
      </c>
      <c r="AD77" s="153">
        <f t="shared" si="19"/>
        <v>-30119980</v>
      </c>
      <c r="AF77" s="155" t="str">
        <f>IFERROR(IF(INDEX(پرداخت!A:AZ,MATCH(A77&amp;" - "&amp;"گاز",پرداخت!$B:$B,0),MATCH(G77,پرداخت!$1:$1,0))="نشده","نشده","شده"),"---")</f>
        <v>نشده</v>
      </c>
      <c r="AH77" s="144"/>
    </row>
    <row r="78" spans="1:34" ht="34.9" hidden="1" customHeight="1">
      <c r="A78" s="171" t="s">
        <v>262</v>
      </c>
      <c r="B78" s="47">
        <f>IFERROR(INDEX('اطلاعات انشعابات شرکتها'!A:BB,MATCH(A78,'اطلاعات انشعابات شرکتها'!A:A,0),MATCH(B$1,'اطلاعات انشعابات شرکتها'!$1:$1,0)),0)</f>
        <v>135</v>
      </c>
      <c r="C78" s="48">
        <f>IFERROR(INDEX('اطلاعات انشعابات شرکتها'!A:BB,MATCH(A78,'اطلاعات انشعابات شرکتها'!A:A,0),MATCH(C$1,'اطلاعات انشعابات شرکتها'!$1:$1,0)),0)</f>
        <v>0</v>
      </c>
      <c r="D78" s="45"/>
      <c r="E78" s="171">
        <v>1</v>
      </c>
      <c r="F78" s="170">
        <v>99</v>
      </c>
      <c r="G78" s="47" t="str">
        <f t="shared" si="11"/>
        <v>99/1</v>
      </c>
      <c r="H78" s="47" t="str">
        <f>IFERROR(INDEX('اطلاعات دوره'!A:Z,MATCH(G78,'اطلاعات دوره'!C:C,0),MATCH(H$1,'اطلاعات دوره'!$1:$1,0)),0)</f>
        <v>99/01/01</v>
      </c>
      <c r="I78" s="47" t="str">
        <f>IFERROR(INDEX('اطلاعات دوره'!A:Z,MATCH(G78,'اطلاعات دوره'!C:C,0),MATCH(I$1,'اطلاعات دوره'!$1:$1,0)),0)</f>
        <v>99/01/31</v>
      </c>
      <c r="J78" s="48">
        <f>IFERROR(INDEX('اطلاعات دوره'!A:Z,MATCH(G78,'اطلاعات دوره'!C:C,0),MATCH(J$1,'اطلاعات دوره'!$1:$1,0)),0)</f>
        <v>31</v>
      </c>
      <c r="K78" s="46"/>
      <c r="L78" s="158" t="str">
        <f>IFERROR(INDEX('اطلاعات دوره'!A:Z,MATCH(G78,'اطلاعات دوره'!C:C,0)-1,MATCH("عنوان",'اطلاعات دوره'!$1:$1,0)),"---")</f>
        <v>98/4</v>
      </c>
      <c r="M78" s="47" t="str">
        <f t="shared" si="12"/>
        <v>شهاب کیا آرمان-98/4</v>
      </c>
      <c r="N78" s="48" t="str">
        <f t="shared" si="13"/>
        <v>شهاب کیا آرمان-99/1</v>
      </c>
      <c r="O78" s="45"/>
      <c r="P78" s="158">
        <f>IFERROR(INDEX('قرائت کنتور'!A:AZ,MATCH(A78&amp;"-"&amp;"گاز",'قرائت کنتور'!B:B,0),MATCH(L78,'قرائت کنتور'!$1:$1,0)),0)</f>
        <v>27159</v>
      </c>
      <c r="Q78" s="47">
        <f>IFERROR(INDEX('قرائت کنتور'!A:AZ,MATCH(A78&amp;"-"&amp;"گاز",'قرائت کنتور'!B:B,0),MATCH(G78,'قرائت کنتور'!$1:$1,0)),0)</f>
        <v>0</v>
      </c>
      <c r="R78" s="47">
        <f t="shared" si="14"/>
        <v>-27159</v>
      </c>
      <c r="S78" s="45"/>
      <c r="T78" s="155">
        <f>IFERROR(INDEX('تعرفه ها'!A:Z,MATCH("بهای هر متر مکعب گاز مصرفی",'تعرفه ها'!$B:$B,0),MATCH(F78,'تعرفه ها'!$2:$2,0)),"---")</f>
        <v>1150</v>
      </c>
      <c r="U78" s="50">
        <f t="shared" si="15"/>
        <v>-31232850</v>
      </c>
      <c r="V78" s="50">
        <f>IFERROR(ROUND(R78*INDEX('تعرفه ها'!A:Z,MATCH("عوارض گاز به ازاء هر متر مکعب",'تعرفه ها'!$B:$B,0),MATCH(F78,'تعرفه ها'!$2:$2,0)),0),"---")</f>
        <v>0</v>
      </c>
      <c r="W78" s="50">
        <f>IFERROR(ROUND(((U78+V78)*INDEX('تعرفه ها'!A:Z,MATCH("هزینه نگهداری و تعمیرات شبکه گاز",'تعرفه ها'!$B:$B,0),MATCH(F78,'تعرفه ها'!$2:$2,0))/100),0),"---")</f>
        <v>-3123285</v>
      </c>
      <c r="X78" s="50">
        <f>IFERROR(IF(INDEX('اطلاعات دوره'!A:Z,MATCH(G78,'اطلاعات دوره'!C:C,0),MATCH("گاز",'اطلاعات دوره'!$1:$1,0))="دارد",ROUND((U78+V78)*INDEX('تعرفه ها'!A:Z,MATCH("پیک فصلی گاز",'تعرفه ها'!$B:$B,0),MATCH(F78,'تعرفه ها'!$2:$2,0))/100,0),0),"---")</f>
        <v>0</v>
      </c>
      <c r="Y78" s="50">
        <f>IFERROR(ROUND(SUM(U78+V78+W78+X78)*INDEX('تعرفه ها'!A:Z,MATCH("مالیات گاز",'تعرفه ها'!$B:$B,0),MATCH(F78,'تعرفه ها'!$2:$2,0))/100,0),"---")</f>
        <v>0</v>
      </c>
      <c r="Z78" s="50">
        <f t="shared" si="16"/>
        <v>-34356135</v>
      </c>
      <c r="AA78" s="50">
        <f t="shared" si="10"/>
        <v>2619240</v>
      </c>
      <c r="AB78" s="50">
        <f t="shared" si="17"/>
        <v>-31736895</v>
      </c>
      <c r="AC78" s="50">
        <f t="shared" si="18"/>
        <v>895</v>
      </c>
      <c r="AD78" s="153">
        <f t="shared" si="19"/>
        <v>-31737790</v>
      </c>
      <c r="AF78" s="155" t="str">
        <f>IFERROR(IF(INDEX(پرداخت!A:AZ,MATCH(A78&amp;" - "&amp;"گاز",پرداخت!$B:$B,0),MATCH(G78,پرداخت!$1:$1,0))="نشده","نشده","شده"),"---")</f>
        <v>نشده</v>
      </c>
      <c r="AH78" s="144"/>
    </row>
    <row r="79" spans="1:34" ht="34.9" hidden="1" customHeight="1">
      <c r="A79" s="171" t="s">
        <v>264</v>
      </c>
      <c r="B79" s="47">
        <f>IFERROR(INDEX('اطلاعات انشعابات شرکتها'!A:BB,MATCH(A79,'اطلاعات انشعابات شرکتها'!A:A,0),MATCH(B$1,'اطلاعات انشعابات شرکتها'!$1:$1,0)),0)</f>
        <v>137</v>
      </c>
      <c r="C79" s="48">
        <f>IFERROR(INDEX('اطلاعات انشعابات شرکتها'!A:BB,MATCH(A79,'اطلاعات انشعابات شرکتها'!A:A,0),MATCH(C$1,'اطلاعات انشعابات شرکتها'!$1:$1,0)),0)</f>
        <v>0</v>
      </c>
      <c r="D79" s="45"/>
      <c r="E79" s="171">
        <v>1</v>
      </c>
      <c r="F79" s="170">
        <v>99</v>
      </c>
      <c r="G79" s="47" t="str">
        <f t="shared" si="11"/>
        <v>99/1</v>
      </c>
      <c r="H79" s="47" t="str">
        <f>IFERROR(INDEX('اطلاعات دوره'!A:Z,MATCH(G79,'اطلاعات دوره'!C:C,0),MATCH(H$1,'اطلاعات دوره'!$1:$1,0)),0)</f>
        <v>99/01/01</v>
      </c>
      <c r="I79" s="47" t="str">
        <f>IFERROR(INDEX('اطلاعات دوره'!A:Z,MATCH(G79,'اطلاعات دوره'!C:C,0),MATCH(I$1,'اطلاعات دوره'!$1:$1,0)),0)</f>
        <v>99/01/31</v>
      </c>
      <c r="J79" s="48">
        <f>IFERROR(INDEX('اطلاعات دوره'!A:Z,MATCH(G79,'اطلاعات دوره'!C:C,0),MATCH(J$1,'اطلاعات دوره'!$1:$1,0)),0)</f>
        <v>31</v>
      </c>
      <c r="K79" s="46"/>
      <c r="L79" s="158" t="str">
        <f>IFERROR(INDEX('اطلاعات دوره'!A:Z,MATCH(G79,'اطلاعات دوره'!C:C,0)-1,MATCH("عنوان",'اطلاعات دوره'!$1:$1,0)),"---")</f>
        <v>98/4</v>
      </c>
      <c r="M79" s="47" t="str">
        <f t="shared" si="12"/>
        <v>طاها قالب-98/4</v>
      </c>
      <c r="N79" s="48" t="str">
        <f t="shared" si="13"/>
        <v>طاها قالب-99/1</v>
      </c>
      <c r="O79" s="45"/>
      <c r="P79" s="158">
        <f>IFERROR(INDEX('قرائت کنتور'!A:AZ,MATCH(A79&amp;"-"&amp;"گاز",'قرائت کنتور'!B:B,0),MATCH(L79,'قرائت کنتور'!$1:$1,0)),0)</f>
        <v>100330</v>
      </c>
      <c r="Q79" s="47">
        <f>IFERROR(INDEX('قرائت کنتور'!A:AZ,MATCH(A79&amp;"-"&amp;"گاز",'قرائت کنتور'!B:B,0),MATCH(G79,'قرائت کنتور'!$1:$1,0)),0)</f>
        <v>0</v>
      </c>
      <c r="R79" s="47">
        <f t="shared" si="14"/>
        <v>-100330</v>
      </c>
      <c r="S79" s="45"/>
      <c r="T79" s="155">
        <f>IFERROR(INDEX('تعرفه ها'!A:Z,MATCH("بهای هر متر مکعب گاز مصرفی",'تعرفه ها'!$B:$B,0),MATCH(F79,'تعرفه ها'!$2:$2,0)),"---")</f>
        <v>1150</v>
      </c>
      <c r="U79" s="50">
        <f t="shared" si="15"/>
        <v>-115379500</v>
      </c>
      <c r="V79" s="50">
        <f>IFERROR(ROUND(R79*INDEX('تعرفه ها'!A:Z,MATCH("عوارض گاز به ازاء هر متر مکعب",'تعرفه ها'!$B:$B,0),MATCH(F79,'تعرفه ها'!$2:$2,0)),0),"---")</f>
        <v>0</v>
      </c>
      <c r="W79" s="50">
        <f>IFERROR(ROUND(((U79+V79)*INDEX('تعرفه ها'!A:Z,MATCH("هزینه نگهداری و تعمیرات شبکه گاز",'تعرفه ها'!$B:$B,0),MATCH(F79,'تعرفه ها'!$2:$2,0))/100),0),"---")</f>
        <v>-11537950</v>
      </c>
      <c r="X79" s="50">
        <f>IFERROR(IF(INDEX('اطلاعات دوره'!A:Z,MATCH(G79,'اطلاعات دوره'!C:C,0),MATCH("گاز",'اطلاعات دوره'!$1:$1,0))="دارد",ROUND((U79+V79)*INDEX('تعرفه ها'!A:Z,MATCH("پیک فصلی گاز",'تعرفه ها'!$B:$B,0),MATCH(F79,'تعرفه ها'!$2:$2,0))/100,0),0),"---")</f>
        <v>0</v>
      </c>
      <c r="Y79" s="50">
        <f>IFERROR(ROUND(SUM(U79+V79+W79+X79)*INDEX('تعرفه ها'!A:Z,MATCH("مالیات گاز",'تعرفه ها'!$B:$B,0),MATCH(F79,'تعرفه ها'!$2:$2,0))/100,0),"---")</f>
        <v>0</v>
      </c>
      <c r="Z79" s="50">
        <f t="shared" si="16"/>
        <v>-126917450</v>
      </c>
      <c r="AA79" s="50">
        <f t="shared" si="10"/>
        <v>139488360</v>
      </c>
      <c r="AB79" s="50">
        <f t="shared" si="17"/>
        <v>12570910</v>
      </c>
      <c r="AC79" s="50">
        <f t="shared" si="18"/>
        <v>910</v>
      </c>
      <c r="AD79" s="153">
        <f t="shared" si="19"/>
        <v>12570000</v>
      </c>
      <c r="AF79" s="155" t="str">
        <f>IFERROR(IF(INDEX(پرداخت!A:AZ,MATCH(A79&amp;" - "&amp;"گاز",پرداخت!$B:$B,0),MATCH(G79,پرداخت!$1:$1,0))="نشده","نشده","شده"),"---")</f>
        <v>نشده</v>
      </c>
      <c r="AH79" s="144"/>
    </row>
    <row r="80" spans="1:34" ht="34.9" hidden="1" customHeight="1">
      <c r="A80" s="171" t="s">
        <v>265</v>
      </c>
      <c r="B80" s="47">
        <f>IFERROR(INDEX('اطلاعات انشعابات شرکتها'!A:BB,MATCH(A80,'اطلاعات انشعابات شرکتها'!A:A,0),MATCH(B$1,'اطلاعات انشعابات شرکتها'!$1:$1,0)),0)</f>
        <v>139</v>
      </c>
      <c r="C80" s="48">
        <f>IFERROR(INDEX('اطلاعات انشعابات شرکتها'!A:BB,MATCH(A80,'اطلاعات انشعابات شرکتها'!A:A,0),MATCH(C$1,'اطلاعات انشعابات شرکتها'!$1:$1,0)),0)</f>
        <v>0</v>
      </c>
      <c r="D80" s="45"/>
      <c r="E80" s="171">
        <v>1</v>
      </c>
      <c r="F80" s="170">
        <v>99</v>
      </c>
      <c r="G80" s="47" t="str">
        <f t="shared" si="11"/>
        <v>99/1</v>
      </c>
      <c r="H80" s="47" t="str">
        <f>IFERROR(INDEX('اطلاعات دوره'!A:Z,MATCH(G80,'اطلاعات دوره'!C:C,0),MATCH(H$1,'اطلاعات دوره'!$1:$1,0)),0)</f>
        <v>99/01/01</v>
      </c>
      <c r="I80" s="47" t="str">
        <f>IFERROR(INDEX('اطلاعات دوره'!A:Z,MATCH(G80,'اطلاعات دوره'!C:C,0),MATCH(I$1,'اطلاعات دوره'!$1:$1,0)),0)</f>
        <v>99/01/31</v>
      </c>
      <c r="J80" s="48">
        <f>IFERROR(INDEX('اطلاعات دوره'!A:Z,MATCH(G80,'اطلاعات دوره'!C:C,0),MATCH(J$1,'اطلاعات دوره'!$1:$1,0)),0)</f>
        <v>31</v>
      </c>
      <c r="K80" s="46"/>
      <c r="L80" s="158" t="str">
        <f>IFERROR(INDEX('اطلاعات دوره'!A:Z,MATCH(G80,'اطلاعات دوره'!C:C,0)-1,MATCH("عنوان",'اطلاعات دوره'!$1:$1,0)),"---")</f>
        <v>98/4</v>
      </c>
      <c r="M80" s="47" t="str">
        <f t="shared" si="12"/>
        <v>فنی مهندسی فلات شرق پارثاوا-98/4</v>
      </c>
      <c r="N80" s="48" t="str">
        <f t="shared" si="13"/>
        <v>فنی مهندسی فلات شرق پارثاوا-99/1</v>
      </c>
      <c r="O80" s="45"/>
      <c r="P80" s="158">
        <f>IFERROR(INDEX('قرائت کنتور'!A:AZ,MATCH(A80&amp;"-"&amp;"گاز",'قرائت کنتور'!B:B,0),MATCH(L80,'قرائت کنتور'!$1:$1,0)),0)</f>
        <v>17540</v>
      </c>
      <c r="Q80" s="47">
        <f>IFERROR(INDEX('قرائت کنتور'!A:AZ,MATCH(A80&amp;"-"&amp;"گاز",'قرائت کنتور'!B:B,0),MATCH(G80,'قرائت کنتور'!$1:$1,0)),0)</f>
        <v>0</v>
      </c>
      <c r="R80" s="47">
        <f t="shared" si="14"/>
        <v>-17540</v>
      </c>
      <c r="S80" s="45"/>
      <c r="T80" s="155">
        <f>IFERROR(INDEX('تعرفه ها'!A:Z,MATCH("بهای هر متر مکعب گاز مصرفی",'تعرفه ها'!$B:$B,0),MATCH(F80,'تعرفه ها'!$2:$2,0)),"---")</f>
        <v>1150</v>
      </c>
      <c r="U80" s="50">
        <f t="shared" si="15"/>
        <v>-20171000</v>
      </c>
      <c r="V80" s="50">
        <f>IFERROR(ROUND(R80*INDEX('تعرفه ها'!A:Z,MATCH("عوارض گاز به ازاء هر متر مکعب",'تعرفه ها'!$B:$B,0),MATCH(F80,'تعرفه ها'!$2:$2,0)),0),"---")</f>
        <v>0</v>
      </c>
      <c r="W80" s="50">
        <f>IFERROR(ROUND(((U80+V80)*INDEX('تعرفه ها'!A:Z,MATCH("هزینه نگهداری و تعمیرات شبکه گاز",'تعرفه ها'!$B:$B,0),MATCH(F80,'تعرفه ها'!$2:$2,0))/100),0),"---")</f>
        <v>-2017100</v>
      </c>
      <c r="X80" s="50">
        <f>IFERROR(IF(INDEX('اطلاعات دوره'!A:Z,MATCH(G80,'اطلاعات دوره'!C:C,0),MATCH("گاز",'اطلاعات دوره'!$1:$1,0))="دارد",ROUND((U80+V80)*INDEX('تعرفه ها'!A:Z,MATCH("پیک فصلی گاز",'تعرفه ها'!$B:$B,0),MATCH(F80,'تعرفه ها'!$2:$2,0))/100,0),0),"---")</f>
        <v>0</v>
      </c>
      <c r="Y80" s="50">
        <f>IFERROR(ROUND(SUM(U80+V80+W80+X80)*INDEX('تعرفه ها'!A:Z,MATCH("مالیات گاز",'تعرفه ها'!$B:$B,0),MATCH(F80,'تعرفه ها'!$2:$2,0))/100,0),"---")</f>
        <v>0</v>
      </c>
      <c r="Z80" s="50">
        <f t="shared" si="16"/>
        <v>-22188100</v>
      </c>
      <c r="AA80" s="50">
        <f t="shared" si="10"/>
        <v>4891605</v>
      </c>
      <c r="AB80" s="50">
        <f t="shared" si="17"/>
        <v>-17296495</v>
      </c>
      <c r="AC80" s="50">
        <f t="shared" si="18"/>
        <v>495</v>
      </c>
      <c r="AD80" s="153">
        <f t="shared" si="19"/>
        <v>-17296990</v>
      </c>
      <c r="AF80" s="155" t="str">
        <f>IFERROR(IF(INDEX(پرداخت!A:AZ,MATCH(A80&amp;" - "&amp;"گاز",پرداخت!$B:$B,0),MATCH(G80,پرداخت!$1:$1,0))="نشده","نشده","شده"),"---")</f>
        <v>نشده</v>
      </c>
      <c r="AH80" s="144"/>
    </row>
    <row r="81" spans="1:34" ht="34.9" hidden="1" customHeight="1">
      <c r="A81" s="171" t="s">
        <v>266</v>
      </c>
      <c r="B81" s="47">
        <f>IFERROR(INDEX('اطلاعات انشعابات شرکتها'!A:BB,MATCH(A81,'اطلاعات انشعابات شرکتها'!A:A,0),MATCH(B$1,'اطلاعات انشعابات شرکتها'!$1:$1,0)),0)</f>
        <v>140</v>
      </c>
      <c r="C81" s="48">
        <f>IFERROR(INDEX('اطلاعات انشعابات شرکتها'!A:BB,MATCH(A81,'اطلاعات انشعابات شرکتها'!A:A,0),MATCH(C$1,'اطلاعات انشعابات شرکتها'!$1:$1,0)),0)</f>
        <v>0</v>
      </c>
      <c r="D81" s="45"/>
      <c r="E81" s="171">
        <v>1</v>
      </c>
      <c r="F81" s="170">
        <v>99</v>
      </c>
      <c r="G81" s="47" t="str">
        <f t="shared" si="11"/>
        <v>99/1</v>
      </c>
      <c r="H81" s="47" t="str">
        <f>IFERROR(INDEX('اطلاعات دوره'!A:Z,MATCH(G81,'اطلاعات دوره'!C:C,0),MATCH(H$1,'اطلاعات دوره'!$1:$1,0)),0)</f>
        <v>99/01/01</v>
      </c>
      <c r="I81" s="47" t="str">
        <f>IFERROR(INDEX('اطلاعات دوره'!A:Z,MATCH(G81,'اطلاعات دوره'!C:C,0),MATCH(I$1,'اطلاعات دوره'!$1:$1,0)),0)</f>
        <v>99/01/31</v>
      </c>
      <c r="J81" s="48">
        <f>IFERROR(INDEX('اطلاعات دوره'!A:Z,MATCH(G81,'اطلاعات دوره'!C:C,0),MATCH(J$1,'اطلاعات دوره'!$1:$1,0)),0)</f>
        <v>31</v>
      </c>
      <c r="K81" s="46"/>
      <c r="L81" s="158" t="str">
        <f>IFERROR(INDEX('اطلاعات دوره'!A:Z,MATCH(G81,'اطلاعات دوره'!C:C,0)-1,MATCH("عنوان",'اطلاعات دوره'!$1:$1,0)),"---")</f>
        <v>98/4</v>
      </c>
      <c r="M81" s="47" t="str">
        <f t="shared" si="12"/>
        <v>فوم آساک-98/4</v>
      </c>
      <c r="N81" s="48" t="str">
        <f t="shared" si="13"/>
        <v>فوم آساک-99/1</v>
      </c>
      <c r="O81" s="45"/>
      <c r="P81" s="158">
        <f>IFERROR(INDEX('قرائت کنتور'!A:AZ,MATCH(A81&amp;"-"&amp;"گاز",'قرائت کنتور'!B:B,0),MATCH(L81,'قرائت کنتور'!$1:$1,0)),0)</f>
        <v>36845</v>
      </c>
      <c r="Q81" s="47">
        <f>IFERROR(INDEX('قرائت کنتور'!A:AZ,MATCH(A81&amp;"-"&amp;"گاز",'قرائت کنتور'!B:B,0),MATCH(G81,'قرائت کنتور'!$1:$1,0)),0)</f>
        <v>0</v>
      </c>
      <c r="R81" s="47">
        <f t="shared" si="14"/>
        <v>-36845</v>
      </c>
      <c r="S81" s="45"/>
      <c r="T81" s="155">
        <f>IFERROR(INDEX('تعرفه ها'!A:Z,MATCH("بهای هر متر مکعب گاز مصرفی",'تعرفه ها'!$B:$B,0),MATCH(F81,'تعرفه ها'!$2:$2,0)),"---")</f>
        <v>1150</v>
      </c>
      <c r="U81" s="50">
        <f t="shared" si="15"/>
        <v>-42371750</v>
      </c>
      <c r="V81" s="50">
        <f>IFERROR(ROUND(R81*INDEX('تعرفه ها'!A:Z,MATCH("عوارض گاز به ازاء هر متر مکعب",'تعرفه ها'!$B:$B,0),MATCH(F81,'تعرفه ها'!$2:$2,0)),0),"---")</f>
        <v>0</v>
      </c>
      <c r="W81" s="50">
        <f>IFERROR(ROUND(((U81+V81)*INDEX('تعرفه ها'!A:Z,MATCH("هزینه نگهداری و تعمیرات شبکه گاز",'تعرفه ها'!$B:$B,0),MATCH(F81,'تعرفه ها'!$2:$2,0))/100),0),"---")</f>
        <v>-4237175</v>
      </c>
      <c r="X81" s="50">
        <f>IFERROR(IF(INDEX('اطلاعات دوره'!A:Z,MATCH(G81,'اطلاعات دوره'!C:C,0),MATCH("گاز",'اطلاعات دوره'!$1:$1,0))="دارد",ROUND((U81+V81)*INDEX('تعرفه ها'!A:Z,MATCH("پیک فصلی گاز",'تعرفه ها'!$B:$B,0),MATCH(F81,'تعرفه ها'!$2:$2,0))/100,0),0),"---")</f>
        <v>0</v>
      </c>
      <c r="Y81" s="50">
        <f>IFERROR(ROUND(SUM(U81+V81+W81+X81)*INDEX('تعرفه ها'!A:Z,MATCH("مالیات گاز",'تعرفه ها'!$B:$B,0),MATCH(F81,'تعرفه ها'!$2:$2,0))/100,0),"---")</f>
        <v>0</v>
      </c>
      <c r="Z81" s="50">
        <f t="shared" si="16"/>
        <v>-46608925</v>
      </c>
      <c r="AA81" s="50">
        <f t="shared" si="10"/>
        <v>14235080</v>
      </c>
      <c r="AB81" s="50">
        <f t="shared" si="17"/>
        <v>-32373845</v>
      </c>
      <c r="AC81" s="50">
        <f t="shared" si="18"/>
        <v>845</v>
      </c>
      <c r="AD81" s="153">
        <f t="shared" si="19"/>
        <v>-32374690</v>
      </c>
      <c r="AF81" s="155" t="str">
        <f>IFERROR(IF(INDEX(پرداخت!A:AZ,MATCH(A81&amp;" - "&amp;"گاز",پرداخت!$B:$B,0),MATCH(G81,پرداخت!$1:$1,0))="نشده","نشده","شده"),"---")</f>
        <v>نشده</v>
      </c>
      <c r="AH81" s="144"/>
    </row>
    <row r="82" spans="1:34" ht="34.9" hidden="1" customHeight="1">
      <c r="A82" s="171" t="s">
        <v>267</v>
      </c>
      <c r="B82" s="47">
        <f>IFERROR(INDEX('اطلاعات انشعابات شرکتها'!A:BB,MATCH(A82,'اطلاعات انشعابات شرکتها'!A:A,0),MATCH(B$1,'اطلاعات انشعابات شرکتها'!$1:$1,0)),0)</f>
        <v>141</v>
      </c>
      <c r="C82" s="48">
        <f>IFERROR(INDEX('اطلاعات انشعابات شرکتها'!A:BB,MATCH(A82,'اطلاعات انشعابات شرکتها'!A:A,0),MATCH(C$1,'اطلاعات انشعابات شرکتها'!$1:$1,0)),0)</f>
        <v>0</v>
      </c>
      <c r="D82" s="45"/>
      <c r="E82" s="171">
        <v>1</v>
      </c>
      <c r="F82" s="170">
        <v>99</v>
      </c>
      <c r="G82" s="47" t="str">
        <f t="shared" si="11"/>
        <v>99/1</v>
      </c>
      <c r="H82" s="47" t="str">
        <f>IFERROR(INDEX('اطلاعات دوره'!A:Z,MATCH(G82,'اطلاعات دوره'!C:C,0),MATCH(H$1,'اطلاعات دوره'!$1:$1,0)),0)</f>
        <v>99/01/01</v>
      </c>
      <c r="I82" s="47" t="str">
        <f>IFERROR(INDEX('اطلاعات دوره'!A:Z,MATCH(G82,'اطلاعات دوره'!C:C,0),MATCH(I$1,'اطلاعات دوره'!$1:$1,0)),0)</f>
        <v>99/01/31</v>
      </c>
      <c r="J82" s="48">
        <f>IFERROR(INDEX('اطلاعات دوره'!A:Z,MATCH(G82,'اطلاعات دوره'!C:C,0),MATCH(J$1,'اطلاعات دوره'!$1:$1,0)),0)</f>
        <v>31</v>
      </c>
      <c r="K82" s="46"/>
      <c r="L82" s="158" t="str">
        <f>IFERROR(INDEX('اطلاعات دوره'!A:Z,MATCH(G82,'اطلاعات دوره'!C:C,0)-1,MATCH("عنوان",'اطلاعات دوره'!$1:$1,0)),"---")</f>
        <v>98/4</v>
      </c>
      <c r="M82" s="47" t="str">
        <f t="shared" si="12"/>
        <v>کارن افزار نوید پارسیان-98/4</v>
      </c>
      <c r="N82" s="48" t="str">
        <f t="shared" si="13"/>
        <v>کارن افزار نوید پارسیان-99/1</v>
      </c>
      <c r="O82" s="45"/>
      <c r="P82" s="158">
        <f>IFERROR(INDEX('قرائت کنتور'!A:AZ,MATCH(A82&amp;"-"&amp;"گاز",'قرائت کنتور'!B:B,0),MATCH(L82,'قرائت کنتور'!$1:$1,0)),0)</f>
        <v>7406</v>
      </c>
      <c r="Q82" s="47">
        <f>IFERROR(INDEX('قرائت کنتور'!A:AZ,MATCH(A82&amp;"-"&amp;"گاز",'قرائت کنتور'!B:B,0),MATCH(G82,'قرائت کنتور'!$1:$1,0)),0)</f>
        <v>0</v>
      </c>
      <c r="R82" s="47">
        <f t="shared" si="14"/>
        <v>-7406</v>
      </c>
      <c r="S82" s="45"/>
      <c r="T82" s="155">
        <f>IFERROR(INDEX('تعرفه ها'!A:Z,MATCH("بهای هر متر مکعب گاز مصرفی",'تعرفه ها'!$B:$B,0),MATCH(F82,'تعرفه ها'!$2:$2,0)),"---")</f>
        <v>1150</v>
      </c>
      <c r="U82" s="50">
        <f t="shared" si="15"/>
        <v>-8516900</v>
      </c>
      <c r="V82" s="50">
        <f>IFERROR(ROUND(R82*INDEX('تعرفه ها'!A:Z,MATCH("عوارض گاز به ازاء هر متر مکعب",'تعرفه ها'!$B:$B,0),MATCH(F82,'تعرفه ها'!$2:$2,0)),0),"---")</f>
        <v>0</v>
      </c>
      <c r="W82" s="50">
        <f>IFERROR(ROUND(((U82+V82)*INDEX('تعرفه ها'!A:Z,MATCH("هزینه نگهداری و تعمیرات شبکه گاز",'تعرفه ها'!$B:$B,0),MATCH(F82,'تعرفه ها'!$2:$2,0))/100),0),"---")</f>
        <v>-851690</v>
      </c>
      <c r="X82" s="50">
        <f>IFERROR(IF(INDEX('اطلاعات دوره'!A:Z,MATCH(G82,'اطلاعات دوره'!C:C,0),MATCH("گاز",'اطلاعات دوره'!$1:$1,0))="دارد",ROUND((U82+V82)*INDEX('تعرفه ها'!A:Z,MATCH("پیک فصلی گاز",'تعرفه ها'!$B:$B,0),MATCH(F82,'تعرفه ها'!$2:$2,0))/100,0),0),"---")</f>
        <v>0</v>
      </c>
      <c r="Y82" s="50">
        <f>IFERROR(ROUND(SUM(U82+V82+W82+X82)*INDEX('تعرفه ها'!A:Z,MATCH("مالیات گاز",'تعرفه ها'!$B:$B,0),MATCH(F82,'تعرفه ها'!$2:$2,0))/100,0),"---")</f>
        <v>0</v>
      </c>
      <c r="Z82" s="50">
        <f t="shared" si="16"/>
        <v>-9368590</v>
      </c>
      <c r="AA82" s="50">
        <f t="shared" si="10"/>
        <v>3610345</v>
      </c>
      <c r="AB82" s="50">
        <f t="shared" si="17"/>
        <v>-5758245</v>
      </c>
      <c r="AC82" s="50">
        <f t="shared" si="18"/>
        <v>245</v>
      </c>
      <c r="AD82" s="153">
        <f t="shared" si="19"/>
        <v>-5758490</v>
      </c>
      <c r="AF82" s="155" t="str">
        <f>IFERROR(IF(INDEX(پرداخت!A:AZ,MATCH(A82&amp;" - "&amp;"گاز",پرداخت!$B:$B,0),MATCH(G82,پرداخت!$1:$1,0))="نشده","نشده","شده"),"---")</f>
        <v>نشده</v>
      </c>
      <c r="AH82" s="144"/>
    </row>
    <row r="83" spans="1:34" ht="34.9" hidden="1" customHeight="1">
      <c r="A83" s="171" t="s">
        <v>268</v>
      </c>
      <c r="B83" s="47">
        <f>IFERROR(INDEX('اطلاعات انشعابات شرکتها'!A:BB,MATCH(A83,'اطلاعات انشعابات شرکتها'!A:A,0),MATCH(B$1,'اطلاعات انشعابات شرکتها'!$1:$1,0)),0)</f>
        <v>142</v>
      </c>
      <c r="C83" s="48">
        <f>IFERROR(INDEX('اطلاعات انشعابات شرکتها'!A:BB,MATCH(A83,'اطلاعات انشعابات شرکتها'!A:A,0),MATCH(C$1,'اطلاعات انشعابات شرکتها'!$1:$1,0)),0)</f>
        <v>0</v>
      </c>
      <c r="D83" s="45"/>
      <c r="E83" s="171">
        <v>1</v>
      </c>
      <c r="F83" s="170">
        <v>99</v>
      </c>
      <c r="G83" s="47" t="str">
        <f t="shared" si="11"/>
        <v>99/1</v>
      </c>
      <c r="H83" s="47" t="str">
        <f>IFERROR(INDEX('اطلاعات دوره'!A:Z,MATCH(G83,'اطلاعات دوره'!C:C,0),MATCH(H$1,'اطلاعات دوره'!$1:$1,0)),0)</f>
        <v>99/01/01</v>
      </c>
      <c r="I83" s="47" t="str">
        <f>IFERROR(INDEX('اطلاعات دوره'!A:Z,MATCH(G83,'اطلاعات دوره'!C:C,0),MATCH(I$1,'اطلاعات دوره'!$1:$1,0)),0)</f>
        <v>99/01/31</v>
      </c>
      <c r="J83" s="48">
        <f>IFERROR(INDEX('اطلاعات دوره'!A:Z,MATCH(G83,'اطلاعات دوره'!C:C,0),MATCH(J$1,'اطلاعات دوره'!$1:$1,0)),0)</f>
        <v>31</v>
      </c>
      <c r="K83" s="46"/>
      <c r="L83" s="158" t="str">
        <f>IFERROR(INDEX('اطلاعات دوره'!A:Z,MATCH(G83,'اطلاعات دوره'!C:C,0)-1,MATCH("عنوان",'اطلاعات دوره'!$1:$1,0)),"---")</f>
        <v>98/4</v>
      </c>
      <c r="M83" s="47" t="str">
        <f t="shared" si="12"/>
        <v>کاوش صنعت توس (1)-98/4</v>
      </c>
      <c r="N83" s="48" t="str">
        <f t="shared" si="13"/>
        <v>کاوش صنعت توس (1)-99/1</v>
      </c>
      <c r="O83" s="45"/>
      <c r="P83" s="158">
        <f>IFERROR(INDEX('قرائت کنتور'!A:AZ,MATCH(A83&amp;"-"&amp;"گاز",'قرائت کنتور'!B:B,0),MATCH(L83,'قرائت کنتور'!$1:$1,0)),0)</f>
        <v>338560</v>
      </c>
      <c r="Q83" s="47">
        <f>IFERROR(INDEX('قرائت کنتور'!A:AZ,MATCH(A83&amp;"-"&amp;"گاز",'قرائت کنتور'!B:B,0),MATCH(G83,'قرائت کنتور'!$1:$1,0)),0)</f>
        <v>0</v>
      </c>
      <c r="R83" s="47">
        <f t="shared" si="14"/>
        <v>-338560</v>
      </c>
      <c r="S83" s="45"/>
      <c r="T83" s="155">
        <f>IFERROR(INDEX('تعرفه ها'!A:Z,MATCH("بهای هر متر مکعب گاز مصرفی",'تعرفه ها'!$B:$B,0),MATCH(F83,'تعرفه ها'!$2:$2,0)),"---")</f>
        <v>1150</v>
      </c>
      <c r="U83" s="50">
        <f t="shared" si="15"/>
        <v>-389344000</v>
      </c>
      <c r="V83" s="50">
        <f>IFERROR(ROUND(R83*INDEX('تعرفه ها'!A:Z,MATCH("عوارض گاز به ازاء هر متر مکعب",'تعرفه ها'!$B:$B,0),MATCH(F83,'تعرفه ها'!$2:$2,0)),0),"---")</f>
        <v>0</v>
      </c>
      <c r="W83" s="50">
        <f>IFERROR(ROUND(((U83+V83)*INDEX('تعرفه ها'!A:Z,MATCH("هزینه نگهداری و تعمیرات شبکه گاز",'تعرفه ها'!$B:$B,0),MATCH(F83,'تعرفه ها'!$2:$2,0))/100),0),"---")</f>
        <v>-38934400</v>
      </c>
      <c r="X83" s="50">
        <f>IFERROR(IF(INDEX('اطلاعات دوره'!A:Z,MATCH(G83,'اطلاعات دوره'!C:C,0),MATCH("گاز",'اطلاعات دوره'!$1:$1,0))="دارد",ROUND((U83+V83)*INDEX('تعرفه ها'!A:Z,MATCH("پیک فصلی گاز",'تعرفه ها'!$B:$B,0),MATCH(F83,'تعرفه ها'!$2:$2,0))/100,0),0),"---")</f>
        <v>0</v>
      </c>
      <c r="Y83" s="50">
        <f>IFERROR(ROUND(SUM(U83+V83+W83+X83)*INDEX('تعرفه ها'!A:Z,MATCH("مالیات گاز",'تعرفه ها'!$B:$B,0),MATCH(F83,'تعرفه ها'!$2:$2,0))/100,0),"---")</f>
        <v>0</v>
      </c>
      <c r="Z83" s="50">
        <f t="shared" si="16"/>
        <v>-428278400</v>
      </c>
      <c r="AA83" s="50">
        <f t="shared" si="10"/>
        <v>71673570</v>
      </c>
      <c r="AB83" s="50">
        <f t="shared" si="17"/>
        <v>-356604830</v>
      </c>
      <c r="AC83" s="50">
        <f t="shared" si="18"/>
        <v>830</v>
      </c>
      <c r="AD83" s="153">
        <f t="shared" si="19"/>
        <v>-356605660</v>
      </c>
      <c r="AF83" s="155" t="str">
        <f>IFERROR(IF(INDEX(پرداخت!A:AZ,MATCH(A83&amp;" - "&amp;"گاز",پرداخت!$B:$B,0),MATCH(G83,پرداخت!$1:$1,0))="نشده","نشده","شده"),"---")</f>
        <v>نشده</v>
      </c>
      <c r="AH83" s="144"/>
    </row>
    <row r="84" spans="1:34" ht="34.9" hidden="1" customHeight="1">
      <c r="A84" s="171" t="s">
        <v>270</v>
      </c>
      <c r="B84" s="47">
        <f>IFERROR(INDEX('اطلاعات انشعابات شرکتها'!A:BB,MATCH(A84,'اطلاعات انشعابات شرکتها'!A:A,0),MATCH(B$1,'اطلاعات انشعابات شرکتها'!$1:$1,0)),0)</f>
        <v>144</v>
      </c>
      <c r="C84" s="48">
        <f>IFERROR(INDEX('اطلاعات انشعابات شرکتها'!A:BB,MATCH(A84,'اطلاعات انشعابات شرکتها'!A:A,0),MATCH(C$1,'اطلاعات انشعابات شرکتها'!$1:$1,0)),0)</f>
        <v>0</v>
      </c>
      <c r="D84" s="45"/>
      <c r="E84" s="171">
        <v>1</v>
      </c>
      <c r="F84" s="170">
        <v>99</v>
      </c>
      <c r="G84" s="47" t="str">
        <f t="shared" si="11"/>
        <v>99/1</v>
      </c>
      <c r="H84" s="47" t="str">
        <f>IFERROR(INDEX('اطلاعات دوره'!A:Z,MATCH(G84,'اطلاعات دوره'!C:C,0),MATCH(H$1,'اطلاعات دوره'!$1:$1,0)),0)</f>
        <v>99/01/01</v>
      </c>
      <c r="I84" s="47" t="str">
        <f>IFERROR(INDEX('اطلاعات دوره'!A:Z,MATCH(G84,'اطلاعات دوره'!C:C,0),MATCH(I$1,'اطلاعات دوره'!$1:$1,0)),0)</f>
        <v>99/01/31</v>
      </c>
      <c r="J84" s="48">
        <f>IFERROR(INDEX('اطلاعات دوره'!A:Z,MATCH(G84,'اطلاعات دوره'!C:C,0),MATCH(J$1,'اطلاعات دوره'!$1:$1,0)),0)</f>
        <v>31</v>
      </c>
      <c r="K84" s="46"/>
      <c r="L84" s="158" t="str">
        <f>IFERROR(INDEX('اطلاعات دوره'!A:Z,MATCH(G84,'اطلاعات دوره'!C:C,0)-1,MATCH("عنوان",'اطلاعات دوره'!$1:$1,0)),"---")</f>
        <v>98/4</v>
      </c>
      <c r="M84" s="47" t="str">
        <f t="shared" si="12"/>
        <v>کیان تدبیر-98/4</v>
      </c>
      <c r="N84" s="48" t="str">
        <f t="shared" si="13"/>
        <v>کیان تدبیر-99/1</v>
      </c>
      <c r="O84" s="45"/>
      <c r="P84" s="158">
        <f>IFERROR(INDEX('قرائت کنتور'!A:AZ,MATCH(A84&amp;"-"&amp;"گاز",'قرائت کنتور'!B:B,0),MATCH(L84,'قرائت کنتور'!$1:$1,0)),0)</f>
        <v>6623</v>
      </c>
      <c r="Q84" s="47">
        <f>IFERROR(INDEX('قرائت کنتور'!A:AZ,MATCH(A84&amp;"-"&amp;"گاز",'قرائت کنتور'!B:B,0),MATCH(G84,'قرائت کنتور'!$1:$1,0)),0)</f>
        <v>0</v>
      </c>
      <c r="R84" s="47">
        <f t="shared" si="14"/>
        <v>-6623</v>
      </c>
      <c r="S84" s="45"/>
      <c r="T84" s="155">
        <f>IFERROR(INDEX('تعرفه ها'!A:Z,MATCH("بهای هر متر مکعب گاز مصرفی",'تعرفه ها'!$B:$B,0),MATCH(F84,'تعرفه ها'!$2:$2,0)),"---")</f>
        <v>1150</v>
      </c>
      <c r="U84" s="50">
        <f t="shared" si="15"/>
        <v>-7616450</v>
      </c>
      <c r="V84" s="50">
        <f>IFERROR(ROUND(R84*INDEX('تعرفه ها'!A:Z,MATCH("عوارض گاز به ازاء هر متر مکعب",'تعرفه ها'!$B:$B,0),MATCH(F84,'تعرفه ها'!$2:$2,0)),0),"---")</f>
        <v>0</v>
      </c>
      <c r="W84" s="50">
        <f>IFERROR(ROUND(((U84+V84)*INDEX('تعرفه ها'!A:Z,MATCH("هزینه نگهداری و تعمیرات شبکه گاز",'تعرفه ها'!$B:$B,0),MATCH(F84,'تعرفه ها'!$2:$2,0))/100),0),"---")</f>
        <v>-761645</v>
      </c>
      <c r="X84" s="50">
        <f>IFERROR(IF(INDEX('اطلاعات دوره'!A:Z,MATCH(G84,'اطلاعات دوره'!C:C,0),MATCH("گاز",'اطلاعات دوره'!$1:$1,0))="دارد",ROUND((U84+V84)*INDEX('تعرفه ها'!A:Z,MATCH("پیک فصلی گاز",'تعرفه ها'!$B:$B,0),MATCH(F84,'تعرفه ها'!$2:$2,0))/100,0),0),"---")</f>
        <v>0</v>
      </c>
      <c r="Y84" s="50">
        <f>IFERROR(ROUND(SUM(U84+V84+W84+X84)*INDEX('تعرفه ها'!A:Z,MATCH("مالیات گاز",'تعرفه ها'!$B:$B,0),MATCH(F84,'تعرفه ها'!$2:$2,0))/100,0),"---")</f>
        <v>0</v>
      </c>
      <c r="Z84" s="50">
        <f t="shared" si="16"/>
        <v>-8378095</v>
      </c>
      <c r="AA84" s="50">
        <f t="shared" si="10"/>
        <v>1943500</v>
      </c>
      <c r="AB84" s="50">
        <f t="shared" si="17"/>
        <v>-6434595</v>
      </c>
      <c r="AC84" s="50">
        <f t="shared" si="18"/>
        <v>595</v>
      </c>
      <c r="AD84" s="153">
        <f t="shared" si="19"/>
        <v>-6435190</v>
      </c>
      <c r="AF84" s="155" t="str">
        <f>IFERROR(IF(INDEX(پرداخت!A:AZ,MATCH(A84&amp;" - "&amp;"گاز",پرداخت!$B:$B,0),MATCH(G84,پرداخت!$1:$1,0))="نشده","نشده","شده"),"---")</f>
        <v>شده</v>
      </c>
      <c r="AH84" s="144"/>
    </row>
    <row r="85" spans="1:34" ht="34.9" hidden="1" customHeight="1">
      <c r="A85" s="171" t="s">
        <v>274</v>
      </c>
      <c r="B85" s="47">
        <f>IFERROR(INDEX('اطلاعات انشعابات شرکتها'!A:BB,MATCH(A85,'اطلاعات انشعابات شرکتها'!A:A,0),MATCH(B$1,'اطلاعات انشعابات شرکتها'!$1:$1,0)),0)</f>
        <v>145</v>
      </c>
      <c r="C85" s="48">
        <f>IFERROR(INDEX('اطلاعات انشعابات شرکتها'!A:BB,MATCH(A85,'اطلاعات انشعابات شرکتها'!A:A,0),MATCH(C$1,'اطلاعات انشعابات شرکتها'!$1:$1,0)),0)</f>
        <v>0</v>
      </c>
      <c r="D85" s="45"/>
      <c r="E85" s="171">
        <v>1</v>
      </c>
      <c r="F85" s="170">
        <v>99</v>
      </c>
      <c r="G85" s="47" t="str">
        <f t="shared" si="11"/>
        <v>99/1</v>
      </c>
      <c r="H85" s="47" t="str">
        <f>IFERROR(INDEX('اطلاعات دوره'!A:Z,MATCH(G85,'اطلاعات دوره'!C:C,0),MATCH(H$1,'اطلاعات دوره'!$1:$1,0)),0)</f>
        <v>99/01/01</v>
      </c>
      <c r="I85" s="47" t="str">
        <f>IFERROR(INDEX('اطلاعات دوره'!A:Z,MATCH(G85,'اطلاعات دوره'!C:C,0),MATCH(I$1,'اطلاعات دوره'!$1:$1,0)),0)</f>
        <v>99/01/31</v>
      </c>
      <c r="J85" s="48">
        <f>IFERROR(INDEX('اطلاعات دوره'!A:Z,MATCH(G85,'اطلاعات دوره'!C:C,0),MATCH(J$1,'اطلاعات دوره'!$1:$1,0)),0)</f>
        <v>31</v>
      </c>
      <c r="K85" s="46"/>
      <c r="L85" s="158" t="str">
        <f>IFERROR(INDEX('اطلاعات دوره'!A:Z,MATCH(G85,'اطلاعات دوره'!C:C,0)-1,MATCH("عنوان",'اطلاعات دوره'!$1:$1,0)),"---")</f>
        <v>98/4</v>
      </c>
      <c r="M85" s="47" t="str">
        <f t="shared" si="12"/>
        <v>گل کوه بینالود-98/4</v>
      </c>
      <c r="N85" s="48" t="str">
        <f t="shared" si="13"/>
        <v>گل کوه بینالود-99/1</v>
      </c>
      <c r="O85" s="45"/>
      <c r="P85" s="158">
        <f>IFERROR(INDEX('قرائت کنتور'!A:AZ,MATCH(A85&amp;"-"&amp;"گاز",'قرائت کنتور'!B:B,0),MATCH(L85,'قرائت کنتور'!$1:$1,0)),0)</f>
        <v>67888</v>
      </c>
      <c r="Q85" s="47">
        <f>IFERROR(INDEX('قرائت کنتور'!A:AZ,MATCH(A85&amp;"-"&amp;"گاز",'قرائت کنتور'!B:B,0),MATCH(G85,'قرائت کنتور'!$1:$1,0)),0)</f>
        <v>0</v>
      </c>
      <c r="R85" s="47">
        <f t="shared" si="14"/>
        <v>-67888</v>
      </c>
      <c r="S85" s="45"/>
      <c r="T85" s="155">
        <f>IFERROR(INDEX('تعرفه ها'!A:Z,MATCH("بهای هر متر مکعب گاز مصرفی",'تعرفه ها'!$B:$B,0),MATCH(F85,'تعرفه ها'!$2:$2,0)),"---")</f>
        <v>1150</v>
      </c>
      <c r="U85" s="50">
        <f t="shared" si="15"/>
        <v>-78071200</v>
      </c>
      <c r="V85" s="50">
        <f>IFERROR(ROUND(R85*INDEX('تعرفه ها'!A:Z,MATCH("عوارض گاز به ازاء هر متر مکعب",'تعرفه ها'!$B:$B,0),MATCH(F85,'تعرفه ها'!$2:$2,0)),0),"---")</f>
        <v>0</v>
      </c>
      <c r="W85" s="50">
        <f>IFERROR(ROUND(((U85+V85)*INDEX('تعرفه ها'!A:Z,MATCH("هزینه نگهداری و تعمیرات شبکه گاز",'تعرفه ها'!$B:$B,0),MATCH(F85,'تعرفه ها'!$2:$2,0))/100),0),"---")</f>
        <v>-7807120</v>
      </c>
      <c r="X85" s="50">
        <f>IFERROR(IF(INDEX('اطلاعات دوره'!A:Z,MATCH(G85,'اطلاعات دوره'!C:C,0),MATCH("گاز",'اطلاعات دوره'!$1:$1,0))="دارد",ROUND((U85+V85)*INDEX('تعرفه ها'!A:Z,MATCH("پیک فصلی گاز",'تعرفه ها'!$B:$B,0),MATCH(F85,'تعرفه ها'!$2:$2,0))/100,0),0),"---")</f>
        <v>0</v>
      </c>
      <c r="Y85" s="50">
        <f>IFERROR(ROUND(SUM(U85+V85+W85+X85)*INDEX('تعرفه ها'!A:Z,MATCH("مالیات گاز",'تعرفه ها'!$B:$B,0),MATCH(F85,'تعرفه ها'!$2:$2,0))/100,0),"---")</f>
        <v>0</v>
      </c>
      <c r="Z85" s="50">
        <f t="shared" si="16"/>
        <v>-85878320</v>
      </c>
      <c r="AA85" s="50">
        <f t="shared" si="10"/>
        <v>6351075</v>
      </c>
      <c r="AB85" s="50">
        <f t="shared" si="17"/>
        <v>-79527245</v>
      </c>
      <c r="AC85" s="50">
        <f t="shared" si="18"/>
        <v>245</v>
      </c>
      <c r="AD85" s="153">
        <f t="shared" si="19"/>
        <v>-79527490</v>
      </c>
      <c r="AF85" s="155" t="str">
        <f>IFERROR(IF(INDEX(پرداخت!A:AZ,MATCH(A85&amp;" - "&amp;"گاز",پرداخت!$B:$B,0),MATCH(G85,پرداخت!$1:$1,0))="نشده","نشده","شده"),"---")</f>
        <v>نشده</v>
      </c>
      <c r="AH85" s="144"/>
    </row>
    <row r="86" spans="1:34" ht="34.9" hidden="1" customHeight="1">
      <c r="A86" s="171" t="s">
        <v>275</v>
      </c>
      <c r="B86" s="47">
        <f>IFERROR(INDEX('اطلاعات انشعابات شرکتها'!A:BB,MATCH(A86,'اطلاعات انشعابات شرکتها'!A:A,0),MATCH(B$1,'اطلاعات انشعابات شرکتها'!$1:$1,0)),0)</f>
        <v>146</v>
      </c>
      <c r="C86" s="48">
        <f>IFERROR(INDEX('اطلاعات انشعابات شرکتها'!A:BB,MATCH(A86,'اطلاعات انشعابات شرکتها'!A:A,0),MATCH(C$1,'اطلاعات انشعابات شرکتها'!$1:$1,0)),0)</f>
        <v>0</v>
      </c>
      <c r="D86" s="45"/>
      <c r="E86" s="171">
        <v>1</v>
      </c>
      <c r="F86" s="170">
        <v>99</v>
      </c>
      <c r="G86" s="47" t="str">
        <f t="shared" si="11"/>
        <v>99/1</v>
      </c>
      <c r="H86" s="47" t="str">
        <f>IFERROR(INDEX('اطلاعات دوره'!A:Z,MATCH(G86,'اطلاعات دوره'!C:C,0),MATCH(H$1,'اطلاعات دوره'!$1:$1,0)),0)</f>
        <v>99/01/01</v>
      </c>
      <c r="I86" s="47" t="str">
        <f>IFERROR(INDEX('اطلاعات دوره'!A:Z,MATCH(G86,'اطلاعات دوره'!C:C,0),MATCH(I$1,'اطلاعات دوره'!$1:$1,0)),0)</f>
        <v>99/01/31</v>
      </c>
      <c r="J86" s="48">
        <f>IFERROR(INDEX('اطلاعات دوره'!A:Z,MATCH(G86,'اطلاعات دوره'!C:C,0),MATCH(J$1,'اطلاعات دوره'!$1:$1,0)),0)</f>
        <v>31</v>
      </c>
      <c r="K86" s="46"/>
      <c r="L86" s="158" t="str">
        <f>IFERROR(INDEX('اطلاعات دوره'!A:Z,MATCH(G86,'اطلاعات دوره'!C:C,0)-1,MATCH("عنوان",'اطلاعات دوره'!$1:$1,0)),"---")</f>
        <v>98/4</v>
      </c>
      <c r="M86" s="47" t="str">
        <f t="shared" si="12"/>
        <v>افزودنی های طبیعی گلچین توس-98/4</v>
      </c>
      <c r="N86" s="48" t="str">
        <f t="shared" si="13"/>
        <v>افزودنی های طبیعی گلچین توس-99/1</v>
      </c>
      <c r="O86" s="45"/>
      <c r="P86" s="158" t="str">
        <f>IFERROR(INDEX('قرائت کنتور'!A:AZ,MATCH(A86&amp;"-"&amp;"گاز",'قرائت کنتور'!B:B,0),MATCH(L86,'قرائت کنتور'!$1:$1,0)),0)</f>
        <v>-</v>
      </c>
      <c r="Q86" s="47">
        <f>IFERROR(INDEX('قرائت کنتور'!A:AZ,MATCH(A86&amp;"-"&amp;"گاز",'قرائت کنتور'!B:B,0),MATCH(G86,'قرائت کنتور'!$1:$1,0)),0)</f>
        <v>0</v>
      </c>
      <c r="R86" s="47" t="str">
        <f t="shared" si="14"/>
        <v>---</v>
      </c>
      <c r="S86" s="45"/>
      <c r="T86" s="155">
        <f>IFERROR(INDEX('تعرفه ها'!A:Z,MATCH("بهای هر متر مکعب گاز مصرفی",'تعرفه ها'!$B:$B,0),MATCH(F86,'تعرفه ها'!$2:$2,0)),"---")</f>
        <v>1150</v>
      </c>
      <c r="U86" s="50" t="str">
        <f t="shared" si="15"/>
        <v>---</v>
      </c>
      <c r="V86" s="50" t="str">
        <f>IFERROR(ROUND(R86*INDEX('تعرفه ها'!A:Z,MATCH("عوارض گاز به ازاء هر متر مکعب",'تعرفه ها'!$B:$B,0),MATCH(F86,'تعرفه ها'!$2:$2,0)),0),"---")</f>
        <v>---</v>
      </c>
      <c r="W86" s="50" t="str">
        <f>IFERROR(ROUND(((U86+V86)*INDEX('تعرفه ها'!A:Z,MATCH("هزینه نگهداری و تعمیرات شبکه گاز",'تعرفه ها'!$B:$B,0),MATCH(F86,'تعرفه ها'!$2:$2,0))/100),0),"---")</f>
        <v>---</v>
      </c>
      <c r="X86" s="50">
        <f>IFERROR(IF(INDEX('اطلاعات دوره'!A:Z,MATCH(G86,'اطلاعات دوره'!C:C,0),MATCH("گاز",'اطلاعات دوره'!$1:$1,0))="دارد",ROUND((U86+V86)*INDEX('تعرفه ها'!A:Z,MATCH("پیک فصلی گاز",'تعرفه ها'!$B:$B,0),MATCH(F86,'تعرفه ها'!$2:$2,0))/100,0),0),"---")</f>
        <v>0</v>
      </c>
      <c r="Y86" s="50" t="str">
        <f>IFERROR(ROUND(SUM(U86+V86+W86+X86)*INDEX('تعرفه ها'!A:Z,MATCH("مالیات گاز",'تعرفه ها'!$B:$B,0),MATCH(F86,'تعرفه ها'!$2:$2,0))/100,0),"---")</f>
        <v>---</v>
      </c>
      <c r="Z86" s="50" t="str">
        <f t="shared" si="16"/>
        <v>---</v>
      </c>
      <c r="AA86" s="50" t="str">
        <f t="shared" si="10"/>
        <v>---</v>
      </c>
      <c r="AB86" s="50" t="str">
        <f t="shared" si="17"/>
        <v>---</v>
      </c>
      <c r="AC86" s="50" t="str">
        <f t="shared" si="18"/>
        <v>---</v>
      </c>
      <c r="AD86" s="153" t="str">
        <f t="shared" si="19"/>
        <v>---</v>
      </c>
      <c r="AF86" s="155" t="str">
        <f>IFERROR(IF(INDEX(پرداخت!A:AZ,MATCH(A86&amp;" - "&amp;"گاز",پرداخت!$B:$B,0),MATCH(G86,پرداخت!$1:$1,0))="نشده","نشده","شده"),"---")</f>
        <v>نشده</v>
      </c>
      <c r="AH86" s="144"/>
    </row>
    <row r="87" spans="1:34" ht="34.9" hidden="1" customHeight="1">
      <c r="A87" s="171" t="s">
        <v>296</v>
      </c>
      <c r="B87" s="47">
        <f>IFERROR(INDEX('اطلاعات انشعابات شرکتها'!A:BB,MATCH(A87,'اطلاعات انشعابات شرکتها'!A:A,0),MATCH(B$1,'اطلاعات انشعابات شرکتها'!$1:$1,0)),0)</f>
        <v>147</v>
      </c>
      <c r="C87" s="48">
        <f>IFERROR(INDEX('اطلاعات انشعابات شرکتها'!A:BB,MATCH(A87,'اطلاعات انشعابات شرکتها'!A:A,0),MATCH(C$1,'اطلاعات انشعابات شرکتها'!$1:$1,0)),0)</f>
        <v>0</v>
      </c>
      <c r="D87" s="45"/>
      <c r="E87" s="171">
        <v>1</v>
      </c>
      <c r="F87" s="170">
        <v>99</v>
      </c>
      <c r="G87" s="47" t="str">
        <f t="shared" si="11"/>
        <v>99/1</v>
      </c>
      <c r="H87" s="47" t="str">
        <f>IFERROR(INDEX('اطلاعات دوره'!A:Z,MATCH(G87,'اطلاعات دوره'!C:C,0),MATCH(H$1,'اطلاعات دوره'!$1:$1,0)),0)</f>
        <v>99/01/01</v>
      </c>
      <c r="I87" s="47" t="str">
        <f>IFERROR(INDEX('اطلاعات دوره'!A:Z,MATCH(G87,'اطلاعات دوره'!C:C,0),MATCH(I$1,'اطلاعات دوره'!$1:$1,0)),0)</f>
        <v>99/01/31</v>
      </c>
      <c r="J87" s="48">
        <f>IFERROR(INDEX('اطلاعات دوره'!A:Z,MATCH(G87,'اطلاعات دوره'!C:C,0),MATCH(J$1,'اطلاعات دوره'!$1:$1,0)),0)</f>
        <v>31</v>
      </c>
      <c r="K87" s="46"/>
      <c r="L87" s="158" t="str">
        <f>IFERROR(INDEX('اطلاعات دوره'!A:Z,MATCH(G87,'اطلاعات دوره'!C:C,0)-1,MATCH("عنوان",'اطلاعات دوره'!$1:$1,0)),"---")</f>
        <v>98/4</v>
      </c>
      <c r="M87" s="47" t="str">
        <f t="shared" si="12"/>
        <v>ماهان تدبیر پارت-98/4</v>
      </c>
      <c r="N87" s="48" t="str">
        <f t="shared" si="13"/>
        <v>ماهان تدبیر پارت-99/1</v>
      </c>
      <c r="O87" s="45"/>
      <c r="P87" s="158" t="str">
        <f>IFERROR(INDEX('قرائت کنتور'!A:AZ,MATCH(A87&amp;"-"&amp;"گاز",'قرائت کنتور'!B:B,0),MATCH(L87,'قرائت کنتور'!$1:$1,0)),0)</f>
        <v>-</v>
      </c>
      <c r="Q87" s="47">
        <f>IFERROR(INDEX('قرائت کنتور'!A:AZ,MATCH(A87&amp;"-"&amp;"گاز",'قرائت کنتور'!B:B,0),MATCH(G87,'قرائت کنتور'!$1:$1,0)),0)</f>
        <v>0</v>
      </c>
      <c r="R87" s="47" t="str">
        <f t="shared" si="14"/>
        <v>---</v>
      </c>
      <c r="S87" s="45"/>
      <c r="T87" s="155">
        <f>IFERROR(INDEX('تعرفه ها'!A:Z,MATCH("بهای هر متر مکعب گاز مصرفی",'تعرفه ها'!$B:$B,0),MATCH(F87,'تعرفه ها'!$2:$2,0)),"---")</f>
        <v>1150</v>
      </c>
      <c r="U87" s="50" t="str">
        <f t="shared" si="15"/>
        <v>---</v>
      </c>
      <c r="V87" s="50" t="str">
        <f>IFERROR(ROUND(R87*INDEX('تعرفه ها'!A:Z,MATCH("عوارض گاز به ازاء هر متر مکعب",'تعرفه ها'!$B:$B,0),MATCH(F87,'تعرفه ها'!$2:$2,0)),0),"---")</f>
        <v>---</v>
      </c>
      <c r="W87" s="50" t="str">
        <f>IFERROR(ROUND(((U87+V87)*INDEX('تعرفه ها'!A:Z,MATCH("هزینه نگهداری و تعمیرات شبکه گاز",'تعرفه ها'!$B:$B,0),MATCH(F87,'تعرفه ها'!$2:$2,0))/100),0),"---")</f>
        <v>---</v>
      </c>
      <c r="X87" s="50">
        <f>IFERROR(IF(INDEX('اطلاعات دوره'!A:Z,MATCH(G87,'اطلاعات دوره'!C:C,0),MATCH("گاز",'اطلاعات دوره'!$1:$1,0))="دارد",ROUND((U87+V87)*INDEX('تعرفه ها'!A:Z,MATCH("پیک فصلی گاز",'تعرفه ها'!$B:$B,0),MATCH(F87,'تعرفه ها'!$2:$2,0))/100,0),0),"---")</f>
        <v>0</v>
      </c>
      <c r="Y87" s="50" t="str">
        <f>IFERROR(ROUND(SUM(U87+V87+W87+X87)*INDEX('تعرفه ها'!A:Z,MATCH("مالیات گاز",'تعرفه ها'!$B:$B,0),MATCH(F87,'تعرفه ها'!$2:$2,0))/100,0),"---")</f>
        <v>---</v>
      </c>
      <c r="Z87" s="50" t="str">
        <f t="shared" si="16"/>
        <v>---</v>
      </c>
      <c r="AA87" s="50" t="str">
        <f t="shared" si="10"/>
        <v>---</v>
      </c>
      <c r="AB87" s="50" t="str">
        <f t="shared" si="17"/>
        <v>---</v>
      </c>
      <c r="AC87" s="50" t="str">
        <f t="shared" si="18"/>
        <v>---</v>
      </c>
      <c r="AD87" s="153" t="str">
        <f t="shared" si="19"/>
        <v>---</v>
      </c>
      <c r="AF87" s="155" t="str">
        <f>IFERROR(IF(INDEX(پرداخت!A:AZ,MATCH(A87&amp;" - "&amp;"گاز",پرداخت!$B:$B,0),MATCH(G87,پرداخت!$1:$1,0))="نشده","نشده","شده"),"---")</f>
        <v>---</v>
      </c>
      <c r="AH87" s="144"/>
    </row>
    <row r="88" spans="1:34" ht="34.9" hidden="1" customHeight="1">
      <c r="A88" s="171" t="s">
        <v>277</v>
      </c>
      <c r="B88" s="47">
        <f>IFERROR(INDEX('اطلاعات انشعابات شرکتها'!A:BB,MATCH(A88,'اطلاعات انشعابات شرکتها'!A:A,0),MATCH(B$1,'اطلاعات انشعابات شرکتها'!$1:$1,0)),0)</f>
        <v>148</v>
      </c>
      <c r="C88" s="48">
        <f>IFERROR(INDEX('اطلاعات انشعابات شرکتها'!A:BB,MATCH(A88,'اطلاعات انشعابات شرکتها'!A:A,0),MATCH(C$1,'اطلاعات انشعابات شرکتها'!$1:$1,0)),0)</f>
        <v>0</v>
      </c>
      <c r="D88" s="45"/>
      <c r="E88" s="171">
        <v>1</v>
      </c>
      <c r="F88" s="170">
        <v>99</v>
      </c>
      <c r="G88" s="47" t="str">
        <f t="shared" si="11"/>
        <v>99/1</v>
      </c>
      <c r="H88" s="47" t="str">
        <f>IFERROR(INDEX('اطلاعات دوره'!A:Z,MATCH(G88,'اطلاعات دوره'!C:C,0),MATCH(H$1,'اطلاعات دوره'!$1:$1,0)),0)</f>
        <v>99/01/01</v>
      </c>
      <c r="I88" s="47" t="str">
        <f>IFERROR(INDEX('اطلاعات دوره'!A:Z,MATCH(G88,'اطلاعات دوره'!C:C,0),MATCH(I$1,'اطلاعات دوره'!$1:$1,0)),0)</f>
        <v>99/01/31</v>
      </c>
      <c r="J88" s="48">
        <f>IFERROR(INDEX('اطلاعات دوره'!A:Z,MATCH(G88,'اطلاعات دوره'!C:C,0),MATCH(J$1,'اطلاعات دوره'!$1:$1,0)),0)</f>
        <v>31</v>
      </c>
      <c r="K88" s="46"/>
      <c r="L88" s="158" t="str">
        <f>IFERROR(INDEX('اطلاعات دوره'!A:Z,MATCH(G88,'اطلاعات دوره'!C:C,0)-1,MATCH("عنوان",'اطلاعات دوره'!$1:$1,0)),"---")</f>
        <v>98/4</v>
      </c>
      <c r="M88" s="47" t="str">
        <f t="shared" si="12"/>
        <v>مبین پویش صنعت پارس-98/4</v>
      </c>
      <c r="N88" s="48" t="str">
        <f t="shared" si="13"/>
        <v>مبین پویش صنعت پارس-99/1</v>
      </c>
      <c r="O88" s="45"/>
      <c r="P88" s="158">
        <f>IFERROR(INDEX('قرائت کنتور'!A:AZ,MATCH(A88&amp;"-"&amp;"گاز",'قرائت کنتور'!B:B,0),MATCH(L88,'قرائت کنتور'!$1:$1,0)),0)</f>
        <v>5901</v>
      </c>
      <c r="Q88" s="47">
        <f>IFERROR(INDEX('قرائت کنتور'!A:AZ,MATCH(A88&amp;"-"&amp;"گاز",'قرائت کنتور'!B:B,0),MATCH(G88,'قرائت کنتور'!$1:$1,0)),0)</f>
        <v>0</v>
      </c>
      <c r="R88" s="47">
        <f t="shared" si="14"/>
        <v>-5901</v>
      </c>
      <c r="S88" s="45"/>
      <c r="T88" s="155">
        <f>IFERROR(INDEX('تعرفه ها'!A:Z,MATCH("بهای هر متر مکعب گاز مصرفی",'تعرفه ها'!$B:$B,0),MATCH(F88,'تعرفه ها'!$2:$2,0)),"---")</f>
        <v>1150</v>
      </c>
      <c r="U88" s="50">
        <f t="shared" si="15"/>
        <v>-6786150</v>
      </c>
      <c r="V88" s="50">
        <f>IFERROR(ROUND(R88*INDEX('تعرفه ها'!A:Z,MATCH("عوارض گاز به ازاء هر متر مکعب",'تعرفه ها'!$B:$B,0),MATCH(F88,'تعرفه ها'!$2:$2,0)),0),"---")</f>
        <v>0</v>
      </c>
      <c r="W88" s="50">
        <f>IFERROR(ROUND(((U88+V88)*INDEX('تعرفه ها'!A:Z,MATCH("هزینه نگهداری و تعمیرات شبکه گاز",'تعرفه ها'!$B:$B,0),MATCH(F88,'تعرفه ها'!$2:$2,0))/100),0),"---")</f>
        <v>-678615</v>
      </c>
      <c r="X88" s="50">
        <f>IFERROR(IF(INDEX('اطلاعات دوره'!A:Z,MATCH(G88,'اطلاعات دوره'!C:C,0),MATCH("گاز",'اطلاعات دوره'!$1:$1,0))="دارد",ROUND((U88+V88)*INDEX('تعرفه ها'!A:Z,MATCH("پیک فصلی گاز",'تعرفه ها'!$B:$B,0),MATCH(F88,'تعرفه ها'!$2:$2,0))/100,0),0),"---")</f>
        <v>0</v>
      </c>
      <c r="Y88" s="50">
        <f>IFERROR(ROUND(SUM(U88+V88+W88+X88)*INDEX('تعرفه ها'!A:Z,MATCH("مالیات گاز",'تعرفه ها'!$B:$B,0),MATCH(F88,'تعرفه ها'!$2:$2,0))/100,0),"---")</f>
        <v>0</v>
      </c>
      <c r="Z88" s="50">
        <f t="shared" si="16"/>
        <v>-7464765</v>
      </c>
      <c r="AA88" s="50">
        <f t="shared" si="10"/>
        <v>995</v>
      </c>
      <c r="AB88" s="50">
        <f t="shared" si="17"/>
        <v>-7463770</v>
      </c>
      <c r="AC88" s="50">
        <f t="shared" si="18"/>
        <v>770</v>
      </c>
      <c r="AD88" s="153">
        <f t="shared" si="19"/>
        <v>-7464540</v>
      </c>
      <c r="AF88" s="155" t="str">
        <f>IFERROR(IF(INDEX(پرداخت!A:AZ,MATCH(A88&amp;" - "&amp;"گاز",پرداخت!$B:$B,0),MATCH(G88,پرداخت!$1:$1,0))="نشده","نشده","شده"),"---")</f>
        <v>نشده</v>
      </c>
      <c r="AH88" s="144"/>
    </row>
    <row r="89" spans="1:34" ht="34.9" hidden="1" customHeight="1">
      <c r="A89" s="171" t="s">
        <v>281</v>
      </c>
      <c r="B89" s="47">
        <f>IFERROR(INDEX('اطلاعات انشعابات شرکتها'!A:BB,MATCH(A89,'اطلاعات انشعابات شرکتها'!A:A,0),MATCH(B$1,'اطلاعات انشعابات شرکتها'!$1:$1,0)),0)</f>
        <v>149</v>
      </c>
      <c r="C89" s="48">
        <f>IFERROR(INDEX('اطلاعات انشعابات شرکتها'!A:BB,MATCH(A89,'اطلاعات انشعابات شرکتها'!A:A,0),MATCH(C$1,'اطلاعات انشعابات شرکتها'!$1:$1,0)),0)</f>
        <v>0</v>
      </c>
      <c r="D89" s="45"/>
      <c r="E89" s="171">
        <v>1</v>
      </c>
      <c r="F89" s="170">
        <v>99</v>
      </c>
      <c r="G89" s="47" t="str">
        <f t="shared" si="11"/>
        <v>99/1</v>
      </c>
      <c r="H89" s="47" t="str">
        <f>IFERROR(INDEX('اطلاعات دوره'!A:Z,MATCH(G89,'اطلاعات دوره'!C:C,0),MATCH(H$1,'اطلاعات دوره'!$1:$1,0)),0)</f>
        <v>99/01/01</v>
      </c>
      <c r="I89" s="47" t="str">
        <f>IFERROR(INDEX('اطلاعات دوره'!A:Z,MATCH(G89,'اطلاعات دوره'!C:C,0),MATCH(I$1,'اطلاعات دوره'!$1:$1,0)),0)</f>
        <v>99/01/31</v>
      </c>
      <c r="J89" s="48">
        <f>IFERROR(INDEX('اطلاعات دوره'!A:Z,MATCH(G89,'اطلاعات دوره'!C:C,0),MATCH(J$1,'اطلاعات دوره'!$1:$1,0)),0)</f>
        <v>31</v>
      </c>
      <c r="K89" s="46"/>
      <c r="L89" s="158" t="str">
        <f>IFERROR(INDEX('اطلاعات دوره'!A:Z,MATCH(G89,'اطلاعات دوره'!C:C,0)-1,MATCH("عنوان",'اطلاعات دوره'!$1:$1,0)),"---")</f>
        <v>98/4</v>
      </c>
      <c r="M89" s="47" t="str">
        <f t="shared" si="12"/>
        <v>مطلق کاران شرق-98/4</v>
      </c>
      <c r="N89" s="48" t="str">
        <f t="shared" si="13"/>
        <v>مطلق کاران شرق-99/1</v>
      </c>
      <c r="O89" s="45"/>
      <c r="P89" s="158">
        <f>IFERROR(INDEX('قرائت کنتور'!A:AZ,MATCH(A89&amp;"-"&amp;"گاز",'قرائت کنتور'!B:B,0),MATCH(L89,'قرائت کنتور'!$1:$1,0)),0)</f>
        <v>13178</v>
      </c>
      <c r="Q89" s="47">
        <f>IFERROR(INDEX('قرائت کنتور'!A:AZ,MATCH(A89&amp;"-"&amp;"گاز",'قرائت کنتور'!B:B,0),MATCH(G89,'قرائت کنتور'!$1:$1,0)),0)</f>
        <v>0</v>
      </c>
      <c r="R89" s="47">
        <f t="shared" si="14"/>
        <v>-13178</v>
      </c>
      <c r="S89" s="45"/>
      <c r="T89" s="155">
        <f>IFERROR(INDEX('تعرفه ها'!A:Z,MATCH("بهای هر متر مکعب گاز مصرفی",'تعرفه ها'!$B:$B,0),MATCH(F89,'تعرفه ها'!$2:$2,0)),"---")</f>
        <v>1150</v>
      </c>
      <c r="U89" s="50">
        <f t="shared" si="15"/>
        <v>-15154700</v>
      </c>
      <c r="V89" s="50">
        <f>IFERROR(ROUND(R89*INDEX('تعرفه ها'!A:Z,MATCH("عوارض گاز به ازاء هر متر مکعب",'تعرفه ها'!$B:$B,0),MATCH(F89,'تعرفه ها'!$2:$2,0)),0),"---")</f>
        <v>0</v>
      </c>
      <c r="W89" s="50">
        <f>IFERROR(ROUND(((U89+V89)*INDEX('تعرفه ها'!A:Z,MATCH("هزینه نگهداری و تعمیرات شبکه گاز",'تعرفه ها'!$B:$B,0),MATCH(F89,'تعرفه ها'!$2:$2,0))/100),0),"---")</f>
        <v>-1515470</v>
      </c>
      <c r="X89" s="50">
        <f>IFERROR(IF(INDEX('اطلاعات دوره'!A:Z,MATCH(G89,'اطلاعات دوره'!C:C,0),MATCH("گاز",'اطلاعات دوره'!$1:$1,0))="دارد",ROUND((U89+V89)*INDEX('تعرفه ها'!A:Z,MATCH("پیک فصلی گاز",'تعرفه ها'!$B:$B,0),MATCH(F89,'تعرفه ها'!$2:$2,0))/100,0),0),"---")</f>
        <v>0</v>
      </c>
      <c r="Y89" s="50">
        <f>IFERROR(ROUND(SUM(U89+V89+W89+X89)*INDEX('تعرفه ها'!A:Z,MATCH("مالیات گاز",'تعرفه ها'!$B:$B,0),MATCH(F89,'تعرفه ها'!$2:$2,0))/100,0),"---")</f>
        <v>0</v>
      </c>
      <c r="Z89" s="50">
        <f t="shared" si="16"/>
        <v>-16670170</v>
      </c>
      <c r="AA89" s="50">
        <f t="shared" si="10"/>
        <v>2908940</v>
      </c>
      <c r="AB89" s="50">
        <f t="shared" si="17"/>
        <v>-13761230</v>
      </c>
      <c r="AC89" s="50">
        <f t="shared" si="18"/>
        <v>230</v>
      </c>
      <c r="AD89" s="153">
        <f t="shared" si="19"/>
        <v>-13761460</v>
      </c>
      <c r="AF89" s="155" t="str">
        <f>IFERROR(IF(INDEX(پرداخت!A:AZ,MATCH(A89&amp;" - "&amp;"گاز",پرداخت!$B:$B,0),MATCH(G89,پرداخت!$1:$1,0))="نشده","نشده","شده"),"---")</f>
        <v>نشده</v>
      </c>
      <c r="AH89" s="144"/>
    </row>
    <row r="90" spans="1:34" ht="34.9" hidden="1" customHeight="1">
      <c r="A90" s="171" t="s">
        <v>282</v>
      </c>
      <c r="B90" s="47">
        <f>IFERROR(INDEX('اطلاعات انشعابات شرکتها'!A:BB,MATCH(A90,'اطلاعات انشعابات شرکتها'!A:A,0),MATCH(B$1,'اطلاعات انشعابات شرکتها'!$1:$1,0)),0)</f>
        <v>150</v>
      </c>
      <c r="C90" s="48">
        <f>IFERROR(INDEX('اطلاعات انشعابات شرکتها'!A:BB,MATCH(A90,'اطلاعات انشعابات شرکتها'!A:A,0),MATCH(C$1,'اطلاعات انشعابات شرکتها'!$1:$1,0)),0)</f>
        <v>0</v>
      </c>
      <c r="D90" s="45"/>
      <c r="E90" s="171">
        <v>1</v>
      </c>
      <c r="F90" s="170">
        <v>99</v>
      </c>
      <c r="G90" s="47" t="str">
        <f t="shared" si="11"/>
        <v>99/1</v>
      </c>
      <c r="H90" s="47" t="str">
        <f>IFERROR(INDEX('اطلاعات دوره'!A:Z,MATCH(G90,'اطلاعات دوره'!C:C,0),MATCH(H$1,'اطلاعات دوره'!$1:$1,0)),0)</f>
        <v>99/01/01</v>
      </c>
      <c r="I90" s="47" t="str">
        <f>IFERROR(INDEX('اطلاعات دوره'!A:Z,MATCH(G90,'اطلاعات دوره'!C:C,0),MATCH(I$1,'اطلاعات دوره'!$1:$1,0)),0)</f>
        <v>99/01/31</v>
      </c>
      <c r="J90" s="48">
        <f>IFERROR(INDEX('اطلاعات دوره'!A:Z,MATCH(G90,'اطلاعات دوره'!C:C,0),MATCH(J$1,'اطلاعات دوره'!$1:$1,0)),0)</f>
        <v>31</v>
      </c>
      <c r="K90" s="46"/>
      <c r="L90" s="158" t="str">
        <f>IFERROR(INDEX('اطلاعات دوره'!A:Z,MATCH(G90,'اطلاعات دوره'!C:C,0)-1,MATCH("عنوان",'اطلاعات دوره'!$1:$1,0)),"---")</f>
        <v>98/4</v>
      </c>
      <c r="M90" s="47" t="str">
        <f t="shared" si="12"/>
        <v>مهندسی زرین سامانه شرق-98/4</v>
      </c>
      <c r="N90" s="48" t="str">
        <f t="shared" si="13"/>
        <v>مهندسی زرین سامانه شرق-99/1</v>
      </c>
      <c r="O90" s="45"/>
      <c r="P90" s="158">
        <f>IFERROR(INDEX('قرائت کنتور'!A:AZ,MATCH(A90&amp;"-"&amp;"گاز",'قرائت کنتور'!B:B,0),MATCH(L90,'قرائت کنتور'!$1:$1,0)),0)</f>
        <v>0</v>
      </c>
      <c r="Q90" s="47">
        <f>IFERROR(INDEX('قرائت کنتور'!A:AZ,MATCH(A90&amp;"-"&amp;"گاز",'قرائت کنتور'!B:B,0),MATCH(G90,'قرائت کنتور'!$1:$1,0)),0)</f>
        <v>0</v>
      </c>
      <c r="R90" s="47">
        <f t="shared" si="14"/>
        <v>0</v>
      </c>
      <c r="S90" s="45"/>
      <c r="T90" s="155">
        <f>IFERROR(INDEX('تعرفه ها'!A:Z,MATCH("بهای هر متر مکعب گاز مصرفی",'تعرفه ها'!$B:$B,0),MATCH(F90,'تعرفه ها'!$2:$2,0)),"---")</f>
        <v>1150</v>
      </c>
      <c r="U90" s="50">
        <f t="shared" si="15"/>
        <v>0</v>
      </c>
      <c r="V90" s="50">
        <f>IFERROR(ROUND(R90*INDEX('تعرفه ها'!A:Z,MATCH("عوارض گاز به ازاء هر متر مکعب",'تعرفه ها'!$B:$B,0),MATCH(F90,'تعرفه ها'!$2:$2,0)),0),"---")</f>
        <v>0</v>
      </c>
      <c r="W90" s="50">
        <f>IFERROR(ROUND(((U90+V90)*INDEX('تعرفه ها'!A:Z,MATCH("هزینه نگهداری و تعمیرات شبکه گاز",'تعرفه ها'!$B:$B,0),MATCH(F90,'تعرفه ها'!$2:$2,0))/100),0),"---")</f>
        <v>0</v>
      </c>
      <c r="X90" s="50">
        <f>IFERROR(IF(INDEX('اطلاعات دوره'!A:Z,MATCH(G90,'اطلاعات دوره'!C:C,0),MATCH("گاز",'اطلاعات دوره'!$1:$1,0))="دارد",ROUND((U90+V90)*INDEX('تعرفه ها'!A:Z,MATCH("پیک فصلی گاز",'تعرفه ها'!$B:$B,0),MATCH(F90,'تعرفه ها'!$2:$2,0))/100,0),0),"---")</f>
        <v>0</v>
      </c>
      <c r="Y90" s="50">
        <f>IFERROR(ROUND(SUM(U90+V90+W90+X90)*INDEX('تعرفه ها'!A:Z,MATCH("مالیات گاز",'تعرفه ها'!$B:$B,0),MATCH(F90,'تعرفه ها'!$2:$2,0))/100,0),"---")</f>
        <v>0</v>
      </c>
      <c r="Z90" s="50">
        <f t="shared" si="16"/>
        <v>0</v>
      </c>
      <c r="AA90" s="50">
        <f t="shared" si="10"/>
        <v>0</v>
      </c>
      <c r="AB90" s="50">
        <f t="shared" si="17"/>
        <v>0</v>
      </c>
      <c r="AC90" s="50">
        <f t="shared" si="18"/>
        <v>0</v>
      </c>
      <c r="AD90" s="153">
        <f t="shared" si="19"/>
        <v>0</v>
      </c>
      <c r="AF90" s="155" t="str">
        <f>IFERROR(IF(INDEX(پرداخت!A:AZ,MATCH(A90&amp;" - "&amp;"گاز",پرداخت!$B:$B,0),MATCH(G90,پرداخت!$1:$1,0))="نشده","نشده","شده"),"---")</f>
        <v>نشده</v>
      </c>
      <c r="AH90" s="144"/>
    </row>
    <row r="91" spans="1:34" ht="34.9" hidden="1" customHeight="1">
      <c r="A91" s="171" t="s">
        <v>283</v>
      </c>
      <c r="B91" s="47">
        <f>IFERROR(INDEX('اطلاعات انشعابات شرکتها'!A:BB,MATCH(A91,'اطلاعات انشعابات شرکتها'!A:A,0),MATCH(B$1,'اطلاعات انشعابات شرکتها'!$1:$1,0)),0)</f>
        <v>151</v>
      </c>
      <c r="C91" s="48">
        <f>IFERROR(INDEX('اطلاعات انشعابات شرکتها'!A:BB,MATCH(A91,'اطلاعات انشعابات شرکتها'!A:A,0),MATCH(C$1,'اطلاعات انشعابات شرکتها'!$1:$1,0)),0)</f>
        <v>0</v>
      </c>
      <c r="D91" s="45"/>
      <c r="E91" s="171">
        <v>1</v>
      </c>
      <c r="F91" s="170">
        <v>99</v>
      </c>
      <c r="G91" s="47" t="str">
        <f t="shared" si="11"/>
        <v>99/1</v>
      </c>
      <c r="H91" s="47" t="str">
        <f>IFERROR(INDEX('اطلاعات دوره'!A:Z,MATCH(G91,'اطلاعات دوره'!C:C,0),MATCH(H$1,'اطلاعات دوره'!$1:$1,0)),0)</f>
        <v>99/01/01</v>
      </c>
      <c r="I91" s="47" t="str">
        <f>IFERROR(INDEX('اطلاعات دوره'!A:Z,MATCH(G91,'اطلاعات دوره'!C:C,0),MATCH(I$1,'اطلاعات دوره'!$1:$1,0)),0)</f>
        <v>99/01/31</v>
      </c>
      <c r="J91" s="48">
        <f>IFERROR(INDEX('اطلاعات دوره'!A:Z,MATCH(G91,'اطلاعات دوره'!C:C,0),MATCH(J$1,'اطلاعات دوره'!$1:$1,0)),0)</f>
        <v>31</v>
      </c>
      <c r="K91" s="46"/>
      <c r="L91" s="158" t="str">
        <f>IFERROR(INDEX('اطلاعات دوره'!A:Z,MATCH(G91,'اطلاعات دوره'!C:C,0)-1,MATCH("عنوان",'اطلاعات دوره'!$1:$1,0)),"---")</f>
        <v>98/4</v>
      </c>
      <c r="M91" s="47" t="str">
        <f t="shared" si="12"/>
        <v>مهندسی ماشین های دوار خاور طوس-98/4</v>
      </c>
      <c r="N91" s="48" t="str">
        <f t="shared" si="13"/>
        <v>مهندسی ماشین های دوار خاور طوس-99/1</v>
      </c>
      <c r="O91" s="45"/>
      <c r="P91" s="158">
        <f>IFERROR(INDEX('قرائت کنتور'!A:AZ,MATCH(A91&amp;"-"&amp;"گاز",'قرائت کنتور'!B:B,0),MATCH(L91,'قرائت کنتور'!$1:$1,0)),0)</f>
        <v>160350</v>
      </c>
      <c r="Q91" s="47">
        <f>IFERROR(INDEX('قرائت کنتور'!A:AZ,MATCH(A91&amp;"-"&amp;"گاز",'قرائت کنتور'!B:B,0),MATCH(G91,'قرائت کنتور'!$1:$1,0)),0)</f>
        <v>0</v>
      </c>
      <c r="R91" s="47">
        <f t="shared" si="14"/>
        <v>-160350</v>
      </c>
      <c r="S91" s="45"/>
      <c r="T91" s="155">
        <f>IFERROR(INDEX('تعرفه ها'!A:Z,MATCH("بهای هر متر مکعب گاز مصرفی",'تعرفه ها'!$B:$B,0),MATCH(F91,'تعرفه ها'!$2:$2,0)),"---")</f>
        <v>1150</v>
      </c>
      <c r="U91" s="50">
        <f t="shared" si="15"/>
        <v>-184402500</v>
      </c>
      <c r="V91" s="50">
        <f>IFERROR(ROUND(R91*INDEX('تعرفه ها'!A:Z,MATCH("عوارض گاز به ازاء هر متر مکعب",'تعرفه ها'!$B:$B,0),MATCH(F91,'تعرفه ها'!$2:$2,0)),0),"---")</f>
        <v>0</v>
      </c>
      <c r="W91" s="50">
        <f>IFERROR(ROUND(((U91+V91)*INDEX('تعرفه ها'!A:Z,MATCH("هزینه نگهداری و تعمیرات شبکه گاز",'تعرفه ها'!$B:$B,0),MATCH(F91,'تعرفه ها'!$2:$2,0))/100),0),"---")</f>
        <v>-18440250</v>
      </c>
      <c r="X91" s="50">
        <f>IFERROR(IF(INDEX('اطلاعات دوره'!A:Z,MATCH(G91,'اطلاعات دوره'!C:C,0),MATCH("گاز",'اطلاعات دوره'!$1:$1,0))="دارد",ROUND((U91+V91)*INDEX('تعرفه ها'!A:Z,MATCH("پیک فصلی گاز",'تعرفه ها'!$B:$B,0),MATCH(F91,'تعرفه ها'!$2:$2,0))/100,0),0),"---")</f>
        <v>0</v>
      </c>
      <c r="Y91" s="50">
        <f>IFERROR(ROUND(SUM(U91+V91+W91+X91)*INDEX('تعرفه ها'!A:Z,MATCH("مالیات گاز",'تعرفه ها'!$B:$B,0),MATCH(F91,'تعرفه ها'!$2:$2,0))/100,0),"---")</f>
        <v>0</v>
      </c>
      <c r="Z91" s="50">
        <f t="shared" si="16"/>
        <v>-202842750</v>
      </c>
      <c r="AA91" s="50">
        <f t="shared" si="10"/>
        <v>24305805</v>
      </c>
      <c r="AB91" s="50">
        <f t="shared" si="17"/>
        <v>-178536945</v>
      </c>
      <c r="AC91" s="50">
        <f t="shared" si="18"/>
        <v>945</v>
      </c>
      <c r="AD91" s="153">
        <f t="shared" si="19"/>
        <v>-178537890</v>
      </c>
      <c r="AF91" s="155" t="str">
        <f>IFERROR(IF(INDEX(پرداخت!A:AZ,MATCH(A91&amp;" - "&amp;"گاز",پرداخت!$B:$B,0),MATCH(G91,پرداخت!$1:$1,0))="نشده","نشده","شده"),"---")</f>
        <v>نشده</v>
      </c>
      <c r="AH91" s="144"/>
    </row>
    <row r="92" spans="1:34" ht="34.9" hidden="1" customHeight="1">
      <c r="A92" s="171" t="s">
        <v>297</v>
      </c>
      <c r="B92" s="47">
        <f>IFERROR(INDEX('اطلاعات انشعابات شرکتها'!A:BB,MATCH(A92,'اطلاعات انشعابات شرکتها'!A:A,0),MATCH(B$1,'اطلاعات انشعابات شرکتها'!$1:$1,0)),0)</f>
        <v>152</v>
      </c>
      <c r="C92" s="48">
        <f>IFERROR(INDEX('اطلاعات انشعابات شرکتها'!A:BB,MATCH(A92,'اطلاعات انشعابات شرکتها'!A:A,0),MATCH(C$1,'اطلاعات انشعابات شرکتها'!$1:$1,0)),0)</f>
        <v>0</v>
      </c>
      <c r="D92" s="45"/>
      <c r="E92" s="171">
        <v>1</v>
      </c>
      <c r="F92" s="170">
        <v>99</v>
      </c>
      <c r="G92" s="47" t="str">
        <f t="shared" si="11"/>
        <v>99/1</v>
      </c>
      <c r="H92" s="47" t="str">
        <f>IFERROR(INDEX('اطلاعات دوره'!A:Z,MATCH(G92,'اطلاعات دوره'!C:C,0),MATCH(H$1,'اطلاعات دوره'!$1:$1,0)),0)</f>
        <v>99/01/01</v>
      </c>
      <c r="I92" s="47" t="str">
        <f>IFERROR(INDEX('اطلاعات دوره'!A:Z,MATCH(G92,'اطلاعات دوره'!C:C,0),MATCH(I$1,'اطلاعات دوره'!$1:$1,0)),0)</f>
        <v>99/01/31</v>
      </c>
      <c r="J92" s="48">
        <f>IFERROR(INDEX('اطلاعات دوره'!A:Z,MATCH(G92,'اطلاعات دوره'!C:C,0),MATCH(J$1,'اطلاعات دوره'!$1:$1,0)),0)</f>
        <v>31</v>
      </c>
      <c r="K92" s="46"/>
      <c r="L92" s="158" t="str">
        <f>IFERROR(INDEX('اطلاعات دوره'!A:Z,MATCH(G92,'اطلاعات دوره'!C:C,0)-1,MATCH("عنوان",'اطلاعات دوره'!$1:$1,0)),"---")</f>
        <v>98/4</v>
      </c>
      <c r="M92" s="47" t="str">
        <f t="shared" si="12"/>
        <v>موسسه علوم و صنایع غذایی (سوله)-98/4</v>
      </c>
      <c r="N92" s="48" t="str">
        <f t="shared" si="13"/>
        <v>موسسه علوم و صنایع غذایی (سوله)-99/1</v>
      </c>
      <c r="O92" s="45"/>
      <c r="P92" s="158">
        <f>IFERROR(INDEX('قرائت کنتور'!A:AZ,MATCH(A92&amp;"-"&amp;"گاز",'قرائت کنتور'!B:B,0),MATCH(L92,'قرائت کنتور'!$1:$1,0)),0)</f>
        <v>53548</v>
      </c>
      <c r="Q92" s="47">
        <f>IFERROR(INDEX('قرائت کنتور'!A:AZ,MATCH(A92&amp;"-"&amp;"گاز",'قرائت کنتور'!B:B,0),MATCH(G92,'قرائت کنتور'!$1:$1,0)),0)</f>
        <v>0</v>
      </c>
      <c r="R92" s="47">
        <f t="shared" si="14"/>
        <v>-53548</v>
      </c>
      <c r="S92" s="45"/>
      <c r="T92" s="155">
        <f>IFERROR(INDEX('تعرفه ها'!A:Z,MATCH("بهای هر متر مکعب گاز مصرفی",'تعرفه ها'!$B:$B,0),MATCH(F92,'تعرفه ها'!$2:$2,0)),"---")</f>
        <v>1150</v>
      </c>
      <c r="U92" s="50">
        <f t="shared" si="15"/>
        <v>-61580200</v>
      </c>
      <c r="V92" s="50">
        <f>IFERROR(ROUND(R92*INDEX('تعرفه ها'!A:Z,MATCH("عوارض گاز به ازاء هر متر مکعب",'تعرفه ها'!$B:$B,0),MATCH(F92,'تعرفه ها'!$2:$2,0)),0),"---")</f>
        <v>0</v>
      </c>
      <c r="W92" s="50">
        <f>IFERROR(ROUND(((U92+V92)*INDEX('تعرفه ها'!A:Z,MATCH("هزینه نگهداری و تعمیرات شبکه گاز",'تعرفه ها'!$B:$B,0),MATCH(F92,'تعرفه ها'!$2:$2,0))/100),0),"---")</f>
        <v>-6158020</v>
      </c>
      <c r="X92" s="50">
        <f>IFERROR(IF(INDEX('اطلاعات دوره'!A:Z,MATCH(G92,'اطلاعات دوره'!C:C,0),MATCH("گاز",'اطلاعات دوره'!$1:$1,0))="دارد",ROUND((U92+V92)*INDEX('تعرفه ها'!A:Z,MATCH("پیک فصلی گاز",'تعرفه ها'!$B:$B,0),MATCH(F92,'تعرفه ها'!$2:$2,0))/100,0),0),"---")</f>
        <v>0</v>
      </c>
      <c r="Y92" s="50">
        <f>IFERROR(ROUND(SUM(U92+V92+W92+X92)*INDEX('تعرفه ها'!A:Z,MATCH("مالیات گاز",'تعرفه ها'!$B:$B,0),MATCH(F92,'تعرفه ها'!$2:$2,0))/100,0),"---")</f>
        <v>0</v>
      </c>
      <c r="Z92" s="50">
        <f t="shared" si="16"/>
        <v>-67738220</v>
      </c>
      <c r="AA92" s="50" t="str">
        <f t="shared" si="10"/>
        <v>---</v>
      </c>
      <c r="AB92" s="50" t="str">
        <f t="shared" si="17"/>
        <v>---</v>
      </c>
      <c r="AC92" s="50" t="str">
        <f t="shared" si="18"/>
        <v>---</v>
      </c>
      <c r="AD92" s="153" t="str">
        <f t="shared" si="19"/>
        <v>---</v>
      </c>
      <c r="AF92" s="155" t="str">
        <f>IFERROR(IF(INDEX(پرداخت!A:AZ,MATCH(A92&amp;" - "&amp;"گاز",پرداخت!$B:$B,0),MATCH(G92,پرداخت!$1:$1,0))="نشده","نشده","شده"),"---")</f>
        <v>---</v>
      </c>
      <c r="AH92" s="144"/>
    </row>
    <row r="93" spans="1:34" ht="34.9" hidden="1" customHeight="1">
      <c r="A93" s="171" t="s">
        <v>221</v>
      </c>
      <c r="B93" s="47">
        <f>IFERROR(INDEX('اطلاعات انشعابات شرکتها'!A:BB,MATCH(A93,'اطلاعات انشعابات شرکتها'!A:A,0),MATCH(B$1,'اطلاعات انشعابات شرکتها'!$1:$1,0)),0)</f>
        <v>113</v>
      </c>
      <c r="C93" s="48">
        <f>IFERROR(INDEX('اطلاعات انشعابات شرکتها'!A:BB,MATCH(A93,'اطلاعات انشعابات شرکتها'!A:A,0),MATCH(C$1,'اطلاعات انشعابات شرکتها'!$1:$1,0)),0)</f>
        <v>0</v>
      </c>
      <c r="D93" s="45"/>
      <c r="E93" s="171">
        <v>1</v>
      </c>
      <c r="F93" s="170">
        <v>99</v>
      </c>
      <c r="G93" s="47" t="str">
        <f t="shared" si="11"/>
        <v>99/1</v>
      </c>
      <c r="H93" s="47" t="str">
        <f>IFERROR(INDEX('اطلاعات دوره'!A:Z,MATCH(G93,'اطلاعات دوره'!C:C,0),MATCH(H$1,'اطلاعات دوره'!$1:$1,0)),0)</f>
        <v>99/01/01</v>
      </c>
      <c r="I93" s="47" t="str">
        <f>IFERROR(INDEX('اطلاعات دوره'!A:Z,MATCH(G93,'اطلاعات دوره'!C:C,0),MATCH(I$1,'اطلاعات دوره'!$1:$1,0)),0)</f>
        <v>99/01/31</v>
      </c>
      <c r="J93" s="48">
        <f>IFERROR(INDEX('اطلاعات دوره'!A:Z,MATCH(G93,'اطلاعات دوره'!C:C,0),MATCH(J$1,'اطلاعات دوره'!$1:$1,0)),0)</f>
        <v>31</v>
      </c>
      <c r="K93" s="46"/>
      <c r="L93" s="158" t="str">
        <f>IFERROR(INDEX('اطلاعات دوره'!A:Z,MATCH(G93,'اطلاعات دوره'!C:C,0)-1,MATCH("عنوان",'اطلاعات دوره'!$1:$1,0)),"---")</f>
        <v>98/4</v>
      </c>
      <c r="M93" s="47" t="str">
        <f t="shared" si="12"/>
        <v>پایلوت سرامیک (سوله)-98/4</v>
      </c>
      <c r="N93" s="48" t="str">
        <f t="shared" si="13"/>
        <v>پایلوت سرامیک (سوله)-99/1</v>
      </c>
      <c r="O93" s="45"/>
      <c r="P93" s="158">
        <f>IFERROR(INDEX('قرائت کنتور'!A:AZ,MATCH(A93&amp;"-"&amp;"گاز",'قرائت کنتور'!B:B,0),MATCH(L93,'قرائت کنتور'!$1:$1,0)),0)</f>
        <v>99219</v>
      </c>
      <c r="Q93" s="47">
        <f>IFERROR(INDEX('قرائت کنتور'!A:AZ,MATCH(A93&amp;"-"&amp;"گاز",'قرائت کنتور'!B:B,0),MATCH(G93,'قرائت کنتور'!$1:$1,0)),0)</f>
        <v>0</v>
      </c>
      <c r="R93" s="47">
        <f t="shared" si="14"/>
        <v>-99219</v>
      </c>
      <c r="S93" s="45"/>
      <c r="T93" s="155">
        <f>IFERROR(INDEX('تعرفه ها'!A:Z,MATCH("بهای هر متر مکعب گاز مصرفی",'تعرفه ها'!$B:$B,0),MATCH(F93,'تعرفه ها'!$2:$2,0)),"---")</f>
        <v>1150</v>
      </c>
      <c r="U93" s="50">
        <f t="shared" si="15"/>
        <v>-114101850</v>
      </c>
      <c r="V93" s="50">
        <f>IFERROR(ROUND(R93*INDEX('تعرفه ها'!A:Z,MATCH("عوارض گاز به ازاء هر متر مکعب",'تعرفه ها'!$B:$B,0),MATCH(F93,'تعرفه ها'!$2:$2,0)),0),"---")</f>
        <v>0</v>
      </c>
      <c r="W93" s="50">
        <f>IFERROR(ROUND(((U93+V93)*INDEX('تعرفه ها'!A:Z,MATCH("هزینه نگهداری و تعمیرات شبکه گاز",'تعرفه ها'!$B:$B,0),MATCH(F93,'تعرفه ها'!$2:$2,0))/100),0),"---")</f>
        <v>-11410185</v>
      </c>
      <c r="X93" s="50">
        <f>IFERROR(IF(INDEX('اطلاعات دوره'!A:Z,MATCH(G93,'اطلاعات دوره'!C:C,0),MATCH("گاز",'اطلاعات دوره'!$1:$1,0))="دارد",ROUND((U93+V93)*INDEX('تعرفه ها'!A:Z,MATCH("پیک فصلی گاز",'تعرفه ها'!$B:$B,0),MATCH(F93,'تعرفه ها'!$2:$2,0))/100,0),0),"---")</f>
        <v>0</v>
      </c>
      <c r="Y93" s="50">
        <f>IFERROR(ROUND(SUM(U93+V93+W93+X93)*INDEX('تعرفه ها'!A:Z,MATCH("مالیات گاز",'تعرفه ها'!$B:$B,0),MATCH(F93,'تعرفه ها'!$2:$2,0))/100,0),"---")</f>
        <v>0</v>
      </c>
      <c r="Z93" s="50">
        <f t="shared" si="16"/>
        <v>-125512035</v>
      </c>
      <c r="AA93" s="50">
        <v>0</v>
      </c>
      <c r="AB93" s="50">
        <f t="shared" si="17"/>
        <v>-125512035</v>
      </c>
      <c r="AC93" s="50">
        <f t="shared" si="18"/>
        <v>35</v>
      </c>
      <c r="AD93" s="153">
        <f t="shared" si="19"/>
        <v>-125512070</v>
      </c>
      <c r="AF93" s="155" t="str">
        <f>IFERROR(IF(INDEX(پرداخت!A:AZ,MATCH(A93&amp;" - "&amp;"گاز",پرداخت!$B:$B,0),MATCH(G93,پرداخت!$1:$1,0))="نشده","نشده","شده"),"---")</f>
        <v>نشده</v>
      </c>
      <c r="AH93" s="144"/>
    </row>
    <row r="94" spans="1:34" ht="34.9" hidden="1" customHeight="1">
      <c r="A94" s="171" t="s">
        <v>206</v>
      </c>
      <c r="B94" s="47">
        <f>IFERROR(INDEX('اطلاعات انشعابات شرکتها'!A:BB,MATCH(A94,'اطلاعات انشعابات شرکتها'!A:A,0),MATCH(B$1,'اطلاعات انشعابات شرکتها'!$1:$1,0)),0)</f>
        <v>102</v>
      </c>
      <c r="C94" s="48">
        <f>IFERROR(INDEX('اطلاعات انشعابات شرکتها'!A:BB,MATCH(A94,'اطلاعات انشعابات شرکتها'!A:A,0),MATCH(C$1,'اطلاعات انشعابات شرکتها'!$1:$1,0)),0)</f>
        <v>0</v>
      </c>
      <c r="D94" s="45"/>
      <c r="E94" s="171">
        <v>2</v>
      </c>
      <c r="F94" s="170">
        <v>99</v>
      </c>
      <c r="G94" s="47" t="str">
        <f t="shared" si="11"/>
        <v>99/2</v>
      </c>
      <c r="H94" s="47" t="str">
        <f>IFERROR(INDEX('اطلاعات دوره'!A:Z,MATCH(G94,'اطلاعات دوره'!C:C,0),MATCH(H$1,'اطلاعات دوره'!$1:$1,0)),0)</f>
        <v>99/02/01</v>
      </c>
      <c r="I94" s="47" t="str">
        <f>IFERROR(INDEX('اطلاعات دوره'!A:Z,MATCH(G94,'اطلاعات دوره'!C:C,0),MATCH(I$1,'اطلاعات دوره'!$1:$1,0)),0)</f>
        <v>99/02/31</v>
      </c>
      <c r="J94" s="48">
        <f>IFERROR(INDEX('اطلاعات دوره'!A:Z,MATCH(G94,'اطلاعات دوره'!C:C,0),MATCH(J$1,'اطلاعات دوره'!$1:$1,0)),0)</f>
        <v>31</v>
      </c>
      <c r="K94" s="46"/>
      <c r="L94" s="158" t="str">
        <f>IFERROR(INDEX('اطلاعات دوره'!A:Z,MATCH(G94,'اطلاعات دوره'!C:C,0)-1,MATCH("عنوان",'اطلاعات دوره'!$1:$1,0)),"---")</f>
        <v>99/1</v>
      </c>
      <c r="M94" s="47" t="str">
        <f t="shared" si="12"/>
        <v>ارسک یکتا تجهیز-99/1</v>
      </c>
      <c r="N94" s="48" t="str">
        <f t="shared" si="13"/>
        <v>ارسک یکتا تجهیز-99/2</v>
      </c>
      <c r="O94" s="45"/>
      <c r="P94" s="158">
        <f>IFERROR(INDEX('قرائت کنتور'!A:AZ,MATCH(A94&amp;"-"&amp;"گاز",'قرائت کنتور'!B:B,0),MATCH(L94,'قرائت کنتور'!$1:$1,0)),0)</f>
        <v>0</v>
      </c>
      <c r="Q94" s="47">
        <f>IFERROR(INDEX('قرائت کنتور'!A:AZ,MATCH(A94&amp;"-"&amp;"گاز",'قرائت کنتور'!B:B,0),MATCH(G94,'قرائت کنتور'!$1:$1,0)),0)</f>
        <v>14736</v>
      </c>
      <c r="R94" s="47">
        <f t="shared" si="14"/>
        <v>14736</v>
      </c>
      <c r="S94" s="45"/>
      <c r="T94" s="155">
        <f>IFERROR(INDEX('تعرفه ها'!A:Z,MATCH("بهای هر متر مکعب گاز مصرفی",'تعرفه ها'!$B:$B,0),MATCH(F94,'تعرفه ها'!$2:$2,0)),"---")</f>
        <v>1150</v>
      </c>
      <c r="U94" s="50">
        <f t="shared" si="15"/>
        <v>16946400</v>
      </c>
      <c r="V94" s="50">
        <f>IFERROR(ROUND(R94*INDEX('تعرفه ها'!A:Z,MATCH("عوارض گاز به ازاء هر متر مکعب",'تعرفه ها'!$B:$B,0),MATCH(F94,'تعرفه ها'!$2:$2,0)),0),"---")</f>
        <v>0</v>
      </c>
      <c r="W94" s="50">
        <f>IFERROR(ROUND(((U94+V94)*INDEX('تعرفه ها'!A:Z,MATCH("هزینه نگهداری و تعمیرات شبکه گاز",'تعرفه ها'!$B:$B,0),MATCH(F94,'تعرفه ها'!$2:$2,0))/100),0),"---")</f>
        <v>1694640</v>
      </c>
      <c r="X94" s="50">
        <f>IFERROR(IF(INDEX('اطلاعات دوره'!A:Z,MATCH(G94,'اطلاعات دوره'!C:C,0),MATCH("گاز",'اطلاعات دوره'!$1:$1,0))="دارد",ROUND((U94+V94)*INDEX('تعرفه ها'!A:Z,MATCH("پیک فصلی گاز",'تعرفه ها'!$B:$B,0),MATCH(F94,'تعرفه ها'!$2:$2,0))/100,0),0),"---")</f>
        <v>0</v>
      </c>
      <c r="Y94" s="50">
        <f>IFERROR(ROUND(SUM(U94+V94+W94+X94)*INDEX('تعرفه ها'!A:Z,MATCH("مالیات گاز",'تعرفه ها'!$B:$B,0),MATCH(F94,'تعرفه ها'!$2:$2,0))/100,0),"---")</f>
        <v>0</v>
      </c>
      <c r="Z94" s="50">
        <f t="shared" si="16"/>
        <v>18641040</v>
      </c>
      <c r="AA94" s="50">
        <f t="shared" ref="AA94:AA157" si="20">IFERROR(IF(VLOOKUP(M94,N:AG,19,0)="شده",VLOOKUP(M94,N:AG,16,0),VLOOKUP(M94,N:AG,15,0)),"---")</f>
        <v>-6519415</v>
      </c>
      <c r="AB94" s="50">
        <f t="shared" si="17"/>
        <v>12121625</v>
      </c>
      <c r="AC94" s="50">
        <f t="shared" si="18"/>
        <v>625</v>
      </c>
      <c r="AD94" s="153">
        <f t="shared" si="19"/>
        <v>12121000</v>
      </c>
      <c r="AF94" s="155" t="str">
        <f>IFERROR(IF(INDEX(پرداخت!A:AZ,MATCH(A94&amp;" - "&amp;"گاز",پرداخت!$B:$B,0),MATCH(G94,پرداخت!$1:$1,0))="نشده","نشده","شده"),"---")</f>
        <v>نشده</v>
      </c>
      <c r="AH94" s="144"/>
    </row>
    <row r="95" spans="1:34" ht="34.9" hidden="1" customHeight="1">
      <c r="A95" s="171" t="s">
        <v>208</v>
      </c>
      <c r="B95" s="47">
        <f>IFERROR(INDEX('اطلاعات انشعابات شرکتها'!A:BB,MATCH(A95,'اطلاعات انشعابات شرکتها'!A:A,0),MATCH(B$1,'اطلاعات انشعابات شرکتها'!$1:$1,0)),0)</f>
        <v>104</v>
      </c>
      <c r="C95" s="48">
        <f>IFERROR(INDEX('اطلاعات انشعابات شرکتها'!A:BB,MATCH(A95,'اطلاعات انشعابات شرکتها'!A:A,0),MATCH(C$1,'اطلاعات انشعابات شرکتها'!$1:$1,0)),0)</f>
        <v>0</v>
      </c>
      <c r="D95" s="45"/>
      <c r="E95" s="171">
        <v>2</v>
      </c>
      <c r="F95" s="170">
        <v>99</v>
      </c>
      <c r="G95" s="47" t="str">
        <f t="shared" si="11"/>
        <v>99/2</v>
      </c>
      <c r="H95" s="47" t="str">
        <f>IFERROR(INDEX('اطلاعات دوره'!A:Z,MATCH(G95,'اطلاعات دوره'!C:C,0),MATCH(H$1,'اطلاعات دوره'!$1:$1,0)),0)</f>
        <v>99/02/01</v>
      </c>
      <c r="I95" s="47" t="str">
        <f>IFERROR(INDEX('اطلاعات دوره'!A:Z,MATCH(G95,'اطلاعات دوره'!C:C,0),MATCH(I$1,'اطلاعات دوره'!$1:$1,0)),0)</f>
        <v>99/02/31</v>
      </c>
      <c r="J95" s="48">
        <f>IFERROR(INDEX('اطلاعات دوره'!A:Z,MATCH(G95,'اطلاعات دوره'!C:C,0),MATCH(J$1,'اطلاعات دوره'!$1:$1,0)),0)</f>
        <v>31</v>
      </c>
      <c r="K95" s="46"/>
      <c r="L95" s="158" t="str">
        <f>IFERROR(INDEX('اطلاعات دوره'!A:Z,MATCH(G95,'اطلاعات دوره'!C:C,0)-1,MATCH("عنوان",'اطلاعات دوره'!$1:$1,0)),"---")</f>
        <v>99/1</v>
      </c>
      <c r="M95" s="47" t="str">
        <f t="shared" si="12"/>
        <v>الکترومد پرشین توس-99/1</v>
      </c>
      <c r="N95" s="48" t="str">
        <f t="shared" si="13"/>
        <v>الکترومد پرشین توس-99/2</v>
      </c>
      <c r="O95" s="45"/>
      <c r="P95" s="158">
        <f>IFERROR(INDEX('قرائت کنتور'!A:AZ,MATCH(A95&amp;"-"&amp;"گاز",'قرائت کنتور'!B:B,0),MATCH(L95,'قرائت کنتور'!$1:$1,0)),0)</f>
        <v>0</v>
      </c>
      <c r="Q95" s="47">
        <f>IFERROR(INDEX('قرائت کنتور'!A:AZ,MATCH(A95&amp;"-"&amp;"گاز",'قرائت کنتور'!B:B,0),MATCH(G95,'قرائت کنتور'!$1:$1,0)),0)</f>
        <v>31112</v>
      </c>
      <c r="R95" s="47">
        <f t="shared" si="14"/>
        <v>31112</v>
      </c>
      <c r="S95" s="45"/>
      <c r="T95" s="155">
        <f>IFERROR(INDEX('تعرفه ها'!A:Z,MATCH("بهای هر متر مکعب گاز مصرفی",'تعرفه ها'!$B:$B,0),MATCH(F95,'تعرفه ها'!$2:$2,0)),"---")</f>
        <v>1150</v>
      </c>
      <c r="U95" s="50">
        <f t="shared" si="15"/>
        <v>35778800</v>
      </c>
      <c r="V95" s="50">
        <f>IFERROR(ROUND(R95*INDEX('تعرفه ها'!A:Z,MATCH("عوارض گاز به ازاء هر متر مکعب",'تعرفه ها'!$B:$B,0),MATCH(F95,'تعرفه ها'!$2:$2,0)),0),"---")</f>
        <v>0</v>
      </c>
      <c r="W95" s="50">
        <f>IFERROR(ROUND(((U95+V95)*INDEX('تعرفه ها'!A:Z,MATCH("هزینه نگهداری و تعمیرات شبکه گاز",'تعرفه ها'!$B:$B,0),MATCH(F95,'تعرفه ها'!$2:$2,0))/100),0),"---")</f>
        <v>3577880</v>
      </c>
      <c r="X95" s="50">
        <f>IFERROR(IF(INDEX('اطلاعات دوره'!A:Z,MATCH(G95,'اطلاعات دوره'!C:C,0),MATCH("گاز",'اطلاعات دوره'!$1:$1,0))="دارد",ROUND((U95+V95)*INDEX('تعرفه ها'!A:Z,MATCH("پیک فصلی گاز",'تعرفه ها'!$B:$B,0),MATCH(F95,'تعرفه ها'!$2:$2,0))/100,0),0),"---")</f>
        <v>0</v>
      </c>
      <c r="Y95" s="50">
        <f>IFERROR(ROUND(SUM(U95+V95+W95+X95)*INDEX('تعرفه ها'!A:Z,MATCH("مالیات گاز",'تعرفه ها'!$B:$B,0),MATCH(F95,'تعرفه ها'!$2:$2,0))/100,0),"---")</f>
        <v>0</v>
      </c>
      <c r="Z95" s="50">
        <f t="shared" si="16"/>
        <v>39356680</v>
      </c>
      <c r="AA95" s="50">
        <f t="shared" si="20"/>
        <v>-32178380</v>
      </c>
      <c r="AB95" s="50">
        <f t="shared" si="17"/>
        <v>7178300</v>
      </c>
      <c r="AC95" s="50">
        <f t="shared" si="18"/>
        <v>300</v>
      </c>
      <c r="AD95" s="153">
        <f t="shared" si="19"/>
        <v>7178000</v>
      </c>
      <c r="AF95" s="155" t="str">
        <f>IFERROR(IF(INDEX(پرداخت!A:AZ,MATCH(A95&amp;" - "&amp;"گاز",پرداخت!$B:$B,0),MATCH(G95,پرداخت!$1:$1,0))="نشده","نشده","شده"),"---")</f>
        <v>نشده</v>
      </c>
      <c r="AH95" s="144"/>
    </row>
    <row r="96" spans="1:34" ht="34.9" hidden="1" customHeight="1">
      <c r="A96" s="171" t="s">
        <v>210</v>
      </c>
      <c r="B96" s="47">
        <f>IFERROR(INDEX('اطلاعات انشعابات شرکتها'!A:BB,MATCH(A96,'اطلاعات انشعابات شرکتها'!A:A,0),MATCH(B$1,'اطلاعات انشعابات شرکتها'!$1:$1,0)),0)</f>
        <v>105</v>
      </c>
      <c r="C96" s="48">
        <f>IFERROR(INDEX('اطلاعات انشعابات شرکتها'!A:BB,MATCH(A96,'اطلاعات انشعابات شرکتها'!A:A,0),MATCH(C$1,'اطلاعات انشعابات شرکتها'!$1:$1,0)),0)</f>
        <v>0</v>
      </c>
      <c r="D96" s="45"/>
      <c r="E96" s="171">
        <v>2</v>
      </c>
      <c r="F96" s="170">
        <v>99</v>
      </c>
      <c r="G96" s="47" t="str">
        <f t="shared" si="11"/>
        <v>99/2</v>
      </c>
      <c r="H96" s="47" t="str">
        <f>IFERROR(INDEX('اطلاعات دوره'!A:Z,MATCH(G96,'اطلاعات دوره'!C:C,0),MATCH(H$1,'اطلاعات دوره'!$1:$1,0)),0)</f>
        <v>99/02/01</v>
      </c>
      <c r="I96" s="47" t="str">
        <f>IFERROR(INDEX('اطلاعات دوره'!A:Z,MATCH(G96,'اطلاعات دوره'!C:C,0),MATCH(I$1,'اطلاعات دوره'!$1:$1,0)),0)</f>
        <v>99/02/31</v>
      </c>
      <c r="J96" s="48">
        <f>IFERROR(INDEX('اطلاعات دوره'!A:Z,MATCH(G96,'اطلاعات دوره'!C:C,0),MATCH(J$1,'اطلاعات دوره'!$1:$1,0)),0)</f>
        <v>31</v>
      </c>
      <c r="K96" s="46"/>
      <c r="L96" s="158" t="str">
        <f>IFERROR(INDEX('اطلاعات دوره'!A:Z,MATCH(G96,'اطلاعات دوره'!C:C,0)-1,MATCH("عنوان",'اطلاعات دوره'!$1:$1,0)),"---")</f>
        <v>99/1</v>
      </c>
      <c r="M96" s="47" t="str">
        <f t="shared" si="12"/>
        <v>ایمن موج توس-99/1</v>
      </c>
      <c r="N96" s="48" t="str">
        <f t="shared" si="13"/>
        <v>ایمن موج توس-99/2</v>
      </c>
      <c r="O96" s="45"/>
      <c r="P96" s="158">
        <f>IFERROR(INDEX('قرائت کنتور'!A:AZ,MATCH(A96&amp;"-"&amp;"گاز",'قرائت کنتور'!B:B,0),MATCH(L96,'قرائت کنتور'!$1:$1,0)),0)</f>
        <v>0</v>
      </c>
      <c r="Q96" s="47">
        <f>IFERROR(INDEX('قرائت کنتور'!A:AZ,MATCH(A96&amp;"-"&amp;"گاز",'قرائت کنتور'!B:B,0),MATCH(G96,'قرائت کنتور'!$1:$1,0)),0)</f>
        <v>18940</v>
      </c>
      <c r="R96" s="47">
        <f t="shared" si="14"/>
        <v>18940</v>
      </c>
      <c r="S96" s="45"/>
      <c r="T96" s="155">
        <f>IFERROR(INDEX('تعرفه ها'!A:Z,MATCH("بهای هر متر مکعب گاز مصرفی",'تعرفه ها'!$B:$B,0),MATCH(F96,'تعرفه ها'!$2:$2,0)),"---")</f>
        <v>1150</v>
      </c>
      <c r="U96" s="50">
        <f t="shared" si="15"/>
        <v>21781000</v>
      </c>
      <c r="V96" s="50">
        <f>IFERROR(ROUND(R96*INDEX('تعرفه ها'!A:Z,MATCH("عوارض گاز به ازاء هر متر مکعب",'تعرفه ها'!$B:$B,0),MATCH(F96,'تعرفه ها'!$2:$2,0)),0),"---")</f>
        <v>0</v>
      </c>
      <c r="W96" s="50">
        <f>IFERROR(ROUND(((U96+V96)*INDEX('تعرفه ها'!A:Z,MATCH("هزینه نگهداری و تعمیرات شبکه گاز",'تعرفه ها'!$B:$B,0),MATCH(F96,'تعرفه ها'!$2:$2,0))/100),0),"---")</f>
        <v>2178100</v>
      </c>
      <c r="X96" s="50">
        <f>IFERROR(IF(INDEX('اطلاعات دوره'!A:Z,MATCH(G96,'اطلاعات دوره'!C:C,0),MATCH("گاز",'اطلاعات دوره'!$1:$1,0))="دارد",ROUND((U96+V96)*INDEX('تعرفه ها'!A:Z,MATCH("پیک فصلی گاز",'تعرفه ها'!$B:$B,0),MATCH(F96,'تعرفه ها'!$2:$2,0))/100,0),0),"---")</f>
        <v>0</v>
      </c>
      <c r="Y96" s="50">
        <f>IFERROR(ROUND(SUM(U96+V96+W96+X96)*INDEX('تعرفه ها'!A:Z,MATCH("مالیات گاز",'تعرفه ها'!$B:$B,0),MATCH(F96,'تعرفه ها'!$2:$2,0))/100,0),"---")</f>
        <v>0</v>
      </c>
      <c r="Z96" s="50">
        <f t="shared" si="16"/>
        <v>23959100</v>
      </c>
      <c r="AA96" s="50">
        <f t="shared" si="20"/>
        <v>685</v>
      </c>
      <c r="AB96" s="50">
        <f t="shared" si="17"/>
        <v>23959785</v>
      </c>
      <c r="AC96" s="50">
        <f t="shared" si="18"/>
        <v>785</v>
      </c>
      <c r="AD96" s="153">
        <f t="shared" si="19"/>
        <v>23959000</v>
      </c>
      <c r="AF96" s="155" t="str">
        <f>IFERROR(IF(INDEX(پرداخت!A:AZ,MATCH(A96&amp;" - "&amp;"گاز",پرداخت!$B:$B,0),MATCH(G96,پرداخت!$1:$1,0))="نشده","نشده","شده"),"---")</f>
        <v>نشده</v>
      </c>
      <c r="AH96" s="144"/>
    </row>
    <row r="97" spans="1:34" ht="34.9" hidden="1" customHeight="1">
      <c r="A97" s="171" t="s">
        <v>214</v>
      </c>
      <c r="B97" s="47">
        <f>IFERROR(INDEX('اطلاعات انشعابات شرکتها'!A:BB,MATCH(A97,'اطلاعات انشعابات شرکتها'!A:A,0),MATCH(B$1,'اطلاعات انشعابات شرکتها'!$1:$1,0)),0)</f>
        <v>106</v>
      </c>
      <c r="C97" s="48">
        <f>IFERROR(INDEX('اطلاعات انشعابات شرکتها'!A:BB,MATCH(A97,'اطلاعات انشعابات شرکتها'!A:A,0),MATCH(C$1,'اطلاعات انشعابات شرکتها'!$1:$1,0)),0)</f>
        <v>0</v>
      </c>
      <c r="D97" s="45"/>
      <c r="E97" s="171">
        <v>2</v>
      </c>
      <c r="F97" s="170">
        <v>99</v>
      </c>
      <c r="G97" s="47" t="str">
        <f t="shared" si="11"/>
        <v>99/2</v>
      </c>
      <c r="H97" s="47" t="str">
        <f>IFERROR(INDEX('اطلاعات دوره'!A:Z,MATCH(G97,'اطلاعات دوره'!C:C,0),MATCH(H$1,'اطلاعات دوره'!$1:$1,0)),0)</f>
        <v>99/02/01</v>
      </c>
      <c r="I97" s="47" t="str">
        <f>IFERROR(INDEX('اطلاعات دوره'!A:Z,MATCH(G97,'اطلاعات دوره'!C:C,0),MATCH(I$1,'اطلاعات دوره'!$1:$1,0)),0)</f>
        <v>99/02/31</v>
      </c>
      <c r="J97" s="48">
        <f>IFERROR(INDEX('اطلاعات دوره'!A:Z,MATCH(G97,'اطلاعات دوره'!C:C,0),MATCH(J$1,'اطلاعات دوره'!$1:$1,0)),0)</f>
        <v>31</v>
      </c>
      <c r="K97" s="46"/>
      <c r="L97" s="158" t="str">
        <f>IFERROR(INDEX('اطلاعات دوره'!A:Z,MATCH(G97,'اطلاعات دوره'!C:C,0)-1,MATCH("عنوان",'اطلاعات دوره'!$1:$1,0)),"---")</f>
        <v>99/1</v>
      </c>
      <c r="M97" s="47" t="str">
        <f t="shared" si="12"/>
        <v>آداک صنعت (1)-99/1</v>
      </c>
      <c r="N97" s="48" t="str">
        <f t="shared" si="13"/>
        <v>آداک صنعت (1)-99/2</v>
      </c>
      <c r="O97" s="45"/>
      <c r="P97" s="158">
        <f>IFERROR(INDEX('قرائت کنتور'!A:AZ,MATCH(A97&amp;"-"&amp;"گاز",'قرائت کنتور'!B:B,0),MATCH(L97,'قرائت کنتور'!$1:$1,0)),0)</f>
        <v>0</v>
      </c>
      <c r="Q97" s="47">
        <f>IFERROR(INDEX('قرائت کنتور'!A:AZ,MATCH(A97&amp;"-"&amp;"گاز",'قرائت کنتور'!B:B,0),MATCH(G97,'قرائت کنتور'!$1:$1,0)),0)</f>
        <v>5066</v>
      </c>
      <c r="R97" s="47">
        <f t="shared" si="14"/>
        <v>5066</v>
      </c>
      <c r="S97" s="45"/>
      <c r="T97" s="155">
        <f>IFERROR(INDEX('تعرفه ها'!A:Z,MATCH("بهای هر متر مکعب گاز مصرفی",'تعرفه ها'!$B:$B,0),MATCH(F97,'تعرفه ها'!$2:$2,0)),"---")</f>
        <v>1150</v>
      </c>
      <c r="U97" s="50">
        <f t="shared" si="15"/>
        <v>5825900</v>
      </c>
      <c r="V97" s="50">
        <f>IFERROR(ROUND(R97*INDEX('تعرفه ها'!A:Z,MATCH("عوارض گاز به ازاء هر متر مکعب",'تعرفه ها'!$B:$B,0),MATCH(F97,'تعرفه ها'!$2:$2,0)),0),"---")</f>
        <v>0</v>
      </c>
      <c r="W97" s="50">
        <f>IFERROR(ROUND(((U97+V97)*INDEX('تعرفه ها'!A:Z,MATCH("هزینه نگهداری و تعمیرات شبکه گاز",'تعرفه ها'!$B:$B,0),MATCH(F97,'تعرفه ها'!$2:$2,0))/100),0),"---")</f>
        <v>582590</v>
      </c>
      <c r="X97" s="50">
        <f>IFERROR(IF(INDEX('اطلاعات دوره'!A:Z,MATCH(G97,'اطلاعات دوره'!C:C,0),MATCH("گاز",'اطلاعات دوره'!$1:$1,0))="دارد",ROUND((U97+V97)*INDEX('تعرفه ها'!A:Z,MATCH("پیک فصلی گاز",'تعرفه ها'!$B:$B,0),MATCH(F97,'تعرفه ها'!$2:$2,0))/100,0),0),"---")</f>
        <v>0</v>
      </c>
      <c r="Y97" s="50">
        <f>IFERROR(ROUND(SUM(U97+V97+W97+X97)*INDEX('تعرفه ها'!A:Z,MATCH("مالیات گاز",'تعرفه ها'!$B:$B,0),MATCH(F97,'تعرفه ها'!$2:$2,0))/100,0),"---")</f>
        <v>0</v>
      </c>
      <c r="Z97" s="50">
        <f t="shared" si="16"/>
        <v>6408490</v>
      </c>
      <c r="AA97" s="50">
        <f t="shared" si="20"/>
        <v>357465</v>
      </c>
      <c r="AB97" s="50">
        <f t="shared" si="17"/>
        <v>6765955</v>
      </c>
      <c r="AC97" s="50">
        <f t="shared" si="18"/>
        <v>955</v>
      </c>
      <c r="AD97" s="153">
        <f t="shared" si="19"/>
        <v>6765000</v>
      </c>
      <c r="AF97" s="155" t="str">
        <f>IFERROR(IF(INDEX(پرداخت!A:AZ,MATCH(A97&amp;" - "&amp;"گاز",پرداخت!$B:$B,0),MATCH(G97,پرداخت!$1:$1,0))="نشده","نشده","شده"),"---")</f>
        <v>نشده</v>
      </c>
      <c r="AH97" s="144"/>
    </row>
    <row r="98" spans="1:34" ht="34.9" hidden="1" customHeight="1">
      <c r="A98" s="171" t="s">
        <v>216</v>
      </c>
      <c r="B98" s="47">
        <f>IFERROR(INDEX('اطلاعات انشعابات شرکتها'!A:BB,MATCH(A98,'اطلاعات انشعابات شرکتها'!A:A,0),MATCH(B$1,'اطلاعات انشعابات شرکتها'!$1:$1,0)),0)</f>
        <v>108</v>
      </c>
      <c r="C98" s="48">
        <f>IFERROR(INDEX('اطلاعات انشعابات شرکتها'!A:BB,MATCH(A98,'اطلاعات انشعابات شرکتها'!A:A,0),MATCH(C$1,'اطلاعات انشعابات شرکتها'!$1:$1,0)),0)</f>
        <v>0</v>
      </c>
      <c r="D98" s="45"/>
      <c r="E98" s="171">
        <v>2</v>
      </c>
      <c r="F98" s="170">
        <v>99</v>
      </c>
      <c r="G98" s="47" t="str">
        <f t="shared" si="11"/>
        <v>99/2</v>
      </c>
      <c r="H98" s="47" t="str">
        <f>IFERROR(INDEX('اطلاعات دوره'!A:Z,MATCH(G98,'اطلاعات دوره'!C:C,0),MATCH(H$1,'اطلاعات دوره'!$1:$1,0)),0)</f>
        <v>99/02/01</v>
      </c>
      <c r="I98" s="47" t="str">
        <f>IFERROR(INDEX('اطلاعات دوره'!A:Z,MATCH(G98,'اطلاعات دوره'!C:C,0),MATCH(I$1,'اطلاعات دوره'!$1:$1,0)),0)</f>
        <v>99/02/31</v>
      </c>
      <c r="J98" s="48">
        <f>IFERROR(INDEX('اطلاعات دوره'!A:Z,MATCH(G98,'اطلاعات دوره'!C:C,0),MATCH(J$1,'اطلاعات دوره'!$1:$1,0)),0)</f>
        <v>31</v>
      </c>
      <c r="K98" s="46"/>
      <c r="L98" s="158" t="str">
        <f>IFERROR(INDEX('اطلاعات دوره'!A:Z,MATCH(G98,'اطلاعات دوره'!C:C,0)-1,MATCH("عنوان",'اطلاعات دوره'!$1:$1,0)),"---")</f>
        <v>99/1</v>
      </c>
      <c r="M98" s="47" t="str">
        <f t="shared" si="12"/>
        <v>آرشام صنعت توس-99/1</v>
      </c>
      <c r="N98" s="48" t="str">
        <f t="shared" si="13"/>
        <v>آرشام صنعت توس-99/2</v>
      </c>
      <c r="O98" s="45"/>
      <c r="P98" s="158">
        <f>IFERROR(INDEX('قرائت کنتور'!A:AZ,MATCH(A98&amp;"-"&amp;"گاز",'قرائت کنتور'!B:B,0),MATCH(L98,'قرائت کنتور'!$1:$1,0)),0)</f>
        <v>0</v>
      </c>
      <c r="Q98" s="47">
        <f>IFERROR(INDEX('قرائت کنتور'!A:AZ,MATCH(A98&amp;"-"&amp;"گاز",'قرائت کنتور'!B:B,0),MATCH(G98,'قرائت کنتور'!$1:$1,0)),0)</f>
        <v>74544</v>
      </c>
      <c r="R98" s="47">
        <f t="shared" si="14"/>
        <v>74544</v>
      </c>
      <c r="S98" s="45"/>
      <c r="T98" s="155">
        <f>IFERROR(INDEX('تعرفه ها'!A:Z,MATCH("بهای هر متر مکعب گاز مصرفی",'تعرفه ها'!$B:$B,0),MATCH(F98,'تعرفه ها'!$2:$2,0)),"---")</f>
        <v>1150</v>
      </c>
      <c r="U98" s="50">
        <f t="shared" si="15"/>
        <v>85725600</v>
      </c>
      <c r="V98" s="50">
        <f>IFERROR(ROUND(R98*INDEX('تعرفه ها'!A:Z,MATCH("عوارض گاز به ازاء هر متر مکعب",'تعرفه ها'!$B:$B,0),MATCH(F98,'تعرفه ها'!$2:$2,0)),0),"---")</f>
        <v>0</v>
      </c>
      <c r="W98" s="50">
        <f>IFERROR(ROUND(((U98+V98)*INDEX('تعرفه ها'!A:Z,MATCH("هزینه نگهداری و تعمیرات شبکه گاز",'تعرفه ها'!$B:$B,0),MATCH(F98,'تعرفه ها'!$2:$2,0))/100),0),"---")</f>
        <v>8572560</v>
      </c>
      <c r="X98" s="50">
        <f>IFERROR(IF(INDEX('اطلاعات دوره'!A:Z,MATCH(G98,'اطلاعات دوره'!C:C,0),MATCH("گاز",'اطلاعات دوره'!$1:$1,0))="دارد",ROUND((U98+V98)*INDEX('تعرفه ها'!A:Z,MATCH("پیک فصلی گاز",'تعرفه ها'!$B:$B,0),MATCH(F98,'تعرفه ها'!$2:$2,0))/100,0),0),"---")</f>
        <v>0</v>
      </c>
      <c r="Y98" s="50">
        <f>IFERROR(ROUND(SUM(U98+V98+W98+X98)*INDEX('تعرفه ها'!A:Z,MATCH("مالیات گاز",'تعرفه ها'!$B:$B,0),MATCH(F98,'تعرفه ها'!$2:$2,0))/100,0),"---")</f>
        <v>0</v>
      </c>
      <c r="Z98" s="50">
        <f t="shared" si="16"/>
        <v>94298160</v>
      </c>
      <c r="AA98" s="50">
        <f t="shared" si="20"/>
        <v>-90314755</v>
      </c>
      <c r="AB98" s="50">
        <f t="shared" si="17"/>
        <v>3983405</v>
      </c>
      <c r="AC98" s="50">
        <f t="shared" si="18"/>
        <v>405</v>
      </c>
      <c r="AD98" s="153">
        <f t="shared" si="19"/>
        <v>3983000</v>
      </c>
      <c r="AF98" s="155" t="str">
        <f>IFERROR(IF(INDEX(پرداخت!A:AZ,MATCH(A98&amp;" - "&amp;"گاز",پرداخت!$B:$B,0),MATCH(G98,پرداخت!$1:$1,0))="نشده","نشده","شده"),"---")</f>
        <v>نشده</v>
      </c>
      <c r="AH98" s="144"/>
    </row>
    <row r="99" spans="1:34" ht="34.9" hidden="1" customHeight="1">
      <c r="A99" s="171" t="s">
        <v>217</v>
      </c>
      <c r="B99" s="47">
        <f>IFERROR(INDEX('اطلاعات انشعابات شرکتها'!A:BB,MATCH(A99,'اطلاعات انشعابات شرکتها'!A:A,0),MATCH(B$1,'اطلاعات انشعابات شرکتها'!$1:$1,0)),0)</f>
        <v>109</v>
      </c>
      <c r="C99" s="48">
        <f>IFERROR(INDEX('اطلاعات انشعابات شرکتها'!A:BB,MATCH(A99,'اطلاعات انشعابات شرکتها'!A:A,0),MATCH(C$1,'اطلاعات انشعابات شرکتها'!$1:$1,0)),0)</f>
        <v>0</v>
      </c>
      <c r="D99" s="45"/>
      <c r="E99" s="171">
        <v>2</v>
      </c>
      <c r="F99" s="170">
        <v>99</v>
      </c>
      <c r="G99" s="47" t="str">
        <f t="shared" si="11"/>
        <v>99/2</v>
      </c>
      <c r="H99" s="47" t="str">
        <f>IFERROR(INDEX('اطلاعات دوره'!A:Z,MATCH(G99,'اطلاعات دوره'!C:C,0),MATCH(H$1,'اطلاعات دوره'!$1:$1,0)),0)</f>
        <v>99/02/01</v>
      </c>
      <c r="I99" s="47" t="str">
        <f>IFERROR(INDEX('اطلاعات دوره'!A:Z,MATCH(G99,'اطلاعات دوره'!C:C,0),MATCH(I$1,'اطلاعات دوره'!$1:$1,0)),0)</f>
        <v>99/02/31</v>
      </c>
      <c r="J99" s="48">
        <f>IFERROR(INDEX('اطلاعات دوره'!A:Z,MATCH(G99,'اطلاعات دوره'!C:C,0),MATCH(J$1,'اطلاعات دوره'!$1:$1,0)),0)</f>
        <v>31</v>
      </c>
      <c r="K99" s="46"/>
      <c r="L99" s="158" t="str">
        <f>IFERROR(INDEX('اطلاعات دوره'!A:Z,MATCH(G99,'اطلاعات دوره'!C:C,0)-1,MATCH("عنوان",'اطلاعات دوره'!$1:$1,0)),"---")</f>
        <v>99/1</v>
      </c>
      <c r="M99" s="47" t="str">
        <f t="shared" si="12"/>
        <v>آرون زیست طب پاژ-99/1</v>
      </c>
      <c r="N99" s="48" t="str">
        <f t="shared" si="13"/>
        <v>آرون زیست طب پاژ-99/2</v>
      </c>
      <c r="O99" s="45"/>
      <c r="P99" s="158">
        <f>IFERROR(INDEX('قرائت کنتور'!A:AZ,MATCH(A99&amp;"-"&amp;"گاز",'قرائت کنتور'!B:B,0),MATCH(L99,'قرائت کنتور'!$1:$1,0)),0)</f>
        <v>0</v>
      </c>
      <c r="Q99" s="47">
        <f>IFERROR(INDEX('قرائت کنتور'!A:AZ,MATCH(A99&amp;"-"&amp;"گاز",'قرائت کنتور'!B:B,0),MATCH(G99,'قرائت کنتور'!$1:$1,0)),0)</f>
        <v>1420</v>
      </c>
      <c r="R99" s="47">
        <f t="shared" si="14"/>
        <v>1420</v>
      </c>
      <c r="S99" s="45"/>
      <c r="T99" s="155">
        <f>IFERROR(INDEX('تعرفه ها'!A:Z,MATCH("بهای هر متر مکعب گاز مصرفی",'تعرفه ها'!$B:$B,0),MATCH(F99,'تعرفه ها'!$2:$2,0)),"---")</f>
        <v>1150</v>
      </c>
      <c r="U99" s="50">
        <f t="shared" si="15"/>
        <v>1633000</v>
      </c>
      <c r="V99" s="50">
        <f>IFERROR(ROUND(R99*INDEX('تعرفه ها'!A:Z,MATCH("عوارض گاز به ازاء هر متر مکعب",'تعرفه ها'!$B:$B,0),MATCH(F99,'تعرفه ها'!$2:$2,0)),0),"---")</f>
        <v>0</v>
      </c>
      <c r="W99" s="50">
        <f>IFERROR(ROUND(((U99+V99)*INDEX('تعرفه ها'!A:Z,MATCH("هزینه نگهداری و تعمیرات شبکه گاز",'تعرفه ها'!$B:$B,0),MATCH(F99,'تعرفه ها'!$2:$2,0))/100),0),"---")</f>
        <v>163300</v>
      </c>
      <c r="X99" s="50">
        <f>IFERROR(IF(INDEX('اطلاعات دوره'!A:Z,MATCH(G99,'اطلاعات دوره'!C:C,0),MATCH("گاز",'اطلاعات دوره'!$1:$1,0))="دارد",ROUND((U99+V99)*INDEX('تعرفه ها'!A:Z,MATCH("پیک فصلی گاز",'تعرفه ها'!$B:$B,0),MATCH(F99,'تعرفه ها'!$2:$2,0))/100,0),0),"---")</f>
        <v>0</v>
      </c>
      <c r="Y99" s="50">
        <f>IFERROR(ROUND(SUM(U99+V99+W99+X99)*INDEX('تعرفه ها'!A:Z,MATCH("مالیات گاز",'تعرفه ها'!$B:$B,0),MATCH(F99,'تعرفه ها'!$2:$2,0))/100,0),"---")</f>
        <v>0</v>
      </c>
      <c r="Z99" s="50">
        <f t="shared" si="16"/>
        <v>1796300</v>
      </c>
      <c r="AA99" s="50">
        <f t="shared" si="20"/>
        <v>-1188940</v>
      </c>
      <c r="AB99" s="50">
        <f t="shared" si="17"/>
        <v>607360</v>
      </c>
      <c r="AC99" s="50">
        <f t="shared" si="18"/>
        <v>360</v>
      </c>
      <c r="AD99" s="153">
        <f t="shared" si="19"/>
        <v>607000</v>
      </c>
      <c r="AF99" s="155" t="str">
        <f>IFERROR(IF(INDEX(پرداخت!A:AZ,MATCH(A99&amp;" - "&amp;"گاز",پرداخت!$B:$B,0),MATCH(G99,پرداخت!$1:$1,0))="نشده","نشده","شده"),"---")</f>
        <v>نشده</v>
      </c>
      <c r="AH99" s="144"/>
    </row>
    <row r="100" spans="1:34" ht="34.9" hidden="1" customHeight="1">
      <c r="A100" s="171" t="s">
        <v>218</v>
      </c>
      <c r="B100" s="47">
        <f>IFERROR(INDEX('اطلاعات انشعابات شرکتها'!A:BB,MATCH(A100,'اطلاعات انشعابات شرکتها'!A:A,0),MATCH(B$1,'اطلاعات انشعابات شرکتها'!$1:$1,0)),0)</f>
        <v>110</v>
      </c>
      <c r="C100" s="48">
        <f>IFERROR(INDEX('اطلاعات انشعابات شرکتها'!A:BB,MATCH(A100,'اطلاعات انشعابات شرکتها'!A:A,0),MATCH(C$1,'اطلاعات انشعابات شرکتها'!$1:$1,0)),0)</f>
        <v>0</v>
      </c>
      <c r="D100" s="45"/>
      <c r="E100" s="171">
        <v>2</v>
      </c>
      <c r="F100" s="170">
        <v>99</v>
      </c>
      <c r="G100" s="47" t="str">
        <f t="shared" si="11"/>
        <v>99/2</v>
      </c>
      <c r="H100" s="47" t="str">
        <f>IFERROR(INDEX('اطلاعات دوره'!A:Z,MATCH(G100,'اطلاعات دوره'!C:C,0),MATCH(H$1,'اطلاعات دوره'!$1:$1,0)),0)</f>
        <v>99/02/01</v>
      </c>
      <c r="I100" s="47" t="str">
        <f>IFERROR(INDEX('اطلاعات دوره'!A:Z,MATCH(G100,'اطلاعات دوره'!C:C,0),MATCH(I$1,'اطلاعات دوره'!$1:$1,0)),0)</f>
        <v>99/02/31</v>
      </c>
      <c r="J100" s="48">
        <f>IFERROR(INDEX('اطلاعات دوره'!A:Z,MATCH(G100,'اطلاعات دوره'!C:C,0),MATCH(J$1,'اطلاعات دوره'!$1:$1,0)),0)</f>
        <v>31</v>
      </c>
      <c r="K100" s="46"/>
      <c r="L100" s="158" t="str">
        <f>IFERROR(INDEX('اطلاعات دوره'!A:Z,MATCH(G100,'اطلاعات دوره'!C:C,0)-1,MATCH("عنوان",'اطلاعات دوره'!$1:$1,0)),"---")</f>
        <v>99/1</v>
      </c>
      <c r="M100" s="47" t="str">
        <f t="shared" si="12"/>
        <v>آژانس پارک-99/1</v>
      </c>
      <c r="N100" s="48" t="str">
        <f t="shared" si="13"/>
        <v>آژانس پارک-99/2</v>
      </c>
      <c r="O100" s="45"/>
      <c r="P100" s="158">
        <f>IFERROR(INDEX('قرائت کنتور'!A:AZ,MATCH(A100&amp;"-"&amp;"گاز",'قرائت کنتور'!B:B,0),MATCH(L100,'قرائت کنتور'!$1:$1,0)),0)</f>
        <v>0</v>
      </c>
      <c r="Q100" s="47">
        <f>IFERROR(INDEX('قرائت کنتور'!A:AZ,MATCH(A100&amp;"-"&amp;"گاز",'قرائت کنتور'!B:B,0),MATCH(G100,'قرائت کنتور'!$1:$1,0)),0)</f>
        <v>10289</v>
      </c>
      <c r="R100" s="47">
        <f t="shared" si="14"/>
        <v>10289</v>
      </c>
      <c r="S100" s="45"/>
      <c r="T100" s="155">
        <f>IFERROR(INDEX('تعرفه ها'!A:Z,MATCH("بهای هر متر مکعب گاز مصرفی",'تعرفه ها'!$B:$B,0),MATCH(F100,'تعرفه ها'!$2:$2,0)),"---")</f>
        <v>1150</v>
      </c>
      <c r="U100" s="50">
        <f t="shared" si="15"/>
        <v>11832350</v>
      </c>
      <c r="V100" s="50">
        <f>IFERROR(ROUND(R100*INDEX('تعرفه ها'!A:Z,MATCH("عوارض گاز به ازاء هر متر مکعب",'تعرفه ها'!$B:$B,0),MATCH(F100,'تعرفه ها'!$2:$2,0)),0),"---")</f>
        <v>0</v>
      </c>
      <c r="W100" s="50">
        <f>IFERROR(ROUND(((U100+V100)*INDEX('تعرفه ها'!A:Z,MATCH("هزینه نگهداری و تعمیرات شبکه گاز",'تعرفه ها'!$B:$B,0),MATCH(F100,'تعرفه ها'!$2:$2,0))/100),0),"---")</f>
        <v>1183235</v>
      </c>
      <c r="X100" s="50">
        <f>IFERROR(IF(INDEX('اطلاعات دوره'!A:Z,MATCH(G100,'اطلاعات دوره'!C:C,0),MATCH("گاز",'اطلاعات دوره'!$1:$1,0))="دارد",ROUND((U100+V100)*INDEX('تعرفه ها'!A:Z,MATCH("پیک فصلی گاز",'تعرفه ها'!$B:$B,0),MATCH(F100,'تعرفه ها'!$2:$2,0))/100,0),0),"---")</f>
        <v>0</v>
      </c>
      <c r="Y100" s="50">
        <f>IFERROR(ROUND(SUM(U100+V100+W100+X100)*INDEX('تعرفه ها'!A:Z,MATCH("مالیات گاز",'تعرفه ها'!$B:$B,0),MATCH(F100,'تعرفه ها'!$2:$2,0))/100,0),"---")</f>
        <v>0</v>
      </c>
      <c r="Z100" s="50">
        <f t="shared" si="16"/>
        <v>13015585</v>
      </c>
      <c r="AA100" s="50">
        <f t="shared" si="20"/>
        <v>-4043875</v>
      </c>
      <c r="AB100" s="50">
        <f t="shared" si="17"/>
        <v>8971710</v>
      </c>
      <c r="AC100" s="50">
        <f t="shared" si="18"/>
        <v>710</v>
      </c>
      <c r="AD100" s="153">
        <f t="shared" si="19"/>
        <v>8971000</v>
      </c>
      <c r="AF100" s="155" t="str">
        <f>IFERROR(IF(INDEX(پرداخت!A:AZ,MATCH(A100&amp;" - "&amp;"گاز",پرداخت!$B:$B,0),MATCH(G100,پرداخت!$1:$1,0))="نشده","نشده","شده"),"---")</f>
        <v>نشده</v>
      </c>
      <c r="AH100" s="144"/>
    </row>
    <row r="101" spans="1:34" ht="34.9" hidden="1" customHeight="1">
      <c r="A101" s="171" t="s">
        <v>219</v>
      </c>
      <c r="B101" s="47">
        <f>IFERROR(INDEX('اطلاعات انشعابات شرکتها'!A:BB,MATCH(A101,'اطلاعات انشعابات شرکتها'!A:A,0),MATCH(B$1,'اطلاعات انشعابات شرکتها'!$1:$1,0)),0)</f>
        <v>111</v>
      </c>
      <c r="C101" s="48">
        <f>IFERROR(INDEX('اطلاعات انشعابات شرکتها'!A:BB,MATCH(A101,'اطلاعات انشعابات شرکتها'!A:A,0),MATCH(C$1,'اطلاعات انشعابات شرکتها'!$1:$1,0)),0)</f>
        <v>0</v>
      </c>
      <c r="D101" s="45"/>
      <c r="E101" s="171">
        <v>2</v>
      </c>
      <c r="F101" s="170">
        <v>99</v>
      </c>
      <c r="G101" s="47" t="str">
        <f t="shared" si="11"/>
        <v>99/2</v>
      </c>
      <c r="H101" s="47" t="str">
        <f>IFERROR(INDEX('اطلاعات دوره'!A:Z,MATCH(G101,'اطلاعات دوره'!C:C,0),MATCH(H$1,'اطلاعات دوره'!$1:$1,0)),0)</f>
        <v>99/02/01</v>
      </c>
      <c r="I101" s="47" t="str">
        <f>IFERROR(INDEX('اطلاعات دوره'!A:Z,MATCH(G101,'اطلاعات دوره'!C:C,0),MATCH(I$1,'اطلاعات دوره'!$1:$1,0)),0)</f>
        <v>99/02/31</v>
      </c>
      <c r="J101" s="48">
        <f>IFERROR(INDEX('اطلاعات دوره'!A:Z,MATCH(G101,'اطلاعات دوره'!C:C,0),MATCH(J$1,'اطلاعات دوره'!$1:$1,0)),0)</f>
        <v>31</v>
      </c>
      <c r="K101" s="46"/>
      <c r="L101" s="158" t="str">
        <f>IFERROR(INDEX('اطلاعات دوره'!A:Z,MATCH(G101,'اطلاعات دوره'!C:C,0)-1,MATCH("عنوان",'اطلاعات دوره'!$1:$1,0)),"---")</f>
        <v>99/1</v>
      </c>
      <c r="M101" s="47" t="str">
        <f t="shared" si="12"/>
        <v>برچسب انرژی-99/1</v>
      </c>
      <c r="N101" s="48" t="str">
        <f t="shared" si="13"/>
        <v>برچسب انرژی-99/2</v>
      </c>
      <c r="O101" s="45"/>
      <c r="P101" s="158">
        <f>IFERROR(INDEX('قرائت کنتور'!A:AZ,MATCH(A101&amp;"-"&amp;"گاز",'قرائت کنتور'!B:B,0),MATCH(L101,'قرائت کنتور'!$1:$1,0)),0)</f>
        <v>0</v>
      </c>
      <c r="Q101" s="47">
        <f>IFERROR(INDEX('قرائت کنتور'!A:AZ,MATCH(A101&amp;"-"&amp;"گاز",'قرائت کنتور'!B:B,0),MATCH(G101,'قرائت کنتور'!$1:$1,0)),0)</f>
        <v>26326</v>
      </c>
      <c r="R101" s="47">
        <f t="shared" si="14"/>
        <v>26326</v>
      </c>
      <c r="S101" s="45"/>
      <c r="T101" s="155">
        <f>IFERROR(INDEX('تعرفه ها'!A:Z,MATCH("بهای هر متر مکعب گاز مصرفی",'تعرفه ها'!$B:$B,0),MATCH(F101,'تعرفه ها'!$2:$2,0)),"---")</f>
        <v>1150</v>
      </c>
      <c r="U101" s="50">
        <f t="shared" si="15"/>
        <v>30274900</v>
      </c>
      <c r="V101" s="50">
        <f>IFERROR(ROUND(R101*INDEX('تعرفه ها'!A:Z,MATCH("عوارض گاز به ازاء هر متر مکعب",'تعرفه ها'!$B:$B,0),MATCH(F101,'تعرفه ها'!$2:$2,0)),0),"---")</f>
        <v>0</v>
      </c>
      <c r="W101" s="50">
        <f>IFERROR(ROUND(((U101+V101)*INDEX('تعرفه ها'!A:Z,MATCH("هزینه نگهداری و تعمیرات شبکه گاز",'تعرفه ها'!$B:$B,0),MATCH(F101,'تعرفه ها'!$2:$2,0))/100),0),"---")</f>
        <v>3027490</v>
      </c>
      <c r="X101" s="50">
        <f>IFERROR(IF(INDEX('اطلاعات دوره'!A:Z,MATCH(G101,'اطلاعات دوره'!C:C,0),MATCH("گاز",'اطلاعات دوره'!$1:$1,0))="دارد",ROUND((U101+V101)*INDEX('تعرفه ها'!A:Z,MATCH("پیک فصلی گاز",'تعرفه ها'!$B:$B,0),MATCH(F101,'تعرفه ها'!$2:$2,0))/100,0),0),"---")</f>
        <v>0</v>
      </c>
      <c r="Y101" s="50">
        <f>IFERROR(ROUND(SUM(U101+V101+W101+X101)*INDEX('تعرفه ها'!A:Z,MATCH("مالیات گاز",'تعرفه ها'!$B:$B,0),MATCH(F101,'تعرفه ها'!$2:$2,0))/100,0),"---")</f>
        <v>0</v>
      </c>
      <c r="Z101" s="50">
        <f t="shared" si="16"/>
        <v>33302390</v>
      </c>
      <c r="AA101" s="50">
        <f t="shared" si="20"/>
        <v>-29976580</v>
      </c>
      <c r="AB101" s="50">
        <f t="shared" si="17"/>
        <v>3325810</v>
      </c>
      <c r="AC101" s="50">
        <f t="shared" si="18"/>
        <v>810</v>
      </c>
      <c r="AD101" s="153">
        <f t="shared" si="19"/>
        <v>3325000</v>
      </c>
      <c r="AF101" s="155" t="str">
        <f>IFERROR(IF(INDEX(پرداخت!A:AZ,MATCH(A101&amp;" - "&amp;"گاز",پرداخت!$B:$B,0),MATCH(G101,پرداخت!$1:$1,0))="نشده","نشده","شده"),"---")</f>
        <v>نشده</v>
      </c>
      <c r="AH101" s="144"/>
    </row>
    <row r="102" spans="1:34" ht="34.9" hidden="1" customHeight="1">
      <c r="A102" s="171" t="s">
        <v>220</v>
      </c>
      <c r="B102" s="47">
        <f>IFERROR(INDEX('اطلاعات انشعابات شرکتها'!A:BB,MATCH(A102,'اطلاعات انشعابات شرکتها'!A:A,0),MATCH(B$1,'اطلاعات انشعابات شرکتها'!$1:$1,0)),0)</f>
        <v>112</v>
      </c>
      <c r="C102" s="48">
        <f>IFERROR(INDEX('اطلاعات انشعابات شرکتها'!A:BB,MATCH(A102,'اطلاعات انشعابات شرکتها'!A:A,0),MATCH(C$1,'اطلاعات انشعابات شرکتها'!$1:$1,0)),0)</f>
        <v>0</v>
      </c>
      <c r="D102" s="45"/>
      <c r="E102" s="171">
        <v>2</v>
      </c>
      <c r="F102" s="170">
        <v>99</v>
      </c>
      <c r="G102" s="47" t="str">
        <f t="shared" si="11"/>
        <v>99/2</v>
      </c>
      <c r="H102" s="47" t="str">
        <f>IFERROR(INDEX('اطلاعات دوره'!A:Z,MATCH(G102,'اطلاعات دوره'!C:C,0),MATCH(H$1,'اطلاعات دوره'!$1:$1,0)),0)</f>
        <v>99/02/01</v>
      </c>
      <c r="I102" s="47" t="str">
        <f>IFERROR(INDEX('اطلاعات دوره'!A:Z,MATCH(G102,'اطلاعات دوره'!C:C,0),MATCH(I$1,'اطلاعات دوره'!$1:$1,0)),0)</f>
        <v>99/02/31</v>
      </c>
      <c r="J102" s="48">
        <f>IFERROR(INDEX('اطلاعات دوره'!A:Z,MATCH(G102,'اطلاعات دوره'!C:C,0),MATCH(J$1,'اطلاعات دوره'!$1:$1,0)),0)</f>
        <v>31</v>
      </c>
      <c r="K102" s="46"/>
      <c r="L102" s="158" t="str">
        <f>IFERROR(INDEX('اطلاعات دوره'!A:Z,MATCH(G102,'اطلاعات دوره'!C:C,0)-1,MATCH("عنوان",'اطلاعات دوره'!$1:$1,0)),"---")</f>
        <v>99/1</v>
      </c>
      <c r="M102" s="47" t="str">
        <f t="shared" si="12"/>
        <v>بهین پالایه فرزاد-99/1</v>
      </c>
      <c r="N102" s="48" t="str">
        <f t="shared" si="13"/>
        <v>بهین پالایه فرزاد-99/2</v>
      </c>
      <c r="O102" s="45"/>
      <c r="P102" s="158">
        <f>IFERROR(INDEX('قرائت کنتور'!A:AZ,MATCH(A102&amp;"-"&amp;"گاز",'قرائت کنتور'!B:B,0),MATCH(L102,'قرائت کنتور'!$1:$1,0)),0)</f>
        <v>0</v>
      </c>
      <c r="Q102" s="47">
        <f>IFERROR(INDEX('قرائت کنتور'!A:AZ,MATCH(A102&amp;"-"&amp;"گاز",'قرائت کنتور'!B:B,0),MATCH(G102,'قرائت کنتور'!$1:$1,0)),0)</f>
        <v>8304</v>
      </c>
      <c r="R102" s="47">
        <f t="shared" si="14"/>
        <v>8304</v>
      </c>
      <c r="S102" s="45"/>
      <c r="T102" s="155">
        <f>IFERROR(INDEX('تعرفه ها'!A:Z,MATCH("بهای هر متر مکعب گاز مصرفی",'تعرفه ها'!$B:$B,0),MATCH(F102,'تعرفه ها'!$2:$2,0)),"---")</f>
        <v>1150</v>
      </c>
      <c r="U102" s="50">
        <f>IFERROR(ROUND(R102*T102*2/3,0),"---")</f>
        <v>6366400</v>
      </c>
      <c r="V102" s="50">
        <f>IFERROR(ROUND(R102*INDEX('تعرفه ها'!A:Z,MATCH("عوارض گاز به ازاء هر متر مکعب",'تعرفه ها'!$B:$B,0),MATCH(F102,'تعرفه ها'!$2:$2,0)),0),"---")</f>
        <v>0</v>
      </c>
      <c r="W102" s="50">
        <f>IFERROR(ROUND(((U102+V102)*INDEX('تعرفه ها'!A:Z,MATCH("هزینه نگهداری و تعمیرات شبکه گاز",'تعرفه ها'!$B:$B,0),MATCH(F102,'تعرفه ها'!$2:$2,0))/100),0),"---")</f>
        <v>636640</v>
      </c>
      <c r="X102" s="50">
        <f>IFERROR(IF(INDEX('اطلاعات دوره'!A:Z,MATCH(G102,'اطلاعات دوره'!C:C,0),MATCH("گاز",'اطلاعات دوره'!$1:$1,0))="دارد",ROUND((U102+V102)*INDEX('تعرفه ها'!A:Z,MATCH("پیک فصلی گاز",'تعرفه ها'!$B:$B,0),MATCH(F102,'تعرفه ها'!$2:$2,0))/100,0),0),"---")</f>
        <v>0</v>
      </c>
      <c r="Y102" s="50">
        <f>IFERROR(ROUND(SUM(U102+V102+W102+X102)*INDEX('تعرفه ها'!A:Z,MATCH("مالیات گاز",'تعرفه ها'!$B:$B,0),MATCH(F102,'تعرفه ها'!$2:$2,0))/100,0),"---")</f>
        <v>0</v>
      </c>
      <c r="Z102" s="50">
        <f t="shared" si="16"/>
        <v>7003040</v>
      </c>
      <c r="AA102" s="50">
        <f t="shared" si="20"/>
        <v>-8113910</v>
      </c>
      <c r="AB102" s="50">
        <f t="shared" si="17"/>
        <v>-1110870</v>
      </c>
      <c r="AC102" s="50">
        <f t="shared" si="18"/>
        <v>870</v>
      </c>
      <c r="AD102" s="153">
        <f t="shared" si="19"/>
        <v>-1111740</v>
      </c>
      <c r="AF102" s="155" t="str">
        <f>IFERROR(IF(INDEX(پرداخت!A:AZ,MATCH(A102&amp;" - "&amp;"گاز",پرداخت!$B:$B,0),MATCH(G102,پرداخت!$1:$1,0))="نشده","نشده","شده"),"---")</f>
        <v>نشده</v>
      </c>
      <c r="AH102" s="144"/>
    </row>
    <row r="103" spans="1:34" ht="34.9" hidden="1" customHeight="1">
      <c r="A103" s="171" t="s">
        <v>222</v>
      </c>
      <c r="B103" s="47">
        <f>IFERROR(INDEX('اطلاعات انشعابات شرکتها'!A:BB,MATCH(A103,'اطلاعات انشعابات شرکتها'!A:A,0),MATCH(B$1,'اطلاعات انشعابات شرکتها'!$1:$1,0)),0)</f>
        <v>113</v>
      </c>
      <c r="C103" s="48">
        <f>IFERROR(INDEX('اطلاعات انشعابات شرکتها'!A:BB,MATCH(A103,'اطلاعات انشعابات شرکتها'!A:A,0),MATCH(C$1,'اطلاعات انشعابات شرکتها'!$1:$1,0)),0)</f>
        <v>0</v>
      </c>
      <c r="D103" s="45"/>
      <c r="E103" s="171">
        <v>2</v>
      </c>
      <c r="F103" s="170">
        <v>99</v>
      </c>
      <c r="G103" s="47" t="str">
        <f t="shared" si="11"/>
        <v>99/2</v>
      </c>
      <c r="H103" s="47" t="str">
        <f>IFERROR(INDEX('اطلاعات دوره'!A:Z,MATCH(G103,'اطلاعات دوره'!C:C,0),MATCH(H$1,'اطلاعات دوره'!$1:$1,0)),0)</f>
        <v>99/02/01</v>
      </c>
      <c r="I103" s="47" t="str">
        <f>IFERROR(INDEX('اطلاعات دوره'!A:Z,MATCH(G103,'اطلاعات دوره'!C:C,0),MATCH(I$1,'اطلاعات دوره'!$1:$1,0)),0)</f>
        <v>99/02/31</v>
      </c>
      <c r="J103" s="48">
        <f>IFERROR(INDEX('اطلاعات دوره'!A:Z,MATCH(G103,'اطلاعات دوره'!C:C,0),MATCH(J$1,'اطلاعات دوره'!$1:$1,0)),0)</f>
        <v>31</v>
      </c>
      <c r="K103" s="46"/>
      <c r="L103" s="158" t="str">
        <f>IFERROR(INDEX('اطلاعات دوره'!A:Z,MATCH(G103,'اطلاعات دوره'!C:C,0)-1,MATCH("عنوان",'اطلاعات دوره'!$1:$1,0)),"---")</f>
        <v>99/1</v>
      </c>
      <c r="M103" s="47" t="str">
        <f t="shared" si="12"/>
        <v>پایلوت سرامیک-99/1</v>
      </c>
      <c r="N103" s="48" t="str">
        <f t="shared" si="13"/>
        <v>پایلوت سرامیک-99/2</v>
      </c>
      <c r="O103" s="45"/>
      <c r="P103" s="158">
        <f>IFERROR(INDEX('قرائت کنتور'!A:AZ,MATCH(A103&amp;"-"&amp;"گاز",'قرائت کنتور'!B:B,0),MATCH(L103,'قرائت کنتور'!$1:$1,0)),0)</f>
        <v>0</v>
      </c>
      <c r="Q103" s="47">
        <f>IFERROR(INDEX('قرائت کنتور'!A:AZ,MATCH(A103&amp;"-"&amp;"گاز",'قرائت کنتور'!B:B,0),MATCH(G103,'قرائت کنتور'!$1:$1,0)),0)</f>
        <v>127903</v>
      </c>
      <c r="R103" s="47">
        <f t="shared" si="14"/>
        <v>127903</v>
      </c>
      <c r="S103" s="45"/>
      <c r="T103" s="155">
        <f>IFERROR(INDEX('تعرفه ها'!A:Z,MATCH("بهای هر متر مکعب گاز مصرفی",'تعرفه ها'!$B:$B,0),MATCH(F103,'تعرفه ها'!$2:$2,0)),"---")</f>
        <v>1150</v>
      </c>
      <c r="U103" s="50">
        <f t="shared" si="15"/>
        <v>147088450</v>
      </c>
      <c r="V103" s="50">
        <f>IFERROR(ROUND(R103*INDEX('تعرفه ها'!A:Z,MATCH("عوارض گاز به ازاء هر متر مکعب",'تعرفه ها'!$B:$B,0),MATCH(F103,'تعرفه ها'!$2:$2,0)),0),"---")</f>
        <v>0</v>
      </c>
      <c r="W103" s="50">
        <f>IFERROR(ROUND(((U103+V103)*INDEX('تعرفه ها'!A:Z,MATCH("هزینه نگهداری و تعمیرات شبکه گاز",'تعرفه ها'!$B:$B,0),MATCH(F103,'تعرفه ها'!$2:$2,0))/100),0),"---")</f>
        <v>14708845</v>
      </c>
      <c r="X103" s="50">
        <f>IFERROR(IF(INDEX('اطلاعات دوره'!A:Z,MATCH(G103,'اطلاعات دوره'!C:C,0),MATCH("گاز",'اطلاعات دوره'!$1:$1,0))="دارد",ROUND((U103+V103)*INDEX('تعرفه ها'!A:Z,MATCH("پیک فصلی گاز",'تعرفه ها'!$B:$B,0),MATCH(F103,'تعرفه ها'!$2:$2,0))/100,0),0),"---")</f>
        <v>0</v>
      </c>
      <c r="Y103" s="50">
        <f>IFERROR(ROUND(SUM(U103+V103+W103+X103)*INDEX('تعرفه ها'!A:Z,MATCH("مالیات گاز",'تعرفه ها'!$B:$B,0),MATCH(F103,'تعرفه ها'!$2:$2,0))/100,0),"---")</f>
        <v>0</v>
      </c>
      <c r="Z103" s="50">
        <f t="shared" si="16"/>
        <v>161797295</v>
      </c>
      <c r="AA103" s="50">
        <f t="shared" si="20"/>
        <v>-147230810</v>
      </c>
      <c r="AB103" s="50">
        <f t="shared" si="17"/>
        <v>14566485</v>
      </c>
      <c r="AC103" s="50">
        <f t="shared" si="18"/>
        <v>485</v>
      </c>
      <c r="AD103" s="153">
        <f t="shared" si="19"/>
        <v>14566000</v>
      </c>
      <c r="AF103" s="155" t="str">
        <f>IFERROR(IF(INDEX(پرداخت!A:AZ,MATCH(A103&amp;" - "&amp;"گاز",پرداخت!$B:$B,0),MATCH(G103,پرداخت!$1:$1,0))="نشده","نشده","شده"),"---")</f>
        <v>نشده</v>
      </c>
      <c r="AH103" s="144"/>
    </row>
    <row r="104" spans="1:34" ht="34.9" hidden="1" customHeight="1">
      <c r="A104" s="171" t="s">
        <v>223</v>
      </c>
      <c r="B104" s="47">
        <f>IFERROR(INDEX('اطلاعات انشعابات شرکتها'!A:BB,MATCH(A104,'اطلاعات انشعابات شرکتها'!A:A,0),MATCH(B$1,'اطلاعات انشعابات شرکتها'!$1:$1,0)),0)</f>
        <v>114</v>
      </c>
      <c r="C104" s="48">
        <f>IFERROR(INDEX('اطلاعات انشعابات شرکتها'!A:BB,MATCH(A104,'اطلاعات انشعابات شرکتها'!A:A,0),MATCH(C$1,'اطلاعات انشعابات شرکتها'!$1:$1,0)),0)</f>
        <v>0</v>
      </c>
      <c r="D104" s="45"/>
      <c r="E104" s="171">
        <v>2</v>
      </c>
      <c r="F104" s="170">
        <v>99</v>
      </c>
      <c r="G104" s="47" t="str">
        <f t="shared" si="11"/>
        <v>99/2</v>
      </c>
      <c r="H104" s="47" t="str">
        <f>IFERROR(INDEX('اطلاعات دوره'!A:Z,MATCH(G104,'اطلاعات دوره'!C:C,0),MATCH(H$1,'اطلاعات دوره'!$1:$1,0)),0)</f>
        <v>99/02/01</v>
      </c>
      <c r="I104" s="47" t="str">
        <f>IFERROR(INDEX('اطلاعات دوره'!A:Z,MATCH(G104,'اطلاعات دوره'!C:C,0),MATCH(I$1,'اطلاعات دوره'!$1:$1,0)),0)</f>
        <v>99/02/31</v>
      </c>
      <c r="J104" s="48">
        <f>IFERROR(INDEX('اطلاعات دوره'!A:Z,MATCH(G104,'اطلاعات دوره'!C:C,0),MATCH(J$1,'اطلاعات دوره'!$1:$1,0)),0)</f>
        <v>31</v>
      </c>
      <c r="K104" s="46"/>
      <c r="L104" s="158" t="str">
        <f>IFERROR(INDEX('اطلاعات دوره'!A:Z,MATCH(G104,'اطلاعات دوره'!C:C,0)-1,MATCH("عنوان",'اطلاعات دوره'!$1:$1,0)),"---")</f>
        <v>99/1</v>
      </c>
      <c r="M104" s="47" t="str">
        <f t="shared" si="12"/>
        <v>پدیده انرژی پارسیان-99/1</v>
      </c>
      <c r="N104" s="48" t="str">
        <f t="shared" si="13"/>
        <v>پدیده انرژی پارسیان-99/2</v>
      </c>
      <c r="O104" s="45"/>
      <c r="P104" s="158">
        <f>IFERROR(INDEX('قرائت کنتور'!A:AZ,MATCH(A104&amp;"-"&amp;"گاز",'قرائت کنتور'!B:B,0),MATCH(L104,'قرائت کنتور'!$1:$1,0)),0)</f>
        <v>0</v>
      </c>
      <c r="Q104" s="47">
        <f>IFERROR(INDEX('قرائت کنتور'!A:AZ,MATCH(A104&amp;"-"&amp;"گاز",'قرائت کنتور'!B:B,0),MATCH(G104,'قرائت کنتور'!$1:$1,0)),0)</f>
        <v>54230</v>
      </c>
      <c r="R104" s="47">
        <f t="shared" si="14"/>
        <v>54230</v>
      </c>
      <c r="S104" s="45"/>
      <c r="T104" s="155">
        <f>IFERROR(INDEX('تعرفه ها'!A:Z,MATCH("بهای هر متر مکعب گاز مصرفی",'تعرفه ها'!$B:$B,0),MATCH(F104,'تعرفه ها'!$2:$2,0)),"---")</f>
        <v>1150</v>
      </c>
      <c r="U104" s="50">
        <f t="shared" si="15"/>
        <v>62364500</v>
      </c>
      <c r="V104" s="50">
        <f>IFERROR(ROUND(R104*INDEX('تعرفه ها'!A:Z,MATCH("عوارض گاز به ازاء هر متر مکعب",'تعرفه ها'!$B:$B,0),MATCH(F104,'تعرفه ها'!$2:$2,0)),0),"---")</f>
        <v>0</v>
      </c>
      <c r="W104" s="50">
        <f>IFERROR(ROUND(((U104+V104)*INDEX('تعرفه ها'!A:Z,MATCH("هزینه نگهداری و تعمیرات شبکه گاز",'تعرفه ها'!$B:$B,0),MATCH(F104,'تعرفه ها'!$2:$2,0))/100),0),"---")</f>
        <v>6236450</v>
      </c>
      <c r="X104" s="50">
        <f>IFERROR(IF(INDEX('اطلاعات دوره'!A:Z,MATCH(G104,'اطلاعات دوره'!C:C,0),MATCH("گاز",'اطلاعات دوره'!$1:$1,0))="دارد",ROUND((U104+V104)*INDEX('تعرفه ها'!A:Z,MATCH("پیک فصلی گاز",'تعرفه ها'!$B:$B,0),MATCH(F104,'تعرفه ها'!$2:$2,0))/100,0),0),"---")</f>
        <v>0</v>
      </c>
      <c r="Y104" s="50">
        <f>IFERROR(ROUND(SUM(U104+V104+W104+X104)*INDEX('تعرفه ها'!A:Z,MATCH("مالیات گاز",'تعرفه ها'!$B:$B,0),MATCH(F104,'تعرفه ها'!$2:$2,0))/100,0),"---")</f>
        <v>0</v>
      </c>
      <c r="Z104" s="50">
        <f t="shared" si="16"/>
        <v>68600950</v>
      </c>
      <c r="AA104" s="50">
        <f t="shared" si="20"/>
        <v>-52075205</v>
      </c>
      <c r="AB104" s="50">
        <f t="shared" si="17"/>
        <v>16525745</v>
      </c>
      <c r="AC104" s="50">
        <f t="shared" si="18"/>
        <v>745</v>
      </c>
      <c r="AD104" s="153">
        <f t="shared" si="19"/>
        <v>16525000</v>
      </c>
      <c r="AF104" s="155" t="str">
        <f>IFERROR(IF(INDEX(پرداخت!A:AZ,MATCH(A104&amp;" - "&amp;"گاز",پرداخت!$B:$B,0),MATCH(G104,پرداخت!$1:$1,0))="نشده","نشده","شده"),"---")</f>
        <v>نشده</v>
      </c>
      <c r="AH104" s="144"/>
    </row>
    <row r="105" spans="1:34" ht="34.9" hidden="1" customHeight="1">
      <c r="A105" s="171" t="s">
        <v>224</v>
      </c>
      <c r="B105" s="47">
        <f>IFERROR(INDEX('اطلاعات انشعابات شرکتها'!A:BB,MATCH(A105,'اطلاعات انشعابات شرکتها'!A:A,0),MATCH(B$1,'اطلاعات انشعابات شرکتها'!$1:$1,0)),0)</f>
        <v>115</v>
      </c>
      <c r="C105" s="48">
        <f>IFERROR(INDEX('اطلاعات انشعابات شرکتها'!A:BB,MATCH(A105,'اطلاعات انشعابات شرکتها'!A:A,0),MATCH(C$1,'اطلاعات انشعابات شرکتها'!$1:$1,0)),0)</f>
        <v>0</v>
      </c>
      <c r="D105" s="45"/>
      <c r="E105" s="171">
        <v>2</v>
      </c>
      <c r="F105" s="170">
        <v>99</v>
      </c>
      <c r="G105" s="47" t="str">
        <f t="shared" si="11"/>
        <v>99/2</v>
      </c>
      <c r="H105" s="47" t="str">
        <f>IFERROR(INDEX('اطلاعات دوره'!A:Z,MATCH(G105,'اطلاعات دوره'!C:C,0),MATCH(H$1,'اطلاعات دوره'!$1:$1,0)),0)</f>
        <v>99/02/01</v>
      </c>
      <c r="I105" s="47" t="str">
        <f>IFERROR(INDEX('اطلاعات دوره'!A:Z,MATCH(G105,'اطلاعات دوره'!C:C,0),MATCH(I$1,'اطلاعات دوره'!$1:$1,0)),0)</f>
        <v>99/02/31</v>
      </c>
      <c r="J105" s="48">
        <f>IFERROR(INDEX('اطلاعات دوره'!A:Z,MATCH(G105,'اطلاعات دوره'!C:C,0),MATCH(J$1,'اطلاعات دوره'!$1:$1,0)),0)</f>
        <v>31</v>
      </c>
      <c r="K105" s="46"/>
      <c r="L105" s="158" t="str">
        <f>IFERROR(INDEX('اطلاعات دوره'!A:Z,MATCH(G105,'اطلاعات دوره'!C:C,0)-1,MATCH("عنوان",'اطلاعات دوره'!$1:$1,0)),"---")</f>
        <v>99/1</v>
      </c>
      <c r="M105" s="47" t="str">
        <f t="shared" si="12"/>
        <v>پرتو صنعت پاژ-99/1</v>
      </c>
      <c r="N105" s="48" t="str">
        <f t="shared" si="13"/>
        <v>پرتو صنعت پاژ-99/2</v>
      </c>
      <c r="O105" s="45"/>
      <c r="P105" s="158">
        <f>IFERROR(INDEX('قرائت کنتور'!A:AZ,MATCH(A105&amp;"-"&amp;"گاز",'قرائت کنتور'!B:B,0),MATCH(L105,'قرائت کنتور'!$1:$1,0)),0)</f>
        <v>0</v>
      </c>
      <c r="Q105" s="47">
        <f>IFERROR(INDEX('قرائت کنتور'!A:AZ,MATCH(A105&amp;"-"&amp;"گاز",'قرائت کنتور'!B:B,0),MATCH(G105,'قرائت کنتور'!$1:$1,0)),0)</f>
        <v>123328</v>
      </c>
      <c r="R105" s="47">
        <f t="shared" si="14"/>
        <v>123328</v>
      </c>
      <c r="S105" s="45"/>
      <c r="T105" s="155">
        <f>IFERROR(INDEX('تعرفه ها'!A:Z,MATCH("بهای هر متر مکعب گاز مصرفی",'تعرفه ها'!$B:$B,0),MATCH(F105,'تعرفه ها'!$2:$2,0)),"---")</f>
        <v>1150</v>
      </c>
      <c r="U105" s="50">
        <f t="shared" si="15"/>
        <v>141827200</v>
      </c>
      <c r="V105" s="50">
        <f>IFERROR(ROUND(R105*INDEX('تعرفه ها'!A:Z,MATCH("عوارض گاز به ازاء هر متر مکعب",'تعرفه ها'!$B:$B,0),MATCH(F105,'تعرفه ها'!$2:$2,0)),0),"---")</f>
        <v>0</v>
      </c>
      <c r="W105" s="50">
        <f>IFERROR(ROUND(((U105+V105)*INDEX('تعرفه ها'!A:Z,MATCH("هزینه نگهداری و تعمیرات شبکه گاز",'تعرفه ها'!$B:$B,0),MATCH(F105,'تعرفه ها'!$2:$2,0))/100),0),"---")</f>
        <v>14182720</v>
      </c>
      <c r="X105" s="50">
        <f>IFERROR(IF(INDEX('اطلاعات دوره'!A:Z,MATCH(G105,'اطلاعات دوره'!C:C,0),MATCH("گاز",'اطلاعات دوره'!$1:$1,0))="دارد",ROUND((U105+V105)*INDEX('تعرفه ها'!A:Z,MATCH("پیک فصلی گاز",'تعرفه ها'!$B:$B,0),MATCH(F105,'تعرفه ها'!$2:$2,0))/100,0),0),"---")</f>
        <v>0</v>
      </c>
      <c r="Y105" s="50">
        <f>IFERROR(ROUND(SUM(U105+V105+W105+X105)*INDEX('تعرفه ها'!A:Z,MATCH("مالیات گاز",'تعرفه ها'!$B:$B,0),MATCH(F105,'تعرفه ها'!$2:$2,0))/100,0),"---")</f>
        <v>0</v>
      </c>
      <c r="Z105" s="50">
        <f t="shared" si="16"/>
        <v>156009920</v>
      </c>
      <c r="AA105" s="50">
        <f t="shared" si="20"/>
        <v>-90806420</v>
      </c>
      <c r="AB105" s="50">
        <f t="shared" si="17"/>
        <v>65203500</v>
      </c>
      <c r="AC105" s="50">
        <f t="shared" si="18"/>
        <v>500</v>
      </c>
      <c r="AD105" s="153">
        <f t="shared" si="19"/>
        <v>65203000</v>
      </c>
      <c r="AF105" s="155" t="str">
        <f>IFERROR(IF(INDEX(پرداخت!A:AZ,MATCH(A105&amp;" - "&amp;"گاز",پرداخت!$B:$B,0),MATCH(G105,پرداخت!$1:$1,0))="نشده","نشده","شده"),"---")</f>
        <v>نشده</v>
      </c>
      <c r="AH105" s="144"/>
    </row>
    <row r="106" spans="1:34" ht="34.9" hidden="1" customHeight="1">
      <c r="A106" s="171" t="s">
        <v>225</v>
      </c>
      <c r="B106" s="47">
        <f>IFERROR(INDEX('اطلاعات انشعابات شرکتها'!A:BB,MATCH(A106,'اطلاعات انشعابات شرکتها'!A:A,0),MATCH(B$1,'اطلاعات انشعابات شرکتها'!$1:$1,0)),0)</f>
        <v>116</v>
      </c>
      <c r="C106" s="48">
        <f>IFERROR(INDEX('اطلاعات انشعابات شرکتها'!A:BB,MATCH(A106,'اطلاعات انشعابات شرکتها'!A:A,0),MATCH(C$1,'اطلاعات انشعابات شرکتها'!$1:$1,0)),0)</f>
        <v>0</v>
      </c>
      <c r="D106" s="45"/>
      <c r="E106" s="171">
        <v>2</v>
      </c>
      <c r="F106" s="170">
        <v>99</v>
      </c>
      <c r="G106" s="47" t="str">
        <f t="shared" si="11"/>
        <v>99/2</v>
      </c>
      <c r="H106" s="47" t="str">
        <f>IFERROR(INDEX('اطلاعات دوره'!A:Z,MATCH(G106,'اطلاعات دوره'!C:C,0),MATCH(H$1,'اطلاعات دوره'!$1:$1,0)),0)</f>
        <v>99/02/01</v>
      </c>
      <c r="I106" s="47" t="str">
        <f>IFERROR(INDEX('اطلاعات دوره'!A:Z,MATCH(G106,'اطلاعات دوره'!C:C,0),MATCH(I$1,'اطلاعات دوره'!$1:$1,0)),0)</f>
        <v>99/02/31</v>
      </c>
      <c r="J106" s="48">
        <f>IFERROR(INDEX('اطلاعات دوره'!A:Z,MATCH(G106,'اطلاعات دوره'!C:C,0),MATCH(J$1,'اطلاعات دوره'!$1:$1,0)),0)</f>
        <v>31</v>
      </c>
      <c r="K106" s="46"/>
      <c r="L106" s="158" t="str">
        <f>IFERROR(INDEX('اطلاعات دوره'!A:Z,MATCH(G106,'اطلاعات دوره'!C:C,0)-1,MATCH("عنوان",'اطلاعات دوره'!$1:$1,0)),"---")</f>
        <v>99/1</v>
      </c>
      <c r="M106" s="47" t="str">
        <f t="shared" si="12"/>
        <v>پروتئین نو ترکیب طاها (1)-99/1</v>
      </c>
      <c r="N106" s="48" t="str">
        <f t="shared" si="13"/>
        <v>پروتئین نو ترکیب طاها (1)-99/2</v>
      </c>
      <c r="O106" s="45"/>
      <c r="P106" s="158">
        <f>IFERROR(INDEX('قرائت کنتور'!A:AZ,MATCH(A106&amp;"-"&amp;"گاز",'قرائت کنتور'!B:B,0),MATCH(L106,'قرائت کنتور'!$1:$1,0)),0)</f>
        <v>0</v>
      </c>
      <c r="Q106" s="47">
        <f>IFERROR(INDEX('قرائت کنتور'!A:AZ,MATCH(A106&amp;"-"&amp;"گاز",'قرائت کنتور'!B:B,0),MATCH(G106,'قرائت کنتور'!$1:$1,0)),0)</f>
        <v>8671</v>
      </c>
      <c r="R106" s="47">
        <f t="shared" si="14"/>
        <v>8671</v>
      </c>
      <c r="S106" s="45"/>
      <c r="T106" s="155">
        <f>IFERROR(INDEX('تعرفه ها'!A:Z,MATCH("بهای هر متر مکعب گاز مصرفی",'تعرفه ها'!$B:$B,0),MATCH(F106,'تعرفه ها'!$2:$2,0)),"---")</f>
        <v>1150</v>
      </c>
      <c r="U106" s="50">
        <f t="shared" si="15"/>
        <v>9971650</v>
      </c>
      <c r="V106" s="50">
        <f>IFERROR(ROUND(R106*INDEX('تعرفه ها'!A:Z,MATCH("عوارض گاز به ازاء هر متر مکعب",'تعرفه ها'!$B:$B,0),MATCH(F106,'تعرفه ها'!$2:$2,0)),0),"---")</f>
        <v>0</v>
      </c>
      <c r="W106" s="50">
        <f>IFERROR(ROUND(((U106+V106)*INDEX('تعرفه ها'!A:Z,MATCH("هزینه نگهداری و تعمیرات شبکه گاز",'تعرفه ها'!$B:$B,0),MATCH(F106,'تعرفه ها'!$2:$2,0))/100),0),"---")</f>
        <v>997165</v>
      </c>
      <c r="X106" s="50">
        <f>IFERROR(IF(INDEX('اطلاعات دوره'!A:Z,MATCH(G106,'اطلاعات دوره'!C:C,0),MATCH("گاز",'اطلاعات دوره'!$1:$1,0))="دارد",ROUND((U106+V106)*INDEX('تعرفه ها'!A:Z,MATCH("پیک فصلی گاز",'تعرفه ها'!$B:$B,0),MATCH(F106,'تعرفه ها'!$2:$2,0))/100,0),0),"---")</f>
        <v>0</v>
      </c>
      <c r="Y106" s="50">
        <f>IFERROR(ROUND(SUM(U106+V106+W106+X106)*INDEX('تعرفه ها'!A:Z,MATCH("مالیات گاز",'تعرفه ها'!$B:$B,0),MATCH(F106,'تعرفه ها'!$2:$2,0))/100,0),"---")</f>
        <v>0</v>
      </c>
      <c r="Z106" s="50">
        <f t="shared" si="16"/>
        <v>10968815</v>
      </c>
      <c r="AA106" s="50">
        <f t="shared" si="20"/>
        <v>-2207680</v>
      </c>
      <c r="AB106" s="50">
        <f t="shared" si="17"/>
        <v>8761135</v>
      </c>
      <c r="AC106" s="50">
        <f t="shared" si="18"/>
        <v>135</v>
      </c>
      <c r="AD106" s="153">
        <f t="shared" si="19"/>
        <v>8761000</v>
      </c>
      <c r="AF106" s="155" t="str">
        <f>IFERROR(IF(INDEX(پرداخت!A:AZ,MATCH(A106&amp;" - "&amp;"گاز",پرداخت!$B:$B,0),MATCH(G106,پرداخت!$1:$1,0))="نشده","نشده","شده"),"---")</f>
        <v>نشده</v>
      </c>
      <c r="AH106" s="144"/>
    </row>
    <row r="107" spans="1:34" ht="34.9" hidden="1" customHeight="1">
      <c r="A107" s="171" t="s">
        <v>226</v>
      </c>
      <c r="B107" s="47">
        <f>IFERROR(INDEX('اطلاعات انشعابات شرکتها'!A:BB,MATCH(A107,'اطلاعات انشعابات شرکتها'!A:A,0),MATCH(B$1,'اطلاعات انشعابات شرکتها'!$1:$1,0)),0)</f>
        <v>117</v>
      </c>
      <c r="C107" s="48">
        <f>IFERROR(INDEX('اطلاعات انشعابات شرکتها'!A:BB,MATCH(A107,'اطلاعات انشعابات شرکتها'!A:A,0),MATCH(C$1,'اطلاعات انشعابات شرکتها'!$1:$1,0)),0)</f>
        <v>0</v>
      </c>
      <c r="D107" s="45"/>
      <c r="E107" s="171">
        <v>2</v>
      </c>
      <c r="F107" s="170">
        <v>99</v>
      </c>
      <c r="G107" s="47" t="str">
        <f t="shared" si="11"/>
        <v>99/2</v>
      </c>
      <c r="H107" s="47" t="str">
        <f>IFERROR(INDEX('اطلاعات دوره'!A:Z,MATCH(G107,'اطلاعات دوره'!C:C,0),MATCH(H$1,'اطلاعات دوره'!$1:$1,0)),0)</f>
        <v>99/02/01</v>
      </c>
      <c r="I107" s="47" t="str">
        <f>IFERROR(INDEX('اطلاعات دوره'!A:Z,MATCH(G107,'اطلاعات دوره'!C:C,0),MATCH(I$1,'اطلاعات دوره'!$1:$1,0)),0)</f>
        <v>99/02/31</v>
      </c>
      <c r="J107" s="48">
        <f>IFERROR(INDEX('اطلاعات دوره'!A:Z,MATCH(G107,'اطلاعات دوره'!C:C,0),MATCH(J$1,'اطلاعات دوره'!$1:$1,0)),0)</f>
        <v>31</v>
      </c>
      <c r="K107" s="46"/>
      <c r="L107" s="158" t="str">
        <f>IFERROR(INDEX('اطلاعات دوره'!A:Z,MATCH(G107,'اطلاعات دوره'!C:C,0)-1,MATCH("عنوان",'اطلاعات دوره'!$1:$1,0)),"---")</f>
        <v>99/1</v>
      </c>
      <c r="M107" s="47" t="str">
        <f t="shared" si="12"/>
        <v>پروتئین نو ترکیب طاها (2)-99/1</v>
      </c>
      <c r="N107" s="48" t="str">
        <f t="shared" si="13"/>
        <v>پروتئین نو ترکیب طاها (2)-99/2</v>
      </c>
      <c r="O107" s="45"/>
      <c r="P107" s="158">
        <f>IFERROR(INDEX('قرائت کنتور'!A:AZ,MATCH(A107&amp;"-"&amp;"گاز",'قرائت کنتور'!B:B,0),MATCH(L107,'قرائت کنتور'!$1:$1,0)),0)</f>
        <v>0</v>
      </c>
      <c r="Q107" s="47">
        <f>IFERROR(INDEX('قرائت کنتور'!A:AZ,MATCH(A107&amp;"-"&amp;"گاز",'قرائت کنتور'!B:B,0),MATCH(G107,'قرائت کنتور'!$1:$1,0)),0)</f>
        <v>456</v>
      </c>
      <c r="R107" s="47">
        <f t="shared" si="14"/>
        <v>456</v>
      </c>
      <c r="S107" s="45"/>
      <c r="T107" s="155">
        <f>IFERROR(INDEX('تعرفه ها'!A:Z,MATCH("بهای هر متر مکعب گاز مصرفی",'تعرفه ها'!$B:$B,0),MATCH(F107,'تعرفه ها'!$2:$2,0)),"---")</f>
        <v>1150</v>
      </c>
      <c r="U107" s="50">
        <f t="shared" si="15"/>
        <v>524400</v>
      </c>
      <c r="V107" s="50">
        <f>IFERROR(ROUND(R107*INDEX('تعرفه ها'!A:Z,MATCH("عوارض گاز به ازاء هر متر مکعب",'تعرفه ها'!$B:$B,0),MATCH(F107,'تعرفه ها'!$2:$2,0)),0),"---")</f>
        <v>0</v>
      </c>
      <c r="W107" s="50">
        <f>IFERROR(ROUND(((U107+V107)*INDEX('تعرفه ها'!A:Z,MATCH("هزینه نگهداری و تعمیرات شبکه گاز",'تعرفه ها'!$B:$B,0),MATCH(F107,'تعرفه ها'!$2:$2,0))/100),0),"---")</f>
        <v>52440</v>
      </c>
      <c r="X107" s="50">
        <f>IFERROR(IF(INDEX('اطلاعات دوره'!A:Z,MATCH(G107,'اطلاعات دوره'!C:C,0),MATCH("گاز",'اطلاعات دوره'!$1:$1,0))="دارد",ROUND((U107+V107)*INDEX('تعرفه ها'!A:Z,MATCH("پیک فصلی گاز",'تعرفه ها'!$B:$B,0),MATCH(F107,'تعرفه ها'!$2:$2,0))/100,0),0),"---")</f>
        <v>0</v>
      </c>
      <c r="Y107" s="50">
        <f>IFERROR(ROUND(SUM(U107+V107+W107+X107)*INDEX('تعرفه ها'!A:Z,MATCH("مالیات گاز",'تعرفه ها'!$B:$B,0),MATCH(F107,'تعرفه ها'!$2:$2,0))/100,0),"---")</f>
        <v>0</v>
      </c>
      <c r="Z107" s="50">
        <f t="shared" si="16"/>
        <v>576840</v>
      </c>
      <c r="AA107" s="50">
        <f t="shared" si="20"/>
        <v>-61880</v>
      </c>
      <c r="AB107" s="50">
        <f t="shared" si="17"/>
        <v>514960</v>
      </c>
      <c r="AC107" s="50">
        <f t="shared" si="18"/>
        <v>960</v>
      </c>
      <c r="AD107" s="153">
        <f t="shared" si="19"/>
        <v>514000</v>
      </c>
      <c r="AF107" s="155" t="str">
        <f>IFERROR(IF(INDEX(پرداخت!A:AZ,MATCH(A107&amp;" - "&amp;"گاز",پرداخت!$B:$B,0),MATCH(G107,پرداخت!$1:$1,0))="نشده","نشده","شده"),"---")</f>
        <v>نشده</v>
      </c>
      <c r="AH107" s="144"/>
    </row>
    <row r="108" spans="1:34" ht="34.9" hidden="1" customHeight="1">
      <c r="A108" s="171" t="s">
        <v>227</v>
      </c>
      <c r="B108" s="47">
        <f>IFERROR(INDEX('اطلاعات انشعابات شرکتها'!A:BB,MATCH(A108,'اطلاعات انشعابات شرکتها'!A:A,0),MATCH(B$1,'اطلاعات انشعابات شرکتها'!$1:$1,0)),0)</f>
        <v>118</v>
      </c>
      <c r="C108" s="48">
        <f>IFERROR(INDEX('اطلاعات انشعابات شرکتها'!A:BB,MATCH(A108,'اطلاعات انشعابات شرکتها'!A:A,0),MATCH(C$1,'اطلاعات انشعابات شرکتها'!$1:$1,0)),0)</f>
        <v>0</v>
      </c>
      <c r="D108" s="45"/>
      <c r="E108" s="171">
        <v>2</v>
      </c>
      <c r="F108" s="170">
        <v>99</v>
      </c>
      <c r="G108" s="47" t="str">
        <f t="shared" si="11"/>
        <v>99/2</v>
      </c>
      <c r="H108" s="47" t="str">
        <f>IFERROR(INDEX('اطلاعات دوره'!A:Z,MATCH(G108,'اطلاعات دوره'!C:C,0),MATCH(H$1,'اطلاعات دوره'!$1:$1,0)),0)</f>
        <v>99/02/01</v>
      </c>
      <c r="I108" s="47" t="str">
        <f>IFERROR(INDEX('اطلاعات دوره'!A:Z,MATCH(G108,'اطلاعات دوره'!C:C,0),MATCH(I$1,'اطلاعات دوره'!$1:$1,0)),0)</f>
        <v>99/02/31</v>
      </c>
      <c r="J108" s="48">
        <f>IFERROR(INDEX('اطلاعات دوره'!A:Z,MATCH(G108,'اطلاعات دوره'!C:C,0),MATCH(J$1,'اطلاعات دوره'!$1:$1,0)),0)</f>
        <v>31</v>
      </c>
      <c r="K108" s="46"/>
      <c r="L108" s="158" t="str">
        <f>IFERROR(INDEX('اطلاعات دوره'!A:Z,MATCH(G108,'اطلاعات دوره'!C:C,0)-1,MATCH("عنوان",'اطلاعات دوره'!$1:$1,0)),"---")</f>
        <v>99/1</v>
      </c>
      <c r="M108" s="47" t="str">
        <f t="shared" si="12"/>
        <v>پشتیبانی صنایع دیار شرق-99/1</v>
      </c>
      <c r="N108" s="48" t="str">
        <f t="shared" si="13"/>
        <v>پشتیبانی صنایع دیار شرق-99/2</v>
      </c>
      <c r="O108" s="45"/>
      <c r="P108" s="158">
        <f>IFERROR(INDEX('قرائت کنتور'!A:AZ,MATCH(A108&amp;"-"&amp;"گاز",'قرائت کنتور'!B:B,0),MATCH(L108,'قرائت کنتور'!$1:$1,0)),0)</f>
        <v>0</v>
      </c>
      <c r="Q108" s="47">
        <f>IFERROR(INDEX('قرائت کنتور'!A:AZ,MATCH(A108&amp;"-"&amp;"گاز",'قرائت کنتور'!B:B,0),MATCH(G108,'قرائت کنتور'!$1:$1,0)),0)</f>
        <v>2928</v>
      </c>
      <c r="R108" s="47">
        <f t="shared" si="14"/>
        <v>2928</v>
      </c>
      <c r="S108" s="45"/>
      <c r="T108" s="155">
        <f>IFERROR(INDEX('تعرفه ها'!A:Z,MATCH("بهای هر متر مکعب گاز مصرفی",'تعرفه ها'!$B:$B,0),MATCH(F108,'تعرفه ها'!$2:$2,0)),"---")</f>
        <v>1150</v>
      </c>
      <c r="U108" s="50">
        <f t="shared" si="15"/>
        <v>3367200</v>
      </c>
      <c r="V108" s="50">
        <f>IFERROR(ROUND(R108*INDEX('تعرفه ها'!A:Z,MATCH("عوارض گاز به ازاء هر متر مکعب",'تعرفه ها'!$B:$B,0),MATCH(F108,'تعرفه ها'!$2:$2,0)),0),"---")</f>
        <v>0</v>
      </c>
      <c r="W108" s="50">
        <f>IFERROR(ROUND(((U108+V108)*INDEX('تعرفه ها'!A:Z,MATCH("هزینه نگهداری و تعمیرات شبکه گاز",'تعرفه ها'!$B:$B,0),MATCH(F108,'تعرفه ها'!$2:$2,0))/100),0),"---")</f>
        <v>336720</v>
      </c>
      <c r="X108" s="50">
        <f>IFERROR(IF(INDEX('اطلاعات دوره'!A:Z,MATCH(G108,'اطلاعات دوره'!C:C,0),MATCH("گاز",'اطلاعات دوره'!$1:$1,0))="دارد",ROUND((U108+V108)*INDEX('تعرفه ها'!A:Z,MATCH("پیک فصلی گاز",'تعرفه ها'!$B:$B,0),MATCH(F108,'تعرفه ها'!$2:$2,0))/100,0),0),"---")</f>
        <v>0</v>
      </c>
      <c r="Y108" s="50">
        <f>IFERROR(ROUND(SUM(U108+V108+W108+X108)*INDEX('تعرفه ها'!A:Z,MATCH("مالیات گاز",'تعرفه ها'!$B:$B,0),MATCH(F108,'تعرفه ها'!$2:$2,0))/100,0),"---")</f>
        <v>0</v>
      </c>
      <c r="Z108" s="50">
        <f t="shared" si="16"/>
        <v>3703920</v>
      </c>
      <c r="AA108" s="50">
        <f t="shared" si="20"/>
        <v>6940640</v>
      </c>
      <c r="AB108" s="50">
        <f t="shared" si="17"/>
        <v>10644560</v>
      </c>
      <c r="AC108" s="50">
        <f t="shared" si="18"/>
        <v>560</v>
      </c>
      <c r="AD108" s="153">
        <f t="shared" si="19"/>
        <v>10644000</v>
      </c>
      <c r="AF108" s="155" t="str">
        <f>IFERROR(IF(INDEX(پرداخت!A:AZ,MATCH(A108&amp;" - "&amp;"گاز",پرداخت!$B:$B,0),MATCH(G108,پرداخت!$1:$1,0))="نشده","نشده","شده"),"---")</f>
        <v>نشده</v>
      </c>
      <c r="AH108" s="144"/>
    </row>
    <row r="109" spans="1:34" ht="34.9" hidden="1" customHeight="1">
      <c r="A109" s="171" t="s">
        <v>228</v>
      </c>
      <c r="B109" s="47">
        <f>IFERROR(INDEX('اطلاعات انشعابات شرکتها'!A:BB,MATCH(A109,'اطلاعات انشعابات شرکتها'!A:A,0),MATCH(B$1,'اطلاعات انشعابات شرکتها'!$1:$1,0)),0)</f>
        <v>119</v>
      </c>
      <c r="C109" s="48">
        <f>IFERROR(INDEX('اطلاعات انشعابات شرکتها'!A:BB,MATCH(A109,'اطلاعات انشعابات شرکتها'!A:A,0),MATCH(C$1,'اطلاعات انشعابات شرکتها'!$1:$1,0)),0)</f>
        <v>0</v>
      </c>
      <c r="D109" s="45"/>
      <c r="E109" s="171">
        <v>2</v>
      </c>
      <c r="F109" s="170">
        <v>99</v>
      </c>
      <c r="G109" s="47" t="str">
        <f t="shared" si="11"/>
        <v>99/2</v>
      </c>
      <c r="H109" s="47" t="str">
        <f>IFERROR(INDEX('اطلاعات دوره'!A:Z,MATCH(G109,'اطلاعات دوره'!C:C,0),MATCH(H$1,'اطلاعات دوره'!$1:$1,0)),0)</f>
        <v>99/02/01</v>
      </c>
      <c r="I109" s="47" t="str">
        <f>IFERROR(INDEX('اطلاعات دوره'!A:Z,MATCH(G109,'اطلاعات دوره'!C:C,0),MATCH(I$1,'اطلاعات دوره'!$1:$1,0)),0)</f>
        <v>99/02/31</v>
      </c>
      <c r="J109" s="48">
        <f>IFERROR(INDEX('اطلاعات دوره'!A:Z,MATCH(G109,'اطلاعات دوره'!C:C,0),MATCH(J$1,'اطلاعات دوره'!$1:$1,0)),0)</f>
        <v>31</v>
      </c>
      <c r="K109" s="46"/>
      <c r="L109" s="158" t="str">
        <f>IFERROR(INDEX('اطلاعات دوره'!A:Z,MATCH(G109,'اطلاعات دوره'!C:C,0)-1,MATCH("عنوان",'اطلاعات دوره'!$1:$1,0)),"---")</f>
        <v>99/1</v>
      </c>
      <c r="M109" s="47" t="str">
        <f t="shared" si="12"/>
        <v>پویش تجهیز-99/1</v>
      </c>
      <c r="N109" s="48" t="str">
        <f t="shared" si="13"/>
        <v>پویش تجهیز-99/2</v>
      </c>
      <c r="O109" s="45"/>
      <c r="P109" s="158">
        <f>IFERROR(INDEX('قرائت کنتور'!A:AZ,MATCH(A109&amp;"-"&amp;"گاز",'قرائت کنتور'!B:B,0),MATCH(L109,'قرائت کنتور'!$1:$1,0)),0)</f>
        <v>0</v>
      </c>
      <c r="Q109" s="47">
        <f>IFERROR(INDEX('قرائت کنتور'!A:AZ,MATCH(A109&amp;"-"&amp;"گاز",'قرائت کنتور'!B:B,0),MATCH(G109,'قرائت کنتور'!$1:$1,0)),0)</f>
        <v>4077</v>
      </c>
      <c r="R109" s="47">
        <f t="shared" si="14"/>
        <v>4077</v>
      </c>
      <c r="S109" s="45"/>
      <c r="T109" s="155">
        <f>IFERROR(INDEX('تعرفه ها'!A:Z,MATCH("بهای هر متر مکعب گاز مصرفی",'تعرفه ها'!$B:$B,0),MATCH(F109,'تعرفه ها'!$2:$2,0)),"---")</f>
        <v>1150</v>
      </c>
      <c r="U109" s="50">
        <f t="shared" si="15"/>
        <v>4688550</v>
      </c>
      <c r="V109" s="50">
        <f>IFERROR(ROUND(R109*INDEX('تعرفه ها'!A:Z,MATCH("عوارض گاز به ازاء هر متر مکعب",'تعرفه ها'!$B:$B,0),MATCH(F109,'تعرفه ها'!$2:$2,0)),0),"---")</f>
        <v>0</v>
      </c>
      <c r="W109" s="50">
        <f>IFERROR(ROUND(((U109+V109)*INDEX('تعرفه ها'!A:Z,MATCH("هزینه نگهداری و تعمیرات شبکه گاز",'تعرفه ها'!$B:$B,0),MATCH(F109,'تعرفه ها'!$2:$2,0))/100),0),"---")</f>
        <v>468855</v>
      </c>
      <c r="X109" s="50">
        <f>IFERROR(IF(INDEX('اطلاعات دوره'!A:Z,MATCH(G109,'اطلاعات دوره'!C:C,0),MATCH("گاز",'اطلاعات دوره'!$1:$1,0))="دارد",ROUND((U109+V109)*INDEX('تعرفه ها'!A:Z,MATCH("پیک فصلی گاز",'تعرفه ها'!$B:$B,0),MATCH(F109,'تعرفه ها'!$2:$2,0))/100,0),0),"---")</f>
        <v>0</v>
      </c>
      <c r="Y109" s="50">
        <f>IFERROR(ROUND(SUM(U109+V109+W109+X109)*INDEX('تعرفه ها'!A:Z,MATCH("مالیات گاز",'تعرفه ها'!$B:$B,0),MATCH(F109,'تعرفه ها'!$2:$2,0))/100,0),"---")</f>
        <v>0</v>
      </c>
      <c r="Z109" s="50">
        <f t="shared" si="16"/>
        <v>5157405</v>
      </c>
      <c r="AA109" s="50">
        <f t="shared" si="20"/>
        <v>-3098995</v>
      </c>
      <c r="AB109" s="50">
        <f t="shared" si="17"/>
        <v>2058410</v>
      </c>
      <c r="AC109" s="50">
        <f t="shared" si="18"/>
        <v>410</v>
      </c>
      <c r="AD109" s="153">
        <f t="shared" si="19"/>
        <v>2058000</v>
      </c>
      <c r="AF109" s="155" t="str">
        <f>IFERROR(IF(INDEX(پرداخت!A:AZ,MATCH(A109&amp;" - "&amp;"گاز",پرداخت!$B:$B,0),MATCH(G109,پرداخت!$1:$1,0))="نشده","نشده","شده"),"---")</f>
        <v>نشده</v>
      </c>
      <c r="AH109" s="144"/>
    </row>
    <row r="110" spans="1:34" ht="34.9" hidden="1" customHeight="1">
      <c r="A110" s="171" t="s">
        <v>229</v>
      </c>
      <c r="B110" s="47">
        <f>IFERROR(INDEX('اطلاعات انشعابات شرکتها'!A:BB,MATCH(A110,'اطلاعات انشعابات شرکتها'!A:A,0),MATCH(B$1,'اطلاعات انشعابات شرکتها'!$1:$1,0)),0)</f>
        <v>120</v>
      </c>
      <c r="C110" s="48">
        <f>IFERROR(INDEX('اطلاعات انشعابات شرکتها'!A:BB,MATCH(A110,'اطلاعات انشعابات شرکتها'!A:A,0),MATCH(C$1,'اطلاعات انشعابات شرکتها'!$1:$1,0)),0)</f>
        <v>0</v>
      </c>
      <c r="D110" s="45"/>
      <c r="E110" s="171">
        <v>2</v>
      </c>
      <c r="F110" s="170">
        <v>99</v>
      </c>
      <c r="G110" s="47" t="str">
        <f t="shared" si="11"/>
        <v>99/2</v>
      </c>
      <c r="H110" s="47" t="str">
        <f>IFERROR(INDEX('اطلاعات دوره'!A:Z,MATCH(G110,'اطلاعات دوره'!C:C,0),MATCH(H$1,'اطلاعات دوره'!$1:$1,0)),0)</f>
        <v>99/02/01</v>
      </c>
      <c r="I110" s="47" t="str">
        <f>IFERROR(INDEX('اطلاعات دوره'!A:Z,MATCH(G110,'اطلاعات دوره'!C:C,0),MATCH(I$1,'اطلاعات دوره'!$1:$1,0)),0)</f>
        <v>99/02/31</v>
      </c>
      <c r="J110" s="48">
        <f>IFERROR(INDEX('اطلاعات دوره'!A:Z,MATCH(G110,'اطلاعات دوره'!C:C,0),MATCH(J$1,'اطلاعات دوره'!$1:$1,0)),0)</f>
        <v>31</v>
      </c>
      <c r="K110" s="46"/>
      <c r="L110" s="158" t="str">
        <f>IFERROR(INDEX('اطلاعات دوره'!A:Z,MATCH(G110,'اطلاعات دوره'!C:C,0)-1,MATCH("عنوان",'اطلاعات دوره'!$1:$1,0)),"---")</f>
        <v>99/1</v>
      </c>
      <c r="M110" s="47" t="str">
        <f t="shared" si="12"/>
        <v>پویشگران مواد پارت آزمون شرق-99/1</v>
      </c>
      <c r="N110" s="48" t="str">
        <f t="shared" si="13"/>
        <v>پویشگران مواد پارت آزمون شرق-99/2</v>
      </c>
      <c r="O110" s="45"/>
      <c r="P110" s="158">
        <f>IFERROR(INDEX('قرائت کنتور'!A:AZ,MATCH(A110&amp;"-"&amp;"گاز",'قرائت کنتور'!B:B,0),MATCH(L110,'قرائت کنتور'!$1:$1,0)),0)</f>
        <v>0</v>
      </c>
      <c r="Q110" s="47">
        <f>IFERROR(INDEX('قرائت کنتور'!A:AZ,MATCH(A110&amp;"-"&amp;"گاز",'قرائت کنتور'!B:B,0),MATCH(G110,'قرائت کنتور'!$1:$1,0)),0)</f>
        <v>30555</v>
      </c>
      <c r="R110" s="47">
        <f t="shared" si="14"/>
        <v>30555</v>
      </c>
      <c r="S110" s="45"/>
      <c r="T110" s="155">
        <f>IFERROR(INDEX('تعرفه ها'!A:Z,MATCH("بهای هر متر مکعب گاز مصرفی",'تعرفه ها'!$B:$B,0),MATCH(F110,'تعرفه ها'!$2:$2,0)),"---")</f>
        <v>1150</v>
      </c>
      <c r="U110" s="50">
        <f t="shared" si="15"/>
        <v>35138250</v>
      </c>
      <c r="V110" s="50">
        <f>IFERROR(ROUND(R110*INDEX('تعرفه ها'!A:Z,MATCH("عوارض گاز به ازاء هر متر مکعب",'تعرفه ها'!$B:$B,0),MATCH(F110,'تعرفه ها'!$2:$2,0)),0),"---")</f>
        <v>0</v>
      </c>
      <c r="W110" s="50">
        <f>IFERROR(ROUND(((U110+V110)*INDEX('تعرفه ها'!A:Z,MATCH("هزینه نگهداری و تعمیرات شبکه گاز",'تعرفه ها'!$B:$B,0),MATCH(F110,'تعرفه ها'!$2:$2,0))/100),0),"---")</f>
        <v>3513825</v>
      </c>
      <c r="X110" s="50">
        <f>IFERROR(IF(INDEX('اطلاعات دوره'!A:Z,MATCH(G110,'اطلاعات دوره'!C:C,0),MATCH("گاز",'اطلاعات دوره'!$1:$1,0))="دارد",ROUND((U110+V110)*INDEX('تعرفه ها'!A:Z,MATCH("پیک فصلی گاز",'تعرفه ها'!$B:$B,0),MATCH(F110,'تعرفه ها'!$2:$2,0))/100,0),0),"---")</f>
        <v>0</v>
      </c>
      <c r="Y110" s="50">
        <f>IFERROR(ROUND(SUM(U110+V110+W110+X110)*INDEX('تعرفه ها'!A:Z,MATCH("مالیات گاز",'تعرفه ها'!$B:$B,0),MATCH(F110,'تعرفه ها'!$2:$2,0))/100,0),"---")</f>
        <v>0</v>
      </c>
      <c r="Z110" s="50">
        <f t="shared" si="16"/>
        <v>38652075</v>
      </c>
      <c r="AA110" s="50">
        <f t="shared" si="20"/>
        <v>-38643955</v>
      </c>
      <c r="AB110" s="50">
        <f t="shared" si="17"/>
        <v>8120</v>
      </c>
      <c r="AC110" s="50">
        <f t="shared" si="18"/>
        <v>120</v>
      </c>
      <c r="AD110" s="153">
        <f t="shared" si="19"/>
        <v>8000</v>
      </c>
      <c r="AF110" s="155" t="str">
        <f>IFERROR(IF(INDEX(پرداخت!A:AZ,MATCH(A110&amp;" - "&amp;"گاز",پرداخت!$B:$B,0),MATCH(G110,پرداخت!$1:$1,0))="نشده","نشده","شده"),"---")</f>
        <v>نشده</v>
      </c>
      <c r="AH110" s="144"/>
    </row>
    <row r="111" spans="1:34" ht="34.9" hidden="1" customHeight="1">
      <c r="A111" s="171" t="s">
        <v>233</v>
      </c>
      <c r="B111" s="47">
        <f>IFERROR(INDEX('اطلاعات انشعابات شرکتها'!A:BB,MATCH(A111,'اطلاعات انشعابات شرکتها'!A:A,0),MATCH(B$1,'اطلاعات انشعابات شرکتها'!$1:$1,0)),0)</f>
        <v>121</v>
      </c>
      <c r="C111" s="48">
        <f>IFERROR(INDEX('اطلاعات انشعابات شرکتها'!A:BB,MATCH(A111,'اطلاعات انشعابات شرکتها'!A:A,0),MATCH(C$1,'اطلاعات انشعابات شرکتها'!$1:$1,0)),0)</f>
        <v>0</v>
      </c>
      <c r="D111" s="45"/>
      <c r="E111" s="171">
        <v>2</v>
      </c>
      <c r="F111" s="170">
        <v>99</v>
      </c>
      <c r="G111" s="47" t="str">
        <f t="shared" si="11"/>
        <v>99/2</v>
      </c>
      <c r="H111" s="47" t="str">
        <f>IFERROR(INDEX('اطلاعات دوره'!A:Z,MATCH(G111,'اطلاعات دوره'!C:C,0),MATCH(H$1,'اطلاعات دوره'!$1:$1,0)),0)</f>
        <v>99/02/01</v>
      </c>
      <c r="I111" s="47" t="str">
        <f>IFERROR(INDEX('اطلاعات دوره'!A:Z,MATCH(G111,'اطلاعات دوره'!C:C,0),MATCH(I$1,'اطلاعات دوره'!$1:$1,0)),0)</f>
        <v>99/02/31</v>
      </c>
      <c r="J111" s="48">
        <f>IFERROR(INDEX('اطلاعات دوره'!A:Z,MATCH(G111,'اطلاعات دوره'!C:C,0),MATCH(J$1,'اطلاعات دوره'!$1:$1,0)),0)</f>
        <v>31</v>
      </c>
      <c r="K111" s="46"/>
      <c r="L111" s="158" t="str">
        <f>IFERROR(INDEX('اطلاعات دوره'!A:Z,MATCH(G111,'اطلاعات دوره'!C:C,0)-1,MATCH("عنوان",'اطلاعات دوره'!$1:$1,0)),"---")</f>
        <v>99/1</v>
      </c>
      <c r="M111" s="47" t="str">
        <f t="shared" si="12"/>
        <v>پیشگام انرژی خاور-99/1</v>
      </c>
      <c r="N111" s="48" t="str">
        <f t="shared" si="13"/>
        <v>پیشگام انرژی خاور-99/2</v>
      </c>
      <c r="O111" s="45"/>
      <c r="P111" s="158">
        <f>IFERROR(INDEX('قرائت کنتور'!A:AZ,MATCH(A111&amp;"-"&amp;"گاز",'قرائت کنتور'!B:B,0),MATCH(L111,'قرائت کنتور'!$1:$1,0)),0)</f>
        <v>0</v>
      </c>
      <c r="Q111" s="47">
        <f>IFERROR(INDEX('قرائت کنتور'!A:AZ,MATCH(A111&amp;"-"&amp;"گاز",'قرائت کنتور'!B:B,0),MATCH(G111,'قرائت کنتور'!$1:$1,0)),0)</f>
        <v>97908</v>
      </c>
      <c r="R111" s="47">
        <f t="shared" si="14"/>
        <v>97908</v>
      </c>
      <c r="S111" s="45"/>
      <c r="T111" s="155">
        <f>IFERROR(INDEX('تعرفه ها'!A:Z,MATCH("بهای هر متر مکعب گاز مصرفی",'تعرفه ها'!$B:$B,0),MATCH(F111,'تعرفه ها'!$2:$2,0)),"---")</f>
        <v>1150</v>
      </c>
      <c r="U111" s="50">
        <f t="shared" si="15"/>
        <v>112594200</v>
      </c>
      <c r="V111" s="50">
        <f>IFERROR(ROUND(R111*INDEX('تعرفه ها'!A:Z,MATCH("عوارض گاز به ازاء هر متر مکعب",'تعرفه ها'!$B:$B,0),MATCH(F111,'تعرفه ها'!$2:$2,0)),0),"---")</f>
        <v>0</v>
      </c>
      <c r="W111" s="50">
        <f>IFERROR(ROUND(((U111+V111)*INDEX('تعرفه ها'!A:Z,MATCH("هزینه نگهداری و تعمیرات شبکه گاز",'تعرفه ها'!$B:$B,0),MATCH(F111,'تعرفه ها'!$2:$2,0))/100),0),"---")</f>
        <v>11259420</v>
      </c>
      <c r="X111" s="50">
        <f>IFERROR(IF(INDEX('اطلاعات دوره'!A:Z,MATCH(G111,'اطلاعات دوره'!C:C,0),MATCH("گاز",'اطلاعات دوره'!$1:$1,0))="دارد",ROUND((U111+V111)*INDEX('تعرفه ها'!A:Z,MATCH("پیک فصلی گاز",'تعرفه ها'!$B:$B,0),MATCH(F111,'تعرفه ها'!$2:$2,0))/100,0),0),"---")</f>
        <v>0</v>
      </c>
      <c r="Y111" s="50">
        <f>IFERROR(ROUND(SUM(U111+V111+W111+X111)*INDEX('تعرفه ها'!A:Z,MATCH("مالیات گاز",'تعرفه ها'!$B:$B,0),MATCH(F111,'تعرفه ها'!$2:$2,0))/100,0),"---")</f>
        <v>0</v>
      </c>
      <c r="Z111" s="50">
        <f t="shared" si="16"/>
        <v>123853620</v>
      </c>
      <c r="AA111" s="50">
        <f t="shared" si="20"/>
        <v>780</v>
      </c>
      <c r="AB111" s="50">
        <f t="shared" si="17"/>
        <v>123854400</v>
      </c>
      <c r="AC111" s="50">
        <f t="shared" si="18"/>
        <v>400</v>
      </c>
      <c r="AD111" s="153">
        <f t="shared" si="19"/>
        <v>123854000</v>
      </c>
      <c r="AF111" s="155" t="str">
        <f>IFERROR(IF(INDEX(پرداخت!A:AZ,MATCH(A111&amp;" - "&amp;"گاز",پرداخت!$B:$B,0),MATCH(G111,پرداخت!$1:$1,0))="نشده","نشده","شده"),"---")</f>
        <v>نشده</v>
      </c>
      <c r="AH111" s="144"/>
    </row>
    <row r="112" spans="1:34" ht="34.9" hidden="1" customHeight="1">
      <c r="A112" s="171" t="s">
        <v>237</v>
      </c>
      <c r="B112" s="47">
        <f>IFERROR(INDEX('اطلاعات انشعابات شرکتها'!A:BB,MATCH(A112,'اطلاعات انشعابات شرکتها'!A:A,0),MATCH(B$1,'اطلاعات انشعابات شرکتها'!$1:$1,0)),0)</f>
        <v>122</v>
      </c>
      <c r="C112" s="48">
        <f>IFERROR(INDEX('اطلاعات انشعابات شرکتها'!A:BB,MATCH(A112,'اطلاعات انشعابات شرکتها'!A:A,0),MATCH(C$1,'اطلاعات انشعابات شرکتها'!$1:$1,0)),0)</f>
        <v>0</v>
      </c>
      <c r="D112" s="45"/>
      <c r="E112" s="171">
        <v>2</v>
      </c>
      <c r="F112" s="170">
        <v>99</v>
      </c>
      <c r="G112" s="47" t="str">
        <f t="shared" si="11"/>
        <v>99/2</v>
      </c>
      <c r="H112" s="47" t="str">
        <f>IFERROR(INDEX('اطلاعات دوره'!A:Z,MATCH(G112,'اطلاعات دوره'!C:C,0),MATCH(H$1,'اطلاعات دوره'!$1:$1,0)),0)</f>
        <v>99/02/01</v>
      </c>
      <c r="I112" s="47" t="str">
        <f>IFERROR(INDEX('اطلاعات دوره'!A:Z,MATCH(G112,'اطلاعات دوره'!C:C,0),MATCH(I$1,'اطلاعات دوره'!$1:$1,0)),0)</f>
        <v>99/02/31</v>
      </c>
      <c r="J112" s="48">
        <f>IFERROR(INDEX('اطلاعات دوره'!A:Z,MATCH(G112,'اطلاعات دوره'!C:C,0),MATCH(J$1,'اطلاعات دوره'!$1:$1,0)),0)</f>
        <v>31</v>
      </c>
      <c r="K112" s="46"/>
      <c r="L112" s="158" t="str">
        <f>IFERROR(INDEX('اطلاعات دوره'!A:Z,MATCH(G112,'اطلاعات دوره'!C:C,0)-1,MATCH("عنوان",'اطلاعات دوره'!$1:$1,0)),"---")</f>
        <v>99/1</v>
      </c>
      <c r="M112" s="47" t="str">
        <f t="shared" si="12"/>
        <v>پیمان خطوط شرق-99/1</v>
      </c>
      <c r="N112" s="48" t="str">
        <f t="shared" si="13"/>
        <v>پیمان خطوط شرق-99/2</v>
      </c>
      <c r="O112" s="45"/>
      <c r="P112" s="158">
        <f>IFERROR(INDEX('قرائت کنتور'!A:AZ,MATCH(A112&amp;"-"&amp;"گاز",'قرائت کنتور'!B:B,0),MATCH(L112,'قرائت کنتور'!$1:$1,0)),0)</f>
        <v>0</v>
      </c>
      <c r="Q112" s="47">
        <f>IFERROR(INDEX('قرائت کنتور'!A:AZ,MATCH(A112&amp;"-"&amp;"گاز",'قرائت کنتور'!B:B,0),MATCH(G112,'قرائت کنتور'!$1:$1,0)),0)</f>
        <v>28176</v>
      </c>
      <c r="R112" s="47">
        <f t="shared" si="14"/>
        <v>28176</v>
      </c>
      <c r="S112" s="45"/>
      <c r="T112" s="155">
        <f>IFERROR(INDEX('تعرفه ها'!A:Z,MATCH("بهای هر متر مکعب گاز مصرفی",'تعرفه ها'!$B:$B,0),MATCH(F112,'تعرفه ها'!$2:$2,0)),"---")</f>
        <v>1150</v>
      </c>
      <c r="U112" s="50">
        <f t="shared" si="15"/>
        <v>32402400</v>
      </c>
      <c r="V112" s="50">
        <f>IFERROR(ROUND(R112*INDEX('تعرفه ها'!A:Z,MATCH("عوارض گاز به ازاء هر متر مکعب",'تعرفه ها'!$B:$B,0),MATCH(F112,'تعرفه ها'!$2:$2,0)),0),"---")</f>
        <v>0</v>
      </c>
      <c r="W112" s="50">
        <f>IFERROR(ROUND(((U112+V112)*INDEX('تعرفه ها'!A:Z,MATCH("هزینه نگهداری و تعمیرات شبکه گاز",'تعرفه ها'!$B:$B,0),MATCH(F112,'تعرفه ها'!$2:$2,0))/100),0),"---")</f>
        <v>3240240</v>
      </c>
      <c r="X112" s="50">
        <f>IFERROR(IF(INDEX('اطلاعات دوره'!A:Z,MATCH(G112,'اطلاعات دوره'!C:C,0),MATCH("گاز",'اطلاعات دوره'!$1:$1,0))="دارد",ROUND((U112+V112)*INDEX('تعرفه ها'!A:Z,MATCH("پیک فصلی گاز",'تعرفه ها'!$B:$B,0),MATCH(F112,'تعرفه ها'!$2:$2,0))/100,0),0),"---")</f>
        <v>0</v>
      </c>
      <c r="Y112" s="50">
        <f>IFERROR(ROUND(SUM(U112+V112+W112+X112)*INDEX('تعرفه ها'!A:Z,MATCH("مالیات گاز",'تعرفه ها'!$B:$B,0),MATCH(F112,'تعرفه ها'!$2:$2,0))/100,0),"---")</f>
        <v>0</v>
      </c>
      <c r="Z112" s="50">
        <f t="shared" si="16"/>
        <v>35642640</v>
      </c>
      <c r="AA112" s="50">
        <f t="shared" si="20"/>
        <v>-16833185</v>
      </c>
      <c r="AB112" s="50">
        <f t="shared" si="17"/>
        <v>18809455</v>
      </c>
      <c r="AC112" s="50">
        <f t="shared" si="18"/>
        <v>455</v>
      </c>
      <c r="AD112" s="153">
        <f t="shared" si="19"/>
        <v>18809000</v>
      </c>
      <c r="AF112" s="155" t="str">
        <f>IFERROR(IF(INDEX(پرداخت!A:AZ,MATCH(A112&amp;" - "&amp;"گاز",پرداخت!$B:$B,0),MATCH(G112,پرداخت!$1:$1,0))="نشده","نشده","شده"),"---")</f>
        <v>نشده</v>
      </c>
      <c r="AH112" s="144"/>
    </row>
    <row r="113" spans="1:34" ht="34.9" hidden="1" customHeight="1">
      <c r="A113" s="171" t="s">
        <v>238</v>
      </c>
      <c r="B113" s="47">
        <f>IFERROR(INDEX('اطلاعات انشعابات شرکتها'!A:BB,MATCH(A113,'اطلاعات انشعابات شرکتها'!A:A,0),MATCH(B$1,'اطلاعات انشعابات شرکتها'!$1:$1,0)),0)</f>
        <v>123</v>
      </c>
      <c r="C113" s="48">
        <f>IFERROR(INDEX('اطلاعات انشعابات شرکتها'!A:BB,MATCH(A113,'اطلاعات انشعابات شرکتها'!A:A,0),MATCH(C$1,'اطلاعات انشعابات شرکتها'!$1:$1,0)),0)</f>
        <v>0</v>
      </c>
      <c r="D113" s="45"/>
      <c r="E113" s="171">
        <v>2</v>
      </c>
      <c r="F113" s="170">
        <v>99</v>
      </c>
      <c r="G113" s="47" t="str">
        <f t="shared" si="11"/>
        <v>99/2</v>
      </c>
      <c r="H113" s="47" t="str">
        <f>IFERROR(INDEX('اطلاعات دوره'!A:Z,MATCH(G113,'اطلاعات دوره'!C:C,0),MATCH(H$1,'اطلاعات دوره'!$1:$1,0)),0)</f>
        <v>99/02/01</v>
      </c>
      <c r="I113" s="47" t="str">
        <f>IFERROR(INDEX('اطلاعات دوره'!A:Z,MATCH(G113,'اطلاعات دوره'!C:C,0),MATCH(I$1,'اطلاعات دوره'!$1:$1,0)),0)</f>
        <v>99/02/31</v>
      </c>
      <c r="J113" s="48">
        <f>IFERROR(INDEX('اطلاعات دوره'!A:Z,MATCH(G113,'اطلاعات دوره'!C:C,0),MATCH(J$1,'اطلاعات دوره'!$1:$1,0)),0)</f>
        <v>31</v>
      </c>
      <c r="K113" s="46"/>
      <c r="L113" s="158" t="str">
        <f>IFERROR(INDEX('اطلاعات دوره'!A:Z,MATCH(G113,'اطلاعات دوره'!C:C,0)-1,MATCH("عنوان",'اطلاعات دوره'!$1:$1,0)),"---")</f>
        <v>99/1</v>
      </c>
      <c r="M113" s="47" t="str">
        <f t="shared" si="12"/>
        <v>تابان اندیش برجیس-99/1</v>
      </c>
      <c r="N113" s="48" t="str">
        <f t="shared" si="13"/>
        <v>تابان اندیش برجیس-99/2</v>
      </c>
      <c r="O113" s="45"/>
      <c r="P113" s="158">
        <f>IFERROR(INDEX('قرائت کنتور'!A:AZ,MATCH(A113&amp;"-"&amp;"گاز",'قرائت کنتور'!B:B,0),MATCH(L113,'قرائت کنتور'!$1:$1,0)),0)</f>
        <v>0</v>
      </c>
      <c r="Q113" s="47">
        <f>IFERROR(INDEX('قرائت کنتور'!A:AZ,MATCH(A113&amp;"-"&amp;"گاز",'قرائت کنتور'!B:B,0),MATCH(G113,'قرائت کنتور'!$1:$1,0)),0)</f>
        <v>15502</v>
      </c>
      <c r="R113" s="47">
        <f t="shared" si="14"/>
        <v>15502</v>
      </c>
      <c r="S113" s="45"/>
      <c r="T113" s="155">
        <f>IFERROR(INDEX('تعرفه ها'!A:Z,MATCH("بهای هر متر مکعب گاز مصرفی",'تعرفه ها'!$B:$B,0),MATCH(F113,'تعرفه ها'!$2:$2,0)),"---")</f>
        <v>1150</v>
      </c>
      <c r="U113" s="50">
        <f t="shared" si="15"/>
        <v>17827300</v>
      </c>
      <c r="V113" s="50">
        <f>IFERROR(ROUND(R113*INDEX('تعرفه ها'!A:Z,MATCH("عوارض گاز به ازاء هر متر مکعب",'تعرفه ها'!$B:$B,0),MATCH(F113,'تعرفه ها'!$2:$2,0)),0),"---")</f>
        <v>0</v>
      </c>
      <c r="W113" s="50">
        <f>IFERROR(ROUND(((U113+V113)*INDEX('تعرفه ها'!A:Z,MATCH("هزینه نگهداری و تعمیرات شبکه گاز",'تعرفه ها'!$B:$B,0),MATCH(F113,'تعرفه ها'!$2:$2,0))/100),0),"---")</f>
        <v>1782730</v>
      </c>
      <c r="X113" s="50">
        <f>IFERROR(IF(INDEX('اطلاعات دوره'!A:Z,MATCH(G113,'اطلاعات دوره'!C:C,0),MATCH("گاز",'اطلاعات دوره'!$1:$1,0))="دارد",ROUND((U113+V113)*INDEX('تعرفه ها'!A:Z,MATCH("پیک فصلی گاز",'تعرفه ها'!$B:$B,0),MATCH(F113,'تعرفه ها'!$2:$2,0))/100,0),0),"---")</f>
        <v>0</v>
      </c>
      <c r="Y113" s="50">
        <f>IFERROR(ROUND(SUM(U113+V113+W113+X113)*INDEX('تعرفه ها'!A:Z,MATCH("مالیات گاز",'تعرفه ها'!$B:$B,0),MATCH(F113,'تعرفه ها'!$2:$2,0))/100,0),"---")</f>
        <v>0</v>
      </c>
      <c r="Z113" s="50">
        <f t="shared" si="16"/>
        <v>19610030</v>
      </c>
      <c r="AA113" s="50">
        <f t="shared" si="20"/>
        <v>960</v>
      </c>
      <c r="AB113" s="50">
        <f t="shared" si="17"/>
        <v>19610990</v>
      </c>
      <c r="AC113" s="50">
        <f t="shared" si="18"/>
        <v>990</v>
      </c>
      <c r="AD113" s="153">
        <f t="shared" si="19"/>
        <v>19610000</v>
      </c>
      <c r="AF113" s="155" t="str">
        <f>IFERROR(IF(INDEX(پرداخت!A:AZ,MATCH(A113&amp;" - "&amp;"گاز",پرداخت!$B:$B,0),MATCH(G113,پرداخت!$1:$1,0))="نشده","نشده","شده"),"---")</f>
        <v>نشده</v>
      </c>
      <c r="AH113" s="144"/>
    </row>
    <row r="114" spans="1:34" ht="34.9" hidden="1" customHeight="1">
      <c r="A114" s="171" t="s">
        <v>243</v>
      </c>
      <c r="B114" s="47">
        <f>IFERROR(INDEX('اطلاعات انشعابات شرکتها'!A:BB,MATCH(A114,'اطلاعات انشعابات شرکتها'!A:A,0),MATCH(B$1,'اطلاعات انشعابات شرکتها'!$1:$1,0)),0)</f>
        <v>124</v>
      </c>
      <c r="C114" s="48">
        <f>IFERROR(INDEX('اطلاعات انشعابات شرکتها'!A:BB,MATCH(A114,'اطلاعات انشعابات شرکتها'!A:A,0),MATCH(C$1,'اطلاعات انشعابات شرکتها'!$1:$1,0)),0)</f>
        <v>0</v>
      </c>
      <c r="D114" s="45"/>
      <c r="E114" s="171">
        <v>2</v>
      </c>
      <c r="F114" s="170">
        <v>99</v>
      </c>
      <c r="G114" s="47" t="str">
        <f t="shared" si="11"/>
        <v>99/2</v>
      </c>
      <c r="H114" s="47" t="str">
        <f>IFERROR(INDEX('اطلاعات دوره'!A:Z,MATCH(G114,'اطلاعات دوره'!C:C,0),MATCH(H$1,'اطلاعات دوره'!$1:$1,0)),0)</f>
        <v>99/02/01</v>
      </c>
      <c r="I114" s="47" t="str">
        <f>IFERROR(INDEX('اطلاعات دوره'!A:Z,MATCH(G114,'اطلاعات دوره'!C:C,0),MATCH(I$1,'اطلاعات دوره'!$1:$1,0)),0)</f>
        <v>99/02/31</v>
      </c>
      <c r="J114" s="48">
        <f>IFERROR(INDEX('اطلاعات دوره'!A:Z,MATCH(G114,'اطلاعات دوره'!C:C,0),MATCH(J$1,'اطلاعات دوره'!$1:$1,0)),0)</f>
        <v>31</v>
      </c>
      <c r="K114" s="46"/>
      <c r="L114" s="158" t="str">
        <f>IFERROR(INDEX('اطلاعات دوره'!A:Z,MATCH(G114,'اطلاعات دوره'!C:C,0)-1,MATCH("عنوان",'اطلاعات دوره'!$1:$1,0)),"---")</f>
        <v>99/1</v>
      </c>
      <c r="M114" s="47" t="str">
        <f t="shared" si="12"/>
        <v>تراشکاری ثامن-99/1</v>
      </c>
      <c r="N114" s="48" t="str">
        <f t="shared" si="13"/>
        <v>تراشکاری ثامن-99/2</v>
      </c>
      <c r="O114" s="45"/>
      <c r="P114" s="158">
        <f>IFERROR(INDEX('قرائت کنتور'!A:AZ,MATCH(A114&amp;"-"&amp;"گاز",'قرائت کنتور'!B:B,0),MATCH(L114,'قرائت کنتور'!$1:$1,0)),0)</f>
        <v>0</v>
      </c>
      <c r="Q114" s="47">
        <f>IFERROR(INDEX('قرائت کنتور'!A:AZ,MATCH(A114&amp;"-"&amp;"گاز",'قرائت کنتور'!B:B,0),MATCH(G114,'قرائت کنتور'!$1:$1,0)),0)</f>
        <v>38000</v>
      </c>
      <c r="R114" s="47">
        <f t="shared" si="14"/>
        <v>38000</v>
      </c>
      <c r="S114" s="45"/>
      <c r="T114" s="155">
        <f>IFERROR(INDEX('تعرفه ها'!A:Z,MATCH("بهای هر متر مکعب گاز مصرفی",'تعرفه ها'!$B:$B,0),MATCH(F114,'تعرفه ها'!$2:$2,0)),"---")</f>
        <v>1150</v>
      </c>
      <c r="U114" s="50">
        <f t="shared" si="15"/>
        <v>43700000</v>
      </c>
      <c r="V114" s="50">
        <f>IFERROR(ROUND(R114*INDEX('تعرفه ها'!A:Z,MATCH("عوارض گاز به ازاء هر متر مکعب",'تعرفه ها'!$B:$B,0),MATCH(F114,'تعرفه ها'!$2:$2,0)),0),"---")</f>
        <v>0</v>
      </c>
      <c r="W114" s="50">
        <f>IFERROR(ROUND(((U114+V114)*INDEX('تعرفه ها'!A:Z,MATCH("هزینه نگهداری و تعمیرات شبکه گاز",'تعرفه ها'!$B:$B,0),MATCH(F114,'تعرفه ها'!$2:$2,0))/100),0),"---")</f>
        <v>4370000</v>
      </c>
      <c r="X114" s="50">
        <f>IFERROR(IF(INDEX('اطلاعات دوره'!A:Z,MATCH(G114,'اطلاعات دوره'!C:C,0),MATCH("گاز",'اطلاعات دوره'!$1:$1,0))="دارد",ROUND((U114+V114)*INDEX('تعرفه ها'!A:Z,MATCH("پیک فصلی گاز",'تعرفه ها'!$B:$B,0),MATCH(F114,'تعرفه ها'!$2:$2,0))/100,0),0),"---")</f>
        <v>0</v>
      </c>
      <c r="Y114" s="50">
        <f>IFERROR(ROUND(SUM(U114+V114+W114+X114)*INDEX('تعرفه ها'!A:Z,MATCH("مالیات گاز",'تعرفه ها'!$B:$B,0),MATCH(F114,'تعرفه ها'!$2:$2,0))/100,0),"---")</f>
        <v>0</v>
      </c>
      <c r="Z114" s="50">
        <f t="shared" si="16"/>
        <v>48070000</v>
      </c>
      <c r="AA114" s="50">
        <f t="shared" si="20"/>
        <v>-41837385</v>
      </c>
      <c r="AB114" s="50">
        <f t="shared" si="17"/>
        <v>6232615</v>
      </c>
      <c r="AC114" s="50">
        <f t="shared" si="18"/>
        <v>615</v>
      </c>
      <c r="AD114" s="153">
        <f t="shared" si="19"/>
        <v>6232000</v>
      </c>
      <c r="AF114" s="155" t="str">
        <f>IFERROR(IF(INDEX(پرداخت!A:AZ,MATCH(A114&amp;" - "&amp;"گاز",پرداخت!$B:$B,0),MATCH(G114,پرداخت!$1:$1,0))="نشده","نشده","شده"),"---")</f>
        <v>نشده</v>
      </c>
      <c r="AH114" s="144"/>
    </row>
    <row r="115" spans="1:34" ht="34.9" hidden="1" customHeight="1">
      <c r="A115" s="171" t="s">
        <v>244</v>
      </c>
      <c r="B115" s="47">
        <f>IFERROR(INDEX('اطلاعات انشعابات شرکتها'!A:BB,MATCH(A115,'اطلاعات انشعابات شرکتها'!A:A,0),MATCH(B$1,'اطلاعات انشعابات شرکتها'!$1:$1,0)),0)</f>
        <v>125</v>
      </c>
      <c r="C115" s="48">
        <f>IFERROR(INDEX('اطلاعات انشعابات شرکتها'!A:BB,MATCH(A115,'اطلاعات انشعابات شرکتها'!A:A,0),MATCH(C$1,'اطلاعات انشعابات شرکتها'!$1:$1,0)),0)</f>
        <v>0</v>
      </c>
      <c r="D115" s="45"/>
      <c r="E115" s="171">
        <v>2</v>
      </c>
      <c r="F115" s="170">
        <v>99</v>
      </c>
      <c r="G115" s="47" t="str">
        <f t="shared" si="11"/>
        <v>99/2</v>
      </c>
      <c r="H115" s="47" t="str">
        <f>IFERROR(INDEX('اطلاعات دوره'!A:Z,MATCH(G115,'اطلاعات دوره'!C:C,0),MATCH(H$1,'اطلاعات دوره'!$1:$1,0)),0)</f>
        <v>99/02/01</v>
      </c>
      <c r="I115" s="47" t="str">
        <f>IFERROR(INDEX('اطلاعات دوره'!A:Z,MATCH(G115,'اطلاعات دوره'!C:C,0),MATCH(I$1,'اطلاعات دوره'!$1:$1,0)),0)</f>
        <v>99/02/31</v>
      </c>
      <c r="J115" s="48">
        <f>IFERROR(INDEX('اطلاعات دوره'!A:Z,MATCH(G115,'اطلاعات دوره'!C:C,0),MATCH(J$1,'اطلاعات دوره'!$1:$1,0)),0)</f>
        <v>31</v>
      </c>
      <c r="K115" s="46"/>
      <c r="L115" s="158" t="str">
        <f>IFERROR(INDEX('اطلاعات دوره'!A:Z,MATCH(G115,'اطلاعات دوره'!C:C,0)-1,MATCH("عنوان",'اطلاعات دوره'!$1:$1,0)),"---")</f>
        <v>99/1</v>
      </c>
      <c r="M115" s="47" t="str">
        <f t="shared" si="12"/>
        <v>توس درمان طب-99/1</v>
      </c>
      <c r="N115" s="48" t="str">
        <f t="shared" si="13"/>
        <v>توس درمان طب-99/2</v>
      </c>
      <c r="O115" s="45"/>
      <c r="P115" s="158">
        <f>IFERROR(INDEX('قرائت کنتور'!A:AZ,MATCH(A115&amp;"-"&amp;"گاز",'قرائت کنتور'!B:B,0),MATCH(L115,'قرائت کنتور'!$1:$1,0)),0)</f>
        <v>0</v>
      </c>
      <c r="Q115" s="47">
        <f>IFERROR(INDEX('قرائت کنتور'!A:AZ,MATCH(A115&amp;"-"&amp;"گاز",'قرائت کنتور'!B:B,0),MATCH(G115,'قرائت کنتور'!$1:$1,0)),0)</f>
        <v>63546</v>
      </c>
      <c r="R115" s="47">
        <f t="shared" si="14"/>
        <v>63546</v>
      </c>
      <c r="S115" s="45"/>
      <c r="T115" s="155">
        <f>IFERROR(INDEX('تعرفه ها'!A:Z,MATCH("بهای هر متر مکعب گاز مصرفی",'تعرفه ها'!$B:$B,0),MATCH(F115,'تعرفه ها'!$2:$2,0)),"---")</f>
        <v>1150</v>
      </c>
      <c r="U115" s="50">
        <f t="shared" si="15"/>
        <v>73077900</v>
      </c>
      <c r="V115" s="50">
        <f>IFERROR(ROUND(R115*INDEX('تعرفه ها'!A:Z,MATCH("عوارض گاز به ازاء هر متر مکعب",'تعرفه ها'!$B:$B,0),MATCH(F115,'تعرفه ها'!$2:$2,0)),0),"---")</f>
        <v>0</v>
      </c>
      <c r="W115" s="50">
        <f>IFERROR(ROUND(((U115+V115)*INDEX('تعرفه ها'!A:Z,MATCH("هزینه نگهداری و تعمیرات شبکه گاز",'تعرفه ها'!$B:$B,0),MATCH(F115,'تعرفه ها'!$2:$2,0))/100),0),"---")</f>
        <v>7307790</v>
      </c>
      <c r="X115" s="50">
        <f>IFERROR(IF(INDEX('اطلاعات دوره'!A:Z,MATCH(G115,'اطلاعات دوره'!C:C,0),MATCH("گاز",'اطلاعات دوره'!$1:$1,0))="دارد",ROUND((U115+V115)*INDEX('تعرفه ها'!A:Z,MATCH("پیک فصلی گاز",'تعرفه ها'!$B:$B,0),MATCH(F115,'تعرفه ها'!$2:$2,0))/100,0),0),"---")</f>
        <v>0</v>
      </c>
      <c r="Y115" s="50">
        <f>IFERROR(ROUND(SUM(U115+V115+W115+X115)*INDEX('تعرفه ها'!A:Z,MATCH("مالیات گاز",'تعرفه ها'!$B:$B,0),MATCH(F115,'تعرفه ها'!$2:$2,0))/100,0),"---")</f>
        <v>0</v>
      </c>
      <c r="Z115" s="50">
        <f t="shared" si="16"/>
        <v>80385690</v>
      </c>
      <c r="AA115" s="50">
        <f t="shared" si="20"/>
        <v>-72121675</v>
      </c>
      <c r="AB115" s="50">
        <f t="shared" si="17"/>
        <v>8264015</v>
      </c>
      <c r="AC115" s="50">
        <f t="shared" si="18"/>
        <v>15</v>
      </c>
      <c r="AD115" s="153">
        <f t="shared" si="19"/>
        <v>8264000</v>
      </c>
      <c r="AF115" s="155" t="str">
        <f>IFERROR(IF(INDEX(پرداخت!A:AZ,MATCH(A115&amp;" - "&amp;"گاز",پرداخت!$B:$B,0),MATCH(G115,پرداخت!$1:$1,0))="نشده","نشده","شده"),"---")</f>
        <v>نشده</v>
      </c>
      <c r="AH115" s="144"/>
    </row>
    <row r="116" spans="1:34" ht="34.9" hidden="1" customHeight="1">
      <c r="A116" s="171" t="s">
        <v>246</v>
      </c>
      <c r="B116" s="47">
        <f>IFERROR(INDEX('اطلاعات انشعابات شرکتها'!A:BB,MATCH(A116,'اطلاعات انشعابات شرکتها'!A:A,0),MATCH(B$1,'اطلاعات انشعابات شرکتها'!$1:$1,0)),0)</f>
        <v>126</v>
      </c>
      <c r="C116" s="48">
        <f>IFERROR(INDEX('اطلاعات انشعابات شرکتها'!A:BB,MATCH(A116,'اطلاعات انشعابات شرکتها'!A:A,0),MATCH(C$1,'اطلاعات انشعابات شرکتها'!$1:$1,0)),0)</f>
        <v>0</v>
      </c>
      <c r="D116" s="45"/>
      <c r="E116" s="171">
        <v>2</v>
      </c>
      <c r="F116" s="170">
        <v>99</v>
      </c>
      <c r="G116" s="47" t="str">
        <f t="shared" si="11"/>
        <v>99/2</v>
      </c>
      <c r="H116" s="47" t="str">
        <f>IFERROR(INDEX('اطلاعات دوره'!A:Z,MATCH(G116,'اطلاعات دوره'!C:C,0),MATCH(H$1,'اطلاعات دوره'!$1:$1,0)),0)</f>
        <v>99/02/01</v>
      </c>
      <c r="I116" s="47" t="str">
        <f>IFERROR(INDEX('اطلاعات دوره'!A:Z,MATCH(G116,'اطلاعات دوره'!C:C,0),MATCH(I$1,'اطلاعات دوره'!$1:$1,0)),0)</f>
        <v>99/02/31</v>
      </c>
      <c r="J116" s="48">
        <f>IFERROR(INDEX('اطلاعات دوره'!A:Z,MATCH(G116,'اطلاعات دوره'!C:C,0),MATCH(J$1,'اطلاعات دوره'!$1:$1,0)),0)</f>
        <v>31</v>
      </c>
      <c r="K116" s="46"/>
      <c r="L116" s="158" t="str">
        <f>IFERROR(INDEX('اطلاعات دوره'!A:Z,MATCH(G116,'اطلاعات دوره'!C:C,0)-1,MATCH("عنوان",'اطلاعات دوره'!$1:$1,0)),"---")</f>
        <v>99/1</v>
      </c>
      <c r="M116" s="47" t="str">
        <f t="shared" si="12"/>
        <v>توسعه صنایع غذایی دانشگرایان نوین دلسا-99/1</v>
      </c>
      <c r="N116" s="48" t="str">
        <f t="shared" si="13"/>
        <v>توسعه صنایع غذایی دانشگرایان نوین دلسا-99/2</v>
      </c>
      <c r="O116" s="45"/>
      <c r="P116" s="158">
        <f>IFERROR(INDEX('قرائت کنتور'!A:AZ,MATCH(A116&amp;"-"&amp;"گاز",'قرائت کنتور'!B:B,0),MATCH(L116,'قرائت کنتور'!$1:$1,0)),0)</f>
        <v>0</v>
      </c>
      <c r="Q116" s="47">
        <f>IFERROR(INDEX('قرائت کنتور'!A:AZ,MATCH(A116&amp;"-"&amp;"گاز",'قرائت کنتور'!B:B,0),MATCH(G116,'قرائت کنتور'!$1:$1,0)),0)</f>
        <v>89543</v>
      </c>
      <c r="R116" s="47">
        <f t="shared" si="14"/>
        <v>89543</v>
      </c>
      <c r="S116" s="45"/>
      <c r="T116" s="155">
        <f>IFERROR(INDEX('تعرفه ها'!A:Z,MATCH("بهای هر متر مکعب گاز مصرفی",'تعرفه ها'!$B:$B,0),MATCH(F116,'تعرفه ها'!$2:$2,0)),"---")</f>
        <v>1150</v>
      </c>
      <c r="U116" s="50">
        <f t="shared" si="15"/>
        <v>102974450</v>
      </c>
      <c r="V116" s="50">
        <f>IFERROR(ROUND(R116*INDEX('تعرفه ها'!A:Z,MATCH("عوارض گاز به ازاء هر متر مکعب",'تعرفه ها'!$B:$B,0),MATCH(F116,'تعرفه ها'!$2:$2,0)),0),"---")</f>
        <v>0</v>
      </c>
      <c r="W116" s="50">
        <f>IFERROR(ROUND(((U116+V116)*INDEX('تعرفه ها'!A:Z,MATCH("هزینه نگهداری و تعمیرات شبکه گاز",'تعرفه ها'!$B:$B,0),MATCH(F116,'تعرفه ها'!$2:$2,0))/100),0),"---")</f>
        <v>10297445</v>
      </c>
      <c r="X116" s="50">
        <f>IFERROR(IF(INDEX('اطلاعات دوره'!A:Z,MATCH(G116,'اطلاعات دوره'!C:C,0),MATCH("گاز",'اطلاعات دوره'!$1:$1,0))="دارد",ROUND((U116+V116)*INDEX('تعرفه ها'!A:Z,MATCH("پیک فصلی گاز",'تعرفه ها'!$B:$B,0),MATCH(F116,'تعرفه ها'!$2:$2,0))/100,0),0),"---")</f>
        <v>0</v>
      </c>
      <c r="Y116" s="50">
        <f>IFERROR(ROUND(SUM(U116+V116+W116+X116)*INDEX('تعرفه ها'!A:Z,MATCH("مالیات گاز",'تعرفه ها'!$B:$B,0),MATCH(F116,'تعرفه ها'!$2:$2,0))/100,0),"---")</f>
        <v>0</v>
      </c>
      <c r="Z116" s="50">
        <f t="shared" si="16"/>
        <v>113271895</v>
      </c>
      <c r="AA116" s="50">
        <f t="shared" si="20"/>
        <v>135</v>
      </c>
      <c r="AB116" s="50">
        <f t="shared" si="17"/>
        <v>113272030</v>
      </c>
      <c r="AC116" s="50">
        <f t="shared" si="18"/>
        <v>30</v>
      </c>
      <c r="AD116" s="153">
        <f t="shared" si="19"/>
        <v>113272000</v>
      </c>
      <c r="AF116" s="155" t="str">
        <f>IFERROR(IF(INDEX(پرداخت!A:AZ,MATCH(A116&amp;" - "&amp;"گاز",پرداخت!$B:$B,0),MATCH(G116,پرداخت!$1:$1,0))="نشده","نشده","شده"),"---")</f>
        <v>نشده</v>
      </c>
      <c r="AH116" s="144"/>
    </row>
    <row r="117" spans="1:34" ht="34.9" hidden="1" customHeight="1">
      <c r="A117" s="171" t="s">
        <v>140</v>
      </c>
      <c r="B117" s="47">
        <f>IFERROR(INDEX('اطلاعات انشعابات شرکتها'!A:BB,MATCH(A117,'اطلاعات انشعابات شرکتها'!A:A,0),MATCH(B$1,'اطلاعات انشعابات شرکتها'!$1:$1,0)),0)</f>
        <v>127</v>
      </c>
      <c r="C117" s="48">
        <f>IFERROR(INDEX('اطلاعات انشعابات شرکتها'!A:BB,MATCH(A117,'اطلاعات انشعابات شرکتها'!A:A,0),MATCH(C$1,'اطلاعات انشعابات شرکتها'!$1:$1,0)),0)</f>
        <v>0</v>
      </c>
      <c r="D117" s="45"/>
      <c r="E117" s="171">
        <v>2</v>
      </c>
      <c r="F117" s="170">
        <v>99</v>
      </c>
      <c r="G117" s="47" t="str">
        <f t="shared" si="11"/>
        <v>99/2</v>
      </c>
      <c r="H117" s="47" t="str">
        <f>IFERROR(INDEX('اطلاعات دوره'!A:Z,MATCH(G117,'اطلاعات دوره'!C:C,0),MATCH(H$1,'اطلاعات دوره'!$1:$1,0)),0)</f>
        <v>99/02/01</v>
      </c>
      <c r="I117" s="47" t="str">
        <f>IFERROR(INDEX('اطلاعات دوره'!A:Z,MATCH(G117,'اطلاعات دوره'!C:C,0),MATCH(I$1,'اطلاعات دوره'!$1:$1,0)),0)</f>
        <v>99/02/31</v>
      </c>
      <c r="J117" s="48">
        <f>IFERROR(INDEX('اطلاعات دوره'!A:Z,MATCH(G117,'اطلاعات دوره'!C:C,0),MATCH(J$1,'اطلاعات دوره'!$1:$1,0)),0)</f>
        <v>31</v>
      </c>
      <c r="K117" s="46"/>
      <c r="L117" s="158" t="str">
        <f>IFERROR(INDEX('اطلاعات دوره'!A:Z,MATCH(G117,'اطلاعات دوره'!C:C,0)-1,MATCH("عنوان",'اطلاعات دوره'!$1:$1,0)),"---")</f>
        <v>99/1</v>
      </c>
      <c r="M117" s="47" t="str">
        <f t="shared" si="12"/>
        <v>خدمات نیروگاهی آهار شرق-99/1</v>
      </c>
      <c r="N117" s="48" t="str">
        <f t="shared" si="13"/>
        <v>خدمات نیروگاهی آهار شرق-99/2</v>
      </c>
      <c r="O117" s="45"/>
      <c r="P117" s="158">
        <f>IFERROR(INDEX('قرائت کنتور'!A:AZ,MATCH(A117&amp;"-"&amp;"گاز",'قرائت کنتور'!B:B,0),MATCH(L117,'قرائت کنتور'!$1:$1,0)),0)</f>
        <v>0</v>
      </c>
      <c r="Q117" s="47">
        <f>IFERROR(INDEX('قرائت کنتور'!A:AZ,MATCH(A117&amp;"-"&amp;"گاز",'قرائت کنتور'!B:B,0),MATCH(G117,'قرائت کنتور'!$1:$1,0)),0)</f>
        <v>123283</v>
      </c>
      <c r="R117" s="47">
        <f t="shared" si="14"/>
        <v>123283</v>
      </c>
      <c r="S117" s="45"/>
      <c r="T117" s="155">
        <f>IFERROR(INDEX('تعرفه ها'!A:Z,MATCH("بهای هر متر مکعب گاز مصرفی",'تعرفه ها'!$B:$B,0),MATCH(F117,'تعرفه ها'!$2:$2,0)),"---")</f>
        <v>1150</v>
      </c>
      <c r="U117" s="50">
        <f t="shared" si="15"/>
        <v>141775450</v>
      </c>
      <c r="V117" s="50">
        <f>IFERROR(ROUND(R117*INDEX('تعرفه ها'!A:Z,MATCH("عوارض گاز به ازاء هر متر مکعب",'تعرفه ها'!$B:$B,0),MATCH(F117,'تعرفه ها'!$2:$2,0)),0),"---")</f>
        <v>0</v>
      </c>
      <c r="W117" s="50">
        <f>IFERROR(ROUND(((U117+V117)*INDEX('تعرفه ها'!A:Z,MATCH("هزینه نگهداری و تعمیرات شبکه گاز",'تعرفه ها'!$B:$B,0),MATCH(F117,'تعرفه ها'!$2:$2,0))/100),0),"---")</f>
        <v>14177545</v>
      </c>
      <c r="X117" s="50">
        <f>IFERROR(IF(INDEX('اطلاعات دوره'!A:Z,MATCH(G117,'اطلاعات دوره'!C:C,0),MATCH("گاز",'اطلاعات دوره'!$1:$1,0))="دارد",ROUND((U117+V117)*INDEX('تعرفه ها'!A:Z,MATCH("پیک فصلی گاز",'تعرفه ها'!$B:$B,0),MATCH(F117,'تعرفه ها'!$2:$2,0))/100,0),0),"---")</f>
        <v>0</v>
      </c>
      <c r="Y117" s="50">
        <f>IFERROR(ROUND(SUM(U117+V117+W117+X117)*INDEX('تعرفه ها'!A:Z,MATCH("مالیات گاز",'تعرفه ها'!$B:$B,0),MATCH(F117,'تعرفه ها'!$2:$2,0))/100,0),"---")</f>
        <v>0</v>
      </c>
      <c r="Z117" s="50">
        <f t="shared" si="16"/>
        <v>155952995</v>
      </c>
      <c r="AA117" s="50">
        <f t="shared" si="20"/>
        <v>-122857140</v>
      </c>
      <c r="AB117" s="50">
        <f t="shared" si="17"/>
        <v>33095855</v>
      </c>
      <c r="AC117" s="50">
        <f t="shared" si="18"/>
        <v>855</v>
      </c>
      <c r="AD117" s="153">
        <f t="shared" si="19"/>
        <v>33095000</v>
      </c>
      <c r="AF117" s="155" t="str">
        <f>IFERROR(IF(INDEX(پرداخت!A:AZ,MATCH(A117&amp;" - "&amp;"گاز",پرداخت!$B:$B,0),MATCH(G117,پرداخت!$1:$1,0))="نشده","نشده","شده"),"---")</f>
        <v>نشده</v>
      </c>
      <c r="AH117" s="144"/>
    </row>
    <row r="118" spans="1:34" ht="34.9" hidden="1" customHeight="1">
      <c r="A118" s="171" t="s">
        <v>250</v>
      </c>
      <c r="B118" s="47">
        <f>IFERROR(INDEX('اطلاعات انشعابات شرکتها'!A:BB,MATCH(A118,'اطلاعات انشعابات شرکتها'!A:A,0),MATCH(B$1,'اطلاعات انشعابات شرکتها'!$1:$1,0)),0)</f>
        <v>128</v>
      </c>
      <c r="C118" s="48">
        <f>IFERROR(INDEX('اطلاعات انشعابات شرکتها'!A:BB,MATCH(A118,'اطلاعات انشعابات شرکتها'!A:A,0),MATCH(C$1,'اطلاعات انشعابات شرکتها'!$1:$1,0)),0)</f>
        <v>0</v>
      </c>
      <c r="D118" s="45"/>
      <c r="E118" s="171">
        <v>2</v>
      </c>
      <c r="F118" s="170">
        <v>99</v>
      </c>
      <c r="G118" s="47" t="str">
        <f t="shared" si="11"/>
        <v>99/2</v>
      </c>
      <c r="H118" s="47" t="str">
        <f>IFERROR(INDEX('اطلاعات دوره'!A:Z,MATCH(G118,'اطلاعات دوره'!C:C,0),MATCH(H$1,'اطلاعات دوره'!$1:$1,0)),0)</f>
        <v>99/02/01</v>
      </c>
      <c r="I118" s="47" t="str">
        <f>IFERROR(INDEX('اطلاعات دوره'!A:Z,MATCH(G118,'اطلاعات دوره'!C:C,0),MATCH(I$1,'اطلاعات دوره'!$1:$1,0)),0)</f>
        <v>99/02/31</v>
      </c>
      <c r="J118" s="48">
        <f>IFERROR(INDEX('اطلاعات دوره'!A:Z,MATCH(G118,'اطلاعات دوره'!C:C,0),MATCH(J$1,'اطلاعات دوره'!$1:$1,0)),0)</f>
        <v>31</v>
      </c>
      <c r="K118" s="46"/>
      <c r="L118" s="158" t="str">
        <f>IFERROR(INDEX('اطلاعات دوره'!A:Z,MATCH(G118,'اطلاعات دوره'!C:C,0)-1,MATCH("عنوان",'اطلاعات دوره'!$1:$1,0)),"---")</f>
        <v>99/1</v>
      </c>
      <c r="M118" s="47" t="str">
        <f t="shared" si="12"/>
        <v>زیست تروند آرین-99/1</v>
      </c>
      <c r="N118" s="48" t="str">
        <f t="shared" si="13"/>
        <v>زیست تروند آرین-99/2</v>
      </c>
      <c r="O118" s="45"/>
      <c r="P118" s="158">
        <f>IFERROR(INDEX('قرائت کنتور'!A:AZ,MATCH(A118&amp;"-"&amp;"گاز",'قرائت کنتور'!B:B,0),MATCH(L118,'قرائت کنتور'!$1:$1,0)),0)</f>
        <v>0</v>
      </c>
      <c r="Q118" s="47">
        <f>IFERROR(INDEX('قرائت کنتور'!A:AZ,MATCH(A118&amp;"-"&amp;"گاز",'قرائت کنتور'!B:B,0),MATCH(G118,'قرائت کنتور'!$1:$1,0)),0)</f>
        <v>129500</v>
      </c>
      <c r="R118" s="47">
        <f t="shared" si="14"/>
        <v>129500</v>
      </c>
      <c r="S118" s="45"/>
      <c r="T118" s="155">
        <f>IFERROR(INDEX('تعرفه ها'!A:Z,MATCH("بهای هر متر مکعب گاز مصرفی",'تعرفه ها'!$B:$B,0),MATCH(F118,'تعرفه ها'!$2:$2,0)),"---")</f>
        <v>1150</v>
      </c>
      <c r="U118" s="50">
        <f t="shared" si="15"/>
        <v>148925000</v>
      </c>
      <c r="V118" s="50">
        <f>IFERROR(ROUND(R118*INDEX('تعرفه ها'!A:Z,MATCH("عوارض گاز به ازاء هر متر مکعب",'تعرفه ها'!$B:$B,0),MATCH(F118,'تعرفه ها'!$2:$2,0)),0),"---")</f>
        <v>0</v>
      </c>
      <c r="W118" s="50">
        <f>IFERROR(ROUND(((U118+V118)*INDEX('تعرفه ها'!A:Z,MATCH("هزینه نگهداری و تعمیرات شبکه گاز",'تعرفه ها'!$B:$B,0),MATCH(F118,'تعرفه ها'!$2:$2,0))/100),0),"---")</f>
        <v>14892500</v>
      </c>
      <c r="X118" s="50">
        <f>IFERROR(IF(INDEX('اطلاعات دوره'!A:Z,MATCH(G118,'اطلاعات دوره'!C:C,0),MATCH("گاز",'اطلاعات دوره'!$1:$1,0))="دارد",ROUND((U118+V118)*INDEX('تعرفه ها'!A:Z,MATCH("پیک فصلی گاز",'تعرفه ها'!$B:$B,0),MATCH(F118,'تعرفه ها'!$2:$2,0))/100,0),0),"---")</f>
        <v>0</v>
      </c>
      <c r="Y118" s="50">
        <f>IFERROR(ROUND(SUM(U118+V118+W118+X118)*INDEX('تعرفه ها'!A:Z,MATCH("مالیات گاز",'تعرفه ها'!$B:$B,0),MATCH(F118,'تعرفه ها'!$2:$2,0))/100,0),"---")</f>
        <v>0</v>
      </c>
      <c r="Z118" s="50">
        <f t="shared" si="16"/>
        <v>163817500</v>
      </c>
      <c r="AA118" s="50">
        <f t="shared" si="20"/>
        <v>-121574175</v>
      </c>
      <c r="AB118" s="50">
        <f t="shared" si="17"/>
        <v>42243325</v>
      </c>
      <c r="AC118" s="50">
        <f t="shared" si="18"/>
        <v>325</v>
      </c>
      <c r="AD118" s="153">
        <f t="shared" si="19"/>
        <v>42243000</v>
      </c>
      <c r="AF118" s="155" t="str">
        <f>IFERROR(IF(INDEX(پرداخت!A:AZ,MATCH(A118&amp;" - "&amp;"گاز",پرداخت!$B:$B,0),MATCH(G118,پرداخت!$1:$1,0))="نشده","نشده","شده"),"---")</f>
        <v>نشده</v>
      </c>
      <c r="AH118" s="144"/>
    </row>
    <row r="119" spans="1:34" ht="34.9" hidden="1" customHeight="1">
      <c r="A119" s="171" t="s">
        <v>251</v>
      </c>
      <c r="B119" s="47">
        <f>IFERROR(INDEX('اطلاعات انشعابات شرکتها'!A:BB,MATCH(A119,'اطلاعات انشعابات شرکتها'!A:A,0),MATCH(B$1,'اطلاعات انشعابات شرکتها'!$1:$1,0)),0)</f>
        <v>130</v>
      </c>
      <c r="C119" s="48">
        <f>IFERROR(INDEX('اطلاعات انشعابات شرکتها'!A:BB,MATCH(A119,'اطلاعات انشعابات شرکتها'!A:A,0),MATCH(C$1,'اطلاعات انشعابات شرکتها'!$1:$1,0)),0)</f>
        <v>0</v>
      </c>
      <c r="D119" s="45"/>
      <c r="E119" s="171">
        <v>2</v>
      </c>
      <c r="F119" s="170">
        <v>99</v>
      </c>
      <c r="G119" s="47" t="str">
        <f t="shared" si="11"/>
        <v>99/2</v>
      </c>
      <c r="H119" s="47" t="str">
        <f>IFERROR(INDEX('اطلاعات دوره'!A:Z,MATCH(G119,'اطلاعات دوره'!C:C,0),MATCH(H$1,'اطلاعات دوره'!$1:$1,0)),0)</f>
        <v>99/02/01</v>
      </c>
      <c r="I119" s="47" t="str">
        <f>IFERROR(INDEX('اطلاعات دوره'!A:Z,MATCH(G119,'اطلاعات دوره'!C:C,0),MATCH(I$1,'اطلاعات دوره'!$1:$1,0)),0)</f>
        <v>99/02/31</v>
      </c>
      <c r="J119" s="48">
        <f>IFERROR(INDEX('اطلاعات دوره'!A:Z,MATCH(G119,'اطلاعات دوره'!C:C,0),MATCH(J$1,'اطلاعات دوره'!$1:$1,0)),0)</f>
        <v>31</v>
      </c>
      <c r="K119" s="46"/>
      <c r="L119" s="158" t="str">
        <f>IFERROR(INDEX('اطلاعات دوره'!A:Z,MATCH(G119,'اطلاعات دوره'!C:C,0)-1,MATCH("عنوان",'اطلاعات دوره'!$1:$1,0)),"---")</f>
        <v>99/1</v>
      </c>
      <c r="M119" s="47" t="str">
        <f t="shared" si="12"/>
        <v>سازه گستر آرین پارس-99/1</v>
      </c>
      <c r="N119" s="48" t="str">
        <f t="shared" si="13"/>
        <v>سازه گستر آرین پارس-99/2</v>
      </c>
      <c r="O119" s="45"/>
      <c r="P119" s="158">
        <f>IFERROR(INDEX('قرائت کنتور'!A:AZ,MATCH(A119&amp;"-"&amp;"گاز",'قرائت کنتور'!B:B,0),MATCH(L119,'قرائت کنتور'!$1:$1,0)),0)</f>
        <v>0</v>
      </c>
      <c r="Q119" s="47">
        <f>IFERROR(INDEX('قرائت کنتور'!A:AZ,MATCH(A119&amp;"-"&amp;"گاز",'قرائت کنتور'!B:B,0),MATCH(G119,'قرائت کنتور'!$1:$1,0)),0)</f>
        <v>17025</v>
      </c>
      <c r="R119" s="47">
        <f t="shared" si="14"/>
        <v>17025</v>
      </c>
      <c r="S119" s="45"/>
      <c r="T119" s="155">
        <f>IFERROR(INDEX('تعرفه ها'!A:Z,MATCH("بهای هر متر مکعب گاز مصرفی",'تعرفه ها'!$B:$B,0),MATCH(F119,'تعرفه ها'!$2:$2,0)),"---")</f>
        <v>1150</v>
      </c>
      <c r="U119" s="50">
        <f t="shared" si="15"/>
        <v>19578750</v>
      </c>
      <c r="V119" s="50">
        <f>IFERROR(ROUND(R119*INDEX('تعرفه ها'!A:Z,MATCH("عوارض گاز به ازاء هر متر مکعب",'تعرفه ها'!$B:$B,0),MATCH(F119,'تعرفه ها'!$2:$2,0)),0),"---")</f>
        <v>0</v>
      </c>
      <c r="W119" s="50">
        <f>IFERROR(ROUND(((U119+V119)*INDEX('تعرفه ها'!A:Z,MATCH("هزینه نگهداری و تعمیرات شبکه گاز",'تعرفه ها'!$B:$B,0),MATCH(F119,'تعرفه ها'!$2:$2,0))/100),0),"---")</f>
        <v>1957875</v>
      </c>
      <c r="X119" s="50">
        <f>IFERROR(IF(INDEX('اطلاعات دوره'!A:Z,MATCH(G119,'اطلاعات دوره'!C:C,0),MATCH("گاز",'اطلاعات دوره'!$1:$1,0))="دارد",ROUND((U119+V119)*INDEX('تعرفه ها'!A:Z,MATCH("پیک فصلی گاز",'تعرفه ها'!$B:$B,0),MATCH(F119,'تعرفه ها'!$2:$2,0))/100,0),0),"---")</f>
        <v>0</v>
      </c>
      <c r="Y119" s="50">
        <f>IFERROR(ROUND(SUM(U119+V119+W119+X119)*INDEX('تعرفه ها'!A:Z,MATCH("مالیات گاز",'تعرفه ها'!$B:$B,0),MATCH(F119,'تعرفه ها'!$2:$2,0))/100,0),"---")</f>
        <v>0</v>
      </c>
      <c r="Z119" s="50">
        <f t="shared" si="16"/>
        <v>21536625</v>
      </c>
      <c r="AA119" s="50">
        <f t="shared" si="20"/>
        <v>2954000</v>
      </c>
      <c r="AB119" s="50">
        <f t="shared" si="17"/>
        <v>24490625</v>
      </c>
      <c r="AC119" s="50">
        <f t="shared" si="18"/>
        <v>625</v>
      </c>
      <c r="AD119" s="153">
        <f t="shared" si="19"/>
        <v>24490000</v>
      </c>
      <c r="AF119" s="155" t="str">
        <f>IFERROR(IF(INDEX(پرداخت!A:AZ,MATCH(A119&amp;" - "&amp;"گاز",پرداخت!$B:$B,0),MATCH(G119,پرداخت!$1:$1,0))="نشده","نشده","شده"),"---")</f>
        <v>نشده</v>
      </c>
      <c r="AH119" s="144"/>
    </row>
    <row r="120" spans="1:34" ht="34.9" hidden="1" customHeight="1">
      <c r="A120" s="171" t="s">
        <v>252</v>
      </c>
      <c r="B120" s="47">
        <f>IFERROR(INDEX('اطلاعات انشعابات شرکتها'!A:BB,MATCH(A120,'اطلاعات انشعابات شرکتها'!A:A,0),MATCH(B$1,'اطلاعات انشعابات شرکتها'!$1:$1,0)),0)</f>
        <v>131</v>
      </c>
      <c r="C120" s="48">
        <f>IFERROR(INDEX('اطلاعات انشعابات شرکتها'!A:BB,MATCH(A120,'اطلاعات انشعابات شرکتها'!A:A,0),MATCH(C$1,'اطلاعات انشعابات شرکتها'!$1:$1,0)),0)</f>
        <v>0</v>
      </c>
      <c r="D120" s="45"/>
      <c r="E120" s="171">
        <v>2</v>
      </c>
      <c r="F120" s="170">
        <v>99</v>
      </c>
      <c r="G120" s="47" t="str">
        <f t="shared" si="11"/>
        <v>99/2</v>
      </c>
      <c r="H120" s="47" t="str">
        <f>IFERROR(INDEX('اطلاعات دوره'!A:Z,MATCH(G120,'اطلاعات دوره'!C:C,0),MATCH(H$1,'اطلاعات دوره'!$1:$1,0)),0)</f>
        <v>99/02/01</v>
      </c>
      <c r="I120" s="47" t="str">
        <f>IFERROR(INDEX('اطلاعات دوره'!A:Z,MATCH(G120,'اطلاعات دوره'!C:C,0),MATCH(I$1,'اطلاعات دوره'!$1:$1,0)),0)</f>
        <v>99/02/31</v>
      </c>
      <c r="J120" s="48">
        <f>IFERROR(INDEX('اطلاعات دوره'!A:Z,MATCH(G120,'اطلاعات دوره'!C:C,0),MATCH(J$1,'اطلاعات دوره'!$1:$1,0)),0)</f>
        <v>31</v>
      </c>
      <c r="K120" s="46"/>
      <c r="L120" s="158" t="str">
        <f>IFERROR(INDEX('اطلاعات دوره'!A:Z,MATCH(G120,'اطلاعات دوره'!C:C,0)-1,MATCH("عنوان",'اطلاعات دوره'!$1:$1,0)),"---")</f>
        <v>99/1</v>
      </c>
      <c r="M120" s="47" t="str">
        <f t="shared" si="12"/>
        <v>سامان داروی هشتم-99/1</v>
      </c>
      <c r="N120" s="48" t="str">
        <f t="shared" si="13"/>
        <v>سامان داروی هشتم-99/2</v>
      </c>
      <c r="O120" s="45"/>
      <c r="P120" s="158">
        <f>IFERROR(INDEX('قرائت کنتور'!A:AZ,MATCH(A120&amp;"-"&amp;"گاز",'قرائت کنتور'!B:B,0),MATCH(L120,'قرائت کنتور'!$1:$1,0)),0)</f>
        <v>0</v>
      </c>
      <c r="Q120" s="47">
        <f>IFERROR(INDEX('قرائت کنتور'!A:AZ,MATCH(A120&amp;"-"&amp;"گاز",'قرائت کنتور'!B:B,0),MATCH(G120,'قرائت کنتور'!$1:$1,0)),0)</f>
        <v>0</v>
      </c>
      <c r="R120" s="47">
        <f t="shared" si="14"/>
        <v>0</v>
      </c>
      <c r="S120" s="45"/>
      <c r="T120" s="155">
        <f>IFERROR(INDEX('تعرفه ها'!A:Z,MATCH("بهای هر متر مکعب گاز مصرفی",'تعرفه ها'!$B:$B,0),MATCH(F120,'تعرفه ها'!$2:$2,0)),"---")</f>
        <v>1150</v>
      </c>
      <c r="U120" s="50">
        <f t="shared" si="15"/>
        <v>0</v>
      </c>
      <c r="V120" s="50">
        <f>IFERROR(ROUND(R120*INDEX('تعرفه ها'!A:Z,MATCH("عوارض گاز به ازاء هر متر مکعب",'تعرفه ها'!$B:$B,0),MATCH(F120,'تعرفه ها'!$2:$2,0)),0),"---")</f>
        <v>0</v>
      </c>
      <c r="W120" s="50">
        <f>IFERROR(ROUND(((U120+V120)*INDEX('تعرفه ها'!A:Z,MATCH("هزینه نگهداری و تعمیرات شبکه گاز",'تعرفه ها'!$B:$B,0),MATCH(F120,'تعرفه ها'!$2:$2,0))/100),0),"---")</f>
        <v>0</v>
      </c>
      <c r="X120" s="50">
        <f>IFERROR(IF(INDEX('اطلاعات دوره'!A:Z,MATCH(G120,'اطلاعات دوره'!C:C,0),MATCH("گاز",'اطلاعات دوره'!$1:$1,0))="دارد",ROUND((U120+V120)*INDEX('تعرفه ها'!A:Z,MATCH("پیک فصلی گاز",'تعرفه ها'!$B:$B,0),MATCH(F120,'تعرفه ها'!$2:$2,0))/100,0),0),"---")</f>
        <v>0</v>
      </c>
      <c r="Y120" s="50">
        <f>IFERROR(ROUND(SUM(U120+V120+W120+X120)*INDEX('تعرفه ها'!A:Z,MATCH("مالیات گاز",'تعرفه ها'!$B:$B,0),MATCH(F120,'تعرفه ها'!$2:$2,0))/100,0),"---")</f>
        <v>0</v>
      </c>
      <c r="Z120" s="50">
        <f t="shared" si="16"/>
        <v>0</v>
      </c>
      <c r="AA120" s="50">
        <f t="shared" si="20"/>
        <v>-36184565</v>
      </c>
      <c r="AB120" s="50">
        <f t="shared" si="17"/>
        <v>-36184565</v>
      </c>
      <c r="AC120" s="50">
        <f t="shared" si="18"/>
        <v>565</v>
      </c>
      <c r="AD120" s="153">
        <f t="shared" si="19"/>
        <v>-36185130</v>
      </c>
      <c r="AF120" s="155" t="str">
        <f>IFERROR(IF(INDEX(پرداخت!A:AZ,MATCH(A120&amp;" - "&amp;"گاز",پرداخت!$B:$B,0),MATCH(G120,پرداخت!$1:$1,0))="نشده","نشده","شده"),"---")</f>
        <v>نشده</v>
      </c>
      <c r="AH120" s="144"/>
    </row>
    <row r="121" spans="1:34" ht="34.9" hidden="1" customHeight="1">
      <c r="A121" s="171" t="s">
        <v>253</v>
      </c>
      <c r="B121" s="47">
        <f>IFERROR(INDEX('اطلاعات انشعابات شرکتها'!A:BB,MATCH(A121,'اطلاعات انشعابات شرکتها'!A:A,0),MATCH(B$1,'اطلاعات انشعابات شرکتها'!$1:$1,0)),0)</f>
        <v>132</v>
      </c>
      <c r="C121" s="48">
        <f>IFERROR(INDEX('اطلاعات انشعابات شرکتها'!A:BB,MATCH(A121,'اطلاعات انشعابات شرکتها'!A:A,0),MATCH(C$1,'اطلاعات انشعابات شرکتها'!$1:$1,0)),0)</f>
        <v>0</v>
      </c>
      <c r="D121" s="45"/>
      <c r="E121" s="171">
        <v>2</v>
      </c>
      <c r="F121" s="170">
        <v>99</v>
      </c>
      <c r="G121" s="47" t="str">
        <f t="shared" si="11"/>
        <v>99/2</v>
      </c>
      <c r="H121" s="47" t="str">
        <f>IFERROR(INDEX('اطلاعات دوره'!A:Z,MATCH(G121,'اطلاعات دوره'!C:C,0),MATCH(H$1,'اطلاعات دوره'!$1:$1,0)),0)</f>
        <v>99/02/01</v>
      </c>
      <c r="I121" s="47" t="str">
        <f>IFERROR(INDEX('اطلاعات دوره'!A:Z,MATCH(G121,'اطلاعات دوره'!C:C,0),MATCH(I$1,'اطلاعات دوره'!$1:$1,0)),0)</f>
        <v>99/02/31</v>
      </c>
      <c r="J121" s="48">
        <f>IFERROR(INDEX('اطلاعات دوره'!A:Z,MATCH(G121,'اطلاعات دوره'!C:C,0),MATCH(J$1,'اطلاعات دوره'!$1:$1,0)),0)</f>
        <v>31</v>
      </c>
      <c r="K121" s="46"/>
      <c r="L121" s="158" t="str">
        <f>IFERROR(INDEX('اطلاعات دوره'!A:Z,MATCH(G121,'اطلاعات دوره'!C:C,0)-1,MATCH("عنوان",'اطلاعات دوره'!$1:$1,0)),"---")</f>
        <v>99/1</v>
      </c>
      <c r="M121" s="47" t="str">
        <f t="shared" si="12"/>
        <v>سامانه های دقیق نوین افراز-99/1</v>
      </c>
      <c r="N121" s="48" t="str">
        <f t="shared" si="13"/>
        <v>سامانه های دقیق نوین افراز-99/2</v>
      </c>
      <c r="O121" s="45"/>
      <c r="P121" s="158">
        <f>IFERROR(INDEX('قرائت کنتور'!A:AZ,MATCH(A121&amp;"-"&amp;"گاز",'قرائت کنتور'!B:B,0),MATCH(L121,'قرائت کنتور'!$1:$1,0)),0)</f>
        <v>0</v>
      </c>
      <c r="Q121" s="47">
        <f>IFERROR(INDEX('قرائت کنتور'!A:AZ,MATCH(A121&amp;"-"&amp;"گاز",'قرائت کنتور'!B:B,0),MATCH(G121,'قرائت کنتور'!$1:$1,0)),0)</f>
        <v>18130</v>
      </c>
      <c r="R121" s="47">
        <f t="shared" si="14"/>
        <v>18130</v>
      </c>
      <c r="S121" s="45"/>
      <c r="T121" s="155">
        <f>IFERROR(INDEX('تعرفه ها'!A:Z,MATCH("بهای هر متر مکعب گاز مصرفی",'تعرفه ها'!$B:$B,0),MATCH(F121,'تعرفه ها'!$2:$2,0)),"---")</f>
        <v>1150</v>
      </c>
      <c r="U121" s="50">
        <f t="shared" si="15"/>
        <v>20849500</v>
      </c>
      <c r="V121" s="50">
        <f>IFERROR(ROUND(R121*INDEX('تعرفه ها'!A:Z,MATCH("عوارض گاز به ازاء هر متر مکعب",'تعرفه ها'!$B:$B,0),MATCH(F121,'تعرفه ها'!$2:$2,0)),0),"---")</f>
        <v>0</v>
      </c>
      <c r="W121" s="50">
        <f>IFERROR(ROUND(((U121+V121)*INDEX('تعرفه ها'!A:Z,MATCH("هزینه نگهداری و تعمیرات شبکه گاز",'تعرفه ها'!$B:$B,0),MATCH(F121,'تعرفه ها'!$2:$2,0))/100),0),"---")</f>
        <v>2084950</v>
      </c>
      <c r="X121" s="50">
        <f>IFERROR(IF(INDEX('اطلاعات دوره'!A:Z,MATCH(G121,'اطلاعات دوره'!C:C,0),MATCH("گاز",'اطلاعات دوره'!$1:$1,0))="دارد",ROUND((U121+V121)*INDEX('تعرفه ها'!A:Z,MATCH("پیک فصلی گاز",'تعرفه ها'!$B:$B,0),MATCH(F121,'تعرفه ها'!$2:$2,0))/100,0),0),"---")</f>
        <v>0</v>
      </c>
      <c r="Y121" s="50">
        <f>IFERROR(ROUND(SUM(U121+V121+W121+X121)*INDEX('تعرفه ها'!A:Z,MATCH("مالیات گاز",'تعرفه ها'!$B:$B,0),MATCH(F121,'تعرفه ها'!$2:$2,0))/100,0),"---")</f>
        <v>0</v>
      </c>
      <c r="Z121" s="50">
        <f t="shared" si="16"/>
        <v>22934450</v>
      </c>
      <c r="AA121" s="50">
        <f t="shared" si="20"/>
        <v>50</v>
      </c>
      <c r="AB121" s="50">
        <f t="shared" si="17"/>
        <v>22934500</v>
      </c>
      <c r="AC121" s="50">
        <f t="shared" si="18"/>
        <v>500</v>
      </c>
      <c r="AD121" s="153">
        <f t="shared" si="19"/>
        <v>22934000</v>
      </c>
      <c r="AF121" s="155" t="str">
        <f>IFERROR(IF(INDEX(پرداخت!A:AZ,MATCH(A121&amp;" - "&amp;"گاز",پرداخت!$B:$B,0),MATCH(G121,پرداخت!$1:$1,0))="نشده","نشده","شده"),"---")</f>
        <v>نشده</v>
      </c>
      <c r="AH121" s="144"/>
    </row>
    <row r="122" spans="1:34" ht="34.9" hidden="1" customHeight="1">
      <c r="A122" s="171" t="s">
        <v>260</v>
      </c>
      <c r="B122" s="47">
        <f>IFERROR(INDEX('اطلاعات انشعابات شرکتها'!A:BB,MATCH(A122,'اطلاعات انشعابات شرکتها'!A:A,0),MATCH(B$1,'اطلاعات انشعابات شرکتها'!$1:$1,0)),0)</f>
        <v>133</v>
      </c>
      <c r="C122" s="48">
        <f>IFERROR(INDEX('اطلاعات انشعابات شرکتها'!A:BB,MATCH(A122,'اطلاعات انشعابات شرکتها'!A:A,0),MATCH(C$1,'اطلاعات انشعابات شرکتها'!$1:$1,0)),0)</f>
        <v>0</v>
      </c>
      <c r="D122" s="45"/>
      <c r="E122" s="171">
        <v>2</v>
      </c>
      <c r="F122" s="170">
        <v>99</v>
      </c>
      <c r="G122" s="47" t="str">
        <f t="shared" si="11"/>
        <v>99/2</v>
      </c>
      <c r="H122" s="47" t="str">
        <f>IFERROR(INDEX('اطلاعات دوره'!A:Z,MATCH(G122,'اطلاعات دوره'!C:C,0),MATCH(H$1,'اطلاعات دوره'!$1:$1,0)),0)</f>
        <v>99/02/01</v>
      </c>
      <c r="I122" s="47" t="str">
        <f>IFERROR(INDEX('اطلاعات دوره'!A:Z,MATCH(G122,'اطلاعات دوره'!C:C,0),MATCH(I$1,'اطلاعات دوره'!$1:$1,0)),0)</f>
        <v>99/02/31</v>
      </c>
      <c r="J122" s="48">
        <f>IFERROR(INDEX('اطلاعات دوره'!A:Z,MATCH(G122,'اطلاعات دوره'!C:C,0),MATCH(J$1,'اطلاعات دوره'!$1:$1,0)),0)</f>
        <v>31</v>
      </c>
      <c r="K122" s="46"/>
      <c r="L122" s="158" t="str">
        <f>IFERROR(INDEX('اطلاعات دوره'!A:Z,MATCH(G122,'اطلاعات دوره'!C:C,0)-1,MATCH("عنوان",'اطلاعات دوره'!$1:$1,0)),"---")</f>
        <v>99/1</v>
      </c>
      <c r="M122" s="47" t="str">
        <f t="shared" si="12"/>
        <v>سوله آقای زیوری-99/1</v>
      </c>
      <c r="N122" s="48" t="str">
        <f t="shared" si="13"/>
        <v>سوله آقای زیوری-99/2</v>
      </c>
      <c r="O122" s="45"/>
      <c r="P122" s="158">
        <f>IFERROR(INDEX('قرائت کنتور'!A:AZ,MATCH(A122&amp;"-"&amp;"گاز",'قرائت کنتور'!B:B,0),MATCH(L122,'قرائت کنتور'!$1:$1,0)),0)</f>
        <v>0</v>
      </c>
      <c r="Q122" s="47">
        <f>IFERROR(INDEX('قرائت کنتور'!A:AZ,MATCH(A122&amp;"-"&amp;"گاز",'قرائت کنتور'!B:B,0),MATCH(G122,'قرائت کنتور'!$1:$1,0)),0)</f>
        <v>0</v>
      </c>
      <c r="R122" s="47">
        <f t="shared" si="14"/>
        <v>0</v>
      </c>
      <c r="S122" s="45"/>
      <c r="T122" s="155">
        <f>IFERROR(INDEX('تعرفه ها'!A:Z,MATCH("بهای هر متر مکعب گاز مصرفی",'تعرفه ها'!$B:$B,0),MATCH(F122,'تعرفه ها'!$2:$2,0)),"---")</f>
        <v>1150</v>
      </c>
      <c r="U122" s="50">
        <f t="shared" si="15"/>
        <v>0</v>
      </c>
      <c r="V122" s="50">
        <f>IFERROR(ROUND(R122*INDEX('تعرفه ها'!A:Z,MATCH("عوارض گاز به ازاء هر متر مکعب",'تعرفه ها'!$B:$B,0),MATCH(F122,'تعرفه ها'!$2:$2,0)),0),"---")</f>
        <v>0</v>
      </c>
      <c r="W122" s="50">
        <f>IFERROR(ROUND(((U122+V122)*INDEX('تعرفه ها'!A:Z,MATCH("هزینه نگهداری و تعمیرات شبکه گاز",'تعرفه ها'!$B:$B,0),MATCH(F122,'تعرفه ها'!$2:$2,0))/100),0),"---")</f>
        <v>0</v>
      </c>
      <c r="X122" s="50">
        <f>IFERROR(IF(INDEX('اطلاعات دوره'!A:Z,MATCH(G122,'اطلاعات دوره'!C:C,0),MATCH("گاز",'اطلاعات دوره'!$1:$1,0))="دارد",ROUND((U122+V122)*INDEX('تعرفه ها'!A:Z,MATCH("پیک فصلی گاز",'تعرفه ها'!$B:$B,0),MATCH(F122,'تعرفه ها'!$2:$2,0))/100,0),0),"---")</f>
        <v>0</v>
      </c>
      <c r="Y122" s="50">
        <f>IFERROR(ROUND(SUM(U122+V122+W122+X122)*INDEX('تعرفه ها'!A:Z,MATCH("مالیات گاز",'تعرفه ها'!$B:$B,0),MATCH(F122,'تعرفه ها'!$2:$2,0))/100,0),"---")</f>
        <v>0</v>
      </c>
      <c r="Z122" s="50">
        <f t="shared" si="16"/>
        <v>0</v>
      </c>
      <c r="AA122" s="50" t="str">
        <f t="shared" si="20"/>
        <v>---</v>
      </c>
      <c r="AB122" s="50" t="str">
        <f t="shared" si="17"/>
        <v>---</v>
      </c>
      <c r="AC122" s="50" t="str">
        <f t="shared" si="18"/>
        <v>---</v>
      </c>
      <c r="AD122" s="153" t="str">
        <f t="shared" si="19"/>
        <v>---</v>
      </c>
      <c r="AF122" s="155" t="str">
        <f>IFERROR(IF(INDEX(پرداخت!A:AZ,MATCH(A122&amp;" - "&amp;"گاز",پرداخت!$B:$B,0),MATCH(G122,پرداخت!$1:$1,0))="نشده","نشده","شده"),"---")</f>
        <v>نشده</v>
      </c>
      <c r="AH122" s="144"/>
    </row>
    <row r="123" spans="1:34" ht="34.9" hidden="1" customHeight="1">
      <c r="A123" s="171" t="s">
        <v>261</v>
      </c>
      <c r="B123" s="47">
        <f>IFERROR(INDEX('اطلاعات انشعابات شرکتها'!A:BB,MATCH(A123,'اطلاعات انشعابات شرکتها'!A:A,0),MATCH(B$1,'اطلاعات انشعابات شرکتها'!$1:$1,0)),0)</f>
        <v>134</v>
      </c>
      <c r="C123" s="48">
        <f>IFERROR(INDEX('اطلاعات انشعابات شرکتها'!A:BB,MATCH(A123,'اطلاعات انشعابات شرکتها'!A:A,0),MATCH(C$1,'اطلاعات انشعابات شرکتها'!$1:$1,0)),0)</f>
        <v>0</v>
      </c>
      <c r="D123" s="45"/>
      <c r="E123" s="171">
        <v>2</v>
      </c>
      <c r="F123" s="170">
        <v>99</v>
      </c>
      <c r="G123" s="47" t="str">
        <f t="shared" si="11"/>
        <v>99/2</v>
      </c>
      <c r="H123" s="47" t="str">
        <f>IFERROR(INDEX('اطلاعات دوره'!A:Z,MATCH(G123,'اطلاعات دوره'!C:C,0),MATCH(H$1,'اطلاعات دوره'!$1:$1,0)),0)</f>
        <v>99/02/01</v>
      </c>
      <c r="I123" s="47" t="str">
        <f>IFERROR(INDEX('اطلاعات دوره'!A:Z,MATCH(G123,'اطلاعات دوره'!C:C,0),MATCH(I$1,'اطلاعات دوره'!$1:$1,0)),0)</f>
        <v>99/02/31</v>
      </c>
      <c r="J123" s="48">
        <f>IFERROR(INDEX('اطلاعات دوره'!A:Z,MATCH(G123,'اطلاعات دوره'!C:C,0),MATCH(J$1,'اطلاعات دوره'!$1:$1,0)),0)</f>
        <v>31</v>
      </c>
      <c r="K123" s="46"/>
      <c r="L123" s="158" t="str">
        <f>IFERROR(INDEX('اطلاعات دوره'!A:Z,MATCH(G123,'اطلاعات دوره'!C:C,0)-1,MATCH("عنوان",'اطلاعات دوره'!$1:$1,0)),"---")</f>
        <v>99/1</v>
      </c>
      <c r="M123" s="47" t="str">
        <f t="shared" si="12"/>
        <v>شرق آزما-99/1</v>
      </c>
      <c r="N123" s="48" t="str">
        <f t="shared" si="13"/>
        <v>شرق آزما-99/2</v>
      </c>
      <c r="O123" s="45"/>
      <c r="P123" s="158">
        <f>IFERROR(INDEX('قرائت کنتور'!A:AZ,MATCH(A123&amp;"-"&amp;"گاز",'قرائت کنتور'!B:B,0),MATCH(L123,'قرائت کنتور'!$1:$1,0)),0)</f>
        <v>0</v>
      </c>
      <c r="Q123" s="47">
        <f>IFERROR(INDEX('قرائت کنتور'!A:AZ,MATCH(A123&amp;"-"&amp;"گاز",'قرائت کنتور'!B:B,0),MATCH(G123,'قرائت کنتور'!$1:$1,0)),0)</f>
        <v>38362</v>
      </c>
      <c r="R123" s="47">
        <f t="shared" si="14"/>
        <v>38362</v>
      </c>
      <c r="S123" s="45"/>
      <c r="T123" s="155">
        <f>IFERROR(INDEX('تعرفه ها'!A:Z,MATCH("بهای هر متر مکعب گاز مصرفی",'تعرفه ها'!$B:$B,0),MATCH(F123,'تعرفه ها'!$2:$2,0)),"---")</f>
        <v>1150</v>
      </c>
      <c r="U123" s="50">
        <f t="shared" si="15"/>
        <v>44116300</v>
      </c>
      <c r="V123" s="50">
        <f>IFERROR(ROUND(R123*INDEX('تعرفه ها'!A:Z,MATCH("عوارض گاز به ازاء هر متر مکعب",'تعرفه ها'!$B:$B,0),MATCH(F123,'تعرفه ها'!$2:$2,0)),0),"---")</f>
        <v>0</v>
      </c>
      <c r="W123" s="50">
        <f>IFERROR(ROUND(((U123+V123)*INDEX('تعرفه ها'!A:Z,MATCH("هزینه نگهداری و تعمیرات شبکه گاز",'تعرفه ها'!$B:$B,0),MATCH(F123,'تعرفه ها'!$2:$2,0))/100),0),"---")</f>
        <v>4411630</v>
      </c>
      <c r="X123" s="50">
        <f>IFERROR(IF(INDEX('اطلاعات دوره'!A:Z,MATCH(G123,'اطلاعات دوره'!C:C,0),MATCH("گاز",'اطلاعات دوره'!$1:$1,0))="دارد",ROUND((U123+V123)*INDEX('تعرفه ها'!A:Z,MATCH("پیک فصلی گاز",'تعرفه ها'!$B:$B,0),MATCH(F123,'تعرفه ها'!$2:$2,0))/100,0),0),"---")</f>
        <v>0</v>
      </c>
      <c r="Y123" s="50">
        <f>IFERROR(ROUND(SUM(U123+V123+W123+X123)*INDEX('تعرفه ها'!A:Z,MATCH("مالیات گاز",'تعرفه ها'!$B:$B,0),MATCH(F123,'تعرفه ها'!$2:$2,0))/100,0),"---")</f>
        <v>0</v>
      </c>
      <c r="Z123" s="50">
        <f t="shared" si="16"/>
        <v>48527930</v>
      </c>
      <c r="AA123" s="50">
        <f t="shared" si="20"/>
        <v>-30119490</v>
      </c>
      <c r="AB123" s="50">
        <f t="shared" si="17"/>
        <v>18408440</v>
      </c>
      <c r="AC123" s="50">
        <f t="shared" si="18"/>
        <v>440</v>
      </c>
      <c r="AD123" s="153">
        <f t="shared" si="19"/>
        <v>18408000</v>
      </c>
      <c r="AF123" s="155" t="str">
        <f>IFERROR(IF(INDEX(پرداخت!A:AZ,MATCH(A123&amp;" - "&amp;"گاز",پرداخت!$B:$B,0),MATCH(G123,پرداخت!$1:$1,0))="نشده","نشده","شده"),"---")</f>
        <v>نشده</v>
      </c>
      <c r="AH123" s="144"/>
    </row>
    <row r="124" spans="1:34" ht="34.9" hidden="1" customHeight="1">
      <c r="A124" s="171" t="s">
        <v>262</v>
      </c>
      <c r="B124" s="47">
        <f>IFERROR(INDEX('اطلاعات انشعابات شرکتها'!A:BB,MATCH(A124,'اطلاعات انشعابات شرکتها'!A:A,0),MATCH(B$1,'اطلاعات انشعابات شرکتها'!$1:$1,0)),0)</f>
        <v>135</v>
      </c>
      <c r="C124" s="48">
        <f>IFERROR(INDEX('اطلاعات انشعابات شرکتها'!A:BB,MATCH(A124,'اطلاعات انشعابات شرکتها'!A:A,0),MATCH(C$1,'اطلاعات انشعابات شرکتها'!$1:$1,0)),0)</f>
        <v>0</v>
      </c>
      <c r="D124" s="45"/>
      <c r="E124" s="171">
        <v>2</v>
      </c>
      <c r="F124" s="170">
        <v>99</v>
      </c>
      <c r="G124" s="47" t="str">
        <f t="shared" si="11"/>
        <v>99/2</v>
      </c>
      <c r="H124" s="47" t="str">
        <f>IFERROR(INDEX('اطلاعات دوره'!A:Z,MATCH(G124,'اطلاعات دوره'!C:C,0),MATCH(H$1,'اطلاعات دوره'!$1:$1,0)),0)</f>
        <v>99/02/01</v>
      </c>
      <c r="I124" s="47" t="str">
        <f>IFERROR(INDEX('اطلاعات دوره'!A:Z,MATCH(G124,'اطلاعات دوره'!C:C,0),MATCH(I$1,'اطلاعات دوره'!$1:$1,0)),0)</f>
        <v>99/02/31</v>
      </c>
      <c r="J124" s="48">
        <f>IFERROR(INDEX('اطلاعات دوره'!A:Z,MATCH(G124,'اطلاعات دوره'!C:C,0),MATCH(J$1,'اطلاعات دوره'!$1:$1,0)),0)</f>
        <v>31</v>
      </c>
      <c r="K124" s="46"/>
      <c r="L124" s="158" t="str">
        <f>IFERROR(INDEX('اطلاعات دوره'!A:Z,MATCH(G124,'اطلاعات دوره'!C:C,0)-1,MATCH("عنوان",'اطلاعات دوره'!$1:$1,0)),"---")</f>
        <v>99/1</v>
      </c>
      <c r="M124" s="47" t="str">
        <f t="shared" si="12"/>
        <v>شهاب کیا آرمان-99/1</v>
      </c>
      <c r="N124" s="48" t="str">
        <f t="shared" si="13"/>
        <v>شهاب کیا آرمان-99/2</v>
      </c>
      <c r="O124" s="45"/>
      <c r="P124" s="158">
        <f>IFERROR(INDEX('قرائت کنتور'!A:AZ,MATCH(A124&amp;"-"&amp;"گاز",'قرائت کنتور'!B:B,0),MATCH(L124,'قرائت کنتور'!$1:$1,0)),0)</f>
        <v>0</v>
      </c>
      <c r="Q124" s="47">
        <f>IFERROR(INDEX('قرائت کنتور'!A:AZ,MATCH(A124&amp;"-"&amp;"گاز",'قرائت کنتور'!B:B,0),MATCH(G124,'قرائت کنتور'!$1:$1,0)),0)</f>
        <v>27762</v>
      </c>
      <c r="R124" s="47">
        <f t="shared" si="14"/>
        <v>27762</v>
      </c>
      <c r="S124" s="45"/>
      <c r="T124" s="155">
        <f>IFERROR(INDEX('تعرفه ها'!A:Z,MATCH("بهای هر متر مکعب گاز مصرفی",'تعرفه ها'!$B:$B,0),MATCH(F124,'تعرفه ها'!$2:$2,0)),"---")</f>
        <v>1150</v>
      </c>
      <c r="U124" s="50">
        <f t="shared" si="15"/>
        <v>31926300</v>
      </c>
      <c r="V124" s="50">
        <f>IFERROR(ROUND(R124*INDEX('تعرفه ها'!A:Z,MATCH("عوارض گاز به ازاء هر متر مکعب",'تعرفه ها'!$B:$B,0),MATCH(F124,'تعرفه ها'!$2:$2,0)),0),"---")</f>
        <v>0</v>
      </c>
      <c r="W124" s="50">
        <f>IFERROR(ROUND(((U124+V124)*INDEX('تعرفه ها'!A:Z,MATCH("هزینه نگهداری و تعمیرات شبکه گاز",'تعرفه ها'!$B:$B,0),MATCH(F124,'تعرفه ها'!$2:$2,0))/100),0),"---")</f>
        <v>3192630</v>
      </c>
      <c r="X124" s="50">
        <f>IFERROR(IF(INDEX('اطلاعات دوره'!A:Z,MATCH(G124,'اطلاعات دوره'!C:C,0),MATCH("گاز",'اطلاعات دوره'!$1:$1,0))="دارد",ROUND((U124+V124)*INDEX('تعرفه ها'!A:Z,MATCH("پیک فصلی گاز",'تعرفه ها'!$B:$B,0),MATCH(F124,'تعرفه ها'!$2:$2,0))/100,0),0),"---")</f>
        <v>0</v>
      </c>
      <c r="Y124" s="50">
        <f>IFERROR(ROUND(SUM(U124+V124+W124+X124)*INDEX('تعرفه ها'!A:Z,MATCH("مالیات گاز",'تعرفه ها'!$B:$B,0),MATCH(F124,'تعرفه ها'!$2:$2,0))/100,0),"---")</f>
        <v>0</v>
      </c>
      <c r="Z124" s="50">
        <f t="shared" si="16"/>
        <v>35118930</v>
      </c>
      <c r="AA124" s="50">
        <f t="shared" si="20"/>
        <v>-31736895</v>
      </c>
      <c r="AB124" s="50">
        <f t="shared" si="17"/>
        <v>3382035</v>
      </c>
      <c r="AC124" s="50">
        <f t="shared" si="18"/>
        <v>35</v>
      </c>
      <c r="AD124" s="153">
        <f t="shared" si="19"/>
        <v>3382000</v>
      </c>
      <c r="AF124" s="155" t="str">
        <f>IFERROR(IF(INDEX(پرداخت!A:AZ,MATCH(A124&amp;" - "&amp;"گاز",پرداخت!$B:$B,0),MATCH(G124,پرداخت!$1:$1,0))="نشده","نشده","شده"),"---")</f>
        <v>نشده</v>
      </c>
      <c r="AH124" s="144"/>
    </row>
    <row r="125" spans="1:34" ht="34.9" hidden="1" customHeight="1">
      <c r="A125" s="171" t="s">
        <v>264</v>
      </c>
      <c r="B125" s="47">
        <f>IFERROR(INDEX('اطلاعات انشعابات شرکتها'!A:BB,MATCH(A125,'اطلاعات انشعابات شرکتها'!A:A,0),MATCH(B$1,'اطلاعات انشعابات شرکتها'!$1:$1,0)),0)</f>
        <v>137</v>
      </c>
      <c r="C125" s="48">
        <f>IFERROR(INDEX('اطلاعات انشعابات شرکتها'!A:BB,MATCH(A125,'اطلاعات انشعابات شرکتها'!A:A,0),MATCH(C$1,'اطلاعات انشعابات شرکتها'!$1:$1,0)),0)</f>
        <v>0</v>
      </c>
      <c r="D125" s="45"/>
      <c r="E125" s="171">
        <v>2</v>
      </c>
      <c r="F125" s="170">
        <v>99</v>
      </c>
      <c r="G125" s="47" t="str">
        <f t="shared" si="11"/>
        <v>99/2</v>
      </c>
      <c r="H125" s="47" t="str">
        <f>IFERROR(INDEX('اطلاعات دوره'!A:Z,MATCH(G125,'اطلاعات دوره'!C:C,0),MATCH(H$1,'اطلاعات دوره'!$1:$1,0)),0)</f>
        <v>99/02/01</v>
      </c>
      <c r="I125" s="47" t="str">
        <f>IFERROR(INDEX('اطلاعات دوره'!A:Z,MATCH(G125,'اطلاعات دوره'!C:C,0),MATCH(I$1,'اطلاعات دوره'!$1:$1,0)),0)</f>
        <v>99/02/31</v>
      </c>
      <c r="J125" s="48">
        <f>IFERROR(INDEX('اطلاعات دوره'!A:Z,MATCH(G125,'اطلاعات دوره'!C:C,0),MATCH(J$1,'اطلاعات دوره'!$1:$1,0)),0)</f>
        <v>31</v>
      </c>
      <c r="K125" s="46"/>
      <c r="L125" s="158" t="str">
        <f>IFERROR(INDEX('اطلاعات دوره'!A:Z,MATCH(G125,'اطلاعات دوره'!C:C,0)-1,MATCH("عنوان",'اطلاعات دوره'!$1:$1,0)),"---")</f>
        <v>99/1</v>
      </c>
      <c r="M125" s="47" t="str">
        <f t="shared" si="12"/>
        <v>طاها قالب-99/1</v>
      </c>
      <c r="N125" s="48" t="str">
        <f t="shared" si="13"/>
        <v>طاها قالب-99/2</v>
      </c>
      <c r="O125" s="45"/>
      <c r="P125" s="158">
        <f>IFERROR(INDEX('قرائت کنتور'!A:AZ,MATCH(A125&amp;"-"&amp;"گاز",'قرائت کنتور'!B:B,0),MATCH(L125,'قرائت کنتور'!$1:$1,0)),0)</f>
        <v>0</v>
      </c>
      <c r="Q125" s="47">
        <f>IFERROR(INDEX('قرائت کنتور'!A:AZ,MATCH(A125&amp;"-"&amp;"گاز",'قرائت کنتور'!B:B,0),MATCH(G125,'قرائت کنتور'!$1:$1,0)),0)</f>
        <v>113843</v>
      </c>
      <c r="R125" s="47">
        <f t="shared" si="14"/>
        <v>113843</v>
      </c>
      <c r="S125" s="45"/>
      <c r="T125" s="155">
        <f>IFERROR(INDEX('تعرفه ها'!A:Z,MATCH("بهای هر متر مکعب گاز مصرفی",'تعرفه ها'!$B:$B,0),MATCH(F125,'تعرفه ها'!$2:$2,0)),"---")</f>
        <v>1150</v>
      </c>
      <c r="U125" s="50">
        <f t="shared" si="15"/>
        <v>130919450</v>
      </c>
      <c r="V125" s="50">
        <f>IFERROR(ROUND(R125*INDEX('تعرفه ها'!A:Z,MATCH("عوارض گاز به ازاء هر متر مکعب",'تعرفه ها'!$B:$B,0),MATCH(F125,'تعرفه ها'!$2:$2,0)),0),"---")</f>
        <v>0</v>
      </c>
      <c r="W125" s="50">
        <f>IFERROR(ROUND(((U125+V125)*INDEX('تعرفه ها'!A:Z,MATCH("هزینه نگهداری و تعمیرات شبکه گاز",'تعرفه ها'!$B:$B,0),MATCH(F125,'تعرفه ها'!$2:$2,0))/100),0),"---")</f>
        <v>13091945</v>
      </c>
      <c r="X125" s="50">
        <f>IFERROR(IF(INDEX('اطلاعات دوره'!A:Z,MATCH(G125,'اطلاعات دوره'!C:C,0),MATCH("گاز",'اطلاعات دوره'!$1:$1,0))="دارد",ROUND((U125+V125)*INDEX('تعرفه ها'!A:Z,MATCH("پیک فصلی گاز",'تعرفه ها'!$B:$B,0),MATCH(F125,'تعرفه ها'!$2:$2,0))/100,0),0),"---")</f>
        <v>0</v>
      </c>
      <c r="Y125" s="50">
        <f>IFERROR(ROUND(SUM(U125+V125+W125+X125)*INDEX('تعرفه ها'!A:Z,MATCH("مالیات گاز",'تعرفه ها'!$B:$B,0),MATCH(F125,'تعرفه ها'!$2:$2,0))/100,0),"---")</f>
        <v>0</v>
      </c>
      <c r="Z125" s="50">
        <f t="shared" si="16"/>
        <v>144011395</v>
      </c>
      <c r="AA125" s="50">
        <f t="shared" si="20"/>
        <v>12570910</v>
      </c>
      <c r="AB125" s="50">
        <f t="shared" si="17"/>
        <v>156582305</v>
      </c>
      <c r="AC125" s="50">
        <f t="shared" si="18"/>
        <v>305</v>
      </c>
      <c r="AD125" s="153">
        <f t="shared" si="19"/>
        <v>156582000</v>
      </c>
      <c r="AF125" s="155" t="str">
        <f>IFERROR(IF(INDEX(پرداخت!A:AZ,MATCH(A125&amp;" - "&amp;"گاز",پرداخت!$B:$B,0),MATCH(G125,پرداخت!$1:$1,0))="نشده","نشده","شده"),"---")</f>
        <v>نشده</v>
      </c>
      <c r="AH125" s="144"/>
    </row>
    <row r="126" spans="1:34" ht="34.9" hidden="1" customHeight="1">
      <c r="A126" s="171" t="s">
        <v>265</v>
      </c>
      <c r="B126" s="47">
        <f>IFERROR(INDEX('اطلاعات انشعابات شرکتها'!A:BB,MATCH(A126,'اطلاعات انشعابات شرکتها'!A:A,0),MATCH(B$1,'اطلاعات انشعابات شرکتها'!$1:$1,0)),0)</f>
        <v>139</v>
      </c>
      <c r="C126" s="48">
        <f>IFERROR(INDEX('اطلاعات انشعابات شرکتها'!A:BB,MATCH(A126,'اطلاعات انشعابات شرکتها'!A:A,0),MATCH(C$1,'اطلاعات انشعابات شرکتها'!$1:$1,0)),0)</f>
        <v>0</v>
      </c>
      <c r="D126" s="45"/>
      <c r="E126" s="171">
        <v>2</v>
      </c>
      <c r="F126" s="170">
        <v>99</v>
      </c>
      <c r="G126" s="47" t="str">
        <f t="shared" si="11"/>
        <v>99/2</v>
      </c>
      <c r="H126" s="47" t="str">
        <f>IFERROR(INDEX('اطلاعات دوره'!A:Z,MATCH(G126,'اطلاعات دوره'!C:C,0),MATCH(H$1,'اطلاعات دوره'!$1:$1,0)),0)</f>
        <v>99/02/01</v>
      </c>
      <c r="I126" s="47" t="str">
        <f>IFERROR(INDEX('اطلاعات دوره'!A:Z,MATCH(G126,'اطلاعات دوره'!C:C,0),MATCH(I$1,'اطلاعات دوره'!$1:$1,0)),0)</f>
        <v>99/02/31</v>
      </c>
      <c r="J126" s="48">
        <f>IFERROR(INDEX('اطلاعات دوره'!A:Z,MATCH(G126,'اطلاعات دوره'!C:C,0),MATCH(J$1,'اطلاعات دوره'!$1:$1,0)),0)</f>
        <v>31</v>
      </c>
      <c r="K126" s="46"/>
      <c r="L126" s="158" t="str">
        <f>IFERROR(INDEX('اطلاعات دوره'!A:Z,MATCH(G126,'اطلاعات دوره'!C:C,0)-1,MATCH("عنوان",'اطلاعات دوره'!$1:$1,0)),"---")</f>
        <v>99/1</v>
      </c>
      <c r="M126" s="47" t="str">
        <f t="shared" si="12"/>
        <v>فنی مهندسی فلات شرق پارثاوا-99/1</v>
      </c>
      <c r="N126" s="48" t="str">
        <f t="shared" si="13"/>
        <v>فنی مهندسی فلات شرق پارثاوا-99/2</v>
      </c>
      <c r="O126" s="45"/>
      <c r="P126" s="158">
        <f>IFERROR(INDEX('قرائت کنتور'!A:AZ,MATCH(A126&amp;"-"&amp;"گاز",'قرائت کنتور'!B:B,0),MATCH(L126,'قرائت کنتور'!$1:$1,0)),0)</f>
        <v>0</v>
      </c>
      <c r="Q126" s="47">
        <f>IFERROR(INDEX('قرائت کنتور'!A:AZ,MATCH(A126&amp;"-"&amp;"گاز",'قرائت کنتور'!B:B,0),MATCH(G126,'قرائت کنتور'!$1:$1,0)),0)</f>
        <v>17819</v>
      </c>
      <c r="R126" s="47">
        <f t="shared" si="14"/>
        <v>17819</v>
      </c>
      <c r="S126" s="45"/>
      <c r="T126" s="155">
        <f>IFERROR(INDEX('تعرفه ها'!A:Z,MATCH("بهای هر متر مکعب گاز مصرفی",'تعرفه ها'!$B:$B,0),MATCH(F126,'تعرفه ها'!$2:$2,0)),"---")</f>
        <v>1150</v>
      </c>
      <c r="U126" s="50">
        <f t="shared" si="15"/>
        <v>20491850</v>
      </c>
      <c r="V126" s="50">
        <f>IFERROR(ROUND(R126*INDEX('تعرفه ها'!A:Z,MATCH("عوارض گاز به ازاء هر متر مکعب",'تعرفه ها'!$B:$B,0),MATCH(F126,'تعرفه ها'!$2:$2,0)),0),"---")</f>
        <v>0</v>
      </c>
      <c r="W126" s="50">
        <f>IFERROR(ROUND(((U126+V126)*INDEX('تعرفه ها'!A:Z,MATCH("هزینه نگهداری و تعمیرات شبکه گاز",'تعرفه ها'!$B:$B,0),MATCH(F126,'تعرفه ها'!$2:$2,0))/100),0),"---")</f>
        <v>2049185</v>
      </c>
      <c r="X126" s="50">
        <f>IFERROR(IF(INDEX('اطلاعات دوره'!A:Z,MATCH(G126,'اطلاعات دوره'!C:C,0),MATCH("گاز",'اطلاعات دوره'!$1:$1,0))="دارد",ROUND((U126+V126)*INDEX('تعرفه ها'!A:Z,MATCH("پیک فصلی گاز",'تعرفه ها'!$B:$B,0),MATCH(F126,'تعرفه ها'!$2:$2,0))/100,0),0),"---")</f>
        <v>0</v>
      </c>
      <c r="Y126" s="50">
        <f>IFERROR(ROUND(SUM(U126+V126+W126+X126)*INDEX('تعرفه ها'!A:Z,MATCH("مالیات گاز",'تعرفه ها'!$B:$B,0),MATCH(F126,'تعرفه ها'!$2:$2,0))/100,0),"---")</f>
        <v>0</v>
      </c>
      <c r="Z126" s="50">
        <f t="shared" si="16"/>
        <v>22541035</v>
      </c>
      <c r="AA126" s="50">
        <f t="shared" si="20"/>
        <v>-17296495</v>
      </c>
      <c r="AB126" s="50">
        <f t="shared" si="17"/>
        <v>5244540</v>
      </c>
      <c r="AC126" s="50">
        <f t="shared" si="18"/>
        <v>540</v>
      </c>
      <c r="AD126" s="153">
        <f t="shared" si="19"/>
        <v>5244000</v>
      </c>
      <c r="AF126" s="155" t="str">
        <f>IFERROR(IF(INDEX(پرداخت!A:AZ,MATCH(A126&amp;" - "&amp;"گاز",پرداخت!$B:$B,0),MATCH(G126,پرداخت!$1:$1,0))="نشده","نشده","شده"),"---")</f>
        <v>نشده</v>
      </c>
      <c r="AH126" s="144"/>
    </row>
    <row r="127" spans="1:34" ht="34.9" hidden="1" customHeight="1">
      <c r="A127" s="171" t="s">
        <v>266</v>
      </c>
      <c r="B127" s="47">
        <f>IFERROR(INDEX('اطلاعات انشعابات شرکتها'!A:BB,MATCH(A127,'اطلاعات انشعابات شرکتها'!A:A,0),MATCH(B$1,'اطلاعات انشعابات شرکتها'!$1:$1,0)),0)</f>
        <v>140</v>
      </c>
      <c r="C127" s="48">
        <f>IFERROR(INDEX('اطلاعات انشعابات شرکتها'!A:BB,MATCH(A127,'اطلاعات انشعابات شرکتها'!A:A,0),MATCH(C$1,'اطلاعات انشعابات شرکتها'!$1:$1,0)),0)</f>
        <v>0</v>
      </c>
      <c r="D127" s="45"/>
      <c r="E127" s="171">
        <v>2</v>
      </c>
      <c r="F127" s="170">
        <v>99</v>
      </c>
      <c r="G127" s="47" t="str">
        <f t="shared" si="11"/>
        <v>99/2</v>
      </c>
      <c r="H127" s="47" t="str">
        <f>IFERROR(INDEX('اطلاعات دوره'!A:Z,MATCH(G127,'اطلاعات دوره'!C:C,0),MATCH(H$1,'اطلاعات دوره'!$1:$1,0)),0)</f>
        <v>99/02/01</v>
      </c>
      <c r="I127" s="47" t="str">
        <f>IFERROR(INDEX('اطلاعات دوره'!A:Z,MATCH(G127,'اطلاعات دوره'!C:C,0),MATCH(I$1,'اطلاعات دوره'!$1:$1,0)),0)</f>
        <v>99/02/31</v>
      </c>
      <c r="J127" s="48">
        <f>IFERROR(INDEX('اطلاعات دوره'!A:Z,MATCH(G127,'اطلاعات دوره'!C:C,0),MATCH(J$1,'اطلاعات دوره'!$1:$1,0)),0)</f>
        <v>31</v>
      </c>
      <c r="K127" s="46"/>
      <c r="L127" s="158" t="str">
        <f>IFERROR(INDEX('اطلاعات دوره'!A:Z,MATCH(G127,'اطلاعات دوره'!C:C,0)-1,MATCH("عنوان",'اطلاعات دوره'!$1:$1,0)),"---")</f>
        <v>99/1</v>
      </c>
      <c r="M127" s="47" t="str">
        <f t="shared" si="12"/>
        <v>فوم آساک-99/1</v>
      </c>
      <c r="N127" s="48" t="str">
        <f t="shared" si="13"/>
        <v>فوم آساک-99/2</v>
      </c>
      <c r="O127" s="45"/>
      <c r="P127" s="158">
        <f>IFERROR(INDEX('قرائت کنتور'!A:AZ,MATCH(A127&amp;"-"&amp;"گاز",'قرائت کنتور'!B:B,0),MATCH(L127,'قرائت کنتور'!$1:$1,0)),0)</f>
        <v>0</v>
      </c>
      <c r="Q127" s="47">
        <f>IFERROR(INDEX('قرائت کنتور'!A:AZ,MATCH(A127&amp;"-"&amp;"گاز",'قرائت کنتور'!B:B,0),MATCH(G127,'قرائت کنتور'!$1:$1,0)),0)</f>
        <v>41515</v>
      </c>
      <c r="R127" s="47">
        <f t="shared" si="14"/>
        <v>41515</v>
      </c>
      <c r="S127" s="45"/>
      <c r="T127" s="155">
        <f>IFERROR(INDEX('تعرفه ها'!A:Z,MATCH("بهای هر متر مکعب گاز مصرفی",'تعرفه ها'!$B:$B,0),MATCH(F127,'تعرفه ها'!$2:$2,0)),"---")</f>
        <v>1150</v>
      </c>
      <c r="U127" s="50">
        <f t="shared" si="15"/>
        <v>47742250</v>
      </c>
      <c r="V127" s="50">
        <f>IFERROR(ROUND(R127*INDEX('تعرفه ها'!A:Z,MATCH("عوارض گاز به ازاء هر متر مکعب",'تعرفه ها'!$B:$B,0),MATCH(F127,'تعرفه ها'!$2:$2,0)),0),"---")</f>
        <v>0</v>
      </c>
      <c r="W127" s="50">
        <f>IFERROR(ROUND(((U127+V127)*INDEX('تعرفه ها'!A:Z,MATCH("هزینه نگهداری و تعمیرات شبکه گاز",'تعرفه ها'!$B:$B,0),MATCH(F127,'تعرفه ها'!$2:$2,0))/100),0),"---")</f>
        <v>4774225</v>
      </c>
      <c r="X127" s="50">
        <f>IFERROR(IF(INDEX('اطلاعات دوره'!A:Z,MATCH(G127,'اطلاعات دوره'!C:C,0),MATCH("گاز",'اطلاعات دوره'!$1:$1,0))="دارد",ROUND((U127+V127)*INDEX('تعرفه ها'!A:Z,MATCH("پیک فصلی گاز",'تعرفه ها'!$B:$B,0),MATCH(F127,'تعرفه ها'!$2:$2,0))/100,0),0),"---")</f>
        <v>0</v>
      </c>
      <c r="Y127" s="50">
        <f>IFERROR(ROUND(SUM(U127+V127+W127+X127)*INDEX('تعرفه ها'!A:Z,MATCH("مالیات گاز",'تعرفه ها'!$B:$B,0),MATCH(F127,'تعرفه ها'!$2:$2,0))/100,0),"---")</f>
        <v>0</v>
      </c>
      <c r="Z127" s="50">
        <f t="shared" si="16"/>
        <v>52516475</v>
      </c>
      <c r="AA127" s="50">
        <f t="shared" si="20"/>
        <v>-32373845</v>
      </c>
      <c r="AB127" s="50">
        <f t="shared" si="17"/>
        <v>20142630</v>
      </c>
      <c r="AC127" s="50">
        <f t="shared" si="18"/>
        <v>630</v>
      </c>
      <c r="AD127" s="153">
        <f t="shared" si="19"/>
        <v>20142000</v>
      </c>
      <c r="AF127" s="155" t="str">
        <f>IFERROR(IF(INDEX(پرداخت!A:AZ,MATCH(A127&amp;" - "&amp;"گاز",پرداخت!$B:$B,0),MATCH(G127,پرداخت!$1:$1,0))="نشده","نشده","شده"),"---")</f>
        <v>نشده</v>
      </c>
      <c r="AH127" s="144"/>
    </row>
    <row r="128" spans="1:34" ht="34.9" hidden="1" customHeight="1">
      <c r="A128" s="171" t="s">
        <v>267</v>
      </c>
      <c r="B128" s="47">
        <f>IFERROR(INDEX('اطلاعات انشعابات شرکتها'!A:BB,MATCH(A128,'اطلاعات انشعابات شرکتها'!A:A,0),MATCH(B$1,'اطلاعات انشعابات شرکتها'!$1:$1,0)),0)</f>
        <v>141</v>
      </c>
      <c r="C128" s="48">
        <f>IFERROR(INDEX('اطلاعات انشعابات شرکتها'!A:BB,MATCH(A128,'اطلاعات انشعابات شرکتها'!A:A,0),MATCH(C$1,'اطلاعات انشعابات شرکتها'!$1:$1,0)),0)</f>
        <v>0</v>
      </c>
      <c r="D128" s="45"/>
      <c r="E128" s="171">
        <v>2</v>
      </c>
      <c r="F128" s="170">
        <v>99</v>
      </c>
      <c r="G128" s="47" t="str">
        <f t="shared" si="11"/>
        <v>99/2</v>
      </c>
      <c r="H128" s="47" t="str">
        <f>IFERROR(INDEX('اطلاعات دوره'!A:Z,MATCH(G128,'اطلاعات دوره'!C:C,0),MATCH(H$1,'اطلاعات دوره'!$1:$1,0)),0)</f>
        <v>99/02/01</v>
      </c>
      <c r="I128" s="47" t="str">
        <f>IFERROR(INDEX('اطلاعات دوره'!A:Z,MATCH(G128,'اطلاعات دوره'!C:C,0),MATCH(I$1,'اطلاعات دوره'!$1:$1,0)),0)</f>
        <v>99/02/31</v>
      </c>
      <c r="J128" s="48">
        <f>IFERROR(INDEX('اطلاعات دوره'!A:Z,MATCH(G128,'اطلاعات دوره'!C:C,0),MATCH(J$1,'اطلاعات دوره'!$1:$1,0)),0)</f>
        <v>31</v>
      </c>
      <c r="K128" s="46"/>
      <c r="L128" s="158" t="str">
        <f>IFERROR(INDEX('اطلاعات دوره'!A:Z,MATCH(G128,'اطلاعات دوره'!C:C,0)-1,MATCH("عنوان",'اطلاعات دوره'!$1:$1,0)),"---")</f>
        <v>99/1</v>
      </c>
      <c r="M128" s="47" t="str">
        <f t="shared" si="12"/>
        <v>کارن افزار نوید پارسیان-99/1</v>
      </c>
      <c r="N128" s="48" t="str">
        <f t="shared" si="13"/>
        <v>کارن افزار نوید پارسیان-99/2</v>
      </c>
      <c r="O128" s="45"/>
      <c r="P128" s="158">
        <f>IFERROR(INDEX('قرائت کنتور'!A:AZ,MATCH(A128&amp;"-"&amp;"گاز",'قرائت کنتور'!B:B,0),MATCH(L128,'قرائت کنتور'!$1:$1,0)),0)</f>
        <v>0</v>
      </c>
      <c r="Q128" s="47">
        <f>IFERROR(INDEX('قرائت کنتور'!A:AZ,MATCH(A128&amp;"-"&amp;"گاز",'قرائت کنتور'!B:B,0),MATCH(G128,'قرائت کنتور'!$1:$1,0)),0)</f>
        <v>8904</v>
      </c>
      <c r="R128" s="47">
        <f t="shared" si="14"/>
        <v>8904</v>
      </c>
      <c r="S128" s="45"/>
      <c r="T128" s="155">
        <f>IFERROR(INDEX('تعرفه ها'!A:Z,MATCH("بهای هر متر مکعب گاز مصرفی",'تعرفه ها'!$B:$B,0),MATCH(F128,'تعرفه ها'!$2:$2,0)),"---")</f>
        <v>1150</v>
      </c>
      <c r="U128" s="50">
        <f t="shared" si="15"/>
        <v>10239600</v>
      </c>
      <c r="V128" s="50">
        <f>IFERROR(ROUND(R128*INDEX('تعرفه ها'!A:Z,MATCH("عوارض گاز به ازاء هر متر مکعب",'تعرفه ها'!$B:$B,0),MATCH(F128,'تعرفه ها'!$2:$2,0)),0),"---")</f>
        <v>0</v>
      </c>
      <c r="W128" s="50">
        <f>IFERROR(ROUND(((U128+V128)*INDEX('تعرفه ها'!A:Z,MATCH("هزینه نگهداری و تعمیرات شبکه گاز",'تعرفه ها'!$B:$B,0),MATCH(F128,'تعرفه ها'!$2:$2,0))/100),0),"---")</f>
        <v>1023960</v>
      </c>
      <c r="X128" s="50">
        <f>IFERROR(IF(INDEX('اطلاعات دوره'!A:Z,MATCH(G128,'اطلاعات دوره'!C:C,0),MATCH("گاز",'اطلاعات دوره'!$1:$1,0))="دارد",ROUND((U128+V128)*INDEX('تعرفه ها'!A:Z,MATCH("پیک فصلی گاز",'تعرفه ها'!$B:$B,0),MATCH(F128,'تعرفه ها'!$2:$2,0))/100,0),0),"---")</f>
        <v>0</v>
      </c>
      <c r="Y128" s="50">
        <f>IFERROR(ROUND(SUM(U128+V128+W128+X128)*INDEX('تعرفه ها'!A:Z,MATCH("مالیات گاز",'تعرفه ها'!$B:$B,0),MATCH(F128,'تعرفه ها'!$2:$2,0))/100,0),"---")</f>
        <v>0</v>
      </c>
      <c r="Z128" s="50">
        <f t="shared" si="16"/>
        <v>11263560</v>
      </c>
      <c r="AA128" s="50">
        <f t="shared" si="20"/>
        <v>-5758245</v>
      </c>
      <c r="AB128" s="50">
        <f t="shared" si="17"/>
        <v>5505315</v>
      </c>
      <c r="AC128" s="50">
        <f t="shared" si="18"/>
        <v>315</v>
      </c>
      <c r="AD128" s="153">
        <f t="shared" si="19"/>
        <v>5505000</v>
      </c>
      <c r="AF128" s="155" t="str">
        <f>IFERROR(IF(INDEX(پرداخت!A:AZ,MATCH(A128&amp;" - "&amp;"گاز",پرداخت!$B:$B,0),MATCH(G128,پرداخت!$1:$1,0))="نشده","نشده","شده"),"---")</f>
        <v>نشده</v>
      </c>
      <c r="AH128" s="144"/>
    </row>
    <row r="129" spans="1:34" ht="34.9" hidden="1" customHeight="1">
      <c r="A129" s="171" t="s">
        <v>268</v>
      </c>
      <c r="B129" s="47">
        <f>IFERROR(INDEX('اطلاعات انشعابات شرکتها'!A:BB,MATCH(A129,'اطلاعات انشعابات شرکتها'!A:A,0),MATCH(B$1,'اطلاعات انشعابات شرکتها'!$1:$1,0)),0)</f>
        <v>142</v>
      </c>
      <c r="C129" s="48">
        <f>IFERROR(INDEX('اطلاعات انشعابات شرکتها'!A:BB,MATCH(A129,'اطلاعات انشعابات شرکتها'!A:A,0),MATCH(C$1,'اطلاعات انشعابات شرکتها'!$1:$1,0)),0)</f>
        <v>0</v>
      </c>
      <c r="D129" s="45"/>
      <c r="E129" s="171">
        <v>2</v>
      </c>
      <c r="F129" s="170">
        <v>99</v>
      </c>
      <c r="G129" s="47" t="str">
        <f t="shared" si="11"/>
        <v>99/2</v>
      </c>
      <c r="H129" s="47" t="str">
        <f>IFERROR(INDEX('اطلاعات دوره'!A:Z,MATCH(G129,'اطلاعات دوره'!C:C,0),MATCH(H$1,'اطلاعات دوره'!$1:$1,0)),0)</f>
        <v>99/02/01</v>
      </c>
      <c r="I129" s="47" t="str">
        <f>IFERROR(INDEX('اطلاعات دوره'!A:Z,MATCH(G129,'اطلاعات دوره'!C:C,0),MATCH(I$1,'اطلاعات دوره'!$1:$1,0)),0)</f>
        <v>99/02/31</v>
      </c>
      <c r="J129" s="48">
        <f>IFERROR(INDEX('اطلاعات دوره'!A:Z,MATCH(G129,'اطلاعات دوره'!C:C,0),MATCH(J$1,'اطلاعات دوره'!$1:$1,0)),0)</f>
        <v>31</v>
      </c>
      <c r="K129" s="46"/>
      <c r="L129" s="158" t="str">
        <f>IFERROR(INDEX('اطلاعات دوره'!A:Z,MATCH(G129,'اطلاعات دوره'!C:C,0)-1,MATCH("عنوان",'اطلاعات دوره'!$1:$1,0)),"---")</f>
        <v>99/1</v>
      </c>
      <c r="M129" s="47" t="str">
        <f t="shared" si="12"/>
        <v>کاوش صنعت توس (1)-99/1</v>
      </c>
      <c r="N129" s="48" t="str">
        <f t="shared" si="13"/>
        <v>کاوش صنعت توس (1)-99/2</v>
      </c>
      <c r="O129" s="45"/>
      <c r="P129" s="158">
        <f>IFERROR(INDEX('قرائت کنتور'!A:AZ,MATCH(A129&amp;"-"&amp;"گاز",'قرائت کنتور'!B:B,0),MATCH(L129,'قرائت کنتور'!$1:$1,0)),0)</f>
        <v>0</v>
      </c>
      <c r="Q129" s="47">
        <f>IFERROR(INDEX('قرائت کنتور'!A:AZ,MATCH(A129&amp;"-"&amp;"گاز",'قرائت کنتور'!B:B,0),MATCH(G129,'قرائت کنتور'!$1:$1,0)),0)</f>
        <v>342033</v>
      </c>
      <c r="R129" s="47">
        <f t="shared" si="14"/>
        <v>342033</v>
      </c>
      <c r="S129" s="45"/>
      <c r="T129" s="155">
        <f>IFERROR(INDEX('تعرفه ها'!A:Z,MATCH("بهای هر متر مکعب گاز مصرفی",'تعرفه ها'!$B:$B,0),MATCH(F129,'تعرفه ها'!$2:$2,0)),"---")</f>
        <v>1150</v>
      </c>
      <c r="U129" s="50">
        <f t="shared" si="15"/>
        <v>393337950</v>
      </c>
      <c r="V129" s="50">
        <f>IFERROR(ROUND(R129*INDEX('تعرفه ها'!A:Z,MATCH("عوارض گاز به ازاء هر متر مکعب",'تعرفه ها'!$B:$B,0),MATCH(F129,'تعرفه ها'!$2:$2,0)),0),"---")</f>
        <v>0</v>
      </c>
      <c r="W129" s="50">
        <f>IFERROR(ROUND(((U129+V129)*INDEX('تعرفه ها'!A:Z,MATCH("هزینه نگهداری و تعمیرات شبکه گاز",'تعرفه ها'!$B:$B,0),MATCH(F129,'تعرفه ها'!$2:$2,0))/100),0),"---")</f>
        <v>39333795</v>
      </c>
      <c r="X129" s="50">
        <f>IFERROR(IF(INDEX('اطلاعات دوره'!A:Z,MATCH(G129,'اطلاعات دوره'!C:C,0),MATCH("گاز",'اطلاعات دوره'!$1:$1,0))="دارد",ROUND((U129+V129)*INDEX('تعرفه ها'!A:Z,MATCH("پیک فصلی گاز",'تعرفه ها'!$B:$B,0),MATCH(F129,'تعرفه ها'!$2:$2,0))/100,0),0),"---")</f>
        <v>0</v>
      </c>
      <c r="Y129" s="50">
        <f>IFERROR(ROUND(SUM(U129+V129+W129+X129)*INDEX('تعرفه ها'!A:Z,MATCH("مالیات گاز",'تعرفه ها'!$B:$B,0),MATCH(F129,'تعرفه ها'!$2:$2,0))/100,0),"---")</f>
        <v>0</v>
      </c>
      <c r="Z129" s="50">
        <f t="shared" si="16"/>
        <v>432671745</v>
      </c>
      <c r="AA129" s="50">
        <f t="shared" si="20"/>
        <v>-356604830</v>
      </c>
      <c r="AB129" s="50">
        <f t="shared" si="17"/>
        <v>76066915</v>
      </c>
      <c r="AC129" s="50">
        <f t="shared" si="18"/>
        <v>915</v>
      </c>
      <c r="AD129" s="153">
        <f t="shared" si="19"/>
        <v>76066000</v>
      </c>
      <c r="AF129" s="155" t="str">
        <f>IFERROR(IF(INDEX(پرداخت!A:AZ,MATCH(A129&amp;" - "&amp;"گاز",پرداخت!$B:$B,0),MATCH(G129,پرداخت!$1:$1,0))="نشده","نشده","شده"),"---")</f>
        <v>نشده</v>
      </c>
      <c r="AH129" s="144"/>
    </row>
    <row r="130" spans="1:34" ht="34.9" hidden="1" customHeight="1">
      <c r="A130" s="171" t="s">
        <v>270</v>
      </c>
      <c r="B130" s="47">
        <f>IFERROR(INDEX('اطلاعات انشعابات شرکتها'!A:BB,MATCH(A130,'اطلاعات انشعابات شرکتها'!A:A,0),MATCH(B$1,'اطلاعات انشعابات شرکتها'!$1:$1,0)),0)</f>
        <v>144</v>
      </c>
      <c r="C130" s="48">
        <f>IFERROR(INDEX('اطلاعات انشعابات شرکتها'!A:BB,MATCH(A130,'اطلاعات انشعابات شرکتها'!A:A,0),MATCH(C$1,'اطلاعات انشعابات شرکتها'!$1:$1,0)),0)</f>
        <v>0</v>
      </c>
      <c r="D130" s="45"/>
      <c r="E130" s="171">
        <v>2</v>
      </c>
      <c r="F130" s="170">
        <v>99</v>
      </c>
      <c r="G130" s="47" t="str">
        <f t="shared" si="11"/>
        <v>99/2</v>
      </c>
      <c r="H130" s="47" t="str">
        <f>IFERROR(INDEX('اطلاعات دوره'!A:Z,MATCH(G130,'اطلاعات دوره'!C:C,0),MATCH(H$1,'اطلاعات دوره'!$1:$1,0)),0)</f>
        <v>99/02/01</v>
      </c>
      <c r="I130" s="47" t="str">
        <f>IFERROR(INDEX('اطلاعات دوره'!A:Z,MATCH(G130,'اطلاعات دوره'!C:C,0),MATCH(I$1,'اطلاعات دوره'!$1:$1,0)),0)</f>
        <v>99/02/31</v>
      </c>
      <c r="J130" s="48">
        <f>IFERROR(INDEX('اطلاعات دوره'!A:Z,MATCH(G130,'اطلاعات دوره'!C:C,0),MATCH(J$1,'اطلاعات دوره'!$1:$1,0)),0)</f>
        <v>31</v>
      </c>
      <c r="K130" s="46"/>
      <c r="L130" s="158" t="str">
        <f>IFERROR(INDEX('اطلاعات دوره'!A:Z,MATCH(G130,'اطلاعات دوره'!C:C,0)-1,MATCH("عنوان",'اطلاعات دوره'!$1:$1,0)),"---")</f>
        <v>99/1</v>
      </c>
      <c r="M130" s="47" t="str">
        <f t="shared" si="12"/>
        <v>کیان تدبیر-99/1</v>
      </c>
      <c r="N130" s="48" t="str">
        <f t="shared" si="13"/>
        <v>کیان تدبیر-99/2</v>
      </c>
      <c r="O130" s="45"/>
      <c r="P130" s="158">
        <f>IFERROR(INDEX('قرائت کنتور'!A:AZ,MATCH(A130&amp;"-"&amp;"گاز",'قرائت کنتور'!B:B,0),MATCH(L130,'قرائت کنتور'!$1:$1,0)),0)</f>
        <v>0</v>
      </c>
      <c r="Q130" s="47">
        <f>IFERROR(INDEX('قرائت کنتور'!A:AZ,MATCH(A130&amp;"-"&amp;"گاز",'قرائت کنتور'!B:B,0),MATCH(G130,'قرائت کنتور'!$1:$1,0)),0)</f>
        <v>6623</v>
      </c>
      <c r="R130" s="47">
        <f t="shared" si="14"/>
        <v>6623</v>
      </c>
      <c r="S130" s="45"/>
      <c r="T130" s="155">
        <f>IFERROR(INDEX('تعرفه ها'!A:Z,MATCH("بهای هر متر مکعب گاز مصرفی",'تعرفه ها'!$B:$B,0),MATCH(F130,'تعرفه ها'!$2:$2,0)),"---")</f>
        <v>1150</v>
      </c>
      <c r="U130" s="50">
        <f t="shared" si="15"/>
        <v>7616450</v>
      </c>
      <c r="V130" s="50">
        <f>IFERROR(ROUND(R130*INDEX('تعرفه ها'!A:Z,MATCH("عوارض گاز به ازاء هر متر مکعب",'تعرفه ها'!$B:$B,0),MATCH(F130,'تعرفه ها'!$2:$2,0)),0),"---")</f>
        <v>0</v>
      </c>
      <c r="W130" s="50">
        <f>IFERROR(ROUND(((U130+V130)*INDEX('تعرفه ها'!A:Z,MATCH("هزینه نگهداری و تعمیرات شبکه گاز",'تعرفه ها'!$B:$B,0),MATCH(F130,'تعرفه ها'!$2:$2,0))/100),0),"---")</f>
        <v>761645</v>
      </c>
      <c r="X130" s="50">
        <f>IFERROR(IF(INDEX('اطلاعات دوره'!A:Z,MATCH(G130,'اطلاعات دوره'!C:C,0),MATCH("گاز",'اطلاعات دوره'!$1:$1,0))="دارد",ROUND((U130+V130)*INDEX('تعرفه ها'!A:Z,MATCH("پیک فصلی گاز",'تعرفه ها'!$B:$B,0),MATCH(F130,'تعرفه ها'!$2:$2,0))/100,0),0),"---")</f>
        <v>0</v>
      </c>
      <c r="Y130" s="50">
        <f>IFERROR(ROUND(SUM(U130+V130+W130+X130)*INDEX('تعرفه ها'!A:Z,MATCH("مالیات گاز",'تعرفه ها'!$B:$B,0),MATCH(F130,'تعرفه ها'!$2:$2,0))/100,0),"---")</f>
        <v>0</v>
      </c>
      <c r="Z130" s="50">
        <f t="shared" si="16"/>
        <v>8378095</v>
      </c>
      <c r="AA130" s="50">
        <f t="shared" si="20"/>
        <v>595</v>
      </c>
      <c r="AB130" s="50">
        <f t="shared" si="17"/>
        <v>8378690</v>
      </c>
      <c r="AC130" s="50">
        <f t="shared" si="18"/>
        <v>690</v>
      </c>
      <c r="AD130" s="153">
        <f t="shared" si="19"/>
        <v>8378000</v>
      </c>
      <c r="AF130" s="155" t="str">
        <f>IFERROR(IF(INDEX(پرداخت!A:AZ,MATCH(A130&amp;" - "&amp;"گاز",پرداخت!$B:$B,0),MATCH(G130,پرداخت!$1:$1,0))="نشده","نشده","شده"),"---")</f>
        <v>نشده</v>
      </c>
      <c r="AH130" s="144"/>
    </row>
    <row r="131" spans="1:34" ht="34.9" hidden="1" customHeight="1">
      <c r="A131" s="171" t="s">
        <v>274</v>
      </c>
      <c r="B131" s="47">
        <f>IFERROR(INDEX('اطلاعات انشعابات شرکتها'!A:BB,MATCH(A131,'اطلاعات انشعابات شرکتها'!A:A,0),MATCH(B$1,'اطلاعات انشعابات شرکتها'!$1:$1,0)),0)</f>
        <v>145</v>
      </c>
      <c r="C131" s="48">
        <f>IFERROR(INDEX('اطلاعات انشعابات شرکتها'!A:BB,MATCH(A131,'اطلاعات انشعابات شرکتها'!A:A,0),MATCH(C$1,'اطلاعات انشعابات شرکتها'!$1:$1,0)),0)</f>
        <v>0</v>
      </c>
      <c r="D131" s="45"/>
      <c r="E131" s="171">
        <v>2</v>
      </c>
      <c r="F131" s="170">
        <v>99</v>
      </c>
      <c r="G131" s="47" t="str">
        <f t="shared" si="11"/>
        <v>99/2</v>
      </c>
      <c r="H131" s="47" t="str">
        <f>IFERROR(INDEX('اطلاعات دوره'!A:Z,MATCH(G131,'اطلاعات دوره'!C:C,0),MATCH(H$1,'اطلاعات دوره'!$1:$1,0)),0)</f>
        <v>99/02/01</v>
      </c>
      <c r="I131" s="47" t="str">
        <f>IFERROR(INDEX('اطلاعات دوره'!A:Z,MATCH(G131,'اطلاعات دوره'!C:C,0),MATCH(I$1,'اطلاعات دوره'!$1:$1,0)),0)</f>
        <v>99/02/31</v>
      </c>
      <c r="J131" s="48">
        <f>IFERROR(INDEX('اطلاعات دوره'!A:Z,MATCH(G131,'اطلاعات دوره'!C:C,0),MATCH(J$1,'اطلاعات دوره'!$1:$1,0)),0)</f>
        <v>31</v>
      </c>
      <c r="K131" s="46"/>
      <c r="L131" s="158" t="str">
        <f>IFERROR(INDEX('اطلاعات دوره'!A:Z,MATCH(G131,'اطلاعات دوره'!C:C,0)-1,MATCH("عنوان",'اطلاعات دوره'!$1:$1,0)),"---")</f>
        <v>99/1</v>
      </c>
      <c r="M131" s="47" t="str">
        <f t="shared" si="12"/>
        <v>گل کوه بینالود-99/1</v>
      </c>
      <c r="N131" s="48" t="str">
        <f t="shared" si="13"/>
        <v>گل کوه بینالود-99/2</v>
      </c>
      <c r="O131" s="45"/>
      <c r="P131" s="158">
        <f>IFERROR(INDEX('قرائت کنتور'!A:AZ,MATCH(A131&amp;"-"&amp;"گاز",'قرائت کنتور'!B:B,0),MATCH(L131,'قرائت کنتور'!$1:$1,0)),0)</f>
        <v>0</v>
      </c>
      <c r="Q131" s="47">
        <f>IFERROR(INDEX('قرائت کنتور'!A:AZ,MATCH(A131&amp;"-"&amp;"گاز",'قرائت کنتور'!B:B,0),MATCH(G131,'قرائت کنتور'!$1:$1,0)),0)</f>
        <v>68302</v>
      </c>
      <c r="R131" s="47">
        <f t="shared" si="14"/>
        <v>68302</v>
      </c>
      <c r="S131" s="45"/>
      <c r="T131" s="155">
        <f>IFERROR(INDEX('تعرفه ها'!A:Z,MATCH("بهای هر متر مکعب گاز مصرفی",'تعرفه ها'!$B:$B,0),MATCH(F131,'تعرفه ها'!$2:$2,0)),"---")</f>
        <v>1150</v>
      </c>
      <c r="U131" s="50">
        <f t="shared" si="15"/>
        <v>78547300</v>
      </c>
      <c r="V131" s="50">
        <f>IFERROR(ROUND(R131*INDEX('تعرفه ها'!A:Z,MATCH("عوارض گاز به ازاء هر متر مکعب",'تعرفه ها'!$B:$B,0),MATCH(F131,'تعرفه ها'!$2:$2,0)),0),"---")</f>
        <v>0</v>
      </c>
      <c r="W131" s="50">
        <f>IFERROR(ROUND(((U131+V131)*INDEX('تعرفه ها'!A:Z,MATCH("هزینه نگهداری و تعمیرات شبکه گاز",'تعرفه ها'!$B:$B,0),MATCH(F131,'تعرفه ها'!$2:$2,0))/100),0),"---")</f>
        <v>7854730</v>
      </c>
      <c r="X131" s="50">
        <f>IFERROR(IF(INDEX('اطلاعات دوره'!A:Z,MATCH(G131,'اطلاعات دوره'!C:C,0),MATCH("گاز",'اطلاعات دوره'!$1:$1,0))="دارد",ROUND((U131+V131)*INDEX('تعرفه ها'!A:Z,MATCH("پیک فصلی گاز",'تعرفه ها'!$B:$B,0),MATCH(F131,'تعرفه ها'!$2:$2,0))/100,0),0),"---")</f>
        <v>0</v>
      </c>
      <c r="Y131" s="50">
        <f>IFERROR(ROUND(SUM(U131+V131+W131+X131)*INDEX('تعرفه ها'!A:Z,MATCH("مالیات گاز",'تعرفه ها'!$B:$B,0),MATCH(F131,'تعرفه ها'!$2:$2,0))/100,0),"---")</f>
        <v>0</v>
      </c>
      <c r="Z131" s="50">
        <f t="shared" si="16"/>
        <v>86402030</v>
      </c>
      <c r="AA131" s="50">
        <f t="shared" si="20"/>
        <v>-79527245</v>
      </c>
      <c r="AB131" s="50">
        <f t="shared" si="17"/>
        <v>6874785</v>
      </c>
      <c r="AC131" s="50">
        <f t="shared" si="18"/>
        <v>785</v>
      </c>
      <c r="AD131" s="153">
        <f t="shared" si="19"/>
        <v>6874000</v>
      </c>
      <c r="AF131" s="155" t="str">
        <f>IFERROR(IF(INDEX(پرداخت!A:AZ,MATCH(A131&amp;" - "&amp;"گاز",پرداخت!$B:$B,0),MATCH(G131,پرداخت!$1:$1,0))="نشده","نشده","شده"),"---")</f>
        <v>نشده</v>
      </c>
      <c r="AH131" s="144"/>
    </row>
    <row r="132" spans="1:34" ht="34.9" hidden="1" customHeight="1">
      <c r="A132" s="171" t="s">
        <v>275</v>
      </c>
      <c r="B132" s="47">
        <f>IFERROR(INDEX('اطلاعات انشعابات شرکتها'!A:BB,MATCH(A132,'اطلاعات انشعابات شرکتها'!A:A,0),MATCH(B$1,'اطلاعات انشعابات شرکتها'!$1:$1,0)),0)</f>
        <v>146</v>
      </c>
      <c r="C132" s="48">
        <f>IFERROR(INDEX('اطلاعات انشعابات شرکتها'!A:BB,MATCH(A132,'اطلاعات انشعابات شرکتها'!A:A,0),MATCH(C$1,'اطلاعات انشعابات شرکتها'!$1:$1,0)),0)</f>
        <v>0</v>
      </c>
      <c r="D132" s="45"/>
      <c r="E132" s="171">
        <v>2</v>
      </c>
      <c r="F132" s="170">
        <v>99</v>
      </c>
      <c r="G132" s="47" t="str">
        <f t="shared" ref="G132:G195" si="21">F132&amp;"/"&amp;E132</f>
        <v>99/2</v>
      </c>
      <c r="H132" s="47" t="str">
        <f>IFERROR(INDEX('اطلاعات دوره'!A:Z,MATCH(G132,'اطلاعات دوره'!C:C,0),MATCH(H$1,'اطلاعات دوره'!$1:$1,0)),0)</f>
        <v>99/02/01</v>
      </c>
      <c r="I132" s="47" t="str">
        <f>IFERROR(INDEX('اطلاعات دوره'!A:Z,MATCH(G132,'اطلاعات دوره'!C:C,0),MATCH(I$1,'اطلاعات دوره'!$1:$1,0)),0)</f>
        <v>99/02/31</v>
      </c>
      <c r="J132" s="48">
        <f>IFERROR(INDEX('اطلاعات دوره'!A:Z,MATCH(G132,'اطلاعات دوره'!C:C,0),MATCH(J$1,'اطلاعات دوره'!$1:$1,0)),0)</f>
        <v>31</v>
      </c>
      <c r="K132" s="46"/>
      <c r="L132" s="158" t="str">
        <f>IFERROR(INDEX('اطلاعات دوره'!A:Z,MATCH(G132,'اطلاعات دوره'!C:C,0)-1,MATCH("عنوان",'اطلاعات دوره'!$1:$1,0)),"---")</f>
        <v>99/1</v>
      </c>
      <c r="M132" s="47" t="str">
        <f t="shared" ref="M132:M195" si="22">A132&amp;"-"&amp;L132</f>
        <v>افزودنی های طبیعی گلچین توس-99/1</v>
      </c>
      <c r="N132" s="48" t="str">
        <f t="shared" ref="N132:N195" si="23">A132&amp;"-"&amp;G132</f>
        <v>افزودنی های طبیعی گلچین توس-99/2</v>
      </c>
      <c r="O132" s="45"/>
      <c r="P132" s="158">
        <f>IFERROR(INDEX('قرائت کنتور'!A:AZ,MATCH(A132&amp;"-"&amp;"گاز",'قرائت کنتور'!B:B,0),MATCH(L132,'قرائت کنتور'!$1:$1,0)),0)</f>
        <v>0</v>
      </c>
      <c r="Q132" s="47">
        <f>IFERROR(INDEX('قرائت کنتور'!A:AZ,MATCH(A132&amp;"-"&amp;"گاز",'قرائت کنتور'!B:B,0),MATCH(G132,'قرائت کنتور'!$1:$1,0)),0)</f>
        <v>62242</v>
      </c>
      <c r="R132" s="47">
        <f t="shared" ref="R132:R195" si="24">IFERROR(Q132-P132,"---")</f>
        <v>62242</v>
      </c>
      <c r="S132" s="45"/>
      <c r="T132" s="155">
        <f>IFERROR(INDEX('تعرفه ها'!A:Z,MATCH("بهای هر متر مکعب گاز مصرفی",'تعرفه ها'!$B:$B,0),MATCH(F132,'تعرفه ها'!$2:$2,0)),"---")</f>
        <v>1150</v>
      </c>
      <c r="U132" s="50">
        <f t="shared" ref="U132:U194" si="25">IFERROR(ROUND(R132*T132,0),"---")</f>
        <v>71578300</v>
      </c>
      <c r="V132" s="50">
        <f>IFERROR(ROUND(R132*INDEX('تعرفه ها'!A:Z,MATCH("عوارض گاز به ازاء هر متر مکعب",'تعرفه ها'!$B:$B,0),MATCH(F132,'تعرفه ها'!$2:$2,0)),0),"---")</f>
        <v>0</v>
      </c>
      <c r="W132" s="50">
        <f>IFERROR(ROUND(((U132+V132)*INDEX('تعرفه ها'!A:Z,MATCH("هزینه نگهداری و تعمیرات شبکه گاز",'تعرفه ها'!$B:$B,0),MATCH(F132,'تعرفه ها'!$2:$2,0))/100),0),"---")</f>
        <v>7157830</v>
      </c>
      <c r="X132" s="50">
        <f>IFERROR(IF(INDEX('اطلاعات دوره'!A:Z,MATCH(G132,'اطلاعات دوره'!C:C,0),MATCH("گاز",'اطلاعات دوره'!$1:$1,0))="دارد",ROUND((U132+V132)*INDEX('تعرفه ها'!A:Z,MATCH("پیک فصلی گاز",'تعرفه ها'!$B:$B,0),MATCH(F132,'تعرفه ها'!$2:$2,0))/100,0),0),"---")</f>
        <v>0</v>
      </c>
      <c r="Y132" s="50">
        <f>IFERROR(ROUND(SUM(U132+V132+W132+X132)*INDEX('تعرفه ها'!A:Z,MATCH("مالیات گاز",'تعرفه ها'!$B:$B,0),MATCH(F132,'تعرفه ها'!$2:$2,0))/100,0),"---")</f>
        <v>0</v>
      </c>
      <c r="Z132" s="50">
        <f t="shared" ref="Z132:Z195" si="26">IFERROR((U132+V132+W132+X132+Y132),"---")</f>
        <v>78736130</v>
      </c>
      <c r="AA132" s="50" t="str">
        <f t="shared" si="20"/>
        <v>---</v>
      </c>
      <c r="AB132" s="50" t="str">
        <f t="shared" ref="AB132:AB195" si="27">IFERROR(Z132+AA132,"---")</f>
        <v>---</v>
      </c>
      <c r="AC132" s="50" t="str">
        <f t="shared" ref="AC132:AC195" si="28">IFERROR(INT(RIGHT(AB132,3)),"---")</f>
        <v>---</v>
      </c>
      <c r="AD132" s="153" t="str">
        <f t="shared" ref="AD132:AD195" si="29">IFERROR(AB132-AC132,"---")</f>
        <v>---</v>
      </c>
      <c r="AF132" s="155" t="str">
        <f>IFERROR(IF(INDEX(پرداخت!A:AZ,MATCH(A132&amp;" - "&amp;"گاز",پرداخت!$B:$B,0),MATCH(G132,پرداخت!$1:$1,0))="نشده","نشده","شده"),"---")</f>
        <v>نشده</v>
      </c>
      <c r="AH132" s="144"/>
    </row>
    <row r="133" spans="1:34" ht="34.9" hidden="1" customHeight="1">
      <c r="A133" s="171" t="s">
        <v>296</v>
      </c>
      <c r="B133" s="47">
        <f>IFERROR(INDEX('اطلاعات انشعابات شرکتها'!A:BB,MATCH(A133,'اطلاعات انشعابات شرکتها'!A:A,0),MATCH(B$1,'اطلاعات انشعابات شرکتها'!$1:$1,0)),0)</f>
        <v>147</v>
      </c>
      <c r="C133" s="48">
        <f>IFERROR(INDEX('اطلاعات انشعابات شرکتها'!A:BB,MATCH(A133,'اطلاعات انشعابات شرکتها'!A:A,0),MATCH(C$1,'اطلاعات انشعابات شرکتها'!$1:$1,0)),0)</f>
        <v>0</v>
      </c>
      <c r="D133" s="45"/>
      <c r="E133" s="171">
        <v>2</v>
      </c>
      <c r="F133" s="170">
        <v>99</v>
      </c>
      <c r="G133" s="47" t="str">
        <f t="shared" si="21"/>
        <v>99/2</v>
      </c>
      <c r="H133" s="47" t="str">
        <f>IFERROR(INDEX('اطلاعات دوره'!A:Z,MATCH(G133,'اطلاعات دوره'!C:C,0),MATCH(H$1,'اطلاعات دوره'!$1:$1,0)),0)</f>
        <v>99/02/01</v>
      </c>
      <c r="I133" s="47" t="str">
        <f>IFERROR(INDEX('اطلاعات دوره'!A:Z,MATCH(G133,'اطلاعات دوره'!C:C,0),MATCH(I$1,'اطلاعات دوره'!$1:$1,0)),0)</f>
        <v>99/02/31</v>
      </c>
      <c r="J133" s="48">
        <f>IFERROR(INDEX('اطلاعات دوره'!A:Z,MATCH(G133,'اطلاعات دوره'!C:C,0),MATCH(J$1,'اطلاعات دوره'!$1:$1,0)),0)</f>
        <v>31</v>
      </c>
      <c r="K133" s="46"/>
      <c r="L133" s="158" t="str">
        <f>IFERROR(INDEX('اطلاعات دوره'!A:Z,MATCH(G133,'اطلاعات دوره'!C:C,0)-1,MATCH("عنوان",'اطلاعات دوره'!$1:$1,0)),"---")</f>
        <v>99/1</v>
      </c>
      <c r="M133" s="47" t="str">
        <f t="shared" si="22"/>
        <v>ماهان تدبیر پارت-99/1</v>
      </c>
      <c r="N133" s="48" t="str">
        <f t="shared" si="23"/>
        <v>ماهان تدبیر پارت-99/2</v>
      </c>
      <c r="O133" s="45"/>
      <c r="P133" s="158">
        <f>IFERROR(INDEX('قرائت کنتور'!A:AZ,MATCH(A133&amp;"-"&amp;"گاز",'قرائت کنتور'!B:B,0),MATCH(L133,'قرائت کنتور'!$1:$1,0)),0)</f>
        <v>0</v>
      </c>
      <c r="Q133" s="47">
        <f>IFERROR(INDEX('قرائت کنتور'!A:AZ,MATCH(A133&amp;"-"&amp;"گاز",'قرائت کنتور'!B:B,0),MATCH(G133,'قرائت کنتور'!$1:$1,0)),0)</f>
        <v>12759</v>
      </c>
      <c r="R133" s="47">
        <f t="shared" si="24"/>
        <v>12759</v>
      </c>
      <c r="S133" s="45"/>
      <c r="T133" s="155">
        <f>IFERROR(INDEX('تعرفه ها'!A:Z,MATCH("بهای هر متر مکعب گاز مصرفی",'تعرفه ها'!$B:$B,0),MATCH(F133,'تعرفه ها'!$2:$2,0)),"---")</f>
        <v>1150</v>
      </c>
      <c r="U133" s="50">
        <f t="shared" si="25"/>
        <v>14672850</v>
      </c>
      <c r="V133" s="50">
        <f>IFERROR(ROUND(R133*INDEX('تعرفه ها'!A:Z,MATCH("عوارض گاز به ازاء هر متر مکعب",'تعرفه ها'!$B:$B,0),MATCH(F133,'تعرفه ها'!$2:$2,0)),0),"---")</f>
        <v>0</v>
      </c>
      <c r="W133" s="50">
        <f>IFERROR(ROUND(((U133+V133)*INDEX('تعرفه ها'!A:Z,MATCH("هزینه نگهداری و تعمیرات شبکه گاز",'تعرفه ها'!$B:$B,0),MATCH(F133,'تعرفه ها'!$2:$2,0))/100),0),"---")</f>
        <v>1467285</v>
      </c>
      <c r="X133" s="50">
        <f>IFERROR(IF(INDEX('اطلاعات دوره'!A:Z,MATCH(G133,'اطلاعات دوره'!C:C,0),MATCH("گاز",'اطلاعات دوره'!$1:$1,0))="دارد",ROUND((U133+V133)*INDEX('تعرفه ها'!A:Z,MATCH("پیک فصلی گاز",'تعرفه ها'!$B:$B,0),MATCH(F133,'تعرفه ها'!$2:$2,0))/100,0),0),"---")</f>
        <v>0</v>
      </c>
      <c r="Y133" s="50">
        <f>IFERROR(ROUND(SUM(U133+V133+W133+X133)*INDEX('تعرفه ها'!A:Z,MATCH("مالیات گاز",'تعرفه ها'!$B:$B,0),MATCH(F133,'تعرفه ها'!$2:$2,0))/100,0),"---")</f>
        <v>0</v>
      </c>
      <c r="Z133" s="50">
        <f t="shared" si="26"/>
        <v>16140135</v>
      </c>
      <c r="AA133" s="50" t="str">
        <f t="shared" si="20"/>
        <v>---</v>
      </c>
      <c r="AB133" s="50" t="str">
        <f t="shared" si="27"/>
        <v>---</v>
      </c>
      <c r="AC133" s="50" t="str">
        <f t="shared" si="28"/>
        <v>---</v>
      </c>
      <c r="AD133" s="153" t="str">
        <f t="shared" si="29"/>
        <v>---</v>
      </c>
      <c r="AF133" s="155" t="str">
        <f>IFERROR(IF(INDEX(پرداخت!A:AZ,MATCH(A133&amp;" - "&amp;"گاز",پرداخت!$B:$B,0),MATCH(G133,پرداخت!$1:$1,0))="نشده","نشده","شده"),"---")</f>
        <v>---</v>
      </c>
      <c r="AH133" s="144"/>
    </row>
    <row r="134" spans="1:34" ht="34.9" hidden="1" customHeight="1">
      <c r="A134" s="171" t="s">
        <v>277</v>
      </c>
      <c r="B134" s="47">
        <f>IFERROR(INDEX('اطلاعات انشعابات شرکتها'!A:BB,MATCH(A134,'اطلاعات انشعابات شرکتها'!A:A,0),MATCH(B$1,'اطلاعات انشعابات شرکتها'!$1:$1,0)),0)</f>
        <v>148</v>
      </c>
      <c r="C134" s="48">
        <f>IFERROR(INDEX('اطلاعات انشعابات شرکتها'!A:BB,MATCH(A134,'اطلاعات انشعابات شرکتها'!A:A,0),MATCH(C$1,'اطلاعات انشعابات شرکتها'!$1:$1,0)),0)</f>
        <v>0</v>
      </c>
      <c r="D134" s="45"/>
      <c r="E134" s="171">
        <v>2</v>
      </c>
      <c r="F134" s="170">
        <v>99</v>
      </c>
      <c r="G134" s="47" t="str">
        <f t="shared" si="21"/>
        <v>99/2</v>
      </c>
      <c r="H134" s="47" t="str">
        <f>IFERROR(INDEX('اطلاعات دوره'!A:Z,MATCH(G134,'اطلاعات دوره'!C:C,0),MATCH(H$1,'اطلاعات دوره'!$1:$1,0)),0)</f>
        <v>99/02/01</v>
      </c>
      <c r="I134" s="47" t="str">
        <f>IFERROR(INDEX('اطلاعات دوره'!A:Z,MATCH(G134,'اطلاعات دوره'!C:C,0),MATCH(I$1,'اطلاعات دوره'!$1:$1,0)),0)</f>
        <v>99/02/31</v>
      </c>
      <c r="J134" s="48">
        <f>IFERROR(INDEX('اطلاعات دوره'!A:Z,MATCH(G134,'اطلاعات دوره'!C:C,0),MATCH(J$1,'اطلاعات دوره'!$1:$1,0)),0)</f>
        <v>31</v>
      </c>
      <c r="K134" s="46"/>
      <c r="L134" s="158" t="str">
        <f>IFERROR(INDEX('اطلاعات دوره'!A:Z,MATCH(G134,'اطلاعات دوره'!C:C,0)-1,MATCH("عنوان",'اطلاعات دوره'!$1:$1,0)),"---")</f>
        <v>99/1</v>
      </c>
      <c r="M134" s="47" t="str">
        <f t="shared" si="22"/>
        <v>مبین پویش صنعت پارس-99/1</v>
      </c>
      <c r="N134" s="48" t="str">
        <f t="shared" si="23"/>
        <v>مبین پویش صنعت پارس-99/2</v>
      </c>
      <c r="O134" s="45"/>
      <c r="P134" s="158">
        <f>IFERROR(INDEX('قرائت کنتور'!A:AZ,MATCH(A134&amp;"-"&amp;"گاز",'قرائت کنتور'!B:B,0),MATCH(L134,'قرائت کنتور'!$1:$1,0)),0)</f>
        <v>0</v>
      </c>
      <c r="Q134" s="47">
        <f>IFERROR(INDEX('قرائت کنتور'!A:AZ,MATCH(A134&amp;"-"&amp;"گاز",'قرائت کنتور'!B:B,0),MATCH(G134,'قرائت کنتور'!$1:$1,0)),0)</f>
        <v>5977</v>
      </c>
      <c r="R134" s="47">
        <f t="shared" si="24"/>
        <v>5977</v>
      </c>
      <c r="S134" s="45"/>
      <c r="T134" s="155">
        <f>IFERROR(INDEX('تعرفه ها'!A:Z,MATCH("بهای هر متر مکعب گاز مصرفی",'تعرفه ها'!$B:$B,0),MATCH(F134,'تعرفه ها'!$2:$2,0)),"---")</f>
        <v>1150</v>
      </c>
      <c r="U134" s="50">
        <f t="shared" si="25"/>
        <v>6873550</v>
      </c>
      <c r="V134" s="50">
        <f>IFERROR(ROUND(R134*INDEX('تعرفه ها'!A:Z,MATCH("عوارض گاز به ازاء هر متر مکعب",'تعرفه ها'!$B:$B,0),MATCH(F134,'تعرفه ها'!$2:$2,0)),0),"---")</f>
        <v>0</v>
      </c>
      <c r="W134" s="50">
        <f>IFERROR(ROUND(((U134+V134)*INDEX('تعرفه ها'!A:Z,MATCH("هزینه نگهداری و تعمیرات شبکه گاز",'تعرفه ها'!$B:$B,0),MATCH(F134,'تعرفه ها'!$2:$2,0))/100),0),"---")</f>
        <v>687355</v>
      </c>
      <c r="X134" s="50">
        <f>IFERROR(IF(INDEX('اطلاعات دوره'!A:Z,MATCH(G134,'اطلاعات دوره'!C:C,0),MATCH("گاز",'اطلاعات دوره'!$1:$1,0))="دارد",ROUND((U134+V134)*INDEX('تعرفه ها'!A:Z,MATCH("پیک فصلی گاز",'تعرفه ها'!$B:$B,0),MATCH(F134,'تعرفه ها'!$2:$2,0))/100,0),0),"---")</f>
        <v>0</v>
      </c>
      <c r="Y134" s="50">
        <f>IFERROR(ROUND(SUM(U134+V134+W134+X134)*INDEX('تعرفه ها'!A:Z,MATCH("مالیات گاز",'تعرفه ها'!$B:$B,0),MATCH(F134,'تعرفه ها'!$2:$2,0))/100,0),"---")</f>
        <v>0</v>
      </c>
      <c r="Z134" s="50">
        <f t="shared" si="26"/>
        <v>7560905</v>
      </c>
      <c r="AA134" s="50">
        <f t="shared" si="20"/>
        <v>-7463770</v>
      </c>
      <c r="AB134" s="50">
        <f t="shared" si="27"/>
        <v>97135</v>
      </c>
      <c r="AC134" s="50">
        <f t="shared" si="28"/>
        <v>135</v>
      </c>
      <c r="AD134" s="153">
        <f t="shared" si="29"/>
        <v>97000</v>
      </c>
      <c r="AF134" s="155" t="str">
        <f>IFERROR(IF(INDEX(پرداخت!A:AZ,MATCH(A134&amp;" - "&amp;"گاز",پرداخت!$B:$B,0),MATCH(G134,پرداخت!$1:$1,0))="نشده","نشده","شده"),"---")</f>
        <v>نشده</v>
      </c>
      <c r="AH134" s="144"/>
    </row>
    <row r="135" spans="1:34" ht="34.9" hidden="1" customHeight="1">
      <c r="A135" s="171" t="s">
        <v>281</v>
      </c>
      <c r="B135" s="47">
        <f>IFERROR(INDEX('اطلاعات انشعابات شرکتها'!A:BB,MATCH(A135,'اطلاعات انشعابات شرکتها'!A:A,0),MATCH(B$1,'اطلاعات انشعابات شرکتها'!$1:$1,0)),0)</f>
        <v>149</v>
      </c>
      <c r="C135" s="48">
        <f>IFERROR(INDEX('اطلاعات انشعابات شرکتها'!A:BB,MATCH(A135,'اطلاعات انشعابات شرکتها'!A:A,0),MATCH(C$1,'اطلاعات انشعابات شرکتها'!$1:$1,0)),0)</f>
        <v>0</v>
      </c>
      <c r="D135" s="45"/>
      <c r="E135" s="171">
        <v>2</v>
      </c>
      <c r="F135" s="170">
        <v>99</v>
      </c>
      <c r="G135" s="47" t="str">
        <f t="shared" si="21"/>
        <v>99/2</v>
      </c>
      <c r="H135" s="47" t="str">
        <f>IFERROR(INDEX('اطلاعات دوره'!A:Z,MATCH(G135,'اطلاعات دوره'!C:C,0),MATCH(H$1,'اطلاعات دوره'!$1:$1,0)),0)</f>
        <v>99/02/01</v>
      </c>
      <c r="I135" s="47" t="str">
        <f>IFERROR(INDEX('اطلاعات دوره'!A:Z,MATCH(G135,'اطلاعات دوره'!C:C,0),MATCH(I$1,'اطلاعات دوره'!$1:$1,0)),0)</f>
        <v>99/02/31</v>
      </c>
      <c r="J135" s="48">
        <f>IFERROR(INDEX('اطلاعات دوره'!A:Z,MATCH(G135,'اطلاعات دوره'!C:C,0),MATCH(J$1,'اطلاعات دوره'!$1:$1,0)),0)</f>
        <v>31</v>
      </c>
      <c r="K135" s="46"/>
      <c r="L135" s="158" t="str">
        <f>IFERROR(INDEX('اطلاعات دوره'!A:Z,MATCH(G135,'اطلاعات دوره'!C:C,0)-1,MATCH("عنوان",'اطلاعات دوره'!$1:$1,0)),"---")</f>
        <v>99/1</v>
      </c>
      <c r="M135" s="47" t="str">
        <f t="shared" si="22"/>
        <v>مطلق کاران شرق-99/1</v>
      </c>
      <c r="N135" s="48" t="str">
        <f t="shared" si="23"/>
        <v>مطلق کاران شرق-99/2</v>
      </c>
      <c r="O135" s="45"/>
      <c r="P135" s="158">
        <f>IFERROR(INDEX('قرائت کنتور'!A:AZ,MATCH(A135&amp;"-"&amp;"گاز",'قرائت کنتور'!B:B,0),MATCH(L135,'قرائت کنتور'!$1:$1,0)),0)</f>
        <v>0</v>
      </c>
      <c r="Q135" s="47">
        <f>IFERROR(INDEX('قرائت کنتور'!A:AZ,MATCH(A135&amp;"-"&amp;"گاز",'قرائت کنتور'!B:B,0),MATCH(G135,'قرائت کنتور'!$1:$1,0)),0)</f>
        <v>13444</v>
      </c>
      <c r="R135" s="47">
        <f t="shared" si="24"/>
        <v>13444</v>
      </c>
      <c r="S135" s="45"/>
      <c r="T135" s="155">
        <f>IFERROR(INDEX('تعرفه ها'!A:Z,MATCH("بهای هر متر مکعب گاز مصرفی",'تعرفه ها'!$B:$B,0),MATCH(F135,'تعرفه ها'!$2:$2,0)),"---")</f>
        <v>1150</v>
      </c>
      <c r="U135" s="50">
        <f t="shared" si="25"/>
        <v>15460600</v>
      </c>
      <c r="V135" s="50">
        <f>IFERROR(ROUND(R135*INDEX('تعرفه ها'!A:Z,MATCH("عوارض گاز به ازاء هر متر مکعب",'تعرفه ها'!$B:$B,0),MATCH(F135,'تعرفه ها'!$2:$2,0)),0),"---")</f>
        <v>0</v>
      </c>
      <c r="W135" s="50">
        <f>IFERROR(ROUND(((U135+V135)*INDEX('تعرفه ها'!A:Z,MATCH("هزینه نگهداری و تعمیرات شبکه گاز",'تعرفه ها'!$B:$B,0),MATCH(F135,'تعرفه ها'!$2:$2,0))/100),0),"---")</f>
        <v>1546060</v>
      </c>
      <c r="X135" s="50">
        <f>IFERROR(IF(INDEX('اطلاعات دوره'!A:Z,MATCH(G135,'اطلاعات دوره'!C:C,0),MATCH("گاز",'اطلاعات دوره'!$1:$1,0))="دارد",ROUND((U135+V135)*INDEX('تعرفه ها'!A:Z,MATCH("پیک فصلی گاز",'تعرفه ها'!$B:$B,0),MATCH(F135,'تعرفه ها'!$2:$2,0))/100,0),0),"---")</f>
        <v>0</v>
      </c>
      <c r="Y135" s="50">
        <f>IFERROR(ROUND(SUM(U135+V135+W135+X135)*INDEX('تعرفه ها'!A:Z,MATCH("مالیات گاز",'تعرفه ها'!$B:$B,0),MATCH(F135,'تعرفه ها'!$2:$2,0))/100,0),"---")</f>
        <v>0</v>
      </c>
      <c r="Z135" s="50">
        <f t="shared" si="26"/>
        <v>17006660</v>
      </c>
      <c r="AA135" s="50">
        <f t="shared" si="20"/>
        <v>-13761230</v>
      </c>
      <c r="AB135" s="50">
        <f t="shared" si="27"/>
        <v>3245430</v>
      </c>
      <c r="AC135" s="50">
        <f t="shared" si="28"/>
        <v>430</v>
      </c>
      <c r="AD135" s="153">
        <f t="shared" si="29"/>
        <v>3245000</v>
      </c>
      <c r="AF135" s="155" t="str">
        <f>IFERROR(IF(INDEX(پرداخت!A:AZ,MATCH(A135&amp;" - "&amp;"گاز",پرداخت!$B:$B,0),MATCH(G135,پرداخت!$1:$1,0))="نشده","نشده","شده"),"---")</f>
        <v>نشده</v>
      </c>
      <c r="AH135" s="144"/>
    </row>
    <row r="136" spans="1:34" ht="34.9" hidden="1" customHeight="1">
      <c r="A136" s="171" t="s">
        <v>282</v>
      </c>
      <c r="B136" s="47">
        <f>IFERROR(INDEX('اطلاعات انشعابات شرکتها'!A:BB,MATCH(A136,'اطلاعات انشعابات شرکتها'!A:A,0),MATCH(B$1,'اطلاعات انشعابات شرکتها'!$1:$1,0)),0)</f>
        <v>150</v>
      </c>
      <c r="C136" s="48">
        <f>IFERROR(INDEX('اطلاعات انشعابات شرکتها'!A:BB,MATCH(A136,'اطلاعات انشعابات شرکتها'!A:A,0),MATCH(C$1,'اطلاعات انشعابات شرکتها'!$1:$1,0)),0)</f>
        <v>0</v>
      </c>
      <c r="D136" s="45"/>
      <c r="E136" s="171">
        <v>2</v>
      </c>
      <c r="F136" s="170">
        <v>99</v>
      </c>
      <c r="G136" s="47" t="str">
        <f t="shared" si="21"/>
        <v>99/2</v>
      </c>
      <c r="H136" s="47" t="str">
        <f>IFERROR(INDEX('اطلاعات دوره'!A:Z,MATCH(G136,'اطلاعات دوره'!C:C,0),MATCH(H$1,'اطلاعات دوره'!$1:$1,0)),0)</f>
        <v>99/02/01</v>
      </c>
      <c r="I136" s="47" t="str">
        <f>IFERROR(INDEX('اطلاعات دوره'!A:Z,MATCH(G136,'اطلاعات دوره'!C:C,0),MATCH(I$1,'اطلاعات دوره'!$1:$1,0)),0)</f>
        <v>99/02/31</v>
      </c>
      <c r="J136" s="48">
        <f>IFERROR(INDEX('اطلاعات دوره'!A:Z,MATCH(G136,'اطلاعات دوره'!C:C,0),MATCH(J$1,'اطلاعات دوره'!$1:$1,0)),0)</f>
        <v>31</v>
      </c>
      <c r="K136" s="46"/>
      <c r="L136" s="158" t="str">
        <f>IFERROR(INDEX('اطلاعات دوره'!A:Z,MATCH(G136,'اطلاعات دوره'!C:C,0)-1,MATCH("عنوان",'اطلاعات دوره'!$1:$1,0)),"---")</f>
        <v>99/1</v>
      </c>
      <c r="M136" s="47" t="str">
        <f t="shared" si="22"/>
        <v>مهندسی زرین سامانه شرق-99/1</v>
      </c>
      <c r="N136" s="48" t="str">
        <f t="shared" si="23"/>
        <v>مهندسی زرین سامانه شرق-99/2</v>
      </c>
      <c r="O136" s="45"/>
      <c r="P136" s="158">
        <f>IFERROR(INDEX('قرائت کنتور'!A:AZ,MATCH(A136&amp;"-"&amp;"گاز",'قرائت کنتور'!B:B,0),MATCH(L136,'قرائت کنتور'!$1:$1,0)),0)</f>
        <v>0</v>
      </c>
      <c r="Q136" s="47">
        <f>IFERROR(INDEX('قرائت کنتور'!A:AZ,MATCH(A136&amp;"-"&amp;"گاز",'قرائت کنتور'!B:B,0),MATCH(G136,'قرائت کنتور'!$1:$1,0)),0)</f>
        <v>3015</v>
      </c>
      <c r="R136" s="47">
        <f t="shared" si="24"/>
        <v>3015</v>
      </c>
      <c r="S136" s="45"/>
      <c r="T136" s="155">
        <f>IFERROR(INDEX('تعرفه ها'!A:Z,MATCH("بهای هر متر مکعب گاز مصرفی",'تعرفه ها'!$B:$B,0),MATCH(F136,'تعرفه ها'!$2:$2,0)),"---")</f>
        <v>1150</v>
      </c>
      <c r="U136" s="50">
        <f t="shared" si="25"/>
        <v>3467250</v>
      </c>
      <c r="V136" s="50">
        <f>IFERROR(ROUND(R136*INDEX('تعرفه ها'!A:Z,MATCH("عوارض گاز به ازاء هر متر مکعب",'تعرفه ها'!$B:$B,0),MATCH(F136,'تعرفه ها'!$2:$2,0)),0),"---")</f>
        <v>0</v>
      </c>
      <c r="W136" s="50">
        <f>IFERROR(ROUND(((U136+V136)*INDEX('تعرفه ها'!A:Z,MATCH("هزینه نگهداری و تعمیرات شبکه گاز",'تعرفه ها'!$B:$B,0),MATCH(F136,'تعرفه ها'!$2:$2,0))/100),0),"---")</f>
        <v>346725</v>
      </c>
      <c r="X136" s="50">
        <f>IFERROR(IF(INDEX('اطلاعات دوره'!A:Z,MATCH(G136,'اطلاعات دوره'!C:C,0),MATCH("گاز",'اطلاعات دوره'!$1:$1,0))="دارد",ROUND((U136+V136)*INDEX('تعرفه ها'!A:Z,MATCH("پیک فصلی گاز",'تعرفه ها'!$B:$B,0),MATCH(F136,'تعرفه ها'!$2:$2,0))/100,0),0),"---")</f>
        <v>0</v>
      </c>
      <c r="Y136" s="50">
        <f>IFERROR(ROUND(SUM(U136+V136+W136+X136)*INDEX('تعرفه ها'!A:Z,MATCH("مالیات گاز",'تعرفه ها'!$B:$B,0),MATCH(F136,'تعرفه ها'!$2:$2,0))/100,0),"---")</f>
        <v>0</v>
      </c>
      <c r="Z136" s="50">
        <f t="shared" si="26"/>
        <v>3813975</v>
      </c>
      <c r="AA136" s="50">
        <f t="shared" si="20"/>
        <v>0</v>
      </c>
      <c r="AB136" s="50">
        <f t="shared" si="27"/>
        <v>3813975</v>
      </c>
      <c r="AC136" s="50">
        <f t="shared" si="28"/>
        <v>975</v>
      </c>
      <c r="AD136" s="153">
        <f t="shared" si="29"/>
        <v>3813000</v>
      </c>
      <c r="AF136" s="155" t="str">
        <f>IFERROR(IF(INDEX(پرداخت!A:AZ,MATCH(A136&amp;" - "&amp;"گاز",پرداخت!$B:$B,0),MATCH(G136,پرداخت!$1:$1,0))="نشده","نشده","شده"),"---")</f>
        <v>نشده</v>
      </c>
      <c r="AH136" s="144"/>
    </row>
    <row r="137" spans="1:34" ht="34.9" hidden="1" customHeight="1">
      <c r="A137" s="171" t="s">
        <v>283</v>
      </c>
      <c r="B137" s="47">
        <f>IFERROR(INDEX('اطلاعات انشعابات شرکتها'!A:BB,MATCH(A137,'اطلاعات انشعابات شرکتها'!A:A,0),MATCH(B$1,'اطلاعات انشعابات شرکتها'!$1:$1,0)),0)</f>
        <v>151</v>
      </c>
      <c r="C137" s="48">
        <f>IFERROR(INDEX('اطلاعات انشعابات شرکتها'!A:BB,MATCH(A137,'اطلاعات انشعابات شرکتها'!A:A,0),MATCH(C$1,'اطلاعات انشعابات شرکتها'!$1:$1,0)),0)</f>
        <v>0</v>
      </c>
      <c r="D137" s="45"/>
      <c r="E137" s="171">
        <v>2</v>
      </c>
      <c r="F137" s="170">
        <v>99</v>
      </c>
      <c r="G137" s="47" t="str">
        <f t="shared" si="21"/>
        <v>99/2</v>
      </c>
      <c r="H137" s="47" t="str">
        <f>IFERROR(INDEX('اطلاعات دوره'!A:Z,MATCH(G137,'اطلاعات دوره'!C:C,0),MATCH(H$1,'اطلاعات دوره'!$1:$1,0)),0)</f>
        <v>99/02/01</v>
      </c>
      <c r="I137" s="47" t="str">
        <f>IFERROR(INDEX('اطلاعات دوره'!A:Z,MATCH(G137,'اطلاعات دوره'!C:C,0),MATCH(I$1,'اطلاعات دوره'!$1:$1,0)),0)</f>
        <v>99/02/31</v>
      </c>
      <c r="J137" s="48">
        <f>IFERROR(INDEX('اطلاعات دوره'!A:Z,MATCH(G137,'اطلاعات دوره'!C:C,0),MATCH(J$1,'اطلاعات دوره'!$1:$1,0)),0)</f>
        <v>31</v>
      </c>
      <c r="K137" s="46"/>
      <c r="L137" s="158" t="str">
        <f>IFERROR(INDEX('اطلاعات دوره'!A:Z,MATCH(G137,'اطلاعات دوره'!C:C,0)-1,MATCH("عنوان",'اطلاعات دوره'!$1:$1,0)),"---")</f>
        <v>99/1</v>
      </c>
      <c r="M137" s="47" t="str">
        <f t="shared" si="22"/>
        <v>مهندسی ماشین های دوار خاور طوس-99/1</v>
      </c>
      <c r="N137" s="48" t="str">
        <f t="shared" si="23"/>
        <v>مهندسی ماشین های دوار خاور طوس-99/2</v>
      </c>
      <c r="O137" s="45"/>
      <c r="P137" s="158">
        <f>IFERROR(INDEX('قرائت کنتور'!A:AZ,MATCH(A137&amp;"-"&amp;"گاز",'قرائت کنتور'!B:B,0),MATCH(L137,'قرائت کنتور'!$1:$1,0)),0)</f>
        <v>0</v>
      </c>
      <c r="Q137" s="47">
        <f>IFERROR(INDEX('قرائت کنتور'!A:AZ,MATCH(A137&amp;"-"&amp;"گاز",'قرائت کنتور'!B:B,0),MATCH(G137,'قرائت کنتور'!$1:$1,0)),0)</f>
        <v>163715</v>
      </c>
      <c r="R137" s="47">
        <f t="shared" si="24"/>
        <v>163715</v>
      </c>
      <c r="S137" s="45"/>
      <c r="T137" s="155">
        <f>IFERROR(INDEX('تعرفه ها'!A:Z,MATCH("بهای هر متر مکعب گاز مصرفی",'تعرفه ها'!$B:$B,0),MATCH(F137,'تعرفه ها'!$2:$2,0)),"---")</f>
        <v>1150</v>
      </c>
      <c r="U137" s="50">
        <f t="shared" si="25"/>
        <v>188272250</v>
      </c>
      <c r="V137" s="50">
        <f>IFERROR(ROUND(R137*INDEX('تعرفه ها'!A:Z,MATCH("عوارض گاز به ازاء هر متر مکعب",'تعرفه ها'!$B:$B,0),MATCH(F137,'تعرفه ها'!$2:$2,0)),0),"---")</f>
        <v>0</v>
      </c>
      <c r="W137" s="50">
        <f>IFERROR(ROUND(((U137+V137)*INDEX('تعرفه ها'!A:Z,MATCH("هزینه نگهداری و تعمیرات شبکه گاز",'تعرفه ها'!$B:$B,0),MATCH(F137,'تعرفه ها'!$2:$2,0))/100),0),"---")</f>
        <v>18827225</v>
      </c>
      <c r="X137" s="50">
        <f>IFERROR(IF(INDEX('اطلاعات دوره'!A:Z,MATCH(G137,'اطلاعات دوره'!C:C,0),MATCH("گاز",'اطلاعات دوره'!$1:$1,0))="دارد",ROUND((U137+V137)*INDEX('تعرفه ها'!A:Z,MATCH("پیک فصلی گاز",'تعرفه ها'!$B:$B,0),MATCH(F137,'تعرفه ها'!$2:$2,0))/100,0),0),"---")</f>
        <v>0</v>
      </c>
      <c r="Y137" s="50">
        <f>IFERROR(ROUND(SUM(U137+V137+W137+X137)*INDEX('تعرفه ها'!A:Z,MATCH("مالیات گاز",'تعرفه ها'!$B:$B,0),MATCH(F137,'تعرفه ها'!$2:$2,0))/100,0),"---")</f>
        <v>0</v>
      </c>
      <c r="Z137" s="50">
        <f t="shared" si="26"/>
        <v>207099475</v>
      </c>
      <c r="AA137" s="50">
        <f t="shared" si="20"/>
        <v>-178536945</v>
      </c>
      <c r="AB137" s="50">
        <f t="shared" si="27"/>
        <v>28562530</v>
      </c>
      <c r="AC137" s="50">
        <f t="shared" si="28"/>
        <v>530</v>
      </c>
      <c r="AD137" s="153">
        <f t="shared" si="29"/>
        <v>28562000</v>
      </c>
      <c r="AF137" s="155" t="str">
        <f>IFERROR(IF(INDEX(پرداخت!A:AZ,MATCH(A137&amp;" - "&amp;"گاز",پرداخت!$B:$B,0),MATCH(G137,پرداخت!$1:$1,0))="نشده","نشده","شده"),"---")</f>
        <v>نشده</v>
      </c>
      <c r="AH137" s="144"/>
    </row>
    <row r="138" spans="1:34" ht="34.9" hidden="1" customHeight="1">
      <c r="A138" s="171" t="s">
        <v>297</v>
      </c>
      <c r="B138" s="47">
        <f>IFERROR(INDEX('اطلاعات انشعابات شرکتها'!A:BB,MATCH(A138,'اطلاعات انشعابات شرکتها'!A:A,0),MATCH(B$1,'اطلاعات انشعابات شرکتها'!$1:$1,0)),0)</f>
        <v>152</v>
      </c>
      <c r="C138" s="48">
        <f>IFERROR(INDEX('اطلاعات انشعابات شرکتها'!A:BB,MATCH(A138,'اطلاعات انشعابات شرکتها'!A:A,0),MATCH(C$1,'اطلاعات انشعابات شرکتها'!$1:$1,0)),0)</f>
        <v>0</v>
      </c>
      <c r="D138" s="45"/>
      <c r="E138" s="171">
        <v>2</v>
      </c>
      <c r="F138" s="170">
        <v>99</v>
      </c>
      <c r="G138" s="47" t="str">
        <f t="shared" si="21"/>
        <v>99/2</v>
      </c>
      <c r="H138" s="47" t="str">
        <f>IFERROR(INDEX('اطلاعات دوره'!A:Z,MATCH(G138,'اطلاعات دوره'!C:C,0),MATCH(H$1,'اطلاعات دوره'!$1:$1,0)),0)</f>
        <v>99/02/01</v>
      </c>
      <c r="I138" s="47" t="str">
        <f>IFERROR(INDEX('اطلاعات دوره'!A:Z,MATCH(G138,'اطلاعات دوره'!C:C,0),MATCH(I$1,'اطلاعات دوره'!$1:$1,0)),0)</f>
        <v>99/02/31</v>
      </c>
      <c r="J138" s="48">
        <f>IFERROR(INDEX('اطلاعات دوره'!A:Z,MATCH(G138,'اطلاعات دوره'!C:C,0),MATCH(J$1,'اطلاعات دوره'!$1:$1,0)),0)</f>
        <v>31</v>
      </c>
      <c r="K138" s="46"/>
      <c r="L138" s="158" t="str">
        <f>IFERROR(INDEX('اطلاعات دوره'!A:Z,MATCH(G138,'اطلاعات دوره'!C:C,0)-1,MATCH("عنوان",'اطلاعات دوره'!$1:$1,0)),"---")</f>
        <v>99/1</v>
      </c>
      <c r="M138" s="47" t="str">
        <f t="shared" si="22"/>
        <v>موسسه علوم و صنایع غذایی (سوله)-99/1</v>
      </c>
      <c r="N138" s="48" t="str">
        <f t="shared" si="23"/>
        <v>موسسه علوم و صنایع غذایی (سوله)-99/2</v>
      </c>
      <c r="O138" s="45"/>
      <c r="P138" s="158">
        <f>IFERROR(INDEX('قرائت کنتور'!A:AZ,MATCH(A138&amp;"-"&amp;"گاز",'قرائت کنتور'!B:B,0),MATCH(L138,'قرائت کنتور'!$1:$1,0)),0)</f>
        <v>0</v>
      </c>
      <c r="Q138" s="47">
        <f>IFERROR(INDEX('قرائت کنتور'!A:AZ,MATCH(A138&amp;"-"&amp;"گاز",'قرائت کنتور'!B:B,0),MATCH(G138,'قرائت کنتور'!$1:$1,0)),0)</f>
        <v>53548</v>
      </c>
      <c r="R138" s="47">
        <f t="shared" si="24"/>
        <v>53548</v>
      </c>
      <c r="S138" s="45"/>
      <c r="T138" s="155">
        <f>IFERROR(INDEX('تعرفه ها'!A:Z,MATCH("بهای هر متر مکعب گاز مصرفی",'تعرفه ها'!$B:$B,0),MATCH(F138,'تعرفه ها'!$2:$2,0)),"---")</f>
        <v>1150</v>
      </c>
      <c r="U138" s="50">
        <f t="shared" si="25"/>
        <v>61580200</v>
      </c>
      <c r="V138" s="50">
        <f>IFERROR(ROUND(R138*INDEX('تعرفه ها'!A:Z,MATCH("عوارض گاز به ازاء هر متر مکعب",'تعرفه ها'!$B:$B,0),MATCH(F138,'تعرفه ها'!$2:$2,0)),0),"---")</f>
        <v>0</v>
      </c>
      <c r="W138" s="50">
        <f>IFERROR(ROUND(((U138+V138)*INDEX('تعرفه ها'!A:Z,MATCH("هزینه نگهداری و تعمیرات شبکه گاز",'تعرفه ها'!$B:$B,0),MATCH(F138,'تعرفه ها'!$2:$2,0))/100),0),"---")</f>
        <v>6158020</v>
      </c>
      <c r="X138" s="50">
        <f>IFERROR(IF(INDEX('اطلاعات دوره'!A:Z,MATCH(G138,'اطلاعات دوره'!C:C,0),MATCH("گاز",'اطلاعات دوره'!$1:$1,0))="دارد",ROUND((U138+V138)*INDEX('تعرفه ها'!A:Z,MATCH("پیک فصلی گاز",'تعرفه ها'!$B:$B,0),MATCH(F138,'تعرفه ها'!$2:$2,0))/100,0),0),"---")</f>
        <v>0</v>
      </c>
      <c r="Y138" s="50">
        <f>IFERROR(ROUND(SUM(U138+V138+W138+X138)*INDEX('تعرفه ها'!A:Z,MATCH("مالیات گاز",'تعرفه ها'!$B:$B,0),MATCH(F138,'تعرفه ها'!$2:$2,0))/100,0),"---")</f>
        <v>0</v>
      </c>
      <c r="Z138" s="50">
        <f t="shared" si="26"/>
        <v>67738220</v>
      </c>
      <c r="AA138" s="50" t="str">
        <f t="shared" si="20"/>
        <v>---</v>
      </c>
      <c r="AB138" s="50" t="str">
        <f t="shared" si="27"/>
        <v>---</v>
      </c>
      <c r="AC138" s="50" t="str">
        <f t="shared" si="28"/>
        <v>---</v>
      </c>
      <c r="AD138" s="153" t="str">
        <f t="shared" si="29"/>
        <v>---</v>
      </c>
      <c r="AF138" s="155" t="str">
        <f>IFERROR(IF(INDEX(پرداخت!A:AZ,MATCH(A138&amp;" - "&amp;"گاز",پرداخت!$B:$B,0),MATCH(G138,پرداخت!$1:$1,0))="نشده","نشده","شده"),"---")</f>
        <v>---</v>
      </c>
      <c r="AH138" s="144"/>
    </row>
    <row r="139" spans="1:34" ht="34.9" hidden="1" customHeight="1">
      <c r="A139" s="171" t="s">
        <v>221</v>
      </c>
      <c r="B139" s="47">
        <f>IFERROR(INDEX('اطلاعات انشعابات شرکتها'!A:BB,MATCH(A139,'اطلاعات انشعابات شرکتها'!A:A,0),MATCH(B$1,'اطلاعات انشعابات شرکتها'!$1:$1,0)),0)</f>
        <v>113</v>
      </c>
      <c r="C139" s="48">
        <f>IFERROR(INDEX('اطلاعات انشعابات شرکتها'!A:BB,MATCH(A139,'اطلاعات انشعابات شرکتها'!A:A,0),MATCH(C$1,'اطلاعات انشعابات شرکتها'!$1:$1,0)),0)</f>
        <v>0</v>
      </c>
      <c r="D139" s="45"/>
      <c r="E139" s="171">
        <v>2</v>
      </c>
      <c r="F139" s="170">
        <v>99</v>
      </c>
      <c r="G139" s="47" t="str">
        <f t="shared" si="21"/>
        <v>99/2</v>
      </c>
      <c r="H139" s="47" t="str">
        <f>IFERROR(INDEX('اطلاعات دوره'!A:Z,MATCH(G139,'اطلاعات دوره'!C:C,0),MATCH(H$1,'اطلاعات دوره'!$1:$1,0)),0)</f>
        <v>99/02/01</v>
      </c>
      <c r="I139" s="47" t="str">
        <f>IFERROR(INDEX('اطلاعات دوره'!A:Z,MATCH(G139,'اطلاعات دوره'!C:C,0),MATCH(I$1,'اطلاعات دوره'!$1:$1,0)),0)</f>
        <v>99/02/31</v>
      </c>
      <c r="J139" s="48">
        <f>IFERROR(INDEX('اطلاعات دوره'!A:Z,MATCH(G139,'اطلاعات دوره'!C:C,0),MATCH(J$1,'اطلاعات دوره'!$1:$1,0)),0)</f>
        <v>31</v>
      </c>
      <c r="K139" s="46"/>
      <c r="L139" s="158" t="str">
        <f>IFERROR(INDEX('اطلاعات دوره'!A:Z,MATCH(G139,'اطلاعات دوره'!C:C,0)-1,MATCH("عنوان",'اطلاعات دوره'!$1:$1,0)),"---")</f>
        <v>99/1</v>
      </c>
      <c r="M139" s="47" t="str">
        <f t="shared" si="22"/>
        <v>پایلوت سرامیک (سوله)-99/1</v>
      </c>
      <c r="N139" s="48" t="str">
        <f t="shared" si="23"/>
        <v>پایلوت سرامیک (سوله)-99/2</v>
      </c>
      <c r="O139" s="45"/>
      <c r="P139" s="158">
        <f>IFERROR(INDEX('قرائت کنتور'!A:AZ,MATCH(A139&amp;"-"&amp;"گاز",'قرائت کنتور'!B:B,0),MATCH(L139,'قرائت کنتور'!$1:$1,0)),0)</f>
        <v>0</v>
      </c>
      <c r="Q139" s="47">
        <f>IFERROR(INDEX('قرائت کنتور'!A:AZ,MATCH(A139&amp;"-"&amp;"گاز",'قرائت کنتور'!B:B,0),MATCH(G139,'قرائت کنتور'!$1:$1,0)),0)</f>
        <v>100474</v>
      </c>
      <c r="R139" s="47">
        <f t="shared" si="24"/>
        <v>100474</v>
      </c>
      <c r="S139" s="45"/>
      <c r="T139" s="155">
        <f>IFERROR(INDEX('تعرفه ها'!A:Z,MATCH("بهای هر متر مکعب گاز مصرفی",'تعرفه ها'!$B:$B,0),MATCH(F139,'تعرفه ها'!$2:$2,0)),"---")</f>
        <v>1150</v>
      </c>
      <c r="U139" s="50">
        <f t="shared" si="25"/>
        <v>115545100</v>
      </c>
      <c r="V139" s="50">
        <f>IFERROR(ROUND(R139*INDEX('تعرفه ها'!A:Z,MATCH("عوارض گاز به ازاء هر متر مکعب",'تعرفه ها'!$B:$B,0),MATCH(F139,'تعرفه ها'!$2:$2,0)),0),"---")</f>
        <v>0</v>
      </c>
      <c r="W139" s="50">
        <f>IFERROR(ROUND(((U139+V139)*INDEX('تعرفه ها'!A:Z,MATCH("هزینه نگهداری و تعمیرات شبکه گاز",'تعرفه ها'!$B:$B,0),MATCH(F139,'تعرفه ها'!$2:$2,0))/100),0),"---")</f>
        <v>11554510</v>
      </c>
      <c r="X139" s="50">
        <f>IFERROR(IF(INDEX('اطلاعات دوره'!A:Z,MATCH(G139,'اطلاعات دوره'!C:C,0),MATCH("گاز",'اطلاعات دوره'!$1:$1,0))="دارد",ROUND((U139+V139)*INDEX('تعرفه ها'!A:Z,MATCH("پیک فصلی گاز",'تعرفه ها'!$B:$B,0),MATCH(F139,'تعرفه ها'!$2:$2,0))/100,0),0),"---")</f>
        <v>0</v>
      </c>
      <c r="Y139" s="50">
        <f>IFERROR(ROUND(SUM(U139+V139+W139+X139)*INDEX('تعرفه ها'!A:Z,MATCH("مالیات گاز",'تعرفه ها'!$B:$B,0),MATCH(F139,'تعرفه ها'!$2:$2,0))/100,0),"---")</f>
        <v>0</v>
      </c>
      <c r="Z139" s="50">
        <f t="shared" si="26"/>
        <v>127099610</v>
      </c>
      <c r="AA139" s="50">
        <f t="shared" si="20"/>
        <v>-125512035</v>
      </c>
      <c r="AB139" s="50">
        <f t="shared" si="27"/>
        <v>1587575</v>
      </c>
      <c r="AC139" s="50">
        <f t="shared" si="28"/>
        <v>575</v>
      </c>
      <c r="AD139" s="153">
        <f t="shared" si="29"/>
        <v>1587000</v>
      </c>
      <c r="AF139" s="155" t="str">
        <f>IFERROR(IF(INDEX(پرداخت!A:AZ,MATCH(A139&amp;" - "&amp;"گاز",پرداخت!$B:$B,0),MATCH(G139,پرداخت!$1:$1,0))="نشده","نشده","شده"),"---")</f>
        <v>نشده</v>
      </c>
      <c r="AH139" s="144"/>
    </row>
    <row r="140" spans="1:34" ht="34.9" hidden="1" customHeight="1">
      <c r="A140" s="171" t="s">
        <v>206</v>
      </c>
      <c r="B140" s="47">
        <f>IFERROR(INDEX('اطلاعات انشعابات شرکتها'!A:BB,MATCH(A140,'اطلاعات انشعابات شرکتها'!A:A,0),MATCH(B$1,'اطلاعات انشعابات شرکتها'!$1:$1,0)),0)</f>
        <v>102</v>
      </c>
      <c r="C140" s="48">
        <f>IFERROR(INDEX('اطلاعات انشعابات شرکتها'!A:BB,MATCH(A140,'اطلاعات انشعابات شرکتها'!A:A,0),MATCH(C$1,'اطلاعات انشعابات شرکتها'!$1:$1,0)),0)</f>
        <v>0</v>
      </c>
      <c r="D140" s="45"/>
      <c r="E140" s="171">
        <v>3</v>
      </c>
      <c r="F140" s="170">
        <v>99</v>
      </c>
      <c r="G140" s="47" t="str">
        <f t="shared" si="21"/>
        <v>99/3</v>
      </c>
      <c r="H140" s="47" t="str">
        <f>IFERROR(INDEX('اطلاعات دوره'!A:Z,MATCH(G140,'اطلاعات دوره'!C:C,0),MATCH(H$1,'اطلاعات دوره'!$1:$1,0)),0)</f>
        <v>99/03/01</v>
      </c>
      <c r="I140" s="47" t="str">
        <f>IFERROR(INDEX('اطلاعات دوره'!A:Z,MATCH(G140,'اطلاعات دوره'!C:C,0),MATCH(I$1,'اطلاعات دوره'!$1:$1,0)),0)</f>
        <v>99/03/31</v>
      </c>
      <c r="J140" s="48">
        <f>IFERROR(INDEX('اطلاعات دوره'!A:Z,MATCH(G140,'اطلاعات دوره'!C:C,0),MATCH(J$1,'اطلاعات دوره'!$1:$1,0)),0)</f>
        <v>31</v>
      </c>
      <c r="K140" s="46"/>
      <c r="L140" s="158" t="str">
        <f>IFERROR(INDEX('اطلاعات دوره'!A:Z,MATCH(G140,'اطلاعات دوره'!C:C,0)-1,MATCH("عنوان",'اطلاعات دوره'!$1:$1,0)),"---")</f>
        <v>99/2</v>
      </c>
      <c r="M140" s="47" t="str">
        <f t="shared" si="22"/>
        <v>ارسک یکتا تجهیز-99/2</v>
      </c>
      <c r="N140" s="48" t="str">
        <f t="shared" si="23"/>
        <v>ارسک یکتا تجهیز-99/3</v>
      </c>
      <c r="O140" s="45"/>
      <c r="P140" s="158">
        <f>IFERROR(INDEX('قرائت کنتور'!A:AZ,MATCH(A140&amp;"-"&amp;"گاز",'قرائت کنتور'!B:B,0),MATCH(L140,'قرائت کنتور'!$1:$1,0)),0)</f>
        <v>14736</v>
      </c>
      <c r="Q140" s="47">
        <f>IFERROR(INDEX('قرائت کنتور'!A:AZ,MATCH(A140&amp;"-"&amp;"گاز",'قرائت کنتور'!B:B,0),MATCH(G140,'قرائت کنتور'!$1:$1,0)),0)</f>
        <v>14612</v>
      </c>
      <c r="R140" s="47">
        <f t="shared" si="24"/>
        <v>-124</v>
      </c>
      <c r="S140" s="45"/>
      <c r="T140" s="155">
        <f>IFERROR(INDEX('تعرفه ها'!A:Z,MATCH("بهای هر متر مکعب گاز مصرفی",'تعرفه ها'!$B:$B,0),MATCH(F140,'تعرفه ها'!$2:$2,0)),"---")</f>
        <v>1150</v>
      </c>
      <c r="U140" s="50">
        <f t="shared" si="25"/>
        <v>-142600</v>
      </c>
      <c r="V140" s="50">
        <f>IFERROR(ROUND(R140*INDEX('تعرفه ها'!A:Z,MATCH("عوارض گاز به ازاء هر متر مکعب",'تعرفه ها'!$B:$B,0),MATCH(F140,'تعرفه ها'!$2:$2,0)),0),"---")</f>
        <v>0</v>
      </c>
      <c r="W140" s="50">
        <f>IFERROR(ROUND(((U140+V140)*INDEX('تعرفه ها'!A:Z,MATCH("هزینه نگهداری و تعمیرات شبکه گاز",'تعرفه ها'!$B:$B,0),MATCH(F140,'تعرفه ها'!$2:$2,0))/100),0),"---")</f>
        <v>-14260</v>
      </c>
      <c r="X140" s="50">
        <f>IFERROR(IF(INDEX('اطلاعات دوره'!A:Z,MATCH(G140,'اطلاعات دوره'!C:C,0),MATCH("گاز",'اطلاعات دوره'!$1:$1,0))="دارد",ROUND((U140+V140)*INDEX('تعرفه ها'!A:Z,MATCH("پیک فصلی گاز",'تعرفه ها'!$B:$B,0),MATCH(F140,'تعرفه ها'!$2:$2,0))/100,0),0),"---")</f>
        <v>0</v>
      </c>
      <c r="Y140" s="50">
        <f>IFERROR(ROUND(SUM(U140+V140+W140+X140)*INDEX('تعرفه ها'!A:Z,MATCH("مالیات گاز",'تعرفه ها'!$B:$B,0),MATCH(F140,'تعرفه ها'!$2:$2,0))/100,0),"---")</f>
        <v>0</v>
      </c>
      <c r="Z140" s="50">
        <f t="shared" si="26"/>
        <v>-156860</v>
      </c>
      <c r="AA140" s="50">
        <f t="shared" si="20"/>
        <v>12121625</v>
      </c>
      <c r="AB140" s="50">
        <f t="shared" si="27"/>
        <v>11964765</v>
      </c>
      <c r="AC140" s="50">
        <f t="shared" si="28"/>
        <v>765</v>
      </c>
      <c r="AD140" s="153">
        <f t="shared" si="29"/>
        <v>11964000</v>
      </c>
      <c r="AF140" s="155" t="str">
        <f>IFERROR(IF(INDEX(پرداخت!A:AZ,MATCH(A140&amp;" - "&amp;"گاز",پرداخت!$B:$B,0),MATCH(G140,پرداخت!$1:$1,0))="نشده","نشده","شده"),"---")</f>
        <v>نشده</v>
      </c>
      <c r="AH140" s="144"/>
    </row>
    <row r="141" spans="1:34" ht="34.9" hidden="1" customHeight="1">
      <c r="A141" s="171" t="s">
        <v>208</v>
      </c>
      <c r="B141" s="47">
        <f>IFERROR(INDEX('اطلاعات انشعابات شرکتها'!A:BB,MATCH(A141,'اطلاعات انشعابات شرکتها'!A:A,0),MATCH(B$1,'اطلاعات انشعابات شرکتها'!$1:$1,0)),0)</f>
        <v>104</v>
      </c>
      <c r="C141" s="48">
        <f>IFERROR(INDEX('اطلاعات انشعابات شرکتها'!A:BB,MATCH(A141,'اطلاعات انشعابات شرکتها'!A:A,0),MATCH(C$1,'اطلاعات انشعابات شرکتها'!$1:$1,0)),0)</f>
        <v>0</v>
      </c>
      <c r="D141" s="45"/>
      <c r="E141" s="171">
        <v>3</v>
      </c>
      <c r="F141" s="170">
        <v>99</v>
      </c>
      <c r="G141" s="47" t="str">
        <f t="shared" si="21"/>
        <v>99/3</v>
      </c>
      <c r="H141" s="47" t="str">
        <f>IFERROR(INDEX('اطلاعات دوره'!A:Z,MATCH(G141,'اطلاعات دوره'!C:C,0),MATCH(H$1,'اطلاعات دوره'!$1:$1,0)),0)</f>
        <v>99/03/01</v>
      </c>
      <c r="I141" s="47" t="str">
        <f>IFERROR(INDEX('اطلاعات دوره'!A:Z,MATCH(G141,'اطلاعات دوره'!C:C,0),MATCH(I$1,'اطلاعات دوره'!$1:$1,0)),0)</f>
        <v>99/03/31</v>
      </c>
      <c r="J141" s="48">
        <f>IFERROR(INDEX('اطلاعات دوره'!A:Z,MATCH(G141,'اطلاعات دوره'!C:C,0),MATCH(J$1,'اطلاعات دوره'!$1:$1,0)),0)</f>
        <v>31</v>
      </c>
      <c r="K141" s="46"/>
      <c r="L141" s="158" t="str">
        <f>IFERROR(INDEX('اطلاعات دوره'!A:Z,MATCH(G141,'اطلاعات دوره'!C:C,0)-1,MATCH("عنوان",'اطلاعات دوره'!$1:$1,0)),"---")</f>
        <v>99/2</v>
      </c>
      <c r="M141" s="47" t="str">
        <f t="shared" si="22"/>
        <v>الکترومد پرشین توس-99/2</v>
      </c>
      <c r="N141" s="48" t="str">
        <f t="shared" si="23"/>
        <v>الکترومد پرشین توس-99/3</v>
      </c>
      <c r="O141" s="45"/>
      <c r="P141" s="158">
        <f>IFERROR(INDEX('قرائت کنتور'!A:AZ,MATCH(A141&amp;"-"&amp;"گاز",'قرائت کنتور'!B:B,0),MATCH(L141,'قرائت کنتور'!$1:$1,0)),0)</f>
        <v>31112</v>
      </c>
      <c r="Q141" s="47">
        <f>IFERROR(INDEX('قرائت کنتور'!A:AZ,MATCH(A141&amp;"-"&amp;"گاز",'قرائت کنتور'!B:B,0),MATCH(G141,'قرائت کنتور'!$1:$1,0)),0)</f>
        <v>30100</v>
      </c>
      <c r="R141" s="47">
        <f t="shared" si="24"/>
        <v>-1012</v>
      </c>
      <c r="S141" s="45"/>
      <c r="T141" s="155">
        <f>IFERROR(INDEX('تعرفه ها'!A:Z,MATCH("بهای هر متر مکعب گاز مصرفی",'تعرفه ها'!$B:$B,0),MATCH(F141,'تعرفه ها'!$2:$2,0)),"---")</f>
        <v>1150</v>
      </c>
      <c r="U141" s="50">
        <f t="shared" si="25"/>
        <v>-1163800</v>
      </c>
      <c r="V141" s="50">
        <f>IFERROR(ROUND(R141*INDEX('تعرفه ها'!A:Z,MATCH("عوارض گاز به ازاء هر متر مکعب",'تعرفه ها'!$B:$B,0),MATCH(F141,'تعرفه ها'!$2:$2,0)),0),"---")</f>
        <v>0</v>
      </c>
      <c r="W141" s="50">
        <f>IFERROR(ROUND(((U141+V141)*INDEX('تعرفه ها'!A:Z,MATCH("هزینه نگهداری و تعمیرات شبکه گاز",'تعرفه ها'!$B:$B,0),MATCH(F141,'تعرفه ها'!$2:$2,0))/100),0),"---")</f>
        <v>-116380</v>
      </c>
      <c r="X141" s="50">
        <f>IFERROR(IF(INDEX('اطلاعات دوره'!A:Z,MATCH(G141,'اطلاعات دوره'!C:C,0),MATCH("گاز",'اطلاعات دوره'!$1:$1,0))="دارد",ROUND((U141+V141)*INDEX('تعرفه ها'!A:Z,MATCH("پیک فصلی گاز",'تعرفه ها'!$B:$B,0),MATCH(F141,'تعرفه ها'!$2:$2,0))/100,0),0),"---")</f>
        <v>0</v>
      </c>
      <c r="Y141" s="50">
        <f>IFERROR(ROUND(SUM(U141+V141+W141+X141)*INDEX('تعرفه ها'!A:Z,MATCH("مالیات گاز",'تعرفه ها'!$B:$B,0),MATCH(F141,'تعرفه ها'!$2:$2,0))/100,0),"---")</f>
        <v>0</v>
      </c>
      <c r="Z141" s="50">
        <f t="shared" si="26"/>
        <v>-1280180</v>
      </c>
      <c r="AA141" s="50">
        <f t="shared" si="20"/>
        <v>7178300</v>
      </c>
      <c r="AB141" s="50">
        <f t="shared" si="27"/>
        <v>5898120</v>
      </c>
      <c r="AC141" s="50">
        <f t="shared" si="28"/>
        <v>120</v>
      </c>
      <c r="AD141" s="153">
        <f t="shared" si="29"/>
        <v>5898000</v>
      </c>
      <c r="AF141" s="155" t="str">
        <f>IFERROR(IF(INDEX(پرداخت!A:AZ,MATCH(A141&amp;" - "&amp;"گاز",پرداخت!$B:$B,0),MATCH(G141,پرداخت!$1:$1,0))="نشده","نشده","شده"),"---")</f>
        <v>نشده</v>
      </c>
      <c r="AH141" s="144"/>
    </row>
    <row r="142" spans="1:34" ht="34.9" hidden="1" customHeight="1">
      <c r="A142" s="171" t="s">
        <v>210</v>
      </c>
      <c r="B142" s="47">
        <f>IFERROR(INDEX('اطلاعات انشعابات شرکتها'!A:BB,MATCH(A142,'اطلاعات انشعابات شرکتها'!A:A,0),MATCH(B$1,'اطلاعات انشعابات شرکتها'!$1:$1,0)),0)</f>
        <v>105</v>
      </c>
      <c r="C142" s="48">
        <f>IFERROR(INDEX('اطلاعات انشعابات شرکتها'!A:BB,MATCH(A142,'اطلاعات انشعابات شرکتها'!A:A,0),MATCH(C$1,'اطلاعات انشعابات شرکتها'!$1:$1,0)),0)</f>
        <v>0</v>
      </c>
      <c r="D142" s="45"/>
      <c r="E142" s="171">
        <v>3</v>
      </c>
      <c r="F142" s="170">
        <v>99</v>
      </c>
      <c r="G142" s="47" t="str">
        <f t="shared" si="21"/>
        <v>99/3</v>
      </c>
      <c r="H142" s="47" t="str">
        <f>IFERROR(INDEX('اطلاعات دوره'!A:Z,MATCH(G142,'اطلاعات دوره'!C:C,0),MATCH(H$1,'اطلاعات دوره'!$1:$1,0)),0)</f>
        <v>99/03/01</v>
      </c>
      <c r="I142" s="47" t="str">
        <f>IFERROR(INDEX('اطلاعات دوره'!A:Z,MATCH(G142,'اطلاعات دوره'!C:C,0),MATCH(I$1,'اطلاعات دوره'!$1:$1,0)),0)</f>
        <v>99/03/31</v>
      </c>
      <c r="J142" s="48">
        <f>IFERROR(INDEX('اطلاعات دوره'!A:Z,MATCH(G142,'اطلاعات دوره'!C:C,0),MATCH(J$1,'اطلاعات دوره'!$1:$1,0)),0)</f>
        <v>31</v>
      </c>
      <c r="K142" s="46"/>
      <c r="L142" s="158" t="str">
        <f>IFERROR(INDEX('اطلاعات دوره'!A:Z,MATCH(G142,'اطلاعات دوره'!C:C,0)-1,MATCH("عنوان",'اطلاعات دوره'!$1:$1,0)),"---")</f>
        <v>99/2</v>
      </c>
      <c r="M142" s="47" t="str">
        <f t="shared" si="22"/>
        <v>ایمن موج توس-99/2</v>
      </c>
      <c r="N142" s="48" t="str">
        <f t="shared" si="23"/>
        <v>ایمن موج توس-99/3</v>
      </c>
      <c r="O142" s="45"/>
      <c r="P142" s="158">
        <f>IFERROR(INDEX('قرائت کنتور'!A:AZ,MATCH(A142&amp;"-"&amp;"گاز",'قرائت کنتور'!B:B,0),MATCH(L142,'قرائت کنتور'!$1:$1,0)),0)</f>
        <v>18940</v>
      </c>
      <c r="Q142" s="47">
        <f>IFERROR(INDEX('قرائت کنتور'!A:AZ,MATCH(A142&amp;"-"&amp;"گاز",'قرائت کنتور'!B:B,0),MATCH(G142,'قرائت کنتور'!$1:$1,0)),0)</f>
        <v>18866</v>
      </c>
      <c r="R142" s="47">
        <f t="shared" si="24"/>
        <v>-74</v>
      </c>
      <c r="S142" s="45"/>
      <c r="T142" s="155">
        <f>IFERROR(INDEX('تعرفه ها'!A:Z,MATCH("بهای هر متر مکعب گاز مصرفی",'تعرفه ها'!$B:$B,0),MATCH(F142,'تعرفه ها'!$2:$2,0)),"---")</f>
        <v>1150</v>
      </c>
      <c r="U142" s="50">
        <f t="shared" si="25"/>
        <v>-85100</v>
      </c>
      <c r="V142" s="50">
        <f>IFERROR(ROUND(R142*INDEX('تعرفه ها'!A:Z,MATCH("عوارض گاز به ازاء هر متر مکعب",'تعرفه ها'!$B:$B,0),MATCH(F142,'تعرفه ها'!$2:$2,0)),0),"---")</f>
        <v>0</v>
      </c>
      <c r="W142" s="50">
        <f>IFERROR(ROUND(((U142+V142)*INDEX('تعرفه ها'!A:Z,MATCH("هزینه نگهداری و تعمیرات شبکه گاز",'تعرفه ها'!$B:$B,0),MATCH(F142,'تعرفه ها'!$2:$2,0))/100),0),"---")</f>
        <v>-8510</v>
      </c>
      <c r="X142" s="50">
        <f>IFERROR(IF(INDEX('اطلاعات دوره'!A:Z,MATCH(G142,'اطلاعات دوره'!C:C,0),MATCH("گاز",'اطلاعات دوره'!$1:$1,0))="دارد",ROUND((U142+V142)*INDEX('تعرفه ها'!A:Z,MATCH("پیک فصلی گاز",'تعرفه ها'!$B:$B,0),MATCH(F142,'تعرفه ها'!$2:$2,0))/100,0),0),"---")</f>
        <v>0</v>
      </c>
      <c r="Y142" s="50">
        <f>IFERROR(ROUND(SUM(U142+V142+W142+X142)*INDEX('تعرفه ها'!A:Z,MATCH("مالیات گاز",'تعرفه ها'!$B:$B,0),MATCH(F142,'تعرفه ها'!$2:$2,0))/100,0),"---")</f>
        <v>0</v>
      </c>
      <c r="Z142" s="50">
        <f t="shared" si="26"/>
        <v>-93610</v>
      </c>
      <c r="AA142" s="50">
        <f t="shared" si="20"/>
        <v>23959785</v>
      </c>
      <c r="AB142" s="50">
        <f t="shared" si="27"/>
        <v>23866175</v>
      </c>
      <c r="AC142" s="50">
        <f t="shared" si="28"/>
        <v>175</v>
      </c>
      <c r="AD142" s="153">
        <f t="shared" si="29"/>
        <v>23866000</v>
      </c>
      <c r="AF142" s="155" t="str">
        <f>IFERROR(IF(INDEX(پرداخت!A:AZ,MATCH(A142&amp;" - "&amp;"گاز",پرداخت!$B:$B,0),MATCH(G142,پرداخت!$1:$1,0))="نشده","نشده","شده"),"---")</f>
        <v>نشده</v>
      </c>
      <c r="AH142" s="144"/>
    </row>
    <row r="143" spans="1:34" ht="34.9" hidden="1" customHeight="1">
      <c r="A143" s="171" t="s">
        <v>214</v>
      </c>
      <c r="B143" s="47">
        <f>IFERROR(INDEX('اطلاعات انشعابات شرکتها'!A:BB,MATCH(A143,'اطلاعات انشعابات شرکتها'!A:A,0),MATCH(B$1,'اطلاعات انشعابات شرکتها'!$1:$1,0)),0)</f>
        <v>106</v>
      </c>
      <c r="C143" s="48">
        <f>IFERROR(INDEX('اطلاعات انشعابات شرکتها'!A:BB,MATCH(A143,'اطلاعات انشعابات شرکتها'!A:A,0),MATCH(C$1,'اطلاعات انشعابات شرکتها'!$1:$1,0)),0)</f>
        <v>0</v>
      </c>
      <c r="D143" s="45"/>
      <c r="E143" s="171">
        <v>3</v>
      </c>
      <c r="F143" s="170">
        <v>99</v>
      </c>
      <c r="G143" s="47" t="str">
        <f t="shared" si="21"/>
        <v>99/3</v>
      </c>
      <c r="H143" s="47" t="str">
        <f>IFERROR(INDEX('اطلاعات دوره'!A:Z,MATCH(G143,'اطلاعات دوره'!C:C,0),MATCH(H$1,'اطلاعات دوره'!$1:$1,0)),0)</f>
        <v>99/03/01</v>
      </c>
      <c r="I143" s="47" t="str">
        <f>IFERROR(INDEX('اطلاعات دوره'!A:Z,MATCH(G143,'اطلاعات دوره'!C:C,0),MATCH(I$1,'اطلاعات دوره'!$1:$1,0)),0)</f>
        <v>99/03/31</v>
      </c>
      <c r="J143" s="48">
        <f>IFERROR(INDEX('اطلاعات دوره'!A:Z,MATCH(G143,'اطلاعات دوره'!C:C,0),MATCH(J$1,'اطلاعات دوره'!$1:$1,0)),0)</f>
        <v>31</v>
      </c>
      <c r="K143" s="46"/>
      <c r="L143" s="158" t="str">
        <f>IFERROR(INDEX('اطلاعات دوره'!A:Z,MATCH(G143,'اطلاعات دوره'!C:C,0)-1,MATCH("عنوان",'اطلاعات دوره'!$1:$1,0)),"---")</f>
        <v>99/2</v>
      </c>
      <c r="M143" s="47" t="str">
        <f t="shared" si="22"/>
        <v>آداک صنعت (1)-99/2</v>
      </c>
      <c r="N143" s="48" t="str">
        <f t="shared" si="23"/>
        <v>آداک صنعت (1)-99/3</v>
      </c>
      <c r="O143" s="45"/>
      <c r="P143" s="158">
        <f>IFERROR(INDEX('قرائت کنتور'!A:AZ,MATCH(A143&amp;"-"&amp;"گاز",'قرائت کنتور'!B:B,0),MATCH(L143,'قرائت کنتور'!$1:$1,0)),0)</f>
        <v>5066</v>
      </c>
      <c r="Q143" s="47">
        <f>IFERROR(INDEX('قرائت کنتور'!A:AZ,MATCH(A143&amp;"-"&amp;"گاز",'قرائت کنتور'!B:B,0),MATCH(G143,'قرائت کنتور'!$1:$1,0)),0)</f>
        <v>4939</v>
      </c>
      <c r="R143" s="47">
        <f t="shared" si="24"/>
        <v>-127</v>
      </c>
      <c r="S143" s="45"/>
      <c r="T143" s="155">
        <f>IFERROR(INDEX('تعرفه ها'!A:Z,MATCH("بهای هر متر مکعب گاز مصرفی",'تعرفه ها'!$B:$B,0),MATCH(F143,'تعرفه ها'!$2:$2,0)),"---")</f>
        <v>1150</v>
      </c>
      <c r="U143" s="50">
        <f t="shared" si="25"/>
        <v>-146050</v>
      </c>
      <c r="V143" s="50">
        <f>IFERROR(ROUND(R143*INDEX('تعرفه ها'!A:Z,MATCH("عوارض گاز به ازاء هر متر مکعب",'تعرفه ها'!$B:$B,0),MATCH(F143,'تعرفه ها'!$2:$2,0)),0),"---")</f>
        <v>0</v>
      </c>
      <c r="W143" s="50">
        <f>IFERROR(ROUND(((U143+V143)*INDEX('تعرفه ها'!A:Z,MATCH("هزینه نگهداری و تعمیرات شبکه گاز",'تعرفه ها'!$B:$B,0),MATCH(F143,'تعرفه ها'!$2:$2,0))/100),0),"---")</f>
        <v>-14605</v>
      </c>
      <c r="X143" s="50">
        <f>IFERROR(IF(INDEX('اطلاعات دوره'!A:Z,MATCH(G143,'اطلاعات دوره'!C:C,0),MATCH("گاز",'اطلاعات دوره'!$1:$1,0))="دارد",ROUND((U143+V143)*INDEX('تعرفه ها'!A:Z,MATCH("پیک فصلی گاز",'تعرفه ها'!$B:$B,0),MATCH(F143,'تعرفه ها'!$2:$2,0))/100,0),0),"---")</f>
        <v>0</v>
      </c>
      <c r="Y143" s="50">
        <f>IFERROR(ROUND(SUM(U143+V143+W143+X143)*INDEX('تعرفه ها'!A:Z,MATCH("مالیات گاز",'تعرفه ها'!$B:$B,0),MATCH(F143,'تعرفه ها'!$2:$2,0))/100,0),"---")</f>
        <v>0</v>
      </c>
      <c r="Z143" s="50">
        <f t="shared" si="26"/>
        <v>-160655</v>
      </c>
      <c r="AA143" s="50">
        <f t="shared" si="20"/>
        <v>6765955</v>
      </c>
      <c r="AB143" s="50">
        <f t="shared" si="27"/>
        <v>6605300</v>
      </c>
      <c r="AC143" s="50">
        <f t="shared" si="28"/>
        <v>300</v>
      </c>
      <c r="AD143" s="153">
        <f t="shared" si="29"/>
        <v>6605000</v>
      </c>
      <c r="AF143" s="155" t="str">
        <f>IFERROR(IF(INDEX(پرداخت!A:AZ,MATCH(A143&amp;" - "&amp;"گاز",پرداخت!$B:$B,0),MATCH(G143,پرداخت!$1:$1,0))="نشده","نشده","شده"),"---")</f>
        <v>نشده</v>
      </c>
      <c r="AH143" s="144"/>
    </row>
    <row r="144" spans="1:34" ht="34.9" hidden="1" customHeight="1">
      <c r="A144" s="171" t="s">
        <v>216</v>
      </c>
      <c r="B144" s="47">
        <f>IFERROR(INDEX('اطلاعات انشعابات شرکتها'!A:BB,MATCH(A144,'اطلاعات انشعابات شرکتها'!A:A,0),MATCH(B$1,'اطلاعات انشعابات شرکتها'!$1:$1,0)),0)</f>
        <v>108</v>
      </c>
      <c r="C144" s="48">
        <f>IFERROR(INDEX('اطلاعات انشعابات شرکتها'!A:BB,MATCH(A144,'اطلاعات انشعابات شرکتها'!A:A,0),MATCH(C$1,'اطلاعات انشعابات شرکتها'!$1:$1,0)),0)</f>
        <v>0</v>
      </c>
      <c r="D144" s="45"/>
      <c r="E144" s="171">
        <v>3</v>
      </c>
      <c r="F144" s="170">
        <v>99</v>
      </c>
      <c r="G144" s="47" t="str">
        <f t="shared" si="21"/>
        <v>99/3</v>
      </c>
      <c r="H144" s="47" t="str">
        <f>IFERROR(INDEX('اطلاعات دوره'!A:Z,MATCH(G144,'اطلاعات دوره'!C:C,0),MATCH(H$1,'اطلاعات دوره'!$1:$1,0)),0)</f>
        <v>99/03/01</v>
      </c>
      <c r="I144" s="47" t="str">
        <f>IFERROR(INDEX('اطلاعات دوره'!A:Z,MATCH(G144,'اطلاعات دوره'!C:C,0),MATCH(I$1,'اطلاعات دوره'!$1:$1,0)),0)</f>
        <v>99/03/31</v>
      </c>
      <c r="J144" s="48">
        <f>IFERROR(INDEX('اطلاعات دوره'!A:Z,MATCH(G144,'اطلاعات دوره'!C:C,0),MATCH(J$1,'اطلاعات دوره'!$1:$1,0)),0)</f>
        <v>31</v>
      </c>
      <c r="K144" s="46"/>
      <c r="L144" s="158" t="str">
        <f>IFERROR(INDEX('اطلاعات دوره'!A:Z,MATCH(G144,'اطلاعات دوره'!C:C,0)-1,MATCH("عنوان",'اطلاعات دوره'!$1:$1,0)),"---")</f>
        <v>99/2</v>
      </c>
      <c r="M144" s="47" t="str">
        <f t="shared" si="22"/>
        <v>آرشام صنعت توس-99/2</v>
      </c>
      <c r="N144" s="48" t="str">
        <f t="shared" si="23"/>
        <v>آرشام صنعت توس-99/3</v>
      </c>
      <c r="O144" s="45"/>
      <c r="P144" s="158">
        <f>IFERROR(INDEX('قرائت کنتور'!A:AZ,MATCH(A144&amp;"-"&amp;"گاز",'قرائت کنتور'!B:B,0),MATCH(L144,'قرائت کنتور'!$1:$1,0)),0)</f>
        <v>74544</v>
      </c>
      <c r="Q144" s="47">
        <f>IFERROR(INDEX('قرائت کنتور'!A:AZ,MATCH(A144&amp;"-"&amp;"گاز",'قرائت کنتور'!B:B,0),MATCH(G144,'قرائت کنتور'!$1:$1,0)),0)</f>
        <v>74473</v>
      </c>
      <c r="R144" s="47">
        <f t="shared" si="24"/>
        <v>-71</v>
      </c>
      <c r="S144" s="45"/>
      <c r="T144" s="155">
        <f>IFERROR(INDEX('تعرفه ها'!A:Z,MATCH("بهای هر متر مکعب گاز مصرفی",'تعرفه ها'!$B:$B,0),MATCH(F144,'تعرفه ها'!$2:$2,0)),"---")</f>
        <v>1150</v>
      </c>
      <c r="U144" s="50">
        <f t="shared" si="25"/>
        <v>-81650</v>
      </c>
      <c r="V144" s="50">
        <f>IFERROR(ROUND(R144*INDEX('تعرفه ها'!A:Z,MATCH("عوارض گاز به ازاء هر متر مکعب",'تعرفه ها'!$B:$B,0),MATCH(F144,'تعرفه ها'!$2:$2,0)),0),"---")</f>
        <v>0</v>
      </c>
      <c r="W144" s="50">
        <f>IFERROR(ROUND(((U144+V144)*INDEX('تعرفه ها'!A:Z,MATCH("هزینه نگهداری و تعمیرات شبکه گاز",'تعرفه ها'!$B:$B,0),MATCH(F144,'تعرفه ها'!$2:$2,0))/100),0),"---")</f>
        <v>-8165</v>
      </c>
      <c r="X144" s="50">
        <f>IFERROR(IF(INDEX('اطلاعات دوره'!A:Z,MATCH(G144,'اطلاعات دوره'!C:C,0),MATCH("گاز",'اطلاعات دوره'!$1:$1,0))="دارد",ROUND((U144+V144)*INDEX('تعرفه ها'!A:Z,MATCH("پیک فصلی گاز",'تعرفه ها'!$B:$B,0),MATCH(F144,'تعرفه ها'!$2:$2,0))/100,0),0),"---")</f>
        <v>0</v>
      </c>
      <c r="Y144" s="50">
        <f>IFERROR(ROUND(SUM(U144+V144+W144+X144)*INDEX('تعرفه ها'!A:Z,MATCH("مالیات گاز",'تعرفه ها'!$B:$B,0),MATCH(F144,'تعرفه ها'!$2:$2,0))/100,0),"---")</f>
        <v>0</v>
      </c>
      <c r="Z144" s="50">
        <f t="shared" si="26"/>
        <v>-89815</v>
      </c>
      <c r="AA144" s="50">
        <f t="shared" si="20"/>
        <v>3983405</v>
      </c>
      <c r="AB144" s="50">
        <f t="shared" si="27"/>
        <v>3893590</v>
      </c>
      <c r="AC144" s="50">
        <f t="shared" si="28"/>
        <v>590</v>
      </c>
      <c r="AD144" s="153">
        <f t="shared" si="29"/>
        <v>3893000</v>
      </c>
      <c r="AF144" s="155" t="str">
        <f>IFERROR(IF(INDEX(پرداخت!A:AZ,MATCH(A144&amp;" - "&amp;"گاز",پرداخت!$B:$B,0),MATCH(G144,پرداخت!$1:$1,0))="نشده","نشده","شده"),"---")</f>
        <v>نشده</v>
      </c>
      <c r="AH144" s="144"/>
    </row>
    <row r="145" spans="1:34" ht="34.9" hidden="1" customHeight="1">
      <c r="A145" s="171" t="s">
        <v>217</v>
      </c>
      <c r="B145" s="47">
        <f>IFERROR(INDEX('اطلاعات انشعابات شرکتها'!A:BB,MATCH(A145,'اطلاعات انشعابات شرکتها'!A:A,0),MATCH(B$1,'اطلاعات انشعابات شرکتها'!$1:$1,0)),0)</f>
        <v>109</v>
      </c>
      <c r="C145" s="48">
        <f>IFERROR(INDEX('اطلاعات انشعابات شرکتها'!A:BB,MATCH(A145,'اطلاعات انشعابات شرکتها'!A:A,0),MATCH(C$1,'اطلاعات انشعابات شرکتها'!$1:$1,0)),0)</f>
        <v>0</v>
      </c>
      <c r="D145" s="45"/>
      <c r="E145" s="171">
        <v>3</v>
      </c>
      <c r="F145" s="170">
        <v>99</v>
      </c>
      <c r="G145" s="47" t="str">
        <f t="shared" si="21"/>
        <v>99/3</v>
      </c>
      <c r="H145" s="47" t="str">
        <f>IFERROR(INDEX('اطلاعات دوره'!A:Z,MATCH(G145,'اطلاعات دوره'!C:C,0),MATCH(H$1,'اطلاعات دوره'!$1:$1,0)),0)</f>
        <v>99/03/01</v>
      </c>
      <c r="I145" s="47" t="str">
        <f>IFERROR(INDEX('اطلاعات دوره'!A:Z,MATCH(G145,'اطلاعات دوره'!C:C,0),MATCH(I$1,'اطلاعات دوره'!$1:$1,0)),0)</f>
        <v>99/03/31</v>
      </c>
      <c r="J145" s="48">
        <f>IFERROR(INDEX('اطلاعات دوره'!A:Z,MATCH(G145,'اطلاعات دوره'!C:C,0),MATCH(J$1,'اطلاعات دوره'!$1:$1,0)),0)</f>
        <v>31</v>
      </c>
      <c r="K145" s="46"/>
      <c r="L145" s="158" t="str">
        <f>IFERROR(INDEX('اطلاعات دوره'!A:Z,MATCH(G145,'اطلاعات دوره'!C:C,0)-1,MATCH("عنوان",'اطلاعات دوره'!$1:$1,0)),"---")</f>
        <v>99/2</v>
      </c>
      <c r="M145" s="47" t="str">
        <f t="shared" si="22"/>
        <v>آرون زیست طب پاژ-99/2</v>
      </c>
      <c r="N145" s="48" t="str">
        <f t="shared" si="23"/>
        <v>آرون زیست طب پاژ-99/3</v>
      </c>
      <c r="O145" s="45"/>
      <c r="P145" s="158">
        <f>IFERROR(INDEX('قرائت کنتور'!A:AZ,MATCH(A145&amp;"-"&amp;"گاز",'قرائت کنتور'!B:B,0),MATCH(L145,'قرائت کنتور'!$1:$1,0)),0)</f>
        <v>1420</v>
      </c>
      <c r="Q145" s="47">
        <f>IFERROR(INDEX('قرائت کنتور'!A:AZ,MATCH(A145&amp;"-"&amp;"گاز",'قرائت کنتور'!B:B,0),MATCH(G145,'قرائت کنتور'!$1:$1,0)),0)</f>
        <v>1420</v>
      </c>
      <c r="R145" s="47">
        <f t="shared" si="24"/>
        <v>0</v>
      </c>
      <c r="S145" s="45"/>
      <c r="T145" s="155">
        <f>IFERROR(INDEX('تعرفه ها'!A:Z,MATCH("بهای هر متر مکعب گاز مصرفی",'تعرفه ها'!$B:$B,0),MATCH(F145,'تعرفه ها'!$2:$2,0)),"---")</f>
        <v>1150</v>
      </c>
      <c r="U145" s="50">
        <f t="shared" si="25"/>
        <v>0</v>
      </c>
      <c r="V145" s="50">
        <f>IFERROR(ROUND(R145*INDEX('تعرفه ها'!A:Z,MATCH("عوارض گاز به ازاء هر متر مکعب",'تعرفه ها'!$B:$B,0),MATCH(F145,'تعرفه ها'!$2:$2,0)),0),"---")</f>
        <v>0</v>
      </c>
      <c r="W145" s="50">
        <f>IFERROR(ROUND(((U145+V145)*INDEX('تعرفه ها'!A:Z,MATCH("هزینه نگهداری و تعمیرات شبکه گاز",'تعرفه ها'!$B:$B,0),MATCH(F145,'تعرفه ها'!$2:$2,0))/100),0),"---")</f>
        <v>0</v>
      </c>
      <c r="X145" s="50">
        <f>IFERROR(IF(INDEX('اطلاعات دوره'!A:Z,MATCH(G145,'اطلاعات دوره'!C:C,0),MATCH("گاز",'اطلاعات دوره'!$1:$1,0))="دارد",ROUND((U145+V145)*INDEX('تعرفه ها'!A:Z,MATCH("پیک فصلی گاز",'تعرفه ها'!$B:$B,0),MATCH(F145,'تعرفه ها'!$2:$2,0))/100,0),0),"---")</f>
        <v>0</v>
      </c>
      <c r="Y145" s="50">
        <f>IFERROR(ROUND(SUM(U145+V145+W145+X145)*INDEX('تعرفه ها'!A:Z,MATCH("مالیات گاز",'تعرفه ها'!$B:$B,0),MATCH(F145,'تعرفه ها'!$2:$2,0))/100,0),"---")</f>
        <v>0</v>
      </c>
      <c r="Z145" s="50">
        <f t="shared" si="26"/>
        <v>0</v>
      </c>
      <c r="AA145" s="50">
        <f t="shared" si="20"/>
        <v>607360</v>
      </c>
      <c r="AB145" s="50">
        <f t="shared" si="27"/>
        <v>607360</v>
      </c>
      <c r="AC145" s="50">
        <f t="shared" si="28"/>
        <v>360</v>
      </c>
      <c r="AD145" s="153">
        <f t="shared" si="29"/>
        <v>607000</v>
      </c>
      <c r="AF145" s="155" t="str">
        <f>IFERROR(IF(INDEX(پرداخت!A:AZ,MATCH(A145&amp;" - "&amp;"گاز",پرداخت!$B:$B,0),MATCH(G145,پرداخت!$1:$1,0))="نشده","نشده","شده"),"---")</f>
        <v>نشده</v>
      </c>
      <c r="AH145" s="144"/>
    </row>
    <row r="146" spans="1:34" ht="34.9" hidden="1" customHeight="1">
      <c r="A146" s="171" t="s">
        <v>218</v>
      </c>
      <c r="B146" s="47">
        <f>IFERROR(INDEX('اطلاعات انشعابات شرکتها'!A:BB,MATCH(A146,'اطلاعات انشعابات شرکتها'!A:A,0),MATCH(B$1,'اطلاعات انشعابات شرکتها'!$1:$1,0)),0)</f>
        <v>110</v>
      </c>
      <c r="C146" s="48">
        <f>IFERROR(INDEX('اطلاعات انشعابات شرکتها'!A:BB,MATCH(A146,'اطلاعات انشعابات شرکتها'!A:A,0),MATCH(C$1,'اطلاعات انشعابات شرکتها'!$1:$1,0)),0)</f>
        <v>0</v>
      </c>
      <c r="D146" s="45"/>
      <c r="E146" s="171">
        <v>3</v>
      </c>
      <c r="F146" s="170">
        <v>99</v>
      </c>
      <c r="G146" s="47" t="str">
        <f t="shared" si="21"/>
        <v>99/3</v>
      </c>
      <c r="H146" s="47" t="str">
        <f>IFERROR(INDEX('اطلاعات دوره'!A:Z,MATCH(G146,'اطلاعات دوره'!C:C,0),MATCH(H$1,'اطلاعات دوره'!$1:$1,0)),0)</f>
        <v>99/03/01</v>
      </c>
      <c r="I146" s="47" t="str">
        <f>IFERROR(INDEX('اطلاعات دوره'!A:Z,MATCH(G146,'اطلاعات دوره'!C:C,0),MATCH(I$1,'اطلاعات دوره'!$1:$1,0)),0)</f>
        <v>99/03/31</v>
      </c>
      <c r="J146" s="48">
        <f>IFERROR(INDEX('اطلاعات دوره'!A:Z,MATCH(G146,'اطلاعات دوره'!C:C,0),MATCH(J$1,'اطلاعات دوره'!$1:$1,0)),0)</f>
        <v>31</v>
      </c>
      <c r="K146" s="46"/>
      <c r="L146" s="158" t="str">
        <f>IFERROR(INDEX('اطلاعات دوره'!A:Z,MATCH(G146,'اطلاعات دوره'!C:C,0)-1,MATCH("عنوان",'اطلاعات دوره'!$1:$1,0)),"---")</f>
        <v>99/2</v>
      </c>
      <c r="M146" s="47" t="str">
        <f t="shared" si="22"/>
        <v>آژانس پارک-99/2</v>
      </c>
      <c r="N146" s="48" t="str">
        <f t="shared" si="23"/>
        <v>آژانس پارک-99/3</v>
      </c>
      <c r="O146" s="45"/>
      <c r="P146" s="158">
        <f>IFERROR(INDEX('قرائت کنتور'!A:AZ,MATCH(A146&amp;"-"&amp;"گاز",'قرائت کنتور'!B:B,0),MATCH(L146,'قرائت کنتور'!$1:$1,0)),0)</f>
        <v>10289</v>
      </c>
      <c r="Q146" s="47">
        <f>IFERROR(INDEX('قرائت کنتور'!A:AZ,MATCH(A146&amp;"-"&amp;"گاز",'قرائت کنتور'!B:B,0),MATCH(G146,'قرائت کنتور'!$1:$1,0)),0)</f>
        <v>9982</v>
      </c>
      <c r="R146" s="47">
        <f t="shared" si="24"/>
        <v>-307</v>
      </c>
      <c r="S146" s="45"/>
      <c r="T146" s="155">
        <f>IFERROR(INDEX('تعرفه ها'!A:Z,MATCH("بهای هر متر مکعب گاز مصرفی",'تعرفه ها'!$B:$B,0),MATCH(F146,'تعرفه ها'!$2:$2,0)),"---")</f>
        <v>1150</v>
      </c>
      <c r="U146" s="50">
        <f t="shared" si="25"/>
        <v>-353050</v>
      </c>
      <c r="V146" s="50">
        <f>IFERROR(ROUND(R146*INDEX('تعرفه ها'!A:Z,MATCH("عوارض گاز به ازاء هر متر مکعب",'تعرفه ها'!$B:$B,0),MATCH(F146,'تعرفه ها'!$2:$2,0)),0),"---")</f>
        <v>0</v>
      </c>
      <c r="W146" s="50">
        <f>IFERROR(ROUND(((U146+V146)*INDEX('تعرفه ها'!A:Z,MATCH("هزینه نگهداری و تعمیرات شبکه گاز",'تعرفه ها'!$B:$B,0),MATCH(F146,'تعرفه ها'!$2:$2,0))/100),0),"---")</f>
        <v>-35305</v>
      </c>
      <c r="X146" s="50">
        <f>IFERROR(IF(INDEX('اطلاعات دوره'!A:Z,MATCH(G146,'اطلاعات دوره'!C:C,0),MATCH("گاز",'اطلاعات دوره'!$1:$1,0))="دارد",ROUND((U146+V146)*INDEX('تعرفه ها'!A:Z,MATCH("پیک فصلی گاز",'تعرفه ها'!$B:$B,0),MATCH(F146,'تعرفه ها'!$2:$2,0))/100,0),0),"---")</f>
        <v>0</v>
      </c>
      <c r="Y146" s="50">
        <f>IFERROR(ROUND(SUM(U146+V146+W146+X146)*INDEX('تعرفه ها'!A:Z,MATCH("مالیات گاز",'تعرفه ها'!$B:$B,0),MATCH(F146,'تعرفه ها'!$2:$2,0))/100,0),"---")</f>
        <v>0</v>
      </c>
      <c r="Z146" s="50">
        <f t="shared" si="26"/>
        <v>-388355</v>
      </c>
      <c r="AA146" s="50">
        <f t="shared" si="20"/>
        <v>8971710</v>
      </c>
      <c r="AB146" s="50">
        <f t="shared" si="27"/>
        <v>8583355</v>
      </c>
      <c r="AC146" s="50">
        <f t="shared" si="28"/>
        <v>355</v>
      </c>
      <c r="AD146" s="153">
        <f t="shared" si="29"/>
        <v>8583000</v>
      </c>
      <c r="AF146" s="155" t="str">
        <f>IFERROR(IF(INDEX(پرداخت!A:AZ,MATCH(A146&amp;" - "&amp;"گاز",پرداخت!$B:$B,0),MATCH(G146,پرداخت!$1:$1,0))="نشده","نشده","شده"),"---")</f>
        <v>نشده</v>
      </c>
      <c r="AH146" s="144"/>
    </row>
    <row r="147" spans="1:34" ht="34.9" hidden="1" customHeight="1">
      <c r="A147" s="171" t="s">
        <v>219</v>
      </c>
      <c r="B147" s="47">
        <f>IFERROR(INDEX('اطلاعات انشعابات شرکتها'!A:BB,MATCH(A147,'اطلاعات انشعابات شرکتها'!A:A,0),MATCH(B$1,'اطلاعات انشعابات شرکتها'!$1:$1,0)),0)</f>
        <v>111</v>
      </c>
      <c r="C147" s="48">
        <f>IFERROR(INDEX('اطلاعات انشعابات شرکتها'!A:BB,MATCH(A147,'اطلاعات انشعابات شرکتها'!A:A,0),MATCH(C$1,'اطلاعات انشعابات شرکتها'!$1:$1,0)),0)</f>
        <v>0</v>
      </c>
      <c r="D147" s="45"/>
      <c r="E147" s="171">
        <v>3</v>
      </c>
      <c r="F147" s="170">
        <v>99</v>
      </c>
      <c r="G147" s="47" t="str">
        <f t="shared" si="21"/>
        <v>99/3</v>
      </c>
      <c r="H147" s="47" t="str">
        <f>IFERROR(INDEX('اطلاعات دوره'!A:Z,MATCH(G147,'اطلاعات دوره'!C:C,0),MATCH(H$1,'اطلاعات دوره'!$1:$1,0)),0)</f>
        <v>99/03/01</v>
      </c>
      <c r="I147" s="47" t="str">
        <f>IFERROR(INDEX('اطلاعات دوره'!A:Z,MATCH(G147,'اطلاعات دوره'!C:C,0),MATCH(I$1,'اطلاعات دوره'!$1:$1,0)),0)</f>
        <v>99/03/31</v>
      </c>
      <c r="J147" s="48">
        <f>IFERROR(INDEX('اطلاعات دوره'!A:Z,MATCH(G147,'اطلاعات دوره'!C:C,0),MATCH(J$1,'اطلاعات دوره'!$1:$1,0)),0)</f>
        <v>31</v>
      </c>
      <c r="K147" s="46"/>
      <c r="L147" s="158" t="str">
        <f>IFERROR(INDEX('اطلاعات دوره'!A:Z,MATCH(G147,'اطلاعات دوره'!C:C,0)-1,MATCH("عنوان",'اطلاعات دوره'!$1:$1,0)),"---")</f>
        <v>99/2</v>
      </c>
      <c r="M147" s="47" t="str">
        <f t="shared" si="22"/>
        <v>برچسب انرژی-99/2</v>
      </c>
      <c r="N147" s="48" t="str">
        <f t="shared" si="23"/>
        <v>برچسب انرژی-99/3</v>
      </c>
      <c r="O147" s="45"/>
      <c r="P147" s="158">
        <f>IFERROR(INDEX('قرائت کنتور'!A:AZ,MATCH(A147&amp;"-"&amp;"گاز",'قرائت کنتور'!B:B,0),MATCH(L147,'قرائت کنتور'!$1:$1,0)),0)</f>
        <v>26326</v>
      </c>
      <c r="Q147" s="47">
        <f>IFERROR(INDEX('قرائت کنتور'!A:AZ,MATCH(A147&amp;"-"&amp;"گاز",'قرائت کنتور'!B:B,0),MATCH(G147,'قرائت کنتور'!$1:$1,0)),0)</f>
        <v>26273</v>
      </c>
      <c r="R147" s="47">
        <f t="shared" si="24"/>
        <v>-53</v>
      </c>
      <c r="S147" s="45"/>
      <c r="T147" s="155">
        <f>IFERROR(INDEX('تعرفه ها'!A:Z,MATCH("بهای هر متر مکعب گاز مصرفی",'تعرفه ها'!$B:$B,0),MATCH(F147,'تعرفه ها'!$2:$2,0)),"---")</f>
        <v>1150</v>
      </c>
      <c r="U147" s="50">
        <f t="shared" si="25"/>
        <v>-60950</v>
      </c>
      <c r="V147" s="50">
        <f>IFERROR(ROUND(R147*INDEX('تعرفه ها'!A:Z,MATCH("عوارض گاز به ازاء هر متر مکعب",'تعرفه ها'!$B:$B,0),MATCH(F147,'تعرفه ها'!$2:$2,0)),0),"---")</f>
        <v>0</v>
      </c>
      <c r="W147" s="50">
        <f>IFERROR(ROUND(((U147+V147)*INDEX('تعرفه ها'!A:Z,MATCH("هزینه نگهداری و تعمیرات شبکه گاز",'تعرفه ها'!$B:$B,0),MATCH(F147,'تعرفه ها'!$2:$2,0))/100),0),"---")</f>
        <v>-6095</v>
      </c>
      <c r="X147" s="50">
        <f>IFERROR(IF(INDEX('اطلاعات دوره'!A:Z,MATCH(G147,'اطلاعات دوره'!C:C,0),MATCH("گاز",'اطلاعات دوره'!$1:$1,0))="دارد",ROUND((U147+V147)*INDEX('تعرفه ها'!A:Z,MATCH("پیک فصلی گاز",'تعرفه ها'!$B:$B,0),MATCH(F147,'تعرفه ها'!$2:$2,0))/100,0),0),"---")</f>
        <v>0</v>
      </c>
      <c r="Y147" s="50">
        <f>IFERROR(ROUND(SUM(U147+V147+W147+X147)*INDEX('تعرفه ها'!A:Z,MATCH("مالیات گاز",'تعرفه ها'!$B:$B,0),MATCH(F147,'تعرفه ها'!$2:$2,0))/100,0),"---")</f>
        <v>0</v>
      </c>
      <c r="Z147" s="50">
        <f t="shared" si="26"/>
        <v>-67045</v>
      </c>
      <c r="AA147" s="50">
        <f t="shared" si="20"/>
        <v>3325810</v>
      </c>
      <c r="AB147" s="50">
        <f t="shared" si="27"/>
        <v>3258765</v>
      </c>
      <c r="AC147" s="50">
        <f t="shared" si="28"/>
        <v>765</v>
      </c>
      <c r="AD147" s="153">
        <f t="shared" si="29"/>
        <v>3258000</v>
      </c>
      <c r="AF147" s="155" t="str">
        <f>IFERROR(IF(INDEX(پرداخت!A:AZ,MATCH(A147&amp;" - "&amp;"گاز",پرداخت!$B:$B,0),MATCH(G147,پرداخت!$1:$1,0))="نشده","نشده","شده"),"---")</f>
        <v>نشده</v>
      </c>
      <c r="AH147" s="144"/>
    </row>
    <row r="148" spans="1:34" ht="34.9" hidden="1" customHeight="1">
      <c r="A148" s="171" t="s">
        <v>220</v>
      </c>
      <c r="B148" s="47">
        <f>IFERROR(INDEX('اطلاعات انشعابات شرکتها'!A:BB,MATCH(A148,'اطلاعات انشعابات شرکتها'!A:A,0),MATCH(B$1,'اطلاعات انشعابات شرکتها'!$1:$1,0)),0)</f>
        <v>112</v>
      </c>
      <c r="C148" s="48">
        <f>IFERROR(INDEX('اطلاعات انشعابات شرکتها'!A:BB,MATCH(A148,'اطلاعات انشعابات شرکتها'!A:A,0),MATCH(C$1,'اطلاعات انشعابات شرکتها'!$1:$1,0)),0)</f>
        <v>0</v>
      </c>
      <c r="D148" s="45"/>
      <c r="E148" s="171">
        <v>3</v>
      </c>
      <c r="F148" s="170">
        <v>99</v>
      </c>
      <c r="G148" s="47" t="str">
        <f t="shared" si="21"/>
        <v>99/3</v>
      </c>
      <c r="H148" s="47" t="str">
        <f>IFERROR(INDEX('اطلاعات دوره'!A:Z,MATCH(G148,'اطلاعات دوره'!C:C,0),MATCH(H$1,'اطلاعات دوره'!$1:$1,0)),0)</f>
        <v>99/03/01</v>
      </c>
      <c r="I148" s="47" t="str">
        <f>IFERROR(INDEX('اطلاعات دوره'!A:Z,MATCH(G148,'اطلاعات دوره'!C:C,0),MATCH(I$1,'اطلاعات دوره'!$1:$1,0)),0)</f>
        <v>99/03/31</v>
      </c>
      <c r="J148" s="48">
        <f>IFERROR(INDEX('اطلاعات دوره'!A:Z,MATCH(G148,'اطلاعات دوره'!C:C,0),MATCH(J$1,'اطلاعات دوره'!$1:$1,0)),0)</f>
        <v>31</v>
      </c>
      <c r="K148" s="46"/>
      <c r="L148" s="158" t="str">
        <f>IFERROR(INDEX('اطلاعات دوره'!A:Z,MATCH(G148,'اطلاعات دوره'!C:C,0)-1,MATCH("عنوان",'اطلاعات دوره'!$1:$1,0)),"---")</f>
        <v>99/2</v>
      </c>
      <c r="M148" s="47" t="str">
        <f t="shared" si="22"/>
        <v>بهین پالایه فرزاد-99/2</v>
      </c>
      <c r="N148" s="48" t="str">
        <f t="shared" si="23"/>
        <v>بهین پالایه فرزاد-99/3</v>
      </c>
      <c r="O148" s="45"/>
      <c r="P148" s="158">
        <f>IFERROR(INDEX('قرائت کنتور'!A:AZ,MATCH(A148&amp;"-"&amp;"گاز",'قرائت کنتور'!B:B,0),MATCH(L148,'قرائت کنتور'!$1:$1,0)),0)</f>
        <v>8304</v>
      </c>
      <c r="Q148" s="47">
        <f>IFERROR(INDEX('قرائت کنتور'!A:AZ,MATCH(A148&amp;"-"&amp;"گاز",'قرائت کنتور'!B:B,0),MATCH(G148,'قرائت کنتور'!$1:$1,0)),0)</f>
        <v>8257</v>
      </c>
      <c r="R148" s="47">
        <f t="shared" si="24"/>
        <v>-47</v>
      </c>
      <c r="S148" s="45"/>
      <c r="T148" s="155">
        <f>IFERROR(INDEX('تعرفه ها'!A:Z,MATCH("بهای هر متر مکعب گاز مصرفی",'تعرفه ها'!$B:$B,0),MATCH(F148,'تعرفه ها'!$2:$2,0)),"---")</f>
        <v>1150</v>
      </c>
      <c r="U148" s="50">
        <f>IFERROR(ROUND(R148*T148*2/3,0),"---")</f>
        <v>-36033</v>
      </c>
      <c r="V148" s="50">
        <f>IFERROR(ROUND(R148*INDEX('تعرفه ها'!A:Z,MATCH("عوارض گاز به ازاء هر متر مکعب",'تعرفه ها'!$B:$B,0),MATCH(F148,'تعرفه ها'!$2:$2,0)),0),"---")</f>
        <v>0</v>
      </c>
      <c r="W148" s="50">
        <f>IFERROR(ROUND(((U148+V148)*INDEX('تعرفه ها'!A:Z,MATCH("هزینه نگهداری و تعمیرات شبکه گاز",'تعرفه ها'!$B:$B,0),MATCH(F148,'تعرفه ها'!$2:$2,0))/100),0),"---")</f>
        <v>-3603</v>
      </c>
      <c r="X148" s="50">
        <f>IFERROR(IF(INDEX('اطلاعات دوره'!A:Z,MATCH(G148,'اطلاعات دوره'!C:C,0),MATCH("گاز",'اطلاعات دوره'!$1:$1,0))="دارد",ROUND((U148+V148)*INDEX('تعرفه ها'!A:Z,MATCH("پیک فصلی گاز",'تعرفه ها'!$B:$B,0),MATCH(F148,'تعرفه ها'!$2:$2,0))/100,0),0),"---")</f>
        <v>0</v>
      </c>
      <c r="Y148" s="50">
        <f>IFERROR(ROUND(SUM(U148+V148+W148+X148)*INDEX('تعرفه ها'!A:Z,MATCH("مالیات گاز",'تعرفه ها'!$B:$B,0),MATCH(F148,'تعرفه ها'!$2:$2,0))/100,0),"---")</f>
        <v>0</v>
      </c>
      <c r="Z148" s="50">
        <f t="shared" si="26"/>
        <v>-39636</v>
      </c>
      <c r="AA148" s="50">
        <f t="shared" si="20"/>
        <v>-1110870</v>
      </c>
      <c r="AB148" s="50">
        <f t="shared" si="27"/>
        <v>-1150506</v>
      </c>
      <c r="AC148" s="50">
        <f t="shared" si="28"/>
        <v>506</v>
      </c>
      <c r="AD148" s="153">
        <f t="shared" si="29"/>
        <v>-1151012</v>
      </c>
      <c r="AF148" s="155" t="str">
        <f>IFERROR(IF(INDEX(پرداخت!A:AZ,MATCH(A148&amp;" - "&amp;"گاز",پرداخت!$B:$B,0),MATCH(G148,پرداخت!$1:$1,0))="نشده","نشده","شده"),"---")</f>
        <v>نشده</v>
      </c>
      <c r="AH148" s="144"/>
    </row>
    <row r="149" spans="1:34" ht="34.9" hidden="1" customHeight="1">
      <c r="A149" s="171" t="s">
        <v>222</v>
      </c>
      <c r="B149" s="47">
        <f>IFERROR(INDEX('اطلاعات انشعابات شرکتها'!A:BB,MATCH(A149,'اطلاعات انشعابات شرکتها'!A:A,0),MATCH(B$1,'اطلاعات انشعابات شرکتها'!$1:$1,0)),0)</f>
        <v>113</v>
      </c>
      <c r="C149" s="48">
        <f>IFERROR(INDEX('اطلاعات انشعابات شرکتها'!A:BB,MATCH(A149,'اطلاعات انشعابات شرکتها'!A:A,0),MATCH(C$1,'اطلاعات انشعابات شرکتها'!$1:$1,0)),0)</f>
        <v>0</v>
      </c>
      <c r="D149" s="45"/>
      <c r="E149" s="171">
        <v>3</v>
      </c>
      <c r="F149" s="170">
        <v>99</v>
      </c>
      <c r="G149" s="47" t="str">
        <f t="shared" si="21"/>
        <v>99/3</v>
      </c>
      <c r="H149" s="47" t="str">
        <f>IFERROR(INDEX('اطلاعات دوره'!A:Z,MATCH(G149,'اطلاعات دوره'!C:C,0),MATCH(H$1,'اطلاعات دوره'!$1:$1,0)),0)</f>
        <v>99/03/01</v>
      </c>
      <c r="I149" s="47" t="str">
        <f>IFERROR(INDEX('اطلاعات دوره'!A:Z,MATCH(G149,'اطلاعات دوره'!C:C,0),MATCH(I$1,'اطلاعات دوره'!$1:$1,0)),0)</f>
        <v>99/03/31</v>
      </c>
      <c r="J149" s="48">
        <f>IFERROR(INDEX('اطلاعات دوره'!A:Z,MATCH(G149,'اطلاعات دوره'!C:C,0),MATCH(J$1,'اطلاعات دوره'!$1:$1,0)),0)</f>
        <v>31</v>
      </c>
      <c r="K149" s="46"/>
      <c r="L149" s="158" t="str">
        <f>IFERROR(INDEX('اطلاعات دوره'!A:Z,MATCH(G149,'اطلاعات دوره'!C:C,0)-1,MATCH("عنوان",'اطلاعات دوره'!$1:$1,0)),"---")</f>
        <v>99/2</v>
      </c>
      <c r="M149" s="47" t="str">
        <f t="shared" si="22"/>
        <v>پایلوت سرامیک-99/2</v>
      </c>
      <c r="N149" s="48" t="str">
        <f t="shared" si="23"/>
        <v>پایلوت سرامیک-99/3</v>
      </c>
      <c r="O149" s="45"/>
      <c r="P149" s="158">
        <f>IFERROR(INDEX('قرائت کنتور'!A:AZ,MATCH(A149&amp;"-"&amp;"گاز",'قرائت کنتور'!B:B,0),MATCH(L149,'قرائت کنتور'!$1:$1,0)),0)</f>
        <v>127903</v>
      </c>
      <c r="Q149" s="47">
        <f>IFERROR(INDEX('قرائت کنتور'!A:AZ,MATCH(A149&amp;"-"&amp;"گاز",'قرائت کنتور'!B:B,0),MATCH(G149,'قرائت کنتور'!$1:$1,0)),0)</f>
        <v>127880</v>
      </c>
      <c r="R149" s="47">
        <f t="shared" si="24"/>
        <v>-23</v>
      </c>
      <c r="S149" s="45"/>
      <c r="T149" s="155">
        <f>IFERROR(INDEX('تعرفه ها'!A:Z,MATCH("بهای هر متر مکعب گاز مصرفی",'تعرفه ها'!$B:$B,0),MATCH(F149,'تعرفه ها'!$2:$2,0)),"---")</f>
        <v>1150</v>
      </c>
      <c r="U149" s="50">
        <f t="shared" si="25"/>
        <v>-26450</v>
      </c>
      <c r="V149" s="50">
        <f>IFERROR(ROUND(R149*INDEX('تعرفه ها'!A:Z,MATCH("عوارض گاز به ازاء هر متر مکعب",'تعرفه ها'!$B:$B,0),MATCH(F149,'تعرفه ها'!$2:$2,0)),0),"---")</f>
        <v>0</v>
      </c>
      <c r="W149" s="50">
        <f>IFERROR(ROUND(((U149+V149)*INDEX('تعرفه ها'!A:Z,MATCH("هزینه نگهداری و تعمیرات شبکه گاز",'تعرفه ها'!$B:$B,0),MATCH(F149,'تعرفه ها'!$2:$2,0))/100),0),"---")</f>
        <v>-2645</v>
      </c>
      <c r="X149" s="50">
        <f>IFERROR(IF(INDEX('اطلاعات دوره'!A:Z,MATCH(G149,'اطلاعات دوره'!C:C,0),MATCH("گاز",'اطلاعات دوره'!$1:$1,0))="دارد",ROUND((U149+V149)*INDEX('تعرفه ها'!A:Z,MATCH("پیک فصلی گاز",'تعرفه ها'!$B:$B,0),MATCH(F149,'تعرفه ها'!$2:$2,0))/100,0),0),"---")</f>
        <v>0</v>
      </c>
      <c r="Y149" s="50">
        <f>IFERROR(ROUND(SUM(U149+V149+W149+X149)*INDEX('تعرفه ها'!A:Z,MATCH("مالیات گاز",'تعرفه ها'!$B:$B,0),MATCH(F149,'تعرفه ها'!$2:$2,0))/100,0),"---")</f>
        <v>0</v>
      </c>
      <c r="Z149" s="50">
        <f t="shared" si="26"/>
        <v>-29095</v>
      </c>
      <c r="AA149" s="50">
        <f t="shared" si="20"/>
        <v>14566485</v>
      </c>
      <c r="AB149" s="50">
        <f t="shared" si="27"/>
        <v>14537390</v>
      </c>
      <c r="AC149" s="50">
        <f t="shared" si="28"/>
        <v>390</v>
      </c>
      <c r="AD149" s="153">
        <f t="shared" si="29"/>
        <v>14537000</v>
      </c>
      <c r="AF149" s="155" t="str">
        <f>IFERROR(IF(INDEX(پرداخت!A:AZ,MATCH(A149&amp;" - "&amp;"گاز",پرداخت!$B:$B,0),MATCH(G149,پرداخت!$1:$1,0))="نشده","نشده","شده"),"---")</f>
        <v>نشده</v>
      </c>
      <c r="AH149" s="144"/>
    </row>
    <row r="150" spans="1:34" ht="34.9" hidden="1" customHeight="1">
      <c r="A150" s="171" t="s">
        <v>223</v>
      </c>
      <c r="B150" s="47">
        <f>IFERROR(INDEX('اطلاعات انشعابات شرکتها'!A:BB,MATCH(A150,'اطلاعات انشعابات شرکتها'!A:A,0),MATCH(B$1,'اطلاعات انشعابات شرکتها'!$1:$1,0)),0)</f>
        <v>114</v>
      </c>
      <c r="C150" s="48">
        <f>IFERROR(INDEX('اطلاعات انشعابات شرکتها'!A:BB,MATCH(A150,'اطلاعات انشعابات شرکتها'!A:A,0),MATCH(C$1,'اطلاعات انشعابات شرکتها'!$1:$1,0)),0)</f>
        <v>0</v>
      </c>
      <c r="D150" s="45"/>
      <c r="E150" s="171">
        <v>3</v>
      </c>
      <c r="F150" s="170">
        <v>99</v>
      </c>
      <c r="G150" s="47" t="str">
        <f t="shared" si="21"/>
        <v>99/3</v>
      </c>
      <c r="H150" s="47" t="str">
        <f>IFERROR(INDEX('اطلاعات دوره'!A:Z,MATCH(G150,'اطلاعات دوره'!C:C,0),MATCH(H$1,'اطلاعات دوره'!$1:$1,0)),0)</f>
        <v>99/03/01</v>
      </c>
      <c r="I150" s="47" t="str">
        <f>IFERROR(INDEX('اطلاعات دوره'!A:Z,MATCH(G150,'اطلاعات دوره'!C:C,0),MATCH(I$1,'اطلاعات دوره'!$1:$1,0)),0)</f>
        <v>99/03/31</v>
      </c>
      <c r="J150" s="48">
        <f>IFERROR(INDEX('اطلاعات دوره'!A:Z,MATCH(G150,'اطلاعات دوره'!C:C,0),MATCH(J$1,'اطلاعات دوره'!$1:$1,0)),0)</f>
        <v>31</v>
      </c>
      <c r="K150" s="46"/>
      <c r="L150" s="158" t="str">
        <f>IFERROR(INDEX('اطلاعات دوره'!A:Z,MATCH(G150,'اطلاعات دوره'!C:C,0)-1,MATCH("عنوان",'اطلاعات دوره'!$1:$1,0)),"---")</f>
        <v>99/2</v>
      </c>
      <c r="M150" s="47" t="str">
        <f t="shared" si="22"/>
        <v>پدیده انرژی پارسیان-99/2</v>
      </c>
      <c r="N150" s="48" t="str">
        <f t="shared" si="23"/>
        <v>پدیده انرژی پارسیان-99/3</v>
      </c>
      <c r="O150" s="45"/>
      <c r="P150" s="158">
        <f>IFERROR(INDEX('قرائت کنتور'!A:AZ,MATCH(A150&amp;"-"&amp;"گاز",'قرائت کنتور'!B:B,0),MATCH(L150,'قرائت کنتور'!$1:$1,0)),0)</f>
        <v>54230</v>
      </c>
      <c r="Q150" s="47">
        <f>IFERROR(INDEX('قرائت کنتور'!A:AZ,MATCH(A150&amp;"-"&amp;"گاز",'قرائت کنتور'!B:B,0),MATCH(G150,'قرائت کنتور'!$1:$1,0)),0)</f>
        <v>54014</v>
      </c>
      <c r="R150" s="47">
        <f t="shared" si="24"/>
        <v>-216</v>
      </c>
      <c r="S150" s="45"/>
      <c r="T150" s="155">
        <f>IFERROR(INDEX('تعرفه ها'!A:Z,MATCH("بهای هر متر مکعب گاز مصرفی",'تعرفه ها'!$B:$B,0),MATCH(F150,'تعرفه ها'!$2:$2,0)),"---")</f>
        <v>1150</v>
      </c>
      <c r="U150" s="50">
        <f t="shared" si="25"/>
        <v>-248400</v>
      </c>
      <c r="V150" s="50">
        <f>IFERROR(ROUND(R150*INDEX('تعرفه ها'!A:Z,MATCH("عوارض گاز به ازاء هر متر مکعب",'تعرفه ها'!$B:$B,0),MATCH(F150,'تعرفه ها'!$2:$2,0)),0),"---")</f>
        <v>0</v>
      </c>
      <c r="W150" s="50">
        <f>IFERROR(ROUND(((U150+V150)*INDEX('تعرفه ها'!A:Z,MATCH("هزینه نگهداری و تعمیرات شبکه گاز",'تعرفه ها'!$B:$B,0),MATCH(F150,'تعرفه ها'!$2:$2,0))/100),0),"---")</f>
        <v>-24840</v>
      </c>
      <c r="X150" s="50">
        <f>IFERROR(IF(INDEX('اطلاعات دوره'!A:Z,MATCH(G150,'اطلاعات دوره'!C:C,0),MATCH("گاز",'اطلاعات دوره'!$1:$1,0))="دارد",ROUND((U150+V150)*INDEX('تعرفه ها'!A:Z,MATCH("پیک فصلی گاز",'تعرفه ها'!$B:$B,0),MATCH(F150,'تعرفه ها'!$2:$2,0))/100,0),0),"---")</f>
        <v>0</v>
      </c>
      <c r="Y150" s="50">
        <f>IFERROR(ROUND(SUM(U150+V150+W150+X150)*INDEX('تعرفه ها'!A:Z,MATCH("مالیات گاز",'تعرفه ها'!$B:$B,0),MATCH(F150,'تعرفه ها'!$2:$2,0))/100,0),"---")</f>
        <v>0</v>
      </c>
      <c r="Z150" s="50">
        <f t="shared" si="26"/>
        <v>-273240</v>
      </c>
      <c r="AA150" s="50">
        <f t="shared" si="20"/>
        <v>16525745</v>
      </c>
      <c r="AB150" s="50">
        <f t="shared" si="27"/>
        <v>16252505</v>
      </c>
      <c r="AC150" s="50">
        <f t="shared" si="28"/>
        <v>505</v>
      </c>
      <c r="AD150" s="153">
        <f t="shared" si="29"/>
        <v>16252000</v>
      </c>
      <c r="AF150" s="155" t="str">
        <f>IFERROR(IF(INDEX(پرداخت!A:AZ,MATCH(A150&amp;" - "&amp;"گاز",پرداخت!$B:$B,0),MATCH(G150,پرداخت!$1:$1,0))="نشده","نشده","شده"),"---")</f>
        <v>نشده</v>
      </c>
      <c r="AH150" s="144"/>
    </row>
    <row r="151" spans="1:34" ht="34.9" hidden="1" customHeight="1">
      <c r="A151" s="171" t="s">
        <v>224</v>
      </c>
      <c r="B151" s="47">
        <f>IFERROR(INDEX('اطلاعات انشعابات شرکتها'!A:BB,MATCH(A151,'اطلاعات انشعابات شرکتها'!A:A,0),MATCH(B$1,'اطلاعات انشعابات شرکتها'!$1:$1,0)),0)</f>
        <v>115</v>
      </c>
      <c r="C151" s="48">
        <f>IFERROR(INDEX('اطلاعات انشعابات شرکتها'!A:BB,MATCH(A151,'اطلاعات انشعابات شرکتها'!A:A,0),MATCH(C$1,'اطلاعات انشعابات شرکتها'!$1:$1,0)),0)</f>
        <v>0</v>
      </c>
      <c r="D151" s="45"/>
      <c r="E151" s="171">
        <v>3</v>
      </c>
      <c r="F151" s="170">
        <v>99</v>
      </c>
      <c r="G151" s="47" t="str">
        <f t="shared" si="21"/>
        <v>99/3</v>
      </c>
      <c r="H151" s="47" t="str">
        <f>IFERROR(INDEX('اطلاعات دوره'!A:Z,MATCH(G151,'اطلاعات دوره'!C:C,0),MATCH(H$1,'اطلاعات دوره'!$1:$1,0)),0)</f>
        <v>99/03/01</v>
      </c>
      <c r="I151" s="47" t="str">
        <f>IFERROR(INDEX('اطلاعات دوره'!A:Z,MATCH(G151,'اطلاعات دوره'!C:C,0),MATCH(I$1,'اطلاعات دوره'!$1:$1,0)),0)</f>
        <v>99/03/31</v>
      </c>
      <c r="J151" s="48">
        <f>IFERROR(INDEX('اطلاعات دوره'!A:Z,MATCH(G151,'اطلاعات دوره'!C:C,0),MATCH(J$1,'اطلاعات دوره'!$1:$1,0)),0)</f>
        <v>31</v>
      </c>
      <c r="K151" s="46"/>
      <c r="L151" s="158" t="str">
        <f>IFERROR(INDEX('اطلاعات دوره'!A:Z,MATCH(G151,'اطلاعات دوره'!C:C,0)-1,MATCH("عنوان",'اطلاعات دوره'!$1:$1,0)),"---")</f>
        <v>99/2</v>
      </c>
      <c r="M151" s="47" t="str">
        <f t="shared" si="22"/>
        <v>پرتو صنعت پاژ-99/2</v>
      </c>
      <c r="N151" s="48" t="str">
        <f t="shared" si="23"/>
        <v>پرتو صنعت پاژ-99/3</v>
      </c>
      <c r="O151" s="45"/>
      <c r="P151" s="158">
        <f>IFERROR(INDEX('قرائت کنتور'!A:AZ,MATCH(A151&amp;"-"&amp;"گاز",'قرائت کنتور'!B:B,0),MATCH(L151,'قرائت کنتور'!$1:$1,0)),0)</f>
        <v>123328</v>
      </c>
      <c r="Q151" s="47">
        <f>IFERROR(INDEX('قرائت کنتور'!A:AZ,MATCH(A151&amp;"-"&amp;"گاز",'قرائت کنتور'!B:B,0),MATCH(G151,'قرائت کنتور'!$1:$1,0)),0)</f>
        <v>122632</v>
      </c>
      <c r="R151" s="47">
        <f t="shared" si="24"/>
        <v>-696</v>
      </c>
      <c r="S151" s="45"/>
      <c r="T151" s="155">
        <f>IFERROR(INDEX('تعرفه ها'!A:Z,MATCH("بهای هر متر مکعب گاز مصرفی",'تعرفه ها'!$B:$B,0),MATCH(F151,'تعرفه ها'!$2:$2,0)),"---")</f>
        <v>1150</v>
      </c>
      <c r="U151" s="50">
        <f t="shared" si="25"/>
        <v>-800400</v>
      </c>
      <c r="V151" s="50">
        <f>IFERROR(ROUND(R151*INDEX('تعرفه ها'!A:Z,MATCH("عوارض گاز به ازاء هر متر مکعب",'تعرفه ها'!$B:$B,0),MATCH(F151,'تعرفه ها'!$2:$2,0)),0),"---")</f>
        <v>0</v>
      </c>
      <c r="W151" s="50">
        <f>IFERROR(ROUND(((U151+V151)*INDEX('تعرفه ها'!A:Z,MATCH("هزینه نگهداری و تعمیرات شبکه گاز",'تعرفه ها'!$B:$B,0),MATCH(F151,'تعرفه ها'!$2:$2,0))/100),0),"---")</f>
        <v>-80040</v>
      </c>
      <c r="X151" s="50">
        <f>IFERROR(IF(INDEX('اطلاعات دوره'!A:Z,MATCH(G151,'اطلاعات دوره'!C:C,0),MATCH("گاز",'اطلاعات دوره'!$1:$1,0))="دارد",ROUND((U151+V151)*INDEX('تعرفه ها'!A:Z,MATCH("پیک فصلی گاز",'تعرفه ها'!$B:$B,0),MATCH(F151,'تعرفه ها'!$2:$2,0))/100,0),0),"---")</f>
        <v>0</v>
      </c>
      <c r="Y151" s="50">
        <f>IFERROR(ROUND(SUM(U151+V151+W151+X151)*INDEX('تعرفه ها'!A:Z,MATCH("مالیات گاز",'تعرفه ها'!$B:$B,0),MATCH(F151,'تعرفه ها'!$2:$2,0))/100,0),"---")</f>
        <v>0</v>
      </c>
      <c r="Z151" s="50">
        <f t="shared" si="26"/>
        <v>-880440</v>
      </c>
      <c r="AA151" s="50">
        <f t="shared" si="20"/>
        <v>65203500</v>
      </c>
      <c r="AB151" s="50">
        <f t="shared" si="27"/>
        <v>64323060</v>
      </c>
      <c r="AC151" s="50">
        <f t="shared" si="28"/>
        <v>60</v>
      </c>
      <c r="AD151" s="153">
        <f t="shared" si="29"/>
        <v>64323000</v>
      </c>
      <c r="AF151" s="155" t="str">
        <f>IFERROR(IF(INDEX(پرداخت!A:AZ,MATCH(A151&amp;" - "&amp;"گاز",پرداخت!$B:$B,0),MATCH(G151,پرداخت!$1:$1,0))="نشده","نشده","شده"),"---")</f>
        <v>نشده</v>
      </c>
      <c r="AH151" s="144"/>
    </row>
    <row r="152" spans="1:34" ht="34.9" hidden="1" customHeight="1">
      <c r="A152" s="171" t="s">
        <v>225</v>
      </c>
      <c r="B152" s="47">
        <f>IFERROR(INDEX('اطلاعات انشعابات شرکتها'!A:BB,MATCH(A152,'اطلاعات انشعابات شرکتها'!A:A,0),MATCH(B$1,'اطلاعات انشعابات شرکتها'!$1:$1,0)),0)</f>
        <v>116</v>
      </c>
      <c r="C152" s="48">
        <f>IFERROR(INDEX('اطلاعات انشعابات شرکتها'!A:BB,MATCH(A152,'اطلاعات انشعابات شرکتها'!A:A,0),MATCH(C$1,'اطلاعات انشعابات شرکتها'!$1:$1,0)),0)</f>
        <v>0</v>
      </c>
      <c r="D152" s="45"/>
      <c r="E152" s="171">
        <v>3</v>
      </c>
      <c r="F152" s="170">
        <v>99</v>
      </c>
      <c r="G152" s="47" t="str">
        <f t="shared" si="21"/>
        <v>99/3</v>
      </c>
      <c r="H152" s="47" t="str">
        <f>IFERROR(INDEX('اطلاعات دوره'!A:Z,MATCH(G152,'اطلاعات دوره'!C:C,0),MATCH(H$1,'اطلاعات دوره'!$1:$1,0)),0)</f>
        <v>99/03/01</v>
      </c>
      <c r="I152" s="47" t="str">
        <f>IFERROR(INDEX('اطلاعات دوره'!A:Z,MATCH(G152,'اطلاعات دوره'!C:C,0),MATCH(I$1,'اطلاعات دوره'!$1:$1,0)),0)</f>
        <v>99/03/31</v>
      </c>
      <c r="J152" s="48">
        <f>IFERROR(INDEX('اطلاعات دوره'!A:Z,MATCH(G152,'اطلاعات دوره'!C:C,0),MATCH(J$1,'اطلاعات دوره'!$1:$1,0)),0)</f>
        <v>31</v>
      </c>
      <c r="K152" s="46"/>
      <c r="L152" s="158" t="str">
        <f>IFERROR(INDEX('اطلاعات دوره'!A:Z,MATCH(G152,'اطلاعات دوره'!C:C,0)-1,MATCH("عنوان",'اطلاعات دوره'!$1:$1,0)),"---")</f>
        <v>99/2</v>
      </c>
      <c r="M152" s="47" t="str">
        <f t="shared" si="22"/>
        <v>پروتئین نو ترکیب طاها (1)-99/2</v>
      </c>
      <c r="N152" s="48" t="str">
        <f t="shared" si="23"/>
        <v>پروتئین نو ترکیب طاها (1)-99/3</v>
      </c>
      <c r="O152" s="45"/>
      <c r="P152" s="158">
        <f>IFERROR(INDEX('قرائت کنتور'!A:AZ,MATCH(A152&amp;"-"&amp;"گاز",'قرائت کنتور'!B:B,0),MATCH(L152,'قرائت کنتور'!$1:$1,0)),0)</f>
        <v>8671</v>
      </c>
      <c r="Q152" s="47">
        <f>IFERROR(INDEX('قرائت کنتور'!A:AZ,MATCH(A152&amp;"-"&amp;"گاز",'قرائت کنتور'!B:B,0),MATCH(G152,'قرائت کنتور'!$1:$1,0)),0)</f>
        <v>8671</v>
      </c>
      <c r="R152" s="47">
        <f t="shared" si="24"/>
        <v>0</v>
      </c>
      <c r="S152" s="45"/>
      <c r="T152" s="155">
        <f>IFERROR(INDEX('تعرفه ها'!A:Z,MATCH("بهای هر متر مکعب گاز مصرفی",'تعرفه ها'!$B:$B,0),MATCH(F152,'تعرفه ها'!$2:$2,0)),"---")</f>
        <v>1150</v>
      </c>
      <c r="U152" s="50">
        <f t="shared" si="25"/>
        <v>0</v>
      </c>
      <c r="V152" s="50">
        <f>IFERROR(ROUND(R152*INDEX('تعرفه ها'!A:Z,MATCH("عوارض گاز به ازاء هر متر مکعب",'تعرفه ها'!$B:$B,0),MATCH(F152,'تعرفه ها'!$2:$2,0)),0),"---")</f>
        <v>0</v>
      </c>
      <c r="W152" s="50">
        <f>IFERROR(ROUND(((U152+V152)*INDEX('تعرفه ها'!A:Z,MATCH("هزینه نگهداری و تعمیرات شبکه گاز",'تعرفه ها'!$B:$B,0),MATCH(F152,'تعرفه ها'!$2:$2,0))/100),0),"---")</f>
        <v>0</v>
      </c>
      <c r="X152" s="50">
        <f>IFERROR(IF(INDEX('اطلاعات دوره'!A:Z,MATCH(G152,'اطلاعات دوره'!C:C,0),MATCH("گاز",'اطلاعات دوره'!$1:$1,0))="دارد",ROUND((U152+V152)*INDEX('تعرفه ها'!A:Z,MATCH("پیک فصلی گاز",'تعرفه ها'!$B:$B,0),MATCH(F152,'تعرفه ها'!$2:$2,0))/100,0),0),"---")</f>
        <v>0</v>
      </c>
      <c r="Y152" s="50">
        <f>IFERROR(ROUND(SUM(U152+V152+W152+X152)*INDEX('تعرفه ها'!A:Z,MATCH("مالیات گاز",'تعرفه ها'!$B:$B,0),MATCH(F152,'تعرفه ها'!$2:$2,0))/100,0),"---")</f>
        <v>0</v>
      </c>
      <c r="Z152" s="50">
        <f t="shared" si="26"/>
        <v>0</v>
      </c>
      <c r="AA152" s="50">
        <f t="shared" si="20"/>
        <v>8761135</v>
      </c>
      <c r="AB152" s="50">
        <f t="shared" si="27"/>
        <v>8761135</v>
      </c>
      <c r="AC152" s="50">
        <f t="shared" si="28"/>
        <v>135</v>
      </c>
      <c r="AD152" s="153">
        <f t="shared" si="29"/>
        <v>8761000</v>
      </c>
      <c r="AF152" s="155" t="str">
        <f>IFERROR(IF(INDEX(پرداخت!A:AZ,MATCH(A152&amp;" - "&amp;"گاز",پرداخت!$B:$B,0),MATCH(G152,پرداخت!$1:$1,0))="نشده","نشده","شده"),"---")</f>
        <v>نشده</v>
      </c>
      <c r="AH152" s="144"/>
    </row>
    <row r="153" spans="1:34" ht="34.9" hidden="1" customHeight="1">
      <c r="A153" s="171" t="s">
        <v>226</v>
      </c>
      <c r="B153" s="47">
        <f>IFERROR(INDEX('اطلاعات انشعابات شرکتها'!A:BB,MATCH(A153,'اطلاعات انشعابات شرکتها'!A:A,0),MATCH(B$1,'اطلاعات انشعابات شرکتها'!$1:$1,0)),0)</f>
        <v>117</v>
      </c>
      <c r="C153" s="48">
        <f>IFERROR(INDEX('اطلاعات انشعابات شرکتها'!A:BB,MATCH(A153,'اطلاعات انشعابات شرکتها'!A:A,0),MATCH(C$1,'اطلاعات انشعابات شرکتها'!$1:$1,0)),0)</f>
        <v>0</v>
      </c>
      <c r="D153" s="45"/>
      <c r="E153" s="171">
        <v>3</v>
      </c>
      <c r="F153" s="170">
        <v>99</v>
      </c>
      <c r="G153" s="47" t="str">
        <f t="shared" si="21"/>
        <v>99/3</v>
      </c>
      <c r="H153" s="47" t="str">
        <f>IFERROR(INDEX('اطلاعات دوره'!A:Z,MATCH(G153,'اطلاعات دوره'!C:C,0),MATCH(H$1,'اطلاعات دوره'!$1:$1,0)),0)</f>
        <v>99/03/01</v>
      </c>
      <c r="I153" s="47" t="str">
        <f>IFERROR(INDEX('اطلاعات دوره'!A:Z,MATCH(G153,'اطلاعات دوره'!C:C,0),MATCH(I$1,'اطلاعات دوره'!$1:$1,0)),0)</f>
        <v>99/03/31</v>
      </c>
      <c r="J153" s="48">
        <f>IFERROR(INDEX('اطلاعات دوره'!A:Z,MATCH(G153,'اطلاعات دوره'!C:C,0),MATCH(J$1,'اطلاعات دوره'!$1:$1,0)),0)</f>
        <v>31</v>
      </c>
      <c r="K153" s="46"/>
      <c r="L153" s="158" t="str">
        <f>IFERROR(INDEX('اطلاعات دوره'!A:Z,MATCH(G153,'اطلاعات دوره'!C:C,0)-1,MATCH("عنوان",'اطلاعات دوره'!$1:$1,0)),"---")</f>
        <v>99/2</v>
      </c>
      <c r="M153" s="47" t="str">
        <f t="shared" si="22"/>
        <v>پروتئین نو ترکیب طاها (2)-99/2</v>
      </c>
      <c r="N153" s="48" t="str">
        <f t="shared" si="23"/>
        <v>پروتئین نو ترکیب طاها (2)-99/3</v>
      </c>
      <c r="O153" s="45"/>
      <c r="P153" s="158">
        <f>IFERROR(INDEX('قرائت کنتور'!A:AZ,MATCH(A153&amp;"-"&amp;"گاز",'قرائت کنتور'!B:B,0),MATCH(L153,'قرائت کنتور'!$1:$1,0)),0)</f>
        <v>456</v>
      </c>
      <c r="Q153" s="47">
        <f>IFERROR(INDEX('قرائت کنتور'!A:AZ,MATCH(A153&amp;"-"&amp;"گاز",'قرائت کنتور'!B:B,0),MATCH(G153,'قرائت کنتور'!$1:$1,0)),0)</f>
        <v>394</v>
      </c>
      <c r="R153" s="47">
        <f t="shared" si="24"/>
        <v>-62</v>
      </c>
      <c r="S153" s="45"/>
      <c r="T153" s="155">
        <f>IFERROR(INDEX('تعرفه ها'!A:Z,MATCH("بهای هر متر مکعب گاز مصرفی",'تعرفه ها'!$B:$B,0),MATCH(F153,'تعرفه ها'!$2:$2,0)),"---")</f>
        <v>1150</v>
      </c>
      <c r="U153" s="50">
        <f t="shared" si="25"/>
        <v>-71300</v>
      </c>
      <c r="V153" s="50">
        <f>IFERROR(ROUND(R153*INDEX('تعرفه ها'!A:Z,MATCH("عوارض گاز به ازاء هر متر مکعب",'تعرفه ها'!$B:$B,0),MATCH(F153,'تعرفه ها'!$2:$2,0)),0),"---")</f>
        <v>0</v>
      </c>
      <c r="W153" s="50">
        <f>IFERROR(ROUND(((U153+V153)*INDEX('تعرفه ها'!A:Z,MATCH("هزینه نگهداری و تعمیرات شبکه گاز",'تعرفه ها'!$B:$B,0),MATCH(F153,'تعرفه ها'!$2:$2,0))/100),0),"---")</f>
        <v>-7130</v>
      </c>
      <c r="X153" s="50">
        <f>IFERROR(IF(INDEX('اطلاعات دوره'!A:Z,MATCH(G153,'اطلاعات دوره'!C:C,0),MATCH("گاز",'اطلاعات دوره'!$1:$1,0))="دارد",ROUND((U153+V153)*INDEX('تعرفه ها'!A:Z,MATCH("پیک فصلی گاز",'تعرفه ها'!$B:$B,0),MATCH(F153,'تعرفه ها'!$2:$2,0))/100,0),0),"---")</f>
        <v>0</v>
      </c>
      <c r="Y153" s="50">
        <f>IFERROR(ROUND(SUM(U153+V153+W153+X153)*INDEX('تعرفه ها'!A:Z,MATCH("مالیات گاز",'تعرفه ها'!$B:$B,0),MATCH(F153,'تعرفه ها'!$2:$2,0))/100,0),"---")</f>
        <v>0</v>
      </c>
      <c r="Z153" s="50">
        <f t="shared" si="26"/>
        <v>-78430</v>
      </c>
      <c r="AA153" s="50">
        <f t="shared" si="20"/>
        <v>514960</v>
      </c>
      <c r="AB153" s="50">
        <f t="shared" si="27"/>
        <v>436530</v>
      </c>
      <c r="AC153" s="50">
        <f t="shared" si="28"/>
        <v>530</v>
      </c>
      <c r="AD153" s="153">
        <f t="shared" si="29"/>
        <v>436000</v>
      </c>
      <c r="AF153" s="155" t="str">
        <f>IFERROR(IF(INDEX(پرداخت!A:AZ,MATCH(A153&amp;" - "&amp;"گاز",پرداخت!$B:$B,0),MATCH(G153,پرداخت!$1:$1,0))="نشده","نشده","شده"),"---")</f>
        <v>نشده</v>
      </c>
      <c r="AH153" s="144"/>
    </row>
    <row r="154" spans="1:34" ht="34.9" hidden="1" customHeight="1">
      <c r="A154" s="171" t="s">
        <v>227</v>
      </c>
      <c r="B154" s="47">
        <f>IFERROR(INDEX('اطلاعات انشعابات شرکتها'!A:BB,MATCH(A154,'اطلاعات انشعابات شرکتها'!A:A,0),MATCH(B$1,'اطلاعات انشعابات شرکتها'!$1:$1,0)),0)</f>
        <v>118</v>
      </c>
      <c r="C154" s="48">
        <f>IFERROR(INDEX('اطلاعات انشعابات شرکتها'!A:BB,MATCH(A154,'اطلاعات انشعابات شرکتها'!A:A,0),MATCH(C$1,'اطلاعات انشعابات شرکتها'!$1:$1,0)),0)</f>
        <v>0</v>
      </c>
      <c r="D154" s="45"/>
      <c r="E154" s="171">
        <v>3</v>
      </c>
      <c r="F154" s="170">
        <v>99</v>
      </c>
      <c r="G154" s="47" t="str">
        <f t="shared" si="21"/>
        <v>99/3</v>
      </c>
      <c r="H154" s="47" t="str">
        <f>IFERROR(INDEX('اطلاعات دوره'!A:Z,MATCH(G154,'اطلاعات دوره'!C:C,0),MATCH(H$1,'اطلاعات دوره'!$1:$1,0)),0)</f>
        <v>99/03/01</v>
      </c>
      <c r="I154" s="47" t="str">
        <f>IFERROR(INDEX('اطلاعات دوره'!A:Z,MATCH(G154,'اطلاعات دوره'!C:C,0),MATCH(I$1,'اطلاعات دوره'!$1:$1,0)),0)</f>
        <v>99/03/31</v>
      </c>
      <c r="J154" s="48">
        <f>IFERROR(INDEX('اطلاعات دوره'!A:Z,MATCH(G154,'اطلاعات دوره'!C:C,0),MATCH(J$1,'اطلاعات دوره'!$1:$1,0)),0)</f>
        <v>31</v>
      </c>
      <c r="K154" s="46"/>
      <c r="L154" s="158" t="str">
        <f>IFERROR(INDEX('اطلاعات دوره'!A:Z,MATCH(G154,'اطلاعات دوره'!C:C,0)-1,MATCH("عنوان",'اطلاعات دوره'!$1:$1,0)),"---")</f>
        <v>99/2</v>
      </c>
      <c r="M154" s="47" t="str">
        <f t="shared" si="22"/>
        <v>پشتیبانی صنایع دیار شرق-99/2</v>
      </c>
      <c r="N154" s="48" t="str">
        <f t="shared" si="23"/>
        <v>پشتیبانی صنایع دیار شرق-99/3</v>
      </c>
      <c r="O154" s="45"/>
      <c r="P154" s="158">
        <f>IFERROR(INDEX('قرائت کنتور'!A:AZ,MATCH(A154&amp;"-"&amp;"گاز",'قرائت کنتور'!B:B,0),MATCH(L154,'قرائت کنتور'!$1:$1,0)),0)</f>
        <v>2928</v>
      </c>
      <c r="Q154" s="47">
        <f>IFERROR(INDEX('قرائت کنتور'!A:AZ,MATCH(A154&amp;"-"&amp;"گاز",'قرائت کنتور'!B:B,0),MATCH(G154,'قرائت کنتور'!$1:$1,0)),0)</f>
        <v>2849</v>
      </c>
      <c r="R154" s="47">
        <f t="shared" si="24"/>
        <v>-79</v>
      </c>
      <c r="S154" s="45"/>
      <c r="T154" s="155">
        <f>IFERROR(INDEX('تعرفه ها'!A:Z,MATCH("بهای هر متر مکعب گاز مصرفی",'تعرفه ها'!$B:$B,0),MATCH(F154,'تعرفه ها'!$2:$2,0)),"---")</f>
        <v>1150</v>
      </c>
      <c r="U154" s="50">
        <f t="shared" si="25"/>
        <v>-90850</v>
      </c>
      <c r="V154" s="50">
        <f>IFERROR(ROUND(R154*INDEX('تعرفه ها'!A:Z,MATCH("عوارض گاز به ازاء هر متر مکعب",'تعرفه ها'!$B:$B,0),MATCH(F154,'تعرفه ها'!$2:$2,0)),0),"---")</f>
        <v>0</v>
      </c>
      <c r="W154" s="50">
        <f>IFERROR(ROUND(((U154+V154)*INDEX('تعرفه ها'!A:Z,MATCH("هزینه نگهداری و تعمیرات شبکه گاز",'تعرفه ها'!$B:$B,0),MATCH(F154,'تعرفه ها'!$2:$2,0))/100),0),"---")</f>
        <v>-9085</v>
      </c>
      <c r="X154" s="50">
        <f>IFERROR(IF(INDEX('اطلاعات دوره'!A:Z,MATCH(G154,'اطلاعات دوره'!C:C,0),MATCH("گاز",'اطلاعات دوره'!$1:$1,0))="دارد",ROUND((U154+V154)*INDEX('تعرفه ها'!A:Z,MATCH("پیک فصلی گاز",'تعرفه ها'!$B:$B,0),MATCH(F154,'تعرفه ها'!$2:$2,0))/100,0),0),"---")</f>
        <v>0</v>
      </c>
      <c r="Y154" s="50">
        <f>IFERROR(ROUND(SUM(U154+V154+W154+X154)*INDEX('تعرفه ها'!A:Z,MATCH("مالیات گاز",'تعرفه ها'!$B:$B,0),MATCH(F154,'تعرفه ها'!$2:$2,0))/100,0),"---")</f>
        <v>0</v>
      </c>
      <c r="Z154" s="50">
        <f t="shared" si="26"/>
        <v>-99935</v>
      </c>
      <c r="AA154" s="50">
        <f t="shared" si="20"/>
        <v>10644560</v>
      </c>
      <c r="AB154" s="50">
        <f t="shared" si="27"/>
        <v>10544625</v>
      </c>
      <c r="AC154" s="50">
        <f t="shared" si="28"/>
        <v>625</v>
      </c>
      <c r="AD154" s="153">
        <f t="shared" si="29"/>
        <v>10544000</v>
      </c>
      <c r="AF154" s="155" t="str">
        <f>IFERROR(IF(INDEX(پرداخت!A:AZ,MATCH(A154&amp;" - "&amp;"گاز",پرداخت!$B:$B,0),MATCH(G154,پرداخت!$1:$1,0))="نشده","نشده","شده"),"---")</f>
        <v>نشده</v>
      </c>
      <c r="AH154" s="144"/>
    </row>
    <row r="155" spans="1:34" ht="34.9" hidden="1" customHeight="1">
      <c r="A155" s="171" t="s">
        <v>228</v>
      </c>
      <c r="B155" s="47">
        <f>IFERROR(INDEX('اطلاعات انشعابات شرکتها'!A:BB,MATCH(A155,'اطلاعات انشعابات شرکتها'!A:A,0),MATCH(B$1,'اطلاعات انشعابات شرکتها'!$1:$1,0)),0)</f>
        <v>119</v>
      </c>
      <c r="C155" s="48">
        <f>IFERROR(INDEX('اطلاعات انشعابات شرکتها'!A:BB,MATCH(A155,'اطلاعات انشعابات شرکتها'!A:A,0),MATCH(C$1,'اطلاعات انشعابات شرکتها'!$1:$1,0)),0)</f>
        <v>0</v>
      </c>
      <c r="D155" s="45"/>
      <c r="E155" s="171">
        <v>3</v>
      </c>
      <c r="F155" s="170">
        <v>99</v>
      </c>
      <c r="G155" s="47" t="str">
        <f t="shared" si="21"/>
        <v>99/3</v>
      </c>
      <c r="H155" s="47" t="str">
        <f>IFERROR(INDEX('اطلاعات دوره'!A:Z,MATCH(G155,'اطلاعات دوره'!C:C,0),MATCH(H$1,'اطلاعات دوره'!$1:$1,0)),0)</f>
        <v>99/03/01</v>
      </c>
      <c r="I155" s="47" t="str">
        <f>IFERROR(INDEX('اطلاعات دوره'!A:Z,MATCH(G155,'اطلاعات دوره'!C:C,0),MATCH(I$1,'اطلاعات دوره'!$1:$1,0)),0)</f>
        <v>99/03/31</v>
      </c>
      <c r="J155" s="48">
        <f>IFERROR(INDEX('اطلاعات دوره'!A:Z,MATCH(G155,'اطلاعات دوره'!C:C,0),MATCH(J$1,'اطلاعات دوره'!$1:$1,0)),0)</f>
        <v>31</v>
      </c>
      <c r="K155" s="46"/>
      <c r="L155" s="158" t="str">
        <f>IFERROR(INDEX('اطلاعات دوره'!A:Z,MATCH(G155,'اطلاعات دوره'!C:C,0)-1,MATCH("عنوان",'اطلاعات دوره'!$1:$1,0)),"---")</f>
        <v>99/2</v>
      </c>
      <c r="M155" s="47" t="str">
        <f t="shared" si="22"/>
        <v>پویش تجهیز-99/2</v>
      </c>
      <c r="N155" s="48" t="str">
        <f t="shared" si="23"/>
        <v>پویش تجهیز-99/3</v>
      </c>
      <c r="O155" s="45"/>
      <c r="P155" s="158">
        <f>IFERROR(INDEX('قرائت کنتور'!A:AZ,MATCH(A155&amp;"-"&amp;"گاز",'قرائت کنتور'!B:B,0),MATCH(L155,'قرائت کنتور'!$1:$1,0)),0)</f>
        <v>4077</v>
      </c>
      <c r="Q155" s="47">
        <f>IFERROR(INDEX('قرائت کنتور'!A:AZ,MATCH(A155&amp;"-"&amp;"گاز",'قرائت کنتور'!B:B,0),MATCH(G155,'قرائت کنتور'!$1:$1,0)),0)</f>
        <v>4073</v>
      </c>
      <c r="R155" s="47">
        <f t="shared" si="24"/>
        <v>-4</v>
      </c>
      <c r="S155" s="45"/>
      <c r="T155" s="155">
        <f>IFERROR(INDEX('تعرفه ها'!A:Z,MATCH("بهای هر متر مکعب گاز مصرفی",'تعرفه ها'!$B:$B,0),MATCH(F155,'تعرفه ها'!$2:$2,0)),"---")</f>
        <v>1150</v>
      </c>
      <c r="U155" s="50">
        <f t="shared" si="25"/>
        <v>-4600</v>
      </c>
      <c r="V155" s="50">
        <f>IFERROR(ROUND(R155*INDEX('تعرفه ها'!A:Z,MATCH("عوارض گاز به ازاء هر متر مکعب",'تعرفه ها'!$B:$B,0),MATCH(F155,'تعرفه ها'!$2:$2,0)),0),"---")</f>
        <v>0</v>
      </c>
      <c r="W155" s="50">
        <f>IFERROR(ROUND(((U155+V155)*INDEX('تعرفه ها'!A:Z,MATCH("هزینه نگهداری و تعمیرات شبکه گاز",'تعرفه ها'!$B:$B,0),MATCH(F155,'تعرفه ها'!$2:$2,0))/100),0),"---")</f>
        <v>-460</v>
      </c>
      <c r="X155" s="50">
        <f>IFERROR(IF(INDEX('اطلاعات دوره'!A:Z,MATCH(G155,'اطلاعات دوره'!C:C,0),MATCH("گاز",'اطلاعات دوره'!$1:$1,0))="دارد",ROUND((U155+V155)*INDEX('تعرفه ها'!A:Z,MATCH("پیک فصلی گاز",'تعرفه ها'!$B:$B,0),MATCH(F155,'تعرفه ها'!$2:$2,0))/100,0),0),"---")</f>
        <v>0</v>
      </c>
      <c r="Y155" s="50">
        <f>IFERROR(ROUND(SUM(U155+V155+W155+X155)*INDEX('تعرفه ها'!A:Z,MATCH("مالیات گاز",'تعرفه ها'!$B:$B,0),MATCH(F155,'تعرفه ها'!$2:$2,0))/100,0),"---")</f>
        <v>0</v>
      </c>
      <c r="Z155" s="50">
        <f t="shared" si="26"/>
        <v>-5060</v>
      </c>
      <c r="AA155" s="50">
        <f t="shared" si="20"/>
        <v>2058410</v>
      </c>
      <c r="AB155" s="50">
        <f t="shared" si="27"/>
        <v>2053350</v>
      </c>
      <c r="AC155" s="50">
        <f t="shared" si="28"/>
        <v>350</v>
      </c>
      <c r="AD155" s="153">
        <f t="shared" si="29"/>
        <v>2053000</v>
      </c>
      <c r="AF155" s="155" t="str">
        <f>IFERROR(IF(INDEX(پرداخت!A:AZ,MATCH(A155&amp;" - "&amp;"گاز",پرداخت!$B:$B,0),MATCH(G155,پرداخت!$1:$1,0))="نشده","نشده","شده"),"---")</f>
        <v>نشده</v>
      </c>
      <c r="AH155" s="144"/>
    </row>
    <row r="156" spans="1:34" ht="34.9" hidden="1" customHeight="1">
      <c r="A156" s="171" t="s">
        <v>229</v>
      </c>
      <c r="B156" s="47">
        <f>IFERROR(INDEX('اطلاعات انشعابات شرکتها'!A:BB,MATCH(A156,'اطلاعات انشعابات شرکتها'!A:A,0),MATCH(B$1,'اطلاعات انشعابات شرکتها'!$1:$1,0)),0)</f>
        <v>120</v>
      </c>
      <c r="C156" s="48">
        <f>IFERROR(INDEX('اطلاعات انشعابات شرکتها'!A:BB,MATCH(A156,'اطلاعات انشعابات شرکتها'!A:A,0),MATCH(C$1,'اطلاعات انشعابات شرکتها'!$1:$1,0)),0)</f>
        <v>0</v>
      </c>
      <c r="D156" s="45"/>
      <c r="E156" s="171">
        <v>3</v>
      </c>
      <c r="F156" s="170">
        <v>99</v>
      </c>
      <c r="G156" s="47" t="str">
        <f t="shared" si="21"/>
        <v>99/3</v>
      </c>
      <c r="H156" s="47" t="str">
        <f>IFERROR(INDEX('اطلاعات دوره'!A:Z,MATCH(G156,'اطلاعات دوره'!C:C,0),MATCH(H$1,'اطلاعات دوره'!$1:$1,0)),0)</f>
        <v>99/03/01</v>
      </c>
      <c r="I156" s="47" t="str">
        <f>IFERROR(INDEX('اطلاعات دوره'!A:Z,MATCH(G156,'اطلاعات دوره'!C:C,0),MATCH(I$1,'اطلاعات دوره'!$1:$1,0)),0)</f>
        <v>99/03/31</v>
      </c>
      <c r="J156" s="48">
        <f>IFERROR(INDEX('اطلاعات دوره'!A:Z,MATCH(G156,'اطلاعات دوره'!C:C,0),MATCH(J$1,'اطلاعات دوره'!$1:$1,0)),0)</f>
        <v>31</v>
      </c>
      <c r="K156" s="46"/>
      <c r="L156" s="158" t="str">
        <f>IFERROR(INDEX('اطلاعات دوره'!A:Z,MATCH(G156,'اطلاعات دوره'!C:C,0)-1,MATCH("عنوان",'اطلاعات دوره'!$1:$1,0)),"---")</f>
        <v>99/2</v>
      </c>
      <c r="M156" s="47" t="str">
        <f t="shared" si="22"/>
        <v>پویشگران مواد پارت آزمون شرق-99/2</v>
      </c>
      <c r="N156" s="48" t="str">
        <f t="shared" si="23"/>
        <v>پویشگران مواد پارت آزمون شرق-99/3</v>
      </c>
      <c r="O156" s="45"/>
      <c r="P156" s="158">
        <f>IFERROR(INDEX('قرائت کنتور'!A:AZ,MATCH(A156&amp;"-"&amp;"گاز",'قرائت کنتور'!B:B,0),MATCH(L156,'قرائت کنتور'!$1:$1,0)),0)</f>
        <v>30555</v>
      </c>
      <c r="Q156" s="47">
        <f>IFERROR(INDEX('قرائت کنتور'!A:AZ,MATCH(A156&amp;"-"&amp;"گاز",'قرائت کنتور'!B:B,0),MATCH(G156,'قرائت کنتور'!$1:$1,0)),0)</f>
        <v>30549</v>
      </c>
      <c r="R156" s="47">
        <f t="shared" si="24"/>
        <v>-6</v>
      </c>
      <c r="S156" s="45"/>
      <c r="T156" s="155">
        <f>IFERROR(INDEX('تعرفه ها'!A:Z,MATCH("بهای هر متر مکعب گاز مصرفی",'تعرفه ها'!$B:$B,0),MATCH(F156,'تعرفه ها'!$2:$2,0)),"---")</f>
        <v>1150</v>
      </c>
      <c r="U156" s="50">
        <f t="shared" si="25"/>
        <v>-6900</v>
      </c>
      <c r="V156" s="50">
        <f>IFERROR(ROUND(R156*INDEX('تعرفه ها'!A:Z,MATCH("عوارض گاز به ازاء هر متر مکعب",'تعرفه ها'!$B:$B,0),MATCH(F156,'تعرفه ها'!$2:$2,0)),0),"---")</f>
        <v>0</v>
      </c>
      <c r="W156" s="50">
        <f>IFERROR(ROUND(((U156+V156)*INDEX('تعرفه ها'!A:Z,MATCH("هزینه نگهداری و تعمیرات شبکه گاز",'تعرفه ها'!$B:$B,0),MATCH(F156,'تعرفه ها'!$2:$2,0))/100),0),"---")</f>
        <v>-690</v>
      </c>
      <c r="X156" s="50">
        <f>IFERROR(IF(INDEX('اطلاعات دوره'!A:Z,MATCH(G156,'اطلاعات دوره'!C:C,0),MATCH("گاز",'اطلاعات دوره'!$1:$1,0))="دارد",ROUND((U156+V156)*INDEX('تعرفه ها'!A:Z,MATCH("پیک فصلی گاز",'تعرفه ها'!$B:$B,0),MATCH(F156,'تعرفه ها'!$2:$2,0))/100,0),0),"---")</f>
        <v>0</v>
      </c>
      <c r="Y156" s="50">
        <f>IFERROR(ROUND(SUM(U156+V156+W156+X156)*INDEX('تعرفه ها'!A:Z,MATCH("مالیات گاز",'تعرفه ها'!$B:$B,0),MATCH(F156,'تعرفه ها'!$2:$2,0))/100,0),"---")</f>
        <v>0</v>
      </c>
      <c r="Z156" s="50">
        <f t="shared" si="26"/>
        <v>-7590</v>
      </c>
      <c r="AA156" s="50">
        <f t="shared" si="20"/>
        <v>8120</v>
      </c>
      <c r="AB156" s="50">
        <f t="shared" si="27"/>
        <v>530</v>
      </c>
      <c r="AC156" s="50">
        <f t="shared" si="28"/>
        <v>530</v>
      </c>
      <c r="AD156" s="153">
        <f t="shared" si="29"/>
        <v>0</v>
      </c>
      <c r="AF156" s="155" t="str">
        <f>IFERROR(IF(INDEX(پرداخت!A:AZ,MATCH(A156&amp;" - "&amp;"گاز",پرداخت!$B:$B,0),MATCH(G156,پرداخت!$1:$1,0))="نشده","نشده","شده"),"---")</f>
        <v>نشده</v>
      </c>
      <c r="AH156" s="144"/>
    </row>
    <row r="157" spans="1:34" ht="34.9" hidden="1" customHeight="1">
      <c r="A157" s="171" t="s">
        <v>233</v>
      </c>
      <c r="B157" s="47">
        <f>IFERROR(INDEX('اطلاعات انشعابات شرکتها'!A:BB,MATCH(A157,'اطلاعات انشعابات شرکتها'!A:A,0),MATCH(B$1,'اطلاعات انشعابات شرکتها'!$1:$1,0)),0)</f>
        <v>121</v>
      </c>
      <c r="C157" s="48">
        <f>IFERROR(INDEX('اطلاعات انشعابات شرکتها'!A:BB,MATCH(A157,'اطلاعات انشعابات شرکتها'!A:A,0),MATCH(C$1,'اطلاعات انشعابات شرکتها'!$1:$1,0)),0)</f>
        <v>0</v>
      </c>
      <c r="D157" s="45"/>
      <c r="E157" s="171">
        <v>3</v>
      </c>
      <c r="F157" s="170">
        <v>99</v>
      </c>
      <c r="G157" s="47" t="str">
        <f t="shared" si="21"/>
        <v>99/3</v>
      </c>
      <c r="H157" s="47" t="str">
        <f>IFERROR(INDEX('اطلاعات دوره'!A:Z,MATCH(G157,'اطلاعات دوره'!C:C,0),MATCH(H$1,'اطلاعات دوره'!$1:$1,0)),0)</f>
        <v>99/03/01</v>
      </c>
      <c r="I157" s="47" t="str">
        <f>IFERROR(INDEX('اطلاعات دوره'!A:Z,MATCH(G157,'اطلاعات دوره'!C:C,0),MATCH(I$1,'اطلاعات دوره'!$1:$1,0)),0)</f>
        <v>99/03/31</v>
      </c>
      <c r="J157" s="48">
        <f>IFERROR(INDEX('اطلاعات دوره'!A:Z,MATCH(G157,'اطلاعات دوره'!C:C,0),MATCH(J$1,'اطلاعات دوره'!$1:$1,0)),0)</f>
        <v>31</v>
      </c>
      <c r="K157" s="46"/>
      <c r="L157" s="158" t="str">
        <f>IFERROR(INDEX('اطلاعات دوره'!A:Z,MATCH(G157,'اطلاعات دوره'!C:C,0)-1,MATCH("عنوان",'اطلاعات دوره'!$1:$1,0)),"---")</f>
        <v>99/2</v>
      </c>
      <c r="M157" s="47" t="str">
        <f t="shared" si="22"/>
        <v>پیشگام انرژی خاور-99/2</v>
      </c>
      <c r="N157" s="48" t="str">
        <f t="shared" si="23"/>
        <v>پیشگام انرژی خاور-99/3</v>
      </c>
      <c r="O157" s="45"/>
      <c r="P157" s="158">
        <f>IFERROR(INDEX('قرائت کنتور'!A:AZ,MATCH(A157&amp;"-"&amp;"گاز",'قرائت کنتور'!B:B,0),MATCH(L157,'قرائت کنتور'!$1:$1,0)),0)</f>
        <v>97908</v>
      </c>
      <c r="Q157" s="47">
        <f>IFERROR(INDEX('قرائت کنتور'!A:AZ,MATCH(A157&amp;"-"&amp;"گاز",'قرائت کنتور'!B:B,0),MATCH(G157,'قرائت کنتور'!$1:$1,0)),0)</f>
        <v>97605</v>
      </c>
      <c r="R157" s="47">
        <f t="shared" si="24"/>
        <v>-303</v>
      </c>
      <c r="S157" s="45"/>
      <c r="T157" s="155">
        <f>IFERROR(INDEX('تعرفه ها'!A:Z,MATCH("بهای هر متر مکعب گاز مصرفی",'تعرفه ها'!$B:$B,0),MATCH(F157,'تعرفه ها'!$2:$2,0)),"---")</f>
        <v>1150</v>
      </c>
      <c r="U157" s="50">
        <f t="shared" si="25"/>
        <v>-348450</v>
      </c>
      <c r="V157" s="50">
        <f>IFERROR(ROUND(R157*INDEX('تعرفه ها'!A:Z,MATCH("عوارض گاز به ازاء هر متر مکعب",'تعرفه ها'!$B:$B,0),MATCH(F157,'تعرفه ها'!$2:$2,0)),0),"---")</f>
        <v>0</v>
      </c>
      <c r="W157" s="50">
        <f>IFERROR(ROUND(((U157+V157)*INDEX('تعرفه ها'!A:Z,MATCH("هزینه نگهداری و تعمیرات شبکه گاز",'تعرفه ها'!$B:$B,0),MATCH(F157,'تعرفه ها'!$2:$2,0))/100),0),"---")</f>
        <v>-34845</v>
      </c>
      <c r="X157" s="50">
        <f>IFERROR(IF(INDEX('اطلاعات دوره'!A:Z,MATCH(G157,'اطلاعات دوره'!C:C,0),MATCH("گاز",'اطلاعات دوره'!$1:$1,0))="دارد",ROUND((U157+V157)*INDEX('تعرفه ها'!A:Z,MATCH("پیک فصلی گاز",'تعرفه ها'!$B:$B,0),MATCH(F157,'تعرفه ها'!$2:$2,0))/100,0),0),"---")</f>
        <v>0</v>
      </c>
      <c r="Y157" s="50">
        <f>IFERROR(ROUND(SUM(U157+V157+W157+X157)*INDEX('تعرفه ها'!A:Z,MATCH("مالیات گاز",'تعرفه ها'!$B:$B,0),MATCH(F157,'تعرفه ها'!$2:$2,0))/100,0),"---")</f>
        <v>0</v>
      </c>
      <c r="Z157" s="50">
        <f t="shared" si="26"/>
        <v>-383295</v>
      </c>
      <c r="AA157" s="50">
        <f t="shared" si="20"/>
        <v>123854400</v>
      </c>
      <c r="AB157" s="50">
        <f t="shared" si="27"/>
        <v>123471105</v>
      </c>
      <c r="AC157" s="50">
        <f t="shared" si="28"/>
        <v>105</v>
      </c>
      <c r="AD157" s="153">
        <f t="shared" si="29"/>
        <v>123471000</v>
      </c>
      <c r="AF157" s="155" t="str">
        <f>IFERROR(IF(INDEX(پرداخت!A:AZ,MATCH(A157&amp;" - "&amp;"گاز",پرداخت!$B:$B,0),MATCH(G157,پرداخت!$1:$1,0))="نشده","نشده","شده"),"---")</f>
        <v>نشده</v>
      </c>
      <c r="AH157" s="144"/>
    </row>
    <row r="158" spans="1:34" ht="34.9" hidden="1" customHeight="1">
      <c r="A158" s="171" t="s">
        <v>237</v>
      </c>
      <c r="B158" s="47">
        <f>IFERROR(INDEX('اطلاعات انشعابات شرکتها'!A:BB,MATCH(A158,'اطلاعات انشعابات شرکتها'!A:A,0),MATCH(B$1,'اطلاعات انشعابات شرکتها'!$1:$1,0)),0)</f>
        <v>122</v>
      </c>
      <c r="C158" s="48">
        <f>IFERROR(INDEX('اطلاعات انشعابات شرکتها'!A:BB,MATCH(A158,'اطلاعات انشعابات شرکتها'!A:A,0),MATCH(C$1,'اطلاعات انشعابات شرکتها'!$1:$1,0)),0)</f>
        <v>0</v>
      </c>
      <c r="D158" s="45"/>
      <c r="E158" s="171">
        <v>3</v>
      </c>
      <c r="F158" s="170">
        <v>99</v>
      </c>
      <c r="G158" s="47" t="str">
        <f t="shared" si="21"/>
        <v>99/3</v>
      </c>
      <c r="H158" s="47" t="str">
        <f>IFERROR(INDEX('اطلاعات دوره'!A:Z,MATCH(G158,'اطلاعات دوره'!C:C,0),MATCH(H$1,'اطلاعات دوره'!$1:$1,0)),0)</f>
        <v>99/03/01</v>
      </c>
      <c r="I158" s="47" t="str">
        <f>IFERROR(INDEX('اطلاعات دوره'!A:Z,MATCH(G158,'اطلاعات دوره'!C:C,0),MATCH(I$1,'اطلاعات دوره'!$1:$1,0)),0)</f>
        <v>99/03/31</v>
      </c>
      <c r="J158" s="48">
        <f>IFERROR(INDEX('اطلاعات دوره'!A:Z,MATCH(G158,'اطلاعات دوره'!C:C,0),MATCH(J$1,'اطلاعات دوره'!$1:$1,0)),0)</f>
        <v>31</v>
      </c>
      <c r="K158" s="46"/>
      <c r="L158" s="158" t="str">
        <f>IFERROR(INDEX('اطلاعات دوره'!A:Z,MATCH(G158,'اطلاعات دوره'!C:C,0)-1,MATCH("عنوان",'اطلاعات دوره'!$1:$1,0)),"---")</f>
        <v>99/2</v>
      </c>
      <c r="M158" s="47" t="str">
        <f t="shared" si="22"/>
        <v>پیمان خطوط شرق-99/2</v>
      </c>
      <c r="N158" s="48" t="str">
        <f t="shared" si="23"/>
        <v>پیمان خطوط شرق-99/3</v>
      </c>
      <c r="O158" s="45"/>
      <c r="P158" s="158">
        <f>IFERROR(INDEX('قرائت کنتور'!A:AZ,MATCH(A158&amp;"-"&amp;"گاز",'قرائت کنتور'!B:B,0),MATCH(L158,'قرائت کنتور'!$1:$1,0)),0)</f>
        <v>28176</v>
      </c>
      <c r="Q158" s="47">
        <f>IFERROR(INDEX('قرائت کنتور'!A:AZ,MATCH(A158&amp;"-"&amp;"گاز",'قرائت کنتور'!B:B,0),MATCH(G158,'قرائت کنتور'!$1:$1,0)),0)</f>
        <v>27708</v>
      </c>
      <c r="R158" s="47">
        <f t="shared" si="24"/>
        <v>-468</v>
      </c>
      <c r="S158" s="45"/>
      <c r="T158" s="155">
        <f>IFERROR(INDEX('تعرفه ها'!A:Z,MATCH("بهای هر متر مکعب گاز مصرفی",'تعرفه ها'!$B:$B,0),MATCH(F158,'تعرفه ها'!$2:$2,0)),"---")</f>
        <v>1150</v>
      </c>
      <c r="U158" s="50">
        <f t="shared" si="25"/>
        <v>-538200</v>
      </c>
      <c r="V158" s="50">
        <f>IFERROR(ROUND(R158*INDEX('تعرفه ها'!A:Z,MATCH("عوارض گاز به ازاء هر متر مکعب",'تعرفه ها'!$B:$B,0),MATCH(F158,'تعرفه ها'!$2:$2,0)),0),"---")</f>
        <v>0</v>
      </c>
      <c r="W158" s="50">
        <f>IFERROR(ROUND(((U158+V158)*INDEX('تعرفه ها'!A:Z,MATCH("هزینه نگهداری و تعمیرات شبکه گاز",'تعرفه ها'!$B:$B,0),MATCH(F158,'تعرفه ها'!$2:$2,0))/100),0),"---")</f>
        <v>-53820</v>
      </c>
      <c r="X158" s="50">
        <f>IFERROR(IF(INDEX('اطلاعات دوره'!A:Z,MATCH(G158,'اطلاعات دوره'!C:C,0),MATCH("گاز",'اطلاعات دوره'!$1:$1,0))="دارد",ROUND((U158+V158)*INDEX('تعرفه ها'!A:Z,MATCH("پیک فصلی گاز",'تعرفه ها'!$B:$B,0),MATCH(F158,'تعرفه ها'!$2:$2,0))/100,0),0),"---")</f>
        <v>0</v>
      </c>
      <c r="Y158" s="50">
        <f>IFERROR(ROUND(SUM(U158+V158+W158+X158)*INDEX('تعرفه ها'!A:Z,MATCH("مالیات گاز",'تعرفه ها'!$B:$B,0),MATCH(F158,'تعرفه ها'!$2:$2,0))/100,0),"---")</f>
        <v>0</v>
      </c>
      <c r="Z158" s="50">
        <f t="shared" si="26"/>
        <v>-592020</v>
      </c>
      <c r="AA158" s="50">
        <f t="shared" ref="AA158:AA185" si="30">IFERROR(IF(VLOOKUP(M158,N:AG,19,0)="شده",VLOOKUP(M158,N:AG,16,0),VLOOKUP(M158,N:AG,15,0)),"---")</f>
        <v>18809455</v>
      </c>
      <c r="AB158" s="50">
        <f t="shared" si="27"/>
        <v>18217435</v>
      </c>
      <c r="AC158" s="50">
        <f t="shared" si="28"/>
        <v>435</v>
      </c>
      <c r="AD158" s="153">
        <f t="shared" si="29"/>
        <v>18217000</v>
      </c>
      <c r="AF158" s="155" t="str">
        <f>IFERROR(IF(INDEX(پرداخت!A:AZ,MATCH(A158&amp;" - "&amp;"گاز",پرداخت!$B:$B,0),MATCH(G158,پرداخت!$1:$1,0))="نشده","نشده","شده"),"---")</f>
        <v>نشده</v>
      </c>
      <c r="AH158" s="144"/>
    </row>
    <row r="159" spans="1:34" ht="34.9" hidden="1" customHeight="1">
      <c r="A159" s="171" t="s">
        <v>238</v>
      </c>
      <c r="B159" s="47">
        <f>IFERROR(INDEX('اطلاعات انشعابات شرکتها'!A:BB,MATCH(A159,'اطلاعات انشعابات شرکتها'!A:A,0),MATCH(B$1,'اطلاعات انشعابات شرکتها'!$1:$1,0)),0)</f>
        <v>123</v>
      </c>
      <c r="C159" s="48">
        <f>IFERROR(INDEX('اطلاعات انشعابات شرکتها'!A:BB,MATCH(A159,'اطلاعات انشعابات شرکتها'!A:A,0),MATCH(C$1,'اطلاعات انشعابات شرکتها'!$1:$1,0)),0)</f>
        <v>0</v>
      </c>
      <c r="D159" s="45"/>
      <c r="E159" s="171">
        <v>3</v>
      </c>
      <c r="F159" s="170">
        <v>99</v>
      </c>
      <c r="G159" s="47" t="str">
        <f t="shared" si="21"/>
        <v>99/3</v>
      </c>
      <c r="H159" s="47" t="str">
        <f>IFERROR(INDEX('اطلاعات دوره'!A:Z,MATCH(G159,'اطلاعات دوره'!C:C,0),MATCH(H$1,'اطلاعات دوره'!$1:$1,0)),0)</f>
        <v>99/03/01</v>
      </c>
      <c r="I159" s="47" t="str">
        <f>IFERROR(INDEX('اطلاعات دوره'!A:Z,MATCH(G159,'اطلاعات دوره'!C:C,0),MATCH(I$1,'اطلاعات دوره'!$1:$1,0)),0)</f>
        <v>99/03/31</v>
      </c>
      <c r="J159" s="48">
        <f>IFERROR(INDEX('اطلاعات دوره'!A:Z,MATCH(G159,'اطلاعات دوره'!C:C,0),MATCH(J$1,'اطلاعات دوره'!$1:$1,0)),0)</f>
        <v>31</v>
      </c>
      <c r="K159" s="46"/>
      <c r="L159" s="158" t="str">
        <f>IFERROR(INDEX('اطلاعات دوره'!A:Z,MATCH(G159,'اطلاعات دوره'!C:C,0)-1,MATCH("عنوان",'اطلاعات دوره'!$1:$1,0)),"---")</f>
        <v>99/2</v>
      </c>
      <c r="M159" s="47" t="str">
        <f t="shared" si="22"/>
        <v>تابان اندیش برجیس-99/2</v>
      </c>
      <c r="N159" s="48" t="str">
        <f t="shared" si="23"/>
        <v>تابان اندیش برجیس-99/3</v>
      </c>
      <c r="O159" s="45"/>
      <c r="P159" s="158">
        <f>IFERROR(INDEX('قرائت کنتور'!A:AZ,MATCH(A159&amp;"-"&amp;"گاز",'قرائت کنتور'!B:B,0),MATCH(L159,'قرائت کنتور'!$1:$1,0)),0)</f>
        <v>15502</v>
      </c>
      <c r="Q159" s="47">
        <f>IFERROR(INDEX('قرائت کنتور'!A:AZ,MATCH(A159&amp;"-"&amp;"گاز",'قرائت کنتور'!B:B,0),MATCH(G159,'قرائت کنتور'!$1:$1,0)),0)</f>
        <v>15347</v>
      </c>
      <c r="R159" s="47">
        <f t="shared" si="24"/>
        <v>-155</v>
      </c>
      <c r="S159" s="45"/>
      <c r="T159" s="155">
        <f>IFERROR(INDEX('تعرفه ها'!A:Z,MATCH("بهای هر متر مکعب گاز مصرفی",'تعرفه ها'!$B:$B,0),MATCH(F159,'تعرفه ها'!$2:$2,0)),"---")</f>
        <v>1150</v>
      </c>
      <c r="U159" s="50">
        <f t="shared" si="25"/>
        <v>-178250</v>
      </c>
      <c r="V159" s="50">
        <f>IFERROR(ROUND(R159*INDEX('تعرفه ها'!A:Z,MATCH("عوارض گاز به ازاء هر متر مکعب",'تعرفه ها'!$B:$B,0),MATCH(F159,'تعرفه ها'!$2:$2,0)),0),"---")</f>
        <v>0</v>
      </c>
      <c r="W159" s="50">
        <f>IFERROR(ROUND(((U159+V159)*INDEX('تعرفه ها'!A:Z,MATCH("هزینه نگهداری و تعمیرات شبکه گاز",'تعرفه ها'!$B:$B,0),MATCH(F159,'تعرفه ها'!$2:$2,0))/100),0),"---")</f>
        <v>-17825</v>
      </c>
      <c r="X159" s="50">
        <f>IFERROR(IF(INDEX('اطلاعات دوره'!A:Z,MATCH(G159,'اطلاعات دوره'!C:C,0),MATCH("گاز",'اطلاعات دوره'!$1:$1,0))="دارد",ROUND((U159+V159)*INDEX('تعرفه ها'!A:Z,MATCH("پیک فصلی گاز",'تعرفه ها'!$B:$B,0),MATCH(F159,'تعرفه ها'!$2:$2,0))/100,0),0),"---")</f>
        <v>0</v>
      </c>
      <c r="Y159" s="50">
        <f>IFERROR(ROUND(SUM(U159+V159+W159+X159)*INDEX('تعرفه ها'!A:Z,MATCH("مالیات گاز",'تعرفه ها'!$B:$B,0),MATCH(F159,'تعرفه ها'!$2:$2,0))/100,0),"---")</f>
        <v>0</v>
      </c>
      <c r="Z159" s="50">
        <f t="shared" si="26"/>
        <v>-196075</v>
      </c>
      <c r="AA159" s="50">
        <f t="shared" si="30"/>
        <v>19610990</v>
      </c>
      <c r="AB159" s="50">
        <f t="shared" si="27"/>
        <v>19414915</v>
      </c>
      <c r="AC159" s="50">
        <f t="shared" si="28"/>
        <v>915</v>
      </c>
      <c r="AD159" s="153">
        <f t="shared" si="29"/>
        <v>19414000</v>
      </c>
      <c r="AF159" s="155" t="str">
        <f>IFERROR(IF(INDEX(پرداخت!A:AZ,MATCH(A159&amp;" - "&amp;"گاز",پرداخت!$B:$B,0),MATCH(G159,پرداخت!$1:$1,0))="نشده","نشده","شده"),"---")</f>
        <v>نشده</v>
      </c>
      <c r="AH159" s="144"/>
    </row>
    <row r="160" spans="1:34" ht="34.9" hidden="1" customHeight="1">
      <c r="A160" s="171" t="s">
        <v>243</v>
      </c>
      <c r="B160" s="47">
        <f>IFERROR(INDEX('اطلاعات انشعابات شرکتها'!A:BB,MATCH(A160,'اطلاعات انشعابات شرکتها'!A:A,0),MATCH(B$1,'اطلاعات انشعابات شرکتها'!$1:$1,0)),0)</f>
        <v>124</v>
      </c>
      <c r="C160" s="48">
        <f>IFERROR(INDEX('اطلاعات انشعابات شرکتها'!A:BB,MATCH(A160,'اطلاعات انشعابات شرکتها'!A:A,0),MATCH(C$1,'اطلاعات انشعابات شرکتها'!$1:$1,0)),0)</f>
        <v>0</v>
      </c>
      <c r="D160" s="45"/>
      <c r="E160" s="171">
        <v>3</v>
      </c>
      <c r="F160" s="170">
        <v>99</v>
      </c>
      <c r="G160" s="47" t="str">
        <f t="shared" si="21"/>
        <v>99/3</v>
      </c>
      <c r="H160" s="47" t="str">
        <f>IFERROR(INDEX('اطلاعات دوره'!A:Z,MATCH(G160,'اطلاعات دوره'!C:C,0),MATCH(H$1,'اطلاعات دوره'!$1:$1,0)),0)</f>
        <v>99/03/01</v>
      </c>
      <c r="I160" s="47" t="str">
        <f>IFERROR(INDEX('اطلاعات دوره'!A:Z,MATCH(G160,'اطلاعات دوره'!C:C,0),MATCH(I$1,'اطلاعات دوره'!$1:$1,0)),0)</f>
        <v>99/03/31</v>
      </c>
      <c r="J160" s="48">
        <f>IFERROR(INDEX('اطلاعات دوره'!A:Z,MATCH(G160,'اطلاعات دوره'!C:C,0),MATCH(J$1,'اطلاعات دوره'!$1:$1,0)),0)</f>
        <v>31</v>
      </c>
      <c r="K160" s="46"/>
      <c r="L160" s="158" t="str">
        <f>IFERROR(INDEX('اطلاعات دوره'!A:Z,MATCH(G160,'اطلاعات دوره'!C:C,0)-1,MATCH("عنوان",'اطلاعات دوره'!$1:$1,0)),"---")</f>
        <v>99/2</v>
      </c>
      <c r="M160" s="47" t="str">
        <f t="shared" si="22"/>
        <v>تراشکاری ثامن-99/2</v>
      </c>
      <c r="N160" s="48" t="str">
        <f t="shared" si="23"/>
        <v>تراشکاری ثامن-99/3</v>
      </c>
      <c r="O160" s="45"/>
      <c r="P160" s="158">
        <f>IFERROR(INDEX('قرائت کنتور'!A:AZ,MATCH(A160&amp;"-"&amp;"گاز",'قرائت کنتور'!B:B,0),MATCH(L160,'قرائت کنتور'!$1:$1,0)),0)</f>
        <v>38000</v>
      </c>
      <c r="Q160" s="47">
        <f>IFERROR(INDEX('قرائت کنتور'!A:AZ,MATCH(A160&amp;"-"&amp;"گاز",'قرائت کنتور'!B:B,0),MATCH(G160,'قرائت کنتور'!$1:$1,0)),0)</f>
        <v>37970</v>
      </c>
      <c r="R160" s="47">
        <f t="shared" si="24"/>
        <v>-30</v>
      </c>
      <c r="S160" s="45"/>
      <c r="T160" s="155">
        <f>IFERROR(INDEX('تعرفه ها'!A:Z,MATCH("بهای هر متر مکعب گاز مصرفی",'تعرفه ها'!$B:$B,0),MATCH(F160,'تعرفه ها'!$2:$2,0)),"---")</f>
        <v>1150</v>
      </c>
      <c r="U160" s="50">
        <f t="shared" si="25"/>
        <v>-34500</v>
      </c>
      <c r="V160" s="50">
        <f>IFERROR(ROUND(R160*INDEX('تعرفه ها'!A:Z,MATCH("عوارض گاز به ازاء هر متر مکعب",'تعرفه ها'!$B:$B,0),MATCH(F160,'تعرفه ها'!$2:$2,0)),0),"---")</f>
        <v>0</v>
      </c>
      <c r="W160" s="50">
        <f>IFERROR(ROUND(((U160+V160)*INDEX('تعرفه ها'!A:Z,MATCH("هزینه نگهداری و تعمیرات شبکه گاز",'تعرفه ها'!$B:$B,0),MATCH(F160,'تعرفه ها'!$2:$2,0))/100),0),"---")</f>
        <v>-3450</v>
      </c>
      <c r="X160" s="50">
        <f>IFERROR(IF(INDEX('اطلاعات دوره'!A:Z,MATCH(G160,'اطلاعات دوره'!C:C,0),MATCH("گاز",'اطلاعات دوره'!$1:$1,0))="دارد",ROUND((U160+V160)*INDEX('تعرفه ها'!A:Z,MATCH("پیک فصلی گاز",'تعرفه ها'!$B:$B,0),MATCH(F160,'تعرفه ها'!$2:$2,0))/100,0),0),"---")</f>
        <v>0</v>
      </c>
      <c r="Y160" s="50">
        <f>IFERROR(ROUND(SUM(U160+V160+W160+X160)*INDEX('تعرفه ها'!A:Z,MATCH("مالیات گاز",'تعرفه ها'!$B:$B,0),MATCH(F160,'تعرفه ها'!$2:$2,0))/100,0),"---")</f>
        <v>0</v>
      </c>
      <c r="Z160" s="50">
        <f t="shared" si="26"/>
        <v>-37950</v>
      </c>
      <c r="AA160" s="50">
        <f t="shared" si="30"/>
        <v>6232615</v>
      </c>
      <c r="AB160" s="50">
        <f t="shared" si="27"/>
        <v>6194665</v>
      </c>
      <c r="AC160" s="50">
        <f t="shared" si="28"/>
        <v>665</v>
      </c>
      <c r="AD160" s="153">
        <f t="shared" si="29"/>
        <v>6194000</v>
      </c>
      <c r="AF160" s="155" t="str">
        <f>IFERROR(IF(INDEX(پرداخت!A:AZ,MATCH(A160&amp;" - "&amp;"گاز",پرداخت!$B:$B,0),MATCH(G160,پرداخت!$1:$1,0))="نشده","نشده","شده"),"---")</f>
        <v>نشده</v>
      </c>
      <c r="AH160" s="144"/>
    </row>
    <row r="161" spans="1:34" ht="34.9" hidden="1" customHeight="1">
      <c r="A161" s="171" t="s">
        <v>244</v>
      </c>
      <c r="B161" s="47">
        <f>IFERROR(INDEX('اطلاعات انشعابات شرکتها'!A:BB,MATCH(A161,'اطلاعات انشعابات شرکتها'!A:A,0),MATCH(B$1,'اطلاعات انشعابات شرکتها'!$1:$1,0)),0)</f>
        <v>125</v>
      </c>
      <c r="C161" s="48">
        <f>IFERROR(INDEX('اطلاعات انشعابات شرکتها'!A:BB,MATCH(A161,'اطلاعات انشعابات شرکتها'!A:A,0),MATCH(C$1,'اطلاعات انشعابات شرکتها'!$1:$1,0)),0)</f>
        <v>0</v>
      </c>
      <c r="D161" s="45"/>
      <c r="E161" s="171">
        <v>3</v>
      </c>
      <c r="F161" s="170">
        <v>99</v>
      </c>
      <c r="G161" s="47" t="str">
        <f t="shared" si="21"/>
        <v>99/3</v>
      </c>
      <c r="H161" s="47" t="str">
        <f>IFERROR(INDEX('اطلاعات دوره'!A:Z,MATCH(G161,'اطلاعات دوره'!C:C,0),MATCH(H$1,'اطلاعات دوره'!$1:$1,0)),0)</f>
        <v>99/03/01</v>
      </c>
      <c r="I161" s="47" t="str">
        <f>IFERROR(INDEX('اطلاعات دوره'!A:Z,MATCH(G161,'اطلاعات دوره'!C:C,0),MATCH(I$1,'اطلاعات دوره'!$1:$1,0)),0)</f>
        <v>99/03/31</v>
      </c>
      <c r="J161" s="48">
        <f>IFERROR(INDEX('اطلاعات دوره'!A:Z,MATCH(G161,'اطلاعات دوره'!C:C,0),MATCH(J$1,'اطلاعات دوره'!$1:$1,0)),0)</f>
        <v>31</v>
      </c>
      <c r="K161" s="46"/>
      <c r="L161" s="158" t="str">
        <f>IFERROR(INDEX('اطلاعات دوره'!A:Z,MATCH(G161,'اطلاعات دوره'!C:C,0)-1,MATCH("عنوان",'اطلاعات دوره'!$1:$1,0)),"---")</f>
        <v>99/2</v>
      </c>
      <c r="M161" s="47" t="str">
        <f t="shared" si="22"/>
        <v>توس درمان طب-99/2</v>
      </c>
      <c r="N161" s="48" t="str">
        <f t="shared" si="23"/>
        <v>توس درمان طب-99/3</v>
      </c>
      <c r="O161" s="45"/>
      <c r="P161" s="158">
        <f>IFERROR(INDEX('قرائت کنتور'!A:AZ,MATCH(A161&amp;"-"&amp;"گاز",'قرائت کنتور'!B:B,0),MATCH(L161,'قرائت کنتور'!$1:$1,0)),0)</f>
        <v>63546</v>
      </c>
      <c r="Q161" s="47">
        <f>IFERROR(INDEX('قرائت کنتور'!A:AZ,MATCH(A161&amp;"-"&amp;"گاز",'قرائت کنتور'!B:B,0),MATCH(G161,'قرائت کنتور'!$1:$1,0)),0)</f>
        <v>63540</v>
      </c>
      <c r="R161" s="47">
        <f t="shared" si="24"/>
        <v>-6</v>
      </c>
      <c r="S161" s="45"/>
      <c r="T161" s="155">
        <f>IFERROR(INDEX('تعرفه ها'!A:Z,MATCH("بهای هر متر مکعب گاز مصرفی",'تعرفه ها'!$B:$B,0),MATCH(F161,'تعرفه ها'!$2:$2,0)),"---")</f>
        <v>1150</v>
      </c>
      <c r="U161" s="50">
        <f t="shared" si="25"/>
        <v>-6900</v>
      </c>
      <c r="V161" s="50">
        <f>IFERROR(ROUND(R161*INDEX('تعرفه ها'!A:Z,MATCH("عوارض گاز به ازاء هر متر مکعب",'تعرفه ها'!$B:$B,0),MATCH(F161,'تعرفه ها'!$2:$2,0)),0),"---")</f>
        <v>0</v>
      </c>
      <c r="W161" s="50">
        <f>IFERROR(ROUND(((U161+V161)*INDEX('تعرفه ها'!A:Z,MATCH("هزینه نگهداری و تعمیرات شبکه گاز",'تعرفه ها'!$B:$B,0),MATCH(F161,'تعرفه ها'!$2:$2,0))/100),0),"---")</f>
        <v>-690</v>
      </c>
      <c r="X161" s="50">
        <f>IFERROR(IF(INDEX('اطلاعات دوره'!A:Z,MATCH(G161,'اطلاعات دوره'!C:C,0),MATCH("گاز",'اطلاعات دوره'!$1:$1,0))="دارد",ROUND((U161+V161)*INDEX('تعرفه ها'!A:Z,MATCH("پیک فصلی گاز",'تعرفه ها'!$B:$B,0),MATCH(F161,'تعرفه ها'!$2:$2,0))/100,0),0),"---")</f>
        <v>0</v>
      </c>
      <c r="Y161" s="50">
        <f>IFERROR(ROUND(SUM(U161+V161+W161+X161)*INDEX('تعرفه ها'!A:Z,MATCH("مالیات گاز",'تعرفه ها'!$B:$B,0),MATCH(F161,'تعرفه ها'!$2:$2,0))/100,0),"---")</f>
        <v>0</v>
      </c>
      <c r="Z161" s="50">
        <f t="shared" si="26"/>
        <v>-7590</v>
      </c>
      <c r="AA161" s="50">
        <f t="shared" si="30"/>
        <v>8264015</v>
      </c>
      <c r="AB161" s="50">
        <f t="shared" si="27"/>
        <v>8256425</v>
      </c>
      <c r="AC161" s="50">
        <f t="shared" si="28"/>
        <v>425</v>
      </c>
      <c r="AD161" s="153">
        <f t="shared" si="29"/>
        <v>8256000</v>
      </c>
      <c r="AF161" s="155" t="str">
        <f>IFERROR(IF(INDEX(پرداخت!A:AZ,MATCH(A161&amp;" - "&amp;"گاز",پرداخت!$B:$B,0),MATCH(G161,پرداخت!$1:$1,0))="نشده","نشده","شده"),"---")</f>
        <v>نشده</v>
      </c>
      <c r="AH161" s="144"/>
    </row>
    <row r="162" spans="1:34" ht="34.9" hidden="1" customHeight="1">
      <c r="A162" s="171" t="s">
        <v>246</v>
      </c>
      <c r="B162" s="47">
        <f>IFERROR(INDEX('اطلاعات انشعابات شرکتها'!A:BB,MATCH(A162,'اطلاعات انشعابات شرکتها'!A:A,0),MATCH(B$1,'اطلاعات انشعابات شرکتها'!$1:$1,0)),0)</f>
        <v>126</v>
      </c>
      <c r="C162" s="48">
        <f>IFERROR(INDEX('اطلاعات انشعابات شرکتها'!A:BB,MATCH(A162,'اطلاعات انشعابات شرکتها'!A:A,0),MATCH(C$1,'اطلاعات انشعابات شرکتها'!$1:$1,0)),0)</f>
        <v>0</v>
      </c>
      <c r="D162" s="45"/>
      <c r="E162" s="171">
        <v>3</v>
      </c>
      <c r="F162" s="170">
        <v>99</v>
      </c>
      <c r="G162" s="47" t="str">
        <f t="shared" si="21"/>
        <v>99/3</v>
      </c>
      <c r="H162" s="47" t="str">
        <f>IFERROR(INDEX('اطلاعات دوره'!A:Z,MATCH(G162,'اطلاعات دوره'!C:C,0),MATCH(H$1,'اطلاعات دوره'!$1:$1,0)),0)</f>
        <v>99/03/01</v>
      </c>
      <c r="I162" s="47" t="str">
        <f>IFERROR(INDEX('اطلاعات دوره'!A:Z,MATCH(G162,'اطلاعات دوره'!C:C,0),MATCH(I$1,'اطلاعات دوره'!$1:$1,0)),0)</f>
        <v>99/03/31</v>
      </c>
      <c r="J162" s="48">
        <f>IFERROR(INDEX('اطلاعات دوره'!A:Z,MATCH(G162,'اطلاعات دوره'!C:C,0),MATCH(J$1,'اطلاعات دوره'!$1:$1,0)),0)</f>
        <v>31</v>
      </c>
      <c r="K162" s="46"/>
      <c r="L162" s="158" t="str">
        <f>IFERROR(INDEX('اطلاعات دوره'!A:Z,MATCH(G162,'اطلاعات دوره'!C:C,0)-1,MATCH("عنوان",'اطلاعات دوره'!$1:$1,0)),"---")</f>
        <v>99/2</v>
      </c>
      <c r="M162" s="47" t="str">
        <f t="shared" si="22"/>
        <v>توسعه صنایع غذایی دانشگرایان نوین دلسا-99/2</v>
      </c>
      <c r="N162" s="48" t="str">
        <f t="shared" si="23"/>
        <v>توسعه صنایع غذایی دانشگرایان نوین دلسا-99/3</v>
      </c>
      <c r="O162" s="45"/>
      <c r="P162" s="158">
        <f>IFERROR(INDEX('قرائت کنتور'!A:AZ,MATCH(A162&amp;"-"&amp;"گاز",'قرائت کنتور'!B:B,0),MATCH(L162,'قرائت کنتور'!$1:$1,0)),0)</f>
        <v>89543</v>
      </c>
      <c r="Q162" s="47">
        <f>IFERROR(INDEX('قرائت کنتور'!A:AZ,MATCH(A162&amp;"-"&amp;"گاز",'قرائت کنتور'!B:B,0),MATCH(G162,'قرائت کنتور'!$1:$1,0)),0)</f>
        <v>89503</v>
      </c>
      <c r="R162" s="47">
        <f t="shared" si="24"/>
        <v>-40</v>
      </c>
      <c r="S162" s="45"/>
      <c r="T162" s="155">
        <f>IFERROR(INDEX('تعرفه ها'!A:Z,MATCH("بهای هر متر مکعب گاز مصرفی",'تعرفه ها'!$B:$B,0),MATCH(F162,'تعرفه ها'!$2:$2,0)),"---")</f>
        <v>1150</v>
      </c>
      <c r="U162" s="50">
        <f t="shared" si="25"/>
        <v>-46000</v>
      </c>
      <c r="V162" s="50">
        <f>IFERROR(ROUND(R162*INDEX('تعرفه ها'!A:Z,MATCH("عوارض گاز به ازاء هر متر مکعب",'تعرفه ها'!$B:$B,0),MATCH(F162,'تعرفه ها'!$2:$2,0)),0),"---")</f>
        <v>0</v>
      </c>
      <c r="W162" s="50">
        <f>IFERROR(ROUND(((U162+V162)*INDEX('تعرفه ها'!A:Z,MATCH("هزینه نگهداری و تعمیرات شبکه گاز",'تعرفه ها'!$B:$B,0),MATCH(F162,'تعرفه ها'!$2:$2,0))/100),0),"---")</f>
        <v>-4600</v>
      </c>
      <c r="X162" s="50">
        <f>IFERROR(IF(INDEX('اطلاعات دوره'!A:Z,MATCH(G162,'اطلاعات دوره'!C:C,0),MATCH("گاز",'اطلاعات دوره'!$1:$1,0))="دارد",ROUND((U162+V162)*INDEX('تعرفه ها'!A:Z,MATCH("پیک فصلی گاز",'تعرفه ها'!$B:$B,0),MATCH(F162,'تعرفه ها'!$2:$2,0))/100,0),0),"---")</f>
        <v>0</v>
      </c>
      <c r="Y162" s="50">
        <f>IFERROR(ROUND(SUM(U162+V162+W162+X162)*INDEX('تعرفه ها'!A:Z,MATCH("مالیات گاز",'تعرفه ها'!$B:$B,0),MATCH(F162,'تعرفه ها'!$2:$2,0))/100,0),"---")</f>
        <v>0</v>
      </c>
      <c r="Z162" s="50">
        <f t="shared" si="26"/>
        <v>-50600</v>
      </c>
      <c r="AA162" s="50">
        <f t="shared" si="30"/>
        <v>113272030</v>
      </c>
      <c r="AB162" s="50">
        <f t="shared" si="27"/>
        <v>113221430</v>
      </c>
      <c r="AC162" s="50">
        <f t="shared" si="28"/>
        <v>430</v>
      </c>
      <c r="AD162" s="153">
        <f t="shared" si="29"/>
        <v>113221000</v>
      </c>
      <c r="AF162" s="155" t="str">
        <f>IFERROR(IF(INDEX(پرداخت!A:AZ,MATCH(A162&amp;" - "&amp;"گاز",پرداخت!$B:$B,0),MATCH(G162,پرداخت!$1:$1,0))="نشده","نشده","شده"),"---")</f>
        <v>نشده</v>
      </c>
      <c r="AH162" s="144"/>
    </row>
    <row r="163" spans="1:34" ht="34.9" hidden="1" customHeight="1">
      <c r="A163" s="171" t="s">
        <v>140</v>
      </c>
      <c r="B163" s="47">
        <f>IFERROR(INDEX('اطلاعات انشعابات شرکتها'!A:BB,MATCH(A163,'اطلاعات انشعابات شرکتها'!A:A,0),MATCH(B$1,'اطلاعات انشعابات شرکتها'!$1:$1,0)),0)</f>
        <v>127</v>
      </c>
      <c r="C163" s="48">
        <f>IFERROR(INDEX('اطلاعات انشعابات شرکتها'!A:BB,MATCH(A163,'اطلاعات انشعابات شرکتها'!A:A,0),MATCH(C$1,'اطلاعات انشعابات شرکتها'!$1:$1,0)),0)</f>
        <v>0</v>
      </c>
      <c r="D163" s="45"/>
      <c r="E163" s="171">
        <v>3</v>
      </c>
      <c r="F163" s="170">
        <v>99</v>
      </c>
      <c r="G163" s="47" t="str">
        <f t="shared" si="21"/>
        <v>99/3</v>
      </c>
      <c r="H163" s="47" t="str">
        <f>IFERROR(INDEX('اطلاعات دوره'!A:Z,MATCH(G163,'اطلاعات دوره'!C:C,0),MATCH(H$1,'اطلاعات دوره'!$1:$1,0)),0)</f>
        <v>99/03/01</v>
      </c>
      <c r="I163" s="47" t="str">
        <f>IFERROR(INDEX('اطلاعات دوره'!A:Z,MATCH(G163,'اطلاعات دوره'!C:C,0),MATCH(I$1,'اطلاعات دوره'!$1:$1,0)),0)</f>
        <v>99/03/31</v>
      </c>
      <c r="J163" s="48">
        <f>IFERROR(INDEX('اطلاعات دوره'!A:Z,MATCH(G163,'اطلاعات دوره'!C:C,0),MATCH(J$1,'اطلاعات دوره'!$1:$1,0)),0)</f>
        <v>31</v>
      </c>
      <c r="K163" s="46"/>
      <c r="L163" s="158" t="str">
        <f>IFERROR(INDEX('اطلاعات دوره'!A:Z,MATCH(G163,'اطلاعات دوره'!C:C,0)-1,MATCH("عنوان",'اطلاعات دوره'!$1:$1,0)),"---")</f>
        <v>99/2</v>
      </c>
      <c r="M163" s="47" t="str">
        <f t="shared" si="22"/>
        <v>خدمات نیروگاهی آهار شرق-99/2</v>
      </c>
      <c r="N163" s="48" t="str">
        <f t="shared" si="23"/>
        <v>خدمات نیروگاهی آهار شرق-99/3</v>
      </c>
      <c r="O163" s="45"/>
      <c r="P163" s="158">
        <f>IFERROR(INDEX('قرائت کنتور'!A:AZ,MATCH(A163&amp;"-"&amp;"گاز",'قرائت کنتور'!B:B,0),MATCH(L163,'قرائت کنتور'!$1:$1,0)),0)</f>
        <v>123283</v>
      </c>
      <c r="Q163" s="47">
        <f>IFERROR(INDEX('قرائت کنتور'!A:AZ,MATCH(A163&amp;"-"&amp;"گاز",'قرائت کنتور'!B:B,0),MATCH(G163,'قرائت کنتور'!$1:$1,0)),0)</f>
        <v>122877</v>
      </c>
      <c r="R163" s="47">
        <f t="shared" si="24"/>
        <v>-406</v>
      </c>
      <c r="S163" s="45"/>
      <c r="T163" s="155">
        <f>IFERROR(INDEX('تعرفه ها'!A:Z,MATCH("بهای هر متر مکعب گاز مصرفی",'تعرفه ها'!$B:$B,0),MATCH(F163,'تعرفه ها'!$2:$2,0)),"---")</f>
        <v>1150</v>
      </c>
      <c r="U163" s="50">
        <f t="shared" si="25"/>
        <v>-466900</v>
      </c>
      <c r="V163" s="50">
        <f>IFERROR(ROUND(R163*INDEX('تعرفه ها'!A:Z,MATCH("عوارض گاز به ازاء هر متر مکعب",'تعرفه ها'!$B:$B,0),MATCH(F163,'تعرفه ها'!$2:$2,0)),0),"---")</f>
        <v>0</v>
      </c>
      <c r="W163" s="50">
        <f>IFERROR(ROUND(((U163+V163)*INDEX('تعرفه ها'!A:Z,MATCH("هزینه نگهداری و تعمیرات شبکه گاز",'تعرفه ها'!$B:$B,0),MATCH(F163,'تعرفه ها'!$2:$2,0))/100),0),"---")</f>
        <v>-46690</v>
      </c>
      <c r="X163" s="50">
        <f>IFERROR(IF(INDEX('اطلاعات دوره'!A:Z,MATCH(G163,'اطلاعات دوره'!C:C,0),MATCH("گاز",'اطلاعات دوره'!$1:$1,0))="دارد",ROUND((U163+V163)*INDEX('تعرفه ها'!A:Z,MATCH("پیک فصلی گاز",'تعرفه ها'!$B:$B,0),MATCH(F163,'تعرفه ها'!$2:$2,0))/100,0),0),"---")</f>
        <v>0</v>
      </c>
      <c r="Y163" s="50">
        <f>IFERROR(ROUND(SUM(U163+V163+W163+X163)*INDEX('تعرفه ها'!A:Z,MATCH("مالیات گاز",'تعرفه ها'!$B:$B,0),MATCH(F163,'تعرفه ها'!$2:$2,0))/100,0),"---")</f>
        <v>0</v>
      </c>
      <c r="Z163" s="50">
        <f t="shared" si="26"/>
        <v>-513590</v>
      </c>
      <c r="AA163" s="50">
        <f t="shared" si="30"/>
        <v>33095855</v>
      </c>
      <c r="AB163" s="50">
        <f t="shared" si="27"/>
        <v>32582265</v>
      </c>
      <c r="AC163" s="50">
        <f t="shared" si="28"/>
        <v>265</v>
      </c>
      <c r="AD163" s="153">
        <f t="shared" si="29"/>
        <v>32582000</v>
      </c>
      <c r="AF163" s="155" t="str">
        <f>IFERROR(IF(INDEX(پرداخت!A:AZ,MATCH(A163&amp;" - "&amp;"گاز",پرداخت!$B:$B,0),MATCH(G163,پرداخت!$1:$1,0))="نشده","نشده","شده"),"---")</f>
        <v>نشده</v>
      </c>
      <c r="AH163" s="144"/>
    </row>
    <row r="164" spans="1:34" ht="34.9" hidden="1" customHeight="1">
      <c r="A164" s="171" t="s">
        <v>250</v>
      </c>
      <c r="B164" s="47">
        <f>IFERROR(INDEX('اطلاعات انشعابات شرکتها'!A:BB,MATCH(A164,'اطلاعات انشعابات شرکتها'!A:A,0),MATCH(B$1,'اطلاعات انشعابات شرکتها'!$1:$1,0)),0)</f>
        <v>128</v>
      </c>
      <c r="C164" s="48">
        <f>IFERROR(INDEX('اطلاعات انشعابات شرکتها'!A:BB,MATCH(A164,'اطلاعات انشعابات شرکتها'!A:A,0),MATCH(C$1,'اطلاعات انشعابات شرکتها'!$1:$1,0)),0)</f>
        <v>0</v>
      </c>
      <c r="D164" s="45"/>
      <c r="E164" s="171">
        <v>3</v>
      </c>
      <c r="F164" s="170">
        <v>99</v>
      </c>
      <c r="G164" s="47" t="str">
        <f t="shared" si="21"/>
        <v>99/3</v>
      </c>
      <c r="H164" s="47" t="str">
        <f>IFERROR(INDEX('اطلاعات دوره'!A:Z,MATCH(G164,'اطلاعات دوره'!C:C,0),MATCH(H$1,'اطلاعات دوره'!$1:$1,0)),0)</f>
        <v>99/03/01</v>
      </c>
      <c r="I164" s="47" t="str">
        <f>IFERROR(INDEX('اطلاعات دوره'!A:Z,MATCH(G164,'اطلاعات دوره'!C:C,0),MATCH(I$1,'اطلاعات دوره'!$1:$1,0)),0)</f>
        <v>99/03/31</v>
      </c>
      <c r="J164" s="48">
        <f>IFERROR(INDEX('اطلاعات دوره'!A:Z,MATCH(G164,'اطلاعات دوره'!C:C,0),MATCH(J$1,'اطلاعات دوره'!$1:$1,0)),0)</f>
        <v>31</v>
      </c>
      <c r="K164" s="46"/>
      <c r="L164" s="158" t="str">
        <f>IFERROR(INDEX('اطلاعات دوره'!A:Z,MATCH(G164,'اطلاعات دوره'!C:C,0)-1,MATCH("عنوان",'اطلاعات دوره'!$1:$1,0)),"---")</f>
        <v>99/2</v>
      </c>
      <c r="M164" s="47" t="str">
        <f t="shared" si="22"/>
        <v>زیست تروند آرین-99/2</v>
      </c>
      <c r="N164" s="48" t="str">
        <f t="shared" si="23"/>
        <v>زیست تروند آرین-99/3</v>
      </c>
      <c r="O164" s="45"/>
      <c r="P164" s="158">
        <f>IFERROR(INDEX('قرائت کنتور'!A:AZ,MATCH(A164&amp;"-"&amp;"گاز",'قرائت کنتور'!B:B,0),MATCH(L164,'قرائت کنتور'!$1:$1,0)),0)</f>
        <v>129500</v>
      </c>
      <c r="Q164" s="47">
        <f>IFERROR(INDEX('قرائت کنتور'!A:AZ,MATCH(A164&amp;"-"&amp;"گاز",'قرائت کنتور'!B:B,0),MATCH(G164,'قرائت کنتور'!$1:$1,0)),0)</f>
        <v>127502</v>
      </c>
      <c r="R164" s="47">
        <f t="shared" si="24"/>
        <v>-1998</v>
      </c>
      <c r="S164" s="45"/>
      <c r="T164" s="155">
        <f>IFERROR(INDEX('تعرفه ها'!A:Z,MATCH("بهای هر متر مکعب گاز مصرفی",'تعرفه ها'!$B:$B,0),MATCH(F164,'تعرفه ها'!$2:$2,0)),"---")</f>
        <v>1150</v>
      </c>
      <c r="U164" s="50">
        <f t="shared" si="25"/>
        <v>-2297700</v>
      </c>
      <c r="V164" s="50">
        <f>IFERROR(ROUND(R164*INDEX('تعرفه ها'!A:Z,MATCH("عوارض گاز به ازاء هر متر مکعب",'تعرفه ها'!$B:$B,0),MATCH(F164,'تعرفه ها'!$2:$2,0)),0),"---")</f>
        <v>0</v>
      </c>
      <c r="W164" s="50">
        <f>IFERROR(ROUND(((U164+V164)*INDEX('تعرفه ها'!A:Z,MATCH("هزینه نگهداری و تعمیرات شبکه گاز",'تعرفه ها'!$B:$B,0),MATCH(F164,'تعرفه ها'!$2:$2,0))/100),0),"---")</f>
        <v>-229770</v>
      </c>
      <c r="X164" s="50">
        <f>IFERROR(IF(INDEX('اطلاعات دوره'!A:Z,MATCH(G164,'اطلاعات دوره'!C:C,0),MATCH("گاز",'اطلاعات دوره'!$1:$1,0))="دارد",ROUND((U164+V164)*INDEX('تعرفه ها'!A:Z,MATCH("پیک فصلی گاز",'تعرفه ها'!$B:$B,0),MATCH(F164,'تعرفه ها'!$2:$2,0))/100,0),0),"---")</f>
        <v>0</v>
      </c>
      <c r="Y164" s="50">
        <f>IFERROR(ROUND(SUM(U164+V164+W164+X164)*INDEX('تعرفه ها'!A:Z,MATCH("مالیات گاز",'تعرفه ها'!$B:$B,0),MATCH(F164,'تعرفه ها'!$2:$2,0))/100,0),"---")</f>
        <v>0</v>
      </c>
      <c r="Z164" s="50">
        <f t="shared" si="26"/>
        <v>-2527470</v>
      </c>
      <c r="AA164" s="50">
        <f t="shared" si="30"/>
        <v>42243325</v>
      </c>
      <c r="AB164" s="50">
        <f t="shared" si="27"/>
        <v>39715855</v>
      </c>
      <c r="AC164" s="50">
        <f t="shared" si="28"/>
        <v>855</v>
      </c>
      <c r="AD164" s="153">
        <f t="shared" si="29"/>
        <v>39715000</v>
      </c>
      <c r="AF164" s="155" t="str">
        <f>IFERROR(IF(INDEX(پرداخت!A:AZ,MATCH(A164&amp;" - "&amp;"گاز",پرداخت!$B:$B,0),MATCH(G164,پرداخت!$1:$1,0))="نشده","نشده","شده"),"---")</f>
        <v>نشده</v>
      </c>
      <c r="AH164" s="144"/>
    </row>
    <row r="165" spans="1:34" ht="34.9" hidden="1" customHeight="1">
      <c r="A165" s="171" t="s">
        <v>251</v>
      </c>
      <c r="B165" s="47">
        <f>IFERROR(INDEX('اطلاعات انشعابات شرکتها'!A:BB,MATCH(A165,'اطلاعات انشعابات شرکتها'!A:A,0),MATCH(B$1,'اطلاعات انشعابات شرکتها'!$1:$1,0)),0)</f>
        <v>130</v>
      </c>
      <c r="C165" s="48">
        <f>IFERROR(INDEX('اطلاعات انشعابات شرکتها'!A:BB,MATCH(A165,'اطلاعات انشعابات شرکتها'!A:A,0),MATCH(C$1,'اطلاعات انشعابات شرکتها'!$1:$1,0)),0)</f>
        <v>0</v>
      </c>
      <c r="D165" s="45"/>
      <c r="E165" s="171">
        <v>3</v>
      </c>
      <c r="F165" s="170">
        <v>99</v>
      </c>
      <c r="G165" s="47" t="str">
        <f t="shared" si="21"/>
        <v>99/3</v>
      </c>
      <c r="H165" s="47" t="str">
        <f>IFERROR(INDEX('اطلاعات دوره'!A:Z,MATCH(G165,'اطلاعات دوره'!C:C,0),MATCH(H$1,'اطلاعات دوره'!$1:$1,0)),0)</f>
        <v>99/03/01</v>
      </c>
      <c r="I165" s="47" t="str">
        <f>IFERROR(INDEX('اطلاعات دوره'!A:Z,MATCH(G165,'اطلاعات دوره'!C:C,0),MATCH(I$1,'اطلاعات دوره'!$1:$1,0)),0)</f>
        <v>99/03/31</v>
      </c>
      <c r="J165" s="48">
        <f>IFERROR(INDEX('اطلاعات دوره'!A:Z,MATCH(G165,'اطلاعات دوره'!C:C,0),MATCH(J$1,'اطلاعات دوره'!$1:$1,0)),0)</f>
        <v>31</v>
      </c>
      <c r="K165" s="46"/>
      <c r="L165" s="158" t="str">
        <f>IFERROR(INDEX('اطلاعات دوره'!A:Z,MATCH(G165,'اطلاعات دوره'!C:C,0)-1,MATCH("عنوان",'اطلاعات دوره'!$1:$1,0)),"---")</f>
        <v>99/2</v>
      </c>
      <c r="M165" s="47" t="str">
        <f t="shared" si="22"/>
        <v>سازه گستر آرین پارس-99/2</v>
      </c>
      <c r="N165" s="48" t="str">
        <f t="shared" si="23"/>
        <v>سازه گستر آرین پارس-99/3</v>
      </c>
      <c r="O165" s="45"/>
      <c r="P165" s="158">
        <f>IFERROR(INDEX('قرائت کنتور'!A:AZ,MATCH(A165&amp;"-"&amp;"گاز",'قرائت کنتور'!B:B,0),MATCH(L165,'قرائت کنتور'!$1:$1,0)),0)</f>
        <v>17025</v>
      </c>
      <c r="Q165" s="47">
        <f>IFERROR(INDEX('قرائت کنتور'!A:AZ,MATCH(A165&amp;"-"&amp;"گاز",'قرائت کنتور'!B:B,0),MATCH(G165,'قرائت کنتور'!$1:$1,0)),0)</f>
        <v>16884</v>
      </c>
      <c r="R165" s="47">
        <f t="shared" si="24"/>
        <v>-141</v>
      </c>
      <c r="S165" s="45"/>
      <c r="T165" s="155">
        <f>IFERROR(INDEX('تعرفه ها'!A:Z,MATCH("بهای هر متر مکعب گاز مصرفی",'تعرفه ها'!$B:$B,0),MATCH(F165,'تعرفه ها'!$2:$2,0)),"---")</f>
        <v>1150</v>
      </c>
      <c r="U165" s="50">
        <f t="shared" si="25"/>
        <v>-162150</v>
      </c>
      <c r="V165" s="50">
        <f>IFERROR(ROUND(R165*INDEX('تعرفه ها'!A:Z,MATCH("عوارض گاز به ازاء هر متر مکعب",'تعرفه ها'!$B:$B,0),MATCH(F165,'تعرفه ها'!$2:$2,0)),0),"---")</f>
        <v>0</v>
      </c>
      <c r="W165" s="50">
        <f>IFERROR(ROUND(((U165+V165)*INDEX('تعرفه ها'!A:Z,MATCH("هزینه نگهداری و تعمیرات شبکه گاز",'تعرفه ها'!$B:$B,0),MATCH(F165,'تعرفه ها'!$2:$2,0))/100),0),"---")</f>
        <v>-16215</v>
      </c>
      <c r="X165" s="50">
        <f>IFERROR(IF(INDEX('اطلاعات دوره'!A:Z,MATCH(G165,'اطلاعات دوره'!C:C,0),MATCH("گاز",'اطلاعات دوره'!$1:$1,0))="دارد",ROUND((U165+V165)*INDEX('تعرفه ها'!A:Z,MATCH("پیک فصلی گاز",'تعرفه ها'!$B:$B,0),MATCH(F165,'تعرفه ها'!$2:$2,0))/100,0),0),"---")</f>
        <v>0</v>
      </c>
      <c r="Y165" s="50">
        <f>IFERROR(ROUND(SUM(U165+V165+W165+X165)*INDEX('تعرفه ها'!A:Z,MATCH("مالیات گاز",'تعرفه ها'!$B:$B,0),MATCH(F165,'تعرفه ها'!$2:$2,0))/100,0),"---")</f>
        <v>0</v>
      </c>
      <c r="Z165" s="50">
        <f t="shared" si="26"/>
        <v>-178365</v>
      </c>
      <c r="AA165" s="50">
        <f t="shared" si="30"/>
        <v>24490625</v>
      </c>
      <c r="AB165" s="50">
        <f t="shared" si="27"/>
        <v>24312260</v>
      </c>
      <c r="AC165" s="50">
        <f t="shared" si="28"/>
        <v>260</v>
      </c>
      <c r="AD165" s="153">
        <f t="shared" si="29"/>
        <v>24312000</v>
      </c>
      <c r="AF165" s="155" t="str">
        <f>IFERROR(IF(INDEX(پرداخت!A:AZ,MATCH(A165&amp;" - "&amp;"گاز",پرداخت!$B:$B,0),MATCH(G165,پرداخت!$1:$1,0))="نشده","نشده","شده"),"---")</f>
        <v>نشده</v>
      </c>
      <c r="AH165" s="144"/>
    </row>
    <row r="166" spans="1:34" ht="34.9" hidden="1" customHeight="1">
      <c r="A166" s="171" t="s">
        <v>252</v>
      </c>
      <c r="B166" s="47">
        <f>IFERROR(INDEX('اطلاعات انشعابات شرکتها'!A:BB,MATCH(A166,'اطلاعات انشعابات شرکتها'!A:A,0),MATCH(B$1,'اطلاعات انشعابات شرکتها'!$1:$1,0)),0)</f>
        <v>131</v>
      </c>
      <c r="C166" s="48">
        <f>IFERROR(INDEX('اطلاعات انشعابات شرکتها'!A:BB,MATCH(A166,'اطلاعات انشعابات شرکتها'!A:A,0),MATCH(C$1,'اطلاعات انشعابات شرکتها'!$1:$1,0)),0)</f>
        <v>0</v>
      </c>
      <c r="D166" s="45"/>
      <c r="E166" s="171">
        <v>3</v>
      </c>
      <c r="F166" s="170">
        <v>99</v>
      </c>
      <c r="G166" s="47" t="str">
        <f t="shared" si="21"/>
        <v>99/3</v>
      </c>
      <c r="H166" s="47" t="str">
        <f>IFERROR(INDEX('اطلاعات دوره'!A:Z,MATCH(G166,'اطلاعات دوره'!C:C,0),MATCH(H$1,'اطلاعات دوره'!$1:$1,0)),0)</f>
        <v>99/03/01</v>
      </c>
      <c r="I166" s="47" t="str">
        <f>IFERROR(INDEX('اطلاعات دوره'!A:Z,MATCH(G166,'اطلاعات دوره'!C:C,0),MATCH(I$1,'اطلاعات دوره'!$1:$1,0)),0)</f>
        <v>99/03/31</v>
      </c>
      <c r="J166" s="48">
        <f>IFERROR(INDEX('اطلاعات دوره'!A:Z,MATCH(G166,'اطلاعات دوره'!C:C,0),MATCH(J$1,'اطلاعات دوره'!$1:$1,0)),0)</f>
        <v>31</v>
      </c>
      <c r="K166" s="46"/>
      <c r="L166" s="158" t="str">
        <f>IFERROR(INDEX('اطلاعات دوره'!A:Z,MATCH(G166,'اطلاعات دوره'!C:C,0)-1,MATCH("عنوان",'اطلاعات دوره'!$1:$1,0)),"---")</f>
        <v>99/2</v>
      </c>
      <c r="M166" s="47" t="str">
        <f t="shared" si="22"/>
        <v>سامان داروی هشتم-99/2</v>
      </c>
      <c r="N166" s="48" t="str">
        <f t="shared" si="23"/>
        <v>سامان داروی هشتم-99/3</v>
      </c>
      <c r="O166" s="45"/>
      <c r="P166" s="158">
        <f>IFERROR(INDEX('قرائت کنتور'!A:AZ,MATCH(A166&amp;"-"&amp;"گاز",'قرائت کنتور'!B:B,0),MATCH(L166,'قرائت کنتور'!$1:$1,0)),0)</f>
        <v>0</v>
      </c>
      <c r="Q166" s="47">
        <f>IFERROR(INDEX('قرائت کنتور'!A:AZ,MATCH(A166&amp;"-"&amp;"گاز",'قرائت کنتور'!B:B,0),MATCH(G166,'قرائت کنتور'!$1:$1,0)),0)</f>
        <v>117351</v>
      </c>
      <c r="R166" s="47">
        <f t="shared" si="24"/>
        <v>117351</v>
      </c>
      <c r="S166" s="45"/>
      <c r="T166" s="155">
        <f>IFERROR(INDEX('تعرفه ها'!A:Z,MATCH("بهای هر متر مکعب گاز مصرفی",'تعرفه ها'!$B:$B,0),MATCH(F166,'تعرفه ها'!$2:$2,0)),"---")</f>
        <v>1150</v>
      </c>
      <c r="U166" s="50">
        <f t="shared" si="25"/>
        <v>134953650</v>
      </c>
      <c r="V166" s="50">
        <f>IFERROR(ROUND(R166*INDEX('تعرفه ها'!A:Z,MATCH("عوارض گاز به ازاء هر متر مکعب",'تعرفه ها'!$B:$B,0),MATCH(F166,'تعرفه ها'!$2:$2,0)),0),"---")</f>
        <v>0</v>
      </c>
      <c r="W166" s="50">
        <f>IFERROR(ROUND(((U166+V166)*INDEX('تعرفه ها'!A:Z,MATCH("هزینه نگهداری و تعمیرات شبکه گاز",'تعرفه ها'!$B:$B,0),MATCH(F166,'تعرفه ها'!$2:$2,0))/100),0),"---")</f>
        <v>13495365</v>
      </c>
      <c r="X166" s="50">
        <f>IFERROR(IF(INDEX('اطلاعات دوره'!A:Z,MATCH(G166,'اطلاعات دوره'!C:C,0),MATCH("گاز",'اطلاعات دوره'!$1:$1,0))="دارد",ROUND((U166+V166)*INDEX('تعرفه ها'!A:Z,MATCH("پیک فصلی گاز",'تعرفه ها'!$B:$B,0),MATCH(F166,'تعرفه ها'!$2:$2,0))/100,0),0),"---")</f>
        <v>0</v>
      </c>
      <c r="Y166" s="50">
        <f>IFERROR(ROUND(SUM(U166+V166+W166+X166)*INDEX('تعرفه ها'!A:Z,MATCH("مالیات گاز",'تعرفه ها'!$B:$B,0),MATCH(F166,'تعرفه ها'!$2:$2,0))/100,0),"---")</f>
        <v>0</v>
      </c>
      <c r="Z166" s="50">
        <f t="shared" si="26"/>
        <v>148449015</v>
      </c>
      <c r="AA166" s="50">
        <f t="shared" si="30"/>
        <v>-36184565</v>
      </c>
      <c r="AB166" s="50">
        <f t="shared" si="27"/>
        <v>112264450</v>
      </c>
      <c r="AC166" s="50">
        <f t="shared" si="28"/>
        <v>450</v>
      </c>
      <c r="AD166" s="153">
        <f t="shared" si="29"/>
        <v>112264000</v>
      </c>
      <c r="AF166" s="155" t="str">
        <f>IFERROR(IF(INDEX(پرداخت!A:AZ,MATCH(A166&amp;" - "&amp;"گاز",پرداخت!$B:$B,0),MATCH(G166,پرداخت!$1:$1,0))="نشده","نشده","شده"),"---")</f>
        <v>نشده</v>
      </c>
      <c r="AH166" s="144"/>
    </row>
    <row r="167" spans="1:34" ht="34.9" hidden="1" customHeight="1">
      <c r="A167" s="171" t="s">
        <v>253</v>
      </c>
      <c r="B167" s="47">
        <f>IFERROR(INDEX('اطلاعات انشعابات شرکتها'!A:BB,MATCH(A167,'اطلاعات انشعابات شرکتها'!A:A,0),MATCH(B$1,'اطلاعات انشعابات شرکتها'!$1:$1,0)),0)</f>
        <v>132</v>
      </c>
      <c r="C167" s="48">
        <f>IFERROR(INDEX('اطلاعات انشعابات شرکتها'!A:BB,MATCH(A167,'اطلاعات انشعابات شرکتها'!A:A,0),MATCH(C$1,'اطلاعات انشعابات شرکتها'!$1:$1,0)),0)</f>
        <v>0</v>
      </c>
      <c r="D167" s="45"/>
      <c r="E167" s="171">
        <v>3</v>
      </c>
      <c r="F167" s="170">
        <v>99</v>
      </c>
      <c r="G167" s="47" t="str">
        <f t="shared" si="21"/>
        <v>99/3</v>
      </c>
      <c r="H167" s="47" t="str">
        <f>IFERROR(INDEX('اطلاعات دوره'!A:Z,MATCH(G167,'اطلاعات دوره'!C:C,0),MATCH(H$1,'اطلاعات دوره'!$1:$1,0)),0)</f>
        <v>99/03/01</v>
      </c>
      <c r="I167" s="47" t="str">
        <f>IFERROR(INDEX('اطلاعات دوره'!A:Z,MATCH(G167,'اطلاعات دوره'!C:C,0),MATCH(I$1,'اطلاعات دوره'!$1:$1,0)),0)</f>
        <v>99/03/31</v>
      </c>
      <c r="J167" s="48">
        <f>IFERROR(INDEX('اطلاعات دوره'!A:Z,MATCH(G167,'اطلاعات دوره'!C:C,0),MATCH(J$1,'اطلاعات دوره'!$1:$1,0)),0)</f>
        <v>31</v>
      </c>
      <c r="K167" s="46"/>
      <c r="L167" s="158" t="str">
        <f>IFERROR(INDEX('اطلاعات دوره'!A:Z,MATCH(G167,'اطلاعات دوره'!C:C,0)-1,MATCH("عنوان",'اطلاعات دوره'!$1:$1,0)),"---")</f>
        <v>99/2</v>
      </c>
      <c r="M167" s="47" t="str">
        <f t="shared" si="22"/>
        <v>سامانه های دقیق نوین افراز-99/2</v>
      </c>
      <c r="N167" s="48" t="str">
        <f t="shared" si="23"/>
        <v>سامانه های دقیق نوین افراز-99/3</v>
      </c>
      <c r="O167" s="45"/>
      <c r="P167" s="158">
        <f>IFERROR(INDEX('قرائت کنتور'!A:AZ,MATCH(A167&amp;"-"&amp;"گاز",'قرائت کنتور'!B:B,0),MATCH(L167,'قرائت کنتور'!$1:$1,0)),0)</f>
        <v>18130</v>
      </c>
      <c r="Q167" s="47">
        <f>IFERROR(INDEX('قرائت کنتور'!A:AZ,MATCH(A167&amp;"-"&amp;"گاز",'قرائت کنتور'!B:B,0),MATCH(G167,'قرائت کنتور'!$1:$1,0)),0)</f>
        <v>17850</v>
      </c>
      <c r="R167" s="47">
        <f t="shared" si="24"/>
        <v>-280</v>
      </c>
      <c r="S167" s="45"/>
      <c r="T167" s="155">
        <f>IFERROR(INDEX('تعرفه ها'!A:Z,MATCH("بهای هر متر مکعب گاز مصرفی",'تعرفه ها'!$B:$B,0),MATCH(F167,'تعرفه ها'!$2:$2,0)),"---")</f>
        <v>1150</v>
      </c>
      <c r="U167" s="50">
        <f t="shared" si="25"/>
        <v>-322000</v>
      </c>
      <c r="V167" s="50">
        <f>IFERROR(ROUND(R167*INDEX('تعرفه ها'!A:Z,MATCH("عوارض گاز به ازاء هر متر مکعب",'تعرفه ها'!$B:$B,0),MATCH(F167,'تعرفه ها'!$2:$2,0)),0),"---")</f>
        <v>0</v>
      </c>
      <c r="W167" s="50">
        <f>IFERROR(ROUND(((U167+V167)*INDEX('تعرفه ها'!A:Z,MATCH("هزینه نگهداری و تعمیرات شبکه گاز",'تعرفه ها'!$B:$B,0),MATCH(F167,'تعرفه ها'!$2:$2,0))/100),0),"---")</f>
        <v>-32200</v>
      </c>
      <c r="X167" s="50">
        <f>IFERROR(IF(INDEX('اطلاعات دوره'!A:Z,MATCH(G167,'اطلاعات دوره'!C:C,0),MATCH("گاز",'اطلاعات دوره'!$1:$1,0))="دارد",ROUND((U167+V167)*INDEX('تعرفه ها'!A:Z,MATCH("پیک فصلی گاز",'تعرفه ها'!$B:$B,0),MATCH(F167,'تعرفه ها'!$2:$2,0))/100,0),0),"---")</f>
        <v>0</v>
      </c>
      <c r="Y167" s="50">
        <f>IFERROR(ROUND(SUM(U167+V167+W167+X167)*INDEX('تعرفه ها'!A:Z,MATCH("مالیات گاز",'تعرفه ها'!$B:$B,0),MATCH(F167,'تعرفه ها'!$2:$2,0))/100,0),"---")</f>
        <v>0</v>
      </c>
      <c r="Z167" s="50">
        <f t="shared" si="26"/>
        <v>-354200</v>
      </c>
      <c r="AA167" s="50">
        <f t="shared" si="30"/>
        <v>22934500</v>
      </c>
      <c r="AB167" s="50">
        <f t="shared" si="27"/>
        <v>22580300</v>
      </c>
      <c r="AC167" s="50">
        <f t="shared" si="28"/>
        <v>300</v>
      </c>
      <c r="AD167" s="153">
        <f t="shared" si="29"/>
        <v>22580000</v>
      </c>
      <c r="AF167" s="155" t="str">
        <f>IFERROR(IF(INDEX(پرداخت!A:AZ,MATCH(A167&amp;" - "&amp;"گاز",پرداخت!$B:$B,0),MATCH(G167,پرداخت!$1:$1,0))="نشده","نشده","شده"),"---")</f>
        <v>نشده</v>
      </c>
      <c r="AH167" s="144"/>
    </row>
    <row r="168" spans="1:34" ht="34.9" hidden="1" customHeight="1">
      <c r="A168" s="171" t="s">
        <v>260</v>
      </c>
      <c r="B168" s="47">
        <f>IFERROR(INDEX('اطلاعات انشعابات شرکتها'!A:BB,MATCH(A168,'اطلاعات انشعابات شرکتها'!A:A,0),MATCH(B$1,'اطلاعات انشعابات شرکتها'!$1:$1,0)),0)</f>
        <v>133</v>
      </c>
      <c r="C168" s="48">
        <f>IFERROR(INDEX('اطلاعات انشعابات شرکتها'!A:BB,MATCH(A168,'اطلاعات انشعابات شرکتها'!A:A,0),MATCH(C$1,'اطلاعات انشعابات شرکتها'!$1:$1,0)),0)</f>
        <v>0</v>
      </c>
      <c r="D168" s="45"/>
      <c r="E168" s="171">
        <v>3</v>
      </c>
      <c r="F168" s="170">
        <v>99</v>
      </c>
      <c r="G168" s="47" t="str">
        <f t="shared" si="21"/>
        <v>99/3</v>
      </c>
      <c r="H168" s="47" t="str">
        <f>IFERROR(INDEX('اطلاعات دوره'!A:Z,MATCH(G168,'اطلاعات دوره'!C:C,0),MATCH(H$1,'اطلاعات دوره'!$1:$1,0)),0)</f>
        <v>99/03/01</v>
      </c>
      <c r="I168" s="47" t="str">
        <f>IFERROR(INDEX('اطلاعات دوره'!A:Z,MATCH(G168,'اطلاعات دوره'!C:C,0),MATCH(I$1,'اطلاعات دوره'!$1:$1,0)),0)</f>
        <v>99/03/31</v>
      </c>
      <c r="J168" s="48">
        <f>IFERROR(INDEX('اطلاعات دوره'!A:Z,MATCH(G168,'اطلاعات دوره'!C:C,0),MATCH(J$1,'اطلاعات دوره'!$1:$1,0)),0)</f>
        <v>31</v>
      </c>
      <c r="K168" s="46"/>
      <c r="L168" s="158" t="str">
        <f>IFERROR(INDEX('اطلاعات دوره'!A:Z,MATCH(G168,'اطلاعات دوره'!C:C,0)-1,MATCH("عنوان",'اطلاعات دوره'!$1:$1,0)),"---")</f>
        <v>99/2</v>
      </c>
      <c r="M168" s="47" t="str">
        <f t="shared" si="22"/>
        <v>سوله آقای زیوری-99/2</v>
      </c>
      <c r="N168" s="48" t="str">
        <f t="shared" si="23"/>
        <v>سوله آقای زیوری-99/3</v>
      </c>
      <c r="O168" s="45"/>
      <c r="P168" s="158">
        <f>IFERROR(INDEX('قرائت کنتور'!A:AZ,MATCH(A168&amp;"-"&amp;"گاز",'قرائت کنتور'!B:B,0),MATCH(L168,'قرائت کنتور'!$1:$1,0)),0)</f>
        <v>0</v>
      </c>
      <c r="Q168" s="47">
        <f>IFERROR(INDEX('قرائت کنتور'!A:AZ,MATCH(A168&amp;"-"&amp;"گاز",'قرائت کنتور'!B:B,0),MATCH(G168,'قرائت کنتور'!$1:$1,0)),0)</f>
        <v>0</v>
      </c>
      <c r="R168" s="47">
        <f t="shared" si="24"/>
        <v>0</v>
      </c>
      <c r="S168" s="45"/>
      <c r="T168" s="155">
        <f>IFERROR(INDEX('تعرفه ها'!A:Z,MATCH("بهای هر متر مکعب گاز مصرفی",'تعرفه ها'!$B:$B,0),MATCH(F168,'تعرفه ها'!$2:$2,0)),"---")</f>
        <v>1150</v>
      </c>
      <c r="U168" s="50">
        <f t="shared" si="25"/>
        <v>0</v>
      </c>
      <c r="V168" s="50">
        <f>IFERROR(ROUND(R168*INDEX('تعرفه ها'!A:Z,MATCH("عوارض گاز به ازاء هر متر مکعب",'تعرفه ها'!$B:$B,0),MATCH(F168,'تعرفه ها'!$2:$2,0)),0),"---")</f>
        <v>0</v>
      </c>
      <c r="W168" s="50">
        <f>IFERROR(ROUND(((U168+V168)*INDEX('تعرفه ها'!A:Z,MATCH("هزینه نگهداری و تعمیرات شبکه گاز",'تعرفه ها'!$B:$B,0),MATCH(F168,'تعرفه ها'!$2:$2,0))/100),0),"---")</f>
        <v>0</v>
      </c>
      <c r="X168" s="50">
        <f>IFERROR(IF(INDEX('اطلاعات دوره'!A:Z,MATCH(G168,'اطلاعات دوره'!C:C,0),MATCH("گاز",'اطلاعات دوره'!$1:$1,0))="دارد",ROUND((U168+V168)*INDEX('تعرفه ها'!A:Z,MATCH("پیک فصلی گاز",'تعرفه ها'!$B:$B,0),MATCH(F168,'تعرفه ها'!$2:$2,0))/100,0),0),"---")</f>
        <v>0</v>
      </c>
      <c r="Y168" s="50">
        <f>IFERROR(ROUND(SUM(U168+V168+W168+X168)*INDEX('تعرفه ها'!A:Z,MATCH("مالیات گاز",'تعرفه ها'!$B:$B,0),MATCH(F168,'تعرفه ها'!$2:$2,0))/100,0),"---")</f>
        <v>0</v>
      </c>
      <c r="Z168" s="50">
        <f t="shared" si="26"/>
        <v>0</v>
      </c>
      <c r="AA168" s="50" t="str">
        <f t="shared" si="30"/>
        <v>---</v>
      </c>
      <c r="AB168" s="50" t="str">
        <f t="shared" si="27"/>
        <v>---</v>
      </c>
      <c r="AC168" s="50" t="str">
        <f t="shared" si="28"/>
        <v>---</v>
      </c>
      <c r="AD168" s="153" t="str">
        <f t="shared" si="29"/>
        <v>---</v>
      </c>
      <c r="AF168" s="155" t="str">
        <f>IFERROR(IF(INDEX(پرداخت!A:AZ,MATCH(A168&amp;" - "&amp;"گاز",پرداخت!$B:$B,0),MATCH(G168,پرداخت!$1:$1,0))="نشده","نشده","شده"),"---")</f>
        <v>نشده</v>
      </c>
      <c r="AH168" s="144"/>
    </row>
    <row r="169" spans="1:34" ht="34.9" hidden="1" customHeight="1">
      <c r="A169" s="171" t="s">
        <v>261</v>
      </c>
      <c r="B169" s="47">
        <f>IFERROR(INDEX('اطلاعات انشعابات شرکتها'!A:BB,MATCH(A169,'اطلاعات انشعابات شرکتها'!A:A,0),MATCH(B$1,'اطلاعات انشعابات شرکتها'!$1:$1,0)),0)</f>
        <v>134</v>
      </c>
      <c r="C169" s="48">
        <f>IFERROR(INDEX('اطلاعات انشعابات شرکتها'!A:BB,MATCH(A169,'اطلاعات انشعابات شرکتها'!A:A,0),MATCH(C$1,'اطلاعات انشعابات شرکتها'!$1:$1,0)),0)</f>
        <v>0</v>
      </c>
      <c r="D169" s="45"/>
      <c r="E169" s="171">
        <v>3</v>
      </c>
      <c r="F169" s="170">
        <v>99</v>
      </c>
      <c r="G169" s="47" t="str">
        <f t="shared" si="21"/>
        <v>99/3</v>
      </c>
      <c r="H169" s="47" t="str">
        <f>IFERROR(INDEX('اطلاعات دوره'!A:Z,MATCH(G169,'اطلاعات دوره'!C:C,0),MATCH(H$1,'اطلاعات دوره'!$1:$1,0)),0)</f>
        <v>99/03/01</v>
      </c>
      <c r="I169" s="47" t="str">
        <f>IFERROR(INDEX('اطلاعات دوره'!A:Z,MATCH(G169,'اطلاعات دوره'!C:C,0),MATCH(I$1,'اطلاعات دوره'!$1:$1,0)),0)</f>
        <v>99/03/31</v>
      </c>
      <c r="J169" s="48">
        <f>IFERROR(INDEX('اطلاعات دوره'!A:Z,MATCH(G169,'اطلاعات دوره'!C:C,0),MATCH(J$1,'اطلاعات دوره'!$1:$1,0)),0)</f>
        <v>31</v>
      </c>
      <c r="K169" s="46"/>
      <c r="L169" s="158" t="str">
        <f>IFERROR(INDEX('اطلاعات دوره'!A:Z,MATCH(G169,'اطلاعات دوره'!C:C,0)-1,MATCH("عنوان",'اطلاعات دوره'!$1:$1,0)),"---")</f>
        <v>99/2</v>
      </c>
      <c r="M169" s="47" t="str">
        <f t="shared" si="22"/>
        <v>شرق آزما-99/2</v>
      </c>
      <c r="N169" s="48" t="str">
        <f t="shared" si="23"/>
        <v>شرق آزما-99/3</v>
      </c>
      <c r="O169" s="45"/>
      <c r="P169" s="158">
        <f>IFERROR(INDEX('قرائت کنتور'!A:AZ,MATCH(A169&amp;"-"&amp;"گاز",'قرائت کنتور'!B:B,0),MATCH(L169,'قرائت کنتور'!$1:$1,0)),0)</f>
        <v>38362</v>
      </c>
      <c r="Q169" s="47">
        <f>IFERROR(INDEX('قرائت کنتور'!A:AZ,MATCH(A169&amp;"-"&amp;"گاز",'قرائت کنتور'!B:B,0),MATCH(G169,'قرائت کنتور'!$1:$1,0)),0)</f>
        <v>38309</v>
      </c>
      <c r="R169" s="47">
        <f t="shared" si="24"/>
        <v>-53</v>
      </c>
      <c r="S169" s="45"/>
      <c r="T169" s="155">
        <f>IFERROR(INDEX('تعرفه ها'!A:Z,MATCH("بهای هر متر مکعب گاز مصرفی",'تعرفه ها'!$B:$B,0),MATCH(F169,'تعرفه ها'!$2:$2,0)),"---")</f>
        <v>1150</v>
      </c>
      <c r="U169" s="50">
        <f t="shared" si="25"/>
        <v>-60950</v>
      </c>
      <c r="V169" s="50">
        <f>IFERROR(ROUND(R169*INDEX('تعرفه ها'!A:Z,MATCH("عوارض گاز به ازاء هر متر مکعب",'تعرفه ها'!$B:$B,0),MATCH(F169,'تعرفه ها'!$2:$2,0)),0),"---")</f>
        <v>0</v>
      </c>
      <c r="W169" s="50">
        <f>IFERROR(ROUND(((U169+V169)*INDEX('تعرفه ها'!A:Z,MATCH("هزینه نگهداری و تعمیرات شبکه گاز",'تعرفه ها'!$B:$B,0),MATCH(F169,'تعرفه ها'!$2:$2,0))/100),0),"---")</f>
        <v>-6095</v>
      </c>
      <c r="X169" s="50">
        <f>IFERROR(IF(INDEX('اطلاعات دوره'!A:Z,MATCH(G169,'اطلاعات دوره'!C:C,0),MATCH("گاز",'اطلاعات دوره'!$1:$1,0))="دارد",ROUND((U169+V169)*INDEX('تعرفه ها'!A:Z,MATCH("پیک فصلی گاز",'تعرفه ها'!$B:$B,0),MATCH(F169,'تعرفه ها'!$2:$2,0))/100,0),0),"---")</f>
        <v>0</v>
      </c>
      <c r="Y169" s="50">
        <f>IFERROR(ROUND(SUM(U169+V169+W169+X169)*INDEX('تعرفه ها'!A:Z,MATCH("مالیات گاز",'تعرفه ها'!$B:$B,0),MATCH(F169,'تعرفه ها'!$2:$2,0))/100,0),"---")</f>
        <v>0</v>
      </c>
      <c r="Z169" s="50">
        <f t="shared" si="26"/>
        <v>-67045</v>
      </c>
      <c r="AA169" s="50">
        <f t="shared" si="30"/>
        <v>18408440</v>
      </c>
      <c r="AB169" s="50">
        <f t="shared" si="27"/>
        <v>18341395</v>
      </c>
      <c r="AC169" s="50">
        <f t="shared" si="28"/>
        <v>395</v>
      </c>
      <c r="AD169" s="153">
        <f t="shared" si="29"/>
        <v>18341000</v>
      </c>
      <c r="AF169" s="155" t="str">
        <f>IFERROR(IF(INDEX(پرداخت!A:AZ,MATCH(A169&amp;" - "&amp;"گاز",پرداخت!$B:$B,0),MATCH(G169,پرداخت!$1:$1,0))="نشده","نشده","شده"),"---")</f>
        <v>نشده</v>
      </c>
      <c r="AH169" s="144"/>
    </row>
    <row r="170" spans="1:34" ht="34.9" hidden="1" customHeight="1">
      <c r="A170" s="171" t="s">
        <v>262</v>
      </c>
      <c r="B170" s="47">
        <f>IFERROR(INDEX('اطلاعات انشعابات شرکتها'!A:BB,MATCH(A170,'اطلاعات انشعابات شرکتها'!A:A,0),MATCH(B$1,'اطلاعات انشعابات شرکتها'!$1:$1,0)),0)</f>
        <v>135</v>
      </c>
      <c r="C170" s="48">
        <f>IFERROR(INDEX('اطلاعات انشعابات شرکتها'!A:BB,MATCH(A170,'اطلاعات انشعابات شرکتها'!A:A,0),MATCH(C$1,'اطلاعات انشعابات شرکتها'!$1:$1,0)),0)</f>
        <v>0</v>
      </c>
      <c r="D170" s="45"/>
      <c r="E170" s="171">
        <v>3</v>
      </c>
      <c r="F170" s="170">
        <v>99</v>
      </c>
      <c r="G170" s="47" t="str">
        <f t="shared" si="21"/>
        <v>99/3</v>
      </c>
      <c r="H170" s="47" t="str">
        <f>IFERROR(INDEX('اطلاعات دوره'!A:Z,MATCH(G170,'اطلاعات دوره'!C:C,0),MATCH(H$1,'اطلاعات دوره'!$1:$1,0)),0)</f>
        <v>99/03/01</v>
      </c>
      <c r="I170" s="47" t="str">
        <f>IFERROR(INDEX('اطلاعات دوره'!A:Z,MATCH(G170,'اطلاعات دوره'!C:C,0),MATCH(I$1,'اطلاعات دوره'!$1:$1,0)),0)</f>
        <v>99/03/31</v>
      </c>
      <c r="J170" s="48">
        <f>IFERROR(INDEX('اطلاعات دوره'!A:Z,MATCH(G170,'اطلاعات دوره'!C:C,0),MATCH(J$1,'اطلاعات دوره'!$1:$1,0)),0)</f>
        <v>31</v>
      </c>
      <c r="K170" s="46"/>
      <c r="L170" s="158" t="str">
        <f>IFERROR(INDEX('اطلاعات دوره'!A:Z,MATCH(G170,'اطلاعات دوره'!C:C,0)-1,MATCH("عنوان",'اطلاعات دوره'!$1:$1,0)),"---")</f>
        <v>99/2</v>
      </c>
      <c r="M170" s="47" t="str">
        <f t="shared" si="22"/>
        <v>شهاب کیا آرمان-99/2</v>
      </c>
      <c r="N170" s="48" t="str">
        <f t="shared" si="23"/>
        <v>شهاب کیا آرمان-99/3</v>
      </c>
      <c r="O170" s="45"/>
      <c r="P170" s="158">
        <f>IFERROR(INDEX('قرائت کنتور'!A:AZ,MATCH(A170&amp;"-"&amp;"گاز",'قرائت کنتور'!B:B,0),MATCH(L170,'قرائت کنتور'!$1:$1,0)),0)</f>
        <v>27762</v>
      </c>
      <c r="Q170" s="47">
        <f>IFERROR(INDEX('قرائت کنتور'!A:AZ,MATCH(A170&amp;"-"&amp;"گاز",'قرائت کنتور'!B:B,0),MATCH(G170,'قرائت کنتور'!$1:$1,0)),0)</f>
        <v>27600</v>
      </c>
      <c r="R170" s="47">
        <f t="shared" si="24"/>
        <v>-162</v>
      </c>
      <c r="S170" s="45"/>
      <c r="T170" s="155">
        <f>IFERROR(INDEX('تعرفه ها'!A:Z,MATCH("بهای هر متر مکعب گاز مصرفی",'تعرفه ها'!$B:$B,0),MATCH(F170,'تعرفه ها'!$2:$2,0)),"---")</f>
        <v>1150</v>
      </c>
      <c r="U170" s="50">
        <f t="shared" si="25"/>
        <v>-186300</v>
      </c>
      <c r="V170" s="50">
        <f>IFERROR(ROUND(R170*INDEX('تعرفه ها'!A:Z,MATCH("عوارض گاز به ازاء هر متر مکعب",'تعرفه ها'!$B:$B,0),MATCH(F170,'تعرفه ها'!$2:$2,0)),0),"---")</f>
        <v>0</v>
      </c>
      <c r="W170" s="50">
        <f>IFERROR(ROUND(((U170+V170)*INDEX('تعرفه ها'!A:Z,MATCH("هزینه نگهداری و تعمیرات شبکه گاز",'تعرفه ها'!$B:$B,0),MATCH(F170,'تعرفه ها'!$2:$2,0))/100),0),"---")</f>
        <v>-18630</v>
      </c>
      <c r="X170" s="50">
        <f>IFERROR(IF(INDEX('اطلاعات دوره'!A:Z,MATCH(G170,'اطلاعات دوره'!C:C,0),MATCH("گاز",'اطلاعات دوره'!$1:$1,0))="دارد",ROUND((U170+V170)*INDEX('تعرفه ها'!A:Z,MATCH("پیک فصلی گاز",'تعرفه ها'!$B:$B,0),MATCH(F170,'تعرفه ها'!$2:$2,0))/100,0),0),"---")</f>
        <v>0</v>
      </c>
      <c r="Y170" s="50">
        <f>IFERROR(ROUND(SUM(U170+V170+W170+X170)*INDEX('تعرفه ها'!A:Z,MATCH("مالیات گاز",'تعرفه ها'!$B:$B,0),MATCH(F170,'تعرفه ها'!$2:$2,0))/100,0),"---")</f>
        <v>0</v>
      </c>
      <c r="Z170" s="50">
        <f t="shared" si="26"/>
        <v>-204930</v>
      </c>
      <c r="AA170" s="50">
        <f t="shared" si="30"/>
        <v>3382035</v>
      </c>
      <c r="AB170" s="50">
        <f t="shared" si="27"/>
        <v>3177105</v>
      </c>
      <c r="AC170" s="50">
        <f t="shared" si="28"/>
        <v>105</v>
      </c>
      <c r="AD170" s="153">
        <f t="shared" si="29"/>
        <v>3177000</v>
      </c>
      <c r="AF170" s="155" t="str">
        <f>IFERROR(IF(INDEX(پرداخت!A:AZ,MATCH(A170&amp;" - "&amp;"گاز",پرداخت!$B:$B,0),MATCH(G170,پرداخت!$1:$1,0))="نشده","نشده","شده"),"---")</f>
        <v>نشده</v>
      </c>
      <c r="AH170" s="144"/>
    </row>
    <row r="171" spans="1:34" ht="34.9" hidden="1" customHeight="1">
      <c r="A171" s="171" t="s">
        <v>264</v>
      </c>
      <c r="B171" s="47">
        <f>IFERROR(INDEX('اطلاعات انشعابات شرکتها'!A:BB,MATCH(A171,'اطلاعات انشعابات شرکتها'!A:A,0),MATCH(B$1,'اطلاعات انشعابات شرکتها'!$1:$1,0)),0)</f>
        <v>137</v>
      </c>
      <c r="C171" s="48">
        <f>IFERROR(INDEX('اطلاعات انشعابات شرکتها'!A:BB,MATCH(A171,'اطلاعات انشعابات شرکتها'!A:A,0),MATCH(C$1,'اطلاعات انشعابات شرکتها'!$1:$1,0)),0)</f>
        <v>0</v>
      </c>
      <c r="D171" s="45"/>
      <c r="E171" s="171">
        <v>3</v>
      </c>
      <c r="F171" s="170">
        <v>99</v>
      </c>
      <c r="G171" s="47" t="str">
        <f t="shared" si="21"/>
        <v>99/3</v>
      </c>
      <c r="H171" s="47" t="str">
        <f>IFERROR(INDEX('اطلاعات دوره'!A:Z,MATCH(G171,'اطلاعات دوره'!C:C,0),MATCH(H$1,'اطلاعات دوره'!$1:$1,0)),0)</f>
        <v>99/03/01</v>
      </c>
      <c r="I171" s="47" t="str">
        <f>IFERROR(INDEX('اطلاعات دوره'!A:Z,MATCH(G171,'اطلاعات دوره'!C:C,0),MATCH(I$1,'اطلاعات دوره'!$1:$1,0)),0)</f>
        <v>99/03/31</v>
      </c>
      <c r="J171" s="48">
        <f>IFERROR(INDEX('اطلاعات دوره'!A:Z,MATCH(G171,'اطلاعات دوره'!C:C,0),MATCH(J$1,'اطلاعات دوره'!$1:$1,0)),0)</f>
        <v>31</v>
      </c>
      <c r="K171" s="46"/>
      <c r="L171" s="158" t="str">
        <f>IFERROR(INDEX('اطلاعات دوره'!A:Z,MATCH(G171,'اطلاعات دوره'!C:C,0)-1,MATCH("عنوان",'اطلاعات دوره'!$1:$1,0)),"---")</f>
        <v>99/2</v>
      </c>
      <c r="M171" s="47" t="str">
        <f t="shared" si="22"/>
        <v>طاها قالب-99/2</v>
      </c>
      <c r="N171" s="48" t="str">
        <f t="shared" si="23"/>
        <v>طاها قالب-99/3</v>
      </c>
      <c r="O171" s="45"/>
      <c r="P171" s="158">
        <f>IFERROR(INDEX('قرائت کنتور'!A:AZ,MATCH(A171&amp;"-"&amp;"گاز",'قرائت کنتور'!B:B,0),MATCH(L171,'قرائت کنتور'!$1:$1,0)),0)</f>
        <v>113843</v>
      </c>
      <c r="Q171" s="47">
        <f>IFERROR(INDEX('قرائت کنتور'!A:AZ,MATCH(A171&amp;"-"&amp;"گاز",'قرائت کنتور'!B:B,0),MATCH(G171,'قرائت کنتور'!$1:$1,0)),0)</f>
        <v>112745</v>
      </c>
      <c r="R171" s="47">
        <f t="shared" si="24"/>
        <v>-1098</v>
      </c>
      <c r="S171" s="45"/>
      <c r="T171" s="155">
        <f>IFERROR(INDEX('تعرفه ها'!A:Z,MATCH("بهای هر متر مکعب گاز مصرفی",'تعرفه ها'!$B:$B,0),MATCH(F171,'تعرفه ها'!$2:$2,0)),"---")</f>
        <v>1150</v>
      </c>
      <c r="U171" s="50">
        <f t="shared" si="25"/>
        <v>-1262700</v>
      </c>
      <c r="V171" s="50">
        <f>IFERROR(ROUND(R171*INDEX('تعرفه ها'!A:Z,MATCH("عوارض گاز به ازاء هر متر مکعب",'تعرفه ها'!$B:$B,0),MATCH(F171,'تعرفه ها'!$2:$2,0)),0),"---")</f>
        <v>0</v>
      </c>
      <c r="W171" s="50">
        <f>IFERROR(ROUND(((U171+V171)*INDEX('تعرفه ها'!A:Z,MATCH("هزینه نگهداری و تعمیرات شبکه گاز",'تعرفه ها'!$B:$B,0),MATCH(F171,'تعرفه ها'!$2:$2,0))/100),0),"---")</f>
        <v>-126270</v>
      </c>
      <c r="X171" s="50">
        <f>IFERROR(IF(INDEX('اطلاعات دوره'!A:Z,MATCH(G171,'اطلاعات دوره'!C:C,0),MATCH("گاز",'اطلاعات دوره'!$1:$1,0))="دارد",ROUND((U171+V171)*INDEX('تعرفه ها'!A:Z,MATCH("پیک فصلی گاز",'تعرفه ها'!$B:$B,0),MATCH(F171,'تعرفه ها'!$2:$2,0))/100,0),0),"---")</f>
        <v>0</v>
      </c>
      <c r="Y171" s="50">
        <f>IFERROR(ROUND(SUM(U171+V171+W171+X171)*INDEX('تعرفه ها'!A:Z,MATCH("مالیات گاز",'تعرفه ها'!$B:$B,0),MATCH(F171,'تعرفه ها'!$2:$2,0))/100,0),"---")</f>
        <v>0</v>
      </c>
      <c r="Z171" s="50">
        <f t="shared" si="26"/>
        <v>-1388970</v>
      </c>
      <c r="AA171" s="50">
        <f t="shared" si="30"/>
        <v>156582305</v>
      </c>
      <c r="AB171" s="50">
        <f t="shared" si="27"/>
        <v>155193335</v>
      </c>
      <c r="AC171" s="50">
        <f t="shared" si="28"/>
        <v>335</v>
      </c>
      <c r="AD171" s="153">
        <f t="shared" si="29"/>
        <v>155193000</v>
      </c>
      <c r="AF171" s="155" t="str">
        <f>IFERROR(IF(INDEX(پرداخت!A:AZ,MATCH(A171&amp;" - "&amp;"گاز",پرداخت!$B:$B,0),MATCH(G171,پرداخت!$1:$1,0))="نشده","نشده","شده"),"---")</f>
        <v>نشده</v>
      </c>
      <c r="AH171" s="144"/>
    </row>
    <row r="172" spans="1:34" ht="34.9" hidden="1" customHeight="1">
      <c r="A172" s="171" t="s">
        <v>265</v>
      </c>
      <c r="B172" s="47">
        <f>IFERROR(INDEX('اطلاعات انشعابات شرکتها'!A:BB,MATCH(A172,'اطلاعات انشعابات شرکتها'!A:A,0),MATCH(B$1,'اطلاعات انشعابات شرکتها'!$1:$1,0)),0)</f>
        <v>139</v>
      </c>
      <c r="C172" s="48">
        <f>IFERROR(INDEX('اطلاعات انشعابات شرکتها'!A:BB,MATCH(A172,'اطلاعات انشعابات شرکتها'!A:A,0),MATCH(C$1,'اطلاعات انشعابات شرکتها'!$1:$1,0)),0)</f>
        <v>0</v>
      </c>
      <c r="D172" s="45"/>
      <c r="E172" s="171">
        <v>3</v>
      </c>
      <c r="F172" s="170">
        <v>99</v>
      </c>
      <c r="G172" s="47" t="str">
        <f t="shared" si="21"/>
        <v>99/3</v>
      </c>
      <c r="H172" s="47" t="str">
        <f>IFERROR(INDEX('اطلاعات دوره'!A:Z,MATCH(G172,'اطلاعات دوره'!C:C,0),MATCH(H$1,'اطلاعات دوره'!$1:$1,0)),0)</f>
        <v>99/03/01</v>
      </c>
      <c r="I172" s="47" t="str">
        <f>IFERROR(INDEX('اطلاعات دوره'!A:Z,MATCH(G172,'اطلاعات دوره'!C:C,0),MATCH(I$1,'اطلاعات دوره'!$1:$1,0)),0)</f>
        <v>99/03/31</v>
      </c>
      <c r="J172" s="48">
        <f>IFERROR(INDEX('اطلاعات دوره'!A:Z,MATCH(G172,'اطلاعات دوره'!C:C,0),MATCH(J$1,'اطلاعات دوره'!$1:$1,0)),0)</f>
        <v>31</v>
      </c>
      <c r="K172" s="46"/>
      <c r="L172" s="158" t="str">
        <f>IFERROR(INDEX('اطلاعات دوره'!A:Z,MATCH(G172,'اطلاعات دوره'!C:C,0)-1,MATCH("عنوان",'اطلاعات دوره'!$1:$1,0)),"---")</f>
        <v>99/2</v>
      </c>
      <c r="M172" s="47" t="str">
        <f t="shared" si="22"/>
        <v>فنی مهندسی فلات شرق پارثاوا-99/2</v>
      </c>
      <c r="N172" s="48" t="str">
        <f t="shared" si="23"/>
        <v>فنی مهندسی فلات شرق پارثاوا-99/3</v>
      </c>
      <c r="O172" s="45"/>
      <c r="P172" s="158">
        <f>IFERROR(INDEX('قرائت کنتور'!A:AZ,MATCH(A172&amp;"-"&amp;"گاز",'قرائت کنتور'!B:B,0),MATCH(L172,'قرائت کنتور'!$1:$1,0)),0)</f>
        <v>17819</v>
      </c>
      <c r="Q172" s="47">
        <f>IFERROR(INDEX('قرائت کنتور'!A:AZ,MATCH(A172&amp;"-"&amp;"گاز",'قرائت کنتور'!B:B,0),MATCH(G172,'قرائت کنتور'!$1:$1,0)),0)</f>
        <v>17787</v>
      </c>
      <c r="R172" s="47">
        <f t="shared" si="24"/>
        <v>-32</v>
      </c>
      <c r="S172" s="45"/>
      <c r="T172" s="155">
        <f>IFERROR(INDEX('تعرفه ها'!A:Z,MATCH("بهای هر متر مکعب گاز مصرفی",'تعرفه ها'!$B:$B,0),MATCH(F172,'تعرفه ها'!$2:$2,0)),"---")</f>
        <v>1150</v>
      </c>
      <c r="U172" s="50">
        <f t="shared" si="25"/>
        <v>-36800</v>
      </c>
      <c r="V172" s="50">
        <f>IFERROR(ROUND(R172*INDEX('تعرفه ها'!A:Z,MATCH("عوارض گاز به ازاء هر متر مکعب",'تعرفه ها'!$B:$B,0),MATCH(F172,'تعرفه ها'!$2:$2,0)),0),"---")</f>
        <v>0</v>
      </c>
      <c r="W172" s="50">
        <f>IFERROR(ROUND(((U172+V172)*INDEX('تعرفه ها'!A:Z,MATCH("هزینه نگهداری و تعمیرات شبکه گاز",'تعرفه ها'!$B:$B,0),MATCH(F172,'تعرفه ها'!$2:$2,0))/100),0),"---")</f>
        <v>-3680</v>
      </c>
      <c r="X172" s="50">
        <f>IFERROR(IF(INDEX('اطلاعات دوره'!A:Z,MATCH(G172,'اطلاعات دوره'!C:C,0),MATCH("گاز",'اطلاعات دوره'!$1:$1,0))="دارد",ROUND((U172+V172)*INDEX('تعرفه ها'!A:Z,MATCH("پیک فصلی گاز",'تعرفه ها'!$B:$B,0),MATCH(F172,'تعرفه ها'!$2:$2,0))/100,0),0),"---")</f>
        <v>0</v>
      </c>
      <c r="Y172" s="50">
        <f>IFERROR(ROUND(SUM(U172+V172+W172+X172)*INDEX('تعرفه ها'!A:Z,MATCH("مالیات گاز",'تعرفه ها'!$B:$B,0),MATCH(F172,'تعرفه ها'!$2:$2,0))/100,0),"---")</f>
        <v>0</v>
      </c>
      <c r="Z172" s="50">
        <f t="shared" si="26"/>
        <v>-40480</v>
      </c>
      <c r="AA172" s="50">
        <f t="shared" si="30"/>
        <v>5244540</v>
      </c>
      <c r="AB172" s="50">
        <f t="shared" si="27"/>
        <v>5204060</v>
      </c>
      <c r="AC172" s="50">
        <f t="shared" si="28"/>
        <v>60</v>
      </c>
      <c r="AD172" s="153">
        <f t="shared" si="29"/>
        <v>5204000</v>
      </c>
      <c r="AF172" s="155" t="str">
        <f>IFERROR(IF(INDEX(پرداخت!A:AZ,MATCH(A172&amp;" - "&amp;"گاز",پرداخت!$B:$B,0),MATCH(G172,پرداخت!$1:$1,0))="نشده","نشده","شده"),"---")</f>
        <v>نشده</v>
      </c>
      <c r="AH172" s="144"/>
    </row>
    <row r="173" spans="1:34" ht="34.9" hidden="1" customHeight="1">
      <c r="A173" s="171" t="s">
        <v>266</v>
      </c>
      <c r="B173" s="47">
        <f>IFERROR(INDEX('اطلاعات انشعابات شرکتها'!A:BB,MATCH(A173,'اطلاعات انشعابات شرکتها'!A:A,0),MATCH(B$1,'اطلاعات انشعابات شرکتها'!$1:$1,0)),0)</f>
        <v>140</v>
      </c>
      <c r="C173" s="48">
        <f>IFERROR(INDEX('اطلاعات انشعابات شرکتها'!A:BB,MATCH(A173,'اطلاعات انشعابات شرکتها'!A:A,0),MATCH(C$1,'اطلاعات انشعابات شرکتها'!$1:$1,0)),0)</f>
        <v>0</v>
      </c>
      <c r="D173" s="45"/>
      <c r="E173" s="171">
        <v>3</v>
      </c>
      <c r="F173" s="170">
        <v>99</v>
      </c>
      <c r="G173" s="47" t="str">
        <f t="shared" si="21"/>
        <v>99/3</v>
      </c>
      <c r="H173" s="47" t="str">
        <f>IFERROR(INDEX('اطلاعات دوره'!A:Z,MATCH(G173,'اطلاعات دوره'!C:C,0),MATCH(H$1,'اطلاعات دوره'!$1:$1,0)),0)</f>
        <v>99/03/01</v>
      </c>
      <c r="I173" s="47" t="str">
        <f>IFERROR(INDEX('اطلاعات دوره'!A:Z,MATCH(G173,'اطلاعات دوره'!C:C,0),MATCH(I$1,'اطلاعات دوره'!$1:$1,0)),0)</f>
        <v>99/03/31</v>
      </c>
      <c r="J173" s="48">
        <f>IFERROR(INDEX('اطلاعات دوره'!A:Z,MATCH(G173,'اطلاعات دوره'!C:C,0),MATCH(J$1,'اطلاعات دوره'!$1:$1,0)),0)</f>
        <v>31</v>
      </c>
      <c r="K173" s="46"/>
      <c r="L173" s="158" t="str">
        <f>IFERROR(INDEX('اطلاعات دوره'!A:Z,MATCH(G173,'اطلاعات دوره'!C:C,0)-1,MATCH("عنوان",'اطلاعات دوره'!$1:$1,0)),"---")</f>
        <v>99/2</v>
      </c>
      <c r="M173" s="47" t="str">
        <f t="shared" si="22"/>
        <v>فوم آساک-99/2</v>
      </c>
      <c r="N173" s="48" t="str">
        <f t="shared" si="23"/>
        <v>فوم آساک-99/3</v>
      </c>
      <c r="O173" s="45"/>
      <c r="P173" s="158">
        <f>IFERROR(INDEX('قرائت کنتور'!A:AZ,MATCH(A173&amp;"-"&amp;"گاز",'قرائت کنتور'!B:B,0),MATCH(L173,'قرائت کنتور'!$1:$1,0)),0)</f>
        <v>41515</v>
      </c>
      <c r="Q173" s="47">
        <f>IFERROR(INDEX('قرائت کنتور'!A:AZ,MATCH(A173&amp;"-"&amp;"گاز",'قرائت کنتور'!B:B,0),MATCH(G173,'قرائت کنتور'!$1:$1,0)),0)</f>
        <v>39352</v>
      </c>
      <c r="R173" s="47">
        <f t="shared" si="24"/>
        <v>-2163</v>
      </c>
      <c r="S173" s="45"/>
      <c r="T173" s="155">
        <f>IFERROR(INDEX('تعرفه ها'!A:Z,MATCH("بهای هر متر مکعب گاز مصرفی",'تعرفه ها'!$B:$B,0),MATCH(F173,'تعرفه ها'!$2:$2,0)),"---")</f>
        <v>1150</v>
      </c>
      <c r="U173" s="50">
        <f t="shared" si="25"/>
        <v>-2487450</v>
      </c>
      <c r="V173" s="50">
        <f>IFERROR(ROUND(R173*INDEX('تعرفه ها'!A:Z,MATCH("عوارض گاز به ازاء هر متر مکعب",'تعرفه ها'!$B:$B,0),MATCH(F173,'تعرفه ها'!$2:$2,0)),0),"---")</f>
        <v>0</v>
      </c>
      <c r="W173" s="50">
        <f>IFERROR(ROUND(((U173+V173)*INDEX('تعرفه ها'!A:Z,MATCH("هزینه نگهداری و تعمیرات شبکه گاز",'تعرفه ها'!$B:$B,0),MATCH(F173,'تعرفه ها'!$2:$2,0))/100),0),"---")</f>
        <v>-248745</v>
      </c>
      <c r="X173" s="50">
        <f>IFERROR(IF(INDEX('اطلاعات دوره'!A:Z,MATCH(G173,'اطلاعات دوره'!C:C,0),MATCH("گاز",'اطلاعات دوره'!$1:$1,0))="دارد",ROUND((U173+V173)*INDEX('تعرفه ها'!A:Z,MATCH("پیک فصلی گاز",'تعرفه ها'!$B:$B,0),MATCH(F173,'تعرفه ها'!$2:$2,0))/100,0),0),"---")</f>
        <v>0</v>
      </c>
      <c r="Y173" s="50">
        <f>IFERROR(ROUND(SUM(U173+V173+W173+X173)*INDEX('تعرفه ها'!A:Z,MATCH("مالیات گاز",'تعرفه ها'!$B:$B,0),MATCH(F173,'تعرفه ها'!$2:$2,0))/100,0),"---")</f>
        <v>0</v>
      </c>
      <c r="Z173" s="50">
        <f t="shared" si="26"/>
        <v>-2736195</v>
      </c>
      <c r="AA173" s="50">
        <f t="shared" si="30"/>
        <v>20142630</v>
      </c>
      <c r="AB173" s="50">
        <f t="shared" si="27"/>
        <v>17406435</v>
      </c>
      <c r="AC173" s="50">
        <f t="shared" si="28"/>
        <v>435</v>
      </c>
      <c r="AD173" s="153">
        <f t="shared" si="29"/>
        <v>17406000</v>
      </c>
      <c r="AF173" s="155" t="str">
        <f>IFERROR(IF(INDEX(پرداخت!A:AZ,MATCH(A173&amp;" - "&amp;"گاز",پرداخت!$B:$B,0),MATCH(G173,پرداخت!$1:$1,0))="نشده","نشده","شده"),"---")</f>
        <v>نشده</v>
      </c>
      <c r="AH173" s="144"/>
    </row>
    <row r="174" spans="1:34" ht="34.9" hidden="1" customHeight="1">
      <c r="A174" s="171" t="s">
        <v>267</v>
      </c>
      <c r="B174" s="47">
        <f>IFERROR(INDEX('اطلاعات انشعابات شرکتها'!A:BB,MATCH(A174,'اطلاعات انشعابات شرکتها'!A:A,0),MATCH(B$1,'اطلاعات انشعابات شرکتها'!$1:$1,0)),0)</f>
        <v>141</v>
      </c>
      <c r="C174" s="48">
        <f>IFERROR(INDEX('اطلاعات انشعابات شرکتها'!A:BB,MATCH(A174,'اطلاعات انشعابات شرکتها'!A:A,0),MATCH(C$1,'اطلاعات انشعابات شرکتها'!$1:$1,0)),0)</f>
        <v>0</v>
      </c>
      <c r="D174" s="45"/>
      <c r="E174" s="171">
        <v>3</v>
      </c>
      <c r="F174" s="170">
        <v>99</v>
      </c>
      <c r="G174" s="47" t="str">
        <f t="shared" si="21"/>
        <v>99/3</v>
      </c>
      <c r="H174" s="47" t="str">
        <f>IFERROR(INDEX('اطلاعات دوره'!A:Z,MATCH(G174,'اطلاعات دوره'!C:C,0),MATCH(H$1,'اطلاعات دوره'!$1:$1,0)),0)</f>
        <v>99/03/01</v>
      </c>
      <c r="I174" s="47" t="str">
        <f>IFERROR(INDEX('اطلاعات دوره'!A:Z,MATCH(G174,'اطلاعات دوره'!C:C,0),MATCH(I$1,'اطلاعات دوره'!$1:$1,0)),0)</f>
        <v>99/03/31</v>
      </c>
      <c r="J174" s="48">
        <f>IFERROR(INDEX('اطلاعات دوره'!A:Z,MATCH(G174,'اطلاعات دوره'!C:C,0),MATCH(J$1,'اطلاعات دوره'!$1:$1,0)),0)</f>
        <v>31</v>
      </c>
      <c r="K174" s="46"/>
      <c r="L174" s="158" t="str">
        <f>IFERROR(INDEX('اطلاعات دوره'!A:Z,MATCH(G174,'اطلاعات دوره'!C:C,0)-1,MATCH("عنوان",'اطلاعات دوره'!$1:$1,0)),"---")</f>
        <v>99/2</v>
      </c>
      <c r="M174" s="47" t="str">
        <f t="shared" si="22"/>
        <v>کارن افزار نوید پارسیان-99/2</v>
      </c>
      <c r="N174" s="48" t="str">
        <f t="shared" si="23"/>
        <v>کارن افزار نوید پارسیان-99/3</v>
      </c>
      <c r="O174" s="45"/>
      <c r="P174" s="158">
        <f>IFERROR(INDEX('قرائت کنتور'!A:AZ,MATCH(A174&amp;"-"&amp;"گاز",'قرائت کنتور'!B:B,0),MATCH(L174,'قرائت کنتور'!$1:$1,0)),0)</f>
        <v>8904</v>
      </c>
      <c r="Q174" s="47">
        <f>IFERROR(INDEX('قرائت کنتور'!A:AZ,MATCH(A174&amp;"-"&amp;"گاز",'قرائت کنتور'!B:B,0),MATCH(G174,'قرائت کنتور'!$1:$1,0)),0)</f>
        <v>8898</v>
      </c>
      <c r="R174" s="47">
        <f t="shared" si="24"/>
        <v>-6</v>
      </c>
      <c r="S174" s="45"/>
      <c r="T174" s="155">
        <f>IFERROR(INDEX('تعرفه ها'!A:Z,MATCH("بهای هر متر مکعب گاز مصرفی",'تعرفه ها'!$B:$B,0),MATCH(F174,'تعرفه ها'!$2:$2,0)),"---")</f>
        <v>1150</v>
      </c>
      <c r="U174" s="50">
        <f t="shared" si="25"/>
        <v>-6900</v>
      </c>
      <c r="V174" s="50">
        <f>IFERROR(ROUND(R174*INDEX('تعرفه ها'!A:Z,MATCH("عوارض گاز به ازاء هر متر مکعب",'تعرفه ها'!$B:$B,0),MATCH(F174,'تعرفه ها'!$2:$2,0)),0),"---")</f>
        <v>0</v>
      </c>
      <c r="W174" s="50">
        <f>IFERROR(ROUND(((U174+V174)*INDEX('تعرفه ها'!A:Z,MATCH("هزینه نگهداری و تعمیرات شبکه گاز",'تعرفه ها'!$B:$B,0),MATCH(F174,'تعرفه ها'!$2:$2,0))/100),0),"---")</f>
        <v>-690</v>
      </c>
      <c r="X174" s="50">
        <f>IFERROR(IF(INDEX('اطلاعات دوره'!A:Z,MATCH(G174,'اطلاعات دوره'!C:C,0),MATCH("گاز",'اطلاعات دوره'!$1:$1,0))="دارد",ROUND((U174+V174)*INDEX('تعرفه ها'!A:Z,MATCH("پیک فصلی گاز",'تعرفه ها'!$B:$B,0),MATCH(F174,'تعرفه ها'!$2:$2,0))/100,0),0),"---")</f>
        <v>0</v>
      </c>
      <c r="Y174" s="50">
        <f>IFERROR(ROUND(SUM(U174+V174+W174+X174)*INDEX('تعرفه ها'!A:Z,MATCH("مالیات گاز",'تعرفه ها'!$B:$B,0),MATCH(F174,'تعرفه ها'!$2:$2,0))/100,0),"---")</f>
        <v>0</v>
      </c>
      <c r="Z174" s="50">
        <f t="shared" si="26"/>
        <v>-7590</v>
      </c>
      <c r="AA174" s="50">
        <f t="shared" si="30"/>
        <v>5505315</v>
      </c>
      <c r="AB174" s="50">
        <f t="shared" si="27"/>
        <v>5497725</v>
      </c>
      <c r="AC174" s="50">
        <f t="shared" si="28"/>
        <v>725</v>
      </c>
      <c r="AD174" s="153">
        <f t="shared" si="29"/>
        <v>5497000</v>
      </c>
      <c r="AF174" s="155" t="str">
        <f>IFERROR(IF(INDEX(پرداخت!A:AZ,MATCH(A174&amp;" - "&amp;"گاز",پرداخت!$B:$B,0),MATCH(G174,پرداخت!$1:$1,0))="نشده","نشده","شده"),"---")</f>
        <v>نشده</v>
      </c>
      <c r="AH174" s="144"/>
    </row>
    <row r="175" spans="1:34" ht="34.9" hidden="1" customHeight="1">
      <c r="A175" s="171" t="s">
        <v>268</v>
      </c>
      <c r="B175" s="47">
        <f>IFERROR(INDEX('اطلاعات انشعابات شرکتها'!A:BB,MATCH(A175,'اطلاعات انشعابات شرکتها'!A:A,0),MATCH(B$1,'اطلاعات انشعابات شرکتها'!$1:$1,0)),0)</f>
        <v>142</v>
      </c>
      <c r="C175" s="48">
        <f>IFERROR(INDEX('اطلاعات انشعابات شرکتها'!A:BB,MATCH(A175,'اطلاعات انشعابات شرکتها'!A:A,0),MATCH(C$1,'اطلاعات انشعابات شرکتها'!$1:$1,0)),0)</f>
        <v>0</v>
      </c>
      <c r="D175" s="45"/>
      <c r="E175" s="171">
        <v>3</v>
      </c>
      <c r="F175" s="170">
        <v>99</v>
      </c>
      <c r="G175" s="47" t="str">
        <f t="shared" si="21"/>
        <v>99/3</v>
      </c>
      <c r="H175" s="47" t="str">
        <f>IFERROR(INDEX('اطلاعات دوره'!A:Z,MATCH(G175,'اطلاعات دوره'!C:C,0),MATCH(H$1,'اطلاعات دوره'!$1:$1,0)),0)</f>
        <v>99/03/01</v>
      </c>
      <c r="I175" s="47" t="str">
        <f>IFERROR(INDEX('اطلاعات دوره'!A:Z,MATCH(G175,'اطلاعات دوره'!C:C,0),MATCH(I$1,'اطلاعات دوره'!$1:$1,0)),0)</f>
        <v>99/03/31</v>
      </c>
      <c r="J175" s="48">
        <f>IFERROR(INDEX('اطلاعات دوره'!A:Z,MATCH(G175,'اطلاعات دوره'!C:C,0),MATCH(J$1,'اطلاعات دوره'!$1:$1,0)),0)</f>
        <v>31</v>
      </c>
      <c r="K175" s="46"/>
      <c r="L175" s="158" t="str">
        <f>IFERROR(INDEX('اطلاعات دوره'!A:Z,MATCH(G175,'اطلاعات دوره'!C:C,0)-1,MATCH("عنوان",'اطلاعات دوره'!$1:$1,0)),"---")</f>
        <v>99/2</v>
      </c>
      <c r="M175" s="47" t="str">
        <f t="shared" si="22"/>
        <v>کاوش صنعت توس (1)-99/2</v>
      </c>
      <c r="N175" s="48" t="str">
        <f t="shared" si="23"/>
        <v>کاوش صنعت توس (1)-99/3</v>
      </c>
      <c r="O175" s="45"/>
      <c r="P175" s="158">
        <f>IFERROR(INDEX('قرائت کنتور'!A:AZ,MATCH(A175&amp;"-"&amp;"گاز",'قرائت کنتور'!B:B,0),MATCH(L175,'قرائت کنتور'!$1:$1,0)),0)</f>
        <v>342033</v>
      </c>
      <c r="Q175" s="47">
        <f>IFERROR(INDEX('قرائت کنتور'!A:AZ,MATCH(A175&amp;"-"&amp;"گاز",'قرائت کنتور'!B:B,0),MATCH(G175,'قرائت کنتور'!$1:$1,0)),0)</f>
        <v>341145</v>
      </c>
      <c r="R175" s="47">
        <f t="shared" si="24"/>
        <v>-888</v>
      </c>
      <c r="S175" s="45"/>
      <c r="T175" s="155">
        <f>IFERROR(INDEX('تعرفه ها'!A:Z,MATCH("بهای هر متر مکعب گاز مصرفی",'تعرفه ها'!$B:$B,0),MATCH(F175,'تعرفه ها'!$2:$2,0)),"---")</f>
        <v>1150</v>
      </c>
      <c r="U175" s="50">
        <f t="shared" si="25"/>
        <v>-1021200</v>
      </c>
      <c r="V175" s="50">
        <f>IFERROR(ROUND(R175*INDEX('تعرفه ها'!A:Z,MATCH("عوارض گاز به ازاء هر متر مکعب",'تعرفه ها'!$B:$B,0),MATCH(F175,'تعرفه ها'!$2:$2,0)),0),"---")</f>
        <v>0</v>
      </c>
      <c r="W175" s="50">
        <f>IFERROR(ROUND(((U175+V175)*INDEX('تعرفه ها'!A:Z,MATCH("هزینه نگهداری و تعمیرات شبکه گاز",'تعرفه ها'!$B:$B,0),MATCH(F175,'تعرفه ها'!$2:$2,0))/100),0),"---")</f>
        <v>-102120</v>
      </c>
      <c r="X175" s="50">
        <f>IFERROR(IF(INDEX('اطلاعات دوره'!A:Z,MATCH(G175,'اطلاعات دوره'!C:C,0),MATCH("گاز",'اطلاعات دوره'!$1:$1,0))="دارد",ROUND((U175+V175)*INDEX('تعرفه ها'!A:Z,MATCH("پیک فصلی گاز",'تعرفه ها'!$B:$B,0),MATCH(F175,'تعرفه ها'!$2:$2,0))/100,0),0),"---")</f>
        <v>0</v>
      </c>
      <c r="Y175" s="50">
        <f>IFERROR(ROUND(SUM(U175+V175+W175+X175)*INDEX('تعرفه ها'!A:Z,MATCH("مالیات گاز",'تعرفه ها'!$B:$B,0),MATCH(F175,'تعرفه ها'!$2:$2,0))/100,0),"---")</f>
        <v>0</v>
      </c>
      <c r="Z175" s="50">
        <f t="shared" si="26"/>
        <v>-1123320</v>
      </c>
      <c r="AA175" s="50">
        <f t="shared" si="30"/>
        <v>76066915</v>
      </c>
      <c r="AB175" s="50">
        <f t="shared" si="27"/>
        <v>74943595</v>
      </c>
      <c r="AC175" s="50">
        <f t="shared" si="28"/>
        <v>595</v>
      </c>
      <c r="AD175" s="153">
        <f t="shared" si="29"/>
        <v>74943000</v>
      </c>
      <c r="AF175" s="155" t="str">
        <f>IFERROR(IF(INDEX(پرداخت!A:AZ,MATCH(A175&amp;" - "&amp;"گاز",پرداخت!$B:$B,0),MATCH(G175,پرداخت!$1:$1,0))="نشده","نشده","شده"),"---")</f>
        <v>نشده</v>
      </c>
      <c r="AH175" s="144"/>
    </row>
    <row r="176" spans="1:34" ht="34.9" hidden="1" customHeight="1">
      <c r="A176" s="171" t="s">
        <v>270</v>
      </c>
      <c r="B176" s="47">
        <f>IFERROR(INDEX('اطلاعات انشعابات شرکتها'!A:BB,MATCH(A176,'اطلاعات انشعابات شرکتها'!A:A,0),MATCH(B$1,'اطلاعات انشعابات شرکتها'!$1:$1,0)),0)</f>
        <v>144</v>
      </c>
      <c r="C176" s="48">
        <f>IFERROR(INDEX('اطلاعات انشعابات شرکتها'!A:BB,MATCH(A176,'اطلاعات انشعابات شرکتها'!A:A,0),MATCH(C$1,'اطلاعات انشعابات شرکتها'!$1:$1,0)),0)</f>
        <v>0</v>
      </c>
      <c r="D176" s="45"/>
      <c r="E176" s="171">
        <v>3</v>
      </c>
      <c r="F176" s="170">
        <v>99</v>
      </c>
      <c r="G176" s="47" t="str">
        <f t="shared" si="21"/>
        <v>99/3</v>
      </c>
      <c r="H176" s="47" t="str">
        <f>IFERROR(INDEX('اطلاعات دوره'!A:Z,MATCH(G176,'اطلاعات دوره'!C:C,0),MATCH(H$1,'اطلاعات دوره'!$1:$1,0)),0)</f>
        <v>99/03/01</v>
      </c>
      <c r="I176" s="47" t="str">
        <f>IFERROR(INDEX('اطلاعات دوره'!A:Z,MATCH(G176,'اطلاعات دوره'!C:C,0),MATCH(I$1,'اطلاعات دوره'!$1:$1,0)),0)</f>
        <v>99/03/31</v>
      </c>
      <c r="J176" s="48">
        <f>IFERROR(INDEX('اطلاعات دوره'!A:Z,MATCH(G176,'اطلاعات دوره'!C:C,0),MATCH(J$1,'اطلاعات دوره'!$1:$1,0)),0)</f>
        <v>31</v>
      </c>
      <c r="K176" s="46"/>
      <c r="L176" s="158" t="str">
        <f>IFERROR(INDEX('اطلاعات دوره'!A:Z,MATCH(G176,'اطلاعات دوره'!C:C,0)-1,MATCH("عنوان",'اطلاعات دوره'!$1:$1,0)),"---")</f>
        <v>99/2</v>
      </c>
      <c r="M176" s="47" t="str">
        <f t="shared" si="22"/>
        <v>کیان تدبیر-99/2</v>
      </c>
      <c r="N176" s="48" t="str">
        <f t="shared" si="23"/>
        <v>کیان تدبیر-99/3</v>
      </c>
      <c r="O176" s="45"/>
      <c r="P176" s="158">
        <f>IFERROR(INDEX('قرائت کنتور'!A:AZ,MATCH(A176&amp;"-"&amp;"گاز",'قرائت کنتور'!B:B,0),MATCH(L176,'قرائت کنتور'!$1:$1,0)),0)</f>
        <v>6623</v>
      </c>
      <c r="Q176" s="47">
        <f>IFERROR(INDEX('قرائت کنتور'!A:AZ,MATCH(A176&amp;"-"&amp;"گاز",'قرائت کنتور'!B:B,0),MATCH(G176,'قرائت کنتور'!$1:$1,0)),0)</f>
        <v>6623</v>
      </c>
      <c r="R176" s="47">
        <f t="shared" si="24"/>
        <v>0</v>
      </c>
      <c r="S176" s="45"/>
      <c r="T176" s="155">
        <f>IFERROR(INDEX('تعرفه ها'!A:Z,MATCH("بهای هر متر مکعب گاز مصرفی",'تعرفه ها'!$B:$B,0),MATCH(F176,'تعرفه ها'!$2:$2,0)),"---")</f>
        <v>1150</v>
      </c>
      <c r="U176" s="50">
        <f t="shared" si="25"/>
        <v>0</v>
      </c>
      <c r="V176" s="50">
        <f>IFERROR(ROUND(R176*INDEX('تعرفه ها'!A:Z,MATCH("عوارض گاز به ازاء هر متر مکعب",'تعرفه ها'!$B:$B,0),MATCH(F176,'تعرفه ها'!$2:$2,0)),0),"---")</f>
        <v>0</v>
      </c>
      <c r="W176" s="50">
        <f>IFERROR(ROUND(((U176+V176)*INDEX('تعرفه ها'!A:Z,MATCH("هزینه نگهداری و تعمیرات شبکه گاز",'تعرفه ها'!$B:$B,0),MATCH(F176,'تعرفه ها'!$2:$2,0))/100),0),"---")</f>
        <v>0</v>
      </c>
      <c r="X176" s="50">
        <f>IFERROR(IF(INDEX('اطلاعات دوره'!A:Z,MATCH(G176,'اطلاعات دوره'!C:C,0),MATCH("گاز",'اطلاعات دوره'!$1:$1,0))="دارد",ROUND((U176+V176)*INDEX('تعرفه ها'!A:Z,MATCH("پیک فصلی گاز",'تعرفه ها'!$B:$B,0),MATCH(F176,'تعرفه ها'!$2:$2,0))/100,0),0),"---")</f>
        <v>0</v>
      </c>
      <c r="Y176" s="50">
        <f>IFERROR(ROUND(SUM(U176+V176+W176+X176)*INDEX('تعرفه ها'!A:Z,MATCH("مالیات گاز",'تعرفه ها'!$B:$B,0),MATCH(F176,'تعرفه ها'!$2:$2,0))/100,0),"---")</f>
        <v>0</v>
      </c>
      <c r="Z176" s="50">
        <f t="shared" si="26"/>
        <v>0</v>
      </c>
      <c r="AA176" s="50">
        <f t="shared" si="30"/>
        <v>8378690</v>
      </c>
      <c r="AB176" s="50">
        <f t="shared" si="27"/>
        <v>8378690</v>
      </c>
      <c r="AC176" s="50">
        <f t="shared" si="28"/>
        <v>690</v>
      </c>
      <c r="AD176" s="153">
        <f t="shared" si="29"/>
        <v>8378000</v>
      </c>
      <c r="AF176" s="155" t="str">
        <f>IFERROR(IF(INDEX(پرداخت!A:AZ,MATCH(A176&amp;" - "&amp;"گاز",پرداخت!$B:$B,0),MATCH(G176,پرداخت!$1:$1,0))="نشده","نشده","شده"),"---")</f>
        <v>نشده</v>
      </c>
      <c r="AH176" s="144"/>
    </row>
    <row r="177" spans="1:34" ht="34.9" hidden="1" customHeight="1">
      <c r="A177" s="171" t="s">
        <v>274</v>
      </c>
      <c r="B177" s="47">
        <f>IFERROR(INDEX('اطلاعات انشعابات شرکتها'!A:BB,MATCH(A177,'اطلاعات انشعابات شرکتها'!A:A,0),MATCH(B$1,'اطلاعات انشعابات شرکتها'!$1:$1,0)),0)</f>
        <v>145</v>
      </c>
      <c r="C177" s="48">
        <f>IFERROR(INDEX('اطلاعات انشعابات شرکتها'!A:BB,MATCH(A177,'اطلاعات انشعابات شرکتها'!A:A,0),MATCH(C$1,'اطلاعات انشعابات شرکتها'!$1:$1,0)),0)</f>
        <v>0</v>
      </c>
      <c r="D177" s="45"/>
      <c r="E177" s="171">
        <v>3</v>
      </c>
      <c r="F177" s="170">
        <v>99</v>
      </c>
      <c r="G177" s="47" t="str">
        <f t="shared" si="21"/>
        <v>99/3</v>
      </c>
      <c r="H177" s="47" t="str">
        <f>IFERROR(INDEX('اطلاعات دوره'!A:Z,MATCH(G177,'اطلاعات دوره'!C:C,0),MATCH(H$1,'اطلاعات دوره'!$1:$1,0)),0)</f>
        <v>99/03/01</v>
      </c>
      <c r="I177" s="47" t="str">
        <f>IFERROR(INDEX('اطلاعات دوره'!A:Z,MATCH(G177,'اطلاعات دوره'!C:C,0),MATCH(I$1,'اطلاعات دوره'!$1:$1,0)),0)</f>
        <v>99/03/31</v>
      </c>
      <c r="J177" s="48">
        <f>IFERROR(INDEX('اطلاعات دوره'!A:Z,MATCH(G177,'اطلاعات دوره'!C:C,0),MATCH(J$1,'اطلاعات دوره'!$1:$1,0)),0)</f>
        <v>31</v>
      </c>
      <c r="K177" s="46"/>
      <c r="L177" s="158" t="str">
        <f>IFERROR(INDEX('اطلاعات دوره'!A:Z,MATCH(G177,'اطلاعات دوره'!C:C,0)-1,MATCH("عنوان",'اطلاعات دوره'!$1:$1,0)),"---")</f>
        <v>99/2</v>
      </c>
      <c r="M177" s="47" t="str">
        <f t="shared" si="22"/>
        <v>گل کوه بینالود-99/2</v>
      </c>
      <c r="N177" s="48" t="str">
        <f t="shared" si="23"/>
        <v>گل کوه بینالود-99/3</v>
      </c>
      <c r="O177" s="45"/>
      <c r="P177" s="158">
        <f>IFERROR(INDEX('قرائت کنتور'!A:AZ,MATCH(A177&amp;"-"&amp;"گاز",'قرائت کنتور'!B:B,0),MATCH(L177,'قرائت کنتور'!$1:$1,0)),0)</f>
        <v>68302</v>
      </c>
      <c r="Q177" s="47">
        <f>IFERROR(INDEX('قرائت کنتور'!A:AZ,MATCH(A177&amp;"-"&amp;"گاز",'قرائت کنتور'!B:B,0),MATCH(G177,'قرائت کنتور'!$1:$1,0)),0)</f>
        <v>68250</v>
      </c>
      <c r="R177" s="47">
        <f t="shared" si="24"/>
        <v>-52</v>
      </c>
      <c r="S177" s="45"/>
      <c r="T177" s="155">
        <f>IFERROR(INDEX('تعرفه ها'!A:Z,MATCH("بهای هر متر مکعب گاز مصرفی",'تعرفه ها'!$B:$B,0),MATCH(F177,'تعرفه ها'!$2:$2,0)),"---")</f>
        <v>1150</v>
      </c>
      <c r="U177" s="50">
        <f t="shared" si="25"/>
        <v>-59800</v>
      </c>
      <c r="V177" s="50">
        <f>IFERROR(ROUND(R177*INDEX('تعرفه ها'!A:Z,MATCH("عوارض گاز به ازاء هر متر مکعب",'تعرفه ها'!$B:$B,0),MATCH(F177,'تعرفه ها'!$2:$2,0)),0),"---")</f>
        <v>0</v>
      </c>
      <c r="W177" s="50">
        <f>IFERROR(ROUND(((U177+V177)*INDEX('تعرفه ها'!A:Z,MATCH("هزینه نگهداری و تعمیرات شبکه گاز",'تعرفه ها'!$B:$B,0),MATCH(F177,'تعرفه ها'!$2:$2,0))/100),0),"---")</f>
        <v>-5980</v>
      </c>
      <c r="X177" s="50">
        <f>IFERROR(IF(INDEX('اطلاعات دوره'!A:Z,MATCH(G177,'اطلاعات دوره'!C:C,0),MATCH("گاز",'اطلاعات دوره'!$1:$1,0))="دارد",ROUND((U177+V177)*INDEX('تعرفه ها'!A:Z,MATCH("پیک فصلی گاز",'تعرفه ها'!$B:$B,0),MATCH(F177,'تعرفه ها'!$2:$2,0))/100,0),0),"---")</f>
        <v>0</v>
      </c>
      <c r="Y177" s="50">
        <f>IFERROR(ROUND(SUM(U177+V177+W177+X177)*INDEX('تعرفه ها'!A:Z,MATCH("مالیات گاز",'تعرفه ها'!$B:$B,0),MATCH(F177,'تعرفه ها'!$2:$2,0))/100,0),"---")</f>
        <v>0</v>
      </c>
      <c r="Z177" s="50">
        <f t="shared" si="26"/>
        <v>-65780</v>
      </c>
      <c r="AA177" s="50">
        <f t="shared" si="30"/>
        <v>6874785</v>
      </c>
      <c r="AB177" s="50">
        <f t="shared" si="27"/>
        <v>6809005</v>
      </c>
      <c r="AC177" s="50">
        <f t="shared" si="28"/>
        <v>5</v>
      </c>
      <c r="AD177" s="153">
        <f t="shared" si="29"/>
        <v>6809000</v>
      </c>
      <c r="AF177" s="155" t="str">
        <f>IFERROR(IF(INDEX(پرداخت!A:AZ,MATCH(A177&amp;" - "&amp;"گاز",پرداخت!$B:$B,0),MATCH(G177,پرداخت!$1:$1,0))="نشده","نشده","شده"),"---")</f>
        <v>نشده</v>
      </c>
      <c r="AH177" s="144"/>
    </row>
    <row r="178" spans="1:34" ht="34.9" hidden="1" customHeight="1">
      <c r="A178" s="171" t="s">
        <v>275</v>
      </c>
      <c r="B178" s="47">
        <f>IFERROR(INDEX('اطلاعات انشعابات شرکتها'!A:BB,MATCH(A178,'اطلاعات انشعابات شرکتها'!A:A,0),MATCH(B$1,'اطلاعات انشعابات شرکتها'!$1:$1,0)),0)</f>
        <v>146</v>
      </c>
      <c r="C178" s="48">
        <f>IFERROR(INDEX('اطلاعات انشعابات شرکتها'!A:BB,MATCH(A178,'اطلاعات انشعابات شرکتها'!A:A,0),MATCH(C$1,'اطلاعات انشعابات شرکتها'!$1:$1,0)),0)</f>
        <v>0</v>
      </c>
      <c r="D178" s="45"/>
      <c r="E178" s="171">
        <v>3</v>
      </c>
      <c r="F178" s="170">
        <v>99</v>
      </c>
      <c r="G178" s="47" t="str">
        <f t="shared" si="21"/>
        <v>99/3</v>
      </c>
      <c r="H178" s="47" t="str">
        <f>IFERROR(INDEX('اطلاعات دوره'!A:Z,MATCH(G178,'اطلاعات دوره'!C:C,0),MATCH(H$1,'اطلاعات دوره'!$1:$1,0)),0)</f>
        <v>99/03/01</v>
      </c>
      <c r="I178" s="47" t="str">
        <f>IFERROR(INDEX('اطلاعات دوره'!A:Z,MATCH(G178,'اطلاعات دوره'!C:C,0),MATCH(I$1,'اطلاعات دوره'!$1:$1,0)),0)</f>
        <v>99/03/31</v>
      </c>
      <c r="J178" s="48">
        <f>IFERROR(INDEX('اطلاعات دوره'!A:Z,MATCH(G178,'اطلاعات دوره'!C:C,0),MATCH(J$1,'اطلاعات دوره'!$1:$1,0)),0)</f>
        <v>31</v>
      </c>
      <c r="K178" s="46"/>
      <c r="L178" s="158" t="str">
        <f>IFERROR(INDEX('اطلاعات دوره'!A:Z,MATCH(G178,'اطلاعات دوره'!C:C,0)-1,MATCH("عنوان",'اطلاعات دوره'!$1:$1,0)),"---")</f>
        <v>99/2</v>
      </c>
      <c r="M178" s="47" t="str">
        <f t="shared" si="22"/>
        <v>افزودنی های طبیعی گلچین توس-99/2</v>
      </c>
      <c r="N178" s="48" t="str">
        <f t="shared" si="23"/>
        <v>افزودنی های طبیعی گلچین توس-99/3</v>
      </c>
      <c r="O178" s="45"/>
      <c r="P178" s="158">
        <f>IFERROR(INDEX('قرائت کنتور'!A:AZ,MATCH(A178&amp;"-"&amp;"گاز",'قرائت کنتور'!B:B,0),MATCH(L178,'قرائت کنتور'!$1:$1,0)),0)</f>
        <v>62242</v>
      </c>
      <c r="Q178" s="47" t="str">
        <f>IFERROR(INDEX('قرائت کنتور'!A:AZ,MATCH(A178&amp;"-"&amp;"گاز",'قرائت کنتور'!B:B,0),MATCH(G178,'قرائت کنتور'!$1:$1,0)),0)</f>
        <v>-</v>
      </c>
      <c r="R178" s="47" t="str">
        <f t="shared" si="24"/>
        <v>---</v>
      </c>
      <c r="S178" s="45"/>
      <c r="T178" s="155">
        <f>IFERROR(INDEX('تعرفه ها'!A:Z,MATCH("بهای هر متر مکعب گاز مصرفی",'تعرفه ها'!$B:$B,0),MATCH(F178,'تعرفه ها'!$2:$2,0)),"---")</f>
        <v>1150</v>
      </c>
      <c r="U178" s="50" t="str">
        <f t="shared" si="25"/>
        <v>---</v>
      </c>
      <c r="V178" s="50" t="str">
        <f>IFERROR(ROUND(R178*INDEX('تعرفه ها'!A:Z,MATCH("عوارض گاز به ازاء هر متر مکعب",'تعرفه ها'!$B:$B,0),MATCH(F178,'تعرفه ها'!$2:$2,0)),0),"---")</f>
        <v>---</v>
      </c>
      <c r="W178" s="50" t="str">
        <f>IFERROR(ROUND(((U178+V178)*INDEX('تعرفه ها'!A:Z,MATCH("هزینه نگهداری و تعمیرات شبکه گاز",'تعرفه ها'!$B:$B,0),MATCH(F178,'تعرفه ها'!$2:$2,0))/100),0),"---")</f>
        <v>---</v>
      </c>
      <c r="X178" s="50">
        <f>IFERROR(IF(INDEX('اطلاعات دوره'!A:Z,MATCH(G178,'اطلاعات دوره'!C:C,0),MATCH("گاز",'اطلاعات دوره'!$1:$1,0))="دارد",ROUND((U178+V178)*INDEX('تعرفه ها'!A:Z,MATCH("پیک فصلی گاز",'تعرفه ها'!$B:$B,0),MATCH(F178,'تعرفه ها'!$2:$2,0))/100,0),0),"---")</f>
        <v>0</v>
      </c>
      <c r="Y178" s="50" t="str">
        <f>IFERROR(ROUND(SUM(U178+V178+W178+X178)*INDEX('تعرفه ها'!A:Z,MATCH("مالیات گاز",'تعرفه ها'!$B:$B,0),MATCH(F178,'تعرفه ها'!$2:$2,0))/100,0),"---")</f>
        <v>---</v>
      </c>
      <c r="Z178" s="50" t="str">
        <f t="shared" si="26"/>
        <v>---</v>
      </c>
      <c r="AA178" s="50" t="str">
        <f t="shared" si="30"/>
        <v>---</v>
      </c>
      <c r="AB178" s="50" t="str">
        <f t="shared" si="27"/>
        <v>---</v>
      </c>
      <c r="AC178" s="50" t="str">
        <f t="shared" si="28"/>
        <v>---</v>
      </c>
      <c r="AD178" s="153" t="str">
        <f t="shared" si="29"/>
        <v>---</v>
      </c>
      <c r="AF178" s="155" t="str">
        <f>IFERROR(IF(INDEX(پرداخت!A:AZ,MATCH(A178&amp;" - "&amp;"گاز",پرداخت!$B:$B,0),MATCH(G178,پرداخت!$1:$1,0))="نشده","نشده","شده"),"---")</f>
        <v>نشده</v>
      </c>
      <c r="AH178" s="144"/>
    </row>
    <row r="179" spans="1:34" ht="34.9" hidden="1" customHeight="1">
      <c r="A179" s="171" t="s">
        <v>296</v>
      </c>
      <c r="B179" s="47">
        <f>IFERROR(INDEX('اطلاعات انشعابات شرکتها'!A:BB,MATCH(A179,'اطلاعات انشعابات شرکتها'!A:A,0),MATCH(B$1,'اطلاعات انشعابات شرکتها'!$1:$1,0)),0)</f>
        <v>147</v>
      </c>
      <c r="C179" s="48">
        <f>IFERROR(INDEX('اطلاعات انشعابات شرکتها'!A:BB,MATCH(A179,'اطلاعات انشعابات شرکتها'!A:A,0),MATCH(C$1,'اطلاعات انشعابات شرکتها'!$1:$1,0)),0)</f>
        <v>0</v>
      </c>
      <c r="D179" s="45"/>
      <c r="E179" s="171">
        <v>3</v>
      </c>
      <c r="F179" s="170">
        <v>99</v>
      </c>
      <c r="G179" s="47" t="str">
        <f t="shared" si="21"/>
        <v>99/3</v>
      </c>
      <c r="H179" s="47" t="str">
        <f>IFERROR(INDEX('اطلاعات دوره'!A:Z,MATCH(G179,'اطلاعات دوره'!C:C,0),MATCH(H$1,'اطلاعات دوره'!$1:$1,0)),0)</f>
        <v>99/03/01</v>
      </c>
      <c r="I179" s="47" t="str">
        <f>IFERROR(INDEX('اطلاعات دوره'!A:Z,MATCH(G179,'اطلاعات دوره'!C:C,0),MATCH(I$1,'اطلاعات دوره'!$1:$1,0)),0)</f>
        <v>99/03/31</v>
      </c>
      <c r="J179" s="48">
        <f>IFERROR(INDEX('اطلاعات دوره'!A:Z,MATCH(G179,'اطلاعات دوره'!C:C,0),MATCH(J$1,'اطلاعات دوره'!$1:$1,0)),0)</f>
        <v>31</v>
      </c>
      <c r="K179" s="46"/>
      <c r="L179" s="158" t="str">
        <f>IFERROR(INDEX('اطلاعات دوره'!A:Z,MATCH(G179,'اطلاعات دوره'!C:C,0)-1,MATCH("عنوان",'اطلاعات دوره'!$1:$1,0)),"---")</f>
        <v>99/2</v>
      </c>
      <c r="M179" s="47" t="str">
        <f t="shared" si="22"/>
        <v>ماهان تدبیر پارت-99/2</v>
      </c>
      <c r="N179" s="48" t="str">
        <f t="shared" si="23"/>
        <v>ماهان تدبیر پارت-99/3</v>
      </c>
      <c r="O179" s="45"/>
      <c r="P179" s="158">
        <f>IFERROR(INDEX('قرائت کنتور'!A:AZ,MATCH(A179&amp;"-"&amp;"گاز",'قرائت کنتور'!B:B,0),MATCH(L179,'قرائت کنتور'!$1:$1,0)),0)</f>
        <v>12759</v>
      </c>
      <c r="Q179" s="47">
        <f>IFERROR(INDEX('قرائت کنتور'!A:AZ,MATCH(A179&amp;"-"&amp;"گاز",'قرائت کنتور'!B:B,0),MATCH(G179,'قرائت کنتور'!$1:$1,0)),0)</f>
        <v>0</v>
      </c>
      <c r="R179" s="47">
        <f t="shared" si="24"/>
        <v>-12759</v>
      </c>
      <c r="S179" s="45"/>
      <c r="T179" s="155">
        <f>IFERROR(INDEX('تعرفه ها'!A:Z,MATCH("بهای هر متر مکعب گاز مصرفی",'تعرفه ها'!$B:$B,0),MATCH(F179,'تعرفه ها'!$2:$2,0)),"---")</f>
        <v>1150</v>
      </c>
      <c r="U179" s="50">
        <f t="shared" si="25"/>
        <v>-14672850</v>
      </c>
      <c r="V179" s="50">
        <f>IFERROR(ROUND(R179*INDEX('تعرفه ها'!A:Z,MATCH("عوارض گاز به ازاء هر متر مکعب",'تعرفه ها'!$B:$B,0),MATCH(F179,'تعرفه ها'!$2:$2,0)),0),"---")</f>
        <v>0</v>
      </c>
      <c r="W179" s="50">
        <f>IFERROR(ROUND(((U179+V179)*INDEX('تعرفه ها'!A:Z,MATCH("هزینه نگهداری و تعمیرات شبکه گاز",'تعرفه ها'!$B:$B,0),MATCH(F179,'تعرفه ها'!$2:$2,0))/100),0),"---")</f>
        <v>-1467285</v>
      </c>
      <c r="X179" s="50">
        <f>IFERROR(IF(INDEX('اطلاعات دوره'!A:Z,MATCH(G179,'اطلاعات دوره'!C:C,0),MATCH("گاز",'اطلاعات دوره'!$1:$1,0))="دارد",ROUND((U179+V179)*INDEX('تعرفه ها'!A:Z,MATCH("پیک فصلی گاز",'تعرفه ها'!$B:$B,0),MATCH(F179,'تعرفه ها'!$2:$2,0))/100,0),0),"---")</f>
        <v>0</v>
      </c>
      <c r="Y179" s="50">
        <f>IFERROR(ROUND(SUM(U179+V179+W179+X179)*INDEX('تعرفه ها'!A:Z,MATCH("مالیات گاز",'تعرفه ها'!$B:$B,0),MATCH(F179,'تعرفه ها'!$2:$2,0))/100,0),"---")</f>
        <v>0</v>
      </c>
      <c r="Z179" s="50">
        <f t="shared" si="26"/>
        <v>-16140135</v>
      </c>
      <c r="AA179" s="50" t="str">
        <f t="shared" si="30"/>
        <v>---</v>
      </c>
      <c r="AB179" s="50" t="str">
        <f t="shared" si="27"/>
        <v>---</v>
      </c>
      <c r="AC179" s="50" t="str">
        <f t="shared" si="28"/>
        <v>---</v>
      </c>
      <c r="AD179" s="153" t="str">
        <f t="shared" si="29"/>
        <v>---</v>
      </c>
      <c r="AF179" s="155" t="str">
        <f>IFERROR(IF(INDEX(پرداخت!A:AZ,MATCH(A179&amp;" - "&amp;"گاز",پرداخت!$B:$B,0),MATCH(G179,پرداخت!$1:$1,0))="نشده","نشده","شده"),"---")</f>
        <v>---</v>
      </c>
      <c r="AH179" s="144"/>
    </row>
    <row r="180" spans="1:34" ht="34.9" hidden="1" customHeight="1">
      <c r="A180" s="171" t="s">
        <v>277</v>
      </c>
      <c r="B180" s="47">
        <f>IFERROR(INDEX('اطلاعات انشعابات شرکتها'!A:BB,MATCH(A180,'اطلاعات انشعابات شرکتها'!A:A,0),MATCH(B$1,'اطلاعات انشعابات شرکتها'!$1:$1,0)),0)</f>
        <v>148</v>
      </c>
      <c r="C180" s="48">
        <f>IFERROR(INDEX('اطلاعات انشعابات شرکتها'!A:BB,MATCH(A180,'اطلاعات انشعابات شرکتها'!A:A,0),MATCH(C$1,'اطلاعات انشعابات شرکتها'!$1:$1,0)),0)</f>
        <v>0</v>
      </c>
      <c r="D180" s="45"/>
      <c r="E180" s="171">
        <v>3</v>
      </c>
      <c r="F180" s="170">
        <v>99</v>
      </c>
      <c r="G180" s="47" t="str">
        <f t="shared" si="21"/>
        <v>99/3</v>
      </c>
      <c r="H180" s="47" t="str">
        <f>IFERROR(INDEX('اطلاعات دوره'!A:Z,MATCH(G180,'اطلاعات دوره'!C:C,0),MATCH(H$1,'اطلاعات دوره'!$1:$1,0)),0)</f>
        <v>99/03/01</v>
      </c>
      <c r="I180" s="47" t="str">
        <f>IFERROR(INDEX('اطلاعات دوره'!A:Z,MATCH(G180,'اطلاعات دوره'!C:C,0),MATCH(I$1,'اطلاعات دوره'!$1:$1,0)),0)</f>
        <v>99/03/31</v>
      </c>
      <c r="J180" s="48">
        <f>IFERROR(INDEX('اطلاعات دوره'!A:Z,MATCH(G180,'اطلاعات دوره'!C:C,0),MATCH(J$1,'اطلاعات دوره'!$1:$1,0)),0)</f>
        <v>31</v>
      </c>
      <c r="K180" s="46"/>
      <c r="L180" s="158" t="str">
        <f>IFERROR(INDEX('اطلاعات دوره'!A:Z,MATCH(G180,'اطلاعات دوره'!C:C,0)-1,MATCH("عنوان",'اطلاعات دوره'!$1:$1,0)),"---")</f>
        <v>99/2</v>
      </c>
      <c r="M180" s="47" t="str">
        <f t="shared" si="22"/>
        <v>مبین پویش صنعت پارس-99/2</v>
      </c>
      <c r="N180" s="48" t="str">
        <f t="shared" si="23"/>
        <v>مبین پویش صنعت پارس-99/3</v>
      </c>
      <c r="O180" s="45"/>
      <c r="P180" s="158">
        <f>IFERROR(INDEX('قرائت کنتور'!A:AZ,MATCH(A180&amp;"-"&amp;"گاز",'قرائت کنتور'!B:B,0),MATCH(L180,'قرائت کنتور'!$1:$1,0)),0)</f>
        <v>5977</v>
      </c>
      <c r="Q180" s="47">
        <f>IFERROR(INDEX('قرائت کنتور'!A:AZ,MATCH(A180&amp;"-"&amp;"گاز",'قرائت کنتور'!B:B,0),MATCH(G180,'قرائت کنتور'!$1:$1,0)),0)</f>
        <v>5933</v>
      </c>
      <c r="R180" s="47">
        <f t="shared" si="24"/>
        <v>-44</v>
      </c>
      <c r="S180" s="45"/>
      <c r="T180" s="155">
        <f>IFERROR(INDEX('تعرفه ها'!A:Z,MATCH("بهای هر متر مکعب گاز مصرفی",'تعرفه ها'!$B:$B,0),MATCH(F180,'تعرفه ها'!$2:$2,0)),"---")</f>
        <v>1150</v>
      </c>
      <c r="U180" s="50">
        <f t="shared" si="25"/>
        <v>-50600</v>
      </c>
      <c r="V180" s="50">
        <f>IFERROR(ROUND(R180*INDEX('تعرفه ها'!A:Z,MATCH("عوارض گاز به ازاء هر متر مکعب",'تعرفه ها'!$B:$B,0),MATCH(F180,'تعرفه ها'!$2:$2,0)),0),"---")</f>
        <v>0</v>
      </c>
      <c r="W180" s="50">
        <f>IFERROR(ROUND(((U180+V180)*INDEX('تعرفه ها'!A:Z,MATCH("هزینه نگهداری و تعمیرات شبکه گاز",'تعرفه ها'!$B:$B,0),MATCH(F180,'تعرفه ها'!$2:$2,0))/100),0),"---")</f>
        <v>-5060</v>
      </c>
      <c r="X180" s="50">
        <f>IFERROR(IF(INDEX('اطلاعات دوره'!A:Z,MATCH(G180,'اطلاعات دوره'!C:C,0),MATCH("گاز",'اطلاعات دوره'!$1:$1,0))="دارد",ROUND((U180+V180)*INDEX('تعرفه ها'!A:Z,MATCH("پیک فصلی گاز",'تعرفه ها'!$B:$B,0),MATCH(F180,'تعرفه ها'!$2:$2,0))/100,0),0),"---")</f>
        <v>0</v>
      </c>
      <c r="Y180" s="50">
        <f>IFERROR(ROUND(SUM(U180+V180+W180+X180)*INDEX('تعرفه ها'!A:Z,MATCH("مالیات گاز",'تعرفه ها'!$B:$B,0),MATCH(F180,'تعرفه ها'!$2:$2,0))/100,0),"---")</f>
        <v>0</v>
      </c>
      <c r="Z180" s="50">
        <f t="shared" si="26"/>
        <v>-55660</v>
      </c>
      <c r="AA180" s="50">
        <f t="shared" si="30"/>
        <v>97135</v>
      </c>
      <c r="AB180" s="50">
        <f t="shared" si="27"/>
        <v>41475</v>
      </c>
      <c r="AC180" s="50">
        <f t="shared" si="28"/>
        <v>475</v>
      </c>
      <c r="AD180" s="153">
        <f t="shared" si="29"/>
        <v>41000</v>
      </c>
      <c r="AF180" s="155" t="str">
        <f>IFERROR(IF(INDEX(پرداخت!A:AZ,MATCH(A180&amp;" - "&amp;"گاز",پرداخت!$B:$B,0),MATCH(G180,پرداخت!$1:$1,0))="نشده","نشده","شده"),"---")</f>
        <v>نشده</v>
      </c>
      <c r="AH180" s="144"/>
    </row>
    <row r="181" spans="1:34" ht="34.9" hidden="1" customHeight="1">
      <c r="A181" s="171" t="s">
        <v>281</v>
      </c>
      <c r="B181" s="47">
        <f>IFERROR(INDEX('اطلاعات انشعابات شرکتها'!A:BB,MATCH(A181,'اطلاعات انشعابات شرکتها'!A:A,0),MATCH(B$1,'اطلاعات انشعابات شرکتها'!$1:$1,0)),0)</f>
        <v>149</v>
      </c>
      <c r="C181" s="48">
        <f>IFERROR(INDEX('اطلاعات انشعابات شرکتها'!A:BB,MATCH(A181,'اطلاعات انشعابات شرکتها'!A:A,0),MATCH(C$1,'اطلاعات انشعابات شرکتها'!$1:$1,0)),0)</f>
        <v>0</v>
      </c>
      <c r="D181" s="45"/>
      <c r="E181" s="171">
        <v>3</v>
      </c>
      <c r="F181" s="170">
        <v>99</v>
      </c>
      <c r="G181" s="47" t="str">
        <f t="shared" si="21"/>
        <v>99/3</v>
      </c>
      <c r="H181" s="47" t="str">
        <f>IFERROR(INDEX('اطلاعات دوره'!A:Z,MATCH(G181,'اطلاعات دوره'!C:C,0),MATCH(H$1,'اطلاعات دوره'!$1:$1,0)),0)</f>
        <v>99/03/01</v>
      </c>
      <c r="I181" s="47" t="str">
        <f>IFERROR(INDEX('اطلاعات دوره'!A:Z,MATCH(G181,'اطلاعات دوره'!C:C,0),MATCH(I$1,'اطلاعات دوره'!$1:$1,0)),0)</f>
        <v>99/03/31</v>
      </c>
      <c r="J181" s="48">
        <f>IFERROR(INDEX('اطلاعات دوره'!A:Z,MATCH(G181,'اطلاعات دوره'!C:C,0),MATCH(J$1,'اطلاعات دوره'!$1:$1,0)),0)</f>
        <v>31</v>
      </c>
      <c r="K181" s="46"/>
      <c r="L181" s="158" t="str">
        <f>IFERROR(INDEX('اطلاعات دوره'!A:Z,MATCH(G181,'اطلاعات دوره'!C:C,0)-1,MATCH("عنوان",'اطلاعات دوره'!$1:$1,0)),"---")</f>
        <v>99/2</v>
      </c>
      <c r="M181" s="47" t="str">
        <f t="shared" si="22"/>
        <v>مطلق کاران شرق-99/2</v>
      </c>
      <c r="N181" s="48" t="str">
        <f t="shared" si="23"/>
        <v>مطلق کاران شرق-99/3</v>
      </c>
      <c r="O181" s="45"/>
      <c r="P181" s="158">
        <f>IFERROR(INDEX('قرائت کنتور'!A:AZ,MATCH(A181&amp;"-"&amp;"گاز",'قرائت کنتور'!B:B,0),MATCH(L181,'قرائت کنتور'!$1:$1,0)),0)</f>
        <v>13444</v>
      </c>
      <c r="Q181" s="47">
        <f>IFERROR(INDEX('قرائت کنتور'!A:AZ,MATCH(A181&amp;"-"&amp;"گاز",'قرائت کنتور'!B:B,0),MATCH(G181,'قرائت کنتور'!$1:$1,0)),0)</f>
        <v>13419</v>
      </c>
      <c r="R181" s="47">
        <f t="shared" si="24"/>
        <v>-25</v>
      </c>
      <c r="S181" s="45"/>
      <c r="T181" s="155">
        <f>IFERROR(INDEX('تعرفه ها'!A:Z,MATCH("بهای هر متر مکعب گاز مصرفی",'تعرفه ها'!$B:$B,0),MATCH(F181,'تعرفه ها'!$2:$2,0)),"---")</f>
        <v>1150</v>
      </c>
      <c r="U181" s="50">
        <f t="shared" si="25"/>
        <v>-28750</v>
      </c>
      <c r="V181" s="50">
        <f>IFERROR(ROUND(R181*INDEX('تعرفه ها'!A:Z,MATCH("عوارض گاز به ازاء هر متر مکعب",'تعرفه ها'!$B:$B,0),MATCH(F181,'تعرفه ها'!$2:$2,0)),0),"---")</f>
        <v>0</v>
      </c>
      <c r="W181" s="50">
        <f>IFERROR(ROUND(((U181+V181)*INDEX('تعرفه ها'!A:Z,MATCH("هزینه نگهداری و تعمیرات شبکه گاز",'تعرفه ها'!$B:$B,0),MATCH(F181,'تعرفه ها'!$2:$2,0))/100),0),"---")</f>
        <v>-2875</v>
      </c>
      <c r="X181" s="50">
        <f>IFERROR(IF(INDEX('اطلاعات دوره'!A:Z,MATCH(G181,'اطلاعات دوره'!C:C,0),MATCH("گاز",'اطلاعات دوره'!$1:$1,0))="دارد",ROUND((U181+V181)*INDEX('تعرفه ها'!A:Z,MATCH("پیک فصلی گاز",'تعرفه ها'!$B:$B,0),MATCH(F181,'تعرفه ها'!$2:$2,0))/100,0),0),"---")</f>
        <v>0</v>
      </c>
      <c r="Y181" s="50">
        <f>IFERROR(ROUND(SUM(U181+V181+W181+X181)*INDEX('تعرفه ها'!A:Z,MATCH("مالیات گاز",'تعرفه ها'!$B:$B,0),MATCH(F181,'تعرفه ها'!$2:$2,0))/100,0),"---")</f>
        <v>0</v>
      </c>
      <c r="Z181" s="50">
        <f t="shared" si="26"/>
        <v>-31625</v>
      </c>
      <c r="AA181" s="50">
        <f t="shared" si="30"/>
        <v>3245430</v>
      </c>
      <c r="AB181" s="50">
        <f t="shared" si="27"/>
        <v>3213805</v>
      </c>
      <c r="AC181" s="50">
        <f t="shared" si="28"/>
        <v>805</v>
      </c>
      <c r="AD181" s="153">
        <f t="shared" si="29"/>
        <v>3213000</v>
      </c>
      <c r="AF181" s="155" t="str">
        <f>IFERROR(IF(INDEX(پرداخت!A:AZ,MATCH(A181&amp;" - "&amp;"گاز",پرداخت!$B:$B,0),MATCH(G181,پرداخت!$1:$1,0))="نشده","نشده","شده"),"---")</f>
        <v>نشده</v>
      </c>
      <c r="AH181" s="144"/>
    </row>
    <row r="182" spans="1:34" ht="34.9" hidden="1" customHeight="1">
      <c r="A182" s="171" t="s">
        <v>282</v>
      </c>
      <c r="B182" s="47">
        <f>IFERROR(INDEX('اطلاعات انشعابات شرکتها'!A:BB,MATCH(A182,'اطلاعات انشعابات شرکتها'!A:A,0),MATCH(B$1,'اطلاعات انشعابات شرکتها'!$1:$1,0)),0)</f>
        <v>150</v>
      </c>
      <c r="C182" s="48">
        <f>IFERROR(INDEX('اطلاعات انشعابات شرکتها'!A:BB,MATCH(A182,'اطلاعات انشعابات شرکتها'!A:A,0),MATCH(C$1,'اطلاعات انشعابات شرکتها'!$1:$1,0)),0)</f>
        <v>0</v>
      </c>
      <c r="D182" s="45"/>
      <c r="E182" s="171">
        <v>3</v>
      </c>
      <c r="F182" s="170">
        <v>99</v>
      </c>
      <c r="G182" s="47" t="str">
        <f t="shared" si="21"/>
        <v>99/3</v>
      </c>
      <c r="H182" s="47" t="str">
        <f>IFERROR(INDEX('اطلاعات دوره'!A:Z,MATCH(G182,'اطلاعات دوره'!C:C,0),MATCH(H$1,'اطلاعات دوره'!$1:$1,0)),0)</f>
        <v>99/03/01</v>
      </c>
      <c r="I182" s="47" t="str">
        <f>IFERROR(INDEX('اطلاعات دوره'!A:Z,MATCH(G182,'اطلاعات دوره'!C:C,0),MATCH(I$1,'اطلاعات دوره'!$1:$1,0)),0)</f>
        <v>99/03/31</v>
      </c>
      <c r="J182" s="48">
        <f>IFERROR(INDEX('اطلاعات دوره'!A:Z,MATCH(G182,'اطلاعات دوره'!C:C,0),MATCH(J$1,'اطلاعات دوره'!$1:$1,0)),0)</f>
        <v>31</v>
      </c>
      <c r="K182" s="46"/>
      <c r="L182" s="158" t="str">
        <f>IFERROR(INDEX('اطلاعات دوره'!A:Z,MATCH(G182,'اطلاعات دوره'!C:C,0)-1,MATCH("عنوان",'اطلاعات دوره'!$1:$1,0)),"---")</f>
        <v>99/2</v>
      </c>
      <c r="M182" s="47" t="str">
        <f t="shared" si="22"/>
        <v>مهندسی زرین سامانه شرق-99/2</v>
      </c>
      <c r="N182" s="48" t="str">
        <f t="shared" si="23"/>
        <v>مهندسی زرین سامانه شرق-99/3</v>
      </c>
      <c r="O182" s="45"/>
      <c r="P182" s="158">
        <f>IFERROR(INDEX('قرائت کنتور'!A:AZ,MATCH(A182&amp;"-"&amp;"گاز",'قرائت کنتور'!B:B,0),MATCH(L182,'قرائت کنتور'!$1:$1,0)),0)</f>
        <v>3015</v>
      </c>
      <c r="Q182" s="47">
        <f>IFERROR(INDEX('قرائت کنتور'!A:AZ,MATCH(A182&amp;"-"&amp;"گاز",'قرائت کنتور'!B:B,0),MATCH(G182,'قرائت کنتور'!$1:$1,0)),0)</f>
        <v>3121</v>
      </c>
      <c r="R182" s="47">
        <f t="shared" si="24"/>
        <v>106</v>
      </c>
      <c r="S182" s="45"/>
      <c r="T182" s="155">
        <f>IFERROR(INDEX('تعرفه ها'!A:Z,MATCH("بهای هر متر مکعب گاز مصرفی",'تعرفه ها'!$B:$B,0),MATCH(F182,'تعرفه ها'!$2:$2,0)),"---")</f>
        <v>1150</v>
      </c>
      <c r="U182" s="50">
        <f t="shared" si="25"/>
        <v>121900</v>
      </c>
      <c r="V182" s="50">
        <f>IFERROR(ROUND(R182*INDEX('تعرفه ها'!A:Z,MATCH("عوارض گاز به ازاء هر متر مکعب",'تعرفه ها'!$B:$B,0),MATCH(F182,'تعرفه ها'!$2:$2,0)),0),"---")</f>
        <v>0</v>
      </c>
      <c r="W182" s="50">
        <f>IFERROR(ROUND(((U182+V182)*INDEX('تعرفه ها'!A:Z,MATCH("هزینه نگهداری و تعمیرات شبکه گاز",'تعرفه ها'!$B:$B,0),MATCH(F182,'تعرفه ها'!$2:$2,0))/100),0),"---")</f>
        <v>12190</v>
      </c>
      <c r="X182" s="50">
        <f>IFERROR(IF(INDEX('اطلاعات دوره'!A:Z,MATCH(G182,'اطلاعات دوره'!C:C,0),MATCH("گاز",'اطلاعات دوره'!$1:$1,0))="دارد",ROUND((U182+V182)*INDEX('تعرفه ها'!A:Z,MATCH("پیک فصلی گاز",'تعرفه ها'!$B:$B,0),MATCH(F182,'تعرفه ها'!$2:$2,0))/100,0),0),"---")</f>
        <v>0</v>
      </c>
      <c r="Y182" s="50">
        <f>IFERROR(ROUND(SUM(U182+V182+W182+X182)*INDEX('تعرفه ها'!A:Z,MATCH("مالیات گاز",'تعرفه ها'!$B:$B,0),MATCH(F182,'تعرفه ها'!$2:$2,0))/100,0),"---")</f>
        <v>0</v>
      </c>
      <c r="Z182" s="50">
        <f t="shared" si="26"/>
        <v>134090</v>
      </c>
      <c r="AA182" s="50">
        <f t="shared" si="30"/>
        <v>3813975</v>
      </c>
      <c r="AB182" s="50">
        <f t="shared" si="27"/>
        <v>3948065</v>
      </c>
      <c r="AC182" s="50">
        <f t="shared" si="28"/>
        <v>65</v>
      </c>
      <c r="AD182" s="153">
        <f t="shared" si="29"/>
        <v>3948000</v>
      </c>
      <c r="AF182" s="155" t="str">
        <f>IFERROR(IF(INDEX(پرداخت!A:AZ,MATCH(A182&amp;" - "&amp;"گاز",پرداخت!$B:$B,0),MATCH(G182,پرداخت!$1:$1,0))="نشده","نشده","شده"),"---")</f>
        <v>نشده</v>
      </c>
      <c r="AH182" s="144"/>
    </row>
    <row r="183" spans="1:34" ht="34.9" hidden="1" customHeight="1">
      <c r="A183" s="171" t="s">
        <v>283</v>
      </c>
      <c r="B183" s="47">
        <f>IFERROR(INDEX('اطلاعات انشعابات شرکتها'!A:BB,MATCH(A183,'اطلاعات انشعابات شرکتها'!A:A,0),MATCH(B$1,'اطلاعات انشعابات شرکتها'!$1:$1,0)),0)</f>
        <v>151</v>
      </c>
      <c r="C183" s="48">
        <f>IFERROR(INDEX('اطلاعات انشعابات شرکتها'!A:BB,MATCH(A183,'اطلاعات انشعابات شرکتها'!A:A,0),MATCH(C$1,'اطلاعات انشعابات شرکتها'!$1:$1,0)),0)</f>
        <v>0</v>
      </c>
      <c r="D183" s="45"/>
      <c r="E183" s="171">
        <v>3</v>
      </c>
      <c r="F183" s="170">
        <v>99</v>
      </c>
      <c r="G183" s="47" t="str">
        <f t="shared" si="21"/>
        <v>99/3</v>
      </c>
      <c r="H183" s="47" t="str">
        <f>IFERROR(INDEX('اطلاعات دوره'!A:Z,MATCH(G183,'اطلاعات دوره'!C:C,0),MATCH(H$1,'اطلاعات دوره'!$1:$1,0)),0)</f>
        <v>99/03/01</v>
      </c>
      <c r="I183" s="47" t="str">
        <f>IFERROR(INDEX('اطلاعات دوره'!A:Z,MATCH(G183,'اطلاعات دوره'!C:C,0),MATCH(I$1,'اطلاعات دوره'!$1:$1,0)),0)</f>
        <v>99/03/31</v>
      </c>
      <c r="J183" s="48">
        <f>IFERROR(INDEX('اطلاعات دوره'!A:Z,MATCH(G183,'اطلاعات دوره'!C:C,0),MATCH(J$1,'اطلاعات دوره'!$1:$1,0)),0)</f>
        <v>31</v>
      </c>
      <c r="K183" s="46"/>
      <c r="L183" s="158" t="str">
        <f>IFERROR(INDEX('اطلاعات دوره'!A:Z,MATCH(G183,'اطلاعات دوره'!C:C,0)-1,MATCH("عنوان",'اطلاعات دوره'!$1:$1,0)),"---")</f>
        <v>99/2</v>
      </c>
      <c r="M183" s="47" t="str">
        <f t="shared" si="22"/>
        <v>مهندسی ماشین های دوار خاور طوس-99/2</v>
      </c>
      <c r="N183" s="48" t="str">
        <f t="shared" si="23"/>
        <v>مهندسی ماشین های دوار خاور طوس-99/3</v>
      </c>
      <c r="O183" s="45"/>
      <c r="P183" s="158">
        <f>IFERROR(INDEX('قرائت کنتور'!A:AZ,MATCH(A183&amp;"-"&amp;"گاز",'قرائت کنتور'!B:B,0),MATCH(L183,'قرائت کنتور'!$1:$1,0)),0)</f>
        <v>163715</v>
      </c>
      <c r="Q183" s="47">
        <f>IFERROR(INDEX('قرائت کنتور'!A:AZ,MATCH(A183&amp;"-"&amp;"گاز",'قرائت کنتور'!B:B,0),MATCH(G183,'قرائت کنتور'!$1:$1,0)),0)</f>
        <v>163650</v>
      </c>
      <c r="R183" s="47">
        <f t="shared" si="24"/>
        <v>-65</v>
      </c>
      <c r="S183" s="45"/>
      <c r="T183" s="155">
        <f>IFERROR(INDEX('تعرفه ها'!A:Z,MATCH("بهای هر متر مکعب گاز مصرفی",'تعرفه ها'!$B:$B,0),MATCH(F183,'تعرفه ها'!$2:$2,0)),"---")</f>
        <v>1150</v>
      </c>
      <c r="U183" s="50">
        <f t="shared" si="25"/>
        <v>-74750</v>
      </c>
      <c r="V183" s="50">
        <f>IFERROR(ROUND(R183*INDEX('تعرفه ها'!A:Z,MATCH("عوارض گاز به ازاء هر متر مکعب",'تعرفه ها'!$B:$B,0),MATCH(F183,'تعرفه ها'!$2:$2,0)),0),"---")</f>
        <v>0</v>
      </c>
      <c r="W183" s="50">
        <f>IFERROR(ROUND(((U183+V183)*INDEX('تعرفه ها'!A:Z,MATCH("هزینه نگهداری و تعمیرات شبکه گاز",'تعرفه ها'!$B:$B,0),MATCH(F183,'تعرفه ها'!$2:$2,0))/100),0),"---")</f>
        <v>-7475</v>
      </c>
      <c r="X183" s="50">
        <f>IFERROR(IF(INDEX('اطلاعات دوره'!A:Z,MATCH(G183,'اطلاعات دوره'!C:C,0),MATCH("گاز",'اطلاعات دوره'!$1:$1,0))="دارد",ROUND((U183+V183)*INDEX('تعرفه ها'!A:Z,MATCH("پیک فصلی گاز",'تعرفه ها'!$B:$B,0),MATCH(F183,'تعرفه ها'!$2:$2,0))/100,0),0),"---")</f>
        <v>0</v>
      </c>
      <c r="Y183" s="50">
        <f>IFERROR(ROUND(SUM(U183+V183+W183+X183)*INDEX('تعرفه ها'!A:Z,MATCH("مالیات گاز",'تعرفه ها'!$B:$B,0),MATCH(F183,'تعرفه ها'!$2:$2,0))/100,0),"---")</f>
        <v>0</v>
      </c>
      <c r="Z183" s="50">
        <f t="shared" si="26"/>
        <v>-82225</v>
      </c>
      <c r="AA183" s="50">
        <f t="shared" si="30"/>
        <v>28562530</v>
      </c>
      <c r="AB183" s="50">
        <f t="shared" si="27"/>
        <v>28480305</v>
      </c>
      <c r="AC183" s="50">
        <f t="shared" si="28"/>
        <v>305</v>
      </c>
      <c r="AD183" s="153">
        <f t="shared" si="29"/>
        <v>28480000</v>
      </c>
      <c r="AF183" s="155" t="str">
        <f>IFERROR(IF(INDEX(پرداخت!A:AZ,MATCH(A183&amp;" - "&amp;"گاز",پرداخت!$B:$B,0),MATCH(G183,پرداخت!$1:$1,0))="نشده","نشده","شده"),"---")</f>
        <v>نشده</v>
      </c>
      <c r="AH183" s="144"/>
    </row>
    <row r="184" spans="1:34" ht="34.9" hidden="1" customHeight="1">
      <c r="A184" s="171" t="s">
        <v>297</v>
      </c>
      <c r="B184" s="47">
        <f>IFERROR(INDEX('اطلاعات انشعابات شرکتها'!A:BB,MATCH(A184,'اطلاعات انشعابات شرکتها'!A:A,0),MATCH(B$1,'اطلاعات انشعابات شرکتها'!$1:$1,0)),0)</f>
        <v>152</v>
      </c>
      <c r="C184" s="48">
        <f>IFERROR(INDEX('اطلاعات انشعابات شرکتها'!A:BB,MATCH(A184,'اطلاعات انشعابات شرکتها'!A:A,0),MATCH(C$1,'اطلاعات انشعابات شرکتها'!$1:$1,0)),0)</f>
        <v>0</v>
      </c>
      <c r="D184" s="45"/>
      <c r="E184" s="171">
        <v>3</v>
      </c>
      <c r="F184" s="170">
        <v>99</v>
      </c>
      <c r="G184" s="47" t="str">
        <f t="shared" si="21"/>
        <v>99/3</v>
      </c>
      <c r="H184" s="47" t="str">
        <f>IFERROR(INDEX('اطلاعات دوره'!A:Z,MATCH(G184,'اطلاعات دوره'!C:C,0),MATCH(H$1,'اطلاعات دوره'!$1:$1,0)),0)</f>
        <v>99/03/01</v>
      </c>
      <c r="I184" s="47" t="str">
        <f>IFERROR(INDEX('اطلاعات دوره'!A:Z,MATCH(G184,'اطلاعات دوره'!C:C,0),MATCH(I$1,'اطلاعات دوره'!$1:$1,0)),0)</f>
        <v>99/03/31</v>
      </c>
      <c r="J184" s="48">
        <f>IFERROR(INDEX('اطلاعات دوره'!A:Z,MATCH(G184,'اطلاعات دوره'!C:C,0),MATCH(J$1,'اطلاعات دوره'!$1:$1,0)),0)</f>
        <v>31</v>
      </c>
      <c r="K184" s="46"/>
      <c r="L184" s="158" t="str">
        <f>IFERROR(INDEX('اطلاعات دوره'!A:Z,MATCH(G184,'اطلاعات دوره'!C:C,0)-1,MATCH("عنوان",'اطلاعات دوره'!$1:$1,0)),"---")</f>
        <v>99/2</v>
      </c>
      <c r="M184" s="47" t="str">
        <f t="shared" si="22"/>
        <v>موسسه علوم و صنایع غذایی (سوله)-99/2</v>
      </c>
      <c r="N184" s="48" t="str">
        <f t="shared" si="23"/>
        <v>موسسه علوم و صنایع غذایی (سوله)-99/3</v>
      </c>
      <c r="O184" s="45"/>
      <c r="P184" s="158">
        <f>IFERROR(INDEX('قرائت کنتور'!A:AZ,MATCH(A184&amp;"-"&amp;"گاز",'قرائت کنتور'!B:B,0),MATCH(L184,'قرائت کنتور'!$1:$1,0)),0)</f>
        <v>53548</v>
      </c>
      <c r="Q184" s="47">
        <f>IFERROR(INDEX('قرائت کنتور'!A:AZ,MATCH(A184&amp;"-"&amp;"گاز",'قرائت کنتور'!B:B,0),MATCH(G184,'قرائت کنتور'!$1:$1,0)),0)</f>
        <v>53548</v>
      </c>
      <c r="R184" s="47">
        <f t="shared" si="24"/>
        <v>0</v>
      </c>
      <c r="S184" s="45"/>
      <c r="T184" s="155">
        <f>IFERROR(INDEX('تعرفه ها'!A:Z,MATCH("بهای هر متر مکعب گاز مصرفی",'تعرفه ها'!$B:$B,0),MATCH(F184,'تعرفه ها'!$2:$2,0)),"---")</f>
        <v>1150</v>
      </c>
      <c r="U184" s="50">
        <f t="shared" si="25"/>
        <v>0</v>
      </c>
      <c r="V184" s="50">
        <f>IFERROR(ROUND(R184*INDEX('تعرفه ها'!A:Z,MATCH("عوارض گاز به ازاء هر متر مکعب",'تعرفه ها'!$B:$B,0),MATCH(F184,'تعرفه ها'!$2:$2,0)),0),"---")</f>
        <v>0</v>
      </c>
      <c r="W184" s="50">
        <f>IFERROR(ROUND(((U184+V184)*INDEX('تعرفه ها'!A:Z,MATCH("هزینه نگهداری و تعمیرات شبکه گاز",'تعرفه ها'!$B:$B,0),MATCH(F184,'تعرفه ها'!$2:$2,0))/100),0),"---")</f>
        <v>0</v>
      </c>
      <c r="X184" s="50">
        <f>IFERROR(IF(INDEX('اطلاعات دوره'!A:Z,MATCH(G184,'اطلاعات دوره'!C:C,0),MATCH("گاز",'اطلاعات دوره'!$1:$1,0))="دارد",ROUND((U184+V184)*INDEX('تعرفه ها'!A:Z,MATCH("پیک فصلی گاز",'تعرفه ها'!$B:$B,0),MATCH(F184,'تعرفه ها'!$2:$2,0))/100,0),0),"---")</f>
        <v>0</v>
      </c>
      <c r="Y184" s="50">
        <f>IFERROR(ROUND(SUM(U184+V184+W184+X184)*INDEX('تعرفه ها'!A:Z,MATCH("مالیات گاز",'تعرفه ها'!$B:$B,0),MATCH(F184,'تعرفه ها'!$2:$2,0))/100,0),"---")</f>
        <v>0</v>
      </c>
      <c r="Z184" s="50">
        <f t="shared" si="26"/>
        <v>0</v>
      </c>
      <c r="AA184" s="50" t="str">
        <f t="shared" si="30"/>
        <v>---</v>
      </c>
      <c r="AB184" s="50" t="str">
        <f t="shared" si="27"/>
        <v>---</v>
      </c>
      <c r="AC184" s="50" t="str">
        <f t="shared" si="28"/>
        <v>---</v>
      </c>
      <c r="AD184" s="153" t="str">
        <f t="shared" si="29"/>
        <v>---</v>
      </c>
      <c r="AF184" s="155" t="str">
        <f>IFERROR(IF(INDEX(پرداخت!A:AZ,MATCH(A184&amp;" - "&amp;"گاز",پرداخت!$B:$B,0),MATCH(G184,پرداخت!$1:$1,0))="نشده","نشده","شده"),"---")</f>
        <v>---</v>
      </c>
      <c r="AH184" s="144"/>
    </row>
    <row r="185" spans="1:34" ht="34.9" hidden="1" customHeight="1">
      <c r="A185" s="171" t="s">
        <v>221</v>
      </c>
      <c r="B185" s="47">
        <f>IFERROR(INDEX('اطلاعات انشعابات شرکتها'!A:BB,MATCH(A185,'اطلاعات انشعابات شرکتها'!A:A,0),MATCH(B$1,'اطلاعات انشعابات شرکتها'!$1:$1,0)),0)</f>
        <v>113</v>
      </c>
      <c r="C185" s="48">
        <f>IFERROR(INDEX('اطلاعات انشعابات شرکتها'!A:BB,MATCH(A185,'اطلاعات انشعابات شرکتها'!A:A,0),MATCH(C$1,'اطلاعات انشعابات شرکتها'!$1:$1,0)),0)</f>
        <v>0</v>
      </c>
      <c r="D185" s="45"/>
      <c r="E185" s="171">
        <v>3</v>
      </c>
      <c r="F185" s="170">
        <v>99</v>
      </c>
      <c r="G185" s="47" t="str">
        <f t="shared" si="21"/>
        <v>99/3</v>
      </c>
      <c r="H185" s="47" t="str">
        <f>IFERROR(INDEX('اطلاعات دوره'!A:Z,MATCH(G185,'اطلاعات دوره'!C:C,0),MATCH(H$1,'اطلاعات دوره'!$1:$1,0)),0)</f>
        <v>99/03/01</v>
      </c>
      <c r="I185" s="47" t="str">
        <f>IFERROR(INDEX('اطلاعات دوره'!A:Z,MATCH(G185,'اطلاعات دوره'!C:C,0),MATCH(I$1,'اطلاعات دوره'!$1:$1,0)),0)</f>
        <v>99/03/31</v>
      </c>
      <c r="J185" s="48">
        <f>IFERROR(INDEX('اطلاعات دوره'!A:Z,MATCH(G185,'اطلاعات دوره'!C:C,0),MATCH(J$1,'اطلاعات دوره'!$1:$1,0)),0)</f>
        <v>31</v>
      </c>
      <c r="K185" s="46"/>
      <c r="L185" s="158" t="str">
        <f>IFERROR(INDEX('اطلاعات دوره'!A:Z,MATCH(G185,'اطلاعات دوره'!C:C,0)-1,MATCH("عنوان",'اطلاعات دوره'!$1:$1,0)),"---")</f>
        <v>99/2</v>
      </c>
      <c r="M185" s="47" t="str">
        <f t="shared" si="22"/>
        <v>پایلوت سرامیک (سوله)-99/2</v>
      </c>
      <c r="N185" s="48" t="str">
        <f t="shared" si="23"/>
        <v>پایلوت سرامیک (سوله)-99/3</v>
      </c>
      <c r="O185" s="45"/>
      <c r="P185" s="158">
        <f>IFERROR(INDEX('قرائت کنتور'!A:AZ,MATCH(A185&amp;"-"&amp;"گاز",'قرائت کنتور'!B:B,0),MATCH(L185,'قرائت کنتور'!$1:$1,0)),0)</f>
        <v>100474</v>
      </c>
      <c r="Q185" s="47">
        <f>IFERROR(INDEX('قرائت کنتور'!A:AZ,MATCH(A185&amp;"-"&amp;"گاز",'قرائت کنتور'!B:B,0),MATCH(G185,'قرائت کنتور'!$1:$1,0)),0)</f>
        <v>100439</v>
      </c>
      <c r="R185" s="47">
        <f t="shared" si="24"/>
        <v>-35</v>
      </c>
      <c r="S185" s="45"/>
      <c r="T185" s="155">
        <f>IFERROR(INDEX('تعرفه ها'!A:Z,MATCH("بهای هر متر مکعب گاز مصرفی",'تعرفه ها'!$B:$B,0),MATCH(F185,'تعرفه ها'!$2:$2,0)),"---")</f>
        <v>1150</v>
      </c>
      <c r="U185" s="50">
        <f t="shared" si="25"/>
        <v>-40250</v>
      </c>
      <c r="V185" s="50">
        <f>IFERROR(ROUND(R185*INDEX('تعرفه ها'!A:Z,MATCH("عوارض گاز به ازاء هر متر مکعب",'تعرفه ها'!$B:$B,0),MATCH(F185,'تعرفه ها'!$2:$2,0)),0),"---")</f>
        <v>0</v>
      </c>
      <c r="W185" s="50">
        <f>IFERROR(ROUND(((U185+V185)*INDEX('تعرفه ها'!A:Z,MATCH("هزینه نگهداری و تعمیرات شبکه گاز",'تعرفه ها'!$B:$B,0),MATCH(F185,'تعرفه ها'!$2:$2,0))/100),0),"---")</f>
        <v>-4025</v>
      </c>
      <c r="X185" s="50">
        <f>IFERROR(IF(INDEX('اطلاعات دوره'!A:Z,MATCH(G185,'اطلاعات دوره'!C:C,0),MATCH("گاز",'اطلاعات دوره'!$1:$1,0))="دارد",ROUND((U185+V185)*INDEX('تعرفه ها'!A:Z,MATCH("پیک فصلی گاز",'تعرفه ها'!$B:$B,0),MATCH(F185,'تعرفه ها'!$2:$2,0))/100,0),0),"---")</f>
        <v>0</v>
      </c>
      <c r="Y185" s="50">
        <f>IFERROR(ROUND(SUM(U185+V185+W185+X185)*INDEX('تعرفه ها'!A:Z,MATCH("مالیات گاز",'تعرفه ها'!$B:$B,0),MATCH(F185,'تعرفه ها'!$2:$2,0))/100,0),"---")</f>
        <v>0</v>
      </c>
      <c r="Z185" s="50">
        <f t="shared" si="26"/>
        <v>-44275</v>
      </c>
      <c r="AA185" s="50">
        <f t="shared" si="30"/>
        <v>1587575</v>
      </c>
      <c r="AB185" s="50">
        <f t="shared" si="27"/>
        <v>1543300</v>
      </c>
      <c r="AC185" s="50">
        <f t="shared" si="28"/>
        <v>300</v>
      </c>
      <c r="AD185" s="153">
        <f t="shared" si="29"/>
        <v>1543000</v>
      </c>
      <c r="AF185" s="155" t="str">
        <f>IFERROR(IF(INDEX(پرداخت!A:AZ,MATCH(A185&amp;" - "&amp;"گاز",پرداخت!$B:$B,0),MATCH(G185,پرداخت!$1:$1,0))="نشده","نشده","شده"),"---")</f>
        <v>نشده</v>
      </c>
      <c r="AH185" s="144"/>
    </row>
    <row r="186" spans="1:34" ht="34.9" hidden="1" customHeight="1">
      <c r="A186" s="170" t="s">
        <v>243</v>
      </c>
      <c r="B186" s="47">
        <f>IFERROR(INDEX('اطلاعات انشعابات شرکتها'!A:BB,MATCH(A186,'اطلاعات انشعابات شرکتها'!A:A,0),MATCH(B$1,'اطلاعات انشعابات شرکتها'!$1:$1,0)),0)</f>
        <v>124</v>
      </c>
      <c r="C186" s="48">
        <f>IFERROR(INDEX('اطلاعات انشعابات شرکتها'!A:BB,MATCH(A186,'اطلاعات انشعابات شرکتها'!A:A,0),MATCH(C$1,'اطلاعات انشعابات شرکتها'!$1:$1,0)),0)</f>
        <v>0</v>
      </c>
      <c r="D186" s="45"/>
      <c r="E186" s="171">
        <v>4</v>
      </c>
      <c r="F186" s="170">
        <v>99</v>
      </c>
      <c r="G186" s="47" t="str">
        <f t="shared" si="21"/>
        <v>99/4</v>
      </c>
      <c r="H186" s="47" t="str">
        <f>IFERROR(INDEX('اطلاعات دوره'!A:Z,MATCH(G186,'اطلاعات دوره'!C:C,0),MATCH(H$1,'اطلاعات دوره'!$1:$1,0)),0)</f>
        <v>99/02/01</v>
      </c>
      <c r="I186" s="47" t="str">
        <f>IFERROR(INDEX('اطلاعات دوره'!A:Z,MATCH(G186,'اطلاعات دوره'!C:C,0),MATCH(I$1,'اطلاعات دوره'!$1:$1,0)),0)</f>
        <v>99/04/31</v>
      </c>
      <c r="J186" s="48">
        <f>IFERROR(INDEX('اطلاعات دوره'!A:Z,MATCH(G186,'اطلاعات دوره'!C:C,0),MATCH(J$1,'اطلاعات دوره'!$1:$1,0)),0)</f>
        <v>93</v>
      </c>
      <c r="K186" s="46"/>
      <c r="L186" s="158" t="str">
        <f>IFERROR(INDEX('اطلاعات دوره'!A:Z,MATCH(G186,'اطلاعات دوره'!C:C,0)-1,MATCH("عنوان",'اطلاعات دوره'!$1:$1,0)),"---")</f>
        <v>99/3</v>
      </c>
      <c r="M186" s="47" t="str">
        <f t="shared" si="22"/>
        <v>تراشکاری ثامن-99/3</v>
      </c>
      <c r="N186" s="48" t="str">
        <f t="shared" si="23"/>
        <v>تراشکاری ثامن-99/4</v>
      </c>
      <c r="O186" s="45"/>
      <c r="P186" s="158">
        <f>IFERROR(INDEX('قرائت کنتور'!A:AZ,MATCH(A186&amp;"-"&amp;"گاز",'قرائت کنتور'!B:B,0),MATCH(L186,'قرائت کنتور'!$1:$1,0)),0)</f>
        <v>37970</v>
      </c>
      <c r="Q186" s="47">
        <f>IFERROR(INDEX('قرائت کنتور'!A:AZ,MATCH(A186&amp;"-"&amp;"گاز",'قرائت کنتور'!B:B,0),MATCH(G186,'قرائت کنتور'!$1:$1,0)),0)</f>
        <v>38056</v>
      </c>
      <c r="R186" s="47">
        <f t="shared" si="24"/>
        <v>86</v>
      </c>
      <c r="S186" s="45"/>
      <c r="T186" s="155">
        <f>IFERROR(INDEX('تعرفه ها'!A:Z,MATCH("بهای هر متر مکعب گاز مصرفی",'تعرفه ها'!$B:$B,0),MATCH(F186,'تعرفه ها'!$2:$2,0)),"---")</f>
        <v>1150</v>
      </c>
      <c r="U186" s="50">
        <f t="shared" si="25"/>
        <v>98900</v>
      </c>
      <c r="V186" s="50">
        <f>IFERROR(ROUND(R186*INDEX('تعرفه ها'!A:Z,MATCH("عوارض گاز به ازاء هر متر مکعب",'تعرفه ها'!$B:$B,0),MATCH(F186,'تعرفه ها'!$2:$2,0)),0),"---")</f>
        <v>0</v>
      </c>
      <c r="W186" s="50">
        <f>IFERROR(ROUND(((U186+V186)*INDEX('تعرفه ها'!A:Z,MATCH("هزینه نگهداری و تعمیرات شبکه گاز",'تعرفه ها'!$B:$B,0),MATCH(F186,'تعرفه ها'!$2:$2,0))/100),0),"---")</f>
        <v>9890</v>
      </c>
      <c r="X186" s="50">
        <f>IFERROR(IF(INDEX('اطلاعات دوره'!A:Z,MATCH(G186,'اطلاعات دوره'!C:C,0),MATCH("گاز",'اطلاعات دوره'!$1:$1,0))="دارد",ROUND((U186+V186)*INDEX('تعرفه ها'!A:Z,MATCH("پیک فصلی گاز",'تعرفه ها'!$B:$B,0),MATCH(F186,'تعرفه ها'!$2:$2,0))/100,0),0),"---")</f>
        <v>0</v>
      </c>
      <c r="Y186" s="50">
        <f>IFERROR(ROUND(SUM(U186+V186+W186+X186)*INDEX('تعرفه ها'!A:Z,MATCH("مالیات گاز",'تعرفه ها'!$B:$B,0),MATCH(F186,'تعرفه ها'!$2:$2,0))/100,0),"---")</f>
        <v>0</v>
      </c>
      <c r="Z186" s="50">
        <f t="shared" si="26"/>
        <v>108790</v>
      </c>
      <c r="AA186" s="50">
        <v>6194665</v>
      </c>
      <c r="AB186" s="50">
        <f t="shared" si="27"/>
        <v>6303455</v>
      </c>
      <c r="AC186" s="50">
        <f t="shared" si="28"/>
        <v>455</v>
      </c>
      <c r="AD186" s="153">
        <f t="shared" si="29"/>
        <v>6303000</v>
      </c>
      <c r="AF186" s="155" t="str">
        <f>IFERROR(IF(INDEX(پرداخت!A:AZ,MATCH(A186&amp;" - "&amp;"گاز",پرداخت!$B:$B,0),MATCH(G186,پرداخت!$1:$1,0))="نشده","نشده","شده"),"---")</f>
        <v>شده</v>
      </c>
      <c r="AH186" s="144"/>
    </row>
    <row r="187" spans="1:34" ht="34.9" hidden="1" customHeight="1">
      <c r="A187" s="170" t="s">
        <v>206</v>
      </c>
      <c r="B187" s="47">
        <f>IFERROR(INDEX('اطلاعات انشعابات شرکتها'!A:BB,MATCH(A187,'اطلاعات انشعابات شرکتها'!A:A,0),MATCH(B$1,'اطلاعات انشعابات شرکتها'!$1:$1,0)),0)</f>
        <v>102</v>
      </c>
      <c r="C187" s="48">
        <f>IFERROR(INDEX('اطلاعات انشعابات شرکتها'!A:BB,MATCH(A187,'اطلاعات انشعابات شرکتها'!A:A,0),MATCH(C$1,'اطلاعات انشعابات شرکتها'!$1:$1,0)),0)</f>
        <v>0</v>
      </c>
      <c r="D187" s="45"/>
      <c r="E187" s="171">
        <v>4</v>
      </c>
      <c r="F187" s="170">
        <v>99</v>
      </c>
      <c r="G187" s="47" t="str">
        <f t="shared" si="21"/>
        <v>99/4</v>
      </c>
      <c r="H187" s="47" t="str">
        <f>IFERROR(INDEX('اطلاعات دوره'!A:Z,MATCH(G187,'اطلاعات دوره'!C:C,0),MATCH(H$1,'اطلاعات دوره'!$1:$1,0)),0)</f>
        <v>99/02/01</v>
      </c>
      <c r="I187" s="47" t="str">
        <f>IFERROR(INDEX('اطلاعات دوره'!A:Z,MATCH(G187,'اطلاعات دوره'!C:C,0),MATCH(I$1,'اطلاعات دوره'!$1:$1,0)),0)</f>
        <v>99/04/31</v>
      </c>
      <c r="J187" s="48">
        <f>IFERROR(INDEX('اطلاعات دوره'!A:Z,MATCH(G187,'اطلاعات دوره'!C:C,0),MATCH(J$1,'اطلاعات دوره'!$1:$1,0)),0)</f>
        <v>93</v>
      </c>
      <c r="K187" s="46"/>
      <c r="L187" s="158" t="str">
        <f>IFERROR(INDEX('اطلاعات دوره'!A:Z,MATCH(G187,'اطلاعات دوره'!C:C,0)-1,MATCH("عنوان",'اطلاعات دوره'!$1:$1,0)),"---")</f>
        <v>99/3</v>
      </c>
      <c r="M187" s="47" t="str">
        <f t="shared" si="22"/>
        <v>ارسک یکتا تجهیز-99/3</v>
      </c>
      <c r="N187" s="48" t="str">
        <f t="shared" si="23"/>
        <v>ارسک یکتا تجهیز-99/4</v>
      </c>
      <c r="O187" s="45"/>
      <c r="P187" s="158">
        <f>IFERROR(INDEX('قرائت کنتور'!A:AZ,MATCH(A187&amp;"-"&amp;"گاز",'قرائت کنتور'!B:B,0),MATCH(L187,'قرائت کنتور'!$1:$1,0)),0)</f>
        <v>14612</v>
      </c>
      <c r="Q187" s="47">
        <f>IFERROR(INDEX('قرائت کنتور'!A:AZ,MATCH(A187&amp;"-"&amp;"گاز",'قرائت کنتور'!B:B,0),MATCH(G187,'قرائت کنتور'!$1:$1,0)),0)</f>
        <v>14895</v>
      </c>
      <c r="R187" s="47">
        <f t="shared" si="24"/>
        <v>283</v>
      </c>
      <c r="S187" s="45"/>
      <c r="T187" s="155">
        <f>IFERROR(INDEX('تعرفه ها'!A:Z,MATCH("بهای هر متر مکعب گاز مصرفی",'تعرفه ها'!$B:$B,0),MATCH(F187,'تعرفه ها'!$2:$2,0)),"---")</f>
        <v>1150</v>
      </c>
      <c r="U187" s="50">
        <f t="shared" si="25"/>
        <v>325450</v>
      </c>
      <c r="V187" s="50">
        <f>IFERROR(ROUND(R187*INDEX('تعرفه ها'!A:Z,MATCH("عوارض گاز به ازاء هر متر مکعب",'تعرفه ها'!$B:$B,0),MATCH(F187,'تعرفه ها'!$2:$2,0)),0),"---")</f>
        <v>0</v>
      </c>
      <c r="W187" s="50">
        <f>IFERROR(ROUND(((U187+V187)*INDEX('تعرفه ها'!A:Z,MATCH("هزینه نگهداری و تعمیرات شبکه گاز",'تعرفه ها'!$B:$B,0),MATCH(F187,'تعرفه ها'!$2:$2,0))/100),0),"---")</f>
        <v>32545</v>
      </c>
      <c r="X187" s="50">
        <f>IFERROR(IF(INDEX('اطلاعات دوره'!A:Z,MATCH(G187,'اطلاعات دوره'!C:C,0),MATCH("گاز",'اطلاعات دوره'!$1:$1,0))="دارد",ROUND((U187+V187)*INDEX('تعرفه ها'!A:Z,MATCH("پیک فصلی گاز",'تعرفه ها'!$B:$B,0),MATCH(F187,'تعرفه ها'!$2:$2,0))/100,0),0),"---")</f>
        <v>0</v>
      </c>
      <c r="Y187" s="50">
        <f>IFERROR(ROUND(SUM(U187+V187+W187+X187)*INDEX('تعرفه ها'!A:Z,MATCH("مالیات گاز",'تعرفه ها'!$B:$B,0),MATCH(F187,'تعرفه ها'!$2:$2,0))/100,0),"---")</f>
        <v>0</v>
      </c>
      <c r="Z187" s="50">
        <f t="shared" si="26"/>
        <v>357995</v>
      </c>
      <c r="AA187" s="50">
        <v>11964765</v>
      </c>
      <c r="AB187" s="50">
        <f t="shared" si="27"/>
        <v>12322760</v>
      </c>
      <c r="AC187" s="50">
        <f t="shared" si="28"/>
        <v>760</v>
      </c>
      <c r="AD187" s="153">
        <f t="shared" si="29"/>
        <v>12322000</v>
      </c>
      <c r="AF187" s="155" t="str">
        <f>IFERROR(IF(INDEX(پرداخت!A:AZ,MATCH(A187&amp;" - "&amp;"گاز",پرداخت!$B:$B,0),MATCH(G187,پرداخت!$1:$1,0))="نشده","نشده","شده"),"---")</f>
        <v>شده</v>
      </c>
      <c r="AH187" s="144"/>
    </row>
    <row r="188" spans="1:34" ht="34.9" hidden="1" customHeight="1">
      <c r="A188" s="170" t="s">
        <v>208</v>
      </c>
      <c r="B188" s="47">
        <f>IFERROR(INDEX('اطلاعات انشعابات شرکتها'!A:BB,MATCH(A188,'اطلاعات انشعابات شرکتها'!A:A,0),MATCH(B$1,'اطلاعات انشعابات شرکتها'!$1:$1,0)),0)</f>
        <v>104</v>
      </c>
      <c r="C188" s="48">
        <f>IFERROR(INDEX('اطلاعات انشعابات شرکتها'!A:BB,MATCH(A188,'اطلاعات انشعابات شرکتها'!A:A,0),MATCH(C$1,'اطلاعات انشعابات شرکتها'!$1:$1,0)),0)</f>
        <v>0</v>
      </c>
      <c r="D188" s="45"/>
      <c r="E188" s="171">
        <v>4</v>
      </c>
      <c r="F188" s="170">
        <v>99</v>
      </c>
      <c r="G188" s="47" t="str">
        <f t="shared" si="21"/>
        <v>99/4</v>
      </c>
      <c r="H188" s="47" t="str">
        <f>IFERROR(INDEX('اطلاعات دوره'!A:Z,MATCH(G188,'اطلاعات دوره'!C:C,0),MATCH(H$1,'اطلاعات دوره'!$1:$1,0)),0)</f>
        <v>99/02/01</v>
      </c>
      <c r="I188" s="47" t="str">
        <f>IFERROR(INDEX('اطلاعات دوره'!A:Z,MATCH(G188,'اطلاعات دوره'!C:C,0),MATCH(I$1,'اطلاعات دوره'!$1:$1,0)),0)</f>
        <v>99/04/31</v>
      </c>
      <c r="J188" s="48">
        <f>IFERROR(INDEX('اطلاعات دوره'!A:Z,MATCH(G188,'اطلاعات دوره'!C:C,0),MATCH(J$1,'اطلاعات دوره'!$1:$1,0)),0)</f>
        <v>93</v>
      </c>
      <c r="K188" s="46"/>
      <c r="L188" s="158" t="str">
        <f>IFERROR(INDEX('اطلاعات دوره'!A:Z,MATCH(G188,'اطلاعات دوره'!C:C,0)-1,MATCH("عنوان",'اطلاعات دوره'!$1:$1,0)),"---")</f>
        <v>99/3</v>
      </c>
      <c r="M188" s="47" t="str">
        <f t="shared" si="22"/>
        <v>الکترومد پرشین توس-99/3</v>
      </c>
      <c r="N188" s="48" t="str">
        <f t="shared" si="23"/>
        <v>الکترومد پرشین توس-99/4</v>
      </c>
      <c r="O188" s="45"/>
      <c r="P188" s="158">
        <f>IFERROR(INDEX('قرائت کنتور'!A:AZ,MATCH(A188&amp;"-"&amp;"گاز",'قرائت کنتور'!B:B,0),MATCH(L188,'قرائت کنتور'!$1:$1,0)),0)</f>
        <v>30100</v>
      </c>
      <c r="Q188" s="47">
        <f>IFERROR(INDEX('قرائت کنتور'!A:AZ,MATCH(A188&amp;"-"&amp;"گاز",'قرائت کنتور'!B:B,0),MATCH(G188,'قرائت کنتور'!$1:$1,0)),0)</f>
        <v>31125</v>
      </c>
      <c r="R188" s="47">
        <f t="shared" si="24"/>
        <v>1025</v>
      </c>
      <c r="S188" s="45"/>
      <c r="T188" s="155">
        <f>IFERROR(INDEX('تعرفه ها'!A:Z,MATCH("بهای هر متر مکعب گاز مصرفی",'تعرفه ها'!$B:$B,0),MATCH(F188,'تعرفه ها'!$2:$2,0)),"---")</f>
        <v>1150</v>
      </c>
      <c r="U188" s="50">
        <f t="shared" si="25"/>
        <v>1178750</v>
      </c>
      <c r="V188" s="50">
        <f>IFERROR(ROUND(R188*INDEX('تعرفه ها'!A:Z,MATCH("عوارض گاز به ازاء هر متر مکعب",'تعرفه ها'!$B:$B,0),MATCH(F188,'تعرفه ها'!$2:$2,0)),0),"---")</f>
        <v>0</v>
      </c>
      <c r="W188" s="50">
        <f>IFERROR(ROUND(((U188+V188)*INDEX('تعرفه ها'!A:Z,MATCH("هزینه نگهداری و تعمیرات شبکه گاز",'تعرفه ها'!$B:$B,0),MATCH(F188,'تعرفه ها'!$2:$2,0))/100),0),"---")</f>
        <v>117875</v>
      </c>
      <c r="X188" s="50">
        <f>IFERROR(IF(INDEX('اطلاعات دوره'!A:Z,MATCH(G188,'اطلاعات دوره'!C:C,0),MATCH("گاز",'اطلاعات دوره'!$1:$1,0))="دارد",ROUND((U188+V188)*INDEX('تعرفه ها'!A:Z,MATCH("پیک فصلی گاز",'تعرفه ها'!$B:$B,0),MATCH(F188,'تعرفه ها'!$2:$2,0))/100,0),0),"---")</f>
        <v>0</v>
      </c>
      <c r="Y188" s="50">
        <f>IFERROR(ROUND(SUM(U188+V188+W188+X188)*INDEX('تعرفه ها'!A:Z,MATCH("مالیات گاز",'تعرفه ها'!$B:$B,0),MATCH(F188,'تعرفه ها'!$2:$2,0))/100,0),"---")</f>
        <v>0</v>
      </c>
      <c r="Z188" s="50">
        <f t="shared" si="26"/>
        <v>1296625</v>
      </c>
      <c r="AA188" s="50">
        <v>5898120</v>
      </c>
      <c r="AB188" s="50">
        <f t="shared" si="27"/>
        <v>7194745</v>
      </c>
      <c r="AC188" s="50">
        <f t="shared" si="28"/>
        <v>745</v>
      </c>
      <c r="AD188" s="153">
        <f t="shared" si="29"/>
        <v>7194000</v>
      </c>
      <c r="AF188" s="155" t="str">
        <f>IFERROR(IF(INDEX(پرداخت!A:AZ,MATCH(A188&amp;" - "&amp;"گاز",پرداخت!$B:$B,0),MATCH(G188,پرداخت!$1:$1,0))="نشده","نشده","شده"),"---")</f>
        <v>شده</v>
      </c>
      <c r="AH188" s="144"/>
    </row>
    <row r="189" spans="1:34" ht="34.9" hidden="1" customHeight="1">
      <c r="A189" s="170" t="s">
        <v>210</v>
      </c>
      <c r="B189" s="47">
        <f>IFERROR(INDEX('اطلاعات انشعابات شرکتها'!A:BB,MATCH(A189,'اطلاعات انشعابات شرکتها'!A:A,0),MATCH(B$1,'اطلاعات انشعابات شرکتها'!$1:$1,0)),0)</f>
        <v>105</v>
      </c>
      <c r="C189" s="48">
        <f>IFERROR(INDEX('اطلاعات انشعابات شرکتها'!A:BB,MATCH(A189,'اطلاعات انشعابات شرکتها'!A:A,0),MATCH(C$1,'اطلاعات انشعابات شرکتها'!$1:$1,0)),0)</f>
        <v>0</v>
      </c>
      <c r="D189" s="45"/>
      <c r="E189" s="171">
        <v>4</v>
      </c>
      <c r="F189" s="170">
        <v>99</v>
      </c>
      <c r="G189" s="47" t="str">
        <f t="shared" si="21"/>
        <v>99/4</v>
      </c>
      <c r="H189" s="47" t="str">
        <f>IFERROR(INDEX('اطلاعات دوره'!A:Z,MATCH(G189,'اطلاعات دوره'!C:C,0),MATCH(H$1,'اطلاعات دوره'!$1:$1,0)),0)</f>
        <v>99/02/01</v>
      </c>
      <c r="I189" s="47" t="str">
        <f>IFERROR(INDEX('اطلاعات دوره'!A:Z,MATCH(G189,'اطلاعات دوره'!C:C,0),MATCH(I$1,'اطلاعات دوره'!$1:$1,0)),0)</f>
        <v>99/04/31</v>
      </c>
      <c r="J189" s="48">
        <f>IFERROR(INDEX('اطلاعات دوره'!A:Z,MATCH(G189,'اطلاعات دوره'!C:C,0),MATCH(J$1,'اطلاعات دوره'!$1:$1,0)),0)</f>
        <v>93</v>
      </c>
      <c r="K189" s="46"/>
      <c r="L189" s="158" t="str">
        <f>IFERROR(INDEX('اطلاعات دوره'!A:Z,MATCH(G189,'اطلاعات دوره'!C:C,0)-1,MATCH("عنوان",'اطلاعات دوره'!$1:$1,0)),"---")</f>
        <v>99/3</v>
      </c>
      <c r="M189" s="47" t="str">
        <f t="shared" si="22"/>
        <v>ایمن موج توس-99/3</v>
      </c>
      <c r="N189" s="48" t="str">
        <f t="shared" si="23"/>
        <v>ایمن موج توس-99/4</v>
      </c>
      <c r="O189" s="45"/>
      <c r="P189" s="158">
        <f>IFERROR(INDEX('قرائت کنتور'!A:AZ,MATCH(A189&amp;"-"&amp;"گاز",'قرائت کنتور'!B:B,0),MATCH(L189,'قرائت کنتور'!$1:$1,0)),0)</f>
        <v>18866</v>
      </c>
      <c r="Q189" s="47">
        <f>IFERROR(INDEX('قرائت کنتور'!A:AZ,MATCH(A189&amp;"-"&amp;"گاز",'قرائت کنتور'!B:B,0),MATCH(G189,'قرائت کنتور'!$1:$1,0)),0)</f>
        <v>19037</v>
      </c>
      <c r="R189" s="47">
        <f t="shared" si="24"/>
        <v>171</v>
      </c>
      <c r="S189" s="45"/>
      <c r="T189" s="155">
        <f>IFERROR(INDEX('تعرفه ها'!A:Z,MATCH("بهای هر متر مکعب گاز مصرفی",'تعرفه ها'!$B:$B,0),MATCH(F189,'تعرفه ها'!$2:$2,0)),"---")</f>
        <v>1150</v>
      </c>
      <c r="U189" s="50">
        <f t="shared" si="25"/>
        <v>196650</v>
      </c>
      <c r="V189" s="50">
        <f>IFERROR(ROUND(R189*INDEX('تعرفه ها'!A:Z,MATCH("عوارض گاز به ازاء هر متر مکعب",'تعرفه ها'!$B:$B,0),MATCH(F189,'تعرفه ها'!$2:$2,0)),0),"---")</f>
        <v>0</v>
      </c>
      <c r="W189" s="50">
        <f>IFERROR(ROUND(((U189+V189)*INDEX('تعرفه ها'!A:Z,MATCH("هزینه نگهداری و تعمیرات شبکه گاز",'تعرفه ها'!$B:$B,0),MATCH(F189,'تعرفه ها'!$2:$2,0))/100),0),"---")</f>
        <v>19665</v>
      </c>
      <c r="X189" s="50">
        <f>IFERROR(IF(INDEX('اطلاعات دوره'!A:Z,MATCH(G189,'اطلاعات دوره'!C:C,0),MATCH("گاز",'اطلاعات دوره'!$1:$1,0))="دارد",ROUND((U189+V189)*INDEX('تعرفه ها'!A:Z,MATCH("پیک فصلی گاز",'تعرفه ها'!$B:$B,0),MATCH(F189,'تعرفه ها'!$2:$2,0))/100,0),0),"---")</f>
        <v>0</v>
      </c>
      <c r="Y189" s="50">
        <f>IFERROR(ROUND(SUM(U189+V189+W189+X189)*INDEX('تعرفه ها'!A:Z,MATCH("مالیات گاز",'تعرفه ها'!$B:$B,0),MATCH(F189,'تعرفه ها'!$2:$2,0))/100,0),"---")</f>
        <v>0</v>
      </c>
      <c r="Z189" s="50">
        <f t="shared" si="26"/>
        <v>216315</v>
      </c>
      <c r="AA189" s="50">
        <v>805</v>
      </c>
      <c r="AB189" s="50">
        <f t="shared" si="27"/>
        <v>217120</v>
      </c>
      <c r="AC189" s="50">
        <f t="shared" si="28"/>
        <v>120</v>
      </c>
      <c r="AD189" s="153">
        <f t="shared" si="29"/>
        <v>217000</v>
      </c>
      <c r="AF189" s="155" t="str">
        <f>IFERROR(IF(INDEX(پرداخت!A:AZ,MATCH(A189&amp;" - "&amp;"گاز",پرداخت!$B:$B,0),MATCH(G189,پرداخت!$1:$1,0))="نشده","نشده","شده"),"---")</f>
        <v>شده</v>
      </c>
      <c r="AH189" s="144"/>
    </row>
    <row r="190" spans="1:34" ht="34.9" hidden="1" customHeight="1">
      <c r="A190" s="170" t="s">
        <v>214</v>
      </c>
      <c r="B190" s="47">
        <f>IFERROR(INDEX('اطلاعات انشعابات شرکتها'!A:BB,MATCH(A190,'اطلاعات انشعابات شرکتها'!A:A,0),MATCH(B$1,'اطلاعات انشعابات شرکتها'!$1:$1,0)),0)</f>
        <v>106</v>
      </c>
      <c r="C190" s="48">
        <f>IFERROR(INDEX('اطلاعات انشعابات شرکتها'!A:BB,MATCH(A190,'اطلاعات انشعابات شرکتها'!A:A,0),MATCH(C$1,'اطلاعات انشعابات شرکتها'!$1:$1,0)),0)</f>
        <v>0</v>
      </c>
      <c r="D190" s="45"/>
      <c r="E190" s="171">
        <v>4</v>
      </c>
      <c r="F190" s="170">
        <v>99</v>
      </c>
      <c r="G190" s="47" t="str">
        <f t="shared" si="21"/>
        <v>99/4</v>
      </c>
      <c r="H190" s="47" t="str">
        <f>IFERROR(INDEX('اطلاعات دوره'!A:Z,MATCH(G190,'اطلاعات دوره'!C:C,0),MATCH(H$1,'اطلاعات دوره'!$1:$1,0)),0)</f>
        <v>99/02/01</v>
      </c>
      <c r="I190" s="47" t="str">
        <f>IFERROR(INDEX('اطلاعات دوره'!A:Z,MATCH(G190,'اطلاعات دوره'!C:C,0),MATCH(I$1,'اطلاعات دوره'!$1:$1,0)),0)</f>
        <v>99/04/31</v>
      </c>
      <c r="J190" s="48">
        <f>IFERROR(INDEX('اطلاعات دوره'!A:Z,MATCH(G190,'اطلاعات دوره'!C:C,0),MATCH(J$1,'اطلاعات دوره'!$1:$1,0)),0)</f>
        <v>93</v>
      </c>
      <c r="K190" s="46"/>
      <c r="L190" s="158" t="str">
        <f>IFERROR(INDEX('اطلاعات دوره'!A:Z,MATCH(G190,'اطلاعات دوره'!C:C,0)-1,MATCH("عنوان",'اطلاعات دوره'!$1:$1,0)),"---")</f>
        <v>99/3</v>
      </c>
      <c r="M190" s="47" t="str">
        <f t="shared" si="22"/>
        <v>آداک صنعت (1)-99/3</v>
      </c>
      <c r="N190" s="48" t="str">
        <f t="shared" si="23"/>
        <v>آداک صنعت (1)-99/4</v>
      </c>
      <c r="O190" s="45"/>
      <c r="P190" s="158">
        <f>IFERROR(INDEX('قرائت کنتور'!A:AZ,MATCH(A190&amp;"-"&amp;"گاز",'قرائت کنتور'!B:B,0),MATCH(L190,'قرائت کنتور'!$1:$1,0)),0)</f>
        <v>4939</v>
      </c>
      <c r="Q190" s="47">
        <f>IFERROR(INDEX('قرائت کنتور'!A:AZ,MATCH(A190&amp;"-"&amp;"گاز",'قرائت کنتور'!B:B,0),MATCH(G190,'قرائت کنتور'!$1:$1,0)),0)</f>
        <v>5634</v>
      </c>
      <c r="R190" s="47">
        <f t="shared" si="24"/>
        <v>695</v>
      </c>
      <c r="S190" s="45"/>
      <c r="T190" s="155">
        <f>IFERROR(INDEX('تعرفه ها'!A:Z,MATCH("بهای هر متر مکعب گاز مصرفی",'تعرفه ها'!$B:$B,0),MATCH(F190,'تعرفه ها'!$2:$2,0)),"---")</f>
        <v>1150</v>
      </c>
      <c r="U190" s="50">
        <f t="shared" si="25"/>
        <v>799250</v>
      </c>
      <c r="V190" s="50">
        <f>IFERROR(ROUND(R190*INDEX('تعرفه ها'!A:Z,MATCH("عوارض گاز به ازاء هر متر مکعب",'تعرفه ها'!$B:$B,0),MATCH(F190,'تعرفه ها'!$2:$2,0)),0),"---")</f>
        <v>0</v>
      </c>
      <c r="W190" s="50">
        <f>IFERROR(ROUND(((U190+V190)*INDEX('تعرفه ها'!A:Z,MATCH("هزینه نگهداری و تعمیرات شبکه گاز",'تعرفه ها'!$B:$B,0),MATCH(F190,'تعرفه ها'!$2:$2,0))/100),0),"---")</f>
        <v>79925</v>
      </c>
      <c r="X190" s="50">
        <f>IFERROR(IF(INDEX('اطلاعات دوره'!A:Z,MATCH(G190,'اطلاعات دوره'!C:C,0),MATCH("گاز",'اطلاعات دوره'!$1:$1,0))="دارد",ROUND((U190+V190)*INDEX('تعرفه ها'!A:Z,MATCH("پیک فصلی گاز",'تعرفه ها'!$B:$B,0),MATCH(F190,'تعرفه ها'!$2:$2,0))/100,0),0),"---")</f>
        <v>0</v>
      </c>
      <c r="Y190" s="50">
        <f>IFERROR(ROUND(SUM(U190+V190+W190+X190)*INDEX('تعرفه ها'!A:Z,MATCH("مالیات گاز",'تعرفه ها'!$B:$B,0),MATCH(F190,'تعرفه ها'!$2:$2,0))/100,0),"---")</f>
        <v>0</v>
      </c>
      <c r="Z190" s="50">
        <f t="shared" si="26"/>
        <v>879175</v>
      </c>
      <c r="AA190" s="50">
        <v>6605300</v>
      </c>
      <c r="AB190" s="50">
        <f t="shared" si="27"/>
        <v>7484475</v>
      </c>
      <c r="AC190" s="50">
        <f t="shared" si="28"/>
        <v>475</v>
      </c>
      <c r="AD190" s="153">
        <f t="shared" si="29"/>
        <v>7484000</v>
      </c>
      <c r="AF190" s="155" t="str">
        <f>IFERROR(IF(INDEX(پرداخت!A:AZ,MATCH(A190&amp;" - "&amp;"گاز",پرداخت!$B:$B,0),MATCH(G190,پرداخت!$1:$1,0))="نشده","نشده","شده"),"---")</f>
        <v>شده</v>
      </c>
      <c r="AH190" s="144"/>
    </row>
    <row r="191" spans="1:34" ht="34.9" hidden="1" customHeight="1">
      <c r="A191" s="170" t="s">
        <v>216</v>
      </c>
      <c r="B191" s="47">
        <f>IFERROR(INDEX('اطلاعات انشعابات شرکتها'!A:BB,MATCH(A191,'اطلاعات انشعابات شرکتها'!A:A,0),MATCH(B$1,'اطلاعات انشعابات شرکتها'!$1:$1,0)),0)</f>
        <v>108</v>
      </c>
      <c r="C191" s="48">
        <f>IFERROR(INDEX('اطلاعات انشعابات شرکتها'!A:BB,MATCH(A191,'اطلاعات انشعابات شرکتها'!A:A,0),MATCH(C$1,'اطلاعات انشعابات شرکتها'!$1:$1,0)),0)</f>
        <v>0</v>
      </c>
      <c r="D191" s="45"/>
      <c r="E191" s="171">
        <v>4</v>
      </c>
      <c r="F191" s="170">
        <v>99</v>
      </c>
      <c r="G191" s="47" t="str">
        <f t="shared" si="21"/>
        <v>99/4</v>
      </c>
      <c r="H191" s="47" t="str">
        <f>IFERROR(INDEX('اطلاعات دوره'!A:Z,MATCH(G191,'اطلاعات دوره'!C:C,0),MATCH(H$1,'اطلاعات دوره'!$1:$1,0)),0)</f>
        <v>99/02/01</v>
      </c>
      <c r="I191" s="47" t="str">
        <f>IFERROR(INDEX('اطلاعات دوره'!A:Z,MATCH(G191,'اطلاعات دوره'!C:C,0),MATCH(I$1,'اطلاعات دوره'!$1:$1,0)),0)</f>
        <v>99/04/31</v>
      </c>
      <c r="J191" s="48">
        <f>IFERROR(INDEX('اطلاعات دوره'!A:Z,MATCH(G191,'اطلاعات دوره'!C:C,0),MATCH(J$1,'اطلاعات دوره'!$1:$1,0)),0)</f>
        <v>93</v>
      </c>
      <c r="K191" s="46"/>
      <c r="L191" s="158" t="str">
        <f>IFERROR(INDEX('اطلاعات دوره'!A:Z,MATCH(G191,'اطلاعات دوره'!C:C,0)-1,MATCH("عنوان",'اطلاعات دوره'!$1:$1,0)),"---")</f>
        <v>99/3</v>
      </c>
      <c r="M191" s="47" t="str">
        <f t="shared" si="22"/>
        <v>آرشام صنعت توس-99/3</v>
      </c>
      <c r="N191" s="48" t="str">
        <f t="shared" si="23"/>
        <v>آرشام صنعت توس-99/4</v>
      </c>
      <c r="O191" s="45"/>
      <c r="P191" s="158">
        <f>IFERROR(INDEX('قرائت کنتور'!A:AZ,MATCH(A191&amp;"-"&amp;"گاز",'قرائت کنتور'!B:B,0),MATCH(L191,'قرائت کنتور'!$1:$1,0)),0)</f>
        <v>74473</v>
      </c>
      <c r="Q191" s="47">
        <f>IFERROR(INDEX('قرائت کنتور'!A:AZ,MATCH(A191&amp;"-"&amp;"گاز",'قرائت کنتور'!B:B,0),MATCH(G191,'قرائت کنتور'!$1:$1,0)),0)</f>
        <v>74610</v>
      </c>
      <c r="R191" s="47">
        <f t="shared" si="24"/>
        <v>137</v>
      </c>
      <c r="S191" s="45"/>
      <c r="T191" s="155">
        <f>IFERROR(INDEX('تعرفه ها'!A:Z,MATCH("بهای هر متر مکعب گاز مصرفی",'تعرفه ها'!$B:$B,0),MATCH(F191,'تعرفه ها'!$2:$2,0)),"---")</f>
        <v>1150</v>
      </c>
      <c r="U191" s="50">
        <f t="shared" si="25"/>
        <v>157550</v>
      </c>
      <c r="V191" s="50">
        <f>IFERROR(ROUND(R191*INDEX('تعرفه ها'!A:Z,MATCH("عوارض گاز به ازاء هر متر مکعب",'تعرفه ها'!$B:$B,0),MATCH(F191,'تعرفه ها'!$2:$2,0)),0),"---")</f>
        <v>0</v>
      </c>
      <c r="W191" s="50">
        <f>IFERROR(ROUND(((U191+V191)*INDEX('تعرفه ها'!A:Z,MATCH("هزینه نگهداری و تعمیرات شبکه گاز",'تعرفه ها'!$B:$B,0),MATCH(F191,'تعرفه ها'!$2:$2,0))/100),0),"---")</f>
        <v>15755</v>
      </c>
      <c r="X191" s="50">
        <f>IFERROR(IF(INDEX('اطلاعات دوره'!A:Z,MATCH(G191,'اطلاعات دوره'!C:C,0),MATCH("گاز",'اطلاعات دوره'!$1:$1,0))="دارد",ROUND((U191+V191)*INDEX('تعرفه ها'!A:Z,MATCH("پیک فصلی گاز",'تعرفه ها'!$B:$B,0),MATCH(F191,'تعرفه ها'!$2:$2,0))/100,0),0),"---")</f>
        <v>0</v>
      </c>
      <c r="Y191" s="50">
        <f>IFERROR(ROUND(SUM(U191+V191+W191+X191)*INDEX('تعرفه ها'!A:Z,MATCH("مالیات گاز",'تعرفه ها'!$B:$B,0),MATCH(F191,'تعرفه ها'!$2:$2,0))/100,0),"---")</f>
        <v>0</v>
      </c>
      <c r="Z191" s="50">
        <f t="shared" si="26"/>
        <v>173305</v>
      </c>
      <c r="AA191" s="50">
        <v>3893590</v>
      </c>
      <c r="AB191" s="50">
        <f t="shared" si="27"/>
        <v>4066895</v>
      </c>
      <c r="AC191" s="50">
        <f t="shared" si="28"/>
        <v>895</v>
      </c>
      <c r="AD191" s="153">
        <f t="shared" si="29"/>
        <v>4066000</v>
      </c>
      <c r="AF191" s="155" t="str">
        <f>IFERROR(IF(INDEX(پرداخت!A:AZ,MATCH(A191&amp;" - "&amp;"گاز",پرداخت!$B:$B,0),MATCH(G191,پرداخت!$1:$1,0))="نشده","نشده","شده"),"---")</f>
        <v>شده</v>
      </c>
      <c r="AH191" s="144"/>
    </row>
    <row r="192" spans="1:34" ht="34.9" hidden="1" customHeight="1">
      <c r="A192" s="170" t="s">
        <v>217</v>
      </c>
      <c r="B192" s="47">
        <f>IFERROR(INDEX('اطلاعات انشعابات شرکتها'!A:BB,MATCH(A192,'اطلاعات انشعابات شرکتها'!A:A,0),MATCH(B$1,'اطلاعات انشعابات شرکتها'!$1:$1,0)),0)</f>
        <v>109</v>
      </c>
      <c r="C192" s="48">
        <f>IFERROR(INDEX('اطلاعات انشعابات شرکتها'!A:BB,MATCH(A192,'اطلاعات انشعابات شرکتها'!A:A,0),MATCH(C$1,'اطلاعات انشعابات شرکتها'!$1:$1,0)),0)</f>
        <v>0</v>
      </c>
      <c r="D192" s="45"/>
      <c r="E192" s="171">
        <v>4</v>
      </c>
      <c r="F192" s="170">
        <v>99</v>
      </c>
      <c r="G192" s="47" t="str">
        <f t="shared" si="21"/>
        <v>99/4</v>
      </c>
      <c r="H192" s="47" t="str">
        <f>IFERROR(INDEX('اطلاعات دوره'!A:Z,MATCH(G192,'اطلاعات دوره'!C:C,0),MATCH(H$1,'اطلاعات دوره'!$1:$1,0)),0)</f>
        <v>99/02/01</v>
      </c>
      <c r="I192" s="47" t="str">
        <f>IFERROR(INDEX('اطلاعات دوره'!A:Z,MATCH(G192,'اطلاعات دوره'!C:C,0),MATCH(I$1,'اطلاعات دوره'!$1:$1,0)),0)</f>
        <v>99/04/31</v>
      </c>
      <c r="J192" s="48">
        <f>IFERROR(INDEX('اطلاعات دوره'!A:Z,MATCH(G192,'اطلاعات دوره'!C:C,0),MATCH(J$1,'اطلاعات دوره'!$1:$1,0)),0)</f>
        <v>93</v>
      </c>
      <c r="K192" s="46"/>
      <c r="L192" s="158" t="str">
        <f>IFERROR(INDEX('اطلاعات دوره'!A:Z,MATCH(G192,'اطلاعات دوره'!C:C,0)-1,MATCH("عنوان",'اطلاعات دوره'!$1:$1,0)),"---")</f>
        <v>99/3</v>
      </c>
      <c r="M192" s="47" t="str">
        <f t="shared" si="22"/>
        <v>آرون زیست طب پاژ-99/3</v>
      </c>
      <c r="N192" s="48" t="str">
        <f t="shared" si="23"/>
        <v>آرون زیست طب پاژ-99/4</v>
      </c>
      <c r="O192" s="45"/>
      <c r="P192" s="158">
        <f>IFERROR(INDEX('قرائت کنتور'!A:AZ,MATCH(A192&amp;"-"&amp;"گاز",'قرائت کنتور'!B:B,0),MATCH(L192,'قرائت کنتور'!$1:$1,0)),0)</f>
        <v>1420</v>
      </c>
      <c r="Q192" s="47">
        <f>IFERROR(INDEX('قرائت کنتور'!A:AZ,MATCH(A192&amp;"-"&amp;"گاز",'قرائت کنتور'!B:B,0),MATCH(G192,'قرائت کنتور'!$1:$1,0)),0)</f>
        <v>1420</v>
      </c>
      <c r="R192" s="47">
        <f t="shared" si="24"/>
        <v>0</v>
      </c>
      <c r="S192" s="45"/>
      <c r="T192" s="155">
        <f>IFERROR(INDEX('تعرفه ها'!A:Z,MATCH("بهای هر متر مکعب گاز مصرفی",'تعرفه ها'!$B:$B,0),MATCH(F192,'تعرفه ها'!$2:$2,0)),"---")</f>
        <v>1150</v>
      </c>
      <c r="U192" s="50">
        <f t="shared" si="25"/>
        <v>0</v>
      </c>
      <c r="V192" s="50">
        <f>IFERROR(ROUND(R192*INDEX('تعرفه ها'!A:Z,MATCH("عوارض گاز به ازاء هر متر مکعب",'تعرفه ها'!$B:$B,0),MATCH(F192,'تعرفه ها'!$2:$2,0)),0),"---")</f>
        <v>0</v>
      </c>
      <c r="W192" s="50">
        <f>IFERROR(ROUND(((U192+V192)*INDEX('تعرفه ها'!A:Z,MATCH("هزینه نگهداری و تعمیرات شبکه گاز",'تعرفه ها'!$B:$B,0),MATCH(F192,'تعرفه ها'!$2:$2,0))/100),0),"---")</f>
        <v>0</v>
      </c>
      <c r="X192" s="50">
        <f>IFERROR(IF(INDEX('اطلاعات دوره'!A:Z,MATCH(G192,'اطلاعات دوره'!C:C,0),MATCH("گاز",'اطلاعات دوره'!$1:$1,0))="دارد",ROUND((U192+V192)*INDEX('تعرفه ها'!A:Z,MATCH("پیک فصلی گاز",'تعرفه ها'!$B:$B,0),MATCH(F192,'تعرفه ها'!$2:$2,0))/100,0),0),"---")</f>
        <v>0</v>
      </c>
      <c r="Y192" s="50">
        <f>IFERROR(ROUND(SUM(U192+V192+W192+X192)*INDEX('تعرفه ها'!A:Z,MATCH("مالیات گاز",'تعرفه ها'!$B:$B,0),MATCH(F192,'تعرفه ها'!$2:$2,0))/100,0),"---")</f>
        <v>0</v>
      </c>
      <c r="Z192" s="50">
        <f t="shared" si="26"/>
        <v>0</v>
      </c>
      <c r="AA192" s="50">
        <v>607360</v>
      </c>
      <c r="AB192" s="50">
        <f t="shared" si="27"/>
        <v>607360</v>
      </c>
      <c r="AC192" s="50">
        <f t="shared" si="28"/>
        <v>360</v>
      </c>
      <c r="AD192" s="153">
        <f t="shared" si="29"/>
        <v>607000</v>
      </c>
      <c r="AF192" s="155" t="str">
        <f>IFERROR(IF(INDEX(پرداخت!A:AZ,MATCH(A192&amp;" - "&amp;"گاز",پرداخت!$B:$B,0),MATCH(G192,پرداخت!$1:$1,0))="نشده","نشده","شده"),"---")</f>
        <v>شده</v>
      </c>
      <c r="AH192" s="144"/>
    </row>
    <row r="193" spans="1:34" ht="34.9" hidden="1" customHeight="1">
      <c r="A193" s="170" t="s">
        <v>218</v>
      </c>
      <c r="B193" s="47">
        <f>IFERROR(INDEX('اطلاعات انشعابات شرکتها'!A:BB,MATCH(A193,'اطلاعات انشعابات شرکتها'!A:A,0),MATCH(B$1,'اطلاعات انشعابات شرکتها'!$1:$1,0)),0)</f>
        <v>110</v>
      </c>
      <c r="C193" s="48">
        <f>IFERROR(INDEX('اطلاعات انشعابات شرکتها'!A:BB,MATCH(A193,'اطلاعات انشعابات شرکتها'!A:A,0),MATCH(C$1,'اطلاعات انشعابات شرکتها'!$1:$1,0)),0)</f>
        <v>0</v>
      </c>
      <c r="D193" s="45"/>
      <c r="E193" s="171">
        <v>4</v>
      </c>
      <c r="F193" s="170">
        <v>99</v>
      </c>
      <c r="G193" s="47" t="str">
        <f t="shared" si="21"/>
        <v>99/4</v>
      </c>
      <c r="H193" s="47" t="str">
        <f>IFERROR(INDEX('اطلاعات دوره'!A:Z,MATCH(G193,'اطلاعات دوره'!C:C,0),MATCH(H$1,'اطلاعات دوره'!$1:$1,0)),0)</f>
        <v>99/02/01</v>
      </c>
      <c r="I193" s="47" t="str">
        <f>IFERROR(INDEX('اطلاعات دوره'!A:Z,MATCH(G193,'اطلاعات دوره'!C:C,0),MATCH(I$1,'اطلاعات دوره'!$1:$1,0)),0)</f>
        <v>99/04/31</v>
      </c>
      <c r="J193" s="48">
        <f>IFERROR(INDEX('اطلاعات دوره'!A:Z,MATCH(G193,'اطلاعات دوره'!C:C,0),MATCH(J$1,'اطلاعات دوره'!$1:$1,0)),0)</f>
        <v>93</v>
      </c>
      <c r="K193" s="46"/>
      <c r="L193" s="158" t="str">
        <f>IFERROR(INDEX('اطلاعات دوره'!A:Z,MATCH(G193,'اطلاعات دوره'!C:C,0)-1,MATCH("عنوان",'اطلاعات دوره'!$1:$1,0)),"---")</f>
        <v>99/3</v>
      </c>
      <c r="M193" s="47" t="str">
        <f t="shared" si="22"/>
        <v>آژانس پارک-99/3</v>
      </c>
      <c r="N193" s="48" t="str">
        <f t="shared" si="23"/>
        <v>آژانس پارک-99/4</v>
      </c>
      <c r="O193" s="45"/>
      <c r="P193" s="158">
        <f>IFERROR(INDEX('قرائت کنتور'!A:AZ,MATCH(A193&amp;"-"&amp;"گاز",'قرائت کنتور'!B:B,0),MATCH(L193,'قرائت کنتور'!$1:$1,0)),0)</f>
        <v>9982</v>
      </c>
      <c r="Q193" s="47">
        <f>IFERROR(INDEX('قرائت کنتور'!A:AZ,MATCH(A193&amp;"-"&amp;"گاز",'قرائت کنتور'!B:B,0),MATCH(G193,'قرائت کنتور'!$1:$1,0)),0)</f>
        <v>10289</v>
      </c>
      <c r="R193" s="47">
        <f t="shared" si="24"/>
        <v>307</v>
      </c>
      <c r="S193" s="45"/>
      <c r="T193" s="155">
        <f>IFERROR(INDEX('تعرفه ها'!A:Z,MATCH("بهای هر متر مکعب گاز مصرفی",'تعرفه ها'!$B:$B,0),MATCH(F193,'تعرفه ها'!$2:$2,0)),"---")</f>
        <v>1150</v>
      </c>
      <c r="U193" s="50">
        <f t="shared" si="25"/>
        <v>353050</v>
      </c>
      <c r="V193" s="50">
        <f>IFERROR(ROUND(R193*INDEX('تعرفه ها'!A:Z,MATCH("عوارض گاز به ازاء هر متر مکعب",'تعرفه ها'!$B:$B,0),MATCH(F193,'تعرفه ها'!$2:$2,0)),0),"---")</f>
        <v>0</v>
      </c>
      <c r="W193" s="50">
        <f>IFERROR(ROUND(((U193+V193)*INDEX('تعرفه ها'!A:Z,MATCH("هزینه نگهداری و تعمیرات شبکه گاز",'تعرفه ها'!$B:$B,0),MATCH(F193,'تعرفه ها'!$2:$2,0))/100),0),"---")</f>
        <v>35305</v>
      </c>
      <c r="X193" s="50">
        <f>IFERROR(IF(INDEX('اطلاعات دوره'!A:Z,MATCH(G193,'اطلاعات دوره'!C:C,0),MATCH("گاز",'اطلاعات دوره'!$1:$1,0))="دارد",ROUND((U193+V193)*INDEX('تعرفه ها'!A:Z,MATCH("پیک فصلی گاز",'تعرفه ها'!$B:$B,0),MATCH(F193,'تعرفه ها'!$2:$2,0))/100,0),0),"---")</f>
        <v>0</v>
      </c>
      <c r="Y193" s="50">
        <f>IFERROR(ROUND(SUM(U193+V193+W193+X193)*INDEX('تعرفه ها'!A:Z,MATCH("مالیات گاز",'تعرفه ها'!$B:$B,0),MATCH(F193,'تعرفه ها'!$2:$2,0))/100,0),"---")</f>
        <v>0</v>
      </c>
      <c r="Z193" s="50">
        <f t="shared" si="26"/>
        <v>388355</v>
      </c>
      <c r="AA193" s="50">
        <v>8583355</v>
      </c>
      <c r="AB193" s="50">
        <f t="shared" si="27"/>
        <v>8971710</v>
      </c>
      <c r="AC193" s="50">
        <f t="shared" si="28"/>
        <v>710</v>
      </c>
      <c r="AD193" s="153">
        <f t="shared" si="29"/>
        <v>8971000</v>
      </c>
      <c r="AF193" s="155" t="str">
        <f>IFERROR(IF(INDEX(پرداخت!A:AZ,MATCH(A193&amp;" - "&amp;"گاز",پرداخت!$B:$B,0),MATCH(G193,پرداخت!$1:$1,0))="نشده","نشده","شده"),"---")</f>
        <v>شده</v>
      </c>
      <c r="AH193" s="144"/>
    </row>
    <row r="194" spans="1:34" ht="34.9" hidden="1" customHeight="1">
      <c r="A194" s="170" t="s">
        <v>219</v>
      </c>
      <c r="B194" s="47">
        <f>IFERROR(INDEX('اطلاعات انشعابات شرکتها'!A:BB,MATCH(A194,'اطلاعات انشعابات شرکتها'!A:A,0),MATCH(B$1,'اطلاعات انشعابات شرکتها'!$1:$1,0)),0)</f>
        <v>111</v>
      </c>
      <c r="C194" s="48">
        <f>IFERROR(INDEX('اطلاعات انشعابات شرکتها'!A:BB,MATCH(A194,'اطلاعات انشعابات شرکتها'!A:A,0),MATCH(C$1,'اطلاعات انشعابات شرکتها'!$1:$1,0)),0)</f>
        <v>0</v>
      </c>
      <c r="D194" s="45"/>
      <c r="E194" s="171">
        <v>4</v>
      </c>
      <c r="F194" s="170">
        <v>99</v>
      </c>
      <c r="G194" s="47" t="str">
        <f t="shared" si="21"/>
        <v>99/4</v>
      </c>
      <c r="H194" s="47" t="str">
        <f>IFERROR(INDEX('اطلاعات دوره'!A:Z,MATCH(G194,'اطلاعات دوره'!C:C,0),MATCH(H$1,'اطلاعات دوره'!$1:$1,0)),0)</f>
        <v>99/02/01</v>
      </c>
      <c r="I194" s="47" t="str">
        <f>IFERROR(INDEX('اطلاعات دوره'!A:Z,MATCH(G194,'اطلاعات دوره'!C:C,0),MATCH(I$1,'اطلاعات دوره'!$1:$1,0)),0)</f>
        <v>99/04/31</v>
      </c>
      <c r="J194" s="48">
        <f>IFERROR(INDEX('اطلاعات دوره'!A:Z,MATCH(G194,'اطلاعات دوره'!C:C,0),MATCH(J$1,'اطلاعات دوره'!$1:$1,0)),0)</f>
        <v>93</v>
      </c>
      <c r="K194" s="46"/>
      <c r="L194" s="158" t="str">
        <f>IFERROR(INDEX('اطلاعات دوره'!A:Z,MATCH(G194,'اطلاعات دوره'!C:C,0)-1,MATCH("عنوان",'اطلاعات دوره'!$1:$1,0)),"---")</f>
        <v>99/3</v>
      </c>
      <c r="M194" s="47" t="str">
        <f t="shared" si="22"/>
        <v>برچسب انرژی-99/3</v>
      </c>
      <c r="N194" s="48" t="str">
        <f t="shared" si="23"/>
        <v>برچسب انرژی-99/4</v>
      </c>
      <c r="O194" s="45"/>
      <c r="P194" s="158">
        <f>IFERROR(INDEX('قرائت کنتور'!A:AZ,MATCH(A194&amp;"-"&amp;"گاز",'قرائت کنتور'!B:B,0),MATCH(L194,'قرائت کنتور'!$1:$1,0)),0)</f>
        <v>26273</v>
      </c>
      <c r="Q194" s="47">
        <f>IFERROR(INDEX('قرائت کنتور'!A:AZ,MATCH(A194&amp;"-"&amp;"گاز",'قرائت کنتور'!B:B,0),MATCH(G194,'قرائت کنتور'!$1:$1,0)),0)</f>
        <v>28396</v>
      </c>
      <c r="R194" s="47">
        <f t="shared" si="24"/>
        <v>2123</v>
      </c>
      <c r="S194" s="45"/>
      <c r="T194" s="155">
        <f>IFERROR(INDEX('تعرفه ها'!A:Z,MATCH("بهای هر متر مکعب گاز مصرفی",'تعرفه ها'!$B:$B,0),MATCH(F194,'تعرفه ها'!$2:$2,0)),"---")</f>
        <v>1150</v>
      </c>
      <c r="U194" s="50">
        <f t="shared" si="25"/>
        <v>2441450</v>
      </c>
      <c r="V194" s="50">
        <f>IFERROR(ROUND(R194*INDEX('تعرفه ها'!A:Z,MATCH("عوارض گاز به ازاء هر متر مکعب",'تعرفه ها'!$B:$B,0),MATCH(F194,'تعرفه ها'!$2:$2,0)),0),"---")</f>
        <v>0</v>
      </c>
      <c r="W194" s="50">
        <f>IFERROR(ROUND(((U194+V194)*INDEX('تعرفه ها'!A:Z,MATCH("هزینه نگهداری و تعمیرات شبکه گاز",'تعرفه ها'!$B:$B,0),MATCH(F194,'تعرفه ها'!$2:$2,0))/100),0),"---")</f>
        <v>244145</v>
      </c>
      <c r="X194" s="50">
        <f>IFERROR(IF(INDEX('اطلاعات دوره'!A:Z,MATCH(G194,'اطلاعات دوره'!C:C,0),MATCH("گاز",'اطلاعات دوره'!$1:$1,0))="دارد",ROUND((U194+V194)*INDEX('تعرفه ها'!A:Z,MATCH("پیک فصلی گاز",'تعرفه ها'!$B:$B,0),MATCH(F194,'تعرفه ها'!$2:$2,0))/100,0),0),"---")</f>
        <v>0</v>
      </c>
      <c r="Y194" s="50">
        <f>IFERROR(ROUND(SUM(U194+V194+W194+X194)*INDEX('تعرفه ها'!A:Z,MATCH("مالیات گاز",'تعرفه ها'!$B:$B,0),MATCH(F194,'تعرفه ها'!$2:$2,0))/100,0),"---")</f>
        <v>0</v>
      </c>
      <c r="Z194" s="50">
        <f t="shared" si="26"/>
        <v>2685595</v>
      </c>
      <c r="AA194" s="50">
        <v>3258765</v>
      </c>
      <c r="AB194" s="50">
        <f t="shared" si="27"/>
        <v>5944360</v>
      </c>
      <c r="AC194" s="50">
        <f t="shared" si="28"/>
        <v>360</v>
      </c>
      <c r="AD194" s="153">
        <f t="shared" si="29"/>
        <v>5944000</v>
      </c>
      <c r="AF194" s="155" t="str">
        <f>IFERROR(IF(INDEX(پرداخت!A:AZ,MATCH(A194&amp;" - "&amp;"گاز",پرداخت!$B:$B,0),MATCH(G194,پرداخت!$1:$1,0))="نشده","نشده","شده"),"---")</f>
        <v>شده</v>
      </c>
      <c r="AH194" s="144"/>
    </row>
    <row r="195" spans="1:34" ht="34.9" hidden="1" customHeight="1">
      <c r="A195" s="170" t="s">
        <v>220</v>
      </c>
      <c r="B195" s="47">
        <f>IFERROR(INDEX('اطلاعات انشعابات شرکتها'!A:BB,MATCH(A195,'اطلاعات انشعابات شرکتها'!A:A,0),MATCH(B$1,'اطلاعات انشعابات شرکتها'!$1:$1,0)),0)</f>
        <v>112</v>
      </c>
      <c r="C195" s="48">
        <f>IFERROR(INDEX('اطلاعات انشعابات شرکتها'!A:BB,MATCH(A195,'اطلاعات انشعابات شرکتها'!A:A,0),MATCH(C$1,'اطلاعات انشعابات شرکتها'!$1:$1,0)),0)</f>
        <v>0</v>
      </c>
      <c r="D195" s="45"/>
      <c r="E195" s="171">
        <v>4</v>
      </c>
      <c r="F195" s="170">
        <v>99</v>
      </c>
      <c r="G195" s="47" t="str">
        <f t="shared" si="21"/>
        <v>99/4</v>
      </c>
      <c r="H195" s="47" t="str">
        <f>IFERROR(INDEX('اطلاعات دوره'!A:Z,MATCH(G195,'اطلاعات دوره'!C:C,0),MATCH(H$1,'اطلاعات دوره'!$1:$1,0)),0)</f>
        <v>99/02/01</v>
      </c>
      <c r="I195" s="47" t="str">
        <f>IFERROR(INDEX('اطلاعات دوره'!A:Z,MATCH(G195,'اطلاعات دوره'!C:C,0),MATCH(I$1,'اطلاعات دوره'!$1:$1,0)),0)</f>
        <v>99/04/31</v>
      </c>
      <c r="J195" s="48">
        <f>IFERROR(INDEX('اطلاعات دوره'!A:Z,MATCH(G195,'اطلاعات دوره'!C:C,0),MATCH(J$1,'اطلاعات دوره'!$1:$1,0)),0)</f>
        <v>93</v>
      </c>
      <c r="K195" s="46"/>
      <c r="L195" s="158" t="str">
        <f>IFERROR(INDEX('اطلاعات دوره'!A:Z,MATCH(G195,'اطلاعات دوره'!C:C,0)-1,MATCH("عنوان",'اطلاعات دوره'!$1:$1,0)),"---")</f>
        <v>99/3</v>
      </c>
      <c r="M195" s="47" t="str">
        <f t="shared" si="22"/>
        <v>بهین پالایه فرزاد-99/3</v>
      </c>
      <c r="N195" s="48" t="str">
        <f t="shared" si="23"/>
        <v>بهین پالایه فرزاد-99/4</v>
      </c>
      <c r="O195" s="45"/>
      <c r="P195" s="158">
        <f>IFERROR(INDEX('قرائت کنتور'!A:AZ,MATCH(A195&amp;"-"&amp;"گاز",'قرائت کنتور'!B:B,0),MATCH(L195,'قرائت کنتور'!$1:$1,0)),0)</f>
        <v>8257</v>
      </c>
      <c r="Q195" s="47">
        <f>IFERROR(INDEX('قرائت کنتور'!A:AZ,MATCH(A195&amp;"-"&amp;"گاز",'قرائت کنتور'!B:B,0),MATCH(G195,'قرائت کنتور'!$1:$1,0)),0)</f>
        <v>8352</v>
      </c>
      <c r="R195" s="47">
        <f t="shared" si="24"/>
        <v>95</v>
      </c>
      <c r="S195" s="45"/>
      <c r="T195" s="155">
        <f>IFERROR(INDEX('تعرفه ها'!A:Z,MATCH("بهای هر متر مکعب گاز مصرفی",'تعرفه ها'!$B:$B,0),MATCH(F195,'تعرفه ها'!$2:$2,0)),"---")</f>
        <v>1150</v>
      </c>
      <c r="U195" s="50">
        <f>IFERROR(ROUND(R195*T195*2/3,0),"---")</f>
        <v>72833</v>
      </c>
      <c r="V195" s="50">
        <f>IFERROR(ROUND(R195*INDEX('تعرفه ها'!A:Z,MATCH("عوارض گاز به ازاء هر متر مکعب",'تعرفه ها'!$B:$B,0),MATCH(F195,'تعرفه ها'!$2:$2,0)),0),"---")</f>
        <v>0</v>
      </c>
      <c r="W195" s="50">
        <f>IFERROR(ROUND(((U195+V195)*INDEX('تعرفه ها'!A:Z,MATCH("هزینه نگهداری و تعمیرات شبکه گاز",'تعرفه ها'!$B:$B,0),MATCH(F195,'تعرفه ها'!$2:$2,0))/100),0),"---")</f>
        <v>7283</v>
      </c>
      <c r="X195" s="50">
        <f>IFERROR(IF(INDEX('اطلاعات دوره'!A:Z,MATCH(G195,'اطلاعات دوره'!C:C,0),MATCH("گاز",'اطلاعات دوره'!$1:$1,0))="دارد",ROUND((U195+V195)*INDEX('تعرفه ها'!A:Z,MATCH("پیک فصلی گاز",'تعرفه ها'!$B:$B,0),MATCH(F195,'تعرفه ها'!$2:$2,0))/100,0),0),"---")</f>
        <v>0</v>
      </c>
      <c r="Y195" s="50">
        <f>IFERROR(ROUND(SUM(U195+V195+W195+X195)*INDEX('تعرفه ها'!A:Z,MATCH("مالیات گاز",'تعرفه ها'!$B:$B,0),MATCH(F195,'تعرفه ها'!$2:$2,0))/100,0),"---")</f>
        <v>0</v>
      </c>
      <c r="Z195" s="50">
        <f t="shared" si="26"/>
        <v>80116</v>
      </c>
      <c r="AA195" s="50">
        <v>2331195</v>
      </c>
      <c r="AB195" s="50">
        <f t="shared" si="27"/>
        <v>2411311</v>
      </c>
      <c r="AC195" s="50">
        <f t="shared" si="28"/>
        <v>311</v>
      </c>
      <c r="AD195" s="153">
        <f t="shared" si="29"/>
        <v>2411000</v>
      </c>
      <c r="AF195" s="155" t="str">
        <f>IFERROR(IF(INDEX(پرداخت!A:AZ,MATCH(A195&amp;" - "&amp;"گاز",پرداخت!$B:$B,0),MATCH(G195,پرداخت!$1:$1,0))="نشده","نشده","شده"),"---")</f>
        <v>شده</v>
      </c>
      <c r="AH195" s="144"/>
    </row>
    <row r="196" spans="1:34" ht="34.9" hidden="1" customHeight="1">
      <c r="A196" s="170" t="s">
        <v>222</v>
      </c>
      <c r="B196" s="47">
        <f>IFERROR(INDEX('اطلاعات انشعابات شرکتها'!A:BB,MATCH(A196,'اطلاعات انشعابات شرکتها'!A:A,0),MATCH(B$1,'اطلاعات انشعابات شرکتها'!$1:$1,0)),0)</f>
        <v>113</v>
      </c>
      <c r="C196" s="48">
        <f>IFERROR(INDEX('اطلاعات انشعابات شرکتها'!A:BB,MATCH(A196,'اطلاعات انشعابات شرکتها'!A:A,0),MATCH(C$1,'اطلاعات انشعابات شرکتها'!$1:$1,0)),0)</f>
        <v>0</v>
      </c>
      <c r="D196" s="45"/>
      <c r="E196" s="171">
        <v>4</v>
      </c>
      <c r="F196" s="170">
        <v>99</v>
      </c>
      <c r="G196" s="47" t="str">
        <f t="shared" ref="G196:G258" si="31">F196&amp;"/"&amp;E196</f>
        <v>99/4</v>
      </c>
      <c r="H196" s="47" t="str">
        <f>IFERROR(INDEX('اطلاعات دوره'!A:Z,MATCH(G196,'اطلاعات دوره'!C:C,0),MATCH(H$1,'اطلاعات دوره'!$1:$1,0)),0)</f>
        <v>99/02/01</v>
      </c>
      <c r="I196" s="47" t="str">
        <f>IFERROR(INDEX('اطلاعات دوره'!A:Z,MATCH(G196,'اطلاعات دوره'!C:C,0),MATCH(I$1,'اطلاعات دوره'!$1:$1,0)),0)</f>
        <v>99/04/31</v>
      </c>
      <c r="J196" s="48">
        <f>IFERROR(INDEX('اطلاعات دوره'!A:Z,MATCH(G196,'اطلاعات دوره'!C:C,0),MATCH(J$1,'اطلاعات دوره'!$1:$1,0)),0)</f>
        <v>93</v>
      </c>
      <c r="K196" s="46"/>
      <c r="L196" s="158" t="str">
        <f>IFERROR(INDEX('اطلاعات دوره'!A:Z,MATCH(G196,'اطلاعات دوره'!C:C,0)-1,MATCH("عنوان",'اطلاعات دوره'!$1:$1,0)),"---")</f>
        <v>99/3</v>
      </c>
      <c r="M196" s="47" t="str">
        <f t="shared" ref="M196:M258" si="32">A196&amp;"-"&amp;L196</f>
        <v>پایلوت سرامیک-99/3</v>
      </c>
      <c r="N196" s="48" t="str">
        <f t="shared" ref="N196:N258" si="33">A196&amp;"-"&amp;G196</f>
        <v>پایلوت سرامیک-99/4</v>
      </c>
      <c r="O196" s="45"/>
      <c r="P196" s="158">
        <f>IFERROR(INDEX('قرائت کنتور'!A:AZ,MATCH(A196&amp;"-"&amp;"گاز",'قرائت کنتور'!B:B,0),MATCH(L196,'قرائت کنتور'!$1:$1,0)),0)</f>
        <v>127880</v>
      </c>
      <c r="Q196" s="47">
        <f>IFERROR(INDEX('قرائت کنتور'!A:AZ,MATCH(A196&amp;"-"&amp;"گاز",'قرائت کنتور'!B:B,0),MATCH(G196,'قرائت کنتور'!$1:$1,0)),0)</f>
        <v>127903</v>
      </c>
      <c r="R196" s="47">
        <f t="shared" ref="R196:R258" si="34">IFERROR(Q196-P196,"---")</f>
        <v>23</v>
      </c>
      <c r="S196" s="45"/>
      <c r="T196" s="155">
        <f>IFERROR(INDEX('تعرفه ها'!A:Z,MATCH("بهای هر متر مکعب گاز مصرفی",'تعرفه ها'!$B:$B,0),MATCH(F196,'تعرفه ها'!$2:$2,0)),"---")</f>
        <v>1150</v>
      </c>
      <c r="U196" s="50">
        <f t="shared" ref="U196:U258" si="35">IFERROR(ROUND(R196*T196,0),"---")</f>
        <v>26450</v>
      </c>
      <c r="V196" s="50">
        <f>IFERROR(ROUND(R196*INDEX('تعرفه ها'!A:Z,MATCH("عوارض گاز به ازاء هر متر مکعب",'تعرفه ها'!$B:$B,0),MATCH(F196,'تعرفه ها'!$2:$2,0)),0),"---")</f>
        <v>0</v>
      </c>
      <c r="W196" s="50">
        <f>IFERROR(ROUND(((U196+V196)*INDEX('تعرفه ها'!A:Z,MATCH("هزینه نگهداری و تعمیرات شبکه گاز",'تعرفه ها'!$B:$B,0),MATCH(F196,'تعرفه ها'!$2:$2,0))/100),0),"---")</f>
        <v>2645</v>
      </c>
      <c r="X196" s="50">
        <f>IFERROR(IF(INDEX('اطلاعات دوره'!A:Z,MATCH(G196,'اطلاعات دوره'!C:C,0),MATCH("گاز",'اطلاعات دوره'!$1:$1,0))="دارد",ROUND((U196+V196)*INDEX('تعرفه ها'!A:Z,MATCH("پیک فصلی گاز",'تعرفه ها'!$B:$B,0),MATCH(F196,'تعرفه ها'!$2:$2,0))/100,0),0),"---")</f>
        <v>0</v>
      </c>
      <c r="Y196" s="50">
        <f>IFERROR(ROUND(SUM(U196+V196+W196+X196)*INDEX('تعرفه ها'!A:Z,MATCH("مالیات گاز",'تعرفه ها'!$B:$B,0),MATCH(F196,'تعرفه ها'!$2:$2,0))/100,0),"---")</f>
        <v>0</v>
      </c>
      <c r="Z196" s="50">
        <f t="shared" ref="Z196:Z258" si="36">IFERROR((U196+V196+W196+X196+Y196),"---")</f>
        <v>29095</v>
      </c>
      <c r="AA196" s="50">
        <v>14537390</v>
      </c>
      <c r="AB196" s="50">
        <f t="shared" ref="AB196:AB258" si="37">IFERROR(Z196+AA196,"---")</f>
        <v>14566485</v>
      </c>
      <c r="AC196" s="50">
        <f t="shared" ref="AC196:AC258" si="38">IFERROR(INT(RIGHT(AB196,3)),"---")</f>
        <v>485</v>
      </c>
      <c r="AD196" s="153">
        <f t="shared" ref="AD196:AD258" si="39">IFERROR(AB196-AC196,"---")</f>
        <v>14566000</v>
      </c>
      <c r="AF196" s="155" t="str">
        <f>IFERROR(IF(INDEX(پرداخت!A:AZ,MATCH(A196&amp;" - "&amp;"گاز",پرداخت!$B:$B,0),MATCH(G196,پرداخت!$1:$1,0))="نشده","نشده","شده"),"---")</f>
        <v>شده</v>
      </c>
      <c r="AH196" s="144"/>
    </row>
    <row r="197" spans="1:34" ht="34.9" hidden="1" customHeight="1">
      <c r="A197" s="170" t="s">
        <v>223</v>
      </c>
      <c r="B197" s="47">
        <f>IFERROR(INDEX('اطلاعات انشعابات شرکتها'!A:BB,MATCH(A197,'اطلاعات انشعابات شرکتها'!A:A,0),MATCH(B$1,'اطلاعات انشعابات شرکتها'!$1:$1,0)),0)</f>
        <v>114</v>
      </c>
      <c r="C197" s="48">
        <f>IFERROR(INDEX('اطلاعات انشعابات شرکتها'!A:BB,MATCH(A197,'اطلاعات انشعابات شرکتها'!A:A,0),MATCH(C$1,'اطلاعات انشعابات شرکتها'!$1:$1,0)),0)</f>
        <v>0</v>
      </c>
      <c r="D197" s="45"/>
      <c r="E197" s="171">
        <v>4</v>
      </c>
      <c r="F197" s="170">
        <v>99</v>
      </c>
      <c r="G197" s="47" t="str">
        <f t="shared" si="31"/>
        <v>99/4</v>
      </c>
      <c r="H197" s="47" t="str">
        <f>IFERROR(INDEX('اطلاعات دوره'!A:Z,MATCH(G197,'اطلاعات دوره'!C:C,0),MATCH(H$1,'اطلاعات دوره'!$1:$1,0)),0)</f>
        <v>99/02/01</v>
      </c>
      <c r="I197" s="47" t="str">
        <f>IFERROR(INDEX('اطلاعات دوره'!A:Z,MATCH(G197,'اطلاعات دوره'!C:C,0),MATCH(I$1,'اطلاعات دوره'!$1:$1,0)),0)</f>
        <v>99/04/31</v>
      </c>
      <c r="J197" s="48">
        <f>IFERROR(INDEX('اطلاعات دوره'!A:Z,MATCH(G197,'اطلاعات دوره'!C:C,0),MATCH(J$1,'اطلاعات دوره'!$1:$1,0)),0)</f>
        <v>93</v>
      </c>
      <c r="K197" s="46"/>
      <c r="L197" s="158" t="str">
        <f>IFERROR(INDEX('اطلاعات دوره'!A:Z,MATCH(G197,'اطلاعات دوره'!C:C,0)-1,MATCH("عنوان",'اطلاعات دوره'!$1:$1,0)),"---")</f>
        <v>99/3</v>
      </c>
      <c r="M197" s="47" t="str">
        <f t="shared" si="32"/>
        <v>پدیده انرژی پارسیان-99/3</v>
      </c>
      <c r="N197" s="48" t="str">
        <f t="shared" si="33"/>
        <v>پدیده انرژی پارسیان-99/4</v>
      </c>
      <c r="O197" s="45"/>
      <c r="P197" s="158">
        <f>IFERROR(INDEX('قرائت کنتور'!A:AZ,MATCH(A197&amp;"-"&amp;"گاز",'قرائت کنتور'!B:B,0),MATCH(L197,'قرائت کنتور'!$1:$1,0)),0)</f>
        <v>54014</v>
      </c>
      <c r="Q197" s="47">
        <f>IFERROR(INDEX('قرائت کنتور'!A:AZ,MATCH(A197&amp;"-"&amp;"گاز",'قرائت کنتور'!B:B,0),MATCH(G197,'قرائت کنتور'!$1:$1,0)),0)</f>
        <v>54411</v>
      </c>
      <c r="R197" s="47">
        <f t="shared" si="34"/>
        <v>397</v>
      </c>
      <c r="S197" s="45"/>
      <c r="T197" s="155">
        <f>IFERROR(INDEX('تعرفه ها'!A:Z,MATCH("بهای هر متر مکعب گاز مصرفی",'تعرفه ها'!$B:$B,0),MATCH(F197,'تعرفه ها'!$2:$2,0)),"---")</f>
        <v>1150</v>
      </c>
      <c r="U197" s="50">
        <f t="shared" si="35"/>
        <v>456550</v>
      </c>
      <c r="V197" s="50">
        <f>IFERROR(ROUND(R197*INDEX('تعرفه ها'!A:Z,MATCH("عوارض گاز به ازاء هر متر مکعب",'تعرفه ها'!$B:$B,0),MATCH(F197,'تعرفه ها'!$2:$2,0)),0),"---")</f>
        <v>0</v>
      </c>
      <c r="W197" s="50">
        <f>IFERROR(ROUND(((U197+V197)*INDEX('تعرفه ها'!A:Z,MATCH("هزینه نگهداری و تعمیرات شبکه گاز",'تعرفه ها'!$B:$B,0),MATCH(F197,'تعرفه ها'!$2:$2,0))/100),0),"---")</f>
        <v>45655</v>
      </c>
      <c r="X197" s="50">
        <f>IFERROR(IF(INDEX('اطلاعات دوره'!A:Z,MATCH(G197,'اطلاعات دوره'!C:C,0),MATCH("گاز",'اطلاعات دوره'!$1:$1,0))="دارد",ROUND((U197+V197)*INDEX('تعرفه ها'!A:Z,MATCH("پیک فصلی گاز",'تعرفه ها'!$B:$B,0),MATCH(F197,'تعرفه ها'!$2:$2,0))/100,0),0),"---")</f>
        <v>0</v>
      </c>
      <c r="Y197" s="50">
        <f>IFERROR(ROUND(SUM(U197+V197+W197+X197)*INDEX('تعرفه ها'!A:Z,MATCH("مالیات گاز",'تعرفه ها'!$B:$B,0),MATCH(F197,'تعرفه ها'!$2:$2,0))/100,0),"---")</f>
        <v>0</v>
      </c>
      <c r="Z197" s="50">
        <f t="shared" si="36"/>
        <v>502205</v>
      </c>
      <c r="AA197" s="50">
        <v>16252505</v>
      </c>
      <c r="AB197" s="50">
        <f t="shared" si="37"/>
        <v>16754710</v>
      </c>
      <c r="AC197" s="50">
        <f t="shared" si="38"/>
        <v>710</v>
      </c>
      <c r="AD197" s="153">
        <f t="shared" si="39"/>
        <v>16754000</v>
      </c>
      <c r="AF197" s="155" t="str">
        <f>IFERROR(IF(INDEX(پرداخت!A:AZ,MATCH(A197&amp;" - "&amp;"گاز",پرداخت!$B:$B,0),MATCH(G197,پرداخت!$1:$1,0))="نشده","نشده","شده"),"---")</f>
        <v>شده</v>
      </c>
      <c r="AH197" s="144"/>
    </row>
    <row r="198" spans="1:34" ht="34.9" hidden="1" customHeight="1">
      <c r="A198" s="170" t="s">
        <v>224</v>
      </c>
      <c r="B198" s="47">
        <f>IFERROR(INDEX('اطلاعات انشعابات شرکتها'!A:BB,MATCH(A198,'اطلاعات انشعابات شرکتها'!A:A,0),MATCH(B$1,'اطلاعات انشعابات شرکتها'!$1:$1,0)),0)</f>
        <v>115</v>
      </c>
      <c r="C198" s="48">
        <f>IFERROR(INDEX('اطلاعات انشعابات شرکتها'!A:BB,MATCH(A198,'اطلاعات انشعابات شرکتها'!A:A,0),MATCH(C$1,'اطلاعات انشعابات شرکتها'!$1:$1,0)),0)</f>
        <v>0</v>
      </c>
      <c r="D198" s="45"/>
      <c r="E198" s="171">
        <v>4</v>
      </c>
      <c r="F198" s="170">
        <v>99</v>
      </c>
      <c r="G198" s="47" t="str">
        <f t="shared" si="31"/>
        <v>99/4</v>
      </c>
      <c r="H198" s="47" t="str">
        <f>IFERROR(INDEX('اطلاعات دوره'!A:Z,MATCH(G198,'اطلاعات دوره'!C:C,0),MATCH(H$1,'اطلاعات دوره'!$1:$1,0)),0)</f>
        <v>99/02/01</v>
      </c>
      <c r="I198" s="47" t="str">
        <f>IFERROR(INDEX('اطلاعات دوره'!A:Z,MATCH(G198,'اطلاعات دوره'!C:C,0),MATCH(I$1,'اطلاعات دوره'!$1:$1,0)),0)</f>
        <v>99/04/31</v>
      </c>
      <c r="J198" s="48">
        <f>IFERROR(INDEX('اطلاعات دوره'!A:Z,MATCH(G198,'اطلاعات دوره'!C:C,0),MATCH(J$1,'اطلاعات دوره'!$1:$1,0)),0)</f>
        <v>93</v>
      </c>
      <c r="K198" s="46"/>
      <c r="L198" s="158" t="str">
        <f>IFERROR(INDEX('اطلاعات دوره'!A:Z,MATCH(G198,'اطلاعات دوره'!C:C,0)-1,MATCH("عنوان",'اطلاعات دوره'!$1:$1,0)),"---")</f>
        <v>99/3</v>
      </c>
      <c r="M198" s="47" t="str">
        <f t="shared" si="32"/>
        <v>پرتو صنعت پاژ-99/3</v>
      </c>
      <c r="N198" s="48" t="str">
        <f t="shared" si="33"/>
        <v>پرتو صنعت پاژ-99/4</v>
      </c>
      <c r="O198" s="45"/>
      <c r="P198" s="158">
        <f>IFERROR(INDEX('قرائت کنتور'!A:AZ,MATCH(A198&amp;"-"&amp;"گاز",'قرائت کنتور'!B:B,0),MATCH(L198,'قرائت کنتور'!$1:$1,0)),0)</f>
        <v>122632</v>
      </c>
      <c r="Q198" s="47">
        <f>IFERROR(INDEX('قرائت کنتور'!A:AZ,MATCH(A198&amp;"-"&amp;"گاز",'قرائت کنتور'!B:B,0),MATCH(G198,'قرائت کنتور'!$1:$1,0)),0)</f>
        <v>133707</v>
      </c>
      <c r="R198" s="47">
        <f t="shared" si="34"/>
        <v>11075</v>
      </c>
      <c r="S198" s="45"/>
      <c r="T198" s="155">
        <f>IFERROR(INDEX('تعرفه ها'!A:Z,MATCH("بهای هر متر مکعب گاز مصرفی",'تعرفه ها'!$B:$B,0),MATCH(F198,'تعرفه ها'!$2:$2,0)),"---")</f>
        <v>1150</v>
      </c>
      <c r="U198" s="50">
        <f t="shared" si="35"/>
        <v>12736250</v>
      </c>
      <c r="V198" s="50">
        <f>IFERROR(ROUND(R198*INDEX('تعرفه ها'!A:Z,MATCH("عوارض گاز به ازاء هر متر مکعب",'تعرفه ها'!$B:$B,0),MATCH(F198,'تعرفه ها'!$2:$2,0)),0),"---")</f>
        <v>0</v>
      </c>
      <c r="W198" s="50">
        <f>IFERROR(ROUND(((U198+V198)*INDEX('تعرفه ها'!A:Z,MATCH("هزینه نگهداری و تعمیرات شبکه گاز",'تعرفه ها'!$B:$B,0),MATCH(F198,'تعرفه ها'!$2:$2,0))/100),0),"---")</f>
        <v>1273625</v>
      </c>
      <c r="X198" s="50">
        <f>IFERROR(IF(INDEX('اطلاعات دوره'!A:Z,MATCH(G198,'اطلاعات دوره'!C:C,0),MATCH("گاز",'اطلاعات دوره'!$1:$1,0))="دارد",ROUND((U198+V198)*INDEX('تعرفه ها'!A:Z,MATCH("پیک فصلی گاز",'تعرفه ها'!$B:$B,0),MATCH(F198,'تعرفه ها'!$2:$2,0))/100,0),0),"---")</f>
        <v>0</v>
      </c>
      <c r="Y198" s="50">
        <f>IFERROR(ROUND(SUM(U198+V198+W198+X198)*INDEX('تعرفه ها'!A:Z,MATCH("مالیات گاز",'تعرفه ها'!$B:$B,0),MATCH(F198,'تعرفه ها'!$2:$2,0))/100,0),"---")</f>
        <v>0</v>
      </c>
      <c r="Z198" s="50">
        <f t="shared" si="36"/>
        <v>14009875</v>
      </c>
      <c r="AA198" s="50">
        <v>64323060</v>
      </c>
      <c r="AB198" s="50">
        <f t="shared" si="37"/>
        <v>78332935</v>
      </c>
      <c r="AC198" s="50">
        <f t="shared" si="38"/>
        <v>935</v>
      </c>
      <c r="AD198" s="153">
        <f t="shared" si="39"/>
        <v>78332000</v>
      </c>
      <c r="AF198" s="155" t="str">
        <f>IFERROR(IF(INDEX(پرداخت!A:AZ,MATCH(A198&amp;" - "&amp;"گاز",پرداخت!$B:$B,0),MATCH(G198,پرداخت!$1:$1,0))="نشده","نشده","شده"),"---")</f>
        <v>شده</v>
      </c>
      <c r="AH198" s="144"/>
    </row>
    <row r="199" spans="1:34" ht="34.9" hidden="1" customHeight="1">
      <c r="A199" s="170" t="s">
        <v>225</v>
      </c>
      <c r="B199" s="47">
        <f>IFERROR(INDEX('اطلاعات انشعابات شرکتها'!A:BB,MATCH(A199,'اطلاعات انشعابات شرکتها'!A:A,0),MATCH(B$1,'اطلاعات انشعابات شرکتها'!$1:$1,0)),0)</f>
        <v>116</v>
      </c>
      <c r="C199" s="48">
        <f>IFERROR(INDEX('اطلاعات انشعابات شرکتها'!A:BB,MATCH(A199,'اطلاعات انشعابات شرکتها'!A:A,0),MATCH(C$1,'اطلاعات انشعابات شرکتها'!$1:$1,0)),0)</f>
        <v>0</v>
      </c>
      <c r="D199" s="45"/>
      <c r="E199" s="171">
        <v>4</v>
      </c>
      <c r="F199" s="170">
        <v>99</v>
      </c>
      <c r="G199" s="47" t="str">
        <f t="shared" si="31"/>
        <v>99/4</v>
      </c>
      <c r="H199" s="47" t="str">
        <f>IFERROR(INDEX('اطلاعات دوره'!A:Z,MATCH(G199,'اطلاعات دوره'!C:C,0),MATCH(H$1,'اطلاعات دوره'!$1:$1,0)),0)</f>
        <v>99/02/01</v>
      </c>
      <c r="I199" s="47" t="str">
        <f>IFERROR(INDEX('اطلاعات دوره'!A:Z,MATCH(G199,'اطلاعات دوره'!C:C,0),MATCH(I$1,'اطلاعات دوره'!$1:$1,0)),0)</f>
        <v>99/04/31</v>
      </c>
      <c r="J199" s="48">
        <f>IFERROR(INDEX('اطلاعات دوره'!A:Z,MATCH(G199,'اطلاعات دوره'!C:C,0),MATCH(J$1,'اطلاعات دوره'!$1:$1,0)),0)</f>
        <v>93</v>
      </c>
      <c r="K199" s="46"/>
      <c r="L199" s="158" t="str">
        <f>IFERROR(INDEX('اطلاعات دوره'!A:Z,MATCH(G199,'اطلاعات دوره'!C:C,0)-1,MATCH("عنوان",'اطلاعات دوره'!$1:$1,0)),"---")</f>
        <v>99/3</v>
      </c>
      <c r="M199" s="47" t="str">
        <f t="shared" si="32"/>
        <v>پروتئین نو ترکیب طاها (1)-99/3</v>
      </c>
      <c r="N199" s="48" t="str">
        <f t="shared" si="33"/>
        <v>پروتئین نو ترکیب طاها (1)-99/4</v>
      </c>
      <c r="O199" s="45"/>
      <c r="P199" s="158">
        <f>IFERROR(INDEX('قرائت کنتور'!A:AZ,MATCH(A199&amp;"-"&amp;"گاز",'قرائت کنتور'!B:B,0),MATCH(L199,'قرائت کنتور'!$1:$1,0)),0)</f>
        <v>8671</v>
      </c>
      <c r="Q199" s="47">
        <f>IFERROR(INDEX('قرائت کنتور'!A:AZ,MATCH(A199&amp;"-"&amp;"گاز",'قرائت کنتور'!B:B,0),MATCH(G199,'قرائت کنتور'!$1:$1,0)),0)</f>
        <v>10300</v>
      </c>
      <c r="R199" s="47">
        <f t="shared" si="34"/>
        <v>1629</v>
      </c>
      <c r="S199" s="45"/>
      <c r="T199" s="155">
        <f>IFERROR(INDEX('تعرفه ها'!A:Z,MATCH("بهای هر متر مکعب گاز مصرفی",'تعرفه ها'!$B:$B,0),MATCH(F199,'تعرفه ها'!$2:$2,0)),"---")</f>
        <v>1150</v>
      </c>
      <c r="U199" s="50">
        <f t="shared" si="35"/>
        <v>1873350</v>
      </c>
      <c r="V199" s="50">
        <f>IFERROR(ROUND(R199*INDEX('تعرفه ها'!A:Z,MATCH("عوارض گاز به ازاء هر متر مکعب",'تعرفه ها'!$B:$B,0),MATCH(F199,'تعرفه ها'!$2:$2,0)),0),"---")</f>
        <v>0</v>
      </c>
      <c r="W199" s="50">
        <f>IFERROR(ROUND(((U199+V199)*INDEX('تعرفه ها'!A:Z,MATCH("هزینه نگهداری و تعمیرات شبکه گاز",'تعرفه ها'!$B:$B,0),MATCH(F199,'تعرفه ها'!$2:$2,0))/100),0),"---")</f>
        <v>187335</v>
      </c>
      <c r="X199" s="50">
        <f>IFERROR(IF(INDEX('اطلاعات دوره'!A:Z,MATCH(G199,'اطلاعات دوره'!C:C,0),MATCH("گاز",'اطلاعات دوره'!$1:$1,0))="دارد",ROUND((U199+V199)*INDEX('تعرفه ها'!A:Z,MATCH("پیک فصلی گاز",'تعرفه ها'!$B:$B,0),MATCH(F199,'تعرفه ها'!$2:$2,0))/100,0),0),"---")</f>
        <v>0</v>
      </c>
      <c r="Y199" s="50">
        <f>IFERROR(ROUND(SUM(U199+V199+W199+X199)*INDEX('تعرفه ها'!A:Z,MATCH("مالیات گاز",'تعرفه ها'!$B:$B,0),MATCH(F199,'تعرفه ها'!$2:$2,0))/100,0),"---")</f>
        <v>0</v>
      </c>
      <c r="Z199" s="50">
        <f t="shared" si="36"/>
        <v>2060685</v>
      </c>
      <c r="AA199" s="50">
        <v>8761135</v>
      </c>
      <c r="AB199" s="50">
        <f t="shared" si="37"/>
        <v>10821820</v>
      </c>
      <c r="AC199" s="50">
        <f t="shared" si="38"/>
        <v>820</v>
      </c>
      <c r="AD199" s="153">
        <f t="shared" si="39"/>
        <v>10821000</v>
      </c>
      <c r="AF199" s="155" t="str">
        <f>IFERROR(IF(INDEX(پرداخت!A:AZ,MATCH(A199&amp;" - "&amp;"گاز",پرداخت!$B:$B,0),MATCH(G199,پرداخت!$1:$1,0))="نشده","نشده","شده"),"---")</f>
        <v>شده</v>
      </c>
      <c r="AH199" s="144"/>
    </row>
    <row r="200" spans="1:34" ht="34.9" hidden="1" customHeight="1">
      <c r="A200" s="170" t="s">
        <v>226</v>
      </c>
      <c r="B200" s="47">
        <f>IFERROR(INDEX('اطلاعات انشعابات شرکتها'!A:BB,MATCH(A200,'اطلاعات انشعابات شرکتها'!A:A,0),MATCH(B$1,'اطلاعات انشعابات شرکتها'!$1:$1,0)),0)</f>
        <v>117</v>
      </c>
      <c r="C200" s="48">
        <f>IFERROR(INDEX('اطلاعات انشعابات شرکتها'!A:BB,MATCH(A200,'اطلاعات انشعابات شرکتها'!A:A,0),MATCH(C$1,'اطلاعات انشعابات شرکتها'!$1:$1,0)),0)</f>
        <v>0</v>
      </c>
      <c r="D200" s="45"/>
      <c r="E200" s="171">
        <v>4</v>
      </c>
      <c r="F200" s="170">
        <v>99</v>
      </c>
      <c r="G200" s="47" t="str">
        <f t="shared" si="31"/>
        <v>99/4</v>
      </c>
      <c r="H200" s="47" t="str">
        <f>IFERROR(INDEX('اطلاعات دوره'!A:Z,MATCH(G200,'اطلاعات دوره'!C:C,0),MATCH(H$1,'اطلاعات دوره'!$1:$1,0)),0)</f>
        <v>99/02/01</v>
      </c>
      <c r="I200" s="47" t="str">
        <f>IFERROR(INDEX('اطلاعات دوره'!A:Z,MATCH(G200,'اطلاعات دوره'!C:C,0),MATCH(I$1,'اطلاعات دوره'!$1:$1,0)),0)</f>
        <v>99/04/31</v>
      </c>
      <c r="J200" s="48">
        <f>IFERROR(INDEX('اطلاعات دوره'!A:Z,MATCH(G200,'اطلاعات دوره'!C:C,0),MATCH(J$1,'اطلاعات دوره'!$1:$1,0)),0)</f>
        <v>93</v>
      </c>
      <c r="K200" s="46"/>
      <c r="L200" s="158" t="str">
        <f>IFERROR(INDEX('اطلاعات دوره'!A:Z,MATCH(G200,'اطلاعات دوره'!C:C,0)-1,MATCH("عنوان",'اطلاعات دوره'!$1:$1,0)),"---")</f>
        <v>99/3</v>
      </c>
      <c r="M200" s="47" t="str">
        <f t="shared" si="32"/>
        <v>پروتئین نو ترکیب طاها (2)-99/3</v>
      </c>
      <c r="N200" s="48" t="str">
        <f t="shared" si="33"/>
        <v>پروتئین نو ترکیب طاها (2)-99/4</v>
      </c>
      <c r="O200" s="45"/>
      <c r="P200" s="158">
        <f>IFERROR(INDEX('قرائت کنتور'!A:AZ,MATCH(A200&amp;"-"&amp;"گاز",'قرائت کنتور'!B:B,0),MATCH(L200,'قرائت کنتور'!$1:$1,0)),0)</f>
        <v>394</v>
      </c>
      <c r="Q200" s="47">
        <f>IFERROR(INDEX('قرائت کنتور'!A:AZ,MATCH(A200&amp;"-"&amp;"گاز",'قرائت کنتور'!B:B,0),MATCH(G200,'قرائت کنتور'!$1:$1,0)),0)</f>
        <v>517</v>
      </c>
      <c r="R200" s="47">
        <f t="shared" si="34"/>
        <v>123</v>
      </c>
      <c r="S200" s="45"/>
      <c r="T200" s="155">
        <f>IFERROR(INDEX('تعرفه ها'!A:Z,MATCH("بهای هر متر مکعب گاز مصرفی",'تعرفه ها'!$B:$B,0),MATCH(F200,'تعرفه ها'!$2:$2,0)),"---")</f>
        <v>1150</v>
      </c>
      <c r="U200" s="50">
        <f t="shared" si="35"/>
        <v>141450</v>
      </c>
      <c r="V200" s="50">
        <f>IFERROR(ROUND(R200*INDEX('تعرفه ها'!A:Z,MATCH("عوارض گاز به ازاء هر متر مکعب",'تعرفه ها'!$B:$B,0),MATCH(F200,'تعرفه ها'!$2:$2,0)),0),"---")</f>
        <v>0</v>
      </c>
      <c r="W200" s="50">
        <f>IFERROR(ROUND(((U200+V200)*INDEX('تعرفه ها'!A:Z,MATCH("هزینه نگهداری و تعمیرات شبکه گاز",'تعرفه ها'!$B:$B,0),MATCH(F200,'تعرفه ها'!$2:$2,0))/100),0),"---")</f>
        <v>14145</v>
      </c>
      <c r="X200" s="50">
        <f>IFERROR(IF(INDEX('اطلاعات دوره'!A:Z,MATCH(G200,'اطلاعات دوره'!C:C,0),MATCH("گاز",'اطلاعات دوره'!$1:$1,0))="دارد",ROUND((U200+V200)*INDEX('تعرفه ها'!A:Z,MATCH("پیک فصلی گاز",'تعرفه ها'!$B:$B,0),MATCH(F200,'تعرفه ها'!$2:$2,0))/100,0),0),"---")</f>
        <v>0</v>
      </c>
      <c r="Y200" s="50">
        <f>IFERROR(ROUND(SUM(U200+V200+W200+X200)*INDEX('تعرفه ها'!A:Z,MATCH("مالیات گاز",'تعرفه ها'!$B:$B,0),MATCH(F200,'تعرفه ها'!$2:$2,0))/100,0),"---")</f>
        <v>0</v>
      </c>
      <c r="Z200" s="50">
        <f t="shared" si="36"/>
        <v>155595</v>
      </c>
      <c r="AA200" s="50">
        <v>436530</v>
      </c>
      <c r="AB200" s="50">
        <f t="shared" si="37"/>
        <v>592125</v>
      </c>
      <c r="AC200" s="50">
        <f t="shared" si="38"/>
        <v>125</v>
      </c>
      <c r="AD200" s="153">
        <f t="shared" si="39"/>
        <v>592000</v>
      </c>
      <c r="AF200" s="155" t="str">
        <f>IFERROR(IF(INDEX(پرداخت!A:AZ,MATCH(A200&amp;" - "&amp;"گاز",پرداخت!$B:$B,0),MATCH(G200,پرداخت!$1:$1,0))="نشده","نشده","شده"),"---")</f>
        <v>شده</v>
      </c>
      <c r="AH200" s="144"/>
    </row>
    <row r="201" spans="1:34" ht="34.9" hidden="1" customHeight="1">
      <c r="A201" s="170" t="s">
        <v>227</v>
      </c>
      <c r="B201" s="47">
        <f>IFERROR(INDEX('اطلاعات انشعابات شرکتها'!A:BB,MATCH(A201,'اطلاعات انشعابات شرکتها'!A:A,0),MATCH(B$1,'اطلاعات انشعابات شرکتها'!$1:$1,0)),0)</f>
        <v>118</v>
      </c>
      <c r="C201" s="48">
        <f>IFERROR(INDEX('اطلاعات انشعابات شرکتها'!A:BB,MATCH(A201,'اطلاعات انشعابات شرکتها'!A:A,0),MATCH(C$1,'اطلاعات انشعابات شرکتها'!$1:$1,0)),0)</f>
        <v>0</v>
      </c>
      <c r="D201" s="45"/>
      <c r="E201" s="171">
        <v>4</v>
      </c>
      <c r="F201" s="170">
        <v>99</v>
      </c>
      <c r="G201" s="47" t="str">
        <f t="shared" si="31"/>
        <v>99/4</v>
      </c>
      <c r="H201" s="47" t="str">
        <f>IFERROR(INDEX('اطلاعات دوره'!A:Z,MATCH(G201,'اطلاعات دوره'!C:C,0),MATCH(H$1,'اطلاعات دوره'!$1:$1,0)),0)</f>
        <v>99/02/01</v>
      </c>
      <c r="I201" s="47" t="str">
        <f>IFERROR(INDEX('اطلاعات دوره'!A:Z,MATCH(G201,'اطلاعات دوره'!C:C,0),MATCH(I$1,'اطلاعات دوره'!$1:$1,0)),0)</f>
        <v>99/04/31</v>
      </c>
      <c r="J201" s="48">
        <f>IFERROR(INDEX('اطلاعات دوره'!A:Z,MATCH(G201,'اطلاعات دوره'!C:C,0),MATCH(J$1,'اطلاعات دوره'!$1:$1,0)),0)</f>
        <v>93</v>
      </c>
      <c r="K201" s="46"/>
      <c r="L201" s="158" t="str">
        <f>IFERROR(INDEX('اطلاعات دوره'!A:Z,MATCH(G201,'اطلاعات دوره'!C:C,0)-1,MATCH("عنوان",'اطلاعات دوره'!$1:$1,0)),"---")</f>
        <v>99/3</v>
      </c>
      <c r="M201" s="47" t="str">
        <f t="shared" si="32"/>
        <v>پشتیبانی صنایع دیار شرق-99/3</v>
      </c>
      <c r="N201" s="48" t="str">
        <f t="shared" si="33"/>
        <v>پشتیبانی صنایع دیار شرق-99/4</v>
      </c>
      <c r="O201" s="45"/>
      <c r="P201" s="158">
        <f>IFERROR(INDEX('قرائت کنتور'!A:AZ,MATCH(A201&amp;"-"&amp;"گاز",'قرائت کنتور'!B:B,0),MATCH(L201,'قرائت کنتور'!$1:$1,0)),0)</f>
        <v>2849</v>
      </c>
      <c r="Q201" s="47">
        <f>IFERROR(INDEX('قرائت کنتور'!A:AZ,MATCH(A201&amp;"-"&amp;"گاز",'قرائت کنتور'!B:B,0),MATCH(G201,'قرائت کنتور'!$1:$1,0)),0)</f>
        <v>2960</v>
      </c>
      <c r="R201" s="47">
        <f t="shared" si="34"/>
        <v>111</v>
      </c>
      <c r="S201" s="45"/>
      <c r="T201" s="155">
        <f>IFERROR(INDEX('تعرفه ها'!A:Z,MATCH("بهای هر متر مکعب گاز مصرفی",'تعرفه ها'!$B:$B,0),MATCH(F201,'تعرفه ها'!$2:$2,0)),"---")</f>
        <v>1150</v>
      </c>
      <c r="U201" s="50">
        <f t="shared" si="35"/>
        <v>127650</v>
      </c>
      <c r="V201" s="50">
        <f>IFERROR(ROUND(R201*INDEX('تعرفه ها'!A:Z,MATCH("عوارض گاز به ازاء هر متر مکعب",'تعرفه ها'!$B:$B,0),MATCH(F201,'تعرفه ها'!$2:$2,0)),0),"---")</f>
        <v>0</v>
      </c>
      <c r="W201" s="50">
        <f>IFERROR(ROUND(((U201+V201)*INDEX('تعرفه ها'!A:Z,MATCH("هزینه نگهداری و تعمیرات شبکه گاز",'تعرفه ها'!$B:$B,0),MATCH(F201,'تعرفه ها'!$2:$2,0))/100),0),"---")</f>
        <v>12765</v>
      </c>
      <c r="X201" s="50">
        <f>IFERROR(IF(INDEX('اطلاعات دوره'!A:Z,MATCH(G201,'اطلاعات دوره'!C:C,0),MATCH("گاز",'اطلاعات دوره'!$1:$1,0))="دارد",ROUND((U201+V201)*INDEX('تعرفه ها'!A:Z,MATCH("پیک فصلی گاز",'تعرفه ها'!$B:$B,0),MATCH(F201,'تعرفه ها'!$2:$2,0))/100,0),0),"---")</f>
        <v>0</v>
      </c>
      <c r="Y201" s="50">
        <f>IFERROR(ROUND(SUM(U201+V201+W201+X201)*INDEX('تعرفه ها'!A:Z,MATCH("مالیات گاز",'تعرفه ها'!$B:$B,0),MATCH(F201,'تعرفه ها'!$2:$2,0))/100,0),"---")</f>
        <v>0</v>
      </c>
      <c r="Z201" s="50">
        <f t="shared" si="36"/>
        <v>140415</v>
      </c>
      <c r="AA201" s="50">
        <v>10544625</v>
      </c>
      <c r="AB201" s="50">
        <f t="shared" si="37"/>
        <v>10685040</v>
      </c>
      <c r="AC201" s="50">
        <f t="shared" si="38"/>
        <v>40</v>
      </c>
      <c r="AD201" s="153">
        <f t="shared" si="39"/>
        <v>10685000</v>
      </c>
      <c r="AF201" s="155" t="str">
        <f>IFERROR(IF(INDEX(پرداخت!A:AZ,MATCH(A201&amp;" - "&amp;"گاز",پرداخت!$B:$B,0),MATCH(G201,پرداخت!$1:$1,0))="نشده","نشده","شده"),"---")</f>
        <v>شده</v>
      </c>
      <c r="AH201" s="144"/>
    </row>
    <row r="202" spans="1:34" ht="34.9" hidden="1" customHeight="1">
      <c r="A202" s="170" t="s">
        <v>228</v>
      </c>
      <c r="B202" s="47">
        <f>IFERROR(INDEX('اطلاعات انشعابات شرکتها'!A:BB,MATCH(A202,'اطلاعات انشعابات شرکتها'!A:A,0),MATCH(B$1,'اطلاعات انشعابات شرکتها'!$1:$1,0)),0)</f>
        <v>119</v>
      </c>
      <c r="C202" s="48">
        <f>IFERROR(INDEX('اطلاعات انشعابات شرکتها'!A:BB,MATCH(A202,'اطلاعات انشعابات شرکتها'!A:A,0),MATCH(C$1,'اطلاعات انشعابات شرکتها'!$1:$1,0)),0)</f>
        <v>0</v>
      </c>
      <c r="D202" s="45"/>
      <c r="E202" s="171">
        <v>4</v>
      </c>
      <c r="F202" s="170">
        <v>99</v>
      </c>
      <c r="G202" s="47" t="str">
        <f t="shared" si="31"/>
        <v>99/4</v>
      </c>
      <c r="H202" s="47" t="str">
        <f>IFERROR(INDEX('اطلاعات دوره'!A:Z,MATCH(G202,'اطلاعات دوره'!C:C,0),MATCH(H$1,'اطلاعات دوره'!$1:$1,0)),0)</f>
        <v>99/02/01</v>
      </c>
      <c r="I202" s="47" t="str">
        <f>IFERROR(INDEX('اطلاعات دوره'!A:Z,MATCH(G202,'اطلاعات دوره'!C:C,0),MATCH(I$1,'اطلاعات دوره'!$1:$1,0)),0)</f>
        <v>99/04/31</v>
      </c>
      <c r="J202" s="48">
        <f>IFERROR(INDEX('اطلاعات دوره'!A:Z,MATCH(G202,'اطلاعات دوره'!C:C,0),MATCH(J$1,'اطلاعات دوره'!$1:$1,0)),0)</f>
        <v>93</v>
      </c>
      <c r="K202" s="46"/>
      <c r="L202" s="158" t="str">
        <f>IFERROR(INDEX('اطلاعات دوره'!A:Z,MATCH(G202,'اطلاعات دوره'!C:C,0)-1,MATCH("عنوان",'اطلاعات دوره'!$1:$1,0)),"---")</f>
        <v>99/3</v>
      </c>
      <c r="M202" s="47" t="str">
        <f t="shared" si="32"/>
        <v>پویش تجهیز-99/3</v>
      </c>
      <c r="N202" s="48" t="str">
        <f t="shared" si="33"/>
        <v>پویش تجهیز-99/4</v>
      </c>
      <c r="O202" s="45"/>
      <c r="P202" s="158">
        <f>IFERROR(INDEX('قرائت کنتور'!A:AZ,MATCH(A202&amp;"-"&amp;"گاز",'قرائت کنتور'!B:B,0),MATCH(L202,'قرائت کنتور'!$1:$1,0)),0)</f>
        <v>4073</v>
      </c>
      <c r="Q202" s="47">
        <f>IFERROR(INDEX('قرائت کنتور'!A:AZ,MATCH(A202&amp;"-"&amp;"گاز",'قرائت کنتور'!B:B,0),MATCH(G202,'قرائت کنتور'!$1:$1,0)),0)</f>
        <v>4081</v>
      </c>
      <c r="R202" s="47">
        <f t="shared" si="34"/>
        <v>8</v>
      </c>
      <c r="S202" s="45"/>
      <c r="T202" s="155">
        <f>IFERROR(INDEX('تعرفه ها'!A:Z,MATCH("بهای هر متر مکعب گاز مصرفی",'تعرفه ها'!$B:$B,0),MATCH(F202,'تعرفه ها'!$2:$2,0)),"---")</f>
        <v>1150</v>
      </c>
      <c r="U202" s="50">
        <f t="shared" si="35"/>
        <v>9200</v>
      </c>
      <c r="V202" s="50">
        <f>IFERROR(ROUND(R202*INDEX('تعرفه ها'!A:Z,MATCH("عوارض گاز به ازاء هر متر مکعب",'تعرفه ها'!$B:$B,0),MATCH(F202,'تعرفه ها'!$2:$2,0)),0),"---")</f>
        <v>0</v>
      </c>
      <c r="W202" s="50">
        <f>IFERROR(ROUND(((U202+V202)*INDEX('تعرفه ها'!A:Z,MATCH("هزینه نگهداری و تعمیرات شبکه گاز",'تعرفه ها'!$B:$B,0),MATCH(F202,'تعرفه ها'!$2:$2,0))/100),0),"---")</f>
        <v>920</v>
      </c>
      <c r="X202" s="50">
        <f>IFERROR(IF(INDEX('اطلاعات دوره'!A:Z,MATCH(G202,'اطلاعات دوره'!C:C,0),MATCH("گاز",'اطلاعات دوره'!$1:$1,0))="دارد",ROUND((U202+V202)*INDEX('تعرفه ها'!A:Z,MATCH("پیک فصلی گاز",'تعرفه ها'!$B:$B,0),MATCH(F202,'تعرفه ها'!$2:$2,0))/100,0),0),"---")</f>
        <v>0</v>
      </c>
      <c r="Y202" s="50">
        <f>IFERROR(ROUND(SUM(U202+V202+W202+X202)*INDEX('تعرفه ها'!A:Z,MATCH("مالیات گاز",'تعرفه ها'!$B:$B,0),MATCH(F202,'تعرفه ها'!$2:$2,0))/100,0),"---")</f>
        <v>0</v>
      </c>
      <c r="Z202" s="50">
        <f t="shared" si="36"/>
        <v>10120</v>
      </c>
      <c r="AA202" s="50">
        <v>2053350</v>
      </c>
      <c r="AB202" s="50">
        <f t="shared" si="37"/>
        <v>2063470</v>
      </c>
      <c r="AC202" s="50">
        <f t="shared" si="38"/>
        <v>470</v>
      </c>
      <c r="AD202" s="153">
        <f t="shared" si="39"/>
        <v>2063000</v>
      </c>
      <c r="AF202" s="155" t="str">
        <f>IFERROR(IF(INDEX(پرداخت!A:AZ,MATCH(A202&amp;" - "&amp;"گاز",پرداخت!$B:$B,0),MATCH(G202,پرداخت!$1:$1,0))="نشده","نشده","شده"),"---")</f>
        <v>شده</v>
      </c>
      <c r="AH202" s="144"/>
    </row>
    <row r="203" spans="1:34" ht="34.9" hidden="1" customHeight="1">
      <c r="A203" s="170" t="s">
        <v>229</v>
      </c>
      <c r="B203" s="47">
        <f>IFERROR(INDEX('اطلاعات انشعابات شرکتها'!A:BB,MATCH(A203,'اطلاعات انشعابات شرکتها'!A:A,0),MATCH(B$1,'اطلاعات انشعابات شرکتها'!$1:$1,0)),0)</f>
        <v>120</v>
      </c>
      <c r="C203" s="48">
        <f>IFERROR(INDEX('اطلاعات انشعابات شرکتها'!A:BB,MATCH(A203,'اطلاعات انشعابات شرکتها'!A:A,0),MATCH(C$1,'اطلاعات انشعابات شرکتها'!$1:$1,0)),0)</f>
        <v>0</v>
      </c>
      <c r="D203" s="45"/>
      <c r="E203" s="171">
        <v>4</v>
      </c>
      <c r="F203" s="170">
        <v>99</v>
      </c>
      <c r="G203" s="47" t="str">
        <f t="shared" si="31"/>
        <v>99/4</v>
      </c>
      <c r="H203" s="47" t="str">
        <f>IFERROR(INDEX('اطلاعات دوره'!A:Z,MATCH(G203,'اطلاعات دوره'!C:C,0),MATCH(H$1,'اطلاعات دوره'!$1:$1,0)),0)</f>
        <v>99/02/01</v>
      </c>
      <c r="I203" s="47" t="str">
        <f>IFERROR(INDEX('اطلاعات دوره'!A:Z,MATCH(G203,'اطلاعات دوره'!C:C,0),MATCH(I$1,'اطلاعات دوره'!$1:$1,0)),0)</f>
        <v>99/04/31</v>
      </c>
      <c r="J203" s="48">
        <f>IFERROR(INDEX('اطلاعات دوره'!A:Z,MATCH(G203,'اطلاعات دوره'!C:C,0),MATCH(J$1,'اطلاعات دوره'!$1:$1,0)),0)</f>
        <v>93</v>
      </c>
      <c r="K203" s="46"/>
      <c r="L203" s="158" t="str">
        <f>IFERROR(INDEX('اطلاعات دوره'!A:Z,MATCH(G203,'اطلاعات دوره'!C:C,0)-1,MATCH("عنوان",'اطلاعات دوره'!$1:$1,0)),"---")</f>
        <v>99/3</v>
      </c>
      <c r="M203" s="47" t="str">
        <f t="shared" si="32"/>
        <v>پویشگران مواد پارت آزمون شرق-99/3</v>
      </c>
      <c r="N203" s="48" t="str">
        <f t="shared" si="33"/>
        <v>پویشگران مواد پارت آزمون شرق-99/4</v>
      </c>
      <c r="O203" s="45"/>
      <c r="P203" s="158">
        <f>IFERROR(INDEX('قرائت کنتور'!A:AZ,MATCH(A203&amp;"-"&amp;"گاز",'قرائت کنتور'!B:B,0),MATCH(L203,'قرائت کنتور'!$1:$1,0)),0)</f>
        <v>30549</v>
      </c>
      <c r="Q203" s="47">
        <f>IFERROR(INDEX('قرائت کنتور'!A:AZ,MATCH(A203&amp;"-"&amp;"گاز",'قرائت کنتور'!B:B,0),MATCH(G203,'قرائت کنتور'!$1:$1,0)),0)</f>
        <v>30557</v>
      </c>
      <c r="R203" s="47">
        <f t="shared" si="34"/>
        <v>8</v>
      </c>
      <c r="S203" s="45"/>
      <c r="T203" s="155">
        <f>IFERROR(INDEX('تعرفه ها'!A:Z,MATCH("بهای هر متر مکعب گاز مصرفی",'تعرفه ها'!$B:$B,0),MATCH(F203,'تعرفه ها'!$2:$2,0)),"---")</f>
        <v>1150</v>
      </c>
      <c r="U203" s="50">
        <f t="shared" si="35"/>
        <v>9200</v>
      </c>
      <c r="V203" s="50">
        <f>IFERROR(ROUND(R203*INDEX('تعرفه ها'!A:Z,MATCH("عوارض گاز به ازاء هر متر مکعب",'تعرفه ها'!$B:$B,0),MATCH(F203,'تعرفه ها'!$2:$2,0)),0),"---")</f>
        <v>0</v>
      </c>
      <c r="W203" s="50">
        <f>IFERROR(ROUND(((U203+V203)*INDEX('تعرفه ها'!A:Z,MATCH("هزینه نگهداری و تعمیرات شبکه گاز",'تعرفه ها'!$B:$B,0),MATCH(F203,'تعرفه ها'!$2:$2,0))/100),0),"---")</f>
        <v>920</v>
      </c>
      <c r="X203" s="50">
        <f>IFERROR(IF(INDEX('اطلاعات دوره'!A:Z,MATCH(G203,'اطلاعات دوره'!C:C,0),MATCH("گاز",'اطلاعات دوره'!$1:$1,0))="دارد",ROUND((U203+V203)*INDEX('تعرفه ها'!A:Z,MATCH("پیک فصلی گاز",'تعرفه ها'!$B:$B,0),MATCH(F203,'تعرفه ها'!$2:$2,0))/100,0),0),"---")</f>
        <v>0</v>
      </c>
      <c r="Y203" s="50">
        <f>IFERROR(ROUND(SUM(U203+V203+W203+X203)*INDEX('تعرفه ها'!A:Z,MATCH("مالیات گاز",'تعرفه ها'!$B:$B,0),MATCH(F203,'تعرفه ها'!$2:$2,0))/100,0),"---")</f>
        <v>0</v>
      </c>
      <c r="Z203" s="50">
        <f t="shared" si="36"/>
        <v>10120</v>
      </c>
      <c r="AA203" s="50">
        <v>530</v>
      </c>
      <c r="AB203" s="50">
        <f t="shared" si="37"/>
        <v>10650</v>
      </c>
      <c r="AC203" s="50">
        <f t="shared" si="38"/>
        <v>650</v>
      </c>
      <c r="AD203" s="153">
        <f t="shared" si="39"/>
        <v>10000</v>
      </c>
      <c r="AF203" s="155" t="str">
        <f>IFERROR(IF(INDEX(پرداخت!A:AZ,MATCH(A203&amp;" - "&amp;"گاز",پرداخت!$B:$B,0),MATCH(G203,پرداخت!$1:$1,0))="نشده","نشده","شده"),"---")</f>
        <v>شده</v>
      </c>
      <c r="AH203" s="144"/>
    </row>
    <row r="204" spans="1:34" ht="34.9" hidden="1" customHeight="1">
      <c r="A204" s="170" t="s">
        <v>233</v>
      </c>
      <c r="B204" s="47">
        <f>IFERROR(INDEX('اطلاعات انشعابات شرکتها'!A:BB,MATCH(A204,'اطلاعات انشعابات شرکتها'!A:A,0),MATCH(B$1,'اطلاعات انشعابات شرکتها'!$1:$1,0)),0)</f>
        <v>121</v>
      </c>
      <c r="C204" s="48">
        <f>IFERROR(INDEX('اطلاعات انشعابات شرکتها'!A:BB,MATCH(A204,'اطلاعات انشعابات شرکتها'!A:A,0),MATCH(C$1,'اطلاعات انشعابات شرکتها'!$1:$1,0)),0)</f>
        <v>0</v>
      </c>
      <c r="D204" s="45"/>
      <c r="E204" s="171">
        <v>4</v>
      </c>
      <c r="F204" s="170">
        <v>99</v>
      </c>
      <c r="G204" s="47" t="str">
        <f t="shared" si="31"/>
        <v>99/4</v>
      </c>
      <c r="H204" s="47" t="str">
        <f>IFERROR(INDEX('اطلاعات دوره'!A:Z,MATCH(G204,'اطلاعات دوره'!C:C,0),MATCH(H$1,'اطلاعات دوره'!$1:$1,0)),0)</f>
        <v>99/02/01</v>
      </c>
      <c r="I204" s="47" t="str">
        <f>IFERROR(INDEX('اطلاعات دوره'!A:Z,MATCH(G204,'اطلاعات دوره'!C:C,0),MATCH(I$1,'اطلاعات دوره'!$1:$1,0)),0)</f>
        <v>99/04/31</v>
      </c>
      <c r="J204" s="48">
        <f>IFERROR(INDEX('اطلاعات دوره'!A:Z,MATCH(G204,'اطلاعات دوره'!C:C,0),MATCH(J$1,'اطلاعات دوره'!$1:$1,0)),0)</f>
        <v>93</v>
      </c>
      <c r="K204" s="46"/>
      <c r="L204" s="158" t="str">
        <f>IFERROR(INDEX('اطلاعات دوره'!A:Z,MATCH(G204,'اطلاعات دوره'!C:C,0)-1,MATCH("عنوان",'اطلاعات دوره'!$1:$1,0)),"---")</f>
        <v>99/3</v>
      </c>
      <c r="M204" s="47" t="str">
        <f t="shared" si="32"/>
        <v>پیشگام انرژی خاور-99/3</v>
      </c>
      <c r="N204" s="48" t="str">
        <f t="shared" si="33"/>
        <v>پیشگام انرژی خاور-99/4</v>
      </c>
      <c r="O204" s="45"/>
      <c r="P204" s="158">
        <f>IFERROR(INDEX('قرائت کنتور'!A:AZ,MATCH(A204&amp;"-"&amp;"گاز",'قرائت کنتور'!B:B,0),MATCH(L204,'قرائت کنتور'!$1:$1,0)),0)</f>
        <v>97605</v>
      </c>
      <c r="Q204" s="47">
        <f>IFERROR(INDEX('قرائت کنتور'!A:AZ,MATCH(A204&amp;"-"&amp;"گاز",'قرائت کنتور'!B:B,0),MATCH(G204,'قرائت کنتور'!$1:$1,0)),0)</f>
        <v>98193</v>
      </c>
      <c r="R204" s="47">
        <f t="shared" si="34"/>
        <v>588</v>
      </c>
      <c r="S204" s="45"/>
      <c r="T204" s="155">
        <f>IFERROR(INDEX('تعرفه ها'!A:Z,MATCH("بهای هر متر مکعب گاز مصرفی",'تعرفه ها'!$B:$B,0),MATCH(F204,'تعرفه ها'!$2:$2,0)),"---")</f>
        <v>1150</v>
      </c>
      <c r="U204" s="50">
        <f t="shared" si="35"/>
        <v>676200</v>
      </c>
      <c r="V204" s="50">
        <f>IFERROR(ROUND(R204*INDEX('تعرفه ها'!A:Z,MATCH("عوارض گاز به ازاء هر متر مکعب",'تعرفه ها'!$B:$B,0),MATCH(F204,'تعرفه ها'!$2:$2,0)),0),"---")</f>
        <v>0</v>
      </c>
      <c r="W204" s="50">
        <f>IFERROR(ROUND(((U204+V204)*INDEX('تعرفه ها'!A:Z,MATCH("هزینه نگهداری و تعمیرات شبکه گاز",'تعرفه ها'!$B:$B,0),MATCH(F204,'تعرفه ها'!$2:$2,0))/100),0),"---")</f>
        <v>67620</v>
      </c>
      <c r="X204" s="50">
        <f>IFERROR(IF(INDEX('اطلاعات دوره'!A:Z,MATCH(G204,'اطلاعات دوره'!C:C,0),MATCH("گاز",'اطلاعات دوره'!$1:$1,0))="دارد",ROUND((U204+V204)*INDEX('تعرفه ها'!A:Z,MATCH("پیک فصلی گاز",'تعرفه ها'!$B:$B,0),MATCH(F204,'تعرفه ها'!$2:$2,0))/100,0),0),"---")</f>
        <v>0</v>
      </c>
      <c r="Y204" s="50">
        <f>IFERROR(ROUND(SUM(U204+V204+W204+X204)*INDEX('تعرفه ها'!A:Z,MATCH("مالیات گاز",'تعرفه ها'!$B:$B,0),MATCH(F204,'تعرفه ها'!$2:$2,0))/100,0),"---")</f>
        <v>0</v>
      </c>
      <c r="Z204" s="50">
        <f t="shared" si="36"/>
        <v>743820</v>
      </c>
      <c r="AA204" s="50">
        <v>545</v>
      </c>
      <c r="AB204" s="50">
        <f t="shared" si="37"/>
        <v>744365</v>
      </c>
      <c r="AC204" s="50">
        <f t="shared" si="38"/>
        <v>365</v>
      </c>
      <c r="AD204" s="153">
        <f t="shared" si="39"/>
        <v>744000</v>
      </c>
      <c r="AF204" s="155" t="str">
        <f>IFERROR(IF(INDEX(پرداخت!A:AZ,MATCH(A204&amp;" - "&amp;"گاز",پرداخت!$B:$B,0),MATCH(G204,پرداخت!$1:$1,0))="نشده","نشده","شده"),"---")</f>
        <v>شده</v>
      </c>
      <c r="AH204" s="144"/>
    </row>
    <row r="205" spans="1:34" ht="34.9" hidden="1" customHeight="1">
      <c r="A205" s="170" t="s">
        <v>237</v>
      </c>
      <c r="B205" s="47">
        <f>IFERROR(INDEX('اطلاعات انشعابات شرکتها'!A:BB,MATCH(A205,'اطلاعات انشعابات شرکتها'!A:A,0),MATCH(B$1,'اطلاعات انشعابات شرکتها'!$1:$1,0)),0)</f>
        <v>122</v>
      </c>
      <c r="C205" s="48">
        <f>IFERROR(INDEX('اطلاعات انشعابات شرکتها'!A:BB,MATCH(A205,'اطلاعات انشعابات شرکتها'!A:A,0),MATCH(C$1,'اطلاعات انشعابات شرکتها'!$1:$1,0)),0)</f>
        <v>0</v>
      </c>
      <c r="D205" s="45"/>
      <c r="E205" s="171">
        <v>4</v>
      </c>
      <c r="F205" s="170">
        <v>99</v>
      </c>
      <c r="G205" s="47" t="str">
        <f t="shared" si="31"/>
        <v>99/4</v>
      </c>
      <c r="H205" s="47" t="str">
        <f>IFERROR(INDEX('اطلاعات دوره'!A:Z,MATCH(G205,'اطلاعات دوره'!C:C,0),MATCH(H$1,'اطلاعات دوره'!$1:$1,0)),0)</f>
        <v>99/02/01</v>
      </c>
      <c r="I205" s="47" t="str">
        <f>IFERROR(INDEX('اطلاعات دوره'!A:Z,MATCH(G205,'اطلاعات دوره'!C:C,0),MATCH(I$1,'اطلاعات دوره'!$1:$1,0)),0)</f>
        <v>99/04/31</v>
      </c>
      <c r="J205" s="48">
        <f>IFERROR(INDEX('اطلاعات دوره'!A:Z,MATCH(G205,'اطلاعات دوره'!C:C,0),MATCH(J$1,'اطلاعات دوره'!$1:$1,0)),0)</f>
        <v>93</v>
      </c>
      <c r="K205" s="46"/>
      <c r="L205" s="158" t="str">
        <f>IFERROR(INDEX('اطلاعات دوره'!A:Z,MATCH(G205,'اطلاعات دوره'!C:C,0)-1,MATCH("عنوان",'اطلاعات دوره'!$1:$1,0)),"---")</f>
        <v>99/3</v>
      </c>
      <c r="M205" s="47" t="str">
        <f t="shared" si="32"/>
        <v>پیمان خطوط شرق-99/3</v>
      </c>
      <c r="N205" s="48" t="str">
        <f t="shared" si="33"/>
        <v>پیمان خطوط شرق-99/4</v>
      </c>
      <c r="O205" s="45"/>
      <c r="P205" s="158">
        <f>IFERROR(INDEX('قرائت کنتور'!A:AZ,MATCH(A205&amp;"-"&amp;"گاز",'قرائت کنتور'!B:B,0),MATCH(L205,'قرائت کنتور'!$1:$1,0)),0)</f>
        <v>27708</v>
      </c>
      <c r="Q205" s="47">
        <f>IFERROR(INDEX('قرائت کنتور'!A:AZ,MATCH(A205&amp;"-"&amp;"گاز",'قرائت کنتور'!B:B,0),MATCH(G205,'قرائت کنتور'!$1:$1,0)),0)</f>
        <v>28397</v>
      </c>
      <c r="R205" s="47">
        <f t="shared" si="34"/>
        <v>689</v>
      </c>
      <c r="S205" s="45"/>
      <c r="T205" s="155">
        <f>IFERROR(INDEX('تعرفه ها'!A:Z,MATCH("بهای هر متر مکعب گاز مصرفی",'تعرفه ها'!$B:$B,0),MATCH(F205,'تعرفه ها'!$2:$2,0)),"---")</f>
        <v>1150</v>
      </c>
      <c r="U205" s="50">
        <f t="shared" si="35"/>
        <v>792350</v>
      </c>
      <c r="V205" s="50">
        <f>IFERROR(ROUND(R205*INDEX('تعرفه ها'!A:Z,MATCH("عوارض گاز به ازاء هر متر مکعب",'تعرفه ها'!$B:$B,0),MATCH(F205,'تعرفه ها'!$2:$2,0)),0),"---")</f>
        <v>0</v>
      </c>
      <c r="W205" s="50">
        <f>IFERROR(ROUND(((U205+V205)*INDEX('تعرفه ها'!A:Z,MATCH("هزینه نگهداری و تعمیرات شبکه گاز",'تعرفه ها'!$B:$B,0),MATCH(F205,'تعرفه ها'!$2:$2,0))/100),0),"---")</f>
        <v>79235</v>
      </c>
      <c r="X205" s="50">
        <f>IFERROR(IF(INDEX('اطلاعات دوره'!A:Z,MATCH(G205,'اطلاعات دوره'!C:C,0),MATCH("گاز",'اطلاعات دوره'!$1:$1,0))="دارد",ROUND((U205+V205)*INDEX('تعرفه ها'!A:Z,MATCH("پیک فصلی گاز",'تعرفه ها'!$B:$B,0),MATCH(F205,'تعرفه ها'!$2:$2,0))/100,0),0),"---")</f>
        <v>0</v>
      </c>
      <c r="Y205" s="50">
        <f>IFERROR(ROUND(SUM(U205+V205+W205+X205)*INDEX('تعرفه ها'!A:Z,MATCH("مالیات گاز",'تعرفه ها'!$B:$B,0),MATCH(F205,'تعرفه ها'!$2:$2,0))/100,0),"---")</f>
        <v>0</v>
      </c>
      <c r="Z205" s="50">
        <f t="shared" si="36"/>
        <v>871585</v>
      </c>
      <c r="AA205" s="50">
        <v>18217435</v>
      </c>
      <c r="AB205" s="50">
        <f t="shared" si="37"/>
        <v>19089020</v>
      </c>
      <c r="AC205" s="50">
        <f t="shared" si="38"/>
        <v>20</v>
      </c>
      <c r="AD205" s="153">
        <f t="shared" si="39"/>
        <v>19089000</v>
      </c>
      <c r="AF205" s="155" t="str">
        <f>IFERROR(IF(INDEX(پرداخت!A:AZ,MATCH(A205&amp;" - "&amp;"گاز",پرداخت!$B:$B,0),MATCH(G205,پرداخت!$1:$1,0))="نشده","نشده","شده"),"---")</f>
        <v>شده</v>
      </c>
      <c r="AH205" s="144"/>
    </row>
    <row r="206" spans="1:34" ht="34.9" hidden="1" customHeight="1">
      <c r="A206" s="170" t="s">
        <v>238</v>
      </c>
      <c r="B206" s="47">
        <f>IFERROR(INDEX('اطلاعات انشعابات شرکتها'!A:BB,MATCH(A206,'اطلاعات انشعابات شرکتها'!A:A,0),MATCH(B$1,'اطلاعات انشعابات شرکتها'!$1:$1,0)),0)</f>
        <v>123</v>
      </c>
      <c r="C206" s="48">
        <f>IFERROR(INDEX('اطلاعات انشعابات شرکتها'!A:BB,MATCH(A206,'اطلاعات انشعابات شرکتها'!A:A,0),MATCH(C$1,'اطلاعات انشعابات شرکتها'!$1:$1,0)),0)</f>
        <v>0</v>
      </c>
      <c r="D206" s="45"/>
      <c r="E206" s="171">
        <v>4</v>
      </c>
      <c r="F206" s="170">
        <v>99</v>
      </c>
      <c r="G206" s="47" t="str">
        <f t="shared" si="31"/>
        <v>99/4</v>
      </c>
      <c r="H206" s="47" t="str">
        <f>IFERROR(INDEX('اطلاعات دوره'!A:Z,MATCH(G206,'اطلاعات دوره'!C:C,0),MATCH(H$1,'اطلاعات دوره'!$1:$1,0)),0)</f>
        <v>99/02/01</v>
      </c>
      <c r="I206" s="47" t="str">
        <f>IFERROR(INDEX('اطلاعات دوره'!A:Z,MATCH(G206,'اطلاعات دوره'!C:C,0),MATCH(I$1,'اطلاعات دوره'!$1:$1,0)),0)</f>
        <v>99/04/31</v>
      </c>
      <c r="J206" s="48">
        <f>IFERROR(INDEX('اطلاعات دوره'!A:Z,MATCH(G206,'اطلاعات دوره'!C:C,0),MATCH(J$1,'اطلاعات دوره'!$1:$1,0)),0)</f>
        <v>93</v>
      </c>
      <c r="K206" s="46"/>
      <c r="L206" s="158" t="str">
        <f>IFERROR(INDEX('اطلاعات دوره'!A:Z,MATCH(G206,'اطلاعات دوره'!C:C,0)-1,MATCH("عنوان",'اطلاعات دوره'!$1:$1,0)),"---")</f>
        <v>99/3</v>
      </c>
      <c r="M206" s="47" t="str">
        <f t="shared" si="32"/>
        <v>تابان اندیش برجیس-99/3</v>
      </c>
      <c r="N206" s="48" t="str">
        <f t="shared" si="33"/>
        <v>تابان اندیش برجیس-99/4</v>
      </c>
      <c r="O206" s="45"/>
      <c r="P206" s="158">
        <f>IFERROR(INDEX('قرائت کنتور'!A:AZ,MATCH(A206&amp;"-"&amp;"گاز",'قرائت کنتور'!B:B,0),MATCH(L206,'قرائت کنتور'!$1:$1,0)),0)</f>
        <v>15347</v>
      </c>
      <c r="Q206" s="47">
        <f>IFERROR(INDEX('قرائت کنتور'!A:AZ,MATCH(A206&amp;"-"&amp;"گاز",'قرائت کنتور'!B:B,0),MATCH(G206,'قرائت کنتور'!$1:$1,0)),0)</f>
        <v>0</v>
      </c>
      <c r="R206" s="47">
        <f t="shared" si="34"/>
        <v>-15347</v>
      </c>
      <c r="S206" s="45"/>
      <c r="T206" s="155">
        <f>IFERROR(INDEX('تعرفه ها'!A:Z,MATCH("بهای هر متر مکعب گاز مصرفی",'تعرفه ها'!$B:$B,0),MATCH(F206,'تعرفه ها'!$2:$2,0)),"---")</f>
        <v>1150</v>
      </c>
      <c r="U206" s="50">
        <f t="shared" si="35"/>
        <v>-17649050</v>
      </c>
      <c r="V206" s="50">
        <f>IFERROR(ROUND(R206*INDEX('تعرفه ها'!A:Z,MATCH("عوارض گاز به ازاء هر متر مکعب",'تعرفه ها'!$B:$B,0),MATCH(F206,'تعرفه ها'!$2:$2,0)),0),"---")</f>
        <v>0</v>
      </c>
      <c r="W206" s="50">
        <f>IFERROR(ROUND(((U206+V206)*INDEX('تعرفه ها'!A:Z,MATCH("هزینه نگهداری و تعمیرات شبکه گاز",'تعرفه ها'!$B:$B,0),MATCH(F206,'تعرفه ها'!$2:$2,0))/100),0),"---")</f>
        <v>-1764905</v>
      </c>
      <c r="X206" s="50">
        <f>IFERROR(IF(INDEX('اطلاعات دوره'!A:Z,MATCH(G206,'اطلاعات دوره'!C:C,0),MATCH("گاز",'اطلاعات دوره'!$1:$1,0))="دارد",ROUND((U206+V206)*INDEX('تعرفه ها'!A:Z,MATCH("پیک فصلی گاز",'تعرفه ها'!$B:$B,0),MATCH(F206,'تعرفه ها'!$2:$2,0))/100,0),0),"---")</f>
        <v>0</v>
      </c>
      <c r="Y206" s="50">
        <f>IFERROR(ROUND(SUM(U206+V206+W206+X206)*INDEX('تعرفه ها'!A:Z,MATCH("مالیات گاز",'تعرفه ها'!$B:$B,0),MATCH(F206,'تعرفه ها'!$2:$2,0))/100,0),"---")</f>
        <v>0</v>
      </c>
      <c r="Z206" s="50">
        <f t="shared" si="36"/>
        <v>-19413955</v>
      </c>
      <c r="AA206" s="50">
        <v>995</v>
      </c>
      <c r="AB206" s="50">
        <f t="shared" si="37"/>
        <v>-19412960</v>
      </c>
      <c r="AC206" s="50">
        <f t="shared" si="38"/>
        <v>960</v>
      </c>
      <c r="AD206" s="153">
        <f t="shared" si="39"/>
        <v>-19413920</v>
      </c>
      <c r="AF206" s="155" t="str">
        <f>IFERROR(IF(INDEX(پرداخت!A:AZ,MATCH(A206&amp;" - "&amp;"گاز",پرداخت!$B:$B,0),MATCH(G206,پرداخت!$1:$1,0))="نشده","نشده","شده"),"---")</f>
        <v>شده</v>
      </c>
      <c r="AH206" s="144"/>
    </row>
    <row r="207" spans="1:34" ht="34.9" hidden="1" customHeight="1">
      <c r="A207" s="170" t="s">
        <v>244</v>
      </c>
      <c r="B207" s="47">
        <f>IFERROR(INDEX('اطلاعات انشعابات شرکتها'!A:BB,MATCH(A207,'اطلاعات انشعابات شرکتها'!A:A,0),MATCH(B$1,'اطلاعات انشعابات شرکتها'!$1:$1,0)),0)</f>
        <v>125</v>
      </c>
      <c r="C207" s="48">
        <f>IFERROR(INDEX('اطلاعات انشعابات شرکتها'!A:BB,MATCH(A207,'اطلاعات انشعابات شرکتها'!A:A,0),MATCH(C$1,'اطلاعات انشعابات شرکتها'!$1:$1,0)),0)</f>
        <v>0</v>
      </c>
      <c r="D207" s="45"/>
      <c r="E207" s="171">
        <v>4</v>
      </c>
      <c r="F207" s="170">
        <v>99</v>
      </c>
      <c r="G207" s="47" t="str">
        <f t="shared" si="31"/>
        <v>99/4</v>
      </c>
      <c r="H207" s="47" t="str">
        <f>IFERROR(INDEX('اطلاعات دوره'!A:Z,MATCH(G207,'اطلاعات دوره'!C:C,0),MATCH(H$1,'اطلاعات دوره'!$1:$1,0)),0)</f>
        <v>99/02/01</v>
      </c>
      <c r="I207" s="47" t="str">
        <f>IFERROR(INDEX('اطلاعات دوره'!A:Z,MATCH(G207,'اطلاعات دوره'!C:C,0),MATCH(I$1,'اطلاعات دوره'!$1:$1,0)),0)</f>
        <v>99/04/31</v>
      </c>
      <c r="J207" s="48">
        <f>IFERROR(INDEX('اطلاعات دوره'!A:Z,MATCH(G207,'اطلاعات دوره'!C:C,0),MATCH(J$1,'اطلاعات دوره'!$1:$1,0)),0)</f>
        <v>93</v>
      </c>
      <c r="K207" s="46"/>
      <c r="L207" s="158" t="str">
        <f>IFERROR(INDEX('اطلاعات دوره'!A:Z,MATCH(G207,'اطلاعات دوره'!C:C,0)-1,MATCH("عنوان",'اطلاعات دوره'!$1:$1,0)),"---")</f>
        <v>99/3</v>
      </c>
      <c r="M207" s="47" t="str">
        <f t="shared" si="32"/>
        <v>توس درمان طب-99/3</v>
      </c>
      <c r="N207" s="48" t="str">
        <f t="shared" si="33"/>
        <v>توس درمان طب-99/4</v>
      </c>
      <c r="O207" s="45"/>
      <c r="P207" s="158">
        <f>IFERROR(INDEX('قرائت کنتور'!A:AZ,MATCH(A207&amp;"-"&amp;"گاز",'قرائت کنتور'!B:B,0),MATCH(L207,'قرائت کنتور'!$1:$1,0)),0)</f>
        <v>63540</v>
      </c>
      <c r="Q207" s="47">
        <f>IFERROR(INDEX('قرائت کنتور'!A:AZ,MATCH(A207&amp;"-"&amp;"گاز",'قرائت کنتور'!B:B,0),MATCH(G207,'قرائت کنتور'!$1:$1,0)),0)</f>
        <v>63567</v>
      </c>
      <c r="R207" s="47">
        <f t="shared" si="34"/>
        <v>27</v>
      </c>
      <c r="S207" s="45"/>
      <c r="T207" s="155">
        <f>IFERROR(INDEX('تعرفه ها'!A:Z,MATCH("بهای هر متر مکعب گاز مصرفی",'تعرفه ها'!$B:$B,0),MATCH(F207,'تعرفه ها'!$2:$2,0)),"---")</f>
        <v>1150</v>
      </c>
      <c r="U207" s="50">
        <f t="shared" si="35"/>
        <v>31050</v>
      </c>
      <c r="V207" s="50">
        <f>IFERROR(ROUND(R207*INDEX('تعرفه ها'!A:Z,MATCH("عوارض گاز به ازاء هر متر مکعب",'تعرفه ها'!$B:$B,0),MATCH(F207,'تعرفه ها'!$2:$2,0)),0),"---")</f>
        <v>0</v>
      </c>
      <c r="W207" s="50">
        <f>IFERROR(ROUND(((U207+V207)*INDEX('تعرفه ها'!A:Z,MATCH("هزینه نگهداری و تعمیرات شبکه گاز",'تعرفه ها'!$B:$B,0),MATCH(F207,'تعرفه ها'!$2:$2,0))/100),0),"---")</f>
        <v>3105</v>
      </c>
      <c r="X207" s="50">
        <f>IFERROR(IF(INDEX('اطلاعات دوره'!A:Z,MATCH(G207,'اطلاعات دوره'!C:C,0),MATCH("گاز",'اطلاعات دوره'!$1:$1,0))="دارد",ROUND((U207+V207)*INDEX('تعرفه ها'!A:Z,MATCH("پیک فصلی گاز",'تعرفه ها'!$B:$B,0),MATCH(F207,'تعرفه ها'!$2:$2,0))/100,0),0),"---")</f>
        <v>0</v>
      </c>
      <c r="Y207" s="50">
        <f>IFERROR(ROUND(SUM(U207+V207+W207+X207)*INDEX('تعرفه ها'!A:Z,MATCH("مالیات گاز",'تعرفه ها'!$B:$B,0),MATCH(F207,'تعرفه ها'!$2:$2,0))/100,0),"---")</f>
        <v>0</v>
      </c>
      <c r="Z207" s="50">
        <f t="shared" si="36"/>
        <v>34155</v>
      </c>
      <c r="AA207" s="50">
        <v>8256425</v>
      </c>
      <c r="AB207" s="50">
        <f t="shared" si="37"/>
        <v>8290580</v>
      </c>
      <c r="AC207" s="50">
        <f t="shared" si="38"/>
        <v>580</v>
      </c>
      <c r="AD207" s="153">
        <f t="shared" si="39"/>
        <v>8290000</v>
      </c>
      <c r="AF207" s="155" t="str">
        <f>IFERROR(IF(INDEX(پرداخت!A:AZ,MATCH(A207&amp;" - "&amp;"گاز",پرداخت!$B:$B,0),MATCH(G207,پرداخت!$1:$1,0))="نشده","نشده","شده"),"---")</f>
        <v>شده</v>
      </c>
      <c r="AH207" s="144"/>
    </row>
    <row r="208" spans="1:34" ht="34.9" hidden="1" customHeight="1">
      <c r="A208" s="170" t="s">
        <v>246</v>
      </c>
      <c r="B208" s="47">
        <f>IFERROR(INDEX('اطلاعات انشعابات شرکتها'!A:BB,MATCH(A208,'اطلاعات انشعابات شرکتها'!A:A,0),MATCH(B$1,'اطلاعات انشعابات شرکتها'!$1:$1,0)),0)</f>
        <v>126</v>
      </c>
      <c r="C208" s="48">
        <f>IFERROR(INDEX('اطلاعات انشعابات شرکتها'!A:BB,MATCH(A208,'اطلاعات انشعابات شرکتها'!A:A,0),MATCH(C$1,'اطلاعات انشعابات شرکتها'!$1:$1,0)),0)</f>
        <v>0</v>
      </c>
      <c r="D208" s="45"/>
      <c r="E208" s="171">
        <v>4</v>
      </c>
      <c r="F208" s="170">
        <v>99</v>
      </c>
      <c r="G208" s="47" t="str">
        <f t="shared" si="31"/>
        <v>99/4</v>
      </c>
      <c r="H208" s="47" t="str">
        <f>IFERROR(INDEX('اطلاعات دوره'!A:Z,MATCH(G208,'اطلاعات دوره'!C:C,0),MATCH(H$1,'اطلاعات دوره'!$1:$1,0)),0)</f>
        <v>99/02/01</v>
      </c>
      <c r="I208" s="47" t="str">
        <f>IFERROR(INDEX('اطلاعات دوره'!A:Z,MATCH(G208,'اطلاعات دوره'!C:C,0),MATCH(I$1,'اطلاعات دوره'!$1:$1,0)),0)</f>
        <v>99/04/31</v>
      </c>
      <c r="J208" s="48">
        <f>IFERROR(INDEX('اطلاعات دوره'!A:Z,MATCH(G208,'اطلاعات دوره'!C:C,0),MATCH(J$1,'اطلاعات دوره'!$1:$1,0)),0)</f>
        <v>93</v>
      </c>
      <c r="K208" s="46"/>
      <c r="L208" s="158" t="str">
        <f>IFERROR(INDEX('اطلاعات دوره'!A:Z,MATCH(G208,'اطلاعات دوره'!C:C,0)-1,MATCH("عنوان",'اطلاعات دوره'!$1:$1,0)),"---")</f>
        <v>99/3</v>
      </c>
      <c r="M208" s="47" t="str">
        <f t="shared" si="32"/>
        <v>توسعه صنایع غذایی دانشگرایان نوین دلسا-99/3</v>
      </c>
      <c r="N208" s="48" t="str">
        <f t="shared" si="33"/>
        <v>توسعه صنایع غذایی دانشگرایان نوین دلسا-99/4</v>
      </c>
      <c r="O208" s="45"/>
      <c r="P208" s="158">
        <f>IFERROR(INDEX('قرائت کنتور'!A:AZ,MATCH(A208&amp;"-"&amp;"گاز",'قرائت کنتور'!B:B,0),MATCH(L208,'قرائت کنتور'!$1:$1,0)),0)</f>
        <v>89503</v>
      </c>
      <c r="Q208" s="47">
        <f>IFERROR(INDEX('قرائت کنتور'!A:AZ,MATCH(A208&amp;"-"&amp;"گاز",'قرائت کنتور'!B:B,0),MATCH(G208,'قرائت کنتور'!$1:$1,0)),0)</f>
        <v>89555</v>
      </c>
      <c r="R208" s="47">
        <f t="shared" si="34"/>
        <v>52</v>
      </c>
      <c r="S208" s="45"/>
      <c r="T208" s="155">
        <f>IFERROR(INDEX('تعرفه ها'!A:Z,MATCH("بهای هر متر مکعب گاز مصرفی",'تعرفه ها'!$B:$B,0),MATCH(F208,'تعرفه ها'!$2:$2,0)),"---")</f>
        <v>1150</v>
      </c>
      <c r="U208" s="50">
        <f t="shared" si="35"/>
        <v>59800</v>
      </c>
      <c r="V208" s="50">
        <f>IFERROR(ROUND(R208*INDEX('تعرفه ها'!A:Z,MATCH("عوارض گاز به ازاء هر متر مکعب",'تعرفه ها'!$B:$B,0),MATCH(F208,'تعرفه ها'!$2:$2,0)),0),"---")</f>
        <v>0</v>
      </c>
      <c r="W208" s="50">
        <f>IFERROR(ROUND(((U208+V208)*INDEX('تعرفه ها'!A:Z,MATCH("هزینه نگهداری و تعمیرات شبکه گاز",'تعرفه ها'!$B:$B,0),MATCH(F208,'تعرفه ها'!$2:$2,0))/100),0),"---")</f>
        <v>5980</v>
      </c>
      <c r="X208" s="50">
        <f>IFERROR(IF(INDEX('اطلاعات دوره'!A:Z,MATCH(G208,'اطلاعات دوره'!C:C,0),MATCH("گاز",'اطلاعات دوره'!$1:$1,0))="دارد",ROUND((U208+V208)*INDEX('تعرفه ها'!A:Z,MATCH("پیک فصلی گاز",'تعرفه ها'!$B:$B,0),MATCH(F208,'تعرفه ها'!$2:$2,0))/100,0),0),"---")</f>
        <v>0</v>
      </c>
      <c r="Y208" s="50">
        <f>IFERROR(ROUND(SUM(U208+V208+W208+X208)*INDEX('تعرفه ها'!A:Z,MATCH("مالیات گاز",'تعرفه ها'!$B:$B,0),MATCH(F208,'تعرفه ها'!$2:$2,0))/100,0),"---")</f>
        <v>0</v>
      </c>
      <c r="Z208" s="50">
        <f t="shared" si="36"/>
        <v>65780</v>
      </c>
      <c r="AA208" s="50">
        <v>160</v>
      </c>
      <c r="AB208" s="50">
        <f t="shared" si="37"/>
        <v>65940</v>
      </c>
      <c r="AC208" s="50">
        <f t="shared" si="38"/>
        <v>940</v>
      </c>
      <c r="AD208" s="153">
        <f t="shared" si="39"/>
        <v>65000</v>
      </c>
      <c r="AF208" s="155" t="str">
        <f>IFERROR(IF(INDEX(پرداخت!A:AZ,MATCH(A208&amp;" - "&amp;"گاز",پرداخت!$B:$B,0),MATCH(G208,پرداخت!$1:$1,0))="نشده","نشده","شده"),"---")</f>
        <v>شده</v>
      </c>
      <c r="AH208" s="144"/>
    </row>
    <row r="209" spans="1:34" ht="34.9" hidden="1" customHeight="1">
      <c r="A209" s="170" t="s">
        <v>140</v>
      </c>
      <c r="B209" s="47">
        <f>IFERROR(INDEX('اطلاعات انشعابات شرکتها'!A:BB,MATCH(A209,'اطلاعات انشعابات شرکتها'!A:A,0),MATCH(B$1,'اطلاعات انشعابات شرکتها'!$1:$1,0)),0)</f>
        <v>127</v>
      </c>
      <c r="C209" s="48">
        <f>IFERROR(INDEX('اطلاعات انشعابات شرکتها'!A:BB,MATCH(A209,'اطلاعات انشعابات شرکتها'!A:A,0),MATCH(C$1,'اطلاعات انشعابات شرکتها'!$1:$1,0)),0)</f>
        <v>0</v>
      </c>
      <c r="D209" s="45"/>
      <c r="E209" s="171">
        <v>4</v>
      </c>
      <c r="F209" s="170">
        <v>99</v>
      </c>
      <c r="G209" s="47" t="str">
        <f t="shared" si="31"/>
        <v>99/4</v>
      </c>
      <c r="H209" s="47" t="str">
        <f>IFERROR(INDEX('اطلاعات دوره'!A:Z,MATCH(G209,'اطلاعات دوره'!C:C,0),MATCH(H$1,'اطلاعات دوره'!$1:$1,0)),0)</f>
        <v>99/02/01</v>
      </c>
      <c r="I209" s="47" t="str">
        <f>IFERROR(INDEX('اطلاعات دوره'!A:Z,MATCH(G209,'اطلاعات دوره'!C:C,0),MATCH(I$1,'اطلاعات دوره'!$1:$1,0)),0)</f>
        <v>99/04/31</v>
      </c>
      <c r="J209" s="48">
        <f>IFERROR(INDEX('اطلاعات دوره'!A:Z,MATCH(G209,'اطلاعات دوره'!C:C,0),MATCH(J$1,'اطلاعات دوره'!$1:$1,0)),0)</f>
        <v>93</v>
      </c>
      <c r="K209" s="46"/>
      <c r="L209" s="158" t="str">
        <f>IFERROR(INDEX('اطلاعات دوره'!A:Z,MATCH(G209,'اطلاعات دوره'!C:C,0)-1,MATCH("عنوان",'اطلاعات دوره'!$1:$1,0)),"---")</f>
        <v>99/3</v>
      </c>
      <c r="M209" s="47" t="str">
        <f t="shared" si="32"/>
        <v>خدمات نیروگاهی آهار شرق-99/3</v>
      </c>
      <c r="N209" s="48" t="str">
        <f t="shared" si="33"/>
        <v>خدمات نیروگاهی آهار شرق-99/4</v>
      </c>
      <c r="O209" s="45"/>
      <c r="P209" s="158">
        <f>IFERROR(INDEX('قرائت کنتور'!A:AZ,MATCH(A209&amp;"-"&amp;"گاز",'قرائت کنتور'!B:B,0),MATCH(L209,'قرائت کنتور'!$1:$1,0)),0)</f>
        <v>122877</v>
      </c>
      <c r="Q209" s="47">
        <f>IFERROR(INDEX('قرائت کنتور'!A:AZ,MATCH(A209&amp;"-"&amp;"گاز",'قرائت کنتور'!B:B,0),MATCH(G209,'قرائت کنتور'!$1:$1,0)),0)</f>
        <v>123934</v>
      </c>
      <c r="R209" s="47">
        <f t="shared" si="34"/>
        <v>1057</v>
      </c>
      <c r="S209" s="45"/>
      <c r="T209" s="155">
        <f>IFERROR(INDEX('تعرفه ها'!A:Z,MATCH("بهای هر متر مکعب گاز مصرفی",'تعرفه ها'!$B:$B,0),MATCH(F209,'تعرفه ها'!$2:$2,0)),"---")</f>
        <v>1150</v>
      </c>
      <c r="U209" s="50">
        <f t="shared" si="35"/>
        <v>1215550</v>
      </c>
      <c r="V209" s="50">
        <f>IFERROR(ROUND(R209*INDEX('تعرفه ها'!A:Z,MATCH("عوارض گاز به ازاء هر متر مکعب",'تعرفه ها'!$B:$B,0),MATCH(F209,'تعرفه ها'!$2:$2,0)),0),"---")</f>
        <v>0</v>
      </c>
      <c r="W209" s="50">
        <f>IFERROR(ROUND(((U209+V209)*INDEX('تعرفه ها'!A:Z,MATCH("هزینه نگهداری و تعمیرات شبکه گاز",'تعرفه ها'!$B:$B,0),MATCH(F209,'تعرفه ها'!$2:$2,0))/100),0),"---")</f>
        <v>121555</v>
      </c>
      <c r="X209" s="50">
        <f>IFERROR(IF(INDEX('اطلاعات دوره'!A:Z,MATCH(G209,'اطلاعات دوره'!C:C,0),MATCH("گاز",'اطلاعات دوره'!$1:$1,0))="دارد",ROUND((U209+V209)*INDEX('تعرفه ها'!A:Z,MATCH("پیک فصلی گاز",'تعرفه ها'!$B:$B,0),MATCH(F209,'تعرفه ها'!$2:$2,0))/100,0),0),"---")</f>
        <v>0</v>
      </c>
      <c r="Y209" s="50">
        <f>IFERROR(ROUND(SUM(U209+V209+W209+X209)*INDEX('تعرفه ها'!A:Z,MATCH("مالیات گاز",'تعرفه ها'!$B:$B,0),MATCH(F209,'تعرفه ها'!$2:$2,0))/100,0),"---")</f>
        <v>0</v>
      </c>
      <c r="Z209" s="50">
        <f t="shared" si="36"/>
        <v>1337105</v>
      </c>
      <c r="AA209" s="50">
        <v>32582265</v>
      </c>
      <c r="AB209" s="50">
        <f t="shared" si="37"/>
        <v>33919370</v>
      </c>
      <c r="AC209" s="50">
        <f t="shared" si="38"/>
        <v>370</v>
      </c>
      <c r="AD209" s="153">
        <f t="shared" si="39"/>
        <v>33919000</v>
      </c>
      <c r="AF209" s="155" t="str">
        <f>IFERROR(IF(INDEX(پرداخت!A:AZ,MATCH(A209&amp;" - "&amp;"گاز",پرداخت!$B:$B,0),MATCH(G209,پرداخت!$1:$1,0))="نشده","نشده","شده"),"---")</f>
        <v>شده</v>
      </c>
      <c r="AH209" s="144"/>
    </row>
    <row r="210" spans="1:34" ht="34.9" hidden="1" customHeight="1">
      <c r="A210" s="170" t="s">
        <v>250</v>
      </c>
      <c r="B210" s="47">
        <f>IFERROR(INDEX('اطلاعات انشعابات شرکتها'!A:BB,MATCH(A210,'اطلاعات انشعابات شرکتها'!A:A,0),MATCH(B$1,'اطلاعات انشعابات شرکتها'!$1:$1,0)),0)</f>
        <v>128</v>
      </c>
      <c r="C210" s="48">
        <f>IFERROR(INDEX('اطلاعات انشعابات شرکتها'!A:BB,MATCH(A210,'اطلاعات انشعابات شرکتها'!A:A,0),MATCH(C$1,'اطلاعات انشعابات شرکتها'!$1:$1,0)),0)</f>
        <v>0</v>
      </c>
      <c r="D210" s="45"/>
      <c r="E210" s="171">
        <v>4</v>
      </c>
      <c r="F210" s="170">
        <v>99</v>
      </c>
      <c r="G210" s="47" t="str">
        <f t="shared" si="31"/>
        <v>99/4</v>
      </c>
      <c r="H210" s="47" t="str">
        <f>IFERROR(INDEX('اطلاعات دوره'!A:Z,MATCH(G210,'اطلاعات دوره'!C:C,0),MATCH(H$1,'اطلاعات دوره'!$1:$1,0)),0)</f>
        <v>99/02/01</v>
      </c>
      <c r="I210" s="47" t="str">
        <f>IFERROR(INDEX('اطلاعات دوره'!A:Z,MATCH(G210,'اطلاعات دوره'!C:C,0),MATCH(I$1,'اطلاعات دوره'!$1:$1,0)),0)</f>
        <v>99/04/31</v>
      </c>
      <c r="J210" s="48">
        <f>IFERROR(INDEX('اطلاعات دوره'!A:Z,MATCH(G210,'اطلاعات دوره'!C:C,0),MATCH(J$1,'اطلاعات دوره'!$1:$1,0)),0)</f>
        <v>93</v>
      </c>
      <c r="K210" s="46"/>
      <c r="L210" s="158" t="str">
        <f>IFERROR(INDEX('اطلاعات دوره'!A:Z,MATCH(G210,'اطلاعات دوره'!C:C,0)-1,MATCH("عنوان",'اطلاعات دوره'!$1:$1,0)),"---")</f>
        <v>99/3</v>
      </c>
      <c r="M210" s="47" t="str">
        <f t="shared" si="32"/>
        <v>زیست تروند آرین-99/3</v>
      </c>
      <c r="N210" s="48" t="str">
        <f t="shared" si="33"/>
        <v>زیست تروند آرین-99/4</v>
      </c>
      <c r="O210" s="45"/>
      <c r="P210" s="158">
        <f>IFERROR(INDEX('قرائت کنتور'!A:AZ,MATCH(A210&amp;"-"&amp;"گاز",'قرائت کنتور'!B:B,0),MATCH(L210,'قرائت کنتور'!$1:$1,0)),0)</f>
        <v>127502</v>
      </c>
      <c r="Q210" s="47">
        <f>IFERROR(INDEX('قرائت کنتور'!A:AZ,MATCH(A210&amp;"-"&amp;"گاز",'قرائت کنتور'!B:B,0),MATCH(G210,'قرائت کنتور'!$1:$1,0)),0)</f>
        <v>134276</v>
      </c>
      <c r="R210" s="47">
        <f t="shared" si="34"/>
        <v>6774</v>
      </c>
      <c r="S210" s="45"/>
      <c r="T210" s="155">
        <f>IFERROR(INDEX('تعرفه ها'!A:Z,MATCH("بهای هر متر مکعب گاز مصرفی",'تعرفه ها'!$B:$B,0),MATCH(F210,'تعرفه ها'!$2:$2,0)),"---")</f>
        <v>1150</v>
      </c>
      <c r="U210" s="50">
        <f t="shared" si="35"/>
        <v>7790100</v>
      </c>
      <c r="V210" s="50">
        <f>IFERROR(ROUND(R210*INDEX('تعرفه ها'!A:Z,MATCH("عوارض گاز به ازاء هر متر مکعب",'تعرفه ها'!$B:$B,0),MATCH(F210,'تعرفه ها'!$2:$2,0)),0),"---")</f>
        <v>0</v>
      </c>
      <c r="W210" s="50">
        <f>IFERROR(ROUND(((U210+V210)*INDEX('تعرفه ها'!A:Z,MATCH("هزینه نگهداری و تعمیرات شبکه گاز",'تعرفه ها'!$B:$B,0),MATCH(F210,'تعرفه ها'!$2:$2,0))/100),0),"---")</f>
        <v>779010</v>
      </c>
      <c r="X210" s="50">
        <f>IFERROR(IF(INDEX('اطلاعات دوره'!A:Z,MATCH(G210,'اطلاعات دوره'!C:C,0),MATCH("گاز",'اطلاعات دوره'!$1:$1,0))="دارد",ROUND((U210+V210)*INDEX('تعرفه ها'!A:Z,MATCH("پیک فصلی گاز",'تعرفه ها'!$B:$B,0),MATCH(F210,'تعرفه ها'!$2:$2,0))/100,0),0),"---")</f>
        <v>0</v>
      </c>
      <c r="Y210" s="50">
        <f>IFERROR(ROUND(SUM(U210+V210+W210+X210)*INDEX('تعرفه ها'!A:Z,MATCH("مالیات گاز",'تعرفه ها'!$B:$B,0),MATCH(F210,'تعرفه ها'!$2:$2,0))/100,0),"---")</f>
        <v>0</v>
      </c>
      <c r="Z210" s="50">
        <f t="shared" si="36"/>
        <v>8569110</v>
      </c>
      <c r="AA210" s="50">
        <v>28466000</v>
      </c>
      <c r="AB210" s="50">
        <f t="shared" si="37"/>
        <v>37035110</v>
      </c>
      <c r="AC210" s="50">
        <f t="shared" si="38"/>
        <v>110</v>
      </c>
      <c r="AD210" s="153">
        <f t="shared" si="39"/>
        <v>37035000</v>
      </c>
      <c r="AF210" s="155" t="str">
        <f>IFERROR(IF(INDEX(پرداخت!A:AZ,MATCH(A210&amp;" - "&amp;"گاز",پرداخت!$B:$B,0),MATCH(G210,پرداخت!$1:$1,0))="نشده","نشده","شده"),"---")</f>
        <v>شده</v>
      </c>
      <c r="AH210" s="144"/>
    </row>
    <row r="211" spans="1:34" ht="34.9" hidden="1" customHeight="1">
      <c r="A211" s="170" t="s">
        <v>251</v>
      </c>
      <c r="B211" s="47">
        <f>IFERROR(INDEX('اطلاعات انشعابات شرکتها'!A:BB,MATCH(A211,'اطلاعات انشعابات شرکتها'!A:A,0),MATCH(B$1,'اطلاعات انشعابات شرکتها'!$1:$1,0)),0)</f>
        <v>130</v>
      </c>
      <c r="C211" s="48">
        <f>IFERROR(INDEX('اطلاعات انشعابات شرکتها'!A:BB,MATCH(A211,'اطلاعات انشعابات شرکتها'!A:A,0),MATCH(C$1,'اطلاعات انشعابات شرکتها'!$1:$1,0)),0)</f>
        <v>0</v>
      </c>
      <c r="D211" s="45"/>
      <c r="E211" s="171">
        <v>4</v>
      </c>
      <c r="F211" s="170">
        <v>99</v>
      </c>
      <c r="G211" s="47" t="str">
        <f t="shared" si="31"/>
        <v>99/4</v>
      </c>
      <c r="H211" s="47" t="str">
        <f>IFERROR(INDEX('اطلاعات دوره'!A:Z,MATCH(G211,'اطلاعات دوره'!C:C,0),MATCH(H$1,'اطلاعات دوره'!$1:$1,0)),0)</f>
        <v>99/02/01</v>
      </c>
      <c r="I211" s="47" t="str">
        <f>IFERROR(INDEX('اطلاعات دوره'!A:Z,MATCH(G211,'اطلاعات دوره'!C:C,0),MATCH(I$1,'اطلاعات دوره'!$1:$1,0)),0)</f>
        <v>99/04/31</v>
      </c>
      <c r="J211" s="48">
        <f>IFERROR(INDEX('اطلاعات دوره'!A:Z,MATCH(G211,'اطلاعات دوره'!C:C,0),MATCH(J$1,'اطلاعات دوره'!$1:$1,0)),0)</f>
        <v>93</v>
      </c>
      <c r="K211" s="46"/>
      <c r="L211" s="158" t="str">
        <f>IFERROR(INDEX('اطلاعات دوره'!A:Z,MATCH(G211,'اطلاعات دوره'!C:C,0)-1,MATCH("عنوان",'اطلاعات دوره'!$1:$1,0)),"---")</f>
        <v>99/3</v>
      </c>
      <c r="M211" s="47" t="str">
        <f t="shared" si="32"/>
        <v>سازه گستر آرین پارس-99/3</v>
      </c>
      <c r="N211" s="48" t="str">
        <f t="shared" si="33"/>
        <v>سازه گستر آرین پارس-99/4</v>
      </c>
      <c r="O211" s="45"/>
      <c r="P211" s="158">
        <f>IFERROR(INDEX('قرائت کنتور'!A:AZ,MATCH(A211&amp;"-"&amp;"گاز",'قرائت کنتور'!B:B,0),MATCH(L211,'قرائت کنتور'!$1:$1,0)),0)</f>
        <v>16884</v>
      </c>
      <c r="Q211" s="47">
        <f>IFERROR(INDEX('قرائت کنتور'!A:AZ,MATCH(A211&amp;"-"&amp;"گاز",'قرائت کنتور'!B:B,0),MATCH(G211,'قرائت کنتور'!$1:$1,0)),0)</f>
        <v>17083</v>
      </c>
      <c r="R211" s="47">
        <f t="shared" si="34"/>
        <v>199</v>
      </c>
      <c r="S211" s="45"/>
      <c r="T211" s="155">
        <f>IFERROR(INDEX('تعرفه ها'!A:Z,MATCH("بهای هر متر مکعب گاز مصرفی",'تعرفه ها'!$B:$B,0),MATCH(F211,'تعرفه ها'!$2:$2,0)),"---")</f>
        <v>1150</v>
      </c>
      <c r="U211" s="50">
        <f t="shared" si="35"/>
        <v>228850</v>
      </c>
      <c r="V211" s="50">
        <f>IFERROR(ROUND(R211*INDEX('تعرفه ها'!A:Z,MATCH("عوارض گاز به ازاء هر متر مکعب",'تعرفه ها'!$B:$B,0),MATCH(F211,'تعرفه ها'!$2:$2,0)),0),"---")</f>
        <v>0</v>
      </c>
      <c r="W211" s="50">
        <f>IFERROR(ROUND(((U211+V211)*INDEX('تعرفه ها'!A:Z,MATCH("هزینه نگهداری و تعمیرات شبکه گاز",'تعرفه ها'!$B:$B,0),MATCH(F211,'تعرفه ها'!$2:$2,0))/100),0),"---")</f>
        <v>22885</v>
      </c>
      <c r="X211" s="50">
        <f>IFERROR(IF(INDEX('اطلاعات دوره'!A:Z,MATCH(G211,'اطلاعات دوره'!C:C,0),MATCH("گاز",'اطلاعات دوره'!$1:$1,0))="دارد",ROUND((U211+V211)*INDEX('تعرفه ها'!A:Z,MATCH("پیک فصلی گاز",'تعرفه ها'!$B:$B,0),MATCH(F211,'تعرفه ها'!$2:$2,0))/100,0),0),"---")</f>
        <v>0</v>
      </c>
      <c r="Y211" s="50">
        <f>IFERROR(ROUND(SUM(U211+V211+W211+X211)*INDEX('تعرفه ها'!A:Z,MATCH("مالیات گاز",'تعرفه ها'!$B:$B,0),MATCH(F211,'تعرفه ها'!$2:$2,0))/100,0),"---")</f>
        <v>0</v>
      </c>
      <c r="Z211" s="50">
        <f t="shared" si="36"/>
        <v>251735</v>
      </c>
      <c r="AA211" s="50">
        <v>24312260</v>
      </c>
      <c r="AB211" s="50">
        <f t="shared" si="37"/>
        <v>24563995</v>
      </c>
      <c r="AC211" s="50">
        <f t="shared" si="38"/>
        <v>995</v>
      </c>
      <c r="AD211" s="153">
        <f t="shared" si="39"/>
        <v>24563000</v>
      </c>
      <c r="AF211" s="155" t="str">
        <f>IFERROR(IF(INDEX(پرداخت!A:AZ,MATCH(A211&amp;" - "&amp;"گاز",پرداخت!$B:$B,0),MATCH(G211,پرداخت!$1:$1,0))="نشده","نشده","شده"),"---")</f>
        <v>شده</v>
      </c>
      <c r="AH211" s="144"/>
    </row>
    <row r="212" spans="1:34" ht="34.9" customHeight="1">
      <c r="A212" s="170" t="s">
        <v>252</v>
      </c>
      <c r="B212" s="47">
        <f>IFERROR(INDEX('اطلاعات انشعابات شرکتها'!A:BB,MATCH(A212,'اطلاعات انشعابات شرکتها'!A:A,0),MATCH(B$1,'اطلاعات انشعابات شرکتها'!$1:$1,0)),0)</f>
        <v>131</v>
      </c>
      <c r="C212" s="48">
        <f>IFERROR(INDEX('اطلاعات انشعابات شرکتها'!A:BB,MATCH(A212,'اطلاعات انشعابات شرکتها'!A:A,0),MATCH(C$1,'اطلاعات انشعابات شرکتها'!$1:$1,0)),0)</f>
        <v>0</v>
      </c>
      <c r="D212" s="45"/>
      <c r="E212" s="171">
        <v>4</v>
      </c>
      <c r="F212" s="170">
        <v>99</v>
      </c>
      <c r="G212" s="47" t="str">
        <f t="shared" si="31"/>
        <v>99/4</v>
      </c>
      <c r="H212" s="47" t="str">
        <f>IFERROR(INDEX('اطلاعات دوره'!A:Z,MATCH(G212,'اطلاعات دوره'!C:C,0),MATCH(H$1,'اطلاعات دوره'!$1:$1,0)),0)</f>
        <v>99/02/01</v>
      </c>
      <c r="I212" s="47" t="str">
        <f>IFERROR(INDEX('اطلاعات دوره'!A:Z,MATCH(G212,'اطلاعات دوره'!C:C,0),MATCH(I$1,'اطلاعات دوره'!$1:$1,0)),0)</f>
        <v>99/04/31</v>
      </c>
      <c r="J212" s="48">
        <f>IFERROR(INDEX('اطلاعات دوره'!A:Z,MATCH(G212,'اطلاعات دوره'!C:C,0),MATCH(J$1,'اطلاعات دوره'!$1:$1,0)),0)</f>
        <v>93</v>
      </c>
      <c r="K212" s="46"/>
      <c r="L212" s="158" t="str">
        <f>IFERROR(INDEX('اطلاعات دوره'!A:Z,MATCH(G212,'اطلاعات دوره'!C:C,0)-1,MATCH("عنوان",'اطلاعات دوره'!$1:$1,0)),"---")</f>
        <v>99/3</v>
      </c>
      <c r="M212" s="47" t="str">
        <f t="shared" si="32"/>
        <v>سامان داروی هشتم-99/3</v>
      </c>
      <c r="N212" s="48" t="str">
        <f t="shared" si="33"/>
        <v>سامان داروی هشتم-99/4</v>
      </c>
      <c r="O212" s="45"/>
      <c r="P212" s="158">
        <f>IFERROR(INDEX('قرائت کنتور'!A:AZ,MATCH(A212&amp;"-"&amp;"گاز",'قرائت کنتور'!B:B,0),MATCH(L212,'قرائت کنتور'!$1:$1,0)),0)</f>
        <v>117351</v>
      </c>
      <c r="Q212" s="47">
        <f>IFERROR(INDEX('قرائت کنتور'!A:AZ,MATCH(A212&amp;"-"&amp;"گاز",'قرائت کنتور'!B:B,0),MATCH(G212,'قرائت کنتور'!$1:$1,0)),0)</f>
        <v>135726</v>
      </c>
      <c r="R212" s="47">
        <f t="shared" si="34"/>
        <v>18375</v>
      </c>
      <c r="S212" s="45"/>
      <c r="T212" s="155">
        <f>IFERROR(INDEX('تعرفه ها'!A:Z,MATCH("بهای هر متر مکعب گاز مصرفی",'تعرفه ها'!$B:$B,0),MATCH(F212,'تعرفه ها'!$2:$2,0)),"---")</f>
        <v>1150</v>
      </c>
      <c r="U212" s="50">
        <f t="shared" si="35"/>
        <v>21131250</v>
      </c>
      <c r="V212" s="50">
        <f>IFERROR(ROUND(R212*INDEX('تعرفه ها'!A:Z,MATCH("عوارض گاز به ازاء هر متر مکعب",'تعرفه ها'!$B:$B,0),MATCH(F212,'تعرفه ها'!$2:$2,0)),0),"---")</f>
        <v>0</v>
      </c>
      <c r="W212" s="50">
        <f>IFERROR(ROUND(((U212+V212)*INDEX('تعرفه ها'!A:Z,MATCH("هزینه نگهداری و تعمیرات شبکه گاز",'تعرفه ها'!$B:$B,0),MATCH(F212,'تعرفه ها'!$2:$2,0))/100),0),"---")</f>
        <v>2113125</v>
      </c>
      <c r="X212" s="50">
        <f>IFERROR(IF(INDEX('اطلاعات دوره'!A:Z,MATCH(G212,'اطلاعات دوره'!C:C,0),MATCH("گاز",'اطلاعات دوره'!$1:$1,0))="دارد",ROUND((U212+V212)*INDEX('تعرفه ها'!A:Z,MATCH("پیک فصلی گاز",'تعرفه ها'!$B:$B,0),MATCH(F212,'تعرفه ها'!$2:$2,0))/100,0),0),"---")</f>
        <v>0</v>
      </c>
      <c r="Y212" s="50">
        <f>IFERROR(ROUND(SUM(U212+V212+W212+X212)*INDEX('تعرفه ها'!A:Z,MATCH("مالیات گاز",'تعرفه ها'!$B:$B,0),MATCH(F212,'تعرفه ها'!$2:$2,0))/100,0),"---")</f>
        <v>0</v>
      </c>
      <c r="Z212" s="50">
        <f t="shared" si="36"/>
        <v>23244375</v>
      </c>
      <c r="AA212" s="50">
        <v>74822000</v>
      </c>
      <c r="AB212" s="50">
        <f t="shared" si="37"/>
        <v>98066375</v>
      </c>
      <c r="AC212" s="50">
        <f t="shared" si="38"/>
        <v>375</v>
      </c>
      <c r="AD212" s="153">
        <f t="shared" si="39"/>
        <v>98066000</v>
      </c>
      <c r="AF212" s="155" t="str">
        <f>IFERROR(IF(INDEX(پرداخت!A:AZ,MATCH(A212&amp;" - "&amp;"گاز",پرداخت!$B:$B,0),MATCH(G212,پرداخت!$1:$1,0))="نشده","نشده","شده"),"---")</f>
        <v>شده</v>
      </c>
      <c r="AH212" s="144"/>
    </row>
    <row r="213" spans="1:34" ht="34.9" hidden="1" customHeight="1">
      <c r="A213" s="170" t="s">
        <v>253</v>
      </c>
      <c r="B213" s="47">
        <f>IFERROR(INDEX('اطلاعات انشعابات شرکتها'!A:BB,MATCH(A213,'اطلاعات انشعابات شرکتها'!A:A,0),MATCH(B$1,'اطلاعات انشعابات شرکتها'!$1:$1,0)),0)</f>
        <v>132</v>
      </c>
      <c r="C213" s="48">
        <f>IFERROR(INDEX('اطلاعات انشعابات شرکتها'!A:BB,MATCH(A213,'اطلاعات انشعابات شرکتها'!A:A,0),MATCH(C$1,'اطلاعات انشعابات شرکتها'!$1:$1,0)),0)</f>
        <v>0</v>
      </c>
      <c r="D213" s="45"/>
      <c r="E213" s="171">
        <v>4</v>
      </c>
      <c r="F213" s="170">
        <v>99</v>
      </c>
      <c r="G213" s="47" t="str">
        <f t="shared" si="31"/>
        <v>99/4</v>
      </c>
      <c r="H213" s="47" t="str">
        <f>IFERROR(INDEX('اطلاعات دوره'!A:Z,MATCH(G213,'اطلاعات دوره'!C:C,0),MATCH(H$1,'اطلاعات دوره'!$1:$1,0)),0)</f>
        <v>99/02/01</v>
      </c>
      <c r="I213" s="47" t="str">
        <f>IFERROR(INDEX('اطلاعات دوره'!A:Z,MATCH(G213,'اطلاعات دوره'!C:C,0),MATCH(I$1,'اطلاعات دوره'!$1:$1,0)),0)</f>
        <v>99/04/31</v>
      </c>
      <c r="J213" s="48">
        <f>IFERROR(INDEX('اطلاعات دوره'!A:Z,MATCH(G213,'اطلاعات دوره'!C:C,0),MATCH(J$1,'اطلاعات دوره'!$1:$1,0)),0)</f>
        <v>93</v>
      </c>
      <c r="K213" s="46"/>
      <c r="L213" s="158" t="str">
        <f>IFERROR(INDEX('اطلاعات دوره'!A:Z,MATCH(G213,'اطلاعات دوره'!C:C,0)-1,MATCH("عنوان",'اطلاعات دوره'!$1:$1,0)),"---")</f>
        <v>99/3</v>
      </c>
      <c r="M213" s="47" t="str">
        <f t="shared" si="32"/>
        <v>سامانه های دقیق نوین افراز-99/3</v>
      </c>
      <c r="N213" s="48" t="str">
        <f t="shared" si="33"/>
        <v>سامانه های دقیق نوین افراز-99/4</v>
      </c>
      <c r="O213" s="45"/>
      <c r="P213" s="158">
        <f>IFERROR(INDEX('قرائت کنتور'!A:AZ,MATCH(A213&amp;"-"&amp;"گاز",'قرائت کنتور'!B:B,0),MATCH(L213,'قرائت کنتور'!$1:$1,0)),0)</f>
        <v>17850</v>
      </c>
      <c r="Q213" s="47">
        <f>IFERROR(INDEX('قرائت کنتور'!A:AZ,MATCH(A213&amp;"-"&amp;"گاز",'قرائت کنتور'!B:B,0),MATCH(G213,'قرائت کنتور'!$1:$1,0)),0)</f>
        <v>18441</v>
      </c>
      <c r="R213" s="47">
        <f t="shared" si="34"/>
        <v>591</v>
      </c>
      <c r="S213" s="45"/>
      <c r="T213" s="155">
        <f>IFERROR(INDEX('تعرفه ها'!A:Z,MATCH("بهای هر متر مکعب گاز مصرفی",'تعرفه ها'!$B:$B,0),MATCH(F213,'تعرفه ها'!$2:$2,0)),"---")</f>
        <v>1150</v>
      </c>
      <c r="U213" s="50">
        <f t="shared" si="35"/>
        <v>679650</v>
      </c>
      <c r="V213" s="50">
        <f>IFERROR(ROUND(R213*INDEX('تعرفه ها'!A:Z,MATCH("عوارض گاز به ازاء هر متر مکعب",'تعرفه ها'!$B:$B,0),MATCH(F213,'تعرفه ها'!$2:$2,0)),0),"---")</f>
        <v>0</v>
      </c>
      <c r="W213" s="50">
        <f>IFERROR(ROUND(((U213+V213)*INDEX('تعرفه ها'!A:Z,MATCH("هزینه نگهداری و تعمیرات شبکه گاز",'تعرفه ها'!$B:$B,0),MATCH(F213,'تعرفه ها'!$2:$2,0))/100),0),"---")</f>
        <v>67965</v>
      </c>
      <c r="X213" s="50">
        <f>IFERROR(IF(INDEX('اطلاعات دوره'!A:Z,MATCH(G213,'اطلاعات دوره'!C:C,0),MATCH("گاز",'اطلاعات دوره'!$1:$1,0))="دارد",ROUND((U213+V213)*INDEX('تعرفه ها'!A:Z,MATCH("پیک فصلی گاز",'تعرفه ها'!$B:$B,0),MATCH(F213,'تعرفه ها'!$2:$2,0))/100,0),0),"---")</f>
        <v>0</v>
      </c>
      <c r="Y213" s="50">
        <f>IFERROR(ROUND(SUM(U213+V213+W213+X213)*INDEX('تعرفه ها'!A:Z,MATCH("مالیات گاز",'تعرفه ها'!$B:$B,0),MATCH(F213,'تعرفه ها'!$2:$2,0))/100,0),"---")</f>
        <v>0</v>
      </c>
      <c r="Z213" s="50">
        <f t="shared" si="36"/>
        <v>747615</v>
      </c>
      <c r="AA213" s="50">
        <v>200</v>
      </c>
      <c r="AB213" s="50">
        <f t="shared" si="37"/>
        <v>747815</v>
      </c>
      <c r="AC213" s="50">
        <f t="shared" si="38"/>
        <v>815</v>
      </c>
      <c r="AD213" s="153">
        <f t="shared" si="39"/>
        <v>747000</v>
      </c>
      <c r="AF213" s="155" t="str">
        <f>IFERROR(IF(INDEX(پرداخت!A:AZ,MATCH(A213&amp;" - "&amp;"گاز",پرداخت!$B:$B,0),MATCH(G213,پرداخت!$1:$1,0))="نشده","نشده","شده"),"---")</f>
        <v>شده</v>
      </c>
      <c r="AH213" s="144"/>
    </row>
    <row r="214" spans="1:34" ht="34.9" hidden="1" customHeight="1">
      <c r="A214" s="170" t="s">
        <v>260</v>
      </c>
      <c r="B214" s="47">
        <f>IFERROR(INDEX('اطلاعات انشعابات شرکتها'!A:BB,MATCH(A214,'اطلاعات انشعابات شرکتها'!A:A,0),MATCH(B$1,'اطلاعات انشعابات شرکتها'!$1:$1,0)),0)</f>
        <v>133</v>
      </c>
      <c r="C214" s="48">
        <f>IFERROR(INDEX('اطلاعات انشعابات شرکتها'!A:BB,MATCH(A214,'اطلاعات انشعابات شرکتها'!A:A,0),MATCH(C$1,'اطلاعات انشعابات شرکتها'!$1:$1,0)),0)</f>
        <v>0</v>
      </c>
      <c r="D214" s="45"/>
      <c r="E214" s="171">
        <v>4</v>
      </c>
      <c r="F214" s="170">
        <v>99</v>
      </c>
      <c r="G214" s="47" t="str">
        <f t="shared" si="31"/>
        <v>99/4</v>
      </c>
      <c r="H214" s="47" t="str">
        <f>IFERROR(INDEX('اطلاعات دوره'!A:Z,MATCH(G214,'اطلاعات دوره'!C:C,0),MATCH(H$1,'اطلاعات دوره'!$1:$1,0)),0)</f>
        <v>99/02/01</v>
      </c>
      <c r="I214" s="47" t="str">
        <f>IFERROR(INDEX('اطلاعات دوره'!A:Z,MATCH(G214,'اطلاعات دوره'!C:C,0),MATCH(I$1,'اطلاعات دوره'!$1:$1,0)),0)</f>
        <v>99/04/31</v>
      </c>
      <c r="J214" s="48">
        <f>IFERROR(INDEX('اطلاعات دوره'!A:Z,MATCH(G214,'اطلاعات دوره'!C:C,0),MATCH(J$1,'اطلاعات دوره'!$1:$1,0)),0)</f>
        <v>93</v>
      </c>
      <c r="K214" s="46"/>
      <c r="L214" s="158" t="str">
        <f>IFERROR(INDEX('اطلاعات دوره'!A:Z,MATCH(G214,'اطلاعات دوره'!C:C,0)-1,MATCH("عنوان",'اطلاعات دوره'!$1:$1,0)),"---")</f>
        <v>99/3</v>
      </c>
      <c r="M214" s="47" t="str">
        <f t="shared" si="32"/>
        <v>سوله آقای زیوری-99/3</v>
      </c>
      <c r="N214" s="48" t="str">
        <f t="shared" si="33"/>
        <v>سوله آقای زیوری-99/4</v>
      </c>
      <c r="O214" s="45"/>
      <c r="P214" s="158">
        <f>IFERROR(INDEX('قرائت کنتور'!A:AZ,MATCH(A214&amp;"-"&amp;"گاز",'قرائت کنتور'!B:B,0),MATCH(L214,'قرائت کنتور'!$1:$1,0)),0)</f>
        <v>0</v>
      </c>
      <c r="Q214" s="47">
        <f>IFERROR(INDEX('قرائت کنتور'!A:AZ,MATCH(A214&amp;"-"&amp;"گاز",'قرائت کنتور'!B:B,0),MATCH(G214,'قرائت کنتور'!$1:$1,0)),0)</f>
        <v>8303</v>
      </c>
      <c r="R214" s="47">
        <f t="shared" si="34"/>
        <v>8303</v>
      </c>
      <c r="S214" s="45"/>
      <c r="T214" s="155">
        <f>IFERROR(INDEX('تعرفه ها'!A:Z,MATCH("بهای هر متر مکعب گاز مصرفی",'تعرفه ها'!$B:$B,0),MATCH(F214,'تعرفه ها'!$2:$2,0)),"---")</f>
        <v>1150</v>
      </c>
      <c r="U214" s="50">
        <v>0</v>
      </c>
      <c r="V214" s="50">
        <f>IFERROR(ROUND(R214*INDEX('تعرفه ها'!A:Z,MATCH("عوارض گاز به ازاء هر متر مکعب",'تعرفه ها'!$B:$B,0),MATCH(F214,'تعرفه ها'!$2:$2,0)),0),"---")</f>
        <v>0</v>
      </c>
      <c r="W214" s="50">
        <v>0</v>
      </c>
      <c r="X214" s="50">
        <f>IFERROR(IF(INDEX('اطلاعات دوره'!A:Z,MATCH(G214,'اطلاعات دوره'!C:C,0),MATCH("گاز",'اطلاعات دوره'!$1:$1,0))="دارد",ROUND((U214+V214)*INDEX('تعرفه ها'!A:Z,MATCH("پیک فصلی گاز",'تعرفه ها'!$B:$B,0),MATCH(F214,'تعرفه ها'!$2:$2,0))/100,0),0),"---")</f>
        <v>0</v>
      </c>
      <c r="Y214" s="50">
        <f>IFERROR(ROUND(SUM(U214+V214+W214+X214)*INDEX('تعرفه ها'!A:Z,MATCH("مالیات گاز",'تعرفه ها'!$B:$B,0),MATCH(F214,'تعرفه ها'!$2:$2,0))/100,0),"---")</f>
        <v>0</v>
      </c>
      <c r="Z214" s="50">
        <v>0</v>
      </c>
      <c r="AA214" s="50">
        <v>0</v>
      </c>
      <c r="AB214" s="50">
        <f t="shared" si="37"/>
        <v>0</v>
      </c>
      <c r="AC214" s="50">
        <f t="shared" si="38"/>
        <v>0</v>
      </c>
      <c r="AD214" s="153">
        <f t="shared" si="39"/>
        <v>0</v>
      </c>
      <c r="AF214" s="155" t="str">
        <f>IFERROR(IF(INDEX(پرداخت!A:AZ,MATCH(A214&amp;" - "&amp;"گاز",پرداخت!$B:$B,0),MATCH(G214,پرداخت!$1:$1,0))="نشده","نشده","شده"),"---")</f>
        <v>شده</v>
      </c>
      <c r="AH214" s="144"/>
    </row>
    <row r="215" spans="1:34" ht="34.9" hidden="1" customHeight="1">
      <c r="A215" s="170" t="s">
        <v>261</v>
      </c>
      <c r="B215" s="47">
        <f>IFERROR(INDEX('اطلاعات انشعابات شرکتها'!A:BB,MATCH(A215,'اطلاعات انشعابات شرکتها'!A:A,0),MATCH(B$1,'اطلاعات انشعابات شرکتها'!$1:$1,0)),0)</f>
        <v>134</v>
      </c>
      <c r="C215" s="48">
        <f>IFERROR(INDEX('اطلاعات انشعابات شرکتها'!A:BB,MATCH(A215,'اطلاعات انشعابات شرکتها'!A:A,0),MATCH(C$1,'اطلاعات انشعابات شرکتها'!$1:$1,0)),0)</f>
        <v>0</v>
      </c>
      <c r="D215" s="45"/>
      <c r="E215" s="171">
        <v>4</v>
      </c>
      <c r="F215" s="170">
        <v>99</v>
      </c>
      <c r="G215" s="47" t="str">
        <f t="shared" si="31"/>
        <v>99/4</v>
      </c>
      <c r="H215" s="47" t="str">
        <f>IFERROR(INDEX('اطلاعات دوره'!A:Z,MATCH(G215,'اطلاعات دوره'!C:C,0),MATCH(H$1,'اطلاعات دوره'!$1:$1,0)),0)</f>
        <v>99/02/01</v>
      </c>
      <c r="I215" s="47" t="str">
        <f>IFERROR(INDEX('اطلاعات دوره'!A:Z,MATCH(G215,'اطلاعات دوره'!C:C,0),MATCH(I$1,'اطلاعات دوره'!$1:$1,0)),0)</f>
        <v>99/04/31</v>
      </c>
      <c r="J215" s="48">
        <f>IFERROR(INDEX('اطلاعات دوره'!A:Z,MATCH(G215,'اطلاعات دوره'!C:C,0),MATCH(J$1,'اطلاعات دوره'!$1:$1,0)),0)</f>
        <v>93</v>
      </c>
      <c r="K215" s="46"/>
      <c r="L215" s="158" t="str">
        <f>IFERROR(INDEX('اطلاعات دوره'!A:Z,MATCH(G215,'اطلاعات دوره'!C:C,0)-1,MATCH("عنوان",'اطلاعات دوره'!$1:$1,0)),"---")</f>
        <v>99/3</v>
      </c>
      <c r="M215" s="47" t="str">
        <f t="shared" si="32"/>
        <v>شرق آزما-99/3</v>
      </c>
      <c r="N215" s="48" t="str">
        <f t="shared" si="33"/>
        <v>شرق آزما-99/4</v>
      </c>
      <c r="O215" s="45"/>
      <c r="P215" s="158">
        <f>IFERROR(INDEX('قرائت کنتور'!A:AZ,MATCH(A215&amp;"-"&amp;"گاز",'قرائت کنتور'!B:B,0),MATCH(L215,'قرائت کنتور'!$1:$1,0)),0)</f>
        <v>38309</v>
      </c>
      <c r="Q215" s="47">
        <f>IFERROR(INDEX('قرائت کنتور'!A:AZ,MATCH(A215&amp;"-"&amp;"گاز",'قرائت کنتور'!B:B,0),MATCH(G215,'قرائت کنتور'!$1:$1,0)),0)</f>
        <v>38388</v>
      </c>
      <c r="R215" s="47">
        <f t="shared" si="34"/>
        <v>79</v>
      </c>
      <c r="S215" s="45"/>
      <c r="T215" s="155">
        <f>IFERROR(INDEX('تعرفه ها'!A:Z,MATCH("بهای هر متر مکعب گاز مصرفی",'تعرفه ها'!$B:$B,0),MATCH(F215,'تعرفه ها'!$2:$2,0)),"---")</f>
        <v>1150</v>
      </c>
      <c r="U215" s="50">
        <f t="shared" si="35"/>
        <v>90850</v>
      </c>
      <c r="V215" s="50">
        <f>IFERROR(ROUND(R215*INDEX('تعرفه ها'!A:Z,MATCH("عوارض گاز به ازاء هر متر مکعب",'تعرفه ها'!$B:$B,0),MATCH(F215,'تعرفه ها'!$2:$2,0)),0),"---")</f>
        <v>0</v>
      </c>
      <c r="W215" s="50">
        <f>IFERROR(ROUND(((U215+V215)*INDEX('تعرفه ها'!A:Z,MATCH("هزینه نگهداری و تعمیرات شبکه گاز",'تعرفه ها'!$B:$B,0),MATCH(F215,'تعرفه ها'!$2:$2,0))/100),0),"---")</f>
        <v>9085</v>
      </c>
      <c r="X215" s="50">
        <f>IFERROR(IF(INDEX('اطلاعات دوره'!A:Z,MATCH(G215,'اطلاعات دوره'!C:C,0),MATCH("گاز",'اطلاعات دوره'!$1:$1,0))="دارد",ROUND((U215+V215)*INDEX('تعرفه ها'!A:Z,MATCH("پیک فصلی گاز",'تعرفه ها'!$B:$B,0),MATCH(F215,'تعرفه ها'!$2:$2,0))/100,0),0),"---")</f>
        <v>0</v>
      </c>
      <c r="Y215" s="50">
        <f>IFERROR(ROUND(SUM(U215+V215+W215+X215)*INDEX('تعرفه ها'!A:Z,MATCH("مالیات گاز",'تعرفه ها'!$B:$B,0),MATCH(F215,'تعرفه ها'!$2:$2,0))/100,0),"---")</f>
        <v>0</v>
      </c>
      <c r="Z215" s="50">
        <f t="shared" si="36"/>
        <v>99935</v>
      </c>
      <c r="AA215" s="50">
        <v>18341395</v>
      </c>
      <c r="AB215" s="50">
        <f t="shared" si="37"/>
        <v>18441330</v>
      </c>
      <c r="AC215" s="50">
        <f t="shared" si="38"/>
        <v>330</v>
      </c>
      <c r="AD215" s="153">
        <f t="shared" si="39"/>
        <v>18441000</v>
      </c>
      <c r="AF215" s="155" t="str">
        <f>IFERROR(IF(INDEX(پرداخت!A:AZ,MATCH(A215&amp;" - "&amp;"گاز",پرداخت!$B:$B,0),MATCH(G215,پرداخت!$1:$1,0))="نشده","نشده","شده"),"---")</f>
        <v>شده</v>
      </c>
      <c r="AH215" s="144"/>
    </row>
    <row r="216" spans="1:34" ht="34.9" hidden="1" customHeight="1">
      <c r="A216" s="170" t="s">
        <v>262</v>
      </c>
      <c r="B216" s="47">
        <f>IFERROR(INDEX('اطلاعات انشعابات شرکتها'!A:BB,MATCH(A216,'اطلاعات انشعابات شرکتها'!A:A,0),MATCH(B$1,'اطلاعات انشعابات شرکتها'!$1:$1,0)),0)</f>
        <v>135</v>
      </c>
      <c r="C216" s="48">
        <f>IFERROR(INDEX('اطلاعات انشعابات شرکتها'!A:BB,MATCH(A216,'اطلاعات انشعابات شرکتها'!A:A,0),MATCH(C$1,'اطلاعات انشعابات شرکتها'!$1:$1,0)),0)</f>
        <v>0</v>
      </c>
      <c r="D216" s="45"/>
      <c r="E216" s="171">
        <v>4</v>
      </c>
      <c r="F216" s="170">
        <v>99</v>
      </c>
      <c r="G216" s="47" t="str">
        <f t="shared" si="31"/>
        <v>99/4</v>
      </c>
      <c r="H216" s="47" t="str">
        <f>IFERROR(INDEX('اطلاعات دوره'!A:Z,MATCH(G216,'اطلاعات دوره'!C:C,0),MATCH(H$1,'اطلاعات دوره'!$1:$1,0)),0)</f>
        <v>99/02/01</v>
      </c>
      <c r="I216" s="47" t="str">
        <f>IFERROR(INDEX('اطلاعات دوره'!A:Z,MATCH(G216,'اطلاعات دوره'!C:C,0),MATCH(I$1,'اطلاعات دوره'!$1:$1,0)),0)</f>
        <v>99/04/31</v>
      </c>
      <c r="J216" s="48">
        <f>IFERROR(INDEX('اطلاعات دوره'!A:Z,MATCH(G216,'اطلاعات دوره'!C:C,0),MATCH(J$1,'اطلاعات دوره'!$1:$1,0)),0)</f>
        <v>93</v>
      </c>
      <c r="K216" s="46"/>
      <c r="L216" s="158" t="str">
        <f>IFERROR(INDEX('اطلاعات دوره'!A:Z,MATCH(G216,'اطلاعات دوره'!C:C,0)-1,MATCH("عنوان",'اطلاعات دوره'!$1:$1,0)),"---")</f>
        <v>99/3</v>
      </c>
      <c r="M216" s="47" t="str">
        <f t="shared" si="32"/>
        <v>شهاب کیا آرمان-99/3</v>
      </c>
      <c r="N216" s="48" t="str">
        <f t="shared" si="33"/>
        <v>شهاب کیا آرمان-99/4</v>
      </c>
      <c r="O216" s="45"/>
      <c r="P216" s="158">
        <f>IFERROR(INDEX('قرائت کنتور'!A:AZ,MATCH(A216&amp;"-"&amp;"گاز",'قرائت کنتور'!B:B,0),MATCH(L216,'قرائت کنتور'!$1:$1,0)),0)</f>
        <v>27600</v>
      </c>
      <c r="Q216" s="47">
        <f>IFERROR(INDEX('قرائت کنتور'!A:AZ,MATCH(A216&amp;"-"&amp;"گاز",'قرائت کنتور'!B:B,0),MATCH(G216,'قرائت کنتور'!$1:$1,0)),0)</f>
        <v>27766</v>
      </c>
      <c r="R216" s="47">
        <f t="shared" si="34"/>
        <v>166</v>
      </c>
      <c r="S216" s="45"/>
      <c r="T216" s="155">
        <f>IFERROR(INDEX('تعرفه ها'!A:Z,MATCH("بهای هر متر مکعب گاز مصرفی",'تعرفه ها'!$B:$B,0),MATCH(F216,'تعرفه ها'!$2:$2,0)),"---")</f>
        <v>1150</v>
      </c>
      <c r="U216" s="50">
        <f t="shared" si="35"/>
        <v>190900</v>
      </c>
      <c r="V216" s="50">
        <f>IFERROR(ROUND(R216*INDEX('تعرفه ها'!A:Z,MATCH("عوارض گاز به ازاء هر متر مکعب",'تعرفه ها'!$B:$B,0),MATCH(F216,'تعرفه ها'!$2:$2,0)),0),"---")</f>
        <v>0</v>
      </c>
      <c r="W216" s="50">
        <f>IFERROR(ROUND(((U216+V216)*INDEX('تعرفه ها'!A:Z,MATCH("هزینه نگهداری و تعمیرات شبکه گاز",'تعرفه ها'!$B:$B,0),MATCH(F216,'تعرفه ها'!$2:$2,0))/100),0),"---")</f>
        <v>19090</v>
      </c>
      <c r="X216" s="50">
        <f>IFERROR(IF(INDEX('اطلاعات دوره'!A:Z,MATCH(G216,'اطلاعات دوره'!C:C,0),MATCH("گاز",'اطلاعات دوره'!$1:$1,0))="دارد",ROUND((U216+V216)*INDEX('تعرفه ها'!A:Z,MATCH("پیک فصلی گاز",'تعرفه ها'!$B:$B,0),MATCH(F216,'تعرفه ها'!$2:$2,0))/100,0),0),"---")</f>
        <v>0</v>
      </c>
      <c r="Y216" s="50">
        <f>IFERROR(ROUND(SUM(U216+V216+W216+X216)*INDEX('تعرفه ها'!A:Z,MATCH("مالیات گاز",'تعرفه ها'!$B:$B,0),MATCH(F216,'تعرفه ها'!$2:$2,0))/100,0),"---")</f>
        <v>0</v>
      </c>
      <c r="Z216" s="50">
        <f t="shared" si="36"/>
        <v>209990</v>
      </c>
      <c r="AA216" s="50">
        <v>3177105</v>
      </c>
      <c r="AB216" s="50">
        <f t="shared" si="37"/>
        <v>3387095</v>
      </c>
      <c r="AC216" s="50">
        <f t="shared" si="38"/>
        <v>95</v>
      </c>
      <c r="AD216" s="153">
        <f t="shared" si="39"/>
        <v>3387000</v>
      </c>
      <c r="AF216" s="155" t="str">
        <f>IFERROR(IF(INDEX(پرداخت!A:AZ,MATCH(A216&amp;" - "&amp;"گاز",پرداخت!$B:$B,0),MATCH(G216,پرداخت!$1:$1,0))="نشده","نشده","شده"),"---")</f>
        <v>شده</v>
      </c>
      <c r="AH216" s="144"/>
    </row>
    <row r="217" spans="1:34" ht="34.9" hidden="1" customHeight="1">
      <c r="A217" s="170" t="s">
        <v>264</v>
      </c>
      <c r="B217" s="47">
        <f>IFERROR(INDEX('اطلاعات انشعابات شرکتها'!A:BB,MATCH(A217,'اطلاعات انشعابات شرکتها'!A:A,0),MATCH(B$1,'اطلاعات انشعابات شرکتها'!$1:$1,0)),0)</f>
        <v>137</v>
      </c>
      <c r="C217" s="48">
        <f>IFERROR(INDEX('اطلاعات انشعابات شرکتها'!A:BB,MATCH(A217,'اطلاعات انشعابات شرکتها'!A:A,0),MATCH(C$1,'اطلاعات انشعابات شرکتها'!$1:$1,0)),0)</f>
        <v>0</v>
      </c>
      <c r="D217" s="45"/>
      <c r="E217" s="171">
        <v>4</v>
      </c>
      <c r="F217" s="170">
        <v>99</v>
      </c>
      <c r="G217" s="47" t="str">
        <f t="shared" si="31"/>
        <v>99/4</v>
      </c>
      <c r="H217" s="47" t="str">
        <f>IFERROR(INDEX('اطلاعات دوره'!A:Z,MATCH(G217,'اطلاعات دوره'!C:C,0),MATCH(H$1,'اطلاعات دوره'!$1:$1,0)),0)</f>
        <v>99/02/01</v>
      </c>
      <c r="I217" s="47" t="str">
        <f>IFERROR(INDEX('اطلاعات دوره'!A:Z,MATCH(G217,'اطلاعات دوره'!C:C,0),MATCH(I$1,'اطلاعات دوره'!$1:$1,0)),0)</f>
        <v>99/04/31</v>
      </c>
      <c r="J217" s="48">
        <f>IFERROR(INDEX('اطلاعات دوره'!A:Z,MATCH(G217,'اطلاعات دوره'!C:C,0),MATCH(J$1,'اطلاعات دوره'!$1:$1,0)),0)</f>
        <v>93</v>
      </c>
      <c r="K217" s="46"/>
      <c r="L217" s="158" t="str">
        <f>IFERROR(INDEX('اطلاعات دوره'!A:Z,MATCH(G217,'اطلاعات دوره'!C:C,0)-1,MATCH("عنوان",'اطلاعات دوره'!$1:$1,0)),"---")</f>
        <v>99/3</v>
      </c>
      <c r="M217" s="47" t="str">
        <f t="shared" si="32"/>
        <v>طاها قالب-99/3</v>
      </c>
      <c r="N217" s="48" t="str">
        <f t="shared" si="33"/>
        <v>طاها قالب-99/4</v>
      </c>
      <c r="O217" s="45"/>
      <c r="P217" s="158">
        <f>IFERROR(INDEX('قرائت کنتور'!A:AZ,MATCH(A217&amp;"-"&amp;"گاز",'قرائت کنتور'!B:B,0),MATCH(L217,'قرائت کنتور'!$1:$1,0)),0)</f>
        <v>112745</v>
      </c>
      <c r="Q217" s="47">
        <f>IFERROR(INDEX('قرائت کنتور'!A:AZ,MATCH(A217&amp;"-"&amp;"گاز",'قرائت کنتور'!B:B,0),MATCH(G217,'قرائت کنتور'!$1:$1,0)),0)</f>
        <v>115913</v>
      </c>
      <c r="R217" s="47">
        <f t="shared" si="34"/>
        <v>3168</v>
      </c>
      <c r="S217" s="45"/>
      <c r="T217" s="155">
        <f>IFERROR(INDEX('تعرفه ها'!A:Z,MATCH("بهای هر متر مکعب گاز مصرفی",'تعرفه ها'!$B:$B,0),MATCH(F217,'تعرفه ها'!$2:$2,0)),"---")</f>
        <v>1150</v>
      </c>
      <c r="U217" s="50">
        <f t="shared" si="35"/>
        <v>3643200</v>
      </c>
      <c r="V217" s="50">
        <f>IFERROR(ROUND(R217*INDEX('تعرفه ها'!A:Z,MATCH("عوارض گاز به ازاء هر متر مکعب",'تعرفه ها'!$B:$B,0),MATCH(F217,'تعرفه ها'!$2:$2,0)),0),"---")</f>
        <v>0</v>
      </c>
      <c r="W217" s="50">
        <f>IFERROR(ROUND(((U217+V217)*INDEX('تعرفه ها'!A:Z,MATCH("هزینه نگهداری و تعمیرات شبکه گاز",'تعرفه ها'!$B:$B,0),MATCH(F217,'تعرفه ها'!$2:$2,0))/100),0),"---")</f>
        <v>364320</v>
      </c>
      <c r="X217" s="50">
        <f>IFERROR(IF(INDEX('اطلاعات دوره'!A:Z,MATCH(G217,'اطلاعات دوره'!C:C,0),MATCH("گاز",'اطلاعات دوره'!$1:$1,0))="دارد",ROUND((U217+V217)*INDEX('تعرفه ها'!A:Z,MATCH("پیک فصلی گاز",'تعرفه ها'!$B:$B,0),MATCH(F217,'تعرفه ها'!$2:$2,0))/100,0),0),"---")</f>
        <v>0</v>
      </c>
      <c r="Y217" s="50">
        <f>IFERROR(ROUND(SUM(U217+V217+W217+X217)*INDEX('تعرفه ها'!A:Z,MATCH("مالیات گاز",'تعرفه ها'!$B:$B,0),MATCH(F217,'تعرفه ها'!$2:$2,0))/100,0),"---")</f>
        <v>0</v>
      </c>
      <c r="Z217" s="50">
        <f t="shared" si="36"/>
        <v>4007520</v>
      </c>
      <c r="AA217" s="50">
        <v>155193335</v>
      </c>
      <c r="AB217" s="50">
        <f t="shared" si="37"/>
        <v>159200855</v>
      </c>
      <c r="AC217" s="50">
        <f t="shared" si="38"/>
        <v>855</v>
      </c>
      <c r="AD217" s="153">
        <f t="shared" si="39"/>
        <v>159200000</v>
      </c>
      <c r="AF217" s="155" t="str">
        <f>IFERROR(IF(INDEX(پرداخت!A:AZ,MATCH(A217&amp;" - "&amp;"گاز",پرداخت!$B:$B,0),MATCH(G217,پرداخت!$1:$1,0))="نشده","نشده","شده"),"---")</f>
        <v>شده</v>
      </c>
      <c r="AH217" s="144"/>
    </row>
    <row r="218" spans="1:34" ht="34.9" hidden="1" customHeight="1">
      <c r="A218" s="170" t="s">
        <v>265</v>
      </c>
      <c r="B218" s="47">
        <f>IFERROR(INDEX('اطلاعات انشعابات شرکتها'!A:BB,MATCH(A218,'اطلاعات انشعابات شرکتها'!A:A,0),MATCH(B$1,'اطلاعات انشعابات شرکتها'!$1:$1,0)),0)</f>
        <v>139</v>
      </c>
      <c r="C218" s="48">
        <f>IFERROR(INDEX('اطلاعات انشعابات شرکتها'!A:BB,MATCH(A218,'اطلاعات انشعابات شرکتها'!A:A,0),MATCH(C$1,'اطلاعات انشعابات شرکتها'!$1:$1,0)),0)</f>
        <v>0</v>
      </c>
      <c r="D218" s="45"/>
      <c r="E218" s="171">
        <v>4</v>
      </c>
      <c r="F218" s="170">
        <v>99</v>
      </c>
      <c r="G218" s="47" t="str">
        <f t="shared" si="31"/>
        <v>99/4</v>
      </c>
      <c r="H218" s="47" t="str">
        <f>IFERROR(INDEX('اطلاعات دوره'!A:Z,MATCH(G218,'اطلاعات دوره'!C:C,0),MATCH(H$1,'اطلاعات دوره'!$1:$1,0)),0)</f>
        <v>99/02/01</v>
      </c>
      <c r="I218" s="47" t="str">
        <f>IFERROR(INDEX('اطلاعات دوره'!A:Z,MATCH(G218,'اطلاعات دوره'!C:C,0),MATCH(I$1,'اطلاعات دوره'!$1:$1,0)),0)</f>
        <v>99/04/31</v>
      </c>
      <c r="J218" s="48">
        <f>IFERROR(INDEX('اطلاعات دوره'!A:Z,MATCH(G218,'اطلاعات دوره'!C:C,0),MATCH(J$1,'اطلاعات دوره'!$1:$1,0)),0)</f>
        <v>93</v>
      </c>
      <c r="K218" s="46"/>
      <c r="L218" s="158" t="str">
        <f>IFERROR(INDEX('اطلاعات دوره'!A:Z,MATCH(G218,'اطلاعات دوره'!C:C,0)-1,MATCH("عنوان",'اطلاعات دوره'!$1:$1,0)),"---")</f>
        <v>99/3</v>
      </c>
      <c r="M218" s="47" t="str">
        <f t="shared" si="32"/>
        <v>فنی مهندسی فلات شرق پارثاوا-99/3</v>
      </c>
      <c r="N218" s="48" t="str">
        <f t="shared" si="33"/>
        <v>فنی مهندسی فلات شرق پارثاوا-99/4</v>
      </c>
      <c r="O218" s="45"/>
      <c r="P218" s="158">
        <f>IFERROR(INDEX('قرائت کنتور'!A:AZ,MATCH(A218&amp;"-"&amp;"گاز",'قرائت کنتور'!B:B,0),MATCH(L218,'قرائت کنتور'!$1:$1,0)),0)</f>
        <v>17787</v>
      </c>
      <c r="Q218" s="47">
        <f>IFERROR(INDEX('قرائت کنتور'!A:AZ,MATCH(A218&amp;"-"&amp;"گاز",'قرائت کنتور'!B:B,0),MATCH(G218,'قرائت کنتور'!$1:$1,0)),0)</f>
        <v>17873</v>
      </c>
      <c r="R218" s="47">
        <f t="shared" si="34"/>
        <v>86</v>
      </c>
      <c r="S218" s="45"/>
      <c r="T218" s="155">
        <f>IFERROR(INDEX('تعرفه ها'!A:Z,MATCH("بهای هر متر مکعب گاز مصرفی",'تعرفه ها'!$B:$B,0),MATCH(F218,'تعرفه ها'!$2:$2,0)),"---")</f>
        <v>1150</v>
      </c>
      <c r="U218" s="50">
        <f t="shared" si="35"/>
        <v>98900</v>
      </c>
      <c r="V218" s="50">
        <f>IFERROR(ROUND(R218*INDEX('تعرفه ها'!A:Z,MATCH("عوارض گاز به ازاء هر متر مکعب",'تعرفه ها'!$B:$B,0),MATCH(F218,'تعرفه ها'!$2:$2,0)),0),"---")</f>
        <v>0</v>
      </c>
      <c r="W218" s="50">
        <f>IFERROR(ROUND(((U218+V218)*INDEX('تعرفه ها'!A:Z,MATCH("هزینه نگهداری و تعمیرات شبکه گاز",'تعرفه ها'!$B:$B,0),MATCH(F218,'تعرفه ها'!$2:$2,0))/100),0),"---")</f>
        <v>9890</v>
      </c>
      <c r="X218" s="50">
        <f>IFERROR(IF(INDEX('اطلاعات دوره'!A:Z,MATCH(G218,'اطلاعات دوره'!C:C,0),MATCH("گاز",'اطلاعات دوره'!$1:$1,0))="دارد",ROUND((U218+V218)*INDEX('تعرفه ها'!A:Z,MATCH("پیک فصلی گاز",'تعرفه ها'!$B:$B,0),MATCH(F218,'تعرفه ها'!$2:$2,0))/100,0),0),"---")</f>
        <v>0</v>
      </c>
      <c r="Y218" s="50">
        <f>IFERROR(ROUND(SUM(U218+V218+W218+X218)*INDEX('تعرفه ها'!A:Z,MATCH("مالیات گاز",'تعرفه ها'!$B:$B,0),MATCH(F218,'تعرفه ها'!$2:$2,0))/100,0),"---")</f>
        <v>0</v>
      </c>
      <c r="Z218" s="50">
        <f t="shared" si="36"/>
        <v>108790</v>
      </c>
      <c r="AA218" s="50">
        <v>5204060</v>
      </c>
      <c r="AB218" s="50">
        <f t="shared" si="37"/>
        <v>5312850</v>
      </c>
      <c r="AC218" s="50">
        <f t="shared" si="38"/>
        <v>850</v>
      </c>
      <c r="AD218" s="153">
        <f t="shared" si="39"/>
        <v>5312000</v>
      </c>
      <c r="AF218" s="155" t="str">
        <f>IFERROR(IF(INDEX(پرداخت!A:AZ,MATCH(A218&amp;" - "&amp;"گاز",پرداخت!$B:$B,0),MATCH(G218,پرداخت!$1:$1,0))="نشده","نشده","شده"),"---")</f>
        <v>شده</v>
      </c>
      <c r="AH218" s="144"/>
    </row>
    <row r="219" spans="1:34" ht="34.9" hidden="1" customHeight="1">
      <c r="A219" s="170" t="s">
        <v>266</v>
      </c>
      <c r="B219" s="47">
        <f>IFERROR(INDEX('اطلاعات انشعابات شرکتها'!A:BB,MATCH(A219,'اطلاعات انشعابات شرکتها'!A:A,0),MATCH(B$1,'اطلاعات انشعابات شرکتها'!$1:$1,0)),0)</f>
        <v>140</v>
      </c>
      <c r="C219" s="48">
        <f>IFERROR(INDEX('اطلاعات انشعابات شرکتها'!A:BB,MATCH(A219,'اطلاعات انشعابات شرکتها'!A:A,0),MATCH(C$1,'اطلاعات انشعابات شرکتها'!$1:$1,0)),0)</f>
        <v>0</v>
      </c>
      <c r="D219" s="45"/>
      <c r="E219" s="171">
        <v>4</v>
      </c>
      <c r="F219" s="170">
        <v>99</v>
      </c>
      <c r="G219" s="47" t="str">
        <f t="shared" si="31"/>
        <v>99/4</v>
      </c>
      <c r="H219" s="47" t="str">
        <f>IFERROR(INDEX('اطلاعات دوره'!A:Z,MATCH(G219,'اطلاعات دوره'!C:C,0),MATCH(H$1,'اطلاعات دوره'!$1:$1,0)),0)</f>
        <v>99/02/01</v>
      </c>
      <c r="I219" s="47" t="str">
        <f>IFERROR(INDEX('اطلاعات دوره'!A:Z,MATCH(G219,'اطلاعات دوره'!C:C,0),MATCH(I$1,'اطلاعات دوره'!$1:$1,0)),0)</f>
        <v>99/04/31</v>
      </c>
      <c r="J219" s="48">
        <f>IFERROR(INDEX('اطلاعات دوره'!A:Z,MATCH(G219,'اطلاعات دوره'!C:C,0),MATCH(J$1,'اطلاعات دوره'!$1:$1,0)),0)</f>
        <v>93</v>
      </c>
      <c r="K219" s="46"/>
      <c r="L219" s="158" t="str">
        <f>IFERROR(INDEX('اطلاعات دوره'!A:Z,MATCH(G219,'اطلاعات دوره'!C:C,0)-1,MATCH("عنوان",'اطلاعات دوره'!$1:$1,0)),"---")</f>
        <v>99/3</v>
      </c>
      <c r="M219" s="47" t="str">
        <f t="shared" si="32"/>
        <v>فوم آساک-99/3</v>
      </c>
      <c r="N219" s="48" t="str">
        <f t="shared" si="33"/>
        <v>فوم آساک-99/4</v>
      </c>
      <c r="O219" s="45"/>
      <c r="P219" s="158">
        <f>IFERROR(INDEX('قرائت کنتور'!A:AZ,MATCH(A219&amp;"-"&amp;"گاز",'قرائت کنتور'!B:B,0),MATCH(L219,'قرائت کنتور'!$1:$1,0)),0)</f>
        <v>39352</v>
      </c>
      <c r="Q219" s="47">
        <f>IFERROR(INDEX('قرائت کنتور'!A:AZ,MATCH(A219&amp;"-"&amp;"گاز",'قرائت کنتور'!B:B,0),MATCH(G219,'قرائت کنتور'!$1:$1,0)),0)</f>
        <v>43948</v>
      </c>
      <c r="R219" s="47">
        <f t="shared" si="34"/>
        <v>4596</v>
      </c>
      <c r="S219" s="45"/>
      <c r="T219" s="155">
        <f>IFERROR(INDEX('تعرفه ها'!A:Z,MATCH("بهای هر متر مکعب گاز مصرفی",'تعرفه ها'!$B:$B,0),MATCH(F219,'تعرفه ها'!$2:$2,0)),"---")</f>
        <v>1150</v>
      </c>
      <c r="U219" s="50">
        <f t="shared" si="35"/>
        <v>5285400</v>
      </c>
      <c r="V219" s="50">
        <f>IFERROR(ROUND(R219*INDEX('تعرفه ها'!A:Z,MATCH("عوارض گاز به ازاء هر متر مکعب",'تعرفه ها'!$B:$B,0),MATCH(F219,'تعرفه ها'!$2:$2,0)),0),"---")</f>
        <v>0</v>
      </c>
      <c r="W219" s="50">
        <f>IFERROR(ROUND(((U219+V219)*INDEX('تعرفه ها'!A:Z,MATCH("هزینه نگهداری و تعمیرات شبکه گاز",'تعرفه ها'!$B:$B,0),MATCH(F219,'تعرفه ها'!$2:$2,0))/100),0),"---")</f>
        <v>528540</v>
      </c>
      <c r="X219" s="50">
        <f>IFERROR(IF(INDEX('اطلاعات دوره'!A:Z,MATCH(G219,'اطلاعات دوره'!C:C,0),MATCH("گاز",'اطلاعات دوره'!$1:$1,0))="دارد",ROUND((U219+V219)*INDEX('تعرفه ها'!A:Z,MATCH("پیک فصلی گاز",'تعرفه ها'!$B:$B,0),MATCH(F219,'تعرفه ها'!$2:$2,0))/100,0),0),"---")</f>
        <v>0</v>
      </c>
      <c r="Y219" s="50">
        <f>IFERROR(ROUND(SUM(U219+V219+W219+X219)*INDEX('تعرفه ها'!A:Z,MATCH("مالیات گاز",'تعرفه ها'!$B:$B,0),MATCH(F219,'تعرفه ها'!$2:$2,0))/100,0),"---")</f>
        <v>0</v>
      </c>
      <c r="Z219" s="50">
        <f t="shared" si="36"/>
        <v>5813940</v>
      </c>
      <c r="AA219" s="50">
        <v>17406435</v>
      </c>
      <c r="AB219" s="50">
        <f t="shared" si="37"/>
        <v>23220375</v>
      </c>
      <c r="AC219" s="50">
        <f t="shared" si="38"/>
        <v>375</v>
      </c>
      <c r="AD219" s="153">
        <f t="shared" si="39"/>
        <v>23220000</v>
      </c>
      <c r="AF219" s="155" t="str">
        <f>IFERROR(IF(INDEX(پرداخت!A:AZ,MATCH(A219&amp;" - "&amp;"گاز",پرداخت!$B:$B,0),MATCH(G219,پرداخت!$1:$1,0))="نشده","نشده","شده"),"---")</f>
        <v>شده</v>
      </c>
      <c r="AH219" s="144"/>
    </row>
    <row r="220" spans="1:34" ht="34.9" hidden="1" customHeight="1">
      <c r="A220" s="170" t="s">
        <v>267</v>
      </c>
      <c r="B220" s="47">
        <f>IFERROR(INDEX('اطلاعات انشعابات شرکتها'!A:BB,MATCH(A220,'اطلاعات انشعابات شرکتها'!A:A,0),MATCH(B$1,'اطلاعات انشعابات شرکتها'!$1:$1,0)),0)</f>
        <v>141</v>
      </c>
      <c r="C220" s="48">
        <f>IFERROR(INDEX('اطلاعات انشعابات شرکتها'!A:BB,MATCH(A220,'اطلاعات انشعابات شرکتها'!A:A,0),MATCH(C$1,'اطلاعات انشعابات شرکتها'!$1:$1,0)),0)</f>
        <v>0</v>
      </c>
      <c r="D220" s="45"/>
      <c r="E220" s="171">
        <v>4</v>
      </c>
      <c r="F220" s="170">
        <v>99</v>
      </c>
      <c r="G220" s="47" t="str">
        <f t="shared" si="31"/>
        <v>99/4</v>
      </c>
      <c r="H220" s="47" t="str">
        <f>IFERROR(INDEX('اطلاعات دوره'!A:Z,MATCH(G220,'اطلاعات دوره'!C:C,0),MATCH(H$1,'اطلاعات دوره'!$1:$1,0)),0)</f>
        <v>99/02/01</v>
      </c>
      <c r="I220" s="47" t="str">
        <f>IFERROR(INDEX('اطلاعات دوره'!A:Z,MATCH(G220,'اطلاعات دوره'!C:C,0),MATCH(I$1,'اطلاعات دوره'!$1:$1,0)),0)</f>
        <v>99/04/31</v>
      </c>
      <c r="J220" s="48">
        <f>IFERROR(INDEX('اطلاعات دوره'!A:Z,MATCH(G220,'اطلاعات دوره'!C:C,0),MATCH(J$1,'اطلاعات دوره'!$1:$1,0)),0)</f>
        <v>93</v>
      </c>
      <c r="K220" s="46"/>
      <c r="L220" s="158" t="str">
        <f>IFERROR(INDEX('اطلاعات دوره'!A:Z,MATCH(G220,'اطلاعات دوره'!C:C,0)-1,MATCH("عنوان",'اطلاعات دوره'!$1:$1,0)),"---")</f>
        <v>99/3</v>
      </c>
      <c r="M220" s="47" t="str">
        <f t="shared" si="32"/>
        <v>کارن افزار نوید پارسیان-99/3</v>
      </c>
      <c r="N220" s="48" t="str">
        <f t="shared" si="33"/>
        <v>کارن افزار نوید پارسیان-99/4</v>
      </c>
      <c r="O220" s="45"/>
      <c r="P220" s="158">
        <f>IFERROR(INDEX('قرائت کنتور'!A:AZ,MATCH(A220&amp;"-"&amp;"گاز",'قرائت کنتور'!B:B,0),MATCH(L220,'قرائت کنتور'!$1:$1,0)),0)</f>
        <v>8898</v>
      </c>
      <c r="Q220" s="47">
        <f>IFERROR(INDEX('قرائت کنتور'!A:AZ,MATCH(A220&amp;"-"&amp;"گاز",'قرائت کنتور'!B:B,0),MATCH(G220,'قرائت کنتور'!$1:$1,0)),0)</f>
        <v>8923</v>
      </c>
      <c r="R220" s="47">
        <f t="shared" si="34"/>
        <v>25</v>
      </c>
      <c r="S220" s="45"/>
      <c r="T220" s="155">
        <f>IFERROR(INDEX('تعرفه ها'!A:Z,MATCH("بهای هر متر مکعب گاز مصرفی",'تعرفه ها'!$B:$B,0),MATCH(F220,'تعرفه ها'!$2:$2,0)),"---")</f>
        <v>1150</v>
      </c>
      <c r="U220" s="50">
        <f t="shared" si="35"/>
        <v>28750</v>
      </c>
      <c r="V220" s="50">
        <f>IFERROR(ROUND(R220*INDEX('تعرفه ها'!A:Z,MATCH("عوارض گاز به ازاء هر متر مکعب",'تعرفه ها'!$B:$B,0),MATCH(F220,'تعرفه ها'!$2:$2,0)),0),"---")</f>
        <v>0</v>
      </c>
      <c r="W220" s="50">
        <f>IFERROR(ROUND(((U220+V220)*INDEX('تعرفه ها'!A:Z,MATCH("هزینه نگهداری و تعمیرات شبکه گاز",'تعرفه ها'!$B:$B,0),MATCH(F220,'تعرفه ها'!$2:$2,0))/100),0),"---")</f>
        <v>2875</v>
      </c>
      <c r="X220" s="50">
        <f>IFERROR(IF(INDEX('اطلاعات دوره'!A:Z,MATCH(G220,'اطلاعات دوره'!C:C,0),MATCH("گاز",'اطلاعات دوره'!$1:$1,0))="دارد",ROUND((U220+V220)*INDEX('تعرفه ها'!A:Z,MATCH("پیک فصلی گاز",'تعرفه ها'!$B:$B,0),MATCH(F220,'تعرفه ها'!$2:$2,0))/100,0),0),"---")</f>
        <v>0</v>
      </c>
      <c r="Y220" s="50">
        <f>IFERROR(ROUND(SUM(U220+V220+W220+X220)*INDEX('تعرفه ها'!A:Z,MATCH("مالیات گاز",'تعرفه ها'!$B:$B,0),MATCH(F220,'تعرفه ها'!$2:$2,0))/100,0),"---")</f>
        <v>0</v>
      </c>
      <c r="Z220" s="50">
        <f t="shared" si="36"/>
        <v>31625</v>
      </c>
      <c r="AA220" s="50">
        <v>5497725</v>
      </c>
      <c r="AB220" s="50">
        <f t="shared" si="37"/>
        <v>5529350</v>
      </c>
      <c r="AC220" s="50">
        <f t="shared" si="38"/>
        <v>350</v>
      </c>
      <c r="AD220" s="153">
        <f t="shared" si="39"/>
        <v>5529000</v>
      </c>
      <c r="AF220" s="155" t="str">
        <f>IFERROR(IF(INDEX(پرداخت!A:AZ,MATCH(A220&amp;" - "&amp;"گاز",پرداخت!$B:$B,0),MATCH(G220,پرداخت!$1:$1,0))="نشده","نشده","شده"),"---")</f>
        <v>شده</v>
      </c>
      <c r="AH220" s="144"/>
    </row>
    <row r="221" spans="1:34" ht="34.9" hidden="1" customHeight="1">
      <c r="A221" s="170" t="s">
        <v>268</v>
      </c>
      <c r="B221" s="47">
        <f>IFERROR(INDEX('اطلاعات انشعابات شرکتها'!A:BB,MATCH(A221,'اطلاعات انشعابات شرکتها'!A:A,0),MATCH(B$1,'اطلاعات انشعابات شرکتها'!$1:$1,0)),0)</f>
        <v>142</v>
      </c>
      <c r="C221" s="48">
        <f>IFERROR(INDEX('اطلاعات انشعابات شرکتها'!A:BB,MATCH(A221,'اطلاعات انشعابات شرکتها'!A:A,0),MATCH(C$1,'اطلاعات انشعابات شرکتها'!$1:$1,0)),0)</f>
        <v>0</v>
      </c>
      <c r="D221" s="45"/>
      <c r="E221" s="171">
        <v>4</v>
      </c>
      <c r="F221" s="170">
        <v>99</v>
      </c>
      <c r="G221" s="47" t="str">
        <f t="shared" si="31"/>
        <v>99/4</v>
      </c>
      <c r="H221" s="47" t="str">
        <f>IFERROR(INDEX('اطلاعات دوره'!A:Z,MATCH(G221,'اطلاعات دوره'!C:C,0),MATCH(H$1,'اطلاعات دوره'!$1:$1,0)),0)</f>
        <v>99/02/01</v>
      </c>
      <c r="I221" s="47" t="str">
        <f>IFERROR(INDEX('اطلاعات دوره'!A:Z,MATCH(G221,'اطلاعات دوره'!C:C,0),MATCH(I$1,'اطلاعات دوره'!$1:$1,0)),0)</f>
        <v>99/04/31</v>
      </c>
      <c r="J221" s="48">
        <f>IFERROR(INDEX('اطلاعات دوره'!A:Z,MATCH(G221,'اطلاعات دوره'!C:C,0),MATCH(J$1,'اطلاعات دوره'!$1:$1,0)),0)</f>
        <v>93</v>
      </c>
      <c r="K221" s="46"/>
      <c r="L221" s="158" t="str">
        <f>IFERROR(INDEX('اطلاعات دوره'!A:Z,MATCH(G221,'اطلاعات دوره'!C:C,0)-1,MATCH("عنوان",'اطلاعات دوره'!$1:$1,0)),"---")</f>
        <v>99/3</v>
      </c>
      <c r="M221" s="47" t="str">
        <f t="shared" si="32"/>
        <v>کاوش صنعت توس (1)-99/3</v>
      </c>
      <c r="N221" s="48" t="str">
        <f t="shared" si="33"/>
        <v>کاوش صنعت توس (1)-99/4</v>
      </c>
      <c r="O221" s="45"/>
      <c r="P221" s="158">
        <f>IFERROR(INDEX('قرائت کنتور'!A:AZ,MATCH(A221&amp;"-"&amp;"گاز",'قرائت کنتور'!B:B,0),MATCH(L221,'قرائت کنتور'!$1:$1,0)),0)</f>
        <v>341145</v>
      </c>
      <c r="Q221" s="47">
        <f>IFERROR(INDEX('قرائت کنتور'!A:AZ,MATCH(A221&amp;"-"&amp;"گاز",'قرائت کنتور'!B:B,0),MATCH(G221,'قرائت کنتور'!$1:$1,0)),0)</f>
        <v>342470</v>
      </c>
      <c r="R221" s="47">
        <f t="shared" si="34"/>
        <v>1325</v>
      </c>
      <c r="S221" s="45"/>
      <c r="T221" s="155">
        <f>IFERROR(INDEX('تعرفه ها'!A:Z,MATCH("بهای هر متر مکعب گاز مصرفی",'تعرفه ها'!$B:$B,0),MATCH(F221,'تعرفه ها'!$2:$2,0)),"---")</f>
        <v>1150</v>
      </c>
      <c r="U221" s="50">
        <f t="shared" si="35"/>
        <v>1523750</v>
      </c>
      <c r="V221" s="50">
        <f>IFERROR(ROUND(R221*INDEX('تعرفه ها'!A:Z,MATCH("عوارض گاز به ازاء هر متر مکعب",'تعرفه ها'!$B:$B,0),MATCH(F221,'تعرفه ها'!$2:$2,0)),0),"---")</f>
        <v>0</v>
      </c>
      <c r="W221" s="50">
        <f>IFERROR(ROUND(((U221+V221)*INDEX('تعرفه ها'!A:Z,MATCH("هزینه نگهداری و تعمیرات شبکه گاز",'تعرفه ها'!$B:$B,0),MATCH(F221,'تعرفه ها'!$2:$2,0))/100),0),"---")</f>
        <v>152375</v>
      </c>
      <c r="X221" s="50">
        <f>IFERROR(IF(INDEX('اطلاعات دوره'!A:Z,MATCH(G221,'اطلاعات دوره'!C:C,0),MATCH("گاز",'اطلاعات دوره'!$1:$1,0))="دارد",ROUND((U221+V221)*INDEX('تعرفه ها'!A:Z,MATCH("پیک فصلی گاز",'تعرفه ها'!$B:$B,0),MATCH(F221,'تعرفه ها'!$2:$2,0))/100,0),0),"---")</f>
        <v>0</v>
      </c>
      <c r="Y221" s="50">
        <f>IFERROR(ROUND(SUM(U221+V221+W221+X221)*INDEX('تعرفه ها'!A:Z,MATCH("مالیات گاز",'تعرفه ها'!$B:$B,0),MATCH(F221,'تعرفه ها'!$2:$2,0))/100,0),"---")</f>
        <v>0</v>
      </c>
      <c r="Z221" s="50">
        <f t="shared" si="36"/>
        <v>1676125</v>
      </c>
      <c r="AA221" s="50">
        <v>74943595</v>
      </c>
      <c r="AB221" s="50">
        <f t="shared" si="37"/>
        <v>76619720</v>
      </c>
      <c r="AC221" s="50">
        <f t="shared" si="38"/>
        <v>720</v>
      </c>
      <c r="AD221" s="153">
        <f t="shared" si="39"/>
        <v>76619000</v>
      </c>
      <c r="AF221" s="155" t="str">
        <f>IFERROR(IF(INDEX(پرداخت!A:AZ,MATCH(A221&amp;" - "&amp;"گاز",پرداخت!$B:$B,0),MATCH(G221,پرداخت!$1:$1,0))="نشده","نشده","شده"),"---")</f>
        <v>شده</v>
      </c>
      <c r="AH221" s="144"/>
    </row>
    <row r="222" spans="1:34" ht="34.9" hidden="1" customHeight="1">
      <c r="A222" s="170" t="s">
        <v>270</v>
      </c>
      <c r="B222" s="47">
        <f>IFERROR(INDEX('اطلاعات انشعابات شرکتها'!A:BB,MATCH(A222,'اطلاعات انشعابات شرکتها'!A:A,0),MATCH(B$1,'اطلاعات انشعابات شرکتها'!$1:$1,0)),0)</f>
        <v>144</v>
      </c>
      <c r="C222" s="48">
        <f>IFERROR(INDEX('اطلاعات انشعابات شرکتها'!A:BB,MATCH(A222,'اطلاعات انشعابات شرکتها'!A:A,0),MATCH(C$1,'اطلاعات انشعابات شرکتها'!$1:$1,0)),0)</f>
        <v>0</v>
      </c>
      <c r="D222" s="45"/>
      <c r="E222" s="171">
        <v>4</v>
      </c>
      <c r="F222" s="170">
        <v>99</v>
      </c>
      <c r="G222" s="47" t="str">
        <f t="shared" si="31"/>
        <v>99/4</v>
      </c>
      <c r="H222" s="47" t="str">
        <f>IFERROR(INDEX('اطلاعات دوره'!A:Z,MATCH(G222,'اطلاعات دوره'!C:C,0),MATCH(H$1,'اطلاعات دوره'!$1:$1,0)),0)</f>
        <v>99/02/01</v>
      </c>
      <c r="I222" s="47" t="str">
        <f>IFERROR(INDEX('اطلاعات دوره'!A:Z,MATCH(G222,'اطلاعات دوره'!C:C,0),MATCH(I$1,'اطلاعات دوره'!$1:$1,0)),0)</f>
        <v>99/04/31</v>
      </c>
      <c r="J222" s="48">
        <f>IFERROR(INDEX('اطلاعات دوره'!A:Z,MATCH(G222,'اطلاعات دوره'!C:C,0),MATCH(J$1,'اطلاعات دوره'!$1:$1,0)),0)</f>
        <v>93</v>
      </c>
      <c r="K222" s="46"/>
      <c r="L222" s="158" t="str">
        <f>IFERROR(INDEX('اطلاعات دوره'!A:Z,MATCH(G222,'اطلاعات دوره'!C:C,0)-1,MATCH("عنوان",'اطلاعات دوره'!$1:$1,0)),"---")</f>
        <v>99/3</v>
      </c>
      <c r="M222" s="47" t="str">
        <f t="shared" si="32"/>
        <v>کیان تدبیر-99/3</v>
      </c>
      <c r="N222" s="48" t="str">
        <f t="shared" si="33"/>
        <v>کیان تدبیر-99/4</v>
      </c>
      <c r="O222" s="45"/>
      <c r="P222" s="158">
        <f>IFERROR(INDEX('قرائت کنتور'!A:AZ,MATCH(A222&amp;"-"&amp;"گاز",'قرائت کنتور'!B:B,0),MATCH(L222,'قرائت کنتور'!$1:$1,0)),0)</f>
        <v>6623</v>
      </c>
      <c r="Q222" s="47">
        <f>IFERROR(INDEX('قرائت کنتور'!A:AZ,MATCH(A222&amp;"-"&amp;"گاز",'قرائت کنتور'!B:B,0),MATCH(G222,'قرائت کنتور'!$1:$1,0)),0)</f>
        <v>5902</v>
      </c>
      <c r="R222" s="47">
        <f t="shared" si="34"/>
        <v>-721</v>
      </c>
      <c r="S222" s="45"/>
      <c r="T222" s="155">
        <f>IFERROR(INDEX('تعرفه ها'!A:Z,MATCH("بهای هر متر مکعب گاز مصرفی",'تعرفه ها'!$B:$B,0),MATCH(F222,'تعرفه ها'!$2:$2,0)),"---")</f>
        <v>1150</v>
      </c>
      <c r="U222" s="50">
        <f t="shared" si="35"/>
        <v>-829150</v>
      </c>
      <c r="V222" s="50">
        <f>IFERROR(ROUND(R222*INDEX('تعرفه ها'!A:Z,MATCH("عوارض گاز به ازاء هر متر مکعب",'تعرفه ها'!$B:$B,0),MATCH(F222,'تعرفه ها'!$2:$2,0)),0),"---")</f>
        <v>0</v>
      </c>
      <c r="W222" s="50">
        <f>IFERROR(ROUND(((U222+V222)*INDEX('تعرفه ها'!A:Z,MATCH("هزینه نگهداری و تعمیرات شبکه گاز",'تعرفه ها'!$B:$B,0),MATCH(F222,'تعرفه ها'!$2:$2,0))/100),0),"---")</f>
        <v>-82915</v>
      </c>
      <c r="X222" s="50">
        <f>IFERROR(IF(INDEX('اطلاعات دوره'!A:Z,MATCH(G222,'اطلاعات دوره'!C:C,0),MATCH("گاز",'اطلاعات دوره'!$1:$1,0))="دارد",ROUND((U222+V222)*INDEX('تعرفه ها'!A:Z,MATCH("پیک فصلی گاز",'تعرفه ها'!$B:$B,0),MATCH(F222,'تعرفه ها'!$2:$2,0))/100,0),0),"---")</f>
        <v>0</v>
      </c>
      <c r="Y222" s="50">
        <f>IFERROR(ROUND(SUM(U222+V222+W222+X222)*INDEX('تعرفه ها'!A:Z,MATCH("مالیات گاز",'تعرفه ها'!$B:$B,0),MATCH(F222,'تعرفه ها'!$2:$2,0))/100,0),"---")</f>
        <v>0</v>
      </c>
      <c r="Z222" s="50">
        <f t="shared" si="36"/>
        <v>-912065</v>
      </c>
      <c r="AA222" s="50">
        <v>500</v>
      </c>
      <c r="AB222" s="50">
        <f t="shared" si="37"/>
        <v>-911565</v>
      </c>
      <c r="AC222" s="50">
        <f t="shared" si="38"/>
        <v>565</v>
      </c>
      <c r="AD222" s="153">
        <f t="shared" si="39"/>
        <v>-912130</v>
      </c>
      <c r="AF222" s="155" t="str">
        <f>IFERROR(IF(INDEX(پرداخت!A:AZ,MATCH(A222&amp;" - "&amp;"گاز",پرداخت!$B:$B,0),MATCH(G222,پرداخت!$1:$1,0))="نشده","نشده","شده"),"---")</f>
        <v>شده</v>
      </c>
      <c r="AH222" s="144"/>
    </row>
    <row r="223" spans="1:34" ht="34.9" hidden="1" customHeight="1">
      <c r="A223" s="170" t="s">
        <v>274</v>
      </c>
      <c r="B223" s="47">
        <f>IFERROR(INDEX('اطلاعات انشعابات شرکتها'!A:BB,MATCH(A223,'اطلاعات انشعابات شرکتها'!A:A,0),MATCH(B$1,'اطلاعات انشعابات شرکتها'!$1:$1,0)),0)</f>
        <v>145</v>
      </c>
      <c r="C223" s="48">
        <f>IFERROR(INDEX('اطلاعات انشعابات شرکتها'!A:BB,MATCH(A223,'اطلاعات انشعابات شرکتها'!A:A,0),MATCH(C$1,'اطلاعات انشعابات شرکتها'!$1:$1,0)),0)</f>
        <v>0</v>
      </c>
      <c r="D223" s="45"/>
      <c r="E223" s="171">
        <v>4</v>
      </c>
      <c r="F223" s="170">
        <v>99</v>
      </c>
      <c r="G223" s="47" t="str">
        <f t="shared" si="31"/>
        <v>99/4</v>
      </c>
      <c r="H223" s="47" t="str">
        <f>IFERROR(INDEX('اطلاعات دوره'!A:Z,MATCH(G223,'اطلاعات دوره'!C:C,0),MATCH(H$1,'اطلاعات دوره'!$1:$1,0)),0)</f>
        <v>99/02/01</v>
      </c>
      <c r="I223" s="47" t="str">
        <f>IFERROR(INDEX('اطلاعات دوره'!A:Z,MATCH(G223,'اطلاعات دوره'!C:C,0),MATCH(I$1,'اطلاعات دوره'!$1:$1,0)),0)</f>
        <v>99/04/31</v>
      </c>
      <c r="J223" s="48">
        <f>IFERROR(INDEX('اطلاعات دوره'!A:Z,MATCH(G223,'اطلاعات دوره'!C:C,0),MATCH(J$1,'اطلاعات دوره'!$1:$1,0)),0)</f>
        <v>93</v>
      </c>
      <c r="K223" s="46"/>
      <c r="L223" s="158" t="str">
        <f>IFERROR(INDEX('اطلاعات دوره'!A:Z,MATCH(G223,'اطلاعات دوره'!C:C,0)-1,MATCH("عنوان",'اطلاعات دوره'!$1:$1,0)),"---")</f>
        <v>99/3</v>
      </c>
      <c r="M223" s="47" t="str">
        <f t="shared" si="32"/>
        <v>گل کوه بینالود-99/3</v>
      </c>
      <c r="N223" s="48" t="str">
        <f t="shared" si="33"/>
        <v>گل کوه بینالود-99/4</v>
      </c>
      <c r="O223" s="45"/>
      <c r="P223" s="158">
        <f>IFERROR(INDEX('قرائت کنتور'!A:AZ,MATCH(A223&amp;"-"&amp;"گاز",'قرائت کنتور'!B:B,0),MATCH(L223,'قرائت کنتور'!$1:$1,0)),0)</f>
        <v>68250</v>
      </c>
      <c r="Q223" s="47">
        <f>IFERROR(INDEX('قرائت کنتور'!A:AZ,MATCH(A223&amp;"-"&amp;"گاز",'قرائت کنتور'!B:B,0),MATCH(G223,'قرائت کنتور'!$1:$1,0)),0)</f>
        <v>68305</v>
      </c>
      <c r="R223" s="47">
        <f t="shared" si="34"/>
        <v>55</v>
      </c>
      <c r="S223" s="45"/>
      <c r="T223" s="155">
        <f>IFERROR(INDEX('تعرفه ها'!A:Z,MATCH("بهای هر متر مکعب گاز مصرفی",'تعرفه ها'!$B:$B,0),MATCH(F223,'تعرفه ها'!$2:$2,0)),"---")</f>
        <v>1150</v>
      </c>
      <c r="U223" s="50">
        <f t="shared" si="35"/>
        <v>63250</v>
      </c>
      <c r="V223" s="50">
        <f>IFERROR(ROUND(R223*INDEX('تعرفه ها'!A:Z,MATCH("عوارض گاز به ازاء هر متر مکعب",'تعرفه ها'!$B:$B,0),MATCH(F223,'تعرفه ها'!$2:$2,0)),0),"---")</f>
        <v>0</v>
      </c>
      <c r="W223" s="50">
        <f>IFERROR(ROUND(((U223+V223)*INDEX('تعرفه ها'!A:Z,MATCH("هزینه نگهداری و تعمیرات شبکه گاز",'تعرفه ها'!$B:$B,0),MATCH(F223,'تعرفه ها'!$2:$2,0))/100),0),"---")</f>
        <v>6325</v>
      </c>
      <c r="X223" s="50">
        <f>IFERROR(IF(INDEX('اطلاعات دوره'!A:Z,MATCH(G223,'اطلاعات دوره'!C:C,0),MATCH("گاز",'اطلاعات دوره'!$1:$1,0))="دارد",ROUND((U223+V223)*INDEX('تعرفه ها'!A:Z,MATCH("پیک فصلی گاز",'تعرفه ها'!$B:$B,0),MATCH(F223,'تعرفه ها'!$2:$2,0))/100,0),0),"---")</f>
        <v>0</v>
      </c>
      <c r="Y223" s="50">
        <f>IFERROR(ROUND(SUM(U223+V223+W223+X223)*INDEX('تعرفه ها'!A:Z,MATCH("مالیات گاز",'تعرفه ها'!$B:$B,0),MATCH(F223,'تعرفه ها'!$2:$2,0))/100,0),"---")</f>
        <v>0</v>
      </c>
      <c r="Z223" s="50">
        <f t="shared" si="36"/>
        <v>69575</v>
      </c>
      <c r="AA223" s="50">
        <v>6809005</v>
      </c>
      <c r="AB223" s="50">
        <f t="shared" si="37"/>
        <v>6878580</v>
      </c>
      <c r="AC223" s="50">
        <f t="shared" si="38"/>
        <v>580</v>
      </c>
      <c r="AD223" s="153">
        <f t="shared" si="39"/>
        <v>6878000</v>
      </c>
      <c r="AF223" s="155" t="str">
        <f>IFERROR(IF(INDEX(پرداخت!A:AZ,MATCH(A223&amp;" - "&amp;"گاز",پرداخت!$B:$B,0),MATCH(G223,پرداخت!$1:$1,0))="نشده","نشده","شده"),"---")</f>
        <v>شده</v>
      </c>
      <c r="AH223" s="144"/>
    </row>
    <row r="224" spans="1:34" ht="34.9" hidden="1" customHeight="1">
      <c r="A224" s="170" t="s">
        <v>275</v>
      </c>
      <c r="B224" s="47">
        <f>IFERROR(INDEX('اطلاعات انشعابات شرکتها'!A:BB,MATCH(A224,'اطلاعات انشعابات شرکتها'!A:A,0),MATCH(B$1,'اطلاعات انشعابات شرکتها'!$1:$1,0)),0)</f>
        <v>146</v>
      </c>
      <c r="C224" s="48">
        <f>IFERROR(INDEX('اطلاعات انشعابات شرکتها'!A:BB,MATCH(A224,'اطلاعات انشعابات شرکتها'!A:A,0),MATCH(C$1,'اطلاعات انشعابات شرکتها'!$1:$1,0)),0)</f>
        <v>0</v>
      </c>
      <c r="D224" s="45"/>
      <c r="E224" s="171">
        <v>4</v>
      </c>
      <c r="F224" s="170">
        <v>99</v>
      </c>
      <c r="G224" s="47" t="str">
        <f t="shared" si="31"/>
        <v>99/4</v>
      </c>
      <c r="H224" s="47" t="str">
        <f>IFERROR(INDEX('اطلاعات دوره'!A:Z,MATCH(G224,'اطلاعات دوره'!C:C,0),MATCH(H$1,'اطلاعات دوره'!$1:$1,0)),0)</f>
        <v>99/02/01</v>
      </c>
      <c r="I224" s="47" t="str">
        <f>IFERROR(INDEX('اطلاعات دوره'!A:Z,MATCH(G224,'اطلاعات دوره'!C:C,0),MATCH(I$1,'اطلاعات دوره'!$1:$1,0)),0)</f>
        <v>99/04/31</v>
      </c>
      <c r="J224" s="48">
        <f>IFERROR(INDEX('اطلاعات دوره'!A:Z,MATCH(G224,'اطلاعات دوره'!C:C,0),MATCH(J$1,'اطلاعات دوره'!$1:$1,0)),0)</f>
        <v>93</v>
      </c>
      <c r="K224" s="46"/>
      <c r="L224" s="158" t="str">
        <f>IFERROR(INDEX('اطلاعات دوره'!A:Z,MATCH(G224,'اطلاعات دوره'!C:C,0)-1,MATCH("عنوان",'اطلاعات دوره'!$1:$1,0)),"---")</f>
        <v>99/3</v>
      </c>
      <c r="M224" s="47" t="str">
        <f t="shared" si="32"/>
        <v>افزودنی های طبیعی گلچین توس-99/3</v>
      </c>
      <c r="N224" s="48" t="str">
        <f t="shared" si="33"/>
        <v>افزودنی های طبیعی گلچین توس-99/4</v>
      </c>
      <c r="O224" s="45"/>
      <c r="P224" s="158" t="str">
        <f>IFERROR(INDEX('قرائت کنتور'!A:AZ,MATCH(A224&amp;"-"&amp;"گاز",'قرائت کنتور'!B:B,0),MATCH(L224,'قرائت کنتور'!$1:$1,0)),0)</f>
        <v>-</v>
      </c>
      <c r="Q224" s="47">
        <f>IFERROR(INDEX('قرائت کنتور'!A:AZ,MATCH(A224&amp;"-"&amp;"گاز",'قرائت کنتور'!B:B,0),MATCH(G224,'قرائت کنتور'!$1:$1,0)),0)</f>
        <v>0</v>
      </c>
      <c r="R224" s="47" t="str">
        <f t="shared" si="34"/>
        <v>---</v>
      </c>
      <c r="S224" s="45"/>
      <c r="T224" s="155">
        <f>IFERROR(INDEX('تعرفه ها'!A:Z,MATCH("بهای هر متر مکعب گاز مصرفی",'تعرفه ها'!$B:$B,0),MATCH(F224,'تعرفه ها'!$2:$2,0)),"---")</f>
        <v>1150</v>
      </c>
      <c r="U224" s="50" t="str">
        <f t="shared" si="35"/>
        <v>---</v>
      </c>
      <c r="V224" s="50" t="str">
        <f>IFERROR(ROUND(R224*INDEX('تعرفه ها'!A:Z,MATCH("عوارض گاز به ازاء هر متر مکعب",'تعرفه ها'!$B:$B,0),MATCH(F224,'تعرفه ها'!$2:$2,0)),0),"---")</f>
        <v>---</v>
      </c>
      <c r="W224" s="50" t="str">
        <f>IFERROR(ROUND(((U224+V224)*INDEX('تعرفه ها'!A:Z,MATCH("هزینه نگهداری و تعمیرات شبکه گاز",'تعرفه ها'!$B:$B,0),MATCH(F224,'تعرفه ها'!$2:$2,0))/100),0),"---")</f>
        <v>---</v>
      </c>
      <c r="X224" s="50">
        <f>IFERROR(IF(INDEX('اطلاعات دوره'!A:Z,MATCH(G224,'اطلاعات دوره'!C:C,0),MATCH("گاز",'اطلاعات دوره'!$1:$1,0))="دارد",ROUND((U224+V224)*INDEX('تعرفه ها'!A:Z,MATCH("پیک فصلی گاز",'تعرفه ها'!$B:$B,0),MATCH(F224,'تعرفه ها'!$2:$2,0))/100,0),0),"---")</f>
        <v>0</v>
      </c>
      <c r="Y224" s="50" t="str">
        <f>IFERROR(ROUND(SUM(U224+V224+W224+X224)*INDEX('تعرفه ها'!A:Z,MATCH("مالیات گاز",'تعرفه ها'!$B:$B,0),MATCH(F224,'تعرفه ها'!$2:$2,0))/100,0),"---")</f>
        <v>---</v>
      </c>
      <c r="Z224" s="50" t="str">
        <f t="shared" si="36"/>
        <v>---</v>
      </c>
      <c r="AA224" s="50" t="s">
        <v>108</v>
      </c>
      <c r="AB224" s="50" t="str">
        <f t="shared" si="37"/>
        <v>---</v>
      </c>
      <c r="AC224" s="50" t="str">
        <f t="shared" si="38"/>
        <v>---</v>
      </c>
      <c r="AD224" s="153" t="str">
        <f t="shared" si="39"/>
        <v>---</v>
      </c>
      <c r="AF224" s="155" t="str">
        <f>IFERROR(IF(INDEX(پرداخت!A:AZ,MATCH(A224&amp;" - "&amp;"گاز",پرداخت!$B:$B,0),MATCH(G224,پرداخت!$1:$1,0))="نشده","نشده","شده"),"---")</f>
        <v>شده</v>
      </c>
      <c r="AH224" s="144"/>
    </row>
    <row r="225" spans="1:34" ht="34.9" hidden="1" customHeight="1">
      <c r="A225" s="170" t="s">
        <v>296</v>
      </c>
      <c r="B225" s="47">
        <f>IFERROR(INDEX('اطلاعات انشعابات شرکتها'!A:BB,MATCH(A225,'اطلاعات انشعابات شرکتها'!A:A,0),MATCH(B$1,'اطلاعات انشعابات شرکتها'!$1:$1,0)),0)</f>
        <v>147</v>
      </c>
      <c r="C225" s="48">
        <f>IFERROR(INDEX('اطلاعات انشعابات شرکتها'!A:BB,MATCH(A225,'اطلاعات انشعابات شرکتها'!A:A,0),MATCH(C$1,'اطلاعات انشعابات شرکتها'!$1:$1,0)),0)</f>
        <v>0</v>
      </c>
      <c r="D225" s="45"/>
      <c r="E225" s="171">
        <v>4</v>
      </c>
      <c r="F225" s="170">
        <v>99</v>
      </c>
      <c r="G225" s="47" t="str">
        <f t="shared" si="31"/>
        <v>99/4</v>
      </c>
      <c r="H225" s="47" t="str">
        <f>IFERROR(INDEX('اطلاعات دوره'!A:Z,MATCH(G225,'اطلاعات دوره'!C:C,0),MATCH(H$1,'اطلاعات دوره'!$1:$1,0)),0)</f>
        <v>99/02/01</v>
      </c>
      <c r="I225" s="47" t="str">
        <f>IFERROR(INDEX('اطلاعات دوره'!A:Z,MATCH(G225,'اطلاعات دوره'!C:C,0),MATCH(I$1,'اطلاعات دوره'!$1:$1,0)),0)</f>
        <v>99/04/31</v>
      </c>
      <c r="J225" s="48">
        <f>IFERROR(INDEX('اطلاعات دوره'!A:Z,MATCH(G225,'اطلاعات دوره'!C:C,0),MATCH(J$1,'اطلاعات دوره'!$1:$1,0)),0)</f>
        <v>93</v>
      </c>
      <c r="K225" s="46"/>
      <c r="L225" s="158" t="str">
        <f>IFERROR(INDEX('اطلاعات دوره'!A:Z,MATCH(G225,'اطلاعات دوره'!C:C,0)-1,MATCH("عنوان",'اطلاعات دوره'!$1:$1,0)),"---")</f>
        <v>99/3</v>
      </c>
      <c r="M225" s="47" t="str">
        <f t="shared" si="32"/>
        <v>ماهان تدبیر پارت-99/3</v>
      </c>
      <c r="N225" s="48" t="str">
        <f t="shared" si="33"/>
        <v>ماهان تدبیر پارت-99/4</v>
      </c>
      <c r="O225" s="45"/>
      <c r="P225" s="158">
        <f>IFERROR(INDEX('قرائت کنتور'!A:AZ,MATCH(A225&amp;"-"&amp;"گاز",'قرائت کنتور'!B:B,0),MATCH(L225,'قرائت کنتور'!$1:$1,0)),0)</f>
        <v>0</v>
      </c>
      <c r="Q225" s="47">
        <f>IFERROR(INDEX('قرائت کنتور'!A:AZ,MATCH(A225&amp;"-"&amp;"گاز",'قرائت کنتور'!B:B,0),MATCH(G225,'قرائت کنتور'!$1:$1,0)),0)</f>
        <v>12844</v>
      </c>
      <c r="R225" s="47">
        <f t="shared" si="34"/>
        <v>12844</v>
      </c>
      <c r="S225" s="45"/>
      <c r="T225" s="155">
        <f>IFERROR(INDEX('تعرفه ها'!A:Z,MATCH("بهای هر متر مکعب گاز مصرفی",'تعرفه ها'!$B:$B,0),MATCH(F225,'تعرفه ها'!$2:$2,0)),"---")</f>
        <v>1150</v>
      </c>
      <c r="U225" s="50">
        <f t="shared" si="35"/>
        <v>14770600</v>
      </c>
      <c r="V225" s="50">
        <f>IFERROR(ROUND(R225*INDEX('تعرفه ها'!A:Z,MATCH("عوارض گاز به ازاء هر متر مکعب",'تعرفه ها'!$B:$B,0),MATCH(F225,'تعرفه ها'!$2:$2,0)),0),"---")</f>
        <v>0</v>
      </c>
      <c r="W225" s="50">
        <f>IFERROR(ROUND(((U225+V225)*INDEX('تعرفه ها'!A:Z,MATCH("هزینه نگهداری و تعمیرات شبکه گاز",'تعرفه ها'!$B:$B,0),MATCH(F225,'تعرفه ها'!$2:$2,0))/100),0),"---")</f>
        <v>1477060</v>
      </c>
      <c r="X225" s="50">
        <f>IFERROR(IF(INDEX('اطلاعات دوره'!A:Z,MATCH(G225,'اطلاعات دوره'!C:C,0),MATCH("گاز",'اطلاعات دوره'!$1:$1,0))="دارد",ROUND((U225+V225)*INDEX('تعرفه ها'!A:Z,MATCH("پیک فصلی گاز",'تعرفه ها'!$B:$B,0),MATCH(F225,'تعرفه ها'!$2:$2,0))/100,0),0),"---")</f>
        <v>0</v>
      </c>
      <c r="Y225" s="50">
        <f>IFERROR(ROUND(SUM(U225+V225+W225+X225)*INDEX('تعرفه ها'!A:Z,MATCH("مالیات گاز",'تعرفه ها'!$B:$B,0),MATCH(F225,'تعرفه ها'!$2:$2,0))/100,0),"---")</f>
        <v>0</v>
      </c>
      <c r="Z225" s="50">
        <f t="shared" si="36"/>
        <v>16247660</v>
      </c>
      <c r="AA225" s="50" t="s">
        <v>108</v>
      </c>
      <c r="AB225" s="50" t="str">
        <f t="shared" si="37"/>
        <v>---</v>
      </c>
      <c r="AC225" s="50" t="str">
        <f t="shared" si="38"/>
        <v>---</v>
      </c>
      <c r="AD225" s="153" t="str">
        <f t="shared" si="39"/>
        <v>---</v>
      </c>
      <c r="AF225" s="155" t="str">
        <f>IFERROR(IF(INDEX(پرداخت!A:AZ,MATCH(A225&amp;" - "&amp;"گاز",پرداخت!$B:$B,0),MATCH(G225,پرداخت!$1:$1,0))="نشده","نشده","شده"),"---")</f>
        <v>---</v>
      </c>
      <c r="AH225" s="144"/>
    </row>
    <row r="226" spans="1:34" ht="34.9" hidden="1" customHeight="1">
      <c r="A226" s="170" t="s">
        <v>277</v>
      </c>
      <c r="B226" s="47">
        <f>IFERROR(INDEX('اطلاعات انشعابات شرکتها'!A:BB,MATCH(A226,'اطلاعات انشعابات شرکتها'!A:A,0),MATCH(B$1,'اطلاعات انشعابات شرکتها'!$1:$1,0)),0)</f>
        <v>148</v>
      </c>
      <c r="C226" s="48">
        <f>IFERROR(INDEX('اطلاعات انشعابات شرکتها'!A:BB,MATCH(A226,'اطلاعات انشعابات شرکتها'!A:A,0),MATCH(C$1,'اطلاعات انشعابات شرکتها'!$1:$1,0)),0)</f>
        <v>0</v>
      </c>
      <c r="D226" s="45"/>
      <c r="E226" s="171">
        <v>4</v>
      </c>
      <c r="F226" s="170">
        <v>99</v>
      </c>
      <c r="G226" s="47" t="str">
        <f t="shared" si="31"/>
        <v>99/4</v>
      </c>
      <c r="H226" s="47" t="str">
        <f>IFERROR(INDEX('اطلاعات دوره'!A:Z,MATCH(G226,'اطلاعات دوره'!C:C,0),MATCH(H$1,'اطلاعات دوره'!$1:$1,0)),0)</f>
        <v>99/02/01</v>
      </c>
      <c r="I226" s="47" t="str">
        <f>IFERROR(INDEX('اطلاعات دوره'!A:Z,MATCH(G226,'اطلاعات دوره'!C:C,0),MATCH(I$1,'اطلاعات دوره'!$1:$1,0)),0)</f>
        <v>99/04/31</v>
      </c>
      <c r="J226" s="48">
        <f>IFERROR(INDEX('اطلاعات دوره'!A:Z,MATCH(G226,'اطلاعات دوره'!C:C,0),MATCH(J$1,'اطلاعات دوره'!$1:$1,0)),0)</f>
        <v>93</v>
      </c>
      <c r="K226" s="46"/>
      <c r="L226" s="158" t="str">
        <f>IFERROR(INDEX('اطلاعات دوره'!A:Z,MATCH(G226,'اطلاعات دوره'!C:C,0)-1,MATCH("عنوان",'اطلاعات دوره'!$1:$1,0)),"---")</f>
        <v>99/3</v>
      </c>
      <c r="M226" s="47" t="str">
        <f t="shared" si="32"/>
        <v>مبین پویش صنعت پارس-99/3</v>
      </c>
      <c r="N226" s="48" t="str">
        <f t="shared" si="33"/>
        <v>مبین پویش صنعت پارس-99/4</v>
      </c>
      <c r="O226" s="45"/>
      <c r="P226" s="158">
        <f>IFERROR(INDEX('قرائت کنتور'!A:AZ,MATCH(A226&amp;"-"&amp;"گاز",'قرائت کنتور'!B:B,0),MATCH(L226,'قرائت کنتور'!$1:$1,0)),0)</f>
        <v>5933</v>
      </c>
      <c r="Q226" s="47">
        <f>IFERROR(INDEX('قرائت کنتور'!A:AZ,MATCH(A226&amp;"-"&amp;"گاز",'قرائت کنتور'!B:B,0),MATCH(G226,'قرائت کنتور'!$1:$1,0)),0)</f>
        <v>6000</v>
      </c>
      <c r="R226" s="47">
        <f t="shared" si="34"/>
        <v>67</v>
      </c>
      <c r="S226" s="45"/>
      <c r="T226" s="155">
        <f>IFERROR(INDEX('تعرفه ها'!A:Z,MATCH("بهای هر متر مکعب گاز مصرفی",'تعرفه ها'!$B:$B,0),MATCH(F226,'تعرفه ها'!$2:$2,0)),"---")</f>
        <v>1150</v>
      </c>
      <c r="U226" s="50">
        <f t="shared" si="35"/>
        <v>77050</v>
      </c>
      <c r="V226" s="50">
        <f>IFERROR(ROUND(R226*INDEX('تعرفه ها'!A:Z,MATCH("عوارض گاز به ازاء هر متر مکعب",'تعرفه ها'!$B:$B,0),MATCH(F226,'تعرفه ها'!$2:$2,0)),0),"---")</f>
        <v>0</v>
      </c>
      <c r="W226" s="50">
        <f>IFERROR(ROUND(((U226+V226)*INDEX('تعرفه ها'!A:Z,MATCH("هزینه نگهداری و تعمیرات شبکه گاز",'تعرفه ها'!$B:$B,0),MATCH(F226,'تعرفه ها'!$2:$2,0))/100),0),"---")</f>
        <v>7705</v>
      </c>
      <c r="X226" s="50">
        <f>IFERROR(IF(INDEX('اطلاعات دوره'!A:Z,MATCH(G226,'اطلاعات دوره'!C:C,0),MATCH("گاز",'اطلاعات دوره'!$1:$1,0))="دارد",ROUND((U226+V226)*INDEX('تعرفه ها'!A:Z,MATCH("پیک فصلی گاز",'تعرفه ها'!$B:$B,0),MATCH(F226,'تعرفه ها'!$2:$2,0))/100,0),0),"---")</f>
        <v>0</v>
      </c>
      <c r="Y226" s="50">
        <f>IFERROR(ROUND(SUM(U226+V226+W226+X226)*INDEX('تعرفه ها'!A:Z,MATCH("مالیات گاز",'تعرفه ها'!$B:$B,0),MATCH(F226,'تعرفه ها'!$2:$2,0))/100,0),"---")</f>
        <v>0</v>
      </c>
      <c r="Z226" s="50">
        <f t="shared" si="36"/>
        <v>84755</v>
      </c>
      <c r="AA226" s="50">
        <v>41475</v>
      </c>
      <c r="AB226" s="50">
        <f t="shared" si="37"/>
        <v>126230</v>
      </c>
      <c r="AC226" s="50">
        <f t="shared" si="38"/>
        <v>230</v>
      </c>
      <c r="AD226" s="153">
        <f t="shared" si="39"/>
        <v>126000</v>
      </c>
      <c r="AF226" s="155" t="str">
        <f>IFERROR(IF(INDEX(پرداخت!A:AZ,MATCH(A226&amp;" - "&amp;"گاز",پرداخت!$B:$B,0),MATCH(G226,پرداخت!$1:$1,0))="نشده","نشده","شده"),"---")</f>
        <v>شده</v>
      </c>
      <c r="AH226" s="144"/>
    </row>
    <row r="227" spans="1:34" ht="34.9" hidden="1" customHeight="1">
      <c r="A227" s="170" t="s">
        <v>281</v>
      </c>
      <c r="B227" s="47">
        <f>IFERROR(INDEX('اطلاعات انشعابات شرکتها'!A:BB,MATCH(A227,'اطلاعات انشعابات شرکتها'!A:A,0),MATCH(B$1,'اطلاعات انشعابات شرکتها'!$1:$1,0)),0)</f>
        <v>149</v>
      </c>
      <c r="C227" s="48">
        <f>IFERROR(INDEX('اطلاعات انشعابات شرکتها'!A:BB,MATCH(A227,'اطلاعات انشعابات شرکتها'!A:A,0),MATCH(C$1,'اطلاعات انشعابات شرکتها'!$1:$1,0)),0)</f>
        <v>0</v>
      </c>
      <c r="D227" s="45"/>
      <c r="E227" s="171">
        <v>4</v>
      </c>
      <c r="F227" s="170">
        <v>99</v>
      </c>
      <c r="G227" s="47" t="str">
        <f t="shared" si="31"/>
        <v>99/4</v>
      </c>
      <c r="H227" s="47" t="str">
        <f>IFERROR(INDEX('اطلاعات دوره'!A:Z,MATCH(G227,'اطلاعات دوره'!C:C,0),MATCH(H$1,'اطلاعات دوره'!$1:$1,0)),0)</f>
        <v>99/02/01</v>
      </c>
      <c r="I227" s="47" t="str">
        <f>IFERROR(INDEX('اطلاعات دوره'!A:Z,MATCH(G227,'اطلاعات دوره'!C:C,0),MATCH(I$1,'اطلاعات دوره'!$1:$1,0)),0)</f>
        <v>99/04/31</v>
      </c>
      <c r="J227" s="48">
        <f>IFERROR(INDEX('اطلاعات دوره'!A:Z,MATCH(G227,'اطلاعات دوره'!C:C,0),MATCH(J$1,'اطلاعات دوره'!$1:$1,0)),0)</f>
        <v>93</v>
      </c>
      <c r="K227" s="46"/>
      <c r="L227" s="158" t="str">
        <f>IFERROR(INDEX('اطلاعات دوره'!A:Z,MATCH(G227,'اطلاعات دوره'!C:C,0)-1,MATCH("عنوان",'اطلاعات دوره'!$1:$1,0)),"---")</f>
        <v>99/3</v>
      </c>
      <c r="M227" s="47" t="str">
        <f t="shared" si="32"/>
        <v>مطلق کاران شرق-99/3</v>
      </c>
      <c r="N227" s="48" t="str">
        <f t="shared" si="33"/>
        <v>مطلق کاران شرق-99/4</v>
      </c>
      <c r="O227" s="45"/>
      <c r="P227" s="158">
        <f>IFERROR(INDEX('قرائت کنتور'!A:AZ,MATCH(A227&amp;"-"&amp;"گاز",'قرائت کنتور'!B:B,0),MATCH(L227,'قرائت کنتور'!$1:$1,0)),0)</f>
        <v>13419</v>
      </c>
      <c r="Q227" s="47">
        <f>IFERROR(INDEX('قرائت کنتور'!A:AZ,MATCH(A227&amp;"-"&amp;"گاز",'قرائت کنتور'!B:B,0),MATCH(G227,'قرائت کنتور'!$1:$1,0)),0)</f>
        <v>13494</v>
      </c>
      <c r="R227" s="47">
        <f t="shared" si="34"/>
        <v>75</v>
      </c>
      <c r="S227" s="45"/>
      <c r="T227" s="155">
        <f>IFERROR(INDEX('تعرفه ها'!A:Z,MATCH("بهای هر متر مکعب گاز مصرفی",'تعرفه ها'!$B:$B,0),MATCH(F227,'تعرفه ها'!$2:$2,0)),"---")</f>
        <v>1150</v>
      </c>
      <c r="U227" s="50">
        <f t="shared" si="35"/>
        <v>86250</v>
      </c>
      <c r="V227" s="50">
        <f>IFERROR(ROUND(R227*INDEX('تعرفه ها'!A:Z,MATCH("عوارض گاز به ازاء هر متر مکعب",'تعرفه ها'!$B:$B,0),MATCH(F227,'تعرفه ها'!$2:$2,0)),0),"---")</f>
        <v>0</v>
      </c>
      <c r="W227" s="50">
        <f>IFERROR(ROUND(((U227+V227)*INDEX('تعرفه ها'!A:Z,MATCH("هزینه نگهداری و تعمیرات شبکه گاز",'تعرفه ها'!$B:$B,0),MATCH(F227,'تعرفه ها'!$2:$2,0))/100),0),"---")</f>
        <v>8625</v>
      </c>
      <c r="X227" s="50">
        <f>IFERROR(IF(INDEX('اطلاعات دوره'!A:Z,MATCH(G227,'اطلاعات دوره'!C:C,0),MATCH("گاز",'اطلاعات دوره'!$1:$1,0))="دارد",ROUND((U227+V227)*INDEX('تعرفه ها'!A:Z,MATCH("پیک فصلی گاز",'تعرفه ها'!$B:$B,0),MATCH(F227,'تعرفه ها'!$2:$2,0))/100,0),0),"---")</f>
        <v>0</v>
      </c>
      <c r="Y227" s="50">
        <f>IFERROR(ROUND(SUM(U227+V227+W227+X227)*INDEX('تعرفه ها'!A:Z,MATCH("مالیات گاز",'تعرفه ها'!$B:$B,0),MATCH(F227,'تعرفه ها'!$2:$2,0))/100,0),"---")</f>
        <v>0</v>
      </c>
      <c r="Z227" s="50">
        <f t="shared" si="36"/>
        <v>94875</v>
      </c>
      <c r="AA227" s="50">
        <v>3213805</v>
      </c>
      <c r="AB227" s="50">
        <f t="shared" si="37"/>
        <v>3308680</v>
      </c>
      <c r="AC227" s="50">
        <f t="shared" si="38"/>
        <v>680</v>
      </c>
      <c r="AD227" s="153">
        <f t="shared" si="39"/>
        <v>3308000</v>
      </c>
      <c r="AF227" s="155" t="str">
        <f>IFERROR(IF(INDEX(پرداخت!A:AZ,MATCH(A227&amp;" - "&amp;"گاز",پرداخت!$B:$B,0),MATCH(G227,پرداخت!$1:$1,0))="نشده","نشده","شده"),"---")</f>
        <v>شده</v>
      </c>
      <c r="AH227" s="144"/>
    </row>
    <row r="228" spans="1:34" ht="34.9" hidden="1" customHeight="1">
      <c r="A228" s="170" t="s">
        <v>282</v>
      </c>
      <c r="B228" s="47">
        <f>IFERROR(INDEX('اطلاعات انشعابات شرکتها'!A:BB,MATCH(A228,'اطلاعات انشعابات شرکتها'!A:A,0),MATCH(B$1,'اطلاعات انشعابات شرکتها'!$1:$1,0)),0)</f>
        <v>150</v>
      </c>
      <c r="C228" s="48">
        <f>IFERROR(INDEX('اطلاعات انشعابات شرکتها'!A:BB,MATCH(A228,'اطلاعات انشعابات شرکتها'!A:A,0),MATCH(C$1,'اطلاعات انشعابات شرکتها'!$1:$1,0)),0)</f>
        <v>0</v>
      </c>
      <c r="D228" s="45"/>
      <c r="E228" s="171">
        <v>4</v>
      </c>
      <c r="F228" s="170">
        <v>99</v>
      </c>
      <c r="G228" s="47" t="str">
        <f t="shared" si="31"/>
        <v>99/4</v>
      </c>
      <c r="H228" s="47" t="str">
        <f>IFERROR(INDEX('اطلاعات دوره'!A:Z,MATCH(G228,'اطلاعات دوره'!C:C,0),MATCH(H$1,'اطلاعات دوره'!$1:$1,0)),0)</f>
        <v>99/02/01</v>
      </c>
      <c r="I228" s="47" t="str">
        <f>IFERROR(INDEX('اطلاعات دوره'!A:Z,MATCH(G228,'اطلاعات دوره'!C:C,0),MATCH(I$1,'اطلاعات دوره'!$1:$1,0)),0)</f>
        <v>99/04/31</v>
      </c>
      <c r="J228" s="48">
        <f>IFERROR(INDEX('اطلاعات دوره'!A:Z,MATCH(G228,'اطلاعات دوره'!C:C,0),MATCH(J$1,'اطلاعات دوره'!$1:$1,0)),0)</f>
        <v>93</v>
      </c>
      <c r="K228" s="46"/>
      <c r="L228" s="158" t="str">
        <f>IFERROR(INDEX('اطلاعات دوره'!A:Z,MATCH(G228,'اطلاعات دوره'!C:C,0)-1,MATCH("عنوان",'اطلاعات دوره'!$1:$1,0)),"---")</f>
        <v>99/3</v>
      </c>
      <c r="M228" s="47" t="str">
        <f t="shared" si="32"/>
        <v>مهندسی زرین سامانه شرق-99/3</v>
      </c>
      <c r="N228" s="48" t="str">
        <f t="shared" si="33"/>
        <v>مهندسی زرین سامانه شرق-99/4</v>
      </c>
      <c r="O228" s="45"/>
      <c r="P228" s="158">
        <f>IFERROR(INDEX('قرائت کنتور'!A:AZ,MATCH(A228&amp;"-"&amp;"گاز",'قرائت کنتور'!B:B,0),MATCH(L228,'قرائت کنتور'!$1:$1,0)),0)</f>
        <v>3121</v>
      </c>
      <c r="Q228" s="47">
        <f>IFERROR(INDEX('قرائت کنتور'!A:AZ,MATCH(A228&amp;"-"&amp;"گاز",'قرائت کنتور'!B:B,0),MATCH(G228,'قرائت کنتور'!$1:$1,0)),0)</f>
        <v>3212</v>
      </c>
      <c r="R228" s="47">
        <f t="shared" si="34"/>
        <v>91</v>
      </c>
      <c r="S228" s="45"/>
      <c r="T228" s="155">
        <f>IFERROR(INDEX('تعرفه ها'!A:Z,MATCH("بهای هر متر مکعب گاز مصرفی",'تعرفه ها'!$B:$B,0),MATCH(F228,'تعرفه ها'!$2:$2,0)),"---")</f>
        <v>1150</v>
      </c>
      <c r="U228" s="50">
        <f t="shared" si="35"/>
        <v>104650</v>
      </c>
      <c r="V228" s="50">
        <f>IFERROR(ROUND(R228*INDEX('تعرفه ها'!A:Z,MATCH("عوارض گاز به ازاء هر متر مکعب",'تعرفه ها'!$B:$B,0),MATCH(F228,'تعرفه ها'!$2:$2,0)),0),"---")</f>
        <v>0</v>
      </c>
      <c r="W228" s="50">
        <f>IFERROR(ROUND(((U228+V228)*INDEX('تعرفه ها'!A:Z,MATCH("هزینه نگهداری و تعمیرات شبکه گاز",'تعرفه ها'!$B:$B,0),MATCH(F228,'تعرفه ها'!$2:$2,0))/100),0),"---")</f>
        <v>10465</v>
      </c>
      <c r="X228" s="50">
        <f>IFERROR(IF(INDEX('اطلاعات دوره'!A:Z,MATCH(G228,'اطلاعات دوره'!C:C,0),MATCH("گاز",'اطلاعات دوره'!$1:$1,0))="دارد",ROUND((U228+V228)*INDEX('تعرفه ها'!A:Z,MATCH("پیک فصلی گاز",'تعرفه ها'!$B:$B,0),MATCH(F228,'تعرفه ها'!$2:$2,0))/100,0),0),"---")</f>
        <v>0</v>
      </c>
      <c r="Y228" s="50">
        <f>IFERROR(ROUND(SUM(U228+V228+W228+X228)*INDEX('تعرفه ها'!A:Z,MATCH("مالیات گاز",'تعرفه ها'!$B:$B,0),MATCH(F228,'تعرفه ها'!$2:$2,0))/100,0),"---")</f>
        <v>0</v>
      </c>
      <c r="Z228" s="50">
        <f t="shared" si="36"/>
        <v>115115</v>
      </c>
      <c r="AA228" s="50">
        <v>3807650</v>
      </c>
      <c r="AB228" s="50">
        <f t="shared" si="37"/>
        <v>3922765</v>
      </c>
      <c r="AC228" s="50">
        <f t="shared" si="38"/>
        <v>765</v>
      </c>
      <c r="AD228" s="153">
        <f t="shared" si="39"/>
        <v>3922000</v>
      </c>
      <c r="AF228" s="155" t="str">
        <f>IFERROR(IF(INDEX(پرداخت!A:AZ,MATCH(A228&amp;" - "&amp;"گاز",پرداخت!$B:$B,0),MATCH(G228,پرداخت!$1:$1,0))="نشده","نشده","شده"),"---")</f>
        <v>شده</v>
      </c>
      <c r="AH228" s="144"/>
    </row>
    <row r="229" spans="1:34" ht="34.9" hidden="1" customHeight="1">
      <c r="A229" s="170" t="s">
        <v>283</v>
      </c>
      <c r="B229" s="47">
        <f>IFERROR(INDEX('اطلاعات انشعابات شرکتها'!A:BB,MATCH(A229,'اطلاعات انشعابات شرکتها'!A:A,0),MATCH(B$1,'اطلاعات انشعابات شرکتها'!$1:$1,0)),0)</f>
        <v>151</v>
      </c>
      <c r="C229" s="48">
        <f>IFERROR(INDEX('اطلاعات انشعابات شرکتها'!A:BB,MATCH(A229,'اطلاعات انشعابات شرکتها'!A:A,0),MATCH(C$1,'اطلاعات انشعابات شرکتها'!$1:$1,0)),0)</f>
        <v>0</v>
      </c>
      <c r="D229" s="45"/>
      <c r="E229" s="171">
        <v>4</v>
      </c>
      <c r="F229" s="170">
        <v>99</v>
      </c>
      <c r="G229" s="47" t="str">
        <f t="shared" si="31"/>
        <v>99/4</v>
      </c>
      <c r="H229" s="47" t="str">
        <f>IFERROR(INDEX('اطلاعات دوره'!A:Z,MATCH(G229,'اطلاعات دوره'!C:C,0),MATCH(H$1,'اطلاعات دوره'!$1:$1,0)),0)</f>
        <v>99/02/01</v>
      </c>
      <c r="I229" s="47" t="str">
        <f>IFERROR(INDEX('اطلاعات دوره'!A:Z,MATCH(G229,'اطلاعات دوره'!C:C,0),MATCH(I$1,'اطلاعات دوره'!$1:$1,0)),0)</f>
        <v>99/04/31</v>
      </c>
      <c r="J229" s="48">
        <f>IFERROR(INDEX('اطلاعات دوره'!A:Z,MATCH(G229,'اطلاعات دوره'!C:C,0),MATCH(J$1,'اطلاعات دوره'!$1:$1,0)),0)</f>
        <v>93</v>
      </c>
      <c r="K229" s="46"/>
      <c r="L229" s="158" t="str">
        <f>IFERROR(INDEX('اطلاعات دوره'!A:Z,MATCH(G229,'اطلاعات دوره'!C:C,0)-1,MATCH("عنوان",'اطلاعات دوره'!$1:$1,0)),"---")</f>
        <v>99/3</v>
      </c>
      <c r="M229" s="47" t="str">
        <f t="shared" si="32"/>
        <v>مهندسی ماشین های دوار خاور طوس-99/3</v>
      </c>
      <c r="N229" s="48" t="str">
        <f t="shared" si="33"/>
        <v>مهندسی ماشین های دوار خاور طوس-99/4</v>
      </c>
      <c r="O229" s="45"/>
      <c r="P229" s="158">
        <f>IFERROR(INDEX('قرائت کنتور'!A:AZ,MATCH(A229&amp;"-"&amp;"گاز",'قرائت کنتور'!B:B,0),MATCH(L229,'قرائت کنتور'!$1:$1,0)),0)</f>
        <v>163650</v>
      </c>
      <c r="Q229" s="47">
        <f>IFERROR(INDEX('قرائت کنتور'!A:AZ,MATCH(A229&amp;"-"&amp;"گاز",'قرائت کنتور'!B:B,0),MATCH(G229,'قرائت کنتور'!$1:$1,0)),0)</f>
        <v>163815</v>
      </c>
      <c r="R229" s="47">
        <f t="shared" si="34"/>
        <v>165</v>
      </c>
      <c r="S229" s="45"/>
      <c r="T229" s="155">
        <f>IFERROR(INDEX('تعرفه ها'!A:Z,MATCH("بهای هر متر مکعب گاز مصرفی",'تعرفه ها'!$B:$B,0),MATCH(F229,'تعرفه ها'!$2:$2,0)),"---")</f>
        <v>1150</v>
      </c>
      <c r="U229" s="50">
        <f t="shared" si="35"/>
        <v>189750</v>
      </c>
      <c r="V229" s="50">
        <f>IFERROR(ROUND(R229*INDEX('تعرفه ها'!A:Z,MATCH("عوارض گاز به ازاء هر متر مکعب",'تعرفه ها'!$B:$B,0),MATCH(F229,'تعرفه ها'!$2:$2,0)),0),"---")</f>
        <v>0</v>
      </c>
      <c r="W229" s="50">
        <f>IFERROR(ROUND(((U229+V229)*INDEX('تعرفه ها'!A:Z,MATCH("هزینه نگهداری و تعمیرات شبکه گاز",'تعرفه ها'!$B:$B,0),MATCH(F229,'تعرفه ها'!$2:$2,0))/100),0),"---")</f>
        <v>18975</v>
      </c>
      <c r="X229" s="50">
        <f>IFERROR(IF(INDEX('اطلاعات دوره'!A:Z,MATCH(G229,'اطلاعات دوره'!C:C,0),MATCH("گاز",'اطلاعات دوره'!$1:$1,0))="دارد",ROUND((U229+V229)*INDEX('تعرفه ها'!A:Z,MATCH("پیک فصلی گاز",'تعرفه ها'!$B:$B,0),MATCH(F229,'تعرفه ها'!$2:$2,0))/100,0),0),"---")</f>
        <v>0</v>
      </c>
      <c r="Y229" s="50">
        <f>IFERROR(ROUND(SUM(U229+V229+W229+X229)*INDEX('تعرفه ها'!A:Z,MATCH("مالیات گاز",'تعرفه ها'!$B:$B,0),MATCH(F229,'تعرفه ها'!$2:$2,0))/100,0),"---")</f>
        <v>0</v>
      </c>
      <c r="Z229" s="50">
        <f t="shared" si="36"/>
        <v>208725</v>
      </c>
      <c r="AA229" s="50">
        <v>28480305</v>
      </c>
      <c r="AB229" s="50">
        <f t="shared" si="37"/>
        <v>28689030</v>
      </c>
      <c r="AC229" s="50">
        <f t="shared" si="38"/>
        <v>30</v>
      </c>
      <c r="AD229" s="153">
        <f t="shared" si="39"/>
        <v>28689000</v>
      </c>
      <c r="AF229" s="155" t="str">
        <f>IFERROR(IF(INDEX(پرداخت!A:AZ,MATCH(A229&amp;" - "&amp;"گاز",پرداخت!$B:$B,0),MATCH(G229,پرداخت!$1:$1,0))="نشده","نشده","شده"),"---")</f>
        <v>شده</v>
      </c>
      <c r="AH229" s="144"/>
    </row>
    <row r="230" spans="1:34" ht="34.9" hidden="1" customHeight="1">
      <c r="A230" s="170" t="s">
        <v>297</v>
      </c>
      <c r="B230" s="47">
        <f>IFERROR(INDEX('اطلاعات انشعابات شرکتها'!A:BB,MATCH(A230,'اطلاعات انشعابات شرکتها'!A:A,0),MATCH(B$1,'اطلاعات انشعابات شرکتها'!$1:$1,0)),0)</f>
        <v>152</v>
      </c>
      <c r="C230" s="48">
        <f>IFERROR(INDEX('اطلاعات انشعابات شرکتها'!A:BB,MATCH(A230,'اطلاعات انشعابات شرکتها'!A:A,0),MATCH(C$1,'اطلاعات انشعابات شرکتها'!$1:$1,0)),0)</f>
        <v>0</v>
      </c>
      <c r="D230" s="45"/>
      <c r="E230" s="171">
        <v>4</v>
      </c>
      <c r="F230" s="170">
        <v>99</v>
      </c>
      <c r="G230" s="47" t="str">
        <f t="shared" si="31"/>
        <v>99/4</v>
      </c>
      <c r="H230" s="47" t="str">
        <f>IFERROR(INDEX('اطلاعات دوره'!A:Z,MATCH(G230,'اطلاعات دوره'!C:C,0),MATCH(H$1,'اطلاعات دوره'!$1:$1,0)),0)</f>
        <v>99/02/01</v>
      </c>
      <c r="I230" s="47" t="str">
        <f>IFERROR(INDEX('اطلاعات دوره'!A:Z,MATCH(G230,'اطلاعات دوره'!C:C,0),MATCH(I$1,'اطلاعات دوره'!$1:$1,0)),0)</f>
        <v>99/04/31</v>
      </c>
      <c r="J230" s="48">
        <f>IFERROR(INDEX('اطلاعات دوره'!A:Z,MATCH(G230,'اطلاعات دوره'!C:C,0),MATCH(J$1,'اطلاعات دوره'!$1:$1,0)),0)</f>
        <v>93</v>
      </c>
      <c r="K230" s="46"/>
      <c r="L230" s="158" t="str">
        <f>IFERROR(INDEX('اطلاعات دوره'!A:Z,MATCH(G230,'اطلاعات دوره'!C:C,0)-1,MATCH("عنوان",'اطلاعات دوره'!$1:$1,0)),"---")</f>
        <v>99/3</v>
      </c>
      <c r="M230" s="47" t="str">
        <f t="shared" si="32"/>
        <v>موسسه علوم و صنایع غذایی (سوله)-99/3</v>
      </c>
      <c r="N230" s="48" t="str">
        <f t="shared" si="33"/>
        <v>موسسه علوم و صنایع غذایی (سوله)-99/4</v>
      </c>
      <c r="O230" s="45"/>
      <c r="P230" s="158">
        <f>IFERROR(INDEX('قرائت کنتور'!A:AZ,MATCH(A230&amp;"-"&amp;"گاز",'قرائت کنتور'!B:B,0),MATCH(L230,'قرائت کنتور'!$1:$1,0)),0)</f>
        <v>53548</v>
      </c>
      <c r="Q230" s="47">
        <f>IFERROR(INDEX('قرائت کنتور'!A:AZ,MATCH(A230&amp;"-"&amp;"گاز",'قرائت کنتور'!B:B,0),MATCH(G230,'قرائت کنتور'!$1:$1,0)),0)</f>
        <v>53548</v>
      </c>
      <c r="R230" s="47">
        <f t="shared" si="34"/>
        <v>0</v>
      </c>
      <c r="S230" s="45"/>
      <c r="T230" s="155">
        <f>IFERROR(INDEX('تعرفه ها'!A:Z,MATCH("بهای هر متر مکعب گاز مصرفی",'تعرفه ها'!$B:$B,0),MATCH(F230,'تعرفه ها'!$2:$2,0)),"---")</f>
        <v>1150</v>
      </c>
      <c r="U230" s="50">
        <f t="shared" si="35"/>
        <v>0</v>
      </c>
      <c r="V230" s="50">
        <f>IFERROR(ROUND(R230*INDEX('تعرفه ها'!A:Z,MATCH("عوارض گاز به ازاء هر متر مکعب",'تعرفه ها'!$B:$B,0),MATCH(F230,'تعرفه ها'!$2:$2,0)),0),"---")</f>
        <v>0</v>
      </c>
      <c r="W230" s="50">
        <f>IFERROR(ROUND(((U230+V230)*INDEX('تعرفه ها'!A:Z,MATCH("هزینه نگهداری و تعمیرات شبکه گاز",'تعرفه ها'!$B:$B,0),MATCH(F230,'تعرفه ها'!$2:$2,0))/100),0),"---")</f>
        <v>0</v>
      </c>
      <c r="X230" s="50">
        <f>IFERROR(IF(INDEX('اطلاعات دوره'!A:Z,MATCH(G230,'اطلاعات دوره'!C:C,0),MATCH("گاز",'اطلاعات دوره'!$1:$1,0))="دارد",ROUND((U230+V230)*INDEX('تعرفه ها'!A:Z,MATCH("پیک فصلی گاز",'تعرفه ها'!$B:$B,0),MATCH(F230,'تعرفه ها'!$2:$2,0))/100,0),0),"---")</f>
        <v>0</v>
      </c>
      <c r="Y230" s="50">
        <f>IFERROR(ROUND(SUM(U230+V230+W230+X230)*INDEX('تعرفه ها'!A:Z,MATCH("مالیات گاز",'تعرفه ها'!$B:$B,0),MATCH(F230,'تعرفه ها'!$2:$2,0))/100,0),"---")</f>
        <v>0</v>
      </c>
      <c r="Z230" s="50">
        <f t="shared" si="36"/>
        <v>0</v>
      </c>
      <c r="AA230" s="50" t="s">
        <v>108</v>
      </c>
      <c r="AB230" s="50" t="str">
        <f t="shared" si="37"/>
        <v>---</v>
      </c>
      <c r="AC230" s="50" t="str">
        <f t="shared" si="38"/>
        <v>---</v>
      </c>
      <c r="AD230" s="153" t="str">
        <f t="shared" si="39"/>
        <v>---</v>
      </c>
      <c r="AF230" s="155" t="str">
        <f>IFERROR(IF(INDEX(پرداخت!A:AZ,MATCH(A230&amp;" - "&amp;"گاز",پرداخت!$B:$B,0),MATCH(G230,پرداخت!$1:$1,0))="نشده","نشده","شده"),"---")</f>
        <v>---</v>
      </c>
      <c r="AH230" s="144"/>
    </row>
    <row r="231" spans="1:34" ht="34.9" hidden="1" customHeight="1">
      <c r="A231" s="170" t="s">
        <v>221</v>
      </c>
      <c r="B231" s="47">
        <f>IFERROR(INDEX('اطلاعات انشعابات شرکتها'!A:BB,MATCH(A231,'اطلاعات انشعابات شرکتها'!A:A,0),MATCH(B$1,'اطلاعات انشعابات شرکتها'!$1:$1,0)),0)</f>
        <v>113</v>
      </c>
      <c r="C231" s="48">
        <f>IFERROR(INDEX('اطلاعات انشعابات شرکتها'!A:BB,MATCH(A231,'اطلاعات انشعابات شرکتها'!A:A,0),MATCH(C$1,'اطلاعات انشعابات شرکتها'!$1:$1,0)),0)</f>
        <v>0</v>
      </c>
      <c r="D231" s="45"/>
      <c r="E231" s="171">
        <v>4</v>
      </c>
      <c r="F231" s="170">
        <v>99</v>
      </c>
      <c r="G231" s="47" t="str">
        <f t="shared" si="31"/>
        <v>99/4</v>
      </c>
      <c r="H231" s="47" t="str">
        <f>IFERROR(INDEX('اطلاعات دوره'!A:Z,MATCH(G231,'اطلاعات دوره'!C:C,0),MATCH(H$1,'اطلاعات دوره'!$1:$1,0)),0)</f>
        <v>99/02/01</v>
      </c>
      <c r="I231" s="47" t="str">
        <f>IFERROR(INDEX('اطلاعات دوره'!A:Z,MATCH(G231,'اطلاعات دوره'!C:C,0),MATCH(I$1,'اطلاعات دوره'!$1:$1,0)),0)</f>
        <v>99/04/31</v>
      </c>
      <c r="J231" s="48">
        <f>IFERROR(INDEX('اطلاعات دوره'!A:Z,MATCH(G231,'اطلاعات دوره'!C:C,0),MATCH(J$1,'اطلاعات دوره'!$1:$1,0)),0)</f>
        <v>93</v>
      </c>
      <c r="K231" s="46"/>
      <c r="L231" s="158" t="str">
        <f>IFERROR(INDEX('اطلاعات دوره'!A:Z,MATCH(G231,'اطلاعات دوره'!C:C,0)-1,MATCH("عنوان",'اطلاعات دوره'!$1:$1,0)),"---")</f>
        <v>99/3</v>
      </c>
      <c r="M231" s="47" t="str">
        <f t="shared" si="32"/>
        <v>پایلوت سرامیک (سوله)-99/3</v>
      </c>
      <c r="N231" s="48" t="str">
        <f t="shared" si="33"/>
        <v>پایلوت سرامیک (سوله)-99/4</v>
      </c>
      <c r="O231" s="45"/>
      <c r="P231" s="158">
        <f>IFERROR(INDEX('قرائت کنتور'!A:AZ,MATCH(A231&amp;"-"&amp;"گاز",'قرائت کنتور'!B:B,0),MATCH(L231,'قرائت کنتور'!$1:$1,0)),0)</f>
        <v>100439</v>
      </c>
      <c r="Q231" s="47">
        <f>IFERROR(INDEX('قرائت کنتور'!A:AZ,MATCH(A231&amp;"-"&amp;"گاز",'قرائت کنتور'!B:B,0),MATCH(G231,'قرائت کنتور'!$1:$1,0)),0)</f>
        <v>100474</v>
      </c>
      <c r="R231" s="47">
        <f t="shared" si="34"/>
        <v>35</v>
      </c>
      <c r="S231" s="45"/>
      <c r="T231" s="155">
        <f>IFERROR(INDEX('تعرفه ها'!A:Z,MATCH("بهای هر متر مکعب گاز مصرفی",'تعرفه ها'!$B:$B,0),MATCH(F231,'تعرفه ها'!$2:$2,0)),"---")</f>
        <v>1150</v>
      </c>
      <c r="U231" s="50">
        <f t="shared" si="35"/>
        <v>40250</v>
      </c>
      <c r="V231" s="50">
        <f>IFERROR(ROUND(R231*INDEX('تعرفه ها'!A:Z,MATCH("عوارض گاز به ازاء هر متر مکعب",'تعرفه ها'!$B:$B,0),MATCH(F231,'تعرفه ها'!$2:$2,0)),0),"---")</f>
        <v>0</v>
      </c>
      <c r="W231" s="50">
        <f>IFERROR(ROUND(((U231+V231)*INDEX('تعرفه ها'!A:Z,MATCH("هزینه نگهداری و تعمیرات شبکه گاز",'تعرفه ها'!$B:$B,0),MATCH(F231,'تعرفه ها'!$2:$2,0))/100),0),"---")</f>
        <v>4025</v>
      </c>
      <c r="X231" s="50">
        <f>IFERROR(IF(INDEX('اطلاعات دوره'!A:Z,MATCH(G231,'اطلاعات دوره'!C:C,0),MATCH("گاز",'اطلاعات دوره'!$1:$1,0))="دارد",ROUND((U231+V231)*INDEX('تعرفه ها'!A:Z,MATCH("پیک فصلی گاز",'تعرفه ها'!$B:$B,0),MATCH(F231,'تعرفه ها'!$2:$2,0))/100,0),0),"---")</f>
        <v>0</v>
      </c>
      <c r="Y231" s="50">
        <f>IFERROR(ROUND(SUM(U231+V231+W231+X231)*INDEX('تعرفه ها'!A:Z,MATCH("مالیات گاز",'تعرفه ها'!$B:$B,0),MATCH(F231,'تعرفه ها'!$2:$2,0))/100,0),"---")</f>
        <v>0</v>
      </c>
      <c r="Z231" s="50">
        <f t="shared" si="36"/>
        <v>44275</v>
      </c>
      <c r="AA231" s="50">
        <v>1543300</v>
      </c>
      <c r="AB231" s="50">
        <f t="shared" si="37"/>
        <v>1587575</v>
      </c>
      <c r="AC231" s="50">
        <f t="shared" si="38"/>
        <v>575</v>
      </c>
      <c r="AD231" s="153">
        <f t="shared" si="39"/>
        <v>1587000</v>
      </c>
      <c r="AF231" s="155" t="str">
        <f>IFERROR(IF(INDEX(پرداخت!A:AZ,MATCH(A231&amp;" - "&amp;"گاز",پرداخت!$B:$B,0),MATCH(G231,پرداخت!$1:$1,0))="نشده","نشده","شده"),"---")</f>
        <v>شده</v>
      </c>
      <c r="AH231" s="144"/>
    </row>
    <row r="232" spans="1:34" ht="34.9" hidden="1" customHeight="1">
      <c r="A232" s="170"/>
      <c r="B232" s="47">
        <f>IFERROR(INDEX('اطلاعات انشعابات شرکتها'!A:BB,MATCH(A232,'اطلاعات انشعابات شرکتها'!A:A,0),MATCH(B$1,'اطلاعات انشعابات شرکتها'!$1:$1,0)),0)</f>
        <v>0</v>
      </c>
      <c r="C232" s="48">
        <f>IFERROR(INDEX('اطلاعات انشعابات شرکتها'!A:BB,MATCH(A232,'اطلاعات انشعابات شرکتها'!A:A,0),MATCH(C$1,'اطلاعات انشعابات شرکتها'!$1:$1,0)),0)</f>
        <v>0</v>
      </c>
      <c r="D232" s="45"/>
      <c r="E232" s="171"/>
      <c r="F232" s="170"/>
      <c r="G232" s="47" t="str">
        <f t="shared" si="31"/>
        <v>/</v>
      </c>
      <c r="H232" s="47">
        <f>IFERROR(INDEX('اطلاعات دوره'!A:Z,MATCH(G232,'اطلاعات دوره'!C:C,0),MATCH(H$1,'اطلاعات دوره'!$1:$1,0)),0)</f>
        <v>0</v>
      </c>
      <c r="I232" s="47">
        <f>IFERROR(INDEX('اطلاعات دوره'!A:Z,MATCH(G232,'اطلاعات دوره'!C:C,0),MATCH(I$1,'اطلاعات دوره'!$1:$1,0)),0)</f>
        <v>0</v>
      </c>
      <c r="J232" s="48">
        <f>IFERROR(INDEX('اطلاعات دوره'!A:Z,MATCH(G232,'اطلاعات دوره'!C:C,0),MATCH(J$1,'اطلاعات دوره'!$1:$1,0)),0)</f>
        <v>0</v>
      </c>
      <c r="K232" s="46"/>
      <c r="L232" s="158" t="str">
        <f>IFERROR(INDEX('اطلاعات دوره'!A:Z,MATCH(G232,'اطلاعات دوره'!C:C,0)-1,MATCH("عنوان",'اطلاعات دوره'!$1:$1,0)),"---")</f>
        <v>---</v>
      </c>
      <c r="M232" s="47" t="str">
        <f t="shared" si="32"/>
        <v>----</v>
      </c>
      <c r="N232" s="48" t="str">
        <f t="shared" si="33"/>
        <v>-/</v>
      </c>
      <c r="O232" s="45"/>
      <c r="P232" s="158">
        <f>IFERROR(INDEX('قرائت کنتور'!A:AZ,MATCH(A232&amp;"-"&amp;"گاز",'قرائت کنتور'!B:B,0),MATCH(L232,'قرائت کنتور'!$1:$1,0)),0)</f>
        <v>0</v>
      </c>
      <c r="Q232" s="47">
        <f>IFERROR(INDEX('قرائت کنتور'!A:AZ,MATCH(A232&amp;"-"&amp;"گاز",'قرائت کنتور'!B:B,0),MATCH(G232,'قرائت کنتور'!$1:$1,0)),0)</f>
        <v>0</v>
      </c>
      <c r="R232" s="47">
        <f t="shared" si="34"/>
        <v>0</v>
      </c>
      <c r="S232" s="45"/>
      <c r="T232" s="155" t="str">
        <f>IFERROR(INDEX('تعرفه ها'!A:Z,MATCH("بهای هر متر مکعب گاز مصرفی",'تعرفه ها'!$B:$B,0),MATCH(F232,'تعرفه ها'!$2:$2,0)),"---")</f>
        <v>---</v>
      </c>
      <c r="U232" s="50" t="str">
        <f t="shared" si="35"/>
        <v>---</v>
      </c>
      <c r="V232" s="50" t="str">
        <f>IFERROR(ROUND(R232*INDEX('تعرفه ها'!A:Z,MATCH("عوارض گاز به ازاء هر متر مکعب",'تعرفه ها'!$B:$B,0),MATCH(F232,'تعرفه ها'!$2:$2,0)),0),"---")</f>
        <v>---</v>
      </c>
      <c r="W232" s="50" t="str">
        <f>IFERROR(ROUND(((U232+V232)*INDEX('تعرفه ها'!A:Z,MATCH("هزینه نگهداری و تعمیرات شبکه گاز",'تعرفه ها'!$B:$B,0),MATCH(F232,'تعرفه ها'!$2:$2,0))/100),0),"---")</f>
        <v>---</v>
      </c>
      <c r="X232" s="50" t="str">
        <f>IFERROR(IF(INDEX('اطلاعات دوره'!A:Z,MATCH(G232,'اطلاعات دوره'!C:C,0),MATCH("گاز",'اطلاعات دوره'!$1:$1,0))="دارد",ROUND((U232+V232)*INDEX('تعرفه ها'!A:Z,MATCH("پیک فصلی گاز",'تعرفه ها'!$B:$B,0),MATCH(F232,'تعرفه ها'!$2:$2,0))/100,0),0),"---")</f>
        <v>---</v>
      </c>
      <c r="Y232" s="50" t="str">
        <f>IFERROR(ROUND(SUM(U232+V232+W232+X232)*INDEX('تعرفه ها'!A:Z,MATCH("مالیات گاز",'تعرفه ها'!$B:$B,0),MATCH(F232,'تعرفه ها'!$2:$2,0))/100,0),"---")</f>
        <v>---</v>
      </c>
      <c r="Z232" s="50" t="str">
        <f t="shared" si="36"/>
        <v>---</v>
      </c>
      <c r="AA232" s="50" t="str">
        <f t="shared" ref="AA232:AA285" si="40">IFERROR(IF(VLOOKUP(M232,N:AG,19,0)="شده",VLOOKUP(M232,N:AG,16,0),VLOOKUP(M232,N:AG,15,0)),"---")</f>
        <v>---</v>
      </c>
      <c r="AB232" s="50" t="str">
        <f t="shared" si="37"/>
        <v>---</v>
      </c>
      <c r="AC232" s="50" t="str">
        <f t="shared" si="38"/>
        <v>---</v>
      </c>
      <c r="AD232" s="153" t="str">
        <f t="shared" si="39"/>
        <v>---</v>
      </c>
      <c r="AF232" s="155" t="str">
        <f>IFERROR(IF(INDEX(پرداخت!A:AZ,MATCH(A232&amp;" - "&amp;"گاز",پرداخت!$B:$B,0),MATCH(G232,پرداخت!$1:$1,0))="نشده","نشده","شده"),"---")</f>
        <v>---</v>
      </c>
      <c r="AH232" s="144"/>
    </row>
    <row r="233" spans="1:34" ht="34.9" hidden="1" customHeight="1">
      <c r="A233" s="170"/>
      <c r="B233" s="47">
        <f>IFERROR(INDEX('اطلاعات انشعابات شرکتها'!A:BB,MATCH(A233,'اطلاعات انشعابات شرکتها'!A:A,0),MATCH(B$1,'اطلاعات انشعابات شرکتها'!$1:$1,0)),0)</f>
        <v>0</v>
      </c>
      <c r="C233" s="48">
        <f>IFERROR(INDEX('اطلاعات انشعابات شرکتها'!A:BB,MATCH(A233,'اطلاعات انشعابات شرکتها'!A:A,0),MATCH(C$1,'اطلاعات انشعابات شرکتها'!$1:$1,0)),0)</f>
        <v>0</v>
      </c>
      <c r="D233" s="45"/>
      <c r="E233" s="171"/>
      <c r="F233" s="170"/>
      <c r="G233" s="47" t="str">
        <f t="shared" si="31"/>
        <v>/</v>
      </c>
      <c r="H233" s="47">
        <f>IFERROR(INDEX('اطلاعات دوره'!A:Z,MATCH(G233,'اطلاعات دوره'!C:C,0),MATCH(H$1,'اطلاعات دوره'!$1:$1,0)),0)</f>
        <v>0</v>
      </c>
      <c r="I233" s="47">
        <f>IFERROR(INDEX('اطلاعات دوره'!A:Z,MATCH(G233,'اطلاعات دوره'!C:C,0),MATCH(I$1,'اطلاعات دوره'!$1:$1,0)),0)</f>
        <v>0</v>
      </c>
      <c r="J233" s="48">
        <f>IFERROR(INDEX('اطلاعات دوره'!A:Z,MATCH(G233,'اطلاعات دوره'!C:C,0),MATCH(J$1,'اطلاعات دوره'!$1:$1,0)),0)</f>
        <v>0</v>
      </c>
      <c r="K233" s="46"/>
      <c r="L233" s="158" t="str">
        <f>IFERROR(INDEX('اطلاعات دوره'!A:Z,MATCH(G233,'اطلاعات دوره'!C:C,0)-1,MATCH("عنوان",'اطلاعات دوره'!$1:$1,0)),"---")</f>
        <v>---</v>
      </c>
      <c r="M233" s="47" t="str">
        <f t="shared" si="32"/>
        <v>----</v>
      </c>
      <c r="N233" s="48" t="str">
        <f t="shared" si="33"/>
        <v>-/</v>
      </c>
      <c r="O233" s="45"/>
      <c r="P233" s="158">
        <f>IFERROR(INDEX('قرائت کنتور'!A:AZ,MATCH(A233&amp;"-"&amp;"گاز",'قرائت کنتور'!B:B,0),MATCH(L233,'قرائت کنتور'!$1:$1,0)),0)</f>
        <v>0</v>
      </c>
      <c r="Q233" s="47">
        <f>IFERROR(INDEX('قرائت کنتور'!A:AZ,MATCH(A233&amp;"-"&amp;"گاز",'قرائت کنتور'!B:B,0),MATCH(G233,'قرائت کنتور'!$1:$1,0)),0)</f>
        <v>0</v>
      </c>
      <c r="R233" s="47">
        <f t="shared" si="34"/>
        <v>0</v>
      </c>
      <c r="S233" s="45"/>
      <c r="T233" s="155" t="str">
        <f>IFERROR(INDEX('تعرفه ها'!A:Z,MATCH("بهای هر متر مکعب گاز مصرفی",'تعرفه ها'!$B:$B,0),MATCH(F233,'تعرفه ها'!$2:$2,0)),"---")</f>
        <v>---</v>
      </c>
      <c r="U233" s="50" t="str">
        <f t="shared" si="35"/>
        <v>---</v>
      </c>
      <c r="V233" s="50" t="str">
        <f>IFERROR(ROUND(R233*INDEX('تعرفه ها'!A:Z,MATCH("عوارض گاز به ازاء هر متر مکعب",'تعرفه ها'!$B:$B,0),MATCH(F233,'تعرفه ها'!$2:$2,0)),0),"---")</f>
        <v>---</v>
      </c>
      <c r="W233" s="50" t="str">
        <f>IFERROR(ROUND(((U233+V233)*INDEX('تعرفه ها'!A:Z,MATCH("هزینه نگهداری و تعمیرات شبکه گاز",'تعرفه ها'!$B:$B,0),MATCH(F233,'تعرفه ها'!$2:$2,0))/100),0),"---")</f>
        <v>---</v>
      </c>
      <c r="X233" s="50" t="str">
        <f>IFERROR(IF(INDEX('اطلاعات دوره'!A:Z,MATCH(G233,'اطلاعات دوره'!C:C,0),MATCH("گاز",'اطلاعات دوره'!$1:$1,0))="دارد",ROUND((U233+V233)*INDEX('تعرفه ها'!A:Z,MATCH("پیک فصلی گاز",'تعرفه ها'!$B:$B,0),MATCH(F233,'تعرفه ها'!$2:$2,0))/100,0),0),"---")</f>
        <v>---</v>
      </c>
      <c r="Y233" s="50" t="str">
        <f>IFERROR(ROUND(SUM(U233+V233+W233+X233)*INDEX('تعرفه ها'!A:Z,MATCH("مالیات گاز",'تعرفه ها'!$B:$B,0),MATCH(F233,'تعرفه ها'!$2:$2,0))/100,0),"---")</f>
        <v>---</v>
      </c>
      <c r="Z233" s="50" t="str">
        <f t="shared" si="36"/>
        <v>---</v>
      </c>
      <c r="AA233" s="50" t="str">
        <f t="shared" si="40"/>
        <v>---</v>
      </c>
      <c r="AB233" s="50" t="str">
        <f t="shared" si="37"/>
        <v>---</v>
      </c>
      <c r="AC233" s="50" t="str">
        <f t="shared" si="38"/>
        <v>---</v>
      </c>
      <c r="AD233" s="153" t="str">
        <f t="shared" si="39"/>
        <v>---</v>
      </c>
      <c r="AF233" s="155" t="str">
        <f>IFERROR(IF(INDEX(پرداخت!A:AZ,MATCH(A233&amp;" - "&amp;"گاز",پرداخت!$B:$B,0),MATCH(G233,پرداخت!$1:$1,0))="نشده","نشده","شده"),"---")</f>
        <v>---</v>
      </c>
      <c r="AH233" s="144"/>
    </row>
    <row r="234" spans="1:34" ht="34.9" hidden="1" customHeight="1">
      <c r="A234" s="170"/>
      <c r="B234" s="47">
        <f>IFERROR(INDEX('اطلاعات انشعابات شرکتها'!A:BB,MATCH(A234,'اطلاعات انشعابات شرکتها'!A:A,0),MATCH(B$1,'اطلاعات انشعابات شرکتها'!$1:$1,0)),0)</f>
        <v>0</v>
      </c>
      <c r="C234" s="48">
        <f>IFERROR(INDEX('اطلاعات انشعابات شرکتها'!A:BB,MATCH(A234,'اطلاعات انشعابات شرکتها'!A:A,0),MATCH(C$1,'اطلاعات انشعابات شرکتها'!$1:$1,0)),0)</f>
        <v>0</v>
      </c>
      <c r="D234" s="45"/>
      <c r="E234" s="171"/>
      <c r="F234" s="170"/>
      <c r="G234" s="47" t="str">
        <f t="shared" si="31"/>
        <v>/</v>
      </c>
      <c r="H234" s="47">
        <f>IFERROR(INDEX('اطلاعات دوره'!A:Z,MATCH(G234,'اطلاعات دوره'!C:C,0),MATCH(H$1,'اطلاعات دوره'!$1:$1,0)),0)</f>
        <v>0</v>
      </c>
      <c r="I234" s="47">
        <f>IFERROR(INDEX('اطلاعات دوره'!A:Z,MATCH(G234,'اطلاعات دوره'!C:C,0),MATCH(I$1,'اطلاعات دوره'!$1:$1,0)),0)</f>
        <v>0</v>
      </c>
      <c r="J234" s="48">
        <f>IFERROR(INDEX('اطلاعات دوره'!A:Z,MATCH(G234,'اطلاعات دوره'!C:C,0),MATCH(J$1,'اطلاعات دوره'!$1:$1,0)),0)</f>
        <v>0</v>
      </c>
      <c r="K234" s="46"/>
      <c r="L234" s="158" t="str">
        <f>IFERROR(INDEX('اطلاعات دوره'!A:Z,MATCH(G234,'اطلاعات دوره'!C:C,0)-1,MATCH("عنوان",'اطلاعات دوره'!$1:$1,0)),"---")</f>
        <v>---</v>
      </c>
      <c r="M234" s="47" t="str">
        <f t="shared" si="32"/>
        <v>----</v>
      </c>
      <c r="N234" s="48" t="str">
        <f t="shared" si="33"/>
        <v>-/</v>
      </c>
      <c r="O234" s="45"/>
      <c r="P234" s="158">
        <f>IFERROR(INDEX('قرائت کنتور'!A:AZ,MATCH(A234&amp;"-"&amp;"گاز",'قرائت کنتور'!B:B,0),MATCH(L234,'قرائت کنتور'!$1:$1,0)),0)</f>
        <v>0</v>
      </c>
      <c r="Q234" s="47">
        <f>IFERROR(INDEX('قرائت کنتور'!A:AZ,MATCH(A234&amp;"-"&amp;"گاز",'قرائت کنتور'!B:B,0),MATCH(G234,'قرائت کنتور'!$1:$1,0)),0)</f>
        <v>0</v>
      </c>
      <c r="R234" s="47">
        <f t="shared" si="34"/>
        <v>0</v>
      </c>
      <c r="S234" s="45"/>
      <c r="T234" s="155" t="str">
        <f>IFERROR(INDEX('تعرفه ها'!A:Z,MATCH("بهای هر متر مکعب گاز مصرفی",'تعرفه ها'!$B:$B,0),MATCH(F234,'تعرفه ها'!$2:$2,0)),"---")</f>
        <v>---</v>
      </c>
      <c r="U234" s="50" t="str">
        <f t="shared" si="35"/>
        <v>---</v>
      </c>
      <c r="V234" s="50" t="str">
        <f>IFERROR(ROUND(R234*INDEX('تعرفه ها'!A:Z,MATCH("عوارض گاز به ازاء هر متر مکعب",'تعرفه ها'!$B:$B,0),MATCH(F234,'تعرفه ها'!$2:$2,0)),0),"---")</f>
        <v>---</v>
      </c>
      <c r="W234" s="50" t="str">
        <f>IFERROR(ROUND(((U234+V234)*INDEX('تعرفه ها'!A:Z,MATCH("هزینه نگهداری و تعمیرات شبکه گاز",'تعرفه ها'!$B:$B,0),MATCH(F234,'تعرفه ها'!$2:$2,0))/100),0),"---")</f>
        <v>---</v>
      </c>
      <c r="X234" s="50" t="str">
        <f>IFERROR(IF(INDEX('اطلاعات دوره'!A:Z,MATCH(G234,'اطلاعات دوره'!C:C,0),MATCH("گاز",'اطلاعات دوره'!$1:$1,0))="دارد",ROUND((U234+V234)*INDEX('تعرفه ها'!A:Z,MATCH("پیک فصلی گاز",'تعرفه ها'!$B:$B,0),MATCH(F234,'تعرفه ها'!$2:$2,0))/100,0),0),"---")</f>
        <v>---</v>
      </c>
      <c r="Y234" s="50" t="str">
        <f>IFERROR(ROUND(SUM(U234+V234+W234+X234)*INDEX('تعرفه ها'!A:Z,MATCH("مالیات گاز",'تعرفه ها'!$B:$B,0),MATCH(F234,'تعرفه ها'!$2:$2,0))/100,0),"---")</f>
        <v>---</v>
      </c>
      <c r="Z234" s="50" t="str">
        <f t="shared" si="36"/>
        <v>---</v>
      </c>
      <c r="AA234" s="50" t="str">
        <f t="shared" si="40"/>
        <v>---</v>
      </c>
      <c r="AB234" s="50" t="str">
        <f t="shared" si="37"/>
        <v>---</v>
      </c>
      <c r="AC234" s="50" t="str">
        <f t="shared" si="38"/>
        <v>---</v>
      </c>
      <c r="AD234" s="153" t="str">
        <f t="shared" si="39"/>
        <v>---</v>
      </c>
      <c r="AF234" s="155" t="str">
        <f>IFERROR(IF(INDEX(پرداخت!A:AZ,MATCH(A234&amp;" - "&amp;"گاز",پرداخت!$B:$B,0),MATCH(G234,پرداخت!$1:$1,0))="نشده","نشده","شده"),"---")</f>
        <v>---</v>
      </c>
      <c r="AH234" s="144"/>
    </row>
    <row r="235" spans="1:34" ht="34.9" hidden="1" customHeight="1">
      <c r="A235" s="170"/>
      <c r="B235" s="47">
        <f>IFERROR(INDEX('اطلاعات انشعابات شرکتها'!A:BB,MATCH(A235,'اطلاعات انشعابات شرکتها'!A:A,0),MATCH(B$1,'اطلاعات انشعابات شرکتها'!$1:$1,0)),0)</f>
        <v>0</v>
      </c>
      <c r="C235" s="48">
        <f>IFERROR(INDEX('اطلاعات انشعابات شرکتها'!A:BB,MATCH(A235,'اطلاعات انشعابات شرکتها'!A:A,0),MATCH(C$1,'اطلاعات انشعابات شرکتها'!$1:$1,0)),0)</f>
        <v>0</v>
      </c>
      <c r="D235" s="45"/>
      <c r="E235" s="171"/>
      <c r="F235" s="170"/>
      <c r="G235" s="47" t="str">
        <f t="shared" si="31"/>
        <v>/</v>
      </c>
      <c r="H235" s="47">
        <f>IFERROR(INDEX('اطلاعات دوره'!A:Z,MATCH(G235,'اطلاعات دوره'!C:C,0),MATCH(H$1,'اطلاعات دوره'!$1:$1,0)),0)</f>
        <v>0</v>
      </c>
      <c r="I235" s="47">
        <f>IFERROR(INDEX('اطلاعات دوره'!A:Z,MATCH(G235,'اطلاعات دوره'!C:C,0),MATCH(I$1,'اطلاعات دوره'!$1:$1,0)),0)</f>
        <v>0</v>
      </c>
      <c r="J235" s="48">
        <f>IFERROR(INDEX('اطلاعات دوره'!A:Z,MATCH(G235,'اطلاعات دوره'!C:C,0),MATCH(J$1,'اطلاعات دوره'!$1:$1,0)),0)</f>
        <v>0</v>
      </c>
      <c r="K235" s="46"/>
      <c r="L235" s="158" t="str">
        <f>IFERROR(INDEX('اطلاعات دوره'!A:Z,MATCH(G235,'اطلاعات دوره'!C:C,0)-1,MATCH("عنوان",'اطلاعات دوره'!$1:$1,0)),"---")</f>
        <v>---</v>
      </c>
      <c r="M235" s="47" t="str">
        <f t="shared" si="32"/>
        <v>----</v>
      </c>
      <c r="N235" s="48" t="str">
        <f t="shared" si="33"/>
        <v>-/</v>
      </c>
      <c r="O235" s="45"/>
      <c r="P235" s="158">
        <f>IFERROR(INDEX('قرائت کنتور'!A:AZ,MATCH(A235&amp;"-"&amp;"گاز",'قرائت کنتور'!B:B,0),MATCH(L235,'قرائت کنتور'!$1:$1,0)),0)</f>
        <v>0</v>
      </c>
      <c r="Q235" s="47">
        <f>IFERROR(INDEX('قرائت کنتور'!A:AZ,MATCH(A235&amp;"-"&amp;"گاز",'قرائت کنتور'!B:B,0),MATCH(G235,'قرائت کنتور'!$1:$1,0)),0)</f>
        <v>0</v>
      </c>
      <c r="R235" s="47">
        <f t="shared" si="34"/>
        <v>0</v>
      </c>
      <c r="S235" s="45"/>
      <c r="T235" s="155" t="str">
        <f>IFERROR(INDEX('تعرفه ها'!A:Z,MATCH("بهای هر متر مکعب گاز مصرفی",'تعرفه ها'!$B:$B,0),MATCH(F235,'تعرفه ها'!$2:$2,0)),"---")</f>
        <v>---</v>
      </c>
      <c r="U235" s="50" t="str">
        <f t="shared" si="35"/>
        <v>---</v>
      </c>
      <c r="V235" s="50" t="str">
        <f>IFERROR(ROUND(R235*INDEX('تعرفه ها'!A:Z,MATCH("عوارض گاز به ازاء هر متر مکعب",'تعرفه ها'!$B:$B,0),MATCH(F235,'تعرفه ها'!$2:$2,0)),0),"---")</f>
        <v>---</v>
      </c>
      <c r="W235" s="50" t="str">
        <f>IFERROR(ROUND(((U235+V235)*INDEX('تعرفه ها'!A:Z,MATCH("هزینه نگهداری و تعمیرات شبکه گاز",'تعرفه ها'!$B:$B,0),MATCH(F235,'تعرفه ها'!$2:$2,0))/100),0),"---")</f>
        <v>---</v>
      </c>
      <c r="X235" s="50" t="str">
        <f>IFERROR(IF(INDEX('اطلاعات دوره'!A:Z,MATCH(G235,'اطلاعات دوره'!C:C,0),MATCH("گاز",'اطلاعات دوره'!$1:$1,0))="دارد",ROUND((U235+V235)*INDEX('تعرفه ها'!A:Z,MATCH("پیک فصلی گاز",'تعرفه ها'!$B:$B,0),MATCH(F235,'تعرفه ها'!$2:$2,0))/100,0),0),"---")</f>
        <v>---</v>
      </c>
      <c r="Y235" s="50" t="str">
        <f>IFERROR(ROUND(SUM(U235+V235+W235+X235)*INDEX('تعرفه ها'!A:Z,MATCH("مالیات گاز",'تعرفه ها'!$B:$B,0),MATCH(F235,'تعرفه ها'!$2:$2,0))/100,0),"---")</f>
        <v>---</v>
      </c>
      <c r="Z235" s="50" t="str">
        <f t="shared" si="36"/>
        <v>---</v>
      </c>
      <c r="AA235" s="50" t="str">
        <f t="shared" si="40"/>
        <v>---</v>
      </c>
      <c r="AB235" s="50" t="str">
        <f t="shared" si="37"/>
        <v>---</v>
      </c>
      <c r="AC235" s="50" t="str">
        <f t="shared" si="38"/>
        <v>---</v>
      </c>
      <c r="AD235" s="153" t="str">
        <f t="shared" si="39"/>
        <v>---</v>
      </c>
      <c r="AF235" s="155" t="str">
        <f>IFERROR(IF(INDEX(پرداخت!A:AZ,MATCH(A235&amp;" - "&amp;"گاز",پرداخت!$B:$B,0),MATCH(G235,پرداخت!$1:$1,0))="نشده","نشده","شده"),"---")</f>
        <v>---</v>
      </c>
      <c r="AH235" s="144"/>
    </row>
    <row r="236" spans="1:34" ht="34.9" hidden="1" customHeight="1">
      <c r="A236" s="170"/>
      <c r="B236" s="47">
        <f>IFERROR(INDEX('اطلاعات انشعابات شرکتها'!A:BB,MATCH(A236,'اطلاعات انشعابات شرکتها'!A:A,0),MATCH(B$1,'اطلاعات انشعابات شرکتها'!$1:$1,0)),0)</f>
        <v>0</v>
      </c>
      <c r="C236" s="48">
        <f>IFERROR(INDEX('اطلاعات انشعابات شرکتها'!A:BB,MATCH(A236,'اطلاعات انشعابات شرکتها'!A:A,0),MATCH(C$1,'اطلاعات انشعابات شرکتها'!$1:$1,0)),0)</f>
        <v>0</v>
      </c>
      <c r="D236" s="45"/>
      <c r="E236" s="171"/>
      <c r="F236" s="170"/>
      <c r="G236" s="47" t="str">
        <f t="shared" si="31"/>
        <v>/</v>
      </c>
      <c r="H236" s="47">
        <f>IFERROR(INDEX('اطلاعات دوره'!A:Z,MATCH(G236,'اطلاعات دوره'!C:C,0),MATCH(H$1,'اطلاعات دوره'!$1:$1,0)),0)</f>
        <v>0</v>
      </c>
      <c r="I236" s="47">
        <f>IFERROR(INDEX('اطلاعات دوره'!A:Z,MATCH(G236,'اطلاعات دوره'!C:C,0),MATCH(I$1,'اطلاعات دوره'!$1:$1,0)),0)</f>
        <v>0</v>
      </c>
      <c r="J236" s="48">
        <f>IFERROR(INDEX('اطلاعات دوره'!A:Z,MATCH(G236,'اطلاعات دوره'!C:C,0),MATCH(J$1,'اطلاعات دوره'!$1:$1,0)),0)</f>
        <v>0</v>
      </c>
      <c r="K236" s="46"/>
      <c r="L236" s="158" t="str">
        <f>IFERROR(INDEX('اطلاعات دوره'!A:Z,MATCH(G236,'اطلاعات دوره'!C:C,0)-1,MATCH("عنوان",'اطلاعات دوره'!$1:$1,0)),"---")</f>
        <v>---</v>
      </c>
      <c r="M236" s="47" t="str">
        <f t="shared" si="32"/>
        <v>----</v>
      </c>
      <c r="N236" s="48" t="str">
        <f t="shared" si="33"/>
        <v>-/</v>
      </c>
      <c r="O236" s="45"/>
      <c r="P236" s="158">
        <f>IFERROR(INDEX('قرائت کنتور'!A:AZ,MATCH(A236&amp;"-"&amp;"گاز",'قرائت کنتور'!B:B,0),MATCH(L236,'قرائت کنتور'!$1:$1,0)),0)</f>
        <v>0</v>
      </c>
      <c r="Q236" s="47">
        <f>IFERROR(INDEX('قرائت کنتور'!A:AZ,MATCH(A236&amp;"-"&amp;"گاز",'قرائت کنتور'!B:B,0),MATCH(G236,'قرائت کنتور'!$1:$1,0)),0)</f>
        <v>0</v>
      </c>
      <c r="R236" s="47">
        <f t="shared" si="34"/>
        <v>0</v>
      </c>
      <c r="S236" s="45"/>
      <c r="T236" s="155" t="str">
        <f>IFERROR(INDEX('تعرفه ها'!A:Z,MATCH("بهای هر متر مکعب گاز مصرفی",'تعرفه ها'!$B:$B,0),MATCH(F236,'تعرفه ها'!$2:$2,0)),"---")</f>
        <v>---</v>
      </c>
      <c r="U236" s="50" t="str">
        <f t="shared" si="35"/>
        <v>---</v>
      </c>
      <c r="V236" s="50" t="str">
        <f>IFERROR(ROUND(R236*INDEX('تعرفه ها'!A:Z,MATCH("عوارض گاز به ازاء هر متر مکعب",'تعرفه ها'!$B:$B,0),MATCH(F236,'تعرفه ها'!$2:$2,0)),0),"---")</f>
        <v>---</v>
      </c>
      <c r="W236" s="50" t="str">
        <f>IFERROR(ROUND(((U236+V236)*INDEX('تعرفه ها'!A:Z,MATCH("هزینه نگهداری و تعمیرات شبکه گاز",'تعرفه ها'!$B:$B,0),MATCH(F236,'تعرفه ها'!$2:$2,0))/100),0),"---")</f>
        <v>---</v>
      </c>
      <c r="X236" s="50" t="str">
        <f>IFERROR(IF(INDEX('اطلاعات دوره'!A:Z,MATCH(G236,'اطلاعات دوره'!C:C,0),MATCH("گاز",'اطلاعات دوره'!$1:$1,0))="دارد",ROUND((U236+V236)*INDEX('تعرفه ها'!A:Z,MATCH("پیک فصلی گاز",'تعرفه ها'!$B:$B,0),MATCH(F236,'تعرفه ها'!$2:$2,0))/100,0),0),"---")</f>
        <v>---</v>
      </c>
      <c r="Y236" s="50" t="str">
        <f>IFERROR(ROUND(SUM(U236+V236+W236+X236)*INDEX('تعرفه ها'!A:Z,MATCH("مالیات گاز",'تعرفه ها'!$B:$B,0),MATCH(F236,'تعرفه ها'!$2:$2,0))/100,0),"---")</f>
        <v>---</v>
      </c>
      <c r="Z236" s="50" t="str">
        <f t="shared" si="36"/>
        <v>---</v>
      </c>
      <c r="AA236" s="50" t="str">
        <f t="shared" si="40"/>
        <v>---</v>
      </c>
      <c r="AB236" s="50" t="str">
        <f t="shared" si="37"/>
        <v>---</v>
      </c>
      <c r="AC236" s="50" t="str">
        <f t="shared" si="38"/>
        <v>---</v>
      </c>
      <c r="AD236" s="153" t="str">
        <f t="shared" si="39"/>
        <v>---</v>
      </c>
      <c r="AF236" s="155" t="str">
        <f>IFERROR(IF(INDEX(پرداخت!A:AZ,MATCH(A236&amp;" - "&amp;"گاز",پرداخت!$B:$B,0),MATCH(G236,پرداخت!$1:$1,0))="نشده","نشده","شده"),"---")</f>
        <v>---</v>
      </c>
      <c r="AH236" s="144"/>
    </row>
    <row r="237" spans="1:34" ht="34.9" hidden="1" customHeight="1">
      <c r="A237" s="170"/>
      <c r="B237" s="47">
        <f>IFERROR(INDEX('اطلاعات انشعابات شرکتها'!A:BB,MATCH(A237,'اطلاعات انشعابات شرکتها'!A:A,0),MATCH(B$1,'اطلاعات انشعابات شرکتها'!$1:$1,0)),0)</f>
        <v>0</v>
      </c>
      <c r="C237" s="48">
        <f>IFERROR(INDEX('اطلاعات انشعابات شرکتها'!A:BB,MATCH(A237,'اطلاعات انشعابات شرکتها'!A:A,0),MATCH(C$1,'اطلاعات انشعابات شرکتها'!$1:$1,0)),0)</f>
        <v>0</v>
      </c>
      <c r="D237" s="45"/>
      <c r="E237" s="171"/>
      <c r="F237" s="170"/>
      <c r="G237" s="47" t="str">
        <f t="shared" si="31"/>
        <v>/</v>
      </c>
      <c r="H237" s="47">
        <f>IFERROR(INDEX('اطلاعات دوره'!A:Z,MATCH(G237,'اطلاعات دوره'!C:C,0),MATCH(H$1,'اطلاعات دوره'!$1:$1,0)),0)</f>
        <v>0</v>
      </c>
      <c r="I237" s="47">
        <f>IFERROR(INDEX('اطلاعات دوره'!A:Z,MATCH(G237,'اطلاعات دوره'!C:C,0),MATCH(I$1,'اطلاعات دوره'!$1:$1,0)),0)</f>
        <v>0</v>
      </c>
      <c r="J237" s="48">
        <f>IFERROR(INDEX('اطلاعات دوره'!A:Z,MATCH(G237,'اطلاعات دوره'!C:C,0),MATCH(J$1,'اطلاعات دوره'!$1:$1,0)),0)</f>
        <v>0</v>
      </c>
      <c r="K237" s="46"/>
      <c r="L237" s="158" t="str">
        <f>IFERROR(INDEX('اطلاعات دوره'!A:Z,MATCH(G237,'اطلاعات دوره'!C:C,0)-1,MATCH("عنوان",'اطلاعات دوره'!$1:$1,0)),"---")</f>
        <v>---</v>
      </c>
      <c r="M237" s="47" t="str">
        <f t="shared" si="32"/>
        <v>----</v>
      </c>
      <c r="N237" s="48" t="str">
        <f t="shared" si="33"/>
        <v>-/</v>
      </c>
      <c r="O237" s="45"/>
      <c r="P237" s="158">
        <f>IFERROR(INDEX('قرائت کنتور'!A:AZ,MATCH(A237&amp;"-"&amp;"گاز",'قرائت کنتور'!B:B,0),MATCH(L237,'قرائت کنتور'!$1:$1,0)),0)</f>
        <v>0</v>
      </c>
      <c r="Q237" s="47">
        <f>IFERROR(INDEX('قرائت کنتور'!A:AZ,MATCH(A237&amp;"-"&amp;"گاز",'قرائت کنتور'!B:B,0),MATCH(G237,'قرائت کنتور'!$1:$1,0)),0)</f>
        <v>0</v>
      </c>
      <c r="R237" s="47">
        <f t="shared" si="34"/>
        <v>0</v>
      </c>
      <c r="S237" s="45"/>
      <c r="T237" s="155" t="str">
        <f>IFERROR(INDEX('تعرفه ها'!A:Z,MATCH("بهای هر متر مکعب گاز مصرفی",'تعرفه ها'!$B:$B,0),MATCH(F237,'تعرفه ها'!$2:$2,0)),"---")</f>
        <v>---</v>
      </c>
      <c r="U237" s="50" t="str">
        <f t="shared" si="35"/>
        <v>---</v>
      </c>
      <c r="V237" s="50" t="str">
        <f>IFERROR(ROUND(R237*INDEX('تعرفه ها'!A:Z,MATCH("عوارض گاز به ازاء هر متر مکعب",'تعرفه ها'!$B:$B,0),MATCH(F237,'تعرفه ها'!$2:$2,0)),0),"---")</f>
        <v>---</v>
      </c>
      <c r="W237" s="50" t="str">
        <f>IFERROR(ROUND(((U237+V237)*INDEX('تعرفه ها'!A:Z,MATCH("هزینه نگهداری و تعمیرات شبکه گاز",'تعرفه ها'!$B:$B,0),MATCH(F237,'تعرفه ها'!$2:$2,0))/100),0),"---")</f>
        <v>---</v>
      </c>
      <c r="X237" s="50" t="str">
        <f>IFERROR(IF(INDEX('اطلاعات دوره'!A:Z,MATCH(G237,'اطلاعات دوره'!C:C,0),MATCH("گاز",'اطلاعات دوره'!$1:$1,0))="دارد",ROUND((U237+V237)*INDEX('تعرفه ها'!A:Z,MATCH("پیک فصلی گاز",'تعرفه ها'!$B:$B,0),MATCH(F237,'تعرفه ها'!$2:$2,0))/100,0),0),"---")</f>
        <v>---</v>
      </c>
      <c r="Y237" s="50" t="str">
        <f>IFERROR(ROUND(SUM(U237+V237+W237+X237)*INDEX('تعرفه ها'!A:Z,MATCH("مالیات گاز",'تعرفه ها'!$B:$B,0),MATCH(F237,'تعرفه ها'!$2:$2,0))/100,0),"---")</f>
        <v>---</v>
      </c>
      <c r="Z237" s="50" t="str">
        <f t="shared" si="36"/>
        <v>---</v>
      </c>
      <c r="AA237" s="50" t="str">
        <f t="shared" si="40"/>
        <v>---</v>
      </c>
      <c r="AB237" s="50" t="str">
        <f t="shared" si="37"/>
        <v>---</v>
      </c>
      <c r="AC237" s="50" t="str">
        <f t="shared" si="38"/>
        <v>---</v>
      </c>
      <c r="AD237" s="153" t="str">
        <f t="shared" si="39"/>
        <v>---</v>
      </c>
      <c r="AF237" s="155" t="str">
        <f>IFERROR(IF(INDEX(پرداخت!A:AZ,MATCH(A237&amp;" - "&amp;"گاز",پرداخت!$B:$B,0),MATCH(G237,پرداخت!$1:$1,0))="نشده","نشده","شده"),"---")</f>
        <v>---</v>
      </c>
      <c r="AH237" s="144"/>
    </row>
    <row r="238" spans="1:34" ht="34.9" hidden="1" customHeight="1">
      <c r="A238" s="170"/>
      <c r="B238" s="47">
        <f>IFERROR(INDEX('اطلاعات انشعابات شرکتها'!A:BB,MATCH(A238,'اطلاعات انشعابات شرکتها'!A:A,0),MATCH(B$1,'اطلاعات انشعابات شرکتها'!$1:$1,0)),0)</f>
        <v>0</v>
      </c>
      <c r="C238" s="48">
        <f>IFERROR(INDEX('اطلاعات انشعابات شرکتها'!A:BB,MATCH(A238,'اطلاعات انشعابات شرکتها'!A:A,0),MATCH(C$1,'اطلاعات انشعابات شرکتها'!$1:$1,0)),0)</f>
        <v>0</v>
      </c>
      <c r="D238" s="45"/>
      <c r="E238" s="171"/>
      <c r="F238" s="170"/>
      <c r="G238" s="47" t="str">
        <f t="shared" si="31"/>
        <v>/</v>
      </c>
      <c r="H238" s="47">
        <f>IFERROR(INDEX('اطلاعات دوره'!A:Z,MATCH(G238,'اطلاعات دوره'!C:C,0),MATCH(H$1,'اطلاعات دوره'!$1:$1,0)),0)</f>
        <v>0</v>
      </c>
      <c r="I238" s="47">
        <f>IFERROR(INDEX('اطلاعات دوره'!A:Z,MATCH(G238,'اطلاعات دوره'!C:C,0),MATCH(I$1,'اطلاعات دوره'!$1:$1,0)),0)</f>
        <v>0</v>
      </c>
      <c r="J238" s="48">
        <f>IFERROR(INDEX('اطلاعات دوره'!A:Z,MATCH(G238,'اطلاعات دوره'!C:C,0),MATCH(J$1,'اطلاعات دوره'!$1:$1,0)),0)</f>
        <v>0</v>
      </c>
      <c r="K238" s="46"/>
      <c r="L238" s="158" t="str">
        <f>IFERROR(INDEX('اطلاعات دوره'!A:Z,MATCH(G238,'اطلاعات دوره'!C:C,0)-1,MATCH("عنوان",'اطلاعات دوره'!$1:$1,0)),"---")</f>
        <v>---</v>
      </c>
      <c r="M238" s="47" t="str">
        <f t="shared" si="32"/>
        <v>----</v>
      </c>
      <c r="N238" s="48" t="str">
        <f t="shared" si="33"/>
        <v>-/</v>
      </c>
      <c r="O238" s="45"/>
      <c r="P238" s="158">
        <f>IFERROR(INDEX('قرائت کنتور'!A:AZ,MATCH(A238&amp;"-"&amp;"گاز",'قرائت کنتور'!B:B,0),MATCH(L238,'قرائت کنتور'!$1:$1,0)),0)</f>
        <v>0</v>
      </c>
      <c r="Q238" s="47">
        <f>IFERROR(INDEX('قرائت کنتور'!A:AZ,MATCH(A238&amp;"-"&amp;"گاز",'قرائت کنتور'!B:B,0),MATCH(G238,'قرائت کنتور'!$1:$1,0)),0)</f>
        <v>0</v>
      </c>
      <c r="R238" s="47">
        <f t="shared" si="34"/>
        <v>0</v>
      </c>
      <c r="S238" s="45"/>
      <c r="T238" s="155" t="str">
        <f>IFERROR(INDEX('تعرفه ها'!A:Z,MATCH("بهای هر متر مکعب گاز مصرفی",'تعرفه ها'!$B:$B,0),MATCH(F238,'تعرفه ها'!$2:$2,0)),"---")</f>
        <v>---</v>
      </c>
      <c r="U238" s="50" t="str">
        <f t="shared" si="35"/>
        <v>---</v>
      </c>
      <c r="V238" s="50" t="str">
        <f>IFERROR(ROUND(R238*INDEX('تعرفه ها'!A:Z,MATCH("عوارض گاز به ازاء هر متر مکعب",'تعرفه ها'!$B:$B,0),MATCH(F238,'تعرفه ها'!$2:$2,0)),0),"---")</f>
        <v>---</v>
      </c>
      <c r="W238" s="50" t="str">
        <f>IFERROR(ROUND(((U238+V238)*INDEX('تعرفه ها'!A:Z,MATCH("هزینه نگهداری و تعمیرات شبکه گاز",'تعرفه ها'!$B:$B,0),MATCH(F238,'تعرفه ها'!$2:$2,0))/100),0),"---")</f>
        <v>---</v>
      </c>
      <c r="X238" s="50" t="str">
        <f>IFERROR(IF(INDEX('اطلاعات دوره'!A:Z,MATCH(G238,'اطلاعات دوره'!C:C,0),MATCH("گاز",'اطلاعات دوره'!$1:$1,0))="دارد",ROUND((U238+V238)*INDEX('تعرفه ها'!A:Z,MATCH("پیک فصلی گاز",'تعرفه ها'!$B:$B,0),MATCH(F238,'تعرفه ها'!$2:$2,0))/100,0),0),"---")</f>
        <v>---</v>
      </c>
      <c r="Y238" s="50" t="str">
        <f>IFERROR(ROUND(SUM(U238+V238+W238+X238)*INDEX('تعرفه ها'!A:Z,MATCH("مالیات گاز",'تعرفه ها'!$B:$B,0),MATCH(F238,'تعرفه ها'!$2:$2,0))/100,0),"---")</f>
        <v>---</v>
      </c>
      <c r="Z238" s="50" t="str">
        <f t="shared" si="36"/>
        <v>---</v>
      </c>
      <c r="AA238" s="50" t="str">
        <f t="shared" si="40"/>
        <v>---</v>
      </c>
      <c r="AB238" s="50" t="str">
        <f t="shared" si="37"/>
        <v>---</v>
      </c>
      <c r="AC238" s="50" t="str">
        <f t="shared" si="38"/>
        <v>---</v>
      </c>
      <c r="AD238" s="153" t="str">
        <f t="shared" si="39"/>
        <v>---</v>
      </c>
      <c r="AF238" s="155" t="str">
        <f>IFERROR(IF(INDEX(پرداخت!A:AZ,MATCH(A238&amp;" - "&amp;"گاز",پرداخت!$B:$B,0),MATCH(G238,پرداخت!$1:$1,0))="نشده","نشده","شده"),"---")</f>
        <v>---</v>
      </c>
      <c r="AH238" s="144"/>
    </row>
    <row r="239" spans="1:34" ht="34.9" hidden="1" customHeight="1">
      <c r="A239" s="170"/>
      <c r="B239" s="47">
        <f>IFERROR(INDEX('اطلاعات انشعابات شرکتها'!A:BB,MATCH(A239,'اطلاعات انشعابات شرکتها'!A:A,0),MATCH(B$1,'اطلاعات انشعابات شرکتها'!$1:$1,0)),0)</f>
        <v>0</v>
      </c>
      <c r="C239" s="48">
        <f>IFERROR(INDEX('اطلاعات انشعابات شرکتها'!A:BB,MATCH(A239,'اطلاعات انشعابات شرکتها'!A:A,0),MATCH(C$1,'اطلاعات انشعابات شرکتها'!$1:$1,0)),0)</f>
        <v>0</v>
      </c>
      <c r="D239" s="45"/>
      <c r="E239" s="171"/>
      <c r="F239" s="170"/>
      <c r="G239" s="47" t="str">
        <f t="shared" si="31"/>
        <v>/</v>
      </c>
      <c r="H239" s="47">
        <f>IFERROR(INDEX('اطلاعات دوره'!A:Z,MATCH(G239,'اطلاعات دوره'!C:C,0),MATCH(H$1,'اطلاعات دوره'!$1:$1,0)),0)</f>
        <v>0</v>
      </c>
      <c r="I239" s="47">
        <f>IFERROR(INDEX('اطلاعات دوره'!A:Z,MATCH(G239,'اطلاعات دوره'!C:C,0),MATCH(I$1,'اطلاعات دوره'!$1:$1,0)),0)</f>
        <v>0</v>
      </c>
      <c r="J239" s="48">
        <f>IFERROR(INDEX('اطلاعات دوره'!A:Z,MATCH(G239,'اطلاعات دوره'!C:C,0),MATCH(J$1,'اطلاعات دوره'!$1:$1,0)),0)</f>
        <v>0</v>
      </c>
      <c r="K239" s="46"/>
      <c r="L239" s="158" t="str">
        <f>IFERROR(INDEX('اطلاعات دوره'!A:Z,MATCH(G239,'اطلاعات دوره'!C:C,0)-1,MATCH("عنوان",'اطلاعات دوره'!$1:$1,0)),"---")</f>
        <v>---</v>
      </c>
      <c r="M239" s="47" t="str">
        <f t="shared" si="32"/>
        <v>----</v>
      </c>
      <c r="N239" s="48" t="str">
        <f t="shared" si="33"/>
        <v>-/</v>
      </c>
      <c r="O239" s="45"/>
      <c r="P239" s="158">
        <f>IFERROR(INDEX('قرائت کنتور'!A:AZ,MATCH(A239&amp;"-"&amp;"گاز",'قرائت کنتور'!B:B,0),MATCH(L239,'قرائت کنتور'!$1:$1,0)),0)</f>
        <v>0</v>
      </c>
      <c r="Q239" s="47">
        <f>IFERROR(INDEX('قرائت کنتور'!A:AZ,MATCH(A239&amp;"-"&amp;"گاز",'قرائت کنتور'!B:B,0),MATCH(G239,'قرائت کنتور'!$1:$1,0)),0)</f>
        <v>0</v>
      </c>
      <c r="R239" s="47">
        <f t="shared" si="34"/>
        <v>0</v>
      </c>
      <c r="S239" s="45"/>
      <c r="T239" s="155" t="str">
        <f>IFERROR(INDEX('تعرفه ها'!A:Z,MATCH("بهای هر متر مکعب گاز مصرفی",'تعرفه ها'!$B:$B,0),MATCH(F239,'تعرفه ها'!$2:$2,0)),"---")</f>
        <v>---</v>
      </c>
      <c r="U239" s="50" t="str">
        <f t="shared" si="35"/>
        <v>---</v>
      </c>
      <c r="V239" s="50" t="str">
        <f>IFERROR(ROUND(R239*INDEX('تعرفه ها'!A:Z,MATCH("عوارض گاز به ازاء هر متر مکعب",'تعرفه ها'!$B:$B,0),MATCH(F239,'تعرفه ها'!$2:$2,0)),0),"---")</f>
        <v>---</v>
      </c>
      <c r="W239" s="50" t="str">
        <f>IFERROR(ROUND(((U239+V239)*INDEX('تعرفه ها'!A:Z,MATCH("هزینه نگهداری و تعمیرات شبکه گاز",'تعرفه ها'!$B:$B,0),MATCH(F239,'تعرفه ها'!$2:$2,0))/100),0),"---")</f>
        <v>---</v>
      </c>
      <c r="X239" s="50" t="str">
        <f>IFERROR(IF(INDEX('اطلاعات دوره'!A:Z,MATCH(G239,'اطلاعات دوره'!C:C,0),MATCH("گاز",'اطلاعات دوره'!$1:$1,0))="دارد",ROUND((U239+V239)*INDEX('تعرفه ها'!A:Z,MATCH("پیک فصلی گاز",'تعرفه ها'!$B:$B,0),MATCH(F239,'تعرفه ها'!$2:$2,0))/100,0),0),"---")</f>
        <v>---</v>
      </c>
      <c r="Y239" s="50" t="str">
        <f>IFERROR(ROUND(SUM(U239+V239+W239+X239)*INDEX('تعرفه ها'!A:Z,MATCH("مالیات گاز",'تعرفه ها'!$B:$B,0),MATCH(F239,'تعرفه ها'!$2:$2,0))/100,0),"---")</f>
        <v>---</v>
      </c>
      <c r="Z239" s="50" t="str">
        <f t="shared" si="36"/>
        <v>---</v>
      </c>
      <c r="AA239" s="50" t="str">
        <f t="shared" si="40"/>
        <v>---</v>
      </c>
      <c r="AB239" s="50" t="str">
        <f t="shared" si="37"/>
        <v>---</v>
      </c>
      <c r="AC239" s="50" t="str">
        <f t="shared" si="38"/>
        <v>---</v>
      </c>
      <c r="AD239" s="153" t="str">
        <f t="shared" si="39"/>
        <v>---</v>
      </c>
      <c r="AF239" s="155" t="str">
        <f>IFERROR(IF(INDEX(پرداخت!A:AZ,MATCH(A239&amp;" - "&amp;"گاز",پرداخت!$B:$B,0),MATCH(G239,پرداخت!$1:$1,0))="نشده","نشده","شده"),"---")</f>
        <v>---</v>
      </c>
      <c r="AH239" s="144"/>
    </row>
    <row r="240" spans="1:34" ht="34.9" hidden="1" customHeight="1">
      <c r="A240" s="170"/>
      <c r="B240" s="47">
        <f>IFERROR(INDEX('اطلاعات انشعابات شرکتها'!A:BB,MATCH(A240,'اطلاعات انشعابات شرکتها'!A:A,0),MATCH(B$1,'اطلاعات انشعابات شرکتها'!$1:$1,0)),0)</f>
        <v>0</v>
      </c>
      <c r="C240" s="48">
        <f>IFERROR(INDEX('اطلاعات انشعابات شرکتها'!A:BB,MATCH(A240,'اطلاعات انشعابات شرکتها'!A:A,0),MATCH(C$1,'اطلاعات انشعابات شرکتها'!$1:$1,0)),0)</f>
        <v>0</v>
      </c>
      <c r="D240" s="45"/>
      <c r="E240" s="171"/>
      <c r="F240" s="170"/>
      <c r="G240" s="47" t="str">
        <f t="shared" si="31"/>
        <v>/</v>
      </c>
      <c r="H240" s="47">
        <f>IFERROR(INDEX('اطلاعات دوره'!A:Z,MATCH(G240,'اطلاعات دوره'!C:C,0),MATCH(H$1,'اطلاعات دوره'!$1:$1,0)),0)</f>
        <v>0</v>
      </c>
      <c r="I240" s="47">
        <f>IFERROR(INDEX('اطلاعات دوره'!A:Z,MATCH(G240,'اطلاعات دوره'!C:C,0),MATCH(I$1,'اطلاعات دوره'!$1:$1,0)),0)</f>
        <v>0</v>
      </c>
      <c r="J240" s="48">
        <f>IFERROR(INDEX('اطلاعات دوره'!A:Z,MATCH(G240,'اطلاعات دوره'!C:C,0),MATCH(J$1,'اطلاعات دوره'!$1:$1,0)),0)</f>
        <v>0</v>
      </c>
      <c r="K240" s="46"/>
      <c r="L240" s="158" t="str">
        <f>IFERROR(INDEX('اطلاعات دوره'!A:Z,MATCH(G240,'اطلاعات دوره'!C:C,0)-1,MATCH("عنوان",'اطلاعات دوره'!$1:$1,0)),"---")</f>
        <v>---</v>
      </c>
      <c r="M240" s="47" t="str">
        <f t="shared" si="32"/>
        <v>----</v>
      </c>
      <c r="N240" s="48" t="str">
        <f t="shared" si="33"/>
        <v>-/</v>
      </c>
      <c r="O240" s="45"/>
      <c r="P240" s="158">
        <f>IFERROR(INDEX('قرائت کنتور'!A:AZ,MATCH(A240&amp;"-"&amp;"گاز",'قرائت کنتور'!B:B,0),MATCH(L240,'قرائت کنتور'!$1:$1,0)),0)</f>
        <v>0</v>
      </c>
      <c r="Q240" s="47">
        <f>IFERROR(INDEX('قرائت کنتور'!A:AZ,MATCH(A240&amp;"-"&amp;"گاز",'قرائت کنتور'!B:B,0),MATCH(G240,'قرائت کنتور'!$1:$1,0)),0)</f>
        <v>0</v>
      </c>
      <c r="R240" s="47">
        <f t="shared" si="34"/>
        <v>0</v>
      </c>
      <c r="S240" s="45"/>
      <c r="T240" s="155" t="str">
        <f>IFERROR(INDEX('تعرفه ها'!A:Z,MATCH("بهای هر متر مکعب گاز مصرفی",'تعرفه ها'!$B:$B,0),MATCH(F240,'تعرفه ها'!$2:$2,0)),"---")</f>
        <v>---</v>
      </c>
      <c r="U240" s="50" t="str">
        <f t="shared" si="35"/>
        <v>---</v>
      </c>
      <c r="V240" s="50" t="str">
        <f>IFERROR(ROUND(R240*INDEX('تعرفه ها'!A:Z,MATCH("عوارض گاز به ازاء هر متر مکعب",'تعرفه ها'!$B:$B,0),MATCH(F240,'تعرفه ها'!$2:$2,0)),0),"---")</f>
        <v>---</v>
      </c>
      <c r="W240" s="50" t="str">
        <f>IFERROR(ROUND(((U240+V240)*INDEX('تعرفه ها'!A:Z,MATCH("هزینه نگهداری و تعمیرات شبکه گاز",'تعرفه ها'!$B:$B,0),MATCH(F240,'تعرفه ها'!$2:$2,0))/100),0),"---")</f>
        <v>---</v>
      </c>
      <c r="X240" s="50" t="str">
        <f>IFERROR(IF(INDEX('اطلاعات دوره'!A:Z,MATCH(G240,'اطلاعات دوره'!C:C,0),MATCH("گاز",'اطلاعات دوره'!$1:$1,0))="دارد",ROUND((U240+V240)*INDEX('تعرفه ها'!A:Z,MATCH("پیک فصلی گاز",'تعرفه ها'!$B:$B,0),MATCH(F240,'تعرفه ها'!$2:$2,0))/100,0),0),"---")</f>
        <v>---</v>
      </c>
      <c r="Y240" s="50" t="str">
        <f>IFERROR(ROUND(SUM(U240+V240+W240+X240)*INDEX('تعرفه ها'!A:Z,MATCH("مالیات گاز",'تعرفه ها'!$B:$B,0),MATCH(F240,'تعرفه ها'!$2:$2,0))/100,0),"---")</f>
        <v>---</v>
      </c>
      <c r="Z240" s="50" t="str">
        <f t="shared" si="36"/>
        <v>---</v>
      </c>
      <c r="AA240" s="50" t="str">
        <f t="shared" si="40"/>
        <v>---</v>
      </c>
      <c r="AB240" s="50" t="str">
        <f t="shared" si="37"/>
        <v>---</v>
      </c>
      <c r="AC240" s="50" t="str">
        <f t="shared" si="38"/>
        <v>---</v>
      </c>
      <c r="AD240" s="153" t="str">
        <f t="shared" si="39"/>
        <v>---</v>
      </c>
      <c r="AF240" s="155" t="str">
        <f>IFERROR(IF(INDEX(پرداخت!A:AZ,MATCH(A240&amp;" - "&amp;"گاز",پرداخت!$B:$B,0),MATCH(G240,پرداخت!$1:$1,0))="نشده","نشده","شده"),"---")</f>
        <v>---</v>
      </c>
      <c r="AH240" s="144"/>
    </row>
    <row r="241" spans="1:34" ht="34.9" hidden="1" customHeight="1">
      <c r="A241" s="170"/>
      <c r="B241" s="47">
        <f>IFERROR(INDEX('اطلاعات انشعابات شرکتها'!A:BB,MATCH(A241,'اطلاعات انشعابات شرکتها'!A:A,0),MATCH(B$1,'اطلاعات انشعابات شرکتها'!$1:$1,0)),0)</f>
        <v>0</v>
      </c>
      <c r="C241" s="48">
        <f>IFERROR(INDEX('اطلاعات انشعابات شرکتها'!A:BB,MATCH(A241,'اطلاعات انشعابات شرکتها'!A:A,0),MATCH(C$1,'اطلاعات انشعابات شرکتها'!$1:$1,0)),0)</f>
        <v>0</v>
      </c>
      <c r="D241" s="45"/>
      <c r="E241" s="171"/>
      <c r="F241" s="170"/>
      <c r="G241" s="47" t="str">
        <f t="shared" si="31"/>
        <v>/</v>
      </c>
      <c r="H241" s="47">
        <f>IFERROR(INDEX('اطلاعات دوره'!A:Z,MATCH(G241,'اطلاعات دوره'!C:C,0),MATCH(H$1,'اطلاعات دوره'!$1:$1,0)),0)</f>
        <v>0</v>
      </c>
      <c r="I241" s="47">
        <f>IFERROR(INDEX('اطلاعات دوره'!A:Z,MATCH(G241,'اطلاعات دوره'!C:C,0),MATCH(I$1,'اطلاعات دوره'!$1:$1,0)),0)</f>
        <v>0</v>
      </c>
      <c r="J241" s="48">
        <f>IFERROR(INDEX('اطلاعات دوره'!A:Z,MATCH(G241,'اطلاعات دوره'!C:C,0),MATCH(J$1,'اطلاعات دوره'!$1:$1,0)),0)</f>
        <v>0</v>
      </c>
      <c r="K241" s="46"/>
      <c r="L241" s="158" t="str">
        <f>IFERROR(INDEX('اطلاعات دوره'!A:Z,MATCH(G241,'اطلاعات دوره'!C:C,0)-1,MATCH("عنوان",'اطلاعات دوره'!$1:$1,0)),"---")</f>
        <v>---</v>
      </c>
      <c r="M241" s="47" t="str">
        <f t="shared" si="32"/>
        <v>----</v>
      </c>
      <c r="N241" s="48" t="str">
        <f t="shared" si="33"/>
        <v>-/</v>
      </c>
      <c r="O241" s="45"/>
      <c r="P241" s="158">
        <f>IFERROR(INDEX('قرائت کنتور'!A:AZ,MATCH(A241&amp;"-"&amp;"گاز",'قرائت کنتور'!B:B,0),MATCH(L241,'قرائت کنتور'!$1:$1,0)),0)</f>
        <v>0</v>
      </c>
      <c r="Q241" s="47">
        <f>IFERROR(INDEX('قرائت کنتور'!A:AZ,MATCH(A241&amp;"-"&amp;"گاز",'قرائت کنتور'!B:B,0),MATCH(G241,'قرائت کنتور'!$1:$1,0)),0)</f>
        <v>0</v>
      </c>
      <c r="R241" s="47">
        <f t="shared" si="34"/>
        <v>0</v>
      </c>
      <c r="S241" s="45"/>
      <c r="T241" s="155" t="str">
        <f>IFERROR(INDEX('تعرفه ها'!A:Z,MATCH("بهای هر متر مکعب گاز مصرفی",'تعرفه ها'!$B:$B,0),MATCH(F241,'تعرفه ها'!$2:$2,0)),"---")</f>
        <v>---</v>
      </c>
      <c r="U241" s="50" t="str">
        <f t="shared" si="35"/>
        <v>---</v>
      </c>
      <c r="V241" s="50" t="str">
        <f>IFERROR(ROUND(R241*INDEX('تعرفه ها'!A:Z,MATCH("عوارض گاز به ازاء هر متر مکعب",'تعرفه ها'!$B:$B,0),MATCH(F241,'تعرفه ها'!$2:$2,0)),0),"---")</f>
        <v>---</v>
      </c>
      <c r="W241" s="50" t="str">
        <f>IFERROR(ROUND(((U241+V241)*INDEX('تعرفه ها'!A:Z,MATCH("هزینه نگهداری و تعمیرات شبکه گاز",'تعرفه ها'!$B:$B,0),MATCH(F241,'تعرفه ها'!$2:$2,0))/100),0),"---")</f>
        <v>---</v>
      </c>
      <c r="X241" s="50" t="str">
        <f>IFERROR(IF(INDEX('اطلاعات دوره'!A:Z,MATCH(G241,'اطلاعات دوره'!C:C,0),MATCH("گاز",'اطلاعات دوره'!$1:$1,0))="دارد",ROUND((U241+V241)*INDEX('تعرفه ها'!A:Z,MATCH("پیک فصلی گاز",'تعرفه ها'!$B:$B,0),MATCH(F241,'تعرفه ها'!$2:$2,0))/100,0),0),"---")</f>
        <v>---</v>
      </c>
      <c r="Y241" s="50" t="str">
        <f>IFERROR(ROUND(SUM(U241+V241+W241+X241)*INDEX('تعرفه ها'!A:Z,MATCH("مالیات گاز",'تعرفه ها'!$B:$B,0),MATCH(F241,'تعرفه ها'!$2:$2,0))/100,0),"---")</f>
        <v>---</v>
      </c>
      <c r="Z241" s="50" t="str">
        <f t="shared" si="36"/>
        <v>---</v>
      </c>
      <c r="AA241" s="50" t="str">
        <f t="shared" si="40"/>
        <v>---</v>
      </c>
      <c r="AB241" s="50" t="str">
        <f t="shared" si="37"/>
        <v>---</v>
      </c>
      <c r="AC241" s="50" t="str">
        <f t="shared" si="38"/>
        <v>---</v>
      </c>
      <c r="AD241" s="153" t="str">
        <f t="shared" si="39"/>
        <v>---</v>
      </c>
      <c r="AF241" s="155" t="str">
        <f>IFERROR(IF(INDEX(پرداخت!A:AZ,MATCH(A241&amp;" - "&amp;"گاز",پرداخت!$B:$B,0),MATCH(G241,پرداخت!$1:$1,0))="نشده","نشده","شده"),"---")</f>
        <v>---</v>
      </c>
      <c r="AH241" s="144"/>
    </row>
    <row r="242" spans="1:34" ht="34.9" hidden="1" customHeight="1">
      <c r="A242" s="170"/>
      <c r="B242" s="47">
        <f>IFERROR(INDEX('اطلاعات انشعابات شرکتها'!A:BB,MATCH(A242,'اطلاعات انشعابات شرکتها'!A:A,0),MATCH(B$1,'اطلاعات انشعابات شرکتها'!$1:$1,0)),0)</f>
        <v>0</v>
      </c>
      <c r="C242" s="48">
        <f>IFERROR(INDEX('اطلاعات انشعابات شرکتها'!A:BB,MATCH(A242,'اطلاعات انشعابات شرکتها'!A:A,0),MATCH(C$1,'اطلاعات انشعابات شرکتها'!$1:$1,0)),0)</f>
        <v>0</v>
      </c>
      <c r="D242" s="45"/>
      <c r="E242" s="171"/>
      <c r="F242" s="170"/>
      <c r="G242" s="47" t="str">
        <f t="shared" si="31"/>
        <v>/</v>
      </c>
      <c r="H242" s="47">
        <f>IFERROR(INDEX('اطلاعات دوره'!A:Z,MATCH(G242,'اطلاعات دوره'!C:C,0),MATCH(H$1,'اطلاعات دوره'!$1:$1,0)),0)</f>
        <v>0</v>
      </c>
      <c r="I242" s="47">
        <f>IFERROR(INDEX('اطلاعات دوره'!A:Z,MATCH(G242,'اطلاعات دوره'!C:C,0),MATCH(I$1,'اطلاعات دوره'!$1:$1,0)),0)</f>
        <v>0</v>
      </c>
      <c r="J242" s="48">
        <f>IFERROR(INDEX('اطلاعات دوره'!A:Z,MATCH(G242,'اطلاعات دوره'!C:C,0),MATCH(J$1,'اطلاعات دوره'!$1:$1,0)),0)</f>
        <v>0</v>
      </c>
      <c r="K242" s="46"/>
      <c r="L242" s="158" t="str">
        <f>IFERROR(INDEX('اطلاعات دوره'!A:Z,MATCH(G242,'اطلاعات دوره'!C:C,0)-1,MATCH("عنوان",'اطلاعات دوره'!$1:$1,0)),"---")</f>
        <v>---</v>
      </c>
      <c r="M242" s="47" t="str">
        <f t="shared" si="32"/>
        <v>----</v>
      </c>
      <c r="N242" s="48" t="str">
        <f t="shared" si="33"/>
        <v>-/</v>
      </c>
      <c r="O242" s="45"/>
      <c r="P242" s="158">
        <f>IFERROR(INDEX('قرائت کنتور'!A:AZ,MATCH(A242&amp;"-"&amp;"گاز",'قرائت کنتور'!B:B,0),MATCH(L242,'قرائت کنتور'!$1:$1,0)),0)</f>
        <v>0</v>
      </c>
      <c r="Q242" s="47">
        <f>IFERROR(INDEX('قرائت کنتور'!A:AZ,MATCH(A242&amp;"-"&amp;"گاز",'قرائت کنتور'!B:B,0),MATCH(G242,'قرائت کنتور'!$1:$1,0)),0)</f>
        <v>0</v>
      </c>
      <c r="R242" s="47">
        <f t="shared" si="34"/>
        <v>0</v>
      </c>
      <c r="S242" s="45"/>
      <c r="T242" s="155" t="str">
        <f>IFERROR(INDEX('تعرفه ها'!A:Z,MATCH("بهای هر متر مکعب گاز مصرفی",'تعرفه ها'!$B:$B,0),MATCH(F242,'تعرفه ها'!$2:$2,0)),"---")</f>
        <v>---</v>
      </c>
      <c r="U242" s="50" t="str">
        <f t="shared" si="35"/>
        <v>---</v>
      </c>
      <c r="V242" s="50" t="str">
        <f>IFERROR(ROUND(R242*INDEX('تعرفه ها'!A:Z,MATCH("عوارض گاز به ازاء هر متر مکعب",'تعرفه ها'!$B:$B,0),MATCH(F242,'تعرفه ها'!$2:$2,0)),0),"---")</f>
        <v>---</v>
      </c>
      <c r="W242" s="50" t="str">
        <f>IFERROR(ROUND(((U242+V242)*INDEX('تعرفه ها'!A:Z,MATCH("هزینه نگهداری و تعمیرات شبکه گاز",'تعرفه ها'!$B:$B,0),MATCH(F242,'تعرفه ها'!$2:$2,0))/100),0),"---")</f>
        <v>---</v>
      </c>
      <c r="X242" s="50" t="str">
        <f>IFERROR(IF(INDEX('اطلاعات دوره'!A:Z,MATCH(G242,'اطلاعات دوره'!C:C,0),MATCH("گاز",'اطلاعات دوره'!$1:$1,0))="دارد",ROUND((U242+V242)*INDEX('تعرفه ها'!A:Z,MATCH("پیک فصلی گاز",'تعرفه ها'!$B:$B,0),MATCH(F242,'تعرفه ها'!$2:$2,0))/100,0),0),"---")</f>
        <v>---</v>
      </c>
      <c r="Y242" s="50" t="str">
        <f>IFERROR(ROUND(SUM(U242+V242+W242+X242)*INDEX('تعرفه ها'!A:Z,MATCH("مالیات گاز",'تعرفه ها'!$B:$B,0),MATCH(F242,'تعرفه ها'!$2:$2,0))/100,0),"---")</f>
        <v>---</v>
      </c>
      <c r="Z242" s="50" t="str">
        <f t="shared" si="36"/>
        <v>---</v>
      </c>
      <c r="AA242" s="50" t="str">
        <f t="shared" si="40"/>
        <v>---</v>
      </c>
      <c r="AB242" s="50" t="str">
        <f t="shared" si="37"/>
        <v>---</v>
      </c>
      <c r="AC242" s="50" t="str">
        <f t="shared" si="38"/>
        <v>---</v>
      </c>
      <c r="AD242" s="153" t="str">
        <f t="shared" si="39"/>
        <v>---</v>
      </c>
      <c r="AF242" s="155" t="str">
        <f>IFERROR(IF(INDEX(پرداخت!A:AZ,MATCH(A242&amp;" - "&amp;"گاز",پرداخت!$B:$B,0),MATCH(G242,پرداخت!$1:$1,0))="نشده","نشده","شده"),"---")</f>
        <v>---</v>
      </c>
      <c r="AH242" s="144"/>
    </row>
    <row r="243" spans="1:34" ht="34.9" hidden="1" customHeight="1">
      <c r="A243" s="170"/>
      <c r="B243" s="47">
        <f>IFERROR(INDEX('اطلاعات انشعابات شرکتها'!A:BB,MATCH(A243,'اطلاعات انشعابات شرکتها'!A:A,0),MATCH(B$1,'اطلاعات انشعابات شرکتها'!$1:$1,0)),0)</f>
        <v>0</v>
      </c>
      <c r="C243" s="48">
        <f>IFERROR(INDEX('اطلاعات انشعابات شرکتها'!A:BB,MATCH(A243,'اطلاعات انشعابات شرکتها'!A:A,0),MATCH(C$1,'اطلاعات انشعابات شرکتها'!$1:$1,0)),0)</f>
        <v>0</v>
      </c>
      <c r="D243" s="45"/>
      <c r="E243" s="171"/>
      <c r="F243" s="170"/>
      <c r="G243" s="47" t="str">
        <f t="shared" si="31"/>
        <v>/</v>
      </c>
      <c r="H243" s="47">
        <f>IFERROR(INDEX('اطلاعات دوره'!A:Z,MATCH(G243,'اطلاعات دوره'!C:C,0),MATCH(H$1,'اطلاعات دوره'!$1:$1,0)),0)</f>
        <v>0</v>
      </c>
      <c r="I243" s="47">
        <f>IFERROR(INDEX('اطلاعات دوره'!A:Z,MATCH(G243,'اطلاعات دوره'!C:C,0),MATCH(I$1,'اطلاعات دوره'!$1:$1,0)),0)</f>
        <v>0</v>
      </c>
      <c r="J243" s="48">
        <f>IFERROR(INDEX('اطلاعات دوره'!A:Z,MATCH(G243,'اطلاعات دوره'!C:C,0),MATCH(J$1,'اطلاعات دوره'!$1:$1,0)),0)</f>
        <v>0</v>
      </c>
      <c r="K243" s="46"/>
      <c r="L243" s="158" t="str">
        <f>IFERROR(INDEX('اطلاعات دوره'!A:Z,MATCH(G243,'اطلاعات دوره'!C:C,0)-1,MATCH("عنوان",'اطلاعات دوره'!$1:$1,0)),"---")</f>
        <v>---</v>
      </c>
      <c r="M243" s="47" t="str">
        <f t="shared" si="32"/>
        <v>----</v>
      </c>
      <c r="N243" s="48" t="str">
        <f t="shared" si="33"/>
        <v>-/</v>
      </c>
      <c r="O243" s="45"/>
      <c r="P243" s="158">
        <f>IFERROR(INDEX('قرائت کنتور'!A:AZ,MATCH(A243&amp;"-"&amp;"گاز",'قرائت کنتور'!B:B,0),MATCH(L243,'قرائت کنتور'!$1:$1,0)),0)</f>
        <v>0</v>
      </c>
      <c r="Q243" s="47">
        <f>IFERROR(INDEX('قرائت کنتور'!A:AZ,MATCH(A243&amp;"-"&amp;"گاز",'قرائت کنتور'!B:B,0),MATCH(G243,'قرائت کنتور'!$1:$1,0)),0)</f>
        <v>0</v>
      </c>
      <c r="R243" s="47">
        <f t="shared" si="34"/>
        <v>0</v>
      </c>
      <c r="S243" s="45"/>
      <c r="T243" s="155" t="str">
        <f>IFERROR(INDEX('تعرفه ها'!A:Z,MATCH("بهای هر متر مکعب گاز مصرفی",'تعرفه ها'!$B:$B,0),MATCH(F243,'تعرفه ها'!$2:$2,0)),"---")</f>
        <v>---</v>
      </c>
      <c r="U243" s="50" t="str">
        <f t="shared" si="35"/>
        <v>---</v>
      </c>
      <c r="V243" s="50" t="str">
        <f>IFERROR(ROUND(R243*INDEX('تعرفه ها'!A:Z,MATCH("عوارض گاز به ازاء هر متر مکعب",'تعرفه ها'!$B:$B,0),MATCH(F243,'تعرفه ها'!$2:$2,0)),0),"---")</f>
        <v>---</v>
      </c>
      <c r="W243" s="50" t="str">
        <f>IFERROR(ROUND(((U243+V243)*INDEX('تعرفه ها'!A:Z,MATCH("هزینه نگهداری و تعمیرات شبکه گاز",'تعرفه ها'!$B:$B,0),MATCH(F243,'تعرفه ها'!$2:$2,0))/100),0),"---")</f>
        <v>---</v>
      </c>
      <c r="X243" s="50" t="str">
        <f>IFERROR(IF(INDEX('اطلاعات دوره'!A:Z,MATCH(G243,'اطلاعات دوره'!C:C,0),MATCH("گاز",'اطلاعات دوره'!$1:$1,0))="دارد",ROUND((U243+V243)*INDEX('تعرفه ها'!A:Z,MATCH("پیک فصلی گاز",'تعرفه ها'!$B:$B,0),MATCH(F243,'تعرفه ها'!$2:$2,0))/100,0),0),"---")</f>
        <v>---</v>
      </c>
      <c r="Y243" s="50" t="str">
        <f>IFERROR(ROUND(SUM(U243+V243+W243+X243)*INDEX('تعرفه ها'!A:Z,MATCH("مالیات گاز",'تعرفه ها'!$B:$B,0),MATCH(F243,'تعرفه ها'!$2:$2,0))/100,0),"---")</f>
        <v>---</v>
      </c>
      <c r="Z243" s="50" t="str">
        <f t="shared" si="36"/>
        <v>---</v>
      </c>
      <c r="AA243" s="50" t="str">
        <f t="shared" si="40"/>
        <v>---</v>
      </c>
      <c r="AB243" s="50" t="str">
        <f t="shared" si="37"/>
        <v>---</v>
      </c>
      <c r="AC243" s="50" t="str">
        <f t="shared" si="38"/>
        <v>---</v>
      </c>
      <c r="AD243" s="153" t="str">
        <f t="shared" si="39"/>
        <v>---</v>
      </c>
      <c r="AF243" s="155" t="str">
        <f>IFERROR(IF(INDEX(پرداخت!A:AZ,MATCH(A243&amp;" - "&amp;"گاز",پرداخت!$B:$B,0),MATCH(G243,پرداخت!$1:$1,0))="نشده","نشده","شده"),"---")</f>
        <v>---</v>
      </c>
      <c r="AH243" s="144"/>
    </row>
    <row r="244" spans="1:34" ht="34.9" hidden="1" customHeight="1">
      <c r="A244" s="170"/>
      <c r="B244" s="47">
        <f>IFERROR(INDEX('اطلاعات انشعابات شرکتها'!A:BB,MATCH(A244,'اطلاعات انشعابات شرکتها'!A:A,0),MATCH(B$1,'اطلاعات انشعابات شرکتها'!$1:$1,0)),0)</f>
        <v>0</v>
      </c>
      <c r="C244" s="48">
        <f>IFERROR(INDEX('اطلاعات انشعابات شرکتها'!A:BB,MATCH(A244,'اطلاعات انشعابات شرکتها'!A:A,0),MATCH(C$1,'اطلاعات انشعابات شرکتها'!$1:$1,0)),0)</f>
        <v>0</v>
      </c>
      <c r="D244" s="45"/>
      <c r="E244" s="171"/>
      <c r="F244" s="170"/>
      <c r="G244" s="47" t="str">
        <f t="shared" si="31"/>
        <v>/</v>
      </c>
      <c r="H244" s="47">
        <f>IFERROR(INDEX('اطلاعات دوره'!A:Z,MATCH(G244,'اطلاعات دوره'!C:C,0),MATCH(H$1,'اطلاعات دوره'!$1:$1,0)),0)</f>
        <v>0</v>
      </c>
      <c r="I244" s="47">
        <f>IFERROR(INDEX('اطلاعات دوره'!A:Z,MATCH(G244,'اطلاعات دوره'!C:C,0),MATCH(I$1,'اطلاعات دوره'!$1:$1,0)),0)</f>
        <v>0</v>
      </c>
      <c r="J244" s="48">
        <f>IFERROR(INDEX('اطلاعات دوره'!A:Z,MATCH(G244,'اطلاعات دوره'!C:C,0),MATCH(J$1,'اطلاعات دوره'!$1:$1,0)),0)</f>
        <v>0</v>
      </c>
      <c r="K244" s="46"/>
      <c r="L244" s="158" t="str">
        <f>IFERROR(INDEX('اطلاعات دوره'!A:Z,MATCH(G244,'اطلاعات دوره'!C:C,0)-1,MATCH("عنوان",'اطلاعات دوره'!$1:$1,0)),"---")</f>
        <v>---</v>
      </c>
      <c r="M244" s="47" t="str">
        <f t="shared" si="32"/>
        <v>----</v>
      </c>
      <c r="N244" s="48" t="str">
        <f t="shared" si="33"/>
        <v>-/</v>
      </c>
      <c r="O244" s="45"/>
      <c r="P244" s="158">
        <f>IFERROR(INDEX('قرائت کنتور'!A:AZ,MATCH(A244&amp;"-"&amp;"گاز",'قرائت کنتور'!B:B,0),MATCH(L244,'قرائت کنتور'!$1:$1,0)),0)</f>
        <v>0</v>
      </c>
      <c r="Q244" s="47">
        <f>IFERROR(INDEX('قرائت کنتور'!A:AZ,MATCH(A244&amp;"-"&amp;"گاز",'قرائت کنتور'!B:B,0),MATCH(G244,'قرائت کنتور'!$1:$1,0)),0)</f>
        <v>0</v>
      </c>
      <c r="R244" s="47">
        <f t="shared" si="34"/>
        <v>0</v>
      </c>
      <c r="S244" s="45"/>
      <c r="T244" s="155" t="str">
        <f>IFERROR(INDEX('تعرفه ها'!A:Z,MATCH("بهای هر متر مکعب گاز مصرفی",'تعرفه ها'!$B:$B,0),MATCH(F244,'تعرفه ها'!$2:$2,0)),"---")</f>
        <v>---</v>
      </c>
      <c r="U244" s="50" t="str">
        <f t="shared" si="35"/>
        <v>---</v>
      </c>
      <c r="V244" s="50" t="str">
        <f>IFERROR(ROUND(R244*INDEX('تعرفه ها'!A:Z,MATCH("عوارض گاز به ازاء هر متر مکعب",'تعرفه ها'!$B:$B,0),MATCH(F244,'تعرفه ها'!$2:$2,0)),0),"---")</f>
        <v>---</v>
      </c>
      <c r="W244" s="50" t="str">
        <f>IFERROR(ROUND(((U244+V244)*INDEX('تعرفه ها'!A:Z,MATCH("هزینه نگهداری و تعمیرات شبکه گاز",'تعرفه ها'!$B:$B,0),MATCH(F244,'تعرفه ها'!$2:$2,0))/100),0),"---")</f>
        <v>---</v>
      </c>
      <c r="X244" s="50" t="str">
        <f>IFERROR(IF(INDEX('اطلاعات دوره'!A:Z,MATCH(G244,'اطلاعات دوره'!C:C,0),MATCH("گاز",'اطلاعات دوره'!$1:$1,0))="دارد",ROUND((U244+V244)*INDEX('تعرفه ها'!A:Z,MATCH("پیک فصلی گاز",'تعرفه ها'!$B:$B,0),MATCH(F244,'تعرفه ها'!$2:$2,0))/100,0),0),"---")</f>
        <v>---</v>
      </c>
      <c r="Y244" s="50" t="str">
        <f>IFERROR(ROUND(SUM(U244+V244+W244+X244)*INDEX('تعرفه ها'!A:Z,MATCH("مالیات گاز",'تعرفه ها'!$B:$B,0),MATCH(F244,'تعرفه ها'!$2:$2,0))/100,0),"---")</f>
        <v>---</v>
      </c>
      <c r="Z244" s="50" t="str">
        <f t="shared" si="36"/>
        <v>---</v>
      </c>
      <c r="AA244" s="50" t="str">
        <f t="shared" si="40"/>
        <v>---</v>
      </c>
      <c r="AB244" s="50" t="str">
        <f t="shared" si="37"/>
        <v>---</v>
      </c>
      <c r="AC244" s="50" t="str">
        <f t="shared" si="38"/>
        <v>---</v>
      </c>
      <c r="AD244" s="153" t="str">
        <f t="shared" si="39"/>
        <v>---</v>
      </c>
      <c r="AF244" s="155" t="str">
        <f>IFERROR(IF(INDEX(پرداخت!A:AZ,MATCH(A244&amp;" - "&amp;"گاز",پرداخت!$B:$B,0),MATCH(G244,پرداخت!$1:$1,0))="نشده","نشده","شده"),"---")</f>
        <v>---</v>
      </c>
      <c r="AH244" s="144"/>
    </row>
    <row r="245" spans="1:34" ht="34.9" hidden="1" customHeight="1">
      <c r="A245" s="170"/>
      <c r="B245" s="47">
        <f>IFERROR(INDEX('اطلاعات انشعابات شرکتها'!A:BB,MATCH(A245,'اطلاعات انشعابات شرکتها'!A:A,0),MATCH(B$1,'اطلاعات انشعابات شرکتها'!$1:$1,0)),0)</f>
        <v>0</v>
      </c>
      <c r="C245" s="48">
        <f>IFERROR(INDEX('اطلاعات انشعابات شرکتها'!A:BB,MATCH(A245,'اطلاعات انشعابات شرکتها'!A:A,0),MATCH(C$1,'اطلاعات انشعابات شرکتها'!$1:$1,0)),0)</f>
        <v>0</v>
      </c>
      <c r="D245" s="45"/>
      <c r="E245" s="171"/>
      <c r="F245" s="170"/>
      <c r="G245" s="47" t="str">
        <f t="shared" si="31"/>
        <v>/</v>
      </c>
      <c r="H245" s="47">
        <f>IFERROR(INDEX('اطلاعات دوره'!A:Z,MATCH(G245,'اطلاعات دوره'!C:C,0),MATCH(H$1,'اطلاعات دوره'!$1:$1,0)),0)</f>
        <v>0</v>
      </c>
      <c r="I245" s="47">
        <f>IFERROR(INDEX('اطلاعات دوره'!A:Z,MATCH(G245,'اطلاعات دوره'!C:C,0),MATCH(I$1,'اطلاعات دوره'!$1:$1,0)),0)</f>
        <v>0</v>
      </c>
      <c r="J245" s="48">
        <f>IFERROR(INDEX('اطلاعات دوره'!A:Z,MATCH(G245,'اطلاعات دوره'!C:C,0),MATCH(J$1,'اطلاعات دوره'!$1:$1,0)),0)</f>
        <v>0</v>
      </c>
      <c r="K245" s="46"/>
      <c r="L245" s="158" t="str">
        <f>IFERROR(INDEX('اطلاعات دوره'!A:Z,MATCH(G245,'اطلاعات دوره'!C:C,0)-1,MATCH("عنوان",'اطلاعات دوره'!$1:$1,0)),"---")</f>
        <v>---</v>
      </c>
      <c r="M245" s="47" t="str">
        <f t="shared" si="32"/>
        <v>----</v>
      </c>
      <c r="N245" s="48" t="str">
        <f t="shared" si="33"/>
        <v>-/</v>
      </c>
      <c r="O245" s="45"/>
      <c r="P245" s="158">
        <f>IFERROR(INDEX('قرائت کنتور'!A:AZ,MATCH(A245&amp;"-"&amp;"گاز",'قرائت کنتور'!B:B,0),MATCH(L245,'قرائت کنتور'!$1:$1,0)),0)</f>
        <v>0</v>
      </c>
      <c r="Q245" s="47">
        <f>IFERROR(INDEX('قرائت کنتور'!A:AZ,MATCH(A245&amp;"-"&amp;"گاز",'قرائت کنتور'!B:B,0),MATCH(G245,'قرائت کنتور'!$1:$1,0)),0)</f>
        <v>0</v>
      </c>
      <c r="R245" s="47">
        <f t="shared" si="34"/>
        <v>0</v>
      </c>
      <c r="S245" s="45"/>
      <c r="T245" s="155" t="str">
        <f>IFERROR(INDEX('تعرفه ها'!A:Z,MATCH("بهای هر متر مکعب گاز مصرفی",'تعرفه ها'!$B:$B,0),MATCH(F245,'تعرفه ها'!$2:$2,0)),"---")</f>
        <v>---</v>
      </c>
      <c r="U245" s="50" t="str">
        <f t="shared" si="35"/>
        <v>---</v>
      </c>
      <c r="V245" s="50" t="str">
        <f>IFERROR(ROUND(R245*INDEX('تعرفه ها'!A:Z,MATCH("عوارض گاز به ازاء هر متر مکعب",'تعرفه ها'!$B:$B,0),MATCH(F245,'تعرفه ها'!$2:$2,0)),0),"---")</f>
        <v>---</v>
      </c>
      <c r="W245" s="50" t="str">
        <f>IFERROR(ROUND(((U245+V245)*INDEX('تعرفه ها'!A:Z,MATCH("هزینه نگهداری و تعمیرات شبکه گاز",'تعرفه ها'!$B:$B,0),MATCH(F245,'تعرفه ها'!$2:$2,0))/100),0),"---")</f>
        <v>---</v>
      </c>
      <c r="X245" s="50" t="str">
        <f>IFERROR(IF(INDEX('اطلاعات دوره'!A:Z,MATCH(G245,'اطلاعات دوره'!C:C,0),MATCH("گاز",'اطلاعات دوره'!$1:$1,0))="دارد",ROUND((U245+V245)*INDEX('تعرفه ها'!A:Z,MATCH("پیک فصلی گاز",'تعرفه ها'!$B:$B,0),MATCH(F245,'تعرفه ها'!$2:$2,0))/100,0),0),"---")</f>
        <v>---</v>
      </c>
      <c r="Y245" s="50" t="str">
        <f>IFERROR(ROUND(SUM(U245+V245+W245+X245)*INDEX('تعرفه ها'!A:Z,MATCH("مالیات گاز",'تعرفه ها'!$B:$B,0),MATCH(F245,'تعرفه ها'!$2:$2,0))/100,0),"---")</f>
        <v>---</v>
      </c>
      <c r="Z245" s="50" t="str">
        <f t="shared" si="36"/>
        <v>---</v>
      </c>
      <c r="AA245" s="50" t="str">
        <f t="shared" si="40"/>
        <v>---</v>
      </c>
      <c r="AB245" s="50" t="str">
        <f t="shared" si="37"/>
        <v>---</v>
      </c>
      <c r="AC245" s="50" t="str">
        <f t="shared" si="38"/>
        <v>---</v>
      </c>
      <c r="AD245" s="153" t="str">
        <f t="shared" si="39"/>
        <v>---</v>
      </c>
      <c r="AF245" s="155" t="str">
        <f>IFERROR(IF(INDEX(پرداخت!A:AZ,MATCH(A245&amp;" - "&amp;"گاز",پرداخت!$B:$B,0),MATCH(G245,پرداخت!$1:$1,0))="نشده","نشده","شده"),"---")</f>
        <v>---</v>
      </c>
      <c r="AH245" s="144"/>
    </row>
    <row r="246" spans="1:34" ht="34.9" hidden="1" customHeight="1">
      <c r="A246" s="170"/>
      <c r="B246" s="47">
        <f>IFERROR(INDEX('اطلاعات انشعابات شرکتها'!A:BB,MATCH(A246,'اطلاعات انشعابات شرکتها'!A:A,0),MATCH(B$1,'اطلاعات انشعابات شرکتها'!$1:$1,0)),0)</f>
        <v>0</v>
      </c>
      <c r="C246" s="48">
        <f>IFERROR(INDEX('اطلاعات انشعابات شرکتها'!A:BB,MATCH(A246,'اطلاعات انشعابات شرکتها'!A:A,0),MATCH(C$1,'اطلاعات انشعابات شرکتها'!$1:$1,0)),0)</f>
        <v>0</v>
      </c>
      <c r="D246" s="45"/>
      <c r="E246" s="171"/>
      <c r="F246" s="170"/>
      <c r="G246" s="47" t="str">
        <f t="shared" si="31"/>
        <v>/</v>
      </c>
      <c r="H246" s="47">
        <f>IFERROR(INDEX('اطلاعات دوره'!A:Z,MATCH(G246,'اطلاعات دوره'!C:C,0),MATCH(H$1,'اطلاعات دوره'!$1:$1,0)),0)</f>
        <v>0</v>
      </c>
      <c r="I246" s="47">
        <f>IFERROR(INDEX('اطلاعات دوره'!A:Z,MATCH(G246,'اطلاعات دوره'!C:C,0),MATCH(I$1,'اطلاعات دوره'!$1:$1,0)),0)</f>
        <v>0</v>
      </c>
      <c r="J246" s="48">
        <f>IFERROR(INDEX('اطلاعات دوره'!A:Z,MATCH(G246,'اطلاعات دوره'!C:C,0),MATCH(J$1,'اطلاعات دوره'!$1:$1,0)),0)</f>
        <v>0</v>
      </c>
      <c r="K246" s="46"/>
      <c r="L246" s="158" t="str">
        <f>IFERROR(INDEX('اطلاعات دوره'!A:Z,MATCH(G246,'اطلاعات دوره'!C:C,0)-1,MATCH("عنوان",'اطلاعات دوره'!$1:$1,0)),"---")</f>
        <v>---</v>
      </c>
      <c r="M246" s="47" t="str">
        <f t="shared" si="32"/>
        <v>----</v>
      </c>
      <c r="N246" s="48" t="str">
        <f t="shared" si="33"/>
        <v>-/</v>
      </c>
      <c r="O246" s="45"/>
      <c r="P246" s="158">
        <f>IFERROR(INDEX('قرائت کنتور'!A:AZ,MATCH(A246&amp;"-"&amp;"گاز",'قرائت کنتور'!B:B,0),MATCH(L246,'قرائت کنتور'!$1:$1,0)),0)</f>
        <v>0</v>
      </c>
      <c r="Q246" s="47">
        <f>IFERROR(INDEX('قرائت کنتور'!A:AZ,MATCH(A246&amp;"-"&amp;"گاز",'قرائت کنتور'!B:B,0),MATCH(G246,'قرائت کنتور'!$1:$1,0)),0)</f>
        <v>0</v>
      </c>
      <c r="R246" s="47">
        <f t="shared" si="34"/>
        <v>0</v>
      </c>
      <c r="S246" s="45"/>
      <c r="T246" s="155" t="str">
        <f>IFERROR(INDEX('تعرفه ها'!A:Z,MATCH("بهای هر متر مکعب گاز مصرفی",'تعرفه ها'!$B:$B,0),MATCH(F246,'تعرفه ها'!$2:$2,0)),"---")</f>
        <v>---</v>
      </c>
      <c r="U246" s="50" t="str">
        <f t="shared" si="35"/>
        <v>---</v>
      </c>
      <c r="V246" s="50" t="str">
        <f>IFERROR(ROUND(R246*INDEX('تعرفه ها'!A:Z,MATCH("عوارض گاز به ازاء هر متر مکعب",'تعرفه ها'!$B:$B,0),MATCH(F246,'تعرفه ها'!$2:$2,0)),0),"---")</f>
        <v>---</v>
      </c>
      <c r="W246" s="50" t="str">
        <f>IFERROR(ROUND(((U246+V246)*INDEX('تعرفه ها'!A:Z,MATCH("هزینه نگهداری و تعمیرات شبکه گاز",'تعرفه ها'!$B:$B,0),MATCH(F246,'تعرفه ها'!$2:$2,0))/100),0),"---")</f>
        <v>---</v>
      </c>
      <c r="X246" s="50" t="str">
        <f>IFERROR(IF(INDEX('اطلاعات دوره'!A:Z,MATCH(G246,'اطلاعات دوره'!C:C,0),MATCH("گاز",'اطلاعات دوره'!$1:$1,0))="دارد",ROUND((U246+V246)*INDEX('تعرفه ها'!A:Z,MATCH("پیک فصلی گاز",'تعرفه ها'!$B:$B,0),MATCH(F246,'تعرفه ها'!$2:$2,0))/100,0),0),"---")</f>
        <v>---</v>
      </c>
      <c r="Y246" s="50" t="str">
        <f>IFERROR(ROUND(SUM(U246+V246+W246+X246)*INDEX('تعرفه ها'!A:Z,MATCH("مالیات گاز",'تعرفه ها'!$B:$B,0),MATCH(F246,'تعرفه ها'!$2:$2,0))/100,0),"---")</f>
        <v>---</v>
      </c>
      <c r="Z246" s="50" t="str">
        <f t="shared" si="36"/>
        <v>---</v>
      </c>
      <c r="AA246" s="50" t="str">
        <f t="shared" si="40"/>
        <v>---</v>
      </c>
      <c r="AB246" s="50" t="str">
        <f t="shared" si="37"/>
        <v>---</v>
      </c>
      <c r="AC246" s="50" t="str">
        <f t="shared" si="38"/>
        <v>---</v>
      </c>
      <c r="AD246" s="153" t="str">
        <f t="shared" si="39"/>
        <v>---</v>
      </c>
      <c r="AF246" s="155" t="str">
        <f>IFERROR(IF(INDEX(پرداخت!A:AZ,MATCH(A246&amp;" - "&amp;"گاز",پرداخت!$B:$B,0),MATCH(G246,پرداخت!$1:$1,0))="نشده","نشده","شده"),"---")</f>
        <v>---</v>
      </c>
      <c r="AH246" s="144"/>
    </row>
    <row r="247" spans="1:34" ht="34.9" hidden="1" customHeight="1">
      <c r="A247" s="170"/>
      <c r="B247" s="47">
        <f>IFERROR(INDEX('اطلاعات انشعابات شرکتها'!A:BB,MATCH(A247,'اطلاعات انشعابات شرکتها'!A:A,0),MATCH(B$1,'اطلاعات انشعابات شرکتها'!$1:$1,0)),0)</f>
        <v>0</v>
      </c>
      <c r="C247" s="48">
        <f>IFERROR(INDEX('اطلاعات انشعابات شرکتها'!A:BB,MATCH(A247,'اطلاعات انشعابات شرکتها'!A:A,0),MATCH(C$1,'اطلاعات انشعابات شرکتها'!$1:$1,0)),0)</f>
        <v>0</v>
      </c>
      <c r="D247" s="45"/>
      <c r="E247" s="171"/>
      <c r="F247" s="170"/>
      <c r="G247" s="47" t="str">
        <f t="shared" si="31"/>
        <v>/</v>
      </c>
      <c r="H247" s="47">
        <f>IFERROR(INDEX('اطلاعات دوره'!A:Z,MATCH(G247,'اطلاعات دوره'!C:C,0),MATCH(H$1,'اطلاعات دوره'!$1:$1,0)),0)</f>
        <v>0</v>
      </c>
      <c r="I247" s="47">
        <f>IFERROR(INDEX('اطلاعات دوره'!A:Z,MATCH(G247,'اطلاعات دوره'!C:C,0),MATCH(I$1,'اطلاعات دوره'!$1:$1,0)),0)</f>
        <v>0</v>
      </c>
      <c r="J247" s="48">
        <f>IFERROR(INDEX('اطلاعات دوره'!A:Z,MATCH(G247,'اطلاعات دوره'!C:C,0),MATCH(J$1,'اطلاعات دوره'!$1:$1,0)),0)</f>
        <v>0</v>
      </c>
      <c r="K247" s="46"/>
      <c r="L247" s="158" t="str">
        <f>IFERROR(INDEX('اطلاعات دوره'!A:Z,MATCH(G247,'اطلاعات دوره'!C:C,0)-1,MATCH("عنوان",'اطلاعات دوره'!$1:$1,0)),"---")</f>
        <v>---</v>
      </c>
      <c r="M247" s="47" t="str">
        <f t="shared" si="32"/>
        <v>----</v>
      </c>
      <c r="N247" s="48" t="str">
        <f t="shared" si="33"/>
        <v>-/</v>
      </c>
      <c r="O247" s="45"/>
      <c r="P247" s="158">
        <f>IFERROR(INDEX('قرائت کنتور'!A:AZ,MATCH(A247&amp;"-"&amp;"گاز",'قرائت کنتور'!B:B,0),MATCH(L247,'قرائت کنتور'!$1:$1,0)),0)</f>
        <v>0</v>
      </c>
      <c r="Q247" s="47">
        <f>IFERROR(INDEX('قرائت کنتور'!A:AZ,MATCH(A247&amp;"-"&amp;"گاز",'قرائت کنتور'!B:B,0),MATCH(G247,'قرائت کنتور'!$1:$1,0)),0)</f>
        <v>0</v>
      </c>
      <c r="R247" s="47">
        <f t="shared" si="34"/>
        <v>0</v>
      </c>
      <c r="S247" s="45"/>
      <c r="T247" s="155" t="str">
        <f>IFERROR(INDEX('تعرفه ها'!A:Z,MATCH("بهای هر متر مکعب گاز مصرفی",'تعرفه ها'!$B:$B,0),MATCH(F247,'تعرفه ها'!$2:$2,0)),"---")</f>
        <v>---</v>
      </c>
      <c r="U247" s="50" t="str">
        <f t="shared" si="35"/>
        <v>---</v>
      </c>
      <c r="V247" s="50" t="str">
        <f>IFERROR(ROUND(R247*INDEX('تعرفه ها'!A:Z,MATCH("عوارض گاز به ازاء هر متر مکعب",'تعرفه ها'!$B:$B,0),MATCH(F247,'تعرفه ها'!$2:$2,0)),0),"---")</f>
        <v>---</v>
      </c>
      <c r="W247" s="50" t="str">
        <f>IFERROR(ROUND(((U247+V247)*INDEX('تعرفه ها'!A:Z,MATCH("هزینه نگهداری و تعمیرات شبکه گاز",'تعرفه ها'!$B:$B,0),MATCH(F247,'تعرفه ها'!$2:$2,0))/100),0),"---")</f>
        <v>---</v>
      </c>
      <c r="X247" s="50" t="str">
        <f>IFERROR(IF(INDEX('اطلاعات دوره'!A:Z,MATCH(G247,'اطلاعات دوره'!C:C,0),MATCH("گاز",'اطلاعات دوره'!$1:$1,0))="دارد",ROUND((U247+V247)*INDEX('تعرفه ها'!A:Z,MATCH("پیک فصلی گاز",'تعرفه ها'!$B:$B,0),MATCH(F247,'تعرفه ها'!$2:$2,0))/100,0),0),"---")</f>
        <v>---</v>
      </c>
      <c r="Y247" s="50" t="str">
        <f>IFERROR(ROUND(SUM(U247+V247+W247+X247)*INDEX('تعرفه ها'!A:Z,MATCH("مالیات گاز",'تعرفه ها'!$B:$B,0),MATCH(F247,'تعرفه ها'!$2:$2,0))/100,0),"---")</f>
        <v>---</v>
      </c>
      <c r="Z247" s="50" t="str">
        <f t="shared" si="36"/>
        <v>---</v>
      </c>
      <c r="AA247" s="50" t="str">
        <f t="shared" si="40"/>
        <v>---</v>
      </c>
      <c r="AB247" s="50" t="str">
        <f t="shared" si="37"/>
        <v>---</v>
      </c>
      <c r="AC247" s="50" t="str">
        <f t="shared" si="38"/>
        <v>---</v>
      </c>
      <c r="AD247" s="153" t="str">
        <f t="shared" si="39"/>
        <v>---</v>
      </c>
      <c r="AF247" s="155" t="str">
        <f>IFERROR(IF(INDEX(پرداخت!A:AZ,MATCH(A247&amp;" - "&amp;"گاز",پرداخت!$B:$B,0),MATCH(G247,پرداخت!$1:$1,0))="نشده","نشده","شده"),"---")</f>
        <v>---</v>
      </c>
      <c r="AH247" s="144"/>
    </row>
    <row r="248" spans="1:34" ht="34.9" hidden="1" customHeight="1">
      <c r="A248" s="170"/>
      <c r="B248" s="47">
        <f>IFERROR(INDEX('اطلاعات انشعابات شرکتها'!A:BB,MATCH(A248,'اطلاعات انشعابات شرکتها'!A:A,0),MATCH(B$1,'اطلاعات انشعابات شرکتها'!$1:$1,0)),0)</f>
        <v>0</v>
      </c>
      <c r="C248" s="48">
        <f>IFERROR(INDEX('اطلاعات انشعابات شرکتها'!A:BB,MATCH(A248,'اطلاعات انشعابات شرکتها'!A:A,0),MATCH(C$1,'اطلاعات انشعابات شرکتها'!$1:$1,0)),0)</f>
        <v>0</v>
      </c>
      <c r="D248" s="45"/>
      <c r="E248" s="171"/>
      <c r="F248" s="170"/>
      <c r="G248" s="47" t="str">
        <f t="shared" si="31"/>
        <v>/</v>
      </c>
      <c r="H248" s="47">
        <f>IFERROR(INDEX('اطلاعات دوره'!A:Z,MATCH(G248,'اطلاعات دوره'!C:C,0),MATCH(H$1,'اطلاعات دوره'!$1:$1,0)),0)</f>
        <v>0</v>
      </c>
      <c r="I248" s="47">
        <f>IFERROR(INDEX('اطلاعات دوره'!A:Z,MATCH(G248,'اطلاعات دوره'!C:C,0),MATCH(I$1,'اطلاعات دوره'!$1:$1,0)),0)</f>
        <v>0</v>
      </c>
      <c r="J248" s="48">
        <f>IFERROR(INDEX('اطلاعات دوره'!A:Z,MATCH(G248,'اطلاعات دوره'!C:C,0),MATCH(J$1,'اطلاعات دوره'!$1:$1,0)),0)</f>
        <v>0</v>
      </c>
      <c r="K248" s="46"/>
      <c r="L248" s="158" t="str">
        <f>IFERROR(INDEX('اطلاعات دوره'!A:Z,MATCH(G248,'اطلاعات دوره'!C:C,0)-1,MATCH("عنوان",'اطلاعات دوره'!$1:$1,0)),"---")</f>
        <v>---</v>
      </c>
      <c r="M248" s="47" t="str">
        <f t="shared" si="32"/>
        <v>----</v>
      </c>
      <c r="N248" s="48" t="str">
        <f t="shared" si="33"/>
        <v>-/</v>
      </c>
      <c r="O248" s="45"/>
      <c r="P248" s="158">
        <f>IFERROR(INDEX('قرائت کنتور'!A:AZ,MATCH(A248&amp;"-"&amp;"گاز",'قرائت کنتور'!B:B,0),MATCH(L248,'قرائت کنتور'!$1:$1,0)),0)</f>
        <v>0</v>
      </c>
      <c r="Q248" s="47">
        <f>IFERROR(INDEX('قرائت کنتور'!A:AZ,MATCH(A248&amp;"-"&amp;"گاز",'قرائت کنتور'!B:B,0),MATCH(G248,'قرائت کنتور'!$1:$1,0)),0)</f>
        <v>0</v>
      </c>
      <c r="R248" s="47">
        <f t="shared" si="34"/>
        <v>0</v>
      </c>
      <c r="S248" s="45"/>
      <c r="T248" s="155" t="str">
        <f>IFERROR(INDEX('تعرفه ها'!A:Z,MATCH("بهای هر متر مکعب گاز مصرفی",'تعرفه ها'!$B:$B,0),MATCH(F248,'تعرفه ها'!$2:$2,0)),"---")</f>
        <v>---</v>
      </c>
      <c r="U248" s="50" t="str">
        <f t="shared" si="35"/>
        <v>---</v>
      </c>
      <c r="V248" s="50" t="str">
        <f>IFERROR(ROUND(R248*INDEX('تعرفه ها'!A:Z,MATCH("عوارض گاز به ازاء هر متر مکعب",'تعرفه ها'!$B:$B,0),MATCH(F248,'تعرفه ها'!$2:$2,0)),0),"---")</f>
        <v>---</v>
      </c>
      <c r="W248" s="50" t="str">
        <f>IFERROR(ROUND(((U248+V248)*INDEX('تعرفه ها'!A:Z,MATCH("هزینه نگهداری و تعمیرات شبکه گاز",'تعرفه ها'!$B:$B,0),MATCH(F248,'تعرفه ها'!$2:$2,0))/100),0),"---")</f>
        <v>---</v>
      </c>
      <c r="X248" s="50" t="str">
        <f>IFERROR(IF(INDEX('اطلاعات دوره'!A:Z,MATCH(G248,'اطلاعات دوره'!C:C,0),MATCH("گاز",'اطلاعات دوره'!$1:$1,0))="دارد",ROUND((U248+V248)*INDEX('تعرفه ها'!A:Z,MATCH("پیک فصلی گاز",'تعرفه ها'!$B:$B,0),MATCH(F248,'تعرفه ها'!$2:$2,0))/100,0),0),"---")</f>
        <v>---</v>
      </c>
      <c r="Y248" s="50" t="str">
        <f>IFERROR(ROUND(SUM(U248+V248+W248+X248)*INDEX('تعرفه ها'!A:Z,MATCH("مالیات گاز",'تعرفه ها'!$B:$B,0),MATCH(F248,'تعرفه ها'!$2:$2,0))/100,0),"---")</f>
        <v>---</v>
      </c>
      <c r="Z248" s="50" t="str">
        <f t="shared" si="36"/>
        <v>---</v>
      </c>
      <c r="AA248" s="50" t="str">
        <f t="shared" si="40"/>
        <v>---</v>
      </c>
      <c r="AB248" s="50" t="str">
        <f t="shared" si="37"/>
        <v>---</v>
      </c>
      <c r="AC248" s="50" t="str">
        <f t="shared" si="38"/>
        <v>---</v>
      </c>
      <c r="AD248" s="153" t="str">
        <f t="shared" si="39"/>
        <v>---</v>
      </c>
      <c r="AF248" s="155" t="str">
        <f>IFERROR(IF(INDEX(پرداخت!A:AZ,MATCH(A248&amp;" - "&amp;"گاز",پرداخت!$B:$B,0),MATCH(G248,پرداخت!$1:$1,0))="نشده","نشده","شده"),"---")</f>
        <v>---</v>
      </c>
      <c r="AH248" s="144"/>
    </row>
    <row r="249" spans="1:34" ht="34.9" hidden="1" customHeight="1">
      <c r="A249" s="170"/>
      <c r="B249" s="47">
        <f>IFERROR(INDEX('اطلاعات انشعابات شرکتها'!A:BB,MATCH(A249,'اطلاعات انشعابات شرکتها'!A:A,0),MATCH(B$1,'اطلاعات انشعابات شرکتها'!$1:$1,0)),0)</f>
        <v>0</v>
      </c>
      <c r="C249" s="48">
        <f>IFERROR(INDEX('اطلاعات انشعابات شرکتها'!A:BB,MATCH(A249,'اطلاعات انشعابات شرکتها'!A:A,0),MATCH(C$1,'اطلاعات انشعابات شرکتها'!$1:$1,0)),0)</f>
        <v>0</v>
      </c>
      <c r="D249" s="45"/>
      <c r="E249" s="171"/>
      <c r="F249" s="170"/>
      <c r="G249" s="47" t="str">
        <f t="shared" si="31"/>
        <v>/</v>
      </c>
      <c r="H249" s="47">
        <f>IFERROR(INDEX('اطلاعات دوره'!A:Z,MATCH(G249,'اطلاعات دوره'!C:C,0),MATCH(H$1,'اطلاعات دوره'!$1:$1,0)),0)</f>
        <v>0</v>
      </c>
      <c r="I249" s="47">
        <f>IFERROR(INDEX('اطلاعات دوره'!A:Z,MATCH(G249,'اطلاعات دوره'!C:C,0),MATCH(I$1,'اطلاعات دوره'!$1:$1,0)),0)</f>
        <v>0</v>
      </c>
      <c r="J249" s="48">
        <f>IFERROR(INDEX('اطلاعات دوره'!A:Z,MATCH(G249,'اطلاعات دوره'!C:C,0),MATCH(J$1,'اطلاعات دوره'!$1:$1,0)),0)</f>
        <v>0</v>
      </c>
      <c r="K249" s="46"/>
      <c r="L249" s="158" t="str">
        <f>IFERROR(INDEX('اطلاعات دوره'!A:Z,MATCH(G249,'اطلاعات دوره'!C:C,0)-1,MATCH("عنوان",'اطلاعات دوره'!$1:$1,0)),"---")</f>
        <v>---</v>
      </c>
      <c r="M249" s="47" t="str">
        <f t="shared" si="32"/>
        <v>----</v>
      </c>
      <c r="N249" s="48" t="str">
        <f t="shared" si="33"/>
        <v>-/</v>
      </c>
      <c r="O249" s="45"/>
      <c r="P249" s="158">
        <f>IFERROR(INDEX('قرائت کنتور'!A:AZ,MATCH(A249&amp;"-"&amp;"گاز",'قرائت کنتور'!B:B,0),MATCH(L249,'قرائت کنتور'!$1:$1,0)),0)</f>
        <v>0</v>
      </c>
      <c r="Q249" s="47">
        <f>IFERROR(INDEX('قرائت کنتور'!A:AZ,MATCH(A249&amp;"-"&amp;"گاز",'قرائت کنتور'!B:B,0),MATCH(G249,'قرائت کنتور'!$1:$1,0)),0)</f>
        <v>0</v>
      </c>
      <c r="R249" s="47">
        <f t="shared" si="34"/>
        <v>0</v>
      </c>
      <c r="S249" s="45"/>
      <c r="T249" s="155" t="str">
        <f>IFERROR(INDEX('تعرفه ها'!A:Z,MATCH("بهای هر متر مکعب گاز مصرفی",'تعرفه ها'!$B:$B,0),MATCH(F249,'تعرفه ها'!$2:$2,0)),"---")</f>
        <v>---</v>
      </c>
      <c r="U249" s="50" t="str">
        <f t="shared" si="35"/>
        <v>---</v>
      </c>
      <c r="V249" s="50" t="str">
        <f>IFERROR(ROUND(R249*INDEX('تعرفه ها'!A:Z,MATCH("عوارض گاز به ازاء هر متر مکعب",'تعرفه ها'!$B:$B,0),MATCH(F249,'تعرفه ها'!$2:$2,0)),0),"---")</f>
        <v>---</v>
      </c>
      <c r="W249" s="50" t="str">
        <f>IFERROR(ROUND(((U249+V249)*INDEX('تعرفه ها'!A:Z,MATCH("هزینه نگهداری و تعمیرات شبکه گاز",'تعرفه ها'!$B:$B,0),MATCH(F249,'تعرفه ها'!$2:$2,0))/100),0),"---")</f>
        <v>---</v>
      </c>
      <c r="X249" s="50" t="str">
        <f>IFERROR(IF(INDEX('اطلاعات دوره'!A:Z,MATCH(G249,'اطلاعات دوره'!C:C,0),MATCH("گاز",'اطلاعات دوره'!$1:$1,0))="دارد",ROUND((U249+V249)*INDEX('تعرفه ها'!A:Z,MATCH("پیک فصلی گاز",'تعرفه ها'!$B:$B,0),MATCH(F249,'تعرفه ها'!$2:$2,0))/100,0),0),"---")</f>
        <v>---</v>
      </c>
      <c r="Y249" s="50" t="str">
        <f>IFERROR(ROUND(SUM(U249+V249+W249+X249)*INDEX('تعرفه ها'!A:Z,MATCH("مالیات گاز",'تعرفه ها'!$B:$B,0),MATCH(F249,'تعرفه ها'!$2:$2,0))/100,0),"---")</f>
        <v>---</v>
      </c>
      <c r="Z249" s="50" t="str">
        <f t="shared" si="36"/>
        <v>---</v>
      </c>
      <c r="AA249" s="50" t="str">
        <f t="shared" si="40"/>
        <v>---</v>
      </c>
      <c r="AB249" s="50" t="str">
        <f t="shared" si="37"/>
        <v>---</v>
      </c>
      <c r="AC249" s="50" t="str">
        <f t="shared" si="38"/>
        <v>---</v>
      </c>
      <c r="AD249" s="153" t="str">
        <f t="shared" si="39"/>
        <v>---</v>
      </c>
      <c r="AF249" s="155" t="str">
        <f>IFERROR(IF(INDEX(پرداخت!A:AZ,MATCH(A249&amp;" - "&amp;"گاز",پرداخت!$B:$B,0),MATCH(G249,پرداخت!$1:$1,0))="نشده","نشده","شده"),"---")</f>
        <v>---</v>
      </c>
      <c r="AH249" s="144"/>
    </row>
    <row r="250" spans="1:34" ht="34.9" hidden="1" customHeight="1">
      <c r="A250" s="170"/>
      <c r="B250" s="47">
        <f>IFERROR(INDEX('اطلاعات انشعابات شرکتها'!A:BB,MATCH(A250,'اطلاعات انشعابات شرکتها'!A:A,0),MATCH(B$1,'اطلاعات انشعابات شرکتها'!$1:$1,0)),0)</f>
        <v>0</v>
      </c>
      <c r="C250" s="48">
        <f>IFERROR(INDEX('اطلاعات انشعابات شرکتها'!A:BB,MATCH(A250,'اطلاعات انشعابات شرکتها'!A:A,0),MATCH(C$1,'اطلاعات انشعابات شرکتها'!$1:$1,0)),0)</f>
        <v>0</v>
      </c>
      <c r="D250" s="45"/>
      <c r="E250" s="171"/>
      <c r="F250" s="170"/>
      <c r="G250" s="47" t="str">
        <f t="shared" si="31"/>
        <v>/</v>
      </c>
      <c r="H250" s="47">
        <f>IFERROR(INDEX('اطلاعات دوره'!A:Z,MATCH(G250,'اطلاعات دوره'!C:C,0),MATCH(H$1,'اطلاعات دوره'!$1:$1,0)),0)</f>
        <v>0</v>
      </c>
      <c r="I250" s="47">
        <f>IFERROR(INDEX('اطلاعات دوره'!A:Z,MATCH(G250,'اطلاعات دوره'!C:C,0),MATCH(I$1,'اطلاعات دوره'!$1:$1,0)),0)</f>
        <v>0</v>
      </c>
      <c r="J250" s="48">
        <f>IFERROR(INDEX('اطلاعات دوره'!A:Z,MATCH(G250,'اطلاعات دوره'!C:C,0),MATCH(J$1,'اطلاعات دوره'!$1:$1,0)),0)</f>
        <v>0</v>
      </c>
      <c r="K250" s="46"/>
      <c r="L250" s="158" t="str">
        <f>IFERROR(INDEX('اطلاعات دوره'!A:Z,MATCH(G250,'اطلاعات دوره'!C:C,0)-1,MATCH("عنوان",'اطلاعات دوره'!$1:$1,0)),"---")</f>
        <v>---</v>
      </c>
      <c r="M250" s="47" t="str">
        <f t="shared" si="32"/>
        <v>----</v>
      </c>
      <c r="N250" s="48" t="str">
        <f t="shared" si="33"/>
        <v>-/</v>
      </c>
      <c r="O250" s="45"/>
      <c r="P250" s="158">
        <f>IFERROR(INDEX('قرائت کنتور'!A:AZ,MATCH(A250&amp;"-"&amp;"گاز",'قرائت کنتور'!B:B,0),MATCH(L250,'قرائت کنتور'!$1:$1,0)),0)</f>
        <v>0</v>
      </c>
      <c r="Q250" s="47">
        <f>IFERROR(INDEX('قرائت کنتور'!A:AZ,MATCH(A250&amp;"-"&amp;"گاز",'قرائت کنتور'!B:B,0),MATCH(G250,'قرائت کنتور'!$1:$1,0)),0)</f>
        <v>0</v>
      </c>
      <c r="R250" s="47">
        <f t="shared" si="34"/>
        <v>0</v>
      </c>
      <c r="S250" s="45"/>
      <c r="T250" s="155" t="str">
        <f>IFERROR(INDEX('تعرفه ها'!A:Z,MATCH("بهای هر متر مکعب گاز مصرفی",'تعرفه ها'!$B:$B,0),MATCH(F250,'تعرفه ها'!$2:$2,0)),"---")</f>
        <v>---</v>
      </c>
      <c r="U250" s="50" t="str">
        <f t="shared" si="35"/>
        <v>---</v>
      </c>
      <c r="V250" s="50" t="str">
        <f>IFERROR(ROUND(R250*INDEX('تعرفه ها'!A:Z,MATCH("عوارض گاز به ازاء هر متر مکعب",'تعرفه ها'!$B:$B,0),MATCH(F250,'تعرفه ها'!$2:$2,0)),0),"---")</f>
        <v>---</v>
      </c>
      <c r="W250" s="50" t="str">
        <f>IFERROR(ROUND(((U250+V250)*INDEX('تعرفه ها'!A:Z,MATCH("هزینه نگهداری و تعمیرات شبکه گاز",'تعرفه ها'!$B:$B,0),MATCH(F250,'تعرفه ها'!$2:$2,0))/100),0),"---")</f>
        <v>---</v>
      </c>
      <c r="X250" s="50" t="str">
        <f>IFERROR(IF(INDEX('اطلاعات دوره'!A:Z,MATCH(G250,'اطلاعات دوره'!C:C,0),MATCH("گاز",'اطلاعات دوره'!$1:$1,0))="دارد",ROUND((U250+V250)*INDEX('تعرفه ها'!A:Z,MATCH("پیک فصلی گاز",'تعرفه ها'!$B:$B,0),MATCH(F250,'تعرفه ها'!$2:$2,0))/100,0),0),"---")</f>
        <v>---</v>
      </c>
      <c r="Y250" s="50" t="str">
        <f>IFERROR(ROUND(SUM(U250+V250+W250+X250)*INDEX('تعرفه ها'!A:Z,MATCH("مالیات گاز",'تعرفه ها'!$B:$B,0),MATCH(F250,'تعرفه ها'!$2:$2,0))/100,0),"---")</f>
        <v>---</v>
      </c>
      <c r="Z250" s="50" t="str">
        <f t="shared" si="36"/>
        <v>---</v>
      </c>
      <c r="AA250" s="50" t="str">
        <f t="shared" si="40"/>
        <v>---</v>
      </c>
      <c r="AB250" s="50" t="str">
        <f t="shared" si="37"/>
        <v>---</v>
      </c>
      <c r="AC250" s="50" t="str">
        <f t="shared" si="38"/>
        <v>---</v>
      </c>
      <c r="AD250" s="153" t="str">
        <f t="shared" si="39"/>
        <v>---</v>
      </c>
      <c r="AF250" s="155" t="str">
        <f>IFERROR(IF(INDEX(پرداخت!A:AZ,MATCH(A250&amp;" - "&amp;"گاز",پرداخت!$B:$B,0),MATCH(G250,پرداخت!$1:$1,0))="نشده","نشده","شده"),"---")</f>
        <v>---</v>
      </c>
      <c r="AH250" s="144"/>
    </row>
    <row r="251" spans="1:34" ht="34.9" hidden="1" customHeight="1">
      <c r="A251" s="170"/>
      <c r="B251" s="47">
        <f>IFERROR(INDEX('اطلاعات انشعابات شرکتها'!A:BB,MATCH(A251,'اطلاعات انشعابات شرکتها'!A:A,0),MATCH(B$1,'اطلاعات انشعابات شرکتها'!$1:$1,0)),0)</f>
        <v>0</v>
      </c>
      <c r="C251" s="48">
        <f>IFERROR(INDEX('اطلاعات انشعابات شرکتها'!A:BB,MATCH(A251,'اطلاعات انشعابات شرکتها'!A:A,0),MATCH(C$1,'اطلاعات انشعابات شرکتها'!$1:$1,0)),0)</f>
        <v>0</v>
      </c>
      <c r="D251" s="45"/>
      <c r="E251" s="171"/>
      <c r="F251" s="170"/>
      <c r="G251" s="47" t="str">
        <f t="shared" si="31"/>
        <v>/</v>
      </c>
      <c r="H251" s="47">
        <f>IFERROR(INDEX('اطلاعات دوره'!A:Z,MATCH(G251,'اطلاعات دوره'!C:C,0),MATCH(H$1,'اطلاعات دوره'!$1:$1,0)),0)</f>
        <v>0</v>
      </c>
      <c r="I251" s="47">
        <f>IFERROR(INDEX('اطلاعات دوره'!A:Z,MATCH(G251,'اطلاعات دوره'!C:C,0),MATCH(I$1,'اطلاعات دوره'!$1:$1,0)),0)</f>
        <v>0</v>
      </c>
      <c r="J251" s="48">
        <f>IFERROR(INDEX('اطلاعات دوره'!A:Z,MATCH(G251,'اطلاعات دوره'!C:C,0),MATCH(J$1,'اطلاعات دوره'!$1:$1,0)),0)</f>
        <v>0</v>
      </c>
      <c r="K251" s="46"/>
      <c r="L251" s="158" t="str">
        <f>IFERROR(INDEX('اطلاعات دوره'!A:Z,MATCH(G251,'اطلاعات دوره'!C:C,0)-1,MATCH("عنوان",'اطلاعات دوره'!$1:$1,0)),"---")</f>
        <v>---</v>
      </c>
      <c r="M251" s="47" t="str">
        <f t="shared" si="32"/>
        <v>----</v>
      </c>
      <c r="N251" s="48" t="str">
        <f t="shared" si="33"/>
        <v>-/</v>
      </c>
      <c r="O251" s="45"/>
      <c r="P251" s="158">
        <f>IFERROR(INDEX('قرائت کنتور'!A:AZ,MATCH(A251&amp;"-"&amp;"گاز",'قرائت کنتور'!B:B,0),MATCH(L251,'قرائت کنتور'!$1:$1,0)),0)</f>
        <v>0</v>
      </c>
      <c r="Q251" s="47">
        <f>IFERROR(INDEX('قرائت کنتور'!A:AZ,MATCH(A251&amp;"-"&amp;"گاز",'قرائت کنتور'!B:B,0),MATCH(G251,'قرائت کنتور'!$1:$1,0)),0)</f>
        <v>0</v>
      </c>
      <c r="R251" s="47">
        <f t="shared" si="34"/>
        <v>0</v>
      </c>
      <c r="S251" s="45"/>
      <c r="T251" s="155" t="str">
        <f>IFERROR(INDEX('تعرفه ها'!A:Z,MATCH("بهای هر متر مکعب گاز مصرفی",'تعرفه ها'!$B:$B,0),MATCH(F251,'تعرفه ها'!$2:$2,0)),"---")</f>
        <v>---</v>
      </c>
      <c r="U251" s="50" t="str">
        <f t="shared" si="35"/>
        <v>---</v>
      </c>
      <c r="V251" s="50" t="str">
        <f>IFERROR(ROUND(R251*INDEX('تعرفه ها'!A:Z,MATCH("عوارض گاز به ازاء هر متر مکعب",'تعرفه ها'!$B:$B,0),MATCH(F251,'تعرفه ها'!$2:$2,0)),0),"---")</f>
        <v>---</v>
      </c>
      <c r="W251" s="50" t="str">
        <f>IFERROR(ROUND(((U251+V251)*INDEX('تعرفه ها'!A:Z,MATCH("هزینه نگهداری و تعمیرات شبکه گاز",'تعرفه ها'!$B:$B,0),MATCH(F251,'تعرفه ها'!$2:$2,0))/100),0),"---")</f>
        <v>---</v>
      </c>
      <c r="X251" s="50" t="str">
        <f>IFERROR(IF(INDEX('اطلاعات دوره'!A:Z,MATCH(G251,'اطلاعات دوره'!C:C,0),MATCH("گاز",'اطلاعات دوره'!$1:$1,0))="دارد",ROUND((U251+V251)*INDEX('تعرفه ها'!A:Z,MATCH("پیک فصلی گاز",'تعرفه ها'!$B:$B,0),MATCH(F251,'تعرفه ها'!$2:$2,0))/100,0),0),"---")</f>
        <v>---</v>
      </c>
      <c r="Y251" s="50" t="str">
        <f>IFERROR(ROUND(SUM(U251+V251+W251+X251)*INDEX('تعرفه ها'!A:Z,MATCH("مالیات گاز",'تعرفه ها'!$B:$B,0),MATCH(F251,'تعرفه ها'!$2:$2,0))/100,0),"---")</f>
        <v>---</v>
      </c>
      <c r="Z251" s="50" t="str">
        <f t="shared" si="36"/>
        <v>---</v>
      </c>
      <c r="AA251" s="50" t="str">
        <f t="shared" si="40"/>
        <v>---</v>
      </c>
      <c r="AB251" s="50" t="str">
        <f t="shared" si="37"/>
        <v>---</v>
      </c>
      <c r="AC251" s="50" t="str">
        <f t="shared" si="38"/>
        <v>---</v>
      </c>
      <c r="AD251" s="153" t="str">
        <f t="shared" si="39"/>
        <v>---</v>
      </c>
      <c r="AF251" s="155" t="str">
        <f>IFERROR(IF(INDEX(پرداخت!A:AZ,MATCH(A251&amp;" - "&amp;"گاز",پرداخت!$B:$B,0),MATCH(G251,پرداخت!$1:$1,0))="نشده","نشده","شده"),"---")</f>
        <v>---</v>
      </c>
      <c r="AH251" s="144"/>
    </row>
    <row r="252" spans="1:34" ht="34.9" hidden="1" customHeight="1">
      <c r="A252" s="170"/>
      <c r="B252" s="47">
        <f>IFERROR(INDEX('اطلاعات انشعابات شرکتها'!A:BB,MATCH(A252,'اطلاعات انشعابات شرکتها'!A:A,0),MATCH(B$1,'اطلاعات انشعابات شرکتها'!$1:$1,0)),0)</f>
        <v>0</v>
      </c>
      <c r="C252" s="48">
        <f>IFERROR(INDEX('اطلاعات انشعابات شرکتها'!A:BB,MATCH(A252,'اطلاعات انشعابات شرکتها'!A:A,0),MATCH(C$1,'اطلاعات انشعابات شرکتها'!$1:$1,0)),0)</f>
        <v>0</v>
      </c>
      <c r="D252" s="45"/>
      <c r="E252" s="171"/>
      <c r="F252" s="170"/>
      <c r="G252" s="47" t="str">
        <f t="shared" si="31"/>
        <v>/</v>
      </c>
      <c r="H252" s="47">
        <f>IFERROR(INDEX('اطلاعات دوره'!A:Z,MATCH(G252,'اطلاعات دوره'!C:C,0),MATCH(H$1,'اطلاعات دوره'!$1:$1,0)),0)</f>
        <v>0</v>
      </c>
      <c r="I252" s="47">
        <f>IFERROR(INDEX('اطلاعات دوره'!A:Z,MATCH(G252,'اطلاعات دوره'!C:C,0),MATCH(I$1,'اطلاعات دوره'!$1:$1,0)),0)</f>
        <v>0</v>
      </c>
      <c r="J252" s="48">
        <f>IFERROR(INDEX('اطلاعات دوره'!A:Z,MATCH(G252,'اطلاعات دوره'!C:C,0),MATCH(J$1,'اطلاعات دوره'!$1:$1,0)),0)</f>
        <v>0</v>
      </c>
      <c r="K252" s="46"/>
      <c r="L252" s="158" t="str">
        <f>IFERROR(INDEX('اطلاعات دوره'!A:Z,MATCH(G252,'اطلاعات دوره'!C:C,0)-1,MATCH("عنوان",'اطلاعات دوره'!$1:$1,0)),"---")</f>
        <v>---</v>
      </c>
      <c r="M252" s="47" t="str">
        <f t="shared" si="32"/>
        <v>----</v>
      </c>
      <c r="N252" s="48" t="str">
        <f t="shared" si="33"/>
        <v>-/</v>
      </c>
      <c r="O252" s="45"/>
      <c r="P252" s="158">
        <f>IFERROR(INDEX('قرائت کنتور'!A:AZ,MATCH(A252&amp;"-"&amp;"گاز",'قرائت کنتور'!B:B,0),MATCH(L252,'قرائت کنتور'!$1:$1,0)),0)</f>
        <v>0</v>
      </c>
      <c r="Q252" s="47">
        <f>IFERROR(INDEX('قرائت کنتور'!A:AZ,MATCH(A252&amp;"-"&amp;"گاز",'قرائت کنتور'!B:B,0),MATCH(G252,'قرائت کنتور'!$1:$1,0)),0)</f>
        <v>0</v>
      </c>
      <c r="R252" s="47">
        <f t="shared" si="34"/>
        <v>0</v>
      </c>
      <c r="S252" s="45"/>
      <c r="T252" s="155" t="str">
        <f>IFERROR(INDEX('تعرفه ها'!A:Z,MATCH("بهای هر متر مکعب گاز مصرفی",'تعرفه ها'!$B:$B,0),MATCH(F252,'تعرفه ها'!$2:$2,0)),"---")</f>
        <v>---</v>
      </c>
      <c r="U252" s="50" t="str">
        <f t="shared" si="35"/>
        <v>---</v>
      </c>
      <c r="V252" s="50" t="str">
        <f>IFERROR(ROUND(R252*INDEX('تعرفه ها'!A:Z,MATCH("عوارض گاز به ازاء هر متر مکعب",'تعرفه ها'!$B:$B,0),MATCH(F252,'تعرفه ها'!$2:$2,0)),0),"---")</f>
        <v>---</v>
      </c>
      <c r="W252" s="50" t="str">
        <f>IFERROR(ROUND(((U252+V252)*INDEX('تعرفه ها'!A:Z,MATCH("هزینه نگهداری و تعمیرات شبکه گاز",'تعرفه ها'!$B:$B,0),MATCH(F252,'تعرفه ها'!$2:$2,0))/100),0),"---")</f>
        <v>---</v>
      </c>
      <c r="X252" s="50" t="str">
        <f>IFERROR(IF(INDEX('اطلاعات دوره'!A:Z,MATCH(G252,'اطلاعات دوره'!C:C,0),MATCH("گاز",'اطلاعات دوره'!$1:$1,0))="دارد",ROUND((U252+V252)*INDEX('تعرفه ها'!A:Z,MATCH("پیک فصلی گاز",'تعرفه ها'!$B:$B,0),MATCH(F252,'تعرفه ها'!$2:$2,0))/100,0),0),"---")</f>
        <v>---</v>
      </c>
      <c r="Y252" s="50" t="str">
        <f>IFERROR(ROUND(SUM(U252+V252+W252+X252)*INDEX('تعرفه ها'!A:Z,MATCH("مالیات گاز",'تعرفه ها'!$B:$B,0),MATCH(F252,'تعرفه ها'!$2:$2,0))/100,0),"---")</f>
        <v>---</v>
      </c>
      <c r="Z252" s="50" t="str">
        <f t="shared" si="36"/>
        <v>---</v>
      </c>
      <c r="AA252" s="50" t="str">
        <f t="shared" si="40"/>
        <v>---</v>
      </c>
      <c r="AB252" s="50" t="str">
        <f t="shared" si="37"/>
        <v>---</v>
      </c>
      <c r="AC252" s="50" t="str">
        <f t="shared" si="38"/>
        <v>---</v>
      </c>
      <c r="AD252" s="153" t="str">
        <f t="shared" si="39"/>
        <v>---</v>
      </c>
      <c r="AF252" s="155" t="str">
        <f>IFERROR(IF(INDEX(پرداخت!A:AZ,MATCH(A252&amp;" - "&amp;"گاز",پرداخت!$B:$B,0),MATCH(G252,پرداخت!$1:$1,0))="نشده","نشده","شده"),"---")</f>
        <v>---</v>
      </c>
      <c r="AH252" s="144"/>
    </row>
    <row r="253" spans="1:34" ht="34.9" hidden="1" customHeight="1">
      <c r="A253" s="170"/>
      <c r="B253" s="47">
        <f>IFERROR(INDEX('اطلاعات انشعابات شرکتها'!A:BB,MATCH(A253,'اطلاعات انشعابات شرکتها'!A:A,0),MATCH(B$1,'اطلاعات انشعابات شرکتها'!$1:$1,0)),0)</f>
        <v>0</v>
      </c>
      <c r="C253" s="48">
        <f>IFERROR(INDEX('اطلاعات انشعابات شرکتها'!A:BB,MATCH(A253,'اطلاعات انشعابات شرکتها'!A:A,0),MATCH(C$1,'اطلاعات انشعابات شرکتها'!$1:$1,0)),0)</f>
        <v>0</v>
      </c>
      <c r="D253" s="45"/>
      <c r="E253" s="171"/>
      <c r="F253" s="170"/>
      <c r="G253" s="47" t="str">
        <f t="shared" si="31"/>
        <v>/</v>
      </c>
      <c r="H253" s="47">
        <f>IFERROR(INDEX('اطلاعات دوره'!A:Z,MATCH(G253,'اطلاعات دوره'!C:C,0),MATCH(H$1,'اطلاعات دوره'!$1:$1,0)),0)</f>
        <v>0</v>
      </c>
      <c r="I253" s="47">
        <f>IFERROR(INDEX('اطلاعات دوره'!A:Z,MATCH(G253,'اطلاعات دوره'!C:C,0),MATCH(I$1,'اطلاعات دوره'!$1:$1,0)),0)</f>
        <v>0</v>
      </c>
      <c r="J253" s="48">
        <f>IFERROR(INDEX('اطلاعات دوره'!A:Z,MATCH(G253,'اطلاعات دوره'!C:C,0),MATCH(J$1,'اطلاعات دوره'!$1:$1,0)),0)</f>
        <v>0</v>
      </c>
      <c r="K253" s="46"/>
      <c r="L253" s="158" t="str">
        <f>IFERROR(INDEX('اطلاعات دوره'!A:Z,MATCH(G253,'اطلاعات دوره'!C:C,0)-1,MATCH("عنوان",'اطلاعات دوره'!$1:$1,0)),"---")</f>
        <v>---</v>
      </c>
      <c r="M253" s="47" t="str">
        <f t="shared" si="32"/>
        <v>----</v>
      </c>
      <c r="N253" s="48" t="str">
        <f t="shared" si="33"/>
        <v>-/</v>
      </c>
      <c r="O253" s="45"/>
      <c r="P253" s="158">
        <f>IFERROR(INDEX('قرائت کنتور'!A:AZ,MATCH(A253&amp;"-"&amp;"گاز",'قرائت کنتور'!B:B,0),MATCH(L253,'قرائت کنتور'!$1:$1,0)),0)</f>
        <v>0</v>
      </c>
      <c r="Q253" s="47">
        <f>IFERROR(INDEX('قرائت کنتور'!A:AZ,MATCH(A253&amp;"-"&amp;"گاز",'قرائت کنتور'!B:B,0),MATCH(G253,'قرائت کنتور'!$1:$1,0)),0)</f>
        <v>0</v>
      </c>
      <c r="R253" s="47">
        <f t="shared" si="34"/>
        <v>0</v>
      </c>
      <c r="S253" s="45"/>
      <c r="T253" s="155" t="str">
        <f>IFERROR(INDEX('تعرفه ها'!A:Z,MATCH("بهای هر متر مکعب گاز مصرفی",'تعرفه ها'!$B:$B,0),MATCH(F253,'تعرفه ها'!$2:$2,0)),"---")</f>
        <v>---</v>
      </c>
      <c r="U253" s="50" t="str">
        <f t="shared" si="35"/>
        <v>---</v>
      </c>
      <c r="V253" s="50" t="str">
        <f>IFERROR(ROUND(R253*INDEX('تعرفه ها'!A:Z,MATCH("عوارض گاز به ازاء هر متر مکعب",'تعرفه ها'!$B:$B,0),MATCH(F253,'تعرفه ها'!$2:$2,0)),0),"---")</f>
        <v>---</v>
      </c>
      <c r="W253" s="50" t="str">
        <f>IFERROR(ROUND(((U253+V253)*INDEX('تعرفه ها'!A:Z,MATCH("هزینه نگهداری و تعمیرات شبکه گاز",'تعرفه ها'!$B:$B,0),MATCH(F253,'تعرفه ها'!$2:$2,0))/100),0),"---")</f>
        <v>---</v>
      </c>
      <c r="X253" s="50" t="str">
        <f>IFERROR(IF(INDEX('اطلاعات دوره'!A:Z,MATCH(G253,'اطلاعات دوره'!C:C,0),MATCH("گاز",'اطلاعات دوره'!$1:$1,0))="دارد",ROUND((U253+V253)*INDEX('تعرفه ها'!A:Z,MATCH("پیک فصلی گاز",'تعرفه ها'!$B:$B,0),MATCH(F253,'تعرفه ها'!$2:$2,0))/100,0),0),"---")</f>
        <v>---</v>
      </c>
      <c r="Y253" s="50" t="str">
        <f>IFERROR(ROUND(SUM(U253+V253+W253+X253)*INDEX('تعرفه ها'!A:Z,MATCH("مالیات گاز",'تعرفه ها'!$B:$B,0),MATCH(F253,'تعرفه ها'!$2:$2,0))/100,0),"---")</f>
        <v>---</v>
      </c>
      <c r="Z253" s="50" t="str">
        <f t="shared" si="36"/>
        <v>---</v>
      </c>
      <c r="AA253" s="50" t="str">
        <f t="shared" si="40"/>
        <v>---</v>
      </c>
      <c r="AB253" s="50" t="str">
        <f t="shared" si="37"/>
        <v>---</v>
      </c>
      <c r="AC253" s="50" t="str">
        <f t="shared" si="38"/>
        <v>---</v>
      </c>
      <c r="AD253" s="153" t="str">
        <f t="shared" si="39"/>
        <v>---</v>
      </c>
      <c r="AF253" s="155" t="str">
        <f>IFERROR(IF(INDEX(پرداخت!A:AZ,MATCH(A253&amp;" - "&amp;"گاز",پرداخت!$B:$B,0),MATCH(G253,پرداخت!$1:$1,0))="نشده","نشده","شده"),"---")</f>
        <v>---</v>
      </c>
      <c r="AH253" s="144"/>
    </row>
    <row r="254" spans="1:34" ht="34.9" hidden="1" customHeight="1">
      <c r="A254" s="170"/>
      <c r="B254" s="47">
        <f>IFERROR(INDEX('اطلاعات انشعابات شرکتها'!A:BB,MATCH(A254,'اطلاعات انشعابات شرکتها'!A:A,0),MATCH(B$1,'اطلاعات انشعابات شرکتها'!$1:$1,0)),0)</f>
        <v>0</v>
      </c>
      <c r="C254" s="48">
        <f>IFERROR(INDEX('اطلاعات انشعابات شرکتها'!A:BB,MATCH(A254,'اطلاعات انشعابات شرکتها'!A:A,0),MATCH(C$1,'اطلاعات انشعابات شرکتها'!$1:$1,0)),0)</f>
        <v>0</v>
      </c>
      <c r="D254" s="45"/>
      <c r="E254" s="171"/>
      <c r="F254" s="170"/>
      <c r="G254" s="47" t="str">
        <f t="shared" si="31"/>
        <v>/</v>
      </c>
      <c r="H254" s="47">
        <f>IFERROR(INDEX('اطلاعات دوره'!A:Z,MATCH(G254,'اطلاعات دوره'!C:C,0),MATCH(H$1,'اطلاعات دوره'!$1:$1,0)),0)</f>
        <v>0</v>
      </c>
      <c r="I254" s="47">
        <f>IFERROR(INDEX('اطلاعات دوره'!A:Z,MATCH(G254,'اطلاعات دوره'!C:C,0),MATCH(I$1,'اطلاعات دوره'!$1:$1,0)),0)</f>
        <v>0</v>
      </c>
      <c r="J254" s="48">
        <f>IFERROR(INDEX('اطلاعات دوره'!A:Z,MATCH(G254,'اطلاعات دوره'!C:C,0),MATCH(J$1,'اطلاعات دوره'!$1:$1,0)),0)</f>
        <v>0</v>
      </c>
      <c r="K254" s="46"/>
      <c r="L254" s="158" t="str">
        <f>IFERROR(INDEX('اطلاعات دوره'!A:Z,MATCH(G254,'اطلاعات دوره'!C:C,0)-1,MATCH("عنوان",'اطلاعات دوره'!$1:$1,0)),"---")</f>
        <v>---</v>
      </c>
      <c r="M254" s="47" t="str">
        <f t="shared" si="32"/>
        <v>----</v>
      </c>
      <c r="N254" s="48" t="str">
        <f t="shared" si="33"/>
        <v>-/</v>
      </c>
      <c r="O254" s="45"/>
      <c r="P254" s="158">
        <f>IFERROR(INDEX('قرائت کنتور'!A:AZ,MATCH(A254&amp;"-"&amp;"گاز",'قرائت کنتور'!B:B,0),MATCH(L254,'قرائت کنتور'!$1:$1,0)),0)</f>
        <v>0</v>
      </c>
      <c r="Q254" s="47">
        <f>IFERROR(INDEX('قرائت کنتور'!A:AZ,MATCH(A254&amp;"-"&amp;"گاز",'قرائت کنتور'!B:B,0),MATCH(G254,'قرائت کنتور'!$1:$1,0)),0)</f>
        <v>0</v>
      </c>
      <c r="R254" s="47">
        <f t="shared" si="34"/>
        <v>0</v>
      </c>
      <c r="S254" s="45"/>
      <c r="T254" s="155" t="str">
        <f>IFERROR(INDEX('تعرفه ها'!A:Z,MATCH("بهای هر متر مکعب گاز مصرفی",'تعرفه ها'!$B:$B,0),MATCH(F254,'تعرفه ها'!$2:$2,0)),"---")</f>
        <v>---</v>
      </c>
      <c r="U254" s="50" t="str">
        <f t="shared" si="35"/>
        <v>---</v>
      </c>
      <c r="V254" s="50" t="str">
        <f>IFERROR(ROUND(R254*INDEX('تعرفه ها'!A:Z,MATCH("عوارض گاز به ازاء هر متر مکعب",'تعرفه ها'!$B:$B,0),MATCH(F254,'تعرفه ها'!$2:$2,0)),0),"---")</f>
        <v>---</v>
      </c>
      <c r="W254" s="50" t="str">
        <f>IFERROR(ROUND(((U254+V254)*INDEX('تعرفه ها'!A:Z,MATCH("هزینه نگهداری و تعمیرات شبکه گاز",'تعرفه ها'!$B:$B,0),MATCH(F254,'تعرفه ها'!$2:$2,0))/100),0),"---")</f>
        <v>---</v>
      </c>
      <c r="X254" s="50" t="str">
        <f>IFERROR(IF(INDEX('اطلاعات دوره'!A:Z,MATCH(G254,'اطلاعات دوره'!C:C,0),MATCH("گاز",'اطلاعات دوره'!$1:$1,0))="دارد",ROUND((U254+V254)*INDEX('تعرفه ها'!A:Z,MATCH("پیک فصلی گاز",'تعرفه ها'!$B:$B,0),MATCH(F254,'تعرفه ها'!$2:$2,0))/100,0),0),"---")</f>
        <v>---</v>
      </c>
      <c r="Y254" s="50" t="str">
        <f>IFERROR(ROUND(SUM(U254+V254+W254+X254)*INDEX('تعرفه ها'!A:Z,MATCH("مالیات گاز",'تعرفه ها'!$B:$B,0),MATCH(F254,'تعرفه ها'!$2:$2,0))/100,0),"---")</f>
        <v>---</v>
      </c>
      <c r="Z254" s="50" t="str">
        <f t="shared" si="36"/>
        <v>---</v>
      </c>
      <c r="AA254" s="50" t="str">
        <f t="shared" si="40"/>
        <v>---</v>
      </c>
      <c r="AB254" s="50" t="str">
        <f t="shared" si="37"/>
        <v>---</v>
      </c>
      <c r="AC254" s="50" t="str">
        <f t="shared" si="38"/>
        <v>---</v>
      </c>
      <c r="AD254" s="153" t="str">
        <f t="shared" si="39"/>
        <v>---</v>
      </c>
      <c r="AF254" s="155" t="str">
        <f>IFERROR(IF(INDEX(پرداخت!A:AZ,MATCH(A254&amp;" - "&amp;"گاز",پرداخت!$B:$B,0),MATCH(G254,پرداخت!$1:$1,0))="نشده","نشده","شده"),"---")</f>
        <v>---</v>
      </c>
      <c r="AH254" s="144"/>
    </row>
    <row r="255" spans="1:34" ht="34.9" hidden="1" customHeight="1">
      <c r="A255" s="170"/>
      <c r="B255" s="47">
        <f>IFERROR(INDEX('اطلاعات انشعابات شرکتها'!A:BB,MATCH(A255,'اطلاعات انشعابات شرکتها'!A:A,0),MATCH(B$1,'اطلاعات انشعابات شرکتها'!$1:$1,0)),0)</f>
        <v>0</v>
      </c>
      <c r="C255" s="48">
        <f>IFERROR(INDEX('اطلاعات انشعابات شرکتها'!A:BB,MATCH(A255,'اطلاعات انشعابات شرکتها'!A:A,0),MATCH(C$1,'اطلاعات انشعابات شرکتها'!$1:$1,0)),0)</f>
        <v>0</v>
      </c>
      <c r="D255" s="45"/>
      <c r="E255" s="171"/>
      <c r="F255" s="170"/>
      <c r="G255" s="47" t="str">
        <f t="shared" si="31"/>
        <v>/</v>
      </c>
      <c r="H255" s="47">
        <f>IFERROR(INDEX('اطلاعات دوره'!A:Z,MATCH(G255,'اطلاعات دوره'!C:C,0),MATCH(H$1,'اطلاعات دوره'!$1:$1,0)),0)</f>
        <v>0</v>
      </c>
      <c r="I255" s="47">
        <f>IFERROR(INDEX('اطلاعات دوره'!A:Z,MATCH(G255,'اطلاعات دوره'!C:C,0),MATCH(I$1,'اطلاعات دوره'!$1:$1,0)),0)</f>
        <v>0</v>
      </c>
      <c r="J255" s="48">
        <f>IFERROR(INDEX('اطلاعات دوره'!A:Z,MATCH(G255,'اطلاعات دوره'!C:C,0),MATCH(J$1,'اطلاعات دوره'!$1:$1,0)),0)</f>
        <v>0</v>
      </c>
      <c r="K255" s="46"/>
      <c r="L255" s="158" t="str">
        <f>IFERROR(INDEX('اطلاعات دوره'!A:Z,MATCH(G255,'اطلاعات دوره'!C:C,0)-1,MATCH("عنوان",'اطلاعات دوره'!$1:$1,0)),"---")</f>
        <v>---</v>
      </c>
      <c r="M255" s="47" t="str">
        <f t="shared" si="32"/>
        <v>----</v>
      </c>
      <c r="N255" s="48" t="str">
        <f t="shared" si="33"/>
        <v>-/</v>
      </c>
      <c r="O255" s="45"/>
      <c r="P255" s="158">
        <f>IFERROR(INDEX('قرائت کنتور'!A:AZ,MATCH(A255&amp;"-"&amp;"گاز",'قرائت کنتور'!B:B,0),MATCH(L255,'قرائت کنتور'!$1:$1,0)),0)</f>
        <v>0</v>
      </c>
      <c r="Q255" s="47">
        <f>IFERROR(INDEX('قرائت کنتور'!A:AZ,MATCH(A255&amp;"-"&amp;"گاز",'قرائت کنتور'!B:B,0),MATCH(G255,'قرائت کنتور'!$1:$1,0)),0)</f>
        <v>0</v>
      </c>
      <c r="R255" s="47">
        <f t="shared" si="34"/>
        <v>0</v>
      </c>
      <c r="S255" s="45"/>
      <c r="T255" s="155" t="str">
        <f>IFERROR(INDEX('تعرفه ها'!A:Z,MATCH("بهای هر متر مکعب گاز مصرفی",'تعرفه ها'!$B:$B,0),MATCH(F255,'تعرفه ها'!$2:$2,0)),"---")</f>
        <v>---</v>
      </c>
      <c r="U255" s="50" t="str">
        <f t="shared" si="35"/>
        <v>---</v>
      </c>
      <c r="V255" s="50" t="str">
        <f>IFERROR(ROUND(R255*INDEX('تعرفه ها'!A:Z,MATCH("عوارض گاز به ازاء هر متر مکعب",'تعرفه ها'!$B:$B,0),MATCH(F255,'تعرفه ها'!$2:$2,0)),0),"---")</f>
        <v>---</v>
      </c>
      <c r="W255" s="50" t="str">
        <f>IFERROR(ROUND(((U255+V255)*INDEX('تعرفه ها'!A:Z,MATCH("هزینه نگهداری و تعمیرات شبکه گاز",'تعرفه ها'!$B:$B,0),MATCH(F255,'تعرفه ها'!$2:$2,0))/100),0),"---")</f>
        <v>---</v>
      </c>
      <c r="X255" s="50" t="str">
        <f>IFERROR(IF(INDEX('اطلاعات دوره'!A:Z,MATCH(G255,'اطلاعات دوره'!C:C,0),MATCH("گاز",'اطلاعات دوره'!$1:$1,0))="دارد",ROUND((U255+V255)*INDEX('تعرفه ها'!A:Z,MATCH("پیک فصلی گاز",'تعرفه ها'!$B:$B,0),MATCH(F255,'تعرفه ها'!$2:$2,0))/100,0),0),"---")</f>
        <v>---</v>
      </c>
      <c r="Y255" s="50" t="str">
        <f>IFERROR(ROUND(SUM(U255+V255+W255+X255)*INDEX('تعرفه ها'!A:Z,MATCH("مالیات گاز",'تعرفه ها'!$B:$B,0),MATCH(F255,'تعرفه ها'!$2:$2,0))/100,0),"---")</f>
        <v>---</v>
      </c>
      <c r="Z255" s="50" t="str">
        <f t="shared" si="36"/>
        <v>---</v>
      </c>
      <c r="AA255" s="50" t="str">
        <f t="shared" si="40"/>
        <v>---</v>
      </c>
      <c r="AB255" s="50" t="str">
        <f t="shared" si="37"/>
        <v>---</v>
      </c>
      <c r="AC255" s="50" t="str">
        <f t="shared" si="38"/>
        <v>---</v>
      </c>
      <c r="AD255" s="153" t="str">
        <f t="shared" si="39"/>
        <v>---</v>
      </c>
      <c r="AF255" s="155" t="str">
        <f>IFERROR(IF(INDEX(پرداخت!A:AZ,MATCH(A255&amp;" - "&amp;"گاز",پرداخت!$B:$B,0),MATCH(G255,پرداخت!$1:$1,0))="نشده","نشده","شده"),"---")</f>
        <v>---</v>
      </c>
      <c r="AH255" s="144"/>
    </row>
    <row r="256" spans="1:34" ht="34.9" hidden="1" customHeight="1">
      <c r="A256" s="170"/>
      <c r="B256" s="47">
        <f>IFERROR(INDEX('اطلاعات انشعابات شرکتها'!A:BB,MATCH(A256,'اطلاعات انشعابات شرکتها'!A:A,0),MATCH(B$1,'اطلاعات انشعابات شرکتها'!$1:$1,0)),0)</f>
        <v>0</v>
      </c>
      <c r="C256" s="48">
        <f>IFERROR(INDEX('اطلاعات انشعابات شرکتها'!A:BB,MATCH(A256,'اطلاعات انشعابات شرکتها'!A:A,0),MATCH(C$1,'اطلاعات انشعابات شرکتها'!$1:$1,0)),0)</f>
        <v>0</v>
      </c>
      <c r="D256" s="45"/>
      <c r="E256" s="171"/>
      <c r="F256" s="170"/>
      <c r="G256" s="47" t="str">
        <f t="shared" si="31"/>
        <v>/</v>
      </c>
      <c r="H256" s="47">
        <f>IFERROR(INDEX('اطلاعات دوره'!A:Z,MATCH(G256,'اطلاعات دوره'!C:C,0),MATCH(H$1,'اطلاعات دوره'!$1:$1,0)),0)</f>
        <v>0</v>
      </c>
      <c r="I256" s="47">
        <f>IFERROR(INDEX('اطلاعات دوره'!A:Z,MATCH(G256,'اطلاعات دوره'!C:C,0),MATCH(I$1,'اطلاعات دوره'!$1:$1,0)),0)</f>
        <v>0</v>
      </c>
      <c r="J256" s="48">
        <f>IFERROR(INDEX('اطلاعات دوره'!A:Z,MATCH(G256,'اطلاعات دوره'!C:C,0),MATCH(J$1,'اطلاعات دوره'!$1:$1,0)),0)</f>
        <v>0</v>
      </c>
      <c r="K256" s="46"/>
      <c r="L256" s="158" t="str">
        <f>IFERROR(INDEX('اطلاعات دوره'!A:Z,MATCH(G256,'اطلاعات دوره'!C:C,0)-1,MATCH("عنوان",'اطلاعات دوره'!$1:$1,0)),"---")</f>
        <v>---</v>
      </c>
      <c r="M256" s="47" t="str">
        <f t="shared" si="32"/>
        <v>----</v>
      </c>
      <c r="N256" s="48" t="str">
        <f t="shared" si="33"/>
        <v>-/</v>
      </c>
      <c r="O256" s="45"/>
      <c r="P256" s="158">
        <f>IFERROR(INDEX('قرائت کنتور'!A:AZ,MATCH(A256&amp;"-"&amp;"گاز",'قرائت کنتور'!B:B,0),MATCH(L256,'قرائت کنتور'!$1:$1,0)),0)</f>
        <v>0</v>
      </c>
      <c r="Q256" s="47">
        <f>IFERROR(INDEX('قرائت کنتور'!A:AZ,MATCH(A256&amp;"-"&amp;"گاز",'قرائت کنتور'!B:B,0),MATCH(G256,'قرائت کنتور'!$1:$1,0)),0)</f>
        <v>0</v>
      </c>
      <c r="R256" s="47">
        <f t="shared" si="34"/>
        <v>0</v>
      </c>
      <c r="S256" s="45"/>
      <c r="T256" s="155" t="str">
        <f>IFERROR(INDEX('تعرفه ها'!A:Z,MATCH("بهای هر متر مکعب گاز مصرفی",'تعرفه ها'!$B:$B,0),MATCH(F256,'تعرفه ها'!$2:$2,0)),"---")</f>
        <v>---</v>
      </c>
      <c r="U256" s="50" t="str">
        <f t="shared" si="35"/>
        <v>---</v>
      </c>
      <c r="V256" s="50" t="str">
        <f>IFERROR(ROUND(R256*INDEX('تعرفه ها'!A:Z,MATCH("عوارض گاز به ازاء هر متر مکعب",'تعرفه ها'!$B:$B,0),MATCH(F256,'تعرفه ها'!$2:$2,0)),0),"---")</f>
        <v>---</v>
      </c>
      <c r="W256" s="50" t="str">
        <f>IFERROR(ROUND(((U256+V256)*INDEX('تعرفه ها'!A:Z,MATCH("هزینه نگهداری و تعمیرات شبکه گاز",'تعرفه ها'!$B:$B,0),MATCH(F256,'تعرفه ها'!$2:$2,0))/100),0),"---")</f>
        <v>---</v>
      </c>
      <c r="X256" s="50" t="str">
        <f>IFERROR(IF(INDEX('اطلاعات دوره'!A:Z,MATCH(G256,'اطلاعات دوره'!C:C,0),MATCH("گاز",'اطلاعات دوره'!$1:$1,0))="دارد",ROUND((U256+V256)*INDEX('تعرفه ها'!A:Z,MATCH("پیک فصلی گاز",'تعرفه ها'!$B:$B,0),MATCH(F256,'تعرفه ها'!$2:$2,0))/100,0),0),"---")</f>
        <v>---</v>
      </c>
      <c r="Y256" s="50" t="str">
        <f>IFERROR(ROUND(SUM(U256+V256+W256+X256)*INDEX('تعرفه ها'!A:Z,MATCH("مالیات گاز",'تعرفه ها'!$B:$B,0),MATCH(F256,'تعرفه ها'!$2:$2,0))/100,0),"---")</f>
        <v>---</v>
      </c>
      <c r="Z256" s="50" t="str">
        <f t="shared" si="36"/>
        <v>---</v>
      </c>
      <c r="AA256" s="50" t="str">
        <f t="shared" si="40"/>
        <v>---</v>
      </c>
      <c r="AB256" s="50" t="str">
        <f t="shared" si="37"/>
        <v>---</v>
      </c>
      <c r="AC256" s="50" t="str">
        <f t="shared" si="38"/>
        <v>---</v>
      </c>
      <c r="AD256" s="153" t="str">
        <f t="shared" si="39"/>
        <v>---</v>
      </c>
      <c r="AF256" s="155" t="str">
        <f>IFERROR(IF(INDEX(پرداخت!A:AZ,MATCH(A256&amp;" - "&amp;"گاز",پرداخت!$B:$B,0),MATCH(G256,پرداخت!$1:$1,0))="نشده","نشده","شده"),"---")</f>
        <v>---</v>
      </c>
      <c r="AH256" s="144"/>
    </row>
    <row r="257" spans="1:34" ht="34.9" hidden="1" customHeight="1">
      <c r="A257" s="170"/>
      <c r="B257" s="47">
        <f>IFERROR(INDEX('اطلاعات انشعابات شرکتها'!A:BB,MATCH(A257,'اطلاعات انشعابات شرکتها'!A:A,0),MATCH(B$1,'اطلاعات انشعابات شرکتها'!$1:$1,0)),0)</f>
        <v>0</v>
      </c>
      <c r="C257" s="48">
        <f>IFERROR(INDEX('اطلاعات انشعابات شرکتها'!A:BB,MATCH(A257,'اطلاعات انشعابات شرکتها'!A:A,0),MATCH(C$1,'اطلاعات انشعابات شرکتها'!$1:$1,0)),0)</f>
        <v>0</v>
      </c>
      <c r="D257" s="45"/>
      <c r="E257" s="171"/>
      <c r="F257" s="170"/>
      <c r="G257" s="47" t="str">
        <f t="shared" si="31"/>
        <v>/</v>
      </c>
      <c r="H257" s="47">
        <f>IFERROR(INDEX('اطلاعات دوره'!A:Z,MATCH(G257,'اطلاعات دوره'!C:C,0),MATCH(H$1,'اطلاعات دوره'!$1:$1,0)),0)</f>
        <v>0</v>
      </c>
      <c r="I257" s="47">
        <f>IFERROR(INDEX('اطلاعات دوره'!A:Z,MATCH(G257,'اطلاعات دوره'!C:C,0),MATCH(I$1,'اطلاعات دوره'!$1:$1,0)),0)</f>
        <v>0</v>
      </c>
      <c r="J257" s="48">
        <f>IFERROR(INDEX('اطلاعات دوره'!A:Z,MATCH(G257,'اطلاعات دوره'!C:C,0),MATCH(J$1,'اطلاعات دوره'!$1:$1,0)),0)</f>
        <v>0</v>
      </c>
      <c r="K257" s="46"/>
      <c r="L257" s="158" t="str">
        <f>IFERROR(INDEX('اطلاعات دوره'!A:Z,MATCH(G257,'اطلاعات دوره'!C:C,0)-1,MATCH("عنوان",'اطلاعات دوره'!$1:$1,0)),"---")</f>
        <v>---</v>
      </c>
      <c r="M257" s="47" t="str">
        <f t="shared" si="32"/>
        <v>----</v>
      </c>
      <c r="N257" s="48" t="str">
        <f t="shared" si="33"/>
        <v>-/</v>
      </c>
      <c r="O257" s="45"/>
      <c r="P257" s="158">
        <f>IFERROR(INDEX('قرائت کنتور'!A:AZ,MATCH(A257&amp;"-"&amp;"گاز",'قرائت کنتور'!B:B,0),MATCH(L257,'قرائت کنتور'!$1:$1,0)),0)</f>
        <v>0</v>
      </c>
      <c r="Q257" s="47">
        <f>IFERROR(INDEX('قرائت کنتور'!A:AZ,MATCH(A257&amp;"-"&amp;"گاز",'قرائت کنتور'!B:B,0),MATCH(G257,'قرائت کنتور'!$1:$1,0)),0)</f>
        <v>0</v>
      </c>
      <c r="R257" s="47">
        <f t="shared" si="34"/>
        <v>0</v>
      </c>
      <c r="S257" s="45"/>
      <c r="T257" s="155" t="str">
        <f>IFERROR(INDEX('تعرفه ها'!A:Z,MATCH("بهای هر متر مکعب گاز مصرفی",'تعرفه ها'!$B:$B,0),MATCH(F257,'تعرفه ها'!$2:$2,0)),"---")</f>
        <v>---</v>
      </c>
      <c r="U257" s="50" t="str">
        <f t="shared" si="35"/>
        <v>---</v>
      </c>
      <c r="V257" s="50" t="str">
        <f>IFERROR(ROUND(R257*INDEX('تعرفه ها'!A:Z,MATCH("عوارض گاز به ازاء هر متر مکعب",'تعرفه ها'!$B:$B,0),MATCH(F257,'تعرفه ها'!$2:$2,0)),0),"---")</f>
        <v>---</v>
      </c>
      <c r="W257" s="50" t="str">
        <f>IFERROR(ROUND(((U257+V257)*INDEX('تعرفه ها'!A:Z,MATCH("هزینه نگهداری و تعمیرات شبکه گاز",'تعرفه ها'!$B:$B,0),MATCH(F257,'تعرفه ها'!$2:$2,0))/100),0),"---")</f>
        <v>---</v>
      </c>
      <c r="X257" s="50" t="str">
        <f>IFERROR(IF(INDEX('اطلاعات دوره'!A:Z,MATCH(G257,'اطلاعات دوره'!C:C,0),MATCH("گاز",'اطلاعات دوره'!$1:$1,0))="دارد",ROUND((U257+V257)*INDEX('تعرفه ها'!A:Z,MATCH("پیک فصلی گاز",'تعرفه ها'!$B:$B,0),MATCH(F257,'تعرفه ها'!$2:$2,0))/100,0),0),"---")</f>
        <v>---</v>
      </c>
      <c r="Y257" s="50" t="str">
        <f>IFERROR(ROUND(SUM(U257+V257+W257+X257)*INDEX('تعرفه ها'!A:Z,MATCH("مالیات گاز",'تعرفه ها'!$B:$B,0),MATCH(F257,'تعرفه ها'!$2:$2,0))/100,0),"---")</f>
        <v>---</v>
      </c>
      <c r="Z257" s="50" t="str">
        <f t="shared" si="36"/>
        <v>---</v>
      </c>
      <c r="AA257" s="50" t="str">
        <f t="shared" si="40"/>
        <v>---</v>
      </c>
      <c r="AB257" s="50" t="str">
        <f t="shared" si="37"/>
        <v>---</v>
      </c>
      <c r="AC257" s="50" t="str">
        <f t="shared" si="38"/>
        <v>---</v>
      </c>
      <c r="AD257" s="153" t="str">
        <f t="shared" si="39"/>
        <v>---</v>
      </c>
      <c r="AF257" s="155" t="str">
        <f>IFERROR(IF(INDEX(پرداخت!A:AZ,MATCH(A257&amp;" - "&amp;"گاز",پرداخت!$B:$B,0),MATCH(G257,پرداخت!$1:$1,0))="نشده","نشده","شده"),"---")</f>
        <v>---</v>
      </c>
      <c r="AH257" s="144"/>
    </row>
    <row r="258" spans="1:34" ht="34.9" hidden="1" customHeight="1">
      <c r="A258" s="170"/>
      <c r="B258" s="47">
        <f>IFERROR(INDEX('اطلاعات انشعابات شرکتها'!A:BB,MATCH(A258,'اطلاعات انشعابات شرکتها'!A:A,0),MATCH(B$1,'اطلاعات انشعابات شرکتها'!$1:$1,0)),0)</f>
        <v>0</v>
      </c>
      <c r="C258" s="48">
        <f>IFERROR(INDEX('اطلاعات انشعابات شرکتها'!A:BB,MATCH(A258,'اطلاعات انشعابات شرکتها'!A:A,0),MATCH(C$1,'اطلاعات انشعابات شرکتها'!$1:$1,0)),0)</f>
        <v>0</v>
      </c>
      <c r="D258" s="45"/>
      <c r="E258" s="171"/>
      <c r="F258" s="170"/>
      <c r="G258" s="47" t="str">
        <f t="shared" si="31"/>
        <v>/</v>
      </c>
      <c r="H258" s="47">
        <f>IFERROR(INDEX('اطلاعات دوره'!A:Z,MATCH(G258,'اطلاعات دوره'!C:C,0),MATCH(H$1,'اطلاعات دوره'!$1:$1,0)),0)</f>
        <v>0</v>
      </c>
      <c r="I258" s="47">
        <f>IFERROR(INDEX('اطلاعات دوره'!A:Z,MATCH(G258,'اطلاعات دوره'!C:C,0),MATCH(I$1,'اطلاعات دوره'!$1:$1,0)),0)</f>
        <v>0</v>
      </c>
      <c r="J258" s="48">
        <f>IFERROR(INDEX('اطلاعات دوره'!A:Z,MATCH(G258,'اطلاعات دوره'!C:C,0),MATCH(J$1,'اطلاعات دوره'!$1:$1,0)),0)</f>
        <v>0</v>
      </c>
      <c r="K258" s="46"/>
      <c r="L258" s="158" t="str">
        <f>IFERROR(INDEX('اطلاعات دوره'!A:Z,MATCH(G258,'اطلاعات دوره'!C:C,0)-1,MATCH("عنوان",'اطلاعات دوره'!$1:$1,0)),"---")</f>
        <v>---</v>
      </c>
      <c r="M258" s="47" t="str">
        <f t="shared" si="32"/>
        <v>----</v>
      </c>
      <c r="N258" s="48" t="str">
        <f t="shared" si="33"/>
        <v>-/</v>
      </c>
      <c r="O258" s="45"/>
      <c r="P258" s="158">
        <f>IFERROR(INDEX('قرائت کنتور'!A:AZ,MATCH(A258&amp;"-"&amp;"گاز",'قرائت کنتور'!B:B,0),MATCH(L258,'قرائت کنتور'!$1:$1,0)),0)</f>
        <v>0</v>
      </c>
      <c r="Q258" s="47">
        <f>IFERROR(INDEX('قرائت کنتور'!A:AZ,MATCH(A258&amp;"-"&amp;"گاز",'قرائت کنتور'!B:B,0),MATCH(G258,'قرائت کنتور'!$1:$1,0)),0)</f>
        <v>0</v>
      </c>
      <c r="R258" s="47">
        <f t="shared" si="34"/>
        <v>0</v>
      </c>
      <c r="S258" s="45"/>
      <c r="T258" s="155" t="str">
        <f>IFERROR(INDEX('تعرفه ها'!A:Z,MATCH("بهای هر متر مکعب گاز مصرفی",'تعرفه ها'!$B:$B,0),MATCH(F258,'تعرفه ها'!$2:$2,0)),"---")</f>
        <v>---</v>
      </c>
      <c r="U258" s="50" t="str">
        <f t="shared" si="35"/>
        <v>---</v>
      </c>
      <c r="V258" s="50" t="str">
        <f>IFERROR(ROUND(R258*INDEX('تعرفه ها'!A:Z,MATCH("عوارض گاز به ازاء هر متر مکعب",'تعرفه ها'!$B:$B,0),MATCH(F258,'تعرفه ها'!$2:$2,0)),0),"---")</f>
        <v>---</v>
      </c>
      <c r="W258" s="50" t="str">
        <f>IFERROR(ROUND(((U258+V258)*INDEX('تعرفه ها'!A:Z,MATCH("هزینه نگهداری و تعمیرات شبکه گاز",'تعرفه ها'!$B:$B,0),MATCH(F258,'تعرفه ها'!$2:$2,0))/100),0),"---")</f>
        <v>---</v>
      </c>
      <c r="X258" s="50" t="str">
        <f>IFERROR(IF(INDEX('اطلاعات دوره'!A:Z,MATCH(G258,'اطلاعات دوره'!C:C,0),MATCH("گاز",'اطلاعات دوره'!$1:$1,0))="دارد",ROUND((U258+V258)*INDEX('تعرفه ها'!A:Z,MATCH("پیک فصلی گاز",'تعرفه ها'!$B:$B,0),MATCH(F258,'تعرفه ها'!$2:$2,0))/100,0),0),"---")</f>
        <v>---</v>
      </c>
      <c r="Y258" s="50" t="str">
        <f>IFERROR(ROUND(SUM(U258+V258+W258+X258)*INDEX('تعرفه ها'!A:Z,MATCH("مالیات گاز",'تعرفه ها'!$B:$B,0),MATCH(F258,'تعرفه ها'!$2:$2,0))/100,0),"---")</f>
        <v>---</v>
      </c>
      <c r="Z258" s="50" t="str">
        <f t="shared" si="36"/>
        <v>---</v>
      </c>
      <c r="AA258" s="50" t="str">
        <f t="shared" si="40"/>
        <v>---</v>
      </c>
      <c r="AB258" s="50" t="str">
        <f t="shared" si="37"/>
        <v>---</v>
      </c>
      <c r="AC258" s="50" t="str">
        <f t="shared" si="38"/>
        <v>---</v>
      </c>
      <c r="AD258" s="153" t="str">
        <f t="shared" si="39"/>
        <v>---</v>
      </c>
      <c r="AF258" s="155" t="str">
        <f>IFERROR(IF(INDEX(پرداخت!A:AZ,MATCH(A258&amp;" - "&amp;"گاز",پرداخت!$B:$B,0),MATCH(G258,پرداخت!$1:$1,0))="نشده","نشده","شده"),"---")</f>
        <v>---</v>
      </c>
      <c r="AH258" s="144"/>
    </row>
    <row r="259" spans="1:34" ht="34.9" hidden="1" customHeight="1">
      <c r="A259" s="170"/>
      <c r="B259" s="47">
        <f>IFERROR(INDEX('اطلاعات انشعابات شرکتها'!A:BB,MATCH(A259,'اطلاعات انشعابات شرکتها'!A:A,0),MATCH(B$1,'اطلاعات انشعابات شرکتها'!$1:$1,0)),0)</f>
        <v>0</v>
      </c>
      <c r="C259" s="48">
        <f>IFERROR(INDEX('اطلاعات انشعابات شرکتها'!A:BB,MATCH(A259,'اطلاعات انشعابات شرکتها'!A:A,0),MATCH(C$1,'اطلاعات انشعابات شرکتها'!$1:$1,0)),0)</f>
        <v>0</v>
      </c>
      <c r="D259" s="45"/>
      <c r="E259" s="171"/>
      <c r="F259" s="170"/>
      <c r="G259" s="47" t="str">
        <f t="shared" ref="G259:G322" si="41">F259&amp;"/"&amp;E259</f>
        <v>/</v>
      </c>
      <c r="H259" s="47">
        <f>IFERROR(INDEX('اطلاعات دوره'!A:Z,MATCH(G259,'اطلاعات دوره'!C:C,0),MATCH(H$1,'اطلاعات دوره'!$1:$1,0)),0)</f>
        <v>0</v>
      </c>
      <c r="I259" s="47">
        <f>IFERROR(INDEX('اطلاعات دوره'!A:Z,MATCH(G259,'اطلاعات دوره'!C:C,0),MATCH(I$1,'اطلاعات دوره'!$1:$1,0)),0)</f>
        <v>0</v>
      </c>
      <c r="J259" s="48">
        <f>IFERROR(INDEX('اطلاعات دوره'!A:Z,MATCH(G259,'اطلاعات دوره'!C:C,0),MATCH(J$1,'اطلاعات دوره'!$1:$1,0)),0)</f>
        <v>0</v>
      </c>
      <c r="K259" s="46"/>
      <c r="L259" s="158" t="str">
        <f>IFERROR(INDEX('اطلاعات دوره'!A:Z,MATCH(G259,'اطلاعات دوره'!C:C,0)-1,MATCH("عنوان",'اطلاعات دوره'!$1:$1,0)),"---")</f>
        <v>---</v>
      </c>
      <c r="M259" s="47" t="str">
        <f t="shared" ref="M259:M322" si="42">A259&amp;"-"&amp;L259</f>
        <v>----</v>
      </c>
      <c r="N259" s="48" t="str">
        <f t="shared" ref="N259:N322" si="43">A259&amp;"-"&amp;G259</f>
        <v>-/</v>
      </c>
      <c r="O259" s="45"/>
      <c r="P259" s="158">
        <f>IFERROR(INDEX('قرائت کنتور'!A:AZ,MATCH(A259&amp;"-"&amp;"گاز",'قرائت کنتور'!B:B,0),MATCH(L259,'قرائت کنتور'!$1:$1,0)),0)</f>
        <v>0</v>
      </c>
      <c r="Q259" s="47">
        <f>IFERROR(INDEX('قرائت کنتور'!A:AZ,MATCH(A259&amp;"-"&amp;"گاز",'قرائت کنتور'!B:B,0),MATCH(G259,'قرائت کنتور'!$1:$1,0)),0)</f>
        <v>0</v>
      </c>
      <c r="R259" s="47">
        <f t="shared" ref="R259:R322" si="44">IFERROR(Q259-P259,"---")</f>
        <v>0</v>
      </c>
      <c r="S259" s="45"/>
      <c r="T259" s="155" t="str">
        <f>IFERROR(INDEX('تعرفه ها'!A:Z,MATCH("بهای هر متر مکعب گاز مصرفی",'تعرفه ها'!$B:$B,0),MATCH(F259,'تعرفه ها'!$2:$2,0)),"---")</f>
        <v>---</v>
      </c>
      <c r="U259" s="50" t="str">
        <f t="shared" ref="U259:U322" si="45">IFERROR(ROUND(R259*T259,0),"---")</f>
        <v>---</v>
      </c>
      <c r="V259" s="50" t="str">
        <f>IFERROR(ROUND(R259*INDEX('تعرفه ها'!A:Z,MATCH("عوارض گاز به ازاء هر متر مکعب",'تعرفه ها'!$B:$B,0),MATCH(F259,'تعرفه ها'!$2:$2,0)),0),"---")</f>
        <v>---</v>
      </c>
      <c r="W259" s="50" t="str">
        <f>IFERROR(ROUND(((U259+V259)*INDEX('تعرفه ها'!A:Z,MATCH("هزینه نگهداری و تعمیرات شبکه گاز",'تعرفه ها'!$B:$B,0),MATCH(F259,'تعرفه ها'!$2:$2,0))/100),0),"---")</f>
        <v>---</v>
      </c>
      <c r="X259" s="50" t="str">
        <f>IFERROR(IF(INDEX('اطلاعات دوره'!A:Z,MATCH(G259,'اطلاعات دوره'!C:C,0),MATCH("گاز",'اطلاعات دوره'!$1:$1,0))="دارد",ROUND((U259+V259)*INDEX('تعرفه ها'!A:Z,MATCH("پیک فصلی گاز",'تعرفه ها'!$B:$B,0),MATCH(F259,'تعرفه ها'!$2:$2,0))/100,0),0),"---")</f>
        <v>---</v>
      </c>
      <c r="Y259" s="50" t="str">
        <f>IFERROR(ROUND(SUM(U259+V259+W259+X259)*INDEX('تعرفه ها'!A:Z,MATCH("مالیات گاز",'تعرفه ها'!$B:$B,0),MATCH(F259,'تعرفه ها'!$2:$2,0))/100,0),"---")</f>
        <v>---</v>
      </c>
      <c r="Z259" s="50" t="str">
        <f t="shared" ref="Z259:Z322" si="46">IFERROR((U259+V259+W259+X259+Y259),"---")</f>
        <v>---</v>
      </c>
      <c r="AA259" s="50" t="str">
        <f t="shared" si="40"/>
        <v>---</v>
      </c>
      <c r="AB259" s="50" t="str">
        <f t="shared" ref="AB259:AB322" si="47">IFERROR(Z259+AA259,"---")</f>
        <v>---</v>
      </c>
      <c r="AC259" s="50" t="str">
        <f t="shared" ref="AC259:AC322" si="48">IFERROR(INT(RIGHT(AB259,3)),"---")</f>
        <v>---</v>
      </c>
      <c r="AD259" s="153" t="str">
        <f t="shared" ref="AD259:AD322" si="49">IFERROR(AB259-AC259,"---")</f>
        <v>---</v>
      </c>
      <c r="AF259" s="155" t="str">
        <f>IFERROR(IF(INDEX(پرداخت!A:AZ,MATCH(A259&amp;" - "&amp;"گاز",پرداخت!$B:$B,0),MATCH(G259,پرداخت!$1:$1,0))="نشده","نشده","شده"),"---")</f>
        <v>---</v>
      </c>
      <c r="AH259" s="144"/>
    </row>
    <row r="260" spans="1:34" ht="34.9" hidden="1" customHeight="1">
      <c r="A260" s="170"/>
      <c r="B260" s="47">
        <f>IFERROR(INDEX('اطلاعات انشعابات شرکتها'!A:BB,MATCH(A260,'اطلاعات انشعابات شرکتها'!A:A,0),MATCH(B$1,'اطلاعات انشعابات شرکتها'!$1:$1,0)),0)</f>
        <v>0</v>
      </c>
      <c r="C260" s="48">
        <f>IFERROR(INDEX('اطلاعات انشعابات شرکتها'!A:BB,MATCH(A260,'اطلاعات انشعابات شرکتها'!A:A,0),MATCH(C$1,'اطلاعات انشعابات شرکتها'!$1:$1,0)),0)</f>
        <v>0</v>
      </c>
      <c r="D260" s="45"/>
      <c r="E260" s="171"/>
      <c r="F260" s="170"/>
      <c r="G260" s="47" t="str">
        <f t="shared" si="41"/>
        <v>/</v>
      </c>
      <c r="H260" s="47">
        <f>IFERROR(INDEX('اطلاعات دوره'!A:Z,MATCH(G260,'اطلاعات دوره'!C:C,0),MATCH(H$1,'اطلاعات دوره'!$1:$1,0)),0)</f>
        <v>0</v>
      </c>
      <c r="I260" s="47">
        <f>IFERROR(INDEX('اطلاعات دوره'!A:Z,MATCH(G260,'اطلاعات دوره'!C:C,0),MATCH(I$1,'اطلاعات دوره'!$1:$1,0)),0)</f>
        <v>0</v>
      </c>
      <c r="J260" s="48">
        <f>IFERROR(INDEX('اطلاعات دوره'!A:Z,MATCH(G260,'اطلاعات دوره'!C:C,0),MATCH(J$1,'اطلاعات دوره'!$1:$1,0)),0)</f>
        <v>0</v>
      </c>
      <c r="K260" s="46"/>
      <c r="L260" s="158" t="str">
        <f>IFERROR(INDEX('اطلاعات دوره'!A:Z,MATCH(G260,'اطلاعات دوره'!C:C,0)-1,MATCH("عنوان",'اطلاعات دوره'!$1:$1,0)),"---")</f>
        <v>---</v>
      </c>
      <c r="M260" s="47" t="str">
        <f t="shared" si="42"/>
        <v>----</v>
      </c>
      <c r="N260" s="48" t="str">
        <f t="shared" si="43"/>
        <v>-/</v>
      </c>
      <c r="O260" s="45"/>
      <c r="P260" s="158">
        <f>IFERROR(INDEX('قرائت کنتور'!A:AZ,MATCH(A260&amp;"-"&amp;"گاز",'قرائت کنتور'!B:B,0),MATCH(L260,'قرائت کنتور'!$1:$1,0)),0)</f>
        <v>0</v>
      </c>
      <c r="Q260" s="47">
        <f>IFERROR(INDEX('قرائت کنتور'!A:AZ,MATCH(A260&amp;"-"&amp;"گاز",'قرائت کنتور'!B:B,0),MATCH(G260,'قرائت کنتور'!$1:$1,0)),0)</f>
        <v>0</v>
      </c>
      <c r="R260" s="47">
        <f t="shared" si="44"/>
        <v>0</v>
      </c>
      <c r="S260" s="45"/>
      <c r="T260" s="155" t="str">
        <f>IFERROR(INDEX('تعرفه ها'!A:Z,MATCH("بهای هر متر مکعب گاز مصرفی",'تعرفه ها'!$B:$B,0),MATCH(F260,'تعرفه ها'!$2:$2,0)),"---")</f>
        <v>---</v>
      </c>
      <c r="U260" s="50" t="str">
        <f t="shared" si="45"/>
        <v>---</v>
      </c>
      <c r="V260" s="50" t="str">
        <f>IFERROR(ROUND(R260*INDEX('تعرفه ها'!A:Z,MATCH("عوارض گاز به ازاء هر متر مکعب",'تعرفه ها'!$B:$B,0),MATCH(F260,'تعرفه ها'!$2:$2,0)),0),"---")</f>
        <v>---</v>
      </c>
      <c r="W260" s="50" t="str">
        <f>IFERROR(ROUND(((U260+V260)*INDEX('تعرفه ها'!A:Z,MATCH("هزینه نگهداری و تعمیرات شبکه گاز",'تعرفه ها'!$B:$B,0),MATCH(F260,'تعرفه ها'!$2:$2,0))/100),0),"---")</f>
        <v>---</v>
      </c>
      <c r="X260" s="50" t="str">
        <f>IFERROR(IF(INDEX('اطلاعات دوره'!A:Z,MATCH(G260,'اطلاعات دوره'!C:C,0),MATCH("گاز",'اطلاعات دوره'!$1:$1,0))="دارد",ROUND((U260+V260)*INDEX('تعرفه ها'!A:Z,MATCH("پیک فصلی گاز",'تعرفه ها'!$B:$B,0),MATCH(F260,'تعرفه ها'!$2:$2,0))/100,0),0),"---")</f>
        <v>---</v>
      </c>
      <c r="Y260" s="50" t="str">
        <f>IFERROR(ROUND(SUM(U260+V260+W260+X260)*INDEX('تعرفه ها'!A:Z,MATCH("مالیات گاز",'تعرفه ها'!$B:$B,0),MATCH(F260,'تعرفه ها'!$2:$2,0))/100,0),"---")</f>
        <v>---</v>
      </c>
      <c r="Z260" s="50" t="str">
        <f t="shared" si="46"/>
        <v>---</v>
      </c>
      <c r="AA260" s="50" t="str">
        <f t="shared" si="40"/>
        <v>---</v>
      </c>
      <c r="AB260" s="50" t="str">
        <f t="shared" si="47"/>
        <v>---</v>
      </c>
      <c r="AC260" s="50" t="str">
        <f t="shared" si="48"/>
        <v>---</v>
      </c>
      <c r="AD260" s="153" t="str">
        <f t="shared" si="49"/>
        <v>---</v>
      </c>
      <c r="AF260" s="155" t="str">
        <f>IFERROR(IF(INDEX(پرداخت!A:AZ,MATCH(A260&amp;" - "&amp;"گاز",پرداخت!$B:$B,0),MATCH(G260,پرداخت!$1:$1,0))="نشده","نشده","شده"),"---")</f>
        <v>---</v>
      </c>
      <c r="AH260" s="144"/>
    </row>
    <row r="261" spans="1:34" ht="34.9" hidden="1" customHeight="1">
      <c r="A261" s="170"/>
      <c r="B261" s="47">
        <f>IFERROR(INDEX('اطلاعات انشعابات شرکتها'!A:BB,MATCH(A261,'اطلاعات انشعابات شرکتها'!A:A,0),MATCH(B$1,'اطلاعات انشعابات شرکتها'!$1:$1,0)),0)</f>
        <v>0</v>
      </c>
      <c r="C261" s="48">
        <f>IFERROR(INDEX('اطلاعات انشعابات شرکتها'!A:BB,MATCH(A261,'اطلاعات انشعابات شرکتها'!A:A,0),MATCH(C$1,'اطلاعات انشعابات شرکتها'!$1:$1,0)),0)</f>
        <v>0</v>
      </c>
      <c r="D261" s="45"/>
      <c r="E261" s="171"/>
      <c r="F261" s="170"/>
      <c r="G261" s="47" t="str">
        <f t="shared" si="41"/>
        <v>/</v>
      </c>
      <c r="H261" s="47">
        <f>IFERROR(INDEX('اطلاعات دوره'!A:Z,MATCH(G261,'اطلاعات دوره'!C:C,0),MATCH(H$1,'اطلاعات دوره'!$1:$1,0)),0)</f>
        <v>0</v>
      </c>
      <c r="I261" s="47">
        <f>IFERROR(INDEX('اطلاعات دوره'!A:Z,MATCH(G261,'اطلاعات دوره'!C:C,0),MATCH(I$1,'اطلاعات دوره'!$1:$1,0)),0)</f>
        <v>0</v>
      </c>
      <c r="J261" s="48">
        <f>IFERROR(INDEX('اطلاعات دوره'!A:Z,MATCH(G261,'اطلاعات دوره'!C:C,0),MATCH(J$1,'اطلاعات دوره'!$1:$1,0)),0)</f>
        <v>0</v>
      </c>
      <c r="K261" s="46"/>
      <c r="L261" s="158" t="str">
        <f>IFERROR(INDEX('اطلاعات دوره'!A:Z,MATCH(G261,'اطلاعات دوره'!C:C,0)-1,MATCH("عنوان",'اطلاعات دوره'!$1:$1,0)),"---")</f>
        <v>---</v>
      </c>
      <c r="M261" s="47" t="str">
        <f t="shared" si="42"/>
        <v>----</v>
      </c>
      <c r="N261" s="48" t="str">
        <f t="shared" si="43"/>
        <v>-/</v>
      </c>
      <c r="O261" s="45"/>
      <c r="P261" s="158">
        <f>IFERROR(INDEX('قرائت کنتور'!A:AZ,MATCH(A261&amp;"-"&amp;"گاز",'قرائت کنتور'!B:B,0),MATCH(L261,'قرائت کنتور'!$1:$1,0)),0)</f>
        <v>0</v>
      </c>
      <c r="Q261" s="47">
        <f>IFERROR(INDEX('قرائت کنتور'!A:AZ,MATCH(A261&amp;"-"&amp;"گاز",'قرائت کنتور'!B:B,0),MATCH(G261,'قرائت کنتور'!$1:$1,0)),0)</f>
        <v>0</v>
      </c>
      <c r="R261" s="47">
        <f t="shared" si="44"/>
        <v>0</v>
      </c>
      <c r="S261" s="45"/>
      <c r="T261" s="155" t="str">
        <f>IFERROR(INDEX('تعرفه ها'!A:Z,MATCH("بهای هر متر مکعب گاز مصرفی",'تعرفه ها'!$B:$B,0),MATCH(F261,'تعرفه ها'!$2:$2,0)),"---")</f>
        <v>---</v>
      </c>
      <c r="U261" s="50" t="str">
        <f t="shared" si="45"/>
        <v>---</v>
      </c>
      <c r="V261" s="50" t="str">
        <f>IFERROR(ROUND(R261*INDEX('تعرفه ها'!A:Z,MATCH("عوارض گاز به ازاء هر متر مکعب",'تعرفه ها'!$B:$B,0),MATCH(F261,'تعرفه ها'!$2:$2,0)),0),"---")</f>
        <v>---</v>
      </c>
      <c r="W261" s="50" t="str">
        <f>IFERROR(ROUND(((U261+V261)*INDEX('تعرفه ها'!A:Z,MATCH("هزینه نگهداری و تعمیرات شبکه گاز",'تعرفه ها'!$B:$B,0),MATCH(F261,'تعرفه ها'!$2:$2,0))/100),0),"---")</f>
        <v>---</v>
      </c>
      <c r="X261" s="50" t="str">
        <f>IFERROR(IF(INDEX('اطلاعات دوره'!A:Z,MATCH(G261,'اطلاعات دوره'!C:C,0),MATCH("گاز",'اطلاعات دوره'!$1:$1,0))="دارد",ROUND((U261+V261)*INDEX('تعرفه ها'!A:Z,MATCH("پیک فصلی گاز",'تعرفه ها'!$B:$B,0),MATCH(F261,'تعرفه ها'!$2:$2,0))/100,0),0),"---")</f>
        <v>---</v>
      </c>
      <c r="Y261" s="50" t="str">
        <f>IFERROR(ROUND(SUM(U261+V261+W261+X261)*INDEX('تعرفه ها'!A:Z,MATCH("مالیات گاز",'تعرفه ها'!$B:$B,0),MATCH(F261,'تعرفه ها'!$2:$2,0))/100,0),"---")</f>
        <v>---</v>
      </c>
      <c r="Z261" s="50" t="str">
        <f t="shared" si="46"/>
        <v>---</v>
      </c>
      <c r="AA261" s="50" t="str">
        <f t="shared" si="40"/>
        <v>---</v>
      </c>
      <c r="AB261" s="50" t="str">
        <f t="shared" si="47"/>
        <v>---</v>
      </c>
      <c r="AC261" s="50" t="str">
        <f t="shared" si="48"/>
        <v>---</v>
      </c>
      <c r="AD261" s="153" t="str">
        <f t="shared" si="49"/>
        <v>---</v>
      </c>
      <c r="AF261" s="155" t="str">
        <f>IFERROR(IF(INDEX(پرداخت!A:AZ,MATCH(A261&amp;" - "&amp;"گاز",پرداخت!$B:$B,0),MATCH(G261,پرداخت!$1:$1,0))="نشده","نشده","شده"),"---")</f>
        <v>---</v>
      </c>
      <c r="AH261" s="144"/>
    </row>
    <row r="262" spans="1:34" ht="34.9" hidden="1" customHeight="1">
      <c r="A262" s="170"/>
      <c r="B262" s="47">
        <f>IFERROR(INDEX('اطلاعات انشعابات شرکتها'!A:BB,MATCH(A262,'اطلاعات انشعابات شرکتها'!A:A,0),MATCH(B$1,'اطلاعات انشعابات شرکتها'!$1:$1,0)),0)</f>
        <v>0</v>
      </c>
      <c r="C262" s="48">
        <f>IFERROR(INDEX('اطلاعات انشعابات شرکتها'!A:BB,MATCH(A262,'اطلاعات انشعابات شرکتها'!A:A,0),MATCH(C$1,'اطلاعات انشعابات شرکتها'!$1:$1,0)),0)</f>
        <v>0</v>
      </c>
      <c r="D262" s="45"/>
      <c r="E262" s="171"/>
      <c r="F262" s="170"/>
      <c r="G262" s="47" t="str">
        <f t="shared" si="41"/>
        <v>/</v>
      </c>
      <c r="H262" s="47">
        <f>IFERROR(INDEX('اطلاعات دوره'!A:Z,MATCH(G262,'اطلاعات دوره'!C:C,0),MATCH(H$1,'اطلاعات دوره'!$1:$1,0)),0)</f>
        <v>0</v>
      </c>
      <c r="I262" s="47">
        <f>IFERROR(INDEX('اطلاعات دوره'!A:Z,MATCH(G262,'اطلاعات دوره'!C:C,0),MATCH(I$1,'اطلاعات دوره'!$1:$1,0)),0)</f>
        <v>0</v>
      </c>
      <c r="J262" s="48">
        <f>IFERROR(INDEX('اطلاعات دوره'!A:Z,MATCH(G262,'اطلاعات دوره'!C:C,0),MATCH(J$1,'اطلاعات دوره'!$1:$1,0)),0)</f>
        <v>0</v>
      </c>
      <c r="K262" s="46"/>
      <c r="L262" s="158" t="str">
        <f>IFERROR(INDEX('اطلاعات دوره'!A:Z,MATCH(G262,'اطلاعات دوره'!C:C,0)-1,MATCH("عنوان",'اطلاعات دوره'!$1:$1,0)),"---")</f>
        <v>---</v>
      </c>
      <c r="M262" s="47" t="str">
        <f t="shared" si="42"/>
        <v>----</v>
      </c>
      <c r="N262" s="48" t="str">
        <f t="shared" si="43"/>
        <v>-/</v>
      </c>
      <c r="O262" s="45"/>
      <c r="P262" s="158">
        <f>IFERROR(INDEX('قرائت کنتور'!A:AZ,MATCH(A262&amp;"-"&amp;"گاز",'قرائت کنتور'!B:B,0),MATCH(L262,'قرائت کنتور'!$1:$1,0)),0)</f>
        <v>0</v>
      </c>
      <c r="Q262" s="47">
        <f>IFERROR(INDEX('قرائت کنتور'!A:AZ,MATCH(A262&amp;"-"&amp;"گاز",'قرائت کنتور'!B:B,0),MATCH(G262,'قرائت کنتور'!$1:$1,0)),0)</f>
        <v>0</v>
      </c>
      <c r="R262" s="47">
        <f t="shared" si="44"/>
        <v>0</v>
      </c>
      <c r="S262" s="45"/>
      <c r="T262" s="155" t="str">
        <f>IFERROR(INDEX('تعرفه ها'!A:Z,MATCH("بهای هر متر مکعب گاز مصرفی",'تعرفه ها'!$B:$B,0),MATCH(F262,'تعرفه ها'!$2:$2,0)),"---")</f>
        <v>---</v>
      </c>
      <c r="U262" s="50" t="str">
        <f t="shared" si="45"/>
        <v>---</v>
      </c>
      <c r="V262" s="50" t="str">
        <f>IFERROR(ROUND(R262*INDEX('تعرفه ها'!A:Z,MATCH("عوارض گاز به ازاء هر متر مکعب",'تعرفه ها'!$B:$B,0),MATCH(F262,'تعرفه ها'!$2:$2,0)),0),"---")</f>
        <v>---</v>
      </c>
      <c r="W262" s="50" t="str">
        <f>IFERROR(ROUND(((U262+V262)*INDEX('تعرفه ها'!A:Z,MATCH("هزینه نگهداری و تعمیرات شبکه گاز",'تعرفه ها'!$B:$B,0),MATCH(F262,'تعرفه ها'!$2:$2,0))/100),0),"---")</f>
        <v>---</v>
      </c>
      <c r="X262" s="50" t="str">
        <f>IFERROR(IF(INDEX('اطلاعات دوره'!A:Z,MATCH(G262,'اطلاعات دوره'!C:C,0),MATCH("گاز",'اطلاعات دوره'!$1:$1,0))="دارد",ROUND((U262+V262)*INDEX('تعرفه ها'!A:Z,MATCH("پیک فصلی گاز",'تعرفه ها'!$B:$B,0),MATCH(F262,'تعرفه ها'!$2:$2,0))/100,0),0),"---")</f>
        <v>---</v>
      </c>
      <c r="Y262" s="50" t="str">
        <f>IFERROR(ROUND(SUM(U262+V262+W262+X262)*INDEX('تعرفه ها'!A:Z,MATCH("مالیات گاز",'تعرفه ها'!$B:$B,0),MATCH(F262,'تعرفه ها'!$2:$2,0))/100,0),"---")</f>
        <v>---</v>
      </c>
      <c r="Z262" s="50" t="str">
        <f t="shared" si="46"/>
        <v>---</v>
      </c>
      <c r="AA262" s="50" t="str">
        <f t="shared" si="40"/>
        <v>---</v>
      </c>
      <c r="AB262" s="50" t="str">
        <f t="shared" si="47"/>
        <v>---</v>
      </c>
      <c r="AC262" s="50" t="str">
        <f t="shared" si="48"/>
        <v>---</v>
      </c>
      <c r="AD262" s="153" t="str">
        <f t="shared" si="49"/>
        <v>---</v>
      </c>
      <c r="AF262" s="155" t="str">
        <f>IFERROR(IF(INDEX(پرداخت!A:AZ,MATCH(A262&amp;" - "&amp;"گاز",پرداخت!$B:$B,0),MATCH(G262,پرداخت!$1:$1,0))="نشده","نشده","شده"),"---")</f>
        <v>---</v>
      </c>
      <c r="AH262" s="144"/>
    </row>
    <row r="263" spans="1:34" ht="34.9" hidden="1" customHeight="1">
      <c r="A263" s="170"/>
      <c r="B263" s="47">
        <f>IFERROR(INDEX('اطلاعات انشعابات شرکتها'!A:BB,MATCH(A263,'اطلاعات انشعابات شرکتها'!A:A,0),MATCH(B$1,'اطلاعات انشعابات شرکتها'!$1:$1,0)),0)</f>
        <v>0</v>
      </c>
      <c r="C263" s="48">
        <f>IFERROR(INDEX('اطلاعات انشعابات شرکتها'!A:BB,MATCH(A263,'اطلاعات انشعابات شرکتها'!A:A,0),MATCH(C$1,'اطلاعات انشعابات شرکتها'!$1:$1,0)),0)</f>
        <v>0</v>
      </c>
      <c r="D263" s="45"/>
      <c r="E263" s="171"/>
      <c r="F263" s="170"/>
      <c r="G263" s="47" t="str">
        <f t="shared" si="41"/>
        <v>/</v>
      </c>
      <c r="H263" s="47">
        <f>IFERROR(INDEX('اطلاعات دوره'!A:Z,MATCH(G263,'اطلاعات دوره'!C:C,0),MATCH(H$1,'اطلاعات دوره'!$1:$1,0)),0)</f>
        <v>0</v>
      </c>
      <c r="I263" s="47">
        <f>IFERROR(INDEX('اطلاعات دوره'!A:Z,MATCH(G263,'اطلاعات دوره'!C:C,0),MATCH(I$1,'اطلاعات دوره'!$1:$1,0)),0)</f>
        <v>0</v>
      </c>
      <c r="J263" s="48">
        <f>IFERROR(INDEX('اطلاعات دوره'!A:Z,MATCH(G263,'اطلاعات دوره'!C:C,0),MATCH(J$1,'اطلاعات دوره'!$1:$1,0)),0)</f>
        <v>0</v>
      </c>
      <c r="K263" s="46"/>
      <c r="L263" s="158" t="str">
        <f>IFERROR(INDEX('اطلاعات دوره'!A:Z,MATCH(G263,'اطلاعات دوره'!C:C,0)-1,MATCH("عنوان",'اطلاعات دوره'!$1:$1,0)),"---")</f>
        <v>---</v>
      </c>
      <c r="M263" s="47" t="str">
        <f t="shared" si="42"/>
        <v>----</v>
      </c>
      <c r="N263" s="48" t="str">
        <f t="shared" si="43"/>
        <v>-/</v>
      </c>
      <c r="O263" s="45"/>
      <c r="P263" s="158">
        <f>IFERROR(INDEX('قرائت کنتور'!A:AZ,MATCH(A263&amp;"-"&amp;"گاز",'قرائت کنتور'!B:B,0),MATCH(L263,'قرائت کنتور'!$1:$1,0)),0)</f>
        <v>0</v>
      </c>
      <c r="Q263" s="47">
        <f>IFERROR(INDEX('قرائت کنتور'!A:AZ,MATCH(A263&amp;"-"&amp;"گاز",'قرائت کنتور'!B:B,0),MATCH(G263,'قرائت کنتور'!$1:$1,0)),0)</f>
        <v>0</v>
      </c>
      <c r="R263" s="47">
        <f t="shared" si="44"/>
        <v>0</v>
      </c>
      <c r="S263" s="45"/>
      <c r="T263" s="155" t="str">
        <f>IFERROR(INDEX('تعرفه ها'!A:Z,MATCH("بهای هر متر مکعب گاز مصرفی",'تعرفه ها'!$B:$B,0),MATCH(F263,'تعرفه ها'!$2:$2,0)),"---")</f>
        <v>---</v>
      </c>
      <c r="U263" s="50" t="str">
        <f t="shared" si="45"/>
        <v>---</v>
      </c>
      <c r="V263" s="50" t="str">
        <f>IFERROR(ROUND(R263*INDEX('تعرفه ها'!A:Z,MATCH("عوارض گاز به ازاء هر متر مکعب",'تعرفه ها'!$B:$B,0),MATCH(F263,'تعرفه ها'!$2:$2,0)),0),"---")</f>
        <v>---</v>
      </c>
      <c r="W263" s="50" t="str">
        <f>IFERROR(ROUND(((U263+V263)*INDEX('تعرفه ها'!A:Z,MATCH("هزینه نگهداری و تعمیرات شبکه گاز",'تعرفه ها'!$B:$B,0),MATCH(F263,'تعرفه ها'!$2:$2,0))/100),0),"---")</f>
        <v>---</v>
      </c>
      <c r="X263" s="50" t="str">
        <f>IFERROR(IF(INDEX('اطلاعات دوره'!A:Z,MATCH(G263,'اطلاعات دوره'!C:C,0),MATCH("گاز",'اطلاعات دوره'!$1:$1,0))="دارد",ROUND((U263+V263)*INDEX('تعرفه ها'!A:Z,MATCH("پیک فصلی گاز",'تعرفه ها'!$B:$B,0),MATCH(F263,'تعرفه ها'!$2:$2,0))/100,0),0),"---")</f>
        <v>---</v>
      </c>
      <c r="Y263" s="50" t="str">
        <f>IFERROR(ROUND(SUM(U263+V263+W263+X263)*INDEX('تعرفه ها'!A:Z,MATCH("مالیات گاز",'تعرفه ها'!$B:$B,0),MATCH(F263,'تعرفه ها'!$2:$2,0))/100,0),"---")</f>
        <v>---</v>
      </c>
      <c r="Z263" s="50" t="str">
        <f t="shared" si="46"/>
        <v>---</v>
      </c>
      <c r="AA263" s="50" t="str">
        <f t="shared" si="40"/>
        <v>---</v>
      </c>
      <c r="AB263" s="50" t="str">
        <f t="shared" si="47"/>
        <v>---</v>
      </c>
      <c r="AC263" s="50" t="str">
        <f t="shared" si="48"/>
        <v>---</v>
      </c>
      <c r="AD263" s="153" t="str">
        <f t="shared" si="49"/>
        <v>---</v>
      </c>
      <c r="AF263" s="155" t="str">
        <f>IFERROR(IF(INDEX(پرداخت!A:AZ,MATCH(A263&amp;" - "&amp;"گاز",پرداخت!$B:$B,0),MATCH(G263,پرداخت!$1:$1,0))="نشده","نشده","شده"),"---")</f>
        <v>---</v>
      </c>
      <c r="AH263" s="144"/>
    </row>
    <row r="264" spans="1:34" ht="34.9" hidden="1" customHeight="1">
      <c r="A264" s="170"/>
      <c r="B264" s="47">
        <f>IFERROR(INDEX('اطلاعات انشعابات شرکتها'!A:BB,MATCH(A264,'اطلاعات انشعابات شرکتها'!A:A,0),MATCH(B$1,'اطلاعات انشعابات شرکتها'!$1:$1,0)),0)</f>
        <v>0</v>
      </c>
      <c r="C264" s="48">
        <f>IFERROR(INDEX('اطلاعات انشعابات شرکتها'!A:BB,MATCH(A264,'اطلاعات انشعابات شرکتها'!A:A,0),MATCH(C$1,'اطلاعات انشعابات شرکتها'!$1:$1,0)),0)</f>
        <v>0</v>
      </c>
      <c r="D264" s="45"/>
      <c r="E264" s="171"/>
      <c r="F264" s="170"/>
      <c r="G264" s="47" t="str">
        <f t="shared" si="41"/>
        <v>/</v>
      </c>
      <c r="H264" s="47">
        <f>IFERROR(INDEX('اطلاعات دوره'!A:Z,MATCH(G264,'اطلاعات دوره'!C:C,0),MATCH(H$1,'اطلاعات دوره'!$1:$1,0)),0)</f>
        <v>0</v>
      </c>
      <c r="I264" s="47">
        <f>IFERROR(INDEX('اطلاعات دوره'!A:Z,MATCH(G264,'اطلاعات دوره'!C:C,0),MATCH(I$1,'اطلاعات دوره'!$1:$1,0)),0)</f>
        <v>0</v>
      </c>
      <c r="J264" s="48">
        <f>IFERROR(INDEX('اطلاعات دوره'!A:Z,MATCH(G264,'اطلاعات دوره'!C:C,0),MATCH(J$1,'اطلاعات دوره'!$1:$1,0)),0)</f>
        <v>0</v>
      </c>
      <c r="K264" s="46"/>
      <c r="L264" s="158" t="str">
        <f>IFERROR(INDEX('اطلاعات دوره'!A:Z,MATCH(G264,'اطلاعات دوره'!C:C,0)-1,MATCH("عنوان",'اطلاعات دوره'!$1:$1,0)),"---")</f>
        <v>---</v>
      </c>
      <c r="M264" s="47" t="str">
        <f t="shared" si="42"/>
        <v>----</v>
      </c>
      <c r="N264" s="48" t="str">
        <f t="shared" si="43"/>
        <v>-/</v>
      </c>
      <c r="O264" s="45"/>
      <c r="P264" s="158">
        <f>IFERROR(INDEX('قرائت کنتور'!A:AZ,MATCH(A264&amp;"-"&amp;"گاز",'قرائت کنتور'!B:B,0),MATCH(L264,'قرائت کنتور'!$1:$1,0)),0)</f>
        <v>0</v>
      </c>
      <c r="Q264" s="47">
        <f>IFERROR(INDEX('قرائت کنتور'!A:AZ,MATCH(A264&amp;"-"&amp;"گاز",'قرائت کنتور'!B:B,0),MATCH(G264,'قرائت کنتور'!$1:$1,0)),0)</f>
        <v>0</v>
      </c>
      <c r="R264" s="47">
        <f t="shared" si="44"/>
        <v>0</v>
      </c>
      <c r="S264" s="45"/>
      <c r="T264" s="155" t="str">
        <f>IFERROR(INDEX('تعرفه ها'!A:Z,MATCH("بهای هر متر مکعب گاز مصرفی",'تعرفه ها'!$B:$B,0),MATCH(F264,'تعرفه ها'!$2:$2,0)),"---")</f>
        <v>---</v>
      </c>
      <c r="U264" s="50" t="str">
        <f t="shared" si="45"/>
        <v>---</v>
      </c>
      <c r="V264" s="50" t="str">
        <f>IFERROR(ROUND(R264*INDEX('تعرفه ها'!A:Z,MATCH("عوارض گاز به ازاء هر متر مکعب",'تعرفه ها'!$B:$B,0),MATCH(F264,'تعرفه ها'!$2:$2,0)),0),"---")</f>
        <v>---</v>
      </c>
      <c r="W264" s="50" t="str">
        <f>IFERROR(ROUND(((U264+V264)*INDEX('تعرفه ها'!A:Z,MATCH("هزینه نگهداری و تعمیرات شبکه گاز",'تعرفه ها'!$B:$B,0),MATCH(F264,'تعرفه ها'!$2:$2,0))/100),0),"---")</f>
        <v>---</v>
      </c>
      <c r="X264" s="50" t="str">
        <f>IFERROR(IF(INDEX('اطلاعات دوره'!A:Z,MATCH(G264,'اطلاعات دوره'!C:C,0),MATCH("گاز",'اطلاعات دوره'!$1:$1,0))="دارد",ROUND((U264+V264)*INDEX('تعرفه ها'!A:Z,MATCH("پیک فصلی گاز",'تعرفه ها'!$B:$B,0),MATCH(F264,'تعرفه ها'!$2:$2,0))/100,0),0),"---")</f>
        <v>---</v>
      </c>
      <c r="Y264" s="50" t="str">
        <f>IFERROR(ROUND(SUM(U264+V264+W264+X264)*INDEX('تعرفه ها'!A:Z,MATCH("مالیات گاز",'تعرفه ها'!$B:$B,0),MATCH(F264,'تعرفه ها'!$2:$2,0))/100,0),"---")</f>
        <v>---</v>
      </c>
      <c r="Z264" s="50" t="str">
        <f t="shared" si="46"/>
        <v>---</v>
      </c>
      <c r="AA264" s="50" t="str">
        <f t="shared" si="40"/>
        <v>---</v>
      </c>
      <c r="AB264" s="50" t="str">
        <f t="shared" si="47"/>
        <v>---</v>
      </c>
      <c r="AC264" s="50" t="str">
        <f t="shared" si="48"/>
        <v>---</v>
      </c>
      <c r="AD264" s="153" t="str">
        <f t="shared" si="49"/>
        <v>---</v>
      </c>
      <c r="AF264" s="155" t="str">
        <f>IFERROR(IF(INDEX(پرداخت!A:AZ,MATCH(A264&amp;" - "&amp;"گاز",پرداخت!$B:$B,0),MATCH(G264,پرداخت!$1:$1,0))="نشده","نشده","شده"),"---")</f>
        <v>---</v>
      </c>
      <c r="AH264" s="144"/>
    </row>
    <row r="265" spans="1:34" ht="34.9" hidden="1" customHeight="1">
      <c r="A265" s="170"/>
      <c r="B265" s="47">
        <f>IFERROR(INDEX('اطلاعات انشعابات شرکتها'!A:BB,MATCH(A265,'اطلاعات انشعابات شرکتها'!A:A,0),MATCH(B$1,'اطلاعات انشعابات شرکتها'!$1:$1,0)),0)</f>
        <v>0</v>
      </c>
      <c r="C265" s="48">
        <f>IFERROR(INDEX('اطلاعات انشعابات شرکتها'!A:BB,MATCH(A265,'اطلاعات انشعابات شرکتها'!A:A,0),MATCH(C$1,'اطلاعات انشعابات شرکتها'!$1:$1,0)),0)</f>
        <v>0</v>
      </c>
      <c r="D265" s="45"/>
      <c r="E265" s="171"/>
      <c r="F265" s="170"/>
      <c r="G265" s="47" t="str">
        <f t="shared" si="41"/>
        <v>/</v>
      </c>
      <c r="H265" s="47">
        <f>IFERROR(INDEX('اطلاعات دوره'!A:Z,MATCH(G265,'اطلاعات دوره'!C:C,0),MATCH(H$1,'اطلاعات دوره'!$1:$1,0)),0)</f>
        <v>0</v>
      </c>
      <c r="I265" s="47">
        <f>IFERROR(INDEX('اطلاعات دوره'!A:Z,MATCH(G265,'اطلاعات دوره'!C:C,0),MATCH(I$1,'اطلاعات دوره'!$1:$1,0)),0)</f>
        <v>0</v>
      </c>
      <c r="J265" s="48">
        <f>IFERROR(INDEX('اطلاعات دوره'!A:Z,MATCH(G265,'اطلاعات دوره'!C:C,0),MATCH(J$1,'اطلاعات دوره'!$1:$1,0)),0)</f>
        <v>0</v>
      </c>
      <c r="K265" s="46"/>
      <c r="L265" s="158" t="str">
        <f>IFERROR(INDEX('اطلاعات دوره'!A:Z,MATCH(G265,'اطلاعات دوره'!C:C,0)-1,MATCH("عنوان",'اطلاعات دوره'!$1:$1,0)),"---")</f>
        <v>---</v>
      </c>
      <c r="M265" s="47" t="str">
        <f t="shared" si="42"/>
        <v>----</v>
      </c>
      <c r="N265" s="48" t="str">
        <f t="shared" si="43"/>
        <v>-/</v>
      </c>
      <c r="O265" s="45"/>
      <c r="P265" s="158">
        <f>IFERROR(INDEX('قرائت کنتور'!A:AZ,MATCH(A265&amp;"-"&amp;"گاز",'قرائت کنتور'!B:B,0),MATCH(L265,'قرائت کنتور'!$1:$1,0)),0)</f>
        <v>0</v>
      </c>
      <c r="Q265" s="47">
        <f>IFERROR(INDEX('قرائت کنتور'!A:AZ,MATCH(A265&amp;"-"&amp;"گاز",'قرائت کنتور'!B:B,0),MATCH(G265,'قرائت کنتور'!$1:$1,0)),0)</f>
        <v>0</v>
      </c>
      <c r="R265" s="47">
        <f t="shared" si="44"/>
        <v>0</v>
      </c>
      <c r="S265" s="45"/>
      <c r="T265" s="155" t="str">
        <f>IFERROR(INDEX('تعرفه ها'!A:Z,MATCH("بهای هر متر مکعب گاز مصرفی",'تعرفه ها'!$B:$B,0),MATCH(F265,'تعرفه ها'!$2:$2,0)),"---")</f>
        <v>---</v>
      </c>
      <c r="U265" s="50" t="str">
        <f t="shared" si="45"/>
        <v>---</v>
      </c>
      <c r="V265" s="50" t="str">
        <f>IFERROR(ROUND(R265*INDEX('تعرفه ها'!A:Z,MATCH("عوارض گاز به ازاء هر متر مکعب",'تعرفه ها'!$B:$B,0),MATCH(F265,'تعرفه ها'!$2:$2,0)),0),"---")</f>
        <v>---</v>
      </c>
      <c r="W265" s="50" t="str">
        <f>IFERROR(ROUND(((U265+V265)*INDEX('تعرفه ها'!A:Z,MATCH("هزینه نگهداری و تعمیرات شبکه گاز",'تعرفه ها'!$B:$B,0),MATCH(F265,'تعرفه ها'!$2:$2,0))/100),0),"---")</f>
        <v>---</v>
      </c>
      <c r="X265" s="50" t="str">
        <f>IFERROR(IF(INDEX('اطلاعات دوره'!A:Z,MATCH(G265,'اطلاعات دوره'!C:C,0),MATCH("گاز",'اطلاعات دوره'!$1:$1,0))="دارد",ROUND((U265+V265)*INDEX('تعرفه ها'!A:Z,MATCH("پیک فصلی گاز",'تعرفه ها'!$B:$B,0),MATCH(F265,'تعرفه ها'!$2:$2,0))/100,0),0),"---")</f>
        <v>---</v>
      </c>
      <c r="Y265" s="50" t="str">
        <f>IFERROR(ROUND(SUM(U265+V265+W265+X265)*INDEX('تعرفه ها'!A:Z,MATCH("مالیات گاز",'تعرفه ها'!$B:$B,0),MATCH(F265,'تعرفه ها'!$2:$2,0))/100,0),"---")</f>
        <v>---</v>
      </c>
      <c r="Z265" s="50" t="str">
        <f t="shared" si="46"/>
        <v>---</v>
      </c>
      <c r="AA265" s="50" t="str">
        <f t="shared" si="40"/>
        <v>---</v>
      </c>
      <c r="AB265" s="50" t="str">
        <f t="shared" si="47"/>
        <v>---</v>
      </c>
      <c r="AC265" s="50" t="str">
        <f t="shared" si="48"/>
        <v>---</v>
      </c>
      <c r="AD265" s="153" t="str">
        <f t="shared" si="49"/>
        <v>---</v>
      </c>
      <c r="AF265" s="155" t="str">
        <f>IFERROR(IF(INDEX(پرداخت!A:AZ,MATCH(A265&amp;" - "&amp;"گاز",پرداخت!$B:$B,0),MATCH(G265,پرداخت!$1:$1,0))="نشده","نشده","شده"),"---")</f>
        <v>---</v>
      </c>
      <c r="AH265" s="144"/>
    </row>
    <row r="266" spans="1:34" ht="34.9" hidden="1" customHeight="1">
      <c r="A266" s="170"/>
      <c r="B266" s="47">
        <f>IFERROR(INDEX('اطلاعات انشعابات شرکتها'!A:BB,MATCH(A266,'اطلاعات انشعابات شرکتها'!A:A,0),MATCH(B$1,'اطلاعات انشعابات شرکتها'!$1:$1,0)),0)</f>
        <v>0</v>
      </c>
      <c r="C266" s="48">
        <f>IFERROR(INDEX('اطلاعات انشعابات شرکتها'!A:BB,MATCH(A266,'اطلاعات انشعابات شرکتها'!A:A,0),MATCH(C$1,'اطلاعات انشعابات شرکتها'!$1:$1,0)),0)</f>
        <v>0</v>
      </c>
      <c r="D266" s="45"/>
      <c r="E266" s="171"/>
      <c r="F266" s="170"/>
      <c r="G266" s="47" t="str">
        <f t="shared" si="41"/>
        <v>/</v>
      </c>
      <c r="H266" s="47">
        <f>IFERROR(INDEX('اطلاعات دوره'!A:Z,MATCH(G266,'اطلاعات دوره'!C:C,0),MATCH(H$1,'اطلاعات دوره'!$1:$1,0)),0)</f>
        <v>0</v>
      </c>
      <c r="I266" s="47">
        <f>IFERROR(INDEX('اطلاعات دوره'!A:Z,MATCH(G266,'اطلاعات دوره'!C:C,0),MATCH(I$1,'اطلاعات دوره'!$1:$1,0)),0)</f>
        <v>0</v>
      </c>
      <c r="J266" s="48">
        <f>IFERROR(INDEX('اطلاعات دوره'!A:Z,MATCH(G266,'اطلاعات دوره'!C:C,0),MATCH(J$1,'اطلاعات دوره'!$1:$1,0)),0)</f>
        <v>0</v>
      </c>
      <c r="K266" s="46"/>
      <c r="L266" s="158" t="str">
        <f>IFERROR(INDEX('اطلاعات دوره'!A:Z,MATCH(G266,'اطلاعات دوره'!C:C,0)-1,MATCH("عنوان",'اطلاعات دوره'!$1:$1,0)),"---")</f>
        <v>---</v>
      </c>
      <c r="M266" s="47" t="str">
        <f t="shared" si="42"/>
        <v>----</v>
      </c>
      <c r="N266" s="48" t="str">
        <f t="shared" si="43"/>
        <v>-/</v>
      </c>
      <c r="O266" s="45"/>
      <c r="P266" s="158">
        <f>IFERROR(INDEX('قرائت کنتور'!A:AZ,MATCH(A266&amp;"-"&amp;"گاز",'قرائت کنتور'!B:B,0),MATCH(L266,'قرائت کنتور'!$1:$1,0)),0)</f>
        <v>0</v>
      </c>
      <c r="Q266" s="47">
        <f>IFERROR(INDEX('قرائت کنتور'!A:AZ,MATCH(A266&amp;"-"&amp;"گاز",'قرائت کنتور'!B:B,0),MATCH(G266,'قرائت کنتور'!$1:$1,0)),0)</f>
        <v>0</v>
      </c>
      <c r="R266" s="47">
        <f t="shared" si="44"/>
        <v>0</v>
      </c>
      <c r="S266" s="45"/>
      <c r="T266" s="155" t="str">
        <f>IFERROR(INDEX('تعرفه ها'!A:Z,MATCH("بهای هر متر مکعب گاز مصرفی",'تعرفه ها'!$B:$B,0),MATCH(F266,'تعرفه ها'!$2:$2,0)),"---")</f>
        <v>---</v>
      </c>
      <c r="U266" s="50" t="str">
        <f t="shared" si="45"/>
        <v>---</v>
      </c>
      <c r="V266" s="50" t="str">
        <f>IFERROR(ROUND(R266*INDEX('تعرفه ها'!A:Z,MATCH("عوارض گاز به ازاء هر متر مکعب",'تعرفه ها'!$B:$B,0),MATCH(F266,'تعرفه ها'!$2:$2,0)),0),"---")</f>
        <v>---</v>
      </c>
      <c r="W266" s="50" t="str">
        <f>IFERROR(ROUND(((U266+V266)*INDEX('تعرفه ها'!A:Z,MATCH("هزینه نگهداری و تعمیرات شبکه گاز",'تعرفه ها'!$B:$B,0),MATCH(F266,'تعرفه ها'!$2:$2,0))/100),0),"---")</f>
        <v>---</v>
      </c>
      <c r="X266" s="50" t="str">
        <f>IFERROR(IF(INDEX('اطلاعات دوره'!A:Z,MATCH(G266,'اطلاعات دوره'!C:C,0),MATCH("گاز",'اطلاعات دوره'!$1:$1,0))="دارد",ROUND((U266+V266)*INDEX('تعرفه ها'!A:Z,MATCH("پیک فصلی گاز",'تعرفه ها'!$B:$B,0),MATCH(F266,'تعرفه ها'!$2:$2,0))/100,0),0),"---")</f>
        <v>---</v>
      </c>
      <c r="Y266" s="50" t="str">
        <f>IFERROR(ROUND(SUM(U266+V266+W266+X266)*INDEX('تعرفه ها'!A:Z,MATCH("مالیات گاز",'تعرفه ها'!$B:$B,0),MATCH(F266,'تعرفه ها'!$2:$2,0))/100,0),"---")</f>
        <v>---</v>
      </c>
      <c r="Z266" s="50" t="str">
        <f t="shared" si="46"/>
        <v>---</v>
      </c>
      <c r="AA266" s="50" t="str">
        <f t="shared" si="40"/>
        <v>---</v>
      </c>
      <c r="AB266" s="50" t="str">
        <f t="shared" si="47"/>
        <v>---</v>
      </c>
      <c r="AC266" s="50" t="str">
        <f t="shared" si="48"/>
        <v>---</v>
      </c>
      <c r="AD266" s="153" t="str">
        <f t="shared" si="49"/>
        <v>---</v>
      </c>
      <c r="AF266" s="155" t="str">
        <f>IFERROR(IF(INDEX(پرداخت!A:AZ,MATCH(A266&amp;" - "&amp;"گاز",پرداخت!$B:$B,0),MATCH(G266,پرداخت!$1:$1,0))="نشده","نشده","شده"),"---")</f>
        <v>---</v>
      </c>
      <c r="AH266" s="144"/>
    </row>
    <row r="267" spans="1:34" ht="34.9" hidden="1" customHeight="1">
      <c r="A267" s="170"/>
      <c r="B267" s="47">
        <f>IFERROR(INDEX('اطلاعات انشعابات شرکتها'!A:BB,MATCH(A267,'اطلاعات انشعابات شرکتها'!A:A,0),MATCH(B$1,'اطلاعات انشعابات شرکتها'!$1:$1,0)),0)</f>
        <v>0</v>
      </c>
      <c r="C267" s="48">
        <f>IFERROR(INDEX('اطلاعات انشعابات شرکتها'!A:BB,MATCH(A267,'اطلاعات انشعابات شرکتها'!A:A,0),MATCH(C$1,'اطلاعات انشعابات شرکتها'!$1:$1,0)),0)</f>
        <v>0</v>
      </c>
      <c r="D267" s="45"/>
      <c r="E267" s="171"/>
      <c r="F267" s="170"/>
      <c r="G267" s="47" t="str">
        <f t="shared" si="41"/>
        <v>/</v>
      </c>
      <c r="H267" s="47">
        <f>IFERROR(INDEX('اطلاعات دوره'!A:Z,MATCH(G267,'اطلاعات دوره'!C:C,0),MATCH(H$1,'اطلاعات دوره'!$1:$1,0)),0)</f>
        <v>0</v>
      </c>
      <c r="I267" s="47">
        <f>IFERROR(INDEX('اطلاعات دوره'!A:Z,MATCH(G267,'اطلاعات دوره'!C:C,0),MATCH(I$1,'اطلاعات دوره'!$1:$1,0)),0)</f>
        <v>0</v>
      </c>
      <c r="J267" s="48">
        <f>IFERROR(INDEX('اطلاعات دوره'!A:Z,MATCH(G267,'اطلاعات دوره'!C:C,0),MATCH(J$1,'اطلاعات دوره'!$1:$1,0)),0)</f>
        <v>0</v>
      </c>
      <c r="K267" s="46"/>
      <c r="L267" s="158" t="str">
        <f>IFERROR(INDEX('اطلاعات دوره'!A:Z,MATCH(G267,'اطلاعات دوره'!C:C,0)-1,MATCH("عنوان",'اطلاعات دوره'!$1:$1,0)),"---")</f>
        <v>---</v>
      </c>
      <c r="M267" s="47" t="str">
        <f t="shared" si="42"/>
        <v>----</v>
      </c>
      <c r="N267" s="48" t="str">
        <f t="shared" si="43"/>
        <v>-/</v>
      </c>
      <c r="O267" s="45"/>
      <c r="P267" s="158">
        <f>IFERROR(INDEX('قرائت کنتور'!A:AZ,MATCH(A267&amp;"-"&amp;"گاز",'قرائت کنتور'!B:B,0),MATCH(L267,'قرائت کنتور'!$1:$1,0)),0)</f>
        <v>0</v>
      </c>
      <c r="Q267" s="47">
        <f>IFERROR(INDEX('قرائت کنتور'!A:AZ,MATCH(A267&amp;"-"&amp;"گاز",'قرائت کنتور'!B:B,0),MATCH(G267,'قرائت کنتور'!$1:$1,0)),0)</f>
        <v>0</v>
      </c>
      <c r="R267" s="47">
        <f t="shared" si="44"/>
        <v>0</v>
      </c>
      <c r="S267" s="45"/>
      <c r="T267" s="155" t="str">
        <f>IFERROR(INDEX('تعرفه ها'!A:Z,MATCH("بهای هر متر مکعب گاز مصرفی",'تعرفه ها'!$B:$B,0),MATCH(F267,'تعرفه ها'!$2:$2,0)),"---")</f>
        <v>---</v>
      </c>
      <c r="U267" s="50" t="str">
        <f t="shared" si="45"/>
        <v>---</v>
      </c>
      <c r="V267" s="50" t="str">
        <f>IFERROR(ROUND(R267*INDEX('تعرفه ها'!A:Z,MATCH("عوارض گاز به ازاء هر متر مکعب",'تعرفه ها'!$B:$B,0),MATCH(F267,'تعرفه ها'!$2:$2,0)),0),"---")</f>
        <v>---</v>
      </c>
      <c r="W267" s="50" t="str">
        <f>IFERROR(ROUND(((U267+V267)*INDEX('تعرفه ها'!A:Z,MATCH("هزینه نگهداری و تعمیرات شبکه گاز",'تعرفه ها'!$B:$B,0),MATCH(F267,'تعرفه ها'!$2:$2,0))/100),0),"---")</f>
        <v>---</v>
      </c>
      <c r="X267" s="50" t="str">
        <f>IFERROR(IF(INDEX('اطلاعات دوره'!A:Z,MATCH(G267,'اطلاعات دوره'!C:C,0),MATCH("گاز",'اطلاعات دوره'!$1:$1,0))="دارد",ROUND((U267+V267)*INDEX('تعرفه ها'!A:Z,MATCH("پیک فصلی گاز",'تعرفه ها'!$B:$B,0),MATCH(F267,'تعرفه ها'!$2:$2,0))/100,0),0),"---")</f>
        <v>---</v>
      </c>
      <c r="Y267" s="50" t="str">
        <f>IFERROR(ROUND(SUM(U267+V267+W267+X267)*INDEX('تعرفه ها'!A:Z,MATCH("مالیات گاز",'تعرفه ها'!$B:$B,0),MATCH(F267,'تعرفه ها'!$2:$2,0))/100,0),"---")</f>
        <v>---</v>
      </c>
      <c r="Z267" s="50" t="str">
        <f t="shared" si="46"/>
        <v>---</v>
      </c>
      <c r="AA267" s="50" t="str">
        <f t="shared" si="40"/>
        <v>---</v>
      </c>
      <c r="AB267" s="50" t="str">
        <f t="shared" si="47"/>
        <v>---</v>
      </c>
      <c r="AC267" s="50" t="str">
        <f t="shared" si="48"/>
        <v>---</v>
      </c>
      <c r="AD267" s="153" t="str">
        <f t="shared" si="49"/>
        <v>---</v>
      </c>
      <c r="AF267" s="155" t="str">
        <f>IFERROR(IF(INDEX(پرداخت!A:AZ,MATCH(A267&amp;" - "&amp;"گاز",پرداخت!$B:$B,0),MATCH(G267,پرداخت!$1:$1,0))="نشده","نشده","شده"),"---")</f>
        <v>---</v>
      </c>
      <c r="AH267" s="144"/>
    </row>
    <row r="268" spans="1:34" ht="34.9" hidden="1" customHeight="1">
      <c r="A268" s="170"/>
      <c r="B268" s="47">
        <f>IFERROR(INDEX('اطلاعات انشعابات شرکتها'!A:BB,MATCH(A268,'اطلاعات انشعابات شرکتها'!A:A,0),MATCH(B$1,'اطلاعات انشعابات شرکتها'!$1:$1,0)),0)</f>
        <v>0</v>
      </c>
      <c r="C268" s="48">
        <f>IFERROR(INDEX('اطلاعات انشعابات شرکتها'!A:BB,MATCH(A268,'اطلاعات انشعابات شرکتها'!A:A,0),MATCH(C$1,'اطلاعات انشعابات شرکتها'!$1:$1,0)),0)</f>
        <v>0</v>
      </c>
      <c r="D268" s="45"/>
      <c r="E268" s="171"/>
      <c r="F268" s="170"/>
      <c r="G268" s="47" t="str">
        <f t="shared" si="41"/>
        <v>/</v>
      </c>
      <c r="H268" s="47">
        <f>IFERROR(INDEX('اطلاعات دوره'!A:Z,MATCH(G268,'اطلاعات دوره'!C:C,0),MATCH(H$1,'اطلاعات دوره'!$1:$1,0)),0)</f>
        <v>0</v>
      </c>
      <c r="I268" s="47">
        <f>IFERROR(INDEX('اطلاعات دوره'!A:Z,MATCH(G268,'اطلاعات دوره'!C:C,0),MATCH(I$1,'اطلاعات دوره'!$1:$1,0)),0)</f>
        <v>0</v>
      </c>
      <c r="J268" s="48">
        <f>IFERROR(INDEX('اطلاعات دوره'!A:Z,MATCH(G268,'اطلاعات دوره'!C:C,0),MATCH(J$1,'اطلاعات دوره'!$1:$1,0)),0)</f>
        <v>0</v>
      </c>
      <c r="K268" s="46"/>
      <c r="L268" s="158" t="str">
        <f>IFERROR(INDEX('اطلاعات دوره'!A:Z,MATCH(G268,'اطلاعات دوره'!C:C,0)-1,MATCH("عنوان",'اطلاعات دوره'!$1:$1,0)),"---")</f>
        <v>---</v>
      </c>
      <c r="M268" s="47" t="str">
        <f t="shared" si="42"/>
        <v>----</v>
      </c>
      <c r="N268" s="48" t="str">
        <f t="shared" si="43"/>
        <v>-/</v>
      </c>
      <c r="O268" s="45"/>
      <c r="P268" s="158">
        <f>IFERROR(INDEX('قرائت کنتور'!A:AZ,MATCH(A268&amp;"-"&amp;"گاز",'قرائت کنتور'!B:B,0),MATCH(L268,'قرائت کنتور'!$1:$1,0)),0)</f>
        <v>0</v>
      </c>
      <c r="Q268" s="47">
        <f>IFERROR(INDEX('قرائت کنتور'!A:AZ,MATCH(A268&amp;"-"&amp;"گاز",'قرائت کنتور'!B:B,0),MATCH(G268,'قرائت کنتور'!$1:$1,0)),0)</f>
        <v>0</v>
      </c>
      <c r="R268" s="47">
        <f t="shared" si="44"/>
        <v>0</v>
      </c>
      <c r="S268" s="45"/>
      <c r="T268" s="155" t="str">
        <f>IFERROR(INDEX('تعرفه ها'!A:Z,MATCH("بهای هر متر مکعب گاز مصرفی",'تعرفه ها'!$B:$B,0),MATCH(F268,'تعرفه ها'!$2:$2,0)),"---")</f>
        <v>---</v>
      </c>
      <c r="U268" s="50" t="str">
        <f t="shared" si="45"/>
        <v>---</v>
      </c>
      <c r="V268" s="50" t="str">
        <f>IFERROR(ROUND(R268*INDEX('تعرفه ها'!A:Z,MATCH("عوارض گاز به ازاء هر متر مکعب",'تعرفه ها'!$B:$B,0),MATCH(F268,'تعرفه ها'!$2:$2,0)),0),"---")</f>
        <v>---</v>
      </c>
      <c r="W268" s="50" t="str">
        <f>IFERROR(ROUND(((U268+V268)*INDEX('تعرفه ها'!A:Z,MATCH("هزینه نگهداری و تعمیرات شبکه گاز",'تعرفه ها'!$B:$B,0),MATCH(F268,'تعرفه ها'!$2:$2,0))/100),0),"---")</f>
        <v>---</v>
      </c>
      <c r="X268" s="50" t="str">
        <f>IFERROR(IF(INDEX('اطلاعات دوره'!A:Z,MATCH(G268,'اطلاعات دوره'!C:C,0),MATCH("گاز",'اطلاعات دوره'!$1:$1,0))="دارد",ROUND((U268+V268)*INDEX('تعرفه ها'!A:Z,MATCH("پیک فصلی گاز",'تعرفه ها'!$B:$B,0),MATCH(F268,'تعرفه ها'!$2:$2,0))/100,0),0),"---")</f>
        <v>---</v>
      </c>
      <c r="Y268" s="50" t="str">
        <f>IFERROR(ROUND(SUM(U268+V268+W268+X268)*INDEX('تعرفه ها'!A:Z,MATCH("مالیات گاز",'تعرفه ها'!$B:$B,0),MATCH(F268,'تعرفه ها'!$2:$2,0))/100,0),"---")</f>
        <v>---</v>
      </c>
      <c r="Z268" s="50" t="str">
        <f t="shared" si="46"/>
        <v>---</v>
      </c>
      <c r="AA268" s="50" t="str">
        <f t="shared" si="40"/>
        <v>---</v>
      </c>
      <c r="AB268" s="50" t="str">
        <f t="shared" si="47"/>
        <v>---</v>
      </c>
      <c r="AC268" s="50" t="str">
        <f t="shared" si="48"/>
        <v>---</v>
      </c>
      <c r="AD268" s="153" t="str">
        <f t="shared" si="49"/>
        <v>---</v>
      </c>
      <c r="AF268" s="155" t="str">
        <f>IFERROR(IF(INDEX(پرداخت!A:AZ,MATCH(A268&amp;" - "&amp;"گاز",پرداخت!$B:$B,0),MATCH(G268,پرداخت!$1:$1,0))="نشده","نشده","شده"),"---")</f>
        <v>---</v>
      </c>
      <c r="AH268" s="144"/>
    </row>
    <row r="269" spans="1:34" ht="34.9" hidden="1" customHeight="1">
      <c r="A269" s="170"/>
      <c r="B269" s="47">
        <f>IFERROR(INDEX('اطلاعات انشعابات شرکتها'!A:BB,MATCH(A269,'اطلاعات انشعابات شرکتها'!A:A,0),MATCH(B$1,'اطلاعات انشعابات شرکتها'!$1:$1,0)),0)</f>
        <v>0</v>
      </c>
      <c r="C269" s="48">
        <f>IFERROR(INDEX('اطلاعات انشعابات شرکتها'!A:BB,MATCH(A269,'اطلاعات انشعابات شرکتها'!A:A,0),MATCH(C$1,'اطلاعات انشعابات شرکتها'!$1:$1,0)),0)</f>
        <v>0</v>
      </c>
      <c r="D269" s="45"/>
      <c r="E269" s="171"/>
      <c r="F269" s="170"/>
      <c r="G269" s="47" t="str">
        <f t="shared" si="41"/>
        <v>/</v>
      </c>
      <c r="H269" s="47">
        <f>IFERROR(INDEX('اطلاعات دوره'!A:Z,MATCH(G269,'اطلاعات دوره'!C:C,0),MATCH(H$1,'اطلاعات دوره'!$1:$1,0)),0)</f>
        <v>0</v>
      </c>
      <c r="I269" s="47">
        <f>IFERROR(INDEX('اطلاعات دوره'!A:Z,MATCH(G269,'اطلاعات دوره'!C:C,0),MATCH(I$1,'اطلاعات دوره'!$1:$1,0)),0)</f>
        <v>0</v>
      </c>
      <c r="J269" s="48">
        <f>IFERROR(INDEX('اطلاعات دوره'!A:Z,MATCH(G269,'اطلاعات دوره'!C:C,0),MATCH(J$1,'اطلاعات دوره'!$1:$1,0)),0)</f>
        <v>0</v>
      </c>
      <c r="K269" s="46"/>
      <c r="L269" s="158" t="str">
        <f>IFERROR(INDEX('اطلاعات دوره'!A:Z,MATCH(G269,'اطلاعات دوره'!C:C,0)-1,MATCH("عنوان",'اطلاعات دوره'!$1:$1,0)),"---")</f>
        <v>---</v>
      </c>
      <c r="M269" s="47" t="str">
        <f t="shared" si="42"/>
        <v>----</v>
      </c>
      <c r="N269" s="48" t="str">
        <f t="shared" si="43"/>
        <v>-/</v>
      </c>
      <c r="O269" s="45"/>
      <c r="P269" s="158">
        <f>IFERROR(INDEX('قرائت کنتور'!A:AZ,MATCH(A269&amp;"-"&amp;"گاز",'قرائت کنتور'!B:B,0),MATCH(L269,'قرائت کنتور'!$1:$1,0)),0)</f>
        <v>0</v>
      </c>
      <c r="Q269" s="47">
        <f>IFERROR(INDEX('قرائت کنتور'!A:AZ,MATCH(A269&amp;"-"&amp;"گاز",'قرائت کنتور'!B:B,0),MATCH(G269,'قرائت کنتور'!$1:$1,0)),0)</f>
        <v>0</v>
      </c>
      <c r="R269" s="47">
        <f t="shared" si="44"/>
        <v>0</v>
      </c>
      <c r="S269" s="45"/>
      <c r="T269" s="155" t="str">
        <f>IFERROR(INDEX('تعرفه ها'!A:Z,MATCH("بهای هر متر مکعب گاز مصرفی",'تعرفه ها'!$B:$B,0),MATCH(F269,'تعرفه ها'!$2:$2,0)),"---")</f>
        <v>---</v>
      </c>
      <c r="U269" s="50" t="str">
        <f t="shared" si="45"/>
        <v>---</v>
      </c>
      <c r="V269" s="50" t="str">
        <f>IFERROR(ROUND(R269*INDEX('تعرفه ها'!A:Z,MATCH("عوارض گاز به ازاء هر متر مکعب",'تعرفه ها'!$B:$B,0),MATCH(F269,'تعرفه ها'!$2:$2,0)),0),"---")</f>
        <v>---</v>
      </c>
      <c r="W269" s="50" t="str">
        <f>IFERROR(ROUND(((U269+V269)*INDEX('تعرفه ها'!A:Z,MATCH("هزینه نگهداری و تعمیرات شبکه گاز",'تعرفه ها'!$B:$B,0),MATCH(F269,'تعرفه ها'!$2:$2,0))/100),0),"---")</f>
        <v>---</v>
      </c>
      <c r="X269" s="50" t="str">
        <f>IFERROR(IF(INDEX('اطلاعات دوره'!A:Z,MATCH(G269,'اطلاعات دوره'!C:C,0),MATCH("گاز",'اطلاعات دوره'!$1:$1,0))="دارد",ROUND((U269+V269)*INDEX('تعرفه ها'!A:Z,MATCH("پیک فصلی گاز",'تعرفه ها'!$B:$B,0),MATCH(F269,'تعرفه ها'!$2:$2,0))/100,0),0),"---")</f>
        <v>---</v>
      </c>
      <c r="Y269" s="50" t="str">
        <f>IFERROR(ROUND(SUM(U269+V269+W269+X269)*INDEX('تعرفه ها'!A:Z,MATCH("مالیات گاز",'تعرفه ها'!$B:$B,0),MATCH(F269,'تعرفه ها'!$2:$2,0))/100,0),"---")</f>
        <v>---</v>
      </c>
      <c r="Z269" s="50" t="str">
        <f t="shared" si="46"/>
        <v>---</v>
      </c>
      <c r="AA269" s="50" t="str">
        <f t="shared" si="40"/>
        <v>---</v>
      </c>
      <c r="AB269" s="50" t="str">
        <f t="shared" si="47"/>
        <v>---</v>
      </c>
      <c r="AC269" s="50" t="str">
        <f t="shared" si="48"/>
        <v>---</v>
      </c>
      <c r="AD269" s="153" t="str">
        <f t="shared" si="49"/>
        <v>---</v>
      </c>
      <c r="AF269" s="155" t="str">
        <f>IFERROR(IF(INDEX(پرداخت!A:AZ,MATCH(A269&amp;" - "&amp;"گاز",پرداخت!$B:$B,0),MATCH(G269,پرداخت!$1:$1,0))="نشده","نشده","شده"),"---")</f>
        <v>---</v>
      </c>
      <c r="AH269" s="144"/>
    </row>
    <row r="270" spans="1:34" ht="34.9" hidden="1" customHeight="1">
      <c r="A270" s="170"/>
      <c r="B270" s="47">
        <f>IFERROR(INDEX('اطلاعات انشعابات شرکتها'!A:BB,MATCH(A270,'اطلاعات انشعابات شرکتها'!A:A,0),MATCH(B$1,'اطلاعات انشعابات شرکتها'!$1:$1,0)),0)</f>
        <v>0</v>
      </c>
      <c r="C270" s="48">
        <f>IFERROR(INDEX('اطلاعات انشعابات شرکتها'!A:BB,MATCH(A270,'اطلاعات انشعابات شرکتها'!A:A,0),MATCH(C$1,'اطلاعات انشعابات شرکتها'!$1:$1,0)),0)</f>
        <v>0</v>
      </c>
      <c r="D270" s="45"/>
      <c r="E270" s="171"/>
      <c r="F270" s="170"/>
      <c r="G270" s="47" t="str">
        <f t="shared" si="41"/>
        <v>/</v>
      </c>
      <c r="H270" s="47">
        <f>IFERROR(INDEX('اطلاعات دوره'!A:Z,MATCH(G270,'اطلاعات دوره'!C:C,0),MATCH(H$1,'اطلاعات دوره'!$1:$1,0)),0)</f>
        <v>0</v>
      </c>
      <c r="I270" s="47">
        <f>IFERROR(INDEX('اطلاعات دوره'!A:Z,MATCH(G270,'اطلاعات دوره'!C:C,0),MATCH(I$1,'اطلاعات دوره'!$1:$1,0)),0)</f>
        <v>0</v>
      </c>
      <c r="J270" s="48">
        <f>IFERROR(INDEX('اطلاعات دوره'!A:Z,MATCH(G270,'اطلاعات دوره'!C:C,0),MATCH(J$1,'اطلاعات دوره'!$1:$1,0)),0)</f>
        <v>0</v>
      </c>
      <c r="K270" s="46"/>
      <c r="L270" s="158" t="str">
        <f>IFERROR(INDEX('اطلاعات دوره'!A:Z,MATCH(G270,'اطلاعات دوره'!C:C,0)-1,MATCH("عنوان",'اطلاعات دوره'!$1:$1,0)),"---")</f>
        <v>---</v>
      </c>
      <c r="M270" s="47" t="str">
        <f t="shared" si="42"/>
        <v>----</v>
      </c>
      <c r="N270" s="48" t="str">
        <f t="shared" si="43"/>
        <v>-/</v>
      </c>
      <c r="O270" s="45"/>
      <c r="P270" s="158">
        <f>IFERROR(INDEX('قرائت کنتور'!A:AZ,MATCH(A270&amp;"-"&amp;"گاز",'قرائت کنتور'!B:B,0),MATCH(L270,'قرائت کنتور'!$1:$1,0)),0)</f>
        <v>0</v>
      </c>
      <c r="Q270" s="47">
        <f>IFERROR(INDEX('قرائت کنتور'!A:AZ,MATCH(A270&amp;"-"&amp;"گاز",'قرائت کنتور'!B:B,0),MATCH(G270,'قرائت کنتور'!$1:$1,0)),0)</f>
        <v>0</v>
      </c>
      <c r="R270" s="47">
        <f t="shared" si="44"/>
        <v>0</v>
      </c>
      <c r="S270" s="45"/>
      <c r="T270" s="155" t="str">
        <f>IFERROR(INDEX('تعرفه ها'!A:Z,MATCH("بهای هر متر مکعب گاز مصرفی",'تعرفه ها'!$B:$B,0),MATCH(F270,'تعرفه ها'!$2:$2,0)),"---")</f>
        <v>---</v>
      </c>
      <c r="U270" s="50" t="str">
        <f t="shared" si="45"/>
        <v>---</v>
      </c>
      <c r="V270" s="50" t="str">
        <f>IFERROR(ROUND(R270*INDEX('تعرفه ها'!A:Z,MATCH("عوارض گاز به ازاء هر متر مکعب",'تعرفه ها'!$B:$B,0),MATCH(F270,'تعرفه ها'!$2:$2,0)),0),"---")</f>
        <v>---</v>
      </c>
      <c r="W270" s="50" t="str">
        <f>IFERROR(ROUND(((U270+V270)*INDEX('تعرفه ها'!A:Z,MATCH("هزینه نگهداری و تعمیرات شبکه گاز",'تعرفه ها'!$B:$B,0),MATCH(F270,'تعرفه ها'!$2:$2,0))/100),0),"---")</f>
        <v>---</v>
      </c>
      <c r="X270" s="50" t="str">
        <f>IFERROR(IF(INDEX('اطلاعات دوره'!A:Z,MATCH(G270,'اطلاعات دوره'!C:C,0),MATCH("گاز",'اطلاعات دوره'!$1:$1,0))="دارد",ROUND((U270+V270)*INDEX('تعرفه ها'!A:Z,MATCH("پیک فصلی گاز",'تعرفه ها'!$B:$B,0),MATCH(F270,'تعرفه ها'!$2:$2,0))/100,0),0),"---")</f>
        <v>---</v>
      </c>
      <c r="Y270" s="50" t="str">
        <f>IFERROR(ROUND(SUM(U270+V270+W270+X270)*INDEX('تعرفه ها'!A:Z,MATCH("مالیات گاز",'تعرفه ها'!$B:$B,0),MATCH(F270,'تعرفه ها'!$2:$2,0))/100,0),"---")</f>
        <v>---</v>
      </c>
      <c r="Z270" s="50" t="str">
        <f t="shared" si="46"/>
        <v>---</v>
      </c>
      <c r="AA270" s="50" t="str">
        <f t="shared" si="40"/>
        <v>---</v>
      </c>
      <c r="AB270" s="50" t="str">
        <f t="shared" si="47"/>
        <v>---</v>
      </c>
      <c r="AC270" s="50" t="str">
        <f t="shared" si="48"/>
        <v>---</v>
      </c>
      <c r="AD270" s="153" t="str">
        <f t="shared" si="49"/>
        <v>---</v>
      </c>
      <c r="AF270" s="155" t="str">
        <f>IFERROR(IF(INDEX(پرداخت!A:AZ,MATCH(A270&amp;" - "&amp;"گاز",پرداخت!$B:$B,0),MATCH(G270,پرداخت!$1:$1,0))="نشده","نشده","شده"),"---")</f>
        <v>---</v>
      </c>
      <c r="AH270" s="144"/>
    </row>
    <row r="271" spans="1:34" ht="34.9" hidden="1" customHeight="1">
      <c r="A271" s="170"/>
      <c r="B271" s="47">
        <f>IFERROR(INDEX('اطلاعات انشعابات شرکتها'!A:BB,MATCH(A271,'اطلاعات انشعابات شرکتها'!A:A,0),MATCH(B$1,'اطلاعات انشعابات شرکتها'!$1:$1,0)),0)</f>
        <v>0</v>
      </c>
      <c r="C271" s="48">
        <f>IFERROR(INDEX('اطلاعات انشعابات شرکتها'!A:BB,MATCH(A271,'اطلاعات انشعابات شرکتها'!A:A,0),MATCH(C$1,'اطلاعات انشعابات شرکتها'!$1:$1,0)),0)</f>
        <v>0</v>
      </c>
      <c r="D271" s="45"/>
      <c r="E271" s="171"/>
      <c r="F271" s="170"/>
      <c r="G271" s="47" t="str">
        <f t="shared" si="41"/>
        <v>/</v>
      </c>
      <c r="H271" s="47">
        <f>IFERROR(INDEX('اطلاعات دوره'!A:Z,MATCH(G271,'اطلاعات دوره'!C:C,0),MATCH(H$1,'اطلاعات دوره'!$1:$1,0)),0)</f>
        <v>0</v>
      </c>
      <c r="I271" s="47">
        <f>IFERROR(INDEX('اطلاعات دوره'!A:Z,MATCH(G271,'اطلاعات دوره'!C:C,0),MATCH(I$1,'اطلاعات دوره'!$1:$1,0)),0)</f>
        <v>0</v>
      </c>
      <c r="J271" s="48">
        <f>IFERROR(INDEX('اطلاعات دوره'!A:Z,MATCH(G271,'اطلاعات دوره'!C:C,0),MATCH(J$1,'اطلاعات دوره'!$1:$1,0)),0)</f>
        <v>0</v>
      </c>
      <c r="K271" s="46"/>
      <c r="L271" s="158" t="str">
        <f>IFERROR(INDEX('اطلاعات دوره'!A:Z,MATCH(G271,'اطلاعات دوره'!C:C,0)-1,MATCH("عنوان",'اطلاعات دوره'!$1:$1,0)),"---")</f>
        <v>---</v>
      </c>
      <c r="M271" s="47" t="str">
        <f t="shared" si="42"/>
        <v>----</v>
      </c>
      <c r="N271" s="48" t="str">
        <f t="shared" si="43"/>
        <v>-/</v>
      </c>
      <c r="O271" s="45"/>
      <c r="P271" s="158">
        <f>IFERROR(INDEX('قرائت کنتور'!A:AZ,MATCH(A271&amp;"-"&amp;"گاز",'قرائت کنتور'!B:B,0),MATCH(L271,'قرائت کنتور'!$1:$1,0)),0)</f>
        <v>0</v>
      </c>
      <c r="Q271" s="47">
        <f>IFERROR(INDEX('قرائت کنتور'!A:AZ,MATCH(A271&amp;"-"&amp;"گاز",'قرائت کنتور'!B:B,0),MATCH(G271,'قرائت کنتور'!$1:$1,0)),0)</f>
        <v>0</v>
      </c>
      <c r="R271" s="47">
        <f t="shared" si="44"/>
        <v>0</v>
      </c>
      <c r="S271" s="45"/>
      <c r="T271" s="155" t="str">
        <f>IFERROR(INDEX('تعرفه ها'!A:Z,MATCH("بهای هر متر مکعب گاز مصرفی",'تعرفه ها'!$B:$B,0),MATCH(F271,'تعرفه ها'!$2:$2,0)),"---")</f>
        <v>---</v>
      </c>
      <c r="U271" s="50" t="str">
        <f t="shared" si="45"/>
        <v>---</v>
      </c>
      <c r="V271" s="50" t="str">
        <f>IFERROR(ROUND(R271*INDEX('تعرفه ها'!A:Z,MATCH("عوارض گاز به ازاء هر متر مکعب",'تعرفه ها'!$B:$B,0),MATCH(F271,'تعرفه ها'!$2:$2,0)),0),"---")</f>
        <v>---</v>
      </c>
      <c r="W271" s="50" t="str">
        <f>IFERROR(ROUND(((U271+V271)*INDEX('تعرفه ها'!A:Z,MATCH("هزینه نگهداری و تعمیرات شبکه گاز",'تعرفه ها'!$B:$B,0),MATCH(F271,'تعرفه ها'!$2:$2,0))/100),0),"---")</f>
        <v>---</v>
      </c>
      <c r="X271" s="50" t="str">
        <f>IFERROR(IF(INDEX('اطلاعات دوره'!A:Z,MATCH(G271,'اطلاعات دوره'!C:C,0),MATCH("گاز",'اطلاعات دوره'!$1:$1,0))="دارد",ROUND((U271+V271)*INDEX('تعرفه ها'!A:Z,MATCH("پیک فصلی گاز",'تعرفه ها'!$B:$B,0),MATCH(F271,'تعرفه ها'!$2:$2,0))/100,0),0),"---")</f>
        <v>---</v>
      </c>
      <c r="Y271" s="50" t="str">
        <f>IFERROR(ROUND(SUM(U271+V271+W271+X271)*INDEX('تعرفه ها'!A:Z,MATCH("مالیات گاز",'تعرفه ها'!$B:$B,0),MATCH(F271,'تعرفه ها'!$2:$2,0))/100,0),"---")</f>
        <v>---</v>
      </c>
      <c r="Z271" s="50" t="str">
        <f t="shared" si="46"/>
        <v>---</v>
      </c>
      <c r="AA271" s="50" t="str">
        <f t="shared" si="40"/>
        <v>---</v>
      </c>
      <c r="AB271" s="50" t="str">
        <f t="shared" si="47"/>
        <v>---</v>
      </c>
      <c r="AC271" s="50" t="str">
        <f t="shared" si="48"/>
        <v>---</v>
      </c>
      <c r="AD271" s="153" t="str">
        <f t="shared" si="49"/>
        <v>---</v>
      </c>
      <c r="AF271" s="155" t="str">
        <f>IFERROR(IF(INDEX(پرداخت!A:AZ,MATCH(A271&amp;" - "&amp;"گاز",پرداخت!$B:$B,0),MATCH(G271,پرداخت!$1:$1,0))="نشده","نشده","شده"),"---")</f>
        <v>---</v>
      </c>
      <c r="AH271" s="144"/>
    </row>
    <row r="272" spans="1:34" ht="34.9" hidden="1" customHeight="1">
      <c r="A272" s="170"/>
      <c r="B272" s="47">
        <f>IFERROR(INDEX('اطلاعات انشعابات شرکتها'!A:BB,MATCH(A272,'اطلاعات انشعابات شرکتها'!A:A,0),MATCH(B$1,'اطلاعات انشعابات شرکتها'!$1:$1,0)),0)</f>
        <v>0</v>
      </c>
      <c r="C272" s="48">
        <f>IFERROR(INDEX('اطلاعات انشعابات شرکتها'!A:BB,MATCH(A272,'اطلاعات انشعابات شرکتها'!A:A,0),MATCH(C$1,'اطلاعات انشعابات شرکتها'!$1:$1,0)),0)</f>
        <v>0</v>
      </c>
      <c r="D272" s="45"/>
      <c r="E272" s="171"/>
      <c r="F272" s="170"/>
      <c r="G272" s="47" t="str">
        <f t="shared" si="41"/>
        <v>/</v>
      </c>
      <c r="H272" s="47">
        <f>IFERROR(INDEX('اطلاعات دوره'!A:Z,MATCH(G272,'اطلاعات دوره'!C:C,0),MATCH(H$1,'اطلاعات دوره'!$1:$1,0)),0)</f>
        <v>0</v>
      </c>
      <c r="I272" s="47">
        <f>IFERROR(INDEX('اطلاعات دوره'!A:Z,MATCH(G272,'اطلاعات دوره'!C:C,0),MATCH(I$1,'اطلاعات دوره'!$1:$1,0)),0)</f>
        <v>0</v>
      </c>
      <c r="J272" s="48">
        <f>IFERROR(INDEX('اطلاعات دوره'!A:Z,MATCH(G272,'اطلاعات دوره'!C:C,0),MATCH(J$1,'اطلاعات دوره'!$1:$1,0)),0)</f>
        <v>0</v>
      </c>
      <c r="K272" s="46"/>
      <c r="L272" s="158" t="str">
        <f>IFERROR(INDEX('اطلاعات دوره'!A:Z,MATCH(G272,'اطلاعات دوره'!C:C,0)-1,MATCH("عنوان",'اطلاعات دوره'!$1:$1,0)),"---")</f>
        <v>---</v>
      </c>
      <c r="M272" s="47" t="str">
        <f t="shared" si="42"/>
        <v>----</v>
      </c>
      <c r="N272" s="48" t="str">
        <f t="shared" si="43"/>
        <v>-/</v>
      </c>
      <c r="O272" s="45"/>
      <c r="P272" s="158">
        <f>IFERROR(INDEX('قرائت کنتور'!A:AZ,MATCH(A272&amp;"-"&amp;"گاز",'قرائت کنتور'!B:B,0),MATCH(L272,'قرائت کنتور'!$1:$1,0)),0)</f>
        <v>0</v>
      </c>
      <c r="Q272" s="47">
        <f>IFERROR(INDEX('قرائت کنتور'!A:AZ,MATCH(A272&amp;"-"&amp;"گاز",'قرائت کنتور'!B:B,0),MATCH(G272,'قرائت کنتور'!$1:$1,0)),0)</f>
        <v>0</v>
      </c>
      <c r="R272" s="47">
        <f t="shared" si="44"/>
        <v>0</v>
      </c>
      <c r="S272" s="45"/>
      <c r="T272" s="155" t="str">
        <f>IFERROR(INDEX('تعرفه ها'!A:Z,MATCH("بهای هر متر مکعب گاز مصرفی",'تعرفه ها'!$B:$B,0),MATCH(F272,'تعرفه ها'!$2:$2,0)),"---")</f>
        <v>---</v>
      </c>
      <c r="U272" s="50" t="str">
        <f t="shared" si="45"/>
        <v>---</v>
      </c>
      <c r="V272" s="50" t="str">
        <f>IFERROR(ROUND(R272*INDEX('تعرفه ها'!A:Z,MATCH("عوارض گاز به ازاء هر متر مکعب",'تعرفه ها'!$B:$B,0),MATCH(F272,'تعرفه ها'!$2:$2,0)),0),"---")</f>
        <v>---</v>
      </c>
      <c r="W272" s="50" t="str">
        <f>IFERROR(ROUND(((U272+V272)*INDEX('تعرفه ها'!A:Z,MATCH("هزینه نگهداری و تعمیرات شبکه گاز",'تعرفه ها'!$B:$B,0),MATCH(F272,'تعرفه ها'!$2:$2,0))/100),0),"---")</f>
        <v>---</v>
      </c>
      <c r="X272" s="50" t="str">
        <f>IFERROR(IF(INDEX('اطلاعات دوره'!A:Z,MATCH(G272,'اطلاعات دوره'!C:C,0),MATCH("گاز",'اطلاعات دوره'!$1:$1,0))="دارد",ROUND((U272+V272)*INDEX('تعرفه ها'!A:Z,MATCH("پیک فصلی گاز",'تعرفه ها'!$B:$B,0),MATCH(F272,'تعرفه ها'!$2:$2,0))/100,0),0),"---")</f>
        <v>---</v>
      </c>
      <c r="Y272" s="50" t="str">
        <f>IFERROR(ROUND(SUM(U272+V272+W272+X272)*INDEX('تعرفه ها'!A:Z,MATCH("مالیات گاز",'تعرفه ها'!$B:$B,0),MATCH(F272,'تعرفه ها'!$2:$2,0))/100,0),"---")</f>
        <v>---</v>
      </c>
      <c r="Z272" s="50" t="str">
        <f t="shared" si="46"/>
        <v>---</v>
      </c>
      <c r="AA272" s="50" t="str">
        <f t="shared" si="40"/>
        <v>---</v>
      </c>
      <c r="AB272" s="50" t="str">
        <f t="shared" si="47"/>
        <v>---</v>
      </c>
      <c r="AC272" s="50" t="str">
        <f t="shared" si="48"/>
        <v>---</v>
      </c>
      <c r="AD272" s="153" t="str">
        <f t="shared" si="49"/>
        <v>---</v>
      </c>
      <c r="AF272" s="155" t="str">
        <f>IFERROR(IF(INDEX(پرداخت!A:AZ,MATCH(A272&amp;" - "&amp;"گاز",پرداخت!$B:$B,0),MATCH(G272,پرداخت!$1:$1,0))="نشده","نشده","شده"),"---")</f>
        <v>---</v>
      </c>
      <c r="AH272" s="144"/>
    </row>
    <row r="273" spans="1:34" ht="34.9" hidden="1" customHeight="1">
      <c r="A273" s="170"/>
      <c r="B273" s="47">
        <f>IFERROR(INDEX('اطلاعات انشعابات شرکتها'!A:BB,MATCH(A273,'اطلاعات انشعابات شرکتها'!A:A,0),MATCH(B$1,'اطلاعات انشعابات شرکتها'!$1:$1,0)),0)</f>
        <v>0</v>
      </c>
      <c r="C273" s="48">
        <f>IFERROR(INDEX('اطلاعات انشعابات شرکتها'!A:BB,MATCH(A273,'اطلاعات انشعابات شرکتها'!A:A,0),MATCH(C$1,'اطلاعات انشعابات شرکتها'!$1:$1,0)),0)</f>
        <v>0</v>
      </c>
      <c r="D273" s="45"/>
      <c r="E273" s="171"/>
      <c r="F273" s="170"/>
      <c r="G273" s="47" t="str">
        <f t="shared" si="41"/>
        <v>/</v>
      </c>
      <c r="H273" s="47">
        <f>IFERROR(INDEX('اطلاعات دوره'!A:Z,MATCH(G273,'اطلاعات دوره'!C:C,0),MATCH(H$1,'اطلاعات دوره'!$1:$1,0)),0)</f>
        <v>0</v>
      </c>
      <c r="I273" s="47">
        <f>IFERROR(INDEX('اطلاعات دوره'!A:Z,MATCH(G273,'اطلاعات دوره'!C:C,0),MATCH(I$1,'اطلاعات دوره'!$1:$1,0)),0)</f>
        <v>0</v>
      </c>
      <c r="J273" s="48">
        <f>IFERROR(INDEX('اطلاعات دوره'!A:Z,MATCH(G273,'اطلاعات دوره'!C:C,0),MATCH(J$1,'اطلاعات دوره'!$1:$1,0)),0)</f>
        <v>0</v>
      </c>
      <c r="K273" s="46"/>
      <c r="L273" s="158" t="str">
        <f>IFERROR(INDEX('اطلاعات دوره'!A:Z,MATCH(G273,'اطلاعات دوره'!C:C,0)-1,MATCH("عنوان",'اطلاعات دوره'!$1:$1,0)),"---")</f>
        <v>---</v>
      </c>
      <c r="M273" s="47" t="str">
        <f t="shared" si="42"/>
        <v>----</v>
      </c>
      <c r="N273" s="48" t="str">
        <f t="shared" si="43"/>
        <v>-/</v>
      </c>
      <c r="O273" s="45"/>
      <c r="P273" s="158">
        <f>IFERROR(INDEX('قرائت کنتور'!A:AZ,MATCH(A273&amp;"-"&amp;"گاز",'قرائت کنتور'!B:B,0),MATCH(L273,'قرائت کنتور'!$1:$1,0)),0)</f>
        <v>0</v>
      </c>
      <c r="Q273" s="47">
        <f>IFERROR(INDEX('قرائت کنتور'!A:AZ,MATCH(A273&amp;"-"&amp;"گاز",'قرائت کنتور'!B:B,0),MATCH(G273,'قرائت کنتور'!$1:$1,0)),0)</f>
        <v>0</v>
      </c>
      <c r="R273" s="47">
        <f t="shared" si="44"/>
        <v>0</v>
      </c>
      <c r="S273" s="45"/>
      <c r="T273" s="155" t="str">
        <f>IFERROR(INDEX('تعرفه ها'!A:Z,MATCH("بهای هر متر مکعب گاز مصرفی",'تعرفه ها'!$B:$B,0),MATCH(F273,'تعرفه ها'!$2:$2,0)),"---")</f>
        <v>---</v>
      </c>
      <c r="U273" s="50" t="str">
        <f t="shared" si="45"/>
        <v>---</v>
      </c>
      <c r="V273" s="50" t="str">
        <f>IFERROR(ROUND(R273*INDEX('تعرفه ها'!A:Z,MATCH("عوارض گاز به ازاء هر متر مکعب",'تعرفه ها'!$B:$B,0),MATCH(F273,'تعرفه ها'!$2:$2,0)),0),"---")</f>
        <v>---</v>
      </c>
      <c r="W273" s="50" t="str">
        <f>IFERROR(ROUND(((U273+V273)*INDEX('تعرفه ها'!A:Z,MATCH("هزینه نگهداری و تعمیرات شبکه گاز",'تعرفه ها'!$B:$B,0),MATCH(F273,'تعرفه ها'!$2:$2,0))/100),0),"---")</f>
        <v>---</v>
      </c>
      <c r="X273" s="50" t="str">
        <f>IFERROR(IF(INDEX('اطلاعات دوره'!A:Z,MATCH(G273,'اطلاعات دوره'!C:C,0),MATCH("گاز",'اطلاعات دوره'!$1:$1,0))="دارد",ROUND((U273+V273)*INDEX('تعرفه ها'!A:Z,MATCH("پیک فصلی گاز",'تعرفه ها'!$B:$B,0),MATCH(F273,'تعرفه ها'!$2:$2,0))/100,0),0),"---")</f>
        <v>---</v>
      </c>
      <c r="Y273" s="50" t="str">
        <f>IFERROR(ROUND(SUM(U273+V273+W273+X273)*INDEX('تعرفه ها'!A:Z,MATCH("مالیات گاز",'تعرفه ها'!$B:$B,0),MATCH(F273,'تعرفه ها'!$2:$2,0))/100,0),"---")</f>
        <v>---</v>
      </c>
      <c r="Z273" s="50" t="str">
        <f t="shared" si="46"/>
        <v>---</v>
      </c>
      <c r="AA273" s="50" t="str">
        <f t="shared" si="40"/>
        <v>---</v>
      </c>
      <c r="AB273" s="50" t="str">
        <f t="shared" si="47"/>
        <v>---</v>
      </c>
      <c r="AC273" s="50" t="str">
        <f t="shared" si="48"/>
        <v>---</v>
      </c>
      <c r="AD273" s="153" t="str">
        <f t="shared" si="49"/>
        <v>---</v>
      </c>
      <c r="AF273" s="155" t="str">
        <f>IFERROR(IF(INDEX(پرداخت!A:AZ,MATCH(A273&amp;" - "&amp;"گاز",پرداخت!$B:$B,0),MATCH(G273,پرداخت!$1:$1,0))="نشده","نشده","شده"),"---")</f>
        <v>---</v>
      </c>
      <c r="AH273" s="144"/>
    </row>
    <row r="274" spans="1:34" ht="34.9" hidden="1" customHeight="1">
      <c r="A274" s="170"/>
      <c r="B274" s="47">
        <f>IFERROR(INDEX('اطلاعات انشعابات شرکتها'!A:BB,MATCH(A274,'اطلاعات انشعابات شرکتها'!A:A,0),MATCH(B$1,'اطلاعات انشعابات شرکتها'!$1:$1,0)),0)</f>
        <v>0</v>
      </c>
      <c r="C274" s="48">
        <f>IFERROR(INDEX('اطلاعات انشعابات شرکتها'!A:BB,MATCH(A274,'اطلاعات انشعابات شرکتها'!A:A,0),MATCH(C$1,'اطلاعات انشعابات شرکتها'!$1:$1,0)),0)</f>
        <v>0</v>
      </c>
      <c r="D274" s="45"/>
      <c r="E274" s="171"/>
      <c r="F274" s="170"/>
      <c r="G274" s="47" t="str">
        <f t="shared" si="41"/>
        <v>/</v>
      </c>
      <c r="H274" s="47">
        <f>IFERROR(INDEX('اطلاعات دوره'!A:Z,MATCH(G274,'اطلاعات دوره'!C:C,0),MATCH(H$1,'اطلاعات دوره'!$1:$1,0)),0)</f>
        <v>0</v>
      </c>
      <c r="I274" s="47">
        <f>IFERROR(INDEX('اطلاعات دوره'!A:Z,MATCH(G274,'اطلاعات دوره'!C:C,0),MATCH(I$1,'اطلاعات دوره'!$1:$1,0)),0)</f>
        <v>0</v>
      </c>
      <c r="J274" s="48">
        <f>IFERROR(INDEX('اطلاعات دوره'!A:Z,MATCH(G274,'اطلاعات دوره'!C:C,0),MATCH(J$1,'اطلاعات دوره'!$1:$1,0)),0)</f>
        <v>0</v>
      </c>
      <c r="K274" s="46"/>
      <c r="L274" s="158" t="str">
        <f>IFERROR(INDEX('اطلاعات دوره'!A:Z,MATCH(G274,'اطلاعات دوره'!C:C,0)-1,MATCH("عنوان",'اطلاعات دوره'!$1:$1,0)),"---")</f>
        <v>---</v>
      </c>
      <c r="M274" s="47" t="str">
        <f t="shared" si="42"/>
        <v>----</v>
      </c>
      <c r="N274" s="48" t="str">
        <f t="shared" si="43"/>
        <v>-/</v>
      </c>
      <c r="O274" s="45"/>
      <c r="P274" s="158">
        <f>IFERROR(INDEX('قرائت کنتور'!A:AZ,MATCH(A274&amp;"-"&amp;"گاز",'قرائت کنتور'!B:B,0),MATCH(L274,'قرائت کنتور'!$1:$1,0)),0)</f>
        <v>0</v>
      </c>
      <c r="Q274" s="47">
        <f>IFERROR(INDEX('قرائت کنتور'!A:AZ,MATCH(A274&amp;"-"&amp;"گاز",'قرائت کنتور'!B:B,0),MATCH(G274,'قرائت کنتور'!$1:$1,0)),0)</f>
        <v>0</v>
      </c>
      <c r="R274" s="47">
        <f t="shared" si="44"/>
        <v>0</v>
      </c>
      <c r="S274" s="45"/>
      <c r="T274" s="155" t="str">
        <f>IFERROR(INDEX('تعرفه ها'!A:Z,MATCH("بهای هر متر مکعب گاز مصرفی",'تعرفه ها'!$B:$B,0),MATCH(F274,'تعرفه ها'!$2:$2,0)),"---")</f>
        <v>---</v>
      </c>
      <c r="U274" s="50" t="str">
        <f t="shared" si="45"/>
        <v>---</v>
      </c>
      <c r="V274" s="50" t="str">
        <f>IFERROR(ROUND(R274*INDEX('تعرفه ها'!A:Z,MATCH("عوارض گاز به ازاء هر متر مکعب",'تعرفه ها'!$B:$B,0),MATCH(F274,'تعرفه ها'!$2:$2,0)),0),"---")</f>
        <v>---</v>
      </c>
      <c r="W274" s="50" t="str">
        <f>IFERROR(ROUND(((U274+V274)*INDEX('تعرفه ها'!A:Z,MATCH("هزینه نگهداری و تعمیرات شبکه گاز",'تعرفه ها'!$B:$B,0),MATCH(F274,'تعرفه ها'!$2:$2,0))/100),0),"---")</f>
        <v>---</v>
      </c>
      <c r="X274" s="50" t="str">
        <f>IFERROR(IF(INDEX('اطلاعات دوره'!A:Z,MATCH(G274,'اطلاعات دوره'!C:C,0),MATCH("گاز",'اطلاعات دوره'!$1:$1,0))="دارد",ROUND((U274+V274)*INDEX('تعرفه ها'!A:Z,MATCH("پیک فصلی گاز",'تعرفه ها'!$B:$B,0),MATCH(F274,'تعرفه ها'!$2:$2,0))/100,0),0),"---")</f>
        <v>---</v>
      </c>
      <c r="Y274" s="50" t="str">
        <f>IFERROR(ROUND(SUM(U274+V274+W274+X274)*INDEX('تعرفه ها'!A:Z,MATCH("مالیات گاز",'تعرفه ها'!$B:$B,0),MATCH(F274,'تعرفه ها'!$2:$2,0))/100,0),"---")</f>
        <v>---</v>
      </c>
      <c r="Z274" s="50" t="str">
        <f t="shared" si="46"/>
        <v>---</v>
      </c>
      <c r="AA274" s="50" t="str">
        <f t="shared" si="40"/>
        <v>---</v>
      </c>
      <c r="AB274" s="50" t="str">
        <f t="shared" si="47"/>
        <v>---</v>
      </c>
      <c r="AC274" s="50" t="str">
        <f t="shared" si="48"/>
        <v>---</v>
      </c>
      <c r="AD274" s="153" t="str">
        <f t="shared" si="49"/>
        <v>---</v>
      </c>
      <c r="AF274" s="155" t="str">
        <f>IFERROR(IF(INDEX(پرداخت!A:AZ,MATCH(A274&amp;" - "&amp;"گاز",پرداخت!$B:$B,0),MATCH(G274,پرداخت!$1:$1,0))="نشده","نشده","شده"),"---")</f>
        <v>---</v>
      </c>
      <c r="AH274" s="144"/>
    </row>
    <row r="275" spans="1:34" ht="34.9" hidden="1" customHeight="1">
      <c r="A275" s="170"/>
      <c r="B275" s="47">
        <f>IFERROR(INDEX('اطلاعات انشعابات شرکتها'!A:BB,MATCH(A275,'اطلاعات انشعابات شرکتها'!A:A,0),MATCH(B$1,'اطلاعات انشعابات شرکتها'!$1:$1,0)),0)</f>
        <v>0</v>
      </c>
      <c r="C275" s="48">
        <f>IFERROR(INDEX('اطلاعات انشعابات شرکتها'!A:BB,MATCH(A275,'اطلاعات انشعابات شرکتها'!A:A,0),MATCH(C$1,'اطلاعات انشعابات شرکتها'!$1:$1,0)),0)</f>
        <v>0</v>
      </c>
      <c r="D275" s="45"/>
      <c r="E275" s="171"/>
      <c r="F275" s="170"/>
      <c r="G275" s="47" t="str">
        <f t="shared" si="41"/>
        <v>/</v>
      </c>
      <c r="H275" s="47">
        <f>IFERROR(INDEX('اطلاعات دوره'!A:Z,MATCH(G275,'اطلاعات دوره'!C:C,0),MATCH(H$1,'اطلاعات دوره'!$1:$1,0)),0)</f>
        <v>0</v>
      </c>
      <c r="I275" s="47">
        <f>IFERROR(INDEX('اطلاعات دوره'!A:Z,MATCH(G275,'اطلاعات دوره'!C:C,0),MATCH(I$1,'اطلاعات دوره'!$1:$1,0)),0)</f>
        <v>0</v>
      </c>
      <c r="J275" s="48">
        <f>IFERROR(INDEX('اطلاعات دوره'!A:Z,MATCH(G275,'اطلاعات دوره'!C:C,0),MATCH(J$1,'اطلاعات دوره'!$1:$1,0)),0)</f>
        <v>0</v>
      </c>
      <c r="K275" s="46"/>
      <c r="L275" s="158" t="str">
        <f>IFERROR(INDEX('اطلاعات دوره'!A:Z,MATCH(G275,'اطلاعات دوره'!C:C,0)-1,MATCH("عنوان",'اطلاعات دوره'!$1:$1,0)),"---")</f>
        <v>---</v>
      </c>
      <c r="M275" s="47" t="str">
        <f t="shared" si="42"/>
        <v>----</v>
      </c>
      <c r="N275" s="48" t="str">
        <f t="shared" si="43"/>
        <v>-/</v>
      </c>
      <c r="O275" s="45"/>
      <c r="P275" s="158">
        <f>IFERROR(INDEX('قرائت کنتور'!A:AZ,MATCH(A275&amp;"-"&amp;"گاز",'قرائت کنتور'!B:B,0),MATCH(L275,'قرائت کنتور'!$1:$1,0)),0)</f>
        <v>0</v>
      </c>
      <c r="Q275" s="47">
        <f>IFERROR(INDEX('قرائت کنتور'!A:AZ,MATCH(A275&amp;"-"&amp;"گاز",'قرائت کنتور'!B:B,0),MATCH(G275,'قرائت کنتور'!$1:$1,0)),0)</f>
        <v>0</v>
      </c>
      <c r="R275" s="47">
        <f t="shared" si="44"/>
        <v>0</v>
      </c>
      <c r="S275" s="45"/>
      <c r="T275" s="155" t="str">
        <f>IFERROR(INDEX('تعرفه ها'!A:Z,MATCH("بهای هر متر مکعب گاز مصرفی",'تعرفه ها'!$B:$B,0),MATCH(F275,'تعرفه ها'!$2:$2,0)),"---")</f>
        <v>---</v>
      </c>
      <c r="U275" s="50" t="str">
        <f t="shared" si="45"/>
        <v>---</v>
      </c>
      <c r="V275" s="50" t="str">
        <f>IFERROR(ROUND(R275*INDEX('تعرفه ها'!A:Z,MATCH("عوارض گاز به ازاء هر متر مکعب",'تعرفه ها'!$B:$B,0),MATCH(F275,'تعرفه ها'!$2:$2,0)),0),"---")</f>
        <v>---</v>
      </c>
      <c r="W275" s="50" t="str">
        <f>IFERROR(ROUND(((U275+V275)*INDEX('تعرفه ها'!A:Z,MATCH("هزینه نگهداری و تعمیرات شبکه گاز",'تعرفه ها'!$B:$B,0),MATCH(F275,'تعرفه ها'!$2:$2,0))/100),0),"---")</f>
        <v>---</v>
      </c>
      <c r="X275" s="50" t="str">
        <f>IFERROR(IF(INDEX('اطلاعات دوره'!A:Z,MATCH(G275,'اطلاعات دوره'!C:C,0),MATCH("گاز",'اطلاعات دوره'!$1:$1,0))="دارد",ROUND((U275+V275)*INDEX('تعرفه ها'!A:Z,MATCH("پیک فصلی گاز",'تعرفه ها'!$B:$B,0),MATCH(F275,'تعرفه ها'!$2:$2,0))/100,0),0),"---")</f>
        <v>---</v>
      </c>
      <c r="Y275" s="50" t="str">
        <f>IFERROR(ROUND(SUM(U275+V275+W275+X275)*INDEX('تعرفه ها'!A:Z,MATCH("مالیات گاز",'تعرفه ها'!$B:$B,0),MATCH(F275,'تعرفه ها'!$2:$2,0))/100,0),"---")</f>
        <v>---</v>
      </c>
      <c r="Z275" s="50" t="str">
        <f t="shared" si="46"/>
        <v>---</v>
      </c>
      <c r="AA275" s="50" t="str">
        <f t="shared" si="40"/>
        <v>---</v>
      </c>
      <c r="AB275" s="50" t="str">
        <f t="shared" si="47"/>
        <v>---</v>
      </c>
      <c r="AC275" s="50" t="str">
        <f t="shared" si="48"/>
        <v>---</v>
      </c>
      <c r="AD275" s="153" t="str">
        <f t="shared" si="49"/>
        <v>---</v>
      </c>
      <c r="AF275" s="155" t="str">
        <f>IFERROR(IF(INDEX(پرداخت!A:AZ,MATCH(A275&amp;" - "&amp;"گاز",پرداخت!$B:$B,0),MATCH(G275,پرداخت!$1:$1,0))="نشده","نشده","شده"),"---")</f>
        <v>---</v>
      </c>
      <c r="AH275" s="144"/>
    </row>
    <row r="276" spans="1:34" ht="34.9" hidden="1" customHeight="1">
      <c r="A276" s="170"/>
      <c r="B276" s="47">
        <f>IFERROR(INDEX('اطلاعات انشعابات شرکتها'!A:BB,MATCH(A276,'اطلاعات انشعابات شرکتها'!A:A,0),MATCH(B$1,'اطلاعات انشعابات شرکتها'!$1:$1,0)),0)</f>
        <v>0</v>
      </c>
      <c r="C276" s="48">
        <f>IFERROR(INDEX('اطلاعات انشعابات شرکتها'!A:BB,MATCH(A276,'اطلاعات انشعابات شرکتها'!A:A,0),MATCH(C$1,'اطلاعات انشعابات شرکتها'!$1:$1,0)),0)</f>
        <v>0</v>
      </c>
      <c r="D276" s="45"/>
      <c r="E276" s="171"/>
      <c r="F276" s="170"/>
      <c r="G276" s="47" t="str">
        <f t="shared" si="41"/>
        <v>/</v>
      </c>
      <c r="H276" s="47">
        <f>IFERROR(INDEX('اطلاعات دوره'!A:Z,MATCH(G276,'اطلاعات دوره'!C:C,0),MATCH(H$1,'اطلاعات دوره'!$1:$1,0)),0)</f>
        <v>0</v>
      </c>
      <c r="I276" s="47">
        <f>IFERROR(INDEX('اطلاعات دوره'!A:Z,MATCH(G276,'اطلاعات دوره'!C:C,0),MATCH(I$1,'اطلاعات دوره'!$1:$1,0)),0)</f>
        <v>0</v>
      </c>
      <c r="J276" s="48">
        <f>IFERROR(INDEX('اطلاعات دوره'!A:Z,MATCH(G276,'اطلاعات دوره'!C:C,0),MATCH(J$1,'اطلاعات دوره'!$1:$1,0)),0)</f>
        <v>0</v>
      </c>
      <c r="K276" s="46"/>
      <c r="L276" s="158" t="str">
        <f>IFERROR(INDEX('اطلاعات دوره'!A:Z,MATCH(G276,'اطلاعات دوره'!C:C,0)-1,MATCH("عنوان",'اطلاعات دوره'!$1:$1,0)),"---")</f>
        <v>---</v>
      </c>
      <c r="M276" s="47" t="str">
        <f t="shared" si="42"/>
        <v>----</v>
      </c>
      <c r="N276" s="48" t="str">
        <f t="shared" si="43"/>
        <v>-/</v>
      </c>
      <c r="O276" s="45"/>
      <c r="P276" s="158">
        <f>IFERROR(INDEX('قرائت کنتور'!A:AZ,MATCH(A276&amp;"-"&amp;"گاز",'قرائت کنتور'!B:B,0),MATCH(L276,'قرائت کنتور'!$1:$1,0)),0)</f>
        <v>0</v>
      </c>
      <c r="Q276" s="47">
        <f>IFERROR(INDEX('قرائت کنتور'!A:AZ,MATCH(A276&amp;"-"&amp;"گاز",'قرائت کنتور'!B:B,0),MATCH(G276,'قرائت کنتور'!$1:$1,0)),0)</f>
        <v>0</v>
      </c>
      <c r="R276" s="47">
        <f t="shared" si="44"/>
        <v>0</v>
      </c>
      <c r="S276" s="45"/>
      <c r="T276" s="155" t="str">
        <f>IFERROR(INDEX('تعرفه ها'!A:Z,MATCH("بهای هر متر مکعب گاز مصرفی",'تعرفه ها'!$B:$B,0),MATCH(F276,'تعرفه ها'!$2:$2,0)),"---")</f>
        <v>---</v>
      </c>
      <c r="U276" s="50" t="str">
        <f t="shared" si="45"/>
        <v>---</v>
      </c>
      <c r="V276" s="50" t="str">
        <f>IFERROR(ROUND(R276*INDEX('تعرفه ها'!A:Z,MATCH("عوارض گاز به ازاء هر متر مکعب",'تعرفه ها'!$B:$B,0),MATCH(F276,'تعرفه ها'!$2:$2,0)),0),"---")</f>
        <v>---</v>
      </c>
      <c r="W276" s="50" t="str">
        <f>IFERROR(ROUND(((U276+V276)*INDEX('تعرفه ها'!A:Z,MATCH("هزینه نگهداری و تعمیرات شبکه گاز",'تعرفه ها'!$B:$B,0),MATCH(F276,'تعرفه ها'!$2:$2,0))/100),0),"---")</f>
        <v>---</v>
      </c>
      <c r="X276" s="50" t="str">
        <f>IFERROR(IF(INDEX('اطلاعات دوره'!A:Z,MATCH(G276,'اطلاعات دوره'!C:C,0),MATCH("گاز",'اطلاعات دوره'!$1:$1,0))="دارد",ROUND((U276+V276)*INDEX('تعرفه ها'!A:Z,MATCH("پیک فصلی گاز",'تعرفه ها'!$B:$B,0),MATCH(F276,'تعرفه ها'!$2:$2,0))/100,0),0),"---")</f>
        <v>---</v>
      </c>
      <c r="Y276" s="50" t="str">
        <f>IFERROR(ROUND(SUM(U276+V276+W276+X276)*INDEX('تعرفه ها'!A:Z,MATCH("مالیات گاز",'تعرفه ها'!$B:$B,0),MATCH(F276,'تعرفه ها'!$2:$2,0))/100,0),"---")</f>
        <v>---</v>
      </c>
      <c r="Z276" s="50" t="str">
        <f t="shared" si="46"/>
        <v>---</v>
      </c>
      <c r="AA276" s="50" t="str">
        <f t="shared" si="40"/>
        <v>---</v>
      </c>
      <c r="AB276" s="50" t="str">
        <f t="shared" si="47"/>
        <v>---</v>
      </c>
      <c r="AC276" s="50" t="str">
        <f t="shared" si="48"/>
        <v>---</v>
      </c>
      <c r="AD276" s="153" t="str">
        <f t="shared" si="49"/>
        <v>---</v>
      </c>
      <c r="AF276" s="155" t="str">
        <f>IFERROR(IF(INDEX(پرداخت!A:AZ,MATCH(A276&amp;" - "&amp;"گاز",پرداخت!$B:$B,0),MATCH(G276,پرداخت!$1:$1,0))="نشده","نشده","شده"),"---")</f>
        <v>---</v>
      </c>
      <c r="AH276" s="144"/>
    </row>
    <row r="277" spans="1:34" ht="34.9" hidden="1" customHeight="1">
      <c r="A277" s="170"/>
      <c r="B277" s="47">
        <f>IFERROR(INDEX('اطلاعات انشعابات شرکتها'!A:BB,MATCH(A277,'اطلاعات انشعابات شرکتها'!A:A,0),MATCH(B$1,'اطلاعات انشعابات شرکتها'!$1:$1,0)),0)</f>
        <v>0</v>
      </c>
      <c r="C277" s="48">
        <f>IFERROR(INDEX('اطلاعات انشعابات شرکتها'!A:BB,MATCH(A277,'اطلاعات انشعابات شرکتها'!A:A,0),MATCH(C$1,'اطلاعات انشعابات شرکتها'!$1:$1,0)),0)</f>
        <v>0</v>
      </c>
      <c r="D277" s="45"/>
      <c r="E277" s="171"/>
      <c r="F277" s="170"/>
      <c r="G277" s="47" t="str">
        <f t="shared" si="41"/>
        <v>/</v>
      </c>
      <c r="H277" s="47">
        <f>IFERROR(INDEX('اطلاعات دوره'!A:Z,MATCH(G277,'اطلاعات دوره'!C:C,0),MATCH(H$1,'اطلاعات دوره'!$1:$1,0)),0)</f>
        <v>0</v>
      </c>
      <c r="I277" s="47">
        <f>IFERROR(INDEX('اطلاعات دوره'!A:Z,MATCH(G277,'اطلاعات دوره'!C:C,0),MATCH(I$1,'اطلاعات دوره'!$1:$1,0)),0)</f>
        <v>0</v>
      </c>
      <c r="J277" s="48">
        <f>IFERROR(INDEX('اطلاعات دوره'!A:Z,MATCH(G277,'اطلاعات دوره'!C:C,0),MATCH(J$1,'اطلاعات دوره'!$1:$1,0)),0)</f>
        <v>0</v>
      </c>
      <c r="K277" s="46"/>
      <c r="L277" s="158" t="str">
        <f>IFERROR(INDEX('اطلاعات دوره'!A:Z,MATCH(G277,'اطلاعات دوره'!C:C,0)-1,MATCH("عنوان",'اطلاعات دوره'!$1:$1,0)),"---")</f>
        <v>---</v>
      </c>
      <c r="M277" s="47" t="str">
        <f t="shared" si="42"/>
        <v>----</v>
      </c>
      <c r="N277" s="48" t="str">
        <f t="shared" si="43"/>
        <v>-/</v>
      </c>
      <c r="O277" s="45"/>
      <c r="P277" s="158">
        <f>IFERROR(INDEX('قرائت کنتور'!A:AZ,MATCH(A277&amp;"-"&amp;"گاز",'قرائت کنتور'!B:B,0),MATCH(L277,'قرائت کنتور'!$1:$1,0)),0)</f>
        <v>0</v>
      </c>
      <c r="Q277" s="47">
        <f>IFERROR(INDEX('قرائت کنتور'!A:AZ,MATCH(A277&amp;"-"&amp;"گاز",'قرائت کنتور'!B:B,0),MATCH(G277,'قرائت کنتور'!$1:$1,0)),0)</f>
        <v>0</v>
      </c>
      <c r="R277" s="47">
        <f t="shared" si="44"/>
        <v>0</v>
      </c>
      <c r="S277" s="45"/>
      <c r="T277" s="155" t="str">
        <f>IFERROR(INDEX('تعرفه ها'!A:Z,MATCH("بهای هر متر مکعب گاز مصرفی",'تعرفه ها'!$B:$B,0),MATCH(F277,'تعرفه ها'!$2:$2,0)),"---")</f>
        <v>---</v>
      </c>
      <c r="U277" s="50" t="str">
        <f t="shared" si="45"/>
        <v>---</v>
      </c>
      <c r="V277" s="50" t="str">
        <f>IFERROR(ROUND(R277*INDEX('تعرفه ها'!A:Z,MATCH("عوارض گاز به ازاء هر متر مکعب",'تعرفه ها'!$B:$B,0),MATCH(F277,'تعرفه ها'!$2:$2,0)),0),"---")</f>
        <v>---</v>
      </c>
      <c r="W277" s="50" t="str">
        <f>IFERROR(ROUND(((U277+V277)*INDEX('تعرفه ها'!A:Z,MATCH("هزینه نگهداری و تعمیرات شبکه گاز",'تعرفه ها'!$B:$B,0),MATCH(F277,'تعرفه ها'!$2:$2,0))/100),0),"---")</f>
        <v>---</v>
      </c>
      <c r="X277" s="50" t="str">
        <f>IFERROR(IF(INDEX('اطلاعات دوره'!A:Z,MATCH(G277,'اطلاعات دوره'!C:C,0),MATCH("گاز",'اطلاعات دوره'!$1:$1,0))="دارد",ROUND((U277+V277)*INDEX('تعرفه ها'!A:Z,MATCH("پیک فصلی گاز",'تعرفه ها'!$B:$B,0),MATCH(F277,'تعرفه ها'!$2:$2,0))/100,0),0),"---")</f>
        <v>---</v>
      </c>
      <c r="Y277" s="50" t="str">
        <f>IFERROR(ROUND(SUM(U277+V277+W277+X277)*INDEX('تعرفه ها'!A:Z,MATCH("مالیات گاز",'تعرفه ها'!$B:$B,0),MATCH(F277,'تعرفه ها'!$2:$2,0))/100,0),"---")</f>
        <v>---</v>
      </c>
      <c r="Z277" s="50" t="str">
        <f t="shared" si="46"/>
        <v>---</v>
      </c>
      <c r="AA277" s="50" t="str">
        <f t="shared" si="40"/>
        <v>---</v>
      </c>
      <c r="AB277" s="50" t="str">
        <f t="shared" si="47"/>
        <v>---</v>
      </c>
      <c r="AC277" s="50" t="str">
        <f t="shared" si="48"/>
        <v>---</v>
      </c>
      <c r="AD277" s="153" t="str">
        <f t="shared" si="49"/>
        <v>---</v>
      </c>
      <c r="AF277" s="155" t="str">
        <f>IFERROR(IF(INDEX(پرداخت!A:AZ,MATCH(A277&amp;" - "&amp;"گاز",پرداخت!$B:$B,0),MATCH(G277,پرداخت!$1:$1,0))="نشده","نشده","شده"),"---")</f>
        <v>---</v>
      </c>
      <c r="AH277" s="144"/>
    </row>
    <row r="278" spans="1:34" ht="34.9" hidden="1" customHeight="1">
      <c r="A278" s="170"/>
      <c r="B278" s="47">
        <f>IFERROR(INDEX('اطلاعات انشعابات شرکتها'!A:BB,MATCH(A278,'اطلاعات انشعابات شرکتها'!A:A,0),MATCH(B$1,'اطلاعات انشعابات شرکتها'!$1:$1,0)),0)</f>
        <v>0</v>
      </c>
      <c r="C278" s="48">
        <f>IFERROR(INDEX('اطلاعات انشعابات شرکتها'!A:BB,MATCH(A278,'اطلاعات انشعابات شرکتها'!A:A,0),MATCH(C$1,'اطلاعات انشعابات شرکتها'!$1:$1,0)),0)</f>
        <v>0</v>
      </c>
      <c r="D278" s="45"/>
      <c r="E278" s="171"/>
      <c r="F278" s="170"/>
      <c r="G278" s="47" t="str">
        <f t="shared" si="41"/>
        <v>/</v>
      </c>
      <c r="H278" s="47">
        <f>IFERROR(INDEX('اطلاعات دوره'!A:Z,MATCH(G278,'اطلاعات دوره'!C:C,0),MATCH(H$1,'اطلاعات دوره'!$1:$1,0)),0)</f>
        <v>0</v>
      </c>
      <c r="I278" s="47">
        <f>IFERROR(INDEX('اطلاعات دوره'!A:Z,MATCH(G278,'اطلاعات دوره'!C:C,0),MATCH(I$1,'اطلاعات دوره'!$1:$1,0)),0)</f>
        <v>0</v>
      </c>
      <c r="J278" s="48">
        <f>IFERROR(INDEX('اطلاعات دوره'!A:Z,MATCH(G278,'اطلاعات دوره'!C:C,0),MATCH(J$1,'اطلاعات دوره'!$1:$1,0)),0)</f>
        <v>0</v>
      </c>
      <c r="K278" s="46"/>
      <c r="L278" s="158" t="str">
        <f>IFERROR(INDEX('اطلاعات دوره'!A:Z,MATCH(G278,'اطلاعات دوره'!C:C,0)-1,MATCH("عنوان",'اطلاعات دوره'!$1:$1,0)),"---")</f>
        <v>---</v>
      </c>
      <c r="M278" s="47" t="str">
        <f t="shared" si="42"/>
        <v>----</v>
      </c>
      <c r="N278" s="48" t="str">
        <f t="shared" si="43"/>
        <v>-/</v>
      </c>
      <c r="O278" s="45"/>
      <c r="P278" s="158">
        <f>IFERROR(INDEX('قرائت کنتور'!A:AZ,MATCH(A278&amp;"-"&amp;"گاز",'قرائت کنتور'!B:B,0),MATCH(L278,'قرائت کنتور'!$1:$1,0)),0)</f>
        <v>0</v>
      </c>
      <c r="Q278" s="47">
        <f>IFERROR(INDEX('قرائت کنتور'!A:AZ,MATCH(A278&amp;"-"&amp;"گاز",'قرائت کنتور'!B:B,0),MATCH(G278,'قرائت کنتور'!$1:$1,0)),0)</f>
        <v>0</v>
      </c>
      <c r="R278" s="47">
        <f t="shared" si="44"/>
        <v>0</v>
      </c>
      <c r="S278" s="45"/>
      <c r="T278" s="155" t="str">
        <f>IFERROR(INDEX('تعرفه ها'!A:Z,MATCH("بهای هر متر مکعب گاز مصرفی",'تعرفه ها'!$B:$B,0),MATCH(F278,'تعرفه ها'!$2:$2,0)),"---")</f>
        <v>---</v>
      </c>
      <c r="U278" s="50" t="str">
        <f t="shared" si="45"/>
        <v>---</v>
      </c>
      <c r="V278" s="50" t="str">
        <f>IFERROR(ROUND(R278*INDEX('تعرفه ها'!A:Z,MATCH("عوارض گاز به ازاء هر متر مکعب",'تعرفه ها'!$B:$B,0),MATCH(F278,'تعرفه ها'!$2:$2,0)),0),"---")</f>
        <v>---</v>
      </c>
      <c r="W278" s="50" t="str">
        <f>IFERROR(ROUND(((U278+V278)*INDEX('تعرفه ها'!A:Z,MATCH("هزینه نگهداری و تعمیرات شبکه گاز",'تعرفه ها'!$B:$B,0),MATCH(F278,'تعرفه ها'!$2:$2,0))/100),0),"---")</f>
        <v>---</v>
      </c>
      <c r="X278" s="50" t="str">
        <f>IFERROR(IF(INDEX('اطلاعات دوره'!A:Z,MATCH(G278,'اطلاعات دوره'!C:C,0),MATCH("گاز",'اطلاعات دوره'!$1:$1,0))="دارد",ROUND((U278+V278)*INDEX('تعرفه ها'!A:Z,MATCH("پیک فصلی گاز",'تعرفه ها'!$B:$B,0),MATCH(F278,'تعرفه ها'!$2:$2,0))/100,0),0),"---")</f>
        <v>---</v>
      </c>
      <c r="Y278" s="50" t="str">
        <f>IFERROR(ROUND(SUM(U278+V278+W278+X278)*INDEX('تعرفه ها'!A:Z,MATCH("مالیات گاز",'تعرفه ها'!$B:$B,0),MATCH(F278,'تعرفه ها'!$2:$2,0))/100,0),"---")</f>
        <v>---</v>
      </c>
      <c r="Z278" s="50" t="str">
        <f t="shared" si="46"/>
        <v>---</v>
      </c>
      <c r="AA278" s="50" t="str">
        <f t="shared" si="40"/>
        <v>---</v>
      </c>
      <c r="AB278" s="50" t="str">
        <f t="shared" si="47"/>
        <v>---</v>
      </c>
      <c r="AC278" s="50" t="str">
        <f t="shared" si="48"/>
        <v>---</v>
      </c>
      <c r="AD278" s="153" t="str">
        <f t="shared" si="49"/>
        <v>---</v>
      </c>
      <c r="AF278" s="155" t="str">
        <f>IFERROR(IF(INDEX(پرداخت!A:AZ,MATCH(A278&amp;" - "&amp;"گاز",پرداخت!$B:$B,0),MATCH(G278,پرداخت!$1:$1,0))="نشده","نشده","شده"),"---")</f>
        <v>---</v>
      </c>
      <c r="AH278" s="144"/>
    </row>
    <row r="279" spans="1:34" ht="34.9" hidden="1" customHeight="1">
      <c r="A279" s="170"/>
      <c r="B279" s="47">
        <f>IFERROR(INDEX('اطلاعات انشعابات شرکتها'!A:BB,MATCH(A279,'اطلاعات انشعابات شرکتها'!A:A,0),MATCH(B$1,'اطلاعات انشعابات شرکتها'!$1:$1,0)),0)</f>
        <v>0</v>
      </c>
      <c r="C279" s="48">
        <f>IFERROR(INDEX('اطلاعات انشعابات شرکتها'!A:BB,MATCH(A279,'اطلاعات انشعابات شرکتها'!A:A,0),MATCH(C$1,'اطلاعات انشعابات شرکتها'!$1:$1,0)),0)</f>
        <v>0</v>
      </c>
      <c r="D279" s="45"/>
      <c r="E279" s="171"/>
      <c r="F279" s="170"/>
      <c r="G279" s="47" t="str">
        <f t="shared" si="41"/>
        <v>/</v>
      </c>
      <c r="H279" s="47">
        <f>IFERROR(INDEX('اطلاعات دوره'!A:Z,MATCH(G279,'اطلاعات دوره'!C:C,0),MATCH(H$1,'اطلاعات دوره'!$1:$1,0)),0)</f>
        <v>0</v>
      </c>
      <c r="I279" s="47">
        <f>IFERROR(INDEX('اطلاعات دوره'!A:Z,MATCH(G279,'اطلاعات دوره'!C:C,0),MATCH(I$1,'اطلاعات دوره'!$1:$1,0)),0)</f>
        <v>0</v>
      </c>
      <c r="J279" s="48">
        <f>IFERROR(INDEX('اطلاعات دوره'!A:Z,MATCH(G279,'اطلاعات دوره'!C:C,0),MATCH(J$1,'اطلاعات دوره'!$1:$1,0)),0)</f>
        <v>0</v>
      </c>
      <c r="K279" s="46"/>
      <c r="L279" s="158" t="str">
        <f>IFERROR(INDEX('اطلاعات دوره'!A:Z,MATCH(G279,'اطلاعات دوره'!C:C,0)-1,MATCH("عنوان",'اطلاعات دوره'!$1:$1,0)),"---")</f>
        <v>---</v>
      </c>
      <c r="M279" s="47" t="str">
        <f t="shared" si="42"/>
        <v>----</v>
      </c>
      <c r="N279" s="48" t="str">
        <f t="shared" si="43"/>
        <v>-/</v>
      </c>
      <c r="O279" s="45"/>
      <c r="P279" s="158">
        <f>IFERROR(INDEX('قرائت کنتور'!A:AZ,MATCH(A279&amp;"-"&amp;"گاز",'قرائت کنتور'!B:B,0),MATCH(L279,'قرائت کنتور'!$1:$1,0)),0)</f>
        <v>0</v>
      </c>
      <c r="Q279" s="47">
        <f>IFERROR(INDEX('قرائت کنتور'!A:AZ,MATCH(A279&amp;"-"&amp;"گاز",'قرائت کنتور'!B:B,0),MATCH(G279,'قرائت کنتور'!$1:$1,0)),0)</f>
        <v>0</v>
      </c>
      <c r="R279" s="47">
        <f t="shared" si="44"/>
        <v>0</v>
      </c>
      <c r="S279" s="45"/>
      <c r="T279" s="155" t="str">
        <f>IFERROR(INDEX('تعرفه ها'!A:Z,MATCH("بهای هر متر مکعب گاز مصرفی",'تعرفه ها'!$B:$B,0),MATCH(F279,'تعرفه ها'!$2:$2,0)),"---")</f>
        <v>---</v>
      </c>
      <c r="U279" s="50" t="str">
        <f t="shared" si="45"/>
        <v>---</v>
      </c>
      <c r="V279" s="50" t="str">
        <f>IFERROR(ROUND(R279*INDEX('تعرفه ها'!A:Z,MATCH("عوارض گاز به ازاء هر متر مکعب",'تعرفه ها'!$B:$B,0),MATCH(F279,'تعرفه ها'!$2:$2,0)),0),"---")</f>
        <v>---</v>
      </c>
      <c r="W279" s="50" t="str">
        <f>IFERROR(ROUND(((U279+V279)*INDEX('تعرفه ها'!A:Z,MATCH("هزینه نگهداری و تعمیرات شبکه گاز",'تعرفه ها'!$B:$B,0),MATCH(F279,'تعرفه ها'!$2:$2,0))/100),0),"---")</f>
        <v>---</v>
      </c>
      <c r="X279" s="50" t="str">
        <f>IFERROR(IF(INDEX('اطلاعات دوره'!A:Z,MATCH(G279,'اطلاعات دوره'!C:C,0),MATCH("گاز",'اطلاعات دوره'!$1:$1,0))="دارد",ROUND((U279+V279)*INDEX('تعرفه ها'!A:Z,MATCH("پیک فصلی گاز",'تعرفه ها'!$B:$B,0),MATCH(F279,'تعرفه ها'!$2:$2,0))/100,0),0),"---")</f>
        <v>---</v>
      </c>
      <c r="Y279" s="50" t="str">
        <f>IFERROR(ROUND(SUM(U279+V279+W279+X279)*INDEX('تعرفه ها'!A:Z,MATCH("مالیات گاز",'تعرفه ها'!$B:$B,0),MATCH(F279,'تعرفه ها'!$2:$2,0))/100,0),"---")</f>
        <v>---</v>
      </c>
      <c r="Z279" s="50" t="str">
        <f t="shared" si="46"/>
        <v>---</v>
      </c>
      <c r="AA279" s="50" t="str">
        <f t="shared" si="40"/>
        <v>---</v>
      </c>
      <c r="AB279" s="50" t="str">
        <f t="shared" si="47"/>
        <v>---</v>
      </c>
      <c r="AC279" s="50" t="str">
        <f t="shared" si="48"/>
        <v>---</v>
      </c>
      <c r="AD279" s="153" t="str">
        <f t="shared" si="49"/>
        <v>---</v>
      </c>
      <c r="AF279" s="155" t="str">
        <f>IFERROR(IF(INDEX(پرداخت!A:AZ,MATCH(A279&amp;" - "&amp;"گاز",پرداخت!$B:$B,0),MATCH(G279,پرداخت!$1:$1,0))="نشده","نشده","شده"),"---")</f>
        <v>---</v>
      </c>
      <c r="AH279" s="144"/>
    </row>
    <row r="280" spans="1:34" ht="34.9" hidden="1" customHeight="1">
      <c r="A280" s="170"/>
      <c r="B280" s="47">
        <f>IFERROR(INDEX('اطلاعات انشعابات شرکتها'!A:BB,MATCH(A280,'اطلاعات انشعابات شرکتها'!A:A,0),MATCH(B$1,'اطلاعات انشعابات شرکتها'!$1:$1,0)),0)</f>
        <v>0</v>
      </c>
      <c r="C280" s="48">
        <f>IFERROR(INDEX('اطلاعات انشعابات شرکتها'!A:BB,MATCH(A280,'اطلاعات انشعابات شرکتها'!A:A,0),MATCH(C$1,'اطلاعات انشعابات شرکتها'!$1:$1,0)),0)</f>
        <v>0</v>
      </c>
      <c r="D280" s="45"/>
      <c r="E280" s="171"/>
      <c r="F280" s="170"/>
      <c r="G280" s="47" t="str">
        <f t="shared" si="41"/>
        <v>/</v>
      </c>
      <c r="H280" s="47">
        <f>IFERROR(INDEX('اطلاعات دوره'!A:Z,MATCH(G280,'اطلاعات دوره'!C:C,0),MATCH(H$1,'اطلاعات دوره'!$1:$1,0)),0)</f>
        <v>0</v>
      </c>
      <c r="I280" s="47">
        <f>IFERROR(INDEX('اطلاعات دوره'!A:Z,MATCH(G280,'اطلاعات دوره'!C:C,0),MATCH(I$1,'اطلاعات دوره'!$1:$1,0)),0)</f>
        <v>0</v>
      </c>
      <c r="J280" s="48">
        <f>IFERROR(INDEX('اطلاعات دوره'!A:Z,MATCH(G280,'اطلاعات دوره'!C:C,0),MATCH(J$1,'اطلاعات دوره'!$1:$1,0)),0)</f>
        <v>0</v>
      </c>
      <c r="K280" s="46"/>
      <c r="L280" s="158" t="str">
        <f>IFERROR(INDEX('اطلاعات دوره'!A:Z,MATCH(G280,'اطلاعات دوره'!C:C,0)-1,MATCH("عنوان",'اطلاعات دوره'!$1:$1,0)),"---")</f>
        <v>---</v>
      </c>
      <c r="M280" s="47" t="str">
        <f t="shared" si="42"/>
        <v>----</v>
      </c>
      <c r="N280" s="48" t="str">
        <f t="shared" si="43"/>
        <v>-/</v>
      </c>
      <c r="O280" s="45"/>
      <c r="P280" s="158">
        <f>IFERROR(INDEX('قرائت کنتور'!A:AZ,MATCH(A280&amp;"-"&amp;"گاز",'قرائت کنتور'!B:B,0),MATCH(L280,'قرائت کنتور'!$1:$1,0)),0)</f>
        <v>0</v>
      </c>
      <c r="Q280" s="47">
        <f>IFERROR(INDEX('قرائت کنتور'!A:AZ,MATCH(A280&amp;"-"&amp;"گاز",'قرائت کنتور'!B:B,0),MATCH(G280,'قرائت کنتور'!$1:$1,0)),0)</f>
        <v>0</v>
      </c>
      <c r="R280" s="47">
        <f t="shared" si="44"/>
        <v>0</v>
      </c>
      <c r="S280" s="45"/>
      <c r="T280" s="155" t="str">
        <f>IFERROR(INDEX('تعرفه ها'!A:Z,MATCH("بهای هر متر مکعب گاز مصرفی",'تعرفه ها'!$B:$B,0),MATCH(F280,'تعرفه ها'!$2:$2,0)),"---")</f>
        <v>---</v>
      </c>
      <c r="U280" s="50" t="str">
        <f t="shared" si="45"/>
        <v>---</v>
      </c>
      <c r="V280" s="50" t="str">
        <f>IFERROR(ROUND(R280*INDEX('تعرفه ها'!A:Z,MATCH("عوارض گاز به ازاء هر متر مکعب",'تعرفه ها'!$B:$B,0),MATCH(F280,'تعرفه ها'!$2:$2,0)),0),"---")</f>
        <v>---</v>
      </c>
      <c r="W280" s="50" t="str">
        <f>IFERROR(ROUND(((U280+V280)*INDEX('تعرفه ها'!A:Z,MATCH("هزینه نگهداری و تعمیرات شبکه گاز",'تعرفه ها'!$B:$B,0),MATCH(F280,'تعرفه ها'!$2:$2,0))/100),0),"---")</f>
        <v>---</v>
      </c>
      <c r="X280" s="50" t="str">
        <f>IFERROR(IF(INDEX('اطلاعات دوره'!A:Z,MATCH(G280,'اطلاعات دوره'!C:C,0),MATCH("گاز",'اطلاعات دوره'!$1:$1,0))="دارد",ROUND((U280+V280)*INDEX('تعرفه ها'!A:Z,MATCH("پیک فصلی گاز",'تعرفه ها'!$B:$B,0),MATCH(F280,'تعرفه ها'!$2:$2,0))/100,0),0),"---")</f>
        <v>---</v>
      </c>
      <c r="Y280" s="50" t="str">
        <f>IFERROR(ROUND(SUM(U280+V280+W280+X280)*INDEX('تعرفه ها'!A:Z,MATCH("مالیات گاز",'تعرفه ها'!$B:$B,0),MATCH(F280,'تعرفه ها'!$2:$2,0))/100,0),"---")</f>
        <v>---</v>
      </c>
      <c r="Z280" s="50" t="str">
        <f t="shared" si="46"/>
        <v>---</v>
      </c>
      <c r="AA280" s="50" t="str">
        <f t="shared" si="40"/>
        <v>---</v>
      </c>
      <c r="AB280" s="50" t="str">
        <f t="shared" si="47"/>
        <v>---</v>
      </c>
      <c r="AC280" s="50" t="str">
        <f t="shared" si="48"/>
        <v>---</v>
      </c>
      <c r="AD280" s="153" t="str">
        <f t="shared" si="49"/>
        <v>---</v>
      </c>
      <c r="AF280" s="155" t="str">
        <f>IFERROR(IF(INDEX(پرداخت!A:AZ,MATCH(A280&amp;" - "&amp;"گاز",پرداخت!$B:$B,0),MATCH(G280,پرداخت!$1:$1,0))="نشده","نشده","شده"),"---")</f>
        <v>---</v>
      </c>
      <c r="AH280" s="144"/>
    </row>
    <row r="281" spans="1:34" ht="34.9" hidden="1" customHeight="1">
      <c r="A281" s="170"/>
      <c r="B281" s="47">
        <f>IFERROR(INDEX('اطلاعات انشعابات شرکتها'!A:BB,MATCH(A281,'اطلاعات انشعابات شرکتها'!A:A,0),MATCH(B$1,'اطلاعات انشعابات شرکتها'!$1:$1,0)),0)</f>
        <v>0</v>
      </c>
      <c r="C281" s="48">
        <f>IFERROR(INDEX('اطلاعات انشعابات شرکتها'!A:BB,MATCH(A281,'اطلاعات انشعابات شرکتها'!A:A,0),MATCH(C$1,'اطلاعات انشعابات شرکتها'!$1:$1,0)),0)</f>
        <v>0</v>
      </c>
      <c r="D281" s="45"/>
      <c r="E281" s="171"/>
      <c r="F281" s="170"/>
      <c r="G281" s="47" t="str">
        <f t="shared" si="41"/>
        <v>/</v>
      </c>
      <c r="H281" s="47">
        <f>IFERROR(INDEX('اطلاعات دوره'!A:Z,MATCH(G281,'اطلاعات دوره'!C:C,0),MATCH(H$1,'اطلاعات دوره'!$1:$1,0)),0)</f>
        <v>0</v>
      </c>
      <c r="I281" s="47">
        <f>IFERROR(INDEX('اطلاعات دوره'!A:Z,MATCH(G281,'اطلاعات دوره'!C:C,0),MATCH(I$1,'اطلاعات دوره'!$1:$1,0)),0)</f>
        <v>0</v>
      </c>
      <c r="J281" s="48">
        <f>IFERROR(INDEX('اطلاعات دوره'!A:Z,MATCH(G281,'اطلاعات دوره'!C:C,0),MATCH(J$1,'اطلاعات دوره'!$1:$1,0)),0)</f>
        <v>0</v>
      </c>
      <c r="K281" s="46"/>
      <c r="L281" s="158" t="str">
        <f>IFERROR(INDEX('اطلاعات دوره'!A:Z,MATCH(G281,'اطلاعات دوره'!C:C,0)-1,MATCH("عنوان",'اطلاعات دوره'!$1:$1,0)),"---")</f>
        <v>---</v>
      </c>
      <c r="M281" s="47" t="str">
        <f t="shared" si="42"/>
        <v>----</v>
      </c>
      <c r="N281" s="48" t="str">
        <f t="shared" si="43"/>
        <v>-/</v>
      </c>
      <c r="O281" s="45"/>
      <c r="P281" s="158">
        <f>IFERROR(INDEX('قرائت کنتور'!A:AZ,MATCH(A281&amp;"-"&amp;"گاز",'قرائت کنتور'!B:B,0),MATCH(L281,'قرائت کنتور'!$1:$1,0)),0)</f>
        <v>0</v>
      </c>
      <c r="Q281" s="47">
        <f>IFERROR(INDEX('قرائت کنتور'!A:AZ,MATCH(A281&amp;"-"&amp;"گاز",'قرائت کنتور'!B:B,0),MATCH(G281,'قرائت کنتور'!$1:$1,0)),0)</f>
        <v>0</v>
      </c>
      <c r="R281" s="47">
        <f t="shared" si="44"/>
        <v>0</v>
      </c>
      <c r="S281" s="45"/>
      <c r="T281" s="155" t="str">
        <f>IFERROR(INDEX('تعرفه ها'!A:Z,MATCH("بهای هر متر مکعب گاز مصرفی",'تعرفه ها'!$B:$B,0),MATCH(F281,'تعرفه ها'!$2:$2,0)),"---")</f>
        <v>---</v>
      </c>
      <c r="U281" s="50" t="str">
        <f t="shared" si="45"/>
        <v>---</v>
      </c>
      <c r="V281" s="50" t="str">
        <f>IFERROR(ROUND(R281*INDEX('تعرفه ها'!A:Z,MATCH("عوارض گاز به ازاء هر متر مکعب",'تعرفه ها'!$B:$B,0),MATCH(F281,'تعرفه ها'!$2:$2,0)),0),"---")</f>
        <v>---</v>
      </c>
      <c r="W281" s="50" t="str">
        <f>IFERROR(ROUND(((U281+V281)*INDEX('تعرفه ها'!A:Z,MATCH("هزینه نگهداری و تعمیرات شبکه گاز",'تعرفه ها'!$B:$B,0),MATCH(F281,'تعرفه ها'!$2:$2,0))/100),0),"---")</f>
        <v>---</v>
      </c>
      <c r="X281" s="50" t="str">
        <f>IFERROR(IF(INDEX('اطلاعات دوره'!A:Z,MATCH(G281,'اطلاعات دوره'!C:C,0),MATCH("گاز",'اطلاعات دوره'!$1:$1,0))="دارد",ROUND((U281+V281)*INDEX('تعرفه ها'!A:Z,MATCH("پیک فصلی گاز",'تعرفه ها'!$B:$B,0),MATCH(F281,'تعرفه ها'!$2:$2,0))/100,0),0),"---")</f>
        <v>---</v>
      </c>
      <c r="Y281" s="50" t="str">
        <f>IFERROR(ROUND(SUM(U281+V281+W281+X281)*INDEX('تعرفه ها'!A:Z,MATCH("مالیات گاز",'تعرفه ها'!$B:$B,0),MATCH(F281,'تعرفه ها'!$2:$2,0))/100,0),"---")</f>
        <v>---</v>
      </c>
      <c r="Z281" s="50" t="str">
        <f t="shared" si="46"/>
        <v>---</v>
      </c>
      <c r="AA281" s="50" t="str">
        <f t="shared" si="40"/>
        <v>---</v>
      </c>
      <c r="AB281" s="50" t="str">
        <f t="shared" si="47"/>
        <v>---</v>
      </c>
      <c r="AC281" s="50" t="str">
        <f t="shared" si="48"/>
        <v>---</v>
      </c>
      <c r="AD281" s="153" t="str">
        <f t="shared" si="49"/>
        <v>---</v>
      </c>
      <c r="AF281" s="155" t="str">
        <f>IFERROR(IF(INDEX(پرداخت!A:AZ,MATCH(A281&amp;" - "&amp;"گاز",پرداخت!$B:$B,0),MATCH(G281,پرداخت!$1:$1,0))="نشده","نشده","شده"),"---")</f>
        <v>---</v>
      </c>
      <c r="AH281" s="144"/>
    </row>
    <row r="282" spans="1:34" ht="34.9" hidden="1" customHeight="1">
      <c r="A282" s="170"/>
      <c r="B282" s="47">
        <f>IFERROR(INDEX('اطلاعات انشعابات شرکتها'!A:BB,MATCH(A282,'اطلاعات انشعابات شرکتها'!A:A,0),MATCH(B$1,'اطلاعات انشعابات شرکتها'!$1:$1,0)),0)</f>
        <v>0</v>
      </c>
      <c r="C282" s="48">
        <f>IFERROR(INDEX('اطلاعات انشعابات شرکتها'!A:BB,MATCH(A282,'اطلاعات انشعابات شرکتها'!A:A,0),MATCH(C$1,'اطلاعات انشعابات شرکتها'!$1:$1,0)),0)</f>
        <v>0</v>
      </c>
      <c r="D282" s="45"/>
      <c r="E282" s="171"/>
      <c r="F282" s="170"/>
      <c r="G282" s="47" t="str">
        <f t="shared" si="41"/>
        <v>/</v>
      </c>
      <c r="H282" s="47">
        <f>IFERROR(INDEX('اطلاعات دوره'!A:Z,MATCH(G282,'اطلاعات دوره'!C:C,0),MATCH(H$1,'اطلاعات دوره'!$1:$1,0)),0)</f>
        <v>0</v>
      </c>
      <c r="I282" s="47">
        <f>IFERROR(INDEX('اطلاعات دوره'!A:Z,MATCH(G282,'اطلاعات دوره'!C:C,0),MATCH(I$1,'اطلاعات دوره'!$1:$1,0)),0)</f>
        <v>0</v>
      </c>
      <c r="J282" s="48">
        <f>IFERROR(INDEX('اطلاعات دوره'!A:Z,MATCH(G282,'اطلاعات دوره'!C:C,0),MATCH(J$1,'اطلاعات دوره'!$1:$1,0)),0)</f>
        <v>0</v>
      </c>
      <c r="K282" s="46"/>
      <c r="L282" s="158" t="str">
        <f>IFERROR(INDEX('اطلاعات دوره'!A:Z,MATCH(G282,'اطلاعات دوره'!C:C,0)-1,MATCH("عنوان",'اطلاعات دوره'!$1:$1,0)),"---")</f>
        <v>---</v>
      </c>
      <c r="M282" s="47" t="str">
        <f t="shared" si="42"/>
        <v>----</v>
      </c>
      <c r="N282" s="48" t="str">
        <f t="shared" si="43"/>
        <v>-/</v>
      </c>
      <c r="O282" s="45"/>
      <c r="P282" s="158">
        <f>IFERROR(INDEX('قرائت کنتور'!A:AZ,MATCH(A282&amp;"-"&amp;"گاز",'قرائت کنتور'!B:B,0),MATCH(L282,'قرائت کنتور'!$1:$1,0)),0)</f>
        <v>0</v>
      </c>
      <c r="Q282" s="47">
        <f>IFERROR(INDEX('قرائت کنتور'!A:AZ,MATCH(A282&amp;"-"&amp;"گاز",'قرائت کنتور'!B:B,0),MATCH(G282,'قرائت کنتور'!$1:$1,0)),0)</f>
        <v>0</v>
      </c>
      <c r="R282" s="47">
        <f t="shared" si="44"/>
        <v>0</v>
      </c>
      <c r="S282" s="45"/>
      <c r="T282" s="155" t="str">
        <f>IFERROR(INDEX('تعرفه ها'!A:Z,MATCH("بهای هر متر مکعب گاز مصرفی",'تعرفه ها'!$B:$B,0),MATCH(F282,'تعرفه ها'!$2:$2,0)),"---")</f>
        <v>---</v>
      </c>
      <c r="U282" s="50" t="str">
        <f t="shared" si="45"/>
        <v>---</v>
      </c>
      <c r="V282" s="50" t="str">
        <f>IFERROR(ROUND(R282*INDEX('تعرفه ها'!A:Z,MATCH("عوارض گاز به ازاء هر متر مکعب",'تعرفه ها'!$B:$B,0),MATCH(F282,'تعرفه ها'!$2:$2,0)),0),"---")</f>
        <v>---</v>
      </c>
      <c r="W282" s="50" t="str">
        <f>IFERROR(ROUND(((U282+V282)*INDEX('تعرفه ها'!A:Z,MATCH("هزینه نگهداری و تعمیرات شبکه گاز",'تعرفه ها'!$B:$B,0),MATCH(F282,'تعرفه ها'!$2:$2,0))/100),0),"---")</f>
        <v>---</v>
      </c>
      <c r="X282" s="50" t="str">
        <f>IFERROR(IF(INDEX('اطلاعات دوره'!A:Z,MATCH(G282,'اطلاعات دوره'!C:C,0),MATCH("گاز",'اطلاعات دوره'!$1:$1,0))="دارد",ROUND((U282+V282)*INDEX('تعرفه ها'!A:Z,MATCH("پیک فصلی گاز",'تعرفه ها'!$B:$B,0),MATCH(F282,'تعرفه ها'!$2:$2,0))/100,0),0),"---")</f>
        <v>---</v>
      </c>
      <c r="Y282" s="50" t="str">
        <f>IFERROR(ROUND(SUM(U282+V282+W282+X282)*INDEX('تعرفه ها'!A:Z,MATCH("مالیات گاز",'تعرفه ها'!$B:$B,0),MATCH(F282,'تعرفه ها'!$2:$2,0))/100,0),"---")</f>
        <v>---</v>
      </c>
      <c r="Z282" s="50" t="str">
        <f t="shared" si="46"/>
        <v>---</v>
      </c>
      <c r="AA282" s="50" t="str">
        <f t="shared" si="40"/>
        <v>---</v>
      </c>
      <c r="AB282" s="50" t="str">
        <f t="shared" si="47"/>
        <v>---</v>
      </c>
      <c r="AC282" s="50" t="str">
        <f t="shared" si="48"/>
        <v>---</v>
      </c>
      <c r="AD282" s="153" t="str">
        <f t="shared" si="49"/>
        <v>---</v>
      </c>
      <c r="AF282" s="155" t="str">
        <f>IFERROR(IF(INDEX(پرداخت!A:AZ,MATCH(A282&amp;" - "&amp;"گاز",پرداخت!$B:$B,0),MATCH(G282,پرداخت!$1:$1,0))="نشده","نشده","شده"),"---")</f>
        <v>---</v>
      </c>
      <c r="AH282" s="144"/>
    </row>
    <row r="283" spans="1:34" ht="34.9" hidden="1" customHeight="1">
      <c r="A283" s="170"/>
      <c r="B283" s="47">
        <f>IFERROR(INDEX('اطلاعات انشعابات شرکتها'!A:BB,MATCH(A283,'اطلاعات انشعابات شرکتها'!A:A,0),MATCH(B$1,'اطلاعات انشعابات شرکتها'!$1:$1,0)),0)</f>
        <v>0</v>
      </c>
      <c r="C283" s="48">
        <f>IFERROR(INDEX('اطلاعات انشعابات شرکتها'!A:BB,MATCH(A283,'اطلاعات انشعابات شرکتها'!A:A,0),MATCH(C$1,'اطلاعات انشعابات شرکتها'!$1:$1,0)),0)</f>
        <v>0</v>
      </c>
      <c r="D283" s="45"/>
      <c r="E283" s="171"/>
      <c r="F283" s="170"/>
      <c r="G283" s="47" t="str">
        <f t="shared" si="41"/>
        <v>/</v>
      </c>
      <c r="H283" s="47">
        <f>IFERROR(INDEX('اطلاعات دوره'!A:Z,MATCH(G283,'اطلاعات دوره'!C:C,0),MATCH(H$1,'اطلاعات دوره'!$1:$1,0)),0)</f>
        <v>0</v>
      </c>
      <c r="I283" s="47">
        <f>IFERROR(INDEX('اطلاعات دوره'!A:Z,MATCH(G283,'اطلاعات دوره'!C:C,0),MATCH(I$1,'اطلاعات دوره'!$1:$1,0)),0)</f>
        <v>0</v>
      </c>
      <c r="J283" s="48">
        <f>IFERROR(INDEX('اطلاعات دوره'!A:Z,MATCH(G283,'اطلاعات دوره'!C:C,0),MATCH(J$1,'اطلاعات دوره'!$1:$1,0)),0)</f>
        <v>0</v>
      </c>
      <c r="K283" s="46"/>
      <c r="L283" s="158" t="str">
        <f>IFERROR(INDEX('اطلاعات دوره'!A:Z,MATCH(G283,'اطلاعات دوره'!C:C,0)-1,MATCH("عنوان",'اطلاعات دوره'!$1:$1,0)),"---")</f>
        <v>---</v>
      </c>
      <c r="M283" s="47" t="str">
        <f t="shared" si="42"/>
        <v>----</v>
      </c>
      <c r="N283" s="48" t="str">
        <f t="shared" si="43"/>
        <v>-/</v>
      </c>
      <c r="O283" s="45"/>
      <c r="P283" s="158">
        <f>IFERROR(INDEX('قرائت کنتور'!A:AZ,MATCH(A283&amp;"-"&amp;"گاز",'قرائت کنتور'!B:B,0),MATCH(L283,'قرائت کنتور'!$1:$1,0)),0)</f>
        <v>0</v>
      </c>
      <c r="Q283" s="47">
        <f>IFERROR(INDEX('قرائت کنتور'!A:AZ,MATCH(A283&amp;"-"&amp;"گاز",'قرائت کنتور'!B:B,0),MATCH(G283,'قرائت کنتور'!$1:$1,0)),0)</f>
        <v>0</v>
      </c>
      <c r="R283" s="47">
        <f t="shared" si="44"/>
        <v>0</v>
      </c>
      <c r="S283" s="45"/>
      <c r="T283" s="155" t="str">
        <f>IFERROR(INDEX('تعرفه ها'!A:Z,MATCH("بهای هر متر مکعب گاز مصرفی",'تعرفه ها'!$B:$B,0),MATCH(F283,'تعرفه ها'!$2:$2,0)),"---")</f>
        <v>---</v>
      </c>
      <c r="U283" s="50" t="str">
        <f t="shared" si="45"/>
        <v>---</v>
      </c>
      <c r="V283" s="50" t="str">
        <f>IFERROR(ROUND(R283*INDEX('تعرفه ها'!A:Z,MATCH("عوارض گاز به ازاء هر متر مکعب",'تعرفه ها'!$B:$B,0),MATCH(F283,'تعرفه ها'!$2:$2,0)),0),"---")</f>
        <v>---</v>
      </c>
      <c r="W283" s="50" t="str">
        <f>IFERROR(ROUND(((U283+V283)*INDEX('تعرفه ها'!A:Z,MATCH("هزینه نگهداری و تعمیرات شبکه گاز",'تعرفه ها'!$B:$B,0),MATCH(F283,'تعرفه ها'!$2:$2,0))/100),0),"---")</f>
        <v>---</v>
      </c>
      <c r="X283" s="50" t="str">
        <f>IFERROR(IF(INDEX('اطلاعات دوره'!A:Z,MATCH(G283,'اطلاعات دوره'!C:C,0),MATCH("گاز",'اطلاعات دوره'!$1:$1,0))="دارد",ROUND((U283+V283)*INDEX('تعرفه ها'!A:Z,MATCH("پیک فصلی گاز",'تعرفه ها'!$B:$B,0),MATCH(F283,'تعرفه ها'!$2:$2,0))/100,0),0),"---")</f>
        <v>---</v>
      </c>
      <c r="Y283" s="50" t="str">
        <f>IFERROR(ROUND(SUM(U283+V283+W283+X283)*INDEX('تعرفه ها'!A:Z,MATCH("مالیات گاز",'تعرفه ها'!$B:$B,0),MATCH(F283,'تعرفه ها'!$2:$2,0))/100,0),"---")</f>
        <v>---</v>
      </c>
      <c r="Z283" s="50" t="str">
        <f t="shared" si="46"/>
        <v>---</v>
      </c>
      <c r="AA283" s="50" t="str">
        <f t="shared" si="40"/>
        <v>---</v>
      </c>
      <c r="AB283" s="50" t="str">
        <f t="shared" si="47"/>
        <v>---</v>
      </c>
      <c r="AC283" s="50" t="str">
        <f t="shared" si="48"/>
        <v>---</v>
      </c>
      <c r="AD283" s="153" t="str">
        <f t="shared" si="49"/>
        <v>---</v>
      </c>
      <c r="AF283" s="155" t="str">
        <f>IFERROR(IF(INDEX(پرداخت!A:AZ,MATCH(A283&amp;" - "&amp;"گاز",پرداخت!$B:$B,0),MATCH(G283,پرداخت!$1:$1,0))="نشده","نشده","شده"),"---")</f>
        <v>---</v>
      </c>
      <c r="AH283" s="144"/>
    </row>
    <row r="284" spans="1:34" ht="34.9" hidden="1" customHeight="1">
      <c r="A284" s="170"/>
      <c r="B284" s="47">
        <f>IFERROR(INDEX('اطلاعات انشعابات شرکتها'!A:BB,MATCH(A284,'اطلاعات انشعابات شرکتها'!A:A,0),MATCH(B$1,'اطلاعات انشعابات شرکتها'!$1:$1,0)),0)</f>
        <v>0</v>
      </c>
      <c r="C284" s="48">
        <f>IFERROR(INDEX('اطلاعات انشعابات شرکتها'!A:BB,MATCH(A284,'اطلاعات انشعابات شرکتها'!A:A,0),MATCH(C$1,'اطلاعات انشعابات شرکتها'!$1:$1,0)),0)</f>
        <v>0</v>
      </c>
      <c r="D284" s="45"/>
      <c r="E284" s="171"/>
      <c r="F284" s="170"/>
      <c r="G284" s="47" t="str">
        <f t="shared" si="41"/>
        <v>/</v>
      </c>
      <c r="H284" s="47">
        <f>IFERROR(INDEX('اطلاعات دوره'!A:Z,MATCH(G284,'اطلاعات دوره'!C:C,0),MATCH(H$1,'اطلاعات دوره'!$1:$1,0)),0)</f>
        <v>0</v>
      </c>
      <c r="I284" s="47">
        <f>IFERROR(INDEX('اطلاعات دوره'!A:Z,MATCH(G284,'اطلاعات دوره'!C:C,0),MATCH(I$1,'اطلاعات دوره'!$1:$1,0)),0)</f>
        <v>0</v>
      </c>
      <c r="J284" s="48">
        <f>IFERROR(INDEX('اطلاعات دوره'!A:Z,MATCH(G284,'اطلاعات دوره'!C:C,0),MATCH(J$1,'اطلاعات دوره'!$1:$1,0)),0)</f>
        <v>0</v>
      </c>
      <c r="K284" s="46"/>
      <c r="L284" s="158" t="str">
        <f>IFERROR(INDEX('اطلاعات دوره'!A:Z,MATCH(G284,'اطلاعات دوره'!C:C,0)-1,MATCH("عنوان",'اطلاعات دوره'!$1:$1,0)),"---")</f>
        <v>---</v>
      </c>
      <c r="M284" s="47" t="str">
        <f t="shared" si="42"/>
        <v>----</v>
      </c>
      <c r="N284" s="48" t="str">
        <f t="shared" si="43"/>
        <v>-/</v>
      </c>
      <c r="O284" s="45"/>
      <c r="P284" s="158">
        <f>IFERROR(INDEX('قرائت کنتور'!A:AZ,MATCH(A284&amp;"-"&amp;"گاز",'قرائت کنتور'!B:B,0),MATCH(L284,'قرائت کنتور'!$1:$1,0)),0)</f>
        <v>0</v>
      </c>
      <c r="Q284" s="47">
        <f>IFERROR(INDEX('قرائت کنتور'!A:AZ,MATCH(A284&amp;"-"&amp;"گاز",'قرائت کنتور'!B:B,0),MATCH(G284,'قرائت کنتور'!$1:$1,0)),0)</f>
        <v>0</v>
      </c>
      <c r="R284" s="47">
        <f t="shared" si="44"/>
        <v>0</v>
      </c>
      <c r="S284" s="45"/>
      <c r="T284" s="155" t="str">
        <f>IFERROR(INDEX('تعرفه ها'!A:Z,MATCH("بهای هر متر مکعب گاز مصرفی",'تعرفه ها'!$B:$B,0),MATCH(F284,'تعرفه ها'!$2:$2,0)),"---")</f>
        <v>---</v>
      </c>
      <c r="U284" s="50" t="str">
        <f t="shared" si="45"/>
        <v>---</v>
      </c>
      <c r="V284" s="50" t="str">
        <f>IFERROR(ROUND(R284*INDEX('تعرفه ها'!A:Z,MATCH("عوارض گاز به ازاء هر متر مکعب",'تعرفه ها'!$B:$B,0),MATCH(F284,'تعرفه ها'!$2:$2,0)),0),"---")</f>
        <v>---</v>
      </c>
      <c r="W284" s="50" t="str">
        <f>IFERROR(ROUND(((U284+V284)*INDEX('تعرفه ها'!A:Z,MATCH("هزینه نگهداری و تعمیرات شبکه گاز",'تعرفه ها'!$B:$B,0),MATCH(F284,'تعرفه ها'!$2:$2,0))/100),0),"---")</f>
        <v>---</v>
      </c>
      <c r="X284" s="50" t="str">
        <f>IFERROR(IF(INDEX('اطلاعات دوره'!A:Z,MATCH(G284,'اطلاعات دوره'!C:C,0),MATCH("گاز",'اطلاعات دوره'!$1:$1,0))="دارد",ROUND((U284+V284)*INDEX('تعرفه ها'!A:Z,MATCH("پیک فصلی گاز",'تعرفه ها'!$B:$B,0),MATCH(F284,'تعرفه ها'!$2:$2,0))/100,0),0),"---")</f>
        <v>---</v>
      </c>
      <c r="Y284" s="50" t="str">
        <f>IFERROR(ROUND(SUM(U284+V284+W284+X284)*INDEX('تعرفه ها'!A:Z,MATCH("مالیات گاز",'تعرفه ها'!$B:$B,0),MATCH(F284,'تعرفه ها'!$2:$2,0))/100,0),"---")</f>
        <v>---</v>
      </c>
      <c r="Z284" s="50" t="str">
        <f t="shared" si="46"/>
        <v>---</v>
      </c>
      <c r="AA284" s="50" t="str">
        <f t="shared" si="40"/>
        <v>---</v>
      </c>
      <c r="AB284" s="50" t="str">
        <f t="shared" si="47"/>
        <v>---</v>
      </c>
      <c r="AC284" s="50" t="str">
        <f t="shared" si="48"/>
        <v>---</v>
      </c>
      <c r="AD284" s="153" t="str">
        <f t="shared" si="49"/>
        <v>---</v>
      </c>
      <c r="AF284" s="155" t="str">
        <f>IFERROR(IF(INDEX(پرداخت!A:AZ,MATCH(A284&amp;" - "&amp;"گاز",پرداخت!$B:$B,0),MATCH(G284,پرداخت!$1:$1,0))="نشده","نشده","شده"),"---")</f>
        <v>---</v>
      </c>
      <c r="AH284" s="144"/>
    </row>
    <row r="285" spans="1:34" ht="34.9" hidden="1" customHeight="1">
      <c r="A285" s="170"/>
      <c r="B285" s="47">
        <f>IFERROR(INDEX('اطلاعات انشعابات شرکتها'!A:BB,MATCH(A285,'اطلاعات انشعابات شرکتها'!A:A,0),MATCH(B$1,'اطلاعات انشعابات شرکتها'!$1:$1,0)),0)</f>
        <v>0</v>
      </c>
      <c r="C285" s="48">
        <f>IFERROR(INDEX('اطلاعات انشعابات شرکتها'!A:BB,MATCH(A285,'اطلاعات انشعابات شرکتها'!A:A,0),MATCH(C$1,'اطلاعات انشعابات شرکتها'!$1:$1,0)),0)</f>
        <v>0</v>
      </c>
      <c r="D285" s="45"/>
      <c r="E285" s="171"/>
      <c r="F285" s="170"/>
      <c r="G285" s="47" t="str">
        <f t="shared" si="41"/>
        <v>/</v>
      </c>
      <c r="H285" s="47">
        <f>IFERROR(INDEX('اطلاعات دوره'!A:Z,MATCH(G285,'اطلاعات دوره'!C:C,0),MATCH(H$1,'اطلاعات دوره'!$1:$1,0)),0)</f>
        <v>0</v>
      </c>
      <c r="I285" s="47">
        <f>IFERROR(INDEX('اطلاعات دوره'!A:Z,MATCH(G285,'اطلاعات دوره'!C:C,0),MATCH(I$1,'اطلاعات دوره'!$1:$1,0)),0)</f>
        <v>0</v>
      </c>
      <c r="J285" s="48">
        <f>IFERROR(INDEX('اطلاعات دوره'!A:Z,MATCH(G285,'اطلاعات دوره'!C:C,0),MATCH(J$1,'اطلاعات دوره'!$1:$1,0)),0)</f>
        <v>0</v>
      </c>
      <c r="K285" s="46"/>
      <c r="L285" s="158" t="str">
        <f>IFERROR(INDEX('اطلاعات دوره'!A:Z,MATCH(G285,'اطلاعات دوره'!C:C,0)-1,MATCH("عنوان",'اطلاعات دوره'!$1:$1,0)),"---")</f>
        <v>---</v>
      </c>
      <c r="M285" s="47" t="str">
        <f t="shared" si="42"/>
        <v>----</v>
      </c>
      <c r="N285" s="48" t="str">
        <f t="shared" si="43"/>
        <v>-/</v>
      </c>
      <c r="O285" s="45"/>
      <c r="P285" s="158">
        <f>IFERROR(INDEX('قرائت کنتور'!A:AZ,MATCH(A285&amp;"-"&amp;"گاز",'قرائت کنتور'!B:B,0),MATCH(L285,'قرائت کنتور'!$1:$1,0)),0)</f>
        <v>0</v>
      </c>
      <c r="Q285" s="47">
        <f>IFERROR(INDEX('قرائت کنتور'!A:AZ,MATCH(A285&amp;"-"&amp;"گاز",'قرائت کنتور'!B:B,0),MATCH(G285,'قرائت کنتور'!$1:$1,0)),0)</f>
        <v>0</v>
      </c>
      <c r="R285" s="47">
        <f t="shared" si="44"/>
        <v>0</v>
      </c>
      <c r="S285" s="45"/>
      <c r="T285" s="155" t="str">
        <f>IFERROR(INDEX('تعرفه ها'!A:Z,MATCH("بهای هر متر مکعب گاز مصرفی",'تعرفه ها'!$B:$B,0),MATCH(F285,'تعرفه ها'!$2:$2,0)),"---")</f>
        <v>---</v>
      </c>
      <c r="U285" s="50" t="str">
        <f t="shared" si="45"/>
        <v>---</v>
      </c>
      <c r="V285" s="50" t="str">
        <f>IFERROR(ROUND(R285*INDEX('تعرفه ها'!A:Z,MATCH("عوارض گاز به ازاء هر متر مکعب",'تعرفه ها'!$B:$B,0),MATCH(F285,'تعرفه ها'!$2:$2,0)),0),"---")</f>
        <v>---</v>
      </c>
      <c r="W285" s="50" t="str">
        <f>IFERROR(ROUND(((U285+V285)*INDEX('تعرفه ها'!A:Z,MATCH("هزینه نگهداری و تعمیرات شبکه گاز",'تعرفه ها'!$B:$B,0),MATCH(F285,'تعرفه ها'!$2:$2,0))/100),0),"---")</f>
        <v>---</v>
      </c>
      <c r="X285" s="50" t="str">
        <f>IFERROR(IF(INDEX('اطلاعات دوره'!A:Z,MATCH(G285,'اطلاعات دوره'!C:C,0),MATCH("گاز",'اطلاعات دوره'!$1:$1,0))="دارد",ROUND((U285+V285)*INDEX('تعرفه ها'!A:Z,MATCH("پیک فصلی گاز",'تعرفه ها'!$B:$B,0),MATCH(F285,'تعرفه ها'!$2:$2,0))/100,0),0),"---")</f>
        <v>---</v>
      </c>
      <c r="Y285" s="50" t="str">
        <f>IFERROR(ROUND(SUM(U285+V285+W285+X285)*INDEX('تعرفه ها'!A:Z,MATCH("مالیات گاز",'تعرفه ها'!$B:$B,0),MATCH(F285,'تعرفه ها'!$2:$2,0))/100,0),"---")</f>
        <v>---</v>
      </c>
      <c r="Z285" s="50" t="str">
        <f t="shared" si="46"/>
        <v>---</v>
      </c>
      <c r="AA285" s="50" t="str">
        <f t="shared" si="40"/>
        <v>---</v>
      </c>
      <c r="AB285" s="50" t="str">
        <f t="shared" si="47"/>
        <v>---</v>
      </c>
      <c r="AC285" s="50" t="str">
        <f t="shared" si="48"/>
        <v>---</v>
      </c>
      <c r="AD285" s="153" t="str">
        <f t="shared" si="49"/>
        <v>---</v>
      </c>
      <c r="AF285" s="155" t="str">
        <f>IFERROR(IF(INDEX(پرداخت!A:AZ,MATCH(A285&amp;" - "&amp;"گاز",پرداخت!$B:$B,0),MATCH(G285,پرداخت!$1:$1,0))="نشده","نشده","شده"),"---")</f>
        <v>---</v>
      </c>
      <c r="AH285" s="144"/>
    </row>
    <row r="286" spans="1:34" ht="34.9" hidden="1" customHeight="1">
      <c r="A286" s="170"/>
      <c r="B286" s="47">
        <f>IFERROR(INDEX('اطلاعات انشعابات شرکتها'!A:BB,MATCH(A286,'اطلاعات انشعابات شرکتها'!A:A,0),MATCH(B$1,'اطلاعات انشعابات شرکتها'!$1:$1,0)),0)</f>
        <v>0</v>
      </c>
      <c r="C286" s="48">
        <f>IFERROR(INDEX('اطلاعات انشعابات شرکتها'!A:BB,MATCH(A286,'اطلاعات انشعابات شرکتها'!A:A,0),MATCH(C$1,'اطلاعات انشعابات شرکتها'!$1:$1,0)),0)</f>
        <v>0</v>
      </c>
      <c r="D286" s="45"/>
      <c r="E286" s="171"/>
      <c r="F286" s="170"/>
      <c r="G286" s="47" t="str">
        <f t="shared" si="41"/>
        <v>/</v>
      </c>
      <c r="H286" s="47">
        <f>IFERROR(INDEX('اطلاعات دوره'!A:Z,MATCH(G286,'اطلاعات دوره'!C:C,0),MATCH(H$1,'اطلاعات دوره'!$1:$1,0)),0)</f>
        <v>0</v>
      </c>
      <c r="I286" s="47">
        <f>IFERROR(INDEX('اطلاعات دوره'!A:Z,MATCH(G286,'اطلاعات دوره'!C:C,0),MATCH(I$1,'اطلاعات دوره'!$1:$1,0)),0)</f>
        <v>0</v>
      </c>
      <c r="J286" s="48">
        <f>IFERROR(INDEX('اطلاعات دوره'!A:Z,MATCH(G286,'اطلاعات دوره'!C:C,0),MATCH(J$1,'اطلاعات دوره'!$1:$1,0)),0)</f>
        <v>0</v>
      </c>
      <c r="K286" s="46"/>
      <c r="L286" s="158" t="str">
        <f>IFERROR(INDEX('اطلاعات دوره'!A:Z,MATCH(G286,'اطلاعات دوره'!C:C,0)-1,MATCH("عنوان",'اطلاعات دوره'!$1:$1,0)),"---")</f>
        <v>---</v>
      </c>
      <c r="M286" s="47" t="str">
        <f t="shared" si="42"/>
        <v>----</v>
      </c>
      <c r="N286" s="48" t="str">
        <f t="shared" si="43"/>
        <v>-/</v>
      </c>
      <c r="O286" s="45"/>
      <c r="P286" s="158">
        <f>IFERROR(INDEX('قرائت کنتور'!A:AZ,MATCH(A286&amp;"-"&amp;"گاز",'قرائت کنتور'!B:B,0),MATCH(L286,'قرائت کنتور'!$1:$1,0)),0)</f>
        <v>0</v>
      </c>
      <c r="Q286" s="47">
        <f>IFERROR(INDEX('قرائت کنتور'!A:AZ,MATCH(A286&amp;"-"&amp;"گاز",'قرائت کنتور'!B:B,0),MATCH(G286,'قرائت کنتور'!$1:$1,0)),0)</f>
        <v>0</v>
      </c>
      <c r="R286" s="47">
        <f t="shared" si="44"/>
        <v>0</v>
      </c>
      <c r="S286" s="45"/>
      <c r="T286" s="155" t="str">
        <f>IFERROR(INDEX('تعرفه ها'!A:Z,MATCH("بهای هر متر مکعب گاز مصرفی",'تعرفه ها'!$B:$B,0),MATCH(F286,'تعرفه ها'!$2:$2,0)),"---")</f>
        <v>---</v>
      </c>
      <c r="U286" s="50" t="str">
        <f t="shared" si="45"/>
        <v>---</v>
      </c>
      <c r="V286" s="50" t="str">
        <f>IFERROR(ROUND(R286*INDEX('تعرفه ها'!A:Z,MATCH("عوارض گاز به ازاء هر متر مکعب",'تعرفه ها'!$B:$B,0),MATCH(F286,'تعرفه ها'!$2:$2,0)),0),"---")</f>
        <v>---</v>
      </c>
      <c r="W286" s="50" t="str">
        <f>IFERROR(ROUND(((U286+V286)*INDEX('تعرفه ها'!A:Z,MATCH("هزینه نگهداری و تعمیرات شبکه گاز",'تعرفه ها'!$B:$B,0),MATCH(F286,'تعرفه ها'!$2:$2,0))/100),0),"---")</f>
        <v>---</v>
      </c>
      <c r="X286" s="50" t="str">
        <f>IFERROR(IF(INDEX('اطلاعات دوره'!A:Z,MATCH(G286,'اطلاعات دوره'!C:C,0),MATCH("گاز",'اطلاعات دوره'!$1:$1,0))="دارد",ROUND((U286+V286)*INDEX('تعرفه ها'!A:Z,MATCH("پیک فصلی گاز",'تعرفه ها'!$B:$B,0),MATCH(F286,'تعرفه ها'!$2:$2,0))/100,0),0),"---")</f>
        <v>---</v>
      </c>
      <c r="Y286" s="50" t="str">
        <f>IFERROR(ROUND(SUM(U286+V286+W286+X286)*INDEX('تعرفه ها'!A:Z,MATCH("مالیات گاز",'تعرفه ها'!$B:$B,0),MATCH(F286,'تعرفه ها'!$2:$2,0))/100,0),"---")</f>
        <v>---</v>
      </c>
      <c r="Z286" s="50" t="str">
        <f t="shared" si="46"/>
        <v>---</v>
      </c>
      <c r="AA286" s="50" t="str">
        <f t="shared" ref="AA286:AA349" si="50">IFERROR(IF(VLOOKUP(M286,N:AG,19,0)="شده",VLOOKUP(M286,N:AG,16,0),VLOOKUP(M286,N:AG,15,0)),"---")</f>
        <v>---</v>
      </c>
      <c r="AB286" s="50" t="str">
        <f t="shared" si="47"/>
        <v>---</v>
      </c>
      <c r="AC286" s="50" t="str">
        <f t="shared" si="48"/>
        <v>---</v>
      </c>
      <c r="AD286" s="153" t="str">
        <f t="shared" si="49"/>
        <v>---</v>
      </c>
      <c r="AF286" s="155" t="str">
        <f>IFERROR(IF(INDEX(پرداخت!A:AZ,MATCH(A286&amp;" - "&amp;"گاز",پرداخت!$B:$B,0),MATCH(G286,پرداخت!$1:$1,0))="نشده","نشده","شده"),"---")</f>
        <v>---</v>
      </c>
      <c r="AH286" s="144"/>
    </row>
    <row r="287" spans="1:34" ht="34.9" hidden="1" customHeight="1">
      <c r="A287" s="170"/>
      <c r="B287" s="47">
        <f>IFERROR(INDEX('اطلاعات انشعابات شرکتها'!A:BB,MATCH(A287,'اطلاعات انشعابات شرکتها'!A:A,0),MATCH(B$1,'اطلاعات انشعابات شرکتها'!$1:$1,0)),0)</f>
        <v>0</v>
      </c>
      <c r="C287" s="48">
        <f>IFERROR(INDEX('اطلاعات انشعابات شرکتها'!A:BB,MATCH(A287,'اطلاعات انشعابات شرکتها'!A:A,0),MATCH(C$1,'اطلاعات انشعابات شرکتها'!$1:$1,0)),0)</f>
        <v>0</v>
      </c>
      <c r="D287" s="45"/>
      <c r="E287" s="171"/>
      <c r="F287" s="170"/>
      <c r="G287" s="47" t="str">
        <f t="shared" si="41"/>
        <v>/</v>
      </c>
      <c r="H287" s="47">
        <f>IFERROR(INDEX('اطلاعات دوره'!A:Z,MATCH(G287,'اطلاعات دوره'!C:C,0),MATCH(H$1,'اطلاعات دوره'!$1:$1,0)),0)</f>
        <v>0</v>
      </c>
      <c r="I287" s="47">
        <f>IFERROR(INDEX('اطلاعات دوره'!A:Z,MATCH(G287,'اطلاعات دوره'!C:C,0),MATCH(I$1,'اطلاعات دوره'!$1:$1,0)),0)</f>
        <v>0</v>
      </c>
      <c r="J287" s="48">
        <f>IFERROR(INDEX('اطلاعات دوره'!A:Z,MATCH(G287,'اطلاعات دوره'!C:C,0),MATCH(J$1,'اطلاعات دوره'!$1:$1,0)),0)</f>
        <v>0</v>
      </c>
      <c r="K287" s="46"/>
      <c r="L287" s="158" t="str">
        <f>IFERROR(INDEX('اطلاعات دوره'!A:Z,MATCH(G287,'اطلاعات دوره'!C:C,0)-1,MATCH("عنوان",'اطلاعات دوره'!$1:$1,0)),"---")</f>
        <v>---</v>
      </c>
      <c r="M287" s="47" t="str">
        <f t="shared" si="42"/>
        <v>----</v>
      </c>
      <c r="N287" s="48" t="str">
        <f t="shared" si="43"/>
        <v>-/</v>
      </c>
      <c r="O287" s="45"/>
      <c r="P287" s="158">
        <f>IFERROR(INDEX('قرائت کنتور'!A:AZ,MATCH(A287&amp;"-"&amp;"گاز",'قرائت کنتور'!B:B,0),MATCH(L287,'قرائت کنتور'!$1:$1,0)),0)</f>
        <v>0</v>
      </c>
      <c r="Q287" s="47">
        <f>IFERROR(INDEX('قرائت کنتور'!A:AZ,MATCH(A287&amp;"-"&amp;"گاز",'قرائت کنتور'!B:B,0),MATCH(G287,'قرائت کنتور'!$1:$1,0)),0)</f>
        <v>0</v>
      </c>
      <c r="R287" s="47">
        <f t="shared" si="44"/>
        <v>0</v>
      </c>
      <c r="S287" s="45"/>
      <c r="T287" s="155" t="str">
        <f>IFERROR(INDEX('تعرفه ها'!A:Z,MATCH("بهای هر متر مکعب گاز مصرفی",'تعرفه ها'!$B:$B,0),MATCH(F287,'تعرفه ها'!$2:$2,0)),"---")</f>
        <v>---</v>
      </c>
      <c r="U287" s="50" t="str">
        <f t="shared" si="45"/>
        <v>---</v>
      </c>
      <c r="V287" s="50" t="str">
        <f>IFERROR(ROUND(R287*INDEX('تعرفه ها'!A:Z,MATCH("عوارض گاز به ازاء هر متر مکعب",'تعرفه ها'!$B:$B,0),MATCH(F287,'تعرفه ها'!$2:$2,0)),0),"---")</f>
        <v>---</v>
      </c>
      <c r="W287" s="50" t="str">
        <f>IFERROR(ROUND(((U287+V287)*INDEX('تعرفه ها'!A:Z,MATCH("هزینه نگهداری و تعمیرات شبکه گاز",'تعرفه ها'!$B:$B,0),MATCH(F287,'تعرفه ها'!$2:$2,0))/100),0),"---")</f>
        <v>---</v>
      </c>
      <c r="X287" s="50" t="str">
        <f>IFERROR(IF(INDEX('اطلاعات دوره'!A:Z,MATCH(G287,'اطلاعات دوره'!C:C,0),MATCH("گاز",'اطلاعات دوره'!$1:$1,0))="دارد",ROUND((U287+V287)*INDEX('تعرفه ها'!A:Z,MATCH("پیک فصلی گاز",'تعرفه ها'!$B:$B,0),MATCH(F287,'تعرفه ها'!$2:$2,0))/100,0),0),"---")</f>
        <v>---</v>
      </c>
      <c r="Y287" s="50" t="str">
        <f>IFERROR(ROUND(SUM(U287+V287+W287+X287)*INDEX('تعرفه ها'!A:Z,MATCH("مالیات گاز",'تعرفه ها'!$B:$B,0),MATCH(F287,'تعرفه ها'!$2:$2,0))/100,0),"---")</f>
        <v>---</v>
      </c>
      <c r="Z287" s="50" t="str">
        <f t="shared" si="46"/>
        <v>---</v>
      </c>
      <c r="AA287" s="50" t="str">
        <f t="shared" si="50"/>
        <v>---</v>
      </c>
      <c r="AB287" s="50" t="str">
        <f t="shared" si="47"/>
        <v>---</v>
      </c>
      <c r="AC287" s="50" t="str">
        <f t="shared" si="48"/>
        <v>---</v>
      </c>
      <c r="AD287" s="153" t="str">
        <f t="shared" si="49"/>
        <v>---</v>
      </c>
      <c r="AF287" s="155" t="str">
        <f>IFERROR(IF(INDEX(پرداخت!A:AZ,MATCH(A287&amp;" - "&amp;"گاز",پرداخت!$B:$B,0),MATCH(G287,پرداخت!$1:$1,0))="نشده","نشده","شده"),"---")</f>
        <v>---</v>
      </c>
      <c r="AH287" s="144"/>
    </row>
    <row r="288" spans="1:34" ht="34.9" hidden="1" customHeight="1">
      <c r="A288" s="170"/>
      <c r="B288" s="47">
        <f>IFERROR(INDEX('اطلاعات انشعابات شرکتها'!A:BB,MATCH(A288,'اطلاعات انشعابات شرکتها'!A:A,0),MATCH(B$1,'اطلاعات انشعابات شرکتها'!$1:$1,0)),0)</f>
        <v>0</v>
      </c>
      <c r="C288" s="48">
        <f>IFERROR(INDEX('اطلاعات انشعابات شرکتها'!A:BB,MATCH(A288,'اطلاعات انشعابات شرکتها'!A:A,0),MATCH(C$1,'اطلاعات انشعابات شرکتها'!$1:$1,0)),0)</f>
        <v>0</v>
      </c>
      <c r="D288" s="45"/>
      <c r="E288" s="171"/>
      <c r="F288" s="170"/>
      <c r="G288" s="47" t="str">
        <f t="shared" si="41"/>
        <v>/</v>
      </c>
      <c r="H288" s="47">
        <f>IFERROR(INDEX('اطلاعات دوره'!A:Z,MATCH(G288,'اطلاعات دوره'!C:C,0),MATCH(H$1,'اطلاعات دوره'!$1:$1,0)),0)</f>
        <v>0</v>
      </c>
      <c r="I288" s="47">
        <f>IFERROR(INDEX('اطلاعات دوره'!A:Z,MATCH(G288,'اطلاعات دوره'!C:C,0),MATCH(I$1,'اطلاعات دوره'!$1:$1,0)),0)</f>
        <v>0</v>
      </c>
      <c r="J288" s="48">
        <f>IFERROR(INDEX('اطلاعات دوره'!A:Z,MATCH(G288,'اطلاعات دوره'!C:C,0),MATCH(J$1,'اطلاعات دوره'!$1:$1,0)),0)</f>
        <v>0</v>
      </c>
      <c r="K288" s="46"/>
      <c r="L288" s="158" t="str">
        <f>IFERROR(INDEX('اطلاعات دوره'!A:Z,MATCH(G288,'اطلاعات دوره'!C:C,0)-1,MATCH("عنوان",'اطلاعات دوره'!$1:$1,0)),"---")</f>
        <v>---</v>
      </c>
      <c r="M288" s="47" t="str">
        <f t="shared" si="42"/>
        <v>----</v>
      </c>
      <c r="N288" s="48" t="str">
        <f t="shared" si="43"/>
        <v>-/</v>
      </c>
      <c r="O288" s="45"/>
      <c r="P288" s="158">
        <f>IFERROR(INDEX('قرائت کنتور'!A:AZ,MATCH(A288&amp;"-"&amp;"گاز",'قرائت کنتور'!B:B,0),MATCH(L288,'قرائت کنتور'!$1:$1,0)),0)</f>
        <v>0</v>
      </c>
      <c r="Q288" s="47">
        <f>IFERROR(INDEX('قرائت کنتور'!A:AZ,MATCH(A288&amp;"-"&amp;"گاز",'قرائت کنتور'!B:B,0),MATCH(G288,'قرائت کنتور'!$1:$1,0)),0)</f>
        <v>0</v>
      </c>
      <c r="R288" s="47">
        <f t="shared" si="44"/>
        <v>0</v>
      </c>
      <c r="S288" s="45"/>
      <c r="T288" s="155" t="str">
        <f>IFERROR(INDEX('تعرفه ها'!A:Z,MATCH("بهای هر متر مکعب گاز مصرفی",'تعرفه ها'!$B:$B,0),MATCH(F288,'تعرفه ها'!$2:$2,0)),"---")</f>
        <v>---</v>
      </c>
      <c r="U288" s="50" t="str">
        <f t="shared" si="45"/>
        <v>---</v>
      </c>
      <c r="V288" s="50" t="str">
        <f>IFERROR(ROUND(R288*INDEX('تعرفه ها'!A:Z,MATCH("عوارض گاز به ازاء هر متر مکعب",'تعرفه ها'!$B:$B,0),MATCH(F288,'تعرفه ها'!$2:$2,0)),0),"---")</f>
        <v>---</v>
      </c>
      <c r="W288" s="50" t="str">
        <f>IFERROR(ROUND(((U288+V288)*INDEX('تعرفه ها'!A:Z,MATCH("هزینه نگهداری و تعمیرات شبکه گاز",'تعرفه ها'!$B:$B,0),MATCH(F288,'تعرفه ها'!$2:$2,0))/100),0),"---")</f>
        <v>---</v>
      </c>
      <c r="X288" s="50" t="str">
        <f>IFERROR(IF(INDEX('اطلاعات دوره'!A:Z,MATCH(G288,'اطلاعات دوره'!C:C,0),MATCH("گاز",'اطلاعات دوره'!$1:$1,0))="دارد",ROUND((U288+V288)*INDEX('تعرفه ها'!A:Z,MATCH("پیک فصلی گاز",'تعرفه ها'!$B:$B,0),MATCH(F288,'تعرفه ها'!$2:$2,0))/100,0),0),"---")</f>
        <v>---</v>
      </c>
      <c r="Y288" s="50" t="str">
        <f>IFERROR(ROUND(SUM(U288+V288+W288+X288)*INDEX('تعرفه ها'!A:Z,MATCH("مالیات گاز",'تعرفه ها'!$B:$B,0),MATCH(F288,'تعرفه ها'!$2:$2,0))/100,0),"---")</f>
        <v>---</v>
      </c>
      <c r="Z288" s="50" t="str">
        <f t="shared" si="46"/>
        <v>---</v>
      </c>
      <c r="AA288" s="50" t="str">
        <f t="shared" si="50"/>
        <v>---</v>
      </c>
      <c r="AB288" s="50" t="str">
        <f t="shared" si="47"/>
        <v>---</v>
      </c>
      <c r="AC288" s="50" t="str">
        <f t="shared" si="48"/>
        <v>---</v>
      </c>
      <c r="AD288" s="153" t="str">
        <f t="shared" si="49"/>
        <v>---</v>
      </c>
      <c r="AF288" s="155" t="str">
        <f>IFERROR(IF(INDEX(پرداخت!A:AZ,MATCH(A288&amp;" - "&amp;"گاز",پرداخت!$B:$B,0),MATCH(G288,پرداخت!$1:$1,0))="نشده","نشده","شده"),"---")</f>
        <v>---</v>
      </c>
      <c r="AH288" s="144"/>
    </row>
    <row r="289" spans="1:34" ht="34.9" hidden="1" customHeight="1">
      <c r="A289" s="170"/>
      <c r="B289" s="47">
        <f>IFERROR(INDEX('اطلاعات انشعابات شرکتها'!A:BB,MATCH(A289,'اطلاعات انشعابات شرکتها'!A:A,0),MATCH(B$1,'اطلاعات انشعابات شرکتها'!$1:$1,0)),0)</f>
        <v>0</v>
      </c>
      <c r="C289" s="48">
        <f>IFERROR(INDEX('اطلاعات انشعابات شرکتها'!A:BB,MATCH(A289,'اطلاعات انشعابات شرکتها'!A:A,0),MATCH(C$1,'اطلاعات انشعابات شرکتها'!$1:$1,0)),0)</f>
        <v>0</v>
      </c>
      <c r="D289" s="45"/>
      <c r="E289" s="171"/>
      <c r="F289" s="170"/>
      <c r="G289" s="47" t="str">
        <f t="shared" si="41"/>
        <v>/</v>
      </c>
      <c r="H289" s="47">
        <f>IFERROR(INDEX('اطلاعات دوره'!A:Z,MATCH(G289,'اطلاعات دوره'!C:C,0),MATCH(H$1,'اطلاعات دوره'!$1:$1,0)),0)</f>
        <v>0</v>
      </c>
      <c r="I289" s="47">
        <f>IFERROR(INDEX('اطلاعات دوره'!A:Z,MATCH(G289,'اطلاعات دوره'!C:C,0),MATCH(I$1,'اطلاعات دوره'!$1:$1,0)),0)</f>
        <v>0</v>
      </c>
      <c r="J289" s="48">
        <f>IFERROR(INDEX('اطلاعات دوره'!A:Z,MATCH(G289,'اطلاعات دوره'!C:C,0),MATCH(J$1,'اطلاعات دوره'!$1:$1,0)),0)</f>
        <v>0</v>
      </c>
      <c r="K289" s="46"/>
      <c r="L289" s="158" t="str">
        <f>IFERROR(INDEX('اطلاعات دوره'!A:Z,MATCH(G289,'اطلاعات دوره'!C:C,0)-1,MATCH("عنوان",'اطلاعات دوره'!$1:$1,0)),"---")</f>
        <v>---</v>
      </c>
      <c r="M289" s="47" t="str">
        <f t="shared" si="42"/>
        <v>----</v>
      </c>
      <c r="N289" s="48" t="str">
        <f t="shared" si="43"/>
        <v>-/</v>
      </c>
      <c r="O289" s="45"/>
      <c r="P289" s="158">
        <f>IFERROR(INDEX('قرائت کنتور'!A:AZ,MATCH(A289&amp;"-"&amp;"گاز",'قرائت کنتور'!B:B,0),MATCH(L289,'قرائت کنتور'!$1:$1,0)),0)</f>
        <v>0</v>
      </c>
      <c r="Q289" s="47">
        <f>IFERROR(INDEX('قرائت کنتور'!A:AZ,MATCH(A289&amp;"-"&amp;"گاز",'قرائت کنتور'!B:B,0),MATCH(G289,'قرائت کنتور'!$1:$1,0)),0)</f>
        <v>0</v>
      </c>
      <c r="R289" s="47">
        <f t="shared" si="44"/>
        <v>0</v>
      </c>
      <c r="S289" s="45"/>
      <c r="T289" s="155" t="str">
        <f>IFERROR(INDEX('تعرفه ها'!A:Z,MATCH("بهای هر متر مکعب گاز مصرفی",'تعرفه ها'!$B:$B,0),MATCH(F289,'تعرفه ها'!$2:$2,0)),"---")</f>
        <v>---</v>
      </c>
      <c r="U289" s="50" t="str">
        <f t="shared" si="45"/>
        <v>---</v>
      </c>
      <c r="V289" s="50" t="str">
        <f>IFERROR(ROUND(R289*INDEX('تعرفه ها'!A:Z,MATCH("عوارض گاز به ازاء هر متر مکعب",'تعرفه ها'!$B:$B,0),MATCH(F289,'تعرفه ها'!$2:$2,0)),0),"---")</f>
        <v>---</v>
      </c>
      <c r="W289" s="50" t="str">
        <f>IFERROR(ROUND(((U289+V289)*INDEX('تعرفه ها'!A:Z,MATCH("هزینه نگهداری و تعمیرات شبکه گاز",'تعرفه ها'!$B:$B,0),MATCH(F289,'تعرفه ها'!$2:$2,0))/100),0),"---")</f>
        <v>---</v>
      </c>
      <c r="X289" s="50" t="str">
        <f>IFERROR(IF(INDEX('اطلاعات دوره'!A:Z,MATCH(G289,'اطلاعات دوره'!C:C,0),MATCH("گاز",'اطلاعات دوره'!$1:$1,0))="دارد",ROUND((U289+V289)*INDEX('تعرفه ها'!A:Z,MATCH("پیک فصلی گاز",'تعرفه ها'!$B:$B,0),MATCH(F289,'تعرفه ها'!$2:$2,0))/100,0),0),"---")</f>
        <v>---</v>
      </c>
      <c r="Y289" s="50" t="str">
        <f>IFERROR(ROUND(SUM(U289+V289+W289+X289)*INDEX('تعرفه ها'!A:Z,MATCH("مالیات گاز",'تعرفه ها'!$B:$B,0),MATCH(F289,'تعرفه ها'!$2:$2,0))/100,0),"---")</f>
        <v>---</v>
      </c>
      <c r="Z289" s="50" t="str">
        <f t="shared" si="46"/>
        <v>---</v>
      </c>
      <c r="AA289" s="50" t="str">
        <f t="shared" si="50"/>
        <v>---</v>
      </c>
      <c r="AB289" s="50" t="str">
        <f t="shared" si="47"/>
        <v>---</v>
      </c>
      <c r="AC289" s="50" t="str">
        <f t="shared" si="48"/>
        <v>---</v>
      </c>
      <c r="AD289" s="153" t="str">
        <f t="shared" si="49"/>
        <v>---</v>
      </c>
      <c r="AF289" s="155" t="str">
        <f>IFERROR(IF(INDEX(پرداخت!A:AZ,MATCH(A289&amp;" - "&amp;"گاز",پرداخت!$B:$B,0),MATCH(G289,پرداخت!$1:$1,0))="نشده","نشده","شده"),"---")</f>
        <v>---</v>
      </c>
      <c r="AH289" s="144"/>
    </row>
    <row r="290" spans="1:34" ht="34.9" hidden="1" customHeight="1">
      <c r="A290" s="170"/>
      <c r="B290" s="47">
        <f>IFERROR(INDEX('اطلاعات انشعابات شرکتها'!A:BB,MATCH(A290,'اطلاعات انشعابات شرکتها'!A:A,0),MATCH(B$1,'اطلاعات انشعابات شرکتها'!$1:$1,0)),0)</f>
        <v>0</v>
      </c>
      <c r="C290" s="48">
        <f>IFERROR(INDEX('اطلاعات انشعابات شرکتها'!A:BB,MATCH(A290,'اطلاعات انشعابات شرکتها'!A:A,0),MATCH(C$1,'اطلاعات انشعابات شرکتها'!$1:$1,0)),0)</f>
        <v>0</v>
      </c>
      <c r="D290" s="45"/>
      <c r="E290" s="171"/>
      <c r="F290" s="170"/>
      <c r="G290" s="47" t="str">
        <f t="shared" si="41"/>
        <v>/</v>
      </c>
      <c r="H290" s="47">
        <f>IFERROR(INDEX('اطلاعات دوره'!A:Z,MATCH(G290,'اطلاعات دوره'!C:C,0),MATCH(H$1,'اطلاعات دوره'!$1:$1,0)),0)</f>
        <v>0</v>
      </c>
      <c r="I290" s="47">
        <f>IFERROR(INDEX('اطلاعات دوره'!A:Z,MATCH(G290,'اطلاعات دوره'!C:C,0),MATCH(I$1,'اطلاعات دوره'!$1:$1,0)),0)</f>
        <v>0</v>
      </c>
      <c r="J290" s="48">
        <f>IFERROR(INDEX('اطلاعات دوره'!A:Z,MATCH(G290,'اطلاعات دوره'!C:C,0),MATCH(J$1,'اطلاعات دوره'!$1:$1,0)),0)</f>
        <v>0</v>
      </c>
      <c r="K290" s="46"/>
      <c r="L290" s="158" t="str">
        <f>IFERROR(INDEX('اطلاعات دوره'!A:Z,MATCH(G290,'اطلاعات دوره'!C:C,0)-1,MATCH("عنوان",'اطلاعات دوره'!$1:$1,0)),"---")</f>
        <v>---</v>
      </c>
      <c r="M290" s="47" t="str">
        <f t="shared" si="42"/>
        <v>----</v>
      </c>
      <c r="N290" s="48" t="str">
        <f t="shared" si="43"/>
        <v>-/</v>
      </c>
      <c r="O290" s="45"/>
      <c r="P290" s="158">
        <f>IFERROR(INDEX('قرائت کنتور'!A:AZ,MATCH(A290&amp;"-"&amp;"گاز",'قرائت کنتور'!B:B,0),MATCH(L290,'قرائت کنتور'!$1:$1,0)),0)</f>
        <v>0</v>
      </c>
      <c r="Q290" s="47">
        <f>IFERROR(INDEX('قرائت کنتور'!A:AZ,MATCH(A290&amp;"-"&amp;"گاز",'قرائت کنتور'!B:B,0),MATCH(G290,'قرائت کنتور'!$1:$1,0)),0)</f>
        <v>0</v>
      </c>
      <c r="R290" s="47">
        <f t="shared" si="44"/>
        <v>0</v>
      </c>
      <c r="S290" s="45"/>
      <c r="T290" s="155" t="str">
        <f>IFERROR(INDEX('تعرفه ها'!A:Z,MATCH("بهای هر متر مکعب گاز مصرفی",'تعرفه ها'!$B:$B,0),MATCH(F290,'تعرفه ها'!$2:$2,0)),"---")</f>
        <v>---</v>
      </c>
      <c r="U290" s="50" t="str">
        <f t="shared" si="45"/>
        <v>---</v>
      </c>
      <c r="V290" s="50" t="str">
        <f>IFERROR(ROUND(R290*INDEX('تعرفه ها'!A:Z,MATCH("عوارض گاز به ازاء هر متر مکعب",'تعرفه ها'!$B:$B,0),MATCH(F290,'تعرفه ها'!$2:$2,0)),0),"---")</f>
        <v>---</v>
      </c>
      <c r="W290" s="50" t="str">
        <f>IFERROR(ROUND(((U290+V290)*INDEX('تعرفه ها'!A:Z,MATCH("هزینه نگهداری و تعمیرات شبکه گاز",'تعرفه ها'!$B:$B,0),MATCH(F290,'تعرفه ها'!$2:$2,0))/100),0),"---")</f>
        <v>---</v>
      </c>
      <c r="X290" s="50" t="str">
        <f>IFERROR(IF(INDEX('اطلاعات دوره'!A:Z,MATCH(G290,'اطلاعات دوره'!C:C,0),MATCH("گاز",'اطلاعات دوره'!$1:$1,0))="دارد",ROUND((U290+V290)*INDEX('تعرفه ها'!A:Z,MATCH("پیک فصلی گاز",'تعرفه ها'!$B:$B,0),MATCH(F290,'تعرفه ها'!$2:$2,0))/100,0),0),"---")</f>
        <v>---</v>
      </c>
      <c r="Y290" s="50" t="str">
        <f>IFERROR(ROUND(SUM(U290+V290+W290+X290)*INDEX('تعرفه ها'!A:Z,MATCH("مالیات گاز",'تعرفه ها'!$B:$B,0),MATCH(F290,'تعرفه ها'!$2:$2,0))/100,0),"---")</f>
        <v>---</v>
      </c>
      <c r="Z290" s="50" t="str">
        <f t="shared" si="46"/>
        <v>---</v>
      </c>
      <c r="AA290" s="50" t="str">
        <f t="shared" si="50"/>
        <v>---</v>
      </c>
      <c r="AB290" s="50" t="str">
        <f t="shared" si="47"/>
        <v>---</v>
      </c>
      <c r="AC290" s="50" t="str">
        <f t="shared" si="48"/>
        <v>---</v>
      </c>
      <c r="AD290" s="153" t="str">
        <f t="shared" si="49"/>
        <v>---</v>
      </c>
      <c r="AF290" s="155" t="str">
        <f>IFERROR(IF(INDEX(پرداخت!A:AZ,MATCH(A290&amp;" - "&amp;"گاز",پرداخت!$B:$B,0),MATCH(G290,پرداخت!$1:$1,0))="نشده","نشده","شده"),"---")</f>
        <v>---</v>
      </c>
      <c r="AH290" s="144"/>
    </row>
    <row r="291" spans="1:34" ht="34.9" hidden="1" customHeight="1">
      <c r="A291" s="170"/>
      <c r="B291" s="47">
        <f>IFERROR(INDEX('اطلاعات انشعابات شرکتها'!A:BB,MATCH(A291,'اطلاعات انشعابات شرکتها'!A:A,0),MATCH(B$1,'اطلاعات انشعابات شرکتها'!$1:$1,0)),0)</f>
        <v>0</v>
      </c>
      <c r="C291" s="48">
        <f>IFERROR(INDEX('اطلاعات انشعابات شرکتها'!A:BB,MATCH(A291,'اطلاعات انشعابات شرکتها'!A:A,0),MATCH(C$1,'اطلاعات انشعابات شرکتها'!$1:$1,0)),0)</f>
        <v>0</v>
      </c>
      <c r="D291" s="45"/>
      <c r="E291" s="171"/>
      <c r="F291" s="170"/>
      <c r="G291" s="47" t="str">
        <f t="shared" si="41"/>
        <v>/</v>
      </c>
      <c r="H291" s="47">
        <f>IFERROR(INDEX('اطلاعات دوره'!A:Z,MATCH(G291,'اطلاعات دوره'!C:C,0),MATCH(H$1,'اطلاعات دوره'!$1:$1,0)),0)</f>
        <v>0</v>
      </c>
      <c r="I291" s="47">
        <f>IFERROR(INDEX('اطلاعات دوره'!A:Z,MATCH(G291,'اطلاعات دوره'!C:C,0),MATCH(I$1,'اطلاعات دوره'!$1:$1,0)),0)</f>
        <v>0</v>
      </c>
      <c r="J291" s="48">
        <f>IFERROR(INDEX('اطلاعات دوره'!A:Z,MATCH(G291,'اطلاعات دوره'!C:C,0),MATCH(J$1,'اطلاعات دوره'!$1:$1,0)),0)</f>
        <v>0</v>
      </c>
      <c r="K291" s="46"/>
      <c r="L291" s="158" t="str">
        <f>IFERROR(INDEX('اطلاعات دوره'!A:Z,MATCH(G291,'اطلاعات دوره'!C:C,0)-1,MATCH("عنوان",'اطلاعات دوره'!$1:$1,0)),"---")</f>
        <v>---</v>
      </c>
      <c r="M291" s="47" t="str">
        <f t="shared" si="42"/>
        <v>----</v>
      </c>
      <c r="N291" s="48" t="str">
        <f t="shared" si="43"/>
        <v>-/</v>
      </c>
      <c r="O291" s="45"/>
      <c r="P291" s="158">
        <f>IFERROR(INDEX('قرائت کنتور'!A:AZ,MATCH(A291&amp;"-"&amp;"گاز",'قرائت کنتور'!B:B,0),MATCH(L291,'قرائت کنتور'!$1:$1,0)),0)</f>
        <v>0</v>
      </c>
      <c r="Q291" s="47">
        <f>IFERROR(INDEX('قرائت کنتور'!A:AZ,MATCH(A291&amp;"-"&amp;"گاز",'قرائت کنتور'!B:B,0),MATCH(G291,'قرائت کنتور'!$1:$1,0)),0)</f>
        <v>0</v>
      </c>
      <c r="R291" s="47">
        <f t="shared" si="44"/>
        <v>0</v>
      </c>
      <c r="S291" s="45"/>
      <c r="T291" s="155" t="str">
        <f>IFERROR(INDEX('تعرفه ها'!A:Z,MATCH("بهای هر متر مکعب گاز مصرفی",'تعرفه ها'!$B:$B,0),MATCH(F291,'تعرفه ها'!$2:$2,0)),"---")</f>
        <v>---</v>
      </c>
      <c r="U291" s="50" t="str">
        <f t="shared" si="45"/>
        <v>---</v>
      </c>
      <c r="V291" s="50" t="str">
        <f>IFERROR(ROUND(R291*INDEX('تعرفه ها'!A:Z,MATCH("عوارض گاز به ازاء هر متر مکعب",'تعرفه ها'!$B:$B,0),MATCH(F291,'تعرفه ها'!$2:$2,0)),0),"---")</f>
        <v>---</v>
      </c>
      <c r="W291" s="50" t="str">
        <f>IFERROR(ROUND(((U291+V291)*INDEX('تعرفه ها'!A:Z,MATCH("هزینه نگهداری و تعمیرات شبکه گاز",'تعرفه ها'!$B:$B,0),MATCH(F291,'تعرفه ها'!$2:$2,0))/100),0),"---")</f>
        <v>---</v>
      </c>
      <c r="X291" s="50" t="str">
        <f>IFERROR(IF(INDEX('اطلاعات دوره'!A:Z,MATCH(G291,'اطلاعات دوره'!C:C,0),MATCH("گاز",'اطلاعات دوره'!$1:$1,0))="دارد",ROUND((U291+V291)*INDEX('تعرفه ها'!A:Z,MATCH("پیک فصلی گاز",'تعرفه ها'!$B:$B,0),MATCH(F291,'تعرفه ها'!$2:$2,0))/100,0),0),"---")</f>
        <v>---</v>
      </c>
      <c r="Y291" s="50" t="str">
        <f>IFERROR(ROUND(SUM(U291+V291+W291+X291)*INDEX('تعرفه ها'!A:Z,MATCH("مالیات گاز",'تعرفه ها'!$B:$B,0),MATCH(F291,'تعرفه ها'!$2:$2,0))/100,0),"---")</f>
        <v>---</v>
      </c>
      <c r="Z291" s="50" t="str">
        <f t="shared" si="46"/>
        <v>---</v>
      </c>
      <c r="AA291" s="50" t="str">
        <f t="shared" si="50"/>
        <v>---</v>
      </c>
      <c r="AB291" s="50" t="str">
        <f t="shared" si="47"/>
        <v>---</v>
      </c>
      <c r="AC291" s="50" t="str">
        <f t="shared" si="48"/>
        <v>---</v>
      </c>
      <c r="AD291" s="153" t="str">
        <f t="shared" si="49"/>
        <v>---</v>
      </c>
      <c r="AF291" s="155" t="str">
        <f>IFERROR(IF(INDEX(پرداخت!A:AZ,MATCH(A291&amp;" - "&amp;"گاز",پرداخت!$B:$B,0),MATCH(G291,پرداخت!$1:$1,0))="نشده","نشده","شده"),"---")</f>
        <v>---</v>
      </c>
      <c r="AH291" s="144"/>
    </row>
    <row r="292" spans="1:34" ht="34.9" hidden="1" customHeight="1">
      <c r="A292" s="170"/>
      <c r="B292" s="47">
        <f>IFERROR(INDEX('اطلاعات انشعابات شرکتها'!A:BB,MATCH(A292,'اطلاعات انشعابات شرکتها'!A:A,0),MATCH(B$1,'اطلاعات انشعابات شرکتها'!$1:$1,0)),0)</f>
        <v>0</v>
      </c>
      <c r="C292" s="48">
        <f>IFERROR(INDEX('اطلاعات انشعابات شرکتها'!A:BB,MATCH(A292,'اطلاعات انشعابات شرکتها'!A:A,0),MATCH(C$1,'اطلاعات انشعابات شرکتها'!$1:$1,0)),0)</f>
        <v>0</v>
      </c>
      <c r="D292" s="45"/>
      <c r="E292" s="171"/>
      <c r="F292" s="170"/>
      <c r="G292" s="47" t="str">
        <f t="shared" si="41"/>
        <v>/</v>
      </c>
      <c r="H292" s="47">
        <f>IFERROR(INDEX('اطلاعات دوره'!A:Z,MATCH(G292,'اطلاعات دوره'!C:C,0),MATCH(H$1,'اطلاعات دوره'!$1:$1,0)),0)</f>
        <v>0</v>
      </c>
      <c r="I292" s="47">
        <f>IFERROR(INDEX('اطلاعات دوره'!A:Z,MATCH(G292,'اطلاعات دوره'!C:C,0),MATCH(I$1,'اطلاعات دوره'!$1:$1,0)),0)</f>
        <v>0</v>
      </c>
      <c r="J292" s="48">
        <f>IFERROR(INDEX('اطلاعات دوره'!A:Z,MATCH(G292,'اطلاعات دوره'!C:C,0),MATCH(J$1,'اطلاعات دوره'!$1:$1,0)),0)</f>
        <v>0</v>
      </c>
      <c r="K292" s="46"/>
      <c r="L292" s="158" t="str">
        <f>IFERROR(INDEX('اطلاعات دوره'!A:Z,MATCH(G292,'اطلاعات دوره'!C:C,0)-1,MATCH("عنوان",'اطلاعات دوره'!$1:$1,0)),"---")</f>
        <v>---</v>
      </c>
      <c r="M292" s="47" t="str">
        <f t="shared" si="42"/>
        <v>----</v>
      </c>
      <c r="N292" s="48" t="str">
        <f t="shared" si="43"/>
        <v>-/</v>
      </c>
      <c r="O292" s="45"/>
      <c r="P292" s="158">
        <f>IFERROR(INDEX('قرائت کنتور'!A:AZ,MATCH(A292&amp;"-"&amp;"گاز",'قرائت کنتور'!B:B,0),MATCH(L292,'قرائت کنتور'!$1:$1,0)),0)</f>
        <v>0</v>
      </c>
      <c r="Q292" s="47">
        <f>IFERROR(INDEX('قرائت کنتور'!A:AZ,MATCH(A292&amp;"-"&amp;"گاز",'قرائت کنتور'!B:B,0),MATCH(G292,'قرائت کنتور'!$1:$1,0)),0)</f>
        <v>0</v>
      </c>
      <c r="R292" s="47">
        <f t="shared" si="44"/>
        <v>0</v>
      </c>
      <c r="S292" s="45"/>
      <c r="T292" s="155" t="str">
        <f>IFERROR(INDEX('تعرفه ها'!A:Z,MATCH("بهای هر متر مکعب گاز مصرفی",'تعرفه ها'!$B:$B,0),MATCH(F292,'تعرفه ها'!$2:$2,0)),"---")</f>
        <v>---</v>
      </c>
      <c r="U292" s="50" t="str">
        <f t="shared" si="45"/>
        <v>---</v>
      </c>
      <c r="V292" s="50" t="str">
        <f>IFERROR(ROUND(R292*INDEX('تعرفه ها'!A:Z,MATCH("عوارض گاز به ازاء هر متر مکعب",'تعرفه ها'!$B:$B,0),MATCH(F292,'تعرفه ها'!$2:$2,0)),0),"---")</f>
        <v>---</v>
      </c>
      <c r="W292" s="50" t="str">
        <f>IFERROR(ROUND(((U292+V292)*INDEX('تعرفه ها'!A:Z,MATCH("هزینه نگهداری و تعمیرات شبکه گاز",'تعرفه ها'!$B:$B,0),MATCH(F292,'تعرفه ها'!$2:$2,0))/100),0),"---")</f>
        <v>---</v>
      </c>
      <c r="X292" s="50" t="str">
        <f>IFERROR(IF(INDEX('اطلاعات دوره'!A:Z,MATCH(G292,'اطلاعات دوره'!C:C,0),MATCH("گاز",'اطلاعات دوره'!$1:$1,0))="دارد",ROUND((U292+V292)*INDEX('تعرفه ها'!A:Z,MATCH("پیک فصلی گاز",'تعرفه ها'!$B:$B,0),MATCH(F292,'تعرفه ها'!$2:$2,0))/100,0),0),"---")</f>
        <v>---</v>
      </c>
      <c r="Y292" s="50" t="str">
        <f>IFERROR(ROUND(SUM(U292+V292+W292+X292)*INDEX('تعرفه ها'!A:Z,MATCH("مالیات گاز",'تعرفه ها'!$B:$B,0),MATCH(F292,'تعرفه ها'!$2:$2,0))/100,0),"---")</f>
        <v>---</v>
      </c>
      <c r="Z292" s="50" t="str">
        <f t="shared" si="46"/>
        <v>---</v>
      </c>
      <c r="AA292" s="50" t="str">
        <f t="shared" si="50"/>
        <v>---</v>
      </c>
      <c r="AB292" s="50" t="str">
        <f t="shared" si="47"/>
        <v>---</v>
      </c>
      <c r="AC292" s="50" t="str">
        <f t="shared" si="48"/>
        <v>---</v>
      </c>
      <c r="AD292" s="153" t="str">
        <f t="shared" si="49"/>
        <v>---</v>
      </c>
      <c r="AF292" s="155" t="str">
        <f>IFERROR(IF(INDEX(پرداخت!A:AZ,MATCH(A292&amp;" - "&amp;"گاز",پرداخت!$B:$B,0),MATCH(G292,پرداخت!$1:$1,0))="نشده","نشده","شده"),"---")</f>
        <v>---</v>
      </c>
      <c r="AH292" s="144"/>
    </row>
    <row r="293" spans="1:34" ht="34.9" hidden="1" customHeight="1">
      <c r="A293" s="170"/>
      <c r="B293" s="47">
        <f>IFERROR(INDEX('اطلاعات انشعابات شرکتها'!A:BB,MATCH(A293,'اطلاعات انشعابات شرکتها'!A:A,0),MATCH(B$1,'اطلاعات انشعابات شرکتها'!$1:$1,0)),0)</f>
        <v>0</v>
      </c>
      <c r="C293" s="48">
        <f>IFERROR(INDEX('اطلاعات انشعابات شرکتها'!A:BB,MATCH(A293,'اطلاعات انشعابات شرکتها'!A:A,0),MATCH(C$1,'اطلاعات انشعابات شرکتها'!$1:$1,0)),0)</f>
        <v>0</v>
      </c>
      <c r="D293" s="45"/>
      <c r="E293" s="171"/>
      <c r="F293" s="170"/>
      <c r="G293" s="47" t="str">
        <f t="shared" si="41"/>
        <v>/</v>
      </c>
      <c r="H293" s="47">
        <f>IFERROR(INDEX('اطلاعات دوره'!A:Z,MATCH(G293,'اطلاعات دوره'!C:C,0),MATCH(H$1,'اطلاعات دوره'!$1:$1,0)),0)</f>
        <v>0</v>
      </c>
      <c r="I293" s="47">
        <f>IFERROR(INDEX('اطلاعات دوره'!A:Z,MATCH(G293,'اطلاعات دوره'!C:C,0),MATCH(I$1,'اطلاعات دوره'!$1:$1,0)),0)</f>
        <v>0</v>
      </c>
      <c r="J293" s="48">
        <f>IFERROR(INDEX('اطلاعات دوره'!A:Z,MATCH(G293,'اطلاعات دوره'!C:C,0),MATCH(J$1,'اطلاعات دوره'!$1:$1,0)),0)</f>
        <v>0</v>
      </c>
      <c r="K293" s="46"/>
      <c r="L293" s="158" t="str">
        <f>IFERROR(INDEX('اطلاعات دوره'!A:Z,MATCH(G293,'اطلاعات دوره'!C:C,0)-1,MATCH("عنوان",'اطلاعات دوره'!$1:$1,0)),"---")</f>
        <v>---</v>
      </c>
      <c r="M293" s="47" t="str">
        <f t="shared" si="42"/>
        <v>----</v>
      </c>
      <c r="N293" s="48" t="str">
        <f t="shared" si="43"/>
        <v>-/</v>
      </c>
      <c r="O293" s="45"/>
      <c r="P293" s="158">
        <f>IFERROR(INDEX('قرائت کنتور'!A:AZ,MATCH(A293&amp;"-"&amp;"گاز",'قرائت کنتور'!B:B,0),MATCH(L293,'قرائت کنتور'!$1:$1,0)),0)</f>
        <v>0</v>
      </c>
      <c r="Q293" s="47">
        <f>IFERROR(INDEX('قرائت کنتور'!A:AZ,MATCH(A293&amp;"-"&amp;"گاز",'قرائت کنتور'!B:B,0),MATCH(G293,'قرائت کنتور'!$1:$1,0)),0)</f>
        <v>0</v>
      </c>
      <c r="R293" s="47">
        <f t="shared" si="44"/>
        <v>0</v>
      </c>
      <c r="S293" s="45"/>
      <c r="T293" s="155" t="str">
        <f>IFERROR(INDEX('تعرفه ها'!A:Z,MATCH("بهای هر متر مکعب گاز مصرفی",'تعرفه ها'!$B:$B,0),MATCH(F293,'تعرفه ها'!$2:$2,0)),"---")</f>
        <v>---</v>
      </c>
      <c r="U293" s="50" t="str">
        <f t="shared" si="45"/>
        <v>---</v>
      </c>
      <c r="V293" s="50" t="str">
        <f>IFERROR(ROUND(R293*INDEX('تعرفه ها'!A:Z,MATCH("عوارض گاز به ازاء هر متر مکعب",'تعرفه ها'!$B:$B,0),MATCH(F293,'تعرفه ها'!$2:$2,0)),0),"---")</f>
        <v>---</v>
      </c>
      <c r="W293" s="50" t="str">
        <f>IFERROR(ROUND(((U293+V293)*INDEX('تعرفه ها'!A:Z,MATCH("هزینه نگهداری و تعمیرات شبکه گاز",'تعرفه ها'!$B:$B,0),MATCH(F293,'تعرفه ها'!$2:$2,0))/100),0),"---")</f>
        <v>---</v>
      </c>
      <c r="X293" s="50" t="str">
        <f>IFERROR(IF(INDEX('اطلاعات دوره'!A:Z,MATCH(G293,'اطلاعات دوره'!C:C,0),MATCH("گاز",'اطلاعات دوره'!$1:$1,0))="دارد",ROUND((U293+V293)*INDEX('تعرفه ها'!A:Z,MATCH("پیک فصلی گاز",'تعرفه ها'!$B:$B,0),MATCH(F293,'تعرفه ها'!$2:$2,0))/100,0),0),"---")</f>
        <v>---</v>
      </c>
      <c r="Y293" s="50" t="str">
        <f>IFERROR(ROUND(SUM(U293+V293+W293+X293)*INDEX('تعرفه ها'!A:Z,MATCH("مالیات گاز",'تعرفه ها'!$B:$B,0),MATCH(F293,'تعرفه ها'!$2:$2,0))/100,0),"---")</f>
        <v>---</v>
      </c>
      <c r="Z293" s="50" t="str">
        <f t="shared" si="46"/>
        <v>---</v>
      </c>
      <c r="AA293" s="50" t="str">
        <f t="shared" si="50"/>
        <v>---</v>
      </c>
      <c r="AB293" s="50" t="str">
        <f t="shared" si="47"/>
        <v>---</v>
      </c>
      <c r="AC293" s="50" t="str">
        <f t="shared" si="48"/>
        <v>---</v>
      </c>
      <c r="AD293" s="153" t="str">
        <f t="shared" si="49"/>
        <v>---</v>
      </c>
      <c r="AF293" s="155" t="str">
        <f>IFERROR(IF(INDEX(پرداخت!A:AZ,MATCH(A293&amp;" - "&amp;"گاز",پرداخت!$B:$B,0),MATCH(G293,پرداخت!$1:$1,0))="نشده","نشده","شده"),"---")</f>
        <v>---</v>
      </c>
      <c r="AH293" s="144"/>
    </row>
    <row r="294" spans="1:34" ht="34.9" hidden="1" customHeight="1">
      <c r="A294" s="170"/>
      <c r="B294" s="47">
        <f>IFERROR(INDEX('اطلاعات انشعابات شرکتها'!A:BB,MATCH(A294,'اطلاعات انشعابات شرکتها'!A:A,0),MATCH(B$1,'اطلاعات انشعابات شرکتها'!$1:$1,0)),0)</f>
        <v>0</v>
      </c>
      <c r="C294" s="48">
        <f>IFERROR(INDEX('اطلاعات انشعابات شرکتها'!A:BB,MATCH(A294,'اطلاعات انشعابات شرکتها'!A:A,0),MATCH(C$1,'اطلاعات انشعابات شرکتها'!$1:$1,0)),0)</f>
        <v>0</v>
      </c>
      <c r="D294" s="45"/>
      <c r="E294" s="171"/>
      <c r="F294" s="170"/>
      <c r="G294" s="47" t="str">
        <f t="shared" si="41"/>
        <v>/</v>
      </c>
      <c r="H294" s="47">
        <f>IFERROR(INDEX('اطلاعات دوره'!A:Z,MATCH(G294,'اطلاعات دوره'!C:C,0),MATCH(H$1,'اطلاعات دوره'!$1:$1,0)),0)</f>
        <v>0</v>
      </c>
      <c r="I294" s="47">
        <f>IFERROR(INDEX('اطلاعات دوره'!A:Z,MATCH(G294,'اطلاعات دوره'!C:C,0),MATCH(I$1,'اطلاعات دوره'!$1:$1,0)),0)</f>
        <v>0</v>
      </c>
      <c r="J294" s="48">
        <f>IFERROR(INDEX('اطلاعات دوره'!A:Z,MATCH(G294,'اطلاعات دوره'!C:C,0),MATCH(J$1,'اطلاعات دوره'!$1:$1,0)),0)</f>
        <v>0</v>
      </c>
      <c r="K294" s="46"/>
      <c r="L294" s="158" t="str">
        <f>IFERROR(INDEX('اطلاعات دوره'!A:Z,MATCH(G294,'اطلاعات دوره'!C:C,0)-1,MATCH("عنوان",'اطلاعات دوره'!$1:$1,0)),"---")</f>
        <v>---</v>
      </c>
      <c r="M294" s="47" t="str">
        <f t="shared" si="42"/>
        <v>----</v>
      </c>
      <c r="N294" s="48" t="str">
        <f t="shared" si="43"/>
        <v>-/</v>
      </c>
      <c r="O294" s="45"/>
      <c r="P294" s="158">
        <f>IFERROR(INDEX('قرائت کنتور'!A:AZ,MATCH(A294&amp;"-"&amp;"گاز",'قرائت کنتور'!B:B,0),MATCH(L294,'قرائت کنتور'!$1:$1,0)),0)</f>
        <v>0</v>
      </c>
      <c r="Q294" s="47">
        <f>IFERROR(INDEX('قرائت کنتور'!A:AZ,MATCH(A294&amp;"-"&amp;"گاز",'قرائت کنتور'!B:B,0),MATCH(G294,'قرائت کنتور'!$1:$1,0)),0)</f>
        <v>0</v>
      </c>
      <c r="R294" s="47">
        <f t="shared" si="44"/>
        <v>0</v>
      </c>
      <c r="S294" s="45"/>
      <c r="T294" s="155" t="str">
        <f>IFERROR(INDEX('تعرفه ها'!A:Z,MATCH("بهای هر متر مکعب گاز مصرفی",'تعرفه ها'!$B:$B,0),MATCH(F294,'تعرفه ها'!$2:$2,0)),"---")</f>
        <v>---</v>
      </c>
      <c r="U294" s="50" t="str">
        <f t="shared" si="45"/>
        <v>---</v>
      </c>
      <c r="V294" s="50" t="str">
        <f>IFERROR(ROUND(R294*INDEX('تعرفه ها'!A:Z,MATCH("عوارض گاز به ازاء هر متر مکعب",'تعرفه ها'!$B:$B,0),MATCH(F294,'تعرفه ها'!$2:$2,0)),0),"---")</f>
        <v>---</v>
      </c>
      <c r="W294" s="50" t="str">
        <f>IFERROR(ROUND(((U294+V294)*INDEX('تعرفه ها'!A:Z,MATCH("هزینه نگهداری و تعمیرات شبکه گاز",'تعرفه ها'!$B:$B,0),MATCH(F294,'تعرفه ها'!$2:$2,0))/100),0),"---")</f>
        <v>---</v>
      </c>
      <c r="X294" s="50" t="str">
        <f>IFERROR(IF(INDEX('اطلاعات دوره'!A:Z,MATCH(G294,'اطلاعات دوره'!C:C,0),MATCH("گاز",'اطلاعات دوره'!$1:$1,0))="دارد",ROUND((U294+V294)*INDEX('تعرفه ها'!A:Z,MATCH("پیک فصلی گاز",'تعرفه ها'!$B:$B,0),MATCH(F294,'تعرفه ها'!$2:$2,0))/100,0),0),"---")</f>
        <v>---</v>
      </c>
      <c r="Y294" s="50" t="str">
        <f>IFERROR(ROUND(SUM(U294+V294+W294+X294)*INDEX('تعرفه ها'!A:Z,MATCH("مالیات گاز",'تعرفه ها'!$B:$B,0),MATCH(F294,'تعرفه ها'!$2:$2,0))/100,0),"---")</f>
        <v>---</v>
      </c>
      <c r="Z294" s="50" t="str">
        <f t="shared" si="46"/>
        <v>---</v>
      </c>
      <c r="AA294" s="50" t="str">
        <f t="shared" si="50"/>
        <v>---</v>
      </c>
      <c r="AB294" s="50" t="str">
        <f t="shared" si="47"/>
        <v>---</v>
      </c>
      <c r="AC294" s="50" t="str">
        <f t="shared" si="48"/>
        <v>---</v>
      </c>
      <c r="AD294" s="153" t="str">
        <f t="shared" si="49"/>
        <v>---</v>
      </c>
      <c r="AF294" s="155" t="str">
        <f>IFERROR(IF(INDEX(پرداخت!A:AZ,MATCH(A294&amp;" - "&amp;"گاز",پرداخت!$B:$B,0),MATCH(G294,پرداخت!$1:$1,0))="نشده","نشده","شده"),"---")</f>
        <v>---</v>
      </c>
      <c r="AH294" s="144"/>
    </row>
    <row r="295" spans="1:34" ht="34.9" hidden="1" customHeight="1">
      <c r="A295" s="170"/>
      <c r="B295" s="47">
        <f>IFERROR(INDEX('اطلاعات انشعابات شرکتها'!A:BB,MATCH(A295,'اطلاعات انشعابات شرکتها'!A:A,0),MATCH(B$1,'اطلاعات انشعابات شرکتها'!$1:$1,0)),0)</f>
        <v>0</v>
      </c>
      <c r="C295" s="48">
        <f>IFERROR(INDEX('اطلاعات انشعابات شرکتها'!A:BB,MATCH(A295,'اطلاعات انشعابات شرکتها'!A:A,0),MATCH(C$1,'اطلاعات انشعابات شرکتها'!$1:$1,0)),0)</f>
        <v>0</v>
      </c>
      <c r="D295" s="45"/>
      <c r="E295" s="171"/>
      <c r="F295" s="170"/>
      <c r="G295" s="47" t="str">
        <f t="shared" si="41"/>
        <v>/</v>
      </c>
      <c r="H295" s="47">
        <f>IFERROR(INDEX('اطلاعات دوره'!A:Z,MATCH(G295,'اطلاعات دوره'!C:C,0),MATCH(H$1,'اطلاعات دوره'!$1:$1,0)),0)</f>
        <v>0</v>
      </c>
      <c r="I295" s="47">
        <f>IFERROR(INDEX('اطلاعات دوره'!A:Z,MATCH(G295,'اطلاعات دوره'!C:C,0),MATCH(I$1,'اطلاعات دوره'!$1:$1,0)),0)</f>
        <v>0</v>
      </c>
      <c r="J295" s="48">
        <f>IFERROR(INDEX('اطلاعات دوره'!A:Z,MATCH(G295,'اطلاعات دوره'!C:C,0),MATCH(J$1,'اطلاعات دوره'!$1:$1,0)),0)</f>
        <v>0</v>
      </c>
      <c r="K295" s="46"/>
      <c r="L295" s="158" t="str">
        <f>IFERROR(INDEX('اطلاعات دوره'!A:Z,MATCH(G295,'اطلاعات دوره'!C:C,0)-1,MATCH("عنوان",'اطلاعات دوره'!$1:$1,0)),"---")</f>
        <v>---</v>
      </c>
      <c r="M295" s="47" t="str">
        <f t="shared" si="42"/>
        <v>----</v>
      </c>
      <c r="N295" s="48" t="str">
        <f t="shared" si="43"/>
        <v>-/</v>
      </c>
      <c r="O295" s="45"/>
      <c r="P295" s="158">
        <f>IFERROR(INDEX('قرائت کنتور'!A:AZ,MATCH(A295&amp;"-"&amp;"گاز",'قرائت کنتور'!B:B,0),MATCH(L295,'قرائت کنتور'!$1:$1,0)),0)</f>
        <v>0</v>
      </c>
      <c r="Q295" s="47">
        <f>IFERROR(INDEX('قرائت کنتور'!A:AZ,MATCH(A295&amp;"-"&amp;"گاز",'قرائت کنتور'!B:B,0),MATCH(G295,'قرائت کنتور'!$1:$1,0)),0)</f>
        <v>0</v>
      </c>
      <c r="R295" s="47">
        <f t="shared" si="44"/>
        <v>0</v>
      </c>
      <c r="S295" s="45"/>
      <c r="T295" s="155" t="str">
        <f>IFERROR(INDEX('تعرفه ها'!A:Z,MATCH("بهای هر متر مکعب گاز مصرفی",'تعرفه ها'!$B:$B,0),MATCH(F295,'تعرفه ها'!$2:$2,0)),"---")</f>
        <v>---</v>
      </c>
      <c r="U295" s="50" t="str">
        <f t="shared" si="45"/>
        <v>---</v>
      </c>
      <c r="V295" s="50" t="str">
        <f>IFERROR(ROUND(R295*INDEX('تعرفه ها'!A:Z,MATCH("عوارض گاز به ازاء هر متر مکعب",'تعرفه ها'!$B:$B,0),MATCH(F295,'تعرفه ها'!$2:$2,0)),0),"---")</f>
        <v>---</v>
      </c>
      <c r="W295" s="50" t="str">
        <f>IFERROR(ROUND(((U295+V295)*INDEX('تعرفه ها'!A:Z,MATCH("هزینه نگهداری و تعمیرات شبکه گاز",'تعرفه ها'!$B:$B,0),MATCH(F295,'تعرفه ها'!$2:$2,0))/100),0),"---")</f>
        <v>---</v>
      </c>
      <c r="X295" s="50" t="str">
        <f>IFERROR(IF(INDEX('اطلاعات دوره'!A:Z,MATCH(G295,'اطلاعات دوره'!C:C,0),MATCH("گاز",'اطلاعات دوره'!$1:$1,0))="دارد",ROUND((U295+V295)*INDEX('تعرفه ها'!A:Z,MATCH("پیک فصلی گاز",'تعرفه ها'!$B:$B,0),MATCH(F295,'تعرفه ها'!$2:$2,0))/100,0),0),"---")</f>
        <v>---</v>
      </c>
      <c r="Y295" s="50" t="str">
        <f>IFERROR(ROUND(SUM(U295+V295+W295+X295)*INDEX('تعرفه ها'!A:Z,MATCH("مالیات گاز",'تعرفه ها'!$B:$B,0),MATCH(F295,'تعرفه ها'!$2:$2,0))/100,0),"---")</f>
        <v>---</v>
      </c>
      <c r="Z295" s="50" t="str">
        <f t="shared" si="46"/>
        <v>---</v>
      </c>
      <c r="AA295" s="50" t="str">
        <f t="shared" si="50"/>
        <v>---</v>
      </c>
      <c r="AB295" s="50" t="str">
        <f t="shared" si="47"/>
        <v>---</v>
      </c>
      <c r="AC295" s="50" t="str">
        <f t="shared" si="48"/>
        <v>---</v>
      </c>
      <c r="AD295" s="153" t="str">
        <f t="shared" si="49"/>
        <v>---</v>
      </c>
      <c r="AF295" s="155" t="str">
        <f>IFERROR(IF(INDEX(پرداخت!A:AZ,MATCH(A295&amp;" - "&amp;"گاز",پرداخت!$B:$B,0),MATCH(G295,پرداخت!$1:$1,0))="نشده","نشده","شده"),"---")</f>
        <v>---</v>
      </c>
      <c r="AH295" s="144"/>
    </row>
    <row r="296" spans="1:34" ht="34.9" hidden="1" customHeight="1">
      <c r="A296" s="170"/>
      <c r="B296" s="47">
        <f>IFERROR(INDEX('اطلاعات انشعابات شرکتها'!A:BB,MATCH(A296,'اطلاعات انشعابات شرکتها'!A:A,0),MATCH(B$1,'اطلاعات انشعابات شرکتها'!$1:$1,0)),0)</f>
        <v>0</v>
      </c>
      <c r="C296" s="48">
        <f>IFERROR(INDEX('اطلاعات انشعابات شرکتها'!A:BB,MATCH(A296,'اطلاعات انشعابات شرکتها'!A:A,0),MATCH(C$1,'اطلاعات انشعابات شرکتها'!$1:$1,0)),0)</f>
        <v>0</v>
      </c>
      <c r="D296" s="45"/>
      <c r="E296" s="171"/>
      <c r="F296" s="170"/>
      <c r="G296" s="47" t="str">
        <f t="shared" si="41"/>
        <v>/</v>
      </c>
      <c r="H296" s="47">
        <f>IFERROR(INDEX('اطلاعات دوره'!A:Z,MATCH(G296,'اطلاعات دوره'!C:C,0),MATCH(H$1,'اطلاعات دوره'!$1:$1,0)),0)</f>
        <v>0</v>
      </c>
      <c r="I296" s="47">
        <f>IFERROR(INDEX('اطلاعات دوره'!A:Z,MATCH(G296,'اطلاعات دوره'!C:C,0),MATCH(I$1,'اطلاعات دوره'!$1:$1,0)),0)</f>
        <v>0</v>
      </c>
      <c r="J296" s="48">
        <f>IFERROR(INDEX('اطلاعات دوره'!A:Z,MATCH(G296,'اطلاعات دوره'!C:C,0),MATCH(J$1,'اطلاعات دوره'!$1:$1,0)),0)</f>
        <v>0</v>
      </c>
      <c r="K296" s="46"/>
      <c r="L296" s="158" t="str">
        <f>IFERROR(INDEX('اطلاعات دوره'!A:Z,MATCH(G296,'اطلاعات دوره'!C:C,0)-1,MATCH("عنوان",'اطلاعات دوره'!$1:$1,0)),"---")</f>
        <v>---</v>
      </c>
      <c r="M296" s="47" t="str">
        <f t="shared" si="42"/>
        <v>----</v>
      </c>
      <c r="N296" s="48" t="str">
        <f t="shared" si="43"/>
        <v>-/</v>
      </c>
      <c r="O296" s="45"/>
      <c r="P296" s="158">
        <f>IFERROR(INDEX('قرائت کنتور'!A:AZ,MATCH(A296&amp;"-"&amp;"گاز",'قرائت کنتور'!B:B,0),MATCH(L296,'قرائت کنتور'!$1:$1,0)),0)</f>
        <v>0</v>
      </c>
      <c r="Q296" s="47">
        <f>IFERROR(INDEX('قرائت کنتور'!A:AZ,MATCH(A296&amp;"-"&amp;"گاز",'قرائت کنتور'!B:B,0),MATCH(G296,'قرائت کنتور'!$1:$1,0)),0)</f>
        <v>0</v>
      </c>
      <c r="R296" s="47">
        <f t="shared" si="44"/>
        <v>0</v>
      </c>
      <c r="S296" s="45"/>
      <c r="T296" s="155" t="str">
        <f>IFERROR(INDEX('تعرفه ها'!A:Z,MATCH("بهای هر متر مکعب گاز مصرفی",'تعرفه ها'!$B:$B,0),MATCH(F296,'تعرفه ها'!$2:$2,0)),"---")</f>
        <v>---</v>
      </c>
      <c r="U296" s="50" t="str">
        <f t="shared" si="45"/>
        <v>---</v>
      </c>
      <c r="V296" s="50" t="str">
        <f>IFERROR(ROUND(R296*INDEX('تعرفه ها'!A:Z,MATCH("عوارض گاز به ازاء هر متر مکعب",'تعرفه ها'!$B:$B,0),MATCH(F296,'تعرفه ها'!$2:$2,0)),0),"---")</f>
        <v>---</v>
      </c>
      <c r="W296" s="50" t="str">
        <f>IFERROR(ROUND(((U296+V296)*INDEX('تعرفه ها'!A:Z,MATCH("هزینه نگهداری و تعمیرات شبکه گاز",'تعرفه ها'!$B:$B,0),MATCH(F296,'تعرفه ها'!$2:$2,0))/100),0),"---")</f>
        <v>---</v>
      </c>
      <c r="X296" s="50" t="str">
        <f>IFERROR(IF(INDEX('اطلاعات دوره'!A:Z,MATCH(G296,'اطلاعات دوره'!C:C,0),MATCH("گاز",'اطلاعات دوره'!$1:$1,0))="دارد",ROUND((U296+V296)*INDEX('تعرفه ها'!A:Z,MATCH("پیک فصلی گاز",'تعرفه ها'!$B:$B,0),MATCH(F296,'تعرفه ها'!$2:$2,0))/100,0),0),"---")</f>
        <v>---</v>
      </c>
      <c r="Y296" s="50" t="str">
        <f>IFERROR(ROUND(SUM(U296+V296+W296+X296)*INDEX('تعرفه ها'!A:Z,MATCH("مالیات گاز",'تعرفه ها'!$B:$B,0),MATCH(F296,'تعرفه ها'!$2:$2,0))/100,0),"---")</f>
        <v>---</v>
      </c>
      <c r="Z296" s="50" t="str">
        <f t="shared" si="46"/>
        <v>---</v>
      </c>
      <c r="AA296" s="50" t="str">
        <f t="shared" si="50"/>
        <v>---</v>
      </c>
      <c r="AB296" s="50" t="str">
        <f t="shared" si="47"/>
        <v>---</v>
      </c>
      <c r="AC296" s="50" t="str">
        <f t="shared" si="48"/>
        <v>---</v>
      </c>
      <c r="AD296" s="153" t="str">
        <f t="shared" si="49"/>
        <v>---</v>
      </c>
      <c r="AF296" s="155" t="str">
        <f>IFERROR(IF(INDEX(پرداخت!A:AZ,MATCH(A296&amp;" - "&amp;"گاز",پرداخت!$B:$B,0),MATCH(G296,پرداخت!$1:$1,0))="نشده","نشده","شده"),"---")</f>
        <v>---</v>
      </c>
      <c r="AH296" s="144"/>
    </row>
    <row r="297" spans="1:34" ht="34.9" hidden="1" customHeight="1">
      <c r="A297" s="170"/>
      <c r="B297" s="47">
        <f>IFERROR(INDEX('اطلاعات انشعابات شرکتها'!A:BB,MATCH(A297,'اطلاعات انشعابات شرکتها'!A:A,0),MATCH(B$1,'اطلاعات انشعابات شرکتها'!$1:$1,0)),0)</f>
        <v>0</v>
      </c>
      <c r="C297" s="48">
        <f>IFERROR(INDEX('اطلاعات انشعابات شرکتها'!A:BB,MATCH(A297,'اطلاعات انشعابات شرکتها'!A:A,0),MATCH(C$1,'اطلاعات انشعابات شرکتها'!$1:$1,0)),0)</f>
        <v>0</v>
      </c>
      <c r="D297" s="45"/>
      <c r="E297" s="171"/>
      <c r="F297" s="170"/>
      <c r="G297" s="47" t="str">
        <f t="shared" si="41"/>
        <v>/</v>
      </c>
      <c r="H297" s="47">
        <f>IFERROR(INDEX('اطلاعات دوره'!A:Z,MATCH(G297,'اطلاعات دوره'!C:C,0),MATCH(H$1,'اطلاعات دوره'!$1:$1,0)),0)</f>
        <v>0</v>
      </c>
      <c r="I297" s="47">
        <f>IFERROR(INDEX('اطلاعات دوره'!A:Z,MATCH(G297,'اطلاعات دوره'!C:C,0),MATCH(I$1,'اطلاعات دوره'!$1:$1,0)),0)</f>
        <v>0</v>
      </c>
      <c r="J297" s="48">
        <f>IFERROR(INDEX('اطلاعات دوره'!A:Z,MATCH(G297,'اطلاعات دوره'!C:C,0),MATCH(J$1,'اطلاعات دوره'!$1:$1,0)),0)</f>
        <v>0</v>
      </c>
      <c r="K297" s="46"/>
      <c r="L297" s="158" t="str">
        <f>IFERROR(INDEX('اطلاعات دوره'!A:Z,MATCH(G297,'اطلاعات دوره'!C:C,0)-1,MATCH("عنوان",'اطلاعات دوره'!$1:$1,0)),"---")</f>
        <v>---</v>
      </c>
      <c r="M297" s="47" t="str">
        <f t="shared" si="42"/>
        <v>----</v>
      </c>
      <c r="N297" s="48" t="str">
        <f t="shared" si="43"/>
        <v>-/</v>
      </c>
      <c r="O297" s="45"/>
      <c r="P297" s="158">
        <f>IFERROR(INDEX('قرائت کنتور'!A:AZ,MATCH(A297&amp;"-"&amp;"گاز",'قرائت کنتور'!B:B,0),MATCH(L297,'قرائت کنتور'!$1:$1,0)),0)</f>
        <v>0</v>
      </c>
      <c r="Q297" s="47">
        <f>IFERROR(INDEX('قرائت کنتور'!A:AZ,MATCH(A297&amp;"-"&amp;"گاز",'قرائت کنتور'!B:B,0),MATCH(G297,'قرائت کنتور'!$1:$1,0)),0)</f>
        <v>0</v>
      </c>
      <c r="R297" s="47">
        <f t="shared" si="44"/>
        <v>0</v>
      </c>
      <c r="S297" s="45"/>
      <c r="T297" s="155" t="str">
        <f>IFERROR(INDEX('تعرفه ها'!A:Z,MATCH("بهای هر متر مکعب گاز مصرفی",'تعرفه ها'!$B:$B,0),MATCH(F297,'تعرفه ها'!$2:$2,0)),"---")</f>
        <v>---</v>
      </c>
      <c r="U297" s="50" t="str">
        <f t="shared" si="45"/>
        <v>---</v>
      </c>
      <c r="V297" s="50" t="str">
        <f>IFERROR(ROUND(R297*INDEX('تعرفه ها'!A:Z,MATCH("عوارض گاز به ازاء هر متر مکعب",'تعرفه ها'!$B:$B,0),MATCH(F297,'تعرفه ها'!$2:$2,0)),0),"---")</f>
        <v>---</v>
      </c>
      <c r="W297" s="50" t="str">
        <f>IFERROR(ROUND(((U297+V297)*INDEX('تعرفه ها'!A:Z,MATCH("هزینه نگهداری و تعمیرات شبکه گاز",'تعرفه ها'!$B:$B,0),MATCH(F297,'تعرفه ها'!$2:$2,0))/100),0),"---")</f>
        <v>---</v>
      </c>
      <c r="X297" s="50" t="str">
        <f>IFERROR(IF(INDEX('اطلاعات دوره'!A:Z,MATCH(G297,'اطلاعات دوره'!C:C,0),MATCH("گاز",'اطلاعات دوره'!$1:$1,0))="دارد",ROUND((U297+V297)*INDEX('تعرفه ها'!A:Z,MATCH("پیک فصلی گاز",'تعرفه ها'!$B:$B,0),MATCH(F297,'تعرفه ها'!$2:$2,0))/100,0),0),"---")</f>
        <v>---</v>
      </c>
      <c r="Y297" s="50" t="str">
        <f>IFERROR(ROUND(SUM(U297+V297+W297+X297)*INDEX('تعرفه ها'!A:Z,MATCH("مالیات گاز",'تعرفه ها'!$B:$B,0),MATCH(F297,'تعرفه ها'!$2:$2,0))/100,0),"---")</f>
        <v>---</v>
      </c>
      <c r="Z297" s="50" t="str">
        <f t="shared" si="46"/>
        <v>---</v>
      </c>
      <c r="AA297" s="50" t="str">
        <f t="shared" si="50"/>
        <v>---</v>
      </c>
      <c r="AB297" s="50" t="str">
        <f t="shared" si="47"/>
        <v>---</v>
      </c>
      <c r="AC297" s="50" t="str">
        <f t="shared" si="48"/>
        <v>---</v>
      </c>
      <c r="AD297" s="153" t="str">
        <f t="shared" si="49"/>
        <v>---</v>
      </c>
      <c r="AF297" s="155" t="str">
        <f>IFERROR(IF(INDEX(پرداخت!A:AZ,MATCH(A297&amp;" - "&amp;"گاز",پرداخت!$B:$B,0),MATCH(G297,پرداخت!$1:$1,0))="نشده","نشده","شده"),"---")</f>
        <v>---</v>
      </c>
      <c r="AH297" s="144"/>
    </row>
    <row r="298" spans="1:34" ht="34.9" hidden="1" customHeight="1">
      <c r="A298" s="170"/>
      <c r="B298" s="47">
        <f>IFERROR(INDEX('اطلاعات انشعابات شرکتها'!A:BB,MATCH(A298,'اطلاعات انشعابات شرکتها'!A:A,0),MATCH(B$1,'اطلاعات انشعابات شرکتها'!$1:$1,0)),0)</f>
        <v>0</v>
      </c>
      <c r="C298" s="48">
        <f>IFERROR(INDEX('اطلاعات انشعابات شرکتها'!A:BB,MATCH(A298,'اطلاعات انشعابات شرکتها'!A:A,0),MATCH(C$1,'اطلاعات انشعابات شرکتها'!$1:$1,0)),0)</f>
        <v>0</v>
      </c>
      <c r="D298" s="45"/>
      <c r="E298" s="171"/>
      <c r="F298" s="170"/>
      <c r="G298" s="47" t="str">
        <f t="shared" si="41"/>
        <v>/</v>
      </c>
      <c r="H298" s="47">
        <f>IFERROR(INDEX('اطلاعات دوره'!A:Z,MATCH(G298,'اطلاعات دوره'!C:C,0),MATCH(H$1,'اطلاعات دوره'!$1:$1,0)),0)</f>
        <v>0</v>
      </c>
      <c r="I298" s="47">
        <f>IFERROR(INDEX('اطلاعات دوره'!A:Z,MATCH(G298,'اطلاعات دوره'!C:C,0),MATCH(I$1,'اطلاعات دوره'!$1:$1,0)),0)</f>
        <v>0</v>
      </c>
      <c r="J298" s="48">
        <f>IFERROR(INDEX('اطلاعات دوره'!A:Z,MATCH(G298,'اطلاعات دوره'!C:C,0),MATCH(J$1,'اطلاعات دوره'!$1:$1,0)),0)</f>
        <v>0</v>
      </c>
      <c r="K298" s="46"/>
      <c r="L298" s="158" t="str">
        <f>IFERROR(INDEX('اطلاعات دوره'!A:Z,MATCH(G298,'اطلاعات دوره'!C:C,0)-1,MATCH("عنوان",'اطلاعات دوره'!$1:$1,0)),"---")</f>
        <v>---</v>
      </c>
      <c r="M298" s="47" t="str">
        <f t="shared" si="42"/>
        <v>----</v>
      </c>
      <c r="N298" s="48" t="str">
        <f t="shared" si="43"/>
        <v>-/</v>
      </c>
      <c r="O298" s="45"/>
      <c r="P298" s="158">
        <f>IFERROR(INDEX('قرائت کنتور'!A:AZ,MATCH(A298&amp;"-"&amp;"گاز",'قرائت کنتور'!B:B,0),MATCH(L298,'قرائت کنتور'!$1:$1,0)),0)</f>
        <v>0</v>
      </c>
      <c r="Q298" s="47">
        <f>IFERROR(INDEX('قرائت کنتور'!A:AZ,MATCH(A298&amp;"-"&amp;"گاز",'قرائت کنتور'!B:B,0),MATCH(G298,'قرائت کنتور'!$1:$1,0)),0)</f>
        <v>0</v>
      </c>
      <c r="R298" s="47">
        <f t="shared" si="44"/>
        <v>0</v>
      </c>
      <c r="S298" s="45"/>
      <c r="T298" s="155" t="str">
        <f>IFERROR(INDEX('تعرفه ها'!A:Z,MATCH("بهای هر متر مکعب گاز مصرفی",'تعرفه ها'!$B:$B,0),MATCH(F298,'تعرفه ها'!$2:$2,0)),"---")</f>
        <v>---</v>
      </c>
      <c r="U298" s="50" t="str">
        <f t="shared" si="45"/>
        <v>---</v>
      </c>
      <c r="V298" s="50" t="str">
        <f>IFERROR(ROUND(R298*INDEX('تعرفه ها'!A:Z,MATCH("عوارض گاز به ازاء هر متر مکعب",'تعرفه ها'!$B:$B,0),MATCH(F298,'تعرفه ها'!$2:$2,0)),0),"---")</f>
        <v>---</v>
      </c>
      <c r="W298" s="50" t="str">
        <f>IFERROR(ROUND(((U298+V298)*INDEX('تعرفه ها'!A:Z,MATCH("هزینه نگهداری و تعمیرات شبکه گاز",'تعرفه ها'!$B:$B,0),MATCH(F298,'تعرفه ها'!$2:$2,0))/100),0),"---")</f>
        <v>---</v>
      </c>
      <c r="X298" s="50" t="str">
        <f>IFERROR(IF(INDEX('اطلاعات دوره'!A:Z,MATCH(G298,'اطلاعات دوره'!C:C,0),MATCH("گاز",'اطلاعات دوره'!$1:$1,0))="دارد",ROUND((U298+V298)*INDEX('تعرفه ها'!A:Z,MATCH("پیک فصلی گاز",'تعرفه ها'!$B:$B,0),MATCH(F298,'تعرفه ها'!$2:$2,0))/100,0),0),"---")</f>
        <v>---</v>
      </c>
      <c r="Y298" s="50" t="str">
        <f>IFERROR(ROUND(SUM(U298+V298+W298+X298)*INDEX('تعرفه ها'!A:Z,MATCH("مالیات گاز",'تعرفه ها'!$B:$B,0),MATCH(F298,'تعرفه ها'!$2:$2,0))/100,0),"---")</f>
        <v>---</v>
      </c>
      <c r="Z298" s="50" t="str">
        <f t="shared" si="46"/>
        <v>---</v>
      </c>
      <c r="AA298" s="50" t="str">
        <f t="shared" si="50"/>
        <v>---</v>
      </c>
      <c r="AB298" s="50" t="str">
        <f t="shared" si="47"/>
        <v>---</v>
      </c>
      <c r="AC298" s="50" t="str">
        <f t="shared" si="48"/>
        <v>---</v>
      </c>
      <c r="AD298" s="153" t="str">
        <f t="shared" si="49"/>
        <v>---</v>
      </c>
      <c r="AF298" s="155" t="str">
        <f>IFERROR(IF(INDEX(پرداخت!A:AZ,MATCH(A298&amp;" - "&amp;"گاز",پرداخت!$B:$B,0),MATCH(G298,پرداخت!$1:$1,0))="نشده","نشده","شده"),"---")</f>
        <v>---</v>
      </c>
      <c r="AH298" s="144"/>
    </row>
    <row r="299" spans="1:34" ht="34.9" hidden="1" customHeight="1">
      <c r="A299" s="170"/>
      <c r="B299" s="47">
        <f>IFERROR(INDEX('اطلاعات انشعابات شرکتها'!A:BB,MATCH(A299,'اطلاعات انشعابات شرکتها'!A:A,0),MATCH(B$1,'اطلاعات انشعابات شرکتها'!$1:$1,0)),0)</f>
        <v>0</v>
      </c>
      <c r="C299" s="48">
        <f>IFERROR(INDEX('اطلاعات انشعابات شرکتها'!A:BB,MATCH(A299,'اطلاعات انشعابات شرکتها'!A:A,0),MATCH(C$1,'اطلاعات انشعابات شرکتها'!$1:$1,0)),0)</f>
        <v>0</v>
      </c>
      <c r="D299" s="45"/>
      <c r="E299" s="171"/>
      <c r="F299" s="170"/>
      <c r="G299" s="47" t="str">
        <f t="shared" si="41"/>
        <v>/</v>
      </c>
      <c r="H299" s="47">
        <f>IFERROR(INDEX('اطلاعات دوره'!A:Z,MATCH(G299,'اطلاعات دوره'!C:C,0),MATCH(H$1,'اطلاعات دوره'!$1:$1,0)),0)</f>
        <v>0</v>
      </c>
      <c r="I299" s="47">
        <f>IFERROR(INDEX('اطلاعات دوره'!A:Z,MATCH(G299,'اطلاعات دوره'!C:C,0),MATCH(I$1,'اطلاعات دوره'!$1:$1,0)),0)</f>
        <v>0</v>
      </c>
      <c r="J299" s="48">
        <f>IFERROR(INDEX('اطلاعات دوره'!A:Z,MATCH(G299,'اطلاعات دوره'!C:C,0),MATCH(J$1,'اطلاعات دوره'!$1:$1,0)),0)</f>
        <v>0</v>
      </c>
      <c r="K299" s="46"/>
      <c r="L299" s="158" t="str">
        <f>IFERROR(INDEX('اطلاعات دوره'!A:Z,MATCH(G299,'اطلاعات دوره'!C:C,0)-1,MATCH("عنوان",'اطلاعات دوره'!$1:$1,0)),"---")</f>
        <v>---</v>
      </c>
      <c r="M299" s="47" t="str">
        <f t="shared" si="42"/>
        <v>----</v>
      </c>
      <c r="N299" s="48" t="str">
        <f t="shared" si="43"/>
        <v>-/</v>
      </c>
      <c r="O299" s="45"/>
      <c r="P299" s="158">
        <f>IFERROR(INDEX('قرائت کنتور'!A:AZ,MATCH(A299&amp;"-"&amp;"گاز",'قرائت کنتور'!B:B,0),MATCH(L299,'قرائت کنتور'!$1:$1,0)),0)</f>
        <v>0</v>
      </c>
      <c r="Q299" s="47">
        <f>IFERROR(INDEX('قرائت کنتور'!A:AZ,MATCH(A299&amp;"-"&amp;"گاز",'قرائت کنتور'!B:B,0),MATCH(G299,'قرائت کنتور'!$1:$1,0)),0)</f>
        <v>0</v>
      </c>
      <c r="R299" s="47">
        <f t="shared" si="44"/>
        <v>0</v>
      </c>
      <c r="S299" s="45"/>
      <c r="T299" s="155" t="str">
        <f>IFERROR(INDEX('تعرفه ها'!A:Z,MATCH("بهای هر متر مکعب گاز مصرفی",'تعرفه ها'!$B:$B,0),MATCH(F299,'تعرفه ها'!$2:$2,0)),"---")</f>
        <v>---</v>
      </c>
      <c r="U299" s="50" t="str">
        <f t="shared" si="45"/>
        <v>---</v>
      </c>
      <c r="V299" s="50" t="str">
        <f>IFERROR(ROUND(R299*INDEX('تعرفه ها'!A:Z,MATCH("عوارض گاز به ازاء هر متر مکعب",'تعرفه ها'!$B:$B,0),MATCH(F299,'تعرفه ها'!$2:$2,0)),0),"---")</f>
        <v>---</v>
      </c>
      <c r="W299" s="50" t="str">
        <f>IFERROR(ROUND(((U299+V299)*INDEX('تعرفه ها'!A:Z,MATCH("هزینه نگهداری و تعمیرات شبکه گاز",'تعرفه ها'!$B:$B,0),MATCH(F299,'تعرفه ها'!$2:$2,0))/100),0),"---")</f>
        <v>---</v>
      </c>
      <c r="X299" s="50" t="str">
        <f>IFERROR(IF(INDEX('اطلاعات دوره'!A:Z,MATCH(G299,'اطلاعات دوره'!C:C,0),MATCH("گاز",'اطلاعات دوره'!$1:$1,0))="دارد",ROUND((U299+V299)*INDEX('تعرفه ها'!A:Z,MATCH("پیک فصلی گاز",'تعرفه ها'!$B:$B,0),MATCH(F299,'تعرفه ها'!$2:$2,0))/100,0),0),"---")</f>
        <v>---</v>
      </c>
      <c r="Y299" s="50" t="str">
        <f>IFERROR(ROUND(SUM(U299+V299+W299+X299)*INDEX('تعرفه ها'!A:Z,MATCH("مالیات گاز",'تعرفه ها'!$B:$B,0),MATCH(F299,'تعرفه ها'!$2:$2,0))/100,0),"---")</f>
        <v>---</v>
      </c>
      <c r="Z299" s="50" t="str">
        <f t="shared" si="46"/>
        <v>---</v>
      </c>
      <c r="AA299" s="50" t="str">
        <f t="shared" si="50"/>
        <v>---</v>
      </c>
      <c r="AB299" s="50" t="str">
        <f t="shared" si="47"/>
        <v>---</v>
      </c>
      <c r="AC299" s="50" t="str">
        <f t="shared" si="48"/>
        <v>---</v>
      </c>
      <c r="AD299" s="153" t="str">
        <f t="shared" si="49"/>
        <v>---</v>
      </c>
      <c r="AF299" s="155" t="str">
        <f>IFERROR(IF(INDEX(پرداخت!A:AZ,MATCH(A299&amp;" - "&amp;"گاز",پرداخت!$B:$B,0),MATCH(G299,پرداخت!$1:$1,0))="نشده","نشده","شده"),"---")</f>
        <v>---</v>
      </c>
      <c r="AH299" s="144"/>
    </row>
    <row r="300" spans="1:34" ht="34.9" hidden="1" customHeight="1">
      <c r="A300" s="170"/>
      <c r="B300" s="47">
        <f>IFERROR(INDEX('اطلاعات انشعابات شرکتها'!A:BB,MATCH(A300,'اطلاعات انشعابات شرکتها'!A:A,0),MATCH(B$1,'اطلاعات انشعابات شرکتها'!$1:$1,0)),0)</f>
        <v>0</v>
      </c>
      <c r="C300" s="48">
        <f>IFERROR(INDEX('اطلاعات انشعابات شرکتها'!A:BB,MATCH(A300,'اطلاعات انشعابات شرکتها'!A:A,0),MATCH(C$1,'اطلاعات انشعابات شرکتها'!$1:$1,0)),0)</f>
        <v>0</v>
      </c>
      <c r="D300" s="45"/>
      <c r="E300" s="171"/>
      <c r="F300" s="170"/>
      <c r="G300" s="47" t="str">
        <f t="shared" si="41"/>
        <v>/</v>
      </c>
      <c r="H300" s="47">
        <f>IFERROR(INDEX('اطلاعات دوره'!A:Z,MATCH(G300,'اطلاعات دوره'!C:C,0),MATCH(H$1,'اطلاعات دوره'!$1:$1,0)),0)</f>
        <v>0</v>
      </c>
      <c r="I300" s="47">
        <f>IFERROR(INDEX('اطلاعات دوره'!A:Z,MATCH(G300,'اطلاعات دوره'!C:C,0),MATCH(I$1,'اطلاعات دوره'!$1:$1,0)),0)</f>
        <v>0</v>
      </c>
      <c r="J300" s="48">
        <f>IFERROR(INDEX('اطلاعات دوره'!A:Z,MATCH(G300,'اطلاعات دوره'!C:C,0),MATCH(J$1,'اطلاعات دوره'!$1:$1,0)),0)</f>
        <v>0</v>
      </c>
      <c r="K300" s="46"/>
      <c r="L300" s="158" t="str">
        <f>IFERROR(INDEX('اطلاعات دوره'!A:Z,MATCH(G300,'اطلاعات دوره'!C:C,0)-1,MATCH("عنوان",'اطلاعات دوره'!$1:$1,0)),"---")</f>
        <v>---</v>
      </c>
      <c r="M300" s="47" t="str">
        <f t="shared" si="42"/>
        <v>----</v>
      </c>
      <c r="N300" s="48" t="str">
        <f t="shared" si="43"/>
        <v>-/</v>
      </c>
      <c r="O300" s="45"/>
      <c r="P300" s="158">
        <f>IFERROR(INDEX('قرائت کنتور'!A:AZ,MATCH(A300&amp;"-"&amp;"گاز",'قرائت کنتور'!B:B,0),MATCH(L300,'قرائت کنتور'!$1:$1,0)),0)</f>
        <v>0</v>
      </c>
      <c r="Q300" s="47">
        <f>IFERROR(INDEX('قرائت کنتور'!A:AZ,MATCH(A300&amp;"-"&amp;"گاز",'قرائت کنتور'!B:B,0),MATCH(G300,'قرائت کنتور'!$1:$1,0)),0)</f>
        <v>0</v>
      </c>
      <c r="R300" s="47">
        <f t="shared" si="44"/>
        <v>0</v>
      </c>
      <c r="S300" s="45"/>
      <c r="T300" s="155" t="str">
        <f>IFERROR(INDEX('تعرفه ها'!A:Z,MATCH("بهای هر متر مکعب گاز مصرفی",'تعرفه ها'!$B:$B,0),MATCH(F300,'تعرفه ها'!$2:$2,0)),"---")</f>
        <v>---</v>
      </c>
      <c r="U300" s="50" t="str">
        <f t="shared" si="45"/>
        <v>---</v>
      </c>
      <c r="V300" s="50" t="str">
        <f>IFERROR(ROUND(R300*INDEX('تعرفه ها'!A:Z,MATCH("عوارض گاز به ازاء هر متر مکعب",'تعرفه ها'!$B:$B,0),MATCH(F300,'تعرفه ها'!$2:$2,0)),0),"---")</f>
        <v>---</v>
      </c>
      <c r="W300" s="50" t="str">
        <f>IFERROR(ROUND(((U300+V300)*INDEX('تعرفه ها'!A:Z,MATCH("هزینه نگهداری و تعمیرات شبکه گاز",'تعرفه ها'!$B:$B,0),MATCH(F300,'تعرفه ها'!$2:$2,0))/100),0),"---")</f>
        <v>---</v>
      </c>
      <c r="X300" s="50" t="str">
        <f>IFERROR(IF(INDEX('اطلاعات دوره'!A:Z,MATCH(G300,'اطلاعات دوره'!C:C,0),MATCH("گاز",'اطلاعات دوره'!$1:$1,0))="دارد",ROUND((U300+V300)*INDEX('تعرفه ها'!A:Z,MATCH("پیک فصلی گاز",'تعرفه ها'!$B:$B,0),MATCH(F300,'تعرفه ها'!$2:$2,0))/100,0),0),"---")</f>
        <v>---</v>
      </c>
      <c r="Y300" s="50" t="str">
        <f>IFERROR(ROUND(SUM(U300+V300+W300+X300)*INDEX('تعرفه ها'!A:Z,MATCH("مالیات گاز",'تعرفه ها'!$B:$B,0),MATCH(F300,'تعرفه ها'!$2:$2,0))/100,0),"---")</f>
        <v>---</v>
      </c>
      <c r="Z300" s="50" t="str">
        <f t="shared" si="46"/>
        <v>---</v>
      </c>
      <c r="AA300" s="50" t="str">
        <f t="shared" si="50"/>
        <v>---</v>
      </c>
      <c r="AB300" s="50" t="str">
        <f t="shared" si="47"/>
        <v>---</v>
      </c>
      <c r="AC300" s="50" t="str">
        <f t="shared" si="48"/>
        <v>---</v>
      </c>
      <c r="AD300" s="153" t="str">
        <f t="shared" si="49"/>
        <v>---</v>
      </c>
      <c r="AF300" s="155" t="str">
        <f>IFERROR(IF(INDEX(پرداخت!A:AZ,MATCH(A300&amp;" - "&amp;"گاز",پرداخت!$B:$B,0),MATCH(G300,پرداخت!$1:$1,0))="نشده","نشده","شده"),"---")</f>
        <v>---</v>
      </c>
      <c r="AH300" s="144"/>
    </row>
    <row r="301" spans="1:34" ht="34.9" hidden="1" customHeight="1">
      <c r="A301" s="170"/>
      <c r="B301" s="47">
        <f>IFERROR(INDEX('اطلاعات انشعابات شرکتها'!A:BB,MATCH(A301,'اطلاعات انشعابات شرکتها'!A:A,0),MATCH(B$1,'اطلاعات انشعابات شرکتها'!$1:$1,0)),0)</f>
        <v>0</v>
      </c>
      <c r="C301" s="48">
        <f>IFERROR(INDEX('اطلاعات انشعابات شرکتها'!A:BB,MATCH(A301,'اطلاعات انشعابات شرکتها'!A:A,0),MATCH(C$1,'اطلاعات انشعابات شرکتها'!$1:$1,0)),0)</f>
        <v>0</v>
      </c>
      <c r="D301" s="45"/>
      <c r="E301" s="171"/>
      <c r="F301" s="170"/>
      <c r="G301" s="47" t="str">
        <f t="shared" si="41"/>
        <v>/</v>
      </c>
      <c r="H301" s="47">
        <f>IFERROR(INDEX('اطلاعات دوره'!A:Z,MATCH(G301,'اطلاعات دوره'!C:C,0),MATCH(H$1,'اطلاعات دوره'!$1:$1,0)),0)</f>
        <v>0</v>
      </c>
      <c r="I301" s="47">
        <f>IFERROR(INDEX('اطلاعات دوره'!A:Z,MATCH(G301,'اطلاعات دوره'!C:C,0),MATCH(I$1,'اطلاعات دوره'!$1:$1,0)),0)</f>
        <v>0</v>
      </c>
      <c r="J301" s="48">
        <f>IFERROR(INDEX('اطلاعات دوره'!A:Z,MATCH(G301,'اطلاعات دوره'!C:C,0),MATCH(J$1,'اطلاعات دوره'!$1:$1,0)),0)</f>
        <v>0</v>
      </c>
      <c r="K301" s="46"/>
      <c r="L301" s="158" t="str">
        <f>IFERROR(INDEX('اطلاعات دوره'!A:Z,MATCH(G301,'اطلاعات دوره'!C:C,0)-1,MATCH("عنوان",'اطلاعات دوره'!$1:$1,0)),"---")</f>
        <v>---</v>
      </c>
      <c r="M301" s="47" t="str">
        <f t="shared" si="42"/>
        <v>----</v>
      </c>
      <c r="N301" s="48" t="str">
        <f t="shared" si="43"/>
        <v>-/</v>
      </c>
      <c r="O301" s="45"/>
      <c r="P301" s="158">
        <f>IFERROR(INDEX('قرائت کنتور'!A:AZ,MATCH(A301&amp;"-"&amp;"گاز",'قرائت کنتور'!B:B,0),MATCH(L301,'قرائت کنتور'!$1:$1,0)),0)</f>
        <v>0</v>
      </c>
      <c r="Q301" s="47">
        <f>IFERROR(INDEX('قرائت کنتور'!A:AZ,MATCH(A301&amp;"-"&amp;"گاز",'قرائت کنتور'!B:B,0),MATCH(G301,'قرائت کنتور'!$1:$1,0)),0)</f>
        <v>0</v>
      </c>
      <c r="R301" s="47">
        <f t="shared" si="44"/>
        <v>0</v>
      </c>
      <c r="S301" s="45"/>
      <c r="T301" s="155" t="str">
        <f>IFERROR(INDEX('تعرفه ها'!A:Z,MATCH("بهای هر متر مکعب گاز مصرفی",'تعرفه ها'!$B:$B,0),MATCH(F301,'تعرفه ها'!$2:$2,0)),"---")</f>
        <v>---</v>
      </c>
      <c r="U301" s="50" t="str">
        <f t="shared" si="45"/>
        <v>---</v>
      </c>
      <c r="V301" s="50" t="str">
        <f>IFERROR(ROUND(R301*INDEX('تعرفه ها'!A:Z,MATCH("عوارض گاز به ازاء هر متر مکعب",'تعرفه ها'!$B:$B,0),MATCH(F301,'تعرفه ها'!$2:$2,0)),0),"---")</f>
        <v>---</v>
      </c>
      <c r="W301" s="50" t="str">
        <f>IFERROR(ROUND(((U301+V301)*INDEX('تعرفه ها'!A:Z,MATCH("هزینه نگهداری و تعمیرات شبکه گاز",'تعرفه ها'!$B:$B,0),MATCH(F301,'تعرفه ها'!$2:$2,0))/100),0),"---")</f>
        <v>---</v>
      </c>
      <c r="X301" s="50" t="str">
        <f>IFERROR(IF(INDEX('اطلاعات دوره'!A:Z,MATCH(G301,'اطلاعات دوره'!C:C,0),MATCH("گاز",'اطلاعات دوره'!$1:$1,0))="دارد",ROUND((U301+V301)*INDEX('تعرفه ها'!A:Z,MATCH("پیک فصلی گاز",'تعرفه ها'!$B:$B,0),MATCH(F301,'تعرفه ها'!$2:$2,0))/100,0),0),"---")</f>
        <v>---</v>
      </c>
      <c r="Y301" s="50" t="str">
        <f>IFERROR(ROUND(SUM(U301+V301+W301+X301)*INDEX('تعرفه ها'!A:Z,MATCH("مالیات گاز",'تعرفه ها'!$B:$B,0),MATCH(F301,'تعرفه ها'!$2:$2,0))/100,0),"---")</f>
        <v>---</v>
      </c>
      <c r="Z301" s="50" t="str">
        <f t="shared" si="46"/>
        <v>---</v>
      </c>
      <c r="AA301" s="50" t="str">
        <f t="shared" si="50"/>
        <v>---</v>
      </c>
      <c r="AB301" s="50" t="str">
        <f t="shared" si="47"/>
        <v>---</v>
      </c>
      <c r="AC301" s="50" t="str">
        <f t="shared" si="48"/>
        <v>---</v>
      </c>
      <c r="AD301" s="153" t="str">
        <f t="shared" si="49"/>
        <v>---</v>
      </c>
      <c r="AF301" s="155" t="str">
        <f>IFERROR(IF(INDEX(پرداخت!A:AZ,MATCH(A301&amp;" - "&amp;"گاز",پرداخت!$B:$B,0),MATCH(G301,پرداخت!$1:$1,0))="نشده","نشده","شده"),"---")</f>
        <v>---</v>
      </c>
      <c r="AH301" s="144"/>
    </row>
    <row r="302" spans="1:34" ht="34.9" hidden="1" customHeight="1">
      <c r="A302" s="170"/>
      <c r="B302" s="47">
        <f>IFERROR(INDEX('اطلاعات انشعابات شرکتها'!A:BB,MATCH(A302,'اطلاعات انشعابات شرکتها'!A:A,0),MATCH(B$1,'اطلاعات انشعابات شرکتها'!$1:$1,0)),0)</f>
        <v>0</v>
      </c>
      <c r="C302" s="48">
        <f>IFERROR(INDEX('اطلاعات انشعابات شرکتها'!A:BB,MATCH(A302,'اطلاعات انشعابات شرکتها'!A:A,0),MATCH(C$1,'اطلاعات انشعابات شرکتها'!$1:$1,0)),0)</f>
        <v>0</v>
      </c>
      <c r="D302" s="45"/>
      <c r="E302" s="171"/>
      <c r="F302" s="170"/>
      <c r="G302" s="47" t="str">
        <f t="shared" si="41"/>
        <v>/</v>
      </c>
      <c r="H302" s="47">
        <f>IFERROR(INDEX('اطلاعات دوره'!A:Z,MATCH(G302,'اطلاعات دوره'!C:C,0),MATCH(H$1,'اطلاعات دوره'!$1:$1,0)),0)</f>
        <v>0</v>
      </c>
      <c r="I302" s="47">
        <f>IFERROR(INDEX('اطلاعات دوره'!A:Z,MATCH(G302,'اطلاعات دوره'!C:C,0),MATCH(I$1,'اطلاعات دوره'!$1:$1,0)),0)</f>
        <v>0</v>
      </c>
      <c r="J302" s="48">
        <f>IFERROR(INDEX('اطلاعات دوره'!A:Z,MATCH(G302,'اطلاعات دوره'!C:C,0),MATCH(J$1,'اطلاعات دوره'!$1:$1,0)),0)</f>
        <v>0</v>
      </c>
      <c r="K302" s="46"/>
      <c r="L302" s="158" t="str">
        <f>IFERROR(INDEX('اطلاعات دوره'!A:Z,MATCH(G302,'اطلاعات دوره'!C:C,0)-1,MATCH("عنوان",'اطلاعات دوره'!$1:$1,0)),"---")</f>
        <v>---</v>
      </c>
      <c r="M302" s="47" t="str">
        <f t="shared" si="42"/>
        <v>----</v>
      </c>
      <c r="N302" s="48" t="str">
        <f t="shared" si="43"/>
        <v>-/</v>
      </c>
      <c r="O302" s="45"/>
      <c r="P302" s="158">
        <f>IFERROR(INDEX('قرائت کنتور'!A:AZ,MATCH(A302&amp;"-"&amp;"گاز",'قرائت کنتور'!B:B,0),MATCH(L302,'قرائت کنتور'!$1:$1,0)),0)</f>
        <v>0</v>
      </c>
      <c r="Q302" s="47">
        <f>IFERROR(INDEX('قرائت کنتور'!A:AZ,MATCH(A302&amp;"-"&amp;"گاز",'قرائت کنتور'!B:B,0),MATCH(G302,'قرائت کنتور'!$1:$1,0)),0)</f>
        <v>0</v>
      </c>
      <c r="R302" s="47">
        <f t="shared" si="44"/>
        <v>0</v>
      </c>
      <c r="S302" s="45"/>
      <c r="T302" s="155" t="str">
        <f>IFERROR(INDEX('تعرفه ها'!A:Z,MATCH("بهای هر متر مکعب گاز مصرفی",'تعرفه ها'!$B:$B,0),MATCH(F302,'تعرفه ها'!$2:$2,0)),"---")</f>
        <v>---</v>
      </c>
      <c r="U302" s="50" t="str">
        <f t="shared" si="45"/>
        <v>---</v>
      </c>
      <c r="V302" s="50" t="str">
        <f>IFERROR(ROUND(R302*INDEX('تعرفه ها'!A:Z,MATCH("عوارض گاز به ازاء هر متر مکعب",'تعرفه ها'!$B:$B,0),MATCH(F302,'تعرفه ها'!$2:$2,0)),0),"---")</f>
        <v>---</v>
      </c>
      <c r="W302" s="50" t="str">
        <f>IFERROR(ROUND(((U302+V302)*INDEX('تعرفه ها'!A:Z,MATCH("هزینه نگهداری و تعمیرات شبکه گاز",'تعرفه ها'!$B:$B,0),MATCH(F302,'تعرفه ها'!$2:$2,0))/100),0),"---")</f>
        <v>---</v>
      </c>
      <c r="X302" s="50" t="str">
        <f>IFERROR(IF(INDEX('اطلاعات دوره'!A:Z,MATCH(G302,'اطلاعات دوره'!C:C,0),MATCH("گاز",'اطلاعات دوره'!$1:$1,0))="دارد",ROUND((U302+V302)*INDEX('تعرفه ها'!A:Z,MATCH("پیک فصلی گاز",'تعرفه ها'!$B:$B,0),MATCH(F302,'تعرفه ها'!$2:$2,0))/100,0),0),"---")</f>
        <v>---</v>
      </c>
      <c r="Y302" s="50" t="str">
        <f>IFERROR(ROUND(SUM(U302+V302+W302+X302)*INDEX('تعرفه ها'!A:Z,MATCH("مالیات گاز",'تعرفه ها'!$B:$B,0),MATCH(F302,'تعرفه ها'!$2:$2,0))/100,0),"---")</f>
        <v>---</v>
      </c>
      <c r="Z302" s="50" t="str">
        <f t="shared" si="46"/>
        <v>---</v>
      </c>
      <c r="AA302" s="50" t="str">
        <f t="shared" si="50"/>
        <v>---</v>
      </c>
      <c r="AB302" s="50" t="str">
        <f t="shared" si="47"/>
        <v>---</v>
      </c>
      <c r="AC302" s="50" t="str">
        <f t="shared" si="48"/>
        <v>---</v>
      </c>
      <c r="AD302" s="153" t="str">
        <f t="shared" si="49"/>
        <v>---</v>
      </c>
      <c r="AF302" s="155" t="str">
        <f>IFERROR(IF(INDEX(پرداخت!A:AZ,MATCH(A302&amp;" - "&amp;"گاز",پرداخت!$B:$B,0),MATCH(G302,پرداخت!$1:$1,0))="نشده","نشده","شده"),"---")</f>
        <v>---</v>
      </c>
      <c r="AH302" s="144"/>
    </row>
    <row r="303" spans="1:34" ht="34.9" hidden="1" customHeight="1">
      <c r="A303" s="170"/>
      <c r="B303" s="47">
        <f>IFERROR(INDEX('اطلاعات انشعابات شرکتها'!A:BB,MATCH(A303,'اطلاعات انشعابات شرکتها'!A:A,0),MATCH(B$1,'اطلاعات انشعابات شرکتها'!$1:$1,0)),0)</f>
        <v>0</v>
      </c>
      <c r="C303" s="48">
        <f>IFERROR(INDEX('اطلاعات انشعابات شرکتها'!A:BB,MATCH(A303,'اطلاعات انشعابات شرکتها'!A:A,0),MATCH(C$1,'اطلاعات انشعابات شرکتها'!$1:$1,0)),0)</f>
        <v>0</v>
      </c>
      <c r="D303" s="45"/>
      <c r="E303" s="171"/>
      <c r="F303" s="170"/>
      <c r="G303" s="47" t="str">
        <f t="shared" si="41"/>
        <v>/</v>
      </c>
      <c r="H303" s="47">
        <f>IFERROR(INDEX('اطلاعات دوره'!A:Z,MATCH(G303,'اطلاعات دوره'!C:C,0),MATCH(H$1,'اطلاعات دوره'!$1:$1,0)),0)</f>
        <v>0</v>
      </c>
      <c r="I303" s="47">
        <f>IFERROR(INDEX('اطلاعات دوره'!A:Z,MATCH(G303,'اطلاعات دوره'!C:C,0),MATCH(I$1,'اطلاعات دوره'!$1:$1,0)),0)</f>
        <v>0</v>
      </c>
      <c r="J303" s="48">
        <f>IFERROR(INDEX('اطلاعات دوره'!A:Z,MATCH(G303,'اطلاعات دوره'!C:C,0),MATCH(J$1,'اطلاعات دوره'!$1:$1,0)),0)</f>
        <v>0</v>
      </c>
      <c r="K303" s="46"/>
      <c r="L303" s="158" t="str">
        <f>IFERROR(INDEX('اطلاعات دوره'!A:Z,MATCH(G303,'اطلاعات دوره'!C:C,0)-1,MATCH("عنوان",'اطلاعات دوره'!$1:$1,0)),"---")</f>
        <v>---</v>
      </c>
      <c r="M303" s="47" t="str">
        <f t="shared" si="42"/>
        <v>----</v>
      </c>
      <c r="N303" s="48" t="str">
        <f t="shared" si="43"/>
        <v>-/</v>
      </c>
      <c r="O303" s="45"/>
      <c r="P303" s="158">
        <f>IFERROR(INDEX('قرائت کنتور'!A:AZ,MATCH(A303&amp;"-"&amp;"گاز",'قرائت کنتور'!B:B,0),MATCH(L303,'قرائت کنتور'!$1:$1,0)),0)</f>
        <v>0</v>
      </c>
      <c r="Q303" s="47">
        <f>IFERROR(INDEX('قرائت کنتور'!A:AZ,MATCH(A303&amp;"-"&amp;"گاز",'قرائت کنتور'!B:B,0),MATCH(G303,'قرائت کنتور'!$1:$1,0)),0)</f>
        <v>0</v>
      </c>
      <c r="R303" s="47">
        <f t="shared" si="44"/>
        <v>0</v>
      </c>
      <c r="S303" s="45"/>
      <c r="T303" s="155" t="str">
        <f>IFERROR(INDEX('تعرفه ها'!A:Z,MATCH("بهای هر متر مکعب گاز مصرفی",'تعرفه ها'!$B:$B,0),MATCH(F303,'تعرفه ها'!$2:$2,0)),"---")</f>
        <v>---</v>
      </c>
      <c r="U303" s="50" t="str">
        <f t="shared" si="45"/>
        <v>---</v>
      </c>
      <c r="V303" s="50" t="str">
        <f>IFERROR(ROUND(R303*INDEX('تعرفه ها'!A:Z,MATCH("عوارض گاز به ازاء هر متر مکعب",'تعرفه ها'!$B:$B,0),MATCH(F303,'تعرفه ها'!$2:$2,0)),0),"---")</f>
        <v>---</v>
      </c>
      <c r="W303" s="50" t="str">
        <f>IFERROR(ROUND(((U303+V303)*INDEX('تعرفه ها'!A:Z,MATCH("هزینه نگهداری و تعمیرات شبکه گاز",'تعرفه ها'!$B:$B,0),MATCH(F303,'تعرفه ها'!$2:$2,0))/100),0),"---")</f>
        <v>---</v>
      </c>
      <c r="X303" s="50" t="str">
        <f>IFERROR(IF(INDEX('اطلاعات دوره'!A:Z,MATCH(G303,'اطلاعات دوره'!C:C,0),MATCH("گاز",'اطلاعات دوره'!$1:$1,0))="دارد",ROUND((U303+V303)*INDEX('تعرفه ها'!A:Z,MATCH("پیک فصلی گاز",'تعرفه ها'!$B:$B,0),MATCH(F303,'تعرفه ها'!$2:$2,0))/100,0),0),"---")</f>
        <v>---</v>
      </c>
      <c r="Y303" s="50" t="str">
        <f>IFERROR(ROUND(SUM(U303+V303+W303+X303)*INDEX('تعرفه ها'!A:Z,MATCH("مالیات گاز",'تعرفه ها'!$B:$B,0),MATCH(F303,'تعرفه ها'!$2:$2,0))/100,0),"---")</f>
        <v>---</v>
      </c>
      <c r="Z303" s="50" t="str">
        <f t="shared" si="46"/>
        <v>---</v>
      </c>
      <c r="AA303" s="50" t="str">
        <f t="shared" si="50"/>
        <v>---</v>
      </c>
      <c r="AB303" s="50" t="str">
        <f t="shared" si="47"/>
        <v>---</v>
      </c>
      <c r="AC303" s="50" t="str">
        <f t="shared" si="48"/>
        <v>---</v>
      </c>
      <c r="AD303" s="153" t="str">
        <f t="shared" si="49"/>
        <v>---</v>
      </c>
      <c r="AF303" s="155" t="str">
        <f>IFERROR(IF(INDEX(پرداخت!A:AZ,MATCH(A303&amp;" - "&amp;"گاز",پرداخت!$B:$B,0),MATCH(G303,پرداخت!$1:$1,0))="نشده","نشده","شده"),"---")</f>
        <v>---</v>
      </c>
      <c r="AH303" s="144"/>
    </row>
    <row r="304" spans="1:34" ht="34.9" hidden="1" customHeight="1">
      <c r="A304" s="170"/>
      <c r="B304" s="47">
        <f>IFERROR(INDEX('اطلاعات انشعابات شرکتها'!A:BB,MATCH(A304,'اطلاعات انشعابات شرکتها'!A:A,0),MATCH(B$1,'اطلاعات انشعابات شرکتها'!$1:$1,0)),0)</f>
        <v>0</v>
      </c>
      <c r="C304" s="48">
        <f>IFERROR(INDEX('اطلاعات انشعابات شرکتها'!A:BB,MATCH(A304,'اطلاعات انشعابات شرکتها'!A:A,0),MATCH(C$1,'اطلاعات انشعابات شرکتها'!$1:$1,0)),0)</f>
        <v>0</v>
      </c>
      <c r="D304" s="45"/>
      <c r="E304" s="171"/>
      <c r="F304" s="170"/>
      <c r="G304" s="47" t="str">
        <f t="shared" si="41"/>
        <v>/</v>
      </c>
      <c r="H304" s="47">
        <f>IFERROR(INDEX('اطلاعات دوره'!A:Z,MATCH(G304,'اطلاعات دوره'!C:C,0),MATCH(H$1,'اطلاعات دوره'!$1:$1,0)),0)</f>
        <v>0</v>
      </c>
      <c r="I304" s="47">
        <f>IFERROR(INDEX('اطلاعات دوره'!A:Z,MATCH(G304,'اطلاعات دوره'!C:C,0),MATCH(I$1,'اطلاعات دوره'!$1:$1,0)),0)</f>
        <v>0</v>
      </c>
      <c r="J304" s="48">
        <f>IFERROR(INDEX('اطلاعات دوره'!A:Z,MATCH(G304,'اطلاعات دوره'!C:C,0),MATCH(J$1,'اطلاعات دوره'!$1:$1,0)),0)</f>
        <v>0</v>
      </c>
      <c r="K304" s="46"/>
      <c r="L304" s="158" t="str">
        <f>IFERROR(INDEX('اطلاعات دوره'!A:Z,MATCH(G304,'اطلاعات دوره'!C:C,0)-1,MATCH("عنوان",'اطلاعات دوره'!$1:$1,0)),"---")</f>
        <v>---</v>
      </c>
      <c r="M304" s="47" t="str">
        <f t="shared" si="42"/>
        <v>----</v>
      </c>
      <c r="N304" s="48" t="str">
        <f t="shared" si="43"/>
        <v>-/</v>
      </c>
      <c r="O304" s="45"/>
      <c r="P304" s="158">
        <f>IFERROR(INDEX('قرائت کنتور'!A:AZ,MATCH(A304&amp;"-"&amp;"گاز",'قرائت کنتور'!B:B,0),MATCH(L304,'قرائت کنتور'!$1:$1,0)),0)</f>
        <v>0</v>
      </c>
      <c r="Q304" s="47">
        <f>IFERROR(INDEX('قرائت کنتور'!A:AZ,MATCH(A304&amp;"-"&amp;"گاز",'قرائت کنتور'!B:B,0),MATCH(G304,'قرائت کنتور'!$1:$1,0)),0)</f>
        <v>0</v>
      </c>
      <c r="R304" s="47">
        <f t="shared" si="44"/>
        <v>0</v>
      </c>
      <c r="S304" s="45"/>
      <c r="T304" s="155" t="str">
        <f>IFERROR(INDEX('تعرفه ها'!A:Z,MATCH("بهای هر متر مکعب گاز مصرفی",'تعرفه ها'!$B:$B,0),MATCH(F304,'تعرفه ها'!$2:$2,0)),"---")</f>
        <v>---</v>
      </c>
      <c r="U304" s="50" t="str">
        <f t="shared" si="45"/>
        <v>---</v>
      </c>
      <c r="V304" s="50" t="str">
        <f>IFERROR(ROUND(R304*INDEX('تعرفه ها'!A:Z,MATCH("عوارض گاز به ازاء هر متر مکعب",'تعرفه ها'!$B:$B,0),MATCH(F304,'تعرفه ها'!$2:$2,0)),0),"---")</f>
        <v>---</v>
      </c>
      <c r="W304" s="50" t="str">
        <f>IFERROR(ROUND(((U304+V304)*INDEX('تعرفه ها'!A:Z,MATCH("هزینه نگهداری و تعمیرات شبکه گاز",'تعرفه ها'!$B:$B,0),MATCH(F304,'تعرفه ها'!$2:$2,0))/100),0),"---")</f>
        <v>---</v>
      </c>
      <c r="X304" s="50" t="str">
        <f>IFERROR(IF(INDEX('اطلاعات دوره'!A:Z,MATCH(G304,'اطلاعات دوره'!C:C,0),MATCH("گاز",'اطلاعات دوره'!$1:$1,0))="دارد",ROUND((U304+V304)*INDEX('تعرفه ها'!A:Z,MATCH("پیک فصلی گاز",'تعرفه ها'!$B:$B,0),MATCH(F304,'تعرفه ها'!$2:$2,0))/100,0),0),"---")</f>
        <v>---</v>
      </c>
      <c r="Y304" s="50" t="str">
        <f>IFERROR(ROUND(SUM(U304+V304+W304+X304)*INDEX('تعرفه ها'!A:Z,MATCH("مالیات گاز",'تعرفه ها'!$B:$B,0),MATCH(F304,'تعرفه ها'!$2:$2,0))/100,0),"---")</f>
        <v>---</v>
      </c>
      <c r="Z304" s="50" t="str">
        <f t="shared" si="46"/>
        <v>---</v>
      </c>
      <c r="AA304" s="50" t="str">
        <f t="shared" si="50"/>
        <v>---</v>
      </c>
      <c r="AB304" s="50" t="str">
        <f t="shared" si="47"/>
        <v>---</v>
      </c>
      <c r="AC304" s="50" t="str">
        <f t="shared" si="48"/>
        <v>---</v>
      </c>
      <c r="AD304" s="153" t="str">
        <f t="shared" si="49"/>
        <v>---</v>
      </c>
      <c r="AF304" s="155" t="str">
        <f>IFERROR(IF(INDEX(پرداخت!A:AZ,MATCH(A304&amp;" - "&amp;"گاز",پرداخت!$B:$B,0),MATCH(G304,پرداخت!$1:$1,0))="نشده","نشده","شده"),"---")</f>
        <v>---</v>
      </c>
      <c r="AH304" s="144"/>
    </row>
    <row r="305" spans="1:34" ht="34.9" hidden="1" customHeight="1">
      <c r="A305" s="170"/>
      <c r="B305" s="47">
        <f>IFERROR(INDEX('اطلاعات انشعابات شرکتها'!A:BB,MATCH(A305,'اطلاعات انشعابات شرکتها'!A:A,0),MATCH(B$1,'اطلاعات انشعابات شرکتها'!$1:$1,0)),0)</f>
        <v>0</v>
      </c>
      <c r="C305" s="48">
        <f>IFERROR(INDEX('اطلاعات انشعابات شرکتها'!A:BB,MATCH(A305,'اطلاعات انشعابات شرکتها'!A:A,0),MATCH(C$1,'اطلاعات انشعابات شرکتها'!$1:$1,0)),0)</f>
        <v>0</v>
      </c>
      <c r="D305" s="45"/>
      <c r="E305" s="171"/>
      <c r="F305" s="170"/>
      <c r="G305" s="47" t="str">
        <f t="shared" si="41"/>
        <v>/</v>
      </c>
      <c r="H305" s="47">
        <f>IFERROR(INDEX('اطلاعات دوره'!A:Z,MATCH(G305,'اطلاعات دوره'!C:C,0),MATCH(H$1,'اطلاعات دوره'!$1:$1,0)),0)</f>
        <v>0</v>
      </c>
      <c r="I305" s="47">
        <f>IFERROR(INDEX('اطلاعات دوره'!A:Z,MATCH(G305,'اطلاعات دوره'!C:C,0),MATCH(I$1,'اطلاعات دوره'!$1:$1,0)),0)</f>
        <v>0</v>
      </c>
      <c r="J305" s="48">
        <f>IFERROR(INDEX('اطلاعات دوره'!A:Z,MATCH(G305,'اطلاعات دوره'!C:C,0),MATCH(J$1,'اطلاعات دوره'!$1:$1,0)),0)</f>
        <v>0</v>
      </c>
      <c r="K305" s="46"/>
      <c r="L305" s="158" t="str">
        <f>IFERROR(INDEX('اطلاعات دوره'!A:Z,MATCH(G305,'اطلاعات دوره'!C:C,0)-1,MATCH("عنوان",'اطلاعات دوره'!$1:$1,0)),"---")</f>
        <v>---</v>
      </c>
      <c r="M305" s="47" t="str">
        <f t="shared" si="42"/>
        <v>----</v>
      </c>
      <c r="N305" s="48" t="str">
        <f t="shared" si="43"/>
        <v>-/</v>
      </c>
      <c r="O305" s="45"/>
      <c r="P305" s="158">
        <f>IFERROR(INDEX('قرائت کنتور'!A:AZ,MATCH(A305&amp;"-"&amp;"گاز",'قرائت کنتور'!B:B,0),MATCH(L305,'قرائت کنتور'!$1:$1,0)),0)</f>
        <v>0</v>
      </c>
      <c r="Q305" s="47">
        <f>IFERROR(INDEX('قرائت کنتور'!A:AZ,MATCH(A305&amp;"-"&amp;"گاز",'قرائت کنتور'!B:B,0),MATCH(G305,'قرائت کنتور'!$1:$1,0)),0)</f>
        <v>0</v>
      </c>
      <c r="R305" s="47">
        <f t="shared" si="44"/>
        <v>0</v>
      </c>
      <c r="S305" s="45"/>
      <c r="T305" s="155" t="str">
        <f>IFERROR(INDEX('تعرفه ها'!A:Z,MATCH("بهای هر متر مکعب گاز مصرفی",'تعرفه ها'!$B:$B,0),MATCH(F305,'تعرفه ها'!$2:$2,0)),"---")</f>
        <v>---</v>
      </c>
      <c r="U305" s="50" t="str">
        <f t="shared" si="45"/>
        <v>---</v>
      </c>
      <c r="V305" s="50" t="str">
        <f>IFERROR(ROUND(R305*INDEX('تعرفه ها'!A:Z,MATCH("عوارض گاز به ازاء هر متر مکعب",'تعرفه ها'!$B:$B,0),MATCH(F305,'تعرفه ها'!$2:$2,0)),0),"---")</f>
        <v>---</v>
      </c>
      <c r="W305" s="50" t="str">
        <f>IFERROR(ROUND(((U305+V305)*INDEX('تعرفه ها'!A:Z,MATCH("هزینه نگهداری و تعمیرات شبکه گاز",'تعرفه ها'!$B:$B,0),MATCH(F305,'تعرفه ها'!$2:$2,0))/100),0),"---")</f>
        <v>---</v>
      </c>
      <c r="X305" s="50" t="str">
        <f>IFERROR(IF(INDEX('اطلاعات دوره'!A:Z,MATCH(G305,'اطلاعات دوره'!C:C,0),MATCH("گاز",'اطلاعات دوره'!$1:$1,0))="دارد",ROUND((U305+V305)*INDEX('تعرفه ها'!A:Z,MATCH("پیک فصلی گاز",'تعرفه ها'!$B:$B,0),MATCH(F305,'تعرفه ها'!$2:$2,0))/100,0),0),"---")</f>
        <v>---</v>
      </c>
      <c r="Y305" s="50" t="str">
        <f>IFERROR(ROUND(SUM(U305+V305+W305+X305)*INDEX('تعرفه ها'!A:Z,MATCH("مالیات گاز",'تعرفه ها'!$B:$B,0),MATCH(F305,'تعرفه ها'!$2:$2,0))/100,0),"---")</f>
        <v>---</v>
      </c>
      <c r="Z305" s="50" t="str">
        <f t="shared" si="46"/>
        <v>---</v>
      </c>
      <c r="AA305" s="50" t="str">
        <f t="shared" si="50"/>
        <v>---</v>
      </c>
      <c r="AB305" s="50" t="str">
        <f t="shared" si="47"/>
        <v>---</v>
      </c>
      <c r="AC305" s="50" t="str">
        <f t="shared" si="48"/>
        <v>---</v>
      </c>
      <c r="AD305" s="153" t="str">
        <f t="shared" si="49"/>
        <v>---</v>
      </c>
      <c r="AF305" s="155" t="str">
        <f>IFERROR(IF(INDEX(پرداخت!A:AZ,MATCH(A305&amp;" - "&amp;"گاز",پرداخت!$B:$B,0),MATCH(G305,پرداخت!$1:$1,0))="نشده","نشده","شده"),"---")</f>
        <v>---</v>
      </c>
      <c r="AH305" s="144"/>
    </row>
    <row r="306" spans="1:34" ht="34.9" hidden="1" customHeight="1">
      <c r="A306" s="170"/>
      <c r="B306" s="47">
        <f>IFERROR(INDEX('اطلاعات انشعابات شرکتها'!A:BB,MATCH(A306,'اطلاعات انشعابات شرکتها'!A:A,0),MATCH(B$1,'اطلاعات انشعابات شرکتها'!$1:$1,0)),0)</f>
        <v>0</v>
      </c>
      <c r="C306" s="48">
        <f>IFERROR(INDEX('اطلاعات انشعابات شرکتها'!A:BB,MATCH(A306,'اطلاعات انشعابات شرکتها'!A:A,0),MATCH(C$1,'اطلاعات انشعابات شرکتها'!$1:$1,0)),0)</f>
        <v>0</v>
      </c>
      <c r="D306" s="45"/>
      <c r="E306" s="171"/>
      <c r="F306" s="170"/>
      <c r="G306" s="47" t="str">
        <f t="shared" si="41"/>
        <v>/</v>
      </c>
      <c r="H306" s="47">
        <f>IFERROR(INDEX('اطلاعات دوره'!A:Z,MATCH(G306,'اطلاعات دوره'!C:C,0),MATCH(H$1,'اطلاعات دوره'!$1:$1,0)),0)</f>
        <v>0</v>
      </c>
      <c r="I306" s="47">
        <f>IFERROR(INDEX('اطلاعات دوره'!A:Z,MATCH(G306,'اطلاعات دوره'!C:C,0),MATCH(I$1,'اطلاعات دوره'!$1:$1,0)),0)</f>
        <v>0</v>
      </c>
      <c r="J306" s="48">
        <f>IFERROR(INDEX('اطلاعات دوره'!A:Z,MATCH(G306,'اطلاعات دوره'!C:C,0),MATCH(J$1,'اطلاعات دوره'!$1:$1,0)),0)</f>
        <v>0</v>
      </c>
      <c r="K306" s="46"/>
      <c r="L306" s="158" t="str">
        <f>IFERROR(INDEX('اطلاعات دوره'!A:Z,MATCH(G306,'اطلاعات دوره'!C:C,0)-1,MATCH("عنوان",'اطلاعات دوره'!$1:$1,0)),"---")</f>
        <v>---</v>
      </c>
      <c r="M306" s="47" t="str">
        <f t="shared" si="42"/>
        <v>----</v>
      </c>
      <c r="N306" s="48" t="str">
        <f t="shared" si="43"/>
        <v>-/</v>
      </c>
      <c r="O306" s="45"/>
      <c r="P306" s="158">
        <f>IFERROR(INDEX('قرائت کنتور'!A:AZ,MATCH(A306&amp;"-"&amp;"گاز",'قرائت کنتور'!B:B,0),MATCH(L306,'قرائت کنتور'!$1:$1,0)),0)</f>
        <v>0</v>
      </c>
      <c r="Q306" s="47">
        <f>IFERROR(INDEX('قرائت کنتور'!A:AZ,MATCH(A306&amp;"-"&amp;"گاز",'قرائت کنتور'!B:B,0),MATCH(G306,'قرائت کنتور'!$1:$1,0)),0)</f>
        <v>0</v>
      </c>
      <c r="R306" s="47">
        <f t="shared" si="44"/>
        <v>0</v>
      </c>
      <c r="S306" s="45"/>
      <c r="T306" s="155" t="str">
        <f>IFERROR(INDEX('تعرفه ها'!A:Z,MATCH("بهای هر متر مکعب گاز مصرفی",'تعرفه ها'!$B:$B,0),MATCH(F306,'تعرفه ها'!$2:$2,0)),"---")</f>
        <v>---</v>
      </c>
      <c r="U306" s="50" t="str">
        <f t="shared" si="45"/>
        <v>---</v>
      </c>
      <c r="V306" s="50" t="str">
        <f>IFERROR(ROUND(R306*INDEX('تعرفه ها'!A:Z,MATCH("عوارض گاز به ازاء هر متر مکعب",'تعرفه ها'!$B:$B,0),MATCH(F306,'تعرفه ها'!$2:$2,0)),0),"---")</f>
        <v>---</v>
      </c>
      <c r="W306" s="50" t="str">
        <f>IFERROR(ROUND(((U306+V306)*INDEX('تعرفه ها'!A:Z,MATCH("هزینه نگهداری و تعمیرات شبکه گاز",'تعرفه ها'!$B:$B,0),MATCH(F306,'تعرفه ها'!$2:$2,0))/100),0),"---")</f>
        <v>---</v>
      </c>
      <c r="X306" s="50" t="str">
        <f>IFERROR(IF(INDEX('اطلاعات دوره'!A:Z,MATCH(G306,'اطلاعات دوره'!C:C,0),MATCH("گاز",'اطلاعات دوره'!$1:$1,0))="دارد",ROUND((U306+V306)*INDEX('تعرفه ها'!A:Z,MATCH("پیک فصلی گاز",'تعرفه ها'!$B:$B,0),MATCH(F306,'تعرفه ها'!$2:$2,0))/100,0),0),"---")</f>
        <v>---</v>
      </c>
      <c r="Y306" s="50" t="str">
        <f>IFERROR(ROUND(SUM(U306+V306+W306+X306)*INDEX('تعرفه ها'!A:Z,MATCH("مالیات گاز",'تعرفه ها'!$B:$B,0),MATCH(F306,'تعرفه ها'!$2:$2,0))/100,0),"---")</f>
        <v>---</v>
      </c>
      <c r="Z306" s="50" t="str">
        <f t="shared" si="46"/>
        <v>---</v>
      </c>
      <c r="AA306" s="50" t="str">
        <f t="shared" si="50"/>
        <v>---</v>
      </c>
      <c r="AB306" s="50" t="str">
        <f t="shared" si="47"/>
        <v>---</v>
      </c>
      <c r="AC306" s="50" t="str">
        <f t="shared" si="48"/>
        <v>---</v>
      </c>
      <c r="AD306" s="153" t="str">
        <f t="shared" si="49"/>
        <v>---</v>
      </c>
      <c r="AF306" s="155" t="str">
        <f>IFERROR(IF(INDEX(پرداخت!A:AZ,MATCH(A306&amp;" - "&amp;"گاز",پرداخت!$B:$B,0),MATCH(G306,پرداخت!$1:$1,0))="نشده","نشده","شده"),"---")</f>
        <v>---</v>
      </c>
      <c r="AH306" s="144"/>
    </row>
    <row r="307" spans="1:34" ht="34.9" hidden="1" customHeight="1">
      <c r="A307" s="170"/>
      <c r="B307" s="47">
        <f>IFERROR(INDEX('اطلاعات انشعابات شرکتها'!A:BB,MATCH(A307,'اطلاعات انشعابات شرکتها'!A:A,0),MATCH(B$1,'اطلاعات انشعابات شرکتها'!$1:$1,0)),0)</f>
        <v>0</v>
      </c>
      <c r="C307" s="48">
        <f>IFERROR(INDEX('اطلاعات انشعابات شرکتها'!A:BB,MATCH(A307,'اطلاعات انشعابات شرکتها'!A:A,0),MATCH(C$1,'اطلاعات انشعابات شرکتها'!$1:$1,0)),0)</f>
        <v>0</v>
      </c>
      <c r="D307" s="45"/>
      <c r="E307" s="171"/>
      <c r="F307" s="170"/>
      <c r="G307" s="47" t="str">
        <f t="shared" si="41"/>
        <v>/</v>
      </c>
      <c r="H307" s="47">
        <f>IFERROR(INDEX('اطلاعات دوره'!A:Z,MATCH(G307,'اطلاعات دوره'!C:C,0),MATCH(H$1,'اطلاعات دوره'!$1:$1,0)),0)</f>
        <v>0</v>
      </c>
      <c r="I307" s="47">
        <f>IFERROR(INDEX('اطلاعات دوره'!A:Z,MATCH(G307,'اطلاعات دوره'!C:C,0),MATCH(I$1,'اطلاعات دوره'!$1:$1,0)),0)</f>
        <v>0</v>
      </c>
      <c r="J307" s="48">
        <f>IFERROR(INDEX('اطلاعات دوره'!A:Z,MATCH(G307,'اطلاعات دوره'!C:C,0),MATCH(J$1,'اطلاعات دوره'!$1:$1,0)),0)</f>
        <v>0</v>
      </c>
      <c r="K307" s="46"/>
      <c r="L307" s="158" t="str">
        <f>IFERROR(INDEX('اطلاعات دوره'!A:Z,MATCH(G307,'اطلاعات دوره'!C:C,0)-1,MATCH("عنوان",'اطلاعات دوره'!$1:$1,0)),"---")</f>
        <v>---</v>
      </c>
      <c r="M307" s="47" t="str">
        <f t="shared" si="42"/>
        <v>----</v>
      </c>
      <c r="N307" s="48" t="str">
        <f t="shared" si="43"/>
        <v>-/</v>
      </c>
      <c r="O307" s="45"/>
      <c r="P307" s="158">
        <f>IFERROR(INDEX('قرائت کنتور'!A:AZ,MATCH(A307&amp;"-"&amp;"گاز",'قرائت کنتور'!B:B,0),MATCH(L307,'قرائت کنتور'!$1:$1,0)),0)</f>
        <v>0</v>
      </c>
      <c r="Q307" s="47">
        <f>IFERROR(INDEX('قرائت کنتور'!A:AZ,MATCH(A307&amp;"-"&amp;"گاز",'قرائت کنتور'!B:B,0),MATCH(G307,'قرائت کنتور'!$1:$1,0)),0)</f>
        <v>0</v>
      </c>
      <c r="R307" s="47">
        <f t="shared" si="44"/>
        <v>0</v>
      </c>
      <c r="S307" s="45"/>
      <c r="T307" s="155" t="str">
        <f>IFERROR(INDEX('تعرفه ها'!A:Z,MATCH("بهای هر متر مکعب گاز مصرفی",'تعرفه ها'!$B:$B,0),MATCH(F307,'تعرفه ها'!$2:$2,0)),"---")</f>
        <v>---</v>
      </c>
      <c r="U307" s="50" t="str">
        <f t="shared" si="45"/>
        <v>---</v>
      </c>
      <c r="V307" s="50" t="str">
        <f>IFERROR(ROUND(R307*INDEX('تعرفه ها'!A:Z,MATCH("عوارض گاز به ازاء هر متر مکعب",'تعرفه ها'!$B:$B,0),MATCH(F307,'تعرفه ها'!$2:$2,0)),0),"---")</f>
        <v>---</v>
      </c>
      <c r="W307" s="50" t="str">
        <f>IFERROR(ROUND(((U307+V307)*INDEX('تعرفه ها'!A:Z,MATCH("هزینه نگهداری و تعمیرات شبکه گاز",'تعرفه ها'!$B:$B,0),MATCH(F307,'تعرفه ها'!$2:$2,0))/100),0),"---")</f>
        <v>---</v>
      </c>
      <c r="X307" s="50" t="str">
        <f>IFERROR(IF(INDEX('اطلاعات دوره'!A:Z,MATCH(G307,'اطلاعات دوره'!C:C,0),MATCH("گاز",'اطلاعات دوره'!$1:$1,0))="دارد",ROUND((U307+V307)*INDEX('تعرفه ها'!A:Z,MATCH("پیک فصلی گاز",'تعرفه ها'!$B:$B,0),MATCH(F307,'تعرفه ها'!$2:$2,0))/100,0),0),"---")</f>
        <v>---</v>
      </c>
      <c r="Y307" s="50" t="str">
        <f>IFERROR(ROUND(SUM(U307+V307+W307+X307)*INDEX('تعرفه ها'!A:Z,MATCH("مالیات گاز",'تعرفه ها'!$B:$B,0),MATCH(F307,'تعرفه ها'!$2:$2,0))/100,0),"---")</f>
        <v>---</v>
      </c>
      <c r="Z307" s="50" t="str">
        <f t="shared" si="46"/>
        <v>---</v>
      </c>
      <c r="AA307" s="50" t="str">
        <f t="shared" si="50"/>
        <v>---</v>
      </c>
      <c r="AB307" s="50" t="str">
        <f t="shared" si="47"/>
        <v>---</v>
      </c>
      <c r="AC307" s="50" t="str">
        <f t="shared" si="48"/>
        <v>---</v>
      </c>
      <c r="AD307" s="153" t="str">
        <f t="shared" si="49"/>
        <v>---</v>
      </c>
      <c r="AF307" s="155" t="str">
        <f>IFERROR(IF(INDEX(پرداخت!A:AZ,MATCH(A307&amp;" - "&amp;"گاز",پرداخت!$B:$B,0),MATCH(G307,پرداخت!$1:$1,0))="نشده","نشده","شده"),"---")</f>
        <v>---</v>
      </c>
      <c r="AH307" s="144"/>
    </row>
    <row r="308" spans="1:34" ht="34.9" hidden="1" customHeight="1">
      <c r="A308" s="170"/>
      <c r="B308" s="47">
        <f>IFERROR(INDEX('اطلاعات انشعابات شرکتها'!A:BB,MATCH(A308,'اطلاعات انشعابات شرکتها'!A:A,0),MATCH(B$1,'اطلاعات انشعابات شرکتها'!$1:$1,0)),0)</f>
        <v>0</v>
      </c>
      <c r="C308" s="48">
        <f>IFERROR(INDEX('اطلاعات انشعابات شرکتها'!A:BB,MATCH(A308,'اطلاعات انشعابات شرکتها'!A:A,0),MATCH(C$1,'اطلاعات انشعابات شرکتها'!$1:$1,0)),0)</f>
        <v>0</v>
      </c>
      <c r="D308" s="45"/>
      <c r="E308" s="171"/>
      <c r="F308" s="170"/>
      <c r="G308" s="47" t="str">
        <f t="shared" si="41"/>
        <v>/</v>
      </c>
      <c r="H308" s="47">
        <f>IFERROR(INDEX('اطلاعات دوره'!A:Z,MATCH(G308,'اطلاعات دوره'!C:C,0),MATCH(H$1,'اطلاعات دوره'!$1:$1,0)),0)</f>
        <v>0</v>
      </c>
      <c r="I308" s="47">
        <f>IFERROR(INDEX('اطلاعات دوره'!A:Z,MATCH(G308,'اطلاعات دوره'!C:C,0),MATCH(I$1,'اطلاعات دوره'!$1:$1,0)),0)</f>
        <v>0</v>
      </c>
      <c r="J308" s="48">
        <f>IFERROR(INDEX('اطلاعات دوره'!A:Z,MATCH(G308,'اطلاعات دوره'!C:C,0),MATCH(J$1,'اطلاعات دوره'!$1:$1,0)),0)</f>
        <v>0</v>
      </c>
      <c r="K308" s="46"/>
      <c r="L308" s="158" t="str">
        <f>IFERROR(INDEX('اطلاعات دوره'!A:Z,MATCH(G308,'اطلاعات دوره'!C:C,0)-1,MATCH("عنوان",'اطلاعات دوره'!$1:$1,0)),"---")</f>
        <v>---</v>
      </c>
      <c r="M308" s="47" t="str">
        <f t="shared" si="42"/>
        <v>----</v>
      </c>
      <c r="N308" s="48" t="str">
        <f t="shared" si="43"/>
        <v>-/</v>
      </c>
      <c r="O308" s="45"/>
      <c r="P308" s="158">
        <f>IFERROR(INDEX('قرائت کنتور'!A:AZ,MATCH(A308&amp;"-"&amp;"گاز",'قرائت کنتور'!B:B,0),MATCH(L308,'قرائت کنتور'!$1:$1,0)),0)</f>
        <v>0</v>
      </c>
      <c r="Q308" s="47">
        <f>IFERROR(INDEX('قرائت کنتور'!A:AZ,MATCH(A308&amp;"-"&amp;"گاز",'قرائت کنتور'!B:B,0),MATCH(G308,'قرائت کنتور'!$1:$1,0)),0)</f>
        <v>0</v>
      </c>
      <c r="R308" s="47">
        <f t="shared" si="44"/>
        <v>0</v>
      </c>
      <c r="S308" s="45"/>
      <c r="T308" s="155" t="str">
        <f>IFERROR(INDEX('تعرفه ها'!A:Z,MATCH("بهای هر متر مکعب گاز مصرفی",'تعرفه ها'!$B:$B,0),MATCH(F308,'تعرفه ها'!$2:$2,0)),"---")</f>
        <v>---</v>
      </c>
      <c r="U308" s="50" t="str">
        <f t="shared" si="45"/>
        <v>---</v>
      </c>
      <c r="V308" s="50" t="str">
        <f>IFERROR(ROUND(R308*INDEX('تعرفه ها'!A:Z,MATCH("عوارض گاز به ازاء هر متر مکعب",'تعرفه ها'!$B:$B,0),MATCH(F308,'تعرفه ها'!$2:$2,0)),0),"---")</f>
        <v>---</v>
      </c>
      <c r="W308" s="50" t="str">
        <f>IFERROR(ROUND(((U308+V308)*INDEX('تعرفه ها'!A:Z,MATCH("هزینه نگهداری و تعمیرات شبکه گاز",'تعرفه ها'!$B:$B,0),MATCH(F308,'تعرفه ها'!$2:$2,0))/100),0),"---")</f>
        <v>---</v>
      </c>
      <c r="X308" s="50" t="str">
        <f>IFERROR(IF(INDEX('اطلاعات دوره'!A:Z,MATCH(G308,'اطلاعات دوره'!C:C,0),MATCH("گاز",'اطلاعات دوره'!$1:$1,0))="دارد",ROUND((U308+V308)*INDEX('تعرفه ها'!A:Z,MATCH("پیک فصلی گاز",'تعرفه ها'!$B:$B,0),MATCH(F308,'تعرفه ها'!$2:$2,0))/100,0),0),"---")</f>
        <v>---</v>
      </c>
      <c r="Y308" s="50" t="str">
        <f>IFERROR(ROUND(SUM(U308+V308+W308+X308)*INDEX('تعرفه ها'!A:Z,MATCH("مالیات گاز",'تعرفه ها'!$B:$B,0),MATCH(F308,'تعرفه ها'!$2:$2,0))/100,0),"---")</f>
        <v>---</v>
      </c>
      <c r="Z308" s="50" t="str">
        <f t="shared" si="46"/>
        <v>---</v>
      </c>
      <c r="AA308" s="50" t="str">
        <f t="shared" si="50"/>
        <v>---</v>
      </c>
      <c r="AB308" s="50" t="str">
        <f t="shared" si="47"/>
        <v>---</v>
      </c>
      <c r="AC308" s="50" t="str">
        <f t="shared" si="48"/>
        <v>---</v>
      </c>
      <c r="AD308" s="153" t="str">
        <f t="shared" si="49"/>
        <v>---</v>
      </c>
      <c r="AF308" s="155" t="str">
        <f>IFERROR(IF(INDEX(پرداخت!A:AZ,MATCH(A308&amp;" - "&amp;"گاز",پرداخت!$B:$B,0),MATCH(G308,پرداخت!$1:$1,0))="نشده","نشده","شده"),"---")</f>
        <v>---</v>
      </c>
      <c r="AH308" s="144"/>
    </row>
    <row r="309" spans="1:34" ht="34.9" hidden="1" customHeight="1">
      <c r="A309" s="170"/>
      <c r="B309" s="47">
        <f>IFERROR(INDEX('اطلاعات انشعابات شرکتها'!A:BB,MATCH(A309,'اطلاعات انشعابات شرکتها'!A:A,0),MATCH(B$1,'اطلاعات انشعابات شرکتها'!$1:$1,0)),0)</f>
        <v>0</v>
      </c>
      <c r="C309" s="48">
        <f>IFERROR(INDEX('اطلاعات انشعابات شرکتها'!A:BB,MATCH(A309,'اطلاعات انشعابات شرکتها'!A:A,0),MATCH(C$1,'اطلاعات انشعابات شرکتها'!$1:$1,0)),0)</f>
        <v>0</v>
      </c>
      <c r="D309" s="45"/>
      <c r="E309" s="171"/>
      <c r="F309" s="170"/>
      <c r="G309" s="47" t="str">
        <f t="shared" si="41"/>
        <v>/</v>
      </c>
      <c r="H309" s="47">
        <f>IFERROR(INDEX('اطلاعات دوره'!A:Z,MATCH(G309,'اطلاعات دوره'!C:C,0),MATCH(H$1,'اطلاعات دوره'!$1:$1,0)),0)</f>
        <v>0</v>
      </c>
      <c r="I309" s="47">
        <f>IFERROR(INDEX('اطلاعات دوره'!A:Z,MATCH(G309,'اطلاعات دوره'!C:C,0),MATCH(I$1,'اطلاعات دوره'!$1:$1,0)),0)</f>
        <v>0</v>
      </c>
      <c r="J309" s="48">
        <f>IFERROR(INDEX('اطلاعات دوره'!A:Z,MATCH(G309,'اطلاعات دوره'!C:C,0),MATCH(J$1,'اطلاعات دوره'!$1:$1,0)),0)</f>
        <v>0</v>
      </c>
      <c r="K309" s="46"/>
      <c r="L309" s="158" t="str">
        <f>IFERROR(INDEX('اطلاعات دوره'!A:Z,MATCH(G309,'اطلاعات دوره'!C:C,0)-1,MATCH("عنوان",'اطلاعات دوره'!$1:$1,0)),"---")</f>
        <v>---</v>
      </c>
      <c r="M309" s="47" t="str">
        <f t="shared" si="42"/>
        <v>----</v>
      </c>
      <c r="N309" s="48" t="str">
        <f t="shared" si="43"/>
        <v>-/</v>
      </c>
      <c r="O309" s="45"/>
      <c r="P309" s="158">
        <f>IFERROR(INDEX('قرائت کنتور'!A:AZ,MATCH(A309&amp;"-"&amp;"گاز",'قرائت کنتور'!B:B,0),MATCH(L309,'قرائت کنتور'!$1:$1,0)),0)</f>
        <v>0</v>
      </c>
      <c r="Q309" s="47">
        <f>IFERROR(INDEX('قرائت کنتور'!A:AZ,MATCH(A309&amp;"-"&amp;"گاز",'قرائت کنتور'!B:B,0),MATCH(G309,'قرائت کنتور'!$1:$1,0)),0)</f>
        <v>0</v>
      </c>
      <c r="R309" s="47">
        <f t="shared" si="44"/>
        <v>0</v>
      </c>
      <c r="S309" s="45"/>
      <c r="T309" s="155" t="str">
        <f>IFERROR(INDEX('تعرفه ها'!A:Z,MATCH("بهای هر متر مکعب گاز مصرفی",'تعرفه ها'!$B:$B,0),MATCH(F309,'تعرفه ها'!$2:$2,0)),"---")</f>
        <v>---</v>
      </c>
      <c r="U309" s="50" t="str">
        <f t="shared" si="45"/>
        <v>---</v>
      </c>
      <c r="V309" s="50" t="str">
        <f>IFERROR(ROUND(R309*INDEX('تعرفه ها'!A:Z,MATCH("عوارض گاز به ازاء هر متر مکعب",'تعرفه ها'!$B:$B,0),MATCH(F309,'تعرفه ها'!$2:$2,0)),0),"---")</f>
        <v>---</v>
      </c>
      <c r="W309" s="50" t="str">
        <f>IFERROR(ROUND(((U309+V309)*INDEX('تعرفه ها'!A:Z,MATCH("هزینه نگهداری و تعمیرات شبکه گاز",'تعرفه ها'!$B:$B,0),MATCH(F309,'تعرفه ها'!$2:$2,0))/100),0),"---")</f>
        <v>---</v>
      </c>
      <c r="X309" s="50" t="str">
        <f>IFERROR(IF(INDEX('اطلاعات دوره'!A:Z,MATCH(G309,'اطلاعات دوره'!C:C,0),MATCH("گاز",'اطلاعات دوره'!$1:$1,0))="دارد",ROUND((U309+V309)*INDEX('تعرفه ها'!A:Z,MATCH("پیک فصلی گاز",'تعرفه ها'!$B:$B,0),MATCH(F309,'تعرفه ها'!$2:$2,0))/100,0),0),"---")</f>
        <v>---</v>
      </c>
      <c r="Y309" s="50" t="str">
        <f>IFERROR(ROUND(SUM(U309+V309+W309+X309)*INDEX('تعرفه ها'!A:Z,MATCH("مالیات گاز",'تعرفه ها'!$B:$B,0),MATCH(F309,'تعرفه ها'!$2:$2,0))/100,0),"---")</f>
        <v>---</v>
      </c>
      <c r="Z309" s="50" t="str">
        <f t="shared" si="46"/>
        <v>---</v>
      </c>
      <c r="AA309" s="50" t="str">
        <f t="shared" si="50"/>
        <v>---</v>
      </c>
      <c r="AB309" s="50" t="str">
        <f t="shared" si="47"/>
        <v>---</v>
      </c>
      <c r="AC309" s="50" t="str">
        <f t="shared" si="48"/>
        <v>---</v>
      </c>
      <c r="AD309" s="153" t="str">
        <f t="shared" si="49"/>
        <v>---</v>
      </c>
      <c r="AF309" s="155" t="str">
        <f>IFERROR(IF(INDEX(پرداخت!A:AZ,MATCH(A309&amp;" - "&amp;"گاز",پرداخت!$B:$B,0),MATCH(G309,پرداخت!$1:$1,0))="نشده","نشده","شده"),"---")</f>
        <v>---</v>
      </c>
      <c r="AH309" s="144"/>
    </row>
    <row r="310" spans="1:34" ht="34.9" hidden="1" customHeight="1">
      <c r="A310" s="170"/>
      <c r="B310" s="47">
        <f>IFERROR(INDEX('اطلاعات انشعابات شرکتها'!A:BB,MATCH(A310,'اطلاعات انشعابات شرکتها'!A:A,0),MATCH(B$1,'اطلاعات انشعابات شرکتها'!$1:$1,0)),0)</f>
        <v>0</v>
      </c>
      <c r="C310" s="48">
        <f>IFERROR(INDEX('اطلاعات انشعابات شرکتها'!A:BB,MATCH(A310,'اطلاعات انشعابات شرکتها'!A:A,0),MATCH(C$1,'اطلاعات انشعابات شرکتها'!$1:$1,0)),0)</f>
        <v>0</v>
      </c>
      <c r="D310" s="45"/>
      <c r="E310" s="171"/>
      <c r="F310" s="170"/>
      <c r="G310" s="47" t="str">
        <f t="shared" si="41"/>
        <v>/</v>
      </c>
      <c r="H310" s="47">
        <f>IFERROR(INDEX('اطلاعات دوره'!A:Z,MATCH(G310,'اطلاعات دوره'!C:C,0),MATCH(H$1,'اطلاعات دوره'!$1:$1,0)),0)</f>
        <v>0</v>
      </c>
      <c r="I310" s="47">
        <f>IFERROR(INDEX('اطلاعات دوره'!A:Z,MATCH(G310,'اطلاعات دوره'!C:C,0),MATCH(I$1,'اطلاعات دوره'!$1:$1,0)),0)</f>
        <v>0</v>
      </c>
      <c r="J310" s="48">
        <f>IFERROR(INDEX('اطلاعات دوره'!A:Z,MATCH(G310,'اطلاعات دوره'!C:C,0),MATCH(J$1,'اطلاعات دوره'!$1:$1,0)),0)</f>
        <v>0</v>
      </c>
      <c r="K310" s="46"/>
      <c r="L310" s="158" t="str">
        <f>IFERROR(INDEX('اطلاعات دوره'!A:Z,MATCH(G310,'اطلاعات دوره'!C:C,0)-1,MATCH("عنوان",'اطلاعات دوره'!$1:$1,0)),"---")</f>
        <v>---</v>
      </c>
      <c r="M310" s="47" t="str">
        <f t="shared" si="42"/>
        <v>----</v>
      </c>
      <c r="N310" s="48" t="str">
        <f t="shared" si="43"/>
        <v>-/</v>
      </c>
      <c r="O310" s="45"/>
      <c r="P310" s="158">
        <f>IFERROR(INDEX('قرائت کنتور'!A:AZ,MATCH(A310&amp;"-"&amp;"گاز",'قرائت کنتور'!B:B,0),MATCH(L310,'قرائت کنتور'!$1:$1,0)),0)</f>
        <v>0</v>
      </c>
      <c r="Q310" s="47">
        <f>IFERROR(INDEX('قرائت کنتور'!A:AZ,MATCH(A310&amp;"-"&amp;"گاز",'قرائت کنتور'!B:B,0),MATCH(G310,'قرائت کنتور'!$1:$1,0)),0)</f>
        <v>0</v>
      </c>
      <c r="R310" s="47">
        <f t="shared" si="44"/>
        <v>0</v>
      </c>
      <c r="S310" s="45"/>
      <c r="T310" s="155" t="str">
        <f>IFERROR(INDEX('تعرفه ها'!A:Z,MATCH("بهای هر متر مکعب گاز مصرفی",'تعرفه ها'!$B:$B,0),MATCH(F310,'تعرفه ها'!$2:$2,0)),"---")</f>
        <v>---</v>
      </c>
      <c r="U310" s="50" t="str">
        <f t="shared" si="45"/>
        <v>---</v>
      </c>
      <c r="V310" s="50" t="str">
        <f>IFERROR(ROUND(R310*INDEX('تعرفه ها'!A:Z,MATCH("عوارض گاز به ازاء هر متر مکعب",'تعرفه ها'!$B:$B,0),MATCH(F310,'تعرفه ها'!$2:$2,0)),0),"---")</f>
        <v>---</v>
      </c>
      <c r="W310" s="50" t="str">
        <f>IFERROR(ROUND(((U310+V310)*INDEX('تعرفه ها'!A:Z,MATCH("هزینه نگهداری و تعمیرات شبکه گاز",'تعرفه ها'!$B:$B,0),MATCH(F310,'تعرفه ها'!$2:$2,0))/100),0),"---")</f>
        <v>---</v>
      </c>
      <c r="X310" s="50" t="str">
        <f>IFERROR(IF(INDEX('اطلاعات دوره'!A:Z,MATCH(G310,'اطلاعات دوره'!C:C,0),MATCH("گاز",'اطلاعات دوره'!$1:$1,0))="دارد",ROUND((U310+V310)*INDEX('تعرفه ها'!A:Z,MATCH("پیک فصلی گاز",'تعرفه ها'!$B:$B,0),MATCH(F310,'تعرفه ها'!$2:$2,0))/100,0),0),"---")</f>
        <v>---</v>
      </c>
      <c r="Y310" s="50" t="str">
        <f>IFERROR(ROUND(SUM(U310+V310+W310+X310)*INDEX('تعرفه ها'!A:Z,MATCH("مالیات گاز",'تعرفه ها'!$B:$B,0),MATCH(F310,'تعرفه ها'!$2:$2,0))/100,0),"---")</f>
        <v>---</v>
      </c>
      <c r="Z310" s="50" t="str">
        <f t="shared" si="46"/>
        <v>---</v>
      </c>
      <c r="AA310" s="50" t="str">
        <f t="shared" si="50"/>
        <v>---</v>
      </c>
      <c r="AB310" s="50" t="str">
        <f t="shared" si="47"/>
        <v>---</v>
      </c>
      <c r="AC310" s="50" t="str">
        <f t="shared" si="48"/>
        <v>---</v>
      </c>
      <c r="AD310" s="153" t="str">
        <f t="shared" si="49"/>
        <v>---</v>
      </c>
      <c r="AF310" s="155" t="str">
        <f>IFERROR(IF(INDEX(پرداخت!A:AZ,MATCH(A310&amp;" - "&amp;"گاز",پرداخت!$B:$B,0),MATCH(G310,پرداخت!$1:$1,0))="نشده","نشده","شده"),"---")</f>
        <v>---</v>
      </c>
      <c r="AH310" s="144"/>
    </row>
    <row r="311" spans="1:34" ht="34.9" hidden="1" customHeight="1">
      <c r="A311" s="170"/>
      <c r="B311" s="47">
        <f>IFERROR(INDEX('اطلاعات انشعابات شرکتها'!A:BB,MATCH(A311,'اطلاعات انشعابات شرکتها'!A:A,0),MATCH(B$1,'اطلاعات انشعابات شرکتها'!$1:$1,0)),0)</f>
        <v>0</v>
      </c>
      <c r="C311" s="48">
        <f>IFERROR(INDEX('اطلاعات انشعابات شرکتها'!A:BB,MATCH(A311,'اطلاعات انشعابات شرکتها'!A:A,0),MATCH(C$1,'اطلاعات انشعابات شرکتها'!$1:$1,0)),0)</f>
        <v>0</v>
      </c>
      <c r="D311" s="45"/>
      <c r="E311" s="171"/>
      <c r="F311" s="170"/>
      <c r="G311" s="47" t="str">
        <f t="shared" si="41"/>
        <v>/</v>
      </c>
      <c r="H311" s="47">
        <f>IFERROR(INDEX('اطلاعات دوره'!A:Z,MATCH(G311,'اطلاعات دوره'!C:C,0),MATCH(H$1,'اطلاعات دوره'!$1:$1,0)),0)</f>
        <v>0</v>
      </c>
      <c r="I311" s="47">
        <f>IFERROR(INDEX('اطلاعات دوره'!A:Z,MATCH(G311,'اطلاعات دوره'!C:C,0),MATCH(I$1,'اطلاعات دوره'!$1:$1,0)),0)</f>
        <v>0</v>
      </c>
      <c r="J311" s="48">
        <f>IFERROR(INDEX('اطلاعات دوره'!A:Z,MATCH(G311,'اطلاعات دوره'!C:C,0),MATCH(J$1,'اطلاعات دوره'!$1:$1,0)),0)</f>
        <v>0</v>
      </c>
      <c r="K311" s="46"/>
      <c r="L311" s="158" t="str">
        <f>IFERROR(INDEX('اطلاعات دوره'!A:Z,MATCH(G311,'اطلاعات دوره'!C:C,0)-1,MATCH("عنوان",'اطلاعات دوره'!$1:$1,0)),"---")</f>
        <v>---</v>
      </c>
      <c r="M311" s="47" t="str">
        <f t="shared" si="42"/>
        <v>----</v>
      </c>
      <c r="N311" s="48" t="str">
        <f t="shared" si="43"/>
        <v>-/</v>
      </c>
      <c r="O311" s="45"/>
      <c r="P311" s="158">
        <f>IFERROR(INDEX('قرائت کنتور'!A:AZ,MATCH(A311&amp;"-"&amp;"گاز",'قرائت کنتور'!B:B,0),MATCH(L311,'قرائت کنتور'!$1:$1,0)),0)</f>
        <v>0</v>
      </c>
      <c r="Q311" s="47">
        <f>IFERROR(INDEX('قرائت کنتور'!A:AZ,MATCH(A311&amp;"-"&amp;"گاز",'قرائت کنتور'!B:B,0),MATCH(G311,'قرائت کنتور'!$1:$1,0)),0)</f>
        <v>0</v>
      </c>
      <c r="R311" s="47">
        <f t="shared" si="44"/>
        <v>0</v>
      </c>
      <c r="S311" s="45"/>
      <c r="T311" s="155" t="str">
        <f>IFERROR(INDEX('تعرفه ها'!A:Z,MATCH("بهای هر متر مکعب گاز مصرفی",'تعرفه ها'!$B:$B,0),MATCH(F311,'تعرفه ها'!$2:$2,0)),"---")</f>
        <v>---</v>
      </c>
      <c r="U311" s="50" t="str">
        <f t="shared" si="45"/>
        <v>---</v>
      </c>
      <c r="V311" s="50" t="str">
        <f>IFERROR(ROUND(R311*INDEX('تعرفه ها'!A:Z,MATCH("عوارض گاز به ازاء هر متر مکعب",'تعرفه ها'!$B:$B,0),MATCH(F311,'تعرفه ها'!$2:$2,0)),0),"---")</f>
        <v>---</v>
      </c>
      <c r="W311" s="50" t="str">
        <f>IFERROR(ROUND(((U311+V311)*INDEX('تعرفه ها'!A:Z,MATCH("هزینه نگهداری و تعمیرات شبکه گاز",'تعرفه ها'!$B:$B,0),MATCH(F311,'تعرفه ها'!$2:$2,0))/100),0),"---")</f>
        <v>---</v>
      </c>
      <c r="X311" s="50" t="str">
        <f>IFERROR(IF(INDEX('اطلاعات دوره'!A:Z,MATCH(G311,'اطلاعات دوره'!C:C,0),MATCH("گاز",'اطلاعات دوره'!$1:$1,0))="دارد",ROUND((U311+V311)*INDEX('تعرفه ها'!A:Z,MATCH("پیک فصلی گاز",'تعرفه ها'!$B:$B,0),MATCH(F311,'تعرفه ها'!$2:$2,0))/100,0),0),"---")</f>
        <v>---</v>
      </c>
      <c r="Y311" s="50" t="str">
        <f>IFERROR(ROUND(SUM(U311+V311+W311+X311)*INDEX('تعرفه ها'!A:Z,MATCH("مالیات گاز",'تعرفه ها'!$B:$B,0),MATCH(F311,'تعرفه ها'!$2:$2,0))/100,0),"---")</f>
        <v>---</v>
      </c>
      <c r="Z311" s="50" t="str">
        <f t="shared" si="46"/>
        <v>---</v>
      </c>
      <c r="AA311" s="50" t="str">
        <f t="shared" si="50"/>
        <v>---</v>
      </c>
      <c r="AB311" s="50" t="str">
        <f t="shared" si="47"/>
        <v>---</v>
      </c>
      <c r="AC311" s="50" t="str">
        <f t="shared" si="48"/>
        <v>---</v>
      </c>
      <c r="AD311" s="153" t="str">
        <f t="shared" si="49"/>
        <v>---</v>
      </c>
      <c r="AF311" s="155" t="str">
        <f>IFERROR(IF(INDEX(پرداخت!A:AZ,MATCH(A311&amp;" - "&amp;"گاز",پرداخت!$B:$B,0),MATCH(G311,پرداخت!$1:$1,0))="نشده","نشده","شده"),"---")</f>
        <v>---</v>
      </c>
      <c r="AH311" s="144"/>
    </row>
    <row r="312" spans="1:34" ht="34.9" hidden="1" customHeight="1">
      <c r="A312" s="170"/>
      <c r="B312" s="47">
        <f>IFERROR(INDEX('اطلاعات انشعابات شرکتها'!A:BB,MATCH(A312,'اطلاعات انشعابات شرکتها'!A:A,0),MATCH(B$1,'اطلاعات انشعابات شرکتها'!$1:$1,0)),0)</f>
        <v>0</v>
      </c>
      <c r="C312" s="48">
        <f>IFERROR(INDEX('اطلاعات انشعابات شرکتها'!A:BB,MATCH(A312,'اطلاعات انشعابات شرکتها'!A:A,0),MATCH(C$1,'اطلاعات انشعابات شرکتها'!$1:$1,0)),0)</f>
        <v>0</v>
      </c>
      <c r="D312" s="45"/>
      <c r="E312" s="171"/>
      <c r="F312" s="170"/>
      <c r="G312" s="47" t="str">
        <f t="shared" si="41"/>
        <v>/</v>
      </c>
      <c r="H312" s="47">
        <f>IFERROR(INDEX('اطلاعات دوره'!A:Z,MATCH(G312,'اطلاعات دوره'!C:C,0),MATCH(H$1,'اطلاعات دوره'!$1:$1,0)),0)</f>
        <v>0</v>
      </c>
      <c r="I312" s="47">
        <f>IFERROR(INDEX('اطلاعات دوره'!A:Z,MATCH(G312,'اطلاعات دوره'!C:C,0),MATCH(I$1,'اطلاعات دوره'!$1:$1,0)),0)</f>
        <v>0</v>
      </c>
      <c r="J312" s="48">
        <f>IFERROR(INDEX('اطلاعات دوره'!A:Z,MATCH(G312,'اطلاعات دوره'!C:C,0),MATCH(J$1,'اطلاعات دوره'!$1:$1,0)),0)</f>
        <v>0</v>
      </c>
      <c r="K312" s="46"/>
      <c r="L312" s="158" t="str">
        <f>IFERROR(INDEX('اطلاعات دوره'!A:Z,MATCH(G312,'اطلاعات دوره'!C:C,0)-1,MATCH("عنوان",'اطلاعات دوره'!$1:$1,0)),"---")</f>
        <v>---</v>
      </c>
      <c r="M312" s="47" t="str">
        <f t="shared" si="42"/>
        <v>----</v>
      </c>
      <c r="N312" s="48" t="str">
        <f t="shared" si="43"/>
        <v>-/</v>
      </c>
      <c r="O312" s="45"/>
      <c r="P312" s="158">
        <f>IFERROR(INDEX('قرائت کنتور'!A:AZ,MATCH(A312&amp;"-"&amp;"گاز",'قرائت کنتور'!B:B,0),MATCH(L312,'قرائت کنتور'!$1:$1,0)),0)</f>
        <v>0</v>
      </c>
      <c r="Q312" s="47">
        <f>IFERROR(INDEX('قرائت کنتور'!A:AZ,MATCH(A312&amp;"-"&amp;"گاز",'قرائت کنتور'!B:B,0),MATCH(G312,'قرائت کنتور'!$1:$1,0)),0)</f>
        <v>0</v>
      </c>
      <c r="R312" s="47">
        <f t="shared" si="44"/>
        <v>0</v>
      </c>
      <c r="S312" s="45"/>
      <c r="T312" s="155" t="str">
        <f>IFERROR(INDEX('تعرفه ها'!A:Z,MATCH("بهای هر متر مکعب گاز مصرفی",'تعرفه ها'!$B:$B,0),MATCH(F312,'تعرفه ها'!$2:$2,0)),"---")</f>
        <v>---</v>
      </c>
      <c r="U312" s="50" t="str">
        <f t="shared" si="45"/>
        <v>---</v>
      </c>
      <c r="V312" s="50" t="str">
        <f>IFERROR(ROUND(R312*INDEX('تعرفه ها'!A:Z,MATCH("عوارض گاز به ازاء هر متر مکعب",'تعرفه ها'!$B:$B,0),MATCH(F312,'تعرفه ها'!$2:$2,0)),0),"---")</f>
        <v>---</v>
      </c>
      <c r="W312" s="50" t="str">
        <f>IFERROR(ROUND(((U312+V312)*INDEX('تعرفه ها'!A:Z,MATCH("هزینه نگهداری و تعمیرات شبکه گاز",'تعرفه ها'!$B:$B,0),MATCH(F312,'تعرفه ها'!$2:$2,0))/100),0),"---")</f>
        <v>---</v>
      </c>
      <c r="X312" s="50" t="str">
        <f>IFERROR(IF(INDEX('اطلاعات دوره'!A:Z,MATCH(G312,'اطلاعات دوره'!C:C,0),MATCH("گاز",'اطلاعات دوره'!$1:$1,0))="دارد",ROUND((U312+V312)*INDEX('تعرفه ها'!A:Z,MATCH("پیک فصلی گاز",'تعرفه ها'!$B:$B,0),MATCH(F312,'تعرفه ها'!$2:$2,0))/100,0),0),"---")</f>
        <v>---</v>
      </c>
      <c r="Y312" s="50" t="str">
        <f>IFERROR(ROUND(SUM(U312+V312+W312+X312)*INDEX('تعرفه ها'!A:Z,MATCH("مالیات گاز",'تعرفه ها'!$B:$B,0),MATCH(F312,'تعرفه ها'!$2:$2,0))/100,0),"---")</f>
        <v>---</v>
      </c>
      <c r="Z312" s="50" t="str">
        <f t="shared" si="46"/>
        <v>---</v>
      </c>
      <c r="AA312" s="50" t="str">
        <f t="shared" si="50"/>
        <v>---</v>
      </c>
      <c r="AB312" s="50" t="str">
        <f t="shared" si="47"/>
        <v>---</v>
      </c>
      <c r="AC312" s="50" t="str">
        <f t="shared" si="48"/>
        <v>---</v>
      </c>
      <c r="AD312" s="153" t="str">
        <f t="shared" si="49"/>
        <v>---</v>
      </c>
      <c r="AF312" s="155" t="str">
        <f>IFERROR(IF(INDEX(پرداخت!A:AZ,MATCH(A312&amp;" - "&amp;"گاز",پرداخت!$B:$B,0),MATCH(G312,پرداخت!$1:$1,0))="نشده","نشده","شده"),"---")</f>
        <v>---</v>
      </c>
      <c r="AH312" s="144"/>
    </row>
    <row r="313" spans="1:34" ht="34.9" hidden="1" customHeight="1">
      <c r="A313" s="170"/>
      <c r="B313" s="47">
        <f>IFERROR(INDEX('اطلاعات انشعابات شرکتها'!A:BB,MATCH(A313,'اطلاعات انشعابات شرکتها'!A:A,0),MATCH(B$1,'اطلاعات انشعابات شرکتها'!$1:$1,0)),0)</f>
        <v>0</v>
      </c>
      <c r="C313" s="48">
        <f>IFERROR(INDEX('اطلاعات انشعابات شرکتها'!A:BB,MATCH(A313,'اطلاعات انشعابات شرکتها'!A:A,0),MATCH(C$1,'اطلاعات انشعابات شرکتها'!$1:$1,0)),0)</f>
        <v>0</v>
      </c>
      <c r="D313" s="45"/>
      <c r="E313" s="171"/>
      <c r="F313" s="170"/>
      <c r="G313" s="47" t="str">
        <f t="shared" si="41"/>
        <v>/</v>
      </c>
      <c r="H313" s="47">
        <f>IFERROR(INDEX('اطلاعات دوره'!A:Z,MATCH(G313,'اطلاعات دوره'!C:C,0),MATCH(H$1,'اطلاعات دوره'!$1:$1,0)),0)</f>
        <v>0</v>
      </c>
      <c r="I313" s="47">
        <f>IFERROR(INDEX('اطلاعات دوره'!A:Z,MATCH(G313,'اطلاعات دوره'!C:C,0),MATCH(I$1,'اطلاعات دوره'!$1:$1,0)),0)</f>
        <v>0</v>
      </c>
      <c r="J313" s="48">
        <f>IFERROR(INDEX('اطلاعات دوره'!A:Z,MATCH(G313,'اطلاعات دوره'!C:C,0),MATCH(J$1,'اطلاعات دوره'!$1:$1,0)),0)</f>
        <v>0</v>
      </c>
      <c r="K313" s="46"/>
      <c r="L313" s="158" t="str">
        <f>IFERROR(INDEX('اطلاعات دوره'!A:Z,MATCH(G313,'اطلاعات دوره'!C:C,0)-1,MATCH("عنوان",'اطلاعات دوره'!$1:$1,0)),"---")</f>
        <v>---</v>
      </c>
      <c r="M313" s="47" t="str">
        <f t="shared" si="42"/>
        <v>----</v>
      </c>
      <c r="N313" s="48" t="str">
        <f t="shared" si="43"/>
        <v>-/</v>
      </c>
      <c r="O313" s="45"/>
      <c r="P313" s="158">
        <f>IFERROR(INDEX('قرائت کنتور'!A:AZ,MATCH(A313&amp;"-"&amp;"گاز",'قرائت کنتور'!B:B,0),MATCH(L313,'قرائت کنتور'!$1:$1,0)),0)</f>
        <v>0</v>
      </c>
      <c r="Q313" s="47">
        <f>IFERROR(INDEX('قرائت کنتور'!A:AZ,MATCH(A313&amp;"-"&amp;"گاز",'قرائت کنتور'!B:B,0),MATCH(G313,'قرائت کنتور'!$1:$1,0)),0)</f>
        <v>0</v>
      </c>
      <c r="R313" s="47">
        <f t="shared" si="44"/>
        <v>0</v>
      </c>
      <c r="S313" s="45"/>
      <c r="T313" s="155" t="str">
        <f>IFERROR(INDEX('تعرفه ها'!A:Z,MATCH("بهای هر متر مکعب گاز مصرفی",'تعرفه ها'!$B:$B,0),MATCH(F313,'تعرفه ها'!$2:$2,0)),"---")</f>
        <v>---</v>
      </c>
      <c r="U313" s="50" t="str">
        <f t="shared" si="45"/>
        <v>---</v>
      </c>
      <c r="V313" s="50" t="str">
        <f>IFERROR(ROUND(R313*INDEX('تعرفه ها'!A:Z,MATCH("عوارض گاز به ازاء هر متر مکعب",'تعرفه ها'!$B:$B,0),MATCH(F313,'تعرفه ها'!$2:$2,0)),0),"---")</f>
        <v>---</v>
      </c>
      <c r="W313" s="50" t="str">
        <f>IFERROR(ROUND(((U313+V313)*INDEX('تعرفه ها'!A:Z,MATCH("هزینه نگهداری و تعمیرات شبکه گاز",'تعرفه ها'!$B:$B,0),MATCH(F313,'تعرفه ها'!$2:$2,0))/100),0),"---")</f>
        <v>---</v>
      </c>
      <c r="X313" s="50" t="str">
        <f>IFERROR(IF(INDEX('اطلاعات دوره'!A:Z,MATCH(G313,'اطلاعات دوره'!C:C,0),MATCH("گاز",'اطلاعات دوره'!$1:$1,0))="دارد",ROUND((U313+V313)*INDEX('تعرفه ها'!A:Z,MATCH("پیک فصلی گاز",'تعرفه ها'!$B:$B,0),MATCH(F313,'تعرفه ها'!$2:$2,0))/100,0),0),"---")</f>
        <v>---</v>
      </c>
      <c r="Y313" s="50" t="str">
        <f>IFERROR(ROUND(SUM(U313+V313+W313+X313)*INDEX('تعرفه ها'!A:Z,MATCH("مالیات گاز",'تعرفه ها'!$B:$B,0),MATCH(F313,'تعرفه ها'!$2:$2,0))/100,0),"---")</f>
        <v>---</v>
      </c>
      <c r="Z313" s="50" t="str">
        <f t="shared" si="46"/>
        <v>---</v>
      </c>
      <c r="AA313" s="50" t="str">
        <f t="shared" si="50"/>
        <v>---</v>
      </c>
      <c r="AB313" s="50" t="str">
        <f t="shared" si="47"/>
        <v>---</v>
      </c>
      <c r="AC313" s="50" t="str">
        <f t="shared" si="48"/>
        <v>---</v>
      </c>
      <c r="AD313" s="153" t="str">
        <f t="shared" si="49"/>
        <v>---</v>
      </c>
      <c r="AF313" s="155" t="str">
        <f>IFERROR(IF(INDEX(پرداخت!A:AZ,MATCH(A313&amp;" - "&amp;"گاز",پرداخت!$B:$B,0),MATCH(G313,پرداخت!$1:$1,0))="نشده","نشده","شده"),"---")</f>
        <v>---</v>
      </c>
      <c r="AH313" s="144"/>
    </row>
    <row r="314" spans="1:34" ht="34.9" hidden="1" customHeight="1">
      <c r="A314" s="170"/>
      <c r="B314" s="47">
        <f>IFERROR(INDEX('اطلاعات انشعابات شرکتها'!A:BB,MATCH(A314,'اطلاعات انشعابات شرکتها'!A:A,0),MATCH(B$1,'اطلاعات انشعابات شرکتها'!$1:$1,0)),0)</f>
        <v>0</v>
      </c>
      <c r="C314" s="48">
        <f>IFERROR(INDEX('اطلاعات انشعابات شرکتها'!A:BB,MATCH(A314,'اطلاعات انشعابات شرکتها'!A:A,0),MATCH(C$1,'اطلاعات انشعابات شرکتها'!$1:$1,0)),0)</f>
        <v>0</v>
      </c>
      <c r="D314" s="45"/>
      <c r="E314" s="171"/>
      <c r="F314" s="170"/>
      <c r="G314" s="47" t="str">
        <f t="shared" si="41"/>
        <v>/</v>
      </c>
      <c r="H314" s="47">
        <f>IFERROR(INDEX('اطلاعات دوره'!A:Z,MATCH(G314,'اطلاعات دوره'!C:C,0),MATCH(H$1,'اطلاعات دوره'!$1:$1,0)),0)</f>
        <v>0</v>
      </c>
      <c r="I314" s="47">
        <f>IFERROR(INDEX('اطلاعات دوره'!A:Z,MATCH(G314,'اطلاعات دوره'!C:C,0),MATCH(I$1,'اطلاعات دوره'!$1:$1,0)),0)</f>
        <v>0</v>
      </c>
      <c r="J314" s="48">
        <f>IFERROR(INDEX('اطلاعات دوره'!A:Z,MATCH(G314,'اطلاعات دوره'!C:C,0),MATCH(J$1,'اطلاعات دوره'!$1:$1,0)),0)</f>
        <v>0</v>
      </c>
      <c r="K314" s="46"/>
      <c r="L314" s="158" t="str">
        <f>IFERROR(INDEX('اطلاعات دوره'!A:Z,MATCH(G314,'اطلاعات دوره'!C:C,0)-1,MATCH("عنوان",'اطلاعات دوره'!$1:$1,0)),"---")</f>
        <v>---</v>
      </c>
      <c r="M314" s="47" t="str">
        <f t="shared" si="42"/>
        <v>----</v>
      </c>
      <c r="N314" s="48" t="str">
        <f t="shared" si="43"/>
        <v>-/</v>
      </c>
      <c r="O314" s="45"/>
      <c r="P314" s="158">
        <f>IFERROR(INDEX('قرائت کنتور'!A:AZ,MATCH(A314&amp;"-"&amp;"گاز",'قرائت کنتور'!B:B,0),MATCH(L314,'قرائت کنتور'!$1:$1,0)),0)</f>
        <v>0</v>
      </c>
      <c r="Q314" s="47">
        <f>IFERROR(INDEX('قرائت کنتور'!A:AZ,MATCH(A314&amp;"-"&amp;"گاز",'قرائت کنتور'!B:B,0),MATCH(G314,'قرائت کنتور'!$1:$1,0)),0)</f>
        <v>0</v>
      </c>
      <c r="R314" s="47">
        <f t="shared" si="44"/>
        <v>0</v>
      </c>
      <c r="S314" s="45"/>
      <c r="T314" s="155" t="str">
        <f>IFERROR(INDEX('تعرفه ها'!A:Z,MATCH("بهای هر متر مکعب گاز مصرفی",'تعرفه ها'!$B:$B,0),MATCH(F314,'تعرفه ها'!$2:$2,0)),"---")</f>
        <v>---</v>
      </c>
      <c r="U314" s="50" t="str">
        <f t="shared" si="45"/>
        <v>---</v>
      </c>
      <c r="V314" s="50" t="str">
        <f>IFERROR(ROUND(R314*INDEX('تعرفه ها'!A:Z,MATCH("عوارض گاز به ازاء هر متر مکعب",'تعرفه ها'!$B:$B,0),MATCH(F314,'تعرفه ها'!$2:$2,0)),0),"---")</f>
        <v>---</v>
      </c>
      <c r="W314" s="50" t="str">
        <f>IFERROR(ROUND(((U314+V314)*INDEX('تعرفه ها'!A:Z,MATCH("هزینه نگهداری و تعمیرات شبکه گاز",'تعرفه ها'!$B:$B,0),MATCH(F314,'تعرفه ها'!$2:$2,0))/100),0),"---")</f>
        <v>---</v>
      </c>
      <c r="X314" s="50" t="str">
        <f>IFERROR(IF(INDEX('اطلاعات دوره'!A:Z,MATCH(G314,'اطلاعات دوره'!C:C,0),MATCH("گاز",'اطلاعات دوره'!$1:$1,0))="دارد",ROUND((U314+V314)*INDEX('تعرفه ها'!A:Z,MATCH("پیک فصلی گاز",'تعرفه ها'!$B:$B,0),MATCH(F314,'تعرفه ها'!$2:$2,0))/100,0),0),"---")</f>
        <v>---</v>
      </c>
      <c r="Y314" s="50" t="str">
        <f>IFERROR(ROUND(SUM(U314+V314+W314+X314)*INDEX('تعرفه ها'!A:Z,MATCH("مالیات گاز",'تعرفه ها'!$B:$B,0),MATCH(F314,'تعرفه ها'!$2:$2,0))/100,0),"---")</f>
        <v>---</v>
      </c>
      <c r="Z314" s="50" t="str">
        <f t="shared" si="46"/>
        <v>---</v>
      </c>
      <c r="AA314" s="50" t="str">
        <f t="shared" si="50"/>
        <v>---</v>
      </c>
      <c r="AB314" s="50" t="str">
        <f t="shared" si="47"/>
        <v>---</v>
      </c>
      <c r="AC314" s="50" t="str">
        <f t="shared" si="48"/>
        <v>---</v>
      </c>
      <c r="AD314" s="153" t="str">
        <f t="shared" si="49"/>
        <v>---</v>
      </c>
      <c r="AF314" s="155" t="str">
        <f>IFERROR(IF(INDEX(پرداخت!A:AZ,MATCH(A314&amp;" - "&amp;"گاز",پرداخت!$B:$B,0),MATCH(G314,پرداخت!$1:$1,0))="نشده","نشده","شده"),"---")</f>
        <v>---</v>
      </c>
      <c r="AH314" s="144"/>
    </row>
    <row r="315" spans="1:34" ht="34.9" hidden="1" customHeight="1">
      <c r="A315" s="170"/>
      <c r="B315" s="47">
        <f>IFERROR(INDEX('اطلاعات انشعابات شرکتها'!A:BB,MATCH(A315,'اطلاعات انشعابات شرکتها'!A:A,0),MATCH(B$1,'اطلاعات انشعابات شرکتها'!$1:$1,0)),0)</f>
        <v>0</v>
      </c>
      <c r="C315" s="48">
        <f>IFERROR(INDEX('اطلاعات انشعابات شرکتها'!A:BB,MATCH(A315,'اطلاعات انشعابات شرکتها'!A:A,0),MATCH(C$1,'اطلاعات انشعابات شرکتها'!$1:$1,0)),0)</f>
        <v>0</v>
      </c>
      <c r="D315" s="45"/>
      <c r="E315" s="171"/>
      <c r="F315" s="170"/>
      <c r="G315" s="47" t="str">
        <f t="shared" si="41"/>
        <v>/</v>
      </c>
      <c r="H315" s="47">
        <f>IFERROR(INDEX('اطلاعات دوره'!A:Z,MATCH(G315,'اطلاعات دوره'!C:C,0),MATCH(H$1,'اطلاعات دوره'!$1:$1,0)),0)</f>
        <v>0</v>
      </c>
      <c r="I315" s="47">
        <f>IFERROR(INDEX('اطلاعات دوره'!A:Z,MATCH(G315,'اطلاعات دوره'!C:C,0),MATCH(I$1,'اطلاعات دوره'!$1:$1,0)),0)</f>
        <v>0</v>
      </c>
      <c r="J315" s="48">
        <f>IFERROR(INDEX('اطلاعات دوره'!A:Z,MATCH(G315,'اطلاعات دوره'!C:C,0),MATCH(J$1,'اطلاعات دوره'!$1:$1,0)),0)</f>
        <v>0</v>
      </c>
      <c r="K315" s="46"/>
      <c r="L315" s="158" t="str">
        <f>IFERROR(INDEX('اطلاعات دوره'!A:Z,MATCH(G315,'اطلاعات دوره'!C:C,0)-1,MATCH("عنوان",'اطلاعات دوره'!$1:$1,0)),"---")</f>
        <v>---</v>
      </c>
      <c r="M315" s="47" t="str">
        <f t="shared" si="42"/>
        <v>----</v>
      </c>
      <c r="N315" s="48" t="str">
        <f t="shared" si="43"/>
        <v>-/</v>
      </c>
      <c r="O315" s="45"/>
      <c r="P315" s="158">
        <f>IFERROR(INDEX('قرائت کنتور'!A:AZ,MATCH(A315&amp;"-"&amp;"گاز",'قرائت کنتور'!B:B,0),MATCH(L315,'قرائت کنتور'!$1:$1,0)),0)</f>
        <v>0</v>
      </c>
      <c r="Q315" s="47">
        <f>IFERROR(INDEX('قرائت کنتور'!A:AZ,MATCH(A315&amp;"-"&amp;"گاز",'قرائت کنتور'!B:B,0),MATCH(G315,'قرائت کنتور'!$1:$1,0)),0)</f>
        <v>0</v>
      </c>
      <c r="R315" s="47">
        <f t="shared" si="44"/>
        <v>0</v>
      </c>
      <c r="S315" s="45"/>
      <c r="T315" s="155" t="str">
        <f>IFERROR(INDEX('تعرفه ها'!A:Z,MATCH("بهای هر متر مکعب گاز مصرفی",'تعرفه ها'!$B:$B,0),MATCH(F315,'تعرفه ها'!$2:$2,0)),"---")</f>
        <v>---</v>
      </c>
      <c r="U315" s="50" t="str">
        <f t="shared" si="45"/>
        <v>---</v>
      </c>
      <c r="V315" s="50" t="str">
        <f>IFERROR(ROUND(R315*INDEX('تعرفه ها'!A:Z,MATCH("عوارض گاز به ازاء هر متر مکعب",'تعرفه ها'!$B:$B,0),MATCH(F315,'تعرفه ها'!$2:$2,0)),0),"---")</f>
        <v>---</v>
      </c>
      <c r="W315" s="50" t="str">
        <f>IFERROR(ROUND(((U315+V315)*INDEX('تعرفه ها'!A:Z,MATCH("هزینه نگهداری و تعمیرات شبکه گاز",'تعرفه ها'!$B:$B,0),MATCH(F315,'تعرفه ها'!$2:$2,0))/100),0),"---")</f>
        <v>---</v>
      </c>
      <c r="X315" s="50" t="str">
        <f>IFERROR(IF(INDEX('اطلاعات دوره'!A:Z,MATCH(G315,'اطلاعات دوره'!C:C,0),MATCH("گاز",'اطلاعات دوره'!$1:$1,0))="دارد",ROUND((U315+V315)*INDEX('تعرفه ها'!A:Z,MATCH("پیک فصلی گاز",'تعرفه ها'!$B:$B,0),MATCH(F315,'تعرفه ها'!$2:$2,0))/100,0),0),"---")</f>
        <v>---</v>
      </c>
      <c r="Y315" s="50" t="str">
        <f>IFERROR(ROUND(SUM(U315+V315+W315+X315)*INDEX('تعرفه ها'!A:Z,MATCH("مالیات گاز",'تعرفه ها'!$B:$B,0),MATCH(F315,'تعرفه ها'!$2:$2,0))/100,0),"---")</f>
        <v>---</v>
      </c>
      <c r="Z315" s="50" t="str">
        <f t="shared" si="46"/>
        <v>---</v>
      </c>
      <c r="AA315" s="50" t="str">
        <f t="shared" si="50"/>
        <v>---</v>
      </c>
      <c r="AB315" s="50" t="str">
        <f t="shared" si="47"/>
        <v>---</v>
      </c>
      <c r="AC315" s="50" t="str">
        <f t="shared" si="48"/>
        <v>---</v>
      </c>
      <c r="AD315" s="153" t="str">
        <f t="shared" si="49"/>
        <v>---</v>
      </c>
      <c r="AF315" s="155" t="str">
        <f>IFERROR(IF(INDEX(پرداخت!A:AZ,MATCH(A315&amp;" - "&amp;"گاز",پرداخت!$B:$B,0),MATCH(G315,پرداخت!$1:$1,0))="نشده","نشده","شده"),"---")</f>
        <v>---</v>
      </c>
      <c r="AH315" s="144"/>
    </row>
    <row r="316" spans="1:34" ht="34.9" hidden="1" customHeight="1">
      <c r="A316" s="170"/>
      <c r="B316" s="47">
        <f>IFERROR(INDEX('اطلاعات انشعابات شرکتها'!A:BB,MATCH(A316,'اطلاعات انشعابات شرکتها'!A:A,0),MATCH(B$1,'اطلاعات انشعابات شرکتها'!$1:$1,0)),0)</f>
        <v>0</v>
      </c>
      <c r="C316" s="48">
        <f>IFERROR(INDEX('اطلاعات انشعابات شرکتها'!A:BB,MATCH(A316,'اطلاعات انشعابات شرکتها'!A:A,0),MATCH(C$1,'اطلاعات انشعابات شرکتها'!$1:$1,0)),0)</f>
        <v>0</v>
      </c>
      <c r="D316" s="45"/>
      <c r="E316" s="171"/>
      <c r="F316" s="170"/>
      <c r="G316" s="47" t="str">
        <f t="shared" si="41"/>
        <v>/</v>
      </c>
      <c r="H316" s="47">
        <f>IFERROR(INDEX('اطلاعات دوره'!A:Z,MATCH(G316,'اطلاعات دوره'!C:C,0),MATCH(H$1,'اطلاعات دوره'!$1:$1,0)),0)</f>
        <v>0</v>
      </c>
      <c r="I316" s="47">
        <f>IFERROR(INDEX('اطلاعات دوره'!A:Z,MATCH(G316,'اطلاعات دوره'!C:C,0),MATCH(I$1,'اطلاعات دوره'!$1:$1,0)),0)</f>
        <v>0</v>
      </c>
      <c r="J316" s="48">
        <f>IFERROR(INDEX('اطلاعات دوره'!A:Z,MATCH(G316,'اطلاعات دوره'!C:C,0),MATCH(J$1,'اطلاعات دوره'!$1:$1,0)),0)</f>
        <v>0</v>
      </c>
      <c r="K316" s="46"/>
      <c r="L316" s="158" t="str">
        <f>IFERROR(INDEX('اطلاعات دوره'!A:Z,MATCH(G316,'اطلاعات دوره'!C:C,0)-1,MATCH("عنوان",'اطلاعات دوره'!$1:$1,0)),"---")</f>
        <v>---</v>
      </c>
      <c r="M316" s="47" t="str">
        <f t="shared" si="42"/>
        <v>----</v>
      </c>
      <c r="N316" s="48" t="str">
        <f t="shared" si="43"/>
        <v>-/</v>
      </c>
      <c r="O316" s="45"/>
      <c r="P316" s="158">
        <f>IFERROR(INDEX('قرائت کنتور'!A:AZ,MATCH(A316&amp;"-"&amp;"گاز",'قرائت کنتور'!B:B,0),MATCH(L316,'قرائت کنتور'!$1:$1,0)),0)</f>
        <v>0</v>
      </c>
      <c r="Q316" s="47">
        <f>IFERROR(INDEX('قرائت کنتور'!A:AZ,MATCH(A316&amp;"-"&amp;"گاز",'قرائت کنتور'!B:B,0),MATCH(G316,'قرائت کنتور'!$1:$1,0)),0)</f>
        <v>0</v>
      </c>
      <c r="R316" s="47">
        <f t="shared" si="44"/>
        <v>0</v>
      </c>
      <c r="S316" s="45"/>
      <c r="T316" s="155" t="str">
        <f>IFERROR(INDEX('تعرفه ها'!A:Z,MATCH("بهای هر متر مکعب گاز مصرفی",'تعرفه ها'!$B:$B,0),MATCH(F316,'تعرفه ها'!$2:$2,0)),"---")</f>
        <v>---</v>
      </c>
      <c r="U316" s="50" t="str">
        <f t="shared" si="45"/>
        <v>---</v>
      </c>
      <c r="V316" s="50" t="str">
        <f>IFERROR(ROUND(R316*INDEX('تعرفه ها'!A:Z,MATCH("عوارض گاز به ازاء هر متر مکعب",'تعرفه ها'!$B:$B,0),MATCH(F316,'تعرفه ها'!$2:$2,0)),0),"---")</f>
        <v>---</v>
      </c>
      <c r="W316" s="50" t="str">
        <f>IFERROR(ROUND(((U316+V316)*INDEX('تعرفه ها'!A:Z,MATCH("هزینه نگهداری و تعمیرات شبکه گاز",'تعرفه ها'!$B:$B,0),MATCH(F316,'تعرفه ها'!$2:$2,0))/100),0),"---")</f>
        <v>---</v>
      </c>
      <c r="X316" s="50" t="str">
        <f>IFERROR(IF(INDEX('اطلاعات دوره'!A:Z,MATCH(G316,'اطلاعات دوره'!C:C,0),MATCH("گاز",'اطلاعات دوره'!$1:$1,0))="دارد",ROUND((U316+V316)*INDEX('تعرفه ها'!A:Z,MATCH("پیک فصلی گاز",'تعرفه ها'!$B:$B,0),MATCH(F316,'تعرفه ها'!$2:$2,0))/100,0),0),"---")</f>
        <v>---</v>
      </c>
      <c r="Y316" s="50" t="str">
        <f>IFERROR(ROUND(SUM(U316+V316+W316+X316)*INDEX('تعرفه ها'!A:Z,MATCH("مالیات گاز",'تعرفه ها'!$B:$B,0),MATCH(F316,'تعرفه ها'!$2:$2,0))/100,0),"---")</f>
        <v>---</v>
      </c>
      <c r="Z316" s="50" t="str">
        <f t="shared" si="46"/>
        <v>---</v>
      </c>
      <c r="AA316" s="50" t="str">
        <f t="shared" si="50"/>
        <v>---</v>
      </c>
      <c r="AB316" s="50" t="str">
        <f t="shared" si="47"/>
        <v>---</v>
      </c>
      <c r="AC316" s="50" t="str">
        <f t="shared" si="48"/>
        <v>---</v>
      </c>
      <c r="AD316" s="153" t="str">
        <f t="shared" si="49"/>
        <v>---</v>
      </c>
      <c r="AF316" s="155" t="str">
        <f>IFERROR(IF(INDEX(پرداخت!A:AZ,MATCH(A316&amp;" - "&amp;"گاز",پرداخت!$B:$B,0),MATCH(G316,پرداخت!$1:$1,0))="نشده","نشده","شده"),"---")</f>
        <v>---</v>
      </c>
      <c r="AH316" s="144"/>
    </row>
    <row r="317" spans="1:34" ht="34.9" hidden="1" customHeight="1">
      <c r="A317" s="170"/>
      <c r="B317" s="47">
        <f>IFERROR(INDEX('اطلاعات انشعابات شرکتها'!A:BB,MATCH(A317,'اطلاعات انشعابات شرکتها'!A:A,0),MATCH(B$1,'اطلاعات انشعابات شرکتها'!$1:$1,0)),0)</f>
        <v>0</v>
      </c>
      <c r="C317" s="48">
        <f>IFERROR(INDEX('اطلاعات انشعابات شرکتها'!A:BB,MATCH(A317,'اطلاعات انشعابات شرکتها'!A:A,0),MATCH(C$1,'اطلاعات انشعابات شرکتها'!$1:$1,0)),0)</f>
        <v>0</v>
      </c>
      <c r="D317" s="45"/>
      <c r="E317" s="171"/>
      <c r="F317" s="170"/>
      <c r="G317" s="47" t="str">
        <f t="shared" si="41"/>
        <v>/</v>
      </c>
      <c r="H317" s="47">
        <f>IFERROR(INDEX('اطلاعات دوره'!A:Z,MATCH(G317,'اطلاعات دوره'!C:C,0),MATCH(H$1,'اطلاعات دوره'!$1:$1,0)),0)</f>
        <v>0</v>
      </c>
      <c r="I317" s="47">
        <f>IFERROR(INDEX('اطلاعات دوره'!A:Z,MATCH(G317,'اطلاعات دوره'!C:C,0),MATCH(I$1,'اطلاعات دوره'!$1:$1,0)),0)</f>
        <v>0</v>
      </c>
      <c r="J317" s="48">
        <f>IFERROR(INDEX('اطلاعات دوره'!A:Z,MATCH(G317,'اطلاعات دوره'!C:C,0),MATCH(J$1,'اطلاعات دوره'!$1:$1,0)),0)</f>
        <v>0</v>
      </c>
      <c r="K317" s="46"/>
      <c r="L317" s="158" t="str">
        <f>IFERROR(INDEX('اطلاعات دوره'!A:Z,MATCH(G317,'اطلاعات دوره'!C:C,0)-1,MATCH("عنوان",'اطلاعات دوره'!$1:$1,0)),"---")</f>
        <v>---</v>
      </c>
      <c r="M317" s="47" t="str">
        <f t="shared" si="42"/>
        <v>----</v>
      </c>
      <c r="N317" s="48" t="str">
        <f t="shared" si="43"/>
        <v>-/</v>
      </c>
      <c r="O317" s="45"/>
      <c r="P317" s="158">
        <f>IFERROR(INDEX('قرائت کنتور'!A:AZ,MATCH(A317&amp;"-"&amp;"گاز",'قرائت کنتور'!B:B,0),MATCH(L317,'قرائت کنتور'!$1:$1,0)),0)</f>
        <v>0</v>
      </c>
      <c r="Q317" s="47">
        <f>IFERROR(INDEX('قرائت کنتور'!A:AZ,MATCH(A317&amp;"-"&amp;"گاز",'قرائت کنتور'!B:B,0),MATCH(G317,'قرائت کنتور'!$1:$1,0)),0)</f>
        <v>0</v>
      </c>
      <c r="R317" s="47">
        <f t="shared" si="44"/>
        <v>0</v>
      </c>
      <c r="S317" s="45"/>
      <c r="T317" s="155" t="str">
        <f>IFERROR(INDEX('تعرفه ها'!A:Z,MATCH("بهای هر متر مکعب گاز مصرفی",'تعرفه ها'!$B:$B,0),MATCH(F317,'تعرفه ها'!$2:$2,0)),"---")</f>
        <v>---</v>
      </c>
      <c r="U317" s="50" t="str">
        <f t="shared" si="45"/>
        <v>---</v>
      </c>
      <c r="V317" s="50" t="str">
        <f>IFERROR(ROUND(R317*INDEX('تعرفه ها'!A:Z,MATCH("عوارض گاز به ازاء هر متر مکعب",'تعرفه ها'!$B:$B,0),MATCH(F317,'تعرفه ها'!$2:$2,0)),0),"---")</f>
        <v>---</v>
      </c>
      <c r="W317" s="50" t="str">
        <f>IFERROR(ROUND(((U317+V317)*INDEX('تعرفه ها'!A:Z,MATCH("هزینه نگهداری و تعمیرات شبکه گاز",'تعرفه ها'!$B:$B,0),MATCH(F317,'تعرفه ها'!$2:$2,0))/100),0),"---")</f>
        <v>---</v>
      </c>
      <c r="X317" s="50" t="str">
        <f>IFERROR(IF(INDEX('اطلاعات دوره'!A:Z,MATCH(G317,'اطلاعات دوره'!C:C,0),MATCH("گاز",'اطلاعات دوره'!$1:$1,0))="دارد",ROUND((U317+V317)*INDEX('تعرفه ها'!A:Z,MATCH("پیک فصلی گاز",'تعرفه ها'!$B:$B,0),MATCH(F317,'تعرفه ها'!$2:$2,0))/100,0),0),"---")</f>
        <v>---</v>
      </c>
      <c r="Y317" s="50" t="str">
        <f>IFERROR(ROUND(SUM(U317+V317+W317+X317)*INDEX('تعرفه ها'!A:Z,MATCH("مالیات گاز",'تعرفه ها'!$B:$B,0),MATCH(F317,'تعرفه ها'!$2:$2,0))/100,0),"---")</f>
        <v>---</v>
      </c>
      <c r="Z317" s="50" t="str">
        <f t="shared" si="46"/>
        <v>---</v>
      </c>
      <c r="AA317" s="50" t="str">
        <f t="shared" si="50"/>
        <v>---</v>
      </c>
      <c r="AB317" s="50" t="str">
        <f t="shared" si="47"/>
        <v>---</v>
      </c>
      <c r="AC317" s="50" t="str">
        <f t="shared" si="48"/>
        <v>---</v>
      </c>
      <c r="AD317" s="153" t="str">
        <f t="shared" si="49"/>
        <v>---</v>
      </c>
      <c r="AF317" s="155" t="str">
        <f>IFERROR(IF(INDEX(پرداخت!A:AZ,MATCH(A317&amp;" - "&amp;"گاز",پرداخت!$B:$B,0),MATCH(G317,پرداخت!$1:$1,0))="نشده","نشده","شده"),"---")</f>
        <v>---</v>
      </c>
      <c r="AH317" s="144"/>
    </row>
    <row r="318" spans="1:34" ht="34.9" hidden="1" customHeight="1">
      <c r="A318" s="170"/>
      <c r="B318" s="47">
        <f>IFERROR(INDEX('اطلاعات انشعابات شرکتها'!A:BB,MATCH(A318,'اطلاعات انشعابات شرکتها'!A:A,0),MATCH(B$1,'اطلاعات انشعابات شرکتها'!$1:$1,0)),0)</f>
        <v>0</v>
      </c>
      <c r="C318" s="48">
        <f>IFERROR(INDEX('اطلاعات انشعابات شرکتها'!A:BB,MATCH(A318,'اطلاعات انشعابات شرکتها'!A:A,0),MATCH(C$1,'اطلاعات انشعابات شرکتها'!$1:$1,0)),0)</f>
        <v>0</v>
      </c>
      <c r="D318" s="45"/>
      <c r="E318" s="171"/>
      <c r="F318" s="170"/>
      <c r="G318" s="47" t="str">
        <f t="shared" si="41"/>
        <v>/</v>
      </c>
      <c r="H318" s="47">
        <f>IFERROR(INDEX('اطلاعات دوره'!A:Z,MATCH(G318,'اطلاعات دوره'!C:C,0),MATCH(H$1,'اطلاعات دوره'!$1:$1,0)),0)</f>
        <v>0</v>
      </c>
      <c r="I318" s="47">
        <f>IFERROR(INDEX('اطلاعات دوره'!A:Z,MATCH(G318,'اطلاعات دوره'!C:C,0),MATCH(I$1,'اطلاعات دوره'!$1:$1,0)),0)</f>
        <v>0</v>
      </c>
      <c r="J318" s="48">
        <f>IFERROR(INDEX('اطلاعات دوره'!A:Z,MATCH(G318,'اطلاعات دوره'!C:C,0),MATCH(J$1,'اطلاعات دوره'!$1:$1,0)),0)</f>
        <v>0</v>
      </c>
      <c r="K318" s="46"/>
      <c r="L318" s="158" t="str">
        <f>IFERROR(INDEX('اطلاعات دوره'!A:Z,MATCH(G318,'اطلاعات دوره'!C:C,0)-1,MATCH("عنوان",'اطلاعات دوره'!$1:$1,0)),"---")</f>
        <v>---</v>
      </c>
      <c r="M318" s="47" t="str">
        <f t="shared" si="42"/>
        <v>----</v>
      </c>
      <c r="N318" s="48" t="str">
        <f t="shared" si="43"/>
        <v>-/</v>
      </c>
      <c r="O318" s="45"/>
      <c r="P318" s="158">
        <f>IFERROR(INDEX('قرائت کنتور'!A:AZ,MATCH(A318&amp;"-"&amp;"گاز",'قرائت کنتور'!B:B,0),MATCH(L318,'قرائت کنتور'!$1:$1,0)),0)</f>
        <v>0</v>
      </c>
      <c r="Q318" s="47">
        <f>IFERROR(INDEX('قرائت کنتور'!A:AZ,MATCH(A318&amp;"-"&amp;"گاز",'قرائت کنتور'!B:B,0),MATCH(G318,'قرائت کنتور'!$1:$1,0)),0)</f>
        <v>0</v>
      </c>
      <c r="R318" s="47">
        <f t="shared" si="44"/>
        <v>0</v>
      </c>
      <c r="S318" s="45"/>
      <c r="T318" s="155" t="str">
        <f>IFERROR(INDEX('تعرفه ها'!A:Z,MATCH("بهای هر متر مکعب گاز مصرفی",'تعرفه ها'!$B:$B,0),MATCH(F318,'تعرفه ها'!$2:$2,0)),"---")</f>
        <v>---</v>
      </c>
      <c r="U318" s="50" t="str">
        <f t="shared" si="45"/>
        <v>---</v>
      </c>
      <c r="V318" s="50" t="str">
        <f>IFERROR(ROUND(R318*INDEX('تعرفه ها'!A:Z,MATCH("عوارض گاز به ازاء هر متر مکعب",'تعرفه ها'!$B:$B,0),MATCH(F318,'تعرفه ها'!$2:$2,0)),0),"---")</f>
        <v>---</v>
      </c>
      <c r="W318" s="50" t="str">
        <f>IFERROR(ROUND(((U318+V318)*INDEX('تعرفه ها'!A:Z,MATCH("هزینه نگهداری و تعمیرات شبکه گاز",'تعرفه ها'!$B:$B,0),MATCH(F318,'تعرفه ها'!$2:$2,0))/100),0),"---")</f>
        <v>---</v>
      </c>
      <c r="X318" s="50" t="str">
        <f>IFERROR(IF(INDEX('اطلاعات دوره'!A:Z,MATCH(G318,'اطلاعات دوره'!C:C,0),MATCH("گاز",'اطلاعات دوره'!$1:$1,0))="دارد",ROUND((U318+V318)*INDEX('تعرفه ها'!A:Z,MATCH("پیک فصلی گاز",'تعرفه ها'!$B:$B,0),MATCH(F318,'تعرفه ها'!$2:$2,0))/100,0),0),"---")</f>
        <v>---</v>
      </c>
      <c r="Y318" s="50" t="str">
        <f>IFERROR(ROUND(SUM(U318+V318+W318+X318)*INDEX('تعرفه ها'!A:Z,MATCH("مالیات گاز",'تعرفه ها'!$B:$B,0),MATCH(F318,'تعرفه ها'!$2:$2,0))/100,0),"---")</f>
        <v>---</v>
      </c>
      <c r="Z318" s="50" t="str">
        <f t="shared" si="46"/>
        <v>---</v>
      </c>
      <c r="AA318" s="50" t="str">
        <f t="shared" si="50"/>
        <v>---</v>
      </c>
      <c r="AB318" s="50" t="str">
        <f t="shared" si="47"/>
        <v>---</v>
      </c>
      <c r="AC318" s="50" t="str">
        <f t="shared" si="48"/>
        <v>---</v>
      </c>
      <c r="AD318" s="153" t="str">
        <f t="shared" si="49"/>
        <v>---</v>
      </c>
      <c r="AF318" s="155" t="str">
        <f>IFERROR(IF(INDEX(پرداخت!A:AZ,MATCH(A318&amp;" - "&amp;"گاز",پرداخت!$B:$B,0),MATCH(G318,پرداخت!$1:$1,0))="نشده","نشده","شده"),"---")</f>
        <v>---</v>
      </c>
      <c r="AH318" s="144"/>
    </row>
    <row r="319" spans="1:34" ht="34.9" hidden="1" customHeight="1">
      <c r="A319" s="170"/>
      <c r="B319" s="47">
        <f>IFERROR(INDEX('اطلاعات انشعابات شرکتها'!A:BB,MATCH(A319,'اطلاعات انشعابات شرکتها'!A:A,0),MATCH(B$1,'اطلاعات انشعابات شرکتها'!$1:$1,0)),0)</f>
        <v>0</v>
      </c>
      <c r="C319" s="48">
        <f>IFERROR(INDEX('اطلاعات انشعابات شرکتها'!A:BB,MATCH(A319,'اطلاعات انشعابات شرکتها'!A:A,0),MATCH(C$1,'اطلاعات انشعابات شرکتها'!$1:$1,0)),0)</f>
        <v>0</v>
      </c>
      <c r="D319" s="45"/>
      <c r="E319" s="171"/>
      <c r="F319" s="170"/>
      <c r="G319" s="47" t="str">
        <f t="shared" si="41"/>
        <v>/</v>
      </c>
      <c r="H319" s="47">
        <f>IFERROR(INDEX('اطلاعات دوره'!A:Z,MATCH(G319,'اطلاعات دوره'!C:C,0),MATCH(H$1,'اطلاعات دوره'!$1:$1,0)),0)</f>
        <v>0</v>
      </c>
      <c r="I319" s="47">
        <f>IFERROR(INDEX('اطلاعات دوره'!A:Z,MATCH(G319,'اطلاعات دوره'!C:C,0),MATCH(I$1,'اطلاعات دوره'!$1:$1,0)),0)</f>
        <v>0</v>
      </c>
      <c r="J319" s="48">
        <f>IFERROR(INDEX('اطلاعات دوره'!A:Z,MATCH(G319,'اطلاعات دوره'!C:C,0),MATCH(J$1,'اطلاعات دوره'!$1:$1,0)),0)</f>
        <v>0</v>
      </c>
      <c r="K319" s="46"/>
      <c r="L319" s="158" t="str">
        <f>IFERROR(INDEX('اطلاعات دوره'!A:Z,MATCH(G319,'اطلاعات دوره'!C:C,0)-1,MATCH("عنوان",'اطلاعات دوره'!$1:$1,0)),"---")</f>
        <v>---</v>
      </c>
      <c r="M319" s="47" t="str">
        <f t="shared" si="42"/>
        <v>----</v>
      </c>
      <c r="N319" s="48" t="str">
        <f t="shared" si="43"/>
        <v>-/</v>
      </c>
      <c r="O319" s="45"/>
      <c r="P319" s="158">
        <f>IFERROR(INDEX('قرائت کنتور'!A:AZ,MATCH(A319&amp;"-"&amp;"گاز",'قرائت کنتور'!B:B,0),MATCH(L319,'قرائت کنتور'!$1:$1,0)),0)</f>
        <v>0</v>
      </c>
      <c r="Q319" s="47">
        <f>IFERROR(INDEX('قرائت کنتور'!A:AZ,MATCH(A319&amp;"-"&amp;"گاز",'قرائت کنتور'!B:B,0),MATCH(G319,'قرائت کنتور'!$1:$1,0)),0)</f>
        <v>0</v>
      </c>
      <c r="R319" s="47">
        <f t="shared" si="44"/>
        <v>0</v>
      </c>
      <c r="S319" s="45"/>
      <c r="T319" s="155" t="str">
        <f>IFERROR(INDEX('تعرفه ها'!A:Z,MATCH("بهای هر متر مکعب گاز مصرفی",'تعرفه ها'!$B:$B,0),MATCH(F319,'تعرفه ها'!$2:$2,0)),"---")</f>
        <v>---</v>
      </c>
      <c r="U319" s="50" t="str">
        <f t="shared" si="45"/>
        <v>---</v>
      </c>
      <c r="V319" s="50" t="str">
        <f>IFERROR(ROUND(R319*INDEX('تعرفه ها'!A:Z,MATCH("عوارض گاز به ازاء هر متر مکعب",'تعرفه ها'!$B:$B,0),MATCH(F319,'تعرفه ها'!$2:$2,0)),0),"---")</f>
        <v>---</v>
      </c>
      <c r="W319" s="50" t="str">
        <f>IFERROR(ROUND(((U319+V319)*INDEX('تعرفه ها'!A:Z,MATCH("هزینه نگهداری و تعمیرات شبکه گاز",'تعرفه ها'!$B:$B,0),MATCH(F319,'تعرفه ها'!$2:$2,0))/100),0),"---")</f>
        <v>---</v>
      </c>
      <c r="X319" s="50" t="str">
        <f>IFERROR(IF(INDEX('اطلاعات دوره'!A:Z,MATCH(G319,'اطلاعات دوره'!C:C,0),MATCH("گاز",'اطلاعات دوره'!$1:$1,0))="دارد",ROUND((U319+V319)*INDEX('تعرفه ها'!A:Z,MATCH("پیک فصلی گاز",'تعرفه ها'!$B:$B,0),MATCH(F319,'تعرفه ها'!$2:$2,0))/100,0),0),"---")</f>
        <v>---</v>
      </c>
      <c r="Y319" s="50" t="str">
        <f>IFERROR(ROUND(SUM(U319+V319+W319+X319)*INDEX('تعرفه ها'!A:Z,MATCH("مالیات گاز",'تعرفه ها'!$B:$B,0),MATCH(F319,'تعرفه ها'!$2:$2,0))/100,0),"---")</f>
        <v>---</v>
      </c>
      <c r="Z319" s="50" t="str">
        <f t="shared" si="46"/>
        <v>---</v>
      </c>
      <c r="AA319" s="50" t="str">
        <f t="shared" si="50"/>
        <v>---</v>
      </c>
      <c r="AB319" s="50" t="str">
        <f t="shared" si="47"/>
        <v>---</v>
      </c>
      <c r="AC319" s="50" t="str">
        <f t="shared" si="48"/>
        <v>---</v>
      </c>
      <c r="AD319" s="153" t="str">
        <f t="shared" si="49"/>
        <v>---</v>
      </c>
      <c r="AF319" s="155" t="str">
        <f>IFERROR(IF(INDEX(پرداخت!A:AZ,MATCH(A319&amp;" - "&amp;"گاز",پرداخت!$B:$B,0),MATCH(G319,پرداخت!$1:$1,0))="نشده","نشده","شده"),"---")</f>
        <v>---</v>
      </c>
      <c r="AH319" s="144"/>
    </row>
    <row r="320" spans="1:34" ht="34.9" hidden="1" customHeight="1">
      <c r="A320" s="170"/>
      <c r="B320" s="47">
        <f>IFERROR(INDEX('اطلاعات انشعابات شرکتها'!A:BB,MATCH(A320,'اطلاعات انشعابات شرکتها'!A:A,0),MATCH(B$1,'اطلاعات انشعابات شرکتها'!$1:$1,0)),0)</f>
        <v>0</v>
      </c>
      <c r="C320" s="48">
        <f>IFERROR(INDEX('اطلاعات انشعابات شرکتها'!A:BB,MATCH(A320,'اطلاعات انشعابات شرکتها'!A:A,0),MATCH(C$1,'اطلاعات انشعابات شرکتها'!$1:$1,0)),0)</f>
        <v>0</v>
      </c>
      <c r="D320" s="45"/>
      <c r="E320" s="171"/>
      <c r="F320" s="170"/>
      <c r="G320" s="47" t="str">
        <f t="shared" si="41"/>
        <v>/</v>
      </c>
      <c r="H320" s="47">
        <f>IFERROR(INDEX('اطلاعات دوره'!A:Z,MATCH(G320,'اطلاعات دوره'!C:C,0),MATCH(H$1,'اطلاعات دوره'!$1:$1,0)),0)</f>
        <v>0</v>
      </c>
      <c r="I320" s="47">
        <f>IFERROR(INDEX('اطلاعات دوره'!A:Z,MATCH(G320,'اطلاعات دوره'!C:C,0),MATCH(I$1,'اطلاعات دوره'!$1:$1,0)),0)</f>
        <v>0</v>
      </c>
      <c r="J320" s="48">
        <f>IFERROR(INDEX('اطلاعات دوره'!A:Z,MATCH(G320,'اطلاعات دوره'!C:C,0),MATCH(J$1,'اطلاعات دوره'!$1:$1,0)),0)</f>
        <v>0</v>
      </c>
      <c r="K320" s="46"/>
      <c r="L320" s="158" t="str">
        <f>IFERROR(INDEX('اطلاعات دوره'!A:Z,MATCH(G320,'اطلاعات دوره'!C:C,0)-1,MATCH("عنوان",'اطلاعات دوره'!$1:$1,0)),"---")</f>
        <v>---</v>
      </c>
      <c r="M320" s="47" t="str">
        <f t="shared" si="42"/>
        <v>----</v>
      </c>
      <c r="N320" s="48" t="str">
        <f t="shared" si="43"/>
        <v>-/</v>
      </c>
      <c r="O320" s="45"/>
      <c r="P320" s="158">
        <f>IFERROR(INDEX('قرائت کنتور'!A:AZ,MATCH(A320&amp;"-"&amp;"گاز",'قرائت کنتور'!B:B,0),MATCH(L320,'قرائت کنتور'!$1:$1,0)),0)</f>
        <v>0</v>
      </c>
      <c r="Q320" s="47">
        <f>IFERROR(INDEX('قرائت کنتور'!A:AZ,MATCH(A320&amp;"-"&amp;"گاز",'قرائت کنتور'!B:B,0),MATCH(G320,'قرائت کنتور'!$1:$1,0)),0)</f>
        <v>0</v>
      </c>
      <c r="R320" s="47">
        <f t="shared" si="44"/>
        <v>0</v>
      </c>
      <c r="S320" s="45"/>
      <c r="T320" s="155" t="str">
        <f>IFERROR(INDEX('تعرفه ها'!A:Z,MATCH("بهای هر متر مکعب گاز مصرفی",'تعرفه ها'!$B:$B,0),MATCH(F320,'تعرفه ها'!$2:$2,0)),"---")</f>
        <v>---</v>
      </c>
      <c r="U320" s="50" t="str">
        <f t="shared" si="45"/>
        <v>---</v>
      </c>
      <c r="V320" s="50" t="str">
        <f>IFERROR(ROUND(R320*INDEX('تعرفه ها'!A:Z,MATCH("عوارض گاز به ازاء هر متر مکعب",'تعرفه ها'!$B:$B,0),MATCH(F320,'تعرفه ها'!$2:$2,0)),0),"---")</f>
        <v>---</v>
      </c>
      <c r="W320" s="50" t="str">
        <f>IFERROR(ROUND(((U320+V320)*INDEX('تعرفه ها'!A:Z,MATCH("هزینه نگهداری و تعمیرات شبکه گاز",'تعرفه ها'!$B:$B,0),MATCH(F320,'تعرفه ها'!$2:$2,0))/100),0),"---")</f>
        <v>---</v>
      </c>
      <c r="X320" s="50" t="str">
        <f>IFERROR(IF(INDEX('اطلاعات دوره'!A:Z,MATCH(G320,'اطلاعات دوره'!C:C,0),MATCH("گاز",'اطلاعات دوره'!$1:$1,0))="دارد",ROUND((U320+V320)*INDEX('تعرفه ها'!A:Z,MATCH("پیک فصلی گاز",'تعرفه ها'!$B:$B,0),MATCH(F320,'تعرفه ها'!$2:$2,0))/100,0),0),"---")</f>
        <v>---</v>
      </c>
      <c r="Y320" s="50" t="str">
        <f>IFERROR(ROUND(SUM(U320+V320+W320+X320)*INDEX('تعرفه ها'!A:Z,MATCH("مالیات گاز",'تعرفه ها'!$B:$B,0),MATCH(F320,'تعرفه ها'!$2:$2,0))/100,0),"---")</f>
        <v>---</v>
      </c>
      <c r="Z320" s="50" t="str">
        <f t="shared" si="46"/>
        <v>---</v>
      </c>
      <c r="AA320" s="50" t="str">
        <f t="shared" si="50"/>
        <v>---</v>
      </c>
      <c r="AB320" s="50" t="str">
        <f t="shared" si="47"/>
        <v>---</v>
      </c>
      <c r="AC320" s="50" t="str">
        <f t="shared" si="48"/>
        <v>---</v>
      </c>
      <c r="AD320" s="153" t="str">
        <f t="shared" si="49"/>
        <v>---</v>
      </c>
      <c r="AF320" s="155" t="str">
        <f>IFERROR(IF(INDEX(پرداخت!A:AZ,MATCH(A320&amp;" - "&amp;"گاز",پرداخت!$B:$B,0),MATCH(G320,پرداخت!$1:$1,0))="نشده","نشده","شده"),"---")</f>
        <v>---</v>
      </c>
      <c r="AH320" s="144"/>
    </row>
    <row r="321" spans="1:34" ht="34.9" hidden="1" customHeight="1">
      <c r="A321" s="170"/>
      <c r="B321" s="47">
        <f>IFERROR(INDEX('اطلاعات انشعابات شرکتها'!A:BB,MATCH(A321,'اطلاعات انشعابات شرکتها'!A:A,0),MATCH(B$1,'اطلاعات انشعابات شرکتها'!$1:$1,0)),0)</f>
        <v>0</v>
      </c>
      <c r="C321" s="48">
        <f>IFERROR(INDEX('اطلاعات انشعابات شرکتها'!A:BB,MATCH(A321,'اطلاعات انشعابات شرکتها'!A:A,0),MATCH(C$1,'اطلاعات انشعابات شرکتها'!$1:$1,0)),0)</f>
        <v>0</v>
      </c>
      <c r="D321" s="45"/>
      <c r="E321" s="171"/>
      <c r="F321" s="170"/>
      <c r="G321" s="47" t="str">
        <f t="shared" si="41"/>
        <v>/</v>
      </c>
      <c r="H321" s="47">
        <f>IFERROR(INDEX('اطلاعات دوره'!A:Z,MATCH(G321,'اطلاعات دوره'!C:C,0),MATCH(H$1,'اطلاعات دوره'!$1:$1,0)),0)</f>
        <v>0</v>
      </c>
      <c r="I321" s="47">
        <f>IFERROR(INDEX('اطلاعات دوره'!A:Z,MATCH(G321,'اطلاعات دوره'!C:C,0),MATCH(I$1,'اطلاعات دوره'!$1:$1,0)),0)</f>
        <v>0</v>
      </c>
      <c r="J321" s="48">
        <f>IFERROR(INDEX('اطلاعات دوره'!A:Z,MATCH(G321,'اطلاعات دوره'!C:C,0),MATCH(J$1,'اطلاعات دوره'!$1:$1,0)),0)</f>
        <v>0</v>
      </c>
      <c r="K321" s="46"/>
      <c r="L321" s="158" t="str">
        <f>IFERROR(INDEX('اطلاعات دوره'!A:Z,MATCH(G321,'اطلاعات دوره'!C:C,0)-1,MATCH("عنوان",'اطلاعات دوره'!$1:$1,0)),"---")</f>
        <v>---</v>
      </c>
      <c r="M321" s="47" t="str">
        <f t="shared" si="42"/>
        <v>----</v>
      </c>
      <c r="N321" s="48" t="str">
        <f t="shared" si="43"/>
        <v>-/</v>
      </c>
      <c r="O321" s="45"/>
      <c r="P321" s="158">
        <f>IFERROR(INDEX('قرائت کنتور'!A:AZ,MATCH(A321&amp;"-"&amp;"گاز",'قرائت کنتور'!B:B,0),MATCH(L321,'قرائت کنتور'!$1:$1,0)),0)</f>
        <v>0</v>
      </c>
      <c r="Q321" s="47">
        <f>IFERROR(INDEX('قرائت کنتور'!A:AZ,MATCH(A321&amp;"-"&amp;"گاز",'قرائت کنتور'!B:B,0),MATCH(G321,'قرائت کنتور'!$1:$1,0)),0)</f>
        <v>0</v>
      </c>
      <c r="R321" s="47">
        <f t="shared" si="44"/>
        <v>0</v>
      </c>
      <c r="S321" s="45"/>
      <c r="T321" s="155" t="str">
        <f>IFERROR(INDEX('تعرفه ها'!A:Z,MATCH("بهای هر متر مکعب گاز مصرفی",'تعرفه ها'!$B:$B,0),MATCH(F321,'تعرفه ها'!$2:$2,0)),"---")</f>
        <v>---</v>
      </c>
      <c r="U321" s="50" t="str">
        <f t="shared" si="45"/>
        <v>---</v>
      </c>
      <c r="V321" s="50" t="str">
        <f>IFERROR(ROUND(R321*INDEX('تعرفه ها'!A:Z,MATCH("عوارض گاز به ازاء هر متر مکعب",'تعرفه ها'!$B:$B,0),MATCH(F321,'تعرفه ها'!$2:$2,0)),0),"---")</f>
        <v>---</v>
      </c>
      <c r="W321" s="50" t="str">
        <f>IFERROR(ROUND(((U321+V321)*INDEX('تعرفه ها'!A:Z,MATCH("هزینه نگهداری و تعمیرات شبکه گاز",'تعرفه ها'!$B:$B,0),MATCH(F321,'تعرفه ها'!$2:$2,0))/100),0),"---")</f>
        <v>---</v>
      </c>
      <c r="X321" s="50" t="str">
        <f>IFERROR(IF(INDEX('اطلاعات دوره'!A:Z,MATCH(G321,'اطلاعات دوره'!C:C,0),MATCH("گاز",'اطلاعات دوره'!$1:$1,0))="دارد",ROUND((U321+V321)*INDEX('تعرفه ها'!A:Z,MATCH("پیک فصلی گاز",'تعرفه ها'!$B:$B,0),MATCH(F321,'تعرفه ها'!$2:$2,0))/100,0),0),"---")</f>
        <v>---</v>
      </c>
      <c r="Y321" s="50" t="str">
        <f>IFERROR(ROUND(SUM(U321+V321+W321+X321)*INDEX('تعرفه ها'!A:Z,MATCH("مالیات گاز",'تعرفه ها'!$B:$B,0),MATCH(F321,'تعرفه ها'!$2:$2,0))/100,0),"---")</f>
        <v>---</v>
      </c>
      <c r="Z321" s="50" t="str">
        <f t="shared" si="46"/>
        <v>---</v>
      </c>
      <c r="AA321" s="50" t="str">
        <f t="shared" si="50"/>
        <v>---</v>
      </c>
      <c r="AB321" s="50" t="str">
        <f t="shared" si="47"/>
        <v>---</v>
      </c>
      <c r="AC321" s="50" t="str">
        <f t="shared" si="48"/>
        <v>---</v>
      </c>
      <c r="AD321" s="153" t="str">
        <f t="shared" si="49"/>
        <v>---</v>
      </c>
      <c r="AF321" s="155" t="str">
        <f>IFERROR(IF(INDEX(پرداخت!A:AZ,MATCH(A321&amp;" - "&amp;"گاز",پرداخت!$B:$B,0),MATCH(G321,پرداخت!$1:$1,0))="نشده","نشده","شده"),"---")</f>
        <v>---</v>
      </c>
      <c r="AH321" s="144"/>
    </row>
    <row r="322" spans="1:34" ht="34.9" hidden="1" customHeight="1">
      <c r="A322" s="170"/>
      <c r="B322" s="47">
        <f>IFERROR(INDEX('اطلاعات انشعابات شرکتها'!A:BB,MATCH(A322,'اطلاعات انشعابات شرکتها'!A:A,0),MATCH(B$1,'اطلاعات انشعابات شرکتها'!$1:$1,0)),0)</f>
        <v>0</v>
      </c>
      <c r="C322" s="48">
        <f>IFERROR(INDEX('اطلاعات انشعابات شرکتها'!A:BB,MATCH(A322,'اطلاعات انشعابات شرکتها'!A:A,0),MATCH(C$1,'اطلاعات انشعابات شرکتها'!$1:$1,0)),0)</f>
        <v>0</v>
      </c>
      <c r="D322" s="45"/>
      <c r="E322" s="171"/>
      <c r="F322" s="170"/>
      <c r="G322" s="47" t="str">
        <f t="shared" si="41"/>
        <v>/</v>
      </c>
      <c r="H322" s="47">
        <f>IFERROR(INDEX('اطلاعات دوره'!A:Z,MATCH(G322,'اطلاعات دوره'!C:C,0),MATCH(H$1,'اطلاعات دوره'!$1:$1,0)),0)</f>
        <v>0</v>
      </c>
      <c r="I322" s="47">
        <f>IFERROR(INDEX('اطلاعات دوره'!A:Z,MATCH(G322,'اطلاعات دوره'!C:C,0),MATCH(I$1,'اطلاعات دوره'!$1:$1,0)),0)</f>
        <v>0</v>
      </c>
      <c r="J322" s="48">
        <f>IFERROR(INDEX('اطلاعات دوره'!A:Z,MATCH(G322,'اطلاعات دوره'!C:C,0),MATCH(J$1,'اطلاعات دوره'!$1:$1,0)),0)</f>
        <v>0</v>
      </c>
      <c r="K322" s="46"/>
      <c r="L322" s="158" t="str">
        <f>IFERROR(INDEX('اطلاعات دوره'!A:Z,MATCH(G322,'اطلاعات دوره'!C:C,0)-1,MATCH("عنوان",'اطلاعات دوره'!$1:$1,0)),"---")</f>
        <v>---</v>
      </c>
      <c r="M322" s="47" t="str">
        <f t="shared" si="42"/>
        <v>----</v>
      </c>
      <c r="N322" s="48" t="str">
        <f t="shared" si="43"/>
        <v>-/</v>
      </c>
      <c r="O322" s="45"/>
      <c r="P322" s="158">
        <f>IFERROR(INDEX('قرائت کنتور'!A:AZ,MATCH(A322&amp;"-"&amp;"گاز",'قرائت کنتور'!B:B,0),MATCH(L322,'قرائت کنتور'!$1:$1,0)),0)</f>
        <v>0</v>
      </c>
      <c r="Q322" s="47">
        <f>IFERROR(INDEX('قرائت کنتور'!A:AZ,MATCH(A322&amp;"-"&amp;"گاز",'قرائت کنتور'!B:B,0),MATCH(G322,'قرائت کنتور'!$1:$1,0)),0)</f>
        <v>0</v>
      </c>
      <c r="R322" s="47">
        <f t="shared" si="44"/>
        <v>0</v>
      </c>
      <c r="S322" s="45"/>
      <c r="T322" s="155" t="str">
        <f>IFERROR(INDEX('تعرفه ها'!A:Z,MATCH("بهای هر متر مکعب گاز مصرفی",'تعرفه ها'!$B:$B,0),MATCH(F322,'تعرفه ها'!$2:$2,0)),"---")</f>
        <v>---</v>
      </c>
      <c r="U322" s="50" t="str">
        <f t="shared" si="45"/>
        <v>---</v>
      </c>
      <c r="V322" s="50" t="str">
        <f>IFERROR(ROUND(R322*INDEX('تعرفه ها'!A:Z,MATCH("عوارض گاز به ازاء هر متر مکعب",'تعرفه ها'!$B:$B,0),MATCH(F322,'تعرفه ها'!$2:$2,0)),0),"---")</f>
        <v>---</v>
      </c>
      <c r="W322" s="50" t="str">
        <f>IFERROR(ROUND(((U322+V322)*INDEX('تعرفه ها'!A:Z,MATCH("هزینه نگهداری و تعمیرات شبکه گاز",'تعرفه ها'!$B:$B,0),MATCH(F322,'تعرفه ها'!$2:$2,0))/100),0),"---")</f>
        <v>---</v>
      </c>
      <c r="X322" s="50" t="str">
        <f>IFERROR(IF(INDEX('اطلاعات دوره'!A:Z,MATCH(G322,'اطلاعات دوره'!C:C,0),MATCH("گاز",'اطلاعات دوره'!$1:$1,0))="دارد",ROUND((U322+V322)*INDEX('تعرفه ها'!A:Z,MATCH("پیک فصلی گاز",'تعرفه ها'!$B:$B,0),MATCH(F322,'تعرفه ها'!$2:$2,0))/100,0),0),"---")</f>
        <v>---</v>
      </c>
      <c r="Y322" s="50" t="str">
        <f>IFERROR(ROUND(SUM(U322+V322+W322+X322)*INDEX('تعرفه ها'!A:Z,MATCH("مالیات گاز",'تعرفه ها'!$B:$B,0),MATCH(F322,'تعرفه ها'!$2:$2,0))/100,0),"---")</f>
        <v>---</v>
      </c>
      <c r="Z322" s="50" t="str">
        <f t="shared" si="46"/>
        <v>---</v>
      </c>
      <c r="AA322" s="50" t="str">
        <f t="shared" si="50"/>
        <v>---</v>
      </c>
      <c r="AB322" s="50" t="str">
        <f t="shared" si="47"/>
        <v>---</v>
      </c>
      <c r="AC322" s="50" t="str">
        <f t="shared" si="48"/>
        <v>---</v>
      </c>
      <c r="AD322" s="153" t="str">
        <f t="shared" si="49"/>
        <v>---</v>
      </c>
      <c r="AF322" s="155" t="str">
        <f>IFERROR(IF(INDEX(پرداخت!A:AZ,MATCH(A322&amp;" - "&amp;"گاز",پرداخت!$B:$B,0),MATCH(G322,پرداخت!$1:$1,0))="نشده","نشده","شده"),"---")</f>
        <v>---</v>
      </c>
      <c r="AH322" s="144"/>
    </row>
    <row r="323" spans="1:34" ht="34.9" hidden="1" customHeight="1">
      <c r="A323" s="170"/>
      <c r="B323" s="47">
        <f>IFERROR(INDEX('اطلاعات انشعابات شرکتها'!A:BB,MATCH(A323,'اطلاعات انشعابات شرکتها'!A:A,0),MATCH(B$1,'اطلاعات انشعابات شرکتها'!$1:$1,0)),0)</f>
        <v>0</v>
      </c>
      <c r="C323" s="48">
        <f>IFERROR(INDEX('اطلاعات انشعابات شرکتها'!A:BB,MATCH(A323,'اطلاعات انشعابات شرکتها'!A:A,0),MATCH(C$1,'اطلاعات انشعابات شرکتها'!$1:$1,0)),0)</f>
        <v>0</v>
      </c>
      <c r="D323" s="45"/>
      <c r="E323" s="171"/>
      <c r="F323" s="170"/>
      <c r="G323" s="47" t="str">
        <f t="shared" ref="G323:G386" si="51">F323&amp;"/"&amp;E323</f>
        <v>/</v>
      </c>
      <c r="H323" s="47">
        <f>IFERROR(INDEX('اطلاعات دوره'!A:Z,MATCH(G323,'اطلاعات دوره'!C:C,0),MATCH(H$1,'اطلاعات دوره'!$1:$1,0)),0)</f>
        <v>0</v>
      </c>
      <c r="I323" s="47">
        <f>IFERROR(INDEX('اطلاعات دوره'!A:Z,MATCH(G323,'اطلاعات دوره'!C:C,0),MATCH(I$1,'اطلاعات دوره'!$1:$1,0)),0)</f>
        <v>0</v>
      </c>
      <c r="J323" s="48">
        <f>IFERROR(INDEX('اطلاعات دوره'!A:Z,MATCH(G323,'اطلاعات دوره'!C:C,0),MATCH(J$1,'اطلاعات دوره'!$1:$1,0)),0)</f>
        <v>0</v>
      </c>
      <c r="K323" s="46"/>
      <c r="L323" s="158" t="str">
        <f>IFERROR(INDEX('اطلاعات دوره'!A:Z,MATCH(G323,'اطلاعات دوره'!C:C,0)-1,MATCH("عنوان",'اطلاعات دوره'!$1:$1,0)),"---")</f>
        <v>---</v>
      </c>
      <c r="M323" s="47" t="str">
        <f t="shared" ref="M323:M386" si="52">A323&amp;"-"&amp;L323</f>
        <v>----</v>
      </c>
      <c r="N323" s="48" t="str">
        <f t="shared" ref="N323:N386" si="53">A323&amp;"-"&amp;G323</f>
        <v>-/</v>
      </c>
      <c r="O323" s="45"/>
      <c r="P323" s="158">
        <f>IFERROR(INDEX('قرائت کنتور'!A:AZ,MATCH(A323&amp;"-"&amp;"گاز",'قرائت کنتور'!B:B,0),MATCH(L323,'قرائت کنتور'!$1:$1,0)),0)</f>
        <v>0</v>
      </c>
      <c r="Q323" s="47">
        <f>IFERROR(INDEX('قرائت کنتور'!A:AZ,MATCH(A323&amp;"-"&amp;"گاز",'قرائت کنتور'!B:B,0),MATCH(G323,'قرائت کنتور'!$1:$1,0)),0)</f>
        <v>0</v>
      </c>
      <c r="R323" s="47">
        <f t="shared" ref="R323:R386" si="54">IFERROR(Q323-P323,"---")</f>
        <v>0</v>
      </c>
      <c r="S323" s="45"/>
      <c r="T323" s="155" t="str">
        <f>IFERROR(INDEX('تعرفه ها'!A:Z,MATCH("بهای هر متر مکعب گاز مصرفی",'تعرفه ها'!$B:$B,0),MATCH(F323,'تعرفه ها'!$2:$2,0)),"---")</f>
        <v>---</v>
      </c>
      <c r="U323" s="50" t="str">
        <f t="shared" ref="U323:U386" si="55">IFERROR(ROUND(R323*T323,0),"---")</f>
        <v>---</v>
      </c>
      <c r="V323" s="50" t="str">
        <f>IFERROR(ROUND(R323*INDEX('تعرفه ها'!A:Z,MATCH("عوارض گاز به ازاء هر متر مکعب",'تعرفه ها'!$B:$B,0),MATCH(F323,'تعرفه ها'!$2:$2,0)),0),"---")</f>
        <v>---</v>
      </c>
      <c r="W323" s="50" t="str">
        <f>IFERROR(ROUND(((U323+V323)*INDEX('تعرفه ها'!A:Z,MATCH("هزینه نگهداری و تعمیرات شبکه گاز",'تعرفه ها'!$B:$B,0),MATCH(F323,'تعرفه ها'!$2:$2,0))/100),0),"---")</f>
        <v>---</v>
      </c>
      <c r="X323" s="50" t="str">
        <f>IFERROR(IF(INDEX('اطلاعات دوره'!A:Z,MATCH(G323,'اطلاعات دوره'!C:C,0),MATCH("گاز",'اطلاعات دوره'!$1:$1,0))="دارد",ROUND((U323+V323)*INDEX('تعرفه ها'!A:Z,MATCH("پیک فصلی گاز",'تعرفه ها'!$B:$B,0),MATCH(F323,'تعرفه ها'!$2:$2,0))/100,0),0),"---")</f>
        <v>---</v>
      </c>
      <c r="Y323" s="50" t="str">
        <f>IFERROR(ROUND(SUM(U323+V323+W323+X323)*INDEX('تعرفه ها'!A:Z,MATCH("مالیات گاز",'تعرفه ها'!$B:$B,0),MATCH(F323,'تعرفه ها'!$2:$2,0))/100,0),"---")</f>
        <v>---</v>
      </c>
      <c r="Z323" s="50" t="str">
        <f t="shared" ref="Z323:Z386" si="56">IFERROR((U323+V323+W323+X323+Y323),"---")</f>
        <v>---</v>
      </c>
      <c r="AA323" s="50" t="str">
        <f t="shared" si="50"/>
        <v>---</v>
      </c>
      <c r="AB323" s="50" t="str">
        <f t="shared" ref="AB323:AB386" si="57">IFERROR(Z323+AA323,"---")</f>
        <v>---</v>
      </c>
      <c r="AC323" s="50" t="str">
        <f t="shared" ref="AC323:AC386" si="58">IFERROR(INT(RIGHT(AB323,3)),"---")</f>
        <v>---</v>
      </c>
      <c r="AD323" s="153" t="str">
        <f t="shared" ref="AD323:AD386" si="59">IFERROR(AB323-AC323,"---")</f>
        <v>---</v>
      </c>
      <c r="AF323" s="155" t="str">
        <f>IFERROR(IF(INDEX(پرداخت!A:AZ,MATCH(A323&amp;" - "&amp;"گاز",پرداخت!$B:$B,0),MATCH(G323,پرداخت!$1:$1,0))="نشده","نشده","شده"),"---")</f>
        <v>---</v>
      </c>
      <c r="AH323" s="144"/>
    </row>
    <row r="324" spans="1:34" ht="34.9" hidden="1" customHeight="1">
      <c r="A324" s="170"/>
      <c r="B324" s="47">
        <f>IFERROR(INDEX('اطلاعات انشعابات شرکتها'!A:BB,MATCH(A324,'اطلاعات انشعابات شرکتها'!A:A,0),MATCH(B$1,'اطلاعات انشعابات شرکتها'!$1:$1,0)),0)</f>
        <v>0</v>
      </c>
      <c r="C324" s="48">
        <f>IFERROR(INDEX('اطلاعات انشعابات شرکتها'!A:BB,MATCH(A324,'اطلاعات انشعابات شرکتها'!A:A,0),MATCH(C$1,'اطلاعات انشعابات شرکتها'!$1:$1,0)),0)</f>
        <v>0</v>
      </c>
      <c r="D324" s="45"/>
      <c r="E324" s="171"/>
      <c r="F324" s="170"/>
      <c r="G324" s="47" t="str">
        <f t="shared" si="51"/>
        <v>/</v>
      </c>
      <c r="H324" s="47">
        <f>IFERROR(INDEX('اطلاعات دوره'!A:Z,MATCH(G324,'اطلاعات دوره'!C:C,0),MATCH(H$1,'اطلاعات دوره'!$1:$1,0)),0)</f>
        <v>0</v>
      </c>
      <c r="I324" s="47">
        <f>IFERROR(INDEX('اطلاعات دوره'!A:Z,MATCH(G324,'اطلاعات دوره'!C:C,0),MATCH(I$1,'اطلاعات دوره'!$1:$1,0)),0)</f>
        <v>0</v>
      </c>
      <c r="J324" s="48">
        <f>IFERROR(INDEX('اطلاعات دوره'!A:Z,MATCH(G324,'اطلاعات دوره'!C:C,0),MATCH(J$1,'اطلاعات دوره'!$1:$1,0)),0)</f>
        <v>0</v>
      </c>
      <c r="K324" s="46"/>
      <c r="L324" s="158" t="str">
        <f>IFERROR(INDEX('اطلاعات دوره'!A:Z,MATCH(G324,'اطلاعات دوره'!C:C,0)-1,MATCH("عنوان",'اطلاعات دوره'!$1:$1,0)),"---")</f>
        <v>---</v>
      </c>
      <c r="M324" s="47" t="str">
        <f t="shared" si="52"/>
        <v>----</v>
      </c>
      <c r="N324" s="48" t="str">
        <f t="shared" si="53"/>
        <v>-/</v>
      </c>
      <c r="O324" s="45"/>
      <c r="P324" s="158">
        <f>IFERROR(INDEX('قرائت کنتور'!A:AZ,MATCH(A324&amp;"-"&amp;"گاز",'قرائت کنتور'!B:B,0),MATCH(L324,'قرائت کنتور'!$1:$1,0)),0)</f>
        <v>0</v>
      </c>
      <c r="Q324" s="47">
        <f>IFERROR(INDEX('قرائت کنتور'!A:AZ,MATCH(A324&amp;"-"&amp;"گاز",'قرائت کنتور'!B:B,0),MATCH(G324,'قرائت کنتور'!$1:$1,0)),0)</f>
        <v>0</v>
      </c>
      <c r="R324" s="47">
        <f t="shared" si="54"/>
        <v>0</v>
      </c>
      <c r="S324" s="45"/>
      <c r="T324" s="155" t="str">
        <f>IFERROR(INDEX('تعرفه ها'!A:Z,MATCH("بهای هر متر مکعب گاز مصرفی",'تعرفه ها'!$B:$B,0),MATCH(F324,'تعرفه ها'!$2:$2,0)),"---")</f>
        <v>---</v>
      </c>
      <c r="U324" s="50" t="str">
        <f t="shared" si="55"/>
        <v>---</v>
      </c>
      <c r="V324" s="50" t="str">
        <f>IFERROR(ROUND(R324*INDEX('تعرفه ها'!A:Z,MATCH("عوارض گاز به ازاء هر متر مکعب",'تعرفه ها'!$B:$B,0),MATCH(F324,'تعرفه ها'!$2:$2,0)),0),"---")</f>
        <v>---</v>
      </c>
      <c r="W324" s="50" t="str">
        <f>IFERROR(ROUND(((U324+V324)*INDEX('تعرفه ها'!A:Z,MATCH("هزینه نگهداری و تعمیرات شبکه گاز",'تعرفه ها'!$B:$B,0),MATCH(F324,'تعرفه ها'!$2:$2,0))/100),0),"---")</f>
        <v>---</v>
      </c>
      <c r="X324" s="50" t="str">
        <f>IFERROR(IF(INDEX('اطلاعات دوره'!A:Z,MATCH(G324,'اطلاعات دوره'!C:C,0),MATCH("گاز",'اطلاعات دوره'!$1:$1,0))="دارد",ROUND((U324+V324)*INDEX('تعرفه ها'!A:Z,MATCH("پیک فصلی گاز",'تعرفه ها'!$B:$B,0),MATCH(F324,'تعرفه ها'!$2:$2,0))/100,0),0),"---")</f>
        <v>---</v>
      </c>
      <c r="Y324" s="50" t="str">
        <f>IFERROR(ROUND(SUM(U324+V324+W324+X324)*INDEX('تعرفه ها'!A:Z,MATCH("مالیات گاز",'تعرفه ها'!$B:$B,0),MATCH(F324,'تعرفه ها'!$2:$2,0))/100,0),"---")</f>
        <v>---</v>
      </c>
      <c r="Z324" s="50" t="str">
        <f t="shared" si="56"/>
        <v>---</v>
      </c>
      <c r="AA324" s="50" t="str">
        <f t="shared" si="50"/>
        <v>---</v>
      </c>
      <c r="AB324" s="50" t="str">
        <f t="shared" si="57"/>
        <v>---</v>
      </c>
      <c r="AC324" s="50" t="str">
        <f t="shared" si="58"/>
        <v>---</v>
      </c>
      <c r="AD324" s="153" t="str">
        <f t="shared" si="59"/>
        <v>---</v>
      </c>
      <c r="AF324" s="155" t="str">
        <f>IFERROR(IF(INDEX(پرداخت!A:AZ,MATCH(A324&amp;" - "&amp;"گاز",پرداخت!$B:$B,0),MATCH(G324,پرداخت!$1:$1,0))="نشده","نشده","شده"),"---")</f>
        <v>---</v>
      </c>
      <c r="AH324" s="144"/>
    </row>
    <row r="325" spans="1:34" ht="34.9" hidden="1" customHeight="1">
      <c r="A325" s="170"/>
      <c r="B325" s="47">
        <f>IFERROR(INDEX('اطلاعات انشعابات شرکتها'!A:BB,MATCH(A325,'اطلاعات انشعابات شرکتها'!A:A,0),MATCH(B$1,'اطلاعات انشعابات شرکتها'!$1:$1,0)),0)</f>
        <v>0</v>
      </c>
      <c r="C325" s="48">
        <f>IFERROR(INDEX('اطلاعات انشعابات شرکتها'!A:BB,MATCH(A325,'اطلاعات انشعابات شرکتها'!A:A,0),MATCH(C$1,'اطلاعات انشعابات شرکتها'!$1:$1,0)),0)</f>
        <v>0</v>
      </c>
      <c r="D325" s="45"/>
      <c r="E325" s="171"/>
      <c r="F325" s="170"/>
      <c r="G325" s="47" t="str">
        <f t="shared" si="51"/>
        <v>/</v>
      </c>
      <c r="H325" s="47">
        <f>IFERROR(INDEX('اطلاعات دوره'!A:Z,MATCH(G325,'اطلاعات دوره'!C:C,0),MATCH(H$1,'اطلاعات دوره'!$1:$1,0)),0)</f>
        <v>0</v>
      </c>
      <c r="I325" s="47">
        <f>IFERROR(INDEX('اطلاعات دوره'!A:Z,MATCH(G325,'اطلاعات دوره'!C:C,0),MATCH(I$1,'اطلاعات دوره'!$1:$1,0)),0)</f>
        <v>0</v>
      </c>
      <c r="J325" s="48">
        <f>IFERROR(INDEX('اطلاعات دوره'!A:Z,MATCH(G325,'اطلاعات دوره'!C:C,0),MATCH(J$1,'اطلاعات دوره'!$1:$1,0)),0)</f>
        <v>0</v>
      </c>
      <c r="K325" s="46"/>
      <c r="L325" s="158" t="str">
        <f>IFERROR(INDEX('اطلاعات دوره'!A:Z,MATCH(G325,'اطلاعات دوره'!C:C,0)-1,MATCH("عنوان",'اطلاعات دوره'!$1:$1,0)),"---")</f>
        <v>---</v>
      </c>
      <c r="M325" s="47" t="str">
        <f t="shared" si="52"/>
        <v>----</v>
      </c>
      <c r="N325" s="48" t="str">
        <f t="shared" si="53"/>
        <v>-/</v>
      </c>
      <c r="O325" s="45"/>
      <c r="P325" s="158">
        <f>IFERROR(INDEX('قرائت کنتور'!A:AZ,MATCH(A325&amp;"-"&amp;"گاز",'قرائت کنتور'!B:B,0),MATCH(L325,'قرائت کنتور'!$1:$1,0)),0)</f>
        <v>0</v>
      </c>
      <c r="Q325" s="47">
        <f>IFERROR(INDEX('قرائت کنتور'!A:AZ,MATCH(A325&amp;"-"&amp;"گاز",'قرائت کنتور'!B:B,0),MATCH(G325,'قرائت کنتور'!$1:$1,0)),0)</f>
        <v>0</v>
      </c>
      <c r="R325" s="47">
        <f t="shared" si="54"/>
        <v>0</v>
      </c>
      <c r="S325" s="45"/>
      <c r="T325" s="155" t="str">
        <f>IFERROR(INDEX('تعرفه ها'!A:Z,MATCH("بهای هر متر مکعب گاز مصرفی",'تعرفه ها'!$B:$B,0),MATCH(F325,'تعرفه ها'!$2:$2,0)),"---")</f>
        <v>---</v>
      </c>
      <c r="U325" s="50" t="str">
        <f t="shared" si="55"/>
        <v>---</v>
      </c>
      <c r="V325" s="50" t="str">
        <f>IFERROR(ROUND(R325*INDEX('تعرفه ها'!A:Z,MATCH("عوارض گاز به ازاء هر متر مکعب",'تعرفه ها'!$B:$B,0),MATCH(F325,'تعرفه ها'!$2:$2,0)),0),"---")</f>
        <v>---</v>
      </c>
      <c r="W325" s="50" t="str">
        <f>IFERROR(ROUND(((U325+V325)*INDEX('تعرفه ها'!A:Z,MATCH("هزینه نگهداری و تعمیرات شبکه گاز",'تعرفه ها'!$B:$B,0),MATCH(F325,'تعرفه ها'!$2:$2,0))/100),0),"---")</f>
        <v>---</v>
      </c>
      <c r="X325" s="50" t="str">
        <f>IFERROR(IF(INDEX('اطلاعات دوره'!A:Z,MATCH(G325,'اطلاعات دوره'!C:C,0),MATCH("گاز",'اطلاعات دوره'!$1:$1,0))="دارد",ROUND((U325+V325)*INDEX('تعرفه ها'!A:Z,MATCH("پیک فصلی گاز",'تعرفه ها'!$B:$B,0),MATCH(F325,'تعرفه ها'!$2:$2,0))/100,0),0),"---")</f>
        <v>---</v>
      </c>
      <c r="Y325" s="50" t="str">
        <f>IFERROR(ROUND(SUM(U325+V325+W325+X325)*INDEX('تعرفه ها'!A:Z,MATCH("مالیات گاز",'تعرفه ها'!$B:$B,0),MATCH(F325,'تعرفه ها'!$2:$2,0))/100,0),"---")</f>
        <v>---</v>
      </c>
      <c r="Z325" s="50" t="str">
        <f t="shared" si="56"/>
        <v>---</v>
      </c>
      <c r="AA325" s="50" t="str">
        <f t="shared" si="50"/>
        <v>---</v>
      </c>
      <c r="AB325" s="50" t="str">
        <f t="shared" si="57"/>
        <v>---</v>
      </c>
      <c r="AC325" s="50" t="str">
        <f t="shared" si="58"/>
        <v>---</v>
      </c>
      <c r="AD325" s="153" t="str">
        <f t="shared" si="59"/>
        <v>---</v>
      </c>
      <c r="AF325" s="155" t="str">
        <f>IFERROR(IF(INDEX(پرداخت!A:AZ,MATCH(A325&amp;" - "&amp;"گاز",پرداخت!$B:$B,0),MATCH(G325,پرداخت!$1:$1,0))="نشده","نشده","شده"),"---")</f>
        <v>---</v>
      </c>
      <c r="AH325" s="144"/>
    </row>
    <row r="326" spans="1:34" ht="34.9" hidden="1" customHeight="1">
      <c r="A326" s="170"/>
      <c r="B326" s="47">
        <f>IFERROR(INDEX('اطلاعات انشعابات شرکتها'!A:BB,MATCH(A326,'اطلاعات انشعابات شرکتها'!A:A,0),MATCH(B$1,'اطلاعات انشعابات شرکتها'!$1:$1,0)),0)</f>
        <v>0</v>
      </c>
      <c r="C326" s="48">
        <f>IFERROR(INDEX('اطلاعات انشعابات شرکتها'!A:BB,MATCH(A326,'اطلاعات انشعابات شرکتها'!A:A,0),MATCH(C$1,'اطلاعات انشعابات شرکتها'!$1:$1,0)),0)</f>
        <v>0</v>
      </c>
      <c r="D326" s="45"/>
      <c r="E326" s="171"/>
      <c r="F326" s="170"/>
      <c r="G326" s="47" t="str">
        <f t="shared" si="51"/>
        <v>/</v>
      </c>
      <c r="H326" s="47">
        <f>IFERROR(INDEX('اطلاعات دوره'!A:Z,MATCH(G326,'اطلاعات دوره'!C:C,0),MATCH(H$1,'اطلاعات دوره'!$1:$1,0)),0)</f>
        <v>0</v>
      </c>
      <c r="I326" s="47">
        <f>IFERROR(INDEX('اطلاعات دوره'!A:Z,MATCH(G326,'اطلاعات دوره'!C:C,0),MATCH(I$1,'اطلاعات دوره'!$1:$1,0)),0)</f>
        <v>0</v>
      </c>
      <c r="J326" s="48">
        <f>IFERROR(INDEX('اطلاعات دوره'!A:Z,MATCH(G326,'اطلاعات دوره'!C:C,0),MATCH(J$1,'اطلاعات دوره'!$1:$1,0)),0)</f>
        <v>0</v>
      </c>
      <c r="K326" s="46"/>
      <c r="L326" s="158" t="str">
        <f>IFERROR(INDEX('اطلاعات دوره'!A:Z,MATCH(G326,'اطلاعات دوره'!C:C,0)-1,MATCH("عنوان",'اطلاعات دوره'!$1:$1,0)),"---")</f>
        <v>---</v>
      </c>
      <c r="M326" s="47" t="str">
        <f t="shared" si="52"/>
        <v>----</v>
      </c>
      <c r="N326" s="48" t="str">
        <f t="shared" si="53"/>
        <v>-/</v>
      </c>
      <c r="O326" s="45"/>
      <c r="P326" s="158">
        <f>IFERROR(INDEX('قرائت کنتور'!A:AZ,MATCH(A326&amp;"-"&amp;"گاز",'قرائت کنتور'!B:B,0),MATCH(L326,'قرائت کنتور'!$1:$1,0)),0)</f>
        <v>0</v>
      </c>
      <c r="Q326" s="47">
        <f>IFERROR(INDEX('قرائت کنتور'!A:AZ,MATCH(A326&amp;"-"&amp;"گاز",'قرائت کنتور'!B:B,0),MATCH(G326,'قرائت کنتور'!$1:$1,0)),0)</f>
        <v>0</v>
      </c>
      <c r="R326" s="47">
        <f t="shared" si="54"/>
        <v>0</v>
      </c>
      <c r="S326" s="45"/>
      <c r="T326" s="155" t="str">
        <f>IFERROR(INDEX('تعرفه ها'!A:Z,MATCH("بهای هر متر مکعب گاز مصرفی",'تعرفه ها'!$B:$B,0),MATCH(F326,'تعرفه ها'!$2:$2,0)),"---")</f>
        <v>---</v>
      </c>
      <c r="U326" s="50" t="str">
        <f t="shared" si="55"/>
        <v>---</v>
      </c>
      <c r="V326" s="50" t="str">
        <f>IFERROR(ROUND(R326*INDEX('تعرفه ها'!A:Z,MATCH("عوارض گاز به ازاء هر متر مکعب",'تعرفه ها'!$B:$B,0),MATCH(F326,'تعرفه ها'!$2:$2,0)),0),"---")</f>
        <v>---</v>
      </c>
      <c r="W326" s="50" t="str">
        <f>IFERROR(ROUND(((U326+V326)*INDEX('تعرفه ها'!A:Z,MATCH("هزینه نگهداری و تعمیرات شبکه گاز",'تعرفه ها'!$B:$B,0),MATCH(F326,'تعرفه ها'!$2:$2,0))/100),0),"---")</f>
        <v>---</v>
      </c>
      <c r="X326" s="50" t="str">
        <f>IFERROR(IF(INDEX('اطلاعات دوره'!A:Z,MATCH(G326,'اطلاعات دوره'!C:C,0),MATCH("گاز",'اطلاعات دوره'!$1:$1,0))="دارد",ROUND((U326+V326)*INDEX('تعرفه ها'!A:Z,MATCH("پیک فصلی گاز",'تعرفه ها'!$B:$B,0),MATCH(F326,'تعرفه ها'!$2:$2,0))/100,0),0),"---")</f>
        <v>---</v>
      </c>
      <c r="Y326" s="50" t="str">
        <f>IFERROR(ROUND(SUM(U326+V326+W326+X326)*INDEX('تعرفه ها'!A:Z,MATCH("مالیات گاز",'تعرفه ها'!$B:$B,0),MATCH(F326,'تعرفه ها'!$2:$2,0))/100,0),"---")</f>
        <v>---</v>
      </c>
      <c r="Z326" s="50" t="str">
        <f t="shared" si="56"/>
        <v>---</v>
      </c>
      <c r="AA326" s="50" t="str">
        <f t="shared" si="50"/>
        <v>---</v>
      </c>
      <c r="AB326" s="50" t="str">
        <f t="shared" si="57"/>
        <v>---</v>
      </c>
      <c r="AC326" s="50" t="str">
        <f t="shared" si="58"/>
        <v>---</v>
      </c>
      <c r="AD326" s="153" t="str">
        <f t="shared" si="59"/>
        <v>---</v>
      </c>
      <c r="AF326" s="155" t="str">
        <f>IFERROR(IF(INDEX(پرداخت!A:AZ,MATCH(A326&amp;" - "&amp;"گاز",پرداخت!$B:$B,0),MATCH(G326,پرداخت!$1:$1,0))="نشده","نشده","شده"),"---")</f>
        <v>---</v>
      </c>
      <c r="AH326" s="144"/>
    </row>
    <row r="327" spans="1:34" ht="34.9" hidden="1" customHeight="1">
      <c r="A327" s="170"/>
      <c r="B327" s="47">
        <f>IFERROR(INDEX('اطلاعات انشعابات شرکتها'!A:BB,MATCH(A327,'اطلاعات انشعابات شرکتها'!A:A,0),MATCH(B$1,'اطلاعات انشعابات شرکتها'!$1:$1,0)),0)</f>
        <v>0</v>
      </c>
      <c r="C327" s="48">
        <f>IFERROR(INDEX('اطلاعات انشعابات شرکتها'!A:BB,MATCH(A327,'اطلاعات انشعابات شرکتها'!A:A,0),MATCH(C$1,'اطلاعات انشعابات شرکتها'!$1:$1,0)),0)</f>
        <v>0</v>
      </c>
      <c r="D327" s="45"/>
      <c r="E327" s="171"/>
      <c r="F327" s="170"/>
      <c r="G327" s="47" t="str">
        <f t="shared" si="51"/>
        <v>/</v>
      </c>
      <c r="H327" s="47">
        <f>IFERROR(INDEX('اطلاعات دوره'!A:Z,MATCH(G327,'اطلاعات دوره'!C:C,0),MATCH(H$1,'اطلاعات دوره'!$1:$1,0)),0)</f>
        <v>0</v>
      </c>
      <c r="I327" s="47">
        <f>IFERROR(INDEX('اطلاعات دوره'!A:Z,MATCH(G327,'اطلاعات دوره'!C:C,0),MATCH(I$1,'اطلاعات دوره'!$1:$1,0)),0)</f>
        <v>0</v>
      </c>
      <c r="J327" s="48">
        <f>IFERROR(INDEX('اطلاعات دوره'!A:Z,MATCH(G327,'اطلاعات دوره'!C:C,0),MATCH(J$1,'اطلاعات دوره'!$1:$1,0)),0)</f>
        <v>0</v>
      </c>
      <c r="K327" s="46"/>
      <c r="L327" s="158" t="str">
        <f>IFERROR(INDEX('اطلاعات دوره'!A:Z,MATCH(G327,'اطلاعات دوره'!C:C,0)-1,MATCH("عنوان",'اطلاعات دوره'!$1:$1,0)),"---")</f>
        <v>---</v>
      </c>
      <c r="M327" s="47" t="str">
        <f t="shared" si="52"/>
        <v>----</v>
      </c>
      <c r="N327" s="48" t="str">
        <f t="shared" si="53"/>
        <v>-/</v>
      </c>
      <c r="O327" s="45"/>
      <c r="P327" s="158">
        <f>IFERROR(INDEX('قرائت کنتور'!A:AZ,MATCH(A327&amp;"-"&amp;"گاز",'قرائت کنتور'!B:B,0),MATCH(L327,'قرائت کنتور'!$1:$1,0)),0)</f>
        <v>0</v>
      </c>
      <c r="Q327" s="47">
        <f>IFERROR(INDEX('قرائت کنتور'!A:AZ,MATCH(A327&amp;"-"&amp;"گاز",'قرائت کنتور'!B:B,0),MATCH(G327,'قرائت کنتور'!$1:$1,0)),0)</f>
        <v>0</v>
      </c>
      <c r="R327" s="47">
        <f t="shared" si="54"/>
        <v>0</v>
      </c>
      <c r="S327" s="45"/>
      <c r="T327" s="155" t="str">
        <f>IFERROR(INDEX('تعرفه ها'!A:Z,MATCH("بهای هر متر مکعب گاز مصرفی",'تعرفه ها'!$B:$B,0),MATCH(F327,'تعرفه ها'!$2:$2,0)),"---")</f>
        <v>---</v>
      </c>
      <c r="U327" s="50" t="str">
        <f t="shared" si="55"/>
        <v>---</v>
      </c>
      <c r="V327" s="50" t="str">
        <f>IFERROR(ROUND(R327*INDEX('تعرفه ها'!A:Z,MATCH("عوارض گاز به ازاء هر متر مکعب",'تعرفه ها'!$B:$B,0),MATCH(F327,'تعرفه ها'!$2:$2,0)),0),"---")</f>
        <v>---</v>
      </c>
      <c r="W327" s="50" t="str">
        <f>IFERROR(ROUND(((U327+V327)*INDEX('تعرفه ها'!A:Z,MATCH("هزینه نگهداری و تعمیرات شبکه گاز",'تعرفه ها'!$B:$B,0),MATCH(F327,'تعرفه ها'!$2:$2,0))/100),0),"---")</f>
        <v>---</v>
      </c>
      <c r="X327" s="50" t="str">
        <f>IFERROR(IF(INDEX('اطلاعات دوره'!A:Z,MATCH(G327,'اطلاعات دوره'!C:C,0),MATCH("گاز",'اطلاعات دوره'!$1:$1,0))="دارد",ROUND((U327+V327)*INDEX('تعرفه ها'!A:Z,MATCH("پیک فصلی گاز",'تعرفه ها'!$B:$B,0),MATCH(F327,'تعرفه ها'!$2:$2,0))/100,0),0),"---")</f>
        <v>---</v>
      </c>
      <c r="Y327" s="50" t="str">
        <f>IFERROR(ROUND(SUM(U327+V327+W327+X327)*INDEX('تعرفه ها'!A:Z,MATCH("مالیات گاز",'تعرفه ها'!$B:$B,0),MATCH(F327,'تعرفه ها'!$2:$2,0))/100,0),"---")</f>
        <v>---</v>
      </c>
      <c r="Z327" s="50" t="str">
        <f t="shared" si="56"/>
        <v>---</v>
      </c>
      <c r="AA327" s="50" t="str">
        <f t="shared" si="50"/>
        <v>---</v>
      </c>
      <c r="AB327" s="50" t="str">
        <f t="shared" si="57"/>
        <v>---</v>
      </c>
      <c r="AC327" s="50" t="str">
        <f t="shared" si="58"/>
        <v>---</v>
      </c>
      <c r="AD327" s="153" t="str">
        <f t="shared" si="59"/>
        <v>---</v>
      </c>
      <c r="AF327" s="155" t="str">
        <f>IFERROR(IF(INDEX(پرداخت!A:AZ,MATCH(A327&amp;" - "&amp;"گاز",پرداخت!$B:$B,0),MATCH(G327,پرداخت!$1:$1,0))="نشده","نشده","شده"),"---")</f>
        <v>---</v>
      </c>
      <c r="AH327" s="144"/>
    </row>
    <row r="328" spans="1:34" ht="34.9" hidden="1" customHeight="1">
      <c r="A328" s="170"/>
      <c r="B328" s="47">
        <f>IFERROR(INDEX('اطلاعات انشعابات شرکتها'!A:BB,MATCH(A328,'اطلاعات انشعابات شرکتها'!A:A,0),MATCH(B$1,'اطلاعات انشعابات شرکتها'!$1:$1,0)),0)</f>
        <v>0</v>
      </c>
      <c r="C328" s="48">
        <f>IFERROR(INDEX('اطلاعات انشعابات شرکتها'!A:BB,MATCH(A328,'اطلاعات انشعابات شرکتها'!A:A,0),MATCH(C$1,'اطلاعات انشعابات شرکتها'!$1:$1,0)),0)</f>
        <v>0</v>
      </c>
      <c r="D328" s="45"/>
      <c r="E328" s="171"/>
      <c r="F328" s="170"/>
      <c r="G328" s="47" t="str">
        <f t="shared" si="51"/>
        <v>/</v>
      </c>
      <c r="H328" s="47">
        <f>IFERROR(INDEX('اطلاعات دوره'!A:Z,MATCH(G328,'اطلاعات دوره'!C:C,0),MATCH(H$1,'اطلاعات دوره'!$1:$1,0)),0)</f>
        <v>0</v>
      </c>
      <c r="I328" s="47">
        <f>IFERROR(INDEX('اطلاعات دوره'!A:Z,MATCH(G328,'اطلاعات دوره'!C:C,0),MATCH(I$1,'اطلاعات دوره'!$1:$1,0)),0)</f>
        <v>0</v>
      </c>
      <c r="J328" s="48">
        <f>IFERROR(INDEX('اطلاعات دوره'!A:Z,MATCH(G328,'اطلاعات دوره'!C:C,0),MATCH(J$1,'اطلاعات دوره'!$1:$1,0)),0)</f>
        <v>0</v>
      </c>
      <c r="K328" s="46"/>
      <c r="L328" s="158" t="str">
        <f>IFERROR(INDEX('اطلاعات دوره'!A:Z,MATCH(G328,'اطلاعات دوره'!C:C,0)-1,MATCH("عنوان",'اطلاعات دوره'!$1:$1,0)),"---")</f>
        <v>---</v>
      </c>
      <c r="M328" s="47" t="str">
        <f t="shared" si="52"/>
        <v>----</v>
      </c>
      <c r="N328" s="48" t="str">
        <f t="shared" si="53"/>
        <v>-/</v>
      </c>
      <c r="O328" s="45"/>
      <c r="P328" s="158">
        <f>IFERROR(INDEX('قرائت کنتور'!A:AZ,MATCH(A328&amp;"-"&amp;"گاز",'قرائت کنتور'!B:B,0),MATCH(L328,'قرائت کنتور'!$1:$1,0)),0)</f>
        <v>0</v>
      </c>
      <c r="Q328" s="47">
        <f>IFERROR(INDEX('قرائت کنتور'!A:AZ,MATCH(A328&amp;"-"&amp;"گاز",'قرائت کنتور'!B:B,0),MATCH(G328,'قرائت کنتور'!$1:$1,0)),0)</f>
        <v>0</v>
      </c>
      <c r="R328" s="47">
        <f t="shared" si="54"/>
        <v>0</v>
      </c>
      <c r="S328" s="45"/>
      <c r="T328" s="155" t="str">
        <f>IFERROR(INDEX('تعرفه ها'!A:Z,MATCH("بهای هر متر مکعب گاز مصرفی",'تعرفه ها'!$B:$B,0),MATCH(F328,'تعرفه ها'!$2:$2,0)),"---")</f>
        <v>---</v>
      </c>
      <c r="U328" s="50" t="str">
        <f t="shared" si="55"/>
        <v>---</v>
      </c>
      <c r="V328" s="50" t="str">
        <f>IFERROR(ROUND(R328*INDEX('تعرفه ها'!A:Z,MATCH("عوارض گاز به ازاء هر متر مکعب",'تعرفه ها'!$B:$B,0),MATCH(F328,'تعرفه ها'!$2:$2,0)),0),"---")</f>
        <v>---</v>
      </c>
      <c r="W328" s="50" t="str">
        <f>IFERROR(ROUND(((U328+V328)*INDEX('تعرفه ها'!A:Z,MATCH("هزینه نگهداری و تعمیرات شبکه گاز",'تعرفه ها'!$B:$B,0),MATCH(F328,'تعرفه ها'!$2:$2,0))/100),0),"---")</f>
        <v>---</v>
      </c>
      <c r="X328" s="50" t="str">
        <f>IFERROR(IF(INDEX('اطلاعات دوره'!A:Z,MATCH(G328,'اطلاعات دوره'!C:C,0),MATCH("گاز",'اطلاعات دوره'!$1:$1,0))="دارد",ROUND((U328+V328)*INDEX('تعرفه ها'!A:Z,MATCH("پیک فصلی گاز",'تعرفه ها'!$B:$B,0),MATCH(F328,'تعرفه ها'!$2:$2,0))/100,0),0),"---")</f>
        <v>---</v>
      </c>
      <c r="Y328" s="50" t="str">
        <f>IFERROR(ROUND(SUM(U328+V328+W328+X328)*INDEX('تعرفه ها'!A:Z,MATCH("مالیات گاز",'تعرفه ها'!$B:$B,0),MATCH(F328,'تعرفه ها'!$2:$2,0))/100,0),"---")</f>
        <v>---</v>
      </c>
      <c r="Z328" s="50" t="str">
        <f t="shared" si="56"/>
        <v>---</v>
      </c>
      <c r="AA328" s="50" t="str">
        <f t="shared" si="50"/>
        <v>---</v>
      </c>
      <c r="AB328" s="50" t="str">
        <f t="shared" si="57"/>
        <v>---</v>
      </c>
      <c r="AC328" s="50" t="str">
        <f t="shared" si="58"/>
        <v>---</v>
      </c>
      <c r="AD328" s="153" t="str">
        <f t="shared" si="59"/>
        <v>---</v>
      </c>
      <c r="AF328" s="155" t="str">
        <f>IFERROR(IF(INDEX(پرداخت!A:AZ,MATCH(A328&amp;" - "&amp;"گاز",پرداخت!$B:$B,0),MATCH(G328,پرداخت!$1:$1,0))="نشده","نشده","شده"),"---")</f>
        <v>---</v>
      </c>
      <c r="AH328" s="144"/>
    </row>
    <row r="329" spans="1:34" ht="34.9" hidden="1" customHeight="1">
      <c r="A329" s="170"/>
      <c r="B329" s="47">
        <f>IFERROR(INDEX('اطلاعات انشعابات شرکتها'!A:BB,MATCH(A329,'اطلاعات انشعابات شرکتها'!A:A,0),MATCH(B$1,'اطلاعات انشعابات شرکتها'!$1:$1,0)),0)</f>
        <v>0</v>
      </c>
      <c r="C329" s="48">
        <f>IFERROR(INDEX('اطلاعات انشعابات شرکتها'!A:BB,MATCH(A329,'اطلاعات انشعابات شرکتها'!A:A,0),MATCH(C$1,'اطلاعات انشعابات شرکتها'!$1:$1,0)),0)</f>
        <v>0</v>
      </c>
      <c r="D329" s="45"/>
      <c r="E329" s="171"/>
      <c r="F329" s="170"/>
      <c r="G329" s="47" t="str">
        <f t="shared" si="51"/>
        <v>/</v>
      </c>
      <c r="H329" s="47">
        <f>IFERROR(INDEX('اطلاعات دوره'!A:Z,MATCH(G329,'اطلاعات دوره'!C:C,0),MATCH(H$1,'اطلاعات دوره'!$1:$1,0)),0)</f>
        <v>0</v>
      </c>
      <c r="I329" s="47">
        <f>IFERROR(INDEX('اطلاعات دوره'!A:Z,MATCH(G329,'اطلاعات دوره'!C:C,0),MATCH(I$1,'اطلاعات دوره'!$1:$1,0)),0)</f>
        <v>0</v>
      </c>
      <c r="J329" s="48">
        <f>IFERROR(INDEX('اطلاعات دوره'!A:Z,MATCH(G329,'اطلاعات دوره'!C:C,0),MATCH(J$1,'اطلاعات دوره'!$1:$1,0)),0)</f>
        <v>0</v>
      </c>
      <c r="K329" s="46"/>
      <c r="L329" s="158" t="str">
        <f>IFERROR(INDEX('اطلاعات دوره'!A:Z,MATCH(G329,'اطلاعات دوره'!C:C,0)-1,MATCH("عنوان",'اطلاعات دوره'!$1:$1,0)),"---")</f>
        <v>---</v>
      </c>
      <c r="M329" s="47" t="str">
        <f t="shared" si="52"/>
        <v>----</v>
      </c>
      <c r="N329" s="48" t="str">
        <f t="shared" si="53"/>
        <v>-/</v>
      </c>
      <c r="O329" s="45"/>
      <c r="P329" s="158">
        <f>IFERROR(INDEX('قرائت کنتور'!A:AZ,MATCH(A329&amp;"-"&amp;"گاز",'قرائت کنتور'!B:B,0),MATCH(L329,'قرائت کنتور'!$1:$1,0)),0)</f>
        <v>0</v>
      </c>
      <c r="Q329" s="47">
        <f>IFERROR(INDEX('قرائت کنتور'!A:AZ,MATCH(A329&amp;"-"&amp;"گاز",'قرائت کنتور'!B:B,0),MATCH(G329,'قرائت کنتور'!$1:$1,0)),0)</f>
        <v>0</v>
      </c>
      <c r="R329" s="47">
        <f t="shared" si="54"/>
        <v>0</v>
      </c>
      <c r="S329" s="45"/>
      <c r="T329" s="155" t="str">
        <f>IFERROR(INDEX('تعرفه ها'!A:Z,MATCH("بهای هر متر مکعب گاز مصرفی",'تعرفه ها'!$B:$B,0),MATCH(F329,'تعرفه ها'!$2:$2,0)),"---")</f>
        <v>---</v>
      </c>
      <c r="U329" s="50" t="str">
        <f t="shared" si="55"/>
        <v>---</v>
      </c>
      <c r="V329" s="50" t="str">
        <f>IFERROR(ROUND(R329*INDEX('تعرفه ها'!A:Z,MATCH("عوارض گاز به ازاء هر متر مکعب",'تعرفه ها'!$B:$B,0),MATCH(F329,'تعرفه ها'!$2:$2,0)),0),"---")</f>
        <v>---</v>
      </c>
      <c r="W329" s="50" t="str">
        <f>IFERROR(ROUND(((U329+V329)*INDEX('تعرفه ها'!A:Z,MATCH("هزینه نگهداری و تعمیرات شبکه گاز",'تعرفه ها'!$B:$B,0),MATCH(F329,'تعرفه ها'!$2:$2,0))/100),0),"---")</f>
        <v>---</v>
      </c>
      <c r="X329" s="50" t="str">
        <f>IFERROR(IF(INDEX('اطلاعات دوره'!A:Z,MATCH(G329,'اطلاعات دوره'!C:C,0),MATCH("گاز",'اطلاعات دوره'!$1:$1,0))="دارد",ROUND((U329+V329)*INDEX('تعرفه ها'!A:Z,MATCH("پیک فصلی گاز",'تعرفه ها'!$B:$B,0),MATCH(F329,'تعرفه ها'!$2:$2,0))/100,0),0),"---")</f>
        <v>---</v>
      </c>
      <c r="Y329" s="50" t="str">
        <f>IFERROR(ROUND(SUM(U329+V329+W329+X329)*INDEX('تعرفه ها'!A:Z,MATCH("مالیات گاز",'تعرفه ها'!$B:$B,0),MATCH(F329,'تعرفه ها'!$2:$2,0))/100,0),"---")</f>
        <v>---</v>
      </c>
      <c r="Z329" s="50" t="str">
        <f t="shared" si="56"/>
        <v>---</v>
      </c>
      <c r="AA329" s="50" t="str">
        <f t="shared" si="50"/>
        <v>---</v>
      </c>
      <c r="AB329" s="50" t="str">
        <f t="shared" si="57"/>
        <v>---</v>
      </c>
      <c r="AC329" s="50" t="str">
        <f t="shared" si="58"/>
        <v>---</v>
      </c>
      <c r="AD329" s="153" t="str">
        <f t="shared" si="59"/>
        <v>---</v>
      </c>
      <c r="AF329" s="155" t="str">
        <f>IFERROR(IF(INDEX(پرداخت!A:AZ,MATCH(A329&amp;" - "&amp;"گاز",پرداخت!$B:$B,0),MATCH(G329,پرداخت!$1:$1,0))="نشده","نشده","شده"),"---")</f>
        <v>---</v>
      </c>
      <c r="AH329" s="144"/>
    </row>
    <row r="330" spans="1:34" ht="34.9" hidden="1" customHeight="1">
      <c r="A330" s="170"/>
      <c r="B330" s="47">
        <f>IFERROR(INDEX('اطلاعات انشعابات شرکتها'!A:BB,MATCH(A330,'اطلاعات انشعابات شرکتها'!A:A,0),MATCH(B$1,'اطلاعات انشعابات شرکتها'!$1:$1,0)),0)</f>
        <v>0</v>
      </c>
      <c r="C330" s="48">
        <f>IFERROR(INDEX('اطلاعات انشعابات شرکتها'!A:BB,MATCH(A330,'اطلاعات انشعابات شرکتها'!A:A,0),MATCH(C$1,'اطلاعات انشعابات شرکتها'!$1:$1,0)),0)</f>
        <v>0</v>
      </c>
      <c r="D330" s="45"/>
      <c r="E330" s="171"/>
      <c r="F330" s="170"/>
      <c r="G330" s="47" t="str">
        <f t="shared" si="51"/>
        <v>/</v>
      </c>
      <c r="H330" s="47">
        <f>IFERROR(INDEX('اطلاعات دوره'!A:Z,MATCH(G330,'اطلاعات دوره'!C:C,0),MATCH(H$1,'اطلاعات دوره'!$1:$1,0)),0)</f>
        <v>0</v>
      </c>
      <c r="I330" s="47">
        <f>IFERROR(INDEX('اطلاعات دوره'!A:Z,MATCH(G330,'اطلاعات دوره'!C:C,0),MATCH(I$1,'اطلاعات دوره'!$1:$1,0)),0)</f>
        <v>0</v>
      </c>
      <c r="J330" s="48">
        <f>IFERROR(INDEX('اطلاعات دوره'!A:Z,MATCH(G330,'اطلاعات دوره'!C:C,0),MATCH(J$1,'اطلاعات دوره'!$1:$1,0)),0)</f>
        <v>0</v>
      </c>
      <c r="K330" s="46"/>
      <c r="L330" s="158" t="str">
        <f>IFERROR(INDEX('اطلاعات دوره'!A:Z,MATCH(G330,'اطلاعات دوره'!C:C,0)-1,MATCH("عنوان",'اطلاعات دوره'!$1:$1,0)),"---")</f>
        <v>---</v>
      </c>
      <c r="M330" s="47" t="str">
        <f t="shared" si="52"/>
        <v>----</v>
      </c>
      <c r="N330" s="48" t="str">
        <f t="shared" si="53"/>
        <v>-/</v>
      </c>
      <c r="O330" s="45"/>
      <c r="P330" s="158">
        <f>IFERROR(INDEX('قرائت کنتور'!A:AZ,MATCH(A330&amp;"-"&amp;"گاز",'قرائت کنتور'!B:B,0),MATCH(L330,'قرائت کنتور'!$1:$1,0)),0)</f>
        <v>0</v>
      </c>
      <c r="Q330" s="47">
        <f>IFERROR(INDEX('قرائت کنتور'!A:AZ,MATCH(A330&amp;"-"&amp;"گاز",'قرائت کنتور'!B:B,0),MATCH(G330,'قرائت کنتور'!$1:$1,0)),0)</f>
        <v>0</v>
      </c>
      <c r="R330" s="47">
        <f t="shared" si="54"/>
        <v>0</v>
      </c>
      <c r="S330" s="45"/>
      <c r="T330" s="155" t="str">
        <f>IFERROR(INDEX('تعرفه ها'!A:Z,MATCH("بهای هر متر مکعب گاز مصرفی",'تعرفه ها'!$B:$B,0),MATCH(F330,'تعرفه ها'!$2:$2,0)),"---")</f>
        <v>---</v>
      </c>
      <c r="U330" s="50" t="str">
        <f t="shared" si="55"/>
        <v>---</v>
      </c>
      <c r="V330" s="50" t="str">
        <f>IFERROR(ROUND(R330*INDEX('تعرفه ها'!A:Z,MATCH("عوارض گاز به ازاء هر متر مکعب",'تعرفه ها'!$B:$B,0),MATCH(F330,'تعرفه ها'!$2:$2,0)),0),"---")</f>
        <v>---</v>
      </c>
      <c r="W330" s="50" t="str">
        <f>IFERROR(ROUND(((U330+V330)*INDEX('تعرفه ها'!A:Z,MATCH("هزینه نگهداری و تعمیرات شبکه گاز",'تعرفه ها'!$B:$B,0),MATCH(F330,'تعرفه ها'!$2:$2,0))/100),0),"---")</f>
        <v>---</v>
      </c>
      <c r="X330" s="50" t="str">
        <f>IFERROR(IF(INDEX('اطلاعات دوره'!A:Z,MATCH(G330,'اطلاعات دوره'!C:C,0),MATCH("گاز",'اطلاعات دوره'!$1:$1,0))="دارد",ROUND((U330+V330)*INDEX('تعرفه ها'!A:Z,MATCH("پیک فصلی گاز",'تعرفه ها'!$B:$B,0),MATCH(F330,'تعرفه ها'!$2:$2,0))/100,0),0),"---")</f>
        <v>---</v>
      </c>
      <c r="Y330" s="50" t="str">
        <f>IFERROR(ROUND(SUM(U330+V330+W330+X330)*INDEX('تعرفه ها'!A:Z,MATCH("مالیات گاز",'تعرفه ها'!$B:$B,0),MATCH(F330,'تعرفه ها'!$2:$2,0))/100,0),"---")</f>
        <v>---</v>
      </c>
      <c r="Z330" s="50" t="str">
        <f t="shared" si="56"/>
        <v>---</v>
      </c>
      <c r="AA330" s="50" t="str">
        <f t="shared" si="50"/>
        <v>---</v>
      </c>
      <c r="AB330" s="50" t="str">
        <f t="shared" si="57"/>
        <v>---</v>
      </c>
      <c r="AC330" s="50" t="str">
        <f t="shared" si="58"/>
        <v>---</v>
      </c>
      <c r="AD330" s="153" t="str">
        <f t="shared" si="59"/>
        <v>---</v>
      </c>
      <c r="AF330" s="155" t="str">
        <f>IFERROR(IF(INDEX(پرداخت!A:AZ,MATCH(A330&amp;" - "&amp;"گاز",پرداخت!$B:$B,0),MATCH(G330,پرداخت!$1:$1,0))="نشده","نشده","شده"),"---")</f>
        <v>---</v>
      </c>
      <c r="AH330" s="144"/>
    </row>
    <row r="331" spans="1:34" ht="34.9" hidden="1" customHeight="1">
      <c r="A331" s="170"/>
      <c r="B331" s="47">
        <f>IFERROR(INDEX('اطلاعات انشعابات شرکتها'!A:BB,MATCH(A331,'اطلاعات انشعابات شرکتها'!A:A,0),MATCH(B$1,'اطلاعات انشعابات شرکتها'!$1:$1,0)),0)</f>
        <v>0</v>
      </c>
      <c r="C331" s="48">
        <f>IFERROR(INDEX('اطلاعات انشعابات شرکتها'!A:BB,MATCH(A331,'اطلاعات انشعابات شرکتها'!A:A,0),MATCH(C$1,'اطلاعات انشعابات شرکتها'!$1:$1,0)),0)</f>
        <v>0</v>
      </c>
      <c r="D331" s="45"/>
      <c r="E331" s="171"/>
      <c r="F331" s="170"/>
      <c r="G331" s="47" t="str">
        <f t="shared" si="51"/>
        <v>/</v>
      </c>
      <c r="H331" s="47">
        <f>IFERROR(INDEX('اطلاعات دوره'!A:Z,MATCH(G331,'اطلاعات دوره'!C:C,0),MATCH(H$1,'اطلاعات دوره'!$1:$1,0)),0)</f>
        <v>0</v>
      </c>
      <c r="I331" s="47">
        <f>IFERROR(INDEX('اطلاعات دوره'!A:Z,MATCH(G331,'اطلاعات دوره'!C:C,0),MATCH(I$1,'اطلاعات دوره'!$1:$1,0)),0)</f>
        <v>0</v>
      </c>
      <c r="J331" s="48">
        <f>IFERROR(INDEX('اطلاعات دوره'!A:Z,MATCH(G331,'اطلاعات دوره'!C:C,0),MATCH(J$1,'اطلاعات دوره'!$1:$1,0)),0)</f>
        <v>0</v>
      </c>
      <c r="K331" s="46"/>
      <c r="L331" s="158" t="str">
        <f>IFERROR(INDEX('اطلاعات دوره'!A:Z,MATCH(G331,'اطلاعات دوره'!C:C,0)-1,MATCH("عنوان",'اطلاعات دوره'!$1:$1,0)),"---")</f>
        <v>---</v>
      </c>
      <c r="M331" s="47" t="str">
        <f t="shared" si="52"/>
        <v>----</v>
      </c>
      <c r="N331" s="48" t="str">
        <f t="shared" si="53"/>
        <v>-/</v>
      </c>
      <c r="O331" s="45"/>
      <c r="P331" s="158">
        <f>IFERROR(INDEX('قرائت کنتور'!A:AZ,MATCH(A331&amp;"-"&amp;"گاز",'قرائت کنتور'!B:B,0),MATCH(L331,'قرائت کنتور'!$1:$1,0)),0)</f>
        <v>0</v>
      </c>
      <c r="Q331" s="47">
        <f>IFERROR(INDEX('قرائت کنتور'!A:AZ,MATCH(A331&amp;"-"&amp;"گاز",'قرائت کنتور'!B:B,0),MATCH(G331,'قرائت کنتور'!$1:$1,0)),0)</f>
        <v>0</v>
      </c>
      <c r="R331" s="47">
        <f t="shared" si="54"/>
        <v>0</v>
      </c>
      <c r="S331" s="45"/>
      <c r="T331" s="155" t="str">
        <f>IFERROR(INDEX('تعرفه ها'!A:Z,MATCH("بهای هر متر مکعب گاز مصرفی",'تعرفه ها'!$B:$B,0),MATCH(F331,'تعرفه ها'!$2:$2,0)),"---")</f>
        <v>---</v>
      </c>
      <c r="U331" s="50" t="str">
        <f t="shared" si="55"/>
        <v>---</v>
      </c>
      <c r="V331" s="50" t="str">
        <f>IFERROR(ROUND(R331*INDEX('تعرفه ها'!A:Z,MATCH("عوارض گاز به ازاء هر متر مکعب",'تعرفه ها'!$B:$B,0),MATCH(F331,'تعرفه ها'!$2:$2,0)),0),"---")</f>
        <v>---</v>
      </c>
      <c r="W331" s="50" t="str">
        <f>IFERROR(ROUND(((U331+V331)*INDEX('تعرفه ها'!A:Z,MATCH("هزینه نگهداری و تعمیرات شبکه گاز",'تعرفه ها'!$B:$B,0),MATCH(F331,'تعرفه ها'!$2:$2,0))/100),0),"---")</f>
        <v>---</v>
      </c>
      <c r="X331" s="50" t="str">
        <f>IFERROR(IF(INDEX('اطلاعات دوره'!A:Z,MATCH(G331,'اطلاعات دوره'!C:C,0),MATCH("گاز",'اطلاعات دوره'!$1:$1,0))="دارد",ROUND((U331+V331)*INDEX('تعرفه ها'!A:Z,MATCH("پیک فصلی گاز",'تعرفه ها'!$B:$B,0),MATCH(F331,'تعرفه ها'!$2:$2,0))/100,0),0),"---")</f>
        <v>---</v>
      </c>
      <c r="Y331" s="50" t="str">
        <f>IFERROR(ROUND(SUM(U331+V331+W331+X331)*INDEX('تعرفه ها'!A:Z,MATCH("مالیات گاز",'تعرفه ها'!$B:$B,0),MATCH(F331,'تعرفه ها'!$2:$2,0))/100,0),"---")</f>
        <v>---</v>
      </c>
      <c r="Z331" s="50" t="str">
        <f t="shared" si="56"/>
        <v>---</v>
      </c>
      <c r="AA331" s="50" t="str">
        <f t="shared" si="50"/>
        <v>---</v>
      </c>
      <c r="AB331" s="50" t="str">
        <f t="shared" si="57"/>
        <v>---</v>
      </c>
      <c r="AC331" s="50" t="str">
        <f t="shared" si="58"/>
        <v>---</v>
      </c>
      <c r="AD331" s="153" t="str">
        <f t="shared" si="59"/>
        <v>---</v>
      </c>
      <c r="AF331" s="155" t="str">
        <f>IFERROR(IF(INDEX(پرداخت!A:AZ,MATCH(A331&amp;" - "&amp;"گاز",پرداخت!$B:$B,0),MATCH(G331,پرداخت!$1:$1,0))="نشده","نشده","شده"),"---")</f>
        <v>---</v>
      </c>
      <c r="AH331" s="144"/>
    </row>
    <row r="332" spans="1:34" ht="34.9" hidden="1" customHeight="1">
      <c r="A332" s="170"/>
      <c r="B332" s="47">
        <f>IFERROR(INDEX('اطلاعات انشعابات شرکتها'!A:BB,MATCH(A332,'اطلاعات انشعابات شرکتها'!A:A,0),MATCH(B$1,'اطلاعات انشعابات شرکتها'!$1:$1,0)),0)</f>
        <v>0</v>
      </c>
      <c r="C332" s="48">
        <f>IFERROR(INDEX('اطلاعات انشعابات شرکتها'!A:BB,MATCH(A332,'اطلاعات انشعابات شرکتها'!A:A,0),MATCH(C$1,'اطلاعات انشعابات شرکتها'!$1:$1,0)),0)</f>
        <v>0</v>
      </c>
      <c r="D332" s="45"/>
      <c r="E332" s="171"/>
      <c r="F332" s="170"/>
      <c r="G332" s="47" t="str">
        <f t="shared" si="51"/>
        <v>/</v>
      </c>
      <c r="H332" s="47">
        <f>IFERROR(INDEX('اطلاعات دوره'!A:Z,MATCH(G332,'اطلاعات دوره'!C:C,0),MATCH(H$1,'اطلاعات دوره'!$1:$1,0)),0)</f>
        <v>0</v>
      </c>
      <c r="I332" s="47">
        <f>IFERROR(INDEX('اطلاعات دوره'!A:Z,MATCH(G332,'اطلاعات دوره'!C:C,0),MATCH(I$1,'اطلاعات دوره'!$1:$1,0)),0)</f>
        <v>0</v>
      </c>
      <c r="J332" s="48">
        <f>IFERROR(INDEX('اطلاعات دوره'!A:Z,MATCH(G332,'اطلاعات دوره'!C:C,0),MATCH(J$1,'اطلاعات دوره'!$1:$1,0)),0)</f>
        <v>0</v>
      </c>
      <c r="K332" s="46"/>
      <c r="L332" s="158" t="str">
        <f>IFERROR(INDEX('اطلاعات دوره'!A:Z,MATCH(G332,'اطلاعات دوره'!C:C,0)-1,MATCH("عنوان",'اطلاعات دوره'!$1:$1,0)),"---")</f>
        <v>---</v>
      </c>
      <c r="M332" s="47" t="str">
        <f t="shared" si="52"/>
        <v>----</v>
      </c>
      <c r="N332" s="48" t="str">
        <f t="shared" si="53"/>
        <v>-/</v>
      </c>
      <c r="O332" s="45"/>
      <c r="P332" s="158">
        <f>IFERROR(INDEX('قرائت کنتور'!A:AZ,MATCH(A332&amp;"-"&amp;"گاز",'قرائت کنتور'!B:B,0),MATCH(L332,'قرائت کنتور'!$1:$1,0)),0)</f>
        <v>0</v>
      </c>
      <c r="Q332" s="47">
        <f>IFERROR(INDEX('قرائت کنتور'!A:AZ,MATCH(A332&amp;"-"&amp;"گاز",'قرائت کنتور'!B:B,0),MATCH(G332,'قرائت کنتور'!$1:$1,0)),0)</f>
        <v>0</v>
      </c>
      <c r="R332" s="47">
        <f t="shared" si="54"/>
        <v>0</v>
      </c>
      <c r="S332" s="45"/>
      <c r="T332" s="155" t="str">
        <f>IFERROR(INDEX('تعرفه ها'!A:Z,MATCH("بهای هر متر مکعب گاز مصرفی",'تعرفه ها'!$B:$B,0),MATCH(F332,'تعرفه ها'!$2:$2,0)),"---")</f>
        <v>---</v>
      </c>
      <c r="U332" s="50" t="str">
        <f t="shared" si="55"/>
        <v>---</v>
      </c>
      <c r="V332" s="50" t="str">
        <f>IFERROR(ROUND(R332*INDEX('تعرفه ها'!A:Z,MATCH("عوارض گاز به ازاء هر متر مکعب",'تعرفه ها'!$B:$B,0),MATCH(F332,'تعرفه ها'!$2:$2,0)),0),"---")</f>
        <v>---</v>
      </c>
      <c r="W332" s="50" t="str">
        <f>IFERROR(ROUND(((U332+V332)*INDEX('تعرفه ها'!A:Z,MATCH("هزینه نگهداری و تعمیرات شبکه گاز",'تعرفه ها'!$B:$B,0),MATCH(F332,'تعرفه ها'!$2:$2,0))/100),0),"---")</f>
        <v>---</v>
      </c>
      <c r="X332" s="50" t="str">
        <f>IFERROR(IF(INDEX('اطلاعات دوره'!A:Z,MATCH(G332,'اطلاعات دوره'!C:C,0),MATCH("گاز",'اطلاعات دوره'!$1:$1,0))="دارد",ROUND((U332+V332)*INDEX('تعرفه ها'!A:Z,MATCH("پیک فصلی گاز",'تعرفه ها'!$B:$B,0),MATCH(F332,'تعرفه ها'!$2:$2,0))/100,0),0),"---")</f>
        <v>---</v>
      </c>
      <c r="Y332" s="50" t="str">
        <f>IFERROR(ROUND(SUM(U332+V332+W332+X332)*INDEX('تعرفه ها'!A:Z,MATCH("مالیات گاز",'تعرفه ها'!$B:$B,0),MATCH(F332,'تعرفه ها'!$2:$2,0))/100,0),"---")</f>
        <v>---</v>
      </c>
      <c r="Z332" s="50" t="str">
        <f t="shared" si="56"/>
        <v>---</v>
      </c>
      <c r="AA332" s="50" t="str">
        <f t="shared" si="50"/>
        <v>---</v>
      </c>
      <c r="AB332" s="50" t="str">
        <f t="shared" si="57"/>
        <v>---</v>
      </c>
      <c r="AC332" s="50" t="str">
        <f t="shared" si="58"/>
        <v>---</v>
      </c>
      <c r="AD332" s="153" t="str">
        <f t="shared" si="59"/>
        <v>---</v>
      </c>
      <c r="AF332" s="155" t="str">
        <f>IFERROR(IF(INDEX(پرداخت!A:AZ,MATCH(A332&amp;" - "&amp;"گاز",پرداخت!$B:$B,0),MATCH(G332,پرداخت!$1:$1,0))="نشده","نشده","شده"),"---")</f>
        <v>---</v>
      </c>
      <c r="AH332" s="144"/>
    </row>
    <row r="333" spans="1:34" ht="34.9" hidden="1" customHeight="1">
      <c r="A333" s="170"/>
      <c r="B333" s="47">
        <f>IFERROR(INDEX('اطلاعات انشعابات شرکتها'!A:BB,MATCH(A333,'اطلاعات انشعابات شرکتها'!A:A,0),MATCH(B$1,'اطلاعات انشعابات شرکتها'!$1:$1,0)),0)</f>
        <v>0</v>
      </c>
      <c r="C333" s="48">
        <f>IFERROR(INDEX('اطلاعات انشعابات شرکتها'!A:BB,MATCH(A333,'اطلاعات انشعابات شرکتها'!A:A,0),MATCH(C$1,'اطلاعات انشعابات شرکتها'!$1:$1,0)),0)</f>
        <v>0</v>
      </c>
      <c r="D333" s="45"/>
      <c r="E333" s="171"/>
      <c r="F333" s="170"/>
      <c r="G333" s="47" t="str">
        <f t="shared" si="51"/>
        <v>/</v>
      </c>
      <c r="H333" s="47">
        <f>IFERROR(INDEX('اطلاعات دوره'!A:Z,MATCH(G333,'اطلاعات دوره'!C:C,0),MATCH(H$1,'اطلاعات دوره'!$1:$1,0)),0)</f>
        <v>0</v>
      </c>
      <c r="I333" s="47">
        <f>IFERROR(INDEX('اطلاعات دوره'!A:Z,MATCH(G333,'اطلاعات دوره'!C:C,0),MATCH(I$1,'اطلاعات دوره'!$1:$1,0)),0)</f>
        <v>0</v>
      </c>
      <c r="J333" s="48">
        <f>IFERROR(INDEX('اطلاعات دوره'!A:Z,MATCH(G333,'اطلاعات دوره'!C:C,0),MATCH(J$1,'اطلاعات دوره'!$1:$1,0)),0)</f>
        <v>0</v>
      </c>
      <c r="K333" s="46"/>
      <c r="L333" s="158" t="str">
        <f>IFERROR(INDEX('اطلاعات دوره'!A:Z,MATCH(G333,'اطلاعات دوره'!C:C,0)-1,MATCH("عنوان",'اطلاعات دوره'!$1:$1,0)),"---")</f>
        <v>---</v>
      </c>
      <c r="M333" s="47" t="str">
        <f t="shared" si="52"/>
        <v>----</v>
      </c>
      <c r="N333" s="48" t="str">
        <f t="shared" si="53"/>
        <v>-/</v>
      </c>
      <c r="O333" s="45"/>
      <c r="P333" s="158">
        <f>IFERROR(INDEX('قرائت کنتور'!A:AZ,MATCH(A333&amp;"-"&amp;"گاز",'قرائت کنتور'!B:B,0),MATCH(L333,'قرائت کنتور'!$1:$1,0)),0)</f>
        <v>0</v>
      </c>
      <c r="Q333" s="47">
        <f>IFERROR(INDEX('قرائت کنتور'!A:AZ,MATCH(A333&amp;"-"&amp;"گاز",'قرائت کنتور'!B:B,0),MATCH(G333,'قرائت کنتور'!$1:$1,0)),0)</f>
        <v>0</v>
      </c>
      <c r="R333" s="47">
        <f t="shared" si="54"/>
        <v>0</v>
      </c>
      <c r="S333" s="45"/>
      <c r="T333" s="155" t="str">
        <f>IFERROR(INDEX('تعرفه ها'!A:Z,MATCH("بهای هر متر مکعب گاز مصرفی",'تعرفه ها'!$B:$B,0),MATCH(F333,'تعرفه ها'!$2:$2,0)),"---")</f>
        <v>---</v>
      </c>
      <c r="U333" s="50" t="str">
        <f t="shared" si="55"/>
        <v>---</v>
      </c>
      <c r="V333" s="50" t="str">
        <f>IFERROR(ROUND(R333*INDEX('تعرفه ها'!A:Z,MATCH("عوارض گاز به ازاء هر متر مکعب",'تعرفه ها'!$B:$B,0),MATCH(F333,'تعرفه ها'!$2:$2,0)),0),"---")</f>
        <v>---</v>
      </c>
      <c r="W333" s="50" t="str">
        <f>IFERROR(ROUND(((U333+V333)*INDEX('تعرفه ها'!A:Z,MATCH("هزینه نگهداری و تعمیرات شبکه گاز",'تعرفه ها'!$B:$B,0),MATCH(F333,'تعرفه ها'!$2:$2,0))/100),0),"---")</f>
        <v>---</v>
      </c>
      <c r="X333" s="50" t="str">
        <f>IFERROR(IF(INDEX('اطلاعات دوره'!A:Z,MATCH(G333,'اطلاعات دوره'!C:C,0),MATCH("گاز",'اطلاعات دوره'!$1:$1,0))="دارد",ROUND((U333+V333)*INDEX('تعرفه ها'!A:Z,MATCH("پیک فصلی گاز",'تعرفه ها'!$B:$B,0),MATCH(F333,'تعرفه ها'!$2:$2,0))/100,0),0),"---")</f>
        <v>---</v>
      </c>
      <c r="Y333" s="50" t="str">
        <f>IFERROR(ROUND(SUM(U333+V333+W333+X333)*INDEX('تعرفه ها'!A:Z,MATCH("مالیات گاز",'تعرفه ها'!$B:$B,0),MATCH(F333,'تعرفه ها'!$2:$2,0))/100,0),"---")</f>
        <v>---</v>
      </c>
      <c r="Z333" s="50" t="str">
        <f t="shared" si="56"/>
        <v>---</v>
      </c>
      <c r="AA333" s="50" t="str">
        <f t="shared" si="50"/>
        <v>---</v>
      </c>
      <c r="AB333" s="50" t="str">
        <f t="shared" si="57"/>
        <v>---</v>
      </c>
      <c r="AC333" s="50" t="str">
        <f t="shared" si="58"/>
        <v>---</v>
      </c>
      <c r="AD333" s="153" t="str">
        <f t="shared" si="59"/>
        <v>---</v>
      </c>
      <c r="AF333" s="155" t="str">
        <f>IFERROR(IF(INDEX(پرداخت!A:AZ,MATCH(A333&amp;" - "&amp;"گاز",پرداخت!$B:$B,0),MATCH(G333,پرداخت!$1:$1,0))="نشده","نشده","شده"),"---")</f>
        <v>---</v>
      </c>
      <c r="AH333" s="144"/>
    </row>
    <row r="334" spans="1:34" ht="34.9" hidden="1" customHeight="1">
      <c r="A334" s="170"/>
      <c r="B334" s="47">
        <f>IFERROR(INDEX('اطلاعات انشعابات شرکتها'!A:BB,MATCH(A334,'اطلاعات انشعابات شرکتها'!A:A,0),MATCH(B$1,'اطلاعات انشعابات شرکتها'!$1:$1,0)),0)</f>
        <v>0</v>
      </c>
      <c r="C334" s="48">
        <f>IFERROR(INDEX('اطلاعات انشعابات شرکتها'!A:BB,MATCH(A334,'اطلاعات انشعابات شرکتها'!A:A,0),MATCH(C$1,'اطلاعات انشعابات شرکتها'!$1:$1,0)),0)</f>
        <v>0</v>
      </c>
      <c r="D334" s="45"/>
      <c r="E334" s="171"/>
      <c r="F334" s="170"/>
      <c r="G334" s="47" t="str">
        <f t="shared" si="51"/>
        <v>/</v>
      </c>
      <c r="H334" s="47">
        <f>IFERROR(INDEX('اطلاعات دوره'!A:Z,MATCH(G334,'اطلاعات دوره'!C:C,0),MATCH(H$1,'اطلاعات دوره'!$1:$1,0)),0)</f>
        <v>0</v>
      </c>
      <c r="I334" s="47">
        <f>IFERROR(INDEX('اطلاعات دوره'!A:Z,MATCH(G334,'اطلاعات دوره'!C:C,0),MATCH(I$1,'اطلاعات دوره'!$1:$1,0)),0)</f>
        <v>0</v>
      </c>
      <c r="J334" s="48">
        <f>IFERROR(INDEX('اطلاعات دوره'!A:Z,MATCH(G334,'اطلاعات دوره'!C:C,0),MATCH(J$1,'اطلاعات دوره'!$1:$1,0)),0)</f>
        <v>0</v>
      </c>
      <c r="K334" s="46"/>
      <c r="L334" s="158" t="str">
        <f>IFERROR(INDEX('اطلاعات دوره'!A:Z,MATCH(G334,'اطلاعات دوره'!C:C,0)-1,MATCH("عنوان",'اطلاعات دوره'!$1:$1,0)),"---")</f>
        <v>---</v>
      </c>
      <c r="M334" s="47" t="str">
        <f t="shared" si="52"/>
        <v>----</v>
      </c>
      <c r="N334" s="48" t="str">
        <f t="shared" si="53"/>
        <v>-/</v>
      </c>
      <c r="O334" s="45"/>
      <c r="P334" s="158">
        <f>IFERROR(INDEX('قرائت کنتور'!A:AZ,MATCH(A334&amp;"-"&amp;"گاز",'قرائت کنتور'!B:B,0),MATCH(L334,'قرائت کنتور'!$1:$1,0)),0)</f>
        <v>0</v>
      </c>
      <c r="Q334" s="47">
        <f>IFERROR(INDEX('قرائت کنتور'!A:AZ,MATCH(A334&amp;"-"&amp;"گاز",'قرائت کنتور'!B:B,0),MATCH(G334,'قرائت کنتور'!$1:$1,0)),0)</f>
        <v>0</v>
      </c>
      <c r="R334" s="47">
        <f t="shared" si="54"/>
        <v>0</v>
      </c>
      <c r="S334" s="45"/>
      <c r="T334" s="155" t="str">
        <f>IFERROR(INDEX('تعرفه ها'!A:Z,MATCH("بهای هر متر مکعب گاز مصرفی",'تعرفه ها'!$B:$B,0),MATCH(F334,'تعرفه ها'!$2:$2,0)),"---")</f>
        <v>---</v>
      </c>
      <c r="U334" s="50" t="str">
        <f t="shared" si="55"/>
        <v>---</v>
      </c>
      <c r="V334" s="50" t="str">
        <f>IFERROR(ROUND(R334*INDEX('تعرفه ها'!A:Z,MATCH("عوارض گاز به ازاء هر متر مکعب",'تعرفه ها'!$B:$B,0),MATCH(F334,'تعرفه ها'!$2:$2,0)),0),"---")</f>
        <v>---</v>
      </c>
      <c r="W334" s="50" t="str">
        <f>IFERROR(ROUND(((U334+V334)*INDEX('تعرفه ها'!A:Z,MATCH("هزینه نگهداری و تعمیرات شبکه گاز",'تعرفه ها'!$B:$B,0),MATCH(F334,'تعرفه ها'!$2:$2,0))/100),0),"---")</f>
        <v>---</v>
      </c>
      <c r="X334" s="50" t="str">
        <f>IFERROR(IF(INDEX('اطلاعات دوره'!A:Z,MATCH(G334,'اطلاعات دوره'!C:C,0),MATCH("گاز",'اطلاعات دوره'!$1:$1,0))="دارد",ROUND((U334+V334)*INDEX('تعرفه ها'!A:Z,MATCH("پیک فصلی گاز",'تعرفه ها'!$B:$B,0),MATCH(F334,'تعرفه ها'!$2:$2,0))/100,0),0),"---")</f>
        <v>---</v>
      </c>
      <c r="Y334" s="50" t="str">
        <f>IFERROR(ROUND(SUM(U334+V334+W334+X334)*INDEX('تعرفه ها'!A:Z,MATCH("مالیات گاز",'تعرفه ها'!$B:$B,0),MATCH(F334,'تعرفه ها'!$2:$2,0))/100,0),"---")</f>
        <v>---</v>
      </c>
      <c r="Z334" s="50" t="str">
        <f t="shared" si="56"/>
        <v>---</v>
      </c>
      <c r="AA334" s="50" t="str">
        <f t="shared" si="50"/>
        <v>---</v>
      </c>
      <c r="AB334" s="50" t="str">
        <f t="shared" si="57"/>
        <v>---</v>
      </c>
      <c r="AC334" s="50" t="str">
        <f t="shared" si="58"/>
        <v>---</v>
      </c>
      <c r="AD334" s="153" t="str">
        <f t="shared" si="59"/>
        <v>---</v>
      </c>
      <c r="AF334" s="155" t="str">
        <f>IFERROR(IF(INDEX(پرداخت!A:AZ,MATCH(A334&amp;" - "&amp;"گاز",پرداخت!$B:$B,0),MATCH(G334,پرداخت!$1:$1,0))="نشده","نشده","شده"),"---")</f>
        <v>---</v>
      </c>
      <c r="AH334" s="144"/>
    </row>
    <row r="335" spans="1:34" ht="34.9" hidden="1" customHeight="1">
      <c r="A335" s="170"/>
      <c r="B335" s="47">
        <f>IFERROR(INDEX('اطلاعات انشعابات شرکتها'!A:BB,MATCH(A335,'اطلاعات انشعابات شرکتها'!A:A,0),MATCH(B$1,'اطلاعات انشعابات شرکتها'!$1:$1,0)),0)</f>
        <v>0</v>
      </c>
      <c r="C335" s="48">
        <f>IFERROR(INDEX('اطلاعات انشعابات شرکتها'!A:BB,MATCH(A335,'اطلاعات انشعابات شرکتها'!A:A,0),MATCH(C$1,'اطلاعات انشعابات شرکتها'!$1:$1,0)),0)</f>
        <v>0</v>
      </c>
      <c r="D335" s="45"/>
      <c r="E335" s="171"/>
      <c r="F335" s="170"/>
      <c r="G335" s="47" t="str">
        <f t="shared" si="51"/>
        <v>/</v>
      </c>
      <c r="H335" s="47">
        <f>IFERROR(INDEX('اطلاعات دوره'!A:Z,MATCH(G335,'اطلاعات دوره'!C:C,0),MATCH(H$1,'اطلاعات دوره'!$1:$1,0)),0)</f>
        <v>0</v>
      </c>
      <c r="I335" s="47">
        <f>IFERROR(INDEX('اطلاعات دوره'!A:Z,MATCH(G335,'اطلاعات دوره'!C:C,0),MATCH(I$1,'اطلاعات دوره'!$1:$1,0)),0)</f>
        <v>0</v>
      </c>
      <c r="J335" s="48">
        <f>IFERROR(INDEX('اطلاعات دوره'!A:Z,MATCH(G335,'اطلاعات دوره'!C:C,0),MATCH(J$1,'اطلاعات دوره'!$1:$1,0)),0)</f>
        <v>0</v>
      </c>
      <c r="K335" s="46"/>
      <c r="L335" s="158" t="str">
        <f>IFERROR(INDEX('اطلاعات دوره'!A:Z,MATCH(G335,'اطلاعات دوره'!C:C,0)-1,MATCH("عنوان",'اطلاعات دوره'!$1:$1,0)),"---")</f>
        <v>---</v>
      </c>
      <c r="M335" s="47" t="str">
        <f t="shared" si="52"/>
        <v>----</v>
      </c>
      <c r="N335" s="48" t="str">
        <f t="shared" si="53"/>
        <v>-/</v>
      </c>
      <c r="O335" s="45"/>
      <c r="P335" s="158">
        <f>IFERROR(INDEX('قرائت کنتور'!A:AZ,MATCH(A335&amp;"-"&amp;"گاز",'قرائت کنتور'!B:B,0),MATCH(L335,'قرائت کنتور'!$1:$1,0)),0)</f>
        <v>0</v>
      </c>
      <c r="Q335" s="47">
        <f>IFERROR(INDEX('قرائت کنتور'!A:AZ,MATCH(A335&amp;"-"&amp;"گاز",'قرائت کنتور'!B:B,0),MATCH(G335,'قرائت کنتور'!$1:$1,0)),0)</f>
        <v>0</v>
      </c>
      <c r="R335" s="47">
        <f t="shared" si="54"/>
        <v>0</v>
      </c>
      <c r="S335" s="45"/>
      <c r="T335" s="155" t="str">
        <f>IFERROR(INDEX('تعرفه ها'!A:Z,MATCH("بهای هر متر مکعب گاز مصرفی",'تعرفه ها'!$B:$B,0),MATCH(F335,'تعرفه ها'!$2:$2,0)),"---")</f>
        <v>---</v>
      </c>
      <c r="U335" s="50" t="str">
        <f t="shared" si="55"/>
        <v>---</v>
      </c>
      <c r="V335" s="50" t="str">
        <f>IFERROR(ROUND(R335*INDEX('تعرفه ها'!A:Z,MATCH("عوارض گاز به ازاء هر متر مکعب",'تعرفه ها'!$B:$B,0),MATCH(F335,'تعرفه ها'!$2:$2,0)),0),"---")</f>
        <v>---</v>
      </c>
      <c r="W335" s="50" t="str">
        <f>IFERROR(ROUND(((U335+V335)*INDEX('تعرفه ها'!A:Z,MATCH("هزینه نگهداری و تعمیرات شبکه گاز",'تعرفه ها'!$B:$B,0),MATCH(F335,'تعرفه ها'!$2:$2,0))/100),0),"---")</f>
        <v>---</v>
      </c>
      <c r="X335" s="50" t="str">
        <f>IFERROR(IF(INDEX('اطلاعات دوره'!A:Z,MATCH(G335,'اطلاعات دوره'!C:C,0),MATCH("گاز",'اطلاعات دوره'!$1:$1,0))="دارد",ROUND((U335+V335)*INDEX('تعرفه ها'!A:Z,MATCH("پیک فصلی گاز",'تعرفه ها'!$B:$B,0),MATCH(F335,'تعرفه ها'!$2:$2,0))/100,0),0),"---")</f>
        <v>---</v>
      </c>
      <c r="Y335" s="50" t="str">
        <f>IFERROR(ROUND(SUM(U335+V335+W335+X335)*INDEX('تعرفه ها'!A:Z,MATCH("مالیات گاز",'تعرفه ها'!$B:$B,0),MATCH(F335,'تعرفه ها'!$2:$2,0))/100,0),"---")</f>
        <v>---</v>
      </c>
      <c r="Z335" s="50" t="str">
        <f t="shared" si="56"/>
        <v>---</v>
      </c>
      <c r="AA335" s="50" t="str">
        <f t="shared" si="50"/>
        <v>---</v>
      </c>
      <c r="AB335" s="50" t="str">
        <f t="shared" si="57"/>
        <v>---</v>
      </c>
      <c r="AC335" s="50" t="str">
        <f t="shared" si="58"/>
        <v>---</v>
      </c>
      <c r="AD335" s="153" t="str">
        <f t="shared" si="59"/>
        <v>---</v>
      </c>
      <c r="AF335" s="155" t="str">
        <f>IFERROR(IF(INDEX(پرداخت!A:AZ,MATCH(A335&amp;" - "&amp;"گاز",پرداخت!$B:$B,0),MATCH(G335,پرداخت!$1:$1,0))="نشده","نشده","شده"),"---")</f>
        <v>---</v>
      </c>
      <c r="AH335" s="144"/>
    </row>
    <row r="336" spans="1:34" ht="34.9" hidden="1" customHeight="1">
      <c r="A336" s="170"/>
      <c r="B336" s="47">
        <f>IFERROR(INDEX('اطلاعات انشعابات شرکتها'!A:BB,MATCH(A336,'اطلاعات انشعابات شرکتها'!A:A,0),MATCH(B$1,'اطلاعات انشعابات شرکتها'!$1:$1,0)),0)</f>
        <v>0</v>
      </c>
      <c r="C336" s="48">
        <f>IFERROR(INDEX('اطلاعات انشعابات شرکتها'!A:BB,MATCH(A336,'اطلاعات انشعابات شرکتها'!A:A,0),MATCH(C$1,'اطلاعات انشعابات شرکتها'!$1:$1,0)),0)</f>
        <v>0</v>
      </c>
      <c r="D336" s="45"/>
      <c r="E336" s="171"/>
      <c r="F336" s="170"/>
      <c r="G336" s="47" t="str">
        <f t="shared" si="51"/>
        <v>/</v>
      </c>
      <c r="H336" s="47">
        <f>IFERROR(INDEX('اطلاعات دوره'!A:Z,MATCH(G336,'اطلاعات دوره'!C:C,0),MATCH(H$1,'اطلاعات دوره'!$1:$1,0)),0)</f>
        <v>0</v>
      </c>
      <c r="I336" s="47">
        <f>IFERROR(INDEX('اطلاعات دوره'!A:Z,MATCH(G336,'اطلاعات دوره'!C:C,0),MATCH(I$1,'اطلاعات دوره'!$1:$1,0)),0)</f>
        <v>0</v>
      </c>
      <c r="J336" s="48">
        <f>IFERROR(INDEX('اطلاعات دوره'!A:Z,MATCH(G336,'اطلاعات دوره'!C:C,0),MATCH(J$1,'اطلاعات دوره'!$1:$1,0)),0)</f>
        <v>0</v>
      </c>
      <c r="K336" s="46"/>
      <c r="L336" s="158" t="str">
        <f>IFERROR(INDEX('اطلاعات دوره'!A:Z,MATCH(G336,'اطلاعات دوره'!C:C,0)-1,MATCH("عنوان",'اطلاعات دوره'!$1:$1,0)),"---")</f>
        <v>---</v>
      </c>
      <c r="M336" s="47" t="str">
        <f t="shared" si="52"/>
        <v>----</v>
      </c>
      <c r="N336" s="48" t="str">
        <f t="shared" si="53"/>
        <v>-/</v>
      </c>
      <c r="O336" s="45"/>
      <c r="P336" s="158">
        <f>IFERROR(INDEX('قرائت کنتور'!A:AZ,MATCH(A336&amp;"-"&amp;"گاز",'قرائت کنتور'!B:B,0),MATCH(L336,'قرائت کنتور'!$1:$1,0)),0)</f>
        <v>0</v>
      </c>
      <c r="Q336" s="47">
        <f>IFERROR(INDEX('قرائت کنتور'!A:AZ,MATCH(A336&amp;"-"&amp;"گاز",'قرائت کنتور'!B:B,0),MATCH(G336,'قرائت کنتور'!$1:$1,0)),0)</f>
        <v>0</v>
      </c>
      <c r="R336" s="47">
        <f t="shared" si="54"/>
        <v>0</v>
      </c>
      <c r="S336" s="45"/>
      <c r="T336" s="155" t="str">
        <f>IFERROR(INDEX('تعرفه ها'!A:Z,MATCH("بهای هر متر مکعب گاز مصرفی",'تعرفه ها'!$B:$B,0),MATCH(F336,'تعرفه ها'!$2:$2,0)),"---")</f>
        <v>---</v>
      </c>
      <c r="U336" s="50" t="str">
        <f t="shared" si="55"/>
        <v>---</v>
      </c>
      <c r="V336" s="50" t="str">
        <f>IFERROR(ROUND(R336*INDEX('تعرفه ها'!A:Z,MATCH("عوارض گاز به ازاء هر متر مکعب",'تعرفه ها'!$B:$B,0),MATCH(F336,'تعرفه ها'!$2:$2,0)),0),"---")</f>
        <v>---</v>
      </c>
      <c r="W336" s="50" t="str">
        <f>IFERROR(ROUND(((U336+V336)*INDEX('تعرفه ها'!A:Z,MATCH("هزینه نگهداری و تعمیرات شبکه گاز",'تعرفه ها'!$B:$B,0),MATCH(F336,'تعرفه ها'!$2:$2,0))/100),0),"---")</f>
        <v>---</v>
      </c>
      <c r="X336" s="50" t="str">
        <f>IFERROR(IF(INDEX('اطلاعات دوره'!A:Z,MATCH(G336,'اطلاعات دوره'!C:C,0),MATCH("گاز",'اطلاعات دوره'!$1:$1,0))="دارد",ROUND((U336+V336)*INDEX('تعرفه ها'!A:Z,MATCH("پیک فصلی گاز",'تعرفه ها'!$B:$B,0),MATCH(F336,'تعرفه ها'!$2:$2,0))/100,0),0),"---")</f>
        <v>---</v>
      </c>
      <c r="Y336" s="50" t="str">
        <f>IFERROR(ROUND(SUM(U336+V336+W336+X336)*INDEX('تعرفه ها'!A:Z,MATCH("مالیات گاز",'تعرفه ها'!$B:$B,0),MATCH(F336,'تعرفه ها'!$2:$2,0))/100,0),"---")</f>
        <v>---</v>
      </c>
      <c r="Z336" s="50" t="str">
        <f t="shared" si="56"/>
        <v>---</v>
      </c>
      <c r="AA336" s="50" t="str">
        <f t="shared" si="50"/>
        <v>---</v>
      </c>
      <c r="AB336" s="50" t="str">
        <f t="shared" si="57"/>
        <v>---</v>
      </c>
      <c r="AC336" s="50" t="str">
        <f t="shared" si="58"/>
        <v>---</v>
      </c>
      <c r="AD336" s="153" t="str">
        <f t="shared" si="59"/>
        <v>---</v>
      </c>
      <c r="AF336" s="155" t="str">
        <f>IFERROR(IF(INDEX(پرداخت!A:AZ,MATCH(A336&amp;" - "&amp;"گاز",پرداخت!$B:$B,0),MATCH(G336,پرداخت!$1:$1,0))="نشده","نشده","شده"),"---")</f>
        <v>---</v>
      </c>
      <c r="AH336" s="144"/>
    </row>
    <row r="337" spans="1:34" ht="34.9" hidden="1" customHeight="1">
      <c r="A337" s="170"/>
      <c r="B337" s="47">
        <f>IFERROR(INDEX('اطلاعات انشعابات شرکتها'!A:BB,MATCH(A337,'اطلاعات انشعابات شرکتها'!A:A,0),MATCH(B$1,'اطلاعات انشعابات شرکتها'!$1:$1,0)),0)</f>
        <v>0</v>
      </c>
      <c r="C337" s="48">
        <f>IFERROR(INDEX('اطلاعات انشعابات شرکتها'!A:BB,MATCH(A337,'اطلاعات انشعابات شرکتها'!A:A,0),MATCH(C$1,'اطلاعات انشعابات شرکتها'!$1:$1,0)),0)</f>
        <v>0</v>
      </c>
      <c r="D337" s="45"/>
      <c r="E337" s="171"/>
      <c r="F337" s="170"/>
      <c r="G337" s="47" t="str">
        <f t="shared" si="51"/>
        <v>/</v>
      </c>
      <c r="H337" s="47">
        <f>IFERROR(INDEX('اطلاعات دوره'!A:Z,MATCH(G337,'اطلاعات دوره'!C:C,0),MATCH(H$1,'اطلاعات دوره'!$1:$1,0)),0)</f>
        <v>0</v>
      </c>
      <c r="I337" s="47">
        <f>IFERROR(INDEX('اطلاعات دوره'!A:Z,MATCH(G337,'اطلاعات دوره'!C:C,0),MATCH(I$1,'اطلاعات دوره'!$1:$1,0)),0)</f>
        <v>0</v>
      </c>
      <c r="J337" s="48">
        <f>IFERROR(INDEX('اطلاعات دوره'!A:Z,MATCH(G337,'اطلاعات دوره'!C:C,0),MATCH(J$1,'اطلاعات دوره'!$1:$1,0)),0)</f>
        <v>0</v>
      </c>
      <c r="K337" s="46"/>
      <c r="L337" s="158" t="str">
        <f>IFERROR(INDEX('اطلاعات دوره'!A:Z,MATCH(G337,'اطلاعات دوره'!C:C,0)-1,MATCH("عنوان",'اطلاعات دوره'!$1:$1,0)),"---")</f>
        <v>---</v>
      </c>
      <c r="M337" s="47" t="str">
        <f t="shared" si="52"/>
        <v>----</v>
      </c>
      <c r="N337" s="48" t="str">
        <f t="shared" si="53"/>
        <v>-/</v>
      </c>
      <c r="O337" s="45"/>
      <c r="P337" s="158">
        <f>IFERROR(INDEX('قرائت کنتور'!A:AZ,MATCH(A337&amp;"-"&amp;"گاز",'قرائت کنتور'!B:B,0),MATCH(L337,'قرائت کنتور'!$1:$1,0)),0)</f>
        <v>0</v>
      </c>
      <c r="Q337" s="47">
        <f>IFERROR(INDEX('قرائت کنتور'!A:AZ,MATCH(A337&amp;"-"&amp;"گاز",'قرائت کنتور'!B:B,0),MATCH(G337,'قرائت کنتور'!$1:$1,0)),0)</f>
        <v>0</v>
      </c>
      <c r="R337" s="47">
        <f t="shared" si="54"/>
        <v>0</v>
      </c>
      <c r="S337" s="45"/>
      <c r="T337" s="155" t="str">
        <f>IFERROR(INDEX('تعرفه ها'!A:Z,MATCH("بهای هر متر مکعب گاز مصرفی",'تعرفه ها'!$B:$B,0),MATCH(F337,'تعرفه ها'!$2:$2,0)),"---")</f>
        <v>---</v>
      </c>
      <c r="U337" s="50" t="str">
        <f t="shared" si="55"/>
        <v>---</v>
      </c>
      <c r="V337" s="50" t="str">
        <f>IFERROR(ROUND(R337*INDEX('تعرفه ها'!A:Z,MATCH("عوارض گاز به ازاء هر متر مکعب",'تعرفه ها'!$B:$B,0),MATCH(F337,'تعرفه ها'!$2:$2,0)),0),"---")</f>
        <v>---</v>
      </c>
      <c r="W337" s="50" t="str">
        <f>IFERROR(ROUND(((U337+V337)*INDEX('تعرفه ها'!A:Z,MATCH("هزینه نگهداری و تعمیرات شبکه گاز",'تعرفه ها'!$B:$B,0),MATCH(F337,'تعرفه ها'!$2:$2,0))/100),0),"---")</f>
        <v>---</v>
      </c>
      <c r="X337" s="50" t="str">
        <f>IFERROR(IF(INDEX('اطلاعات دوره'!A:Z,MATCH(G337,'اطلاعات دوره'!C:C,0),MATCH("گاز",'اطلاعات دوره'!$1:$1,0))="دارد",ROUND((U337+V337)*INDEX('تعرفه ها'!A:Z,MATCH("پیک فصلی گاز",'تعرفه ها'!$B:$B,0),MATCH(F337,'تعرفه ها'!$2:$2,0))/100,0),0),"---")</f>
        <v>---</v>
      </c>
      <c r="Y337" s="50" t="str">
        <f>IFERROR(ROUND(SUM(U337+V337+W337+X337)*INDEX('تعرفه ها'!A:Z,MATCH("مالیات گاز",'تعرفه ها'!$B:$B,0),MATCH(F337,'تعرفه ها'!$2:$2,0))/100,0),"---")</f>
        <v>---</v>
      </c>
      <c r="Z337" s="50" t="str">
        <f t="shared" si="56"/>
        <v>---</v>
      </c>
      <c r="AA337" s="50" t="str">
        <f t="shared" si="50"/>
        <v>---</v>
      </c>
      <c r="AB337" s="50" t="str">
        <f t="shared" si="57"/>
        <v>---</v>
      </c>
      <c r="AC337" s="50" t="str">
        <f t="shared" si="58"/>
        <v>---</v>
      </c>
      <c r="AD337" s="153" t="str">
        <f t="shared" si="59"/>
        <v>---</v>
      </c>
      <c r="AF337" s="155" t="str">
        <f>IFERROR(IF(INDEX(پرداخت!A:AZ,MATCH(A337&amp;" - "&amp;"گاز",پرداخت!$B:$B,0),MATCH(G337,پرداخت!$1:$1,0))="نشده","نشده","شده"),"---")</f>
        <v>---</v>
      </c>
      <c r="AH337" s="144"/>
    </row>
    <row r="338" spans="1:34" ht="34.9" hidden="1" customHeight="1">
      <c r="A338" s="170"/>
      <c r="B338" s="47">
        <f>IFERROR(INDEX('اطلاعات انشعابات شرکتها'!A:BB,MATCH(A338,'اطلاعات انشعابات شرکتها'!A:A,0),MATCH(B$1,'اطلاعات انشعابات شرکتها'!$1:$1,0)),0)</f>
        <v>0</v>
      </c>
      <c r="C338" s="48">
        <f>IFERROR(INDEX('اطلاعات انشعابات شرکتها'!A:BB,MATCH(A338,'اطلاعات انشعابات شرکتها'!A:A,0),MATCH(C$1,'اطلاعات انشعابات شرکتها'!$1:$1,0)),0)</f>
        <v>0</v>
      </c>
      <c r="D338" s="45"/>
      <c r="E338" s="171"/>
      <c r="F338" s="170"/>
      <c r="G338" s="47" t="str">
        <f t="shared" si="51"/>
        <v>/</v>
      </c>
      <c r="H338" s="47">
        <f>IFERROR(INDEX('اطلاعات دوره'!A:Z,MATCH(G338,'اطلاعات دوره'!C:C,0),MATCH(H$1,'اطلاعات دوره'!$1:$1,0)),0)</f>
        <v>0</v>
      </c>
      <c r="I338" s="47">
        <f>IFERROR(INDEX('اطلاعات دوره'!A:Z,MATCH(G338,'اطلاعات دوره'!C:C,0),MATCH(I$1,'اطلاعات دوره'!$1:$1,0)),0)</f>
        <v>0</v>
      </c>
      <c r="J338" s="48">
        <f>IFERROR(INDEX('اطلاعات دوره'!A:Z,MATCH(G338,'اطلاعات دوره'!C:C,0),MATCH(J$1,'اطلاعات دوره'!$1:$1,0)),0)</f>
        <v>0</v>
      </c>
      <c r="K338" s="46"/>
      <c r="L338" s="158" t="str">
        <f>IFERROR(INDEX('اطلاعات دوره'!A:Z,MATCH(G338,'اطلاعات دوره'!C:C,0)-1,MATCH("عنوان",'اطلاعات دوره'!$1:$1,0)),"---")</f>
        <v>---</v>
      </c>
      <c r="M338" s="47" t="str">
        <f t="shared" si="52"/>
        <v>----</v>
      </c>
      <c r="N338" s="48" t="str">
        <f t="shared" si="53"/>
        <v>-/</v>
      </c>
      <c r="O338" s="45"/>
      <c r="P338" s="158">
        <f>IFERROR(INDEX('قرائت کنتور'!A:AZ,MATCH(A338&amp;"-"&amp;"گاز",'قرائت کنتور'!B:B,0),MATCH(L338,'قرائت کنتور'!$1:$1,0)),0)</f>
        <v>0</v>
      </c>
      <c r="Q338" s="47">
        <f>IFERROR(INDEX('قرائت کنتور'!A:AZ,MATCH(A338&amp;"-"&amp;"گاز",'قرائت کنتور'!B:B,0),MATCH(G338,'قرائت کنتور'!$1:$1,0)),0)</f>
        <v>0</v>
      </c>
      <c r="R338" s="47">
        <f t="shared" si="54"/>
        <v>0</v>
      </c>
      <c r="S338" s="45"/>
      <c r="T338" s="155" t="str">
        <f>IFERROR(INDEX('تعرفه ها'!A:Z,MATCH("بهای هر متر مکعب گاز مصرفی",'تعرفه ها'!$B:$B,0),MATCH(F338,'تعرفه ها'!$2:$2,0)),"---")</f>
        <v>---</v>
      </c>
      <c r="U338" s="50" t="str">
        <f t="shared" si="55"/>
        <v>---</v>
      </c>
      <c r="V338" s="50" t="str">
        <f>IFERROR(ROUND(R338*INDEX('تعرفه ها'!A:Z,MATCH("عوارض گاز به ازاء هر متر مکعب",'تعرفه ها'!$B:$B,0),MATCH(F338,'تعرفه ها'!$2:$2,0)),0),"---")</f>
        <v>---</v>
      </c>
      <c r="W338" s="50" t="str">
        <f>IFERROR(ROUND(((U338+V338)*INDEX('تعرفه ها'!A:Z,MATCH("هزینه نگهداری و تعمیرات شبکه گاز",'تعرفه ها'!$B:$B,0),MATCH(F338,'تعرفه ها'!$2:$2,0))/100),0),"---")</f>
        <v>---</v>
      </c>
      <c r="X338" s="50" t="str">
        <f>IFERROR(IF(INDEX('اطلاعات دوره'!A:Z,MATCH(G338,'اطلاعات دوره'!C:C,0),MATCH("گاز",'اطلاعات دوره'!$1:$1,0))="دارد",ROUND((U338+V338)*INDEX('تعرفه ها'!A:Z,MATCH("پیک فصلی گاز",'تعرفه ها'!$B:$B,0),MATCH(F338,'تعرفه ها'!$2:$2,0))/100,0),0),"---")</f>
        <v>---</v>
      </c>
      <c r="Y338" s="50" t="str">
        <f>IFERROR(ROUND(SUM(U338+V338+W338+X338)*INDEX('تعرفه ها'!A:Z,MATCH("مالیات گاز",'تعرفه ها'!$B:$B,0),MATCH(F338,'تعرفه ها'!$2:$2,0))/100,0),"---")</f>
        <v>---</v>
      </c>
      <c r="Z338" s="50" t="str">
        <f t="shared" si="56"/>
        <v>---</v>
      </c>
      <c r="AA338" s="50" t="str">
        <f t="shared" si="50"/>
        <v>---</v>
      </c>
      <c r="AB338" s="50" t="str">
        <f t="shared" si="57"/>
        <v>---</v>
      </c>
      <c r="AC338" s="50" t="str">
        <f t="shared" si="58"/>
        <v>---</v>
      </c>
      <c r="AD338" s="153" t="str">
        <f t="shared" si="59"/>
        <v>---</v>
      </c>
      <c r="AF338" s="155" t="str">
        <f>IFERROR(IF(INDEX(پرداخت!A:AZ,MATCH(A338&amp;" - "&amp;"گاز",پرداخت!$B:$B,0),MATCH(G338,پرداخت!$1:$1,0))="نشده","نشده","شده"),"---")</f>
        <v>---</v>
      </c>
      <c r="AH338" s="144"/>
    </row>
    <row r="339" spans="1:34" ht="34.9" hidden="1" customHeight="1">
      <c r="A339" s="170"/>
      <c r="B339" s="47">
        <f>IFERROR(INDEX('اطلاعات انشعابات شرکتها'!A:BB,MATCH(A339,'اطلاعات انشعابات شرکتها'!A:A,0),MATCH(B$1,'اطلاعات انشعابات شرکتها'!$1:$1,0)),0)</f>
        <v>0</v>
      </c>
      <c r="C339" s="48">
        <f>IFERROR(INDEX('اطلاعات انشعابات شرکتها'!A:BB,MATCH(A339,'اطلاعات انشعابات شرکتها'!A:A,0),MATCH(C$1,'اطلاعات انشعابات شرکتها'!$1:$1,0)),0)</f>
        <v>0</v>
      </c>
      <c r="D339" s="45"/>
      <c r="E339" s="171"/>
      <c r="F339" s="170"/>
      <c r="G339" s="47" t="str">
        <f t="shared" si="51"/>
        <v>/</v>
      </c>
      <c r="H339" s="47">
        <f>IFERROR(INDEX('اطلاعات دوره'!A:Z,MATCH(G339,'اطلاعات دوره'!C:C,0),MATCH(H$1,'اطلاعات دوره'!$1:$1,0)),0)</f>
        <v>0</v>
      </c>
      <c r="I339" s="47">
        <f>IFERROR(INDEX('اطلاعات دوره'!A:Z,MATCH(G339,'اطلاعات دوره'!C:C,0),MATCH(I$1,'اطلاعات دوره'!$1:$1,0)),0)</f>
        <v>0</v>
      </c>
      <c r="J339" s="48">
        <f>IFERROR(INDEX('اطلاعات دوره'!A:Z,MATCH(G339,'اطلاعات دوره'!C:C,0),MATCH(J$1,'اطلاعات دوره'!$1:$1,0)),0)</f>
        <v>0</v>
      </c>
      <c r="K339" s="46"/>
      <c r="L339" s="158" t="str">
        <f>IFERROR(INDEX('اطلاعات دوره'!A:Z,MATCH(G339,'اطلاعات دوره'!C:C,0)-1,MATCH("عنوان",'اطلاعات دوره'!$1:$1,0)),"---")</f>
        <v>---</v>
      </c>
      <c r="M339" s="47" t="str">
        <f t="shared" si="52"/>
        <v>----</v>
      </c>
      <c r="N339" s="48" t="str">
        <f t="shared" si="53"/>
        <v>-/</v>
      </c>
      <c r="O339" s="45"/>
      <c r="P339" s="158">
        <f>IFERROR(INDEX('قرائت کنتور'!A:AZ,MATCH(A339&amp;"-"&amp;"گاز",'قرائت کنتور'!B:B,0),MATCH(L339,'قرائت کنتور'!$1:$1,0)),0)</f>
        <v>0</v>
      </c>
      <c r="Q339" s="47">
        <f>IFERROR(INDEX('قرائت کنتور'!A:AZ,MATCH(A339&amp;"-"&amp;"گاز",'قرائت کنتور'!B:B,0),MATCH(G339,'قرائت کنتور'!$1:$1,0)),0)</f>
        <v>0</v>
      </c>
      <c r="R339" s="47">
        <f t="shared" si="54"/>
        <v>0</v>
      </c>
      <c r="S339" s="45"/>
      <c r="T339" s="155" t="str">
        <f>IFERROR(INDEX('تعرفه ها'!A:Z,MATCH("بهای هر متر مکعب گاز مصرفی",'تعرفه ها'!$B:$B,0),MATCH(F339,'تعرفه ها'!$2:$2,0)),"---")</f>
        <v>---</v>
      </c>
      <c r="U339" s="50" t="str">
        <f t="shared" si="55"/>
        <v>---</v>
      </c>
      <c r="V339" s="50" t="str">
        <f>IFERROR(ROUND(R339*INDEX('تعرفه ها'!A:Z,MATCH("عوارض گاز به ازاء هر متر مکعب",'تعرفه ها'!$B:$B,0),MATCH(F339,'تعرفه ها'!$2:$2,0)),0),"---")</f>
        <v>---</v>
      </c>
      <c r="W339" s="50" t="str">
        <f>IFERROR(ROUND(((U339+V339)*INDEX('تعرفه ها'!A:Z,MATCH("هزینه نگهداری و تعمیرات شبکه گاز",'تعرفه ها'!$B:$B,0),MATCH(F339,'تعرفه ها'!$2:$2,0))/100),0),"---")</f>
        <v>---</v>
      </c>
      <c r="X339" s="50" t="str">
        <f>IFERROR(IF(INDEX('اطلاعات دوره'!A:Z,MATCH(G339,'اطلاعات دوره'!C:C,0),MATCH("گاز",'اطلاعات دوره'!$1:$1,0))="دارد",ROUND((U339+V339)*INDEX('تعرفه ها'!A:Z,MATCH("پیک فصلی گاز",'تعرفه ها'!$B:$B,0),MATCH(F339,'تعرفه ها'!$2:$2,0))/100,0),0),"---")</f>
        <v>---</v>
      </c>
      <c r="Y339" s="50" t="str">
        <f>IFERROR(ROUND(SUM(U339+V339+W339+X339)*INDEX('تعرفه ها'!A:Z,MATCH("مالیات گاز",'تعرفه ها'!$B:$B,0),MATCH(F339,'تعرفه ها'!$2:$2,0))/100,0),"---")</f>
        <v>---</v>
      </c>
      <c r="Z339" s="50" t="str">
        <f t="shared" si="56"/>
        <v>---</v>
      </c>
      <c r="AA339" s="50" t="str">
        <f t="shared" si="50"/>
        <v>---</v>
      </c>
      <c r="AB339" s="50" t="str">
        <f t="shared" si="57"/>
        <v>---</v>
      </c>
      <c r="AC339" s="50" t="str">
        <f t="shared" si="58"/>
        <v>---</v>
      </c>
      <c r="AD339" s="153" t="str">
        <f t="shared" si="59"/>
        <v>---</v>
      </c>
      <c r="AF339" s="155" t="str">
        <f>IFERROR(IF(INDEX(پرداخت!A:AZ,MATCH(A339&amp;" - "&amp;"گاز",پرداخت!$B:$B,0),MATCH(G339,پرداخت!$1:$1,0))="نشده","نشده","شده"),"---")</f>
        <v>---</v>
      </c>
      <c r="AH339" s="144"/>
    </row>
    <row r="340" spans="1:34" ht="34.9" hidden="1" customHeight="1">
      <c r="A340" s="170"/>
      <c r="B340" s="47">
        <f>IFERROR(INDEX('اطلاعات انشعابات شرکتها'!A:BB,MATCH(A340,'اطلاعات انشعابات شرکتها'!A:A,0),MATCH(B$1,'اطلاعات انشعابات شرکتها'!$1:$1,0)),0)</f>
        <v>0</v>
      </c>
      <c r="C340" s="48">
        <f>IFERROR(INDEX('اطلاعات انشعابات شرکتها'!A:BB,MATCH(A340,'اطلاعات انشعابات شرکتها'!A:A,0),MATCH(C$1,'اطلاعات انشعابات شرکتها'!$1:$1,0)),0)</f>
        <v>0</v>
      </c>
      <c r="D340" s="45"/>
      <c r="E340" s="171"/>
      <c r="F340" s="170"/>
      <c r="G340" s="47" t="str">
        <f t="shared" si="51"/>
        <v>/</v>
      </c>
      <c r="H340" s="47">
        <f>IFERROR(INDEX('اطلاعات دوره'!A:Z,MATCH(G340,'اطلاعات دوره'!C:C,0),MATCH(H$1,'اطلاعات دوره'!$1:$1,0)),0)</f>
        <v>0</v>
      </c>
      <c r="I340" s="47">
        <f>IFERROR(INDEX('اطلاعات دوره'!A:Z,MATCH(G340,'اطلاعات دوره'!C:C,0),MATCH(I$1,'اطلاعات دوره'!$1:$1,0)),0)</f>
        <v>0</v>
      </c>
      <c r="J340" s="48">
        <f>IFERROR(INDEX('اطلاعات دوره'!A:Z,MATCH(G340,'اطلاعات دوره'!C:C,0),MATCH(J$1,'اطلاعات دوره'!$1:$1,0)),0)</f>
        <v>0</v>
      </c>
      <c r="K340" s="46"/>
      <c r="L340" s="158" t="str">
        <f>IFERROR(INDEX('اطلاعات دوره'!A:Z,MATCH(G340,'اطلاعات دوره'!C:C,0)-1,MATCH("عنوان",'اطلاعات دوره'!$1:$1,0)),"---")</f>
        <v>---</v>
      </c>
      <c r="M340" s="47" t="str">
        <f t="shared" si="52"/>
        <v>----</v>
      </c>
      <c r="N340" s="48" t="str">
        <f t="shared" si="53"/>
        <v>-/</v>
      </c>
      <c r="O340" s="45"/>
      <c r="P340" s="158">
        <f>IFERROR(INDEX('قرائت کنتور'!A:AZ,MATCH(A340&amp;"-"&amp;"گاز",'قرائت کنتور'!B:B,0),MATCH(L340,'قرائت کنتور'!$1:$1,0)),0)</f>
        <v>0</v>
      </c>
      <c r="Q340" s="47">
        <f>IFERROR(INDEX('قرائت کنتور'!A:AZ,MATCH(A340&amp;"-"&amp;"گاز",'قرائت کنتور'!B:B,0),MATCH(G340,'قرائت کنتور'!$1:$1,0)),0)</f>
        <v>0</v>
      </c>
      <c r="R340" s="47">
        <f t="shared" si="54"/>
        <v>0</v>
      </c>
      <c r="S340" s="45"/>
      <c r="T340" s="155" t="str">
        <f>IFERROR(INDEX('تعرفه ها'!A:Z,MATCH("بهای هر متر مکعب گاز مصرفی",'تعرفه ها'!$B:$B,0),MATCH(F340,'تعرفه ها'!$2:$2,0)),"---")</f>
        <v>---</v>
      </c>
      <c r="U340" s="50" t="str">
        <f t="shared" si="55"/>
        <v>---</v>
      </c>
      <c r="V340" s="50" t="str">
        <f>IFERROR(ROUND(R340*INDEX('تعرفه ها'!A:Z,MATCH("عوارض گاز به ازاء هر متر مکعب",'تعرفه ها'!$B:$B,0),MATCH(F340,'تعرفه ها'!$2:$2,0)),0),"---")</f>
        <v>---</v>
      </c>
      <c r="W340" s="50" t="str">
        <f>IFERROR(ROUND(((U340+V340)*INDEX('تعرفه ها'!A:Z,MATCH("هزینه نگهداری و تعمیرات شبکه گاز",'تعرفه ها'!$B:$B,0),MATCH(F340,'تعرفه ها'!$2:$2,0))/100),0),"---")</f>
        <v>---</v>
      </c>
      <c r="X340" s="50" t="str">
        <f>IFERROR(IF(INDEX('اطلاعات دوره'!A:Z,MATCH(G340,'اطلاعات دوره'!C:C,0),MATCH("گاز",'اطلاعات دوره'!$1:$1,0))="دارد",ROUND((U340+V340)*INDEX('تعرفه ها'!A:Z,MATCH("پیک فصلی گاز",'تعرفه ها'!$B:$B,0),MATCH(F340,'تعرفه ها'!$2:$2,0))/100,0),0),"---")</f>
        <v>---</v>
      </c>
      <c r="Y340" s="50" t="str">
        <f>IFERROR(ROUND(SUM(U340+V340+W340+X340)*INDEX('تعرفه ها'!A:Z,MATCH("مالیات گاز",'تعرفه ها'!$B:$B,0),MATCH(F340,'تعرفه ها'!$2:$2,0))/100,0),"---")</f>
        <v>---</v>
      </c>
      <c r="Z340" s="50" t="str">
        <f t="shared" si="56"/>
        <v>---</v>
      </c>
      <c r="AA340" s="50" t="str">
        <f t="shared" si="50"/>
        <v>---</v>
      </c>
      <c r="AB340" s="50" t="str">
        <f t="shared" si="57"/>
        <v>---</v>
      </c>
      <c r="AC340" s="50" t="str">
        <f t="shared" si="58"/>
        <v>---</v>
      </c>
      <c r="AD340" s="153" t="str">
        <f t="shared" si="59"/>
        <v>---</v>
      </c>
      <c r="AF340" s="155" t="str">
        <f>IFERROR(IF(INDEX(پرداخت!A:AZ,MATCH(A340&amp;" - "&amp;"گاز",پرداخت!$B:$B,0),MATCH(G340,پرداخت!$1:$1,0))="نشده","نشده","شده"),"---")</f>
        <v>---</v>
      </c>
      <c r="AH340" s="144"/>
    </row>
    <row r="341" spans="1:34" ht="34.9" hidden="1" customHeight="1">
      <c r="A341" s="170"/>
      <c r="B341" s="47">
        <f>IFERROR(INDEX('اطلاعات انشعابات شرکتها'!A:BB,MATCH(A341,'اطلاعات انشعابات شرکتها'!A:A,0),MATCH(B$1,'اطلاعات انشعابات شرکتها'!$1:$1,0)),0)</f>
        <v>0</v>
      </c>
      <c r="C341" s="48">
        <f>IFERROR(INDEX('اطلاعات انشعابات شرکتها'!A:BB,MATCH(A341,'اطلاعات انشعابات شرکتها'!A:A,0),MATCH(C$1,'اطلاعات انشعابات شرکتها'!$1:$1,0)),0)</f>
        <v>0</v>
      </c>
      <c r="D341" s="45"/>
      <c r="E341" s="171"/>
      <c r="F341" s="170"/>
      <c r="G341" s="47" t="str">
        <f t="shared" si="51"/>
        <v>/</v>
      </c>
      <c r="H341" s="47">
        <f>IFERROR(INDEX('اطلاعات دوره'!A:Z,MATCH(G341,'اطلاعات دوره'!C:C,0),MATCH(H$1,'اطلاعات دوره'!$1:$1,0)),0)</f>
        <v>0</v>
      </c>
      <c r="I341" s="47">
        <f>IFERROR(INDEX('اطلاعات دوره'!A:Z,MATCH(G341,'اطلاعات دوره'!C:C,0),MATCH(I$1,'اطلاعات دوره'!$1:$1,0)),0)</f>
        <v>0</v>
      </c>
      <c r="J341" s="48">
        <f>IFERROR(INDEX('اطلاعات دوره'!A:Z,MATCH(G341,'اطلاعات دوره'!C:C,0),MATCH(J$1,'اطلاعات دوره'!$1:$1,0)),0)</f>
        <v>0</v>
      </c>
      <c r="K341" s="46"/>
      <c r="L341" s="158" t="str">
        <f>IFERROR(INDEX('اطلاعات دوره'!A:Z,MATCH(G341,'اطلاعات دوره'!C:C,0)-1,MATCH("عنوان",'اطلاعات دوره'!$1:$1,0)),"---")</f>
        <v>---</v>
      </c>
      <c r="M341" s="47" t="str">
        <f t="shared" si="52"/>
        <v>----</v>
      </c>
      <c r="N341" s="48" t="str">
        <f t="shared" si="53"/>
        <v>-/</v>
      </c>
      <c r="O341" s="45"/>
      <c r="P341" s="158">
        <f>IFERROR(INDEX('قرائت کنتور'!A:AZ,MATCH(A341&amp;"-"&amp;"گاز",'قرائت کنتور'!B:B,0),MATCH(L341,'قرائت کنتور'!$1:$1,0)),0)</f>
        <v>0</v>
      </c>
      <c r="Q341" s="47">
        <f>IFERROR(INDEX('قرائت کنتور'!A:AZ,MATCH(A341&amp;"-"&amp;"گاز",'قرائت کنتور'!B:B,0),MATCH(G341,'قرائت کنتور'!$1:$1,0)),0)</f>
        <v>0</v>
      </c>
      <c r="R341" s="47">
        <f t="shared" si="54"/>
        <v>0</v>
      </c>
      <c r="S341" s="45"/>
      <c r="T341" s="155" t="str">
        <f>IFERROR(INDEX('تعرفه ها'!A:Z,MATCH("بهای هر متر مکعب گاز مصرفی",'تعرفه ها'!$B:$B,0),MATCH(F341,'تعرفه ها'!$2:$2,0)),"---")</f>
        <v>---</v>
      </c>
      <c r="U341" s="50" t="str">
        <f t="shared" si="55"/>
        <v>---</v>
      </c>
      <c r="V341" s="50" t="str">
        <f>IFERROR(ROUND(R341*INDEX('تعرفه ها'!A:Z,MATCH("عوارض گاز به ازاء هر متر مکعب",'تعرفه ها'!$B:$B,0),MATCH(F341,'تعرفه ها'!$2:$2,0)),0),"---")</f>
        <v>---</v>
      </c>
      <c r="W341" s="50" t="str">
        <f>IFERROR(ROUND(((U341+V341)*INDEX('تعرفه ها'!A:Z,MATCH("هزینه نگهداری و تعمیرات شبکه گاز",'تعرفه ها'!$B:$B,0),MATCH(F341,'تعرفه ها'!$2:$2,0))/100),0),"---")</f>
        <v>---</v>
      </c>
      <c r="X341" s="50" t="str">
        <f>IFERROR(IF(INDEX('اطلاعات دوره'!A:Z,MATCH(G341,'اطلاعات دوره'!C:C,0),MATCH("گاز",'اطلاعات دوره'!$1:$1,0))="دارد",ROUND((U341+V341)*INDEX('تعرفه ها'!A:Z,MATCH("پیک فصلی گاز",'تعرفه ها'!$B:$B,0),MATCH(F341,'تعرفه ها'!$2:$2,0))/100,0),0),"---")</f>
        <v>---</v>
      </c>
      <c r="Y341" s="50" t="str">
        <f>IFERROR(ROUND(SUM(U341+V341+W341+X341)*INDEX('تعرفه ها'!A:Z,MATCH("مالیات گاز",'تعرفه ها'!$B:$B,0),MATCH(F341,'تعرفه ها'!$2:$2,0))/100,0),"---")</f>
        <v>---</v>
      </c>
      <c r="Z341" s="50" t="str">
        <f t="shared" si="56"/>
        <v>---</v>
      </c>
      <c r="AA341" s="50" t="str">
        <f t="shared" si="50"/>
        <v>---</v>
      </c>
      <c r="AB341" s="50" t="str">
        <f t="shared" si="57"/>
        <v>---</v>
      </c>
      <c r="AC341" s="50" t="str">
        <f t="shared" si="58"/>
        <v>---</v>
      </c>
      <c r="AD341" s="153" t="str">
        <f t="shared" si="59"/>
        <v>---</v>
      </c>
      <c r="AF341" s="155" t="str">
        <f>IFERROR(IF(INDEX(پرداخت!A:AZ,MATCH(A341&amp;" - "&amp;"گاز",پرداخت!$B:$B,0),MATCH(G341,پرداخت!$1:$1,0))="نشده","نشده","شده"),"---")</f>
        <v>---</v>
      </c>
      <c r="AH341" s="144"/>
    </row>
    <row r="342" spans="1:34" ht="34.9" hidden="1" customHeight="1">
      <c r="A342" s="170"/>
      <c r="B342" s="47">
        <f>IFERROR(INDEX('اطلاعات انشعابات شرکتها'!A:BB,MATCH(A342,'اطلاعات انشعابات شرکتها'!A:A,0),MATCH(B$1,'اطلاعات انشعابات شرکتها'!$1:$1,0)),0)</f>
        <v>0</v>
      </c>
      <c r="C342" s="48">
        <f>IFERROR(INDEX('اطلاعات انشعابات شرکتها'!A:BB,MATCH(A342,'اطلاعات انشعابات شرکتها'!A:A,0),MATCH(C$1,'اطلاعات انشعابات شرکتها'!$1:$1,0)),0)</f>
        <v>0</v>
      </c>
      <c r="D342" s="45"/>
      <c r="E342" s="171"/>
      <c r="F342" s="170"/>
      <c r="G342" s="47" t="str">
        <f t="shared" si="51"/>
        <v>/</v>
      </c>
      <c r="H342" s="47">
        <f>IFERROR(INDEX('اطلاعات دوره'!A:Z,MATCH(G342,'اطلاعات دوره'!C:C,0),MATCH(H$1,'اطلاعات دوره'!$1:$1,0)),0)</f>
        <v>0</v>
      </c>
      <c r="I342" s="47">
        <f>IFERROR(INDEX('اطلاعات دوره'!A:Z,MATCH(G342,'اطلاعات دوره'!C:C,0),MATCH(I$1,'اطلاعات دوره'!$1:$1,0)),0)</f>
        <v>0</v>
      </c>
      <c r="J342" s="48">
        <f>IFERROR(INDEX('اطلاعات دوره'!A:Z,MATCH(G342,'اطلاعات دوره'!C:C,0),MATCH(J$1,'اطلاعات دوره'!$1:$1,0)),0)</f>
        <v>0</v>
      </c>
      <c r="K342" s="46"/>
      <c r="L342" s="158" t="str">
        <f>IFERROR(INDEX('اطلاعات دوره'!A:Z,MATCH(G342,'اطلاعات دوره'!C:C,0)-1,MATCH("عنوان",'اطلاعات دوره'!$1:$1,0)),"---")</f>
        <v>---</v>
      </c>
      <c r="M342" s="47" t="str">
        <f t="shared" si="52"/>
        <v>----</v>
      </c>
      <c r="N342" s="48" t="str">
        <f t="shared" si="53"/>
        <v>-/</v>
      </c>
      <c r="O342" s="45"/>
      <c r="P342" s="158">
        <f>IFERROR(INDEX('قرائت کنتور'!A:AZ,MATCH(A342&amp;"-"&amp;"گاز",'قرائت کنتور'!B:B,0),MATCH(L342,'قرائت کنتور'!$1:$1,0)),0)</f>
        <v>0</v>
      </c>
      <c r="Q342" s="47">
        <f>IFERROR(INDEX('قرائت کنتور'!A:AZ,MATCH(A342&amp;"-"&amp;"گاز",'قرائت کنتور'!B:B,0),MATCH(G342,'قرائت کنتور'!$1:$1,0)),0)</f>
        <v>0</v>
      </c>
      <c r="R342" s="47">
        <f t="shared" si="54"/>
        <v>0</v>
      </c>
      <c r="S342" s="45"/>
      <c r="T342" s="155" t="str">
        <f>IFERROR(INDEX('تعرفه ها'!A:Z,MATCH("بهای هر متر مکعب گاز مصرفی",'تعرفه ها'!$B:$B,0),MATCH(F342,'تعرفه ها'!$2:$2,0)),"---")</f>
        <v>---</v>
      </c>
      <c r="U342" s="50" t="str">
        <f t="shared" si="55"/>
        <v>---</v>
      </c>
      <c r="V342" s="50" t="str">
        <f>IFERROR(ROUND(R342*INDEX('تعرفه ها'!A:Z,MATCH("عوارض گاز به ازاء هر متر مکعب",'تعرفه ها'!$B:$B,0),MATCH(F342,'تعرفه ها'!$2:$2,0)),0),"---")</f>
        <v>---</v>
      </c>
      <c r="W342" s="50" t="str">
        <f>IFERROR(ROUND(((U342+V342)*INDEX('تعرفه ها'!A:Z,MATCH("هزینه نگهداری و تعمیرات شبکه گاز",'تعرفه ها'!$B:$B,0),MATCH(F342,'تعرفه ها'!$2:$2,0))/100),0),"---")</f>
        <v>---</v>
      </c>
      <c r="X342" s="50" t="str">
        <f>IFERROR(IF(INDEX('اطلاعات دوره'!A:Z,MATCH(G342,'اطلاعات دوره'!C:C,0),MATCH("گاز",'اطلاعات دوره'!$1:$1,0))="دارد",ROUND((U342+V342)*INDEX('تعرفه ها'!A:Z,MATCH("پیک فصلی گاز",'تعرفه ها'!$B:$B,0),MATCH(F342,'تعرفه ها'!$2:$2,0))/100,0),0),"---")</f>
        <v>---</v>
      </c>
      <c r="Y342" s="50" t="str">
        <f>IFERROR(ROUND(SUM(U342+V342+W342+X342)*INDEX('تعرفه ها'!A:Z,MATCH("مالیات گاز",'تعرفه ها'!$B:$B,0),MATCH(F342,'تعرفه ها'!$2:$2,0))/100,0),"---")</f>
        <v>---</v>
      </c>
      <c r="Z342" s="50" t="str">
        <f t="shared" si="56"/>
        <v>---</v>
      </c>
      <c r="AA342" s="50" t="str">
        <f t="shared" si="50"/>
        <v>---</v>
      </c>
      <c r="AB342" s="50" t="str">
        <f t="shared" si="57"/>
        <v>---</v>
      </c>
      <c r="AC342" s="50" t="str">
        <f t="shared" si="58"/>
        <v>---</v>
      </c>
      <c r="AD342" s="153" t="str">
        <f t="shared" si="59"/>
        <v>---</v>
      </c>
      <c r="AF342" s="155" t="str">
        <f>IFERROR(IF(INDEX(پرداخت!A:AZ,MATCH(A342&amp;" - "&amp;"گاز",پرداخت!$B:$B,0),MATCH(G342,پرداخت!$1:$1,0))="نشده","نشده","شده"),"---")</f>
        <v>---</v>
      </c>
      <c r="AH342" s="144"/>
    </row>
    <row r="343" spans="1:34" ht="34.9" hidden="1" customHeight="1">
      <c r="A343" s="170"/>
      <c r="B343" s="47">
        <f>IFERROR(INDEX('اطلاعات انشعابات شرکتها'!A:BB,MATCH(A343,'اطلاعات انشعابات شرکتها'!A:A,0),MATCH(B$1,'اطلاعات انشعابات شرکتها'!$1:$1,0)),0)</f>
        <v>0</v>
      </c>
      <c r="C343" s="48">
        <f>IFERROR(INDEX('اطلاعات انشعابات شرکتها'!A:BB,MATCH(A343,'اطلاعات انشعابات شرکتها'!A:A,0),MATCH(C$1,'اطلاعات انشعابات شرکتها'!$1:$1,0)),0)</f>
        <v>0</v>
      </c>
      <c r="D343" s="45"/>
      <c r="E343" s="171"/>
      <c r="F343" s="170"/>
      <c r="G343" s="47" t="str">
        <f t="shared" si="51"/>
        <v>/</v>
      </c>
      <c r="H343" s="47">
        <f>IFERROR(INDEX('اطلاعات دوره'!A:Z,MATCH(G343,'اطلاعات دوره'!C:C,0),MATCH(H$1,'اطلاعات دوره'!$1:$1,0)),0)</f>
        <v>0</v>
      </c>
      <c r="I343" s="47">
        <f>IFERROR(INDEX('اطلاعات دوره'!A:Z,MATCH(G343,'اطلاعات دوره'!C:C,0),MATCH(I$1,'اطلاعات دوره'!$1:$1,0)),0)</f>
        <v>0</v>
      </c>
      <c r="J343" s="48">
        <f>IFERROR(INDEX('اطلاعات دوره'!A:Z,MATCH(G343,'اطلاعات دوره'!C:C,0),MATCH(J$1,'اطلاعات دوره'!$1:$1,0)),0)</f>
        <v>0</v>
      </c>
      <c r="K343" s="46"/>
      <c r="L343" s="158" t="str">
        <f>IFERROR(INDEX('اطلاعات دوره'!A:Z,MATCH(G343,'اطلاعات دوره'!C:C,0)-1,MATCH("عنوان",'اطلاعات دوره'!$1:$1,0)),"---")</f>
        <v>---</v>
      </c>
      <c r="M343" s="47" t="str">
        <f t="shared" si="52"/>
        <v>----</v>
      </c>
      <c r="N343" s="48" t="str">
        <f t="shared" si="53"/>
        <v>-/</v>
      </c>
      <c r="O343" s="45"/>
      <c r="P343" s="158">
        <f>IFERROR(INDEX('قرائت کنتور'!A:AZ,MATCH(A343&amp;"-"&amp;"گاز",'قرائت کنتور'!B:B,0),MATCH(L343,'قرائت کنتور'!$1:$1,0)),0)</f>
        <v>0</v>
      </c>
      <c r="Q343" s="47">
        <f>IFERROR(INDEX('قرائت کنتور'!A:AZ,MATCH(A343&amp;"-"&amp;"گاز",'قرائت کنتور'!B:B,0),MATCH(G343,'قرائت کنتور'!$1:$1,0)),0)</f>
        <v>0</v>
      </c>
      <c r="R343" s="47">
        <f t="shared" si="54"/>
        <v>0</v>
      </c>
      <c r="S343" s="45"/>
      <c r="T343" s="155" t="str">
        <f>IFERROR(INDEX('تعرفه ها'!A:Z,MATCH("بهای هر متر مکعب گاز مصرفی",'تعرفه ها'!$B:$B,0),MATCH(F343,'تعرفه ها'!$2:$2,0)),"---")</f>
        <v>---</v>
      </c>
      <c r="U343" s="50" t="str">
        <f t="shared" si="55"/>
        <v>---</v>
      </c>
      <c r="V343" s="50" t="str">
        <f>IFERROR(ROUND(R343*INDEX('تعرفه ها'!A:Z,MATCH("عوارض گاز به ازاء هر متر مکعب",'تعرفه ها'!$B:$B,0),MATCH(F343,'تعرفه ها'!$2:$2,0)),0),"---")</f>
        <v>---</v>
      </c>
      <c r="W343" s="50" t="str">
        <f>IFERROR(ROUND(((U343+V343)*INDEX('تعرفه ها'!A:Z,MATCH("هزینه نگهداری و تعمیرات شبکه گاز",'تعرفه ها'!$B:$B,0),MATCH(F343,'تعرفه ها'!$2:$2,0))/100),0),"---")</f>
        <v>---</v>
      </c>
      <c r="X343" s="50" t="str">
        <f>IFERROR(IF(INDEX('اطلاعات دوره'!A:Z,MATCH(G343,'اطلاعات دوره'!C:C,0),MATCH("گاز",'اطلاعات دوره'!$1:$1,0))="دارد",ROUND((U343+V343)*INDEX('تعرفه ها'!A:Z,MATCH("پیک فصلی گاز",'تعرفه ها'!$B:$B,0),MATCH(F343,'تعرفه ها'!$2:$2,0))/100,0),0),"---")</f>
        <v>---</v>
      </c>
      <c r="Y343" s="50" t="str">
        <f>IFERROR(ROUND(SUM(U343+V343+W343+X343)*INDEX('تعرفه ها'!A:Z,MATCH("مالیات گاز",'تعرفه ها'!$B:$B,0),MATCH(F343,'تعرفه ها'!$2:$2,0))/100,0),"---")</f>
        <v>---</v>
      </c>
      <c r="Z343" s="50" t="str">
        <f t="shared" si="56"/>
        <v>---</v>
      </c>
      <c r="AA343" s="50" t="str">
        <f t="shared" si="50"/>
        <v>---</v>
      </c>
      <c r="AB343" s="50" t="str">
        <f t="shared" si="57"/>
        <v>---</v>
      </c>
      <c r="AC343" s="50" t="str">
        <f t="shared" si="58"/>
        <v>---</v>
      </c>
      <c r="AD343" s="153" t="str">
        <f t="shared" si="59"/>
        <v>---</v>
      </c>
      <c r="AF343" s="155" t="str">
        <f>IFERROR(IF(INDEX(پرداخت!A:AZ,MATCH(A343&amp;" - "&amp;"گاز",پرداخت!$B:$B,0),MATCH(G343,پرداخت!$1:$1,0))="نشده","نشده","شده"),"---")</f>
        <v>---</v>
      </c>
      <c r="AH343" s="144"/>
    </row>
    <row r="344" spans="1:34" ht="34.9" hidden="1" customHeight="1">
      <c r="A344" s="170"/>
      <c r="B344" s="47">
        <f>IFERROR(INDEX('اطلاعات انشعابات شرکتها'!A:BB,MATCH(A344,'اطلاعات انشعابات شرکتها'!A:A,0),MATCH(B$1,'اطلاعات انشعابات شرکتها'!$1:$1,0)),0)</f>
        <v>0</v>
      </c>
      <c r="C344" s="48">
        <f>IFERROR(INDEX('اطلاعات انشعابات شرکتها'!A:BB,MATCH(A344,'اطلاعات انشعابات شرکتها'!A:A,0),MATCH(C$1,'اطلاعات انشعابات شرکتها'!$1:$1,0)),0)</f>
        <v>0</v>
      </c>
      <c r="D344" s="45"/>
      <c r="E344" s="171"/>
      <c r="F344" s="170"/>
      <c r="G344" s="47" t="str">
        <f t="shared" si="51"/>
        <v>/</v>
      </c>
      <c r="H344" s="47">
        <f>IFERROR(INDEX('اطلاعات دوره'!A:Z,MATCH(G344,'اطلاعات دوره'!C:C,0),MATCH(H$1,'اطلاعات دوره'!$1:$1,0)),0)</f>
        <v>0</v>
      </c>
      <c r="I344" s="47">
        <f>IFERROR(INDEX('اطلاعات دوره'!A:Z,MATCH(G344,'اطلاعات دوره'!C:C,0),MATCH(I$1,'اطلاعات دوره'!$1:$1,0)),0)</f>
        <v>0</v>
      </c>
      <c r="J344" s="48">
        <f>IFERROR(INDEX('اطلاعات دوره'!A:Z,MATCH(G344,'اطلاعات دوره'!C:C,0),MATCH(J$1,'اطلاعات دوره'!$1:$1,0)),0)</f>
        <v>0</v>
      </c>
      <c r="K344" s="46"/>
      <c r="L344" s="158" t="str">
        <f>IFERROR(INDEX('اطلاعات دوره'!A:Z,MATCH(G344,'اطلاعات دوره'!C:C,0)-1,MATCH("عنوان",'اطلاعات دوره'!$1:$1,0)),"---")</f>
        <v>---</v>
      </c>
      <c r="M344" s="47" t="str">
        <f t="shared" si="52"/>
        <v>----</v>
      </c>
      <c r="N344" s="48" t="str">
        <f t="shared" si="53"/>
        <v>-/</v>
      </c>
      <c r="O344" s="45"/>
      <c r="P344" s="158">
        <f>IFERROR(INDEX('قرائت کنتور'!A:AZ,MATCH(A344&amp;"-"&amp;"گاز",'قرائت کنتور'!B:B,0),MATCH(L344,'قرائت کنتور'!$1:$1,0)),0)</f>
        <v>0</v>
      </c>
      <c r="Q344" s="47">
        <f>IFERROR(INDEX('قرائت کنتور'!A:AZ,MATCH(A344&amp;"-"&amp;"گاز",'قرائت کنتور'!B:B,0),MATCH(G344,'قرائت کنتور'!$1:$1,0)),0)</f>
        <v>0</v>
      </c>
      <c r="R344" s="47">
        <f t="shared" si="54"/>
        <v>0</v>
      </c>
      <c r="S344" s="45"/>
      <c r="T344" s="155" t="str">
        <f>IFERROR(INDEX('تعرفه ها'!A:Z,MATCH("بهای هر متر مکعب گاز مصرفی",'تعرفه ها'!$B:$B,0),MATCH(F344,'تعرفه ها'!$2:$2,0)),"---")</f>
        <v>---</v>
      </c>
      <c r="U344" s="50" t="str">
        <f t="shared" si="55"/>
        <v>---</v>
      </c>
      <c r="V344" s="50" t="str">
        <f>IFERROR(ROUND(R344*INDEX('تعرفه ها'!A:Z,MATCH("عوارض گاز به ازاء هر متر مکعب",'تعرفه ها'!$B:$B,0),MATCH(F344,'تعرفه ها'!$2:$2,0)),0),"---")</f>
        <v>---</v>
      </c>
      <c r="W344" s="50" t="str">
        <f>IFERROR(ROUND(((U344+V344)*INDEX('تعرفه ها'!A:Z,MATCH("هزینه نگهداری و تعمیرات شبکه گاز",'تعرفه ها'!$B:$B,0),MATCH(F344,'تعرفه ها'!$2:$2,0))/100),0),"---")</f>
        <v>---</v>
      </c>
      <c r="X344" s="50" t="str">
        <f>IFERROR(IF(INDEX('اطلاعات دوره'!A:Z,MATCH(G344,'اطلاعات دوره'!C:C,0),MATCH("گاز",'اطلاعات دوره'!$1:$1,0))="دارد",ROUND((U344+V344)*INDEX('تعرفه ها'!A:Z,MATCH("پیک فصلی گاز",'تعرفه ها'!$B:$B,0),MATCH(F344,'تعرفه ها'!$2:$2,0))/100,0),0),"---")</f>
        <v>---</v>
      </c>
      <c r="Y344" s="50" t="str">
        <f>IFERROR(ROUND(SUM(U344+V344+W344+X344)*INDEX('تعرفه ها'!A:Z,MATCH("مالیات گاز",'تعرفه ها'!$B:$B,0),MATCH(F344,'تعرفه ها'!$2:$2,0))/100,0),"---")</f>
        <v>---</v>
      </c>
      <c r="Z344" s="50" t="str">
        <f t="shared" si="56"/>
        <v>---</v>
      </c>
      <c r="AA344" s="50" t="str">
        <f t="shared" si="50"/>
        <v>---</v>
      </c>
      <c r="AB344" s="50" t="str">
        <f t="shared" si="57"/>
        <v>---</v>
      </c>
      <c r="AC344" s="50" t="str">
        <f t="shared" si="58"/>
        <v>---</v>
      </c>
      <c r="AD344" s="153" t="str">
        <f t="shared" si="59"/>
        <v>---</v>
      </c>
      <c r="AF344" s="155" t="str">
        <f>IFERROR(IF(INDEX(پرداخت!A:AZ,MATCH(A344&amp;" - "&amp;"گاز",پرداخت!$B:$B,0),MATCH(G344,پرداخت!$1:$1,0))="نشده","نشده","شده"),"---")</f>
        <v>---</v>
      </c>
      <c r="AH344" s="144"/>
    </row>
    <row r="345" spans="1:34" ht="34.9" hidden="1" customHeight="1">
      <c r="A345" s="170"/>
      <c r="B345" s="47">
        <f>IFERROR(INDEX('اطلاعات انشعابات شرکتها'!A:BB,MATCH(A345,'اطلاعات انشعابات شرکتها'!A:A,0),MATCH(B$1,'اطلاعات انشعابات شرکتها'!$1:$1,0)),0)</f>
        <v>0</v>
      </c>
      <c r="C345" s="48">
        <f>IFERROR(INDEX('اطلاعات انشعابات شرکتها'!A:BB,MATCH(A345,'اطلاعات انشعابات شرکتها'!A:A,0),MATCH(C$1,'اطلاعات انشعابات شرکتها'!$1:$1,0)),0)</f>
        <v>0</v>
      </c>
      <c r="D345" s="45"/>
      <c r="E345" s="171"/>
      <c r="F345" s="170"/>
      <c r="G345" s="47" t="str">
        <f t="shared" si="51"/>
        <v>/</v>
      </c>
      <c r="H345" s="47">
        <f>IFERROR(INDEX('اطلاعات دوره'!A:Z,MATCH(G345,'اطلاعات دوره'!C:C,0),MATCH(H$1,'اطلاعات دوره'!$1:$1,0)),0)</f>
        <v>0</v>
      </c>
      <c r="I345" s="47">
        <f>IFERROR(INDEX('اطلاعات دوره'!A:Z,MATCH(G345,'اطلاعات دوره'!C:C,0),MATCH(I$1,'اطلاعات دوره'!$1:$1,0)),0)</f>
        <v>0</v>
      </c>
      <c r="J345" s="48">
        <f>IFERROR(INDEX('اطلاعات دوره'!A:Z,MATCH(G345,'اطلاعات دوره'!C:C,0),MATCH(J$1,'اطلاعات دوره'!$1:$1,0)),0)</f>
        <v>0</v>
      </c>
      <c r="K345" s="46"/>
      <c r="L345" s="158" t="str">
        <f>IFERROR(INDEX('اطلاعات دوره'!A:Z,MATCH(G345,'اطلاعات دوره'!C:C,0)-1,MATCH("عنوان",'اطلاعات دوره'!$1:$1,0)),"---")</f>
        <v>---</v>
      </c>
      <c r="M345" s="47" t="str">
        <f t="shared" si="52"/>
        <v>----</v>
      </c>
      <c r="N345" s="48" t="str">
        <f t="shared" si="53"/>
        <v>-/</v>
      </c>
      <c r="O345" s="45"/>
      <c r="P345" s="158">
        <f>IFERROR(INDEX('قرائت کنتور'!A:AZ,MATCH(A345&amp;"-"&amp;"گاز",'قرائت کنتور'!B:B,0),MATCH(L345,'قرائت کنتور'!$1:$1,0)),0)</f>
        <v>0</v>
      </c>
      <c r="Q345" s="47">
        <f>IFERROR(INDEX('قرائت کنتور'!A:AZ,MATCH(A345&amp;"-"&amp;"گاز",'قرائت کنتور'!B:B,0),MATCH(G345,'قرائت کنتور'!$1:$1,0)),0)</f>
        <v>0</v>
      </c>
      <c r="R345" s="47">
        <f t="shared" si="54"/>
        <v>0</v>
      </c>
      <c r="S345" s="45"/>
      <c r="T345" s="155" t="str">
        <f>IFERROR(INDEX('تعرفه ها'!A:Z,MATCH("بهای هر متر مکعب گاز مصرفی",'تعرفه ها'!$B:$B,0),MATCH(F345,'تعرفه ها'!$2:$2,0)),"---")</f>
        <v>---</v>
      </c>
      <c r="U345" s="50" t="str">
        <f t="shared" si="55"/>
        <v>---</v>
      </c>
      <c r="V345" s="50" t="str">
        <f>IFERROR(ROUND(R345*INDEX('تعرفه ها'!A:Z,MATCH("عوارض گاز به ازاء هر متر مکعب",'تعرفه ها'!$B:$B,0),MATCH(F345,'تعرفه ها'!$2:$2,0)),0),"---")</f>
        <v>---</v>
      </c>
      <c r="W345" s="50" t="str">
        <f>IFERROR(ROUND(((U345+V345)*INDEX('تعرفه ها'!A:Z,MATCH("هزینه نگهداری و تعمیرات شبکه گاز",'تعرفه ها'!$B:$B,0),MATCH(F345,'تعرفه ها'!$2:$2,0))/100),0),"---")</f>
        <v>---</v>
      </c>
      <c r="X345" s="50" t="str">
        <f>IFERROR(IF(INDEX('اطلاعات دوره'!A:Z,MATCH(G345,'اطلاعات دوره'!C:C,0),MATCH("گاز",'اطلاعات دوره'!$1:$1,0))="دارد",ROUND((U345+V345)*INDEX('تعرفه ها'!A:Z,MATCH("پیک فصلی گاز",'تعرفه ها'!$B:$B,0),MATCH(F345,'تعرفه ها'!$2:$2,0))/100,0),0),"---")</f>
        <v>---</v>
      </c>
      <c r="Y345" s="50" t="str">
        <f>IFERROR(ROUND(SUM(U345+V345+W345+X345)*INDEX('تعرفه ها'!A:Z,MATCH("مالیات گاز",'تعرفه ها'!$B:$B,0),MATCH(F345,'تعرفه ها'!$2:$2,0))/100,0),"---")</f>
        <v>---</v>
      </c>
      <c r="Z345" s="50" t="str">
        <f t="shared" si="56"/>
        <v>---</v>
      </c>
      <c r="AA345" s="50" t="str">
        <f t="shared" si="50"/>
        <v>---</v>
      </c>
      <c r="AB345" s="50" t="str">
        <f t="shared" si="57"/>
        <v>---</v>
      </c>
      <c r="AC345" s="50" t="str">
        <f t="shared" si="58"/>
        <v>---</v>
      </c>
      <c r="AD345" s="153" t="str">
        <f t="shared" si="59"/>
        <v>---</v>
      </c>
      <c r="AF345" s="155" t="str">
        <f>IFERROR(IF(INDEX(پرداخت!A:AZ,MATCH(A345&amp;" - "&amp;"گاز",پرداخت!$B:$B,0),MATCH(G345,پرداخت!$1:$1,0))="نشده","نشده","شده"),"---")</f>
        <v>---</v>
      </c>
      <c r="AH345" s="144"/>
    </row>
    <row r="346" spans="1:34" ht="34.9" hidden="1" customHeight="1">
      <c r="A346" s="170"/>
      <c r="B346" s="47">
        <f>IFERROR(INDEX('اطلاعات انشعابات شرکتها'!A:BB,MATCH(A346,'اطلاعات انشعابات شرکتها'!A:A,0),MATCH(B$1,'اطلاعات انشعابات شرکتها'!$1:$1,0)),0)</f>
        <v>0</v>
      </c>
      <c r="C346" s="48">
        <f>IFERROR(INDEX('اطلاعات انشعابات شرکتها'!A:BB,MATCH(A346,'اطلاعات انشعابات شرکتها'!A:A,0),MATCH(C$1,'اطلاعات انشعابات شرکتها'!$1:$1,0)),0)</f>
        <v>0</v>
      </c>
      <c r="D346" s="45"/>
      <c r="E346" s="171"/>
      <c r="F346" s="170"/>
      <c r="G346" s="47" t="str">
        <f t="shared" si="51"/>
        <v>/</v>
      </c>
      <c r="H346" s="47">
        <f>IFERROR(INDEX('اطلاعات دوره'!A:Z,MATCH(G346,'اطلاعات دوره'!C:C,0),MATCH(H$1,'اطلاعات دوره'!$1:$1,0)),0)</f>
        <v>0</v>
      </c>
      <c r="I346" s="47">
        <f>IFERROR(INDEX('اطلاعات دوره'!A:Z,MATCH(G346,'اطلاعات دوره'!C:C,0),MATCH(I$1,'اطلاعات دوره'!$1:$1,0)),0)</f>
        <v>0</v>
      </c>
      <c r="J346" s="48">
        <f>IFERROR(INDEX('اطلاعات دوره'!A:Z,MATCH(G346,'اطلاعات دوره'!C:C,0),MATCH(J$1,'اطلاعات دوره'!$1:$1,0)),0)</f>
        <v>0</v>
      </c>
      <c r="K346" s="46"/>
      <c r="L346" s="158" t="str">
        <f>IFERROR(INDEX('اطلاعات دوره'!A:Z,MATCH(G346,'اطلاعات دوره'!C:C,0)-1,MATCH("عنوان",'اطلاعات دوره'!$1:$1,0)),"---")</f>
        <v>---</v>
      </c>
      <c r="M346" s="47" t="str">
        <f t="shared" si="52"/>
        <v>----</v>
      </c>
      <c r="N346" s="48" t="str">
        <f t="shared" si="53"/>
        <v>-/</v>
      </c>
      <c r="O346" s="45"/>
      <c r="P346" s="158">
        <f>IFERROR(INDEX('قرائت کنتور'!A:AZ,MATCH(A346&amp;"-"&amp;"گاز",'قرائت کنتور'!B:B,0),MATCH(L346,'قرائت کنتور'!$1:$1,0)),0)</f>
        <v>0</v>
      </c>
      <c r="Q346" s="47">
        <f>IFERROR(INDEX('قرائت کنتور'!A:AZ,MATCH(A346&amp;"-"&amp;"گاز",'قرائت کنتور'!B:B,0),MATCH(G346,'قرائت کنتور'!$1:$1,0)),0)</f>
        <v>0</v>
      </c>
      <c r="R346" s="47">
        <f t="shared" si="54"/>
        <v>0</v>
      </c>
      <c r="S346" s="45"/>
      <c r="T346" s="155" t="str">
        <f>IFERROR(INDEX('تعرفه ها'!A:Z,MATCH("بهای هر متر مکعب گاز مصرفی",'تعرفه ها'!$B:$B,0),MATCH(F346,'تعرفه ها'!$2:$2,0)),"---")</f>
        <v>---</v>
      </c>
      <c r="U346" s="50" t="str">
        <f t="shared" si="55"/>
        <v>---</v>
      </c>
      <c r="V346" s="50" t="str">
        <f>IFERROR(ROUND(R346*INDEX('تعرفه ها'!A:Z,MATCH("عوارض گاز به ازاء هر متر مکعب",'تعرفه ها'!$B:$B,0),MATCH(F346,'تعرفه ها'!$2:$2,0)),0),"---")</f>
        <v>---</v>
      </c>
      <c r="W346" s="50" t="str">
        <f>IFERROR(ROUND(((U346+V346)*INDEX('تعرفه ها'!A:Z,MATCH("هزینه نگهداری و تعمیرات شبکه گاز",'تعرفه ها'!$B:$B,0),MATCH(F346,'تعرفه ها'!$2:$2,0))/100),0),"---")</f>
        <v>---</v>
      </c>
      <c r="X346" s="50" t="str">
        <f>IFERROR(IF(INDEX('اطلاعات دوره'!A:Z,MATCH(G346,'اطلاعات دوره'!C:C,0),MATCH("گاز",'اطلاعات دوره'!$1:$1,0))="دارد",ROUND((U346+V346)*INDEX('تعرفه ها'!A:Z,MATCH("پیک فصلی گاز",'تعرفه ها'!$B:$B,0),MATCH(F346,'تعرفه ها'!$2:$2,0))/100,0),0),"---")</f>
        <v>---</v>
      </c>
      <c r="Y346" s="50" t="str">
        <f>IFERROR(ROUND(SUM(U346+V346+W346+X346)*INDEX('تعرفه ها'!A:Z,MATCH("مالیات گاز",'تعرفه ها'!$B:$B,0),MATCH(F346,'تعرفه ها'!$2:$2,0))/100,0),"---")</f>
        <v>---</v>
      </c>
      <c r="Z346" s="50" t="str">
        <f t="shared" si="56"/>
        <v>---</v>
      </c>
      <c r="AA346" s="50" t="str">
        <f t="shared" si="50"/>
        <v>---</v>
      </c>
      <c r="AB346" s="50" t="str">
        <f t="shared" si="57"/>
        <v>---</v>
      </c>
      <c r="AC346" s="50" t="str">
        <f t="shared" si="58"/>
        <v>---</v>
      </c>
      <c r="AD346" s="153" t="str">
        <f t="shared" si="59"/>
        <v>---</v>
      </c>
      <c r="AF346" s="155" t="str">
        <f>IFERROR(IF(INDEX(پرداخت!A:AZ,MATCH(A346&amp;" - "&amp;"گاز",پرداخت!$B:$B,0),MATCH(G346,پرداخت!$1:$1,0))="نشده","نشده","شده"),"---")</f>
        <v>---</v>
      </c>
      <c r="AH346" s="144"/>
    </row>
    <row r="347" spans="1:34" ht="34.9" hidden="1" customHeight="1">
      <c r="A347" s="170"/>
      <c r="B347" s="47">
        <f>IFERROR(INDEX('اطلاعات انشعابات شرکتها'!A:BB,MATCH(A347,'اطلاعات انشعابات شرکتها'!A:A,0),MATCH(B$1,'اطلاعات انشعابات شرکتها'!$1:$1,0)),0)</f>
        <v>0</v>
      </c>
      <c r="C347" s="48">
        <f>IFERROR(INDEX('اطلاعات انشعابات شرکتها'!A:BB,MATCH(A347,'اطلاعات انشعابات شرکتها'!A:A,0),MATCH(C$1,'اطلاعات انشعابات شرکتها'!$1:$1,0)),0)</f>
        <v>0</v>
      </c>
      <c r="D347" s="45"/>
      <c r="E347" s="171"/>
      <c r="F347" s="170"/>
      <c r="G347" s="47" t="str">
        <f t="shared" si="51"/>
        <v>/</v>
      </c>
      <c r="H347" s="47">
        <f>IFERROR(INDEX('اطلاعات دوره'!A:Z,MATCH(G347,'اطلاعات دوره'!C:C,0),MATCH(H$1,'اطلاعات دوره'!$1:$1,0)),0)</f>
        <v>0</v>
      </c>
      <c r="I347" s="47">
        <f>IFERROR(INDEX('اطلاعات دوره'!A:Z,MATCH(G347,'اطلاعات دوره'!C:C,0),MATCH(I$1,'اطلاعات دوره'!$1:$1,0)),0)</f>
        <v>0</v>
      </c>
      <c r="J347" s="48">
        <f>IFERROR(INDEX('اطلاعات دوره'!A:Z,MATCH(G347,'اطلاعات دوره'!C:C,0),MATCH(J$1,'اطلاعات دوره'!$1:$1,0)),0)</f>
        <v>0</v>
      </c>
      <c r="K347" s="46"/>
      <c r="L347" s="158" t="str">
        <f>IFERROR(INDEX('اطلاعات دوره'!A:Z,MATCH(G347,'اطلاعات دوره'!C:C,0)-1,MATCH("عنوان",'اطلاعات دوره'!$1:$1,0)),"---")</f>
        <v>---</v>
      </c>
      <c r="M347" s="47" t="str">
        <f t="shared" si="52"/>
        <v>----</v>
      </c>
      <c r="N347" s="48" t="str">
        <f t="shared" si="53"/>
        <v>-/</v>
      </c>
      <c r="O347" s="45"/>
      <c r="P347" s="158">
        <f>IFERROR(INDEX('قرائت کنتور'!A:AZ,MATCH(A347&amp;"-"&amp;"گاز",'قرائت کنتور'!B:B,0),MATCH(L347,'قرائت کنتور'!$1:$1,0)),0)</f>
        <v>0</v>
      </c>
      <c r="Q347" s="47">
        <f>IFERROR(INDEX('قرائت کنتور'!A:AZ,MATCH(A347&amp;"-"&amp;"گاز",'قرائت کنتور'!B:B,0),MATCH(G347,'قرائت کنتور'!$1:$1,0)),0)</f>
        <v>0</v>
      </c>
      <c r="R347" s="47">
        <f t="shared" si="54"/>
        <v>0</v>
      </c>
      <c r="S347" s="45"/>
      <c r="T347" s="155" t="str">
        <f>IFERROR(INDEX('تعرفه ها'!A:Z,MATCH("بهای هر متر مکعب گاز مصرفی",'تعرفه ها'!$B:$B,0),MATCH(F347,'تعرفه ها'!$2:$2,0)),"---")</f>
        <v>---</v>
      </c>
      <c r="U347" s="50" t="str">
        <f t="shared" si="55"/>
        <v>---</v>
      </c>
      <c r="V347" s="50" t="str">
        <f>IFERROR(ROUND(R347*INDEX('تعرفه ها'!A:Z,MATCH("عوارض گاز به ازاء هر متر مکعب",'تعرفه ها'!$B:$B,0),MATCH(F347,'تعرفه ها'!$2:$2,0)),0),"---")</f>
        <v>---</v>
      </c>
      <c r="W347" s="50" t="str">
        <f>IFERROR(ROUND(((U347+V347)*INDEX('تعرفه ها'!A:Z,MATCH("هزینه نگهداری و تعمیرات شبکه گاز",'تعرفه ها'!$B:$B,0),MATCH(F347,'تعرفه ها'!$2:$2,0))/100),0),"---")</f>
        <v>---</v>
      </c>
      <c r="X347" s="50" t="str">
        <f>IFERROR(IF(INDEX('اطلاعات دوره'!A:Z,MATCH(G347,'اطلاعات دوره'!C:C,0),MATCH("گاز",'اطلاعات دوره'!$1:$1,0))="دارد",ROUND((U347+V347)*INDEX('تعرفه ها'!A:Z,MATCH("پیک فصلی گاز",'تعرفه ها'!$B:$B,0),MATCH(F347,'تعرفه ها'!$2:$2,0))/100,0),0),"---")</f>
        <v>---</v>
      </c>
      <c r="Y347" s="50" t="str">
        <f>IFERROR(ROUND(SUM(U347+V347+W347+X347)*INDEX('تعرفه ها'!A:Z,MATCH("مالیات گاز",'تعرفه ها'!$B:$B,0),MATCH(F347,'تعرفه ها'!$2:$2,0))/100,0),"---")</f>
        <v>---</v>
      </c>
      <c r="Z347" s="50" t="str">
        <f t="shared" si="56"/>
        <v>---</v>
      </c>
      <c r="AA347" s="50" t="str">
        <f t="shared" si="50"/>
        <v>---</v>
      </c>
      <c r="AB347" s="50" t="str">
        <f t="shared" si="57"/>
        <v>---</v>
      </c>
      <c r="AC347" s="50" t="str">
        <f t="shared" si="58"/>
        <v>---</v>
      </c>
      <c r="AD347" s="153" t="str">
        <f t="shared" si="59"/>
        <v>---</v>
      </c>
      <c r="AF347" s="155" t="str">
        <f>IFERROR(IF(INDEX(پرداخت!A:AZ,MATCH(A347&amp;" - "&amp;"گاز",پرداخت!$B:$B,0),MATCH(G347,پرداخت!$1:$1,0))="نشده","نشده","شده"),"---")</f>
        <v>---</v>
      </c>
      <c r="AH347" s="144"/>
    </row>
    <row r="348" spans="1:34" ht="34.9" hidden="1" customHeight="1">
      <c r="A348" s="170"/>
      <c r="B348" s="47">
        <f>IFERROR(INDEX('اطلاعات انشعابات شرکتها'!A:BB,MATCH(A348,'اطلاعات انشعابات شرکتها'!A:A,0),MATCH(B$1,'اطلاعات انشعابات شرکتها'!$1:$1,0)),0)</f>
        <v>0</v>
      </c>
      <c r="C348" s="48">
        <f>IFERROR(INDEX('اطلاعات انشعابات شرکتها'!A:BB,MATCH(A348,'اطلاعات انشعابات شرکتها'!A:A,0),MATCH(C$1,'اطلاعات انشعابات شرکتها'!$1:$1,0)),0)</f>
        <v>0</v>
      </c>
      <c r="D348" s="45"/>
      <c r="E348" s="171"/>
      <c r="F348" s="170"/>
      <c r="G348" s="47" t="str">
        <f t="shared" si="51"/>
        <v>/</v>
      </c>
      <c r="H348" s="47">
        <f>IFERROR(INDEX('اطلاعات دوره'!A:Z,MATCH(G348,'اطلاعات دوره'!C:C,0),MATCH(H$1,'اطلاعات دوره'!$1:$1,0)),0)</f>
        <v>0</v>
      </c>
      <c r="I348" s="47">
        <f>IFERROR(INDEX('اطلاعات دوره'!A:Z,MATCH(G348,'اطلاعات دوره'!C:C,0),MATCH(I$1,'اطلاعات دوره'!$1:$1,0)),0)</f>
        <v>0</v>
      </c>
      <c r="J348" s="48">
        <f>IFERROR(INDEX('اطلاعات دوره'!A:Z,MATCH(G348,'اطلاعات دوره'!C:C,0),MATCH(J$1,'اطلاعات دوره'!$1:$1,0)),0)</f>
        <v>0</v>
      </c>
      <c r="K348" s="46"/>
      <c r="L348" s="158" t="str">
        <f>IFERROR(INDEX('اطلاعات دوره'!A:Z,MATCH(G348,'اطلاعات دوره'!C:C,0)-1,MATCH("عنوان",'اطلاعات دوره'!$1:$1,0)),"---")</f>
        <v>---</v>
      </c>
      <c r="M348" s="47" t="str">
        <f t="shared" si="52"/>
        <v>----</v>
      </c>
      <c r="N348" s="48" t="str">
        <f t="shared" si="53"/>
        <v>-/</v>
      </c>
      <c r="O348" s="45"/>
      <c r="P348" s="158">
        <f>IFERROR(INDEX('قرائت کنتور'!A:AZ,MATCH(A348&amp;"-"&amp;"گاز",'قرائت کنتور'!B:B,0),MATCH(L348,'قرائت کنتور'!$1:$1,0)),0)</f>
        <v>0</v>
      </c>
      <c r="Q348" s="47">
        <f>IFERROR(INDEX('قرائت کنتور'!A:AZ,MATCH(A348&amp;"-"&amp;"گاز",'قرائت کنتور'!B:B,0),MATCH(G348,'قرائت کنتور'!$1:$1,0)),0)</f>
        <v>0</v>
      </c>
      <c r="R348" s="47">
        <f t="shared" si="54"/>
        <v>0</v>
      </c>
      <c r="S348" s="45"/>
      <c r="T348" s="155" t="str">
        <f>IFERROR(INDEX('تعرفه ها'!A:Z,MATCH("بهای هر متر مکعب گاز مصرفی",'تعرفه ها'!$B:$B,0),MATCH(F348,'تعرفه ها'!$2:$2,0)),"---")</f>
        <v>---</v>
      </c>
      <c r="U348" s="50" t="str">
        <f t="shared" si="55"/>
        <v>---</v>
      </c>
      <c r="V348" s="50" t="str">
        <f>IFERROR(ROUND(R348*INDEX('تعرفه ها'!A:Z,MATCH("عوارض گاز به ازاء هر متر مکعب",'تعرفه ها'!$B:$B,0),MATCH(F348,'تعرفه ها'!$2:$2,0)),0),"---")</f>
        <v>---</v>
      </c>
      <c r="W348" s="50" t="str">
        <f>IFERROR(ROUND(((U348+V348)*INDEX('تعرفه ها'!A:Z,MATCH("هزینه نگهداری و تعمیرات شبکه گاز",'تعرفه ها'!$B:$B,0),MATCH(F348,'تعرفه ها'!$2:$2,0))/100),0),"---")</f>
        <v>---</v>
      </c>
      <c r="X348" s="50" t="str">
        <f>IFERROR(IF(INDEX('اطلاعات دوره'!A:Z,MATCH(G348,'اطلاعات دوره'!C:C,0),MATCH("گاز",'اطلاعات دوره'!$1:$1,0))="دارد",ROUND((U348+V348)*INDEX('تعرفه ها'!A:Z,MATCH("پیک فصلی گاز",'تعرفه ها'!$B:$B,0),MATCH(F348,'تعرفه ها'!$2:$2,0))/100,0),0),"---")</f>
        <v>---</v>
      </c>
      <c r="Y348" s="50" t="str">
        <f>IFERROR(ROUND(SUM(U348+V348+W348+X348)*INDEX('تعرفه ها'!A:Z,MATCH("مالیات گاز",'تعرفه ها'!$B:$B,0),MATCH(F348,'تعرفه ها'!$2:$2,0))/100,0),"---")</f>
        <v>---</v>
      </c>
      <c r="Z348" s="50" t="str">
        <f t="shared" si="56"/>
        <v>---</v>
      </c>
      <c r="AA348" s="50" t="str">
        <f t="shared" si="50"/>
        <v>---</v>
      </c>
      <c r="AB348" s="50" t="str">
        <f t="shared" si="57"/>
        <v>---</v>
      </c>
      <c r="AC348" s="50" t="str">
        <f t="shared" si="58"/>
        <v>---</v>
      </c>
      <c r="AD348" s="153" t="str">
        <f t="shared" si="59"/>
        <v>---</v>
      </c>
      <c r="AF348" s="155" t="str">
        <f>IFERROR(IF(INDEX(پرداخت!A:AZ,MATCH(A348&amp;" - "&amp;"گاز",پرداخت!$B:$B,0),MATCH(G348,پرداخت!$1:$1,0))="نشده","نشده","شده"),"---")</f>
        <v>---</v>
      </c>
      <c r="AH348" s="144"/>
    </row>
    <row r="349" spans="1:34" ht="34.9" hidden="1" customHeight="1">
      <c r="A349" s="170"/>
      <c r="B349" s="47">
        <f>IFERROR(INDEX('اطلاعات انشعابات شرکتها'!A:BB,MATCH(A349,'اطلاعات انشعابات شرکتها'!A:A,0),MATCH(B$1,'اطلاعات انشعابات شرکتها'!$1:$1,0)),0)</f>
        <v>0</v>
      </c>
      <c r="C349" s="48">
        <f>IFERROR(INDEX('اطلاعات انشعابات شرکتها'!A:BB,MATCH(A349,'اطلاعات انشعابات شرکتها'!A:A,0),MATCH(C$1,'اطلاعات انشعابات شرکتها'!$1:$1,0)),0)</f>
        <v>0</v>
      </c>
      <c r="D349" s="45"/>
      <c r="E349" s="171"/>
      <c r="F349" s="170"/>
      <c r="G349" s="47" t="str">
        <f t="shared" si="51"/>
        <v>/</v>
      </c>
      <c r="H349" s="47">
        <f>IFERROR(INDEX('اطلاعات دوره'!A:Z,MATCH(G349,'اطلاعات دوره'!C:C,0),MATCH(H$1,'اطلاعات دوره'!$1:$1,0)),0)</f>
        <v>0</v>
      </c>
      <c r="I349" s="47">
        <f>IFERROR(INDEX('اطلاعات دوره'!A:Z,MATCH(G349,'اطلاعات دوره'!C:C,0),MATCH(I$1,'اطلاعات دوره'!$1:$1,0)),0)</f>
        <v>0</v>
      </c>
      <c r="J349" s="48">
        <f>IFERROR(INDEX('اطلاعات دوره'!A:Z,MATCH(G349,'اطلاعات دوره'!C:C,0),MATCH(J$1,'اطلاعات دوره'!$1:$1,0)),0)</f>
        <v>0</v>
      </c>
      <c r="K349" s="46"/>
      <c r="L349" s="158" t="str">
        <f>IFERROR(INDEX('اطلاعات دوره'!A:Z,MATCH(G349,'اطلاعات دوره'!C:C,0)-1,MATCH("عنوان",'اطلاعات دوره'!$1:$1,0)),"---")</f>
        <v>---</v>
      </c>
      <c r="M349" s="47" t="str">
        <f t="shared" si="52"/>
        <v>----</v>
      </c>
      <c r="N349" s="48" t="str">
        <f t="shared" si="53"/>
        <v>-/</v>
      </c>
      <c r="O349" s="45"/>
      <c r="P349" s="158">
        <f>IFERROR(INDEX('قرائت کنتور'!A:AZ,MATCH(A349&amp;"-"&amp;"گاز",'قرائت کنتور'!B:B,0),MATCH(L349,'قرائت کنتور'!$1:$1,0)),0)</f>
        <v>0</v>
      </c>
      <c r="Q349" s="47">
        <f>IFERROR(INDEX('قرائت کنتور'!A:AZ,MATCH(A349&amp;"-"&amp;"گاز",'قرائت کنتور'!B:B,0),MATCH(G349,'قرائت کنتور'!$1:$1,0)),0)</f>
        <v>0</v>
      </c>
      <c r="R349" s="47">
        <f t="shared" si="54"/>
        <v>0</v>
      </c>
      <c r="S349" s="45"/>
      <c r="T349" s="155" t="str">
        <f>IFERROR(INDEX('تعرفه ها'!A:Z,MATCH("بهای هر متر مکعب گاز مصرفی",'تعرفه ها'!$B:$B,0),MATCH(F349,'تعرفه ها'!$2:$2,0)),"---")</f>
        <v>---</v>
      </c>
      <c r="U349" s="50" t="str">
        <f t="shared" si="55"/>
        <v>---</v>
      </c>
      <c r="V349" s="50" t="str">
        <f>IFERROR(ROUND(R349*INDEX('تعرفه ها'!A:Z,MATCH("عوارض گاز به ازاء هر متر مکعب",'تعرفه ها'!$B:$B,0),MATCH(F349,'تعرفه ها'!$2:$2,0)),0),"---")</f>
        <v>---</v>
      </c>
      <c r="W349" s="50" t="str">
        <f>IFERROR(ROUND(((U349+V349)*INDEX('تعرفه ها'!A:Z,MATCH("هزینه نگهداری و تعمیرات شبکه گاز",'تعرفه ها'!$B:$B,0),MATCH(F349,'تعرفه ها'!$2:$2,0))/100),0),"---")</f>
        <v>---</v>
      </c>
      <c r="X349" s="50" t="str">
        <f>IFERROR(IF(INDEX('اطلاعات دوره'!A:Z,MATCH(G349,'اطلاعات دوره'!C:C,0),MATCH("گاز",'اطلاعات دوره'!$1:$1,0))="دارد",ROUND((U349+V349)*INDEX('تعرفه ها'!A:Z,MATCH("پیک فصلی گاز",'تعرفه ها'!$B:$B,0),MATCH(F349,'تعرفه ها'!$2:$2,0))/100,0),0),"---")</f>
        <v>---</v>
      </c>
      <c r="Y349" s="50" t="str">
        <f>IFERROR(ROUND(SUM(U349+V349+W349+X349)*INDEX('تعرفه ها'!A:Z,MATCH("مالیات گاز",'تعرفه ها'!$B:$B,0),MATCH(F349,'تعرفه ها'!$2:$2,0))/100,0),"---")</f>
        <v>---</v>
      </c>
      <c r="Z349" s="50" t="str">
        <f t="shared" si="56"/>
        <v>---</v>
      </c>
      <c r="AA349" s="50" t="str">
        <f t="shared" si="50"/>
        <v>---</v>
      </c>
      <c r="AB349" s="50" t="str">
        <f t="shared" si="57"/>
        <v>---</v>
      </c>
      <c r="AC349" s="50" t="str">
        <f t="shared" si="58"/>
        <v>---</v>
      </c>
      <c r="AD349" s="153" t="str">
        <f t="shared" si="59"/>
        <v>---</v>
      </c>
      <c r="AF349" s="155" t="str">
        <f>IFERROR(IF(INDEX(پرداخت!A:AZ,MATCH(A349&amp;" - "&amp;"گاز",پرداخت!$B:$B,0),MATCH(G349,پرداخت!$1:$1,0))="نشده","نشده","شده"),"---")</f>
        <v>---</v>
      </c>
      <c r="AH349" s="144"/>
    </row>
    <row r="350" spans="1:34" ht="34.9" hidden="1" customHeight="1">
      <c r="A350" s="170"/>
      <c r="B350" s="47">
        <f>IFERROR(INDEX('اطلاعات انشعابات شرکتها'!A:BB,MATCH(A350,'اطلاعات انشعابات شرکتها'!A:A,0),MATCH(B$1,'اطلاعات انشعابات شرکتها'!$1:$1,0)),0)</f>
        <v>0</v>
      </c>
      <c r="C350" s="48">
        <f>IFERROR(INDEX('اطلاعات انشعابات شرکتها'!A:BB,MATCH(A350,'اطلاعات انشعابات شرکتها'!A:A,0),MATCH(C$1,'اطلاعات انشعابات شرکتها'!$1:$1,0)),0)</f>
        <v>0</v>
      </c>
      <c r="D350" s="45"/>
      <c r="E350" s="171"/>
      <c r="F350" s="170"/>
      <c r="G350" s="47" t="str">
        <f t="shared" si="51"/>
        <v>/</v>
      </c>
      <c r="H350" s="47">
        <f>IFERROR(INDEX('اطلاعات دوره'!A:Z,MATCH(G350,'اطلاعات دوره'!C:C,0),MATCH(H$1,'اطلاعات دوره'!$1:$1,0)),0)</f>
        <v>0</v>
      </c>
      <c r="I350" s="47">
        <f>IFERROR(INDEX('اطلاعات دوره'!A:Z,MATCH(G350,'اطلاعات دوره'!C:C,0),MATCH(I$1,'اطلاعات دوره'!$1:$1,0)),0)</f>
        <v>0</v>
      </c>
      <c r="J350" s="48">
        <f>IFERROR(INDEX('اطلاعات دوره'!A:Z,MATCH(G350,'اطلاعات دوره'!C:C,0),MATCH(J$1,'اطلاعات دوره'!$1:$1,0)),0)</f>
        <v>0</v>
      </c>
      <c r="K350" s="46"/>
      <c r="L350" s="158" t="str">
        <f>IFERROR(INDEX('اطلاعات دوره'!A:Z,MATCH(G350,'اطلاعات دوره'!C:C,0)-1,MATCH("عنوان",'اطلاعات دوره'!$1:$1,0)),"---")</f>
        <v>---</v>
      </c>
      <c r="M350" s="47" t="str">
        <f t="shared" si="52"/>
        <v>----</v>
      </c>
      <c r="N350" s="48" t="str">
        <f t="shared" si="53"/>
        <v>-/</v>
      </c>
      <c r="O350" s="45"/>
      <c r="P350" s="158">
        <f>IFERROR(INDEX('قرائت کنتور'!A:AZ,MATCH(A350&amp;"-"&amp;"گاز",'قرائت کنتور'!B:B,0),MATCH(L350,'قرائت کنتور'!$1:$1,0)),0)</f>
        <v>0</v>
      </c>
      <c r="Q350" s="47">
        <f>IFERROR(INDEX('قرائت کنتور'!A:AZ,MATCH(A350&amp;"-"&amp;"گاز",'قرائت کنتور'!B:B,0),MATCH(G350,'قرائت کنتور'!$1:$1,0)),0)</f>
        <v>0</v>
      </c>
      <c r="R350" s="47">
        <f t="shared" si="54"/>
        <v>0</v>
      </c>
      <c r="S350" s="45"/>
      <c r="T350" s="155" t="str">
        <f>IFERROR(INDEX('تعرفه ها'!A:Z,MATCH("بهای هر متر مکعب گاز مصرفی",'تعرفه ها'!$B:$B,0),MATCH(F350,'تعرفه ها'!$2:$2,0)),"---")</f>
        <v>---</v>
      </c>
      <c r="U350" s="50" t="str">
        <f t="shared" si="55"/>
        <v>---</v>
      </c>
      <c r="V350" s="50" t="str">
        <f>IFERROR(ROUND(R350*INDEX('تعرفه ها'!A:Z,MATCH("عوارض گاز به ازاء هر متر مکعب",'تعرفه ها'!$B:$B,0),MATCH(F350,'تعرفه ها'!$2:$2,0)),0),"---")</f>
        <v>---</v>
      </c>
      <c r="W350" s="50" t="str">
        <f>IFERROR(ROUND(((U350+V350)*INDEX('تعرفه ها'!A:Z,MATCH("هزینه نگهداری و تعمیرات شبکه گاز",'تعرفه ها'!$B:$B,0),MATCH(F350,'تعرفه ها'!$2:$2,0))/100),0),"---")</f>
        <v>---</v>
      </c>
      <c r="X350" s="50" t="str">
        <f>IFERROR(IF(INDEX('اطلاعات دوره'!A:Z,MATCH(G350,'اطلاعات دوره'!C:C,0),MATCH("گاز",'اطلاعات دوره'!$1:$1,0))="دارد",ROUND((U350+V350)*INDEX('تعرفه ها'!A:Z,MATCH("پیک فصلی گاز",'تعرفه ها'!$B:$B,0),MATCH(F350,'تعرفه ها'!$2:$2,0))/100,0),0),"---")</f>
        <v>---</v>
      </c>
      <c r="Y350" s="50" t="str">
        <f>IFERROR(ROUND(SUM(U350+V350+W350+X350)*INDEX('تعرفه ها'!A:Z,MATCH("مالیات گاز",'تعرفه ها'!$B:$B,0),MATCH(F350,'تعرفه ها'!$2:$2,0))/100,0),"---")</f>
        <v>---</v>
      </c>
      <c r="Z350" s="50" t="str">
        <f t="shared" si="56"/>
        <v>---</v>
      </c>
      <c r="AA350" s="50" t="str">
        <f t="shared" ref="AA350:AA413" si="60">IFERROR(IF(VLOOKUP(M350,N:AG,19,0)="شده",VLOOKUP(M350,N:AG,16,0),VLOOKUP(M350,N:AG,15,0)),"---")</f>
        <v>---</v>
      </c>
      <c r="AB350" s="50" t="str">
        <f t="shared" si="57"/>
        <v>---</v>
      </c>
      <c r="AC350" s="50" t="str">
        <f t="shared" si="58"/>
        <v>---</v>
      </c>
      <c r="AD350" s="153" t="str">
        <f t="shared" si="59"/>
        <v>---</v>
      </c>
      <c r="AF350" s="155" t="str">
        <f>IFERROR(IF(INDEX(پرداخت!A:AZ,MATCH(A350&amp;" - "&amp;"گاز",پرداخت!$B:$B,0),MATCH(G350,پرداخت!$1:$1,0))="نشده","نشده","شده"),"---")</f>
        <v>---</v>
      </c>
      <c r="AH350" s="144"/>
    </row>
    <row r="351" spans="1:34" ht="34.9" hidden="1" customHeight="1">
      <c r="A351" s="170"/>
      <c r="B351" s="47">
        <f>IFERROR(INDEX('اطلاعات انشعابات شرکتها'!A:BB,MATCH(A351,'اطلاعات انشعابات شرکتها'!A:A,0),MATCH(B$1,'اطلاعات انشعابات شرکتها'!$1:$1,0)),0)</f>
        <v>0</v>
      </c>
      <c r="C351" s="48">
        <f>IFERROR(INDEX('اطلاعات انشعابات شرکتها'!A:BB,MATCH(A351,'اطلاعات انشعابات شرکتها'!A:A,0),MATCH(C$1,'اطلاعات انشعابات شرکتها'!$1:$1,0)),0)</f>
        <v>0</v>
      </c>
      <c r="D351" s="45"/>
      <c r="E351" s="171"/>
      <c r="F351" s="170"/>
      <c r="G351" s="47" t="str">
        <f t="shared" si="51"/>
        <v>/</v>
      </c>
      <c r="H351" s="47">
        <f>IFERROR(INDEX('اطلاعات دوره'!A:Z,MATCH(G351,'اطلاعات دوره'!C:C,0),MATCH(H$1,'اطلاعات دوره'!$1:$1,0)),0)</f>
        <v>0</v>
      </c>
      <c r="I351" s="47">
        <f>IFERROR(INDEX('اطلاعات دوره'!A:Z,MATCH(G351,'اطلاعات دوره'!C:C,0),MATCH(I$1,'اطلاعات دوره'!$1:$1,0)),0)</f>
        <v>0</v>
      </c>
      <c r="J351" s="48">
        <f>IFERROR(INDEX('اطلاعات دوره'!A:Z,MATCH(G351,'اطلاعات دوره'!C:C,0),MATCH(J$1,'اطلاعات دوره'!$1:$1,0)),0)</f>
        <v>0</v>
      </c>
      <c r="K351" s="46"/>
      <c r="L351" s="158" t="str">
        <f>IFERROR(INDEX('اطلاعات دوره'!A:Z,MATCH(G351,'اطلاعات دوره'!C:C,0)-1,MATCH("عنوان",'اطلاعات دوره'!$1:$1,0)),"---")</f>
        <v>---</v>
      </c>
      <c r="M351" s="47" t="str">
        <f t="shared" si="52"/>
        <v>----</v>
      </c>
      <c r="N351" s="48" t="str">
        <f t="shared" si="53"/>
        <v>-/</v>
      </c>
      <c r="O351" s="45"/>
      <c r="P351" s="158">
        <f>IFERROR(INDEX('قرائت کنتور'!A:AZ,MATCH(A351&amp;"-"&amp;"گاز",'قرائت کنتور'!B:B,0),MATCH(L351,'قرائت کنتور'!$1:$1,0)),0)</f>
        <v>0</v>
      </c>
      <c r="Q351" s="47">
        <f>IFERROR(INDEX('قرائت کنتور'!A:AZ,MATCH(A351&amp;"-"&amp;"گاز",'قرائت کنتور'!B:B,0),MATCH(G351,'قرائت کنتور'!$1:$1,0)),0)</f>
        <v>0</v>
      </c>
      <c r="R351" s="47">
        <f t="shared" si="54"/>
        <v>0</v>
      </c>
      <c r="S351" s="45"/>
      <c r="T351" s="155" t="str">
        <f>IFERROR(INDEX('تعرفه ها'!A:Z,MATCH("بهای هر متر مکعب گاز مصرفی",'تعرفه ها'!$B:$B,0),MATCH(F351,'تعرفه ها'!$2:$2,0)),"---")</f>
        <v>---</v>
      </c>
      <c r="U351" s="50" t="str">
        <f t="shared" si="55"/>
        <v>---</v>
      </c>
      <c r="V351" s="50" t="str">
        <f>IFERROR(ROUND(R351*INDEX('تعرفه ها'!A:Z,MATCH("عوارض گاز به ازاء هر متر مکعب",'تعرفه ها'!$B:$B,0),MATCH(F351,'تعرفه ها'!$2:$2,0)),0),"---")</f>
        <v>---</v>
      </c>
      <c r="W351" s="50" t="str">
        <f>IFERROR(ROUND(((U351+V351)*INDEX('تعرفه ها'!A:Z,MATCH("هزینه نگهداری و تعمیرات شبکه گاز",'تعرفه ها'!$B:$B,0),MATCH(F351,'تعرفه ها'!$2:$2,0))/100),0),"---")</f>
        <v>---</v>
      </c>
      <c r="X351" s="50" t="str">
        <f>IFERROR(IF(INDEX('اطلاعات دوره'!A:Z,MATCH(G351,'اطلاعات دوره'!C:C,0),MATCH("گاز",'اطلاعات دوره'!$1:$1,0))="دارد",ROUND((U351+V351)*INDEX('تعرفه ها'!A:Z,MATCH("پیک فصلی گاز",'تعرفه ها'!$B:$B,0),MATCH(F351,'تعرفه ها'!$2:$2,0))/100,0),0),"---")</f>
        <v>---</v>
      </c>
      <c r="Y351" s="50" t="str">
        <f>IFERROR(ROUND(SUM(U351+V351+W351+X351)*INDEX('تعرفه ها'!A:Z,MATCH("مالیات گاز",'تعرفه ها'!$B:$B,0),MATCH(F351,'تعرفه ها'!$2:$2,0))/100,0),"---")</f>
        <v>---</v>
      </c>
      <c r="Z351" s="50" t="str">
        <f t="shared" si="56"/>
        <v>---</v>
      </c>
      <c r="AA351" s="50" t="str">
        <f t="shared" si="60"/>
        <v>---</v>
      </c>
      <c r="AB351" s="50" t="str">
        <f t="shared" si="57"/>
        <v>---</v>
      </c>
      <c r="AC351" s="50" t="str">
        <f t="shared" si="58"/>
        <v>---</v>
      </c>
      <c r="AD351" s="153" t="str">
        <f t="shared" si="59"/>
        <v>---</v>
      </c>
      <c r="AF351" s="155" t="str">
        <f>IFERROR(IF(INDEX(پرداخت!A:AZ,MATCH(A351&amp;" - "&amp;"گاز",پرداخت!$B:$B,0),MATCH(G351,پرداخت!$1:$1,0))="نشده","نشده","شده"),"---")</f>
        <v>---</v>
      </c>
      <c r="AH351" s="144"/>
    </row>
    <row r="352" spans="1:34" ht="34.9" hidden="1" customHeight="1">
      <c r="A352" s="170"/>
      <c r="B352" s="47">
        <f>IFERROR(INDEX('اطلاعات انشعابات شرکتها'!A:BB,MATCH(A352,'اطلاعات انشعابات شرکتها'!A:A,0),MATCH(B$1,'اطلاعات انشعابات شرکتها'!$1:$1,0)),0)</f>
        <v>0</v>
      </c>
      <c r="C352" s="48">
        <f>IFERROR(INDEX('اطلاعات انشعابات شرکتها'!A:BB,MATCH(A352,'اطلاعات انشعابات شرکتها'!A:A,0),MATCH(C$1,'اطلاعات انشعابات شرکتها'!$1:$1,0)),0)</f>
        <v>0</v>
      </c>
      <c r="D352" s="45"/>
      <c r="E352" s="171"/>
      <c r="F352" s="170"/>
      <c r="G352" s="47" t="str">
        <f t="shared" si="51"/>
        <v>/</v>
      </c>
      <c r="H352" s="47">
        <f>IFERROR(INDEX('اطلاعات دوره'!A:Z,MATCH(G352,'اطلاعات دوره'!C:C,0),MATCH(H$1,'اطلاعات دوره'!$1:$1,0)),0)</f>
        <v>0</v>
      </c>
      <c r="I352" s="47">
        <f>IFERROR(INDEX('اطلاعات دوره'!A:Z,MATCH(G352,'اطلاعات دوره'!C:C,0),MATCH(I$1,'اطلاعات دوره'!$1:$1,0)),0)</f>
        <v>0</v>
      </c>
      <c r="J352" s="48">
        <f>IFERROR(INDEX('اطلاعات دوره'!A:Z,MATCH(G352,'اطلاعات دوره'!C:C,0),MATCH(J$1,'اطلاعات دوره'!$1:$1,0)),0)</f>
        <v>0</v>
      </c>
      <c r="K352" s="46"/>
      <c r="L352" s="158" t="str">
        <f>IFERROR(INDEX('اطلاعات دوره'!A:Z,MATCH(G352,'اطلاعات دوره'!C:C,0)-1,MATCH("عنوان",'اطلاعات دوره'!$1:$1,0)),"---")</f>
        <v>---</v>
      </c>
      <c r="M352" s="47" t="str">
        <f t="shared" si="52"/>
        <v>----</v>
      </c>
      <c r="N352" s="48" t="str">
        <f t="shared" si="53"/>
        <v>-/</v>
      </c>
      <c r="O352" s="45"/>
      <c r="P352" s="158">
        <f>IFERROR(INDEX('قرائت کنتور'!A:AZ,MATCH(A352&amp;"-"&amp;"گاز",'قرائت کنتور'!B:B,0),MATCH(L352,'قرائت کنتور'!$1:$1,0)),0)</f>
        <v>0</v>
      </c>
      <c r="Q352" s="47">
        <f>IFERROR(INDEX('قرائت کنتور'!A:AZ,MATCH(A352&amp;"-"&amp;"گاز",'قرائت کنتور'!B:B,0),MATCH(G352,'قرائت کنتور'!$1:$1,0)),0)</f>
        <v>0</v>
      </c>
      <c r="R352" s="47">
        <f t="shared" si="54"/>
        <v>0</v>
      </c>
      <c r="S352" s="45"/>
      <c r="T352" s="155" t="str">
        <f>IFERROR(INDEX('تعرفه ها'!A:Z,MATCH("بهای هر متر مکعب گاز مصرفی",'تعرفه ها'!$B:$B,0),MATCH(F352,'تعرفه ها'!$2:$2,0)),"---")</f>
        <v>---</v>
      </c>
      <c r="U352" s="50" t="str">
        <f t="shared" si="55"/>
        <v>---</v>
      </c>
      <c r="V352" s="50" t="str">
        <f>IFERROR(ROUND(R352*INDEX('تعرفه ها'!A:Z,MATCH("عوارض گاز به ازاء هر متر مکعب",'تعرفه ها'!$B:$B,0),MATCH(F352,'تعرفه ها'!$2:$2,0)),0),"---")</f>
        <v>---</v>
      </c>
      <c r="W352" s="50" t="str">
        <f>IFERROR(ROUND(((U352+V352)*INDEX('تعرفه ها'!A:Z,MATCH("هزینه نگهداری و تعمیرات شبکه گاز",'تعرفه ها'!$B:$B,0),MATCH(F352,'تعرفه ها'!$2:$2,0))/100),0),"---")</f>
        <v>---</v>
      </c>
      <c r="X352" s="50" t="str">
        <f>IFERROR(IF(INDEX('اطلاعات دوره'!A:Z,MATCH(G352,'اطلاعات دوره'!C:C,0),MATCH("گاز",'اطلاعات دوره'!$1:$1,0))="دارد",ROUND((U352+V352)*INDEX('تعرفه ها'!A:Z,MATCH("پیک فصلی گاز",'تعرفه ها'!$B:$B,0),MATCH(F352,'تعرفه ها'!$2:$2,0))/100,0),0),"---")</f>
        <v>---</v>
      </c>
      <c r="Y352" s="50" t="str">
        <f>IFERROR(ROUND(SUM(U352+V352+W352+X352)*INDEX('تعرفه ها'!A:Z,MATCH("مالیات گاز",'تعرفه ها'!$B:$B,0),MATCH(F352,'تعرفه ها'!$2:$2,0))/100,0),"---")</f>
        <v>---</v>
      </c>
      <c r="Z352" s="50" t="str">
        <f t="shared" si="56"/>
        <v>---</v>
      </c>
      <c r="AA352" s="50" t="str">
        <f t="shared" si="60"/>
        <v>---</v>
      </c>
      <c r="AB352" s="50" t="str">
        <f t="shared" si="57"/>
        <v>---</v>
      </c>
      <c r="AC352" s="50" t="str">
        <f t="shared" si="58"/>
        <v>---</v>
      </c>
      <c r="AD352" s="153" t="str">
        <f t="shared" si="59"/>
        <v>---</v>
      </c>
      <c r="AF352" s="155" t="str">
        <f>IFERROR(IF(INDEX(پرداخت!A:AZ,MATCH(A352&amp;" - "&amp;"گاز",پرداخت!$B:$B,0),MATCH(G352,پرداخت!$1:$1,0))="نشده","نشده","شده"),"---")</f>
        <v>---</v>
      </c>
      <c r="AH352" s="144"/>
    </row>
    <row r="353" spans="1:34" ht="34.9" hidden="1" customHeight="1">
      <c r="A353" s="170"/>
      <c r="B353" s="47">
        <f>IFERROR(INDEX('اطلاعات انشعابات شرکتها'!A:BB,MATCH(A353,'اطلاعات انشعابات شرکتها'!A:A,0),MATCH(B$1,'اطلاعات انشعابات شرکتها'!$1:$1,0)),0)</f>
        <v>0</v>
      </c>
      <c r="C353" s="48">
        <f>IFERROR(INDEX('اطلاعات انشعابات شرکتها'!A:BB,MATCH(A353,'اطلاعات انشعابات شرکتها'!A:A,0),MATCH(C$1,'اطلاعات انشعابات شرکتها'!$1:$1,0)),0)</f>
        <v>0</v>
      </c>
      <c r="D353" s="45"/>
      <c r="E353" s="171"/>
      <c r="F353" s="170"/>
      <c r="G353" s="47" t="str">
        <f t="shared" si="51"/>
        <v>/</v>
      </c>
      <c r="H353" s="47">
        <f>IFERROR(INDEX('اطلاعات دوره'!A:Z,MATCH(G353,'اطلاعات دوره'!C:C,0),MATCH(H$1,'اطلاعات دوره'!$1:$1,0)),0)</f>
        <v>0</v>
      </c>
      <c r="I353" s="47">
        <f>IFERROR(INDEX('اطلاعات دوره'!A:Z,MATCH(G353,'اطلاعات دوره'!C:C,0),MATCH(I$1,'اطلاعات دوره'!$1:$1,0)),0)</f>
        <v>0</v>
      </c>
      <c r="J353" s="48">
        <f>IFERROR(INDEX('اطلاعات دوره'!A:Z,MATCH(G353,'اطلاعات دوره'!C:C,0),MATCH(J$1,'اطلاعات دوره'!$1:$1,0)),0)</f>
        <v>0</v>
      </c>
      <c r="K353" s="46"/>
      <c r="L353" s="158" t="str">
        <f>IFERROR(INDEX('اطلاعات دوره'!A:Z,MATCH(G353,'اطلاعات دوره'!C:C,0)-1,MATCH("عنوان",'اطلاعات دوره'!$1:$1,0)),"---")</f>
        <v>---</v>
      </c>
      <c r="M353" s="47" t="str">
        <f t="shared" si="52"/>
        <v>----</v>
      </c>
      <c r="N353" s="48" t="str">
        <f t="shared" si="53"/>
        <v>-/</v>
      </c>
      <c r="O353" s="45"/>
      <c r="P353" s="158">
        <f>IFERROR(INDEX('قرائت کنتور'!A:AZ,MATCH(A353&amp;"-"&amp;"گاز",'قرائت کنتور'!B:B,0),MATCH(L353,'قرائت کنتور'!$1:$1,0)),0)</f>
        <v>0</v>
      </c>
      <c r="Q353" s="47">
        <f>IFERROR(INDEX('قرائت کنتور'!A:AZ,MATCH(A353&amp;"-"&amp;"گاز",'قرائت کنتور'!B:B,0),MATCH(G353,'قرائت کنتور'!$1:$1,0)),0)</f>
        <v>0</v>
      </c>
      <c r="R353" s="47">
        <f t="shared" si="54"/>
        <v>0</v>
      </c>
      <c r="S353" s="45"/>
      <c r="T353" s="155" t="str">
        <f>IFERROR(INDEX('تعرفه ها'!A:Z,MATCH("بهای هر متر مکعب گاز مصرفی",'تعرفه ها'!$B:$B,0),MATCH(F353,'تعرفه ها'!$2:$2,0)),"---")</f>
        <v>---</v>
      </c>
      <c r="U353" s="50" t="str">
        <f t="shared" si="55"/>
        <v>---</v>
      </c>
      <c r="V353" s="50" t="str">
        <f>IFERROR(ROUND(R353*INDEX('تعرفه ها'!A:Z,MATCH("عوارض گاز به ازاء هر متر مکعب",'تعرفه ها'!$B:$B,0),MATCH(F353,'تعرفه ها'!$2:$2,0)),0),"---")</f>
        <v>---</v>
      </c>
      <c r="W353" s="50" t="str">
        <f>IFERROR(ROUND(((U353+V353)*INDEX('تعرفه ها'!A:Z,MATCH("هزینه نگهداری و تعمیرات شبکه گاز",'تعرفه ها'!$B:$B,0),MATCH(F353,'تعرفه ها'!$2:$2,0))/100),0),"---")</f>
        <v>---</v>
      </c>
      <c r="X353" s="50" t="str">
        <f>IFERROR(IF(INDEX('اطلاعات دوره'!A:Z,MATCH(G353,'اطلاعات دوره'!C:C,0),MATCH("گاز",'اطلاعات دوره'!$1:$1,0))="دارد",ROUND((U353+V353)*INDEX('تعرفه ها'!A:Z,MATCH("پیک فصلی گاز",'تعرفه ها'!$B:$B,0),MATCH(F353,'تعرفه ها'!$2:$2,0))/100,0),0),"---")</f>
        <v>---</v>
      </c>
      <c r="Y353" s="50" t="str">
        <f>IFERROR(ROUND(SUM(U353+V353+W353+X353)*INDEX('تعرفه ها'!A:Z,MATCH("مالیات گاز",'تعرفه ها'!$B:$B,0),MATCH(F353,'تعرفه ها'!$2:$2,0))/100,0),"---")</f>
        <v>---</v>
      </c>
      <c r="Z353" s="50" t="str">
        <f t="shared" si="56"/>
        <v>---</v>
      </c>
      <c r="AA353" s="50" t="str">
        <f t="shared" si="60"/>
        <v>---</v>
      </c>
      <c r="AB353" s="50" t="str">
        <f t="shared" si="57"/>
        <v>---</v>
      </c>
      <c r="AC353" s="50" t="str">
        <f t="shared" si="58"/>
        <v>---</v>
      </c>
      <c r="AD353" s="153" t="str">
        <f t="shared" si="59"/>
        <v>---</v>
      </c>
      <c r="AF353" s="155" t="str">
        <f>IFERROR(IF(INDEX(پرداخت!A:AZ,MATCH(A353&amp;" - "&amp;"گاز",پرداخت!$B:$B,0),MATCH(G353,پرداخت!$1:$1,0))="نشده","نشده","شده"),"---")</f>
        <v>---</v>
      </c>
      <c r="AH353" s="144"/>
    </row>
    <row r="354" spans="1:34" ht="34.9" hidden="1" customHeight="1">
      <c r="A354" s="170"/>
      <c r="B354" s="47">
        <f>IFERROR(INDEX('اطلاعات انشعابات شرکتها'!A:BB,MATCH(A354,'اطلاعات انشعابات شرکتها'!A:A,0),MATCH(B$1,'اطلاعات انشعابات شرکتها'!$1:$1,0)),0)</f>
        <v>0</v>
      </c>
      <c r="C354" s="48">
        <f>IFERROR(INDEX('اطلاعات انشعابات شرکتها'!A:BB,MATCH(A354,'اطلاعات انشعابات شرکتها'!A:A,0),MATCH(C$1,'اطلاعات انشعابات شرکتها'!$1:$1,0)),0)</f>
        <v>0</v>
      </c>
      <c r="D354" s="45"/>
      <c r="E354" s="171"/>
      <c r="F354" s="170"/>
      <c r="G354" s="47" t="str">
        <f t="shared" si="51"/>
        <v>/</v>
      </c>
      <c r="H354" s="47">
        <f>IFERROR(INDEX('اطلاعات دوره'!A:Z,MATCH(G354,'اطلاعات دوره'!C:C,0),MATCH(H$1,'اطلاعات دوره'!$1:$1,0)),0)</f>
        <v>0</v>
      </c>
      <c r="I354" s="47">
        <f>IFERROR(INDEX('اطلاعات دوره'!A:Z,MATCH(G354,'اطلاعات دوره'!C:C,0),MATCH(I$1,'اطلاعات دوره'!$1:$1,0)),0)</f>
        <v>0</v>
      </c>
      <c r="J354" s="48">
        <f>IFERROR(INDEX('اطلاعات دوره'!A:Z,MATCH(G354,'اطلاعات دوره'!C:C,0),MATCH(J$1,'اطلاعات دوره'!$1:$1,0)),0)</f>
        <v>0</v>
      </c>
      <c r="K354" s="46"/>
      <c r="L354" s="158" t="str">
        <f>IFERROR(INDEX('اطلاعات دوره'!A:Z,MATCH(G354,'اطلاعات دوره'!C:C,0)-1,MATCH("عنوان",'اطلاعات دوره'!$1:$1,0)),"---")</f>
        <v>---</v>
      </c>
      <c r="M354" s="47" t="str">
        <f t="shared" si="52"/>
        <v>----</v>
      </c>
      <c r="N354" s="48" t="str">
        <f t="shared" si="53"/>
        <v>-/</v>
      </c>
      <c r="O354" s="45"/>
      <c r="P354" s="158">
        <f>IFERROR(INDEX('قرائت کنتور'!A:AZ,MATCH(A354&amp;"-"&amp;"گاز",'قرائت کنتور'!B:B,0),MATCH(L354,'قرائت کنتور'!$1:$1,0)),0)</f>
        <v>0</v>
      </c>
      <c r="Q354" s="47">
        <f>IFERROR(INDEX('قرائت کنتور'!A:AZ,MATCH(A354&amp;"-"&amp;"گاز",'قرائت کنتور'!B:B,0),MATCH(G354,'قرائت کنتور'!$1:$1,0)),0)</f>
        <v>0</v>
      </c>
      <c r="R354" s="47">
        <f t="shared" si="54"/>
        <v>0</v>
      </c>
      <c r="S354" s="45"/>
      <c r="T354" s="155" t="str">
        <f>IFERROR(INDEX('تعرفه ها'!A:Z,MATCH("بهای هر متر مکعب گاز مصرفی",'تعرفه ها'!$B:$B,0),MATCH(F354,'تعرفه ها'!$2:$2,0)),"---")</f>
        <v>---</v>
      </c>
      <c r="U354" s="50" t="str">
        <f t="shared" si="55"/>
        <v>---</v>
      </c>
      <c r="V354" s="50" t="str">
        <f>IFERROR(ROUND(R354*INDEX('تعرفه ها'!A:Z,MATCH("عوارض گاز به ازاء هر متر مکعب",'تعرفه ها'!$B:$B,0),MATCH(F354,'تعرفه ها'!$2:$2,0)),0),"---")</f>
        <v>---</v>
      </c>
      <c r="W354" s="50" t="str">
        <f>IFERROR(ROUND(((U354+V354)*INDEX('تعرفه ها'!A:Z,MATCH("هزینه نگهداری و تعمیرات شبکه گاز",'تعرفه ها'!$B:$B,0),MATCH(F354,'تعرفه ها'!$2:$2,0))/100),0),"---")</f>
        <v>---</v>
      </c>
      <c r="X354" s="50" t="str">
        <f>IFERROR(IF(INDEX('اطلاعات دوره'!A:Z,MATCH(G354,'اطلاعات دوره'!C:C,0),MATCH("گاز",'اطلاعات دوره'!$1:$1,0))="دارد",ROUND((U354+V354)*INDEX('تعرفه ها'!A:Z,MATCH("پیک فصلی گاز",'تعرفه ها'!$B:$B,0),MATCH(F354,'تعرفه ها'!$2:$2,0))/100,0),0),"---")</f>
        <v>---</v>
      </c>
      <c r="Y354" s="50" t="str">
        <f>IFERROR(ROUND(SUM(U354+V354+W354+X354)*INDEX('تعرفه ها'!A:Z,MATCH("مالیات گاز",'تعرفه ها'!$B:$B,0),MATCH(F354,'تعرفه ها'!$2:$2,0))/100,0),"---")</f>
        <v>---</v>
      </c>
      <c r="Z354" s="50" t="str">
        <f t="shared" si="56"/>
        <v>---</v>
      </c>
      <c r="AA354" s="50" t="str">
        <f t="shared" si="60"/>
        <v>---</v>
      </c>
      <c r="AB354" s="50" t="str">
        <f t="shared" si="57"/>
        <v>---</v>
      </c>
      <c r="AC354" s="50" t="str">
        <f t="shared" si="58"/>
        <v>---</v>
      </c>
      <c r="AD354" s="153" t="str">
        <f t="shared" si="59"/>
        <v>---</v>
      </c>
      <c r="AF354" s="155" t="str">
        <f>IFERROR(IF(INDEX(پرداخت!A:AZ,MATCH(A354&amp;" - "&amp;"گاز",پرداخت!$B:$B,0),MATCH(G354,پرداخت!$1:$1,0))="نشده","نشده","شده"),"---")</f>
        <v>---</v>
      </c>
      <c r="AH354" s="144"/>
    </row>
    <row r="355" spans="1:34" ht="34.9" hidden="1" customHeight="1">
      <c r="A355" s="170"/>
      <c r="B355" s="47">
        <f>IFERROR(INDEX('اطلاعات انشعابات شرکتها'!A:BB,MATCH(A355,'اطلاعات انشعابات شرکتها'!A:A,0),MATCH(B$1,'اطلاعات انشعابات شرکتها'!$1:$1,0)),0)</f>
        <v>0</v>
      </c>
      <c r="C355" s="48">
        <f>IFERROR(INDEX('اطلاعات انشعابات شرکتها'!A:BB,MATCH(A355,'اطلاعات انشعابات شرکتها'!A:A,0),MATCH(C$1,'اطلاعات انشعابات شرکتها'!$1:$1,0)),0)</f>
        <v>0</v>
      </c>
      <c r="D355" s="45"/>
      <c r="E355" s="171"/>
      <c r="F355" s="170"/>
      <c r="G355" s="47" t="str">
        <f t="shared" si="51"/>
        <v>/</v>
      </c>
      <c r="H355" s="47">
        <f>IFERROR(INDEX('اطلاعات دوره'!A:Z,MATCH(G355,'اطلاعات دوره'!C:C,0),MATCH(H$1,'اطلاعات دوره'!$1:$1,0)),0)</f>
        <v>0</v>
      </c>
      <c r="I355" s="47">
        <f>IFERROR(INDEX('اطلاعات دوره'!A:Z,MATCH(G355,'اطلاعات دوره'!C:C,0),MATCH(I$1,'اطلاعات دوره'!$1:$1,0)),0)</f>
        <v>0</v>
      </c>
      <c r="J355" s="48">
        <f>IFERROR(INDEX('اطلاعات دوره'!A:Z,MATCH(G355,'اطلاعات دوره'!C:C,0),MATCH(J$1,'اطلاعات دوره'!$1:$1,0)),0)</f>
        <v>0</v>
      </c>
      <c r="K355" s="46"/>
      <c r="L355" s="158" t="str">
        <f>IFERROR(INDEX('اطلاعات دوره'!A:Z,MATCH(G355,'اطلاعات دوره'!C:C,0)-1,MATCH("عنوان",'اطلاعات دوره'!$1:$1,0)),"---")</f>
        <v>---</v>
      </c>
      <c r="M355" s="47" t="str">
        <f t="shared" si="52"/>
        <v>----</v>
      </c>
      <c r="N355" s="48" t="str">
        <f t="shared" si="53"/>
        <v>-/</v>
      </c>
      <c r="O355" s="45"/>
      <c r="P355" s="158">
        <f>IFERROR(INDEX('قرائت کنتور'!A:AZ,MATCH(A355&amp;"-"&amp;"گاز",'قرائت کنتور'!B:B,0),MATCH(L355,'قرائت کنتور'!$1:$1,0)),0)</f>
        <v>0</v>
      </c>
      <c r="Q355" s="47">
        <f>IFERROR(INDEX('قرائت کنتور'!A:AZ,MATCH(A355&amp;"-"&amp;"گاز",'قرائت کنتور'!B:B,0),MATCH(G355,'قرائت کنتور'!$1:$1,0)),0)</f>
        <v>0</v>
      </c>
      <c r="R355" s="47">
        <f t="shared" si="54"/>
        <v>0</v>
      </c>
      <c r="S355" s="45"/>
      <c r="T355" s="155" t="str">
        <f>IFERROR(INDEX('تعرفه ها'!A:Z,MATCH("بهای هر متر مکعب گاز مصرفی",'تعرفه ها'!$B:$B,0),MATCH(F355,'تعرفه ها'!$2:$2,0)),"---")</f>
        <v>---</v>
      </c>
      <c r="U355" s="50" t="str">
        <f t="shared" si="55"/>
        <v>---</v>
      </c>
      <c r="V355" s="50" t="str">
        <f>IFERROR(ROUND(R355*INDEX('تعرفه ها'!A:Z,MATCH("عوارض گاز به ازاء هر متر مکعب",'تعرفه ها'!$B:$B,0),MATCH(F355,'تعرفه ها'!$2:$2,0)),0),"---")</f>
        <v>---</v>
      </c>
      <c r="W355" s="50" t="str">
        <f>IFERROR(ROUND(((U355+V355)*INDEX('تعرفه ها'!A:Z,MATCH("هزینه نگهداری و تعمیرات شبکه گاز",'تعرفه ها'!$B:$B,0),MATCH(F355,'تعرفه ها'!$2:$2,0))/100),0),"---")</f>
        <v>---</v>
      </c>
      <c r="X355" s="50" t="str">
        <f>IFERROR(IF(INDEX('اطلاعات دوره'!A:Z,MATCH(G355,'اطلاعات دوره'!C:C,0),MATCH("گاز",'اطلاعات دوره'!$1:$1,0))="دارد",ROUND((U355+V355)*INDEX('تعرفه ها'!A:Z,MATCH("پیک فصلی گاز",'تعرفه ها'!$B:$B,0),MATCH(F355,'تعرفه ها'!$2:$2,0))/100,0),0),"---")</f>
        <v>---</v>
      </c>
      <c r="Y355" s="50" t="str">
        <f>IFERROR(ROUND(SUM(U355+V355+W355+X355)*INDEX('تعرفه ها'!A:Z,MATCH("مالیات گاز",'تعرفه ها'!$B:$B,0),MATCH(F355,'تعرفه ها'!$2:$2,0))/100,0),"---")</f>
        <v>---</v>
      </c>
      <c r="Z355" s="50" t="str">
        <f t="shared" si="56"/>
        <v>---</v>
      </c>
      <c r="AA355" s="50" t="str">
        <f t="shared" si="60"/>
        <v>---</v>
      </c>
      <c r="AB355" s="50" t="str">
        <f t="shared" si="57"/>
        <v>---</v>
      </c>
      <c r="AC355" s="50" t="str">
        <f t="shared" si="58"/>
        <v>---</v>
      </c>
      <c r="AD355" s="153" t="str">
        <f t="shared" si="59"/>
        <v>---</v>
      </c>
      <c r="AF355" s="155" t="str">
        <f>IFERROR(IF(INDEX(پرداخت!A:AZ,MATCH(A355&amp;" - "&amp;"گاز",پرداخت!$B:$B,0),MATCH(G355,پرداخت!$1:$1,0))="نشده","نشده","شده"),"---")</f>
        <v>---</v>
      </c>
      <c r="AH355" s="144"/>
    </row>
    <row r="356" spans="1:34" ht="34.9" hidden="1" customHeight="1">
      <c r="A356" s="170"/>
      <c r="B356" s="47">
        <f>IFERROR(INDEX('اطلاعات انشعابات شرکتها'!A:BB,MATCH(A356,'اطلاعات انشعابات شرکتها'!A:A,0),MATCH(B$1,'اطلاعات انشعابات شرکتها'!$1:$1,0)),0)</f>
        <v>0</v>
      </c>
      <c r="C356" s="48">
        <f>IFERROR(INDEX('اطلاعات انشعابات شرکتها'!A:BB,MATCH(A356,'اطلاعات انشعابات شرکتها'!A:A,0),MATCH(C$1,'اطلاعات انشعابات شرکتها'!$1:$1,0)),0)</f>
        <v>0</v>
      </c>
      <c r="D356" s="45"/>
      <c r="E356" s="171"/>
      <c r="F356" s="170"/>
      <c r="G356" s="47" t="str">
        <f t="shared" si="51"/>
        <v>/</v>
      </c>
      <c r="H356" s="47">
        <f>IFERROR(INDEX('اطلاعات دوره'!A:Z,MATCH(G356,'اطلاعات دوره'!C:C,0),MATCH(H$1,'اطلاعات دوره'!$1:$1,0)),0)</f>
        <v>0</v>
      </c>
      <c r="I356" s="47">
        <f>IFERROR(INDEX('اطلاعات دوره'!A:Z,MATCH(G356,'اطلاعات دوره'!C:C,0),MATCH(I$1,'اطلاعات دوره'!$1:$1,0)),0)</f>
        <v>0</v>
      </c>
      <c r="J356" s="48">
        <f>IFERROR(INDEX('اطلاعات دوره'!A:Z,MATCH(G356,'اطلاعات دوره'!C:C,0),MATCH(J$1,'اطلاعات دوره'!$1:$1,0)),0)</f>
        <v>0</v>
      </c>
      <c r="K356" s="46"/>
      <c r="L356" s="158" t="str">
        <f>IFERROR(INDEX('اطلاعات دوره'!A:Z,MATCH(G356,'اطلاعات دوره'!C:C,0)-1,MATCH("عنوان",'اطلاعات دوره'!$1:$1,0)),"---")</f>
        <v>---</v>
      </c>
      <c r="M356" s="47" t="str">
        <f t="shared" si="52"/>
        <v>----</v>
      </c>
      <c r="N356" s="48" t="str">
        <f t="shared" si="53"/>
        <v>-/</v>
      </c>
      <c r="O356" s="45"/>
      <c r="P356" s="158">
        <f>IFERROR(INDEX('قرائت کنتور'!A:AZ,MATCH(A356&amp;"-"&amp;"گاز",'قرائت کنتور'!B:B,0),MATCH(L356,'قرائت کنتور'!$1:$1,0)),0)</f>
        <v>0</v>
      </c>
      <c r="Q356" s="47">
        <f>IFERROR(INDEX('قرائت کنتور'!A:AZ,MATCH(A356&amp;"-"&amp;"گاز",'قرائت کنتور'!B:B,0),MATCH(G356,'قرائت کنتور'!$1:$1,0)),0)</f>
        <v>0</v>
      </c>
      <c r="R356" s="47">
        <f t="shared" si="54"/>
        <v>0</v>
      </c>
      <c r="S356" s="45"/>
      <c r="T356" s="155" t="str">
        <f>IFERROR(INDEX('تعرفه ها'!A:Z,MATCH("بهای هر متر مکعب گاز مصرفی",'تعرفه ها'!$B:$B,0),MATCH(F356,'تعرفه ها'!$2:$2,0)),"---")</f>
        <v>---</v>
      </c>
      <c r="U356" s="50" t="str">
        <f t="shared" si="55"/>
        <v>---</v>
      </c>
      <c r="V356" s="50" t="str">
        <f>IFERROR(ROUND(R356*INDEX('تعرفه ها'!A:Z,MATCH("عوارض گاز به ازاء هر متر مکعب",'تعرفه ها'!$B:$B,0),MATCH(F356,'تعرفه ها'!$2:$2,0)),0),"---")</f>
        <v>---</v>
      </c>
      <c r="W356" s="50" t="str">
        <f>IFERROR(ROUND(((U356+V356)*INDEX('تعرفه ها'!A:Z,MATCH("هزینه نگهداری و تعمیرات شبکه گاز",'تعرفه ها'!$B:$B,0),MATCH(F356,'تعرفه ها'!$2:$2,0))/100),0),"---")</f>
        <v>---</v>
      </c>
      <c r="X356" s="50" t="str">
        <f>IFERROR(IF(INDEX('اطلاعات دوره'!A:Z,MATCH(G356,'اطلاعات دوره'!C:C,0),MATCH("گاز",'اطلاعات دوره'!$1:$1,0))="دارد",ROUND((U356+V356)*INDEX('تعرفه ها'!A:Z,MATCH("پیک فصلی گاز",'تعرفه ها'!$B:$B,0),MATCH(F356,'تعرفه ها'!$2:$2,0))/100,0),0),"---")</f>
        <v>---</v>
      </c>
      <c r="Y356" s="50" t="str">
        <f>IFERROR(ROUND(SUM(U356+V356+W356+X356)*INDEX('تعرفه ها'!A:Z,MATCH("مالیات گاز",'تعرفه ها'!$B:$B,0),MATCH(F356,'تعرفه ها'!$2:$2,0))/100,0),"---")</f>
        <v>---</v>
      </c>
      <c r="Z356" s="50" t="str">
        <f t="shared" si="56"/>
        <v>---</v>
      </c>
      <c r="AA356" s="50" t="str">
        <f t="shared" si="60"/>
        <v>---</v>
      </c>
      <c r="AB356" s="50" t="str">
        <f t="shared" si="57"/>
        <v>---</v>
      </c>
      <c r="AC356" s="50" t="str">
        <f t="shared" si="58"/>
        <v>---</v>
      </c>
      <c r="AD356" s="153" t="str">
        <f t="shared" si="59"/>
        <v>---</v>
      </c>
      <c r="AF356" s="155" t="str">
        <f>IFERROR(IF(INDEX(پرداخت!A:AZ,MATCH(A356&amp;" - "&amp;"گاز",پرداخت!$B:$B,0),MATCH(G356,پرداخت!$1:$1,0))="نشده","نشده","شده"),"---")</f>
        <v>---</v>
      </c>
      <c r="AH356" s="144"/>
    </row>
    <row r="357" spans="1:34" ht="34.9" hidden="1" customHeight="1">
      <c r="A357" s="170"/>
      <c r="B357" s="47">
        <f>IFERROR(INDEX('اطلاعات انشعابات شرکتها'!A:BB,MATCH(A357,'اطلاعات انشعابات شرکتها'!A:A,0),MATCH(B$1,'اطلاعات انشعابات شرکتها'!$1:$1,0)),0)</f>
        <v>0</v>
      </c>
      <c r="C357" s="48">
        <f>IFERROR(INDEX('اطلاعات انشعابات شرکتها'!A:BB,MATCH(A357,'اطلاعات انشعابات شرکتها'!A:A,0),MATCH(C$1,'اطلاعات انشعابات شرکتها'!$1:$1,0)),0)</f>
        <v>0</v>
      </c>
      <c r="D357" s="45"/>
      <c r="E357" s="171"/>
      <c r="F357" s="170"/>
      <c r="G357" s="47" t="str">
        <f t="shared" si="51"/>
        <v>/</v>
      </c>
      <c r="H357" s="47">
        <f>IFERROR(INDEX('اطلاعات دوره'!A:Z,MATCH(G357,'اطلاعات دوره'!C:C,0),MATCH(H$1,'اطلاعات دوره'!$1:$1,0)),0)</f>
        <v>0</v>
      </c>
      <c r="I357" s="47">
        <f>IFERROR(INDEX('اطلاعات دوره'!A:Z,MATCH(G357,'اطلاعات دوره'!C:C,0),MATCH(I$1,'اطلاعات دوره'!$1:$1,0)),0)</f>
        <v>0</v>
      </c>
      <c r="J357" s="48">
        <f>IFERROR(INDEX('اطلاعات دوره'!A:Z,MATCH(G357,'اطلاعات دوره'!C:C,0),MATCH(J$1,'اطلاعات دوره'!$1:$1,0)),0)</f>
        <v>0</v>
      </c>
      <c r="K357" s="46"/>
      <c r="L357" s="158" t="str">
        <f>IFERROR(INDEX('اطلاعات دوره'!A:Z,MATCH(G357,'اطلاعات دوره'!C:C,0)-1,MATCH("عنوان",'اطلاعات دوره'!$1:$1,0)),"---")</f>
        <v>---</v>
      </c>
      <c r="M357" s="47" t="str">
        <f t="shared" si="52"/>
        <v>----</v>
      </c>
      <c r="N357" s="48" t="str">
        <f t="shared" si="53"/>
        <v>-/</v>
      </c>
      <c r="O357" s="45"/>
      <c r="P357" s="158">
        <f>IFERROR(INDEX('قرائت کنتور'!A:AZ,MATCH(A357&amp;"-"&amp;"گاز",'قرائت کنتور'!B:B,0),MATCH(L357,'قرائت کنتور'!$1:$1,0)),0)</f>
        <v>0</v>
      </c>
      <c r="Q357" s="47">
        <f>IFERROR(INDEX('قرائت کنتور'!A:AZ,MATCH(A357&amp;"-"&amp;"گاز",'قرائت کنتور'!B:B,0),MATCH(G357,'قرائت کنتور'!$1:$1,0)),0)</f>
        <v>0</v>
      </c>
      <c r="R357" s="47">
        <f t="shared" si="54"/>
        <v>0</v>
      </c>
      <c r="S357" s="45"/>
      <c r="T357" s="155" t="str">
        <f>IFERROR(INDEX('تعرفه ها'!A:Z,MATCH("بهای هر متر مکعب گاز مصرفی",'تعرفه ها'!$B:$B,0),MATCH(F357,'تعرفه ها'!$2:$2,0)),"---")</f>
        <v>---</v>
      </c>
      <c r="U357" s="50" t="str">
        <f t="shared" si="55"/>
        <v>---</v>
      </c>
      <c r="V357" s="50" t="str">
        <f>IFERROR(ROUND(R357*INDEX('تعرفه ها'!A:Z,MATCH("عوارض گاز به ازاء هر متر مکعب",'تعرفه ها'!$B:$B,0),MATCH(F357,'تعرفه ها'!$2:$2,0)),0),"---")</f>
        <v>---</v>
      </c>
      <c r="W357" s="50" t="str">
        <f>IFERROR(ROUND(((U357+V357)*INDEX('تعرفه ها'!A:Z,MATCH("هزینه نگهداری و تعمیرات شبکه گاز",'تعرفه ها'!$B:$B,0),MATCH(F357,'تعرفه ها'!$2:$2,0))/100),0),"---")</f>
        <v>---</v>
      </c>
      <c r="X357" s="50" t="str">
        <f>IFERROR(IF(INDEX('اطلاعات دوره'!A:Z,MATCH(G357,'اطلاعات دوره'!C:C,0),MATCH("گاز",'اطلاعات دوره'!$1:$1,0))="دارد",ROUND((U357+V357)*INDEX('تعرفه ها'!A:Z,MATCH("پیک فصلی گاز",'تعرفه ها'!$B:$B,0),MATCH(F357,'تعرفه ها'!$2:$2,0))/100,0),0),"---")</f>
        <v>---</v>
      </c>
      <c r="Y357" s="50" t="str">
        <f>IFERROR(ROUND(SUM(U357+V357+W357+X357)*INDEX('تعرفه ها'!A:Z,MATCH("مالیات گاز",'تعرفه ها'!$B:$B,0),MATCH(F357,'تعرفه ها'!$2:$2,0))/100,0),"---")</f>
        <v>---</v>
      </c>
      <c r="Z357" s="50" t="str">
        <f t="shared" si="56"/>
        <v>---</v>
      </c>
      <c r="AA357" s="50" t="str">
        <f t="shared" si="60"/>
        <v>---</v>
      </c>
      <c r="AB357" s="50" t="str">
        <f t="shared" si="57"/>
        <v>---</v>
      </c>
      <c r="AC357" s="50" t="str">
        <f t="shared" si="58"/>
        <v>---</v>
      </c>
      <c r="AD357" s="153" t="str">
        <f t="shared" si="59"/>
        <v>---</v>
      </c>
      <c r="AF357" s="155" t="str">
        <f>IFERROR(IF(INDEX(پرداخت!A:AZ,MATCH(A357&amp;" - "&amp;"گاز",پرداخت!$B:$B,0),MATCH(G357,پرداخت!$1:$1,0))="نشده","نشده","شده"),"---")</f>
        <v>---</v>
      </c>
      <c r="AH357" s="144"/>
    </row>
    <row r="358" spans="1:34" ht="34.9" hidden="1" customHeight="1">
      <c r="A358" s="170"/>
      <c r="B358" s="47">
        <f>IFERROR(INDEX('اطلاعات انشعابات شرکتها'!A:BB,MATCH(A358,'اطلاعات انشعابات شرکتها'!A:A,0),MATCH(B$1,'اطلاعات انشعابات شرکتها'!$1:$1,0)),0)</f>
        <v>0</v>
      </c>
      <c r="C358" s="48">
        <f>IFERROR(INDEX('اطلاعات انشعابات شرکتها'!A:BB,MATCH(A358,'اطلاعات انشعابات شرکتها'!A:A,0),MATCH(C$1,'اطلاعات انشعابات شرکتها'!$1:$1,0)),0)</f>
        <v>0</v>
      </c>
      <c r="D358" s="45"/>
      <c r="E358" s="171"/>
      <c r="F358" s="170"/>
      <c r="G358" s="47" t="str">
        <f t="shared" si="51"/>
        <v>/</v>
      </c>
      <c r="H358" s="47">
        <f>IFERROR(INDEX('اطلاعات دوره'!A:Z,MATCH(G358,'اطلاعات دوره'!C:C,0),MATCH(H$1,'اطلاعات دوره'!$1:$1,0)),0)</f>
        <v>0</v>
      </c>
      <c r="I358" s="47">
        <f>IFERROR(INDEX('اطلاعات دوره'!A:Z,MATCH(G358,'اطلاعات دوره'!C:C,0),MATCH(I$1,'اطلاعات دوره'!$1:$1,0)),0)</f>
        <v>0</v>
      </c>
      <c r="J358" s="48">
        <f>IFERROR(INDEX('اطلاعات دوره'!A:Z,MATCH(G358,'اطلاعات دوره'!C:C,0),MATCH(J$1,'اطلاعات دوره'!$1:$1,0)),0)</f>
        <v>0</v>
      </c>
      <c r="K358" s="46"/>
      <c r="L358" s="158" t="str">
        <f>IFERROR(INDEX('اطلاعات دوره'!A:Z,MATCH(G358,'اطلاعات دوره'!C:C,0)-1,MATCH("عنوان",'اطلاعات دوره'!$1:$1,0)),"---")</f>
        <v>---</v>
      </c>
      <c r="M358" s="47" t="str">
        <f t="shared" si="52"/>
        <v>----</v>
      </c>
      <c r="N358" s="48" t="str">
        <f t="shared" si="53"/>
        <v>-/</v>
      </c>
      <c r="O358" s="45"/>
      <c r="P358" s="158">
        <f>IFERROR(INDEX('قرائت کنتور'!A:AZ,MATCH(A358&amp;"-"&amp;"گاز",'قرائت کنتور'!B:B,0),MATCH(L358,'قرائت کنتور'!$1:$1,0)),0)</f>
        <v>0</v>
      </c>
      <c r="Q358" s="47">
        <f>IFERROR(INDEX('قرائت کنتور'!A:AZ,MATCH(A358&amp;"-"&amp;"گاز",'قرائت کنتور'!B:B,0),MATCH(G358,'قرائت کنتور'!$1:$1,0)),0)</f>
        <v>0</v>
      </c>
      <c r="R358" s="47">
        <f t="shared" si="54"/>
        <v>0</v>
      </c>
      <c r="S358" s="45"/>
      <c r="T358" s="155" t="str">
        <f>IFERROR(INDEX('تعرفه ها'!A:Z,MATCH("بهای هر متر مکعب گاز مصرفی",'تعرفه ها'!$B:$B,0),MATCH(F358,'تعرفه ها'!$2:$2,0)),"---")</f>
        <v>---</v>
      </c>
      <c r="U358" s="50" t="str">
        <f t="shared" si="55"/>
        <v>---</v>
      </c>
      <c r="V358" s="50" t="str">
        <f>IFERROR(ROUND(R358*INDEX('تعرفه ها'!A:Z,MATCH("عوارض گاز به ازاء هر متر مکعب",'تعرفه ها'!$B:$B,0),MATCH(F358,'تعرفه ها'!$2:$2,0)),0),"---")</f>
        <v>---</v>
      </c>
      <c r="W358" s="50" t="str">
        <f>IFERROR(ROUND(((U358+V358)*INDEX('تعرفه ها'!A:Z,MATCH("هزینه نگهداری و تعمیرات شبکه گاز",'تعرفه ها'!$B:$B,0),MATCH(F358,'تعرفه ها'!$2:$2,0))/100),0),"---")</f>
        <v>---</v>
      </c>
      <c r="X358" s="50" t="str">
        <f>IFERROR(IF(INDEX('اطلاعات دوره'!A:Z,MATCH(G358,'اطلاعات دوره'!C:C,0),MATCH("گاز",'اطلاعات دوره'!$1:$1,0))="دارد",ROUND((U358+V358)*INDEX('تعرفه ها'!A:Z,MATCH("پیک فصلی گاز",'تعرفه ها'!$B:$B,0),MATCH(F358,'تعرفه ها'!$2:$2,0))/100,0),0),"---")</f>
        <v>---</v>
      </c>
      <c r="Y358" s="50" t="str">
        <f>IFERROR(ROUND(SUM(U358+V358+W358+X358)*INDEX('تعرفه ها'!A:Z,MATCH("مالیات گاز",'تعرفه ها'!$B:$B,0),MATCH(F358,'تعرفه ها'!$2:$2,0))/100,0),"---")</f>
        <v>---</v>
      </c>
      <c r="Z358" s="50" t="str">
        <f t="shared" si="56"/>
        <v>---</v>
      </c>
      <c r="AA358" s="50" t="str">
        <f t="shared" si="60"/>
        <v>---</v>
      </c>
      <c r="AB358" s="50" t="str">
        <f t="shared" si="57"/>
        <v>---</v>
      </c>
      <c r="AC358" s="50" t="str">
        <f t="shared" si="58"/>
        <v>---</v>
      </c>
      <c r="AD358" s="153" t="str">
        <f t="shared" si="59"/>
        <v>---</v>
      </c>
      <c r="AF358" s="155" t="str">
        <f>IFERROR(IF(INDEX(پرداخت!A:AZ,MATCH(A358&amp;" - "&amp;"گاز",پرداخت!$B:$B,0),MATCH(G358,پرداخت!$1:$1,0))="نشده","نشده","شده"),"---")</f>
        <v>---</v>
      </c>
      <c r="AH358" s="144"/>
    </row>
    <row r="359" spans="1:34" ht="34.9" hidden="1" customHeight="1">
      <c r="A359" s="170"/>
      <c r="B359" s="47">
        <f>IFERROR(INDEX('اطلاعات انشعابات شرکتها'!A:BB,MATCH(A359,'اطلاعات انشعابات شرکتها'!A:A,0),MATCH(B$1,'اطلاعات انشعابات شرکتها'!$1:$1,0)),0)</f>
        <v>0</v>
      </c>
      <c r="C359" s="48">
        <f>IFERROR(INDEX('اطلاعات انشعابات شرکتها'!A:BB,MATCH(A359,'اطلاعات انشعابات شرکتها'!A:A,0),MATCH(C$1,'اطلاعات انشعابات شرکتها'!$1:$1,0)),0)</f>
        <v>0</v>
      </c>
      <c r="D359" s="45"/>
      <c r="E359" s="171"/>
      <c r="F359" s="170"/>
      <c r="G359" s="47" t="str">
        <f t="shared" si="51"/>
        <v>/</v>
      </c>
      <c r="H359" s="47">
        <f>IFERROR(INDEX('اطلاعات دوره'!A:Z,MATCH(G359,'اطلاعات دوره'!C:C,0),MATCH(H$1,'اطلاعات دوره'!$1:$1,0)),0)</f>
        <v>0</v>
      </c>
      <c r="I359" s="47">
        <f>IFERROR(INDEX('اطلاعات دوره'!A:Z,MATCH(G359,'اطلاعات دوره'!C:C,0),MATCH(I$1,'اطلاعات دوره'!$1:$1,0)),0)</f>
        <v>0</v>
      </c>
      <c r="J359" s="48">
        <f>IFERROR(INDEX('اطلاعات دوره'!A:Z,MATCH(G359,'اطلاعات دوره'!C:C,0),MATCH(J$1,'اطلاعات دوره'!$1:$1,0)),0)</f>
        <v>0</v>
      </c>
      <c r="K359" s="46"/>
      <c r="L359" s="158" t="str">
        <f>IFERROR(INDEX('اطلاعات دوره'!A:Z,MATCH(G359,'اطلاعات دوره'!C:C,0)-1,MATCH("عنوان",'اطلاعات دوره'!$1:$1,0)),"---")</f>
        <v>---</v>
      </c>
      <c r="M359" s="47" t="str">
        <f t="shared" si="52"/>
        <v>----</v>
      </c>
      <c r="N359" s="48" t="str">
        <f t="shared" si="53"/>
        <v>-/</v>
      </c>
      <c r="O359" s="45"/>
      <c r="P359" s="158">
        <f>IFERROR(INDEX('قرائت کنتور'!A:AZ,MATCH(A359&amp;"-"&amp;"گاز",'قرائت کنتور'!B:B,0),MATCH(L359,'قرائت کنتور'!$1:$1,0)),0)</f>
        <v>0</v>
      </c>
      <c r="Q359" s="47">
        <f>IFERROR(INDEX('قرائت کنتور'!A:AZ,MATCH(A359&amp;"-"&amp;"گاز",'قرائت کنتور'!B:B,0),MATCH(G359,'قرائت کنتور'!$1:$1,0)),0)</f>
        <v>0</v>
      </c>
      <c r="R359" s="47">
        <f t="shared" si="54"/>
        <v>0</v>
      </c>
      <c r="S359" s="45"/>
      <c r="T359" s="155" t="str">
        <f>IFERROR(INDEX('تعرفه ها'!A:Z,MATCH("بهای هر متر مکعب گاز مصرفی",'تعرفه ها'!$B:$B,0),MATCH(F359,'تعرفه ها'!$2:$2,0)),"---")</f>
        <v>---</v>
      </c>
      <c r="U359" s="50" t="str">
        <f t="shared" si="55"/>
        <v>---</v>
      </c>
      <c r="V359" s="50" t="str">
        <f>IFERROR(ROUND(R359*INDEX('تعرفه ها'!A:Z,MATCH("عوارض گاز به ازاء هر متر مکعب",'تعرفه ها'!$B:$B,0),MATCH(F359,'تعرفه ها'!$2:$2,0)),0),"---")</f>
        <v>---</v>
      </c>
      <c r="W359" s="50" t="str">
        <f>IFERROR(ROUND(((U359+V359)*INDEX('تعرفه ها'!A:Z,MATCH("هزینه نگهداری و تعمیرات شبکه گاز",'تعرفه ها'!$B:$B,0),MATCH(F359,'تعرفه ها'!$2:$2,0))/100),0),"---")</f>
        <v>---</v>
      </c>
      <c r="X359" s="50" t="str">
        <f>IFERROR(IF(INDEX('اطلاعات دوره'!A:Z,MATCH(G359,'اطلاعات دوره'!C:C,0),MATCH("گاز",'اطلاعات دوره'!$1:$1,0))="دارد",ROUND((U359+V359)*INDEX('تعرفه ها'!A:Z,MATCH("پیک فصلی گاز",'تعرفه ها'!$B:$B,0),MATCH(F359,'تعرفه ها'!$2:$2,0))/100,0),0),"---")</f>
        <v>---</v>
      </c>
      <c r="Y359" s="50" t="str">
        <f>IFERROR(ROUND(SUM(U359+V359+W359+X359)*INDEX('تعرفه ها'!A:Z,MATCH("مالیات گاز",'تعرفه ها'!$B:$B,0),MATCH(F359,'تعرفه ها'!$2:$2,0))/100,0),"---")</f>
        <v>---</v>
      </c>
      <c r="Z359" s="50" t="str">
        <f t="shared" si="56"/>
        <v>---</v>
      </c>
      <c r="AA359" s="50" t="str">
        <f t="shared" si="60"/>
        <v>---</v>
      </c>
      <c r="AB359" s="50" t="str">
        <f t="shared" si="57"/>
        <v>---</v>
      </c>
      <c r="AC359" s="50" t="str">
        <f t="shared" si="58"/>
        <v>---</v>
      </c>
      <c r="AD359" s="153" t="str">
        <f t="shared" si="59"/>
        <v>---</v>
      </c>
      <c r="AF359" s="155" t="str">
        <f>IFERROR(IF(INDEX(پرداخت!A:AZ,MATCH(A359&amp;" - "&amp;"گاز",پرداخت!$B:$B,0),MATCH(G359,پرداخت!$1:$1,0))="نشده","نشده","شده"),"---")</f>
        <v>---</v>
      </c>
      <c r="AH359" s="144"/>
    </row>
    <row r="360" spans="1:34" ht="34.9" hidden="1" customHeight="1">
      <c r="A360" s="170"/>
      <c r="B360" s="47">
        <f>IFERROR(INDEX('اطلاعات انشعابات شرکتها'!A:BB,MATCH(A360,'اطلاعات انشعابات شرکتها'!A:A,0),MATCH(B$1,'اطلاعات انشعابات شرکتها'!$1:$1,0)),0)</f>
        <v>0</v>
      </c>
      <c r="C360" s="48">
        <f>IFERROR(INDEX('اطلاعات انشعابات شرکتها'!A:BB,MATCH(A360,'اطلاعات انشعابات شرکتها'!A:A,0),MATCH(C$1,'اطلاعات انشعابات شرکتها'!$1:$1,0)),0)</f>
        <v>0</v>
      </c>
      <c r="D360" s="45"/>
      <c r="E360" s="171"/>
      <c r="F360" s="170"/>
      <c r="G360" s="47" t="str">
        <f t="shared" si="51"/>
        <v>/</v>
      </c>
      <c r="H360" s="47">
        <f>IFERROR(INDEX('اطلاعات دوره'!A:Z,MATCH(G360,'اطلاعات دوره'!C:C,0),MATCH(H$1,'اطلاعات دوره'!$1:$1,0)),0)</f>
        <v>0</v>
      </c>
      <c r="I360" s="47">
        <f>IFERROR(INDEX('اطلاعات دوره'!A:Z,MATCH(G360,'اطلاعات دوره'!C:C,0),MATCH(I$1,'اطلاعات دوره'!$1:$1,0)),0)</f>
        <v>0</v>
      </c>
      <c r="J360" s="48">
        <f>IFERROR(INDEX('اطلاعات دوره'!A:Z,MATCH(G360,'اطلاعات دوره'!C:C,0),MATCH(J$1,'اطلاعات دوره'!$1:$1,0)),0)</f>
        <v>0</v>
      </c>
      <c r="K360" s="46"/>
      <c r="L360" s="158" t="str">
        <f>IFERROR(INDEX('اطلاعات دوره'!A:Z,MATCH(G360,'اطلاعات دوره'!C:C,0)-1,MATCH("عنوان",'اطلاعات دوره'!$1:$1,0)),"---")</f>
        <v>---</v>
      </c>
      <c r="M360" s="47" t="str">
        <f t="shared" si="52"/>
        <v>----</v>
      </c>
      <c r="N360" s="48" t="str">
        <f t="shared" si="53"/>
        <v>-/</v>
      </c>
      <c r="O360" s="45"/>
      <c r="P360" s="158">
        <f>IFERROR(INDEX('قرائت کنتور'!A:AZ,MATCH(A360&amp;"-"&amp;"گاز",'قرائت کنتور'!B:B,0),MATCH(L360,'قرائت کنتور'!$1:$1,0)),0)</f>
        <v>0</v>
      </c>
      <c r="Q360" s="47">
        <f>IFERROR(INDEX('قرائت کنتور'!A:AZ,MATCH(A360&amp;"-"&amp;"گاز",'قرائت کنتور'!B:B,0),MATCH(G360,'قرائت کنتور'!$1:$1,0)),0)</f>
        <v>0</v>
      </c>
      <c r="R360" s="47">
        <f t="shared" si="54"/>
        <v>0</v>
      </c>
      <c r="S360" s="45"/>
      <c r="T360" s="155" t="str">
        <f>IFERROR(INDEX('تعرفه ها'!A:Z,MATCH("بهای هر متر مکعب گاز مصرفی",'تعرفه ها'!$B:$B,0),MATCH(F360,'تعرفه ها'!$2:$2,0)),"---")</f>
        <v>---</v>
      </c>
      <c r="U360" s="50" t="str">
        <f t="shared" si="55"/>
        <v>---</v>
      </c>
      <c r="V360" s="50" t="str">
        <f>IFERROR(ROUND(R360*INDEX('تعرفه ها'!A:Z,MATCH("عوارض گاز به ازاء هر متر مکعب",'تعرفه ها'!$B:$B,0),MATCH(F360,'تعرفه ها'!$2:$2,0)),0),"---")</f>
        <v>---</v>
      </c>
      <c r="W360" s="50" t="str">
        <f>IFERROR(ROUND(((U360+V360)*INDEX('تعرفه ها'!A:Z,MATCH("هزینه نگهداری و تعمیرات شبکه گاز",'تعرفه ها'!$B:$B,0),MATCH(F360,'تعرفه ها'!$2:$2,0))/100),0),"---")</f>
        <v>---</v>
      </c>
      <c r="X360" s="50" t="str">
        <f>IFERROR(IF(INDEX('اطلاعات دوره'!A:Z,MATCH(G360,'اطلاعات دوره'!C:C,0),MATCH("گاز",'اطلاعات دوره'!$1:$1,0))="دارد",ROUND((U360+V360)*INDEX('تعرفه ها'!A:Z,MATCH("پیک فصلی گاز",'تعرفه ها'!$B:$B,0),MATCH(F360,'تعرفه ها'!$2:$2,0))/100,0),0),"---")</f>
        <v>---</v>
      </c>
      <c r="Y360" s="50" t="str">
        <f>IFERROR(ROUND(SUM(U360+V360+W360+X360)*INDEX('تعرفه ها'!A:Z,MATCH("مالیات گاز",'تعرفه ها'!$B:$B,0),MATCH(F360,'تعرفه ها'!$2:$2,0))/100,0),"---")</f>
        <v>---</v>
      </c>
      <c r="Z360" s="50" t="str">
        <f t="shared" si="56"/>
        <v>---</v>
      </c>
      <c r="AA360" s="50" t="str">
        <f t="shared" si="60"/>
        <v>---</v>
      </c>
      <c r="AB360" s="50" t="str">
        <f t="shared" si="57"/>
        <v>---</v>
      </c>
      <c r="AC360" s="50" t="str">
        <f t="shared" si="58"/>
        <v>---</v>
      </c>
      <c r="AD360" s="153" t="str">
        <f t="shared" si="59"/>
        <v>---</v>
      </c>
      <c r="AF360" s="155" t="str">
        <f>IFERROR(IF(INDEX(پرداخت!A:AZ,MATCH(A360&amp;" - "&amp;"گاز",پرداخت!$B:$B,0),MATCH(G360,پرداخت!$1:$1,0))="نشده","نشده","شده"),"---")</f>
        <v>---</v>
      </c>
      <c r="AH360" s="144"/>
    </row>
    <row r="361" spans="1:34" ht="34.9" hidden="1" customHeight="1">
      <c r="A361" s="170"/>
      <c r="B361" s="47">
        <f>IFERROR(INDEX('اطلاعات انشعابات شرکتها'!A:BB,MATCH(A361,'اطلاعات انشعابات شرکتها'!A:A,0),MATCH(B$1,'اطلاعات انشعابات شرکتها'!$1:$1,0)),0)</f>
        <v>0</v>
      </c>
      <c r="C361" s="48">
        <f>IFERROR(INDEX('اطلاعات انشعابات شرکتها'!A:BB,MATCH(A361,'اطلاعات انشعابات شرکتها'!A:A,0),MATCH(C$1,'اطلاعات انشعابات شرکتها'!$1:$1,0)),0)</f>
        <v>0</v>
      </c>
      <c r="D361" s="45"/>
      <c r="E361" s="171"/>
      <c r="F361" s="170"/>
      <c r="G361" s="47" t="str">
        <f t="shared" si="51"/>
        <v>/</v>
      </c>
      <c r="H361" s="47">
        <f>IFERROR(INDEX('اطلاعات دوره'!A:Z,MATCH(G361,'اطلاعات دوره'!C:C,0),MATCH(H$1,'اطلاعات دوره'!$1:$1,0)),0)</f>
        <v>0</v>
      </c>
      <c r="I361" s="47">
        <f>IFERROR(INDEX('اطلاعات دوره'!A:Z,MATCH(G361,'اطلاعات دوره'!C:C,0),MATCH(I$1,'اطلاعات دوره'!$1:$1,0)),0)</f>
        <v>0</v>
      </c>
      <c r="J361" s="48">
        <f>IFERROR(INDEX('اطلاعات دوره'!A:Z,MATCH(G361,'اطلاعات دوره'!C:C,0),MATCH(J$1,'اطلاعات دوره'!$1:$1,0)),0)</f>
        <v>0</v>
      </c>
      <c r="K361" s="46"/>
      <c r="L361" s="158" t="str">
        <f>IFERROR(INDEX('اطلاعات دوره'!A:Z,MATCH(G361,'اطلاعات دوره'!C:C,0)-1,MATCH("عنوان",'اطلاعات دوره'!$1:$1,0)),"---")</f>
        <v>---</v>
      </c>
      <c r="M361" s="47" t="str">
        <f t="shared" si="52"/>
        <v>----</v>
      </c>
      <c r="N361" s="48" t="str">
        <f t="shared" si="53"/>
        <v>-/</v>
      </c>
      <c r="O361" s="45"/>
      <c r="P361" s="158">
        <f>IFERROR(INDEX('قرائت کنتور'!A:AZ,MATCH(A361&amp;"-"&amp;"گاز",'قرائت کنتور'!B:B,0),MATCH(L361,'قرائت کنتور'!$1:$1,0)),0)</f>
        <v>0</v>
      </c>
      <c r="Q361" s="47">
        <f>IFERROR(INDEX('قرائت کنتور'!A:AZ,MATCH(A361&amp;"-"&amp;"گاز",'قرائت کنتور'!B:B,0),MATCH(G361,'قرائت کنتور'!$1:$1,0)),0)</f>
        <v>0</v>
      </c>
      <c r="R361" s="47">
        <f t="shared" si="54"/>
        <v>0</v>
      </c>
      <c r="S361" s="45"/>
      <c r="T361" s="155" t="str">
        <f>IFERROR(INDEX('تعرفه ها'!A:Z,MATCH("بهای هر متر مکعب گاز مصرفی",'تعرفه ها'!$B:$B,0),MATCH(F361,'تعرفه ها'!$2:$2,0)),"---")</f>
        <v>---</v>
      </c>
      <c r="U361" s="50" t="str">
        <f t="shared" si="55"/>
        <v>---</v>
      </c>
      <c r="V361" s="50" t="str">
        <f>IFERROR(ROUND(R361*INDEX('تعرفه ها'!A:Z,MATCH("عوارض گاز به ازاء هر متر مکعب",'تعرفه ها'!$B:$B,0),MATCH(F361,'تعرفه ها'!$2:$2,0)),0),"---")</f>
        <v>---</v>
      </c>
      <c r="W361" s="50" t="str">
        <f>IFERROR(ROUND(((U361+V361)*INDEX('تعرفه ها'!A:Z,MATCH("هزینه نگهداری و تعمیرات شبکه گاز",'تعرفه ها'!$B:$B,0),MATCH(F361,'تعرفه ها'!$2:$2,0))/100),0),"---")</f>
        <v>---</v>
      </c>
      <c r="X361" s="50" t="str">
        <f>IFERROR(IF(INDEX('اطلاعات دوره'!A:Z,MATCH(G361,'اطلاعات دوره'!C:C,0),MATCH("گاز",'اطلاعات دوره'!$1:$1,0))="دارد",ROUND((U361+V361)*INDEX('تعرفه ها'!A:Z,MATCH("پیک فصلی گاز",'تعرفه ها'!$B:$B,0),MATCH(F361,'تعرفه ها'!$2:$2,0))/100,0),0),"---")</f>
        <v>---</v>
      </c>
      <c r="Y361" s="50" t="str">
        <f>IFERROR(ROUND(SUM(U361+V361+W361+X361)*INDEX('تعرفه ها'!A:Z,MATCH("مالیات گاز",'تعرفه ها'!$B:$B,0),MATCH(F361,'تعرفه ها'!$2:$2,0))/100,0),"---")</f>
        <v>---</v>
      </c>
      <c r="Z361" s="50" t="str">
        <f t="shared" si="56"/>
        <v>---</v>
      </c>
      <c r="AA361" s="50" t="str">
        <f t="shared" si="60"/>
        <v>---</v>
      </c>
      <c r="AB361" s="50" t="str">
        <f t="shared" si="57"/>
        <v>---</v>
      </c>
      <c r="AC361" s="50" t="str">
        <f t="shared" si="58"/>
        <v>---</v>
      </c>
      <c r="AD361" s="153" t="str">
        <f t="shared" si="59"/>
        <v>---</v>
      </c>
      <c r="AF361" s="155" t="str">
        <f>IFERROR(IF(INDEX(پرداخت!A:AZ,MATCH(A361&amp;" - "&amp;"گاز",پرداخت!$B:$B,0),MATCH(G361,پرداخت!$1:$1,0))="نشده","نشده","شده"),"---")</f>
        <v>---</v>
      </c>
      <c r="AH361" s="144"/>
    </row>
    <row r="362" spans="1:34" ht="34.9" hidden="1" customHeight="1">
      <c r="A362" s="170"/>
      <c r="B362" s="47">
        <f>IFERROR(INDEX('اطلاعات انشعابات شرکتها'!A:BB,MATCH(A362,'اطلاعات انشعابات شرکتها'!A:A,0),MATCH(B$1,'اطلاعات انشعابات شرکتها'!$1:$1,0)),0)</f>
        <v>0</v>
      </c>
      <c r="C362" s="48">
        <f>IFERROR(INDEX('اطلاعات انشعابات شرکتها'!A:BB,MATCH(A362,'اطلاعات انشعابات شرکتها'!A:A,0),MATCH(C$1,'اطلاعات انشعابات شرکتها'!$1:$1,0)),0)</f>
        <v>0</v>
      </c>
      <c r="D362" s="45"/>
      <c r="E362" s="171"/>
      <c r="F362" s="170"/>
      <c r="G362" s="47" t="str">
        <f t="shared" si="51"/>
        <v>/</v>
      </c>
      <c r="H362" s="47">
        <f>IFERROR(INDEX('اطلاعات دوره'!A:Z,MATCH(G362,'اطلاعات دوره'!C:C,0),MATCH(H$1,'اطلاعات دوره'!$1:$1,0)),0)</f>
        <v>0</v>
      </c>
      <c r="I362" s="47">
        <f>IFERROR(INDEX('اطلاعات دوره'!A:Z,MATCH(G362,'اطلاعات دوره'!C:C,0),MATCH(I$1,'اطلاعات دوره'!$1:$1,0)),0)</f>
        <v>0</v>
      </c>
      <c r="J362" s="48">
        <f>IFERROR(INDEX('اطلاعات دوره'!A:Z,MATCH(G362,'اطلاعات دوره'!C:C,0),MATCH(J$1,'اطلاعات دوره'!$1:$1,0)),0)</f>
        <v>0</v>
      </c>
      <c r="K362" s="46"/>
      <c r="L362" s="158" t="str">
        <f>IFERROR(INDEX('اطلاعات دوره'!A:Z,MATCH(G362,'اطلاعات دوره'!C:C,0)-1,MATCH("عنوان",'اطلاعات دوره'!$1:$1,0)),"---")</f>
        <v>---</v>
      </c>
      <c r="M362" s="47" t="str">
        <f t="shared" si="52"/>
        <v>----</v>
      </c>
      <c r="N362" s="48" t="str">
        <f t="shared" si="53"/>
        <v>-/</v>
      </c>
      <c r="O362" s="45"/>
      <c r="P362" s="158">
        <f>IFERROR(INDEX('قرائت کنتور'!A:AZ,MATCH(A362&amp;"-"&amp;"گاز",'قرائت کنتور'!B:B,0),MATCH(L362,'قرائت کنتور'!$1:$1,0)),0)</f>
        <v>0</v>
      </c>
      <c r="Q362" s="47">
        <f>IFERROR(INDEX('قرائت کنتور'!A:AZ,MATCH(A362&amp;"-"&amp;"گاز",'قرائت کنتور'!B:B,0),MATCH(G362,'قرائت کنتور'!$1:$1,0)),0)</f>
        <v>0</v>
      </c>
      <c r="R362" s="47">
        <f t="shared" si="54"/>
        <v>0</v>
      </c>
      <c r="S362" s="45"/>
      <c r="T362" s="155" t="str">
        <f>IFERROR(INDEX('تعرفه ها'!A:Z,MATCH("بهای هر متر مکعب گاز مصرفی",'تعرفه ها'!$B:$B,0),MATCH(F362,'تعرفه ها'!$2:$2,0)),"---")</f>
        <v>---</v>
      </c>
      <c r="U362" s="50" t="str">
        <f t="shared" si="55"/>
        <v>---</v>
      </c>
      <c r="V362" s="50" t="str">
        <f>IFERROR(ROUND(R362*INDEX('تعرفه ها'!A:Z,MATCH("عوارض گاز به ازاء هر متر مکعب",'تعرفه ها'!$B:$B,0),MATCH(F362,'تعرفه ها'!$2:$2,0)),0),"---")</f>
        <v>---</v>
      </c>
      <c r="W362" s="50" t="str">
        <f>IFERROR(ROUND(((U362+V362)*INDEX('تعرفه ها'!A:Z,MATCH("هزینه نگهداری و تعمیرات شبکه گاز",'تعرفه ها'!$B:$B,0),MATCH(F362,'تعرفه ها'!$2:$2,0))/100),0),"---")</f>
        <v>---</v>
      </c>
      <c r="X362" s="50" t="str">
        <f>IFERROR(IF(INDEX('اطلاعات دوره'!A:Z,MATCH(G362,'اطلاعات دوره'!C:C,0),MATCH("گاز",'اطلاعات دوره'!$1:$1,0))="دارد",ROUND((U362+V362)*INDEX('تعرفه ها'!A:Z,MATCH("پیک فصلی گاز",'تعرفه ها'!$B:$B,0),MATCH(F362,'تعرفه ها'!$2:$2,0))/100,0),0),"---")</f>
        <v>---</v>
      </c>
      <c r="Y362" s="50" t="str">
        <f>IFERROR(ROUND(SUM(U362+V362+W362+X362)*INDEX('تعرفه ها'!A:Z,MATCH("مالیات گاز",'تعرفه ها'!$B:$B,0),MATCH(F362,'تعرفه ها'!$2:$2,0))/100,0),"---")</f>
        <v>---</v>
      </c>
      <c r="Z362" s="50" t="str">
        <f t="shared" si="56"/>
        <v>---</v>
      </c>
      <c r="AA362" s="50" t="str">
        <f t="shared" si="60"/>
        <v>---</v>
      </c>
      <c r="AB362" s="50" t="str">
        <f t="shared" si="57"/>
        <v>---</v>
      </c>
      <c r="AC362" s="50" t="str">
        <f t="shared" si="58"/>
        <v>---</v>
      </c>
      <c r="AD362" s="153" t="str">
        <f t="shared" si="59"/>
        <v>---</v>
      </c>
      <c r="AF362" s="155" t="str">
        <f>IFERROR(IF(INDEX(پرداخت!A:AZ,MATCH(A362&amp;" - "&amp;"گاز",پرداخت!$B:$B,0),MATCH(G362,پرداخت!$1:$1,0))="نشده","نشده","شده"),"---")</f>
        <v>---</v>
      </c>
      <c r="AH362" s="144"/>
    </row>
    <row r="363" spans="1:34" ht="34.9" hidden="1" customHeight="1">
      <c r="A363" s="170"/>
      <c r="B363" s="47">
        <f>IFERROR(INDEX('اطلاعات انشعابات شرکتها'!A:BB,MATCH(A363,'اطلاعات انشعابات شرکتها'!A:A,0),MATCH(B$1,'اطلاعات انشعابات شرکتها'!$1:$1,0)),0)</f>
        <v>0</v>
      </c>
      <c r="C363" s="48">
        <f>IFERROR(INDEX('اطلاعات انشعابات شرکتها'!A:BB,MATCH(A363,'اطلاعات انشعابات شرکتها'!A:A,0),MATCH(C$1,'اطلاعات انشعابات شرکتها'!$1:$1,0)),0)</f>
        <v>0</v>
      </c>
      <c r="D363" s="45"/>
      <c r="E363" s="171"/>
      <c r="F363" s="170"/>
      <c r="G363" s="47" t="str">
        <f t="shared" si="51"/>
        <v>/</v>
      </c>
      <c r="H363" s="47">
        <f>IFERROR(INDEX('اطلاعات دوره'!A:Z,MATCH(G363,'اطلاعات دوره'!C:C,0),MATCH(H$1,'اطلاعات دوره'!$1:$1,0)),0)</f>
        <v>0</v>
      </c>
      <c r="I363" s="47">
        <f>IFERROR(INDEX('اطلاعات دوره'!A:Z,MATCH(G363,'اطلاعات دوره'!C:C,0),MATCH(I$1,'اطلاعات دوره'!$1:$1,0)),0)</f>
        <v>0</v>
      </c>
      <c r="J363" s="48">
        <f>IFERROR(INDEX('اطلاعات دوره'!A:Z,MATCH(G363,'اطلاعات دوره'!C:C,0),MATCH(J$1,'اطلاعات دوره'!$1:$1,0)),0)</f>
        <v>0</v>
      </c>
      <c r="K363" s="46"/>
      <c r="L363" s="158" t="str">
        <f>IFERROR(INDEX('اطلاعات دوره'!A:Z,MATCH(G363,'اطلاعات دوره'!C:C,0)-1,MATCH("عنوان",'اطلاعات دوره'!$1:$1,0)),"---")</f>
        <v>---</v>
      </c>
      <c r="M363" s="47" t="str">
        <f t="shared" si="52"/>
        <v>----</v>
      </c>
      <c r="N363" s="48" t="str">
        <f t="shared" si="53"/>
        <v>-/</v>
      </c>
      <c r="O363" s="45"/>
      <c r="P363" s="158">
        <f>IFERROR(INDEX('قرائت کنتور'!A:AZ,MATCH(A363&amp;"-"&amp;"گاز",'قرائت کنتور'!B:B,0),MATCH(L363,'قرائت کنتور'!$1:$1,0)),0)</f>
        <v>0</v>
      </c>
      <c r="Q363" s="47">
        <f>IFERROR(INDEX('قرائت کنتور'!A:AZ,MATCH(A363&amp;"-"&amp;"گاز",'قرائت کنتور'!B:B,0),MATCH(G363,'قرائت کنتور'!$1:$1,0)),0)</f>
        <v>0</v>
      </c>
      <c r="R363" s="47">
        <f t="shared" si="54"/>
        <v>0</v>
      </c>
      <c r="S363" s="45"/>
      <c r="T363" s="155" t="str">
        <f>IFERROR(INDEX('تعرفه ها'!A:Z,MATCH("بهای هر متر مکعب گاز مصرفی",'تعرفه ها'!$B:$B,0),MATCH(F363,'تعرفه ها'!$2:$2,0)),"---")</f>
        <v>---</v>
      </c>
      <c r="U363" s="50" t="str">
        <f t="shared" si="55"/>
        <v>---</v>
      </c>
      <c r="V363" s="50" t="str">
        <f>IFERROR(ROUND(R363*INDEX('تعرفه ها'!A:Z,MATCH("عوارض گاز به ازاء هر متر مکعب",'تعرفه ها'!$B:$B,0),MATCH(F363,'تعرفه ها'!$2:$2,0)),0),"---")</f>
        <v>---</v>
      </c>
      <c r="W363" s="50" t="str">
        <f>IFERROR(ROUND(((U363+V363)*INDEX('تعرفه ها'!A:Z,MATCH("هزینه نگهداری و تعمیرات شبکه گاز",'تعرفه ها'!$B:$B,0),MATCH(F363,'تعرفه ها'!$2:$2,0))/100),0),"---")</f>
        <v>---</v>
      </c>
      <c r="X363" s="50" t="str">
        <f>IFERROR(IF(INDEX('اطلاعات دوره'!A:Z,MATCH(G363,'اطلاعات دوره'!C:C,0),MATCH("گاز",'اطلاعات دوره'!$1:$1,0))="دارد",ROUND((U363+V363)*INDEX('تعرفه ها'!A:Z,MATCH("پیک فصلی گاز",'تعرفه ها'!$B:$B,0),MATCH(F363,'تعرفه ها'!$2:$2,0))/100,0),0),"---")</f>
        <v>---</v>
      </c>
      <c r="Y363" s="50" t="str">
        <f>IFERROR(ROUND(SUM(U363+V363+W363+X363)*INDEX('تعرفه ها'!A:Z,MATCH("مالیات گاز",'تعرفه ها'!$B:$B,0),MATCH(F363,'تعرفه ها'!$2:$2,0))/100,0),"---")</f>
        <v>---</v>
      </c>
      <c r="Z363" s="50" t="str">
        <f t="shared" si="56"/>
        <v>---</v>
      </c>
      <c r="AA363" s="50" t="str">
        <f t="shared" si="60"/>
        <v>---</v>
      </c>
      <c r="AB363" s="50" t="str">
        <f t="shared" si="57"/>
        <v>---</v>
      </c>
      <c r="AC363" s="50" t="str">
        <f t="shared" si="58"/>
        <v>---</v>
      </c>
      <c r="AD363" s="153" t="str">
        <f t="shared" si="59"/>
        <v>---</v>
      </c>
      <c r="AF363" s="155" t="str">
        <f>IFERROR(IF(INDEX(پرداخت!A:AZ,MATCH(A363&amp;" - "&amp;"گاز",پرداخت!$B:$B,0),MATCH(G363,پرداخت!$1:$1,0))="نشده","نشده","شده"),"---")</f>
        <v>---</v>
      </c>
      <c r="AH363" s="144"/>
    </row>
    <row r="364" spans="1:34" ht="34.9" hidden="1" customHeight="1">
      <c r="A364" s="170"/>
      <c r="B364" s="47">
        <f>IFERROR(INDEX('اطلاعات انشعابات شرکتها'!A:BB,MATCH(A364,'اطلاعات انشعابات شرکتها'!A:A,0),MATCH(B$1,'اطلاعات انشعابات شرکتها'!$1:$1,0)),0)</f>
        <v>0</v>
      </c>
      <c r="C364" s="48">
        <f>IFERROR(INDEX('اطلاعات انشعابات شرکتها'!A:BB,MATCH(A364,'اطلاعات انشعابات شرکتها'!A:A,0),MATCH(C$1,'اطلاعات انشعابات شرکتها'!$1:$1,0)),0)</f>
        <v>0</v>
      </c>
      <c r="D364" s="45"/>
      <c r="E364" s="171"/>
      <c r="F364" s="170"/>
      <c r="G364" s="47" t="str">
        <f t="shared" si="51"/>
        <v>/</v>
      </c>
      <c r="H364" s="47">
        <f>IFERROR(INDEX('اطلاعات دوره'!A:Z,MATCH(G364,'اطلاعات دوره'!C:C,0),MATCH(H$1,'اطلاعات دوره'!$1:$1,0)),0)</f>
        <v>0</v>
      </c>
      <c r="I364" s="47">
        <f>IFERROR(INDEX('اطلاعات دوره'!A:Z,MATCH(G364,'اطلاعات دوره'!C:C,0),MATCH(I$1,'اطلاعات دوره'!$1:$1,0)),0)</f>
        <v>0</v>
      </c>
      <c r="J364" s="48">
        <f>IFERROR(INDEX('اطلاعات دوره'!A:Z,MATCH(G364,'اطلاعات دوره'!C:C,0),MATCH(J$1,'اطلاعات دوره'!$1:$1,0)),0)</f>
        <v>0</v>
      </c>
      <c r="K364" s="46"/>
      <c r="L364" s="158" t="str">
        <f>IFERROR(INDEX('اطلاعات دوره'!A:Z,MATCH(G364,'اطلاعات دوره'!C:C,0)-1,MATCH("عنوان",'اطلاعات دوره'!$1:$1,0)),"---")</f>
        <v>---</v>
      </c>
      <c r="M364" s="47" t="str">
        <f t="shared" si="52"/>
        <v>----</v>
      </c>
      <c r="N364" s="48" t="str">
        <f t="shared" si="53"/>
        <v>-/</v>
      </c>
      <c r="O364" s="45"/>
      <c r="P364" s="158">
        <f>IFERROR(INDEX('قرائت کنتور'!A:AZ,MATCH(A364&amp;"-"&amp;"گاز",'قرائت کنتور'!B:B,0),MATCH(L364,'قرائت کنتور'!$1:$1,0)),0)</f>
        <v>0</v>
      </c>
      <c r="Q364" s="47">
        <f>IFERROR(INDEX('قرائت کنتور'!A:AZ,MATCH(A364&amp;"-"&amp;"گاز",'قرائت کنتور'!B:B,0),MATCH(G364,'قرائت کنتور'!$1:$1,0)),0)</f>
        <v>0</v>
      </c>
      <c r="R364" s="47">
        <f t="shared" si="54"/>
        <v>0</v>
      </c>
      <c r="S364" s="45"/>
      <c r="T364" s="155" t="str">
        <f>IFERROR(INDEX('تعرفه ها'!A:Z,MATCH("بهای هر متر مکعب گاز مصرفی",'تعرفه ها'!$B:$B,0),MATCH(F364,'تعرفه ها'!$2:$2,0)),"---")</f>
        <v>---</v>
      </c>
      <c r="U364" s="50" t="str">
        <f t="shared" si="55"/>
        <v>---</v>
      </c>
      <c r="V364" s="50" t="str">
        <f>IFERROR(ROUND(R364*INDEX('تعرفه ها'!A:Z,MATCH("عوارض گاز به ازاء هر متر مکعب",'تعرفه ها'!$B:$B,0),MATCH(F364,'تعرفه ها'!$2:$2,0)),0),"---")</f>
        <v>---</v>
      </c>
      <c r="W364" s="50" t="str">
        <f>IFERROR(ROUND(((U364+V364)*INDEX('تعرفه ها'!A:Z,MATCH("هزینه نگهداری و تعمیرات شبکه گاز",'تعرفه ها'!$B:$B,0),MATCH(F364,'تعرفه ها'!$2:$2,0))/100),0),"---")</f>
        <v>---</v>
      </c>
      <c r="X364" s="50" t="str">
        <f>IFERROR(IF(INDEX('اطلاعات دوره'!A:Z,MATCH(G364,'اطلاعات دوره'!C:C,0),MATCH("گاز",'اطلاعات دوره'!$1:$1,0))="دارد",ROUND((U364+V364)*INDEX('تعرفه ها'!A:Z,MATCH("پیک فصلی گاز",'تعرفه ها'!$B:$B,0),MATCH(F364,'تعرفه ها'!$2:$2,0))/100,0),0),"---")</f>
        <v>---</v>
      </c>
      <c r="Y364" s="50" t="str">
        <f>IFERROR(ROUND(SUM(U364+V364+W364+X364)*INDEX('تعرفه ها'!A:Z,MATCH("مالیات گاز",'تعرفه ها'!$B:$B,0),MATCH(F364,'تعرفه ها'!$2:$2,0))/100,0),"---")</f>
        <v>---</v>
      </c>
      <c r="Z364" s="50" t="str">
        <f t="shared" si="56"/>
        <v>---</v>
      </c>
      <c r="AA364" s="50" t="str">
        <f t="shared" si="60"/>
        <v>---</v>
      </c>
      <c r="AB364" s="50" t="str">
        <f t="shared" si="57"/>
        <v>---</v>
      </c>
      <c r="AC364" s="50" t="str">
        <f t="shared" si="58"/>
        <v>---</v>
      </c>
      <c r="AD364" s="153" t="str">
        <f t="shared" si="59"/>
        <v>---</v>
      </c>
      <c r="AF364" s="155" t="str">
        <f>IFERROR(IF(INDEX(پرداخت!A:AZ,MATCH(A364&amp;" - "&amp;"گاز",پرداخت!$B:$B,0),MATCH(G364,پرداخت!$1:$1,0))="نشده","نشده","شده"),"---")</f>
        <v>---</v>
      </c>
      <c r="AH364" s="144"/>
    </row>
    <row r="365" spans="1:34" ht="34.9" hidden="1" customHeight="1">
      <c r="A365" s="170"/>
      <c r="B365" s="47">
        <f>IFERROR(INDEX('اطلاعات انشعابات شرکتها'!A:BB,MATCH(A365,'اطلاعات انشعابات شرکتها'!A:A,0),MATCH(B$1,'اطلاعات انشعابات شرکتها'!$1:$1,0)),0)</f>
        <v>0</v>
      </c>
      <c r="C365" s="48">
        <f>IFERROR(INDEX('اطلاعات انشعابات شرکتها'!A:BB,MATCH(A365,'اطلاعات انشعابات شرکتها'!A:A,0),MATCH(C$1,'اطلاعات انشعابات شرکتها'!$1:$1,0)),0)</f>
        <v>0</v>
      </c>
      <c r="D365" s="45"/>
      <c r="E365" s="171"/>
      <c r="F365" s="170"/>
      <c r="G365" s="47" t="str">
        <f t="shared" si="51"/>
        <v>/</v>
      </c>
      <c r="H365" s="47">
        <f>IFERROR(INDEX('اطلاعات دوره'!A:Z,MATCH(G365,'اطلاعات دوره'!C:C,0),MATCH(H$1,'اطلاعات دوره'!$1:$1,0)),0)</f>
        <v>0</v>
      </c>
      <c r="I365" s="47">
        <f>IFERROR(INDEX('اطلاعات دوره'!A:Z,MATCH(G365,'اطلاعات دوره'!C:C,0),MATCH(I$1,'اطلاعات دوره'!$1:$1,0)),0)</f>
        <v>0</v>
      </c>
      <c r="J365" s="48">
        <f>IFERROR(INDEX('اطلاعات دوره'!A:Z,MATCH(G365,'اطلاعات دوره'!C:C,0),MATCH(J$1,'اطلاعات دوره'!$1:$1,0)),0)</f>
        <v>0</v>
      </c>
      <c r="K365" s="46"/>
      <c r="L365" s="158" t="str">
        <f>IFERROR(INDEX('اطلاعات دوره'!A:Z,MATCH(G365,'اطلاعات دوره'!C:C,0)-1,MATCH("عنوان",'اطلاعات دوره'!$1:$1,0)),"---")</f>
        <v>---</v>
      </c>
      <c r="M365" s="47" t="str">
        <f t="shared" si="52"/>
        <v>----</v>
      </c>
      <c r="N365" s="48" t="str">
        <f t="shared" si="53"/>
        <v>-/</v>
      </c>
      <c r="O365" s="45"/>
      <c r="P365" s="158">
        <f>IFERROR(INDEX('قرائت کنتور'!A:AZ,MATCH(A365&amp;"-"&amp;"گاز",'قرائت کنتور'!B:B,0),MATCH(L365,'قرائت کنتور'!$1:$1,0)),0)</f>
        <v>0</v>
      </c>
      <c r="Q365" s="47">
        <f>IFERROR(INDEX('قرائت کنتور'!A:AZ,MATCH(A365&amp;"-"&amp;"گاز",'قرائت کنتور'!B:B,0),MATCH(G365,'قرائت کنتور'!$1:$1,0)),0)</f>
        <v>0</v>
      </c>
      <c r="R365" s="47">
        <f t="shared" si="54"/>
        <v>0</v>
      </c>
      <c r="S365" s="45"/>
      <c r="T365" s="155" t="str">
        <f>IFERROR(INDEX('تعرفه ها'!A:Z,MATCH("بهای هر متر مکعب گاز مصرفی",'تعرفه ها'!$B:$B,0),MATCH(F365,'تعرفه ها'!$2:$2,0)),"---")</f>
        <v>---</v>
      </c>
      <c r="U365" s="50" t="str">
        <f t="shared" si="55"/>
        <v>---</v>
      </c>
      <c r="V365" s="50" t="str">
        <f>IFERROR(ROUND(R365*INDEX('تعرفه ها'!A:Z,MATCH("عوارض گاز به ازاء هر متر مکعب",'تعرفه ها'!$B:$B,0),MATCH(F365,'تعرفه ها'!$2:$2,0)),0),"---")</f>
        <v>---</v>
      </c>
      <c r="W365" s="50" t="str">
        <f>IFERROR(ROUND(((U365+V365)*INDEX('تعرفه ها'!A:Z,MATCH("هزینه نگهداری و تعمیرات شبکه گاز",'تعرفه ها'!$B:$B,0),MATCH(F365,'تعرفه ها'!$2:$2,0))/100),0),"---")</f>
        <v>---</v>
      </c>
      <c r="X365" s="50" t="str">
        <f>IFERROR(IF(INDEX('اطلاعات دوره'!A:Z,MATCH(G365,'اطلاعات دوره'!C:C,0),MATCH("گاز",'اطلاعات دوره'!$1:$1,0))="دارد",ROUND((U365+V365)*INDEX('تعرفه ها'!A:Z,MATCH("پیک فصلی گاز",'تعرفه ها'!$B:$B,0),MATCH(F365,'تعرفه ها'!$2:$2,0))/100,0),0),"---")</f>
        <v>---</v>
      </c>
      <c r="Y365" s="50" t="str">
        <f>IFERROR(ROUND(SUM(U365+V365+W365+X365)*INDEX('تعرفه ها'!A:Z,MATCH("مالیات گاز",'تعرفه ها'!$B:$B,0),MATCH(F365,'تعرفه ها'!$2:$2,0))/100,0),"---")</f>
        <v>---</v>
      </c>
      <c r="Z365" s="50" t="str">
        <f t="shared" si="56"/>
        <v>---</v>
      </c>
      <c r="AA365" s="50" t="str">
        <f t="shared" si="60"/>
        <v>---</v>
      </c>
      <c r="AB365" s="50" t="str">
        <f t="shared" si="57"/>
        <v>---</v>
      </c>
      <c r="AC365" s="50" t="str">
        <f t="shared" si="58"/>
        <v>---</v>
      </c>
      <c r="AD365" s="153" t="str">
        <f t="shared" si="59"/>
        <v>---</v>
      </c>
      <c r="AF365" s="155" t="str">
        <f>IFERROR(IF(INDEX(پرداخت!A:AZ,MATCH(A365&amp;" - "&amp;"گاز",پرداخت!$B:$B,0),MATCH(G365,پرداخت!$1:$1,0))="نشده","نشده","شده"),"---")</f>
        <v>---</v>
      </c>
      <c r="AH365" s="144"/>
    </row>
    <row r="366" spans="1:34" ht="34.9" hidden="1" customHeight="1">
      <c r="A366" s="170"/>
      <c r="B366" s="47">
        <f>IFERROR(INDEX('اطلاعات انشعابات شرکتها'!A:BB,MATCH(A366,'اطلاعات انشعابات شرکتها'!A:A,0),MATCH(B$1,'اطلاعات انشعابات شرکتها'!$1:$1,0)),0)</f>
        <v>0</v>
      </c>
      <c r="C366" s="48">
        <f>IFERROR(INDEX('اطلاعات انشعابات شرکتها'!A:BB,MATCH(A366,'اطلاعات انشعابات شرکتها'!A:A,0),MATCH(C$1,'اطلاعات انشعابات شرکتها'!$1:$1,0)),0)</f>
        <v>0</v>
      </c>
      <c r="D366" s="45"/>
      <c r="E366" s="171"/>
      <c r="F366" s="170"/>
      <c r="G366" s="47" t="str">
        <f t="shared" si="51"/>
        <v>/</v>
      </c>
      <c r="H366" s="47">
        <f>IFERROR(INDEX('اطلاعات دوره'!A:Z,MATCH(G366,'اطلاعات دوره'!C:C,0),MATCH(H$1,'اطلاعات دوره'!$1:$1,0)),0)</f>
        <v>0</v>
      </c>
      <c r="I366" s="47">
        <f>IFERROR(INDEX('اطلاعات دوره'!A:Z,MATCH(G366,'اطلاعات دوره'!C:C,0),MATCH(I$1,'اطلاعات دوره'!$1:$1,0)),0)</f>
        <v>0</v>
      </c>
      <c r="J366" s="48">
        <f>IFERROR(INDEX('اطلاعات دوره'!A:Z,MATCH(G366,'اطلاعات دوره'!C:C,0),MATCH(J$1,'اطلاعات دوره'!$1:$1,0)),0)</f>
        <v>0</v>
      </c>
      <c r="K366" s="46"/>
      <c r="L366" s="158" t="str">
        <f>IFERROR(INDEX('اطلاعات دوره'!A:Z,MATCH(G366,'اطلاعات دوره'!C:C,0)-1,MATCH("عنوان",'اطلاعات دوره'!$1:$1,0)),"---")</f>
        <v>---</v>
      </c>
      <c r="M366" s="47" t="str">
        <f t="shared" si="52"/>
        <v>----</v>
      </c>
      <c r="N366" s="48" t="str">
        <f t="shared" si="53"/>
        <v>-/</v>
      </c>
      <c r="O366" s="45"/>
      <c r="P366" s="158">
        <f>IFERROR(INDEX('قرائت کنتور'!A:AZ,MATCH(A366&amp;"-"&amp;"گاز",'قرائت کنتور'!B:B,0),MATCH(L366,'قرائت کنتور'!$1:$1,0)),0)</f>
        <v>0</v>
      </c>
      <c r="Q366" s="47">
        <f>IFERROR(INDEX('قرائت کنتور'!A:AZ,MATCH(A366&amp;"-"&amp;"گاز",'قرائت کنتور'!B:B,0),MATCH(G366,'قرائت کنتور'!$1:$1,0)),0)</f>
        <v>0</v>
      </c>
      <c r="R366" s="47">
        <f t="shared" si="54"/>
        <v>0</v>
      </c>
      <c r="S366" s="45"/>
      <c r="T366" s="155" t="str">
        <f>IFERROR(INDEX('تعرفه ها'!A:Z,MATCH("بهای هر متر مکعب گاز مصرفی",'تعرفه ها'!$B:$B,0),MATCH(F366,'تعرفه ها'!$2:$2,0)),"---")</f>
        <v>---</v>
      </c>
      <c r="U366" s="50" t="str">
        <f t="shared" si="55"/>
        <v>---</v>
      </c>
      <c r="V366" s="50" t="str">
        <f>IFERROR(ROUND(R366*INDEX('تعرفه ها'!A:Z,MATCH("عوارض گاز به ازاء هر متر مکعب",'تعرفه ها'!$B:$B,0),MATCH(F366,'تعرفه ها'!$2:$2,0)),0),"---")</f>
        <v>---</v>
      </c>
      <c r="W366" s="50" t="str">
        <f>IFERROR(ROUND(((U366+V366)*INDEX('تعرفه ها'!A:Z,MATCH("هزینه نگهداری و تعمیرات شبکه گاز",'تعرفه ها'!$B:$B,0),MATCH(F366,'تعرفه ها'!$2:$2,0))/100),0),"---")</f>
        <v>---</v>
      </c>
      <c r="X366" s="50" t="str">
        <f>IFERROR(IF(INDEX('اطلاعات دوره'!A:Z,MATCH(G366,'اطلاعات دوره'!C:C,0),MATCH("گاز",'اطلاعات دوره'!$1:$1,0))="دارد",ROUND((U366+V366)*INDEX('تعرفه ها'!A:Z,MATCH("پیک فصلی گاز",'تعرفه ها'!$B:$B,0),MATCH(F366,'تعرفه ها'!$2:$2,0))/100,0),0),"---")</f>
        <v>---</v>
      </c>
      <c r="Y366" s="50" t="str">
        <f>IFERROR(ROUND(SUM(U366+V366+W366+X366)*INDEX('تعرفه ها'!A:Z,MATCH("مالیات گاز",'تعرفه ها'!$B:$B,0),MATCH(F366,'تعرفه ها'!$2:$2,0))/100,0),"---")</f>
        <v>---</v>
      </c>
      <c r="Z366" s="50" t="str">
        <f t="shared" si="56"/>
        <v>---</v>
      </c>
      <c r="AA366" s="50" t="str">
        <f t="shared" si="60"/>
        <v>---</v>
      </c>
      <c r="AB366" s="50" t="str">
        <f t="shared" si="57"/>
        <v>---</v>
      </c>
      <c r="AC366" s="50" t="str">
        <f t="shared" si="58"/>
        <v>---</v>
      </c>
      <c r="AD366" s="153" t="str">
        <f t="shared" si="59"/>
        <v>---</v>
      </c>
      <c r="AF366" s="155" t="str">
        <f>IFERROR(IF(INDEX(پرداخت!A:AZ,MATCH(A366&amp;" - "&amp;"گاز",پرداخت!$B:$B,0),MATCH(G366,پرداخت!$1:$1,0))="نشده","نشده","شده"),"---")</f>
        <v>---</v>
      </c>
      <c r="AH366" s="144"/>
    </row>
    <row r="367" spans="1:34" ht="34.9" hidden="1" customHeight="1">
      <c r="A367" s="170"/>
      <c r="B367" s="47">
        <f>IFERROR(INDEX('اطلاعات انشعابات شرکتها'!A:BB,MATCH(A367,'اطلاعات انشعابات شرکتها'!A:A,0),MATCH(B$1,'اطلاعات انشعابات شرکتها'!$1:$1,0)),0)</f>
        <v>0</v>
      </c>
      <c r="C367" s="48">
        <f>IFERROR(INDEX('اطلاعات انشعابات شرکتها'!A:BB,MATCH(A367,'اطلاعات انشعابات شرکتها'!A:A,0),MATCH(C$1,'اطلاعات انشعابات شرکتها'!$1:$1,0)),0)</f>
        <v>0</v>
      </c>
      <c r="D367" s="45"/>
      <c r="E367" s="171"/>
      <c r="F367" s="170"/>
      <c r="G367" s="47" t="str">
        <f t="shared" si="51"/>
        <v>/</v>
      </c>
      <c r="H367" s="47">
        <f>IFERROR(INDEX('اطلاعات دوره'!A:Z,MATCH(G367,'اطلاعات دوره'!C:C,0),MATCH(H$1,'اطلاعات دوره'!$1:$1,0)),0)</f>
        <v>0</v>
      </c>
      <c r="I367" s="47">
        <f>IFERROR(INDEX('اطلاعات دوره'!A:Z,MATCH(G367,'اطلاعات دوره'!C:C,0),MATCH(I$1,'اطلاعات دوره'!$1:$1,0)),0)</f>
        <v>0</v>
      </c>
      <c r="J367" s="48">
        <f>IFERROR(INDEX('اطلاعات دوره'!A:Z,MATCH(G367,'اطلاعات دوره'!C:C,0),MATCH(J$1,'اطلاعات دوره'!$1:$1,0)),0)</f>
        <v>0</v>
      </c>
      <c r="K367" s="46"/>
      <c r="L367" s="158" t="str">
        <f>IFERROR(INDEX('اطلاعات دوره'!A:Z,MATCH(G367,'اطلاعات دوره'!C:C,0)-1,MATCH("عنوان",'اطلاعات دوره'!$1:$1,0)),"---")</f>
        <v>---</v>
      </c>
      <c r="M367" s="47" t="str">
        <f t="shared" si="52"/>
        <v>----</v>
      </c>
      <c r="N367" s="48" t="str">
        <f t="shared" si="53"/>
        <v>-/</v>
      </c>
      <c r="O367" s="45"/>
      <c r="P367" s="158">
        <f>IFERROR(INDEX('قرائت کنتور'!A:AZ,MATCH(A367&amp;"-"&amp;"گاز",'قرائت کنتور'!B:B,0),MATCH(L367,'قرائت کنتور'!$1:$1,0)),0)</f>
        <v>0</v>
      </c>
      <c r="Q367" s="47">
        <f>IFERROR(INDEX('قرائت کنتور'!A:AZ,MATCH(A367&amp;"-"&amp;"گاز",'قرائت کنتور'!B:B,0),MATCH(G367,'قرائت کنتور'!$1:$1,0)),0)</f>
        <v>0</v>
      </c>
      <c r="R367" s="47">
        <f t="shared" si="54"/>
        <v>0</v>
      </c>
      <c r="S367" s="45"/>
      <c r="T367" s="155" t="str">
        <f>IFERROR(INDEX('تعرفه ها'!A:Z,MATCH("بهای هر متر مکعب گاز مصرفی",'تعرفه ها'!$B:$B,0),MATCH(F367,'تعرفه ها'!$2:$2,0)),"---")</f>
        <v>---</v>
      </c>
      <c r="U367" s="50" t="str">
        <f t="shared" si="55"/>
        <v>---</v>
      </c>
      <c r="V367" s="50" t="str">
        <f>IFERROR(ROUND(R367*INDEX('تعرفه ها'!A:Z,MATCH("عوارض گاز به ازاء هر متر مکعب",'تعرفه ها'!$B:$B,0),MATCH(F367,'تعرفه ها'!$2:$2,0)),0),"---")</f>
        <v>---</v>
      </c>
      <c r="W367" s="50" t="str">
        <f>IFERROR(ROUND(((U367+V367)*INDEX('تعرفه ها'!A:Z,MATCH("هزینه نگهداری و تعمیرات شبکه گاز",'تعرفه ها'!$B:$B,0),MATCH(F367,'تعرفه ها'!$2:$2,0))/100),0),"---")</f>
        <v>---</v>
      </c>
      <c r="X367" s="50" t="str">
        <f>IFERROR(IF(INDEX('اطلاعات دوره'!A:Z,MATCH(G367,'اطلاعات دوره'!C:C,0),MATCH("گاز",'اطلاعات دوره'!$1:$1,0))="دارد",ROUND((U367+V367)*INDEX('تعرفه ها'!A:Z,MATCH("پیک فصلی گاز",'تعرفه ها'!$B:$B,0),MATCH(F367,'تعرفه ها'!$2:$2,0))/100,0),0),"---")</f>
        <v>---</v>
      </c>
      <c r="Y367" s="50" t="str">
        <f>IFERROR(ROUND(SUM(U367+V367+W367+X367)*INDEX('تعرفه ها'!A:Z,MATCH("مالیات گاز",'تعرفه ها'!$B:$B,0),MATCH(F367,'تعرفه ها'!$2:$2,0))/100,0),"---")</f>
        <v>---</v>
      </c>
      <c r="Z367" s="50" t="str">
        <f t="shared" si="56"/>
        <v>---</v>
      </c>
      <c r="AA367" s="50" t="str">
        <f t="shared" si="60"/>
        <v>---</v>
      </c>
      <c r="AB367" s="50" t="str">
        <f t="shared" si="57"/>
        <v>---</v>
      </c>
      <c r="AC367" s="50" t="str">
        <f t="shared" si="58"/>
        <v>---</v>
      </c>
      <c r="AD367" s="153" t="str">
        <f t="shared" si="59"/>
        <v>---</v>
      </c>
      <c r="AF367" s="155" t="str">
        <f>IFERROR(IF(INDEX(پرداخت!A:AZ,MATCH(A367&amp;" - "&amp;"گاز",پرداخت!$B:$B,0),MATCH(G367,پرداخت!$1:$1,0))="نشده","نشده","شده"),"---")</f>
        <v>---</v>
      </c>
      <c r="AH367" s="144"/>
    </row>
    <row r="368" spans="1:34" ht="34.9" hidden="1" customHeight="1">
      <c r="A368" s="170"/>
      <c r="B368" s="47">
        <f>IFERROR(INDEX('اطلاعات انشعابات شرکتها'!A:BB,MATCH(A368,'اطلاعات انشعابات شرکتها'!A:A,0),MATCH(B$1,'اطلاعات انشعابات شرکتها'!$1:$1,0)),0)</f>
        <v>0</v>
      </c>
      <c r="C368" s="48">
        <f>IFERROR(INDEX('اطلاعات انشعابات شرکتها'!A:BB,MATCH(A368,'اطلاعات انشعابات شرکتها'!A:A,0),MATCH(C$1,'اطلاعات انشعابات شرکتها'!$1:$1,0)),0)</f>
        <v>0</v>
      </c>
      <c r="D368" s="45"/>
      <c r="E368" s="171"/>
      <c r="F368" s="170"/>
      <c r="G368" s="47" t="str">
        <f t="shared" si="51"/>
        <v>/</v>
      </c>
      <c r="H368" s="47">
        <f>IFERROR(INDEX('اطلاعات دوره'!A:Z,MATCH(G368,'اطلاعات دوره'!C:C,0),MATCH(H$1,'اطلاعات دوره'!$1:$1,0)),0)</f>
        <v>0</v>
      </c>
      <c r="I368" s="47">
        <f>IFERROR(INDEX('اطلاعات دوره'!A:Z,MATCH(G368,'اطلاعات دوره'!C:C,0),MATCH(I$1,'اطلاعات دوره'!$1:$1,0)),0)</f>
        <v>0</v>
      </c>
      <c r="J368" s="48">
        <f>IFERROR(INDEX('اطلاعات دوره'!A:Z,MATCH(G368,'اطلاعات دوره'!C:C,0),MATCH(J$1,'اطلاعات دوره'!$1:$1,0)),0)</f>
        <v>0</v>
      </c>
      <c r="K368" s="46"/>
      <c r="L368" s="158" t="str">
        <f>IFERROR(INDEX('اطلاعات دوره'!A:Z,MATCH(G368,'اطلاعات دوره'!C:C,0)-1,MATCH("عنوان",'اطلاعات دوره'!$1:$1,0)),"---")</f>
        <v>---</v>
      </c>
      <c r="M368" s="47" t="str">
        <f t="shared" si="52"/>
        <v>----</v>
      </c>
      <c r="N368" s="48" t="str">
        <f t="shared" si="53"/>
        <v>-/</v>
      </c>
      <c r="O368" s="45"/>
      <c r="P368" s="158">
        <f>IFERROR(INDEX('قرائت کنتور'!A:AZ,MATCH(A368&amp;"-"&amp;"گاز",'قرائت کنتور'!B:B,0),MATCH(L368,'قرائت کنتور'!$1:$1,0)),0)</f>
        <v>0</v>
      </c>
      <c r="Q368" s="47">
        <f>IFERROR(INDEX('قرائت کنتور'!A:AZ,MATCH(A368&amp;"-"&amp;"گاز",'قرائت کنتور'!B:B,0),MATCH(G368,'قرائت کنتور'!$1:$1,0)),0)</f>
        <v>0</v>
      </c>
      <c r="R368" s="47">
        <f t="shared" si="54"/>
        <v>0</v>
      </c>
      <c r="S368" s="45"/>
      <c r="T368" s="155" t="str">
        <f>IFERROR(INDEX('تعرفه ها'!A:Z,MATCH("بهای هر متر مکعب گاز مصرفی",'تعرفه ها'!$B:$B,0),MATCH(F368,'تعرفه ها'!$2:$2,0)),"---")</f>
        <v>---</v>
      </c>
      <c r="U368" s="50" t="str">
        <f t="shared" si="55"/>
        <v>---</v>
      </c>
      <c r="V368" s="50" t="str">
        <f>IFERROR(ROUND(R368*INDEX('تعرفه ها'!A:Z,MATCH("عوارض گاز به ازاء هر متر مکعب",'تعرفه ها'!$B:$B,0),MATCH(F368,'تعرفه ها'!$2:$2,0)),0),"---")</f>
        <v>---</v>
      </c>
      <c r="W368" s="50" t="str">
        <f>IFERROR(ROUND(((U368+V368)*INDEX('تعرفه ها'!A:Z,MATCH("هزینه نگهداری و تعمیرات شبکه گاز",'تعرفه ها'!$B:$B,0),MATCH(F368,'تعرفه ها'!$2:$2,0))/100),0),"---")</f>
        <v>---</v>
      </c>
      <c r="X368" s="50" t="str">
        <f>IFERROR(IF(INDEX('اطلاعات دوره'!A:Z,MATCH(G368,'اطلاعات دوره'!C:C,0),MATCH("گاز",'اطلاعات دوره'!$1:$1,0))="دارد",ROUND((U368+V368)*INDEX('تعرفه ها'!A:Z,MATCH("پیک فصلی گاز",'تعرفه ها'!$B:$B,0),MATCH(F368,'تعرفه ها'!$2:$2,0))/100,0),0),"---")</f>
        <v>---</v>
      </c>
      <c r="Y368" s="50" t="str">
        <f>IFERROR(ROUND(SUM(U368+V368+W368+X368)*INDEX('تعرفه ها'!A:Z,MATCH("مالیات گاز",'تعرفه ها'!$B:$B,0),MATCH(F368,'تعرفه ها'!$2:$2,0))/100,0),"---")</f>
        <v>---</v>
      </c>
      <c r="Z368" s="50" t="str">
        <f t="shared" si="56"/>
        <v>---</v>
      </c>
      <c r="AA368" s="50" t="str">
        <f t="shared" si="60"/>
        <v>---</v>
      </c>
      <c r="AB368" s="50" t="str">
        <f t="shared" si="57"/>
        <v>---</v>
      </c>
      <c r="AC368" s="50" t="str">
        <f t="shared" si="58"/>
        <v>---</v>
      </c>
      <c r="AD368" s="153" t="str">
        <f t="shared" si="59"/>
        <v>---</v>
      </c>
      <c r="AF368" s="155" t="str">
        <f>IFERROR(IF(INDEX(پرداخت!A:AZ,MATCH(A368&amp;" - "&amp;"گاز",پرداخت!$B:$B,0),MATCH(G368,پرداخت!$1:$1,0))="نشده","نشده","شده"),"---")</f>
        <v>---</v>
      </c>
      <c r="AH368" s="144"/>
    </row>
    <row r="369" spans="1:34" ht="34.9" hidden="1" customHeight="1">
      <c r="A369" s="170"/>
      <c r="B369" s="47">
        <f>IFERROR(INDEX('اطلاعات انشعابات شرکتها'!A:BB,MATCH(A369,'اطلاعات انشعابات شرکتها'!A:A,0),MATCH(B$1,'اطلاعات انشعابات شرکتها'!$1:$1,0)),0)</f>
        <v>0</v>
      </c>
      <c r="C369" s="48">
        <f>IFERROR(INDEX('اطلاعات انشعابات شرکتها'!A:BB,MATCH(A369,'اطلاعات انشعابات شرکتها'!A:A,0),MATCH(C$1,'اطلاعات انشعابات شرکتها'!$1:$1,0)),0)</f>
        <v>0</v>
      </c>
      <c r="D369" s="45"/>
      <c r="E369" s="171"/>
      <c r="F369" s="170"/>
      <c r="G369" s="47" t="str">
        <f t="shared" si="51"/>
        <v>/</v>
      </c>
      <c r="H369" s="47">
        <f>IFERROR(INDEX('اطلاعات دوره'!A:Z,MATCH(G369,'اطلاعات دوره'!C:C,0),MATCH(H$1,'اطلاعات دوره'!$1:$1,0)),0)</f>
        <v>0</v>
      </c>
      <c r="I369" s="47">
        <f>IFERROR(INDEX('اطلاعات دوره'!A:Z,MATCH(G369,'اطلاعات دوره'!C:C,0),MATCH(I$1,'اطلاعات دوره'!$1:$1,0)),0)</f>
        <v>0</v>
      </c>
      <c r="J369" s="48">
        <f>IFERROR(INDEX('اطلاعات دوره'!A:Z,MATCH(G369,'اطلاعات دوره'!C:C,0),MATCH(J$1,'اطلاعات دوره'!$1:$1,0)),0)</f>
        <v>0</v>
      </c>
      <c r="K369" s="46"/>
      <c r="L369" s="158" t="str">
        <f>IFERROR(INDEX('اطلاعات دوره'!A:Z,MATCH(G369,'اطلاعات دوره'!C:C,0)-1,MATCH("عنوان",'اطلاعات دوره'!$1:$1,0)),"---")</f>
        <v>---</v>
      </c>
      <c r="M369" s="47" t="str">
        <f t="shared" si="52"/>
        <v>----</v>
      </c>
      <c r="N369" s="48" t="str">
        <f t="shared" si="53"/>
        <v>-/</v>
      </c>
      <c r="O369" s="45"/>
      <c r="P369" s="158">
        <f>IFERROR(INDEX('قرائت کنتور'!A:AZ,MATCH(A369&amp;"-"&amp;"گاز",'قرائت کنتور'!B:B,0),MATCH(L369,'قرائت کنتور'!$1:$1,0)),0)</f>
        <v>0</v>
      </c>
      <c r="Q369" s="47">
        <f>IFERROR(INDEX('قرائت کنتور'!A:AZ,MATCH(A369&amp;"-"&amp;"گاز",'قرائت کنتور'!B:B,0),MATCH(G369,'قرائت کنتور'!$1:$1,0)),0)</f>
        <v>0</v>
      </c>
      <c r="R369" s="47">
        <f t="shared" si="54"/>
        <v>0</v>
      </c>
      <c r="S369" s="45"/>
      <c r="T369" s="155" t="str">
        <f>IFERROR(INDEX('تعرفه ها'!A:Z,MATCH("بهای هر متر مکعب گاز مصرفی",'تعرفه ها'!$B:$B,0),MATCH(F369,'تعرفه ها'!$2:$2,0)),"---")</f>
        <v>---</v>
      </c>
      <c r="U369" s="50" t="str">
        <f t="shared" si="55"/>
        <v>---</v>
      </c>
      <c r="V369" s="50" t="str">
        <f>IFERROR(ROUND(R369*INDEX('تعرفه ها'!A:Z,MATCH("عوارض گاز به ازاء هر متر مکعب",'تعرفه ها'!$B:$B,0),MATCH(F369,'تعرفه ها'!$2:$2,0)),0),"---")</f>
        <v>---</v>
      </c>
      <c r="W369" s="50" t="str">
        <f>IFERROR(ROUND(((U369+V369)*INDEX('تعرفه ها'!A:Z,MATCH("هزینه نگهداری و تعمیرات شبکه گاز",'تعرفه ها'!$B:$B,0),MATCH(F369,'تعرفه ها'!$2:$2,0))/100),0),"---")</f>
        <v>---</v>
      </c>
      <c r="X369" s="50" t="str">
        <f>IFERROR(IF(INDEX('اطلاعات دوره'!A:Z,MATCH(G369,'اطلاعات دوره'!C:C,0),MATCH("گاز",'اطلاعات دوره'!$1:$1,0))="دارد",ROUND((U369+V369)*INDEX('تعرفه ها'!A:Z,MATCH("پیک فصلی گاز",'تعرفه ها'!$B:$B,0),MATCH(F369,'تعرفه ها'!$2:$2,0))/100,0),0),"---")</f>
        <v>---</v>
      </c>
      <c r="Y369" s="50" t="str">
        <f>IFERROR(ROUND(SUM(U369+V369+W369+X369)*INDEX('تعرفه ها'!A:Z,MATCH("مالیات گاز",'تعرفه ها'!$B:$B,0),MATCH(F369,'تعرفه ها'!$2:$2,0))/100,0),"---")</f>
        <v>---</v>
      </c>
      <c r="Z369" s="50" t="str">
        <f t="shared" si="56"/>
        <v>---</v>
      </c>
      <c r="AA369" s="50" t="str">
        <f t="shared" si="60"/>
        <v>---</v>
      </c>
      <c r="AB369" s="50" t="str">
        <f t="shared" si="57"/>
        <v>---</v>
      </c>
      <c r="AC369" s="50" t="str">
        <f t="shared" si="58"/>
        <v>---</v>
      </c>
      <c r="AD369" s="153" t="str">
        <f t="shared" si="59"/>
        <v>---</v>
      </c>
      <c r="AF369" s="155" t="str">
        <f>IFERROR(IF(INDEX(پرداخت!A:AZ,MATCH(A369&amp;" - "&amp;"گاز",پرداخت!$B:$B,0),MATCH(G369,پرداخت!$1:$1,0))="نشده","نشده","شده"),"---")</f>
        <v>---</v>
      </c>
      <c r="AH369" s="144"/>
    </row>
    <row r="370" spans="1:34" ht="34.9" hidden="1" customHeight="1">
      <c r="A370" s="170"/>
      <c r="B370" s="47">
        <f>IFERROR(INDEX('اطلاعات انشعابات شرکتها'!A:BB,MATCH(A370,'اطلاعات انشعابات شرکتها'!A:A,0),MATCH(B$1,'اطلاعات انشعابات شرکتها'!$1:$1,0)),0)</f>
        <v>0</v>
      </c>
      <c r="C370" s="48">
        <f>IFERROR(INDEX('اطلاعات انشعابات شرکتها'!A:BB,MATCH(A370,'اطلاعات انشعابات شرکتها'!A:A,0),MATCH(C$1,'اطلاعات انشعابات شرکتها'!$1:$1,0)),0)</f>
        <v>0</v>
      </c>
      <c r="D370" s="45"/>
      <c r="E370" s="171"/>
      <c r="F370" s="170"/>
      <c r="G370" s="47" t="str">
        <f t="shared" si="51"/>
        <v>/</v>
      </c>
      <c r="H370" s="47">
        <f>IFERROR(INDEX('اطلاعات دوره'!A:Z,MATCH(G370,'اطلاعات دوره'!C:C,0),MATCH(H$1,'اطلاعات دوره'!$1:$1,0)),0)</f>
        <v>0</v>
      </c>
      <c r="I370" s="47">
        <f>IFERROR(INDEX('اطلاعات دوره'!A:Z,MATCH(G370,'اطلاعات دوره'!C:C,0),MATCH(I$1,'اطلاعات دوره'!$1:$1,0)),0)</f>
        <v>0</v>
      </c>
      <c r="J370" s="48">
        <f>IFERROR(INDEX('اطلاعات دوره'!A:Z,MATCH(G370,'اطلاعات دوره'!C:C,0),MATCH(J$1,'اطلاعات دوره'!$1:$1,0)),0)</f>
        <v>0</v>
      </c>
      <c r="K370" s="46"/>
      <c r="L370" s="158" t="str">
        <f>IFERROR(INDEX('اطلاعات دوره'!A:Z,MATCH(G370,'اطلاعات دوره'!C:C,0)-1,MATCH("عنوان",'اطلاعات دوره'!$1:$1,0)),"---")</f>
        <v>---</v>
      </c>
      <c r="M370" s="47" t="str">
        <f t="shared" si="52"/>
        <v>----</v>
      </c>
      <c r="N370" s="48" t="str">
        <f t="shared" si="53"/>
        <v>-/</v>
      </c>
      <c r="O370" s="45"/>
      <c r="P370" s="158">
        <f>IFERROR(INDEX('قرائت کنتور'!A:AZ,MATCH(A370&amp;"-"&amp;"گاز",'قرائت کنتور'!B:B,0),MATCH(L370,'قرائت کنتور'!$1:$1,0)),0)</f>
        <v>0</v>
      </c>
      <c r="Q370" s="47">
        <f>IFERROR(INDEX('قرائت کنتور'!A:AZ,MATCH(A370&amp;"-"&amp;"گاز",'قرائت کنتور'!B:B,0),MATCH(G370,'قرائت کنتور'!$1:$1,0)),0)</f>
        <v>0</v>
      </c>
      <c r="R370" s="47">
        <f t="shared" si="54"/>
        <v>0</v>
      </c>
      <c r="S370" s="45"/>
      <c r="T370" s="155" t="str">
        <f>IFERROR(INDEX('تعرفه ها'!A:Z,MATCH("بهای هر متر مکعب گاز مصرفی",'تعرفه ها'!$B:$B,0),MATCH(F370,'تعرفه ها'!$2:$2,0)),"---")</f>
        <v>---</v>
      </c>
      <c r="U370" s="50" t="str">
        <f t="shared" si="55"/>
        <v>---</v>
      </c>
      <c r="V370" s="50" t="str">
        <f>IFERROR(ROUND(R370*INDEX('تعرفه ها'!A:Z,MATCH("عوارض گاز به ازاء هر متر مکعب",'تعرفه ها'!$B:$B,0),MATCH(F370,'تعرفه ها'!$2:$2,0)),0),"---")</f>
        <v>---</v>
      </c>
      <c r="W370" s="50" t="str">
        <f>IFERROR(ROUND(((U370+V370)*INDEX('تعرفه ها'!A:Z,MATCH("هزینه نگهداری و تعمیرات شبکه گاز",'تعرفه ها'!$B:$B,0),MATCH(F370,'تعرفه ها'!$2:$2,0))/100),0),"---")</f>
        <v>---</v>
      </c>
      <c r="X370" s="50" t="str">
        <f>IFERROR(IF(INDEX('اطلاعات دوره'!A:Z,MATCH(G370,'اطلاعات دوره'!C:C,0),MATCH("گاز",'اطلاعات دوره'!$1:$1,0))="دارد",ROUND((U370+V370)*INDEX('تعرفه ها'!A:Z,MATCH("پیک فصلی گاز",'تعرفه ها'!$B:$B,0),MATCH(F370,'تعرفه ها'!$2:$2,0))/100,0),0),"---")</f>
        <v>---</v>
      </c>
      <c r="Y370" s="50" t="str">
        <f>IFERROR(ROUND(SUM(U370+V370+W370+X370)*INDEX('تعرفه ها'!A:Z,MATCH("مالیات گاز",'تعرفه ها'!$B:$B,0),MATCH(F370,'تعرفه ها'!$2:$2,0))/100,0),"---")</f>
        <v>---</v>
      </c>
      <c r="Z370" s="50" t="str">
        <f t="shared" si="56"/>
        <v>---</v>
      </c>
      <c r="AA370" s="50" t="str">
        <f t="shared" si="60"/>
        <v>---</v>
      </c>
      <c r="AB370" s="50" t="str">
        <f t="shared" si="57"/>
        <v>---</v>
      </c>
      <c r="AC370" s="50" t="str">
        <f t="shared" si="58"/>
        <v>---</v>
      </c>
      <c r="AD370" s="153" t="str">
        <f t="shared" si="59"/>
        <v>---</v>
      </c>
      <c r="AF370" s="155" t="str">
        <f>IFERROR(IF(INDEX(پرداخت!A:AZ,MATCH(A370&amp;" - "&amp;"گاز",پرداخت!$B:$B,0),MATCH(G370,پرداخت!$1:$1,0))="نشده","نشده","شده"),"---")</f>
        <v>---</v>
      </c>
      <c r="AH370" s="144"/>
    </row>
    <row r="371" spans="1:34" ht="34.9" hidden="1" customHeight="1">
      <c r="A371" s="170"/>
      <c r="B371" s="47">
        <f>IFERROR(INDEX('اطلاعات انشعابات شرکتها'!A:BB,MATCH(A371,'اطلاعات انشعابات شرکتها'!A:A,0),MATCH(B$1,'اطلاعات انشعابات شرکتها'!$1:$1,0)),0)</f>
        <v>0</v>
      </c>
      <c r="C371" s="48">
        <f>IFERROR(INDEX('اطلاعات انشعابات شرکتها'!A:BB,MATCH(A371,'اطلاعات انشعابات شرکتها'!A:A,0),MATCH(C$1,'اطلاعات انشعابات شرکتها'!$1:$1,0)),0)</f>
        <v>0</v>
      </c>
      <c r="D371" s="45"/>
      <c r="E371" s="171"/>
      <c r="F371" s="170"/>
      <c r="G371" s="47" t="str">
        <f t="shared" si="51"/>
        <v>/</v>
      </c>
      <c r="H371" s="47">
        <f>IFERROR(INDEX('اطلاعات دوره'!A:Z,MATCH(G371,'اطلاعات دوره'!C:C,0),MATCH(H$1,'اطلاعات دوره'!$1:$1,0)),0)</f>
        <v>0</v>
      </c>
      <c r="I371" s="47">
        <f>IFERROR(INDEX('اطلاعات دوره'!A:Z,MATCH(G371,'اطلاعات دوره'!C:C,0),MATCH(I$1,'اطلاعات دوره'!$1:$1,0)),0)</f>
        <v>0</v>
      </c>
      <c r="J371" s="48">
        <f>IFERROR(INDEX('اطلاعات دوره'!A:Z,MATCH(G371,'اطلاعات دوره'!C:C,0),MATCH(J$1,'اطلاعات دوره'!$1:$1,0)),0)</f>
        <v>0</v>
      </c>
      <c r="K371" s="46"/>
      <c r="L371" s="158" t="str">
        <f>IFERROR(INDEX('اطلاعات دوره'!A:Z,MATCH(G371,'اطلاعات دوره'!C:C,0)-1,MATCH("عنوان",'اطلاعات دوره'!$1:$1,0)),"---")</f>
        <v>---</v>
      </c>
      <c r="M371" s="47" t="str">
        <f t="shared" si="52"/>
        <v>----</v>
      </c>
      <c r="N371" s="48" t="str">
        <f t="shared" si="53"/>
        <v>-/</v>
      </c>
      <c r="O371" s="45"/>
      <c r="P371" s="158">
        <f>IFERROR(INDEX('قرائت کنتور'!A:AZ,MATCH(A371&amp;"-"&amp;"گاز",'قرائت کنتور'!B:B,0),MATCH(L371,'قرائت کنتور'!$1:$1,0)),0)</f>
        <v>0</v>
      </c>
      <c r="Q371" s="47">
        <f>IFERROR(INDEX('قرائت کنتور'!A:AZ,MATCH(A371&amp;"-"&amp;"گاز",'قرائت کنتور'!B:B,0),MATCH(G371,'قرائت کنتور'!$1:$1,0)),0)</f>
        <v>0</v>
      </c>
      <c r="R371" s="47">
        <f t="shared" si="54"/>
        <v>0</v>
      </c>
      <c r="S371" s="45"/>
      <c r="T371" s="155" t="str">
        <f>IFERROR(INDEX('تعرفه ها'!A:Z,MATCH("بهای هر متر مکعب گاز مصرفی",'تعرفه ها'!$B:$B,0),MATCH(F371,'تعرفه ها'!$2:$2,0)),"---")</f>
        <v>---</v>
      </c>
      <c r="U371" s="50" t="str">
        <f t="shared" si="55"/>
        <v>---</v>
      </c>
      <c r="V371" s="50" t="str">
        <f>IFERROR(ROUND(R371*INDEX('تعرفه ها'!A:Z,MATCH("عوارض گاز به ازاء هر متر مکعب",'تعرفه ها'!$B:$B,0),MATCH(F371,'تعرفه ها'!$2:$2,0)),0),"---")</f>
        <v>---</v>
      </c>
      <c r="W371" s="50" t="str">
        <f>IFERROR(ROUND(((U371+V371)*INDEX('تعرفه ها'!A:Z,MATCH("هزینه نگهداری و تعمیرات شبکه گاز",'تعرفه ها'!$B:$B,0),MATCH(F371,'تعرفه ها'!$2:$2,0))/100),0),"---")</f>
        <v>---</v>
      </c>
      <c r="X371" s="50" t="str">
        <f>IFERROR(IF(INDEX('اطلاعات دوره'!A:Z,MATCH(G371,'اطلاعات دوره'!C:C,0),MATCH("گاز",'اطلاعات دوره'!$1:$1,0))="دارد",ROUND((U371+V371)*INDEX('تعرفه ها'!A:Z,MATCH("پیک فصلی گاز",'تعرفه ها'!$B:$B,0),MATCH(F371,'تعرفه ها'!$2:$2,0))/100,0),0),"---")</f>
        <v>---</v>
      </c>
      <c r="Y371" s="50" t="str">
        <f>IFERROR(ROUND(SUM(U371+V371+W371+X371)*INDEX('تعرفه ها'!A:Z,MATCH("مالیات گاز",'تعرفه ها'!$B:$B,0),MATCH(F371,'تعرفه ها'!$2:$2,0))/100,0),"---")</f>
        <v>---</v>
      </c>
      <c r="Z371" s="50" t="str">
        <f t="shared" si="56"/>
        <v>---</v>
      </c>
      <c r="AA371" s="50" t="str">
        <f t="shared" si="60"/>
        <v>---</v>
      </c>
      <c r="AB371" s="50" t="str">
        <f t="shared" si="57"/>
        <v>---</v>
      </c>
      <c r="AC371" s="50" t="str">
        <f t="shared" si="58"/>
        <v>---</v>
      </c>
      <c r="AD371" s="153" t="str">
        <f t="shared" si="59"/>
        <v>---</v>
      </c>
      <c r="AF371" s="155" t="str">
        <f>IFERROR(IF(INDEX(پرداخت!A:AZ,MATCH(A371&amp;" - "&amp;"گاز",پرداخت!$B:$B,0),MATCH(G371,پرداخت!$1:$1,0))="نشده","نشده","شده"),"---")</f>
        <v>---</v>
      </c>
      <c r="AH371" s="144"/>
    </row>
    <row r="372" spans="1:34" ht="34.9" hidden="1" customHeight="1">
      <c r="A372" s="170"/>
      <c r="B372" s="47">
        <f>IFERROR(INDEX('اطلاعات انشعابات شرکتها'!A:BB,MATCH(A372,'اطلاعات انشعابات شرکتها'!A:A,0),MATCH(B$1,'اطلاعات انشعابات شرکتها'!$1:$1,0)),0)</f>
        <v>0</v>
      </c>
      <c r="C372" s="48">
        <f>IFERROR(INDEX('اطلاعات انشعابات شرکتها'!A:BB,MATCH(A372,'اطلاعات انشعابات شرکتها'!A:A,0),MATCH(C$1,'اطلاعات انشعابات شرکتها'!$1:$1,0)),0)</f>
        <v>0</v>
      </c>
      <c r="D372" s="45"/>
      <c r="E372" s="171"/>
      <c r="F372" s="170"/>
      <c r="G372" s="47" t="str">
        <f t="shared" si="51"/>
        <v>/</v>
      </c>
      <c r="H372" s="47">
        <f>IFERROR(INDEX('اطلاعات دوره'!A:Z,MATCH(G372,'اطلاعات دوره'!C:C,0),MATCH(H$1,'اطلاعات دوره'!$1:$1,0)),0)</f>
        <v>0</v>
      </c>
      <c r="I372" s="47">
        <f>IFERROR(INDEX('اطلاعات دوره'!A:Z,MATCH(G372,'اطلاعات دوره'!C:C,0),MATCH(I$1,'اطلاعات دوره'!$1:$1,0)),0)</f>
        <v>0</v>
      </c>
      <c r="J372" s="48">
        <f>IFERROR(INDEX('اطلاعات دوره'!A:Z,MATCH(G372,'اطلاعات دوره'!C:C,0),MATCH(J$1,'اطلاعات دوره'!$1:$1,0)),0)</f>
        <v>0</v>
      </c>
      <c r="K372" s="46"/>
      <c r="L372" s="158" t="str">
        <f>IFERROR(INDEX('اطلاعات دوره'!A:Z,MATCH(G372,'اطلاعات دوره'!C:C,0)-1,MATCH("عنوان",'اطلاعات دوره'!$1:$1,0)),"---")</f>
        <v>---</v>
      </c>
      <c r="M372" s="47" t="str">
        <f t="shared" si="52"/>
        <v>----</v>
      </c>
      <c r="N372" s="48" t="str">
        <f t="shared" si="53"/>
        <v>-/</v>
      </c>
      <c r="O372" s="45"/>
      <c r="P372" s="158">
        <f>IFERROR(INDEX('قرائت کنتور'!A:AZ,MATCH(A372&amp;"-"&amp;"گاز",'قرائت کنتور'!B:B,0),MATCH(L372,'قرائت کنتور'!$1:$1,0)),0)</f>
        <v>0</v>
      </c>
      <c r="Q372" s="47">
        <f>IFERROR(INDEX('قرائت کنتور'!A:AZ,MATCH(A372&amp;"-"&amp;"گاز",'قرائت کنتور'!B:B,0),MATCH(G372,'قرائت کنتور'!$1:$1,0)),0)</f>
        <v>0</v>
      </c>
      <c r="R372" s="47">
        <f t="shared" si="54"/>
        <v>0</v>
      </c>
      <c r="S372" s="45"/>
      <c r="T372" s="155" t="str">
        <f>IFERROR(INDEX('تعرفه ها'!A:Z,MATCH("بهای هر متر مکعب گاز مصرفی",'تعرفه ها'!$B:$B,0),MATCH(F372,'تعرفه ها'!$2:$2,0)),"---")</f>
        <v>---</v>
      </c>
      <c r="U372" s="50" t="str">
        <f t="shared" si="55"/>
        <v>---</v>
      </c>
      <c r="V372" s="50" t="str">
        <f>IFERROR(ROUND(R372*INDEX('تعرفه ها'!A:Z,MATCH("عوارض گاز به ازاء هر متر مکعب",'تعرفه ها'!$B:$B,0),MATCH(F372,'تعرفه ها'!$2:$2,0)),0),"---")</f>
        <v>---</v>
      </c>
      <c r="W372" s="50" t="str">
        <f>IFERROR(ROUND(((U372+V372)*INDEX('تعرفه ها'!A:Z,MATCH("هزینه نگهداری و تعمیرات شبکه گاز",'تعرفه ها'!$B:$B,0),MATCH(F372,'تعرفه ها'!$2:$2,0))/100),0),"---")</f>
        <v>---</v>
      </c>
      <c r="X372" s="50" t="str">
        <f>IFERROR(IF(INDEX('اطلاعات دوره'!A:Z,MATCH(G372,'اطلاعات دوره'!C:C,0),MATCH("گاز",'اطلاعات دوره'!$1:$1,0))="دارد",ROUND((U372+V372)*INDEX('تعرفه ها'!A:Z,MATCH("پیک فصلی گاز",'تعرفه ها'!$B:$B,0),MATCH(F372,'تعرفه ها'!$2:$2,0))/100,0),0),"---")</f>
        <v>---</v>
      </c>
      <c r="Y372" s="50" t="str">
        <f>IFERROR(ROUND(SUM(U372+V372+W372+X372)*INDEX('تعرفه ها'!A:Z,MATCH("مالیات گاز",'تعرفه ها'!$B:$B,0),MATCH(F372,'تعرفه ها'!$2:$2,0))/100,0),"---")</f>
        <v>---</v>
      </c>
      <c r="Z372" s="50" t="str">
        <f t="shared" si="56"/>
        <v>---</v>
      </c>
      <c r="AA372" s="50" t="str">
        <f t="shared" si="60"/>
        <v>---</v>
      </c>
      <c r="AB372" s="50" t="str">
        <f t="shared" si="57"/>
        <v>---</v>
      </c>
      <c r="AC372" s="50" t="str">
        <f t="shared" si="58"/>
        <v>---</v>
      </c>
      <c r="AD372" s="153" t="str">
        <f t="shared" si="59"/>
        <v>---</v>
      </c>
      <c r="AF372" s="155" t="str">
        <f>IFERROR(IF(INDEX(پرداخت!A:AZ,MATCH(A372&amp;" - "&amp;"گاز",پرداخت!$B:$B,0),MATCH(G372,پرداخت!$1:$1,0))="نشده","نشده","شده"),"---")</f>
        <v>---</v>
      </c>
      <c r="AH372" s="144"/>
    </row>
    <row r="373" spans="1:34" ht="34.9" hidden="1" customHeight="1">
      <c r="A373" s="170"/>
      <c r="B373" s="47">
        <f>IFERROR(INDEX('اطلاعات انشعابات شرکتها'!A:BB,MATCH(A373,'اطلاعات انشعابات شرکتها'!A:A,0),MATCH(B$1,'اطلاعات انشعابات شرکتها'!$1:$1,0)),0)</f>
        <v>0</v>
      </c>
      <c r="C373" s="48">
        <f>IFERROR(INDEX('اطلاعات انشعابات شرکتها'!A:BB,MATCH(A373,'اطلاعات انشعابات شرکتها'!A:A,0),MATCH(C$1,'اطلاعات انشعابات شرکتها'!$1:$1,0)),0)</f>
        <v>0</v>
      </c>
      <c r="D373" s="45"/>
      <c r="E373" s="171"/>
      <c r="F373" s="170"/>
      <c r="G373" s="47" t="str">
        <f t="shared" si="51"/>
        <v>/</v>
      </c>
      <c r="H373" s="47">
        <f>IFERROR(INDEX('اطلاعات دوره'!A:Z,MATCH(G373,'اطلاعات دوره'!C:C,0),MATCH(H$1,'اطلاعات دوره'!$1:$1,0)),0)</f>
        <v>0</v>
      </c>
      <c r="I373" s="47">
        <f>IFERROR(INDEX('اطلاعات دوره'!A:Z,MATCH(G373,'اطلاعات دوره'!C:C,0),MATCH(I$1,'اطلاعات دوره'!$1:$1,0)),0)</f>
        <v>0</v>
      </c>
      <c r="J373" s="48">
        <f>IFERROR(INDEX('اطلاعات دوره'!A:Z,MATCH(G373,'اطلاعات دوره'!C:C,0),MATCH(J$1,'اطلاعات دوره'!$1:$1,0)),0)</f>
        <v>0</v>
      </c>
      <c r="K373" s="46"/>
      <c r="L373" s="158" t="str">
        <f>IFERROR(INDEX('اطلاعات دوره'!A:Z,MATCH(G373,'اطلاعات دوره'!C:C,0)-1,MATCH("عنوان",'اطلاعات دوره'!$1:$1,0)),"---")</f>
        <v>---</v>
      </c>
      <c r="M373" s="47" t="str">
        <f t="shared" si="52"/>
        <v>----</v>
      </c>
      <c r="N373" s="48" t="str">
        <f t="shared" si="53"/>
        <v>-/</v>
      </c>
      <c r="O373" s="45"/>
      <c r="P373" s="158">
        <f>IFERROR(INDEX('قرائت کنتور'!A:AZ,MATCH(A373&amp;"-"&amp;"گاز",'قرائت کنتور'!B:B,0),MATCH(L373,'قرائت کنتور'!$1:$1,0)),0)</f>
        <v>0</v>
      </c>
      <c r="Q373" s="47">
        <f>IFERROR(INDEX('قرائت کنتور'!A:AZ,MATCH(A373&amp;"-"&amp;"گاز",'قرائت کنتور'!B:B,0),MATCH(G373,'قرائت کنتور'!$1:$1,0)),0)</f>
        <v>0</v>
      </c>
      <c r="R373" s="47">
        <f t="shared" si="54"/>
        <v>0</v>
      </c>
      <c r="S373" s="45"/>
      <c r="T373" s="155" t="str">
        <f>IFERROR(INDEX('تعرفه ها'!A:Z,MATCH("بهای هر متر مکعب گاز مصرفی",'تعرفه ها'!$B:$B,0),MATCH(F373,'تعرفه ها'!$2:$2,0)),"---")</f>
        <v>---</v>
      </c>
      <c r="U373" s="50" t="str">
        <f t="shared" si="55"/>
        <v>---</v>
      </c>
      <c r="V373" s="50" t="str">
        <f>IFERROR(ROUND(R373*INDEX('تعرفه ها'!A:Z,MATCH("عوارض گاز به ازاء هر متر مکعب",'تعرفه ها'!$B:$B,0),MATCH(F373,'تعرفه ها'!$2:$2,0)),0),"---")</f>
        <v>---</v>
      </c>
      <c r="W373" s="50" t="str">
        <f>IFERROR(ROUND(((U373+V373)*INDEX('تعرفه ها'!A:Z,MATCH("هزینه نگهداری و تعمیرات شبکه گاز",'تعرفه ها'!$B:$B,0),MATCH(F373,'تعرفه ها'!$2:$2,0))/100),0),"---")</f>
        <v>---</v>
      </c>
      <c r="X373" s="50" t="str">
        <f>IFERROR(IF(INDEX('اطلاعات دوره'!A:Z,MATCH(G373,'اطلاعات دوره'!C:C,0),MATCH("گاز",'اطلاعات دوره'!$1:$1,0))="دارد",ROUND((U373+V373)*INDEX('تعرفه ها'!A:Z,MATCH("پیک فصلی گاز",'تعرفه ها'!$B:$B,0),MATCH(F373,'تعرفه ها'!$2:$2,0))/100,0),0),"---")</f>
        <v>---</v>
      </c>
      <c r="Y373" s="50" t="str">
        <f>IFERROR(ROUND(SUM(U373+V373+W373+X373)*INDEX('تعرفه ها'!A:Z,MATCH("مالیات گاز",'تعرفه ها'!$B:$B,0),MATCH(F373,'تعرفه ها'!$2:$2,0))/100,0),"---")</f>
        <v>---</v>
      </c>
      <c r="Z373" s="50" t="str">
        <f t="shared" si="56"/>
        <v>---</v>
      </c>
      <c r="AA373" s="50" t="str">
        <f t="shared" si="60"/>
        <v>---</v>
      </c>
      <c r="AB373" s="50" t="str">
        <f t="shared" si="57"/>
        <v>---</v>
      </c>
      <c r="AC373" s="50" t="str">
        <f t="shared" si="58"/>
        <v>---</v>
      </c>
      <c r="AD373" s="153" t="str">
        <f t="shared" si="59"/>
        <v>---</v>
      </c>
      <c r="AF373" s="155" t="str">
        <f>IFERROR(IF(INDEX(پرداخت!A:AZ,MATCH(A373&amp;" - "&amp;"گاز",پرداخت!$B:$B,0),MATCH(G373,پرداخت!$1:$1,0))="نشده","نشده","شده"),"---")</f>
        <v>---</v>
      </c>
      <c r="AH373" s="144"/>
    </row>
    <row r="374" spans="1:34" ht="34.9" hidden="1" customHeight="1">
      <c r="A374" s="170"/>
      <c r="B374" s="47">
        <f>IFERROR(INDEX('اطلاعات انشعابات شرکتها'!A:BB,MATCH(A374,'اطلاعات انشعابات شرکتها'!A:A,0),MATCH(B$1,'اطلاعات انشعابات شرکتها'!$1:$1,0)),0)</f>
        <v>0</v>
      </c>
      <c r="C374" s="48">
        <f>IFERROR(INDEX('اطلاعات انشعابات شرکتها'!A:BB,MATCH(A374,'اطلاعات انشعابات شرکتها'!A:A,0),MATCH(C$1,'اطلاعات انشعابات شرکتها'!$1:$1,0)),0)</f>
        <v>0</v>
      </c>
      <c r="D374" s="45"/>
      <c r="E374" s="171"/>
      <c r="F374" s="170"/>
      <c r="G374" s="47" t="str">
        <f t="shared" si="51"/>
        <v>/</v>
      </c>
      <c r="H374" s="47">
        <f>IFERROR(INDEX('اطلاعات دوره'!A:Z,MATCH(G374,'اطلاعات دوره'!C:C,0),MATCH(H$1,'اطلاعات دوره'!$1:$1,0)),0)</f>
        <v>0</v>
      </c>
      <c r="I374" s="47">
        <f>IFERROR(INDEX('اطلاعات دوره'!A:Z,MATCH(G374,'اطلاعات دوره'!C:C,0),MATCH(I$1,'اطلاعات دوره'!$1:$1,0)),0)</f>
        <v>0</v>
      </c>
      <c r="J374" s="48">
        <f>IFERROR(INDEX('اطلاعات دوره'!A:Z,MATCH(G374,'اطلاعات دوره'!C:C,0),MATCH(J$1,'اطلاعات دوره'!$1:$1,0)),0)</f>
        <v>0</v>
      </c>
      <c r="K374" s="46"/>
      <c r="L374" s="158" t="str">
        <f>IFERROR(INDEX('اطلاعات دوره'!A:Z,MATCH(G374,'اطلاعات دوره'!C:C,0)-1,MATCH("عنوان",'اطلاعات دوره'!$1:$1,0)),"---")</f>
        <v>---</v>
      </c>
      <c r="M374" s="47" t="str">
        <f t="shared" si="52"/>
        <v>----</v>
      </c>
      <c r="N374" s="48" t="str">
        <f t="shared" si="53"/>
        <v>-/</v>
      </c>
      <c r="O374" s="45"/>
      <c r="P374" s="158">
        <f>IFERROR(INDEX('قرائت کنتور'!A:AZ,MATCH(A374&amp;"-"&amp;"گاز",'قرائت کنتور'!B:B,0),MATCH(L374,'قرائت کنتور'!$1:$1,0)),0)</f>
        <v>0</v>
      </c>
      <c r="Q374" s="47">
        <f>IFERROR(INDEX('قرائت کنتور'!A:AZ,MATCH(A374&amp;"-"&amp;"گاز",'قرائت کنتور'!B:B,0),MATCH(G374,'قرائت کنتور'!$1:$1,0)),0)</f>
        <v>0</v>
      </c>
      <c r="R374" s="47">
        <f t="shared" si="54"/>
        <v>0</v>
      </c>
      <c r="S374" s="45"/>
      <c r="T374" s="155" t="str">
        <f>IFERROR(INDEX('تعرفه ها'!A:Z,MATCH("بهای هر متر مکعب گاز مصرفی",'تعرفه ها'!$B:$B,0),MATCH(F374,'تعرفه ها'!$2:$2,0)),"---")</f>
        <v>---</v>
      </c>
      <c r="U374" s="50" t="str">
        <f t="shared" si="55"/>
        <v>---</v>
      </c>
      <c r="V374" s="50" t="str">
        <f>IFERROR(ROUND(R374*INDEX('تعرفه ها'!A:Z,MATCH("عوارض گاز به ازاء هر متر مکعب",'تعرفه ها'!$B:$B,0),MATCH(F374,'تعرفه ها'!$2:$2,0)),0),"---")</f>
        <v>---</v>
      </c>
      <c r="W374" s="50" t="str">
        <f>IFERROR(ROUND(((U374+V374)*INDEX('تعرفه ها'!A:Z,MATCH("هزینه نگهداری و تعمیرات شبکه گاز",'تعرفه ها'!$B:$B,0),MATCH(F374,'تعرفه ها'!$2:$2,0))/100),0),"---")</f>
        <v>---</v>
      </c>
      <c r="X374" s="50" t="str">
        <f>IFERROR(IF(INDEX('اطلاعات دوره'!A:Z,MATCH(G374,'اطلاعات دوره'!C:C,0),MATCH("گاز",'اطلاعات دوره'!$1:$1,0))="دارد",ROUND((U374+V374)*INDEX('تعرفه ها'!A:Z,MATCH("پیک فصلی گاز",'تعرفه ها'!$B:$B,0),MATCH(F374,'تعرفه ها'!$2:$2,0))/100,0),0),"---")</f>
        <v>---</v>
      </c>
      <c r="Y374" s="50" t="str">
        <f>IFERROR(ROUND(SUM(U374+V374+W374+X374)*INDEX('تعرفه ها'!A:Z,MATCH("مالیات گاز",'تعرفه ها'!$B:$B,0),MATCH(F374,'تعرفه ها'!$2:$2,0))/100,0),"---")</f>
        <v>---</v>
      </c>
      <c r="Z374" s="50" t="str">
        <f t="shared" si="56"/>
        <v>---</v>
      </c>
      <c r="AA374" s="50" t="str">
        <f t="shared" si="60"/>
        <v>---</v>
      </c>
      <c r="AB374" s="50" t="str">
        <f t="shared" si="57"/>
        <v>---</v>
      </c>
      <c r="AC374" s="50" t="str">
        <f t="shared" si="58"/>
        <v>---</v>
      </c>
      <c r="AD374" s="153" t="str">
        <f t="shared" si="59"/>
        <v>---</v>
      </c>
      <c r="AF374" s="155" t="str">
        <f>IFERROR(IF(INDEX(پرداخت!A:AZ,MATCH(A374&amp;" - "&amp;"گاز",پرداخت!$B:$B,0),MATCH(G374,پرداخت!$1:$1,0))="نشده","نشده","شده"),"---")</f>
        <v>---</v>
      </c>
      <c r="AH374" s="144"/>
    </row>
    <row r="375" spans="1:34" ht="34.9" hidden="1" customHeight="1">
      <c r="A375" s="170"/>
      <c r="B375" s="47">
        <f>IFERROR(INDEX('اطلاعات انشعابات شرکتها'!A:BB,MATCH(A375,'اطلاعات انشعابات شرکتها'!A:A,0),MATCH(B$1,'اطلاعات انشعابات شرکتها'!$1:$1,0)),0)</f>
        <v>0</v>
      </c>
      <c r="C375" s="48">
        <f>IFERROR(INDEX('اطلاعات انشعابات شرکتها'!A:BB,MATCH(A375,'اطلاعات انشعابات شرکتها'!A:A,0),MATCH(C$1,'اطلاعات انشعابات شرکتها'!$1:$1,0)),0)</f>
        <v>0</v>
      </c>
      <c r="D375" s="45"/>
      <c r="E375" s="171"/>
      <c r="F375" s="170"/>
      <c r="G375" s="47" t="str">
        <f t="shared" si="51"/>
        <v>/</v>
      </c>
      <c r="H375" s="47">
        <f>IFERROR(INDEX('اطلاعات دوره'!A:Z,MATCH(G375,'اطلاعات دوره'!C:C,0),MATCH(H$1,'اطلاعات دوره'!$1:$1,0)),0)</f>
        <v>0</v>
      </c>
      <c r="I375" s="47">
        <f>IFERROR(INDEX('اطلاعات دوره'!A:Z,MATCH(G375,'اطلاعات دوره'!C:C,0),MATCH(I$1,'اطلاعات دوره'!$1:$1,0)),0)</f>
        <v>0</v>
      </c>
      <c r="J375" s="48">
        <f>IFERROR(INDEX('اطلاعات دوره'!A:Z,MATCH(G375,'اطلاعات دوره'!C:C,0),MATCH(J$1,'اطلاعات دوره'!$1:$1,0)),0)</f>
        <v>0</v>
      </c>
      <c r="K375" s="46"/>
      <c r="L375" s="158" t="str">
        <f>IFERROR(INDEX('اطلاعات دوره'!A:Z,MATCH(G375,'اطلاعات دوره'!C:C,0)-1,MATCH("عنوان",'اطلاعات دوره'!$1:$1,0)),"---")</f>
        <v>---</v>
      </c>
      <c r="M375" s="47" t="str">
        <f t="shared" si="52"/>
        <v>----</v>
      </c>
      <c r="N375" s="48" t="str">
        <f t="shared" si="53"/>
        <v>-/</v>
      </c>
      <c r="O375" s="45"/>
      <c r="P375" s="158">
        <f>IFERROR(INDEX('قرائت کنتور'!A:AZ,MATCH(A375&amp;"-"&amp;"گاز",'قرائت کنتور'!B:B,0),MATCH(L375,'قرائت کنتور'!$1:$1,0)),0)</f>
        <v>0</v>
      </c>
      <c r="Q375" s="47">
        <f>IFERROR(INDEX('قرائت کنتور'!A:AZ,MATCH(A375&amp;"-"&amp;"گاز",'قرائت کنتور'!B:B,0),MATCH(G375,'قرائت کنتور'!$1:$1,0)),0)</f>
        <v>0</v>
      </c>
      <c r="R375" s="47">
        <f t="shared" si="54"/>
        <v>0</v>
      </c>
      <c r="S375" s="45"/>
      <c r="T375" s="155" t="str">
        <f>IFERROR(INDEX('تعرفه ها'!A:Z,MATCH("بهای هر متر مکعب گاز مصرفی",'تعرفه ها'!$B:$B,0),MATCH(F375,'تعرفه ها'!$2:$2,0)),"---")</f>
        <v>---</v>
      </c>
      <c r="U375" s="50" t="str">
        <f t="shared" si="55"/>
        <v>---</v>
      </c>
      <c r="V375" s="50" t="str">
        <f>IFERROR(ROUND(R375*INDEX('تعرفه ها'!A:Z,MATCH("عوارض گاز به ازاء هر متر مکعب",'تعرفه ها'!$B:$B,0),MATCH(F375,'تعرفه ها'!$2:$2,0)),0),"---")</f>
        <v>---</v>
      </c>
      <c r="W375" s="50" t="str">
        <f>IFERROR(ROUND(((U375+V375)*INDEX('تعرفه ها'!A:Z,MATCH("هزینه نگهداری و تعمیرات شبکه گاز",'تعرفه ها'!$B:$B,0),MATCH(F375,'تعرفه ها'!$2:$2,0))/100),0),"---")</f>
        <v>---</v>
      </c>
      <c r="X375" s="50" t="str">
        <f>IFERROR(IF(INDEX('اطلاعات دوره'!A:Z,MATCH(G375,'اطلاعات دوره'!C:C,0),MATCH("گاز",'اطلاعات دوره'!$1:$1,0))="دارد",ROUND((U375+V375)*INDEX('تعرفه ها'!A:Z,MATCH("پیک فصلی گاز",'تعرفه ها'!$B:$B,0),MATCH(F375,'تعرفه ها'!$2:$2,0))/100,0),0),"---")</f>
        <v>---</v>
      </c>
      <c r="Y375" s="50" t="str">
        <f>IFERROR(ROUND(SUM(U375+V375+W375+X375)*INDEX('تعرفه ها'!A:Z,MATCH("مالیات گاز",'تعرفه ها'!$B:$B,0),MATCH(F375,'تعرفه ها'!$2:$2,0))/100,0),"---")</f>
        <v>---</v>
      </c>
      <c r="Z375" s="50" t="str">
        <f t="shared" si="56"/>
        <v>---</v>
      </c>
      <c r="AA375" s="50" t="str">
        <f t="shared" si="60"/>
        <v>---</v>
      </c>
      <c r="AB375" s="50" t="str">
        <f t="shared" si="57"/>
        <v>---</v>
      </c>
      <c r="AC375" s="50" t="str">
        <f t="shared" si="58"/>
        <v>---</v>
      </c>
      <c r="AD375" s="153" t="str">
        <f t="shared" si="59"/>
        <v>---</v>
      </c>
      <c r="AF375" s="155" t="str">
        <f>IFERROR(IF(INDEX(پرداخت!A:AZ,MATCH(A375&amp;" - "&amp;"گاز",پرداخت!$B:$B,0),MATCH(G375,پرداخت!$1:$1,0))="نشده","نشده","شده"),"---")</f>
        <v>---</v>
      </c>
      <c r="AH375" s="144"/>
    </row>
    <row r="376" spans="1:34" ht="34.9" hidden="1" customHeight="1">
      <c r="A376" s="170"/>
      <c r="B376" s="47">
        <f>IFERROR(INDEX('اطلاعات انشعابات شرکتها'!A:BB,MATCH(A376,'اطلاعات انشعابات شرکتها'!A:A,0),MATCH(B$1,'اطلاعات انشعابات شرکتها'!$1:$1,0)),0)</f>
        <v>0</v>
      </c>
      <c r="C376" s="48">
        <f>IFERROR(INDEX('اطلاعات انشعابات شرکتها'!A:BB,MATCH(A376,'اطلاعات انشعابات شرکتها'!A:A,0),MATCH(C$1,'اطلاعات انشعابات شرکتها'!$1:$1,0)),0)</f>
        <v>0</v>
      </c>
      <c r="D376" s="45"/>
      <c r="E376" s="171"/>
      <c r="F376" s="170"/>
      <c r="G376" s="47" t="str">
        <f t="shared" si="51"/>
        <v>/</v>
      </c>
      <c r="H376" s="47">
        <f>IFERROR(INDEX('اطلاعات دوره'!A:Z,MATCH(G376,'اطلاعات دوره'!C:C,0),MATCH(H$1,'اطلاعات دوره'!$1:$1,0)),0)</f>
        <v>0</v>
      </c>
      <c r="I376" s="47">
        <f>IFERROR(INDEX('اطلاعات دوره'!A:Z,MATCH(G376,'اطلاعات دوره'!C:C,0),MATCH(I$1,'اطلاعات دوره'!$1:$1,0)),0)</f>
        <v>0</v>
      </c>
      <c r="J376" s="48">
        <f>IFERROR(INDEX('اطلاعات دوره'!A:Z,MATCH(G376,'اطلاعات دوره'!C:C,0),MATCH(J$1,'اطلاعات دوره'!$1:$1,0)),0)</f>
        <v>0</v>
      </c>
      <c r="K376" s="46"/>
      <c r="L376" s="158" t="str">
        <f>IFERROR(INDEX('اطلاعات دوره'!A:Z,MATCH(G376,'اطلاعات دوره'!C:C,0)-1,MATCH("عنوان",'اطلاعات دوره'!$1:$1,0)),"---")</f>
        <v>---</v>
      </c>
      <c r="M376" s="47" t="str">
        <f t="shared" si="52"/>
        <v>----</v>
      </c>
      <c r="N376" s="48" t="str">
        <f t="shared" si="53"/>
        <v>-/</v>
      </c>
      <c r="O376" s="45"/>
      <c r="P376" s="158">
        <f>IFERROR(INDEX('قرائت کنتور'!A:AZ,MATCH(A376&amp;"-"&amp;"گاز",'قرائت کنتور'!B:B,0),MATCH(L376,'قرائت کنتور'!$1:$1,0)),0)</f>
        <v>0</v>
      </c>
      <c r="Q376" s="47">
        <f>IFERROR(INDEX('قرائت کنتور'!A:AZ,MATCH(A376&amp;"-"&amp;"گاز",'قرائت کنتور'!B:B,0),MATCH(G376,'قرائت کنتور'!$1:$1,0)),0)</f>
        <v>0</v>
      </c>
      <c r="R376" s="47">
        <f t="shared" si="54"/>
        <v>0</v>
      </c>
      <c r="S376" s="45"/>
      <c r="T376" s="155" t="str">
        <f>IFERROR(INDEX('تعرفه ها'!A:Z,MATCH("بهای هر متر مکعب گاز مصرفی",'تعرفه ها'!$B:$B,0),MATCH(F376,'تعرفه ها'!$2:$2,0)),"---")</f>
        <v>---</v>
      </c>
      <c r="U376" s="50" t="str">
        <f t="shared" si="55"/>
        <v>---</v>
      </c>
      <c r="V376" s="50" t="str">
        <f>IFERROR(ROUND(R376*INDEX('تعرفه ها'!A:Z,MATCH("عوارض گاز به ازاء هر متر مکعب",'تعرفه ها'!$B:$B,0),MATCH(F376,'تعرفه ها'!$2:$2,0)),0),"---")</f>
        <v>---</v>
      </c>
      <c r="W376" s="50" t="str">
        <f>IFERROR(ROUND(((U376+V376)*INDEX('تعرفه ها'!A:Z,MATCH("هزینه نگهداری و تعمیرات شبکه گاز",'تعرفه ها'!$B:$B,0),MATCH(F376,'تعرفه ها'!$2:$2,0))/100),0),"---")</f>
        <v>---</v>
      </c>
      <c r="X376" s="50" t="str">
        <f>IFERROR(IF(INDEX('اطلاعات دوره'!A:Z,MATCH(G376,'اطلاعات دوره'!C:C,0),MATCH("گاز",'اطلاعات دوره'!$1:$1,0))="دارد",ROUND((U376+V376)*INDEX('تعرفه ها'!A:Z,MATCH("پیک فصلی گاز",'تعرفه ها'!$B:$B,0),MATCH(F376,'تعرفه ها'!$2:$2,0))/100,0),0),"---")</f>
        <v>---</v>
      </c>
      <c r="Y376" s="50" t="str">
        <f>IFERROR(ROUND(SUM(U376+V376+W376+X376)*INDEX('تعرفه ها'!A:Z,MATCH("مالیات گاز",'تعرفه ها'!$B:$B,0),MATCH(F376,'تعرفه ها'!$2:$2,0))/100,0),"---")</f>
        <v>---</v>
      </c>
      <c r="Z376" s="50" t="str">
        <f t="shared" si="56"/>
        <v>---</v>
      </c>
      <c r="AA376" s="50" t="str">
        <f t="shared" si="60"/>
        <v>---</v>
      </c>
      <c r="AB376" s="50" t="str">
        <f t="shared" si="57"/>
        <v>---</v>
      </c>
      <c r="AC376" s="50" t="str">
        <f t="shared" si="58"/>
        <v>---</v>
      </c>
      <c r="AD376" s="153" t="str">
        <f t="shared" si="59"/>
        <v>---</v>
      </c>
      <c r="AF376" s="155" t="str">
        <f>IFERROR(IF(INDEX(پرداخت!A:AZ,MATCH(A376&amp;" - "&amp;"گاز",پرداخت!$B:$B,0),MATCH(G376,پرداخت!$1:$1,0))="نشده","نشده","شده"),"---")</f>
        <v>---</v>
      </c>
      <c r="AH376" s="144"/>
    </row>
    <row r="377" spans="1:34" ht="34.9" hidden="1" customHeight="1">
      <c r="A377" s="170"/>
      <c r="B377" s="47">
        <f>IFERROR(INDEX('اطلاعات انشعابات شرکتها'!A:BB,MATCH(A377,'اطلاعات انشعابات شرکتها'!A:A,0),MATCH(B$1,'اطلاعات انشعابات شرکتها'!$1:$1,0)),0)</f>
        <v>0</v>
      </c>
      <c r="C377" s="48">
        <f>IFERROR(INDEX('اطلاعات انشعابات شرکتها'!A:BB,MATCH(A377,'اطلاعات انشعابات شرکتها'!A:A,0),MATCH(C$1,'اطلاعات انشعابات شرکتها'!$1:$1,0)),0)</f>
        <v>0</v>
      </c>
      <c r="D377" s="45"/>
      <c r="E377" s="171"/>
      <c r="F377" s="170"/>
      <c r="G377" s="47" t="str">
        <f t="shared" si="51"/>
        <v>/</v>
      </c>
      <c r="H377" s="47">
        <f>IFERROR(INDEX('اطلاعات دوره'!A:Z,MATCH(G377,'اطلاعات دوره'!C:C,0),MATCH(H$1,'اطلاعات دوره'!$1:$1,0)),0)</f>
        <v>0</v>
      </c>
      <c r="I377" s="47">
        <f>IFERROR(INDEX('اطلاعات دوره'!A:Z,MATCH(G377,'اطلاعات دوره'!C:C,0),MATCH(I$1,'اطلاعات دوره'!$1:$1,0)),0)</f>
        <v>0</v>
      </c>
      <c r="J377" s="48">
        <f>IFERROR(INDEX('اطلاعات دوره'!A:Z,MATCH(G377,'اطلاعات دوره'!C:C,0),MATCH(J$1,'اطلاعات دوره'!$1:$1,0)),0)</f>
        <v>0</v>
      </c>
      <c r="K377" s="46"/>
      <c r="L377" s="158" t="str">
        <f>IFERROR(INDEX('اطلاعات دوره'!A:Z,MATCH(G377,'اطلاعات دوره'!C:C,0)-1,MATCH("عنوان",'اطلاعات دوره'!$1:$1,0)),"---")</f>
        <v>---</v>
      </c>
      <c r="M377" s="47" t="str">
        <f t="shared" si="52"/>
        <v>----</v>
      </c>
      <c r="N377" s="48" t="str">
        <f t="shared" si="53"/>
        <v>-/</v>
      </c>
      <c r="O377" s="45"/>
      <c r="P377" s="158">
        <f>IFERROR(INDEX('قرائت کنتور'!A:AZ,MATCH(A377&amp;"-"&amp;"گاز",'قرائت کنتور'!B:B,0),MATCH(L377,'قرائت کنتور'!$1:$1,0)),0)</f>
        <v>0</v>
      </c>
      <c r="Q377" s="47">
        <f>IFERROR(INDEX('قرائت کنتور'!A:AZ,MATCH(A377&amp;"-"&amp;"گاز",'قرائت کنتور'!B:B,0),MATCH(G377,'قرائت کنتور'!$1:$1,0)),0)</f>
        <v>0</v>
      </c>
      <c r="R377" s="47">
        <f t="shared" si="54"/>
        <v>0</v>
      </c>
      <c r="S377" s="45"/>
      <c r="T377" s="155" t="str">
        <f>IFERROR(INDEX('تعرفه ها'!A:Z,MATCH("بهای هر متر مکعب گاز مصرفی",'تعرفه ها'!$B:$B,0),MATCH(F377,'تعرفه ها'!$2:$2,0)),"---")</f>
        <v>---</v>
      </c>
      <c r="U377" s="50" t="str">
        <f t="shared" si="55"/>
        <v>---</v>
      </c>
      <c r="V377" s="50" t="str">
        <f>IFERROR(ROUND(R377*INDEX('تعرفه ها'!A:Z,MATCH("عوارض گاز به ازاء هر متر مکعب",'تعرفه ها'!$B:$B,0),MATCH(F377,'تعرفه ها'!$2:$2,0)),0),"---")</f>
        <v>---</v>
      </c>
      <c r="W377" s="50" t="str">
        <f>IFERROR(ROUND(((U377+V377)*INDEX('تعرفه ها'!A:Z,MATCH("هزینه نگهداری و تعمیرات شبکه گاز",'تعرفه ها'!$B:$B,0),MATCH(F377,'تعرفه ها'!$2:$2,0))/100),0),"---")</f>
        <v>---</v>
      </c>
      <c r="X377" s="50" t="str">
        <f>IFERROR(IF(INDEX('اطلاعات دوره'!A:Z,MATCH(G377,'اطلاعات دوره'!C:C,0),MATCH("گاز",'اطلاعات دوره'!$1:$1,0))="دارد",ROUND((U377+V377)*INDEX('تعرفه ها'!A:Z,MATCH("پیک فصلی گاز",'تعرفه ها'!$B:$B,0),MATCH(F377,'تعرفه ها'!$2:$2,0))/100,0),0),"---")</f>
        <v>---</v>
      </c>
      <c r="Y377" s="50" t="str">
        <f>IFERROR(ROUND(SUM(U377+V377+W377+X377)*INDEX('تعرفه ها'!A:Z,MATCH("مالیات گاز",'تعرفه ها'!$B:$B,0),MATCH(F377,'تعرفه ها'!$2:$2,0))/100,0),"---")</f>
        <v>---</v>
      </c>
      <c r="Z377" s="50" t="str">
        <f t="shared" si="56"/>
        <v>---</v>
      </c>
      <c r="AA377" s="50" t="str">
        <f t="shared" si="60"/>
        <v>---</v>
      </c>
      <c r="AB377" s="50" t="str">
        <f t="shared" si="57"/>
        <v>---</v>
      </c>
      <c r="AC377" s="50" t="str">
        <f t="shared" si="58"/>
        <v>---</v>
      </c>
      <c r="AD377" s="153" t="str">
        <f t="shared" si="59"/>
        <v>---</v>
      </c>
      <c r="AF377" s="155" t="str">
        <f>IFERROR(IF(INDEX(پرداخت!A:AZ,MATCH(A377&amp;" - "&amp;"گاز",پرداخت!$B:$B,0),MATCH(G377,پرداخت!$1:$1,0))="نشده","نشده","شده"),"---")</f>
        <v>---</v>
      </c>
      <c r="AH377" s="144"/>
    </row>
    <row r="378" spans="1:34" ht="34.9" hidden="1" customHeight="1">
      <c r="A378" s="170"/>
      <c r="B378" s="47">
        <f>IFERROR(INDEX('اطلاعات انشعابات شرکتها'!A:BB,MATCH(A378,'اطلاعات انشعابات شرکتها'!A:A,0),MATCH(B$1,'اطلاعات انشعابات شرکتها'!$1:$1,0)),0)</f>
        <v>0</v>
      </c>
      <c r="C378" s="48">
        <f>IFERROR(INDEX('اطلاعات انشعابات شرکتها'!A:BB,MATCH(A378,'اطلاعات انشعابات شرکتها'!A:A,0),MATCH(C$1,'اطلاعات انشعابات شرکتها'!$1:$1,0)),0)</f>
        <v>0</v>
      </c>
      <c r="D378" s="45"/>
      <c r="E378" s="171"/>
      <c r="F378" s="170"/>
      <c r="G378" s="47" t="str">
        <f t="shared" si="51"/>
        <v>/</v>
      </c>
      <c r="H378" s="47">
        <f>IFERROR(INDEX('اطلاعات دوره'!A:Z,MATCH(G378,'اطلاعات دوره'!C:C,0),MATCH(H$1,'اطلاعات دوره'!$1:$1,0)),0)</f>
        <v>0</v>
      </c>
      <c r="I378" s="47">
        <f>IFERROR(INDEX('اطلاعات دوره'!A:Z,MATCH(G378,'اطلاعات دوره'!C:C,0),MATCH(I$1,'اطلاعات دوره'!$1:$1,0)),0)</f>
        <v>0</v>
      </c>
      <c r="J378" s="48">
        <f>IFERROR(INDEX('اطلاعات دوره'!A:Z,MATCH(G378,'اطلاعات دوره'!C:C,0),MATCH(J$1,'اطلاعات دوره'!$1:$1,0)),0)</f>
        <v>0</v>
      </c>
      <c r="K378" s="46"/>
      <c r="L378" s="158" t="str">
        <f>IFERROR(INDEX('اطلاعات دوره'!A:Z,MATCH(G378,'اطلاعات دوره'!C:C,0)-1,MATCH("عنوان",'اطلاعات دوره'!$1:$1,0)),"---")</f>
        <v>---</v>
      </c>
      <c r="M378" s="47" t="str">
        <f t="shared" si="52"/>
        <v>----</v>
      </c>
      <c r="N378" s="48" t="str">
        <f t="shared" si="53"/>
        <v>-/</v>
      </c>
      <c r="O378" s="45"/>
      <c r="P378" s="158">
        <f>IFERROR(INDEX('قرائت کنتور'!A:AZ,MATCH(A378&amp;"-"&amp;"گاز",'قرائت کنتور'!B:B,0),MATCH(L378,'قرائت کنتور'!$1:$1,0)),0)</f>
        <v>0</v>
      </c>
      <c r="Q378" s="47">
        <f>IFERROR(INDEX('قرائت کنتور'!A:AZ,MATCH(A378&amp;"-"&amp;"گاز",'قرائت کنتور'!B:B,0),MATCH(G378,'قرائت کنتور'!$1:$1,0)),0)</f>
        <v>0</v>
      </c>
      <c r="R378" s="47">
        <f t="shared" si="54"/>
        <v>0</v>
      </c>
      <c r="S378" s="45"/>
      <c r="T378" s="155" t="str">
        <f>IFERROR(INDEX('تعرفه ها'!A:Z,MATCH("بهای هر متر مکعب گاز مصرفی",'تعرفه ها'!$B:$B,0),MATCH(F378,'تعرفه ها'!$2:$2,0)),"---")</f>
        <v>---</v>
      </c>
      <c r="U378" s="50" t="str">
        <f t="shared" si="55"/>
        <v>---</v>
      </c>
      <c r="V378" s="50" t="str">
        <f>IFERROR(ROUND(R378*INDEX('تعرفه ها'!A:Z,MATCH("عوارض گاز به ازاء هر متر مکعب",'تعرفه ها'!$B:$B,0),MATCH(F378,'تعرفه ها'!$2:$2,0)),0),"---")</f>
        <v>---</v>
      </c>
      <c r="W378" s="50" t="str">
        <f>IFERROR(ROUND(((U378+V378)*INDEX('تعرفه ها'!A:Z,MATCH("هزینه نگهداری و تعمیرات شبکه گاز",'تعرفه ها'!$B:$B,0),MATCH(F378,'تعرفه ها'!$2:$2,0))/100),0),"---")</f>
        <v>---</v>
      </c>
      <c r="X378" s="50" t="str">
        <f>IFERROR(IF(INDEX('اطلاعات دوره'!A:Z,MATCH(G378,'اطلاعات دوره'!C:C,0),MATCH("گاز",'اطلاعات دوره'!$1:$1,0))="دارد",ROUND((U378+V378)*INDEX('تعرفه ها'!A:Z,MATCH("پیک فصلی گاز",'تعرفه ها'!$B:$B,0),MATCH(F378,'تعرفه ها'!$2:$2,0))/100,0),0),"---")</f>
        <v>---</v>
      </c>
      <c r="Y378" s="50" t="str">
        <f>IFERROR(ROUND(SUM(U378+V378+W378+X378)*INDEX('تعرفه ها'!A:Z,MATCH("مالیات گاز",'تعرفه ها'!$B:$B,0),MATCH(F378,'تعرفه ها'!$2:$2,0))/100,0),"---")</f>
        <v>---</v>
      </c>
      <c r="Z378" s="50" t="str">
        <f t="shared" si="56"/>
        <v>---</v>
      </c>
      <c r="AA378" s="50" t="str">
        <f t="shared" si="60"/>
        <v>---</v>
      </c>
      <c r="AB378" s="50" t="str">
        <f t="shared" si="57"/>
        <v>---</v>
      </c>
      <c r="AC378" s="50" t="str">
        <f t="shared" si="58"/>
        <v>---</v>
      </c>
      <c r="AD378" s="153" t="str">
        <f t="shared" si="59"/>
        <v>---</v>
      </c>
      <c r="AF378" s="155" t="str">
        <f>IFERROR(IF(INDEX(پرداخت!A:AZ,MATCH(A378&amp;" - "&amp;"گاز",پرداخت!$B:$B,0),MATCH(G378,پرداخت!$1:$1,0))="نشده","نشده","شده"),"---")</f>
        <v>---</v>
      </c>
      <c r="AH378" s="144"/>
    </row>
    <row r="379" spans="1:34" ht="34.9" hidden="1" customHeight="1">
      <c r="A379" s="170"/>
      <c r="B379" s="47">
        <f>IFERROR(INDEX('اطلاعات انشعابات شرکتها'!A:BB,MATCH(A379,'اطلاعات انشعابات شرکتها'!A:A,0),MATCH(B$1,'اطلاعات انشعابات شرکتها'!$1:$1,0)),0)</f>
        <v>0</v>
      </c>
      <c r="C379" s="48">
        <f>IFERROR(INDEX('اطلاعات انشعابات شرکتها'!A:BB,MATCH(A379,'اطلاعات انشعابات شرکتها'!A:A,0),MATCH(C$1,'اطلاعات انشعابات شرکتها'!$1:$1,0)),0)</f>
        <v>0</v>
      </c>
      <c r="D379" s="45"/>
      <c r="E379" s="171"/>
      <c r="F379" s="170"/>
      <c r="G379" s="47" t="str">
        <f t="shared" si="51"/>
        <v>/</v>
      </c>
      <c r="H379" s="47">
        <f>IFERROR(INDEX('اطلاعات دوره'!A:Z,MATCH(G379,'اطلاعات دوره'!C:C,0),MATCH(H$1,'اطلاعات دوره'!$1:$1,0)),0)</f>
        <v>0</v>
      </c>
      <c r="I379" s="47">
        <f>IFERROR(INDEX('اطلاعات دوره'!A:Z,MATCH(G379,'اطلاعات دوره'!C:C,0),MATCH(I$1,'اطلاعات دوره'!$1:$1,0)),0)</f>
        <v>0</v>
      </c>
      <c r="J379" s="48">
        <f>IFERROR(INDEX('اطلاعات دوره'!A:Z,MATCH(G379,'اطلاعات دوره'!C:C,0),MATCH(J$1,'اطلاعات دوره'!$1:$1,0)),0)</f>
        <v>0</v>
      </c>
      <c r="K379" s="46"/>
      <c r="L379" s="158" t="str">
        <f>IFERROR(INDEX('اطلاعات دوره'!A:Z,MATCH(G379,'اطلاعات دوره'!C:C,0)-1,MATCH("عنوان",'اطلاعات دوره'!$1:$1,0)),"---")</f>
        <v>---</v>
      </c>
      <c r="M379" s="47" t="str">
        <f t="shared" si="52"/>
        <v>----</v>
      </c>
      <c r="N379" s="48" t="str">
        <f t="shared" si="53"/>
        <v>-/</v>
      </c>
      <c r="O379" s="45"/>
      <c r="P379" s="158">
        <f>IFERROR(INDEX('قرائت کنتور'!A:AZ,MATCH(A379&amp;"-"&amp;"گاز",'قرائت کنتور'!B:B,0),MATCH(L379,'قرائت کنتور'!$1:$1,0)),0)</f>
        <v>0</v>
      </c>
      <c r="Q379" s="47">
        <f>IFERROR(INDEX('قرائت کنتور'!A:AZ,MATCH(A379&amp;"-"&amp;"گاز",'قرائت کنتور'!B:B,0),MATCH(G379,'قرائت کنتور'!$1:$1,0)),0)</f>
        <v>0</v>
      </c>
      <c r="R379" s="47">
        <f t="shared" si="54"/>
        <v>0</v>
      </c>
      <c r="S379" s="45"/>
      <c r="T379" s="155" t="str">
        <f>IFERROR(INDEX('تعرفه ها'!A:Z,MATCH("بهای هر متر مکعب گاز مصرفی",'تعرفه ها'!$B:$B,0),MATCH(F379,'تعرفه ها'!$2:$2,0)),"---")</f>
        <v>---</v>
      </c>
      <c r="U379" s="50" t="str">
        <f t="shared" si="55"/>
        <v>---</v>
      </c>
      <c r="V379" s="50" t="str">
        <f>IFERROR(ROUND(R379*INDEX('تعرفه ها'!A:Z,MATCH("عوارض گاز به ازاء هر متر مکعب",'تعرفه ها'!$B:$B,0),MATCH(F379,'تعرفه ها'!$2:$2,0)),0),"---")</f>
        <v>---</v>
      </c>
      <c r="W379" s="50" t="str">
        <f>IFERROR(ROUND(((U379+V379)*INDEX('تعرفه ها'!A:Z,MATCH("هزینه نگهداری و تعمیرات شبکه گاز",'تعرفه ها'!$B:$B,0),MATCH(F379,'تعرفه ها'!$2:$2,0))/100),0),"---")</f>
        <v>---</v>
      </c>
      <c r="X379" s="50" t="str">
        <f>IFERROR(IF(INDEX('اطلاعات دوره'!A:Z,MATCH(G379,'اطلاعات دوره'!C:C,0),MATCH("گاز",'اطلاعات دوره'!$1:$1,0))="دارد",ROUND((U379+V379)*INDEX('تعرفه ها'!A:Z,MATCH("پیک فصلی گاز",'تعرفه ها'!$B:$B,0),MATCH(F379,'تعرفه ها'!$2:$2,0))/100,0),0),"---")</f>
        <v>---</v>
      </c>
      <c r="Y379" s="50" t="str">
        <f>IFERROR(ROUND(SUM(U379+V379+W379+X379)*INDEX('تعرفه ها'!A:Z,MATCH("مالیات گاز",'تعرفه ها'!$B:$B,0),MATCH(F379,'تعرفه ها'!$2:$2,0))/100,0),"---")</f>
        <v>---</v>
      </c>
      <c r="Z379" s="50" t="str">
        <f t="shared" si="56"/>
        <v>---</v>
      </c>
      <c r="AA379" s="50" t="str">
        <f t="shared" si="60"/>
        <v>---</v>
      </c>
      <c r="AB379" s="50" t="str">
        <f t="shared" si="57"/>
        <v>---</v>
      </c>
      <c r="AC379" s="50" t="str">
        <f t="shared" si="58"/>
        <v>---</v>
      </c>
      <c r="AD379" s="153" t="str">
        <f t="shared" si="59"/>
        <v>---</v>
      </c>
      <c r="AF379" s="155" t="str">
        <f>IFERROR(IF(INDEX(پرداخت!A:AZ,MATCH(A379&amp;" - "&amp;"گاز",پرداخت!$B:$B,0),MATCH(G379,پرداخت!$1:$1,0))="نشده","نشده","شده"),"---")</f>
        <v>---</v>
      </c>
      <c r="AH379" s="144"/>
    </row>
    <row r="380" spans="1:34" ht="34.9" hidden="1" customHeight="1">
      <c r="A380" s="170"/>
      <c r="B380" s="47">
        <f>IFERROR(INDEX('اطلاعات انشعابات شرکتها'!A:BB,MATCH(A380,'اطلاعات انشعابات شرکتها'!A:A,0),MATCH(B$1,'اطلاعات انشعابات شرکتها'!$1:$1,0)),0)</f>
        <v>0</v>
      </c>
      <c r="C380" s="48">
        <f>IFERROR(INDEX('اطلاعات انشعابات شرکتها'!A:BB,MATCH(A380,'اطلاعات انشعابات شرکتها'!A:A,0),MATCH(C$1,'اطلاعات انشعابات شرکتها'!$1:$1,0)),0)</f>
        <v>0</v>
      </c>
      <c r="D380" s="45"/>
      <c r="E380" s="171"/>
      <c r="F380" s="170"/>
      <c r="G380" s="47" t="str">
        <f t="shared" si="51"/>
        <v>/</v>
      </c>
      <c r="H380" s="47">
        <f>IFERROR(INDEX('اطلاعات دوره'!A:Z,MATCH(G380,'اطلاعات دوره'!C:C,0),MATCH(H$1,'اطلاعات دوره'!$1:$1,0)),0)</f>
        <v>0</v>
      </c>
      <c r="I380" s="47">
        <f>IFERROR(INDEX('اطلاعات دوره'!A:Z,MATCH(G380,'اطلاعات دوره'!C:C,0),MATCH(I$1,'اطلاعات دوره'!$1:$1,0)),0)</f>
        <v>0</v>
      </c>
      <c r="J380" s="48">
        <f>IFERROR(INDEX('اطلاعات دوره'!A:Z,MATCH(G380,'اطلاعات دوره'!C:C,0),MATCH(J$1,'اطلاعات دوره'!$1:$1,0)),0)</f>
        <v>0</v>
      </c>
      <c r="K380" s="46"/>
      <c r="L380" s="158" t="str">
        <f>IFERROR(INDEX('اطلاعات دوره'!A:Z,MATCH(G380,'اطلاعات دوره'!C:C,0)-1,MATCH("عنوان",'اطلاعات دوره'!$1:$1,0)),"---")</f>
        <v>---</v>
      </c>
      <c r="M380" s="47" t="str">
        <f t="shared" si="52"/>
        <v>----</v>
      </c>
      <c r="N380" s="48" t="str">
        <f t="shared" si="53"/>
        <v>-/</v>
      </c>
      <c r="O380" s="45"/>
      <c r="P380" s="158">
        <f>IFERROR(INDEX('قرائت کنتور'!A:AZ,MATCH(A380&amp;"-"&amp;"گاز",'قرائت کنتور'!B:B,0),MATCH(L380,'قرائت کنتور'!$1:$1,0)),0)</f>
        <v>0</v>
      </c>
      <c r="Q380" s="47">
        <f>IFERROR(INDEX('قرائت کنتور'!A:AZ,MATCH(A380&amp;"-"&amp;"گاز",'قرائت کنتور'!B:B,0),MATCH(G380,'قرائت کنتور'!$1:$1,0)),0)</f>
        <v>0</v>
      </c>
      <c r="R380" s="47">
        <f t="shared" si="54"/>
        <v>0</v>
      </c>
      <c r="S380" s="45"/>
      <c r="T380" s="155" t="str">
        <f>IFERROR(INDEX('تعرفه ها'!A:Z,MATCH("بهای هر متر مکعب گاز مصرفی",'تعرفه ها'!$B:$B,0),MATCH(F380,'تعرفه ها'!$2:$2,0)),"---")</f>
        <v>---</v>
      </c>
      <c r="U380" s="50" t="str">
        <f t="shared" si="55"/>
        <v>---</v>
      </c>
      <c r="V380" s="50" t="str">
        <f>IFERROR(ROUND(R380*INDEX('تعرفه ها'!A:Z,MATCH("عوارض گاز به ازاء هر متر مکعب",'تعرفه ها'!$B:$B,0),MATCH(F380,'تعرفه ها'!$2:$2,0)),0),"---")</f>
        <v>---</v>
      </c>
      <c r="W380" s="50" t="str">
        <f>IFERROR(ROUND(((U380+V380)*INDEX('تعرفه ها'!A:Z,MATCH("هزینه نگهداری و تعمیرات شبکه گاز",'تعرفه ها'!$B:$B,0),MATCH(F380,'تعرفه ها'!$2:$2,0))/100),0),"---")</f>
        <v>---</v>
      </c>
      <c r="X380" s="50" t="str">
        <f>IFERROR(IF(INDEX('اطلاعات دوره'!A:Z,MATCH(G380,'اطلاعات دوره'!C:C,0),MATCH("گاز",'اطلاعات دوره'!$1:$1,0))="دارد",ROUND((U380+V380)*INDEX('تعرفه ها'!A:Z,MATCH("پیک فصلی گاز",'تعرفه ها'!$B:$B,0),MATCH(F380,'تعرفه ها'!$2:$2,0))/100,0),0),"---")</f>
        <v>---</v>
      </c>
      <c r="Y380" s="50" t="str">
        <f>IFERROR(ROUND(SUM(U380+V380+W380+X380)*INDEX('تعرفه ها'!A:Z,MATCH("مالیات گاز",'تعرفه ها'!$B:$B,0),MATCH(F380,'تعرفه ها'!$2:$2,0))/100,0),"---")</f>
        <v>---</v>
      </c>
      <c r="Z380" s="50" t="str">
        <f t="shared" si="56"/>
        <v>---</v>
      </c>
      <c r="AA380" s="50" t="str">
        <f t="shared" si="60"/>
        <v>---</v>
      </c>
      <c r="AB380" s="50" t="str">
        <f t="shared" si="57"/>
        <v>---</v>
      </c>
      <c r="AC380" s="50" t="str">
        <f t="shared" si="58"/>
        <v>---</v>
      </c>
      <c r="AD380" s="153" t="str">
        <f t="shared" si="59"/>
        <v>---</v>
      </c>
      <c r="AF380" s="155" t="str">
        <f>IFERROR(IF(INDEX(پرداخت!A:AZ,MATCH(A380&amp;" - "&amp;"گاز",پرداخت!$B:$B,0),MATCH(G380,پرداخت!$1:$1,0))="نشده","نشده","شده"),"---")</f>
        <v>---</v>
      </c>
      <c r="AH380" s="144"/>
    </row>
    <row r="381" spans="1:34" ht="34.9" hidden="1" customHeight="1">
      <c r="A381" s="170"/>
      <c r="B381" s="47">
        <f>IFERROR(INDEX('اطلاعات انشعابات شرکتها'!A:BB,MATCH(A381,'اطلاعات انشعابات شرکتها'!A:A,0),MATCH(B$1,'اطلاعات انشعابات شرکتها'!$1:$1,0)),0)</f>
        <v>0</v>
      </c>
      <c r="C381" s="48">
        <f>IFERROR(INDEX('اطلاعات انشعابات شرکتها'!A:BB,MATCH(A381,'اطلاعات انشعابات شرکتها'!A:A,0),MATCH(C$1,'اطلاعات انشعابات شرکتها'!$1:$1,0)),0)</f>
        <v>0</v>
      </c>
      <c r="D381" s="45"/>
      <c r="E381" s="171"/>
      <c r="F381" s="170"/>
      <c r="G381" s="47" t="str">
        <f t="shared" si="51"/>
        <v>/</v>
      </c>
      <c r="H381" s="47">
        <f>IFERROR(INDEX('اطلاعات دوره'!A:Z,MATCH(G381,'اطلاعات دوره'!C:C,0),MATCH(H$1,'اطلاعات دوره'!$1:$1,0)),0)</f>
        <v>0</v>
      </c>
      <c r="I381" s="47">
        <f>IFERROR(INDEX('اطلاعات دوره'!A:Z,MATCH(G381,'اطلاعات دوره'!C:C,0),MATCH(I$1,'اطلاعات دوره'!$1:$1,0)),0)</f>
        <v>0</v>
      </c>
      <c r="J381" s="48">
        <f>IFERROR(INDEX('اطلاعات دوره'!A:Z,MATCH(G381,'اطلاعات دوره'!C:C,0),MATCH(J$1,'اطلاعات دوره'!$1:$1,0)),0)</f>
        <v>0</v>
      </c>
      <c r="K381" s="46"/>
      <c r="L381" s="158" t="str">
        <f>IFERROR(INDEX('اطلاعات دوره'!A:Z,MATCH(G381,'اطلاعات دوره'!C:C,0)-1,MATCH("عنوان",'اطلاعات دوره'!$1:$1,0)),"---")</f>
        <v>---</v>
      </c>
      <c r="M381" s="47" t="str">
        <f t="shared" si="52"/>
        <v>----</v>
      </c>
      <c r="N381" s="48" t="str">
        <f t="shared" si="53"/>
        <v>-/</v>
      </c>
      <c r="O381" s="45"/>
      <c r="P381" s="158">
        <f>IFERROR(INDEX('قرائت کنتور'!A:AZ,MATCH(A381&amp;"-"&amp;"گاز",'قرائت کنتور'!B:B,0),MATCH(L381,'قرائت کنتور'!$1:$1,0)),0)</f>
        <v>0</v>
      </c>
      <c r="Q381" s="47">
        <f>IFERROR(INDEX('قرائت کنتور'!A:AZ,MATCH(A381&amp;"-"&amp;"گاز",'قرائت کنتور'!B:B,0),MATCH(G381,'قرائت کنتور'!$1:$1,0)),0)</f>
        <v>0</v>
      </c>
      <c r="R381" s="47">
        <f t="shared" si="54"/>
        <v>0</v>
      </c>
      <c r="S381" s="45"/>
      <c r="T381" s="155" t="str">
        <f>IFERROR(INDEX('تعرفه ها'!A:Z,MATCH("بهای هر متر مکعب گاز مصرفی",'تعرفه ها'!$B:$B,0),MATCH(F381,'تعرفه ها'!$2:$2,0)),"---")</f>
        <v>---</v>
      </c>
      <c r="U381" s="50" t="str">
        <f t="shared" si="55"/>
        <v>---</v>
      </c>
      <c r="V381" s="50" t="str">
        <f>IFERROR(ROUND(R381*INDEX('تعرفه ها'!A:Z,MATCH("عوارض گاز به ازاء هر متر مکعب",'تعرفه ها'!$B:$B,0),MATCH(F381,'تعرفه ها'!$2:$2,0)),0),"---")</f>
        <v>---</v>
      </c>
      <c r="W381" s="50" t="str">
        <f>IFERROR(ROUND(((U381+V381)*INDEX('تعرفه ها'!A:Z,MATCH("هزینه نگهداری و تعمیرات شبکه گاز",'تعرفه ها'!$B:$B,0),MATCH(F381,'تعرفه ها'!$2:$2,0))/100),0),"---")</f>
        <v>---</v>
      </c>
      <c r="X381" s="50" t="str">
        <f>IFERROR(IF(INDEX('اطلاعات دوره'!A:Z,MATCH(G381,'اطلاعات دوره'!C:C,0),MATCH("گاز",'اطلاعات دوره'!$1:$1,0))="دارد",ROUND((U381+V381)*INDEX('تعرفه ها'!A:Z,MATCH("پیک فصلی گاز",'تعرفه ها'!$B:$B,0),MATCH(F381,'تعرفه ها'!$2:$2,0))/100,0),0),"---")</f>
        <v>---</v>
      </c>
      <c r="Y381" s="50" t="str">
        <f>IFERROR(ROUND(SUM(U381+V381+W381+X381)*INDEX('تعرفه ها'!A:Z,MATCH("مالیات گاز",'تعرفه ها'!$B:$B,0),MATCH(F381,'تعرفه ها'!$2:$2,0))/100,0),"---")</f>
        <v>---</v>
      </c>
      <c r="Z381" s="50" t="str">
        <f t="shared" si="56"/>
        <v>---</v>
      </c>
      <c r="AA381" s="50" t="str">
        <f t="shared" si="60"/>
        <v>---</v>
      </c>
      <c r="AB381" s="50" t="str">
        <f t="shared" si="57"/>
        <v>---</v>
      </c>
      <c r="AC381" s="50" t="str">
        <f t="shared" si="58"/>
        <v>---</v>
      </c>
      <c r="AD381" s="153" t="str">
        <f t="shared" si="59"/>
        <v>---</v>
      </c>
      <c r="AF381" s="155" t="str">
        <f>IFERROR(IF(INDEX(پرداخت!A:AZ,MATCH(A381&amp;" - "&amp;"گاز",پرداخت!$B:$B,0),MATCH(G381,پرداخت!$1:$1,0))="نشده","نشده","شده"),"---")</f>
        <v>---</v>
      </c>
      <c r="AH381" s="144"/>
    </row>
    <row r="382" spans="1:34" ht="34.9" hidden="1" customHeight="1">
      <c r="A382" s="170"/>
      <c r="B382" s="47">
        <f>IFERROR(INDEX('اطلاعات انشعابات شرکتها'!A:BB,MATCH(A382,'اطلاعات انشعابات شرکتها'!A:A,0),MATCH(B$1,'اطلاعات انشعابات شرکتها'!$1:$1,0)),0)</f>
        <v>0</v>
      </c>
      <c r="C382" s="48">
        <f>IFERROR(INDEX('اطلاعات انشعابات شرکتها'!A:BB,MATCH(A382,'اطلاعات انشعابات شرکتها'!A:A,0),MATCH(C$1,'اطلاعات انشعابات شرکتها'!$1:$1,0)),0)</f>
        <v>0</v>
      </c>
      <c r="D382" s="45"/>
      <c r="E382" s="171"/>
      <c r="F382" s="170"/>
      <c r="G382" s="47" t="str">
        <f t="shared" si="51"/>
        <v>/</v>
      </c>
      <c r="H382" s="47">
        <f>IFERROR(INDEX('اطلاعات دوره'!A:Z,MATCH(G382,'اطلاعات دوره'!C:C,0),MATCH(H$1,'اطلاعات دوره'!$1:$1,0)),0)</f>
        <v>0</v>
      </c>
      <c r="I382" s="47">
        <f>IFERROR(INDEX('اطلاعات دوره'!A:Z,MATCH(G382,'اطلاعات دوره'!C:C,0),MATCH(I$1,'اطلاعات دوره'!$1:$1,0)),0)</f>
        <v>0</v>
      </c>
      <c r="J382" s="48">
        <f>IFERROR(INDEX('اطلاعات دوره'!A:Z,MATCH(G382,'اطلاعات دوره'!C:C,0),MATCH(J$1,'اطلاعات دوره'!$1:$1,0)),0)</f>
        <v>0</v>
      </c>
      <c r="K382" s="46"/>
      <c r="L382" s="158" t="str">
        <f>IFERROR(INDEX('اطلاعات دوره'!A:Z,MATCH(G382,'اطلاعات دوره'!C:C,0)-1,MATCH("عنوان",'اطلاعات دوره'!$1:$1,0)),"---")</f>
        <v>---</v>
      </c>
      <c r="M382" s="47" t="str">
        <f t="shared" si="52"/>
        <v>----</v>
      </c>
      <c r="N382" s="48" t="str">
        <f t="shared" si="53"/>
        <v>-/</v>
      </c>
      <c r="O382" s="45"/>
      <c r="P382" s="158">
        <f>IFERROR(INDEX('قرائت کنتور'!A:AZ,MATCH(A382&amp;"-"&amp;"گاز",'قرائت کنتور'!B:B,0),MATCH(L382,'قرائت کنتور'!$1:$1,0)),0)</f>
        <v>0</v>
      </c>
      <c r="Q382" s="47">
        <f>IFERROR(INDEX('قرائت کنتور'!A:AZ,MATCH(A382&amp;"-"&amp;"گاز",'قرائت کنتور'!B:B,0),MATCH(G382,'قرائت کنتور'!$1:$1,0)),0)</f>
        <v>0</v>
      </c>
      <c r="R382" s="47">
        <f t="shared" si="54"/>
        <v>0</v>
      </c>
      <c r="S382" s="45"/>
      <c r="T382" s="155" t="str">
        <f>IFERROR(INDEX('تعرفه ها'!A:Z,MATCH("بهای هر متر مکعب گاز مصرفی",'تعرفه ها'!$B:$B,0),MATCH(F382,'تعرفه ها'!$2:$2,0)),"---")</f>
        <v>---</v>
      </c>
      <c r="U382" s="50" t="str">
        <f t="shared" si="55"/>
        <v>---</v>
      </c>
      <c r="V382" s="50" t="str">
        <f>IFERROR(ROUND(R382*INDEX('تعرفه ها'!A:Z,MATCH("عوارض گاز به ازاء هر متر مکعب",'تعرفه ها'!$B:$B,0),MATCH(F382,'تعرفه ها'!$2:$2,0)),0),"---")</f>
        <v>---</v>
      </c>
      <c r="W382" s="50" t="str">
        <f>IFERROR(ROUND(((U382+V382)*INDEX('تعرفه ها'!A:Z,MATCH("هزینه نگهداری و تعمیرات شبکه گاز",'تعرفه ها'!$B:$B,0),MATCH(F382,'تعرفه ها'!$2:$2,0))/100),0),"---")</f>
        <v>---</v>
      </c>
      <c r="X382" s="50" t="str">
        <f>IFERROR(IF(INDEX('اطلاعات دوره'!A:Z,MATCH(G382,'اطلاعات دوره'!C:C,0),MATCH("گاز",'اطلاعات دوره'!$1:$1,0))="دارد",ROUND((U382+V382)*INDEX('تعرفه ها'!A:Z,MATCH("پیک فصلی گاز",'تعرفه ها'!$B:$B,0),MATCH(F382,'تعرفه ها'!$2:$2,0))/100,0),0),"---")</f>
        <v>---</v>
      </c>
      <c r="Y382" s="50" t="str">
        <f>IFERROR(ROUND(SUM(U382+V382+W382+X382)*INDEX('تعرفه ها'!A:Z,MATCH("مالیات گاز",'تعرفه ها'!$B:$B,0),MATCH(F382,'تعرفه ها'!$2:$2,0))/100,0),"---")</f>
        <v>---</v>
      </c>
      <c r="Z382" s="50" t="str">
        <f t="shared" si="56"/>
        <v>---</v>
      </c>
      <c r="AA382" s="50" t="str">
        <f t="shared" si="60"/>
        <v>---</v>
      </c>
      <c r="AB382" s="50" t="str">
        <f t="shared" si="57"/>
        <v>---</v>
      </c>
      <c r="AC382" s="50" t="str">
        <f t="shared" si="58"/>
        <v>---</v>
      </c>
      <c r="AD382" s="153" t="str">
        <f t="shared" si="59"/>
        <v>---</v>
      </c>
      <c r="AF382" s="155" t="str">
        <f>IFERROR(IF(INDEX(پرداخت!A:AZ,MATCH(A382&amp;" - "&amp;"گاز",پرداخت!$B:$B,0),MATCH(G382,پرداخت!$1:$1,0))="نشده","نشده","شده"),"---")</f>
        <v>---</v>
      </c>
      <c r="AH382" s="144"/>
    </row>
    <row r="383" spans="1:34" ht="34.9" hidden="1" customHeight="1">
      <c r="A383" s="170"/>
      <c r="B383" s="47">
        <f>IFERROR(INDEX('اطلاعات انشعابات شرکتها'!A:BB,MATCH(A383,'اطلاعات انشعابات شرکتها'!A:A,0),MATCH(B$1,'اطلاعات انشعابات شرکتها'!$1:$1,0)),0)</f>
        <v>0</v>
      </c>
      <c r="C383" s="48">
        <f>IFERROR(INDEX('اطلاعات انشعابات شرکتها'!A:BB,MATCH(A383,'اطلاعات انشعابات شرکتها'!A:A,0),MATCH(C$1,'اطلاعات انشعابات شرکتها'!$1:$1,0)),0)</f>
        <v>0</v>
      </c>
      <c r="D383" s="45"/>
      <c r="E383" s="171"/>
      <c r="F383" s="170"/>
      <c r="G383" s="47" t="str">
        <f t="shared" si="51"/>
        <v>/</v>
      </c>
      <c r="H383" s="47">
        <f>IFERROR(INDEX('اطلاعات دوره'!A:Z,MATCH(G383,'اطلاعات دوره'!C:C,0),MATCH(H$1,'اطلاعات دوره'!$1:$1,0)),0)</f>
        <v>0</v>
      </c>
      <c r="I383" s="47">
        <f>IFERROR(INDEX('اطلاعات دوره'!A:Z,MATCH(G383,'اطلاعات دوره'!C:C,0),MATCH(I$1,'اطلاعات دوره'!$1:$1,0)),0)</f>
        <v>0</v>
      </c>
      <c r="J383" s="48">
        <f>IFERROR(INDEX('اطلاعات دوره'!A:Z,MATCH(G383,'اطلاعات دوره'!C:C,0),MATCH(J$1,'اطلاعات دوره'!$1:$1,0)),0)</f>
        <v>0</v>
      </c>
      <c r="K383" s="46"/>
      <c r="L383" s="158" t="str">
        <f>IFERROR(INDEX('اطلاعات دوره'!A:Z,MATCH(G383,'اطلاعات دوره'!C:C,0)-1,MATCH("عنوان",'اطلاعات دوره'!$1:$1,0)),"---")</f>
        <v>---</v>
      </c>
      <c r="M383" s="47" t="str">
        <f t="shared" si="52"/>
        <v>----</v>
      </c>
      <c r="N383" s="48" t="str">
        <f t="shared" si="53"/>
        <v>-/</v>
      </c>
      <c r="O383" s="45"/>
      <c r="P383" s="158">
        <f>IFERROR(INDEX('قرائت کنتور'!A:AZ,MATCH(A383&amp;"-"&amp;"گاز",'قرائت کنتور'!B:B,0),MATCH(L383,'قرائت کنتور'!$1:$1,0)),0)</f>
        <v>0</v>
      </c>
      <c r="Q383" s="47">
        <f>IFERROR(INDEX('قرائت کنتور'!A:AZ,MATCH(A383&amp;"-"&amp;"گاز",'قرائت کنتور'!B:B,0),MATCH(G383,'قرائت کنتور'!$1:$1,0)),0)</f>
        <v>0</v>
      </c>
      <c r="R383" s="47">
        <f t="shared" si="54"/>
        <v>0</v>
      </c>
      <c r="S383" s="45"/>
      <c r="T383" s="155" t="str">
        <f>IFERROR(INDEX('تعرفه ها'!A:Z,MATCH("بهای هر متر مکعب گاز مصرفی",'تعرفه ها'!$B:$B,0),MATCH(F383,'تعرفه ها'!$2:$2,0)),"---")</f>
        <v>---</v>
      </c>
      <c r="U383" s="50" t="str">
        <f t="shared" si="55"/>
        <v>---</v>
      </c>
      <c r="V383" s="50" t="str">
        <f>IFERROR(ROUND(R383*INDEX('تعرفه ها'!A:Z,MATCH("عوارض گاز به ازاء هر متر مکعب",'تعرفه ها'!$B:$B,0),MATCH(F383,'تعرفه ها'!$2:$2,0)),0),"---")</f>
        <v>---</v>
      </c>
      <c r="W383" s="50" t="str">
        <f>IFERROR(ROUND(((U383+V383)*INDEX('تعرفه ها'!A:Z,MATCH("هزینه نگهداری و تعمیرات شبکه گاز",'تعرفه ها'!$B:$B,0),MATCH(F383,'تعرفه ها'!$2:$2,0))/100),0),"---")</f>
        <v>---</v>
      </c>
      <c r="X383" s="50" t="str">
        <f>IFERROR(IF(INDEX('اطلاعات دوره'!A:Z,MATCH(G383,'اطلاعات دوره'!C:C,0),MATCH("گاز",'اطلاعات دوره'!$1:$1,0))="دارد",ROUND((U383+V383)*INDEX('تعرفه ها'!A:Z,MATCH("پیک فصلی گاز",'تعرفه ها'!$B:$B,0),MATCH(F383,'تعرفه ها'!$2:$2,0))/100,0),0),"---")</f>
        <v>---</v>
      </c>
      <c r="Y383" s="50" t="str">
        <f>IFERROR(ROUND(SUM(U383+V383+W383+X383)*INDEX('تعرفه ها'!A:Z,MATCH("مالیات گاز",'تعرفه ها'!$B:$B,0),MATCH(F383,'تعرفه ها'!$2:$2,0))/100,0),"---")</f>
        <v>---</v>
      </c>
      <c r="Z383" s="50" t="str">
        <f t="shared" si="56"/>
        <v>---</v>
      </c>
      <c r="AA383" s="50" t="str">
        <f t="shared" si="60"/>
        <v>---</v>
      </c>
      <c r="AB383" s="50" t="str">
        <f t="shared" si="57"/>
        <v>---</v>
      </c>
      <c r="AC383" s="50" t="str">
        <f t="shared" si="58"/>
        <v>---</v>
      </c>
      <c r="AD383" s="153" t="str">
        <f t="shared" si="59"/>
        <v>---</v>
      </c>
      <c r="AF383" s="155" t="str">
        <f>IFERROR(IF(INDEX(پرداخت!A:AZ,MATCH(A383&amp;" - "&amp;"گاز",پرداخت!$B:$B,0),MATCH(G383,پرداخت!$1:$1,0))="نشده","نشده","شده"),"---")</f>
        <v>---</v>
      </c>
      <c r="AH383" s="144"/>
    </row>
    <row r="384" spans="1:34" ht="34.9" hidden="1" customHeight="1">
      <c r="A384" s="170"/>
      <c r="B384" s="47">
        <f>IFERROR(INDEX('اطلاعات انشعابات شرکتها'!A:BB,MATCH(A384,'اطلاعات انشعابات شرکتها'!A:A,0),MATCH(B$1,'اطلاعات انشعابات شرکتها'!$1:$1,0)),0)</f>
        <v>0</v>
      </c>
      <c r="C384" s="48">
        <f>IFERROR(INDEX('اطلاعات انشعابات شرکتها'!A:BB,MATCH(A384,'اطلاعات انشعابات شرکتها'!A:A,0),MATCH(C$1,'اطلاعات انشعابات شرکتها'!$1:$1,0)),0)</f>
        <v>0</v>
      </c>
      <c r="D384" s="45"/>
      <c r="E384" s="171"/>
      <c r="F384" s="170"/>
      <c r="G384" s="47" t="str">
        <f t="shared" si="51"/>
        <v>/</v>
      </c>
      <c r="H384" s="47">
        <f>IFERROR(INDEX('اطلاعات دوره'!A:Z,MATCH(G384,'اطلاعات دوره'!C:C,0),MATCH(H$1,'اطلاعات دوره'!$1:$1,0)),0)</f>
        <v>0</v>
      </c>
      <c r="I384" s="47">
        <f>IFERROR(INDEX('اطلاعات دوره'!A:Z,MATCH(G384,'اطلاعات دوره'!C:C,0),MATCH(I$1,'اطلاعات دوره'!$1:$1,0)),0)</f>
        <v>0</v>
      </c>
      <c r="J384" s="48">
        <f>IFERROR(INDEX('اطلاعات دوره'!A:Z,MATCH(G384,'اطلاعات دوره'!C:C,0),MATCH(J$1,'اطلاعات دوره'!$1:$1,0)),0)</f>
        <v>0</v>
      </c>
      <c r="K384" s="46"/>
      <c r="L384" s="158" t="str">
        <f>IFERROR(INDEX('اطلاعات دوره'!A:Z,MATCH(G384,'اطلاعات دوره'!C:C,0)-1,MATCH("عنوان",'اطلاعات دوره'!$1:$1,0)),"---")</f>
        <v>---</v>
      </c>
      <c r="M384" s="47" t="str">
        <f t="shared" si="52"/>
        <v>----</v>
      </c>
      <c r="N384" s="48" t="str">
        <f t="shared" si="53"/>
        <v>-/</v>
      </c>
      <c r="O384" s="45"/>
      <c r="P384" s="158">
        <f>IFERROR(INDEX('قرائت کنتور'!A:AZ,MATCH(A384&amp;"-"&amp;"گاز",'قرائت کنتور'!B:B,0),MATCH(L384,'قرائت کنتور'!$1:$1,0)),0)</f>
        <v>0</v>
      </c>
      <c r="Q384" s="47">
        <f>IFERROR(INDEX('قرائت کنتور'!A:AZ,MATCH(A384&amp;"-"&amp;"گاز",'قرائت کنتور'!B:B,0),MATCH(G384,'قرائت کنتور'!$1:$1,0)),0)</f>
        <v>0</v>
      </c>
      <c r="R384" s="47">
        <f t="shared" si="54"/>
        <v>0</v>
      </c>
      <c r="S384" s="45"/>
      <c r="T384" s="155" t="str">
        <f>IFERROR(INDEX('تعرفه ها'!A:Z,MATCH("بهای هر متر مکعب گاز مصرفی",'تعرفه ها'!$B:$B,0),MATCH(F384,'تعرفه ها'!$2:$2,0)),"---")</f>
        <v>---</v>
      </c>
      <c r="U384" s="50" t="str">
        <f t="shared" si="55"/>
        <v>---</v>
      </c>
      <c r="V384" s="50" t="str">
        <f>IFERROR(ROUND(R384*INDEX('تعرفه ها'!A:Z,MATCH("عوارض گاز به ازاء هر متر مکعب",'تعرفه ها'!$B:$B,0),MATCH(F384,'تعرفه ها'!$2:$2,0)),0),"---")</f>
        <v>---</v>
      </c>
      <c r="W384" s="50" t="str">
        <f>IFERROR(ROUND(((U384+V384)*INDEX('تعرفه ها'!A:Z,MATCH("هزینه نگهداری و تعمیرات شبکه گاز",'تعرفه ها'!$B:$B,0),MATCH(F384,'تعرفه ها'!$2:$2,0))/100),0),"---")</f>
        <v>---</v>
      </c>
      <c r="X384" s="50" t="str">
        <f>IFERROR(IF(INDEX('اطلاعات دوره'!A:Z,MATCH(G384,'اطلاعات دوره'!C:C,0),MATCH("گاز",'اطلاعات دوره'!$1:$1,0))="دارد",ROUND((U384+V384)*INDEX('تعرفه ها'!A:Z,MATCH("پیک فصلی گاز",'تعرفه ها'!$B:$B,0),MATCH(F384,'تعرفه ها'!$2:$2,0))/100,0),0),"---")</f>
        <v>---</v>
      </c>
      <c r="Y384" s="50" t="str">
        <f>IFERROR(ROUND(SUM(U384+V384+W384+X384)*INDEX('تعرفه ها'!A:Z,MATCH("مالیات گاز",'تعرفه ها'!$B:$B,0),MATCH(F384,'تعرفه ها'!$2:$2,0))/100,0),"---")</f>
        <v>---</v>
      </c>
      <c r="Z384" s="50" t="str">
        <f t="shared" si="56"/>
        <v>---</v>
      </c>
      <c r="AA384" s="50" t="str">
        <f t="shared" si="60"/>
        <v>---</v>
      </c>
      <c r="AB384" s="50" t="str">
        <f t="shared" si="57"/>
        <v>---</v>
      </c>
      <c r="AC384" s="50" t="str">
        <f t="shared" si="58"/>
        <v>---</v>
      </c>
      <c r="AD384" s="153" t="str">
        <f t="shared" si="59"/>
        <v>---</v>
      </c>
      <c r="AF384" s="155" t="str">
        <f>IFERROR(IF(INDEX(پرداخت!A:AZ,MATCH(A384&amp;" - "&amp;"گاز",پرداخت!$B:$B,0),MATCH(G384,پرداخت!$1:$1,0))="نشده","نشده","شده"),"---")</f>
        <v>---</v>
      </c>
      <c r="AH384" s="144"/>
    </row>
    <row r="385" spans="1:34" ht="34.9" hidden="1" customHeight="1">
      <c r="A385" s="170"/>
      <c r="B385" s="47">
        <f>IFERROR(INDEX('اطلاعات انشعابات شرکتها'!A:BB,MATCH(A385,'اطلاعات انشعابات شرکتها'!A:A,0),MATCH(B$1,'اطلاعات انشعابات شرکتها'!$1:$1,0)),0)</f>
        <v>0</v>
      </c>
      <c r="C385" s="48">
        <f>IFERROR(INDEX('اطلاعات انشعابات شرکتها'!A:BB,MATCH(A385,'اطلاعات انشعابات شرکتها'!A:A,0),MATCH(C$1,'اطلاعات انشعابات شرکتها'!$1:$1,0)),0)</f>
        <v>0</v>
      </c>
      <c r="D385" s="45"/>
      <c r="E385" s="171"/>
      <c r="F385" s="170"/>
      <c r="G385" s="47" t="str">
        <f t="shared" si="51"/>
        <v>/</v>
      </c>
      <c r="H385" s="47">
        <f>IFERROR(INDEX('اطلاعات دوره'!A:Z,MATCH(G385,'اطلاعات دوره'!C:C,0),MATCH(H$1,'اطلاعات دوره'!$1:$1,0)),0)</f>
        <v>0</v>
      </c>
      <c r="I385" s="47">
        <f>IFERROR(INDEX('اطلاعات دوره'!A:Z,MATCH(G385,'اطلاعات دوره'!C:C,0),MATCH(I$1,'اطلاعات دوره'!$1:$1,0)),0)</f>
        <v>0</v>
      </c>
      <c r="J385" s="48">
        <f>IFERROR(INDEX('اطلاعات دوره'!A:Z,MATCH(G385,'اطلاعات دوره'!C:C,0),MATCH(J$1,'اطلاعات دوره'!$1:$1,0)),0)</f>
        <v>0</v>
      </c>
      <c r="K385" s="46"/>
      <c r="L385" s="158" t="str">
        <f>IFERROR(INDEX('اطلاعات دوره'!A:Z,MATCH(G385,'اطلاعات دوره'!C:C,0)-1,MATCH("عنوان",'اطلاعات دوره'!$1:$1,0)),"---")</f>
        <v>---</v>
      </c>
      <c r="M385" s="47" t="str">
        <f t="shared" si="52"/>
        <v>----</v>
      </c>
      <c r="N385" s="48" t="str">
        <f t="shared" si="53"/>
        <v>-/</v>
      </c>
      <c r="O385" s="45"/>
      <c r="P385" s="158">
        <f>IFERROR(INDEX('قرائت کنتور'!A:AZ,MATCH(A385&amp;"-"&amp;"گاز",'قرائت کنتور'!B:B,0),MATCH(L385,'قرائت کنتور'!$1:$1,0)),0)</f>
        <v>0</v>
      </c>
      <c r="Q385" s="47">
        <f>IFERROR(INDEX('قرائت کنتور'!A:AZ,MATCH(A385&amp;"-"&amp;"گاز",'قرائت کنتور'!B:B,0),MATCH(G385,'قرائت کنتور'!$1:$1,0)),0)</f>
        <v>0</v>
      </c>
      <c r="R385" s="47">
        <f t="shared" si="54"/>
        <v>0</v>
      </c>
      <c r="S385" s="45"/>
      <c r="T385" s="155" t="str">
        <f>IFERROR(INDEX('تعرفه ها'!A:Z,MATCH("بهای هر متر مکعب گاز مصرفی",'تعرفه ها'!$B:$B,0),MATCH(F385,'تعرفه ها'!$2:$2,0)),"---")</f>
        <v>---</v>
      </c>
      <c r="U385" s="50" t="str">
        <f t="shared" si="55"/>
        <v>---</v>
      </c>
      <c r="V385" s="50" t="str">
        <f>IFERROR(ROUND(R385*INDEX('تعرفه ها'!A:Z,MATCH("عوارض گاز به ازاء هر متر مکعب",'تعرفه ها'!$B:$B,0),MATCH(F385,'تعرفه ها'!$2:$2,0)),0),"---")</f>
        <v>---</v>
      </c>
      <c r="W385" s="50" t="str">
        <f>IFERROR(ROUND(((U385+V385)*INDEX('تعرفه ها'!A:Z,MATCH("هزینه نگهداری و تعمیرات شبکه گاز",'تعرفه ها'!$B:$B,0),MATCH(F385,'تعرفه ها'!$2:$2,0))/100),0),"---")</f>
        <v>---</v>
      </c>
      <c r="X385" s="50" t="str">
        <f>IFERROR(IF(INDEX('اطلاعات دوره'!A:Z,MATCH(G385,'اطلاعات دوره'!C:C,0),MATCH("گاز",'اطلاعات دوره'!$1:$1,0))="دارد",ROUND((U385+V385)*INDEX('تعرفه ها'!A:Z,MATCH("پیک فصلی گاز",'تعرفه ها'!$B:$B,0),MATCH(F385,'تعرفه ها'!$2:$2,0))/100,0),0),"---")</f>
        <v>---</v>
      </c>
      <c r="Y385" s="50" t="str">
        <f>IFERROR(ROUND(SUM(U385+V385+W385+X385)*INDEX('تعرفه ها'!A:Z,MATCH("مالیات گاز",'تعرفه ها'!$B:$B,0),MATCH(F385,'تعرفه ها'!$2:$2,0))/100,0),"---")</f>
        <v>---</v>
      </c>
      <c r="Z385" s="50" t="str">
        <f t="shared" si="56"/>
        <v>---</v>
      </c>
      <c r="AA385" s="50" t="str">
        <f t="shared" si="60"/>
        <v>---</v>
      </c>
      <c r="AB385" s="50" t="str">
        <f t="shared" si="57"/>
        <v>---</v>
      </c>
      <c r="AC385" s="50" t="str">
        <f t="shared" si="58"/>
        <v>---</v>
      </c>
      <c r="AD385" s="153" t="str">
        <f t="shared" si="59"/>
        <v>---</v>
      </c>
      <c r="AF385" s="155" t="str">
        <f>IFERROR(IF(INDEX(پرداخت!A:AZ,MATCH(A385&amp;" - "&amp;"گاز",پرداخت!$B:$B,0),MATCH(G385,پرداخت!$1:$1,0))="نشده","نشده","شده"),"---")</f>
        <v>---</v>
      </c>
      <c r="AH385" s="144"/>
    </row>
    <row r="386" spans="1:34" ht="34.9" hidden="1" customHeight="1">
      <c r="A386" s="170"/>
      <c r="B386" s="47">
        <f>IFERROR(INDEX('اطلاعات انشعابات شرکتها'!A:BB,MATCH(A386,'اطلاعات انشعابات شرکتها'!A:A,0),MATCH(B$1,'اطلاعات انشعابات شرکتها'!$1:$1,0)),0)</f>
        <v>0</v>
      </c>
      <c r="C386" s="48">
        <f>IFERROR(INDEX('اطلاعات انشعابات شرکتها'!A:BB,MATCH(A386,'اطلاعات انشعابات شرکتها'!A:A,0),MATCH(C$1,'اطلاعات انشعابات شرکتها'!$1:$1,0)),0)</f>
        <v>0</v>
      </c>
      <c r="D386" s="45"/>
      <c r="E386" s="171"/>
      <c r="F386" s="170"/>
      <c r="G386" s="47" t="str">
        <f t="shared" si="51"/>
        <v>/</v>
      </c>
      <c r="H386" s="47">
        <f>IFERROR(INDEX('اطلاعات دوره'!A:Z,MATCH(G386,'اطلاعات دوره'!C:C,0),MATCH(H$1,'اطلاعات دوره'!$1:$1,0)),0)</f>
        <v>0</v>
      </c>
      <c r="I386" s="47">
        <f>IFERROR(INDEX('اطلاعات دوره'!A:Z,MATCH(G386,'اطلاعات دوره'!C:C,0),MATCH(I$1,'اطلاعات دوره'!$1:$1,0)),0)</f>
        <v>0</v>
      </c>
      <c r="J386" s="48">
        <f>IFERROR(INDEX('اطلاعات دوره'!A:Z,MATCH(G386,'اطلاعات دوره'!C:C,0),MATCH(J$1,'اطلاعات دوره'!$1:$1,0)),0)</f>
        <v>0</v>
      </c>
      <c r="K386" s="46"/>
      <c r="L386" s="158" t="str">
        <f>IFERROR(INDEX('اطلاعات دوره'!A:Z,MATCH(G386,'اطلاعات دوره'!C:C,0)-1,MATCH("عنوان",'اطلاعات دوره'!$1:$1,0)),"---")</f>
        <v>---</v>
      </c>
      <c r="M386" s="47" t="str">
        <f t="shared" si="52"/>
        <v>----</v>
      </c>
      <c r="N386" s="48" t="str">
        <f t="shared" si="53"/>
        <v>-/</v>
      </c>
      <c r="O386" s="45"/>
      <c r="P386" s="158">
        <f>IFERROR(INDEX('قرائت کنتور'!A:AZ,MATCH(A386&amp;"-"&amp;"گاز",'قرائت کنتور'!B:B,0),MATCH(L386,'قرائت کنتور'!$1:$1,0)),0)</f>
        <v>0</v>
      </c>
      <c r="Q386" s="47">
        <f>IFERROR(INDEX('قرائت کنتور'!A:AZ,MATCH(A386&amp;"-"&amp;"گاز",'قرائت کنتور'!B:B,0),MATCH(G386,'قرائت کنتور'!$1:$1,0)),0)</f>
        <v>0</v>
      </c>
      <c r="R386" s="47">
        <f t="shared" si="54"/>
        <v>0</v>
      </c>
      <c r="S386" s="45"/>
      <c r="T386" s="155" t="str">
        <f>IFERROR(INDEX('تعرفه ها'!A:Z,MATCH("بهای هر متر مکعب گاز مصرفی",'تعرفه ها'!$B:$B,0),MATCH(F386,'تعرفه ها'!$2:$2,0)),"---")</f>
        <v>---</v>
      </c>
      <c r="U386" s="50" t="str">
        <f t="shared" si="55"/>
        <v>---</v>
      </c>
      <c r="V386" s="50" t="str">
        <f>IFERROR(ROUND(R386*INDEX('تعرفه ها'!A:Z,MATCH("عوارض گاز به ازاء هر متر مکعب",'تعرفه ها'!$B:$B,0),MATCH(F386,'تعرفه ها'!$2:$2,0)),0),"---")</f>
        <v>---</v>
      </c>
      <c r="W386" s="50" t="str">
        <f>IFERROR(ROUND(((U386+V386)*INDEX('تعرفه ها'!A:Z,MATCH("هزینه نگهداری و تعمیرات شبکه گاز",'تعرفه ها'!$B:$B,0),MATCH(F386,'تعرفه ها'!$2:$2,0))/100),0),"---")</f>
        <v>---</v>
      </c>
      <c r="X386" s="50" t="str">
        <f>IFERROR(IF(INDEX('اطلاعات دوره'!A:Z,MATCH(G386,'اطلاعات دوره'!C:C,0),MATCH("گاز",'اطلاعات دوره'!$1:$1,0))="دارد",ROUND((U386+V386)*INDEX('تعرفه ها'!A:Z,MATCH("پیک فصلی گاز",'تعرفه ها'!$B:$B,0),MATCH(F386,'تعرفه ها'!$2:$2,0))/100,0),0),"---")</f>
        <v>---</v>
      </c>
      <c r="Y386" s="50" t="str">
        <f>IFERROR(ROUND(SUM(U386+V386+W386+X386)*INDEX('تعرفه ها'!A:Z,MATCH("مالیات گاز",'تعرفه ها'!$B:$B,0),MATCH(F386,'تعرفه ها'!$2:$2,0))/100,0),"---")</f>
        <v>---</v>
      </c>
      <c r="Z386" s="50" t="str">
        <f t="shared" si="56"/>
        <v>---</v>
      </c>
      <c r="AA386" s="50" t="str">
        <f t="shared" si="60"/>
        <v>---</v>
      </c>
      <c r="AB386" s="50" t="str">
        <f t="shared" si="57"/>
        <v>---</v>
      </c>
      <c r="AC386" s="50" t="str">
        <f t="shared" si="58"/>
        <v>---</v>
      </c>
      <c r="AD386" s="153" t="str">
        <f t="shared" si="59"/>
        <v>---</v>
      </c>
      <c r="AF386" s="155" t="str">
        <f>IFERROR(IF(INDEX(پرداخت!A:AZ,MATCH(A386&amp;" - "&amp;"گاز",پرداخت!$B:$B,0),MATCH(G386,پرداخت!$1:$1,0))="نشده","نشده","شده"),"---")</f>
        <v>---</v>
      </c>
      <c r="AH386" s="144"/>
    </row>
    <row r="387" spans="1:34" ht="34.9" hidden="1" customHeight="1">
      <c r="A387" s="170"/>
      <c r="B387" s="47">
        <f>IFERROR(INDEX('اطلاعات انشعابات شرکتها'!A:BB,MATCH(A387,'اطلاعات انشعابات شرکتها'!A:A,0),MATCH(B$1,'اطلاعات انشعابات شرکتها'!$1:$1,0)),0)</f>
        <v>0</v>
      </c>
      <c r="C387" s="48">
        <f>IFERROR(INDEX('اطلاعات انشعابات شرکتها'!A:BB,MATCH(A387,'اطلاعات انشعابات شرکتها'!A:A,0),MATCH(C$1,'اطلاعات انشعابات شرکتها'!$1:$1,0)),0)</f>
        <v>0</v>
      </c>
      <c r="D387" s="45"/>
      <c r="E387" s="171"/>
      <c r="F387" s="170"/>
      <c r="G387" s="47" t="str">
        <f t="shared" ref="G387:G450" si="61">F387&amp;"/"&amp;E387</f>
        <v>/</v>
      </c>
      <c r="H387" s="47">
        <f>IFERROR(INDEX('اطلاعات دوره'!A:Z,MATCH(G387,'اطلاعات دوره'!C:C,0),MATCH(H$1,'اطلاعات دوره'!$1:$1,0)),0)</f>
        <v>0</v>
      </c>
      <c r="I387" s="47">
        <f>IFERROR(INDEX('اطلاعات دوره'!A:Z,MATCH(G387,'اطلاعات دوره'!C:C,0),MATCH(I$1,'اطلاعات دوره'!$1:$1,0)),0)</f>
        <v>0</v>
      </c>
      <c r="J387" s="48">
        <f>IFERROR(INDEX('اطلاعات دوره'!A:Z,MATCH(G387,'اطلاعات دوره'!C:C,0),MATCH(J$1,'اطلاعات دوره'!$1:$1,0)),0)</f>
        <v>0</v>
      </c>
      <c r="K387" s="46"/>
      <c r="L387" s="158" t="str">
        <f>IFERROR(INDEX('اطلاعات دوره'!A:Z,MATCH(G387,'اطلاعات دوره'!C:C,0)-1,MATCH("عنوان",'اطلاعات دوره'!$1:$1,0)),"---")</f>
        <v>---</v>
      </c>
      <c r="M387" s="47" t="str">
        <f t="shared" ref="M387:M450" si="62">A387&amp;"-"&amp;L387</f>
        <v>----</v>
      </c>
      <c r="N387" s="48" t="str">
        <f t="shared" ref="N387:N450" si="63">A387&amp;"-"&amp;G387</f>
        <v>-/</v>
      </c>
      <c r="O387" s="45"/>
      <c r="P387" s="158">
        <f>IFERROR(INDEX('قرائت کنتور'!A:AZ,MATCH(A387&amp;"-"&amp;"گاز",'قرائت کنتور'!B:B,0),MATCH(L387,'قرائت کنتور'!$1:$1,0)),0)</f>
        <v>0</v>
      </c>
      <c r="Q387" s="47">
        <f>IFERROR(INDEX('قرائت کنتور'!A:AZ,MATCH(A387&amp;"-"&amp;"گاز",'قرائت کنتور'!B:B,0),MATCH(G387,'قرائت کنتور'!$1:$1,0)),0)</f>
        <v>0</v>
      </c>
      <c r="R387" s="47">
        <f t="shared" ref="R387:R450" si="64">IFERROR(Q387-P387,"---")</f>
        <v>0</v>
      </c>
      <c r="S387" s="45"/>
      <c r="T387" s="155" t="str">
        <f>IFERROR(INDEX('تعرفه ها'!A:Z,MATCH("بهای هر متر مکعب گاز مصرفی",'تعرفه ها'!$B:$B,0),MATCH(F387,'تعرفه ها'!$2:$2,0)),"---")</f>
        <v>---</v>
      </c>
      <c r="U387" s="50" t="str">
        <f t="shared" ref="U387:U450" si="65">IFERROR(ROUND(R387*T387,0),"---")</f>
        <v>---</v>
      </c>
      <c r="V387" s="50" t="str">
        <f>IFERROR(ROUND(R387*INDEX('تعرفه ها'!A:Z,MATCH("عوارض گاز به ازاء هر متر مکعب",'تعرفه ها'!$B:$B,0),MATCH(F387,'تعرفه ها'!$2:$2,0)),0),"---")</f>
        <v>---</v>
      </c>
      <c r="W387" s="50" t="str">
        <f>IFERROR(ROUND(((U387+V387)*INDEX('تعرفه ها'!A:Z,MATCH("هزینه نگهداری و تعمیرات شبکه گاز",'تعرفه ها'!$B:$B,0),MATCH(F387,'تعرفه ها'!$2:$2,0))/100),0),"---")</f>
        <v>---</v>
      </c>
      <c r="X387" s="50" t="str">
        <f>IFERROR(IF(INDEX('اطلاعات دوره'!A:Z,MATCH(G387,'اطلاعات دوره'!C:C,0),MATCH("گاز",'اطلاعات دوره'!$1:$1,0))="دارد",ROUND((U387+V387)*INDEX('تعرفه ها'!A:Z,MATCH("پیک فصلی گاز",'تعرفه ها'!$B:$B,0),MATCH(F387,'تعرفه ها'!$2:$2,0))/100,0),0),"---")</f>
        <v>---</v>
      </c>
      <c r="Y387" s="50" t="str">
        <f>IFERROR(ROUND(SUM(U387+V387+W387+X387)*INDEX('تعرفه ها'!A:Z,MATCH("مالیات گاز",'تعرفه ها'!$B:$B,0),MATCH(F387,'تعرفه ها'!$2:$2,0))/100,0),"---")</f>
        <v>---</v>
      </c>
      <c r="Z387" s="50" t="str">
        <f t="shared" ref="Z387:Z450" si="66">IFERROR((U387+V387+W387+X387+Y387),"---")</f>
        <v>---</v>
      </c>
      <c r="AA387" s="50" t="str">
        <f t="shared" si="60"/>
        <v>---</v>
      </c>
      <c r="AB387" s="50" t="str">
        <f t="shared" ref="AB387:AB450" si="67">IFERROR(Z387+AA387,"---")</f>
        <v>---</v>
      </c>
      <c r="AC387" s="50" t="str">
        <f t="shared" ref="AC387:AC450" si="68">IFERROR(INT(RIGHT(AB387,3)),"---")</f>
        <v>---</v>
      </c>
      <c r="AD387" s="153" t="str">
        <f t="shared" ref="AD387:AD450" si="69">IFERROR(AB387-AC387,"---")</f>
        <v>---</v>
      </c>
      <c r="AF387" s="155" t="str">
        <f>IFERROR(IF(INDEX(پرداخت!A:AZ,MATCH(A387&amp;" - "&amp;"گاز",پرداخت!$B:$B,0),MATCH(G387,پرداخت!$1:$1,0))="نشده","نشده","شده"),"---")</f>
        <v>---</v>
      </c>
      <c r="AH387" s="144"/>
    </row>
    <row r="388" spans="1:34" ht="34.9" hidden="1" customHeight="1">
      <c r="A388" s="170"/>
      <c r="B388" s="47">
        <f>IFERROR(INDEX('اطلاعات انشعابات شرکتها'!A:BB,MATCH(A388,'اطلاعات انشعابات شرکتها'!A:A,0),MATCH(B$1,'اطلاعات انشعابات شرکتها'!$1:$1,0)),0)</f>
        <v>0</v>
      </c>
      <c r="C388" s="48">
        <f>IFERROR(INDEX('اطلاعات انشعابات شرکتها'!A:BB,MATCH(A388,'اطلاعات انشعابات شرکتها'!A:A,0),MATCH(C$1,'اطلاعات انشعابات شرکتها'!$1:$1,0)),0)</f>
        <v>0</v>
      </c>
      <c r="D388" s="45"/>
      <c r="E388" s="171"/>
      <c r="F388" s="170"/>
      <c r="G388" s="47" t="str">
        <f t="shared" si="61"/>
        <v>/</v>
      </c>
      <c r="H388" s="47">
        <f>IFERROR(INDEX('اطلاعات دوره'!A:Z,MATCH(G388,'اطلاعات دوره'!C:C,0),MATCH(H$1,'اطلاعات دوره'!$1:$1,0)),0)</f>
        <v>0</v>
      </c>
      <c r="I388" s="47">
        <f>IFERROR(INDEX('اطلاعات دوره'!A:Z,MATCH(G388,'اطلاعات دوره'!C:C,0),MATCH(I$1,'اطلاعات دوره'!$1:$1,0)),0)</f>
        <v>0</v>
      </c>
      <c r="J388" s="48">
        <f>IFERROR(INDEX('اطلاعات دوره'!A:Z,MATCH(G388,'اطلاعات دوره'!C:C,0),MATCH(J$1,'اطلاعات دوره'!$1:$1,0)),0)</f>
        <v>0</v>
      </c>
      <c r="K388" s="46"/>
      <c r="L388" s="158" t="str">
        <f>IFERROR(INDEX('اطلاعات دوره'!A:Z,MATCH(G388,'اطلاعات دوره'!C:C,0)-1,MATCH("عنوان",'اطلاعات دوره'!$1:$1,0)),"---")</f>
        <v>---</v>
      </c>
      <c r="M388" s="47" t="str">
        <f t="shared" si="62"/>
        <v>----</v>
      </c>
      <c r="N388" s="48" t="str">
        <f t="shared" si="63"/>
        <v>-/</v>
      </c>
      <c r="O388" s="45"/>
      <c r="P388" s="158">
        <f>IFERROR(INDEX('قرائت کنتور'!A:AZ,MATCH(A388&amp;"-"&amp;"گاز",'قرائت کنتور'!B:B,0),MATCH(L388,'قرائت کنتور'!$1:$1,0)),0)</f>
        <v>0</v>
      </c>
      <c r="Q388" s="47">
        <f>IFERROR(INDEX('قرائت کنتور'!A:AZ,MATCH(A388&amp;"-"&amp;"گاز",'قرائت کنتور'!B:B,0),MATCH(G388,'قرائت کنتور'!$1:$1,0)),0)</f>
        <v>0</v>
      </c>
      <c r="R388" s="47">
        <f t="shared" si="64"/>
        <v>0</v>
      </c>
      <c r="S388" s="45"/>
      <c r="T388" s="155" t="str">
        <f>IFERROR(INDEX('تعرفه ها'!A:Z,MATCH("بهای هر متر مکعب گاز مصرفی",'تعرفه ها'!$B:$B,0),MATCH(F388,'تعرفه ها'!$2:$2,0)),"---")</f>
        <v>---</v>
      </c>
      <c r="U388" s="50" t="str">
        <f t="shared" si="65"/>
        <v>---</v>
      </c>
      <c r="V388" s="50" t="str">
        <f>IFERROR(ROUND(R388*INDEX('تعرفه ها'!A:Z,MATCH("عوارض گاز به ازاء هر متر مکعب",'تعرفه ها'!$B:$B,0),MATCH(F388,'تعرفه ها'!$2:$2,0)),0),"---")</f>
        <v>---</v>
      </c>
      <c r="W388" s="50" t="str">
        <f>IFERROR(ROUND(((U388+V388)*INDEX('تعرفه ها'!A:Z,MATCH("هزینه نگهداری و تعمیرات شبکه گاز",'تعرفه ها'!$B:$B,0),MATCH(F388,'تعرفه ها'!$2:$2,0))/100),0),"---")</f>
        <v>---</v>
      </c>
      <c r="X388" s="50" t="str">
        <f>IFERROR(IF(INDEX('اطلاعات دوره'!A:Z,MATCH(G388,'اطلاعات دوره'!C:C,0),MATCH("گاز",'اطلاعات دوره'!$1:$1,0))="دارد",ROUND((U388+V388)*INDEX('تعرفه ها'!A:Z,MATCH("پیک فصلی گاز",'تعرفه ها'!$B:$B,0),MATCH(F388,'تعرفه ها'!$2:$2,0))/100,0),0),"---")</f>
        <v>---</v>
      </c>
      <c r="Y388" s="50" t="str">
        <f>IFERROR(ROUND(SUM(U388+V388+W388+X388)*INDEX('تعرفه ها'!A:Z,MATCH("مالیات گاز",'تعرفه ها'!$B:$B,0),MATCH(F388,'تعرفه ها'!$2:$2,0))/100,0),"---")</f>
        <v>---</v>
      </c>
      <c r="Z388" s="50" t="str">
        <f t="shared" si="66"/>
        <v>---</v>
      </c>
      <c r="AA388" s="50" t="str">
        <f t="shared" si="60"/>
        <v>---</v>
      </c>
      <c r="AB388" s="50" t="str">
        <f t="shared" si="67"/>
        <v>---</v>
      </c>
      <c r="AC388" s="50" t="str">
        <f t="shared" si="68"/>
        <v>---</v>
      </c>
      <c r="AD388" s="153" t="str">
        <f t="shared" si="69"/>
        <v>---</v>
      </c>
      <c r="AF388" s="155" t="str">
        <f>IFERROR(IF(INDEX(پرداخت!A:AZ,MATCH(A388&amp;" - "&amp;"گاز",پرداخت!$B:$B,0),MATCH(G388,پرداخت!$1:$1,0))="نشده","نشده","شده"),"---")</f>
        <v>---</v>
      </c>
      <c r="AH388" s="144"/>
    </row>
    <row r="389" spans="1:34" ht="34.9" hidden="1" customHeight="1">
      <c r="A389" s="170"/>
      <c r="B389" s="47">
        <f>IFERROR(INDEX('اطلاعات انشعابات شرکتها'!A:BB,MATCH(A389,'اطلاعات انشعابات شرکتها'!A:A,0),MATCH(B$1,'اطلاعات انشعابات شرکتها'!$1:$1,0)),0)</f>
        <v>0</v>
      </c>
      <c r="C389" s="48">
        <f>IFERROR(INDEX('اطلاعات انشعابات شرکتها'!A:BB,MATCH(A389,'اطلاعات انشعابات شرکتها'!A:A,0),MATCH(C$1,'اطلاعات انشعابات شرکتها'!$1:$1,0)),0)</f>
        <v>0</v>
      </c>
      <c r="D389" s="45"/>
      <c r="E389" s="171"/>
      <c r="F389" s="170"/>
      <c r="G389" s="47" t="str">
        <f t="shared" si="61"/>
        <v>/</v>
      </c>
      <c r="H389" s="47">
        <f>IFERROR(INDEX('اطلاعات دوره'!A:Z,MATCH(G389,'اطلاعات دوره'!C:C,0),MATCH(H$1,'اطلاعات دوره'!$1:$1,0)),0)</f>
        <v>0</v>
      </c>
      <c r="I389" s="47">
        <f>IFERROR(INDEX('اطلاعات دوره'!A:Z,MATCH(G389,'اطلاعات دوره'!C:C,0),MATCH(I$1,'اطلاعات دوره'!$1:$1,0)),0)</f>
        <v>0</v>
      </c>
      <c r="J389" s="48">
        <f>IFERROR(INDEX('اطلاعات دوره'!A:Z,MATCH(G389,'اطلاعات دوره'!C:C,0),MATCH(J$1,'اطلاعات دوره'!$1:$1,0)),0)</f>
        <v>0</v>
      </c>
      <c r="K389" s="46"/>
      <c r="L389" s="158" t="str">
        <f>IFERROR(INDEX('اطلاعات دوره'!A:Z,MATCH(G389,'اطلاعات دوره'!C:C,0)-1,MATCH("عنوان",'اطلاعات دوره'!$1:$1,0)),"---")</f>
        <v>---</v>
      </c>
      <c r="M389" s="47" t="str">
        <f t="shared" si="62"/>
        <v>----</v>
      </c>
      <c r="N389" s="48" t="str">
        <f t="shared" si="63"/>
        <v>-/</v>
      </c>
      <c r="O389" s="45"/>
      <c r="P389" s="158">
        <f>IFERROR(INDEX('قرائت کنتور'!A:AZ,MATCH(A389&amp;"-"&amp;"گاز",'قرائت کنتور'!B:B,0),MATCH(L389,'قرائت کنتور'!$1:$1,0)),0)</f>
        <v>0</v>
      </c>
      <c r="Q389" s="47">
        <f>IFERROR(INDEX('قرائت کنتور'!A:AZ,MATCH(A389&amp;"-"&amp;"گاز",'قرائت کنتور'!B:B,0),MATCH(G389,'قرائت کنتور'!$1:$1,0)),0)</f>
        <v>0</v>
      </c>
      <c r="R389" s="47">
        <f t="shared" si="64"/>
        <v>0</v>
      </c>
      <c r="S389" s="45"/>
      <c r="T389" s="155" t="str">
        <f>IFERROR(INDEX('تعرفه ها'!A:Z,MATCH("بهای هر متر مکعب گاز مصرفی",'تعرفه ها'!$B:$B,0),MATCH(F389,'تعرفه ها'!$2:$2,0)),"---")</f>
        <v>---</v>
      </c>
      <c r="U389" s="50" t="str">
        <f t="shared" si="65"/>
        <v>---</v>
      </c>
      <c r="V389" s="50" t="str">
        <f>IFERROR(ROUND(R389*INDEX('تعرفه ها'!A:Z,MATCH("عوارض گاز به ازاء هر متر مکعب",'تعرفه ها'!$B:$B,0),MATCH(F389,'تعرفه ها'!$2:$2,0)),0),"---")</f>
        <v>---</v>
      </c>
      <c r="W389" s="50" t="str">
        <f>IFERROR(ROUND(((U389+V389)*INDEX('تعرفه ها'!A:Z,MATCH("هزینه نگهداری و تعمیرات شبکه گاز",'تعرفه ها'!$B:$B,0),MATCH(F389,'تعرفه ها'!$2:$2,0))/100),0),"---")</f>
        <v>---</v>
      </c>
      <c r="X389" s="50" t="str">
        <f>IFERROR(IF(INDEX('اطلاعات دوره'!A:Z,MATCH(G389,'اطلاعات دوره'!C:C,0),MATCH("گاز",'اطلاعات دوره'!$1:$1,0))="دارد",ROUND((U389+V389)*INDEX('تعرفه ها'!A:Z,MATCH("پیک فصلی گاز",'تعرفه ها'!$B:$B,0),MATCH(F389,'تعرفه ها'!$2:$2,0))/100,0),0),"---")</f>
        <v>---</v>
      </c>
      <c r="Y389" s="50" t="str">
        <f>IFERROR(ROUND(SUM(U389+V389+W389+X389)*INDEX('تعرفه ها'!A:Z,MATCH("مالیات گاز",'تعرفه ها'!$B:$B,0),MATCH(F389,'تعرفه ها'!$2:$2,0))/100,0),"---")</f>
        <v>---</v>
      </c>
      <c r="Z389" s="50" t="str">
        <f t="shared" si="66"/>
        <v>---</v>
      </c>
      <c r="AA389" s="50" t="str">
        <f t="shared" si="60"/>
        <v>---</v>
      </c>
      <c r="AB389" s="50" t="str">
        <f t="shared" si="67"/>
        <v>---</v>
      </c>
      <c r="AC389" s="50" t="str">
        <f t="shared" si="68"/>
        <v>---</v>
      </c>
      <c r="AD389" s="153" t="str">
        <f t="shared" si="69"/>
        <v>---</v>
      </c>
      <c r="AF389" s="155" t="str">
        <f>IFERROR(IF(INDEX(پرداخت!A:AZ,MATCH(A389&amp;" - "&amp;"گاز",پرداخت!$B:$B,0),MATCH(G389,پرداخت!$1:$1,0))="نشده","نشده","شده"),"---")</f>
        <v>---</v>
      </c>
      <c r="AH389" s="144"/>
    </row>
    <row r="390" spans="1:34" ht="34.9" hidden="1" customHeight="1">
      <c r="A390" s="170"/>
      <c r="B390" s="47">
        <f>IFERROR(INDEX('اطلاعات انشعابات شرکتها'!A:BB,MATCH(A390,'اطلاعات انشعابات شرکتها'!A:A,0),MATCH(B$1,'اطلاعات انشعابات شرکتها'!$1:$1,0)),0)</f>
        <v>0</v>
      </c>
      <c r="C390" s="48">
        <f>IFERROR(INDEX('اطلاعات انشعابات شرکتها'!A:BB,MATCH(A390,'اطلاعات انشعابات شرکتها'!A:A,0),MATCH(C$1,'اطلاعات انشعابات شرکتها'!$1:$1,0)),0)</f>
        <v>0</v>
      </c>
      <c r="D390" s="45"/>
      <c r="E390" s="171"/>
      <c r="F390" s="170"/>
      <c r="G390" s="47" t="str">
        <f t="shared" si="61"/>
        <v>/</v>
      </c>
      <c r="H390" s="47">
        <f>IFERROR(INDEX('اطلاعات دوره'!A:Z,MATCH(G390,'اطلاعات دوره'!C:C,0),MATCH(H$1,'اطلاعات دوره'!$1:$1,0)),0)</f>
        <v>0</v>
      </c>
      <c r="I390" s="47">
        <f>IFERROR(INDEX('اطلاعات دوره'!A:Z,MATCH(G390,'اطلاعات دوره'!C:C,0),MATCH(I$1,'اطلاعات دوره'!$1:$1,0)),0)</f>
        <v>0</v>
      </c>
      <c r="J390" s="48">
        <f>IFERROR(INDEX('اطلاعات دوره'!A:Z,MATCH(G390,'اطلاعات دوره'!C:C,0),MATCH(J$1,'اطلاعات دوره'!$1:$1,0)),0)</f>
        <v>0</v>
      </c>
      <c r="K390" s="46"/>
      <c r="L390" s="158" t="str">
        <f>IFERROR(INDEX('اطلاعات دوره'!A:Z,MATCH(G390,'اطلاعات دوره'!C:C,0)-1,MATCH("عنوان",'اطلاعات دوره'!$1:$1,0)),"---")</f>
        <v>---</v>
      </c>
      <c r="M390" s="47" t="str">
        <f t="shared" si="62"/>
        <v>----</v>
      </c>
      <c r="N390" s="48" t="str">
        <f t="shared" si="63"/>
        <v>-/</v>
      </c>
      <c r="O390" s="45"/>
      <c r="P390" s="158">
        <f>IFERROR(INDEX('قرائت کنتور'!A:AZ,MATCH(A390&amp;"-"&amp;"گاز",'قرائت کنتور'!B:B,0),MATCH(L390,'قرائت کنتور'!$1:$1,0)),0)</f>
        <v>0</v>
      </c>
      <c r="Q390" s="47">
        <f>IFERROR(INDEX('قرائت کنتور'!A:AZ,MATCH(A390&amp;"-"&amp;"گاز",'قرائت کنتور'!B:B,0),MATCH(G390,'قرائت کنتور'!$1:$1,0)),0)</f>
        <v>0</v>
      </c>
      <c r="R390" s="47">
        <f t="shared" si="64"/>
        <v>0</v>
      </c>
      <c r="S390" s="45"/>
      <c r="T390" s="155" t="str">
        <f>IFERROR(INDEX('تعرفه ها'!A:Z,MATCH("بهای هر متر مکعب گاز مصرفی",'تعرفه ها'!$B:$B,0),MATCH(F390,'تعرفه ها'!$2:$2,0)),"---")</f>
        <v>---</v>
      </c>
      <c r="U390" s="50" t="str">
        <f t="shared" si="65"/>
        <v>---</v>
      </c>
      <c r="V390" s="50" t="str">
        <f>IFERROR(ROUND(R390*INDEX('تعرفه ها'!A:Z,MATCH("عوارض گاز به ازاء هر متر مکعب",'تعرفه ها'!$B:$B,0),MATCH(F390,'تعرفه ها'!$2:$2,0)),0),"---")</f>
        <v>---</v>
      </c>
      <c r="W390" s="50" t="str">
        <f>IFERROR(ROUND(((U390+V390)*INDEX('تعرفه ها'!A:Z,MATCH("هزینه نگهداری و تعمیرات شبکه گاز",'تعرفه ها'!$B:$B,0),MATCH(F390,'تعرفه ها'!$2:$2,0))/100),0),"---")</f>
        <v>---</v>
      </c>
      <c r="X390" s="50" t="str">
        <f>IFERROR(IF(INDEX('اطلاعات دوره'!A:Z,MATCH(G390,'اطلاعات دوره'!C:C,0),MATCH("گاز",'اطلاعات دوره'!$1:$1,0))="دارد",ROUND((U390+V390)*INDEX('تعرفه ها'!A:Z,MATCH("پیک فصلی گاز",'تعرفه ها'!$B:$B,0),MATCH(F390,'تعرفه ها'!$2:$2,0))/100,0),0),"---")</f>
        <v>---</v>
      </c>
      <c r="Y390" s="50" t="str">
        <f>IFERROR(ROUND(SUM(U390+V390+W390+X390)*INDEX('تعرفه ها'!A:Z,MATCH("مالیات گاز",'تعرفه ها'!$B:$B,0),MATCH(F390,'تعرفه ها'!$2:$2,0))/100,0),"---")</f>
        <v>---</v>
      </c>
      <c r="Z390" s="50" t="str">
        <f t="shared" si="66"/>
        <v>---</v>
      </c>
      <c r="AA390" s="50" t="str">
        <f t="shared" si="60"/>
        <v>---</v>
      </c>
      <c r="AB390" s="50" t="str">
        <f t="shared" si="67"/>
        <v>---</v>
      </c>
      <c r="AC390" s="50" t="str">
        <f t="shared" si="68"/>
        <v>---</v>
      </c>
      <c r="AD390" s="153" t="str">
        <f t="shared" si="69"/>
        <v>---</v>
      </c>
      <c r="AF390" s="155" t="str">
        <f>IFERROR(IF(INDEX(پرداخت!A:AZ,MATCH(A390&amp;" - "&amp;"گاز",پرداخت!$B:$B,0),MATCH(G390,پرداخت!$1:$1,0))="نشده","نشده","شده"),"---")</f>
        <v>---</v>
      </c>
      <c r="AH390" s="144"/>
    </row>
    <row r="391" spans="1:34" ht="34.9" hidden="1" customHeight="1">
      <c r="A391" s="170"/>
      <c r="B391" s="47">
        <f>IFERROR(INDEX('اطلاعات انشعابات شرکتها'!A:BB,MATCH(A391,'اطلاعات انشعابات شرکتها'!A:A,0),MATCH(B$1,'اطلاعات انشعابات شرکتها'!$1:$1,0)),0)</f>
        <v>0</v>
      </c>
      <c r="C391" s="48">
        <f>IFERROR(INDEX('اطلاعات انشعابات شرکتها'!A:BB,MATCH(A391,'اطلاعات انشعابات شرکتها'!A:A,0),MATCH(C$1,'اطلاعات انشعابات شرکتها'!$1:$1,0)),0)</f>
        <v>0</v>
      </c>
      <c r="D391" s="45"/>
      <c r="E391" s="171"/>
      <c r="F391" s="170"/>
      <c r="G391" s="47" t="str">
        <f t="shared" si="61"/>
        <v>/</v>
      </c>
      <c r="H391" s="47">
        <f>IFERROR(INDEX('اطلاعات دوره'!A:Z,MATCH(G391,'اطلاعات دوره'!C:C,0),MATCH(H$1,'اطلاعات دوره'!$1:$1,0)),0)</f>
        <v>0</v>
      </c>
      <c r="I391" s="47">
        <f>IFERROR(INDEX('اطلاعات دوره'!A:Z,MATCH(G391,'اطلاعات دوره'!C:C,0),MATCH(I$1,'اطلاعات دوره'!$1:$1,0)),0)</f>
        <v>0</v>
      </c>
      <c r="J391" s="48">
        <f>IFERROR(INDEX('اطلاعات دوره'!A:Z,MATCH(G391,'اطلاعات دوره'!C:C,0),MATCH(J$1,'اطلاعات دوره'!$1:$1,0)),0)</f>
        <v>0</v>
      </c>
      <c r="K391" s="46"/>
      <c r="L391" s="158" t="str">
        <f>IFERROR(INDEX('اطلاعات دوره'!A:Z,MATCH(G391,'اطلاعات دوره'!C:C,0)-1,MATCH("عنوان",'اطلاعات دوره'!$1:$1,0)),"---")</f>
        <v>---</v>
      </c>
      <c r="M391" s="47" t="str">
        <f t="shared" si="62"/>
        <v>----</v>
      </c>
      <c r="N391" s="48" t="str">
        <f t="shared" si="63"/>
        <v>-/</v>
      </c>
      <c r="O391" s="45"/>
      <c r="P391" s="158">
        <f>IFERROR(INDEX('قرائت کنتور'!A:AZ,MATCH(A391&amp;"-"&amp;"گاز",'قرائت کنتور'!B:B,0),MATCH(L391,'قرائت کنتور'!$1:$1,0)),0)</f>
        <v>0</v>
      </c>
      <c r="Q391" s="47">
        <f>IFERROR(INDEX('قرائت کنتور'!A:AZ,MATCH(A391&amp;"-"&amp;"گاز",'قرائت کنتور'!B:B,0),MATCH(G391,'قرائت کنتور'!$1:$1,0)),0)</f>
        <v>0</v>
      </c>
      <c r="R391" s="47">
        <f t="shared" si="64"/>
        <v>0</v>
      </c>
      <c r="S391" s="45"/>
      <c r="T391" s="155" t="str">
        <f>IFERROR(INDEX('تعرفه ها'!A:Z,MATCH("بهای هر متر مکعب گاز مصرفی",'تعرفه ها'!$B:$B,0),MATCH(F391,'تعرفه ها'!$2:$2,0)),"---")</f>
        <v>---</v>
      </c>
      <c r="U391" s="50" t="str">
        <f t="shared" si="65"/>
        <v>---</v>
      </c>
      <c r="V391" s="50" t="str">
        <f>IFERROR(ROUND(R391*INDEX('تعرفه ها'!A:Z,MATCH("عوارض گاز به ازاء هر متر مکعب",'تعرفه ها'!$B:$B,0),MATCH(F391,'تعرفه ها'!$2:$2,0)),0),"---")</f>
        <v>---</v>
      </c>
      <c r="W391" s="50" t="str">
        <f>IFERROR(ROUND(((U391+V391)*INDEX('تعرفه ها'!A:Z,MATCH("هزینه نگهداری و تعمیرات شبکه گاز",'تعرفه ها'!$B:$B,0),MATCH(F391,'تعرفه ها'!$2:$2,0))/100),0),"---")</f>
        <v>---</v>
      </c>
      <c r="X391" s="50" t="str">
        <f>IFERROR(IF(INDEX('اطلاعات دوره'!A:Z,MATCH(G391,'اطلاعات دوره'!C:C,0),MATCH("گاز",'اطلاعات دوره'!$1:$1,0))="دارد",ROUND((U391+V391)*INDEX('تعرفه ها'!A:Z,MATCH("پیک فصلی گاز",'تعرفه ها'!$B:$B,0),MATCH(F391,'تعرفه ها'!$2:$2,0))/100,0),0),"---")</f>
        <v>---</v>
      </c>
      <c r="Y391" s="50" t="str">
        <f>IFERROR(ROUND(SUM(U391+V391+W391+X391)*INDEX('تعرفه ها'!A:Z,MATCH("مالیات گاز",'تعرفه ها'!$B:$B,0),MATCH(F391,'تعرفه ها'!$2:$2,0))/100,0),"---")</f>
        <v>---</v>
      </c>
      <c r="Z391" s="50" t="str">
        <f t="shared" si="66"/>
        <v>---</v>
      </c>
      <c r="AA391" s="50" t="str">
        <f t="shared" si="60"/>
        <v>---</v>
      </c>
      <c r="AB391" s="50" t="str">
        <f t="shared" si="67"/>
        <v>---</v>
      </c>
      <c r="AC391" s="50" t="str">
        <f t="shared" si="68"/>
        <v>---</v>
      </c>
      <c r="AD391" s="153" t="str">
        <f t="shared" si="69"/>
        <v>---</v>
      </c>
      <c r="AF391" s="155" t="str">
        <f>IFERROR(IF(INDEX(پرداخت!A:AZ,MATCH(A391&amp;" - "&amp;"گاز",پرداخت!$B:$B,0),MATCH(G391,پرداخت!$1:$1,0))="نشده","نشده","شده"),"---")</f>
        <v>---</v>
      </c>
      <c r="AH391" s="144"/>
    </row>
    <row r="392" spans="1:34" ht="34.9" hidden="1" customHeight="1">
      <c r="A392" s="170"/>
      <c r="B392" s="47">
        <f>IFERROR(INDEX('اطلاعات انشعابات شرکتها'!A:BB,MATCH(A392,'اطلاعات انشعابات شرکتها'!A:A,0),MATCH(B$1,'اطلاعات انشعابات شرکتها'!$1:$1,0)),0)</f>
        <v>0</v>
      </c>
      <c r="C392" s="48">
        <f>IFERROR(INDEX('اطلاعات انشعابات شرکتها'!A:BB,MATCH(A392,'اطلاعات انشعابات شرکتها'!A:A,0),MATCH(C$1,'اطلاعات انشعابات شرکتها'!$1:$1,0)),0)</f>
        <v>0</v>
      </c>
      <c r="D392" s="45"/>
      <c r="E392" s="171"/>
      <c r="F392" s="170"/>
      <c r="G392" s="47" t="str">
        <f t="shared" si="61"/>
        <v>/</v>
      </c>
      <c r="H392" s="47">
        <f>IFERROR(INDEX('اطلاعات دوره'!A:Z,MATCH(G392,'اطلاعات دوره'!C:C,0),MATCH(H$1,'اطلاعات دوره'!$1:$1,0)),0)</f>
        <v>0</v>
      </c>
      <c r="I392" s="47">
        <f>IFERROR(INDEX('اطلاعات دوره'!A:Z,MATCH(G392,'اطلاعات دوره'!C:C,0),MATCH(I$1,'اطلاعات دوره'!$1:$1,0)),0)</f>
        <v>0</v>
      </c>
      <c r="J392" s="48">
        <f>IFERROR(INDEX('اطلاعات دوره'!A:Z,MATCH(G392,'اطلاعات دوره'!C:C,0),MATCH(J$1,'اطلاعات دوره'!$1:$1,0)),0)</f>
        <v>0</v>
      </c>
      <c r="K392" s="46"/>
      <c r="L392" s="158" t="str">
        <f>IFERROR(INDEX('اطلاعات دوره'!A:Z,MATCH(G392,'اطلاعات دوره'!C:C,0)-1,MATCH("عنوان",'اطلاعات دوره'!$1:$1,0)),"---")</f>
        <v>---</v>
      </c>
      <c r="M392" s="47" t="str">
        <f t="shared" si="62"/>
        <v>----</v>
      </c>
      <c r="N392" s="48" t="str">
        <f t="shared" si="63"/>
        <v>-/</v>
      </c>
      <c r="O392" s="45"/>
      <c r="P392" s="158">
        <f>IFERROR(INDEX('قرائت کنتور'!A:AZ,MATCH(A392&amp;"-"&amp;"گاز",'قرائت کنتور'!B:B,0),MATCH(L392,'قرائت کنتور'!$1:$1,0)),0)</f>
        <v>0</v>
      </c>
      <c r="Q392" s="47">
        <f>IFERROR(INDEX('قرائت کنتور'!A:AZ,MATCH(A392&amp;"-"&amp;"گاز",'قرائت کنتور'!B:B,0),MATCH(G392,'قرائت کنتور'!$1:$1,0)),0)</f>
        <v>0</v>
      </c>
      <c r="R392" s="47">
        <f t="shared" si="64"/>
        <v>0</v>
      </c>
      <c r="S392" s="45"/>
      <c r="T392" s="155" t="str">
        <f>IFERROR(INDEX('تعرفه ها'!A:Z,MATCH("بهای هر متر مکعب گاز مصرفی",'تعرفه ها'!$B:$B,0),MATCH(F392,'تعرفه ها'!$2:$2,0)),"---")</f>
        <v>---</v>
      </c>
      <c r="U392" s="50" t="str">
        <f t="shared" si="65"/>
        <v>---</v>
      </c>
      <c r="V392" s="50" t="str">
        <f>IFERROR(ROUND(R392*INDEX('تعرفه ها'!A:Z,MATCH("عوارض گاز به ازاء هر متر مکعب",'تعرفه ها'!$B:$B,0),MATCH(F392,'تعرفه ها'!$2:$2,0)),0),"---")</f>
        <v>---</v>
      </c>
      <c r="W392" s="50" t="str">
        <f>IFERROR(ROUND(((U392+V392)*INDEX('تعرفه ها'!A:Z,MATCH("هزینه نگهداری و تعمیرات شبکه گاز",'تعرفه ها'!$B:$B,0),MATCH(F392,'تعرفه ها'!$2:$2,0))/100),0),"---")</f>
        <v>---</v>
      </c>
      <c r="X392" s="50" t="str">
        <f>IFERROR(IF(INDEX('اطلاعات دوره'!A:Z,MATCH(G392,'اطلاعات دوره'!C:C,0),MATCH("گاز",'اطلاعات دوره'!$1:$1,0))="دارد",ROUND((U392+V392)*INDEX('تعرفه ها'!A:Z,MATCH("پیک فصلی گاز",'تعرفه ها'!$B:$B,0),MATCH(F392,'تعرفه ها'!$2:$2,0))/100,0),0),"---")</f>
        <v>---</v>
      </c>
      <c r="Y392" s="50" t="str">
        <f>IFERROR(ROUND(SUM(U392+V392+W392+X392)*INDEX('تعرفه ها'!A:Z,MATCH("مالیات گاز",'تعرفه ها'!$B:$B,0),MATCH(F392,'تعرفه ها'!$2:$2,0))/100,0),"---")</f>
        <v>---</v>
      </c>
      <c r="Z392" s="50" t="str">
        <f t="shared" si="66"/>
        <v>---</v>
      </c>
      <c r="AA392" s="50" t="str">
        <f t="shared" si="60"/>
        <v>---</v>
      </c>
      <c r="AB392" s="50" t="str">
        <f t="shared" si="67"/>
        <v>---</v>
      </c>
      <c r="AC392" s="50" t="str">
        <f t="shared" si="68"/>
        <v>---</v>
      </c>
      <c r="AD392" s="153" t="str">
        <f t="shared" si="69"/>
        <v>---</v>
      </c>
      <c r="AF392" s="155" t="str">
        <f>IFERROR(IF(INDEX(پرداخت!A:AZ,MATCH(A392&amp;" - "&amp;"گاز",پرداخت!$B:$B,0),MATCH(G392,پرداخت!$1:$1,0))="نشده","نشده","شده"),"---")</f>
        <v>---</v>
      </c>
      <c r="AH392" s="144"/>
    </row>
    <row r="393" spans="1:34" ht="34.9" hidden="1" customHeight="1">
      <c r="A393" s="170"/>
      <c r="B393" s="47">
        <f>IFERROR(INDEX('اطلاعات انشعابات شرکتها'!A:BB,MATCH(A393,'اطلاعات انشعابات شرکتها'!A:A,0),MATCH(B$1,'اطلاعات انشعابات شرکتها'!$1:$1,0)),0)</f>
        <v>0</v>
      </c>
      <c r="C393" s="48">
        <f>IFERROR(INDEX('اطلاعات انشعابات شرکتها'!A:BB,MATCH(A393,'اطلاعات انشعابات شرکتها'!A:A,0),MATCH(C$1,'اطلاعات انشعابات شرکتها'!$1:$1,0)),0)</f>
        <v>0</v>
      </c>
      <c r="D393" s="45"/>
      <c r="E393" s="171"/>
      <c r="F393" s="170"/>
      <c r="G393" s="47" t="str">
        <f t="shared" si="61"/>
        <v>/</v>
      </c>
      <c r="H393" s="47">
        <f>IFERROR(INDEX('اطلاعات دوره'!A:Z,MATCH(G393,'اطلاعات دوره'!C:C,0),MATCH(H$1,'اطلاعات دوره'!$1:$1,0)),0)</f>
        <v>0</v>
      </c>
      <c r="I393" s="47">
        <f>IFERROR(INDEX('اطلاعات دوره'!A:Z,MATCH(G393,'اطلاعات دوره'!C:C,0),MATCH(I$1,'اطلاعات دوره'!$1:$1,0)),0)</f>
        <v>0</v>
      </c>
      <c r="J393" s="48">
        <f>IFERROR(INDEX('اطلاعات دوره'!A:Z,MATCH(G393,'اطلاعات دوره'!C:C,0),MATCH(J$1,'اطلاعات دوره'!$1:$1,0)),0)</f>
        <v>0</v>
      </c>
      <c r="K393" s="46"/>
      <c r="L393" s="158" t="str">
        <f>IFERROR(INDEX('اطلاعات دوره'!A:Z,MATCH(G393,'اطلاعات دوره'!C:C,0)-1,MATCH("عنوان",'اطلاعات دوره'!$1:$1,0)),"---")</f>
        <v>---</v>
      </c>
      <c r="M393" s="47" t="str">
        <f t="shared" si="62"/>
        <v>----</v>
      </c>
      <c r="N393" s="48" t="str">
        <f t="shared" si="63"/>
        <v>-/</v>
      </c>
      <c r="O393" s="45"/>
      <c r="P393" s="158">
        <f>IFERROR(INDEX('قرائت کنتور'!A:AZ,MATCH(A393&amp;"-"&amp;"گاز",'قرائت کنتور'!B:B,0),MATCH(L393,'قرائت کنتور'!$1:$1,0)),0)</f>
        <v>0</v>
      </c>
      <c r="Q393" s="47">
        <f>IFERROR(INDEX('قرائت کنتور'!A:AZ,MATCH(A393&amp;"-"&amp;"گاز",'قرائت کنتور'!B:B,0),MATCH(G393,'قرائت کنتور'!$1:$1,0)),0)</f>
        <v>0</v>
      </c>
      <c r="R393" s="47">
        <f t="shared" si="64"/>
        <v>0</v>
      </c>
      <c r="S393" s="45"/>
      <c r="T393" s="155" t="str">
        <f>IFERROR(INDEX('تعرفه ها'!A:Z,MATCH("بهای هر متر مکعب گاز مصرفی",'تعرفه ها'!$B:$B,0),MATCH(F393,'تعرفه ها'!$2:$2,0)),"---")</f>
        <v>---</v>
      </c>
      <c r="U393" s="50" t="str">
        <f t="shared" si="65"/>
        <v>---</v>
      </c>
      <c r="V393" s="50" t="str">
        <f>IFERROR(ROUND(R393*INDEX('تعرفه ها'!A:Z,MATCH("عوارض گاز به ازاء هر متر مکعب",'تعرفه ها'!$B:$B,0),MATCH(F393,'تعرفه ها'!$2:$2,0)),0),"---")</f>
        <v>---</v>
      </c>
      <c r="W393" s="50" t="str">
        <f>IFERROR(ROUND(((U393+V393)*INDEX('تعرفه ها'!A:Z,MATCH("هزینه نگهداری و تعمیرات شبکه گاز",'تعرفه ها'!$B:$B,0),MATCH(F393,'تعرفه ها'!$2:$2,0))/100),0),"---")</f>
        <v>---</v>
      </c>
      <c r="X393" s="50" t="str">
        <f>IFERROR(IF(INDEX('اطلاعات دوره'!A:Z,MATCH(G393,'اطلاعات دوره'!C:C,0),MATCH("گاز",'اطلاعات دوره'!$1:$1,0))="دارد",ROUND((U393+V393)*INDEX('تعرفه ها'!A:Z,MATCH("پیک فصلی گاز",'تعرفه ها'!$B:$B,0),MATCH(F393,'تعرفه ها'!$2:$2,0))/100,0),0),"---")</f>
        <v>---</v>
      </c>
      <c r="Y393" s="50" t="str">
        <f>IFERROR(ROUND(SUM(U393+V393+W393+X393)*INDEX('تعرفه ها'!A:Z,MATCH("مالیات گاز",'تعرفه ها'!$B:$B,0),MATCH(F393,'تعرفه ها'!$2:$2,0))/100,0),"---")</f>
        <v>---</v>
      </c>
      <c r="Z393" s="50" t="str">
        <f t="shared" si="66"/>
        <v>---</v>
      </c>
      <c r="AA393" s="50" t="str">
        <f t="shared" si="60"/>
        <v>---</v>
      </c>
      <c r="AB393" s="50" t="str">
        <f t="shared" si="67"/>
        <v>---</v>
      </c>
      <c r="AC393" s="50" t="str">
        <f t="shared" si="68"/>
        <v>---</v>
      </c>
      <c r="AD393" s="153" t="str">
        <f t="shared" si="69"/>
        <v>---</v>
      </c>
      <c r="AF393" s="155" t="str">
        <f>IFERROR(IF(INDEX(پرداخت!A:AZ,MATCH(A393&amp;" - "&amp;"گاز",پرداخت!$B:$B,0),MATCH(G393,پرداخت!$1:$1,0))="نشده","نشده","شده"),"---")</f>
        <v>---</v>
      </c>
      <c r="AH393" s="144"/>
    </row>
    <row r="394" spans="1:34" ht="34.9" hidden="1" customHeight="1">
      <c r="A394" s="170"/>
      <c r="B394" s="47">
        <f>IFERROR(INDEX('اطلاعات انشعابات شرکتها'!A:BB,MATCH(A394,'اطلاعات انشعابات شرکتها'!A:A,0),MATCH(B$1,'اطلاعات انشعابات شرکتها'!$1:$1,0)),0)</f>
        <v>0</v>
      </c>
      <c r="C394" s="48">
        <f>IFERROR(INDEX('اطلاعات انشعابات شرکتها'!A:BB,MATCH(A394,'اطلاعات انشعابات شرکتها'!A:A,0),MATCH(C$1,'اطلاعات انشعابات شرکتها'!$1:$1,0)),0)</f>
        <v>0</v>
      </c>
      <c r="D394" s="45"/>
      <c r="E394" s="171"/>
      <c r="F394" s="170"/>
      <c r="G394" s="47" t="str">
        <f t="shared" si="61"/>
        <v>/</v>
      </c>
      <c r="H394" s="47">
        <f>IFERROR(INDEX('اطلاعات دوره'!A:Z,MATCH(G394,'اطلاعات دوره'!C:C,0),MATCH(H$1,'اطلاعات دوره'!$1:$1,0)),0)</f>
        <v>0</v>
      </c>
      <c r="I394" s="47">
        <f>IFERROR(INDEX('اطلاعات دوره'!A:Z,MATCH(G394,'اطلاعات دوره'!C:C,0),MATCH(I$1,'اطلاعات دوره'!$1:$1,0)),0)</f>
        <v>0</v>
      </c>
      <c r="J394" s="48">
        <f>IFERROR(INDEX('اطلاعات دوره'!A:Z,MATCH(G394,'اطلاعات دوره'!C:C,0),MATCH(J$1,'اطلاعات دوره'!$1:$1,0)),0)</f>
        <v>0</v>
      </c>
      <c r="K394" s="46"/>
      <c r="L394" s="158" t="str">
        <f>IFERROR(INDEX('اطلاعات دوره'!A:Z,MATCH(G394,'اطلاعات دوره'!C:C,0)-1,MATCH("عنوان",'اطلاعات دوره'!$1:$1,0)),"---")</f>
        <v>---</v>
      </c>
      <c r="M394" s="47" t="str">
        <f t="shared" si="62"/>
        <v>----</v>
      </c>
      <c r="N394" s="48" t="str">
        <f t="shared" si="63"/>
        <v>-/</v>
      </c>
      <c r="O394" s="45"/>
      <c r="P394" s="158">
        <f>IFERROR(INDEX('قرائت کنتور'!A:AZ,MATCH(A394&amp;"-"&amp;"گاز",'قرائت کنتور'!B:B,0),MATCH(L394,'قرائت کنتور'!$1:$1,0)),0)</f>
        <v>0</v>
      </c>
      <c r="Q394" s="47">
        <f>IFERROR(INDEX('قرائت کنتور'!A:AZ,MATCH(A394&amp;"-"&amp;"گاز",'قرائت کنتور'!B:B,0),MATCH(G394,'قرائت کنتور'!$1:$1,0)),0)</f>
        <v>0</v>
      </c>
      <c r="R394" s="47">
        <f t="shared" si="64"/>
        <v>0</v>
      </c>
      <c r="S394" s="45"/>
      <c r="T394" s="155" t="str">
        <f>IFERROR(INDEX('تعرفه ها'!A:Z,MATCH("بهای هر متر مکعب گاز مصرفی",'تعرفه ها'!$B:$B,0),MATCH(F394,'تعرفه ها'!$2:$2,0)),"---")</f>
        <v>---</v>
      </c>
      <c r="U394" s="50" t="str">
        <f t="shared" si="65"/>
        <v>---</v>
      </c>
      <c r="V394" s="50" t="str">
        <f>IFERROR(ROUND(R394*INDEX('تعرفه ها'!A:Z,MATCH("عوارض گاز به ازاء هر متر مکعب",'تعرفه ها'!$B:$B,0),MATCH(F394,'تعرفه ها'!$2:$2,0)),0),"---")</f>
        <v>---</v>
      </c>
      <c r="W394" s="50" t="str">
        <f>IFERROR(ROUND(((U394+V394)*INDEX('تعرفه ها'!A:Z,MATCH("هزینه نگهداری و تعمیرات شبکه گاز",'تعرفه ها'!$B:$B,0),MATCH(F394,'تعرفه ها'!$2:$2,0))/100),0),"---")</f>
        <v>---</v>
      </c>
      <c r="X394" s="50" t="str">
        <f>IFERROR(IF(INDEX('اطلاعات دوره'!A:Z,MATCH(G394,'اطلاعات دوره'!C:C,0),MATCH("گاز",'اطلاعات دوره'!$1:$1,0))="دارد",ROUND((U394+V394)*INDEX('تعرفه ها'!A:Z,MATCH("پیک فصلی گاز",'تعرفه ها'!$B:$B,0),MATCH(F394,'تعرفه ها'!$2:$2,0))/100,0),0),"---")</f>
        <v>---</v>
      </c>
      <c r="Y394" s="50" t="str">
        <f>IFERROR(ROUND(SUM(U394+V394+W394+X394)*INDEX('تعرفه ها'!A:Z,MATCH("مالیات گاز",'تعرفه ها'!$B:$B,0),MATCH(F394,'تعرفه ها'!$2:$2,0))/100,0),"---")</f>
        <v>---</v>
      </c>
      <c r="Z394" s="50" t="str">
        <f t="shared" si="66"/>
        <v>---</v>
      </c>
      <c r="AA394" s="50" t="str">
        <f t="shared" si="60"/>
        <v>---</v>
      </c>
      <c r="AB394" s="50" t="str">
        <f t="shared" si="67"/>
        <v>---</v>
      </c>
      <c r="AC394" s="50" t="str">
        <f t="shared" si="68"/>
        <v>---</v>
      </c>
      <c r="AD394" s="153" t="str">
        <f t="shared" si="69"/>
        <v>---</v>
      </c>
      <c r="AF394" s="155" t="str">
        <f>IFERROR(IF(INDEX(پرداخت!A:AZ,MATCH(A394&amp;" - "&amp;"گاز",پرداخت!$B:$B,0),MATCH(G394,پرداخت!$1:$1,0))="نشده","نشده","شده"),"---")</f>
        <v>---</v>
      </c>
      <c r="AH394" s="144"/>
    </row>
    <row r="395" spans="1:34" ht="34.9" hidden="1" customHeight="1">
      <c r="A395" s="170"/>
      <c r="B395" s="47">
        <f>IFERROR(INDEX('اطلاعات انشعابات شرکتها'!A:BB,MATCH(A395,'اطلاعات انشعابات شرکتها'!A:A,0),MATCH(B$1,'اطلاعات انشعابات شرکتها'!$1:$1,0)),0)</f>
        <v>0</v>
      </c>
      <c r="C395" s="48">
        <f>IFERROR(INDEX('اطلاعات انشعابات شرکتها'!A:BB,MATCH(A395,'اطلاعات انشعابات شرکتها'!A:A,0),MATCH(C$1,'اطلاعات انشعابات شرکتها'!$1:$1,0)),0)</f>
        <v>0</v>
      </c>
      <c r="D395" s="45"/>
      <c r="E395" s="171"/>
      <c r="F395" s="170"/>
      <c r="G395" s="47" t="str">
        <f t="shared" si="61"/>
        <v>/</v>
      </c>
      <c r="H395" s="47">
        <f>IFERROR(INDEX('اطلاعات دوره'!A:Z,MATCH(G395,'اطلاعات دوره'!C:C,0),MATCH(H$1,'اطلاعات دوره'!$1:$1,0)),0)</f>
        <v>0</v>
      </c>
      <c r="I395" s="47">
        <f>IFERROR(INDEX('اطلاعات دوره'!A:Z,MATCH(G395,'اطلاعات دوره'!C:C,0),MATCH(I$1,'اطلاعات دوره'!$1:$1,0)),0)</f>
        <v>0</v>
      </c>
      <c r="J395" s="48">
        <f>IFERROR(INDEX('اطلاعات دوره'!A:Z,MATCH(G395,'اطلاعات دوره'!C:C,0),MATCH(J$1,'اطلاعات دوره'!$1:$1,0)),0)</f>
        <v>0</v>
      </c>
      <c r="K395" s="46"/>
      <c r="L395" s="158" t="str">
        <f>IFERROR(INDEX('اطلاعات دوره'!A:Z,MATCH(G395,'اطلاعات دوره'!C:C,0)-1,MATCH("عنوان",'اطلاعات دوره'!$1:$1,0)),"---")</f>
        <v>---</v>
      </c>
      <c r="M395" s="47" t="str">
        <f t="shared" si="62"/>
        <v>----</v>
      </c>
      <c r="N395" s="48" t="str">
        <f t="shared" si="63"/>
        <v>-/</v>
      </c>
      <c r="O395" s="45"/>
      <c r="P395" s="158">
        <f>IFERROR(INDEX('قرائت کنتور'!A:AZ,MATCH(A395&amp;"-"&amp;"گاز",'قرائت کنتور'!B:B,0),MATCH(L395,'قرائت کنتور'!$1:$1,0)),0)</f>
        <v>0</v>
      </c>
      <c r="Q395" s="47">
        <f>IFERROR(INDEX('قرائت کنتور'!A:AZ,MATCH(A395&amp;"-"&amp;"گاز",'قرائت کنتور'!B:B,0),MATCH(G395,'قرائت کنتور'!$1:$1,0)),0)</f>
        <v>0</v>
      </c>
      <c r="R395" s="47">
        <f t="shared" si="64"/>
        <v>0</v>
      </c>
      <c r="S395" s="45"/>
      <c r="T395" s="155" t="str">
        <f>IFERROR(INDEX('تعرفه ها'!A:Z,MATCH("بهای هر متر مکعب گاز مصرفی",'تعرفه ها'!$B:$B,0),MATCH(F395,'تعرفه ها'!$2:$2,0)),"---")</f>
        <v>---</v>
      </c>
      <c r="U395" s="50" t="str">
        <f t="shared" si="65"/>
        <v>---</v>
      </c>
      <c r="V395" s="50" t="str">
        <f>IFERROR(ROUND(R395*INDEX('تعرفه ها'!A:Z,MATCH("عوارض گاز به ازاء هر متر مکعب",'تعرفه ها'!$B:$B,0),MATCH(F395,'تعرفه ها'!$2:$2,0)),0),"---")</f>
        <v>---</v>
      </c>
      <c r="W395" s="50" t="str">
        <f>IFERROR(ROUND(((U395+V395)*INDEX('تعرفه ها'!A:Z,MATCH("هزینه نگهداری و تعمیرات شبکه گاز",'تعرفه ها'!$B:$B,0),MATCH(F395,'تعرفه ها'!$2:$2,0))/100),0),"---")</f>
        <v>---</v>
      </c>
      <c r="X395" s="50" t="str">
        <f>IFERROR(IF(INDEX('اطلاعات دوره'!A:Z,MATCH(G395,'اطلاعات دوره'!C:C,0),MATCH("گاز",'اطلاعات دوره'!$1:$1,0))="دارد",ROUND((U395+V395)*INDEX('تعرفه ها'!A:Z,MATCH("پیک فصلی گاز",'تعرفه ها'!$B:$B,0),MATCH(F395,'تعرفه ها'!$2:$2,0))/100,0),0),"---")</f>
        <v>---</v>
      </c>
      <c r="Y395" s="50" t="str">
        <f>IFERROR(ROUND(SUM(U395+V395+W395+X395)*INDEX('تعرفه ها'!A:Z,MATCH("مالیات گاز",'تعرفه ها'!$B:$B,0),MATCH(F395,'تعرفه ها'!$2:$2,0))/100,0),"---")</f>
        <v>---</v>
      </c>
      <c r="Z395" s="50" t="str">
        <f t="shared" si="66"/>
        <v>---</v>
      </c>
      <c r="AA395" s="50" t="str">
        <f t="shared" si="60"/>
        <v>---</v>
      </c>
      <c r="AB395" s="50" t="str">
        <f t="shared" si="67"/>
        <v>---</v>
      </c>
      <c r="AC395" s="50" t="str">
        <f t="shared" si="68"/>
        <v>---</v>
      </c>
      <c r="AD395" s="153" t="str">
        <f t="shared" si="69"/>
        <v>---</v>
      </c>
      <c r="AF395" s="155" t="str">
        <f>IFERROR(IF(INDEX(پرداخت!A:AZ,MATCH(A395&amp;" - "&amp;"گاز",پرداخت!$B:$B,0),MATCH(G395,پرداخت!$1:$1,0))="نشده","نشده","شده"),"---")</f>
        <v>---</v>
      </c>
      <c r="AH395" s="144"/>
    </row>
    <row r="396" spans="1:34" ht="34.9" hidden="1" customHeight="1">
      <c r="A396" s="170"/>
      <c r="B396" s="47">
        <f>IFERROR(INDEX('اطلاعات انشعابات شرکتها'!A:BB,MATCH(A396,'اطلاعات انشعابات شرکتها'!A:A,0),MATCH(B$1,'اطلاعات انشعابات شرکتها'!$1:$1,0)),0)</f>
        <v>0</v>
      </c>
      <c r="C396" s="48">
        <f>IFERROR(INDEX('اطلاعات انشعابات شرکتها'!A:BB,MATCH(A396,'اطلاعات انشعابات شرکتها'!A:A,0),MATCH(C$1,'اطلاعات انشعابات شرکتها'!$1:$1,0)),0)</f>
        <v>0</v>
      </c>
      <c r="D396" s="45"/>
      <c r="E396" s="171"/>
      <c r="F396" s="170"/>
      <c r="G396" s="47" t="str">
        <f t="shared" si="61"/>
        <v>/</v>
      </c>
      <c r="H396" s="47">
        <f>IFERROR(INDEX('اطلاعات دوره'!A:Z,MATCH(G396,'اطلاعات دوره'!C:C,0),MATCH(H$1,'اطلاعات دوره'!$1:$1,0)),0)</f>
        <v>0</v>
      </c>
      <c r="I396" s="47">
        <f>IFERROR(INDEX('اطلاعات دوره'!A:Z,MATCH(G396,'اطلاعات دوره'!C:C,0),MATCH(I$1,'اطلاعات دوره'!$1:$1,0)),0)</f>
        <v>0</v>
      </c>
      <c r="J396" s="48">
        <f>IFERROR(INDEX('اطلاعات دوره'!A:Z,MATCH(G396,'اطلاعات دوره'!C:C,0),MATCH(J$1,'اطلاعات دوره'!$1:$1,0)),0)</f>
        <v>0</v>
      </c>
      <c r="K396" s="46"/>
      <c r="L396" s="158" t="str">
        <f>IFERROR(INDEX('اطلاعات دوره'!A:Z,MATCH(G396,'اطلاعات دوره'!C:C,0)-1,MATCH("عنوان",'اطلاعات دوره'!$1:$1,0)),"---")</f>
        <v>---</v>
      </c>
      <c r="M396" s="47" t="str">
        <f t="shared" si="62"/>
        <v>----</v>
      </c>
      <c r="N396" s="48" t="str">
        <f t="shared" si="63"/>
        <v>-/</v>
      </c>
      <c r="O396" s="45"/>
      <c r="P396" s="158">
        <f>IFERROR(INDEX('قرائت کنتور'!A:AZ,MATCH(A396&amp;"-"&amp;"گاز",'قرائت کنتور'!B:B,0),MATCH(L396,'قرائت کنتور'!$1:$1,0)),0)</f>
        <v>0</v>
      </c>
      <c r="Q396" s="47">
        <f>IFERROR(INDEX('قرائت کنتور'!A:AZ,MATCH(A396&amp;"-"&amp;"گاز",'قرائت کنتور'!B:B,0),MATCH(G396,'قرائت کنتور'!$1:$1,0)),0)</f>
        <v>0</v>
      </c>
      <c r="R396" s="47">
        <f t="shared" si="64"/>
        <v>0</v>
      </c>
      <c r="S396" s="45"/>
      <c r="T396" s="155" t="str">
        <f>IFERROR(INDEX('تعرفه ها'!A:Z,MATCH("بهای هر متر مکعب گاز مصرفی",'تعرفه ها'!$B:$B,0),MATCH(F396,'تعرفه ها'!$2:$2,0)),"---")</f>
        <v>---</v>
      </c>
      <c r="U396" s="50" t="str">
        <f t="shared" si="65"/>
        <v>---</v>
      </c>
      <c r="V396" s="50" t="str">
        <f>IFERROR(ROUND(R396*INDEX('تعرفه ها'!A:Z,MATCH("عوارض گاز به ازاء هر متر مکعب",'تعرفه ها'!$B:$B,0),MATCH(F396,'تعرفه ها'!$2:$2,0)),0),"---")</f>
        <v>---</v>
      </c>
      <c r="W396" s="50" t="str">
        <f>IFERROR(ROUND(((U396+V396)*INDEX('تعرفه ها'!A:Z,MATCH("هزینه نگهداری و تعمیرات شبکه گاز",'تعرفه ها'!$B:$B,0),MATCH(F396,'تعرفه ها'!$2:$2,0))/100),0),"---")</f>
        <v>---</v>
      </c>
      <c r="X396" s="50" t="str">
        <f>IFERROR(IF(INDEX('اطلاعات دوره'!A:Z,MATCH(G396,'اطلاعات دوره'!C:C,0),MATCH("گاز",'اطلاعات دوره'!$1:$1,0))="دارد",ROUND((U396+V396)*INDEX('تعرفه ها'!A:Z,MATCH("پیک فصلی گاز",'تعرفه ها'!$B:$B,0),MATCH(F396,'تعرفه ها'!$2:$2,0))/100,0),0),"---")</f>
        <v>---</v>
      </c>
      <c r="Y396" s="50" t="str">
        <f>IFERROR(ROUND(SUM(U396+V396+W396+X396)*INDEX('تعرفه ها'!A:Z,MATCH("مالیات گاز",'تعرفه ها'!$B:$B,0),MATCH(F396,'تعرفه ها'!$2:$2,0))/100,0),"---")</f>
        <v>---</v>
      </c>
      <c r="Z396" s="50" t="str">
        <f t="shared" si="66"/>
        <v>---</v>
      </c>
      <c r="AA396" s="50" t="str">
        <f t="shared" si="60"/>
        <v>---</v>
      </c>
      <c r="AB396" s="50" t="str">
        <f t="shared" si="67"/>
        <v>---</v>
      </c>
      <c r="AC396" s="50" t="str">
        <f t="shared" si="68"/>
        <v>---</v>
      </c>
      <c r="AD396" s="153" t="str">
        <f t="shared" si="69"/>
        <v>---</v>
      </c>
      <c r="AF396" s="155" t="str">
        <f>IFERROR(IF(INDEX(پرداخت!A:AZ,MATCH(A396&amp;" - "&amp;"گاز",پرداخت!$B:$B,0),MATCH(G396,پرداخت!$1:$1,0))="نشده","نشده","شده"),"---")</f>
        <v>---</v>
      </c>
      <c r="AH396" s="144"/>
    </row>
    <row r="397" spans="1:34" ht="34.9" hidden="1" customHeight="1">
      <c r="A397" s="170"/>
      <c r="B397" s="47">
        <f>IFERROR(INDEX('اطلاعات انشعابات شرکتها'!A:BB,MATCH(A397,'اطلاعات انشعابات شرکتها'!A:A,0),MATCH(B$1,'اطلاعات انشعابات شرکتها'!$1:$1,0)),0)</f>
        <v>0</v>
      </c>
      <c r="C397" s="48">
        <f>IFERROR(INDEX('اطلاعات انشعابات شرکتها'!A:BB,MATCH(A397,'اطلاعات انشعابات شرکتها'!A:A,0),MATCH(C$1,'اطلاعات انشعابات شرکتها'!$1:$1,0)),0)</f>
        <v>0</v>
      </c>
      <c r="D397" s="45"/>
      <c r="E397" s="171"/>
      <c r="F397" s="170"/>
      <c r="G397" s="47" t="str">
        <f t="shared" si="61"/>
        <v>/</v>
      </c>
      <c r="H397" s="47">
        <f>IFERROR(INDEX('اطلاعات دوره'!A:Z,MATCH(G397,'اطلاعات دوره'!C:C,0),MATCH(H$1,'اطلاعات دوره'!$1:$1,0)),0)</f>
        <v>0</v>
      </c>
      <c r="I397" s="47">
        <f>IFERROR(INDEX('اطلاعات دوره'!A:Z,MATCH(G397,'اطلاعات دوره'!C:C,0),MATCH(I$1,'اطلاعات دوره'!$1:$1,0)),0)</f>
        <v>0</v>
      </c>
      <c r="J397" s="48">
        <f>IFERROR(INDEX('اطلاعات دوره'!A:Z,MATCH(G397,'اطلاعات دوره'!C:C,0),MATCH(J$1,'اطلاعات دوره'!$1:$1,0)),0)</f>
        <v>0</v>
      </c>
      <c r="K397" s="46"/>
      <c r="L397" s="158" t="str">
        <f>IFERROR(INDEX('اطلاعات دوره'!A:Z,MATCH(G397,'اطلاعات دوره'!C:C,0)-1,MATCH("عنوان",'اطلاعات دوره'!$1:$1,0)),"---")</f>
        <v>---</v>
      </c>
      <c r="M397" s="47" t="str">
        <f t="shared" si="62"/>
        <v>----</v>
      </c>
      <c r="N397" s="48" t="str">
        <f t="shared" si="63"/>
        <v>-/</v>
      </c>
      <c r="O397" s="45"/>
      <c r="P397" s="158">
        <f>IFERROR(INDEX('قرائت کنتور'!A:AZ,MATCH(A397&amp;"-"&amp;"گاز",'قرائت کنتور'!B:B,0),MATCH(L397,'قرائت کنتور'!$1:$1,0)),0)</f>
        <v>0</v>
      </c>
      <c r="Q397" s="47">
        <f>IFERROR(INDEX('قرائت کنتور'!A:AZ,MATCH(A397&amp;"-"&amp;"گاز",'قرائت کنتور'!B:B,0),MATCH(G397,'قرائت کنتور'!$1:$1,0)),0)</f>
        <v>0</v>
      </c>
      <c r="R397" s="47">
        <f t="shared" si="64"/>
        <v>0</v>
      </c>
      <c r="S397" s="45"/>
      <c r="T397" s="155" t="str">
        <f>IFERROR(INDEX('تعرفه ها'!A:Z,MATCH("بهای هر متر مکعب گاز مصرفی",'تعرفه ها'!$B:$B,0),MATCH(F397,'تعرفه ها'!$2:$2,0)),"---")</f>
        <v>---</v>
      </c>
      <c r="U397" s="50" t="str">
        <f t="shared" si="65"/>
        <v>---</v>
      </c>
      <c r="V397" s="50" t="str">
        <f>IFERROR(ROUND(R397*INDEX('تعرفه ها'!A:Z,MATCH("عوارض گاز به ازاء هر متر مکعب",'تعرفه ها'!$B:$B,0),MATCH(F397,'تعرفه ها'!$2:$2,0)),0),"---")</f>
        <v>---</v>
      </c>
      <c r="W397" s="50" t="str">
        <f>IFERROR(ROUND(((U397+V397)*INDEX('تعرفه ها'!A:Z,MATCH("هزینه نگهداری و تعمیرات شبکه گاز",'تعرفه ها'!$B:$B,0),MATCH(F397,'تعرفه ها'!$2:$2,0))/100),0),"---")</f>
        <v>---</v>
      </c>
      <c r="X397" s="50" t="str">
        <f>IFERROR(IF(INDEX('اطلاعات دوره'!A:Z,MATCH(G397,'اطلاعات دوره'!C:C,0),MATCH("گاز",'اطلاعات دوره'!$1:$1,0))="دارد",ROUND((U397+V397)*INDEX('تعرفه ها'!A:Z,MATCH("پیک فصلی گاز",'تعرفه ها'!$B:$B,0),MATCH(F397,'تعرفه ها'!$2:$2,0))/100,0),0),"---")</f>
        <v>---</v>
      </c>
      <c r="Y397" s="50" t="str">
        <f>IFERROR(ROUND(SUM(U397+V397+W397+X397)*INDEX('تعرفه ها'!A:Z,MATCH("مالیات گاز",'تعرفه ها'!$B:$B,0),MATCH(F397,'تعرفه ها'!$2:$2,0))/100,0),"---")</f>
        <v>---</v>
      </c>
      <c r="Z397" s="50" t="str">
        <f t="shared" si="66"/>
        <v>---</v>
      </c>
      <c r="AA397" s="50" t="str">
        <f t="shared" si="60"/>
        <v>---</v>
      </c>
      <c r="AB397" s="50" t="str">
        <f t="shared" si="67"/>
        <v>---</v>
      </c>
      <c r="AC397" s="50" t="str">
        <f t="shared" si="68"/>
        <v>---</v>
      </c>
      <c r="AD397" s="153" t="str">
        <f t="shared" si="69"/>
        <v>---</v>
      </c>
      <c r="AF397" s="155" t="str">
        <f>IFERROR(IF(INDEX(پرداخت!A:AZ,MATCH(A397&amp;" - "&amp;"گاز",پرداخت!$B:$B,0),MATCH(G397,پرداخت!$1:$1,0))="نشده","نشده","شده"),"---")</f>
        <v>---</v>
      </c>
      <c r="AH397" s="144"/>
    </row>
    <row r="398" spans="1:34" ht="34.9" hidden="1" customHeight="1">
      <c r="A398" s="170"/>
      <c r="B398" s="47">
        <f>IFERROR(INDEX('اطلاعات انشعابات شرکتها'!A:BB,MATCH(A398,'اطلاعات انشعابات شرکتها'!A:A,0),MATCH(B$1,'اطلاعات انشعابات شرکتها'!$1:$1,0)),0)</f>
        <v>0</v>
      </c>
      <c r="C398" s="48">
        <f>IFERROR(INDEX('اطلاعات انشعابات شرکتها'!A:BB,MATCH(A398,'اطلاعات انشعابات شرکتها'!A:A,0),MATCH(C$1,'اطلاعات انشعابات شرکتها'!$1:$1,0)),0)</f>
        <v>0</v>
      </c>
      <c r="D398" s="45"/>
      <c r="E398" s="171"/>
      <c r="F398" s="170"/>
      <c r="G398" s="47" t="str">
        <f t="shared" si="61"/>
        <v>/</v>
      </c>
      <c r="H398" s="47">
        <f>IFERROR(INDEX('اطلاعات دوره'!A:Z,MATCH(G398,'اطلاعات دوره'!C:C,0),MATCH(H$1,'اطلاعات دوره'!$1:$1,0)),0)</f>
        <v>0</v>
      </c>
      <c r="I398" s="47">
        <f>IFERROR(INDEX('اطلاعات دوره'!A:Z,MATCH(G398,'اطلاعات دوره'!C:C,0),MATCH(I$1,'اطلاعات دوره'!$1:$1,0)),0)</f>
        <v>0</v>
      </c>
      <c r="J398" s="48">
        <f>IFERROR(INDEX('اطلاعات دوره'!A:Z,MATCH(G398,'اطلاعات دوره'!C:C,0),MATCH(J$1,'اطلاعات دوره'!$1:$1,0)),0)</f>
        <v>0</v>
      </c>
      <c r="K398" s="46"/>
      <c r="L398" s="158" t="str">
        <f>IFERROR(INDEX('اطلاعات دوره'!A:Z,MATCH(G398,'اطلاعات دوره'!C:C,0)-1,MATCH("عنوان",'اطلاعات دوره'!$1:$1,0)),"---")</f>
        <v>---</v>
      </c>
      <c r="M398" s="47" t="str">
        <f t="shared" si="62"/>
        <v>----</v>
      </c>
      <c r="N398" s="48" t="str">
        <f t="shared" si="63"/>
        <v>-/</v>
      </c>
      <c r="O398" s="45"/>
      <c r="P398" s="158">
        <f>IFERROR(INDEX('قرائت کنتور'!A:AZ,MATCH(A398&amp;"-"&amp;"گاز",'قرائت کنتور'!B:B,0),MATCH(L398,'قرائت کنتور'!$1:$1,0)),0)</f>
        <v>0</v>
      </c>
      <c r="Q398" s="47">
        <f>IFERROR(INDEX('قرائت کنتور'!A:AZ,MATCH(A398&amp;"-"&amp;"گاز",'قرائت کنتور'!B:B,0),MATCH(G398,'قرائت کنتور'!$1:$1,0)),0)</f>
        <v>0</v>
      </c>
      <c r="R398" s="47">
        <f t="shared" si="64"/>
        <v>0</v>
      </c>
      <c r="S398" s="45"/>
      <c r="T398" s="155" t="str">
        <f>IFERROR(INDEX('تعرفه ها'!A:Z,MATCH("بهای هر متر مکعب گاز مصرفی",'تعرفه ها'!$B:$B,0),MATCH(F398,'تعرفه ها'!$2:$2,0)),"---")</f>
        <v>---</v>
      </c>
      <c r="U398" s="50" t="str">
        <f t="shared" si="65"/>
        <v>---</v>
      </c>
      <c r="V398" s="50" t="str">
        <f>IFERROR(ROUND(R398*INDEX('تعرفه ها'!A:Z,MATCH("عوارض گاز به ازاء هر متر مکعب",'تعرفه ها'!$B:$B,0),MATCH(F398,'تعرفه ها'!$2:$2,0)),0),"---")</f>
        <v>---</v>
      </c>
      <c r="W398" s="50" t="str">
        <f>IFERROR(ROUND(((U398+V398)*INDEX('تعرفه ها'!A:Z,MATCH("هزینه نگهداری و تعمیرات شبکه گاز",'تعرفه ها'!$B:$B,0),MATCH(F398,'تعرفه ها'!$2:$2,0))/100),0),"---")</f>
        <v>---</v>
      </c>
      <c r="X398" s="50" t="str">
        <f>IFERROR(IF(INDEX('اطلاعات دوره'!A:Z,MATCH(G398,'اطلاعات دوره'!C:C,0),MATCH("گاز",'اطلاعات دوره'!$1:$1,0))="دارد",ROUND((U398+V398)*INDEX('تعرفه ها'!A:Z,MATCH("پیک فصلی گاز",'تعرفه ها'!$B:$B,0),MATCH(F398,'تعرفه ها'!$2:$2,0))/100,0),0),"---")</f>
        <v>---</v>
      </c>
      <c r="Y398" s="50" t="str">
        <f>IFERROR(ROUND(SUM(U398+V398+W398+X398)*INDEX('تعرفه ها'!A:Z,MATCH("مالیات گاز",'تعرفه ها'!$B:$B,0),MATCH(F398,'تعرفه ها'!$2:$2,0))/100,0),"---")</f>
        <v>---</v>
      </c>
      <c r="Z398" s="50" t="str">
        <f t="shared" si="66"/>
        <v>---</v>
      </c>
      <c r="AA398" s="50" t="str">
        <f t="shared" si="60"/>
        <v>---</v>
      </c>
      <c r="AB398" s="50" t="str">
        <f t="shared" si="67"/>
        <v>---</v>
      </c>
      <c r="AC398" s="50" t="str">
        <f t="shared" si="68"/>
        <v>---</v>
      </c>
      <c r="AD398" s="153" t="str">
        <f t="shared" si="69"/>
        <v>---</v>
      </c>
      <c r="AF398" s="155" t="str">
        <f>IFERROR(IF(INDEX(پرداخت!A:AZ,MATCH(A398&amp;" - "&amp;"گاز",پرداخت!$B:$B,0),MATCH(G398,پرداخت!$1:$1,0))="نشده","نشده","شده"),"---")</f>
        <v>---</v>
      </c>
      <c r="AH398" s="144"/>
    </row>
    <row r="399" spans="1:34" ht="34.9" hidden="1" customHeight="1">
      <c r="A399" s="170"/>
      <c r="B399" s="47">
        <f>IFERROR(INDEX('اطلاعات انشعابات شرکتها'!A:BB,MATCH(A399,'اطلاعات انشعابات شرکتها'!A:A,0),MATCH(B$1,'اطلاعات انشعابات شرکتها'!$1:$1,0)),0)</f>
        <v>0</v>
      </c>
      <c r="C399" s="48">
        <f>IFERROR(INDEX('اطلاعات انشعابات شرکتها'!A:BB,MATCH(A399,'اطلاعات انشعابات شرکتها'!A:A,0),MATCH(C$1,'اطلاعات انشعابات شرکتها'!$1:$1,0)),0)</f>
        <v>0</v>
      </c>
      <c r="D399" s="45"/>
      <c r="E399" s="171"/>
      <c r="F399" s="170"/>
      <c r="G399" s="47" t="str">
        <f t="shared" si="61"/>
        <v>/</v>
      </c>
      <c r="H399" s="47">
        <f>IFERROR(INDEX('اطلاعات دوره'!A:Z,MATCH(G399,'اطلاعات دوره'!C:C,0),MATCH(H$1,'اطلاعات دوره'!$1:$1,0)),0)</f>
        <v>0</v>
      </c>
      <c r="I399" s="47">
        <f>IFERROR(INDEX('اطلاعات دوره'!A:Z,MATCH(G399,'اطلاعات دوره'!C:C,0),MATCH(I$1,'اطلاعات دوره'!$1:$1,0)),0)</f>
        <v>0</v>
      </c>
      <c r="J399" s="48">
        <f>IFERROR(INDEX('اطلاعات دوره'!A:Z,MATCH(G399,'اطلاعات دوره'!C:C,0),MATCH(J$1,'اطلاعات دوره'!$1:$1,0)),0)</f>
        <v>0</v>
      </c>
      <c r="K399" s="46"/>
      <c r="L399" s="158" t="str">
        <f>IFERROR(INDEX('اطلاعات دوره'!A:Z,MATCH(G399,'اطلاعات دوره'!C:C,0)-1,MATCH("عنوان",'اطلاعات دوره'!$1:$1,0)),"---")</f>
        <v>---</v>
      </c>
      <c r="M399" s="47" t="str">
        <f t="shared" si="62"/>
        <v>----</v>
      </c>
      <c r="N399" s="48" t="str">
        <f t="shared" si="63"/>
        <v>-/</v>
      </c>
      <c r="O399" s="45"/>
      <c r="P399" s="158">
        <f>IFERROR(INDEX('قرائت کنتور'!A:AZ,MATCH(A399&amp;"-"&amp;"گاز",'قرائت کنتور'!B:B,0),MATCH(L399,'قرائت کنتور'!$1:$1,0)),0)</f>
        <v>0</v>
      </c>
      <c r="Q399" s="47">
        <f>IFERROR(INDEX('قرائت کنتور'!A:AZ,MATCH(A399&amp;"-"&amp;"گاز",'قرائت کنتور'!B:B,0),MATCH(G399,'قرائت کنتور'!$1:$1,0)),0)</f>
        <v>0</v>
      </c>
      <c r="R399" s="47">
        <f t="shared" si="64"/>
        <v>0</v>
      </c>
      <c r="S399" s="45"/>
      <c r="T399" s="155" t="str">
        <f>IFERROR(INDEX('تعرفه ها'!A:Z,MATCH("بهای هر متر مکعب گاز مصرفی",'تعرفه ها'!$B:$B,0),MATCH(F399,'تعرفه ها'!$2:$2,0)),"---")</f>
        <v>---</v>
      </c>
      <c r="U399" s="50" t="str">
        <f t="shared" si="65"/>
        <v>---</v>
      </c>
      <c r="V399" s="50" t="str">
        <f>IFERROR(ROUND(R399*INDEX('تعرفه ها'!A:Z,MATCH("عوارض گاز به ازاء هر متر مکعب",'تعرفه ها'!$B:$B,0),MATCH(F399,'تعرفه ها'!$2:$2,0)),0),"---")</f>
        <v>---</v>
      </c>
      <c r="W399" s="50" t="str">
        <f>IFERROR(ROUND(((U399+V399)*INDEX('تعرفه ها'!A:Z,MATCH("هزینه نگهداری و تعمیرات شبکه گاز",'تعرفه ها'!$B:$B,0),MATCH(F399,'تعرفه ها'!$2:$2,0))/100),0),"---")</f>
        <v>---</v>
      </c>
      <c r="X399" s="50" t="str">
        <f>IFERROR(IF(INDEX('اطلاعات دوره'!A:Z,MATCH(G399,'اطلاعات دوره'!C:C,0),MATCH("گاز",'اطلاعات دوره'!$1:$1,0))="دارد",ROUND((U399+V399)*INDEX('تعرفه ها'!A:Z,MATCH("پیک فصلی گاز",'تعرفه ها'!$B:$B,0),MATCH(F399,'تعرفه ها'!$2:$2,0))/100,0),0),"---")</f>
        <v>---</v>
      </c>
      <c r="Y399" s="50" t="str">
        <f>IFERROR(ROUND(SUM(U399+V399+W399+X399)*INDEX('تعرفه ها'!A:Z,MATCH("مالیات گاز",'تعرفه ها'!$B:$B,0),MATCH(F399,'تعرفه ها'!$2:$2,0))/100,0),"---")</f>
        <v>---</v>
      </c>
      <c r="Z399" s="50" t="str">
        <f t="shared" si="66"/>
        <v>---</v>
      </c>
      <c r="AA399" s="50" t="str">
        <f t="shared" si="60"/>
        <v>---</v>
      </c>
      <c r="AB399" s="50" t="str">
        <f t="shared" si="67"/>
        <v>---</v>
      </c>
      <c r="AC399" s="50" t="str">
        <f t="shared" si="68"/>
        <v>---</v>
      </c>
      <c r="AD399" s="153" t="str">
        <f t="shared" si="69"/>
        <v>---</v>
      </c>
      <c r="AF399" s="155" t="str">
        <f>IFERROR(IF(INDEX(پرداخت!A:AZ,MATCH(A399&amp;" - "&amp;"گاز",پرداخت!$B:$B,0),MATCH(G399,پرداخت!$1:$1,0))="نشده","نشده","شده"),"---")</f>
        <v>---</v>
      </c>
      <c r="AH399" s="144"/>
    </row>
    <row r="400" spans="1:34" ht="34.9" hidden="1" customHeight="1">
      <c r="A400" s="170"/>
      <c r="B400" s="47">
        <f>IFERROR(INDEX('اطلاعات انشعابات شرکتها'!A:BB,MATCH(A400,'اطلاعات انشعابات شرکتها'!A:A,0),MATCH(B$1,'اطلاعات انشعابات شرکتها'!$1:$1,0)),0)</f>
        <v>0</v>
      </c>
      <c r="C400" s="48">
        <f>IFERROR(INDEX('اطلاعات انشعابات شرکتها'!A:BB,MATCH(A400,'اطلاعات انشعابات شرکتها'!A:A,0),MATCH(C$1,'اطلاعات انشعابات شرکتها'!$1:$1,0)),0)</f>
        <v>0</v>
      </c>
      <c r="D400" s="45"/>
      <c r="E400" s="171"/>
      <c r="F400" s="170"/>
      <c r="G400" s="47" t="str">
        <f t="shared" si="61"/>
        <v>/</v>
      </c>
      <c r="H400" s="47">
        <f>IFERROR(INDEX('اطلاعات دوره'!A:Z,MATCH(G400,'اطلاعات دوره'!C:C,0),MATCH(H$1,'اطلاعات دوره'!$1:$1,0)),0)</f>
        <v>0</v>
      </c>
      <c r="I400" s="47">
        <f>IFERROR(INDEX('اطلاعات دوره'!A:Z,MATCH(G400,'اطلاعات دوره'!C:C,0),MATCH(I$1,'اطلاعات دوره'!$1:$1,0)),0)</f>
        <v>0</v>
      </c>
      <c r="J400" s="48">
        <f>IFERROR(INDEX('اطلاعات دوره'!A:Z,MATCH(G400,'اطلاعات دوره'!C:C,0),MATCH(J$1,'اطلاعات دوره'!$1:$1,0)),0)</f>
        <v>0</v>
      </c>
      <c r="K400" s="46"/>
      <c r="L400" s="158" t="str">
        <f>IFERROR(INDEX('اطلاعات دوره'!A:Z,MATCH(G400,'اطلاعات دوره'!C:C,0)-1,MATCH("عنوان",'اطلاعات دوره'!$1:$1,0)),"---")</f>
        <v>---</v>
      </c>
      <c r="M400" s="47" t="str">
        <f t="shared" si="62"/>
        <v>----</v>
      </c>
      <c r="N400" s="48" t="str">
        <f t="shared" si="63"/>
        <v>-/</v>
      </c>
      <c r="O400" s="45"/>
      <c r="P400" s="158">
        <f>IFERROR(INDEX('قرائت کنتور'!A:AZ,MATCH(A400&amp;"-"&amp;"گاز",'قرائت کنتور'!B:B,0),MATCH(L400,'قرائت کنتور'!$1:$1,0)),0)</f>
        <v>0</v>
      </c>
      <c r="Q400" s="47">
        <f>IFERROR(INDEX('قرائت کنتور'!A:AZ,MATCH(A400&amp;"-"&amp;"گاز",'قرائت کنتور'!B:B,0),MATCH(G400,'قرائت کنتور'!$1:$1,0)),0)</f>
        <v>0</v>
      </c>
      <c r="R400" s="47">
        <f t="shared" si="64"/>
        <v>0</v>
      </c>
      <c r="S400" s="45"/>
      <c r="T400" s="155" t="str">
        <f>IFERROR(INDEX('تعرفه ها'!A:Z,MATCH("بهای هر متر مکعب گاز مصرفی",'تعرفه ها'!$B:$B,0),MATCH(F400,'تعرفه ها'!$2:$2,0)),"---")</f>
        <v>---</v>
      </c>
      <c r="U400" s="50" t="str">
        <f t="shared" si="65"/>
        <v>---</v>
      </c>
      <c r="V400" s="50" t="str">
        <f>IFERROR(ROUND(R400*INDEX('تعرفه ها'!A:Z,MATCH("عوارض گاز به ازاء هر متر مکعب",'تعرفه ها'!$B:$B,0),MATCH(F400,'تعرفه ها'!$2:$2,0)),0),"---")</f>
        <v>---</v>
      </c>
      <c r="W400" s="50" t="str">
        <f>IFERROR(ROUND(((U400+V400)*INDEX('تعرفه ها'!A:Z,MATCH("هزینه نگهداری و تعمیرات شبکه گاز",'تعرفه ها'!$B:$B,0),MATCH(F400,'تعرفه ها'!$2:$2,0))/100),0),"---")</f>
        <v>---</v>
      </c>
      <c r="X400" s="50" t="str">
        <f>IFERROR(IF(INDEX('اطلاعات دوره'!A:Z,MATCH(G400,'اطلاعات دوره'!C:C,0),MATCH("گاز",'اطلاعات دوره'!$1:$1,0))="دارد",ROUND((U400+V400)*INDEX('تعرفه ها'!A:Z,MATCH("پیک فصلی گاز",'تعرفه ها'!$B:$B,0),MATCH(F400,'تعرفه ها'!$2:$2,0))/100,0),0),"---")</f>
        <v>---</v>
      </c>
      <c r="Y400" s="50" t="str">
        <f>IFERROR(ROUND(SUM(U400+V400+W400+X400)*INDEX('تعرفه ها'!A:Z,MATCH("مالیات گاز",'تعرفه ها'!$B:$B,0),MATCH(F400,'تعرفه ها'!$2:$2,0))/100,0),"---")</f>
        <v>---</v>
      </c>
      <c r="Z400" s="50" t="str">
        <f t="shared" si="66"/>
        <v>---</v>
      </c>
      <c r="AA400" s="50" t="str">
        <f t="shared" si="60"/>
        <v>---</v>
      </c>
      <c r="AB400" s="50" t="str">
        <f t="shared" si="67"/>
        <v>---</v>
      </c>
      <c r="AC400" s="50" t="str">
        <f t="shared" si="68"/>
        <v>---</v>
      </c>
      <c r="AD400" s="153" t="str">
        <f t="shared" si="69"/>
        <v>---</v>
      </c>
      <c r="AF400" s="155" t="str">
        <f>IFERROR(IF(INDEX(پرداخت!A:AZ,MATCH(A400&amp;" - "&amp;"گاز",پرداخت!$B:$B,0),MATCH(G400,پرداخت!$1:$1,0))="نشده","نشده","شده"),"---")</f>
        <v>---</v>
      </c>
      <c r="AH400" s="144"/>
    </row>
    <row r="401" spans="1:34" ht="34.9" hidden="1" customHeight="1">
      <c r="A401" s="170"/>
      <c r="B401" s="47">
        <f>IFERROR(INDEX('اطلاعات انشعابات شرکتها'!A:BB,MATCH(A401,'اطلاعات انشعابات شرکتها'!A:A,0),MATCH(B$1,'اطلاعات انشعابات شرکتها'!$1:$1,0)),0)</f>
        <v>0</v>
      </c>
      <c r="C401" s="48">
        <f>IFERROR(INDEX('اطلاعات انشعابات شرکتها'!A:BB,MATCH(A401,'اطلاعات انشعابات شرکتها'!A:A,0),MATCH(C$1,'اطلاعات انشعابات شرکتها'!$1:$1,0)),0)</f>
        <v>0</v>
      </c>
      <c r="D401" s="45"/>
      <c r="E401" s="171"/>
      <c r="F401" s="170"/>
      <c r="G401" s="47" t="str">
        <f t="shared" si="61"/>
        <v>/</v>
      </c>
      <c r="H401" s="47">
        <f>IFERROR(INDEX('اطلاعات دوره'!A:Z,MATCH(G401,'اطلاعات دوره'!C:C,0),MATCH(H$1,'اطلاعات دوره'!$1:$1,0)),0)</f>
        <v>0</v>
      </c>
      <c r="I401" s="47">
        <f>IFERROR(INDEX('اطلاعات دوره'!A:Z,MATCH(G401,'اطلاعات دوره'!C:C,0),MATCH(I$1,'اطلاعات دوره'!$1:$1,0)),0)</f>
        <v>0</v>
      </c>
      <c r="J401" s="48">
        <f>IFERROR(INDEX('اطلاعات دوره'!A:Z,MATCH(G401,'اطلاعات دوره'!C:C,0),MATCH(J$1,'اطلاعات دوره'!$1:$1,0)),0)</f>
        <v>0</v>
      </c>
      <c r="K401" s="46"/>
      <c r="L401" s="158" t="str">
        <f>IFERROR(INDEX('اطلاعات دوره'!A:Z,MATCH(G401,'اطلاعات دوره'!C:C,0)-1,MATCH("عنوان",'اطلاعات دوره'!$1:$1,0)),"---")</f>
        <v>---</v>
      </c>
      <c r="M401" s="47" t="str">
        <f t="shared" si="62"/>
        <v>----</v>
      </c>
      <c r="N401" s="48" t="str">
        <f t="shared" si="63"/>
        <v>-/</v>
      </c>
      <c r="O401" s="45"/>
      <c r="P401" s="158">
        <f>IFERROR(INDEX('قرائت کنتور'!A:AZ,MATCH(A401&amp;"-"&amp;"گاز",'قرائت کنتور'!B:B,0),MATCH(L401,'قرائت کنتور'!$1:$1,0)),0)</f>
        <v>0</v>
      </c>
      <c r="Q401" s="47">
        <f>IFERROR(INDEX('قرائت کنتور'!A:AZ,MATCH(A401&amp;"-"&amp;"گاز",'قرائت کنتور'!B:B,0),MATCH(G401,'قرائت کنتور'!$1:$1,0)),0)</f>
        <v>0</v>
      </c>
      <c r="R401" s="47">
        <f t="shared" si="64"/>
        <v>0</v>
      </c>
      <c r="S401" s="45"/>
      <c r="T401" s="155" t="str">
        <f>IFERROR(INDEX('تعرفه ها'!A:Z,MATCH("بهای هر متر مکعب گاز مصرفی",'تعرفه ها'!$B:$B,0),MATCH(F401,'تعرفه ها'!$2:$2,0)),"---")</f>
        <v>---</v>
      </c>
      <c r="U401" s="50" t="str">
        <f t="shared" si="65"/>
        <v>---</v>
      </c>
      <c r="V401" s="50" t="str">
        <f>IFERROR(ROUND(R401*INDEX('تعرفه ها'!A:Z,MATCH("عوارض گاز به ازاء هر متر مکعب",'تعرفه ها'!$B:$B,0),MATCH(F401,'تعرفه ها'!$2:$2,0)),0),"---")</f>
        <v>---</v>
      </c>
      <c r="W401" s="50" t="str">
        <f>IFERROR(ROUND(((U401+V401)*INDEX('تعرفه ها'!A:Z,MATCH("هزینه نگهداری و تعمیرات شبکه گاز",'تعرفه ها'!$B:$B,0),MATCH(F401,'تعرفه ها'!$2:$2,0))/100),0),"---")</f>
        <v>---</v>
      </c>
      <c r="X401" s="50" t="str">
        <f>IFERROR(IF(INDEX('اطلاعات دوره'!A:Z,MATCH(G401,'اطلاعات دوره'!C:C,0),MATCH("گاز",'اطلاعات دوره'!$1:$1,0))="دارد",ROUND((U401+V401)*INDEX('تعرفه ها'!A:Z,MATCH("پیک فصلی گاز",'تعرفه ها'!$B:$B,0),MATCH(F401,'تعرفه ها'!$2:$2,0))/100,0),0),"---")</f>
        <v>---</v>
      </c>
      <c r="Y401" s="50" t="str">
        <f>IFERROR(ROUND(SUM(U401+V401+W401+X401)*INDEX('تعرفه ها'!A:Z,MATCH("مالیات گاز",'تعرفه ها'!$B:$B,0),MATCH(F401,'تعرفه ها'!$2:$2,0))/100,0),"---")</f>
        <v>---</v>
      </c>
      <c r="Z401" s="50" t="str">
        <f t="shared" si="66"/>
        <v>---</v>
      </c>
      <c r="AA401" s="50" t="str">
        <f t="shared" si="60"/>
        <v>---</v>
      </c>
      <c r="AB401" s="50" t="str">
        <f t="shared" si="67"/>
        <v>---</v>
      </c>
      <c r="AC401" s="50" t="str">
        <f t="shared" si="68"/>
        <v>---</v>
      </c>
      <c r="AD401" s="153" t="str">
        <f t="shared" si="69"/>
        <v>---</v>
      </c>
      <c r="AF401" s="155" t="str">
        <f>IFERROR(IF(INDEX(پرداخت!A:AZ,MATCH(A401&amp;" - "&amp;"گاز",پرداخت!$B:$B,0),MATCH(G401,پرداخت!$1:$1,0))="نشده","نشده","شده"),"---")</f>
        <v>---</v>
      </c>
      <c r="AH401" s="144"/>
    </row>
    <row r="402" spans="1:34" ht="34.9" hidden="1" customHeight="1">
      <c r="A402" s="170"/>
      <c r="B402" s="47">
        <f>IFERROR(INDEX('اطلاعات انشعابات شرکتها'!A:BB,MATCH(A402,'اطلاعات انشعابات شرکتها'!A:A,0),MATCH(B$1,'اطلاعات انشعابات شرکتها'!$1:$1,0)),0)</f>
        <v>0</v>
      </c>
      <c r="C402" s="48">
        <f>IFERROR(INDEX('اطلاعات انشعابات شرکتها'!A:BB,MATCH(A402,'اطلاعات انشعابات شرکتها'!A:A,0),MATCH(C$1,'اطلاعات انشعابات شرکتها'!$1:$1,0)),0)</f>
        <v>0</v>
      </c>
      <c r="D402" s="45"/>
      <c r="E402" s="171"/>
      <c r="F402" s="170"/>
      <c r="G402" s="47" t="str">
        <f t="shared" si="61"/>
        <v>/</v>
      </c>
      <c r="H402" s="47">
        <f>IFERROR(INDEX('اطلاعات دوره'!A:Z,MATCH(G402,'اطلاعات دوره'!C:C,0),MATCH(H$1,'اطلاعات دوره'!$1:$1,0)),0)</f>
        <v>0</v>
      </c>
      <c r="I402" s="47">
        <f>IFERROR(INDEX('اطلاعات دوره'!A:Z,MATCH(G402,'اطلاعات دوره'!C:C,0),MATCH(I$1,'اطلاعات دوره'!$1:$1,0)),0)</f>
        <v>0</v>
      </c>
      <c r="J402" s="48">
        <f>IFERROR(INDEX('اطلاعات دوره'!A:Z,MATCH(G402,'اطلاعات دوره'!C:C,0),MATCH(J$1,'اطلاعات دوره'!$1:$1,0)),0)</f>
        <v>0</v>
      </c>
      <c r="K402" s="46"/>
      <c r="L402" s="158" t="str">
        <f>IFERROR(INDEX('اطلاعات دوره'!A:Z,MATCH(G402,'اطلاعات دوره'!C:C,0)-1,MATCH("عنوان",'اطلاعات دوره'!$1:$1,0)),"---")</f>
        <v>---</v>
      </c>
      <c r="M402" s="47" t="str">
        <f t="shared" si="62"/>
        <v>----</v>
      </c>
      <c r="N402" s="48" t="str">
        <f t="shared" si="63"/>
        <v>-/</v>
      </c>
      <c r="O402" s="45"/>
      <c r="P402" s="158">
        <f>IFERROR(INDEX('قرائت کنتور'!A:AZ,MATCH(A402&amp;"-"&amp;"گاز",'قرائت کنتور'!B:B,0),MATCH(L402,'قرائت کنتور'!$1:$1,0)),0)</f>
        <v>0</v>
      </c>
      <c r="Q402" s="47">
        <f>IFERROR(INDEX('قرائت کنتور'!A:AZ,MATCH(A402&amp;"-"&amp;"گاز",'قرائت کنتور'!B:B,0),MATCH(G402,'قرائت کنتور'!$1:$1,0)),0)</f>
        <v>0</v>
      </c>
      <c r="R402" s="47">
        <f t="shared" si="64"/>
        <v>0</v>
      </c>
      <c r="S402" s="45"/>
      <c r="T402" s="155" t="str">
        <f>IFERROR(INDEX('تعرفه ها'!A:Z,MATCH("بهای هر متر مکعب گاز مصرفی",'تعرفه ها'!$B:$B,0),MATCH(F402,'تعرفه ها'!$2:$2,0)),"---")</f>
        <v>---</v>
      </c>
      <c r="U402" s="50" t="str">
        <f t="shared" si="65"/>
        <v>---</v>
      </c>
      <c r="V402" s="50" t="str">
        <f>IFERROR(ROUND(R402*INDEX('تعرفه ها'!A:Z,MATCH("عوارض گاز به ازاء هر متر مکعب",'تعرفه ها'!$B:$B,0),MATCH(F402,'تعرفه ها'!$2:$2,0)),0),"---")</f>
        <v>---</v>
      </c>
      <c r="W402" s="50" t="str">
        <f>IFERROR(ROUND(((U402+V402)*INDEX('تعرفه ها'!A:Z,MATCH("هزینه نگهداری و تعمیرات شبکه گاز",'تعرفه ها'!$B:$B,0),MATCH(F402,'تعرفه ها'!$2:$2,0))/100),0),"---")</f>
        <v>---</v>
      </c>
      <c r="X402" s="50" t="str">
        <f>IFERROR(IF(INDEX('اطلاعات دوره'!A:Z,MATCH(G402,'اطلاعات دوره'!C:C,0),MATCH("گاز",'اطلاعات دوره'!$1:$1,0))="دارد",ROUND((U402+V402)*INDEX('تعرفه ها'!A:Z,MATCH("پیک فصلی گاز",'تعرفه ها'!$B:$B,0),MATCH(F402,'تعرفه ها'!$2:$2,0))/100,0),0),"---")</f>
        <v>---</v>
      </c>
      <c r="Y402" s="50" t="str">
        <f>IFERROR(ROUND(SUM(U402+V402+W402+X402)*INDEX('تعرفه ها'!A:Z,MATCH("مالیات گاز",'تعرفه ها'!$B:$B,0),MATCH(F402,'تعرفه ها'!$2:$2,0))/100,0),"---")</f>
        <v>---</v>
      </c>
      <c r="Z402" s="50" t="str">
        <f t="shared" si="66"/>
        <v>---</v>
      </c>
      <c r="AA402" s="50" t="str">
        <f t="shared" si="60"/>
        <v>---</v>
      </c>
      <c r="AB402" s="50" t="str">
        <f t="shared" si="67"/>
        <v>---</v>
      </c>
      <c r="AC402" s="50" t="str">
        <f t="shared" si="68"/>
        <v>---</v>
      </c>
      <c r="AD402" s="153" t="str">
        <f t="shared" si="69"/>
        <v>---</v>
      </c>
      <c r="AF402" s="155" t="str">
        <f>IFERROR(IF(INDEX(پرداخت!A:AZ,MATCH(A402&amp;" - "&amp;"گاز",پرداخت!$B:$B,0),MATCH(G402,پرداخت!$1:$1,0))="نشده","نشده","شده"),"---")</f>
        <v>---</v>
      </c>
      <c r="AH402" s="144"/>
    </row>
    <row r="403" spans="1:34" ht="34.9" hidden="1" customHeight="1">
      <c r="A403" s="170"/>
      <c r="B403" s="47">
        <f>IFERROR(INDEX('اطلاعات انشعابات شرکتها'!A:BB,MATCH(A403,'اطلاعات انشعابات شرکتها'!A:A,0),MATCH(B$1,'اطلاعات انشعابات شرکتها'!$1:$1,0)),0)</f>
        <v>0</v>
      </c>
      <c r="C403" s="48">
        <f>IFERROR(INDEX('اطلاعات انشعابات شرکتها'!A:BB,MATCH(A403,'اطلاعات انشعابات شرکتها'!A:A,0),MATCH(C$1,'اطلاعات انشعابات شرکتها'!$1:$1,0)),0)</f>
        <v>0</v>
      </c>
      <c r="D403" s="45"/>
      <c r="E403" s="171"/>
      <c r="F403" s="170"/>
      <c r="G403" s="47" t="str">
        <f t="shared" si="61"/>
        <v>/</v>
      </c>
      <c r="H403" s="47">
        <f>IFERROR(INDEX('اطلاعات دوره'!A:Z,MATCH(G403,'اطلاعات دوره'!C:C,0),MATCH(H$1,'اطلاعات دوره'!$1:$1,0)),0)</f>
        <v>0</v>
      </c>
      <c r="I403" s="47">
        <f>IFERROR(INDEX('اطلاعات دوره'!A:Z,MATCH(G403,'اطلاعات دوره'!C:C,0),MATCH(I$1,'اطلاعات دوره'!$1:$1,0)),0)</f>
        <v>0</v>
      </c>
      <c r="J403" s="48">
        <f>IFERROR(INDEX('اطلاعات دوره'!A:Z,MATCH(G403,'اطلاعات دوره'!C:C,0),MATCH(J$1,'اطلاعات دوره'!$1:$1,0)),0)</f>
        <v>0</v>
      </c>
      <c r="K403" s="46"/>
      <c r="L403" s="158" t="str">
        <f>IFERROR(INDEX('اطلاعات دوره'!A:Z,MATCH(G403,'اطلاعات دوره'!C:C,0)-1,MATCH("عنوان",'اطلاعات دوره'!$1:$1,0)),"---")</f>
        <v>---</v>
      </c>
      <c r="M403" s="47" t="str">
        <f t="shared" si="62"/>
        <v>----</v>
      </c>
      <c r="N403" s="48" t="str">
        <f t="shared" si="63"/>
        <v>-/</v>
      </c>
      <c r="O403" s="45"/>
      <c r="P403" s="158">
        <f>IFERROR(INDEX('قرائت کنتور'!A:AZ,MATCH(A403&amp;"-"&amp;"گاز",'قرائت کنتور'!B:B,0),MATCH(L403,'قرائت کنتور'!$1:$1,0)),0)</f>
        <v>0</v>
      </c>
      <c r="Q403" s="47">
        <f>IFERROR(INDEX('قرائت کنتور'!A:AZ,MATCH(A403&amp;"-"&amp;"گاز",'قرائت کنتور'!B:B,0),MATCH(G403,'قرائت کنتور'!$1:$1,0)),0)</f>
        <v>0</v>
      </c>
      <c r="R403" s="47">
        <f t="shared" si="64"/>
        <v>0</v>
      </c>
      <c r="S403" s="45"/>
      <c r="T403" s="155" t="str">
        <f>IFERROR(INDEX('تعرفه ها'!A:Z,MATCH("بهای هر متر مکعب گاز مصرفی",'تعرفه ها'!$B:$B,0),MATCH(F403,'تعرفه ها'!$2:$2,0)),"---")</f>
        <v>---</v>
      </c>
      <c r="U403" s="50" t="str">
        <f t="shared" si="65"/>
        <v>---</v>
      </c>
      <c r="V403" s="50" t="str">
        <f>IFERROR(ROUND(R403*INDEX('تعرفه ها'!A:Z,MATCH("عوارض گاز به ازاء هر متر مکعب",'تعرفه ها'!$B:$B,0),MATCH(F403,'تعرفه ها'!$2:$2,0)),0),"---")</f>
        <v>---</v>
      </c>
      <c r="W403" s="50" t="str">
        <f>IFERROR(ROUND(((U403+V403)*INDEX('تعرفه ها'!A:Z,MATCH("هزینه نگهداری و تعمیرات شبکه گاز",'تعرفه ها'!$B:$B,0),MATCH(F403,'تعرفه ها'!$2:$2,0))/100),0),"---")</f>
        <v>---</v>
      </c>
      <c r="X403" s="50" t="str">
        <f>IFERROR(IF(INDEX('اطلاعات دوره'!A:Z,MATCH(G403,'اطلاعات دوره'!C:C,0),MATCH("گاز",'اطلاعات دوره'!$1:$1,0))="دارد",ROUND((U403+V403)*INDEX('تعرفه ها'!A:Z,MATCH("پیک فصلی گاز",'تعرفه ها'!$B:$B,0),MATCH(F403,'تعرفه ها'!$2:$2,0))/100,0),0),"---")</f>
        <v>---</v>
      </c>
      <c r="Y403" s="50" t="str">
        <f>IFERROR(ROUND(SUM(U403+V403+W403+X403)*INDEX('تعرفه ها'!A:Z,MATCH("مالیات گاز",'تعرفه ها'!$B:$B,0),MATCH(F403,'تعرفه ها'!$2:$2,0))/100,0),"---")</f>
        <v>---</v>
      </c>
      <c r="Z403" s="50" t="str">
        <f t="shared" si="66"/>
        <v>---</v>
      </c>
      <c r="AA403" s="50" t="str">
        <f t="shared" si="60"/>
        <v>---</v>
      </c>
      <c r="AB403" s="50" t="str">
        <f t="shared" si="67"/>
        <v>---</v>
      </c>
      <c r="AC403" s="50" t="str">
        <f t="shared" si="68"/>
        <v>---</v>
      </c>
      <c r="AD403" s="153" t="str">
        <f t="shared" si="69"/>
        <v>---</v>
      </c>
      <c r="AF403" s="155" t="str">
        <f>IFERROR(IF(INDEX(پرداخت!A:AZ,MATCH(A403&amp;" - "&amp;"گاز",پرداخت!$B:$B,0),MATCH(G403,پرداخت!$1:$1,0))="نشده","نشده","شده"),"---")</f>
        <v>---</v>
      </c>
      <c r="AH403" s="144"/>
    </row>
    <row r="404" spans="1:34" ht="34.9" hidden="1" customHeight="1">
      <c r="A404" s="170"/>
      <c r="B404" s="47">
        <f>IFERROR(INDEX('اطلاعات انشعابات شرکتها'!A:BB,MATCH(A404,'اطلاعات انشعابات شرکتها'!A:A,0),MATCH(B$1,'اطلاعات انشعابات شرکتها'!$1:$1,0)),0)</f>
        <v>0</v>
      </c>
      <c r="C404" s="48">
        <f>IFERROR(INDEX('اطلاعات انشعابات شرکتها'!A:BB,MATCH(A404,'اطلاعات انشعابات شرکتها'!A:A,0),MATCH(C$1,'اطلاعات انشعابات شرکتها'!$1:$1,0)),0)</f>
        <v>0</v>
      </c>
      <c r="D404" s="45"/>
      <c r="E404" s="171"/>
      <c r="F404" s="170"/>
      <c r="G404" s="47" t="str">
        <f t="shared" si="61"/>
        <v>/</v>
      </c>
      <c r="H404" s="47">
        <f>IFERROR(INDEX('اطلاعات دوره'!A:Z,MATCH(G404,'اطلاعات دوره'!C:C,0),MATCH(H$1,'اطلاعات دوره'!$1:$1,0)),0)</f>
        <v>0</v>
      </c>
      <c r="I404" s="47">
        <f>IFERROR(INDEX('اطلاعات دوره'!A:Z,MATCH(G404,'اطلاعات دوره'!C:C,0),MATCH(I$1,'اطلاعات دوره'!$1:$1,0)),0)</f>
        <v>0</v>
      </c>
      <c r="J404" s="48">
        <f>IFERROR(INDEX('اطلاعات دوره'!A:Z,MATCH(G404,'اطلاعات دوره'!C:C,0),MATCH(J$1,'اطلاعات دوره'!$1:$1,0)),0)</f>
        <v>0</v>
      </c>
      <c r="K404" s="46"/>
      <c r="L404" s="158" t="str">
        <f>IFERROR(INDEX('اطلاعات دوره'!A:Z,MATCH(G404,'اطلاعات دوره'!C:C,0)-1,MATCH("عنوان",'اطلاعات دوره'!$1:$1,0)),"---")</f>
        <v>---</v>
      </c>
      <c r="M404" s="47" t="str">
        <f t="shared" si="62"/>
        <v>----</v>
      </c>
      <c r="N404" s="48" t="str">
        <f t="shared" si="63"/>
        <v>-/</v>
      </c>
      <c r="O404" s="45"/>
      <c r="P404" s="158">
        <f>IFERROR(INDEX('قرائت کنتور'!A:AZ,MATCH(A404&amp;"-"&amp;"گاز",'قرائت کنتور'!B:B,0),MATCH(L404,'قرائت کنتور'!$1:$1,0)),0)</f>
        <v>0</v>
      </c>
      <c r="Q404" s="47">
        <f>IFERROR(INDEX('قرائت کنتور'!A:AZ,MATCH(A404&amp;"-"&amp;"گاز",'قرائت کنتور'!B:B,0),MATCH(G404,'قرائت کنتور'!$1:$1,0)),0)</f>
        <v>0</v>
      </c>
      <c r="R404" s="47">
        <f t="shared" si="64"/>
        <v>0</v>
      </c>
      <c r="S404" s="45"/>
      <c r="T404" s="155" t="str">
        <f>IFERROR(INDEX('تعرفه ها'!A:Z,MATCH("بهای هر متر مکعب گاز مصرفی",'تعرفه ها'!$B:$B,0),MATCH(F404,'تعرفه ها'!$2:$2,0)),"---")</f>
        <v>---</v>
      </c>
      <c r="U404" s="50" t="str">
        <f t="shared" si="65"/>
        <v>---</v>
      </c>
      <c r="V404" s="50" t="str">
        <f>IFERROR(ROUND(R404*INDEX('تعرفه ها'!A:Z,MATCH("عوارض گاز به ازاء هر متر مکعب",'تعرفه ها'!$B:$B,0),MATCH(F404,'تعرفه ها'!$2:$2,0)),0),"---")</f>
        <v>---</v>
      </c>
      <c r="W404" s="50" t="str">
        <f>IFERROR(ROUND(((U404+V404)*INDEX('تعرفه ها'!A:Z,MATCH("هزینه نگهداری و تعمیرات شبکه گاز",'تعرفه ها'!$B:$B,0),MATCH(F404,'تعرفه ها'!$2:$2,0))/100),0),"---")</f>
        <v>---</v>
      </c>
      <c r="X404" s="50" t="str">
        <f>IFERROR(IF(INDEX('اطلاعات دوره'!A:Z,MATCH(G404,'اطلاعات دوره'!C:C,0),MATCH("گاز",'اطلاعات دوره'!$1:$1,0))="دارد",ROUND((U404+V404)*INDEX('تعرفه ها'!A:Z,MATCH("پیک فصلی گاز",'تعرفه ها'!$B:$B,0),MATCH(F404,'تعرفه ها'!$2:$2,0))/100,0),0),"---")</f>
        <v>---</v>
      </c>
      <c r="Y404" s="50" t="str">
        <f>IFERROR(ROUND(SUM(U404+V404+W404+X404)*INDEX('تعرفه ها'!A:Z,MATCH("مالیات گاز",'تعرفه ها'!$B:$B,0),MATCH(F404,'تعرفه ها'!$2:$2,0))/100,0),"---")</f>
        <v>---</v>
      </c>
      <c r="Z404" s="50" t="str">
        <f t="shared" si="66"/>
        <v>---</v>
      </c>
      <c r="AA404" s="50" t="str">
        <f t="shared" si="60"/>
        <v>---</v>
      </c>
      <c r="AB404" s="50" t="str">
        <f t="shared" si="67"/>
        <v>---</v>
      </c>
      <c r="AC404" s="50" t="str">
        <f t="shared" si="68"/>
        <v>---</v>
      </c>
      <c r="AD404" s="153" t="str">
        <f t="shared" si="69"/>
        <v>---</v>
      </c>
      <c r="AF404" s="155" t="str">
        <f>IFERROR(IF(INDEX(پرداخت!A:AZ,MATCH(A404&amp;" - "&amp;"گاز",پرداخت!$B:$B,0),MATCH(G404,پرداخت!$1:$1,0))="نشده","نشده","شده"),"---")</f>
        <v>---</v>
      </c>
      <c r="AH404" s="144"/>
    </row>
    <row r="405" spans="1:34" ht="34.9" hidden="1" customHeight="1">
      <c r="A405" s="170"/>
      <c r="B405" s="47">
        <f>IFERROR(INDEX('اطلاعات انشعابات شرکتها'!A:BB,MATCH(A405,'اطلاعات انشعابات شرکتها'!A:A,0),MATCH(B$1,'اطلاعات انشعابات شرکتها'!$1:$1,0)),0)</f>
        <v>0</v>
      </c>
      <c r="C405" s="48">
        <f>IFERROR(INDEX('اطلاعات انشعابات شرکتها'!A:BB,MATCH(A405,'اطلاعات انشعابات شرکتها'!A:A,0),MATCH(C$1,'اطلاعات انشعابات شرکتها'!$1:$1,0)),0)</f>
        <v>0</v>
      </c>
      <c r="D405" s="45"/>
      <c r="E405" s="171"/>
      <c r="F405" s="170"/>
      <c r="G405" s="47" t="str">
        <f t="shared" si="61"/>
        <v>/</v>
      </c>
      <c r="H405" s="47">
        <f>IFERROR(INDEX('اطلاعات دوره'!A:Z,MATCH(G405,'اطلاعات دوره'!C:C,0),MATCH(H$1,'اطلاعات دوره'!$1:$1,0)),0)</f>
        <v>0</v>
      </c>
      <c r="I405" s="47">
        <f>IFERROR(INDEX('اطلاعات دوره'!A:Z,MATCH(G405,'اطلاعات دوره'!C:C,0),MATCH(I$1,'اطلاعات دوره'!$1:$1,0)),0)</f>
        <v>0</v>
      </c>
      <c r="J405" s="48">
        <f>IFERROR(INDEX('اطلاعات دوره'!A:Z,MATCH(G405,'اطلاعات دوره'!C:C,0),MATCH(J$1,'اطلاعات دوره'!$1:$1,0)),0)</f>
        <v>0</v>
      </c>
      <c r="K405" s="46"/>
      <c r="L405" s="158" t="str">
        <f>IFERROR(INDEX('اطلاعات دوره'!A:Z,MATCH(G405,'اطلاعات دوره'!C:C,0)-1,MATCH("عنوان",'اطلاعات دوره'!$1:$1,0)),"---")</f>
        <v>---</v>
      </c>
      <c r="M405" s="47" t="str">
        <f t="shared" si="62"/>
        <v>----</v>
      </c>
      <c r="N405" s="48" t="str">
        <f t="shared" si="63"/>
        <v>-/</v>
      </c>
      <c r="O405" s="45"/>
      <c r="P405" s="158">
        <f>IFERROR(INDEX('قرائت کنتور'!A:AZ,MATCH(A405&amp;"-"&amp;"گاز",'قرائت کنتور'!B:B,0),MATCH(L405,'قرائت کنتور'!$1:$1,0)),0)</f>
        <v>0</v>
      </c>
      <c r="Q405" s="47">
        <f>IFERROR(INDEX('قرائت کنتور'!A:AZ,MATCH(A405&amp;"-"&amp;"گاز",'قرائت کنتور'!B:B,0),MATCH(G405,'قرائت کنتور'!$1:$1,0)),0)</f>
        <v>0</v>
      </c>
      <c r="R405" s="47">
        <f t="shared" si="64"/>
        <v>0</v>
      </c>
      <c r="S405" s="45"/>
      <c r="T405" s="155" t="str">
        <f>IFERROR(INDEX('تعرفه ها'!A:Z,MATCH("بهای هر متر مکعب گاز مصرفی",'تعرفه ها'!$B:$B,0),MATCH(F405,'تعرفه ها'!$2:$2,0)),"---")</f>
        <v>---</v>
      </c>
      <c r="U405" s="50" t="str">
        <f t="shared" si="65"/>
        <v>---</v>
      </c>
      <c r="V405" s="50" t="str">
        <f>IFERROR(ROUND(R405*INDEX('تعرفه ها'!A:Z,MATCH("عوارض گاز به ازاء هر متر مکعب",'تعرفه ها'!$B:$B,0),MATCH(F405,'تعرفه ها'!$2:$2,0)),0),"---")</f>
        <v>---</v>
      </c>
      <c r="W405" s="50" t="str">
        <f>IFERROR(ROUND(((U405+V405)*INDEX('تعرفه ها'!A:Z,MATCH("هزینه نگهداری و تعمیرات شبکه گاز",'تعرفه ها'!$B:$B,0),MATCH(F405,'تعرفه ها'!$2:$2,0))/100),0),"---")</f>
        <v>---</v>
      </c>
      <c r="X405" s="50" t="str">
        <f>IFERROR(IF(INDEX('اطلاعات دوره'!A:Z,MATCH(G405,'اطلاعات دوره'!C:C,0),MATCH("گاز",'اطلاعات دوره'!$1:$1,0))="دارد",ROUND((U405+V405)*INDEX('تعرفه ها'!A:Z,MATCH("پیک فصلی گاز",'تعرفه ها'!$B:$B,0),MATCH(F405,'تعرفه ها'!$2:$2,0))/100,0),0),"---")</f>
        <v>---</v>
      </c>
      <c r="Y405" s="50" t="str">
        <f>IFERROR(ROUND(SUM(U405+V405+W405+X405)*INDEX('تعرفه ها'!A:Z,MATCH("مالیات گاز",'تعرفه ها'!$B:$B,0),MATCH(F405,'تعرفه ها'!$2:$2,0))/100,0),"---")</f>
        <v>---</v>
      </c>
      <c r="Z405" s="50" t="str">
        <f t="shared" si="66"/>
        <v>---</v>
      </c>
      <c r="AA405" s="50" t="str">
        <f t="shared" si="60"/>
        <v>---</v>
      </c>
      <c r="AB405" s="50" t="str">
        <f t="shared" si="67"/>
        <v>---</v>
      </c>
      <c r="AC405" s="50" t="str">
        <f t="shared" si="68"/>
        <v>---</v>
      </c>
      <c r="AD405" s="153" t="str">
        <f t="shared" si="69"/>
        <v>---</v>
      </c>
      <c r="AF405" s="155" t="str">
        <f>IFERROR(IF(INDEX(پرداخت!A:AZ,MATCH(A405&amp;" - "&amp;"گاز",پرداخت!$B:$B,0),MATCH(G405,پرداخت!$1:$1,0))="نشده","نشده","شده"),"---")</f>
        <v>---</v>
      </c>
      <c r="AH405" s="144"/>
    </row>
    <row r="406" spans="1:34" ht="34.9" hidden="1" customHeight="1">
      <c r="A406" s="170"/>
      <c r="B406" s="47">
        <f>IFERROR(INDEX('اطلاعات انشعابات شرکتها'!A:BB,MATCH(A406,'اطلاعات انشعابات شرکتها'!A:A,0),MATCH(B$1,'اطلاعات انشعابات شرکتها'!$1:$1,0)),0)</f>
        <v>0</v>
      </c>
      <c r="C406" s="48">
        <f>IFERROR(INDEX('اطلاعات انشعابات شرکتها'!A:BB,MATCH(A406,'اطلاعات انشعابات شرکتها'!A:A,0),MATCH(C$1,'اطلاعات انشعابات شرکتها'!$1:$1,0)),0)</f>
        <v>0</v>
      </c>
      <c r="D406" s="45"/>
      <c r="E406" s="171"/>
      <c r="F406" s="170"/>
      <c r="G406" s="47" t="str">
        <f t="shared" si="61"/>
        <v>/</v>
      </c>
      <c r="H406" s="47">
        <f>IFERROR(INDEX('اطلاعات دوره'!A:Z,MATCH(G406,'اطلاعات دوره'!C:C,0),MATCH(H$1,'اطلاعات دوره'!$1:$1,0)),0)</f>
        <v>0</v>
      </c>
      <c r="I406" s="47">
        <f>IFERROR(INDEX('اطلاعات دوره'!A:Z,MATCH(G406,'اطلاعات دوره'!C:C,0),MATCH(I$1,'اطلاعات دوره'!$1:$1,0)),0)</f>
        <v>0</v>
      </c>
      <c r="J406" s="48">
        <f>IFERROR(INDEX('اطلاعات دوره'!A:Z,MATCH(G406,'اطلاعات دوره'!C:C,0),MATCH(J$1,'اطلاعات دوره'!$1:$1,0)),0)</f>
        <v>0</v>
      </c>
      <c r="K406" s="46"/>
      <c r="L406" s="158" t="str">
        <f>IFERROR(INDEX('اطلاعات دوره'!A:Z,MATCH(G406,'اطلاعات دوره'!C:C,0)-1,MATCH("عنوان",'اطلاعات دوره'!$1:$1,0)),"---")</f>
        <v>---</v>
      </c>
      <c r="M406" s="47" t="str">
        <f t="shared" si="62"/>
        <v>----</v>
      </c>
      <c r="N406" s="48" t="str">
        <f t="shared" si="63"/>
        <v>-/</v>
      </c>
      <c r="O406" s="45"/>
      <c r="P406" s="158">
        <f>IFERROR(INDEX('قرائت کنتور'!A:AZ,MATCH(A406&amp;"-"&amp;"گاز",'قرائت کنتور'!B:B,0),MATCH(L406,'قرائت کنتور'!$1:$1,0)),0)</f>
        <v>0</v>
      </c>
      <c r="Q406" s="47">
        <f>IFERROR(INDEX('قرائت کنتور'!A:AZ,MATCH(A406&amp;"-"&amp;"گاز",'قرائت کنتور'!B:B,0),MATCH(G406,'قرائت کنتور'!$1:$1,0)),0)</f>
        <v>0</v>
      </c>
      <c r="R406" s="47">
        <f t="shared" si="64"/>
        <v>0</v>
      </c>
      <c r="S406" s="45"/>
      <c r="T406" s="155" t="str">
        <f>IFERROR(INDEX('تعرفه ها'!A:Z,MATCH("بهای هر متر مکعب گاز مصرفی",'تعرفه ها'!$B:$B,0),MATCH(F406,'تعرفه ها'!$2:$2,0)),"---")</f>
        <v>---</v>
      </c>
      <c r="U406" s="50" t="str">
        <f t="shared" si="65"/>
        <v>---</v>
      </c>
      <c r="V406" s="50" t="str">
        <f>IFERROR(ROUND(R406*INDEX('تعرفه ها'!A:Z,MATCH("عوارض گاز به ازاء هر متر مکعب",'تعرفه ها'!$B:$B,0),MATCH(F406,'تعرفه ها'!$2:$2,0)),0),"---")</f>
        <v>---</v>
      </c>
      <c r="W406" s="50" t="str">
        <f>IFERROR(ROUND(((U406+V406)*INDEX('تعرفه ها'!A:Z,MATCH("هزینه نگهداری و تعمیرات شبکه گاز",'تعرفه ها'!$B:$B,0),MATCH(F406,'تعرفه ها'!$2:$2,0))/100),0),"---")</f>
        <v>---</v>
      </c>
      <c r="X406" s="50" t="str">
        <f>IFERROR(IF(INDEX('اطلاعات دوره'!A:Z,MATCH(G406,'اطلاعات دوره'!C:C,0),MATCH("گاز",'اطلاعات دوره'!$1:$1,0))="دارد",ROUND((U406+V406)*INDEX('تعرفه ها'!A:Z,MATCH("پیک فصلی گاز",'تعرفه ها'!$B:$B,0),MATCH(F406,'تعرفه ها'!$2:$2,0))/100,0),0),"---")</f>
        <v>---</v>
      </c>
      <c r="Y406" s="50" t="str">
        <f>IFERROR(ROUND(SUM(U406+V406+W406+X406)*INDEX('تعرفه ها'!A:Z,MATCH("مالیات گاز",'تعرفه ها'!$B:$B,0),MATCH(F406,'تعرفه ها'!$2:$2,0))/100,0),"---")</f>
        <v>---</v>
      </c>
      <c r="Z406" s="50" t="str">
        <f t="shared" si="66"/>
        <v>---</v>
      </c>
      <c r="AA406" s="50" t="str">
        <f t="shared" si="60"/>
        <v>---</v>
      </c>
      <c r="AB406" s="50" t="str">
        <f t="shared" si="67"/>
        <v>---</v>
      </c>
      <c r="AC406" s="50" t="str">
        <f t="shared" si="68"/>
        <v>---</v>
      </c>
      <c r="AD406" s="153" t="str">
        <f t="shared" si="69"/>
        <v>---</v>
      </c>
      <c r="AF406" s="155" t="str">
        <f>IFERROR(IF(INDEX(پرداخت!A:AZ,MATCH(A406&amp;" - "&amp;"گاز",پرداخت!$B:$B,0),MATCH(G406,پرداخت!$1:$1,0))="نشده","نشده","شده"),"---")</f>
        <v>---</v>
      </c>
      <c r="AH406" s="144"/>
    </row>
    <row r="407" spans="1:34" ht="34.9" hidden="1" customHeight="1">
      <c r="A407" s="170"/>
      <c r="B407" s="47">
        <f>IFERROR(INDEX('اطلاعات انشعابات شرکتها'!A:BB,MATCH(A407,'اطلاعات انشعابات شرکتها'!A:A,0),MATCH(B$1,'اطلاعات انشعابات شرکتها'!$1:$1,0)),0)</f>
        <v>0</v>
      </c>
      <c r="C407" s="48">
        <f>IFERROR(INDEX('اطلاعات انشعابات شرکتها'!A:BB,MATCH(A407,'اطلاعات انشعابات شرکتها'!A:A,0),MATCH(C$1,'اطلاعات انشعابات شرکتها'!$1:$1,0)),0)</f>
        <v>0</v>
      </c>
      <c r="D407" s="45"/>
      <c r="E407" s="171"/>
      <c r="F407" s="170"/>
      <c r="G407" s="47" t="str">
        <f t="shared" si="61"/>
        <v>/</v>
      </c>
      <c r="H407" s="47">
        <f>IFERROR(INDEX('اطلاعات دوره'!A:Z,MATCH(G407,'اطلاعات دوره'!C:C,0),MATCH(H$1,'اطلاعات دوره'!$1:$1,0)),0)</f>
        <v>0</v>
      </c>
      <c r="I407" s="47">
        <f>IFERROR(INDEX('اطلاعات دوره'!A:Z,MATCH(G407,'اطلاعات دوره'!C:C,0),MATCH(I$1,'اطلاعات دوره'!$1:$1,0)),0)</f>
        <v>0</v>
      </c>
      <c r="J407" s="48">
        <f>IFERROR(INDEX('اطلاعات دوره'!A:Z,MATCH(G407,'اطلاعات دوره'!C:C,0),MATCH(J$1,'اطلاعات دوره'!$1:$1,0)),0)</f>
        <v>0</v>
      </c>
      <c r="K407" s="46"/>
      <c r="L407" s="158" t="str">
        <f>IFERROR(INDEX('اطلاعات دوره'!A:Z,MATCH(G407,'اطلاعات دوره'!C:C,0)-1,MATCH("عنوان",'اطلاعات دوره'!$1:$1,0)),"---")</f>
        <v>---</v>
      </c>
      <c r="M407" s="47" t="str">
        <f t="shared" si="62"/>
        <v>----</v>
      </c>
      <c r="N407" s="48" t="str">
        <f t="shared" si="63"/>
        <v>-/</v>
      </c>
      <c r="O407" s="45"/>
      <c r="P407" s="158">
        <f>IFERROR(INDEX('قرائت کنتور'!A:AZ,MATCH(A407&amp;"-"&amp;"گاز",'قرائت کنتور'!B:B,0),MATCH(L407,'قرائت کنتور'!$1:$1,0)),0)</f>
        <v>0</v>
      </c>
      <c r="Q407" s="47">
        <f>IFERROR(INDEX('قرائت کنتور'!A:AZ,MATCH(A407&amp;"-"&amp;"گاز",'قرائت کنتور'!B:B,0),MATCH(G407,'قرائت کنتور'!$1:$1,0)),0)</f>
        <v>0</v>
      </c>
      <c r="R407" s="47">
        <f t="shared" si="64"/>
        <v>0</v>
      </c>
      <c r="S407" s="45"/>
      <c r="T407" s="155" t="str">
        <f>IFERROR(INDEX('تعرفه ها'!A:Z,MATCH("بهای هر متر مکعب گاز مصرفی",'تعرفه ها'!$B:$B,0),MATCH(F407,'تعرفه ها'!$2:$2,0)),"---")</f>
        <v>---</v>
      </c>
      <c r="U407" s="50" t="str">
        <f t="shared" si="65"/>
        <v>---</v>
      </c>
      <c r="V407" s="50" t="str">
        <f>IFERROR(ROUND(R407*INDEX('تعرفه ها'!A:Z,MATCH("عوارض گاز به ازاء هر متر مکعب",'تعرفه ها'!$B:$B,0),MATCH(F407,'تعرفه ها'!$2:$2,0)),0),"---")</f>
        <v>---</v>
      </c>
      <c r="W407" s="50" t="str">
        <f>IFERROR(ROUND(((U407+V407)*INDEX('تعرفه ها'!A:Z,MATCH("هزینه نگهداری و تعمیرات شبکه گاز",'تعرفه ها'!$B:$B,0),MATCH(F407,'تعرفه ها'!$2:$2,0))/100),0),"---")</f>
        <v>---</v>
      </c>
      <c r="X407" s="50" t="str">
        <f>IFERROR(IF(INDEX('اطلاعات دوره'!A:Z,MATCH(G407,'اطلاعات دوره'!C:C,0),MATCH("گاز",'اطلاعات دوره'!$1:$1,0))="دارد",ROUND((U407+V407)*INDEX('تعرفه ها'!A:Z,MATCH("پیک فصلی گاز",'تعرفه ها'!$B:$B,0),MATCH(F407,'تعرفه ها'!$2:$2,0))/100,0),0),"---")</f>
        <v>---</v>
      </c>
      <c r="Y407" s="50" t="str">
        <f>IFERROR(ROUND(SUM(U407+V407+W407+X407)*INDEX('تعرفه ها'!A:Z,MATCH("مالیات گاز",'تعرفه ها'!$B:$B,0),MATCH(F407,'تعرفه ها'!$2:$2,0))/100,0),"---")</f>
        <v>---</v>
      </c>
      <c r="Z407" s="50" t="str">
        <f t="shared" si="66"/>
        <v>---</v>
      </c>
      <c r="AA407" s="50" t="str">
        <f t="shared" si="60"/>
        <v>---</v>
      </c>
      <c r="AB407" s="50" t="str">
        <f t="shared" si="67"/>
        <v>---</v>
      </c>
      <c r="AC407" s="50" t="str">
        <f t="shared" si="68"/>
        <v>---</v>
      </c>
      <c r="AD407" s="153" t="str">
        <f t="shared" si="69"/>
        <v>---</v>
      </c>
      <c r="AF407" s="155" t="str">
        <f>IFERROR(IF(INDEX(پرداخت!A:AZ,MATCH(A407&amp;" - "&amp;"گاز",پرداخت!$B:$B,0),MATCH(G407,پرداخت!$1:$1,0))="نشده","نشده","شده"),"---")</f>
        <v>---</v>
      </c>
      <c r="AH407" s="144"/>
    </row>
    <row r="408" spans="1:34" ht="34.9" hidden="1" customHeight="1">
      <c r="A408" s="170"/>
      <c r="B408" s="47">
        <f>IFERROR(INDEX('اطلاعات انشعابات شرکتها'!A:BB,MATCH(A408,'اطلاعات انشعابات شرکتها'!A:A,0),MATCH(B$1,'اطلاعات انشعابات شرکتها'!$1:$1,0)),0)</f>
        <v>0</v>
      </c>
      <c r="C408" s="48">
        <f>IFERROR(INDEX('اطلاعات انشعابات شرکتها'!A:BB,MATCH(A408,'اطلاعات انشعابات شرکتها'!A:A,0),MATCH(C$1,'اطلاعات انشعابات شرکتها'!$1:$1,0)),0)</f>
        <v>0</v>
      </c>
      <c r="D408" s="45"/>
      <c r="E408" s="171"/>
      <c r="F408" s="170"/>
      <c r="G408" s="47" t="str">
        <f t="shared" si="61"/>
        <v>/</v>
      </c>
      <c r="H408" s="47">
        <f>IFERROR(INDEX('اطلاعات دوره'!A:Z,MATCH(G408,'اطلاعات دوره'!C:C,0),MATCH(H$1,'اطلاعات دوره'!$1:$1,0)),0)</f>
        <v>0</v>
      </c>
      <c r="I408" s="47">
        <f>IFERROR(INDEX('اطلاعات دوره'!A:Z,MATCH(G408,'اطلاعات دوره'!C:C,0),MATCH(I$1,'اطلاعات دوره'!$1:$1,0)),0)</f>
        <v>0</v>
      </c>
      <c r="J408" s="48">
        <f>IFERROR(INDEX('اطلاعات دوره'!A:Z,MATCH(G408,'اطلاعات دوره'!C:C,0),MATCH(J$1,'اطلاعات دوره'!$1:$1,0)),0)</f>
        <v>0</v>
      </c>
      <c r="K408" s="46"/>
      <c r="L408" s="158" t="str">
        <f>IFERROR(INDEX('اطلاعات دوره'!A:Z,MATCH(G408,'اطلاعات دوره'!C:C,0)-1,MATCH("عنوان",'اطلاعات دوره'!$1:$1,0)),"---")</f>
        <v>---</v>
      </c>
      <c r="M408" s="47" t="str">
        <f t="shared" si="62"/>
        <v>----</v>
      </c>
      <c r="N408" s="48" t="str">
        <f t="shared" si="63"/>
        <v>-/</v>
      </c>
      <c r="O408" s="45"/>
      <c r="P408" s="158">
        <f>IFERROR(INDEX('قرائت کنتور'!A:AZ,MATCH(A408&amp;"-"&amp;"گاز",'قرائت کنتور'!B:B,0),MATCH(L408,'قرائت کنتور'!$1:$1,0)),0)</f>
        <v>0</v>
      </c>
      <c r="Q408" s="47">
        <f>IFERROR(INDEX('قرائت کنتور'!A:AZ,MATCH(A408&amp;"-"&amp;"گاز",'قرائت کنتور'!B:B,0),MATCH(G408,'قرائت کنتور'!$1:$1,0)),0)</f>
        <v>0</v>
      </c>
      <c r="R408" s="47">
        <f t="shared" si="64"/>
        <v>0</v>
      </c>
      <c r="S408" s="45"/>
      <c r="T408" s="155" t="str">
        <f>IFERROR(INDEX('تعرفه ها'!A:Z,MATCH("بهای هر متر مکعب گاز مصرفی",'تعرفه ها'!$B:$B,0),MATCH(F408,'تعرفه ها'!$2:$2,0)),"---")</f>
        <v>---</v>
      </c>
      <c r="U408" s="50" t="str">
        <f t="shared" si="65"/>
        <v>---</v>
      </c>
      <c r="V408" s="50" t="str">
        <f>IFERROR(ROUND(R408*INDEX('تعرفه ها'!A:Z,MATCH("عوارض گاز به ازاء هر متر مکعب",'تعرفه ها'!$B:$B,0),MATCH(F408,'تعرفه ها'!$2:$2,0)),0),"---")</f>
        <v>---</v>
      </c>
      <c r="W408" s="50" t="str">
        <f>IFERROR(ROUND(((U408+V408)*INDEX('تعرفه ها'!A:Z,MATCH("هزینه نگهداری و تعمیرات شبکه گاز",'تعرفه ها'!$B:$B,0),MATCH(F408,'تعرفه ها'!$2:$2,0))/100),0),"---")</f>
        <v>---</v>
      </c>
      <c r="X408" s="50" t="str">
        <f>IFERROR(IF(INDEX('اطلاعات دوره'!A:Z,MATCH(G408,'اطلاعات دوره'!C:C,0),MATCH("گاز",'اطلاعات دوره'!$1:$1,0))="دارد",ROUND((U408+V408)*INDEX('تعرفه ها'!A:Z,MATCH("پیک فصلی گاز",'تعرفه ها'!$B:$B,0),MATCH(F408,'تعرفه ها'!$2:$2,0))/100,0),0),"---")</f>
        <v>---</v>
      </c>
      <c r="Y408" s="50" t="str">
        <f>IFERROR(ROUND(SUM(U408+V408+W408+X408)*INDEX('تعرفه ها'!A:Z,MATCH("مالیات گاز",'تعرفه ها'!$B:$B,0),MATCH(F408,'تعرفه ها'!$2:$2,0))/100,0),"---")</f>
        <v>---</v>
      </c>
      <c r="Z408" s="50" t="str">
        <f t="shared" si="66"/>
        <v>---</v>
      </c>
      <c r="AA408" s="50" t="str">
        <f t="shared" si="60"/>
        <v>---</v>
      </c>
      <c r="AB408" s="50" t="str">
        <f t="shared" si="67"/>
        <v>---</v>
      </c>
      <c r="AC408" s="50" t="str">
        <f t="shared" si="68"/>
        <v>---</v>
      </c>
      <c r="AD408" s="153" t="str">
        <f t="shared" si="69"/>
        <v>---</v>
      </c>
      <c r="AF408" s="155" t="str">
        <f>IFERROR(IF(INDEX(پرداخت!A:AZ,MATCH(A408&amp;" - "&amp;"گاز",پرداخت!$B:$B,0),MATCH(G408,پرداخت!$1:$1,0))="نشده","نشده","شده"),"---")</f>
        <v>---</v>
      </c>
      <c r="AH408" s="144"/>
    </row>
    <row r="409" spans="1:34" ht="34.9" hidden="1" customHeight="1">
      <c r="A409" s="170"/>
      <c r="B409" s="47">
        <f>IFERROR(INDEX('اطلاعات انشعابات شرکتها'!A:BB,MATCH(A409,'اطلاعات انشعابات شرکتها'!A:A,0),MATCH(B$1,'اطلاعات انشعابات شرکتها'!$1:$1,0)),0)</f>
        <v>0</v>
      </c>
      <c r="C409" s="48">
        <f>IFERROR(INDEX('اطلاعات انشعابات شرکتها'!A:BB,MATCH(A409,'اطلاعات انشعابات شرکتها'!A:A,0),MATCH(C$1,'اطلاعات انشعابات شرکتها'!$1:$1,0)),0)</f>
        <v>0</v>
      </c>
      <c r="D409" s="45"/>
      <c r="E409" s="171"/>
      <c r="F409" s="170"/>
      <c r="G409" s="47" t="str">
        <f t="shared" si="61"/>
        <v>/</v>
      </c>
      <c r="H409" s="47">
        <f>IFERROR(INDEX('اطلاعات دوره'!A:Z,MATCH(G409,'اطلاعات دوره'!C:C,0),MATCH(H$1,'اطلاعات دوره'!$1:$1,0)),0)</f>
        <v>0</v>
      </c>
      <c r="I409" s="47">
        <f>IFERROR(INDEX('اطلاعات دوره'!A:Z,MATCH(G409,'اطلاعات دوره'!C:C,0),MATCH(I$1,'اطلاعات دوره'!$1:$1,0)),0)</f>
        <v>0</v>
      </c>
      <c r="J409" s="48">
        <f>IFERROR(INDEX('اطلاعات دوره'!A:Z,MATCH(G409,'اطلاعات دوره'!C:C,0),MATCH(J$1,'اطلاعات دوره'!$1:$1,0)),0)</f>
        <v>0</v>
      </c>
      <c r="K409" s="46"/>
      <c r="L409" s="158" t="str">
        <f>IFERROR(INDEX('اطلاعات دوره'!A:Z,MATCH(G409,'اطلاعات دوره'!C:C,0)-1,MATCH("عنوان",'اطلاعات دوره'!$1:$1,0)),"---")</f>
        <v>---</v>
      </c>
      <c r="M409" s="47" t="str">
        <f t="shared" si="62"/>
        <v>----</v>
      </c>
      <c r="N409" s="48" t="str">
        <f t="shared" si="63"/>
        <v>-/</v>
      </c>
      <c r="O409" s="45"/>
      <c r="P409" s="158">
        <f>IFERROR(INDEX('قرائت کنتور'!A:AZ,MATCH(A409&amp;"-"&amp;"گاز",'قرائت کنتور'!B:B,0),MATCH(L409,'قرائت کنتور'!$1:$1,0)),0)</f>
        <v>0</v>
      </c>
      <c r="Q409" s="47">
        <f>IFERROR(INDEX('قرائت کنتور'!A:AZ,MATCH(A409&amp;"-"&amp;"گاز",'قرائت کنتور'!B:B,0),MATCH(G409,'قرائت کنتور'!$1:$1,0)),0)</f>
        <v>0</v>
      </c>
      <c r="R409" s="47">
        <f t="shared" si="64"/>
        <v>0</v>
      </c>
      <c r="S409" s="45"/>
      <c r="T409" s="155" t="str">
        <f>IFERROR(INDEX('تعرفه ها'!A:Z,MATCH("بهای هر متر مکعب گاز مصرفی",'تعرفه ها'!$B:$B,0),MATCH(F409,'تعرفه ها'!$2:$2,0)),"---")</f>
        <v>---</v>
      </c>
      <c r="U409" s="50" t="str">
        <f t="shared" si="65"/>
        <v>---</v>
      </c>
      <c r="V409" s="50" t="str">
        <f>IFERROR(ROUND(R409*INDEX('تعرفه ها'!A:Z,MATCH("عوارض گاز به ازاء هر متر مکعب",'تعرفه ها'!$B:$B,0),MATCH(F409,'تعرفه ها'!$2:$2,0)),0),"---")</f>
        <v>---</v>
      </c>
      <c r="W409" s="50" t="str">
        <f>IFERROR(ROUND(((U409+V409)*INDEX('تعرفه ها'!A:Z,MATCH("هزینه نگهداری و تعمیرات شبکه گاز",'تعرفه ها'!$B:$B,0),MATCH(F409,'تعرفه ها'!$2:$2,0))/100),0),"---")</f>
        <v>---</v>
      </c>
      <c r="X409" s="50" t="str">
        <f>IFERROR(IF(INDEX('اطلاعات دوره'!A:Z,MATCH(G409,'اطلاعات دوره'!C:C,0),MATCH("گاز",'اطلاعات دوره'!$1:$1,0))="دارد",ROUND((U409+V409)*INDEX('تعرفه ها'!A:Z,MATCH("پیک فصلی گاز",'تعرفه ها'!$B:$B,0),MATCH(F409,'تعرفه ها'!$2:$2,0))/100,0),0),"---")</f>
        <v>---</v>
      </c>
      <c r="Y409" s="50" t="str">
        <f>IFERROR(ROUND(SUM(U409+V409+W409+X409)*INDEX('تعرفه ها'!A:Z,MATCH("مالیات گاز",'تعرفه ها'!$B:$B,0),MATCH(F409,'تعرفه ها'!$2:$2,0))/100,0),"---")</f>
        <v>---</v>
      </c>
      <c r="Z409" s="50" t="str">
        <f t="shared" si="66"/>
        <v>---</v>
      </c>
      <c r="AA409" s="50" t="str">
        <f t="shared" si="60"/>
        <v>---</v>
      </c>
      <c r="AB409" s="50" t="str">
        <f t="shared" si="67"/>
        <v>---</v>
      </c>
      <c r="AC409" s="50" t="str">
        <f t="shared" si="68"/>
        <v>---</v>
      </c>
      <c r="AD409" s="153" t="str">
        <f t="shared" si="69"/>
        <v>---</v>
      </c>
      <c r="AF409" s="155" t="str">
        <f>IFERROR(IF(INDEX(پرداخت!A:AZ,MATCH(A409&amp;" - "&amp;"گاز",پرداخت!$B:$B,0),MATCH(G409,پرداخت!$1:$1,0))="نشده","نشده","شده"),"---")</f>
        <v>---</v>
      </c>
      <c r="AH409" s="144"/>
    </row>
    <row r="410" spans="1:34" ht="34.9" hidden="1" customHeight="1">
      <c r="A410" s="170"/>
      <c r="B410" s="47">
        <f>IFERROR(INDEX('اطلاعات انشعابات شرکتها'!A:BB,MATCH(A410,'اطلاعات انشعابات شرکتها'!A:A,0),MATCH(B$1,'اطلاعات انشعابات شرکتها'!$1:$1,0)),0)</f>
        <v>0</v>
      </c>
      <c r="C410" s="48">
        <f>IFERROR(INDEX('اطلاعات انشعابات شرکتها'!A:BB,MATCH(A410,'اطلاعات انشعابات شرکتها'!A:A,0),MATCH(C$1,'اطلاعات انشعابات شرکتها'!$1:$1,0)),0)</f>
        <v>0</v>
      </c>
      <c r="D410" s="45"/>
      <c r="E410" s="171"/>
      <c r="F410" s="170"/>
      <c r="G410" s="47" t="str">
        <f t="shared" si="61"/>
        <v>/</v>
      </c>
      <c r="H410" s="47">
        <f>IFERROR(INDEX('اطلاعات دوره'!A:Z,MATCH(G410,'اطلاعات دوره'!C:C,0),MATCH(H$1,'اطلاعات دوره'!$1:$1,0)),0)</f>
        <v>0</v>
      </c>
      <c r="I410" s="47">
        <f>IFERROR(INDEX('اطلاعات دوره'!A:Z,MATCH(G410,'اطلاعات دوره'!C:C,0),MATCH(I$1,'اطلاعات دوره'!$1:$1,0)),0)</f>
        <v>0</v>
      </c>
      <c r="J410" s="48">
        <f>IFERROR(INDEX('اطلاعات دوره'!A:Z,MATCH(G410,'اطلاعات دوره'!C:C,0),MATCH(J$1,'اطلاعات دوره'!$1:$1,0)),0)</f>
        <v>0</v>
      </c>
      <c r="K410" s="46"/>
      <c r="L410" s="158" t="str">
        <f>IFERROR(INDEX('اطلاعات دوره'!A:Z,MATCH(G410,'اطلاعات دوره'!C:C,0)-1,MATCH("عنوان",'اطلاعات دوره'!$1:$1,0)),"---")</f>
        <v>---</v>
      </c>
      <c r="M410" s="47" t="str">
        <f t="shared" si="62"/>
        <v>----</v>
      </c>
      <c r="N410" s="48" t="str">
        <f t="shared" si="63"/>
        <v>-/</v>
      </c>
      <c r="O410" s="45"/>
      <c r="P410" s="158">
        <f>IFERROR(INDEX('قرائت کنتور'!A:AZ,MATCH(A410&amp;"-"&amp;"گاز",'قرائت کنتور'!B:B,0),MATCH(L410,'قرائت کنتور'!$1:$1,0)),0)</f>
        <v>0</v>
      </c>
      <c r="Q410" s="47">
        <f>IFERROR(INDEX('قرائت کنتور'!A:AZ,MATCH(A410&amp;"-"&amp;"گاز",'قرائت کنتور'!B:B,0),MATCH(G410,'قرائت کنتور'!$1:$1,0)),0)</f>
        <v>0</v>
      </c>
      <c r="R410" s="47">
        <f t="shared" si="64"/>
        <v>0</v>
      </c>
      <c r="S410" s="45"/>
      <c r="T410" s="155" t="str">
        <f>IFERROR(INDEX('تعرفه ها'!A:Z,MATCH("بهای هر متر مکعب گاز مصرفی",'تعرفه ها'!$B:$B,0),MATCH(F410,'تعرفه ها'!$2:$2,0)),"---")</f>
        <v>---</v>
      </c>
      <c r="U410" s="50" t="str">
        <f t="shared" si="65"/>
        <v>---</v>
      </c>
      <c r="V410" s="50" t="str">
        <f>IFERROR(ROUND(R410*INDEX('تعرفه ها'!A:Z,MATCH("عوارض گاز به ازاء هر متر مکعب",'تعرفه ها'!$B:$B,0),MATCH(F410,'تعرفه ها'!$2:$2,0)),0),"---")</f>
        <v>---</v>
      </c>
      <c r="W410" s="50" t="str">
        <f>IFERROR(ROUND(((U410+V410)*INDEX('تعرفه ها'!A:Z,MATCH("هزینه نگهداری و تعمیرات شبکه گاز",'تعرفه ها'!$B:$B,0),MATCH(F410,'تعرفه ها'!$2:$2,0))/100),0),"---")</f>
        <v>---</v>
      </c>
      <c r="X410" s="50" t="str">
        <f>IFERROR(IF(INDEX('اطلاعات دوره'!A:Z,MATCH(G410,'اطلاعات دوره'!C:C,0),MATCH("گاز",'اطلاعات دوره'!$1:$1,0))="دارد",ROUND((U410+V410)*INDEX('تعرفه ها'!A:Z,MATCH("پیک فصلی گاز",'تعرفه ها'!$B:$B,0),MATCH(F410,'تعرفه ها'!$2:$2,0))/100,0),0),"---")</f>
        <v>---</v>
      </c>
      <c r="Y410" s="50" t="str">
        <f>IFERROR(ROUND(SUM(U410+V410+W410+X410)*INDEX('تعرفه ها'!A:Z,MATCH("مالیات گاز",'تعرفه ها'!$B:$B,0),MATCH(F410,'تعرفه ها'!$2:$2,0))/100,0),"---")</f>
        <v>---</v>
      </c>
      <c r="Z410" s="50" t="str">
        <f t="shared" si="66"/>
        <v>---</v>
      </c>
      <c r="AA410" s="50" t="str">
        <f t="shared" si="60"/>
        <v>---</v>
      </c>
      <c r="AB410" s="50" t="str">
        <f t="shared" si="67"/>
        <v>---</v>
      </c>
      <c r="AC410" s="50" t="str">
        <f t="shared" si="68"/>
        <v>---</v>
      </c>
      <c r="AD410" s="153" t="str">
        <f t="shared" si="69"/>
        <v>---</v>
      </c>
      <c r="AF410" s="155" t="str">
        <f>IFERROR(IF(INDEX(پرداخت!A:AZ,MATCH(A410&amp;" - "&amp;"گاز",پرداخت!$B:$B,0),MATCH(G410,پرداخت!$1:$1,0))="نشده","نشده","شده"),"---")</f>
        <v>---</v>
      </c>
      <c r="AH410" s="144"/>
    </row>
    <row r="411" spans="1:34" ht="34.9" hidden="1" customHeight="1">
      <c r="A411" s="170"/>
      <c r="B411" s="47">
        <f>IFERROR(INDEX('اطلاعات انشعابات شرکتها'!A:BB,MATCH(A411,'اطلاعات انشعابات شرکتها'!A:A,0),MATCH(B$1,'اطلاعات انشعابات شرکتها'!$1:$1,0)),0)</f>
        <v>0</v>
      </c>
      <c r="C411" s="48">
        <f>IFERROR(INDEX('اطلاعات انشعابات شرکتها'!A:BB,MATCH(A411,'اطلاعات انشعابات شرکتها'!A:A,0),MATCH(C$1,'اطلاعات انشعابات شرکتها'!$1:$1,0)),0)</f>
        <v>0</v>
      </c>
      <c r="D411" s="45"/>
      <c r="E411" s="171"/>
      <c r="F411" s="170"/>
      <c r="G411" s="47" t="str">
        <f t="shared" si="61"/>
        <v>/</v>
      </c>
      <c r="H411" s="47">
        <f>IFERROR(INDEX('اطلاعات دوره'!A:Z,MATCH(G411,'اطلاعات دوره'!C:C,0),MATCH(H$1,'اطلاعات دوره'!$1:$1,0)),0)</f>
        <v>0</v>
      </c>
      <c r="I411" s="47">
        <f>IFERROR(INDEX('اطلاعات دوره'!A:Z,MATCH(G411,'اطلاعات دوره'!C:C,0),MATCH(I$1,'اطلاعات دوره'!$1:$1,0)),0)</f>
        <v>0</v>
      </c>
      <c r="J411" s="48">
        <f>IFERROR(INDEX('اطلاعات دوره'!A:Z,MATCH(G411,'اطلاعات دوره'!C:C,0),MATCH(J$1,'اطلاعات دوره'!$1:$1,0)),0)</f>
        <v>0</v>
      </c>
      <c r="K411" s="46"/>
      <c r="L411" s="158" t="str">
        <f>IFERROR(INDEX('اطلاعات دوره'!A:Z,MATCH(G411,'اطلاعات دوره'!C:C,0)-1,MATCH("عنوان",'اطلاعات دوره'!$1:$1,0)),"---")</f>
        <v>---</v>
      </c>
      <c r="M411" s="47" t="str">
        <f t="shared" si="62"/>
        <v>----</v>
      </c>
      <c r="N411" s="48" t="str">
        <f t="shared" si="63"/>
        <v>-/</v>
      </c>
      <c r="O411" s="45"/>
      <c r="P411" s="158">
        <f>IFERROR(INDEX('قرائت کنتور'!A:AZ,MATCH(A411&amp;"-"&amp;"گاز",'قرائت کنتور'!B:B,0),MATCH(L411,'قرائت کنتور'!$1:$1,0)),0)</f>
        <v>0</v>
      </c>
      <c r="Q411" s="47">
        <f>IFERROR(INDEX('قرائت کنتور'!A:AZ,MATCH(A411&amp;"-"&amp;"گاز",'قرائت کنتور'!B:B,0),MATCH(G411,'قرائت کنتور'!$1:$1,0)),0)</f>
        <v>0</v>
      </c>
      <c r="R411" s="47">
        <f t="shared" si="64"/>
        <v>0</v>
      </c>
      <c r="S411" s="45"/>
      <c r="T411" s="155" t="str">
        <f>IFERROR(INDEX('تعرفه ها'!A:Z,MATCH("بهای هر متر مکعب گاز مصرفی",'تعرفه ها'!$B:$B,0),MATCH(F411,'تعرفه ها'!$2:$2,0)),"---")</f>
        <v>---</v>
      </c>
      <c r="U411" s="50" t="str">
        <f t="shared" si="65"/>
        <v>---</v>
      </c>
      <c r="V411" s="50" t="str">
        <f>IFERROR(ROUND(R411*INDEX('تعرفه ها'!A:Z,MATCH("عوارض گاز به ازاء هر متر مکعب",'تعرفه ها'!$B:$B,0),MATCH(F411,'تعرفه ها'!$2:$2,0)),0),"---")</f>
        <v>---</v>
      </c>
      <c r="W411" s="50" t="str">
        <f>IFERROR(ROUND(((U411+V411)*INDEX('تعرفه ها'!A:Z,MATCH("هزینه نگهداری و تعمیرات شبکه گاز",'تعرفه ها'!$B:$B,0),MATCH(F411,'تعرفه ها'!$2:$2,0))/100),0),"---")</f>
        <v>---</v>
      </c>
      <c r="X411" s="50" t="str">
        <f>IFERROR(IF(INDEX('اطلاعات دوره'!A:Z,MATCH(G411,'اطلاعات دوره'!C:C,0),MATCH("گاز",'اطلاعات دوره'!$1:$1,0))="دارد",ROUND((U411+V411)*INDEX('تعرفه ها'!A:Z,MATCH("پیک فصلی گاز",'تعرفه ها'!$B:$B,0),MATCH(F411,'تعرفه ها'!$2:$2,0))/100,0),0),"---")</f>
        <v>---</v>
      </c>
      <c r="Y411" s="50" t="str">
        <f>IFERROR(ROUND(SUM(U411+V411+W411+X411)*INDEX('تعرفه ها'!A:Z,MATCH("مالیات گاز",'تعرفه ها'!$B:$B,0),MATCH(F411,'تعرفه ها'!$2:$2,0))/100,0),"---")</f>
        <v>---</v>
      </c>
      <c r="Z411" s="50" t="str">
        <f t="shared" si="66"/>
        <v>---</v>
      </c>
      <c r="AA411" s="50" t="str">
        <f t="shared" si="60"/>
        <v>---</v>
      </c>
      <c r="AB411" s="50" t="str">
        <f t="shared" si="67"/>
        <v>---</v>
      </c>
      <c r="AC411" s="50" t="str">
        <f t="shared" si="68"/>
        <v>---</v>
      </c>
      <c r="AD411" s="153" t="str">
        <f t="shared" si="69"/>
        <v>---</v>
      </c>
      <c r="AF411" s="155" t="str">
        <f>IFERROR(IF(INDEX(پرداخت!A:AZ,MATCH(A411&amp;" - "&amp;"گاز",پرداخت!$B:$B,0),MATCH(G411,پرداخت!$1:$1,0))="نشده","نشده","شده"),"---")</f>
        <v>---</v>
      </c>
      <c r="AH411" s="144"/>
    </row>
    <row r="412" spans="1:34" ht="34.9" hidden="1" customHeight="1">
      <c r="A412" s="170"/>
      <c r="B412" s="47">
        <f>IFERROR(INDEX('اطلاعات انشعابات شرکتها'!A:BB,MATCH(A412,'اطلاعات انشعابات شرکتها'!A:A,0),MATCH(B$1,'اطلاعات انشعابات شرکتها'!$1:$1,0)),0)</f>
        <v>0</v>
      </c>
      <c r="C412" s="48">
        <f>IFERROR(INDEX('اطلاعات انشعابات شرکتها'!A:BB,MATCH(A412,'اطلاعات انشعابات شرکتها'!A:A,0),MATCH(C$1,'اطلاعات انشعابات شرکتها'!$1:$1,0)),0)</f>
        <v>0</v>
      </c>
      <c r="D412" s="45"/>
      <c r="E412" s="171"/>
      <c r="F412" s="170"/>
      <c r="G412" s="47" t="str">
        <f t="shared" si="61"/>
        <v>/</v>
      </c>
      <c r="H412" s="47">
        <f>IFERROR(INDEX('اطلاعات دوره'!A:Z,MATCH(G412,'اطلاعات دوره'!C:C,0),MATCH(H$1,'اطلاعات دوره'!$1:$1,0)),0)</f>
        <v>0</v>
      </c>
      <c r="I412" s="47">
        <f>IFERROR(INDEX('اطلاعات دوره'!A:Z,MATCH(G412,'اطلاعات دوره'!C:C,0),MATCH(I$1,'اطلاعات دوره'!$1:$1,0)),0)</f>
        <v>0</v>
      </c>
      <c r="J412" s="48">
        <f>IFERROR(INDEX('اطلاعات دوره'!A:Z,MATCH(G412,'اطلاعات دوره'!C:C,0),MATCH(J$1,'اطلاعات دوره'!$1:$1,0)),0)</f>
        <v>0</v>
      </c>
      <c r="K412" s="46"/>
      <c r="L412" s="158" t="str">
        <f>IFERROR(INDEX('اطلاعات دوره'!A:Z,MATCH(G412,'اطلاعات دوره'!C:C,0)-1,MATCH("عنوان",'اطلاعات دوره'!$1:$1,0)),"---")</f>
        <v>---</v>
      </c>
      <c r="M412" s="47" t="str">
        <f t="shared" si="62"/>
        <v>----</v>
      </c>
      <c r="N412" s="48" t="str">
        <f t="shared" si="63"/>
        <v>-/</v>
      </c>
      <c r="O412" s="45"/>
      <c r="P412" s="158">
        <f>IFERROR(INDEX('قرائت کنتور'!A:AZ,MATCH(A412&amp;"-"&amp;"گاز",'قرائت کنتور'!B:B,0),MATCH(L412,'قرائت کنتور'!$1:$1,0)),0)</f>
        <v>0</v>
      </c>
      <c r="Q412" s="47">
        <f>IFERROR(INDEX('قرائت کنتور'!A:AZ,MATCH(A412&amp;"-"&amp;"گاز",'قرائت کنتور'!B:B,0),MATCH(G412,'قرائت کنتور'!$1:$1,0)),0)</f>
        <v>0</v>
      </c>
      <c r="R412" s="47">
        <f t="shared" si="64"/>
        <v>0</v>
      </c>
      <c r="S412" s="45"/>
      <c r="T412" s="155" t="str">
        <f>IFERROR(INDEX('تعرفه ها'!A:Z,MATCH("بهای هر متر مکعب گاز مصرفی",'تعرفه ها'!$B:$B,0),MATCH(F412,'تعرفه ها'!$2:$2,0)),"---")</f>
        <v>---</v>
      </c>
      <c r="U412" s="50" t="str">
        <f t="shared" si="65"/>
        <v>---</v>
      </c>
      <c r="V412" s="50" t="str">
        <f>IFERROR(ROUND(R412*INDEX('تعرفه ها'!A:Z,MATCH("عوارض گاز به ازاء هر متر مکعب",'تعرفه ها'!$B:$B,0),MATCH(F412,'تعرفه ها'!$2:$2,0)),0),"---")</f>
        <v>---</v>
      </c>
      <c r="W412" s="50" t="str">
        <f>IFERROR(ROUND(((U412+V412)*INDEX('تعرفه ها'!A:Z,MATCH("هزینه نگهداری و تعمیرات شبکه گاز",'تعرفه ها'!$B:$B,0),MATCH(F412,'تعرفه ها'!$2:$2,0))/100),0),"---")</f>
        <v>---</v>
      </c>
      <c r="X412" s="50" t="str">
        <f>IFERROR(IF(INDEX('اطلاعات دوره'!A:Z,MATCH(G412,'اطلاعات دوره'!C:C,0),MATCH("گاز",'اطلاعات دوره'!$1:$1,0))="دارد",ROUND((U412+V412)*INDEX('تعرفه ها'!A:Z,MATCH("پیک فصلی گاز",'تعرفه ها'!$B:$B,0),MATCH(F412,'تعرفه ها'!$2:$2,0))/100,0),0),"---")</f>
        <v>---</v>
      </c>
      <c r="Y412" s="50" t="str">
        <f>IFERROR(ROUND(SUM(U412+V412+W412+X412)*INDEX('تعرفه ها'!A:Z,MATCH("مالیات گاز",'تعرفه ها'!$B:$B,0),MATCH(F412,'تعرفه ها'!$2:$2,0))/100,0),"---")</f>
        <v>---</v>
      </c>
      <c r="Z412" s="50" t="str">
        <f t="shared" si="66"/>
        <v>---</v>
      </c>
      <c r="AA412" s="50" t="str">
        <f t="shared" si="60"/>
        <v>---</v>
      </c>
      <c r="AB412" s="50" t="str">
        <f t="shared" si="67"/>
        <v>---</v>
      </c>
      <c r="AC412" s="50" t="str">
        <f t="shared" si="68"/>
        <v>---</v>
      </c>
      <c r="AD412" s="153" t="str">
        <f t="shared" si="69"/>
        <v>---</v>
      </c>
      <c r="AF412" s="155" t="str">
        <f>IFERROR(IF(INDEX(پرداخت!A:AZ,MATCH(A412&amp;" - "&amp;"گاز",پرداخت!$B:$B,0),MATCH(G412,پرداخت!$1:$1,0))="نشده","نشده","شده"),"---")</f>
        <v>---</v>
      </c>
      <c r="AH412" s="144"/>
    </row>
    <row r="413" spans="1:34" ht="34.9" hidden="1" customHeight="1">
      <c r="A413" s="170"/>
      <c r="B413" s="47">
        <f>IFERROR(INDEX('اطلاعات انشعابات شرکتها'!A:BB,MATCH(A413,'اطلاعات انشعابات شرکتها'!A:A,0),MATCH(B$1,'اطلاعات انشعابات شرکتها'!$1:$1,0)),0)</f>
        <v>0</v>
      </c>
      <c r="C413" s="48">
        <f>IFERROR(INDEX('اطلاعات انشعابات شرکتها'!A:BB,MATCH(A413,'اطلاعات انشعابات شرکتها'!A:A,0),MATCH(C$1,'اطلاعات انشعابات شرکتها'!$1:$1,0)),0)</f>
        <v>0</v>
      </c>
      <c r="D413" s="45"/>
      <c r="E413" s="171"/>
      <c r="F413" s="170"/>
      <c r="G413" s="47" t="str">
        <f t="shared" si="61"/>
        <v>/</v>
      </c>
      <c r="H413" s="47">
        <f>IFERROR(INDEX('اطلاعات دوره'!A:Z,MATCH(G413,'اطلاعات دوره'!C:C,0),MATCH(H$1,'اطلاعات دوره'!$1:$1,0)),0)</f>
        <v>0</v>
      </c>
      <c r="I413" s="47">
        <f>IFERROR(INDEX('اطلاعات دوره'!A:Z,MATCH(G413,'اطلاعات دوره'!C:C,0),MATCH(I$1,'اطلاعات دوره'!$1:$1,0)),0)</f>
        <v>0</v>
      </c>
      <c r="J413" s="48">
        <f>IFERROR(INDEX('اطلاعات دوره'!A:Z,MATCH(G413,'اطلاعات دوره'!C:C,0),MATCH(J$1,'اطلاعات دوره'!$1:$1,0)),0)</f>
        <v>0</v>
      </c>
      <c r="K413" s="46"/>
      <c r="L413" s="158" t="str">
        <f>IFERROR(INDEX('اطلاعات دوره'!A:Z,MATCH(G413,'اطلاعات دوره'!C:C,0)-1,MATCH("عنوان",'اطلاعات دوره'!$1:$1,0)),"---")</f>
        <v>---</v>
      </c>
      <c r="M413" s="47" t="str">
        <f t="shared" si="62"/>
        <v>----</v>
      </c>
      <c r="N413" s="48" t="str">
        <f t="shared" si="63"/>
        <v>-/</v>
      </c>
      <c r="O413" s="45"/>
      <c r="P413" s="158">
        <f>IFERROR(INDEX('قرائت کنتور'!A:AZ,MATCH(A413&amp;"-"&amp;"گاز",'قرائت کنتور'!B:B,0),MATCH(L413,'قرائت کنتور'!$1:$1,0)),0)</f>
        <v>0</v>
      </c>
      <c r="Q413" s="47">
        <f>IFERROR(INDEX('قرائت کنتور'!A:AZ,MATCH(A413&amp;"-"&amp;"گاز",'قرائت کنتور'!B:B,0),MATCH(G413,'قرائت کنتور'!$1:$1,0)),0)</f>
        <v>0</v>
      </c>
      <c r="R413" s="47">
        <f t="shared" si="64"/>
        <v>0</v>
      </c>
      <c r="S413" s="45"/>
      <c r="T413" s="155" t="str">
        <f>IFERROR(INDEX('تعرفه ها'!A:Z,MATCH("بهای هر متر مکعب گاز مصرفی",'تعرفه ها'!$B:$B,0),MATCH(F413,'تعرفه ها'!$2:$2,0)),"---")</f>
        <v>---</v>
      </c>
      <c r="U413" s="50" t="str">
        <f t="shared" si="65"/>
        <v>---</v>
      </c>
      <c r="V413" s="50" t="str">
        <f>IFERROR(ROUND(R413*INDEX('تعرفه ها'!A:Z,MATCH("عوارض گاز به ازاء هر متر مکعب",'تعرفه ها'!$B:$B,0),MATCH(F413,'تعرفه ها'!$2:$2,0)),0),"---")</f>
        <v>---</v>
      </c>
      <c r="W413" s="50" t="str">
        <f>IFERROR(ROUND(((U413+V413)*INDEX('تعرفه ها'!A:Z,MATCH("هزینه نگهداری و تعمیرات شبکه گاز",'تعرفه ها'!$B:$B,0),MATCH(F413,'تعرفه ها'!$2:$2,0))/100),0),"---")</f>
        <v>---</v>
      </c>
      <c r="X413" s="50" t="str">
        <f>IFERROR(IF(INDEX('اطلاعات دوره'!A:Z,MATCH(G413,'اطلاعات دوره'!C:C,0),MATCH("گاز",'اطلاعات دوره'!$1:$1,0))="دارد",ROUND((U413+V413)*INDEX('تعرفه ها'!A:Z,MATCH("پیک فصلی گاز",'تعرفه ها'!$B:$B,0),MATCH(F413,'تعرفه ها'!$2:$2,0))/100,0),0),"---")</f>
        <v>---</v>
      </c>
      <c r="Y413" s="50" t="str">
        <f>IFERROR(ROUND(SUM(U413+V413+W413+X413)*INDEX('تعرفه ها'!A:Z,MATCH("مالیات گاز",'تعرفه ها'!$B:$B,0),MATCH(F413,'تعرفه ها'!$2:$2,0))/100,0),"---")</f>
        <v>---</v>
      </c>
      <c r="Z413" s="50" t="str">
        <f t="shared" si="66"/>
        <v>---</v>
      </c>
      <c r="AA413" s="50" t="str">
        <f t="shared" si="60"/>
        <v>---</v>
      </c>
      <c r="AB413" s="50" t="str">
        <f t="shared" si="67"/>
        <v>---</v>
      </c>
      <c r="AC413" s="50" t="str">
        <f t="shared" si="68"/>
        <v>---</v>
      </c>
      <c r="AD413" s="153" t="str">
        <f t="shared" si="69"/>
        <v>---</v>
      </c>
      <c r="AF413" s="155" t="str">
        <f>IFERROR(IF(INDEX(پرداخت!A:AZ,MATCH(A413&amp;" - "&amp;"گاز",پرداخت!$B:$B,0),MATCH(G413,پرداخت!$1:$1,0))="نشده","نشده","شده"),"---")</f>
        <v>---</v>
      </c>
      <c r="AH413" s="144"/>
    </row>
    <row r="414" spans="1:34" ht="34.9" hidden="1" customHeight="1">
      <c r="A414" s="170"/>
      <c r="B414" s="47">
        <f>IFERROR(INDEX('اطلاعات انشعابات شرکتها'!A:BB,MATCH(A414,'اطلاعات انشعابات شرکتها'!A:A,0),MATCH(B$1,'اطلاعات انشعابات شرکتها'!$1:$1,0)),0)</f>
        <v>0</v>
      </c>
      <c r="C414" s="48">
        <f>IFERROR(INDEX('اطلاعات انشعابات شرکتها'!A:BB,MATCH(A414,'اطلاعات انشعابات شرکتها'!A:A,0),MATCH(C$1,'اطلاعات انشعابات شرکتها'!$1:$1,0)),0)</f>
        <v>0</v>
      </c>
      <c r="D414" s="45"/>
      <c r="E414" s="171"/>
      <c r="F414" s="170"/>
      <c r="G414" s="47" t="str">
        <f t="shared" si="61"/>
        <v>/</v>
      </c>
      <c r="H414" s="47">
        <f>IFERROR(INDEX('اطلاعات دوره'!A:Z,MATCH(G414,'اطلاعات دوره'!C:C,0),MATCH(H$1,'اطلاعات دوره'!$1:$1,0)),0)</f>
        <v>0</v>
      </c>
      <c r="I414" s="47">
        <f>IFERROR(INDEX('اطلاعات دوره'!A:Z,MATCH(G414,'اطلاعات دوره'!C:C,0),MATCH(I$1,'اطلاعات دوره'!$1:$1,0)),0)</f>
        <v>0</v>
      </c>
      <c r="J414" s="48">
        <f>IFERROR(INDEX('اطلاعات دوره'!A:Z,MATCH(G414,'اطلاعات دوره'!C:C,0),MATCH(J$1,'اطلاعات دوره'!$1:$1,0)),0)</f>
        <v>0</v>
      </c>
      <c r="K414" s="46"/>
      <c r="L414" s="158" t="str">
        <f>IFERROR(INDEX('اطلاعات دوره'!A:Z,MATCH(G414,'اطلاعات دوره'!C:C,0)-1,MATCH("عنوان",'اطلاعات دوره'!$1:$1,0)),"---")</f>
        <v>---</v>
      </c>
      <c r="M414" s="47" t="str">
        <f t="shared" si="62"/>
        <v>----</v>
      </c>
      <c r="N414" s="48" t="str">
        <f t="shared" si="63"/>
        <v>-/</v>
      </c>
      <c r="O414" s="45"/>
      <c r="P414" s="158">
        <f>IFERROR(INDEX('قرائت کنتور'!A:AZ,MATCH(A414&amp;"-"&amp;"گاز",'قرائت کنتور'!B:B,0),MATCH(L414,'قرائت کنتور'!$1:$1,0)),0)</f>
        <v>0</v>
      </c>
      <c r="Q414" s="47">
        <f>IFERROR(INDEX('قرائت کنتور'!A:AZ,MATCH(A414&amp;"-"&amp;"گاز",'قرائت کنتور'!B:B,0),MATCH(G414,'قرائت کنتور'!$1:$1,0)),0)</f>
        <v>0</v>
      </c>
      <c r="R414" s="47">
        <f t="shared" si="64"/>
        <v>0</v>
      </c>
      <c r="S414" s="45"/>
      <c r="T414" s="155" t="str">
        <f>IFERROR(INDEX('تعرفه ها'!A:Z,MATCH("بهای هر متر مکعب گاز مصرفی",'تعرفه ها'!$B:$B,0),MATCH(F414,'تعرفه ها'!$2:$2,0)),"---")</f>
        <v>---</v>
      </c>
      <c r="U414" s="50" t="str">
        <f t="shared" si="65"/>
        <v>---</v>
      </c>
      <c r="V414" s="50" t="str">
        <f>IFERROR(ROUND(R414*INDEX('تعرفه ها'!A:Z,MATCH("عوارض گاز به ازاء هر متر مکعب",'تعرفه ها'!$B:$B,0),MATCH(F414,'تعرفه ها'!$2:$2,0)),0),"---")</f>
        <v>---</v>
      </c>
      <c r="W414" s="50" t="str">
        <f>IFERROR(ROUND(((U414+V414)*INDEX('تعرفه ها'!A:Z,MATCH("هزینه نگهداری و تعمیرات شبکه گاز",'تعرفه ها'!$B:$B,0),MATCH(F414,'تعرفه ها'!$2:$2,0))/100),0),"---")</f>
        <v>---</v>
      </c>
      <c r="X414" s="50" t="str">
        <f>IFERROR(IF(INDEX('اطلاعات دوره'!A:Z,MATCH(G414,'اطلاعات دوره'!C:C,0),MATCH("گاز",'اطلاعات دوره'!$1:$1,0))="دارد",ROUND((U414+V414)*INDEX('تعرفه ها'!A:Z,MATCH("پیک فصلی گاز",'تعرفه ها'!$B:$B,0),MATCH(F414,'تعرفه ها'!$2:$2,0))/100,0),0),"---")</f>
        <v>---</v>
      </c>
      <c r="Y414" s="50" t="str">
        <f>IFERROR(ROUND(SUM(U414+V414+W414+X414)*INDEX('تعرفه ها'!A:Z,MATCH("مالیات گاز",'تعرفه ها'!$B:$B,0),MATCH(F414,'تعرفه ها'!$2:$2,0))/100,0),"---")</f>
        <v>---</v>
      </c>
      <c r="Z414" s="50" t="str">
        <f t="shared" si="66"/>
        <v>---</v>
      </c>
      <c r="AA414" s="50" t="str">
        <f t="shared" ref="AA414:AA477" si="70">IFERROR(IF(VLOOKUP(M414,N:AG,19,0)="شده",VLOOKUP(M414,N:AG,16,0),VLOOKUP(M414,N:AG,15,0)),"---")</f>
        <v>---</v>
      </c>
      <c r="AB414" s="50" t="str">
        <f t="shared" si="67"/>
        <v>---</v>
      </c>
      <c r="AC414" s="50" t="str">
        <f t="shared" si="68"/>
        <v>---</v>
      </c>
      <c r="AD414" s="153" t="str">
        <f t="shared" si="69"/>
        <v>---</v>
      </c>
      <c r="AF414" s="155" t="str">
        <f>IFERROR(IF(INDEX(پرداخت!A:AZ,MATCH(A414&amp;" - "&amp;"گاز",پرداخت!$B:$B,0),MATCH(G414,پرداخت!$1:$1,0))="نشده","نشده","شده"),"---")</f>
        <v>---</v>
      </c>
      <c r="AH414" s="144"/>
    </row>
    <row r="415" spans="1:34" ht="34.9" hidden="1" customHeight="1">
      <c r="A415" s="170"/>
      <c r="B415" s="47">
        <f>IFERROR(INDEX('اطلاعات انشعابات شرکتها'!A:BB,MATCH(A415,'اطلاعات انشعابات شرکتها'!A:A,0),MATCH(B$1,'اطلاعات انشعابات شرکتها'!$1:$1,0)),0)</f>
        <v>0</v>
      </c>
      <c r="C415" s="48">
        <f>IFERROR(INDEX('اطلاعات انشعابات شرکتها'!A:BB,MATCH(A415,'اطلاعات انشعابات شرکتها'!A:A,0),MATCH(C$1,'اطلاعات انشعابات شرکتها'!$1:$1,0)),0)</f>
        <v>0</v>
      </c>
      <c r="D415" s="45"/>
      <c r="E415" s="171"/>
      <c r="F415" s="170"/>
      <c r="G415" s="47" t="str">
        <f t="shared" si="61"/>
        <v>/</v>
      </c>
      <c r="H415" s="47">
        <f>IFERROR(INDEX('اطلاعات دوره'!A:Z,MATCH(G415,'اطلاعات دوره'!C:C,0),MATCH(H$1,'اطلاعات دوره'!$1:$1,0)),0)</f>
        <v>0</v>
      </c>
      <c r="I415" s="47">
        <f>IFERROR(INDEX('اطلاعات دوره'!A:Z,MATCH(G415,'اطلاعات دوره'!C:C,0),MATCH(I$1,'اطلاعات دوره'!$1:$1,0)),0)</f>
        <v>0</v>
      </c>
      <c r="J415" s="48">
        <f>IFERROR(INDEX('اطلاعات دوره'!A:Z,MATCH(G415,'اطلاعات دوره'!C:C,0),MATCH(J$1,'اطلاعات دوره'!$1:$1,0)),0)</f>
        <v>0</v>
      </c>
      <c r="K415" s="46"/>
      <c r="L415" s="158" t="str">
        <f>IFERROR(INDEX('اطلاعات دوره'!A:Z,MATCH(G415,'اطلاعات دوره'!C:C,0)-1,MATCH("عنوان",'اطلاعات دوره'!$1:$1,0)),"---")</f>
        <v>---</v>
      </c>
      <c r="M415" s="47" t="str">
        <f t="shared" si="62"/>
        <v>----</v>
      </c>
      <c r="N415" s="48" t="str">
        <f t="shared" si="63"/>
        <v>-/</v>
      </c>
      <c r="O415" s="45"/>
      <c r="P415" s="158">
        <f>IFERROR(INDEX('قرائت کنتور'!A:AZ,MATCH(A415&amp;"-"&amp;"گاز",'قرائت کنتور'!B:B,0),MATCH(L415,'قرائت کنتور'!$1:$1,0)),0)</f>
        <v>0</v>
      </c>
      <c r="Q415" s="47">
        <f>IFERROR(INDEX('قرائت کنتور'!A:AZ,MATCH(A415&amp;"-"&amp;"گاز",'قرائت کنتور'!B:B,0),MATCH(G415,'قرائت کنتور'!$1:$1,0)),0)</f>
        <v>0</v>
      </c>
      <c r="R415" s="47">
        <f t="shared" si="64"/>
        <v>0</v>
      </c>
      <c r="S415" s="45"/>
      <c r="T415" s="155" t="str">
        <f>IFERROR(INDEX('تعرفه ها'!A:Z,MATCH("بهای هر متر مکعب گاز مصرفی",'تعرفه ها'!$B:$B,0),MATCH(F415,'تعرفه ها'!$2:$2,0)),"---")</f>
        <v>---</v>
      </c>
      <c r="U415" s="50" t="str">
        <f t="shared" si="65"/>
        <v>---</v>
      </c>
      <c r="V415" s="50" t="str">
        <f>IFERROR(ROUND(R415*INDEX('تعرفه ها'!A:Z,MATCH("عوارض گاز به ازاء هر متر مکعب",'تعرفه ها'!$B:$B,0),MATCH(F415,'تعرفه ها'!$2:$2,0)),0),"---")</f>
        <v>---</v>
      </c>
      <c r="W415" s="50" t="str">
        <f>IFERROR(ROUND(((U415+V415)*INDEX('تعرفه ها'!A:Z,MATCH("هزینه نگهداری و تعمیرات شبکه گاز",'تعرفه ها'!$B:$B,0),MATCH(F415,'تعرفه ها'!$2:$2,0))/100),0),"---")</f>
        <v>---</v>
      </c>
      <c r="X415" s="50" t="str">
        <f>IFERROR(IF(INDEX('اطلاعات دوره'!A:Z,MATCH(G415,'اطلاعات دوره'!C:C,0),MATCH("گاز",'اطلاعات دوره'!$1:$1,0))="دارد",ROUND((U415+V415)*INDEX('تعرفه ها'!A:Z,MATCH("پیک فصلی گاز",'تعرفه ها'!$B:$B,0),MATCH(F415,'تعرفه ها'!$2:$2,0))/100,0),0),"---")</f>
        <v>---</v>
      </c>
      <c r="Y415" s="50" t="str">
        <f>IFERROR(ROUND(SUM(U415+V415+W415+X415)*INDEX('تعرفه ها'!A:Z,MATCH("مالیات گاز",'تعرفه ها'!$B:$B,0),MATCH(F415,'تعرفه ها'!$2:$2,0))/100,0),"---")</f>
        <v>---</v>
      </c>
      <c r="Z415" s="50" t="str">
        <f t="shared" si="66"/>
        <v>---</v>
      </c>
      <c r="AA415" s="50" t="str">
        <f t="shared" si="70"/>
        <v>---</v>
      </c>
      <c r="AB415" s="50" t="str">
        <f t="shared" si="67"/>
        <v>---</v>
      </c>
      <c r="AC415" s="50" t="str">
        <f t="shared" si="68"/>
        <v>---</v>
      </c>
      <c r="AD415" s="153" t="str">
        <f t="shared" si="69"/>
        <v>---</v>
      </c>
      <c r="AF415" s="155" t="str">
        <f>IFERROR(IF(INDEX(پرداخت!A:AZ,MATCH(A415&amp;" - "&amp;"گاز",پرداخت!$B:$B,0),MATCH(G415,پرداخت!$1:$1,0))="نشده","نشده","شده"),"---")</f>
        <v>---</v>
      </c>
      <c r="AH415" s="144"/>
    </row>
    <row r="416" spans="1:34" ht="34.9" hidden="1" customHeight="1">
      <c r="A416" s="170"/>
      <c r="B416" s="47">
        <f>IFERROR(INDEX('اطلاعات انشعابات شرکتها'!A:BB,MATCH(A416,'اطلاعات انشعابات شرکتها'!A:A,0),MATCH(B$1,'اطلاعات انشعابات شرکتها'!$1:$1,0)),0)</f>
        <v>0</v>
      </c>
      <c r="C416" s="48">
        <f>IFERROR(INDEX('اطلاعات انشعابات شرکتها'!A:BB,MATCH(A416,'اطلاعات انشعابات شرکتها'!A:A,0),MATCH(C$1,'اطلاعات انشعابات شرکتها'!$1:$1,0)),0)</f>
        <v>0</v>
      </c>
      <c r="D416" s="45"/>
      <c r="E416" s="171"/>
      <c r="F416" s="170"/>
      <c r="G416" s="47" t="str">
        <f t="shared" si="61"/>
        <v>/</v>
      </c>
      <c r="H416" s="47">
        <f>IFERROR(INDEX('اطلاعات دوره'!A:Z,MATCH(G416,'اطلاعات دوره'!C:C,0),MATCH(H$1,'اطلاعات دوره'!$1:$1,0)),0)</f>
        <v>0</v>
      </c>
      <c r="I416" s="47">
        <f>IFERROR(INDEX('اطلاعات دوره'!A:Z,MATCH(G416,'اطلاعات دوره'!C:C,0),MATCH(I$1,'اطلاعات دوره'!$1:$1,0)),0)</f>
        <v>0</v>
      </c>
      <c r="J416" s="48">
        <f>IFERROR(INDEX('اطلاعات دوره'!A:Z,MATCH(G416,'اطلاعات دوره'!C:C,0),MATCH(J$1,'اطلاعات دوره'!$1:$1,0)),0)</f>
        <v>0</v>
      </c>
      <c r="K416" s="46"/>
      <c r="L416" s="158" t="str">
        <f>IFERROR(INDEX('اطلاعات دوره'!A:Z,MATCH(G416,'اطلاعات دوره'!C:C,0)-1,MATCH("عنوان",'اطلاعات دوره'!$1:$1,0)),"---")</f>
        <v>---</v>
      </c>
      <c r="M416" s="47" t="str">
        <f t="shared" si="62"/>
        <v>----</v>
      </c>
      <c r="N416" s="48" t="str">
        <f t="shared" si="63"/>
        <v>-/</v>
      </c>
      <c r="O416" s="45"/>
      <c r="P416" s="158">
        <f>IFERROR(INDEX('قرائت کنتور'!A:AZ,MATCH(A416&amp;"-"&amp;"گاز",'قرائت کنتور'!B:B,0),MATCH(L416,'قرائت کنتور'!$1:$1,0)),0)</f>
        <v>0</v>
      </c>
      <c r="Q416" s="47">
        <f>IFERROR(INDEX('قرائت کنتور'!A:AZ,MATCH(A416&amp;"-"&amp;"گاز",'قرائت کنتور'!B:B,0),MATCH(G416,'قرائت کنتور'!$1:$1,0)),0)</f>
        <v>0</v>
      </c>
      <c r="R416" s="47">
        <f t="shared" si="64"/>
        <v>0</v>
      </c>
      <c r="S416" s="45"/>
      <c r="T416" s="155" t="str">
        <f>IFERROR(INDEX('تعرفه ها'!A:Z,MATCH("بهای هر متر مکعب گاز مصرفی",'تعرفه ها'!$B:$B,0),MATCH(F416,'تعرفه ها'!$2:$2,0)),"---")</f>
        <v>---</v>
      </c>
      <c r="U416" s="50" t="str">
        <f t="shared" si="65"/>
        <v>---</v>
      </c>
      <c r="V416" s="50" t="str">
        <f>IFERROR(ROUND(R416*INDEX('تعرفه ها'!A:Z,MATCH("عوارض گاز به ازاء هر متر مکعب",'تعرفه ها'!$B:$B,0),MATCH(F416,'تعرفه ها'!$2:$2,0)),0),"---")</f>
        <v>---</v>
      </c>
      <c r="W416" s="50" t="str">
        <f>IFERROR(ROUND(((U416+V416)*INDEX('تعرفه ها'!A:Z,MATCH("هزینه نگهداری و تعمیرات شبکه گاز",'تعرفه ها'!$B:$B,0),MATCH(F416,'تعرفه ها'!$2:$2,0))/100),0),"---")</f>
        <v>---</v>
      </c>
      <c r="X416" s="50" t="str">
        <f>IFERROR(IF(INDEX('اطلاعات دوره'!A:Z,MATCH(G416,'اطلاعات دوره'!C:C,0),MATCH("گاز",'اطلاعات دوره'!$1:$1,0))="دارد",ROUND((U416+V416)*INDEX('تعرفه ها'!A:Z,MATCH("پیک فصلی گاز",'تعرفه ها'!$B:$B,0),MATCH(F416,'تعرفه ها'!$2:$2,0))/100,0),0),"---")</f>
        <v>---</v>
      </c>
      <c r="Y416" s="50" t="str">
        <f>IFERROR(ROUND(SUM(U416+V416+W416+X416)*INDEX('تعرفه ها'!A:Z,MATCH("مالیات گاز",'تعرفه ها'!$B:$B,0),MATCH(F416,'تعرفه ها'!$2:$2,0))/100,0),"---")</f>
        <v>---</v>
      </c>
      <c r="Z416" s="50" t="str">
        <f t="shared" si="66"/>
        <v>---</v>
      </c>
      <c r="AA416" s="50" t="str">
        <f t="shared" si="70"/>
        <v>---</v>
      </c>
      <c r="AB416" s="50" t="str">
        <f t="shared" si="67"/>
        <v>---</v>
      </c>
      <c r="AC416" s="50" t="str">
        <f t="shared" si="68"/>
        <v>---</v>
      </c>
      <c r="AD416" s="153" t="str">
        <f t="shared" si="69"/>
        <v>---</v>
      </c>
      <c r="AF416" s="155" t="str">
        <f>IFERROR(IF(INDEX(پرداخت!A:AZ,MATCH(A416&amp;" - "&amp;"گاز",پرداخت!$B:$B,0),MATCH(G416,پرداخت!$1:$1,0))="نشده","نشده","شده"),"---")</f>
        <v>---</v>
      </c>
      <c r="AH416" s="144"/>
    </row>
    <row r="417" spans="1:34" ht="34.9" hidden="1" customHeight="1">
      <c r="A417" s="170"/>
      <c r="B417" s="47">
        <f>IFERROR(INDEX('اطلاعات انشعابات شرکتها'!A:BB,MATCH(A417,'اطلاعات انشعابات شرکتها'!A:A,0),MATCH(B$1,'اطلاعات انشعابات شرکتها'!$1:$1,0)),0)</f>
        <v>0</v>
      </c>
      <c r="C417" s="48">
        <f>IFERROR(INDEX('اطلاعات انشعابات شرکتها'!A:BB,MATCH(A417,'اطلاعات انشعابات شرکتها'!A:A,0),MATCH(C$1,'اطلاعات انشعابات شرکتها'!$1:$1,0)),0)</f>
        <v>0</v>
      </c>
      <c r="D417" s="45"/>
      <c r="E417" s="171"/>
      <c r="F417" s="170"/>
      <c r="G417" s="47" t="str">
        <f t="shared" si="61"/>
        <v>/</v>
      </c>
      <c r="H417" s="47">
        <f>IFERROR(INDEX('اطلاعات دوره'!A:Z,MATCH(G417,'اطلاعات دوره'!C:C,0),MATCH(H$1,'اطلاعات دوره'!$1:$1,0)),0)</f>
        <v>0</v>
      </c>
      <c r="I417" s="47">
        <f>IFERROR(INDEX('اطلاعات دوره'!A:Z,MATCH(G417,'اطلاعات دوره'!C:C,0),MATCH(I$1,'اطلاعات دوره'!$1:$1,0)),0)</f>
        <v>0</v>
      </c>
      <c r="J417" s="48">
        <f>IFERROR(INDEX('اطلاعات دوره'!A:Z,MATCH(G417,'اطلاعات دوره'!C:C,0),MATCH(J$1,'اطلاعات دوره'!$1:$1,0)),0)</f>
        <v>0</v>
      </c>
      <c r="K417" s="46"/>
      <c r="L417" s="158" t="str">
        <f>IFERROR(INDEX('اطلاعات دوره'!A:Z,MATCH(G417,'اطلاعات دوره'!C:C,0)-1,MATCH("عنوان",'اطلاعات دوره'!$1:$1,0)),"---")</f>
        <v>---</v>
      </c>
      <c r="M417" s="47" t="str">
        <f t="shared" si="62"/>
        <v>----</v>
      </c>
      <c r="N417" s="48" t="str">
        <f t="shared" si="63"/>
        <v>-/</v>
      </c>
      <c r="O417" s="45"/>
      <c r="P417" s="158">
        <f>IFERROR(INDEX('قرائت کنتور'!A:AZ,MATCH(A417&amp;"-"&amp;"گاز",'قرائت کنتور'!B:B,0),MATCH(L417,'قرائت کنتور'!$1:$1,0)),0)</f>
        <v>0</v>
      </c>
      <c r="Q417" s="47">
        <f>IFERROR(INDEX('قرائت کنتور'!A:AZ,MATCH(A417&amp;"-"&amp;"گاز",'قرائت کنتور'!B:B,0),MATCH(G417,'قرائت کنتور'!$1:$1,0)),0)</f>
        <v>0</v>
      </c>
      <c r="R417" s="47">
        <f t="shared" si="64"/>
        <v>0</v>
      </c>
      <c r="S417" s="45"/>
      <c r="T417" s="155" t="str">
        <f>IFERROR(INDEX('تعرفه ها'!A:Z,MATCH("بهای هر متر مکعب گاز مصرفی",'تعرفه ها'!$B:$B,0),MATCH(F417,'تعرفه ها'!$2:$2,0)),"---")</f>
        <v>---</v>
      </c>
      <c r="U417" s="50" t="str">
        <f t="shared" si="65"/>
        <v>---</v>
      </c>
      <c r="V417" s="50" t="str">
        <f>IFERROR(ROUND(R417*INDEX('تعرفه ها'!A:Z,MATCH("عوارض گاز به ازاء هر متر مکعب",'تعرفه ها'!$B:$B,0),MATCH(F417,'تعرفه ها'!$2:$2,0)),0),"---")</f>
        <v>---</v>
      </c>
      <c r="W417" s="50" t="str">
        <f>IFERROR(ROUND(((U417+V417)*INDEX('تعرفه ها'!A:Z,MATCH("هزینه نگهداری و تعمیرات شبکه گاز",'تعرفه ها'!$B:$B,0),MATCH(F417,'تعرفه ها'!$2:$2,0))/100),0),"---")</f>
        <v>---</v>
      </c>
      <c r="X417" s="50" t="str">
        <f>IFERROR(IF(INDEX('اطلاعات دوره'!A:Z,MATCH(G417,'اطلاعات دوره'!C:C,0),MATCH("گاز",'اطلاعات دوره'!$1:$1,0))="دارد",ROUND((U417+V417)*INDEX('تعرفه ها'!A:Z,MATCH("پیک فصلی گاز",'تعرفه ها'!$B:$B,0),MATCH(F417,'تعرفه ها'!$2:$2,0))/100,0),0),"---")</f>
        <v>---</v>
      </c>
      <c r="Y417" s="50" t="str">
        <f>IFERROR(ROUND(SUM(U417+V417+W417+X417)*INDEX('تعرفه ها'!A:Z,MATCH("مالیات گاز",'تعرفه ها'!$B:$B,0),MATCH(F417,'تعرفه ها'!$2:$2,0))/100,0),"---")</f>
        <v>---</v>
      </c>
      <c r="Z417" s="50" t="str">
        <f t="shared" si="66"/>
        <v>---</v>
      </c>
      <c r="AA417" s="50" t="str">
        <f t="shared" si="70"/>
        <v>---</v>
      </c>
      <c r="AB417" s="50" t="str">
        <f t="shared" si="67"/>
        <v>---</v>
      </c>
      <c r="AC417" s="50" t="str">
        <f t="shared" si="68"/>
        <v>---</v>
      </c>
      <c r="AD417" s="153" t="str">
        <f t="shared" si="69"/>
        <v>---</v>
      </c>
      <c r="AF417" s="155" t="str">
        <f>IFERROR(IF(INDEX(پرداخت!A:AZ,MATCH(A417&amp;" - "&amp;"گاز",پرداخت!$B:$B,0),MATCH(G417,پرداخت!$1:$1,0))="نشده","نشده","شده"),"---")</f>
        <v>---</v>
      </c>
      <c r="AH417" s="144"/>
    </row>
    <row r="418" spans="1:34" ht="34.9" hidden="1" customHeight="1">
      <c r="A418" s="170"/>
      <c r="B418" s="47">
        <f>IFERROR(INDEX('اطلاعات انشعابات شرکتها'!A:BB,MATCH(A418,'اطلاعات انشعابات شرکتها'!A:A,0),MATCH(B$1,'اطلاعات انشعابات شرکتها'!$1:$1,0)),0)</f>
        <v>0</v>
      </c>
      <c r="C418" s="48">
        <f>IFERROR(INDEX('اطلاعات انشعابات شرکتها'!A:BB,MATCH(A418,'اطلاعات انشعابات شرکتها'!A:A,0),MATCH(C$1,'اطلاعات انشعابات شرکتها'!$1:$1,0)),0)</f>
        <v>0</v>
      </c>
      <c r="D418" s="45"/>
      <c r="E418" s="171"/>
      <c r="F418" s="170"/>
      <c r="G418" s="47" t="str">
        <f t="shared" si="61"/>
        <v>/</v>
      </c>
      <c r="H418" s="47">
        <f>IFERROR(INDEX('اطلاعات دوره'!A:Z,MATCH(G418,'اطلاعات دوره'!C:C,0),MATCH(H$1,'اطلاعات دوره'!$1:$1,0)),0)</f>
        <v>0</v>
      </c>
      <c r="I418" s="47">
        <f>IFERROR(INDEX('اطلاعات دوره'!A:Z,MATCH(G418,'اطلاعات دوره'!C:C,0),MATCH(I$1,'اطلاعات دوره'!$1:$1,0)),0)</f>
        <v>0</v>
      </c>
      <c r="J418" s="48">
        <f>IFERROR(INDEX('اطلاعات دوره'!A:Z,MATCH(G418,'اطلاعات دوره'!C:C,0),MATCH(J$1,'اطلاعات دوره'!$1:$1,0)),0)</f>
        <v>0</v>
      </c>
      <c r="K418" s="46"/>
      <c r="L418" s="158" t="str">
        <f>IFERROR(INDEX('اطلاعات دوره'!A:Z,MATCH(G418,'اطلاعات دوره'!C:C,0)-1,MATCH("عنوان",'اطلاعات دوره'!$1:$1,0)),"---")</f>
        <v>---</v>
      </c>
      <c r="M418" s="47" t="str">
        <f t="shared" si="62"/>
        <v>----</v>
      </c>
      <c r="N418" s="48" t="str">
        <f t="shared" si="63"/>
        <v>-/</v>
      </c>
      <c r="O418" s="45"/>
      <c r="P418" s="158">
        <f>IFERROR(INDEX('قرائت کنتور'!A:AZ,MATCH(A418&amp;"-"&amp;"گاز",'قرائت کنتور'!B:B,0),MATCH(L418,'قرائت کنتور'!$1:$1,0)),0)</f>
        <v>0</v>
      </c>
      <c r="Q418" s="47">
        <f>IFERROR(INDEX('قرائت کنتور'!A:AZ,MATCH(A418&amp;"-"&amp;"گاز",'قرائت کنتور'!B:B,0),MATCH(G418,'قرائت کنتور'!$1:$1,0)),0)</f>
        <v>0</v>
      </c>
      <c r="R418" s="47">
        <f t="shared" si="64"/>
        <v>0</v>
      </c>
      <c r="S418" s="45"/>
      <c r="T418" s="155" t="str">
        <f>IFERROR(INDEX('تعرفه ها'!A:Z,MATCH("بهای هر متر مکعب گاز مصرفی",'تعرفه ها'!$B:$B,0),MATCH(F418,'تعرفه ها'!$2:$2,0)),"---")</f>
        <v>---</v>
      </c>
      <c r="U418" s="50" t="str">
        <f t="shared" si="65"/>
        <v>---</v>
      </c>
      <c r="V418" s="50" t="str">
        <f>IFERROR(ROUND(R418*INDEX('تعرفه ها'!A:Z,MATCH("عوارض گاز به ازاء هر متر مکعب",'تعرفه ها'!$B:$B,0),MATCH(F418,'تعرفه ها'!$2:$2,0)),0),"---")</f>
        <v>---</v>
      </c>
      <c r="W418" s="50" t="str">
        <f>IFERROR(ROUND(((U418+V418)*INDEX('تعرفه ها'!A:Z,MATCH("هزینه نگهداری و تعمیرات شبکه گاز",'تعرفه ها'!$B:$B,0),MATCH(F418,'تعرفه ها'!$2:$2,0))/100),0),"---")</f>
        <v>---</v>
      </c>
      <c r="X418" s="50" t="str">
        <f>IFERROR(IF(INDEX('اطلاعات دوره'!A:Z,MATCH(G418,'اطلاعات دوره'!C:C,0),MATCH("گاز",'اطلاعات دوره'!$1:$1,0))="دارد",ROUND((U418+V418)*INDEX('تعرفه ها'!A:Z,MATCH("پیک فصلی گاز",'تعرفه ها'!$B:$B,0),MATCH(F418,'تعرفه ها'!$2:$2,0))/100,0),0),"---")</f>
        <v>---</v>
      </c>
      <c r="Y418" s="50" t="str">
        <f>IFERROR(ROUND(SUM(U418+V418+W418+X418)*INDEX('تعرفه ها'!A:Z,MATCH("مالیات گاز",'تعرفه ها'!$B:$B,0),MATCH(F418,'تعرفه ها'!$2:$2,0))/100,0),"---")</f>
        <v>---</v>
      </c>
      <c r="Z418" s="50" t="str">
        <f t="shared" si="66"/>
        <v>---</v>
      </c>
      <c r="AA418" s="50" t="str">
        <f t="shared" si="70"/>
        <v>---</v>
      </c>
      <c r="AB418" s="50" t="str">
        <f t="shared" si="67"/>
        <v>---</v>
      </c>
      <c r="AC418" s="50" t="str">
        <f t="shared" si="68"/>
        <v>---</v>
      </c>
      <c r="AD418" s="153" t="str">
        <f t="shared" si="69"/>
        <v>---</v>
      </c>
      <c r="AF418" s="155" t="str">
        <f>IFERROR(IF(INDEX(پرداخت!A:AZ,MATCH(A418&amp;" - "&amp;"گاز",پرداخت!$B:$B,0),MATCH(G418,پرداخت!$1:$1,0))="نشده","نشده","شده"),"---")</f>
        <v>---</v>
      </c>
      <c r="AH418" s="144"/>
    </row>
    <row r="419" spans="1:34" ht="34.9" hidden="1" customHeight="1">
      <c r="A419" s="170"/>
      <c r="B419" s="47">
        <f>IFERROR(INDEX('اطلاعات انشعابات شرکتها'!A:BB,MATCH(A419,'اطلاعات انشعابات شرکتها'!A:A,0),MATCH(B$1,'اطلاعات انشعابات شرکتها'!$1:$1,0)),0)</f>
        <v>0</v>
      </c>
      <c r="C419" s="48">
        <f>IFERROR(INDEX('اطلاعات انشعابات شرکتها'!A:BB,MATCH(A419,'اطلاعات انشعابات شرکتها'!A:A,0),MATCH(C$1,'اطلاعات انشعابات شرکتها'!$1:$1,0)),0)</f>
        <v>0</v>
      </c>
      <c r="D419" s="45"/>
      <c r="E419" s="171"/>
      <c r="F419" s="170"/>
      <c r="G419" s="47" t="str">
        <f t="shared" si="61"/>
        <v>/</v>
      </c>
      <c r="H419" s="47">
        <f>IFERROR(INDEX('اطلاعات دوره'!A:Z,MATCH(G419,'اطلاعات دوره'!C:C,0),MATCH(H$1,'اطلاعات دوره'!$1:$1,0)),0)</f>
        <v>0</v>
      </c>
      <c r="I419" s="47">
        <f>IFERROR(INDEX('اطلاعات دوره'!A:Z,MATCH(G419,'اطلاعات دوره'!C:C,0),MATCH(I$1,'اطلاعات دوره'!$1:$1,0)),0)</f>
        <v>0</v>
      </c>
      <c r="J419" s="48">
        <f>IFERROR(INDEX('اطلاعات دوره'!A:Z,MATCH(G419,'اطلاعات دوره'!C:C,0),MATCH(J$1,'اطلاعات دوره'!$1:$1,0)),0)</f>
        <v>0</v>
      </c>
      <c r="K419" s="46"/>
      <c r="L419" s="158" t="str">
        <f>IFERROR(INDEX('اطلاعات دوره'!A:Z,MATCH(G419,'اطلاعات دوره'!C:C,0)-1,MATCH("عنوان",'اطلاعات دوره'!$1:$1,0)),"---")</f>
        <v>---</v>
      </c>
      <c r="M419" s="47" t="str">
        <f t="shared" si="62"/>
        <v>----</v>
      </c>
      <c r="N419" s="48" t="str">
        <f t="shared" si="63"/>
        <v>-/</v>
      </c>
      <c r="O419" s="45"/>
      <c r="P419" s="158">
        <f>IFERROR(INDEX('قرائت کنتور'!A:AZ,MATCH(A419&amp;"-"&amp;"گاز",'قرائت کنتور'!B:B,0),MATCH(L419,'قرائت کنتور'!$1:$1,0)),0)</f>
        <v>0</v>
      </c>
      <c r="Q419" s="47">
        <f>IFERROR(INDEX('قرائت کنتور'!A:AZ,MATCH(A419&amp;"-"&amp;"گاز",'قرائت کنتور'!B:B,0),MATCH(G419,'قرائت کنتور'!$1:$1,0)),0)</f>
        <v>0</v>
      </c>
      <c r="R419" s="47">
        <f t="shared" si="64"/>
        <v>0</v>
      </c>
      <c r="S419" s="45"/>
      <c r="T419" s="155" t="str">
        <f>IFERROR(INDEX('تعرفه ها'!A:Z,MATCH("بهای هر متر مکعب گاز مصرفی",'تعرفه ها'!$B:$B,0),MATCH(F419,'تعرفه ها'!$2:$2,0)),"---")</f>
        <v>---</v>
      </c>
      <c r="U419" s="50" t="str">
        <f t="shared" si="65"/>
        <v>---</v>
      </c>
      <c r="V419" s="50" t="str">
        <f>IFERROR(ROUND(R419*INDEX('تعرفه ها'!A:Z,MATCH("عوارض گاز به ازاء هر متر مکعب",'تعرفه ها'!$B:$B,0),MATCH(F419,'تعرفه ها'!$2:$2,0)),0),"---")</f>
        <v>---</v>
      </c>
      <c r="W419" s="50" t="str">
        <f>IFERROR(ROUND(((U419+V419)*INDEX('تعرفه ها'!A:Z,MATCH("هزینه نگهداری و تعمیرات شبکه گاز",'تعرفه ها'!$B:$B,0),MATCH(F419,'تعرفه ها'!$2:$2,0))/100),0),"---")</f>
        <v>---</v>
      </c>
      <c r="X419" s="50" t="str">
        <f>IFERROR(IF(INDEX('اطلاعات دوره'!A:Z,MATCH(G419,'اطلاعات دوره'!C:C,0),MATCH("گاز",'اطلاعات دوره'!$1:$1,0))="دارد",ROUND((U419+V419)*INDEX('تعرفه ها'!A:Z,MATCH("پیک فصلی گاز",'تعرفه ها'!$B:$B,0),MATCH(F419,'تعرفه ها'!$2:$2,0))/100,0),0),"---")</f>
        <v>---</v>
      </c>
      <c r="Y419" s="50" t="str">
        <f>IFERROR(ROUND(SUM(U419+V419+W419+X419)*INDEX('تعرفه ها'!A:Z,MATCH("مالیات گاز",'تعرفه ها'!$B:$B,0),MATCH(F419,'تعرفه ها'!$2:$2,0))/100,0),"---")</f>
        <v>---</v>
      </c>
      <c r="Z419" s="50" t="str">
        <f t="shared" si="66"/>
        <v>---</v>
      </c>
      <c r="AA419" s="50" t="str">
        <f t="shared" si="70"/>
        <v>---</v>
      </c>
      <c r="AB419" s="50" t="str">
        <f t="shared" si="67"/>
        <v>---</v>
      </c>
      <c r="AC419" s="50" t="str">
        <f t="shared" si="68"/>
        <v>---</v>
      </c>
      <c r="AD419" s="153" t="str">
        <f t="shared" si="69"/>
        <v>---</v>
      </c>
      <c r="AF419" s="155" t="str">
        <f>IFERROR(IF(INDEX(پرداخت!A:AZ,MATCH(A419&amp;" - "&amp;"گاز",پرداخت!$B:$B,0),MATCH(G419,پرداخت!$1:$1,0))="نشده","نشده","شده"),"---")</f>
        <v>---</v>
      </c>
      <c r="AH419" s="144"/>
    </row>
    <row r="420" spans="1:34" ht="34.9" hidden="1" customHeight="1">
      <c r="A420" s="170"/>
      <c r="B420" s="47">
        <f>IFERROR(INDEX('اطلاعات انشعابات شرکتها'!A:BB,MATCH(A420,'اطلاعات انشعابات شرکتها'!A:A,0),MATCH(B$1,'اطلاعات انشعابات شرکتها'!$1:$1,0)),0)</f>
        <v>0</v>
      </c>
      <c r="C420" s="48">
        <f>IFERROR(INDEX('اطلاعات انشعابات شرکتها'!A:BB,MATCH(A420,'اطلاعات انشعابات شرکتها'!A:A,0),MATCH(C$1,'اطلاعات انشعابات شرکتها'!$1:$1,0)),0)</f>
        <v>0</v>
      </c>
      <c r="D420" s="45"/>
      <c r="E420" s="171"/>
      <c r="F420" s="170"/>
      <c r="G420" s="47" t="str">
        <f t="shared" si="61"/>
        <v>/</v>
      </c>
      <c r="H420" s="47">
        <f>IFERROR(INDEX('اطلاعات دوره'!A:Z,MATCH(G420,'اطلاعات دوره'!C:C,0),MATCH(H$1,'اطلاعات دوره'!$1:$1,0)),0)</f>
        <v>0</v>
      </c>
      <c r="I420" s="47">
        <f>IFERROR(INDEX('اطلاعات دوره'!A:Z,MATCH(G420,'اطلاعات دوره'!C:C,0),MATCH(I$1,'اطلاعات دوره'!$1:$1,0)),0)</f>
        <v>0</v>
      </c>
      <c r="J420" s="48">
        <f>IFERROR(INDEX('اطلاعات دوره'!A:Z,MATCH(G420,'اطلاعات دوره'!C:C,0),MATCH(J$1,'اطلاعات دوره'!$1:$1,0)),0)</f>
        <v>0</v>
      </c>
      <c r="K420" s="46"/>
      <c r="L420" s="158" t="str">
        <f>IFERROR(INDEX('اطلاعات دوره'!A:Z,MATCH(G420,'اطلاعات دوره'!C:C,0)-1,MATCH("عنوان",'اطلاعات دوره'!$1:$1,0)),"---")</f>
        <v>---</v>
      </c>
      <c r="M420" s="47" t="str">
        <f t="shared" si="62"/>
        <v>----</v>
      </c>
      <c r="N420" s="48" t="str">
        <f t="shared" si="63"/>
        <v>-/</v>
      </c>
      <c r="O420" s="45"/>
      <c r="P420" s="158">
        <f>IFERROR(INDEX('قرائت کنتور'!A:AZ,MATCH(A420&amp;"-"&amp;"گاز",'قرائت کنتور'!B:B,0),MATCH(L420,'قرائت کنتور'!$1:$1,0)),0)</f>
        <v>0</v>
      </c>
      <c r="Q420" s="47">
        <f>IFERROR(INDEX('قرائت کنتور'!A:AZ,MATCH(A420&amp;"-"&amp;"گاز",'قرائت کنتور'!B:B,0),MATCH(G420,'قرائت کنتور'!$1:$1,0)),0)</f>
        <v>0</v>
      </c>
      <c r="R420" s="47">
        <f t="shared" si="64"/>
        <v>0</v>
      </c>
      <c r="S420" s="45"/>
      <c r="T420" s="155" t="str">
        <f>IFERROR(INDEX('تعرفه ها'!A:Z,MATCH("بهای هر متر مکعب گاز مصرفی",'تعرفه ها'!$B:$B,0),MATCH(F420,'تعرفه ها'!$2:$2,0)),"---")</f>
        <v>---</v>
      </c>
      <c r="U420" s="50" t="str">
        <f t="shared" si="65"/>
        <v>---</v>
      </c>
      <c r="V420" s="50" t="str">
        <f>IFERROR(ROUND(R420*INDEX('تعرفه ها'!A:Z,MATCH("عوارض گاز به ازاء هر متر مکعب",'تعرفه ها'!$B:$B,0),MATCH(F420,'تعرفه ها'!$2:$2,0)),0),"---")</f>
        <v>---</v>
      </c>
      <c r="W420" s="50" t="str">
        <f>IFERROR(ROUND(((U420+V420)*INDEX('تعرفه ها'!A:Z,MATCH("هزینه نگهداری و تعمیرات شبکه گاز",'تعرفه ها'!$B:$B,0),MATCH(F420,'تعرفه ها'!$2:$2,0))/100),0),"---")</f>
        <v>---</v>
      </c>
      <c r="X420" s="50" t="str">
        <f>IFERROR(IF(INDEX('اطلاعات دوره'!A:Z,MATCH(G420,'اطلاعات دوره'!C:C,0),MATCH("گاز",'اطلاعات دوره'!$1:$1,0))="دارد",ROUND((U420+V420)*INDEX('تعرفه ها'!A:Z,MATCH("پیک فصلی گاز",'تعرفه ها'!$B:$B,0),MATCH(F420,'تعرفه ها'!$2:$2,0))/100,0),0),"---")</f>
        <v>---</v>
      </c>
      <c r="Y420" s="50" t="str">
        <f>IFERROR(ROUND(SUM(U420+V420+W420+X420)*INDEX('تعرفه ها'!A:Z,MATCH("مالیات گاز",'تعرفه ها'!$B:$B,0),MATCH(F420,'تعرفه ها'!$2:$2,0))/100,0),"---")</f>
        <v>---</v>
      </c>
      <c r="Z420" s="50" t="str">
        <f t="shared" si="66"/>
        <v>---</v>
      </c>
      <c r="AA420" s="50" t="str">
        <f t="shared" si="70"/>
        <v>---</v>
      </c>
      <c r="AB420" s="50" t="str">
        <f t="shared" si="67"/>
        <v>---</v>
      </c>
      <c r="AC420" s="50" t="str">
        <f t="shared" si="68"/>
        <v>---</v>
      </c>
      <c r="AD420" s="153" t="str">
        <f t="shared" si="69"/>
        <v>---</v>
      </c>
      <c r="AF420" s="155" t="str">
        <f>IFERROR(IF(INDEX(پرداخت!A:AZ,MATCH(A420&amp;" - "&amp;"گاز",پرداخت!$B:$B,0),MATCH(G420,پرداخت!$1:$1,0))="نشده","نشده","شده"),"---")</f>
        <v>---</v>
      </c>
      <c r="AH420" s="144"/>
    </row>
    <row r="421" spans="1:34" ht="34.9" hidden="1" customHeight="1">
      <c r="A421" s="170"/>
      <c r="B421" s="47">
        <f>IFERROR(INDEX('اطلاعات انشعابات شرکتها'!A:BB,MATCH(A421,'اطلاعات انشعابات شرکتها'!A:A,0),MATCH(B$1,'اطلاعات انشعابات شرکتها'!$1:$1,0)),0)</f>
        <v>0</v>
      </c>
      <c r="C421" s="48">
        <f>IFERROR(INDEX('اطلاعات انشعابات شرکتها'!A:BB,MATCH(A421,'اطلاعات انشعابات شرکتها'!A:A,0),MATCH(C$1,'اطلاعات انشعابات شرکتها'!$1:$1,0)),0)</f>
        <v>0</v>
      </c>
      <c r="D421" s="45"/>
      <c r="E421" s="171"/>
      <c r="F421" s="170"/>
      <c r="G421" s="47" t="str">
        <f t="shared" si="61"/>
        <v>/</v>
      </c>
      <c r="H421" s="47">
        <f>IFERROR(INDEX('اطلاعات دوره'!A:Z,MATCH(G421,'اطلاعات دوره'!C:C,0),MATCH(H$1,'اطلاعات دوره'!$1:$1,0)),0)</f>
        <v>0</v>
      </c>
      <c r="I421" s="47">
        <f>IFERROR(INDEX('اطلاعات دوره'!A:Z,MATCH(G421,'اطلاعات دوره'!C:C,0),MATCH(I$1,'اطلاعات دوره'!$1:$1,0)),0)</f>
        <v>0</v>
      </c>
      <c r="J421" s="48">
        <f>IFERROR(INDEX('اطلاعات دوره'!A:Z,MATCH(G421,'اطلاعات دوره'!C:C,0),MATCH(J$1,'اطلاعات دوره'!$1:$1,0)),0)</f>
        <v>0</v>
      </c>
      <c r="K421" s="46"/>
      <c r="L421" s="158" t="str">
        <f>IFERROR(INDEX('اطلاعات دوره'!A:Z,MATCH(G421,'اطلاعات دوره'!C:C,0)-1,MATCH("عنوان",'اطلاعات دوره'!$1:$1,0)),"---")</f>
        <v>---</v>
      </c>
      <c r="M421" s="47" t="str">
        <f t="shared" si="62"/>
        <v>----</v>
      </c>
      <c r="N421" s="48" t="str">
        <f t="shared" si="63"/>
        <v>-/</v>
      </c>
      <c r="O421" s="45"/>
      <c r="P421" s="158">
        <f>IFERROR(INDEX('قرائت کنتور'!A:AZ,MATCH(A421&amp;"-"&amp;"گاز",'قرائت کنتور'!B:B,0),MATCH(L421,'قرائت کنتور'!$1:$1,0)),0)</f>
        <v>0</v>
      </c>
      <c r="Q421" s="47">
        <f>IFERROR(INDEX('قرائت کنتور'!A:AZ,MATCH(A421&amp;"-"&amp;"گاز",'قرائت کنتور'!B:B,0),MATCH(G421,'قرائت کنتور'!$1:$1,0)),0)</f>
        <v>0</v>
      </c>
      <c r="R421" s="47">
        <f t="shared" si="64"/>
        <v>0</v>
      </c>
      <c r="S421" s="45"/>
      <c r="T421" s="155" t="str">
        <f>IFERROR(INDEX('تعرفه ها'!A:Z,MATCH("بهای هر متر مکعب گاز مصرفی",'تعرفه ها'!$B:$B,0),MATCH(F421,'تعرفه ها'!$2:$2,0)),"---")</f>
        <v>---</v>
      </c>
      <c r="U421" s="50" t="str">
        <f t="shared" si="65"/>
        <v>---</v>
      </c>
      <c r="V421" s="50" t="str">
        <f>IFERROR(ROUND(R421*INDEX('تعرفه ها'!A:Z,MATCH("عوارض گاز به ازاء هر متر مکعب",'تعرفه ها'!$B:$B,0),MATCH(F421,'تعرفه ها'!$2:$2,0)),0),"---")</f>
        <v>---</v>
      </c>
      <c r="W421" s="50" t="str">
        <f>IFERROR(ROUND(((U421+V421)*INDEX('تعرفه ها'!A:Z,MATCH("هزینه نگهداری و تعمیرات شبکه گاز",'تعرفه ها'!$B:$B,0),MATCH(F421,'تعرفه ها'!$2:$2,0))/100),0),"---")</f>
        <v>---</v>
      </c>
      <c r="X421" s="50" t="str">
        <f>IFERROR(IF(INDEX('اطلاعات دوره'!A:Z,MATCH(G421,'اطلاعات دوره'!C:C,0),MATCH("گاز",'اطلاعات دوره'!$1:$1,0))="دارد",ROUND((U421+V421)*INDEX('تعرفه ها'!A:Z,MATCH("پیک فصلی گاز",'تعرفه ها'!$B:$B,0),MATCH(F421,'تعرفه ها'!$2:$2,0))/100,0),0),"---")</f>
        <v>---</v>
      </c>
      <c r="Y421" s="50" t="str">
        <f>IFERROR(ROUND(SUM(U421+V421+W421+X421)*INDEX('تعرفه ها'!A:Z,MATCH("مالیات گاز",'تعرفه ها'!$B:$B,0),MATCH(F421,'تعرفه ها'!$2:$2,0))/100,0),"---")</f>
        <v>---</v>
      </c>
      <c r="Z421" s="50" t="str">
        <f t="shared" si="66"/>
        <v>---</v>
      </c>
      <c r="AA421" s="50" t="str">
        <f t="shared" si="70"/>
        <v>---</v>
      </c>
      <c r="AB421" s="50" t="str">
        <f t="shared" si="67"/>
        <v>---</v>
      </c>
      <c r="AC421" s="50" t="str">
        <f t="shared" si="68"/>
        <v>---</v>
      </c>
      <c r="AD421" s="153" t="str">
        <f t="shared" si="69"/>
        <v>---</v>
      </c>
      <c r="AF421" s="155" t="str">
        <f>IFERROR(IF(INDEX(پرداخت!A:AZ,MATCH(A421&amp;" - "&amp;"گاز",پرداخت!$B:$B,0),MATCH(G421,پرداخت!$1:$1,0))="نشده","نشده","شده"),"---")</f>
        <v>---</v>
      </c>
      <c r="AH421" s="144"/>
    </row>
    <row r="422" spans="1:34" ht="34.9" hidden="1" customHeight="1">
      <c r="A422" s="170"/>
      <c r="B422" s="47">
        <f>IFERROR(INDEX('اطلاعات انشعابات شرکتها'!A:BB,MATCH(A422,'اطلاعات انشعابات شرکتها'!A:A,0),MATCH(B$1,'اطلاعات انشعابات شرکتها'!$1:$1,0)),0)</f>
        <v>0</v>
      </c>
      <c r="C422" s="48">
        <f>IFERROR(INDEX('اطلاعات انشعابات شرکتها'!A:BB,MATCH(A422,'اطلاعات انشعابات شرکتها'!A:A,0),MATCH(C$1,'اطلاعات انشعابات شرکتها'!$1:$1,0)),0)</f>
        <v>0</v>
      </c>
      <c r="D422" s="45"/>
      <c r="E422" s="171"/>
      <c r="F422" s="170"/>
      <c r="G422" s="47" t="str">
        <f t="shared" si="61"/>
        <v>/</v>
      </c>
      <c r="H422" s="47">
        <f>IFERROR(INDEX('اطلاعات دوره'!A:Z,MATCH(G422,'اطلاعات دوره'!C:C,0),MATCH(H$1,'اطلاعات دوره'!$1:$1,0)),0)</f>
        <v>0</v>
      </c>
      <c r="I422" s="47">
        <f>IFERROR(INDEX('اطلاعات دوره'!A:Z,MATCH(G422,'اطلاعات دوره'!C:C,0),MATCH(I$1,'اطلاعات دوره'!$1:$1,0)),0)</f>
        <v>0</v>
      </c>
      <c r="J422" s="48">
        <f>IFERROR(INDEX('اطلاعات دوره'!A:Z,MATCH(G422,'اطلاعات دوره'!C:C,0),MATCH(J$1,'اطلاعات دوره'!$1:$1,0)),0)</f>
        <v>0</v>
      </c>
      <c r="K422" s="46"/>
      <c r="L422" s="158" t="str">
        <f>IFERROR(INDEX('اطلاعات دوره'!A:Z,MATCH(G422,'اطلاعات دوره'!C:C,0)-1,MATCH("عنوان",'اطلاعات دوره'!$1:$1,0)),"---")</f>
        <v>---</v>
      </c>
      <c r="M422" s="47" t="str">
        <f t="shared" si="62"/>
        <v>----</v>
      </c>
      <c r="N422" s="48" t="str">
        <f t="shared" si="63"/>
        <v>-/</v>
      </c>
      <c r="O422" s="45"/>
      <c r="P422" s="158">
        <f>IFERROR(INDEX('قرائت کنتور'!A:AZ,MATCH(A422&amp;"-"&amp;"گاز",'قرائت کنتور'!B:B,0),MATCH(L422,'قرائت کنتور'!$1:$1,0)),0)</f>
        <v>0</v>
      </c>
      <c r="Q422" s="47">
        <f>IFERROR(INDEX('قرائت کنتور'!A:AZ,MATCH(A422&amp;"-"&amp;"گاز",'قرائت کنتور'!B:B,0),MATCH(G422,'قرائت کنتور'!$1:$1,0)),0)</f>
        <v>0</v>
      </c>
      <c r="R422" s="47">
        <f t="shared" si="64"/>
        <v>0</v>
      </c>
      <c r="S422" s="45"/>
      <c r="T422" s="155" t="str">
        <f>IFERROR(INDEX('تعرفه ها'!A:Z,MATCH("بهای هر متر مکعب گاز مصرفی",'تعرفه ها'!$B:$B,0),MATCH(F422,'تعرفه ها'!$2:$2,0)),"---")</f>
        <v>---</v>
      </c>
      <c r="U422" s="50" t="str">
        <f t="shared" si="65"/>
        <v>---</v>
      </c>
      <c r="V422" s="50" t="str">
        <f>IFERROR(ROUND(R422*INDEX('تعرفه ها'!A:Z,MATCH("عوارض گاز به ازاء هر متر مکعب",'تعرفه ها'!$B:$B,0),MATCH(F422,'تعرفه ها'!$2:$2,0)),0),"---")</f>
        <v>---</v>
      </c>
      <c r="W422" s="50" t="str">
        <f>IFERROR(ROUND(((U422+V422)*INDEX('تعرفه ها'!A:Z,MATCH("هزینه نگهداری و تعمیرات شبکه گاز",'تعرفه ها'!$B:$B,0),MATCH(F422,'تعرفه ها'!$2:$2,0))/100),0),"---")</f>
        <v>---</v>
      </c>
      <c r="X422" s="50" t="str">
        <f>IFERROR(IF(INDEX('اطلاعات دوره'!A:Z,MATCH(G422,'اطلاعات دوره'!C:C,0),MATCH("گاز",'اطلاعات دوره'!$1:$1,0))="دارد",ROUND((U422+V422)*INDEX('تعرفه ها'!A:Z,MATCH("پیک فصلی گاز",'تعرفه ها'!$B:$B,0),MATCH(F422,'تعرفه ها'!$2:$2,0))/100,0),0),"---")</f>
        <v>---</v>
      </c>
      <c r="Y422" s="50" t="str">
        <f>IFERROR(ROUND(SUM(U422+V422+W422+X422)*INDEX('تعرفه ها'!A:Z,MATCH("مالیات گاز",'تعرفه ها'!$B:$B,0),MATCH(F422,'تعرفه ها'!$2:$2,0))/100,0),"---")</f>
        <v>---</v>
      </c>
      <c r="Z422" s="50" t="str">
        <f t="shared" si="66"/>
        <v>---</v>
      </c>
      <c r="AA422" s="50" t="str">
        <f t="shared" si="70"/>
        <v>---</v>
      </c>
      <c r="AB422" s="50" t="str">
        <f t="shared" si="67"/>
        <v>---</v>
      </c>
      <c r="AC422" s="50" t="str">
        <f t="shared" si="68"/>
        <v>---</v>
      </c>
      <c r="AD422" s="153" t="str">
        <f t="shared" si="69"/>
        <v>---</v>
      </c>
      <c r="AF422" s="155" t="str">
        <f>IFERROR(IF(INDEX(پرداخت!A:AZ,MATCH(A422&amp;" - "&amp;"گاز",پرداخت!$B:$B,0),MATCH(G422,پرداخت!$1:$1,0))="نشده","نشده","شده"),"---")</f>
        <v>---</v>
      </c>
      <c r="AH422" s="144"/>
    </row>
    <row r="423" spans="1:34" ht="34.9" hidden="1" customHeight="1">
      <c r="A423" s="170"/>
      <c r="B423" s="47">
        <f>IFERROR(INDEX('اطلاعات انشعابات شرکتها'!A:BB,MATCH(A423,'اطلاعات انشعابات شرکتها'!A:A,0),MATCH(B$1,'اطلاعات انشعابات شرکتها'!$1:$1,0)),0)</f>
        <v>0</v>
      </c>
      <c r="C423" s="48">
        <f>IFERROR(INDEX('اطلاعات انشعابات شرکتها'!A:BB,MATCH(A423,'اطلاعات انشعابات شرکتها'!A:A,0),MATCH(C$1,'اطلاعات انشعابات شرکتها'!$1:$1,0)),0)</f>
        <v>0</v>
      </c>
      <c r="D423" s="45"/>
      <c r="E423" s="171"/>
      <c r="F423" s="170"/>
      <c r="G423" s="47" t="str">
        <f t="shared" si="61"/>
        <v>/</v>
      </c>
      <c r="H423" s="47">
        <f>IFERROR(INDEX('اطلاعات دوره'!A:Z,MATCH(G423,'اطلاعات دوره'!C:C,0),MATCH(H$1,'اطلاعات دوره'!$1:$1,0)),0)</f>
        <v>0</v>
      </c>
      <c r="I423" s="47">
        <f>IFERROR(INDEX('اطلاعات دوره'!A:Z,MATCH(G423,'اطلاعات دوره'!C:C,0),MATCH(I$1,'اطلاعات دوره'!$1:$1,0)),0)</f>
        <v>0</v>
      </c>
      <c r="J423" s="48">
        <f>IFERROR(INDEX('اطلاعات دوره'!A:Z,MATCH(G423,'اطلاعات دوره'!C:C,0),MATCH(J$1,'اطلاعات دوره'!$1:$1,0)),0)</f>
        <v>0</v>
      </c>
      <c r="K423" s="46"/>
      <c r="L423" s="158" t="str">
        <f>IFERROR(INDEX('اطلاعات دوره'!A:Z,MATCH(G423,'اطلاعات دوره'!C:C,0)-1,MATCH("عنوان",'اطلاعات دوره'!$1:$1,0)),"---")</f>
        <v>---</v>
      </c>
      <c r="M423" s="47" t="str">
        <f t="shared" si="62"/>
        <v>----</v>
      </c>
      <c r="N423" s="48" t="str">
        <f t="shared" si="63"/>
        <v>-/</v>
      </c>
      <c r="O423" s="45"/>
      <c r="P423" s="158">
        <f>IFERROR(INDEX('قرائت کنتور'!A:AZ,MATCH(A423&amp;"-"&amp;"گاز",'قرائت کنتور'!B:B,0),MATCH(L423,'قرائت کنتور'!$1:$1,0)),0)</f>
        <v>0</v>
      </c>
      <c r="Q423" s="47">
        <f>IFERROR(INDEX('قرائت کنتور'!A:AZ,MATCH(A423&amp;"-"&amp;"گاز",'قرائت کنتور'!B:B,0),MATCH(G423,'قرائت کنتور'!$1:$1,0)),0)</f>
        <v>0</v>
      </c>
      <c r="R423" s="47">
        <f t="shared" si="64"/>
        <v>0</v>
      </c>
      <c r="S423" s="45"/>
      <c r="T423" s="155" t="str">
        <f>IFERROR(INDEX('تعرفه ها'!A:Z,MATCH("بهای هر متر مکعب گاز مصرفی",'تعرفه ها'!$B:$B,0),MATCH(F423,'تعرفه ها'!$2:$2,0)),"---")</f>
        <v>---</v>
      </c>
      <c r="U423" s="50" t="str">
        <f t="shared" si="65"/>
        <v>---</v>
      </c>
      <c r="V423" s="50" t="str">
        <f>IFERROR(ROUND(R423*INDEX('تعرفه ها'!A:Z,MATCH("عوارض گاز به ازاء هر متر مکعب",'تعرفه ها'!$B:$B,0),MATCH(F423,'تعرفه ها'!$2:$2,0)),0),"---")</f>
        <v>---</v>
      </c>
      <c r="W423" s="50" t="str">
        <f>IFERROR(ROUND(((U423+V423)*INDEX('تعرفه ها'!A:Z,MATCH("هزینه نگهداری و تعمیرات شبکه گاز",'تعرفه ها'!$B:$B,0),MATCH(F423,'تعرفه ها'!$2:$2,0))/100),0),"---")</f>
        <v>---</v>
      </c>
      <c r="X423" s="50" t="str">
        <f>IFERROR(IF(INDEX('اطلاعات دوره'!A:Z,MATCH(G423,'اطلاعات دوره'!C:C,0),MATCH("گاز",'اطلاعات دوره'!$1:$1,0))="دارد",ROUND((U423+V423)*INDEX('تعرفه ها'!A:Z,MATCH("پیک فصلی گاز",'تعرفه ها'!$B:$B,0),MATCH(F423,'تعرفه ها'!$2:$2,0))/100,0),0),"---")</f>
        <v>---</v>
      </c>
      <c r="Y423" s="50" t="str">
        <f>IFERROR(ROUND(SUM(U423+V423+W423+X423)*INDEX('تعرفه ها'!A:Z,MATCH("مالیات گاز",'تعرفه ها'!$B:$B,0),MATCH(F423,'تعرفه ها'!$2:$2,0))/100,0),"---")</f>
        <v>---</v>
      </c>
      <c r="Z423" s="50" t="str">
        <f t="shared" si="66"/>
        <v>---</v>
      </c>
      <c r="AA423" s="50" t="str">
        <f t="shared" si="70"/>
        <v>---</v>
      </c>
      <c r="AB423" s="50" t="str">
        <f t="shared" si="67"/>
        <v>---</v>
      </c>
      <c r="AC423" s="50" t="str">
        <f t="shared" si="68"/>
        <v>---</v>
      </c>
      <c r="AD423" s="153" t="str">
        <f t="shared" si="69"/>
        <v>---</v>
      </c>
      <c r="AF423" s="155" t="str">
        <f>IFERROR(IF(INDEX(پرداخت!A:AZ,MATCH(A423&amp;" - "&amp;"گاز",پرداخت!$B:$B,0),MATCH(G423,پرداخت!$1:$1,0))="نشده","نشده","شده"),"---")</f>
        <v>---</v>
      </c>
      <c r="AH423" s="144"/>
    </row>
    <row r="424" spans="1:34" ht="34.9" hidden="1" customHeight="1">
      <c r="A424" s="170"/>
      <c r="B424" s="47">
        <f>IFERROR(INDEX('اطلاعات انشعابات شرکتها'!A:BB,MATCH(A424,'اطلاعات انشعابات شرکتها'!A:A,0),MATCH(B$1,'اطلاعات انشعابات شرکتها'!$1:$1,0)),0)</f>
        <v>0</v>
      </c>
      <c r="C424" s="48">
        <f>IFERROR(INDEX('اطلاعات انشعابات شرکتها'!A:BB,MATCH(A424,'اطلاعات انشعابات شرکتها'!A:A,0),MATCH(C$1,'اطلاعات انشعابات شرکتها'!$1:$1,0)),0)</f>
        <v>0</v>
      </c>
      <c r="D424" s="45"/>
      <c r="E424" s="171"/>
      <c r="F424" s="170"/>
      <c r="G424" s="47" t="str">
        <f t="shared" si="61"/>
        <v>/</v>
      </c>
      <c r="H424" s="47">
        <f>IFERROR(INDEX('اطلاعات دوره'!A:Z,MATCH(G424,'اطلاعات دوره'!C:C,0),MATCH(H$1,'اطلاعات دوره'!$1:$1,0)),0)</f>
        <v>0</v>
      </c>
      <c r="I424" s="47">
        <f>IFERROR(INDEX('اطلاعات دوره'!A:Z,MATCH(G424,'اطلاعات دوره'!C:C,0),MATCH(I$1,'اطلاعات دوره'!$1:$1,0)),0)</f>
        <v>0</v>
      </c>
      <c r="J424" s="48">
        <f>IFERROR(INDEX('اطلاعات دوره'!A:Z,MATCH(G424,'اطلاعات دوره'!C:C,0),MATCH(J$1,'اطلاعات دوره'!$1:$1,0)),0)</f>
        <v>0</v>
      </c>
      <c r="K424" s="46"/>
      <c r="L424" s="158" t="str">
        <f>IFERROR(INDEX('اطلاعات دوره'!A:Z,MATCH(G424,'اطلاعات دوره'!C:C,0)-1,MATCH("عنوان",'اطلاعات دوره'!$1:$1,0)),"---")</f>
        <v>---</v>
      </c>
      <c r="M424" s="47" t="str">
        <f t="shared" si="62"/>
        <v>----</v>
      </c>
      <c r="N424" s="48" t="str">
        <f t="shared" si="63"/>
        <v>-/</v>
      </c>
      <c r="O424" s="45"/>
      <c r="P424" s="158">
        <f>IFERROR(INDEX('قرائت کنتور'!A:AZ,MATCH(A424&amp;"-"&amp;"گاز",'قرائت کنتور'!B:B,0),MATCH(L424,'قرائت کنتور'!$1:$1,0)),0)</f>
        <v>0</v>
      </c>
      <c r="Q424" s="47">
        <f>IFERROR(INDEX('قرائت کنتور'!A:AZ,MATCH(A424&amp;"-"&amp;"گاز",'قرائت کنتور'!B:B,0),MATCH(G424,'قرائت کنتور'!$1:$1,0)),0)</f>
        <v>0</v>
      </c>
      <c r="R424" s="47">
        <f t="shared" si="64"/>
        <v>0</v>
      </c>
      <c r="S424" s="45"/>
      <c r="T424" s="155" t="str">
        <f>IFERROR(INDEX('تعرفه ها'!A:Z,MATCH("بهای هر متر مکعب گاز مصرفی",'تعرفه ها'!$B:$B,0),MATCH(F424,'تعرفه ها'!$2:$2,0)),"---")</f>
        <v>---</v>
      </c>
      <c r="U424" s="50" t="str">
        <f t="shared" si="65"/>
        <v>---</v>
      </c>
      <c r="V424" s="50" t="str">
        <f>IFERROR(ROUND(R424*INDEX('تعرفه ها'!A:Z,MATCH("عوارض گاز به ازاء هر متر مکعب",'تعرفه ها'!$B:$B,0),MATCH(F424,'تعرفه ها'!$2:$2,0)),0),"---")</f>
        <v>---</v>
      </c>
      <c r="W424" s="50" t="str">
        <f>IFERROR(ROUND(((U424+V424)*INDEX('تعرفه ها'!A:Z,MATCH("هزینه نگهداری و تعمیرات شبکه گاز",'تعرفه ها'!$B:$B,0),MATCH(F424,'تعرفه ها'!$2:$2,0))/100),0),"---")</f>
        <v>---</v>
      </c>
      <c r="X424" s="50" t="str">
        <f>IFERROR(IF(INDEX('اطلاعات دوره'!A:Z,MATCH(G424,'اطلاعات دوره'!C:C,0),MATCH("گاز",'اطلاعات دوره'!$1:$1,0))="دارد",ROUND((U424+V424)*INDEX('تعرفه ها'!A:Z,MATCH("پیک فصلی گاز",'تعرفه ها'!$B:$B,0),MATCH(F424,'تعرفه ها'!$2:$2,0))/100,0),0),"---")</f>
        <v>---</v>
      </c>
      <c r="Y424" s="50" t="str">
        <f>IFERROR(ROUND(SUM(U424+V424+W424+X424)*INDEX('تعرفه ها'!A:Z,MATCH("مالیات گاز",'تعرفه ها'!$B:$B,0),MATCH(F424,'تعرفه ها'!$2:$2,0))/100,0),"---")</f>
        <v>---</v>
      </c>
      <c r="Z424" s="50" t="str">
        <f t="shared" si="66"/>
        <v>---</v>
      </c>
      <c r="AA424" s="50" t="str">
        <f t="shared" si="70"/>
        <v>---</v>
      </c>
      <c r="AB424" s="50" t="str">
        <f t="shared" si="67"/>
        <v>---</v>
      </c>
      <c r="AC424" s="50" t="str">
        <f t="shared" si="68"/>
        <v>---</v>
      </c>
      <c r="AD424" s="153" t="str">
        <f t="shared" si="69"/>
        <v>---</v>
      </c>
      <c r="AF424" s="155" t="str">
        <f>IFERROR(IF(INDEX(پرداخت!A:AZ,MATCH(A424&amp;" - "&amp;"گاز",پرداخت!$B:$B,0),MATCH(G424,پرداخت!$1:$1,0))="نشده","نشده","شده"),"---")</f>
        <v>---</v>
      </c>
      <c r="AH424" s="144"/>
    </row>
    <row r="425" spans="1:34" ht="34.9" hidden="1" customHeight="1">
      <c r="A425" s="170"/>
      <c r="B425" s="47">
        <f>IFERROR(INDEX('اطلاعات انشعابات شرکتها'!A:BB,MATCH(A425,'اطلاعات انشعابات شرکتها'!A:A,0),MATCH(B$1,'اطلاعات انشعابات شرکتها'!$1:$1,0)),0)</f>
        <v>0</v>
      </c>
      <c r="C425" s="48">
        <f>IFERROR(INDEX('اطلاعات انشعابات شرکتها'!A:BB,MATCH(A425,'اطلاعات انشعابات شرکتها'!A:A,0),MATCH(C$1,'اطلاعات انشعابات شرکتها'!$1:$1,0)),0)</f>
        <v>0</v>
      </c>
      <c r="D425" s="45"/>
      <c r="E425" s="171"/>
      <c r="F425" s="170"/>
      <c r="G425" s="47" t="str">
        <f t="shared" si="61"/>
        <v>/</v>
      </c>
      <c r="H425" s="47">
        <f>IFERROR(INDEX('اطلاعات دوره'!A:Z,MATCH(G425,'اطلاعات دوره'!C:C,0),MATCH(H$1,'اطلاعات دوره'!$1:$1,0)),0)</f>
        <v>0</v>
      </c>
      <c r="I425" s="47">
        <f>IFERROR(INDEX('اطلاعات دوره'!A:Z,MATCH(G425,'اطلاعات دوره'!C:C,0),MATCH(I$1,'اطلاعات دوره'!$1:$1,0)),0)</f>
        <v>0</v>
      </c>
      <c r="J425" s="48">
        <f>IFERROR(INDEX('اطلاعات دوره'!A:Z,MATCH(G425,'اطلاعات دوره'!C:C,0),MATCH(J$1,'اطلاعات دوره'!$1:$1,0)),0)</f>
        <v>0</v>
      </c>
      <c r="K425" s="46"/>
      <c r="L425" s="158" t="str">
        <f>IFERROR(INDEX('اطلاعات دوره'!A:Z,MATCH(G425,'اطلاعات دوره'!C:C,0)-1,MATCH("عنوان",'اطلاعات دوره'!$1:$1,0)),"---")</f>
        <v>---</v>
      </c>
      <c r="M425" s="47" t="str">
        <f t="shared" si="62"/>
        <v>----</v>
      </c>
      <c r="N425" s="48" t="str">
        <f t="shared" si="63"/>
        <v>-/</v>
      </c>
      <c r="O425" s="45"/>
      <c r="P425" s="158">
        <f>IFERROR(INDEX('قرائت کنتور'!A:AZ,MATCH(A425&amp;"-"&amp;"گاز",'قرائت کنتور'!B:B,0),MATCH(L425,'قرائت کنتور'!$1:$1,0)),0)</f>
        <v>0</v>
      </c>
      <c r="Q425" s="47">
        <f>IFERROR(INDEX('قرائت کنتور'!A:AZ,MATCH(A425&amp;"-"&amp;"گاز",'قرائت کنتور'!B:B,0),MATCH(G425,'قرائت کنتور'!$1:$1,0)),0)</f>
        <v>0</v>
      </c>
      <c r="R425" s="47">
        <f t="shared" si="64"/>
        <v>0</v>
      </c>
      <c r="S425" s="45"/>
      <c r="T425" s="155" t="str">
        <f>IFERROR(INDEX('تعرفه ها'!A:Z,MATCH("بهای هر متر مکعب گاز مصرفی",'تعرفه ها'!$B:$B,0),MATCH(F425,'تعرفه ها'!$2:$2,0)),"---")</f>
        <v>---</v>
      </c>
      <c r="U425" s="50" t="str">
        <f t="shared" si="65"/>
        <v>---</v>
      </c>
      <c r="V425" s="50" t="str">
        <f>IFERROR(ROUND(R425*INDEX('تعرفه ها'!A:Z,MATCH("عوارض گاز به ازاء هر متر مکعب",'تعرفه ها'!$B:$B,0),MATCH(F425,'تعرفه ها'!$2:$2,0)),0),"---")</f>
        <v>---</v>
      </c>
      <c r="W425" s="50" t="str">
        <f>IFERROR(ROUND(((U425+V425)*INDEX('تعرفه ها'!A:Z,MATCH("هزینه نگهداری و تعمیرات شبکه گاز",'تعرفه ها'!$B:$B,0),MATCH(F425,'تعرفه ها'!$2:$2,0))/100),0),"---")</f>
        <v>---</v>
      </c>
      <c r="X425" s="50" t="str">
        <f>IFERROR(IF(INDEX('اطلاعات دوره'!A:Z,MATCH(G425,'اطلاعات دوره'!C:C,0),MATCH("گاز",'اطلاعات دوره'!$1:$1,0))="دارد",ROUND((U425+V425)*INDEX('تعرفه ها'!A:Z,MATCH("پیک فصلی گاز",'تعرفه ها'!$B:$B,0),MATCH(F425,'تعرفه ها'!$2:$2,0))/100,0),0),"---")</f>
        <v>---</v>
      </c>
      <c r="Y425" s="50" t="str">
        <f>IFERROR(ROUND(SUM(U425+V425+W425+X425)*INDEX('تعرفه ها'!A:Z,MATCH("مالیات گاز",'تعرفه ها'!$B:$B,0),MATCH(F425,'تعرفه ها'!$2:$2,0))/100,0),"---")</f>
        <v>---</v>
      </c>
      <c r="Z425" s="50" t="str">
        <f t="shared" si="66"/>
        <v>---</v>
      </c>
      <c r="AA425" s="50" t="str">
        <f t="shared" si="70"/>
        <v>---</v>
      </c>
      <c r="AB425" s="50" t="str">
        <f t="shared" si="67"/>
        <v>---</v>
      </c>
      <c r="AC425" s="50" t="str">
        <f t="shared" si="68"/>
        <v>---</v>
      </c>
      <c r="AD425" s="153" t="str">
        <f t="shared" si="69"/>
        <v>---</v>
      </c>
      <c r="AF425" s="155" t="str">
        <f>IFERROR(IF(INDEX(پرداخت!A:AZ,MATCH(A425&amp;" - "&amp;"گاز",پرداخت!$B:$B,0),MATCH(G425,پرداخت!$1:$1,0))="نشده","نشده","شده"),"---")</f>
        <v>---</v>
      </c>
      <c r="AH425" s="144"/>
    </row>
    <row r="426" spans="1:34" ht="34.9" hidden="1" customHeight="1">
      <c r="A426" s="170"/>
      <c r="B426" s="47">
        <f>IFERROR(INDEX('اطلاعات انشعابات شرکتها'!A:BB,MATCH(A426,'اطلاعات انشعابات شرکتها'!A:A,0),MATCH(B$1,'اطلاعات انشعابات شرکتها'!$1:$1,0)),0)</f>
        <v>0</v>
      </c>
      <c r="C426" s="48">
        <f>IFERROR(INDEX('اطلاعات انشعابات شرکتها'!A:BB,MATCH(A426,'اطلاعات انشعابات شرکتها'!A:A,0),MATCH(C$1,'اطلاعات انشعابات شرکتها'!$1:$1,0)),0)</f>
        <v>0</v>
      </c>
      <c r="D426" s="45"/>
      <c r="E426" s="171"/>
      <c r="F426" s="170"/>
      <c r="G426" s="47" t="str">
        <f t="shared" si="61"/>
        <v>/</v>
      </c>
      <c r="H426" s="47">
        <f>IFERROR(INDEX('اطلاعات دوره'!A:Z,MATCH(G426,'اطلاعات دوره'!C:C,0),MATCH(H$1,'اطلاعات دوره'!$1:$1,0)),0)</f>
        <v>0</v>
      </c>
      <c r="I426" s="47">
        <f>IFERROR(INDEX('اطلاعات دوره'!A:Z,MATCH(G426,'اطلاعات دوره'!C:C,0),MATCH(I$1,'اطلاعات دوره'!$1:$1,0)),0)</f>
        <v>0</v>
      </c>
      <c r="J426" s="48">
        <f>IFERROR(INDEX('اطلاعات دوره'!A:Z,MATCH(G426,'اطلاعات دوره'!C:C,0),MATCH(J$1,'اطلاعات دوره'!$1:$1,0)),0)</f>
        <v>0</v>
      </c>
      <c r="K426" s="46"/>
      <c r="L426" s="158" t="str">
        <f>IFERROR(INDEX('اطلاعات دوره'!A:Z,MATCH(G426,'اطلاعات دوره'!C:C,0)-1,MATCH("عنوان",'اطلاعات دوره'!$1:$1,0)),"---")</f>
        <v>---</v>
      </c>
      <c r="M426" s="47" t="str">
        <f t="shared" si="62"/>
        <v>----</v>
      </c>
      <c r="N426" s="48" t="str">
        <f t="shared" si="63"/>
        <v>-/</v>
      </c>
      <c r="O426" s="45"/>
      <c r="P426" s="158">
        <f>IFERROR(INDEX('قرائت کنتور'!A:AZ,MATCH(A426&amp;"-"&amp;"گاز",'قرائت کنتور'!B:B,0),MATCH(L426,'قرائت کنتور'!$1:$1,0)),0)</f>
        <v>0</v>
      </c>
      <c r="Q426" s="47">
        <f>IFERROR(INDEX('قرائت کنتور'!A:AZ,MATCH(A426&amp;"-"&amp;"گاز",'قرائت کنتور'!B:B,0),MATCH(G426,'قرائت کنتور'!$1:$1,0)),0)</f>
        <v>0</v>
      </c>
      <c r="R426" s="47">
        <f t="shared" si="64"/>
        <v>0</v>
      </c>
      <c r="S426" s="45"/>
      <c r="T426" s="155" t="str">
        <f>IFERROR(INDEX('تعرفه ها'!A:Z,MATCH("بهای هر متر مکعب گاز مصرفی",'تعرفه ها'!$B:$B,0),MATCH(F426,'تعرفه ها'!$2:$2,0)),"---")</f>
        <v>---</v>
      </c>
      <c r="U426" s="50" t="str">
        <f t="shared" si="65"/>
        <v>---</v>
      </c>
      <c r="V426" s="50" t="str">
        <f>IFERROR(ROUND(R426*INDEX('تعرفه ها'!A:Z,MATCH("عوارض گاز به ازاء هر متر مکعب",'تعرفه ها'!$B:$B,0),MATCH(F426,'تعرفه ها'!$2:$2,0)),0),"---")</f>
        <v>---</v>
      </c>
      <c r="W426" s="50" t="str">
        <f>IFERROR(ROUND(((U426+V426)*INDEX('تعرفه ها'!A:Z,MATCH("هزینه نگهداری و تعمیرات شبکه گاز",'تعرفه ها'!$B:$B,0),MATCH(F426,'تعرفه ها'!$2:$2,0))/100),0),"---")</f>
        <v>---</v>
      </c>
      <c r="X426" s="50" t="str">
        <f>IFERROR(IF(INDEX('اطلاعات دوره'!A:Z,MATCH(G426,'اطلاعات دوره'!C:C,0),MATCH("گاز",'اطلاعات دوره'!$1:$1,0))="دارد",ROUND((U426+V426)*INDEX('تعرفه ها'!A:Z,MATCH("پیک فصلی گاز",'تعرفه ها'!$B:$B,0),MATCH(F426,'تعرفه ها'!$2:$2,0))/100,0),0),"---")</f>
        <v>---</v>
      </c>
      <c r="Y426" s="50" t="str">
        <f>IFERROR(ROUND(SUM(U426+V426+W426+X426)*INDEX('تعرفه ها'!A:Z,MATCH("مالیات گاز",'تعرفه ها'!$B:$B,0),MATCH(F426,'تعرفه ها'!$2:$2,0))/100,0),"---")</f>
        <v>---</v>
      </c>
      <c r="Z426" s="50" t="str">
        <f t="shared" si="66"/>
        <v>---</v>
      </c>
      <c r="AA426" s="50" t="str">
        <f t="shared" si="70"/>
        <v>---</v>
      </c>
      <c r="AB426" s="50" t="str">
        <f t="shared" si="67"/>
        <v>---</v>
      </c>
      <c r="AC426" s="50" t="str">
        <f t="shared" si="68"/>
        <v>---</v>
      </c>
      <c r="AD426" s="153" t="str">
        <f t="shared" si="69"/>
        <v>---</v>
      </c>
      <c r="AF426" s="155" t="str">
        <f>IFERROR(IF(INDEX(پرداخت!A:AZ,MATCH(A426&amp;" - "&amp;"گاز",پرداخت!$B:$B,0),MATCH(G426,پرداخت!$1:$1,0))="نشده","نشده","شده"),"---")</f>
        <v>---</v>
      </c>
      <c r="AH426" s="144"/>
    </row>
    <row r="427" spans="1:34" ht="34.9" hidden="1" customHeight="1">
      <c r="A427" s="170"/>
      <c r="B427" s="47">
        <f>IFERROR(INDEX('اطلاعات انشعابات شرکتها'!A:BB,MATCH(A427,'اطلاعات انشعابات شرکتها'!A:A,0),MATCH(B$1,'اطلاعات انشعابات شرکتها'!$1:$1,0)),0)</f>
        <v>0</v>
      </c>
      <c r="C427" s="48">
        <f>IFERROR(INDEX('اطلاعات انشعابات شرکتها'!A:BB,MATCH(A427,'اطلاعات انشعابات شرکتها'!A:A,0),MATCH(C$1,'اطلاعات انشعابات شرکتها'!$1:$1,0)),0)</f>
        <v>0</v>
      </c>
      <c r="D427" s="45"/>
      <c r="E427" s="171"/>
      <c r="F427" s="170"/>
      <c r="G427" s="47" t="str">
        <f t="shared" si="61"/>
        <v>/</v>
      </c>
      <c r="H427" s="47">
        <f>IFERROR(INDEX('اطلاعات دوره'!A:Z,MATCH(G427,'اطلاعات دوره'!C:C,0),MATCH(H$1,'اطلاعات دوره'!$1:$1,0)),0)</f>
        <v>0</v>
      </c>
      <c r="I427" s="47">
        <f>IFERROR(INDEX('اطلاعات دوره'!A:Z,MATCH(G427,'اطلاعات دوره'!C:C,0),MATCH(I$1,'اطلاعات دوره'!$1:$1,0)),0)</f>
        <v>0</v>
      </c>
      <c r="J427" s="48">
        <f>IFERROR(INDEX('اطلاعات دوره'!A:Z,MATCH(G427,'اطلاعات دوره'!C:C,0),MATCH(J$1,'اطلاعات دوره'!$1:$1,0)),0)</f>
        <v>0</v>
      </c>
      <c r="K427" s="46"/>
      <c r="L427" s="158" t="str">
        <f>IFERROR(INDEX('اطلاعات دوره'!A:Z,MATCH(G427,'اطلاعات دوره'!C:C,0)-1,MATCH("عنوان",'اطلاعات دوره'!$1:$1,0)),"---")</f>
        <v>---</v>
      </c>
      <c r="M427" s="47" t="str">
        <f t="shared" si="62"/>
        <v>----</v>
      </c>
      <c r="N427" s="48" t="str">
        <f t="shared" si="63"/>
        <v>-/</v>
      </c>
      <c r="O427" s="45"/>
      <c r="P427" s="158">
        <f>IFERROR(INDEX('قرائت کنتور'!A:AZ,MATCH(A427&amp;"-"&amp;"گاز",'قرائت کنتور'!B:B,0),MATCH(L427,'قرائت کنتور'!$1:$1,0)),0)</f>
        <v>0</v>
      </c>
      <c r="Q427" s="47">
        <f>IFERROR(INDEX('قرائت کنتور'!A:AZ,MATCH(A427&amp;"-"&amp;"گاز",'قرائت کنتور'!B:B,0),MATCH(G427,'قرائت کنتور'!$1:$1,0)),0)</f>
        <v>0</v>
      </c>
      <c r="R427" s="47">
        <f t="shared" si="64"/>
        <v>0</v>
      </c>
      <c r="S427" s="45"/>
      <c r="T427" s="155" t="str">
        <f>IFERROR(INDEX('تعرفه ها'!A:Z,MATCH("بهای هر متر مکعب گاز مصرفی",'تعرفه ها'!$B:$B,0),MATCH(F427,'تعرفه ها'!$2:$2,0)),"---")</f>
        <v>---</v>
      </c>
      <c r="U427" s="50" t="str">
        <f t="shared" si="65"/>
        <v>---</v>
      </c>
      <c r="V427" s="50" t="str">
        <f>IFERROR(ROUND(R427*INDEX('تعرفه ها'!A:Z,MATCH("عوارض گاز به ازاء هر متر مکعب",'تعرفه ها'!$B:$B,0),MATCH(F427,'تعرفه ها'!$2:$2,0)),0),"---")</f>
        <v>---</v>
      </c>
      <c r="W427" s="50" t="str">
        <f>IFERROR(ROUND(((U427+V427)*INDEX('تعرفه ها'!A:Z,MATCH("هزینه نگهداری و تعمیرات شبکه گاز",'تعرفه ها'!$B:$B,0),MATCH(F427,'تعرفه ها'!$2:$2,0))/100),0),"---")</f>
        <v>---</v>
      </c>
      <c r="X427" s="50" t="str">
        <f>IFERROR(IF(INDEX('اطلاعات دوره'!A:Z,MATCH(G427,'اطلاعات دوره'!C:C,0),MATCH("گاز",'اطلاعات دوره'!$1:$1,0))="دارد",ROUND((U427+V427)*INDEX('تعرفه ها'!A:Z,MATCH("پیک فصلی گاز",'تعرفه ها'!$B:$B,0),MATCH(F427,'تعرفه ها'!$2:$2,0))/100,0),0),"---")</f>
        <v>---</v>
      </c>
      <c r="Y427" s="50" t="str">
        <f>IFERROR(ROUND(SUM(U427+V427+W427+X427)*INDEX('تعرفه ها'!A:Z,MATCH("مالیات گاز",'تعرفه ها'!$B:$B,0),MATCH(F427,'تعرفه ها'!$2:$2,0))/100,0),"---")</f>
        <v>---</v>
      </c>
      <c r="Z427" s="50" t="str">
        <f t="shared" si="66"/>
        <v>---</v>
      </c>
      <c r="AA427" s="50" t="str">
        <f t="shared" si="70"/>
        <v>---</v>
      </c>
      <c r="AB427" s="50" t="str">
        <f t="shared" si="67"/>
        <v>---</v>
      </c>
      <c r="AC427" s="50" t="str">
        <f t="shared" si="68"/>
        <v>---</v>
      </c>
      <c r="AD427" s="153" t="str">
        <f t="shared" si="69"/>
        <v>---</v>
      </c>
      <c r="AF427" s="155" t="str">
        <f>IFERROR(IF(INDEX(پرداخت!A:AZ,MATCH(A427&amp;" - "&amp;"گاز",پرداخت!$B:$B,0),MATCH(G427,پرداخت!$1:$1,0))="نشده","نشده","شده"),"---")</f>
        <v>---</v>
      </c>
      <c r="AH427" s="144"/>
    </row>
    <row r="428" spans="1:34" ht="34.9" hidden="1" customHeight="1">
      <c r="A428" s="170"/>
      <c r="B428" s="47">
        <f>IFERROR(INDEX('اطلاعات انشعابات شرکتها'!A:BB,MATCH(A428,'اطلاعات انشعابات شرکتها'!A:A,0),MATCH(B$1,'اطلاعات انشعابات شرکتها'!$1:$1,0)),0)</f>
        <v>0</v>
      </c>
      <c r="C428" s="48">
        <f>IFERROR(INDEX('اطلاعات انشعابات شرکتها'!A:BB,MATCH(A428,'اطلاعات انشعابات شرکتها'!A:A,0),MATCH(C$1,'اطلاعات انشعابات شرکتها'!$1:$1,0)),0)</f>
        <v>0</v>
      </c>
      <c r="D428" s="45"/>
      <c r="E428" s="171"/>
      <c r="F428" s="170"/>
      <c r="G428" s="47" t="str">
        <f t="shared" si="61"/>
        <v>/</v>
      </c>
      <c r="H428" s="47">
        <f>IFERROR(INDEX('اطلاعات دوره'!A:Z,MATCH(G428,'اطلاعات دوره'!C:C,0),MATCH(H$1,'اطلاعات دوره'!$1:$1,0)),0)</f>
        <v>0</v>
      </c>
      <c r="I428" s="47">
        <f>IFERROR(INDEX('اطلاعات دوره'!A:Z,MATCH(G428,'اطلاعات دوره'!C:C,0),MATCH(I$1,'اطلاعات دوره'!$1:$1,0)),0)</f>
        <v>0</v>
      </c>
      <c r="J428" s="48">
        <f>IFERROR(INDEX('اطلاعات دوره'!A:Z,MATCH(G428,'اطلاعات دوره'!C:C,0),MATCH(J$1,'اطلاعات دوره'!$1:$1,0)),0)</f>
        <v>0</v>
      </c>
      <c r="K428" s="46"/>
      <c r="L428" s="158" t="str">
        <f>IFERROR(INDEX('اطلاعات دوره'!A:Z,MATCH(G428,'اطلاعات دوره'!C:C,0)-1,MATCH("عنوان",'اطلاعات دوره'!$1:$1,0)),"---")</f>
        <v>---</v>
      </c>
      <c r="M428" s="47" t="str">
        <f t="shared" si="62"/>
        <v>----</v>
      </c>
      <c r="N428" s="48" t="str">
        <f t="shared" si="63"/>
        <v>-/</v>
      </c>
      <c r="O428" s="45"/>
      <c r="P428" s="158">
        <f>IFERROR(INDEX('قرائت کنتور'!A:AZ,MATCH(A428&amp;"-"&amp;"گاز",'قرائت کنتور'!B:B,0),MATCH(L428,'قرائت کنتور'!$1:$1,0)),0)</f>
        <v>0</v>
      </c>
      <c r="Q428" s="47">
        <f>IFERROR(INDEX('قرائت کنتور'!A:AZ,MATCH(A428&amp;"-"&amp;"گاز",'قرائت کنتور'!B:B,0),MATCH(G428,'قرائت کنتور'!$1:$1,0)),0)</f>
        <v>0</v>
      </c>
      <c r="R428" s="47">
        <f t="shared" si="64"/>
        <v>0</v>
      </c>
      <c r="S428" s="45"/>
      <c r="T428" s="155" t="str">
        <f>IFERROR(INDEX('تعرفه ها'!A:Z,MATCH("بهای هر متر مکعب گاز مصرفی",'تعرفه ها'!$B:$B,0),MATCH(F428,'تعرفه ها'!$2:$2,0)),"---")</f>
        <v>---</v>
      </c>
      <c r="U428" s="50" t="str">
        <f t="shared" si="65"/>
        <v>---</v>
      </c>
      <c r="V428" s="50" t="str">
        <f>IFERROR(ROUND(R428*INDEX('تعرفه ها'!A:Z,MATCH("عوارض گاز به ازاء هر متر مکعب",'تعرفه ها'!$B:$B,0),MATCH(F428,'تعرفه ها'!$2:$2,0)),0),"---")</f>
        <v>---</v>
      </c>
      <c r="W428" s="50" t="str">
        <f>IFERROR(ROUND(((U428+V428)*INDEX('تعرفه ها'!A:Z,MATCH("هزینه نگهداری و تعمیرات شبکه گاز",'تعرفه ها'!$B:$B,0),MATCH(F428,'تعرفه ها'!$2:$2,0))/100),0),"---")</f>
        <v>---</v>
      </c>
      <c r="X428" s="50" t="str">
        <f>IFERROR(IF(INDEX('اطلاعات دوره'!A:Z,MATCH(G428,'اطلاعات دوره'!C:C,0),MATCH("گاز",'اطلاعات دوره'!$1:$1,0))="دارد",ROUND((U428+V428)*INDEX('تعرفه ها'!A:Z,MATCH("پیک فصلی گاز",'تعرفه ها'!$B:$B,0),MATCH(F428,'تعرفه ها'!$2:$2,0))/100,0),0),"---")</f>
        <v>---</v>
      </c>
      <c r="Y428" s="50" t="str">
        <f>IFERROR(ROUND(SUM(U428+V428+W428+X428)*INDEX('تعرفه ها'!A:Z,MATCH("مالیات گاز",'تعرفه ها'!$B:$B,0),MATCH(F428,'تعرفه ها'!$2:$2,0))/100,0),"---")</f>
        <v>---</v>
      </c>
      <c r="Z428" s="50" t="str">
        <f t="shared" si="66"/>
        <v>---</v>
      </c>
      <c r="AA428" s="50" t="str">
        <f t="shared" si="70"/>
        <v>---</v>
      </c>
      <c r="AB428" s="50" t="str">
        <f t="shared" si="67"/>
        <v>---</v>
      </c>
      <c r="AC428" s="50" t="str">
        <f t="shared" si="68"/>
        <v>---</v>
      </c>
      <c r="AD428" s="153" t="str">
        <f t="shared" si="69"/>
        <v>---</v>
      </c>
      <c r="AF428" s="155" t="str">
        <f>IFERROR(IF(INDEX(پرداخت!A:AZ,MATCH(A428&amp;" - "&amp;"گاز",پرداخت!$B:$B,0),MATCH(G428,پرداخت!$1:$1,0))="نشده","نشده","شده"),"---")</f>
        <v>---</v>
      </c>
      <c r="AH428" s="144"/>
    </row>
    <row r="429" spans="1:34" ht="34.9" hidden="1" customHeight="1">
      <c r="A429" s="170"/>
      <c r="B429" s="47">
        <f>IFERROR(INDEX('اطلاعات انشعابات شرکتها'!A:BB,MATCH(A429,'اطلاعات انشعابات شرکتها'!A:A,0),MATCH(B$1,'اطلاعات انشعابات شرکتها'!$1:$1,0)),0)</f>
        <v>0</v>
      </c>
      <c r="C429" s="48">
        <f>IFERROR(INDEX('اطلاعات انشعابات شرکتها'!A:BB,MATCH(A429,'اطلاعات انشعابات شرکتها'!A:A,0),MATCH(C$1,'اطلاعات انشعابات شرکتها'!$1:$1,0)),0)</f>
        <v>0</v>
      </c>
      <c r="D429" s="45"/>
      <c r="E429" s="171"/>
      <c r="F429" s="170"/>
      <c r="G429" s="47" t="str">
        <f t="shared" si="61"/>
        <v>/</v>
      </c>
      <c r="H429" s="47">
        <f>IFERROR(INDEX('اطلاعات دوره'!A:Z,MATCH(G429,'اطلاعات دوره'!C:C,0),MATCH(H$1,'اطلاعات دوره'!$1:$1,0)),0)</f>
        <v>0</v>
      </c>
      <c r="I429" s="47">
        <f>IFERROR(INDEX('اطلاعات دوره'!A:Z,MATCH(G429,'اطلاعات دوره'!C:C,0),MATCH(I$1,'اطلاعات دوره'!$1:$1,0)),0)</f>
        <v>0</v>
      </c>
      <c r="J429" s="48">
        <f>IFERROR(INDEX('اطلاعات دوره'!A:Z,MATCH(G429,'اطلاعات دوره'!C:C,0),MATCH(J$1,'اطلاعات دوره'!$1:$1,0)),0)</f>
        <v>0</v>
      </c>
      <c r="K429" s="46"/>
      <c r="L429" s="158" t="str">
        <f>IFERROR(INDEX('اطلاعات دوره'!A:Z,MATCH(G429,'اطلاعات دوره'!C:C,0)-1,MATCH("عنوان",'اطلاعات دوره'!$1:$1,0)),"---")</f>
        <v>---</v>
      </c>
      <c r="M429" s="47" t="str">
        <f t="shared" si="62"/>
        <v>----</v>
      </c>
      <c r="N429" s="48" t="str">
        <f t="shared" si="63"/>
        <v>-/</v>
      </c>
      <c r="O429" s="45"/>
      <c r="P429" s="158">
        <f>IFERROR(INDEX('قرائت کنتور'!A:AZ,MATCH(A429&amp;"-"&amp;"گاز",'قرائت کنتور'!B:B,0),MATCH(L429,'قرائت کنتور'!$1:$1,0)),0)</f>
        <v>0</v>
      </c>
      <c r="Q429" s="47">
        <f>IFERROR(INDEX('قرائت کنتور'!A:AZ,MATCH(A429&amp;"-"&amp;"گاز",'قرائت کنتور'!B:B,0),MATCH(G429,'قرائت کنتور'!$1:$1,0)),0)</f>
        <v>0</v>
      </c>
      <c r="R429" s="47">
        <f t="shared" si="64"/>
        <v>0</v>
      </c>
      <c r="S429" s="45"/>
      <c r="T429" s="155" t="str">
        <f>IFERROR(INDEX('تعرفه ها'!A:Z,MATCH("بهای هر متر مکعب گاز مصرفی",'تعرفه ها'!$B:$B,0),MATCH(F429,'تعرفه ها'!$2:$2,0)),"---")</f>
        <v>---</v>
      </c>
      <c r="U429" s="50" t="str">
        <f t="shared" si="65"/>
        <v>---</v>
      </c>
      <c r="V429" s="50" t="str">
        <f>IFERROR(ROUND(R429*INDEX('تعرفه ها'!A:Z,MATCH("عوارض گاز به ازاء هر متر مکعب",'تعرفه ها'!$B:$B,0),MATCH(F429,'تعرفه ها'!$2:$2,0)),0),"---")</f>
        <v>---</v>
      </c>
      <c r="W429" s="50" t="str">
        <f>IFERROR(ROUND(((U429+V429)*INDEX('تعرفه ها'!A:Z,MATCH("هزینه نگهداری و تعمیرات شبکه گاز",'تعرفه ها'!$B:$B,0),MATCH(F429,'تعرفه ها'!$2:$2,0))/100),0),"---")</f>
        <v>---</v>
      </c>
      <c r="X429" s="50" t="str">
        <f>IFERROR(IF(INDEX('اطلاعات دوره'!A:Z,MATCH(G429,'اطلاعات دوره'!C:C,0),MATCH("گاز",'اطلاعات دوره'!$1:$1,0))="دارد",ROUND((U429+V429)*INDEX('تعرفه ها'!A:Z,MATCH("پیک فصلی گاز",'تعرفه ها'!$B:$B,0),MATCH(F429,'تعرفه ها'!$2:$2,0))/100,0),0),"---")</f>
        <v>---</v>
      </c>
      <c r="Y429" s="50" t="str">
        <f>IFERROR(ROUND(SUM(U429+V429+W429+X429)*INDEX('تعرفه ها'!A:Z,MATCH("مالیات گاز",'تعرفه ها'!$B:$B,0),MATCH(F429,'تعرفه ها'!$2:$2,0))/100,0),"---")</f>
        <v>---</v>
      </c>
      <c r="Z429" s="50" t="str">
        <f t="shared" si="66"/>
        <v>---</v>
      </c>
      <c r="AA429" s="50" t="str">
        <f t="shared" si="70"/>
        <v>---</v>
      </c>
      <c r="AB429" s="50" t="str">
        <f t="shared" si="67"/>
        <v>---</v>
      </c>
      <c r="AC429" s="50" t="str">
        <f t="shared" si="68"/>
        <v>---</v>
      </c>
      <c r="AD429" s="153" t="str">
        <f t="shared" si="69"/>
        <v>---</v>
      </c>
      <c r="AF429" s="155" t="str">
        <f>IFERROR(IF(INDEX(پرداخت!A:AZ,MATCH(A429&amp;" - "&amp;"گاز",پرداخت!$B:$B,0),MATCH(G429,پرداخت!$1:$1,0))="نشده","نشده","شده"),"---")</f>
        <v>---</v>
      </c>
      <c r="AH429" s="144"/>
    </row>
    <row r="430" spans="1:34" ht="34.9" hidden="1" customHeight="1">
      <c r="A430" s="170"/>
      <c r="B430" s="47">
        <f>IFERROR(INDEX('اطلاعات انشعابات شرکتها'!A:BB,MATCH(A430,'اطلاعات انشعابات شرکتها'!A:A,0),MATCH(B$1,'اطلاعات انشعابات شرکتها'!$1:$1,0)),0)</f>
        <v>0</v>
      </c>
      <c r="C430" s="48">
        <f>IFERROR(INDEX('اطلاعات انشعابات شرکتها'!A:BB,MATCH(A430,'اطلاعات انشعابات شرکتها'!A:A,0),MATCH(C$1,'اطلاعات انشعابات شرکتها'!$1:$1,0)),0)</f>
        <v>0</v>
      </c>
      <c r="D430" s="45"/>
      <c r="E430" s="171"/>
      <c r="F430" s="170"/>
      <c r="G430" s="47" t="str">
        <f t="shared" si="61"/>
        <v>/</v>
      </c>
      <c r="H430" s="47">
        <f>IFERROR(INDEX('اطلاعات دوره'!A:Z,MATCH(G430,'اطلاعات دوره'!C:C,0),MATCH(H$1,'اطلاعات دوره'!$1:$1,0)),0)</f>
        <v>0</v>
      </c>
      <c r="I430" s="47">
        <f>IFERROR(INDEX('اطلاعات دوره'!A:Z,MATCH(G430,'اطلاعات دوره'!C:C,0),MATCH(I$1,'اطلاعات دوره'!$1:$1,0)),0)</f>
        <v>0</v>
      </c>
      <c r="J430" s="48">
        <f>IFERROR(INDEX('اطلاعات دوره'!A:Z,MATCH(G430,'اطلاعات دوره'!C:C,0),MATCH(J$1,'اطلاعات دوره'!$1:$1,0)),0)</f>
        <v>0</v>
      </c>
      <c r="K430" s="46"/>
      <c r="L430" s="158" t="str">
        <f>IFERROR(INDEX('اطلاعات دوره'!A:Z,MATCH(G430,'اطلاعات دوره'!C:C,0)-1,MATCH("عنوان",'اطلاعات دوره'!$1:$1,0)),"---")</f>
        <v>---</v>
      </c>
      <c r="M430" s="47" t="str">
        <f t="shared" si="62"/>
        <v>----</v>
      </c>
      <c r="N430" s="48" t="str">
        <f t="shared" si="63"/>
        <v>-/</v>
      </c>
      <c r="O430" s="45"/>
      <c r="P430" s="158">
        <f>IFERROR(INDEX('قرائت کنتور'!A:AZ,MATCH(A430&amp;"-"&amp;"گاز",'قرائت کنتور'!B:B,0),MATCH(L430,'قرائت کنتور'!$1:$1,0)),0)</f>
        <v>0</v>
      </c>
      <c r="Q430" s="47">
        <f>IFERROR(INDEX('قرائت کنتور'!A:AZ,MATCH(A430&amp;"-"&amp;"گاز",'قرائت کنتور'!B:B,0),MATCH(G430,'قرائت کنتور'!$1:$1,0)),0)</f>
        <v>0</v>
      </c>
      <c r="R430" s="47">
        <f t="shared" si="64"/>
        <v>0</v>
      </c>
      <c r="S430" s="45"/>
      <c r="T430" s="155" t="str">
        <f>IFERROR(INDEX('تعرفه ها'!A:Z,MATCH("بهای هر متر مکعب گاز مصرفی",'تعرفه ها'!$B:$B,0),MATCH(F430,'تعرفه ها'!$2:$2,0)),"---")</f>
        <v>---</v>
      </c>
      <c r="U430" s="50" t="str">
        <f t="shared" si="65"/>
        <v>---</v>
      </c>
      <c r="V430" s="50" t="str">
        <f>IFERROR(ROUND(R430*INDEX('تعرفه ها'!A:Z,MATCH("عوارض گاز به ازاء هر متر مکعب",'تعرفه ها'!$B:$B,0),MATCH(F430,'تعرفه ها'!$2:$2,0)),0),"---")</f>
        <v>---</v>
      </c>
      <c r="W430" s="50" t="str">
        <f>IFERROR(ROUND(((U430+V430)*INDEX('تعرفه ها'!A:Z,MATCH("هزینه نگهداری و تعمیرات شبکه گاز",'تعرفه ها'!$B:$B,0),MATCH(F430,'تعرفه ها'!$2:$2,0))/100),0),"---")</f>
        <v>---</v>
      </c>
      <c r="X430" s="50" t="str">
        <f>IFERROR(IF(INDEX('اطلاعات دوره'!A:Z,MATCH(G430,'اطلاعات دوره'!C:C,0),MATCH("گاز",'اطلاعات دوره'!$1:$1,0))="دارد",ROUND((U430+V430)*INDEX('تعرفه ها'!A:Z,MATCH("پیک فصلی گاز",'تعرفه ها'!$B:$B,0),MATCH(F430,'تعرفه ها'!$2:$2,0))/100,0),0),"---")</f>
        <v>---</v>
      </c>
      <c r="Y430" s="50" t="str">
        <f>IFERROR(ROUND(SUM(U430+V430+W430+X430)*INDEX('تعرفه ها'!A:Z,MATCH("مالیات گاز",'تعرفه ها'!$B:$B,0),MATCH(F430,'تعرفه ها'!$2:$2,0))/100,0),"---")</f>
        <v>---</v>
      </c>
      <c r="Z430" s="50" t="str">
        <f t="shared" si="66"/>
        <v>---</v>
      </c>
      <c r="AA430" s="50" t="str">
        <f t="shared" si="70"/>
        <v>---</v>
      </c>
      <c r="AB430" s="50" t="str">
        <f t="shared" si="67"/>
        <v>---</v>
      </c>
      <c r="AC430" s="50" t="str">
        <f t="shared" si="68"/>
        <v>---</v>
      </c>
      <c r="AD430" s="153" t="str">
        <f t="shared" si="69"/>
        <v>---</v>
      </c>
      <c r="AF430" s="155" t="str">
        <f>IFERROR(IF(INDEX(پرداخت!A:AZ,MATCH(A430&amp;" - "&amp;"گاز",پرداخت!$B:$B,0),MATCH(G430,پرداخت!$1:$1,0))="نشده","نشده","شده"),"---")</f>
        <v>---</v>
      </c>
      <c r="AH430" s="144"/>
    </row>
    <row r="431" spans="1:34" ht="34.9" hidden="1" customHeight="1">
      <c r="A431" s="170"/>
      <c r="B431" s="47">
        <f>IFERROR(INDEX('اطلاعات انشعابات شرکتها'!A:BB,MATCH(A431,'اطلاعات انشعابات شرکتها'!A:A,0),MATCH(B$1,'اطلاعات انشعابات شرکتها'!$1:$1,0)),0)</f>
        <v>0</v>
      </c>
      <c r="C431" s="48">
        <f>IFERROR(INDEX('اطلاعات انشعابات شرکتها'!A:BB,MATCH(A431,'اطلاعات انشعابات شرکتها'!A:A,0),MATCH(C$1,'اطلاعات انشعابات شرکتها'!$1:$1,0)),0)</f>
        <v>0</v>
      </c>
      <c r="D431" s="45"/>
      <c r="E431" s="171"/>
      <c r="F431" s="170"/>
      <c r="G431" s="47" t="str">
        <f t="shared" si="61"/>
        <v>/</v>
      </c>
      <c r="H431" s="47">
        <f>IFERROR(INDEX('اطلاعات دوره'!A:Z,MATCH(G431,'اطلاعات دوره'!C:C,0),MATCH(H$1,'اطلاعات دوره'!$1:$1,0)),0)</f>
        <v>0</v>
      </c>
      <c r="I431" s="47">
        <f>IFERROR(INDEX('اطلاعات دوره'!A:Z,MATCH(G431,'اطلاعات دوره'!C:C,0),MATCH(I$1,'اطلاعات دوره'!$1:$1,0)),0)</f>
        <v>0</v>
      </c>
      <c r="J431" s="48">
        <f>IFERROR(INDEX('اطلاعات دوره'!A:Z,MATCH(G431,'اطلاعات دوره'!C:C,0),MATCH(J$1,'اطلاعات دوره'!$1:$1,0)),0)</f>
        <v>0</v>
      </c>
      <c r="K431" s="46"/>
      <c r="L431" s="158" t="str">
        <f>IFERROR(INDEX('اطلاعات دوره'!A:Z,MATCH(G431,'اطلاعات دوره'!C:C,0)-1,MATCH("عنوان",'اطلاعات دوره'!$1:$1,0)),"---")</f>
        <v>---</v>
      </c>
      <c r="M431" s="47" t="str">
        <f t="shared" si="62"/>
        <v>----</v>
      </c>
      <c r="N431" s="48" t="str">
        <f t="shared" si="63"/>
        <v>-/</v>
      </c>
      <c r="O431" s="45"/>
      <c r="P431" s="158">
        <f>IFERROR(INDEX('قرائت کنتور'!A:AZ,MATCH(A431&amp;"-"&amp;"گاز",'قرائت کنتور'!B:B,0),MATCH(L431,'قرائت کنتور'!$1:$1,0)),0)</f>
        <v>0</v>
      </c>
      <c r="Q431" s="47">
        <f>IFERROR(INDEX('قرائت کنتور'!A:AZ,MATCH(A431&amp;"-"&amp;"گاز",'قرائت کنتور'!B:B,0),MATCH(G431,'قرائت کنتور'!$1:$1,0)),0)</f>
        <v>0</v>
      </c>
      <c r="R431" s="47">
        <f t="shared" si="64"/>
        <v>0</v>
      </c>
      <c r="S431" s="45"/>
      <c r="T431" s="155" t="str">
        <f>IFERROR(INDEX('تعرفه ها'!A:Z,MATCH("بهای هر متر مکعب گاز مصرفی",'تعرفه ها'!$B:$B,0),MATCH(F431,'تعرفه ها'!$2:$2,0)),"---")</f>
        <v>---</v>
      </c>
      <c r="U431" s="50" t="str">
        <f t="shared" si="65"/>
        <v>---</v>
      </c>
      <c r="V431" s="50" t="str">
        <f>IFERROR(ROUND(R431*INDEX('تعرفه ها'!A:Z,MATCH("عوارض گاز به ازاء هر متر مکعب",'تعرفه ها'!$B:$B,0),MATCH(F431,'تعرفه ها'!$2:$2,0)),0),"---")</f>
        <v>---</v>
      </c>
      <c r="W431" s="50" t="str">
        <f>IFERROR(ROUND(((U431+V431)*INDEX('تعرفه ها'!A:Z,MATCH("هزینه نگهداری و تعمیرات شبکه گاز",'تعرفه ها'!$B:$B,0),MATCH(F431,'تعرفه ها'!$2:$2,0))/100),0),"---")</f>
        <v>---</v>
      </c>
      <c r="X431" s="50" t="str">
        <f>IFERROR(IF(INDEX('اطلاعات دوره'!A:Z,MATCH(G431,'اطلاعات دوره'!C:C,0),MATCH("گاز",'اطلاعات دوره'!$1:$1,0))="دارد",ROUND((U431+V431)*INDEX('تعرفه ها'!A:Z,MATCH("پیک فصلی گاز",'تعرفه ها'!$B:$B,0),MATCH(F431,'تعرفه ها'!$2:$2,0))/100,0),0),"---")</f>
        <v>---</v>
      </c>
      <c r="Y431" s="50" t="str">
        <f>IFERROR(ROUND(SUM(U431+V431+W431+X431)*INDEX('تعرفه ها'!A:Z,MATCH("مالیات گاز",'تعرفه ها'!$B:$B,0),MATCH(F431,'تعرفه ها'!$2:$2,0))/100,0),"---")</f>
        <v>---</v>
      </c>
      <c r="Z431" s="50" t="str">
        <f t="shared" si="66"/>
        <v>---</v>
      </c>
      <c r="AA431" s="50" t="str">
        <f t="shared" si="70"/>
        <v>---</v>
      </c>
      <c r="AB431" s="50" t="str">
        <f t="shared" si="67"/>
        <v>---</v>
      </c>
      <c r="AC431" s="50" t="str">
        <f t="shared" si="68"/>
        <v>---</v>
      </c>
      <c r="AD431" s="153" t="str">
        <f t="shared" si="69"/>
        <v>---</v>
      </c>
      <c r="AF431" s="155" t="str">
        <f>IFERROR(IF(INDEX(پرداخت!A:AZ,MATCH(A431&amp;" - "&amp;"گاز",پرداخت!$B:$B,0),MATCH(G431,پرداخت!$1:$1,0))="نشده","نشده","شده"),"---")</f>
        <v>---</v>
      </c>
      <c r="AH431" s="144"/>
    </row>
    <row r="432" spans="1:34" ht="34.9" hidden="1" customHeight="1">
      <c r="A432" s="170"/>
      <c r="B432" s="47">
        <f>IFERROR(INDEX('اطلاعات انشعابات شرکتها'!A:BB,MATCH(A432,'اطلاعات انشعابات شرکتها'!A:A,0),MATCH(B$1,'اطلاعات انشعابات شرکتها'!$1:$1,0)),0)</f>
        <v>0</v>
      </c>
      <c r="C432" s="48">
        <f>IFERROR(INDEX('اطلاعات انشعابات شرکتها'!A:BB,MATCH(A432,'اطلاعات انشعابات شرکتها'!A:A,0),MATCH(C$1,'اطلاعات انشعابات شرکتها'!$1:$1,0)),0)</f>
        <v>0</v>
      </c>
      <c r="D432" s="45"/>
      <c r="E432" s="171"/>
      <c r="F432" s="170"/>
      <c r="G432" s="47" t="str">
        <f t="shared" si="61"/>
        <v>/</v>
      </c>
      <c r="H432" s="47">
        <f>IFERROR(INDEX('اطلاعات دوره'!A:Z,MATCH(G432,'اطلاعات دوره'!C:C,0),MATCH(H$1,'اطلاعات دوره'!$1:$1,0)),0)</f>
        <v>0</v>
      </c>
      <c r="I432" s="47">
        <f>IFERROR(INDEX('اطلاعات دوره'!A:Z,MATCH(G432,'اطلاعات دوره'!C:C,0),MATCH(I$1,'اطلاعات دوره'!$1:$1,0)),0)</f>
        <v>0</v>
      </c>
      <c r="J432" s="48">
        <f>IFERROR(INDEX('اطلاعات دوره'!A:Z,MATCH(G432,'اطلاعات دوره'!C:C,0),MATCH(J$1,'اطلاعات دوره'!$1:$1,0)),0)</f>
        <v>0</v>
      </c>
      <c r="K432" s="46"/>
      <c r="L432" s="158" t="str">
        <f>IFERROR(INDEX('اطلاعات دوره'!A:Z,MATCH(G432,'اطلاعات دوره'!C:C,0)-1,MATCH("عنوان",'اطلاعات دوره'!$1:$1,0)),"---")</f>
        <v>---</v>
      </c>
      <c r="M432" s="47" t="str">
        <f t="shared" si="62"/>
        <v>----</v>
      </c>
      <c r="N432" s="48" t="str">
        <f t="shared" si="63"/>
        <v>-/</v>
      </c>
      <c r="O432" s="45"/>
      <c r="P432" s="158">
        <f>IFERROR(INDEX('قرائت کنتور'!A:AZ,MATCH(A432&amp;"-"&amp;"گاز",'قرائت کنتور'!B:B,0),MATCH(L432,'قرائت کنتور'!$1:$1,0)),0)</f>
        <v>0</v>
      </c>
      <c r="Q432" s="47">
        <f>IFERROR(INDEX('قرائت کنتور'!A:AZ,MATCH(A432&amp;"-"&amp;"گاز",'قرائت کنتور'!B:B,0),MATCH(G432,'قرائت کنتور'!$1:$1,0)),0)</f>
        <v>0</v>
      </c>
      <c r="R432" s="47">
        <f t="shared" si="64"/>
        <v>0</v>
      </c>
      <c r="S432" s="45"/>
      <c r="T432" s="155" t="str">
        <f>IFERROR(INDEX('تعرفه ها'!A:Z,MATCH("بهای هر متر مکعب گاز مصرفی",'تعرفه ها'!$B:$B,0),MATCH(F432,'تعرفه ها'!$2:$2,0)),"---")</f>
        <v>---</v>
      </c>
      <c r="U432" s="50" t="str">
        <f t="shared" si="65"/>
        <v>---</v>
      </c>
      <c r="V432" s="50" t="str">
        <f>IFERROR(ROUND(R432*INDEX('تعرفه ها'!A:Z,MATCH("عوارض گاز به ازاء هر متر مکعب",'تعرفه ها'!$B:$B,0),MATCH(F432,'تعرفه ها'!$2:$2,0)),0),"---")</f>
        <v>---</v>
      </c>
      <c r="W432" s="50" t="str">
        <f>IFERROR(ROUND(((U432+V432)*INDEX('تعرفه ها'!A:Z,MATCH("هزینه نگهداری و تعمیرات شبکه گاز",'تعرفه ها'!$B:$B,0),MATCH(F432,'تعرفه ها'!$2:$2,0))/100),0),"---")</f>
        <v>---</v>
      </c>
      <c r="X432" s="50" t="str">
        <f>IFERROR(IF(INDEX('اطلاعات دوره'!A:Z,MATCH(G432,'اطلاعات دوره'!C:C,0),MATCH("گاز",'اطلاعات دوره'!$1:$1,0))="دارد",ROUND((U432+V432)*INDEX('تعرفه ها'!A:Z,MATCH("پیک فصلی گاز",'تعرفه ها'!$B:$B,0),MATCH(F432,'تعرفه ها'!$2:$2,0))/100,0),0),"---")</f>
        <v>---</v>
      </c>
      <c r="Y432" s="50" t="str">
        <f>IFERROR(ROUND(SUM(U432+V432+W432+X432)*INDEX('تعرفه ها'!A:Z,MATCH("مالیات گاز",'تعرفه ها'!$B:$B,0),MATCH(F432,'تعرفه ها'!$2:$2,0))/100,0),"---")</f>
        <v>---</v>
      </c>
      <c r="Z432" s="50" t="str">
        <f t="shared" si="66"/>
        <v>---</v>
      </c>
      <c r="AA432" s="50" t="str">
        <f t="shared" si="70"/>
        <v>---</v>
      </c>
      <c r="AB432" s="50" t="str">
        <f t="shared" si="67"/>
        <v>---</v>
      </c>
      <c r="AC432" s="50" t="str">
        <f t="shared" si="68"/>
        <v>---</v>
      </c>
      <c r="AD432" s="153" t="str">
        <f t="shared" si="69"/>
        <v>---</v>
      </c>
      <c r="AF432" s="155" t="str">
        <f>IFERROR(IF(INDEX(پرداخت!A:AZ,MATCH(A432&amp;" - "&amp;"گاز",پرداخت!$B:$B,0),MATCH(G432,پرداخت!$1:$1,0))="نشده","نشده","شده"),"---")</f>
        <v>---</v>
      </c>
      <c r="AH432" s="144"/>
    </row>
    <row r="433" spans="1:34" ht="34.9" hidden="1" customHeight="1">
      <c r="A433" s="170"/>
      <c r="B433" s="47">
        <f>IFERROR(INDEX('اطلاعات انشعابات شرکتها'!A:BB,MATCH(A433,'اطلاعات انشعابات شرکتها'!A:A,0),MATCH(B$1,'اطلاعات انشعابات شرکتها'!$1:$1,0)),0)</f>
        <v>0</v>
      </c>
      <c r="C433" s="48">
        <f>IFERROR(INDEX('اطلاعات انشعابات شرکتها'!A:BB,MATCH(A433,'اطلاعات انشعابات شرکتها'!A:A,0),MATCH(C$1,'اطلاعات انشعابات شرکتها'!$1:$1,0)),0)</f>
        <v>0</v>
      </c>
      <c r="D433" s="45"/>
      <c r="E433" s="171"/>
      <c r="F433" s="170"/>
      <c r="G433" s="47" t="str">
        <f t="shared" si="61"/>
        <v>/</v>
      </c>
      <c r="H433" s="47">
        <f>IFERROR(INDEX('اطلاعات دوره'!A:Z,MATCH(G433,'اطلاعات دوره'!C:C,0),MATCH(H$1,'اطلاعات دوره'!$1:$1,0)),0)</f>
        <v>0</v>
      </c>
      <c r="I433" s="47">
        <f>IFERROR(INDEX('اطلاعات دوره'!A:Z,MATCH(G433,'اطلاعات دوره'!C:C,0),MATCH(I$1,'اطلاعات دوره'!$1:$1,0)),0)</f>
        <v>0</v>
      </c>
      <c r="J433" s="48">
        <f>IFERROR(INDEX('اطلاعات دوره'!A:Z,MATCH(G433,'اطلاعات دوره'!C:C,0),MATCH(J$1,'اطلاعات دوره'!$1:$1,0)),0)</f>
        <v>0</v>
      </c>
      <c r="K433" s="46"/>
      <c r="L433" s="158" t="str">
        <f>IFERROR(INDEX('اطلاعات دوره'!A:Z,MATCH(G433,'اطلاعات دوره'!C:C,0)-1,MATCH("عنوان",'اطلاعات دوره'!$1:$1,0)),"---")</f>
        <v>---</v>
      </c>
      <c r="M433" s="47" t="str">
        <f t="shared" si="62"/>
        <v>----</v>
      </c>
      <c r="N433" s="48" t="str">
        <f t="shared" si="63"/>
        <v>-/</v>
      </c>
      <c r="O433" s="45"/>
      <c r="P433" s="158">
        <f>IFERROR(INDEX('قرائت کنتور'!A:AZ,MATCH(A433&amp;"-"&amp;"گاز",'قرائت کنتور'!B:B,0),MATCH(L433,'قرائت کنتور'!$1:$1,0)),0)</f>
        <v>0</v>
      </c>
      <c r="Q433" s="47">
        <f>IFERROR(INDEX('قرائت کنتور'!A:AZ,MATCH(A433&amp;"-"&amp;"گاز",'قرائت کنتور'!B:B,0),MATCH(G433,'قرائت کنتور'!$1:$1,0)),0)</f>
        <v>0</v>
      </c>
      <c r="R433" s="47">
        <f t="shared" si="64"/>
        <v>0</v>
      </c>
      <c r="S433" s="45"/>
      <c r="T433" s="155" t="str">
        <f>IFERROR(INDEX('تعرفه ها'!A:Z,MATCH("بهای هر متر مکعب گاز مصرفی",'تعرفه ها'!$B:$B,0),MATCH(F433,'تعرفه ها'!$2:$2,0)),"---")</f>
        <v>---</v>
      </c>
      <c r="U433" s="50" t="str">
        <f t="shared" si="65"/>
        <v>---</v>
      </c>
      <c r="V433" s="50" t="str">
        <f>IFERROR(ROUND(R433*INDEX('تعرفه ها'!A:Z,MATCH("عوارض گاز به ازاء هر متر مکعب",'تعرفه ها'!$B:$B,0),MATCH(F433,'تعرفه ها'!$2:$2,0)),0),"---")</f>
        <v>---</v>
      </c>
      <c r="W433" s="50" t="str">
        <f>IFERROR(ROUND(((U433+V433)*INDEX('تعرفه ها'!A:Z,MATCH("هزینه نگهداری و تعمیرات شبکه گاز",'تعرفه ها'!$B:$B,0),MATCH(F433,'تعرفه ها'!$2:$2,0))/100),0),"---")</f>
        <v>---</v>
      </c>
      <c r="X433" s="50" t="str">
        <f>IFERROR(IF(INDEX('اطلاعات دوره'!A:Z,MATCH(G433,'اطلاعات دوره'!C:C,0),MATCH("گاز",'اطلاعات دوره'!$1:$1,0))="دارد",ROUND((U433+V433)*INDEX('تعرفه ها'!A:Z,MATCH("پیک فصلی گاز",'تعرفه ها'!$B:$B,0),MATCH(F433,'تعرفه ها'!$2:$2,0))/100,0),0),"---")</f>
        <v>---</v>
      </c>
      <c r="Y433" s="50" t="str">
        <f>IFERROR(ROUND(SUM(U433+V433+W433+X433)*INDEX('تعرفه ها'!A:Z,MATCH("مالیات گاز",'تعرفه ها'!$B:$B,0),MATCH(F433,'تعرفه ها'!$2:$2,0))/100,0),"---")</f>
        <v>---</v>
      </c>
      <c r="Z433" s="50" t="str">
        <f t="shared" si="66"/>
        <v>---</v>
      </c>
      <c r="AA433" s="50" t="str">
        <f t="shared" si="70"/>
        <v>---</v>
      </c>
      <c r="AB433" s="50" t="str">
        <f t="shared" si="67"/>
        <v>---</v>
      </c>
      <c r="AC433" s="50" t="str">
        <f t="shared" si="68"/>
        <v>---</v>
      </c>
      <c r="AD433" s="153" t="str">
        <f t="shared" si="69"/>
        <v>---</v>
      </c>
      <c r="AF433" s="155" t="str">
        <f>IFERROR(IF(INDEX(پرداخت!A:AZ,MATCH(A433&amp;" - "&amp;"گاز",پرداخت!$B:$B,0),MATCH(G433,پرداخت!$1:$1,0))="نشده","نشده","شده"),"---")</f>
        <v>---</v>
      </c>
      <c r="AH433" s="144"/>
    </row>
    <row r="434" spans="1:34" ht="34.9" hidden="1" customHeight="1">
      <c r="A434" s="170"/>
      <c r="B434" s="47">
        <f>IFERROR(INDEX('اطلاعات انشعابات شرکتها'!A:BB,MATCH(A434,'اطلاعات انشعابات شرکتها'!A:A,0),MATCH(B$1,'اطلاعات انشعابات شرکتها'!$1:$1,0)),0)</f>
        <v>0</v>
      </c>
      <c r="C434" s="48">
        <f>IFERROR(INDEX('اطلاعات انشعابات شرکتها'!A:BB,MATCH(A434,'اطلاعات انشعابات شرکتها'!A:A,0),MATCH(C$1,'اطلاعات انشعابات شرکتها'!$1:$1,0)),0)</f>
        <v>0</v>
      </c>
      <c r="D434" s="45"/>
      <c r="E434" s="171"/>
      <c r="F434" s="170"/>
      <c r="G434" s="47" t="str">
        <f t="shared" si="61"/>
        <v>/</v>
      </c>
      <c r="H434" s="47">
        <f>IFERROR(INDEX('اطلاعات دوره'!A:Z,MATCH(G434,'اطلاعات دوره'!C:C,0),MATCH(H$1,'اطلاعات دوره'!$1:$1,0)),0)</f>
        <v>0</v>
      </c>
      <c r="I434" s="47">
        <f>IFERROR(INDEX('اطلاعات دوره'!A:Z,MATCH(G434,'اطلاعات دوره'!C:C,0),MATCH(I$1,'اطلاعات دوره'!$1:$1,0)),0)</f>
        <v>0</v>
      </c>
      <c r="J434" s="48">
        <f>IFERROR(INDEX('اطلاعات دوره'!A:Z,MATCH(G434,'اطلاعات دوره'!C:C,0),MATCH(J$1,'اطلاعات دوره'!$1:$1,0)),0)</f>
        <v>0</v>
      </c>
      <c r="K434" s="46"/>
      <c r="L434" s="158" t="str">
        <f>IFERROR(INDEX('اطلاعات دوره'!A:Z,MATCH(G434,'اطلاعات دوره'!C:C,0)-1,MATCH("عنوان",'اطلاعات دوره'!$1:$1,0)),"---")</f>
        <v>---</v>
      </c>
      <c r="M434" s="47" t="str">
        <f t="shared" si="62"/>
        <v>----</v>
      </c>
      <c r="N434" s="48" t="str">
        <f t="shared" si="63"/>
        <v>-/</v>
      </c>
      <c r="O434" s="45"/>
      <c r="P434" s="158">
        <f>IFERROR(INDEX('قرائت کنتور'!A:AZ,MATCH(A434&amp;"-"&amp;"گاز",'قرائت کنتور'!B:B,0),MATCH(L434,'قرائت کنتور'!$1:$1,0)),0)</f>
        <v>0</v>
      </c>
      <c r="Q434" s="47">
        <f>IFERROR(INDEX('قرائت کنتور'!A:AZ,MATCH(A434&amp;"-"&amp;"گاز",'قرائت کنتور'!B:B,0),MATCH(G434,'قرائت کنتور'!$1:$1,0)),0)</f>
        <v>0</v>
      </c>
      <c r="R434" s="47">
        <f t="shared" si="64"/>
        <v>0</v>
      </c>
      <c r="S434" s="45"/>
      <c r="T434" s="155" t="str">
        <f>IFERROR(INDEX('تعرفه ها'!A:Z,MATCH("بهای هر متر مکعب گاز مصرفی",'تعرفه ها'!$B:$B,0),MATCH(F434,'تعرفه ها'!$2:$2,0)),"---")</f>
        <v>---</v>
      </c>
      <c r="U434" s="50" t="str">
        <f t="shared" si="65"/>
        <v>---</v>
      </c>
      <c r="V434" s="50" t="str">
        <f>IFERROR(ROUND(R434*INDEX('تعرفه ها'!A:Z,MATCH("عوارض گاز به ازاء هر متر مکعب",'تعرفه ها'!$B:$B,0),MATCH(F434,'تعرفه ها'!$2:$2,0)),0),"---")</f>
        <v>---</v>
      </c>
      <c r="W434" s="50" t="str">
        <f>IFERROR(ROUND(((U434+V434)*INDEX('تعرفه ها'!A:Z,MATCH("هزینه نگهداری و تعمیرات شبکه گاز",'تعرفه ها'!$B:$B,0),MATCH(F434,'تعرفه ها'!$2:$2,0))/100),0),"---")</f>
        <v>---</v>
      </c>
      <c r="X434" s="50" t="str">
        <f>IFERROR(IF(INDEX('اطلاعات دوره'!A:Z,MATCH(G434,'اطلاعات دوره'!C:C,0),MATCH("گاز",'اطلاعات دوره'!$1:$1,0))="دارد",ROUND((U434+V434)*INDEX('تعرفه ها'!A:Z,MATCH("پیک فصلی گاز",'تعرفه ها'!$B:$B,0),MATCH(F434,'تعرفه ها'!$2:$2,0))/100,0),0),"---")</f>
        <v>---</v>
      </c>
      <c r="Y434" s="50" t="str">
        <f>IFERROR(ROUND(SUM(U434+V434+W434+X434)*INDEX('تعرفه ها'!A:Z,MATCH("مالیات گاز",'تعرفه ها'!$B:$B,0),MATCH(F434,'تعرفه ها'!$2:$2,0))/100,0),"---")</f>
        <v>---</v>
      </c>
      <c r="Z434" s="50" t="str">
        <f t="shared" si="66"/>
        <v>---</v>
      </c>
      <c r="AA434" s="50" t="str">
        <f t="shared" si="70"/>
        <v>---</v>
      </c>
      <c r="AB434" s="50" t="str">
        <f t="shared" si="67"/>
        <v>---</v>
      </c>
      <c r="AC434" s="50" t="str">
        <f t="shared" si="68"/>
        <v>---</v>
      </c>
      <c r="AD434" s="153" t="str">
        <f t="shared" si="69"/>
        <v>---</v>
      </c>
      <c r="AF434" s="155" t="str">
        <f>IFERROR(IF(INDEX(پرداخت!A:AZ,MATCH(A434&amp;" - "&amp;"گاز",پرداخت!$B:$B,0),MATCH(G434,پرداخت!$1:$1,0))="نشده","نشده","شده"),"---")</f>
        <v>---</v>
      </c>
      <c r="AH434" s="144"/>
    </row>
    <row r="435" spans="1:34" ht="34.9" hidden="1" customHeight="1">
      <c r="A435" s="170"/>
      <c r="B435" s="47">
        <f>IFERROR(INDEX('اطلاعات انشعابات شرکتها'!A:BB,MATCH(A435,'اطلاعات انشعابات شرکتها'!A:A,0),MATCH(B$1,'اطلاعات انشعابات شرکتها'!$1:$1,0)),0)</f>
        <v>0</v>
      </c>
      <c r="C435" s="48">
        <f>IFERROR(INDEX('اطلاعات انشعابات شرکتها'!A:BB,MATCH(A435,'اطلاعات انشعابات شرکتها'!A:A,0),MATCH(C$1,'اطلاعات انشعابات شرکتها'!$1:$1,0)),0)</f>
        <v>0</v>
      </c>
      <c r="D435" s="45"/>
      <c r="E435" s="171"/>
      <c r="F435" s="170"/>
      <c r="G435" s="47" t="str">
        <f t="shared" si="61"/>
        <v>/</v>
      </c>
      <c r="H435" s="47">
        <f>IFERROR(INDEX('اطلاعات دوره'!A:Z,MATCH(G435,'اطلاعات دوره'!C:C,0),MATCH(H$1,'اطلاعات دوره'!$1:$1,0)),0)</f>
        <v>0</v>
      </c>
      <c r="I435" s="47">
        <f>IFERROR(INDEX('اطلاعات دوره'!A:Z,MATCH(G435,'اطلاعات دوره'!C:C,0),MATCH(I$1,'اطلاعات دوره'!$1:$1,0)),0)</f>
        <v>0</v>
      </c>
      <c r="J435" s="48">
        <f>IFERROR(INDEX('اطلاعات دوره'!A:Z,MATCH(G435,'اطلاعات دوره'!C:C,0),MATCH(J$1,'اطلاعات دوره'!$1:$1,0)),0)</f>
        <v>0</v>
      </c>
      <c r="K435" s="46"/>
      <c r="L435" s="158" t="str">
        <f>IFERROR(INDEX('اطلاعات دوره'!A:Z,MATCH(G435,'اطلاعات دوره'!C:C,0)-1,MATCH("عنوان",'اطلاعات دوره'!$1:$1,0)),"---")</f>
        <v>---</v>
      </c>
      <c r="M435" s="47" t="str">
        <f t="shared" si="62"/>
        <v>----</v>
      </c>
      <c r="N435" s="48" t="str">
        <f t="shared" si="63"/>
        <v>-/</v>
      </c>
      <c r="O435" s="45"/>
      <c r="P435" s="158">
        <f>IFERROR(INDEX('قرائت کنتور'!A:AZ,MATCH(A435&amp;"-"&amp;"گاز",'قرائت کنتور'!B:B,0),MATCH(L435,'قرائت کنتور'!$1:$1,0)),0)</f>
        <v>0</v>
      </c>
      <c r="Q435" s="47">
        <f>IFERROR(INDEX('قرائت کنتور'!A:AZ,MATCH(A435&amp;"-"&amp;"گاز",'قرائت کنتور'!B:B,0),MATCH(G435,'قرائت کنتور'!$1:$1,0)),0)</f>
        <v>0</v>
      </c>
      <c r="R435" s="47">
        <f t="shared" si="64"/>
        <v>0</v>
      </c>
      <c r="S435" s="45"/>
      <c r="T435" s="155" t="str">
        <f>IFERROR(INDEX('تعرفه ها'!A:Z,MATCH("بهای هر متر مکعب گاز مصرفی",'تعرفه ها'!$B:$B,0),MATCH(F435,'تعرفه ها'!$2:$2,0)),"---")</f>
        <v>---</v>
      </c>
      <c r="U435" s="50" t="str">
        <f t="shared" si="65"/>
        <v>---</v>
      </c>
      <c r="V435" s="50" t="str">
        <f>IFERROR(ROUND(R435*INDEX('تعرفه ها'!A:Z,MATCH("عوارض گاز به ازاء هر متر مکعب",'تعرفه ها'!$B:$B,0),MATCH(F435,'تعرفه ها'!$2:$2,0)),0),"---")</f>
        <v>---</v>
      </c>
      <c r="W435" s="50" t="str">
        <f>IFERROR(ROUND(((U435+V435)*INDEX('تعرفه ها'!A:Z,MATCH("هزینه نگهداری و تعمیرات شبکه گاز",'تعرفه ها'!$B:$B,0),MATCH(F435,'تعرفه ها'!$2:$2,0))/100),0),"---")</f>
        <v>---</v>
      </c>
      <c r="X435" s="50" t="str">
        <f>IFERROR(IF(INDEX('اطلاعات دوره'!A:Z,MATCH(G435,'اطلاعات دوره'!C:C,0),MATCH("گاز",'اطلاعات دوره'!$1:$1,0))="دارد",ROUND((U435+V435)*INDEX('تعرفه ها'!A:Z,MATCH("پیک فصلی گاز",'تعرفه ها'!$B:$B,0),MATCH(F435,'تعرفه ها'!$2:$2,0))/100,0),0),"---")</f>
        <v>---</v>
      </c>
      <c r="Y435" s="50" t="str">
        <f>IFERROR(ROUND(SUM(U435+V435+W435+X435)*INDEX('تعرفه ها'!A:Z,MATCH("مالیات گاز",'تعرفه ها'!$B:$B,0),MATCH(F435,'تعرفه ها'!$2:$2,0))/100,0),"---")</f>
        <v>---</v>
      </c>
      <c r="Z435" s="50" t="str">
        <f t="shared" si="66"/>
        <v>---</v>
      </c>
      <c r="AA435" s="50" t="str">
        <f t="shared" si="70"/>
        <v>---</v>
      </c>
      <c r="AB435" s="50" t="str">
        <f t="shared" si="67"/>
        <v>---</v>
      </c>
      <c r="AC435" s="50" t="str">
        <f t="shared" si="68"/>
        <v>---</v>
      </c>
      <c r="AD435" s="153" t="str">
        <f t="shared" si="69"/>
        <v>---</v>
      </c>
      <c r="AF435" s="155" t="str">
        <f>IFERROR(IF(INDEX(پرداخت!A:AZ,MATCH(A435&amp;" - "&amp;"گاز",پرداخت!$B:$B,0),MATCH(G435,پرداخت!$1:$1,0))="نشده","نشده","شده"),"---")</f>
        <v>---</v>
      </c>
      <c r="AH435" s="144"/>
    </row>
    <row r="436" spans="1:34" ht="34.9" hidden="1" customHeight="1">
      <c r="A436" s="170"/>
      <c r="B436" s="47">
        <f>IFERROR(INDEX('اطلاعات انشعابات شرکتها'!A:BB,MATCH(A436,'اطلاعات انشعابات شرکتها'!A:A,0),MATCH(B$1,'اطلاعات انشعابات شرکتها'!$1:$1,0)),0)</f>
        <v>0</v>
      </c>
      <c r="C436" s="48">
        <f>IFERROR(INDEX('اطلاعات انشعابات شرکتها'!A:BB,MATCH(A436,'اطلاعات انشعابات شرکتها'!A:A,0),MATCH(C$1,'اطلاعات انشعابات شرکتها'!$1:$1,0)),0)</f>
        <v>0</v>
      </c>
      <c r="D436" s="45"/>
      <c r="E436" s="171"/>
      <c r="F436" s="170"/>
      <c r="G436" s="47" t="str">
        <f t="shared" si="61"/>
        <v>/</v>
      </c>
      <c r="H436" s="47">
        <f>IFERROR(INDEX('اطلاعات دوره'!A:Z,MATCH(G436,'اطلاعات دوره'!C:C,0),MATCH(H$1,'اطلاعات دوره'!$1:$1,0)),0)</f>
        <v>0</v>
      </c>
      <c r="I436" s="47">
        <f>IFERROR(INDEX('اطلاعات دوره'!A:Z,MATCH(G436,'اطلاعات دوره'!C:C,0),MATCH(I$1,'اطلاعات دوره'!$1:$1,0)),0)</f>
        <v>0</v>
      </c>
      <c r="J436" s="48">
        <f>IFERROR(INDEX('اطلاعات دوره'!A:Z,MATCH(G436,'اطلاعات دوره'!C:C,0),MATCH(J$1,'اطلاعات دوره'!$1:$1,0)),0)</f>
        <v>0</v>
      </c>
      <c r="K436" s="46"/>
      <c r="L436" s="158" t="str">
        <f>IFERROR(INDEX('اطلاعات دوره'!A:Z,MATCH(G436,'اطلاعات دوره'!C:C,0)-1,MATCH("عنوان",'اطلاعات دوره'!$1:$1,0)),"---")</f>
        <v>---</v>
      </c>
      <c r="M436" s="47" t="str">
        <f t="shared" si="62"/>
        <v>----</v>
      </c>
      <c r="N436" s="48" t="str">
        <f t="shared" si="63"/>
        <v>-/</v>
      </c>
      <c r="O436" s="45"/>
      <c r="P436" s="158">
        <f>IFERROR(INDEX('قرائت کنتور'!A:AZ,MATCH(A436&amp;"-"&amp;"گاز",'قرائت کنتور'!B:B,0),MATCH(L436,'قرائت کنتور'!$1:$1,0)),0)</f>
        <v>0</v>
      </c>
      <c r="Q436" s="47">
        <f>IFERROR(INDEX('قرائت کنتور'!A:AZ,MATCH(A436&amp;"-"&amp;"گاز",'قرائت کنتور'!B:B,0),MATCH(G436,'قرائت کنتور'!$1:$1,0)),0)</f>
        <v>0</v>
      </c>
      <c r="R436" s="47">
        <f t="shared" si="64"/>
        <v>0</v>
      </c>
      <c r="S436" s="45"/>
      <c r="T436" s="155" t="str">
        <f>IFERROR(INDEX('تعرفه ها'!A:Z,MATCH("بهای هر متر مکعب گاز مصرفی",'تعرفه ها'!$B:$B,0),MATCH(F436,'تعرفه ها'!$2:$2,0)),"---")</f>
        <v>---</v>
      </c>
      <c r="U436" s="50" t="str">
        <f t="shared" si="65"/>
        <v>---</v>
      </c>
      <c r="V436" s="50" t="str">
        <f>IFERROR(ROUND(R436*INDEX('تعرفه ها'!A:Z,MATCH("عوارض گاز به ازاء هر متر مکعب",'تعرفه ها'!$B:$B,0),MATCH(F436,'تعرفه ها'!$2:$2,0)),0),"---")</f>
        <v>---</v>
      </c>
      <c r="W436" s="50" t="str">
        <f>IFERROR(ROUND(((U436+V436)*INDEX('تعرفه ها'!A:Z,MATCH("هزینه نگهداری و تعمیرات شبکه گاز",'تعرفه ها'!$B:$B,0),MATCH(F436,'تعرفه ها'!$2:$2,0))/100),0),"---")</f>
        <v>---</v>
      </c>
      <c r="X436" s="50" t="str">
        <f>IFERROR(IF(INDEX('اطلاعات دوره'!A:Z,MATCH(G436,'اطلاعات دوره'!C:C,0),MATCH("گاز",'اطلاعات دوره'!$1:$1,0))="دارد",ROUND((U436+V436)*INDEX('تعرفه ها'!A:Z,MATCH("پیک فصلی گاز",'تعرفه ها'!$B:$B,0),MATCH(F436,'تعرفه ها'!$2:$2,0))/100,0),0),"---")</f>
        <v>---</v>
      </c>
      <c r="Y436" s="50" t="str">
        <f>IFERROR(ROUND(SUM(U436+V436+W436+X436)*INDEX('تعرفه ها'!A:Z,MATCH("مالیات گاز",'تعرفه ها'!$B:$B,0),MATCH(F436,'تعرفه ها'!$2:$2,0))/100,0),"---")</f>
        <v>---</v>
      </c>
      <c r="Z436" s="50" t="str">
        <f t="shared" si="66"/>
        <v>---</v>
      </c>
      <c r="AA436" s="50" t="str">
        <f t="shared" si="70"/>
        <v>---</v>
      </c>
      <c r="AB436" s="50" t="str">
        <f t="shared" si="67"/>
        <v>---</v>
      </c>
      <c r="AC436" s="50" t="str">
        <f t="shared" si="68"/>
        <v>---</v>
      </c>
      <c r="AD436" s="153" t="str">
        <f t="shared" si="69"/>
        <v>---</v>
      </c>
      <c r="AF436" s="155" t="str">
        <f>IFERROR(IF(INDEX(پرداخت!A:AZ,MATCH(A436&amp;" - "&amp;"گاز",پرداخت!$B:$B,0),MATCH(G436,پرداخت!$1:$1,0))="نشده","نشده","شده"),"---")</f>
        <v>---</v>
      </c>
      <c r="AH436" s="144"/>
    </row>
    <row r="437" spans="1:34" ht="34.9" hidden="1" customHeight="1">
      <c r="A437" s="170"/>
      <c r="B437" s="47">
        <f>IFERROR(INDEX('اطلاعات انشعابات شرکتها'!A:BB,MATCH(A437,'اطلاعات انشعابات شرکتها'!A:A,0),MATCH(B$1,'اطلاعات انشعابات شرکتها'!$1:$1,0)),0)</f>
        <v>0</v>
      </c>
      <c r="C437" s="48">
        <f>IFERROR(INDEX('اطلاعات انشعابات شرکتها'!A:BB,MATCH(A437,'اطلاعات انشعابات شرکتها'!A:A,0),MATCH(C$1,'اطلاعات انشعابات شرکتها'!$1:$1,0)),0)</f>
        <v>0</v>
      </c>
      <c r="D437" s="45"/>
      <c r="E437" s="171"/>
      <c r="F437" s="170"/>
      <c r="G437" s="47" t="str">
        <f t="shared" si="61"/>
        <v>/</v>
      </c>
      <c r="H437" s="47">
        <f>IFERROR(INDEX('اطلاعات دوره'!A:Z,MATCH(G437,'اطلاعات دوره'!C:C,0),MATCH(H$1,'اطلاعات دوره'!$1:$1,0)),0)</f>
        <v>0</v>
      </c>
      <c r="I437" s="47">
        <f>IFERROR(INDEX('اطلاعات دوره'!A:Z,MATCH(G437,'اطلاعات دوره'!C:C,0),MATCH(I$1,'اطلاعات دوره'!$1:$1,0)),0)</f>
        <v>0</v>
      </c>
      <c r="J437" s="48">
        <f>IFERROR(INDEX('اطلاعات دوره'!A:Z,MATCH(G437,'اطلاعات دوره'!C:C,0),MATCH(J$1,'اطلاعات دوره'!$1:$1,0)),0)</f>
        <v>0</v>
      </c>
      <c r="K437" s="46"/>
      <c r="L437" s="158" t="str">
        <f>IFERROR(INDEX('اطلاعات دوره'!A:Z,MATCH(G437,'اطلاعات دوره'!C:C,0)-1,MATCH("عنوان",'اطلاعات دوره'!$1:$1,0)),"---")</f>
        <v>---</v>
      </c>
      <c r="M437" s="47" t="str">
        <f t="shared" si="62"/>
        <v>----</v>
      </c>
      <c r="N437" s="48" t="str">
        <f t="shared" si="63"/>
        <v>-/</v>
      </c>
      <c r="O437" s="45"/>
      <c r="P437" s="158">
        <f>IFERROR(INDEX('قرائت کنتور'!A:AZ,MATCH(A437&amp;"-"&amp;"گاز",'قرائت کنتور'!B:B,0),MATCH(L437,'قرائت کنتور'!$1:$1,0)),0)</f>
        <v>0</v>
      </c>
      <c r="Q437" s="47">
        <f>IFERROR(INDEX('قرائت کنتور'!A:AZ,MATCH(A437&amp;"-"&amp;"گاز",'قرائت کنتور'!B:B,0),MATCH(G437,'قرائت کنتور'!$1:$1,0)),0)</f>
        <v>0</v>
      </c>
      <c r="R437" s="47">
        <f t="shared" si="64"/>
        <v>0</v>
      </c>
      <c r="S437" s="45"/>
      <c r="T437" s="155" t="str">
        <f>IFERROR(INDEX('تعرفه ها'!A:Z,MATCH("بهای هر متر مکعب گاز مصرفی",'تعرفه ها'!$B:$B,0),MATCH(F437,'تعرفه ها'!$2:$2,0)),"---")</f>
        <v>---</v>
      </c>
      <c r="U437" s="50" t="str">
        <f t="shared" si="65"/>
        <v>---</v>
      </c>
      <c r="V437" s="50" t="str">
        <f>IFERROR(ROUND(R437*INDEX('تعرفه ها'!A:Z,MATCH("عوارض گاز به ازاء هر متر مکعب",'تعرفه ها'!$B:$B,0),MATCH(F437,'تعرفه ها'!$2:$2,0)),0),"---")</f>
        <v>---</v>
      </c>
      <c r="W437" s="50" t="str">
        <f>IFERROR(ROUND(((U437+V437)*INDEX('تعرفه ها'!A:Z,MATCH("هزینه نگهداری و تعمیرات شبکه گاز",'تعرفه ها'!$B:$B,0),MATCH(F437,'تعرفه ها'!$2:$2,0))/100),0),"---")</f>
        <v>---</v>
      </c>
      <c r="X437" s="50" t="str">
        <f>IFERROR(IF(INDEX('اطلاعات دوره'!A:Z,MATCH(G437,'اطلاعات دوره'!C:C,0),MATCH("گاز",'اطلاعات دوره'!$1:$1,0))="دارد",ROUND((U437+V437)*INDEX('تعرفه ها'!A:Z,MATCH("پیک فصلی گاز",'تعرفه ها'!$B:$B,0),MATCH(F437,'تعرفه ها'!$2:$2,0))/100,0),0),"---")</f>
        <v>---</v>
      </c>
      <c r="Y437" s="50" t="str">
        <f>IFERROR(ROUND(SUM(U437+V437+W437+X437)*INDEX('تعرفه ها'!A:Z,MATCH("مالیات گاز",'تعرفه ها'!$B:$B,0),MATCH(F437,'تعرفه ها'!$2:$2,0))/100,0),"---")</f>
        <v>---</v>
      </c>
      <c r="Z437" s="50" t="str">
        <f t="shared" si="66"/>
        <v>---</v>
      </c>
      <c r="AA437" s="50" t="str">
        <f t="shared" si="70"/>
        <v>---</v>
      </c>
      <c r="AB437" s="50" t="str">
        <f t="shared" si="67"/>
        <v>---</v>
      </c>
      <c r="AC437" s="50" t="str">
        <f t="shared" si="68"/>
        <v>---</v>
      </c>
      <c r="AD437" s="153" t="str">
        <f t="shared" si="69"/>
        <v>---</v>
      </c>
      <c r="AF437" s="155" t="str">
        <f>IFERROR(IF(INDEX(پرداخت!A:AZ,MATCH(A437&amp;" - "&amp;"گاز",پرداخت!$B:$B,0),MATCH(G437,پرداخت!$1:$1,0))="نشده","نشده","شده"),"---")</f>
        <v>---</v>
      </c>
      <c r="AH437" s="144"/>
    </row>
    <row r="438" spans="1:34" ht="34.9" hidden="1" customHeight="1">
      <c r="A438" s="170"/>
      <c r="B438" s="47">
        <f>IFERROR(INDEX('اطلاعات انشعابات شرکتها'!A:BB,MATCH(A438,'اطلاعات انشعابات شرکتها'!A:A,0),MATCH(B$1,'اطلاعات انشعابات شرکتها'!$1:$1,0)),0)</f>
        <v>0</v>
      </c>
      <c r="C438" s="48">
        <f>IFERROR(INDEX('اطلاعات انشعابات شرکتها'!A:BB,MATCH(A438,'اطلاعات انشعابات شرکتها'!A:A,0),MATCH(C$1,'اطلاعات انشعابات شرکتها'!$1:$1,0)),0)</f>
        <v>0</v>
      </c>
      <c r="D438" s="45"/>
      <c r="E438" s="171"/>
      <c r="F438" s="170"/>
      <c r="G438" s="47" t="str">
        <f t="shared" si="61"/>
        <v>/</v>
      </c>
      <c r="H438" s="47">
        <f>IFERROR(INDEX('اطلاعات دوره'!A:Z,MATCH(G438,'اطلاعات دوره'!C:C,0),MATCH(H$1,'اطلاعات دوره'!$1:$1,0)),0)</f>
        <v>0</v>
      </c>
      <c r="I438" s="47">
        <f>IFERROR(INDEX('اطلاعات دوره'!A:Z,MATCH(G438,'اطلاعات دوره'!C:C,0),MATCH(I$1,'اطلاعات دوره'!$1:$1,0)),0)</f>
        <v>0</v>
      </c>
      <c r="J438" s="48">
        <f>IFERROR(INDEX('اطلاعات دوره'!A:Z,MATCH(G438,'اطلاعات دوره'!C:C,0),MATCH(J$1,'اطلاعات دوره'!$1:$1,0)),0)</f>
        <v>0</v>
      </c>
      <c r="K438" s="46"/>
      <c r="L438" s="158" t="str">
        <f>IFERROR(INDEX('اطلاعات دوره'!A:Z,MATCH(G438,'اطلاعات دوره'!C:C,0)-1,MATCH("عنوان",'اطلاعات دوره'!$1:$1,0)),"---")</f>
        <v>---</v>
      </c>
      <c r="M438" s="47" t="str">
        <f t="shared" si="62"/>
        <v>----</v>
      </c>
      <c r="N438" s="48" t="str">
        <f t="shared" si="63"/>
        <v>-/</v>
      </c>
      <c r="O438" s="45"/>
      <c r="P438" s="158">
        <f>IFERROR(INDEX('قرائت کنتور'!A:AZ,MATCH(A438&amp;"-"&amp;"گاز",'قرائت کنتور'!B:B,0),MATCH(L438,'قرائت کنتور'!$1:$1,0)),0)</f>
        <v>0</v>
      </c>
      <c r="Q438" s="47">
        <f>IFERROR(INDEX('قرائت کنتور'!A:AZ,MATCH(A438&amp;"-"&amp;"گاز",'قرائت کنتور'!B:B,0),MATCH(G438,'قرائت کنتور'!$1:$1,0)),0)</f>
        <v>0</v>
      </c>
      <c r="R438" s="47">
        <f t="shared" si="64"/>
        <v>0</v>
      </c>
      <c r="S438" s="45"/>
      <c r="T438" s="155" t="str">
        <f>IFERROR(INDEX('تعرفه ها'!A:Z,MATCH("بهای هر متر مکعب گاز مصرفی",'تعرفه ها'!$B:$B,0),MATCH(F438,'تعرفه ها'!$2:$2,0)),"---")</f>
        <v>---</v>
      </c>
      <c r="U438" s="50" t="str">
        <f t="shared" si="65"/>
        <v>---</v>
      </c>
      <c r="V438" s="50" t="str">
        <f>IFERROR(ROUND(R438*INDEX('تعرفه ها'!A:Z,MATCH("عوارض گاز به ازاء هر متر مکعب",'تعرفه ها'!$B:$B,0),MATCH(F438,'تعرفه ها'!$2:$2,0)),0),"---")</f>
        <v>---</v>
      </c>
      <c r="W438" s="50" t="str">
        <f>IFERROR(ROUND(((U438+V438)*INDEX('تعرفه ها'!A:Z,MATCH("هزینه نگهداری و تعمیرات شبکه گاز",'تعرفه ها'!$B:$B,0),MATCH(F438,'تعرفه ها'!$2:$2,0))/100),0),"---")</f>
        <v>---</v>
      </c>
      <c r="X438" s="50" t="str">
        <f>IFERROR(IF(INDEX('اطلاعات دوره'!A:Z,MATCH(G438,'اطلاعات دوره'!C:C,0),MATCH("گاز",'اطلاعات دوره'!$1:$1,0))="دارد",ROUND((U438+V438)*INDEX('تعرفه ها'!A:Z,MATCH("پیک فصلی گاز",'تعرفه ها'!$B:$B,0),MATCH(F438,'تعرفه ها'!$2:$2,0))/100,0),0),"---")</f>
        <v>---</v>
      </c>
      <c r="Y438" s="50" t="str">
        <f>IFERROR(ROUND(SUM(U438+V438+W438+X438)*INDEX('تعرفه ها'!A:Z,MATCH("مالیات گاز",'تعرفه ها'!$B:$B,0),MATCH(F438,'تعرفه ها'!$2:$2,0))/100,0),"---")</f>
        <v>---</v>
      </c>
      <c r="Z438" s="50" t="str">
        <f t="shared" si="66"/>
        <v>---</v>
      </c>
      <c r="AA438" s="50" t="str">
        <f t="shared" si="70"/>
        <v>---</v>
      </c>
      <c r="AB438" s="50" t="str">
        <f t="shared" si="67"/>
        <v>---</v>
      </c>
      <c r="AC438" s="50" t="str">
        <f t="shared" si="68"/>
        <v>---</v>
      </c>
      <c r="AD438" s="153" t="str">
        <f t="shared" si="69"/>
        <v>---</v>
      </c>
      <c r="AF438" s="155" t="str">
        <f>IFERROR(IF(INDEX(پرداخت!A:AZ,MATCH(A438&amp;" - "&amp;"گاز",پرداخت!$B:$B,0),MATCH(G438,پرداخت!$1:$1,0))="نشده","نشده","شده"),"---")</f>
        <v>---</v>
      </c>
      <c r="AH438" s="144"/>
    </row>
    <row r="439" spans="1:34" ht="34.9" hidden="1" customHeight="1">
      <c r="A439" s="170"/>
      <c r="B439" s="47">
        <f>IFERROR(INDEX('اطلاعات انشعابات شرکتها'!A:BB,MATCH(A439,'اطلاعات انشعابات شرکتها'!A:A,0),MATCH(B$1,'اطلاعات انشعابات شرکتها'!$1:$1,0)),0)</f>
        <v>0</v>
      </c>
      <c r="C439" s="48">
        <f>IFERROR(INDEX('اطلاعات انشعابات شرکتها'!A:BB,MATCH(A439,'اطلاعات انشعابات شرکتها'!A:A,0),MATCH(C$1,'اطلاعات انشعابات شرکتها'!$1:$1,0)),0)</f>
        <v>0</v>
      </c>
      <c r="D439" s="45"/>
      <c r="E439" s="171"/>
      <c r="F439" s="170"/>
      <c r="G439" s="47" t="str">
        <f t="shared" si="61"/>
        <v>/</v>
      </c>
      <c r="H439" s="47">
        <f>IFERROR(INDEX('اطلاعات دوره'!A:Z,MATCH(G439,'اطلاعات دوره'!C:C,0),MATCH(H$1,'اطلاعات دوره'!$1:$1,0)),0)</f>
        <v>0</v>
      </c>
      <c r="I439" s="47">
        <f>IFERROR(INDEX('اطلاعات دوره'!A:Z,MATCH(G439,'اطلاعات دوره'!C:C,0),MATCH(I$1,'اطلاعات دوره'!$1:$1,0)),0)</f>
        <v>0</v>
      </c>
      <c r="J439" s="48">
        <f>IFERROR(INDEX('اطلاعات دوره'!A:Z,MATCH(G439,'اطلاعات دوره'!C:C,0),MATCH(J$1,'اطلاعات دوره'!$1:$1,0)),0)</f>
        <v>0</v>
      </c>
      <c r="K439" s="46"/>
      <c r="L439" s="158" t="str">
        <f>IFERROR(INDEX('اطلاعات دوره'!A:Z,MATCH(G439,'اطلاعات دوره'!C:C,0)-1,MATCH("عنوان",'اطلاعات دوره'!$1:$1,0)),"---")</f>
        <v>---</v>
      </c>
      <c r="M439" s="47" t="str">
        <f t="shared" si="62"/>
        <v>----</v>
      </c>
      <c r="N439" s="48" t="str">
        <f t="shared" si="63"/>
        <v>-/</v>
      </c>
      <c r="O439" s="45"/>
      <c r="P439" s="158">
        <f>IFERROR(INDEX('قرائت کنتور'!A:AZ,MATCH(A439&amp;"-"&amp;"گاز",'قرائت کنتور'!B:B,0),MATCH(L439,'قرائت کنتور'!$1:$1,0)),0)</f>
        <v>0</v>
      </c>
      <c r="Q439" s="47">
        <f>IFERROR(INDEX('قرائت کنتور'!A:AZ,MATCH(A439&amp;"-"&amp;"گاز",'قرائت کنتور'!B:B,0),MATCH(G439,'قرائت کنتور'!$1:$1,0)),0)</f>
        <v>0</v>
      </c>
      <c r="R439" s="47">
        <f t="shared" si="64"/>
        <v>0</v>
      </c>
      <c r="S439" s="45"/>
      <c r="T439" s="155" t="str">
        <f>IFERROR(INDEX('تعرفه ها'!A:Z,MATCH("بهای هر متر مکعب گاز مصرفی",'تعرفه ها'!$B:$B,0),MATCH(F439,'تعرفه ها'!$2:$2,0)),"---")</f>
        <v>---</v>
      </c>
      <c r="U439" s="50" t="str">
        <f t="shared" si="65"/>
        <v>---</v>
      </c>
      <c r="V439" s="50" t="str">
        <f>IFERROR(ROUND(R439*INDEX('تعرفه ها'!A:Z,MATCH("عوارض گاز به ازاء هر متر مکعب",'تعرفه ها'!$B:$B,0),MATCH(F439,'تعرفه ها'!$2:$2,0)),0),"---")</f>
        <v>---</v>
      </c>
      <c r="W439" s="50" t="str">
        <f>IFERROR(ROUND(((U439+V439)*INDEX('تعرفه ها'!A:Z,MATCH("هزینه نگهداری و تعمیرات شبکه گاز",'تعرفه ها'!$B:$B,0),MATCH(F439,'تعرفه ها'!$2:$2,0))/100),0),"---")</f>
        <v>---</v>
      </c>
      <c r="X439" s="50" t="str">
        <f>IFERROR(IF(INDEX('اطلاعات دوره'!A:Z,MATCH(G439,'اطلاعات دوره'!C:C,0),MATCH("گاز",'اطلاعات دوره'!$1:$1,0))="دارد",ROUND((U439+V439)*INDEX('تعرفه ها'!A:Z,MATCH("پیک فصلی گاز",'تعرفه ها'!$B:$B,0),MATCH(F439,'تعرفه ها'!$2:$2,0))/100,0),0),"---")</f>
        <v>---</v>
      </c>
      <c r="Y439" s="50" t="str">
        <f>IFERROR(ROUND(SUM(U439+V439+W439+X439)*INDEX('تعرفه ها'!A:Z,MATCH("مالیات گاز",'تعرفه ها'!$B:$B,0),MATCH(F439,'تعرفه ها'!$2:$2,0))/100,0),"---")</f>
        <v>---</v>
      </c>
      <c r="Z439" s="50" t="str">
        <f t="shared" si="66"/>
        <v>---</v>
      </c>
      <c r="AA439" s="50" t="str">
        <f t="shared" si="70"/>
        <v>---</v>
      </c>
      <c r="AB439" s="50" t="str">
        <f t="shared" si="67"/>
        <v>---</v>
      </c>
      <c r="AC439" s="50" t="str">
        <f t="shared" si="68"/>
        <v>---</v>
      </c>
      <c r="AD439" s="153" t="str">
        <f t="shared" si="69"/>
        <v>---</v>
      </c>
      <c r="AF439" s="155" t="str">
        <f>IFERROR(IF(INDEX(پرداخت!A:AZ,MATCH(A439&amp;" - "&amp;"گاز",پرداخت!$B:$B,0),MATCH(G439,پرداخت!$1:$1,0))="نشده","نشده","شده"),"---")</f>
        <v>---</v>
      </c>
      <c r="AH439" s="144"/>
    </row>
    <row r="440" spans="1:34" ht="34.9" hidden="1" customHeight="1">
      <c r="A440" s="170"/>
      <c r="B440" s="47">
        <f>IFERROR(INDEX('اطلاعات انشعابات شرکتها'!A:BB,MATCH(A440,'اطلاعات انشعابات شرکتها'!A:A,0),MATCH(B$1,'اطلاعات انشعابات شرکتها'!$1:$1,0)),0)</f>
        <v>0</v>
      </c>
      <c r="C440" s="48">
        <f>IFERROR(INDEX('اطلاعات انشعابات شرکتها'!A:BB,MATCH(A440,'اطلاعات انشعابات شرکتها'!A:A,0),MATCH(C$1,'اطلاعات انشعابات شرکتها'!$1:$1,0)),0)</f>
        <v>0</v>
      </c>
      <c r="D440" s="45"/>
      <c r="E440" s="171"/>
      <c r="F440" s="170"/>
      <c r="G440" s="47" t="str">
        <f t="shared" si="61"/>
        <v>/</v>
      </c>
      <c r="H440" s="47">
        <f>IFERROR(INDEX('اطلاعات دوره'!A:Z,MATCH(G440,'اطلاعات دوره'!C:C,0),MATCH(H$1,'اطلاعات دوره'!$1:$1,0)),0)</f>
        <v>0</v>
      </c>
      <c r="I440" s="47">
        <f>IFERROR(INDEX('اطلاعات دوره'!A:Z,MATCH(G440,'اطلاعات دوره'!C:C,0),MATCH(I$1,'اطلاعات دوره'!$1:$1,0)),0)</f>
        <v>0</v>
      </c>
      <c r="J440" s="48">
        <f>IFERROR(INDEX('اطلاعات دوره'!A:Z,MATCH(G440,'اطلاعات دوره'!C:C,0),MATCH(J$1,'اطلاعات دوره'!$1:$1,0)),0)</f>
        <v>0</v>
      </c>
      <c r="K440" s="46"/>
      <c r="L440" s="158" t="str">
        <f>IFERROR(INDEX('اطلاعات دوره'!A:Z,MATCH(G440,'اطلاعات دوره'!C:C,0)-1,MATCH("عنوان",'اطلاعات دوره'!$1:$1,0)),"---")</f>
        <v>---</v>
      </c>
      <c r="M440" s="47" t="str">
        <f t="shared" si="62"/>
        <v>----</v>
      </c>
      <c r="N440" s="48" t="str">
        <f t="shared" si="63"/>
        <v>-/</v>
      </c>
      <c r="O440" s="45"/>
      <c r="P440" s="158">
        <f>IFERROR(INDEX('قرائت کنتور'!A:AZ,MATCH(A440&amp;"-"&amp;"گاز",'قرائت کنتور'!B:B,0),MATCH(L440,'قرائت کنتور'!$1:$1,0)),0)</f>
        <v>0</v>
      </c>
      <c r="Q440" s="47">
        <f>IFERROR(INDEX('قرائت کنتور'!A:AZ,MATCH(A440&amp;"-"&amp;"گاز",'قرائت کنتور'!B:B,0),MATCH(G440,'قرائت کنتور'!$1:$1,0)),0)</f>
        <v>0</v>
      </c>
      <c r="R440" s="47">
        <f t="shared" si="64"/>
        <v>0</v>
      </c>
      <c r="S440" s="45"/>
      <c r="T440" s="155" t="str">
        <f>IFERROR(INDEX('تعرفه ها'!A:Z,MATCH("بهای هر متر مکعب گاز مصرفی",'تعرفه ها'!$B:$B,0),MATCH(F440,'تعرفه ها'!$2:$2,0)),"---")</f>
        <v>---</v>
      </c>
      <c r="U440" s="50" t="str">
        <f t="shared" si="65"/>
        <v>---</v>
      </c>
      <c r="V440" s="50" t="str">
        <f>IFERROR(ROUND(R440*INDEX('تعرفه ها'!A:Z,MATCH("عوارض گاز به ازاء هر متر مکعب",'تعرفه ها'!$B:$B,0),MATCH(F440,'تعرفه ها'!$2:$2,0)),0),"---")</f>
        <v>---</v>
      </c>
      <c r="W440" s="50" t="str">
        <f>IFERROR(ROUND(((U440+V440)*INDEX('تعرفه ها'!A:Z,MATCH("هزینه نگهداری و تعمیرات شبکه گاز",'تعرفه ها'!$B:$B,0),MATCH(F440,'تعرفه ها'!$2:$2,0))/100),0),"---")</f>
        <v>---</v>
      </c>
      <c r="X440" s="50" t="str">
        <f>IFERROR(IF(INDEX('اطلاعات دوره'!A:Z,MATCH(G440,'اطلاعات دوره'!C:C,0),MATCH("گاز",'اطلاعات دوره'!$1:$1,0))="دارد",ROUND((U440+V440)*INDEX('تعرفه ها'!A:Z,MATCH("پیک فصلی گاز",'تعرفه ها'!$B:$B,0),MATCH(F440,'تعرفه ها'!$2:$2,0))/100,0),0),"---")</f>
        <v>---</v>
      </c>
      <c r="Y440" s="50" t="str">
        <f>IFERROR(ROUND(SUM(U440+V440+W440+X440)*INDEX('تعرفه ها'!A:Z,MATCH("مالیات گاز",'تعرفه ها'!$B:$B,0),MATCH(F440,'تعرفه ها'!$2:$2,0))/100,0),"---")</f>
        <v>---</v>
      </c>
      <c r="Z440" s="50" t="str">
        <f t="shared" si="66"/>
        <v>---</v>
      </c>
      <c r="AA440" s="50" t="str">
        <f t="shared" si="70"/>
        <v>---</v>
      </c>
      <c r="AB440" s="50" t="str">
        <f t="shared" si="67"/>
        <v>---</v>
      </c>
      <c r="AC440" s="50" t="str">
        <f t="shared" si="68"/>
        <v>---</v>
      </c>
      <c r="AD440" s="153" t="str">
        <f t="shared" si="69"/>
        <v>---</v>
      </c>
      <c r="AF440" s="155" t="str">
        <f>IFERROR(IF(INDEX(پرداخت!A:AZ,MATCH(A440&amp;" - "&amp;"گاز",پرداخت!$B:$B,0),MATCH(G440,پرداخت!$1:$1,0))="نشده","نشده","شده"),"---")</f>
        <v>---</v>
      </c>
      <c r="AH440" s="144"/>
    </row>
    <row r="441" spans="1:34" ht="34.9" hidden="1" customHeight="1">
      <c r="A441" s="170"/>
      <c r="B441" s="47">
        <f>IFERROR(INDEX('اطلاعات انشعابات شرکتها'!A:BB,MATCH(A441,'اطلاعات انشعابات شرکتها'!A:A,0),MATCH(B$1,'اطلاعات انشعابات شرکتها'!$1:$1,0)),0)</f>
        <v>0</v>
      </c>
      <c r="C441" s="48">
        <f>IFERROR(INDEX('اطلاعات انشعابات شرکتها'!A:BB,MATCH(A441,'اطلاعات انشعابات شرکتها'!A:A,0),MATCH(C$1,'اطلاعات انشعابات شرکتها'!$1:$1,0)),0)</f>
        <v>0</v>
      </c>
      <c r="D441" s="45"/>
      <c r="E441" s="171"/>
      <c r="F441" s="170"/>
      <c r="G441" s="47" t="str">
        <f t="shared" si="61"/>
        <v>/</v>
      </c>
      <c r="H441" s="47">
        <f>IFERROR(INDEX('اطلاعات دوره'!A:Z,MATCH(G441,'اطلاعات دوره'!C:C,0),MATCH(H$1,'اطلاعات دوره'!$1:$1,0)),0)</f>
        <v>0</v>
      </c>
      <c r="I441" s="47">
        <f>IFERROR(INDEX('اطلاعات دوره'!A:Z,MATCH(G441,'اطلاعات دوره'!C:C,0),MATCH(I$1,'اطلاعات دوره'!$1:$1,0)),0)</f>
        <v>0</v>
      </c>
      <c r="J441" s="48">
        <f>IFERROR(INDEX('اطلاعات دوره'!A:Z,MATCH(G441,'اطلاعات دوره'!C:C,0),MATCH(J$1,'اطلاعات دوره'!$1:$1,0)),0)</f>
        <v>0</v>
      </c>
      <c r="K441" s="46"/>
      <c r="L441" s="158" t="str">
        <f>IFERROR(INDEX('اطلاعات دوره'!A:Z,MATCH(G441,'اطلاعات دوره'!C:C,0)-1,MATCH("عنوان",'اطلاعات دوره'!$1:$1,0)),"---")</f>
        <v>---</v>
      </c>
      <c r="M441" s="47" t="str">
        <f t="shared" si="62"/>
        <v>----</v>
      </c>
      <c r="N441" s="48" t="str">
        <f t="shared" si="63"/>
        <v>-/</v>
      </c>
      <c r="O441" s="45"/>
      <c r="P441" s="158">
        <f>IFERROR(INDEX('قرائت کنتور'!A:AZ,MATCH(A441&amp;"-"&amp;"گاز",'قرائت کنتور'!B:B,0),MATCH(L441,'قرائت کنتور'!$1:$1,0)),0)</f>
        <v>0</v>
      </c>
      <c r="Q441" s="47">
        <f>IFERROR(INDEX('قرائت کنتور'!A:AZ,MATCH(A441&amp;"-"&amp;"گاز",'قرائت کنتور'!B:B,0),MATCH(G441,'قرائت کنتور'!$1:$1,0)),0)</f>
        <v>0</v>
      </c>
      <c r="R441" s="47">
        <f t="shared" si="64"/>
        <v>0</v>
      </c>
      <c r="S441" s="45"/>
      <c r="T441" s="155" t="str">
        <f>IFERROR(INDEX('تعرفه ها'!A:Z,MATCH("بهای هر متر مکعب گاز مصرفی",'تعرفه ها'!$B:$B,0),MATCH(F441,'تعرفه ها'!$2:$2,0)),"---")</f>
        <v>---</v>
      </c>
      <c r="U441" s="50" t="str">
        <f t="shared" si="65"/>
        <v>---</v>
      </c>
      <c r="V441" s="50" t="str">
        <f>IFERROR(ROUND(R441*INDEX('تعرفه ها'!A:Z,MATCH("عوارض گاز به ازاء هر متر مکعب",'تعرفه ها'!$B:$B,0),MATCH(F441,'تعرفه ها'!$2:$2,0)),0),"---")</f>
        <v>---</v>
      </c>
      <c r="W441" s="50" t="str">
        <f>IFERROR(ROUND(((U441+V441)*INDEX('تعرفه ها'!A:Z,MATCH("هزینه نگهداری و تعمیرات شبکه گاز",'تعرفه ها'!$B:$B,0),MATCH(F441,'تعرفه ها'!$2:$2,0))/100),0),"---")</f>
        <v>---</v>
      </c>
      <c r="X441" s="50" t="str">
        <f>IFERROR(IF(INDEX('اطلاعات دوره'!A:Z,MATCH(G441,'اطلاعات دوره'!C:C,0),MATCH("گاز",'اطلاعات دوره'!$1:$1,0))="دارد",ROUND((U441+V441)*INDEX('تعرفه ها'!A:Z,MATCH("پیک فصلی گاز",'تعرفه ها'!$B:$B,0),MATCH(F441,'تعرفه ها'!$2:$2,0))/100,0),0),"---")</f>
        <v>---</v>
      </c>
      <c r="Y441" s="50" t="str">
        <f>IFERROR(ROUND(SUM(U441+V441+W441+X441)*INDEX('تعرفه ها'!A:Z,MATCH("مالیات گاز",'تعرفه ها'!$B:$B,0),MATCH(F441,'تعرفه ها'!$2:$2,0))/100,0),"---")</f>
        <v>---</v>
      </c>
      <c r="Z441" s="50" t="str">
        <f t="shared" si="66"/>
        <v>---</v>
      </c>
      <c r="AA441" s="50" t="str">
        <f t="shared" si="70"/>
        <v>---</v>
      </c>
      <c r="AB441" s="50" t="str">
        <f t="shared" si="67"/>
        <v>---</v>
      </c>
      <c r="AC441" s="50" t="str">
        <f t="shared" si="68"/>
        <v>---</v>
      </c>
      <c r="AD441" s="153" t="str">
        <f t="shared" si="69"/>
        <v>---</v>
      </c>
      <c r="AF441" s="155" t="str">
        <f>IFERROR(IF(INDEX(پرداخت!A:AZ,MATCH(A441&amp;" - "&amp;"گاز",پرداخت!$B:$B,0),MATCH(G441,پرداخت!$1:$1,0))="نشده","نشده","شده"),"---")</f>
        <v>---</v>
      </c>
      <c r="AH441" s="144"/>
    </row>
    <row r="442" spans="1:34" ht="34.9" hidden="1" customHeight="1">
      <c r="A442" s="170"/>
      <c r="B442" s="47">
        <f>IFERROR(INDEX('اطلاعات انشعابات شرکتها'!A:BB,MATCH(A442,'اطلاعات انشعابات شرکتها'!A:A,0),MATCH(B$1,'اطلاعات انشعابات شرکتها'!$1:$1,0)),0)</f>
        <v>0</v>
      </c>
      <c r="C442" s="48">
        <f>IFERROR(INDEX('اطلاعات انشعابات شرکتها'!A:BB,MATCH(A442,'اطلاعات انشعابات شرکتها'!A:A,0),MATCH(C$1,'اطلاعات انشعابات شرکتها'!$1:$1,0)),0)</f>
        <v>0</v>
      </c>
      <c r="D442" s="45"/>
      <c r="E442" s="171"/>
      <c r="F442" s="170"/>
      <c r="G442" s="47" t="str">
        <f t="shared" si="61"/>
        <v>/</v>
      </c>
      <c r="H442" s="47">
        <f>IFERROR(INDEX('اطلاعات دوره'!A:Z,MATCH(G442,'اطلاعات دوره'!C:C,0),MATCH(H$1,'اطلاعات دوره'!$1:$1,0)),0)</f>
        <v>0</v>
      </c>
      <c r="I442" s="47">
        <f>IFERROR(INDEX('اطلاعات دوره'!A:Z,MATCH(G442,'اطلاعات دوره'!C:C,0),MATCH(I$1,'اطلاعات دوره'!$1:$1,0)),0)</f>
        <v>0</v>
      </c>
      <c r="J442" s="48">
        <f>IFERROR(INDEX('اطلاعات دوره'!A:Z,MATCH(G442,'اطلاعات دوره'!C:C,0),MATCH(J$1,'اطلاعات دوره'!$1:$1,0)),0)</f>
        <v>0</v>
      </c>
      <c r="K442" s="46"/>
      <c r="L442" s="158" t="str">
        <f>IFERROR(INDEX('اطلاعات دوره'!A:Z,MATCH(G442,'اطلاعات دوره'!C:C,0)-1,MATCH("عنوان",'اطلاعات دوره'!$1:$1,0)),"---")</f>
        <v>---</v>
      </c>
      <c r="M442" s="47" t="str">
        <f t="shared" si="62"/>
        <v>----</v>
      </c>
      <c r="N442" s="48" t="str">
        <f t="shared" si="63"/>
        <v>-/</v>
      </c>
      <c r="O442" s="45"/>
      <c r="P442" s="158">
        <f>IFERROR(INDEX('قرائت کنتور'!A:AZ,MATCH(A442&amp;"-"&amp;"گاز",'قرائت کنتور'!B:B,0),MATCH(L442,'قرائت کنتور'!$1:$1,0)),0)</f>
        <v>0</v>
      </c>
      <c r="Q442" s="47">
        <f>IFERROR(INDEX('قرائت کنتور'!A:AZ,MATCH(A442&amp;"-"&amp;"گاز",'قرائت کنتور'!B:B,0),MATCH(G442,'قرائت کنتور'!$1:$1,0)),0)</f>
        <v>0</v>
      </c>
      <c r="R442" s="47">
        <f t="shared" si="64"/>
        <v>0</v>
      </c>
      <c r="S442" s="45"/>
      <c r="T442" s="155" t="str">
        <f>IFERROR(INDEX('تعرفه ها'!A:Z,MATCH("بهای هر متر مکعب گاز مصرفی",'تعرفه ها'!$B:$B,0),MATCH(F442,'تعرفه ها'!$2:$2,0)),"---")</f>
        <v>---</v>
      </c>
      <c r="U442" s="50" t="str">
        <f t="shared" si="65"/>
        <v>---</v>
      </c>
      <c r="V442" s="50" t="str">
        <f>IFERROR(ROUND(R442*INDEX('تعرفه ها'!A:Z,MATCH("عوارض گاز به ازاء هر متر مکعب",'تعرفه ها'!$B:$B,0),MATCH(F442,'تعرفه ها'!$2:$2,0)),0),"---")</f>
        <v>---</v>
      </c>
      <c r="W442" s="50" t="str">
        <f>IFERROR(ROUND(((U442+V442)*INDEX('تعرفه ها'!A:Z,MATCH("هزینه نگهداری و تعمیرات شبکه گاز",'تعرفه ها'!$B:$B,0),MATCH(F442,'تعرفه ها'!$2:$2,0))/100),0),"---")</f>
        <v>---</v>
      </c>
      <c r="X442" s="50" t="str">
        <f>IFERROR(IF(INDEX('اطلاعات دوره'!A:Z,MATCH(G442,'اطلاعات دوره'!C:C,0),MATCH("گاز",'اطلاعات دوره'!$1:$1,0))="دارد",ROUND((U442+V442)*INDEX('تعرفه ها'!A:Z,MATCH("پیک فصلی گاز",'تعرفه ها'!$B:$B,0),MATCH(F442,'تعرفه ها'!$2:$2,0))/100,0),0),"---")</f>
        <v>---</v>
      </c>
      <c r="Y442" s="50" t="str">
        <f>IFERROR(ROUND(SUM(U442+V442+W442+X442)*INDEX('تعرفه ها'!A:Z,MATCH("مالیات گاز",'تعرفه ها'!$B:$B,0),MATCH(F442,'تعرفه ها'!$2:$2,0))/100,0),"---")</f>
        <v>---</v>
      </c>
      <c r="Z442" s="50" t="str">
        <f t="shared" si="66"/>
        <v>---</v>
      </c>
      <c r="AA442" s="50" t="str">
        <f t="shared" si="70"/>
        <v>---</v>
      </c>
      <c r="AB442" s="50" t="str">
        <f t="shared" si="67"/>
        <v>---</v>
      </c>
      <c r="AC442" s="50" t="str">
        <f t="shared" si="68"/>
        <v>---</v>
      </c>
      <c r="AD442" s="153" t="str">
        <f t="shared" si="69"/>
        <v>---</v>
      </c>
      <c r="AF442" s="155" t="str">
        <f>IFERROR(IF(INDEX(پرداخت!A:AZ,MATCH(A442&amp;" - "&amp;"گاز",پرداخت!$B:$B,0),MATCH(G442,پرداخت!$1:$1,0))="نشده","نشده","شده"),"---")</f>
        <v>---</v>
      </c>
      <c r="AH442" s="144"/>
    </row>
    <row r="443" spans="1:34" ht="34.9" hidden="1" customHeight="1">
      <c r="A443" s="170"/>
      <c r="B443" s="47">
        <f>IFERROR(INDEX('اطلاعات انشعابات شرکتها'!A:BB,MATCH(A443,'اطلاعات انشعابات شرکتها'!A:A,0),MATCH(B$1,'اطلاعات انشعابات شرکتها'!$1:$1,0)),0)</f>
        <v>0</v>
      </c>
      <c r="C443" s="48">
        <f>IFERROR(INDEX('اطلاعات انشعابات شرکتها'!A:BB,MATCH(A443,'اطلاعات انشعابات شرکتها'!A:A,0),MATCH(C$1,'اطلاعات انشعابات شرکتها'!$1:$1,0)),0)</f>
        <v>0</v>
      </c>
      <c r="D443" s="45"/>
      <c r="E443" s="171"/>
      <c r="F443" s="170"/>
      <c r="G443" s="47" t="str">
        <f t="shared" si="61"/>
        <v>/</v>
      </c>
      <c r="H443" s="47">
        <f>IFERROR(INDEX('اطلاعات دوره'!A:Z,MATCH(G443,'اطلاعات دوره'!C:C,0),MATCH(H$1,'اطلاعات دوره'!$1:$1,0)),0)</f>
        <v>0</v>
      </c>
      <c r="I443" s="47">
        <f>IFERROR(INDEX('اطلاعات دوره'!A:Z,MATCH(G443,'اطلاعات دوره'!C:C,0),MATCH(I$1,'اطلاعات دوره'!$1:$1,0)),0)</f>
        <v>0</v>
      </c>
      <c r="J443" s="48">
        <f>IFERROR(INDEX('اطلاعات دوره'!A:Z,MATCH(G443,'اطلاعات دوره'!C:C,0),MATCH(J$1,'اطلاعات دوره'!$1:$1,0)),0)</f>
        <v>0</v>
      </c>
      <c r="K443" s="46"/>
      <c r="L443" s="158" t="str">
        <f>IFERROR(INDEX('اطلاعات دوره'!A:Z,MATCH(G443,'اطلاعات دوره'!C:C,0)-1,MATCH("عنوان",'اطلاعات دوره'!$1:$1,0)),"---")</f>
        <v>---</v>
      </c>
      <c r="M443" s="47" t="str">
        <f t="shared" si="62"/>
        <v>----</v>
      </c>
      <c r="N443" s="48" t="str">
        <f t="shared" si="63"/>
        <v>-/</v>
      </c>
      <c r="O443" s="45"/>
      <c r="P443" s="158">
        <f>IFERROR(INDEX('قرائت کنتور'!A:AZ,MATCH(A443&amp;"-"&amp;"گاز",'قرائت کنتور'!B:B,0),MATCH(L443,'قرائت کنتور'!$1:$1,0)),0)</f>
        <v>0</v>
      </c>
      <c r="Q443" s="47">
        <f>IFERROR(INDEX('قرائت کنتور'!A:AZ,MATCH(A443&amp;"-"&amp;"گاز",'قرائت کنتور'!B:B,0),MATCH(G443,'قرائت کنتور'!$1:$1,0)),0)</f>
        <v>0</v>
      </c>
      <c r="R443" s="47">
        <f t="shared" si="64"/>
        <v>0</v>
      </c>
      <c r="S443" s="45"/>
      <c r="T443" s="155" t="str">
        <f>IFERROR(INDEX('تعرفه ها'!A:Z,MATCH("بهای هر متر مکعب گاز مصرفی",'تعرفه ها'!$B:$B,0),MATCH(F443,'تعرفه ها'!$2:$2,0)),"---")</f>
        <v>---</v>
      </c>
      <c r="U443" s="50" t="str">
        <f t="shared" si="65"/>
        <v>---</v>
      </c>
      <c r="V443" s="50" t="str">
        <f>IFERROR(ROUND(R443*INDEX('تعرفه ها'!A:Z,MATCH("عوارض گاز به ازاء هر متر مکعب",'تعرفه ها'!$B:$B,0),MATCH(F443,'تعرفه ها'!$2:$2,0)),0),"---")</f>
        <v>---</v>
      </c>
      <c r="W443" s="50" t="str">
        <f>IFERROR(ROUND(((U443+V443)*INDEX('تعرفه ها'!A:Z,MATCH("هزینه نگهداری و تعمیرات شبکه گاز",'تعرفه ها'!$B:$B,0),MATCH(F443,'تعرفه ها'!$2:$2,0))/100),0),"---")</f>
        <v>---</v>
      </c>
      <c r="X443" s="50" t="str">
        <f>IFERROR(IF(INDEX('اطلاعات دوره'!A:Z,MATCH(G443,'اطلاعات دوره'!C:C,0),MATCH("گاز",'اطلاعات دوره'!$1:$1,0))="دارد",ROUND((U443+V443)*INDEX('تعرفه ها'!A:Z,MATCH("پیک فصلی گاز",'تعرفه ها'!$B:$B,0),MATCH(F443,'تعرفه ها'!$2:$2,0))/100,0),0),"---")</f>
        <v>---</v>
      </c>
      <c r="Y443" s="50" t="str">
        <f>IFERROR(ROUND(SUM(U443+V443+W443+X443)*INDEX('تعرفه ها'!A:Z,MATCH("مالیات گاز",'تعرفه ها'!$B:$B,0),MATCH(F443,'تعرفه ها'!$2:$2,0))/100,0),"---")</f>
        <v>---</v>
      </c>
      <c r="Z443" s="50" t="str">
        <f t="shared" si="66"/>
        <v>---</v>
      </c>
      <c r="AA443" s="50" t="str">
        <f t="shared" si="70"/>
        <v>---</v>
      </c>
      <c r="AB443" s="50" t="str">
        <f t="shared" si="67"/>
        <v>---</v>
      </c>
      <c r="AC443" s="50" t="str">
        <f t="shared" si="68"/>
        <v>---</v>
      </c>
      <c r="AD443" s="153" t="str">
        <f t="shared" si="69"/>
        <v>---</v>
      </c>
      <c r="AF443" s="155" t="str">
        <f>IFERROR(IF(INDEX(پرداخت!A:AZ,MATCH(A443&amp;" - "&amp;"گاز",پرداخت!$B:$B,0),MATCH(G443,پرداخت!$1:$1,0))="نشده","نشده","شده"),"---")</f>
        <v>---</v>
      </c>
      <c r="AH443" s="144"/>
    </row>
    <row r="444" spans="1:34" ht="34.9" hidden="1" customHeight="1">
      <c r="A444" s="170"/>
      <c r="B444" s="47">
        <f>IFERROR(INDEX('اطلاعات انشعابات شرکتها'!A:BB,MATCH(A444,'اطلاعات انشعابات شرکتها'!A:A,0),MATCH(B$1,'اطلاعات انشعابات شرکتها'!$1:$1,0)),0)</f>
        <v>0</v>
      </c>
      <c r="C444" s="48">
        <f>IFERROR(INDEX('اطلاعات انشعابات شرکتها'!A:BB,MATCH(A444,'اطلاعات انشعابات شرکتها'!A:A,0),MATCH(C$1,'اطلاعات انشعابات شرکتها'!$1:$1,0)),0)</f>
        <v>0</v>
      </c>
      <c r="D444" s="45"/>
      <c r="E444" s="171"/>
      <c r="F444" s="170"/>
      <c r="G444" s="47" t="str">
        <f t="shared" si="61"/>
        <v>/</v>
      </c>
      <c r="H444" s="47">
        <f>IFERROR(INDEX('اطلاعات دوره'!A:Z,MATCH(G444,'اطلاعات دوره'!C:C,0),MATCH(H$1,'اطلاعات دوره'!$1:$1,0)),0)</f>
        <v>0</v>
      </c>
      <c r="I444" s="47">
        <f>IFERROR(INDEX('اطلاعات دوره'!A:Z,MATCH(G444,'اطلاعات دوره'!C:C,0),MATCH(I$1,'اطلاعات دوره'!$1:$1,0)),0)</f>
        <v>0</v>
      </c>
      <c r="J444" s="48">
        <f>IFERROR(INDEX('اطلاعات دوره'!A:Z,MATCH(G444,'اطلاعات دوره'!C:C,0),MATCH(J$1,'اطلاعات دوره'!$1:$1,0)),0)</f>
        <v>0</v>
      </c>
      <c r="K444" s="46"/>
      <c r="L444" s="158" t="str">
        <f>IFERROR(INDEX('اطلاعات دوره'!A:Z,MATCH(G444,'اطلاعات دوره'!C:C,0)-1,MATCH("عنوان",'اطلاعات دوره'!$1:$1,0)),"---")</f>
        <v>---</v>
      </c>
      <c r="M444" s="47" t="str">
        <f t="shared" si="62"/>
        <v>----</v>
      </c>
      <c r="N444" s="48" t="str">
        <f t="shared" si="63"/>
        <v>-/</v>
      </c>
      <c r="O444" s="45"/>
      <c r="P444" s="158">
        <f>IFERROR(INDEX('قرائت کنتور'!A:AZ,MATCH(A444&amp;"-"&amp;"گاز",'قرائت کنتور'!B:B,0),MATCH(L444,'قرائت کنتور'!$1:$1,0)),0)</f>
        <v>0</v>
      </c>
      <c r="Q444" s="47">
        <f>IFERROR(INDEX('قرائت کنتور'!A:AZ,MATCH(A444&amp;"-"&amp;"گاز",'قرائت کنتور'!B:B,0),MATCH(G444,'قرائت کنتور'!$1:$1,0)),0)</f>
        <v>0</v>
      </c>
      <c r="R444" s="47">
        <f t="shared" si="64"/>
        <v>0</v>
      </c>
      <c r="S444" s="45"/>
      <c r="T444" s="155" t="str">
        <f>IFERROR(INDEX('تعرفه ها'!A:Z,MATCH("بهای هر متر مکعب گاز مصرفی",'تعرفه ها'!$B:$B,0),MATCH(F444,'تعرفه ها'!$2:$2,0)),"---")</f>
        <v>---</v>
      </c>
      <c r="U444" s="50" t="str">
        <f t="shared" si="65"/>
        <v>---</v>
      </c>
      <c r="V444" s="50" t="str">
        <f>IFERROR(ROUND(R444*INDEX('تعرفه ها'!A:Z,MATCH("عوارض گاز به ازاء هر متر مکعب",'تعرفه ها'!$B:$B,0),MATCH(F444,'تعرفه ها'!$2:$2,0)),0),"---")</f>
        <v>---</v>
      </c>
      <c r="W444" s="50" t="str">
        <f>IFERROR(ROUND(((U444+V444)*INDEX('تعرفه ها'!A:Z,MATCH("هزینه نگهداری و تعمیرات شبکه گاز",'تعرفه ها'!$B:$B,0),MATCH(F444,'تعرفه ها'!$2:$2,0))/100),0),"---")</f>
        <v>---</v>
      </c>
      <c r="X444" s="50" t="str">
        <f>IFERROR(IF(INDEX('اطلاعات دوره'!A:Z,MATCH(G444,'اطلاعات دوره'!C:C,0),MATCH("گاز",'اطلاعات دوره'!$1:$1,0))="دارد",ROUND((U444+V444)*INDEX('تعرفه ها'!A:Z,MATCH("پیک فصلی گاز",'تعرفه ها'!$B:$B,0),MATCH(F444,'تعرفه ها'!$2:$2,0))/100,0),0),"---")</f>
        <v>---</v>
      </c>
      <c r="Y444" s="50" t="str">
        <f>IFERROR(ROUND(SUM(U444+V444+W444+X444)*INDEX('تعرفه ها'!A:Z,MATCH("مالیات گاز",'تعرفه ها'!$B:$B,0),MATCH(F444,'تعرفه ها'!$2:$2,0))/100,0),"---")</f>
        <v>---</v>
      </c>
      <c r="Z444" s="50" t="str">
        <f t="shared" si="66"/>
        <v>---</v>
      </c>
      <c r="AA444" s="50" t="str">
        <f t="shared" si="70"/>
        <v>---</v>
      </c>
      <c r="AB444" s="50" t="str">
        <f t="shared" si="67"/>
        <v>---</v>
      </c>
      <c r="AC444" s="50" t="str">
        <f t="shared" si="68"/>
        <v>---</v>
      </c>
      <c r="AD444" s="153" t="str">
        <f t="shared" si="69"/>
        <v>---</v>
      </c>
      <c r="AF444" s="155" t="str">
        <f>IFERROR(IF(INDEX(پرداخت!A:AZ,MATCH(A444&amp;" - "&amp;"گاز",پرداخت!$B:$B,0),MATCH(G444,پرداخت!$1:$1,0))="نشده","نشده","شده"),"---")</f>
        <v>---</v>
      </c>
      <c r="AH444" s="144"/>
    </row>
    <row r="445" spans="1:34" ht="34.9" hidden="1" customHeight="1">
      <c r="A445" s="170"/>
      <c r="B445" s="47">
        <f>IFERROR(INDEX('اطلاعات انشعابات شرکتها'!A:BB,MATCH(A445,'اطلاعات انشعابات شرکتها'!A:A,0),MATCH(B$1,'اطلاعات انشعابات شرکتها'!$1:$1,0)),0)</f>
        <v>0</v>
      </c>
      <c r="C445" s="48">
        <f>IFERROR(INDEX('اطلاعات انشعابات شرکتها'!A:BB,MATCH(A445,'اطلاعات انشعابات شرکتها'!A:A,0),MATCH(C$1,'اطلاعات انشعابات شرکتها'!$1:$1,0)),0)</f>
        <v>0</v>
      </c>
      <c r="D445" s="45"/>
      <c r="E445" s="171"/>
      <c r="F445" s="170"/>
      <c r="G445" s="47" t="str">
        <f t="shared" si="61"/>
        <v>/</v>
      </c>
      <c r="H445" s="47">
        <f>IFERROR(INDEX('اطلاعات دوره'!A:Z,MATCH(G445,'اطلاعات دوره'!C:C,0),MATCH(H$1,'اطلاعات دوره'!$1:$1,0)),0)</f>
        <v>0</v>
      </c>
      <c r="I445" s="47">
        <f>IFERROR(INDEX('اطلاعات دوره'!A:Z,MATCH(G445,'اطلاعات دوره'!C:C,0),MATCH(I$1,'اطلاعات دوره'!$1:$1,0)),0)</f>
        <v>0</v>
      </c>
      <c r="J445" s="48">
        <f>IFERROR(INDEX('اطلاعات دوره'!A:Z,MATCH(G445,'اطلاعات دوره'!C:C,0),MATCH(J$1,'اطلاعات دوره'!$1:$1,0)),0)</f>
        <v>0</v>
      </c>
      <c r="K445" s="46"/>
      <c r="L445" s="158" t="str">
        <f>IFERROR(INDEX('اطلاعات دوره'!A:Z,MATCH(G445,'اطلاعات دوره'!C:C,0)-1,MATCH("عنوان",'اطلاعات دوره'!$1:$1,0)),"---")</f>
        <v>---</v>
      </c>
      <c r="M445" s="47" t="str">
        <f t="shared" si="62"/>
        <v>----</v>
      </c>
      <c r="N445" s="48" t="str">
        <f t="shared" si="63"/>
        <v>-/</v>
      </c>
      <c r="O445" s="45"/>
      <c r="P445" s="158">
        <f>IFERROR(INDEX('قرائت کنتور'!A:AZ,MATCH(A445&amp;"-"&amp;"گاز",'قرائت کنتور'!B:B,0),MATCH(L445,'قرائت کنتور'!$1:$1,0)),0)</f>
        <v>0</v>
      </c>
      <c r="Q445" s="47">
        <f>IFERROR(INDEX('قرائت کنتور'!A:AZ,MATCH(A445&amp;"-"&amp;"گاز",'قرائت کنتور'!B:B,0),MATCH(G445,'قرائت کنتور'!$1:$1,0)),0)</f>
        <v>0</v>
      </c>
      <c r="R445" s="47">
        <f t="shared" si="64"/>
        <v>0</v>
      </c>
      <c r="S445" s="45"/>
      <c r="T445" s="155" t="str">
        <f>IFERROR(INDEX('تعرفه ها'!A:Z,MATCH("بهای هر متر مکعب گاز مصرفی",'تعرفه ها'!$B:$B,0),MATCH(F445,'تعرفه ها'!$2:$2,0)),"---")</f>
        <v>---</v>
      </c>
      <c r="U445" s="50" t="str">
        <f t="shared" si="65"/>
        <v>---</v>
      </c>
      <c r="V445" s="50" t="str">
        <f>IFERROR(ROUND(R445*INDEX('تعرفه ها'!A:Z,MATCH("عوارض گاز به ازاء هر متر مکعب",'تعرفه ها'!$B:$B,0),MATCH(F445,'تعرفه ها'!$2:$2,0)),0),"---")</f>
        <v>---</v>
      </c>
      <c r="W445" s="50" t="str">
        <f>IFERROR(ROUND(((U445+V445)*INDEX('تعرفه ها'!A:Z,MATCH("هزینه نگهداری و تعمیرات شبکه گاز",'تعرفه ها'!$B:$B,0),MATCH(F445,'تعرفه ها'!$2:$2,0))/100),0),"---")</f>
        <v>---</v>
      </c>
      <c r="X445" s="50" t="str">
        <f>IFERROR(IF(INDEX('اطلاعات دوره'!A:Z,MATCH(G445,'اطلاعات دوره'!C:C,0),MATCH("گاز",'اطلاعات دوره'!$1:$1,0))="دارد",ROUND((U445+V445)*INDEX('تعرفه ها'!A:Z,MATCH("پیک فصلی گاز",'تعرفه ها'!$B:$B,0),MATCH(F445,'تعرفه ها'!$2:$2,0))/100,0),0),"---")</f>
        <v>---</v>
      </c>
      <c r="Y445" s="50" t="str">
        <f>IFERROR(ROUND(SUM(U445+V445+W445+X445)*INDEX('تعرفه ها'!A:Z,MATCH("مالیات گاز",'تعرفه ها'!$B:$B,0),MATCH(F445,'تعرفه ها'!$2:$2,0))/100,0),"---")</f>
        <v>---</v>
      </c>
      <c r="Z445" s="50" t="str">
        <f t="shared" si="66"/>
        <v>---</v>
      </c>
      <c r="AA445" s="50" t="str">
        <f t="shared" si="70"/>
        <v>---</v>
      </c>
      <c r="AB445" s="50" t="str">
        <f t="shared" si="67"/>
        <v>---</v>
      </c>
      <c r="AC445" s="50" t="str">
        <f t="shared" si="68"/>
        <v>---</v>
      </c>
      <c r="AD445" s="153" t="str">
        <f t="shared" si="69"/>
        <v>---</v>
      </c>
      <c r="AF445" s="155" t="str">
        <f>IFERROR(IF(INDEX(پرداخت!A:AZ,MATCH(A445&amp;" - "&amp;"گاز",پرداخت!$B:$B,0),MATCH(G445,پرداخت!$1:$1,0))="نشده","نشده","شده"),"---")</f>
        <v>---</v>
      </c>
      <c r="AH445" s="144"/>
    </row>
    <row r="446" spans="1:34" ht="34.9" hidden="1" customHeight="1">
      <c r="A446" s="170"/>
      <c r="B446" s="47">
        <f>IFERROR(INDEX('اطلاعات انشعابات شرکتها'!A:BB,MATCH(A446,'اطلاعات انشعابات شرکتها'!A:A,0),MATCH(B$1,'اطلاعات انشعابات شرکتها'!$1:$1,0)),0)</f>
        <v>0</v>
      </c>
      <c r="C446" s="48">
        <f>IFERROR(INDEX('اطلاعات انشعابات شرکتها'!A:BB,MATCH(A446,'اطلاعات انشعابات شرکتها'!A:A,0),MATCH(C$1,'اطلاعات انشعابات شرکتها'!$1:$1,0)),0)</f>
        <v>0</v>
      </c>
      <c r="D446" s="45"/>
      <c r="E446" s="171"/>
      <c r="F446" s="170"/>
      <c r="G446" s="47" t="str">
        <f t="shared" si="61"/>
        <v>/</v>
      </c>
      <c r="H446" s="47">
        <f>IFERROR(INDEX('اطلاعات دوره'!A:Z,MATCH(G446,'اطلاعات دوره'!C:C,0),MATCH(H$1,'اطلاعات دوره'!$1:$1,0)),0)</f>
        <v>0</v>
      </c>
      <c r="I446" s="47">
        <f>IFERROR(INDEX('اطلاعات دوره'!A:Z,MATCH(G446,'اطلاعات دوره'!C:C,0),MATCH(I$1,'اطلاعات دوره'!$1:$1,0)),0)</f>
        <v>0</v>
      </c>
      <c r="J446" s="48">
        <f>IFERROR(INDEX('اطلاعات دوره'!A:Z,MATCH(G446,'اطلاعات دوره'!C:C,0),MATCH(J$1,'اطلاعات دوره'!$1:$1,0)),0)</f>
        <v>0</v>
      </c>
      <c r="K446" s="46"/>
      <c r="L446" s="158" t="str">
        <f>IFERROR(INDEX('اطلاعات دوره'!A:Z,MATCH(G446,'اطلاعات دوره'!C:C,0)-1,MATCH("عنوان",'اطلاعات دوره'!$1:$1,0)),"---")</f>
        <v>---</v>
      </c>
      <c r="M446" s="47" t="str">
        <f t="shared" si="62"/>
        <v>----</v>
      </c>
      <c r="N446" s="48" t="str">
        <f t="shared" si="63"/>
        <v>-/</v>
      </c>
      <c r="O446" s="45"/>
      <c r="P446" s="158">
        <f>IFERROR(INDEX('قرائت کنتور'!A:AZ,MATCH(A446&amp;"-"&amp;"گاز",'قرائت کنتور'!B:B,0),MATCH(L446,'قرائت کنتور'!$1:$1,0)),0)</f>
        <v>0</v>
      </c>
      <c r="Q446" s="47">
        <f>IFERROR(INDEX('قرائت کنتور'!A:AZ,MATCH(A446&amp;"-"&amp;"گاز",'قرائت کنتور'!B:B,0),MATCH(G446,'قرائت کنتور'!$1:$1,0)),0)</f>
        <v>0</v>
      </c>
      <c r="R446" s="47">
        <f t="shared" si="64"/>
        <v>0</v>
      </c>
      <c r="S446" s="45"/>
      <c r="T446" s="155" t="str">
        <f>IFERROR(INDEX('تعرفه ها'!A:Z,MATCH("بهای هر متر مکعب گاز مصرفی",'تعرفه ها'!$B:$B,0),MATCH(F446,'تعرفه ها'!$2:$2,0)),"---")</f>
        <v>---</v>
      </c>
      <c r="U446" s="50" t="str">
        <f t="shared" si="65"/>
        <v>---</v>
      </c>
      <c r="V446" s="50" t="str">
        <f>IFERROR(ROUND(R446*INDEX('تعرفه ها'!A:Z,MATCH("عوارض گاز به ازاء هر متر مکعب",'تعرفه ها'!$B:$B,0),MATCH(F446,'تعرفه ها'!$2:$2,0)),0),"---")</f>
        <v>---</v>
      </c>
      <c r="W446" s="50" t="str">
        <f>IFERROR(ROUND(((U446+V446)*INDEX('تعرفه ها'!A:Z,MATCH("هزینه نگهداری و تعمیرات شبکه گاز",'تعرفه ها'!$B:$B,0),MATCH(F446,'تعرفه ها'!$2:$2,0))/100),0),"---")</f>
        <v>---</v>
      </c>
      <c r="X446" s="50" t="str">
        <f>IFERROR(IF(INDEX('اطلاعات دوره'!A:Z,MATCH(G446,'اطلاعات دوره'!C:C,0),MATCH("گاز",'اطلاعات دوره'!$1:$1,0))="دارد",ROUND((U446+V446)*INDEX('تعرفه ها'!A:Z,MATCH("پیک فصلی گاز",'تعرفه ها'!$B:$B,0),MATCH(F446,'تعرفه ها'!$2:$2,0))/100,0),0),"---")</f>
        <v>---</v>
      </c>
      <c r="Y446" s="50" t="str">
        <f>IFERROR(ROUND(SUM(U446+V446+W446+X446)*INDEX('تعرفه ها'!A:Z,MATCH("مالیات گاز",'تعرفه ها'!$B:$B,0),MATCH(F446,'تعرفه ها'!$2:$2,0))/100,0),"---")</f>
        <v>---</v>
      </c>
      <c r="Z446" s="50" t="str">
        <f t="shared" si="66"/>
        <v>---</v>
      </c>
      <c r="AA446" s="50" t="str">
        <f t="shared" si="70"/>
        <v>---</v>
      </c>
      <c r="AB446" s="50" t="str">
        <f t="shared" si="67"/>
        <v>---</v>
      </c>
      <c r="AC446" s="50" t="str">
        <f t="shared" si="68"/>
        <v>---</v>
      </c>
      <c r="AD446" s="153" t="str">
        <f t="shared" si="69"/>
        <v>---</v>
      </c>
      <c r="AF446" s="155" t="str">
        <f>IFERROR(IF(INDEX(پرداخت!A:AZ,MATCH(A446&amp;" - "&amp;"گاز",پرداخت!$B:$B,0),MATCH(G446,پرداخت!$1:$1,0))="نشده","نشده","شده"),"---")</f>
        <v>---</v>
      </c>
      <c r="AH446" s="144"/>
    </row>
    <row r="447" spans="1:34" ht="34.9" hidden="1" customHeight="1">
      <c r="A447" s="170"/>
      <c r="B447" s="47">
        <f>IFERROR(INDEX('اطلاعات انشعابات شرکتها'!A:BB,MATCH(A447,'اطلاعات انشعابات شرکتها'!A:A,0),MATCH(B$1,'اطلاعات انشعابات شرکتها'!$1:$1,0)),0)</f>
        <v>0</v>
      </c>
      <c r="C447" s="48">
        <f>IFERROR(INDEX('اطلاعات انشعابات شرکتها'!A:BB,MATCH(A447,'اطلاعات انشعابات شرکتها'!A:A,0),MATCH(C$1,'اطلاعات انشعابات شرکتها'!$1:$1,0)),0)</f>
        <v>0</v>
      </c>
      <c r="D447" s="45"/>
      <c r="E447" s="171"/>
      <c r="F447" s="170"/>
      <c r="G447" s="47" t="str">
        <f t="shared" si="61"/>
        <v>/</v>
      </c>
      <c r="H447" s="47">
        <f>IFERROR(INDEX('اطلاعات دوره'!A:Z,MATCH(G447,'اطلاعات دوره'!C:C,0),MATCH(H$1,'اطلاعات دوره'!$1:$1,0)),0)</f>
        <v>0</v>
      </c>
      <c r="I447" s="47">
        <f>IFERROR(INDEX('اطلاعات دوره'!A:Z,MATCH(G447,'اطلاعات دوره'!C:C,0),MATCH(I$1,'اطلاعات دوره'!$1:$1,0)),0)</f>
        <v>0</v>
      </c>
      <c r="J447" s="48">
        <f>IFERROR(INDEX('اطلاعات دوره'!A:Z,MATCH(G447,'اطلاعات دوره'!C:C,0),MATCH(J$1,'اطلاعات دوره'!$1:$1,0)),0)</f>
        <v>0</v>
      </c>
      <c r="K447" s="46"/>
      <c r="L447" s="158" t="str">
        <f>IFERROR(INDEX('اطلاعات دوره'!A:Z,MATCH(G447,'اطلاعات دوره'!C:C,0)-1,MATCH("عنوان",'اطلاعات دوره'!$1:$1,0)),"---")</f>
        <v>---</v>
      </c>
      <c r="M447" s="47" t="str">
        <f t="shared" si="62"/>
        <v>----</v>
      </c>
      <c r="N447" s="48" t="str">
        <f t="shared" si="63"/>
        <v>-/</v>
      </c>
      <c r="O447" s="45"/>
      <c r="P447" s="158">
        <f>IFERROR(INDEX('قرائت کنتور'!A:AZ,MATCH(A447&amp;"-"&amp;"گاز",'قرائت کنتور'!B:B,0),MATCH(L447,'قرائت کنتور'!$1:$1,0)),0)</f>
        <v>0</v>
      </c>
      <c r="Q447" s="47">
        <f>IFERROR(INDEX('قرائت کنتور'!A:AZ,MATCH(A447&amp;"-"&amp;"گاز",'قرائت کنتور'!B:B,0),MATCH(G447,'قرائت کنتور'!$1:$1,0)),0)</f>
        <v>0</v>
      </c>
      <c r="R447" s="47">
        <f t="shared" si="64"/>
        <v>0</v>
      </c>
      <c r="S447" s="45"/>
      <c r="T447" s="155" t="str">
        <f>IFERROR(INDEX('تعرفه ها'!A:Z,MATCH("بهای هر متر مکعب گاز مصرفی",'تعرفه ها'!$B:$B,0),MATCH(F447,'تعرفه ها'!$2:$2,0)),"---")</f>
        <v>---</v>
      </c>
      <c r="U447" s="50" t="str">
        <f t="shared" si="65"/>
        <v>---</v>
      </c>
      <c r="V447" s="50" t="str">
        <f>IFERROR(ROUND(R447*INDEX('تعرفه ها'!A:Z,MATCH("عوارض گاز به ازاء هر متر مکعب",'تعرفه ها'!$B:$B,0),MATCH(F447,'تعرفه ها'!$2:$2,0)),0),"---")</f>
        <v>---</v>
      </c>
      <c r="W447" s="50" t="str">
        <f>IFERROR(ROUND(((U447+V447)*INDEX('تعرفه ها'!A:Z,MATCH("هزینه نگهداری و تعمیرات شبکه گاز",'تعرفه ها'!$B:$B,0),MATCH(F447,'تعرفه ها'!$2:$2,0))/100),0),"---")</f>
        <v>---</v>
      </c>
      <c r="X447" s="50" t="str">
        <f>IFERROR(IF(INDEX('اطلاعات دوره'!A:Z,MATCH(G447,'اطلاعات دوره'!C:C,0),MATCH("گاز",'اطلاعات دوره'!$1:$1,0))="دارد",ROUND((U447+V447)*INDEX('تعرفه ها'!A:Z,MATCH("پیک فصلی گاز",'تعرفه ها'!$B:$B,0),MATCH(F447,'تعرفه ها'!$2:$2,0))/100,0),0),"---")</f>
        <v>---</v>
      </c>
      <c r="Y447" s="50" t="str">
        <f>IFERROR(ROUND(SUM(U447+V447+W447+X447)*INDEX('تعرفه ها'!A:Z,MATCH("مالیات گاز",'تعرفه ها'!$B:$B,0),MATCH(F447,'تعرفه ها'!$2:$2,0))/100,0),"---")</f>
        <v>---</v>
      </c>
      <c r="Z447" s="50" t="str">
        <f t="shared" si="66"/>
        <v>---</v>
      </c>
      <c r="AA447" s="50" t="str">
        <f t="shared" si="70"/>
        <v>---</v>
      </c>
      <c r="AB447" s="50" t="str">
        <f t="shared" si="67"/>
        <v>---</v>
      </c>
      <c r="AC447" s="50" t="str">
        <f t="shared" si="68"/>
        <v>---</v>
      </c>
      <c r="AD447" s="153" t="str">
        <f t="shared" si="69"/>
        <v>---</v>
      </c>
      <c r="AF447" s="155" t="str">
        <f>IFERROR(IF(INDEX(پرداخت!A:AZ,MATCH(A447&amp;" - "&amp;"گاز",پرداخت!$B:$B,0),MATCH(G447,پرداخت!$1:$1,0))="نشده","نشده","شده"),"---")</f>
        <v>---</v>
      </c>
      <c r="AH447" s="144"/>
    </row>
    <row r="448" spans="1:34" ht="34.9" hidden="1" customHeight="1">
      <c r="A448" s="170"/>
      <c r="B448" s="47">
        <f>IFERROR(INDEX('اطلاعات انشعابات شرکتها'!A:BB,MATCH(A448,'اطلاعات انشعابات شرکتها'!A:A,0),MATCH(B$1,'اطلاعات انشعابات شرکتها'!$1:$1,0)),0)</f>
        <v>0</v>
      </c>
      <c r="C448" s="48">
        <f>IFERROR(INDEX('اطلاعات انشعابات شرکتها'!A:BB,MATCH(A448,'اطلاعات انشعابات شرکتها'!A:A,0),MATCH(C$1,'اطلاعات انشعابات شرکتها'!$1:$1,0)),0)</f>
        <v>0</v>
      </c>
      <c r="D448" s="45"/>
      <c r="E448" s="171"/>
      <c r="F448" s="170"/>
      <c r="G448" s="47" t="str">
        <f t="shared" si="61"/>
        <v>/</v>
      </c>
      <c r="H448" s="47">
        <f>IFERROR(INDEX('اطلاعات دوره'!A:Z,MATCH(G448,'اطلاعات دوره'!C:C,0),MATCH(H$1,'اطلاعات دوره'!$1:$1,0)),0)</f>
        <v>0</v>
      </c>
      <c r="I448" s="47">
        <f>IFERROR(INDEX('اطلاعات دوره'!A:Z,MATCH(G448,'اطلاعات دوره'!C:C,0),MATCH(I$1,'اطلاعات دوره'!$1:$1,0)),0)</f>
        <v>0</v>
      </c>
      <c r="J448" s="48">
        <f>IFERROR(INDEX('اطلاعات دوره'!A:Z,MATCH(G448,'اطلاعات دوره'!C:C,0),MATCH(J$1,'اطلاعات دوره'!$1:$1,0)),0)</f>
        <v>0</v>
      </c>
      <c r="K448" s="46"/>
      <c r="L448" s="158" t="str">
        <f>IFERROR(INDEX('اطلاعات دوره'!A:Z,MATCH(G448,'اطلاعات دوره'!C:C,0)-1,MATCH("عنوان",'اطلاعات دوره'!$1:$1,0)),"---")</f>
        <v>---</v>
      </c>
      <c r="M448" s="47" t="str">
        <f t="shared" si="62"/>
        <v>----</v>
      </c>
      <c r="N448" s="48" t="str">
        <f t="shared" si="63"/>
        <v>-/</v>
      </c>
      <c r="O448" s="45"/>
      <c r="P448" s="158">
        <f>IFERROR(INDEX('قرائت کنتور'!A:AZ,MATCH(A448&amp;"-"&amp;"گاز",'قرائت کنتور'!B:B,0),MATCH(L448,'قرائت کنتور'!$1:$1,0)),0)</f>
        <v>0</v>
      </c>
      <c r="Q448" s="47">
        <f>IFERROR(INDEX('قرائت کنتور'!A:AZ,MATCH(A448&amp;"-"&amp;"گاز",'قرائت کنتور'!B:B,0),MATCH(G448,'قرائت کنتور'!$1:$1,0)),0)</f>
        <v>0</v>
      </c>
      <c r="R448" s="47">
        <f t="shared" si="64"/>
        <v>0</v>
      </c>
      <c r="S448" s="45"/>
      <c r="T448" s="155" t="str">
        <f>IFERROR(INDEX('تعرفه ها'!A:Z,MATCH("بهای هر متر مکعب گاز مصرفی",'تعرفه ها'!$B:$B,0),MATCH(F448,'تعرفه ها'!$2:$2,0)),"---")</f>
        <v>---</v>
      </c>
      <c r="U448" s="50" t="str">
        <f t="shared" si="65"/>
        <v>---</v>
      </c>
      <c r="V448" s="50" t="str">
        <f>IFERROR(ROUND(R448*INDEX('تعرفه ها'!A:Z,MATCH("عوارض گاز به ازاء هر متر مکعب",'تعرفه ها'!$B:$B,0),MATCH(F448,'تعرفه ها'!$2:$2,0)),0),"---")</f>
        <v>---</v>
      </c>
      <c r="W448" s="50" t="str">
        <f>IFERROR(ROUND(((U448+V448)*INDEX('تعرفه ها'!A:Z,MATCH("هزینه نگهداری و تعمیرات شبکه گاز",'تعرفه ها'!$B:$B,0),MATCH(F448,'تعرفه ها'!$2:$2,0))/100),0),"---")</f>
        <v>---</v>
      </c>
      <c r="X448" s="50" t="str">
        <f>IFERROR(IF(INDEX('اطلاعات دوره'!A:Z,MATCH(G448,'اطلاعات دوره'!C:C,0),MATCH("گاز",'اطلاعات دوره'!$1:$1,0))="دارد",ROUND((U448+V448)*INDEX('تعرفه ها'!A:Z,MATCH("پیک فصلی گاز",'تعرفه ها'!$B:$B,0),MATCH(F448,'تعرفه ها'!$2:$2,0))/100,0),0),"---")</f>
        <v>---</v>
      </c>
      <c r="Y448" s="50" t="str">
        <f>IFERROR(ROUND(SUM(U448+V448+W448+X448)*INDEX('تعرفه ها'!A:Z,MATCH("مالیات گاز",'تعرفه ها'!$B:$B,0),MATCH(F448,'تعرفه ها'!$2:$2,0))/100,0),"---")</f>
        <v>---</v>
      </c>
      <c r="Z448" s="50" t="str">
        <f t="shared" si="66"/>
        <v>---</v>
      </c>
      <c r="AA448" s="50" t="str">
        <f t="shared" si="70"/>
        <v>---</v>
      </c>
      <c r="AB448" s="50" t="str">
        <f t="shared" si="67"/>
        <v>---</v>
      </c>
      <c r="AC448" s="50" t="str">
        <f t="shared" si="68"/>
        <v>---</v>
      </c>
      <c r="AD448" s="153" t="str">
        <f t="shared" si="69"/>
        <v>---</v>
      </c>
      <c r="AF448" s="155" t="str">
        <f>IFERROR(IF(INDEX(پرداخت!A:AZ,MATCH(A448&amp;" - "&amp;"گاز",پرداخت!$B:$B,0),MATCH(G448,پرداخت!$1:$1,0))="نشده","نشده","شده"),"---")</f>
        <v>---</v>
      </c>
      <c r="AH448" s="144"/>
    </row>
    <row r="449" spans="1:34" ht="34.9" hidden="1" customHeight="1">
      <c r="A449" s="170"/>
      <c r="B449" s="47">
        <f>IFERROR(INDEX('اطلاعات انشعابات شرکتها'!A:BB,MATCH(A449,'اطلاعات انشعابات شرکتها'!A:A,0),MATCH(B$1,'اطلاعات انشعابات شرکتها'!$1:$1,0)),0)</f>
        <v>0</v>
      </c>
      <c r="C449" s="48">
        <f>IFERROR(INDEX('اطلاعات انشعابات شرکتها'!A:BB,MATCH(A449,'اطلاعات انشعابات شرکتها'!A:A,0),MATCH(C$1,'اطلاعات انشعابات شرکتها'!$1:$1,0)),0)</f>
        <v>0</v>
      </c>
      <c r="D449" s="45"/>
      <c r="E449" s="171"/>
      <c r="F449" s="170"/>
      <c r="G449" s="47" t="str">
        <f t="shared" si="61"/>
        <v>/</v>
      </c>
      <c r="H449" s="47">
        <f>IFERROR(INDEX('اطلاعات دوره'!A:Z,MATCH(G449,'اطلاعات دوره'!C:C,0),MATCH(H$1,'اطلاعات دوره'!$1:$1,0)),0)</f>
        <v>0</v>
      </c>
      <c r="I449" s="47">
        <f>IFERROR(INDEX('اطلاعات دوره'!A:Z,MATCH(G449,'اطلاعات دوره'!C:C,0),MATCH(I$1,'اطلاعات دوره'!$1:$1,0)),0)</f>
        <v>0</v>
      </c>
      <c r="J449" s="48">
        <f>IFERROR(INDEX('اطلاعات دوره'!A:Z,MATCH(G449,'اطلاعات دوره'!C:C,0),MATCH(J$1,'اطلاعات دوره'!$1:$1,0)),0)</f>
        <v>0</v>
      </c>
      <c r="K449" s="46"/>
      <c r="L449" s="158" t="str">
        <f>IFERROR(INDEX('اطلاعات دوره'!A:Z,MATCH(G449,'اطلاعات دوره'!C:C,0)-1,MATCH("عنوان",'اطلاعات دوره'!$1:$1,0)),"---")</f>
        <v>---</v>
      </c>
      <c r="M449" s="47" t="str">
        <f t="shared" si="62"/>
        <v>----</v>
      </c>
      <c r="N449" s="48" t="str">
        <f t="shared" si="63"/>
        <v>-/</v>
      </c>
      <c r="O449" s="45"/>
      <c r="P449" s="158">
        <f>IFERROR(INDEX('قرائت کنتور'!A:AZ,MATCH(A449&amp;"-"&amp;"گاز",'قرائت کنتور'!B:B,0),MATCH(L449,'قرائت کنتور'!$1:$1,0)),0)</f>
        <v>0</v>
      </c>
      <c r="Q449" s="47">
        <f>IFERROR(INDEX('قرائت کنتور'!A:AZ,MATCH(A449&amp;"-"&amp;"گاز",'قرائت کنتور'!B:B,0),MATCH(G449,'قرائت کنتور'!$1:$1,0)),0)</f>
        <v>0</v>
      </c>
      <c r="R449" s="47">
        <f t="shared" si="64"/>
        <v>0</v>
      </c>
      <c r="S449" s="45"/>
      <c r="T449" s="155" t="str">
        <f>IFERROR(INDEX('تعرفه ها'!A:Z,MATCH("بهای هر متر مکعب گاز مصرفی",'تعرفه ها'!$B:$B,0),MATCH(F449,'تعرفه ها'!$2:$2,0)),"---")</f>
        <v>---</v>
      </c>
      <c r="U449" s="50" t="str">
        <f t="shared" si="65"/>
        <v>---</v>
      </c>
      <c r="V449" s="50" t="str">
        <f>IFERROR(ROUND(R449*INDEX('تعرفه ها'!A:Z,MATCH("عوارض گاز به ازاء هر متر مکعب",'تعرفه ها'!$B:$B,0),MATCH(F449,'تعرفه ها'!$2:$2,0)),0),"---")</f>
        <v>---</v>
      </c>
      <c r="W449" s="50" t="str">
        <f>IFERROR(ROUND(((U449+V449)*INDEX('تعرفه ها'!A:Z,MATCH("هزینه نگهداری و تعمیرات شبکه گاز",'تعرفه ها'!$B:$B,0),MATCH(F449,'تعرفه ها'!$2:$2,0))/100),0),"---")</f>
        <v>---</v>
      </c>
      <c r="X449" s="50" t="str">
        <f>IFERROR(IF(INDEX('اطلاعات دوره'!A:Z,MATCH(G449,'اطلاعات دوره'!C:C,0),MATCH("گاز",'اطلاعات دوره'!$1:$1,0))="دارد",ROUND((U449+V449)*INDEX('تعرفه ها'!A:Z,MATCH("پیک فصلی گاز",'تعرفه ها'!$B:$B,0),MATCH(F449,'تعرفه ها'!$2:$2,0))/100,0),0),"---")</f>
        <v>---</v>
      </c>
      <c r="Y449" s="50" t="str">
        <f>IFERROR(ROUND(SUM(U449+V449+W449+X449)*INDEX('تعرفه ها'!A:Z,MATCH("مالیات گاز",'تعرفه ها'!$B:$B,0),MATCH(F449,'تعرفه ها'!$2:$2,0))/100,0),"---")</f>
        <v>---</v>
      </c>
      <c r="Z449" s="50" t="str">
        <f t="shared" si="66"/>
        <v>---</v>
      </c>
      <c r="AA449" s="50" t="str">
        <f t="shared" si="70"/>
        <v>---</v>
      </c>
      <c r="AB449" s="50" t="str">
        <f t="shared" si="67"/>
        <v>---</v>
      </c>
      <c r="AC449" s="50" t="str">
        <f t="shared" si="68"/>
        <v>---</v>
      </c>
      <c r="AD449" s="153" t="str">
        <f t="shared" si="69"/>
        <v>---</v>
      </c>
      <c r="AF449" s="155" t="str">
        <f>IFERROR(IF(INDEX(پرداخت!A:AZ,MATCH(A449&amp;" - "&amp;"گاز",پرداخت!$B:$B,0),MATCH(G449,پرداخت!$1:$1,0))="نشده","نشده","شده"),"---")</f>
        <v>---</v>
      </c>
      <c r="AH449" s="144"/>
    </row>
    <row r="450" spans="1:34" ht="34.9" hidden="1" customHeight="1">
      <c r="A450" s="170"/>
      <c r="B450" s="47">
        <f>IFERROR(INDEX('اطلاعات انشعابات شرکتها'!A:BB,MATCH(A450,'اطلاعات انشعابات شرکتها'!A:A,0),MATCH(B$1,'اطلاعات انشعابات شرکتها'!$1:$1,0)),0)</f>
        <v>0</v>
      </c>
      <c r="C450" s="48">
        <f>IFERROR(INDEX('اطلاعات انشعابات شرکتها'!A:BB,MATCH(A450,'اطلاعات انشعابات شرکتها'!A:A,0),MATCH(C$1,'اطلاعات انشعابات شرکتها'!$1:$1,0)),0)</f>
        <v>0</v>
      </c>
      <c r="D450" s="45"/>
      <c r="E450" s="171"/>
      <c r="F450" s="170"/>
      <c r="G450" s="47" t="str">
        <f t="shared" si="61"/>
        <v>/</v>
      </c>
      <c r="H450" s="47">
        <f>IFERROR(INDEX('اطلاعات دوره'!A:Z,MATCH(G450,'اطلاعات دوره'!C:C,0),MATCH(H$1,'اطلاعات دوره'!$1:$1,0)),0)</f>
        <v>0</v>
      </c>
      <c r="I450" s="47">
        <f>IFERROR(INDEX('اطلاعات دوره'!A:Z,MATCH(G450,'اطلاعات دوره'!C:C,0),MATCH(I$1,'اطلاعات دوره'!$1:$1,0)),0)</f>
        <v>0</v>
      </c>
      <c r="J450" s="48">
        <f>IFERROR(INDEX('اطلاعات دوره'!A:Z,MATCH(G450,'اطلاعات دوره'!C:C,0),MATCH(J$1,'اطلاعات دوره'!$1:$1,0)),0)</f>
        <v>0</v>
      </c>
      <c r="K450" s="46"/>
      <c r="L450" s="158" t="str">
        <f>IFERROR(INDEX('اطلاعات دوره'!A:Z,MATCH(G450,'اطلاعات دوره'!C:C,0)-1,MATCH("عنوان",'اطلاعات دوره'!$1:$1,0)),"---")</f>
        <v>---</v>
      </c>
      <c r="M450" s="47" t="str">
        <f t="shared" si="62"/>
        <v>----</v>
      </c>
      <c r="N450" s="48" t="str">
        <f t="shared" si="63"/>
        <v>-/</v>
      </c>
      <c r="O450" s="45"/>
      <c r="P450" s="158">
        <f>IFERROR(INDEX('قرائت کنتور'!A:AZ,MATCH(A450&amp;"-"&amp;"گاز",'قرائت کنتور'!B:B,0),MATCH(L450,'قرائت کنتور'!$1:$1,0)),0)</f>
        <v>0</v>
      </c>
      <c r="Q450" s="47">
        <f>IFERROR(INDEX('قرائت کنتور'!A:AZ,MATCH(A450&amp;"-"&amp;"گاز",'قرائت کنتور'!B:B,0),MATCH(G450,'قرائت کنتور'!$1:$1,0)),0)</f>
        <v>0</v>
      </c>
      <c r="R450" s="47">
        <f t="shared" si="64"/>
        <v>0</v>
      </c>
      <c r="S450" s="45"/>
      <c r="T450" s="155" t="str">
        <f>IFERROR(INDEX('تعرفه ها'!A:Z,MATCH("بهای هر متر مکعب گاز مصرفی",'تعرفه ها'!$B:$B,0),MATCH(F450,'تعرفه ها'!$2:$2,0)),"---")</f>
        <v>---</v>
      </c>
      <c r="U450" s="50" t="str">
        <f t="shared" si="65"/>
        <v>---</v>
      </c>
      <c r="V450" s="50" t="str">
        <f>IFERROR(ROUND(R450*INDEX('تعرفه ها'!A:Z,MATCH("عوارض گاز به ازاء هر متر مکعب",'تعرفه ها'!$B:$B,0),MATCH(F450,'تعرفه ها'!$2:$2,0)),0),"---")</f>
        <v>---</v>
      </c>
      <c r="W450" s="50" t="str">
        <f>IFERROR(ROUND(((U450+V450)*INDEX('تعرفه ها'!A:Z,MATCH("هزینه نگهداری و تعمیرات شبکه گاز",'تعرفه ها'!$B:$B,0),MATCH(F450,'تعرفه ها'!$2:$2,0))/100),0),"---")</f>
        <v>---</v>
      </c>
      <c r="X450" s="50" t="str">
        <f>IFERROR(IF(INDEX('اطلاعات دوره'!A:Z,MATCH(G450,'اطلاعات دوره'!C:C,0),MATCH("گاز",'اطلاعات دوره'!$1:$1,0))="دارد",ROUND((U450+V450)*INDEX('تعرفه ها'!A:Z,MATCH("پیک فصلی گاز",'تعرفه ها'!$B:$B,0),MATCH(F450,'تعرفه ها'!$2:$2,0))/100,0),0),"---")</f>
        <v>---</v>
      </c>
      <c r="Y450" s="50" t="str">
        <f>IFERROR(ROUND(SUM(U450+V450+W450+X450)*INDEX('تعرفه ها'!A:Z,MATCH("مالیات گاز",'تعرفه ها'!$B:$B,0),MATCH(F450,'تعرفه ها'!$2:$2,0))/100,0),"---")</f>
        <v>---</v>
      </c>
      <c r="Z450" s="50" t="str">
        <f t="shared" si="66"/>
        <v>---</v>
      </c>
      <c r="AA450" s="50" t="str">
        <f t="shared" si="70"/>
        <v>---</v>
      </c>
      <c r="AB450" s="50" t="str">
        <f t="shared" si="67"/>
        <v>---</v>
      </c>
      <c r="AC450" s="50" t="str">
        <f t="shared" si="68"/>
        <v>---</v>
      </c>
      <c r="AD450" s="153" t="str">
        <f t="shared" si="69"/>
        <v>---</v>
      </c>
      <c r="AF450" s="155" t="str">
        <f>IFERROR(IF(INDEX(پرداخت!A:AZ,MATCH(A450&amp;" - "&amp;"گاز",پرداخت!$B:$B,0),MATCH(G450,پرداخت!$1:$1,0))="نشده","نشده","شده"),"---")</f>
        <v>---</v>
      </c>
      <c r="AH450" s="144"/>
    </row>
    <row r="451" spans="1:34" ht="34.9" hidden="1" customHeight="1">
      <c r="A451" s="170"/>
      <c r="B451" s="47">
        <f>IFERROR(INDEX('اطلاعات انشعابات شرکتها'!A:BB,MATCH(A451,'اطلاعات انشعابات شرکتها'!A:A,0),MATCH(B$1,'اطلاعات انشعابات شرکتها'!$1:$1,0)),0)</f>
        <v>0</v>
      </c>
      <c r="C451" s="48">
        <f>IFERROR(INDEX('اطلاعات انشعابات شرکتها'!A:BB,MATCH(A451,'اطلاعات انشعابات شرکتها'!A:A,0),MATCH(C$1,'اطلاعات انشعابات شرکتها'!$1:$1,0)),0)</f>
        <v>0</v>
      </c>
      <c r="D451" s="45"/>
      <c r="E451" s="171"/>
      <c r="F451" s="170"/>
      <c r="G451" s="47" t="str">
        <f t="shared" ref="G451:G514" si="71">F451&amp;"/"&amp;E451</f>
        <v>/</v>
      </c>
      <c r="H451" s="47">
        <f>IFERROR(INDEX('اطلاعات دوره'!A:Z,MATCH(G451,'اطلاعات دوره'!C:C,0),MATCH(H$1,'اطلاعات دوره'!$1:$1,0)),0)</f>
        <v>0</v>
      </c>
      <c r="I451" s="47">
        <f>IFERROR(INDEX('اطلاعات دوره'!A:Z,MATCH(G451,'اطلاعات دوره'!C:C,0),MATCH(I$1,'اطلاعات دوره'!$1:$1,0)),0)</f>
        <v>0</v>
      </c>
      <c r="J451" s="48">
        <f>IFERROR(INDEX('اطلاعات دوره'!A:Z,MATCH(G451,'اطلاعات دوره'!C:C,0),MATCH(J$1,'اطلاعات دوره'!$1:$1,0)),0)</f>
        <v>0</v>
      </c>
      <c r="K451" s="46"/>
      <c r="L451" s="158" t="str">
        <f>IFERROR(INDEX('اطلاعات دوره'!A:Z,MATCH(G451,'اطلاعات دوره'!C:C,0)-1,MATCH("عنوان",'اطلاعات دوره'!$1:$1,0)),"---")</f>
        <v>---</v>
      </c>
      <c r="M451" s="47" t="str">
        <f t="shared" ref="M451:M514" si="72">A451&amp;"-"&amp;L451</f>
        <v>----</v>
      </c>
      <c r="N451" s="48" t="str">
        <f t="shared" ref="N451:N514" si="73">A451&amp;"-"&amp;G451</f>
        <v>-/</v>
      </c>
      <c r="O451" s="45"/>
      <c r="P451" s="158">
        <f>IFERROR(INDEX('قرائت کنتور'!A:AZ,MATCH(A451&amp;"-"&amp;"گاز",'قرائت کنتور'!B:B,0),MATCH(L451,'قرائت کنتور'!$1:$1,0)),0)</f>
        <v>0</v>
      </c>
      <c r="Q451" s="47">
        <f>IFERROR(INDEX('قرائت کنتور'!A:AZ,MATCH(A451&amp;"-"&amp;"گاز",'قرائت کنتور'!B:B,0),MATCH(G451,'قرائت کنتور'!$1:$1,0)),0)</f>
        <v>0</v>
      </c>
      <c r="R451" s="47">
        <f t="shared" ref="R451:R514" si="74">IFERROR(Q451-P451,"---")</f>
        <v>0</v>
      </c>
      <c r="S451" s="45"/>
      <c r="T451" s="155" t="str">
        <f>IFERROR(INDEX('تعرفه ها'!A:Z,MATCH("بهای هر متر مکعب گاز مصرفی",'تعرفه ها'!$B:$B,0),MATCH(F451,'تعرفه ها'!$2:$2,0)),"---")</f>
        <v>---</v>
      </c>
      <c r="U451" s="50" t="str">
        <f t="shared" ref="U451:U514" si="75">IFERROR(ROUND(R451*T451,0),"---")</f>
        <v>---</v>
      </c>
      <c r="V451" s="50" t="str">
        <f>IFERROR(ROUND(R451*INDEX('تعرفه ها'!A:Z,MATCH("عوارض گاز به ازاء هر متر مکعب",'تعرفه ها'!$B:$B,0),MATCH(F451,'تعرفه ها'!$2:$2,0)),0),"---")</f>
        <v>---</v>
      </c>
      <c r="W451" s="50" t="str">
        <f>IFERROR(ROUND(((U451+V451)*INDEX('تعرفه ها'!A:Z,MATCH("هزینه نگهداری و تعمیرات شبکه گاز",'تعرفه ها'!$B:$B,0),MATCH(F451,'تعرفه ها'!$2:$2,0))/100),0),"---")</f>
        <v>---</v>
      </c>
      <c r="X451" s="50" t="str">
        <f>IFERROR(IF(INDEX('اطلاعات دوره'!A:Z,MATCH(G451,'اطلاعات دوره'!C:C,0),MATCH("گاز",'اطلاعات دوره'!$1:$1,0))="دارد",ROUND((U451+V451)*INDEX('تعرفه ها'!A:Z,MATCH("پیک فصلی گاز",'تعرفه ها'!$B:$B,0),MATCH(F451,'تعرفه ها'!$2:$2,0))/100,0),0),"---")</f>
        <v>---</v>
      </c>
      <c r="Y451" s="50" t="str">
        <f>IFERROR(ROUND(SUM(U451+V451+W451+X451)*INDEX('تعرفه ها'!A:Z,MATCH("مالیات گاز",'تعرفه ها'!$B:$B,0),MATCH(F451,'تعرفه ها'!$2:$2,0))/100,0),"---")</f>
        <v>---</v>
      </c>
      <c r="Z451" s="50" t="str">
        <f t="shared" ref="Z451:Z514" si="76">IFERROR((U451+V451+W451+X451+Y451),"---")</f>
        <v>---</v>
      </c>
      <c r="AA451" s="50" t="str">
        <f t="shared" si="70"/>
        <v>---</v>
      </c>
      <c r="AB451" s="50" t="str">
        <f t="shared" ref="AB451:AB514" si="77">IFERROR(Z451+AA451,"---")</f>
        <v>---</v>
      </c>
      <c r="AC451" s="50" t="str">
        <f t="shared" ref="AC451:AC514" si="78">IFERROR(INT(RIGHT(AB451,3)),"---")</f>
        <v>---</v>
      </c>
      <c r="AD451" s="153" t="str">
        <f t="shared" ref="AD451:AD514" si="79">IFERROR(AB451-AC451,"---")</f>
        <v>---</v>
      </c>
      <c r="AF451" s="155" t="str">
        <f>IFERROR(IF(INDEX(پرداخت!A:AZ,MATCH(A451&amp;" - "&amp;"گاز",پرداخت!$B:$B,0),MATCH(G451,پرداخت!$1:$1,0))="نشده","نشده","شده"),"---")</f>
        <v>---</v>
      </c>
      <c r="AH451" s="144"/>
    </row>
    <row r="452" spans="1:34" ht="34.9" hidden="1" customHeight="1">
      <c r="A452" s="170"/>
      <c r="B452" s="47">
        <f>IFERROR(INDEX('اطلاعات انشعابات شرکتها'!A:BB,MATCH(A452,'اطلاعات انشعابات شرکتها'!A:A,0),MATCH(B$1,'اطلاعات انشعابات شرکتها'!$1:$1,0)),0)</f>
        <v>0</v>
      </c>
      <c r="C452" s="48">
        <f>IFERROR(INDEX('اطلاعات انشعابات شرکتها'!A:BB,MATCH(A452,'اطلاعات انشعابات شرکتها'!A:A,0),MATCH(C$1,'اطلاعات انشعابات شرکتها'!$1:$1,0)),0)</f>
        <v>0</v>
      </c>
      <c r="D452" s="45"/>
      <c r="E452" s="171"/>
      <c r="F452" s="170"/>
      <c r="G452" s="47" t="str">
        <f t="shared" si="71"/>
        <v>/</v>
      </c>
      <c r="H452" s="47">
        <f>IFERROR(INDEX('اطلاعات دوره'!A:Z,MATCH(G452,'اطلاعات دوره'!C:C,0),MATCH(H$1,'اطلاعات دوره'!$1:$1,0)),0)</f>
        <v>0</v>
      </c>
      <c r="I452" s="47">
        <f>IFERROR(INDEX('اطلاعات دوره'!A:Z,MATCH(G452,'اطلاعات دوره'!C:C,0),MATCH(I$1,'اطلاعات دوره'!$1:$1,0)),0)</f>
        <v>0</v>
      </c>
      <c r="J452" s="48">
        <f>IFERROR(INDEX('اطلاعات دوره'!A:Z,MATCH(G452,'اطلاعات دوره'!C:C,0),MATCH(J$1,'اطلاعات دوره'!$1:$1,0)),0)</f>
        <v>0</v>
      </c>
      <c r="K452" s="46"/>
      <c r="L452" s="158" t="str">
        <f>IFERROR(INDEX('اطلاعات دوره'!A:Z,MATCH(G452,'اطلاعات دوره'!C:C,0)-1,MATCH("عنوان",'اطلاعات دوره'!$1:$1,0)),"---")</f>
        <v>---</v>
      </c>
      <c r="M452" s="47" t="str">
        <f t="shared" si="72"/>
        <v>----</v>
      </c>
      <c r="N452" s="48" t="str">
        <f t="shared" si="73"/>
        <v>-/</v>
      </c>
      <c r="O452" s="45"/>
      <c r="P452" s="158">
        <f>IFERROR(INDEX('قرائت کنتور'!A:AZ,MATCH(A452&amp;"-"&amp;"گاز",'قرائت کنتور'!B:B,0),MATCH(L452,'قرائت کنتور'!$1:$1,0)),0)</f>
        <v>0</v>
      </c>
      <c r="Q452" s="47">
        <f>IFERROR(INDEX('قرائت کنتور'!A:AZ,MATCH(A452&amp;"-"&amp;"گاز",'قرائت کنتور'!B:B,0),MATCH(G452,'قرائت کنتور'!$1:$1,0)),0)</f>
        <v>0</v>
      </c>
      <c r="R452" s="47">
        <f t="shared" si="74"/>
        <v>0</v>
      </c>
      <c r="S452" s="45"/>
      <c r="T452" s="155" t="str">
        <f>IFERROR(INDEX('تعرفه ها'!A:Z,MATCH("بهای هر متر مکعب گاز مصرفی",'تعرفه ها'!$B:$B,0),MATCH(F452,'تعرفه ها'!$2:$2,0)),"---")</f>
        <v>---</v>
      </c>
      <c r="U452" s="50" t="str">
        <f t="shared" si="75"/>
        <v>---</v>
      </c>
      <c r="V452" s="50" t="str">
        <f>IFERROR(ROUND(R452*INDEX('تعرفه ها'!A:Z,MATCH("عوارض گاز به ازاء هر متر مکعب",'تعرفه ها'!$B:$B,0),MATCH(F452,'تعرفه ها'!$2:$2,0)),0),"---")</f>
        <v>---</v>
      </c>
      <c r="W452" s="50" t="str">
        <f>IFERROR(ROUND(((U452+V452)*INDEX('تعرفه ها'!A:Z,MATCH("هزینه نگهداری و تعمیرات شبکه گاز",'تعرفه ها'!$B:$B,0),MATCH(F452,'تعرفه ها'!$2:$2,0))/100),0),"---")</f>
        <v>---</v>
      </c>
      <c r="X452" s="50" t="str">
        <f>IFERROR(IF(INDEX('اطلاعات دوره'!A:Z,MATCH(G452,'اطلاعات دوره'!C:C,0),MATCH("گاز",'اطلاعات دوره'!$1:$1,0))="دارد",ROUND((U452+V452)*INDEX('تعرفه ها'!A:Z,MATCH("پیک فصلی گاز",'تعرفه ها'!$B:$B,0),MATCH(F452,'تعرفه ها'!$2:$2,0))/100,0),0),"---")</f>
        <v>---</v>
      </c>
      <c r="Y452" s="50" t="str">
        <f>IFERROR(ROUND(SUM(U452+V452+W452+X452)*INDEX('تعرفه ها'!A:Z,MATCH("مالیات گاز",'تعرفه ها'!$B:$B,0),MATCH(F452,'تعرفه ها'!$2:$2,0))/100,0),"---")</f>
        <v>---</v>
      </c>
      <c r="Z452" s="50" t="str">
        <f t="shared" si="76"/>
        <v>---</v>
      </c>
      <c r="AA452" s="50" t="str">
        <f t="shared" si="70"/>
        <v>---</v>
      </c>
      <c r="AB452" s="50" t="str">
        <f t="shared" si="77"/>
        <v>---</v>
      </c>
      <c r="AC452" s="50" t="str">
        <f t="shared" si="78"/>
        <v>---</v>
      </c>
      <c r="AD452" s="153" t="str">
        <f t="shared" si="79"/>
        <v>---</v>
      </c>
      <c r="AF452" s="155" t="str">
        <f>IFERROR(IF(INDEX(پرداخت!A:AZ,MATCH(A452&amp;" - "&amp;"گاز",پرداخت!$B:$B,0),MATCH(G452,پرداخت!$1:$1,0))="نشده","نشده","شده"),"---")</f>
        <v>---</v>
      </c>
      <c r="AH452" s="144"/>
    </row>
    <row r="453" spans="1:34" ht="34.9" hidden="1" customHeight="1">
      <c r="A453" s="170"/>
      <c r="B453" s="47">
        <f>IFERROR(INDEX('اطلاعات انشعابات شرکتها'!A:BB,MATCH(A453,'اطلاعات انشعابات شرکتها'!A:A,0),MATCH(B$1,'اطلاعات انشعابات شرکتها'!$1:$1,0)),0)</f>
        <v>0</v>
      </c>
      <c r="C453" s="48">
        <f>IFERROR(INDEX('اطلاعات انشعابات شرکتها'!A:BB,MATCH(A453,'اطلاعات انشعابات شرکتها'!A:A,0),MATCH(C$1,'اطلاعات انشعابات شرکتها'!$1:$1,0)),0)</f>
        <v>0</v>
      </c>
      <c r="D453" s="45"/>
      <c r="E453" s="171"/>
      <c r="F453" s="170"/>
      <c r="G453" s="47" t="str">
        <f t="shared" si="71"/>
        <v>/</v>
      </c>
      <c r="H453" s="47">
        <f>IFERROR(INDEX('اطلاعات دوره'!A:Z,MATCH(G453,'اطلاعات دوره'!C:C,0),MATCH(H$1,'اطلاعات دوره'!$1:$1,0)),0)</f>
        <v>0</v>
      </c>
      <c r="I453" s="47">
        <f>IFERROR(INDEX('اطلاعات دوره'!A:Z,MATCH(G453,'اطلاعات دوره'!C:C,0),MATCH(I$1,'اطلاعات دوره'!$1:$1,0)),0)</f>
        <v>0</v>
      </c>
      <c r="J453" s="48">
        <f>IFERROR(INDEX('اطلاعات دوره'!A:Z,MATCH(G453,'اطلاعات دوره'!C:C,0),MATCH(J$1,'اطلاعات دوره'!$1:$1,0)),0)</f>
        <v>0</v>
      </c>
      <c r="K453" s="46"/>
      <c r="L453" s="158" t="str">
        <f>IFERROR(INDEX('اطلاعات دوره'!A:Z,MATCH(G453,'اطلاعات دوره'!C:C,0)-1,MATCH("عنوان",'اطلاعات دوره'!$1:$1,0)),"---")</f>
        <v>---</v>
      </c>
      <c r="M453" s="47" t="str">
        <f t="shared" si="72"/>
        <v>----</v>
      </c>
      <c r="N453" s="48" t="str">
        <f t="shared" si="73"/>
        <v>-/</v>
      </c>
      <c r="O453" s="45"/>
      <c r="P453" s="158">
        <f>IFERROR(INDEX('قرائت کنتور'!A:AZ,MATCH(A453&amp;"-"&amp;"گاز",'قرائت کنتور'!B:B,0),MATCH(L453,'قرائت کنتور'!$1:$1,0)),0)</f>
        <v>0</v>
      </c>
      <c r="Q453" s="47">
        <f>IFERROR(INDEX('قرائت کنتور'!A:AZ,MATCH(A453&amp;"-"&amp;"گاز",'قرائت کنتور'!B:B,0),MATCH(G453,'قرائت کنتور'!$1:$1,0)),0)</f>
        <v>0</v>
      </c>
      <c r="R453" s="47">
        <f t="shared" si="74"/>
        <v>0</v>
      </c>
      <c r="S453" s="45"/>
      <c r="T453" s="155" t="str">
        <f>IFERROR(INDEX('تعرفه ها'!A:Z,MATCH("بهای هر متر مکعب گاز مصرفی",'تعرفه ها'!$B:$B,0),MATCH(F453,'تعرفه ها'!$2:$2,0)),"---")</f>
        <v>---</v>
      </c>
      <c r="U453" s="50" t="str">
        <f t="shared" si="75"/>
        <v>---</v>
      </c>
      <c r="V453" s="50" t="str">
        <f>IFERROR(ROUND(R453*INDEX('تعرفه ها'!A:Z,MATCH("عوارض گاز به ازاء هر متر مکعب",'تعرفه ها'!$B:$B,0),MATCH(F453,'تعرفه ها'!$2:$2,0)),0),"---")</f>
        <v>---</v>
      </c>
      <c r="W453" s="50" t="str">
        <f>IFERROR(ROUND(((U453+V453)*INDEX('تعرفه ها'!A:Z,MATCH("هزینه نگهداری و تعمیرات شبکه گاز",'تعرفه ها'!$B:$B,0),MATCH(F453,'تعرفه ها'!$2:$2,0))/100),0),"---")</f>
        <v>---</v>
      </c>
      <c r="X453" s="50" t="str">
        <f>IFERROR(IF(INDEX('اطلاعات دوره'!A:Z,MATCH(G453,'اطلاعات دوره'!C:C,0),MATCH("گاز",'اطلاعات دوره'!$1:$1,0))="دارد",ROUND((U453+V453)*INDEX('تعرفه ها'!A:Z,MATCH("پیک فصلی گاز",'تعرفه ها'!$B:$B,0),MATCH(F453,'تعرفه ها'!$2:$2,0))/100,0),0),"---")</f>
        <v>---</v>
      </c>
      <c r="Y453" s="50" t="str">
        <f>IFERROR(ROUND(SUM(U453+V453+W453+X453)*INDEX('تعرفه ها'!A:Z,MATCH("مالیات گاز",'تعرفه ها'!$B:$B,0),MATCH(F453,'تعرفه ها'!$2:$2,0))/100,0),"---")</f>
        <v>---</v>
      </c>
      <c r="Z453" s="50" t="str">
        <f t="shared" si="76"/>
        <v>---</v>
      </c>
      <c r="AA453" s="50" t="str">
        <f t="shared" si="70"/>
        <v>---</v>
      </c>
      <c r="AB453" s="50" t="str">
        <f t="shared" si="77"/>
        <v>---</v>
      </c>
      <c r="AC453" s="50" t="str">
        <f t="shared" si="78"/>
        <v>---</v>
      </c>
      <c r="AD453" s="153" t="str">
        <f t="shared" si="79"/>
        <v>---</v>
      </c>
      <c r="AF453" s="155" t="str">
        <f>IFERROR(IF(INDEX(پرداخت!A:AZ,MATCH(A453&amp;" - "&amp;"گاز",پرداخت!$B:$B,0),MATCH(G453,پرداخت!$1:$1,0))="نشده","نشده","شده"),"---")</f>
        <v>---</v>
      </c>
      <c r="AH453" s="144"/>
    </row>
    <row r="454" spans="1:34" ht="34.9" hidden="1" customHeight="1">
      <c r="A454" s="170"/>
      <c r="B454" s="47">
        <f>IFERROR(INDEX('اطلاعات انشعابات شرکتها'!A:BB,MATCH(A454,'اطلاعات انشعابات شرکتها'!A:A,0),MATCH(B$1,'اطلاعات انشعابات شرکتها'!$1:$1,0)),0)</f>
        <v>0</v>
      </c>
      <c r="C454" s="48">
        <f>IFERROR(INDEX('اطلاعات انشعابات شرکتها'!A:BB,MATCH(A454,'اطلاعات انشعابات شرکتها'!A:A,0),MATCH(C$1,'اطلاعات انشعابات شرکتها'!$1:$1,0)),0)</f>
        <v>0</v>
      </c>
      <c r="D454" s="45"/>
      <c r="E454" s="171"/>
      <c r="F454" s="170"/>
      <c r="G454" s="47" t="str">
        <f t="shared" si="71"/>
        <v>/</v>
      </c>
      <c r="H454" s="47">
        <f>IFERROR(INDEX('اطلاعات دوره'!A:Z,MATCH(G454,'اطلاعات دوره'!C:C,0),MATCH(H$1,'اطلاعات دوره'!$1:$1,0)),0)</f>
        <v>0</v>
      </c>
      <c r="I454" s="47">
        <f>IFERROR(INDEX('اطلاعات دوره'!A:Z,MATCH(G454,'اطلاعات دوره'!C:C,0),MATCH(I$1,'اطلاعات دوره'!$1:$1,0)),0)</f>
        <v>0</v>
      </c>
      <c r="J454" s="48">
        <f>IFERROR(INDEX('اطلاعات دوره'!A:Z,MATCH(G454,'اطلاعات دوره'!C:C,0),MATCH(J$1,'اطلاعات دوره'!$1:$1,0)),0)</f>
        <v>0</v>
      </c>
      <c r="K454" s="46"/>
      <c r="L454" s="158" t="str">
        <f>IFERROR(INDEX('اطلاعات دوره'!A:Z,MATCH(G454,'اطلاعات دوره'!C:C,0)-1,MATCH("عنوان",'اطلاعات دوره'!$1:$1,0)),"---")</f>
        <v>---</v>
      </c>
      <c r="M454" s="47" t="str">
        <f t="shared" si="72"/>
        <v>----</v>
      </c>
      <c r="N454" s="48" t="str">
        <f t="shared" si="73"/>
        <v>-/</v>
      </c>
      <c r="O454" s="45"/>
      <c r="P454" s="158">
        <f>IFERROR(INDEX('قرائت کنتور'!A:AZ,MATCH(A454&amp;"-"&amp;"گاز",'قرائت کنتور'!B:B,0),MATCH(L454,'قرائت کنتور'!$1:$1,0)),0)</f>
        <v>0</v>
      </c>
      <c r="Q454" s="47">
        <f>IFERROR(INDEX('قرائت کنتور'!A:AZ,MATCH(A454&amp;"-"&amp;"گاز",'قرائت کنتور'!B:B,0),MATCH(G454,'قرائت کنتور'!$1:$1,0)),0)</f>
        <v>0</v>
      </c>
      <c r="R454" s="47">
        <f t="shared" si="74"/>
        <v>0</v>
      </c>
      <c r="S454" s="45"/>
      <c r="T454" s="155" t="str">
        <f>IFERROR(INDEX('تعرفه ها'!A:Z,MATCH("بهای هر متر مکعب گاز مصرفی",'تعرفه ها'!$B:$B,0),MATCH(F454,'تعرفه ها'!$2:$2,0)),"---")</f>
        <v>---</v>
      </c>
      <c r="U454" s="50" t="str">
        <f t="shared" si="75"/>
        <v>---</v>
      </c>
      <c r="V454" s="50" t="str">
        <f>IFERROR(ROUND(R454*INDEX('تعرفه ها'!A:Z,MATCH("عوارض گاز به ازاء هر متر مکعب",'تعرفه ها'!$B:$B,0),MATCH(F454,'تعرفه ها'!$2:$2,0)),0),"---")</f>
        <v>---</v>
      </c>
      <c r="W454" s="50" t="str">
        <f>IFERROR(ROUND(((U454+V454)*INDEX('تعرفه ها'!A:Z,MATCH("هزینه نگهداری و تعمیرات شبکه گاز",'تعرفه ها'!$B:$B,0),MATCH(F454,'تعرفه ها'!$2:$2,0))/100),0),"---")</f>
        <v>---</v>
      </c>
      <c r="X454" s="50" t="str">
        <f>IFERROR(IF(INDEX('اطلاعات دوره'!A:Z,MATCH(G454,'اطلاعات دوره'!C:C,0),MATCH("گاز",'اطلاعات دوره'!$1:$1,0))="دارد",ROUND((U454+V454)*INDEX('تعرفه ها'!A:Z,MATCH("پیک فصلی گاز",'تعرفه ها'!$B:$B,0),MATCH(F454,'تعرفه ها'!$2:$2,0))/100,0),0),"---")</f>
        <v>---</v>
      </c>
      <c r="Y454" s="50" t="str">
        <f>IFERROR(ROUND(SUM(U454+V454+W454+X454)*INDEX('تعرفه ها'!A:Z,MATCH("مالیات گاز",'تعرفه ها'!$B:$B,0),MATCH(F454,'تعرفه ها'!$2:$2,0))/100,0),"---")</f>
        <v>---</v>
      </c>
      <c r="Z454" s="50" t="str">
        <f t="shared" si="76"/>
        <v>---</v>
      </c>
      <c r="AA454" s="50" t="str">
        <f t="shared" si="70"/>
        <v>---</v>
      </c>
      <c r="AB454" s="50" t="str">
        <f t="shared" si="77"/>
        <v>---</v>
      </c>
      <c r="AC454" s="50" t="str">
        <f t="shared" si="78"/>
        <v>---</v>
      </c>
      <c r="AD454" s="153" t="str">
        <f t="shared" si="79"/>
        <v>---</v>
      </c>
      <c r="AF454" s="155" t="str">
        <f>IFERROR(IF(INDEX(پرداخت!A:AZ,MATCH(A454&amp;" - "&amp;"گاز",پرداخت!$B:$B,0),MATCH(G454,پرداخت!$1:$1,0))="نشده","نشده","شده"),"---")</f>
        <v>---</v>
      </c>
      <c r="AH454" s="144"/>
    </row>
    <row r="455" spans="1:34" ht="34.9" hidden="1" customHeight="1">
      <c r="A455" s="170"/>
      <c r="B455" s="47">
        <f>IFERROR(INDEX('اطلاعات انشعابات شرکتها'!A:BB,MATCH(A455,'اطلاعات انشعابات شرکتها'!A:A,0),MATCH(B$1,'اطلاعات انشعابات شرکتها'!$1:$1,0)),0)</f>
        <v>0</v>
      </c>
      <c r="C455" s="48">
        <f>IFERROR(INDEX('اطلاعات انشعابات شرکتها'!A:BB,MATCH(A455,'اطلاعات انشعابات شرکتها'!A:A,0),MATCH(C$1,'اطلاعات انشعابات شرکتها'!$1:$1,0)),0)</f>
        <v>0</v>
      </c>
      <c r="D455" s="45"/>
      <c r="E455" s="171"/>
      <c r="F455" s="170"/>
      <c r="G455" s="47" t="str">
        <f t="shared" si="71"/>
        <v>/</v>
      </c>
      <c r="H455" s="47">
        <f>IFERROR(INDEX('اطلاعات دوره'!A:Z,MATCH(G455,'اطلاعات دوره'!C:C,0),MATCH(H$1,'اطلاعات دوره'!$1:$1,0)),0)</f>
        <v>0</v>
      </c>
      <c r="I455" s="47">
        <f>IFERROR(INDEX('اطلاعات دوره'!A:Z,MATCH(G455,'اطلاعات دوره'!C:C,0),MATCH(I$1,'اطلاعات دوره'!$1:$1,0)),0)</f>
        <v>0</v>
      </c>
      <c r="J455" s="48">
        <f>IFERROR(INDEX('اطلاعات دوره'!A:Z,MATCH(G455,'اطلاعات دوره'!C:C,0),MATCH(J$1,'اطلاعات دوره'!$1:$1,0)),0)</f>
        <v>0</v>
      </c>
      <c r="K455" s="46"/>
      <c r="L455" s="158" t="str">
        <f>IFERROR(INDEX('اطلاعات دوره'!A:Z,MATCH(G455,'اطلاعات دوره'!C:C,0)-1,MATCH("عنوان",'اطلاعات دوره'!$1:$1,0)),"---")</f>
        <v>---</v>
      </c>
      <c r="M455" s="47" t="str">
        <f t="shared" si="72"/>
        <v>----</v>
      </c>
      <c r="N455" s="48" t="str">
        <f t="shared" si="73"/>
        <v>-/</v>
      </c>
      <c r="O455" s="45"/>
      <c r="P455" s="158">
        <f>IFERROR(INDEX('قرائت کنتور'!A:AZ,MATCH(A455&amp;"-"&amp;"گاز",'قرائت کنتور'!B:B,0),MATCH(L455,'قرائت کنتور'!$1:$1,0)),0)</f>
        <v>0</v>
      </c>
      <c r="Q455" s="47">
        <f>IFERROR(INDEX('قرائت کنتور'!A:AZ,MATCH(A455&amp;"-"&amp;"گاز",'قرائت کنتور'!B:B,0),MATCH(G455,'قرائت کنتور'!$1:$1,0)),0)</f>
        <v>0</v>
      </c>
      <c r="R455" s="47">
        <f t="shared" si="74"/>
        <v>0</v>
      </c>
      <c r="S455" s="45"/>
      <c r="T455" s="155" t="str">
        <f>IFERROR(INDEX('تعرفه ها'!A:Z,MATCH("بهای هر متر مکعب گاز مصرفی",'تعرفه ها'!$B:$B,0),MATCH(F455,'تعرفه ها'!$2:$2,0)),"---")</f>
        <v>---</v>
      </c>
      <c r="U455" s="50" t="str">
        <f t="shared" si="75"/>
        <v>---</v>
      </c>
      <c r="V455" s="50" t="str">
        <f>IFERROR(ROUND(R455*INDEX('تعرفه ها'!A:Z,MATCH("عوارض گاز به ازاء هر متر مکعب",'تعرفه ها'!$B:$B,0),MATCH(F455,'تعرفه ها'!$2:$2,0)),0),"---")</f>
        <v>---</v>
      </c>
      <c r="W455" s="50" t="str">
        <f>IFERROR(ROUND(((U455+V455)*INDEX('تعرفه ها'!A:Z,MATCH("هزینه نگهداری و تعمیرات شبکه گاز",'تعرفه ها'!$B:$B,0),MATCH(F455,'تعرفه ها'!$2:$2,0))/100),0),"---")</f>
        <v>---</v>
      </c>
      <c r="X455" s="50" t="str">
        <f>IFERROR(IF(INDEX('اطلاعات دوره'!A:Z,MATCH(G455,'اطلاعات دوره'!C:C,0),MATCH("گاز",'اطلاعات دوره'!$1:$1,0))="دارد",ROUND((U455+V455)*INDEX('تعرفه ها'!A:Z,MATCH("پیک فصلی گاز",'تعرفه ها'!$B:$B,0),MATCH(F455,'تعرفه ها'!$2:$2,0))/100,0),0),"---")</f>
        <v>---</v>
      </c>
      <c r="Y455" s="50" t="str">
        <f>IFERROR(ROUND(SUM(U455+V455+W455+X455)*INDEX('تعرفه ها'!A:Z,MATCH("مالیات گاز",'تعرفه ها'!$B:$B,0),MATCH(F455,'تعرفه ها'!$2:$2,0))/100,0),"---")</f>
        <v>---</v>
      </c>
      <c r="Z455" s="50" t="str">
        <f t="shared" si="76"/>
        <v>---</v>
      </c>
      <c r="AA455" s="50" t="str">
        <f t="shared" si="70"/>
        <v>---</v>
      </c>
      <c r="AB455" s="50" t="str">
        <f t="shared" si="77"/>
        <v>---</v>
      </c>
      <c r="AC455" s="50" t="str">
        <f t="shared" si="78"/>
        <v>---</v>
      </c>
      <c r="AD455" s="153" t="str">
        <f t="shared" si="79"/>
        <v>---</v>
      </c>
      <c r="AF455" s="155" t="str">
        <f>IFERROR(IF(INDEX(پرداخت!A:AZ,MATCH(A455&amp;" - "&amp;"گاز",پرداخت!$B:$B,0),MATCH(G455,پرداخت!$1:$1,0))="نشده","نشده","شده"),"---")</f>
        <v>---</v>
      </c>
      <c r="AH455" s="144"/>
    </row>
    <row r="456" spans="1:34" ht="34.9" hidden="1" customHeight="1">
      <c r="A456" s="170"/>
      <c r="B456" s="47">
        <f>IFERROR(INDEX('اطلاعات انشعابات شرکتها'!A:BB,MATCH(A456,'اطلاعات انشعابات شرکتها'!A:A,0),MATCH(B$1,'اطلاعات انشعابات شرکتها'!$1:$1,0)),0)</f>
        <v>0</v>
      </c>
      <c r="C456" s="48">
        <f>IFERROR(INDEX('اطلاعات انشعابات شرکتها'!A:BB,MATCH(A456,'اطلاعات انشعابات شرکتها'!A:A,0),MATCH(C$1,'اطلاعات انشعابات شرکتها'!$1:$1,0)),0)</f>
        <v>0</v>
      </c>
      <c r="D456" s="45"/>
      <c r="E456" s="171"/>
      <c r="F456" s="170"/>
      <c r="G456" s="47" t="str">
        <f t="shared" si="71"/>
        <v>/</v>
      </c>
      <c r="H456" s="47">
        <f>IFERROR(INDEX('اطلاعات دوره'!A:Z,MATCH(G456,'اطلاعات دوره'!C:C,0),MATCH(H$1,'اطلاعات دوره'!$1:$1,0)),0)</f>
        <v>0</v>
      </c>
      <c r="I456" s="47">
        <f>IFERROR(INDEX('اطلاعات دوره'!A:Z,MATCH(G456,'اطلاعات دوره'!C:C,0),MATCH(I$1,'اطلاعات دوره'!$1:$1,0)),0)</f>
        <v>0</v>
      </c>
      <c r="J456" s="48">
        <f>IFERROR(INDEX('اطلاعات دوره'!A:Z,MATCH(G456,'اطلاعات دوره'!C:C,0),MATCH(J$1,'اطلاعات دوره'!$1:$1,0)),0)</f>
        <v>0</v>
      </c>
      <c r="K456" s="46"/>
      <c r="L456" s="158" t="str">
        <f>IFERROR(INDEX('اطلاعات دوره'!A:Z,MATCH(G456,'اطلاعات دوره'!C:C,0)-1,MATCH("عنوان",'اطلاعات دوره'!$1:$1,0)),"---")</f>
        <v>---</v>
      </c>
      <c r="M456" s="47" t="str">
        <f t="shared" si="72"/>
        <v>----</v>
      </c>
      <c r="N456" s="48" t="str">
        <f t="shared" si="73"/>
        <v>-/</v>
      </c>
      <c r="O456" s="45"/>
      <c r="P456" s="158">
        <f>IFERROR(INDEX('قرائت کنتور'!A:AZ,MATCH(A456&amp;"-"&amp;"گاز",'قرائت کنتور'!B:B,0),MATCH(L456,'قرائت کنتور'!$1:$1,0)),0)</f>
        <v>0</v>
      </c>
      <c r="Q456" s="47">
        <f>IFERROR(INDEX('قرائت کنتور'!A:AZ,MATCH(A456&amp;"-"&amp;"گاز",'قرائت کنتور'!B:B,0),MATCH(G456,'قرائت کنتور'!$1:$1,0)),0)</f>
        <v>0</v>
      </c>
      <c r="R456" s="47">
        <f t="shared" si="74"/>
        <v>0</v>
      </c>
      <c r="S456" s="45"/>
      <c r="T456" s="155" t="str">
        <f>IFERROR(INDEX('تعرفه ها'!A:Z,MATCH("بهای هر متر مکعب گاز مصرفی",'تعرفه ها'!$B:$B,0),MATCH(F456,'تعرفه ها'!$2:$2,0)),"---")</f>
        <v>---</v>
      </c>
      <c r="U456" s="50" t="str">
        <f t="shared" si="75"/>
        <v>---</v>
      </c>
      <c r="V456" s="50" t="str">
        <f>IFERROR(ROUND(R456*INDEX('تعرفه ها'!A:Z,MATCH("عوارض گاز به ازاء هر متر مکعب",'تعرفه ها'!$B:$B,0),MATCH(F456,'تعرفه ها'!$2:$2,0)),0),"---")</f>
        <v>---</v>
      </c>
      <c r="W456" s="50" t="str">
        <f>IFERROR(ROUND(((U456+V456)*INDEX('تعرفه ها'!A:Z,MATCH("هزینه نگهداری و تعمیرات شبکه گاز",'تعرفه ها'!$B:$B,0),MATCH(F456,'تعرفه ها'!$2:$2,0))/100),0),"---")</f>
        <v>---</v>
      </c>
      <c r="X456" s="50" t="str">
        <f>IFERROR(IF(INDEX('اطلاعات دوره'!A:Z,MATCH(G456,'اطلاعات دوره'!C:C,0),MATCH("گاز",'اطلاعات دوره'!$1:$1,0))="دارد",ROUND((U456+V456)*INDEX('تعرفه ها'!A:Z,MATCH("پیک فصلی گاز",'تعرفه ها'!$B:$B,0),MATCH(F456,'تعرفه ها'!$2:$2,0))/100,0),0),"---")</f>
        <v>---</v>
      </c>
      <c r="Y456" s="50" t="str">
        <f>IFERROR(ROUND(SUM(U456+V456+W456+X456)*INDEX('تعرفه ها'!A:Z,MATCH("مالیات گاز",'تعرفه ها'!$B:$B,0),MATCH(F456,'تعرفه ها'!$2:$2,0))/100,0),"---")</f>
        <v>---</v>
      </c>
      <c r="Z456" s="50" t="str">
        <f t="shared" si="76"/>
        <v>---</v>
      </c>
      <c r="AA456" s="50" t="str">
        <f t="shared" si="70"/>
        <v>---</v>
      </c>
      <c r="AB456" s="50" t="str">
        <f t="shared" si="77"/>
        <v>---</v>
      </c>
      <c r="AC456" s="50" t="str">
        <f t="shared" si="78"/>
        <v>---</v>
      </c>
      <c r="AD456" s="153" t="str">
        <f t="shared" si="79"/>
        <v>---</v>
      </c>
      <c r="AF456" s="155" t="str">
        <f>IFERROR(IF(INDEX(پرداخت!A:AZ,MATCH(A456&amp;" - "&amp;"گاز",پرداخت!$B:$B,0),MATCH(G456,پرداخت!$1:$1,0))="نشده","نشده","شده"),"---")</f>
        <v>---</v>
      </c>
      <c r="AH456" s="144"/>
    </row>
    <row r="457" spans="1:34" ht="34.9" hidden="1" customHeight="1">
      <c r="A457" s="170"/>
      <c r="B457" s="47">
        <f>IFERROR(INDEX('اطلاعات انشعابات شرکتها'!A:BB,MATCH(A457,'اطلاعات انشعابات شرکتها'!A:A,0),MATCH(B$1,'اطلاعات انشعابات شرکتها'!$1:$1,0)),0)</f>
        <v>0</v>
      </c>
      <c r="C457" s="48">
        <f>IFERROR(INDEX('اطلاعات انشعابات شرکتها'!A:BB,MATCH(A457,'اطلاعات انشعابات شرکتها'!A:A,0),MATCH(C$1,'اطلاعات انشعابات شرکتها'!$1:$1,0)),0)</f>
        <v>0</v>
      </c>
      <c r="D457" s="45"/>
      <c r="E457" s="171"/>
      <c r="F457" s="170"/>
      <c r="G457" s="47" t="str">
        <f t="shared" si="71"/>
        <v>/</v>
      </c>
      <c r="H457" s="47">
        <f>IFERROR(INDEX('اطلاعات دوره'!A:Z,MATCH(G457,'اطلاعات دوره'!C:C,0),MATCH(H$1,'اطلاعات دوره'!$1:$1,0)),0)</f>
        <v>0</v>
      </c>
      <c r="I457" s="47">
        <f>IFERROR(INDEX('اطلاعات دوره'!A:Z,MATCH(G457,'اطلاعات دوره'!C:C,0),MATCH(I$1,'اطلاعات دوره'!$1:$1,0)),0)</f>
        <v>0</v>
      </c>
      <c r="J457" s="48">
        <f>IFERROR(INDEX('اطلاعات دوره'!A:Z,MATCH(G457,'اطلاعات دوره'!C:C,0),MATCH(J$1,'اطلاعات دوره'!$1:$1,0)),0)</f>
        <v>0</v>
      </c>
      <c r="K457" s="46"/>
      <c r="L457" s="158" t="str">
        <f>IFERROR(INDEX('اطلاعات دوره'!A:Z,MATCH(G457,'اطلاعات دوره'!C:C,0)-1,MATCH("عنوان",'اطلاعات دوره'!$1:$1,0)),"---")</f>
        <v>---</v>
      </c>
      <c r="M457" s="47" t="str">
        <f t="shared" si="72"/>
        <v>----</v>
      </c>
      <c r="N457" s="48" t="str">
        <f t="shared" si="73"/>
        <v>-/</v>
      </c>
      <c r="O457" s="45"/>
      <c r="P457" s="158">
        <f>IFERROR(INDEX('قرائت کنتور'!A:AZ,MATCH(A457&amp;"-"&amp;"گاز",'قرائت کنتور'!B:B,0),MATCH(L457,'قرائت کنتور'!$1:$1,0)),0)</f>
        <v>0</v>
      </c>
      <c r="Q457" s="47">
        <f>IFERROR(INDEX('قرائت کنتور'!A:AZ,MATCH(A457&amp;"-"&amp;"گاز",'قرائت کنتور'!B:B,0),MATCH(G457,'قرائت کنتور'!$1:$1,0)),0)</f>
        <v>0</v>
      </c>
      <c r="R457" s="47">
        <f t="shared" si="74"/>
        <v>0</v>
      </c>
      <c r="S457" s="45"/>
      <c r="T457" s="155" t="str">
        <f>IFERROR(INDEX('تعرفه ها'!A:Z,MATCH("بهای هر متر مکعب گاز مصرفی",'تعرفه ها'!$B:$B,0),MATCH(F457,'تعرفه ها'!$2:$2,0)),"---")</f>
        <v>---</v>
      </c>
      <c r="U457" s="50" t="str">
        <f t="shared" si="75"/>
        <v>---</v>
      </c>
      <c r="V457" s="50" t="str">
        <f>IFERROR(ROUND(R457*INDEX('تعرفه ها'!A:Z,MATCH("عوارض گاز به ازاء هر متر مکعب",'تعرفه ها'!$B:$B,0),MATCH(F457,'تعرفه ها'!$2:$2,0)),0),"---")</f>
        <v>---</v>
      </c>
      <c r="W457" s="50" t="str">
        <f>IFERROR(ROUND(((U457+V457)*INDEX('تعرفه ها'!A:Z,MATCH("هزینه نگهداری و تعمیرات شبکه گاز",'تعرفه ها'!$B:$B,0),MATCH(F457,'تعرفه ها'!$2:$2,0))/100),0),"---")</f>
        <v>---</v>
      </c>
      <c r="X457" s="50" t="str">
        <f>IFERROR(IF(INDEX('اطلاعات دوره'!A:Z,MATCH(G457,'اطلاعات دوره'!C:C,0),MATCH("گاز",'اطلاعات دوره'!$1:$1,0))="دارد",ROUND((U457+V457)*INDEX('تعرفه ها'!A:Z,MATCH("پیک فصلی گاز",'تعرفه ها'!$B:$B,0),MATCH(F457,'تعرفه ها'!$2:$2,0))/100,0),0),"---")</f>
        <v>---</v>
      </c>
      <c r="Y457" s="50" t="str">
        <f>IFERROR(ROUND(SUM(U457+V457+W457+X457)*INDEX('تعرفه ها'!A:Z,MATCH("مالیات گاز",'تعرفه ها'!$B:$B,0),MATCH(F457,'تعرفه ها'!$2:$2,0))/100,0),"---")</f>
        <v>---</v>
      </c>
      <c r="Z457" s="50" t="str">
        <f t="shared" si="76"/>
        <v>---</v>
      </c>
      <c r="AA457" s="50" t="str">
        <f t="shared" si="70"/>
        <v>---</v>
      </c>
      <c r="AB457" s="50" t="str">
        <f t="shared" si="77"/>
        <v>---</v>
      </c>
      <c r="AC457" s="50" t="str">
        <f t="shared" si="78"/>
        <v>---</v>
      </c>
      <c r="AD457" s="153" t="str">
        <f t="shared" si="79"/>
        <v>---</v>
      </c>
      <c r="AF457" s="155" t="str">
        <f>IFERROR(IF(INDEX(پرداخت!A:AZ,MATCH(A457&amp;" - "&amp;"گاز",پرداخت!$B:$B,0),MATCH(G457,پرداخت!$1:$1,0))="نشده","نشده","شده"),"---")</f>
        <v>---</v>
      </c>
      <c r="AH457" s="144"/>
    </row>
    <row r="458" spans="1:34" ht="34.9" hidden="1" customHeight="1">
      <c r="A458" s="170"/>
      <c r="B458" s="47">
        <f>IFERROR(INDEX('اطلاعات انشعابات شرکتها'!A:BB,MATCH(A458,'اطلاعات انشعابات شرکتها'!A:A,0),MATCH(B$1,'اطلاعات انشعابات شرکتها'!$1:$1,0)),0)</f>
        <v>0</v>
      </c>
      <c r="C458" s="48">
        <f>IFERROR(INDEX('اطلاعات انشعابات شرکتها'!A:BB,MATCH(A458,'اطلاعات انشعابات شرکتها'!A:A,0),MATCH(C$1,'اطلاعات انشعابات شرکتها'!$1:$1,0)),0)</f>
        <v>0</v>
      </c>
      <c r="D458" s="45"/>
      <c r="E458" s="171"/>
      <c r="F458" s="170"/>
      <c r="G458" s="47" t="str">
        <f t="shared" si="71"/>
        <v>/</v>
      </c>
      <c r="H458" s="47">
        <f>IFERROR(INDEX('اطلاعات دوره'!A:Z,MATCH(G458,'اطلاعات دوره'!C:C,0),MATCH(H$1,'اطلاعات دوره'!$1:$1,0)),0)</f>
        <v>0</v>
      </c>
      <c r="I458" s="47">
        <f>IFERROR(INDEX('اطلاعات دوره'!A:Z,MATCH(G458,'اطلاعات دوره'!C:C,0),MATCH(I$1,'اطلاعات دوره'!$1:$1,0)),0)</f>
        <v>0</v>
      </c>
      <c r="J458" s="48">
        <f>IFERROR(INDEX('اطلاعات دوره'!A:Z,MATCH(G458,'اطلاعات دوره'!C:C,0),MATCH(J$1,'اطلاعات دوره'!$1:$1,0)),0)</f>
        <v>0</v>
      </c>
      <c r="K458" s="46"/>
      <c r="L458" s="158" t="str">
        <f>IFERROR(INDEX('اطلاعات دوره'!A:Z,MATCH(G458,'اطلاعات دوره'!C:C,0)-1,MATCH("عنوان",'اطلاعات دوره'!$1:$1,0)),"---")</f>
        <v>---</v>
      </c>
      <c r="M458" s="47" t="str">
        <f t="shared" si="72"/>
        <v>----</v>
      </c>
      <c r="N458" s="48" t="str">
        <f t="shared" si="73"/>
        <v>-/</v>
      </c>
      <c r="O458" s="45"/>
      <c r="P458" s="158">
        <f>IFERROR(INDEX('قرائت کنتور'!A:AZ,MATCH(A458&amp;"-"&amp;"گاز",'قرائت کنتور'!B:B,0),MATCH(L458,'قرائت کنتور'!$1:$1,0)),0)</f>
        <v>0</v>
      </c>
      <c r="Q458" s="47">
        <f>IFERROR(INDEX('قرائت کنتور'!A:AZ,MATCH(A458&amp;"-"&amp;"گاز",'قرائت کنتور'!B:B,0),MATCH(G458,'قرائت کنتور'!$1:$1,0)),0)</f>
        <v>0</v>
      </c>
      <c r="R458" s="47">
        <f t="shared" si="74"/>
        <v>0</v>
      </c>
      <c r="S458" s="45"/>
      <c r="T458" s="155" t="str">
        <f>IFERROR(INDEX('تعرفه ها'!A:Z,MATCH("بهای هر متر مکعب گاز مصرفی",'تعرفه ها'!$B:$B,0),MATCH(F458,'تعرفه ها'!$2:$2,0)),"---")</f>
        <v>---</v>
      </c>
      <c r="U458" s="50" t="str">
        <f t="shared" si="75"/>
        <v>---</v>
      </c>
      <c r="V458" s="50" t="str">
        <f>IFERROR(ROUND(R458*INDEX('تعرفه ها'!A:Z,MATCH("عوارض گاز به ازاء هر متر مکعب",'تعرفه ها'!$B:$B,0),MATCH(F458,'تعرفه ها'!$2:$2,0)),0),"---")</f>
        <v>---</v>
      </c>
      <c r="W458" s="50" t="str">
        <f>IFERROR(ROUND(((U458+V458)*INDEX('تعرفه ها'!A:Z,MATCH("هزینه نگهداری و تعمیرات شبکه گاز",'تعرفه ها'!$B:$B,0),MATCH(F458,'تعرفه ها'!$2:$2,0))/100),0),"---")</f>
        <v>---</v>
      </c>
      <c r="X458" s="50" t="str">
        <f>IFERROR(IF(INDEX('اطلاعات دوره'!A:Z,MATCH(G458,'اطلاعات دوره'!C:C,0),MATCH("گاز",'اطلاعات دوره'!$1:$1,0))="دارد",ROUND((U458+V458)*INDEX('تعرفه ها'!A:Z,MATCH("پیک فصلی گاز",'تعرفه ها'!$B:$B,0),MATCH(F458,'تعرفه ها'!$2:$2,0))/100,0),0),"---")</f>
        <v>---</v>
      </c>
      <c r="Y458" s="50" t="str">
        <f>IFERROR(ROUND(SUM(U458+V458+W458+X458)*INDEX('تعرفه ها'!A:Z,MATCH("مالیات گاز",'تعرفه ها'!$B:$B,0),MATCH(F458,'تعرفه ها'!$2:$2,0))/100,0),"---")</f>
        <v>---</v>
      </c>
      <c r="Z458" s="50" t="str">
        <f t="shared" si="76"/>
        <v>---</v>
      </c>
      <c r="AA458" s="50" t="str">
        <f t="shared" si="70"/>
        <v>---</v>
      </c>
      <c r="AB458" s="50" t="str">
        <f t="shared" si="77"/>
        <v>---</v>
      </c>
      <c r="AC458" s="50" t="str">
        <f t="shared" si="78"/>
        <v>---</v>
      </c>
      <c r="AD458" s="153" t="str">
        <f t="shared" si="79"/>
        <v>---</v>
      </c>
      <c r="AF458" s="155" t="str">
        <f>IFERROR(IF(INDEX(پرداخت!A:AZ,MATCH(A458&amp;" - "&amp;"گاز",پرداخت!$B:$B,0),MATCH(G458,پرداخت!$1:$1,0))="نشده","نشده","شده"),"---")</f>
        <v>---</v>
      </c>
      <c r="AH458" s="144"/>
    </row>
    <row r="459" spans="1:34" ht="34.9" hidden="1" customHeight="1">
      <c r="A459" s="170"/>
      <c r="B459" s="47">
        <f>IFERROR(INDEX('اطلاعات انشعابات شرکتها'!A:BB,MATCH(A459,'اطلاعات انشعابات شرکتها'!A:A,0),MATCH(B$1,'اطلاعات انشعابات شرکتها'!$1:$1,0)),0)</f>
        <v>0</v>
      </c>
      <c r="C459" s="48">
        <f>IFERROR(INDEX('اطلاعات انشعابات شرکتها'!A:BB,MATCH(A459,'اطلاعات انشعابات شرکتها'!A:A,0),MATCH(C$1,'اطلاعات انشعابات شرکتها'!$1:$1,0)),0)</f>
        <v>0</v>
      </c>
      <c r="D459" s="45"/>
      <c r="E459" s="171"/>
      <c r="F459" s="170"/>
      <c r="G459" s="47" t="str">
        <f t="shared" si="71"/>
        <v>/</v>
      </c>
      <c r="H459" s="47">
        <f>IFERROR(INDEX('اطلاعات دوره'!A:Z,MATCH(G459,'اطلاعات دوره'!C:C,0),MATCH(H$1,'اطلاعات دوره'!$1:$1,0)),0)</f>
        <v>0</v>
      </c>
      <c r="I459" s="47">
        <f>IFERROR(INDEX('اطلاعات دوره'!A:Z,MATCH(G459,'اطلاعات دوره'!C:C,0),MATCH(I$1,'اطلاعات دوره'!$1:$1,0)),0)</f>
        <v>0</v>
      </c>
      <c r="J459" s="48">
        <f>IFERROR(INDEX('اطلاعات دوره'!A:Z,MATCH(G459,'اطلاعات دوره'!C:C,0),MATCH(J$1,'اطلاعات دوره'!$1:$1,0)),0)</f>
        <v>0</v>
      </c>
      <c r="K459" s="46"/>
      <c r="L459" s="158" t="str">
        <f>IFERROR(INDEX('اطلاعات دوره'!A:Z,MATCH(G459,'اطلاعات دوره'!C:C,0)-1,MATCH("عنوان",'اطلاعات دوره'!$1:$1,0)),"---")</f>
        <v>---</v>
      </c>
      <c r="M459" s="47" t="str">
        <f t="shared" si="72"/>
        <v>----</v>
      </c>
      <c r="N459" s="48" t="str">
        <f t="shared" si="73"/>
        <v>-/</v>
      </c>
      <c r="O459" s="45"/>
      <c r="P459" s="158">
        <f>IFERROR(INDEX('قرائت کنتور'!A:AZ,MATCH(A459&amp;"-"&amp;"گاز",'قرائت کنتور'!B:B,0),MATCH(L459,'قرائت کنتور'!$1:$1,0)),0)</f>
        <v>0</v>
      </c>
      <c r="Q459" s="47">
        <f>IFERROR(INDEX('قرائت کنتور'!A:AZ,MATCH(A459&amp;"-"&amp;"گاز",'قرائت کنتور'!B:B,0),MATCH(G459,'قرائت کنتور'!$1:$1,0)),0)</f>
        <v>0</v>
      </c>
      <c r="R459" s="47">
        <f t="shared" si="74"/>
        <v>0</v>
      </c>
      <c r="S459" s="45"/>
      <c r="T459" s="155" t="str">
        <f>IFERROR(INDEX('تعرفه ها'!A:Z,MATCH("بهای هر متر مکعب گاز مصرفی",'تعرفه ها'!$B:$B,0),MATCH(F459,'تعرفه ها'!$2:$2,0)),"---")</f>
        <v>---</v>
      </c>
      <c r="U459" s="50" t="str">
        <f t="shared" si="75"/>
        <v>---</v>
      </c>
      <c r="V459" s="50" t="str">
        <f>IFERROR(ROUND(R459*INDEX('تعرفه ها'!A:Z,MATCH("عوارض گاز به ازاء هر متر مکعب",'تعرفه ها'!$B:$B,0),MATCH(F459,'تعرفه ها'!$2:$2,0)),0),"---")</f>
        <v>---</v>
      </c>
      <c r="W459" s="50" t="str">
        <f>IFERROR(ROUND(((U459+V459)*INDEX('تعرفه ها'!A:Z,MATCH("هزینه نگهداری و تعمیرات شبکه گاز",'تعرفه ها'!$B:$B,0),MATCH(F459,'تعرفه ها'!$2:$2,0))/100),0),"---")</f>
        <v>---</v>
      </c>
      <c r="X459" s="50" t="str">
        <f>IFERROR(IF(INDEX('اطلاعات دوره'!A:Z,MATCH(G459,'اطلاعات دوره'!C:C,0),MATCH("گاز",'اطلاعات دوره'!$1:$1,0))="دارد",ROUND((U459+V459)*INDEX('تعرفه ها'!A:Z,MATCH("پیک فصلی گاز",'تعرفه ها'!$B:$B,0),MATCH(F459,'تعرفه ها'!$2:$2,0))/100,0),0),"---")</f>
        <v>---</v>
      </c>
      <c r="Y459" s="50" t="str">
        <f>IFERROR(ROUND(SUM(U459+V459+W459+X459)*INDEX('تعرفه ها'!A:Z,MATCH("مالیات گاز",'تعرفه ها'!$B:$B,0),MATCH(F459,'تعرفه ها'!$2:$2,0))/100,0),"---")</f>
        <v>---</v>
      </c>
      <c r="Z459" s="50" t="str">
        <f t="shared" si="76"/>
        <v>---</v>
      </c>
      <c r="AA459" s="50" t="str">
        <f t="shared" si="70"/>
        <v>---</v>
      </c>
      <c r="AB459" s="50" t="str">
        <f t="shared" si="77"/>
        <v>---</v>
      </c>
      <c r="AC459" s="50" t="str">
        <f t="shared" si="78"/>
        <v>---</v>
      </c>
      <c r="AD459" s="153" t="str">
        <f t="shared" si="79"/>
        <v>---</v>
      </c>
      <c r="AF459" s="155" t="str">
        <f>IFERROR(IF(INDEX(پرداخت!A:AZ,MATCH(A459&amp;" - "&amp;"گاز",پرداخت!$B:$B,0),MATCH(G459,پرداخت!$1:$1,0))="نشده","نشده","شده"),"---")</f>
        <v>---</v>
      </c>
      <c r="AH459" s="144"/>
    </row>
    <row r="460" spans="1:34" ht="34.9" hidden="1" customHeight="1">
      <c r="A460" s="170"/>
      <c r="B460" s="47">
        <f>IFERROR(INDEX('اطلاعات انشعابات شرکتها'!A:BB,MATCH(A460,'اطلاعات انشعابات شرکتها'!A:A,0),MATCH(B$1,'اطلاعات انشعابات شرکتها'!$1:$1,0)),0)</f>
        <v>0</v>
      </c>
      <c r="C460" s="48">
        <f>IFERROR(INDEX('اطلاعات انشعابات شرکتها'!A:BB,MATCH(A460,'اطلاعات انشعابات شرکتها'!A:A,0),MATCH(C$1,'اطلاعات انشعابات شرکتها'!$1:$1,0)),0)</f>
        <v>0</v>
      </c>
      <c r="D460" s="45"/>
      <c r="E460" s="171"/>
      <c r="F460" s="170"/>
      <c r="G460" s="47" t="str">
        <f t="shared" si="71"/>
        <v>/</v>
      </c>
      <c r="H460" s="47">
        <f>IFERROR(INDEX('اطلاعات دوره'!A:Z,MATCH(G460,'اطلاعات دوره'!C:C,0),MATCH(H$1,'اطلاعات دوره'!$1:$1,0)),0)</f>
        <v>0</v>
      </c>
      <c r="I460" s="47">
        <f>IFERROR(INDEX('اطلاعات دوره'!A:Z,MATCH(G460,'اطلاعات دوره'!C:C,0),MATCH(I$1,'اطلاعات دوره'!$1:$1,0)),0)</f>
        <v>0</v>
      </c>
      <c r="J460" s="48">
        <f>IFERROR(INDEX('اطلاعات دوره'!A:Z,MATCH(G460,'اطلاعات دوره'!C:C,0),MATCH(J$1,'اطلاعات دوره'!$1:$1,0)),0)</f>
        <v>0</v>
      </c>
      <c r="K460" s="46"/>
      <c r="L460" s="158" t="str">
        <f>IFERROR(INDEX('اطلاعات دوره'!A:Z,MATCH(G460,'اطلاعات دوره'!C:C,0)-1,MATCH("عنوان",'اطلاعات دوره'!$1:$1,0)),"---")</f>
        <v>---</v>
      </c>
      <c r="M460" s="47" t="str">
        <f t="shared" si="72"/>
        <v>----</v>
      </c>
      <c r="N460" s="48" t="str">
        <f t="shared" si="73"/>
        <v>-/</v>
      </c>
      <c r="O460" s="45"/>
      <c r="P460" s="158">
        <f>IFERROR(INDEX('قرائت کنتور'!A:AZ,MATCH(A460&amp;"-"&amp;"گاز",'قرائت کنتور'!B:B,0),MATCH(L460,'قرائت کنتور'!$1:$1,0)),0)</f>
        <v>0</v>
      </c>
      <c r="Q460" s="47">
        <f>IFERROR(INDEX('قرائت کنتور'!A:AZ,MATCH(A460&amp;"-"&amp;"گاز",'قرائت کنتور'!B:B,0),MATCH(G460,'قرائت کنتور'!$1:$1,0)),0)</f>
        <v>0</v>
      </c>
      <c r="R460" s="47">
        <f t="shared" si="74"/>
        <v>0</v>
      </c>
      <c r="S460" s="45"/>
      <c r="T460" s="155" t="str">
        <f>IFERROR(INDEX('تعرفه ها'!A:Z,MATCH("بهای هر متر مکعب گاز مصرفی",'تعرفه ها'!$B:$B,0),MATCH(F460,'تعرفه ها'!$2:$2,0)),"---")</f>
        <v>---</v>
      </c>
      <c r="U460" s="50" t="str">
        <f t="shared" si="75"/>
        <v>---</v>
      </c>
      <c r="V460" s="50" t="str">
        <f>IFERROR(ROUND(R460*INDEX('تعرفه ها'!A:Z,MATCH("عوارض گاز به ازاء هر متر مکعب",'تعرفه ها'!$B:$B,0),MATCH(F460,'تعرفه ها'!$2:$2,0)),0),"---")</f>
        <v>---</v>
      </c>
      <c r="W460" s="50" t="str">
        <f>IFERROR(ROUND(((U460+V460)*INDEX('تعرفه ها'!A:Z,MATCH("هزینه نگهداری و تعمیرات شبکه گاز",'تعرفه ها'!$B:$B,0),MATCH(F460,'تعرفه ها'!$2:$2,0))/100),0),"---")</f>
        <v>---</v>
      </c>
      <c r="X460" s="50" t="str">
        <f>IFERROR(IF(INDEX('اطلاعات دوره'!A:Z,MATCH(G460,'اطلاعات دوره'!C:C,0),MATCH("گاز",'اطلاعات دوره'!$1:$1,0))="دارد",ROUND((U460+V460)*INDEX('تعرفه ها'!A:Z,MATCH("پیک فصلی گاز",'تعرفه ها'!$B:$B,0),MATCH(F460,'تعرفه ها'!$2:$2,0))/100,0),0),"---")</f>
        <v>---</v>
      </c>
      <c r="Y460" s="50" t="str">
        <f>IFERROR(ROUND(SUM(U460+V460+W460+X460)*INDEX('تعرفه ها'!A:Z,MATCH("مالیات گاز",'تعرفه ها'!$B:$B,0),MATCH(F460,'تعرفه ها'!$2:$2,0))/100,0),"---")</f>
        <v>---</v>
      </c>
      <c r="Z460" s="50" t="str">
        <f t="shared" si="76"/>
        <v>---</v>
      </c>
      <c r="AA460" s="50" t="str">
        <f t="shared" si="70"/>
        <v>---</v>
      </c>
      <c r="AB460" s="50" t="str">
        <f t="shared" si="77"/>
        <v>---</v>
      </c>
      <c r="AC460" s="50" t="str">
        <f t="shared" si="78"/>
        <v>---</v>
      </c>
      <c r="AD460" s="153" t="str">
        <f t="shared" si="79"/>
        <v>---</v>
      </c>
      <c r="AF460" s="155" t="str">
        <f>IFERROR(IF(INDEX(پرداخت!A:AZ,MATCH(A460&amp;" - "&amp;"گاز",پرداخت!$B:$B,0),MATCH(G460,پرداخت!$1:$1,0))="نشده","نشده","شده"),"---")</f>
        <v>---</v>
      </c>
      <c r="AH460" s="144"/>
    </row>
    <row r="461" spans="1:34" ht="34.9" hidden="1" customHeight="1">
      <c r="A461" s="170"/>
      <c r="B461" s="47">
        <f>IFERROR(INDEX('اطلاعات انشعابات شرکتها'!A:BB,MATCH(A461,'اطلاعات انشعابات شرکتها'!A:A,0),MATCH(B$1,'اطلاعات انشعابات شرکتها'!$1:$1,0)),0)</f>
        <v>0</v>
      </c>
      <c r="C461" s="48">
        <f>IFERROR(INDEX('اطلاعات انشعابات شرکتها'!A:BB,MATCH(A461,'اطلاعات انشعابات شرکتها'!A:A,0),MATCH(C$1,'اطلاعات انشعابات شرکتها'!$1:$1,0)),0)</f>
        <v>0</v>
      </c>
      <c r="D461" s="45"/>
      <c r="E461" s="171"/>
      <c r="F461" s="170"/>
      <c r="G461" s="47" t="str">
        <f t="shared" si="71"/>
        <v>/</v>
      </c>
      <c r="H461" s="47">
        <f>IFERROR(INDEX('اطلاعات دوره'!A:Z,MATCH(G461,'اطلاعات دوره'!C:C,0),MATCH(H$1,'اطلاعات دوره'!$1:$1,0)),0)</f>
        <v>0</v>
      </c>
      <c r="I461" s="47">
        <f>IFERROR(INDEX('اطلاعات دوره'!A:Z,MATCH(G461,'اطلاعات دوره'!C:C,0),MATCH(I$1,'اطلاعات دوره'!$1:$1,0)),0)</f>
        <v>0</v>
      </c>
      <c r="J461" s="48">
        <f>IFERROR(INDEX('اطلاعات دوره'!A:Z,MATCH(G461,'اطلاعات دوره'!C:C,0),MATCH(J$1,'اطلاعات دوره'!$1:$1,0)),0)</f>
        <v>0</v>
      </c>
      <c r="K461" s="46"/>
      <c r="L461" s="158" t="str">
        <f>IFERROR(INDEX('اطلاعات دوره'!A:Z,MATCH(G461,'اطلاعات دوره'!C:C,0)-1,MATCH("عنوان",'اطلاعات دوره'!$1:$1,0)),"---")</f>
        <v>---</v>
      </c>
      <c r="M461" s="47" t="str">
        <f t="shared" si="72"/>
        <v>----</v>
      </c>
      <c r="N461" s="48" t="str">
        <f t="shared" si="73"/>
        <v>-/</v>
      </c>
      <c r="O461" s="45"/>
      <c r="P461" s="158">
        <f>IFERROR(INDEX('قرائت کنتور'!A:AZ,MATCH(A461&amp;"-"&amp;"گاز",'قرائت کنتور'!B:B,0),MATCH(L461,'قرائت کنتور'!$1:$1,0)),0)</f>
        <v>0</v>
      </c>
      <c r="Q461" s="47">
        <f>IFERROR(INDEX('قرائت کنتور'!A:AZ,MATCH(A461&amp;"-"&amp;"گاز",'قرائت کنتور'!B:B,0),MATCH(G461,'قرائت کنتور'!$1:$1,0)),0)</f>
        <v>0</v>
      </c>
      <c r="R461" s="47">
        <f t="shared" si="74"/>
        <v>0</v>
      </c>
      <c r="S461" s="45"/>
      <c r="T461" s="155" t="str">
        <f>IFERROR(INDEX('تعرفه ها'!A:Z,MATCH("بهای هر متر مکعب گاز مصرفی",'تعرفه ها'!$B:$B,0),MATCH(F461,'تعرفه ها'!$2:$2,0)),"---")</f>
        <v>---</v>
      </c>
      <c r="U461" s="50" t="str">
        <f t="shared" si="75"/>
        <v>---</v>
      </c>
      <c r="V461" s="50" t="str">
        <f>IFERROR(ROUND(R461*INDEX('تعرفه ها'!A:Z,MATCH("عوارض گاز به ازاء هر متر مکعب",'تعرفه ها'!$B:$B,0),MATCH(F461,'تعرفه ها'!$2:$2,0)),0),"---")</f>
        <v>---</v>
      </c>
      <c r="W461" s="50" t="str">
        <f>IFERROR(ROUND(((U461+V461)*INDEX('تعرفه ها'!A:Z,MATCH("هزینه نگهداری و تعمیرات شبکه گاز",'تعرفه ها'!$B:$B,0),MATCH(F461,'تعرفه ها'!$2:$2,0))/100),0),"---")</f>
        <v>---</v>
      </c>
      <c r="X461" s="50" t="str">
        <f>IFERROR(IF(INDEX('اطلاعات دوره'!A:Z,MATCH(G461,'اطلاعات دوره'!C:C,0),MATCH("گاز",'اطلاعات دوره'!$1:$1,0))="دارد",ROUND((U461+V461)*INDEX('تعرفه ها'!A:Z,MATCH("پیک فصلی گاز",'تعرفه ها'!$B:$B,0),MATCH(F461,'تعرفه ها'!$2:$2,0))/100,0),0),"---")</f>
        <v>---</v>
      </c>
      <c r="Y461" s="50" t="str">
        <f>IFERROR(ROUND(SUM(U461+V461+W461+X461)*INDEX('تعرفه ها'!A:Z,MATCH("مالیات گاز",'تعرفه ها'!$B:$B,0),MATCH(F461,'تعرفه ها'!$2:$2,0))/100,0),"---")</f>
        <v>---</v>
      </c>
      <c r="Z461" s="50" t="str">
        <f t="shared" si="76"/>
        <v>---</v>
      </c>
      <c r="AA461" s="50" t="str">
        <f t="shared" si="70"/>
        <v>---</v>
      </c>
      <c r="AB461" s="50" t="str">
        <f t="shared" si="77"/>
        <v>---</v>
      </c>
      <c r="AC461" s="50" t="str">
        <f t="shared" si="78"/>
        <v>---</v>
      </c>
      <c r="AD461" s="153" t="str">
        <f t="shared" si="79"/>
        <v>---</v>
      </c>
      <c r="AF461" s="155" t="str">
        <f>IFERROR(IF(INDEX(پرداخت!A:AZ,MATCH(A461&amp;" - "&amp;"گاز",پرداخت!$B:$B,0),MATCH(G461,پرداخت!$1:$1,0))="نشده","نشده","شده"),"---")</f>
        <v>---</v>
      </c>
      <c r="AH461" s="144"/>
    </row>
    <row r="462" spans="1:34" ht="34.9" hidden="1" customHeight="1">
      <c r="A462" s="170"/>
      <c r="B462" s="47">
        <f>IFERROR(INDEX('اطلاعات انشعابات شرکتها'!A:BB,MATCH(A462,'اطلاعات انشعابات شرکتها'!A:A,0),MATCH(B$1,'اطلاعات انشعابات شرکتها'!$1:$1,0)),0)</f>
        <v>0</v>
      </c>
      <c r="C462" s="48">
        <f>IFERROR(INDEX('اطلاعات انشعابات شرکتها'!A:BB,MATCH(A462,'اطلاعات انشعابات شرکتها'!A:A,0),MATCH(C$1,'اطلاعات انشعابات شرکتها'!$1:$1,0)),0)</f>
        <v>0</v>
      </c>
      <c r="D462" s="45"/>
      <c r="E462" s="171"/>
      <c r="F462" s="170"/>
      <c r="G462" s="47" t="str">
        <f t="shared" si="71"/>
        <v>/</v>
      </c>
      <c r="H462" s="47">
        <f>IFERROR(INDEX('اطلاعات دوره'!A:Z,MATCH(G462,'اطلاعات دوره'!C:C,0),MATCH(H$1,'اطلاعات دوره'!$1:$1,0)),0)</f>
        <v>0</v>
      </c>
      <c r="I462" s="47">
        <f>IFERROR(INDEX('اطلاعات دوره'!A:Z,MATCH(G462,'اطلاعات دوره'!C:C,0),MATCH(I$1,'اطلاعات دوره'!$1:$1,0)),0)</f>
        <v>0</v>
      </c>
      <c r="J462" s="48">
        <f>IFERROR(INDEX('اطلاعات دوره'!A:Z,MATCH(G462,'اطلاعات دوره'!C:C,0),MATCH(J$1,'اطلاعات دوره'!$1:$1,0)),0)</f>
        <v>0</v>
      </c>
      <c r="K462" s="46"/>
      <c r="L462" s="158" t="str">
        <f>IFERROR(INDEX('اطلاعات دوره'!A:Z,MATCH(G462,'اطلاعات دوره'!C:C,0)-1,MATCH("عنوان",'اطلاعات دوره'!$1:$1,0)),"---")</f>
        <v>---</v>
      </c>
      <c r="M462" s="47" t="str">
        <f t="shared" si="72"/>
        <v>----</v>
      </c>
      <c r="N462" s="48" t="str">
        <f t="shared" si="73"/>
        <v>-/</v>
      </c>
      <c r="O462" s="45"/>
      <c r="P462" s="158">
        <f>IFERROR(INDEX('قرائت کنتور'!A:AZ,MATCH(A462&amp;"-"&amp;"گاز",'قرائت کنتور'!B:B,0),MATCH(L462,'قرائت کنتور'!$1:$1,0)),0)</f>
        <v>0</v>
      </c>
      <c r="Q462" s="47">
        <f>IFERROR(INDEX('قرائت کنتور'!A:AZ,MATCH(A462&amp;"-"&amp;"گاز",'قرائت کنتور'!B:B,0),MATCH(G462,'قرائت کنتور'!$1:$1,0)),0)</f>
        <v>0</v>
      </c>
      <c r="R462" s="47">
        <f t="shared" si="74"/>
        <v>0</v>
      </c>
      <c r="S462" s="45"/>
      <c r="T462" s="155" t="str">
        <f>IFERROR(INDEX('تعرفه ها'!A:Z,MATCH("بهای هر متر مکعب گاز مصرفی",'تعرفه ها'!$B:$B,0),MATCH(F462,'تعرفه ها'!$2:$2,0)),"---")</f>
        <v>---</v>
      </c>
      <c r="U462" s="50" t="str">
        <f t="shared" si="75"/>
        <v>---</v>
      </c>
      <c r="V462" s="50" t="str">
        <f>IFERROR(ROUND(R462*INDEX('تعرفه ها'!A:Z,MATCH("عوارض گاز به ازاء هر متر مکعب",'تعرفه ها'!$B:$B,0),MATCH(F462,'تعرفه ها'!$2:$2,0)),0),"---")</f>
        <v>---</v>
      </c>
      <c r="W462" s="50" t="str">
        <f>IFERROR(ROUND(((U462+V462)*INDEX('تعرفه ها'!A:Z,MATCH("هزینه نگهداری و تعمیرات شبکه گاز",'تعرفه ها'!$B:$B,0),MATCH(F462,'تعرفه ها'!$2:$2,0))/100),0),"---")</f>
        <v>---</v>
      </c>
      <c r="X462" s="50" t="str">
        <f>IFERROR(IF(INDEX('اطلاعات دوره'!A:Z,MATCH(G462,'اطلاعات دوره'!C:C,0),MATCH("گاز",'اطلاعات دوره'!$1:$1,0))="دارد",ROUND((U462+V462)*INDEX('تعرفه ها'!A:Z,MATCH("پیک فصلی گاز",'تعرفه ها'!$B:$B,0),MATCH(F462,'تعرفه ها'!$2:$2,0))/100,0),0),"---")</f>
        <v>---</v>
      </c>
      <c r="Y462" s="50" t="str">
        <f>IFERROR(ROUND(SUM(U462+V462+W462+X462)*INDEX('تعرفه ها'!A:Z,MATCH("مالیات گاز",'تعرفه ها'!$B:$B,0),MATCH(F462,'تعرفه ها'!$2:$2,0))/100,0),"---")</f>
        <v>---</v>
      </c>
      <c r="Z462" s="50" t="str">
        <f t="shared" si="76"/>
        <v>---</v>
      </c>
      <c r="AA462" s="50" t="str">
        <f t="shared" si="70"/>
        <v>---</v>
      </c>
      <c r="AB462" s="50" t="str">
        <f t="shared" si="77"/>
        <v>---</v>
      </c>
      <c r="AC462" s="50" t="str">
        <f t="shared" si="78"/>
        <v>---</v>
      </c>
      <c r="AD462" s="153" t="str">
        <f t="shared" si="79"/>
        <v>---</v>
      </c>
      <c r="AF462" s="155" t="str">
        <f>IFERROR(IF(INDEX(پرداخت!A:AZ,MATCH(A462&amp;" - "&amp;"گاز",پرداخت!$B:$B,0),MATCH(G462,پرداخت!$1:$1,0))="نشده","نشده","شده"),"---")</f>
        <v>---</v>
      </c>
      <c r="AH462" s="144"/>
    </row>
    <row r="463" spans="1:34" ht="34.9" hidden="1" customHeight="1">
      <c r="A463" s="170"/>
      <c r="B463" s="47">
        <f>IFERROR(INDEX('اطلاعات انشعابات شرکتها'!A:BB,MATCH(A463,'اطلاعات انشعابات شرکتها'!A:A,0),MATCH(B$1,'اطلاعات انشعابات شرکتها'!$1:$1,0)),0)</f>
        <v>0</v>
      </c>
      <c r="C463" s="48">
        <f>IFERROR(INDEX('اطلاعات انشعابات شرکتها'!A:BB,MATCH(A463,'اطلاعات انشعابات شرکتها'!A:A,0),MATCH(C$1,'اطلاعات انشعابات شرکتها'!$1:$1,0)),0)</f>
        <v>0</v>
      </c>
      <c r="D463" s="45"/>
      <c r="E463" s="171"/>
      <c r="F463" s="170"/>
      <c r="G463" s="47" t="str">
        <f t="shared" si="71"/>
        <v>/</v>
      </c>
      <c r="H463" s="47">
        <f>IFERROR(INDEX('اطلاعات دوره'!A:Z,MATCH(G463,'اطلاعات دوره'!C:C,0),MATCH(H$1,'اطلاعات دوره'!$1:$1,0)),0)</f>
        <v>0</v>
      </c>
      <c r="I463" s="47">
        <f>IFERROR(INDEX('اطلاعات دوره'!A:Z,MATCH(G463,'اطلاعات دوره'!C:C,0),MATCH(I$1,'اطلاعات دوره'!$1:$1,0)),0)</f>
        <v>0</v>
      </c>
      <c r="J463" s="48">
        <f>IFERROR(INDEX('اطلاعات دوره'!A:Z,MATCH(G463,'اطلاعات دوره'!C:C,0),MATCH(J$1,'اطلاعات دوره'!$1:$1,0)),0)</f>
        <v>0</v>
      </c>
      <c r="K463" s="46"/>
      <c r="L463" s="158" t="str">
        <f>IFERROR(INDEX('اطلاعات دوره'!A:Z,MATCH(G463,'اطلاعات دوره'!C:C,0)-1,MATCH("عنوان",'اطلاعات دوره'!$1:$1,0)),"---")</f>
        <v>---</v>
      </c>
      <c r="M463" s="47" t="str">
        <f t="shared" si="72"/>
        <v>----</v>
      </c>
      <c r="N463" s="48" t="str">
        <f t="shared" si="73"/>
        <v>-/</v>
      </c>
      <c r="O463" s="45"/>
      <c r="P463" s="158">
        <f>IFERROR(INDEX('قرائت کنتور'!A:AZ,MATCH(A463&amp;"-"&amp;"گاز",'قرائت کنتور'!B:B,0),MATCH(L463,'قرائت کنتور'!$1:$1,0)),0)</f>
        <v>0</v>
      </c>
      <c r="Q463" s="47">
        <f>IFERROR(INDEX('قرائت کنتور'!A:AZ,MATCH(A463&amp;"-"&amp;"گاز",'قرائت کنتور'!B:B,0),MATCH(G463,'قرائت کنتور'!$1:$1,0)),0)</f>
        <v>0</v>
      </c>
      <c r="R463" s="47">
        <f t="shared" si="74"/>
        <v>0</v>
      </c>
      <c r="S463" s="45"/>
      <c r="T463" s="155" t="str">
        <f>IFERROR(INDEX('تعرفه ها'!A:Z,MATCH("بهای هر متر مکعب گاز مصرفی",'تعرفه ها'!$B:$B,0),MATCH(F463,'تعرفه ها'!$2:$2,0)),"---")</f>
        <v>---</v>
      </c>
      <c r="U463" s="50" t="str">
        <f t="shared" si="75"/>
        <v>---</v>
      </c>
      <c r="V463" s="50" t="str">
        <f>IFERROR(ROUND(R463*INDEX('تعرفه ها'!A:Z,MATCH("عوارض گاز به ازاء هر متر مکعب",'تعرفه ها'!$B:$B,0),MATCH(F463,'تعرفه ها'!$2:$2,0)),0),"---")</f>
        <v>---</v>
      </c>
      <c r="W463" s="50" t="str">
        <f>IFERROR(ROUND(((U463+V463)*INDEX('تعرفه ها'!A:Z,MATCH("هزینه نگهداری و تعمیرات شبکه گاز",'تعرفه ها'!$B:$B,0),MATCH(F463,'تعرفه ها'!$2:$2,0))/100),0),"---")</f>
        <v>---</v>
      </c>
      <c r="X463" s="50" t="str">
        <f>IFERROR(IF(INDEX('اطلاعات دوره'!A:Z,MATCH(G463,'اطلاعات دوره'!C:C,0),MATCH("گاز",'اطلاعات دوره'!$1:$1,0))="دارد",ROUND((U463+V463)*INDEX('تعرفه ها'!A:Z,MATCH("پیک فصلی گاز",'تعرفه ها'!$B:$B,0),MATCH(F463,'تعرفه ها'!$2:$2,0))/100,0),0),"---")</f>
        <v>---</v>
      </c>
      <c r="Y463" s="50" t="str">
        <f>IFERROR(ROUND(SUM(U463+V463+W463+X463)*INDEX('تعرفه ها'!A:Z,MATCH("مالیات گاز",'تعرفه ها'!$B:$B,0),MATCH(F463,'تعرفه ها'!$2:$2,0))/100,0),"---")</f>
        <v>---</v>
      </c>
      <c r="Z463" s="50" t="str">
        <f t="shared" si="76"/>
        <v>---</v>
      </c>
      <c r="AA463" s="50" t="str">
        <f t="shared" si="70"/>
        <v>---</v>
      </c>
      <c r="AB463" s="50" t="str">
        <f t="shared" si="77"/>
        <v>---</v>
      </c>
      <c r="AC463" s="50" t="str">
        <f t="shared" si="78"/>
        <v>---</v>
      </c>
      <c r="AD463" s="153" t="str">
        <f t="shared" si="79"/>
        <v>---</v>
      </c>
      <c r="AF463" s="155" t="str">
        <f>IFERROR(IF(INDEX(پرداخت!A:AZ,MATCH(A463&amp;" - "&amp;"گاز",پرداخت!$B:$B,0),MATCH(G463,پرداخت!$1:$1,0))="نشده","نشده","شده"),"---")</f>
        <v>---</v>
      </c>
      <c r="AH463" s="144"/>
    </row>
    <row r="464" spans="1:34" ht="34.9" hidden="1" customHeight="1">
      <c r="A464" s="170"/>
      <c r="B464" s="47">
        <f>IFERROR(INDEX('اطلاعات انشعابات شرکتها'!A:BB,MATCH(A464,'اطلاعات انشعابات شرکتها'!A:A,0),MATCH(B$1,'اطلاعات انشعابات شرکتها'!$1:$1,0)),0)</f>
        <v>0</v>
      </c>
      <c r="C464" s="48">
        <f>IFERROR(INDEX('اطلاعات انشعابات شرکتها'!A:BB,MATCH(A464,'اطلاعات انشعابات شرکتها'!A:A,0),MATCH(C$1,'اطلاعات انشعابات شرکتها'!$1:$1,0)),0)</f>
        <v>0</v>
      </c>
      <c r="D464" s="45"/>
      <c r="E464" s="171"/>
      <c r="F464" s="170"/>
      <c r="G464" s="47" t="str">
        <f t="shared" si="71"/>
        <v>/</v>
      </c>
      <c r="H464" s="47">
        <f>IFERROR(INDEX('اطلاعات دوره'!A:Z,MATCH(G464,'اطلاعات دوره'!C:C,0),MATCH(H$1,'اطلاعات دوره'!$1:$1,0)),0)</f>
        <v>0</v>
      </c>
      <c r="I464" s="47">
        <f>IFERROR(INDEX('اطلاعات دوره'!A:Z,MATCH(G464,'اطلاعات دوره'!C:C,0),MATCH(I$1,'اطلاعات دوره'!$1:$1,0)),0)</f>
        <v>0</v>
      </c>
      <c r="J464" s="48">
        <f>IFERROR(INDEX('اطلاعات دوره'!A:Z,MATCH(G464,'اطلاعات دوره'!C:C,0),MATCH(J$1,'اطلاعات دوره'!$1:$1,0)),0)</f>
        <v>0</v>
      </c>
      <c r="K464" s="46"/>
      <c r="L464" s="158" t="str">
        <f>IFERROR(INDEX('اطلاعات دوره'!A:Z,MATCH(G464,'اطلاعات دوره'!C:C,0)-1,MATCH("عنوان",'اطلاعات دوره'!$1:$1,0)),"---")</f>
        <v>---</v>
      </c>
      <c r="M464" s="47" t="str">
        <f t="shared" si="72"/>
        <v>----</v>
      </c>
      <c r="N464" s="48" t="str">
        <f t="shared" si="73"/>
        <v>-/</v>
      </c>
      <c r="O464" s="45"/>
      <c r="P464" s="158">
        <f>IFERROR(INDEX('قرائت کنتور'!A:AZ,MATCH(A464&amp;"-"&amp;"گاز",'قرائت کنتور'!B:B,0),MATCH(L464,'قرائت کنتور'!$1:$1,0)),0)</f>
        <v>0</v>
      </c>
      <c r="Q464" s="47">
        <f>IFERROR(INDEX('قرائت کنتور'!A:AZ,MATCH(A464&amp;"-"&amp;"گاز",'قرائت کنتور'!B:B,0),MATCH(G464,'قرائت کنتور'!$1:$1,0)),0)</f>
        <v>0</v>
      </c>
      <c r="R464" s="47">
        <f t="shared" si="74"/>
        <v>0</v>
      </c>
      <c r="S464" s="45"/>
      <c r="T464" s="155" t="str">
        <f>IFERROR(INDEX('تعرفه ها'!A:Z,MATCH("بهای هر متر مکعب گاز مصرفی",'تعرفه ها'!$B:$B,0),MATCH(F464,'تعرفه ها'!$2:$2,0)),"---")</f>
        <v>---</v>
      </c>
      <c r="U464" s="50" t="str">
        <f t="shared" si="75"/>
        <v>---</v>
      </c>
      <c r="V464" s="50" t="str">
        <f>IFERROR(ROUND(R464*INDEX('تعرفه ها'!A:Z,MATCH("عوارض گاز به ازاء هر متر مکعب",'تعرفه ها'!$B:$B,0),MATCH(F464,'تعرفه ها'!$2:$2,0)),0),"---")</f>
        <v>---</v>
      </c>
      <c r="W464" s="50" t="str">
        <f>IFERROR(ROUND(((U464+V464)*INDEX('تعرفه ها'!A:Z,MATCH("هزینه نگهداری و تعمیرات شبکه گاز",'تعرفه ها'!$B:$B,0),MATCH(F464,'تعرفه ها'!$2:$2,0))/100),0),"---")</f>
        <v>---</v>
      </c>
      <c r="X464" s="50" t="str">
        <f>IFERROR(IF(INDEX('اطلاعات دوره'!A:Z,MATCH(G464,'اطلاعات دوره'!C:C,0),MATCH("گاز",'اطلاعات دوره'!$1:$1,0))="دارد",ROUND((U464+V464)*INDEX('تعرفه ها'!A:Z,MATCH("پیک فصلی گاز",'تعرفه ها'!$B:$B,0),MATCH(F464,'تعرفه ها'!$2:$2,0))/100,0),0),"---")</f>
        <v>---</v>
      </c>
      <c r="Y464" s="50" t="str">
        <f>IFERROR(ROUND(SUM(U464+V464+W464+X464)*INDEX('تعرفه ها'!A:Z,MATCH("مالیات گاز",'تعرفه ها'!$B:$B,0),MATCH(F464,'تعرفه ها'!$2:$2,0))/100,0),"---")</f>
        <v>---</v>
      </c>
      <c r="Z464" s="50" t="str">
        <f t="shared" si="76"/>
        <v>---</v>
      </c>
      <c r="AA464" s="50" t="str">
        <f t="shared" si="70"/>
        <v>---</v>
      </c>
      <c r="AB464" s="50" t="str">
        <f t="shared" si="77"/>
        <v>---</v>
      </c>
      <c r="AC464" s="50" t="str">
        <f t="shared" si="78"/>
        <v>---</v>
      </c>
      <c r="AD464" s="153" t="str">
        <f t="shared" si="79"/>
        <v>---</v>
      </c>
      <c r="AF464" s="155" t="str">
        <f>IFERROR(IF(INDEX(پرداخت!A:AZ,MATCH(A464&amp;" - "&amp;"گاز",پرداخت!$B:$B,0),MATCH(G464,پرداخت!$1:$1,0))="نشده","نشده","شده"),"---")</f>
        <v>---</v>
      </c>
      <c r="AH464" s="144"/>
    </row>
    <row r="465" spans="1:34" ht="34.9" hidden="1" customHeight="1">
      <c r="A465" s="170"/>
      <c r="B465" s="47">
        <f>IFERROR(INDEX('اطلاعات انشعابات شرکتها'!A:BB,MATCH(A465,'اطلاعات انشعابات شرکتها'!A:A,0),MATCH(B$1,'اطلاعات انشعابات شرکتها'!$1:$1,0)),0)</f>
        <v>0</v>
      </c>
      <c r="C465" s="48">
        <f>IFERROR(INDEX('اطلاعات انشعابات شرکتها'!A:BB,MATCH(A465,'اطلاعات انشعابات شرکتها'!A:A,0),MATCH(C$1,'اطلاعات انشعابات شرکتها'!$1:$1,0)),0)</f>
        <v>0</v>
      </c>
      <c r="D465" s="45"/>
      <c r="E465" s="171"/>
      <c r="F465" s="170"/>
      <c r="G465" s="47" t="str">
        <f t="shared" si="71"/>
        <v>/</v>
      </c>
      <c r="H465" s="47">
        <f>IFERROR(INDEX('اطلاعات دوره'!A:Z,MATCH(G465,'اطلاعات دوره'!C:C,0),MATCH(H$1,'اطلاعات دوره'!$1:$1,0)),0)</f>
        <v>0</v>
      </c>
      <c r="I465" s="47">
        <f>IFERROR(INDEX('اطلاعات دوره'!A:Z,MATCH(G465,'اطلاعات دوره'!C:C,0),MATCH(I$1,'اطلاعات دوره'!$1:$1,0)),0)</f>
        <v>0</v>
      </c>
      <c r="J465" s="48">
        <f>IFERROR(INDEX('اطلاعات دوره'!A:Z,MATCH(G465,'اطلاعات دوره'!C:C,0),MATCH(J$1,'اطلاعات دوره'!$1:$1,0)),0)</f>
        <v>0</v>
      </c>
      <c r="K465" s="46"/>
      <c r="L465" s="158" t="str">
        <f>IFERROR(INDEX('اطلاعات دوره'!A:Z,MATCH(G465,'اطلاعات دوره'!C:C,0)-1,MATCH("عنوان",'اطلاعات دوره'!$1:$1,0)),"---")</f>
        <v>---</v>
      </c>
      <c r="M465" s="47" t="str">
        <f t="shared" si="72"/>
        <v>----</v>
      </c>
      <c r="N465" s="48" t="str">
        <f t="shared" si="73"/>
        <v>-/</v>
      </c>
      <c r="O465" s="45"/>
      <c r="P465" s="158">
        <f>IFERROR(INDEX('قرائت کنتور'!A:AZ,MATCH(A465&amp;"-"&amp;"گاز",'قرائت کنتور'!B:B,0),MATCH(L465,'قرائت کنتور'!$1:$1,0)),0)</f>
        <v>0</v>
      </c>
      <c r="Q465" s="47">
        <f>IFERROR(INDEX('قرائت کنتور'!A:AZ,MATCH(A465&amp;"-"&amp;"گاز",'قرائت کنتور'!B:B,0),MATCH(G465,'قرائت کنتور'!$1:$1,0)),0)</f>
        <v>0</v>
      </c>
      <c r="R465" s="47">
        <f t="shared" si="74"/>
        <v>0</v>
      </c>
      <c r="S465" s="45"/>
      <c r="T465" s="155" t="str">
        <f>IFERROR(INDEX('تعرفه ها'!A:Z,MATCH("بهای هر متر مکعب گاز مصرفی",'تعرفه ها'!$B:$B,0),MATCH(F465,'تعرفه ها'!$2:$2,0)),"---")</f>
        <v>---</v>
      </c>
      <c r="U465" s="50" t="str">
        <f t="shared" si="75"/>
        <v>---</v>
      </c>
      <c r="V465" s="50" t="str">
        <f>IFERROR(ROUND(R465*INDEX('تعرفه ها'!A:Z,MATCH("عوارض گاز به ازاء هر متر مکعب",'تعرفه ها'!$B:$B,0),MATCH(F465,'تعرفه ها'!$2:$2,0)),0),"---")</f>
        <v>---</v>
      </c>
      <c r="W465" s="50" t="str">
        <f>IFERROR(ROUND(((U465+V465)*INDEX('تعرفه ها'!A:Z,MATCH("هزینه نگهداری و تعمیرات شبکه گاز",'تعرفه ها'!$B:$B,0),MATCH(F465,'تعرفه ها'!$2:$2,0))/100),0),"---")</f>
        <v>---</v>
      </c>
      <c r="X465" s="50" t="str">
        <f>IFERROR(IF(INDEX('اطلاعات دوره'!A:Z,MATCH(G465,'اطلاعات دوره'!C:C,0),MATCH("گاز",'اطلاعات دوره'!$1:$1,0))="دارد",ROUND((U465+V465)*INDEX('تعرفه ها'!A:Z,MATCH("پیک فصلی گاز",'تعرفه ها'!$B:$B,0),MATCH(F465,'تعرفه ها'!$2:$2,0))/100,0),0),"---")</f>
        <v>---</v>
      </c>
      <c r="Y465" s="50" t="str">
        <f>IFERROR(ROUND(SUM(U465+V465+W465+X465)*INDEX('تعرفه ها'!A:Z,MATCH("مالیات گاز",'تعرفه ها'!$B:$B,0),MATCH(F465,'تعرفه ها'!$2:$2,0))/100,0),"---")</f>
        <v>---</v>
      </c>
      <c r="Z465" s="50" t="str">
        <f t="shared" si="76"/>
        <v>---</v>
      </c>
      <c r="AA465" s="50" t="str">
        <f t="shared" si="70"/>
        <v>---</v>
      </c>
      <c r="AB465" s="50" t="str">
        <f t="shared" si="77"/>
        <v>---</v>
      </c>
      <c r="AC465" s="50" t="str">
        <f t="shared" si="78"/>
        <v>---</v>
      </c>
      <c r="AD465" s="153" t="str">
        <f t="shared" si="79"/>
        <v>---</v>
      </c>
      <c r="AF465" s="155" t="str">
        <f>IFERROR(IF(INDEX(پرداخت!A:AZ,MATCH(A465&amp;" - "&amp;"گاز",پرداخت!$B:$B,0),MATCH(G465,پرداخت!$1:$1,0))="نشده","نشده","شده"),"---")</f>
        <v>---</v>
      </c>
      <c r="AH465" s="144"/>
    </row>
    <row r="466" spans="1:34" ht="34.9" hidden="1" customHeight="1">
      <c r="A466" s="170"/>
      <c r="B466" s="47">
        <f>IFERROR(INDEX('اطلاعات انشعابات شرکتها'!A:BB,MATCH(A466,'اطلاعات انشعابات شرکتها'!A:A,0),MATCH(B$1,'اطلاعات انشعابات شرکتها'!$1:$1,0)),0)</f>
        <v>0</v>
      </c>
      <c r="C466" s="48">
        <f>IFERROR(INDEX('اطلاعات انشعابات شرکتها'!A:BB,MATCH(A466,'اطلاعات انشعابات شرکتها'!A:A,0),MATCH(C$1,'اطلاعات انشعابات شرکتها'!$1:$1,0)),0)</f>
        <v>0</v>
      </c>
      <c r="D466" s="45"/>
      <c r="E466" s="171"/>
      <c r="F466" s="170"/>
      <c r="G466" s="47" t="str">
        <f t="shared" si="71"/>
        <v>/</v>
      </c>
      <c r="H466" s="47">
        <f>IFERROR(INDEX('اطلاعات دوره'!A:Z,MATCH(G466,'اطلاعات دوره'!C:C,0),MATCH(H$1,'اطلاعات دوره'!$1:$1,0)),0)</f>
        <v>0</v>
      </c>
      <c r="I466" s="47">
        <f>IFERROR(INDEX('اطلاعات دوره'!A:Z,MATCH(G466,'اطلاعات دوره'!C:C,0),MATCH(I$1,'اطلاعات دوره'!$1:$1,0)),0)</f>
        <v>0</v>
      </c>
      <c r="J466" s="48">
        <f>IFERROR(INDEX('اطلاعات دوره'!A:Z,MATCH(G466,'اطلاعات دوره'!C:C,0),MATCH(J$1,'اطلاعات دوره'!$1:$1,0)),0)</f>
        <v>0</v>
      </c>
      <c r="K466" s="46"/>
      <c r="L466" s="158" t="str">
        <f>IFERROR(INDEX('اطلاعات دوره'!A:Z,MATCH(G466,'اطلاعات دوره'!C:C,0)-1,MATCH("عنوان",'اطلاعات دوره'!$1:$1,0)),"---")</f>
        <v>---</v>
      </c>
      <c r="M466" s="47" t="str">
        <f t="shared" si="72"/>
        <v>----</v>
      </c>
      <c r="N466" s="48" t="str">
        <f t="shared" si="73"/>
        <v>-/</v>
      </c>
      <c r="O466" s="45"/>
      <c r="P466" s="158">
        <f>IFERROR(INDEX('قرائت کنتور'!A:AZ,MATCH(A466&amp;"-"&amp;"گاز",'قرائت کنتور'!B:B,0),MATCH(L466,'قرائت کنتور'!$1:$1,0)),0)</f>
        <v>0</v>
      </c>
      <c r="Q466" s="47">
        <f>IFERROR(INDEX('قرائت کنتور'!A:AZ,MATCH(A466&amp;"-"&amp;"گاز",'قرائت کنتور'!B:B,0),MATCH(G466,'قرائت کنتور'!$1:$1,0)),0)</f>
        <v>0</v>
      </c>
      <c r="R466" s="47">
        <f t="shared" si="74"/>
        <v>0</v>
      </c>
      <c r="S466" s="45"/>
      <c r="T466" s="155" t="str">
        <f>IFERROR(INDEX('تعرفه ها'!A:Z,MATCH("بهای هر متر مکعب گاز مصرفی",'تعرفه ها'!$B:$B,0),MATCH(F466,'تعرفه ها'!$2:$2,0)),"---")</f>
        <v>---</v>
      </c>
      <c r="U466" s="50" t="str">
        <f t="shared" si="75"/>
        <v>---</v>
      </c>
      <c r="V466" s="50" t="str">
        <f>IFERROR(ROUND(R466*INDEX('تعرفه ها'!A:Z,MATCH("عوارض گاز به ازاء هر متر مکعب",'تعرفه ها'!$B:$B,0),MATCH(F466,'تعرفه ها'!$2:$2,0)),0),"---")</f>
        <v>---</v>
      </c>
      <c r="W466" s="50" t="str">
        <f>IFERROR(ROUND(((U466+V466)*INDEX('تعرفه ها'!A:Z,MATCH("هزینه نگهداری و تعمیرات شبکه گاز",'تعرفه ها'!$B:$B,0),MATCH(F466,'تعرفه ها'!$2:$2,0))/100),0),"---")</f>
        <v>---</v>
      </c>
      <c r="X466" s="50" t="str">
        <f>IFERROR(IF(INDEX('اطلاعات دوره'!A:Z,MATCH(G466,'اطلاعات دوره'!C:C,0),MATCH("گاز",'اطلاعات دوره'!$1:$1,0))="دارد",ROUND((U466+V466)*INDEX('تعرفه ها'!A:Z,MATCH("پیک فصلی گاز",'تعرفه ها'!$B:$B,0),MATCH(F466,'تعرفه ها'!$2:$2,0))/100,0),0),"---")</f>
        <v>---</v>
      </c>
      <c r="Y466" s="50" t="str">
        <f>IFERROR(ROUND(SUM(U466+V466+W466+X466)*INDEX('تعرفه ها'!A:Z,MATCH("مالیات گاز",'تعرفه ها'!$B:$B,0),MATCH(F466,'تعرفه ها'!$2:$2,0))/100,0),"---")</f>
        <v>---</v>
      </c>
      <c r="Z466" s="50" t="str">
        <f t="shared" si="76"/>
        <v>---</v>
      </c>
      <c r="AA466" s="50" t="str">
        <f t="shared" si="70"/>
        <v>---</v>
      </c>
      <c r="AB466" s="50" t="str">
        <f t="shared" si="77"/>
        <v>---</v>
      </c>
      <c r="AC466" s="50" t="str">
        <f t="shared" si="78"/>
        <v>---</v>
      </c>
      <c r="AD466" s="153" t="str">
        <f t="shared" si="79"/>
        <v>---</v>
      </c>
      <c r="AF466" s="155" t="str">
        <f>IFERROR(IF(INDEX(پرداخت!A:AZ,MATCH(A466&amp;" - "&amp;"گاز",پرداخت!$B:$B,0),MATCH(G466,پرداخت!$1:$1,0))="نشده","نشده","شده"),"---")</f>
        <v>---</v>
      </c>
      <c r="AH466" s="144"/>
    </row>
    <row r="467" spans="1:34" ht="34.9" hidden="1" customHeight="1">
      <c r="A467" s="170"/>
      <c r="B467" s="47">
        <f>IFERROR(INDEX('اطلاعات انشعابات شرکتها'!A:BB,MATCH(A467,'اطلاعات انشعابات شرکتها'!A:A,0),MATCH(B$1,'اطلاعات انشعابات شرکتها'!$1:$1,0)),0)</f>
        <v>0</v>
      </c>
      <c r="C467" s="48">
        <f>IFERROR(INDEX('اطلاعات انشعابات شرکتها'!A:BB,MATCH(A467,'اطلاعات انشعابات شرکتها'!A:A,0),MATCH(C$1,'اطلاعات انشعابات شرکتها'!$1:$1,0)),0)</f>
        <v>0</v>
      </c>
      <c r="D467" s="45"/>
      <c r="E467" s="171"/>
      <c r="F467" s="170"/>
      <c r="G467" s="47" t="str">
        <f t="shared" si="71"/>
        <v>/</v>
      </c>
      <c r="H467" s="47">
        <f>IFERROR(INDEX('اطلاعات دوره'!A:Z,MATCH(G467,'اطلاعات دوره'!C:C,0),MATCH(H$1,'اطلاعات دوره'!$1:$1,0)),0)</f>
        <v>0</v>
      </c>
      <c r="I467" s="47">
        <f>IFERROR(INDEX('اطلاعات دوره'!A:Z,MATCH(G467,'اطلاعات دوره'!C:C,0),MATCH(I$1,'اطلاعات دوره'!$1:$1,0)),0)</f>
        <v>0</v>
      </c>
      <c r="J467" s="48">
        <f>IFERROR(INDEX('اطلاعات دوره'!A:Z,MATCH(G467,'اطلاعات دوره'!C:C,0),MATCH(J$1,'اطلاعات دوره'!$1:$1,0)),0)</f>
        <v>0</v>
      </c>
      <c r="K467" s="46"/>
      <c r="L467" s="158" t="str">
        <f>IFERROR(INDEX('اطلاعات دوره'!A:Z,MATCH(G467,'اطلاعات دوره'!C:C,0)-1,MATCH("عنوان",'اطلاعات دوره'!$1:$1,0)),"---")</f>
        <v>---</v>
      </c>
      <c r="M467" s="47" t="str">
        <f t="shared" si="72"/>
        <v>----</v>
      </c>
      <c r="N467" s="48" t="str">
        <f t="shared" si="73"/>
        <v>-/</v>
      </c>
      <c r="O467" s="45"/>
      <c r="P467" s="158">
        <f>IFERROR(INDEX('قرائت کنتور'!A:AZ,MATCH(A467&amp;"-"&amp;"گاز",'قرائت کنتور'!B:B,0),MATCH(L467,'قرائت کنتور'!$1:$1,0)),0)</f>
        <v>0</v>
      </c>
      <c r="Q467" s="47">
        <f>IFERROR(INDEX('قرائت کنتور'!A:AZ,MATCH(A467&amp;"-"&amp;"گاز",'قرائت کنتور'!B:B,0),MATCH(G467,'قرائت کنتور'!$1:$1,0)),0)</f>
        <v>0</v>
      </c>
      <c r="R467" s="47">
        <f t="shared" si="74"/>
        <v>0</v>
      </c>
      <c r="S467" s="45"/>
      <c r="T467" s="155" t="str">
        <f>IFERROR(INDEX('تعرفه ها'!A:Z,MATCH("بهای هر متر مکعب گاز مصرفی",'تعرفه ها'!$B:$B,0),MATCH(F467,'تعرفه ها'!$2:$2,0)),"---")</f>
        <v>---</v>
      </c>
      <c r="U467" s="50" t="str">
        <f t="shared" si="75"/>
        <v>---</v>
      </c>
      <c r="V467" s="50" t="str">
        <f>IFERROR(ROUND(R467*INDEX('تعرفه ها'!A:Z,MATCH("عوارض گاز به ازاء هر متر مکعب",'تعرفه ها'!$B:$B,0),MATCH(F467,'تعرفه ها'!$2:$2,0)),0),"---")</f>
        <v>---</v>
      </c>
      <c r="W467" s="50" t="str">
        <f>IFERROR(ROUND(((U467+V467)*INDEX('تعرفه ها'!A:Z,MATCH("هزینه نگهداری و تعمیرات شبکه گاز",'تعرفه ها'!$B:$B,0),MATCH(F467,'تعرفه ها'!$2:$2,0))/100),0),"---")</f>
        <v>---</v>
      </c>
      <c r="X467" s="50" t="str">
        <f>IFERROR(IF(INDEX('اطلاعات دوره'!A:Z,MATCH(G467,'اطلاعات دوره'!C:C,0),MATCH("گاز",'اطلاعات دوره'!$1:$1,0))="دارد",ROUND((U467+V467)*INDEX('تعرفه ها'!A:Z,MATCH("پیک فصلی گاز",'تعرفه ها'!$B:$B,0),MATCH(F467,'تعرفه ها'!$2:$2,0))/100,0),0),"---")</f>
        <v>---</v>
      </c>
      <c r="Y467" s="50" t="str">
        <f>IFERROR(ROUND(SUM(U467+V467+W467+X467)*INDEX('تعرفه ها'!A:Z,MATCH("مالیات گاز",'تعرفه ها'!$B:$B,0),MATCH(F467,'تعرفه ها'!$2:$2,0))/100,0),"---")</f>
        <v>---</v>
      </c>
      <c r="Z467" s="50" t="str">
        <f t="shared" si="76"/>
        <v>---</v>
      </c>
      <c r="AA467" s="50" t="str">
        <f t="shared" si="70"/>
        <v>---</v>
      </c>
      <c r="AB467" s="50" t="str">
        <f t="shared" si="77"/>
        <v>---</v>
      </c>
      <c r="AC467" s="50" t="str">
        <f t="shared" si="78"/>
        <v>---</v>
      </c>
      <c r="AD467" s="153" t="str">
        <f t="shared" si="79"/>
        <v>---</v>
      </c>
      <c r="AF467" s="155" t="str">
        <f>IFERROR(IF(INDEX(پرداخت!A:AZ,MATCH(A467&amp;" - "&amp;"گاز",پرداخت!$B:$B,0),MATCH(G467,پرداخت!$1:$1,0))="نشده","نشده","شده"),"---")</f>
        <v>---</v>
      </c>
      <c r="AH467" s="144"/>
    </row>
    <row r="468" spans="1:34" ht="34.9" hidden="1" customHeight="1">
      <c r="A468" s="170"/>
      <c r="B468" s="47">
        <f>IFERROR(INDEX('اطلاعات انشعابات شرکتها'!A:BB,MATCH(A468,'اطلاعات انشعابات شرکتها'!A:A,0),MATCH(B$1,'اطلاعات انشعابات شرکتها'!$1:$1,0)),0)</f>
        <v>0</v>
      </c>
      <c r="C468" s="48">
        <f>IFERROR(INDEX('اطلاعات انشعابات شرکتها'!A:BB,MATCH(A468,'اطلاعات انشعابات شرکتها'!A:A,0),MATCH(C$1,'اطلاعات انشعابات شرکتها'!$1:$1,0)),0)</f>
        <v>0</v>
      </c>
      <c r="D468" s="45"/>
      <c r="E468" s="171"/>
      <c r="F468" s="170"/>
      <c r="G468" s="47" t="str">
        <f t="shared" si="71"/>
        <v>/</v>
      </c>
      <c r="H468" s="47">
        <f>IFERROR(INDEX('اطلاعات دوره'!A:Z,MATCH(G468,'اطلاعات دوره'!C:C,0),MATCH(H$1,'اطلاعات دوره'!$1:$1,0)),0)</f>
        <v>0</v>
      </c>
      <c r="I468" s="47">
        <f>IFERROR(INDEX('اطلاعات دوره'!A:Z,MATCH(G468,'اطلاعات دوره'!C:C,0),MATCH(I$1,'اطلاعات دوره'!$1:$1,0)),0)</f>
        <v>0</v>
      </c>
      <c r="J468" s="48">
        <f>IFERROR(INDEX('اطلاعات دوره'!A:Z,MATCH(G468,'اطلاعات دوره'!C:C,0),MATCH(J$1,'اطلاعات دوره'!$1:$1,0)),0)</f>
        <v>0</v>
      </c>
      <c r="K468" s="46"/>
      <c r="L468" s="158" t="str">
        <f>IFERROR(INDEX('اطلاعات دوره'!A:Z,MATCH(G468,'اطلاعات دوره'!C:C,0)-1,MATCH("عنوان",'اطلاعات دوره'!$1:$1,0)),"---")</f>
        <v>---</v>
      </c>
      <c r="M468" s="47" t="str">
        <f t="shared" si="72"/>
        <v>----</v>
      </c>
      <c r="N468" s="48" t="str">
        <f t="shared" si="73"/>
        <v>-/</v>
      </c>
      <c r="O468" s="45"/>
      <c r="P468" s="158">
        <f>IFERROR(INDEX('قرائت کنتور'!A:AZ,MATCH(A468&amp;"-"&amp;"گاز",'قرائت کنتور'!B:B,0),MATCH(L468,'قرائت کنتور'!$1:$1,0)),0)</f>
        <v>0</v>
      </c>
      <c r="Q468" s="47">
        <f>IFERROR(INDEX('قرائت کنتور'!A:AZ,MATCH(A468&amp;"-"&amp;"گاز",'قرائت کنتور'!B:B,0),MATCH(G468,'قرائت کنتور'!$1:$1,0)),0)</f>
        <v>0</v>
      </c>
      <c r="R468" s="47">
        <f t="shared" si="74"/>
        <v>0</v>
      </c>
      <c r="S468" s="45"/>
      <c r="T468" s="155" t="str">
        <f>IFERROR(INDEX('تعرفه ها'!A:Z,MATCH("بهای هر متر مکعب گاز مصرفی",'تعرفه ها'!$B:$B,0),MATCH(F468,'تعرفه ها'!$2:$2,0)),"---")</f>
        <v>---</v>
      </c>
      <c r="U468" s="50" t="str">
        <f t="shared" si="75"/>
        <v>---</v>
      </c>
      <c r="V468" s="50" t="str">
        <f>IFERROR(ROUND(R468*INDEX('تعرفه ها'!A:Z,MATCH("عوارض گاز به ازاء هر متر مکعب",'تعرفه ها'!$B:$B,0),MATCH(F468,'تعرفه ها'!$2:$2,0)),0),"---")</f>
        <v>---</v>
      </c>
      <c r="W468" s="50" t="str">
        <f>IFERROR(ROUND(((U468+V468)*INDEX('تعرفه ها'!A:Z,MATCH("هزینه نگهداری و تعمیرات شبکه گاز",'تعرفه ها'!$B:$B,0),MATCH(F468,'تعرفه ها'!$2:$2,0))/100),0),"---")</f>
        <v>---</v>
      </c>
      <c r="X468" s="50" t="str">
        <f>IFERROR(IF(INDEX('اطلاعات دوره'!A:Z,MATCH(G468,'اطلاعات دوره'!C:C,0),MATCH("گاز",'اطلاعات دوره'!$1:$1,0))="دارد",ROUND((U468+V468)*INDEX('تعرفه ها'!A:Z,MATCH("پیک فصلی گاز",'تعرفه ها'!$B:$B,0),MATCH(F468,'تعرفه ها'!$2:$2,0))/100,0),0),"---")</f>
        <v>---</v>
      </c>
      <c r="Y468" s="50" t="str">
        <f>IFERROR(ROUND(SUM(U468+V468+W468+X468)*INDEX('تعرفه ها'!A:Z,MATCH("مالیات گاز",'تعرفه ها'!$B:$B,0),MATCH(F468,'تعرفه ها'!$2:$2,0))/100,0),"---")</f>
        <v>---</v>
      </c>
      <c r="Z468" s="50" t="str">
        <f t="shared" si="76"/>
        <v>---</v>
      </c>
      <c r="AA468" s="50" t="str">
        <f t="shared" si="70"/>
        <v>---</v>
      </c>
      <c r="AB468" s="50" t="str">
        <f t="shared" si="77"/>
        <v>---</v>
      </c>
      <c r="AC468" s="50" t="str">
        <f t="shared" si="78"/>
        <v>---</v>
      </c>
      <c r="AD468" s="153" t="str">
        <f t="shared" si="79"/>
        <v>---</v>
      </c>
      <c r="AF468" s="155" t="str">
        <f>IFERROR(IF(INDEX(پرداخت!A:AZ,MATCH(A468&amp;" - "&amp;"گاز",پرداخت!$B:$B,0),MATCH(G468,پرداخت!$1:$1,0))="نشده","نشده","شده"),"---")</f>
        <v>---</v>
      </c>
      <c r="AH468" s="144"/>
    </row>
    <row r="469" spans="1:34" ht="34.9" hidden="1" customHeight="1">
      <c r="A469" s="170"/>
      <c r="B469" s="47">
        <f>IFERROR(INDEX('اطلاعات انشعابات شرکتها'!A:BB,MATCH(A469,'اطلاعات انشعابات شرکتها'!A:A,0),MATCH(B$1,'اطلاعات انشعابات شرکتها'!$1:$1,0)),0)</f>
        <v>0</v>
      </c>
      <c r="C469" s="48">
        <f>IFERROR(INDEX('اطلاعات انشعابات شرکتها'!A:BB,MATCH(A469,'اطلاعات انشعابات شرکتها'!A:A,0),MATCH(C$1,'اطلاعات انشعابات شرکتها'!$1:$1,0)),0)</f>
        <v>0</v>
      </c>
      <c r="D469" s="45"/>
      <c r="E469" s="171"/>
      <c r="F469" s="170"/>
      <c r="G469" s="47" t="str">
        <f t="shared" si="71"/>
        <v>/</v>
      </c>
      <c r="H469" s="47">
        <f>IFERROR(INDEX('اطلاعات دوره'!A:Z,MATCH(G469,'اطلاعات دوره'!C:C,0),MATCH(H$1,'اطلاعات دوره'!$1:$1,0)),0)</f>
        <v>0</v>
      </c>
      <c r="I469" s="47">
        <f>IFERROR(INDEX('اطلاعات دوره'!A:Z,MATCH(G469,'اطلاعات دوره'!C:C,0),MATCH(I$1,'اطلاعات دوره'!$1:$1,0)),0)</f>
        <v>0</v>
      </c>
      <c r="J469" s="48">
        <f>IFERROR(INDEX('اطلاعات دوره'!A:Z,MATCH(G469,'اطلاعات دوره'!C:C,0),MATCH(J$1,'اطلاعات دوره'!$1:$1,0)),0)</f>
        <v>0</v>
      </c>
      <c r="K469" s="46"/>
      <c r="L469" s="158" t="str">
        <f>IFERROR(INDEX('اطلاعات دوره'!A:Z,MATCH(G469,'اطلاعات دوره'!C:C,0)-1,MATCH("عنوان",'اطلاعات دوره'!$1:$1,0)),"---")</f>
        <v>---</v>
      </c>
      <c r="M469" s="47" t="str">
        <f t="shared" si="72"/>
        <v>----</v>
      </c>
      <c r="N469" s="48" t="str">
        <f t="shared" si="73"/>
        <v>-/</v>
      </c>
      <c r="O469" s="45"/>
      <c r="P469" s="158">
        <f>IFERROR(INDEX('قرائت کنتور'!A:AZ,MATCH(A469&amp;"-"&amp;"گاز",'قرائت کنتور'!B:B,0),MATCH(L469,'قرائت کنتور'!$1:$1,0)),0)</f>
        <v>0</v>
      </c>
      <c r="Q469" s="47">
        <f>IFERROR(INDEX('قرائت کنتور'!A:AZ,MATCH(A469&amp;"-"&amp;"گاز",'قرائت کنتور'!B:B,0),MATCH(G469,'قرائت کنتور'!$1:$1,0)),0)</f>
        <v>0</v>
      </c>
      <c r="R469" s="47">
        <f t="shared" si="74"/>
        <v>0</v>
      </c>
      <c r="S469" s="45"/>
      <c r="T469" s="155" t="str">
        <f>IFERROR(INDEX('تعرفه ها'!A:Z,MATCH("بهای هر متر مکعب گاز مصرفی",'تعرفه ها'!$B:$B,0),MATCH(F469,'تعرفه ها'!$2:$2,0)),"---")</f>
        <v>---</v>
      </c>
      <c r="U469" s="50" t="str">
        <f t="shared" si="75"/>
        <v>---</v>
      </c>
      <c r="V469" s="50" t="str">
        <f>IFERROR(ROUND(R469*INDEX('تعرفه ها'!A:Z,MATCH("عوارض گاز به ازاء هر متر مکعب",'تعرفه ها'!$B:$B,0),MATCH(F469,'تعرفه ها'!$2:$2,0)),0),"---")</f>
        <v>---</v>
      </c>
      <c r="W469" s="50" t="str">
        <f>IFERROR(ROUND(((U469+V469)*INDEX('تعرفه ها'!A:Z,MATCH("هزینه نگهداری و تعمیرات شبکه گاز",'تعرفه ها'!$B:$B,0),MATCH(F469,'تعرفه ها'!$2:$2,0))/100),0),"---")</f>
        <v>---</v>
      </c>
      <c r="X469" s="50" t="str">
        <f>IFERROR(IF(INDEX('اطلاعات دوره'!A:Z,MATCH(G469,'اطلاعات دوره'!C:C,0),MATCH("گاز",'اطلاعات دوره'!$1:$1,0))="دارد",ROUND((U469+V469)*INDEX('تعرفه ها'!A:Z,MATCH("پیک فصلی گاز",'تعرفه ها'!$B:$B,0),MATCH(F469,'تعرفه ها'!$2:$2,0))/100,0),0),"---")</f>
        <v>---</v>
      </c>
      <c r="Y469" s="50" t="str">
        <f>IFERROR(ROUND(SUM(U469+V469+W469+X469)*INDEX('تعرفه ها'!A:Z,MATCH("مالیات گاز",'تعرفه ها'!$B:$B,0),MATCH(F469,'تعرفه ها'!$2:$2,0))/100,0),"---")</f>
        <v>---</v>
      </c>
      <c r="Z469" s="50" t="str">
        <f t="shared" si="76"/>
        <v>---</v>
      </c>
      <c r="AA469" s="50" t="str">
        <f t="shared" si="70"/>
        <v>---</v>
      </c>
      <c r="AB469" s="50" t="str">
        <f t="shared" si="77"/>
        <v>---</v>
      </c>
      <c r="AC469" s="50" t="str">
        <f t="shared" si="78"/>
        <v>---</v>
      </c>
      <c r="AD469" s="153" t="str">
        <f t="shared" si="79"/>
        <v>---</v>
      </c>
      <c r="AF469" s="155" t="str">
        <f>IFERROR(IF(INDEX(پرداخت!A:AZ,MATCH(A469&amp;" - "&amp;"گاز",پرداخت!$B:$B,0),MATCH(G469,پرداخت!$1:$1,0))="نشده","نشده","شده"),"---")</f>
        <v>---</v>
      </c>
      <c r="AH469" s="144"/>
    </row>
    <row r="470" spans="1:34" ht="34.9" hidden="1" customHeight="1">
      <c r="A470" s="170"/>
      <c r="B470" s="47">
        <f>IFERROR(INDEX('اطلاعات انشعابات شرکتها'!A:BB,MATCH(A470,'اطلاعات انشعابات شرکتها'!A:A,0),MATCH(B$1,'اطلاعات انشعابات شرکتها'!$1:$1,0)),0)</f>
        <v>0</v>
      </c>
      <c r="C470" s="48">
        <f>IFERROR(INDEX('اطلاعات انشعابات شرکتها'!A:BB,MATCH(A470,'اطلاعات انشعابات شرکتها'!A:A,0),MATCH(C$1,'اطلاعات انشعابات شرکتها'!$1:$1,0)),0)</f>
        <v>0</v>
      </c>
      <c r="D470" s="45"/>
      <c r="E470" s="171"/>
      <c r="F470" s="170"/>
      <c r="G470" s="47" t="str">
        <f t="shared" si="71"/>
        <v>/</v>
      </c>
      <c r="H470" s="47">
        <f>IFERROR(INDEX('اطلاعات دوره'!A:Z,MATCH(G470,'اطلاعات دوره'!C:C,0),MATCH(H$1,'اطلاعات دوره'!$1:$1,0)),0)</f>
        <v>0</v>
      </c>
      <c r="I470" s="47">
        <f>IFERROR(INDEX('اطلاعات دوره'!A:Z,MATCH(G470,'اطلاعات دوره'!C:C,0),MATCH(I$1,'اطلاعات دوره'!$1:$1,0)),0)</f>
        <v>0</v>
      </c>
      <c r="J470" s="48">
        <f>IFERROR(INDEX('اطلاعات دوره'!A:Z,MATCH(G470,'اطلاعات دوره'!C:C,0),MATCH(J$1,'اطلاعات دوره'!$1:$1,0)),0)</f>
        <v>0</v>
      </c>
      <c r="K470" s="46"/>
      <c r="L470" s="158" t="str">
        <f>IFERROR(INDEX('اطلاعات دوره'!A:Z,MATCH(G470,'اطلاعات دوره'!C:C,0)-1,MATCH("عنوان",'اطلاعات دوره'!$1:$1,0)),"---")</f>
        <v>---</v>
      </c>
      <c r="M470" s="47" t="str">
        <f t="shared" si="72"/>
        <v>----</v>
      </c>
      <c r="N470" s="48" t="str">
        <f t="shared" si="73"/>
        <v>-/</v>
      </c>
      <c r="O470" s="45"/>
      <c r="P470" s="158">
        <f>IFERROR(INDEX('قرائت کنتور'!A:AZ,MATCH(A470&amp;"-"&amp;"گاز",'قرائت کنتور'!B:B,0),MATCH(L470,'قرائت کنتور'!$1:$1,0)),0)</f>
        <v>0</v>
      </c>
      <c r="Q470" s="47">
        <f>IFERROR(INDEX('قرائت کنتور'!A:AZ,MATCH(A470&amp;"-"&amp;"گاز",'قرائت کنتور'!B:B,0),MATCH(G470,'قرائت کنتور'!$1:$1,0)),0)</f>
        <v>0</v>
      </c>
      <c r="R470" s="47">
        <f t="shared" si="74"/>
        <v>0</v>
      </c>
      <c r="S470" s="45"/>
      <c r="T470" s="155" t="str">
        <f>IFERROR(INDEX('تعرفه ها'!A:Z,MATCH("بهای هر متر مکعب گاز مصرفی",'تعرفه ها'!$B:$B,0),MATCH(F470,'تعرفه ها'!$2:$2,0)),"---")</f>
        <v>---</v>
      </c>
      <c r="U470" s="50" t="str">
        <f t="shared" si="75"/>
        <v>---</v>
      </c>
      <c r="V470" s="50" t="str">
        <f>IFERROR(ROUND(R470*INDEX('تعرفه ها'!A:Z,MATCH("عوارض گاز به ازاء هر متر مکعب",'تعرفه ها'!$B:$B,0),MATCH(F470,'تعرفه ها'!$2:$2,0)),0),"---")</f>
        <v>---</v>
      </c>
      <c r="W470" s="50" t="str">
        <f>IFERROR(ROUND(((U470+V470)*INDEX('تعرفه ها'!A:Z,MATCH("هزینه نگهداری و تعمیرات شبکه گاز",'تعرفه ها'!$B:$B,0),MATCH(F470,'تعرفه ها'!$2:$2,0))/100),0),"---")</f>
        <v>---</v>
      </c>
      <c r="X470" s="50" t="str">
        <f>IFERROR(IF(INDEX('اطلاعات دوره'!A:Z,MATCH(G470,'اطلاعات دوره'!C:C,0),MATCH("گاز",'اطلاعات دوره'!$1:$1,0))="دارد",ROUND((U470+V470)*INDEX('تعرفه ها'!A:Z,MATCH("پیک فصلی گاز",'تعرفه ها'!$B:$B,0),MATCH(F470,'تعرفه ها'!$2:$2,0))/100,0),0),"---")</f>
        <v>---</v>
      </c>
      <c r="Y470" s="50" t="str">
        <f>IFERROR(ROUND(SUM(U470+V470+W470+X470)*INDEX('تعرفه ها'!A:Z,MATCH("مالیات گاز",'تعرفه ها'!$B:$B,0),MATCH(F470,'تعرفه ها'!$2:$2,0))/100,0),"---")</f>
        <v>---</v>
      </c>
      <c r="Z470" s="50" t="str">
        <f t="shared" si="76"/>
        <v>---</v>
      </c>
      <c r="AA470" s="50" t="str">
        <f t="shared" si="70"/>
        <v>---</v>
      </c>
      <c r="AB470" s="50" t="str">
        <f t="shared" si="77"/>
        <v>---</v>
      </c>
      <c r="AC470" s="50" t="str">
        <f t="shared" si="78"/>
        <v>---</v>
      </c>
      <c r="AD470" s="153" t="str">
        <f t="shared" si="79"/>
        <v>---</v>
      </c>
      <c r="AF470" s="155" t="str">
        <f>IFERROR(IF(INDEX(پرداخت!A:AZ,MATCH(A470&amp;" - "&amp;"گاز",پرداخت!$B:$B,0),MATCH(G470,پرداخت!$1:$1,0))="نشده","نشده","شده"),"---")</f>
        <v>---</v>
      </c>
      <c r="AH470" s="144"/>
    </row>
    <row r="471" spans="1:34" ht="34.9" hidden="1" customHeight="1">
      <c r="A471" s="170"/>
      <c r="B471" s="47">
        <f>IFERROR(INDEX('اطلاعات انشعابات شرکتها'!A:BB,MATCH(A471,'اطلاعات انشعابات شرکتها'!A:A,0),MATCH(B$1,'اطلاعات انشعابات شرکتها'!$1:$1,0)),0)</f>
        <v>0</v>
      </c>
      <c r="C471" s="48">
        <f>IFERROR(INDEX('اطلاعات انشعابات شرکتها'!A:BB,MATCH(A471,'اطلاعات انشعابات شرکتها'!A:A,0),MATCH(C$1,'اطلاعات انشعابات شرکتها'!$1:$1,0)),0)</f>
        <v>0</v>
      </c>
      <c r="D471" s="45"/>
      <c r="E471" s="171"/>
      <c r="F471" s="170"/>
      <c r="G471" s="47" t="str">
        <f t="shared" si="71"/>
        <v>/</v>
      </c>
      <c r="H471" s="47">
        <f>IFERROR(INDEX('اطلاعات دوره'!A:Z,MATCH(G471,'اطلاعات دوره'!C:C,0),MATCH(H$1,'اطلاعات دوره'!$1:$1,0)),0)</f>
        <v>0</v>
      </c>
      <c r="I471" s="47">
        <f>IFERROR(INDEX('اطلاعات دوره'!A:Z,MATCH(G471,'اطلاعات دوره'!C:C,0),MATCH(I$1,'اطلاعات دوره'!$1:$1,0)),0)</f>
        <v>0</v>
      </c>
      <c r="J471" s="48">
        <f>IFERROR(INDEX('اطلاعات دوره'!A:Z,MATCH(G471,'اطلاعات دوره'!C:C,0),MATCH(J$1,'اطلاعات دوره'!$1:$1,0)),0)</f>
        <v>0</v>
      </c>
      <c r="K471" s="46"/>
      <c r="L471" s="158" t="str">
        <f>IFERROR(INDEX('اطلاعات دوره'!A:Z,MATCH(G471,'اطلاعات دوره'!C:C,0)-1,MATCH("عنوان",'اطلاعات دوره'!$1:$1,0)),"---")</f>
        <v>---</v>
      </c>
      <c r="M471" s="47" t="str">
        <f t="shared" si="72"/>
        <v>----</v>
      </c>
      <c r="N471" s="48" t="str">
        <f t="shared" si="73"/>
        <v>-/</v>
      </c>
      <c r="O471" s="45"/>
      <c r="P471" s="158">
        <f>IFERROR(INDEX('قرائت کنتور'!A:AZ,MATCH(A471&amp;"-"&amp;"گاز",'قرائت کنتور'!B:B,0),MATCH(L471,'قرائت کنتور'!$1:$1,0)),0)</f>
        <v>0</v>
      </c>
      <c r="Q471" s="47">
        <f>IFERROR(INDEX('قرائت کنتور'!A:AZ,MATCH(A471&amp;"-"&amp;"گاز",'قرائت کنتور'!B:B,0),MATCH(G471,'قرائت کنتور'!$1:$1,0)),0)</f>
        <v>0</v>
      </c>
      <c r="R471" s="47">
        <f t="shared" si="74"/>
        <v>0</v>
      </c>
      <c r="S471" s="45"/>
      <c r="T471" s="155" t="str">
        <f>IFERROR(INDEX('تعرفه ها'!A:Z,MATCH("بهای هر متر مکعب گاز مصرفی",'تعرفه ها'!$B:$B,0),MATCH(F471,'تعرفه ها'!$2:$2,0)),"---")</f>
        <v>---</v>
      </c>
      <c r="U471" s="50" t="str">
        <f t="shared" si="75"/>
        <v>---</v>
      </c>
      <c r="V471" s="50" t="str">
        <f>IFERROR(ROUND(R471*INDEX('تعرفه ها'!A:Z,MATCH("عوارض گاز به ازاء هر متر مکعب",'تعرفه ها'!$B:$B,0),MATCH(F471,'تعرفه ها'!$2:$2,0)),0),"---")</f>
        <v>---</v>
      </c>
      <c r="W471" s="50" t="str">
        <f>IFERROR(ROUND(((U471+V471)*INDEX('تعرفه ها'!A:Z,MATCH("هزینه نگهداری و تعمیرات شبکه گاز",'تعرفه ها'!$B:$B,0),MATCH(F471,'تعرفه ها'!$2:$2,0))/100),0),"---")</f>
        <v>---</v>
      </c>
      <c r="X471" s="50" t="str">
        <f>IFERROR(IF(INDEX('اطلاعات دوره'!A:Z,MATCH(G471,'اطلاعات دوره'!C:C,0),MATCH("گاز",'اطلاعات دوره'!$1:$1,0))="دارد",ROUND((U471+V471)*INDEX('تعرفه ها'!A:Z,MATCH("پیک فصلی گاز",'تعرفه ها'!$B:$B,0),MATCH(F471,'تعرفه ها'!$2:$2,0))/100,0),0),"---")</f>
        <v>---</v>
      </c>
      <c r="Y471" s="50" t="str">
        <f>IFERROR(ROUND(SUM(U471+V471+W471+X471)*INDEX('تعرفه ها'!A:Z,MATCH("مالیات گاز",'تعرفه ها'!$B:$B,0),MATCH(F471,'تعرفه ها'!$2:$2,0))/100,0),"---")</f>
        <v>---</v>
      </c>
      <c r="Z471" s="50" t="str">
        <f t="shared" si="76"/>
        <v>---</v>
      </c>
      <c r="AA471" s="50" t="str">
        <f t="shared" si="70"/>
        <v>---</v>
      </c>
      <c r="AB471" s="50" t="str">
        <f t="shared" si="77"/>
        <v>---</v>
      </c>
      <c r="AC471" s="50" t="str">
        <f t="shared" si="78"/>
        <v>---</v>
      </c>
      <c r="AD471" s="153" t="str">
        <f t="shared" si="79"/>
        <v>---</v>
      </c>
      <c r="AF471" s="155" t="str">
        <f>IFERROR(IF(INDEX(پرداخت!A:AZ,MATCH(A471&amp;" - "&amp;"گاز",پرداخت!$B:$B,0),MATCH(G471,پرداخت!$1:$1,0))="نشده","نشده","شده"),"---")</f>
        <v>---</v>
      </c>
      <c r="AH471" s="144"/>
    </row>
    <row r="472" spans="1:34" ht="34.9" hidden="1" customHeight="1">
      <c r="A472" s="170"/>
      <c r="B472" s="47">
        <f>IFERROR(INDEX('اطلاعات انشعابات شرکتها'!A:BB,MATCH(A472,'اطلاعات انشعابات شرکتها'!A:A,0),MATCH(B$1,'اطلاعات انشعابات شرکتها'!$1:$1,0)),0)</f>
        <v>0</v>
      </c>
      <c r="C472" s="48">
        <f>IFERROR(INDEX('اطلاعات انشعابات شرکتها'!A:BB,MATCH(A472,'اطلاعات انشعابات شرکتها'!A:A,0),MATCH(C$1,'اطلاعات انشعابات شرکتها'!$1:$1,0)),0)</f>
        <v>0</v>
      </c>
      <c r="D472" s="45"/>
      <c r="E472" s="171"/>
      <c r="F472" s="170"/>
      <c r="G472" s="47" t="str">
        <f t="shared" si="71"/>
        <v>/</v>
      </c>
      <c r="H472" s="47">
        <f>IFERROR(INDEX('اطلاعات دوره'!A:Z,MATCH(G472,'اطلاعات دوره'!C:C,0),MATCH(H$1,'اطلاعات دوره'!$1:$1,0)),0)</f>
        <v>0</v>
      </c>
      <c r="I472" s="47">
        <f>IFERROR(INDEX('اطلاعات دوره'!A:Z,MATCH(G472,'اطلاعات دوره'!C:C,0),MATCH(I$1,'اطلاعات دوره'!$1:$1,0)),0)</f>
        <v>0</v>
      </c>
      <c r="J472" s="48">
        <f>IFERROR(INDEX('اطلاعات دوره'!A:Z,MATCH(G472,'اطلاعات دوره'!C:C,0),MATCH(J$1,'اطلاعات دوره'!$1:$1,0)),0)</f>
        <v>0</v>
      </c>
      <c r="K472" s="46"/>
      <c r="L472" s="158" t="str">
        <f>IFERROR(INDEX('اطلاعات دوره'!A:Z,MATCH(G472,'اطلاعات دوره'!C:C,0)-1,MATCH("عنوان",'اطلاعات دوره'!$1:$1,0)),"---")</f>
        <v>---</v>
      </c>
      <c r="M472" s="47" t="str">
        <f t="shared" si="72"/>
        <v>----</v>
      </c>
      <c r="N472" s="48" t="str">
        <f t="shared" si="73"/>
        <v>-/</v>
      </c>
      <c r="O472" s="45"/>
      <c r="P472" s="158">
        <f>IFERROR(INDEX('قرائت کنتور'!A:AZ,MATCH(A472&amp;"-"&amp;"گاز",'قرائت کنتور'!B:B,0),MATCH(L472,'قرائت کنتور'!$1:$1,0)),0)</f>
        <v>0</v>
      </c>
      <c r="Q472" s="47">
        <f>IFERROR(INDEX('قرائت کنتور'!A:AZ,MATCH(A472&amp;"-"&amp;"گاز",'قرائت کنتور'!B:B,0),MATCH(G472,'قرائت کنتور'!$1:$1,0)),0)</f>
        <v>0</v>
      </c>
      <c r="R472" s="47">
        <f t="shared" si="74"/>
        <v>0</v>
      </c>
      <c r="S472" s="45"/>
      <c r="T472" s="155" t="str">
        <f>IFERROR(INDEX('تعرفه ها'!A:Z,MATCH("بهای هر متر مکعب گاز مصرفی",'تعرفه ها'!$B:$B,0),MATCH(F472,'تعرفه ها'!$2:$2,0)),"---")</f>
        <v>---</v>
      </c>
      <c r="U472" s="50" t="str">
        <f t="shared" si="75"/>
        <v>---</v>
      </c>
      <c r="V472" s="50" t="str">
        <f>IFERROR(ROUND(R472*INDEX('تعرفه ها'!A:Z,MATCH("عوارض گاز به ازاء هر متر مکعب",'تعرفه ها'!$B:$B,0),MATCH(F472,'تعرفه ها'!$2:$2,0)),0),"---")</f>
        <v>---</v>
      </c>
      <c r="W472" s="50" t="str">
        <f>IFERROR(ROUND(((U472+V472)*INDEX('تعرفه ها'!A:Z,MATCH("هزینه نگهداری و تعمیرات شبکه گاز",'تعرفه ها'!$B:$B,0),MATCH(F472,'تعرفه ها'!$2:$2,0))/100),0),"---")</f>
        <v>---</v>
      </c>
      <c r="X472" s="50" t="str">
        <f>IFERROR(IF(INDEX('اطلاعات دوره'!A:Z,MATCH(G472,'اطلاعات دوره'!C:C,0),MATCH("گاز",'اطلاعات دوره'!$1:$1,0))="دارد",ROUND((U472+V472)*INDEX('تعرفه ها'!A:Z,MATCH("پیک فصلی گاز",'تعرفه ها'!$B:$B,0),MATCH(F472,'تعرفه ها'!$2:$2,0))/100,0),0),"---")</f>
        <v>---</v>
      </c>
      <c r="Y472" s="50" t="str">
        <f>IFERROR(ROUND(SUM(U472+V472+W472+X472)*INDEX('تعرفه ها'!A:Z,MATCH("مالیات گاز",'تعرفه ها'!$B:$B,0),MATCH(F472,'تعرفه ها'!$2:$2,0))/100,0),"---")</f>
        <v>---</v>
      </c>
      <c r="Z472" s="50" t="str">
        <f t="shared" si="76"/>
        <v>---</v>
      </c>
      <c r="AA472" s="50" t="str">
        <f t="shared" si="70"/>
        <v>---</v>
      </c>
      <c r="AB472" s="50" t="str">
        <f t="shared" si="77"/>
        <v>---</v>
      </c>
      <c r="AC472" s="50" t="str">
        <f t="shared" si="78"/>
        <v>---</v>
      </c>
      <c r="AD472" s="153" t="str">
        <f t="shared" si="79"/>
        <v>---</v>
      </c>
      <c r="AF472" s="155" t="str">
        <f>IFERROR(IF(INDEX(پرداخت!A:AZ,MATCH(A472&amp;" - "&amp;"گاز",پرداخت!$B:$B,0),MATCH(G472,پرداخت!$1:$1,0))="نشده","نشده","شده"),"---")</f>
        <v>---</v>
      </c>
      <c r="AH472" s="144"/>
    </row>
    <row r="473" spans="1:34" ht="34.9" hidden="1" customHeight="1">
      <c r="A473" s="170"/>
      <c r="B473" s="47">
        <f>IFERROR(INDEX('اطلاعات انشعابات شرکتها'!A:BB,MATCH(A473,'اطلاعات انشعابات شرکتها'!A:A,0),MATCH(B$1,'اطلاعات انشعابات شرکتها'!$1:$1,0)),0)</f>
        <v>0</v>
      </c>
      <c r="C473" s="48">
        <f>IFERROR(INDEX('اطلاعات انشعابات شرکتها'!A:BB,MATCH(A473,'اطلاعات انشعابات شرکتها'!A:A,0),MATCH(C$1,'اطلاعات انشعابات شرکتها'!$1:$1,0)),0)</f>
        <v>0</v>
      </c>
      <c r="D473" s="45"/>
      <c r="E473" s="171"/>
      <c r="F473" s="170"/>
      <c r="G473" s="47" t="str">
        <f t="shared" si="71"/>
        <v>/</v>
      </c>
      <c r="H473" s="47">
        <f>IFERROR(INDEX('اطلاعات دوره'!A:Z,MATCH(G473,'اطلاعات دوره'!C:C,0),MATCH(H$1,'اطلاعات دوره'!$1:$1,0)),0)</f>
        <v>0</v>
      </c>
      <c r="I473" s="47">
        <f>IFERROR(INDEX('اطلاعات دوره'!A:Z,MATCH(G473,'اطلاعات دوره'!C:C,0),MATCH(I$1,'اطلاعات دوره'!$1:$1,0)),0)</f>
        <v>0</v>
      </c>
      <c r="J473" s="48">
        <f>IFERROR(INDEX('اطلاعات دوره'!A:Z,MATCH(G473,'اطلاعات دوره'!C:C,0),MATCH(J$1,'اطلاعات دوره'!$1:$1,0)),0)</f>
        <v>0</v>
      </c>
      <c r="K473" s="46"/>
      <c r="L473" s="158" t="str">
        <f>IFERROR(INDEX('اطلاعات دوره'!A:Z,MATCH(G473,'اطلاعات دوره'!C:C,0)-1,MATCH("عنوان",'اطلاعات دوره'!$1:$1,0)),"---")</f>
        <v>---</v>
      </c>
      <c r="M473" s="47" t="str">
        <f t="shared" si="72"/>
        <v>----</v>
      </c>
      <c r="N473" s="48" t="str">
        <f t="shared" si="73"/>
        <v>-/</v>
      </c>
      <c r="O473" s="45"/>
      <c r="P473" s="158">
        <f>IFERROR(INDEX('قرائت کنتور'!A:AZ,MATCH(A473&amp;"-"&amp;"گاز",'قرائت کنتور'!B:B,0),MATCH(L473,'قرائت کنتور'!$1:$1,0)),0)</f>
        <v>0</v>
      </c>
      <c r="Q473" s="47">
        <f>IFERROR(INDEX('قرائت کنتور'!A:AZ,MATCH(A473&amp;"-"&amp;"گاز",'قرائت کنتور'!B:B,0),MATCH(G473,'قرائت کنتور'!$1:$1,0)),0)</f>
        <v>0</v>
      </c>
      <c r="R473" s="47">
        <f t="shared" si="74"/>
        <v>0</v>
      </c>
      <c r="S473" s="45"/>
      <c r="T473" s="155" t="str">
        <f>IFERROR(INDEX('تعرفه ها'!A:Z,MATCH("بهای هر متر مکعب گاز مصرفی",'تعرفه ها'!$B:$B,0),MATCH(F473,'تعرفه ها'!$2:$2,0)),"---")</f>
        <v>---</v>
      </c>
      <c r="U473" s="50" t="str">
        <f t="shared" si="75"/>
        <v>---</v>
      </c>
      <c r="V473" s="50" t="str">
        <f>IFERROR(ROUND(R473*INDEX('تعرفه ها'!A:Z,MATCH("عوارض گاز به ازاء هر متر مکعب",'تعرفه ها'!$B:$B,0),MATCH(F473,'تعرفه ها'!$2:$2,0)),0),"---")</f>
        <v>---</v>
      </c>
      <c r="W473" s="50" t="str">
        <f>IFERROR(ROUND(((U473+V473)*INDEX('تعرفه ها'!A:Z,MATCH("هزینه نگهداری و تعمیرات شبکه گاز",'تعرفه ها'!$B:$B,0),MATCH(F473,'تعرفه ها'!$2:$2,0))/100),0),"---")</f>
        <v>---</v>
      </c>
      <c r="X473" s="50" t="str">
        <f>IFERROR(IF(INDEX('اطلاعات دوره'!A:Z,MATCH(G473,'اطلاعات دوره'!C:C,0),MATCH("گاز",'اطلاعات دوره'!$1:$1,0))="دارد",ROUND((U473+V473)*INDEX('تعرفه ها'!A:Z,MATCH("پیک فصلی گاز",'تعرفه ها'!$B:$B,0),MATCH(F473,'تعرفه ها'!$2:$2,0))/100,0),0),"---")</f>
        <v>---</v>
      </c>
      <c r="Y473" s="50" t="str">
        <f>IFERROR(ROUND(SUM(U473+V473+W473+X473)*INDEX('تعرفه ها'!A:Z,MATCH("مالیات گاز",'تعرفه ها'!$B:$B,0),MATCH(F473,'تعرفه ها'!$2:$2,0))/100,0),"---")</f>
        <v>---</v>
      </c>
      <c r="Z473" s="50" t="str">
        <f t="shared" si="76"/>
        <v>---</v>
      </c>
      <c r="AA473" s="50" t="str">
        <f t="shared" si="70"/>
        <v>---</v>
      </c>
      <c r="AB473" s="50" t="str">
        <f t="shared" si="77"/>
        <v>---</v>
      </c>
      <c r="AC473" s="50" t="str">
        <f t="shared" si="78"/>
        <v>---</v>
      </c>
      <c r="AD473" s="153" t="str">
        <f t="shared" si="79"/>
        <v>---</v>
      </c>
      <c r="AF473" s="155" t="str">
        <f>IFERROR(IF(INDEX(پرداخت!A:AZ,MATCH(A473&amp;" - "&amp;"گاز",پرداخت!$B:$B,0),MATCH(G473,پرداخت!$1:$1,0))="نشده","نشده","شده"),"---")</f>
        <v>---</v>
      </c>
      <c r="AH473" s="144"/>
    </row>
    <row r="474" spans="1:34" ht="34.9" hidden="1" customHeight="1">
      <c r="A474" s="170"/>
      <c r="B474" s="47">
        <f>IFERROR(INDEX('اطلاعات انشعابات شرکتها'!A:BB,MATCH(A474,'اطلاعات انشعابات شرکتها'!A:A,0),MATCH(B$1,'اطلاعات انشعابات شرکتها'!$1:$1,0)),0)</f>
        <v>0</v>
      </c>
      <c r="C474" s="48">
        <f>IFERROR(INDEX('اطلاعات انشعابات شرکتها'!A:BB,MATCH(A474,'اطلاعات انشعابات شرکتها'!A:A,0),MATCH(C$1,'اطلاعات انشعابات شرکتها'!$1:$1,0)),0)</f>
        <v>0</v>
      </c>
      <c r="D474" s="45"/>
      <c r="E474" s="171"/>
      <c r="F474" s="170"/>
      <c r="G474" s="47" t="str">
        <f t="shared" si="71"/>
        <v>/</v>
      </c>
      <c r="H474" s="47">
        <f>IFERROR(INDEX('اطلاعات دوره'!A:Z,MATCH(G474,'اطلاعات دوره'!C:C,0),MATCH(H$1,'اطلاعات دوره'!$1:$1,0)),0)</f>
        <v>0</v>
      </c>
      <c r="I474" s="47">
        <f>IFERROR(INDEX('اطلاعات دوره'!A:Z,MATCH(G474,'اطلاعات دوره'!C:C,0),MATCH(I$1,'اطلاعات دوره'!$1:$1,0)),0)</f>
        <v>0</v>
      </c>
      <c r="J474" s="48">
        <f>IFERROR(INDEX('اطلاعات دوره'!A:Z,MATCH(G474,'اطلاعات دوره'!C:C,0),MATCH(J$1,'اطلاعات دوره'!$1:$1,0)),0)</f>
        <v>0</v>
      </c>
      <c r="K474" s="46"/>
      <c r="L474" s="158" t="str">
        <f>IFERROR(INDEX('اطلاعات دوره'!A:Z,MATCH(G474,'اطلاعات دوره'!C:C,0)-1,MATCH("عنوان",'اطلاعات دوره'!$1:$1,0)),"---")</f>
        <v>---</v>
      </c>
      <c r="M474" s="47" t="str">
        <f t="shared" si="72"/>
        <v>----</v>
      </c>
      <c r="N474" s="48" t="str">
        <f t="shared" si="73"/>
        <v>-/</v>
      </c>
      <c r="O474" s="45"/>
      <c r="P474" s="158">
        <f>IFERROR(INDEX('قرائت کنتور'!A:AZ,MATCH(A474&amp;"-"&amp;"گاز",'قرائت کنتور'!B:B,0),MATCH(L474,'قرائت کنتور'!$1:$1,0)),0)</f>
        <v>0</v>
      </c>
      <c r="Q474" s="47">
        <f>IFERROR(INDEX('قرائت کنتور'!A:AZ,MATCH(A474&amp;"-"&amp;"گاز",'قرائت کنتور'!B:B,0),MATCH(G474,'قرائت کنتور'!$1:$1,0)),0)</f>
        <v>0</v>
      </c>
      <c r="R474" s="47">
        <f t="shared" si="74"/>
        <v>0</v>
      </c>
      <c r="S474" s="45"/>
      <c r="T474" s="155" t="str">
        <f>IFERROR(INDEX('تعرفه ها'!A:Z,MATCH("بهای هر متر مکعب گاز مصرفی",'تعرفه ها'!$B:$B,0),MATCH(F474,'تعرفه ها'!$2:$2,0)),"---")</f>
        <v>---</v>
      </c>
      <c r="U474" s="50" t="str">
        <f t="shared" si="75"/>
        <v>---</v>
      </c>
      <c r="V474" s="50" t="str">
        <f>IFERROR(ROUND(R474*INDEX('تعرفه ها'!A:Z,MATCH("عوارض گاز به ازاء هر متر مکعب",'تعرفه ها'!$B:$B,0),MATCH(F474,'تعرفه ها'!$2:$2,0)),0),"---")</f>
        <v>---</v>
      </c>
      <c r="W474" s="50" t="str">
        <f>IFERROR(ROUND(((U474+V474)*INDEX('تعرفه ها'!A:Z,MATCH("هزینه نگهداری و تعمیرات شبکه گاز",'تعرفه ها'!$B:$B,0),MATCH(F474,'تعرفه ها'!$2:$2,0))/100),0),"---")</f>
        <v>---</v>
      </c>
      <c r="X474" s="50" t="str">
        <f>IFERROR(IF(INDEX('اطلاعات دوره'!A:Z,MATCH(G474,'اطلاعات دوره'!C:C,0),MATCH("گاز",'اطلاعات دوره'!$1:$1,0))="دارد",ROUND((U474+V474)*INDEX('تعرفه ها'!A:Z,MATCH("پیک فصلی گاز",'تعرفه ها'!$B:$B,0),MATCH(F474,'تعرفه ها'!$2:$2,0))/100,0),0),"---")</f>
        <v>---</v>
      </c>
      <c r="Y474" s="50" t="str">
        <f>IFERROR(ROUND(SUM(U474+V474+W474+X474)*INDEX('تعرفه ها'!A:Z,MATCH("مالیات گاز",'تعرفه ها'!$B:$B,0),MATCH(F474,'تعرفه ها'!$2:$2,0))/100,0),"---")</f>
        <v>---</v>
      </c>
      <c r="Z474" s="50" t="str">
        <f t="shared" si="76"/>
        <v>---</v>
      </c>
      <c r="AA474" s="50" t="str">
        <f t="shared" si="70"/>
        <v>---</v>
      </c>
      <c r="AB474" s="50" t="str">
        <f t="shared" si="77"/>
        <v>---</v>
      </c>
      <c r="AC474" s="50" t="str">
        <f t="shared" si="78"/>
        <v>---</v>
      </c>
      <c r="AD474" s="153" t="str">
        <f t="shared" si="79"/>
        <v>---</v>
      </c>
      <c r="AF474" s="155" t="str">
        <f>IFERROR(IF(INDEX(پرداخت!A:AZ,MATCH(A474&amp;" - "&amp;"گاز",پرداخت!$B:$B,0),MATCH(G474,پرداخت!$1:$1,0))="نشده","نشده","شده"),"---")</f>
        <v>---</v>
      </c>
      <c r="AH474" s="144"/>
    </row>
    <row r="475" spans="1:34" ht="34.9" hidden="1" customHeight="1">
      <c r="A475" s="170"/>
      <c r="B475" s="47">
        <f>IFERROR(INDEX('اطلاعات انشعابات شرکتها'!A:BB,MATCH(A475,'اطلاعات انشعابات شرکتها'!A:A,0),MATCH(B$1,'اطلاعات انشعابات شرکتها'!$1:$1,0)),0)</f>
        <v>0</v>
      </c>
      <c r="C475" s="48">
        <f>IFERROR(INDEX('اطلاعات انشعابات شرکتها'!A:BB,MATCH(A475,'اطلاعات انشعابات شرکتها'!A:A,0),MATCH(C$1,'اطلاعات انشعابات شرکتها'!$1:$1,0)),0)</f>
        <v>0</v>
      </c>
      <c r="D475" s="45"/>
      <c r="E475" s="171"/>
      <c r="F475" s="170"/>
      <c r="G475" s="47" t="str">
        <f t="shared" si="71"/>
        <v>/</v>
      </c>
      <c r="H475" s="47">
        <f>IFERROR(INDEX('اطلاعات دوره'!A:Z,MATCH(G475,'اطلاعات دوره'!C:C,0),MATCH(H$1,'اطلاعات دوره'!$1:$1,0)),0)</f>
        <v>0</v>
      </c>
      <c r="I475" s="47">
        <f>IFERROR(INDEX('اطلاعات دوره'!A:Z,MATCH(G475,'اطلاعات دوره'!C:C,0),MATCH(I$1,'اطلاعات دوره'!$1:$1,0)),0)</f>
        <v>0</v>
      </c>
      <c r="J475" s="48">
        <f>IFERROR(INDEX('اطلاعات دوره'!A:Z,MATCH(G475,'اطلاعات دوره'!C:C,0),MATCH(J$1,'اطلاعات دوره'!$1:$1,0)),0)</f>
        <v>0</v>
      </c>
      <c r="K475" s="46"/>
      <c r="L475" s="158" t="str">
        <f>IFERROR(INDEX('اطلاعات دوره'!A:Z,MATCH(G475,'اطلاعات دوره'!C:C,0)-1,MATCH("عنوان",'اطلاعات دوره'!$1:$1,0)),"---")</f>
        <v>---</v>
      </c>
      <c r="M475" s="47" t="str">
        <f t="shared" si="72"/>
        <v>----</v>
      </c>
      <c r="N475" s="48" t="str">
        <f t="shared" si="73"/>
        <v>-/</v>
      </c>
      <c r="O475" s="45"/>
      <c r="P475" s="158">
        <f>IFERROR(INDEX('قرائت کنتور'!A:AZ,MATCH(A475&amp;"-"&amp;"گاز",'قرائت کنتور'!B:B,0),MATCH(L475,'قرائت کنتور'!$1:$1,0)),0)</f>
        <v>0</v>
      </c>
      <c r="Q475" s="47">
        <f>IFERROR(INDEX('قرائت کنتور'!A:AZ,MATCH(A475&amp;"-"&amp;"گاز",'قرائت کنتور'!B:B,0),MATCH(G475,'قرائت کنتور'!$1:$1,0)),0)</f>
        <v>0</v>
      </c>
      <c r="R475" s="47">
        <f t="shared" si="74"/>
        <v>0</v>
      </c>
      <c r="S475" s="45"/>
      <c r="T475" s="155" t="str">
        <f>IFERROR(INDEX('تعرفه ها'!A:Z,MATCH("بهای هر متر مکعب گاز مصرفی",'تعرفه ها'!$B:$B,0),MATCH(F475,'تعرفه ها'!$2:$2,0)),"---")</f>
        <v>---</v>
      </c>
      <c r="U475" s="50" t="str">
        <f t="shared" si="75"/>
        <v>---</v>
      </c>
      <c r="V475" s="50" t="str">
        <f>IFERROR(ROUND(R475*INDEX('تعرفه ها'!A:Z,MATCH("عوارض گاز به ازاء هر متر مکعب",'تعرفه ها'!$B:$B,0),MATCH(F475,'تعرفه ها'!$2:$2,0)),0),"---")</f>
        <v>---</v>
      </c>
      <c r="W475" s="50" t="str">
        <f>IFERROR(ROUND(((U475+V475)*INDEX('تعرفه ها'!A:Z,MATCH("هزینه نگهداری و تعمیرات شبکه گاز",'تعرفه ها'!$B:$B,0),MATCH(F475,'تعرفه ها'!$2:$2,0))/100),0),"---")</f>
        <v>---</v>
      </c>
      <c r="X475" s="50" t="str">
        <f>IFERROR(IF(INDEX('اطلاعات دوره'!A:Z,MATCH(G475,'اطلاعات دوره'!C:C,0),MATCH("گاز",'اطلاعات دوره'!$1:$1,0))="دارد",ROUND((U475+V475)*INDEX('تعرفه ها'!A:Z,MATCH("پیک فصلی گاز",'تعرفه ها'!$B:$B,0),MATCH(F475,'تعرفه ها'!$2:$2,0))/100,0),0),"---")</f>
        <v>---</v>
      </c>
      <c r="Y475" s="50" t="str">
        <f>IFERROR(ROUND(SUM(U475+V475+W475+X475)*INDEX('تعرفه ها'!A:Z,MATCH("مالیات گاز",'تعرفه ها'!$B:$B,0),MATCH(F475,'تعرفه ها'!$2:$2,0))/100,0),"---")</f>
        <v>---</v>
      </c>
      <c r="Z475" s="50" t="str">
        <f t="shared" si="76"/>
        <v>---</v>
      </c>
      <c r="AA475" s="50" t="str">
        <f t="shared" si="70"/>
        <v>---</v>
      </c>
      <c r="AB475" s="50" t="str">
        <f t="shared" si="77"/>
        <v>---</v>
      </c>
      <c r="AC475" s="50" t="str">
        <f t="shared" si="78"/>
        <v>---</v>
      </c>
      <c r="AD475" s="153" t="str">
        <f t="shared" si="79"/>
        <v>---</v>
      </c>
      <c r="AF475" s="155" t="str">
        <f>IFERROR(IF(INDEX(پرداخت!A:AZ,MATCH(A475&amp;" - "&amp;"گاز",پرداخت!$B:$B,0),MATCH(G475,پرداخت!$1:$1,0))="نشده","نشده","شده"),"---")</f>
        <v>---</v>
      </c>
      <c r="AH475" s="144"/>
    </row>
    <row r="476" spans="1:34" ht="34.9" hidden="1" customHeight="1">
      <c r="A476" s="170"/>
      <c r="B476" s="47">
        <f>IFERROR(INDEX('اطلاعات انشعابات شرکتها'!A:BB,MATCH(A476,'اطلاعات انشعابات شرکتها'!A:A,0),MATCH(B$1,'اطلاعات انشعابات شرکتها'!$1:$1,0)),0)</f>
        <v>0</v>
      </c>
      <c r="C476" s="48">
        <f>IFERROR(INDEX('اطلاعات انشعابات شرکتها'!A:BB,MATCH(A476,'اطلاعات انشعابات شرکتها'!A:A,0),MATCH(C$1,'اطلاعات انشعابات شرکتها'!$1:$1,0)),0)</f>
        <v>0</v>
      </c>
      <c r="D476" s="45"/>
      <c r="E476" s="171"/>
      <c r="F476" s="170"/>
      <c r="G476" s="47" t="str">
        <f t="shared" si="71"/>
        <v>/</v>
      </c>
      <c r="H476" s="47">
        <f>IFERROR(INDEX('اطلاعات دوره'!A:Z,MATCH(G476,'اطلاعات دوره'!C:C,0),MATCH(H$1,'اطلاعات دوره'!$1:$1,0)),0)</f>
        <v>0</v>
      </c>
      <c r="I476" s="47">
        <f>IFERROR(INDEX('اطلاعات دوره'!A:Z,MATCH(G476,'اطلاعات دوره'!C:C,0),MATCH(I$1,'اطلاعات دوره'!$1:$1,0)),0)</f>
        <v>0</v>
      </c>
      <c r="J476" s="48">
        <f>IFERROR(INDEX('اطلاعات دوره'!A:Z,MATCH(G476,'اطلاعات دوره'!C:C,0),MATCH(J$1,'اطلاعات دوره'!$1:$1,0)),0)</f>
        <v>0</v>
      </c>
      <c r="K476" s="46"/>
      <c r="L476" s="158" t="str">
        <f>IFERROR(INDEX('اطلاعات دوره'!A:Z,MATCH(G476,'اطلاعات دوره'!C:C,0)-1,MATCH("عنوان",'اطلاعات دوره'!$1:$1,0)),"---")</f>
        <v>---</v>
      </c>
      <c r="M476" s="47" t="str">
        <f t="shared" si="72"/>
        <v>----</v>
      </c>
      <c r="N476" s="48" t="str">
        <f t="shared" si="73"/>
        <v>-/</v>
      </c>
      <c r="O476" s="45"/>
      <c r="P476" s="158">
        <f>IFERROR(INDEX('قرائت کنتور'!A:AZ,MATCH(A476&amp;"-"&amp;"گاز",'قرائت کنتور'!B:B,0),MATCH(L476,'قرائت کنتور'!$1:$1,0)),0)</f>
        <v>0</v>
      </c>
      <c r="Q476" s="47">
        <f>IFERROR(INDEX('قرائت کنتور'!A:AZ,MATCH(A476&amp;"-"&amp;"گاز",'قرائت کنتور'!B:B,0),MATCH(G476,'قرائت کنتور'!$1:$1,0)),0)</f>
        <v>0</v>
      </c>
      <c r="R476" s="47">
        <f t="shared" si="74"/>
        <v>0</v>
      </c>
      <c r="S476" s="45"/>
      <c r="T476" s="155" t="str">
        <f>IFERROR(INDEX('تعرفه ها'!A:Z,MATCH("بهای هر متر مکعب گاز مصرفی",'تعرفه ها'!$B:$B,0),MATCH(F476,'تعرفه ها'!$2:$2,0)),"---")</f>
        <v>---</v>
      </c>
      <c r="U476" s="50" t="str">
        <f t="shared" si="75"/>
        <v>---</v>
      </c>
      <c r="V476" s="50" t="str">
        <f>IFERROR(ROUND(R476*INDEX('تعرفه ها'!A:Z,MATCH("عوارض گاز به ازاء هر متر مکعب",'تعرفه ها'!$B:$B,0),MATCH(F476,'تعرفه ها'!$2:$2,0)),0),"---")</f>
        <v>---</v>
      </c>
      <c r="W476" s="50" t="str">
        <f>IFERROR(ROUND(((U476+V476)*INDEX('تعرفه ها'!A:Z,MATCH("هزینه نگهداری و تعمیرات شبکه گاز",'تعرفه ها'!$B:$B,0),MATCH(F476,'تعرفه ها'!$2:$2,0))/100),0),"---")</f>
        <v>---</v>
      </c>
      <c r="X476" s="50" t="str">
        <f>IFERROR(IF(INDEX('اطلاعات دوره'!A:Z,MATCH(G476,'اطلاعات دوره'!C:C,0),MATCH("گاز",'اطلاعات دوره'!$1:$1,0))="دارد",ROUND((U476+V476)*INDEX('تعرفه ها'!A:Z,MATCH("پیک فصلی گاز",'تعرفه ها'!$B:$B,0),MATCH(F476,'تعرفه ها'!$2:$2,0))/100,0),0),"---")</f>
        <v>---</v>
      </c>
      <c r="Y476" s="50" t="str">
        <f>IFERROR(ROUND(SUM(U476+V476+W476+X476)*INDEX('تعرفه ها'!A:Z,MATCH("مالیات گاز",'تعرفه ها'!$B:$B,0),MATCH(F476,'تعرفه ها'!$2:$2,0))/100,0),"---")</f>
        <v>---</v>
      </c>
      <c r="Z476" s="50" t="str">
        <f t="shared" si="76"/>
        <v>---</v>
      </c>
      <c r="AA476" s="50" t="str">
        <f t="shared" si="70"/>
        <v>---</v>
      </c>
      <c r="AB476" s="50" t="str">
        <f t="shared" si="77"/>
        <v>---</v>
      </c>
      <c r="AC476" s="50" t="str">
        <f t="shared" si="78"/>
        <v>---</v>
      </c>
      <c r="AD476" s="153" t="str">
        <f t="shared" si="79"/>
        <v>---</v>
      </c>
      <c r="AF476" s="155" t="str">
        <f>IFERROR(IF(INDEX(پرداخت!A:AZ,MATCH(A476&amp;" - "&amp;"گاز",پرداخت!$B:$B,0),MATCH(G476,پرداخت!$1:$1,0))="نشده","نشده","شده"),"---")</f>
        <v>---</v>
      </c>
      <c r="AH476" s="144"/>
    </row>
    <row r="477" spans="1:34" ht="34.9" hidden="1" customHeight="1">
      <c r="A477" s="170"/>
      <c r="B477" s="47">
        <f>IFERROR(INDEX('اطلاعات انشعابات شرکتها'!A:BB,MATCH(A477,'اطلاعات انشعابات شرکتها'!A:A,0),MATCH(B$1,'اطلاعات انشعابات شرکتها'!$1:$1,0)),0)</f>
        <v>0</v>
      </c>
      <c r="C477" s="48">
        <f>IFERROR(INDEX('اطلاعات انشعابات شرکتها'!A:BB,MATCH(A477,'اطلاعات انشعابات شرکتها'!A:A,0),MATCH(C$1,'اطلاعات انشعابات شرکتها'!$1:$1,0)),0)</f>
        <v>0</v>
      </c>
      <c r="D477" s="45"/>
      <c r="E477" s="171"/>
      <c r="F477" s="170"/>
      <c r="G477" s="47" t="str">
        <f t="shared" si="71"/>
        <v>/</v>
      </c>
      <c r="H477" s="47">
        <f>IFERROR(INDEX('اطلاعات دوره'!A:Z,MATCH(G477,'اطلاعات دوره'!C:C,0),MATCH(H$1,'اطلاعات دوره'!$1:$1,0)),0)</f>
        <v>0</v>
      </c>
      <c r="I477" s="47">
        <f>IFERROR(INDEX('اطلاعات دوره'!A:Z,MATCH(G477,'اطلاعات دوره'!C:C,0),MATCH(I$1,'اطلاعات دوره'!$1:$1,0)),0)</f>
        <v>0</v>
      </c>
      <c r="J477" s="48">
        <f>IFERROR(INDEX('اطلاعات دوره'!A:Z,MATCH(G477,'اطلاعات دوره'!C:C,0),MATCH(J$1,'اطلاعات دوره'!$1:$1,0)),0)</f>
        <v>0</v>
      </c>
      <c r="K477" s="46"/>
      <c r="L477" s="158" t="str">
        <f>IFERROR(INDEX('اطلاعات دوره'!A:Z,MATCH(G477,'اطلاعات دوره'!C:C,0)-1,MATCH("عنوان",'اطلاعات دوره'!$1:$1,0)),"---")</f>
        <v>---</v>
      </c>
      <c r="M477" s="47" t="str">
        <f t="shared" si="72"/>
        <v>----</v>
      </c>
      <c r="N477" s="48" t="str">
        <f t="shared" si="73"/>
        <v>-/</v>
      </c>
      <c r="O477" s="45"/>
      <c r="P477" s="158">
        <f>IFERROR(INDEX('قرائت کنتور'!A:AZ,MATCH(A477&amp;"-"&amp;"گاز",'قرائت کنتور'!B:B,0),MATCH(L477,'قرائت کنتور'!$1:$1,0)),0)</f>
        <v>0</v>
      </c>
      <c r="Q477" s="47">
        <f>IFERROR(INDEX('قرائت کنتور'!A:AZ,MATCH(A477&amp;"-"&amp;"گاز",'قرائت کنتور'!B:B,0),MATCH(G477,'قرائت کنتور'!$1:$1,0)),0)</f>
        <v>0</v>
      </c>
      <c r="R477" s="47">
        <f t="shared" si="74"/>
        <v>0</v>
      </c>
      <c r="S477" s="45"/>
      <c r="T477" s="155" t="str">
        <f>IFERROR(INDEX('تعرفه ها'!A:Z,MATCH("بهای هر متر مکعب گاز مصرفی",'تعرفه ها'!$B:$B,0),MATCH(F477,'تعرفه ها'!$2:$2,0)),"---")</f>
        <v>---</v>
      </c>
      <c r="U477" s="50" t="str">
        <f t="shared" si="75"/>
        <v>---</v>
      </c>
      <c r="V477" s="50" t="str">
        <f>IFERROR(ROUND(R477*INDEX('تعرفه ها'!A:Z,MATCH("عوارض گاز به ازاء هر متر مکعب",'تعرفه ها'!$B:$B,0),MATCH(F477,'تعرفه ها'!$2:$2,0)),0),"---")</f>
        <v>---</v>
      </c>
      <c r="W477" s="50" t="str">
        <f>IFERROR(ROUND(((U477+V477)*INDEX('تعرفه ها'!A:Z,MATCH("هزینه نگهداری و تعمیرات شبکه گاز",'تعرفه ها'!$B:$B,0),MATCH(F477,'تعرفه ها'!$2:$2,0))/100),0),"---")</f>
        <v>---</v>
      </c>
      <c r="X477" s="50" t="str">
        <f>IFERROR(IF(INDEX('اطلاعات دوره'!A:Z,MATCH(G477,'اطلاعات دوره'!C:C,0),MATCH("گاز",'اطلاعات دوره'!$1:$1,0))="دارد",ROUND((U477+V477)*INDEX('تعرفه ها'!A:Z,MATCH("پیک فصلی گاز",'تعرفه ها'!$B:$B,0),MATCH(F477,'تعرفه ها'!$2:$2,0))/100,0),0),"---")</f>
        <v>---</v>
      </c>
      <c r="Y477" s="50" t="str">
        <f>IFERROR(ROUND(SUM(U477+V477+W477+X477)*INDEX('تعرفه ها'!A:Z,MATCH("مالیات گاز",'تعرفه ها'!$B:$B,0),MATCH(F477,'تعرفه ها'!$2:$2,0))/100,0),"---")</f>
        <v>---</v>
      </c>
      <c r="Z477" s="50" t="str">
        <f t="shared" si="76"/>
        <v>---</v>
      </c>
      <c r="AA477" s="50" t="str">
        <f t="shared" si="70"/>
        <v>---</v>
      </c>
      <c r="AB477" s="50" t="str">
        <f t="shared" si="77"/>
        <v>---</v>
      </c>
      <c r="AC477" s="50" t="str">
        <f t="shared" si="78"/>
        <v>---</v>
      </c>
      <c r="AD477" s="153" t="str">
        <f t="shared" si="79"/>
        <v>---</v>
      </c>
      <c r="AF477" s="155" t="str">
        <f>IFERROR(IF(INDEX(پرداخت!A:AZ,MATCH(A477&amp;" - "&amp;"گاز",پرداخت!$B:$B,0),MATCH(G477,پرداخت!$1:$1,0))="نشده","نشده","شده"),"---")</f>
        <v>---</v>
      </c>
      <c r="AH477" s="144"/>
    </row>
    <row r="478" spans="1:34" ht="34.9" hidden="1" customHeight="1">
      <c r="A478" s="170"/>
      <c r="B478" s="47">
        <f>IFERROR(INDEX('اطلاعات انشعابات شرکتها'!A:BB,MATCH(A478,'اطلاعات انشعابات شرکتها'!A:A,0),MATCH(B$1,'اطلاعات انشعابات شرکتها'!$1:$1,0)),0)</f>
        <v>0</v>
      </c>
      <c r="C478" s="48">
        <f>IFERROR(INDEX('اطلاعات انشعابات شرکتها'!A:BB,MATCH(A478,'اطلاعات انشعابات شرکتها'!A:A,0),MATCH(C$1,'اطلاعات انشعابات شرکتها'!$1:$1,0)),0)</f>
        <v>0</v>
      </c>
      <c r="D478" s="45"/>
      <c r="E478" s="171"/>
      <c r="F478" s="170"/>
      <c r="G478" s="47" t="str">
        <f t="shared" si="71"/>
        <v>/</v>
      </c>
      <c r="H478" s="47">
        <f>IFERROR(INDEX('اطلاعات دوره'!A:Z,MATCH(G478,'اطلاعات دوره'!C:C,0),MATCH(H$1,'اطلاعات دوره'!$1:$1,0)),0)</f>
        <v>0</v>
      </c>
      <c r="I478" s="47">
        <f>IFERROR(INDEX('اطلاعات دوره'!A:Z,MATCH(G478,'اطلاعات دوره'!C:C,0),MATCH(I$1,'اطلاعات دوره'!$1:$1,0)),0)</f>
        <v>0</v>
      </c>
      <c r="J478" s="48">
        <f>IFERROR(INDEX('اطلاعات دوره'!A:Z,MATCH(G478,'اطلاعات دوره'!C:C,0),MATCH(J$1,'اطلاعات دوره'!$1:$1,0)),0)</f>
        <v>0</v>
      </c>
      <c r="K478" s="46"/>
      <c r="L478" s="158" t="str">
        <f>IFERROR(INDEX('اطلاعات دوره'!A:Z,MATCH(G478,'اطلاعات دوره'!C:C,0)-1,MATCH("عنوان",'اطلاعات دوره'!$1:$1,0)),"---")</f>
        <v>---</v>
      </c>
      <c r="M478" s="47" t="str">
        <f t="shared" si="72"/>
        <v>----</v>
      </c>
      <c r="N478" s="48" t="str">
        <f t="shared" si="73"/>
        <v>-/</v>
      </c>
      <c r="O478" s="45"/>
      <c r="P478" s="158">
        <f>IFERROR(INDEX('قرائت کنتور'!A:AZ,MATCH(A478&amp;"-"&amp;"گاز",'قرائت کنتور'!B:B,0),MATCH(L478,'قرائت کنتور'!$1:$1,0)),0)</f>
        <v>0</v>
      </c>
      <c r="Q478" s="47">
        <f>IFERROR(INDEX('قرائت کنتور'!A:AZ,MATCH(A478&amp;"-"&amp;"گاز",'قرائت کنتور'!B:B,0),MATCH(G478,'قرائت کنتور'!$1:$1,0)),0)</f>
        <v>0</v>
      </c>
      <c r="R478" s="47">
        <f t="shared" si="74"/>
        <v>0</v>
      </c>
      <c r="S478" s="45"/>
      <c r="T478" s="155" t="str">
        <f>IFERROR(INDEX('تعرفه ها'!A:Z,MATCH("بهای هر متر مکعب گاز مصرفی",'تعرفه ها'!$B:$B,0),MATCH(F478,'تعرفه ها'!$2:$2,0)),"---")</f>
        <v>---</v>
      </c>
      <c r="U478" s="50" t="str">
        <f t="shared" si="75"/>
        <v>---</v>
      </c>
      <c r="V478" s="50" t="str">
        <f>IFERROR(ROUND(R478*INDEX('تعرفه ها'!A:Z,MATCH("عوارض گاز به ازاء هر متر مکعب",'تعرفه ها'!$B:$B,0),MATCH(F478,'تعرفه ها'!$2:$2,0)),0),"---")</f>
        <v>---</v>
      </c>
      <c r="W478" s="50" t="str">
        <f>IFERROR(ROUND(((U478+V478)*INDEX('تعرفه ها'!A:Z,MATCH("هزینه نگهداری و تعمیرات شبکه گاز",'تعرفه ها'!$B:$B,0),MATCH(F478,'تعرفه ها'!$2:$2,0))/100),0),"---")</f>
        <v>---</v>
      </c>
      <c r="X478" s="50" t="str">
        <f>IFERROR(IF(INDEX('اطلاعات دوره'!A:Z,MATCH(G478,'اطلاعات دوره'!C:C,0),MATCH("گاز",'اطلاعات دوره'!$1:$1,0))="دارد",ROUND((U478+V478)*INDEX('تعرفه ها'!A:Z,MATCH("پیک فصلی گاز",'تعرفه ها'!$B:$B,0),MATCH(F478,'تعرفه ها'!$2:$2,0))/100,0),0),"---")</f>
        <v>---</v>
      </c>
      <c r="Y478" s="50" t="str">
        <f>IFERROR(ROUND(SUM(U478+V478+W478+X478)*INDEX('تعرفه ها'!A:Z,MATCH("مالیات گاز",'تعرفه ها'!$B:$B,0),MATCH(F478,'تعرفه ها'!$2:$2,0))/100,0),"---")</f>
        <v>---</v>
      </c>
      <c r="Z478" s="50" t="str">
        <f t="shared" si="76"/>
        <v>---</v>
      </c>
      <c r="AA478" s="50" t="str">
        <f t="shared" ref="AA478:AA541" si="80">IFERROR(IF(VLOOKUP(M478,N:AG,19,0)="شده",VLOOKUP(M478,N:AG,16,0),VLOOKUP(M478,N:AG,15,0)),"---")</f>
        <v>---</v>
      </c>
      <c r="AB478" s="50" t="str">
        <f t="shared" si="77"/>
        <v>---</v>
      </c>
      <c r="AC478" s="50" t="str">
        <f t="shared" si="78"/>
        <v>---</v>
      </c>
      <c r="AD478" s="153" t="str">
        <f t="shared" si="79"/>
        <v>---</v>
      </c>
      <c r="AF478" s="155" t="str">
        <f>IFERROR(IF(INDEX(پرداخت!A:AZ,MATCH(A478&amp;" - "&amp;"گاز",پرداخت!$B:$B,0),MATCH(G478,پرداخت!$1:$1,0))="نشده","نشده","شده"),"---")</f>
        <v>---</v>
      </c>
      <c r="AH478" s="144"/>
    </row>
    <row r="479" spans="1:34" ht="34.9" hidden="1" customHeight="1">
      <c r="A479" s="170"/>
      <c r="B479" s="47">
        <f>IFERROR(INDEX('اطلاعات انشعابات شرکتها'!A:BB,MATCH(A479,'اطلاعات انشعابات شرکتها'!A:A,0),MATCH(B$1,'اطلاعات انشعابات شرکتها'!$1:$1,0)),0)</f>
        <v>0</v>
      </c>
      <c r="C479" s="48">
        <f>IFERROR(INDEX('اطلاعات انشعابات شرکتها'!A:BB,MATCH(A479,'اطلاعات انشعابات شرکتها'!A:A,0),MATCH(C$1,'اطلاعات انشعابات شرکتها'!$1:$1,0)),0)</f>
        <v>0</v>
      </c>
      <c r="D479" s="45"/>
      <c r="E479" s="171"/>
      <c r="F479" s="170"/>
      <c r="G479" s="47" t="str">
        <f t="shared" si="71"/>
        <v>/</v>
      </c>
      <c r="H479" s="47">
        <f>IFERROR(INDEX('اطلاعات دوره'!A:Z,MATCH(G479,'اطلاعات دوره'!C:C,0),MATCH(H$1,'اطلاعات دوره'!$1:$1,0)),0)</f>
        <v>0</v>
      </c>
      <c r="I479" s="47">
        <f>IFERROR(INDEX('اطلاعات دوره'!A:Z,MATCH(G479,'اطلاعات دوره'!C:C,0),MATCH(I$1,'اطلاعات دوره'!$1:$1,0)),0)</f>
        <v>0</v>
      </c>
      <c r="J479" s="48">
        <f>IFERROR(INDEX('اطلاعات دوره'!A:Z,MATCH(G479,'اطلاعات دوره'!C:C,0),MATCH(J$1,'اطلاعات دوره'!$1:$1,0)),0)</f>
        <v>0</v>
      </c>
      <c r="K479" s="46"/>
      <c r="L479" s="158" t="str">
        <f>IFERROR(INDEX('اطلاعات دوره'!A:Z,MATCH(G479,'اطلاعات دوره'!C:C,0)-1,MATCH("عنوان",'اطلاعات دوره'!$1:$1,0)),"---")</f>
        <v>---</v>
      </c>
      <c r="M479" s="47" t="str">
        <f t="shared" si="72"/>
        <v>----</v>
      </c>
      <c r="N479" s="48" t="str">
        <f t="shared" si="73"/>
        <v>-/</v>
      </c>
      <c r="O479" s="45"/>
      <c r="P479" s="158">
        <f>IFERROR(INDEX('قرائت کنتور'!A:AZ,MATCH(A479&amp;"-"&amp;"گاز",'قرائت کنتور'!B:B,0),MATCH(L479,'قرائت کنتور'!$1:$1,0)),0)</f>
        <v>0</v>
      </c>
      <c r="Q479" s="47">
        <f>IFERROR(INDEX('قرائت کنتور'!A:AZ,MATCH(A479&amp;"-"&amp;"گاز",'قرائت کنتور'!B:B,0),MATCH(G479,'قرائت کنتور'!$1:$1,0)),0)</f>
        <v>0</v>
      </c>
      <c r="R479" s="47">
        <f t="shared" si="74"/>
        <v>0</v>
      </c>
      <c r="S479" s="45"/>
      <c r="T479" s="155" t="str">
        <f>IFERROR(INDEX('تعرفه ها'!A:Z,MATCH("بهای هر متر مکعب گاز مصرفی",'تعرفه ها'!$B:$B,0),MATCH(F479,'تعرفه ها'!$2:$2,0)),"---")</f>
        <v>---</v>
      </c>
      <c r="U479" s="50" t="str">
        <f t="shared" si="75"/>
        <v>---</v>
      </c>
      <c r="V479" s="50" t="str">
        <f>IFERROR(ROUND(R479*INDEX('تعرفه ها'!A:Z,MATCH("عوارض گاز به ازاء هر متر مکعب",'تعرفه ها'!$B:$B,0),MATCH(F479,'تعرفه ها'!$2:$2,0)),0),"---")</f>
        <v>---</v>
      </c>
      <c r="W479" s="50" t="str">
        <f>IFERROR(ROUND(((U479+V479)*INDEX('تعرفه ها'!A:Z,MATCH("هزینه نگهداری و تعمیرات شبکه گاز",'تعرفه ها'!$B:$B,0),MATCH(F479,'تعرفه ها'!$2:$2,0))/100),0),"---")</f>
        <v>---</v>
      </c>
      <c r="X479" s="50" t="str">
        <f>IFERROR(IF(INDEX('اطلاعات دوره'!A:Z,MATCH(G479,'اطلاعات دوره'!C:C,0),MATCH("گاز",'اطلاعات دوره'!$1:$1,0))="دارد",ROUND((U479+V479)*INDEX('تعرفه ها'!A:Z,MATCH("پیک فصلی گاز",'تعرفه ها'!$B:$B,0),MATCH(F479,'تعرفه ها'!$2:$2,0))/100,0),0),"---")</f>
        <v>---</v>
      </c>
      <c r="Y479" s="50" t="str">
        <f>IFERROR(ROUND(SUM(U479+V479+W479+X479)*INDEX('تعرفه ها'!A:Z,MATCH("مالیات گاز",'تعرفه ها'!$B:$B,0),MATCH(F479,'تعرفه ها'!$2:$2,0))/100,0),"---")</f>
        <v>---</v>
      </c>
      <c r="Z479" s="50" t="str">
        <f t="shared" si="76"/>
        <v>---</v>
      </c>
      <c r="AA479" s="50" t="str">
        <f t="shared" si="80"/>
        <v>---</v>
      </c>
      <c r="AB479" s="50" t="str">
        <f t="shared" si="77"/>
        <v>---</v>
      </c>
      <c r="AC479" s="50" t="str">
        <f t="shared" si="78"/>
        <v>---</v>
      </c>
      <c r="AD479" s="153" t="str">
        <f t="shared" si="79"/>
        <v>---</v>
      </c>
      <c r="AF479" s="155" t="str">
        <f>IFERROR(IF(INDEX(پرداخت!A:AZ,MATCH(A479&amp;" - "&amp;"گاز",پرداخت!$B:$B,0),MATCH(G479,پرداخت!$1:$1,0))="نشده","نشده","شده"),"---")</f>
        <v>---</v>
      </c>
      <c r="AH479" s="144"/>
    </row>
    <row r="480" spans="1:34" ht="34.9" hidden="1" customHeight="1">
      <c r="A480" s="170"/>
      <c r="B480" s="47">
        <f>IFERROR(INDEX('اطلاعات انشعابات شرکتها'!A:BB,MATCH(A480,'اطلاعات انشعابات شرکتها'!A:A,0),MATCH(B$1,'اطلاعات انشعابات شرکتها'!$1:$1,0)),0)</f>
        <v>0</v>
      </c>
      <c r="C480" s="48">
        <f>IFERROR(INDEX('اطلاعات انشعابات شرکتها'!A:BB,MATCH(A480,'اطلاعات انشعابات شرکتها'!A:A,0),MATCH(C$1,'اطلاعات انشعابات شرکتها'!$1:$1,0)),0)</f>
        <v>0</v>
      </c>
      <c r="D480" s="45"/>
      <c r="E480" s="171"/>
      <c r="F480" s="170"/>
      <c r="G480" s="47" t="str">
        <f t="shared" si="71"/>
        <v>/</v>
      </c>
      <c r="H480" s="47">
        <f>IFERROR(INDEX('اطلاعات دوره'!A:Z,MATCH(G480,'اطلاعات دوره'!C:C,0),MATCH(H$1,'اطلاعات دوره'!$1:$1,0)),0)</f>
        <v>0</v>
      </c>
      <c r="I480" s="47">
        <f>IFERROR(INDEX('اطلاعات دوره'!A:Z,MATCH(G480,'اطلاعات دوره'!C:C,0),MATCH(I$1,'اطلاعات دوره'!$1:$1,0)),0)</f>
        <v>0</v>
      </c>
      <c r="J480" s="48">
        <f>IFERROR(INDEX('اطلاعات دوره'!A:Z,MATCH(G480,'اطلاعات دوره'!C:C,0),MATCH(J$1,'اطلاعات دوره'!$1:$1,0)),0)</f>
        <v>0</v>
      </c>
      <c r="K480" s="46"/>
      <c r="L480" s="158" t="str">
        <f>IFERROR(INDEX('اطلاعات دوره'!A:Z,MATCH(G480,'اطلاعات دوره'!C:C,0)-1,MATCH("عنوان",'اطلاعات دوره'!$1:$1,0)),"---")</f>
        <v>---</v>
      </c>
      <c r="M480" s="47" t="str">
        <f t="shared" si="72"/>
        <v>----</v>
      </c>
      <c r="N480" s="48" t="str">
        <f t="shared" si="73"/>
        <v>-/</v>
      </c>
      <c r="O480" s="45"/>
      <c r="P480" s="158">
        <f>IFERROR(INDEX('قرائت کنتور'!A:AZ,MATCH(A480&amp;"-"&amp;"گاز",'قرائت کنتور'!B:B,0),MATCH(L480,'قرائت کنتور'!$1:$1,0)),0)</f>
        <v>0</v>
      </c>
      <c r="Q480" s="47">
        <f>IFERROR(INDEX('قرائت کنتور'!A:AZ,MATCH(A480&amp;"-"&amp;"گاز",'قرائت کنتور'!B:B,0),MATCH(G480,'قرائت کنتور'!$1:$1,0)),0)</f>
        <v>0</v>
      </c>
      <c r="R480" s="47">
        <f t="shared" si="74"/>
        <v>0</v>
      </c>
      <c r="S480" s="45"/>
      <c r="T480" s="155" t="str">
        <f>IFERROR(INDEX('تعرفه ها'!A:Z,MATCH("بهای هر متر مکعب گاز مصرفی",'تعرفه ها'!$B:$B,0),MATCH(F480,'تعرفه ها'!$2:$2,0)),"---")</f>
        <v>---</v>
      </c>
      <c r="U480" s="50" t="str">
        <f t="shared" si="75"/>
        <v>---</v>
      </c>
      <c r="V480" s="50" t="str">
        <f>IFERROR(ROUND(R480*INDEX('تعرفه ها'!A:Z,MATCH("عوارض گاز به ازاء هر متر مکعب",'تعرفه ها'!$B:$B,0),MATCH(F480,'تعرفه ها'!$2:$2,0)),0),"---")</f>
        <v>---</v>
      </c>
      <c r="W480" s="50" t="str">
        <f>IFERROR(ROUND(((U480+V480)*INDEX('تعرفه ها'!A:Z,MATCH("هزینه نگهداری و تعمیرات شبکه گاز",'تعرفه ها'!$B:$B,0),MATCH(F480,'تعرفه ها'!$2:$2,0))/100),0),"---")</f>
        <v>---</v>
      </c>
      <c r="X480" s="50" t="str">
        <f>IFERROR(IF(INDEX('اطلاعات دوره'!A:Z,MATCH(G480,'اطلاعات دوره'!C:C,0),MATCH("گاز",'اطلاعات دوره'!$1:$1,0))="دارد",ROUND((U480+V480)*INDEX('تعرفه ها'!A:Z,MATCH("پیک فصلی گاز",'تعرفه ها'!$B:$B,0),MATCH(F480,'تعرفه ها'!$2:$2,0))/100,0),0),"---")</f>
        <v>---</v>
      </c>
      <c r="Y480" s="50" t="str">
        <f>IFERROR(ROUND(SUM(U480+V480+W480+X480)*INDEX('تعرفه ها'!A:Z,MATCH("مالیات گاز",'تعرفه ها'!$B:$B,0),MATCH(F480,'تعرفه ها'!$2:$2,0))/100,0),"---")</f>
        <v>---</v>
      </c>
      <c r="Z480" s="50" t="str">
        <f t="shared" si="76"/>
        <v>---</v>
      </c>
      <c r="AA480" s="50" t="str">
        <f t="shared" si="80"/>
        <v>---</v>
      </c>
      <c r="AB480" s="50" t="str">
        <f t="shared" si="77"/>
        <v>---</v>
      </c>
      <c r="AC480" s="50" t="str">
        <f t="shared" si="78"/>
        <v>---</v>
      </c>
      <c r="AD480" s="153" t="str">
        <f t="shared" si="79"/>
        <v>---</v>
      </c>
      <c r="AF480" s="155" t="str">
        <f>IFERROR(IF(INDEX(پرداخت!A:AZ,MATCH(A480&amp;" - "&amp;"گاز",پرداخت!$B:$B,0),MATCH(G480,پرداخت!$1:$1,0))="نشده","نشده","شده"),"---")</f>
        <v>---</v>
      </c>
      <c r="AH480" s="144"/>
    </row>
    <row r="481" spans="1:34" ht="34.9" hidden="1" customHeight="1">
      <c r="A481" s="170"/>
      <c r="B481" s="47">
        <f>IFERROR(INDEX('اطلاعات انشعابات شرکتها'!A:BB,MATCH(A481,'اطلاعات انشعابات شرکتها'!A:A,0),MATCH(B$1,'اطلاعات انشعابات شرکتها'!$1:$1,0)),0)</f>
        <v>0</v>
      </c>
      <c r="C481" s="48">
        <f>IFERROR(INDEX('اطلاعات انشعابات شرکتها'!A:BB,MATCH(A481,'اطلاعات انشعابات شرکتها'!A:A,0),MATCH(C$1,'اطلاعات انشعابات شرکتها'!$1:$1,0)),0)</f>
        <v>0</v>
      </c>
      <c r="D481" s="45"/>
      <c r="E481" s="171"/>
      <c r="F481" s="170"/>
      <c r="G481" s="47" t="str">
        <f t="shared" si="71"/>
        <v>/</v>
      </c>
      <c r="H481" s="47">
        <f>IFERROR(INDEX('اطلاعات دوره'!A:Z,MATCH(G481,'اطلاعات دوره'!C:C,0),MATCH(H$1,'اطلاعات دوره'!$1:$1,0)),0)</f>
        <v>0</v>
      </c>
      <c r="I481" s="47">
        <f>IFERROR(INDEX('اطلاعات دوره'!A:Z,MATCH(G481,'اطلاعات دوره'!C:C,0),MATCH(I$1,'اطلاعات دوره'!$1:$1,0)),0)</f>
        <v>0</v>
      </c>
      <c r="J481" s="48">
        <f>IFERROR(INDEX('اطلاعات دوره'!A:Z,MATCH(G481,'اطلاعات دوره'!C:C,0),MATCH(J$1,'اطلاعات دوره'!$1:$1,0)),0)</f>
        <v>0</v>
      </c>
      <c r="K481" s="46"/>
      <c r="L481" s="158" t="str">
        <f>IFERROR(INDEX('اطلاعات دوره'!A:Z,MATCH(G481,'اطلاعات دوره'!C:C,0)-1,MATCH("عنوان",'اطلاعات دوره'!$1:$1,0)),"---")</f>
        <v>---</v>
      </c>
      <c r="M481" s="47" t="str">
        <f t="shared" si="72"/>
        <v>----</v>
      </c>
      <c r="N481" s="48" t="str">
        <f t="shared" si="73"/>
        <v>-/</v>
      </c>
      <c r="O481" s="45"/>
      <c r="P481" s="158">
        <f>IFERROR(INDEX('قرائت کنتور'!A:AZ,MATCH(A481&amp;"-"&amp;"گاز",'قرائت کنتور'!B:B,0),MATCH(L481,'قرائت کنتور'!$1:$1,0)),0)</f>
        <v>0</v>
      </c>
      <c r="Q481" s="47">
        <f>IFERROR(INDEX('قرائت کنتور'!A:AZ,MATCH(A481&amp;"-"&amp;"گاز",'قرائت کنتور'!B:B,0),MATCH(G481,'قرائت کنتور'!$1:$1,0)),0)</f>
        <v>0</v>
      </c>
      <c r="R481" s="47">
        <f t="shared" si="74"/>
        <v>0</v>
      </c>
      <c r="S481" s="45"/>
      <c r="T481" s="155" t="str">
        <f>IFERROR(INDEX('تعرفه ها'!A:Z,MATCH("بهای هر متر مکعب گاز مصرفی",'تعرفه ها'!$B:$B,0),MATCH(F481,'تعرفه ها'!$2:$2,0)),"---")</f>
        <v>---</v>
      </c>
      <c r="U481" s="50" t="str">
        <f t="shared" si="75"/>
        <v>---</v>
      </c>
      <c r="V481" s="50" t="str">
        <f>IFERROR(ROUND(R481*INDEX('تعرفه ها'!A:Z,MATCH("عوارض گاز به ازاء هر متر مکعب",'تعرفه ها'!$B:$B,0),MATCH(F481,'تعرفه ها'!$2:$2,0)),0),"---")</f>
        <v>---</v>
      </c>
      <c r="W481" s="50" t="str">
        <f>IFERROR(ROUND(((U481+V481)*INDEX('تعرفه ها'!A:Z,MATCH("هزینه نگهداری و تعمیرات شبکه گاز",'تعرفه ها'!$B:$B,0),MATCH(F481,'تعرفه ها'!$2:$2,0))/100),0),"---")</f>
        <v>---</v>
      </c>
      <c r="X481" s="50" t="str">
        <f>IFERROR(IF(INDEX('اطلاعات دوره'!A:Z,MATCH(G481,'اطلاعات دوره'!C:C,0),MATCH("گاز",'اطلاعات دوره'!$1:$1,0))="دارد",ROUND((U481+V481)*INDEX('تعرفه ها'!A:Z,MATCH("پیک فصلی گاز",'تعرفه ها'!$B:$B,0),MATCH(F481,'تعرفه ها'!$2:$2,0))/100,0),0),"---")</f>
        <v>---</v>
      </c>
      <c r="Y481" s="50" t="str">
        <f>IFERROR(ROUND(SUM(U481+V481+W481+X481)*INDEX('تعرفه ها'!A:Z,MATCH("مالیات گاز",'تعرفه ها'!$B:$B,0),MATCH(F481,'تعرفه ها'!$2:$2,0))/100,0),"---")</f>
        <v>---</v>
      </c>
      <c r="Z481" s="50" t="str">
        <f t="shared" si="76"/>
        <v>---</v>
      </c>
      <c r="AA481" s="50" t="str">
        <f t="shared" si="80"/>
        <v>---</v>
      </c>
      <c r="AB481" s="50" t="str">
        <f t="shared" si="77"/>
        <v>---</v>
      </c>
      <c r="AC481" s="50" t="str">
        <f t="shared" si="78"/>
        <v>---</v>
      </c>
      <c r="AD481" s="153" t="str">
        <f t="shared" si="79"/>
        <v>---</v>
      </c>
      <c r="AF481" s="155" t="str">
        <f>IFERROR(IF(INDEX(پرداخت!A:AZ,MATCH(A481&amp;" - "&amp;"گاز",پرداخت!$B:$B,0),MATCH(G481,پرداخت!$1:$1,0))="نشده","نشده","شده"),"---")</f>
        <v>---</v>
      </c>
      <c r="AH481" s="144"/>
    </row>
    <row r="482" spans="1:34" ht="34.9" hidden="1" customHeight="1">
      <c r="A482" s="170"/>
      <c r="B482" s="47">
        <f>IFERROR(INDEX('اطلاعات انشعابات شرکتها'!A:BB,MATCH(A482,'اطلاعات انشعابات شرکتها'!A:A,0),MATCH(B$1,'اطلاعات انشعابات شرکتها'!$1:$1,0)),0)</f>
        <v>0</v>
      </c>
      <c r="C482" s="48">
        <f>IFERROR(INDEX('اطلاعات انشعابات شرکتها'!A:BB,MATCH(A482,'اطلاعات انشعابات شرکتها'!A:A,0),MATCH(C$1,'اطلاعات انشعابات شرکتها'!$1:$1,0)),0)</f>
        <v>0</v>
      </c>
      <c r="D482" s="45"/>
      <c r="E482" s="171"/>
      <c r="F482" s="170"/>
      <c r="G482" s="47" t="str">
        <f t="shared" si="71"/>
        <v>/</v>
      </c>
      <c r="H482" s="47">
        <f>IFERROR(INDEX('اطلاعات دوره'!A:Z,MATCH(G482,'اطلاعات دوره'!C:C,0),MATCH(H$1,'اطلاعات دوره'!$1:$1,0)),0)</f>
        <v>0</v>
      </c>
      <c r="I482" s="47">
        <f>IFERROR(INDEX('اطلاعات دوره'!A:Z,MATCH(G482,'اطلاعات دوره'!C:C,0),MATCH(I$1,'اطلاعات دوره'!$1:$1,0)),0)</f>
        <v>0</v>
      </c>
      <c r="J482" s="48">
        <f>IFERROR(INDEX('اطلاعات دوره'!A:Z,MATCH(G482,'اطلاعات دوره'!C:C,0),MATCH(J$1,'اطلاعات دوره'!$1:$1,0)),0)</f>
        <v>0</v>
      </c>
      <c r="K482" s="46"/>
      <c r="L482" s="158" t="str">
        <f>IFERROR(INDEX('اطلاعات دوره'!A:Z,MATCH(G482,'اطلاعات دوره'!C:C,0)-1,MATCH("عنوان",'اطلاعات دوره'!$1:$1,0)),"---")</f>
        <v>---</v>
      </c>
      <c r="M482" s="47" t="str">
        <f t="shared" si="72"/>
        <v>----</v>
      </c>
      <c r="N482" s="48" t="str">
        <f t="shared" si="73"/>
        <v>-/</v>
      </c>
      <c r="O482" s="45"/>
      <c r="P482" s="158">
        <f>IFERROR(INDEX('قرائت کنتور'!A:AZ,MATCH(A482&amp;"-"&amp;"گاز",'قرائت کنتور'!B:B,0),MATCH(L482,'قرائت کنتور'!$1:$1,0)),0)</f>
        <v>0</v>
      </c>
      <c r="Q482" s="47">
        <f>IFERROR(INDEX('قرائت کنتور'!A:AZ,MATCH(A482&amp;"-"&amp;"گاز",'قرائت کنتور'!B:B,0),MATCH(G482,'قرائت کنتور'!$1:$1,0)),0)</f>
        <v>0</v>
      </c>
      <c r="R482" s="47">
        <f t="shared" si="74"/>
        <v>0</v>
      </c>
      <c r="S482" s="45"/>
      <c r="T482" s="155" t="str">
        <f>IFERROR(INDEX('تعرفه ها'!A:Z,MATCH("بهای هر متر مکعب گاز مصرفی",'تعرفه ها'!$B:$B,0),MATCH(F482,'تعرفه ها'!$2:$2,0)),"---")</f>
        <v>---</v>
      </c>
      <c r="U482" s="50" t="str">
        <f t="shared" si="75"/>
        <v>---</v>
      </c>
      <c r="V482" s="50" t="str">
        <f>IFERROR(ROUND(R482*INDEX('تعرفه ها'!A:Z,MATCH("عوارض گاز به ازاء هر متر مکعب",'تعرفه ها'!$B:$B,0),MATCH(F482,'تعرفه ها'!$2:$2,0)),0),"---")</f>
        <v>---</v>
      </c>
      <c r="W482" s="50" t="str">
        <f>IFERROR(ROUND(((U482+V482)*INDEX('تعرفه ها'!A:Z,MATCH("هزینه نگهداری و تعمیرات شبکه گاز",'تعرفه ها'!$B:$B,0),MATCH(F482,'تعرفه ها'!$2:$2,0))/100),0),"---")</f>
        <v>---</v>
      </c>
      <c r="X482" s="50" t="str">
        <f>IFERROR(IF(INDEX('اطلاعات دوره'!A:Z,MATCH(G482,'اطلاعات دوره'!C:C,0),MATCH("گاز",'اطلاعات دوره'!$1:$1,0))="دارد",ROUND((U482+V482)*INDEX('تعرفه ها'!A:Z,MATCH("پیک فصلی گاز",'تعرفه ها'!$B:$B,0),MATCH(F482,'تعرفه ها'!$2:$2,0))/100,0),0),"---")</f>
        <v>---</v>
      </c>
      <c r="Y482" s="50" t="str">
        <f>IFERROR(ROUND(SUM(U482+V482+W482+X482)*INDEX('تعرفه ها'!A:Z,MATCH("مالیات گاز",'تعرفه ها'!$B:$B,0),MATCH(F482,'تعرفه ها'!$2:$2,0))/100,0),"---")</f>
        <v>---</v>
      </c>
      <c r="Z482" s="50" t="str">
        <f t="shared" si="76"/>
        <v>---</v>
      </c>
      <c r="AA482" s="50" t="str">
        <f t="shared" si="80"/>
        <v>---</v>
      </c>
      <c r="AB482" s="50" t="str">
        <f t="shared" si="77"/>
        <v>---</v>
      </c>
      <c r="AC482" s="50" t="str">
        <f t="shared" si="78"/>
        <v>---</v>
      </c>
      <c r="AD482" s="153" t="str">
        <f t="shared" si="79"/>
        <v>---</v>
      </c>
      <c r="AF482" s="155" t="str">
        <f>IFERROR(IF(INDEX(پرداخت!A:AZ,MATCH(A482&amp;" - "&amp;"گاز",پرداخت!$B:$B,0),MATCH(G482,پرداخت!$1:$1,0))="نشده","نشده","شده"),"---")</f>
        <v>---</v>
      </c>
      <c r="AH482" s="144"/>
    </row>
    <row r="483" spans="1:34" ht="34.9" hidden="1" customHeight="1">
      <c r="A483" s="170"/>
      <c r="B483" s="47">
        <f>IFERROR(INDEX('اطلاعات انشعابات شرکتها'!A:BB,MATCH(A483,'اطلاعات انشعابات شرکتها'!A:A,0),MATCH(B$1,'اطلاعات انشعابات شرکتها'!$1:$1,0)),0)</f>
        <v>0</v>
      </c>
      <c r="C483" s="48">
        <f>IFERROR(INDEX('اطلاعات انشعابات شرکتها'!A:BB,MATCH(A483,'اطلاعات انشعابات شرکتها'!A:A,0),MATCH(C$1,'اطلاعات انشعابات شرکتها'!$1:$1,0)),0)</f>
        <v>0</v>
      </c>
      <c r="D483" s="45"/>
      <c r="E483" s="171"/>
      <c r="F483" s="170"/>
      <c r="G483" s="47" t="str">
        <f t="shared" si="71"/>
        <v>/</v>
      </c>
      <c r="H483" s="47">
        <f>IFERROR(INDEX('اطلاعات دوره'!A:Z,MATCH(G483,'اطلاعات دوره'!C:C,0),MATCH(H$1,'اطلاعات دوره'!$1:$1,0)),0)</f>
        <v>0</v>
      </c>
      <c r="I483" s="47">
        <f>IFERROR(INDEX('اطلاعات دوره'!A:Z,MATCH(G483,'اطلاعات دوره'!C:C,0),MATCH(I$1,'اطلاعات دوره'!$1:$1,0)),0)</f>
        <v>0</v>
      </c>
      <c r="J483" s="48">
        <f>IFERROR(INDEX('اطلاعات دوره'!A:Z,MATCH(G483,'اطلاعات دوره'!C:C,0),MATCH(J$1,'اطلاعات دوره'!$1:$1,0)),0)</f>
        <v>0</v>
      </c>
      <c r="K483" s="46"/>
      <c r="L483" s="158" t="str">
        <f>IFERROR(INDEX('اطلاعات دوره'!A:Z,MATCH(G483,'اطلاعات دوره'!C:C,0)-1,MATCH("عنوان",'اطلاعات دوره'!$1:$1,0)),"---")</f>
        <v>---</v>
      </c>
      <c r="M483" s="47" t="str">
        <f t="shared" si="72"/>
        <v>----</v>
      </c>
      <c r="N483" s="48" t="str">
        <f t="shared" si="73"/>
        <v>-/</v>
      </c>
      <c r="O483" s="45"/>
      <c r="P483" s="158">
        <f>IFERROR(INDEX('قرائت کنتور'!A:AZ,MATCH(A483&amp;"-"&amp;"گاز",'قرائت کنتور'!B:B,0),MATCH(L483,'قرائت کنتور'!$1:$1,0)),0)</f>
        <v>0</v>
      </c>
      <c r="Q483" s="47">
        <f>IFERROR(INDEX('قرائت کنتور'!A:AZ,MATCH(A483&amp;"-"&amp;"گاز",'قرائت کنتور'!B:B,0),MATCH(G483,'قرائت کنتور'!$1:$1,0)),0)</f>
        <v>0</v>
      </c>
      <c r="R483" s="47">
        <f t="shared" si="74"/>
        <v>0</v>
      </c>
      <c r="S483" s="45"/>
      <c r="T483" s="155" t="str">
        <f>IFERROR(INDEX('تعرفه ها'!A:Z,MATCH("بهای هر متر مکعب گاز مصرفی",'تعرفه ها'!$B:$B,0),MATCH(F483,'تعرفه ها'!$2:$2,0)),"---")</f>
        <v>---</v>
      </c>
      <c r="U483" s="50" t="str">
        <f t="shared" si="75"/>
        <v>---</v>
      </c>
      <c r="V483" s="50" t="str">
        <f>IFERROR(ROUND(R483*INDEX('تعرفه ها'!A:Z,MATCH("عوارض گاز به ازاء هر متر مکعب",'تعرفه ها'!$B:$B,0),MATCH(F483,'تعرفه ها'!$2:$2,0)),0),"---")</f>
        <v>---</v>
      </c>
      <c r="W483" s="50" t="str">
        <f>IFERROR(ROUND(((U483+V483)*INDEX('تعرفه ها'!A:Z,MATCH("هزینه نگهداری و تعمیرات شبکه گاز",'تعرفه ها'!$B:$B,0),MATCH(F483,'تعرفه ها'!$2:$2,0))/100),0),"---")</f>
        <v>---</v>
      </c>
      <c r="X483" s="50" t="str">
        <f>IFERROR(IF(INDEX('اطلاعات دوره'!A:Z,MATCH(G483,'اطلاعات دوره'!C:C,0),MATCH("گاز",'اطلاعات دوره'!$1:$1,0))="دارد",ROUND((U483+V483)*INDEX('تعرفه ها'!A:Z,MATCH("پیک فصلی گاز",'تعرفه ها'!$B:$B,0),MATCH(F483,'تعرفه ها'!$2:$2,0))/100,0),0),"---")</f>
        <v>---</v>
      </c>
      <c r="Y483" s="50" t="str">
        <f>IFERROR(ROUND(SUM(U483+V483+W483+X483)*INDEX('تعرفه ها'!A:Z,MATCH("مالیات گاز",'تعرفه ها'!$B:$B,0),MATCH(F483,'تعرفه ها'!$2:$2,0))/100,0),"---")</f>
        <v>---</v>
      </c>
      <c r="Z483" s="50" t="str">
        <f t="shared" si="76"/>
        <v>---</v>
      </c>
      <c r="AA483" s="50" t="str">
        <f t="shared" si="80"/>
        <v>---</v>
      </c>
      <c r="AB483" s="50" t="str">
        <f t="shared" si="77"/>
        <v>---</v>
      </c>
      <c r="AC483" s="50" t="str">
        <f t="shared" si="78"/>
        <v>---</v>
      </c>
      <c r="AD483" s="153" t="str">
        <f t="shared" si="79"/>
        <v>---</v>
      </c>
      <c r="AF483" s="155" t="str">
        <f>IFERROR(IF(INDEX(پرداخت!A:AZ,MATCH(A483&amp;" - "&amp;"گاز",پرداخت!$B:$B,0),MATCH(G483,پرداخت!$1:$1,0))="نشده","نشده","شده"),"---")</f>
        <v>---</v>
      </c>
      <c r="AH483" s="144"/>
    </row>
    <row r="484" spans="1:34" ht="34.9" hidden="1" customHeight="1">
      <c r="A484" s="170"/>
      <c r="B484" s="47">
        <f>IFERROR(INDEX('اطلاعات انشعابات شرکتها'!A:BB,MATCH(A484,'اطلاعات انشعابات شرکتها'!A:A,0),MATCH(B$1,'اطلاعات انشعابات شرکتها'!$1:$1,0)),0)</f>
        <v>0</v>
      </c>
      <c r="C484" s="48">
        <f>IFERROR(INDEX('اطلاعات انشعابات شرکتها'!A:BB,MATCH(A484,'اطلاعات انشعابات شرکتها'!A:A,0),MATCH(C$1,'اطلاعات انشعابات شرکتها'!$1:$1,0)),0)</f>
        <v>0</v>
      </c>
      <c r="D484" s="45"/>
      <c r="E484" s="171"/>
      <c r="F484" s="170"/>
      <c r="G484" s="47" t="str">
        <f t="shared" si="71"/>
        <v>/</v>
      </c>
      <c r="H484" s="47">
        <f>IFERROR(INDEX('اطلاعات دوره'!A:Z,MATCH(G484,'اطلاعات دوره'!C:C,0),MATCH(H$1,'اطلاعات دوره'!$1:$1,0)),0)</f>
        <v>0</v>
      </c>
      <c r="I484" s="47">
        <f>IFERROR(INDEX('اطلاعات دوره'!A:Z,MATCH(G484,'اطلاعات دوره'!C:C,0),MATCH(I$1,'اطلاعات دوره'!$1:$1,0)),0)</f>
        <v>0</v>
      </c>
      <c r="J484" s="48">
        <f>IFERROR(INDEX('اطلاعات دوره'!A:Z,MATCH(G484,'اطلاعات دوره'!C:C,0),MATCH(J$1,'اطلاعات دوره'!$1:$1,0)),0)</f>
        <v>0</v>
      </c>
      <c r="K484" s="46"/>
      <c r="L484" s="158" t="str">
        <f>IFERROR(INDEX('اطلاعات دوره'!A:Z,MATCH(G484,'اطلاعات دوره'!C:C,0)-1,MATCH("عنوان",'اطلاعات دوره'!$1:$1,0)),"---")</f>
        <v>---</v>
      </c>
      <c r="M484" s="47" t="str">
        <f t="shared" si="72"/>
        <v>----</v>
      </c>
      <c r="N484" s="48" t="str">
        <f t="shared" si="73"/>
        <v>-/</v>
      </c>
      <c r="O484" s="45"/>
      <c r="P484" s="158">
        <f>IFERROR(INDEX('قرائت کنتور'!A:AZ,MATCH(A484&amp;"-"&amp;"گاز",'قرائت کنتور'!B:B,0),MATCH(L484,'قرائت کنتور'!$1:$1,0)),0)</f>
        <v>0</v>
      </c>
      <c r="Q484" s="47">
        <f>IFERROR(INDEX('قرائت کنتور'!A:AZ,MATCH(A484&amp;"-"&amp;"گاز",'قرائت کنتور'!B:B,0),MATCH(G484,'قرائت کنتور'!$1:$1,0)),0)</f>
        <v>0</v>
      </c>
      <c r="R484" s="47">
        <f t="shared" si="74"/>
        <v>0</v>
      </c>
      <c r="S484" s="45"/>
      <c r="T484" s="155" t="str">
        <f>IFERROR(INDEX('تعرفه ها'!A:Z,MATCH("بهای هر متر مکعب گاز مصرفی",'تعرفه ها'!$B:$B,0),MATCH(F484,'تعرفه ها'!$2:$2,0)),"---")</f>
        <v>---</v>
      </c>
      <c r="U484" s="50" t="str">
        <f t="shared" si="75"/>
        <v>---</v>
      </c>
      <c r="V484" s="50" t="str">
        <f>IFERROR(ROUND(R484*INDEX('تعرفه ها'!A:Z,MATCH("عوارض گاز به ازاء هر متر مکعب",'تعرفه ها'!$B:$B,0),MATCH(F484,'تعرفه ها'!$2:$2,0)),0),"---")</f>
        <v>---</v>
      </c>
      <c r="W484" s="50" t="str">
        <f>IFERROR(ROUND(((U484+V484)*INDEX('تعرفه ها'!A:Z,MATCH("هزینه نگهداری و تعمیرات شبکه گاز",'تعرفه ها'!$B:$B,0),MATCH(F484,'تعرفه ها'!$2:$2,0))/100),0),"---")</f>
        <v>---</v>
      </c>
      <c r="X484" s="50" t="str">
        <f>IFERROR(IF(INDEX('اطلاعات دوره'!A:Z,MATCH(G484,'اطلاعات دوره'!C:C,0),MATCH("گاز",'اطلاعات دوره'!$1:$1,0))="دارد",ROUND((U484+V484)*INDEX('تعرفه ها'!A:Z,MATCH("پیک فصلی گاز",'تعرفه ها'!$B:$B,0),MATCH(F484,'تعرفه ها'!$2:$2,0))/100,0),0),"---")</f>
        <v>---</v>
      </c>
      <c r="Y484" s="50" t="str">
        <f>IFERROR(ROUND(SUM(U484+V484+W484+X484)*INDEX('تعرفه ها'!A:Z,MATCH("مالیات گاز",'تعرفه ها'!$B:$B,0),MATCH(F484,'تعرفه ها'!$2:$2,0))/100,0),"---")</f>
        <v>---</v>
      </c>
      <c r="Z484" s="50" t="str">
        <f t="shared" si="76"/>
        <v>---</v>
      </c>
      <c r="AA484" s="50" t="str">
        <f t="shared" si="80"/>
        <v>---</v>
      </c>
      <c r="AB484" s="50" t="str">
        <f t="shared" si="77"/>
        <v>---</v>
      </c>
      <c r="AC484" s="50" t="str">
        <f t="shared" si="78"/>
        <v>---</v>
      </c>
      <c r="AD484" s="153" t="str">
        <f t="shared" si="79"/>
        <v>---</v>
      </c>
      <c r="AF484" s="155" t="str">
        <f>IFERROR(IF(INDEX(پرداخت!A:AZ,MATCH(A484&amp;" - "&amp;"گاز",پرداخت!$B:$B,0),MATCH(G484,پرداخت!$1:$1,0))="نشده","نشده","شده"),"---")</f>
        <v>---</v>
      </c>
      <c r="AH484" s="144"/>
    </row>
    <row r="485" spans="1:34" ht="34.9" hidden="1" customHeight="1">
      <c r="A485" s="170"/>
      <c r="B485" s="47">
        <f>IFERROR(INDEX('اطلاعات انشعابات شرکتها'!A:BB,MATCH(A485,'اطلاعات انشعابات شرکتها'!A:A,0),MATCH(B$1,'اطلاعات انشعابات شرکتها'!$1:$1,0)),0)</f>
        <v>0</v>
      </c>
      <c r="C485" s="48">
        <f>IFERROR(INDEX('اطلاعات انشعابات شرکتها'!A:BB,MATCH(A485,'اطلاعات انشعابات شرکتها'!A:A,0),MATCH(C$1,'اطلاعات انشعابات شرکتها'!$1:$1,0)),0)</f>
        <v>0</v>
      </c>
      <c r="D485" s="45"/>
      <c r="E485" s="171"/>
      <c r="F485" s="170"/>
      <c r="G485" s="47" t="str">
        <f t="shared" si="71"/>
        <v>/</v>
      </c>
      <c r="H485" s="47">
        <f>IFERROR(INDEX('اطلاعات دوره'!A:Z,MATCH(G485,'اطلاعات دوره'!C:C,0),MATCH(H$1,'اطلاعات دوره'!$1:$1,0)),0)</f>
        <v>0</v>
      </c>
      <c r="I485" s="47">
        <f>IFERROR(INDEX('اطلاعات دوره'!A:Z,MATCH(G485,'اطلاعات دوره'!C:C,0),MATCH(I$1,'اطلاعات دوره'!$1:$1,0)),0)</f>
        <v>0</v>
      </c>
      <c r="J485" s="48">
        <f>IFERROR(INDEX('اطلاعات دوره'!A:Z,MATCH(G485,'اطلاعات دوره'!C:C,0),MATCH(J$1,'اطلاعات دوره'!$1:$1,0)),0)</f>
        <v>0</v>
      </c>
      <c r="K485" s="46"/>
      <c r="L485" s="158" t="str">
        <f>IFERROR(INDEX('اطلاعات دوره'!A:Z,MATCH(G485,'اطلاعات دوره'!C:C,0)-1,MATCH("عنوان",'اطلاعات دوره'!$1:$1,0)),"---")</f>
        <v>---</v>
      </c>
      <c r="M485" s="47" t="str">
        <f t="shared" si="72"/>
        <v>----</v>
      </c>
      <c r="N485" s="48" t="str">
        <f t="shared" si="73"/>
        <v>-/</v>
      </c>
      <c r="O485" s="45"/>
      <c r="P485" s="158">
        <f>IFERROR(INDEX('قرائت کنتور'!A:AZ,MATCH(A485&amp;"-"&amp;"گاز",'قرائت کنتور'!B:B,0),MATCH(L485,'قرائت کنتور'!$1:$1,0)),0)</f>
        <v>0</v>
      </c>
      <c r="Q485" s="47">
        <f>IFERROR(INDEX('قرائت کنتور'!A:AZ,MATCH(A485&amp;"-"&amp;"گاز",'قرائت کنتور'!B:B,0),MATCH(G485,'قرائت کنتور'!$1:$1,0)),0)</f>
        <v>0</v>
      </c>
      <c r="R485" s="47">
        <f t="shared" si="74"/>
        <v>0</v>
      </c>
      <c r="S485" s="45"/>
      <c r="T485" s="155" t="str">
        <f>IFERROR(INDEX('تعرفه ها'!A:Z,MATCH("بهای هر متر مکعب گاز مصرفی",'تعرفه ها'!$B:$B,0),MATCH(F485,'تعرفه ها'!$2:$2,0)),"---")</f>
        <v>---</v>
      </c>
      <c r="U485" s="50" t="str">
        <f t="shared" si="75"/>
        <v>---</v>
      </c>
      <c r="V485" s="50" t="str">
        <f>IFERROR(ROUND(R485*INDEX('تعرفه ها'!A:Z,MATCH("عوارض گاز به ازاء هر متر مکعب",'تعرفه ها'!$B:$B,0),MATCH(F485,'تعرفه ها'!$2:$2,0)),0),"---")</f>
        <v>---</v>
      </c>
      <c r="W485" s="50" t="str">
        <f>IFERROR(ROUND(((U485+V485)*INDEX('تعرفه ها'!A:Z,MATCH("هزینه نگهداری و تعمیرات شبکه گاز",'تعرفه ها'!$B:$B,0),MATCH(F485,'تعرفه ها'!$2:$2,0))/100),0),"---")</f>
        <v>---</v>
      </c>
      <c r="X485" s="50" t="str">
        <f>IFERROR(IF(INDEX('اطلاعات دوره'!A:Z,MATCH(G485,'اطلاعات دوره'!C:C,0),MATCH("گاز",'اطلاعات دوره'!$1:$1,0))="دارد",ROUND((U485+V485)*INDEX('تعرفه ها'!A:Z,MATCH("پیک فصلی گاز",'تعرفه ها'!$B:$B,0),MATCH(F485,'تعرفه ها'!$2:$2,0))/100,0),0),"---")</f>
        <v>---</v>
      </c>
      <c r="Y485" s="50" t="str">
        <f>IFERROR(ROUND(SUM(U485+V485+W485+X485)*INDEX('تعرفه ها'!A:Z,MATCH("مالیات گاز",'تعرفه ها'!$B:$B,0),MATCH(F485,'تعرفه ها'!$2:$2,0))/100,0),"---")</f>
        <v>---</v>
      </c>
      <c r="Z485" s="50" t="str">
        <f t="shared" si="76"/>
        <v>---</v>
      </c>
      <c r="AA485" s="50" t="str">
        <f t="shared" si="80"/>
        <v>---</v>
      </c>
      <c r="AB485" s="50" t="str">
        <f t="shared" si="77"/>
        <v>---</v>
      </c>
      <c r="AC485" s="50" t="str">
        <f t="shared" si="78"/>
        <v>---</v>
      </c>
      <c r="AD485" s="153" t="str">
        <f t="shared" si="79"/>
        <v>---</v>
      </c>
      <c r="AF485" s="155" t="str">
        <f>IFERROR(IF(INDEX(پرداخت!A:AZ,MATCH(A485&amp;" - "&amp;"گاز",پرداخت!$B:$B,0),MATCH(G485,پرداخت!$1:$1,0))="نشده","نشده","شده"),"---")</f>
        <v>---</v>
      </c>
      <c r="AH485" s="144"/>
    </row>
    <row r="486" spans="1:34" ht="34.9" hidden="1" customHeight="1">
      <c r="A486" s="170"/>
      <c r="B486" s="47">
        <f>IFERROR(INDEX('اطلاعات انشعابات شرکتها'!A:BB,MATCH(A486,'اطلاعات انشعابات شرکتها'!A:A,0),MATCH(B$1,'اطلاعات انشعابات شرکتها'!$1:$1,0)),0)</f>
        <v>0</v>
      </c>
      <c r="C486" s="48">
        <f>IFERROR(INDEX('اطلاعات انشعابات شرکتها'!A:BB,MATCH(A486,'اطلاعات انشعابات شرکتها'!A:A,0),MATCH(C$1,'اطلاعات انشعابات شرکتها'!$1:$1,0)),0)</f>
        <v>0</v>
      </c>
      <c r="D486" s="45"/>
      <c r="E486" s="171"/>
      <c r="F486" s="170"/>
      <c r="G486" s="47" t="str">
        <f t="shared" si="71"/>
        <v>/</v>
      </c>
      <c r="H486" s="47">
        <f>IFERROR(INDEX('اطلاعات دوره'!A:Z,MATCH(G486,'اطلاعات دوره'!C:C,0),MATCH(H$1,'اطلاعات دوره'!$1:$1,0)),0)</f>
        <v>0</v>
      </c>
      <c r="I486" s="47">
        <f>IFERROR(INDEX('اطلاعات دوره'!A:Z,MATCH(G486,'اطلاعات دوره'!C:C,0),MATCH(I$1,'اطلاعات دوره'!$1:$1,0)),0)</f>
        <v>0</v>
      </c>
      <c r="J486" s="48">
        <f>IFERROR(INDEX('اطلاعات دوره'!A:Z,MATCH(G486,'اطلاعات دوره'!C:C,0),MATCH(J$1,'اطلاعات دوره'!$1:$1,0)),0)</f>
        <v>0</v>
      </c>
      <c r="K486" s="46"/>
      <c r="L486" s="158" t="str">
        <f>IFERROR(INDEX('اطلاعات دوره'!A:Z,MATCH(G486,'اطلاعات دوره'!C:C,0)-1,MATCH("عنوان",'اطلاعات دوره'!$1:$1,0)),"---")</f>
        <v>---</v>
      </c>
      <c r="M486" s="47" t="str">
        <f t="shared" si="72"/>
        <v>----</v>
      </c>
      <c r="N486" s="48" t="str">
        <f t="shared" si="73"/>
        <v>-/</v>
      </c>
      <c r="O486" s="45"/>
      <c r="P486" s="158">
        <f>IFERROR(INDEX('قرائت کنتور'!A:AZ,MATCH(A486&amp;"-"&amp;"گاز",'قرائت کنتور'!B:B,0),MATCH(L486,'قرائت کنتور'!$1:$1,0)),0)</f>
        <v>0</v>
      </c>
      <c r="Q486" s="47">
        <f>IFERROR(INDEX('قرائت کنتور'!A:AZ,MATCH(A486&amp;"-"&amp;"گاز",'قرائت کنتور'!B:B,0),MATCH(G486,'قرائت کنتور'!$1:$1,0)),0)</f>
        <v>0</v>
      </c>
      <c r="R486" s="47">
        <f t="shared" si="74"/>
        <v>0</v>
      </c>
      <c r="S486" s="45"/>
      <c r="T486" s="155" t="str">
        <f>IFERROR(INDEX('تعرفه ها'!A:Z,MATCH("بهای هر متر مکعب گاز مصرفی",'تعرفه ها'!$B:$B,0),MATCH(F486,'تعرفه ها'!$2:$2,0)),"---")</f>
        <v>---</v>
      </c>
      <c r="U486" s="50" t="str">
        <f t="shared" si="75"/>
        <v>---</v>
      </c>
      <c r="V486" s="50" t="str">
        <f>IFERROR(ROUND(R486*INDEX('تعرفه ها'!A:Z,MATCH("عوارض گاز به ازاء هر متر مکعب",'تعرفه ها'!$B:$B,0),MATCH(F486,'تعرفه ها'!$2:$2,0)),0),"---")</f>
        <v>---</v>
      </c>
      <c r="W486" s="50" t="str">
        <f>IFERROR(ROUND(((U486+V486)*INDEX('تعرفه ها'!A:Z,MATCH("هزینه نگهداری و تعمیرات شبکه گاز",'تعرفه ها'!$B:$B,0),MATCH(F486,'تعرفه ها'!$2:$2,0))/100),0),"---")</f>
        <v>---</v>
      </c>
      <c r="X486" s="50" t="str">
        <f>IFERROR(IF(INDEX('اطلاعات دوره'!A:Z,MATCH(G486,'اطلاعات دوره'!C:C,0),MATCH("گاز",'اطلاعات دوره'!$1:$1,0))="دارد",ROUND((U486+V486)*INDEX('تعرفه ها'!A:Z,MATCH("پیک فصلی گاز",'تعرفه ها'!$B:$B,0),MATCH(F486,'تعرفه ها'!$2:$2,0))/100,0),0),"---")</f>
        <v>---</v>
      </c>
      <c r="Y486" s="50" t="str">
        <f>IFERROR(ROUND(SUM(U486+V486+W486+X486)*INDEX('تعرفه ها'!A:Z,MATCH("مالیات گاز",'تعرفه ها'!$B:$B,0),MATCH(F486,'تعرفه ها'!$2:$2,0))/100,0),"---")</f>
        <v>---</v>
      </c>
      <c r="Z486" s="50" t="str">
        <f t="shared" si="76"/>
        <v>---</v>
      </c>
      <c r="AA486" s="50" t="str">
        <f t="shared" si="80"/>
        <v>---</v>
      </c>
      <c r="AB486" s="50" t="str">
        <f t="shared" si="77"/>
        <v>---</v>
      </c>
      <c r="AC486" s="50" t="str">
        <f t="shared" si="78"/>
        <v>---</v>
      </c>
      <c r="AD486" s="153" t="str">
        <f t="shared" si="79"/>
        <v>---</v>
      </c>
      <c r="AF486" s="155" t="str">
        <f>IFERROR(IF(INDEX(پرداخت!A:AZ,MATCH(A486&amp;" - "&amp;"گاز",پرداخت!$B:$B,0),MATCH(G486,پرداخت!$1:$1,0))="نشده","نشده","شده"),"---")</f>
        <v>---</v>
      </c>
      <c r="AH486" s="144"/>
    </row>
    <row r="487" spans="1:34" ht="34.9" hidden="1" customHeight="1">
      <c r="A487" s="170"/>
      <c r="B487" s="47">
        <f>IFERROR(INDEX('اطلاعات انشعابات شرکتها'!A:BB,MATCH(A487,'اطلاعات انشعابات شرکتها'!A:A,0),MATCH(B$1,'اطلاعات انشعابات شرکتها'!$1:$1,0)),0)</f>
        <v>0</v>
      </c>
      <c r="C487" s="48">
        <f>IFERROR(INDEX('اطلاعات انشعابات شرکتها'!A:BB,MATCH(A487,'اطلاعات انشعابات شرکتها'!A:A,0),MATCH(C$1,'اطلاعات انشعابات شرکتها'!$1:$1,0)),0)</f>
        <v>0</v>
      </c>
      <c r="D487" s="45"/>
      <c r="E487" s="171"/>
      <c r="F487" s="170"/>
      <c r="G487" s="47" t="str">
        <f t="shared" si="71"/>
        <v>/</v>
      </c>
      <c r="H487" s="47">
        <f>IFERROR(INDEX('اطلاعات دوره'!A:Z,MATCH(G487,'اطلاعات دوره'!C:C,0),MATCH(H$1,'اطلاعات دوره'!$1:$1,0)),0)</f>
        <v>0</v>
      </c>
      <c r="I487" s="47">
        <f>IFERROR(INDEX('اطلاعات دوره'!A:Z,MATCH(G487,'اطلاعات دوره'!C:C,0),MATCH(I$1,'اطلاعات دوره'!$1:$1,0)),0)</f>
        <v>0</v>
      </c>
      <c r="J487" s="48">
        <f>IFERROR(INDEX('اطلاعات دوره'!A:Z,MATCH(G487,'اطلاعات دوره'!C:C,0),MATCH(J$1,'اطلاعات دوره'!$1:$1,0)),0)</f>
        <v>0</v>
      </c>
      <c r="K487" s="46"/>
      <c r="L487" s="158" t="str">
        <f>IFERROR(INDEX('اطلاعات دوره'!A:Z,MATCH(G487,'اطلاعات دوره'!C:C,0)-1,MATCH("عنوان",'اطلاعات دوره'!$1:$1,0)),"---")</f>
        <v>---</v>
      </c>
      <c r="M487" s="47" t="str">
        <f t="shared" si="72"/>
        <v>----</v>
      </c>
      <c r="N487" s="48" t="str">
        <f t="shared" si="73"/>
        <v>-/</v>
      </c>
      <c r="O487" s="45"/>
      <c r="P487" s="158">
        <f>IFERROR(INDEX('قرائت کنتور'!A:AZ,MATCH(A487&amp;"-"&amp;"گاز",'قرائت کنتور'!B:B,0),MATCH(L487,'قرائت کنتور'!$1:$1,0)),0)</f>
        <v>0</v>
      </c>
      <c r="Q487" s="47">
        <f>IFERROR(INDEX('قرائت کنتور'!A:AZ,MATCH(A487&amp;"-"&amp;"گاز",'قرائت کنتور'!B:B,0),MATCH(G487,'قرائت کنتور'!$1:$1,0)),0)</f>
        <v>0</v>
      </c>
      <c r="R487" s="47">
        <f t="shared" si="74"/>
        <v>0</v>
      </c>
      <c r="S487" s="45"/>
      <c r="T487" s="155" t="str">
        <f>IFERROR(INDEX('تعرفه ها'!A:Z,MATCH("بهای هر متر مکعب گاز مصرفی",'تعرفه ها'!$B:$B,0),MATCH(F487,'تعرفه ها'!$2:$2,0)),"---")</f>
        <v>---</v>
      </c>
      <c r="U487" s="50" t="str">
        <f t="shared" si="75"/>
        <v>---</v>
      </c>
      <c r="V487" s="50" t="str">
        <f>IFERROR(ROUND(R487*INDEX('تعرفه ها'!A:Z,MATCH("عوارض گاز به ازاء هر متر مکعب",'تعرفه ها'!$B:$B,0),MATCH(F487,'تعرفه ها'!$2:$2,0)),0),"---")</f>
        <v>---</v>
      </c>
      <c r="W487" s="50" t="str">
        <f>IFERROR(ROUND(((U487+V487)*INDEX('تعرفه ها'!A:Z,MATCH("هزینه نگهداری و تعمیرات شبکه گاز",'تعرفه ها'!$B:$B,0),MATCH(F487,'تعرفه ها'!$2:$2,0))/100),0),"---")</f>
        <v>---</v>
      </c>
      <c r="X487" s="50" t="str">
        <f>IFERROR(IF(INDEX('اطلاعات دوره'!A:Z,MATCH(G487,'اطلاعات دوره'!C:C,0),MATCH("گاز",'اطلاعات دوره'!$1:$1,0))="دارد",ROUND((U487+V487)*INDEX('تعرفه ها'!A:Z,MATCH("پیک فصلی گاز",'تعرفه ها'!$B:$B,0),MATCH(F487,'تعرفه ها'!$2:$2,0))/100,0),0),"---")</f>
        <v>---</v>
      </c>
      <c r="Y487" s="50" t="str">
        <f>IFERROR(ROUND(SUM(U487+V487+W487+X487)*INDEX('تعرفه ها'!A:Z,MATCH("مالیات گاز",'تعرفه ها'!$B:$B,0),MATCH(F487,'تعرفه ها'!$2:$2,0))/100,0),"---")</f>
        <v>---</v>
      </c>
      <c r="Z487" s="50" t="str">
        <f t="shared" si="76"/>
        <v>---</v>
      </c>
      <c r="AA487" s="50" t="str">
        <f t="shared" si="80"/>
        <v>---</v>
      </c>
      <c r="AB487" s="50" t="str">
        <f t="shared" si="77"/>
        <v>---</v>
      </c>
      <c r="AC487" s="50" t="str">
        <f t="shared" si="78"/>
        <v>---</v>
      </c>
      <c r="AD487" s="153" t="str">
        <f t="shared" si="79"/>
        <v>---</v>
      </c>
      <c r="AF487" s="155" t="str">
        <f>IFERROR(IF(INDEX(پرداخت!A:AZ,MATCH(A487&amp;" - "&amp;"گاز",پرداخت!$B:$B,0),MATCH(G487,پرداخت!$1:$1,0))="نشده","نشده","شده"),"---")</f>
        <v>---</v>
      </c>
      <c r="AH487" s="144"/>
    </row>
    <row r="488" spans="1:34" ht="34.9" hidden="1" customHeight="1">
      <c r="A488" s="170"/>
      <c r="B488" s="47">
        <f>IFERROR(INDEX('اطلاعات انشعابات شرکتها'!A:BB,MATCH(A488,'اطلاعات انشعابات شرکتها'!A:A,0),MATCH(B$1,'اطلاعات انشعابات شرکتها'!$1:$1,0)),0)</f>
        <v>0</v>
      </c>
      <c r="C488" s="48">
        <f>IFERROR(INDEX('اطلاعات انشعابات شرکتها'!A:BB,MATCH(A488,'اطلاعات انشعابات شرکتها'!A:A,0),MATCH(C$1,'اطلاعات انشعابات شرکتها'!$1:$1,0)),0)</f>
        <v>0</v>
      </c>
      <c r="D488" s="45"/>
      <c r="E488" s="171"/>
      <c r="F488" s="170"/>
      <c r="G488" s="47" t="str">
        <f t="shared" si="71"/>
        <v>/</v>
      </c>
      <c r="H488" s="47">
        <f>IFERROR(INDEX('اطلاعات دوره'!A:Z,MATCH(G488,'اطلاعات دوره'!C:C,0),MATCH(H$1,'اطلاعات دوره'!$1:$1,0)),0)</f>
        <v>0</v>
      </c>
      <c r="I488" s="47">
        <f>IFERROR(INDEX('اطلاعات دوره'!A:Z,MATCH(G488,'اطلاعات دوره'!C:C,0),MATCH(I$1,'اطلاعات دوره'!$1:$1,0)),0)</f>
        <v>0</v>
      </c>
      <c r="J488" s="48">
        <f>IFERROR(INDEX('اطلاعات دوره'!A:Z,MATCH(G488,'اطلاعات دوره'!C:C,0),MATCH(J$1,'اطلاعات دوره'!$1:$1,0)),0)</f>
        <v>0</v>
      </c>
      <c r="K488" s="46"/>
      <c r="L488" s="158" t="str">
        <f>IFERROR(INDEX('اطلاعات دوره'!A:Z,MATCH(G488,'اطلاعات دوره'!C:C,0)-1,MATCH("عنوان",'اطلاعات دوره'!$1:$1,0)),"---")</f>
        <v>---</v>
      </c>
      <c r="M488" s="47" t="str">
        <f t="shared" si="72"/>
        <v>----</v>
      </c>
      <c r="N488" s="48" t="str">
        <f t="shared" si="73"/>
        <v>-/</v>
      </c>
      <c r="O488" s="45"/>
      <c r="P488" s="158">
        <f>IFERROR(INDEX('قرائت کنتور'!A:AZ,MATCH(A488&amp;"-"&amp;"گاز",'قرائت کنتور'!B:B,0),MATCH(L488,'قرائت کنتور'!$1:$1,0)),0)</f>
        <v>0</v>
      </c>
      <c r="Q488" s="47">
        <f>IFERROR(INDEX('قرائت کنتور'!A:AZ,MATCH(A488&amp;"-"&amp;"گاز",'قرائت کنتور'!B:B,0),MATCH(G488,'قرائت کنتور'!$1:$1,0)),0)</f>
        <v>0</v>
      </c>
      <c r="R488" s="47">
        <f t="shared" si="74"/>
        <v>0</v>
      </c>
      <c r="S488" s="45"/>
      <c r="T488" s="155" t="str">
        <f>IFERROR(INDEX('تعرفه ها'!A:Z,MATCH("بهای هر متر مکعب گاز مصرفی",'تعرفه ها'!$B:$B,0),MATCH(F488,'تعرفه ها'!$2:$2,0)),"---")</f>
        <v>---</v>
      </c>
      <c r="U488" s="50" t="str">
        <f t="shared" si="75"/>
        <v>---</v>
      </c>
      <c r="V488" s="50" t="str">
        <f>IFERROR(ROUND(R488*INDEX('تعرفه ها'!A:Z,MATCH("عوارض گاز به ازاء هر متر مکعب",'تعرفه ها'!$B:$B,0),MATCH(F488,'تعرفه ها'!$2:$2,0)),0),"---")</f>
        <v>---</v>
      </c>
      <c r="W488" s="50" t="str">
        <f>IFERROR(ROUND(((U488+V488)*INDEX('تعرفه ها'!A:Z,MATCH("هزینه نگهداری و تعمیرات شبکه گاز",'تعرفه ها'!$B:$B,0),MATCH(F488,'تعرفه ها'!$2:$2,0))/100),0),"---")</f>
        <v>---</v>
      </c>
      <c r="X488" s="50" t="str">
        <f>IFERROR(IF(INDEX('اطلاعات دوره'!A:Z,MATCH(G488,'اطلاعات دوره'!C:C,0),MATCH("گاز",'اطلاعات دوره'!$1:$1,0))="دارد",ROUND((U488+V488)*INDEX('تعرفه ها'!A:Z,MATCH("پیک فصلی گاز",'تعرفه ها'!$B:$B,0),MATCH(F488,'تعرفه ها'!$2:$2,0))/100,0),0),"---")</f>
        <v>---</v>
      </c>
      <c r="Y488" s="50" t="str">
        <f>IFERROR(ROUND(SUM(U488+V488+W488+X488)*INDEX('تعرفه ها'!A:Z,MATCH("مالیات گاز",'تعرفه ها'!$B:$B,0),MATCH(F488,'تعرفه ها'!$2:$2,0))/100,0),"---")</f>
        <v>---</v>
      </c>
      <c r="Z488" s="50" t="str">
        <f t="shared" si="76"/>
        <v>---</v>
      </c>
      <c r="AA488" s="50" t="str">
        <f t="shared" si="80"/>
        <v>---</v>
      </c>
      <c r="AB488" s="50" t="str">
        <f t="shared" si="77"/>
        <v>---</v>
      </c>
      <c r="AC488" s="50" t="str">
        <f t="shared" si="78"/>
        <v>---</v>
      </c>
      <c r="AD488" s="153" t="str">
        <f t="shared" si="79"/>
        <v>---</v>
      </c>
      <c r="AF488" s="155" t="str">
        <f>IFERROR(IF(INDEX(پرداخت!A:AZ,MATCH(A488&amp;" - "&amp;"گاز",پرداخت!$B:$B,0),MATCH(G488,پرداخت!$1:$1,0))="نشده","نشده","شده"),"---")</f>
        <v>---</v>
      </c>
      <c r="AH488" s="144"/>
    </row>
    <row r="489" spans="1:34" ht="34.9" hidden="1" customHeight="1">
      <c r="A489" s="170"/>
      <c r="B489" s="47">
        <f>IFERROR(INDEX('اطلاعات انشعابات شرکتها'!A:BB,MATCH(A489,'اطلاعات انشعابات شرکتها'!A:A,0),MATCH(B$1,'اطلاعات انشعابات شرکتها'!$1:$1,0)),0)</f>
        <v>0</v>
      </c>
      <c r="C489" s="48">
        <f>IFERROR(INDEX('اطلاعات انشعابات شرکتها'!A:BB,MATCH(A489,'اطلاعات انشعابات شرکتها'!A:A,0),MATCH(C$1,'اطلاعات انشعابات شرکتها'!$1:$1,0)),0)</f>
        <v>0</v>
      </c>
      <c r="D489" s="45"/>
      <c r="E489" s="171"/>
      <c r="F489" s="170"/>
      <c r="G489" s="47" t="str">
        <f t="shared" si="71"/>
        <v>/</v>
      </c>
      <c r="H489" s="47">
        <f>IFERROR(INDEX('اطلاعات دوره'!A:Z,MATCH(G489,'اطلاعات دوره'!C:C,0),MATCH(H$1,'اطلاعات دوره'!$1:$1,0)),0)</f>
        <v>0</v>
      </c>
      <c r="I489" s="47">
        <f>IFERROR(INDEX('اطلاعات دوره'!A:Z,MATCH(G489,'اطلاعات دوره'!C:C,0),MATCH(I$1,'اطلاعات دوره'!$1:$1,0)),0)</f>
        <v>0</v>
      </c>
      <c r="J489" s="48">
        <f>IFERROR(INDEX('اطلاعات دوره'!A:Z,MATCH(G489,'اطلاعات دوره'!C:C,0),MATCH(J$1,'اطلاعات دوره'!$1:$1,0)),0)</f>
        <v>0</v>
      </c>
      <c r="K489" s="46"/>
      <c r="L489" s="158" t="str">
        <f>IFERROR(INDEX('اطلاعات دوره'!A:Z,MATCH(G489,'اطلاعات دوره'!C:C,0)-1,MATCH("عنوان",'اطلاعات دوره'!$1:$1,0)),"---")</f>
        <v>---</v>
      </c>
      <c r="M489" s="47" t="str">
        <f t="shared" si="72"/>
        <v>----</v>
      </c>
      <c r="N489" s="48" t="str">
        <f t="shared" si="73"/>
        <v>-/</v>
      </c>
      <c r="O489" s="45"/>
      <c r="P489" s="158">
        <f>IFERROR(INDEX('قرائت کنتور'!A:AZ,MATCH(A489&amp;"-"&amp;"گاز",'قرائت کنتور'!B:B,0),MATCH(L489,'قرائت کنتور'!$1:$1,0)),0)</f>
        <v>0</v>
      </c>
      <c r="Q489" s="47">
        <f>IFERROR(INDEX('قرائت کنتور'!A:AZ,MATCH(A489&amp;"-"&amp;"گاز",'قرائت کنتور'!B:B,0),MATCH(G489,'قرائت کنتور'!$1:$1,0)),0)</f>
        <v>0</v>
      </c>
      <c r="R489" s="47">
        <f t="shared" si="74"/>
        <v>0</v>
      </c>
      <c r="S489" s="45"/>
      <c r="T489" s="155" t="str">
        <f>IFERROR(INDEX('تعرفه ها'!A:Z,MATCH("بهای هر متر مکعب گاز مصرفی",'تعرفه ها'!$B:$B,0),MATCH(F489,'تعرفه ها'!$2:$2,0)),"---")</f>
        <v>---</v>
      </c>
      <c r="U489" s="50" t="str">
        <f t="shared" si="75"/>
        <v>---</v>
      </c>
      <c r="V489" s="50" t="str">
        <f>IFERROR(ROUND(R489*INDEX('تعرفه ها'!A:Z,MATCH("عوارض گاز به ازاء هر متر مکعب",'تعرفه ها'!$B:$B,0),MATCH(F489,'تعرفه ها'!$2:$2,0)),0),"---")</f>
        <v>---</v>
      </c>
      <c r="W489" s="50" t="str">
        <f>IFERROR(ROUND(((U489+V489)*INDEX('تعرفه ها'!A:Z,MATCH("هزینه نگهداری و تعمیرات شبکه گاز",'تعرفه ها'!$B:$B,0),MATCH(F489,'تعرفه ها'!$2:$2,0))/100),0),"---")</f>
        <v>---</v>
      </c>
      <c r="X489" s="50" t="str">
        <f>IFERROR(IF(INDEX('اطلاعات دوره'!A:Z,MATCH(G489,'اطلاعات دوره'!C:C,0),MATCH("گاز",'اطلاعات دوره'!$1:$1,0))="دارد",ROUND((U489+V489)*INDEX('تعرفه ها'!A:Z,MATCH("پیک فصلی گاز",'تعرفه ها'!$B:$B,0),MATCH(F489,'تعرفه ها'!$2:$2,0))/100,0),0),"---")</f>
        <v>---</v>
      </c>
      <c r="Y489" s="50" t="str">
        <f>IFERROR(ROUND(SUM(U489+V489+W489+X489)*INDEX('تعرفه ها'!A:Z,MATCH("مالیات گاز",'تعرفه ها'!$B:$B,0),MATCH(F489,'تعرفه ها'!$2:$2,0))/100,0),"---")</f>
        <v>---</v>
      </c>
      <c r="Z489" s="50" t="str">
        <f t="shared" si="76"/>
        <v>---</v>
      </c>
      <c r="AA489" s="50" t="str">
        <f t="shared" si="80"/>
        <v>---</v>
      </c>
      <c r="AB489" s="50" t="str">
        <f t="shared" si="77"/>
        <v>---</v>
      </c>
      <c r="AC489" s="50" t="str">
        <f t="shared" si="78"/>
        <v>---</v>
      </c>
      <c r="AD489" s="153" t="str">
        <f t="shared" si="79"/>
        <v>---</v>
      </c>
      <c r="AF489" s="155" t="str">
        <f>IFERROR(IF(INDEX(پرداخت!A:AZ,MATCH(A489&amp;" - "&amp;"گاز",پرداخت!$B:$B,0),MATCH(G489,پرداخت!$1:$1,0))="نشده","نشده","شده"),"---")</f>
        <v>---</v>
      </c>
      <c r="AH489" s="144"/>
    </row>
    <row r="490" spans="1:34" ht="34.9" hidden="1" customHeight="1">
      <c r="A490" s="170"/>
      <c r="B490" s="47">
        <f>IFERROR(INDEX('اطلاعات انشعابات شرکتها'!A:BB,MATCH(A490,'اطلاعات انشعابات شرکتها'!A:A,0),MATCH(B$1,'اطلاعات انشعابات شرکتها'!$1:$1,0)),0)</f>
        <v>0</v>
      </c>
      <c r="C490" s="48">
        <f>IFERROR(INDEX('اطلاعات انشعابات شرکتها'!A:BB,MATCH(A490,'اطلاعات انشعابات شرکتها'!A:A,0),MATCH(C$1,'اطلاعات انشعابات شرکتها'!$1:$1,0)),0)</f>
        <v>0</v>
      </c>
      <c r="D490" s="45"/>
      <c r="E490" s="171"/>
      <c r="F490" s="170"/>
      <c r="G490" s="47" t="str">
        <f t="shared" si="71"/>
        <v>/</v>
      </c>
      <c r="H490" s="47">
        <f>IFERROR(INDEX('اطلاعات دوره'!A:Z,MATCH(G490,'اطلاعات دوره'!C:C,0),MATCH(H$1,'اطلاعات دوره'!$1:$1,0)),0)</f>
        <v>0</v>
      </c>
      <c r="I490" s="47">
        <f>IFERROR(INDEX('اطلاعات دوره'!A:Z,MATCH(G490,'اطلاعات دوره'!C:C,0),MATCH(I$1,'اطلاعات دوره'!$1:$1,0)),0)</f>
        <v>0</v>
      </c>
      <c r="J490" s="48">
        <f>IFERROR(INDEX('اطلاعات دوره'!A:Z,MATCH(G490,'اطلاعات دوره'!C:C,0),MATCH(J$1,'اطلاعات دوره'!$1:$1,0)),0)</f>
        <v>0</v>
      </c>
      <c r="K490" s="46"/>
      <c r="L490" s="158" t="str">
        <f>IFERROR(INDEX('اطلاعات دوره'!A:Z,MATCH(G490,'اطلاعات دوره'!C:C,0)-1,MATCH("عنوان",'اطلاعات دوره'!$1:$1,0)),"---")</f>
        <v>---</v>
      </c>
      <c r="M490" s="47" t="str">
        <f t="shared" si="72"/>
        <v>----</v>
      </c>
      <c r="N490" s="48" t="str">
        <f t="shared" si="73"/>
        <v>-/</v>
      </c>
      <c r="O490" s="45"/>
      <c r="P490" s="158">
        <f>IFERROR(INDEX('قرائت کنتور'!A:AZ,MATCH(A490&amp;"-"&amp;"گاز",'قرائت کنتور'!B:B,0),MATCH(L490,'قرائت کنتور'!$1:$1,0)),0)</f>
        <v>0</v>
      </c>
      <c r="Q490" s="47">
        <f>IFERROR(INDEX('قرائت کنتور'!A:AZ,MATCH(A490&amp;"-"&amp;"گاز",'قرائت کنتور'!B:B,0),MATCH(G490,'قرائت کنتور'!$1:$1,0)),0)</f>
        <v>0</v>
      </c>
      <c r="R490" s="47">
        <f t="shared" si="74"/>
        <v>0</v>
      </c>
      <c r="S490" s="45"/>
      <c r="T490" s="155" t="str">
        <f>IFERROR(INDEX('تعرفه ها'!A:Z,MATCH("بهای هر متر مکعب گاز مصرفی",'تعرفه ها'!$B:$B,0),MATCH(F490,'تعرفه ها'!$2:$2,0)),"---")</f>
        <v>---</v>
      </c>
      <c r="U490" s="50" t="str">
        <f t="shared" si="75"/>
        <v>---</v>
      </c>
      <c r="V490" s="50" t="str">
        <f>IFERROR(ROUND(R490*INDEX('تعرفه ها'!A:Z,MATCH("عوارض گاز به ازاء هر متر مکعب",'تعرفه ها'!$B:$B,0),MATCH(F490,'تعرفه ها'!$2:$2,0)),0),"---")</f>
        <v>---</v>
      </c>
      <c r="W490" s="50" t="str">
        <f>IFERROR(ROUND(((U490+V490)*INDEX('تعرفه ها'!A:Z,MATCH("هزینه نگهداری و تعمیرات شبکه گاز",'تعرفه ها'!$B:$B,0),MATCH(F490,'تعرفه ها'!$2:$2,0))/100),0),"---")</f>
        <v>---</v>
      </c>
      <c r="X490" s="50" t="str">
        <f>IFERROR(IF(INDEX('اطلاعات دوره'!A:Z,MATCH(G490,'اطلاعات دوره'!C:C,0),MATCH("گاز",'اطلاعات دوره'!$1:$1,0))="دارد",ROUND((U490+V490)*INDEX('تعرفه ها'!A:Z,MATCH("پیک فصلی گاز",'تعرفه ها'!$B:$B,0),MATCH(F490,'تعرفه ها'!$2:$2,0))/100,0),0),"---")</f>
        <v>---</v>
      </c>
      <c r="Y490" s="50" t="str">
        <f>IFERROR(ROUND(SUM(U490+V490+W490+X490)*INDEX('تعرفه ها'!A:Z,MATCH("مالیات گاز",'تعرفه ها'!$B:$B,0),MATCH(F490,'تعرفه ها'!$2:$2,0))/100,0),"---")</f>
        <v>---</v>
      </c>
      <c r="Z490" s="50" t="str">
        <f t="shared" si="76"/>
        <v>---</v>
      </c>
      <c r="AA490" s="50" t="str">
        <f t="shared" si="80"/>
        <v>---</v>
      </c>
      <c r="AB490" s="50" t="str">
        <f t="shared" si="77"/>
        <v>---</v>
      </c>
      <c r="AC490" s="50" t="str">
        <f t="shared" si="78"/>
        <v>---</v>
      </c>
      <c r="AD490" s="153" t="str">
        <f t="shared" si="79"/>
        <v>---</v>
      </c>
      <c r="AF490" s="155" t="str">
        <f>IFERROR(IF(INDEX(پرداخت!A:AZ,MATCH(A490&amp;" - "&amp;"گاز",پرداخت!$B:$B,0),MATCH(G490,پرداخت!$1:$1,0))="نشده","نشده","شده"),"---")</f>
        <v>---</v>
      </c>
      <c r="AH490" s="144"/>
    </row>
    <row r="491" spans="1:34" ht="34.9" hidden="1" customHeight="1">
      <c r="A491" s="170"/>
      <c r="B491" s="47">
        <f>IFERROR(INDEX('اطلاعات انشعابات شرکتها'!A:BB,MATCH(A491,'اطلاعات انشعابات شرکتها'!A:A,0),MATCH(B$1,'اطلاعات انشعابات شرکتها'!$1:$1,0)),0)</f>
        <v>0</v>
      </c>
      <c r="C491" s="48">
        <f>IFERROR(INDEX('اطلاعات انشعابات شرکتها'!A:BB,MATCH(A491,'اطلاعات انشعابات شرکتها'!A:A,0),MATCH(C$1,'اطلاعات انشعابات شرکتها'!$1:$1,0)),0)</f>
        <v>0</v>
      </c>
      <c r="D491" s="45"/>
      <c r="E491" s="171"/>
      <c r="F491" s="170"/>
      <c r="G491" s="47" t="str">
        <f t="shared" si="71"/>
        <v>/</v>
      </c>
      <c r="H491" s="47">
        <f>IFERROR(INDEX('اطلاعات دوره'!A:Z,MATCH(G491,'اطلاعات دوره'!C:C,0),MATCH(H$1,'اطلاعات دوره'!$1:$1,0)),0)</f>
        <v>0</v>
      </c>
      <c r="I491" s="47">
        <f>IFERROR(INDEX('اطلاعات دوره'!A:Z,MATCH(G491,'اطلاعات دوره'!C:C,0),MATCH(I$1,'اطلاعات دوره'!$1:$1,0)),0)</f>
        <v>0</v>
      </c>
      <c r="J491" s="48">
        <f>IFERROR(INDEX('اطلاعات دوره'!A:Z,MATCH(G491,'اطلاعات دوره'!C:C,0),MATCH(J$1,'اطلاعات دوره'!$1:$1,0)),0)</f>
        <v>0</v>
      </c>
      <c r="K491" s="46"/>
      <c r="L491" s="158" t="str">
        <f>IFERROR(INDEX('اطلاعات دوره'!A:Z,MATCH(G491,'اطلاعات دوره'!C:C,0)-1,MATCH("عنوان",'اطلاعات دوره'!$1:$1,0)),"---")</f>
        <v>---</v>
      </c>
      <c r="M491" s="47" t="str">
        <f t="shared" si="72"/>
        <v>----</v>
      </c>
      <c r="N491" s="48" t="str">
        <f t="shared" si="73"/>
        <v>-/</v>
      </c>
      <c r="O491" s="45"/>
      <c r="P491" s="158">
        <f>IFERROR(INDEX('قرائت کنتور'!A:AZ,MATCH(A491&amp;"-"&amp;"گاز",'قرائت کنتور'!B:B,0),MATCH(L491,'قرائت کنتور'!$1:$1,0)),0)</f>
        <v>0</v>
      </c>
      <c r="Q491" s="47">
        <f>IFERROR(INDEX('قرائت کنتور'!A:AZ,MATCH(A491&amp;"-"&amp;"گاز",'قرائت کنتور'!B:B,0),MATCH(G491,'قرائت کنتور'!$1:$1,0)),0)</f>
        <v>0</v>
      </c>
      <c r="R491" s="47">
        <f t="shared" si="74"/>
        <v>0</v>
      </c>
      <c r="S491" s="45"/>
      <c r="T491" s="155" t="str">
        <f>IFERROR(INDEX('تعرفه ها'!A:Z,MATCH("بهای هر متر مکعب گاز مصرفی",'تعرفه ها'!$B:$B,0),MATCH(F491,'تعرفه ها'!$2:$2,0)),"---")</f>
        <v>---</v>
      </c>
      <c r="U491" s="50" t="str">
        <f t="shared" si="75"/>
        <v>---</v>
      </c>
      <c r="V491" s="50" t="str">
        <f>IFERROR(ROUND(R491*INDEX('تعرفه ها'!A:Z,MATCH("عوارض گاز به ازاء هر متر مکعب",'تعرفه ها'!$B:$B,0),MATCH(F491,'تعرفه ها'!$2:$2,0)),0),"---")</f>
        <v>---</v>
      </c>
      <c r="W491" s="50" t="str">
        <f>IFERROR(ROUND(((U491+V491)*INDEX('تعرفه ها'!A:Z,MATCH("هزینه نگهداری و تعمیرات شبکه گاز",'تعرفه ها'!$B:$B,0),MATCH(F491,'تعرفه ها'!$2:$2,0))/100),0),"---")</f>
        <v>---</v>
      </c>
      <c r="X491" s="50" t="str">
        <f>IFERROR(IF(INDEX('اطلاعات دوره'!A:Z,MATCH(G491,'اطلاعات دوره'!C:C,0),MATCH("گاز",'اطلاعات دوره'!$1:$1,0))="دارد",ROUND((U491+V491)*INDEX('تعرفه ها'!A:Z,MATCH("پیک فصلی گاز",'تعرفه ها'!$B:$B,0),MATCH(F491,'تعرفه ها'!$2:$2,0))/100,0),0),"---")</f>
        <v>---</v>
      </c>
      <c r="Y491" s="50" t="str">
        <f>IFERROR(ROUND(SUM(U491+V491+W491+X491)*INDEX('تعرفه ها'!A:Z,MATCH("مالیات گاز",'تعرفه ها'!$B:$B,0),MATCH(F491,'تعرفه ها'!$2:$2,0))/100,0),"---")</f>
        <v>---</v>
      </c>
      <c r="Z491" s="50" t="str">
        <f t="shared" si="76"/>
        <v>---</v>
      </c>
      <c r="AA491" s="50" t="str">
        <f t="shared" si="80"/>
        <v>---</v>
      </c>
      <c r="AB491" s="50" t="str">
        <f t="shared" si="77"/>
        <v>---</v>
      </c>
      <c r="AC491" s="50" t="str">
        <f t="shared" si="78"/>
        <v>---</v>
      </c>
      <c r="AD491" s="153" t="str">
        <f t="shared" si="79"/>
        <v>---</v>
      </c>
      <c r="AF491" s="155" t="str">
        <f>IFERROR(IF(INDEX(پرداخت!A:AZ,MATCH(A491&amp;" - "&amp;"گاز",پرداخت!$B:$B,0),MATCH(G491,پرداخت!$1:$1,0))="نشده","نشده","شده"),"---")</f>
        <v>---</v>
      </c>
      <c r="AH491" s="144"/>
    </row>
    <row r="492" spans="1:34" ht="34.9" hidden="1" customHeight="1">
      <c r="A492" s="170"/>
      <c r="B492" s="47">
        <f>IFERROR(INDEX('اطلاعات انشعابات شرکتها'!A:BB,MATCH(A492,'اطلاعات انشعابات شرکتها'!A:A,0),MATCH(B$1,'اطلاعات انشعابات شرکتها'!$1:$1,0)),0)</f>
        <v>0</v>
      </c>
      <c r="C492" s="48">
        <f>IFERROR(INDEX('اطلاعات انشعابات شرکتها'!A:BB,MATCH(A492,'اطلاعات انشعابات شرکتها'!A:A,0),MATCH(C$1,'اطلاعات انشعابات شرکتها'!$1:$1,0)),0)</f>
        <v>0</v>
      </c>
      <c r="D492" s="45"/>
      <c r="E492" s="171"/>
      <c r="F492" s="170"/>
      <c r="G492" s="47" t="str">
        <f t="shared" si="71"/>
        <v>/</v>
      </c>
      <c r="H492" s="47">
        <f>IFERROR(INDEX('اطلاعات دوره'!A:Z,MATCH(G492,'اطلاعات دوره'!C:C,0),MATCH(H$1,'اطلاعات دوره'!$1:$1,0)),0)</f>
        <v>0</v>
      </c>
      <c r="I492" s="47">
        <f>IFERROR(INDEX('اطلاعات دوره'!A:Z,MATCH(G492,'اطلاعات دوره'!C:C,0),MATCH(I$1,'اطلاعات دوره'!$1:$1,0)),0)</f>
        <v>0</v>
      </c>
      <c r="J492" s="48">
        <f>IFERROR(INDEX('اطلاعات دوره'!A:Z,MATCH(G492,'اطلاعات دوره'!C:C,0),MATCH(J$1,'اطلاعات دوره'!$1:$1,0)),0)</f>
        <v>0</v>
      </c>
      <c r="K492" s="46"/>
      <c r="L492" s="158" t="str">
        <f>IFERROR(INDEX('اطلاعات دوره'!A:Z,MATCH(G492,'اطلاعات دوره'!C:C,0)-1,MATCH("عنوان",'اطلاعات دوره'!$1:$1,0)),"---")</f>
        <v>---</v>
      </c>
      <c r="M492" s="47" t="str">
        <f t="shared" si="72"/>
        <v>----</v>
      </c>
      <c r="N492" s="48" t="str">
        <f t="shared" si="73"/>
        <v>-/</v>
      </c>
      <c r="O492" s="45"/>
      <c r="P492" s="158">
        <f>IFERROR(INDEX('قرائت کنتور'!A:AZ,MATCH(A492&amp;"-"&amp;"گاز",'قرائت کنتور'!B:B,0),MATCH(L492,'قرائت کنتور'!$1:$1,0)),0)</f>
        <v>0</v>
      </c>
      <c r="Q492" s="47">
        <f>IFERROR(INDEX('قرائت کنتور'!A:AZ,MATCH(A492&amp;"-"&amp;"گاز",'قرائت کنتور'!B:B,0),MATCH(G492,'قرائت کنتور'!$1:$1,0)),0)</f>
        <v>0</v>
      </c>
      <c r="R492" s="47">
        <f t="shared" si="74"/>
        <v>0</v>
      </c>
      <c r="S492" s="45"/>
      <c r="T492" s="155" t="str">
        <f>IFERROR(INDEX('تعرفه ها'!A:Z,MATCH("بهای هر متر مکعب گاز مصرفی",'تعرفه ها'!$B:$B,0),MATCH(F492,'تعرفه ها'!$2:$2,0)),"---")</f>
        <v>---</v>
      </c>
      <c r="U492" s="50" t="str">
        <f t="shared" si="75"/>
        <v>---</v>
      </c>
      <c r="V492" s="50" t="str">
        <f>IFERROR(ROUND(R492*INDEX('تعرفه ها'!A:Z,MATCH("عوارض گاز به ازاء هر متر مکعب",'تعرفه ها'!$B:$B,0),MATCH(F492,'تعرفه ها'!$2:$2,0)),0),"---")</f>
        <v>---</v>
      </c>
      <c r="W492" s="50" t="str">
        <f>IFERROR(ROUND(((U492+V492)*INDEX('تعرفه ها'!A:Z,MATCH("هزینه نگهداری و تعمیرات شبکه گاز",'تعرفه ها'!$B:$B,0),MATCH(F492,'تعرفه ها'!$2:$2,0))/100),0),"---")</f>
        <v>---</v>
      </c>
      <c r="X492" s="50" t="str">
        <f>IFERROR(IF(INDEX('اطلاعات دوره'!A:Z,MATCH(G492,'اطلاعات دوره'!C:C,0),MATCH("گاز",'اطلاعات دوره'!$1:$1,0))="دارد",ROUND((U492+V492)*INDEX('تعرفه ها'!A:Z,MATCH("پیک فصلی گاز",'تعرفه ها'!$B:$B,0),MATCH(F492,'تعرفه ها'!$2:$2,0))/100,0),0),"---")</f>
        <v>---</v>
      </c>
      <c r="Y492" s="50" t="str">
        <f>IFERROR(ROUND(SUM(U492+V492+W492+X492)*INDEX('تعرفه ها'!A:Z,MATCH("مالیات گاز",'تعرفه ها'!$B:$B,0),MATCH(F492,'تعرفه ها'!$2:$2,0))/100,0),"---")</f>
        <v>---</v>
      </c>
      <c r="Z492" s="50" t="str">
        <f t="shared" si="76"/>
        <v>---</v>
      </c>
      <c r="AA492" s="50" t="str">
        <f t="shared" si="80"/>
        <v>---</v>
      </c>
      <c r="AB492" s="50" t="str">
        <f t="shared" si="77"/>
        <v>---</v>
      </c>
      <c r="AC492" s="50" t="str">
        <f t="shared" si="78"/>
        <v>---</v>
      </c>
      <c r="AD492" s="153" t="str">
        <f t="shared" si="79"/>
        <v>---</v>
      </c>
      <c r="AF492" s="155" t="str">
        <f>IFERROR(IF(INDEX(پرداخت!A:AZ,MATCH(A492&amp;" - "&amp;"گاز",پرداخت!$B:$B,0),MATCH(G492,پرداخت!$1:$1,0))="نشده","نشده","شده"),"---")</f>
        <v>---</v>
      </c>
      <c r="AH492" s="144"/>
    </row>
    <row r="493" spans="1:34" ht="34.9" hidden="1" customHeight="1">
      <c r="A493" s="170"/>
      <c r="B493" s="47">
        <f>IFERROR(INDEX('اطلاعات انشعابات شرکتها'!A:BB,MATCH(A493,'اطلاعات انشعابات شرکتها'!A:A,0),MATCH(B$1,'اطلاعات انشعابات شرکتها'!$1:$1,0)),0)</f>
        <v>0</v>
      </c>
      <c r="C493" s="48">
        <f>IFERROR(INDEX('اطلاعات انشعابات شرکتها'!A:BB,MATCH(A493,'اطلاعات انشعابات شرکتها'!A:A,0),MATCH(C$1,'اطلاعات انشعابات شرکتها'!$1:$1,0)),0)</f>
        <v>0</v>
      </c>
      <c r="D493" s="45"/>
      <c r="E493" s="171"/>
      <c r="F493" s="170"/>
      <c r="G493" s="47" t="str">
        <f t="shared" si="71"/>
        <v>/</v>
      </c>
      <c r="H493" s="47">
        <f>IFERROR(INDEX('اطلاعات دوره'!A:Z,MATCH(G493,'اطلاعات دوره'!C:C,0),MATCH(H$1,'اطلاعات دوره'!$1:$1,0)),0)</f>
        <v>0</v>
      </c>
      <c r="I493" s="47">
        <f>IFERROR(INDEX('اطلاعات دوره'!A:Z,MATCH(G493,'اطلاعات دوره'!C:C,0),MATCH(I$1,'اطلاعات دوره'!$1:$1,0)),0)</f>
        <v>0</v>
      </c>
      <c r="J493" s="48">
        <f>IFERROR(INDEX('اطلاعات دوره'!A:Z,MATCH(G493,'اطلاعات دوره'!C:C,0),MATCH(J$1,'اطلاعات دوره'!$1:$1,0)),0)</f>
        <v>0</v>
      </c>
      <c r="K493" s="46"/>
      <c r="L493" s="158" t="str">
        <f>IFERROR(INDEX('اطلاعات دوره'!A:Z,MATCH(G493,'اطلاعات دوره'!C:C,0)-1,MATCH("عنوان",'اطلاعات دوره'!$1:$1,0)),"---")</f>
        <v>---</v>
      </c>
      <c r="M493" s="47" t="str">
        <f t="shared" si="72"/>
        <v>----</v>
      </c>
      <c r="N493" s="48" t="str">
        <f t="shared" si="73"/>
        <v>-/</v>
      </c>
      <c r="O493" s="45"/>
      <c r="P493" s="158">
        <f>IFERROR(INDEX('قرائت کنتور'!A:AZ,MATCH(A493&amp;"-"&amp;"گاز",'قرائت کنتور'!B:B,0),MATCH(L493,'قرائت کنتور'!$1:$1,0)),0)</f>
        <v>0</v>
      </c>
      <c r="Q493" s="47">
        <f>IFERROR(INDEX('قرائت کنتور'!A:AZ,MATCH(A493&amp;"-"&amp;"گاز",'قرائت کنتور'!B:B,0),MATCH(G493,'قرائت کنتور'!$1:$1,0)),0)</f>
        <v>0</v>
      </c>
      <c r="R493" s="47">
        <f t="shared" si="74"/>
        <v>0</v>
      </c>
      <c r="S493" s="45"/>
      <c r="T493" s="155" t="str">
        <f>IFERROR(INDEX('تعرفه ها'!A:Z,MATCH("بهای هر متر مکعب گاز مصرفی",'تعرفه ها'!$B:$B,0),MATCH(F493,'تعرفه ها'!$2:$2,0)),"---")</f>
        <v>---</v>
      </c>
      <c r="U493" s="50" t="str">
        <f t="shared" si="75"/>
        <v>---</v>
      </c>
      <c r="V493" s="50" t="str">
        <f>IFERROR(ROUND(R493*INDEX('تعرفه ها'!A:Z,MATCH("عوارض گاز به ازاء هر متر مکعب",'تعرفه ها'!$B:$B,0),MATCH(F493,'تعرفه ها'!$2:$2,0)),0),"---")</f>
        <v>---</v>
      </c>
      <c r="W493" s="50" t="str">
        <f>IFERROR(ROUND(((U493+V493)*INDEX('تعرفه ها'!A:Z,MATCH("هزینه نگهداری و تعمیرات شبکه گاز",'تعرفه ها'!$B:$B,0),MATCH(F493,'تعرفه ها'!$2:$2,0))/100),0),"---")</f>
        <v>---</v>
      </c>
      <c r="X493" s="50" t="str">
        <f>IFERROR(IF(INDEX('اطلاعات دوره'!A:Z,MATCH(G493,'اطلاعات دوره'!C:C,0),MATCH("گاز",'اطلاعات دوره'!$1:$1,0))="دارد",ROUND((U493+V493)*INDEX('تعرفه ها'!A:Z,MATCH("پیک فصلی گاز",'تعرفه ها'!$B:$B,0),MATCH(F493,'تعرفه ها'!$2:$2,0))/100,0),0),"---")</f>
        <v>---</v>
      </c>
      <c r="Y493" s="50" t="str">
        <f>IFERROR(ROUND(SUM(U493+V493+W493+X493)*INDEX('تعرفه ها'!A:Z,MATCH("مالیات گاز",'تعرفه ها'!$B:$B,0),MATCH(F493,'تعرفه ها'!$2:$2,0))/100,0),"---")</f>
        <v>---</v>
      </c>
      <c r="Z493" s="50" t="str">
        <f t="shared" si="76"/>
        <v>---</v>
      </c>
      <c r="AA493" s="50" t="str">
        <f t="shared" si="80"/>
        <v>---</v>
      </c>
      <c r="AB493" s="50" t="str">
        <f t="shared" si="77"/>
        <v>---</v>
      </c>
      <c r="AC493" s="50" t="str">
        <f t="shared" si="78"/>
        <v>---</v>
      </c>
      <c r="AD493" s="153" t="str">
        <f t="shared" si="79"/>
        <v>---</v>
      </c>
      <c r="AF493" s="155" t="str">
        <f>IFERROR(IF(INDEX(پرداخت!A:AZ,MATCH(A493&amp;" - "&amp;"گاز",پرداخت!$B:$B,0),MATCH(G493,پرداخت!$1:$1,0))="نشده","نشده","شده"),"---")</f>
        <v>---</v>
      </c>
      <c r="AH493" s="144"/>
    </row>
    <row r="494" spans="1:34" ht="34.9" hidden="1" customHeight="1">
      <c r="A494" s="170"/>
      <c r="B494" s="47">
        <f>IFERROR(INDEX('اطلاعات انشعابات شرکتها'!A:BB,MATCH(A494,'اطلاعات انشعابات شرکتها'!A:A,0),MATCH(B$1,'اطلاعات انشعابات شرکتها'!$1:$1,0)),0)</f>
        <v>0</v>
      </c>
      <c r="C494" s="48">
        <f>IFERROR(INDEX('اطلاعات انشعابات شرکتها'!A:BB,MATCH(A494,'اطلاعات انشعابات شرکتها'!A:A,0),MATCH(C$1,'اطلاعات انشعابات شرکتها'!$1:$1,0)),0)</f>
        <v>0</v>
      </c>
      <c r="D494" s="45"/>
      <c r="E494" s="171"/>
      <c r="F494" s="170"/>
      <c r="G494" s="47" t="str">
        <f t="shared" si="71"/>
        <v>/</v>
      </c>
      <c r="H494" s="47">
        <f>IFERROR(INDEX('اطلاعات دوره'!A:Z,MATCH(G494,'اطلاعات دوره'!C:C,0),MATCH(H$1,'اطلاعات دوره'!$1:$1,0)),0)</f>
        <v>0</v>
      </c>
      <c r="I494" s="47">
        <f>IFERROR(INDEX('اطلاعات دوره'!A:Z,MATCH(G494,'اطلاعات دوره'!C:C,0),MATCH(I$1,'اطلاعات دوره'!$1:$1,0)),0)</f>
        <v>0</v>
      </c>
      <c r="J494" s="48">
        <f>IFERROR(INDEX('اطلاعات دوره'!A:Z,MATCH(G494,'اطلاعات دوره'!C:C,0),MATCH(J$1,'اطلاعات دوره'!$1:$1,0)),0)</f>
        <v>0</v>
      </c>
      <c r="K494" s="46"/>
      <c r="L494" s="158" t="str">
        <f>IFERROR(INDEX('اطلاعات دوره'!A:Z,MATCH(G494,'اطلاعات دوره'!C:C,0)-1,MATCH("عنوان",'اطلاعات دوره'!$1:$1,0)),"---")</f>
        <v>---</v>
      </c>
      <c r="M494" s="47" t="str">
        <f t="shared" si="72"/>
        <v>----</v>
      </c>
      <c r="N494" s="48" t="str">
        <f t="shared" si="73"/>
        <v>-/</v>
      </c>
      <c r="O494" s="45"/>
      <c r="P494" s="158">
        <f>IFERROR(INDEX('قرائت کنتور'!A:AZ,MATCH(A494&amp;"-"&amp;"گاز",'قرائت کنتور'!B:B,0),MATCH(L494,'قرائت کنتور'!$1:$1,0)),0)</f>
        <v>0</v>
      </c>
      <c r="Q494" s="47">
        <f>IFERROR(INDEX('قرائت کنتور'!A:AZ,MATCH(A494&amp;"-"&amp;"گاز",'قرائت کنتور'!B:B,0),MATCH(G494,'قرائت کنتور'!$1:$1,0)),0)</f>
        <v>0</v>
      </c>
      <c r="R494" s="47">
        <f t="shared" si="74"/>
        <v>0</v>
      </c>
      <c r="S494" s="45"/>
      <c r="T494" s="155" t="str">
        <f>IFERROR(INDEX('تعرفه ها'!A:Z,MATCH("بهای هر متر مکعب گاز مصرفی",'تعرفه ها'!$B:$B,0),MATCH(F494,'تعرفه ها'!$2:$2,0)),"---")</f>
        <v>---</v>
      </c>
      <c r="U494" s="50" t="str">
        <f t="shared" si="75"/>
        <v>---</v>
      </c>
      <c r="V494" s="50" t="str">
        <f>IFERROR(ROUND(R494*INDEX('تعرفه ها'!A:Z,MATCH("عوارض گاز به ازاء هر متر مکعب",'تعرفه ها'!$B:$B,0),MATCH(F494,'تعرفه ها'!$2:$2,0)),0),"---")</f>
        <v>---</v>
      </c>
      <c r="W494" s="50" t="str">
        <f>IFERROR(ROUND(((U494+V494)*INDEX('تعرفه ها'!A:Z,MATCH("هزینه نگهداری و تعمیرات شبکه گاز",'تعرفه ها'!$B:$B,0),MATCH(F494,'تعرفه ها'!$2:$2,0))/100),0),"---")</f>
        <v>---</v>
      </c>
      <c r="X494" s="50" t="str">
        <f>IFERROR(IF(INDEX('اطلاعات دوره'!A:Z,MATCH(G494,'اطلاعات دوره'!C:C,0),MATCH("گاز",'اطلاعات دوره'!$1:$1,0))="دارد",ROUND((U494+V494)*INDEX('تعرفه ها'!A:Z,MATCH("پیک فصلی گاز",'تعرفه ها'!$B:$B,0),MATCH(F494,'تعرفه ها'!$2:$2,0))/100,0),0),"---")</f>
        <v>---</v>
      </c>
      <c r="Y494" s="50" t="str">
        <f>IFERROR(ROUND(SUM(U494+V494+W494+X494)*INDEX('تعرفه ها'!A:Z,MATCH("مالیات گاز",'تعرفه ها'!$B:$B,0),MATCH(F494,'تعرفه ها'!$2:$2,0))/100,0),"---")</f>
        <v>---</v>
      </c>
      <c r="Z494" s="50" t="str">
        <f t="shared" si="76"/>
        <v>---</v>
      </c>
      <c r="AA494" s="50" t="str">
        <f t="shared" si="80"/>
        <v>---</v>
      </c>
      <c r="AB494" s="50" t="str">
        <f t="shared" si="77"/>
        <v>---</v>
      </c>
      <c r="AC494" s="50" t="str">
        <f t="shared" si="78"/>
        <v>---</v>
      </c>
      <c r="AD494" s="153" t="str">
        <f t="shared" si="79"/>
        <v>---</v>
      </c>
      <c r="AF494" s="155" t="str">
        <f>IFERROR(IF(INDEX(پرداخت!A:AZ,MATCH(A494&amp;" - "&amp;"گاز",پرداخت!$B:$B,0),MATCH(G494,پرداخت!$1:$1,0))="نشده","نشده","شده"),"---")</f>
        <v>---</v>
      </c>
      <c r="AH494" s="144"/>
    </row>
    <row r="495" spans="1:34" ht="34.9" hidden="1" customHeight="1">
      <c r="A495" s="170"/>
      <c r="B495" s="47">
        <f>IFERROR(INDEX('اطلاعات انشعابات شرکتها'!A:BB,MATCH(A495,'اطلاعات انشعابات شرکتها'!A:A,0),MATCH(B$1,'اطلاعات انشعابات شرکتها'!$1:$1,0)),0)</f>
        <v>0</v>
      </c>
      <c r="C495" s="48">
        <f>IFERROR(INDEX('اطلاعات انشعابات شرکتها'!A:BB,MATCH(A495,'اطلاعات انشعابات شرکتها'!A:A,0),MATCH(C$1,'اطلاعات انشعابات شرکتها'!$1:$1,0)),0)</f>
        <v>0</v>
      </c>
      <c r="D495" s="45"/>
      <c r="E495" s="171"/>
      <c r="F495" s="170"/>
      <c r="G495" s="47" t="str">
        <f t="shared" si="71"/>
        <v>/</v>
      </c>
      <c r="H495" s="47">
        <f>IFERROR(INDEX('اطلاعات دوره'!A:Z,MATCH(G495,'اطلاعات دوره'!C:C,0),MATCH(H$1,'اطلاعات دوره'!$1:$1,0)),0)</f>
        <v>0</v>
      </c>
      <c r="I495" s="47">
        <f>IFERROR(INDEX('اطلاعات دوره'!A:Z,MATCH(G495,'اطلاعات دوره'!C:C,0),MATCH(I$1,'اطلاعات دوره'!$1:$1,0)),0)</f>
        <v>0</v>
      </c>
      <c r="J495" s="48">
        <f>IFERROR(INDEX('اطلاعات دوره'!A:Z,MATCH(G495,'اطلاعات دوره'!C:C,0),MATCH(J$1,'اطلاعات دوره'!$1:$1,0)),0)</f>
        <v>0</v>
      </c>
      <c r="K495" s="46"/>
      <c r="L495" s="158" t="str">
        <f>IFERROR(INDEX('اطلاعات دوره'!A:Z,MATCH(G495,'اطلاعات دوره'!C:C,0)-1,MATCH("عنوان",'اطلاعات دوره'!$1:$1,0)),"---")</f>
        <v>---</v>
      </c>
      <c r="M495" s="47" t="str">
        <f t="shared" si="72"/>
        <v>----</v>
      </c>
      <c r="N495" s="48" t="str">
        <f t="shared" si="73"/>
        <v>-/</v>
      </c>
      <c r="O495" s="45"/>
      <c r="P495" s="158">
        <f>IFERROR(INDEX('قرائت کنتور'!A:AZ,MATCH(A495&amp;"-"&amp;"گاز",'قرائت کنتور'!B:B,0),MATCH(L495,'قرائت کنتور'!$1:$1,0)),0)</f>
        <v>0</v>
      </c>
      <c r="Q495" s="47">
        <f>IFERROR(INDEX('قرائت کنتور'!A:AZ,MATCH(A495&amp;"-"&amp;"گاز",'قرائت کنتور'!B:B,0),MATCH(G495,'قرائت کنتور'!$1:$1,0)),0)</f>
        <v>0</v>
      </c>
      <c r="R495" s="47">
        <f t="shared" si="74"/>
        <v>0</v>
      </c>
      <c r="S495" s="45"/>
      <c r="T495" s="155" t="str">
        <f>IFERROR(INDEX('تعرفه ها'!A:Z,MATCH("بهای هر متر مکعب گاز مصرفی",'تعرفه ها'!$B:$B,0),MATCH(F495,'تعرفه ها'!$2:$2,0)),"---")</f>
        <v>---</v>
      </c>
      <c r="U495" s="50" t="str">
        <f t="shared" si="75"/>
        <v>---</v>
      </c>
      <c r="V495" s="50" t="str">
        <f>IFERROR(ROUND(R495*INDEX('تعرفه ها'!A:Z,MATCH("عوارض گاز به ازاء هر متر مکعب",'تعرفه ها'!$B:$B,0),MATCH(F495,'تعرفه ها'!$2:$2,0)),0),"---")</f>
        <v>---</v>
      </c>
      <c r="W495" s="50" t="str">
        <f>IFERROR(ROUND(((U495+V495)*INDEX('تعرفه ها'!A:Z,MATCH("هزینه نگهداری و تعمیرات شبکه گاز",'تعرفه ها'!$B:$B,0),MATCH(F495,'تعرفه ها'!$2:$2,0))/100),0),"---")</f>
        <v>---</v>
      </c>
      <c r="X495" s="50" t="str">
        <f>IFERROR(IF(INDEX('اطلاعات دوره'!A:Z,MATCH(G495,'اطلاعات دوره'!C:C,0),MATCH("گاز",'اطلاعات دوره'!$1:$1,0))="دارد",ROUND((U495+V495)*INDEX('تعرفه ها'!A:Z,MATCH("پیک فصلی گاز",'تعرفه ها'!$B:$B,0),MATCH(F495,'تعرفه ها'!$2:$2,0))/100,0),0),"---")</f>
        <v>---</v>
      </c>
      <c r="Y495" s="50" t="str">
        <f>IFERROR(ROUND(SUM(U495+V495+W495+X495)*INDEX('تعرفه ها'!A:Z,MATCH("مالیات گاز",'تعرفه ها'!$B:$B,0),MATCH(F495,'تعرفه ها'!$2:$2,0))/100,0),"---")</f>
        <v>---</v>
      </c>
      <c r="Z495" s="50" t="str">
        <f t="shared" si="76"/>
        <v>---</v>
      </c>
      <c r="AA495" s="50" t="str">
        <f t="shared" si="80"/>
        <v>---</v>
      </c>
      <c r="AB495" s="50" t="str">
        <f t="shared" si="77"/>
        <v>---</v>
      </c>
      <c r="AC495" s="50" t="str">
        <f t="shared" si="78"/>
        <v>---</v>
      </c>
      <c r="AD495" s="153" t="str">
        <f t="shared" si="79"/>
        <v>---</v>
      </c>
      <c r="AF495" s="155" t="str">
        <f>IFERROR(IF(INDEX(پرداخت!A:AZ,MATCH(A495&amp;" - "&amp;"گاز",پرداخت!$B:$B,0),MATCH(G495,پرداخت!$1:$1,0))="نشده","نشده","شده"),"---")</f>
        <v>---</v>
      </c>
      <c r="AH495" s="144"/>
    </row>
    <row r="496" spans="1:34" ht="34.9" hidden="1" customHeight="1">
      <c r="A496" s="170"/>
      <c r="B496" s="47">
        <f>IFERROR(INDEX('اطلاعات انشعابات شرکتها'!A:BB,MATCH(A496,'اطلاعات انشعابات شرکتها'!A:A,0),MATCH(B$1,'اطلاعات انشعابات شرکتها'!$1:$1,0)),0)</f>
        <v>0</v>
      </c>
      <c r="C496" s="48">
        <f>IFERROR(INDEX('اطلاعات انشعابات شرکتها'!A:BB,MATCH(A496,'اطلاعات انشعابات شرکتها'!A:A,0),MATCH(C$1,'اطلاعات انشعابات شرکتها'!$1:$1,0)),0)</f>
        <v>0</v>
      </c>
      <c r="D496" s="45"/>
      <c r="E496" s="171"/>
      <c r="F496" s="170"/>
      <c r="G496" s="47" t="str">
        <f t="shared" si="71"/>
        <v>/</v>
      </c>
      <c r="H496" s="47">
        <f>IFERROR(INDEX('اطلاعات دوره'!A:Z,MATCH(G496,'اطلاعات دوره'!C:C,0),MATCH(H$1,'اطلاعات دوره'!$1:$1,0)),0)</f>
        <v>0</v>
      </c>
      <c r="I496" s="47">
        <f>IFERROR(INDEX('اطلاعات دوره'!A:Z,MATCH(G496,'اطلاعات دوره'!C:C,0),MATCH(I$1,'اطلاعات دوره'!$1:$1,0)),0)</f>
        <v>0</v>
      </c>
      <c r="J496" s="48">
        <f>IFERROR(INDEX('اطلاعات دوره'!A:Z,MATCH(G496,'اطلاعات دوره'!C:C,0),MATCH(J$1,'اطلاعات دوره'!$1:$1,0)),0)</f>
        <v>0</v>
      </c>
      <c r="K496" s="46"/>
      <c r="L496" s="158" t="str">
        <f>IFERROR(INDEX('اطلاعات دوره'!A:Z,MATCH(G496,'اطلاعات دوره'!C:C,0)-1,MATCH("عنوان",'اطلاعات دوره'!$1:$1,0)),"---")</f>
        <v>---</v>
      </c>
      <c r="M496" s="47" t="str">
        <f t="shared" si="72"/>
        <v>----</v>
      </c>
      <c r="N496" s="48" t="str">
        <f t="shared" si="73"/>
        <v>-/</v>
      </c>
      <c r="O496" s="45"/>
      <c r="P496" s="158">
        <f>IFERROR(INDEX('قرائت کنتور'!A:AZ,MATCH(A496&amp;"-"&amp;"گاز",'قرائت کنتور'!B:B,0),MATCH(L496,'قرائت کنتور'!$1:$1,0)),0)</f>
        <v>0</v>
      </c>
      <c r="Q496" s="47">
        <f>IFERROR(INDEX('قرائت کنتور'!A:AZ,MATCH(A496&amp;"-"&amp;"گاز",'قرائت کنتور'!B:B,0),MATCH(G496,'قرائت کنتور'!$1:$1,0)),0)</f>
        <v>0</v>
      </c>
      <c r="R496" s="47">
        <f t="shared" si="74"/>
        <v>0</v>
      </c>
      <c r="S496" s="45"/>
      <c r="T496" s="155" t="str">
        <f>IFERROR(INDEX('تعرفه ها'!A:Z,MATCH("بهای هر متر مکعب گاز مصرفی",'تعرفه ها'!$B:$B,0),MATCH(F496,'تعرفه ها'!$2:$2,0)),"---")</f>
        <v>---</v>
      </c>
      <c r="U496" s="50" t="str">
        <f t="shared" si="75"/>
        <v>---</v>
      </c>
      <c r="V496" s="50" t="str">
        <f>IFERROR(ROUND(R496*INDEX('تعرفه ها'!A:Z,MATCH("عوارض گاز به ازاء هر متر مکعب",'تعرفه ها'!$B:$B,0),MATCH(F496,'تعرفه ها'!$2:$2,0)),0),"---")</f>
        <v>---</v>
      </c>
      <c r="W496" s="50" t="str">
        <f>IFERROR(ROUND(((U496+V496)*INDEX('تعرفه ها'!A:Z,MATCH("هزینه نگهداری و تعمیرات شبکه گاز",'تعرفه ها'!$B:$B,0),MATCH(F496,'تعرفه ها'!$2:$2,0))/100),0),"---")</f>
        <v>---</v>
      </c>
      <c r="X496" s="50" t="str">
        <f>IFERROR(IF(INDEX('اطلاعات دوره'!A:Z,MATCH(G496,'اطلاعات دوره'!C:C,0),MATCH("گاز",'اطلاعات دوره'!$1:$1,0))="دارد",ROUND((U496+V496)*INDEX('تعرفه ها'!A:Z,MATCH("پیک فصلی گاز",'تعرفه ها'!$B:$B,0),MATCH(F496,'تعرفه ها'!$2:$2,0))/100,0),0),"---")</f>
        <v>---</v>
      </c>
      <c r="Y496" s="50" t="str">
        <f>IFERROR(ROUND(SUM(U496+V496+W496+X496)*INDEX('تعرفه ها'!A:Z,MATCH("مالیات گاز",'تعرفه ها'!$B:$B,0),MATCH(F496,'تعرفه ها'!$2:$2,0))/100,0),"---")</f>
        <v>---</v>
      </c>
      <c r="Z496" s="50" t="str">
        <f t="shared" si="76"/>
        <v>---</v>
      </c>
      <c r="AA496" s="50" t="str">
        <f t="shared" si="80"/>
        <v>---</v>
      </c>
      <c r="AB496" s="50" t="str">
        <f t="shared" si="77"/>
        <v>---</v>
      </c>
      <c r="AC496" s="50" t="str">
        <f t="shared" si="78"/>
        <v>---</v>
      </c>
      <c r="AD496" s="153" t="str">
        <f t="shared" si="79"/>
        <v>---</v>
      </c>
      <c r="AF496" s="155" t="str">
        <f>IFERROR(IF(INDEX(پرداخت!A:AZ,MATCH(A496&amp;" - "&amp;"گاز",پرداخت!$B:$B,0),MATCH(G496,پرداخت!$1:$1,0))="نشده","نشده","شده"),"---")</f>
        <v>---</v>
      </c>
      <c r="AH496" s="144"/>
    </row>
    <row r="497" spans="1:36" ht="34.9" hidden="1" customHeight="1">
      <c r="A497" s="170"/>
      <c r="B497" s="47">
        <f>IFERROR(INDEX('اطلاعات انشعابات شرکتها'!A:BB,MATCH(A497,'اطلاعات انشعابات شرکتها'!A:A,0),MATCH(B$1,'اطلاعات انشعابات شرکتها'!$1:$1,0)),0)</f>
        <v>0</v>
      </c>
      <c r="C497" s="48">
        <f>IFERROR(INDEX('اطلاعات انشعابات شرکتها'!A:BB,MATCH(A497,'اطلاعات انشعابات شرکتها'!A:A,0),MATCH(C$1,'اطلاعات انشعابات شرکتها'!$1:$1,0)),0)</f>
        <v>0</v>
      </c>
      <c r="D497" s="45"/>
      <c r="E497" s="171"/>
      <c r="F497" s="170"/>
      <c r="G497" s="47" t="str">
        <f t="shared" si="71"/>
        <v>/</v>
      </c>
      <c r="H497" s="47">
        <f>IFERROR(INDEX('اطلاعات دوره'!A:Z,MATCH(G497,'اطلاعات دوره'!C:C,0),MATCH(H$1,'اطلاعات دوره'!$1:$1,0)),0)</f>
        <v>0</v>
      </c>
      <c r="I497" s="47">
        <f>IFERROR(INDEX('اطلاعات دوره'!A:Z,MATCH(G497,'اطلاعات دوره'!C:C,0),MATCH(I$1,'اطلاعات دوره'!$1:$1,0)),0)</f>
        <v>0</v>
      </c>
      <c r="J497" s="48">
        <f>IFERROR(INDEX('اطلاعات دوره'!A:Z,MATCH(G497,'اطلاعات دوره'!C:C,0),MATCH(J$1,'اطلاعات دوره'!$1:$1,0)),0)</f>
        <v>0</v>
      </c>
      <c r="K497" s="46"/>
      <c r="L497" s="158" t="str">
        <f>IFERROR(INDEX('اطلاعات دوره'!A:Z,MATCH(G497,'اطلاعات دوره'!C:C,0)-1,MATCH("عنوان",'اطلاعات دوره'!$1:$1,0)),"---")</f>
        <v>---</v>
      </c>
      <c r="M497" s="47" t="str">
        <f t="shared" si="72"/>
        <v>----</v>
      </c>
      <c r="N497" s="48" t="str">
        <f t="shared" si="73"/>
        <v>-/</v>
      </c>
      <c r="O497" s="45"/>
      <c r="P497" s="158">
        <f>IFERROR(INDEX('قرائت کنتور'!A:AZ,MATCH(A497&amp;"-"&amp;"گاز",'قرائت کنتور'!B:B,0),MATCH(L497,'قرائت کنتور'!$1:$1,0)),0)</f>
        <v>0</v>
      </c>
      <c r="Q497" s="47">
        <f>IFERROR(INDEX('قرائت کنتور'!A:AZ,MATCH(A497&amp;"-"&amp;"گاز",'قرائت کنتور'!B:B,0),MATCH(G497,'قرائت کنتور'!$1:$1,0)),0)</f>
        <v>0</v>
      </c>
      <c r="R497" s="47">
        <f t="shared" si="74"/>
        <v>0</v>
      </c>
      <c r="S497" s="45"/>
      <c r="T497" s="155" t="str">
        <f>IFERROR(INDEX('تعرفه ها'!A:Z,MATCH("بهای هر متر مکعب گاز مصرفی",'تعرفه ها'!$B:$B,0),MATCH(F497,'تعرفه ها'!$2:$2,0)),"---")</f>
        <v>---</v>
      </c>
      <c r="U497" s="50" t="str">
        <f t="shared" si="75"/>
        <v>---</v>
      </c>
      <c r="V497" s="50" t="str">
        <f>IFERROR(ROUND(R497*INDEX('تعرفه ها'!A:Z,MATCH("عوارض گاز به ازاء هر متر مکعب",'تعرفه ها'!$B:$B,0),MATCH(F497,'تعرفه ها'!$2:$2,0)),0),"---")</f>
        <v>---</v>
      </c>
      <c r="W497" s="50" t="str">
        <f>IFERROR(ROUND(((U497+V497)*INDEX('تعرفه ها'!A:Z,MATCH("هزینه نگهداری و تعمیرات شبکه گاز",'تعرفه ها'!$B:$B,0),MATCH(F497,'تعرفه ها'!$2:$2,0))/100),0),"---")</f>
        <v>---</v>
      </c>
      <c r="X497" s="50" t="str">
        <f>IFERROR(IF(INDEX('اطلاعات دوره'!A:Z,MATCH(G497,'اطلاعات دوره'!C:C,0),MATCH("گاز",'اطلاعات دوره'!$1:$1,0))="دارد",ROUND((U497+V497)*INDEX('تعرفه ها'!A:Z,MATCH("پیک فصلی گاز",'تعرفه ها'!$B:$B,0),MATCH(F497,'تعرفه ها'!$2:$2,0))/100,0),0),"---")</f>
        <v>---</v>
      </c>
      <c r="Y497" s="50" t="str">
        <f>IFERROR(ROUND(SUM(U497+V497+W497+X497)*INDEX('تعرفه ها'!A:Z,MATCH("مالیات گاز",'تعرفه ها'!$B:$B,0),MATCH(F497,'تعرفه ها'!$2:$2,0))/100,0),"---")</f>
        <v>---</v>
      </c>
      <c r="Z497" s="50" t="str">
        <f t="shared" si="76"/>
        <v>---</v>
      </c>
      <c r="AA497" s="50" t="str">
        <f t="shared" si="80"/>
        <v>---</v>
      </c>
      <c r="AB497" s="50" t="str">
        <f t="shared" si="77"/>
        <v>---</v>
      </c>
      <c r="AC497" s="50" t="str">
        <f t="shared" si="78"/>
        <v>---</v>
      </c>
      <c r="AD497" s="153" t="str">
        <f t="shared" si="79"/>
        <v>---</v>
      </c>
      <c r="AF497" s="155" t="str">
        <f>IFERROR(IF(INDEX(پرداخت!A:AZ,MATCH(A497&amp;" - "&amp;"گاز",پرداخت!$B:$B,0),MATCH(G497,پرداخت!$1:$1,0))="نشده","نشده","شده"),"---")</f>
        <v>---</v>
      </c>
      <c r="AH497" s="144"/>
    </row>
    <row r="498" spans="1:36" ht="34.9" hidden="1" customHeight="1">
      <c r="A498" s="170"/>
      <c r="B498" s="47">
        <f>IFERROR(INDEX('اطلاعات انشعابات شرکتها'!A:BB,MATCH(A498,'اطلاعات انشعابات شرکتها'!A:A,0),MATCH(B$1,'اطلاعات انشعابات شرکتها'!$1:$1,0)),0)</f>
        <v>0</v>
      </c>
      <c r="C498" s="48">
        <f>IFERROR(INDEX('اطلاعات انشعابات شرکتها'!A:BB,MATCH(A498,'اطلاعات انشعابات شرکتها'!A:A,0),MATCH(C$1,'اطلاعات انشعابات شرکتها'!$1:$1,0)),0)</f>
        <v>0</v>
      </c>
      <c r="D498" s="45"/>
      <c r="E498" s="171"/>
      <c r="F498" s="170"/>
      <c r="G498" s="47" t="str">
        <f t="shared" si="71"/>
        <v>/</v>
      </c>
      <c r="H498" s="47">
        <f>IFERROR(INDEX('اطلاعات دوره'!A:Z,MATCH(G498,'اطلاعات دوره'!C:C,0),MATCH(H$1,'اطلاعات دوره'!$1:$1,0)),0)</f>
        <v>0</v>
      </c>
      <c r="I498" s="47">
        <f>IFERROR(INDEX('اطلاعات دوره'!A:Z,MATCH(G498,'اطلاعات دوره'!C:C,0),MATCH(I$1,'اطلاعات دوره'!$1:$1,0)),0)</f>
        <v>0</v>
      </c>
      <c r="J498" s="48">
        <f>IFERROR(INDEX('اطلاعات دوره'!A:Z,MATCH(G498,'اطلاعات دوره'!C:C,0),MATCH(J$1,'اطلاعات دوره'!$1:$1,0)),0)</f>
        <v>0</v>
      </c>
      <c r="K498" s="46"/>
      <c r="L498" s="158" t="str">
        <f>IFERROR(INDEX('اطلاعات دوره'!A:Z,MATCH(G498,'اطلاعات دوره'!C:C,0)-1,MATCH("عنوان",'اطلاعات دوره'!$1:$1,0)),"---")</f>
        <v>---</v>
      </c>
      <c r="M498" s="47" t="str">
        <f t="shared" si="72"/>
        <v>----</v>
      </c>
      <c r="N498" s="48" t="str">
        <f t="shared" si="73"/>
        <v>-/</v>
      </c>
      <c r="O498" s="45"/>
      <c r="P498" s="158">
        <f>IFERROR(INDEX('قرائت کنتور'!A:AZ,MATCH(A498&amp;"-"&amp;"گاز",'قرائت کنتور'!B:B,0),MATCH(L498,'قرائت کنتور'!$1:$1,0)),0)</f>
        <v>0</v>
      </c>
      <c r="Q498" s="47">
        <f>IFERROR(INDEX('قرائت کنتور'!A:AZ,MATCH(A498&amp;"-"&amp;"گاز",'قرائت کنتور'!B:B,0),MATCH(G498,'قرائت کنتور'!$1:$1,0)),0)</f>
        <v>0</v>
      </c>
      <c r="R498" s="47">
        <f t="shared" si="74"/>
        <v>0</v>
      </c>
      <c r="S498" s="45"/>
      <c r="T498" s="155" t="str">
        <f>IFERROR(INDEX('تعرفه ها'!A:Z,MATCH("بهای هر متر مکعب گاز مصرفی",'تعرفه ها'!$B:$B,0),MATCH(F498,'تعرفه ها'!$2:$2,0)),"---")</f>
        <v>---</v>
      </c>
      <c r="U498" s="50" t="str">
        <f t="shared" si="75"/>
        <v>---</v>
      </c>
      <c r="V498" s="50" t="str">
        <f>IFERROR(ROUND(R498*INDEX('تعرفه ها'!A:Z,MATCH("عوارض گاز به ازاء هر متر مکعب",'تعرفه ها'!$B:$B,0),MATCH(F498,'تعرفه ها'!$2:$2,0)),0),"---")</f>
        <v>---</v>
      </c>
      <c r="W498" s="50" t="str">
        <f>IFERROR(ROUND(((U498+V498)*INDEX('تعرفه ها'!A:Z,MATCH("هزینه نگهداری و تعمیرات شبکه گاز",'تعرفه ها'!$B:$B,0),MATCH(F498,'تعرفه ها'!$2:$2,0))/100),0),"---")</f>
        <v>---</v>
      </c>
      <c r="X498" s="50" t="str">
        <f>IFERROR(IF(INDEX('اطلاعات دوره'!A:Z,MATCH(G498,'اطلاعات دوره'!C:C,0),MATCH("گاز",'اطلاعات دوره'!$1:$1,0))="دارد",ROUND((U498+V498)*INDEX('تعرفه ها'!A:Z,MATCH("پیک فصلی گاز",'تعرفه ها'!$B:$B,0),MATCH(F498,'تعرفه ها'!$2:$2,0))/100,0),0),"---")</f>
        <v>---</v>
      </c>
      <c r="Y498" s="50" t="str">
        <f>IFERROR(ROUND(SUM(U498+V498+W498+X498)*INDEX('تعرفه ها'!A:Z,MATCH("مالیات گاز",'تعرفه ها'!$B:$B,0),MATCH(F498,'تعرفه ها'!$2:$2,0))/100,0),"---")</f>
        <v>---</v>
      </c>
      <c r="Z498" s="50" t="str">
        <f t="shared" si="76"/>
        <v>---</v>
      </c>
      <c r="AA498" s="50" t="str">
        <f t="shared" si="80"/>
        <v>---</v>
      </c>
      <c r="AB498" s="50" t="str">
        <f t="shared" si="77"/>
        <v>---</v>
      </c>
      <c r="AC498" s="50" t="str">
        <f t="shared" si="78"/>
        <v>---</v>
      </c>
      <c r="AD498" s="153" t="str">
        <f t="shared" si="79"/>
        <v>---</v>
      </c>
      <c r="AF498" s="155" t="str">
        <f>IFERROR(IF(INDEX(پرداخت!A:AZ,MATCH(A498&amp;" - "&amp;"گاز",پرداخت!$B:$B,0),MATCH(G498,پرداخت!$1:$1,0))="نشده","نشده","شده"),"---")</f>
        <v>---</v>
      </c>
      <c r="AH498" s="144"/>
    </row>
    <row r="499" spans="1:36" ht="34.9" hidden="1" customHeight="1">
      <c r="A499" s="170"/>
      <c r="B499" s="47">
        <f>IFERROR(INDEX('اطلاعات انشعابات شرکتها'!A:BB,MATCH(A499,'اطلاعات انشعابات شرکتها'!A:A,0),MATCH(B$1,'اطلاعات انشعابات شرکتها'!$1:$1,0)),0)</f>
        <v>0</v>
      </c>
      <c r="C499" s="48">
        <f>IFERROR(INDEX('اطلاعات انشعابات شرکتها'!A:BB,MATCH(A499,'اطلاعات انشعابات شرکتها'!A:A,0),MATCH(C$1,'اطلاعات انشعابات شرکتها'!$1:$1,0)),0)</f>
        <v>0</v>
      </c>
      <c r="D499" s="45"/>
      <c r="E499" s="171"/>
      <c r="F499" s="170"/>
      <c r="G499" s="47" t="str">
        <f t="shared" si="71"/>
        <v>/</v>
      </c>
      <c r="H499" s="47">
        <f>IFERROR(INDEX('اطلاعات دوره'!A:Z,MATCH(G499,'اطلاعات دوره'!C:C,0),MATCH(H$1,'اطلاعات دوره'!$1:$1,0)),0)</f>
        <v>0</v>
      </c>
      <c r="I499" s="47">
        <f>IFERROR(INDEX('اطلاعات دوره'!A:Z,MATCH(G499,'اطلاعات دوره'!C:C,0),MATCH(I$1,'اطلاعات دوره'!$1:$1,0)),0)</f>
        <v>0</v>
      </c>
      <c r="J499" s="48">
        <f>IFERROR(INDEX('اطلاعات دوره'!A:Z,MATCH(G499,'اطلاعات دوره'!C:C,0),MATCH(J$1,'اطلاعات دوره'!$1:$1,0)),0)</f>
        <v>0</v>
      </c>
      <c r="K499" s="46"/>
      <c r="L499" s="158" t="str">
        <f>IFERROR(INDEX('اطلاعات دوره'!A:Z,MATCH(G499,'اطلاعات دوره'!C:C,0)-1,MATCH("عنوان",'اطلاعات دوره'!$1:$1,0)),"---")</f>
        <v>---</v>
      </c>
      <c r="M499" s="47" t="str">
        <f t="shared" si="72"/>
        <v>----</v>
      </c>
      <c r="N499" s="48" t="str">
        <f t="shared" si="73"/>
        <v>-/</v>
      </c>
      <c r="O499" s="45"/>
      <c r="P499" s="158">
        <f>IFERROR(INDEX('قرائت کنتور'!A:AZ,MATCH(A499&amp;"-"&amp;"گاز",'قرائت کنتور'!B:B,0),MATCH(L499,'قرائت کنتور'!$1:$1,0)),0)</f>
        <v>0</v>
      </c>
      <c r="Q499" s="47">
        <f>IFERROR(INDEX('قرائت کنتور'!A:AZ,MATCH(A499&amp;"-"&amp;"گاز",'قرائت کنتور'!B:B,0),MATCH(G499,'قرائت کنتور'!$1:$1,0)),0)</f>
        <v>0</v>
      </c>
      <c r="R499" s="47">
        <f t="shared" si="74"/>
        <v>0</v>
      </c>
      <c r="S499" s="45"/>
      <c r="T499" s="155" t="str">
        <f>IFERROR(INDEX('تعرفه ها'!A:Z,MATCH("بهای هر متر مکعب گاز مصرفی",'تعرفه ها'!$B:$B,0),MATCH(F499,'تعرفه ها'!$2:$2,0)),"---")</f>
        <v>---</v>
      </c>
      <c r="U499" s="50" t="str">
        <f t="shared" si="75"/>
        <v>---</v>
      </c>
      <c r="V499" s="50" t="str">
        <f>IFERROR(ROUND(R499*INDEX('تعرفه ها'!A:Z,MATCH("عوارض گاز به ازاء هر متر مکعب",'تعرفه ها'!$B:$B,0),MATCH(F499,'تعرفه ها'!$2:$2,0)),0),"---")</f>
        <v>---</v>
      </c>
      <c r="W499" s="50" t="str">
        <f>IFERROR(ROUND(((U499+V499)*INDEX('تعرفه ها'!A:Z,MATCH("هزینه نگهداری و تعمیرات شبکه گاز",'تعرفه ها'!$B:$B,0),MATCH(F499,'تعرفه ها'!$2:$2,0))/100),0),"---")</f>
        <v>---</v>
      </c>
      <c r="X499" s="50" t="str">
        <f>IFERROR(IF(INDEX('اطلاعات دوره'!A:Z,MATCH(G499,'اطلاعات دوره'!C:C,0),MATCH("گاز",'اطلاعات دوره'!$1:$1,0))="دارد",ROUND((U499+V499)*INDEX('تعرفه ها'!A:Z,MATCH("پیک فصلی گاز",'تعرفه ها'!$B:$B,0),MATCH(F499,'تعرفه ها'!$2:$2,0))/100,0),0),"---")</f>
        <v>---</v>
      </c>
      <c r="Y499" s="50" t="str">
        <f>IFERROR(ROUND(SUM(U499+V499+W499+X499)*INDEX('تعرفه ها'!A:Z,MATCH("مالیات گاز",'تعرفه ها'!$B:$B,0),MATCH(F499,'تعرفه ها'!$2:$2,0))/100,0),"---")</f>
        <v>---</v>
      </c>
      <c r="Z499" s="50" t="str">
        <f t="shared" si="76"/>
        <v>---</v>
      </c>
      <c r="AA499" s="50" t="str">
        <f t="shared" si="80"/>
        <v>---</v>
      </c>
      <c r="AB499" s="50" t="str">
        <f t="shared" si="77"/>
        <v>---</v>
      </c>
      <c r="AC499" s="50" t="str">
        <f t="shared" si="78"/>
        <v>---</v>
      </c>
      <c r="AD499" s="153" t="str">
        <f t="shared" si="79"/>
        <v>---</v>
      </c>
      <c r="AF499" s="155" t="str">
        <f>IFERROR(IF(INDEX(پرداخت!A:AZ,MATCH(A499&amp;" - "&amp;"گاز",پرداخت!$B:$B,0),MATCH(G499,پرداخت!$1:$1,0))="نشده","نشده","شده"),"---")</f>
        <v>---</v>
      </c>
      <c r="AH499" s="144"/>
    </row>
    <row r="500" spans="1:36" ht="34.9" hidden="1" customHeight="1">
      <c r="A500" s="170"/>
      <c r="B500" s="47">
        <f>IFERROR(INDEX('اطلاعات انشعابات شرکتها'!A:BB,MATCH(A500,'اطلاعات انشعابات شرکتها'!A:A,0),MATCH(B$1,'اطلاعات انشعابات شرکتها'!$1:$1,0)),0)</f>
        <v>0</v>
      </c>
      <c r="C500" s="48">
        <f>IFERROR(INDEX('اطلاعات انشعابات شرکتها'!A:BB,MATCH(A500,'اطلاعات انشعابات شرکتها'!A:A,0),MATCH(C$1,'اطلاعات انشعابات شرکتها'!$1:$1,0)),0)</f>
        <v>0</v>
      </c>
      <c r="D500" s="45"/>
      <c r="E500" s="171"/>
      <c r="F500" s="170"/>
      <c r="G500" s="47" t="str">
        <f t="shared" si="71"/>
        <v>/</v>
      </c>
      <c r="H500" s="47">
        <f>IFERROR(INDEX('اطلاعات دوره'!A:Z,MATCH(G500,'اطلاعات دوره'!C:C,0),MATCH(H$1,'اطلاعات دوره'!$1:$1,0)),0)</f>
        <v>0</v>
      </c>
      <c r="I500" s="47">
        <f>IFERROR(INDEX('اطلاعات دوره'!A:Z,MATCH(G500,'اطلاعات دوره'!C:C,0),MATCH(I$1,'اطلاعات دوره'!$1:$1,0)),0)</f>
        <v>0</v>
      </c>
      <c r="J500" s="48">
        <f>IFERROR(INDEX('اطلاعات دوره'!A:Z,MATCH(G500,'اطلاعات دوره'!C:C,0),MATCH(J$1,'اطلاعات دوره'!$1:$1,0)),0)</f>
        <v>0</v>
      </c>
      <c r="K500" s="46"/>
      <c r="L500" s="158" t="str">
        <f>IFERROR(INDEX('اطلاعات دوره'!A:Z,MATCH(G500,'اطلاعات دوره'!C:C,0)-1,MATCH("عنوان",'اطلاعات دوره'!$1:$1,0)),"---")</f>
        <v>---</v>
      </c>
      <c r="M500" s="47" t="str">
        <f t="shared" si="72"/>
        <v>----</v>
      </c>
      <c r="N500" s="48" t="str">
        <f t="shared" si="73"/>
        <v>-/</v>
      </c>
      <c r="O500" s="45"/>
      <c r="P500" s="158">
        <f>IFERROR(INDEX('قرائت کنتور'!A:AZ,MATCH(A500&amp;"-"&amp;"گاز",'قرائت کنتور'!B:B,0),MATCH(L500,'قرائت کنتور'!$1:$1,0)),0)</f>
        <v>0</v>
      </c>
      <c r="Q500" s="47">
        <f>IFERROR(INDEX('قرائت کنتور'!A:AZ,MATCH(A500&amp;"-"&amp;"گاز",'قرائت کنتور'!B:B,0),MATCH(G500,'قرائت کنتور'!$1:$1,0)),0)</f>
        <v>0</v>
      </c>
      <c r="R500" s="47">
        <f t="shared" si="74"/>
        <v>0</v>
      </c>
      <c r="S500" s="45"/>
      <c r="T500" s="155" t="str">
        <f>IFERROR(INDEX('تعرفه ها'!A:Z,MATCH("بهای هر متر مکعب گاز مصرفی",'تعرفه ها'!$B:$B,0),MATCH(F500,'تعرفه ها'!$2:$2,0)),"---")</f>
        <v>---</v>
      </c>
      <c r="U500" s="50" t="str">
        <f t="shared" si="75"/>
        <v>---</v>
      </c>
      <c r="V500" s="50" t="str">
        <f>IFERROR(ROUND(R500*INDEX('تعرفه ها'!A:Z,MATCH("عوارض گاز به ازاء هر متر مکعب",'تعرفه ها'!$B:$B,0),MATCH(F500,'تعرفه ها'!$2:$2,0)),0),"---")</f>
        <v>---</v>
      </c>
      <c r="W500" s="50" t="str">
        <f>IFERROR(ROUND(((U500+V500)*INDEX('تعرفه ها'!A:Z,MATCH("هزینه نگهداری و تعمیرات شبکه گاز",'تعرفه ها'!$B:$B,0),MATCH(F500,'تعرفه ها'!$2:$2,0))/100),0),"---")</f>
        <v>---</v>
      </c>
      <c r="X500" s="50" t="str">
        <f>IFERROR(IF(INDEX('اطلاعات دوره'!A:Z,MATCH(G500,'اطلاعات دوره'!C:C,0),MATCH("گاز",'اطلاعات دوره'!$1:$1,0))="دارد",ROUND((U500+V500)*INDEX('تعرفه ها'!A:Z,MATCH("پیک فصلی گاز",'تعرفه ها'!$B:$B,0),MATCH(F500,'تعرفه ها'!$2:$2,0))/100,0),0),"---")</f>
        <v>---</v>
      </c>
      <c r="Y500" s="50" t="str">
        <f>IFERROR(ROUND(SUM(U500+V500+W500+X500)*INDEX('تعرفه ها'!A:Z,MATCH("مالیات گاز",'تعرفه ها'!$B:$B,0),MATCH(F500,'تعرفه ها'!$2:$2,0))/100,0),"---")</f>
        <v>---</v>
      </c>
      <c r="Z500" s="50" t="str">
        <f t="shared" si="76"/>
        <v>---</v>
      </c>
      <c r="AA500" s="50" t="str">
        <f t="shared" si="80"/>
        <v>---</v>
      </c>
      <c r="AB500" s="50" t="str">
        <f t="shared" si="77"/>
        <v>---</v>
      </c>
      <c r="AC500" s="50" t="str">
        <f t="shared" si="78"/>
        <v>---</v>
      </c>
      <c r="AD500" s="153" t="str">
        <f t="shared" si="79"/>
        <v>---</v>
      </c>
      <c r="AF500" s="155" t="str">
        <f>IFERROR(IF(INDEX(پرداخت!A:AZ,MATCH(A500&amp;" - "&amp;"گاز",پرداخت!$B:$B,0),MATCH(G500,پرداخت!$1:$1,0))="نشده","نشده","شده"),"---")</f>
        <v>---</v>
      </c>
      <c r="AH500" s="144"/>
    </row>
    <row r="501" spans="1:36" ht="34.9" hidden="1" customHeight="1">
      <c r="A501" s="170"/>
      <c r="B501" s="47">
        <f>IFERROR(INDEX('اطلاعات انشعابات شرکتها'!A:BB,MATCH(A501,'اطلاعات انشعابات شرکتها'!A:A,0),MATCH(B$1,'اطلاعات انشعابات شرکتها'!$1:$1,0)),0)</f>
        <v>0</v>
      </c>
      <c r="C501" s="48">
        <f>IFERROR(INDEX('اطلاعات انشعابات شرکتها'!A:BB,MATCH(A501,'اطلاعات انشعابات شرکتها'!A:A,0),MATCH(C$1,'اطلاعات انشعابات شرکتها'!$1:$1,0)),0)</f>
        <v>0</v>
      </c>
      <c r="D501" s="45"/>
      <c r="E501" s="171"/>
      <c r="F501" s="170"/>
      <c r="G501" s="47" t="str">
        <f t="shared" si="71"/>
        <v>/</v>
      </c>
      <c r="H501" s="47">
        <f>IFERROR(INDEX('اطلاعات دوره'!A:Z,MATCH(G501,'اطلاعات دوره'!C:C,0),MATCH(H$1,'اطلاعات دوره'!$1:$1,0)),0)</f>
        <v>0</v>
      </c>
      <c r="I501" s="47">
        <f>IFERROR(INDEX('اطلاعات دوره'!A:Z,MATCH(G501,'اطلاعات دوره'!C:C,0),MATCH(I$1,'اطلاعات دوره'!$1:$1,0)),0)</f>
        <v>0</v>
      </c>
      <c r="J501" s="48">
        <f>IFERROR(INDEX('اطلاعات دوره'!A:Z,MATCH(G501,'اطلاعات دوره'!C:C,0),MATCH(J$1,'اطلاعات دوره'!$1:$1,0)),0)</f>
        <v>0</v>
      </c>
      <c r="K501" s="46"/>
      <c r="L501" s="158" t="str">
        <f>IFERROR(INDEX('اطلاعات دوره'!A:Z,MATCH(G501,'اطلاعات دوره'!C:C,0)-1,MATCH("عنوان",'اطلاعات دوره'!$1:$1,0)),"---")</f>
        <v>---</v>
      </c>
      <c r="M501" s="47" t="str">
        <f t="shared" si="72"/>
        <v>----</v>
      </c>
      <c r="N501" s="48" t="str">
        <f t="shared" si="73"/>
        <v>-/</v>
      </c>
      <c r="O501" s="45"/>
      <c r="P501" s="158">
        <f>IFERROR(INDEX('قرائت کنتور'!A:AZ,MATCH(A501&amp;"-"&amp;"گاز",'قرائت کنتور'!B:B,0),MATCH(L501,'قرائت کنتور'!$1:$1,0)),0)</f>
        <v>0</v>
      </c>
      <c r="Q501" s="47">
        <f>IFERROR(INDEX('قرائت کنتور'!A:AZ,MATCH(A501&amp;"-"&amp;"گاز",'قرائت کنتور'!B:B,0),MATCH(G501,'قرائت کنتور'!$1:$1,0)),0)</f>
        <v>0</v>
      </c>
      <c r="R501" s="47">
        <f t="shared" si="74"/>
        <v>0</v>
      </c>
      <c r="S501" s="45"/>
      <c r="T501" s="155" t="str">
        <f>IFERROR(INDEX('تعرفه ها'!A:Z,MATCH("بهای هر متر مکعب گاز مصرفی",'تعرفه ها'!$B:$B,0),MATCH(F501,'تعرفه ها'!$2:$2,0)),"---")</f>
        <v>---</v>
      </c>
      <c r="U501" s="50" t="str">
        <f t="shared" si="75"/>
        <v>---</v>
      </c>
      <c r="V501" s="50" t="str">
        <f>IFERROR(ROUND(R501*INDEX('تعرفه ها'!A:Z,MATCH("عوارض گاز به ازاء هر متر مکعب",'تعرفه ها'!$B:$B,0),MATCH(F501,'تعرفه ها'!$2:$2,0)),0),"---")</f>
        <v>---</v>
      </c>
      <c r="W501" s="50" t="str">
        <f>IFERROR(ROUND(((U501+V501)*INDEX('تعرفه ها'!A:Z,MATCH("هزینه نگهداری و تعمیرات شبکه گاز",'تعرفه ها'!$B:$B,0),MATCH(F501,'تعرفه ها'!$2:$2,0))/100),0),"---")</f>
        <v>---</v>
      </c>
      <c r="X501" s="50" t="str">
        <f>IFERROR(IF(INDEX('اطلاعات دوره'!A:Z,MATCH(G501,'اطلاعات دوره'!C:C,0),MATCH("گاز",'اطلاعات دوره'!$1:$1,0))="دارد",ROUND((U501+V501)*INDEX('تعرفه ها'!A:Z,MATCH("پیک فصلی گاز",'تعرفه ها'!$B:$B,0),MATCH(F501,'تعرفه ها'!$2:$2,0))/100,0),0),"---")</f>
        <v>---</v>
      </c>
      <c r="Y501" s="50" t="str">
        <f>IFERROR(ROUND(SUM(U501+V501+W501+X501)*INDEX('تعرفه ها'!A:Z,MATCH("مالیات گاز",'تعرفه ها'!$B:$B,0),MATCH(F501,'تعرفه ها'!$2:$2,0))/100,0),"---")</f>
        <v>---</v>
      </c>
      <c r="Z501" s="50" t="str">
        <f t="shared" si="76"/>
        <v>---</v>
      </c>
      <c r="AA501" s="50" t="str">
        <f t="shared" si="80"/>
        <v>---</v>
      </c>
      <c r="AB501" s="50" t="str">
        <f t="shared" si="77"/>
        <v>---</v>
      </c>
      <c r="AC501" s="50" t="str">
        <f t="shared" si="78"/>
        <v>---</v>
      </c>
      <c r="AD501" s="153" t="str">
        <f t="shared" si="79"/>
        <v>---</v>
      </c>
      <c r="AF501" s="155" t="str">
        <f>IFERROR(IF(INDEX(پرداخت!A:AZ,MATCH(A501&amp;" - "&amp;"گاز",پرداخت!$B:$B,0),MATCH(G501,پرداخت!$1:$1,0))="نشده","نشده","شده"),"---")</f>
        <v>---</v>
      </c>
      <c r="AH501" s="144"/>
    </row>
    <row r="502" spans="1:36" ht="34.9" hidden="1" customHeight="1">
      <c r="A502" s="170"/>
      <c r="B502" s="47">
        <f>IFERROR(INDEX('اطلاعات انشعابات شرکتها'!A:BB,MATCH(A502,'اطلاعات انشعابات شرکتها'!A:A,0),MATCH(B$1,'اطلاعات انشعابات شرکتها'!$1:$1,0)),0)</f>
        <v>0</v>
      </c>
      <c r="C502" s="48">
        <f>IFERROR(INDEX('اطلاعات انشعابات شرکتها'!A:BB,MATCH(A502,'اطلاعات انشعابات شرکتها'!A:A,0),MATCH(C$1,'اطلاعات انشعابات شرکتها'!$1:$1,0)),0)</f>
        <v>0</v>
      </c>
      <c r="D502" s="45"/>
      <c r="E502" s="171"/>
      <c r="F502" s="170"/>
      <c r="G502" s="47" t="str">
        <f t="shared" si="71"/>
        <v>/</v>
      </c>
      <c r="H502" s="47">
        <f>IFERROR(INDEX('اطلاعات دوره'!A:Z,MATCH(G502,'اطلاعات دوره'!C:C,0),MATCH(H$1,'اطلاعات دوره'!$1:$1,0)),0)</f>
        <v>0</v>
      </c>
      <c r="I502" s="47">
        <f>IFERROR(INDEX('اطلاعات دوره'!A:Z,MATCH(G502,'اطلاعات دوره'!C:C,0),MATCH(I$1,'اطلاعات دوره'!$1:$1,0)),0)</f>
        <v>0</v>
      </c>
      <c r="J502" s="48">
        <f>IFERROR(INDEX('اطلاعات دوره'!A:Z,MATCH(G502,'اطلاعات دوره'!C:C,0),MATCH(J$1,'اطلاعات دوره'!$1:$1,0)),0)</f>
        <v>0</v>
      </c>
      <c r="K502" s="46"/>
      <c r="L502" s="158" t="str">
        <f>IFERROR(INDEX('اطلاعات دوره'!A:Z,MATCH(G502,'اطلاعات دوره'!C:C,0)-1,MATCH("عنوان",'اطلاعات دوره'!$1:$1,0)),"---")</f>
        <v>---</v>
      </c>
      <c r="M502" s="47" t="str">
        <f t="shared" si="72"/>
        <v>----</v>
      </c>
      <c r="N502" s="48" t="str">
        <f t="shared" si="73"/>
        <v>-/</v>
      </c>
      <c r="O502" s="45"/>
      <c r="P502" s="158">
        <f>IFERROR(INDEX('قرائت کنتور'!A:AZ,MATCH(A502&amp;"-"&amp;"گاز",'قرائت کنتور'!B:B,0),MATCH(L502,'قرائت کنتور'!$1:$1,0)),0)</f>
        <v>0</v>
      </c>
      <c r="Q502" s="47">
        <f>IFERROR(INDEX('قرائت کنتور'!A:AZ,MATCH(A502&amp;"-"&amp;"گاز",'قرائت کنتور'!B:B,0),MATCH(G502,'قرائت کنتور'!$1:$1,0)),0)</f>
        <v>0</v>
      </c>
      <c r="R502" s="47">
        <f t="shared" si="74"/>
        <v>0</v>
      </c>
      <c r="S502" s="45"/>
      <c r="T502" s="155" t="str">
        <f>IFERROR(INDEX('تعرفه ها'!A:Z,MATCH("بهای هر متر مکعب گاز مصرفی",'تعرفه ها'!$B:$B,0),MATCH(F502,'تعرفه ها'!$2:$2,0)),"---")</f>
        <v>---</v>
      </c>
      <c r="U502" s="50" t="str">
        <f t="shared" si="75"/>
        <v>---</v>
      </c>
      <c r="V502" s="50" t="str">
        <f>IFERROR(ROUND(R502*INDEX('تعرفه ها'!A:Z,MATCH("عوارض گاز به ازاء هر متر مکعب",'تعرفه ها'!$B:$B,0),MATCH(F502,'تعرفه ها'!$2:$2,0)),0),"---")</f>
        <v>---</v>
      </c>
      <c r="W502" s="50" t="str">
        <f>IFERROR(ROUND(((U502+V502)*INDEX('تعرفه ها'!A:Z,MATCH("هزینه نگهداری و تعمیرات شبکه گاز",'تعرفه ها'!$B:$B,0),MATCH(F502,'تعرفه ها'!$2:$2,0))/100),0),"---")</f>
        <v>---</v>
      </c>
      <c r="X502" s="50" t="str">
        <f>IFERROR(IF(INDEX('اطلاعات دوره'!A:Z,MATCH(G502,'اطلاعات دوره'!C:C,0),MATCH("گاز",'اطلاعات دوره'!$1:$1,0))="دارد",ROUND((U502+V502)*INDEX('تعرفه ها'!A:Z,MATCH("پیک فصلی گاز",'تعرفه ها'!$B:$B,0),MATCH(F502,'تعرفه ها'!$2:$2,0))/100,0),0),"---")</f>
        <v>---</v>
      </c>
      <c r="Y502" s="50" t="str">
        <f>IFERROR(ROUND(SUM(U502+V502+W502+X502)*INDEX('تعرفه ها'!A:Z,MATCH("مالیات گاز",'تعرفه ها'!$B:$B,0),MATCH(F502,'تعرفه ها'!$2:$2,0))/100,0),"---")</f>
        <v>---</v>
      </c>
      <c r="Z502" s="50" t="str">
        <f t="shared" si="76"/>
        <v>---</v>
      </c>
      <c r="AA502" s="50" t="str">
        <f t="shared" si="80"/>
        <v>---</v>
      </c>
      <c r="AB502" s="50" t="str">
        <f t="shared" si="77"/>
        <v>---</v>
      </c>
      <c r="AC502" s="50" t="str">
        <f t="shared" si="78"/>
        <v>---</v>
      </c>
      <c r="AD502" s="153" t="str">
        <f t="shared" si="79"/>
        <v>---</v>
      </c>
      <c r="AF502" s="155" t="str">
        <f>IFERROR(IF(INDEX(پرداخت!A:AZ,MATCH(A502&amp;" - "&amp;"گاز",پرداخت!$B:$B,0),MATCH(G502,پرداخت!$1:$1,0))="نشده","نشده","شده"),"---")</f>
        <v>---</v>
      </c>
      <c r="AH502" s="144"/>
    </row>
    <row r="503" spans="1:36" ht="34.9" hidden="1" customHeight="1">
      <c r="A503" s="170"/>
      <c r="B503" s="47">
        <f>IFERROR(INDEX('اطلاعات انشعابات شرکتها'!A:BB,MATCH(A503,'اطلاعات انشعابات شرکتها'!A:A,0),MATCH(B$1,'اطلاعات انشعابات شرکتها'!$1:$1,0)),0)</f>
        <v>0</v>
      </c>
      <c r="C503" s="48">
        <f>IFERROR(INDEX('اطلاعات انشعابات شرکتها'!A:BB,MATCH(A503,'اطلاعات انشعابات شرکتها'!A:A,0),MATCH(C$1,'اطلاعات انشعابات شرکتها'!$1:$1,0)),0)</f>
        <v>0</v>
      </c>
      <c r="D503" s="45"/>
      <c r="E503" s="171"/>
      <c r="F503" s="170"/>
      <c r="G503" s="47" t="str">
        <f t="shared" si="71"/>
        <v>/</v>
      </c>
      <c r="H503" s="47">
        <f>IFERROR(INDEX('اطلاعات دوره'!A:Z,MATCH(G503,'اطلاعات دوره'!C:C,0),MATCH(H$1,'اطلاعات دوره'!$1:$1,0)),0)</f>
        <v>0</v>
      </c>
      <c r="I503" s="47">
        <f>IFERROR(INDEX('اطلاعات دوره'!A:Z,MATCH(G503,'اطلاعات دوره'!C:C,0),MATCH(I$1,'اطلاعات دوره'!$1:$1,0)),0)</f>
        <v>0</v>
      </c>
      <c r="J503" s="48">
        <f>IFERROR(INDEX('اطلاعات دوره'!A:Z,MATCH(G503,'اطلاعات دوره'!C:C,0),MATCH(J$1,'اطلاعات دوره'!$1:$1,0)),0)</f>
        <v>0</v>
      </c>
      <c r="K503" s="46"/>
      <c r="L503" s="158" t="str">
        <f>IFERROR(INDEX('اطلاعات دوره'!A:Z,MATCH(G503,'اطلاعات دوره'!C:C,0)-1,MATCH("عنوان",'اطلاعات دوره'!$1:$1,0)),"---")</f>
        <v>---</v>
      </c>
      <c r="M503" s="47" t="str">
        <f t="shared" si="72"/>
        <v>----</v>
      </c>
      <c r="N503" s="48" t="str">
        <f t="shared" si="73"/>
        <v>-/</v>
      </c>
      <c r="O503" s="45"/>
      <c r="P503" s="158">
        <f>IFERROR(INDEX('قرائت کنتور'!A:AZ,MATCH(A503&amp;"-"&amp;"گاز",'قرائت کنتور'!B:B,0),MATCH(L503,'قرائت کنتور'!$1:$1,0)),0)</f>
        <v>0</v>
      </c>
      <c r="Q503" s="47">
        <f>IFERROR(INDEX('قرائت کنتور'!A:AZ,MATCH(A503&amp;"-"&amp;"گاز",'قرائت کنتور'!B:B,0),MATCH(G503,'قرائت کنتور'!$1:$1,0)),0)</f>
        <v>0</v>
      </c>
      <c r="R503" s="47">
        <f t="shared" si="74"/>
        <v>0</v>
      </c>
      <c r="S503" s="45"/>
      <c r="T503" s="155" t="str">
        <f>IFERROR(INDEX('تعرفه ها'!A:Z,MATCH("بهای هر متر مکعب گاز مصرفی",'تعرفه ها'!$B:$B,0),MATCH(F503,'تعرفه ها'!$2:$2,0)),"---")</f>
        <v>---</v>
      </c>
      <c r="U503" s="50" t="str">
        <f t="shared" si="75"/>
        <v>---</v>
      </c>
      <c r="V503" s="50" t="str">
        <f>IFERROR(ROUND(R503*INDEX('تعرفه ها'!A:Z,MATCH("عوارض گاز به ازاء هر متر مکعب",'تعرفه ها'!$B:$B,0),MATCH(F503,'تعرفه ها'!$2:$2,0)),0),"---")</f>
        <v>---</v>
      </c>
      <c r="W503" s="50" t="str">
        <f>IFERROR(ROUND(((U503+V503)*INDEX('تعرفه ها'!A:Z,MATCH("هزینه نگهداری و تعمیرات شبکه گاز",'تعرفه ها'!$B:$B,0),MATCH(F503,'تعرفه ها'!$2:$2,0))/100),0),"---")</f>
        <v>---</v>
      </c>
      <c r="X503" s="50" t="str">
        <f>IFERROR(IF(INDEX('اطلاعات دوره'!A:Z,MATCH(G503,'اطلاعات دوره'!C:C,0),MATCH("گاز",'اطلاعات دوره'!$1:$1,0))="دارد",ROUND((U503+V503)*INDEX('تعرفه ها'!A:Z,MATCH("پیک فصلی گاز",'تعرفه ها'!$B:$B,0),MATCH(F503,'تعرفه ها'!$2:$2,0))/100,0),0),"---")</f>
        <v>---</v>
      </c>
      <c r="Y503" s="50" t="str">
        <f>IFERROR(ROUND(SUM(U503+V503+W503+X503)*INDEX('تعرفه ها'!A:Z,MATCH("مالیات گاز",'تعرفه ها'!$B:$B,0),MATCH(F503,'تعرفه ها'!$2:$2,0))/100,0),"---")</f>
        <v>---</v>
      </c>
      <c r="Z503" s="50" t="str">
        <f t="shared" si="76"/>
        <v>---</v>
      </c>
      <c r="AA503" s="50" t="str">
        <f t="shared" si="80"/>
        <v>---</v>
      </c>
      <c r="AB503" s="50" t="str">
        <f t="shared" si="77"/>
        <v>---</v>
      </c>
      <c r="AC503" s="50" t="str">
        <f t="shared" si="78"/>
        <v>---</v>
      </c>
      <c r="AD503" s="153" t="str">
        <f t="shared" si="79"/>
        <v>---</v>
      </c>
      <c r="AF503" s="155" t="str">
        <f>IFERROR(IF(INDEX(پرداخت!A:AZ,MATCH(A503&amp;" - "&amp;"گاز",پرداخت!$B:$B,0),MATCH(G503,پرداخت!$1:$1,0))="نشده","نشده","شده"),"---")</f>
        <v>---</v>
      </c>
      <c r="AH503" s="144"/>
      <c r="AI503" s="144"/>
      <c r="AJ503" s="144"/>
    </row>
    <row r="504" spans="1:36" ht="34.9" hidden="1" customHeight="1">
      <c r="A504" s="170"/>
      <c r="B504" s="47">
        <f>IFERROR(INDEX('اطلاعات انشعابات شرکتها'!A:BB,MATCH(A504,'اطلاعات انشعابات شرکتها'!A:A,0),MATCH(B$1,'اطلاعات انشعابات شرکتها'!$1:$1,0)),0)</f>
        <v>0</v>
      </c>
      <c r="C504" s="48">
        <f>IFERROR(INDEX('اطلاعات انشعابات شرکتها'!A:BB,MATCH(A504,'اطلاعات انشعابات شرکتها'!A:A,0),MATCH(C$1,'اطلاعات انشعابات شرکتها'!$1:$1,0)),0)</f>
        <v>0</v>
      </c>
      <c r="D504" s="45"/>
      <c r="E504" s="171"/>
      <c r="F504" s="170"/>
      <c r="G504" s="47" t="str">
        <f t="shared" si="71"/>
        <v>/</v>
      </c>
      <c r="H504" s="47">
        <f>IFERROR(INDEX('اطلاعات دوره'!A:Z,MATCH(G504,'اطلاعات دوره'!C:C,0),MATCH(H$1,'اطلاعات دوره'!$1:$1,0)),0)</f>
        <v>0</v>
      </c>
      <c r="I504" s="47">
        <f>IFERROR(INDEX('اطلاعات دوره'!A:Z,MATCH(G504,'اطلاعات دوره'!C:C,0),MATCH(I$1,'اطلاعات دوره'!$1:$1,0)),0)</f>
        <v>0</v>
      </c>
      <c r="J504" s="48">
        <f>IFERROR(INDEX('اطلاعات دوره'!A:Z,MATCH(G504,'اطلاعات دوره'!C:C,0),MATCH(J$1,'اطلاعات دوره'!$1:$1,0)),0)</f>
        <v>0</v>
      </c>
      <c r="K504" s="46"/>
      <c r="L504" s="158" t="str">
        <f>IFERROR(INDEX('اطلاعات دوره'!A:Z,MATCH(G504,'اطلاعات دوره'!C:C,0)-1,MATCH("عنوان",'اطلاعات دوره'!$1:$1,0)),"---")</f>
        <v>---</v>
      </c>
      <c r="M504" s="47" t="str">
        <f t="shared" si="72"/>
        <v>----</v>
      </c>
      <c r="N504" s="48" t="str">
        <f t="shared" si="73"/>
        <v>-/</v>
      </c>
      <c r="O504" s="45"/>
      <c r="P504" s="158">
        <f>IFERROR(INDEX('قرائت کنتور'!A:AZ,MATCH(A504&amp;"-"&amp;"گاز",'قرائت کنتور'!B:B,0),MATCH(L504,'قرائت کنتور'!$1:$1,0)),0)</f>
        <v>0</v>
      </c>
      <c r="Q504" s="47">
        <f>IFERROR(INDEX('قرائت کنتور'!A:AZ,MATCH(A504&amp;"-"&amp;"گاز",'قرائت کنتور'!B:B,0),MATCH(G504,'قرائت کنتور'!$1:$1,0)),0)</f>
        <v>0</v>
      </c>
      <c r="R504" s="47">
        <f t="shared" si="74"/>
        <v>0</v>
      </c>
      <c r="S504" s="45"/>
      <c r="T504" s="155" t="str">
        <f>IFERROR(INDEX('تعرفه ها'!A:Z,MATCH("بهای هر متر مکعب گاز مصرفی",'تعرفه ها'!$B:$B,0),MATCH(F504,'تعرفه ها'!$2:$2,0)),"---")</f>
        <v>---</v>
      </c>
      <c r="U504" s="50" t="str">
        <f t="shared" si="75"/>
        <v>---</v>
      </c>
      <c r="V504" s="50" t="str">
        <f>IFERROR(ROUND(R504*INDEX('تعرفه ها'!A:Z,MATCH("عوارض گاز به ازاء هر متر مکعب",'تعرفه ها'!$B:$B,0),MATCH(F504,'تعرفه ها'!$2:$2,0)),0),"---")</f>
        <v>---</v>
      </c>
      <c r="W504" s="50" t="str">
        <f>IFERROR(ROUND(((U504+V504)*INDEX('تعرفه ها'!A:Z,MATCH("هزینه نگهداری و تعمیرات شبکه گاز",'تعرفه ها'!$B:$B,0),MATCH(F504,'تعرفه ها'!$2:$2,0))/100),0),"---")</f>
        <v>---</v>
      </c>
      <c r="X504" s="50" t="str">
        <f>IFERROR(IF(INDEX('اطلاعات دوره'!A:Z,MATCH(G504,'اطلاعات دوره'!C:C,0),MATCH("گاز",'اطلاعات دوره'!$1:$1,0))="دارد",ROUND((U504+V504)*INDEX('تعرفه ها'!A:Z,MATCH("پیک فصلی گاز",'تعرفه ها'!$B:$B,0),MATCH(F504,'تعرفه ها'!$2:$2,0))/100,0),0),"---")</f>
        <v>---</v>
      </c>
      <c r="Y504" s="50" t="str">
        <f>IFERROR(ROUND(SUM(U504+V504+W504+X504)*INDEX('تعرفه ها'!A:Z,MATCH("مالیات گاز",'تعرفه ها'!$B:$B,0),MATCH(F504,'تعرفه ها'!$2:$2,0))/100,0),"---")</f>
        <v>---</v>
      </c>
      <c r="Z504" s="50" t="str">
        <f t="shared" si="76"/>
        <v>---</v>
      </c>
      <c r="AA504" s="50" t="str">
        <f t="shared" si="80"/>
        <v>---</v>
      </c>
      <c r="AB504" s="50" t="str">
        <f t="shared" si="77"/>
        <v>---</v>
      </c>
      <c r="AC504" s="50" t="str">
        <f t="shared" si="78"/>
        <v>---</v>
      </c>
      <c r="AD504" s="153" t="str">
        <f t="shared" si="79"/>
        <v>---</v>
      </c>
      <c r="AF504" s="155" t="str">
        <f>IFERROR(IF(INDEX(پرداخت!A:AZ,MATCH(A504&amp;" - "&amp;"گاز",پرداخت!$B:$B,0),MATCH(G504,پرداخت!$1:$1,0))="نشده","نشده","شده"),"---")</f>
        <v>---</v>
      </c>
      <c r="AH504" s="144"/>
      <c r="AI504" s="144"/>
      <c r="AJ504" s="144"/>
    </row>
    <row r="505" spans="1:36" ht="34.9" hidden="1" customHeight="1">
      <c r="A505" s="170"/>
      <c r="B505" s="47">
        <f>IFERROR(INDEX('اطلاعات انشعابات شرکتها'!A:BB,MATCH(A505,'اطلاعات انشعابات شرکتها'!A:A,0),MATCH(B$1,'اطلاعات انشعابات شرکتها'!$1:$1,0)),0)</f>
        <v>0</v>
      </c>
      <c r="C505" s="48">
        <f>IFERROR(INDEX('اطلاعات انشعابات شرکتها'!A:BB,MATCH(A505,'اطلاعات انشعابات شرکتها'!A:A,0),MATCH(C$1,'اطلاعات انشعابات شرکتها'!$1:$1,0)),0)</f>
        <v>0</v>
      </c>
      <c r="D505" s="45"/>
      <c r="E505" s="171"/>
      <c r="F505" s="170"/>
      <c r="G505" s="47" t="str">
        <f t="shared" si="71"/>
        <v>/</v>
      </c>
      <c r="H505" s="47">
        <f>IFERROR(INDEX('اطلاعات دوره'!A:Z,MATCH(G505,'اطلاعات دوره'!C:C,0),MATCH(H$1,'اطلاعات دوره'!$1:$1,0)),0)</f>
        <v>0</v>
      </c>
      <c r="I505" s="47">
        <f>IFERROR(INDEX('اطلاعات دوره'!A:Z,MATCH(G505,'اطلاعات دوره'!C:C,0),MATCH(I$1,'اطلاعات دوره'!$1:$1,0)),0)</f>
        <v>0</v>
      </c>
      <c r="J505" s="48">
        <f>IFERROR(INDEX('اطلاعات دوره'!A:Z,MATCH(G505,'اطلاعات دوره'!C:C,0),MATCH(J$1,'اطلاعات دوره'!$1:$1,0)),0)</f>
        <v>0</v>
      </c>
      <c r="K505" s="46"/>
      <c r="L505" s="158" t="str">
        <f>IFERROR(INDEX('اطلاعات دوره'!A:Z,MATCH(G505,'اطلاعات دوره'!C:C,0)-1,MATCH("عنوان",'اطلاعات دوره'!$1:$1,0)),"---")</f>
        <v>---</v>
      </c>
      <c r="M505" s="47" t="str">
        <f t="shared" si="72"/>
        <v>----</v>
      </c>
      <c r="N505" s="48" t="str">
        <f t="shared" si="73"/>
        <v>-/</v>
      </c>
      <c r="O505" s="45"/>
      <c r="P505" s="158">
        <f>IFERROR(INDEX('قرائت کنتور'!A:AZ,MATCH(A505&amp;"-"&amp;"گاز",'قرائت کنتور'!B:B,0),MATCH(L505,'قرائت کنتور'!$1:$1,0)),0)</f>
        <v>0</v>
      </c>
      <c r="Q505" s="47">
        <f>IFERROR(INDEX('قرائت کنتور'!A:AZ,MATCH(A505&amp;"-"&amp;"گاز",'قرائت کنتور'!B:B,0),MATCH(G505,'قرائت کنتور'!$1:$1,0)),0)</f>
        <v>0</v>
      </c>
      <c r="R505" s="47">
        <f t="shared" si="74"/>
        <v>0</v>
      </c>
      <c r="S505" s="45"/>
      <c r="T505" s="155" t="str">
        <f>IFERROR(INDEX('تعرفه ها'!A:Z,MATCH("بهای هر متر مکعب گاز مصرفی",'تعرفه ها'!$B:$B,0),MATCH(F505,'تعرفه ها'!$2:$2,0)),"---")</f>
        <v>---</v>
      </c>
      <c r="U505" s="50" t="str">
        <f t="shared" si="75"/>
        <v>---</v>
      </c>
      <c r="V505" s="50" t="str">
        <f>IFERROR(ROUND(R505*INDEX('تعرفه ها'!A:Z,MATCH("عوارض گاز به ازاء هر متر مکعب",'تعرفه ها'!$B:$B,0),MATCH(F505,'تعرفه ها'!$2:$2,0)),0),"---")</f>
        <v>---</v>
      </c>
      <c r="W505" s="50" t="str">
        <f>IFERROR(ROUND(((U505+V505)*INDEX('تعرفه ها'!A:Z,MATCH("هزینه نگهداری و تعمیرات شبکه گاز",'تعرفه ها'!$B:$B,0),MATCH(F505,'تعرفه ها'!$2:$2,0))/100),0),"---")</f>
        <v>---</v>
      </c>
      <c r="X505" s="50" t="str">
        <f>IFERROR(IF(INDEX('اطلاعات دوره'!A:Z,MATCH(G505,'اطلاعات دوره'!C:C,0),MATCH("گاز",'اطلاعات دوره'!$1:$1,0))="دارد",ROUND((U505+V505)*INDEX('تعرفه ها'!A:Z,MATCH("پیک فصلی گاز",'تعرفه ها'!$B:$B,0),MATCH(F505,'تعرفه ها'!$2:$2,0))/100,0),0),"---")</f>
        <v>---</v>
      </c>
      <c r="Y505" s="50" t="str">
        <f>IFERROR(ROUND(SUM(U505+V505+W505+X505)*INDEX('تعرفه ها'!A:Z,MATCH("مالیات گاز",'تعرفه ها'!$B:$B,0),MATCH(F505,'تعرفه ها'!$2:$2,0))/100,0),"---")</f>
        <v>---</v>
      </c>
      <c r="Z505" s="50" t="str">
        <f t="shared" si="76"/>
        <v>---</v>
      </c>
      <c r="AA505" s="50" t="str">
        <f t="shared" si="80"/>
        <v>---</v>
      </c>
      <c r="AB505" s="50" t="str">
        <f t="shared" si="77"/>
        <v>---</v>
      </c>
      <c r="AC505" s="50" t="str">
        <f t="shared" si="78"/>
        <v>---</v>
      </c>
      <c r="AD505" s="153" t="str">
        <f t="shared" si="79"/>
        <v>---</v>
      </c>
      <c r="AF505" s="155" t="str">
        <f>IFERROR(IF(INDEX(پرداخت!A:AZ,MATCH(A505&amp;" - "&amp;"گاز",پرداخت!$B:$B,0),MATCH(G505,پرداخت!$1:$1,0))="نشده","نشده","شده"),"---")</f>
        <v>---</v>
      </c>
      <c r="AH505" s="144"/>
      <c r="AI505" s="144"/>
      <c r="AJ505" s="144"/>
    </row>
    <row r="506" spans="1:36" ht="34.9" hidden="1" customHeight="1">
      <c r="A506" s="170"/>
      <c r="B506" s="47">
        <f>IFERROR(INDEX('اطلاعات انشعابات شرکتها'!A:BB,MATCH(A506,'اطلاعات انشعابات شرکتها'!A:A,0),MATCH(B$1,'اطلاعات انشعابات شرکتها'!$1:$1,0)),0)</f>
        <v>0</v>
      </c>
      <c r="C506" s="48">
        <f>IFERROR(INDEX('اطلاعات انشعابات شرکتها'!A:BB,MATCH(A506,'اطلاعات انشعابات شرکتها'!A:A,0),MATCH(C$1,'اطلاعات انشعابات شرکتها'!$1:$1,0)),0)</f>
        <v>0</v>
      </c>
      <c r="D506" s="45"/>
      <c r="E506" s="171"/>
      <c r="F506" s="170"/>
      <c r="G506" s="47" t="str">
        <f t="shared" si="71"/>
        <v>/</v>
      </c>
      <c r="H506" s="47">
        <f>IFERROR(INDEX('اطلاعات دوره'!A:Z,MATCH(G506,'اطلاعات دوره'!C:C,0),MATCH(H$1,'اطلاعات دوره'!$1:$1,0)),0)</f>
        <v>0</v>
      </c>
      <c r="I506" s="47">
        <f>IFERROR(INDEX('اطلاعات دوره'!A:Z,MATCH(G506,'اطلاعات دوره'!C:C,0),MATCH(I$1,'اطلاعات دوره'!$1:$1,0)),0)</f>
        <v>0</v>
      </c>
      <c r="J506" s="48">
        <f>IFERROR(INDEX('اطلاعات دوره'!A:Z,MATCH(G506,'اطلاعات دوره'!C:C,0),MATCH(J$1,'اطلاعات دوره'!$1:$1,0)),0)</f>
        <v>0</v>
      </c>
      <c r="K506" s="46"/>
      <c r="L506" s="158" t="str">
        <f>IFERROR(INDEX('اطلاعات دوره'!A:Z,MATCH(G506,'اطلاعات دوره'!C:C,0)-1,MATCH("عنوان",'اطلاعات دوره'!$1:$1,0)),"---")</f>
        <v>---</v>
      </c>
      <c r="M506" s="47" t="str">
        <f t="shared" si="72"/>
        <v>----</v>
      </c>
      <c r="N506" s="48" t="str">
        <f t="shared" si="73"/>
        <v>-/</v>
      </c>
      <c r="O506" s="45"/>
      <c r="P506" s="158">
        <f>IFERROR(INDEX('قرائت کنتور'!A:AZ,MATCH(A506&amp;"-"&amp;"گاز",'قرائت کنتور'!B:B,0),MATCH(L506,'قرائت کنتور'!$1:$1,0)),0)</f>
        <v>0</v>
      </c>
      <c r="Q506" s="47">
        <f>IFERROR(INDEX('قرائت کنتور'!A:AZ,MATCH(A506&amp;"-"&amp;"گاز",'قرائت کنتور'!B:B,0),MATCH(G506,'قرائت کنتور'!$1:$1,0)),0)</f>
        <v>0</v>
      </c>
      <c r="R506" s="47">
        <f t="shared" si="74"/>
        <v>0</v>
      </c>
      <c r="S506" s="45"/>
      <c r="T506" s="155" t="str">
        <f>IFERROR(INDEX('تعرفه ها'!A:Z,MATCH("بهای هر متر مکعب گاز مصرفی",'تعرفه ها'!$B:$B,0),MATCH(F506,'تعرفه ها'!$2:$2,0)),"---")</f>
        <v>---</v>
      </c>
      <c r="U506" s="50" t="str">
        <f t="shared" si="75"/>
        <v>---</v>
      </c>
      <c r="V506" s="50" t="str">
        <f>IFERROR(ROUND(R506*INDEX('تعرفه ها'!A:Z,MATCH("عوارض گاز به ازاء هر متر مکعب",'تعرفه ها'!$B:$B,0),MATCH(F506,'تعرفه ها'!$2:$2,0)),0),"---")</f>
        <v>---</v>
      </c>
      <c r="W506" s="50" t="str">
        <f>IFERROR(ROUND(((U506+V506)*INDEX('تعرفه ها'!A:Z,MATCH("هزینه نگهداری و تعمیرات شبکه گاز",'تعرفه ها'!$B:$B,0),MATCH(F506,'تعرفه ها'!$2:$2,0))/100),0),"---")</f>
        <v>---</v>
      </c>
      <c r="X506" s="50" t="str">
        <f>IFERROR(IF(INDEX('اطلاعات دوره'!A:Z,MATCH(G506,'اطلاعات دوره'!C:C,0),MATCH("گاز",'اطلاعات دوره'!$1:$1,0))="دارد",ROUND((U506+V506)*INDEX('تعرفه ها'!A:Z,MATCH("پیک فصلی گاز",'تعرفه ها'!$B:$B,0),MATCH(F506,'تعرفه ها'!$2:$2,0))/100,0),0),"---")</f>
        <v>---</v>
      </c>
      <c r="Y506" s="50" t="str">
        <f>IFERROR(ROUND(SUM(U506+V506+W506+X506)*INDEX('تعرفه ها'!A:Z,MATCH("مالیات گاز",'تعرفه ها'!$B:$B,0),MATCH(F506,'تعرفه ها'!$2:$2,0))/100,0),"---")</f>
        <v>---</v>
      </c>
      <c r="Z506" s="50" t="str">
        <f t="shared" si="76"/>
        <v>---</v>
      </c>
      <c r="AA506" s="50" t="str">
        <f t="shared" si="80"/>
        <v>---</v>
      </c>
      <c r="AB506" s="50" t="str">
        <f t="shared" si="77"/>
        <v>---</v>
      </c>
      <c r="AC506" s="50" t="str">
        <f t="shared" si="78"/>
        <v>---</v>
      </c>
      <c r="AD506" s="153" t="str">
        <f t="shared" si="79"/>
        <v>---</v>
      </c>
      <c r="AF506" s="155" t="str">
        <f>IFERROR(IF(INDEX(پرداخت!A:AZ,MATCH(A506&amp;" - "&amp;"گاز",پرداخت!$B:$B,0),MATCH(G506,پرداخت!$1:$1,0))="نشده","نشده","شده"),"---")</f>
        <v>---</v>
      </c>
      <c r="AH506" s="144"/>
      <c r="AI506" s="144"/>
      <c r="AJ506" s="144"/>
    </row>
    <row r="507" spans="1:36" ht="34.9" hidden="1" customHeight="1">
      <c r="A507" s="170"/>
      <c r="B507" s="47">
        <f>IFERROR(INDEX('اطلاعات انشعابات شرکتها'!A:BB,MATCH(A507,'اطلاعات انشعابات شرکتها'!A:A,0),MATCH(B$1,'اطلاعات انشعابات شرکتها'!$1:$1,0)),0)</f>
        <v>0</v>
      </c>
      <c r="C507" s="48">
        <f>IFERROR(INDEX('اطلاعات انشعابات شرکتها'!A:BB,MATCH(A507,'اطلاعات انشعابات شرکتها'!A:A,0),MATCH(C$1,'اطلاعات انشعابات شرکتها'!$1:$1,0)),0)</f>
        <v>0</v>
      </c>
      <c r="D507" s="45"/>
      <c r="E507" s="171"/>
      <c r="F507" s="170"/>
      <c r="G507" s="47" t="str">
        <f t="shared" si="71"/>
        <v>/</v>
      </c>
      <c r="H507" s="47">
        <f>IFERROR(INDEX('اطلاعات دوره'!A:Z,MATCH(G507,'اطلاعات دوره'!C:C,0),MATCH(H$1,'اطلاعات دوره'!$1:$1,0)),0)</f>
        <v>0</v>
      </c>
      <c r="I507" s="47">
        <f>IFERROR(INDEX('اطلاعات دوره'!A:Z,MATCH(G507,'اطلاعات دوره'!C:C,0),MATCH(I$1,'اطلاعات دوره'!$1:$1,0)),0)</f>
        <v>0</v>
      </c>
      <c r="J507" s="48">
        <f>IFERROR(INDEX('اطلاعات دوره'!A:Z,MATCH(G507,'اطلاعات دوره'!C:C,0),MATCH(J$1,'اطلاعات دوره'!$1:$1,0)),0)</f>
        <v>0</v>
      </c>
      <c r="K507" s="46"/>
      <c r="L507" s="158" t="str">
        <f>IFERROR(INDEX('اطلاعات دوره'!A:Z,MATCH(G507,'اطلاعات دوره'!C:C,0)-1,MATCH("عنوان",'اطلاعات دوره'!$1:$1,0)),"---")</f>
        <v>---</v>
      </c>
      <c r="M507" s="47" t="str">
        <f t="shared" si="72"/>
        <v>----</v>
      </c>
      <c r="N507" s="48" t="str">
        <f t="shared" si="73"/>
        <v>-/</v>
      </c>
      <c r="O507" s="45"/>
      <c r="P507" s="158">
        <f>IFERROR(INDEX('قرائت کنتور'!A:AZ,MATCH(A507&amp;"-"&amp;"گاز",'قرائت کنتور'!B:B,0),MATCH(L507,'قرائت کنتور'!$1:$1,0)),0)</f>
        <v>0</v>
      </c>
      <c r="Q507" s="47">
        <f>IFERROR(INDEX('قرائت کنتور'!A:AZ,MATCH(A507&amp;"-"&amp;"گاز",'قرائت کنتور'!B:B,0),MATCH(G507,'قرائت کنتور'!$1:$1,0)),0)</f>
        <v>0</v>
      </c>
      <c r="R507" s="47">
        <f t="shared" si="74"/>
        <v>0</v>
      </c>
      <c r="S507" s="45"/>
      <c r="T507" s="155" t="str">
        <f>IFERROR(INDEX('تعرفه ها'!A:Z,MATCH("بهای هر متر مکعب گاز مصرفی",'تعرفه ها'!$B:$B,0),MATCH(F507,'تعرفه ها'!$2:$2,0)),"---")</f>
        <v>---</v>
      </c>
      <c r="U507" s="50" t="str">
        <f t="shared" si="75"/>
        <v>---</v>
      </c>
      <c r="V507" s="50" t="str">
        <f>IFERROR(ROUND(R507*INDEX('تعرفه ها'!A:Z,MATCH("عوارض گاز به ازاء هر متر مکعب",'تعرفه ها'!$B:$B,0),MATCH(F507,'تعرفه ها'!$2:$2,0)),0),"---")</f>
        <v>---</v>
      </c>
      <c r="W507" s="50" t="str">
        <f>IFERROR(ROUND(((U507+V507)*INDEX('تعرفه ها'!A:Z,MATCH("هزینه نگهداری و تعمیرات شبکه گاز",'تعرفه ها'!$B:$B,0),MATCH(F507,'تعرفه ها'!$2:$2,0))/100),0),"---")</f>
        <v>---</v>
      </c>
      <c r="X507" s="50" t="str">
        <f>IFERROR(IF(INDEX('اطلاعات دوره'!A:Z,MATCH(G507,'اطلاعات دوره'!C:C,0),MATCH("گاز",'اطلاعات دوره'!$1:$1,0))="دارد",ROUND((U507+V507)*INDEX('تعرفه ها'!A:Z,MATCH("پیک فصلی گاز",'تعرفه ها'!$B:$B,0),MATCH(F507,'تعرفه ها'!$2:$2,0))/100,0),0),"---")</f>
        <v>---</v>
      </c>
      <c r="Y507" s="50" t="str">
        <f>IFERROR(ROUND(SUM(U507+V507+W507+X507)*INDEX('تعرفه ها'!A:Z,MATCH("مالیات گاز",'تعرفه ها'!$B:$B,0),MATCH(F507,'تعرفه ها'!$2:$2,0))/100,0),"---")</f>
        <v>---</v>
      </c>
      <c r="Z507" s="50" t="str">
        <f t="shared" si="76"/>
        <v>---</v>
      </c>
      <c r="AA507" s="50" t="str">
        <f t="shared" si="80"/>
        <v>---</v>
      </c>
      <c r="AB507" s="50" t="str">
        <f t="shared" si="77"/>
        <v>---</v>
      </c>
      <c r="AC507" s="50" t="str">
        <f t="shared" si="78"/>
        <v>---</v>
      </c>
      <c r="AD507" s="153" t="str">
        <f t="shared" si="79"/>
        <v>---</v>
      </c>
      <c r="AF507" s="155" t="str">
        <f>IFERROR(IF(INDEX(پرداخت!A:AZ,MATCH(A507&amp;" - "&amp;"گاز",پرداخت!$B:$B,0),MATCH(G507,پرداخت!$1:$1,0))="نشده","نشده","شده"),"---")</f>
        <v>---</v>
      </c>
      <c r="AH507" s="144"/>
      <c r="AI507" s="144"/>
      <c r="AJ507" s="144"/>
    </row>
    <row r="508" spans="1:36" ht="34.9" hidden="1" customHeight="1">
      <c r="A508" s="170"/>
      <c r="B508" s="47">
        <f>IFERROR(INDEX('اطلاعات انشعابات شرکتها'!A:BB,MATCH(A508,'اطلاعات انشعابات شرکتها'!A:A,0),MATCH(B$1,'اطلاعات انشعابات شرکتها'!$1:$1,0)),0)</f>
        <v>0</v>
      </c>
      <c r="C508" s="48">
        <f>IFERROR(INDEX('اطلاعات انشعابات شرکتها'!A:BB,MATCH(A508,'اطلاعات انشعابات شرکتها'!A:A,0),MATCH(C$1,'اطلاعات انشعابات شرکتها'!$1:$1,0)),0)</f>
        <v>0</v>
      </c>
      <c r="D508" s="45"/>
      <c r="E508" s="171"/>
      <c r="F508" s="170"/>
      <c r="G508" s="47" t="str">
        <f t="shared" si="71"/>
        <v>/</v>
      </c>
      <c r="H508" s="47">
        <f>IFERROR(INDEX('اطلاعات دوره'!A:Z,MATCH(G508,'اطلاعات دوره'!C:C,0),MATCH(H$1,'اطلاعات دوره'!$1:$1,0)),0)</f>
        <v>0</v>
      </c>
      <c r="I508" s="47">
        <f>IFERROR(INDEX('اطلاعات دوره'!A:Z,MATCH(G508,'اطلاعات دوره'!C:C,0),MATCH(I$1,'اطلاعات دوره'!$1:$1,0)),0)</f>
        <v>0</v>
      </c>
      <c r="J508" s="48">
        <f>IFERROR(INDEX('اطلاعات دوره'!A:Z,MATCH(G508,'اطلاعات دوره'!C:C,0),MATCH(J$1,'اطلاعات دوره'!$1:$1,0)),0)</f>
        <v>0</v>
      </c>
      <c r="K508" s="46"/>
      <c r="L508" s="158" t="str">
        <f>IFERROR(INDEX('اطلاعات دوره'!A:Z,MATCH(G508,'اطلاعات دوره'!C:C,0)-1,MATCH("عنوان",'اطلاعات دوره'!$1:$1,0)),"---")</f>
        <v>---</v>
      </c>
      <c r="M508" s="47" t="str">
        <f t="shared" si="72"/>
        <v>----</v>
      </c>
      <c r="N508" s="48" t="str">
        <f t="shared" si="73"/>
        <v>-/</v>
      </c>
      <c r="O508" s="45"/>
      <c r="P508" s="158">
        <f>IFERROR(INDEX('قرائت کنتور'!A:AZ,MATCH(A508&amp;"-"&amp;"گاز",'قرائت کنتور'!B:B,0),MATCH(L508,'قرائت کنتور'!$1:$1,0)),0)</f>
        <v>0</v>
      </c>
      <c r="Q508" s="47">
        <f>IFERROR(INDEX('قرائت کنتور'!A:AZ,MATCH(A508&amp;"-"&amp;"گاز",'قرائت کنتور'!B:B,0),MATCH(G508,'قرائت کنتور'!$1:$1,0)),0)</f>
        <v>0</v>
      </c>
      <c r="R508" s="47">
        <f t="shared" si="74"/>
        <v>0</v>
      </c>
      <c r="S508" s="45"/>
      <c r="T508" s="155" t="str">
        <f>IFERROR(INDEX('تعرفه ها'!A:Z,MATCH("بهای هر متر مکعب گاز مصرفی",'تعرفه ها'!$B:$B,0),MATCH(F508,'تعرفه ها'!$2:$2,0)),"---")</f>
        <v>---</v>
      </c>
      <c r="U508" s="50" t="str">
        <f t="shared" si="75"/>
        <v>---</v>
      </c>
      <c r="V508" s="50" t="str">
        <f>IFERROR(ROUND(R508*INDEX('تعرفه ها'!A:Z,MATCH("عوارض گاز به ازاء هر متر مکعب",'تعرفه ها'!$B:$B,0),MATCH(F508,'تعرفه ها'!$2:$2,0)),0),"---")</f>
        <v>---</v>
      </c>
      <c r="W508" s="50" t="str">
        <f>IFERROR(ROUND(((U508+V508)*INDEX('تعرفه ها'!A:Z,MATCH("هزینه نگهداری و تعمیرات شبکه گاز",'تعرفه ها'!$B:$B,0),MATCH(F508,'تعرفه ها'!$2:$2,0))/100),0),"---")</f>
        <v>---</v>
      </c>
      <c r="X508" s="50" t="str">
        <f>IFERROR(IF(INDEX('اطلاعات دوره'!A:Z,MATCH(G508,'اطلاعات دوره'!C:C,0),MATCH("گاز",'اطلاعات دوره'!$1:$1,0))="دارد",ROUND((U508+V508)*INDEX('تعرفه ها'!A:Z,MATCH("پیک فصلی گاز",'تعرفه ها'!$B:$B,0),MATCH(F508,'تعرفه ها'!$2:$2,0))/100,0),0),"---")</f>
        <v>---</v>
      </c>
      <c r="Y508" s="50" t="str">
        <f>IFERROR(ROUND(SUM(U508+V508+W508+X508)*INDEX('تعرفه ها'!A:Z,MATCH("مالیات گاز",'تعرفه ها'!$B:$B,0),MATCH(F508,'تعرفه ها'!$2:$2,0))/100,0),"---")</f>
        <v>---</v>
      </c>
      <c r="Z508" s="50" t="str">
        <f t="shared" si="76"/>
        <v>---</v>
      </c>
      <c r="AA508" s="50" t="str">
        <f t="shared" si="80"/>
        <v>---</v>
      </c>
      <c r="AB508" s="50" t="str">
        <f t="shared" si="77"/>
        <v>---</v>
      </c>
      <c r="AC508" s="50" t="str">
        <f t="shared" si="78"/>
        <v>---</v>
      </c>
      <c r="AD508" s="153" t="str">
        <f t="shared" si="79"/>
        <v>---</v>
      </c>
      <c r="AF508" s="155" t="str">
        <f>IFERROR(IF(INDEX(پرداخت!A:AZ,MATCH(A508&amp;" - "&amp;"گاز",پرداخت!$B:$B,0),MATCH(G508,پرداخت!$1:$1,0))="نشده","نشده","شده"),"---")</f>
        <v>---</v>
      </c>
      <c r="AH508" s="144"/>
      <c r="AI508" s="144"/>
      <c r="AJ508" s="144"/>
    </row>
    <row r="509" spans="1:36" ht="34.9" hidden="1" customHeight="1">
      <c r="A509" s="170"/>
      <c r="B509" s="47">
        <f>IFERROR(INDEX('اطلاعات انشعابات شرکتها'!A:BB,MATCH(A509,'اطلاعات انشعابات شرکتها'!A:A,0),MATCH(B$1,'اطلاعات انشعابات شرکتها'!$1:$1,0)),0)</f>
        <v>0</v>
      </c>
      <c r="C509" s="48">
        <f>IFERROR(INDEX('اطلاعات انشعابات شرکتها'!A:BB,MATCH(A509,'اطلاعات انشعابات شرکتها'!A:A,0),MATCH(C$1,'اطلاعات انشعابات شرکتها'!$1:$1,0)),0)</f>
        <v>0</v>
      </c>
      <c r="D509" s="45"/>
      <c r="E509" s="171"/>
      <c r="F509" s="170"/>
      <c r="G509" s="47" t="str">
        <f t="shared" si="71"/>
        <v>/</v>
      </c>
      <c r="H509" s="47">
        <f>IFERROR(INDEX('اطلاعات دوره'!A:Z,MATCH(G509,'اطلاعات دوره'!C:C,0),MATCH(H$1,'اطلاعات دوره'!$1:$1,0)),0)</f>
        <v>0</v>
      </c>
      <c r="I509" s="47">
        <f>IFERROR(INDEX('اطلاعات دوره'!A:Z,MATCH(G509,'اطلاعات دوره'!C:C,0),MATCH(I$1,'اطلاعات دوره'!$1:$1,0)),0)</f>
        <v>0</v>
      </c>
      <c r="J509" s="48">
        <f>IFERROR(INDEX('اطلاعات دوره'!A:Z,MATCH(G509,'اطلاعات دوره'!C:C,0),MATCH(J$1,'اطلاعات دوره'!$1:$1,0)),0)</f>
        <v>0</v>
      </c>
      <c r="K509" s="46"/>
      <c r="L509" s="158" t="str">
        <f>IFERROR(INDEX('اطلاعات دوره'!A:Z,MATCH(G509,'اطلاعات دوره'!C:C,0)-1,MATCH("عنوان",'اطلاعات دوره'!$1:$1,0)),"---")</f>
        <v>---</v>
      </c>
      <c r="M509" s="47" t="str">
        <f t="shared" si="72"/>
        <v>----</v>
      </c>
      <c r="N509" s="48" t="str">
        <f t="shared" si="73"/>
        <v>-/</v>
      </c>
      <c r="O509" s="45"/>
      <c r="P509" s="158">
        <f>IFERROR(INDEX('قرائت کنتور'!A:AZ,MATCH(A509&amp;"-"&amp;"گاز",'قرائت کنتور'!B:B,0),MATCH(L509,'قرائت کنتور'!$1:$1,0)),0)</f>
        <v>0</v>
      </c>
      <c r="Q509" s="47">
        <f>IFERROR(INDEX('قرائت کنتور'!A:AZ,MATCH(A509&amp;"-"&amp;"گاز",'قرائت کنتور'!B:B,0),MATCH(G509,'قرائت کنتور'!$1:$1,0)),0)</f>
        <v>0</v>
      </c>
      <c r="R509" s="47">
        <f t="shared" si="74"/>
        <v>0</v>
      </c>
      <c r="S509" s="45"/>
      <c r="T509" s="155" t="str">
        <f>IFERROR(INDEX('تعرفه ها'!A:Z,MATCH("بهای هر متر مکعب گاز مصرفی",'تعرفه ها'!$B:$B,0),MATCH(F509,'تعرفه ها'!$2:$2,0)),"---")</f>
        <v>---</v>
      </c>
      <c r="U509" s="50" t="str">
        <f t="shared" si="75"/>
        <v>---</v>
      </c>
      <c r="V509" s="50" t="str">
        <f>IFERROR(ROUND(R509*INDEX('تعرفه ها'!A:Z,MATCH("عوارض گاز به ازاء هر متر مکعب",'تعرفه ها'!$B:$B,0),MATCH(F509,'تعرفه ها'!$2:$2,0)),0),"---")</f>
        <v>---</v>
      </c>
      <c r="W509" s="50" t="str">
        <f>IFERROR(ROUND(((U509+V509)*INDEX('تعرفه ها'!A:Z,MATCH("هزینه نگهداری و تعمیرات شبکه گاز",'تعرفه ها'!$B:$B,0),MATCH(F509,'تعرفه ها'!$2:$2,0))/100),0),"---")</f>
        <v>---</v>
      </c>
      <c r="X509" s="50" t="str">
        <f>IFERROR(IF(INDEX('اطلاعات دوره'!A:Z,MATCH(G509,'اطلاعات دوره'!C:C,0),MATCH("گاز",'اطلاعات دوره'!$1:$1,0))="دارد",ROUND((U509+V509)*INDEX('تعرفه ها'!A:Z,MATCH("پیک فصلی گاز",'تعرفه ها'!$B:$B,0),MATCH(F509,'تعرفه ها'!$2:$2,0))/100,0),0),"---")</f>
        <v>---</v>
      </c>
      <c r="Y509" s="50" t="str">
        <f>IFERROR(ROUND(SUM(U509+V509+W509+X509)*INDEX('تعرفه ها'!A:Z,MATCH("مالیات گاز",'تعرفه ها'!$B:$B,0),MATCH(F509,'تعرفه ها'!$2:$2,0))/100,0),"---")</f>
        <v>---</v>
      </c>
      <c r="Z509" s="50" t="str">
        <f t="shared" si="76"/>
        <v>---</v>
      </c>
      <c r="AA509" s="50" t="str">
        <f t="shared" si="80"/>
        <v>---</v>
      </c>
      <c r="AB509" s="50" t="str">
        <f t="shared" si="77"/>
        <v>---</v>
      </c>
      <c r="AC509" s="50" t="str">
        <f t="shared" si="78"/>
        <v>---</v>
      </c>
      <c r="AD509" s="153" t="str">
        <f t="shared" si="79"/>
        <v>---</v>
      </c>
      <c r="AF509" s="155" t="str">
        <f>IFERROR(IF(INDEX(پرداخت!A:AZ,MATCH(A509&amp;" - "&amp;"گاز",پرداخت!$B:$B,0),MATCH(G509,پرداخت!$1:$1,0))="نشده","نشده","شده"),"---")</f>
        <v>---</v>
      </c>
      <c r="AH509" s="144"/>
      <c r="AI509" s="144"/>
      <c r="AJ509" s="144"/>
    </row>
    <row r="510" spans="1:36" ht="34.9" hidden="1" customHeight="1">
      <c r="A510" s="170"/>
      <c r="B510" s="47">
        <f>IFERROR(INDEX('اطلاعات انشعابات شرکتها'!A:BB,MATCH(A510,'اطلاعات انشعابات شرکتها'!A:A,0),MATCH(B$1,'اطلاعات انشعابات شرکتها'!$1:$1,0)),0)</f>
        <v>0</v>
      </c>
      <c r="C510" s="48">
        <f>IFERROR(INDEX('اطلاعات انشعابات شرکتها'!A:BB,MATCH(A510,'اطلاعات انشعابات شرکتها'!A:A,0),MATCH(C$1,'اطلاعات انشعابات شرکتها'!$1:$1,0)),0)</f>
        <v>0</v>
      </c>
      <c r="D510" s="45"/>
      <c r="E510" s="171"/>
      <c r="F510" s="170"/>
      <c r="G510" s="47" t="str">
        <f t="shared" si="71"/>
        <v>/</v>
      </c>
      <c r="H510" s="47">
        <f>IFERROR(INDEX('اطلاعات دوره'!A:Z,MATCH(G510,'اطلاعات دوره'!C:C,0),MATCH(H$1,'اطلاعات دوره'!$1:$1,0)),0)</f>
        <v>0</v>
      </c>
      <c r="I510" s="47">
        <f>IFERROR(INDEX('اطلاعات دوره'!A:Z,MATCH(G510,'اطلاعات دوره'!C:C,0),MATCH(I$1,'اطلاعات دوره'!$1:$1,0)),0)</f>
        <v>0</v>
      </c>
      <c r="J510" s="48">
        <f>IFERROR(INDEX('اطلاعات دوره'!A:Z,MATCH(G510,'اطلاعات دوره'!C:C,0),MATCH(J$1,'اطلاعات دوره'!$1:$1,0)),0)</f>
        <v>0</v>
      </c>
      <c r="K510" s="46"/>
      <c r="L510" s="158" t="str">
        <f>IFERROR(INDEX('اطلاعات دوره'!A:Z,MATCH(G510,'اطلاعات دوره'!C:C,0)-1,MATCH("عنوان",'اطلاعات دوره'!$1:$1,0)),"---")</f>
        <v>---</v>
      </c>
      <c r="M510" s="47" t="str">
        <f t="shared" si="72"/>
        <v>----</v>
      </c>
      <c r="N510" s="48" t="str">
        <f t="shared" si="73"/>
        <v>-/</v>
      </c>
      <c r="O510" s="45"/>
      <c r="P510" s="158">
        <f>IFERROR(INDEX('قرائت کنتور'!A:AZ,MATCH(A510&amp;"-"&amp;"گاز",'قرائت کنتور'!B:B,0),MATCH(L510,'قرائت کنتور'!$1:$1,0)),0)</f>
        <v>0</v>
      </c>
      <c r="Q510" s="47">
        <f>IFERROR(INDEX('قرائت کنتور'!A:AZ,MATCH(A510&amp;"-"&amp;"گاز",'قرائت کنتور'!B:B,0),MATCH(G510,'قرائت کنتور'!$1:$1,0)),0)</f>
        <v>0</v>
      </c>
      <c r="R510" s="47">
        <f t="shared" si="74"/>
        <v>0</v>
      </c>
      <c r="S510" s="45"/>
      <c r="T510" s="155" t="str">
        <f>IFERROR(INDEX('تعرفه ها'!A:Z,MATCH("بهای هر متر مکعب گاز مصرفی",'تعرفه ها'!$B:$B,0),MATCH(F510,'تعرفه ها'!$2:$2,0)),"---")</f>
        <v>---</v>
      </c>
      <c r="U510" s="50" t="str">
        <f t="shared" si="75"/>
        <v>---</v>
      </c>
      <c r="V510" s="50" t="str">
        <f>IFERROR(ROUND(R510*INDEX('تعرفه ها'!A:Z,MATCH("عوارض گاز به ازاء هر متر مکعب",'تعرفه ها'!$B:$B,0),MATCH(F510,'تعرفه ها'!$2:$2,0)),0),"---")</f>
        <v>---</v>
      </c>
      <c r="W510" s="50" t="str">
        <f>IFERROR(ROUND(((U510+V510)*INDEX('تعرفه ها'!A:Z,MATCH("هزینه نگهداری و تعمیرات شبکه گاز",'تعرفه ها'!$B:$B,0),MATCH(F510,'تعرفه ها'!$2:$2,0))/100),0),"---")</f>
        <v>---</v>
      </c>
      <c r="X510" s="50" t="str">
        <f>IFERROR(IF(INDEX('اطلاعات دوره'!A:Z,MATCH(G510,'اطلاعات دوره'!C:C,0),MATCH("گاز",'اطلاعات دوره'!$1:$1,0))="دارد",ROUND((U510+V510)*INDEX('تعرفه ها'!A:Z,MATCH("پیک فصلی گاز",'تعرفه ها'!$B:$B,0),MATCH(F510,'تعرفه ها'!$2:$2,0))/100,0),0),"---")</f>
        <v>---</v>
      </c>
      <c r="Y510" s="50" t="str">
        <f>IFERROR(ROUND(SUM(U510+V510+W510+X510)*INDEX('تعرفه ها'!A:Z,MATCH("مالیات گاز",'تعرفه ها'!$B:$B,0),MATCH(F510,'تعرفه ها'!$2:$2,0))/100,0),"---")</f>
        <v>---</v>
      </c>
      <c r="Z510" s="50" t="str">
        <f t="shared" si="76"/>
        <v>---</v>
      </c>
      <c r="AA510" s="50" t="str">
        <f t="shared" si="80"/>
        <v>---</v>
      </c>
      <c r="AB510" s="50" t="str">
        <f t="shared" si="77"/>
        <v>---</v>
      </c>
      <c r="AC510" s="50" t="str">
        <f t="shared" si="78"/>
        <v>---</v>
      </c>
      <c r="AD510" s="153" t="str">
        <f t="shared" si="79"/>
        <v>---</v>
      </c>
      <c r="AF510" s="155" t="str">
        <f>IFERROR(IF(INDEX(پرداخت!A:AZ,MATCH(A510&amp;" - "&amp;"گاز",پرداخت!$B:$B,0),MATCH(G510,پرداخت!$1:$1,0))="نشده","نشده","شده"),"---")</f>
        <v>---</v>
      </c>
      <c r="AH510" s="144"/>
      <c r="AI510" s="144"/>
      <c r="AJ510" s="144"/>
    </row>
    <row r="511" spans="1:36" ht="34.9" hidden="1" customHeight="1">
      <c r="A511" s="170"/>
      <c r="B511" s="47">
        <f>IFERROR(INDEX('اطلاعات انشعابات شرکتها'!A:BB,MATCH(A511,'اطلاعات انشعابات شرکتها'!A:A,0),MATCH(B$1,'اطلاعات انشعابات شرکتها'!$1:$1,0)),0)</f>
        <v>0</v>
      </c>
      <c r="C511" s="48">
        <f>IFERROR(INDEX('اطلاعات انشعابات شرکتها'!A:BB,MATCH(A511,'اطلاعات انشعابات شرکتها'!A:A,0),MATCH(C$1,'اطلاعات انشعابات شرکتها'!$1:$1,0)),0)</f>
        <v>0</v>
      </c>
      <c r="D511" s="45"/>
      <c r="E511" s="171"/>
      <c r="F511" s="170"/>
      <c r="G511" s="47" t="str">
        <f t="shared" si="71"/>
        <v>/</v>
      </c>
      <c r="H511" s="47">
        <f>IFERROR(INDEX('اطلاعات دوره'!A:Z,MATCH(G511,'اطلاعات دوره'!C:C,0),MATCH(H$1,'اطلاعات دوره'!$1:$1,0)),0)</f>
        <v>0</v>
      </c>
      <c r="I511" s="47">
        <f>IFERROR(INDEX('اطلاعات دوره'!A:Z,MATCH(G511,'اطلاعات دوره'!C:C,0),MATCH(I$1,'اطلاعات دوره'!$1:$1,0)),0)</f>
        <v>0</v>
      </c>
      <c r="J511" s="48">
        <f>IFERROR(INDEX('اطلاعات دوره'!A:Z,MATCH(G511,'اطلاعات دوره'!C:C,0),MATCH(J$1,'اطلاعات دوره'!$1:$1,0)),0)</f>
        <v>0</v>
      </c>
      <c r="K511" s="46"/>
      <c r="L511" s="158" t="str">
        <f>IFERROR(INDEX('اطلاعات دوره'!A:Z,MATCH(G511,'اطلاعات دوره'!C:C,0)-1,MATCH("عنوان",'اطلاعات دوره'!$1:$1,0)),"---")</f>
        <v>---</v>
      </c>
      <c r="M511" s="47" t="str">
        <f t="shared" si="72"/>
        <v>----</v>
      </c>
      <c r="N511" s="48" t="str">
        <f t="shared" si="73"/>
        <v>-/</v>
      </c>
      <c r="O511" s="45"/>
      <c r="P511" s="158">
        <f>IFERROR(INDEX('قرائت کنتور'!A:AZ,MATCH(A511&amp;"-"&amp;"گاز",'قرائت کنتور'!B:B,0),MATCH(L511,'قرائت کنتور'!$1:$1,0)),0)</f>
        <v>0</v>
      </c>
      <c r="Q511" s="47">
        <f>IFERROR(INDEX('قرائت کنتور'!A:AZ,MATCH(A511&amp;"-"&amp;"گاز",'قرائت کنتور'!B:B,0),MATCH(G511,'قرائت کنتور'!$1:$1,0)),0)</f>
        <v>0</v>
      </c>
      <c r="R511" s="47">
        <f t="shared" si="74"/>
        <v>0</v>
      </c>
      <c r="S511" s="45"/>
      <c r="T511" s="155" t="str">
        <f>IFERROR(INDEX('تعرفه ها'!A:Z,MATCH("بهای هر متر مکعب گاز مصرفی",'تعرفه ها'!$B:$B,0),MATCH(F511,'تعرفه ها'!$2:$2,0)),"---")</f>
        <v>---</v>
      </c>
      <c r="U511" s="50" t="str">
        <f t="shared" si="75"/>
        <v>---</v>
      </c>
      <c r="V511" s="50" t="str">
        <f>IFERROR(ROUND(R511*INDEX('تعرفه ها'!A:Z,MATCH("عوارض گاز به ازاء هر متر مکعب",'تعرفه ها'!$B:$B,0),MATCH(F511,'تعرفه ها'!$2:$2,0)),0),"---")</f>
        <v>---</v>
      </c>
      <c r="W511" s="50" t="str">
        <f>IFERROR(ROUND(((U511+V511)*INDEX('تعرفه ها'!A:Z,MATCH("هزینه نگهداری و تعمیرات شبکه گاز",'تعرفه ها'!$B:$B,0),MATCH(F511,'تعرفه ها'!$2:$2,0))/100),0),"---")</f>
        <v>---</v>
      </c>
      <c r="X511" s="50" t="str">
        <f>IFERROR(IF(INDEX('اطلاعات دوره'!A:Z,MATCH(G511,'اطلاعات دوره'!C:C,0),MATCH("گاز",'اطلاعات دوره'!$1:$1,0))="دارد",ROUND((U511+V511)*INDEX('تعرفه ها'!A:Z,MATCH("پیک فصلی گاز",'تعرفه ها'!$B:$B,0),MATCH(F511,'تعرفه ها'!$2:$2,0))/100,0),0),"---")</f>
        <v>---</v>
      </c>
      <c r="Y511" s="50" t="str">
        <f>IFERROR(ROUND(SUM(U511+V511+W511+X511)*INDEX('تعرفه ها'!A:Z,MATCH("مالیات گاز",'تعرفه ها'!$B:$B,0),MATCH(F511,'تعرفه ها'!$2:$2,0))/100,0),"---")</f>
        <v>---</v>
      </c>
      <c r="Z511" s="50" t="str">
        <f t="shared" si="76"/>
        <v>---</v>
      </c>
      <c r="AA511" s="50" t="str">
        <f t="shared" si="80"/>
        <v>---</v>
      </c>
      <c r="AB511" s="50" t="str">
        <f t="shared" si="77"/>
        <v>---</v>
      </c>
      <c r="AC511" s="50" t="str">
        <f t="shared" si="78"/>
        <v>---</v>
      </c>
      <c r="AD511" s="153" t="str">
        <f t="shared" si="79"/>
        <v>---</v>
      </c>
      <c r="AF511" s="155" t="str">
        <f>IFERROR(IF(INDEX(پرداخت!A:AZ,MATCH(A511&amp;" - "&amp;"گاز",پرداخت!$B:$B,0),MATCH(G511,پرداخت!$1:$1,0))="نشده","نشده","شده"),"---")</f>
        <v>---</v>
      </c>
      <c r="AH511" s="144"/>
      <c r="AI511" s="144"/>
      <c r="AJ511" s="144"/>
    </row>
    <row r="512" spans="1:36" ht="34.9" hidden="1" customHeight="1">
      <c r="A512" s="170"/>
      <c r="B512" s="47">
        <f>IFERROR(INDEX('اطلاعات انشعابات شرکتها'!A:BB,MATCH(A512,'اطلاعات انشعابات شرکتها'!A:A,0),MATCH(B$1,'اطلاعات انشعابات شرکتها'!$1:$1,0)),0)</f>
        <v>0</v>
      </c>
      <c r="C512" s="48">
        <f>IFERROR(INDEX('اطلاعات انشعابات شرکتها'!A:BB,MATCH(A512,'اطلاعات انشعابات شرکتها'!A:A,0),MATCH(C$1,'اطلاعات انشعابات شرکتها'!$1:$1,0)),0)</f>
        <v>0</v>
      </c>
      <c r="D512" s="45"/>
      <c r="E512" s="171"/>
      <c r="F512" s="170"/>
      <c r="G512" s="47" t="str">
        <f t="shared" si="71"/>
        <v>/</v>
      </c>
      <c r="H512" s="47">
        <f>IFERROR(INDEX('اطلاعات دوره'!A:Z,MATCH(G512,'اطلاعات دوره'!C:C,0),MATCH(H$1,'اطلاعات دوره'!$1:$1,0)),0)</f>
        <v>0</v>
      </c>
      <c r="I512" s="47">
        <f>IFERROR(INDEX('اطلاعات دوره'!A:Z,MATCH(G512,'اطلاعات دوره'!C:C,0),MATCH(I$1,'اطلاعات دوره'!$1:$1,0)),0)</f>
        <v>0</v>
      </c>
      <c r="J512" s="48">
        <f>IFERROR(INDEX('اطلاعات دوره'!A:Z,MATCH(G512,'اطلاعات دوره'!C:C,0),MATCH(J$1,'اطلاعات دوره'!$1:$1,0)),0)</f>
        <v>0</v>
      </c>
      <c r="K512" s="46"/>
      <c r="L512" s="158" t="str">
        <f>IFERROR(INDEX('اطلاعات دوره'!A:Z,MATCH(G512,'اطلاعات دوره'!C:C,0)-1,MATCH("عنوان",'اطلاعات دوره'!$1:$1,0)),"---")</f>
        <v>---</v>
      </c>
      <c r="M512" s="47" t="str">
        <f t="shared" si="72"/>
        <v>----</v>
      </c>
      <c r="N512" s="48" t="str">
        <f t="shared" si="73"/>
        <v>-/</v>
      </c>
      <c r="O512" s="45"/>
      <c r="P512" s="158">
        <f>IFERROR(INDEX('قرائت کنتور'!A:AZ,MATCH(A512&amp;"-"&amp;"گاز",'قرائت کنتور'!B:B,0),MATCH(L512,'قرائت کنتور'!$1:$1,0)),0)</f>
        <v>0</v>
      </c>
      <c r="Q512" s="47">
        <f>IFERROR(INDEX('قرائت کنتور'!A:AZ,MATCH(A512&amp;"-"&amp;"گاز",'قرائت کنتور'!B:B,0),MATCH(G512,'قرائت کنتور'!$1:$1,0)),0)</f>
        <v>0</v>
      </c>
      <c r="R512" s="47">
        <f t="shared" si="74"/>
        <v>0</v>
      </c>
      <c r="S512" s="45"/>
      <c r="T512" s="155" t="str">
        <f>IFERROR(INDEX('تعرفه ها'!A:Z,MATCH("بهای هر متر مکعب گاز مصرفی",'تعرفه ها'!$B:$B,0),MATCH(F512,'تعرفه ها'!$2:$2,0)),"---")</f>
        <v>---</v>
      </c>
      <c r="U512" s="50" t="str">
        <f t="shared" si="75"/>
        <v>---</v>
      </c>
      <c r="V512" s="50" t="str">
        <f>IFERROR(ROUND(R512*INDEX('تعرفه ها'!A:Z,MATCH("عوارض گاز به ازاء هر متر مکعب",'تعرفه ها'!$B:$B,0),MATCH(F512,'تعرفه ها'!$2:$2,0)),0),"---")</f>
        <v>---</v>
      </c>
      <c r="W512" s="50" t="str">
        <f>IFERROR(ROUND(((U512+V512)*INDEX('تعرفه ها'!A:Z,MATCH("هزینه نگهداری و تعمیرات شبکه گاز",'تعرفه ها'!$B:$B,0),MATCH(F512,'تعرفه ها'!$2:$2,0))/100),0),"---")</f>
        <v>---</v>
      </c>
      <c r="X512" s="50" t="str">
        <f>IFERROR(IF(INDEX('اطلاعات دوره'!A:Z,MATCH(G512,'اطلاعات دوره'!C:C,0),MATCH("گاز",'اطلاعات دوره'!$1:$1,0))="دارد",ROUND((U512+V512)*INDEX('تعرفه ها'!A:Z,MATCH("پیک فصلی گاز",'تعرفه ها'!$B:$B,0),MATCH(F512,'تعرفه ها'!$2:$2,0))/100,0),0),"---")</f>
        <v>---</v>
      </c>
      <c r="Y512" s="50" t="str">
        <f>IFERROR(ROUND(SUM(U512+V512+W512+X512)*INDEX('تعرفه ها'!A:Z,MATCH("مالیات گاز",'تعرفه ها'!$B:$B,0),MATCH(F512,'تعرفه ها'!$2:$2,0))/100,0),"---")</f>
        <v>---</v>
      </c>
      <c r="Z512" s="50" t="str">
        <f t="shared" si="76"/>
        <v>---</v>
      </c>
      <c r="AA512" s="50" t="str">
        <f t="shared" si="80"/>
        <v>---</v>
      </c>
      <c r="AB512" s="50" t="str">
        <f t="shared" si="77"/>
        <v>---</v>
      </c>
      <c r="AC512" s="50" t="str">
        <f t="shared" si="78"/>
        <v>---</v>
      </c>
      <c r="AD512" s="153" t="str">
        <f t="shared" si="79"/>
        <v>---</v>
      </c>
      <c r="AF512" s="155" t="str">
        <f>IFERROR(IF(INDEX(پرداخت!A:AZ,MATCH(A512&amp;" - "&amp;"گاز",پرداخت!$B:$B,0),MATCH(G512,پرداخت!$1:$1,0))="نشده","نشده","شده"),"---")</f>
        <v>---</v>
      </c>
      <c r="AH512" s="144"/>
      <c r="AI512" s="144"/>
      <c r="AJ512" s="144"/>
    </row>
    <row r="513" spans="1:36" ht="34.9" hidden="1" customHeight="1">
      <c r="A513" s="170"/>
      <c r="B513" s="47">
        <f>IFERROR(INDEX('اطلاعات انشعابات شرکتها'!A:BB,MATCH(A513,'اطلاعات انشعابات شرکتها'!A:A,0),MATCH(B$1,'اطلاعات انشعابات شرکتها'!$1:$1,0)),0)</f>
        <v>0</v>
      </c>
      <c r="C513" s="48">
        <f>IFERROR(INDEX('اطلاعات انشعابات شرکتها'!A:BB,MATCH(A513,'اطلاعات انشعابات شرکتها'!A:A,0),MATCH(C$1,'اطلاعات انشعابات شرکتها'!$1:$1,0)),0)</f>
        <v>0</v>
      </c>
      <c r="D513" s="45"/>
      <c r="E513" s="171"/>
      <c r="F513" s="170"/>
      <c r="G513" s="47" t="str">
        <f t="shared" si="71"/>
        <v>/</v>
      </c>
      <c r="H513" s="47">
        <f>IFERROR(INDEX('اطلاعات دوره'!A:Z,MATCH(G513,'اطلاعات دوره'!C:C,0),MATCH(H$1,'اطلاعات دوره'!$1:$1,0)),0)</f>
        <v>0</v>
      </c>
      <c r="I513" s="47">
        <f>IFERROR(INDEX('اطلاعات دوره'!A:Z,MATCH(G513,'اطلاعات دوره'!C:C,0),MATCH(I$1,'اطلاعات دوره'!$1:$1,0)),0)</f>
        <v>0</v>
      </c>
      <c r="J513" s="48">
        <f>IFERROR(INDEX('اطلاعات دوره'!A:Z,MATCH(G513,'اطلاعات دوره'!C:C,0),MATCH(J$1,'اطلاعات دوره'!$1:$1,0)),0)</f>
        <v>0</v>
      </c>
      <c r="K513" s="46"/>
      <c r="L513" s="158" t="str">
        <f>IFERROR(INDEX('اطلاعات دوره'!A:Z,MATCH(G513,'اطلاعات دوره'!C:C,0)-1,MATCH("عنوان",'اطلاعات دوره'!$1:$1,0)),"---")</f>
        <v>---</v>
      </c>
      <c r="M513" s="47" t="str">
        <f t="shared" si="72"/>
        <v>----</v>
      </c>
      <c r="N513" s="48" t="str">
        <f t="shared" si="73"/>
        <v>-/</v>
      </c>
      <c r="O513" s="45"/>
      <c r="P513" s="158">
        <f>IFERROR(INDEX('قرائت کنتور'!A:AZ,MATCH(A513&amp;"-"&amp;"گاز",'قرائت کنتور'!B:B,0),MATCH(L513,'قرائت کنتور'!$1:$1,0)),0)</f>
        <v>0</v>
      </c>
      <c r="Q513" s="47">
        <f>IFERROR(INDEX('قرائت کنتور'!A:AZ,MATCH(A513&amp;"-"&amp;"گاز",'قرائت کنتور'!B:B,0),MATCH(G513,'قرائت کنتور'!$1:$1,0)),0)</f>
        <v>0</v>
      </c>
      <c r="R513" s="47">
        <f t="shared" si="74"/>
        <v>0</v>
      </c>
      <c r="S513" s="45"/>
      <c r="T513" s="155" t="str">
        <f>IFERROR(INDEX('تعرفه ها'!A:Z,MATCH("بهای هر متر مکعب گاز مصرفی",'تعرفه ها'!$B:$B,0),MATCH(F513,'تعرفه ها'!$2:$2,0)),"---")</f>
        <v>---</v>
      </c>
      <c r="U513" s="50" t="str">
        <f t="shared" si="75"/>
        <v>---</v>
      </c>
      <c r="V513" s="50" t="str">
        <f>IFERROR(ROUND(R513*INDEX('تعرفه ها'!A:Z,MATCH("عوارض گاز به ازاء هر متر مکعب",'تعرفه ها'!$B:$B,0),MATCH(F513,'تعرفه ها'!$2:$2,0)),0),"---")</f>
        <v>---</v>
      </c>
      <c r="W513" s="50" t="str">
        <f>IFERROR(ROUND(((U513+V513)*INDEX('تعرفه ها'!A:Z,MATCH("هزینه نگهداری و تعمیرات شبکه گاز",'تعرفه ها'!$B:$B,0),MATCH(F513,'تعرفه ها'!$2:$2,0))/100),0),"---")</f>
        <v>---</v>
      </c>
      <c r="X513" s="50" t="str">
        <f>IFERROR(IF(INDEX('اطلاعات دوره'!A:Z,MATCH(G513,'اطلاعات دوره'!C:C,0),MATCH("گاز",'اطلاعات دوره'!$1:$1,0))="دارد",ROUND((U513+V513)*INDEX('تعرفه ها'!A:Z,MATCH("پیک فصلی گاز",'تعرفه ها'!$B:$B,0),MATCH(F513,'تعرفه ها'!$2:$2,0))/100,0),0),"---")</f>
        <v>---</v>
      </c>
      <c r="Y513" s="50" t="str">
        <f>IFERROR(ROUND(SUM(U513+V513+W513+X513)*INDEX('تعرفه ها'!A:Z,MATCH("مالیات گاز",'تعرفه ها'!$B:$B,0),MATCH(F513,'تعرفه ها'!$2:$2,0))/100,0),"---")</f>
        <v>---</v>
      </c>
      <c r="Z513" s="50" t="str">
        <f t="shared" si="76"/>
        <v>---</v>
      </c>
      <c r="AA513" s="50" t="str">
        <f t="shared" si="80"/>
        <v>---</v>
      </c>
      <c r="AB513" s="50" t="str">
        <f t="shared" si="77"/>
        <v>---</v>
      </c>
      <c r="AC513" s="50" t="str">
        <f t="shared" si="78"/>
        <v>---</v>
      </c>
      <c r="AD513" s="153" t="str">
        <f t="shared" si="79"/>
        <v>---</v>
      </c>
      <c r="AF513" s="155" t="str">
        <f>IFERROR(IF(INDEX(پرداخت!A:AZ,MATCH(A513&amp;" - "&amp;"گاز",پرداخت!$B:$B,0),MATCH(G513,پرداخت!$1:$1,0))="نشده","نشده","شده"),"---")</f>
        <v>---</v>
      </c>
      <c r="AH513" s="144"/>
      <c r="AI513" s="144"/>
      <c r="AJ513" s="144"/>
    </row>
    <row r="514" spans="1:36" ht="34.9" hidden="1" customHeight="1">
      <c r="A514" s="170"/>
      <c r="B514" s="47">
        <f>IFERROR(INDEX('اطلاعات انشعابات شرکتها'!A:BB,MATCH(A514,'اطلاعات انشعابات شرکتها'!A:A,0),MATCH(B$1,'اطلاعات انشعابات شرکتها'!$1:$1,0)),0)</f>
        <v>0</v>
      </c>
      <c r="C514" s="48">
        <f>IFERROR(INDEX('اطلاعات انشعابات شرکتها'!A:BB,MATCH(A514,'اطلاعات انشعابات شرکتها'!A:A,0),MATCH(C$1,'اطلاعات انشعابات شرکتها'!$1:$1,0)),0)</f>
        <v>0</v>
      </c>
      <c r="D514" s="45"/>
      <c r="E514" s="171"/>
      <c r="F514" s="170"/>
      <c r="G514" s="47" t="str">
        <f t="shared" si="71"/>
        <v>/</v>
      </c>
      <c r="H514" s="47">
        <f>IFERROR(INDEX('اطلاعات دوره'!A:Z,MATCH(G514,'اطلاعات دوره'!C:C,0),MATCH(H$1,'اطلاعات دوره'!$1:$1,0)),0)</f>
        <v>0</v>
      </c>
      <c r="I514" s="47">
        <f>IFERROR(INDEX('اطلاعات دوره'!A:Z,MATCH(G514,'اطلاعات دوره'!C:C,0),MATCH(I$1,'اطلاعات دوره'!$1:$1,0)),0)</f>
        <v>0</v>
      </c>
      <c r="J514" s="48">
        <f>IFERROR(INDEX('اطلاعات دوره'!A:Z,MATCH(G514,'اطلاعات دوره'!C:C,0),MATCH(J$1,'اطلاعات دوره'!$1:$1,0)),0)</f>
        <v>0</v>
      </c>
      <c r="K514" s="46"/>
      <c r="L514" s="158" t="str">
        <f>IFERROR(INDEX('اطلاعات دوره'!A:Z,MATCH(G514,'اطلاعات دوره'!C:C,0)-1,MATCH("عنوان",'اطلاعات دوره'!$1:$1,0)),"---")</f>
        <v>---</v>
      </c>
      <c r="M514" s="47" t="str">
        <f t="shared" si="72"/>
        <v>----</v>
      </c>
      <c r="N514" s="48" t="str">
        <f t="shared" si="73"/>
        <v>-/</v>
      </c>
      <c r="O514" s="45"/>
      <c r="P514" s="158">
        <f>IFERROR(INDEX('قرائت کنتور'!A:AZ,MATCH(A514&amp;"-"&amp;"گاز",'قرائت کنتور'!B:B,0),MATCH(L514,'قرائت کنتور'!$1:$1,0)),0)</f>
        <v>0</v>
      </c>
      <c r="Q514" s="47">
        <f>IFERROR(INDEX('قرائت کنتور'!A:AZ,MATCH(A514&amp;"-"&amp;"گاز",'قرائت کنتور'!B:B,0),MATCH(G514,'قرائت کنتور'!$1:$1,0)),0)</f>
        <v>0</v>
      </c>
      <c r="R514" s="47">
        <f t="shared" si="74"/>
        <v>0</v>
      </c>
      <c r="S514" s="45"/>
      <c r="T514" s="155" t="str">
        <f>IFERROR(INDEX('تعرفه ها'!A:Z,MATCH("بهای هر متر مکعب گاز مصرفی",'تعرفه ها'!$B:$B,0),MATCH(F514,'تعرفه ها'!$2:$2,0)),"---")</f>
        <v>---</v>
      </c>
      <c r="U514" s="50" t="str">
        <f t="shared" si="75"/>
        <v>---</v>
      </c>
      <c r="V514" s="50" t="str">
        <f>IFERROR(ROUND(R514*INDEX('تعرفه ها'!A:Z,MATCH("عوارض گاز به ازاء هر متر مکعب",'تعرفه ها'!$B:$B,0),MATCH(F514,'تعرفه ها'!$2:$2,0)),0),"---")</f>
        <v>---</v>
      </c>
      <c r="W514" s="50" t="str">
        <f>IFERROR(ROUND(((U514+V514)*INDEX('تعرفه ها'!A:Z,MATCH("هزینه نگهداری و تعمیرات شبکه گاز",'تعرفه ها'!$B:$B,0),MATCH(F514,'تعرفه ها'!$2:$2,0))/100),0),"---")</f>
        <v>---</v>
      </c>
      <c r="X514" s="50" t="str">
        <f>IFERROR(IF(INDEX('اطلاعات دوره'!A:Z,MATCH(G514,'اطلاعات دوره'!C:C,0),MATCH("گاز",'اطلاعات دوره'!$1:$1,0))="دارد",ROUND((U514+V514)*INDEX('تعرفه ها'!A:Z,MATCH("پیک فصلی گاز",'تعرفه ها'!$B:$B,0),MATCH(F514,'تعرفه ها'!$2:$2,0))/100,0),0),"---")</f>
        <v>---</v>
      </c>
      <c r="Y514" s="50" t="str">
        <f>IFERROR(ROUND(SUM(U514+V514+W514+X514)*INDEX('تعرفه ها'!A:Z,MATCH("مالیات گاز",'تعرفه ها'!$B:$B,0),MATCH(F514,'تعرفه ها'!$2:$2,0))/100,0),"---")</f>
        <v>---</v>
      </c>
      <c r="Z514" s="50" t="str">
        <f t="shared" si="76"/>
        <v>---</v>
      </c>
      <c r="AA514" s="50" t="str">
        <f t="shared" si="80"/>
        <v>---</v>
      </c>
      <c r="AB514" s="50" t="str">
        <f t="shared" si="77"/>
        <v>---</v>
      </c>
      <c r="AC514" s="50" t="str">
        <f t="shared" si="78"/>
        <v>---</v>
      </c>
      <c r="AD514" s="153" t="str">
        <f t="shared" si="79"/>
        <v>---</v>
      </c>
      <c r="AF514" s="155" t="str">
        <f>IFERROR(IF(INDEX(پرداخت!A:AZ,MATCH(A514&amp;" - "&amp;"گاز",پرداخت!$B:$B,0),MATCH(G514,پرداخت!$1:$1,0))="نشده","نشده","شده"),"---")</f>
        <v>---</v>
      </c>
      <c r="AH514" s="144"/>
      <c r="AI514" s="144"/>
      <c r="AJ514" s="144"/>
    </row>
    <row r="515" spans="1:36" ht="34.9" hidden="1" customHeight="1">
      <c r="A515" s="170"/>
      <c r="B515" s="47">
        <f>IFERROR(INDEX('اطلاعات انشعابات شرکتها'!A:BB,MATCH(A515,'اطلاعات انشعابات شرکتها'!A:A,0),MATCH(B$1,'اطلاعات انشعابات شرکتها'!$1:$1,0)),0)</f>
        <v>0</v>
      </c>
      <c r="C515" s="48">
        <f>IFERROR(INDEX('اطلاعات انشعابات شرکتها'!A:BB,MATCH(A515,'اطلاعات انشعابات شرکتها'!A:A,0),MATCH(C$1,'اطلاعات انشعابات شرکتها'!$1:$1,0)),0)</f>
        <v>0</v>
      </c>
      <c r="D515" s="45"/>
      <c r="E515" s="171"/>
      <c r="F515" s="170"/>
      <c r="G515" s="47" t="str">
        <f t="shared" ref="G515:G578" si="81">F515&amp;"/"&amp;E515</f>
        <v>/</v>
      </c>
      <c r="H515" s="47">
        <f>IFERROR(INDEX('اطلاعات دوره'!A:Z,MATCH(G515,'اطلاعات دوره'!C:C,0),MATCH(H$1,'اطلاعات دوره'!$1:$1,0)),0)</f>
        <v>0</v>
      </c>
      <c r="I515" s="47">
        <f>IFERROR(INDEX('اطلاعات دوره'!A:Z,MATCH(G515,'اطلاعات دوره'!C:C,0),MATCH(I$1,'اطلاعات دوره'!$1:$1,0)),0)</f>
        <v>0</v>
      </c>
      <c r="J515" s="48">
        <f>IFERROR(INDEX('اطلاعات دوره'!A:Z,MATCH(G515,'اطلاعات دوره'!C:C,0),MATCH(J$1,'اطلاعات دوره'!$1:$1,0)),0)</f>
        <v>0</v>
      </c>
      <c r="K515" s="46"/>
      <c r="L515" s="158" t="str">
        <f>IFERROR(INDEX('اطلاعات دوره'!A:Z,MATCH(G515,'اطلاعات دوره'!C:C,0)-1,MATCH("عنوان",'اطلاعات دوره'!$1:$1,0)),"---")</f>
        <v>---</v>
      </c>
      <c r="M515" s="47" t="str">
        <f t="shared" ref="M515:M578" si="82">A515&amp;"-"&amp;L515</f>
        <v>----</v>
      </c>
      <c r="N515" s="48" t="str">
        <f t="shared" ref="N515:N578" si="83">A515&amp;"-"&amp;G515</f>
        <v>-/</v>
      </c>
      <c r="O515" s="45"/>
      <c r="P515" s="158">
        <f>IFERROR(INDEX('قرائت کنتور'!A:AZ,MATCH(A515&amp;"-"&amp;"گاز",'قرائت کنتور'!B:B,0),MATCH(L515,'قرائت کنتور'!$1:$1,0)),0)</f>
        <v>0</v>
      </c>
      <c r="Q515" s="47">
        <f>IFERROR(INDEX('قرائت کنتور'!A:AZ,MATCH(A515&amp;"-"&amp;"گاز",'قرائت کنتور'!B:B,0),MATCH(G515,'قرائت کنتور'!$1:$1,0)),0)</f>
        <v>0</v>
      </c>
      <c r="R515" s="47">
        <f t="shared" ref="R515:R578" si="84">IFERROR(Q515-P515,"---")</f>
        <v>0</v>
      </c>
      <c r="S515" s="45"/>
      <c r="T515" s="155" t="str">
        <f>IFERROR(INDEX('تعرفه ها'!A:Z,MATCH("بهای هر متر مکعب گاز مصرفی",'تعرفه ها'!$B:$B,0),MATCH(F515,'تعرفه ها'!$2:$2,0)),"---")</f>
        <v>---</v>
      </c>
      <c r="U515" s="50" t="str">
        <f t="shared" ref="U515:U578" si="85">IFERROR(ROUND(R515*T515,0),"---")</f>
        <v>---</v>
      </c>
      <c r="V515" s="50" t="str">
        <f>IFERROR(ROUND(R515*INDEX('تعرفه ها'!A:Z,MATCH("عوارض گاز به ازاء هر متر مکعب",'تعرفه ها'!$B:$B,0),MATCH(F515,'تعرفه ها'!$2:$2,0)),0),"---")</f>
        <v>---</v>
      </c>
      <c r="W515" s="50" t="str">
        <f>IFERROR(ROUND(((U515+V515)*INDEX('تعرفه ها'!A:Z,MATCH("هزینه نگهداری و تعمیرات شبکه گاز",'تعرفه ها'!$B:$B,0),MATCH(F515,'تعرفه ها'!$2:$2,0))/100),0),"---")</f>
        <v>---</v>
      </c>
      <c r="X515" s="50" t="str">
        <f>IFERROR(IF(INDEX('اطلاعات دوره'!A:Z,MATCH(G515,'اطلاعات دوره'!C:C,0),MATCH("گاز",'اطلاعات دوره'!$1:$1,0))="دارد",ROUND((U515+V515)*INDEX('تعرفه ها'!A:Z,MATCH("پیک فصلی گاز",'تعرفه ها'!$B:$B,0),MATCH(F515,'تعرفه ها'!$2:$2,0))/100,0),0),"---")</f>
        <v>---</v>
      </c>
      <c r="Y515" s="50" t="str">
        <f>IFERROR(ROUND(SUM(U515+V515+W515+X515)*INDEX('تعرفه ها'!A:Z,MATCH("مالیات گاز",'تعرفه ها'!$B:$B,0),MATCH(F515,'تعرفه ها'!$2:$2,0))/100,0),"---")</f>
        <v>---</v>
      </c>
      <c r="Z515" s="50" t="str">
        <f t="shared" ref="Z515:Z578" si="86">IFERROR((U515+V515+W515+X515+Y515),"---")</f>
        <v>---</v>
      </c>
      <c r="AA515" s="50" t="str">
        <f t="shared" si="80"/>
        <v>---</v>
      </c>
      <c r="AB515" s="50" t="str">
        <f t="shared" ref="AB515:AB578" si="87">IFERROR(Z515+AA515,"---")</f>
        <v>---</v>
      </c>
      <c r="AC515" s="50" t="str">
        <f t="shared" ref="AC515:AC578" si="88">IFERROR(INT(RIGHT(AB515,3)),"---")</f>
        <v>---</v>
      </c>
      <c r="AD515" s="153" t="str">
        <f t="shared" ref="AD515:AD578" si="89">IFERROR(AB515-AC515,"---")</f>
        <v>---</v>
      </c>
      <c r="AF515" s="155" t="str">
        <f>IFERROR(IF(INDEX(پرداخت!A:AZ,MATCH(A515&amp;" - "&amp;"گاز",پرداخت!$B:$B,0),MATCH(G515,پرداخت!$1:$1,0))="نشده","نشده","شده"),"---")</f>
        <v>---</v>
      </c>
      <c r="AH515" s="144"/>
      <c r="AI515" s="144"/>
      <c r="AJ515" s="144"/>
    </row>
    <row r="516" spans="1:36" ht="34.9" hidden="1" customHeight="1">
      <c r="A516" s="170"/>
      <c r="B516" s="47">
        <f>IFERROR(INDEX('اطلاعات انشعابات شرکتها'!A:BB,MATCH(A516,'اطلاعات انشعابات شرکتها'!A:A,0),MATCH(B$1,'اطلاعات انشعابات شرکتها'!$1:$1,0)),0)</f>
        <v>0</v>
      </c>
      <c r="C516" s="48">
        <f>IFERROR(INDEX('اطلاعات انشعابات شرکتها'!A:BB,MATCH(A516,'اطلاعات انشعابات شرکتها'!A:A,0),MATCH(C$1,'اطلاعات انشعابات شرکتها'!$1:$1,0)),0)</f>
        <v>0</v>
      </c>
      <c r="D516" s="45"/>
      <c r="E516" s="171"/>
      <c r="F516" s="170"/>
      <c r="G516" s="47" t="str">
        <f t="shared" si="81"/>
        <v>/</v>
      </c>
      <c r="H516" s="47">
        <f>IFERROR(INDEX('اطلاعات دوره'!A:Z,MATCH(G516,'اطلاعات دوره'!C:C,0),MATCH(H$1,'اطلاعات دوره'!$1:$1,0)),0)</f>
        <v>0</v>
      </c>
      <c r="I516" s="47">
        <f>IFERROR(INDEX('اطلاعات دوره'!A:Z,MATCH(G516,'اطلاعات دوره'!C:C,0),MATCH(I$1,'اطلاعات دوره'!$1:$1,0)),0)</f>
        <v>0</v>
      </c>
      <c r="J516" s="48">
        <f>IFERROR(INDEX('اطلاعات دوره'!A:Z,MATCH(G516,'اطلاعات دوره'!C:C,0),MATCH(J$1,'اطلاعات دوره'!$1:$1,0)),0)</f>
        <v>0</v>
      </c>
      <c r="K516" s="46"/>
      <c r="L516" s="158" t="str">
        <f>IFERROR(INDEX('اطلاعات دوره'!A:Z,MATCH(G516,'اطلاعات دوره'!C:C,0)-1,MATCH("عنوان",'اطلاعات دوره'!$1:$1,0)),"---")</f>
        <v>---</v>
      </c>
      <c r="M516" s="47" t="str">
        <f t="shared" si="82"/>
        <v>----</v>
      </c>
      <c r="N516" s="48" t="str">
        <f t="shared" si="83"/>
        <v>-/</v>
      </c>
      <c r="O516" s="45"/>
      <c r="P516" s="158">
        <f>IFERROR(INDEX('قرائت کنتور'!A:AZ,MATCH(A516&amp;"-"&amp;"گاز",'قرائت کنتور'!B:B,0),MATCH(L516,'قرائت کنتور'!$1:$1,0)),0)</f>
        <v>0</v>
      </c>
      <c r="Q516" s="47">
        <f>IFERROR(INDEX('قرائت کنتور'!A:AZ,MATCH(A516&amp;"-"&amp;"گاز",'قرائت کنتور'!B:B,0),MATCH(G516,'قرائت کنتور'!$1:$1,0)),0)</f>
        <v>0</v>
      </c>
      <c r="R516" s="47">
        <f t="shared" si="84"/>
        <v>0</v>
      </c>
      <c r="S516" s="45"/>
      <c r="T516" s="155" t="str">
        <f>IFERROR(INDEX('تعرفه ها'!A:Z,MATCH("بهای هر متر مکعب گاز مصرفی",'تعرفه ها'!$B:$B,0),MATCH(F516,'تعرفه ها'!$2:$2,0)),"---")</f>
        <v>---</v>
      </c>
      <c r="U516" s="50" t="str">
        <f t="shared" si="85"/>
        <v>---</v>
      </c>
      <c r="V516" s="50" t="str">
        <f>IFERROR(ROUND(R516*INDEX('تعرفه ها'!A:Z,MATCH("عوارض گاز به ازاء هر متر مکعب",'تعرفه ها'!$B:$B,0),MATCH(F516,'تعرفه ها'!$2:$2,0)),0),"---")</f>
        <v>---</v>
      </c>
      <c r="W516" s="50" t="str">
        <f>IFERROR(ROUND(((U516+V516)*INDEX('تعرفه ها'!A:Z,MATCH("هزینه نگهداری و تعمیرات شبکه گاز",'تعرفه ها'!$B:$B,0),MATCH(F516,'تعرفه ها'!$2:$2,0))/100),0),"---")</f>
        <v>---</v>
      </c>
      <c r="X516" s="50" t="str">
        <f>IFERROR(IF(INDEX('اطلاعات دوره'!A:Z,MATCH(G516,'اطلاعات دوره'!C:C,0),MATCH("گاز",'اطلاعات دوره'!$1:$1,0))="دارد",ROUND((U516+V516)*INDEX('تعرفه ها'!A:Z,MATCH("پیک فصلی گاز",'تعرفه ها'!$B:$B,0),MATCH(F516,'تعرفه ها'!$2:$2,0))/100,0),0),"---")</f>
        <v>---</v>
      </c>
      <c r="Y516" s="50" t="str">
        <f>IFERROR(ROUND(SUM(U516+V516+W516+X516)*INDEX('تعرفه ها'!A:Z,MATCH("مالیات گاز",'تعرفه ها'!$B:$B,0),MATCH(F516,'تعرفه ها'!$2:$2,0))/100,0),"---")</f>
        <v>---</v>
      </c>
      <c r="Z516" s="50" t="str">
        <f t="shared" si="86"/>
        <v>---</v>
      </c>
      <c r="AA516" s="50" t="str">
        <f t="shared" si="80"/>
        <v>---</v>
      </c>
      <c r="AB516" s="50" t="str">
        <f t="shared" si="87"/>
        <v>---</v>
      </c>
      <c r="AC516" s="50" t="str">
        <f t="shared" si="88"/>
        <v>---</v>
      </c>
      <c r="AD516" s="153" t="str">
        <f t="shared" si="89"/>
        <v>---</v>
      </c>
      <c r="AF516" s="155" t="str">
        <f>IFERROR(IF(INDEX(پرداخت!A:AZ,MATCH(A516&amp;" - "&amp;"گاز",پرداخت!$B:$B,0),MATCH(G516,پرداخت!$1:$1,0))="نشده","نشده","شده"),"---")</f>
        <v>---</v>
      </c>
      <c r="AH516" s="144"/>
      <c r="AI516" s="144"/>
      <c r="AJ516" s="144"/>
    </row>
    <row r="517" spans="1:36" ht="34.9" hidden="1" customHeight="1">
      <c r="A517" s="170"/>
      <c r="B517" s="47">
        <f>IFERROR(INDEX('اطلاعات انشعابات شرکتها'!A:BB,MATCH(A517,'اطلاعات انشعابات شرکتها'!A:A,0),MATCH(B$1,'اطلاعات انشعابات شرکتها'!$1:$1,0)),0)</f>
        <v>0</v>
      </c>
      <c r="C517" s="48">
        <f>IFERROR(INDEX('اطلاعات انشعابات شرکتها'!A:BB,MATCH(A517,'اطلاعات انشعابات شرکتها'!A:A,0),MATCH(C$1,'اطلاعات انشعابات شرکتها'!$1:$1,0)),0)</f>
        <v>0</v>
      </c>
      <c r="D517" s="45"/>
      <c r="E517" s="171"/>
      <c r="F517" s="170"/>
      <c r="G517" s="47" t="str">
        <f t="shared" si="81"/>
        <v>/</v>
      </c>
      <c r="H517" s="47">
        <f>IFERROR(INDEX('اطلاعات دوره'!A:Z,MATCH(G517,'اطلاعات دوره'!C:C,0),MATCH(H$1,'اطلاعات دوره'!$1:$1,0)),0)</f>
        <v>0</v>
      </c>
      <c r="I517" s="47">
        <f>IFERROR(INDEX('اطلاعات دوره'!A:Z,MATCH(G517,'اطلاعات دوره'!C:C,0),MATCH(I$1,'اطلاعات دوره'!$1:$1,0)),0)</f>
        <v>0</v>
      </c>
      <c r="J517" s="48">
        <f>IFERROR(INDEX('اطلاعات دوره'!A:Z,MATCH(G517,'اطلاعات دوره'!C:C,0),MATCH(J$1,'اطلاعات دوره'!$1:$1,0)),0)</f>
        <v>0</v>
      </c>
      <c r="K517" s="46"/>
      <c r="L517" s="158" t="str">
        <f>IFERROR(INDEX('اطلاعات دوره'!A:Z,MATCH(G517,'اطلاعات دوره'!C:C,0)-1,MATCH("عنوان",'اطلاعات دوره'!$1:$1,0)),"---")</f>
        <v>---</v>
      </c>
      <c r="M517" s="47" t="str">
        <f t="shared" si="82"/>
        <v>----</v>
      </c>
      <c r="N517" s="48" t="str">
        <f t="shared" si="83"/>
        <v>-/</v>
      </c>
      <c r="O517" s="45"/>
      <c r="P517" s="158">
        <f>IFERROR(INDEX('قرائت کنتور'!A:AZ,MATCH(A517&amp;"-"&amp;"گاز",'قرائت کنتور'!B:B,0),MATCH(L517,'قرائت کنتور'!$1:$1,0)),0)</f>
        <v>0</v>
      </c>
      <c r="Q517" s="47">
        <f>IFERROR(INDEX('قرائت کنتور'!A:AZ,MATCH(A517&amp;"-"&amp;"گاز",'قرائت کنتور'!B:B,0),MATCH(G517,'قرائت کنتور'!$1:$1,0)),0)</f>
        <v>0</v>
      </c>
      <c r="R517" s="47">
        <f t="shared" si="84"/>
        <v>0</v>
      </c>
      <c r="S517" s="45"/>
      <c r="T517" s="155" t="str">
        <f>IFERROR(INDEX('تعرفه ها'!A:Z,MATCH("بهای هر متر مکعب گاز مصرفی",'تعرفه ها'!$B:$B,0),MATCH(F517,'تعرفه ها'!$2:$2,0)),"---")</f>
        <v>---</v>
      </c>
      <c r="U517" s="50" t="str">
        <f t="shared" si="85"/>
        <v>---</v>
      </c>
      <c r="V517" s="50" t="str">
        <f>IFERROR(ROUND(R517*INDEX('تعرفه ها'!A:Z,MATCH("عوارض گاز به ازاء هر متر مکعب",'تعرفه ها'!$B:$B,0),MATCH(F517,'تعرفه ها'!$2:$2,0)),0),"---")</f>
        <v>---</v>
      </c>
      <c r="W517" s="50" t="str">
        <f>IFERROR(ROUND(((U517+V517)*INDEX('تعرفه ها'!A:Z,MATCH("هزینه نگهداری و تعمیرات شبکه گاز",'تعرفه ها'!$B:$B,0),MATCH(F517,'تعرفه ها'!$2:$2,0))/100),0),"---")</f>
        <v>---</v>
      </c>
      <c r="X517" s="50" t="str">
        <f>IFERROR(IF(INDEX('اطلاعات دوره'!A:Z,MATCH(G517,'اطلاعات دوره'!C:C,0),MATCH("گاز",'اطلاعات دوره'!$1:$1,0))="دارد",ROUND((U517+V517)*INDEX('تعرفه ها'!A:Z,MATCH("پیک فصلی گاز",'تعرفه ها'!$B:$B,0),MATCH(F517,'تعرفه ها'!$2:$2,0))/100,0),0),"---")</f>
        <v>---</v>
      </c>
      <c r="Y517" s="50" t="str">
        <f>IFERROR(ROUND(SUM(U517+V517+W517+X517)*INDEX('تعرفه ها'!A:Z,MATCH("مالیات گاز",'تعرفه ها'!$B:$B,0),MATCH(F517,'تعرفه ها'!$2:$2,0))/100,0),"---")</f>
        <v>---</v>
      </c>
      <c r="Z517" s="50" t="str">
        <f t="shared" si="86"/>
        <v>---</v>
      </c>
      <c r="AA517" s="50" t="str">
        <f t="shared" si="80"/>
        <v>---</v>
      </c>
      <c r="AB517" s="50" t="str">
        <f t="shared" si="87"/>
        <v>---</v>
      </c>
      <c r="AC517" s="50" t="str">
        <f t="shared" si="88"/>
        <v>---</v>
      </c>
      <c r="AD517" s="153" t="str">
        <f t="shared" si="89"/>
        <v>---</v>
      </c>
      <c r="AF517" s="155" t="str">
        <f>IFERROR(IF(INDEX(پرداخت!A:AZ,MATCH(A517&amp;" - "&amp;"گاز",پرداخت!$B:$B,0),MATCH(G517,پرداخت!$1:$1,0))="نشده","نشده","شده"),"---")</f>
        <v>---</v>
      </c>
      <c r="AH517" s="144"/>
      <c r="AI517" s="144"/>
      <c r="AJ517" s="144"/>
    </row>
    <row r="518" spans="1:36" ht="34.9" hidden="1" customHeight="1">
      <c r="A518" s="170"/>
      <c r="B518" s="47">
        <f>IFERROR(INDEX('اطلاعات انشعابات شرکتها'!A:BB,MATCH(A518,'اطلاعات انشعابات شرکتها'!A:A,0),MATCH(B$1,'اطلاعات انشعابات شرکتها'!$1:$1,0)),0)</f>
        <v>0</v>
      </c>
      <c r="C518" s="48">
        <f>IFERROR(INDEX('اطلاعات انشعابات شرکتها'!A:BB,MATCH(A518,'اطلاعات انشعابات شرکتها'!A:A,0),MATCH(C$1,'اطلاعات انشعابات شرکتها'!$1:$1,0)),0)</f>
        <v>0</v>
      </c>
      <c r="D518" s="45"/>
      <c r="E518" s="171"/>
      <c r="F518" s="170"/>
      <c r="G518" s="47" t="str">
        <f t="shared" si="81"/>
        <v>/</v>
      </c>
      <c r="H518" s="47">
        <f>IFERROR(INDEX('اطلاعات دوره'!A:Z,MATCH(G518,'اطلاعات دوره'!C:C,0),MATCH(H$1,'اطلاعات دوره'!$1:$1,0)),0)</f>
        <v>0</v>
      </c>
      <c r="I518" s="47">
        <f>IFERROR(INDEX('اطلاعات دوره'!A:Z,MATCH(G518,'اطلاعات دوره'!C:C,0),MATCH(I$1,'اطلاعات دوره'!$1:$1,0)),0)</f>
        <v>0</v>
      </c>
      <c r="J518" s="48">
        <f>IFERROR(INDEX('اطلاعات دوره'!A:Z,MATCH(G518,'اطلاعات دوره'!C:C,0),MATCH(J$1,'اطلاعات دوره'!$1:$1,0)),0)</f>
        <v>0</v>
      </c>
      <c r="K518" s="46"/>
      <c r="L518" s="158" t="str">
        <f>IFERROR(INDEX('اطلاعات دوره'!A:Z,MATCH(G518,'اطلاعات دوره'!C:C,0)-1,MATCH("عنوان",'اطلاعات دوره'!$1:$1,0)),"---")</f>
        <v>---</v>
      </c>
      <c r="M518" s="47" t="str">
        <f t="shared" si="82"/>
        <v>----</v>
      </c>
      <c r="N518" s="48" t="str">
        <f t="shared" si="83"/>
        <v>-/</v>
      </c>
      <c r="O518" s="45"/>
      <c r="P518" s="158">
        <f>IFERROR(INDEX('قرائت کنتور'!A:AZ,MATCH(A518&amp;"-"&amp;"گاز",'قرائت کنتور'!B:B,0),MATCH(L518,'قرائت کنتور'!$1:$1,0)),0)</f>
        <v>0</v>
      </c>
      <c r="Q518" s="47">
        <f>IFERROR(INDEX('قرائت کنتور'!A:AZ,MATCH(A518&amp;"-"&amp;"گاز",'قرائت کنتور'!B:B,0),MATCH(G518,'قرائت کنتور'!$1:$1,0)),0)</f>
        <v>0</v>
      </c>
      <c r="R518" s="47">
        <f t="shared" si="84"/>
        <v>0</v>
      </c>
      <c r="S518" s="45"/>
      <c r="T518" s="155" t="str">
        <f>IFERROR(INDEX('تعرفه ها'!A:Z,MATCH("بهای هر متر مکعب گاز مصرفی",'تعرفه ها'!$B:$B,0),MATCH(F518,'تعرفه ها'!$2:$2,0)),"---")</f>
        <v>---</v>
      </c>
      <c r="U518" s="50" t="str">
        <f t="shared" si="85"/>
        <v>---</v>
      </c>
      <c r="V518" s="50" t="str">
        <f>IFERROR(ROUND(R518*INDEX('تعرفه ها'!A:Z,MATCH("عوارض گاز به ازاء هر متر مکعب",'تعرفه ها'!$B:$B,0),MATCH(F518,'تعرفه ها'!$2:$2,0)),0),"---")</f>
        <v>---</v>
      </c>
      <c r="W518" s="50" t="str">
        <f>IFERROR(ROUND(((U518+V518)*INDEX('تعرفه ها'!A:Z,MATCH("هزینه نگهداری و تعمیرات شبکه گاز",'تعرفه ها'!$B:$B,0),MATCH(F518,'تعرفه ها'!$2:$2,0))/100),0),"---")</f>
        <v>---</v>
      </c>
      <c r="X518" s="50" t="str">
        <f>IFERROR(IF(INDEX('اطلاعات دوره'!A:Z,MATCH(G518,'اطلاعات دوره'!C:C,0),MATCH("گاز",'اطلاعات دوره'!$1:$1,0))="دارد",ROUND((U518+V518)*INDEX('تعرفه ها'!A:Z,MATCH("پیک فصلی گاز",'تعرفه ها'!$B:$B,0),MATCH(F518,'تعرفه ها'!$2:$2,0))/100,0),0),"---")</f>
        <v>---</v>
      </c>
      <c r="Y518" s="50" t="str">
        <f>IFERROR(ROUND(SUM(U518+V518+W518+X518)*INDEX('تعرفه ها'!A:Z,MATCH("مالیات گاز",'تعرفه ها'!$B:$B,0),MATCH(F518,'تعرفه ها'!$2:$2,0))/100,0),"---")</f>
        <v>---</v>
      </c>
      <c r="Z518" s="50" t="str">
        <f t="shared" si="86"/>
        <v>---</v>
      </c>
      <c r="AA518" s="50" t="str">
        <f t="shared" si="80"/>
        <v>---</v>
      </c>
      <c r="AB518" s="50" t="str">
        <f t="shared" si="87"/>
        <v>---</v>
      </c>
      <c r="AC518" s="50" t="str">
        <f t="shared" si="88"/>
        <v>---</v>
      </c>
      <c r="AD518" s="153" t="str">
        <f t="shared" si="89"/>
        <v>---</v>
      </c>
      <c r="AF518" s="155" t="str">
        <f>IFERROR(IF(INDEX(پرداخت!A:AZ,MATCH(A518&amp;" - "&amp;"گاز",پرداخت!$B:$B,0),MATCH(G518,پرداخت!$1:$1,0))="نشده","نشده","شده"),"---")</f>
        <v>---</v>
      </c>
      <c r="AH518" s="144"/>
      <c r="AI518" s="144"/>
      <c r="AJ518" s="144"/>
    </row>
    <row r="519" spans="1:36" ht="34.9" hidden="1" customHeight="1">
      <c r="A519" s="170"/>
      <c r="B519" s="47">
        <f>IFERROR(INDEX('اطلاعات انشعابات شرکتها'!A:BB,MATCH(A519,'اطلاعات انشعابات شرکتها'!A:A,0),MATCH(B$1,'اطلاعات انشعابات شرکتها'!$1:$1,0)),0)</f>
        <v>0</v>
      </c>
      <c r="C519" s="48">
        <f>IFERROR(INDEX('اطلاعات انشعابات شرکتها'!A:BB,MATCH(A519,'اطلاعات انشعابات شرکتها'!A:A,0),MATCH(C$1,'اطلاعات انشعابات شرکتها'!$1:$1,0)),0)</f>
        <v>0</v>
      </c>
      <c r="D519" s="45"/>
      <c r="E519" s="171"/>
      <c r="F519" s="170"/>
      <c r="G519" s="47" t="str">
        <f t="shared" si="81"/>
        <v>/</v>
      </c>
      <c r="H519" s="47">
        <f>IFERROR(INDEX('اطلاعات دوره'!A:Z,MATCH(G519,'اطلاعات دوره'!C:C,0),MATCH(H$1,'اطلاعات دوره'!$1:$1,0)),0)</f>
        <v>0</v>
      </c>
      <c r="I519" s="47">
        <f>IFERROR(INDEX('اطلاعات دوره'!A:Z,MATCH(G519,'اطلاعات دوره'!C:C,0),MATCH(I$1,'اطلاعات دوره'!$1:$1,0)),0)</f>
        <v>0</v>
      </c>
      <c r="J519" s="48">
        <f>IFERROR(INDEX('اطلاعات دوره'!A:Z,MATCH(G519,'اطلاعات دوره'!C:C,0),MATCH(J$1,'اطلاعات دوره'!$1:$1,0)),0)</f>
        <v>0</v>
      </c>
      <c r="K519" s="46"/>
      <c r="L519" s="158" t="str">
        <f>IFERROR(INDEX('اطلاعات دوره'!A:Z,MATCH(G519,'اطلاعات دوره'!C:C,0)-1,MATCH("عنوان",'اطلاعات دوره'!$1:$1,0)),"---")</f>
        <v>---</v>
      </c>
      <c r="M519" s="47" t="str">
        <f t="shared" si="82"/>
        <v>----</v>
      </c>
      <c r="N519" s="48" t="str">
        <f t="shared" si="83"/>
        <v>-/</v>
      </c>
      <c r="O519" s="45"/>
      <c r="P519" s="158">
        <f>IFERROR(INDEX('قرائت کنتور'!A:AZ,MATCH(A519&amp;"-"&amp;"گاز",'قرائت کنتور'!B:B,0),MATCH(L519,'قرائت کنتور'!$1:$1,0)),0)</f>
        <v>0</v>
      </c>
      <c r="Q519" s="47">
        <f>IFERROR(INDEX('قرائت کنتور'!A:AZ,MATCH(A519&amp;"-"&amp;"گاز",'قرائت کنتور'!B:B,0),MATCH(G519,'قرائت کنتور'!$1:$1,0)),0)</f>
        <v>0</v>
      </c>
      <c r="R519" s="47">
        <f t="shared" si="84"/>
        <v>0</v>
      </c>
      <c r="S519" s="45"/>
      <c r="T519" s="155" t="str">
        <f>IFERROR(INDEX('تعرفه ها'!A:Z,MATCH("بهای هر متر مکعب گاز مصرفی",'تعرفه ها'!$B:$B,0),MATCH(F519,'تعرفه ها'!$2:$2,0)),"---")</f>
        <v>---</v>
      </c>
      <c r="U519" s="50" t="str">
        <f t="shared" si="85"/>
        <v>---</v>
      </c>
      <c r="V519" s="50" t="str">
        <f>IFERROR(ROUND(R519*INDEX('تعرفه ها'!A:Z,MATCH("عوارض گاز به ازاء هر متر مکعب",'تعرفه ها'!$B:$B,0),MATCH(F519,'تعرفه ها'!$2:$2,0)),0),"---")</f>
        <v>---</v>
      </c>
      <c r="W519" s="50" t="str">
        <f>IFERROR(ROUND(((U519+V519)*INDEX('تعرفه ها'!A:Z,MATCH("هزینه نگهداری و تعمیرات شبکه گاز",'تعرفه ها'!$B:$B,0),MATCH(F519,'تعرفه ها'!$2:$2,0))/100),0),"---")</f>
        <v>---</v>
      </c>
      <c r="X519" s="50" t="str">
        <f>IFERROR(IF(INDEX('اطلاعات دوره'!A:Z,MATCH(G519,'اطلاعات دوره'!C:C,0),MATCH("گاز",'اطلاعات دوره'!$1:$1,0))="دارد",ROUND((U519+V519)*INDEX('تعرفه ها'!A:Z,MATCH("پیک فصلی گاز",'تعرفه ها'!$B:$B,0),MATCH(F519,'تعرفه ها'!$2:$2,0))/100,0),0),"---")</f>
        <v>---</v>
      </c>
      <c r="Y519" s="50" t="str">
        <f>IFERROR(ROUND(SUM(U519+V519+W519+X519)*INDEX('تعرفه ها'!A:Z,MATCH("مالیات گاز",'تعرفه ها'!$B:$B,0),MATCH(F519,'تعرفه ها'!$2:$2,0))/100,0),"---")</f>
        <v>---</v>
      </c>
      <c r="Z519" s="50" t="str">
        <f t="shared" si="86"/>
        <v>---</v>
      </c>
      <c r="AA519" s="50" t="str">
        <f t="shared" si="80"/>
        <v>---</v>
      </c>
      <c r="AB519" s="50" t="str">
        <f t="shared" si="87"/>
        <v>---</v>
      </c>
      <c r="AC519" s="50" t="str">
        <f t="shared" si="88"/>
        <v>---</v>
      </c>
      <c r="AD519" s="153" t="str">
        <f t="shared" si="89"/>
        <v>---</v>
      </c>
      <c r="AF519" s="155" t="str">
        <f>IFERROR(IF(INDEX(پرداخت!A:AZ,MATCH(A519&amp;" - "&amp;"گاز",پرداخت!$B:$B,0),MATCH(G519,پرداخت!$1:$1,0))="نشده","نشده","شده"),"---")</f>
        <v>---</v>
      </c>
      <c r="AH519" s="144"/>
      <c r="AI519" s="144"/>
      <c r="AJ519" s="144"/>
    </row>
    <row r="520" spans="1:36" ht="34.9" hidden="1" customHeight="1">
      <c r="A520" s="170"/>
      <c r="B520" s="47">
        <f>IFERROR(INDEX('اطلاعات انشعابات شرکتها'!A:BB,MATCH(A520,'اطلاعات انشعابات شرکتها'!A:A,0),MATCH(B$1,'اطلاعات انشعابات شرکتها'!$1:$1,0)),0)</f>
        <v>0</v>
      </c>
      <c r="C520" s="48">
        <f>IFERROR(INDEX('اطلاعات انشعابات شرکتها'!A:BB,MATCH(A520,'اطلاعات انشعابات شرکتها'!A:A,0),MATCH(C$1,'اطلاعات انشعابات شرکتها'!$1:$1,0)),0)</f>
        <v>0</v>
      </c>
      <c r="D520" s="45"/>
      <c r="E520" s="171"/>
      <c r="F520" s="170"/>
      <c r="G520" s="47" t="str">
        <f t="shared" si="81"/>
        <v>/</v>
      </c>
      <c r="H520" s="47">
        <f>IFERROR(INDEX('اطلاعات دوره'!A:Z,MATCH(G520,'اطلاعات دوره'!C:C,0),MATCH(H$1,'اطلاعات دوره'!$1:$1,0)),0)</f>
        <v>0</v>
      </c>
      <c r="I520" s="47">
        <f>IFERROR(INDEX('اطلاعات دوره'!A:Z,MATCH(G520,'اطلاعات دوره'!C:C,0),MATCH(I$1,'اطلاعات دوره'!$1:$1,0)),0)</f>
        <v>0</v>
      </c>
      <c r="J520" s="48">
        <f>IFERROR(INDEX('اطلاعات دوره'!A:Z,MATCH(G520,'اطلاعات دوره'!C:C,0),MATCH(J$1,'اطلاعات دوره'!$1:$1,0)),0)</f>
        <v>0</v>
      </c>
      <c r="K520" s="46"/>
      <c r="L520" s="158" t="str">
        <f>IFERROR(INDEX('اطلاعات دوره'!A:Z,MATCH(G520,'اطلاعات دوره'!C:C,0)-1,MATCH("عنوان",'اطلاعات دوره'!$1:$1,0)),"---")</f>
        <v>---</v>
      </c>
      <c r="M520" s="47" t="str">
        <f t="shared" si="82"/>
        <v>----</v>
      </c>
      <c r="N520" s="48" t="str">
        <f t="shared" si="83"/>
        <v>-/</v>
      </c>
      <c r="O520" s="45"/>
      <c r="P520" s="158">
        <f>IFERROR(INDEX('قرائت کنتور'!A:AZ,MATCH(A520&amp;"-"&amp;"گاز",'قرائت کنتور'!B:B,0),MATCH(L520,'قرائت کنتور'!$1:$1,0)),0)</f>
        <v>0</v>
      </c>
      <c r="Q520" s="47">
        <f>IFERROR(INDEX('قرائت کنتور'!A:AZ,MATCH(A520&amp;"-"&amp;"گاز",'قرائت کنتور'!B:B,0),MATCH(G520,'قرائت کنتور'!$1:$1,0)),0)</f>
        <v>0</v>
      </c>
      <c r="R520" s="47">
        <f t="shared" si="84"/>
        <v>0</v>
      </c>
      <c r="S520" s="45"/>
      <c r="T520" s="155" t="str">
        <f>IFERROR(INDEX('تعرفه ها'!A:Z,MATCH("بهای هر متر مکعب گاز مصرفی",'تعرفه ها'!$B:$B,0),MATCH(F520,'تعرفه ها'!$2:$2,0)),"---")</f>
        <v>---</v>
      </c>
      <c r="U520" s="50" t="str">
        <f t="shared" si="85"/>
        <v>---</v>
      </c>
      <c r="V520" s="50" t="str">
        <f>IFERROR(ROUND(R520*INDEX('تعرفه ها'!A:Z,MATCH("عوارض گاز به ازاء هر متر مکعب",'تعرفه ها'!$B:$B,0),MATCH(F520,'تعرفه ها'!$2:$2,0)),0),"---")</f>
        <v>---</v>
      </c>
      <c r="W520" s="50" t="str">
        <f>IFERROR(ROUND(((U520+V520)*INDEX('تعرفه ها'!A:Z,MATCH("هزینه نگهداری و تعمیرات شبکه گاز",'تعرفه ها'!$B:$B,0),MATCH(F520,'تعرفه ها'!$2:$2,0))/100),0),"---")</f>
        <v>---</v>
      </c>
      <c r="X520" s="50" t="str">
        <f>IFERROR(IF(INDEX('اطلاعات دوره'!A:Z,MATCH(G520,'اطلاعات دوره'!C:C,0),MATCH("گاز",'اطلاعات دوره'!$1:$1,0))="دارد",ROUND((U520+V520)*INDEX('تعرفه ها'!A:Z,MATCH("پیک فصلی گاز",'تعرفه ها'!$B:$B,0),MATCH(F520,'تعرفه ها'!$2:$2,0))/100,0),0),"---")</f>
        <v>---</v>
      </c>
      <c r="Y520" s="50" t="str">
        <f>IFERROR(ROUND(SUM(U520+V520+W520+X520)*INDEX('تعرفه ها'!A:Z,MATCH("مالیات گاز",'تعرفه ها'!$B:$B,0),MATCH(F520,'تعرفه ها'!$2:$2,0))/100,0),"---")</f>
        <v>---</v>
      </c>
      <c r="Z520" s="50" t="str">
        <f t="shared" si="86"/>
        <v>---</v>
      </c>
      <c r="AA520" s="50" t="str">
        <f t="shared" si="80"/>
        <v>---</v>
      </c>
      <c r="AB520" s="50" t="str">
        <f t="shared" si="87"/>
        <v>---</v>
      </c>
      <c r="AC520" s="50" t="str">
        <f t="shared" si="88"/>
        <v>---</v>
      </c>
      <c r="AD520" s="153" t="str">
        <f t="shared" si="89"/>
        <v>---</v>
      </c>
      <c r="AF520" s="155" t="str">
        <f>IFERROR(IF(INDEX(پرداخت!A:AZ,MATCH(A520&amp;" - "&amp;"گاز",پرداخت!$B:$B,0),MATCH(G520,پرداخت!$1:$1,0))="نشده","نشده","شده"),"---")</f>
        <v>---</v>
      </c>
      <c r="AH520" s="144"/>
      <c r="AI520" s="144"/>
      <c r="AJ520" s="144"/>
    </row>
    <row r="521" spans="1:36" ht="34.9" hidden="1" customHeight="1">
      <c r="A521" s="170"/>
      <c r="B521" s="47">
        <f>IFERROR(INDEX('اطلاعات انشعابات شرکتها'!A:BB,MATCH(A521,'اطلاعات انشعابات شرکتها'!A:A,0),MATCH(B$1,'اطلاعات انشعابات شرکتها'!$1:$1,0)),0)</f>
        <v>0</v>
      </c>
      <c r="C521" s="48">
        <f>IFERROR(INDEX('اطلاعات انشعابات شرکتها'!A:BB,MATCH(A521,'اطلاعات انشعابات شرکتها'!A:A,0),MATCH(C$1,'اطلاعات انشعابات شرکتها'!$1:$1,0)),0)</f>
        <v>0</v>
      </c>
      <c r="D521" s="45"/>
      <c r="E521" s="171"/>
      <c r="F521" s="170"/>
      <c r="G521" s="47" t="str">
        <f t="shared" si="81"/>
        <v>/</v>
      </c>
      <c r="H521" s="47">
        <f>IFERROR(INDEX('اطلاعات دوره'!A:Z,MATCH(G521,'اطلاعات دوره'!C:C,0),MATCH(H$1,'اطلاعات دوره'!$1:$1,0)),0)</f>
        <v>0</v>
      </c>
      <c r="I521" s="47">
        <f>IFERROR(INDEX('اطلاعات دوره'!A:Z,MATCH(G521,'اطلاعات دوره'!C:C,0),MATCH(I$1,'اطلاعات دوره'!$1:$1,0)),0)</f>
        <v>0</v>
      </c>
      <c r="J521" s="48">
        <f>IFERROR(INDEX('اطلاعات دوره'!A:Z,MATCH(G521,'اطلاعات دوره'!C:C,0),MATCH(J$1,'اطلاعات دوره'!$1:$1,0)),0)</f>
        <v>0</v>
      </c>
      <c r="K521" s="46"/>
      <c r="L521" s="158" t="str">
        <f>IFERROR(INDEX('اطلاعات دوره'!A:Z,MATCH(G521,'اطلاعات دوره'!C:C,0)-1,MATCH("عنوان",'اطلاعات دوره'!$1:$1,0)),"---")</f>
        <v>---</v>
      </c>
      <c r="M521" s="47" t="str">
        <f t="shared" si="82"/>
        <v>----</v>
      </c>
      <c r="N521" s="48" t="str">
        <f t="shared" si="83"/>
        <v>-/</v>
      </c>
      <c r="O521" s="45"/>
      <c r="P521" s="158">
        <f>IFERROR(INDEX('قرائت کنتور'!A:AZ,MATCH(A521&amp;"-"&amp;"گاز",'قرائت کنتور'!B:B,0),MATCH(L521,'قرائت کنتور'!$1:$1,0)),0)</f>
        <v>0</v>
      </c>
      <c r="Q521" s="47">
        <f>IFERROR(INDEX('قرائت کنتور'!A:AZ,MATCH(A521&amp;"-"&amp;"گاز",'قرائت کنتور'!B:B,0),MATCH(G521,'قرائت کنتور'!$1:$1,0)),0)</f>
        <v>0</v>
      </c>
      <c r="R521" s="47">
        <f t="shared" si="84"/>
        <v>0</v>
      </c>
      <c r="S521" s="45"/>
      <c r="T521" s="155" t="str">
        <f>IFERROR(INDEX('تعرفه ها'!A:Z,MATCH("بهای هر متر مکعب گاز مصرفی",'تعرفه ها'!$B:$B,0),MATCH(F521,'تعرفه ها'!$2:$2,0)),"---")</f>
        <v>---</v>
      </c>
      <c r="U521" s="50" t="str">
        <f t="shared" si="85"/>
        <v>---</v>
      </c>
      <c r="V521" s="50" t="str">
        <f>IFERROR(ROUND(R521*INDEX('تعرفه ها'!A:Z,MATCH("عوارض گاز به ازاء هر متر مکعب",'تعرفه ها'!$B:$B,0),MATCH(F521,'تعرفه ها'!$2:$2,0)),0),"---")</f>
        <v>---</v>
      </c>
      <c r="W521" s="50" t="str">
        <f>IFERROR(ROUND(((U521+V521)*INDEX('تعرفه ها'!A:Z,MATCH("هزینه نگهداری و تعمیرات شبکه گاز",'تعرفه ها'!$B:$B,0),MATCH(F521,'تعرفه ها'!$2:$2,0))/100),0),"---")</f>
        <v>---</v>
      </c>
      <c r="X521" s="50" t="str">
        <f>IFERROR(IF(INDEX('اطلاعات دوره'!A:Z,MATCH(G521,'اطلاعات دوره'!C:C,0),MATCH("گاز",'اطلاعات دوره'!$1:$1,0))="دارد",ROUND((U521+V521)*INDEX('تعرفه ها'!A:Z,MATCH("پیک فصلی گاز",'تعرفه ها'!$B:$B,0),MATCH(F521,'تعرفه ها'!$2:$2,0))/100,0),0),"---")</f>
        <v>---</v>
      </c>
      <c r="Y521" s="50" t="str">
        <f>IFERROR(ROUND(SUM(U521+V521+W521+X521)*INDEX('تعرفه ها'!A:Z,MATCH("مالیات گاز",'تعرفه ها'!$B:$B,0),MATCH(F521,'تعرفه ها'!$2:$2,0))/100,0),"---")</f>
        <v>---</v>
      </c>
      <c r="Z521" s="50" t="str">
        <f t="shared" si="86"/>
        <v>---</v>
      </c>
      <c r="AA521" s="50" t="str">
        <f t="shared" si="80"/>
        <v>---</v>
      </c>
      <c r="AB521" s="50" t="str">
        <f t="shared" si="87"/>
        <v>---</v>
      </c>
      <c r="AC521" s="50" t="str">
        <f t="shared" si="88"/>
        <v>---</v>
      </c>
      <c r="AD521" s="153" t="str">
        <f t="shared" si="89"/>
        <v>---</v>
      </c>
      <c r="AF521" s="155" t="str">
        <f>IFERROR(IF(INDEX(پرداخت!A:AZ,MATCH(A521&amp;" - "&amp;"گاز",پرداخت!$B:$B,0),MATCH(G521,پرداخت!$1:$1,0))="نشده","نشده","شده"),"---")</f>
        <v>---</v>
      </c>
      <c r="AH521" s="144"/>
      <c r="AI521" s="144"/>
      <c r="AJ521" s="144"/>
    </row>
    <row r="522" spans="1:36" ht="34.9" hidden="1" customHeight="1">
      <c r="A522" s="170"/>
      <c r="B522" s="47">
        <f>IFERROR(INDEX('اطلاعات انشعابات شرکتها'!A:BB,MATCH(A522,'اطلاعات انشعابات شرکتها'!A:A,0),MATCH(B$1,'اطلاعات انشعابات شرکتها'!$1:$1,0)),0)</f>
        <v>0</v>
      </c>
      <c r="C522" s="48">
        <f>IFERROR(INDEX('اطلاعات انشعابات شرکتها'!A:BB,MATCH(A522,'اطلاعات انشعابات شرکتها'!A:A,0),MATCH(C$1,'اطلاعات انشعابات شرکتها'!$1:$1,0)),0)</f>
        <v>0</v>
      </c>
      <c r="D522" s="45"/>
      <c r="E522" s="171"/>
      <c r="F522" s="170"/>
      <c r="G522" s="47" t="str">
        <f t="shared" si="81"/>
        <v>/</v>
      </c>
      <c r="H522" s="47">
        <f>IFERROR(INDEX('اطلاعات دوره'!A:Z,MATCH(G522,'اطلاعات دوره'!C:C,0),MATCH(H$1,'اطلاعات دوره'!$1:$1,0)),0)</f>
        <v>0</v>
      </c>
      <c r="I522" s="47">
        <f>IFERROR(INDEX('اطلاعات دوره'!A:Z,MATCH(G522,'اطلاعات دوره'!C:C,0),MATCH(I$1,'اطلاعات دوره'!$1:$1,0)),0)</f>
        <v>0</v>
      </c>
      <c r="J522" s="48">
        <f>IFERROR(INDEX('اطلاعات دوره'!A:Z,MATCH(G522,'اطلاعات دوره'!C:C,0),MATCH(J$1,'اطلاعات دوره'!$1:$1,0)),0)</f>
        <v>0</v>
      </c>
      <c r="K522" s="46"/>
      <c r="L522" s="158" t="str">
        <f>IFERROR(INDEX('اطلاعات دوره'!A:Z,MATCH(G522,'اطلاعات دوره'!C:C,0)-1,MATCH("عنوان",'اطلاعات دوره'!$1:$1,0)),"---")</f>
        <v>---</v>
      </c>
      <c r="M522" s="47" t="str">
        <f t="shared" si="82"/>
        <v>----</v>
      </c>
      <c r="N522" s="48" t="str">
        <f t="shared" si="83"/>
        <v>-/</v>
      </c>
      <c r="O522" s="45"/>
      <c r="P522" s="158">
        <f>IFERROR(INDEX('قرائت کنتور'!A:AZ,MATCH(A522&amp;"-"&amp;"گاز",'قرائت کنتور'!B:B,0),MATCH(L522,'قرائت کنتور'!$1:$1,0)),0)</f>
        <v>0</v>
      </c>
      <c r="Q522" s="47">
        <f>IFERROR(INDEX('قرائت کنتور'!A:AZ,MATCH(A522&amp;"-"&amp;"گاز",'قرائت کنتور'!B:B,0),MATCH(G522,'قرائت کنتور'!$1:$1,0)),0)</f>
        <v>0</v>
      </c>
      <c r="R522" s="47">
        <f t="shared" si="84"/>
        <v>0</v>
      </c>
      <c r="S522" s="45"/>
      <c r="T522" s="155" t="str">
        <f>IFERROR(INDEX('تعرفه ها'!A:Z,MATCH("بهای هر متر مکعب گاز مصرفی",'تعرفه ها'!$B:$B,0),MATCH(F522,'تعرفه ها'!$2:$2,0)),"---")</f>
        <v>---</v>
      </c>
      <c r="U522" s="50" t="str">
        <f t="shared" si="85"/>
        <v>---</v>
      </c>
      <c r="V522" s="50" t="str">
        <f>IFERROR(ROUND(R522*INDEX('تعرفه ها'!A:Z,MATCH("عوارض گاز به ازاء هر متر مکعب",'تعرفه ها'!$B:$B,0),MATCH(F522,'تعرفه ها'!$2:$2,0)),0),"---")</f>
        <v>---</v>
      </c>
      <c r="W522" s="50" t="str">
        <f>IFERROR(ROUND(((U522+V522)*INDEX('تعرفه ها'!A:Z,MATCH("هزینه نگهداری و تعمیرات شبکه گاز",'تعرفه ها'!$B:$B,0),MATCH(F522,'تعرفه ها'!$2:$2,0))/100),0),"---")</f>
        <v>---</v>
      </c>
      <c r="X522" s="50" t="str">
        <f>IFERROR(IF(INDEX('اطلاعات دوره'!A:Z,MATCH(G522,'اطلاعات دوره'!C:C,0),MATCH("گاز",'اطلاعات دوره'!$1:$1,0))="دارد",ROUND((U522+V522)*INDEX('تعرفه ها'!A:Z,MATCH("پیک فصلی گاز",'تعرفه ها'!$B:$B,0),MATCH(F522,'تعرفه ها'!$2:$2,0))/100,0),0),"---")</f>
        <v>---</v>
      </c>
      <c r="Y522" s="50" t="str">
        <f>IFERROR(ROUND(SUM(U522+V522+W522+X522)*INDEX('تعرفه ها'!A:Z,MATCH("مالیات گاز",'تعرفه ها'!$B:$B,0),MATCH(F522,'تعرفه ها'!$2:$2,0))/100,0),"---")</f>
        <v>---</v>
      </c>
      <c r="Z522" s="50" t="str">
        <f t="shared" si="86"/>
        <v>---</v>
      </c>
      <c r="AA522" s="50" t="str">
        <f t="shared" si="80"/>
        <v>---</v>
      </c>
      <c r="AB522" s="50" t="str">
        <f t="shared" si="87"/>
        <v>---</v>
      </c>
      <c r="AC522" s="50" t="str">
        <f t="shared" si="88"/>
        <v>---</v>
      </c>
      <c r="AD522" s="153" t="str">
        <f t="shared" si="89"/>
        <v>---</v>
      </c>
      <c r="AF522" s="155" t="str">
        <f>IFERROR(IF(INDEX(پرداخت!A:AZ,MATCH(A522&amp;" - "&amp;"گاز",پرداخت!$B:$B,0),MATCH(G522,پرداخت!$1:$1,0))="نشده","نشده","شده"),"---")</f>
        <v>---</v>
      </c>
      <c r="AH522" s="144"/>
      <c r="AI522" s="144"/>
      <c r="AJ522" s="144"/>
    </row>
    <row r="523" spans="1:36" ht="34.9" hidden="1" customHeight="1">
      <c r="A523" s="170"/>
      <c r="B523" s="47">
        <f>IFERROR(INDEX('اطلاعات انشعابات شرکتها'!A:BB,MATCH(A523,'اطلاعات انشعابات شرکتها'!A:A,0),MATCH(B$1,'اطلاعات انشعابات شرکتها'!$1:$1,0)),0)</f>
        <v>0</v>
      </c>
      <c r="C523" s="48">
        <f>IFERROR(INDEX('اطلاعات انشعابات شرکتها'!A:BB,MATCH(A523,'اطلاعات انشعابات شرکتها'!A:A,0),MATCH(C$1,'اطلاعات انشعابات شرکتها'!$1:$1,0)),0)</f>
        <v>0</v>
      </c>
      <c r="D523" s="45"/>
      <c r="E523" s="171"/>
      <c r="F523" s="170"/>
      <c r="G523" s="47" t="str">
        <f t="shared" si="81"/>
        <v>/</v>
      </c>
      <c r="H523" s="47">
        <f>IFERROR(INDEX('اطلاعات دوره'!A:Z,MATCH(G523,'اطلاعات دوره'!C:C,0),MATCH(H$1,'اطلاعات دوره'!$1:$1,0)),0)</f>
        <v>0</v>
      </c>
      <c r="I523" s="47">
        <f>IFERROR(INDEX('اطلاعات دوره'!A:Z,MATCH(G523,'اطلاعات دوره'!C:C,0),MATCH(I$1,'اطلاعات دوره'!$1:$1,0)),0)</f>
        <v>0</v>
      </c>
      <c r="J523" s="48">
        <f>IFERROR(INDEX('اطلاعات دوره'!A:Z,MATCH(G523,'اطلاعات دوره'!C:C,0),MATCH(J$1,'اطلاعات دوره'!$1:$1,0)),0)</f>
        <v>0</v>
      </c>
      <c r="K523" s="46"/>
      <c r="L523" s="158" t="str">
        <f>IFERROR(INDEX('اطلاعات دوره'!A:Z,MATCH(G523,'اطلاعات دوره'!C:C,0)-1,MATCH("عنوان",'اطلاعات دوره'!$1:$1,0)),"---")</f>
        <v>---</v>
      </c>
      <c r="M523" s="47" t="str">
        <f t="shared" si="82"/>
        <v>----</v>
      </c>
      <c r="N523" s="48" t="str">
        <f t="shared" si="83"/>
        <v>-/</v>
      </c>
      <c r="O523" s="45"/>
      <c r="P523" s="158">
        <f>IFERROR(INDEX('قرائت کنتور'!A:AZ,MATCH(A523&amp;"-"&amp;"گاز",'قرائت کنتور'!B:B,0),MATCH(L523,'قرائت کنتور'!$1:$1,0)),0)</f>
        <v>0</v>
      </c>
      <c r="Q523" s="47">
        <f>IFERROR(INDEX('قرائت کنتور'!A:AZ,MATCH(A523&amp;"-"&amp;"گاز",'قرائت کنتور'!B:B,0),MATCH(G523,'قرائت کنتور'!$1:$1,0)),0)</f>
        <v>0</v>
      </c>
      <c r="R523" s="47">
        <f t="shared" si="84"/>
        <v>0</v>
      </c>
      <c r="S523" s="45"/>
      <c r="T523" s="155" t="str">
        <f>IFERROR(INDEX('تعرفه ها'!A:Z,MATCH("بهای هر متر مکعب گاز مصرفی",'تعرفه ها'!$B:$B,0),MATCH(F523,'تعرفه ها'!$2:$2,0)),"---")</f>
        <v>---</v>
      </c>
      <c r="U523" s="50" t="str">
        <f t="shared" si="85"/>
        <v>---</v>
      </c>
      <c r="V523" s="50" t="str">
        <f>IFERROR(ROUND(R523*INDEX('تعرفه ها'!A:Z,MATCH("عوارض گاز به ازاء هر متر مکعب",'تعرفه ها'!$B:$B,0),MATCH(F523,'تعرفه ها'!$2:$2,0)),0),"---")</f>
        <v>---</v>
      </c>
      <c r="W523" s="50" t="str">
        <f>IFERROR(ROUND(((U523+V523)*INDEX('تعرفه ها'!A:Z,MATCH("هزینه نگهداری و تعمیرات شبکه گاز",'تعرفه ها'!$B:$B,0),MATCH(F523,'تعرفه ها'!$2:$2,0))/100),0),"---")</f>
        <v>---</v>
      </c>
      <c r="X523" s="50" t="str">
        <f>IFERROR(IF(INDEX('اطلاعات دوره'!A:Z,MATCH(G523,'اطلاعات دوره'!C:C,0),MATCH("گاز",'اطلاعات دوره'!$1:$1,0))="دارد",ROUND((U523+V523)*INDEX('تعرفه ها'!A:Z,MATCH("پیک فصلی گاز",'تعرفه ها'!$B:$B,0),MATCH(F523,'تعرفه ها'!$2:$2,0))/100,0),0),"---")</f>
        <v>---</v>
      </c>
      <c r="Y523" s="50" t="str">
        <f>IFERROR(ROUND(SUM(U523+V523+W523+X523)*INDEX('تعرفه ها'!A:Z,MATCH("مالیات گاز",'تعرفه ها'!$B:$B,0),MATCH(F523,'تعرفه ها'!$2:$2,0))/100,0),"---")</f>
        <v>---</v>
      </c>
      <c r="Z523" s="50" t="str">
        <f t="shared" si="86"/>
        <v>---</v>
      </c>
      <c r="AA523" s="50" t="str">
        <f t="shared" si="80"/>
        <v>---</v>
      </c>
      <c r="AB523" s="50" t="str">
        <f t="shared" si="87"/>
        <v>---</v>
      </c>
      <c r="AC523" s="50" t="str">
        <f t="shared" si="88"/>
        <v>---</v>
      </c>
      <c r="AD523" s="153" t="str">
        <f t="shared" si="89"/>
        <v>---</v>
      </c>
      <c r="AF523" s="155" t="str">
        <f>IFERROR(IF(INDEX(پرداخت!A:AZ,MATCH(A523&amp;" - "&amp;"گاز",پرداخت!$B:$B,0),MATCH(G523,پرداخت!$1:$1,0))="نشده","نشده","شده"),"---")</f>
        <v>---</v>
      </c>
      <c r="AH523" s="144"/>
      <c r="AI523" s="144"/>
      <c r="AJ523" s="144"/>
    </row>
    <row r="524" spans="1:36" ht="34.9" hidden="1" customHeight="1">
      <c r="A524" s="170"/>
      <c r="B524" s="47">
        <f>IFERROR(INDEX('اطلاعات انشعابات شرکتها'!A:BB,MATCH(A524,'اطلاعات انشعابات شرکتها'!A:A,0),MATCH(B$1,'اطلاعات انشعابات شرکتها'!$1:$1,0)),0)</f>
        <v>0</v>
      </c>
      <c r="C524" s="48">
        <f>IFERROR(INDEX('اطلاعات انشعابات شرکتها'!A:BB,MATCH(A524,'اطلاعات انشعابات شرکتها'!A:A,0),MATCH(C$1,'اطلاعات انشعابات شرکتها'!$1:$1,0)),0)</f>
        <v>0</v>
      </c>
      <c r="D524" s="45"/>
      <c r="E524" s="171"/>
      <c r="F524" s="170"/>
      <c r="G524" s="47" t="str">
        <f t="shared" si="81"/>
        <v>/</v>
      </c>
      <c r="H524" s="47">
        <f>IFERROR(INDEX('اطلاعات دوره'!A:Z,MATCH(G524,'اطلاعات دوره'!C:C,0),MATCH(H$1,'اطلاعات دوره'!$1:$1,0)),0)</f>
        <v>0</v>
      </c>
      <c r="I524" s="47">
        <f>IFERROR(INDEX('اطلاعات دوره'!A:Z,MATCH(G524,'اطلاعات دوره'!C:C,0),MATCH(I$1,'اطلاعات دوره'!$1:$1,0)),0)</f>
        <v>0</v>
      </c>
      <c r="J524" s="48">
        <f>IFERROR(INDEX('اطلاعات دوره'!A:Z,MATCH(G524,'اطلاعات دوره'!C:C,0),MATCH(J$1,'اطلاعات دوره'!$1:$1,0)),0)</f>
        <v>0</v>
      </c>
      <c r="K524" s="46"/>
      <c r="L524" s="158" t="str">
        <f>IFERROR(INDEX('اطلاعات دوره'!A:Z,MATCH(G524,'اطلاعات دوره'!C:C,0)-1,MATCH("عنوان",'اطلاعات دوره'!$1:$1,0)),"---")</f>
        <v>---</v>
      </c>
      <c r="M524" s="47" t="str">
        <f t="shared" si="82"/>
        <v>----</v>
      </c>
      <c r="N524" s="48" t="str">
        <f t="shared" si="83"/>
        <v>-/</v>
      </c>
      <c r="O524" s="45"/>
      <c r="P524" s="158">
        <f>IFERROR(INDEX('قرائت کنتور'!A:AZ,MATCH(A524&amp;"-"&amp;"گاز",'قرائت کنتور'!B:B,0),MATCH(L524,'قرائت کنتور'!$1:$1,0)),0)</f>
        <v>0</v>
      </c>
      <c r="Q524" s="47">
        <f>IFERROR(INDEX('قرائت کنتور'!A:AZ,MATCH(A524&amp;"-"&amp;"گاز",'قرائت کنتور'!B:B,0),MATCH(G524,'قرائت کنتور'!$1:$1,0)),0)</f>
        <v>0</v>
      </c>
      <c r="R524" s="47">
        <f t="shared" si="84"/>
        <v>0</v>
      </c>
      <c r="S524" s="45"/>
      <c r="T524" s="155" t="str">
        <f>IFERROR(INDEX('تعرفه ها'!A:Z,MATCH("بهای هر متر مکعب گاز مصرفی",'تعرفه ها'!$B:$B,0),MATCH(F524,'تعرفه ها'!$2:$2,0)),"---")</f>
        <v>---</v>
      </c>
      <c r="U524" s="50" t="str">
        <f t="shared" si="85"/>
        <v>---</v>
      </c>
      <c r="V524" s="50" t="str">
        <f>IFERROR(ROUND(R524*INDEX('تعرفه ها'!A:Z,MATCH("عوارض گاز به ازاء هر متر مکعب",'تعرفه ها'!$B:$B,0),MATCH(F524,'تعرفه ها'!$2:$2,0)),0),"---")</f>
        <v>---</v>
      </c>
      <c r="W524" s="50" t="str">
        <f>IFERROR(ROUND(((U524+V524)*INDEX('تعرفه ها'!A:Z,MATCH("هزینه نگهداری و تعمیرات شبکه گاز",'تعرفه ها'!$B:$B,0),MATCH(F524,'تعرفه ها'!$2:$2,0))/100),0),"---")</f>
        <v>---</v>
      </c>
      <c r="X524" s="50" t="str">
        <f>IFERROR(IF(INDEX('اطلاعات دوره'!A:Z,MATCH(G524,'اطلاعات دوره'!C:C,0),MATCH("گاز",'اطلاعات دوره'!$1:$1,0))="دارد",ROUND((U524+V524)*INDEX('تعرفه ها'!A:Z,MATCH("پیک فصلی گاز",'تعرفه ها'!$B:$B,0),MATCH(F524,'تعرفه ها'!$2:$2,0))/100,0),0),"---")</f>
        <v>---</v>
      </c>
      <c r="Y524" s="50" t="str">
        <f>IFERROR(ROUND(SUM(U524+V524+W524+X524)*INDEX('تعرفه ها'!A:Z,MATCH("مالیات گاز",'تعرفه ها'!$B:$B,0),MATCH(F524,'تعرفه ها'!$2:$2,0))/100,0),"---")</f>
        <v>---</v>
      </c>
      <c r="Z524" s="50" t="str">
        <f t="shared" si="86"/>
        <v>---</v>
      </c>
      <c r="AA524" s="50" t="str">
        <f t="shared" si="80"/>
        <v>---</v>
      </c>
      <c r="AB524" s="50" t="str">
        <f t="shared" si="87"/>
        <v>---</v>
      </c>
      <c r="AC524" s="50" t="str">
        <f t="shared" si="88"/>
        <v>---</v>
      </c>
      <c r="AD524" s="153" t="str">
        <f t="shared" si="89"/>
        <v>---</v>
      </c>
      <c r="AF524" s="155" t="str">
        <f>IFERROR(IF(INDEX(پرداخت!A:AZ,MATCH(A524&amp;" - "&amp;"گاز",پرداخت!$B:$B,0),MATCH(G524,پرداخت!$1:$1,0))="نشده","نشده","شده"),"---")</f>
        <v>---</v>
      </c>
      <c r="AH524" s="144"/>
      <c r="AI524" s="144"/>
      <c r="AJ524" s="144"/>
    </row>
    <row r="525" spans="1:36" ht="34.9" hidden="1" customHeight="1">
      <c r="A525" s="170"/>
      <c r="B525" s="47">
        <f>IFERROR(INDEX('اطلاعات انشعابات شرکتها'!A:BB,MATCH(A525,'اطلاعات انشعابات شرکتها'!A:A,0),MATCH(B$1,'اطلاعات انشعابات شرکتها'!$1:$1,0)),0)</f>
        <v>0</v>
      </c>
      <c r="C525" s="48">
        <f>IFERROR(INDEX('اطلاعات انشعابات شرکتها'!A:BB,MATCH(A525,'اطلاعات انشعابات شرکتها'!A:A,0),MATCH(C$1,'اطلاعات انشعابات شرکتها'!$1:$1,0)),0)</f>
        <v>0</v>
      </c>
      <c r="D525" s="45"/>
      <c r="E525" s="171"/>
      <c r="F525" s="170"/>
      <c r="G525" s="47" t="str">
        <f t="shared" si="81"/>
        <v>/</v>
      </c>
      <c r="H525" s="47">
        <f>IFERROR(INDEX('اطلاعات دوره'!A:Z,MATCH(G525,'اطلاعات دوره'!C:C,0),MATCH(H$1,'اطلاعات دوره'!$1:$1,0)),0)</f>
        <v>0</v>
      </c>
      <c r="I525" s="47">
        <f>IFERROR(INDEX('اطلاعات دوره'!A:Z,MATCH(G525,'اطلاعات دوره'!C:C,0),MATCH(I$1,'اطلاعات دوره'!$1:$1,0)),0)</f>
        <v>0</v>
      </c>
      <c r="J525" s="48">
        <f>IFERROR(INDEX('اطلاعات دوره'!A:Z,MATCH(G525,'اطلاعات دوره'!C:C,0),MATCH(J$1,'اطلاعات دوره'!$1:$1,0)),0)</f>
        <v>0</v>
      </c>
      <c r="K525" s="46"/>
      <c r="L525" s="158" t="str">
        <f>IFERROR(INDEX('اطلاعات دوره'!A:Z,MATCH(G525,'اطلاعات دوره'!C:C,0)-1,MATCH("عنوان",'اطلاعات دوره'!$1:$1,0)),"---")</f>
        <v>---</v>
      </c>
      <c r="M525" s="47" t="str">
        <f t="shared" si="82"/>
        <v>----</v>
      </c>
      <c r="N525" s="48" t="str">
        <f t="shared" si="83"/>
        <v>-/</v>
      </c>
      <c r="O525" s="45"/>
      <c r="P525" s="158">
        <f>IFERROR(INDEX('قرائت کنتور'!A:AZ,MATCH(A525&amp;"-"&amp;"گاز",'قرائت کنتور'!B:B,0),MATCH(L525,'قرائت کنتور'!$1:$1,0)),0)</f>
        <v>0</v>
      </c>
      <c r="Q525" s="47">
        <f>IFERROR(INDEX('قرائت کنتور'!A:AZ,MATCH(A525&amp;"-"&amp;"گاز",'قرائت کنتور'!B:B,0),MATCH(G525,'قرائت کنتور'!$1:$1,0)),0)</f>
        <v>0</v>
      </c>
      <c r="R525" s="47">
        <f t="shared" si="84"/>
        <v>0</v>
      </c>
      <c r="S525" s="45"/>
      <c r="T525" s="155" t="str">
        <f>IFERROR(INDEX('تعرفه ها'!A:Z,MATCH("بهای هر متر مکعب گاز مصرفی",'تعرفه ها'!$B:$B,0),MATCH(F525,'تعرفه ها'!$2:$2,0)),"---")</f>
        <v>---</v>
      </c>
      <c r="U525" s="50" t="str">
        <f t="shared" si="85"/>
        <v>---</v>
      </c>
      <c r="V525" s="50" t="str">
        <f>IFERROR(ROUND(R525*INDEX('تعرفه ها'!A:Z,MATCH("عوارض گاز به ازاء هر متر مکعب",'تعرفه ها'!$B:$B,0),MATCH(F525,'تعرفه ها'!$2:$2,0)),0),"---")</f>
        <v>---</v>
      </c>
      <c r="W525" s="50" t="str">
        <f>IFERROR(ROUND(((U525+V525)*INDEX('تعرفه ها'!A:Z,MATCH("هزینه نگهداری و تعمیرات شبکه گاز",'تعرفه ها'!$B:$B,0),MATCH(F525,'تعرفه ها'!$2:$2,0))/100),0),"---")</f>
        <v>---</v>
      </c>
      <c r="X525" s="50" t="str">
        <f>IFERROR(IF(INDEX('اطلاعات دوره'!A:Z,MATCH(G525,'اطلاعات دوره'!C:C,0),MATCH("گاز",'اطلاعات دوره'!$1:$1,0))="دارد",ROUND((U525+V525)*INDEX('تعرفه ها'!A:Z,MATCH("پیک فصلی گاز",'تعرفه ها'!$B:$B,0),MATCH(F525,'تعرفه ها'!$2:$2,0))/100,0),0),"---")</f>
        <v>---</v>
      </c>
      <c r="Y525" s="50" t="str">
        <f>IFERROR(ROUND(SUM(U525+V525+W525+X525)*INDEX('تعرفه ها'!A:Z,MATCH("مالیات گاز",'تعرفه ها'!$B:$B,0),MATCH(F525,'تعرفه ها'!$2:$2,0))/100,0),"---")</f>
        <v>---</v>
      </c>
      <c r="Z525" s="50" t="str">
        <f t="shared" si="86"/>
        <v>---</v>
      </c>
      <c r="AA525" s="50" t="str">
        <f t="shared" si="80"/>
        <v>---</v>
      </c>
      <c r="AB525" s="50" t="str">
        <f t="shared" si="87"/>
        <v>---</v>
      </c>
      <c r="AC525" s="50" t="str">
        <f t="shared" si="88"/>
        <v>---</v>
      </c>
      <c r="AD525" s="153" t="str">
        <f t="shared" si="89"/>
        <v>---</v>
      </c>
      <c r="AF525" s="155" t="str">
        <f>IFERROR(IF(INDEX(پرداخت!A:AZ,MATCH(A525&amp;" - "&amp;"گاز",پرداخت!$B:$B,0),MATCH(G525,پرداخت!$1:$1,0))="نشده","نشده","شده"),"---")</f>
        <v>---</v>
      </c>
      <c r="AH525" s="144"/>
      <c r="AI525" s="144"/>
      <c r="AJ525" s="144"/>
    </row>
    <row r="526" spans="1:36" ht="34.9" hidden="1" customHeight="1">
      <c r="A526" s="170"/>
      <c r="B526" s="47">
        <f>IFERROR(INDEX('اطلاعات انشعابات شرکتها'!A:BB,MATCH(A526,'اطلاعات انشعابات شرکتها'!A:A,0),MATCH(B$1,'اطلاعات انشعابات شرکتها'!$1:$1,0)),0)</f>
        <v>0</v>
      </c>
      <c r="C526" s="48">
        <f>IFERROR(INDEX('اطلاعات انشعابات شرکتها'!A:BB,MATCH(A526,'اطلاعات انشعابات شرکتها'!A:A,0),MATCH(C$1,'اطلاعات انشعابات شرکتها'!$1:$1,0)),0)</f>
        <v>0</v>
      </c>
      <c r="D526" s="45"/>
      <c r="E526" s="171"/>
      <c r="F526" s="170"/>
      <c r="G526" s="47" t="str">
        <f t="shared" si="81"/>
        <v>/</v>
      </c>
      <c r="H526" s="47">
        <f>IFERROR(INDEX('اطلاعات دوره'!A:Z,MATCH(G526,'اطلاعات دوره'!C:C,0),MATCH(H$1,'اطلاعات دوره'!$1:$1,0)),0)</f>
        <v>0</v>
      </c>
      <c r="I526" s="47">
        <f>IFERROR(INDEX('اطلاعات دوره'!A:Z,MATCH(G526,'اطلاعات دوره'!C:C,0),MATCH(I$1,'اطلاعات دوره'!$1:$1,0)),0)</f>
        <v>0</v>
      </c>
      <c r="J526" s="48">
        <f>IFERROR(INDEX('اطلاعات دوره'!A:Z,MATCH(G526,'اطلاعات دوره'!C:C,0),MATCH(J$1,'اطلاعات دوره'!$1:$1,0)),0)</f>
        <v>0</v>
      </c>
      <c r="K526" s="46"/>
      <c r="L526" s="158" t="str">
        <f>IFERROR(INDEX('اطلاعات دوره'!A:Z,MATCH(G526,'اطلاعات دوره'!C:C,0)-1,MATCH("عنوان",'اطلاعات دوره'!$1:$1,0)),"---")</f>
        <v>---</v>
      </c>
      <c r="M526" s="47" t="str">
        <f t="shared" si="82"/>
        <v>----</v>
      </c>
      <c r="N526" s="48" t="str">
        <f t="shared" si="83"/>
        <v>-/</v>
      </c>
      <c r="O526" s="45"/>
      <c r="P526" s="158">
        <f>IFERROR(INDEX('قرائت کنتور'!A:AZ,MATCH(A526&amp;"-"&amp;"گاز",'قرائت کنتور'!B:B,0),MATCH(L526,'قرائت کنتور'!$1:$1,0)),0)</f>
        <v>0</v>
      </c>
      <c r="Q526" s="47">
        <f>IFERROR(INDEX('قرائت کنتور'!A:AZ,MATCH(A526&amp;"-"&amp;"گاز",'قرائت کنتور'!B:B,0),MATCH(G526,'قرائت کنتور'!$1:$1,0)),0)</f>
        <v>0</v>
      </c>
      <c r="R526" s="47">
        <f t="shared" si="84"/>
        <v>0</v>
      </c>
      <c r="S526" s="45"/>
      <c r="T526" s="155" t="str">
        <f>IFERROR(INDEX('تعرفه ها'!A:Z,MATCH("بهای هر متر مکعب گاز مصرفی",'تعرفه ها'!$B:$B,0),MATCH(F526,'تعرفه ها'!$2:$2,0)),"---")</f>
        <v>---</v>
      </c>
      <c r="U526" s="50" t="str">
        <f t="shared" si="85"/>
        <v>---</v>
      </c>
      <c r="V526" s="50" t="str">
        <f>IFERROR(ROUND(R526*INDEX('تعرفه ها'!A:Z,MATCH("عوارض گاز به ازاء هر متر مکعب",'تعرفه ها'!$B:$B,0),MATCH(F526,'تعرفه ها'!$2:$2,0)),0),"---")</f>
        <v>---</v>
      </c>
      <c r="W526" s="50" t="str">
        <f>IFERROR(ROUND(((U526+V526)*INDEX('تعرفه ها'!A:Z,MATCH("هزینه نگهداری و تعمیرات شبکه گاز",'تعرفه ها'!$B:$B,0),MATCH(F526,'تعرفه ها'!$2:$2,0))/100),0),"---")</f>
        <v>---</v>
      </c>
      <c r="X526" s="50" t="str">
        <f>IFERROR(IF(INDEX('اطلاعات دوره'!A:Z,MATCH(G526,'اطلاعات دوره'!C:C,0),MATCH("گاز",'اطلاعات دوره'!$1:$1,0))="دارد",ROUND((U526+V526)*INDEX('تعرفه ها'!A:Z,MATCH("پیک فصلی گاز",'تعرفه ها'!$B:$B,0),MATCH(F526,'تعرفه ها'!$2:$2,0))/100,0),0),"---")</f>
        <v>---</v>
      </c>
      <c r="Y526" s="50" t="str">
        <f>IFERROR(ROUND(SUM(U526+V526+W526+X526)*INDEX('تعرفه ها'!A:Z,MATCH("مالیات گاز",'تعرفه ها'!$B:$B,0),MATCH(F526,'تعرفه ها'!$2:$2,0))/100,0),"---")</f>
        <v>---</v>
      </c>
      <c r="Z526" s="50" t="str">
        <f t="shared" si="86"/>
        <v>---</v>
      </c>
      <c r="AA526" s="50" t="str">
        <f t="shared" si="80"/>
        <v>---</v>
      </c>
      <c r="AB526" s="50" t="str">
        <f t="shared" si="87"/>
        <v>---</v>
      </c>
      <c r="AC526" s="50" t="str">
        <f t="shared" si="88"/>
        <v>---</v>
      </c>
      <c r="AD526" s="153" t="str">
        <f t="shared" si="89"/>
        <v>---</v>
      </c>
      <c r="AF526" s="155" t="str">
        <f>IFERROR(IF(INDEX(پرداخت!A:AZ,MATCH(A526&amp;" - "&amp;"گاز",پرداخت!$B:$B,0),MATCH(G526,پرداخت!$1:$1,0))="نشده","نشده","شده"),"---")</f>
        <v>---</v>
      </c>
      <c r="AH526" s="144"/>
      <c r="AI526" s="144"/>
      <c r="AJ526" s="144"/>
    </row>
    <row r="527" spans="1:36" ht="34.9" hidden="1" customHeight="1">
      <c r="A527" s="170"/>
      <c r="B527" s="47">
        <f>IFERROR(INDEX('اطلاعات انشعابات شرکتها'!A:BB,MATCH(A527,'اطلاعات انشعابات شرکتها'!A:A,0),MATCH(B$1,'اطلاعات انشعابات شرکتها'!$1:$1,0)),0)</f>
        <v>0</v>
      </c>
      <c r="C527" s="48">
        <f>IFERROR(INDEX('اطلاعات انشعابات شرکتها'!A:BB,MATCH(A527,'اطلاعات انشعابات شرکتها'!A:A,0),MATCH(C$1,'اطلاعات انشعابات شرکتها'!$1:$1,0)),0)</f>
        <v>0</v>
      </c>
      <c r="D527" s="45"/>
      <c r="E527" s="171"/>
      <c r="F527" s="170"/>
      <c r="G527" s="47" t="str">
        <f t="shared" si="81"/>
        <v>/</v>
      </c>
      <c r="H527" s="47">
        <f>IFERROR(INDEX('اطلاعات دوره'!A:Z,MATCH(G527,'اطلاعات دوره'!C:C,0),MATCH(H$1,'اطلاعات دوره'!$1:$1,0)),0)</f>
        <v>0</v>
      </c>
      <c r="I527" s="47">
        <f>IFERROR(INDEX('اطلاعات دوره'!A:Z,MATCH(G527,'اطلاعات دوره'!C:C,0),MATCH(I$1,'اطلاعات دوره'!$1:$1,0)),0)</f>
        <v>0</v>
      </c>
      <c r="J527" s="48">
        <f>IFERROR(INDEX('اطلاعات دوره'!A:Z,MATCH(G527,'اطلاعات دوره'!C:C,0),MATCH(J$1,'اطلاعات دوره'!$1:$1,0)),0)</f>
        <v>0</v>
      </c>
      <c r="K527" s="46"/>
      <c r="L527" s="158" t="str">
        <f>IFERROR(INDEX('اطلاعات دوره'!A:Z,MATCH(G527,'اطلاعات دوره'!C:C,0)-1,MATCH("عنوان",'اطلاعات دوره'!$1:$1,0)),"---")</f>
        <v>---</v>
      </c>
      <c r="M527" s="47" t="str">
        <f t="shared" si="82"/>
        <v>----</v>
      </c>
      <c r="N527" s="48" t="str">
        <f t="shared" si="83"/>
        <v>-/</v>
      </c>
      <c r="O527" s="45"/>
      <c r="P527" s="158">
        <f>IFERROR(INDEX('قرائت کنتور'!A:AZ,MATCH(A527&amp;"-"&amp;"گاز",'قرائت کنتور'!B:B,0),MATCH(L527,'قرائت کنتور'!$1:$1,0)),0)</f>
        <v>0</v>
      </c>
      <c r="Q527" s="47">
        <f>IFERROR(INDEX('قرائت کنتور'!A:AZ,MATCH(A527&amp;"-"&amp;"گاز",'قرائت کنتور'!B:B,0),MATCH(G527,'قرائت کنتور'!$1:$1,0)),0)</f>
        <v>0</v>
      </c>
      <c r="R527" s="47">
        <f t="shared" si="84"/>
        <v>0</v>
      </c>
      <c r="S527" s="45"/>
      <c r="T527" s="155" t="str">
        <f>IFERROR(INDEX('تعرفه ها'!A:Z,MATCH("بهای هر متر مکعب گاز مصرفی",'تعرفه ها'!$B:$B,0),MATCH(F527,'تعرفه ها'!$2:$2,0)),"---")</f>
        <v>---</v>
      </c>
      <c r="U527" s="50" t="str">
        <f t="shared" si="85"/>
        <v>---</v>
      </c>
      <c r="V527" s="50" t="str">
        <f>IFERROR(ROUND(R527*INDEX('تعرفه ها'!A:Z,MATCH("عوارض گاز به ازاء هر متر مکعب",'تعرفه ها'!$B:$B,0),MATCH(F527,'تعرفه ها'!$2:$2,0)),0),"---")</f>
        <v>---</v>
      </c>
      <c r="W527" s="50" t="str">
        <f>IFERROR(ROUND(((U527+V527)*INDEX('تعرفه ها'!A:Z,MATCH("هزینه نگهداری و تعمیرات شبکه گاز",'تعرفه ها'!$B:$B,0),MATCH(F527,'تعرفه ها'!$2:$2,0))/100),0),"---")</f>
        <v>---</v>
      </c>
      <c r="X527" s="50" t="str">
        <f>IFERROR(IF(INDEX('اطلاعات دوره'!A:Z,MATCH(G527,'اطلاعات دوره'!C:C,0),MATCH("گاز",'اطلاعات دوره'!$1:$1,0))="دارد",ROUND((U527+V527)*INDEX('تعرفه ها'!A:Z,MATCH("پیک فصلی گاز",'تعرفه ها'!$B:$B,0),MATCH(F527,'تعرفه ها'!$2:$2,0))/100,0),0),"---")</f>
        <v>---</v>
      </c>
      <c r="Y527" s="50" t="str">
        <f>IFERROR(ROUND(SUM(U527+V527+W527+X527)*INDEX('تعرفه ها'!A:Z,MATCH("مالیات گاز",'تعرفه ها'!$B:$B,0),MATCH(F527,'تعرفه ها'!$2:$2,0))/100,0),"---")</f>
        <v>---</v>
      </c>
      <c r="Z527" s="50" t="str">
        <f t="shared" si="86"/>
        <v>---</v>
      </c>
      <c r="AA527" s="50" t="str">
        <f t="shared" si="80"/>
        <v>---</v>
      </c>
      <c r="AB527" s="50" t="str">
        <f t="shared" si="87"/>
        <v>---</v>
      </c>
      <c r="AC527" s="50" t="str">
        <f t="shared" si="88"/>
        <v>---</v>
      </c>
      <c r="AD527" s="153" t="str">
        <f t="shared" si="89"/>
        <v>---</v>
      </c>
      <c r="AF527" s="155" t="str">
        <f>IFERROR(IF(INDEX(پرداخت!A:AZ,MATCH(A527&amp;" - "&amp;"گاز",پرداخت!$B:$B,0),MATCH(G527,پرداخت!$1:$1,0))="نشده","نشده","شده"),"---")</f>
        <v>---</v>
      </c>
      <c r="AH527" s="144"/>
      <c r="AI527" s="144"/>
      <c r="AJ527" s="144"/>
    </row>
    <row r="528" spans="1:36" ht="34.9" hidden="1" customHeight="1">
      <c r="A528" s="170"/>
      <c r="B528" s="47">
        <f>IFERROR(INDEX('اطلاعات انشعابات شرکتها'!A:BB,MATCH(A528,'اطلاعات انشعابات شرکتها'!A:A,0),MATCH(B$1,'اطلاعات انشعابات شرکتها'!$1:$1,0)),0)</f>
        <v>0</v>
      </c>
      <c r="C528" s="48">
        <f>IFERROR(INDEX('اطلاعات انشعابات شرکتها'!A:BB,MATCH(A528,'اطلاعات انشعابات شرکتها'!A:A,0),MATCH(C$1,'اطلاعات انشعابات شرکتها'!$1:$1,0)),0)</f>
        <v>0</v>
      </c>
      <c r="D528" s="45"/>
      <c r="E528" s="171"/>
      <c r="F528" s="170"/>
      <c r="G528" s="47" t="str">
        <f t="shared" si="81"/>
        <v>/</v>
      </c>
      <c r="H528" s="47">
        <f>IFERROR(INDEX('اطلاعات دوره'!A:Z,MATCH(G528,'اطلاعات دوره'!C:C,0),MATCH(H$1,'اطلاعات دوره'!$1:$1,0)),0)</f>
        <v>0</v>
      </c>
      <c r="I528" s="47">
        <f>IFERROR(INDEX('اطلاعات دوره'!A:Z,MATCH(G528,'اطلاعات دوره'!C:C,0),MATCH(I$1,'اطلاعات دوره'!$1:$1,0)),0)</f>
        <v>0</v>
      </c>
      <c r="J528" s="48">
        <f>IFERROR(INDEX('اطلاعات دوره'!A:Z,MATCH(G528,'اطلاعات دوره'!C:C,0),MATCH(J$1,'اطلاعات دوره'!$1:$1,0)),0)</f>
        <v>0</v>
      </c>
      <c r="K528" s="46"/>
      <c r="L528" s="158" t="str">
        <f>IFERROR(INDEX('اطلاعات دوره'!A:Z,MATCH(G528,'اطلاعات دوره'!C:C,0)-1,MATCH("عنوان",'اطلاعات دوره'!$1:$1,0)),"---")</f>
        <v>---</v>
      </c>
      <c r="M528" s="47" t="str">
        <f t="shared" si="82"/>
        <v>----</v>
      </c>
      <c r="N528" s="48" t="str">
        <f t="shared" si="83"/>
        <v>-/</v>
      </c>
      <c r="O528" s="45"/>
      <c r="P528" s="158">
        <f>IFERROR(INDEX('قرائت کنتور'!A:AZ,MATCH(A528&amp;"-"&amp;"گاز",'قرائت کنتور'!B:B,0),MATCH(L528,'قرائت کنتور'!$1:$1,0)),0)</f>
        <v>0</v>
      </c>
      <c r="Q528" s="47">
        <f>IFERROR(INDEX('قرائت کنتور'!A:AZ,MATCH(A528&amp;"-"&amp;"گاز",'قرائت کنتور'!B:B,0),MATCH(G528,'قرائت کنتور'!$1:$1,0)),0)</f>
        <v>0</v>
      </c>
      <c r="R528" s="47">
        <f t="shared" si="84"/>
        <v>0</v>
      </c>
      <c r="S528" s="45"/>
      <c r="T528" s="155" t="str">
        <f>IFERROR(INDEX('تعرفه ها'!A:Z,MATCH("بهای هر متر مکعب گاز مصرفی",'تعرفه ها'!$B:$B,0),MATCH(F528,'تعرفه ها'!$2:$2,0)),"---")</f>
        <v>---</v>
      </c>
      <c r="U528" s="50" t="str">
        <f t="shared" si="85"/>
        <v>---</v>
      </c>
      <c r="V528" s="50" t="str">
        <f>IFERROR(ROUND(R528*INDEX('تعرفه ها'!A:Z,MATCH("عوارض گاز به ازاء هر متر مکعب",'تعرفه ها'!$B:$B,0),MATCH(F528,'تعرفه ها'!$2:$2,0)),0),"---")</f>
        <v>---</v>
      </c>
      <c r="W528" s="50" t="str">
        <f>IFERROR(ROUND(((U528+V528)*INDEX('تعرفه ها'!A:Z,MATCH("هزینه نگهداری و تعمیرات شبکه گاز",'تعرفه ها'!$B:$B,0),MATCH(F528,'تعرفه ها'!$2:$2,0))/100),0),"---")</f>
        <v>---</v>
      </c>
      <c r="X528" s="50" t="str">
        <f>IFERROR(IF(INDEX('اطلاعات دوره'!A:Z,MATCH(G528,'اطلاعات دوره'!C:C,0),MATCH("گاز",'اطلاعات دوره'!$1:$1,0))="دارد",ROUND((U528+V528)*INDEX('تعرفه ها'!A:Z,MATCH("پیک فصلی گاز",'تعرفه ها'!$B:$B,0),MATCH(F528,'تعرفه ها'!$2:$2,0))/100,0),0),"---")</f>
        <v>---</v>
      </c>
      <c r="Y528" s="50" t="str">
        <f>IFERROR(ROUND(SUM(U528+V528+W528+X528)*INDEX('تعرفه ها'!A:Z,MATCH("مالیات گاز",'تعرفه ها'!$B:$B,0),MATCH(F528,'تعرفه ها'!$2:$2,0))/100,0),"---")</f>
        <v>---</v>
      </c>
      <c r="Z528" s="50" t="str">
        <f t="shared" si="86"/>
        <v>---</v>
      </c>
      <c r="AA528" s="50" t="str">
        <f t="shared" si="80"/>
        <v>---</v>
      </c>
      <c r="AB528" s="50" t="str">
        <f t="shared" si="87"/>
        <v>---</v>
      </c>
      <c r="AC528" s="50" t="str">
        <f t="shared" si="88"/>
        <v>---</v>
      </c>
      <c r="AD528" s="153" t="str">
        <f t="shared" si="89"/>
        <v>---</v>
      </c>
      <c r="AF528" s="155" t="str">
        <f>IFERROR(IF(INDEX(پرداخت!A:AZ,MATCH(A528&amp;" - "&amp;"گاز",پرداخت!$B:$B,0),MATCH(G528,پرداخت!$1:$1,0))="نشده","نشده","شده"),"---")</f>
        <v>---</v>
      </c>
      <c r="AH528" s="144"/>
      <c r="AI528" s="144"/>
      <c r="AJ528" s="144"/>
    </row>
    <row r="529" spans="1:36" ht="34.9" hidden="1" customHeight="1">
      <c r="A529" s="170"/>
      <c r="B529" s="47">
        <f>IFERROR(INDEX('اطلاعات انشعابات شرکتها'!A:BB,MATCH(A529,'اطلاعات انشعابات شرکتها'!A:A,0),MATCH(B$1,'اطلاعات انشعابات شرکتها'!$1:$1,0)),0)</f>
        <v>0</v>
      </c>
      <c r="C529" s="48">
        <f>IFERROR(INDEX('اطلاعات انشعابات شرکتها'!A:BB,MATCH(A529,'اطلاعات انشعابات شرکتها'!A:A,0),MATCH(C$1,'اطلاعات انشعابات شرکتها'!$1:$1,0)),0)</f>
        <v>0</v>
      </c>
      <c r="D529" s="45"/>
      <c r="E529" s="171"/>
      <c r="F529" s="170"/>
      <c r="G529" s="47" t="str">
        <f t="shared" si="81"/>
        <v>/</v>
      </c>
      <c r="H529" s="47">
        <f>IFERROR(INDEX('اطلاعات دوره'!A:Z,MATCH(G529,'اطلاعات دوره'!C:C,0),MATCH(H$1,'اطلاعات دوره'!$1:$1,0)),0)</f>
        <v>0</v>
      </c>
      <c r="I529" s="47">
        <f>IFERROR(INDEX('اطلاعات دوره'!A:Z,MATCH(G529,'اطلاعات دوره'!C:C,0),MATCH(I$1,'اطلاعات دوره'!$1:$1,0)),0)</f>
        <v>0</v>
      </c>
      <c r="J529" s="48">
        <f>IFERROR(INDEX('اطلاعات دوره'!A:Z,MATCH(G529,'اطلاعات دوره'!C:C,0),MATCH(J$1,'اطلاعات دوره'!$1:$1,0)),0)</f>
        <v>0</v>
      </c>
      <c r="K529" s="46"/>
      <c r="L529" s="158" t="str">
        <f>IFERROR(INDEX('اطلاعات دوره'!A:Z,MATCH(G529,'اطلاعات دوره'!C:C,0)-1,MATCH("عنوان",'اطلاعات دوره'!$1:$1,0)),"---")</f>
        <v>---</v>
      </c>
      <c r="M529" s="47" t="str">
        <f t="shared" si="82"/>
        <v>----</v>
      </c>
      <c r="N529" s="48" t="str">
        <f t="shared" si="83"/>
        <v>-/</v>
      </c>
      <c r="O529" s="45"/>
      <c r="P529" s="158">
        <f>IFERROR(INDEX('قرائت کنتور'!A:AZ,MATCH(A529&amp;"-"&amp;"گاز",'قرائت کنتور'!B:B,0),MATCH(L529,'قرائت کنتور'!$1:$1,0)),0)</f>
        <v>0</v>
      </c>
      <c r="Q529" s="47">
        <f>IFERROR(INDEX('قرائت کنتور'!A:AZ,MATCH(A529&amp;"-"&amp;"گاز",'قرائت کنتور'!B:B,0),MATCH(G529,'قرائت کنتور'!$1:$1,0)),0)</f>
        <v>0</v>
      </c>
      <c r="R529" s="47">
        <f t="shared" si="84"/>
        <v>0</v>
      </c>
      <c r="S529" s="45"/>
      <c r="T529" s="155" t="str">
        <f>IFERROR(INDEX('تعرفه ها'!A:Z,MATCH("بهای هر متر مکعب گاز مصرفی",'تعرفه ها'!$B:$B,0),MATCH(F529,'تعرفه ها'!$2:$2,0)),"---")</f>
        <v>---</v>
      </c>
      <c r="U529" s="50" t="str">
        <f t="shared" si="85"/>
        <v>---</v>
      </c>
      <c r="V529" s="50" t="str">
        <f>IFERROR(ROUND(R529*INDEX('تعرفه ها'!A:Z,MATCH("عوارض گاز به ازاء هر متر مکعب",'تعرفه ها'!$B:$B,0),MATCH(F529,'تعرفه ها'!$2:$2,0)),0),"---")</f>
        <v>---</v>
      </c>
      <c r="W529" s="50" t="str">
        <f>IFERROR(ROUND(((U529+V529)*INDEX('تعرفه ها'!A:Z,MATCH("هزینه نگهداری و تعمیرات شبکه گاز",'تعرفه ها'!$B:$B,0),MATCH(F529,'تعرفه ها'!$2:$2,0))/100),0),"---")</f>
        <v>---</v>
      </c>
      <c r="X529" s="50" t="str">
        <f>IFERROR(IF(INDEX('اطلاعات دوره'!A:Z,MATCH(G529,'اطلاعات دوره'!C:C,0),MATCH("گاز",'اطلاعات دوره'!$1:$1,0))="دارد",ROUND((U529+V529)*INDEX('تعرفه ها'!A:Z,MATCH("پیک فصلی گاز",'تعرفه ها'!$B:$B,0),MATCH(F529,'تعرفه ها'!$2:$2,0))/100,0),0),"---")</f>
        <v>---</v>
      </c>
      <c r="Y529" s="50" t="str">
        <f>IFERROR(ROUND(SUM(U529+V529+W529+X529)*INDEX('تعرفه ها'!A:Z,MATCH("مالیات گاز",'تعرفه ها'!$B:$B,0),MATCH(F529,'تعرفه ها'!$2:$2,0))/100,0),"---")</f>
        <v>---</v>
      </c>
      <c r="Z529" s="50" t="str">
        <f t="shared" si="86"/>
        <v>---</v>
      </c>
      <c r="AA529" s="50" t="str">
        <f t="shared" si="80"/>
        <v>---</v>
      </c>
      <c r="AB529" s="50" t="str">
        <f t="shared" si="87"/>
        <v>---</v>
      </c>
      <c r="AC529" s="50" t="str">
        <f t="shared" si="88"/>
        <v>---</v>
      </c>
      <c r="AD529" s="153" t="str">
        <f t="shared" si="89"/>
        <v>---</v>
      </c>
      <c r="AF529" s="155" t="str">
        <f>IFERROR(IF(INDEX(پرداخت!A:AZ,MATCH(A529&amp;" - "&amp;"گاز",پرداخت!$B:$B,0),MATCH(G529,پرداخت!$1:$1,0))="نشده","نشده","شده"),"---")</f>
        <v>---</v>
      </c>
      <c r="AH529" s="144"/>
      <c r="AI529" s="144"/>
      <c r="AJ529" s="144"/>
    </row>
    <row r="530" spans="1:36" ht="34.9" hidden="1" customHeight="1">
      <c r="A530" s="170"/>
      <c r="B530" s="47">
        <f>IFERROR(INDEX('اطلاعات انشعابات شرکتها'!A:BB,MATCH(A530,'اطلاعات انشعابات شرکتها'!A:A,0),MATCH(B$1,'اطلاعات انشعابات شرکتها'!$1:$1,0)),0)</f>
        <v>0</v>
      </c>
      <c r="C530" s="48">
        <f>IFERROR(INDEX('اطلاعات انشعابات شرکتها'!A:BB,MATCH(A530,'اطلاعات انشعابات شرکتها'!A:A,0),MATCH(C$1,'اطلاعات انشعابات شرکتها'!$1:$1,0)),0)</f>
        <v>0</v>
      </c>
      <c r="D530" s="45"/>
      <c r="E530" s="171"/>
      <c r="F530" s="170"/>
      <c r="G530" s="47" t="str">
        <f t="shared" si="81"/>
        <v>/</v>
      </c>
      <c r="H530" s="47">
        <f>IFERROR(INDEX('اطلاعات دوره'!A:Z,MATCH(G530,'اطلاعات دوره'!C:C,0),MATCH(H$1,'اطلاعات دوره'!$1:$1,0)),0)</f>
        <v>0</v>
      </c>
      <c r="I530" s="47">
        <f>IFERROR(INDEX('اطلاعات دوره'!A:Z,MATCH(G530,'اطلاعات دوره'!C:C,0),MATCH(I$1,'اطلاعات دوره'!$1:$1,0)),0)</f>
        <v>0</v>
      </c>
      <c r="J530" s="48">
        <f>IFERROR(INDEX('اطلاعات دوره'!A:Z,MATCH(G530,'اطلاعات دوره'!C:C,0),MATCH(J$1,'اطلاعات دوره'!$1:$1,0)),0)</f>
        <v>0</v>
      </c>
      <c r="K530" s="46"/>
      <c r="L530" s="158" t="str">
        <f>IFERROR(INDEX('اطلاعات دوره'!A:Z,MATCH(G530,'اطلاعات دوره'!C:C,0)-1,MATCH("عنوان",'اطلاعات دوره'!$1:$1,0)),"---")</f>
        <v>---</v>
      </c>
      <c r="M530" s="47" t="str">
        <f t="shared" si="82"/>
        <v>----</v>
      </c>
      <c r="N530" s="48" t="str">
        <f t="shared" si="83"/>
        <v>-/</v>
      </c>
      <c r="O530" s="45"/>
      <c r="P530" s="158">
        <f>IFERROR(INDEX('قرائت کنتور'!A:AZ,MATCH(A530&amp;"-"&amp;"گاز",'قرائت کنتور'!B:B,0),MATCH(L530,'قرائت کنتور'!$1:$1,0)),0)</f>
        <v>0</v>
      </c>
      <c r="Q530" s="47">
        <f>IFERROR(INDEX('قرائت کنتور'!A:AZ,MATCH(A530&amp;"-"&amp;"گاز",'قرائت کنتور'!B:B,0),MATCH(G530,'قرائت کنتور'!$1:$1,0)),0)</f>
        <v>0</v>
      </c>
      <c r="R530" s="47">
        <f t="shared" si="84"/>
        <v>0</v>
      </c>
      <c r="S530" s="45"/>
      <c r="T530" s="155" t="str">
        <f>IFERROR(INDEX('تعرفه ها'!A:Z,MATCH("بهای هر متر مکعب گاز مصرفی",'تعرفه ها'!$B:$B,0),MATCH(F530,'تعرفه ها'!$2:$2,0)),"---")</f>
        <v>---</v>
      </c>
      <c r="U530" s="50" t="str">
        <f t="shared" si="85"/>
        <v>---</v>
      </c>
      <c r="V530" s="50" t="str">
        <f>IFERROR(ROUND(R530*INDEX('تعرفه ها'!A:Z,MATCH("عوارض گاز به ازاء هر متر مکعب",'تعرفه ها'!$B:$B,0),MATCH(F530,'تعرفه ها'!$2:$2,0)),0),"---")</f>
        <v>---</v>
      </c>
      <c r="W530" s="50" t="str">
        <f>IFERROR(ROUND(((U530+V530)*INDEX('تعرفه ها'!A:Z,MATCH("هزینه نگهداری و تعمیرات شبکه گاز",'تعرفه ها'!$B:$B,0),MATCH(F530,'تعرفه ها'!$2:$2,0))/100),0),"---")</f>
        <v>---</v>
      </c>
      <c r="X530" s="50" t="str">
        <f>IFERROR(IF(INDEX('اطلاعات دوره'!A:Z,MATCH(G530,'اطلاعات دوره'!C:C,0),MATCH("گاز",'اطلاعات دوره'!$1:$1,0))="دارد",ROUND((U530+V530)*INDEX('تعرفه ها'!A:Z,MATCH("پیک فصلی گاز",'تعرفه ها'!$B:$B,0),MATCH(F530,'تعرفه ها'!$2:$2,0))/100,0),0),"---")</f>
        <v>---</v>
      </c>
      <c r="Y530" s="50" t="str">
        <f>IFERROR(ROUND(SUM(U530+V530+W530+X530)*INDEX('تعرفه ها'!A:Z,MATCH("مالیات گاز",'تعرفه ها'!$B:$B,0),MATCH(F530,'تعرفه ها'!$2:$2,0))/100,0),"---")</f>
        <v>---</v>
      </c>
      <c r="Z530" s="50" t="str">
        <f t="shared" si="86"/>
        <v>---</v>
      </c>
      <c r="AA530" s="50" t="str">
        <f t="shared" si="80"/>
        <v>---</v>
      </c>
      <c r="AB530" s="50" t="str">
        <f t="shared" si="87"/>
        <v>---</v>
      </c>
      <c r="AC530" s="50" t="str">
        <f t="shared" si="88"/>
        <v>---</v>
      </c>
      <c r="AD530" s="153" t="str">
        <f t="shared" si="89"/>
        <v>---</v>
      </c>
      <c r="AF530" s="155" t="str">
        <f>IFERROR(IF(INDEX(پرداخت!A:AZ,MATCH(A530&amp;" - "&amp;"گاز",پرداخت!$B:$B,0),MATCH(G530,پرداخت!$1:$1,0))="نشده","نشده","شده"),"---")</f>
        <v>---</v>
      </c>
      <c r="AH530" s="144"/>
      <c r="AI530" s="144"/>
      <c r="AJ530" s="144"/>
    </row>
    <row r="531" spans="1:36" ht="34.9" hidden="1" customHeight="1">
      <c r="A531" s="170"/>
      <c r="B531" s="47">
        <f>IFERROR(INDEX('اطلاعات انشعابات شرکتها'!A:BB,MATCH(A531,'اطلاعات انشعابات شرکتها'!A:A,0),MATCH(B$1,'اطلاعات انشعابات شرکتها'!$1:$1,0)),0)</f>
        <v>0</v>
      </c>
      <c r="C531" s="48">
        <f>IFERROR(INDEX('اطلاعات انشعابات شرکتها'!A:BB,MATCH(A531,'اطلاعات انشعابات شرکتها'!A:A,0),MATCH(C$1,'اطلاعات انشعابات شرکتها'!$1:$1,0)),0)</f>
        <v>0</v>
      </c>
      <c r="D531" s="45"/>
      <c r="E531" s="171"/>
      <c r="F531" s="170"/>
      <c r="G531" s="47" t="str">
        <f t="shared" si="81"/>
        <v>/</v>
      </c>
      <c r="H531" s="47">
        <f>IFERROR(INDEX('اطلاعات دوره'!A:Z,MATCH(G531,'اطلاعات دوره'!C:C,0),MATCH(H$1,'اطلاعات دوره'!$1:$1,0)),0)</f>
        <v>0</v>
      </c>
      <c r="I531" s="47">
        <f>IFERROR(INDEX('اطلاعات دوره'!A:Z,MATCH(G531,'اطلاعات دوره'!C:C,0),MATCH(I$1,'اطلاعات دوره'!$1:$1,0)),0)</f>
        <v>0</v>
      </c>
      <c r="J531" s="48">
        <f>IFERROR(INDEX('اطلاعات دوره'!A:Z,MATCH(G531,'اطلاعات دوره'!C:C,0),MATCH(J$1,'اطلاعات دوره'!$1:$1,0)),0)</f>
        <v>0</v>
      </c>
      <c r="K531" s="46"/>
      <c r="L531" s="158" t="str">
        <f>IFERROR(INDEX('اطلاعات دوره'!A:Z,MATCH(G531,'اطلاعات دوره'!C:C,0)-1,MATCH("عنوان",'اطلاعات دوره'!$1:$1,0)),"---")</f>
        <v>---</v>
      </c>
      <c r="M531" s="47" t="str">
        <f t="shared" si="82"/>
        <v>----</v>
      </c>
      <c r="N531" s="48" t="str">
        <f t="shared" si="83"/>
        <v>-/</v>
      </c>
      <c r="O531" s="45"/>
      <c r="P531" s="158">
        <f>IFERROR(INDEX('قرائت کنتور'!A:AZ,MATCH(A531&amp;"-"&amp;"گاز",'قرائت کنتور'!B:B,0),MATCH(L531,'قرائت کنتور'!$1:$1,0)),0)</f>
        <v>0</v>
      </c>
      <c r="Q531" s="47">
        <f>IFERROR(INDEX('قرائت کنتور'!A:AZ,MATCH(A531&amp;"-"&amp;"گاز",'قرائت کنتور'!B:B,0),MATCH(G531,'قرائت کنتور'!$1:$1,0)),0)</f>
        <v>0</v>
      </c>
      <c r="R531" s="47">
        <f t="shared" si="84"/>
        <v>0</v>
      </c>
      <c r="S531" s="45"/>
      <c r="T531" s="155" t="str">
        <f>IFERROR(INDEX('تعرفه ها'!A:Z,MATCH("بهای هر متر مکعب گاز مصرفی",'تعرفه ها'!$B:$B,0),MATCH(F531,'تعرفه ها'!$2:$2,0)),"---")</f>
        <v>---</v>
      </c>
      <c r="U531" s="50" t="str">
        <f t="shared" si="85"/>
        <v>---</v>
      </c>
      <c r="V531" s="50" t="str">
        <f>IFERROR(ROUND(R531*INDEX('تعرفه ها'!A:Z,MATCH("عوارض گاز به ازاء هر متر مکعب",'تعرفه ها'!$B:$B,0),MATCH(F531,'تعرفه ها'!$2:$2,0)),0),"---")</f>
        <v>---</v>
      </c>
      <c r="W531" s="50" t="str">
        <f>IFERROR(ROUND(((U531+V531)*INDEX('تعرفه ها'!A:Z,MATCH("هزینه نگهداری و تعمیرات شبکه گاز",'تعرفه ها'!$B:$B,0),MATCH(F531,'تعرفه ها'!$2:$2,0))/100),0),"---")</f>
        <v>---</v>
      </c>
      <c r="X531" s="50" t="str">
        <f>IFERROR(IF(INDEX('اطلاعات دوره'!A:Z,MATCH(G531,'اطلاعات دوره'!C:C,0),MATCH("گاز",'اطلاعات دوره'!$1:$1,0))="دارد",ROUND((U531+V531)*INDEX('تعرفه ها'!A:Z,MATCH("پیک فصلی گاز",'تعرفه ها'!$B:$B,0),MATCH(F531,'تعرفه ها'!$2:$2,0))/100,0),0),"---")</f>
        <v>---</v>
      </c>
      <c r="Y531" s="50" t="str">
        <f>IFERROR(ROUND(SUM(U531+V531+W531+X531)*INDEX('تعرفه ها'!A:Z,MATCH("مالیات گاز",'تعرفه ها'!$B:$B,0),MATCH(F531,'تعرفه ها'!$2:$2,0))/100,0),"---")</f>
        <v>---</v>
      </c>
      <c r="Z531" s="50" t="str">
        <f t="shared" si="86"/>
        <v>---</v>
      </c>
      <c r="AA531" s="50" t="str">
        <f t="shared" si="80"/>
        <v>---</v>
      </c>
      <c r="AB531" s="50" t="str">
        <f t="shared" si="87"/>
        <v>---</v>
      </c>
      <c r="AC531" s="50" t="str">
        <f t="shared" si="88"/>
        <v>---</v>
      </c>
      <c r="AD531" s="153" t="str">
        <f t="shared" si="89"/>
        <v>---</v>
      </c>
      <c r="AF531" s="155" t="str">
        <f>IFERROR(IF(INDEX(پرداخت!A:AZ,MATCH(A531&amp;" - "&amp;"گاز",پرداخت!$B:$B,0),MATCH(G531,پرداخت!$1:$1,0))="نشده","نشده","شده"),"---")</f>
        <v>---</v>
      </c>
      <c r="AH531" s="144"/>
      <c r="AI531" s="144"/>
      <c r="AJ531" s="144"/>
    </row>
    <row r="532" spans="1:36" ht="34.9" hidden="1" customHeight="1">
      <c r="A532" s="170"/>
      <c r="B532" s="47">
        <f>IFERROR(INDEX('اطلاعات انشعابات شرکتها'!A:BB,MATCH(A532,'اطلاعات انشعابات شرکتها'!A:A,0),MATCH(B$1,'اطلاعات انشعابات شرکتها'!$1:$1,0)),0)</f>
        <v>0</v>
      </c>
      <c r="C532" s="48">
        <f>IFERROR(INDEX('اطلاعات انشعابات شرکتها'!A:BB,MATCH(A532,'اطلاعات انشعابات شرکتها'!A:A,0),MATCH(C$1,'اطلاعات انشعابات شرکتها'!$1:$1,0)),0)</f>
        <v>0</v>
      </c>
      <c r="D532" s="45"/>
      <c r="E532" s="171"/>
      <c r="F532" s="170"/>
      <c r="G532" s="47" t="str">
        <f t="shared" si="81"/>
        <v>/</v>
      </c>
      <c r="H532" s="47">
        <f>IFERROR(INDEX('اطلاعات دوره'!A:Z,MATCH(G532,'اطلاعات دوره'!C:C,0),MATCH(H$1,'اطلاعات دوره'!$1:$1,0)),0)</f>
        <v>0</v>
      </c>
      <c r="I532" s="47">
        <f>IFERROR(INDEX('اطلاعات دوره'!A:Z,MATCH(G532,'اطلاعات دوره'!C:C,0),MATCH(I$1,'اطلاعات دوره'!$1:$1,0)),0)</f>
        <v>0</v>
      </c>
      <c r="J532" s="48">
        <f>IFERROR(INDEX('اطلاعات دوره'!A:Z,MATCH(G532,'اطلاعات دوره'!C:C,0),MATCH(J$1,'اطلاعات دوره'!$1:$1,0)),0)</f>
        <v>0</v>
      </c>
      <c r="K532" s="46"/>
      <c r="L532" s="158" t="str">
        <f>IFERROR(INDEX('اطلاعات دوره'!A:Z,MATCH(G532,'اطلاعات دوره'!C:C,0)-1,MATCH("عنوان",'اطلاعات دوره'!$1:$1,0)),"---")</f>
        <v>---</v>
      </c>
      <c r="M532" s="47" t="str">
        <f t="shared" si="82"/>
        <v>----</v>
      </c>
      <c r="N532" s="48" t="str">
        <f t="shared" si="83"/>
        <v>-/</v>
      </c>
      <c r="O532" s="45"/>
      <c r="P532" s="158">
        <f>IFERROR(INDEX('قرائت کنتور'!A:AZ,MATCH(A532&amp;"-"&amp;"گاز",'قرائت کنتور'!B:B,0),MATCH(L532,'قرائت کنتور'!$1:$1,0)),0)</f>
        <v>0</v>
      </c>
      <c r="Q532" s="47">
        <f>IFERROR(INDEX('قرائت کنتور'!A:AZ,MATCH(A532&amp;"-"&amp;"گاز",'قرائت کنتور'!B:B,0),MATCH(G532,'قرائت کنتور'!$1:$1,0)),0)</f>
        <v>0</v>
      </c>
      <c r="R532" s="47">
        <f t="shared" si="84"/>
        <v>0</v>
      </c>
      <c r="S532" s="45"/>
      <c r="T532" s="155" t="str">
        <f>IFERROR(INDEX('تعرفه ها'!A:Z,MATCH("بهای هر متر مکعب گاز مصرفی",'تعرفه ها'!$B:$B,0),MATCH(F532,'تعرفه ها'!$2:$2,0)),"---")</f>
        <v>---</v>
      </c>
      <c r="U532" s="50" t="str">
        <f t="shared" si="85"/>
        <v>---</v>
      </c>
      <c r="V532" s="50" t="str">
        <f>IFERROR(ROUND(R532*INDEX('تعرفه ها'!A:Z,MATCH("عوارض گاز به ازاء هر متر مکعب",'تعرفه ها'!$B:$B,0),MATCH(F532,'تعرفه ها'!$2:$2,0)),0),"---")</f>
        <v>---</v>
      </c>
      <c r="W532" s="50" t="str">
        <f>IFERROR(ROUND(((U532+V532)*INDEX('تعرفه ها'!A:Z,MATCH("هزینه نگهداری و تعمیرات شبکه گاز",'تعرفه ها'!$B:$B,0),MATCH(F532,'تعرفه ها'!$2:$2,0))/100),0),"---")</f>
        <v>---</v>
      </c>
      <c r="X532" s="50" t="str">
        <f>IFERROR(IF(INDEX('اطلاعات دوره'!A:Z,MATCH(G532,'اطلاعات دوره'!C:C,0),MATCH("گاز",'اطلاعات دوره'!$1:$1,0))="دارد",ROUND((U532+V532)*INDEX('تعرفه ها'!A:Z,MATCH("پیک فصلی گاز",'تعرفه ها'!$B:$B,0),MATCH(F532,'تعرفه ها'!$2:$2,0))/100,0),0),"---")</f>
        <v>---</v>
      </c>
      <c r="Y532" s="50" t="str">
        <f>IFERROR(ROUND(SUM(U532+V532+W532+X532)*INDEX('تعرفه ها'!A:Z,MATCH("مالیات گاز",'تعرفه ها'!$B:$B,0),MATCH(F532,'تعرفه ها'!$2:$2,0))/100,0),"---")</f>
        <v>---</v>
      </c>
      <c r="Z532" s="50" t="str">
        <f t="shared" si="86"/>
        <v>---</v>
      </c>
      <c r="AA532" s="50" t="str">
        <f t="shared" si="80"/>
        <v>---</v>
      </c>
      <c r="AB532" s="50" t="str">
        <f t="shared" si="87"/>
        <v>---</v>
      </c>
      <c r="AC532" s="50" t="str">
        <f t="shared" si="88"/>
        <v>---</v>
      </c>
      <c r="AD532" s="153" t="str">
        <f t="shared" si="89"/>
        <v>---</v>
      </c>
      <c r="AF532" s="155" t="str">
        <f>IFERROR(IF(INDEX(پرداخت!A:AZ,MATCH(A532&amp;" - "&amp;"گاز",پرداخت!$B:$B,0),MATCH(G532,پرداخت!$1:$1,0))="نشده","نشده","شده"),"---")</f>
        <v>---</v>
      </c>
      <c r="AH532" s="144"/>
      <c r="AI532" s="144"/>
      <c r="AJ532" s="144"/>
    </row>
    <row r="533" spans="1:36" ht="34.9" hidden="1" customHeight="1">
      <c r="A533" s="170"/>
      <c r="B533" s="47">
        <f>IFERROR(INDEX('اطلاعات انشعابات شرکتها'!A:BB,MATCH(A533,'اطلاعات انشعابات شرکتها'!A:A,0),MATCH(B$1,'اطلاعات انشعابات شرکتها'!$1:$1,0)),0)</f>
        <v>0</v>
      </c>
      <c r="C533" s="48">
        <f>IFERROR(INDEX('اطلاعات انشعابات شرکتها'!A:BB,MATCH(A533,'اطلاعات انشعابات شرکتها'!A:A,0),MATCH(C$1,'اطلاعات انشعابات شرکتها'!$1:$1,0)),0)</f>
        <v>0</v>
      </c>
      <c r="D533" s="45"/>
      <c r="E533" s="171"/>
      <c r="F533" s="170"/>
      <c r="G533" s="47" t="str">
        <f t="shared" si="81"/>
        <v>/</v>
      </c>
      <c r="H533" s="47">
        <f>IFERROR(INDEX('اطلاعات دوره'!A:Z,MATCH(G533,'اطلاعات دوره'!C:C,0),MATCH(H$1,'اطلاعات دوره'!$1:$1,0)),0)</f>
        <v>0</v>
      </c>
      <c r="I533" s="47">
        <f>IFERROR(INDEX('اطلاعات دوره'!A:Z,MATCH(G533,'اطلاعات دوره'!C:C,0),MATCH(I$1,'اطلاعات دوره'!$1:$1,0)),0)</f>
        <v>0</v>
      </c>
      <c r="J533" s="48">
        <f>IFERROR(INDEX('اطلاعات دوره'!A:Z,MATCH(G533,'اطلاعات دوره'!C:C,0),MATCH(J$1,'اطلاعات دوره'!$1:$1,0)),0)</f>
        <v>0</v>
      </c>
      <c r="K533" s="46"/>
      <c r="L533" s="158" t="str">
        <f>IFERROR(INDEX('اطلاعات دوره'!A:Z,MATCH(G533,'اطلاعات دوره'!C:C,0)-1,MATCH("عنوان",'اطلاعات دوره'!$1:$1,0)),"---")</f>
        <v>---</v>
      </c>
      <c r="M533" s="47" t="str">
        <f t="shared" si="82"/>
        <v>----</v>
      </c>
      <c r="N533" s="48" t="str">
        <f t="shared" si="83"/>
        <v>-/</v>
      </c>
      <c r="O533" s="45"/>
      <c r="P533" s="158">
        <f>IFERROR(INDEX('قرائت کنتور'!A:AZ,MATCH(A533&amp;"-"&amp;"گاز",'قرائت کنتور'!B:B,0),MATCH(L533,'قرائت کنتور'!$1:$1,0)),0)</f>
        <v>0</v>
      </c>
      <c r="Q533" s="47">
        <f>IFERROR(INDEX('قرائت کنتور'!A:AZ,MATCH(A533&amp;"-"&amp;"گاز",'قرائت کنتور'!B:B,0),MATCH(G533,'قرائت کنتور'!$1:$1,0)),0)</f>
        <v>0</v>
      </c>
      <c r="R533" s="47">
        <f t="shared" si="84"/>
        <v>0</v>
      </c>
      <c r="S533" s="45"/>
      <c r="T533" s="155" t="str">
        <f>IFERROR(INDEX('تعرفه ها'!A:Z,MATCH("بهای هر متر مکعب گاز مصرفی",'تعرفه ها'!$B:$B,0),MATCH(F533,'تعرفه ها'!$2:$2,0)),"---")</f>
        <v>---</v>
      </c>
      <c r="U533" s="50" t="str">
        <f t="shared" si="85"/>
        <v>---</v>
      </c>
      <c r="V533" s="50" t="str">
        <f>IFERROR(ROUND(R533*INDEX('تعرفه ها'!A:Z,MATCH("عوارض گاز به ازاء هر متر مکعب",'تعرفه ها'!$B:$B,0),MATCH(F533,'تعرفه ها'!$2:$2,0)),0),"---")</f>
        <v>---</v>
      </c>
      <c r="W533" s="50" t="str">
        <f>IFERROR(ROUND(((U533+V533)*INDEX('تعرفه ها'!A:Z,MATCH("هزینه نگهداری و تعمیرات شبکه گاز",'تعرفه ها'!$B:$B,0),MATCH(F533,'تعرفه ها'!$2:$2,0))/100),0),"---")</f>
        <v>---</v>
      </c>
      <c r="X533" s="50" t="str">
        <f>IFERROR(IF(INDEX('اطلاعات دوره'!A:Z,MATCH(G533,'اطلاعات دوره'!C:C,0),MATCH("گاز",'اطلاعات دوره'!$1:$1,0))="دارد",ROUND((U533+V533)*INDEX('تعرفه ها'!A:Z,MATCH("پیک فصلی گاز",'تعرفه ها'!$B:$B,0),MATCH(F533,'تعرفه ها'!$2:$2,0))/100,0),0),"---")</f>
        <v>---</v>
      </c>
      <c r="Y533" s="50" t="str">
        <f>IFERROR(ROUND(SUM(U533+V533+W533+X533)*INDEX('تعرفه ها'!A:Z,MATCH("مالیات گاز",'تعرفه ها'!$B:$B,0),MATCH(F533,'تعرفه ها'!$2:$2,0))/100,0),"---")</f>
        <v>---</v>
      </c>
      <c r="Z533" s="50" t="str">
        <f t="shared" si="86"/>
        <v>---</v>
      </c>
      <c r="AA533" s="50" t="str">
        <f t="shared" si="80"/>
        <v>---</v>
      </c>
      <c r="AB533" s="50" t="str">
        <f t="shared" si="87"/>
        <v>---</v>
      </c>
      <c r="AC533" s="50" t="str">
        <f t="shared" si="88"/>
        <v>---</v>
      </c>
      <c r="AD533" s="153" t="str">
        <f t="shared" si="89"/>
        <v>---</v>
      </c>
      <c r="AF533" s="155" t="str">
        <f>IFERROR(IF(INDEX(پرداخت!A:AZ,MATCH(A533&amp;" - "&amp;"گاز",پرداخت!$B:$B,0),MATCH(G533,پرداخت!$1:$1,0))="نشده","نشده","شده"),"---")</f>
        <v>---</v>
      </c>
      <c r="AH533" s="144"/>
      <c r="AI533" s="144"/>
      <c r="AJ533" s="144"/>
    </row>
    <row r="534" spans="1:36" ht="34.9" hidden="1" customHeight="1">
      <c r="A534" s="170"/>
      <c r="B534" s="47">
        <f>IFERROR(INDEX('اطلاعات انشعابات شرکتها'!A:BB,MATCH(A534,'اطلاعات انشعابات شرکتها'!A:A,0),MATCH(B$1,'اطلاعات انشعابات شرکتها'!$1:$1,0)),0)</f>
        <v>0</v>
      </c>
      <c r="C534" s="48">
        <f>IFERROR(INDEX('اطلاعات انشعابات شرکتها'!A:BB,MATCH(A534,'اطلاعات انشعابات شرکتها'!A:A,0),MATCH(C$1,'اطلاعات انشعابات شرکتها'!$1:$1,0)),0)</f>
        <v>0</v>
      </c>
      <c r="D534" s="45"/>
      <c r="E534" s="171"/>
      <c r="F534" s="170"/>
      <c r="G534" s="47" t="str">
        <f t="shared" si="81"/>
        <v>/</v>
      </c>
      <c r="H534" s="47">
        <f>IFERROR(INDEX('اطلاعات دوره'!A:Z,MATCH(G534,'اطلاعات دوره'!C:C,0),MATCH(H$1,'اطلاعات دوره'!$1:$1,0)),0)</f>
        <v>0</v>
      </c>
      <c r="I534" s="47">
        <f>IFERROR(INDEX('اطلاعات دوره'!A:Z,MATCH(G534,'اطلاعات دوره'!C:C,0),MATCH(I$1,'اطلاعات دوره'!$1:$1,0)),0)</f>
        <v>0</v>
      </c>
      <c r="J534" s="48">
        <f>IFERROR(INDEX('اطلاعات دوره'!A:Z,MATCH(G534,'اطلاعات دوره'!C:C,0),MATCH(J$1,'اطلاعات دوره'!$1:$1,0)),0)</f>
        <v>0</v>
      </c>
      <c r="K534" s="46"/>
      <c r="L534" s="158" t="str">
        <f>IFERROR(INDEX('اطلاعات دوره'!A:Z,MATCH(G534,'اطلاعات دوره'!C:C,0)-1,MATCH("عنوان",'اطلاعات دوره'!$1:$1,0)),"---")</f>
        <v>---</v>
      </c>
      <c r="M534" s="47" t="str">
        <f t="shared" si="82"/>
        <v>----</v>
      </c>
      <c r="N534" s="48" t="str">
        <f t="shared" si="83"/>
        <v>-/</v>
      </c>
      <c r="O534" s="45"/>
      <c r="P534" s="158">
        <f>IFERROR(INDEX('قرائت کنتور'!A:AZ,MATCH(A534&amp;"-"&amp;"گاز",'قرائت کنتور'!B:B,0),MATCH(L534,'قرائت کنتور'!$1:$1,0)),0)</f>
        <v>0</v>
      </c>
      <c r="Q534" s="47">
        <f>IFERROR(INDEX('قرائت کنتور'!A:AZ,MATCH(A534&amp;"-"&amp;"گاز",'قرائت کنتور'!B:B,0),MATCH(G534,'قرائت کنتور'!$1:$1,0)),0)</f>
        <v>0</v>
      </c>
      <c r="R534" s="47">
        <f t="shared" si="84"/>
        <v>0</v>
      </c>
      <c r="S534" s="45"/>
      <c r="T534" s="155" t="str">
        <f>IFERROR(INDEX('تعرفه ها'!A:Z,MATCH("بهای هر متر مکعب گاز مصرفی",'تعرفه ها'!$B:$B,0),MATCH(F534,'تعرفه ها'!$2:$2,0)),"---")</f>
        <v>---</v>
      </c>
      <c r="U534" s="50" t="str">
        <f t="shared" si="85"/>
        <v>---</v>
      </c>
      <c r="V534" s="50" t="str">
        <f>IFERROR(ROUND(R534*INDEX('تعرفه ها'!A:Z,MATCH("عوارض گاز به ازاء هر متر مکعب",'تعرفه ها'!$B:$B,0),MATCH(F534,'تعرفه ها'!$2:$2,0)),0),"---")</f>
        <v>---</v>
      </c>
      <c r="W534" s="50" t="str">
        <f>IFERROR(ROUND(((U534+V534)*INDEX('تعرفه ها'!A:Z,MATCH("هزینه نگهداری و تعمیرات شبکه گاز",'تعرفه ها'!$B:$B,0),MATCH(F534,'تعرفه ها'!$2:$2,0))/100),0),"---")</f>
        <v>---</v>
      </c>
      <c r="X534" s="50" t="str">
        <f>IFERROR(IF(INDEX('اطلاعات دوره'!A:Z,MATCH(G534,'اطلاعات دوره'!C:C,0),MATCH("گاز",'اطلاعات دوره'!$1:$1,0))="دارد",ROUND((U534+V534)*INDEX('تعرفه ها'!A:Z,MATCH("پیک فصلی گاز",'تعرفه ها'!$B:$B,0),MATCH(F534,'تعرفه ها'!$2:$2,0))/100,0),0),"---")</f>
        <v>---</v>
      </c>
      <c r="Y534" s="50" t="str">
        <f>IFERROR(ROUND(SUM(U534+V534+W534+X534)*INDEX('تعرفه ها'!A:Z,MATCH("مالیات گاز",'تعرفه ها'!$B:$B,0),MATCH(F534,'تعرفه ها'!$2:$2,0))/100,0),"---")</f>
        <v>---</v>
      </c>
      <c r="Z534" s="50" t="str">
        <f t="shared" si="86"/>
        <v>---</v>
      </c>
      <c r="AA534" s="50" t="str">
        <f t="shared" si="80"/>
        <v>---</v>
      </c>
      <c r="AB534" s="50" t="str">
        <f t="shared" si="87"/>
        <v>---</v>
      </c>
      <c r="AC534" s="50" t="str">
        <f t="shared" si="88"/>
        <v>---</v>
      </c>
      <c r="AD534" s="153" t="str">
        <f t="shared" si="89"/>
        <v>---</v>
      </c>
      <c r="AF534" s="155" t="str">
        <f>IFERROR(IF(INDEX(پرداخت!A:AZ,MATCH(A534&amp;" - "&amp;"گاز",پرداخت!$B:$B,0),MATCH(G534,پرداخت!$1:$1,0))="نشده","نشده","شده"),"---")</f>
        <v>---</v>
      </c>
      <c r="AH534" s="144"/>
      <c r="AI534" s="144"/>
      <c r="AJ534" s="144"/>
    </row>
    <row r="535" spans="1:36" ht="34.9" hidden="1" customHeight="1">
      <c r="A535" s="170"/>
      <c r="B535" s="47">
        <f>IFERROR(INDEX('اطلاعات انشعابات شرکتها'!A:BB,MATCH(A535,'اطلاعات انشعابات شرکتها'!A:A,0),MATCH(B$1,'اطلاعات انشعابات شرکتها'!$1:$1,0)),0)</f>
        <v>0</v>
      </c>
      <c r="C535" s="48">
        <f>IFERROR(INDEX('اطلاعات انشعابات شرکتها'!A:BB,MATCH(A535,'اطلاعات انشعابات شرکتها'!A:A,0),MATCH(C$1,'اطلاعات انشعابات شرکتها'!$1:$1,0)),0)</f>
        <v>0</v>
      </c>
      <c r="D535" s="45"/>
      <c r="E535" s="171"/>
      <c r="F535" s="170"/>
      <c r="G535" s="47" t="str">
        <f t="shared" si="81"/>
        <v>/</v>
      </c>
      <c r="H535" s="47">
        <f>IFERROR(INDEX('اطلاعات دوره'!A:Z,MATCH(G535,'اطلاعات دوره'!C:C,0),MATCH(H$1,'اطلاعات دوره'!$1:$1,0)),0)</f>
        <v>0</v>
      </c>
      <c r="I535" s="47">
        <f>IFERROR(INDEX('اطلاعات دوره'!A:Z,MATCH(G535,'اطلاعات دوره'!C:C,0),MATCH(I$1,'اطلاعات دوره'!$1:$1,0)),0)</f>
        <v>0</v>
      </c>
      <c r="J535" s="48">
        <f>IFERROR(INDEX('اطلاعات دوره'!A:Z,MATCH(G535,'اطلاعات دوره'!C:C,0),MATCH(J$1,'اطلاعات دوره'!$1:$1,0)),0)</f>
        <v>0</v>
      </c>
      <c r="K535" s="46"/>
      <c r="L535" s="158" t="str">
        <f>IFERROR(INDEX('اطلاعات دوره'!A:Z,MATCH(G535,'اطلاعات دوره'!C:C,0)-1,MATCH("عنوان",'اطلاعات دوره'!$1:$1,0)),"---")</f>
        <v>---</v>
      </c>
      <c r="M535" s="47" t="str">
        <f t="shared" si="82"/>
        <v>----</v>
      </c>
      <c r="N535" s="48" t="str">
        <f t="shared" si="83"/>
        <v>-/</v>
      </c>
      <c r="O535" s="45"/>
      <c r="P535" s="158">
        <f>IFERROR(INDEX('قرائت کنتور'!A:AZ,MATCH(A535&amp;"-"&amp;"گاز",'قرائت کنتور'!B:B,0),MATCH(L535,'قرائت کنتور'!$1:$1,0)),0)</f>
        <v>0</v>
      </c>
      <c r="Q535" s="47">
        <f>IFERROR(INDEX('قرائت کنتور'!A:AZ,MATCH(A535&amp;"-"&amp;"گاز",'قرائت کنتور'!B:B,0),MATCH(G535,'قرائت کنتور'!$1:$1,0)),0)</f>
        <v>0</v>
      </c>
      <c r="R535" s="47">
        <f t="shared" si="84"/>
        <v>0</v>
      </c>
      <c r="S535" s="45"/>
      <c r="T535" s="155" t="str">
        <f>IFERROR(INDEX('تعرفه ها'!A:Z,MATCH("بهای هر متر مکعب گاز مصرفی",'تعرفه ها'!$B:$B,0),MATCH(F535,'تعرفه ها'!$2:$2,0)),"---")</f>
        <v>---</v>
      </c>
      <c r="U535" s="50" t="str">
        <f t="shared" si="85"/>
        <v>---</v>
      </c>
      <c r="V535" s="50" t="str">
        <f>IFERROR(ROUND(R535*INDEX('تعرفه ها'!A:Z,MATCH("عوارض گاز به ازاء هر متر مکعب",'تعرفه ها'!$B:$B,0),MATCH(F535,'تعرفه ها'!$2:$2,0)),0),"---")</f>
        <v>---</v>
      </c>
      <c r="W535" s="50" t="str">
        <f>IFERROR(ROUND(((U535+V535)*INDEX('تعرفه ها'!A:Z,MATCH("هزینه نگهداری و تعمیرات شبکه گاز",'تعرفه ها'!$B:$B,0),MATCH(F535,'تعرفه ها'!$2:$2,0))/100),0),"---")</f>
        <v>---</v>
      </c>
      <c r="X535" s="50" t="str">
        <f>IFERROR(IF(INDEX('اطلاعات دوره'!A:Z,MATCH(G535,'اطلاعات دوره'!C:C,0),MATCH("گاز",'اطلاعات دوره'!$1:$1,0))="دارد",ROUND((U535+V535)*INDEX('تعرفه ها'!A:Z,MATCH("پیک فصلی گاز",'تعرفه ها'!$B:$B,0),MATCH(F535,'تعرفه ها'!$2:$2,0))/100,0),0),"---")</f>
        <v>---</v>
      </c>
      <c r="Y535" s="50" t="str">
        <f>IFERROR(ROUND(SUM(U535+V535+W535+X535)*INDEX('تعرفه ها'!A:Z,MATCH("مالیات گاز",'تعرفه ها'!$B:$B,0),MATCH(F535,'تعرفه ها'!$2:$2,0))/100,0),"---")</f>
        <v>---</v>
      </c>
      <c r="Z535" s="50" t="str">
        <f t="shared" si="86"/>
        <v>---</v>
      </c>
      <c r="AA535" s="50" t="str">
        <f t="shared" si="80"/>
        <v>---</v>
      </c>
      <c r="AB535" s="50" t="str">
        <f t="shared" si="87"/>
        <v>---</v>
      </c>
      <c r="AC535" s="50" t="str">
        <f t="shared" si="88"/>
        <v>---</v>
      </c>
      <c r="AD535" s="153" t="str">
        <f t="shared" si="89"/>
        <v>---</v>
      </c>
      <c r="AF535" s="155" t="str">
        <f>IFERROR(IF(INDEX(پرداخت!A:AZ,MATCH(A535&amp;" - "&amp;"گاز",پرداخت!$B:$B,0),MATCH(G535,پرداخت!$1:$1,0))="نشده","نشده","شده"),"---")</f>
        <v>---</v>
      </c>
      <c r="AH535" s="144"/>
      <c r="AI535" s="144"/>
      <c r="AJ535" s="144"/>
    </row>
    <row r="536" spans="1:36" ht="34.9" hidden="1" customHeight="1">
      <c r="A536" s="170"/>
      <c r="B536" s="47">
        <f>IFERROR(INDEX('اطلاعات انشعابات شرکتها'!A:BB,MATCH(A536,'اطلاعات انشعابات شرکتها'!A:A,0),MATCH(B$1,'اطلاعات انشعابات شرکتها'!$1:$1,0)),0)</f>
        <v>0</v>
      </c>
      <c r="C536" s="48">
        <f>IFERROR(INDEX('اطلاعات انشعابات شرکتها'!A:BB,MATCH(A536,'اطلاعات انشعابات شرکتها'!A:A,0),MATCH(C$1,'اطلاعات انشعابات شرکتها'!$1:$1,0)),0)</f>
        <v>0</v>
      </c>
      <c r="D536" s="45"/>
      <c r="E536" s="171"/>
      <c r="F536" s="170"/>
      <c r="G536" s="47" t="str">
        <f t="shared" si="81"/>
        <v>/</v>
      </c>
      <c r="H536" s="47">
        <f>IFERROR(INDEX('اطلاعات دوره'!A:Z,MATCH(G536,'اطلاعات دوره'!C:C,0),MATCH(H$1,'اطلاعات دوره'!$1:$1,0)),0)</f>
        <v>0</v>
      </c>
      <c r="I536" s="47">
        <f>IFERROR(INDEX('اطلاعات دوره'!A:Z,MATCH(G536,'اطلاعات دوره'!C:C,0),MATCH(I$1,'اطلاعات دوره'!$1:$1,0)),0)</f>
        <v>0</v>
      </c>
      <c r="J536" s="48">
        <f>IFERROR(INDEX('اطلاعات دوره'!A:Z,MATCH(G536,'اطلاعات دوره'!C:C,0),MATCH(J$1,'اطلاعات دوره'!$1:$1,0)),0)</f>
        <v>0</v>
      </c>
      <c r="K536" s="46"/>
      <c r="L536" s="158" t="str">
        <f>IFERROR(INDEX('اطلاعات دوره'!A:Z,MATCH(G536,'اطلاعات دوره'!C:C,0)-1,MATCH("عنوان",'اطلاعات دوره'!$1:$1,0)),"---")</f>
        <v>---</v>
      </c>
      <c r="M536" s="47" t="str">
        <f t="shared" si="82"/>
        <v>----</v>
      </c>
      <c r="N536" s="48" t="str">
        <f t="shared" si="83"/>
        <v>-/</v>
      </c>
      <c r="O536" s="45"/>
      <c r="P536" s="158">
        <f>IFERROR(INDEX('قرائت کنتور'!A:AZ,MATCH(A536&amp;"-"&amp;"گاز",'قرائت کنتور'!B:B,0),MATCH(L536,'قرائت کنتور'!$1:$1,0)),0)</f>
        <v>0</v>
      </c>
      <c r="Q536" s="47">
        <f>IFERROR(INDEX('قرائت کنتور'!A:AZ,MATCH(A536&amp;"-"&amp;"گاز",'قرائت کنتور'!B:B,0),MATCH(G536,'قرائت کنتور'!$1:$1,0)),0)</f>
        <v>0</v>
      </c>
      <c r="R536" s="47">
        <f t="shared" si="84"/>
        <v>0</v>
      </c>
      <c r="S536" s="45"/>
      <c r="T536" s="155" t="str">
        <f>IFERROR(INDEX('تعرفه ها'!A:Z,MATCH("بهای هر متر مکعب گاز مصرفی",'تعرفه ها'!$B:$B,0),MATCH(F536,'تعرفه ها'!$2:$2,0)),"---")</f>
        <v>---</v>
      </c>
      <c r="U536" s="50" t="str">
        <f t="shared" si="85"/>
        <v>---</v>
      </c>
      <c r="V536" s="50" t="str">
        <f>IFERROR(ROUND(R536*INDEX('تعرفه ها'!A:Z,MATCH("عوارض گاز به ازاء هر متر مکعب",'تعرفه ها'!$B:$B,0),MATCH(F536,'تعرفه ها'!$2:$2,0)),0),"---")</f>
        <v>---</v>
      </c>
      <c r="W536" s="50" t="str">
        <f>IFERROR(ROUND(((U536+V536)*INDEX('تعرفه ها'!A:Z,MATCH("هزینه نگهداری و تعمیرات شبکه گاز",'تعرفه ها'!$B:$B,0),MATCH(F536,'تعرفه ها'!$2:$2,0))/100),0),"---")</f>
        <v>---</v>
      </c>
      <c r="X536" s="50" t="str">
        <f>IFERROR(IF(INDEX('اطلاعات دوره'!A:Z,MATCH(G536,'اطلاعات دوره'!C:C,0),MATCH("گاز",'اطلاعات دوره'!$1:$1,0))="دارد",ROUND((U536+V536)*INDEX('تعرفه ها'!A:Z,MATCH("پیک فصلی گاز",'تعرفه ها'!$B:$B,0),MATCH(F536,'تعرفه ها'!$2:$2,0))/100,0),0),"---")</f>
        <v>---</v>
      </c>
      <c r="Y536" s="50" t="str">
        <f>IFERROR(ROUND(SUM(U536+V536+W536+X536)*INDEX('تعرفه ها'!A:Z,MATCH("مالیات گاز",'تعرفه ها'!$B:$B,0),MATCH(F536,'تعرفه ها'!$2:$2,0))/100,0),"---")</f>
        <v>---</v>
      </c>
      <c r="Z536" s="50" t="str">
        <f t="shared" si="86"/>
        <v>---</v>
      </c>
      <c r="AA536" s="50" t="str">
        <f t="shared" si="80"/>
        <v>---</v>
      </c>
      <c r="AB536" s="50" t="str">
        <f t="shared" si="87"/>
        <v>---</v>
      </c>
      <c r="AC536" s="50" t="str">
        <f t="shared" si="88"/>
        <v>---</v>
      </c>
      <c r="AD536" s="153" t="str">
        <f t="shared" si="89"/>
        <v>---</v>
      </c>
      <c r="AF536" s="155" t="str">
        <f>IFERROR(IF(INDEX(پرداخت!A:AZ,MATCH(A536&amp;" - "&amp;"گاز",پرداخت!$B:$B,0),MATCH(G536,پرداخت!$1:$1,0))="نشده","نشده","شده"),"---")</f>
        <v>---</v>
      </c>
      <c r="AH536" s="144"/>
      <c r="AI536" s="144"/>
      <c r="AJ536" s="144"/>
    </row>
    <row r="537" spans="1:36" ht="34.9" hidden="1" customHeight="1">
      <c r="A537" s="170"/>
      <c r="B537" s="47">
        <f>IFERROR(INDEX('اطلاعات انشعابات شرکتها'!A:BB,MATCH(A537,'اطلاعات انشعابات شرکتها'!A:A,0),MATCH(B$1,'اطلاعات انشعابات شرکتها'!$1:$1,0)),0)</f>
        <v>0</v>
      </c>
      <c r="C537" s="48">
        <f>IFERROR(INDEX('اطلاعات انشعابات شرکتها'!A:BB,MATCH(A537,'اطلاعات انشعابات شرکتها'!A:A,0),MATCH(C$1,'اطلاعات انشعابات شرکتها'!$1:$1,0)),0)</f>
        <v>0</v>
      </c>
      <c r="D537" s="45"/>
      <c r="E537" s="171"/>
      <c r="F537" s="170"/>
      <c r="G537" s="47" t="str">
        <f t="shared" si="81"/>
        <v>/</v>
      </c>
      <c r="H537" s="47">
        <f>IFERROR(INDEX('اطلاعات دوره'!A:Z,MATCH(G537,'اطلاعات دوره'!C:C,0),MATCH(H$1,'اطلاعات دوره'!$1:$1,0)),0)</f>
        <v>0</v>
      </c>
      <c r="I537" s="47">
        <f>IFERROR(INDEX('اطلاعات دوره'!A:Z,MATCH(G537,'اطلاعات دوره'!C:C,0),MATCH(I$1,'اطلاعات دوره'!$1:$1,0)),0)</f>
        <v>0</v>
      </c>
      <c r="J537" s="48">
        <f>IFERROR(INDEX('اطلاعات دوره'!A:Z,MATCH(G537,'اطلاعات دوره'!C:C,0),MATCH(J$1,'اطلاعات دوره'!$1:$1,0)),0)</f>
        <v>0</v>
      </c>
      <c r="K537" s="46"/>
      <c r="L537" s="158" t="str">
        <f>IFERROR(INDEX('اطلاعات دوره'!A:Z,MATCH(G537,'اطلاعات دوره'!C:C,0)-1,MATCH("عنوان",'اطلاعات دوره'!$1:$1,0)),"---")</f>
        <v>---</v>
      </c>
      <c r="M537" s="47" t="str">
        <f t="shared" si="82"/>
        <v>----</v>
      </c>
      <c r="N537" s="48" t="str">
        <f t="shared" si="83"/>
        <v>-/</v>
      </c>
      <c r="O537" s="45"/>
      <c r="P537" s="158">
        <f>IFERROR(INDEX('قرائت کنتور'!A:AZ,MATCH(A537&amp;"-"&amp;"گاز",'قرائت کنتور'!B:B,0),MATCH(L537,'قرائت کنتور'!$1:$1,0)),0)</f>
        <v>0</v>
      </c>
      <c r="Q537" s="47">
        <f>IFERROR(INDEX('قرائت کنتور'!A:AZ,MATCH(A537&amp;"-"&amp;"گاز",'قرائت کنتور'!B:B,0),MATCH(G537,'قرائت کنتور'!$1:$1,0)),0)</f>
        <v>0</v>
      </c>
      <c r="R537" s="47">
        <f t="shared" si="84"/>
        <v>0</v>
      </c>
      <c r="S537" s="45"/>
      <c r="T537" s="155" t="str">
        <f>IFERROR(INDEX('تعرفه ها'!A:Z,MATCH("بهای هر متر مکعب گاز مصرفی",'تعرفه ها'!$B:$B,0),MATCH(F537,'تعرفه ها'!$2:$2,0)),"---")</f>
        <v>---</v>
      </c>
      <c r="U537" s="50" t="str">
        <f t="shared" si="85"/>
        <v>---</v>
      </c>
      <c r="V537" s="50" t="str">
        <f>IFERROR(ROUND(R537*INDEX('تعرفه ها'!A:Z,MATCH("عوارض گاز به ازاء هر متر مکعب",'تعرفه ها'!$B:$B,0),MATCH(F537,'تعرفه ها'!$2:$2,0)),0),"---")</f>
        <v>---</v>
      </c>
      <c r="W537" s="50" t="str">
        <f>IFERROR(ROUND(((U537+V537)*INDEX('تعرفه ها'!A:Z,MATCH("هزینه نگهداری و تعمیرات شبکه گاز",'تعرفه ها'!$B:$B,0),MATCH(F537,'تعرفه ها'!$2:$2,0))/100),0),"---")</f>
        <v>---</v>
      </c>
      <c r="X537" s="50" t="str">
        <f>IFERROR(IF(INDEX('اطلاعات دوره'!A:Z,MATCH(G537,'اطلاعات دوره'!C:C,0),MATCH("گاز",'اطلاعات دوره'!$1:$1,0))="دارد",ROUND((U537+V537)*INDEX('تعرفه ها'!A:Z,MATCH("پیک فصلی گاز",'تعرفه ها'!$B:$B,0),MATCH(F537,'تعرفه ها'!$2:$2,0))/100,0),0),"---")</f>
        <v>---</v>
      </c>
      <c r="Y537" s="50" t="str">
        <f>IFERROR(ROUND(SUM(U537+V537+W537+X537)*INDEX('تعرفه ها'!A:Z,MATCH("مالیات گاز",'تعرفه ها'!$B:$B,0),MATCH(F537,'تعرفه ها'!$2:$2,0))/100,0),"---")</f>
        <v>---</v>
      </c>
      <c r="Z537" s="50" t="str">
        <f t="shared" si="86"/>
        <v>---</v>
      </c>
      <c r="AA537" s="50" t="str">
        <f t="shared" si="80"/>
        <v>---</v>
      </c>
      <c r="AB537" s="50" t="str">
        <f t="shared" si="87"/>
        <v>---</v>
      </c>
      <c r="AC537" s="50" t="str">
        <f t="shared" si="88"/>
        <v>---</v>
      </c>
      <c r="AD537" s="153" t="str">
        <f t="shared" si="89"/>
        <v>---</v>
      </c>
      <c r="AF537" s="155" t="str">
        <f>IFERROR(IF(INDEX(پرداخت!A:AZ,MATCH(A537&amp;" - "&amp;"گاز",پرداخت!$B:$B,0),MATCH(G537,پرداخت!$1:$1,0))="نشده","نشده","شده"),"---")</f>
        <v>---</v>
      </c>
      <c r="AH537" s="144"/>
      <c r="AI537" s="144"/>
      <c r="AJ537" s="144"/>
    </row>
    <row r="538" spans="1:36" ht="34.9" hidden="1" customHeight="1">
      <c r="A538" s="170"/>
      <c r="B538" s="47">
        <f>IFERROR(INDEX('اطلاعات انشعابات شرکتها'!A:BB,MATCH(A538,'اطلاعات انشعابات شرکتها'!A:A,0),MATCH(B$1,'اطلاعات انشعابات شرکتها'!$1:$1,0)),0)</f>
        <v>0</v>
      </c>
      <c r="C538" s="48">
        <f>IFERROR(INDEX('اطلاعات انشعابات شرکتها'!A:BB,MATCH(A538,'اطلاعات انشعابات شرکتها'!A:A,0),MATCH(C$1,'اطلاعات انشعابات شرکتها'!$1:$1,0)),0)</f>
        <v>0</v>
      </c>
      <c r="D538" s="45"/>
      <c r="E538" s="171"/>
      <c r="F538" s="170"/>
      <c r="G538" s="47" t="str">
        <f t="shared" si="81"/>
        <v>/</v>
      </c>
      <c r="H538" s="47">
        <f>IFERROR(INDEX('اطلاعات دوره'!A:Z,MATCH(G538,'اطلاعات دوره'!C:C,0),MATCH(H$1,'اطلاعات دوره'!$1:$1,0)),0)</f>
        <v>0</v>
      </c>
      <c r="I538" s="47">
        <f>IFERROR(INDEX('اطلاعات دوره'!A:Z,MATCH(G538,'اطلاعات دوره'!C:C,0),MATCH(I$1,'اطلاعات دوره'!$1:$1,0)),0)</f>
        <v>0</v>
      </c>
      <c r="J538" s="48">
        <f>IFERROR(INDEX('اطلاعات دوره'!A:Z,MATCH(G538,'اطلاعات دوره'!C:C,0),MATCH(J$1,'اطلاعات دوره'!$1:$1,0)),0)</f>
        <v>0</v>
      </c>
      <c r="K538" s="46"/>
      <c r="L538" s="158" t="str">
        <f>IFERROR(INDEX('اطلاعات دوره'!A:Z,MATCH(G538,'اطلاعات دوره'!C:C,0)-1,MATCH("عنوان",'اطلاعات دوره'!$1:$1,0)),"---")</f>
        <v>---</v>
      </c>
      <c r="M538" s="47" t="str">
        <f t="shared" si="82"/>
        <v>----</v>
      </c>
      <c r="N538" s="48" t="str">
        <f t="shared" si="83"/>
        <v>-/</v>
      </c>
      <c r="O538" s="45"/>
      <c r="P538" s="158">
        <f>IFERROR(INDEX('قرائت کنتور'!A:AZ,MATCH(A538&amp;"-"&amp;"گاز",'قرائت کنتور'!B:B,0),MATCH(L538,'قرائت کنتور'!$1:$1,0)),0)</f>
        <v>0</v>
      </c>
      <c r="Q538" s="47">
        <f>IFERROR(INDEX('قرائت کنتور'!A:AZ,MATCH(A538&amp;"-"&amp;"گاز",'قرائت کنتور'!B:B,0),MATCH(G538,'قرائت کنتور'!$1:$1,0)),0)</f>
        <v>0</v>
      </c>
      <c r="R538" s="47">
        <f t="shared" si="84"/>
        <v>0</v>
      </c>
      <c r="S538" s="45"/>
      <c r="T538" s="155" t="str">
        <f>IFERROR(INDEX('تعرفه ها'!A:Z,MATCH("بهای هر متر مکعب گاز مصرفی",'تعرفه ها'!$B:$B,0),MATCH(F538,'تعرفه ها'!$2:$2,0)),"---")</f>
        <v>---</v>
      </c>
      <c r="U538" s="50" t="str">
        <f t="shared" si="85"/>
        <v>---</v>
      </c>
      <c r="V538" s="50" t="str">
        <f>IFERROR(ROUND(R538*INDEX('تعرفه ها'!A:Z,MATCH("عوارض گاز به ازاء هر متر مکعب",'تعرفه ها'!$B:$B,0),MATCH(F538,'تعرفه ها'!$2:$2,0)),0),"---")</f>
        <v>---</v>
      </c>
      <c r="W538" s="50" t="str">
        <f>IFERROR(ROUND(((U538+V538)*INDEX('تعرفه ها'!A:Z,MATCH("هزینه نگهداری و تعمیرات شبکه گاز",'تعرفه ها'!$B:$B,0),MATCH(F538,'تعرفه ها'!$2:$2,0))/100),0),"---")</f>
        <v>---</v>
      </c>
      <c r="X538" s="50" t="str">
        <f>IFERROR(IF(INDEX('اطلاعات دوره'!A:Z,MATCH(G538,'اطلاعات دوره'!C:C,0),MATCH("گاز",'اطلاعات دوره'!$1:$1,0))="دارد",ROUND((U538+V538)*INDEX('تعرفه ها'!A:Z,MATCH("پیک فصلی گاز",'تعرفه ها'!$B:$B,0),MATCH(F538,'تعرفه ها'!$2:$2,0))/100,0),0),"---")</f>
        <v>---</v>
      </c>
      <c r="Y538" s="50" t="str">
        <f>IFERROR(ROUND(SUM(U538+V538+W538+X538)*INDEX('تعرفه ها'!A:Z,MATCH("مالیات گاز",'تعرفه ها'!$B:$B,0),MATCH(F538,'تعرفه ها'!$2:$2,0))/100,0),"---")</f>
        <v>---</v>
      </c>
      <c r="Z538" s="50" t="str">
        <f t="shared" si="86"/>
        <v>---</v>
      </c>
      <c r="AA538" s="50" t="str">
        <f t="shared" si="80"/>
        <v>---</v>
      </c>
      <c r="AB538" s="50" t="str">
        <f t="shared" si="87"/>
        <v>---</v>
      </c>
      <c r="AC538" s="50" t="str">
        <f t="shared" si="88"/>
        <v>---</v>
      </c>
      <c r="AD538" s="153" t="str">
        <f t="shared" si="89"/>
        <v>---</v>
      </c>
      <c r="AF538" s="155" t="str">
        <f>IFERROR(IF(INDEX(پرداخت!A:AZ,MATCH(A538&amp;" - "&amp;"گاز",پرداخت!$B:$B,0),MATCH(G538,پرداخت!$1:$1,0))="نشده","نشده","شده"),"---")</f>
        <v>---</v>
      </c>
      <c r="AH538" s="144"/>
      <c r="AI538" s="144"/>
      <c r="AJ538" s="144"/>
    </row>
    <row r="539" spans="1:36" ht="34.9" hidden="1" customHeight="1">
      <c r="A539" s="170"/>
      <c r="B539" s="47">
        <f>IFERROR(INDEX('اطلاعات انشعابات شرکتها'!A:BB,MATCH(A539,'اطلاعات انشعابات شرکتها'!A:A,0),MATCH(B$1,'اطلاعات انشعابات شرکتها'!$1:$1,0)),0)</f>
        <v>0</v>
      </c>
      <c r="C539" s="48">
        <f>IFERROR(INDEX('اطلاعات انشعابات شرکتها'!A:BB,MATCH(A539,'اطلاعات انشعابات شرکتها'!A:A,0),MATCH(C$1,'اطلاعات انشعابات شرکتها'!$1:$1,0)),0)</f>
        <v>0</v>
      </c>
      <c r="D539" s="45"/>
      <c r="E539" s="171"/>
      <c r="F539" s="170"/>
      <c r="G539" s="47" t="str">
        <f t="shared" si="81"/>
        <v>/</v>
      </c>
      <c r="H539" s="47">
        <f>IFERROR(INDEX('اطلاعات دوره'!A:Z,MATCH(G539,'اطلاعات دوره'!C:C,0),MATCH(H$1,'اطلاعات دوره'!$1:$1,0)),0)</f>
        <v>0</v>
      </c>
      <c r="I539" s="47">
        <f>IFERROR(INDEX('اطلاعات دوره'!A:Z,MATCH(G539,'اطلاعات دوره'!C:C,0),MATCH(I$1,'اطلاعات دوره'!$1:$1,0)),0)</f>
        <v>0</v>
      </c>
      <c r="J539" s="48">
        <f>IFERROR(INDEX('اطلاعات دوره'!A:Z,MATCH(G539,'اطلاعات دوره'!C:C,0),MATCH(J$1,'اطلاعات دوره'!$1:$1,0)),0)</f>
        <v>0</v>
      </c>
      <c r="K539" s="46"/>
      <c r="L539" s="158" t="str">
        <f>IFERROR(INDEX('اطلاعات دوره'!A:Z,MATCH(G539,'اطلاعات دوره'!C:C,0)-1,MATCH("عنوان",'اطلاعات دوره'!$1:$1,0)),"---")</f>
        <v>---</v>
      </c>
      <c r="M539" s="47" t="str">
        <f t="shared" si="82"/>
        <v>----</v>
      </c>
      <c r="N539" s="48" t="str">
        <f t="shared" si="83"/>
        <v>-/</v>
      </c>
      <c r="O539" s="45"/>
      <c r="P539" s="158">
        <f>IFERROR(INDEX('قرائت کنتور'!A:AZ,MATCH(A539&amp;"-"&amp;"گاز",'قرائت کنتور'!B:B,0),MATCH(L539,'قرائت کنتور'!$1:$1,0)),0)</f>
        <v>0</v>
      </c>
      <c r="Q539" s="47">
        <f>IFERROR(INDEX('قرائت کنتور'!A:AZ,MATCH(A539&amp;"-"&amp;"گاز",'قرائت کنتور'!B:B,0),MATCH(G539,'قرائت کنتور'!$1:$1,0)),0)</f>
        <v>0</v>
      </c>
      <c r="R539" s="47">
        <f t="shared" si="84"/>
        <v>0</v>
      </c>
      <c r="S539" s="45"/>
      <c r="T539" s="155" t="str">
        <f>IFERROR(INDEX('تعرفه ها'!A:Z,MATCH("بهای هر متر مکعب گاز مصرفی",'تعرفه ها'!$B:$B,0),MATCH(F539,'تعرفه ها'!$2:$2,0)),"---")</f>
        <v>---</v>
      </c>
      <c r="U539" s="50" t="str">
        <f t="shared" si="85"/>
        <v>---</v>
      </c>
      <c r="V539" s="50" t="str">
        <f>IFERROR(ROUND(R539*INDEX('تعرفه ها'!A:Z,MATCH("عوارض گاز به ازاء هر متر مکعب",'تعرفه ها'!$B:$B,0),MATCH(F539,'تعرفه ها'!$2:$2,0)),0),"---")</f>
        <v>---</v>
      </c>
      <c r="W539" s="50" t="str">
        <f>IFERROR(ROUND(((U539+V539)*INDEX('تعرفه ها'!A:Z,MATCH("هزینه نگهداری و تعمیرات شبکه گاز",'تعرفه ها'!$B:$B,0),MATCH(F539,'تعرفه ها'!$2:$2,0))/100),0),"---")</f>
        <v>---</v>
      </c>
      <c r="X539" s="50" t="str">
        <f>IFERROR(IF(INDEX('اطلاعات دوره'!A:Z,MATCH(G539,'اطلاعات دوره'!C:C,0),MATCH("گاز",'اطلاعات دوره'!$1:$1,0))="دارد",ROUND((U539+V539)*INDEX('تعرفه ها'!A:Z,MATCH("پیک فصلی گاز",'تعرفه ها'!$B:$B,0),MATCH(F539,'تعرفه ها'!$2:$2,0))/100,0),0),"---")</f>
        <v>---</v>
      </c>
      <c r="Y539" s="50" t="str">
        <f>IFERROR(ROUND(SUM(U539+V539+W539+X539)*INDEX('تعرفه ها'!A:Z,MATCH("مالیات گاز",'تعرفه ها'!$B:$B,0),MATCH(F539,'تعرفه ها'!$2:$2,0))/100,0),"---")</f>
        <v>---</v>
      </c>
      <c r="Z539" s="50" t="str">
        <f t="shared" si="86"/>
        <v>---</v>
      </c>
      <c r="AA539" s="50" t="str">
        <f t="shared" si="80"/>
        <v>---</v>
      </c>
      <c r="AB539" s="50" t="str">
        <f t="shared" si="87"/>
        <v>---</v>
      </c>
      <c r="AC539" s="50" t="str">
        <f t="shared" si="88"/>
        <v>---</v>
      </c>
      <c r="AD539" s="153" t="str">
        <f t="shared" si="89"/>
        <v>---</v>
      </c>
      <c r="AF539" s="155" t="str">
        <f>IFERROR(IF(INDEX(پرداخت!A:AZ,MATCH(A539&amp;" - "&amp;"گاز",پرداخت!$B:$B,0),MATCH(G539,پرداخت!$1:$1,0))="نشده","نشده","شده"),"---")</f>
        <v>---</v>
      </c>
      <c r="AH539" s="144"/>
      <c r="AI539" s="144"/>
      <c r="AJ539" s="144"/>
    </row>
    <row r="540" spans="1:36" ht="34.9" hidden="1" customHeight="1">
      <c r="A540" s="170"/>
      <c r="B540" s="47">
        <f>IFERROR(INDEX('اطلاعات انشعابات شرکتها'!A:BB,MATCH(A540,'اطلاعات انشعابات شرکتها'!A:A,0),MATCH(B$1,'اطلاعات انشعابات شرکتها'!$1:$1,0)),0)</f>
        <v>0</v>
      </c>
      <c r="C540" s="48">
        <f>IFERROR(INDEX('اطلاعات انشعابات شرکتها'!A:BB,MATCH(A540,'اطلاعات انشعابات شرکتها'!A:A,0),MATCH(C$1,'اطلاعات انشعابات شرکتها'!$1:$1,0)),0)</f>
        <v>0</v>
      </c>
      <c r="D540" s="45"/>
      <c r="E540" s="171"/>
      <c r="F540" s="170"/>
      <c r="G540" s="47" t="str">
        <f t="shared" si="81"/>
        <v>/</v>
      </c>
      <c r="H540" s="47">
        <f>IFERROR(INDEX('اطلاعات دوره'!A:Z,MATCH(G540,'اطلاعات دوره'!C:C,0),MATCH(H$1,'اطلاعات دوره'!$1:$1,0)),0)</f>
        <v>0</v>
      </c>
      <c r="I540" s="47">
        <f>IFERROR(INDEX('اطلاعات دوره'!A:Z,MATCH(G540,'اطلاعات دوره'!C:C,0),MATCH(I$1,'اطلاعات دوره'!$1:$1,0)),0)</f>
        <v>0</v>
      </c>
      <c r="J540" s="48">
        <f>IFERROR(INDEX('اطلاعات دوره'!A:Z,MATCH(G540,'اطلاعات دوره'!C:C,0),MATCH(J$1,'اطلاعات دوره'!$1:$1,0)),0)</f>
        <v>0</v>
      </c>
      <c r="K540" s="46"/>
      <c r="L540" s="158" t="str">
        <f>IFERROR(INDEX('اطلاعات دوره'!A:Z,MATCH(G540,'اطلاعات دوره'!C:C,0)-1,MATCH("عنوان",'اطلاعات دوره'!$1:$1,0)),"---")</f>
        <v>---</v>
      </c>
      <c r="M540" s="47" t="str">
        <f t="shared" si="82"/>
        <v>----</v>
      </c>
      <c r="N540" s="48" t="str">
        <f t="shared" si="83"/>
        <v>-/</v>
      </c>
      <c r="O540" s="45"/>
      <c r="P540" s="158">
        <f>IFERROR(INDEX('قرائت کنتور'!A:AZ,MATCH(A540&amp;"-"&amp;"گاز",'قرائت کنتور'!B:B,0),MATCH(L540,'قرائت کنتور'!$1:$1,0)),0)</f>
        <v>0</v>
      </c>
      <c r="Q540" s="47">
        <f>IFERROR(INDEX('قرائت کنتور'!A:AZ,MATCH(A540&amp;"-"&amp;"گاز",'قرائت کنتور'!B:B,0),MATCH(G540,'قرائت کنتور'!$1:$1,0)),0)</f>
        <v>0</v>
      </c>
      <c r="R540" s="47">
        <f t="shared" si="84"/>
        <v>0</v>
      </c>
      <c r="S540" s="45"/>
      <c r="T540" s="155" t="str">
        <f>IFERROR(INDEX('تعرفه ها'!A:Z,MATCH("بهای هر متر مکعب گاز مصرفی",'تعرفه ها'!$B:$B,0),MATCH(F540,'تعرفه ها'!$2:$2,0)),"---")</f>
        <v>---</v>
      </c>
      <c r="U540" s="50" t="str">
        <f t="shared" si="85"/>
        <v>---</v>
      </c>
      <c r="V540" s="50" t="str">
        <f>IFERROR(ROUND(R540*INDEX('تعرفه ها'!A:Z,MATCH("عوارض گاز به ازاء هر متر مکعب",'تعرفه ها'!$B:$B,0),MATCH(F540,'تعرفه ها'!$2:$2,0)),0),"---")</f>
        <v>---</v>
      </c>
      <c r="W540" s="50" t="str">
        <f>IFERROR(ROUND(((U540+V540)*INDEX('تعرفه ها'!A:Z,MATCH("هزینه نگهداری و تعمیرات شبکه گاز",'تعرفه ها'!$B:$B,0),MATCH(F540,'تعرفه ها'!$2:$2,0))/100),0),"---")</f>
        <v>---</v>
      </c>
      <c r="X540" s="50" t="str">
        <f>IFERROR(IF(INDEX('اطلاعات دوره'!A:Z,MATCH(G540,'اطلاعات دوره'!C:C,0),MATCH("گاز",'اطلاعات دوره'!$1:$1,0))="دارد",ROUND((U540+V540)*INDEX('تعرفه ها'!A:Z,MATCH("پیک فصلی گاز",'تعرفه ها'!$B:$B,0),MATCH(F540,'تعرفه ها'!$2:$2,0))/100,0),0),"---")</f>
        <v>---</v>
      </c>
      <c r="Y540" s="50" t="str">
        <f>IFERROR(ROUND(SUM(U540+V540+W540+X540)*INDEX('تعرفه ها'!A:Z,MATCH("مالیات گاز",'تعرفه ها'!$B:$B,0),MATCH(F540,'تعرفه ها'!$2:$2,0))/100,0),"---")</f>
        <v>---</v>
      </c>
      <c r="Z540" s="50" t="str">
        <f t="shared" si="86"/>
        <v>---</v>
      </c>
      <c r="AA540" s="50" t="str">
        <f t="shared" si="80"/>
        <v>---</v>
      </c>
      <c r="AB540" s="50" t="str">
        <f t="shared" si="87"/>
        <v>---</v>
      </c>
      <c r="AC540" s="50" t="str">
        <f t="shared" si="88"/>
        <v>---</v>
      </c>
      <c r="AD540" s="153" t="str">
        <f t="shared" si="89"/>
        <v>---</v>
      </c>
      <c r="AF540" s="155" t="str">
        <f>IFERROR(IF(INDEX(پرداخت!A:AZ,MATCH(A540&amp;" - "&amp;"گاز",پرداخت!$B:$B,0),MATCH(G540,پرداخت!$1:$1,0))="نشده","نشده","شده"),"---")</f>
        <v>---</v>
      </c>
      <c r="AH540" s="144"/>
      <c r="AI540" s="144"/>
      <c r="AJ540" s="144"/>
    </row>
    <row r="541" spans="1:36" ht="34.9" hidden="1" customHeight="1">
      <c r="A541" s="170"/>
      <c r="B541" s="47">
        <f>IFERROR(INDEX('اطلاعات انشعابات شرکتها'!A:BB,MATCH(A541,'اطلاعات انشعابات شرکتها'!A:A,0),MATCH(B$1,'اطلاعات انشعابات شرکتها'!$1:$1,0)),0)</f>
        <v>0</v>
      </c>
      <c r="C541" s="48">
        <f>IFERROR(INDEX('اطلاعات انشعابات شرکتها'!A:BB,MATCH(A541,'اطلاعات انشعابات شرکتها'!A:A,0),MATCH(C$1,'اطلاعات انشعابات شرکتها'!$1:$1,0)),0)</f>
        <v>0</v>
      </c>
      <c r="D541" s="45"/>
      <c r="E541" s="171"/>
      <c r="F541" s="170"/>
      <c r="G541" s="47" t="str">
        <f t="shared" si="81"/>
        <v>/</v>
      </c>
      <c r="H541" s="47">
        <f>IFERROR(INDEX('اطلاعات دوره'!A:Z,MATCH(G541,'اطلاعات دوره'!C:C,0),MATCH(H$1,'اطلاعات دوره'!$1:$1,0)),0)</f>
        <v>0</v>
      </c>
      <c r="I541" s="47">
        <f>IFERROR(INDEX('اطلاعات دوره'!A:Z,MATCH(G541,'اطلاعات دوره'!C:C,0),MATCH(I$1,'اطلاعات دوره'!$1:$1,0)),0)</f>
        <v>0</v>
      </c>
      <c r="J541" s="48">
        <f>IFERROR(INDEX('اطلاعات دوره'!A:Z,MATCH(G541,'اطلاعات دوره'!C:C,0),MATCH(J$1,'اطلاعات دوره'!$1:$1,0)),0)</f>
        <v>0</v>
      </c>
      <c r="K541" s="46"/>
      <c r="L541" s="158" t="str">
        <f>IFERROR(INDEX('اطلاعات دوره'!A:Z,MATCH(G541,'اطلاعات دوره'!C:C,0)-1,MATCH("عنوان",'اطلاعات دوره'!$1:$1,0)),"---")</f>
        <v>---</v>
      </c>
      <c r="M541" s="47" t="str">
        <f t="shared" si="82"/>
        <v>----</v>
      </c>
      <c r="N541" s="48" t="str">
        <f t="shared" si="83"/>
        <v>-/</v>
      </c>
      <c r="O541" s="45"/>
      <c r="P541" s="158">
        <f>IFERROR(INDEX('قرائت کنتور'!A:AZ,MATCH(A541&amp;"-"&amp;"گاز",'قرائت کنتور'!B:B,0),MATCH(L541,'قرائت کنتور'!$1:$1,0)),0)</f>
        <v>0</v>
      </c>
      <c r="Q541" s="47">
        <f>IFERROR(INDEX('قرائت کنتور'!A:AZ,MATCH(A541&amp;"-"&amp;"گاز",'قرائت کنتور'!B:B,0),MATCH(G541,'قرائت کنتور'!$1:$1,0)),0)</f>
        <v>0</v>
      </c>
      <c r="R541" s="47">
        <f t="shared" si="84"/>
        <v>0</v>
      </c>
      <c r="S541" s="45"/>
      <c r="T541" s="155" t="str">
        <f>IFERROR(INDEX('تعرفه ها'!A:Z,MATCH("بهای هر متر مکعب گاز مصرفی",'تعرفه ها'!$B:$B,0),MATCH(F541,'تعرفه ها'!$2:$2,0)),"---")</f>
        <v>---</v>
      </c>
      <c r="U541" s="50" t="str">
        <f t="shared" si="85"/>
        <v>---</v>
      </c>
      <c r="V541" s="50" t="str">
        <f>IFERROR(ROUND(R541*INDEX('تعرفه ها'!A:Z,MATCH("عوارض گاز به ازاء هر متر مکعب",'تعرفه ها'!$B:$B,0),MATCH(F541,'تعرفه ها'!$2:$2,0)),0),"---")</f>
        <v>---</v>
      </c>
      <c r="W541" s="50" t="str">
        <f>IFERROR(ROUND(((U541+V541)*INDEX('تعرفه ها'!A:Z,MATCH("هزینه نگهداری و تعمیرات شبکه گاز",'تعرفه ها'!$B:$B,0),MATCH(F541,'تعرفه ها'!$2:$2,0))/100),0),"---")</f>
        <v>---</v>
      </c>
      <c r="X541" s="50" t="str">
        <f>IFERROR(IF(INDEX('اطلاعات دوره'!A:Z,MATCH(G541,'اطلاعات دوره'!C:C,0),MATCH("گاز",'اطلاعات دوره'!$1:$1,0))="دارد",ROUND((U541+V541)*INDEX('تعرفه ها'!A:Z,MATCH("پیک فصلی گاز",'تعرفه ها'!$B:$B,0),MATCH(F541,'تعرفه ها'!$2:$2,0))/100,0),0),"---")</f>
        <v>---</v>
      </c>
      <c r="Y541" s="50" t="str">
        <f>IFERROR(ROUND(SUM(U541+V541+W541+X541)*INDEX('تعرفه ها'!A:Z,MATCH("مالیات گاز",'تعرفه ها'!$B:$B,0),MATCH(F541,'تعرفه ها'!$2:$2,0))/100,0),"---")</f>
        <v>---</v>
      </c>
      <c r="Z541" s="50" t="str">
        <f t="shared" si="86"/>
        <v>---</v>
      </c>
      <c r="AA541" s="50" t="str">
        <f t="shared" si="80"/>
        <v>---</v>
      </c>
      <c r="AB541" s="50" t="str">
        <f t="shared" si="87"/>
        <v>---</v>
      </c>
      <c r="AC541" s="50" t="str">
        <f t="shared" si="88"/>
        <v>---</v>
      </c>
      <c r="AD541" s="153" t="str">
        <f t="shared" si="89"/>
        <v>---</v>
      </c>
      <c r="AF541" s="155" t="str">
        <f>IFERROR(IF(INDEX(پرداخت!A:AZ,MATCH(A541&amp;" - "&amp;"گاز",پرداخت!$B:$B,0),MATCH(G541,پرداخت!$1:$1,0))="نشده","نشده","شده"),"---")</f>
        <v>---</v>
      </c>
      <c r="AH541" s="144"/>
      <c r="AI541" s="144"/>
      <c r="AJ541" s="144"/>
    </row>
    <row r="542" spans="1:36" ht="34.9" hidden="1" customHeight="1">
      <c r="A542" s="170"/>
      <c r="B542" s="47">
        <f>IFERROR(INDEX('اطلاعات انشعابات شرکتها'!A:BB,MATCH(A542,'اطلاعات انشعابات شرکتها'!A:A,0),MATCH(B$1,'اطلاعات انشعابات شرکتها'!$1:$1,0)),0)</f>
        <v>0</v>
      </c>
      <c r="C542" s="48">
        <f>IFERROR(INDEX('اطلاعات انشعابات شرکتها'!A:BB,MATCH(A542,'اطلاعات انشعابات شرکتها'!A:A,0),MATCH(C$1,'اطلاعات انشعابات شرکتها'!$1:$1,0)),0)</f>
        <v>0</v>
      </c>
      <c r="D542" s="45"/>
      <c r="E542" s="171"/>
      <c r="F542" s="170"/>
      <c r="G542" s="47" t="str">
        <f t="shared" si="81"/>
        <v>/</v>
      </c>
      <c r="H542" s="47">
        <f>IFERROR(INDEX('اطلاعات دوره'!A:Z,MATCH(G542,'اطلاعات دوره'!C:C,0),MATCH(H$1,'اطلاعات دوره'!$1:$1,0)),0)</f>
        <v>0</v>
      </c>
      <c r="I542" s="47">
        <f>IFERROR(INDEX('اطلاعات دوره'!A:Z,MATCH(G542,'اطلاعات دوره'!C:C,0),MATCH(I$1,'اطلاعات دوره'!$1:$1,0)),0)</f>
        <v>0</v>
      </c>
      <c r="J542" s="48">
        <f>IFERROR(INDEX('اطلاعات دوره'!A:Z,MATCH(G542,'اطلاعات دوره'!C:C,0),MATCH(J$1,'اطلاعات دوره'!$1:$1,0)),0)</f>
        <v>0</v>
      </c>
      <c r="K542" s="46"/>
      <c r="L542" s="158" t="str">
        <f>IFERROR(INDEX('اطلاعات دوره'!A:Z,MATCH(G542,'اطلاعات دوره'!C:C,0)-1,MATCH("عنوان",'اطلاعات دوره'!$1:$1,0)),"---")</f>
        <v>---</v>
      </c>
      <c r="M542" s="47" t="str">
        <f t="shared" si="82"/>
        <v>----</v>
      </c>
      <c r="N542" s="48" t="str">
        <f t="shared" si="83"/>
        <v>-/</v>
      </c>
      <c r="O542" s="45"/>
      <c r="P542" s="158">
        <f>IFERROR(INDEX('قرائت کنتور'!A:AZ,MATCH(A542&amp;"-"&amp;"گاز",'قرائت کنتور'!B:B,0),MATCH(L542,'قرائت کنتور'!$1:$1,0)),0)</f>
        <v>0</v>
      </c>
      <c r="Q542" s="47">
        <f>IFERROR(INDEX('قرائت کنتور'!A:AZ,MATCH(A542&amp;"-"&amp;"گاز",'قرائت کنتور'!B:B,0),MATCH(G542,'قرائت کنتور'!$1:$1,0)),0)</f>
        <v>0</v>
      </c>
      <c r="R542" s="47">
        <f t="shared" si="84"/>
        <v>0</v>
      </c>
      <c r="S542" s="45"/>
      <c r="T542" s="155" t="str">
        <f>IFERROR(INDEX('تعرفه ها'!A:Z,MATCH("بهای هر متر مکعب گاز مصرفی",'تعرفه ها'!$B:$B,0),MATCH(F542,'تعرفه ها'!$2:$2,0)),"---")</f>
        <v>---</v>
      </c>
      <c r="U542" s="50" t="str">
        <f t="shared" si="85"/>
        <v>---</v>
      </c>
      <c r="V542" s="50" t="str">
        <f>IFERROR(ROUND(R542*INDEX('تعرفه ها'!A:Z,MATCH("عوارض گاز به ازاء هر متر مکعب",'تعرفه ها'!$B:$B,0),MATCH(F542,'تعرفه ها'!$2:$2,0)),0),"---")</f>
        <v>---</v>
      </c>
      <c r="W542" s="50" t="str">
        <f>IFERROR(ROUND(((U542+V542)*INDEX('تعرفه ها'!A:Z,MATCH("هزینه نگهداری و تعمیرات شبکه گاز",'تعرفه ها'!$B:$B,0),MATCH(F542,'تعرفه ها'!$2:$2,0))/100),0),"---")</f>
        <v>---</v>
      </c>
      <c r="X542" s="50" t="str">
        <f>IFERROR(IF(INDEX('اطلاعات دوره'!A:Z,MATCH(G542,'اطلاعات دوره'!C:C,0),MATCH("گاز",'اطلاعات دوره'!$1:$1,0))="دارد",ROUND((U542+V542)*INDEX('تعرفه ها'!A:Z,MATCH("پیک فصلی گاز",'تعرفه ها'!$B:$B,0),MATCH(F542,'تعرفه ها'!$2:$2,0))/100,0),0),"---")</f>
        <v>---</v>
      </c>
      <c r="Y542" s="50" t="str">
        <f>IFERROR(ROUND(SUM(U542+V542+W542+X542)*INDEX('تعرفه ها'!A:Z,MATCH("مالیات گاز",'تعرفه ها'!$B:$B,0),MATCH(F542,'تعرفه ها'!$2:$2,0))/100,0),"---")</f>
        <v>---</v>
      </c>
      <c r="Z542" s="50" t="str">
        <f t="shared" si="86"/>
        <v>---</v>
      </c>
      <c r="AA542" s="50" t="str">
        <f t="shared" ref="AA542:AA605" si="90">IFERROR(IF(VLOOKUP(M542,N:AG,19,0)="شده",VLOOKUP(M542,N:AG,16,0),VLOOKUP(M542,N:AG,15,0)),"---")</f>
        <v>---</v>
      </c>
      <c r="AB542" s="50" t="str">
        <f t="shared" si="87"/>
        <v>---</v>
      </c>
      <c r="AC542" s="50" t="str">
        <f t="shared" si="88"/>
        <v>---</v>
      </c>
      <c r="AD542" s="153" t="str">
        <f t="shared" si="89"/>
        <v>---</v>
      </c>
      <c r="AF542" s="155" t="str">
        <f>IFERROR(IF(INDEX(پرداخت!A:AZ,MATCH(A542&amp;" - "&amp;"گاز",پرداخت!$B:$B,0),MATCH(G542,پرداخت!$1:$1,0))="نشده","نشده","شده"),"---")</f>
        <v>---</v>
      </c>
      <c r="AH542" s="144"/>
      <c r="AI542" s="144"/>
      <c r="AJ542" s="144"/>
    </row>
    <row r="543" spans="1:36" ht="34.9" hidden="1" customHeight="1">
      <c r="A543" s="170"/>
      <c r="B543" s="47">
        <f>IFERROR(INDEX('اطلاعات انشعابات شرکتها'!A:BB,MATCH(A543,'اطلاعات انشعابات شرکتها'!A:A,0),MATCH(B$1,'اطلاعات انشعابات شرکتها'!$1:$1,0)),0)</f>
        <v>0</v>
      </c>
      <c r="C543" s="48">
        <f>IFERROR(INDEX('اطلاعات انشعابات شرکتها'!A:BB,MATCH(A543,'اطلاعات انشعابات شرکتها'!A:A,0),MATCH(C$1,'اطلاعات انشعابات شرکتها'!$1:$1,0)),0)</f>
        <v>0</v>
      </c>
      <c r="D543" s="45"/>
      <c r="E543" s="171"/>
      <c r="F543" s="170"/>
      <c r="G543" s="47" t="str">
        <f t="shared" si="81"/>
        <v>/</v>
      </c>
      <c r="H543" s="47">
        <f>IFERROR(INDEX('اطلاعات دوره'!A:Z,MATCH(G543,'اطلاعات دوره'!C:C,0),MATCH(H$1,'اطلاعات دوره'!$1:$1,0)),0)</f>
        <v>0</v>
      </c>
      <c r="I543" s="47">
        <f>IFERROR(INDEX('اطلاعات دوره'!A:Z,MATCH(G543,'اطلاعات دوره'!C:C,0),MATCH(I$1,'اطلاعات دوره'!$1:$1,0)),0)</f>
        <v>0</v>
      </c>
      <c r="J543" s="48">
        <f>IFERROR(INDEX('اطلاعات دوره'!A:Z,MATCH(G543,'اطلاعات دوره'!C:C,0),MATCH(J$1,'اطلاعات دوره'!$1:$1,0)),0)</f>
        <v>0</v>
      </c>
      <c r="K543" s="46"/>
      <c r="L543" s="158" t="str">
        <f>IFERROR(INDEX('اطلاعات دوره'!A:Z,MATCH(G543,'اطلاعات دوره'!C:C,0)-1,MATCH("عنوان",'اطلاعات دوره'!$1:$1,0)),"---")</f>
        <v>---</v>
      </c>
      <c r="M543" s="47" t="str">
        <f t="shared" si="82"/>
        <v>----</v>
      </c>
      <c r="N543" s="48" t="str">
        <f t="shared" si="83"/>
        <v>-/</v>
      </c>
      <c r="O543" s="45"/>
      <c r="P543" s="158">
        <f>IFERROR(INDEX('قرائت کنتور'!A:AZ,MATCH(A543&amp;"-"&amp;"گاز",'قرائت کنتور'!B:B,0),MATCH(L543,'قرائت کنتور'!$1:$1,0)),0)</f>
        <v>0</v>
      </c>
      <c r="Q543" s="47">
        <f>IFERROR(INDEX('قرائت کنتور'!A:AZ,MATCH(A543&amp;"-"&amp;"گاز",'قرائت کنتور'!B:B,0),MATCH(G543,'قرائت کنتور'!$1:$1,0)),0)</f>
        <v>0</v>
      </c>
      <c r="R543" s="47">
        <f t="shared" si="84"/>
        <v>0</v>
      </c>
      <c r="S543" s="45"/>
      <c r="T543" s="155" t="str">
        <f>IFERROR(INDEX('تعرفه ها'!A:Z,MATCH("بهای هر متر مکعب گاز مصرفی",'تعرفه ها'!$B:$B,0),MATCH(F543,'تعرفه ها'!$2:$2,0)),"---")</f>
        <v>---</v>
      </c>
      <c r="U543" s="50" t="str">
        <f t="shared" si="85"/>
        <v>---</v>
      </c>
      <c r="V543" s="50" t="str">
        <f>IFERROR(ROUND(R543*INDEX('تعرفه ها'!A:Z,MATCH("عوارض گاز به ازاء هر متر مکعب",'تعرفه ها'!$B:$B,0),MATCH(F543,'تعرفه ها'!$2:$2,0)),0),"---")</f>
        <v>---</v>
      </c>
      <c r="W543" s="50" t="str">
        <f>IFERROR(ROUND(((U543+V543)*INDEX('تعرفه ها'!A:Z,MATCH("هزینه نگهداری و تعمیرات شبکه گاز",'تعرفه ها'!$B:$B,0),MATCH(F543,'تعرفه ها'!$2:$2,0))/100),0),"---")</f>
        <v>---</v>
      </c>
      <c r="X543" s="50" t="str">
        <f>IFERROR(IF(INDEX('اطلاعات دوره'!A:Z,MATCH(G543,'اطلاعات دوره'!C:C,0),MATCH("گاز",'اطلاعات دوره'!$1:$1,0))="دارد",ROUND((U543+V543)*INDEX('تعرفه ها'!A:Z,MATCH("پیک فصلی گاز",'تعرفه ها'!$B:$B,0),MATCH(F543,'تعرفه ها'!$2:$2,0))/100,0),0),"---")</f>
        <v>---</v>
      </c>
      <c r="Y543" s="50" t="str">
        <f>IFERROR(ROUND(SUM(U543+V543+W543+X543)*INDEX('تعرفه ها'!A:Z,MATCH("مالیات گاز",'تعرفه ها'!$B:$B,0),MATCH(F543,'تعرفه ها'!$2:$2,0))/100,0),"---")</f>
        <v>---</v>
      </c>
      <c r="Z543" s="50" t="str">
        <f t="shared" si="86"/>
        <v>---</v>
      </c>
      <c r="AA543" s="50" t="str">
        <f t="shared" si="90"/>
        <v>---</v>
      </c>
      <c r="AB543" s="50" t="str">
        <f t="shared" si="87"/>
        <v>---</v>
      </c>
      <c r="AC543" s="50" t="str">
        <f t="shared" si="88"/>
        <v>---</v>
      </c>
      <c r="AD543" s="153" t="str">
        <f t="shared" si="89"/>
        <v>---</v>
      </c>
      <c r="AF543" s="155" t="str">
        <f>IFERROR(IF(INDEX(پرداخت!A:AZ,MATCH(A543&amp;" - "&amp;"گاز",پرداخت!$B:$B,0),MATCH(G543,پرداخت!$1:$1,0))="نشده","نشده","شده"),"---")</f>
        <v>---</v>
      </c>
      <c r="AH543" s="144"/>
      <c r="AI543" s="144"/>
      <c r="AJ543" s="144"/>
    </row>
    <row r="544" spans="1:36" ht="34.9" hidden="1" customHeight="1">
      <c r="A544" s="170"/>
      <c r="B544" s="47">
        <f>IFERROR(INDEX('اطلاعات انشعابات شرکتها'!A:BB,MATCH(A544,'اطلاعات انشعابات شرکتها'!A:A,0),MATCH(B$1,'اطلاعات انشعابات شرکتها'!$1:$1,0)),0)</f>
        <v>0</v>
      </c>
      <c r="C544" s="48">
        <f>IFERROR(INDEX('اطلاعات انشعابات شرکتها'!A:BB,MATCH(A544,'اطلاعات انشعابات شرکتها'!A:A,0),MATCH(C$1,'اطلاعات انشعابات شرکتها'!$1:$1,0)),0)</f>
        <v>0</v>
      </c>
      <c r="D544" s="45"/>
      <c r="E544" s="171"/>
      <c r="F544" s="170"/>
      <c r="G544" s="47" t="str">
        <f t="shared" si="81"/>
        <v>/</v>
      </c>
      <c r="H544" s="47">
        <f>IFERROR(INDEX('اطلاعات دوره'!A:Z,MATCH(G544,'اطلاعات دوره'!C:C,0),MATCH(H$1,'اطلاعات دوره'!$1:$1,0)),0)</f>
        <v>0</v>
      </c>
      <c r="I544" s="47">
        <f>IFERROR(INDEX('اطلاعات دوره'!A:Z,MATCH(G544,'اطلاعات دوره'!C:C,0),MATCH(I$1,'اطلاعات دوره'!$1:$1,0)),0)</f>
        <v>0</v>
      </c>
      <c r="J544" s="48">
        <f>IFERROR(INDEX('اطلاعات دوره'!A:Z,MATCH(G544,'اطلاعات دوره'!C:C,0),MATCH(J$1,'اطلاعات دوره'!$1:$1,0)),0)</f>
        <v>0</v>
      </c>
      <c r="K544" s="46"/>
      <c r="L544" s="158" t="str">
        <f>IFERROR(INDEX('اطلاعات دوره'!A:Z,MATCH(G544,'اطلاعات دوره'!C:C,0)-1,MATCH("عنوان",'اطلاعات دوره'!$1:$1,0)),"---")</f>
        <v>---</v>
      </c>
      <c r="M544" s="47" t="str">
        <f t="shared" si="82"/>
        <v>----</v>
      </c>
      <c r="N544" s="48" t="str">
        <f t="shared" si="83"/>
        <v>-/</v>
      </c>
      <c r="O544" s="45"/>
      <c r="P544" s="158">
        <f>IFERROR(INDEX('قرائت کنتور'!A:AZ,MATCH(A544&amp;"-"&amp;"گاز",'قرائت کنتور'!B:B,0),MATCH(L544,'قرائت کنتور'!$1:$1,0)),0)</f>
        <v>0</v>
      </c>
      <c r="Q544" s="47">
        <f>IFERROR(INDEX('قرائت کنتور'!A:AZ,MATCH(A544&amp;"-"&amp;"گاز",'قرائت کنتور'!B:B,0),MATCH(G544,'قرائت کنتور'!$1:$1,0)),0)</f>
        <v>0</v>
      </c>
      <c r="R544" s="47">
        <f t="shared" si="84"/>
        <v>0</v>
      </c>
      <c r="S544" s="45"/>
      <c r="T544" s="155" t="str">
        <f>IFERROR(INDEX('تعرفه ها'!A:Z,MATCH("بهای هر متر مکعب گاز مصرفی",'تعرفه ها'!$B:$B,0),MATCH(F544,'تعرفه ها'!$2:$2,0)),"---")</f>
        <v>---</v>
      </c>
      <c r="U544" s="50" t="str">
        <f t="shared" si="85"/>
        <v>---</v>
      </c>
      <c r="V544" s="50" t="str">
        <f>IFERROR(ROUND(R544*INDEX('تعرفه ها'!A:Z,MATCH("عوارض گاز به ازاء هر متر مکعب",'تعرفه ها'!$B:$B,0),MATCH(F544,'تعرفه ها'!$2:$2,0)),0),"---")</f>
        <v>---</v>
      </c>
      <c r="W544" s="50" t="str">
        <f>IFERROR(ROUND(((U544+V544)*INDEX('تعرفه ها'!A:Z,MATCH("هزینه نگهداری و تعمیرات شبکه گاز",'تعرفه ها'!$B:$B,0),MATCH(F544,'تعرفه ها'!$2:$2,0))/100),0),"---")</f>
        <v>---</v>
      </c>
      <c r="X544" s="50" t="str">
        <f>IFERROR(IF(INDEX('اطلاعات دوره'!A:Z,MATCH(G544,'اطلاعات دوره'!C:C,0),MATCH("گاز",'اطلاعات دوره'!$1:$1,0))="دارد",ROUND((U544+V544)*INDEX('تعرفه ها'!A:Z,MATCH("پیک فصلی گاز",'تعرفه ها'!$B:$B,0),MATCH(F544,'تعرفه ها'!$2:$2,0))/100,0),0),"---")</f>
        <v>---</v>
      </c>
      <c r="Y544" s="50" t="str">
        <f>IFERROR(ROUND(SUM(U544+V544+W544+X544)*INDEX('تعرفه ها'!A:Z,MATCH("مالیات گاز",'تعرفه ها'!$B:$B,0),MATCH(F544,'تعرفه ها'!$2:$2,0))/100,0),"---")</f>
        <v>---</v>
      </c>
      <c r="Z544" s="50" t="str">
        <f t="shared" si="86"/>
        <v>---</v>
      </c>
      <c r="AA544" s="50" t="str">
        <f t="shared" si="90"/>
        <v>---</v>
      </c>
      <c r="AB544" s="50" t="str">
        <f t="shared" si="87"/>
        <v>---</v>
      </c>
      <c r="AC544" s="50" t="str">
        <f t="shared" si="88"/>
        <v>---</v>
      </c>
      <c r="AD544" s="153" t="str">
        <f t="shared" si="89"/>
        <v>---</v>
      </c>
      <c r="AF544" s="155" t="str">
        <f>IFERROR(IF(INDEX(پرداخت!A:AZ,MATCH(A544&amp;" - "&amp;"گاز",پرداخت!$B:$B,0),MATCH(G544,پرداخت!$1:$1,0))="نشده","نشده","شده"),"---")</f>
        <v>---</v>
      </c>
      <c r="AH544" s="144"/>
      <c r="AI544" s="144"/>
      <c r="AJ544" s="144"/>
    </row>
    <row r="545" spans="1:36" ht="34.9" hidden="1" customHeight="1">
      <c r="A545" s="170"/>
      <c r="B545" s="47">
        <f>IFERROR(INDEX('اطلاعات انشعابات شرکتها'!A:BB,MATCH(A545,'اطلاعات انشعابات شرکتها'!A:A,0),MATCH(B$1,'اطلاعات انشعابات شرکتها'!$1:$1,0)),0)</f>
        <v>0</v>
      </c>
      <c r="C545" s="48">
        <f>IFERROR(INDEX('اطلاعات انشعابات شرکتها'!A:BB,MATCH(A545,'اطلاعات انشعابات شرکتها'!A:A,0),MATCH(C$1,'اطلاعات انشعابات شرکتها'!$1:$1,0)),0)</f>
        <v>0</v>
      </c>
      <c r="D545" s="45"/>
      <c r="E545" s="171"/>
      <c r="F545" s="170"/>
      <c r="G545" s="47" t="str">
        <f t="shared" si="81"/>
        <v>/</v>
      </c>
      <c r="H545" s="47">
        <f>IFERROR(INDEX('اطلاعات دوره'!A:Z,MATCH(G545,'اطلاعات دوره'!C:C,0),MATCH(H$1,'اطلاعات دوره'!$1:$1,0)),0)</f>
        <v>0</v>
      </c>
      <c r="I545" s="47">
        <f>IFERROR(INDEX('اطلاعات دوره'!A:Z,MATCH(G545,'اطلاعات دوره'!C:C,0),MATCH(I$1,'اطلاعات دوره'!$1:$1,0)),0)</f>
        <v>0</v>
      </c>
      <c r="J545" s="48">
        <f>IFERROR(INDEX('اطلاعات دوره'!A:Z,MATCH(G545,'اطلاعات دوره'!C:C,0),MATCH(J$1,'اطلاعات دوره'!$1:$1,0)),0)</f>
        <v>0</v>
      </c>
      <c r="K545" s="46"/>
      <c r="L545" s="158" t="str">
        <f>IFERROR(INDEX('اطلاعات دوره'!A:Z,MATCH(G545,'اطلاعات دوره'!C:C,0)-1,MATCH("عنوان",'اطلاعات دوره'!$1:$1,0)),"---")</f>
        <v>---</v>
      </c>
      <c r="M545" s="47" t="str">
        <f t="shared" si="82"/>
        <v>----</v>
      </c>
      <c r="N545" s="48" t="str">
        <f t="shared" si="83"/>
        <v>-/</v>
      </c>
      <c r="O545" s="45"/>
      <c r="P545" s="158">
        <f>IFERROR(INDEX('قرائت کنتور'!A:AZ,MATCH(A545&amp;"-"&amp;"گاز",'قرائت کنتور'!B:B,0),MATCH(L545,'قرائت کنتور'!$1:$1,0)),0)</f>
        <v>0</v>
      </c>
      <c r="Q545" s="47">
        <f>IFERROR(INDEX('قرائت کنتور'!A:AZ,MATCH(A545&amp;"-"&amp;"گاز",'قرائت کنتور'!B:B,0),MATCH(G545,'قرائت کنتور'!$1:$1,0)),0)</f>
        <v>0</v>
      </c>
      <c r="R545" s="47">
        <f t="shared" si="84"/>
        <v>0</v>
      </c>
      <c r="S545" s="45"/>
      <c r="T545" s="155" t="str">
        <f>IFERROR(INDEX('تعرفه ها'!A:Z,MATCH("بهای هر متر مکعب گاز مصرفی",'تعرفه ها'!$B:$B,0),MATCH(F545,'تعرفه ها'!$2:$2,0)),"---")</f>
        <v>---</v>
      </c>
      <c r="U545" s="50" t="str">
        <f t="shared" si="85"/>
        <v>---</v>
      </c>
      <c r="V545" s="50" t="str">
        <f>IFERROR(ROUND(R545*INDEX('تعرفه ها'!A:Z,MATCH("عوارض گاز به ازاء هر متر مکعب",'تعرفه ها'!$B:$B,0),MATCH(F545,'تعرفه ها'!$2:$2,0)),0),"---")</f>
        <v>---</v>
      </c>
      <c r="W545" s="50" t="str">
        <f>IFERROR(ROUND(((U545+V545)*INDEX('تعرفه ها'!A:Z,MATCH("هزینه نگهداری و تعمیرات شبکه گاز",'تعرفه ها'!$B:$B,0),MATCH(F545,'تعرفه ها'!$2:$2,0))/100),0),"---")</f>
        <v>---</v>
      </c>
      <c r="X545" s="50" t="str">
        <f>IFERROR(IF(INDEX('اطلاعات دوره'!A:Z,MATCH(G545,'اطلاعات دوره'!C:C,0),MATCH("گاز",'اطلاعات دوره'!$1:$1,0))="دارد",ROUND((U545+V545)*INDEX('تعرفه ها'!A:Z,MATCH("پیک فصلی گاز",'تعرفه ها'!$B:$B,0),MATCH(F545,'تعرفه ها'!$2:$2,0))/100,0),0),"---")</f>
        <v>---</v>
      </c>
      <c r="Y545" s="50" t="str">
        <f>IFERROR(ROUND(SUM(U545+V545+W545+X545)*INDEX('تعرفه ها'!A:Z,MATCH("مالیات گاز",'تعرفه ها'!$B:$B,0),MATCH(F545,'تعرفه ها'!$2:$2,0))/100,0),"---")</f>
        <v>---</v>
      </c>
      <c r="Z545" s="50" t="str">
        <f t="shared" si="86"/>
        <v>---</v>
      </c>
      <c r="AA545" s="50" t="str">
        <f t="shared" si="90"/>
        <v>---</v>
      </c>
      <c r="AB545" s="50" t="str">
        <f t="shared" si="87"/>
        <v>---</v>
      </c>
      <c r="AC545" s="50" t="str">
        <f t="shared" si="88"/>
        <v>---</v>
      </c>
      <c r="AD545" s="153" t="str">
        <f t="shared" si="89"/>
        <v>---</v>
      </c>
      <c r="AF545" s="155" t="str">
        <f>IFERROR(IF(INDEX(پرداخت!A:AZ,MATCH(A545&amp;" - "&amp;"گاز",پرداخت!$B:$B,0),MATCH(G545,پرداخت!$1:$1,0))="نشده","نشده","شده"),"---")</f>
        <v>---</v>
      </c>
      <c r="AH545" s="144"/>
      <c r="AI545" s="144"/>
      <c r="AJ545" s="144"/>
    </row>
    <row r="546" spans="1:36" ht="34.9" hidden="1" customHeight="1">
      <c r="A546" s="170"/>
      <c r="B546" s="47">
        <f>IFERROR(INDEX('اطلاعات انشعابات شرکتها'!A:BB,MATCH(A546,'اطلاعات انشعابات شرکتها'!A:A,0),MATCH(B$1,'اطلاعات انشعابات شرکتها'!$1:$1,0)),0)</f>
        <v>0</v>
      </c>
      <c r="C546" s="48">
        <f>IFERROR(INDEX('اطلاعات انشعابات شرکتها'!A:BB,MATCH(A546,'اطلاعات انشعابات شرکتها'!A:A,0),MATCH(C$1,'اطلاعات انشعابات شرکتها'!$1:$1,0)),0)</f>
        <v>0</v>
      </c>
      <c r="D546" s="45"/>
      <c r="E546" s="171"/>
      <c r="F546" s="170"/>
      <c r="G546" s="47" t="str">
        <f t="shared" si="81"/>
        <v>/</v>
      </c>
      <c r="H546" s="47">
        <f>IFERROR(INDEX('اطلاعات دوره'!A:Z,MATCH(G546,'اطلاعات دوره'!C:C,0),MATCH(H$1,'اطلاعات دوره'!$1:$1,0)),0)</f>
        <v>0</v>
      </c>
      <c r="I546" s="47">
        <f>IFERROR(INDEX('اطلاعات دوره'!A:Z,MATCH(G546,'اطلاعات دوره'!C:C,0),MATCH(I$1,'اطلاعات دوره'!$1:$1,0)),0)</f>
        <v>0</v>
      </c>
      <c r="J546" s="48">
        <f>IFERROR(INDEX('اطلاعات دوره'!A:Z,MATCH(G546,'اطلاعات دوره'!C:C,0),MATCH(J$1,'اطلاعات دوره'!$1:$1,0)),0)</f>
        <v>0</v>
      </c>
      <c r="K546" s="46"/>
      <c r="L546" s="158" t="str">
        <f>IFERROR(INDEX('اطلاعات دوره'!A:Z,MATCH(G546,'اطلاعات دوره'!C:C,0)-1,MATCH("عنوان",'اطلاعات دوره'!$1:$1,0)),"---")</f>
        <v>---</v>
      </c>
      <c r="M546" s="47" t="str">
        <f t="shared" si="82"/>
        <v>----</v>
      </c>
      <c r="N546" s="48" t="str">
        <f t="shared" si="83"/>
        <v>-/</v>
      </c>
      <c r="O546" s="45"/>
      <c r="P546" s="158">
        <f>IFERROR(INDEX('قرائت کنتور'!A:AZ,MATCH(A546&amp;"-"&amp;"گاز",'قرائت کنتور'!B:B,0),MATCH(L546,'قرائت کنتور'!$1:$1,0)),0)</f>
        <v>0</v>
      </c>
      <c r="Q546" s="47">
        <f>IFERROR(INDEX('قرائت کنتور'!A:AZ,MATCH(A546&amp;"-"&amp;"گاز",'قرائت کنتور'!B:B,0),MATCH(G546,'قرائت کنتور'!$1:$1,0)),0)</f>
        <v>0</v>
      </c>
      <c r="R546" s="47">
        <f t="shared" si="84"/>
        <v>0</v>
      </c>
      <c r="S546" s="45"/>
      <c r="T546" s="155" t="str">
        <f>IFERROR(INDEX('تعرفه ها'!A:Z,MATCH("بهای هر متر مکعب گاز مصرفی",'تعرفه ها'!$B:$B,0),MATCH(F546,'تعرفه ها'!$2:$2,0)),"---")</f>
        <v>---</v>
      </c>
      <c r="U546" s="50" t="str">
        <f t="shared" si="85"/>
        <v>---</v>
      </c>
      <c r="V546" s="50" t="str">
        <f>IFERROR(ROUND(R546*INDEX('تعرفه ها'!A:Z,MATCH("عوارض گاز به ازاء هر متر مکعب",'تعرفه ها'!$B:$B,0),MATCH(F546,'تعرفه ها'!$2:$2,0)),0),"---")</f>
        <v>---</v>
      </c>
      <c r="W546" s="50" t="str">
        <f>IFERROR(ROUND(((U546+V546)*INDEX('تعرفه ها'!A:Z,MATCH("هزینه نگهداری و تعمیرات شبکه گاز",'تعرفه ها'!$B:$B,0),MATCH(F546,'تعرفه ها'!$2:$2,0))/100),0),"---")</f>
        <v>---</v>
      </c>
      <c r="X546" s="50" t="str">
        <f>IFERROR(IF(INDEX('اطلاعات دوره'!A:Z,MATCH(G546,'اطلاعات دوره'!C:C,0),MATCH("گاز",'اطلاعات دوره'!$1:$1,0))="دارد",ROUND((U546+V546)*INDEX('تعرفه ها'!A:Z,MATCH("پیک فصلی گاز",'تعرفه ها'!$B:$B,0),MATCH(F546,'تعرفه ها'!$2:$2,0))/100,0),0),"---")</f>
        <v>---</v>
      </c>
      <c r="Y546" s="50" t="str">
        <f>IFERROR(ROUND(SUM(U546+V546+W546+X546)*INDEX('تعرفه ها'!A:Z,MATCH("مالیات گاز",'تعرفه ها'!$B:$B,0),MATCH(F546,'تعرفه ها'!$2:$2,0))/100,0),"---")</f>
        <v>---</v>
      </c>
      <c r="Z546" s="50" t="str">
        <f t="shared" si="86"/>
        <v>---</v>
      </c>
      <c r="AA546" s="50" t="str">
        <f t="shared" si="90"/>
        <v>---</v>
      </c>
      <c r="AB546" s="50" t="str">
        <f t="shared" si="87"/>
        <v>---</v>
      </c>
      <c r="AC546" s="50" t="str">
        <f t="shared" si="88"/>
        <v>---</v>
      </c>
      <c r="AD546" s="153" t="str">
        <f t="shared" si="89"/>
        <v>---</v>
      </c>
      <c r="AF546" s="155" t="str">
        <f>IFERROR(IF(INDEX(پرداخت!A:AZ,MATCH(A546&amp;" - "&amp;"گاز",پرداخت!$B:$B,0),MATCH(G546,پرداخت!$1:$1,0))="نشده","نشده","شده"),"---")</f>
        <v>---</v>
      </c>
      <c r="AH546" s="144"/>
      <c r="AI546" s="144"/>
      <c r="AJ546" s="144"/>
    </row>
    <row r="547" spans="1:36" ht="34.9" hidden="1" customHeight="1">
      <c r="A547" s="170"/>
      <c r="B547" s="47">
        <f>IFERROR(INDEX('اطلاعات انشعابات شرکتها'!A:BB,MATCH(A547,'اطلاعات انشعابات شرکتها'!A:A,0),MATCH(B$1,'اطلاعات انشعابات شرکتها'!$1:$1,0)),0)</f>
        <v>0</v>
      </c>
      <c r="C547" s="48">
        <f>IFERROR(INDEX('اطلاعات انشعابات شرکتها'!A:BB,MATCH(A547,'اطلاعات انشعابات شرکتها'!A:A,0),MATCH(C$1,'اطلاعات انشعابات شرکتها'!$1:$1,0)),0)</f>
        <v>0</v>
      </c>
      <c r="D547" s="45"/>
      <c r="E547" s="171"/>
      <c r="F547" s="170"/>
      <c r="G547" s="47" t="str">
        <f t="shared" si="81"/>
        <v>/</v>
      </c>
      <c r="H547" s="47">
        <f>IFERROR(INDEX('اطلاعات دوره'!A:Z,MATCH(G547,'اطلاعات دوره'!C:C,0),MATCH(H$1,'اطلاعات دوره'!$1:$1,0)),0)</f>
        <v>0</v>
      </c>
      <c r="I547" s="47">
        <f>IFERROR(INDEX('اطلاعات دوره'!A:Z,MATCH(G547,'اطلاعات دوره'!C:C,0),MATCH(I$1,'اطلاعات دوره'!$1:$1,0)),0)</f>
        <v>0</v>
      </c>
      <c r="J547" s="48">
        <f>IFERROR(INDEX('اطلاعات دوره'!A:Z,MATCH(G547,'اطلاعات دوره'!C:C,0),MATCH(J$1,'اطلاعات دوره'!$1:$1,0)),0)</f>
        <v>0</v>
      </c>
      <c r="K547" s="46"/>
      <c r="L547" s="158" t="str">
        <f>IFERROR(INDEX('اطلاعات دوره'!A:Z,MATCH(G547,'اطلاعات دوره'!C:C,0)-1,MATCH("عنوان",'اطلاعات دوره'!$1:$1,0)),"---")</f>
        <v>---</v>
      </c>
      <c r="M547" s="47" t="str">
        <f t="shared" si="82"/>
        <v>----</v>
      </c>
      <c r="N547" s="48" t="str">
        <f t="shared" si="83"/>
        <v>-/</v>
      </c>
      <c r="O547" s="45"/>
      <c r="P547" s="158">
        <f>IFERROR(INDEX('قرائت کنتور'!A:AZ,MATCH(A547&amp;"-"&amp;"گاز",'قرائت کنتور'!B:B,0),MATCH(L547,'قرائت کنتور'!$1:$1,0)),0)</f>
        <v>0</v>
      </c>
      <c r="Q547" s="47">
        <f>IFERROR(INDEX('قرائت کنتور'!A:AZ,MATCH(A547&amp;"-"&amp;"گاز",'قرائت کنتور'!B:B,0),MATCH(G547,'قرائت کنتور'!$1:$1,0)),0)</f>
        <v>0</v>
      </c>
      <c r="R547" s="47">
        <f t="shared" si="84"/>
        <v>0</v>
      </c>
      <c r="S547" s="45"/>
      <c r="T547" s="155" t="str">
        <f>IFERROR(INDEX('تعرفه ها'!A:Z,MATCH("بهای هر متر مکعب گاز مصرفی",'تعرفه ها'!$B:$B,0),MATCH(F547,'تعرفه ها'!$2:$2,0)),"---")</f>
        <v>---</v>
      </c>
      <c r="U547" s="50" t="str">
        <f t="shared" si="85"/>
        <v>---</v>
      </c>
      <c r="V547" s="50" t="str">
        <f>IFERROR(ROUND(R547*INDEX('تعرفه ها'!A:Z,MATCH("عوارض گاز به ازاء هر متر مکعب",'تعرفه ها'!$B:$B,0),MATCH(F547,'تعرفه ها'!$2:$2,0)),0),"---")</f>
        <v>---</v>
      </c>
      <c r="W547" s="50" t="str">
        <f>IFERROR(ROUND(((U547+V547)*INDEX('تعرفه ها'!A:Z,MATCH("هزینه نگهداری و تعمیرات شبکه گاز",'تعرفه ها'!$B:$B,0),MATCH(F547,'تعرفه ها'!$2:$2,0))/100),0),"---")</f>
        <v>---</v>
      </c>
      <c r="X547" s="50" t="str">
        <f>IFERROR(IF(INDEX('اطلاعات دوره'!A:Z,MATCH(G547,'اطلاعات دوره'!C:C,0),MATCH("گاز",'اطلاعات دوره'!$1:$1,0))="دارد",ROUND((U547+V547)*INDEX('تعرفه ها'!A:Z,MATCH("پیک فصلی گاز",'تعرفه ها'!$B:$B,0),MATCH(F547,'تعرفه ها'!$2:$2,0))/100,0),0),"---")</f>
        <v>---</v>
      </c>
      <c r="Y547" s="50" t="str">
        <f>IFERROR(ROUND(SUM(U547+V547+W547+X547)*INDEX('تعرفه ها'!A:Z,MATCH("مالیات گاز",'تعرفه ها'!$B:$B,0),MATCH(F547,'تعرفه ها'!$2:$2,0))/100,0),"---")</f>
        <v>---</v>
      </c>
      <c r="Z547" s="50" t="str">
        <f t="shared" si="86"/>
        <v>---</v>
      </c>
      <c r="AA547" s="50" t="str">
        <f t="shared" si="90"/>
        <v>---</v>
      </c>
      <c r="AB547" s="50" t="str">
        <f t="shared" si="87"/>
        <v>---</v>
      </c>
      <c r="AC547" s="50" t="str">
        <f t="shared" si="88"/>
        <v>---</v>
      </c>
      <c r="AD547" s="153" t="str">
        <f t="shared" si="89"/>
        <v>---</v>
      </c>
      <c r="AF547" s="155" t="str">
        <f>IFERROR(IF(INDEX(پرداخت!A:AZ,MATCH(A547&amp;" - "&amp;"گاز",پرداخت!$B:$B,0),MATCH(G547,پرداخت!$1:$1,0))="نشده","نشده","شده"),"---")</f>
        <v>---</v>
      </c>
      <c r="AH547" s="144"/>
      <c r="AI547" s="144"/>
      <c r="AJ547" s="144"/>
    </row>
    <row r="548" spans="1:36" ht="34.9" hidden="1" customHeight="1">
      <c r="A548" s="170"/>
      <c r="B548" s="47">
        <f>IFERROR(INDEX('اطلاعات انشعابات شرکتها'!A:BB,MATCH(A548,'اطلاعات انشعابات شرکتها'!A:A,0),MATCH(B$1,'اطلاعات انشعابات شرکتها'!$1:$1,0)),0)</f>
        <v>0</v>
      </c>
      <c r="C548" s="48">
        <f>IFERROR(INDEX('اطلاعات انشعابات شرکتها'!A:BB,MATCH(A548,'اطلاعات انشعابات شرکتها'!A:A,0),MATCH(C$1,'اطلاعات انشعابات شرکتها'!$1:$1,0)),0)</f>
        <v>0</v>
      </c>
      <c r="D548" s="45"/>
      <c r="E548" s="171"/>
      <c r="F548" s="170"/>
      <c r="G548" s="47" t="str">
        <f t="shared" si="81"/>
        <v>/</v>
      </c>
      <c r="H548" s="47">
        <f>IFERROR(INDEX('اطلاعات دوره'!A:Z,MATCH(G548,'اطلاعات دوره'!C:C,0),MATCH(H$1,'اطلاعات دوره'!$1:$1,0)),0)</f>
        <v>0</v>
      </c>
      <c r="I548" s="47">
        <f>IFERROR(INDEX('اطلاعات دوره'!A:Z,MATCH(G548,'اطلاعات دوره'!C:C,0),MATCH(I$1,'اطلاعات دوره'!$1:$1,0)),0)</f>
        <v>0</v>
      </c>
      <c r="J548" s="48">
        <f>IFERROR(INDEX('اطلاعات دوره'!A:Z,MATCH(G548,'اطلاعات دوره'!C:C,0),MATCH(J$1,'اطلاعات دوره'!$1:$1,0)),0)</f>
        <v>0</v>
      </c>
      <c r="K548" s="46"/>
      <c r="L548" s="158" t="str">
        <f>IFERROR(INDEX('اطلاعات دوره'!A:Z,MATCH(G548,'اطلاعات دوره'!C:C,0)-1,MATCH("عنوان",'اطلاعات دوره'!$1:$1,0)),"---")</f>
        <v>---</v>
      </c>
      <c r="M548" s="47" t="str">
        <f t="shared" si="82"/>
        <v>----</v>
      </c>
      <c r="N548" s="48" t="str">
        <f t="shared" si="83"/>
        <v>-/</v>
      </c>
      <c r="O548" s="45"/>
      <c r="P548" s="158">
        <f>IFERROR(INDEX('قرائت کنتور'!A:AZ,MATCH(A548&amp;"-"&amp;"گاز",'قرائت کنتور'!B:B,0),MATCH(L548,'قرائت کنتور'!$1:$1,0)),0)</f>
        <v>0</v>
      </c>
      <c r="Q548" s="47">
        <f>IFERROR(INDEX('قرائت کنتور'!A:AZ,MATCH(A548&amp;"-"&amp;"گاز",'قرائت کنتور'!B:B,0),MATCH(G548,'قرائت کنتور'!$1:$1,0)),0)</f>
        <v>0</v>
      </c>
      <c r="R548" s="47">
        <f t="shared" si="84"/>
        <v>0</v>
      </c>
      <c r="S548" s="45"/>
      <c r="T548" s="155" t="str">
        <f>IFERROR(INDEX('تعرفه ها'!A:Z,MATCH("بهای هر متر مکعب گاز مصرفی",'تعرفه ها'!$B:$B,0),MATCH(F548,'تعرفه ها'!$2:$2,0)),"---")</f>
        <v>---</v>
      </c>
      <c r="U548" s="50" t="str">
        <f t="shared" si="85"/>
        <v>---</v>
      </c>
      <c r="V548" s="50" t="str">
        <f>IFERROR(ROUND(R548*INDEX('تعرفه ها'!A:Z,MATCH("عوارض گاز به ازاء هر متر مکعب",'تعرفه ها'!$B:$B,0),MATCH(F548,'تعرفه ها'!$2:$2,0)),0),"---")</f>
        <v>---</v>
      </c>
      <c r="W548" s="50" t="str">
        <f>IFERROR(ROUND(((U548+V548)*INDEX('تعرفه ها'!A:Z,MATCH("هزینه نگهداری و تعمیرات شبکه گاز",'تعرفه ها'!$B:$B,0),MATCH(F548,'تعرفه ها'!$2:$2,0))/100),0),"---")</f>
        <v>---</v>
      </c>
      <c r="X548" s="50" t="str">
        <f>IFERROR(IF(INDEX('اطلاعات دوره'!A:Z,MATCH(G548,'اطلاعات دوره'!C:C,0),MATCH("گاز",'اطلاعات دوره'!$1:$1,0))="دارد",ROUND((U548+V548)*INDEX('تعرفه ها'!A:Z,MATCH("پیک فصلی گاز",'تعرفه ها'!$B:$B,0),MATCH(F548,'تعرفه ها'!$2:$2,0))/100,0),0),"---")</f>
        <v>---</v>
      </c>
      <c r="Y548" s="50" t="str">
        <f>IFERROR(ROUND(SUM(U548+V548+W548+X548)*INDEX('تعرفه ها'!A:Z,MATCH("مالیات گاز",'تعرفه ها'!$B:$B,0),MATCH(F548,'تعرفه ها'!$2:$2,0))/100,0),"---")</f>
        <v>---</v>
      </c>
      <c r="Z548" s="50" t="str">
        <f t="shared" si="86"/>
        <v>---</v>
      </c>
      <c r="AA548" s="50" t="str">
        <f t="shared" si="90"/>
        <v>---</v>
      </c>
      <c r="AB548" s="50" t="str">
        <f t="shared" si="87"/>
        <v>---</v>
      </c>
      <c r="AC548" s="50" t="str">
        <f t="shared" si="88"/>
        <v>---</v>
      </c>
      <c r="AD548" s="153" t="str">
        <f t="shared" si="89"/>
        <v>---</v>
      </c>
      <c r="AF548" s="155" t="str">
        <f>IFERROR(IF(INDEX(پرداخت!A:AZ,MATCH(A548&amp;" - "&amp;"گاز",پرداخت!$B:$B,0),MATCH(G548,پرداخت!$1:$1,0))="نشده","نشده","شده"),"---")</f>
        <v>---</v>
      </c>
      <c r="AH548" s="144"/>
      <c r="AI548" s="144"/>
      <c r="AJ548" s="144"/>
    </row>
    <row r="549" spans="1:36" ht="34.9" hidden="1" customHeight="1">
      <c r="A549" s="170"/>
      <c r="B549" s="47">
        <f>IFERROR(INDEX('اطلاعات انشعابات شرکتها'!A:BB,MATCH(A549,'اطلاعات انشعابات شرکتها'!A:A,0),MATCH(B$1,'اطلاعات انشعابات شرکتها'!$1:$1,0)),0)</f>
        <v>0</v>
      </c>
      <c r="C549" s="48">
        <f>IFERROR(INDEX('اطلاعات انشعابات شرکتها'!A:BB,MATCH(A549,'اطلاعات انشعابات شرکتها'!A:A,0),MATCH(C$1,'اطلاعات انشعابات شرکتها'!$1:$1,0)),0)</f>
        <v>0</v>
      </c>
      <c r="D549" s="45"/>
      <c r="E549" s="171"/>
      <c r="F549" s="170"/>
      <c r="G549" s="47" t="str">
        <f t="shared" si="81"/>
        <v>/</v>
      </c>
      <c r="H549" s="47">
        <f>IFERROR(INDEX('اطلاعات دوره'!A:Z,MATCH(G549,'اطلاعات دوره'!C:C,0),MATCH(H$1,'اطلاعات دوره'!$1:$1,0)),0)</f>
        <v>0</v>
      </c>
      <c r="I549" s="47">
        <f>IFERROR(INDEX('اطلاعات دوره'!A:Z,MATCH(G549,'اطلاعات دوره'!C:C,0),MATCH(I$1,'اطلاعات دوره'!$1:$1,0)),0)</f>
        <v>0</v>
      </c>
      <c r="J549" s="48">
        <f>IFERROR(INDEX('اطلاعات دوره'!A:Z,MATCH(G549,'اطلاعات دوره'!C:C,0),MATCH(J$1,'اطلاعات دوره'!$1:$1,0)),0)</f>
        <v>0</v>
      </c>
      <c r="K549" s="46"/>
      <c r="L549" s="158" t="str">
        <f>IFERROR(INDEX('اطلاعات دوره'!A:Z,MATCH(G549,'اطلاعات دوره'!C:C,0)-1,MATCH("عنوان",'اطلاعات دوره'!$1:$1,0)),"---")</f>
        <v>---</v>
      </c>
      <c r="M549" s="47" t="str">
        <f t="shared" si="82"/>
        <v>----</v>
      </c>
      <c r="N549" s="48" t="str">
        <f t="shared" si="83"/>
        <v>-/</v>
      </c>
      <c r="O549" s="45"/>
      <c r="P549" s="158">
        <f>IFERROR(INDEX('قرائت کنتور'!A:AZ,MATCH(A549&amp;"-"&amp;"گاز",'قرائت کنتور'!B:B,0),MATCH(L549,'قرائت کنتور'!$1:$1,0)),0)</f>
        <v>0</v>
      </c>
      <c r="Q549" s="47">
        <f>IFERROR(INDEX('قرائت کنتور'!A:AZ,MATCH(A549&amp;"-"&amp;"گاز",'قرائت کنتور'!B:B,0),MATCH(G549,'قرائت کنتور'!$1:$1,0)),0)</f>
        <v>0</v>
      </c>
      <c r="R549" s="47">
        <f t="shared" si="84"/>
        <v>0</v>
      </c>
      <c r="S549" s="45"/>
      <c r="T549" s="155" t="str">
        <f>IFERROR(INDEX('تعرفه ها'!A:Z,MATCH("بهای هر متر مکعب گاز مصرفی",'تعرفه ها'!$B:$B,0),MATCH(F549,'تعرفه ها'!$2:$2,0)),"---")</f>
        <v>---</v>
      </c>
      <c r="U549" s="50" t="str">
        <f t="shared" si="85"/>
        <v>---</v>
      </c>
      <c r="V549" s="50" t="str">
        <f>IFERROR(ROUND(R549*INDEX('تعرفه ها'!A:Z,MATCH("عوارض گاز به ازاء هر متر مکعب",'تعرفه ها'!$B:$B,0),MATCH(F549,'تعرفه ها'!$2:$2,0)),0),"---")</f>
        <v>---</v>
      </c>
      <c r="W549" s="50" t="str">
        <f>IFERROR(ROUND(((U549+V549)*INDEX('تعرفه ها'!A:Z,MATCH("هزینه نگهداری و تعمیرات شبکه گاز",'تعرفه ها'!$B:$B,0),MATCH(F549,'تعرفه ها'!$2:$2,0))/100),0),"---")</f>
        <v>---</v>
      </c>
      <c r="X549" s="50" t="str">
        <f>IFERROR(IF(INDEX('اطلاعات دوره'!A:Z,MATCH(G549,'اطلاعات دوره'!C:C,0),MATCH("گاز",'اطلاعات دوره'!$1:$1,0))="دارد",ROUND((U549+V549)*INDEX('تعرفه ها'!A:Z,MATCH("پیک فصلی گاز",'تعرفه ها'!$B:$B,0),MATCH(F549,'تعرفه ها'!$2:$2,0))/100,0),0),"---")</f>
        <v>---</v>
      </c>
      <c r="Y549" s="50" t="str">
        <f>IFERROR(ROUND(SUM(U549+V549+W549+X549)*INDEX('تعرفه ها'!A:Z,MATCH("مالیات گاز",'تعرفه ها'!$B:$B,0),MATCH(F549,'تعرفه ها'!$2:$2,0))/100,0),"---")</f>
        <v>---</v>
      </c>
      <c r="Z549" s="50" t="str">
        <f t="shared" si="86"/>
        <v>---</v>
      </c>
      <c r="AA549" s="50" t="str">
        <f t="shared" si="90"/>
        <v>---</v>
      </c>
      <c r="AB549" s="50" t="str">
        <f t="shared" si="87"/>
        <v>---</v>
      </c>
      <c r="AC549" s="50" t="str">
        <f t="shared" si="88"/>
        <v>---</v>
      </c>
      <c r="AD549" s="153" t="str">
        <f t="shared" si="89"/>
        <v>---</v>
      </c>
      <c r="AF549" s="155" t="str">
        <f>IFERROR(IF(INDEX(پرداخت!A:AZ,MATCH(A549&amp;" - "&amp;"گاز",پرداخت!$B:$B,0),MATCH(G549,پرداخت!$1:$1,0))="نشده","نشده","شده"),"---")</f>
        <v>---</v>
      </c>
      <c r="AH549" s="144"/>
      <c r="AI549" s="144"/>
      <c r="AJ549" s="144"/>
    </row>
    <row r="550" spans="1:36" ht="34.9" hidden="1" customHeight="1">
      <c r="A550" s="170"/>
      <c r="B550" s="47">
        <f>IFERROR(INDEX('اطلاعات انشعابات شرکتها'!A:BB,MATCH(A550,'اطلاعات انشعابات شرکتها'!A:A,0),MATCH(B$1,'اطلاعات انشعابات شرکتها'!$1:$1,0)),0)</f>
        <v>0</v>
      </c>
      <c r="C550" s="48">
        <f>IFERROR(INDEX('اطلاعات انشعابات شرکتها'!A:BB,MATCH(A550,'اطلاعات انشعابات شرکتها'!A:A,0),MATCH(C$1,'اطلاعات انشعابات شرکتها'!$1:$1,0)),0)</f>
        <v>0</v>
      </c>
      <c r="D550" s="45"/>
      <c r="E550" s="171"/>
      <c r="F550" s="170"/>
      <c r="G550" s="47" t="str">
        <f t="shared" si="81"/>
        <v>/</v>
      </c>
      <c r="H550" s="47">
        <f>IFERROR(INDEX('اطلاعات دوره'!A:Z,MATCH(G550,'اطلاعات دوره'!C:C,0),MATCH(H$1,'اطلاعات دوره'!$1:$1,0)),0)</f>
        <v>0</v>
      </c>
      <c r="I550" s="47">
        <f>IFERROR(INDEX('اطلاعات دوره'!A:Z,MATCH(G550,'اطلاعات دوره'!C:C,0),MATCH(I$1,'اطلاعات دوره'!$1:$1,0)),0)</f>
        <v>0</v>
      </c>
      <c r="J550" s="48">
        <f>IFERROR(INDEX('اطلاعات دوره'!A:Z,MATCH(G550,'اطلاعات دوره'!C:C,0),MATCH(J$1,'اطلاعات دوره'!$1:$1,0)),0)</f>
        <v>0</v>
      </c>
      <c r="K550" s="46"/>
      <c r="L550" s="158" t="str">
        <f>IFERROR(INDEX('اطلاعات دوره'!A:Z,MATCH(G550,'اطلاعات دوره'!C:C,0)-1,MATCH("عنوان",'اطلاعات دوره'!$1:$1,0)),"---")</f>
        <v>---</v>
      </c>
      <c r="M550" s="47" t="str">
        <f t="shared" si="82"/>
        <v>----</v>
      </c>
      <c r="N550" s="48" t="str">
        <f t="shared" si="83"/>
        <v>-/</v>
      </c>
      <c r="O550" s="45"/>
      <c r="P550" s="158">
        <f>IFERROR(INDEX('قرائت کنتور'!A:AZ,MATCH(A550&amp;"-"&amp;"گاز",'قرائت کنتور'!B:B,0),MATCH(L550,'قرائت کنتور'!$1:$1,0)),0)</f>
        <v>0</v>
      </c>
      <c r="Q550" s="47">
        <f>IFERROR(INDEX('قرائت کنتور'!A:AZ,MATCH(A550&amp;"-"&amp;"گاز",'قرائت کنتور'!B:B,0),MATCH(G550,'قرائت کنتور'!$1:$1,0)),0)</f>
        <v>0</v>
      </c>
      <c r="R550" s="47">
        <f t="shared" si="84"/>
        <v>0</v>
      </c>
      <c r="S550" s="45"/>
      <c r="T550" s="155" t="str">
        <f>IFERROR(INDEX('تعرفه ها'!A:Z,MATCH("بهای هر متر مکعب گاز مصرفی",'تعرفه ها'!$B:$B,0),MATCH(F550,'تعرفه ها'!$2:$2,0)),"---")</f>
        <v>---</v>
      </c>
      <c r="U550" s="50" t="str">
        <f t="shared" si="85"/>
        <v>---</v>
      </c>
      <c r="V550" s="50" t="str">
        <f>IFERROR(ROUND(R550*INDEX('تعرفه ها'!A:Z,MATCH("عوارض گاز به ازاء هر متر مکعب",'تعرفه ها'!$B:$B,0),MATCH(F550,'تعرفه ها'!$2:$2,0)),0),"---")</f>
        <v>---</v>
      </c>
      <c r="W550" s="50" t="str">
        <f>IFERROR(ROUND(((U550+V550)*INDEX('تعرفه ها'!A:Z,MATCH("هزینه نگهداری و تعمیرات شبکه گاز",'تعرفه ها'!$B:$B,0),MATCH(F550,'تعرفه ها'!$2:$2,0))/100),0),"---")</f>
        <v>---</v>
      </c>
      <c r="X550" s="50" t="str">
        <f>IFERROR(IF(INDEX('اطلاعات دوره'!A:Z,MATCH(G550,'اطلاعات دوره'!C:C,0),MATCH("گاز",'اطلاعات دوره'!$1:$1,0))="دارد",ROUND((U550+V550)*INDEX('تعرفه ها'!A:Z,MATCH("پیک فصلی گاز",'تعرفه ها'!$B:$B,0),MATCH(F550,'تعرفه ها'!$2:$2,0))/100,0),0),"---")</f>
        <v>---</v>
      </c>
      <c r="Y550" s="50" t="str">
        <f>IFERROR(ROUND(SUM(U550+V550+W550+X550)*INDEX('تعرفه ها'!A:Z,MATCH("مالیات گاز",'تعرفه ها'!$B:$B,0),MATCH(F550,'تعرفه ها'!$2:$2,0))/100,0),"---")</f>
        <v>---</v>
      </c>
      <c r="Z550" s="50" t="str">
        <f t="shared" si="86"/>
        <v>---</v>
      </c>
      <c r="AA550" s="50" t="str">
        <f t="shared" si="90"/>
        <v>---</v>
      </c>
      <c r="AB550" s="50" t="str">
        <f t="shared" si="87"/>
        <v>---</v>
      </c>
      <c r="AC550" s="50" t="str">
        <f t="shared" si="88"/>
        <v>---</v>
      </c>
      <c r="AD550" s="153" t="str">
        <f t="shared" si="89"/>
        <v>---</v>
      </c>
      <c r="AF550" s="155" t="str">
        <f>IFERROR(IF(INDEX(پرداخت!A:AZ,MATCH(A550&amp;" - "&amp;"گاز",پرداخت!$B:$B,0),MATCH(G550,پرداخت!$1:$1,0))="نشده","نشده","شده"),"---")</f>
        <v>---</v>
      </c>
      <c r="AH550" s="144"/>
      <c r="AI550" s="144"/>
      <c r="AJ550" s="144"/>
    </row>
    <row r="551" spans="1:36" ht="34.9" hidden="1" customHeight="1">
      <c r="A551" s="170"/>
      <c r="B551" s="47">
        <f>IFERROR(INDEX('اطلاعات انشعابات شرکتها'!A:BB,MATCH(A551,'اطلاعات انشعابات شرکتها'!A:A,0),MATCH(B$1,'اطلاعات انشعابات شرکتها'!$1:$1,0)),0)</f>
        <v>0</v>
      </c>
      <c r="C551" s="48">
        <f>IFERROR(INDEX('اطلاعات انشعابات شرکتها'!A:BB,MATCH(A551,'اطلاعات انشعابات شرکتها'!A:A,0),MATCH(C$1,'اطلاعات انشعابات شرکتها'!$1:$1,0)),0)</f>
        <v>0</v>
      </c>
      <c r="D551" s="45"/>
      <c r="E551" s="171"/>
      <c r="F551" s="170"/>
      <c r="G551" s="47" t="str">
        <f t="shared" si="81"/>
        <v>/</v>
      </c>
      <c r="H551" s="47">
        <f>IFERROR(INDEX('اطلاعات دوره'!A:Z,MATCH(G551,'اطلاعات دوره'!C:C,0),MATCH(H$1,'اطلاعات دوره'!$1:$1,0)),0)</f>
        <v>0</v>
      </c>
      <c r="I551" s="47">
        <f>IFERROR(INDEX('اطلاعات دوره'!A:Z,MATCH(G551,'اطلاعات دوره'!C:C,0),MATCH(I$1,'اطلاعات دوره'!$1:$1,0)),0)</f>
        <v>0</v>
      </c>
      <c r="J551" s="48">
        <f>IFERROR(INDEX('اطلاعات دوره'!A:Z,MATCH(G551,'اطلاعات دوره'!C:C,0),MATCH(J$1,'اطلاعات دوره'!$1:$1,0)),0)</f>
        <v>0</v>
      </c>
      <c r="K551" s="46"/>
      <c r="L551" s="158" t="str">
        <f>IFERROR(INDEX('اطلاعات دوره'!A:Z,MATCH(G551,'اطلاعات دوره'!C:C,0)-1,MATCH("عنوان",'اطلاعات دوره'!$1:$1,0)),"---")</f>
        <v>---</v>
      </c>
      <c r="M551" s="47" t="str">
        <f t="shared" si="82"/>
        <v>----</v>
      </c>
      <c r="N551" s="48" t="str">
        <f t="shared" si="83"/>
        <v>-/</v>
      </c>
      <c r="O551" s="45"/>
      <c r="P551" s="158">
        <f>IFERROR(INDEX('قرائت کنتور'!A:AZ,MATCH(A551&amp;"-"&amp;"گاز",'قرائت کنتور'!B:B,0),MATCH(L551,'قرائت کنتور'!$1:$1,0)),0)</f>
        <v>0</v>
      </c>
      <c r="Q551" s="47">
        <f>IFERROR(INDEX('قرائت کنتور'!A:AZ,MATCH(A551&amp;"-"&amp;"گاز",'قرائت کنتور'!B:B,0),MATCH(G551,'قرائت کنتور'!$1:$1,0)),0)</f>
        <v>0</v>
      </c>
      <c r="R551" s="47">
        <f t="shared" si="84"/>
        <v>0</v>
      </c>
      <c r="S551" s="45"/>
      <c r="T551" s="155" t="str">
        <f>IFERROR(INDEX('تعرفه ها'!A:Z,MATCH("بهای هر متر مکعب گاز مصرفی",'تعرفه ها'!$B:$B,0),MATCH(F551,'تعرفه ها'!$2:$2,0)),"---")</f>
        <v>---</v>
      </c>
      <c r="U551" s="50" t="str">
        <f t="shared" si="85"/>
        <v>---</v>
      </c>
      <c r="V551" s="50" t="str">
        <f>IFERROR(ROUND(R551*INDEX('تعرفه ها'!A:Z,MATCH("عوارض گاز به ازاء هر متر مکعب",'تعرفه ها'!$B:$B,0),MATCH(F551,'تعرفه ها'!$2:$2,0)),0),"---")</f>
        <v>---</v>
      </c>
      <c r="W551" s="50" t="str">
        <f>IFERROR(ROUND(((U551+V551)*INDEX('تعرفه ها'!A:Z,MATCH("هزینه نگهداری و تعمیرات شبکه گاز",'تعرفه ها'!$B:$B,0),MATCH(F551,'تعرفه ها'!$2:$2,0))/100),0),"---")</f>
        <v>---</v>
      </c>
      <c r="X551" s="50" t="str">
        <f>IFERROR(IF(INDEX('اطلاعات دوره'!A:Z,MATCH(G551,'اطلاعات دوره'!C:C,0),MATCH("گاز",'اطلاعات دوره'!$1:$1,0))="دارد",ROUND((U551+V551)*INDEX('تعرفه ها'!A:Z,MATCH("پیک فصلی گاز",'تعرفه ها'!$B:$B,0),MATCH(F551,'تعرفه ها'!$2:$2,0))/100,0),0),"---")</f>
        <v>---</v>
      </c>
      <c r="Y551" s="50" t="str">
        <f>IFERROR(ROUND(SUM(U551+V551+W551+X551)*INDEX('تعرفه ها'!A:Z,MATCH("مالیات گاز",'تعرفه ها'!$B:$B,0),MATCH(F551,'تعرفه ها'!$2:$2,0))/100,0),"---")</f>
        <v>---</v>
      </c>
      <c r="Z551" s="50" t="str">
        <f t="shared" si="86"/>
        <v>---</v>
      </c>
      <c r="AA551" s="50" t="str">
        <f t="shared" si="90"/>
        <v>---</v>
      </c>
      <c r="AB551" s="50" t="str">
        <f t="shared" si="87"/>
        <v>---</v>
      </c>
      <c r="AC551" s="50" t="str">
        <f t="shared" si="88"/>
        <v>---</v>
      </c>
      <c r="AD551" s="153" t="str">
        <f t="shared" si="89"/>
        <v>---</v>
      </c>
      <c r="AF551" s="155" t="str">
        <f>IFERROR(IF(INDEX(پرداخت!A:AZ,MATCH(A551&amp;" - "&amp;"گاز",پرداخت!$B:$B,0),MATCH(G551,پرداخت!$1:$1,0))="نشده","نشده","شده"),"---")</f>
        <v>---</v>
      </c>
      <c r="AH551" s="144"/>
      <c r="AI551" s="144"/>
      <c r="AJ551" s="144"/>
    </row>
    <row r="552" spans="1:36" ht="34.9" hidden="1" customHeight="1">
      <c r="A552" s="170"/>
      <c r="B552" s="47">
        <f>IFERROR(INDEX('اطلاعات انشعابات شرکتها'!A:BB,MATCH(A552,'اطلاعات انشعابات شرکتها'!A:A,0),MATCH(B$1,'اطلاعات انشعابات شرکتها'!$1:$1,0)),0)</f>
        <v>0</v>
      </c>
      <c r="C552" s="48">
        <f>IFERROR(INDEX('اطلاعات انشعابات شرکتها'!A:BB,MATCH(A552,'اطلاعات انشعابات شرکتها'!A:A,0),MATCH(C$1,'اطلاعات انشعابات شرکتها'!$1:$1,0)),0)</f>
        <v>0</v>
      </c>
      <c r="D552" s="45"/>
      <c r="E552" s="171"/>
      <c r="F552" s="170"/>
      <c r="G552" s="47" t="str">
        <f t="shared" si="81"/>
        <v>/</v>
      </c>
      <c r="H552" s="47">
        <f>IFERROR(INDEX('اطلاعات دوره'!A:Z,MATCH(G552,'اطلاعات دوره'!C:C,0),MATCH(H$1,'اطلاعات دوره'!$1:$1,0)),0)</f>
        <v>0</v>
      </c>
      <c r="I552" s="47">
        <f>IFERROR(INDEX('اطلاعات دوره'!A:Z,MATCH(G552,'اطلاعات دوره'!C:C,0),MATCH(I$1,'اطلاعات دوره'!$1:$1,0)),0)</f>
        <v>0</v>
      </c>
      <c r="J552" s="48">
        <f>IFERROR(INDEX('اطلاعات دوره'!A:Z,MATCH(G552,'اطلاعات دوره'!C:C,0),MATCH(J$1,'اطلاعات دوره'!$1:$1,0)),0)</f>
        <v>0</v>
      </c>
      <c r="K552" s="46"/>
      <c r="L552" s="158" t="str">
        <f>IFERROR(INDEX('اطلاعات دوره'!A:Z,MATCH(G552,'اطلاعات دوره'!C:C,0)-1,MATCH("عنوان",'اطلاعات دوره'!$1:$1,0)),"---")</f>
        <v>---</v>
      </c>
      <c r="M552" s="47" t="str">
        <f t="shared" si="82"/>
        <v>----</v>
      </c>
      <c r="N552" s="48" t="str">
        <f t="shared" si="83"/>
        <v>-/</v>
      </c>
      <c r="O552" s="45"/>
      <c r="P552" s="158">
        <f>IFERROR(INDEX('قرائت کنتور'!A:AZ,MATCH(A552&amp;"-"&amp;"گاز",'قرائت کنتور'!B:B,0),MATCH(L552,'قرائت کنتور'!$1:$1,0)),0)</f>
        <v>0</v>
      </c>
      <c r="Q552" s="47">
        <f>IFERROR(INDEX('قرائت کنتور'!A:AZ,MATCH(A552&amp;"-"&amp;"گاز",'قرائت کنتور'!B:B,0),MATCH(G552,'قرائت کنتور'!$1:$1,0)),0)</f>
        <v>0</v>
      </c>
      <c r="R552" s="47">
        <f t="shared" si="84"/>
        <v>0</v>
      </c>
      <c r="S552" s="45"/>
      <c r="T552" s="155" t="str">
        <f>IFERROR(INDEX('تعرفه ها'!A:Z,MATCH("بهای هر متر مکعب گاز مصرفی",'تعرفه ها'!$B:$B,0),MATCH(F552,'تعرفه ها'!$2:$2,0)),"---")</f>
        <v>---</v>
      </c>
      <c r="U552" s="50" t="str">
        <f t="shared" si="85"/>
        <v>---</v>
      </c>
      <c r="V552" s="50" t="str">
        <f>IFERROR(ROUND(R552*INDEX('تعرفه ها'!A:Z,MATCH("عوارض گاز به ازاء هر متر مکعب",'تعرفه ها'!$B:$B,0),MATCH(F552,'تعرفه ها'!$2:$2,0)),0),"---")</f>
        <v>---</v>
      </c>
      <c r="W552" s="50" t="str">
        <f>IFERROR(ROUND(((U552+V552)*INDEX('تعرفه ها'!A:Z,MATCH("هزینه نگهداری و تعمیرات شبکه گاز",'تعرفه ها'!$B:$B,0),MATCH(F552,'تعرفه ها'!$2:$2,0))/100),0),"---")</f>
        <v>---</v>
      </c>
      <c r="X552" s="50" t="str">
        <f>IFERROR(IF(INDEX('اطلاعات دوره'!A:Z,MATCH(G552,'اطلاعات دوره'!C:C,0),MATCH("گاز",'اطلاعات دوره'!$1:$1,0))="دارد",ROUND((U552+V552)*INDEX('تعرفه ها'!A:Z,MATCH("پیک فصلی گاز",'تعرفه ها'!$B:$B,0),MATCH(F552,'تعرفه ها'!$2:$2,0))/100,0),0),"---")</f>
        <v>---</v>
      </c>
      <c r="Y552" s="50" t="str">
        <f>IFERROR(ROUND(SUM(U552+V552+W552+X552)*INDEX('تعرفه ها'!A:Z,MATCH("مالیات گاز",'تعرفه ها'!$B:$B,0),MATCH(F552,'تعرفه ها'!$2:$2,0))/100,0),"---")</f>
        <v>---</v>
      </c>
      <c r="Z552" s="50" t="str">
        <f t="shared" si="86"/>
        <v>---</v>
      </c>
      <c r="AA552" s="50" t="str">
        <f t="shared" si="90"/>
        <v>---</v>
      </c>
      <c r="AB552" s="50" t="str">
        <f t="shared" si="87"/>
        <v>---</v>
      </c>
      <c r="AC552" s="50" t="str">
        <f t="shared" si="88"/>
        <v>---</v>
      </c>
      <c r="AD552" s="153" t="str">
        <f t="shared" si="89"/>
        <v>---</v>
      </c>
      <c r="AF552" s="155" t="str">
        <f>IFERROR(IF(INDEX(پرداخت!A:AZ,MATCH(A552&amp;" - "&amp;"گاز",پرداخت!$B:$B,0),MATCH(G552,پرداخت!$1:$1,0))="نشده","نشده","شده"),"---")</f>
        <v>---</v>
      </c>
      <c r="AH552" s="144"/>
      <c r="AI552" s="144"/>
      <c r="AJ552" s="144"/>
    </row>
    <row r="553" spans="1:36" ht="34.9" hidden="1" customHeight="1">
      <c r="A553" s="170"/>
      <c r="B553" s="47">
        <f>IFERROR(INDEX('اطلاعات انشعابات شرکتها'!A:BB,MATCH(A553,'اطلاعات انشعابات شرکتها'!A:A,0),MATCH(B$1,'اطلاعات انشعابات شرکتها'!$1:$1,0)),0)</f>
        <v>0</v>
      </c>
      <c r="C553" s="48">
        <f>IFERROR(INDEX('اطلاعات انشعابات شرکتها'!A:BB,MATCH(A553,'اطلاعات انشعابات شرکتها'!A:A,0),MATCH(C$1,'اطلاعات انشعابات شرکتها'!$1:$1,0)),0)</f>
        <v>0</v>
      </c>
      <c r="D553" s="45"/>
      <c r="E553" s="171"/>
      <c r="F553" s="170"/>
      <c r="G553" s="47" t="str">
        <f t="shared" si="81"/>
        <v>/</v>
      </c>
      <c r="H553" s="47">
        <f>IFERROR(INDEX('اطلاعات دوره'!A:Z,MATCH(G553,'اطلاعات دوره'!C:C,0),MATCH(H$1,'اطلاعات دوره'!$1:$1,0)),0)</f>
        <v>0</v>
      </c>
      <c r="I553" s="47">
        <f>IFERROR(INDEX('اطلاعات دوره'!A:Z,MATCH(G553,'اطلاعات دوره'!C:C,0),MATCH(I$1,'اطلاعات دوره'!$1:$1,0)),0)</f>
        <v>0</v>
      </c>
      <c r="J553" s="48">
        <f>IFERROR(INDEX('اطلاعات دوره'!A:Z,MATCH(G553,'اطلاعات دوره'!C:C,0),MATCH(J$1,'اطلاعات دوره'!$1:$1,0)),0)</f>
        <v>0</v>
      </c>
      <c r="K553" s="46"/>
      <c r="L553" s="158" t="str">
        <f>IFERROR(INDEX('اطلاعات دوره'!A:Z,MATCH(G553,'اطلاعات دوره'!C:C,0)-1,MATCH("عنوان",'اطلاعات دوره'!$1:$1,0)),"---")</f>
        <v>---</v>
      </c>
      <c r="M553" s="47" t="str">
        <f t="shared" si="82"/>
        <v>----</v>
      </c>
      <c r="N553" s="48" t="str">
        <f t="shared" si="83"/>
        <v>-/</v>
      </c>
      <c r="O553" s="45"/>
      <c r="P553" s="158">
        <f>IFERROR(INDEX('قرائت کنتور'!A:AZ,MATCH(A553&amp;"-"&amp;"گاز",'قرائت کنتور'!B:B,0),MATCH(L553,'قرائت کنتور'!$1:$1,0)),0)</f>
        <v>0</v>
      </c>
      <c r="Q553" s="47">
        <f>IFERROR(INDEX('قرائت کنتور'!A:AZ,MATCH(A553&amp;"-"&amp;"گاز",'قرائت کنتور'!B:B,0),MATCH(G553,'قرائت کنتور'!$1:$1,0)),0)</f>
        <v>0</v>
      </c>
      <c r="R553" s="47">
        <f t="shared" si="84"/>
        <v>0</v>
      </c>
      <c r="S553" s="45"/>
      <c r="T553" s="155" t="str">
        <f>IFERROR(INDEX('تعرفه ها'!A:Z,MATCH("بهای هر متر مکعب گاز مصرفی",'تعرفه ها'!$B:$B,0),MATCH(F553,'تعرفه ها'!$2:$2,0)),"---")</f>
        <v>---</v>
      </c>
      <c r="U553" s="50" t="str">
        <f t="shared" si="85"/>
        <v>---</v>
      </c>
      <c r="V553" s="50" t="str">
        <f>IFERROR(ROUND(R553*INDEX('تعرفه ها'!A:Z,MATCH("عوارض گاز به ازاء هر متر مکعب",'تعرفه ها'!$B:$B,0),MATCH(F553,'تعرفه ها'!$2:$2,0)),0),"---")</f>
        <v>---</v>
      </c>
      <c r="W553" s="50" t="str">
        <f>IFERROR(ROUND(((U553+V553)*INDEX('تعرفه ها'!A:Z,MATCH("هزینه نگهداری و تعمیرات شبکه گاز",'تعرفه ها'!$B:$B,0),MATCH(F553,'تعرفه ها'!$2:$2,0))/100),0),"---")</f>
        <v>---</v>
      </c>
      <c r="X553" s="50" t="str">
        <f>IFERROR(IF(INDEX('اطلاعات دوره'!A:Z,MATCH(G553,'اطلاعات دوره'!C:C,0),MATCH("گاز",'اطلاعات دوره'!$1:$1,0))="دارد",ROUND((U553+V553)*INDEX('تعرفه ها'!A:Z,MATCH("پیک فصلی گاز",'تعرفه ها'!$B:$B,0),MATCH(F553,'تعرفه ها'!$2:$2,0))/100,0),0),"---")</f>
        <v>---</v>
      </c>
      <c r="Y553" s="50" t="str">
        <f>IFERROR(ROUND(SUM(U553+V553+W553+X553)*INDEX('تعرفه ها'!A:Z,MATCH("مالیات گاز",'تعرفه ها'!$B:$B,0),MATCH(F553,'تعرفه ها'!$2:$2,0))/100,0),"---")</f>
        <v>---</v>
      </c>
      <c r="Z553" s="50" t="str">
        <f t="shared" si="86"/>
        <v>---</v>
      </c>
      <c r="AA553" s="50" t="str">
        <f t="shared" si="90"/>
        <v>---</v>
      </c>
      <c r="AB553" s="50" t="str">
        <f t="shared" si="87"/>
        <v>---</v>
      </c>
      <c r="AC553" s="50" t="str">
        <f t="shared" si="88"/>
        <v>---</v>
      </c>
      <c r="AD553" s="153" t="str">
        <f t="shared" si="89"/>
        <v>---</v>
      </c>
      <c r="AF553" s="155" t="str">
        <f>IFERROR(IF(INDEX(پرداخت!A:AZ,MATCH(A553&amp;" - "&amp;"گاز",پرداخت!$B:$B,0),MATCH(G553,پرداخت!$1:$1,0))="نشده","نشده","شده"),"---")</f>
        <v>---</v>
      </c>
      <c r="AH553" s="144"/>
      <c r="AI553" s="144"/>
      <c r="AJ553" s="144"/>
    </row>
    <row r="554" spans="1:36" ht="34.9" hidden="1" customHeight="1">
      <c r="A554" s="170"/>
      <c r="B554" s="47">
        <f>IFERROR(INDEX('اطلاعات انشعابات شرکتها'!A:BB,MATCH(A554,'اطلاعات انشعابات شرکتها'!A:A,0),MATCH(B$1,'اطلاعات انشعابات شرکتها'!$1:$1,0)),0)</f>
        <v>0</v>
      </c>
      <c r="C554" s="48">
        <f>IFERROR(INDEX('اطلاعات انشعابات شرکتها'!A:BB,MATCH(A554,'اطلاعات انشعابات شرکتها'!A:A,0),MATCH(C$1,'اطلاعات انشعابات شرکتها'!$1:$1,0)),0)</f>
        <v>0</v>
      </c>
      <c r="D554" s="45"/>
      <c r="E554" s="171"/>
      <c r="F554" s="170"/>
      <c r="G554" s="47" t="str">
        <f t="shared" si="81"/>
        <v>/</v>
      </c>
      <c r="H554" s="47">
        <f>IFERROR(INDEX('اطلاعات دوره'!A:Z,MATCH(G554,'اطلاعات دوره'!C:C,0),MATCH(H$1,'اطلاعات دوره'!$1:$1,0)),0)</f>
        <v>0</v>
      </c>
      <c r="I554" s="47">
        <f>IFERROR(INDEX('اطلاعات دوره'!A:Z,MATCH(G554,'اطلاعات دوره'!C:C,0),MATCH(I$1,'اطلاعات دوره'!$1:$1,0)),0)</f>
        <v>0</v>
      </c>
      <c r="J554" s="48">
        <f>IFERROR(INDEX('اطلاعات دوره'!A:Z,MATCH(G554,'اطلاعات دوره'!C:C,0),MATCH(J$1,'اطلاعات دوره'!$1:$1,0)),0)</f>
        <v>0</v>
      </c>
      <c r="K554" s="46"/>
      <c r="L554" s="158" t="str">
        <f>IFERROR(INDEX('اطلاعات دوره'!A:Z,MATCH(G554,'اطلاعات دوره'!C:C,0)-1,MATCH("عنوان",'اطلاعات دوره'!$1:$1,0)),"---")</f>
        <v>---</v>
      </c>
      <c r="M554" s="47" t="str">
        <f t="shared" si="82"/>
        <v>----</v>
      </c>
      <c r="N554" s="48" t="str">
        <f t="shared" si="83"/>
        <v>-/</v>
      </c>
      <c r="O554" s="45"/>
      <c r="P554" s="158">
        <f>IFERROR(INDEX('قرائت کنتور'!A:AZ,MATCH(A554&amp;"-"&amp;"گاز",'قرائت کنتور'!B:B,0),MATCH(L554,'قرائت کنتور'!$1:$1,0)),0)</f>
        <v>0</v>
      </c>
      <c r="Q554" s="47">
        <f>IFERROR(INDEX('قرائت کنتور'!A:AZ,MATCH(A554&amp;"-"&amp;"گاز",'قرائت کنتور'!B:B,0),MATCH(G554,'قرائت کنتور'!$1:$1,0)),0)</f>
        <v>0</v>
      </c>
      <c r="R554" s="47">
        <f t="shared" si="84"/>
        <v>0</v>
      </c>
      <c r="S554" s="45"/>
      <c r="T554" s="155" t="str">
        <f>IFERROR(INDEX('تعرفه ها'!A:Z,MATCH("بهای هر متر مکعب گاز مصرفی",'تعرفه ها'!$B:$B,0),MATCH(F554,'تعرفه ها'!$2:$2,0)),"---")</f>
        <v>---</v>
      </c>
      <c r="U554" s="50" t="str">
        <f t="shared" si="85"/>
        <v>---</v>
      </c>
      <c r="V554" s="50" t="str">
        <f>IFERROR(ROUND(R554*INDEX('تعرفه ها'!A:Z,MATCH("عوارض گاز به ازاء هر متر مکعب",'تعرفه ها'!$B:$B,0),MATCH(F554,'تعرفه ها'!$2:$2,0)),0),"---")</f>
        <v>---</v>
      </c>
      <c r="W554" s="50" t="str">
        <f>IFERROR(ROUND(((U554+V554)*INDEX('تعرفه ها'!A:Z,MATCH("هزینه نگهداری و تعمیرات شبکه گاز",'تعرفه ها'!$B:$B,0),MATCH(F554,'تعرفه ها'!$2:$2,0))/100),0),"---")</f>
        <v>---</v>
      </c>
      <c r="X554" s="50" t="str">
        <f>IFERROR(IF(INDEX('اطلاعات دوره'!A:Z,MATCH(G554,'اطلاعات دوره'!C:C,0),MATCH("گاز",'اطلاعات دوره'!$1:$1,0))="دارد",ROUND((U554+V554)*INDEX('تعرفه ها'!A:Z,MATCH("پیک فصلی گاز",'تعرفه ها'!$B:$B,0),MATCH(F554,'تعرفه ها'!$2:$2,0))/100,0),0),"---")</f>
        <v>---</v>
      </c>
      <c r="Y554" s="50" t="str">
        <f>IFERROR(ROUND(SUM(U554+V554+W554+X554)*INDEX('تعرفه ها'!A:Z,MATCH("مالیات گاز",'تعرفه ها'!$B:$B,0),MATCH(F554,'تعرفه ها'!$2:$2,0))/100,0),"---")</f>
        <v>---</v>
      </c>
      <c r="Z554" s="50" t="str">
        <f t="shared" si="86"/>
        <v>---</v>
      </c>
      <c r="AA554" s="50" t="str">
        <f t="shared" si="90"/>
        <v>---</v>
      </c>
      <c r="AB554" s="50" t="str">
        <f t="shared" si="87"/>
        <v>---</v>
      </c>
      <c r="AC554" s="50" t="str">
        <f t="shared" si="88"/>
        <v>---</v>
      </c>
      <c r="AD554" s="153" t="str">
        <f t="shared" si="89"/>
        <v>---</v>
      </c>
      <c r="AF554" s="155" t="str">
        <f>IFERROR(IF(INDEX(پرداخت!A:AZ,MATCH(A554&amp;" - "&amp;"گاز",پرداخت!$B:$B,0),MATCH(G554,پرداخت!$1:$1,0))="نشده","نشده","شده"),"---")</f>
        <v>---</v>
      </c>
      <c r="AH554" s="144"/>
      <c r="AI554" s="144"/>
      <c r="AJ554" s="144"/>
    </row>
    <row r="555" spans="1:36" ht="34.9" hidden="1" customHeight="1">
      <c r="A555" s="170"/>
      <c r="B555" s="47">
        <f>IFERROR(INDEX('اطلاعات انشعابات شرکتها'!A:BB,MATCH(A555,'اطلاعات انشعابات شرکتها'!A:A,0),MATCH(B$1,'اطلاعات انشعابات شرکتها'!$1:$1,0)),0)</f>
        <v>0</v>
      </c>
      <c r="C555" s="48">
        <f>IFERROR(INDEX('اطلاعات انشعابات شرکتها'!A:BB,MATCH(A555,'اطلاعات انشعابات شرکتها'!A:A,0),MATCH(C$1,'اطلاعات انشعابات شرکتها'!$1:$1,0)),0)</f>
        <v>0</v>
      </c>
      <c r="D555" s="45"/>
      <c r="E555" s="171"/>
      <c r="F555" s="170"/>
      <c r="G555" s="47" t="str">
        <f t="shared" si="81"/>
        <v>/</v>
      </c>
      <c r="H555" s="47">
        <f>IFERROR(INDEX('اطلاعات دوره'!A:Z,MATCH(G555,'اطلاعات دوره'!C:C,0),MATCH(H$1,'اطلاعات دوره'!$1:$1,0)),0)</f>
        <v>0</v>
      </c>
      <c r="I555" s="47">
        <f>IFERROR(INDEX('اطلاعات دوره'!A:Z,MATCH(G555,'اطلاعات دوره'!C:C,0),MATCH(I$1,'اطلاعات دوره'!$1:$1,0)),0)</f>
        <v>0</v>
      </c>
      <c r="J555" s="48">
        <f>IFERROR(INDEX('اطلاعات دوره'!A:Z,MATCH(G555,'اطلاعات دوره'!C:C,0),MATCH(J$1,'اطلاعات دوره'!$1:$1,0)),0)</f>
        <v>0</v>
      </c>
      <c r="K555" s="46"/>
      <c r="L555" s="158" t="str">
        <f>IFERROR(INDEX('اطلاعات دوره'!A:Z,MATCH(G555,'اطلاعات دوره'!C:C,0)-1,MATCH("عنوان",'اطلاعات دوره'!$1:$1,0)),"---")</f>
        <v>---</v>
      </c>
      <c r="M555" s="47" t="str">
        <f t="shared" si="82"/>
        <v>----</v>
      </c>
      <c r="N555" s="48" t="str">
        <f t="shared" si="83"/>
        <v>-/</v>
      </c>
      <c r="O555" s="45"/>
      <c r="P555" s="158">
        <f>IFERROR(INDEX('قرائت کنتور'!A:AZ,MATCH(A555&amp;"-"&amp;"گاز",'قرائت کنتور'!B:B,0),MATCH(L555,'قرائت کنتور'!$1:$1,0)),0)</f>
        <v>0</v>
      </c>
      <c r="Q555" s="47">
        <f>IFERROR(INDEX('قرائت کنتور'!A:AZ,MATCH(A555&amp;"-"&amp;"گاز",'قرائت کنتور'!B:B,0),MATCH(G555,'قرائت کنتور'!$1:$1,0)),0)</f>
        <v>0</v>
      </c>
      <c r="R555" s="47">
        <f t="shared" si="84"/>
        <v>0</v>
      </c>
      <c r="S555" s="45"/>
      <c r="T555" s="155" t="str">
        <f>IFERROR(INDEX('تعرفه ها'!A:Z,MATCH("بهای هر متر مکعب گاز مصرفی",'تعرفه ها'!$B:$B,0),MATCH(F555,'تعرفه ها'!$2:$2,0)),"---")</f>
        <v>---</v>
      </c>
      <c r="U555" s="50" t="str">
        <f t="shared" si="85"/>
        <v>---</v>
      </c>
      <c r="V555" s="50" t="str">
        <f>IFERROR(ROUND(R555*INDEX('تعرفه ها'!A:Z,MATCH("عوارض گاز به ازاء هر متر مکعب",'تعرفه ها'!$B:$B,0),MATCH(F555,'تعرفه ها'!$2:$2,0)),0),"---")</f>
        <v>---</v>
      </c>
      <c r="W555" s="50" t="str">
        <f>IFERROR(ROUND(((U555+V555)*INDEX('تعرفه ها'!A:Z,MATCH("هزینه نگهداری و تعمیرات شبکه گاز",'تعرفه ها'!$B:$B,0),MATCH(F555,'تعرفه ها'!$2:$2,0))/100),0),"---")</f>
        <v>---</v>
      </c>
      <c r="X555" s="50" t="str">
        <f>IFERROR(IF(INDEX('اطلاعات دوره'!A:Z,MATCH(G555,'اطلاعات دوره'!C:C,0),MATCH("گاز",'اطلاعات دوره'!$1:$1,0))="دارد",ROUND((U555+V555)*INDEX('تعرفه ها'!A:Z,MATCH("پیک فصلی گاز",'تعرفه ها'!$B:$B,0),MATCH(F555,'تعرفه ها'!$2:$2,0))/100,0),0),"---")</f>
        <v>---</v>
      </c>
      <c r="Y555" s="50" t="str">
        <f>IFERROR(ROUND(SUM(U555+V555+W555+X555)*INDEX('تعرفه ها'!A:Z,MATCH("مالیات گاز",'تعرفه ها'!$B:$B,0),MATCH(F555,'تعرفه ها'!$2:$2,0))/100,0),"---")</f>
        <v>---</v>
      </c>
      <c r="Z555" s="50" t="str">
        <f t="shared" si="86"/>
        <v>---</v>
      </c>
      <c r="AA555" s="50" t="str">
        <f t="shared" si="90"/>
        <v>---</v>
      </c>
      <c r="AB555" s="50" t="str">
        <f t="shared" si="87"/>
        <v>---</v>
      </c>
      <c r="AC555" s="50" t="str">
        <f t="shared" si="88"/>
        <v>---</v>
      </c>
      <c r="AD555" s="153" t="str">
        <f t="shared" si="89"/>
        <v>---</v>
      </c>
      <c r="AF555" s="155" t="str">
        <f>IFERROR(IF(INDEX(پرداخت!A:AZ,MATCH(A555&amp;" - "&amp;"گاز",پرداخت!$B:$B,0),MATCH(G555,پرداخت!$1:$1,0))="نشده","نشده","شده"),"---")</f>
        <v>---</v>
      </c>
      <c r="AH555" s="144"/>
      <c r="AI555" s="144"/>
      <c r="AJ555" s="144"/>
    </row>
    <row r="556" spans="1:36" ht="34.9" hidden="1" customHeight="1">
      <c r="A556" s="170"/>
      <c r="B556" s="47">
        <f>IFERROR(INDEX('اطلاعات انشعابات شرکتها'!A:BB,MATCH(A556,'اطلاعات انشعابات شرکتها'!A:A,0),MATCH(B$1,'اطلاعات انشعابات شرکتها'!$1:$1,0)),0)</f>
        <v>0</v>
      </c>
      <c r="C556" s="48">
        <f>IFERROR(INDEX('اطلاعات انشعابات شرکتها'!A:BB,MATCH(A556,'اطلاعات انشعابات شرکتها'!A:A,0),MATCH(C$1,'اطلاعات انشعابات شرکتها'!$1:$1,0)),0)</f>
        <v>0</v>
      </c>
      <c r="D556" s="45"/>
      <c r="E556" s="171"/>
      <c r="F556" s="170"/>
      <c r="G556" s="47" t="str">
        <f t="shared" si="81"/>
        <v>/</v>
      </c>
      <c r="H556" s="47">
        <f>IFERROR(INDEX('اطلاعات دوره'!A:Z,MATCH(G556,'اطلاعات دوره'!C:C,0),MATCH(H$1,'اطلاعات دوره'!$1:$1,0)),0)</f>
        <v>0</v>
      </c>
      <c r="I556" s="47">
        <f>IFERROR(INDEX('اطلاعات دوره'!A:Z,MATCH(G556,'اطلاعات دوره'!C:C,0),MATCH(I$1,'اطلاعات دوره'!$1:$1,0)),0)</f>
        <v>0</v>
      </c>
      <c r="J556" s="48">
        <f>IFERROR(INDEX('اطلاعات دوره'!A:Z,MATCH(G556,'اطلاعات دوره'!C:C,0),MATCH(J$1,'اطلاعات دوره'!$1:$1,0)),0)</f>
        <v>0</v>
      </c>
      <c r="K556" s="46"/>
      <c r="L556" s="158" t="str">
        <f>IFERROR(INDEX('اطلاعات دوره'!A:Z,MATCH(G556,'اطلاعات دوره'!C:C,0)-1,MATCH("عنوان",'اطلاعات دوره'!$1:$1,0)),"---")</f>
        <v>---</v>
      </c>
      <c r="M556" s="47" t="str">
        <f t="shared" si="82"/>
        <v>----</v>
      </c>
      <c r="N556" s="48" t="str">
        <f t="shared" si="83"/>
        <v>-/</v>
      </c>
      <c r="O556" s="45"/>
      <c r="P556" s="158">
        <f>IFERROR(INDEX('قرائت کنتور'!A:AZ,MATCH(A556&amp;"-"&amp;"گاز",'قرائت کنتور'!B:B,0),MATCH(L556,'قرائت کنتور'!$1:$1,0)),0)</f>
        <v>0</v>
      </c>
      <c r="Q556" s="47">
        <f>IFERROR(INDEX('قرائت کنتور'!A:AZ,MATCH(A556&amp;"-"&amp;"گاز",'قرائت کنتور'!B:B,0),MATCH(G556,'قرائت کنتور'!$1:$1,0)),0)</f>
        <v>0</v>
      </c>
      <c r="R556" s="47">
        <f t="shared" si="84"/>
        <v>0</v>
      </c>
      <c r="S556" s="45"/>
      <c r="T556" s="155" t="str">
        <f>IFERROR(INDEX('تعرفه ها'!A:Z,MATCH("بهای هر متر مکعب گاز مصرفی",'تعرفه ها'!$B:$B,0),MATCH(F556,'تعرفه ها'!$2:$2,0)),"---")</f>
        <v>---</v>
      </c>
      <c r="U556" s="50" t="str">
        <f t="shared" si="85"/>
        <v>---</v>
      </c>
      <c r="V556" s="50" t="str">
        <f>IFERROR(ROUND(R556*INDEX('تعرفه ها'!A:Z,MATCH("عوارض گاز به ازاء هر متر مکعب",'تعرفه ها'!$B:$B,0),MATCH(F556,'تعرفه ها'!$2:$2,0)),0),"---")</f>
        <v>---</v>
      </c>
      <c r="W556" s="50" t="str">
        <f>IFERROR(ROUND(((U556+V556)*INDEX('تعرفه ها'!A:Z,MATCH("هزینه نگهداری و تعمیرات شبکه گاز",'تعرفه ها'!$B:$B,0),MATCH(F556,'تعرفه ها'!$2:$2,0))/100),0),"---")</f>
        <v>---</v>
      </c>
      <c r="X556" s="50" t="str">
        <f>IFERROR(IF(INDEX('اطلاعات دوره'!A:Z,MATCH(G556,'اطلاعات دوره'!C:C,0),MATCH("گاز",'اطلاعات دوره'!$1:$1,0))="دارد",ROUND((U556+V556)*INDEX('تعرفه ها'!A:Z,MATCH("پیک فصلی گاز",'تعرفه ها'!$B:$B,0),MATCH(F556,'تعرفه ها'!$2:$2,0))/100,0),0),"---")</f>
        <v>---</v>
      </c>
      <c r="Y556" s="50" t="str">
        <f>IFERROR(ROUND(SUM(U556+V556+W556+X556)*INDEX('تعرفه ها'!A:Z,MATCH("مالیات گاز",'تعرفه ها'!$B:$B,0),MATCH(F556,'تعرفه ها'!$2:$2,0))/100,0),"---")</f>
        <v>---</v>
      </c>
      <c r="Z556" s="50" t="str">
        <f t="shared" si="86"/>
        <v>---</v>
      </c>
      <c r="AA556" s="50" t="str">
        <f t="shared" si="90"/>
        <v>---</v>
      </c>
      <c r="AB556" s="50" t="str">
        <f t="shared" si="87"/>
        <v>---</v>
      </c>
      <c r="AC556" s="50" t="str">
        <f t="shared" si="88"/>
        <v>---</v>
      </c>
      <c r="AD556" s="153" t="str">
        <f t="shared" si="89"/>
        <v>---</v>
      </c>
      <c r="AF556" s="155" t="str">
        <f>IFERROR(IF(INDEX(پرداخت!A:AZ,MATCH(A556&amp;" - "&amp;"گاز",پرداخت!$B:$B,0),MATCH(G556,پرداخت!$1:$1,0))="نشده","نشده","شده"),"---")</f>
        <v>---</v>
      </c>
      <c r="AH556" s="144"/>
      <c r="AI556" s="144"/>
      <c r="AJ556" s="144"/>
    </row>
    <row r="557" spans="1:36" ht="34.9" hidden="1" customHeight="1">
      <c r="A557" s="170"/>
      <c r="B557" s="47">
        <f>IFERROR(INDEX('اطلاعات انشعابات شرکتها'!A:BB,MATCH(A557,'اطلاعات انشعابات شرکتها'!A:A,0),MATCH(B$1,'اطلاعات انشعابات شرکتها'!$1:$1,0)),0)</f>
        <v>0</v>
      </c>
      <c r="C557" s="48">
        <f>IFERROR(INDEX('اطلاعات انشعابات شرکتها'!A:BB,MATCH(A557,'اطلاعات انشعابات شرکتها'!A:A,0),MATCH(C$1,'اطلاعات انشعابات شرکتها'!$1:$1,0)),0)</f>
        <v>0</v>
      </c>
      <c r="D557" s="45"/>
      <c r="E557" s="171"/>
      <c r="F557" s="170"/>
      <c r="G557" s="47" t="str">
        <f t="shared" si="81"/>
        <v>/</v>
      </c>
      <c r="H557" s="47">
        <f>IFERROR(INDEX('اطلاعات دوره'!A:Z,MATCH(G557,'اطلاعات دوره'!C:C,0),MATCH(H$1,'اطلاعات دوره'!$1:$1,0)),0)</f>
        <v>0</v>
      </c>
      <c r="I557" s="47">
        <f>IFERROR(INDEX('اطلاعات دوره'!A:Z,MATCH(G557,'اطلاعات دوره'!C:C,0),MATCH(I$1,'اطلاعات دوره'!$1:$1,0)),0)</f>
        <v>0</v>
      </c>
      <c r="J557" s="48">
        <f>IFERROR(INDEX('اطلاعات دوره'!A:Z,MATCH(G557,'اطلاعات دوره'!C:C,0),MATCH(J$1,'اطلاعات دوره'!$1:$1,0)),0)</f>
        <v>0</v>
      </c>
      <c r="K557" s="46"/>
      <c r="L557" s="158" t="str">
        <f>IFERROR(INDEX('اطلاعات دوره'!A:Z,MATCH(G557,'اطلاعات دوره'!C:C,0)-1,MATCH("عنوان",'اطلاعات دوره'!$1:$1,0)),"---")</f>
        <v>---</v>
      </c>
      <c r="M557" s="47" t="str">
        <f t="shared" si="82"/>
        <v>----</v>
      </c>
      <c r="N557" s="48" t="str">
        <f t="shared" si="83"/>
        <v>-/</v>
      </c>
      <c r="O557" s="45"/>
      <c r="P557" s="158">
        <f>IFERROR(INDEX('قرائت کنتور'!A:AZ,MATCH(A557&amp;"-"&amp;"گاز",'قرائت کنتور'!B:B,0),MATCH(L557,'قرائت کنتور'!$1:$1,0)),0)</f>
        <v>0</v>
      </c>
      <c r="Q557" s="47">
        <f>IFERROR(INDEX('قرائت کنتور'!A:AZ,MATCH(A557&amp;"-"&amp;"گاز",'قرائت کنتور'!B:B,0),MATCH(G557,'قرائت کنتور'!$1:$1,0)),0)</f>
        <v>0</v>
      </c>
      <c r="R557" s="47">
        <f t="shared" si="84"/>
        <v>0</v>
      </c>
      <c r="S557" s="45"/>
      <c r="T557" s="155" t="str">
        <f>IFERROR(INDEX('تعرفه ها'!A:Z,MATCH("بهای هر متر مکعب گاز مصرفی",'تعرفه ها'!$B:$B,0),MATCH(F557,'تعرفه ها'!$2:$2,0)),"---")</f>
        <v>---</v>
      </c>
      <c r="U557" s="50" t="str">
        <f t="shared" si="85"/>
        <v>---</v>
      </c>
      <c r="V557" s="50" t="str">
        <f>IFERROR(ROUND(R557*INDEX('تعرفه ها'!A:Z,MATCH("عوارض گاز به ازاء هر متر مکعب",'تعرفه ها'!$B:$B,0),MATCH(F557,'تعرفه ها'!$2:$2,0)),0),"---")</f>
        <v>---</v>
      </c>
      <c r="W557" s="50" t="str">
        <f>IFERROR(ROUND(((U557+V557)*INDEX('تعرفه ها'!A:Z,MATCH("هزینه نگهداری و تعمیرات شبکه گاز",'تعرفه ها'!$B:$B,0),MATCH(F557,'تعرفه ها'!$2:$2,0))/100),0),"---")</f>
        <v>---</v>
      </c>
      <c r="X557" s="50" t="str">
        <f>IFERROR(IF(INDEX('اطلاعات دوره'!A:Z,MATCH(G557,'اطلاعات دوره'!C:C,0),MATCH("گاز",'اطلاعات دوره'!$1:$1,0))="دارد",ROUND((U557+V557)*INDEX('تعرفه ها'!A:Z,MATCH("پیک فصلی گاز",'تعرفه ها'!$B:$B,0),MATCH(F557,'تعرفه ها'!$2:$2,0))/100,0),0),"---")</f>
        <v>---</v>
      </c>
      <c r="Y557" s="50" t="str">
        <f>IFERROR(ROUND(SUM(U557+V557+W557+X557)*INDEX('تعرفه ها'!A:Z,MATCH("مالیات گاز",'تعرفه ها'!$B:$B,0),MATCH(F557,'تعرفه ها'!$2:$2,0))/100,0),"---")</f>
        <v>---</v>
      </c>
      <c r="Z557" s="50" t="str">
        <f t="shared" si="86"/>
        <v>---</v>
      </c>
      <c r="AA557" s="50" t="str">
        <f t="shared" si="90"/>
        <v>---</v>
      </c>
      <c r="AB557" s="50" t="str">
        <f t="shared" si="87"/>
        <v>---</v>
      </c>
      <c r="AC557" s="50" t="str">
        <f t="shared" si="88"/>
        <v>---</v>
      </c>
      <c r="AD557" s="153" t="str">
        <f t="shared" si="89"/>
        <v>---</v>
      </c>
      <c r="AF557" s="155" t="str">
        <f>IFERROR(IF(INDEX(پرداخت!A:AZ,MATCH(A557&amp;" - "&amp;"گاز",پرداخت!$B:$B,0),MATCH(G557,پرداخت!$1:$1,0))="نشده","نشده","شده"),"---")</f>
        <v>---</v>
      </c>
      <c r="AH557" s="144"/>
      <c r="AI557" s="144"/>
      <c r="AJ557" s="144"/>
    </row>
    <row r="558" spans="1:36" ht="34.9" hidden="1" customHeight="1">
      <c r="A558" s="170"/>
      <c r="B558" s="47">
        <f>IFERROR(INDEX('اطلاعات انشعابات شرکتها'!A:BB,MATCH(A558,'اطلاعات انشعابات شرکتها'!A:A,0),MATCH(B$1,'اطلاعات انشعابات شرکتها'!$1:$1,0)),0)</f>
        <v>0</v>
      </c>
      <c r="C558" s="48">
        <f>IFERROR(INDEX('اطلاعات انشعابات شرکتها'!A:BB,MATCH(A558,'اطلاعات انشعابات شرکتها'!A:A,0),MATCH(C$1,'اطلاعات انشعابات شرکتها'!$1:$1,0)),0)</f>
        <v>0</v>
      </c>
      <c r="D558" s="45"/>
      <c r="E558" s="171"/>
      <c r="F558" s="170"/>
      <c r="G558" s="47" t="str">
        <f t="shared" si="81"/>
        <v>/</v>
      </c>
      <c r="H558" s="47">
        <f>IFERROR(INDEX('اطلاعات دوره'!A:Z,MATCH(G558,'اطلاعات دوره'!C:C,0),MATCH(H$1,'اطلاعات دوره'!$1:$1,0)),0)</f>
        <v>0</v>
      </c>
      <c r="I558" s="47">
        <f>IFERROR(INDEX('اطلاعات دوره'!A:Z,MATCH(G558,'اطلاعات دوره'!C:C,0),MATCH(I$1,'اطلاعات دوره'!$1:$1,0)),0)</f>
        <v>0</v>
      </c>
      <c r="J558" s="48">
        <f>IFERROR(INDEX('اطلاعات دوره'!A:Z,MATCH(G558,'اطلاعات دوره'!C:C,0),MATCH(J$1,'اطلاعات دوره'!$1:$1,0)),0)</f>
        <v>0</v>
      </c>
      <c r="K558" s="46"/>
      <c r="L558" s="158" t="str">
        <f>IFERROR(INDEX('اطلاعات دوره'!A:Z,MATCH(G558,'اطلاعات دوره'!C:C,0)-1,MATCH("عنوان",'اطلاعات دوره'!$1:$1,0)),"---")</f>
        <v>---</v>
      </c>
      <c r="M558" s="47" t="str">
        <f t="shared" si="82"/>
        <v>----</v>
      </c>
      <c r="N558" s="48" t="str">
        <f t="shared" si="83"/>
        <v>-/</v>
      </c>
      <c r="O558" s="45"/>
      <c r="P558" s="158">
        <f>IFERROR(INDEX('قرائت کنتور'!A:AZ,MATCH(A558&amp;"-"&amp;"گاز",'قرائت کنتور'!B:B,0),MATCH(L558,'قرائت کنتور'!$1:$1,0)),0)</f>
        <v>0</v>
      </c>
      <c r="Q558" s="47">
        <f>IFERROR(INDEX('قرائت کنتور'!A:AZ,MATCH(A558&amp;"-"&amp;"گاز",'قرائت کنتور'!B:B,0),MATCH(G558,'قرائت کنتور'!$1:$1,0)),0)</f>
        <v>0</v>
      </c>
      <c r="R558" s="47">
        <f t="shared" si="84"/>
        <v>0</v>
      </c>
      <c r="S558" s="45"/>
      <c r="T558" s="155" t="str">
        <f>IFERROR(INDEX('تعرفه ها'!A:Z,MATCH("بهای هر متر مکعب گاز مصرفی",'تعرفه ها'!$B:$B,0),MATCH(F558,'تعرفه ها'!$2:$2,0)),"---")</f>
        <v>---</v>
      </c>
      <c r="U558" s="50" t="str">
        <f t="shared" si="85"/>
        <v>---</v>
      </c>
      <c r="V558" s="50" t="str">
        <f>IFERROR(ROUND(R558*INDEX('تعرفه ها'!A:Z,MATCH("عوارض گاز به ازاء هر متر مکعب",'تعرفه ها'!$B:$B,0),MATCH(F558,'تعرفه ها'!$2:$2,0)),0),"---")</f>
        <v>---</v>
      </c>
      <c r="W558" s="50" t="str">
        <f>IFERROR(ROUND(((U558+V558)*INDEX('تعرفه ها'!A:Z,MATCH("هزینه نگهداری و تعمیرات شبکه گاز",'تعرفه ها'!$B:$B,0),MATCH(F558,'تعرفه ها'!$2:$2,0))/100),0),"---")</f>
        <v>---</v>
      </c>
      <c r="X558" s="50" t="str">
        <f>IFERROR(IF(INDEX('اطلاعات دوره'!A:Z,MATCH(G558,'اطلاعات دوره'!C:C,0),MATCH("گاز",'اطلاعات دوره'!$1:$1,0))="دارد",ROUND((U558+V558)*INDEX('تعرفه ها'!A:Z,MATCH("پیک فصلی گاز",'تعرفه ها'!$B:$B,0),MATCH(F558,'تعرفه ها'!$2:$2,0))/100,0),0),"---")</f>
        <v>---</v>
      </c>
      <c r="Y558" s="50" t="str">
        <f>IFERROR(ROUND(SUM(U558+V558+W558+X558)*INDEX('تعرفه ها'!A:Z,MATCH("مالیات گاز",'تعرفه ها'!$B:$B,0),MATCH(F558,'تعرفه ها'!$2:$2,0))/100,0),"---")</f>
        <v>---</v>
      </c>
      <c r="Z558" s="50" t="str">
        <f t="shared" si="86"/>
        <v>---</v>
      </c>
      <c r="AA558" s="50" t="str">
        <f t="shared" si="90"/>
        <v>---</v>
      </c>
      <c r="AB558" s="50" t="str">
        <f t="shared" si="87"/>
        <v>---</v>
      </c>
      <c r="AC558" s="50" t="str">
        <f t="shared" si="88"/>
        <v>---</v>
      </c>
      <c r="AD558" s="153" t="str">
        <f t="shared" si="89"/>
        <v>---</v>
      </c>
      <c r="AF558" s="155" t="str">
        <f>IFERROR(IF(INDEX(پرداخت!A:AZ,MATCH(A558&amp;" - "&amp;"گاز",پرداخت!$B:$B,0),MATCH(G558,پرداخت!$1:$1,0))="نشده","نشده","شده"),"---")</f>
        <v>---</v>
      </c>
      <c r="AH558" s="144"/>
      <c r="AI558" s="144"/>
      <c r="AJ558" s="144"/>
    </row>
    <row r="559" spans="1:36" ht="34.9" hidden="1" customHeight="1">
      <c r="A559" s="170"/>
      <c r="B559" s="47">
        <f>IFERROR(INDEX('اطلاعات انشعابات شرکتها'!A:BB,MATCH(A559,'اطلاعات انشعابات شرکتها'!A:A,0),MATCH(B$1,'اطلاعات انشعابات شرکتها'!$1:$1,0)),0)</f>
        <v>0</v>
      </c>
      <c r="C559" s="48">
        <f>IFERROR(INDEX('اطلاعات انشعابات شرکتها'!A:BB,MATCH(A559,'اطلاعات انشعابات شرکتها'!A:A,0),MATCH(C$1,'اطلاعات انشعابات شرکتها'!$1:$1,0)),0)</f>
        <v>0</v>
      </c>
      <c r="D559" s="45"/>
      <c r="E559" s="171"/>
      <c r="F559" s="170"/>
      <c r="G559" s="47" t="str">
        <f t="shared" si="81"/>
        <v>/</v>
      </c>
      <c r="H559" s="47">
        <f>IFERROR(INDEX('اطلاعات دوره'!A:Z,MATCH(G559,'اطلاعات دوره'!C:C,0),MATCH(H$1,'اطلاعات دوره'!$1:$1,0)),0)</f>
        <v>0</v>
      </c>
      <c r="I559" s="47">
        <f>IFERROR(INDEX('اطلاعات دوره'!A:Z,MATCH(G559,'اطلاعات دوره'!C:C,0),MATCH(I$1,'اطلاعات دوره'!$1:$1,0)),0)</f>
        <v>0</v>
      </c>
      <c r="J559" s="48">
        <f>IFERROR(INDEX('اطلاعات دوره'!A:Z,MATCH(G559,'اطلاعات دوره'!C:C,0),MATCH(J$1,'اطلاعات دوره'!$1:$1,0)),0)</f>
        <v>0</v>
      </c>
      <c r="K559" s="46"/>
      <c r="L559" s="158" t="str">
        <f>IFERROR(INDEX('اطلاعات دوره'!A:Z,MATCH(G559,'اطلاعات دوره'!C:C,0)-1,MATCH("عنوان",'اطلاعات دوره'!$1:$1,0)),"---")</f>
        <v>---</v>
      </c>
      <c r="M559" s="47" t="str">
        <f t="shared" si="82"/>
        <v>----</v>
      </c>
      <c r="N559" s="48" t="str">
        <f t="shared" si="83"/>
        <v>-/</v>
      </c>
      <c r="O559" s="45"/>
      <c r="P559" s="158">
        <f>IFERROR(INDEX('قرائت کنتور'!A:AZ,MATCH(A559&amp;"-"&amp;"گاز",'قرائت کنتور'!B:B,0),MATCH(L559,'قرائت کنتور'!$1:$1,0)),0)</f>
        <v>0</v>
      </c>
      <c r="Q559" s="47">
        <f>IFERROR(INDEX('قرائت کنتور'!A:AZ,MATCH(A559&amp;"-"&amp;"گاز",'قرائت کنتور'!B:B,0),MATCH(G559,'قرائت کنتور'!$1:$1,0)),0)</f>
        <v>0</v>
      </c>
      <c r="R559" s="47">
        <f t="shared" si="84"/>
        <v>0</v>
      </c>
      <c r="S559" s="45"/>
      <c r="T559" s="155" t="str">
        <f>IFERROR(INDEX('تعرفه ها'!A:Z,MATCH("بهای هر متر مکعب گاز مصرفی",'تعرفه ها'!$B:$B,0),MATCH(F559,'تعرفه ها'!$2:$2,0)),"---")</f>
        <v>---</v>
      </c>
      <c r="U559" s="50" t="str">
        <f t="shared" si="85"/>
        <v>---</v>
      </c>
      <c r="V559" s="50" t="str">
        <f>IFERROR(ROUND(R559*INDEX('تعرفه ها'!A:Z,MATCH("عوارض گاز به ازاء هر متر مکعب",'تعرفه ها'!$B:$B,0),MATCH(F559,'تعرفه ها'!$2:$2,0)),0),"---")</f>
        <v>---</v>
      </c>
      <c r="W559" s="50" t="str">
        <f>IFERROR(ROUND(((U559+V559)*INDEX('تعرفه ها'!A:Z,MATCH("هزینه نگهداری و تعمیرات شبکه گاز",'تعرفه ها'!$B:$B,0),MATCH(F559,'تعرفه ها'!$2:$2,0))/100),0),"---")</f>
        <v>---</v>
      </c>
      <c r="X559" s="50" t="str">
        <f>IFERROR(IF(INDEX('اطلاعات دوره'!A:Z,MATCH(G559,'اطلاعات دوره'!C:C,0),MATCH("گاز",'اطلاعات دوره'!$1:$1,0))="دارد",ROUND((U559+V559)*INDEX('تعرفه ها'!A:Z,MATCH("پیک فصلی گاز",'تعرفه ها'!$B:$B,0),MATCH(F559,'تعرفه ها'!$2:$2,0))/100,0),0),"---")</f>
        <v>---</v>
      </c>
      <c r="Y559" s="50" t="str">
        <f>IFERROR(ROUND(SUM(U559+V559+W559+X559)*INDEX('تعرفه ها'!A:Z,MATCH("مالیات گاز",'تعرفه ها'!$B:$B,0),MATCH(F559,'تعرفه ها'!$2:$2,0))/100,0),"---")</f>
        <v>---</v>
      </c>
      <c r="Z559" s="50" t="str">
        <f t="shared" si="86"/>
        <v>---</v>
      </c>
      <c r="AA559" s="50" t="str">
        <f t="shared" si="90"/>
        <v>---</v>
      </c>
      <c r="AB559" s="50" t="str">
        <f t="shared" si="87"/>
        <v>---</v>
      </c>
      <c r="AC559" s="50" t="str">
        <f t="shared" si="88"/>
        <v>---</v>
      </c>
      <c r="AD559" s="153" t="str">
        <f t="shared" si="89"/>
        <v>---</v>
      </c>
      <c r="AF559" s="155" t="str">
        <f>IFERROR(IF(INDEX(پرداخت!A:AZ,MATCH(A559&amp;" - "&amp;"گاز",پرداخت!$B:$B,0),MATCH(G559,پرداخت!$1:$1,0))="نشده","نشده","شده"),"---")</f>
        <v>---</v>
      </c>
      <c r="AH559" s="144"/>
      <c r="AI559" s="144"/>
      <c r="AJ559" s="144"/>
    </row>
    <row r="560" spans="1:36" ht="34.9" hidden="1" customHeight="1">
      <c r="A560" s="170"/>
      <c r="B560" s="47">
        <f>IFERROR(INDEX('اطلاعات انشعابات شرکتها'!A:BB,MATCH(A560,'اطلاعات انشعابات شرکتها'!A:A,0),MATCH(B$1,'اطلاعات انشعابات شرکتها'!$1:$1,0)),0)</f>
        <v>0</v>
      </c>
      <c r="C560" s="48">
        <f>IFERROR(INDEX('اطلاعات انشعابات شرکتها'!A:BB,MATCH(A560,'اطلاعات انشعابات شرکتها'!A:A,0),MATCH(C$1,'اطلاعات انشعابات شرکتها'!$1:$1,0)),0)</f>
        <v>0</v>
      </c>
      <c r="D560" s="45"/>
      <c r="E560" s="171"/>
      <c r="F560" s="170"/>
      <c r="G560" s="47" t="str">
        <f t="shared" si="81"/>
        <v>/</v>
      </c>
      <c r="H560" s="47">
        <f>IFERROR(INDEX('اطلاعات دوره'!A:Z,MATCH(G560,'اطلاعات دوره'!C:C,0),MATCH(H$1,'اطلاعات دوره'!$1:$1,0)),0)</f>
        <v>0</v>
      </c>
      <c r="I560" s="47">
        <f>IFERROR(INDEX('اطلاعات دوره'!A:Z,MATCH(G560,'اطلاعات دوره'!C:C,0),MATCH(I$1,'اطلاعات دوره'!$1:$1,0)),0)</f>
        <v>0</v>
      </c>
      <c r="J560" s="48">
        <f>IFERROR(INDEX('اطلاعات دوره'!A:Z,MATCH(G560,'اطلاعات دوره'!C:C,0),MATCH(J$1,'اطلاعات دوره'!$1:$1,0)),0)</f>
        <v>0</v>
      </c>
      <c r="K560" s="46"/>
      <c r="L560" s="158" t="str">
        <f>IFERROR(INDEX('اطلاعات دوره'!A:Z,MATCH(G560,'اطلاعات دوره'!C:C,0)-1,MATCH("عنوان",'اطلاعات دوره'!$1:$1,0)),"---")</f>
        <v>---</v>
      </c>
      <c r="M560" s="47" t="str">
        <f t="shared" si="82"/>
        <v>----</v>
      </c>
      <c r="N560" s="48" t="str">
        <f t="shared" si="83"/>
        <v>-/</v>
      </c>
      <c r="O560" s="45"/>
      <c r="P560" s="158">
        <f>IFERROR(INDEX('قرائت کنتور'!A:AZ,MATCH(A560&amp;"-"&amp;"گاز",'قرائت کنتور'!B:B,0),MATCH(L560,'قرائت کنتور'!$1:$1,0)),0)</f>
        <v>0</v>
      </c>
      <c r="Q560" s="47">
        <f>IFERROR(INDEX('قرائت کنتور'!A:AZ,MATCH(A560&amp;"-"&amp;"گاز",'قرائت کنتور'!B:B,0),MATCH(G560,'قرائت کنتور'!$1:$1,0)),0)</f>
        <v>0</v>
      </c>
      <c r="R560" s="47">
        <f t="shared" si="84"/>
        <v>0</v>
      </c>
      <c r="S560" s="45"/>
      <c r="T560" s="155" t="str">
        <f>IFERROR(INDEX('تعرفه ها'!A:Z,MATCH("بهای هر متر مکعب گاز مصرفی",'تعرفه ها'!$B:$B,0),MATCH(F560,'تعرفه ها'!$2:$2,0)),"---")</f>
        <v>---</v>
      </c>
      <c r="U560" s="50" t="str">
        <f t="shared" si="85"/>
        <v>---</v>
      </c>
      <c r="V560" s="50" t="str">
        <f>IFERROR(ROUND(R560*INDEX('تعرفه ها'!A:Z,MATCH("عوارض گاز به ازاء هر متر مکعب",'تعرفه ها'!$B:$B,0),MATCH(F560,'تعرفه ها'!$2:$2,0)),0),"---")</f>
        <v>---</v>
      </c>
      <c r="W560" s="50" t="str">
        <f>IFERROR(ROUND(((U560+V560)*INDEX('تعرفه ها'!A:Z,MATCH("هزینه نگهداری و تعمیرات شبکه گاز",'تعرفه ها'!$B:$B,0),MATCH(F560,'تعرفه ها'!$2:$2,0))/100),0),"---")</f>
        <v>---</v>
      </c>
      <c r="X560" s="50" t="str">
        <f>IFERROR(IF(INDEX('اطلاعات دوره'!A:Z,MATCH(G560,'اطلاعات دوره'!C:C,0),MATCH("گاز",'اطلاعات دوره'!$1:$1,0))="دارد",ROUND((U560+V560)*INDEX('تعرفه ها'!A:Z,MATCH("پیک فصلی گاز",'تعرفه ها'!$B:$B,0),MATCH(F560,'تعرفه ها'!$2:$2,0))/100,0),0),"---")</f>
        <v>---</v>
      </c>
      <c r="Y560" s="50" t="str">
        <f>IFERROR(ROUND(SUM(U560+V560+W560+X560)*INDEX('تعرفه ها'!A:Z,MATCH("مالیات گاز",'تعرفه ها'!$B:$B,0),MATCH(F560,'تعرفه ها'!$2:$2,0))/100,0),"---")</f>
        <v>---</v>
      </c>
      <c r="Z560" s="50" t="str">
        <f t="shared" si="86"/>
        <v>---</v>
      </c>
      <c r="AA560" s="50" t="str">
        <f t="shared" si="90"/>
        <v>---</v>
      </c>
      <c r="AB560" s="50" t="str">
        <f t="shared" si="87"/>
        <v>---</v>
      </c>
      <c r="AC560" s="50" t="str">
        <f t="shared" si="88"/>
        <v>---</v>
      </c>
      <c r="AD560" s="153" t="str">
        <f t="shared" si="89"/>
        <v>---</v>
      </c>
      <c r="AF560" s="155" t="str">
        <f>IFERROR(IF(INDEX(پرداخت!A:AZ,MATCH(A560&amp;" - "&amp;"گاز",پرداخت!$B:$B,0),MATCH(G560,پرداخت!$1:$1,0))="نشده","نشده","شده"),"---")</f>
        <v>---</v>
      </c>
      <c r="AH560" s="144"/>
      <c r="AI560" s="144"/>
      <c r="AJ560" s="144"/>
    </row>
    <row r="561" spans="1:36" ht="34.9" hidden="1" customHeight="1">
      <c r="A561" s="170"/>
      <c r="B561" s="47">
        <f>IFERROR(INDEX('اطلاعات انشعابات شرکتها'!A:BB,MATCH(A561,'اطلاعات انشعابات شرکتها'!A:A,0),MATCH(B$1,'اطلاعات انشعابات شرکتها'!$1:$1,0)),0)</f>
        <v>0</v>
      </c>
      <c r="C561" s="48">
        <f>IFERROR(INDEX('اطلاعات انشعابات شرکتها'!A:BB,MATCH(A561,'اطلاعات انشعابات شرکتها'!A:A,0),MATCH(C$1,'اطلاعات انشعابات شرکتها'!$1:$1,0)),0)</f>
        <v>0</v>
      </c>
      <c r="D561" s="45"/>
      <c r="E561" s="171"/>
      <c r="F561" s="170"/>
      <c r="G561" s="47" t="str">
        <f t="shared" si="81"/>
        <v>/</v>
      </c>
      <c r="H561" s="47">
        <f>IFERROR(INDEX('اطلاعات دوره'!A:Z,MATCH(G561,'اطلاعات دوره'!C:C,0),MATCH(H$1,'اطلاعات دوره'!$1:$1,0)),0)</f>
        <v>0</v>
      </c>
      <c r="I561" s="47">
        <f>IFERROR(INDEX('اطلاعات دوره'!A:Z,MATCH(G561,'اطلاعات دوره'!C:C,0),MATCH(I$1,'اطلاعات دوره'!$1:$1,0)),0)</f>
        <v>0</v>
      </c>
      <c r="J561" s="48">
        <f>IFERROR(INDEX('اطلاعات دوره'!A:Z,MATCH(G561,'اطلاعات دوره'!C:C,0),MATCH(J$1,'اطلاعات دوره'!$1:$1,0)),0)</f>
        <v>0</v>
      </c>
      <c r="K561" s="46"/>
      <c r="L561" s="158" t="str">
        <f>IFERROR(INDEX('اطلاعات دوره'!A:Z,MATCH(G561,'اطلاعات دوره'!C:C,0)-1,MATCH("عنوان",'اطلاعات دوره'!$1:$1,0)),"---")</f>
        <v>---</v>
      </c>
      <c r="M561" s="47" t="str">
        <f t="shared" si="82"/>
        <v>----</v>
      </c>
      <c r="N561" s="48" t="str">
        <f t="shared" si="83"/>
        <v>-/</v>
      </c>
      <c r="O561" s="45"/>
      <c r="P561" s="158">
        <f>IFERROR(INDEX('قرائت کنتور'!A:AZ,MATCH(A561&amp;"-"&amp;"گاز",'قرائت کنتور'!B:B,0),MATCH(L561,'قرائت کنتور'!$1:$1,0)),0)</f>
        <v>0</v>
      </c>
      <c r="Q561" s="47">
        <f>IFERROR(INDEX('قرائت کنتور'!A:AZ,MATCH(A561&amp;"-"&amp;"گاز",'قرائت کنتور'!B:B,0),MATCH(G561,'قرائت کنتور'!$1:$1,0)),0)</f>
        <v>0</v>
      </c>
      <c r="R561" s="47">
        <f t="shared" si="84"/>
        <v>0</v>
      </c>
      <c r="S561" s="45"/>
      <c r="T561" s="155" t="str">
        <f>IFERROR(INDEX('تعرفه ها'!A:Z,MATCH("بهای هر متر مکعب گاز مصرفی",'تعرفه ها'!$B:$B,0),MATCH(F561,'تعرفه ها'!$2:$2,0)),"---")</f>
        <v>---</v>
      </c>
      <c r="U561" s="50" t="str">
        <f t="shared" si="85"/>
        <v>---</v>
      </c>
      <c r="V561" s="50" t="str">
        <f>IFERROR(ROUND(R561*INDEX('تعرفه ها'!A:Z,MATCH("عوارض گاز به ازاء هر متر مکعب",'تعرفه ها'!$B:$B,0),MATCH(F561,'تعرفه ها'!$2:$2,0)),0),"---")</f>
        <v>---</v>
      </c>
      <c r="W561" s="50" t="str">
        <f>IFERROR(ROUND(((U561+V561)*INDEX('تعرفه ها'!A:Z,MATCH("هزینه نگهداری و تعمیرات شبکه گاز",'تعرفه ها'!$B:$B,0),MATCH(F561,'تعرفه ها'!$2:$2,0))/100),0),"---")</f>
        <v>---</v>
      </c>
      <c r="X561" s="50" t="str">
        <f>IFERROR(IF(INDEX('اطلاعات دوره'!A:Z,MATCH(G561,'اطلاعات دوره'!C:C,0),MATCH("گاز",'اطلاعات دوره'!$1:$1,0))="دارد",ROUND((U561+V561)*INDEX('تعرفه ها'!A:Z,MATCH("پیک فصلی گاز",'تعرفه ها'!$B:$B,0),MATCH(F561,'تعرفه ها'!$2:$2,0))/100,0),0),"---")</f>
        <v>---</v>
      </c>
      <c r="Y561" s="50" t="str">
        <f>IFERROR(ROUND(SUM(U561+V561+W561+X561)*INDEX('تعرفه ها'!A:Z,MATCH("مالیات گاز",'تعرفه ها'!$B:$B,0),MATCH(F561,'تعرفه ها'!$2:$2,0))/100,0),"---")</f>
        <v>---</v>
      </c>
      <c r="Z561" s="50" t="str">
        <f t="shared" si="86"/>
        <v>---</v>
      </c>
      <c r="AA561" s="50" t="str">
        <f t="shared" si="90"/>
        <v>---</v>
      </c>
      <c r="AB561" s="50" t="str">
        <f t="shared" si="87"/>
        <v>---</v>
      </c>
      <c r="AC561" s="50" t="str">
        <f t="shared" si="88"/>
        <v>---</v>
      </c>
      <c r="AD561" s="153" t="str">
        <f t="shared" si="89"/>
        <v>---</v>
      </c>
      <c r="AF561" s="155" t="str">
        <f>IFERROR(IF(INDEX(پرداخت!A:AZ,MATCH(A561&amp;" - "&amp;"گاز",پرداخت!$B:$B,0),MATCH(G561,پرداخت!$1:$1,0))="نشده","نشده","شده"),"---")</f>
        <v>---</v>
      </c>
      <c r="AH561" s="144"/>
      <c r="AI561" s="144"/>
      <c r="AJ561" s="144"/>
    </row>
    <row r="562" spans="1:36" ht="34.9" hidden="1" customHeight="1">
      <c r="A562" s="170"/>
      <c r="B562" s="47">
        <f>IFERROR(INDEX('اطلاعات انشعابات شرکتها'!A:BB,MATCH(A562,'اطلاعات انشعابات شرکتها'!A:A,0),MATCH(B$1,'اطلاعات انشعابات شرکتها'!$1:$1,0)),0)</f>
        <v>0</v>
      </c>
      <c r="C562" s="48">
        <f>IFERROR(INDEX('اطلاعات انشعابات شرکتها'!A:BB,MATCH(A562,'اطلاعات انشعابات شرکتها'!A:A,0),MATCH(C$1,'اطلاعات انشعابات شرکتها'!$1:$1,0)),0)</f>
        <v>0</v>
      </c>
      <c r="D562" s="45"/>
      <c r="E562" s="171"/>
      <c r="F562" s="170"/>
      <c r="G562" s="47" t="str">
        <f t="shared" si="81"/>
        <v>/</v>
      </c>
      <c r="H562" s="47">
        <f>IFERROR(INDEX('اطلاعات دوره'!A:Z,MATCH(G562,'اطلاعات دوره'!C:C,0),MATCH(H$1,'اطلاعات دوره'!$1:$1,0)),0)</f>
        <v>0</v>
      </c>
      <c r="I562" s="47">
        <f>IFERROR(INDEX('اطلاعات دوره'!A:Z,MATCH(G562,'اطلاعات دوره'!C:C,0),MATCH(I$1,'اطلاعات دوره'!$1:$1,0)),0)</f>
        <v>0</v>
      </c>
      <c r="J562" s="48">
        <f>IFERROR(INDEX('اطلاعات دوره'!A:Z,MATCH(G562,'اطلاعات دوره'!C:C,0),MATCH(J$1,'اطلاعات دوره'!$1:$1,0)),0)</f>
        <v>0</v>
      </c>
      <c r="K562" s="46"/>
      <c r="L562" s="158" t="str">
        <f>IFERROR(INDEX('اطلاعات دوره'!A:Z,MATCH(G562,'اطلاعات دوره'!C:C,0)-1,MATCH("عنوان",'اطلاعات دوره'!$1:$1,0)),"---")</f>
        <v>---</v>
      </c>
      <c r="M562" s="47" t="str">
        <f t="shared" si="82"/>
        <v>----</v>
      </c>
      <c r="N562" s="48" t="str">
        <f t="shared" si="83"/>
        <v>-/</v>
      </c>
      <c r="O562" s="45"/>
      <c r="P562" s="158">
        <f>IFERROR(INDEX('قرائت کنتور'!A:AZ,MATCH(A562&amp;"-"&amp;"گاز",'قرائت کنتور'!B:B,0),MATCH(L562,'قرائت کنتور'!$1:$1,0)),0)</f>
        <v>0</v>
      </c>
      <c r="Q562" s="47">
        <f>IFERROR(INDEX('قرائت کنتور'!A:AZ,MATCH(A562&amp;"-"&amp;"گاز",'قرائت کنتور'!B:B,0),MATCH(G562,'قرائت کنتور'!$1:$1,0)),0)</f>
        <v>0</v>
      </c>
      <c r="R562" s="47">
        <f t="shared" si="84"/>
        <v>0</v>
      </c>
      <c r="S562" s="45"/>
      <c r="T562" s="155" t="str">
        <f>IFERROR(INDEX('تعرفه ها'!A:Z,MATCH("بهای هر متر مکعب گاز مصرفی",'تعرفه ها'!$B:$B,0),MATCH(F562,'تعرفه ها'!$2:$2,0)),"---")</f>
        <v>---</v>
      </c>
      <c r="U562" s="50" t="str">
        <f t="shared" si="85"/>
        <v>---</v>
      </c>
      <c r="V562" s="50" t="str">
        <f>IFERROR(ROUND(R562*INDEX('تعرفه ها'!A:Z,MATCH("عوارض گاز به ازاء هر متر مکعب",'تعرفه ها'!$B:$B,0),MATCH(F562,'تعرفه ها'!$2:$2,0)),0),"---")</f>
        <v>---</v>
      </c>
      <c r="W562" s="50" t="str">
        <f>IFERROR(ROUND(((U562+V562)*INDEX('تعرفه ها'!A:Z,MATCH("هزینه نگهداری و تعمیرات شبکه گاز",'تعرفه ها'!$B:$B,0),MATCH(F562,'تعرفه ها'!$2:$2,0))/100),0),"---")</f>
        <v>---</v>
      </c>
      <c r="X562" s="50" t="str">
        <f>IFERROR(IF(INDEX('اطلاعات دوره'!A:Z,MATCH(G562,'اطلاعات دوره'!C:C,0),MATCH("گاز",'اطلاعات دوره'!$1:$1,0))="دارد",ROUND((U562+V562)*INDEX('تعرفه ها'!A:Z,MATCH("پیک فصلی گاز",'تعرفه ها'!$B:$B,0),MATCH(F562,'تعرفه ها'!$2:$2,0))/100,0),0),"---")</f>
        <v>---</v>
      </c>
      <c r="Y562" s="50" t="str">
        <f>IFERROR(ROUND(SUM(U562+V562+W562+X562)*INDEX('تعرفه ها'!A:Z,MATCH("مالیات گاز",'تعرفه ها'!$B:$B,0),MATCH(F562,'تعرفه ها'!$2:$2,0))/100,0),"---")</f>
        <v>---</v>
      </c>
      <c r="Z562" s="50" t="str">
        <f t="shared" si="86"/>
        <v>---</v>
      </c>
      <c r="AA562" s="50" t="str">
        <f t="shared" si="90"/>
        <v>---</v>
      </c>
      <c r="AB562" s="50" t="str">
        <f t="shared" si="87"/>
        <v>---</v>
      </c>
      <c r="AC562" s="50" t="str">
        <f t="shared" si="88"/>
        <v>---</v>
      </c>
      <c r="AD562" s="153" t="str">
        <f t="shared" si="89"/>
        <v>---</v>
      </c>
      <c r="AF562" s="155" t="str">
        <f>IFERROR(IF(INDEX(پرداخت!A:AZ,MATCH(A562&amp;" - "&amp;"گاز",پرداخت!$B:$B,0),MATCH(G562,پرداخت!$1:$1,0))="نشده","نشده","شده"),"---")</f>
        <v>---</v>
      </c>
      <c r="AH562" s="144"/>
      <c r="AI562" s="144"/>
      <c r="AJ562" s="144"/>
    </row>
    <row r="563" spans="1:36" ht="34.9" hidden="1" customHeight="1">
      <c r="A563" s="170"/>
      <c r="B563" s="47">
        <f>IFERROR(INDEX('اطلاعات انشعابات شرکتها'!A:BB,MATCH(A563,'اطلاعات انشعابات شرکتها'!A:A,0),MATCH(B$1,'اطلاعات انشعابات شرکتها'!$1:$1,0)),0)</f>
        <v>0</v>
      </c>
      <c r="C563" s="48">
        <f>IFERROR(INDEX('اطلاعات انشعابات شرکتها'!A:BB,MATCH(A563,'اطلاعات انشعابات شرکتها'!A:A,0),MATCH(C$1,'اطلاعات انشعابات شرکتها'!$1:$1,0)),0)</f>
        <v>0</v>
      </c>
      <c r="D563" s="45"/>
      <c r="E563" s="171"/>
      <c r="F563" s="170"/>
      <c r="G563" s="47" t="str">
        <f t="shared" si="81"/>
        <v>/</v>
      </c>
      <c r="H563" s="47">
        <f>IFERROR(INDEX('اطلاعات دوره'!A:Z,MATCH(G563,'اطلاعات دوره'!C:C,0),MATCH(H$1,'اطلاعات دوره'!$1:$1,0)),0)</f>
        <v>0</v>
      </c>
      <c r="I563" s="47">
        <f>IFERROR(INDEX('اطلاعات دوره'!A:Z,MATCH(G563,'اطلاعات دوره'!C:C,0),MATCH(I$1,'اطلاعات دوره'!$1:$1,0)),0)</f>
        <v>0</v>
      </c>
      <c r="J563" s="48">
        <f>IFERROR(INDEX('اطلاعات دوره'!A:Z,MATCH(G563,'اطلاعات دوره'!C:C,0),MATCH(J$1,'اطلاعات دوره'!$1:$1,0)),0)</f>
        <v>0</v>
      </c>
      <c r="K563" s="46"/>
      <c r="L563" s="158" t="str">
        <f>IFERROR(INDEX('اطلاعات دوره'!A:Z,MATCH(G563,'اطلاعات دوره'!C:C,0)-1,MATCH("عنوان",'اطلاعات دوره'!$1:$1,0)),"---")</f>
        <v>---</v>
      </c>
      <c r="M563" s="47" t="str">
        <f t="shared" si="82"/>
        <v>----</v>
      </c>
      <c r="N563" s="48" t="str">
        <f t="shared" si="83"/>
        <v>-/</v>
      </c>
      <c r="O563" s="45"/>
      <c r="P563" s="158">
        <f>IFERROR(INDEX('قرائت کنتور'!A:AZ,MATCH(A563&amp;"-"&amp;"گاز",'قرائت کنتور'!B:B,0),MATCH(L563,'قرائت کنتور'!$1:$1,0)),0)</f>
        <v>0</v>
      </c>
      <c r="Q563" s="47">
        <f>IFERROR(INDEX('قرائت کنتور'!A:AZ,MATCH(A563&amp;"-"&amp;"گاز",'قرائت کنتور'!B:B,0),MATCH(G563,'قرائت کنتور'!$1:$1,0)),0)</f>
        <v>0</v>
      </c>
      <c r="R563" s="47">
        <f t="shared" si="84"/>
        <v>0</v>
      </c>
      <c r="S563" s="45"/>
      <c r="T563" s="155" t="str">
        <f>IFERROR(INDEX('تعرفه ها'!A:Z,MATCH("بهای هر متر مکعب گاز مصرفی",'تعرفه ها'!$B:$B,0),MATCH(F563,'تعرفه ها'!$2:$2,0)),"---")</f>
        <v>---</v>
      </c>
      <c r="U563" s="50" t="str">
        <f t="shared" si="85"/>
        <v>---</v>
      </c>
      <c r="V563" s="50" t="str">
        <f>IFERROR(ROUND(R563*INDEX('تعرفه ها'!A:Z,MATCH("عوارض گاز به ازاء هر متر مکعب",'تعرفه ها'!$B:$B,0),MATCH(F563,'تعرفه ها'!$2:$2,0)),0),"---")</f>
        <v>---</v>
      </c>
      <c r="W563" s="50" t="str">
        <f>IFERROR(ROUND(((U563+V563)*INDEX('تعرفه ها'!A:Z,MATCH("هزینه نگهداری و تعمیرات شبکه گاز",'تعرفه ها'!$B:$B,0),MATCH(F563,'تعرفه ها'!$2:$2,0))/100),0),"---")</f>
        <v>---</v>
      </c>
      <c r="X563" s="50" t="str">
        <f>IFERROR(IF(INDEX('اطلاعات دوره'!A:Z,MATCH(G563,'اطلاعات دوره'!C:C,0),MATCH("گاز",'اطلاعات دوره'!$1:$1,0))="دارد",ROUND((U563+V563)*INDEX('تعرفه ها'!A:Z,MATCH("پیک فصلی گاز",'تعرفه ها'!$B:$B,0),MATCH(F563,'تعرفه ها'!$2:$2,0))/100,0),0),"---")</f>
        <v>---</v>
      </c>
      <c r="Y563" s="50" t="str">
        <f>IFERROR(ROUND(SUM(U563+V563+W563+X563)*INDEX('تعرفه ها'!A:Z,MATCH("مالیات گاز",'تعرفه ها'!$B:$B,0),MATCH(F563,'تعرفه ها'!$2:$2,0))/100,0),"---")</f>
        <v>---</v>
      </c>
      <c r="Z563" s="50" t="str">
        <f t="shared" si="86"/>
        <v>---</v>
      </c>
      <c r="AA563" s="50" t="str">
        <f t="shared" si="90"/>
        <v>---</v>
      </c>
      <c r="AB563" s="50" t="str">
        <f t="shared" si="87"/>
        <v>---</v>
      </c>
      <c r="AC563" s="50" t="str">
        <f t="shared" si="88"/>
        <v>---</v>
      </c>
      <c r="AD563" s="153" t="str">
        <f t="shared" si="89"/>
        <v>---</v>
      </c>
      <c r="AF563" s="155" t="str">
        <f>IFERROR(IF(INDEX(پرداخت!A:AZ,MATCH(A563&amp;" - "&amp;"گاز",پرداخت!$B:$B,0),MATCH(G563,پرداخت!$1:$1,0))="نشده","نشده","شده"),"---")</f>
        <v>---</v>
      </c>
      <c r="AH563" s="144"/>
      <c r="AI563" s="144"/>
      <c r="AJ563" s="144"/>
    </row>
    <row r="564" spans="1:36" ht="34.9" hidden="1" customHeight="1">
      <c r="A564" s="170"/>
      <c r="B564" s="47">
        <f>IFERROR(INDEX('اطلاعات انشعابات شرکتها'!A:BB,MATCH(A564,'اطلاعات انشعابات شرکتها'!A:A,0),MATCH(B$1,'اطلاعات انشعابات شرکتها'!$1:$1,0)),0)</f>
        <v>0</v>
      </c>
      <c r="C564" s="48">
        <f>IFERROR(INDEX('اطلاعات انشعابات شرکتها'!A:BB,MATCH(A564,'اطلاعات انشعابات شرکتها'!A:A,0),MATCH(C$1,'اطلاعات انشعابات شرکتها'!$1:$1,0)),0)</f>
        <v>0</v>
      </c>
      <c r="D564" s="45"/>
      <c r="E564" s="171"/>
      <c r="F564" s="170"/>
      <c r="G564" s="47" t="str">
        <f t="shared" si="81"/>
        <v>/</v>
      </c>
      <c r="H564" s="47">
        <f>IFERROR(INDEX('اطلاعات دوره'!A:Z,MATCH(G564,'اطلاعات دوره'!C:C,0),MATCH(H$1,'اطلاعات دوره'!$1:$1,0)),0)</f>
        <v>0</v>
      </c>
      <c r="I564" s="47">
        <f>IFERROR(INDEX('اطلاعات دوره'!A:Z,MATCH(G564,'اطلاعات دوره'!C:C,0),MATCH(I$1,'اطلاعات دوره'!$1:$1,0)),0)</f>
        <v>0</v>
      </c>
      <c r="J564" s="48">
        <f>IFERROR(INDEX('اطلاعات دوره'!A:Z,MATCH(G564,'اطلاعات دوره'!C:C,0),MATCH(J$1,'اطلاعات دوره'!$1:$1,0)),0)</f>
        <v>0</v>
      </c>
      <c r="K564" s="46"/>
      <c r="L564" s="158" t="str">
        <f>IFERROR(INDEX('اطلاعات دوره'!A:Z,MATCH(G564,'اطلاعات دوره'!C:C,0)-1,MATCH("عنوان",'اطلاعات دوره'!$1:$1,0)),"---")</f>
        <v>---</v>
      </c>
      <c r="M564" s="47" t="str">
        <f t="shared" si="82"/>
        <v>----</v>
      </c>
      <c r="N564" s="48" t="str">
        <f t="shared" si="83"/>
        <v>-/</v>
      </c>
      <c r="O564" s="45"/>
      <c r="P564" s="158">
        <f>IFERROR(INDEX('قرائت کنتور'!A:AZ,MATCH(A564&amp;"-"&amp;"گاز",'قرائت کنتور'!B:B,0),MATCH(L564,'قرائت کنتور'!$1:$1,0)),0)</f>
        <v>0</v>
      </c>
      <c r="Q564" s="47">
        <f>IFERROR(INDEX('قرائت کنتور'!A:AZ,MATCH(A564&amp;"-"&amp;"گاز",'قرائت کنتور'!B:B,0),MATCH(G564,'قرائت کنتور'!$1:$1,0)),0)</f>
        <v>0</v>
      </c>
      <c r="R564" s="47">
        <f t="shared" si="84"/>
        <v>0</v>
      </c>
      <c r="S564" s="45"/>
      <c r="T564" s="155" t="str">
        <f>IFERROR(INDEX('تعرفه ها'!A:Z,MATCH("بهای هر متر مکعب گاز مصرفی",'تعرفه ها'!$B:$B,0),MATCH(F564,'تعرفه ها'!$2:$2,0)),"---")</f>
        <v>---</v>
      </c>
      <c r="U564" s="50" t="str">
        <f t="shared" si="85"/>
        <v>---</v>
      </c>
      <c r="V564" s="50" t="str">
        <f>IFERROR(ROUND(R564*INDEX('تعرفه ها'!A:Z,MATCH("عوارض گاز به ازاء هر متر مکعب",'تعرفه ها'!$B:$B,0),MATCH(F564,'تعرفه ها'!$2:$2,0)),0),"---")</f>
        <v>---</v>
      </c>
      <c r="W564" s="50" t="str">
        <f>IFERROR(ROUND(((U564+V564)*INDEX('تعرفه ها'!A:Z,MATCH("هزینه نگهداری و تعمیرات شبکه گاز",'تعرفه ها'!$B:$B,0),MATCH(F564,'تعرفه ها'!$2:$2,0))/100),0),"---")</f>
        <v>---</v>
      </c>
      <c r="X564" s="50" t="str">
        <f>IFERROR(IF(INDEX('اطلاعات دوره'!A:Z,MATCH(G564,'اطلاعات دوره'!C:C,0),MATCH("گاز",'اطلاعات دوره'!$1:$1,0))="دارد",ROUND((U564+V564)*INDEX('تعرفه ها'!A:Z,MATCH("پیک فصلی گاز",'تعرفه ها'!$B:$B,0),MATCH(F564,'تعرفه ها'!$2:$2,0))/100,0),0),"---")</f>
        <v>---</v>
      </c>
      <c r="Y564" s="50" t="str">
        <f>IFERROR(ROUND(SUM(U564+V564+W564+X564)*INDEX('تعرفه ها'!A:Z,MATCH("مالیات گاز",'تعرفه ها'!$B:$B,0),MATCH(F564,'تعرفه ها'!$2:$2,0))/100,0),"---")</f>
        <v>---</v>
      </c>
      <c r="Z564" s="50" t="str">
        <f t="shared" si="86"/>
        <v>---</v>
      </c>
      <c r="AA564" s="50" t="str">
        <f t="shared" si="90"/>
        <v>---</v>
      </c>
      <c r="AB564" s="50" t="str">
        <f t="shared" si="87"/>
        <v>---</v>
      </c>
      <c r="AC564" s="50" t="str">
        <f t="shared" si="88"/>
        <v>---</v>
      </c>
      <c r="AD564" s="153" t="str">
        <f t="shared" si="89"/>
        <v>---</v>
      </c>
      <c r="AF564" s="155" t="str">
        <f>IFERROR(IF(INDEX(پرداخت!A:AZ,MATCH(A564&amp;" - "&amp;"گاز",پرداخت!$B:$B,0),MATCH(G564,پرداخت!$1:$1,0))="نشده","نشده","شده"),"---")</f>
        <v>---</v>
      </c>
      <c r="AH564" s="144"/>
      <c r="AI564" s="144"/>
      <c r="AJ564" s="144"/>
    </row>
    <row r="565" spans="1:36" ht="34.9" hidden="1" customHeight="1">
      <c r="A565" s="170"/>
      <c r="B565" s="47">
        <f>IFERROR(INDEX('اطلاعات انشعابات شرکتها'!A:BB,MATCH(A565,'اطلاعات انشعابات شرکتها'!A:A,0),MATCH(B$1,'اطلاعات انشعابات شرکتها'!$1:$1,0)),0)</f>
        <v>0</v>
      </c>
      <c r="C565" s="48">
        <f>IFERROR(INDEX('اطلاعات انشعابات شرکتها'!A:BB,MATCH(A565,'اطلاعات انشعابات شرکتها'!A:A,0),MATCH(C$1,'اطلاعات انشعابات شرکتها'!$1:$1,0)),0)</f>
        <v>0</v>
      </c>
      <c r="D565" s="45"/>
      <c r="E565" s="171"/>
      <c r="F565" s="170"/>
      <c r="G565" s="47" t="str">
        <f t="shared" si="81"/>
        <v>/</v>
      </c>
      <c r="H565" s="47">
        <f>IFERROR(INDEX('اطلاعات دوره'!A:Z,MATCH(G565,'اطلاعات دوره'!C:C,0),MATCH(H$1,'اطلاعات دوره'!$1:$1,0)),0)</f>
        <v>0</v>
      </c>
      <c r="I565" s="47">
        <f>IFERROR(INDEX('اطلاعات دوره'!A:Z,MATCH(G565,'اطلاعات دوره'!C:C,0),MATCH(I$1,'اطلاعات دوره'!$1:$1,0)),0)</f>
        <v>0</v>
      </c>
      <c r="J565" s="48">
        <f>IFERROR(INDEX('اطلاعات دوره'!A:Z,MATCH(G565,'اطلاعات دوره'!C:C,0),MATCH(J$1,'اطلاعات دوره'!$1:$1,0)),0)</f>
        <v>0</v>
      </c>
      <c r="K565" s="46"/>
      <c r="L565" s="158" t="str">
        <f>IFERROR(INDEX('اطلاعات دوره'!A:Z,MATCH(G565,'اطلاعات دوره'!C:C,0)-1,MATCH("عنوان",'اطلاعات دوره'!$1:$1,0)),"---")</f>
        <v>---</v>
      </c>
      <c r="M565" s="47" t="str">
        <f t="shared" si="82"/>
        <v>----</v>
      </c>
      <c r="N565" s="48" t="str">
        <f t="shared" si="83"/>
        <v>-/</v>
      </c>
      <c r="O565" s="45"/>
      <c r="P565" s="158">
        <f>IFERROR(INDEX('قرائت کنتور'!A:AZ,MATCH(A565&amp;"-"&amp;"گاز",'قرائت کنتور'!B:B,0),MATCH(L565,'قرائت کنتور'!$1:$1,0)),0)</f>
        <v>0</v>
      </c>
      <c r="Q565" s="47">
        <f>IFERROR(INDEX('قرائت کنتور'!A:AZ,MATCH(A565&amp;"-"&amp;"گاز",'قرائت کنتور'!B:B,0),MATCH(G565,'قرائت کنتور'!$1:$1,0)),0)</f>
        <v>0</v>
      </c>
      <c r="R565" s="47">
        <f t="shared" si="84"/>
        <v>0</v>
      </c>
      <c r="S565" s="45"/>
      <c r="T565" s="155" t="str">
        <f>IFERROR(INDEX('تعرفه ها'!A:Z,MATCH("بهای هر متر مکعب گاز مصرفی",'تعرفه ها'!$B:$B,0),MATCH(F565,'تعرفه ها'!$2:$2,0)),"---")</f>
        <v>---</v>
      </c>
      <c r="U565" s="50" t="str">
        <f t="shared" si="85"/>
        <v>---</v>
      </c>
      <c r="V565" s="50" t="str">
        <f>IFERROR(ROUND(R565*INDEX('تعرفه ها'!A:Z,MATCH("عوارض گاز به ازاء هر متر مکعب",'تعرفه ها'!$B:$B,0),MATCH(F565,'تعرفه ها'!$2:$2,0)),0),"---")</f>
        <v>---</v>
      </c>
      <c r="W565" s="50" t="str">
        <f>IFERROR(ROUND(((U565+V565)*INDEX('تعرفه ها'!A:Z,MATCH("هزینه نگهداری و تعمیرات شبکه گاز",'تعرفه ها'!$B:$B,0),MATCH(F565,'تعرفه ها'!$2:$2,0))/100),0),"---")</f>
        <v>---</v>
      </c>
      <c r="X565" s="50" t="str">
        <f>IFERROR(IF(INDEX('اطلاعات دوره'!A:Z,MATCH(G565,'اطلاعات دوره'!C:C,0),MATCH("گاز",'اطلاعات دوره'!$1:$1,0))="دارد",ROUND((U565+V565)*INDEX('تعرفه ها'!A:Z,MATCH("پیک فصلی گاز",'تعرفه ها'!$B:$B,0),MATCH(F565,'تعرفه ها'!$2:$2,0))/100,0),0),"---")</f>
        <v>---</v>
      </c>
      <c r="Y565" s="50" t="str">
        <f>IFERROR(ROUND(SUM(U565+V565+W565+X565)*INDEX('تعرفه ها'!A:Z,MATCH("مالیات گاز",'تعرفه ها'!$B:$B,0),MATCH(F565,'تعرفه ها'!$2:$2,0))/100,0),"---")</f>
        <v>---</v>
      </c>
      <c r="Z565" s="50" t="str">
        <f t="shared" si="86"/>
        <v>---</v>
      </c>
      <c r="AA565" s="50" t="str">
        <f t="shared" si="90"/>
        <v>---</v>
      </c>
      <c r="AB565" s="50" t="str">
        <f t="shared" si="87"/>
        <v>---</v>
      </c>
      <c r="AC565" s="50" t="str">
        <f t="shared" si="88"/>
        <v>---</v>
      </c>
      <c r="AD565" s="153" t="str">
        <f t="shared" si="89"/>
        <v>---</v>
      </c>
      <c r="AF565" s="155" t="str">
        <f>IFERROR(IF(INDEX(پرداخت!A:AZ,MATCH(A565&amp;" - "&amp;"گاز",پرداخت!$B:$B,0),MATCH(G565,پرداخت!$1:$1,0))="نشده","نشده","شده"),"---")</f>
        <v>---</v>
      </c>
      <c r="AH565" s="144"/>
      <c r="AI565" s="144"/>
      <c r="AJ565" s="144"/>
    </row>
    <row r="566" spans="1:36" ht="34.9" hidden="1" customHeight="1">
      <c r="A566" s="170"/>
      <c r="B566" s="47">
        <f>IFERROR(INDEX('اطلاعات انشعابات شرکتها'!A:BB,MATCH(A566,'اطلاعات انشعابات شرکتها'!A:A,0),MATCH(B$1,'اطلاعات انشعابات شرکتها'!$1:$1,0)),0)</f>
        <v>0</v>
      </c>
      <c r="C566" s="48">
        <f>IFERROR(INDEX('اطلاعات انشعابات شرکتها'!A:BB,MATCH(A566,'اطلاعات انشعابات شرکتها'!A:A,0),MATCH(C$1,'اطلاعات انشعابات شرکتها'!$1:$1,0)),0)</f>
        <v>0</v>
      </c>
      <c r="D566" s="45"/>
      <c r="E566" s="171"/>
      <c r="F566" s="170"/>
      <c r="G566" s="47" t="str">
        <f t="shared" si="81"/>
        <v>/</v>
      </c>
      <c r="H566" s="47">
        <f>IFERROR(INDEX('اطلاعات دوره'!A:Z,MATCH(G566,'اطلاعات دوره'!C:C,0),MATCH(H$1,'اطلاعات دوره'!$1:$1,0)),0)</f>
        <v>0</v>
      </c>
      <c r="I566" s="47">
        <f>IFERROR(INDEX('اطلاعات دوره'!A:Z,MATCH(G566,'اطلاعات دوره'!C:C,0),MATCH(I$1,'اطلاعات دوره'!$1:$1,0)),0)</f>
        <v>0</v>
      </c>
      <c r="J566" s="48">
        <f>IFERROR(INDEX('اطلاعات دوره'!A:Z,MATCH(G566,'اطلاعات دوره'!C:C,0),MATCH(J$1,'اطلاعات دوره'!$1:$1,0)),0)</f>
        <v>0</v>
      </c>
      <c r="K566" s="46"/>
      <c r="L566" s="158" t="str">
        <f>IFERROR(INDEX('اطلاعات دوره'!A:Z,MATCH(G566,'اطلاعات دوره'!C:C,0)-1,MATCH("عنوان",'اطلاعات دوره'!$1:$1,0)),"---")</f>
        <v>---</v>
      </c>
      <c r="M566" s="47" t="str">
        <f t="shared" si="82"/>
        <v>----</v>
      </c>
      <c r="N566" s="48" t="str">
        <f t="shared" si="83"/>
        <v>-/</v>
      </c>
      <c r="O566" s="45"/>
      <c r="P566" s="158">
        <f>IFERROR(INDEX('قرائت کنتور'!A:AZ,MATCH(A566&amp;"-"&amp;"گاز",'قرائت کنتور'!B:B,0),MATCH(L566,'قرائت کنتور'!$1:$1,0)),0)</f>
        <v>0</v>
      </c>
      <c r="Q566" s="47">
        <f>IFERROR(INDEX('قرائت کنتور'!A:AZ,MATCH(A566&amp;"-"&amp;"گاز",'قرائت کنتور'!B:B,0),MATCH(G566,'قرائت کنتور'!$1:$1,0)),0)</f>
        <v>0</v>
      </c>
      <c r="R566" s="47">
        <f t="shared" si="84"/>
        <v>0</v>
      </c>
      <c r="S566" s="45"/>
      <c r="T566" s="155" t="str">
        <f>IFERROR(INDEX('تعرفه ها'!A:Z,MATCH("بهای هر متر مکعب گاز مصرفی",'تعرفه ها'!$B:$B,0),MATCH(F566,'تعرفه ها'!$2:$2,0)),"---")</f>
        <v>---</v>
      </c>
      <c r="U566" s="50" t="str">
        <f t="shared" si="85"/>
        <v>---</v>
      </c>
      <c r="V566" s="50" t="str">
        <f>IFERROR(ROUND(R566*INDEX('تعرفه ها'!A:Z,MATCH("عوارض گاز به ازاء هر متر مکعب",'تعرفه ها'!$B:$B,0),MATCH(F566,'تعرفه ها'!$2:$2,0)),0),"---")</f>
        <v>---</v>
      </c>
      <c r="W566" s="50" t="str">
        <f>IFERROR(ROUND(((U566+V566)*INDEX('تعرفه ها'!A:Z,MATCH("هزینه نگهداری و تعمیرات شبکه گاز",'تعرفه ها'!$B:$B,0),MATCH(F566,'تعرفه ها'!$2:$2,0))/100),0),"---")</f>
        <v>---</v>
      </c>
      <c r="X566" s="50" t="str">
        <f>IFERROR(IF(INDEX('اطلاعات دوره'!A:Z,MATCH(G566,'اطلاعات دوره'!C:C,0),MATCH("گاز",'اطلاعات دوره'!$1:$1,0))="دارد",ROUND((U566+V566)*INDEX('تعرفه ها'!A:Z,MATCH("پیک فصلی گاز",'تعرفه ها'!$B:$B,0),MATCH(F566,'تعرفه ها'!$2:$2,0))/100,0),0),"---")</f>
        <v>---</v>
      </c>
      <c r="Y566" s="50" t="str">
        <f>IFERROR(ROUND(SUM(U566+V566+W566+X566)*INDEX('تعرفه ها'!A:Z,MATCH("مالیات گاز",'تعرفه ها'!$B:$B,0),MATCH(F566,'تعرفه ها'!$2:$2,0))/100,0),"---")</f>
        <v>---</v>
      </c>
      <c r="Z566" s="50" t="str">
        <f t="shared" si="86"/>
        <v>---</v>
      </c>
      <c r="AA566" s="50" t="str">
        <f t="shared" si="90"/>
        <v>---</v>
      </c>
      <c r="AB566" s="50" t="str">
        <f t="shared" si="87"/>
        <v>---</v>
      </c>
      <c r="AC566" s="50" t="str">
        <f t="shared" si="88"/>
        <v>---</v>
      </c>
      <c r="AD566" s="153" t="str">
        <f t="shared" si="89"/>
        <v>---</v>
      </c>
      <c r="AF566" s="155" t="str">
        <f>IFERROR(IF(INDEX(پرداخت!A:AZ,MATCH(A566&amp;" - "&amp;"گاز",پرداخت!$B:$B,0),MATCH(G566,پرداخت!$1:$1,0))="نشده","نشده","شده"),"---")</f>
        <v>---</v>
      </c>
      <c r="AH566" s="144"/>
      <c r="AI566" s="144"/>
      <c r="AJ566" s="144"/>
    </row>
    <row r="567" spans="1:36" ht="34.9" hidden="1" customHeight="1">
      <c r="A567" s="170"/>
      <c r="B567" s="47">
        <f>IFERROR(INDEX('اطلاعات انشعابات شرکتها'!A:BB,MATCH(A567,'اطلاعات انشعابات شرکتها'!A:A,0),MATCH(B$1,'اطلاعات انشعابات شرکتها'!$1:$1,0)),0)</f>
        <v>0</v>
      </c>
      <c r="C567" s="48">
        <f>IFERROR(INDEX('اطلاعات انشعابات شرکتها'!A:BB,MATCH(A567,'اطلاعات انشعابات شرکتها'!A:A,0),MATCH(C$1,'اطلاعات انشعابات شرکتها'!$1:$1,0)),0)</f>
        <v>0</v>
      </c>
      <c r="D567" s="45"/>
      <c r="E567" s="171"/>
      <c r="F567" s="170"/>
      <c r="G567" s="47" t="str">
        <f t="shared" si="81"/>
        <v>/</v>
      </c>
      <c r="H567" s="47">
        <f>IFERROR(INDEX('اطلاعات دوره'!A:Z,MATCH(G567,'اطلاعات دوره'!C:C,0),MATCH(H$1,'اطلاعات دوره'!$1:$1,0)),0)</f>
        <v>0</v>
      </c>
      <c r="I567" s="47">
        <f>IFERROR(INDEX('اطلاعات دوره'!A:Z,MATCH(G567,'اطلاعات دوره'!C:C,0),MATCH(I$1,'اطلاعات دوره'!$1:$1,0)),0)</f>
        <v>0</v>
      </c>
      <c r="J567" s="48">
        <f>IFERROR(INDEX('اطلاعات دوره'!A:Z,MATCH(G567,'اطلاعات دوره'!C:C,0),MATCH(J$1,'اطلاعات دوره'!$1:$1,0)),0)</f>
        <v>0</v>
      </c>
      <c r="K567" s="46"/>
      <c r="L567" s="158" t="str">
        <f>IFERROR(INDEX('اطلاعات دوره'!A:Z,MATCH(G567,'اطلاعات دوره'!C:C,0)-1,MATCH("عنوان",'اطلاعات دوره'!$1:$1,0)),"---")</f>
        <v>---</v>
      </c>
      <c r="M567" s="47" t="str">
        <f t="shared" si="82"/>
        <v>----</v>
      </c>
      <c r="N567" s="48" t="str">
        <f t="shared" si="83"/>
        <v>-/</v>
      </c>
      <c r="O567" s="45"/>
      <c r="P567" s="158">
        <f>IFERROR(INDEX('قرائت کنتور'!A:AZ,MATCH(A567&amp;"-"&amp;"گاز",'قرائت کنتور'!B:B,0),MATCH(L567,'قرائت کنتور'!$1:$1,0)),0)</f>
        <v>0</v>
      </c>
      <c r="Q567" s="47">
        <f>IFERROR(INDEX('قرائت کنتور'!A:AZ,MATCH(A567&amp;"-"&amp;"گاز",'قرائت کنتور'!B:B,0),MATCH(G567,'قرائت کنتور'!$1:$1,0)),0)</f>
        <v>0</v>
      </c>
      <c r="R567" s="47">
        <f t="shared" si="84"/>
        <v>0</v>
      </c>
      <c r="S567" s="45"/>
      <c r="T567" s="155" t="str">
        <f>IFERROR(INDEX('تعرفه ها'!A:Z,MATCH("بهای هر متر مکعب گاز مصرفی",'تعرفه ها'!$B:$B,0),MATCH(F567,'تعرفه ها'!$2:$2,0)),"---")</f>
        <v>---</v>
      </c>
      <c r="U567" s="50" t="str">
        <f t="shared" si="85"/>
        <v>---</v>
      </c>
      <c r="V567" s="50" t="str">
        <f>IFERROR(ROUND(R567*INDEX('تعرفه ها'!A:Z,MATCH("عوارض گاز به ازاء هر متر مکعب",'تعرفه ها'!$B:$B,0),MATCH(F567,'تعرفه ها'!$2:$2,0)),0),"---")</f>
        <v>---</v>
      </c>
      <c r="W567" s="50" t="str">
        <f>IFERROR(ROUND(((U567+V567)*INDEX('تعرفه ها'!A:Z,MATCH("هزینه نگهداری و تعمیرات شبکه گاز",'تعرفه ها'!$B:$B,0),MATCH(F567,'تعرفه ها'!$2:$2,0))/100),0),"---")</f>
        <v>---</v>
      </c>
      <c r="X567" s="50" t="str">
        <f>IFERROR(IF(INDEX('اطلاعات دوره'!A:Z,MATCH(G567,'اطلاعات دوره'!C:C,0),MATCH("گاز",'اطلاعات دوره'!$1:$1,0))="دارد",ROUND((U567+V567)*INDEX('تعرفه ها'!A:Z,MATCH("پیک فصلی گاز",'تعرفه ها'!$B:$B,0),MATCH(F567,'تعرفه ها'!$2:$2,0))/100,0),0),"---")</f>
        <v>---</v>
      </c>
      <c r="Y567" s="50" t="str">
        <f>IFERROR(ROUND(SUM(U567+V567+W567+X567)*INDEX('تعرفه ها'!A:Z,MATCH("مالیات گاز",'تعرفه ها'!$B:$B,0),MATCH(F567,'تعرفه ها'!$2:$2,0))/100,0),"---")</f>
        <v>---</v>
      </c>
      <c r="Z567" s="50" t="str">
        <f t="shared" si="86"/>
        <v>---</v>
      </c>
      <c r="AA567" s="50" t="str">
        <f t="shared" si="90"/>
        <v>---</v>
      </c>
      <c r="AB567" s="50" t="str">
        <f t="shared" si="87"/>
        <v>---</v>
      </c>
      <c r="AC567" s="50" t="str">
        <f t="shared" si="88"/>
        <v>---</v>
      </c>
      <c r="AD567" s="153" t="str">
        <f t="shared" si="89"/>
        <v>---</v>
      </c>
      <c r="AF567" s="155" t="str">
        <f>IFERROR(IF(INDEX(پرداخت!A:AZ,MATCH(A567&amp;" - "&amp;"گاز",پرداخت!$B:$B,0),MATCH(G567,پرداخت!$1:$1,0))="نشده","نشده","شده"),"---")</f>
        <v>---</v>
      </c>
      <c r="AH567" s="144"/>
      <c r="AI567" s="144"/>
      <c r="AJ567" s="144"/>
    </row>
    <row r="568" spans="1:36" ht="34.9" hidden="1" customHeight="1">
      <c r="A568" s="170"/>
      <c r="B568" s="47">
        <f>IFERROR(INDEX('اطلاعات انشعابات شرکتها'!A:BB,MATCH(A568,'اطلاعات انشعابات شرکتها'!A:A,0),MATCH(B$1,'اطلاعات انشعابات شرکتها'!$1:$1,0)),0)</f>
        <v>0</v>
      </c>
      <c r="C568" s="48">
        <f>IFERROR(INDEX('اطلاعات انشعابات شرکتها'!A:BB,MATCH(A568,'اطلاعات انشعابات شرکتها'!A:A,0),MATCH(C$1,'اطلاعات انشعابات شرکتها'!$1:$1,0)),0)</f>
        <v>0</v>
      </c>
      <c r="D568" s="45"/>
      <c r="E568" s="171"/>
      <c r="F568" s="170"/>
      <c r="G568" s="47" t="str">
        <f t="shared" si="81"/>
        <v>/</v>
      </c>
      <c r="H568" s="47">
        <f>IFERROR(INDEX('اطلاعات دوره'!A:Z,MATCH(G568,'اطلاعات دوره'!C:C,0),MATCH(H$1,'اطلاعات دوره'!$1:$1,0)),0)</f>
        <v>0</v>
      </c>
      <c r="I568" s="47">
        <f>IFERROR(INDEX('اطلاعات دوره'!A:Z,MATCH(G568,'اطلاعات دوره'!C:C,0),MATCH(I$1,'اطلاعات دوره'!$1:$1,0)),0)</f>
        <v>0</v>
      </c>
      <c r="J568" s="48">
        <f>IFERROR(INDEX('اطلاعات دوره'!A:Z,MATCH(G568,'اطلاعات دوره'!C:C,0),MATCH(J$1,'اطلاعات دوره'!$1:$1,0)),0)</f>
        <v>0</v>
      </c>
      <c r="K568" s="46"/>
      <c r="L568" s="158" t="str">
        <f>IFERROR(INDEX('اطلاعات دوره'!A:Z,MATCH(G568,'اطلاعات دوره'!C:C,0)-1,MATCH("عنوان",'اطلاعات دوره'!$1:$1,0)),"---")</f>
        <v>---</v>
      </c>
      <c r="M568" s="47" t="str">
        <f t="shared" si="82"/>
        <v>----</v>
      </c>
      <c r="N568" s="48" t="str">
        <f t="shared" si="83"/>
        <v>-/</v>
      </c>
      <c r="O568" s="45"/>
      <c r="P568" s="158">
        <f>IFERROR(INDEX('قرائت کنتور'!A:AZ,MATCH(A568&amp;"-"&amp;"گاز",'قرائت کنتور'!B:B,0),MATCH(L568,'قرائت کنتور'!$1:$1,0)),0)</f>
        <v>0</v>
      </c>
      <c r="Q568" s="47">
        <f>IFERROR(INDEX('قرائت کنتور'!A:AZ,MATCH(A568&amp;"-"&amp;"گاز",'قرائت کنتور'!B:B,0),MATCH(G568,'قرائت کنتور'!$1:$1,0)),0)</f>
        <v>0</v>
      </c>
      <c r="R568" s="47">
        <f t="shared" si="84"/>
        <v>0</v>
      </c>
      <c r="S568" s="45"/>
      <c r="T568" s="155" t="str">
        <f>IFERROR(INDEX('تعرفه ها'!A:Z,MATCH("بهای هر متر مکعب گاز مصرفی",'تعرفه ها'!$B:$B,0),MATCH(F568,'تعرفه ها'!$2:$2,0)),"---")</f>
        <v>---</v>
      </c>
      <c r="U568" s="50" t="str">
        <f t="shared" si="85"/>
        <v>---</v>
      </c>
      <c r="V568" s="50" t="str">
        <f>IFERROR(ROUND(R568*INDEX('تعرفه ها'!A:Z,MATCH("عوارض گاز به ازاء هر متر مکعب",'تعرفه ها'!$B:$B,0),MATCH(F568,'تعرفه ها'!$2:$2,0)),0),"---")</f>
        <v>---</v>
      </c>
      <c r="W568" s="50" t="str">
        <f>IFERROR(ROUND(((U568+V568)*INDEX('تعرفه ها'!A:Z,MATCH("هزینه نگهداری و تعمیرات شبکه گاز",'تعرفه ها'!$B:$B,0),MATCH(F568,'تعرفه ها'!$2:$2,0))/100),0),"---")</f>
        <v>---</v>
      </c>
      <c r="X568" s="50" t="str">
        <f>IFERROR(IF(INDEX('اطلاعات دوره'!A:Z,MATCH(G568,'اطلاعات دوره'!C:C,0),MATCH("گاز",'اطلاعات دوره'!$1:$1,0))="دارد",ROUND((U568+V568)*INDEX('تعرفه ها'!A:Z,MATCH("پیک فصلی گاز",'تعرفه ها'!$B:$B,0),MATCH(F568,'تعرفه ها'!$2:$2,0))/100,0),0),"---")</f>
        <v>---</v>
      </c>
      <c r="Y568" s="50" t="str">
        <f>IFERROR(ROUND(SUM(U568+V568+W568+X568)*INDEX('تعرفه ها'!A:Z,MATCH("مالیات گاز",'تعرفه ها'!$B:$B,0),MATCH(F568,'تعرفه ها'!$2:$2,0))/100,0),"---")</f>
        <v>---</v>
      </c>
      <c r="Z568" s="50" t="str">
        <f t="shared" si="86"/>
        <v>---</v>
      </c>
      <c r="AA568" s="50" t="str">
        <f t="shared" si="90"/>
        <v>---</v>
      </c>
      <c r="AB568" s="50" t="str">
        <f t="shared" si="87"/>
        <v>---</v>
      </c>
      <c r="AC568" s="50" t="str">
        <f t="shared" si="88"/>
        <v>---</v>
      </c>
      <c r="AD568" s="153" t="str">
        <f t="shared" si="89"/>
        <v>---</v>
      </c>
      <c r="AF568" s="155" t="str">
        <f>IFERROR(IF(INDEX(پرداخت!A:AZ,MATCH(A568&amp;" - "&amp;"گاز",پرداخت!$B:$B,0),MATCH(G568,پرداخت!$1:$1,0))="نشده","نشده","شده"),"---")</f>
        <v>---</v>
      </c>
      <c r="AH568" s="144"/>
      <c r="AI568" s="144"/>
      <c r="AJ568" s="144"/>
    </row>
    <row r="569" spans="1:36" ht="34.9" hidden="1" customHeight="1">
      <c r="A569" s="170"/>
      <c r="B569" s="47">
        <f>IFERROR(INDEX('اطلاعات انشعابات شرکتها'!A:BB,MATCH(A569,'اطلاعات انشعابات شرکتها'!A:A,0),MATCH(B$1,'اطلاعات انشعابات شرکتها'!$1:$1,0)),0)</f>
        <v>0</v>
      </c>
      <c r="C569" s="48">
        <f>IFERROR(INDEX('اطلاعات انشعابات شرکتها'!A:BB,MATCH(A569,'اطلاعات انشعابات شرکتها'!A:A,0),MATCH(C$1,'اطلاعات انشعابات شرکتها'!$1:$1,0)),0)</f>
        <v>0</v>
      </c>
      <c r="D569" s="45"/>
      <c r="E569" s="171"/>
      <c r="F569" s="170"/>
      <c r="G569" s="47" t="str">
        <f t="shared" si="81"/>
        <v>/</v>
      </c>
      <c r="H569" s="47">
        <f>IFERROR(INDEX('اطلاعات دوره'!A:Z,MATCH(G569,'اطلاعات دوره'!C:C,0),MATCH(H$1,'اطلاعات دوره'!$1:$1,0)),0)</f>
        <v>0</v>
      </c>
      <c r="I569" s="47">
        <f>IFERROR(INDEX('اطلاعات دوره'!A:Z,MATCH(G569,'اطلاعات دوره'!C:C,0),MATCH(I$1,'اطلاعات دوره'!$1:$1,0)),0)</f>
        <v>0</v>
      </c>
      <c r="J569" s="48">
        <f>IFERROR(INDEX('اطلاعات دوره'!A:Z,MATCH(G569,'اطلاعات دوره'!C:C,0),MATCH(J$1,'اطلاعات دوره'!$1:$1,0)),0)</f>
        <v>0</v>
      </c>
      <c r="K569" s="46"/>
      <c r="L569" s="158" t="str">
        <f>IFERROR(INDEX('اطلاعات دوره'!A:Z,MATCH(G569,'اطلاعات دوره'!C:C,0)-1,MATCH("عنوان",'اطلاعات دوره'!$1:$1,0)),"---")</f>
        <v>---</v>
      </c>
      <c r="M569" s="47" t="str">
        <f t="shared" si="82"/>
        <v>----</v>
      </c>
      <c r="N569" s="48" t="str">
        <f t="shared" si="83"/>
        <v>-/</v>
      </c>
      <c r="O569" s="45"/>
      <c r="P569" s="158">
        <f>IFERROR(INDEX('قرائت کنتور'!A:AZ,MATCH(A569&amp;"-"&amp;"گاز",'قرائت کنتور'!B:B,0),MATCH(L569,'قرائت کنتور'!$1:$1,0)),0)</f>
        <v>0</v>
      </c>
      <c r="Q569" s="47">
        <f>IFERROR(INDEX('قرائت کنتور'!A:AZ,MATCH(A569&amp;"-"&amp;"گاز",'قرائت کنتور'!B:B,0),MATCH(G569,'قرائت کنتور'!$1:$1,0)),0)</f>
        <v>0</v>
      </c>
      <c r="R569" s="47">
        <f t="shared" si="84"/>
        <v>0</v>
      </c>
      <c r="S569" s="45"/>
      <c r="T569" s="155" t="str">
        <f>IFERROR(INDEX('تعرفه ها'!A:Z,MATCH("بهای هر متر مکعب گاز مصرفی",'تعرفه ها'!$B:$B,0),MATCH(F569,'تعرفه ها'!$2:$2,0)),"---")</f>
        <v>---</v>
      </c>
      <c r="U569" s="50" t="str">
        <f t="shared" si="85"/>
        <v>---</v>
      </c>
      <c r="V569" s="50" t="str">
        <f>IFERROR(ROUND(R569*INDEX('تعرفه ها'!A:Z,MATCH("عوارض گاز به ازاء هر متر مکعب",'تعرفه ها'!$B:$B,0),MATCH(F569,'تعرفه ها'!$2:$2,0)),0),"---")</f>
        <v>---</v>
      </c>
      <c r="W569" s="50" t="str">
        <f>IFERROR(ROUND(((U569+V569)*INDEX('تعرفه ها'!A:Z,MATCH("هزینه نگهداری و تعمیرات شبکه گاز",'تعرفه ها'!$B:$B,0),MATCH(F569,'تعرفه ها'!$2:$2,0))/100),0),"---")</f>
        <v>---</v>
      </c>
      <c r="X569" s="50" t="str">
        <f>IFERROR(IF(INDEX('اطلاعات دوره'!A:Z,MATCH(G569,'اطلاعات دوره'!C:C,0),MATCH("گاز",'اطلاعات دوره'!$1:$1,0))="دارد",ROUND((U569+V569)*INDEX('تعرفه ها'!A:Z,MATCH("پیک فصلی گاز",'تعرفه ها'!$B:$B,0),MATCH(F569,'تعرفه ها'!$2:$2,0))/100,0),0),"---")</f>
        <v>---</v>
      </c>
      <c r="Y569" s="50" t="str">
        <f>IFERROR(ROUND(SUM(U569+V569+W569+X569)*INDEX('تعرفه ها'!A:Z,MATCH("مالیات گاز",'تعرفه ها'!$B:$B,0),MATCH(F569,'تعرفه ها'!$2:$2,0))/100,0),"---")</f>
        <v>---</v>
      </c>
      <c r="Z569" s="50" t="str">
        <f t="shared" si="86"/>
        <v>---</v>
      </c>
      <c r="AA569" s="50" t="str">
        <f t="shared" si="90"/>
        <v>---</v>
      </c>
      <c r="AB569" s="50" t="str">
        <f t="shared" si="87"/>
        <v>---</v>
      </c>
      <c r="AC569" s="50" t="str">
        <f t="shared" si="88"/>
        <v>---</v>
      </c>
      <c r="AD569" s="153" t="str">
        <f t="shared" si="89"/>
        <v>---</v>
      </c>
      <c r="AF569" s="155" t="str">
        <f>IFERROR(IF(INDEX(پرداخت!A:AZ,MATCH(A569&amp;" - "&amp;"گاز",پرداخت!$B:$B,0),MATCH(G569,پرداخت!$1:$1,0))="نشده","نشده","شده"),"---")</f>
        <v>---</v>
      </c>
      <c r="AH569" s="144"/>
      <c r="AI569" s="144"/>
      <c r="AJ569" s="144"/>
    </row>
    <row r="570" spans="1:36" ht="34.9" hidden="1" customHeight="1">
      <c r="A570" s="170"/>
      <c r="B570" s="47">
        <f>IFERROR(INDEX('اطلاعات انشعابات شرکتها'!A:BB,MATCH(A570,'اطلاعات انشعابات شرکتها'!A:A,0),MATCH(B$1,'اطلاعات انشعابات شرکتها'!$1:$1,0)),0)</f>
        <v>0</v>
      </c>
      <c r="C570" s="48">
        <f>IFERROR(INDEX('اطلاعات انشعابات شرکتها'!A:BB,MATCH(A570,'اطلاعات انشعابات شرکتها'!A:A,0),MATCH(C$1,'اطلاعات انشعابات شرکتها'!$1:$1,0)),0)</f>
        <v>0</v>
      </c>
      <c r="D570" s="45"/>
      <c r="E570" s="171"/>
      <c r="F570" s="170"/>
      <c r="G570" s="47" t="str">
        <f t="shared" si="81"/>
        <v>/</v>
      </c>
      <c r="H570" s="47">
        <f>IFERROR(INDEX('اطلاعات دوره'!A:Z,MATCH(G570,'اطلاعات دوره'!C:C,0),MATCH(H$1,'اطلاعات دوره'!$1:$1,0)),0)</f>
        <v>0</v>
      </c>
      <c r="I570" s="47">
        <f>IFERROR(INDEX('اطلاعات دوره'!A:Z,MATCH(G570,'اطلاعات دوره'!C:C,0),MATCH(I$1,'اطلاعات دوره'!$1:$1,0)),0)</f>
        <v>0</v>
      </c>
      <c r="J570" s="48">
        <f>IFERROR(INDEX('اطلاعات دوره'!A:Z,MATCH(G570,'اطلاعات دوره'!C:C,0),MATCH(J$1,'اطلاعات دوره'!$1:$1,0)),0)</f>
        <v>0</v>
      </c>
      <c r="K570" s="46"/>
      <c r="L570" s="158" t="str">
        <f>IFERROR(INDEX('اطلاعات دوره'!A:Z,MATCH(G570,'اطلاعات دوره'!C:C,0)-1,MATCH("عنوان",'اطلاعات دوره'!$1:$1,0)),"---")</f>
        <v>---</v>
      </c>
      <c r="M570" s="47" t="str">
        <f t="shared" si="82"/>
        <v>----</v>
      </c>
      <c r="N570" s="48" t="str">
        <f t="shared" si="83"/>
        <v>-/</v>
      </c>
      <c r="O570" s="45"/>
      <c r="P570" s="158">
        <f>IFERROR(INDEX('قرائت کنتور'!A:AZ,MATCH(A570&amp;"-"&amp;"گاز",'قرائت کنتور'!B:B,0),MATCH(L570,'قرائت کنتور'!$1:$1,0)),0)</f>
        <v>0</v>
      </c>
      <c r="Q570" s="47">
        <f>IFERROR(INDEX('قرائت کنتور'!A:AZ,MATCH(A570&amp;"-"&amp;"گاز",'قرائت کنتور'!B:B,0),MATCH(G570,'قرائت کنتور'!$1:$1,0)),0)</f>
        <v>0</v>
      </c>
      <c r="R570" s="47">
        <f t="shared" si="84"/>
        <v>0</v>
      </c>
      <c r="S570" s="45"/>
      <c r="T570" s="155" t="str">
        <f>IFERROR(INDEX('تعرفه ها'!A:Z,MATCH("بهای هر متر مکعب گاز مصرفی",'تعرفه ها'!$B:$B,0),MATCH(F570,'تعرفه ها'!$2:$2,0)),"---")</f>
        <v>---</v>
      </c>
      <c r="U570" s="50" t="str">
        <f t="shared" si="85"/>
        <v>---</v>
      </c>
      <c r="V570" s="50" t="str">
        <f>IFERROR(ROUND(R570*INDEX('تعرفه ها'!A:Z,MATCH("عوارض گاز به ازاء هر متر مکعب",'تعرفه ها'!$B:$B,0),MATCH(F570,'تعرفه ها'!$2:$2,0)),0),"---")</f>
        <v>---</v>
      </c>
      <c r="W570" s="50" t="str">
        <f>IFERROR(ROUND(((U570+V570)*INDEX('تعرفه ها'!A:Z,MATCH("هزینه نگهداری و تعمیرات شبکه گاز",'تعرفه ها'!$B:$B,0),MATCH(F570,'تعرفه ها'!$2:$2,0))/100),0),"---")</f>
        <v>---</v>
      </c>
      <c r="X570" s="50" t="str">
        <f>IFERROR(IF(INDEX('اطلاعات دوره'!A:Z,MATCH(G570,'اطلاعات دوره'!C:C,0),MATCH("گاز",'اطلاعات دوره'!$1:$1,0))="دارد",ROUND((U570+V570)*INDEX('تعرفه ها'!A:Z,MATCH("پیک فصلی گاز",'تعرفه ها'!$B:$B,0),MATCH(F570,'تعرفه ها'!$2:$2,0))/100,0),0),"---")</f>
        <v>---</v>
      </c>
      <c r="Y570" s="50" t="str">
        <f>IFERROR(ROUND(SUM(U570+V570+W570+X570)*INDEX('تعرفه ها'!A:Z,MATCH("مالیات گاز",'تعرفه ها'!$B:$B,0),MATCH(F570,'تعرفه ها'!$2:$2,0))/100,0),"---")</f>
        <v>---</v>
      </c>
      <c r="Z570" s="50" t="str">
        <f t="shared" si="86"/>
        <v>---</v>
      </c>
      <c r="AA570" s="50" t="str">
        <f t="shared" si="90"/>
        <v>---</v>
      </c>
      <c r="AB570" s="50" t="str">
        <f t="shared" si="87"/>
        <v>---</v>
      </c>
      <c r="AC570" s="50" t="str">
        <f t="shared" si="88"/>
        <v>---</v>
      </c>
      <c r="AD570" s="153" t="str">
        <f t="shared" si="89"/>
        <v>---</v>
      </c>
      <c r="AF570" s="155" t="str">
        <f>IFERROR(IF(INDEX(پرداخت!A:AZ,MATCH(A570&amp;" - "&amp;"گاز",پرداخت!$B:$B,0),MATCH(G570,پرداخت!$1:$1,0))="نشده","نشده","شده"),"---")</f>
        <v>---</v>
      </c>
      <c r="AH570" s="144"/>
      <c r="AI570" s="144"/>
      <c r="AJ570" s="144"/>
    </row>
    <row r="571" spans="1:36" ht="34.9" hidden="1" customHeight="1">
      <c r="A571" s="170"/>
      <c r="B571" s="47">
        <f>IFERROR(INDEX('اطلاعات انشعابات شرکتها'!A:BB,MATCH(A571,'اطلاعات انشعابات شرکتها'!A:A,0),MATCH(B$1,'اطلاعات انشعابات شرکتها'!$1:$1,0)),0)</f>
        <v>0</v>
      </c>
      <c r="C571" s="48">
        <f>IFERROR(INDEX('اطلاعات انشعابات شرکتها'!A:BB,MATCH(A571,'اطلاعات انشعابات شرکتها'!A:A,0),MATCH(C$1,'اطلاعات انشعابات شرکتها'!$1:$1,0)),0)</f>
        <v>0</v>
      </c>
      <c r="D571" s="45"/>
      <c r="E571" s="171"/>
      <c r="F571" s="170"/>
      <c r="G571" s="47" t="str">
        <f t="shared" si="81"/>
        <v>/</v>
      </c>
      <c r="H571" s="47">
        <f>IFERROR(INDEX('اطلاعات دوره'!A:Z,MATCH(G571,'اطلاعات دوره'!C:C,0),MATCH(H$1,'اطلاعات دوره'!$1:$1,0)),0)</f>
        <v>0</v>
      </c>
      <c r="I571" s="47">
        <f>IFERROR(INDEX('اطلاعات دوره'!A:Z,MATCH(G571,'اطلاعات دوره'!C:C,0),MATCH(I$1,'اطلاعات دوره'!$1:$1,0)),0)</f>
        <v>0</v>
      </c>
      <c r="J571" s="48">
        <f>IFERROR(INDEX('اطلاعات دوره'!A:Z,MATCH(G571,'اطلاعات دوره'!C:C,0),MATCH(J$1,'اطلاعات دوره'!$1:$1,0)),0)</f>
        <v>0</v>
      </c>
      <c r="K571" s="46"/>
      <c r="L571" s="158" t="str">
        <f>IFERROR(INDEX('اطلاعات دوره'!A:Z,MATCH(G571,'اطلاعات دوره'!C:C,0)-1,MATCH("عنوان",'اطلاعات دوره'!$1:$1,0)),"---")</f>
        <v>---</v>
      </c>
      <c r="M571" s="47" t="str">
        <f t="shared" si="82"/>
        <v>----</v>
      </c>
      <c r="N571" s="48" t="str">
        <f t="shared" si="83"/>
        <v>-/</v>
      </c>
      <c r="O571" s="45"/>
      <c r="P571" s="158">
        <f>IFERROR(INDEX('قرائت کنتور'!A:AZ,MATCH(A571&amp;"-"&amp;"گاز",'قرائت کنتور'!B:B,0),MATCH(L571,'قرائت کنتور'!$1:$1,0)),0)</f>
        <v>0</v>
      </c>
      <c r="Q571" s="47">
        <f>IFERROR(INDEX('قرائت کنتور'!A:AZ,MATCH(A571&amp;"-"&amp;"گاز",'قرائت کنتور'!B:B,0),MATCH(G571,'قرائت کنتور'!$1:$1,0)),0)</f>
        <v>0</v>
      </c>
      <c r="R571" s="47">
        <f t="shared" si="84"/>
        <v>0</v>
      </c>
      <c r="S571" s="45"/>
      <c r="T571" s="155" t="str">
        <f>IFERROR(INDEX('تعرفه ها'!A:Z,MATCH("بهای هر متر مکعب گاز مصرفی",'تعرفه ها'!$B:$B,0),MATCH(F571,'تعرفه ها'!$2:$2,0)),"---")</f>
        <v>---</v>
      </c>
      <c r="U571" s="50" t="str">
        <f t="shared" si="85"/>
        <v>---</v>
      </c>
      <c r="V571" s="50" t="str">
        <f>IFERROR(ROUND(R571*INDEX('تعرفه ها'!A:Z,MATCH("عوارض گاز به ازاء هر متر مکعب",'تعرفه ها'!$B:$B,0),MATCH(F571,'تعرفه ها'!$2:$2,0)),0),"---")</f>
        <v>---</v>
      </c>
      <c r="W571" s="50" t="str">
        <f>IFERROR(ROUND(((U571+V571)*INDEX('تعرفه ها'!A:Z,MATCH("هزینه نگهداری و تعمیرات شبکه گاز",'تعرفه ها'!$B:$B,0),MATCH(F571,'تعرفه ها'!$2:$2,0))/100),0),"---")</f>
        <v>---</v>
      </c>
      <c r="X571" s="50" t="str">
        <f>IFERROR(IF(INDEX('اطلاعات دوره'!A:Z,MATCH(G571,'اطلاعات دوره'!C:C,0),MATCH("گاز",'اطلاعات دوره'!$1:$1,0))="دارد",ROUND((U571+V571)*INDEX('تعرفه ها'!A:Z,MATCH("پیک فصلی گاز",'تعرفه ها'!$B:$B,0),MATCH(F571,'تعرفه ها'!$2:$2,0))/100,0),0),"---")</f>
        <v>---</v>
      </c>
      <c r="Y571" s="50" t="str">
        <f>IFERROR(ROUND(SUM(U571+V571+W571+X571)*INDEX('تعرفه ها'!A:Z,MATCH("مالیات گاز",'تعرفه ها'!$B:$B,0),MATCH(F571,'تعرفه ها'!$2:$2,0))/100,0),"---")</f>
        <v>---</v>
      </c>
      <c r="Z571" s="50" t="str">
        <f t="shared" si="86"/>
        <v>---</v>
      </c>
      <c r="AA571" s="50" t="str">
        <f t="shared" si="90"/>
        <v>---</v>
      </c>
      <c r="AB571" s="50" t="str">
        <f t="shared" si="87"/>
        <v>---</v>
      </c>
      <c r="AC571" s="50" t="str">
        <f t="shared" si="88"/>
        <v>---</v>
      </c>
      <c r="AD571" s="153" t="str">
        <f t="shared" si="89"/>
        <v>---</v>
      </c>
      <c r="AF571" s="155" t="str">
        <f>IFERROR(IF(INDEX(پرداخت!A:AZ,MATCH(A571&amp;" - "&amp;"گاز",پرداخت!$B:$B,0),MATCH(G571,پرداخت!$1:$1,0))="نشده","نشده","شده"),"---")</f>
        <v>---</v>
      </c>
      <c r="AH571" s="144"/>
      <c r="AI571" s="144"/>
      <c r="AJ571" s="144"/>
    </row>
    <row r="572" spans="1:36" ht="34.9" hidden="1" customHeight="1">
      <c r="A572" s="170"/>
      <c r="B572" s="47">
        <f>IFERROR(INDEX('اطلاعات انشعابات شرکتها'!A:BB,MATCH(A572,'اطلاعات انشعابات شرکتها'!A:A,0),MATCH(B$1,'اطلاعات انشعابات شرکتها'!$1:$1,0)),0)</f>
        <v>0</v>
      </c>
      <c r="C572" s="48">
        <f>IFERROR(INDEX('اطلاعات انشعابات شرکتها'!A:BB,MATCH(A572,'اطلاعات انشعابات شرکتها'!A:A,0),MATCH(C$1,'اطلاعات انشعابات شرکتها'!$1:$1,0)),0)</f>
        <v>0</v>
      </c>
      <c r="D572" s="45"/>
      <c r="E572" s="171"/>
      <c r="F572" s="170"/>
      <c r="G572" s="47" t="str">
        <f t="shared" si="81"/>
        <v>/</v>
      </c>
      <c r="H572" s="47">
        <f>IFERROR(INDEX('اطلاعات دوره'!A:Z,MATCH(G572,'اطلاعات دوره'!C:C,0),MATCH(H$1,'اطلاعات دوره'!$1:$1,0)),0)</f>
        <v>0</v>
      </c>
      <c r="I572" s="47">
        <f>IFERROR(INDEX('اطلاعات دوره'!A:Z,MATCH(G572,'اطلاعات دوره'!C:C,0),MATCH(I$1,'اطلاعات دوره'!$1:$1,0)),0)</f>
        <v>0</v>
      </c>
      <c r="J572" s="48">
        <f>IFERROR(INDEX('اطلاعات دوره'!A:Z,MATCH(G572,'اطلاعات دوره'!C:C,0),MATCH(J$1,'اطلاعات دوره'!$1:$1,0)),0)</f>
        <v>0</v>
      </c>
      <c r="K572" s="46"/>
      <c r="L572" s="158" t="str">
        <f>IFERROR(INDEX('اطلاعات دوره'!A:Z,MATCH(G572,'اطلاعات دوره'!C:C,0)-1,MATCH("عنوان",'اطلاعات دوره'!$1:$1,0)),"---")</f>
        <v>---</v>
      </c>
      <c r="M572" s="47" t="str">
        <f t="shared" si="82"/>
        <v>----</v>
      </c>
      <c r="N572" s="48" t="str">
        <f t="shared" si="83"/>
        <v>-/</v>
      </c>
      <c r="O572" s="45"/>
      <c r="P572" s="158">
        <f>IFERROR(INDEX('قرائت کنتور'!A:AZ,MATCH(A572&amp;"-"&amp;"گاز",'قرائت کنتور'!B:B,0),MATCH(L572,'قرائت کنتور'!$1:$1,0)),0)</f>
        <v>0</v>
      </c>
      <c r="Q572" s="47">
        <f>IFERROR(INDEX('قرائت کنتور'!A:AZ,MATCH(A572&amp;"-"&amp;"گاز",'قرائت کنتور'!B:B,0),MATCH(G572,'قرائت کنتور'!$1:$1,0)),0)</f>
        <v>0</v>
      </c>
      <c r="R572" s="47">
        <f t="shared" si="84"/>
        <v>0</v>
      </c>
      <c r="S572" s="45"/>
      <c r="T572" s="155" t="str">
        <f>IFERROR(INDEX('تعرفه ها'!A:Z,MATCH("بهای هر متر مکعب گاز مصرفی",'تعرفه ها'!$B:$B,0),MATCH(F572,'تعرفه ها'!$2:$2,0)),"---")</f>
        <v>---</v>
      </c>
      <c r="U572" s="50" t="str">
        <f t="shared" si="85"/>
        <v>---</v>
      </c>
      <c r="V572" s="50" t="str">
        <f>IFERROR(ROUND(R572*INDEX('تعرفه ها'!A:Z,MATCH("عوارض گاز به ازاء هر متر مکعب",'تعرفه ها'!$B:$B,0),MATCH(F572,'تعرفه ها'!$2:$2,0)),0),"---")</f>
        <v>---</v>
      </c>
      <c r="W572" s="50" t="str">
        <f>IFERROR(ROUND(((U572+V572)*INDEX('تعرفه ها'!A:Z,MATCH("هزینه نگهداری و تعمیرات شبکه گاز",'تعرفه ها'!$B:$B,0),MATCH(F572,'تعرفه ها'!$2:$2,0))/100),0),"---")</f>
        <v>---</v>
      </c>
      <c r="X572" s="50" t="str">
        <f>IFERROR(IF(INDEX('اطلاعات دوره'!A:Z,MATCH(G572,'اطلاعات دوره'!C:C,0),MATCH("گاز",'اطلاعات دوره'!$1:$1,0))="دارد",ROUND((U572+V572)*INDEX('تعرفه ها'!A:Z,MATCH("پیک فصلی گاز",'تعرفه ها'!$B:$B,0),MATCH(F572,'تعرفه ها'!$2:$2,0))/100,0),0),"---")</f>
        <v>---</v>
      </c>
      <c r="Y572" s="50" t="str">
        <f>IFERROR(ROUND(SUM(U572+V572+W572+X572)*INDEX('تعرفه ها'!A:Z,MATCH("مالیات گاز",'تعرفه ها'!$B:$B,0),MATCH(F572,'تعرفه ها'!$2:$2,0))/100,0),"---")</f>
        <v>---</v>
      </c>
      <c r="Z572" s="50" t="str">
        <f t="shared" si="86"/>
        <v>---</v>
      </c>
      <c r="AA572" s="50" t="str">
        <f t="shared" si="90"/>
        <v>---</v>
      </c>
      <c r="AB572" s="50" t="str">
        <f t="shared" si="87"/>
        <v>---</v>
      </c>
      <c r="AC572" s="50" t="str">
        <f t="shared" si="88"/>
        <v>---</v>
      </c>
      <c r="AD572" s="153" t="str">
        <f t="shared" si="89"/>
        <v>---</v>
      </c>
      <c r="AF572" s="155" t="str">
        <f>IFERROR(IF(INDEX(پرداخت!A:AZ,MATCH(A572&amp;" - "&amp;"گاز",پرداخت!$B:$B,0),MATCH(G572,پرداخت!$1:$1,0))="نشده","نشده","شده"),"---")</f>
        <v>---</v>
      </c>
      <c r="AH572" s="144"/>
      <c r="AI572" s="144"/>
      <c r="AJ572" s="144"/>
    </row>
    <row r="573" spans="1:36" ht="34.9" hidden="1" customHeight="1">
      <c r="A573" s="170"/>
      <c r="B573" s="47">
        <f>IFERROR(INDEX('اطلاعات انشعابات شرکتها'!A:BB,MATCH(A573,'اطلاعات انشعابات شرکتها'!A:A,0),MATCH(B$1,'اطلاعات انشعابات شرکتها'!$1:$1,0)),0)</f>
        <v>0</v>
      </c>
      <c r="C573" s="48">
        <f>IFERROR(INDEX('اطلاعات انشعابات شرکتها'!A:BB,MATCH(A573,'اطلاعات انشعابات شرکتها'!A:A,0),MATCH(C$1,'اطلاعات انشعابات شرکتها'!$1:$1,0)),0)</f>
        <v>0</v>
      </c>
      <c r="D573" s="45"/>
      <c r="E573" s="171"/>
      <c r="F573" s="170"/>
      <c r="G573" s="47" t="str">
        <f t="shared" si="81"/>
        <v>/</v>
      </c>
      <c r="H573" s="47">
        <f>IFERROR(INDEX('اطلاعات دوره'!A:Z,MATCH(G573,'اطلاعات دوره'!C:C,0),MATCH(H$1,'اطلاعات دوره'!$1:$1,0)),0)</f>
        <v>0</v>
      </c>
      <c r="I573" s="47">
        <f>IFERROR(INDEX('اطلاعات دوره'!A:Z,MATCH(G573,'اطلاعات دوره'!C:C,0),MATCH(I$1,'اطلاعات دوره'!$1:$1,0)),0)</f>
        <v>0</v>
      </c>
      <c r="J573" s="48">
        <f>IFERROR(INDEX('اطلاعات دوره'!A:Z,MATCH(G573,'اطلاعات دوره'!C:C,0),MATCH(J$1,'اطلاعات دوره'!$1:$1,0)),0)</f>
        <v>0</v>
      </c>
      <c r="K573" s="46"/>
      <c r="L573" s="158" t="str">
        <f>IFERROR(INDEX('اطلاعات دوره'!A:Z,MATCH(G573,'اطلاعات دوره'!C:C,0)-1,MATCH("عنوان",'اطلاعات دوره'!$1:$1,0)),"---")</f>
        <v>---</v>
      </c>
      <c r="M573" s="47" t="str">
        <f t="shared" si="82"/>
        <v>----</v>
      </c>
      <c r="N573" s="48" t="str">
        <f t="shared" si="83"/>
        <v>-/</v>
      </c>
      <c r="O573" s="45"/>
      <c r="P573" s="158">
        <f>IFERROR(INDEX('قرائت کنتور'!A:AZ,MATCH(A573&amp;"-"&amp;"گاز",'قرائت کنتور'!B:B,0),MATCH(L573,'قرائت کنتور'!$1:$1,0)),0)</f>
        <v>0</v>
      </c>
      <c r="Q573" s="47">
        <f>IFERROR(INDEX('قرائت کنتور'!A:AZ,MATCH(A573&amp;"-"&amp;"گاز",'قرائت کنتور'!B:B,0),MATCH(G573,'قرائت کنتور'!$1:$1,0)),0)</f>
        <v>0</v>
      </c>
      <c r="R573" s="47">
        <f t="shared" si="84"/>
        <v>0</v>
      </c>
      <c r="S573" s="45"/>
      <c r="T573" s="155" t="str">
        <f>IFERROR(INDEX('تعرفه ها'!A:Z,MATCH("بهای هر متر مکعب گاز مصرفی",'تعرفه ها'!$B:$B,0),MATCH(F573,'تعرفه ها'!$2:$2,0)),"---")</f>
        <v>---</v>
      </c>
      <c r="U573" s="50" t="str">
        <f t="shared" si="85"/>
        <v>---</v>
      </c>
      <c r="V573" s="50" t="str">
        <f>IFERROR(ROUND(R573*INDEX('تعرفه ها'!A:Z,MATCH("عوارض گاز به ازاء هر متر مکعب",'تعرفه ها'!$B:$B,0),MATCH(F573,'تعرفه ها'!$2:$2,0)),0),"---")</f>
        <v>---</v>
      </c>
      <c r="W573" s="50" t="str">
        <f>IFERROR(ROUND(((U573+V573)*INDEX('تعرفه ها'!A:Z,MATCH("هزینه نگهداری و تعمیرات شبکه گاز",'تعرفه ها'!$B:$B,0),MATCH(F573,'تعرفه ها'!$2:$2,0))/100),0),"---")</f>
        <v>---</v>
      </c>
      <c r="X573" s="50" t="str">
        <f>IFERROR(IF(INDEX('اطلاعات دوره'!A:Z,MATCH(G573,'اطلاعات دوره'!C:C,0),MATCH("گاز",'اطلاعات دوره'!$1:$1,0))="دارد",ROUND((U573+V573)*INDEX('تعرفه ها'!A:Z,MATCH("پیک فصلی گاز",'تعرفه ها'!$B:$B,0),MATCH(F573,'تعرفه ها'!$2:$2,0))/100,0),0),"---")</f>
        <v>---</v>
      </c>
      <c r="Y573" s="50" t="str">
        <f>IFERROR(ROUND(SUM(U573+V573+W573+X573)*INDEX('تعرفه ها'!A:Z,MATCH("مالیات گاز",'تعرفه ها'!$B:$B,0),MATCH(F573,'تعرفه ها'!$2:$2,0))/100,0),"---")</f>
        <v>---</v>
      </c>
      <c r="Z573" s="50" t="str">
        <f t="shared" si="86"/>
        <v>---</v>
      </c>
      <c r="AA573" s="50" t="str">
        <f t="shared" si="90"/>
        <v>---</v>
      </c>
      <c r="AB573" s="50" t="str">
        <f t="shared" si="87"/>
        <v>---</v>
      </c>
      <c r="AC573" s="50" t="str">
        <f t="shared" si="88"/>
        <v>---</v>
      </c>
      <c r="AD573" s="153" t="str">
        <f t="shared" si="89"/>
        <v>---</v>
      </c>
      <c r="AF573" s="155" t="str">
        <f>IFERROR(IF(INDEX(پرداخت!A:AZ,MATCH(A573&amp;" - "&amp;"گاز",پرداخت!$B:$B,0),MATCH(G573,پرداخت!$1:$1,0))="نشده","نشده","شده"),"---")</f>
        <v>---</v>
      </c>
      <c r="AH573" s="144"/>
      <c r="AI573" s="144"/>
      <c r="AJ573" s="144"/>
    </row>
    <row r="574" spans="1:36" ht="34.9" hidden="1" customHeight="1">
      <c r="A574" s="170"/>
      <c r="B574" s="47">
        <f>IFERROR(INDEX('اطلاعات انشعابات شرکتها'!A:BB,MATCH(A574,'اطلاعات انشعابات شرکتها'!A:A,0),MATCH(B$1,'اطلاعات انشعابات شرکتها'!$1:$1,0)),0)</f>
        <v>0</v>
      </c>
      <c r="C574" s="48">
        <f>IFERROR(INDEX('اطلاعات انشعابات شرکتها'!A:BB,MATCH(A574,'اطلاعات انشعابات شرکتها'!A:A,0),MATCH(C$1,'اطلاعات انشعابات شرکتها'!$1:$1,0)),0)</f>
        <v>0</v>
      </c>
      <c r="D574" s="45"/>
      <c r="E574" s="171"/>
      <c r="F574" s="170"/>
      <c r="G574" s="47" t="str">
        <f t="shared" si="81"/>
        <v>/</v>
      </c>
      <c r="H574" s="47">
        <f>IFERROR(INDEX('اطلاعات دوره'!A:Z,MATCH(G574,'اطلاعات دوره'!C:C,0),MATCH(H$1,'اطلاعات دوره'!$1:$1,0)),0)</f>
        <v>0</v>
      </c>
      <c r="I574" s="47">
        <f>IFERROR(INDEX('اطلاعات دوره'!A:Z,MATCH(G574,'اطلاعات دوره'!C:C,0),MATCH(I$1,'اطلاعات دوره'!$1:$1,0)),0)</f>
        <v>0</v>
      </c>
      <c r="J574" s="48">
        <f>IFERROR(INDEX('اطلاعات دوره'!A:Z,MATCH(G574,'اطلاعات دوره'!C:C,0),MATCH(J$1,'اطلاعات دوره'!$1:$1,0)),0)</f>
        <v>0</v>
      </c>
      <c r="K574" s="46"/>
      <c r="L574" s="158" t="str">
        <f>IFERROR(INDEX('اطلاعات دوره'!A:Z,MATCH(G574,'اطلاعات دوره'!C:C,0)-1,MATCH("عنوان",'اطلاعات دوره'!$1:$1,0)),"---")</f>
        <v>---</v>
      </c>
      <c r="M574" s="47" t="str">
        <f t="shared" si="82"/>
        <v>----</v>
      </c>
      <c r="N574" s="48" t="str">
        <f t="shared" si="83"/>
        <v>-/</v>
      </c>
      <c r="O574" s="45"/>
      <c r="P574" s="158">
        <f>IFERROR(INDEX('قرائت کنتور'!A:AZ,MATCH(A574&amp;"-"&amp;"گاز",'قرائت کنتور'!B:B,0),MATCH(L574,'قرائت کنتور'!$1:$1,0)),0)</f>
        <v>0</v>
      </c>
      <c r="Q574" s="47">
        <f>IFERROR(INDEX('قرائت کنتور'!A:AZ,MATCH(A574&amp;"-"&amp;"گاز",'قرائت کنتور'!B:B,0),MATCH(G574,'قرائت کنتور'!$1:$1,0)),0)</f>
        <v>0</v>
      </c>
      <c r="R574" s="47">
        <f t="shared" si="84"/>
        <v>0</v>
      </c>
      <c r="S574" s="45"/>
      <c r="T574" s="155" t="str">
        <f>IFERROR(INDEX('تعرفه ها'!A:Z,MATCH("بهای هر متر مکعب گاز مصرفی",'تعرفه ها'!$B:$B,0),MATCH(F574,'تعرفه ها'!$2:$2,0)),"---")</f>
        <v>---</v>
      </c>
      <c r="U574" s="50" t="str">
        <f t="shared" si="85"/>
        <v>---</v>
      </c>
      <c r="V574" s="50" t="str">
        <f>IFERROR(ROUND(R574*INDEX('تعرفه ها'!A:Z,MATCH("عوارض گاز به ازاء هر متر مکعب",'تعرفه ها'!$B:$B,0),MATCH(F574,'تعرفه ها'!$2:$2,0)),0),"---")</f>
        <v>---</v>
      </c>
      <c r="W574" s="50" t="str">
        <f>IFERROR(ROUND(((U574+V574)*INDEX('تعرفه ها'!A:Z,MATCH("هزینه نگهداری و تعمیرات شبکه گاز",'تعرفه ها'!$B:$B,0),MATCH(F574,'تعرفه ها'!$2:$2,0))/100),0),"---")</f>
        <v>---</v>
      </c>
      <c r="X574" s="50" t="str">
        <f>IFERROR(IF(INDEX('اطلاعات دوره'!A:Z,MATCH(G574,'اطلاعات دوره'!C:C,0),MATCH("گاز",'اطلاعات دوره'!$1:$1,0))="دارد",ROUND((U574+V574)*INDEX('تعرفه ها'!A:Z,MATCH("پیک فصلی گاز",'تعرفه ها'!$B:$B,0),MATCH(F574,'تعرفه ها'!$2:$2,0))/100,0),0),"---")</f>
        <v>---</v>
      </c>
      <c r="Y574" s="50" t="str">
        <f>IFERROR(ROUND(SUM(U574+V574+W574+X574)*INDEX('تعرفه ها'!A:Z,MATCH("مالیات گاز",'تعرفه ها'!$B:$B,0),MATCH(F574,'تعرفه ها'!$2:$2,0))/100,0),"---")</f>
        <v>---</v>
      </c>
      <c r="Z574" s="50" t="str">
        <f t="shared" si="86"/>
        <v>---</v>
      </c>
      <c r="AA574" s="50" t="str">
        <f t="shared" si="90"/>
        <v>---</v>
      </c>
      <c r="AB574" s="50" t="str">
        <f t="shared" si="87"/>
        <v>---</v>
      </c>
      <c r="AC574" s="50" t="str">
        <f t="shared" si="88"/>
        <v>---</v>
      </c>
      <c r="AD574" s="153" t="str">
        <f t="shared" si="89"/>
        <v>---</v>
      </c>
      <c r="AF574" s="155" t="str">
        <f>IFERROR(IF(INDEX(پرداخت!A:AZ,MATCH(A574&amp;" - "&amp;"گاز",پرداخت!$B:$B,0),MATCH(G574,پرداخت!$1:$1,0))="نشده","نشده","شده"),"---")</f>
        <v>---</v>
      </c>
      <c r="AH574" s="144"/>
      <c r="AI574" s="144"/>
      <c r="AJ574" s="144"/>
    </row>
    <row r="575" spans="1:36" ht="34.9" hidden="1" customHeight="1">
      <c r="A575" s="170"/>
      <c r="B575" s="47">
        <f>IFERROR(INDEX('اطلاعات انشعابات شرکتها'!A:BB,MATCH(A575,'اطلاعات انشعابات شرکتها'!A:A,0),MATCH(B$1,'اطلاعات انشعابات شرکتها'!$1:$1,0)),0)</f>
        <v>0</v>
      </c>
      <c r="C575" s="48">
        <f>IFERROR(INDEX('اطلاعات انشعابات شرکتها'!A:BB,MATCH(A575,'اطلاعات انشعابات شرکتها'!A:A,0),MATCH(C$1,'اطلاعات انشعابات شرکتها'!$1:$1,0)),0)</f>
        <v>0</v>
      </c>
      <c r="D575" s="45"/>
      <c r="E575" s="171"/>
      <c r="F575" s="170"/>
      <c r="G575" s="47" t="str">
        <f t="shared" si="81"/>
        <v>/</v>
      </c>
      <c r="H575" s="47">
        <f>IFERROR(INDEX('اطلاعات دوره'!A:Z,MATCH(G575,'اطلاعات دوره'!C:C,0),MATCH(H$1,'اطلاعات دوره'!$1:$1,0)),0)</f>
        <v>0</v>
      </c>
      <c r="I575" s="47">
        <f>IFERROR(INDEX('اطلاعات دوره'!A:Z,MATCH(G575,'اطلاعات دوره'!C:C,0),MATCH(I$1,'اطلاعات دوره'!$1:$1,0)),0)</f>
        <v>0</v>
      </c>
      <c r="J575" s="48">
        <f>IFERROR(INDEX('اطلاعات دوره'!A:Z,MATCH(G575,'اطلاعات دوره'!C:C,0),MATCH(J$1,'اطلاعات دوره'!$1:$1,0)),0)</f>
        <v>0</v>
      </c>
      <c r="K575" s="46"/>
      <c r="L575" s="158" t="str">
        <f>IFERROR(INDEX('اطلاعات دوره'!A:Z,MATCH(G575,'اطلاعات دوره'!C:C,0)-1,MATCH("عنوان",'اطلاعات دوره'!$1:$1,0)),"---")</f>
        <v>---</v>
      </c>
      <c r="M575" s="47" t="str">
        <f t="shared" si="82"/>
        <v>----</v>
      </c>
      <c r="N575" s="48" t="str">
        <f t="shared" si="83"/>
        <v>-/</v>
      </c>
      <c r="O575" s="45"/>
      <c r="P575" s="158">
        <f>IFERROR(INDEX('قرائت کنتور'!A:AZ,MATCH(A575&amp;"-"&amp;"گاز",'قرائت کنتور'!B:B,0),MATCH(L575,'قرائت کنتور'!$1:$1,0)),0)</f>
        <v>0</v>
      </c>
      <c r="Q575" s="47">
        <f>IFERROR(INDEX('قرائت کنتور'!A:AZ,MATCH(A575&amp;"-"&amp;"گاز",'قرائت کنتور'!B:B,0),MATCH(G575,'قرائت کنتور'!$1:$1,0)),0)</f>
        <v>0</v>
      </c>
      <c r="R575" s="47">
        <f t="shared" si="84"/>
        <v>0</v>
      </c>
      <c r="S575" s="45"/>
      <c r="T575" s="155" t="str">
        <f>IFERROR(INDEX('تعرفه ها'!A:Z,MATCH("بهای هر متر مکعب گاز مصرفی",'تعرفه ها'!$B:$B,0),MATCH(F575,'تعرفه ها'!$2:$2,0)),"---")</f>
        <v>---</v>
      </c>
      <c r="U575" s="50" t="str">
        <f t="shared" si="85"/>
        <v>---</v>
      </c>
      <c r="V575" s="50" t="str">
        <f>IFERROR(ROUND(R575*INDEX('تعرفه ها'!A:Z,MATCH("عوارض گاز به ازاء هر متر مکعب",'تعرفه ها'!$B:$B,0),MATCH(F575,'تعرفه ها'!$2:$2,0)),0),"---")</f>
        <v>---</v>
      </c>
      <c r="W575" s="50" t="str">
        <f>IFERROR(ROUND(((U575+V575)*INDEX('تعرفه ها'!A:Z,MATCH("هزینه نگهداری و تعمیرات شبکه گاز",'تعرفه ها'!$B:$B,0),MATCH(F575,'تعرفه ها'!$2:$2,0))/100),0),"---")</f>
        <v>---</v>
      </c>
      <c r="X575" s="50" t="str">
        <f>IFERROR(IF(INDEX('اطلاعات دوره'!A:Z,MATCH(G575,'اطلاعات دوره'!C:C,0),MATCH("گاز",'اطلاعات دوره'!$1:$1,0))="دارد",ROUND((U575+V575)*INDEX('تعرفه ها'!A:Z,MATCH("پیک فصلی گاز",'تعرفه ها'!$B:$B,0),MATCH(F575,'تعرفه ها'!$2:$2,0))/100,0),0),"---")</f>
        <v>---</v>
      </c>
      <c r="Y575" s="50" t="str">
        <f>IFERROR(ROUND(SUM(U575+V575+W575+X575)*INDEX('تعرفه ها'!A:Z,MATCH("مالیات گاز",'تعرفه ها'!$B:$B,0),MATCH(F575,'تعرفه ها'!$2:$2,0))/100,0),"---")</f>
        <v>---</v>
      </c>
      <c r="Z575" s="50" t="str">
        <f t="shared" si="86"/>
        <v>---</v>
      </c>
      <c r="AA575" s="50" t="str">
        <f t="shared" si="90"/>
        <v>---</v>
      </c>
      <c r="AB575" s="50" t="str">
        <f t="shared" si="87"/>
        <v>---</v>
      </c>
      <c r="AC575" s="50" t="str">
        <f t="shared" si="88"/>
        <v>---</v>
      </c>
      <c r="AD575" s="153" t="str">
        <f t="shared" si="89"/>
        <v>---</v>
      </c>
      <c r="AF575" s="155" t="str">
        <f>IFERROR(IF(INDEX(پرداخت!A:AZ,MATCH(A575&amp;" - "&amp;"گاز",پرداخت!$B:$B,0),MATCH(G575,پرداخت!$1:$1,0))="نشده","نشده","شده"),"---")</f>
        <v>---</v>
      </c>
      <c r="AH575" s="144"/>
      <c r="AI575" s="144"/>
      <c r="AJ575" s="144"/>
    </row>
    <row r="576" spans="1:36" ht="34.9" hidden="1" customHeight="1">
      <c r="A576" s="170"/>
      <c r="B576" s="47">
        <f>IFERROR(INDEX('اطلاعات انشعابات شرکتها'!A:BB,MATCH(A576,'اطلاعات انشعابات شرکتها'!A:A,0),MATCH(B$1,'اطلاعات انشعابات شرکتها'!$1:$1,0)),0)</f>
        <v>0</v>
      </c>
      <c r="C576" s="48">
        <f>IFERROR(INDEX('اطلاعات انشعابات شرکتها'!A:BB,MATCH(A576,'اطلاعات انشعابات شرکتها'!A:A,0),MATCH(C$1,'اطلاعات انشعابات شرکتها'!$1:$1,0)),0)</f>
        <v>0</v>
      </c>
      <c r="D576" s="45"/>
      <c r="E576" s="171"/>
      <c r="F576" s="170"/>
      <c r="G576" s="47" t="str">
        <f t="shared" si="81"/>
        <v>/</v>
      </c>
      <c r="H576" s="47">
        <f>IFERROR(INDEX('اطلاعات دوره'!A:Z,MATCH(G576,'اطلاعات دوره'!C:C,0),MATCH(H$1,'اطلاعات دوره'!$1:$1,0)),0)</f>
        <v>0</v>
      </c>
      <c r="I576" s="47">
        <f>IFERROR(INDEX('اطلاعات دوره'!A:Z,MATCH(G576,'اطلاعات دوره'!C:C,0),MATCH(I$1,'اطلاعات دوره'!$1:$1,0)),0)</f>
        <v>0</v>
      </c>
      <c r="J576" s="48">
        <f>IFERROR(INDEX('اطلاعات دوره'!A:Z,MATCH(G576,'اطلاعات دوره'!C:C,0),MATCH(J$1,'اطلاعات دوره'!$1:$1,0)),0)</f>
        <v>0</v>
      </c>
      <c r="K576" s="46"/>
      <c r="L576" s="158" t="str">
        <f>IFERROR(INDEX('اطلاعات دوره'!A:Z,MATCH(G576,'اطلاعات دوره'!C:C,0)-1,MATCH("عنوان",'اطلاعات دوره'!$1:$1,0)),"---")</f>
        <v>---</v>
      </c>
      <c r="M576" s="47" t="str">
        <f t="shared" si="82"/>
        <v>----</v>
      </c>
      <c r="N576" s="48" t="str">
        <f t="shared" si="83"/>
        <v>-/</v>
      </c>
      <c r="O576" s="45"/>
      <c r="P576" s="158">
        <f>IFERROR(INDEX('قرائت کنتور'!A:AZ,MATCH(A576&amp;"-"&amp;"گاز",'قرائت کنتور'!B:B,0),MATCH(L576,'قرائت کنتور'!$1:$1,0)),0)</f>
        <v>0</v>
      </c>
      <c r="Q576" s="47">
        <f>IFERROR(INDEX('قرائت کنتور'!A:AZ,MATCH(A576&amp;"-"&amp;"گاز",'قرائت کنتور'!B:B,0),MATCH(G576,'قرائت کنتور'!$1:$1,0)),0)</f>
        <v>0</v>
      </c>
      <c r="R576" s="47">
        <f t="shared" si="84"/>
        <v>0</v>
      </c>
      <c r="S576" s="45"/>
      <c r="T576" s="155" t="str">
        <f>IFERROR(INDEX('تعرفه ها'!A:Z,MATCH("بهای هر متر مکعب گاز مصرفی",'تعرفه ها'!$B:$B,0),MATCH(F576,'تعرفه ها'!$2:$2,0)),"---")</f>
        <v>---</v>
      </c>
      <c r="U576" s="50" t="str">
        <f t="shared" si="85"/>
        <v>---</v>
      </c>
      <c r="V576" s="50" t="str">
        <f>IFERROR(ROUND(R576*INDEX('تعرفه ها'!A:Z,MATCH("عوارض گاز به ازاء هر متر مکعب",'تعرفه ها'!$B:$B,0),MATCH(F576,'تعرفه ها'!$2:$2,0)),0),"---")</f>
        <v>---</v>
      </c>
      <c r="W576" s="50" t="str">
        <f>IFERROR(ROUND(((U576+V576)*INDEX('تعرفه ها'!A:Z,MATCH("هزینه نگهداری و تعمیرات شبکه گاز",'تعرفه ها'!$B:$B,0),MATCH(F576,'تعرفه ها'!$2:$2,0))/100),0),"---")</f>
        <v>---</v>
      </c>
      <c r="X576" s="50" t="str">
        <f>IFERROR(IF(INDEX('اطلاعات دوره'!A:Z,MATCH(G576,'اطلاعات دوره'!C:C,0),MATCH("گاز",'اطلاعات دوره'!$1:$1,0))="دارد",ROUND((U576+V576)*INDEX('تعرفه ها'!A:Z,MATCH("پیک فصلی گاز",'تعرفه ها'!$B:$B,0),MATCH(F576,'تعرفه ها'!$2:$2,0))/100,0),0),"---")</f>
        <v>---</v>
      </c>
      <c r="Y576" s="50" t="str">
        <f>IFERROR(ROUND(SUM(U576+V576+W576+X576)*INDEX('تعرفه ها'!A:Z,MATCH("مالیات گاز",'تعرفه ها'!$B:$B,0),MATCH(F576,'تعرفه ها'!$2:$2,0))/100,0),"---")</f>
        <v>---</v>
      </c>
      <c r="Z576" s="50" t="str">
        <f t="shared" si="86"/>
        <v>---</v>
      </c>
      <c r="AA576" s="50" t="str">
        <f t="shared" si="90"/>
        <v>---</v>
      </c>
      <c r="AB576" s="50" t="str">
        <f t="shared" si="87"/>
        <v>---</v>
      </c>
      <c r="AC576" s="50" t="str">
        <f t="shared" si="88"/>
        <v>---</v>
      </c>
      <c r="AD576" s="153" t="str">
        <f t="shared" si="89"/>
        <v>---</v>
      </c>
      <c r="AF576" s="155" t="str">
        <f>IFERROR(IF(INDEX(پرداخت!A:AZ,MATCH(A576&amp;" - "&amp;"گاز",پرداخت!$B:$B,0),MATCH(G576,پرداخت!$1:$1,0))="نشده","نشده","شده"),"---")</f>
        <v>---</v>
      </c>
      <c r="AH576" s="144"/>
      <c r="AI576" s="144"/>
      <c r="AJ576" s="144"/>
    </row>
    <row r="577" spans="1:36" ht="34.9" hidden="1" customHeight="1">
      <c r="A577" s="170"/>
      <c r="B577" s="47">
        <f>IFERROR(INDEX('اطلاعات انشعابات شرکتها'!A:BB,MATCH(A577,'اطلاعات انشعابات شرکتها'!A:A,0),MATCH(B$1,'اطلاعات انشعابات شرکتها'!$1:$1,0)),0)</f>
        <v>0</v>
      </c>
      <c r="C577" s="48">
        <f>IFERROR(INDEX('اطلاعات انشعابات شرکتها'!A:BB,MATCH(A577,'اطلاعات انشعابات شرکتها'!A:A,0),MATCH(C$1,'اطلاعات انشعابات شرکتها'!$1:$1,0)),0)</f>
        <v>0</v>
      </c>
      <c r="D577" s="45"/>
      <c r="E577" s="171"/>
      <c r="F577" s="170"/>
      <c r="G577" s="47" t="str">
        <f t="shared" si="81"/>
        <v>/</v>
      </c>
      <c r="H577" s="47">
        <f>IFERROR(INDEX('اطلاعات دوره'!A:Z,MATCH(G577,'اطلاعات دوره'!C:C,0),MATCH(H$1,'اطلاعات دوره'!$1:$1,0)),0)</f>
        <v>0</v>
      </c>
      <c r="I577" s="47">
        <f>IFERROR(INDEX('اطلاعات دوره'!A:Z,MATCH(G577,'اطلاعات دوره'!C:C,0),MATCH(I$1,'اطلاعات دوره'!$1:$1,0)),0)</f>
        <v>0</v>
      </c>
      <c r="J577" s="48">
        <f>IFERROR(INDEX('اطلاعات دوره'!A:Z,MATCH(G577,'اطلاعات دوره'!C:C,0),MATCH(J$1,'اطلاعات دوره'!$1:$1,0)),0)</f>
        <v>0</v>
      </c>
      <c r="K577" s="46"/>
      <c r="L577" s="158" t="str">
        <f>IFERROR(INDEX('اطلاعات دوره'!A:Z,MATCH(G577,'اطلاعات دوره'!C:C,0)-1,MATCH("عنوان",'اطلاعات دوره'!$1:$1,0)),"---")</f>
        <v>---</v>
      </c>
      <c r="M577" s="47" t="str">
        <f t="shared" si="82"/>
        <v>----</v>
      </c>
      <c r="N577" s="48" t="str">
        <f t="shared" si="83"/>
        <v>-/</v>
      </c>
      <c r="O577" s="45"/>
      <c r="P577" s="158">
        <f>IFERROR(INDEX('قرائت کنتور'!A:AZ,MATCH(A577&amp;"-"&amp;"گاز",'قرائت کنتور'!B:B,0),MATCH(L577,'قرائت کنتور'!$1:$1,0)),0)</f>
        <v>0</v>
      </c>
      <c r="Q577" s="47">
        <f>IFERROR(INDEX('قرائت کنتور'!A:AZ,MATCH(A577&amp;"-"&amp;"گاز",'قرائت کنتور'!B:B,0),MATCH(G577,'قرائت کنتور'!$1:$1,0)),0)</f>
        <v>0</v>
      </c>
      <c r="R577" s="47">
        <f t="shared" si="84"/>
        <v>0</v>
      </c>
      <c r="S577" s="45"/>
      <c r="T577" s="155" t="str">
        <f>IFERROR(INDEX('تعرفه ها'!A:Z,MATCH("بهای هر متر مکعب گاز مصرفی",'تعرفه ها'!$B:$B,0),MATCH(F577,'تعرفه ها'!$2:$2,0)),"---")</f>
        <v>---</v>
      </c>
      <c r="U577" s="50" t="str">
        <f t="shared" si="85"/>
        <v>---</v>
      </c>
      <c r="V577" s="50" t="str">
        <f>IFERROR(ROUND(R577*INDEX('تعرفه ها'!A:Z,MATCH("عوارض گاز به ازاء هر متر مکعب",'تعرفه ها'!$B:$B,0),MATCH(F577,'تعرفه ها'!$2:$2,0)),0),"---")</f>
        <v>---</v>
      </c>
      <c r="W577" s="50" t="str">
        <f>IFERROR(ROUND(((U577+V577)*INDEX('تعرفه ها'!A:Z,MATCH("هزینه نگهداری و تعمیرات شبکه گاز",'تعرفه ها'!$B:$B,0),MATCH(F577,'تعرفه ها'!$2:$2,0))/100),0),"---")</f>
        <v>---</v>
      </c>
      <c r="X577" s="50" t="str">
        <f>IFERROR(IF(INDEX('اطلاعات دوره'!A:Z,MATCH(G577,'اطلاعات دوره'!C:C,0),MATCH("گاز",'اطلاعات دوره'!$1:$1,0))="دارد",ROUND((U577+V577)*INDEX('تعرفه ها'!A:Z,MATCH("پیک فصلی گاز",'تعرفه ها'!$B:$B,0),MATCH(F577,'تعرفه ها'!$2:$2,0))/100,0),0),"---")</f>
        <v>---</v>
      </c>
      <c r="Y577" s="50" t="str">
        <f>IFERROR(ROUND(SUM(U577+V577+W577+X577)*INDEX('تعرفه ها'!A:Z,MATCH("مالیات گاز",'تعرفه ها'!$B:$B,0),MATCH(F577,'تعرفه ها'!$2:$2,0))/100,0),"---")</f>
        <v>---</v>
      </c>
      <c r="Z577" s="50" t="str">
        <f t="shared" si="86"/>
        <v>---</v>
      </c>
      <c r="AA577" s="50" t="str">
        <f t="shared" si="90"/>
        <v>---</v>
      </c>
      <c r="AB577" s="50" t="str">
        <f t="shared" si="87"/>
        <v>---</v>
      </c>
      <c r="AC577" s="50" t="str">
        <f t="shared" si="88"/>
        <v>---</v>
      </c>
      <c r="AD577" s="153" t="str">
        <f t="shared" si="89"/>
        <v>---</v>
      </c>
      <c r="AF577" s="155" t="str">
        <f>IFERROR(IF(INDEX(پرداخت!A:AZ,MATCH(A577&amp;" - "&amp;"گاز",پرداخت!$B:$B,0),MATCH(G577,پرداخت!$1:$1,0))="نشده","نشده","شده"),"---")</f>
        <v>---</v>
      </c>
      <c r="AH577" s="144"/>
      <c r="AI577" s="144"/>
      <c r="AJ577" s="144"/>
    </row>
    <row r="578" spans="1:36" ht="34.9" hidden="1" customHeight="1">
      <c r="A578" s="170"/>
      <c r="B578" s="47">
        <f>IFERROR(INDEX('اطلاعات انشعابات شرکتها'!A:BB,MATCH(A578,'اطلاعات انشعابات شرکتها'!A:A,0),MATCH(B$1,'اطلاعات انشعابات شرکتها'!$1:$1,0)),0)</f>
        <v>0</v>
      </c>
      <c r="C578" s="48">
        <f>IFERROR(INDEX('اطلاعات انشعابات شرکتها'!A:BB,MATCH(A578,'اطلاعات انشعابات شرکتها'!A:A,0),MATCH(C$1,'اطلاعات انشعابات شرکتها'!$1:$1,0)),0)</f>
        <v>0</v>
      </c>
      <c r="D578" s="45"/>
      <c r="E578" s="171"/>
      <c r="F578" s="170"/>
      <c r="G578" s="47" t="str">
        <f t="shared" si="81"/>
        <v>/</v>
      </c>
      <c r="H578" s="47">
        <f>IFERROR(INDEX('اطلاعات دوره'!A:Z,MATCH(G578,'اطلاعات دوره'!C:C,0),MATCH(H$1,'اطلاعات دوره'!$1:$1,0)),0)</f>
        <v>0</v>
      </c>
      <c r="I578" s="47">
        <f>IFERROR(INDEX('اطلاعات دوره'!A:Z,MATCH(G578,'اطلاعات دوره'!C:C,0),MATCH(I$1,'اطلاعات دوره'!$1:$1,0)),0)</f>
        <v>0</v>
      </c>
      <c r="J578" s="48">
        <f>IFERROR(INDEX('اطلاعات دوره'!A:Z,MATCH(G578,'اطلاعات دوره'!C:C,0),MATCH(J$1,'اطلاعات دوره'!$1:$1,0)),0)</f>
        <v>0</v>
      </c>
      <c r="K578" s="46"/>
      <c r="L578" s="158" t="str">
        <f>IFERROR(INDEX('اطلاعات دوره'!A:Z,MATCH(G578,'اطلاعات دوره'!C:C,0)-1,MATCH("عنوان",'اطلاعات دوره'!$1:$1,0)),"---")</f>
        <v>---</v>
      </c>
      <c r="M578" s="47" t="str">
        <f t="shared" si="82"/>
        <v>----</v>
      </c>
      <c r="N578" s="48" t="str">
        <f t="shared" si="83"/>
        <v>-/</v>
      </c>
      <c r="O578" s="45"/>
      <c r="P578" s="158">
        <f>IFERROR(INDEX('قرائت کنتور'!A:AZ,MATCH(A578&amp;"-"&amp;"گاز",'قرائت کنتور'!B:B,0),MATCH(L578,'قرائت کنتور'!$1:$1,0)),0)</f>
        <v>0</v>
      </c>
      <c r="Q578" s="47">
        <f>IFERROR(INDEX('قرائت کنتور'!A:AZ,MATCH(A578&amp;"-"&amp;"گاز",'قرائت کنتور'!B:B,0),MATCH(G578,'قرائت کنتور'!$1:$1,0)),0)</f>
        <v>0</v>
      </c>
      <c r="R578" s="47">
        <f t="shared" si="84"/>
        <v>0</v>
      </c>
      <c r="S578" s="45"/>
      <c r="T578" s="155" t="str">
        <f>IFERROR(INDEX('تعرفه ها'!A:Z,MATCH("بهای هر متر مکعب گاز مصرفی",'تعرفه ها'!$B:$B,0),MATCH(F578,'تعرفه ها'!$2:$2,0)),"---")</f>
        <v>---</v>
      </c>
      <c r="U578" s="50" t="str">
        <f t="shared" si="85"/>
        <v>---</v>
      </c>
      <c r="V578" s="50" t="str">
        <f>IFERROR(ROUND(R578*INDEX('تعرفه ها'!A:Z,MATCH("عوارض گاز به ازاء هر متر مکعب",'تعرفه ها'!$B:$B,0),MATCH(F578,'تعرفه ها'!$2:$2,0)),0),"---")</f>
        <v>---</v>
      </c>
      <c r="W578" s="50" t="str">
        <f>IFERROR(ROUND(((U578+V578)*INDEX('تعرفه ها'!A:Z,MATCH("هزینه نگهداری و تعمیرات شبکه گاز",'تعرفه ها'!$B:$B,0),MATCH(F578,'تعرفه ها'!$2:$2,0))/100),0),"---")</f>
        <v>---</v>
      </c>
      <c r="X578" s="50" t="str">
        <f>IFERROR(IF(INDEX('اطلاعات دوره'!A:Z,MATCH(G578,'اطلاعات دوره'!C:C,0),MATCH("گاز",'اطلاعات دوره'!$1:$1,0))="دارد",ROUND((U578+V578)*INDEX('تعرفه ها'!A:Z,MATCH("پیک فصلی گاز",'تعرفه ها'!$B:$B,0),MATCH(F578,'تعرفه ها'!$2:$2,0))/100,0),0),"---")</f>
        <v>---</v>
      </c>
      <c r="Y578" s="50" t="str">
        <f>IFERROR(ROUND(SUM(U578+V578+W578+X578)*INDEX('تعرفه ها'!A:Z,MATCH("مالیات گاز",'تعرفه ها'!$B:$B,0),MATCH(F578,'تعرفه ها'!$2:$2,0))/100,0),"---")</f>
        <v>---</v>
      </c>
      <c r="Z578" s="50" t="str">
        <f t="shared" si="86"/>
        <v>---</v>
      </c>
      <c r="AA578" s="50" t="str">
        <f t="shared" si="90"/>
        <v>---</v>
      </c>
      <c r="AB578" s="50" t="str">
        <f t="shared" si="87"/>
        <v>---</v>
      </c>
      <c r="AC578" s="50" t="str">
        <f t="shared" si="88"/>
        <v>---</v>
      </c>
      <c r="AD578" s="153" t="str">
        <f t="shared" si="89"/>
        <v>---</v>
      </c>
      <c r="AF578" s="155" t="str">
        <f>IFERROR(IF(INDEX(پرداخت!A:AZ,MATCH(A578&amp;" - "&amp;"گاز",پرداخت!$B:$B,0),MATCH(G578,پرداخت!$1:$1,0))="نشده","نشده","شده"),"---")</f>
        <v>---</v>
      </c>
      <c r="AH578" s="144"/>
      <c r="AI578" s="144"/>
      <c r="AJ578" s="144"/>
    </row>
    <row r="579" spans="1:36" ht="34.9" hidden="1" customHeight="1">
      <c r="A579" s="170"/>
      <c r="B579" s="47">
        <f>IFERROR(INDEX('اطلاعات انشعابات شرکتها'!A:BB,MATCH(A579,'اطلاعات انشعابات شرکتها'!A:A,0),MATCH(B$1,'اطلاعات انشعابات شرکتها'!$1:$1,0)),0)</f>
        <v>0</v>
      </c>
      <c r="C579" s="48">
        <f>IFERROR(INDEX('اطلاعات انشعابات شرکتها'!A:BB,MATCH(A579,'اطلاعات انشعابات شرکتها'!A:A,0),MATCH(C$1,'اطلاعات انشعابات شرکتها'!$1:$1,0)),0)</f>
        <v>0</v>
      </c>
      <c r="D579" s="45"/>
      <c r="E579" s="171"/>
      <c r="F579" s="170"/>
      <c r="G579" s="47" t="str">
        <f t="shared" ref="G579:G642" si="91">F579&amp;"/"&amp;E579</f>
        <v>/</v>
      </c>
      <c r="H579" s="47">
        <f>IFERROR(INDEX('اطلاعات دوره'!A:Z,MATCH(G579,'اطلاعات دوره'!C:C,0),MATCH(H$1,'اطلاعات دوره'!$1:$1,0)),0)</f>
        <v>0</v>
      </c>
      <c r="I579" s="47">
        <f>IFERROR(INDEX('اطلاعات دوره'!A:Z,MATCH(G579,'اطلاعات دوره'!C:C,0),MATCH(I$1,'اطلاعات دوره'!$1:$1,0)),0)</f>
        <v>0</v>
      </c>
      <c r="J579" s="48">
        <f>IFERROR(INDEX('اطلاعات دوره'!A:Z,MATCH(G579,'اطلاعات دوره'!C:C,0),MATCH(J$1,'اطلاعات دوره'!$1:$1,0)),0)</f>
        <v>0</v>
      </c>
      <c r="K579" s="46"/>
      <c r="L579" s="158" t="str">
        <f>IFERROR(INDEX('اطلاعات دوره'!A:Z,MATCH(G579,'اطلاعات دوره'!C:C,0)-1,MATCH("عنوان",'اطلاعات دوره'!$1:$1,0)),"---")</f>
        <v>---</v>
      </c>
      <c r="M579" s="47" t="str">
        <f t="shared" ref="M579:M642" si="92">A579&amp;"-"&amp;L579</f>
        <v>----</v>
      </c>
      <c r="N579" s="48" t="str">
        <f t="shared" ref="N579:N642" si="93">A579&amp;"-"&amp;G579</f>
        <v>-/</v>
      </c>
      <c r="O579" s="45"/>
      <c r="P579" s="158">
        <f>IFERROR(INDEX('قرائت کنتور'!A:AZ,MATCH(A579&amp;"-"&amp;"گاز",'قرائت کنتور'!B:B,0),MATCH(L579,'قرائت کنتور'!$1:$1,0)),0)</f>
        <v>0</v>
      </c>
      <c r="Q579" s="47">
        <f>IFERROR(INDEX('قرائت کنتور'!A:AZ,MATCH(A579&amp;"-"&amp;"گاز",'قرائت کنتور'!B:B,0),MATCH(G579,'قرائت کنتور'!$1:$1,0)),0)</f>
        <v>0</v>
      </c>
      <c r="R579" s="47">
        <f t="shared" ref="R579:R642" si="94">IFERROR(Q579-P579,"---")</f>
        <v>0</v>
      </c>
      <c r="S579" s="45"/>
      <c r="T579" s="155" t="str">
        <f>IFERROR(INDEX('تعرفه ها'!A:Z,MATCH("بهای هر متر مکعب گاز مصرفی",'تعرفه ها'!$B:$B,0),MATCH(F579,'تعرفه ها'!$2:$2,0)),"---")</f>
        <v>---</v>
      </c>
      <c r="U579" s="50" t="str">
        <f t="shared" ref="U579:U642" si="95">IFERROR(ROUND(R579*T579,0),"---")</f>
        <v>---</v>
      </c>
      <c r="V579" s="50" t="str">
        <f>IFERROR(ROUND(R579*INDEX('تعرفه ها'!A:Z,MATCH("عوارض گاز به ازاء هر متر مکعب",'تعرفه ها'!$B:$B,0),MATCH(F579,'تعرفه ها'!$2:$2,0)),0),"---")</f>
        <v>---</v>
      </c>
      <c r="W579" s="50" t="str">
        <f>IFERROR(ROUND(((U579+V579)*INDEX('تعرفه ها'!A:Z,MATCH("هزینه نگهداری و تعمیرات شبکه گاز",'تعرفه ها'!$B:$B,0),MATCH(F579,'تعرفه ها'!$2:$2,0))/100),0),"---")</f>
        <v>---</v>
      </c>
      <c r="X579" s="50" t="str">
        <f>IFERROR(IF(INDEX('اطلاعات دوره'!A:Z,MATCH(G579,'اطلاعات دوره'!C:C,0),MATCH("گاز",'اطلاعات دوره'!$1:$1,0))="دارد",ROUND((U579+V579)*INDEX('تعرفه ها'!A:Z,MATCH("پیک فصلی گاز",'تعرفه ها'!$B:$B,0),MATCH(F579,'تعرفه ها'!$2:$2,0))/100,0),0),"---")</f>
        <v>---</v>
      </c>
      <c r="Y579" s="50" t="str">
        <f>IFERROR(ROUND(SUM(U579+V579+W579+X579)*INDEX('تعرفه ها'!A:Z,MATCH("مالیات گاز",'تعرفه ها'!$B:$B,0),MATCH(F579,'تعرفه ها'!$2:$2,0))/100,0),"---")</f>
        <v>---</v>
      </c>
      <c r="Z579" s="50" t="str">
        <f t="shared" ref="Z579:Z642" si="96">IFERROR((U579+V579+W579+X579+Y579),"---")</f>
        <v>---</v>
      </c>
      <c r="AA579" s="50" t="str">
        <f t="shared" si="90"/>
        <v>---</v>
      </c>
      <c r="AB579" s="50" t="str">
        <f t="shared" ref="AB579:AB642" si="97">IFERROR(Z579+AA579,"---")</f>
        <v>---</v>
      </c>
      <c r="AC579" s="50" t="str">
        <f t="shared" ref="AC579:AC642" si="98">IFERROR(INT(RIGHT(AB579,3)),"---")</f>
        <v>---</v>
      </c>
      <c r="AD579" s="153" t="str">
        <f t="shared" ref="AD579:AD642" si="99">IFERROR(AB579-AC579,"---")</f>
        <v>---</v>
      </c>
      <c r="AF579" s="155" t="str">
        <f>IFERROR(IF(INDEX(پرداخت!A:AZ,MATCH(A579&amp;" - "&amp;"گاز",پرداخت!$B:$B,0),MATCH(G579,پرداخت!$1:$1,0))="نشده","نشده","شده"),"---")</f>
        <v>---</v>
      </c>
      <c r="AH579" s="144"/>
      <c r="AI579" s="144"/>
      <c r="AJ579" s="144"/>
    </row>
    <row r="580" spans="1:36" ht="34.9" hidden="1" customHeight="1">
      <c r="A580" s="170"/>
      <c r="B580" s="47">
        <f>IFERROR(INDEX('اطلاعات انشعابات شرکتها'!A:BB,MATCH(A580,'اطلاعات انشعابات شرکتها'!A:A,0),MATCH(B$1,'اطلاعات انشعابات شرکتها'!$1:$1,0)),0)</f>
        <v>0</v>
      </c>
      <c r="C580" s="48">
        <f>IFERROR(INDEX('اطلاعات انشعابات شرکتها'!A:BB,MATCH(A580,'اطلاعات انشعابات شرکتها'!A:A,0),MATCH(C$1,'اطلاعات انشعابات شرکتها'!$1:$1,0)),0)</f>
        <v>0</v>
      </c>
      <c r="D580" s="45"/>
      <c r="E580" s="171"/>
      <c r="F580" s="170"/>
      <c r="G580" s="47" t="str">
        <f t="shared" si="91"/>
        <v>/</v>
      </c>
      <c r="H580" s="47">
        <f>IFERROR(INDEX('اطلاعات دوره'!A:Z,MATCH(G580,'اطلاعات دوره'!C:C,0),MATCH(H$1,'اطلاعات دوره'!$1:$1,0)),0)</f>
        <v>0</v>
      </c>
      <c r="I580" s="47">
        <f>IFERROR(INDEX('اطلاعات دوره'!A:Z,MATCH(G580,'اطلاعات دوره'!C:C,0),MATCH(I$1,'اطلاعات دوره'!$1:$1,0)),0)</f>
        <v>0</v>
      </c>
      <c r="J580" s="48">
        <f>IFERROR(INDEX('اطلاعات دوره'!A:Z,MATCH(G580,'اطلاعات دوره'!C:C,0),MATCH(J$1,'اطلاعات دوره'!$1:$1,0)),0)</f>
        <v>0</v>
      </c>
      <c r="K580" s="46"/>
      <c r="L580" s="158" t="str">
        <f>IFERROR(INDEX('اطلاعات دوره'!A:Z,MATCH(G580,'اطلاعات دوره'!C:C,0)-1,MATCH("عنوان",'اطلاعات دوره'!$1:$1,0)),"---")</f>
        <v>---</v>
      </c>
      <c r="M580" s="47" t="str">
        <f t="shared" si="92"/>
        <v>----</v>
      </c>
      <c r="N580" s="48" t="str">
        <f t="shared" si="93"/>
        <v>-/</v>
      </c>
      <c r="O580" s="45"/>
      <c r="P580" s="158">
        <f>IFERROR(INDEX('قرائت کنتور'!A:AZ,MATCH(A580&amp;"-"&amp;"گاز",'قرائت کنتور'!B:B,0),MATCH(L580,'قرائت کنتور'!$1:$1,0)),0)</f>
        <v>0</v>
      </c>
      <c r="Q580" s="47">
        <f>IFERROR(INDEX('قرائت کنتور'!A:AZ,MATCH(A580&amp;"-"&amp;"گاز",'قرائت کنتور'!B:B,0),MATCH(G580,'قرائت کنتور'!$1:$1,0)),0)</f>
        <v>0</v>
      </c>
      <c r="R580" s="47">
        <f t="shared" si="94"/>
        <v>0</v>
      </c>
      <c r="S580" s="45"/>
      <c r="T580" s="155" t="str">
        <f>IFERROR(INDEX('تعرفه ها'!A:Z,MATCH("بهای هر متر مکعب گاز مصرفی",'تعرفه ها'!$B:$B,0),MATCH(F580,'تعرفه ها'!$2:$2,0)),"---")</f>
        <v>---</v>
      </c>
      <c r="U580" s="50" t="str">
        <f t="shared" si="95"/>
        <v>---</v>
      </c>
      <c r="V580" s="50" t="str">
        <f>IFERROR(ROUND(R580*INDEX('تعرفه ها'!A:Z,MATCH("عوارض گاز به ازاء هر متر مکعب",'تعرفه ها'!$B:$B,0),MATCH(F580,'تعرفه ها'!$2:$2,0)),0),"---")</f>
        <v>---</v>
      </c>
      <c r="W580" s="50" t="str">
        <f>IFERROR(ROUND(((U580+V580)*INDEX('تعرفه ها'!A:Z,MATCH("هزینه نگهداری و تعمیرات شبکه گاز",'تعرفه ها'!$B:$B,0),MATCH(F580,'تعرفه ها'!$2:$2,0))/100),0),"---")</f>
        <v>---</v>
      </c>
      <c r="X580" s="50" t="str">
        <f>IFERROR(IF(INDEX('اطلاعات دوره'!A:Z,MATCH(G580,'اطلاعات دوره'!C:C,0),MATCH("گاز",'اطلاعات دوره'!$1:$1,0))="دارد",ROUND((U580+V580)*INDEX('تعرفه ها'!A:Z,MATCH("پیک فصلی گاز",'تعرفه ها'!$B:$B,0),MATCH(F580,'تعرفه ها'!$2:$2,0))/100,0),0),"---")</f>
        <v>---</v>
      </c>
      <c r="Y580" s="50" t="str">
        <f>IFERROR(ROUND(SUM(U580+V580+W580+X580)*INDEX('تعرفه ها'!A:Z,MATCH("مالیات گاز",'تعرفه ها'!$B:$B,0),MATCH(F580,'تعرفه ها'!$2:$2,0))/100,0),"---")</f>
        <v>---</v>
      </c>
      <c r="Z580" s="50" t="str">
        <f t="shared" si="96"/>
        <v>---</v>
      </c>
      <c r="AA580" s="50" t="str">
        <f t="shared" si="90"/>
        <v>---</v>
      </c>
      <c r="AB580" s="50" t="str">
        <f t="shared" si="97"/>
        <v>---</v>
      </c>
      <c r="AC580" s="50" t="str">
        <f t="shared" si="98"/>
        <v>---</v>
      </c>
      <c r="AD580" s="153" t="str">
        <f t="shared" si="99"/>
        <v>---</v>
      </c>
      <c r="AF580" s="155" t="str">
        <f>IFERROR(IF(INDEX(پرداخت!A:AZ,MATCH(A580&amp;" - "&amp;"گاز",پرداخت!$B:$B,0),MATCH(G580,پرداخت!$1:$1,0))="نشده","نشده","شده"),"---")</f>
        <v>---</v>
      </c>
      <c r="AH580" s="144"/>
      <c r="AI580" s="144"/>
      <c r="AJ580" s="144"/>
    </row>
    <row r="581" spans="1:36" ht="34.9" hidden="1" customHeight="1">
      <c r="A581" s="170"/>
      <c r="B581" s="47">
        <f>IFERROR(INDEX('اطلاعات انشعابات شرکتها'!A:BB,MATCH(A581,'اطلاعات انشعابات شرکتها'!A:A,0),MATCH(B$1,'اطلاعات انشعابات شرکتها'!$1:$1,0)),0)</f>
        <v>0</v>
      </c>
      <c r="C581" s="48">
        <f>IFERROR(INDEX('اطلاعات انشعابات شرکتها'!A:BB,MATCH(A581,'اطلاعات انشعابات شرکتها'!A:A,0),MATCH(C$1,'اطلاعات انشعابات شرکتها'!$1:$1,0)),0)</f>
        <v>0</v>
      </c>
      <c r="D581" s="45"/>
      <c r="E581" s="171"/>
      <c r="F581" s="170"/>
      <c r="G581" s="47" t="str">
        <f t="shared" si="91"/>
        <v>/</v>
      </c>
      <c r="H581" s="47">
        <f>IFERROR(INDEX('اطلاعات دوره'!A:Z,MATCH(G581,'اطلاعات دوره'!C:C,0),MATCH(H$1,'اطلاعات دوره'!$1:$1,0)),0)</f>
        <v>0</v>
      </c>
      <c r="I581" s="47">
        <f>IFERROR(INDEX('اطلاعات دوره'!A:Z,MATCH(G581,'اطلاعات دوره'!C:C,0),MATCH(I$1,'اطلاعات دوره'!$1:$1,0)),0)</f>
        <v>0</v>
      </c>
      <c r="J581" s="48">
        <f>IFERROR(INDEX('اطلاعات دوره'!A:Z,MATCH(G581,'اطلاعات دوره'!C:C,0),MATCH(J$1,'اطلاعات دوره'!$1:$1,0)),0)</f>
        <v>0</v>
      </c>
      <c r="K581" s="46"/>
      <c r="L581" s="158" t="str">
        <f>IFERROR(INDEX('اطلاعات دوره'!A:Z,MATCH(G581,'اطلاعات دوره'!C:C,0)-1,MATCH("عنوان",'اطلاعات دوره'!$1:$1,0)),"---")</f>
        <v>---</v>
      </c>
      <c r="M581" s="47" t="str">
        <f t="shared" si="92"/>
        <v>----</v>
      </c>
      <c r="N581" s="48" t="str">
        <f t="shared" si="93"/>
        <v>-/</v>
      </c>
      <c r="O581" s="45"/>
      <c r="P581" s="158">
        <f>IFERROR(INDEX('قرائت کنتور'!A:AZ,MATCH(A581&amp;"-"&amp;"گاز",'قرائت کنتور'!B:B,0),MATCH(L581,'قرائت کنتور'!$1:$1,0)),0)</f>
        <v>0</v>
      </c>
      <c r="Q581" s="47">
        <f>IFERROR(INDEX('قرائت کنتور'!A:AZ,MATCH(A581&amp;"-"&amp;"گاز",'قرائت کنتور'!B:B,0),MATCH(G581,'قرائت کنتور'!$1:$1,0)),0)</f>
        <v>0</v>
      </c>
      <c r="R581" s="47">
        <f t="shared" si="94"/>
        <v>0</v>
      </c>
      <c r="S581" s="45"/>
      <c r="T581" s="155" t="str">
        <f>IFERROR(INDEX('تعرفه ها'!A:Z,MATCH("بهای هر متر مکعب گاز مصرفی",'تعرفه ها'!$B:$B,0),MATCH(F581,'تعرفه ها'!$2:$2,0)),"---")</f>
        <v>---</v>
      </c>
      <c r="U581" s="50" t="str">
        <f t="shared" si="95"/>
        <v>---</v>
      </c>
      <c r="V581" s="50" t="str">
        <f>IFERROR(ROUND(R581*INDEX('تعرفه ها'!A:Z,MATCH("عوارض گاز به ازاء هر متر مکعب",'تعرفه ها'!$B:$B,0),MATCH(F581,'تعرفه ها'!$2:$2,0)),0),"---")</f>
        <v>---</v>
      </c>
      <c r="W581" s="50" t="str">
        <f>IFERROR(ROUND(((U581+V581)*INDEX('تعرفه ها'!A:Z,MATCH("هزینه نگهداری و تعمیرات شبکه گاز",'تعرفه ها'!$B:$B,0),MATCH(F581,'تعرفه ها'!$2:$2,0))/100),0),"---")</f>
        <v>---</v>
      </c>
      <c r="X581" s="50" t="str">
        <f>IFERROR(IF(INDEX('اطلاعات دوره'!A:Z,MATCH(G581,'اطلاعات دوره'!C:C,0),MATCH("گاز",'اطلاعات دوره'!$1:$1,0))="دارد",ROUND((U581+V581)*INDEX('تعرفه ها'!A:Z,MATCH("پیک فصلی گاز",'تعرفه ها'!$B:$B,0),MATCH(F581,'تعرفه ها'!$2:$2,0))/100,0),0),"---")</f>
        <v>---</v>
      </c>
      <c r="Y581" s="50" t="str">
        <f>IFERROR(ROUND(SUM(U581+V581+W581+X581)*INDEX('تعرفه ها'!A:Z,MATCH("مالیات گاز",'تعرفه ها'!$B:$B,0),MATCH(F581,'تعرفه ها'!$2:$2,0))/100,0),"---")</f>
        <v>---</v>
      </c>
      <c r="Z581" s="50" t="str">
        <f t="shared" si="96"/>
        <v>---</v>
      </c>
      <c r="AA581" s="50" t="str">
        <f t="shared" si="90"/>
        <v>---</v>
      </c>
      <c r="AB581" s="50" t="str">
        <f t="shared" si="97"/>
        <v>---</v>
      </c>
      <c r="AC581" s="50" t="str">
        <f t="shared" si="98"/>
        <v>---</v>
      </c>
      <c r="AD581" s="153" t="str">
        <f t="shared" si="99"/>
        <v>---</v>
      </c>
      <c r="AF581" s="155" t="str">
        <f>IFERROR(IF(INDEX(پرداخت!A:AZ,MATCH(A581&amp;" - "&amp;"گاز",پرداخت!$B:$B,0),MATCH(G581,پرداخت!$1:$1,0))="نشده","نشده","شده"),"---")</f>
        <v>---</v>
      </c>
      <c r="AH581" s="144"/>
      <c r="AI581" s="144"/>
      <c r="AJ581" s="144"/>
    </row>
    <row r="582" spans="1:36" ht="34.9" hidden="1" customHeight="1">
      <c r="A582" s="170"/>
      <c r="B582" s="47">
        <f>IFERROR(INDEX('اطلاعات انشعابات شرکتها'!A:BB,MATCH(A582,'اطلاعات انشعابات شرکتها'!A:A,0),MATCH(B$1,'اطلاعات انشعابات شرکتها'!$1:$1,0)),0)</f>
        <v>0</v>
      </c>
      <c r="C582" s="48">
        <f>IFERROR(INDEX('اطلاعات انشعابات شرکتها'!A:BB,MATCH(A582,'اطلاعات انشعابات شرکتها'!A:A,0),MATCH(C$1,'اطلاعات انشعابات شرکتها'!$1:$1,0)),0)</f>
        <v>0</v>
      </c>
      <c r="D582" s="45"/>
      <c r="E582" s="171"/>
      <c r="F582" s="170"/>
      <c r="G582" s="47" t="str">
        <f t="shared" si="91"/>
        <v>/</v>
      </c>
      <c r="H582" s="47">
        <f>IFERROR(INDEX('اطلاعات دوره'!A:Z,MATCH(G582,'اطلاعات دوره'!C:C,0),MATCH(H$1,'اطلاعات دوره'!$1:$1,0)),0)</f>
        <v>0</v>
      </c>
      <c r="I582" s="47">
        <f>IFERROR(INDEX('اطلاعات دوره'!A:Z,MATCH(G582,'اطلاعات دوره'!C:C,0),MATCH(I$1,'اطلاعات دوره'!$1:$1,0)),0)</f>
        <v>0</v>
      </c>
      <c r="J582" s="48">
        <f>IFERROR(INDEX('اطلاعات دوره'!A:Z,MATCH(G582,'اطلاعات دوره'!C:C,0),MATCH(J$1,'اطلاعات دوره'!$1:$1,0)),0)</f>
        <v>0</v>
      </c>
      <c r="K582" s="46"/>
      <c r="L582" s="158" t="str">
        <f>IFERROR(INDEX('اطلاعات دوره'!A:Z,MATCH(G582,'اطلاعات دوره'!C:C,0)-1,MATCH("عنوان",'اطلاعات دوره'!$1:$1,0)),"---")</f>
        <v>---</v>
      </c>
      <c r="M582" s="47" t="str">
        <f t="shared" si="92"/>
        <v>----</v>
      </c>
      <c r="N582" s="48" t="str">
        <f t="shared" si="93"/>
        <v>-/</v>
      </c>
      <c r="O582" s="45"/>
      <c r="P582" s="158">
        <f>IFERROR(INDEX('قرائت کنتور'!A:AZ,MATCH(A582&amp;"-"&amp;"گاز",'قرائت کنتور'!B:B,0),MATCH(L582,'قرائت کنتور'!$1:$1,0)),0)</f>
        <v>0</v>
      </c>
      <c r="Q582" s="47">
        <f>IFERROR(INDEX('قرائت کنتور'!A:AZ,MATCH(A582&amp;"-"&amp;"گاز",'قرائت کنتور'!B:B,0),MATCH(G582,'قرائت کنتور'!$1:$1,0)),0)</f>
        <v>0</v>
      </c>
      <c r="R582" s="47">
        <f t="shared" si="94"/>
        <v>0</v>
      </c>
      <c r="S582" s="45"/>
      <c r="T582" s="155" t="str">
        <f>IFERROR(INDEX('تعرفه ها'!A:Z,MATCH("بهای هر متر مکعب گاز مصرفی",'تعرفه ها'!$B:$B,0),MATCH(F582,'تعرفه ها'!$2:$2,0)),"---")</f>
        <v>---</v>
      </c>
      <c r="U582" s="50" t="str">
        <f t="shared" si="95"/>
        <v>---</v>
      </c>
      <c r="V582" s="50" t="str">
        <f>IFERROR(ROUND(R582*INDEX('تعرفه ها'!A:Z,MATCH("عوارض گاز به ازاء هر متر مکعب",'تعرفه ها'!$B:$B,0),MATCH(F582,'تعرفه ها'!$2:$2,0)),0),"---")</f>
        <v>---</v>
      </c>
      <c r="W582" s="50" t="str">
        <f>IFERROR(ROUND(((U582+V582)*INDEX('تعرفه ها'!A:Z,MATCH("هزینه نگهداری و تعمیرات شبکه گاز",'تعرفه ها'!$B:$B,0),MATCH(F582,'تعرفه ها'!$2:$2,0))/100),0),"---")</f>
        <v>---</v>
      </c>
      <c r="X582" s="50" t="str">
        <f>IFERROR(IF(INDEX('اطلاعات دوره'!A:Z,MATCH(G582,'اطلاعات دوره'!C:C,0),MATCH("گاز",'اطلاعات دوره'!$1:$1,0))="دارد",ROUND((U582+V582)*INDEX('تعرفه ها'!A:Z,MATCH("پیک فصلی گاز",'تعرفه ها'!$B:$B,0),MATCH(F582,'تعرفه ها'!$2:$2,0))/100,0),0),"---")</f>
        <v>---</v>
      </c>
      <c r="Y582" s="50" t="str">
        <f>IFERROR(ROUND(SUM(U582+V582+W582+X582)*INDEX('تعرفه ها'!A:Z,MATCH("مالیات گاز",'تعرفه ها'!$B:$B,0),MATCH(F582,'تعرفه ها'!$2:$2,0))/100,0),"---")</f>
        <v>---</v>
      </c>
      <c r="Z582" s="50" t="str">
        <f t="shared" si="96"/>
        <v>---</v>
      </c>
      <c r="AA582" s="50" t="str">
        <f t="shared" si="90"/>
        <v>---</v>
      </c>
      <c r="AB582" s="50" t="str">
        <f t="shared" si="97"/>
        <v>---</v>
      </c>
      <c r="AC582" s="50" t="str">
        <f t="shared" si="98"/>
        <v>---</v>
      </c>
      <c r="AD582" s="153" t="str">
        <f t="shared" si="99"/>
        <v>---</v>
      </c>
      <c r="AF582" s="155" t="str">
        <f>IFERROR(IF(INDEX(پرداخت!A:AZ,MATCH(A582&amp;" - "&amp;"گاز",پرداخت!$B:$B,0),MATCH(G582,پرداخت!$1:$1,0))="نشده","نشده","شده"),"---")</f>
        <v>---</v>
      </c>
      <c r="AH582" s="144"/>
      <c r="AI582" s="144"/>
      <c r="AJ582" s="144"/>
    </row>
    <row r="583" spans="1:36" ht="34.9" hidden="1" customHeight="1">
      <c r="A583" s="170"/>
      <c r="B583" s="47">
        <f>IFERROR(INDEX('اطلاعات انشعابات شرکتها'!A:BB,MATCH(A583,'اطلاعات انشعابات شرکتها'!A:A,0),MATCH(B$1,'اطلاعات انشعابات شرکتها'!$1:$1,0)),0)</f>
        <v>0</v>
      </c>
      <c r="C583" s="48">
        <f>IFERROR(INDEX('اطلاعات انشعابات شرکتها'!A:BB,MATCH(A583,'اطلاعات انشعابات شرکتها'!A:A,0),MATCH(C$1,'اطلاعات انشعابات شرکتها'!$1:$1,0)),0)</f>
        <v>0</v>
      </c>
      <c r="D583" s="45"/>
      <c r="E583" s="171"/>
      <c r="F583" s="170"/>
      <c r="G583" s="47" t="str">
        <f t="shared" si="91"/>
        <v>/</v>
      </c>
      <c r="H583" s="47">
        <f>IFERROR(INDEX('اطلاعات دوره'!A:Z,MATCH(G583,'اطلاعات دوره'!C:C,0),MATCH(H$1,'اطلاعات دوره'!$1:$1,0)),0)</f>
        <v>0</v>
      </c>
      <c r="I583" s="47">
        <f>IFERROR(INDEX('اطلاعات دوره'!A:Z,MATCH(G583,'اطلاعات دوره'!C:C,0),MATCH(I$1,'اطلاعات دوره'!$1:$1,0)),0)</f>
        <v>0</v>
      </c>
      <c r="J583" s="48">
        <f>IFERROR(INDEX('اطلاعات دوره'!A:Z,MATCH(G583,'اطلاعات دوره'!C:C,0),MATCH(J$1,'اطلاعات دوره'!$1:$1,0)),0)</f>
        <v>0</v>
      </c>
      <c r="K583" s="46"/>
      <c r="L583" s="158" t="str">
        <f>IFERROR(INDEX('اطلاعات دوره'!A:Z,MATCH(G583,'اطلاعات دوره'!C:C,0)-1,MATCH("عنوان",'اطلاعات دوره'!$1:$1,0)),"---")</f>
        <v>---</v>
      </c>
      <c r="M583" s="47" t="str">
        <f t="shared" si="92"/>
        <v>----</v>
      </c>
      <c r="N583" s="48" t="str">
        <f t="shared" si="93"/>
        <v>-/</v>
      </c>
      <c r="O583" s="45"/>
      <c r="P583" s="158">
        <f>IFERROR(INDEX('قرائت کنتور'!A:AZ,MATCH(A583&amp;"-"&amp;"گاز",'قرائت کنتور'!B:B,0),MATCH(L583,'قرائت کنتور'!$1:$1,0)),0)</f>
        <v>0</v>
      </c>
      <c r="Q583" s="47">
        <f>IFERROR(INDEX('قرائت کنتور'!A:AZ,MATCH(A583&amp;"-"&amp;"گاز",'قرائت کنتور'!B:B,0),MATCH(G583,'قرائت کنتور'!$1:$1,0)),0)</f>
        <v>0</v>
      </c>
      <c r="R583" s="47">
        <f t="shared" si="94"/>
        <v>0</v>
      </c>
      <c r="S583" s="45"/>
      <c r="T583" s="155" t="str">
        <f>IFERROR(INDEX('تعرفه ها'!A:Z,MATCH("بهای هر متر مکعب گاز مصرفی",'تعرفه ها'!$B:$B,0),MATCH(F583,'تعرفه ها'!$2:$2,0)),"---")</f>
        <v>---</v>
      </c>
      <c r="U583" s="50" t="str">
        <f t="shared" si="95"/>
        <v>---</v>
      </c>
      <c r="V583" s="50" t="str">
        <f>IFERROR(ROUND(R583*INDEX('تعرفه ها'!A:Z,MATCH("عوارض گاز به ازاء هر متر مکعب",'تعرفه ها'!$B:$B,0),MATCH(F583,'تعرفه ها'!$2:$2,0)),0),"---")</f>
        <v>---</v>
      </c>
      <c r="W583" s="50" t="str">
        <f>IFERROR(ROUND(((U583+V583)*INDEX('تعرفه ها'!A:Z,MATCH("هزینه نگهداری و تعمیرات شبکه گاز",'تعرفه ها'!$B:$B,0),MATCH(F583,'تعرفه ها'!$2:$2,0))/100),0),"---")</f>
        <v>---</v>
      </c>
      <c r="X583" s="50" t="str">
        <f>IFERROR(IF(INDEX('اطلاعات دوره'!A:Z,MATCH(G583,'اطلاعات دوره'!C:C,0),MATCH("گاز",'اطلاعات دوره'!$1:$1,0))="دارد",ROUND((U583+V583)*INDEX('تعرفه ها'!A:Z,MATCH("پیک فصلی گاز",'تعرفه ها'!$B:$B,0),MATCH(F583,'تعرفه ها'!$2:$2,0))/100,0),0),"---")</f>
        <v>---</v>
      </c>
      <c r="Y583" s="50" t="str">
        <f>IFERROR(ROUND(SUM(U583+V583+W583+X583)*INDEX('تعرفه ها'!A:Z,MATCH("مالیات گاز",'تعرفه ها'!$B:$B,0),MATCH(F583,'تعرفه ها'!$2:$2,0))/100,0),"---")</f>
        <v>---</v>
      </c>
      <c r="Z583" s="50" t="str">
        <f t="shared" si="96"/>
        <v>---</v>
      </c>
      <c r="AA583" s="50" t="str">
        <f t="shared" si="90"/>
        <v>---</v>
      </c>
      <c r="AB583" s="50" t="str">
        <f t="shared" si="97"/>
        <v>---</v>
      </c>
      <c r="AC583" s="50" t="str">
        <f t="shared" si="98"/>
        <v>---</v>
      </c>
      <c r="AD583" s="153" t="str">
        <f t="shared" si="99"/>
        <v>---</v>
      </c>
      <c r="AF583" s="155" t="str">
        <f>IFERROR(IF(INDEX(پرداخت!A:AZ,MATCH(A583&amp;" - "&amp;"گاز",پرداخت!$B:$B,0),MATCH(G583,پرداخت!$1:$1,0))="نشده","نشده","شده"),"---")</f>
        <v>---</v>
      </c>
      <c r="AH583" s="144"/>
      <c r="AI583" s="144"/>
      <c r="AJ583" s="144"/>
    </row>
    <row r="584" spans="1:36" ht="34.9" hidden="1" customHeight="1">
      <c r="A584" s="170"/>
      <c r="B584" s="47">
        <f>IFERROR(INDEX('اطلاعات انشعابات شرکتها'!A:BB,MATCH(A584,'اطلاعات انشعابات شرکتها'!A:A,0),MATCH(B$1,'اطلاعات انشعابات شرکتها'!$1:$1,0)),0)</f>
        <v>0</v>
      </c>
      <c r="C584" s="48">
        <f>IFERROR(INDEX('اطلاعات انشعابات شرکتها'!A:BB,MATCH(A584,'اطلاعات انشعابات شرکتها'!A:A,0),MATCH(C$1,'اطلاعات انشعابات شرکتها'!$1:$1,0)),0)</f>
        <v>0</v>
      </c>
      <c r="D584" s="45"/>
      <c r="E584" s="171"/>
      <c r="F584" s="170"/>
      <c r="G584" s="47" t="str">
        <f t="shared" si="91"/>
        <v>/</v>
      </c>
      <c r="H584" s="47">
        <f>IFERROR(INDEX('اطلاعات دوره'!A:Z,MATCH(G584,'اطلاعات دوره'!C:C,0),MATCH(H$1,'اطلاعات دوره'!$1:$1,0)),0)</f>
        <v>0</v>
      </c>
      <c r="I584" s="47">
        <f>IFERROR(INDEX('اطلاعات دوره'!A:Z,MATCH(G584,'اطلاعات دوره'!C:C,0),MATCH(I$1,'اطلاعات دوره'!$1:$1,0)),0)</f>
        <v>0</v>
      </c>
      <c r="J584" s="48">
        <f>IFERROR(INDEX('اطلاعات دوره'!A:Z,MATCH(G584,'اطلاعات دوره'!C:C,0),MATCH(J$1,'اطلاعات دوره'!$1:$1,0)),0)</f>
        <v>0</v>
      </c>
      <c r="K584" s="46"/>
      <c r="L584" s="158" t="str">
        <f>IFERROR(INDEX('اطلاعات دوره'!A:Z,MATCH(G584,'اطلاعات دوره'!C:C,0)-1,MATCH("عنوان",'اطلاعات دوره'!$1:$1,0)),"---")</f>
        <v>---</v>
      </c>
      <c r="M584" s="47" t="str">
        <f t="shared" si="92"/>
        <v>----</v>
      </c>
      <c r="N584" s="48" t="str">
        <f t="shared" si="93"/>
        <v>-/</v>
      </c>
      <c r="O584" s="45"/>
      <c r="P584" s="158">
        <f>IFERROR(INDEX('قرائت کنتور'!A:AZ,MATCH(A584&amp;"-"&amp;"گاز",'قرائت کنتور'!B:B,0),MATCH(L584,'قرائت کنتور'!$1:$1,0)),0)</f>
        <v>0</v>
      </c>
      <c r="Q584" s="47">
        <f>IFERROR(INDEX('قرائت کنتور'!A:AZ,MATCH(A584&amp;"-"&amp;"گاز",'قرائت کنتور'!B:B,0),MATCH(G584,'قرائت کنتور'!$1:$1,0)),0)</f>
        <v>0</v>
      </c>
      <c r="R584" s="47">
        <f t="shared" si="94"/>
        <v>0</v>
      </c>
      <c r="S584" s="45"/>
      <c r="T584" s="155" t="str">
        <f>IFERROR(INDEX('تعرفه ها'!A:Z,MATCH("بهای هر متر مکعب گاز مصرفی",'تعرفه ها'!$B:$B,0),MATCH(F584,'تعرفه ها'!$2:$2,0)),"---")</f>
        <v>---</v>
      </c>
      <c r="U584" s="50" t="str">
        <f t="shared" si="95"/>
        <v>---</v>
      </c>
      <c r="V584" s="50" t="str">
        <f>IFERROR(ROUND(R584*INDEX('تعرفه ها'!A:Z,MATCH("عوارض گاز به ازاء هر متر مکعب",'تعرفه ها'!$B:$B,0),MATCH(F584,'تعرفه ها'!$2:$2,0)),0),"---")</f>
        <v>---</v>
      </c>
      <c r="W584" s="50" t="str">
        <f>IFERROR(ROUND(((U584+V584)*INDEX('تعرفه ها'!A:Z,MATCH("هزینه نگهداری و تعمیرات شبکه گاز",'تعرفه ها'!$B:$B,0),MATCH(F584,'تعرفه ها'!$2:$2,0))/100),0),"---")</f>
        <v>---</v>
      </c>
      <c r="X584" s="50" t="str">
        <f>IFERROR(IF(INDEX('اطلاعات دوره'!A:Z,MATCH(G584,'اطلاعات دوره'!C:C,0),MATCH("گاز",'اطلاعات دوره'!$1:$1,0))="دارد",ROUND((U584+V584)*INDEX('تعرفه ها'!A:Z,MATCH("پیک فصلی گاز",'تعرفه ها'!$B:$B,0),MATCH(F584,'تعرفه ها'!$2:$2,0))/100,0),0),"---")</f>
        <v>---</v>
      </c>
      <c r="Y584" s="50" t="str">
        <f>IFERROR(ROUND(SUM(U584+V584+W584+X584)*INDEX('تعرفه ها'!A:Z,MATCH("مالیات گاز",'تعرفه ها'!$B:$B,0),MATCH(F584,'تعرفه ها'!$2:$2,0))/100,0),"---")</f>
        <v>---</v>
      </c>
      <c r="Z584" s="50" t="str">
        <f t="shared" si="96"/>
        <v>---</v>
      </c>
      <c r="AA584" s="50" t="str">
        <f t="shared" si="90"/>
        <v>---</v>
      </c>
      <c r="AB584" s="50" t="str">
        <f t="shared" si="97"/>
        <v>---</v>
      </c>
      <c r="AC584" s="50" t="str">
        <f t="shared" si="98"/>
        <v>---</v>
      </c>
      <c r="AD584" s="153" t="str">
        <f t="shared" si="99"/>
        <v>---</v>
      </c>
      <c r="AF584" s="155" t="str">
        <f>IFERROR(IF(INDEX(پرداخت!A:AZ,MATCH(A584&amp;" - "&amp;"گاز",پرداخت!$B:$B,0),MATCH(G584,پرداخت!$1:$1,0))="نشده","نشده","شده"),"---")</f>
        <v>---</v>
      </c>
      <c r="AH584" s="144"/>
      <c r="AI584" s="144"/>
      <c r="AJ584" s="144"/>
    </row>
    <row r="585" spans="1:36" ht="34.9" hidden="1" customHeight="1">
      <c r="A585" s="170"/>
      <c r="B585" s="47">
        <f>IFERROR(INDEX('اطلاعات انشعابات شرکتها'!A:BB,MATCH(A585,'اطلاعات انشعابات شرکتها'!A:A,0),MATCH(B$1,'اطلاعات انشعابات شرکتها'!$1:$1,0)),0)</f>
        <v>0</v>
      </c>
      <c r="C585" s="48">
        <f>IFERROR(INDEX('اطلاعات انشعابات شرکتها'!A:BB,MATCH(A585,'اطلاعات انشعابات شرکتها'!A:A,0),MATCH(C$1,'اطلاعات انشعابات شرکتها'!$1:$1,0)),0)</f>
        <v>0</v>
      </c>
      <c r="D585" s="45"/>
      <c r="E585" s="171"/>
      <c r="F585" s="170"/>
      <c r="G585" s="47" t="str">
        <f t="shared" si="91"/>
        <v>/</v>
      </c>
      <c r="H585" s="47">
        <f>IFERROR(INDEX('اطلاعات دوره'!A:Z,MATCH(G585,'اطلاعات دوره'!C:C,0),MATCH(H$1,'اطلاعات دوره'!$1:$1,0)),0)</f>
        <v>0</v>
      </c>
      <c r="I585" s="47">
        <f>IFERROR(INDEX('اطلاعات دوره'!A:Z,MATCH(G585,'اطلاعات دوره'!C:C,0),MATCH(I$1,'اطلاعات دوره'!$1:$1,0)),0)</f>
        <v>0</v>
      </c>
      <c r="J585" s="48">
        <f>IFERROR(INDEX('اطلاعات دوره'!A:Z,MATCH(G585,'اطلاعات دوره'!C:C,0),MATCH(J$1,'اطلاعات دوره'!$1:$1,0)),0)</f>
        <v>0</v>
      </c>
      <c r="K585" s="46"/>
      <c r="L585" s="158" t="str">
        <f>IFERROR(INDEX('اطلاعات دوره'!A:Z,MATCH(G585,'اطلاعات دوره'!C:C,0)-1,MATCH("عنوان",'اطلاعات دوره'!$1:$1,0)),"---")</f>
        <v>---</v>
      </c>
      <c r="M585" s="47" t="str">
        <f t="shared" si="92"/>
        <v>----</v>
      </c>
      <c r="N585" s="48" t="str">
        <f t="shared" si="93"/>
        <v>-/</v>
      </c>
      <c r="O585" s="45"/>
      <c r="P585" s="158">
        <f>IFERROR(INDEX('قرائت کنتور'!A:AZ,MATCH(A585&amp;"-"&amp;"گاز",'قرائت کنتور'!B:B,0),MATCH(L585,'قرائت کنتور'!$1:$1,0)),0)</f>
        <v>0</v>
      </c>
      <c r="Q585" s="47">
        <f>IFERROR(INDEX('قرائت کنتور'!A:AZ,MATCH(A585&amp;"-"&amp;"گاز",'قرائت کنتور'!B:B,0),MATCH(G585,'قرائت کنتور'!$1:$1,0)),0)</f>
        <v>0</v>
      </c>
      <c r="R585" s="47">
        <f t="shared" si="94"/>
        <v>0</v>
      </c>
      <c r="S585" s="45"/>
      <c r="T585" s="155" t="str">
        <f>IFERROR(INDEX('تعرفه ها'!A:Z,MATCH("بهای هر متر مکعب گاز مصرفی",'تعرفه ها'!$B:$B,0),MATCH(F585,'تعرفه ها'!$2:$2,0)),"---")</f>
        <v>---</v>
      </c>
      <c r="U585" s="50" t="str">
        <f t="shared" si="95"/>
        <v>---</v>
      </c>
      <c r="V585" s="50" t="str">
        <f>IFERROR(ROUND(R585*INDEX('تعرفه ها'!A:Z,MATCH("عوارض گاز به ازاء هر متر مکعب",'تعرفه ها'!$B:$B,0),MATCH(F585,'تعرفه ها'!$2:$2,0)),0),"---")</f>
        <v>---</v>
      </c>
      <c r="W585" s="50" t="str">
        <f>IFERROR(ROUND(((U585+V585)*INDEX('تعرفه ها'!A:Z,MATCH("هزینه نگهداری و تعمیرات شبکه گاز",'تعرفه ها'!$B:$B,0),MATCH(F585,'تعرفه ها'!$2:$2,0))/100),0),"---")</f>
        <v>---</v>
      </c>
      <c r="X585" s="50" t="str">
        <f>IFERROR(IF(INDEX('اطلاعات دوره'!A:Z,MATCH(G585,'اطلاعات دوره'!C:C,0),MATCH("گاز",'اطلاعات دوره'!$1:$1,0))="دارد",ROUND((U585+V585)*INDEX('تعرفه ها'!A:Z,MATCH("پیک فصلی گاز",'تعرفه ها'!$B:$B,0),MATCH(F585,'تعرفه ها'!$2:$2,0))/100,0),0),"---")</f>
        <v>---</v>
      </c>
      <c r="Y585" s="50" t="str">
        <f>IFERROR(ROUND(SUM(U585+V585+W585+X585)*INDEX('تعرفه ها'!A:Z,MATCH("مالیات گاز",'تعرفه ها'!$B:$B,0),MATCH(F585,'تعرفه ها'!$2:$2,0))/100,0),"---")</f>
        <v>---</v>
      </c>
      <c r="Z585" s="50" t="str">
        <f t="shared" si="96"/>
        <v>---</v>
      </c>
      <c r="AA585" s="50" t="str">
        <f t="shared" si="90"/>
        <v>---</v>
      </c>
      <c r="AB585" s="50" t="str">
        <f t="shared" si="97"/>
        <v>---</v>
      </c>
      <c r="AC585" s="50" t="str">
        <f t="shared" si="98"/>
        <v>---</v>
      </c>
      <c r="AD585" s="153" t="str">
        <f t="shared" si="99"/>
        <v>---</v>
      </c>
      <c r="AF585" s="155" t="str">
        <f>IFERROR(IF(INDEX(پرداخت!A:AZ,MATCH(A585&amp;" - "&amp;"گاز",پرداخت!$B:$B,0),MATCH(G585,پرداخت!$1:$1,0))="نشده","نشده","شده"),"---")</f>
        <v>---</v>
      </c>
      <c r="AH585" s="144"/>
      <c r="AI585" s="144"/>
      <c r="AJ585" s="144"/>
    </row>
    <row r="586" spans="1:36" ht="34.9" hidden="1" customHeight="1">
      <c r="A586" s="170"/>
      <c r="B586" s="47">
        <f>IFERROR(INDEX('اطلاعات انشعابات شرکتها'!A:BB,MATCH(A586,'اطلاعات انشعابات شرکتها'!A:A,0),MATCH(B$1,'اطلاعات انشعابات شرکتها'!$1:$1,0)),0)</f>
        <v>0</v>
      </c>
      <c r="C586" s="48">
        <f>IFERROR(INDEX('اطلاعات انشعابات شرکتها'!A:BB,MATCH(A586,'اطلاعات انشعابات شرکتها'!A:A,0),MATCH(C$1,'اطلاعات انشعابات شرکتها'!$1:$1,0)),0)</f>
        <v>0</v>
      </c>
      <c r="D586" s="45"/>
      <c r="E586" s="171"/>
      <c r="F586" s="170"/>
      <c r="G586" s="47" t="str">
        <f t="shared" si="91"/>
        <v>/</v>
      </c>
      <c r="H586" s="47">
        <f>IFERROR(INDEX('اطلاعات دوره'!A:Z,MATCH(G586,'اطلاعات دوره'!C:C,0),MATCH(H$1,'اطلاعات دوره'!$1:$1,0)),0)</f>
        <v>0</v>
      </c>
      <c r="I586" s="47">
        <f>IFERROR(INDEX('اطلاعات دوره'!A:Z,MATCH(G586,'اطلاعات دوره'!C:C,0),MATCH(I$1,'اطلاعات دوره'!$1:$1,0)),0)</f>
        <v>0</v>
      </c>
      <c r="J586" s="48">
        <f>IFERROR(INDEX('اطلاعات دوره'!A:Z,MATCH(G586,'اطلاعات دوره'!C:C,0),MATCH(J$1,'اطلاعات دوره'!$1:$1,0)),0)</f>
        <v>0</v>
      </c>
      <c r="K586" s="46"/>
      <c r="L586" s="158" t="str">
        <f>IFERROR(INDEX('اطلاعات دوره'!A:Z,MATCH(G586,'اطلاعات دوره'!C:C,0)-1,MATCH("عنوان",'اطلاعات دوره'!$1:$1,0)),"---")</f>
        <v>---</v>
      </c>
      <c r="M586" s="47" t="str">
        <f t="shared" si="92"/>
        <v>----</v>
      </c>
      <c r="N586" s="48" t="str">
        <f t="shared" si="93"/>
        <v>-/</v>
      </c>
      <c r="O586" s="45"/>
      <c r="P586" s="158">
        <f>IFERROR(INDEX('قرائت کنتور'!A:AZ,MATCH(A586&amp;"-"&amp;"گاز",'قرائت کنتور'!B:B,0),MATCH(L586,'قرائت کنتور'!$1:$1,0)),0)</f>
        <v>0</v>
      </c>
      <c r="Q586" s="47">
        <f>IFERROR(INDEX('قرائت کنتور'!A:AZ,MATCH(A586&amp;"-"&amp;"گاز",'قرائت کنتور'!B:B,0),MATCH(G586,'قرائت کنتور'!$1:$1,0)),0)</f>
        <v>0</v>
      </c>
      <c r="R586" s="47">
        <f t="shared" si="94"/>
        <v>0</v>
      </c>
      <c r="S586" s="45"/>
      <c r="T586" s="155" t="str">
        <f>IFERROR(INDEX('تعرفه ها'!A:Z,MATCH("بهای هر متر مکعب گاز مصرفی",'تعرفه ها'!$B:$B,0),MATCH(F586,'تعرفه ها'!$2:$2,0)),"---")</f>
        <v>---</v>
      </c>
      <c r="U586" s="50" t="str">
        <f t="shared" si="95"/>
        <v>---</v>
      </c>
      <c r="V586" s="50" t="str">
        <f>IFERROR(ROUND(R586*INDEX('تعرفه ها'!A:Z,MATCH("عوارض گاز به ازاء هر متر مکعب",'تعرفه ها'!$B:$B,0),MATCH(F586,'تعرفه ها'!$2:$2,0)),0),"---")</f>
        <v>---</v>
      </c>
      <c r="W586" s="50" t="str">
        <f>IFERROR(ROUND(((U586+V586)*INDEX('تعرفه ها'!A:Z,MATCH("هزینه نگهداری و تعمیرات شبکه گاز",'تعرفه ها'!$B:$B,0),MATCH(F586,'تعرفه ها'!$2:$2,0))/100),0),"---")</f>
        <v>---</v>
      </c>
      <c r="X586" s="50" t="str">
        <f>IFERROR(IF(INDEX('اطلاعات دوره'!A:Z,MATCH(G586,'اطلاعات دوره'!C:C,0),MATCH("گاز",'اطلاعات دوره'!$1:$1,0))="دارد",ROUND((U586+V586)*INDEX('تعرفه ها'!A:Z,MATCH("پیک فصلی گاز",'تعرفه ها'!$B:$B,0),MATCH(F586,'تعرفه ها'!$2:$2,0))/100,0),0),"---")</f>
        <v>---</v>
      </c>
      <c r="Y586" s="50" t="str">
        <f>IFERROR(ROUND(SUM(U586+V586+W586+X586)*INDEX('تعرفه ها'!A:Z,MATCH("مالیات گاز",'تعرفه ها'!$B:$B,0),MATCH(F586,'تعرفه ها'!$2:$2,0))/100,0),"---")</f>
        <v>---</v>
      </c>
      <c r="Z586" s="50" t="str">
        <f t="shared" si="96"/>
        <v>---</v>
      </c>
      <c r="AA586" s="50" t="str">
        <f t="shared" si="90"/>
        <v>---</v>
      </c>
      <c r="AB586" s="50" t="str">
        <f t="shared" si="97"/>
        <v>---</v>
      </c>
      <c r="AC586" s="50" t="str">
        <f t="shared" si="98"/>
        <v>---</v>
      </c>
      <c r="AD586" s="153" t="str">
        <f t="shared" si="99"/>
        <v>---</v>
      </c>
      <c r="AF586" s="155" t="str">
        <f>IFERROR(IF(INDEX(پرداخت!A:AZ,MATCH(A586&amp;" - "&amp;"گاز",پرداخت!$B:$B,0),MATCH(G586,پرداخت!$1:$1,0))="نشده","نشده","شده"),"---")</f>
        <v>---</v>
      </c>
      <c r="AH586" s="144"/>
      <c r="AI586" s="144"/>
      <c r="AJ586" s="144"/>
    </row>
    <row r="587" spans="1:36" ht="34.9" hidden="1" customHeight="1">
      <c r="A587" s="170"/>
      <c r="B587" s="47">
        <f>IFERROR(INDEX('اطلاعات انشعابات شرکتها'!A:BB,MATCH(A587,'اطلاعات انشعابات شرکتها'!A:A,0),MATCH(B$1,'اطلاعات انشعابات شرکتها'!$1:$1,0)),0)</f>
        <v>0</v>
      </c>
      <c r="C587" s="48">
        <f>IFERROR(INDEX('اطلاعات انشعابات شرکتها'!A:BB,MATCH(A587,'اطلاعات انشعابات شرکتها'!A:A,0),MATCH(C$1,'اطلاعات انشعابات شرکتها'!$1:$1,0)),0)</f>
        <v>0</v>
      </c>
      <c r="D587" s="45"/>
      <c r="E587" s="171"/>
      <c r="F587" s="170"/>
      <c r="G587" s="47" t="str">
        <f t="shared" si="91"/>
        <v>/</v>
      </c>
      <c r="H587" s="47">
        <f>IFERROR(INDEX('اطلاعات دوره'!A:Z,MATCH(G587,'اطلاعات دوره'!C:C,0),MATCH(H$1,'اطلاعات دوره'!$1:$1,0)),0)</f>
        <v>0</v>
      </c>
      <c r="I587" s="47">
        <f>IFERROR(INDEX('اطلاعات دوره'!A:Z,MATCH(G587,'اطلاعات دوره'!C:C,0),MATCH(I$1,'اطلاعات دوره'!$1:$1,0)),0)</f>
        <v>0</v>
      </c>
      <c r="J587" s="48">
        <f>IFERROR(INDEX('اطلاعات دوره'!A:Z,MATCH(G587,'اطلاعات دوره'!C:C,0),MATCH(J$1,'اطلاعات دوره'!$1:$1,0)),0)</f>
        <v>0</v>
      </c>
      <c r="K587" s="46"/>
      <c r="L587" s="158" t="str">
        <f>IFERROR(INDEX('اطلاعات دوره'!A:Z,MATCH(G587,'اطلاعات دوره'!C:C,0)-1,MATCH("عنوان",'اطلاعات دوره'!$1:$1,0)),"---")</f>
        <v>---</v>
      </c>
      <c r="M587" s="47" t="str">
        <f t="shared" si="92"/>
        <v>----</v>
      </c>
      <c r="N587" s="48" t="str">
        <f t="shared" si="93"/>
        <v>-/</v>
      </c>
      <c r="O587" s="45"/>
      <c r="P587" s="158">
        <f>IFERROR(INDEX('قرائت کنتور'!A:AZ,MATCH(A587&amp;"-"&amp;"گاز",'قرائت کنتور'!B:B,0),MATCH(L587,'قرائت کنتور'!$1:$1,0)),0)</f>
        <v>0</v>
      </c>
      <c r="Q587" s="47">
        <f>IFERROR(INDEX('قرائت کنتور'!A:AZ,MATCH(A587&amp;"-"&amp;"گاز",'قرائت کنتور'!B:B,0),MATCH(G587,'قرائت کنتور'!$1:$1,0)),0)</f>
        <v>0</v>
      </c>
      <c r="R587" s="47">
        <f t="shared" si="94"/>
        <v>0</v>
      </c>
      <c r="S587" s="45"/>
      <c r="T587" s="155" t="str">
        <f>IFERROR(INDEX('تعرفه ها'!A:Z,MATCH("بهای هر متر مکعب گاز مصرفی",'تعرفه ها'!$B:$B,0),MATCH(F587,'تعرفه ها'!$2:$2,0)),"---")</f>
        <v>---</v>
      </c>
      <c r="U587" s="50" t="str">
        <f t="shared" si="95"/>
        <v>---</v>
      </c>
      <c r="V587" s="50" t="str">
        <f>IFERROR(ROUND(R587*INDEX('تعرفه ها'!A:Z,MATCH("عوارض گاز به ازاء هر متر مکعب",'تعرفه ها'!$B:$B,0),MATCH(F587,'تعرفه ها'!$2:$2,0)),0),"---")</f>
        <v>---</v>
      </c>
      <c r="W587" s="50" t="str">
        <f>IFERROR(ROUND(((U587+V587)*INDEX('تعرفه ها'!A:Z,MATCH("هزینه نگهداری و تعمیرات شبکه گاز",'تعرفه ها'!$B:$B,0),MATCH(F587,'تعرفه ها'!$2:$2,0))/100),0),"---")</f>
        <v>---</v>
      </c>
      <c r="X587" s="50" t="str">
        <f>IFERROR(IF(INDEX('اطلاعات دوره'!A:Z,MATCH(G587,'اطلاعات دوره'!C:C,0),MATCH("گاز",'اطلاعات دوره'!$1:$1,0))="دارد",ROUND((U587+V587)*INDEX('تعرفه ها'!A:Z,MATCH("پیک فصلی گاز",'تعرفه ها'!$B:$B,0),MATCH(F587,'تعرفه ها'!$2:$2,0))/100,0),0),"---")</f>
        <v>---</v>
      </c>
      <c r="Y587" s="50" t="str">
        <f>IFERROR(ROUND(SUM(U587+V587+W587+X587)*INDEX('تعرفه ها'!A:Z,MATCH("مالیات گاز",'تعرفه ها'!$B:$B,0),MATCH(F587,'تعرفه ها'!$2:$2,0))/100,0),"---")</f>
        <v>---</v>
      </c>
      <c r="Z587" s="50" t="str">
        <f t="shared" si="96"/>
        <v>---</v>
      </c>
      <c r="AA587" s="50" t="str">
        <f t="shared" si="90"/>
        <v>---</v>
      </c>
      <c r="AB587" s="50" t="str">
        <f t="shared" si="97"/>
        <v>---</v>
      </c>
      <c r="AC587" s="50" t="str">
        <f t="shared" si="98"/>
        <v>---</v>
      </c>
      <c r="AD587" s="153" t="str">
        <f t="shared" si="99"/>
        <v>---</v>
      </c>
      <c r="AF587" s="155" t="str">
        <f>IFERROR(IF(INDEX(پرداخت!A:AZ,MATCH(A587&amp;" - "&amp;"گاز",پرداخت!$B:$B,0),MATCH(G587,پرداخت!$1:$1,0))="نشده","نشده","شده"),"---")</f>
        <v>---</v>
      </c>
      <c r="AH587" s="144"/>
      <c r="AI587" s="144"/>
      <c r="AJ587" s="144"/>
    </row>
    <row r="588" spans="1:36" ht="34.9" hidden="1" customHeight="1">
      <c r="A588" s="170"/>
      <c r="B588" s="47">
        <f>IFERROR(INDEX('اطلاعات انشعابات شرکتها'!A:BB,MATCH(A588,'اطلاعات انشعابات شرکتها'!A:A,0),MATCH(B$1,'اطلاعات انشعابات شرکتها'!$1:$1,0)),0)</f>
        <v>0</v>
      </c>
      <c r="C588" s="48">
        <f>IFERROR(INDEX('اطلاعات انشعابات شرکتها'!A:BB,MATCH(A588,'اطلاعات انشعابات شرکتها'!A:A,0),MATCH(C$1,'اطلاعات انشعابات شرکتها'!$1:$1,0)),0)</f>
        <v>0</v>
      </c>
      <c r="D588" s="45"/>
      <c r="E588" s="171"/>
      <c r="F588" s="170"/>
      <c r="G588" s="47" t="str">
        <f t="shared" si="91"/>
        <v>/</v>
      </c>
      <c r="H588" s="47">
        <f>IFERROR(INDEX('اطلاعات دوره'!A:Z,MATCH(G588,'اطلاعات دوره'!C:C,0),MATCH(H$1,'اطلاعات دوره'!$1:$1,0)),0)</f>
        <v>0</v>
      </c>
      <c r="I588" s="47">
        <f>IFERROR(INDEX('اطلاعات دوره'!A:Z,MATCH(G588,'اطلاعات دوره'!C:C,0),MATCH(I$1,'اطلاعات دوره'!$1:$1,0)),0)</f>
        <v>0</v>
      </c>
      <c r="J588" s="48">
        <f>IFERROR(INDEX('اطلاعات دوره'!A:Z,MATCH(G588,'اطلاعات دوره'!C:C,0),MATCH(J$1,'اطلاعات دوره'!$1:$1,0)),0)</f>
        <v>0</v>
      </c>
      <c r="K588" s="46"/>
      <c r="L588" s="158" t="str">
        <f>IFERROR(INDEX('اطلاعات دوره'!A:Z,MATCH(G588,'اطلاعات دوره'!C:C,0)-1,MATCH("عنوان",'اطلاعات دوره'!$1:$1,0)),"---")</f>
        <v>---</v>
      </c>
      <c r="M588" s="47" t="str">
        <f t="shared" si="92"/>
        <v>----</v>
      </c>
      <c r="N588" s="48" t="str">
        <f t="shared" si="93"/>
        <v>-/</v>
      </c>
      <c r="O588" s="45"/>
      <c r="P588" s="158">
        <f>IFERROR(INDEX('قرائت کنتور'!A:AZ,MATCH(A588&amp;"-"&amp;"گاز",'قرائت کنتور'!B:B,0),MATCH(L588,'قرائت کنتور'!$1:$1,0)),0)</f>
        <v>0</v>
      </c>
      <c r="Q588" s="47">
        <f>IFERROR(INDEX('قرائت کنتور'!A:AZ,MATCH(A588&amp;"-"&amp;"گاز",'قرائت کنتور'!B:B,0),MATCH(G588,'قرائت کنتور'!$1:$1,0)),0)</f>
        <v>0</v>
      </c>
      <c r="R588" s="47">
        <f t="shared" si="94"/>
        <v>0</v>
      </c>
      <c r="S588" s="45"/>
      <c r="T588" s="155" t="str">
        <f>IFERROR(INDEX('تعرفه ها'!A:Z,MATCH("بهای هر متر مکعب گاز مصرفی",'تعرفه ها'!$B:$B,0),MATCH(F588,'تعرفه ها'!$2:$2,0)),"---")</f>
        <v>---</v>
      </c>
      <c r="U588" s="50" t="str">
        <f t="shared" si="95"/>
        <v>---</v>
      </c>
      <c r="V588" s="50" t="str">
        <f>IFERROR(ROUND(R588*INDEX('تعرفه ها'!A:Z,MATCH("عوارض گاز به ازاء هر متر مکعب",'تعرفه ها'!$B:$B,0),MATCH(F588,'تعرفه ها'!$2:$2,0)),0),"---")</f>
        <v>---</v>
      </c>
      <c r="W588" s="50" t="str">
        <f>IFERROR(ROUND(((U588+V588)*INDEX('تعرفه ها'!A:Z,MATCH("هزینه نگهداری و تعمیرات شبکه گاز",'تعرفه ها'!$B:$B,0),MATCH(F588,'تعرفه ها'!$2:$2,0))/100),0),"---")</f>
        <v>---</v>
      </c>
      <c r="X588" s="50" t="str">
        <f>IFERROR(IF(INDEX('اطلاعات دوره'!A:Z,MATCH(G588,'اطلاعات دوره'!C:C,0),MATCH("گاز",'اطلاعات دوره'!$1:$1,0))="دارد",ROUND((U588+V588)*INDEX('تعرفه ها'!A:Z,MATCH("پیک فصلی گاز",'تعرفه ها'!$B:$B,0),MATCH(F588,'تعرفه ها'!$2:$2,0))/100,0),0),"---")</f>
        <v>---</v>
      </c>
      <c r="Y588" s="50" t="str">
        <f>IFERROR(ROUND(SUM(U588+V588+W588+X588)*INDEX('تعرفه ها'!A:Z,MATCH("مالیات گاز",'تعرفه ها'!$B:$B,0),MATCH(F588,'تعرفه ها'!$2:$2,0))/100,0),"---")</f>
        <v>---</v>
      </c>
      <c r="Z588" s="50" t="str">
        <f t="shared" si="96"/>
        <v>---</v>
      </c>
      <c r="AA588" s="50" t="str">
        <f t="shared" si="90"/>
        <v>---</v>
      </c>
      <c r="AB588" s="50" t="str">
        <f t="shared" si="97"/>
        <v>---</v>
      </c>
      <c r="AC588" s="50" t="str">
        <f t="shared" si="98"/>
        <v>---</v>
      </c>
      <c r="AD588" s="153" t="str">
        <f t="shared" si="99"/>
        <v>---</v>
      </c>
      <c r="AF588" s="155" t="str">
        <f>IFERROR(IF(INDEX(پرداخت!A:AZ,MATCH(A588&amp;" - "&amp;"گاز",پرداخت!$B:$B,0),MATCH(G588,پرداخت!$1:$1,0))="نشده","نشده","شده"),"---")</f>
        <v>---</v>
      </c>
      <c r="AH588" s="144"/>
      <c r="AI588" s="144"/>
      <c r="AJ588" s="144"/>
    </row>
    <row r="589" spans="1:36" ht="34.9" hidden="1" customHeight="1">
      <c r="A589" s="170"/>
      <c r="B589" s="47">
        <f>IFERROR(INDEX('اطلاعات انشعابات شرکتها'!A:BB,MATCH(A589,'اطلاعات انشعابات شرکتها'!A:A,0),MATCH(B$1,'اطلاعات انشعابات شرکتها'!$1:$1,0)),0)</f>
        <v>0</v>
      </c>
      <c r="C589" s="48">
        <f>IFERROR(INDEX('اطلاعات انشعابات شرکتها'!A:BB,MATCH(A589,'اطلاعات انشعابات شرکتها'!A:A,0),MATCH(C$1,'اطلاعات انشعابات شرکتها'!$1:$1,0)),0)</f>
        <v>0</v>
      </c>
      <c r="D589" s="45"/>
      <c r="E589" s="171"/>
      <c r="F589" s="170"/>
      <c r="G589" s="47" t="str">
        <f t="shared" si="91"/>
        <v>/</v>
      </c>
      <c r="H589" s="47">
        <f>IFERROR(INDEX('اطلاعات دوره'!A:Z,MATCH(G589,'اطلاعات دوره'!C:C,0),MATCH(H$1,'اطلاعات دوره'!$1:$1,0)),0)</f>
        <v>0</v>
      </c>
      <c r="I589" s="47">
        <f>IFERROR(INDEX('اطلاعات دوره'!A:Z,MATCH(G589,'اطلاعات دوره'!C:C,0),MATCH(I$1,'اطلاعات دوره'!$1:$1,0)),0)</f>
        <v>0</v>
      </c>
      <c r="J589" s="48">
        <f>IFERROR(INDEX('اطلاعات دوره'!A:Z,MATCH(G589,'اطلاعات دوره'!C:C,0),MATCH(J$1,'اطلاعات دوره'!$1:$1,0)),0)</f>
        <v>0</v>
      </c>
      <c r="K589" s="46"/>
      <c r="L589" s="158" t="str">
        <f>IFERROR(INDEX('اطلاعات دوره'!A:Z,MATCH(G589,'اطلاعات دوره'!C:C,0)-1,MATCH("عنوان",'اطلاعات دوره'!$1:$1,0)),"---")</f>
        <v>---</v>
      </c>
      <c r="M589" s="47" t="str">
        <f t="shared" si="92"/>
        <v>----</v>
      </c>
      <c r="N589" s="48" t="str">
        <f t="shared" si="93"/>
        <v>-/</v>
      </c>
      <c r="O589" s="45"/>
      <c r="P589" s="158">
        <f>IFERROR(INDEX('قرائت کنتور'!A:AZ,MATCH(A589&amp;"-"&amp;"گاز",'قرائت کنتور'!B:B,0),MATCH(L589,'قرائت کنتور'!$1:$1,0)),0)</f>
        <v>0</v>
      </c>
      <c r="Q589" s="47">
        <f>IFERROR(INDEX('قرائت کنتور'!A:AZ,MATCH(A589&amp;"-"&amp;"گاز",'قرائت کنتور'!B:B,0),MATCH(G589,'قرائت کنتور'!$1:$1,0)),0)</f>
        <v>0</v>
      </c>
      <c r="R589" s="47">
        <f t="shared" si="94"/>
        <v>0</v>
      </c>
      <c r="S589" s="45"/>
      <c r="T589" s="155" t="str">
        <f>IFERROR(INDEX('تعرفه ها'!A:Z,MATCH("بهای هر متر مکعب گاز مصرفی",'تعرفه ها'!$B:$B,0),MATCH(F589,'تعرفه ها'!$2:$2,0)),"---")</f>
        <v>---</v>
      </c>
      <c r="U589" s="50" t="str">
        <f t="shared" si="95"/>
        <v>---</v>
      </c>
      <c r="V589" s="50" t="str">
        <f>IFERROR(ROUND(R589*INDEX('تعرفه ها'!A:Z,MATCH("عوارض گاز به ازاء هر متر مکعب",'تعرفه ها'!$B:$B,0),MATCH(F589,'تعرفه ها'!$2:$2,0)),0),"---")</f>
        <v>---</v>
      </c>
      <c r="W589" s="50" t="str">
        <f>IFERROR(ROUND(((U589+V589)*INDEX('تعرفه ها'!A:Z,MATCH("هزینه نگهداری و تعمیرات شبکه گاز",'تعرفه ها'!$B:$B,0),MATCH(F589,'تعرفه ها'!$2:$2,0))/100),0),"---")</f>
        <v>---</v>
      </c>
      <c r="X589" s="50" t="str">
        <f>IFERROR(IF(INDEX('اطلاعات دوره'!A:Z,MATCH(G589,'اطلاعات دوره'!C:C,0),MATCH("گاز",'اطلاعات دوره'!$1:$1,0))="دارد",ROUND((U589+V589)*INDEX('تعرفه ها'!A:Z,MATCH("پیک فصلی گاز",'تعرفه ها'!$B:$B,0),MATCH(F589,'تعرفه ها'!$2:$2,0))/100,0),0),"---")</f>
        <v>---</v>
      </c>
      <c r="Y589" s="50" t="str">
        <f>IFERROR(ROUND(SUM(U589+V589+W589+X589)*INDEX('تعرفه ها'!A:Z,MATCH("مالیات گاز",'تعرفه ها'!$B:$B,0),MATCH(F589,'تعرفه ها'!$2:$2,0))/100,0),"---")</f>
        <v>---</v>
      </c>
      <c r="Z589" s="50" t="str">
        <f t="shared" si="96"/>
        <v>---</v>
      </c>
      <c r="AA589" s="50" t="str">
        <f t="shared" si="90"/>
        <v>---</v>
      </c>
      <c r="AB589" s="50" t="str">
        <f t="shared" si="97"/>
        <v>---</v>
      </c>
      <c r="AC589" s="50" t="str">
        <f t="shared" si="98"/>
        <v>---</v>
      </c>
      <c r="AD589" s="153" t="str">
        <f t="shared" si="99"/>
        <v>---</v>
      </c>
      <c r="AF589" s="155" t="str">
        <f>IFERROR(IF(INDEX(پرداخت!A:AZ,MATCH(A589&amp;" - "&amp;"گاز",پرداخت!$B:$B,0),MATCH(G589,پرداخت!$1:$1,0))="نشده","نشده","شده"),"---")</f>
        <v>---</v>
      </c>
      <c r="AH589" s="144"/>
      <c r="AI589" s="144"/>
      <c r="AJ589" s="144"/>
    </row>
    <row r="590" spans="1:36" ht="34.9" hidden="1" customHeight="1">
      <c r="A590" s="170"/>
      <c r="B590" s="47">
        <f>IFERROR(INDEX('اطلاعات انشعابات شرکتها'!A:BB,MATCH(A590,'اطلاعات انشعابات شرکتها'!A:A,0),MATCH(B$1,'اطلاعات انشعابات شرکتها'!$1:$1,0)),0)</f>
        <v>0</v>
      </c>
      <c r="C590" s="48">
        <f>IFERROR(INDEX('اطلاعات انشعابات شرکتها'!A:BB,MATCH(A590,'اطلاعات انشعابات شرکتها'!A:A,0),MATCH(C$1,'اطلاعات انشعابات شرکتها'!$1:$1,0)),0)</f>
        <v>0</v>
      </c>
      <c r="D590" s="45"/>
      <c r="E590" s="171"/>
      <c r="F590" s="170"/>
      <c r="G590" s="47" t="str">
        <f t="shared" si="91"/>
        <v>/</v>
      </c>
      <c r="H590" s="47">
        <f>IFERROR(INDEX('اطلاعات دوره'!A:Z,MATCH(G590,'اطلاعات دوره'!C:C,0),MATCH(H$1,'اطلاعات دوره'!$1:$1,0)),0)</f>
        <v>0</v>
      </c>
      <c r="I590" s="47">
        <f>IFERROR(INDEX('اطلاعات دوره'!A:Z,MATCH(G590,'اطلاعات دوره'!C:C,0),MATCH(I$1,'اطلاعات دوره'!$1:$1,0)),0)</f>
        <v>0</v>
      </c>
      <c r="J590" s="48">
        <f>IFERROR(INDEX('اطلاعات دوره'!A:Z,MATCH(G590,'اطلاعات دوره'!C:C,0),MATCH(J$1,'اطلاعات دوره'!$1:$1,0)),0)</f>
        <v>0</v>
      </c>
      <c r="K590" s="46"/>
      <c r="L590" s="158" t="str">
        <f>IFERROR(INDEX('اطلاعات دوره'!A:Z,MATCH(G590,'اطلاعات دوره'!C:C,0)-1,MATCH("عنوان",'اطلاعات دوره'!$1:$1,0)),"---")</f>
        <v>---</v>
      </c>
      <c r="M590" s="47" t="str">
        <f t="shared" si="92"/>
        <v>----</v>
      </c>
      <c r="N590" s="48" t="str">
        <f t="shared" si="93"/>
        <v>-/</v>
      </c>
      <c r="O590" s="45"/>
      <c r="P590" s="158">
        <f>IFERROR(INDEX('قرائت کنتور'!A:AZ,MATCH(A590&amp;"-"&amp;"گاز",'قرائت کنتور'!B:B,0),MATCH(L590,'قرائت کنتور'!$1:$1,0)),0)</f>
        <v>0</v>
      </c>
      <c r="Q590" s="47">
        <f>IFERROR(INDEX('قرائت کنتور'!A:AZ,MATCH(A590&amp;"-"&amp;"گاز",'قرائت کنتور'!B:B,0),MATCH(G590,'قرائت کنتور'!$1:$1,0)),0)</f>
        <v>0</v>
      </c>
      <c r="R590" s="47">
        <f t="shared" si="94"/>
        <v>0</v>
      </c>
      <c r="S590" s="45"/>
      <c r="T590" s="155" t="str">
        <f>IFERROR(INDEX('تعرفه ها'!A:Z,MATCH("بهای هر متر مکعب گاز مصرفی",'تعرفه ها'!$B:$B,0),MATCH(F590,'تعرفه ها'!$2:$2,0)),"---")</f>
        <v>---</v>
      </c>
      <c r="U590" s="50" t="str">
        <f t="shared" si="95"/>
        <v>---</v>
      </c>
      <c r="V590" s="50" t="str">
        <f>IFERROR(ROUND(R590*INDEX('تعرفه ها'!A:Z,MATCH("عوارض گاز به ازاء هر متر مکعب",'تعرفه ها'!$B:$B,0),MATCH(F590,'تعرفه ها'!$2:$2,0)),0),"---")</f>
        <v>---</v>
      </c>
      <c r="W590" s="50" t="str">
        <f>IFERROR(ROUND(((U590+V590)*INDEX('تعرفه ها'!A:Z,MATCH("هزینه نگهداری و تعمیرات شبکه گاز",'تعرفه ها'!$B:$B,0),MATCH(F590,'تعرفه ها'!$2:$2,0))/100),0),"---")</f>
        <v>---</v>
      </c>
      <c r="X590" s="50" t="str">
        <f>IFERROR(IF(INDEX('اطلاعات دوره'!A:Z,MATCH(G590,'اطلاعات دوره'!C:C,0),MATCH("گاز",'اطلاعات دوره'!$1:$1,0))="دارد",ROUND((U590+V590)*INDEX('تعرفه ها'!A:Z,MATCH("پیک فصلی گاز",'تعرفه ها'!$B:$B,0),MATCH(F590,'تعرفه ها'!$2:$2,0))/100,0),0),"---")</f>
        <v>---</v>
      </c>
      <c r="Y590" s="50" t="str">
        <f>IFERROR(ROUND(SUM(U590+V590+W590+X590)*INDEX('تعرفه ها'!A:Z,MATCH("مالیات گاز",'تعرفه ها'!$B:$B,0),MATCH(F590,'تعرفه ها'!$2:$2,0))/100,0),"---")</f>
        <v>---</v>
      </c>
      <c r="Z590" s="50" t="str">
        <f t="shared" si="96"/>
        <v>---</v>
      </c>
      <c r="AA590" s="50" t="str">
        <f t="shared" si="90"/>
        <v>---</v>
      </c>
      <c r="AB590" s="50" t="str">
        <f t="shared" si="97"/>
        <v>---</v>
      </c>
      <c r="AC590" s="50" t="str">
        <f t="shared" si="98"/>
        <v>---</v>
      </c>
      <c r="AD590" s="153" t="str">
        <f t="shared" si="99"/>
        <v>---</v>
      </c>
      <c r="AF590" s="155" t="str">
        <f>IFERROR(IF(INDEX(پرداخت!A:AZ,MATCH(A590&amp;" - "&amp;"گاز",پرداخت!$B:$B,0),MATCH(G590,پرداخت!$1:$1,0))="نشده","نشده","شده"),"---")</f>
        <v>---</v>
      </c>
      <c r="AH590" s="144"/>
      <c r="AI590" s="144"/>
      <c r="AJ590" s="144"/>
    </row>
    <row r="591" spans="1:36" ht="34.9" hidden="1" customHeight="1">
      <c r="A591" s="170"/>
      <c r="B591" s="47">
        <f>IFERROR(INDEX('اطلاعات انشعابات شرکتها'!A:BB,MATCH(A591,'اطلاعات انشعابات شرکتها'!A:A,0),MATCH(B$1,'اطلاعات انشعابات شرکتها'!$1:$1,0)),0)</f>
        <v>0</v>
      </c>
      <c r="C591" s="48">
        <f>IFERROR(INDEX('اطلاعات انشعابات شرکتها'!A:BB,MATCH(A591,'اطلاعات انشعابات شرکتها'!A:A,0),MATCH(C$1,'اطلاعات انشعابات شرکتها'!$1:$1,0)),0)</f>
        <v>0</v>
      </c>
      <c r="D591" s="45"/>
      <c r="E591" s="171"/>
      <c r="F591" s="170"/>
      <c r="G591" s="47" t="str">
        <f t="shared" si="91"/>
        <v>/</v>
      </c>
      <c r="H591" s="47">
        <f>IFERROR(INDEX('اطلاعات دوره'!A:Z,MATCH(G591,'اطلاعات دوره'!C:C,0),MATCH(H$1,'اطلاعات دوره'!$1:$1,0)),0)</f>
        <v>0</v>
      </c>
      <c r="I591" s="47">
        <f>IFERROR(INDEX('اطلاعات دوره'!A:Z,MATCH(G591,'اطلاعات دوره'!C:C,0),MATCH(I$1,'اطلاعات دوره'!$1:$1,0)),0)</f>
        <v>0</v>
      </c>
      <c r="J591" s="48">
        <f>IFERROR(INDEX('اطلاعات دوره'!A:Z,MATCH(G591,'اطلاعات دوره'!C:C,0),MATCH(J$1,'اطلاعات دوره'!$1:$1,0)),0)</f>
        <v>0</v>
      </c>
      <c r="K591" s="46"/>
      <c r="L591" s="158" t="str">
        <f>IFERROR(INDEX('اطلاعات دوره'!A:Z,MATCH(G591,'اطلاعات دوره'!C:C,0)-1,MATCH("عنوان",'اطلاعات دوره'!$1:$1,0)),"---")</f>
        <v>---</v>
      </c>
      <c r="M591" s="47" t="str">
        <f t="shared" si="92"/>
        <v>----</v>
      </c>
      <c r="N591" s="48" t="str">
        <f t="shared" si="93"/>
        <v>-/</v>
      </c>
      <c r="O591" s="45"/>
      <c r="P591" s="158">
        <f>IFERROR(INDEX('قرائت کنتور'!A:AZ,MATCH(A591&amp;"-"&amp;"گاز",'قرائت کنتور'!B:B,0),MATCH(L591,'قرائت کنتور'!$1:$1,0)),0)</f>
        <v>0</v>
      </c>
      <c r="Q591" s="47">
        <f>IFERROR(INDEX('قرائت کنتور'!A:AZ,MATCH(A591&amp;"-"&amp;"گاز",'قرائت کنتور'!B:B,0),MATCH(G591,'قرائت کنتور'!$1:$1,0)),0)</f>
        <v>0</v>
      </c>
      <c r="R591" s="47">
        <f t="shared" si="94"/>
        <v>0</v>
      </c>
      <c r="S591" s="45"/>
      <c r="T591" s="155" t="str">
        <f>IFERROR(INDEX('تعرفه ها'!A:Z,MATCH("بهای هر متر مکعب گاز مصرفی",'تعرفه ها'!$B:$B,0),MATCH(F591,'تعرفه ها'!$2:$2,0)),"---")</f>
        <v>---</v>
      </c>
      <c r="U591" s="50" t="str">
        <f t="shared" si="95"/>
        <v>---</v>
      </c>
      <c r="V591" s="50" t="str">
        <f>IFERROR(ROUND(R591*INDEX('تعرفه ها'!A:Z,MATCH("عوارض گاز به ازاء هر متر مکعب",'تعرفه ها'!$B:$B,0),MATCH(F591,'تعرفه ها'!$2:$2,0)),0),"---")</f>
        <v>---</v>
      </c>
      <c r="W591" s="50" t="str">
        <f>IFERROR(ROUND(((U591+V591)*INDEX('تعرفه ها'!A:Z,MATCH("هزینه نگهداری و تعمیرات شبکه گاز",'تعرفه ها'!$B:$B,0),MATCH(F591,'تعرفه ها'!$2:$2,0))/100),0),"---")</f>
        <v>---</v>
      </c>
      <c r="X591" s="50" t="str">
        <f>IFERROR(IF(INDEX('اطلاعات دوره'!A:Z,MATCH(G591,'اطلاعات دوره'!C:C,0),MATCH("گاز",'اطلاعات دوره'!$1:$1,0))="دارد",ROUND((U591+V591)*INDEX('تعرفه ها'!A:Z,MATCH("پیک فصلی گاز",'تعرفه ها'!$B:$B,0),MATCH(F591,'تعرفه ها'!$2:$2,0))/100,0),0),"---")</f>
        <v>---</v>
      </c>
      <c r="Y591" s="50" t="str">
        <f>IFERROR(ROUND(SUM(U591+V591+W591+X591)*INDEX('تعرفه ها'!A:Z,MATCH("مالیات گاز",'تعرفه ها'!$B:$B,0),MATCH(F591,'تعرفه ها'!$2:$2,0))/100,0),"---")</f>
        <v>---</v>
      </c>
      <c r="Z591" s="50" t="str">
        <f t="shared" si="96"/>
        <v>---</v>
      </c>
      <c r="AA591" s="50" t="str">
        <f t="shared" si="90"/>
        <v>---</v>
      </c>
      <c r="AB591" s="50" t="str">
        <f t="shared" si="97"/>
        <v>---</v>
      </c>
      <c r="AC591" s="50" t="str">
        <f t="shared" si="98"/>
        <v>---</v>
      </c>
      <c r="AD591" s="153" t="str">
        <f t="shared" si="99"/>
        <v>---</v>
      </c>
      <c r="AF591" s="155" t="str">
        <f>IFERROR(IF(INDEX(پرداخت!A:AZ,MATCH(A591&amp;" - "&amp;"گاز",پرداخت!$B:$B,0),MATCH(G591,پرداخت!$1:$1,0))="نشده","نشده","شده"),"---")</f>
        <v>---</v>
      </c>
      <c r="AH591" s="144"/>
      <c r="AI591" s="144"/>
      <c r="AJ591" s="144"/>
    </row>
    <row r="592" spans="1:36" ht="34.9" hidden="1" customHeight="1">
      <c r="A592" s="170"/>
      <c r="B592" s="47">
        <f>IFERROR(INDEX('اطلاعات انشعابات شرکتها'!A:BB,MATCH(A592,'اطلاعات انشعابات شرکتها'!A:A,0),MATCH(B$1,'اطلاعات انشعابات شرکتها'!$1:$1,0)),0)</f>
        <v>0</v>
      </c>
      <c r="C592" s="48">
        <f>IFERROR(INDEX('اطلاعات انشعابات شرکتها'!A:BB,MATCH(A592,'اطلاعات انشعابات شرکتها'!A:A,0),MATCH(C$1,'اطلاعات انشعابات شرکتها'!$1:$1,0)),0)</f>
        <v>0</v>
      </c>
      <c r="D592" s="45"/>
      <c r="E592" s="171"/>
      <c r="F592" s="170"/>
      <c r="G592" s="47" t="str">
        <f t="shared" si="91"/>
        <v>/</v>
      </c>
      <c r="H592" s="47">
        <f>IFERROR(INDEX('اطلاعات دوره'!A:Z,MATCH(G592,'اطلاعات دوره'!C:C,0),MATCH(H$1,'اطلاعات دوره'!$1:$1,0)),0)</f>
        <v>0</v>
      </c>
      <c r="I592" s="47">
        <f>IFERROR(INDEX('اطلاعات دوره'!A:Z,MATCH(G592,'اطلاعات دوره'!C:C,0),MATCH(I$1,'اطلاعات دوره'!$1:$1,0)),0)</f>
        <v>0</v>
      </c>
      <c r="J592" s="48">
        <f>IFERROR(INDEX('اطلاعات دوره'!A:Z,MATCH(G592,'اطلاعات دوره'!C:C,0),MATCH(J$1,'اطلاعات دوره'!$1:$1,0)),0)</f>
        <v>0</v>
      </c>
      <c r="K592" s="46"/>
      <c r="L592" s="158" t="str">
        <f>IFERROR(INDEX('اطلاعات دوره'!A:Z,MATCH(G592,'اطلاعات دوره'!C:C,0)-1,MATCH("عنوان",'اطلاعات دوره'!$1:$1,0)),"---")</f>
        <v>---</v>
      </c>
      <c r="M592" s="47" t="str">
        <f t="shared" si="92"/>
        <v>----</v>
      </c>
      <c r="N592" s="48" t="str">
        <f t="shared" si="93"/>
        <v>-/</v>
      </c>
      <c r="O592" s="45"/>
      <c r="P592" s="158">
        <f>IFERROR(INDEX('قرائت کنتور'!A:AZ,MATCH(A592&amp;"-"&amp;"گاز",'قرائت کنتور'!B:B,0),MATCH(L592,'قرائت کنتور'!$1:$1,0)),0)</f>
        <v>0</v>
      </c>
      <c r="Q592" s="47">
        <f>IFERROR(INDEX('قرائت کنتور'!A:AZ,MATCH(A592&amp;"-"&amp;"گاز",'قرائت کنتور'!B:B,0),MATCH(G592,'قرائت کنتور'!$1:$1,0)),0)</f>
        <v>0</v>
      </c>
      <c r="R592" s="47">
        <f t="shared" si="94"/>
        <v>0</v>
      </c>
      <c r="S592" s="45"/>
      <c r="T592" s="155" t="str">
        <f>IFERROR(INDEX('تعرفه ها'!A:Z,MATCH("بهای هر متر مکعب گاز مصرفی",'تعرفه ها'!$B:$B,0),MATCH(F592,'تعرفه ها'!$2:$2,0)),"---")</f>
        <v>---</v>
      </c>
      <c r="U592" s="50" t="str">
        <f t="shared" si="95"/>
        <v>---</v>
      </c>
      <c r="V592" s="50" t="str">
        <f>IFERROR(ROUND(R592*INDEX('تعرفه ها'!A:Z,MATCH("عوارض گاز به ازاء هر متر مکعب",'تعرفه ها'!$B:$B,0),MATCH(F592,'تعرفه ها'!$2:$2,0)),0),"---")</f>
        <v>---</v>
      </c>
      <c r="W592" s="50" t="str">
        <f>IFERROR(ROUND(((U592+V592)*INDEX('تعرفه ها'!A:Z,MATCH("هزینه نگهداری و تعمیرات شبکه گاز",'تعرفه ها'!$B:$B,0),MATCH(F592,'تعرفه ها'!$2:$2,0))/100),0),"---")</f>
        <v>---</v>
      </c>
      <c r="X592" s="50" t="str">
        <f>IFERROR(IF(INDEX('اطلاعات دوره'!A:Z,MATCH(G592,'اطلاعات دوره'!C:C,0),MATCH("گاز",'اطلاعات دوره'!$1:$1,0))="دارد",ROUND((U592+V592)*INDEX('تعرفه ها'!A:Z,MATCH("پیک فصلی گاز",'تعرفه ها'!$B:$B,0),MATCH(F592,'تعرفه ها'!$2:$2,0))/100,0),0),"---")</f>
        <v>---</v>
      </c>
      <c r="Y592" s="50" t="str">
        <f>IFERROR(ROUND(SUM(U592+V592+W592+X592)*INDEX('تعرفه ها'!A:Z,MATCH("مالیات گاز",'تعرفه ها'!$B:$B,0),MATCH(F592,'تعرفه ها'!$2:$2,0))/100,0),"---")</f>
        <v>---</v>
      </c>
      <c r="Z592" s="50" t="str">
        <f t="shared" si="96"/>
        <v>---</v>
      </c>
      <c r="AA592" s="50" t="str">
        <f t="shared" si="90"/>
        <v>---</v>
      </c>
      <c r="AB592" s="50" t="str">
        <f t="shared" si="97"/>
        <v>---</v>
      </c>
      <c r="AC592" s="50" t="str">
        <f t="shared" si="98"/>
        <v>---</v>
      </c>
      <c r="AD592" s="153" t="str">
        <f t="shared" si="99"/>
        <v>---</v>
      </c>
      <c r="AF592" s="155" t="str">
        <f>IFERROR(IF(INDEX(پرداخت!A:AZ,MATCH(A592&amp;" - "&amp;"گاز",پرداخت!$B:$B,0),MATCH(G592,پرداخت!$1:$1,0))="نشده","نشده","شده"),"---")</f>
        <v>---</v>
      </c>
      <c r="AH592" s="144"/>
      <c r="AI592" s="144"/>
      <c r="AJ592" s="144"/>
    </row>
    <row r="593" spans="1:36" ht="34.9" hidden="1" customHeight="1">
      <c r="A593" s="170"/>
      <c r="B593" s="47">
        <f>IFERROR(INDEX('اطلاعات انشعابات شرکتها'!A:BB,MATCH(A593,'اطلاعات انشعابات شرکتها'!A:A,0),MATCH(B$1,'اطلاعات انشعابات شرکتها'!$1:$1,0)),0)</f>
        <v>0</v>
      </c>
      <c r="C593" s="48">
        <f>IFERROR(INDEX('اطلاعات انشعابات شرکتها'!A:BB,MATCH(A593,'اطلاعات انشعابات شرکتها'!A:A,0),MATCH(C$1,'اطلاعات انشعابات شرکتها'!$1:$1,0)),0)</f>
        <v>0</v>
      </c>
      <c r="D593" s="45"/>
      <c r="E593" s="171"/>
      <c r="F593" s="170"/>
      <c r="G593" s="47" t="str">
        <f t="shared" si="91"/>
        <v>/</v>
      </c>
      <c r="H593" s="47">
        <f>IFERROR(INDEX('اطلاعات دوره'!A:Z,MATCH(G593,'اطلاعات دوره'!C:C,0),MATCH(H$1,'اطلاعات دوره'!$1:$1,0)),0)</f>
        <v>0</v>
      </c>
      <c r="I593" s="47">
        <f>IFERROR(INDEX('اطلاعات دوره'!A:Z,MATCH(G593,'اطلاعات دوره'!C:C,0),MATCH(I$1,'اطلاعات دوره'!$1:$1,0)),0)</f>
        <v>0</v>
      </c>
      <c r="J593" s="48">
        <f>IFERROR(INDEX('اطلاعات دوره'!A:Z,MATCH(G593,'اطلاعات دوره'!C:C,0),MATCH(J$1,'اطلاعات دوره'!$1:$1,0)),0)</f>
        <v>0</v>
      </c>
      <c r="K593" s="46"/>
      <c r="L593" s="158" t="str">
        <f>IFERROR(INDEX('اطلاعات دوره'!A:Z,MATCH(G593,'اطلاعات دوره'!C:C,0)-1,MATCH("عنوان",'اطلاعات دوره'!$1:$1,0)),"---")</f>
        <v>---</v>
      </c>
      <c r="M593" s="47" t="str">
        <f t="shared" si="92"/>
        <v>----</v>
      </c>
      <c r="N593" s="48" t="str">
        <f t="shared" si="93"/>
        <v>-/</v>
      </c>
      <c r="O593" s="45"/>
      <c r="P593" s="158">
        <f>IFERROR(INDEX('قرائت کنتور'!A:AZ,MATCH(A593&amp;"-"&amp;"گاز",'قرائت کنتور'!B:B,0),MATCH(L593,'قرائت کنتور'!$1:$1,0)),0)</f>
        <v>0</v>
      </c>
      <c r="Q593" s="47">
        <f>IFERROR(INDEX('قرائت کنتور'!A:AZ,MATCH(A593&amp;"-"&amp;"گاز",'قرائت کنتور'!B:B,0),MATCH(G593,'قرائت کنتور'!$1:$1,0)),0)</f>
        <v>0</v>
      </c>
      <c r="R593" s="47">
        <f t="shared" si="94"/>
        <v>0</v>
      </c>
      <c r="S593" s="45"/>
      <c r="T593" s="155" t="str">
        <f>IFERROR(INDEX('تعرفه ها'!A:Z,MATCH("بهای هر متر مکعب گاز مصرفی",'تعرفه ها'!$B:$B,0),MATCH(F593,'تعرفه ها'!$2:$2,0)),"---")</f>
        <v>---</v>
      </c>
      <c r="U593" s="50" t="str">
        <f t="shared" si="95"/>
        <v>---</v>
      </c>
      <c r="V593" s="50" t="str">
        <f>IFERROR(ROUND(R593*INDEX('تعرفه ها'!A:Z,MATCH("عوارض گاز به ازاء هر متر مکعب",'تعرفه ها'!$B:$B,0),MATCH(F593,'تعرفه ها'!$2:$2,0)),0),"---")</f>
        <v>---</v>
      </c>
      <c r="W593" s="50" t="str">
        <f>IFERROR(ROUND(((U593+V593)*INDEX('تعرفه ها'!A:Z,MATCH("هزینه نگهداری و تعمیرات شبکه گاز",'تعرفه ها'!$B:$B,0),MATCH(F593,'تعرفه ها'!$2:$2,0))/100),0),"---")</f>
        <v>---</v>
      </c>
      <c r="X593" s="50" t="str">
        <f>IFERROR(IF(INDEX('اطلاعات دوره'!A:Z,MATCH(G593,'اطلاعات دوره'!C:C,0),MATCH("گاز",'اطلاعات دوره'!$1:$1,0))="دارد",ROUND((U593+V593)*INDEX('تعرفه ها'!A:Z,MATCH("پیک فصلی گاز",'تعرفه ها'!$B:$B,0),MATCH(F593,'تعرفه ها'!$2:$2,0))/100,0),0),"---")</f>
        <v>---</v>
      </c>
      <c r="Y593" s="50" t="str">
        <f>IFERROR(ROUND(SUM(U593+V593+W593+X593)*INDEX('تعرفه ها'!A:Z,MATCH("مالیات گاز",'تعرفه ها'!$B:$B,0),MATCH(F593,'تعرفه ها'!$2:$2,0))/100,0),"---")</f>
        <v>---</v>
      </c>
      <c r="Z593" s="50" t="str">
        <f t="shared" si="96"/>
        <v>---</v>
      </c>
      <c r="AA593" s="50" t="str">
        <f t="shared" si="90"/>
        <v>---</v>
      </c>
      <c r="AB593" s="50" t="str">
        <f t="shared" si="97"/>
        <v>---</v>
      </c>
      <c r="AC593" s="50" t="str">
        <f t="shared" si="98"/>
        <v>---</v>
      </c>
      <c r="AD593" s="153" t="str">
        <f t="shared" si="99"/>
        <v>---</v>
      </c>
      <c r="AF593" s="155" t="str">
        <f>IFERROR(IF(INDEX(پرداخت!A:AZ,MATCH(A593&amp;" - "&amp;"گاز",پرداخت!$B:$B,0),MATCH(G593,پرداخت!$1:$1,0))="نشده","نشده","شده"),"---")</f>
        <v>---</v>
      </c>
      <c r="AH593" s="144"/>
      <c r="AI593" s="144"/>
      <c r="AJ593" s="144"/>
    </row>
    <row r="594" spans="1:36" ht="34.9" hidden="1" customHeight="1">
      <c r="A594" s="170"/>
      <c r="B594" s="47">
        <f>IFERROR(INDEX('اطلاعات انشعابات شرکتها'!A:BB,MATCH(A594,'اطلاعات انشعابات شرکتها'!A:A,0),MATCH(B$1,'اطلاعات انشعابات شرکتها'!$1:$1,0)),0)</f>
        <v>0</v>
      </c>
      <c r="C594" s="48">
        <f>IFERROR(INDEX('اطلاعات انشعابات شرکتها'!A:BB,MATCH(A594,'اطلاعات انشعابات شرکتها'!A:A,0),MATCH(C$1,'اطلاعات انشعابات شرکتها'!$1:$1,0)),0)</f>
        <v>0</v>
      </c>
      <c r="D594" s="45"/>
      <c r="E594" s="171"/>
      <c r="F594" s="170"/>
      <c r="G594" s="47" t="str">
        <f t="shared" si="91"/>
        <v>/</v>
      </c>
      <c r="H594" s="47">
        <f>IFERROR(INDEX('اطلاعات دوره'!A:Z,MATCH(G594,'اطلاعات دوره'!C:C,0),MATCH(H$1,'اطلاعات دوره'!$1:$1,0)),0)</f>
        <v>0</v>
      </c>
      <c r="I594" s="47">
        <f>IFERROR(INDEX('اطلاعات دوره'!A:Z,MATCH(G594,'اطلاعات دوره'!C:C,0),MATCH(I$1,'اطلاعات دوره'!$1:$1,0)),0)</f>
        <v>0</v>
      </c>
      <c r="J594" s="48">
        <f>IFERROR(INDEX('اطلاعات دوره'!A:Z,MATCH(G594,'اطلاعات دوره'!C:C,0),MATCH(J$1,'اطلاعات دوره'!$1:$1,0)),0)</f>
        <v>0</v>
      </c>
      <c r="K594" s="46"/>
      <c r="L594" s="158" t="str">
        <f>IFERROR(INDEX('اطلاعات دوره'!A:Z,MATCH(G594,'اطلاعات دوره'!C:C,0)-1,MATCH("عنوان",'اطلاعات دوره'!$1:$1,0)),"---")</f>
        <v>---</v>
      </c>
      <c r="M594" s="47" t="str">
        <f t="shared" si="92"/>
        <v>----</v>
      </c>
      <c r="N594" s="48" t="str">
        <f t="shared" si="93"/>
        <v>-/</v>
      </c>
      <c r="O594" s="45"/>
      <c r="P594" s="158">
        <f>IFERROR(INDEX('قرائت کنتور'!A:AZ,MATCH(A594&amp;"-"&amp;"گاز",'قرائت کنتور'!B:B,0),MATCH(L594,'قرائت کنتور'!$1:$1,0)),0)</f>
        <v>0</v>
      </c>
      <c r="Q594" s="47">
        <f>IFERROR(INDEX('قرائت کنتور'!A:AZ,MATCH(A594&amp;"-"&amp;"گاز",'قرائت کنتور'!B:B,0),MATCH(G594,'قرائت کنتور'!$1:$1,0)),0)</f>
        <v>0</v>
      </c>
      <c r="R594" s="47">
        <f t="shared" si="94"/>
        <v>0</v>
      </c>
      <c r="S594" s="45"/>
      <c r="T594" s="155" t="str">
        <f>IFERROR(INDEX('تعرفه ها'!A:Z,MATCH("بهای هر متر مکعب گاز مصرفی",'تعرفه ها'!$B:$B,0),MATCH(F594,'تعرفه ها'!$2:$2,0)),"---")</f>
        <v>---</v>
      </c>
      <c r="U594" s="50" t="str">
        <f t="shared" si="95"/>
        <v>---</v>
      </c>
      <c r="V594" s="50" t="str">
        <f>IFERROR(ROUND(R594*INDEX('تعرفه ها'!A:Z,MATCH("عوارض گاز به ازاء هر متر مکعب",'تعرفه ها'!$B:$B,0),MATCH(F594,'تعرفه ها'!$2:$2,0)),0),"---")</f>
        <v>---</v>
      </c>
      <c r="W594" s="50" t="str">
        <f>IFERROR(ROUND(((U594+V594)*INDEX('تعرفه ها'!A:Z,MATCH("هزینه نگهداری و تعمیرات شبکه گاز",'تعرفه ها'!$B:$B,0),MATCH(F594,'تعرفه ها'!$2:$2,0))/100),0),"---")</f>
        <v>---</v>
      </c>
      <c r="X594" s="50" t="str">
        <f>IFERROR(IF(INDEX('اطلاعات دوره'!A:Z,MATCH(G594,'اطلاعات دوره'!C:C,0),MATCH("گاز",'اطلاعات دوره'!$1:$1,0))="دارد",ROUND((U594+V594)*INDEX('تعرفه ها'!A:Z,MATCH("پیک فصلی گاز",'تعرفه ها'!$B:$B,0),MATCH(F594,'تعرفه ها'!$2:$2,0))/100,0),0),"---")</f>
        <v>---</v>
      </c>
      <c r="Y594" s="50" t="str">
        <f>IFERROR(ROUND(SUM(U594+V594+W594+X594)*INDEX('تعرفه ها'!A:Z,MATCH("مالیات گاز",'تعرفه ها'!$B:$B,0),MATCH(F594,'تعرفه ها'!$2:$2,0))/100,0),"---")</f>
        <v>---</v>
      </c>
      <c r="Z594" s="50" t="str">
        <f t="shared" si="96"/>
        <v>---</v>
      </c>
      <c r="AA594" s="50" t="str">
        <f t="shared" si="90"/>
        <v>---</v>
      </c>
      <c r="AB594" s="50" t="str">
        <f t="shared" si="97"/>
        <v>---</v>
      </c>
      <c r="AC594" s="50" t="str">
        <f t="shared" si="98"/>
        <v>---</v>
      </c>
      <c r="AD594" s="153" t="str">
        <f t="shared" si="99"/>
        <v>---</v>
      </c>
      <c r="AF594" s="155" t="str">
        <f>IFERROR(IF(INDEX(پرداخت!A:AZ,MATCH(A594&amp;" - "&amp;"گاز",پرداخت!$B:$B,0),MATCH(G594,پرداخت!$1:$1,0))="نشده","نشده","شده"),"---")</f>
        <v>---</v>
      </c>
      <c r="AH594" s="144"/>
      <c r="AI594" s="144"/>
      <c r="AJ594" s="144"/>
    </row>
    <row r="595" spans="1:36" ht="34.9" hidden="1" customHeight="1">
      <c r="A595" s="170"/>
      <c r="B595" s="47">
        <f>IFERROR(INDEX('اطلاعات انشعابات شرکتها'!A:BB,MATCH(A595,'اطلاعات انشعابات شرکتها'!A:A,0),MATCH(B$1,'اطلاعات انشعابات شرکتها'!$1:$1,0)),0)</f>
        <v>0</v>
      </c>
      <c r="C595" s="48">
        <f>IFERROR(INDEX('اطلاعات انشعابات شرکتها'!A:BB,MATCH(A595,'اطلاعات انشعابات شرکتها'!A:A,0),MATCH(C$1,'اطلاعات انشعابات شرکتها'!$1:$1,0)),0)</f>
        <v>0</v>
      </c>
      <c r="D595" s="45"/>
      <c r="E595" s="171"/>
      <c r="F595" s="170"/>
      <c r="G595" s="47" t="str">
        <f t="shared" si="91"/>
        <v>/</v>
      </c>
      <c r="H595" s="47">
        <f>IFERROR(INDEX('اطلاعات دوره'!A:Z,MATCH(G595,'اطلاعات دوره'!C:C,0),MATCH(H$1,'اطلاعات دوره'!$1:$1,0)),0)</f>
        <v>0</v>
      </c>
      <c r="I595" s="47">
        <f>IFERROR(INDEX('اطلاعات دوره'!A:Z,MATCH(G595,'اطلاعات دوره'!C:C,0),MATCH(I$1,'اطلاعات دوره'!$1:$1,0)),0)</f>
        <v>0</v>
      </c>
      <c r="J595" s="48">
        <f>IFERROR(INDEX('اطلاعات دوره'!A:Z,MATCH(G595,'اطلاعات دوره'!C:C,0),MATCH(J$1,'اطلاعات دوره'!$1:$1,0)),0)</f>
        <v>0</v>
      </c>
      <c r="K595" s="46"/>
      <c r="L595" s="158" t="str">
        <f>IFERROR(INDEX('اطلاعات دوره'!A:Z,MATCH(G595,'اطلاعات دوره'!C:C,0)-1,MATCH("عنوان",'اطلاعات دوره'!$1:$1,0)),"---")</f>
        <v>---</v>
      </c>
      <c r="M595" s="47" t="str">
        <f t="shared" si="92"/>
        <v>----</v>
      </c>
      <c r="N595" s="48" t="str">
        <f t="shared" si="93"/>
        <v>-/</v>
      </c>
      <c r="O595" s="45"/>
      <c r="P595" s="158">
        <f>IFERROR(INDEX('قرائت کنتور'!A:AZ,MATCH(A595&amp;"-"&amp;"گاز",'قرائت کنتور'!B:B,0),MATCH(L595,'قرائت کنتور'!$1:$1,0)),0)</f>
        <v>0</v>
      </c>
      <c r="Q595" s="47">
        <f>IFERROR(INDEX('قرائت کنتور'!A:AZ,MATCH(A595&amp;"-"&amp;"گاز",'قرائت کنتور'!B:B,0),MATCH(G595,'قرائت کنتور'!$1:$1,0)),0)</f>
        <v>0</v>
      </c>
      <c r="R595" s="47">
        <f t="shared" si="94"/>
        <v>0</v>
      </c>
      <c r="S595" s="45"/>
      <c r="T595" s="155" t="str">
        <f>IFERROR(INDEX('تعرفه ها'!A:Z,MATCH("بهای هر متر مکعب گاز مصرفی",'تعرفه ها'!$B:$B,0),MATCH(F595,'تعرفه ها'!$2:$2,0)),"---")</f>
        <v>---</v>
      </c>
      <c r="U595" s="50" t="str">
        <f t="shared" si="95"/>
        <v>---</v>
      </c>
      <c r="V595" s="50" t="str">
        <f>IFERROR(ROUND(R595*INDEX('تعرفه ها'!A:Z,MATCH("عوارض گاز به ازاء هر متر مکعب",'تعرفه ها'!$B:$B,0),MATCH(F595,'تعرفه ها'!$2:$2,0)),0),"---")</f>
        <v>---</v>
      </c>
      <c r="W595" s="50" t="str">
        <f>IFERROR(ROUND(((U595+V595)*INDEX('تعرفه ها'!A:Z,MATCH("هزینه نگهداری و تعمیرات شبکه گاز",'تعرفه ها'!$B:$B,0),MATCH(F595,'تعرفه ها'!$2:$2,0))/100),0),"---")</f>
        <v>---</v>
      </c>
      <c r="X595" s="50" t="str">
        <f>IFERROR(IF(INDEX('اطلاعات دوره'!A:Z,MATCH(G595,'اطلاعات دوره'!C:C,0),MATCH("گاز",'اطلاعات دوره'!$1:$1,0))="دارد",ROUND((U595+V595)*INDEX('تعرفه ها'!A:Z,MATCH("پیک فصلی گاز",'تعرفه ها'!$B:$B,0),MATCH(F595,'تعرفه ها'!$2:$2,0))/100,0),0),"---")</f>
        <v>---</v>
      </c>
      <c r="Y595" s="50" t="str">
        <f>IFERROR(ROUND(SUM(U595+V595+W595+X595)*INDEX('تعرفه ها'!A:Z,MATCH("مالیات گاز",'تعرفه ها'!$B:$B,0),MATCH(F595,'تعرفه ها'!$2:$2,0))/100,0),"---")</f>
        <v>---</v>
      </c>
      <c r="Z595" s="50" t="str">
        <f t="shared" si="96"/>
        <v>---</v>
      </c>
      <c r="AA595" s="50" t="str">
        <f t="shared" si="90"/>
        <v>---</v>
      </c>
      <c r="AB595" s="50" t="str">
        <f t="shared" si="97"/>
        <v>---</v>
      </c>
      <c r="AC595" s="50" t="str">
        <f t="shared" si="98"/>
        <v>---</v>
      </c>
      <c r="AD595" s="153" t="str">
        <f t="shared" si="99"/>
        <v>---</v>
      </c>
      <c r="AF595" s="155" t="str">
        <f>IFERROR(IF(INDEX(پرداخت!A:AZ,MATCH(A595&amp;" - "&amp;"گاز",پرداخت!$B:$B,0),MATCH(G595,پرداخت!$1:$1,0))="نشده","نشده","شده"),"---")</f>
        <v>---</v>
      </c>
      <c r="AH595" s="144"/>
      <c r="AI595" s="144"/>
      <c r="AJ595" s="144"/>
    </row>
    <row r="596" spans="1:36" ht="34.9" hidden="1" customHeight="1">
      <c r="A596" s="170"/>
      <c r="B596" s="47">
        <f>IFERROR(INDEX('اطلاعات انشعابات شرکتها'!A:BB,MATCH(A596,'اطلاعات انشعابات شرکتها'!A:A,0),MATCH(B$1,'اطلاعات انشعابات شرکتها'!$1:$1,0)),0)</f>
        <v>0</v>
      </c>
      <c r="C596" s="48">
        <f>IFERROR(INDEX('اطلاعات انشعابات شرکتها'!A:BB,MATCH(A596,'اطلاعات انشعابات شرکتها'!A:A,0),MATCH(C$1,'اطلاعات انشعابات شرکتها'!$1:$1,0)),0)</f>
        <v>0</v>
      </c>
      <c r="D596" s="45"/>
      <c r="E596" s="171"/>
      <c r="F596" s="170"/>
      <c r="G596" s="47" t="str">
        <f t="shared" si="91"/>
        <v>/</v>
      </c>
      <c r="H596" s="47">
        <f>IFERROR(INDEX('اطلاعات دوره'!A:Z,MATCH(G596,'اطلاعات دوره'!C:C,0),MATCH(H$1,'اطلاعات دوره'!$1:$1,0)),0)</f>
        <v>0</v>
      </c>
      <c r="I596" s="47">
        <f>IFERROR(INDEX('اطلاعات دوره'!A:Z,MATCH(G596,'اطلاعات دوره'!C:C,0),MATCH(I$1,'اطلاعات دوره'!$1:$1,0)),0)</f>
        <v>0</v>
      </c>
      <c r="J596" s="48">
        <f>IFERROR(INDEX('اطلاعات دوره'!A:Z,MATCH(G596,'اطلاعات دوره'!C:C,0),MATCH(J$1,'اطلاعات دوره'!$1:$1,0)),0)</f>
        <v>0</v>
      </c>
      <c r="K596" s="46"/>
      <c r="L596" s="158" t="str">
        <f>IFERROR(INDEX('اطلاعات دوره'!A:Z,MATCH(G596,'اطلاعات دوره'!C:C,0)-1,MATCH("عنوان",'اطلاعات دوره'!$1:$1,0)),"---")</f>
        <v>---</v>
      </c>
      <c r="M596" s="47" t="str">
        <f t="shared" si="92"/>
        <v>----</v>
      </c>
      <c r="N596" s="48" t="str">
        <f t="shared" si="93"/>
        <v>-/</v>
      </c>
      <c r="O596" s="45"/>
      <c r="P596" s="158">
        <f>IFERROR(INDEX('قرائت کنتور'!A:AZ,MATCH(A596&amp;"-"&amp;"گاز",'قرائت کنتور'!B:B,0),MATCH(L596,'قرائت کنتور'!$1:$1,0)),0)</f>
        <v>0</v>
      </c>
      <c r="Q596" s="47">
        <f>IFERROR(INDEX('قرائت کنتور'!A:AZ,MATCH(A596&amp;"-"&amp;"گاز",'قرائت کنتور'!B:B,0),MATCH(G596,'قرائت کنتور'!$1:$1,0)),0)</f>
        <v>0</v>
      </c>
      <c r="R596" s="47">
        <f t="shared" si="94"/>
        <v>0</v>
      </c>
      <c r="S596" s="45"/>
      <c r="T596" s="155" t="str">
        <f>IFERROR(INDEX('تعرفه ها'!A:Z,MATCH("بهای هر متر مکعب گاز مصرفی",'تعرفه ها'!$B:$B,0),MATCH(F596,'تعرفه ها'!$2:$2,0)),"---")</f>
        <v>---</v>
      </c>
      <c r="U596" s="50" t="str">
        <f t="shared" si="95"/>
        <v>---</v>
      </c>
      <c r="V596" s="50" t="str">
        <f>IFERROR(ROUND(R596*INDEX('تعرفه ها'!A:Z,MATCH("عوارض گاز به ازاء هر متر مکعب",'تعرفه ها'!$B:$B,0),MATCH(F596,'تعرفه ها'!$2:$2,0)),0),"---")</f>
        <v>---</v>
      </c>
      <c r="W596" s="50" t="str">
        <f>IFERROR(ROUND(((U596+V596)*INDEX('تعرفه ها'!A:Z,MATCH("هزینه نگهداری و تعمیرات شبکه گاز",'تعرفه ها'!$B:$B,0),MATCH(F596,'تعرفه ها'!$2:$2,0))/100),0),"---")</f>
        <v>---</v>
      </c>
      <c r="X596" s="50" t="str">
        <f>IFERROR(IF(INDEX('اطلاعات دوره'!A:Z,MATCH(G596,'اطلاعات دوره'!C:C,0),MATCH("گاز",'اطلاعات دوره'!$1:$1,0))="دارد",ROUND((U596+V596)*INDEX('تعرفه ها'!A:Z,MATCH("پیک فصلی گاز",'تعرفه ها'!$B:$B,0),MATCH(F596,'تعرفه ها'!$2:$2,0))/100,0),0),"---")</f>
        <v>---</v>
      </c>
      <c r="Y596" s="50" t="str">
        <f>IFERROR(ROUND(SUM(U596+V596+W596+X596)*INDEX('تعرفه ها'!A:Z,MATCH("مالیات گاز",'تعرفه ها'!$B:$B,0),MATCH(F596,'تعرفه ها'!$2:$2,0))/100,0),"---")</f>
        <v>---</v>
      </c>
      <c r="Z596" s="50" t="str">
        <f t="shared" si="96"/>
        <v>---</v>
      </c>
      <c r="AA596" s="50" t="str">
        <f t="shared" si="90"/>
        <v>---</v>
      </c>
      <c r="AB596" s="50" t="str">
        <f t="shared" si="97"/>
        <v>---</v>
      </c>
      <c r="AC596" s="50" t="str">
        <f t="shared" si="98"/>
        <v>---</v>
      </c>
      <c r="AD596" s="153" t="str">
        <f t="shared" si="99"/>
        <v>---</v>
      </c>
      <c r="AF596" s="155" t="str">
        <f>IFERROR(IF(INDEX(پرداخت!A:AZ,MATCH(A596&amp;" - "&amp;"گاز",پرداخت!$B:$B,0),MATCH(G596,پرداخت!$1:$1,0))="نشده","نشده","شده"),"---")</f>
        <v>---</v>
      </c>
      <c r="AH596" s="144"/>
      <c r="AI596" s="144"/>
      <c r="AJ596" s="144"/>
    </row>
    <row r="597" spans="1:36" ht="34.9" hidden="1" customHeight="1">
      <c r="A597" s="170"/>
      <c r="B597" s="47">
        <f>IFERROR(INDEX('اطلاعات انشعابات شرکتها'!A:BB,MATCH(A597,'اطلاعات انشعابات شرکتها'!A:A,0),MATCH(B$1,'اطلاعات انشعابات شرکتها'!$1:$1,0)),0)</f>
        <v>0</v>
      </c>
      <c r="C597" s="48">
        <f>IFERROR(INDEX('اطلاعات انشعابات شرکتها'!A:BB,MATCH(A597,'اطلاعات انشعابات شرکتها'!A:A,0),MATCH(C$1,'اطلاعات انشعابات شرکتها'!$1:$1,0)),0)</f>
        <v>0</v>
      </c>
      <c r="D597" s="45"/>
      <c r="E597" s="171"/>
      <c r="F597" s="170"/>
      <c r="G597" s="47" t="str">
        <f t="shared" si="91"/>
        <v>/</v>
      </c>
      <c r="H597" s="47">
        <f>IFERROR(INDEX('اطلاعات دوره'!A:Z,MATCH(G597,'اطلاعات دوره'!C:C,0),MATCH(H$1,'اطلاعات دوره'!$1:$1,0)),0)</f>
        <v>0</v>
      </c>
      <c r="I597" s="47">
        <f>IFERROR(INDEX('اطلاعات دوره'!A:Z,MATCH(G597,'اطلاعات دوره'!C:C,0),MATCH(I$1,'اطلاعات دوره'!$1:$1,0)),0)</f>
        <v>0</v>
      </c>
      <c r="J597" s="48">
        <f>IFERROR(INDEX('اطلاعات دوره'!A:Z,MATCH(G597,'اطلاعات دوره'!C:C,0),MATCH(J$1,'اطلاعات دوره'!$1:$1,0)),0)</f>
        <v>0</v>
      </c>
      <c r="K597" s="46"/>
      <c r="L597" s="158" t="str">
        <f>IFERROR(INDEX('اطلاعات دوره'!A:Z,MATCH(G597,'اطلاعات دوره'!C:C,0)-1,MATCH("عنوان",'اطلاعات دوره'!$1:$1,0)),"---")</f>
        <v>---</v>
      </c>
      <c r="M597" s="47" t="str">
        <f t="shared" si="92"/>
        <v>----</v>
      </c>
      <c r="N597" s="48" t="str">
        <f t="shared" si="93"/>
        <v>-/</v>
      </c>
      <c r="O597" s="45"/>
      <c r="P597" s="158">
        <f>IFERROR(INDEX('قرائت کنتور'!A:AZ,MATCH(A597&amp;"-"&amp;"گاز",'قرائت کنتور'!B:B,0),MATCH(L597,'قرائت کنتور'!$1:$1,0)),0)</f>
        <v>0</v>
      </c>
      <c r="Q597" s="47">
        <f>IFERROR(INDEX('قرائت کنتور'!A:AZ,MATCH(A597&amp;"-"&amp;"گاز",'قرائت کنتور'!B:B,0),MATCH(G597,'قرائت کنتور'!$1:$1,0)),0)</f>
        <v>0</v>
      </c>
      <c r="R597" s="47">
        <f t="shared" si="94"/>
        <v>0</v>
      </c>
      <c r="S597" s="45"/>
      <c r="T597" s="155" t="str">
        <f>IFERROR(INDEX('تعرفه ها'!A:Z,MATCH("بهای هر متر مکعب گاز مصرفی",'تعرفه ها'!$B:$B,0),MATCH(F597,'تعرفه ها'!$2:$2,0)),"---")</f>
        <v>---</v>
      </c>
      <c r="U597" s="50" t="str">
        <f t="shared" si="95"/>
        <v>---</v>
      </c>
      <c r="V597" s="50" t="str">
        <f>IFERROR(ROUND(R597*INDEX('تعرفه ها'!A:Z,MATCH("عوارض گاز به ازاء هر متر مکعب",'تعرفه ها'!$B:$B,0),MATCH(F597,'تعرفه ها'!$2:$2,0)),0),"---")</f>
        <v>---</v>
      </c>
      <c r="W597" s="50" t="str">
        <f>IFERROR(ROUND(((U597+V597)*INDEX('تعرفه ها'!A:Z,MATCH("هزینه نگهداری و تعمیرات شبکه گاز",'تعرفه ها'!$B:$B,0),MATCH(F597,'تعرفه ها'!$2:$2,0))/100),0),"---")</f>
        <v>---</v>
      </c>
      <c r="X597" s="50" t="str">
        <f>IFERROR(IF(INDEX('اطلاعات دوره'!A:Z,MATCH(G597,'اطلاعات دوره'!C:C,0),MATCH("گاز",'اطلاعات دوره'!$1:$1,0))="دارد",ROUND((U597+V597)*INDEX('تعرفه ها'!A:Z,MATCH("پیک فصلی گاز",'تعرفه ها'!$B:$B,0),MATCH(F597,'تعرفه ها'!$2:$2,0))/100,0),0),"---")</f>
        <v>---</v>
      </c>
      <c r="Y597" s="50" t="str">
        <f>IFERROR(ROUND(SUM(U597+V597+W597+X597)*INDEX('تعرفه ها'!A:Z,MATCH("مالیات گاز",'تعرفه ها'!$B:$B,0),MATCH(F597,'تعرفه ها'!$2:$2,0))/100,0),"---")</f>
        <v>---</v>
      </c>
      <c r="Z597" s="50" t="str">
        <f t="shared" si="96"/>
        <v>---</v>
      </c>
      <c r="AA597" s="50" t="str">
        <f t="shared" si="90"/>
        <v>---</v>
      </c>
      <c r="AB597" s="50" t="str">
        <f t="shared" si="97"/>
        <v>---</v>
      </c>
      <c r="AC597" s="50" t="str">
        <f t="shared" si="98"/>
        <v>---</v>
      </c>
      <c r="AD597" s="153" t="str">
        <f t="shared" si="99"/>
        <v>---</v>
      </c>
      <c r="AF597" s="155" t="str">
        <f>IFERROR(IF(INDEX(پرداخت!A:AZ,MATCH(A597&amp;" - "&amp;"گاز",پرداخت!$B:$B,0),MATCH(G597,پرداخت!$1:$1,0))="نشده","نشده","شده"),"---")</f>
        <v>---</v>
      </c>
      <c r="AH597" s="144"/>
      <c r="AI597" s="144"/>
      <c r="AJ597" s="144"/>
    </row>
    <row r="598" spans="1:36" ht="34.9" hidden="1" customHeight="1">
      <c r="A598" s="170"/>
      <c r="B598" s="47">
        <f>IFERROR(INDEX('اطلاعات انشعابات شرکتها'!A:BB,MATCH(A598,'اطلاعات انشعابات شرکتها'!A:A,0),MATCH(B$1,'اطلاعات انشعابات شرکتها'!$1:$1,0)),0)</f>
        <v>0</v>
      </c>
      <c r="C598" s="48">
        <f>IFERROR(INDEX('اطلاعات انشعابات شرکتها'!A:BB,MATCH(A598,'اطلاعات انشعابات شرکتها'!A:A,0),MATCH(C$1,'اطلاعات انشعابات شرکتها'!$1:$1,0)),0)</f>
        <v>0</v>
      </c>
      <c r="D598" s="45"/>
      <c r="E598" s="171"/>
      <c r="F598" s="170"/>
      <c r="G598" s="47" t="str">
        <f t="shared" si="91"/>
        <v>/</v>
      </c>
      <c r="H598" s="47">
        <f>IFERROR(INDEX('اطلاعات دوره'!A:Z,MATCH(G598,'اطلاعات دوره'!C:C,0),MATCH(H$1,'اطلاعات دوره'!$1:$1,0)),0)</f>
        <v>0</v>
      </c>
      <c r="I598" s="47">
        <f>IFERROR(INDEX('اطلاعات دوره'!A:Z,MATCH(G598,'اطلاعات دوره'!C:C,0),MATCH(I$1,'اطلاعات دوره'!$1:$1,0)),0)</f>
        <v>0</v>
      </c>
      <c r="J598" s="48">
        <f>IFERROR(INDEX('اطلاعات دوره'!A:Z,MATCH(G598,'اطلاعات دوره'!C:C,0),MATCH(J$1,'اطلاعات دوره'!$1:$1,0)),0)</f>
        <v>0</v>
      </c>
      <c r="K598" s="46"/>
      <c r="L598" s="158" t="str">
        <f>IFERROR(INDEX('اطلاعات دوره'!A:Z,MATCH(G598,'اطلاعات دوره'!C:C,0)-1,MATCH("عنوان",'اطلاعات دوره'!$1:$1,0)),"---")</f>
        <v>---</v>
      </c>
      <c r="M598" s="47" t="str">
        <f t="shared" si="92"/>
        <v>----</v>
      </c>
      <c r="N598" s="48" t="str">
        <f t="shared" si="93"/>
        <v>-/</v>
      </c>
      <c r="O598" s="45"/>
      <c r="P598" s="158">
        <f>IFERROR(INDEX('قرائت کنتور'!A:AZ,MATCH(A598&amp;"-"&amp;"گاز",'قرائت کنتور'!B:B,0),MATCH(L598,'قرائت کنتور'!$1:$1,0)),0)</f>
        <v>0</v>
      </c>
      <c r="Q598" s="47">
        <f>IFERROR(INDEX('قرائت کنتور'!A:AZ,MATCH(A598&amp;"-"&amp;"گاز",'قرائت کنتور'!B:B,0),MATCH(G598,'قرائت کنتور'!$1:$1,0)),0)</f>
        <v>0</v>
      </c>
      <c r="R598" s="47">
        <f t="shared" si="94"/>
        <v>0</v>
      </c>
      <c r="S598" s="45"/>
      <c r="T598" s="155" t="str">
        <f>IFERROR(INDEX('تعرفه ها'!A:Z,MATCH("بهای هر متر مکعب گاز مصرفی",'تعرفه ها'!$B:$B,0),MATCH(F598,'تعرفه ها'!$2:$2,0)),"---")</f>
        <v>---</v>
      </c>
      <c r="U598" s="50" t="str">
        <f t="shared" si="95"/>
        <v>---</v>
      </c>
      <c r="V598" s="50" t="str">
        <f>IFERROR(ROUND(R598*INDEX('تعرفه ها'!A:Z,MATCH("عوارض گاز به ازاء هر متر مکعب",'تعرفه ها'!$B:$B,0),MATCH(F598,'تعرفه ها'!$2:$2,0)),0),"---")</f>
        <v>---</v>
      </c>
      <c r="W598" s="50" t="str">
        <f>IFERROR(ROUND(((U598+V598)*INDEX('تعرفه ها'!A:Z,MATCH("هزینه نگهداری و تعمیرات شبکه گاز",'تعرفه ها'!$B:$B,0),MATCH(F598,'تعرفه ها'!$2:$2,0))/100),0),"---")</f>
        <v>---</v>
      </c>
      <c r="X598" s="50" t="str">
        <f>IFERROR(IF(INDEX('اطلاعات دوره'!A:Z,MATCH(G598,'اطلاعات دوره'!C:C,0),MATCH("گاز",'اطلاعات دوره'!$1:$1,0))="دارد",ROUND((U598+V598)*INDEX('تعرفه ها'!A:Z,MATCH("پیک فصلی گاز",'تعرفه ها'!$B:$B,0),MATCH(F598,'تعرفه ها'!$2:$2,0))/100,0),0),"---")</f>
        <v>---</v>
      </c>
      <c r="Y598" s="50" t="str">
        <f>IFERROR(ROUND(SUM(U598+V598+W598+X598)*INDEX('تعرفه ها'!A:Z,MATCH("مالیات گاز",'تعرفه ها'!$B:$B,0),MATCH(F598,'تعرفه ها'!$2:$2,0))/100,0),"---")</f>
        <v>---</v>
      </c>
      <c r="Z598" s="50" t="str">
        <f t="shared" si="96"/>
        <v>---</v>
      </c>
      <c r="AA598" s="50" t="str">
        <f t="shared" si="90"/>
        <v>---</v>
      </c>
      <c r="AB598" s="50" t="str">
        <f t="shared" si="97"/>
        <v>---</v>
      </c>
      <c r="AC598" s="50" t="str">
        <f t="shared" si="98"/>
        <v>---</v>
      </c>
      <c r="AD598" s="153" t="str">
        <f t="shared" si="99"/>
        <v>---</v>
      </c>
      <c r="AF598" s="155" t="str">
        <f>IFERROR(IF(INDEX(پرداخت!A:AZ,MATCH(A598&amp;" - "&amp;"گاز",پرداخت!$B:$B,0),MATCH(G598,پرداخت!$1:$1,0))="نشده","نشده","شده"),"---")</f>
        <v>---</v>
      </c>
      <c r="AH598" s="144"/>
      <c r="AI598" s="144"/>
      <c r="AJ598" s="144"/>
    </row>
    <row r="599" spans="1:36" ht="34.9" hidden="1" customHeight="1">
      <c r="A599" s="170"/>
      <c r="B599" s="47">
        <f>IFERROR(INDEX('اطلاعات انشعابات شرکتها'!A:BB,MATCH(A599,'اطلاعات انشعابات شرکتها'!A:A,0),MATCH(B$1,'اطلاعات انشعابات شرکتها'!$1:$1,0)),0)</f>
        <v>0</v>
      </c>
      <c r="C599" s="48">
        <f>IFERROR(INDEX('اطلاعات انشعابات شرکتها'!A:BB,MATCH(A599,'اطلاعات انشعابات شرکتها'!A:A,0),MATCH(C$1,'اطلاعات انشعابات شرکتها'!$1:$1,0)),0)</f>
        <v>0</v>
      </c>
      <c r="D599" s="45"/>
      <c r="E599" s="171"/>
      <c r="F599" s="170"/>
      <c r="G599" s="47" t="str">
        <f t="shared" si="91"/>
        <v>/</v>
      </c>
      <c r="H599" s="47">
        <f>IFERROR(INDEX('اطلاعات دوره'!A:Z,MATCH(G599,'اطلاعات دوره'!C:C,0),MATCH(H$1,'اطلاعات دوره'!$1:$1,0)),0)</f>
        <v>0</v>
      </c>
      <c r="I599" s="47">
        <f>IFERROR(INDEX('اطلاعات دوره'!A:Z,MATCH(G599,'اطلاعات دوره'!C:C,0),MATCH(I$1,'اطلاعات دوره'!$1:$1,0)),0)</f>
        <v>0</v>
      </c>
      <c r="J599" s="48">
        <f>IFERROR(INDEX('اطلاعات دوره'!A:Z,MATCH(G599,'اطلاعات دوره'!C:C,0),MATCH(J$1,'اطلاعات دوره'!$1:$1,0)),0)</f>
        <v>0</v>
      </c>
      <c r="K599" s="46"/>
      <c r="L599" s="158" t="str">
        <f>IFERROR(INDEX('اطلاعات دوره'!A:Z,MATCH(G599,'اطلاعات دوره'!C:C,0)-1,MATCH("عنوان",'اطلاعات دوره'!$1:$1,0)),"---")</f>
        <v>---</v>
      </c>
      <c r="M599" s="47" t="str">
        <f t="shared" si="92"/>
        <v>----</v>
      </c>
      <c r="N599" s="48" t="str">
        <f t="shared" si="93"/>
        <v>-/</v>
      </c>
      <c r="O599" s="45"/>
      <c r="P599" s="158">
        <f>IFERROR(INDEX('قرائت کنتور'!A:AZ,MATCH(A599&amp;"-"&amp;"گاز",'قرائت کنتور'!B:B,0),MATCH(L599,'قرائت کنتور'!$1:$1,0)),0)</f>
        <v>0</v>
      </c>
      <c r="Q599" s="47">
        <f>IFERROR(INDEX('قرائت کنتور'!A:AZ,MATCH(A599&amp;"-"&amp;"گاز",'قرائت کنتور'!B:B,0),MATCH(G599,'قرائت کنتور'!$1:$1,0)),0)</f>
        <v>0</v>
      </c>
      <c r="R599" s="47">
        <f t="shared" si="94"/>
        <v>0</v>
      </c>
      <c r="S599" s="45"/>
      <c r="T599" s="155" t="str">
        <f>IFERROR(INDEX('تعرفه ها'!A:Z,MATCH("بهای هر متر مکعب گاز مصرفی",'تعرفه ها'!$B:$B,0),MATCH(F599,'تعرفه ها'!$2:$2,0)),"---")</f>
        <v>---</v>
      </c>
      <c r="U599" s="50" t="str">
        <f t="shared" si="95"/>
        <v>---</v>
      </c>
      <c r="V599" s="50" t="str">
        <f>IFERROR(ROUND(R599*INDEX('تعرفه ها'!A:Z,MATCH("عوارض گاز به ازاء هر متر مکعب",'تعرفه ها'!$B:$B,0),MATCH(F599,'تعرفه ها'!$2:$2,0)),0),"---")</f>
        <v>---</v>
      </c>
      <c r="W599" s="50" t="str">
        <f>IFERROR(ROUND(((U599+V599)*INDEX('تعرفه ها'!A:Z,MATCH("هزینه نگهداری و تعمیرات شبکه گاز",'تعرفه ها'!$B:$B,0),MATCH(F599,'تعرفه ها'!$2:$2,0))/100),0),"---")</f>
        <v>---</v>
      </c>
      <c r="X599" s="50" t="str">
        <f>IFERROR(IF(INDEX('اطلاعات دوره'!A:Z,MATCH(G599,'اطلاعات دوره'!C:C,0),MATCH("گاز",'اطلاعات دوره'!$1:$1,0))="دارد",ROUND((U599+V599)*INDEX('تعرفه ها'!A:Z,MATCH("پیک فصلی گاز",'تعرفه ها'!$B:$B,0),MATCH(F599,'تعرفه ها'!$2:$2,0))/100,0),0),"---")</f>
        <v>---</v>
      </c>
      <c r="Y599" s="50" t="str">
        <f>IFERROR(ROUND(SUM(U599+V599+W599+X599)*INDEX('تعرفه ها'!A:Z,MATCH("مالیات گاز",'تعرفه ها'!$B:$B,0),MATCH(F599,'تعرفه ها'!$2:$2,0))/100,0),"---")</f>
        <v>---</v>
      </c>
      <c r="Z599" s="50" t="str">
        <f t="shared" si="96"/>
        <v>---</v>
      </c>
      <c r="AA599" s="50" t="str">
        <f t="shared" si="90"/>
        <v>---</v>
      </c>
      <c r="AB599" s="50" t="str">
        <f t="shared" si="97"/>
        <v>---</v>
      </c>
      <c r="AC599" s="50" t="str">
        <f t="shared" si="98"/>
        <v>---</v>
      </c>
      <c r="AD599" s="153" t="str">
        <f t="shared" si="99"/>
        <v>---</v>
      </c>
      <c r="AF599" s="155" t="str">
        <f>IFERROR(IF(INDEX(پرداخت!A:AZ,MATCH(A599&amp;" - "&amp;"گاز",پرداخت!$B:$B,0),MATCH(G599,پرداخت!$1:$1,0))="نشده","نشده","شده"),"---")</f>
        <v>---</v>
      </c>
      <c r="AH599" s="144"/>
      <c r="AI599" s="144"/>
      <c r="AJ599" s="144"/>
    </row>
    <row r="600" spans="1:36" ht="34.9" hidden="1" customHeight="1">
      <c r="A600" s="170"/>
      <c r="B600" s="47">
        <f>IFERROR(INDEX('اطلاعات انشعابات شرکتها'!A:BB,MATCH(A600,'اطلاعات انشعابات شرکتها'!A:A,0),MATCH(B$1,'اطلاعات انشعابات شرکتها'!$1:$1,0)),0)</f>
        <v>0</v>
      </c>
      <c r="C600" s="48">
        <f>IFERROR(INDEX('اطلاعات انشعابات شرکتها'!A:BB,MATCH(A600,'اطلاعات انشعابات شرکتها'!A:A,0),MATCH(C$1,'اطلاعات انشعابات شرکتها'!$1:$1,0)),0)</f>
        <v>0</v>
      </c>
      <c r="D600" s="45"/>
      <c r="E600" s="171"/>
      <c r="F600" s="170"/>
      <c r="G600" s="47" t="str">
        <f t="shared" si="91"/>
        <v>/</v>
      </c>
      <c r="H600" s="47">
        <f>IFERROR(INDEX('اطلاعات دوره'!A:Z,MATCH(G600,'اطلاعات دوره'!C:C,0),MATCH(H$1,'اطلاعات دوره'!$1:$1,0)),0)</f>
        <v>0</v>
      </c>
      <c r="I600" s="47">
        <f>IFERROR(INDEX('اطلاعات دوره'!A:Z,MATCH(G600,'اطلاعات دوره'!C:C,0),MATCH(I$1,'اطلاعات دوره'!$1:$1,0)),0)</f>
        <v>0</v>
      </c>
      <c r="J600" s="48">
        <f>IFERROR(INDEX('اطلاعات دوره'!A:Z,MATCH(G600,'اطلاعات دوره'!C:C,0),MATCH(J$1,'اطلاعات دوره'!$1:$1,0)),0)</f>
        <v>0</v>
      </c>
      <c r="K600" s="46"/>
      <c r="L600" s="158" t="str">
        <f>IFERROR(INDEX('اطلاعات دوره'!A:Z,MATCH(G600,'اطلاعات دوره'!C:C,0)-1,MATCH("عنوان",'اطلاعات دوره'!$1:$1,0)),"---")</f>
        <v>---</v>
      </c>
      <c r="M600" s="47" t="str">
        <f t="shared" si="92"/>
        <v>----</v>
      </c>
      <c r="N600" s="48" t="str">
        <f t="shared" si="93"/>
        <v>-/</v>
      </c>
      <c r="O600" s="45"/>
      <c r="P600" s="158">
        <f>IFERROR(INDEX('قرائت کنتور'!A:AZ,MATCH(A600&amp;"-"&amp;"گاز",'قرائت کنتور'!B:B,0),MATCH(L600,'قرائت کنتور'!$1:$1,0)),0)</f>
        <v>0</v>
      </c>
      <c r="Q600" s="47">
        <f>IFERROR(INDEX('قرائت کنتور'!A:AZ,MATCH(A600&amp;"-"&amp;"گاز",'قرائت کنتور'!B:B,0),MATCH(G600,'قرائت کنتور'!$1:$1,0)),0)</f>
        <v>0</v>
      </c>
      <c r="R600" s="47">
        <f t="shared" si="94"/>
        <v>0</v>
      </c>
      <c r="S600" s="45"/>
      <c r="T600" s="155" t="str">
        <f>IFERROR(INDEX('تعرفه ها'!A:Z,MATCH("بهای هر متر مکعب گاز مصرفی",'تعرفه ها'!$B:$B,0),MATCH(F600,'تعرفه ها'!$2:$2,0)),"---")</f>
        <v>---</v>
      </c>
      <c r="U600" s="50" t="str">
        <f t="shared" si="95"/>
        <v>---</v>
      </c>
      <c r="V600" s="50" t="str">
        <f>IFERROR(ROUND(R600*INDEX('تعرفه ها'!A:Z,MATCH("عوارض گاز به ازاء هر متر مکعب",'تعرفه ها'!$B:$B,0),MATCH(F600,'تعرفه ها'!$2:$2,0)),0),"---")</f>
        <v>---</v>
      </c>
      <c r="W600" s="50" t="str">
        <f>IFERROR(ROUND(((U600+V600)*INDEX('تعرفه ها'!A:Z,MATCH("هزینه نگهداری و تعمیرات شبکه گاز",'تعرفه ها'!$B:$B,0),MATCH(F600,'تعرفه ها'!$2:$2,0))/100),0),"---")</f>
        <v>---</v>
      </c>
      <c r="X600" s="50" t="str">
        <f>IFERROR(IF(INDEX('اطلاعات دوره'!A:Z,MATCH(G600,'اطلاعات دوره'!C:C,0),MATCH("گاز",'اطلاعات دوره'!$1:$1,0))="دارد",ROUND((U600+V600)*INDEX('تعرفه ها'!A:Z,MATCH("پیک فصلی گاز",'تعرفه ها'!$B:$B,0),MATCH(F600,'تعرفه ها'!$2:$2,0))/100,0),0),"---")</f>
        <v>---</v>
      </c>
      <c r="Y600" s="50" t="str">
        <f>IFERROR(ROUND(SUM(U600+V600+W600+X600)*INDEX('تعرفه ها'!A:Z,MATCH("مالیات گاز",'تعرفه ها'!$B:$B,0),MATCH(F600,'تعرفه ها'!$2:$2,0))/100,0),"---")</f>
        <v>---</v>
      </c>
      <c r="Z600" s="50" t="str">
        <f t="shared" si="96"/>
        <v>---</v>
      </c>
      <c r="AA600" s="50" t="str">
        <f t="shared" si="90"/>
        <v>---</v>
      </c>
      <c r="AB600" s="50" t="str">
        <f t="shared" si="97"/>
        <v>---</v>
      </c>
      <c r="AC600" s="50" t="str">
        <f t="shared" si="98"/>
        <v>---</v>
      </c>
      <c r="AD600" s="153" t="str">
        <f t="shared" si="99"/>
        <v>---</v>
      </c>
      <c r="AF600" s="155" t="str">
        <f>IFERROR(IF(INDEX(پرداخت!A:AZ,MATCH(A600&amp;" - "&amp;"گاز",پرداخت!$B:$B,0),MATCH(G600,پرداخت!$1:$1,0))="نشده","نشده","شده"),"---")</f>
        <v>---</v>
      </c>
      <c r="AH600" s="144"/>
      <c r="AI600" s="144"/>
      <c r="AJ600" s="144"/>
    </row>
    <row r="601" spans="1:36" ht="34.9" hidden="1" customHeight="1">
      <c r="A601" s="170"/>
      <c r="B601" s="47">
        <f>IFERROR(INDEX('اطلاعات انشعابات شرکتها'!A:BB,MATCH(A601,'اطلاعات انشعابات شرکتها'!A:A,0),MATCH(B$1,'اطلاعات انشعابات شرکتها'!$1:$1,0)),0)</f>
        <v>0</v>
      </c>
      <c r="C601" s="48">
        <f>IFERROR(INDEX('اطلاعات انشعابات شرکتها'!A:BB,MATCH(A601,'اطلاعات انشعابات شرکتها'!A:A,0),MATCH(C$1,'اطلاعات انشعابات شرکتها'!$1:$1,0)),0)</f>
        <v>0</v>
      </c>
      <c r="D601" s="45"/>
      <c r="E601" s="171"/>
      <c r="F601" s="170"/>
      <c r="G601" s="47" t="str">
        <f t="shared" si="91"/>
        <v>/</v>
      </c>
      <c r="H601" s="47">
        <f>IFERROR(INDEX('اطلاعات دوره'!A:Z,MATCH(G601,'اطلاعات دوره'!C:C,0),MATCH(H$1,'اطلاعات دوره'!$1:$1,0)),0)</f>
        <v>0</v>
      </c>
      <c r="I601" s="47">
        <f>IFERROR(INDEX('اطلاعات دوره'!A:Z,MATCH(G601,'اطلاعات دوره'!C:C,0),MATCH(I$1,'اطلاعات دوره'!$1:$1,0)),0)</f>
        <v>0</v>
      </c>
      <c r="J601" s="48">
        <f>IFERROR(INDEX('اطلاعات دوره'!A:Z,MATCH(G601,'اطلاعات دوره'!C:C,0),MATCH(J$1,'اطلاعات دوره'!$1:$1,0)),0)</f>
        <v>0</v>
      </c>
      <c r="K601" s="46"/>
      <c r="L601" s="158" t="str">
        <f>IFERROR(INDEX('اطلاعات دوره'!A:Z,MATCH(G601,'اطلاعات دوره'!C:C,0)-1,MATCH("عنوان",'اطلاعات دوره'!$1:$1,0)),"---")</f>
        <v>---</v>
      </c>
      <c r="M601" s="47" t="str">
        <f t="shared" si="92"/>
        <v>----</v>
      </c>
      <c r="N601" s="48" t="str">
        <f t="shared" si="93"/>
        <v>-/</v>
      </c>
      <c r="O601" s="45"/>
      <c r="P601" s="158">
        <f>IFERROR(INDEX('قرائت کنتور'!A:AZ,MATCH(A601&amp;"-"&amp;"گاز",'قرائت کنتور'!B:B,0),MATCH(L601,'قرائت کنتور'!$1:$1,0)),0)</f>
        <v>0</v>
      </c>
      <c r="Q601" s="47">
        <f>IFERROR(INDEX('قرائت کنتور'!A:AZ,MATCH(A601&amp;"-"&amp;"گاز",'قرائت کنتور'!B:B,0),MATCH(G601,'قرائت کنتور'!$1:$1,0)),0)</f>
        <v>0</v>
      </c>
      <c r="R601" s="47">
        <f t="shared" si="94"/>
        <v>0</v>
      </c>
      <c r="S601" s="45"/>
      <c r="T601" s="155" t="str">
        <f>IFERROR(INDEX('تعرفه ها'!A:Z,MATCH("بهای هر متر مکعب گاز مصرفی",'تعرفه ها'!$B:$B,0),MATCH(F601,'تعرفه ها'!$2:$2,0)),"---")</f>
        <v>---</v>
      </c>
      <c r="U601" s="50" t="str">
        <f t="shared" si="95"/>
        <v>---</v>
      </c>
      <c r="V601" s="50" t="str">
        <f>IFERROR(ROUND(R601*INDEX('تعرفه ها'!A:Z,MATCH("عوارض گاز به ازاء هر متر مکعب",'تعرفه ها'!$B:$B,0),MATCH(F601,'تعرفه ها'!$2:$2,0)),0),"---")</f>
        <v>---</v>
      </c>
      <c r="W601" s="50" t="str">
        <f>IFERROR(ROUND(((U601+V601)*INDEX('تعرفه ها'!A:Z,MATCH("هزینه نگهداری و تعمیرات شبکه گاز",'تعرفه ها'!$B:$B,0),MATCH(F601,'تعرفه ها'!$2:$2,0))/100),0),"---")</f>
        <v>---</v>
      </c>
      <c r="X601" s="50" t="str">
        <f>IFERROR(IF(INDEX('اطلاعات دوره'!A:Z,MATCH(G601,'اطلاعات دوره'!C:C,0),MATCH("گاز",'اطلاعات دوره'!$1:$1,0))="دارد",ROUND((U601+V601)*INDEX('تعرفه ها'!A:Z,MATCH("پیک فصلی گاز",'تعرفه ها'!$B:$B,0),MATCH(F601,'تعرفه ها'!$2:$2,0))/100,0),0),"---")</f>
        <v>---</v>
      </c>
      <c r="Y601" s="50" t="str">
        <f>IFERROR(ROUND(SUM(U601+V601+W601+X601)*INDEX('تعرفه ها'!A:Z,MATCH("مالیات گاز",'تعرفه ها'!$B:$B,0),MATCH(F601,'تعرفه ها'!$2:$2,0))/100,0),"---")</f>
        <v>---</v>
      </c>
      <c r="Z601" s="50" t="str">
        <f t="shared" si="96"/>
        <v>---</v>
      </c>
      <c r="AA601" s="50" t="str">
        <f t="shared" si="90"/>
        <v>---</v>
      </c>
      <c r="AB601" s="50" t="str">
        <f t="shared" si="97"/>
        <v>---</v>
      </c>
      <c r="AC601" s="50" t="str">
        <f t="shared" si="98"/>
        <v>---</v>
      </c>
      <c r="AD601" s="153" t="str">
        <f t="shared" si="99"/>
        <v>---</v>
      </c>
      <c r="AF601" s="155" t="str">
        <f>IFERROR(IF(INDEX(پرداخت!A:AZ,MATCH(A601&amp;" - "&amp;"گاز",پرداخت!$B:$B,0),MATCH(G601,پرداخت!$1:$1,0))="نشده","نشده","شده"),"---")</f>
        <v>---</v>
      </c>
      <c r="AH601" s="144"/>
      <c r="AI601" s="144"/>
      <c r="AJ601" s="144"/>
    </row>
    <row r="602" spans="1:36" ht="34.9" hidden="1" customHeight="1">
      <c r="A602" s="170"/>
      <c r="B602" s="47">
        <f>IFERROR(INDEX('اطلاعات انشعابات شرکتها'!A:BB,MATCH(A602,'اطلاعات انشعابات شرکتها'!A:A,0),MATCH(B$1,'اطلاعات انشعابات شرکتها'!$1:$1,0)),0)</f>
        <v>0</v>
      </c>
      <c r="C602" s="48">
        <f>IFERROR(INDEX('اطلاعات انشعابات شرکتها'!A:BB,MATCH(A602,'اطلاعات انشعابات شرکتها'!A:A,0),MATCH(C$1,'اطلاعات انشعابات شرکتها'!$1:$1,0)),0)</f>
        <v>0</v>
      </c>
      <c r="D602" s="45"/>
      <c r="E602" s="171"/>
      <c r="F602" s="170"/>
      <c r="G602" s="47" t="str">
        <f t="shared" si="91"/>
        <v>/</v>
      </c>
      <c r="H602" s="47">
        <f>IFERROR(INDEX('اطلاعات دوره'!A:Z,MATCH(G602,'اطلاعات دوره'!C:C,0),MATCH(H$1,'اطلاعات دوره'!$1:$1,0)),0)</f>
        <v>0</v>
      </c>
      <c r="I602" s="47">
        <f>IFERROR(INDEX('اطلاعات دوره'!A:Z,MATCH(G602,'اطلاعات دوره'!C:C,0),MATCH(I$1,'اطلاعات دوره'!$1:$1,0)),0)</f>
        <v>0</v>
      </c>
      <c r="J602" s="48">
        <f>IFERROR(INDEX('اطلاعات دوره'!A:Z,MATCH(G602,'اطلاعات دوره'!C:C,0),MATCH(J$1,'اطلاعات دوره'!$1:$1,0)),0)</f>
        <v>0</v>
      </c>
      <c r="K602" s="46"/>
      <c r="L602" s="158" t="str">
        <f>IFERROR(INDEX('اطلاعات دوره'!A:Z,MATCH(G602,'اطلاعات دوره'!C:C,0)-1,MATCH("عنوان",'اطلاعات دوره'!$1:$1,0)),"---")</f>
        <v>---</v>
      </c>
      <c r="M602" s="47" t="str">
        <f t="shared" si="92"/>
        <v>----</v>
      </c>
      <c r="N602" s="48" t="str">
        <f t="shared" si="93"/>
        <v>-/</v>
      </c>
      <c r="O602" s="45"/>
      <c r="P602" s="158">
        <f>IFERROR(INDEX('قرائت کنتور'!A:AZ,MATCH(A602&amp;"-"&amp;"گاز",'قرائت کنتور'!B:B,0),MATCH(L602,'قرائت کنتور'!$1:$1,0)),0)</f>
        <v>0</v>
      </c>
      <c r="Q602" s="47">
        <f>IFERROR(INDEX('قرائت کنتور'!A:AZ,MATCH(A602&amp;"-"&amp;"گاز",'قرائت کنتور'!B:B,0),MATCH(G602,'قرائت کنتور'!$1:$1,0)),0)</f>
        <v>0</v>
      </c>
      <c r="R602" s="47">
        <f t="shared" si="94"/>
        <v>0</v>
      </c>
      <c r="S602" s="45"/>
      <c r="T602" s="155" t="str">
        <f>IFERROR(INDEX('تعرفه ها'!A:Z,MATCH("بهای هر متر مکعب گاز مصرفی",'تعرفه ها'!$B:$B,0),MATCH(F602,'تعرفه ها'!$2:$2,0)),"---")</f>
        <v>---</v>
      </c>
      <c r="U602" s="50" t="str">
        <f t="shared" si="95"/>
        <v>---</v>
      </c>
      <c r="V602" s="50" t="str">
        <f>IFERROR(ROUND(R602*INDEX('تعرفه ها'!A:Z,MATCH("عوارض گاز به ازاء هر متر مکعب",'تعرفه ها'!$B:$B,0),MATCH(F602,'تعرفه ها'!$2:$2,0)),0),"---")</f>
        <v>---</v>
      </c>
      <c r="W602" s="50" t="str">
        <f>IFERROR(ROUND(((U602+V602)*INDEX('تعرفه ها'!A:Z,MATCH("هزینه نگهداری و تعمیرات شبکه گاز",'تعرفه ها'!$B:$B,0),MATCH(F602,'تعرفه ها'!$2:$2,0))/100),0),"---")</f>
        <v>---</v>
      </c>
      <c r="X602" s="50" t="str">
        <f>IFERROR(IF(INDEX('اطلاعات دوره'!A:Z,MATCH(G602,'اطلاعات دوره'!C:C,0),MATCH("گاز",'اطلاعات دوره'!$1:$1,0))="دارد",ROUND((U602+V602)*INDEX('تعرفه ها'!A:Z,MATCH("پیک فصلی گاز",'تعرفه ها'!$B:$B,0),MATCH(F602,'تعرفه ها'!$2:$2,0))/100,0),0),"---")</f>
        <v>---</v>
      </c>
      <c r="Y602" s="50" t="str">
        <f>IFERROR(ROUND(SUM(U602+V602+W602+X602)*INDEX('تعرفه ها'!A:Z,MATCH("مالیات گاز",'تعرفه ها'!$B:$B,0),MATCH(F602,'تعرفه ها'!$2:$2,0))/100,0),"---")</f>
        <v>---</v>
      </c>
      <c r="Z602" s="50" t="str">
        <f t="shared" si="96"/>
        <v>---</v>
      </c>
      <c r="AA602" s="50" t="str">
        <f t="shared" si="90"/>
        <v>---</v>
      </c>
      <c r="AB602" s="50" t="str">
        <f t="shared" si="97"/>
        <v>---</v>
      </c>
      <c r="AC602" s="50" t="str">
        <f t="shared" si="98"/>
        <v>---</v>
      </c>
      <c r="AD602" s="153" t="str">
        <f t="shared" si="99"/>
        <v>---</v>
      </c>
      <c r="AF602" s="155" t="str">
        <f>IFERROR(IF(INDEX(پرداخت!A:AZ,MATCH(A602&amp;" - "&amp;"گاز",پرداخت!$B:$B,0),MATCH(G602,پرداخت!$1:$1,0))="نشده","نشده","شده"),"---")</f>
        <v>---</v>
      </c>
      <c r="AH602" s="144"/>
      <c r="AI602" s="144"/>
      <c r="AJ602" s="144"/>
    </row>
    <row r="603" spans="1:36" ht="34.9" hidden="1" customHeight="1">
      <c r="A603" s="170"/>
      <c r="B603" s="47">
        <f>IFERROR(INDEX('اطلاعات انشعابات شرکتها'!A:BB,MATCH(A603,'اطلاعات انشعابات شرکتها'!A:A,0),MATCH(B$1,'اطلاعات انشعابات شرکتها'!$1:$1,0)),0)</f>
        <v>0</v>
      </c>
      <c r="C603" s="48">
        <f>IFERROR(INDEX('اطلاعات انشعابات شرکتها'!A:BB,MATCH(A603,'اطلاعات انشعابات شرکتها'!A:A,0),MATCH(C$1,'اطلاعات انشعابات شرکتها'!$1:$1,0)),0)</f>
        <v>0</v>
      </c>
      <c r="D603" s="45"/>
      <c r="E603" s="171"/>
      <c r="F603" s="170"/>
      <c r="G603" s="47" t="str">
        <f t="shared" si="91"/>
        <v>/</v>
      </c>
      <c r="H603" s="47">
        <f>IFERROR(INDEX('اطلاعات دوره'!A:Z,MATCH(G603,'اطلاعات دوره'!C:C,0),MATCH(H$1,'اطلاعات دوره'!$1:$1,0)),0)</f>
        <v>0</v>
      </c>
      <c r="I603" s="47">
        <f>IFERROR(INDEX('اطلاعات دوره'!A:Z,MATCH(G603,'اطلاعات دوره'!C:C,0),MATCH(I$1,'اطلاعات دوره'!$1:$1,0)),0)</f>
        <v>0</v>
      </c>
      <c r="J603" s="48">
        <f>IFERROR(INDEX('اطلاعات دوره'!A:Z,MATCH(G603,'اطلاعات دوره'!C:C,0),MATCH(J$1,'اطلاعات دوره'!$1:$1,0)),0)</f>
        <v>0</v>
      </c>
      <c r="K603" s="46"/>
      <c r="L603" s="158" t="str">
        <f>IFERROR(INDEX('اطلاعات دوره'!A:Z,MATCH(G603,'اطلاعات دوره'!C:C,0)-1,MATCH("عنوان",'اطلاعات دوره'!$1:$1,0)),"---")</f>
        <v>---</v>
      </c>
      <c r="M603" s="47" t="str">
        <f t="shared" si="92"/>
        <v>----</v>
      </c>
      <c r="N603" s="48" t="str">
        <f t="shared" si="93"/>
        <v>-/</v>
      </c>
      <c r="O603" s="45"/>
      <c r="P603" s="158">
        <f>IFERROR(INDEX('قرائت کنتور'!A:AZ,MATCH(A603&amp;"-"&amp;"گاز",'قرائت کنتور'!B:B,0),MATCH(L603,'قرائت کنتور'!$1:$1,0)),0)</f>
        <v>0</v>
      </c>
      <c r="Q603" s="47">
        <f>IFERROR(INDEX('قرائت کنتور'!A:AZ,MATCH(A603&amp;"-"&amp;"گاز",'قرائت کنتور'!B:B,0),MATCH(G603,'قرائت کنتور'!$1:$1,0)),0)</f>
        <v>0</v>
      </c>
      <c r="R603" s="47">
        <f t="shared" si="94"/>
        <v>0</v>
      </c>
      <c r="S603" s="45"/>
      <c r="T603" s="155" t="str">
        <f>IFERROR(INDEX('تعرفه ها'!A:Z,MATCH("بهای هر متر مکعب گاز مصرفی",'تعرفه ها'!$B:$B,0),MATCH(F603,'تعرفه ها'!$2:$2,0)),"---")</f>
        <v>---</v>
      </c>
      <c r="U603" s="50" t="str">
        <f t="shared" si="95"/>
        <v>---</v>
      </c>
      <c r="V603" s="50" t="str">
        <f>IFERROR(ROUND(R603*INDEX('تعرفه ها'!A:Z,MATCH("عوارض گاز به ازاء هر متر مکعب",'تعرفه ها'!$B:$B,0),MATCH(F603,'تعرفه ها'!$2:$2,0)),0),"---")</f>
        <v>---</v>
      </c>
      <c r="W603" s="50" t="str">
        <f>IFERROR(ROUND(((U603+V603)*INDEX('تعرفه ها'!A:Z,MATCH("هزینه نگهداری و تعمیرات شبکه گاز",'تعرفه ها'!$B:$B,0),MATCH(F603,'تعرفه ها'!$2:$2,0))/100),0),"---")</f>
        <v>---</v>
      </c>
      <c r="X603" s="50" t="str">
        <f>IFERROR(IF(INDEX('اطلاعات دوره'!A:Z,MATCH(G603,'اطلاعات دوره'!C:C,0),MATCH("گاز",'اطلاعات دوره'!$1:$1,0))="دارد",ROUND((U603+V603)*INDEX('تعرفه ها'!A:Z,MATCH("پیک فصلی گاز",'تعرفه ها'!$B:$B,0),MATCH(F603,'تعرفه ها'!$2:$2,0))/100,0),0),"---")</f>
        <v>---</v>
      </c>
      <c r="Y603" s="50" t="str">
        <f>IFERROR(ROUND(SUM(U603+V603+W603+X603)*INDEX('تعرفه ها'!A:Z,MATCH("مالیات گاز",'تعرفه ها'!$B:$B,0),MATCH(F603,'تعرفه ها'!$2:$2,0))/100,0),"---")</f>
        <v>---</v>
      </c>
      <c r="Z603" s="50" t="str">
        <f t="shared" si="96"/>
        <v>---</v>
      </c>
      <c r="AA603" s="50" t="str">
        <f t="shared" si="90"/>
        <v>---</v>
      </c>
      <c r="AB603" s="50" t="str">
        <f t="shared" si="97"/>
        <v>---</v>
      </c>
      <c r="AC603" s="50" t="str">
        <f t="shared" si="98"/>
        <v>---</v>
      </c>
      <c r="AD603" s="153" t="str">
        <f t="shared" si="99"/>
        <v>---</v>
      </c>
      <c r="AF603" s="155" t="str">
        <f>IFERROR(IF(INDEX(پرداخت!A:AZ,MATCH(A603&amp;" - "&amp;"گاز",پرداخت!$B:$B,0),MATCH(G603,پرداخت!$1:$1,0))="نشده","نشده","شده"),"---")</f>
        <v>---</v>
      </c>
      <c r="AH603" s="144"/>
      <c r="AI603" s="144"/>
      <c r="AJ603" s="144"/>
    </row>
    <row r="604" spans="1:36" ht="34.9" hidden="1" customHeight="1">
      <c r="A604" s="170"/>
      <c r="B604" s="47">
        <f>IFERROR(INDEX('اطلاعات انشعابات شرکتها'!A:BB,MATCH(A604,'اطلاعات انشعابات شرکتها'!A:A,0),MATCH(B$1,'اطلاعات انشعابات شرکتها'!$1:$1,0)),0)</f>
        <v>0</v>
      </c>
      <c r="C604" s="48">
        <f>IFERROR(INDEX('اطلاعات انشعابات شرکتها'!A:BB,MATCH(A604,'اطلاعات انشعابات شرکتها'!A:A,0),MATCH(C$1,'اطلاعات انشعابات شرکتها'!$1:$1,0)),0)</f>
        <v>0</v>
      </c>
      <c r="D604" s="45"/>
      <c r="E604" s="171"/>
      <c r="F604" s="170"/>
      <c r="G604" s="47" t="str">
        <f t="shared" si="91"/>
        <v>/</v>
      </c>
      <c r="H604" s="47">
        <f>IFERROR(INDEX('اطلاعات دوره'!A:Z,MATCH(G604,'اطلاعات دوره'!C:C,0),MATCH(H$1,'اطلاعات دوره'!$1:$1,0)),0)</f>
        <v>0</v>
      </c>
      <c r="I604" s="47">
        <f>IFERROR(INDEX('اطلاعات دوره'!A:Z,MATCH(G604,'اطلاعات دوره'!C:C,0),MATCH(I$1,'اطلاعات دوره'!$1:$1,0)),0)</f>
        <v>0</v>
      </c>
      <c r="J604" s="48">
        <f>IFERROR(INDEX('اطلاعات دوره'!A:Z,MATCH(G604,'اطلاعات دوره'!C:C,0),MATCH(J$1,'اطلاعات دوره'!$1:$1,0)),0)</f>
        <v>0</v>
      </c>
      <c r="K604" s="46"/>
      <c r="L604" s="158" t="str">
        <f>IFERROR(INDEX('اطلاعات دوره'!A:Z,MATCH(G604,'اطلاعات دوره'!C:C,0)-1,MATCH("عنوان",'اطلاعات دوره'!$1:$1,0)),"---")</f>
        <v>---</v>
      </c>
      <c r="M604" s="47" t="str">
        <f t="shared" si="92"/>
        <v>----</v>
      </c>
      <c r="N604" s="48" t="str">
        <f t="shared" si="93"/>
        <v>-/</v>
      </c>
      <c r="O604" s="45"/>
      <c r="P604" s="158">
        <f>IFERROR(INDEX('قرائت کنتور'!A:AZ,MATCH(A604&amp;"-"&amp;"گاز",'قرائت کنتور'!B:B,0),MATCH(L604,'قرائت کنتور'!$1:$1,0)),0)</f>
        <v>0</v>
      </c>
      <c r="Q604" s="47">
        <f>IFERROR(INDEX('قرائت کنتور'!A:AZ,MATCH(A604&amp;"-"&amp;"گاز",'قرائت کنتور'!B:B,0),MATCH(G604,'قرائت کنتور'!$1:$1,0)),0)</f>
        <v>0</v>
      </c>
      <c r="R604" s="47">
        <f t="shared" si="94"/>
        <v>0</v>
      </c>
      <c r="S604" s="45"/>
      <c r="T604" s="155" t="str">
        <f>IFERROR(INDEX('تعرفه ها'!A:Z,MATCH("بهای هر متر مکعب گاز مصرفی",'تعرفه ها'!$B:$B,0),MATCH(F604,'تعرفه ها'!$2:$2,0)),"---")</f>
        <v>---</v>
      </c>
      <c r="U604" s="50" t="str">
        <f t="shared" si="95"/>
        <v>---</v>
      </c>
      <c r="V604" s="50" t="str">
        <f>IFERROR(ROUND(R604*INDEX('تعرفه ها'!A:Z,MATCH("عوارض گاز به ازاء هر متر مکعب",'تعرفه ها'!$B:$B,0),MATCH(F604,'تعرفه ها'!$2:$2,0)),0),"---")</f>
        <v>---</v>
      </c>
      <c r="W604" s="50" t="str">
        <f>IFERROR(ROUND(((U604+V604)*INDEX('تعرفه ها'!A:Z,MATCH("هزینه نگهداری و تعمیرات شبکه گاز",'تعرفه ها'!$B:$B,0),MATCH(F604,'تعرفه ها'!$2:$2,0))/100),0),"---")</f>
        <v>---</v>
      </c>
      <c r="X604" s="50" t="str">
        <f>IFERROR(IF(INDEX('اطلاعات دوره'!A:Z,MATCH(G604,'اطلاعات دوره'!C:C,0),MATCH("گاز",'اطلاعات دوره'!$1:$1,0))="دارد",ROUND((U604+V604)*INDEX('تعرفه ها'!A:Z,MATCH("پیک فصلی گاز",'تعرفه ها'!$B:$B,0),MATCH(F604,'تعرفه ها'!$2:$2,0))/100,0),0),"---")</f>
        <v>---</v>
      </c>
      <c r="Y604" s="50" t="str">
        <f>IFERROR(ROUND(SUM(U604+V604+W604+X604)*INDEX('تعرفه ها'!A:Z,MATCH("مالیات گاز",'تعرفه ها'!$B:$B,0),MATCH(F604,'تعرفه ها'!$2:$2,0))/100,0),"---")</f>
        <v>---</v>
      </c>
      <c r="Z604" s="50" t="str">
        <f t="shared" si="96"/>
        <v>---</v>
      </c>
      <c r="AA604" s="50" t="str">
        <f t="shared" si="90"/>
        <v>---</v>
      </c>
      <c r="AB604" s="50" t="str">
        <f t="shared" si="97"/>
        <v>---</v>
      </c>
      <c r="AC604" s="50" t="str">
        <f t="shared" si="98"/>
        <v>---</v>
      </c>
      <c r="AD604" s="153" t="str">
        <f t="shared" si="99"/>
        <v>---</v>
      </c>
      <c r="AF604" s="155" t="str">
        <f>IFERROR(IF(INDEX(پرداخت!A:AZ,MATCH(A604&amp;" - "&amp;"گاز",پرداخت!$B:$B,0),MATCH(G604,پرداخت!$1:$1,0))="نشده","نشده","شده"),"---")</f>
        <v>---</v>
      </c>
      <c r="AH604" s="144"/>
      <c r="AI604" s="144"/>
      <c r="AJ604" s="144"/>
    </row>
    <row r="605" spans="1:36" ht="34.9" hidden="1" customHeight="1">
      <c r="A605" s="170"/>
      <c r="B605" s="47">
        <f>IFERROR(INDEX('اطلاعات انشعابات شرکتها'!A:BB,MATCH(A605,'اطلاعات انشعابات شرکتها'!A:A,0),MATCH(B$1,'اطلاعات انشعابات شرکتها'!$1:$1,0)),0)</f>
        <v>0</v>
      </c>
      <c r="C605" s="48">
        <f>IFERROR(INDEX('اطلاعات انشعابات شرکتها'!A:BB,MATCH(A605,'اطلاعات انشعابات شرکتها'!A:A,0),MATCH(C$1,'اطلاعات انشعابات شرکتها'!$1:$1,0)),0)</f>
        <v>0</v>
      </c>
      <c r="D605" s="45"/>
      <c r="E605" s="171"/>
      <c r="F605" s="170"/>
      <c r="G605" s="47" t="str">
        <f t="shared" si="91"/>
        <v>/</v>
      </c>
      <c r="H605" s="47">
        <f>IFERROR(INDEX('اطلاعات دوره'!A:Z,MATCH(G605,'اطلاعات دوره'!C:C,0),MATCH(H$1,'اطلاعات دوره'!$1:$1,0)),0)</f>
        <v>0</v>
      </c>
      <c r="I605" s="47">
        <f>IFERROR(INDEX('اطلاعات دوره'!A:Z,MATCH(G605,'اطلاعات دوره'!C:C,0),MATCH(I$1,'اطلاعات دوره'!$1:$1,0)),0)</f>
        <v>0</v>
      </c>
      <c r="J605" s="48">
        <f>IFERROR(INDEX('اطلاعات دوره'!A:Z,MATCH(G605,'اطلاعات دوره'!C:C,0),MATCH(J$1,'اطلاعات دوره'!$1:$1,0)),0)</f>
        <v>0</v>
      </c>
      <c r="K605" s="46"/>
      <c r="L605" s="158" t="str">
        <f>IFERROR(INDEX('اطلاعات دوره'!A:Z,MATCH(G605,'اطلاعات دوره'!C:C,0)-1,MATCH("عنوان",'اطلاعات دوره'!$1:$1,0)),"---")</f>
        <v>---</v>
      </c>
      <c r="M605" s="47" t="str">
        <f t="shared" si="92"/>
        <v>----</v>
      </c>
      <c r="N605" s="48" t="str">
        <f t="shared" si="93"/>
        <v>-/</v>
      </c>
      <c r="O605" s="45"/>
      <c r="P605" s="158">
        <f>IFERROR(INDEX('قرائت کنتور'!A:AZ,MATCH(A605&amp;"-"&amp;"گاز",'قرائت کنتور'!B:B,0),MATCH(L605,'قرائت کنتور'!$1:$1,0)),0)</f>
        <v>0</v>
      </c>
      <c r="Q605" s="47">
        <f>IFERROR(INDEX('قرائت کنتور'!A:AZ,MATCH(A605&amp;"-"&amp;"گاز",'قرائت کنتور'!B:B,0),MATCH(G605,'قرائت کنتور'!$1:$1,0)),0)</f>
        <v>0</v>
      </c>
      <c r="R605" s="47">
        <f t="shared" si="94"/>
        <v>0</v>
      </c>
      <c r="S605" s="45"/>
      <c r="T605" s="155" t="str">
        <f>IFERROR(INDEX('تعرفه ها'!A:Z,MATCH("بهای هر متر مکعب گاز مصرفی",'تعرفه ها'!$B:$B,0),MATCH(F605,'تعرفه ها'!$2:$2,0)),"---")</f>
        <v>---</v>
      </c>
      <c r="U605" s="50" t="str">
        <f t="shared" si="95"/>
        <v>---</v>
      </c>
      <c r="V605" s="50" t="str">
        <f>IFERROR(ROUND(R605*INDEX('تعرفه ها'!A:Z,MATCH("عوارض گاز به ازاء هر متر مکعب",'تعرفه ها'!$B:$B,0),MATCH(F605,'تعرفه ها'!$2:$2,0)),0),"---")</f>
        <v>---</v>
      </c>
      <c r="W605" s="50" t="str">
        <f>IFERROR(ROUND(((U605+V605)*INDEX('تعرفه ها'!A:Z,MATCH("هزینه نگهداری و تعمیرات شبکه گاز",'تعرفه ها'!$B:$B,0),MATCH(F605,'تعرفه ها'!$2:$2,0))/100),0),"---")</f>
        <v>---</v>
      </c>
      <c r="X605" s="50" t="str">
        <f>IFERROR(IF(INDEX('اطلاعات دوره'!A:Z,MATCH(G605,'اطلاعات دوره'!C:C,0),MATCH("گاز",'اطلاعات دوره'!$1:$1,0))="دارد",ROUND((U605+V605)*INDEX('تعرفه ها'!A:Z,MATCH("پیک فصلی گاز",'تعرفه ها'!$B:$B,0),MATCH(F605,'تعرفه ها'!$2:$2,0))/100,0),0),"---")</f>
        <v>---</v>
      </c>
      <c r="Y605" s="50" t="str">
        <f>IFERROR(ROUND(SUM(U605+V605+W605+X605)*INDEX('تعرفه ها'!A:Z,MATCH("مالیات گاز",'تعرفه ها'!$B:$B,0),MATCH(F605,'تعرفه ها'!$2:$2,0))/100,0),"---")</f>
        <v>---</v>
      </c>
      <c r="Z605" s="50" t="str">
        <f t="shared" si="96"/>
        <v>---</v>
      </c>
      <c r="AA605" s="50" t="str">
        <f t="shared" si="90"/>
        <v>---</v>
      </c>
      <c r="AB605" s="50" t="str">
        <f t="shared" si="97"/>
        <v>---</v>
      </c>
      <c r="AC605" s="50" t="str">
        <f t="shared" si="98"/>
        <v>---</v>
      </c>
      <c r="AD605" s="153" t="str">
        <f t="shared" si="99"/>
        <v>---</v>
      </c>
      <c r="AF605" s="155" t="str">
        <f>IFERROR(IF(INDEX(پرداخت!A:AZ,MATCH(A605&amp;" - "&amp;"گاز",پرداخت!$B:$B,0),MATCH(G605,پرداخت!$1:$1,0))="نشده","نشده","شده"),"---")</f>
        <v>---</v>
      </c>
      <c r="AH605" s="144"/>
      <c r="AI605" s="144"/>
      <c r="AJ605" s="144"/>
    </row>
    <row r="606" spans="1:36" ht="34.9" hidden="1" customHeight="1">
      <c r="A606" s="170"/>
      <c r="B606" s="47">
        <f>IFERROR(INDEX('اطلاعات انشعابات شرکتها'!A:BB,MATCH(A606,'اطلاعات انشعابات شرکتها'!A:A,0),MATCH(B$1,'اطلاعات انشعابات شرکتها'!$1:$1,0)),0)</f>
        <v>0</v>
      </c>
      <c r="C606" s="48">
        <f>IFERROR(INDEX('اطلاعات انشعابات شرکتها'!A:BB,MATCH(A606,'اطلاعات انشعابات شرکتها'!A:A,0),MATCH(C$1,'اطلاعات انشعابات شرکتها'!$1:$1,0)),0)</f>
        <v>0</v>
      </c>
      <c r="D606" s="45"/>
      <c r="E606" s="171"/>
      <c r="F606" s="170"/>
      <c r="G606" s="47" t="str">
        <f t="shared" si="91"/>
        <v>/</v>
      </c>
      <c r="H606" s="47">
        <f>IFERROR(INDEX('اطلاعات دوره'!A:Z,MATCH(G606,'اطلاعات دوره'!C:C,0),MATCH(H$1,'اطلاعات دوره'!$1:$1,0)),0)</f>
        <v>0</v>
      </c>
      <c r="I606" s="47">
        <f>IFERROR(INDEX('اطلاعات دوره'!A:Z,MATCH(G606,'اطلاعات دوره'!C:C,0),MATCH(I$1,'اطلاعات دوره'!$1:$1,0)),0)</f>
        <v>0</v>
      </c>
      <c r="J606" s="48">
        <f>IFERROR(INDEX('اطلاعات دوره'!A:Z,MATCH(G606,'اطلاعات دوره'!C:C,0),MATCH(J$1,'اطلاعات دوره'!$1:$1,0)),0)</f>
        <v>0</v>
      </c>
      <c r="K606" s="46"/>
      <c r="L606" s="158" t="str">
        <f>IFERROR(INDEX('اطلاعات دوره'!A:Z,MATCH(G606,'اطلاعات دوره'!C:C,0)-1,MATCH("عنوان",'اطلاعات دوره'!$1:$1,0)),"---")</f>
        <v>---</v>
      </c>
      <c r="M606" s="47" t="str">
        <f t="shared" si="92"/>
        <v>----</v>
      </c>
      <c r="N606" s="48" t="str">
        <f t="shared" si="93"/>
        <v>-/</v>
      </c>
      <c r="O606" s="45"/>
      <c r="P606" s="158">
        <f>IFERROR(INDEX('قرائت کنتور'!A:AZ,MATCH(A606&amp;"-"&amp;"گاز",'قرائت کنتور'!B:B,0),MATCH(L606,'قرائت کنتور'!$1:$1,0)),0)</f>
        <v>0</v>
      </c>
      <c r="Q606" s="47">
        <f>IFERROR(INDEX('قرائت کنتور'!A:AZ,MATCH(A606&amp;"-"&amp;"گاز",'قرائت کنتور'!B:B,0),MATCH(G606,'قرائت کنتور'!$1:$1,0)),0)</f>
        <v>0</v>
      </c>
      <c r="R606" s="47">
        <f t="shared" si="94"/>
        <v>0</v>
      </c>
      <c r="S606" s="45"/>
      <c r="T606" s="155" t="str">
        <f>IFERROR(INDEX('تعرفه ها'!A:Z,MATCH("بهای هر متر مکعب گاز مصرفی",'تعرفه ها'!$B:$B,0),MATCH(F606,'تعرفه ها'!$2:$2,0)),"---")</f>
        <v>---</v>
      </c>
      <c r="U606" s="50" t="str">
        <f t="shared" si="95"/>
        <v>---</v>
      </c>
      <c r="V606" s="50" t="str">
        <f>IFERROR(ROUND(R606*INDEX('تعرفه ها'!A:Z,MATCH("عوارض گاز به ازاء هر متر مکعب",'تعرفه ها'!$B:$B,0),MATCH(F606,'تعرفه ها'!$2:$2,0)),0),"---")</f>
        <v>---</v>
      </c>
      <c r="W606" s="50" t="str">
        <f>IFERROR(ROUND(((U606+V606)*INDEX('تعرفه ها'!A:Z,MATCH("هزینه نگهداری و تعمیرات شبکه گاز",'تعرفه ها'!$B:$B,0),MATCH(F606,'تعرفه ها'!$2:$2,0))/100),0),"---")</f>
        <v>---</v>
      </c>
      <c r="X606" s="50" t="str">
        <f>IFERROR(IF(INDEX('اطلاعات دوره'!A:Z,MATCH(G606,'اطلاعات دوره'!C:C,0),MATCH("گاز",'اطلاعات دوره'!$1:$1,0))="دارد",ROUND((U606+V606)*INDEX('تعرفه ها'!A:Z,MATCH("پیک فصلی گاز",'تعرفه ها'!$B:$B,0),MATCH(F606,'تعرفه ها'!$2:$2,0))/100,0),0),"---")</f>
        <v>---</v>
      </c>
      <c r="Y606" s="50" t="str">
        <f>IFERROR(ROUND(SUM(U606+V606+W606+X606)*INDEX('تعرفه ها'!A:Z,MATCH("مالیات گاز",'تعرفه ها'!$B:$B,0),MATCH(F606,'تعرفه ها'!$2:$2,0))/100,0),"---")</f>
        <v>---</v>
      </c>
      <c r="Z606" s="50" t="str">
        <f t="shared" si="96"/>
        <v>---</v>
      </c>
      <c r="AA606" s="50" t="str">
        <f t="shared" ref="AA606:AA669" si="100">IFERROR(IF(VLOOKUP(M606,N:AG,19,0)="شده",VLOOKUP(M606,N:AG,16,0),VLOOKUP(M606,N:AG,15,0)),"---")</f>
        <v>---</v>
      </c>
      <c r="AB606" s="50" t="str">
        <f t="shared" si="97"/>
        <v>---</v>
      </c>
      <c r="AC606" s="50" t="str">
        <f t="shared" si="98"/>
        <v>---</v>
      </c>
      <c r="AD606" s="153" t="str">
        <f t="shared" si="99"/>
        <v>---</v>
      </c>
      <c r="AF606" s="155" t="str">
        <f>IFERROR(IF(INDEX(پرداخت!A:AZ,MATCH(A606&amp;" - "&amp;"گاز",پرداخت!$B:$B,0),MATCH(G606,پرداخت!$1:$1,0))="نشده","نشده","شده"),"---")</f>
        <v>---</v>
      </c>
      <c r="AH606" s="144"/>
      <c r="AI606" s="144"/>
      <c r="AJ606" s="144"/>
    </row>
    <row r="607" spans="1:36" ht="34.9" hidden="1" customHeight="1">
      <c r="A607" s="170"/>
      <c r="B607" s="47">
        <f>IFERROR(INDEX('اطلاعات انشعابات شرکتها'!A:BB,MATCH(A607,'اطلاعات انشعابات شرکتها'!A:A,0),MATCH(B$1,'اطلاعات انشعابات شرکتها'!$1:$1,0)),0)</f>
        <v>0</v>
      </c>
      <c r="C607" s="48">
        <f>IFERROR(INDEX('اطلاعات انشعابات شرکتها'!A:BB,MATCH(A607,'اطلاعات انشعابات شرکتها'!A:A,0),MATCH(C$1,'اطلاعات انشعابات شرکتها'!$1:$1,0)),0)</f>
        <v>0</v>
      </c>
      <c r="D607" s="45"/>
      <c r="E607" s="171"/>
      <c r="F607" s="170"/>
      <c r="G607" s="47" t="str">
        <f t="shared" si="91"/>
        <v>/</v>
      </c>
      <c r="H607" s="47">
        <f>IFERROR(INDEX('اطلاعات دوره'!A:Z,MATCH(G607,'اطلاعات دوره'!C:C,0),MATCH(H$1,'اطلاعات دوره'!$1:$1,0)),0)</f>
        <v>0</v>
      </c>
      <c r="I607" s="47">
        <f>IFERROR(INDEX('اطلاعات دوره'!A:Z,MATCH(G607,'اطلاعات دوره'!C:C,0),MATCH(I$1,'اطلاعات دوره'!$1:$1,0)),0)</f>
        <v>0</v>
      </c>
      <c r="J607" s="48">
        <f>IFERROR(INDEX('اطلاعات دوره'!A:Z,MATCH(G607,'اطلاعات دوره'!C:C,0),MATCH(J$1,'اطلاعات دوره'!$1:$1,0)),0)</f>
        <v>0</v>
      </c>
      <c r="K607" s="46"/>
      <c r="L607" s="158" t="str">
        <f>IFERROR(INDEX('اطلاعات دوره'!A:Z,MATCH(G607,'اطلاعات دوره'!C:C,0)-1,MATCH("عنوان",'اطلاعات دوره'!$1:$1,0)),"---")</f>
        <v>---</v>
      </c>
      <c r="M607" s="47" t="str">
        <f t="shared" si="92"/>
        <v>----</v>
      </c>
      <c r="N607" s="48" t="str">
        <f t="shared" si="93"/>
        <v>-/</v>
      </c>
      <c r="O607" s="45"/>
      <c r="P607" s="158">
        <f>IFERROR(INDEX('قرائت کنتور'!A:AZ,MATCH(A607&amp;"-"&amp;"گاز",'قرائت کنتور'!B:B,0),MATCH(L607,'قرائت کنتور'!$1:$1,0)),0)</f>
        <v>0</v>
      </c>
      <c r="Q607" s="47">
        <f>IFERROR(INDEX('قرائت کنتور'!A:AZ,MATCH(A607&amp;"-"&amp;"گاز",'قرائت کنتور'!B:B,0),MATCH(G607,'قرائت کنتور'!$1:$1,0)),0)</f>
        <v>0</v>
      </c>
      <c r="R607" s="47">
        <f t="shared" si="94"/>
        <v>0</v>
      </c>
      <c r="S607" s="45"/>
      <c r="T607" s="155" t="str">
        <f>IFERROR(INDEX('تعرفه ها'!A:Z,MATCH("بهای هر متر مکعب گاز مصرفی",'تعرفه ها'!$B:$B,0),MATCH(F607,'تعرفه ها'!$2:$2,0)),"---")</f>
        <v>---</v>
      </c>
      <c r="U607" s="50" t="str">
        <f t="shared" si="95"/>
        <v>---</v>
      </c>
      <c r="V607" s="50" t="str">
        <f>IFERROR(ROUND(R607*INDEX('تعرفه ها'!A:Z,MATCH("عوارض گاز به ازاء هر متر مکعب",'تعرفه ها'!$B:$B,0),MATCH(F607,'تعرفه ها'!$2:$2,0)),0),"---")</f>
        <v>---</v>
      </c>
      <c r="W607" s="50" t="str">
        <f>IFERROR(ROUND(((U607+V607)*INDEX('تعرفه ها'!A:Z,MATCH("هزینه نگهداری و تعمیرات شبکه گاز",'تعرفه ها'!$B:$B,0),MATCH(F607,'تعرفه ها'!$2:$2,0))/100),0),"---")</f>
        <v>---</v>
      </c>
      <c r="X607" s="50" t="str">
        <f>IFERROR(IF(INDEX('اطلاعات دوره'!A:Z,MATCH(G607,'اطلاعات دوره'!C:C,0),MATCH("گاز",'اطلاعات دوره'!$1:$1,0))="دارد",ROUND((U607+V607)*INDEX('تعرفه ها'!A:Z,MATCH("پیک فصلی گاز",'تعرفه ها'!$B:$B,0),MATCH(F607,'تعرفه ها'!$2:$2,0))/100,0),0),"---")</f>
        <v>---</v>
      </c>
      <c r="Y607" s="50" t="str">
        <f>IFERROR(ROUND(SUM(U607+V607+W607+X607)*INDEX('تعرفه ها'!A:Z,MATCH("مالیات گاز",'تعرفه ها'!$B:$B,0),MATCH(F607,'تعرفه ها'!$2:$2,0))/100,0),"---")</f>
        <v>---</v>
      </c>
      <c r="Z607" s="50" t="str">
        <f t="shared" si="96"/>
        <v>---</v>
      </c>
      <c r="AA607" s="50" t="str">
        <f t="shared" si="100"/>
        <v>---</v>
      </c>
      <c r="AB607" s="50" t="str">
        <f t="shared" si="97"/>
        <v>---</v>
      </c>
      <c r="AC607" s="50" t="str">
        <f t="shared" si="98"/>
        <v>---</v>
      </c>
      <c r="AD607" s="153" t="str">
        <f t="shared" si="99"/>
        <v>---</v>
      </c>
      <c r="AF607" s="155" t="str">
        <f>IFERROR(IF(INDEX(پرداخت!A:AZ,MATCH(A607&amp;" - "&amp;"گاز",پرداخت!$B:$B,0),MATCH(G607,پرداخت!$1:$1,0))="نشده","نشده","شده"),"---")</f>
        <v>---</v>
      </c>
      <c r="AH607" s="144"/>
      <c r="AI607" s="144"/>
      <c r="AJ607" s="144"/>
    </row>
    <row r="608" spans="1:36" ht="34.9" hidden="1" customHeight="1">
      <c r="A608" s="170"/>
      <c r="B608" s="47">
        <f>IFERROR(INDEX('اطلاعات انشعابات شرکتها'!A:BB,MATCH(A608,'اطلاعات انشعابات شرکتها'!A:A,0),MATCH(B$1,'اطلاعات انشعابات شرکتها'!$1:$1,0)),0)</f>
        <v>0</v>
      </c>
      <c r="C608" s="48">
        <f>IFERROR(INDEX('اطلاعات انشعابات شرکتها'!A:BB,MATCH(A608,'اطلاعات انشعابات شرکتها'!A:A,0),MATCH(C$1,'اطلاعات انشعابات شرکتها'!$1:$1,0)),0)</f>
        <v>0</v>
      </c>
      <c r="D608" s="45"/>
      <c r="E608" s="171"/>
      <c r="F608" s="170"/>
      <c r="G608" s="47" t="str">
        <f t="shared" si="91"/>
        <v>/</v>
      </c>
      <c r="H608" s="47">
        <f>IFERROR(INDEX('اطلاعات دوره'!A:Z,MATCH(G608,'اطلاعات دوره'!C:C,0),MATCH(H$1,'اطلاعات دوره'!$1:$1,0)),0)</f>
        <v>0</v>
      </c>
      <c r="I608" s="47">
        <f>IFERROR(INDEX('اطلاعات دوره'!A:Z,MATCH(G608,'اطلاعات دوره'!C:C,0),MATCH(I$1,'اطلاعات دوره'!$1:$1,0)),0)</f>
        <v>0</v>
      </c>
      <c r="J608" s="48">
        <f>IFERROR(INDEX('اطلاعات دوره'!A:Z,MATCH(G608,'اطلاعات دوره'!C:C,0),MATCH(J$1,'اطلاعات دوره'!$1:$1,0)),0)</f>
        <v>0</v>
      </c>
      <c r="K608" s="46"/>
      <c r="L608" s="158" t="str">
        <f>IFERROR(INDEX('اطلاعات دوره'!A:Z,MATCH(G608,'اطلاعات دوره'!C:C,0)-1,MATCH("عنوان",'اطلاعات دوره'!$1:$1,0)),"---")</f>
        <v>---</v>
      </c>
      <c r="M608" s="47" t="str">
        <f t="shared" si="92"/>
        <v>----</v>
      </c>
      <c r="N608" s="48" t="str">
        <f t="shared" si="93"/>
        <v>-/</v>
      </c>
      <c r="O608" s="45"/>
      <c r="P608" s="158">
        <f>IFERROR(INDEX('قرائت کنتور'!A:AZ,MATCH(A608&amp;"-"&amp;"گاز",'قرائت کنتور'!B:B,0),MATCH(L608,'قرائت کنتور'!$1:$1,0)),0)</f>
        <v>0</v>
      </c>
      <c r="Q608" s="47">
        <f>IFERROR(INDEX('قرائت کنتور'!A:AZ,MATCH(A608&amp;"-"&amp;"گاز",'قرائت کنتور'!B:B,0),MATCH(G608,'قرائت کنتور'!$1:$1,0)),0)</f>
        <v>0</v>
      </c>
      <c r="R608" s="47">
        <f t="shared" si="94"/>
        <v>0</v>
      </c>
      <c r="S608" s="45"/>
      <c r="T608" s="155" t="str">
        <f>IFERROR(INDEX('تعرفه ها'!A:Z,MATCH("بهای هر متر مکعب گاز مصرفی",'تعرفه ها'!$B:$B,0),MATCH(F608,'تعرفه ها'!$2:$2,0)),"---")</f>
        <v>---</v>
      </c>
      <c r="U608" s="50" t="str">
        <f t="shared" si="95"/>
        <v>---</v>
      </c>
      <c r="V608" s="50" t="str">
        <f>IFERROR(ROUND(R608*INDEX('تعرفه ها'!A:Z,MATCH("عوارض گاز به ازاء هر متر مکعب",'تعرفه ها'!$B:$B,0),MATCH(F608,'تعرفه ها'!$2:$2,0)),0),"---")</f>
        <v>---</v>
      </c>
      <c r="W608" s="50" t="str">
        <f>IFERROR(ROUND(((U608+V608)*INDEX('تعرفه ها'!A:Z,MATCH("هزینه نگهداری و تعمیرات شبکه گاز",'تعرفه ها'!$B:$B,0),MATCH(F608,'تعرفه ها'!$2:$2,0))/100),0),"---")</f>
        <v>---</v>
      </c>
      <c r="X608" s="50" t="str">
        <f>IFERROR(IF(INDEX('اطلاعات دوره'!A:Z,MATCH(G608,'اطلاعات دوره'!C:C,0),MATCH("گاز",'اطلاعات دوره'!$1:$1,0))="دارد",ROUND((U608+V608)*INDEX('تعرفه ها'!A:Z,MATCH("پیک فصلی گاز",'تعرفه ها'!$B:$B,0),MATCH(F608,'تعرفه ها'!$2:$2,0))/100,0),0),"---")</f>
        <v>---</v>
      </c>
      <c r="Y608" s="50" t="str">
        <f>IFERROR(ROUND(SUM(U608+V608+W608+X608)*INDEX('تعرفه ها'!A:Z,MATCH("مالیات گاز",'تعرفه ها'!$B:$B,0),MATCH(F608,'تعرفه ها'!$2:$2,0))/100,0),"---")</f>
        <v>---</v>
      </c>
      <c r="Z608" s="50" t="str">
        <f t="shared" si="96"/>
        <v>---</v>
      </c>
      <c r="AA608" s="50" t="str">
        <f t="shared" si="100"/>
        <v>---</v>
      </c>
      <c r="AB608" s="50" t="str">
        <f t="shared" si="97"/>
        <v>---</v>
      </c>
      <c r="AC608" s="50" t="str">
        <f t="shared" si="98"/>
        <v>---</v>
      </c>
      <c r="AD608" s="153" t="str">
        <f t="shared" si="99"/>
        <v>---</v>
      </c>
      <c r="AF608" s="155" t="str">
        <f>IFERROR(IF(INDEX(پرداخت!A:AZ,MATCH(A608&amp;" - "&amp;"گاز",پرداخت!$B:$B,0),MATCH(G608,پرداخت!$1:$1,0))="نشده","نشده","شده"),"---")</f>
        <v>---</v>
      </c>
      <c r="AH608" s="144"/>
      <c r="AI608" s="144"/>
      <c r="AJ608" s="144"/>
    </row>
    <row r="609" spans="1:36" ht="34.9" hidden="1" customHeight="1">
      <c r="A609" s="170"/>
      <c r="B609" s="47">
        <f>IFERROR(INDEX('اطلاعات انشعابات شرکتها'!A:BB,MATCH(A609,'اطلاعات انشعابات شرکتها'!A:A,0),MATCH(B$1,'اطلاعات انشعابات شرکتها'!$1:$1,0)),0)</f>
        <v>0</v>
      </c>
      <c r="C609" s="48">
        <f>IFERROR(INDEX('اطلاعات انشعابات شرکتها'!A:BB,MATCH(A609,'اطلاعات انشعابات شرکتها'!A:A,0),MATCH(C$1,'اطلاعات انشعابات شرکتها'!$1:$1,0)),0)</f>
        <v>0</v>
      </c>
      <c r="D609" s="45"/>
      <c r="E609" s="171"/>
      <c r="F609" s="170"/>
      <c r="G609" s="47" t="str">
        <f t="shared" si="91"/>
        <v>/</v>
      </c>
      <c r="H609" s="47">
        <f>IFERROR(INDEX('اطلاعات دوره'!A:Z,MATCH(G609,'اطلاعات دوره'!C:C,0),MATCH(H$1,'اطلاعات دوره'!$1:$1,0)),0)</f>
        <v>0</v>
      </c>
      <c r="I609" s="47">
        <f>IFERROR(INDEX('اطلاعات دوره'!A:Z,MATCH(G609,'اطلاعات دوره'!C:C,0),MATCH(I$1,'اطلاعات دوره'!$1:$1,0)),0)</f>
        <v>0</v>
      </c>
      <c r="J609" s="48">
        <f>IFERROR(INDEX('اطلاعات دوره'!A:Z,MATCH(G609,'اطلاعات دوره'!C:C,0),MATCH(J$1,'اطلاعات دوره'!$1:$1,0)),0)</f>
        <v>0</v>
      </c>
      <c r="K609" s="46"/>
      <c r="L609" s="158" t="str">
        <f>IFERROR(INDEX('اطلاعات دوره'!A:Z,MATCH(G609,'اطلاعات دوره'!C:C,0)-1,MATCH("عنوان",'اطلاعات دوره'!$1:$1,0)),"---")</f>
        <v>---</v>
      </c>
      <c r="M609" s="47" t="str">
        <f t="shared" si="92"/>
        <v>----</v>
      </c>
      <c r="N609" s="48" t="str">
        <f t="shared" si="93"/>
        <v>-/</v>
      </c>
      <c r="O609" s="45"/>
      <c r="P609" s="158">
        <f>IFERROR(INDEX('قرائت کنتور'!A:AZ,MATCH(A609&amp;"-"&amp;"گاز",'قرائت کنتور'!B:B,0),MATCH(L609,'قرائت کنتور'!$1:$1,0)),0)</f>
        <v>0</v>
      </c>
      <c r="Q609" s="47">
        <f>IFERROR(INDEX('قرائت کنتور'!A:AZ,MATCH(A609&amp;"-"&amp;"گاز",'قرائت کنتور'!B:B,0),MATCH(G609,'قرائت کنتور'!$1:$1,0)),0)</f>
        <v>0</v>
      </c>
      <c r="R609" s="47">
        <f t="shared" si="94"/>
        <v>0</v>
      </c>
      <c r="S609" s="45"/>
      <c r="T609" s="155" t="str">
        <f>IFERROR(INDEX('تعرفه ها'!A:Z,MATCH("بهای هر متر مکعب گاز مصرفی",'تعرفه ها'!$B:$B,0),MATCH(F609,'تعرفه ها'!$2:$2,0)),"---")</f>
        <v>---</v>
      </c>
      <c r="U609" s="50" t="str">
        <f t="shared" si="95"/>
        <v>---</v>
      </c>
      <c r="V609" s="50" t="str">
        <f>IFERROR(ROUND(R609*INDEX('تعرفه ها'!A:Z,MATCH("عوارض گاز به ازاء هر متر مکعب",'تعرفه ها'!$B:$B,0),MATCH(F609,'تعرفه ها'!$2:$2,0)),0),"---")</f>
        <v>---</v>
      </c>
      <c r="W609" s="50" t="str">
        <f>IFERROR(ROUND(((U609+V609)*INDEX('تعرفه ها'!A:Z,MATCH("هزینه نگهداری و تعمیرات شبکه گاز",'تعرفه ها'!$B:$B,0),MATCH(F609,'تعرفه ها'!$2:$2,0))/100),0),"---")</f>
        <v>---</v>
      </c>
      <c r="X609" s="50" t="str">
        <f>IFERROR(IF(INDEX('اطلاعات دوره'!A:Z,MATCH(G609,'اطلاعات دوره'!C:C,0),MATCH("گاز",'اطلاعات دوره'!$1:$1,0))="دارد",ROUND((U609+V609)*INDEX('تعرفه ها'!A:Z,MATCH("پیک فصلی گاز",'تعرفه ها'!$B:$B,0),MATCH(F609,'تعرفه ها'!$2:$2,0))/100,0),0),"---")</f>
        <v>---</v>
      </c>
      <c r="Y609" s="50" t="str">
        <f>IFERROR(ROUND(SUM(U609+V609+W609+X609)*INDEX('تعرفه ها'!A:Z,MATCH("مالیات گاز",'تعرفه ها'!$B:$B,0),MATCH(F609,'تعرفه ها'!$2:$2,0))/100,0),"---")</f>
        <v>---</v>
      </c>
      <c r="Z609" s="50" t="str">
        <f t="shared" si="96"/>
        <v>---</v>
      </c>
      <c r="AA609" s="50" t="str">
        <f t="shared" si="100"/>
        <v>---</v>
      </c>
      <c r="AB609" s="50" t="str">
        <f t="shared" si="97"/>
        <v>---</v>
      </c>
      <c r="AC609" s="50" t="str">
        <f t="shared" si="98"/>
        <v>---</v>
      </c>
      <c r="AD609" s="153" t="str">
        <f t="shared" si="99"/>
        <v>---</v>
      </c>
      <c r="AF609" s="155" t="str">
        <f>IFERROR(IF(INDEX(پرداخت!A:AZ,MATCH(A609&amp;" - "&amp;"گاز",پرداخت!$B:$B,0),MATCH(G609,پرداخت!$1:$1,0))="نشده","نشده","شده"),"---")</f>
        <v>---</v>
      </c>
      <c r="AH609" s="144"/>
      <c r="AI609" s="144"/>
      <c r="AJ609" s="144"/>
    </row>
    <row r="610" spans="1:36" ht="34.9" hidden="1" customHeight="1">
      <c r="A610" s="170"/>
      <c r="B610" s="47">
        <f>IFERROR(INDEX('اطلاعات انشعابات شرکتها'!A:BB,MATCH(A610,'اطلاعات انشعابات شرکتها'!A:A,0),MATCH(B$1,'اطلاعات انشعابات شرکتها'!$1:$1,0)),0)</f>
        <v>0</v>
      </c>
      <c r="C610" s="48">
        <f>IFERROR(INDEX('اطلاعات انشعابات شرکتها'!A:BB,MATCH(A610,'اطلاعات انشعابات شرکتها'!A:A,0),MATCH(C$1,'اطلاعات انشعابات شرکتها'!$1:$1,0)),0)</f>
        <v>0</v>
      </c>
      <c r="D610" s="45"/>
      <c r="E610" s="171"/>
      <c r="F610" s="170"/>
      <c r="G610" s="47" t="str">
        <f t="shared" si="91"/>
        <v>/</v>
      </c>
      <c r="H610" s="47">
        <f>IFERROR(INDEX('اطلاعات دوره'!A:Z,MATCH(G610,'اطلاعات دوره'!C:C,0),MATCH(H$1,'اطلاعات دوره'!$1:$1,0)),0)</f>
        <v>0</v>
      </c>
      <c r="I610" s="47">
        <f>IFERROR(INDEX('اطلاعات دوره'!A:Z,MATCH(G610,'اطلاعات دوره'!C:C,0),MATCH(I$1,'اطلاعات دوره'!$1:$1,0)),0)</f>
        <v>0</v>
      </c>
      <c r="J610" s="48">
        <f>IFERROR(INDEX('اطلاعات دوره'!A:Z,MATCH(G610,'اطلاعات دوره'!C:C,0),MATCH(J$1,'اطلاعات دوره'!$1:$1,0)),0)</f>
        <v>0</v>
      </c>
      <c r="K610" s="46"/>
      <c r="L610" s="158" t="str">
        <f>IFERROR(INDEX('اطلاعات دوره'!A:Z,MATCH(G610,'اطلاعات دوره'!C:C,0)-1,MATCH("عنوان",'اطلاعات دوره'!$1:$1,0)),"---")</f>
        <v>---</v>
      </c>
      <c r="M610" s="47" t="str">
        <f t="shared" si="92"/>
        <v>----</v>
      </c>
      <c r="N610" s="48" t="str">
        <f t="shared" si="93"/>
        <v>-/</v>
      </c>
      <c r="O610" s="45"/>
      <c r="P610" s="158">
        <f>IFERROR(INDEX('قرائت کنتور'!A:AZ,MATCH(A610&amp;"-"&amp;"گاز",'قرائت کنتور'!B:B,0),MATCH(L610,'قرائت کنتور'!$1:$1,0)),0)</f>
        <v>0</v>
      </c>
      <c r="Q610" s="47">
        <f>IFERROR(INDEX('قرائت کنتور'!A:AZ,MATCH(A610&amp;"-"&amp;"گاز",'قرائت کنتور'!B:B,0),MATCH(G610,'قرائت کنتور'!$1:$1,0)),0)</f>
        <v>0</v>
      </c>
      <c r="R610" s="47">
        <f t="shared" si="94"/>
        <v>0</v>
      </c>
      <c r="S610" s="45"/>
      <c r="T610" s="155" t="str">
        <f>IFERROR(INDEX('تعرفه ها'!A:Z,MATCH("بهای هر متر مکعب گاز مصرفی",'تعرفه ها'!$B:$B,0),MATCH(F610,'تعرفه ها'!$2:$2,0)),"---")</f>
        <v>---</v>
      </c>
      <c r="U610" s="50" t="str">
        <f t="shared" si="95"/>
        <v>---</v>
      </c>
      <c r="V610" s="50" t="str">
        <f>IFERROR(ROUND(R610*INDEX('تعرفه ها'!A:Z,MATCH("عوارض گاز به ازاء هر متر مکعب",'تعرفه ها'!$B:$B,0),MATCH(F610,'تعرفه ها'!$2:$2,0)),0),"---")</f>
        <v>---</v>
      </c>
      <c r="W610" s="50" t="str">
        <f>IFERROR(ROUND(((U610+V610)*INDEX('تعرفه ها'!A:Z,MATCH("هزینه نگهداری و تعمیرات شبکه گاز",'تعرفه ها'!$B:$B,0),MATCH(F610,'تعرفه ها'!$2:$2,0))/100),0),"---")</f>
        <v>---</v>
      </c>
      <c r="X610" s="50" t="str">
        <f>IFERROR(IF(INDEX('اطلاعات دوره'!A:Z,MATCH(G610,'اطلاعات دوره'!C:C,0),MATCH("گاز",'اطلاعات دوره'!$1:$1,0))="دارد",ROUND((U610+V610)*INDEX('تعرفه ها'!A:Z,MATCH("پیک فصلی گاز",'تعرفه ها'!$B:$B,0),MATCH(F610,'تعرفه ها'!$2:$2,0))/100,0),0),"---")</f>
        <v>---</v>
      </c>
      <c r="Y610" s="50" t="str">
        <f>IFERROR(ROUND(SUM(U610+V610+W610+X610)*INDEX('تعرفه ها'!A:Z,MATCH("مالیات گاز",'تعرفه ها'!$B:$B,0),MATCH(F610,'تعرفه ها'!$2:$2,0))/100,0),"---")</f>
        <v>---</v>
      </c>
      <c r="Z610" s="50" t="str">
        <f t="shared" si="96"/>
        <v>---</v>
      </c>
      <c r="AA610" s="50" t="str">
        <f t="shared" si="100"/>
        <v>---</v>
      </c>
      <c r="AB610" s="50" t="str">
        <f t="shared" si="97"/>
        <v>---</v>
      </c>
      <c r="AC610" s="50" t="str">
        <f t="shared" si="98"/>
        <v>---</v>
      </c>
      <c r="AD610" s="153" t="str">
        <f t="shared" si="99"/>
        <v>---</v>
      </c>
      <c r="AF610" s="155" t="str">
        <f>IFERROR(IF(INDEX(پرداخت!A:AZ,MATCH(A610&amp;" - "&amp;"گاز",پرداخت!$B:$B,0),MATCH(G610,پرداخت!$1:$1,0))="نشده","نشده","شده"),"---")</f>
        <v>---</v>
      </c>
      <c r="AH610" s="144"/>
      <c r="AI610" s="144"/>
      <c r="AJ610" s="144"/>
    </row>
    <row r="611" spans="1:36" ht="34.9" hidden="1" customHeight="1">
      <c r="A611" s="170"/>
      <c r="B611" s="47">
        <f>IFERROR(INDEX('اطلاعات انشعابات شرکتها'!A:BB,MATCH(A611,'اطلاعات انشعابات شرکتها'!A:A,0),MATCH(B$1,'اطلاعات انشعابات شرکتها'!$1:$1,0)),0)</f>
        <v>0</v>
      </c>
      <c r="C611" s="48">
        <f>IFERROR(INDEX('اطلاعات انشعابات شرکتها'!A:BB,MATCH(A611,'اطلاعات انشعابات شرکتها'!A:A,0),MATCH(C$1,'اطلاعات انشعابات شرکتها'!$1:$1,0)),0)</f>
        <v>0</v>
      </c>
      <c r="D611" s="45"/>
      <c r="E611" s="171"/>
      <c r="F611" s="170"/>
      <c r="G611" s="47" t="str">
        <f t="shared" si="91"/>
        <v>/</v>
      </c>
      <c r="H611" s="47">
        <f>IFERROR(INDEX('اطلاعات دوره'!A:Z,MATCH(G611,'اطلاعات دوره'!C:C,0),MATCH(H$1,'اطلاعات دوره'!$1:$1,0)),0)</f>
        <v>0</v>
      </c>
      <c r="I611" s="47">
        <f>IFERROR(INDEX('اطلاعات دوره'!A:Z,MATCH(G611,'اطلاعات دوره'!C:C,0),MATCH(I$1,'اطلاعات دوره'!$1:$1,0)),0)</f>
        <v>0</v>
      </c>
      <c r="J611" s="48">
        <f>IFERROR(INDEX('اطلاعات دوره'!A:Z,MATCH(G611,'اطلاعات دوره'!C:C,0),MATCH(J$1,'اطلاعات دوره'!$1:$1,0)),0)</f>
        <v>0</v>
      </c>
      <c r="K611" s="46"/>
      <c r="L611" s="158" t="str">
        <f>IFERROR(INDEX('اطلاعات دوره'!A:Z,MATCH(G611,'اطلاعات دوره'!C:C,0)-1,MATCH("عنوان",'اطلاعات دوره'!$1:$1,0)),"---")</f>
        <v>---</v>
      </c>
      <c r="M611" s="47" t="str">
        <f t="shared" si="92"/>
        <v>----</v>
      </c>
      <c r="N611" s="48" t="str">
        <f t="shared" si="93"/>
        <v>-/</v>
      </c>
      <c r="O611" s="45"/>
      <c r="P611" s="158">
        <f>IFERROR(INDEX('قرائت کنتور'!A:AZ,MATCH(A611&amp;"-"&amp;"گاز",'قرائت کنتور'!B:B,0),MATCH(L611,'قرائت کنتور'!$1:$1,0)),0)</f>
        <v>0</v>
      </c>
      <c r="Q611" s="47">
        <f>IFERROR(INDEX('قرائت کنتور'!A:AZ,MATCH(A611&amp;"-"&amp;"گاز",'قرائت کنتور'!B:B,0),MATCH(G611,'قرائت کنتور'!$1:$1,0)),0)</f>
        <v>0</v>
      </c>
      <c r="R611" s="47">
        <f t="shared" si="94"/>
        <v>0</v>
      </c>
      <c r="S611" s="45"/>
      <c r="T611" s="155" t="str">
        <f>IFERROR(INDEX('تعرفه ها'!A:Z,MATCH("بهای هر متر مکعب گاز مصرفی",'تعرفه ها'!$B:$B,0),MATCH(F611,'تعرفه ها'!$2:$2,0)),"---")</f>
        <v>---</v>
      </c>
      <c r="U611" s="50" t="str">
        <f t="shared" si="95"/>
        <v>---</v>
      </c>
      <c r="V611" s="50" t="str">
        <f>IFERROR(ROUND(R611*INDEX('تعرفه ها'!A:Z,MATCH("عوارض گاز به ازاء هر متر مکعب",'تعرفه ها'!$B:$B,0),MATCH(F611,'تعرفه ها'!$2:$2,0)),0),"---")</f>
        <v>---</v>
      </c>
      <c r="W611" s="50" t="str">
        <f>IFERROR(ROUND(((U611+V611)*INDEX('تعرفه ها'!A:Z,MATCH("هزینه نگهداری و تعمیرات شبکه گاز",'تعرفه ها'!$B:$B,0),MATCH(F611,'تعرفه ها'!$2:$2,0))/100),0),"---")</f>
        <v>---</v>
      </c>
      <c r="X611" s="50" t="str">
        <f>IFERROR(IF(INDEX('اطلاعات دوره'!A:Z,MATCH(G611,'اطلاعات دوره'!C:C,0),MATCH("گاز",'اطلاعات دوره'!$1:$1,0))="دارد",ROUND((U611+V611)*INDEX('تعرفه ها'!A:Z,MATCH("پیک فصلی گاز",'تعرفه ها'!$B:$B,0),MATCH(F611,'تعرفه ها'!$2:$2,0))/100,0),0),"---")</f>
        <v>---</v>
      </c>
      <c r="Y611" s="50" t="str">
        <f>IFERROR(ROUND(SUM(U611+V611+W611+X611)*INDEX('تعرفه ها'!A:Z,MATCH("مالیات گاز",'تعرفه ها'!$B:$B,0),MATCH(F611,'تعرفه ها'!$2:$2,0))/100,0),"---")</f>
        <v>---</v>
      </c>
      <c r="Z611" s="50" t="str">
        <f t="shared" si="96"/>
        <v>---</v>
      </c>
      <c r="AA611" s="50" t="str">
        <f t="shared" si="100"/>
        <v>---</v>
      </c>
      <c r="AB611" s="50" t="str">
        <f t="shared" si="97"/>
        <v>---</v>
      </c>
      <c r="AC611" s="50" t="str">
        <f t="shared" si="98"/>
        <v>---</v>
      </c>
      <c r="AD611" s="153" t="str">
        <f t="shared" si="99"/>
        <v>---</v>
      </c>
      <c r="AF611" s="155" t="str">
        <f>IFERROR(IF(INDEX(پرداخت!A:AZ,MATCH(A611&amp;" - "&amp;"گاز",پرداخت!$B:$B,0),MATCH(G611,پرداخت!$1:$1,0))="نشده","نشده","شده"),"---")</f>
        <v>---</v>
      </c>
      <c r="AH611" s="144"/>
      <c r="AI611" s="144"/>
      <c r="AJ611" s="144"/>
    </row>
    <row r="612" spans="1:36" ht="34.9" hidden="1" customHeight="1">
      <c r="A612" s="170"/>
      <c r="B612" s="47">
        <f>IFERROR(INDEX('اطلاعات انشعابات شرکتها'!A:BB,MATCH(A612,'اطلاعات انشعابات شرکتها'!A:A,0),MATCH(B$1,'اطلاعات انشعابات شرکتها'!$1:$1,0)),0)</f>
        <v>0</v>
      </c>
      <c r="C612" s="48">
        <f>IFERROR(INDEX('اطلاعات انشعابات شرکتها'!A:BB,MATCH(A612,'اطلاعات انشعابات شرکتها'!A:A,0),MATCH(C$1,'اطلاعات انشعابات شرکتها'!$1:$1,0)),0)</f>
        <v>0</v>
      </c>
      <c r="D612" s="45"/>
      <c r="E612" s="171"/>
      <c r="F612" s="170"/>
      <c r="G612" s="47" t="str">
        <f t="shared" si="91"/>
        <v>/</v>
      </c>
      <c r="H612" s="47">
        <f>IFERROR(INDEX('اطلاعات دوره'!A:Z,MATCH(G612,'اطلاعات دوره'!C:C,0),MATCH(H$1,'اطلاعات دوره'!$1:$1,0)),0)</f>
        <v>0</v>
      </c>
      <c r="I612" s="47">
        <f>IFERROR(INDEX('اطلاعات دوره'!A:Z,MATCH(G612,'اطلاعات دوره'!C:C,0),MATCH(I$1,'اطلاعات دوره'!$1:$1,0)),0)</f>
        <v>0</v>
      </c>
      <c r="J612" s="48">
        <f>IFERROR(INDEX('اطلاعات دوره'!A:Z,MATCH(G612,'اطلاعات دوره'!C:C,0),MATCH(J$1,'اطلاعات دوره'!$1:$1,0)),0)</f>
        <v>0</v>
      </c>
      <c r="K612" s="46"/>
      <c r="L612" s="158" t="str">
        <f>IFERROR(INDEX('اطلاعات دوره'!A:Z,MATCH(G612,'اطلاعات دوره'!C:C,0)-1,MATCH("عنوان",'اطلاعات دوره'!$1:$1,0)),"---")</f>
        <v>---</v>
      </c>
      <c r="M612" s="47" t="str">
        <f t="shared" si="92"/>
        <v>----</v>
      </c>
      <c r="N612" s="48" t="str">
        <f t="shared" si="93"/>
        <v>-/</v>
      </c>
      <c r="O612" s="45"/>
      <c r="P612" s="158">
        <f>IFERROR(INDEX('قرائت کنتور'!A:AZ,MATCH(A612&amp;"-"&amp;"گاز",'قرائت کنتور'!B:B,0),MATCH(L612,'قرائت کنتور'!$1:$1,0)),0)</f>
        <v>0</v>
      </c>
      <c r="Q612" s="47">
        <f>IFERROR(INDEX('قرائت کنتور'!A:AZ,MATCH(A612&amp;"-"&amp;"گاز",'قرائت کنتور'!B:B,0),MATCH(G612,'قرائت کنتور'!$1:$1,0)),0)</f>
        <v>0</v>
      </c>
      <c r="R612" s="47">
        <f t="shared" si="94"/>
        <v>0</v>
      </c>
      <c r="S612" s="45"/>
      <c r="T612" s="155" t="str">
        <f>IFERROR(INDEX('تعرفه ها'!A:Z,MATCH("بهای هر متر مکعب گاز مصرفی",'تعرفه ها'!$B:$B,0),MATCH(F612,'تعرفه ها'!$2:$2,0)),"---")</f>
        <v>---</v>
      </c>
      <c r="U612" s="50" t="str">
        <f t="shared" si="95"/>
        <v>---</v>
      </c>
      <c r="V612" s="50" t="str">
        <f>IFERROR(ROUND(R612*INDEX('تعرفه ها'!A:Z,MATCH("عوارض گاز به ازاء هر متر مکعب",'تعرفه ها'!$B:$B,0),MATCH(F612,'تعرفه ها'!$2:$2,0)),0),"---")</f>
        <v>---</v>
      </c>
      <c r="W612" s="50" t="str">
        <f>IFERROR(ROUND(((U612+V612)*INDEX('تعرفه ها'!A:Z,MATCH("هزینه نگهداری و تعمیرات شبکه گاز",'تعرفه ها'!$B:$B,0),MATCH(F612,'تعرفه ها'!$2:$2,0))/100),0),"---")</f>
        <v>---</v>
      </c>
      <c r="X612" s="50" t="str">
        <f>IFERROR(IF(INDEX('اطلاعات دوره'!A:Z,MATCH(G612,'اطلاعات دوره'!C:C,0),MATCH("گاز",'اطلاعات دوره'!$1:$1,0))="دارد",ROUND((U612+V612)*INDEX('تعرفه ها'!A:Z,MATCH("پیک فصلی گاز",'تعرفه ها'!$B:$B,0),MATCH(F612,'تعرفه ها'!$2:$2,0))/100,0),0),"---")</f>
        <v>---</v>
      </c>
      <c r="Y612" s="50" t="str">
        <f>IFERROR(ROUND(SUM(U612+V612+W612+X612)*INDEX('تعرفه ها'!A:Z,MATCH("مالیات گاز",'تعرفه ها'!$B:$B,0),MATCH(F612,'تعرفه ها'!$2:$2,0))/100,0),"---")</f>
        <v>---</v>
      </c>
      <c r="Z612" s="50" t="str">
        <f t="shared" si="96"/>
        <v>---</v>
      </c>
      <c r="AA612" s="50" t="str">
        <f t="shared" si="100"/>
        <v>---</v>
      </c>
      <c r="AB612" s="50" t="str">
        <f t="shared" si="97"/>
        <v>---</v>
      </c>
      <c r="AC612" s="50" t="str">
        <f t="shared" si="98"/>
        <v>---</v>
      </c>
      <c r="AD612" s="153" t="str">
        <f t="shared" si="99"/>
        <v>---</v>
      </c>
      <c r="AF612" s="155" t="str">
        <f>IFERROR(IF(INDEX(پرداخت!A:AZ,MATCH(A612&amp;" - "&amp;"گاز",پرداخت!$B:$B,0),MATCH(G612,پرداخت!$1:$1,0))="نشده","نشده","شده"),"---")</f>
        <v>---</v>
      </c>
      <c r="AH612" s="144"/>
      <c r="AI612" s="144"/>
      <c r="AJ612" s="144"/>
    </row>
    <row r="613" spans="1:36" ht="34.9" hidden="1" customHeight="1">
      <c r="A613" s="170"/>
      <c r="B613" s="47">
        <f>IFERROR(INDEX('اطلاعات انشعابات شرکتها'!A:BB,MATCH(A613,'اطلاعات انشعابات شرکتها'!A:A,0),MATCH(B$1,'اطلاعات انشعابات شرکتها'!$1:$1,0)),0)</f>
        <v>0</v>
      </c>
      <c r="C613" s="48">
        <f>IFERROR(INDEX('اطلاعات انشعابات شرکتها'!A:BB,MATCH(A613,'اطلاعات انشعابات شرکتها'!A:A,0),MATCH(C$1,'اطلاعات انشعابات شرکتها'!$1:$1,0)),0)</f>
        <v>0</v>
      </c>
      <c r="D613" s="45"/>
      <c r="E613" s="171"/>
      <c r="F613" s="170"/>
      <c r="G613" s="47" t="str">
        <f t="shared" si="91"/>
        <v>/</v>
      </c>
      <c r="H613" s="47">
        <f>IFERROR(INDEX('اطلاعات دوره'!A:Z,MATCH(G613,'اطلاعات دوره'!C:C,0),MATCH(H$1,'اطلاعات دوره'!$1:$1,0)),0)</f>
        <v>0</v>
      </c>
      <c r="I613" s="47">
        <f>IFERROR(INDEX('اطلاعات دوره'!A:Z,MATCH(G613,'اطلاعات دوره'!C:C,0),MATCH(I$1,'اطلاعات دوره'!$1:$1,0)),0)</f>
        <v>0</v>
      </c>
      <c r="J613" s="48">
        <f>IFERROR(INDEX('اطلاعات دوره'!A:Z,MATCH(G613,'اطلاعات دوره'!C:C,0),MATCH(J$1,'اطلاعات دوره'!$1:$1,0)),0)</f>
        <v>0</v>
      </c>
      <c r="K613" s="46"/>
      <c r="L613" s="158" t="str">
        <f>IFERROR(INDEX('اطلاعات دوره'!A:Z,MATCH(G613,'اطلاعات دوره'!C:C,0)-1,MATCH("عنوان",'اطلاعات دوره'!$1:$1,0)),"---")</f>
        <v>---</v>
      </c>
      <c r="M613" s="47" t="str">
        <f t="shared" si="92"/>
        <v>----</v>
      </c>
      <c r="N613" s="48" t="str">
        <f t="shared" si="93"/>
        <v>-/</v>
      </c>
      <c r="O613" s="45"/>
      <c r="P613" s="158">
        <f>IFERROR(INDEX('قرائت کنتور'!A:AZ,MATCH(A613&amp;"-"&amp;"گاز",'قرائت کنتور'!B:B,0),MATCH(L613,'قرائت کنتور'!$1:$1,0)),0)</f>
        <v>0</v>
      </c>
      <c r="Q613" s="47">
        <f>IFERROR(INDEX('قرائت کنتور'!A:AZ,MATCH(A613&amp;"-"&amp;"گاز",'قرائت کنتور'!B:B,0),MATCH(G613,'قرائت کنتور'!$1:$1,0)),0)</f>
        <v>0</v>
      </c>
      <c r="R613" s="47">
        <f t="shared" si="94"/>
        <v>0</v>
      </c>
      <c r="S613" s="45"/>
      <c r="T613" s="155" t="str">
        <f>IFERROR(INDEX('تعرفه ها'!A:Z,MATCH("بهای هر متر مکعب گاز مصرفی",'تعرفه ها'!$B:$B,0),MATCH(F613,'تعرفه ها'!$2:$2,0)),"---")</f>
        <v>---</v>
      </c>
      <c r="U613" s="50" t="str">
        <f t="shared" si="95"/>
        <v>---</v>
      </c>
      <c r="V613" s="50" t="str">
        <f>IFERROR(ROUND(R613*INDEX('تعرفه ها'!A:Z,MATCH("عوارض گاز به ازاء هر متر مکعب",'تعرفه ها'!$B:$B,0),MATCH(F613,'تعرفه ها'!$2:$2,0)),0),"---")</f>
        <v>---</v>
      </c>
      <c r="W613" s="50" t="str">
        <f>IFERROR(ROUND(((U613+V613)*INDEX('تعرفه ها'!A:Z,MATCH("هزینه نگهداری و تعمیرات شبکه گاز",'تعرفه ها'!$B:$B,0),MATCH(F613,'تعرفه ها'!$2:$2,0))/100),0),"---")</f>
        <v>---</v>
      </c>
      <c r="X613" s="50" t="str">
        <f>IFERROR(IF(INDEX('اطلاعات دوره'!A:Z,MATCH(G613,'اطلاعات دوره'!C:C,0),MATCH("گاز",'اطلاعات دوره'!$1:$1,0))="دارد",ROUND((U613+V613)*INDEX('تعرفه ها'!A:Z,MATCH("پیک فصلی گاز",'تعرفه ها'!$B:$B,0),MATCH(F613,'تعرفه ها'!$2:$2,0))/100,0),0),"---")</f>
        <v>---</v>
      </c>
      <c r="Y613" s="50" t="str">
        <f>IFERROR(ROUND(SUM(U613+V613+W613+X613)*INDEX('تعرفه ها'!A:Z,MATCH("مالیات گاز",'تعرفه ها'!$B:$B,0),MATCH(F613,'تعرفه ها'!$2:$2,0))/100,0),"---")</f>
        <v>---</v>
      </c>
      <c r="Z613" s="50" t="str">
        <f t="shared" si="96"/>
        <v>---</v>
      </c>
      <c r="AA613" s="50" t="str">
        <f t="shared" si="100"/>
        <v>---</v>
      </c>
      <c r="AB613" s="50" t="str">
        <f t="shared" si="97"/>
        <v>---</v>
      </c>
      <c r="AC613" s="50" t="str">
        <f t="shared" si="98"/>
        <v>---</v>
      </c>
      <c r="AD613" s="153" t="str">
        <f t="shared" si="99"/>
        <v>---</v>
      </c>
      <c r="AF613" s="155" t="str">
        <f>IFERROR(IF(INDEX(پرداخت!A:AZ,MATCH(A613&amp;" - "&amp;"گاز",پرداخت!$B:$B,0),MATCH(G613,پرداخت!$1:$1,0))="نشده","نشده","شده"),"---")</f>
        <v>---</v>
      </c>
      <c r="AH613" s="144"/>
      <c r="AI613" s="144"/>
      <c r="AJ613" s="144"/>
    </row>
    <row r="614" spans="1:36" ht="34.9" hidden="1" customHeight="1">
      <c r="A614" s="170"/>
      <c r="B614" s="47">
        <f>IFERROR(INDEX('اطلاعات انشعابات شرکتها'!A:BB,MATCH(A614,'اطلاعات انشعابات شرکتها'!A:A,0),MATCH(B$1,'اطلاعات انشعابات شرکتها'!$1:$1,0)),0)</f>
        <v>0</v>
      </c>
      <c r="C614" s="48">
        <f>IFERROR(INDEX('اطلاعات انشعابات شرکتها'!A:BB,MATCH(A614,'اطلاعات انشعابات شرکتها'!A:A,0),MATCH(C$1,'اطلاعات انشعابات شرکتها'!$1:$1,0)),0)</f>
        <v>0</v>
      </c>
      <c r="D614" s="45"/>
      <c r="E614" s="171"/>
      <c r="F614" s="170"/>
      <c r="G614" s="47" t="str">
        <f t="shared" si="91"/>
        <v>/</v>
      </c>
      <c r="H614" s="47">
        <f>IFERROR(INDEX('اطلاعات دوره'!A:Z,MATCH(G614,'اطلاعات دوره'!C:C,0),MATCH(H$1,'اطلاعات دوره'!$1:$1,0)),0)</f>
        <v>0</v>
      </c>
      <c r="I614" s="47">
        <f>IFERROR(INDEX('اطلاعات دوره'!A:Z,MATCH(G614,'اطلاعات دوره'!C:C,0),MATCH(I$1,'اطلاعات دوره'!$1:$1,0)),0)</f>
        <v>0</v>
      </c>
      <c r="J614" s="48">
        <f>IFERROR(INDEX('اطلاعات دوره'!A:Z,MATCH(G614,'اطلاعات دوره'!C:C,0),MATCH(J$1,'اطلاعات دوره'!$1:$1,0)),0)</f>
        <v>0</v>
      </c>
      <c r="K614" s="46"/>
      <c r="L614" s="158" t="str">
        <f>IFERROR(INDEX('اطلاعات دوره'!A:Z,MATCH(G614,'اطلاعات دوره'!C:C,0)-1,MATCH("عنوان",'اطلاعات دوره'!$1:$1,0)),"---")</f>
        <v>---</v>
      </c>
      <c r="M614" s="47" t="str">
        <f t="shared" si="92"/>
        <v>----</v>
      </c>
      <c r="N614" s="48" t="str">
        <f t="shared" si="93"/>
        <v>-/</v>
      </c>
      <c r="O614" s="45"/>
      <c r="P614" s="158">
        <f>IFERROR(INDEX('قرائت کنتور'!A:AZ,MATCH(A614&amp;"-"&amp;"گاز",'قرائت کنتور'!B:B,0),MATCH(L614,'قرائت کنتور'!$1:$1,0)),0)</f>
        <v>0</v>
      </c>
      <c r="Q614" s="47">
        <f>IFERROR(INDEX('قرائت کنتور'!A:AZ,MATCH(A614&amp;"-"&amp;"گاز",'قرائت کنتور'!B:B,0),MATCH(G614,'قرائت کنتور'!$1:$1,0)),0)</f>
        <v>0</v>
      </c>
      <c r="R614" s="47">
        <f t="shared" si="94"/>
        <v>0</v>
      </c>
      <c r="S614" s="45"/>
      <c r="T614" s="155" t="str">
        <f>IFERROR(INDEX('تعرفه ها'!A:Z,MATCH("بهای هر متر مکعب گاز مصرفی",'تعرفه ها'!$B:$B,0),MATCH(F614,'تعرفه ها'!$2:$2,0)),"---")</f>
        <v>---</v>
      </c>
      <c r="U614" s="50" t="str">
        <f t="shared" si="95"/>
        <v>---</v>
      </c>
      <c r="V614" s="50" t="str">
        <f>IFERROR(ROUND(R614*INDEX('تعرفه ها'!A:Z,MATCH("عوارض گاز به ازاء هر متر مکعب",'تعرفه ها'!$B:$B,0),MATCH(F614,'تعرفه ها'!$2:$2,0)),0),"---")</f>
        <v>---</v>
      </c>
      <c r="W614" s="50" t="str">
        <f>IFERROR(ROUND(((U614+V614)*INDEX('تعرفه ها'!A:Z,MATCH("هزینه نگهداری و تعمیرات شبکه گاز",'تعرفه ها'!$B:$B,0),MATCH(F614,'تعرفه ها'!$2:$2,0))/100),0),"---")</f>
        <v>---</v>
      </c>
      <c r="X614" s="50" t="str">
        <f>IFERROR(IF(INDEX('اطلاعات دوره'!A:Z,MATCH(G614,'اطلاعات دوره'!C:C,0),MATCH("گاز",'اطلاعات دوره'!$1:$1,0))="دارد",ROUND((U614+V614)*INDEX('تعرفه ها'!A:Z,MATCH("پیک فصلی گاز",'تعرفه ها'!$B:$B,0),MATCH(F614,'تعرفه ها'!$2:$2,0))/100,0),0),"---")</f>
        <v>---</v>
      </c>
      <c r="Y614" s="50" t="str">
        <f>IFERROR(ROUND(SUM(U614+V614+W614+X614)*INDEX('تعرفه ها'!A:Z,MATCH("مالیات گاز",'تعرفه ها'!$B:$B,0),MATCH(F614,'تعرفه ها'!$2:$2,0))/100,0),"---")</f>
        <v>---</v>
      </c>
      <c r="Z614" s="50" t="str">
        <f t="shared" si="96"/>
        <v>---</v>
      </c>
      <c r="AA614" s="50" t="str">
        <f t="shared" si="100"/>
        <v>---</v>
      </c>
      <c r="AB614" s="50" t="str">
        <f t="shared" si="97"/>
        <v>---</v>
      </c>
      <c r="AC614" s="50" t="str">
        <f t="shared" si="98"/>
        <v>---</v>
      </c>
      <c r="AD614" s="153" t="str">
        <f t="shared" si="99"/>
        <v>---</v>
      </c>
      <c r="AF614" s="155" t="str">
        <f>IFERROR(IF(INDEX(پرداخت!A:AZ,MATCH(A614&amp;" - "&amp;"گاز",پرداخت!$B:$B,0),MATCH(G614,پرداخت!$1:$1,0))="نشده","نشده","شده"),"---")</f>
        <v>---</v>
      </c>
      <c r="AH614" s="144"/>
      <c r="AI614" s="144"/>
      <c r="AJ614" s="144"/>
    </row>
    <row r="615" spans="1:36" ht="34.9" hidden="1" customHeight="1">
      <c r="A615" s="170"/>
      <c r="B615" s="47">
        <f>IFERROR(INDEX('اطلاعات انشعابات شرکتها'!A:BB,MATCH(A615,'اطلاعات انشعابات شرکتها'!A:A,0),MATCH(B$1,'اطلاعات انشعابات شرکتها'!$1:$1,0)),0)</f>
        <v>0</v>
      </c>
      <c r="C615" s="48">
        <f>IFERROR(INDEX('اطلاعات انشعابات شرکتها'!A:BB,MATCH(A615,'اطلاعات انشعابات شرکتها'!A:A,0),MATCH(C$1,'اطلاعات انشعابات شرکتها'!$1:$1,0)),0)</f>
        <v>0</v>
      </c>
      <c r="D615" s="45"/>
      <c r="E615" s="171"/>
      <c r="F615" s="170"/>
      <c r="G615" s="47" t="str">
        <f t="shared" si="91"/>
        <v>/</v>
      </c>
      <c r="H615" s="47">
        <f>IFERROR(INDEX('اطلاعات دوره'!A:Z,MATCH(G615,'اطلاعات دوره'!C:C,0),MATCH(H$1,'اطلاعات دوره'!$1:$1,0)),0)</f>
        <v>0</v>
      </c>
      <c r="I615" s="47">
        <f>IFERROR(INDEX('اطلاعات دوره'!A:Z,MATCH(G615,'اطلاعات دوره'!C:C,0),MATCH(I$1,'اطلاعات دوره'!$1:$1,0)),0)</f>
        <v>0</v>
      </c>
      <c r="J615" s="48">
        <f>IFERROR(INDEX('اطلاعات دوره'!A:Z,MATCH(G615,'اطلاعات دوره'!C:C,0),MATCH(J$1,'اطلاعات دوره'!$1:$1,0)),0)</f>
        <v>0</v>
      </c>
      <c r="K615" s="46"/>
      <c r="L615" s="158" t="str">
        <f>IFERROR(INDEX('اطلاعات دوره'!A:Z,MATCH(G615,'اطلاعات دوره'!C:C,0)-1,MATCH("عنوان",'اطلاعات دوره'!$1:$1,0)),"---")</f>
        <v>---</v>
      </c>
      <c r="M615" s="47" t="str">
        <f t="shared" si="92"/>
        <v>----</v>
      </c>
      <c r="N615" s="48" t="str">
        <f t="shared" si="93"/>
        <v>-/</v>
      </c>
      <c r="O615" s="45"/>
      <c r="P615" s="158">
        <f>IFERROR(INDEX('قرائت کنتور'!A:AZ,MATCH(A615&amp;"-"&amp;"گاز",'قرائت کنتور'!B:B,0),MATCH(L615,'قرائت کنتور'!$1:$1,0)),0)</f>
        <v>0</v>
      </c>
      <c r="Q615" s="47">
        <f>IFERROR(INDEX('قرائت کنتور'!A:AZ,MATCH(A615&amp;"-"&amp;"گاز",'قرائت کنتور'!B:B,0),MATCH(G615,'قرائت کنتور'!$1:$1,0)),0)</f>
        <v>0</v>
      </c>
      <c r="R615" s="47">
        <f t="shared" si="94"/>
        <v>0</v>
      </c>
      <c r="S615" s="45"/>
      <c r="T615" s="155" t="str">
        <f>IFERROR(INDEX('تعرفه ها'!A:Z,MATCH("بهای هر متر مکعب گاز مصرفی",'تعرفه ها'!$B:$B,0),MATCH(F615,'تعرفه ها'!$2:$2,0)),"---")</f>
        <v>---</v>
      </c>
      <c r="U615" s="50" t="str">
        <f t="shared" si="95"/>
        <v>---</v>
      </c>
      <c r="V615" s="50" t="str">
        <f>IFERROR(ROUND(R615*INDEX('تعرفه ها'!A:Z,MATCH("عوارض گاز به ازاء هر متر مکعب",'تعرفه ها'!$B:$B,0),MATCH(F615,'تعرفه ها'!$2:$2,0)),0),"---")</f>
        <v>---</v>
      </c>
      <c r="W615" s="50" t="str">
        <f>IFERROR(ROUND(((U615+V615)*INDEX('تعرفه ها'!A:Z,MATCH("هزینه نگهداری و تعمیرات شبکه گاز",'تعرفه ها'!$B:$B,0),MATCH(F615,'تعرفه ها'!$2:$2,0))/100),0),"---")</f>
        <v>---</v>
      </c>
      <c r="X615" s="50" t="str">
        <f>IFERROR(IF(INDEX('اطلاعات دوره'!A:Z,MATCH(G615,'اطلاعات دوره'!C:C,0),MATCH("گاز",'اطلاعات دوره'!$1:$1,0))="دارد",ROUND((U615+V615)*INDEX('تعرفه ها'!A:Z,MATCH("پیک فصلی گاز",'تعرفه ها'!$B:$B,0),MATCH(F615,'تعرفه ها'!$2:$2,0))/100,0),0),"---")</f>
        <v>---</v>
      </c>
      <c r="Y615" s="50" t="str">
        <f>IFERROR(ROUND(SUM(U615+V615+W615+X615)*INDEX('تعرفه ها'!A:Z,MATCH("مالیات گاز",'تعرفه ها'!$B:$B,0),MATCH(F615,'تعرفه ها'!$2:$2,0))/100,0),"---")</f>
        <v>---</v>
      </c>
      <c r="Z615" s="50" t="str">
        <f t="shared" si="96"/>
        <v>---</v>
      </c>
      <c r="AA615" s="50" t="str">
        <f t="shared" si="100"/>
        <v>---</v>
      </c>
      <c r="AB615" s="50" t="str">
        <f t="shared" si="97"/>
        <v>---</v>
      </c>
      <c r="AC615" s="50" t="str">
        <f t="shared" si="98"/>
        <v>---</v>
      </c>
      <c r="AD615" s="153" t="str">
        <f t="shared" si="99"/>
        <v>---</v>
      </c>
      <c r="AF615" s="155" t="str">
        <f>IFERROR(IF(INDEX(پرداخت!A:AZ,MATCH(A615&amp;" - "&amp;"گاز",پرداخت!$B:$B,0),MATCH(G615,پرداخت!$1:$1,0))="نشده","نشده","شده"),"---")</f>
        <v>---</v>
      </c>
      <c r="AH615" s="144"/>
      <c r="AI615" s="144"/>
      <c r="AJ615" s="144"/>
    </row>
    <row r="616" spans="1:36" ht="34.9" hidden="1" customHeight="1">
      <c r="A616" s="170"/>
      <c r="B616" s="47">
        <f>IFERROR(INDEX('اطلاعات انشعابات شرکتها'!A:BB,MATCH(A616,'اطلاعات انشعابات شرکتها'!A:A,0),MATCH(B$1,'اطلاعات انشعابات شرکتها'!$1:$1,0)),0)</f>
        <v>0</v>
      </c>
      <c r="C616" s="48">
        <f>IFERROR(INDEX('اطلاعات انشعابات شرکتها'!A:BB,MATCH(A616,'اطلاعات انشعابات شرکتها'!A:A,0),MATCH(C$1,'اطلاعات انشعابات شرکتها'!$1:$1,0)),0)</f>
        <v>0</v>
      </c>
      <c r="D616" s="45"/>
      <c r="E616" s="171"/>
      <c r="F616" s="170"/>
      <c r="G616" s="47" t="str">
        <f t="shared" si="91"/>
        <v>/</v>
      </c>
      <c r="H616" s="47">
        <f>IFERROR(INDEX('اطلاعات دوره'!A:Z,MATCH(G616,'اطلاعات دوره'!C:C,0),MATCH(H$1,'اطلاعات دوره'!$1:$1,0)),0)</f>
        <v>0</v>
      </c>
      <c r="I616" s="47">
        <f>IFERROR(INDEX('اطلاعات دوره'!A:Z,MATCH(G616,'اطلاعات دوره'!C:C,0),MATCH(I$1,'اطلاعات دوره'!$1:$1,0)),0)</f>
        <v>0</v>
      </c>
      <c r="J616" s="48">
        <f>IFERROR(INDEX('اطلاعات دوره'!A:Z,MATCH(G616,'اطلاعات دوره'!C:C,0),MATCH(J$1,'اطلاعات دوره'!$1:$1,0)),0)</f>
        <v>0</v>
      </c>
      <c r="K616" s="46"/>
      <c r="L616" s="158" t="str">
        <f>IFERROR(INDEX('اطلاعات دوره'!A:Z,MATCH(G616,'اطلاعات دوره'!C:C,0)-1,MATCH("عنوان",'اطلاعات دوره'!$1:$1,0)),"---")</f>
        <v>---</v>
      </c>
      <c r="M616" s="47" t="str">
        <f t="shared" si="92"/>
        <v>----</v>
      </c>
      <c r="N616" s="48" t="str">
        <f t="shared" si="93"/>
        <v>-/</v>
      </c>
      <c r="O616" s="45"/>
      <c r="P616" s="158">
        <f>IFERROR(INDEX('قرائت کنتور'!A:AZ,MATCH(A616&amp;"-"&amp;"گاز",'قرائت کنتور'!B:B,0),MATCH(L616,'قرائت کنتور'!$1:$1,0)),0)</f>
        <v>0</v>
      </c>
      <c r="Q616" s="47">
        <f>IFERROR(INDEX('قرائت کنتور'!A:AZ,MATCH(A616&amp;"-"&amp;"گاز",'قرائت کنتور'!B:B,0),MATCH(G616,'قرائت کنتور'!$1:$1,0)),0)</f>
        <v>0</v>
      </c>
      <c r="R616" s="47">
        <f t="shared" si="94"/>
        <v>0</v>
      </c>
      <c r="S616" s="45"/>
      <c r="T616" s="155" t="str">
        <f>IFERROR(INDEX('تعرفه ها'!A:Z,MATCH("بهای هر متر مکعب گاز مصرفی",'تعرفه ها'!$B:$B,0),MATCH(F616,'تعرفه ها'!$2:$2,0)),"---")</f>
        <v>---</v>
      </c>
      <c r="U616" s="50" t="str">
        <f t="shared" si="95"/>
        <v>---</v>
      </c>
      <c r="V616" s="50" t="str">
        <f>IFERROR(ROUND(R616*INDEX('تعرفه ها'!A:Z,MATCH("عوارض گاز به ازاء هر متر مکعب",'تعرفه ها'!$B:$B,0),MATCH(F616,'تعرفه ها'!$2:$2,0)),0),"---")</f>
        <v>---</v>
      </c>
      <c r="W616" s="50" t="str">
        <f>IFERROR(ROUND(((U616+V616)*INDEX('تعرفه ها'!A:Z,MATCH("هزینه نگهداری و تعمیرات شبکه گاز",'تعرفه ها'!$B:$B,0),MATCH(F616,'تعرفه ها'!$2:$2,0))/100),0),"---")</f>
        <v>---</v>
      </c>
      <c r="X616" s="50" t="str">
        <f>IFERROR(IF(INDEX('اطلاعات دوره'!A:Z,MATCH(G616,'اطلاعات دوره'!C:C,0),MATCH("گاز",'اطلاعات دوره'!$1:$1,0))="دارد",ROUND((U616+V616)*INDEX('تعرفه ها'!A:Z,MATCH("پیک فصلی گاز",'تعرفه ها'!$B:$B,0),MATCH(F616,'تعرفه ها'!$2:$2,0))/100,0),0),"---")</f>
        <v>---</v>
      </c>
      <c r="Y616" s="50" t="str">
        <f>IFERROR(ROUND(SUM(U616+V616+W616+X616)*INDEX('تعرفه ها'!A:Z,MATCH("مالیات گاز",'تعرفه ها'!$B:$B,0),MATCH(F616,'تعرفه ها'!$2:$2,0))/100,0),"---")</f>
        <v>---</v>
      </c>
      <c r="Z616" s="50" t="str">
        <f t="shared" si="96"/>
        <v>---</v>
      </c>
      <c r="AA616" s="50" t="str">
        <f t="shared" si="100"/>
        <v>---</v>
      </c>
      <c r="AB616" s="50" t="str">
        <f t="shared" si="97"/>
        <v>---</v>
      </c>
      <c r="AC616" s="50" t="str">
        <f t="shared" si="98"/>
        <v>---</v>
      </c>
      <c r="AD616" s="153" t="str">
        <f t="shared" si="99"/>
        <v>---</v>
      </c>
      <c r="AF616" s="155" t="str">
        <f>IFERROR(IF(INDEX(پرداخت!A:AZ,MATCH(A616&amp;" - "&amp;"گاز",پرداخت!$B:$B,0),MATCH(G616,پرداخت!$1:$1,0))="نشده","نشده","شده"),"---")</f>
        <v>---</v>
      </c>
      <c r="AH616" s="144"/>
      <c r="AI616" s="144"/>
      <c r="AJ616" s="144"/>
    </row>
    <row r="617" spans="1:36" ht="34.9" hidden="1" customHeight="1">
      <c r="A617" s="170"/>
      <c r="B617" s="47">
        <f>IFERROR(INDEX('اطلاعات انشعابات شرکتها'!A:BB,MATCH(A617,'اطلاعات انشعابات شرکتها'!A:A,0),MATCH(B$1,'اطلاعات انشعابات شرکتها'!$1:$1,0)),0)</f>
        <v>0</v>
      </c>
      <c r="C617" s="48">
        <f>IFERROR(INDEX('اطلاعات انشعابات شرکتها'!A:BB,MATCH(A617,'اطلاعات انشعابات شرکتها'!A:A,0),MATCH(C$1,'اطلاعات انشعابات شرکتها'!$1:$1,0)),0)</f>
        <v>0</v>
      </c>
      <c r="D617" s="45"/>
      <c r="E617" s="171"/>
      <c r="F617" s="170"/>
      <c r="G617" s="47" t="str">
        <f t="shared" si="91"/>
        <v>/</v>
      </c>
      <c r="H617" s="47">
        <f>IFERROR(INDEX('اطلاعات دوره'!A:Z,MATCH(G617,'اطلاعات دوره'!C:C,0),MATCH(H$1,'اطلاعات دوره'!$1:$1,0)),0)</f>
        <v>0</v>
      </c>
      <c r="I617" s="47">
        <f>IFERROR(INDEX('اطلاعات دوره'!A:Z,MATCH(G617,'اطلاعات دوره'!C:C,0),MATCH(I$1,'اطلاعات دوره'!$1:$1,0)),0)</f>
        <v>0</v>
      </c>
      <c r="J617" s="48">
        <f>IFERROR(INDEX('اطلاعات دوره'!A:Z,MATCH(G617,'اطلاعات دوره'!C:C,0),MATCH(J$1,'اطلاعات دوره'!$1:$1,0)),0)</f>
        <v>0</v>
      </c>
      <c r="K617" s="46"/>
      <c r="L617" s="158" t="str">
        <f>IFERROR(INDEX('اطلاعات دوره'!A:Z,MATCH(G617,'اطلاعات دوره'!C:C,0)-1,MATCH("عنوان",'اطلاعات دوره'!$1:$1,0)),"---")</f>
        <v>---</v>
      </c>
      <c r="M617" s="47" t="str">
        <f t="shared" si="92"/>
        <v>----</v>
      </c>
      <c r="N617" s="48" t="str">
        <f t="shared" si="93"/>
        <v>-/</v>
      </c>
      <c r="O617" s="45"/>
      <c r="P617" s="158">
        <f>IFERROR(INDEX('قرائت کنتور'!A:AZ,MATCH(A617&amp;"-"&amp;"گاز",'قرائت کنتور'!B:B,0),MATCH(L617,'قرائت کنتور'!$1:$1,0)),0)</f>
        <v>0</v>
      </c>
      <c r="Q617" s="47">
        <f>IFERROR(INDEX('قرائت کنتور'!A:AZ,MATCH(A617&amp;"-"&amp;"گاز",'قرائت کنتور'!B:B,0),MATCH(G617,'قرائت کنتور'!$1:$1,0)),0)</f>
        <v>0</v>
      </c>
      <c r="R617" s="47">
        <f t="shared" si="94"/>
        <v>0</v>
      </c>
      <c r="S617" s="45"/>
      <c r="T617" s="155" t="str">
        <f>IFERROR(INDEX('تعرفه ها'!A:Z,MATCH("بهای هر متر مکعب گاز مصرفی",'تعرفه ها'!$B:$B,0),MATCH(F617,'تعرفه ها'!$2:$2,0)),"---")</f>
        <v>---</v>
      </c>
      <c r="U617" s="50" t="str">
        <f t="shared" si="95"/>
        <v>---</v>
      </c>
      <c r="V617" s="50" t="str">
        <f>IFERROR(ROUND(R617*INDEX('تعرفه ها'!A:Z,MATCH("عوارض گاز به ازاء هر متر مکعب",'تعرفه ها'!$B:$B,0),MATCH(F617,'تعرفه ها'!$2:$2,0)),0),"---")</f>
        <v>---</v>
      </c>
      <c r="W617" s="50" t="str">
        <f>IFERROR(ROUND(((U617+V617)*INDEX('تعرفه ها'!A:Z,MATCH("هزینه نگهداری و تعمیرات شبکه گاز",'تعرفه ها'!$B:$B,0),MATCH(F617,'تعرفه ها'!$2:$2,0))/100),0),"---")</f>
        <v>---</v>
      </c>
      <c r="X617" s="50" t="str">
        <f>IFERROR(IF(INDEX('اطلاعات دوره'!A:Z,MATCH(G617,'اطلاعات دوره'!C:C,0),MATCH("گاز",'اطلاعات دوره'!$1:$1,0))="دارد",ROUND((U617+V617)*INDEX('تعرفه ها'!A:Z,MATCH("پیک فصلی گاز",'تعرفه ها'!$B:$B,0),MATCH(F617,'تعرفه ها'!$2:$2,0))/100,0),0),"---")</f>
        <v>---</v>
      </c>
      <c r="Y617" s="50" t="str">
        <f>IFERROR(ROUND(SUM(U617+V617+W617+X617)*INDEX('تعرفه ها'!A:Z,MATCH("مالیات گاز",'تعرفه ها'!$B:$B,0),MATCH(F617,'تعرفه ها'!$2:$2,0))/100,0),"---")</f>
        <v>---</v>
      </c>
      <c r="Z617" s="50" t="str">
        <f t="shared" si="96"/>
        <v>---</v>
      </c>
      <c r="AA617" s="50" t="str">
        <f t="shared" si="100"/>
        <v>---</v>
      </c>
      <c r="AB617" s="50" t="str">
        <f t="shared" si="97"/>
        <v>---</v>
      </c>
      <c r="AC617" s="50" t="str">
        <f t="shared" si="98"/>
        <v>---</v>
      </c>
      <c r="AD617" s="153" t="str">
        <f t="shared" si="99"/>
        <v>---</v>
      </c>
      <c r="AF617" s="155" t="str">
        <f>IFERROR(IF(INDEX(پرداخت!A:AZ,MATCH(A617&amp;" - "&amp;"گاز",پرداخت!$B:$B,0),MATCH(G617,پرداخت!$1:$1,0))="نشده","نشده","شده"),"---")</f>
        <v>---</v>
      </c>
      <c r="AH617" s="144"/>
      <c r="AI617" s="144"/>
      <c r="AJ617" s="144"/>
    </row>
    <row r="618" spans="1:36" ht="34.9" hidden="1" customHeight="1">
      <c r="A618" s="170"/>
      <c r="B618" s="47">
        <f>IFERROR(INDEX('اطلاعات انشعابات شرکتها'!A:BB,MATCH(A618,'اطلاعات انشعابات شرکتها'!A:A,0),MATCH(B$1,'اطلاعات انشعابات شرکتها'!$1:$1,0)),0)</f>
        <v>0</v>
      </c>
      <c r="C618" s="48">
        <f>IFERROR(INDEX('اطلاعات انشعابات شرکتها'!A:BB,MATCH(A618,'اطلاعات انشعابات شرکتها'!A:A,0),MATCH(C$1,'اطلاعات انشعابات شرکتها'!$1:$1,0)),0)</f>
        <v>0</v>
      </c>
      <c r="D618" s="45"/>
      <c r="E618" s="171"/>
      <c r="F618" s="170"/>
      <c r="G618" s="47" t="str">
        <f t="shared" si="91"/>
        <v>/</v>
      </c>
      <c r="H618" s="47">
        <f>IFERROR(INDEX('اطلاعات دوره'!A:Z,MATCH(G618,'اطلاعات دوره'!C:C,0),MATCH(H$1,'اطلاعات دوره'!$1:$1,0)),0)</f>
        <v>0</v>
      </c>
      <c r="I618" s="47">
        <f>IFERROR(INDEX('اطلاعات دوره'!A:Z,MATCH(G618,'اطلاعات دوره'!C:C,0),MATCH(I$1,'اطلاعات دوره'!$1:$1,0)),0)</f>
        <v>0</v>
      </c>
      <c r="J618" s="48">
        <f>IFERROR(INDEX('اطلاعات دوره'!A:Z,MATCH(G618,'اطلاعات دوره'!C:C,0),MATCH(J$1,'اطلاعات دوره'!$1:$1,0)),0)</f>
        <v>0</v>
      </c>
      <c r="K618" s="46"/>
      <c r="L618" s="158" t="str">
        <f>IFERROR(INDEX('اطلاعات دوره'!A:Z,MATCH(G618,'اطلاعات دوره'!C:C,0)-1,MATCH("عنوان",'اطلاعات دوره'!$1:$1,0)),"---")</f>
        <v>---</v>
      </c>
      <c r="M618" s="47" t="str">
        <f t="shared" si="92"/>
        <v>----</v>
      </c>
      <c r="N618" s="48" t="str">
        <f t="shared" si="93"/>
        <v>-/</v>
      </c>
      <c r="O618" s="45"/>
      <c r="P618" s="158">
        <f>IFERROR(INDEX('قرائت کنتور'!A:AZ,MATCH(A618&amp;"-"&amp;"گاز",'قرائت کنتور'!B:B,0),MATCH(L618,'قرائت کنتور'!$1:$1,0)),0)</f>
        <v>0</v>
      </c>
      <c r="Q618" s="47">
        <f>IFERROR(INDEX('قرائت کنتور'!A:AZ,MATCH(A618&amp;"-"&amp;"گاز",'قرائت کنتور'!B:B,0),MATCH(G618,'قرائت کنتور'!$1:$1,0)),0)</f>
        <v>0</v>
      </c>
      <c r="R618" s="47">
        <f t="shared" si="94"/>
        <v>0</v>
      </c>
      <c r="S618" s="45"/>
      <c r="T618" s="155" t="str">
        <f>IFERROR(INDEX('تعرفه ها'!A:Z,MATCH("بهای هر متر مکعب گاز مصرفی",'تعرفه ها'!$B:$B,0),MATCH(F618,'تعرفه ها'!$2:$2,0)),"---")</f>
        <v>---</v>
      </c>
      <c r="U618" s="50" t="str">
        <f t="shared" si="95"/>
        <v>---</v>
      </c>
      <c r="V618" s="50" t="str">
        <f>IFERROR(ROUND(R618*INDEX('تعرفه ها'!A:Z,MATCH("عوارض گاز به ازاء هر متر مکعب",'تعرفه ها'!$B:$B,0),MATCH(F618,'تعرفه ها'!$2:$2,0)),0),"---")</f>
        <v>---</v>
      </c>
      <c r="W618" s="50" t="str">
        <f>IFERROR(ROUND(((U618+V618)*INDEX('تعرفه ها'!A:Z,MATCH("هزینه نگهداری و تعمیرات شبکه گاز",'تعرفه ها'!$B:$B,0),MATCH(F618,'تعرفه ها'!$2:$2,0))/100),0),"---")</f>
        <v>---</v>
      </c>
      <c r="X618" s="50" t="str">
        <f>IFERROR(IF(INDEX('اطلاعات دوره'!A:Z,MATCH(G618,'اطلاعات دوره'!C:C,0),MATCH("گاز",'اطلاعات دوره'!$1:$1,0))="دارد",ROUND((U618+V618)*INDEX('تعرفه ها'!A:Z,MATCH("پیک فصلی گاز",'تعرفه ها'!$B:$B,0),MATCH(F618,'تعرفه ها'!$2:$2,0))/100,0),0),"---")</f>
        <v>---</v>
      </c>
      <c r="Y618" s="50" t="str">
        <f>IFERROR(ROUND(SUM(U618+V618+W618+X618)*INDEX('تعرفه ها'!A:Z,MATCH("مالیات گاز",'تعرفه ها'!$B:$B,0),MATCH(F618,'تعرفه ها'!$2:$2,0))/100,0),"---")</f>
        <v>---</v>
      </c>
      <c r="Z618" s="50" t="str">
        <f t="shared" si="96"/>
        <v>---</v>
      </c>
      <c r="AA618" s="50" t="str">
        <f t="shared" si="100"/>
        <v>---</v>
      </c>
      <c r="AB618" s="50" t="str">
        <f t="shared" si="97"/>
        <v>---</v>
      </c>
      <c r="AC618" s="50" t="str">
        <f t="shared" si="98"/>
        <v>---</v>
      </c>
      <c r="AD618" s="153" t="str">
        <f t="shared" si="99"/>
        <v>---</v>
      </c>
      <c r="AF618" s="155" t="str">
        <f>IFERROR(IF(INDEX(پرداخت!A:AZ,MATCH(A618&amp;" - "&amp;"گاز",پرداخت!$B:$B,0),MATCH(G618,پرداخت!$1:$1,0))="نشده","نشده","شده"),"---")</f>
        <v>---</v>
      </c>
      <c r="AH618" s="144"/>
      <c r="AI618" s="144"/>
      <c r="AJ618" s="144"/>
    </row>
    <row r="619" spans="1:36" ht="34.9" hidden="1" customHeight="1">
      <c r="A619" s="170"/>
      <c r="B619" s="47">
        <f>IFERROR(INDEX('اطلاعات انشعابات شرکتها'!A:BB,MATCH(A619,'اطلاعات انشعابات شرکتها'!A:A,0),MATCH(B$1,'اطلاعات انشعابات شرکتها'!$1:$1,0)),0)</f>
        <v>0</v>
      </c>
      <c r="C619" s="48">
        <f>IFERROR(INDEX('اطلاعات انشعابات شرکتها'!A:BB,MATCH(A619,'اطلاعات انشعابات شرکتها'!A:A,0),MATCH(C$1,'اطلاعات انشعابات شرکتها'!$1:$1,0)),0)</f>
        <v>0</v>
      </c>
      <c r="D619" s="45"/>
      <c r="E619" s="171"/>
      <c r="F619" s="170"/>
      <c r="G619" s="47" t="str">
        <f t="shared" si="91"/>
        <v>/</v>
      </c>
      <c r="H619" s="47">
        <f>IFERROR(INDEX('اطلاعات دوره'!A:Z,MATCH(G619,'اطلاعات دوره'!C:C,0),MATCH(H$1,'اطلاعات دوره'!$1:$1,0)),0)</f>
        <v>0</v>
      </c>
      <c r="I619" s="47">
        <f>IFERROR(INDEX('اطلاعات دوره'!A:Z,MATCH(G619,'اطلاعات دوره'!C:C,0),MATCH(I$1,'اطلاعات دوره'!$1:$1,0)),0)</f>
        <v>0</v>
      </c>
      <c r="J619" s="48">
        <f>IFERROR(INDEX('اطلاعات دوره'!A:Z,MATCH(G619,'اطلاعات دوره'!C:C,0),MATCH(J$1,'اطلاعات دوره'!$1:$1,0)),0)</f>
        <v>0</v>
      </c>
      <c r="K619" s="46"/>
      <c r="L619" s="158" t="str">
        <f>IFERROR(INDEX('اطلاعات دوره'!A:Z,MATCH(G619,'اطلاعات دوره'!C:C,0)-1,MATCH("عنوان",'اطلاعات دوره'!$1:$1,0)),"---")</f>
        <v>---</v>
      </c>
      <c r="M619" s="47" t="str">
        <f t="shared" si="92"/>
        <v>----</v>
      </c>
      <c r="N619" s="48" t="str">
        <f t="shared" si="93"/>
        <v>-/</v>
      </c>
      <c r="O619" s="45"/>
      <c r="P619" s="158">
        <f>IFERROR(INDEX('قرائت کنتور'!A:AZ,MATCH(A619&amp;"-"&amp;"گاز",'قرائت کنتور'!B:B,0),MATCH(L619,'قرائت کنتور'!$1:$1,0)),0)</f>
        <v>0</v>
      </c>
      <c r="Q619" s="47">
        <f>IFERROR(INDEX('قرائت کنتور'!A:AZ,MATCH(A619&amp;"-"&amp;"گاز",'قرائت کنتور'!B:B,0),MATCH(G619,'قرائت کنتور'!$1:$1,0)),0)</f>
        <v>0</v>
      </c>
      <c r="R619" s="47">
        <f t="shared" si="94"/>
        <v>0</v>
      </c>
      <c r="S619" s="45"/>
      <c r="T619" s="155" t="str">
        <f>IFERROR(INDEX('تعرفه ها'!A:Z,MATCH("بهای هر متر مکعب گاز مصرفی",'تعرفه ها'!$B:$B,0),MATCH(F619,'تعرفه ها'!$2:$2,0)),"---")</f>
        <v>---</v>
      </c>
      <c r="U619" s="50" t="str">
        <f t="shared" si="95"/>
        <v>---</v>
      </c>
      <c r="V619" s="50" t="str">
        <f>IFERROR(ROUND(R619*INDEX('تعرفه ها'!A:Z,MATCH("عوارض گاز به ازاء هر متر مکعب",'تعرفه ها'!$B:$B,0),MATCH(F619,'تعرفه ها'!$2:$2,0)),0),"---")</f>
        <v>---</v>
      </c>
      <c r="W619" s="50" t="str">
        <f>IFERROR(ROUND(((U619+V619)*INDEX('تعرفه ها'!A:Z,MATCH("هزینه نگهداری و تعمیرات شبکه گاز",'تعرفه ها'!$B:$B,0),MATCH(F619,'تعرفه ها'!$2:$2,0))/100),0),"---")</f>
        <v>---</v>
      </c>
      <c r="X619" s="50" t="str">
        <f>IFERROR(IF(INDEX('اطلاعات دوره'!A:Z,MATCH(G619,'اطلاعات دوره'!C:C,0),MATCH("گاز",'اطلاعات دوره'!$1:$1,0))="دارد",ROUND((U619+V619)*INDEX('تعرفه ها'!A:Z,MATCH("پیک فصلی گاز",'تعرفه ها'!$B:$B,0),MATCH(F619,'تعرفه ها'!$2:$2,0))/100,0),0),"---")</f>
        <v>---</v>
      </c>
      <c r="Y619" s="50" t="str">
        <f>IFERROR(ROUND(SUM(U619+V619+W619+X619)*INDEX('تعرفه ها'!A:Z,MATCH("مالیات گاز",'تعرفه ها'!$B:$B,0),MATCH(F619,'تعرفه ها'!$2:$2,0))/100,0),"---")</f>
        <v>---</v>
      </c>
      <c r="Z619" s="50" t="str">
        <f t="shared" si="96"/>
        <v>---</v>
      </c>
      <c r="AA619" s="50" t="str">
        <f t="shared" si="100"/>
        <v>---</v>
      </c>
      <c r="AB619" s="50" t="str">
        <f t="shared" si="97"/>
        <v>---</v>
      </c>
      <c r="AC619" s="50" t="str">
        <f t="shared" si="98"/>
        <v>---</v>
      </c>
      <c r="AD619" s="153" t="str">
        <f t="shared" si="99"/>
        <v>---</v>
      </c>
      <c r="AF619" s="155" t="str">
        <f>IFERROR(IF(INDEX(پرداخت!A:AZ,MATCH(A619&amp;" - "&amp;"گاز",پرداخت!$B:$B,0),MATCH(G619,پرداخت!$1:$1,0))="نشده","نشده","شده"),"---")</f>
        <v>---</v>
      </c>
      <c r="AH619" s="144"/>
      <c r="AI619" s="144"/>
      <c r="AJ619" s="144"/>
    </row>
    <row r="620" spans="1:36" ht="34.9" hidden="1" customHeight="1">
      <c r="A620" s="170"/>
      <c r="B620" s="47">
        <f>IFERROR(INDEX('اطلاعات انشعابات شرکتها'!A:BB,MATCH(A620,'اطلاعات انشعابات شرکتها'!A:A,0),MATCH(B$1,'اطلاعات انشعابات شرکتها'!$1:$1,0)),0)</f>
        <v>0</v>
      </c>
      <c r="C620" s="48">
        <f>IFERROR(INDEX('اطلاعات انشعابات شرکتها'!A:BB,MATCH(A620,'اطلاعات انشعابات شرکتها'!A:A,0),MATCH(C$1,'اطلاعات انشعابات شرکتها'!$1:$1,0)),0)</f>
        <v>0</v>
      </c>
      <c r="D620" s="45"/>
      <c r="E620" s="171"/>
      <c r="F620" s="170"/>
      <c r="G620" s="47" t="str">
        <f t="shared" si="91"/>
        <v>/</v>
      </c>
      <c r="H620" s="47">
        <f>IFERROR(INDEX('اطلاعات دوره'!A:Z,MATCH(G620,'اطلاعات دوره'!C:C,0),MATCH(H$1,'اطلاعات دوره'!$1:$1,0)),0)</f>
        <v>0</v>
      </c>
      <c r="I620" s="47">
        <f>IFERROR(INDEX('اطلاعات دوره'!A:Z,MATCH(G620,'اطلاعات دوره'!C:C,0),MATCH(I$1,'اطلاعات دوره'!$1:$1,0)),0)</f>
        <v>0</v>
      </c>
      <c r="J620" s="48">
        <f>IFERROR(INDEX('اطلاعات دوره'!A:Z,MATCH(G620,'اطلاعات دوره'!C:C,0),MATCH(J$1,'اطلاعات دوره'!$1:$1,0)),0)</f>
        <v>0</v>
      </c>
      <c r="K620" s="46"/>
      <c r="L620" s="158" t="str">
        <f>IFERROR(INDEX('اطلاعات دوره'!A:Z,MATCH(G620,'اطلاعات دوره'!C:C,0)-1,MATCH("عنوان",'اطلاعات دوره'!$1:$1,0)),"---")</f>
        <v>---</v>
      </c>
      <c r="M620" s="47" t="str">
        <f t="shared" si="92"/>
        <v>----</v>
      </c>
      <c r="N620" s="48" t="str">
        <f t="shared" si="93"/>
        <v>-/</v>
      </c>
      <c r="O620" s="45"/>
      <c r="P620" s="158">
        <f>IFERROR(INDEX('قرائت کنتور'!A:AZ,MATCH(A620&amp;"-"&amp;"گاز",'قرائت کنتور'!B:B,0),MATCH(L620,'قرائت کنتور'!$1:$1,0)),0)</f>
        <v>0</v>
      </c>
      <c r="Q620" s="47">
        <f>IFERROR(INDEX('قرائت کنتور'!A:AZ,MATCH(A620&amp;"-"&amp;"گاز",'قرائت کنتور'!B:B,0),MATCH(G620,'قرائت کنتور'!$1:$1,0)),0)</f>
        <v>0</v>
      </c>
      <c r="R620" s="47">
        <f t="shared" si="94"/>
        <v>0</v>
      </c>
      <c r="S620" s="45"/>
      <c r="T620" s="155" t="str">
        <f>IFERROR(INDEX('تعرفه ها'!A:Z,MATCH("بهای هر متر مکعب گاز مصرفی",'تعرفه ها'!$B:$B,0),MATCH(F620,'تعرفه ها'!$2:$2,0)),"---")</f>
        <v>---</v>
      </c>
      <c r="U620" s="50" t="str">
        <f t="shared" si="95"/>
        <v>---</v>
      </c>
      <c r="V620" s="50" t="str">
        <f>IFERROR(ROUND(R620*INDEX('تعرفه ها'!A:Z,MATCH("عوارض گاز به ازاء هر متر مکعب",'تعرفه ها'!$B:$B,0),MATCH(F620,'تعرفه ها'!$2:$2,0)),0),"---")</f>
        <v>---</v>
      </c>
      <c r="W620" s="50" t="str">
        <f>IFERROR(ROUND(((U620+V620)*INDEX('تعرفه ها'!A:Z,MATCH("هزینه نگهداری و تعمیرات شبکه گاز",'تعرفه ها'!$B:$B,0),MATCH(F620,'تعرفه ها'!$2:$2,0))/100),0),"---")</f>
        <v>---</v>
      </c>
      <c r="X620" s="50" t="str">
        <f>IFERROR(IF(INDEX('اطلاعات دوره'!A:Z,MATCH(G620,'اطلاعات دوره'!C:C,0),MATCH("گاز",'اطلاعات دوره'!$1:$1,0))="دارد",ROUND((U620+V620)*INDEX('تعرفه ها'!A:Z,MATCH("پیک فصلی گاز",'تعرفه ها'!$B:$B,0),MATCH(F620,'تعرفه ها'!$2:$2,0))/100,0),0),"---")</f>
        <v>---</v>
      </c>
      <c r="Y620" s="50" t="str">
        <f>IFERROR(ROUND(SUM(U620+V620+W620+X620)*INDEX('تعرفه ها'!A:Z,MATCH("مالیات گاز",'تعرفه ها'!$B:$B,0),MATCH(F620,'تعرفه ها'!$2:$2,0))/100,0),"---")</f>
        <v>---</v>
      </c>
      <c r="Z620" s="50" t="str">
        <f t="shared" si="96"/>
        <v>---</v>
      </c>
      <c r="AA620" s="50" t="str">
        <f t="shared" si="100"/>
        <v>---</v>
      </c>
      <c r="AB620" s="50" t="str">
        <f t="shared" si="97"/>
        <v>---</v>
      </c>
      <c r="AC620" s="50" t="str">
        <f t="shared" si="98"/>
        <v>---</v>
      </c>
      <c r="AD620" s="153" t="str">
        <f t="shared" si="99"/>
        <v>---</v>
      </c>
      <c r="AF620" s="155" t="str">
        <f>IFERROR(IF(INDEX(پرداخت!A:AZ,MATCH(A620&amp;" - "&amp;"گاز",پرداخت!$B:$B,0),MATCH(G620,پرداخت!$1:$1,0))="نشده","نشده","شده"),"---")</f>
        <v>---</v>
      </c>
      <c r="AH620" s="144"/>
      <c r="AI620" s="144"/>
      <c r="AJ620" s="144"/>
    </row>
    <row r="621" spans="1:36" ht="34.9" hidden="1" customHeight="1">
      <c r="A621" s="170"/>
      <c r="B621" s="47">
        <f>IFERROR(INDEX('اطلاعات انشعابات شرکتها'!A:BB,MATCH(A621,'اطلاعات انشعابات شرکتها'!A:A,0),MATCH(B$1,'اطلاعات انشعابات شرکتها'!$1:$1,0)),0)</f>
        <v>0</v>
      </c>
      <c r="C621" s="48">
        <f>IFERROR(INDEX('اطلاعات انشعابات شرکتها'!A:BB,MATCH(A621,'اطلاعات انشعابات شرکتها'!A:A,0),MATCH(C$1,'اطلاعات انشعابات شرکتها'!$1:$1,0)),0)</f>
        <v>0</v>
      </c>
      <c r="D621" s="45"/>
      <c r="E621" s="171"/>
      <c r="F621" s="170"/>
      <c r="G621" s="47" t="str">
        <f t="shared" si="91"/>
        <v>/</v>
      </c>
      <c r="H621" s="47">
        <f>IFERROR(INDEX('اطلاعات دوره'!A:Z,MATCH(G621,'اطلاعات دوره'!C:C,0),MATCH(H$1,'اطلاعات دوره'!$1:$1,0)),0)</f>
        <v>0</v>
      </c>
      <c r="I621" s="47">
        <f>IFERROR(INDEX('اطلاعات دوره'!A:Z,MATCH(G621,'اطلاعات دوره'!C:C,0),MATCH(I$1,'اطلاعات دوره'!$1:$1,0)),0)</f>
        <v>0</v>
      </c>
      <c r="J621" s="48">
        <f>IFERROR(INDEX('اطلاعات دوره'!A:Z,MATCH(G621,'اطلاعات دوره'!C:C,0),MATCH(J$1,'اطلاعات دوره'!$1:$1,0)),0)</f>
        <v>0</v>
      </c>
      <c r="K621" s="46"/>
      <c r="L621" s="158" t="str">
        <f>IFERROR(INDEX('اطلاعات دوره'!A:Z,MATCH(G621,'اطلاعات دوره'!C:C,0)-1,MATCH("عنوان",'اطلاعات دوره'!$1:$1,0)),"---")</f>
        <v>---</v>
      </c>
      <c r="M621" s="47" t="str">
        <f t="shared" si="92"/>
        <v>----</v>
      </c>
      <c r="N621" s="48" t="str">
        <f t="shared" si="93"/>
        <v>-/</v>
      </c>
      <c r="O621" s="45"/>
      <c r="P621" s="158">
        <f>IFERROR(INDEX('قرائت کنتور'!A:AZ,MATCH(A621&amp;"-"&amp;"گاز",'قرائت کنتور'!B:B,0),MATCH(L621,'قرائت کنتور'!$1:$1,0)),0)</f>
        <v>0</v>
      </c>
      <c r="Q621" s="47">
        <f>IFERROR(INDEX('قرائت کنتور'!A:AZ,MATCH(A621&amp;"-"&amp;"گاز",'قرائت کنتور'!B:B,0),MATCH(G621,'قرائت کنتور'!$1:$1,0)),0)</f>
        <v>0</v>
      </c>
      <c r="R621" s="47">
        <f t="shared" si="94"/>
        <v>0</v>
      </c>
      <c r="S621" s="45"/>
      <c r="T621" s="155" t="str">
        <f>IFERROR(INDEX('تعرفه ها'!A:Z,MATCH("بهای هر متر مکعب گاز مصرفی",'تعرفه ها'!$B:$B,0),MATCH(F621,'تعرفه ها'!$2:$2,0)),"---")</f>
        <v>---</v>
      </c>
      <c r="U621" s="50" t="str">
        <f t="shared" si="95"/>
        <v>---</v>
      </c>
      <c r="V621" s="50" t="str">
        <f>IFERROR(ROUND(R621*INDEX('تعرفه ها'!A:Z,MATCH("عوارض گاز به ازاء هر متر مکعب",'تعرفه ها'!$B:$B,0),MATCH(F621,'تعرفه ها'!$2:$2,0)),0),"---")</f>
        <v>---</v>
      </c>
      <c r="W621" s="50" t="str">
        <f>IFERROR(ROUND(((U621+V621)*INDEX('تعرفه ها'!A:Z,MATCH("هزینه نگهداری و تعمیرات شبکه گاز",'تعرفه ها'!$B:$B,0),MATCH(F621,'تعرفه ها'!$2:$2,0))/100),0),"---")</f>
        <v>---</v>
      </c>
      <c r="X621" s="50" t="str">
        <f>IFERROR(IF(INDEX('اطلاعات دوره'!A:Z,MATCH(G621,'اطلاعات دوره'!C:C,0),MATCH("گاز",'اطلاعات دوره'!$1:$1,0))="دارد",ROUND((U621+V621)*INDEX('تعرفه ها'!A:Z,MATCH("پیک فصلی گاز",'تعرفه ها'!$B:$B,0),MATCH(F621,'تعرفه ها'!$2:$2,0))/100,0),0),"---")</f>
        <v>---</v>
      </c>
      <c r="Y621" s="50" t="str">
        <f>IFERROR(ROUND(SUM(U621+V621+W621+X621)*INDEX('تعرفه ها'!A:Z,MATCH("مالیات گاز",'تعرفه ها'!$B:$B,0),MATCH(F621,'تعرفه ها'!$2:$2,0))/100,0),"---")</f>
        <v>---</v>
      </c>
      <c r="Z621" s="50" t="str">
        <f t="shared" si="96"/>
        <v>---</v>
      </c>
      <c r="AA621" s="50" t="str">
        <f t="shared" si="100"/>
        <v>---</v>
      </c>
      <c r="AB621" s="50" t="str">
        <f t="shared" si="97"/>
        <v>---</v>
      </c>
      <c r="AC621" s="50" t="str">
        <f t="shared" si="98"/>
        <v>---</v>
      </c>
      <c r="AD621" s="153" t="str">
        <f t="shared" si="99"/>
        <v>---</v>
      </c>
      <c r="AF621" s="155" t="str">
        <f>IFERROR(IF(INDEX(پرداخت!A:AZ,MATCH(A621&amp;" - "&amp;"گاز",پرداخت!$B:$B,0),MATCH(G621,پرداخت!$1:$1,0))="نشده","نشده","شده"),"---")</f>
        <v>---</v>
      </c>
      <c r="AH621" s="144"/>
      <c r="AI621" s="144"/>
      <c r="AJ621" s="144"/>
    </row>
    <row r="622" spans="1:36" ht="34.9" hidden="1" customHeight="1">
      <c r="A622" s="170"/>
      <c r="B622" s="47">
        <f>IFERROR(INDEX('اطلاعات انشعابات شرکتها'!A:BB,MATCH(A622,'اطلاعات انشعابات شرکتها'!A:A,0),MATCH(B$1,'اطلاعات انشعابات شرکتها'!$1:$1,0)),0)</f>
        <v>0</v>
      </c>
      <c r="C622" s="48">
        <f>IFERROR(INDEX('اطلاعات انشعابات شرکتها'!A:BB,MATCH(A622,'اطلاعات انشعابات شرکتها'!A:A,0),MATCH(C$1,'اطلاعات انشعابات شرکتها'!$1:$1,0)),0)</f>
        <v>0</v>
      </c>
      <c r="D622" s="45"/>
      <c r="E622" s="171"/>
      <c r="F622" s="170"/>
      <c r="G622" s="47" t="str">
        <f t="shared" si="91"/>
        <v>/</v>
      </c>
      <c r="H622" s="47">
        <f>IFERROR(INDEX('اطلاعات دوره'!A:Z,MATCH(G622,'اطلاعات دوره'!C:C,0),MATCH(H$1,'اطلاعات دوره'!$1:$1,0)),0)</f>
        <v>0</v>
      </c>
      <c r="I622" s="47">
        <f>IFERROR(INDEX('اطلاعات دوره'!A:Z,MATCH(G622,'اطلاعات دوره'!C:C,0),MATCH(I$1,'اطلاعات دوره'!$1:$1,0)),0)</f>
        <v>0</v>
      </c>
      <c r="J622" s="48">
        <f>IFERROR(INDEX('اطلاعات دوره'!A:Z,MATCH(G622,'اطلاعات دوره'!C:C,0),MATCH(J$1,'اطلاعات دوره'!$1:$1,0)),0)</f>
        <v>0</v>
      </c>
      <c r="K622" s="46"/>
      <c r="L622" s="158" t="str">
        <f>IFERROR(INDEX('اطلاعات دوره'!A:Z,MATCH(G622,'اطلاعات دوره'!C:C,0)-1,MATCH("عنوان",'اطلاعات دوره'!$1:$1,0)),"---")</f>
        <v>---</v>
      </c>
      <c r="M622" s="47" t="str">
        <f t="shared" si="92"/>
        <v>----</v>
      </c>
      <c r="N622" s="48" t="str">
        <f t="shared" si="93"/>
        <v>-/</v>
      </c>
      <c r="O622" s="45"/>
      <c r="P622" s="158">
        <f>IFERROR(INDEX('قرائت کنتور'!A:AZ,MATCH(A622&amp;"-"&amp;"گاز",'قرائت کنتور'!B:B,0),MATCH(L622,'قرائت کنتور'!$1:$1,0)),0)</f>
        <v>0</v>
      </c>
      <c r="Q622" s="47">
        <f>IFERROR(INDEX('قرائت کنتور'!A:AZ,MATCH(A622&amp;"-"&amp;"گاز",'قرائت کنتور'!B:B,0),MATCH(G622,'قرائت کنتور'!$1:$1,0)),0)</f>
        <v>0</v>
      </c>
      <c r="R622" s="47">
        <f t="shared" si="94"/>
        <v>0</v>
      </c>
      <c r="S622" s="45"/>
      <c r="T622" s="155" t="str">
        <f>IFERROR(INDEX('تعرفه ها'!A:Z,MATCH("بهای هر متر مکعب گاز مصرفی",'تعرفه ها'!$B:$B,0),MATCH(F622,'تعرفه ها'!$2:$2,0)),"---")</f>
        <v>---</v>
      </c>
      <c r="U622" s="50" t="str">
        <f t="shared" si="95"/>
        <v>---</v>
      </c>
      <c r="V622" s="50" t="str">
        <f>IFERROR(ROUND(R622*INDEX('تعرفه ها'!A:Z,MATCH("عوارض گاز به ازاء هر متر مکعب",'تعرفه ها'!$B:$B,0),MATCH(F622,'تعرفه ها'!$2:$2,0)),0),"---")</f>
        <v>---</v>
      </c>
      <c r="W622" s="50" t="str">
        <f>IFERROR(ROUND(((U622+V622)*INDEX('تعرفه ها'!A:Z,MATCH("هزینه نگهداری و تعمیرات شبکه گاز",'تعرفه ها'!$B:$B,0),MATCH(F622,'تعرفه ها'!$2:$2,0))/100),0),"---")</f>
        <v>---</v>
      </c>
      <c r="X622" s="50" t="str">
        <f>IFERROR(IF(INDEX('اطلاعات دوره'!A:Z,MATCH(G622,'اطلاعات دوره'!C:C,0),MATCH("گاز",'اطلاعات دوره'!$1:$1,0))="دارد",ROUND((U622+V622)*INDEX('تعرفه ها'!A:Z,MATCH("پیک فصلی گاز",'تعرفه ها'!$B:$B,0),MATCH(F622,'تعرفه ها'!$2:$2,0))/100,0),0),"---")</f>
        <v>---</v>
      </c>
      <c r="Y622" s="50" t="str">
        <f>IFERROR(ROUND(SUM(U622+V622+W622+X622)*INDEX('تعرفه ها'!A:Z,MATCH("مالیات گاز",'تعرفه ها'!$B:$B,0),MATCH(F622,'تعرفه ها'!$2:$2,0))/100,0),"---")</f>
        <v>---</v>
      </c>
      <c r="Z622" s="50" t="str">
        <f t="shared" si="96"/>
        <v>---</v>
      </c>
      <c r="AA622" s="50" t="str">
        <f t="shared" si="100"/>
        <v>---</v>
      </c>
      <c r="AB622" s="50" t="str">
        <f t="shared" si="97"/>
        <v>---</v>
      </c>
      <c r="AC622" s="50" t="str">
        <f t="shared" si="98"/>
        <v>---</v>
      </c>
      <c r="AD622" s="153" t="str">
        <f t="shared" si="99"/>
        <v>---</v>
      </c>
      <c r="AF622" s="155" t="str">
        <f>IFERROR(IF(INDEX(پرداخت!A:AZ,MATCH(A622&amp;" - "&amp;"گاز",پرداخت!$B:$B,0),MATCH(G622,پرداخت!$1:$1,0))="نشده","نشده","شده"),"---")</f>
        <v>---</v>
      </c>
      <c r="AH622" s="144"/>
      <c r="AI622" s="144"/>
      <c r="AJ622" s="144"/>
    </row>
    <row r="623" spans="1:36" ht="34.9" hidden="1" customHeight="1">
      <c r="A623" s="170"/>
      <c r="B623" s="47">
        <f>IFERROR(INDEX('اطلاعات انشعابات شرکتها'!A:BB,MATCH(A623,'اطلاعات انشعابات شرکتها'!A:A,0),MATCH(B$1,'اطلاعات انشعابات شرکتها'!$1:$1,0)),0)</f>
        <v>0</v>
      </c>
      <c r="C623" s="48">
        <f>IFERROR(INDEX('اطلاعات انشعابات شرکتها'!A:BB,MATCH(A623,'اطلاعات انشعابات شرکتها'!A:A,0),MATCH(C$1,'اطلاعات انشعابات شرکتها'!$1:$1,0)),0)</f>
        <v>0</v>
      </c>
      <c r="D623" s="45"/>
      <c r="E623" s="171"/>
      <c r="F623" s="170"/>
      <c r="G623" s="47" t="str">
        <f t="shared" si="91"/>
        <v>/</v>
      </c>
      <c r="H623" s="47">
        <f>IFERROR(INDEX('اطلاعات دوره'!A:Z,MATCH(G623,'اطلاعات دوره'!C:C,0),MATCH(H$1,'اطلاعات دوره'!$1:$1,0)),0)</f>
        <v>0</v>
      </c>
      <c r="I623" s="47">
        <f>IFERROR(INDEX('اطلاعات دوره'!A:Z,MATCH(G623,'اطلاعات دوره'!C:C,0),MATCH(I$1,'اطلاعات دوره'!$1:$1,0)),0)</f>
        <v>0</v>
      </c>
      <c r="J623" s="48">
        <f>IFERROR(INDEX('اطلاعات دوره'!A:Z,MATCH(G623,'اطلاعات دوره'!C:C,0),MATCH(J$1,'اطلاعات دوره'!$1:$1,0)),0)</f>
        <v>0</v>
      </c>
      <c r="K623" s="46"/>
      <c r="L623" s="158" t="str">
        <f>IFERROR(INDEX('اطلاعات دوره'!A:Z,MATCH(G623,'اطلاعات دوره'!C:C,0)-1,MATCH("عنوان",'اطلاعات دوره'!$1:$1,0)),"---")</f>
        <v>---</v>
      </c>
      <c r="M623" s="47" t="str">
        <f t="shared" si="92"/>
        <v>----</v>
      </c>
      <c r="N623" s="48" t="str">
        <f t="shared" si="93"/>
        <v>-/</v>
      </c>
      <c r="O623" s="45"/>
      <c r="P623" s="158">
        <f>IFERROR(INDEX('قرائت کنتور'!A:AZ,MATCH(A623&amp;"-"&amp;"گاز",'قرائت کنتور'!B:B,0),MATCH(L623,'قرائت کنتور'!$1:$1,0)),0)</f>
        <v>0</v>
      </c>
      <c r="Q623" s="47">
        <f>IFERROR(INDEX('قرائت کنتور'!A:AZ,MATCH(A623&amp;"-"&amp;"گاز",'قرائت کنتور'!B:B,0),MATCH(G623,'قرائت کنتور'!$1:$1,0)),0)</f>
        <v>0</v>
      </c>
      <c r="R623" s="47">
        <f t="shared" si="94"/>
        <v>0</v>
      </c>
      <c r="S623" s="45"/>
      <c r="T623" s="155" t="str">
        <f>IFERROR(INDEX('تعرفه ها'!A:Z,MATCH("بهای هر متر مکعب گاز مصرفی",'تعرفه ها'!$B:$B,0),MATCH(F623,'تعرفه ها'!$2:$2,0)),"---")</f>
        <v>---</v>
      </c>
      <c r="U623" s="50" t="str">
        <f t="shared" si="95"/>
        <v>---</v>
      </c>
      <c r="V623" s="50" t="str">
        <f>IFERROR(ROUND(R623*INDEX('تعرفه ها'!A:Z,MATCH("عوارض گاز به ازاء هر متر مکعب",'تعرفه ها'!$B:$B,0),MATCH(F623,'تعرفه ها'!$2:$2,0)),0),"---")</f>
        <v>---</v>
      </c>
      <c r="W623" s="50" t="str">
        <f>IFERROR(ROUND(((U623+V623)*INDEX('تعرفه ها'!A:Z,MATCH("هزینه نگهداری و تعمیرات شبکه گاز",'تعرفه ها'!$B:$B,0),MATCH(F623,'تعرفه ها'!$2:$2,0))/100),0),"---")</f>
        <v>---</v>
      </c>
      <c r="X623" s="50" t="str">
        <f>IFERROR(IF(INDEX('اطلاعات دوره'!A:Z,MATCH(G623,'اطلاعات دوره'!C:C,0),MATCH("گاز",'اطلاعات دوره'!$1:$1,0))="دارد",ROUND((U623+V623)*INDEX('تعرفه ها'!A:Z,MATCH("پیک فصلی گاز",'تعرفه ها'!$B:$B,0),MATCH(F623,'تعرفه ها'!$2:$2,0))/100,0),0),"---")</f>
        <v>---</v>
      </c>
      <c r="Y623" s="50" t="str">
        <f>IFERROR(ROUND(SUM(U623+V623+W623+X623)*INDEX('تعرفه ها'!A:Z,MATCH("مالیات گاز",'تعرفه ها'!$B:$B,0),MATCH(F623,'تعرفه ها'!$2:$2,0))/100,0),"---")</f>
        <v>---</v>
      </c>
      <c r="Z623" s="50" t="str">
        <f t="shared" si="96"/>
        <v>---</v>
      </c>
      <c r="AA623" s="50" t="str">
        <f t="shared" si="100"/>
        <v>---</v>
      </c>
      <c r="AB623" s="50" t="str">
        <f t="shared" si="97"/>
        <v>---</v>
      </c>
      <c r="AC623" s="50" t="str">
        <f t="shared" si="98"/>
        <v>---</v>
      </c>
      <c r="AD623" s="153" t="str">
        <f t="shared" si="99"/>
        <v>---</v>
      </c>
      <c r="AF623" s="155" t="str">
        <f>IFERROR(IF(INDEX(پرداخت!A:AZ,MATCH(A623&amp;" - "&amp;"گاز",پرداخت!$B:$B,0),MATCH(G623,پرداخت!$1:$1,0))="نشده","نشده","شده"),"---")</f>
        <v>---</v>
      </c>
      <c r="AH623" s="144"/>
      <c r="AI623" s="144"/>
      <c r="AJ623" s="144"/>
    </row>
    <row r="624" spans="1:36" ht="34.9" hidden="1" customHeight="1">
      <c r="A624" s="170"/>
      <c r="B624" s="47">
        <f>IFERROR(INDEX('اطلاعات انشعابات شرکتها'!A:BB,MATCH(A624,'اطلاعات انشعابات شرکتها'!A:A,0),MATCH(B$1,'اطلاعات انشعابات شرکتها'!$1:$1,0)),0)</f>
        <v>0</v>
      </c>
      <c r="C624" s="48">
        <f>IFERROR(INDEX('اطلاعات انشعابات شرکتها'!A:BB,MATCH(A624,'اطلاعات انشعابات شرکتها'!A:A,0),MATCH(C$1,'اطلاعات انشعابات شرکتها'!$1:$1,0)),0)</f>
        <v>0</v>
      </c>
      <c r="D624" s="45"/>
      <c r="E624" s="171"/>
      <c r="F624" s="170"/>
      <c r="G624" s="47" t="str">
        <f t="shared" si="91"/>
        <v>/</v>
      </c>
      <c r="H624" s="47">
        <f>IFERROR(INDEX('اطلاعات دوره'!A:Z,MATCH(G624,'اطلاعات دوره'!C:C,0),MATCH(H$1,'اطلاعات دوره'!$1:$1,0)),0)</f>
        <v>0</v>
      </c>
      <c r="I624" s="47">
        <f>IFERROR(INDEX('اطلاعات دوره'!A:Z,MATCH(G624,'اطلاعات دوره'!C:C,0),MATCH(I$1,'اطلاعات دوره'!$1:$1,0)),0)</f>
        <v>0</v>
      </c>
      <c r="J624" s="48">
        <f>IFERROR(INDEX('اطلاعات دوره'!A:Z,MATCH(G624,'اطلاعات دوره'!C:C,0),MATCH(J$1,'اطلاعات دوره'!$1:$1,0)),0)</f>
        <v>0</v>
      </c>
      <c r="K624" s="46"/>
      <c r="L624" s="158" t="str">
        <f>IFERROR(INDEX('اطلاعات دوره'!A:Z,MATCH(G624,'اطلاعات دوره'!C:C,0)-1,MATCH("عنوان",'اطلاعات دوره'!$1:$1,0)),"---")</f>
        <v>---</v>
      </c>
      <c r="M624" s="47" t="str">
        <f t="shared" si="92"/>
        <v>----</v>
      </c>
      <c r="N624" s="48" t="str">
        <f t="shared" si="93"/>
        <v>-/</v>
      </c>
      <c r="O624" s="45"/>
      <c r="P624" s="158">
        <f>IFERROR(INDEX('قرائت کنتور'!A:AZ,MATCH(A624&amp;"-"&amp;"گاز",'قرائت کنتور'!B:B,0),MATCH(L624,'قرائت کنتور'!$1:$1,0)),0)</f>
        <v>0</v>
      </c>
      <c r="Q624" s="47">
        <f>IFERROR(INDEX('قرائت کنتور'!A:AZ,MATCH(A624&amp;"-"&amp;"گاز",'قرائت کنتور'!B:B,0),MATCH(G624,'قرائت کنتور'!$1:$1,0)),0)</f>
        <v>0</v>
      </c>
      <c r="R624" s="47">
        <f t="shared" si="94"/>
        <v>0</v>
      </c>
      <c r="S624" s="45"/>
      <c r="T624" s="155" t="str">
        <f>IFERROR(INDEX('تعرفه ها'!A:Z,MATCH("بهای هر متر مکعب گاز مصرفی",'تعرفه ها'!$B:$B,0),MATCH(F624,'تعرفه ها'!$2:$2,0)),"---")</f>
        <v>---</v>
      </c>
      <c r="U624" s="50" t="str">
        <f t="shared" si="95"/>
        <v>---</v>
      </c>
      <c r="V624" s="50" t="str">
        <f>IFERROR(ROUND(R624*INDEX('تعرفه ها'!A:Z,MATCH("عوارض گاز به ازاء هر متر مکعب",'تعرفه ها'!$B:$B,0),MATCH(F624,'تعرفه ها'!$2:$2,0)),0),"---")</f>
        <v>---</v>
      </c>
      <c r="W624" s="50" t="str">
        <f>IFERROR(ROUND(((U624+V624)*INDEX('تعرفه ها'!A:Z,MATCH("هزینه نگهداری و تعمیرات شبکه گاز",'تعرفه ها'!$B:$B,0),MATCH(F624,'تعرفه ها'!$2:$2,0))/100),0),"---")</f>
        <v>---</v>
      </c>
      <c r="X624" s="50" t="str">
        <f>IFERROR(IF(INDEX('اطلاعات دوره'!A:Z,MATCH(G624,'اطلاعات دوره'!C:C,0),MATCH("گاز",'اطلاعات دوره'!$1:$1,0))="دارد",ROUND((U624+V624)*INDEX('تعرفه ها'!A:Z,MATCH("پیک فصلی گاز",'تعرفه ها'!$B:$B,0),MATCH(F624,'تعرفه ها'!$2:$2,0))/100,0),0),"---")</f>
        <v>---</v>
      </c>
      <c r="Y624" s="50" t="str">
        <f>IFERROR(ROUND(SUM(U624+V624+W624+X624)*INDEX('تعرفه ها'!A:Z,MATCH("مالیات گاز",'تعرفه ها'!$B:$B,0),MATCH(F624,'تعرفه ها'!$2:$2,0))/100,0),"---")</f>
        <v>---</v>
      </c>
      <c r="Z624" s="50" t="str">
        <f t="shared" si="96"/>
        <v>---</v>
      </c>
      <c r="AA624" s="50" t="str">
        <f t="shared" si="100"/>
        <v>---</v>
      </c>
      <c r="AB624" s="50" t="str">
        <f t="shared" si="97"/>
        <v>---</v>
      </c>
      <c r="AC624" s="50" t="str">
        <f t="shared" si="98"/>
        <v>---</v>
      </c>
      <c r="AD624" s="153" t="str">
        <f t="shared" si="99"/>
        <v>---</v>
      </c>
      <c r="AF624" s="155" t="str">
        <f>IFERROR(IF(INDEX(پرداخت!A:AZ,MATCH(A624&amp;" - "&amp;"گاز",پرداخت!$B:$B,0),MATCH(G624,پرداخت!$1:$1,0))="نشده","نشده","شده"),"---")</f>
        <v>---</v>
      </c>
      <c r="AH624" s="144"/>
      <c r="AI624" s="144"/>
      <c r="AJ624" s="144"/>
    </row>
    <row r="625" spans="1:36" ht="34.9" hidden="1" customHeight="1">
      <c r="A625" s="170"/>
      <c r="B625" s="47">
        <f>IFERROR(INDEX('اطلاعات انشعابات شرکتها'!A:BB,MATCH(A625,'اطلاعات انشعابات شرکتها'!A:A,0),MATCH(B$1,'اطلاعات انشعابات شرکتها'!$1:$1,0)),0)</f>
        <v>0</v>
      </c>
      <c r="C625" s="48">
        <f>IFERROR(INDEX('اطلاعات انشعابات شرکتها'!A:BB,MATCH(A625,'اطلاعات انشعابات شرکتها'!A:A,0),MATCH(C$1,'اطلاعات انشعابات شرکتها'!$1:$1,0)),0)</f>
        <v>0</v>
      </c>
      <c r="D625" s="45"/>
      <c r="E625" s="171"/>
      <c r="F625" s="170"/>
      <c r="G625" s="47" t="str">
        <f t="shared" si="91"/>
        <v>/</v>
      </c>
      <c r="H625" s="47">
        <f>IFERROR(INDEX('اطلاعات دوره'!A:Z,MATCH(G625,'اطلاعات دوره'!C:C,0),MATCH(H$1,'اطلاعات دوره'!$1:$1,0)),0)</f>
        <v>0</v>
      </c>
      <c r="I625" s="47">
        <f>IFERROR(INDEX('اطلاعات دوره'!A:Z,MATCH(G625,'اطلاعات دوره'!C:C,0),MATCH(I$1,'اطلاعات دوره'!$1:$1,0)),0)</f>
        <v>0</v>
      </c>
      <c r="J625" s="48">
        <f>IFERROR(INDEX('اطلاعات دوره'!A:Z,MATCH(G625,'اطلاعات دوره'!C:C,0),MATCH(J$1,'اطلاعات دوره'!$1:$1,0)),0)</f>
        <v>0</v>
      </c>
      <c r="K625" s="46"/>
      <c r="L625" s="158" t="str">
        <f>IFERROR(INDEX('اطلاعات دوره'!A:Z,MATCH(G625,'اطلاعات دوره'!C:C,0)-1,MATCH("عنوان",'اطلاعات دوره'!$1:$1,0)),"---")</f>
        <v>---</v>
      </c>
      <c r="M625" s="47" t="str">
        <f t="shared" si="92"/>
        <v>----</v>
      </c>
      <c r="N625" s="48" t="str">
        <f t="shared" si="93"/>
        <v>-/</v>
      </c>
      <c r="O625" s="45"/>
      <c r="P625" s="158">
        <f>IFERROR(INDEX('قرائت کنتور'!A:AZ,MATCH(A625&amp;"-"&amp;"گاز",'قرائت کنتور'!B:B,0),MATCH(L625,'قرائت کنتور'!$1:$1,0)),0)</f>
        <v>0</v>
      </c>
      <c r="Q625" s="47">
        <f>IFERROR(INDEX('قرائت کنتور'!A:AZ,MATCH(A625&amp;"-"&amp;"گاز",'قرائت کنتور'!B:B,0),MATCH(G625,'قرائت کنتور'!$1:$1,0)),0)</f>
        <v>0</v>
      </c>
      <c r="R625" s="47">
        <f t="shared" si="94"/>
        <v>0</v>
      </c>
      <c r="S625" s="45"/>
      <c r="T625" s="155" t="str">
        <f>IFERROR(INDEX('تعرفه ها'!A:Z,MATCH("بهای هر متر مکعب گاز مصرفی",'تعرفه ها'!$B:$B,0),MATCH(F625,'تعرفه ها'!$2:$2,0)),"---")</f>
        <v>---</v>
      </c>
      <c r="U625" s="50" t="str">
        <f t="shared" si="95"/>
        <v>---</v>
      </c>
      <c r="V625" s="50" t="str">
        <f>IFERROR(ROUND(R625*INDEX('تعرفه ها'!A:Z,MATCH("عوارض گاز به ازاء هر متر مکعب",'تعرفه ها'!$B:$B,0),MATCH(F625,'تعرفه ها'!$2:$2,0)),0),"---")</f>
        <v>---</v>
      </c>
      <c r="W625" s="50" t="str">
        <f>IFERROR(ROUND(((U625+V625)*INDEX('تعرفه ها'!A:Z,MATCH("هزینه نگهداری و تعمیرات شبکه گاز",'تعرفه ها'!$B:$B,0),MATCH(F625,'تعرفه ها'!$2:$2,0))/100),0),"---")</f>
        <v>---</v>
      </c>
      <c r="X625" s="50" t="str">
        <f>IFERROR(IF(INDEX('اطلاعات دوره'!A:Z,MATCH(G625,'اطلاعات دوره'!C:C,0),MATCH("گاز",'اطلاعات دوره'!$1:$1,0))="دارد",ROUND((U625+V625)*INDEX('تعرفه ها'!A:Z,MATCH("پیک فصلی گاز",'تعرفه ها'!$B:$B,0),MATCH(F625,'تعرفه ها'!$2:$2,0))/100,0),0),"---")</f>
        <v>---</v>
      </c>
      <c r="Y625" s="50" t="str">
        <f>IFERROR(ROUND(SUM(U625+V625+W625+X625)*INDEX('تعرفه ها'!A:Z,MATCH("مالیات گاز",'تعرفه ها'!$B:$B,0),MATCH(F625,'تعرفه ها'!$2:$2,0))/100,0),"---")</f>
        <v>---</v>
      </c>
      <c r="Z625" s="50" t="str">
        <f t="shared" si="96"/>
        <v>---</v>
      </c>
      <c r="AA625" s="50" t="str">
        <f t="shared" si="100"/>
        <v>---</v>
      </c>
      <c r="AB625" s="50" t="str">
        <f t="shared" si="97"/>
        <v>---</v>
      </c>
      <c r="AC625" s="50" t="str">
        <f t="shared" si="98"/>
        <v>---</v>
      </c>
      <c r="AD625" s="153" t="str">
        <f t="shared" si="99"/>
        <v>---</v>
      </c>
      <c r="AF625" s="155" t="str">
        <f>IFERROR(IF(INDEX(پرداخت!A:AZ,MATCH(A625&amp;" - "&amp;"گاز",پرداخت!$B:$B,0),MATCH(G625,پرداخت!$1:$1,0))="نشده","نشده","شده"),"---")</f>
        <v>---</v>
      </c>
      <c r="AH625" s="144"/>
      <c r="AI625" s="144"/>
      <c r="AJ625" s="144"/>
    </row>
    <row r="626" spans="1:36" ht="34.9" hidden="1" customHeight="1">
      <c r="A626" s="170"/>
      <c r="B626" s="47">
        <f>IFERROR(INDEX('اطلاعات انشعابات شرکتها'!A:BB,MATCH(A626,'اطلاعات انشعابات شرکتها'!A:A,0),MATCH(B$1,'اطلاعات انشعابات شرکتها'!$1:$1,0)),0)</f>
        <v>0</v>
      </c>
      <c r="C626" s="48">
        <f>IFERROR(INDEX('اطلاعات انشعابات شرکتها'!A:BB,MATCH(A626,'اطلاعات انشعابات شرکتها'!A:A,0),MATCH(C$1,'اطلاعات انشعابات شرکتها'!$1:$1,0)),0)</f>
        <v>0</v>
      </c>
      <c r="D626" s="45"/>
      <c r="E626" s="171"/>
      <c r="F626" s="170"/>
      <c r="G626" s="47" t="str">
        <f t="shared" si="91"/>
        <v>/</v>
      </c>
      <c r="H626" s="47">
        <f>IFERROR(INDEX('اطلاعات دوره'!A:Z,MATCH(G626,'اطلاعات دوره'!C:C,0),MATCH(H$1,'اطلاعات دوره'!$1:$1,0)),0)</f>
        <v>0</v>
      </c>
      <c r="I626" s="47">
        <f>IFERROR(INDEX('اطلاعات دوره'!A:Z,MATCH(G626,'اطلاعات دوره'!C:C,0),MATCH(I$1,'اطلاعات دوره'!$1:$1,0)),0)</f>
        <v>0</v>
      </c>
      <c r="J626" s="48">
        <f>IFERROR(INDEX('اطلاعات دوره'!A:Z,MATCH(G626,'اطلاعات دوره'!C:C,0),MATCH(J$1,'اطلاعات دوره'!$1:$1,0)),0)</f>
        <v>0</v>
      </c>
      <c r="K626" s="46"/>
      <c r="L626" s="158" t="str">
        <f>IFERROR(INDEX('اطلاعات دوره'!A:Z,MATCH(G626,'اطلاعات دوره'!C:C,0)-1,MATCH("عنوان",'اطلاعات دوره'!$1:$1,0)),"---")</f>
        <v>---</v>
      </c>
      <c r="M626" s="47" t="str">
        <f t="shared" si="92"/>
        <v>----</v>
      </c>
      <c r="N626" s="48" t="str">
        <f t="shared" si="93"/>
        <v>-/</v>
      </c>
      <c r="O626" s="45"/>
      <c r="P626" s="158">
        <f>IFERROR(INDEX('قرائت کنتور'!A:AZ,MATCH(A626&amp;"-"&amp;"گاز",'قرائت کنتور'!B:B,0),MATCH(L626,'قرائت کنتور'!$1:$1,0)),0)</f>
        <v>0</v>
      </c>
      <c r="Q626" s="47">
        <f>IFERROR(INDEX('قرائت کنتور'!A:AZ,MATCH(A626&amp;"-"&amp;"گاز",'قرائت کنتور'!B:B,0),MATCH(G626,'قرائت کنتور'!$1:$1,0)),0)</f>
        <v>0</v>
      </c>
      <c r="R626" s="47">
        <f t="shared" si="94"/>
        <v>0</v>
      </c>
      <c r="S626" s="45"/>
      <c r="T626" s="155" t="str">
        <f>IFERROR(INDEX('تعرفه ها'!A:Z,MATCH("بهای هر متر مکعب گاز مصرفی",'تعرفه ها'!$B:$B,0),MATCH(F626,'تعرفه ها'!$2:$2,0)),"---")</f>
        <v>---</v>
      </c>
      <c r="U626" s="50" t="str">
        <f t="shared" si="95"/>
        <v>---</v>
      </c>
      <c r="V626" s="50" t="str">
        <f>IFERROR(ROUND(R626*INDEX('تعرفه ها'!A:Z,MATCH("عوارض گاز به ازاء هر متر مکعب",'تعرفه ها'!$B:$B,0),MATCH(F626,'تعرفه ها'!$2:$2,0)),0),"---")</f>
        <v>---</v>
      </c>
      <c r="W626" s="50" t="str">
        <f>IFERROR(ROUND(((U626+V626)*INDEX('تعرفه ها'!A:Z,MATCH("هزینه نگهداری و تعمیرات شبکه گاز",'تعرفه ها'!$B:$B,0),MATCH(F626,'تعرفه ها'!$2:$2,0))/100),0),"---")</f>
        <v>---</v>
      </c>
      <c r="X626" s="50" t="str">
        <f>IFERROR(IF(INDEX('اطلاعات دوره'!A:Z,MATCH(G626,'اطلاعات دوره'!C:C,0),MATCH("گاز",'اطلاعات دوره'!$1:$1,0))="دارد",ROUND((U626+V626)*INDEX('تعرفه ها'!A:Z,MATCH("پیک فصلی گاز",'تعرفه ها'!$B:$B,0),MATCH(F626,'تعرفه ها'!$2:$2,0))/100,0),0),"---")</f>
        <v>---</v>
      </c>
      <c r="Y626" s="50" t="str">
        <f>IFERROR(ROUND(SUM(U626+V626+W626+X626)*INDEX('تعرفه ها'!A:Z,MATCH("مالیات گاز",'تعرفه ها'!$B:$B,0),MATCH(F626,'تعرفه ها'!$2:$2,0))/100,0),"---")</f>
        <v>---</v>
      </c>
      <c r="Z626" s="50" t="str">
        <f t="shared" si="96"/>
        <v>---</v>
      </c>
      <c r="AA626" s="50" t="str">
        <f t="shared" si="100"/>
        <v>---</v>
      </c>
      <c r="AB626" s="50" t="str">
        <f t="shared" si="97"/>
        <v>---</v>
      </c>
      <c r="AC626" s="50" t="str">
        <f t="shared" si="98"/>
        <v>---</v>
      </c>
      <c r="AD626" s="153" t="str">
        <f t="shared" si="99"/>
        <v>---</v>
      </c>
      <c r="AF626" s="155" t="str">
        <f>IFERROR(IF(INDEX(پرداخت!A:AZ,MATCH(A626&amp;" - "&amp;"گاز",پرداخت!$B:$B,0),MATCH(G626,پرداخت!$1:$1,0))="نشده","نشده","شده"),"---")</f>
        <v>---</v>
      </c>
      <c r="AH626" s="144"/>
      <c r="AI626" s="144"/>
      <c r="AJ626" s="144"/>
    </row>
    <row r="627" spans="1:36" ht="34.9" hidden="1" customHeight="1">
      <c r="A627" s="170"/>
      <c r="B627" s="47">
        <f>IFERROR(INDEX('اطلاعات انشعابات شرکتها'!A:BB,MATCH(A627,'اطلاعات انشعابات شرکتها'!A:A,0),MATCH(B$1,'اطلاعات انشعابات شرکتها'!$1:$1,0)),0)</f>
        <v>0</v>
      </c>
      <c r="C627" s="48">
        <f>IFERROR(INDEX('اطلاعات انشعابات شرکتها'!A:BB,MATCH(A627,'اطلاعات انشعابات شرکتها'!A:A,0),MATCH(C$1,'اطلاعات انشعابات شرکتها'!$1:$1,0)),0)</f>
        <v>0</v>
      </c>
      <c r="D627" s="45"/>
      <c r="E627" s="171"/>
      <c r="F627" s="170"/>
      <c r="G627" s="47" t="str">
        <f t="shared" si="91"/>
        <v>/</v>
      </c>
      <c r="H627" s="47">
        <f>IFERROR(INDEX('اطلاعات دوره'!A:Z,MATCH(G627,'اطلاعات دوره'!C:C,0),MATCH(H$1,'اطلاعات دوره'!$1:$1,0)),0)</f>
        <v>0</v>
      </c>
      <c r="I627" s="47">
        <f>IFERROR(INDEX('اطلاعات دوره'!A:Z,MATCH(G627,'اطلاعات دوره'!C:C,0),MATCH(I$1,'اطلاعات دوره'!$1:$1,0)),0)</f>
        <v>0</v>
      </c>
      <c r="J627" s="48">
        <f>IFERROR(INDEX('اطلاعات دوره'!A:Z,MATCH(G627,'اطلاعات دوره'!C:C,0),MATCH(J$1,'اطلاعات دوره'!$1:$1,0)),0)</f>
        <v>0</v>
      </c>
      <c r="K627" s="46"/>
      <c r="L627" s="158" t="str">
        <f>IFERROR(INDEX('اطلاعات دوره'!A:Z,MATCH(G627,'اطلاعات دوره'!C:C,0)-1,MATCH("عنوان",'اطلاعات دوره'!$1:$1,0)),"---")</f>
        <v>---</v>
      </c>
      <c r="M627" s="47" t="str">
        <f t="shared" si="92"/>
        <v>----</v>
      </c>
      <c r="N627" s="48" t="str">
        <f t="shared" si="93"/>
        <v>-/</v>
      </c>
      <c r="O627" s="45"/>
      <c r="P627" s="158">
        <f>IFERROR(INDEX('قرائت کنتور'!A:AZ,MATCH(A627&amp;"-"&amp;"گاز",'قرائت کنتور'!B:B,0),MATCH(L627,'قرائت کنتور'!$1:$1,0)),0)</f>
        <v>0</v>
      </c>
      <c r="Q627" s="47">
        <f>IFERROR(INDEX('قرائت کنتور'!A:AZ,MATCH(A627&amp;"-"&amp;"گاز",'قرائت کنتور'!B:B,0),MATCH(G627,'قرائت کنتور'!$1:$1,0)),0)</f>
        <v>0</v>
      </c>
      <c r="R627" s="47">
        <f t="shared" si="94"/>
        <v>0</v>
      </c>
      <c r="S627" s="45"/>
      <c r="T627" s="155" t="str">
        <f>IFERROR(INDEX('تعرفه ها'!A:Z,MATCH("بهای هر متر مکعب گاز مصرفی",'تعرفه ها'!$B:$B,0),MATCH(F627,'تعرفه ها'!$2:$2,0)),"---")</f>
        <v>---</v>
      </c>
      <c r="U627" s="50" t="str">
        <f t="shared" si="95"/>
        <v>---</v>
      </c>
      <c r="V627" s="50" t="str">
        <f>IFERROR(ROUND(R627*INDEX('تعرفه ها'!A:Z,MATCH("عوارض گاز به ازاء هر متر مکعب",'تعرفه ها'!$B:$B,0),MATCH(F627,'تعرفه ها'!$2:$2,0)),0),"---")</f>
        <v>---</v>
      </c>
      <c r="W627" s="50" t="str">
        <f>IFERROR(ROUND(((U627+V627)*INDEX('تعرفه ها'!A:Z,MATCH("هزینه نگهداری و تعمیرات شبکه گاز",'تعرفه ها'!$B:$B,0),MATCH(F627,'تعرفه ها'!$2:$2,0))/100),0),"---")</f>
        <v>---</v>
      </c>
      <c r="X627" s="50" t="str">
        <f>IFERROR(IF(INDEX('اطلاعات دوره'!A:Z,MATCH(G627,'اطلاعات دوره'!C:C,0),MATCH("گاز",'اطلاعات دوره'!$1:$1,0))="دارد",ROUND((U627+V627)*INDEX('تعرفه ها'!A:Z,MATCH("پیک فصلی گاز",'تعرفه ها'!$B:$B,0),MATCH(F627,'تعرفه ها'!$2:$2,0))/100,0),0),"---")</f>
        <v>---</v>
      </c>
      <c r="Y627" s="50" t="str">
        <f>IFERROR(ROUND(SUM(U627+V627+W627+X627)*INDEX('تعرفه ها'!A:Z,MATCH("مالیات گاز",'تعرفه ها'!$B:$B,0),MATCH(F627,'تعرفه ها'!$2:$2,0))/100,0),"---")</f>
        <v>---</v>
      </c>
      <c r="Z627" s="50" t="str">
        <f t="shared" si="96"/>
        <v>---</v>
      </c>
      <c r="AA627" s="50" t="str">
        <f t="shared" si="100"/>
        <v>---</v>
      </c>
      <c r="AB627" s="50" t="str">
        <f t="shared" si="97"/>
        <v>---</v>
      </c>
      <c r="AC627" s="50" t="str">
        <f t="shared" si="98"/>
        <v>---</v>
      </c>
      <c r="AD627" s="153" t="str">
        <f t="shared" si="99"/>
        <v>---</v>
      </c>
      <c r="AF627" s="155" t="str">
        <f>IFERROR(IF(INDEX(پرداخت!A:AZ,MATCH(A627&amp;" - "&amp;"گاز",پرداخت!$B:$B,0),MATCH(G627,پرداخت!$1:$1,0))="نشده","نشده","شده"),"---")</f>
        <v>---</v>
      </c>
      <c r="AH627" s="144"/>
      <c r="AI627" s="144"/>
      <c r="AJ627" s="144"/>
    </row>
    <row r="628" spans="1:36" ht="34.9" hidden="1" customHeight="1">
      <c r="A628" s="170"/>
      <c r="B628" s="47">
        <f>IFERROR(INDEX('اطلاعات انشعابات شرکتها'!A:BB,MATCH(A628,'اطلاعات انشعابات شرکتها'!A:A,0),MATCH(B$1,'اطلاعات انشعابات شرکتها'!$1:$1,0)),0)</f>
        <v>0</v>
      </c>
      <c r="C628" s="48">
        <f>IFERROR(INDEX('اطلاعات انشعابات شرکتها'!A:BB,MATCH(A628,'اطلاعات انشعابات شرکتها'!A:A,0),MATCH(C$1,'اطلاعات انشعابات شرکتها'!$1:$1,0)),0)</f>
        <v>0</v>
      </c>
      <c r="D628" s="45"/>
      <c r="E628" s="171"/>
      <c r="F628" s="170"/>
      <c r="G628" s="47" t="str">
        <f t="shared" si="91"/>
        <v>/</v>
      </c>
      <c r="H628" s="47">
        <f>IFERROR(INDEX('اطلاعات دوره'!A:Z,MATCH(G628,'اطلاعات دوره'!C:C,0),MATCH(H$1,'اطلاعات دوره'!$1:$1,0)),0)</f>
        <v>0</v>
      </c>
      <c r="I628" s="47">
        <f>IFERROR(INDEX('اطلاعات دوره'!A:Z,MATCH(G628,'اطلاعات دوره'!C:C,0),MATCH(I$1,'اطلاعات دوره'!$1:$1,0)),0)</f>
        <v>0</v>
      </c>
      <c r="J628" s="48">
        <f>IFERROR(INDEX('اطلاعات دوره'!A:Z,MATCH(G628,'اطلاعات دوره'!C:C,0),MATCH(J$1,'اطلاعات دوره'!$1:$1,0)),0)</f>
        <v>0</v>
      </c>
      <c r="K628" s="46"/>
      <c r="L628" s="158" t="str">
        <f>IFERROR(INDEX('اطلاعات دوره'!A:Z,MATCH(G628,'اطلاعات دوره'!C:C,0)-1,MATCH("عنوان",'اطلاعات دوره'!$1:$1,0)),"---")</f>
        <v>---</v>
      </c>
      <c r="M628" s="47" t="str">
        <f t="shared" si="92"/>
        <v>----</v>
      </c>
      <c r="N628" s="48" t="str">
        <f t="shared" si="93"/>
        <v>-/</v>
      </c>
      <c r="O628" s="45"/>
      <c r="P628" s="158">
        <f>IFERROR(INDEX('قرائت کنتور'!A:AZ,MATCH(A628&amp;"-"&amp;"گاز",'قرائت کنتور'!B:B,0),MATCH(L628,'قرائت کنتور'!$1:$1,0)),0)</f>
        <v>0</v>
      </c>
      <c r="Q628" s="47">
        <f>IFERROR(INDEX('قرائت کنتور'!A:AZ,MATCH(A628&amp;"-"&amp;"گاز",'قرائت کنتور'!B:B,0),MATCH(G628,'قرائت کنتور'!$1:$1,0)),0)</f>
        <v>0</v>
      </c>
      <c r="R628" s="47">
        <f t="shared" si="94"/>
        <v>0</v>
      </c>
      <c r="S628" s="45"/>
      <c r="T628" s="155" t="str">
        <f>IFERROR(INDEX('تعرفه ها'!A:Z,MATCH("بهای هر متر مکعب گاز مصرفی",'تعرفه ها'!$B:$B,0),MATCH(F628,'تعرفه ها'!$2:$2,0)),"---")</f>
        <v>---</v>
      </c>
      <c r="U628" s="50" t="str">
        <f t="shared" si="95"/>
        <v>---</v>
      </c>
      <c r="V628" s="50" t="str">
        <f>IFERROR(ROUND(R628*INDEX('تعرفه ها'!A:Z,MATCH("عوارض گاز به ازاء هر متر مکعب",'تعرفه ها'!$B:$B,0),MATCH(F628,'تعرفه ها'!$2:$2,0)),0),"---")</f>
        <v>---</v>
      </c>
      <c r="W628" s="50" t="str">
        <f>IFERROR(ROUND(((U628+V628)*INDEX('تعرفه ها'!A:Z,MATCH("هزینه نگهداری و تعمیرات شبکه گاز",'تعرفه ها'!$B:$B,0),MATCH(F628,'تعرفه ها'!$2:$2,0))/100),0),"---")</f>
        <v>---</v>
      </c>
      <c r="X628" s="50" t="str">
        <f>IFERROR(IF(INDEX('اطلاعات دوره'!A:Z,MATCH(G628,'اطلاعات دوره'!C:C,0),MATCH("گاز",'اطلاعات دوره'!$1:$1,0))="دارد",ROUND((U628+V628)*INDEX('تعرفه ها'!A:Z,MATCH("پیک فصلی گاز",'تعرفه ها'!$B:$B,0),MATCH(F628,'تعرفه ها'!$2:$2,0))/100,0),0),"---")</f>
        <v>---</v>
      </c>
      <c r="Y628" s="50" t="str">
        <f>IFERROR(ROUND(SUM(U628+V628+W628+X628)*INDEX('تعرفه ها'!A:Z,MATCH("مالیات گاز",'تعرفه ها'!$B:$B,0),MATCH(F628,'تعرفه ها'!$2:$2,0))/100,0),"---")</f>
        <v>---</v>
      </c>
      <c r="Z628" s="50" t="str">
        <f t="shared" si="96"/>
        <v>---</v>
      </c>
      <c r="AA628" s="50" t="str">
        <f t="shared" si="100"/>
        <v>---</v>
      </c>
      <c r="AB628" s="50" t="str">
        <f t="shared" si="97"/>
        <v>---</v>
      </c>
      <c r="AC628" s="50" t="str">
        <f t="shared" si="98"/>
        <v>---</v>
      </c>
      <c r="AD628" s="153" t="str">
        <f t="shared" si="99"/>
        <v>---</v>
      </c>
      <c r="AF628" s="155" t="str">
        <f>IFERROR(IF(INDEX(پرداخت!A:AZ,MATCH(A628&amp;" - "&amp;"گاز",پرداخت!$B:$B,0),MATCH(G628,پرداخت!$1:$1,0))="نشده","نشده","شده"),"---")</f>
        <v>---</v>
      </c>
      <c r="AH628" s="144"/>
      <c r="AI628" s="144"/>
      <c r="AJ628" s="144"/>
    </row>
    <row r="629" spans="1:36" ht="34.9" hidden="1" customHeight="1">
      <c r="A629" s="170"/>
      <c r="B629" s="47">
        <f>IFERROR(INDEX('اطلاعات انشعابات شرکتها'!A:BB,MATCH(A629,'اطلاعات انشعابات شرکتها'!A:A,0),MATCH(B$1,'اطلاعات انشعابات شرکتها'!$1:$1,0)),0)</f>
        <v>0</v>
      </c>
      <c r="C629" s="48">
        <f>IFERROR(INDEX('اطلاعات انشعابات شرکتها'!A:BB,MATCH(A629,'اطلاعات انشعابات شرکتها'!A:A,0),MATCH(C$1,'اطلاعات انشعابات شرکتها'!$1:$1,0)),0)</f>
        <v>0</v>
      </c>
      <c r="D629" s="45"/>
      <c r="E629" s="171"/>
      <c r="F629" s="170"/>
      <c r="G629" s="47" t="str">
        <f t="shared" si="91"/>
        <v>/</v>
      </c>
      <c r="H629" s="47">
        <f>IFERROR(INDEX('اطلاعات دوره'!A:Z,MATCH(G629,'اطلاعات دوره'!C:C,0),MATCH(H$1,'اطلاعات دوره'!$1:$1,0)),0)</f>
        <v>0</v>
      </c>
      <c r="I629" s="47">
        <f>IFERROR(INDEX('اطلاعات دوره'!A:Z,MATCH(G629,'اطلاعات دوره'!C:C,0),MATCH(I$1,'اطلاعات دوره'!$1:$1,0)),0)</f>
        <v>0</v>
      </c>
      <c r="J629" s="48">
        <f>IFERROR(INDEX('اطلاعات دوره'!A:Z,MATCH(G629,'اطلاعات دوره'!C:C,0),MATCH(J$1,'اطلاعات دوره'!$1:$1,0)),0)</f>
        <v>0</v>
      </c>
      <c r="K629" s="46"/>
      <c r="L629" s="158" t="str">
        <f>IFERROR(INDEX('اطلاعات دوره'!A:Z,MATCH(G629,'اطلاعات دوره'!C:C,0)-1,MATCH("عنوان",'اطلاعات دوره'!$1:$1,0)),"---")</f>
        <v>---</v>
      </c>
      <c r="M629" s="47" t="str">
        <f t="shared" si="92"/>
        <v>----</v>
      </c>
      <c r="N629" s="48" t="str">
        <f t="shared" si="93"/>
        <v>-/</v>
      </c>
      <c r="O629" s="45"/>
      <c r="P629" s="158">
        <f>IFERROR(INDEX('قرائت کنتور'!A:AZ,MATCH(A629&amp;"-"&amp;"گاز",'قرائت کنتور'!B:B,0),MATCH(L629,'قرائت کنتور'!$1:$1,0)),0)</f>
        <v>0</v>
      </c>
      <c r="Q629" s="47">
        <f>IFERROR(INDEX('قرائت کنتور'!A:AZ,MATCH(A629&amp;"-"&amp;"گاز",'قرائت کنتور'!B:B,0),MATCH(G629,'قرائت کنتور'!$1:$1,0)),0)</f>
        <v>0</v>
      </c>
      <c r="R629" s="47">
        <f t="shared" si="94"/>
        <v>0</v>
      </c>
      <c r="S629" s="45"/>
      <c r="T629" s="155" t="str">
        <f>IFERROR(INDEX('تعرفه ها'!A:Z,MATCH("بهای هر متر مکعب گاز مصرفی",'تعرفه ها'!$B:$B,0),MATCH(F629,'تعرفه ها'!$2:$2,0)),"---")</f>
        <v>---</v>
      </c>
      <c r="U629" s="50" t="str">
        <f t="shared" si="95"/>
        <v>---</v>
      </c>
      <c r="V629" s="50" t="str">
        <f>IFERROR(ROUND(R629*INDEX('تعرفه ها'!A:Z,MATCH("عوارض گاز به ازاء هر متر مکعب",'تعرفه ها'!$B:$B,0),MATCH(F629,'تعرفه ها'!$2:$2,0)),0),"---")</f>
        <v>---</v>
      </c>
      <c r="W629" s="50" t="str">
        <f>IFERROR(ROUND(((U629+V629)*INDEX('تعرفه ها'!A:Z,MATCH("هزینه نگهداری و تعمیرات شبکه گاز",'تعرفه ها'!$B:$B,0),MATCH(F629,'تعرفه ها'!$2:$2,0))/100),0),"---")</f>
        <v>---</v>
      </c>
      <c r="X629" s="50" t="str">
        <f>IFERROR(IF(INDEX('اطلاعات دوره'!A:Z,MATCH(G629,'اطلاعات دوره'!C:C,0),MATCH("گاز",'اطلاعات دوره'!$1:$1,0))="دارد",ROUND((U629+V629)*INDEX('تعرفه ها'!A:Z,MATCH("پیک فصلی گاز",'تعرفه ها'!$B:$B,0),MATCH(F629,'تعرفه ها'!$2:$2,0))/100,0),0),"---")</f>
        <v>---</v>
      </c>
      <c r="Y629" s="50" t="str">
        <f>IFERROR(ROUND(SUM(U629+V629+W629+X629)*INDEX('تعرفه ها'!A:Z,MATCH("مالیات گاز",'تعرفه ها'!$B:$B,0),MATCH(F629,'تعرفه ها'!$2:$2,0))/100,0),"---")</f>
        <v>---</v>
      </c>
      <c r="Z629" s="50" t="str">
        <f t="shared" si="96"/>
        <v>---</v>
      </c>
      <c r="AA629" s="50" t="str">
        <f t="shared" si="100"/>
        <v>---</v>
      </c>
      <c r="AB629" s="50" t="str">
        <f t="shared" si="97"/>
        <v>---</v>
      </c>
      <c r="AC629" s="50" t="str">
        <f t="shared" si="98"/>
        <v>---</v>
      </c>
      <c r="AD629" s="153" t="str">
        <f t="shared" si="99"/>
        <v>---</v>
      </c>
      <c r="AF629" s="155" t="str">
        <f>IFERROR(IF(INDEX(پرداخت!A:AZ,MATCH(A629&amp;" - "&amp;"گاز",پرداخت!$B:$B,0),MATCH(G629,پرداخت!$1:$1,0))="نشده","نشده","شده"),"---")</f>
        <v>---</v>
      </c>
      <c r="AH629" s="144"/>
      <c r="AI629" s="144"/>
      <c r="AJ629" s="144"/>
    </row>
    <row r="630" spans="1:36" ht="34.9" hidden="1" customHeight="1">
      <c r="A630" s="170"/>
      <c r="B630" s="47">
        <f>IFERROR(INDEX('اطلاعات انشعابات شرکتها'!A:BB,MATCH(A630,'اطلاعات انشعابات شرکتها'!A:A,0),MATCH(B$1,'اطلاعات انشعابات شرکتها'!$1:$1,0)),0)</f>
        <v>0</v>
      </c>
      <c r="C630" s="48">
        <f>IFERROR(INDEX('اطلاعات انشعابات شرکتها'!A:BB,MATCH(A630,'اطلاعات انشعابات شرکتها'!A:A,0),MATCH(C$1,'اطلاعات انشعابات شرکتها'!$1:$1,0)),0)</f>
        <v>0</v>
      </c>
      <c r="D630" s="45"/>
      <c r="E630" s="171"/>
      <c r="F630" s="170"/>
      <c r="G630" s="47" t="str">
        <f t="shared" si="91"/>
        <v>/</v>
      </c>
      <c r="H630" s="47">
        <f>IFERROR(INDEX('اطلاعات دوره'!A:Z,MATCH(G630,'اطلاعات دوره'!C:C,0),MATCH(H$1,'اطلاعات دوره'!$1:$1,0)),0)</f>
        <v>0</v>
      </c>
      <c r="I630" s="47">
        <f>IFERROR(INDEX('اطلاعات دوره'!A:Z,MATCH(G630,'اطلاعات دوره'!C:C,0),MATCH(I$1,'اطلاعات دوره'!$1:$1,0)),0)</f>
        <v>0</v>
      </c>
      <c r="J630" s="48">
        <f>IFERROR(INDEX('اطلاعات دوره'!A:Z,MATCH(G630,'اطلاعات دوره'!C:C,0),MATCH(J$1,'اطلاعات دوره'!$1:$1,0)),0)</f>
        <v>0</v>
      </c>
      <c r="K630" s="46"/>
      <c r="L630" s="158" t="str">
        <f>IFERROR(INDEX('اطلاعات دوره'!A:Z,MATCH(G630,'اطلاعات دوره'!C:C,0)-1,MATCH("عنوان",'اطلاعات دوره'!$1:$1,0)),"---")</f>
        <v>---</v>
      </c>
      <c r="M630" s="47" t="str">
        <f t="shared" si="92"/>
        <v>----</v>
      </c>
      <c r="N630" s="48" t="str">
        <f t="shared" si="93"/>
        <v>-/</v>
      </c>
      <c r="O630" s="45"/>
      <c r="P630" s="158">
        <f>IFERROR(INDEX('قرائت کنتور'!A:AZ,MATCH(A630&amp;"-"&amp;"گاز",'قرائت کنتور'!B:B,0),MATCH(L630,'قرائت کنتور'!$1:$1,0)),0)</f>
        <v>0</v>
      </c>
      <c r="Q630" s="47">
        <f>IFERROR(INDEX('قرائت کنتور'!A:AZ,MATCH(A630&amp;"-"&amp;"گاز",'قرائت کنتور'!B:B,0),MATCH(G630,'قرائت کنتور'!$1:$1,0)),0)</f>
        <v>0</v>
      </c>
      <c r="R630" s="47">
        <f t="shared" si="94"/>
        <v>0</v>
      </c>
      <c r="S630" s="45"/>
      <c r="T630" s="155" t="str">
        <f>IFERROR(INDEX('تعرفه ها'!A:Z,MATCH("بهای هر متر مکعب گاز مصرفی",'تعرفه ها'!$B:$B,0),MATCH(F630,'تعرفه ها'!$2:$2,0)),"---")</f>
        <v>---</v>
      </c>
      <c r="U630" s="50" t="str">
        <f t="shared" si="95"/>
        <v>---</v>
      </c>
      <c r="V630" s="50" t="str">
        <f>IFERROR(ROUND(R630*INDEX('تعرفه ها'!A:Z,MATCH("عوارض گاز به ازاء هر متر مکعب",'تعرفه ها'!$B:$B,0),MATCH(F630,'تعرفه ها'!$2:$2,0)),0),"---")</f>
        <v>---</v>
      </c>
      <c r="W630" s="50" t="str">
        <f>IFERROR(ROUND(((U630+V630)*INDEX('تعرفه ها'!A:Z,MATCH("هزینه نگهداری و تعمیرات شبکه گاز",'تعرفه ها'!$B:$B,0),MATCH(F630,'تعرفه ها'!$2:$2,0))/100),0),"---")</f>
        <v>---</v>
      </c>
      <c r="X630" s="50" t="str">
        <f>IFERROR(IF(INDEX('اطلاعات دوره'!A:Z,MATCH(G630,'اطلاعات دوره'!C:C,0),MATCH("گاز",'اطلاعات دوره'!$1:$1,0))="دارد",ROUND((U630+V630)*INDEX('تعرفه ها'!A:Z,MATCH("پیک فصلی گاز",'تعرفه ها'!$B:$B,0),MATCH(F630,'تعرفه ها'!$2:$2,0))/100,0),0),"---")</f>
        <v>---</v>
      </c>
      <c r="Y630" s="50" t="str">
        <f>IFERROR(ROUND(SUM(U630+V630+W630+X630)*INDEX('تعرفه ها'!A:Z,MATCH("مالیات گاز",'تعرفه ها'!$B:$B,0),MATCH(F630,'تعرفه ها'!$2:$2,0))/100,0),"---")</f>
        <v>---</v>
      </c>
      <c r="Z630" s="50" t="str">
        <f t="shared" si="96"/>
        <v>---</v>
      </c>
      <c r="AA630" s="50" t="str">
        <f t="shared" si="100"/>
        <v>---</v>
      </c>
      <c r="AB630" s="50" t="str">
        <f t="shared" si="97"/>
        <v>---</v>
      </c>
      <c r="AC630" s="50" t="str">
        <f t="shared" si="98"/>
        <v>---</v>
      </c>
      <c r="AD630" s="153" t="str">
        <f t="shared" si="99"/>
        <v>---</v>
      </c>
      <c r="AF630" s="155" t="str">
        <f>IFERROR(IF(INDEX(پرداخت!A:AZ,MATCH(A630&amp;" - "&amp;"گاز",پرداخت!$B:$B,0),MATCH(G630,پرداخت!$1:$1,0))="نشده","نشده","شده"),"---")</f>
        <v>---</v>
      </c>
      <c r="AH630" s="144"/>
      <c r="AI630" s="144"/>
      <c r="AJ630" s="144"/>
    </row>
    <row r="631" spans="1:36" ht="34.9" hidden="1" customHeight="1">
      <c r="A631" s="170"/>
      <c r="B631" s="47">
        <f>IFERROR(INDEX('اطلاعات انشعابات شرکتها'!A:BB,MATCH(A631,'اطلاعات انشعابات شرکتها'!A:A,0),MATCH(B$1,'اطلاعات انشعابات شرکتها'!$1:$1,0)),0)</f>
        <v>0</v>
      </c>
      <c r="C631" s="48">
        <f>IFERROR(INDEX('اطلاعات انشعابات شرکتها'!A:BB,MATCH(A631,'اطلاعات انشعابات شرکتها'!A:A,0),MATCH(C$1,'اطلاعات انشعابات شرکتها'!$1:$1,0)),0)</f>
        <v>0</v>
      </c>
      <c r="D631" s="45"/>
      <c r="E631" s="171"/>
      <c r="F631" s="170"/>
      <c r="G631" s="47" t="str">
        <f t="shared" si="91"/>
        <v>/</v>
      </c>
      <c r="H631" s="47">
        <f>IFERROR(INDEX('اطلاعات دوره'!A:Z,MATCH(G631,'اطلاعات دوره'!C:C,0),MATCH(H$1,'اطلاعات دوره'!$1:$1,0)),0)</f>
        <v>0</v>
      </c>
      <c r="I631" s="47">
        <f>IFERROR(INDEX('اطلاعات دوره'!A:Z,MATCH(G631,'اطلاعات دوره'!C:C,0),MATCH(I$1,'اطلاعات دوره'!$1:$1,0)),0)</f>
        <v>0</v>
      </c>
      <c r="J631" s="48">
        <f>IFERROR(INDEX('اطلاعات دوره'!A:Z,MATCH(G631,'اطلاعات دوره'!C:C,0),MATCH(J$1,'اطلاعات دوره'!$1:$1,0)),0)</f>
        <v>0</v>
      </c>
      <c r="K631" s="46"/>
      <c r="L631" s="158" t="str">
        <f>IFERROR(INDEX('اطلاعات دوره'!A:Z,MATCH(G631,'اطلاعات دوره'!C:C,0)-1,MATCH("عنوان",'اطلاعات دوره'!$1:$1,0)),"---")</f>
        <v>---</v>
      </c>
      <c r="M631" s="47" t="str">
        <f t="shared" si="92"/>
        <v>----</v>
      </c>
      <c r="N631" s="48" t="str">
        <f t="shared" si="93"/>
        <v>-/</v>
      </c>
      <c r="O631" s="45"/>
      <c r="P631" s="158">
        <f>IFERROR(INDEX('قرائت کنتور'!A:AZ,MATCH(A631&amp;"-"&amp;"گاز",'قرائت کنتور'!B:B,0),MATCH(L631,'قرائت کنتور'!$1:$1,0)),0)</f>
        <v>0</v>
      </c>
      <c r="Q631" s="47">
        <f>IFERROR(INDEX('قرائت کنتور'!A:AZ,MATCH(A631&amp;"-"&amp;"گاز",'قرائت کنتور'!B:B,0),MATCH(G631,'قرائت کنتور'!$1:$1,0)),0)</f>
        <v>0</v>
      </c>
      <c r="R631" s="47">
        <f t="shared" si="94"/>
        <v>0</v>
      </c>
      <c r="S631" s="45"/>
      <c r="T631" s="155" t="str">
        <f>IFERROR(INDEX('تعرفه ها'!A:Z,MATCH("بهای هر متر مکعب گاز مصرفی",'تعرفه ها'!$B:$B,0),MATCH(F631,'تعرفه ها'!$2:$2,0)),"---")</f>
        <v>---</v>
      </c>
      <c r="U631" s="50" t="str">
        <f t="shared" si="95"/>
        <v>---</v>
      </c>
      <c r="V631" s="50" t="str">
        <f>IFERROR(ROUND(R631*INDEX('تعرفه ها'!A:Z,MATCH("عوارض گاز به ازاء هر متر مکعب",'تعرفه ها'!$B:$B,0),MATCH(F631,'تعرفه ها'!$2:$2,0)),0),"---")</f>
        <v>---</v>
      </c>
      <c r="W631" s="50" t="str">
        <f>IFERROR(ROUND(((U631+V631)*INDEX('تعرفه ها'!A:Z,MATCH("هزینه نگهداری و تعمیرات شبکه گاز",'تعرفه ها'!$B:$B,0),MATCH(F631,'تعرفه ها'!$2:$2,0))/100),0),"---")</f>
        <v>---</v>
      </c>
      <c r="X631" s="50" t="str">
        <f>IFERROR(IF(INDEX('اطلاعات دوره'!A:Z,MATCH(G631,'اطلاعات دوره'!C:C,0),MATCH("گاز",'اطلاعات دوره'!$1:$1,0))="دارد",ROUND((U631+V631)*INDEX('تعرفه ها'!A:Z,MATCH("پیک فصلی گاز",'تعرفه ها'!$B:$B,0),MATCH(F631,'تعرفه ها'!$2:$2,0))/100,0),0),"---")</f>
        <v>---</v>
      </c>
      <c r="Y631" s="50" t="str">
        <f>IFERROR(ROUND(SUM(U631+V631+W631+X631)*INDEX('تعرفه ها'!A:Z,MATCH("مالیات گاز",'تعرفه ها'!$B:$B,0),MATCH(F631,'تعرفه ها'!$2:$2,0))/100,0),"---")</f>
        <v>---</v>
      </c>
      <c r="Z631" s="50" t="str">
        <f t="shared" si="96"/>
        <v>---</v>
      </c>
      <c r="AA631" s="50" t="str">
        <f t="shared" si="100"/>
        <v>---</v>
      </c>
      <c r="AB631" s="50" t="str">
        <f t="shared" si="97"/>
        <v>---</v>
      </c>
      <c r="AC631" s="50" t="str">
        <f t="shared" si="98"/>
        <v>---</v>
      </c>
      <c r="AD631" s="153" t="str">
        <f t="shared" si="99"/>
        <v>---</v>
      </c>
      <c r="AF631" s="155" t="str">
        <f>IFERROR(IF(INDEX(پرداخت!A:AZ,MATCH(A631&amp;" - "&amp;"گاز",پرداخت!$B:$B,0),MATCH(G631,پرداخت!$1:$1,0))="نشده","نشده","شده"),"---")</f>
        <v>---</v>
      </c>
      <c r="AH631" s="144"/>
      <c r="AI631" s="144"/>
      <c r="AJ631" s="144"/>
    </row>
    <row r="632" spans="1:36" ht="34.9" hidden="1" customHeight="1">
      <c r="A632" s="170"/>
      <c r="B632" s="47">
        <f>IFERROR(INDEX('اطلاعات انشعابات شرکتها'!A:BB,MATCH(A632,'اطلاعات انشعابات شرکتها'!A:A,0),MATCH(B$1,'اطلاعات انشعابات شرکتها'!$1:$1,0)),0)</f>
        <v>0</v>
      </c>
      <c r="C632" s="48">
        <f>IFERROR(INDEX('اطلاعات انشعابات شرکتها'!A:BB,MATCH(A632,'اطلاعات انشعابات شرکتها'!A:A,0),MATCH(C$1,'اطلاعات انشعابات شرکتها'!$1:$1,0)),0)</f>
        <v>0</v>
      </c>
      <c r="D632" s="45"/>
      <c r="E632" s="171"/>
      <c r="F632" s="170"/>
      <c r="G632" s="47" t="str">
        <f t="shared" si="91"/>
        <v>/</v>
      </c>
      <c r="H632" s="47">
        <f>IFERROR(INDEX('اطلاعات دوره'!A:Z,MATCH(G632,'اطلاعات دوره'!C:C,0),MATCH(H$1,'اطلاعات دوره'!$1:$1,0)),0)</f>
        <v>0</v>
      </c>
      <c r="I632" s="47">
        <f>IFERROR(INDEX('اطلاعات دوره'!A:Z,MATCH(G632,'اطلاعات دوره'!C:C,0),MATCH(I$1,'اطلاعات دوره'!$1:$1,0)),0)</f>
        <v>0</v>
      </c>
      <c r="J632" s="48">
        <f>IFERROR(INDEX('اطلاعات دوره'!A:Z,MATCH(G632,'اطلاعات دوره'!C:C,0),MATCH(J$1,'اطلاعات دوره'!$1:$1,0)),0)</f>
        <v>0</v>
      </c>
      <c r="K632" s="46"/>
      <c r="L632" s="158" t="str">
        <f>IFERROR(INDEX('اطلاعات دوره'!A:Z,MATCH(G632,'اطلاعات دوره'!C:C,0)-1,MATCH("عنوان",'اطلاعات دوره'!$1:$1,0)),"---")</f>
        <v>---</v>
      </c>
      <c r="M632" s="47" t="str">
        <f t="shared" si="92"/>
        <v>----</v>
      </c>
      <c r="N632" s="48" t="str">
        <f t="shared" si="93"/>
        <v>-/</v>
      </c>
      <c r="O632" s="45"/>
      <c r="P632" s="158">
        <f>IFERROR(INDEX('قرائت کنتور'!A:AZ,MATCH(A632&amp;"-"&amp;"گاز",'قرائت کنتور'!B:B,0),MATCH(L632,'قرائت کنتور'!$1:$1,0)),0)</f>
        <v>0</v>
      </c>
      <c r="Q632" s="47">
        <f>IFERROR(INDEX('قرائت کنتور'!A:AZ,MATCH(A632&amp;"-"&amp;"گاز",'قرائت کنتور'!B:B,0),MATCH(G632,'قرائت کنتور'!$1:$1,0)),0)</f>
        <v>0</v>
      </c>
      <c r="R632" s="47">
        <f t="shared" si="94"/>
        <v>0</v>
      </c>
      <c r="S632" s="45"/>
      <c r="T632" s="155" t="str">
        <f>IFERROR(INDEX('تعرفه ها'!A:Z,MATCH("بهای هر متر مکعب گاز مصرفی",'تعرفه ها'!$B:$B,0),MATCH(F632,'تعرفه ها'!$2:$2,0)),"---")</f>
        <v>---</v>
      </c>
      <c r="U632" s="50" t="str">
        <f t="shared" si="95"/>
        <v>---</v>
      </c>
      <c r="V632" s="50" t="str">
        <f>IFERROR(ROUND(R632*INDEX('تعرفه ها'!A:Z,MATCH("عوارض گاز به ازاء هر متر مکعب",'تعرفه ها'!$B:$B,0),MATCH(F632,'تعرفه ها'!$2:$2,0)),0),"---")</f>
        <v>---</v>
      </c>
      <c r="W632" s="50" t="str">
        <f>IFERROR(ROUND(((U632+V632)*INDEX('تعرفه ها'!A:Z,MATCH("هزینه نگهداری و تعمیرات شبکه گاز",'تعرفه ها'!$B:$B,0),MATCH(F632,'تعرفه ها'!$2:$2,0))/100),0),"---")</f>
        <v>---</v>
      </c>
      <c r="X632" s="50" t="str">
        <f>IFERROR(IF(INDEX('اطلاعات دوره'!A:Z,MATCH(G632,'اطلاعات دوره'!C:C,0),MATCH("گاز",'اطلاعات دوره'!$1:$1,0))="دارد",ROUND((U632+V632)*INDEX('تعرفه ها'!A:Z,MATCH("پیک فصلی گاز",'تعرفه ها'!$B:$B,0),MATCH(F632,'تعرفه ها'!$2:$2,0))/100,0),0),"---")</f>
        <v>---</v>
      </c>
      <c r="Y632" s="50" t="str">
        <f>IFERROR(ROUND(SUM(U632+V632+W632+X632)*INDEX('تعرفه ها'!A:Z,MATCH("مالیات گاز",'تعرفه ها'!$B:$B,0),MATCH(F632,'تعرفه ها'!$2:$2,0))/100,0),"---")</f>
        <v>---</v>
      </c>
      <c r="Z632" s="50" t="str">
        <f t="shared" si="96"/>
        <v>---</v>
      </c>
      <c r="AA632" s="50" t="str">
        <f t="shared" si="100"/>
        <v>---</v>
      </c>
      <c r="AB632" s="50" t="str">
        <f t="shared" si="97"/>
        <v>---</v>
      </c>
      <c r="AC632" s="50" t="str">
        <f t="shared" si="98"/>
        <v>---</v>
      </c>
      <c r="AD632" s="153" t="str">
        <f t="shared" si="99"/>
        <v>---</v>
      </c>
      <c r="AF632" s="155" t="str">
        <f>IFERROR(IF(INDEX(پرداخت!A:AZ,MATCH(A632&amp;" - "&amp;"گاز",پرداخت!$B:$B,0),MATCH(G632,پرداخت!$1:$1,0))="نشده","نشده","شده"),"---")</f>
        <v>---</v>
      </c>
      <c r="AH632" s="144"/>
      <c r="AI632" s="144"/>
      <c r="AJ632" s="144"/>
    </row>
    <row r="633" spans="1:36" ht="34.9" hidden="1" customHeight="1">
      <c r="A633" s="170"/>
      <c r="B633" s="47">
        <f>IFERROR(INDEX('اطلاعات انشعابات شرکتها'!A:BB,MATCH(A633,'اطلاعات انشعابات شرکتها'!A:A,0),MATCH(B$1,'اطلاعات انشعابات شرکتها'!$1:$1,0)),0)</f>
        <v>0</v>
      </c>
      <c r="C633" s="48">
        <f>IFERROR(INDEX('اطلاعات انشعابات شرکتها'!A:BB,MATCH(A633,'اطلاعات انشعابات شرکتها'!A:A,0),MATCH(C$1,'اطلاعات انشعابات شرکتها'!$1:$1,0)),0)</f>
        <v>0</v>
      </c>
      <c r="D633" s="45"/>
      <c r="E633" s="171"/>
      <c r="F633" s="170"/>
      <c r="G633" s="47" t="str">
        <f t="shared" si="91"/>
        <v>/</v>
      </c>
      <c r="H633" s="47">
        <f>IFERROR(INDEX('اطلاعات دوره'!A:Z,MATCH(G633,'اطلاعات دوره'!C:C,0),MATCH(H$1,'اطلاعات دوره'!$1:$1,0)),0)</f>
        <v>0</v>
      </c>
      <c r="I633" s="47">
        <f>IFERROR(INDEX('اطلاعات دوره'!A:Z,MATCH(G633,'اطلاعات دوره'!C:C,0),MATCH(I$1,'اطلاعات دوره'!$1:$1,0)),0)</f>
        <v>0</v>
      </c>
      <c r="J633" s="48">
        <f>IFERROR(INDEX('اطلاعات دوره'!A:Z,MATCH(G633,'اطلاعات دوره'!C:C,0),MATCH(J$1,'اطلاعات دوره'!$1:$1,0)),0)</f>
        <v>0</v>
      </c>
      <c r="K633" s="46"/>
      <c r="L633" s="158" t="str">
        <f>IFERROR(INDEX('اطلاعات دوره'!A:Z,MATCH(G633,'اطلاعات دوره'!C:C,0)-1,MATCH("عنوان",'اطلاعات دوره'!$1:$1,0)),"---")</f>
        <v>---</v>
      </c>
      <c r="M633" s="47" t="str">
        <f t="shared" si="92"/>
        <v>----</v>
      </c>
      <c r="N633" s="48" t="str">
        <f t="shared" si="93"/>
        <v>-/</v>
      </c>
      <c r="O633" s="45"/>
      <c r="P633" s="158">
        <f>IFERROR(INDEX('قرائت کنتور'!A:AZ,MATCH(A633&amp;"-"&amp;"گاز",'قرائت کنتور'!B:B,0),MATCH(L633,'قرائت کنتور'!$1:$1,0)),0)</f>
        <v>0</v>
      </c>
      <c r="Q633" s="47">
        <f>IFERROR(INDEX('قرائت کنتور'!A:AZ,MATCH(A633&amp;"-"&amp;"گاز",'قرائت کنتور'!B:B,0),MATCH(G633,'قرائت کنتور'!$1:$1,0)),0)</f>
        <v>0</v>
      </c>
      <c r="R633" s="47">
        <f t="shared" si="94"/>
        <v>0</v>
      </c>
      <c r="S633" s="45"/>
      <c r="T633" s="155" t="str">
        <f>IFERROR(INDEX('تعرفه ها'!A:Z,MATCH("بهای هر متر مکعب گاز مصرفی",'تعرفه ها'!$B:$B,0),MATCH(F633,'تعرفه ها'!$2:$2,0)),"---")</f>
        <v>---</v>
      </c>
      <c r="U633" s="50" t="str">
        <f t="shared" si="95"/>
        <v>---</v>
      </c>
      <c r="V633" s="50" t="str">
        <f>IFERROR(ROUND(R633*INDEX('تعرفه ها'!A:Z,MATCH("عوارض گاز به ازاء هر متر مکعب",'تعرفه ها'!$B:$B,0),MATCH(F633,'تعرفه ها'!$2:$2,0)),0),"---")</f>
        <v>---</v>
      </c>
      <c r="W633" s="50" t="str">
        <f>IFERROR(ROUND(((U633+V633)*INDEX('تعرفه ها'!A:Z,MATCH("هزینه نگهداری و تعمیرات شبکه گاز",'تعرفه ها'!$B:$B,0),MATCH(F633,'تعرفه ها'!$2:$2,0))/100),0),"---")</f>
        <v>---</v>
      </c>
      <c r="X633" s="50" t="str">
        <f>IFERROR(IF(INDEX('اطلاعات دوره'!A:Z,MATCH(G633,'اطلاعات دوره'!C:C,0),MATCH("گاز",'اطلاعات دوره'!$1:$1,0))="دارد",ROUND((U633+V633)*INDEX('تعرفه ها'!A:Z,MATCH("پیک فصلی گاز",'تعرفه ها'!$B:$B,0),MATCH(F633,'تعرفه ها'!$2:$2,0))/100,0),0),"---")</f>
        <v>---</v>
      </c>
      <c r="Y633" s="50" t="str">
        <f>IFERROR(ROUND(SUM(U633+V633+W633+X633)*INDEX('تعرفه ها'!A:Z,MATCH("مالیات گاز",'تعرفه ها'!$B:$B,0),MATCH(F633,'تعرفه ها'!$2:$2,0))/100,0),"---")</f>
        <v>---</v>
      </c>
      <c r="Z633" s="50" t="str">
        <f t="shared" si="96"/>
        <v>---</v>
      </c>
      <c r="AA633" s="50" t="str">
        <f t="shared" si="100"/>
        <v>---</v>
      </c>
      <c r="AB633" s="50" t="str">
        <f t="shared" si="97"/>
        <v>---</v>
      </c>
      <c r="AC633" s="50" t="str">
        <f t="shared" si="98"/>
        <v>---</v>
      </c>
      <c r="AD633" s="153" t="str">
        <f t="shared" si="99"/>
        <v>---</v>
      </c>
      <c r="AF633" s="155" t="str">
        <f>IFERROR(IF(INDEX(پرداخت!A:AZ,MATCH(A633&amp;" - "&amp;"گاز",پرداخت!$B:$B,0),MATCH(G633,پرداخت!$1:$1,0))="نشده","نشده","شده"),"---")</f>
        <v>---</v>
      </c>
      <c r="AH633" s="144"/>
      <c r="AI633" s="144"/>
      <c r="AJ633" s="144"/>
    </row>
    <row r="634" spans="1:36" ht="34.9" hidden="1" customHeight="1">
      <c r="A634" s="170"/>
      <c r="B634" s="47">
        <f>IFERROR(INDEX('اطلاعات انشعابات شرکتها'!A:BB,MATCH(A634,'اطلاعات انشعابات شرکتها'!A:A,0),MATCH(B$1,'اطلاعات انشعابات شرکتها'!$1:$1,0)),0)</f>
        <v>0</v>
      </c>
      <c r="C634" s="48">
        <f>IFERROR(INDEX('اطلاعات انشعابات شرکتها'!A:BB,MATCH(A634,'اطلاعات انشعابات شرکتها'!A:A,0),MATCH(C$1,'اطلاعات انشعابات شرکتها'!$1:$1,0)),0)</f>
        <v>0</v>
      </c>
      <c r="D634" s="45"/>
      <c r="E634" s="171"/>
      <c r="F634" s="170"/>
      <c r="G634" s="47" t="str">
        <f t="shared" si="91"/>
        <v>/</v>
      </c>
      <c r="H634" s="47">
        <f>IFERROR(INDEX('اطلاعات دوره'!A:Z,MATCH(G634,'اطلاعات دوره'!C:C,0),MATCH(H$1,'اطلاعات دوره'!$1:$1,0)),0)</f>
        <v>0</v>
      </c>
      <c r="I634" s="47">
        <f>IFERROR(INDEX('اطلاعات دوره'!A:Z,MATCH(G634,'اطلاعات دوره'!C:C,0),MATCH(I$1,'اطلاعات دوره'!$1:$1,0)),0)</f>
        <v>0</v>
      </c>
      <c r="J634" s="48">
        <f>IFERROR(INDEX('اطلاعات دوره'!A:Z,MATCH(G634,'اطلاعات دوره'!C:C,0),MATCH(J$1,'اطلاعات دوره'!$1:$1,0)),0)</f>
        <v>0</v>
      </c>
      <c r="K634" s="46"/>
      <c r="L634" s="158" t="str">
        <f>IFERROR(INDEX('اطلاعات دوره'!A:Z,MATCH(G634,'اطلاعات دوره'!C:C,0)-1,MATCH("عنوان",'اطلاعات دوره'!$1:$1,0)),"---")</f>
        <v>---</v>
      </c>
      <c r="M634" s="47" t="str">
        <f t="shared" si="92"/>
        <v>----</v>
      </c>
      <c r="N634" s="48" t="str">
        <f t="shared" si="93"/>
        <v>-/</v>
      </c>
      <c r="O634" s="45"/>
      <c r="P634" s="158">
        <f>IFERROR(INDEX('قرائت کنتور'!A:AZ,MATCH(A634&amp;"-"&amp;"گاز",'قرائت کنتور'!B:B,0),MATCH(L634,'قرائت کنتور'!$1:$1,0)),0)</f>
        <v>0</v>
      </c>
      <c r="Q634" s="47">
        <f>IFERROR(INDEX('قرائت کنتور'!A:AZ,MATCH(A634&amp;"-"&amp;"گاز",'قرائت کنتور'!B:B,0),MATCH(G634,'قرائت کنتور'!$1:$1,0)),0)</f>
        <v>0</v>
      </c>
      <c r="R634" s="47">
        <f t="shared" si="94"/>
        <v>0</v>
      </c>
      <c r="S634" s="45"/>
      <c r="T634" s="155" t="str">
        <f>IFERROR(INDEX('تعرفه ها'!A:Z,MATCH("بهای هر متر مکعب گاز مصرفی",'تعرفه ها'!$B:$B,0),MATCH(F634,'تعرفه ها'!$2:$2,0)),"---")</f>
        <v>---</v>
      </c>
      <c r="U634" s="50" t="str">
        <f t="shared" si="95"/>
        <v>---</v>
      </c>
      <c r="V634" s="50" t="str">
        <f>IFERROR(ROUND(R634*INDEX('تعرفه ها'!A:Z,MATCH("عوارض گاز به ازاء هر متر مکعب",'تعرفه ها'!$B:$B,0),MATCH(F634,'تعرفه ها'!$2:$2,0)),0),"---")</f>
        <v>---</v>
      </c>
      <c r="W634" s="50" t="str">
        <f>IFERROR(ROUND(((U634+V634)*INDEX('تعرفه ها'!A:Z,MATCH("هزینه نگهداری و تعمیرات شبکه گاز",'تعرفه ها'!$B:$B,0),MATCH(F634,'تعرفه ها'!$2:$2,0))/100),0),"---")</f>
        <v>---</v>
      </c>
      <c r="X634" s="50" t="str">
        <f>IFERROR(IF(INDEX('اطلاعات دوره'!A:Z,MATCH(G634,'اطلاعات دوره'!C:C,0),MATCH("گاز",'اطلاعات دوره'!$1:$1,0))="دارد",ROUND((U634+V634)*INDEX('تعرفه ها'!A:Z,MATCH("پیک فصلی گاز",'تعرفه ها'!$B:$B,0),MATCH(F634,'تعرفه ها'!$2:$2,0))/100,0),0),"---")</f>
        <v>---</v>
      </c>
      <c r="Y634" s="50" t="str">
        <f>IFERROR(ROUND(SUM(U634+V634+W634+X634)*INDEX('تعرفه ها'!A:Z,MATCH("مالیات گاز",'تعرفه ها'!$B:$B,0),MATCH(F634,'تعرفه ها'!$2:$2,0))/100,0),"---")</f>
        <v>---</v>
      </c>
      <c r="Z634" s="50" t="str">
        <f t="shared" si="96"/>
        <v>---</v>
      </c>
      <c r="AA634" s="50" t="str">
        <f t="shared" si="100"/>
        <v>---</v>
      </c>
      <c r="AB634" s="50" t="str">
        <f t="shared" si="97"/>
        <v>---</v>
      </c>
      <c r="AC634" s="50" t="str">
        <f t="shared" si="98"/>
        <v>---</v>
      </c>
      <c r="AD634" s="153" t="str">
        <f t="shared" si="99"/>
        <v>---</v>
      </c>
      <c r="AF634" s="155" t="str">
        <f>IFERROR(IF(INDEX(پرداخت!A:AZ,MATCH(A634&amp;" - "&amp;"گاز",پرداخت!$B:$B,0),MATCH(G634,پرداخت!$1:$1,0))="نشده","نشده","شده"),"---")</f>
        <v>---</v>
      </c>
      <c r="AH634" s="144"/>
      <c r="AI634" s="144"/>
      <c r="AJ634" s="144"/>
    </row>
    <row r="635" spans="1:36" ht="34.9" hidden="1" customHeight="1">
      <c r="A635" s="170"/>
      <c r="B635" s="47">
        <f>IFERROR(INDEX('اطلاعات انشعابات شرکتها'!A:BB,MATCH(A635,'اطلاعات انشعابات شرکتها'!A:A,0),MATCH(B$1,'اطلاعات انشعابات شرکتها'!$1:$1,0)),0)</f>
        <v>0</v>
      </c>
      <c r="C635" s="48">
        <f>IFERROR(INDEX('اطلاعات انشعابات شرکتها'!A:BB,MATCH(A635,'اطلاعات انشعابات شرکتها'!A:A,0),MATCH(C$1,'اطلاعات انشعابات شرکتها'!$1:$1,0)),0)</f>
        <v>0</v>
      </c>
      <c r="D635" s="45"/>
      <c r="E635" s="171"/>
      <c r="F635" s="170"/>
      <c r="G635" s="47" t="str">
        <f t="shared" si="91"/>
        <v>/</v>
      </c>
      <c r="H635" s="47">
        <f>IFERROR(INDEX('اطلاعات دوره'!A:Z,MATCH(G635,'اطلاعات دوره'!C:C,0),MATCH(H$1,'اطلاعات دوره'!$1:$1,0)),0)</f>
        <v>0</v>
      </c>
      <c r="I635" s="47">
        <f>IFERROR(INDEX('اطلاعات دوره'!A:Z,MATCH(G635,'اطلاعات دوره'!C:C,0),MATCH(I$1,'اطلاعات دوره'!$1:$1,0)),0)</f>
        <v>0</v>
      </c>
      <c r="J635" s="48">
        <f>IFERROR(INDEX('اطلاعات دوره'!A:Z,MATCH(G635,'اطلاعات دوره'!C:C,0),MATCH(J$1,'اطلاعات دوره'!$1:$1,0)),0)</f>
        <v>0</v>
      </c>
      <c r="K635" s="46"/>
      <c r="L635" s="158" t="str">
        <f>IFERROR(INDEX('اطلاعات دوره'!A:Z,MATCH(G635,'اطلاعات دوره'!C:C,0)-1,MATCH("عنوان",'اطلاعات دوره'!$1:$1,0)),"---")</f>
        <v>---</v>
      </c>
      <c r="M635" s="47" t="str">
        <f t="shared" si="92"/>
        <v>----</v>
      </c>
      <c r="N635" s="48" t="str">
        <f t="shared" si="93"/>
        <v>-/</v>
      </c>
      <c r="O635" s="45"/>
      <c r="P635" s="158">
        <f>IFERROR(INDEX('قرائت کنتور'!A:AZ,MATCH(A635&amp;"-"&amp;"گاز",'قرائت کنتور'!B:B,0),MATCH(L635,'قرائت کنتور'!$1:$1,0)),0)</f>
        <v>0</v>
      </c>
      <c r="Q635" s="47">
        <f>IFERROR(INDEX('قرائت کنتور'!A:AZ,MATCH(A635&amp;"-"&amp;"گاز",'قرائت کنتور'!B:B,0),MATCH(G635,'قرائت کنتور'!$1:$1,0)),0)</f>
        <v>0</v>
      </c>
      <c r="R635" s="47">
        <f t="shared" si="94"/>
        <v>0</v>
      </c>
      <c r="S635" s="45"/>
      <c r="T635" s="155" t="str">
        <f>IFERROR(INDEX('تعرفه ها'!A:Z,MATCH("بهای هر متر مکعب گاز مصرفی",'تعرفه ها'!$B:$B,0),MATCH(F635,'تعرفه ها'!$2:$2,0)),"---")</f>
        <v>---</v>
      </c>
      <c r="U635" s="50" t="str">
        <f t="shared" si="95"/>
        <v>---</v>
      </c>
      <c r="V635" s="50" t="str">
        <f>IFERROR(ROUND(R635*INDEX('تعرفه ها'!A:Z,MATCH("عوارض گاز به ازاء هر متر مکعب",'تعرفه ها'!$B:$B,0),MATCH(F635,'تعرفه ها'!$2:$2,0)),0),"---")</f>
        <v>---</v>
      </c>
      <c r="W635" s="50" t="str">
        <f>IFERROR(ROUND(((U635+V635)*INDEX('تعرفه ها'!A:Z,MATCH("هزینه نگهداری و تعمیرات شبکه گاز",'تعرفه ها'!$B:$B,0),MATCH(F635,'تعرفه ها'!$2:$2,0))/100),0),"---")</f>
        <v>---</v>
      </c>
      <c r="X635" s="50" t="str">
        <f>IFERROR(IF(INDEX('اطلاعات دوره'!A:Z,MATCH(G635,'اطلاعات دوره'!C:C,0),MATCH("گاز",'اطلاعات دوره'!$1:$1,0))="دارد",ROUND((U635+V635)*INDEX('تعرفه ها'!A:Z,MATCH("پیک فصلی گاز",'تعرفه ها'!$B:$B,0),MATCH(F635,'تعرفه ها'!$2:$2,0))/100,0),0),"---")</f>
        <v>---</v>
      </c>
      <c r="Y635" s="50" t="str">
        <f>IFERROR(ROUND(SUM(U635+V635+W635+X635)*INDEX('تعرفه ها'!A:Z,MATCH("مالیات گاز",'تعرفه ها'!$B:$B,0),MATCH(F635,'تعرفه ها'!$2:$2,0))/100,0),"---")</f>
        <v>---</v>
      </c>
      <c r="Z635" s="50" t="str">
        <f t="shared" si="96"/>
        <v>---</v>
      </c>
      <c r="AA635" s="50" t="str">
        <f t="shared" si="100"/>
        <v>---</v>
      </c>
      <c r="AB635" s="50" t="str">
        <f t="shared" si="97"/>
        <v>---</v>
      </c>
      <c r="AC635" s="50" t="str">
        <f t="shared" si="98"/>
        <v>---</v>
      </c>
      <c r="AD635" s="153" t="str">
        <f t="shared" si="99"/>
        <v>---</v>
      </c>
      <c r="AF635" s="155" t="str">
        <f>IFERROR(IF(INDEX(پرداخت!A:AZ,MATCH(A635&amp;" - "&amp;"گاز",پرداخت!$B:$B,0),MATCH(G635,پرداخت!$1:$1,0))="نشده","نشده","شده"),"---")</f>
        <v>---</v>
      </c>
      <c r="AH635" s="144"/>
      <c r="AI635" s="144"/>
      <c r="AJ635" s="144"/>
    </row>
    <row r="636" spans="1:36" ht="34.9" hidden="1" customHeight="1">
      <c r="A636" s="170"/>
      <c r="B636" s="47">
        <f>IFERROR(INDEX('اطلاعات انشعابات شرکتها'!A:BB,MATCH(A636,'اطلاعات انشعابات شرکتها'!A:A,0),MATCH(B$1,'اطلاعات انشعابات شرکتها'!$1:$1,0)),0)</f>
        <v>0</v>
      </c>
      <c r="C636" s="48">
        <f>IFERROR(INDEX('اطلاعات انشعابات شرکتها'!A:BB,MATCH(A636,'اطلاعات انشعابات شرکتها'!A:A,0),MATCH(C$1,'اطلاعات انشعابات شرکتها'!$1:$1,0)),0)</f>
        <v>0</v>
      </c>
      <c r="D636" s="45"/>
      <c r="E636" s="171"/>
      <c r="F636" s="170"/>
      <c r="G636" s="47" t="str">
        <f t="shared" si="91"/>
        <v>/</v>
      </c>
      <c r="H636" s="47">
        <f>IFERROR(INDEX('اطلاعات دوره'!A:Z,MATCH(G636,'اطلاعات دوره'!C:C,0),MATCH(H$1,'اطلاعات دوره'!$1:$1,0)),0)</f>
        <v>0</v>
      </c>
      <c r="I636" s="47">
        <f>IFERROR(INDEX('اطلاعات دوره'!A:Z,MATCH(G636,'اطلاعات دوره'!C:C,0),MATCH(I$1,'اطلاعات دوره'!$1:$1,0)),0)</f>
        <v>0</v>
      </c>
      <c r="J636" s="48">
        <f>IFERROR(INDEX('اطلاعات دوره'!A:Z,MATCH(G636,'اطلاعات دوره'!C:C,0),MATCH(J$1,'اطلاعات دوره'!$1:$1,0)),0)</f>
        <v>0</v>
      </c>
      <c r="K636" s="46"/>
      <c r="L636" s="158" t="str">
        <f>IFERROR(INDEX('اطلاعات دوره'!A:Z,MATCH(G636,'اطلاعات دوره'!C:C,0)-1,MATCH("عنوان",'اطلاعات دوره'!$1:$1,0)),"---")</f>
        <v>---</v>
      </c>
      <c r="M636" s="47" t="str">
        <f t="shared" si="92"/>
        <v>----</v>
      </c>
      <c r="N636" s="48" t="str">
        <f t="shared" si="93"/>
        <v>-/</v>
      </c>
      <c r="O636" s="45"/>
      <c r="P636" s="158">
        <f>IFERROR(INDEX('قرائت کنتور'!A:AZ,MATCH(A636&amp;"-"&amp;"گاز",'قرائت کنتور'!B:B,0),MATCH(L636,'قرائت کنتور'!$1:$1,0)),0)</f>
        <v>0</v>
      </c>
      <c r="Q636" s="47">
        <f>IFERROR(INDEX('قرائت کنتور'!A:AZ,MATCH(A636&amp;"-"&amp;"گاز",'قرائت کنتور'!B:B,0),MATCH(G636,'قرائت کنتور'!$1:$1,0)),0)</f>
        <v>0</v>
      </c>
      <c r="R636" s="47">
        <f t="shared" si="94"/>
        <v>0</v>
      </c>
      <c r="S636" s="45"/>
      <c r="T636" s="155" t="str">
        <f>IFERROR(INDEX('تعرفه ها'!A:Z,MATCH("بهای هر متر مکعب گاز مصرفی",'تعرفه ها'!$B:$B,0),MATCH(F636,'تعرفه ها'!$2:$2,0)),"---")</f>
        <v>---</v>
      </c>
      <c r="U636" s="50" t="str">
        <f t="shared" si="95"/>
        <v>---</v>
      </c>
      <c r="V636" s="50" t="str">
        <f>IFERROR(ROUND(R636*INDEX('تعرفه ها'!A:Z,MATCH("عوارض گاز به ازاء هر متر مکعب",'تعرفه ها'!$B:$B,0),MATCH(F636,'تعرفه ها'!$2:$2,0)),0),"---")</f>
        <v>---</v>
      </c>
      <c r="W636" s="50" t="str">
        <f>IFERROR(ROUND(((U636+V636)*INDEX('تعرفه ها'!A:Z,MATCH("هزینه نگهداری و تعمیرات شبکه گاز",'تعرفه ها'!$B:$B,0),MATCH(F636,'تعرفه ها'!$2:$2,0))/100),0),"---")</f>
        <v>---</v>
      </c>
      <c r="X636" s="50" t="str">
        <f>IFERROR(IF(INDEX('اطلاعات دوره'!A:Z,MATCH(G636,'اطلاعات دوره'!C:C,0),MATCH("گاز",'اطلاعات دوره'!$1:$1,0))="دارد",ROUND((U636+V636)*INDEX('تعرفه ها'!A:Z,MATCH("پیک فصلی گاز",'تعرفه ها'!$B:$B,0),MATCH(F636,'تعرفه ها'!$2:$2,0))/100,0),0),"---")</f>
        <v>---</v>
      </c>
      <c r="Y636" s="50" t="str">
        <f>IFERROR(ROUND(SUM(U636+V636+W636+X636)*INDEX('تعرفه ها'!A:Z,MATCH("مالیات گاز",'تعرفه ها'!$B:$B,0),MATCH(F636,'تعرفه ها'!$2:$2,0))/100,0),"---")</f>
        <v>---</v>
      </c>
      <c r="Z636" s="50" t="str">
        <f t="shared" si="96"/>
        <v>---</v>
      </c>
      <c r="AA636" s="50" t="str">
        <f t="shared" si="100"/>
        <v>---</v>
      </c>
      <c r="AB636" s="50" t="str">
        <f t="shared" si="97"/>
        <v>---</v>
      </c>
      <c r="AC636" s="50" t="str">
        <f t="shared" si="98"/>
        <v>---</v>
      </c>
      <c r="AD636" s="153" t="str">
        <f t="shared" si="99"/>
        <v>---</v>
      </c>
      <c r="AF636" s="155" t="str">
        <f>IFERROR(IF(INDEX(پرداخت!A:AZ,MATCH(A636&amp;" - "&amp;"گاز",پرداخت!$B:$B,0),MATCH(G636,پرداخت!$1:$1,0))="نشده","نشده","شده"),"---")</f>
        <v>---</v>
      </c>
      <c r="AH636" s="144"/>
      <c r="AI636" s="144"/>
      <c r="AJ636" s="144"/>
    </row>
    <row r="637" spans="1:36" ht="34.9" hidden="1" customHeight="1">
      <c r="A637" s="170"/>
      <c r="B637" s="47">
        <f>IFERROR(INDEX('اطلاعات انشعابات شرکتها'!A:BB,MATCH(A637,'اطلاعات انشعابات شرکتها'!A:A,0),MATCH(B$1,'اطلاعات انشعابات شرکتها'!$1:$1,0)),0)</f>
        <v>0</v>
      </c>
      <c r="C637" s="48">
        <f>IFERROR(INDEX('اطلاعات انشعابات شرکتها'!A:BB,MATCH(A637,'اطلاعات انشعابات شرکتها'!A:A,0),MATCH(C$1,'اطلاعات انشعابات شرکتها'!$1:$1,0)),0)</f>
        <v>0</v>
      </c>
      <c r="D637" s="45"/>
      <c r="E637" s="171"/>
      <c r="F637" s="170"/>
      <c r="G637" s="47" t="str">
        <f t="shared" si="91"/>
        <v>/</v>
      </c>
      <c r="H637" s="47">
        <f>IFERROR(INDEX('اطلاعات دوره'!A:Z,MATCH(G637,'اطلاعات دوره'!C:C,0),MATCH(H$1,'اطلاعات دوره'!$1:$1,0)),0)</f>
        <v>0</v>
      </c>
      <c r="I637" s="47">
        <f>IFERROR(INDEX('اطلاعات دوره'!A:Z,MATCH(G637,'اطلاعات دوره'!C:C,0),MATCH(I$1,'اطلاعات دوره'!$1:$1,0)),0)</f>
        <v>0</v>
      </c>
      <c r="J637" s="48">
        <f>IFERROR(INDEX('اطلاعات دوره'!A:Z,MATCH(G637,'اطلاعات دوره'!C:C,0),MATCH(J$1,'اطلاعات دوره'!$1:$1,0)),0)</f>
        <v>0</v>
      </c>
      <c r="K637" s="46"/>
      <c r="L637" s="158" t="str">
        <f>IFERROR(INDEX('اطلاعات دوره'!A:Z,MATCH(G637,'اطلاعات دوره'!C:C,0)-1,MATCH("عنوان",'اطلاعات دوره'!$1:$1,0)),"---")</f>
        <v>---</v>
      </c>
      <c r="M637" s="47" t="str">
        <f t="shared" si="92"/>
        <v>----</v>
      </c>
      <c r="N637" s="48" t="str">
        <f t="shared" si="93"/>
        <v>-/</v>
      </c>
      <c r="O637" s="45"/>
      <c r="P637" s="158">
        <f>IFERROR(INDEX('قرائت کنتور'!A:AZ,MATCH(A637&amp;"-"&amp;"گاز",'قرائت کنتور'!B:B,0),MATCH(L637,'قرائت کنتور'!$1:$1,0)),0)</f>
        <v>0</v>
      </c>
      <c r="Q637" s="47">
        <f>IFERROR(INDEX('قرائت کنتور'!A:AZ,MATCH(A637&amp;"-"&amp;"گاز",'قرائت کنتور'!B:B,0),MATCH(G637,'قرائت کنتور'!$1:$1,0)),0)</f>
        <v>0</v>
      </c>
      <c r="R637" s="47">
        <f t="shared" si="94"/>
        <v>0</v>
      </c>
      <c r="S637" s="45"/>
      <c r="T637" s="155" t="str">
        <f>IFERROR(INDEX('تعرفه ها'!A:Z,MATCH("بهای هر متر مکعب گاز مصرفی",'تعرفه ها'!$B:$B,0),MATCH(F637,'تعرفه ها'!$2:$2,0)),"---")</f>
        <v>---</v>
      </c>
      <c r="U637" s="50" t="str">
        <f t="shared" si="95"/>
        <v>---</v>
      </c>
      <c r="V637" s="50" t="str">
        <f>IFERROR(ROUND(R637*INDEX('تعرفه ها'!A:Z,MATCH("عوارض گاز به ازاء هر متر مکعب",'تعرفه ها'!$B:$B,0),MATCH(F637,'تعرفه ها'!$2:$2,0)),0),"---")</f>
        <v>---</v>
      </c>
      <c r="W637" s="50" t="str">
        <f>IFERROR(ROUND(((U637+V637)*INDEX('تعرفه ها'!A:Z,MATCH("هزینه نگهداری و تعمیرات شبکه گاز",'تعرفه ها'!$B:$B,0),MATCH(F637,'تعرفه ها'!$2:$2,0))/100),0),"---")</f>
        <v>---</v>
      </c>
      <c r="X637" s="50" t="str">
        <f>IFERROR(IF(INDEX('اطلاعات دوره'!A:Z,MATCH(G637,'اطلاعات دوره'!C:C,0),MATCH("گاز",'اطلاعات دوره'!$1:$1,0))="دارد",ROUND((U637+V637)*INDEX('تعرفه ها'!A:Z,MATCH("پیک فصلی گاز",'تعرفه ها'!$B:$B,0),MATCH(F637,'تعرفه ها'!$2:$2,0))/100,0),0),"---")</f>
        <v>---</v>
      </c>
      <c r="Y637" s="50" t="str">
        <f>IFERROR(ROUND(SUM(U637+V637+W637+X637)*INDEX('تعرفه ها'!A:Z,MATCH("مالیات گاز",'تعرفه ها'!$B:$B,0),MATCH(F637,'تعرفه ها'!$2:$2,0))/100,0),"---")</f>
        <v>---</v>
      </c>
      <c r="Z637" s="50" t="str">
        <f t="shared" si="96"/>
        <v>---</v>
      </c>
      <c r="AA637" s="50" t="str">
        <f t="shared" si="100"/>
        <v>---</v>
      </c>
      <c r="AB637" s="50" t="str">
        <f t="shared" si="97"/>
        <v>---</v>
      </c>
      <c r="AC637" s="50" t="str">
        <f t="shared" si="98"/>
        <v>---</v>
      </c>
      <c r="AD637" s="153" t="str">
        <f t="shared" si="99"/>
        <v>---</v>
      </c>
      <c r="AF637" s="155" t="str">
        <f>IFERROR(IF(INDEX(پرداخت!A:AZ,MATCH(A637&amp;" - "&amp;"گاز",پرداخت!$B:$B,0),MATCH(G637,پرداخت!$1:$1,0))="نشده","نشده","شده"),"---")</f>
        <v>---</v>
      </c>
      <c r="AH637" s="144"/>
      <c r="AI637" s="144"/>
      <c r="AJ637" s="144"/>
    </row>
    <row r="638" spans="1:36" ht="34.9" hidden="1" customHeight="1">
      <c r="A638" s="170"/>
      <c r="B638" s="47">
        <f>IFERROR(INDEX('اطلاعات انشعابات شرکتها'!A:BB,MATCH(A638,'اطلاعات انشعابات شرکتها'!A:A,0),MATCH(B$1,'اطلاعات انشعابات شرکتها'!$1:$1,0)),0)</f>
        <v>0</v>
      </c>
      <c r="C638" s="48">
        <f>IFERROR(INDEX('اطلاعات انشعابات شرکتها'!A:BB,MATCH(A638,'اطلاعات انشعابات شرکتها'!A:A,0),MATCH(C$1,'اطلاعات انشعابات شرکتها'!$1:$1,0)),0)</f>
        <v>0</v>
      </c>
      <c r="D638" s="45"/>
      <c r="E638" s="171"/>
      <c r="F638" s="170"/>
      <c r="G638" s="47" t="str">
        <f t="shared" si="91"/>
        <v>/</v>
      </c>
      <c r="H638" s="47">
        <f>IFERROR(INDEX('اطلاعات دوره'!A:Z,MATCH(G638,'اطلاعات دوره'!C:C,0),MATCH(H$1,'اطلاعات دوره'!$1:$1,0)),0)</f>
        <v>0</v>
      </c>
      <c r="I638" s="47">
        <f>IFERROR(INDEX('اطلاعات دوره'!A:Z,MATCH(G638,'اطلاعات دوره'!C:C,0),MATCH(I$1,'اطلاعات دوره'!$1:$1,0)),0)</f>
        <v>0</v>
      </c>
      <c r="J638" s="48">
        <f>IFERROR(INDEX('اطلاعات دوره'!A:Z,MATCH(G638,'اطلاعات دوره'!C:C,0),MATCH(J$1,'اطلاعات دوره'!$1:$1,0)),0)</f>
        <v>0</v>
      </c>
      <c r="K638" s="46"/>
      <c r="L638" s="158" t="str">
        <f>IFERROR(INDEX('اطلاعات دوره'!A:Z,MATCH(G638,'اطلاعات دوره'!C:C,0)-1,MATCH("عنوان",'اطلاعات دوره'!$1:$1,0)),"---")</f>
        <v>---</v>
      </c>
      <c r="M638" s="47" t="str">
        <f t="shared" si="92"/>
        <v>----</v>
      </c>
      <c r="N638" s="48" t="str">
        <f t="shared" si="93"/>
        <v>-/</v>
      </c>
      <c r="O638" s="45"/>
      <c r="P638" s="158">
        <f>IFERROR(INDEX('قرائت کنتور'!A:AZ,MATCH(A638&amp;"-"&amp;"گاز",'قرائت کنتور'!B:B,0),MATCH(L638,'قرائت کنتور'!$1:$1,0)),0)</f>
        <v>0</v>
      </c>
      <c r="Q638" s="47">
        <f>IFERROR(INDEX('قرائت کنتور'!A:AZ,MATCH(A638&amp;"-"&amp;"گاز",'قرائت کنتور'!B:B,0),MATCH(G638,'قرائت کنتور'!$1:$1,0)),0)</f>
        <v>0</v>
      </c>
      <c r="R638" s="47">
        <f t="shared" si="94"/>
        <v>0</v>
      </c>
      <c r="S638" s="45"/>
      <c r="T638" s="155" t="str">
        <f>IFERROR(INDEX('تعرفه ها'!A:Z,MATCH("بهای هر متر مکعب گاز مصرفی",'تعرفه ها'!$B:$B,0),MATCH(F638,'تعرفه ها'!$2:$2,0)),"---")</f>
        <v>---</v>
      </c>
      <c r="U638" s="50" t="str">
        <f t="shared" si="95"/>
        <v>---</v>
      </c>
      <c r="V638" s="50" t="str">
        <f>IFERROR(ROUND(R638*INDEX('تعرفه ها'!A:Z,MATCH("عوارض گاز به ازاء هر متر مکعب",'تعرفه ها'!$B:$B,0),MATCH(F638,'تعرفه ها'!$2:$2,0)),0),"---")</f>
        <v>---</v>
      </c>
      <c r="W638" s="50" t="str">
        <f>IFERROR(ROUND(((U638+V638)*INDEX('تعرفه ها'!A:Z,MATCH("هزینه نگهداری و تعمیرات شبکه گاز",'تعرفه ها'!$B:$B,0),MATCH(F638,'تعرفه ها'!$2:$2,0))/100),0),"---")</f>
        <v>---</v>
      </c>
      <c r="X638" s="50" t="str">
        <f>IFERROR(IF(INDEX('اطلاعات دوره'!A:Z,MATCH(G638,'اطلاعات دوره'!C:C,0),MATCH("گاز",'اطلاعات دوره'!$1:$1,0))="دارد",ROUND((U638+V638)*INDEX('تعرفه ها'!A:Z,MATCH("پیک فصلی گاز",'تعرفه ها'!$B:$B,0),MATCH(F638,'تعرفه ها'!$2:$2,0))/100,0),0),"---")</f>
        <v>---</v>
      </c>
      <c r="Y638" s="50" t="str">
        <f>IFERROR(ROUND(SUM(U638+V638+W638+X638)*INDEX('تعرفه ها'!A:Z,MATCH("مالیات گاز",'تعرفه ها'!$B:$B,0),MATCH(F638,'تعرفه ها'!$2:$2,0))/100,0),"---")</f>
        <v>---</v>
      </c>
      <c r="Z638" s="50" t="str">
        <f t="shared" si="96"/>
        <v>---</v>
      </c>
      <c r="AA638" s="50" t="str">
        <f t="shared" si="100"/>
        <v>---</v>
      </c>
      <c r="AB638" s="50" t="str">
        <f t="shared" si="97"/>
        <v>---</v>
      </c>
      <c r="AC638" s="50" t="str">
        <f t="shared" si="98"/>
        <v>---</v>
      </c>
      <c r="AD638" s="153" t="str">
        <f t="shared" si="99"/>
        <v>---</v>
      </c>
      <c r="AF638" s="155" t="str">
        <f>IFERROR(IF(INDEX(پرداخت!A:AZ,MATCH(A638&amp;" - "&amp;"گاز",پرداخت!$B:$B,0),MATCH(G638,پرداخت!$1:$1,0))="نشده","نشده","شده"),"---")</f>
        <v>---</v>
      </c>
      <c r="AH638" s="144"/>
      <c r="AI638" s="144"/>
      <c r="AJ638" s="144"/>
    </row>
    <row r="639" spans="1:36" ht="34.9" hidden="1" customHeight="1">
      <c r="A639" s="170"/>
      <c r="B639" s="47">
        <f>IFERROR(INDEX('اطلاعات انشعابات شرکتها'!A:BB,MATCH(A639,'اطلاعات انشعابات شرکتها'!A:A,0),MATCH(B$1,'اطلاعات انشعابات شرکتها'!$1:$1,0)),0)</f>
        <v>0</v>
      </c>
      <c r="C639" s="48">
        <f>IFERROR(INDEX('اطلاعات انشعابات شرکتها'!A:BB,MATCH(A639,'اطلاعات انشعابات شرکتها'!A:A,0),MATCH(C$1,'اطلاعات انشعابات شرکتها'!$1:$1,0)),0)</f>
        <v>0</v>
      </c>
      <c r="D639" s="45"/>
      <c r="E639" s="171"/>
      <c r="F639" s="170"/>
      <c r="G639" s="47" t="str">
        <f t="shared" si="91"/>
        <v>/</v>
      </c>
      <c r="H639" s="47">
        <f>IFERROR(INDEX('اطلاعات دوره'!A:Z,MATCH(G639,'اطلاعات دوره'!C:C,0),MATCH(H$1,'اطلاعات دوره'!$1:$1,0)),0)</f>
        <v>0</v>
      </c>
      <c r="I639" s="47">
        <f>IFERROR(INDEX('اطلاعات دوره'!A:Z,MATCH(G639,'اطلاعات دوره'!C:C,0),MATCH(I$1,'اطلاعات دوره'!$1:$1,0)),0)</f>
        <v>0</v>
      </c>
      <c r="J639" s="48">
        <f>IFERROR(INDEX('اطلاعات دوره'!A:Z,MATCH(G639,'اطلاعات دوره'!C:C,0),MATCH(J$1,'اطلاعات دوره'!$1:$1,0)),0)</f>
        <v>0</v>
      </c>
      <c r="K639" s="46"/>
      <c r="L639" s="158" t="str">
        <f>IFERROR(INDEX('اطلاعات دوره'!A:Z,MATCH(G639,'اطلاعات دوره'!C:C,0)-1,MATCH("عنوان",'اطلاعات دوره'!$1:$1,0)),"---")</f>
        <v>---</v>
      </c>
      <c r="M639" s="47" t="str">
        <f t="shared" si="92"/>
        <v>----</v>
      </c>
      <c r="N639" s="48" t="str">
        <f t="shared" si="93"/>
        <v>-/</v>
      </c>
      <c r="O639" s="45"/>
      <c r="P639" s="158">
        <f>IFERROR(INDEX('قرائت کنتور'!A:AZ,MATCH(A639&amp;"-"&amp;"گاز",'قرائت کنتور'!B:B,0),MATCH(L639,'قرائت کنتور'!$1:$1,0)),0)</f>
        <v>0</v>
      </c>
      <c r="Q639" s="47">
        <f>IFERROR(INDEX('قرائت کنتور'!A:AZ,MATCH(A639&amp;"-"&amp;"گاز",'قرائت کنتور'!B:B,0),MATCH(G639,'قرائت کنتور'!$1:$1,0)),0)</f>
        <v>0</v>
      </c>
      <c r="R639" s="47">
        <f t="shared" si="94"/>
        <v>0</v>
      </c>
      <c r="S639" s="45"/>
      <c r="T639" s="155" t="str">
        <f>IFERROR(INDEX('تعرفه ها'!A:Z,MATCH("بهای هر متر مکعب گاز مصرفی",'تعرفه ها'!$B:$B,0),MATCH(F639,'تعرفه ها'!$2:$2,0)),"---")</f>
        <v>---</v>
      </c>
      <c r="U639" s="50" t="str">
        <f t="shared" si="95"/>
        <v>---</v>
      </c>
      <c r="V639" s="50" t="str">
        <f>IFERROR(ROUND(R639*INDEX('تعرفه ها'!A:Z,MATCH("عوارض گاز به ازاء هر متر مکعب",'تعرفه ها'!$B:$B,0),MATCH(F639,'تعرفه ها'!$2:$2,0)),0),"---")</f>
        <v>---</v>
      </c>
      <c r="W639" s="50" t="str">
        <f>IFERROR(ROUND(((U639+V639)*INDEX('تعرفه ها'!A:Z,MATCH("هزینه نگهداری و تعمیرات شبکه گاز",'تعرفه ها'!$B:$B,0),MATCH(F639,'تعرفه ها'!$2:$2,0))/100),0),"---")</f>
        <v>---</v>
      </c>
      <c r="X639" s="50" t="str">
        <f>IFERROR(IF(INDEX('اطلاعات دوره'!A:Z,MATCH(G639,'اطلاعات دوره'!C:C,0),MATCH("گاز",'اطلاعات دوره'!$1:$1,0))="دارد",ROUND((U639+V639)*INDEX('تعرفه ها'!A:Z,MATCH("پیک فصلی گاز",'تعرفه ها'!$B:$B,0),MATCH(F639,'تعرفه ها'!$2:$2,0))/100,0),0),"---")</f>
        <v>---</v>
      </c>
      <c r="Y639" s="50" t="str">
        <f>IFERROR(ROUND(SUM(U639+V639+W639+X639)*INDEX('تعرفه ها'!A:Z,MATCH("مالیات گاز",'تعرفه ها'!$B:$B,0),MATCH(F639,'تعرفه ها'!$2:$2,0))/100,0),"---")</f>
        <v>---</v>
      </c>
      <c r="Z639" s="50" t="str">
        <f t="shared" si="96"/>
        <v>---</v>
      </c>
      <c r="AA639" s="50" t="str">
        <f t="shared" si="100"/>
        <v>---</v>
      </c>
      <c r="AB639" s="50" t="str">
        <f t="shared" si="97"/>
        <v>---</v>
      </c>
      <c r="AC639" s="50" t="str">
        <f t="shared" si="98"/>
        <v>---</v>
      </c>
      <c r="AD639" s="153" t="str">
        <f t="shared" si="99"/>
        <v>---</v>
      </c>
      <c r="AF639" s="155" t="str">
        <f>IFERROR(IF(INDEX(پرداخت!A:AZ,MATCH(A639&amp;" - "&amp;"گاز",پرداخت!$B:$B,0),MATCH(G639,پرداخت!$1:$1,0))="نشده","نشده","شده"),"---")</f>
        <v>---</v>
      </c>
      <c r="AH639" s="144"/>
      <c r="AI639" s="144"/>
      <c r="AJ639" s="144"/>
    </row>
    <row r="640" spans="1:36" ht="34.9" hidden="1" customHeight="1">
      <c r="A640" s="170"/>
      <c r="B640" s="47">
        <f>IFERROR(INDEX('اطلاعات انشعابات شرکتها'!A:BB,MATCH(A640,'اطلاعات انشعابات شرکتها'!A:A,0),MATCH(B$1,'اطلاعات انشعابات شرکتها'!$1:$1,0)),0)</f>
        <v>0</v>
      </c>
      <c r="C640" s="48">
        <f>IFERROR(INDEX('اطلاعات انشعابات شرکتها'!A:BB,MATCH(A640,'اطلاعات انشعابات شرکتها'!A:A,0),MATCH(C$1,'اطلاعات انشعابات شرکتها'!$1:$1,0)),0)</f>
        <v>0</v>
      </c>
      <c r="D640" s="45"/>
      <c r="E640" s="171"/>
      <c r="F640" s="170"/>
      <c r="G640" s="47" t="str">
        <f t="shared" si="91"/>
        <v>/</v>
      </c>
      <c r="H640" s="47">
        <f>IFERROR(INDEX('اطلاعات دوره'!A:Z,MATCH(G640,'اطلاعات دوره'!C:C,0),MATCH(H$1,'اطلاعات دوره'!$1:$1,0)),0)</f>
        <v>0</v>
      </c>
      <c r="I640" s="47">
        <f>IFERROR(INDEX('اطلاعات دوره'!A:Z,MATCH(G640,'اطلاعات دوره'!C:C,0),MATCH(I$1,'اطلاعات دوره'!$1:$1,0)),0)</f>
        <v>0</v>
      </c>
      <c r="J640" s="48">
        <f>IFERROR(INDEX('اطلاعات دوره'!A:Z,MATCH(G640,'اطلاعات دوره'!C:C,0),MATCH(J$1,'اطلاعات دوره'!$1:$1,0)),0)</f>
        <v>0</v>
      </c>
      <c r="K640" s="46"/>
      <c r="L640" s="158" t="str">
        <f>IFERROR(INDEX('اطلاعات دوره'!A:Z,MATCH(G640,'اطلاعات دوره'!C:C,0)-1,MATCH("عنوان",'اطلاعات دوره'!$1:$1,0)),"---")</f>
        <v>---</v>
      </c>
      <c r="M640" s="47" t="str">
        <f t="shared" si="92"/>
        <v>----</v>
      </c>
      <c r="N640" s="48" t="str">
        <f t="shared" si="93"/>
        <v>-/</v>
      </c>
      <c r="O640" s="45"/>
      <c r="P640" s="158">
        <f>IFERROR(INDEX('قرائت کنتور'!A:AZ,MATCH(A640&amp;"-"&amp;"گاز",'قرائت کنتور'!B:B,0),MATCH(L640,'قرائت کنتور'!$1:$1,0)),0)</f>
        <v>0</v>
      </c>
      <c r="Q640" s="47">
        <f>IFERROR(INDEX('قرائت کنتور'!A:AZ,MATCH(A640&amp;"-"&amp;"گاز",'قرائت کنتور'!B:B,0),MATCH(G640,'قرائت کنتور'!$1:$1,0)),0)</f>
        <v>0</v>
      </c>
      <c r="R640" s="47">
        <f t="shared" si="94"/>
        <v>0</v>
      </c>
      <c r="S640" s="45"/>
      <c r="T640" s="155" t="str">
        <f>IFERROR(INDEX('تعرفه ها'!A:Z,MATCH("بهای هر متر مکعب گاز مصرفی",'تعرفه ها'!$B:$B,0),MATCH(F640,'تعرفه ها'!$2:$2,0)),"---")</f>
        <v>---</v>
      </c>
      <c r="U640" s="50" t="str">
        <f t="shared" si="95"/>
        <v>---</v>
      </c>
      <c r="V640" s="50" t="str">
        <f>IFERROR(ROUND(R640*INDEX('تعرفه ها'!A:Z,MATCH("عوارض گاز به ازاء هر متر مکعب",'تعرفه ها'!$B:$B,0),MATCH(F640,'تعرفه ها'!$2:$2,0)),0),"---")</f>
        <v>---</v>
      </c>
      <c r="W640" s="50" t="str">
        <f>IFERROR(ROUND(((U640+V640)*INDEX('تعرفه ها'!A:Z,MATCH("هزینه نگهداری و تعمیرات شبکه گاز",'تعرفه ها'!$B:$B,0),MATCH(F640,'تعرفه ها'!$2:$2,0))/100),0),"---")</f>
        <v>---</v>
      </c>
      <c r="X640" s="50" t="str">
        <f>IFERROR(IF(INDEX('اطلاعات دوره'!A:Z,MATCH(G640,'اطلاعات دوره'!C:C,0),MATCH("گاز",'اطلاعات دوره'!$1:$1,0))="دارد",ROUND((U640+V640)*INDEX('تعرفه ها'!A:Z,MATCH("پیک فصلی گاز",'تعرفه ها'!$B:$B,0),MATCH(F640,'تعرفه ها'!$2:$2,0))/100,0),0),"---")</f>
        <v>---</v>
      </c>
      <c r="Y640" s="50" t="str">
        <f>IFERROR(ROUND(SUM(U640+V640+W640+X640)*INDEX('تعرفه ها'!A:Z,MATCH("مالیات گاز",'تعرفه ها'!$B:$B,0),MATCH(F640,'تعرفه ها'!$2:$2,0))/100,0),"---")</f>
        <v>---</v>
      </c>
      <c r="Z640" s="50" t="str">
        <f t="shared" si="96"/>
        <v>---</v>
      </c>
      <c r="AA640" s="50" t="str">
        <f t="shared" si="100"/>
        <v>---</v>
      </c>
      <c r="AB640" s="50" t="str">
        <f t="shared" si="97"/>
        <v>---</v>
      </c>
      <c r="AC640" s="50" t="str">
        <f t="shared" si="98"/>
        <v>---</v>
      </c>
      <c r="AD640" s="153" t="str">
        <f t="shared" si="99"/>
        <v>---</v>
      </c>
      <c r="AF640" s="155" t="str">
        <f>IFERROR(IF(INDEX(پرداخت!A:AZ,MATCH(A640&amp;" - "&amp;"گاز",پرداخت!$B:$B,0),MATCH(G640,پرداخت!$1:$1,0))="نشده","نشده","شده"),"---")</f>
        <v>---</v>
      </c>
      <c r="AH640" s="144"/>
      <c r="AI640" s="144"/>
      <c r="AJ640" s="144"/>
    </row>
    <row r="641" spans="1:36" ht="34.9" hidden="1" customHeight="1">
      <c r="A641" s="170"/>
      <c r="B641" s="47">
        <f>IFERROR(INDEX('اطلاعات انشعابات شرکتها'!A:BB,MATCH(A641,'اطلاعات انشعابات شرکتها'!A:A,0),MATCH(B$1,'اطلاعات انشعابات شرکتها'!$1:$1,0)),0)</f>
        <v>0</v>
      </c>
      <c r="C641" s="48">
        <f>IFERROR(INDEX('اطلاعات انشعابات شرکتها'!A:BB,MATCH(A641,'اطلاعات انشعابات شرکتها'!A:A,0),MATCH(C$1,'اطلاعات انشعابات شرکتها'!$1:$1,0)),0)</f>
        <v>0</v>
      </c>
      <c r="D641" s="45"/>
      <c r="E641" s="171"/>
      <c r="F641" s="170"/>
      <c r="G641" s="47" t="str">
        <f t="shared" si="91"/>
        <v>/</v>
      </c>
      <c r="H641" s="47">
        <f>IFERROR(INDEX('اطلاعات دوره'!A:Z,MATCH(G641,'اطلاعات دوره'!C:C,0),MATCH(H$1,'اطلاعات دوره'!$1:$1,0)),0)</f>
        <v>0</v>
      </c>
      <c r="I641" s="47">
        <f>IFERROR(INDEX('اطلاعات دوره'!A:Z,MATCH(G641,'اطلاعات دوره'!C:C,0),MATCH(I$1,'اطلاعات دوره'!$1:$1,0)),0)</f>
        <v>0</v>
      </c>
      <c r="J641" s="48">
        <f>IFERROR(INDEX('اطلاعات دوره'!A:Z,MATCH(G641,'اطلاعات دوره'!C:C,0),MATCH(J$1,'اطلاعات دوره'!$1:$1,0)),0)</f>
        <v>0</v>
      </c>
      <c r="K641" s="46"/>
      <c r="L641" s="158" t="str">
        <f>IFERROR(INDEX('اطلاعات دوره'!A:Z,MATCH(G641,'اطلاعات دوره'!C:C,0)-1,MATCH("عنوان",'اطلاعات دوره'!$1:$1,0)),"---")</f>
        <v>---</v>
      </c>
      <c r="M641" s="47" t="str">
        <f t="shared" si="92"/>
        <v>----</v>
      </c>
      <c r="N641" s="48" t="str">
        <f t="shared" si="93"/>
        <v>-/</v>
      </c>
      <c r="O641" s="45"/>
      <c r="P641" s="158">
        <f>IFERROR(INDEX('قرائت کنتور'!A:AZ,MATCH(A641&amp;"-"&amp;"گاز",'قرائت کنتور'!B:B,0),MATCH(L641,'قرائت کنتور'!$1:$1,0)),0)</f>
        <v>0</v>
      </c>
      <c r="Q641" s="47">
        <f>IFERROR(INDEX('قرائت کنتور'!A:AZ,MATCH(A641&amp;"-"&amp;"گاز",'قرائت کنتور'!B:B,0),MATCH(G641,'قرائت کنتور'!$1:$1,0)),0)</f>
        <v>0</v>
      </c>
      <c r="R641" s="47">
        <f t="shared" si="94"/>
        <v>0</v>
      </c>
      <c r="S641" s="45"/>
      <c r="T641" s="155" t="str">
        <f>IFERROR(INDEX('تعرفه ها'!A:Z,MATCH("بهای هر متر مکعب گاز مصرفی",'تعرفه ها'!$B:$B,0),MATCH(F641,'تعرفه ها'!$2:$2,0)),"---")</f>
        <v>---</v>
      </c>
      <c r="U641" s="50" t="str">
        <f t="shared" si="95"/>
        <v>---</v>
      </c>
      <c r="V641" s="50" t="str">
        <f>IFERROR(ROUND(R641*INDEX('تعرفه ها'!A:Z,MATCH("عوارض گاز به ازاء هر متر مکعب",'تعرفه ها'!$B:$B,0),MATCH(F641,'تعرفه ها'!$2:$2,0)),0),"---")</f>
        <v>---</v>
      </c>
      <c r="W641" s="50" t="str">
        <f>IFERROR(ROUND(((U641+V641)*INDEX('تعرفه ها'!A:Z,MATCH("هزینه نگهداری و تعمیرات شبکه گاز",'تعرفه ها'!$B:$B,0),MATCH(F641,'تعرفه ها'!$2:$2,0))/100),0),"---")</f>
        <v>---</v>
      </c>
      <c r="X641" s="50" t="str">
        <f>IFERROR(IF(INDEX('اطلاعات دوره'!A:Z,MATCH(G641,'اطلاعات دوره'!C:C,0),MATCH("گاز",'اطلاعات دوره'!$1:$1,0))="دارد",ROUND((U641+V641)*INDEX('تعرفه ها'!A:Z,MATCH("پیک فصلی گاز",'تعرفه ها'!$B:$B,0),MATCH(F641,'تعرفه ها'!$2:$2,0))/100,0),0),"---")</f>
        <v>---</v>
      </c>
      <c r="Y641" s="50" t="str">
        <f>IFERROR(ROUND(SUM(U641+V641+W641+X641)*INDEX('تعرفه ها'!A:Z,MATCH("مالیات گاز",'تعرفه ها'!$B:$B,0),MATCH(F641,'تعرفه ها'!$2:$2,0))/100,0),"---")</f>
        <v>---</v>
      </c>
      <c r="Z641" s="50" t="str">
        <f t="shared" si="96"/>
        <v>---</v>
      </c>
      <c r="AA641" s="50" t="str">
        <f t="shared" si="100"/>
        <v>---</v>
      </c>
      <c r="AB641" s="50" t="str">
        <f t="shared" si="97"/>
        <v>---</v>
      </c>
      <c r="AC641" s="50" t="str">
        <f t="shared" si="98"/>
        <v>---</v>
      </c>
      <c r="AD641" s="153" t="str">
        <f t="shared" si="99"/>
        <v>---</v>
      </c>
      <c r="AF641" s="155" t="str">
        <f>IFERROR(IF(INDEX(پرداخت!A:AZ,MATCH(A641&amp;" - "&amp;"گاز",پرداخت!$B:$B,0),MATCH(G641,پرداخت!$1:$1,0))="نشده","نشده","شده"),"---")</f>
        <v>---</v>
      </c>
      <c r="AH641" s="144"/>
      <c r="AI641" s="144"/>
      <c r="AJ641" s="144"/>
    </row>
    <row r="642" spans="1:36" ht="34.9" hidden="1" customHeight="1">
      <c r="A642" s="170"/>
      <c r="B642" s="47">
        <f>IFERROR(INDEX('اطلاعات انشعابات شرکتها'!A:BB,MATCH(A642,'اطلاعات انشعابات شرکتها'!A:A,0),MATCH(B$1,'اطلاعات انشعابات شرکتها'!$1:$1,0)),0)</f>
        <v>0</v>
      </c>
      <c r="C642" s="48">
        <f>IFERROR(INDEX('اطلاعات انشعابات شرکتها'!A:BB,MATCH(A642,'اطلاعات انشعابات شرکتها'!A:A,0),MATCH(C$1,'اطلاعات انشعابات شرکتها'!$1:$1,0)),0)</f>
        <v>0</v>
      </c>
      <c r="D642" s="45"/>
      <c r="E642" s="171"/>
      <c r="F642" s="170"/>
      <c r="G642" s="47" t="str">
        <f t="shared" si="91"/>
        <v>/</v>
      </c>
      <c r="H642" s="47">
        <f>IFERROR(INDEX('اطلاعات دوره'!A:Z,MATCH(G642,'اطلاعات دوره'!C:C,0),MATCH(H$1,'اطلاعات دوره'!$1:$1,0)),0)</f>
        <v>0</v>
      </c>
      <c r="I642" s="47">
        <f>IFERROR(INDEX('اطلاعات دوره'!A:Z,MATCH(G642,'اطلاعات دوره'!C:C,0),MATCH(I$1,'اطلاعات دوره'!$1:$1,0)),0)</f>
        <v>0</v>
      </c>
      <c r="J642" s="48">
        <f>IFERROR(INDEX('اطلاعات دوره'!A:Z,MATCH(G642,'اطلاعات دوره'!C:C,0),MATCH(J$1,'اطلاعات دوره'!$1:$1,0)),0)</f>
        <v>0</v>
      </c>
      <c r="K642" s="46"/>
      <c r="L642" s="158" t="str">
        <f>IFERROR(INDEX('اطلاعات دوره'!A:Z,MATCH(G642,'اطلاعات دوره'!C:C,0)-1,MATCH("عنوان",'اطلاعات دوره'!$1:$1,0)),"---")</f>
        <v>---</v>
      </c>
      <c r="M642" s="47" t="str">
        <f t="shared" si="92"/>
        <v>----</v>
      </c>
      <c r="N642" s="48" t="str">
        <f t="shared" si="93"/>
        <v>-/</v>
      </c>
      <c r="O642" s="45"/>
      <c r="P642" s="158">
        <f>IFERROR(INDEX('قرائت کنتور'!A:AZ,MATCH(A642&amp;"-"&amp;"گاز",'قرائت کنتور'!B:B,0),MATCH(L642,'قرائت کنتور'!$1:$1,0)),0)</f>
        <v>0</v>
      </c>
      <c r="Q642" s="47">
        <f>IFERROR(INDEX('قرائت کنتور'!A:AZ,MATCH(A642&amp;"-"&amp;"گاز",'قرائت کنتور'!B:B,0),MATCH(G642,'قرائت کنتور'!$1:$1,0)),0)</f>
        <v>0</v>
      </c>
      <c r="R642" s="47">
        <f t="shared" si="94"/>
        <v>0</v>
      </c>
      <c r="S642" s="45"/>
      <c r="T642" s="155" t="str">
        <f>IFERROR(INDEX('تعرفه ها'!A:Z,MATCH("بهای هر متر مکعب گاز مصرفی",'تعرفه ها'!$B:$B,0),MATCH(F642,'تعرفه ها'!$2:$2,0)),"---")</f>
        <v>---</v>
      </c>
      <c r="U642" s="50" t="str">
        <f t="shared" si="95"/>
        <v>---</v>
      </c>
      <c r="V642" s="50" t="str">
        <f>IFERROR(ROUND(R642*INDEX('تعرفه ها'!A:Z,MATCH("عوارض گاز به ازاء هر متر مکعب",'تعرفه ها'!$B:$B,0),MATCH(F642,'تعرفه ها'!$2:$2,0)),0),"---")</f>
        <v>---</v>
      </c>
      <c r="W642" s="50" t="str">
        <f>IFERROR(ROUND(((U642+V642)*INDEX('تعرفه ها'!A:Z,MATCH("هزینه نگهداری و تعمیرات شبکه گاز",'تعرفه ها'!$B:$B,0),MATCH(F642,'تعرفه ها'!$2:$2,0))/100),0),"---")</f>
        <v>---</v>
      </c>
      <c r="X642" s="50" t="str">
        <f>IFERROR(IF(INDEX('اطلاعات دوره'!A:Z,MATCH(G642,'اطلاعات دوره'!C:C,0),MATCH("گاز",'اطلاعات دوره'!$1:$1,0))="دارد",ROUND((U642+V642)*INDEX('تعرفه ها'!A:Z,MATCH("پیک فصلی گاز",'تعرفه ها'!$B:$B,0),MATCH(F642,'تعرفه ها'!$2:$2,0))/100,0),0),"---")</f>
        <v>---</v>
      </c>
      <c r="Y642" s="50" t="str">
        <f>IFERROR(ROUND(SUM(U642+V642+W642+X642)*INDEX('تعرفه ها'!A:Z,MATCH("مالیات گاز",'تعرفه ها'!$B:$B,0),MATCH(F642,'تعرفه ها'!$2:$2,0))/100,0),"---")</f>
        <v>---</v>
      </c>
      <c r="Z642" s="50" t="str">
        <f t="shared" si="96"/>
        <v>---</v>
      </c>
      <c r="AA642" s="50" t="str">
        <f t="shared" si="100"/>
        <v>---</v>
      </c>
      <c r="AB642" s="50" t="str">
        <f t="shared" si="97"/>
        <v>---</v>
      </c>
      <c r="AC642" s="50" t="str">
        <f t="shared" si="98"/>
        <v>---</v>
      </c>
      <c r="AD642" s="153" t="str">
        <f t="shared" si="99"/>
        <v>---</v>
      </c>
      <c r="AF642" s="155" t="str">
        <f>IFERROR(IF(INDEX(پرداخت!A:AZ,MATCH(A642&amp;" - "&amp;"گاز",پرداخت!$B:$B,0),MATCH(G642,پرداخت!$1:$1,0))="نشده","نشده","شده"),"---")</f>
        <v>---</v>
      </c>
      <c r="AH642" s="144"/>
      <c r="AI642" s="144"/>
      <c r="AJ642" s="144"/>
    </row>
    <row r="643" spans="1:36" ht="34.9" hidden="1" customHeight="1">
      <c r="A643" s="170"/>
      <c r="B643" s="47">
        <f>IFERROR(INDEX('اطلاعات انشعابات شرکتها'!A:BB,MATCH(A643,'اطلاعات انشعابات شرکتها'!A:A,0),MATCH(B$1,'اطلاعات انشعابات شرکتها'!$1:$1,0)),0)</f>
        <v>0</v>
      </c>
      <c r="C643" s="48">
        <f>IFERROR(INDEX('اطلاعات انشعابات شرکتها'!A:BB,MATCH(A643,'اطلاعات انشعابات شرکتها'!A:A,0),MATCH(C$1,'اطلاعات انشعابات شرکتها'!$1:$1,0)),0)</f>
        <v>0</v>
      </c>
      <c r="D643" s="45"/>
      <c r="E643" s="171"/>
      <c r="F643" s="170"/>
      <c r="G643" s="47" t="str">
        <f t="shared" ref="G643:G706" si="101">F643&amp;"/"&amp;E643</f>
        <v>/</v>
      </c>
      <c r="H643" s="47">
        <f>IFERROR(INDEX('اطلاعات دوره'!A:Z,MATCH(G643,'اطلاعات دوره'!C:C,0),MATCH(H$1,'اطلاعات دوره'!$1:$1,0)),0)</f>
        <v>0</v>
      </c>
      <c r="I643" s="47">
        <f>IFERROR(INDEX('اطلاعات دوره'!A:Z,MATCH(G643,'اطلاعات دوره'!C:C,0),MATCH(I$1,'اطلاعات دوره'!$1:$1,0)),0)</f>
        <v>0</v>
      </c>
      <c r="J643" s="48">
        <f>IFERROR(INDEX('اطلاعات دوره'!A:Z,MATCH(G643,'اطلاعات دوره'!C:C,0),MATCH(J$1,'اطلاعات دوره'!$1:$1,0)),0)</f>
        <v>0</v>
      </c>
      <c r="K643" s="46"/>
      <c r="L643" s="158" t="str">
        <f>IFERROR(INDEX('اطلاعات دوره'!A:Z,MATCH(G643,'اطلاعات دوره'!C:C,0)-1,MATCH("عنوان",'اطلاعات دوره'!$1:$1,0)),"---")</f>
        <v>---</v>
      </c>
      <c r="M643" s="47" t="str">
        <f t="shared" ref="M643:M706" si="102">A643&amp;"-"&amp;L643</f>
        <v>----</v>
      </c>
      <c r="N643" s="48" t="str">
        <f t="shared" ref="N643:N706" si="103">A643&amp;"-"&amp;G643</f>
        <v>-/</v>
      </c>
      <c r="O643" s="45"/>
      <c r="P643" s="158">
        <f>IFERROR(INDEX('قرائت کنتور'!A:AZ,MATCH(A643&amp;"-"&amp;"گاز",'قرائت کنتور'!B:B,0),MATCH(L643,'قرائت کنتور'!$1:$1,0)),0)</f>
        <v>0</v>
      </c>
      <c r="Q643" s="47">
        <f>IFERROR(INDEX('قرائت کنتور'!A:AZ,MATCH(A643&amp;"-"&amp;"گاز",'قرائت کنتور'!B:B,0),MATCH(G643,'قرائت کنتور'!$1:$1,0)),0)</f>
        <v>0</v>
      </c>
      <c r="R643" s="47">
        <f t="shared" ref="R643:R706" si="104">IFERROR(Q643-P643,"---")</f>
        <v>0</v>
      </c>
      <c r="S643" s="45"/>
      <c r="T643" s="155" t="str">
        <f>IFERROR(INDEX('تعرفه ها'!A:Z,MATCH("بهای هر متر مکعب گاز مصرفی",'تعرفه ها'!$B:$B,0),MATCH(F643,'تعرفه ها'!$2:$2,0)),"---")</f>
        <v>---</v>
      </c>
      <c r="U643" s="50" t="str">
        <f t="shared" ref="U643:U706" si="105">IFERROR(ROUND(R643*T643,0),"---")</f>
        <v>---</v>
      </c>
      <c r="V643" s="50" t="str">
        <f>IFERROR(ROUND(R643*INDEX('تعرفه ها'!A:Z,MATCH("عوارض گاز به ازاء هر متر مکعب",'تعرفه ها'!$B:$B,0),MATCH(F643,'تعرفه ها'!$2:$2,0)),0),"---")</f>
        <v>---</v>
      </c>
      <c r="W643" s="50" t="str">
        <f>IFERROR(ROUND(((U643+V643)*INDEX('تعرفه ها'!A:Z,MATCH("هزینه نگهداری و تعمیرات شبکه گاز",'تعرفه ها'!$B:$B,0),MATCH(F643,'تعرفه ها'!$2:$2,0))/100),0),"---")</f>
        <v>---</v>
      </c>
      <c r="X643" s="50" t="str">
        <f>IFERROR(IF(INDEX('اطلاعات دوره'!A:Z,MATCH(G643,'اطلاعات دوره'!C:C,0),MATCH("گاز",'اطلاعات دوره'!$1:$1,0))="دارد",ROUND((U643+V643)*INDEX('تعرفه ها'!A:Z,MATCH("پیک فصلی گاز",'تعرفه ها'!$B:$B,0),MATCH(F643,'تعرفه ها'!$2:$2,0))/100,0),0),"---")</f>
        <v>---</v>
      </c>
      <c r="Y643" s="50" t="str">
        <f>IFERROR(ROUND(SUM(U643+V643+W643+X643)*INDEX('تعرفه ها'!A:Z,MATCH("مالیات گاز",'تعرفه ها'!$B:$B,0),MATCH(F643,'تعرفه ها'!$2:$2,0))/100,0),"---")</f>
        <v>---</v>
      </c>
      <c r="Z643" s="50" t="str">
        <f t="shared" ref="Z643:Z706" si="106">IFERROR((U643+V643+W643+X643+Y643),"---")</f>
        <v>---</v>
      </c>
      <c r="AA643" s="50" t="str">
        <f t="shared" si="100"/>
        <v>---</v>
      </c>
      <c r="AB643" s="50" t="str">
        <f t="shared" ref="AB643:AB706" si="107">IFERROR(Z643+AA643,"---")</f>
        <v>---</v>
      </c>
      <c r="AC643" s="50" t="str">
        <f t="shared" ref="AC643:AC706" si="108">IFERROR(INT(RIGHT(AB643,3)),"---")</f>
        <v>---</v>
      </c>
      <c r="AD643" s="153" t="str">
        <f t="shared" ref="AD643:AD706" si="109">IFERROR(AB643-AC643,"---")</f>
        <v>---</v>
      </c>
      <c r="AF643" s="155" t="str">
        <f>IFERROR(IF(INDEX(پرداخت!A:AZ,MATCH(A643&amp;" - "&amp;"گاز",پرداخت!$B:$B,0),MATCH(G643,پرداخت!$1:$1,0))="نشده","نشده","شده"),"---")</f>
        <v>---</v>
      </c>
      <c r="AH643" s="144"/>
      <c r="AI643" s="144"/>
      <c r="AJ643" s="144"/>
    </row>
    <row r="644" spans="1:36" ht="34.9" hidden="1" customHeight="1">
      <c r="A644" s="170"/>
      <c r="B644" s="47">
        <f>IFERROR(INDEX('اطلاعات انشعابات شرکتها'!A:BB,MATCH(A644,'اطلاعات انشعابات شرکتها'!A:A,0),MATCH(B$1,'اطلاعات انشعابات شرکتها'!$1:$1,0)),0)</f>
        <v>0</v>
      </c>
      <c r="C644" s="48">
        <f>IFERROR(INDEX('اطلاعات انشعابات شرکتها'!A:BB,MATCH(A644,'اطلاعات انشعابات شرکتها'!A:A,0),MATCH(C$1,'اطلاعات انشعابات شرکتها'!$1:$1,0)),0)</f>
        <v>0</v>
      </c>
      <c r="D644" s="45"/>
      <c r="E644" s="171"/>
      <c r="F644" s="170"/>
      <c r="G644" s="47" t="str">
        <f t="shared" si="101"/>
        <v>/</v>
      </c>
      <c r="H644" s="47">
        <f>IFERROR(INDEX('اطلاعات دوره'!A:Z,MATCH(G644,'اطلاعات دوره'!C:C,0),MATCH(H$1,'اطلاعات دوره'!$1:$1,0)),0)</f>
        <v>0</v>
      </c>
      <c r="I644" s="47">
        <f>IFERROR(INDEX('اطلاعات دوره'!A:Z,MATCH(G644,'اطلاعات دوره'!C:C,0),MATCH(I$1,'اطلاعات دوره'!$1:$1,0)),0)</f>
        <v>0</v>
      </c>
      <c r="J644" s="48">
        <f>IFERROR(INDEX('اطلاعات دوره'!A:Z,MATCH(G644,'اطلاعات دوره'!C:C,0),MATCH(J$1,'اطلاعات دوره'!$1:$1,0)),0)</f>
        <v>0</v>
      </c>
      <c r="K644" s="46"/>
      <c r="L644" s="158" t="str">
        <f>IFERROR(INDEX('اطلاعات دوره'!A:Z,MATCH(G644,'اطلاعات دوره'!C:C,0)-1,MATCH("عنوان",'اطلاعات دوره'!$1:$1,0)),"---")</f>
        <v>---</v>
      </c>
      <c r="M644" s="47" t="str">
        <f t="shared" si="102"/>
        <v>----</v>
      </c>
      <c r="N644" s="48" t="str">
        <f t="shared" si="103"/>
        <v>-/</v>
      </c>
      <c r="O644" s="45"/>
      <c r="P644" s="158">
        <f>IFERROR(INDEX('قرائت کنتور'!A:AZ,MATCH(A644&amp;"-"&amp;"گاز",'قرائت کنتور'!B:B,0),MATCH(L644,'قرائت کنتور'!$1:$1,0)),0)</f>
        <v>0</v>
      </c>
      <c r="Q644" s="47">
        <f>IFERROR(INDEX('قرائت کنتور'!A:AZ,MATCH(A644&amp;"-"&amp;"گاز",'قرائت کنتور'!B:B,0),MATCH(G644,'قرائت کنتور'!$1:$1,0)),0)</f>
        <v>0</v>
      </c>
      <c r="R644" s="47">
        <f t="shared" si="104"/>
        <v>0</v>
      </c>
      <c r="S644" s="45"/>
      <c r="T644" s="155" t="str">
        <f>IFERROR(INDEX('تعرفه ها'!A:Z,MATCH("بهای هر متر مکعب گاز مصرفی",'تعرفه ها'!$B:$B,0),MATCH(F644,'تعرفه ها'!$2:$2,0)),"---")</f>
        <v>---</v>
      </c>
      <c r="U644" s="50" t="str">
        <f t="shared" si="105"/>
        <v>---</v>
      </c>
      <c r="V644" s="50" t="str">
        <f>IFERROR(ROUND(R644*INDEX('تعرفه ها'!A:Z,MATCH("عوارض گاز به ازاء هر متر مکعب",'تعرفه ها'!$B:$B,0),MATCH(F644,'تعرفه ها'!$2:$2,0)),0),"---")</f>
        <v>---</v>
      </c>
      <c r="W644" s="50" t="str">
        <f>IFERROR(ROUND(((U644+V644)*INDEX('تعرفه ها'!A:Z,MATCH("هزینه نگهداری و تعمیرات شبکه گاز",'تعرفه ها'!$B:$B,0),MATCH(F644,'تعرفه ها'!$2:$2,0))/100),0),"---")</f>
        <v>---</v>
      </c>
      <c r="X644" s="50" t="str">
        <f>IFERROR(IF(INDEX('اطلاعات دوره'!A:Z,MATCH(G644,'اطلاعات دوره'!C:C,0),MATCH("گاز",'اطلاعات دوره'!$1:$1,0))="دارد",ROUND((U644+V644)*INDEX('تعرفه ها'!A:Z,MATCH("پیک فصلی گاز",'تعرفه ها'!$B:$B,0),MATCH(F644,'تعرفه ها'!$2:$2,0))/100,0),0),"---")</f>
        <v>---</v>
      </c>
      <c r="Y644" s="50" t="str">
        <f>IFERROR(ROUND(SUM(U644+V644+W644+X644)*INDEX('تعرفه ها'!A:Z,MATCH("مالیات گاز",'تعرفه ها'!$B:$B,0),MATCH(F644,'تعرفه ها'!$2:$2,0))/100,0),"---")</f>
        <v>---</v>
      </c>
      <c r="Z644" s="50" t="str">
        <f t="shared" si="106"/>
        <v>---</v>
      </c>
      <c r="AA644" s="50" t="str">
        <f t="shared" si="100"/>
        <v>---</v>
      </c>
      <c r="AB644" s="50" t="str">
        <f t="shared" si="107"/>
        <v>---</v>
      </c>
      <c r="AC644" s="50" t="str">
        <f t="shared" si="108"/>
        <v>---</v>
      </c>
      <c r="AD644" s="153" t="str">
        <f t="shared" si="109"/>
        <v>---</v>
      </c>
      <c r="AF644" s="155" t="str">
        <f>IFERROR(IF(INDEX(پرداخت!A:AZ,MATCH(A644&amp;" - "&amp;"گاز",پرداخت!$B:$B,0),MATCH(G644,پرداخت!$1:$1,0))="نشده","نشده","شده"),"---")</f>
        <v>---</v>
      </c>
      <c r="AH644" s="144"/>
      <c r="AI644" s="144"/>
      <c r="AJ644" s="144"/>
    </row>
    <row r="645" spans="1:36" ht="34.9" hidden="1" customHeight="1">
      <c r="A645" s="170"/>
      <c r="B645" s="47">
        <f>IFERROR(INDEX('اطلاعات انشعابات شرکتها'!A:BB,MATCH(A645,'اطلاعات انشعابات شرکتها'!A:A,0),MATCH(B$1,'اطلاعات انشعابات شرکتها'!$1:$1,0)),0)</f>
        <v>0</v>
      </c>
      <c r="C645" s="48">
        <f>IFERROR(INDEX('اطلاعات انشعابات شرکتها'!A:BB,MATCH(A645,'اطلاعات انشعابات شرکتها'!A:A,0),MATCH(C$1,'اطلاعات انشعابات شرکتها'!$1:$1,0)),0)</f>
        <v>0</v>
      </c>
      <c r="D645" s="45"/>
      <c r="E645" s="171"/>
      <c r="F645" s="170"/>
      <c r="G645" s="47" t="str">
        <f t="shared" si="101"/>
        <v>/</v>
      </c>
      <c r="H645" s="47">
        <f>IFERROR(INDEX('اطلاعات دوره'!A:Z,MATCH(G645,'اطلاعات دوره'!C:C,0),MATCH(H$1,'اطلاعات دوره'!$1:$1,0)),0)</f>
        <v>0</v>
      </c>
      <c r="I645" s="47">
        <f>IFERROR(INDEX('اطلاعات دوره'!A:Z,MATCH(G645,'اطلاعات دوره'!C:C,0),MATCH(I$1,'اطلاعات دوره'!$1:$1,0)),0)</f>
        <v>0</v>
      </c>
      <c r="J645" s="48">
        <f>IFERROR(INDEX('اطلاعات دوره'!A:Z,MATCH(G645,'اطلاعات دوره'!C:C,0),MATCH(J$1,'اطلاعات دوره'!$1:$1,0)),0)</f>
        <v>0</v>
      </c>
      <c r="K645" s="46"/>
      <c r="L645" s="158" t="str">
        <f>IFERROR(INDEX('اطلاعات دوره'!A:Z,MATCH(G645,'اطلاعات دوره'!C:C,0)-1,MATCH("عنوان",'اطلاعات دوره'!$1:$1,0)),"---")</f>
        <v>---</v>
      </c>
      <c r="M645" s="47" t="str">
        <f t="shared" si="102"/>
        <v>----</v>
      </c>
      <c r="N645" s="48" t="str">
        <f t="shared" si="103"/>
        <v>-/</v>
      </c>
      <c r="O645" s="45"/>
      <c r="P645" s="158">
        <f>IFERROR(INDEX('قرائت کنتور'!A:AZ,MATCH(A645&amp;"-"&amp;"گاز",'قرائت کنتور'!B:B,0),MATCH(L645,'قرائت کنتور'!$1:$1,0)),0)</f>
        <v>0</v>
      </c>
      <c r="Q645" s="47">
        <f>IFERROR(INDEX('قرائت کنتور'!A:AZ,MATCH(A645&amp;"-"&amp;"گاز",'قرائت کنتور'!B:B,0),MATCH(G645,'قرائت کنتور'!$1:$1,0)),0)</f>
        <v>0</v>
      </c>
      <c r="R645" s="47">
        <f t="shared" si="104"/>
        <v>0</v>
      </c>
      <c r="S645" s="45"/>
      <c r="T645" s="155" t="str">
        <f>IFERROR(INDEX('تعرفه ها'!A:Z,MATCH("بهای هر متر مکعب گاز مصرفی",'تعرفه ها'!$B:$B,0),MATCH(F645,'تعرفه ها'!$2:$2,0)),"---")</f>
        <v>---</v>
      </c>
      <c r="U645" s="50" t="str">
        <f t="shared" si="105"/>
        <v>---</v>
      </c>
      <c r="V645" s="50" t="str">
        <f>IFERROR(ROUND(R645*INDEX('تعرفه ها'!A:Z,MATCH("عوارض گاز به ازاء هر متر مکعب",'تعرفه ها'!$B:$B,0),MATCH(F645,'تعرفه ها'!$2:$2,0)),0),"---")</f>
        <v>---</v>
      </c>
      <c r="W645" s="50" t="str">
        <f>IFERROR(ROUND(((U645+V645)*INDEX('تعرفه ها'!A:Z,MATCH("هزینه نگهداری و تعمیرات شبکه گاز",'تعرفه ها'!$B:$B,0),MATCH(F645,'تعرفه ها'!$2:$2,0))/100),0),"---")</f>
        <v>---</v>
      </c>
      <c r="X645" s="50" t="str">
        <f>IFERROR(IF(INDEX('اطلاعات دوره'!A:Z,MATCH(G645,'اطلاعات دوره'!C:C,0),MATCH("گاز",'اطلاعات دوره'!$1:$1,0))="دارد",ROUND((U645+V645)*INDEX('تعرفه ها'!A:Z,MATCH("پیک فصلی گاز",'تعرفه ها'!$B:$B,0),MATCH(F645,'تعرفه ها'!$2:$2,0))/100,0),0),"---")</f>
        <v>---</v>
      </c>
      <c r="Y645" s="50" t="str">
        <f>IFERROR(ROUND(SUM(U645+V645+W645+X645)*INDEX('تعرفه ها'!A:Z,MATCH("مالیات گاز",'تعرفه ها'!$B:$B,0),MATCH(F645,'تعرفه ها'!$2:$2,0))/100,0),"---")</f>
        <v>---</v>
      </c>
      <c r="Z645" s="50" t="str">
        <f t="shared" si="106"/>
        <v>---</v>
      </c>
      <c r="AA645" s="50" t="str">
        <f t="shared" si="100"/>
        <v>---</v>
      </c>
      <c r="AB645" s="50" t="str">
        <f t="shared" si="107"/>
        <v>---</v>
      </c>
      <c r="AC645" s="50" t="str">
        <f t="shared" si="108"/>
        <v>---</v>
      </c>
      <c r="AD645" s="153" t="str">
        <f t="shared" si="109"/>
        <v>---</v>
      </c>
      <c r="AF645" s="155" t="str">
        <f>IFERROR(IF(INDEX(پرداخت!A:AZ,MATCH(A645&amp;" - "&amp;"گاز",پرداخت!$B:$B,0),MATCH(G645,پرداخت!$1:$1,0))="نشده","نشده","شده"),"---")</f>
        <v>---</v>
      </c>
      <c r="AH645" s="144"/>
      <c r="AI645" s="144"/>
      <c r="AJ645" s="144"/>
    </row>
    <row r="646" spans="1:36" ht="34.9" hidden="1" customHeight="1">
      <c r="A646" s="170"/>
      <c r="B646" s="47">
        <f>IFERROR(INDEX('اطلاعات انشعابات شرکتها'!A:BB,MATCH(A646,'اطلاعات انشعابات شرکتها'!A:A,0),MATCH(B$1,'اطلاعات انشعابات شرکتها'!$1:$1,0)),0)</f>
        <v>0</v>
      </c>
      <c r="C646" s="48">
        <f>IFERROR(INDEX('اطلاعات انشعابات شرکتها'!A:BB,MATCH(A646,'اطلاعات انشعابات شرکتها'!A:A,0),MATCH(C$1,'اطلاعات انشعابات شرکتها'!$1:$1,0)),0)</f>
        <v>0</v>
      </c>
      <c r="D646" s="45"/>
      <c r="E646" s="171"/>
      <c r="F646" s="170"/>
      <c r="G646" s="47" t="str">
        <f t="shared" si="101"/>
        <v>/</v>
      </c>
      <c r="H646" s="47">
        <f>IFERROR(INDEX('اطلاعات دوره'!A:Z,MATCH(G646,'اطلاعات دوره'!C:C,0),MATCH(H$1,'اطلاعات دوره'!$1:$1,0)),0)</f>
        <v>0</v>
      </c>
      <c r="I646" s="47">
        <f>IFERROR(INDEX('اطلاعات دوره'!A:Z,MATCH(G646,'اطلاعات دوره'!C:C,0),MATCH(I$1,'اطلاعات دوره'!$1:$1,0)),0)</f>
        <v>0</v>
      </c>
      <c r="J646" s="48">
        <f>IFERROR(INDEX('اطلاعات دوره'!A:Z,MATCH(G646,'اطلاعات دوره'!C:C,0),MATCH(J$1,'اطلاعات دوره'!$1:$1,0)),0)</f>
        <v>0</v>
      </c>
      <c r="K646" s="46"/>
      <c r="L646" s="158" t="str">
        <f>IFERROR(INDEX('اطلاعات دوره'!A:Z,MATCH(G646,'اطلاعات دوره'!C:C,0)-1,MATCH("عنوان",'اطلاعات دوره'!$1:$1,0)),"---")</f>
        <v>---</v>
      </c>
      <c r="M646" s="47" t="str">
        <f t="shared" si="102"/>
        <v>----</v>
      </c>
      <c r="N646" s="48" t="str">
        <f t="shared" si="103"/>
        <v>-/</v>
      </c>
      <c r="O646" s="45"/>
      <c r="P646" s="158">
        <f>IFERROR(INDEX('قرائت کنتور'!A:AZ,MATCH(A646&amp;"-"&amp;"گاز",'قرائت کنتور'!B:B,0),MATCH(L646,'قرائت کنتور'!$1:$1,0)),0)</f>
        <v>0</v>
      </c>
      <c r="Q646" s="47">
        <f>IFERROR(INDEX('قرائت کنتور'!A:AZ,MATCH(A646&amp;"-"&amp;"گاز",'قرائت کنتور'!B:B,0),MATCH(G646,'قرائت کنتور'!$1:$1,0)),0)</f>
        <v>0</v>
      </c>
      <c r="R646" s="47">
        <f t="shared" si="104"/>
        <v>0</v>
      </c>
      <c r="S646" s="45"/>
      <c r="T646" s="155" t="str">
        <f>IFERROR(INDEX('تعرفه ها'!A:Z,MATCH("بهای هر متر مکعب گاز مصرفی",'تعرفه ها'!$B:$B,0),MATCH(F646,'تعرفه ها'!$2:$2,0)),"---")</f>
        <v>---</v>
      </c>
      <c r="U646" s="50" t="str">
        <f t="shared" si="105"/>
        <v>---</v>
      </c>
      <c r="V646" s="50" t="str">
        <f>IFERROR(ROUND(R646*INDEX('تعرفه ها'!A:Z,MATCH("عوارض گاز به ازاء هر متر مکعب",'تعرفه ها'!$B:$B,0),MATCH(F646,'تعرفه ها'!$2:$2,0)),0),"---")</f>
        <v>---</v>
      </c>
      <c r="W646" s="50" t="str">
        <f>IFERROR(ROUND(((U646+V646)*INDEX('تعرفه ها'!A:Z,MATCH("هزینه نگهداری و تعمیرات شبکه گاز",'تعرفه ها'!$B:$B,0),MATCH(F646,'تعرفه ها'!$2:$2,0))/100),0),"---")</f>
        <v>---</v>
      </c>
      <c r="X646" s="50" t="str">
        <f>IFERROR(IF(INDEX('اطلاعات دوره'!A:Z,MATCH(G646,'اطلاعات دوره'!C:C,0),MATCH("گاز",'اطلاعات دوره'!$1:$1,0))="دارد",ROUND((U646+V646)*INDEX('تعرفه ها'!A:Z,MATCH("پیک فصلی گاز",'تعرفه ها'!$B:$B,0),MATCH(F646,'تعرفه ها'!$2:$2,0))/100,0),0),"---")</f>
        <v>---</v>
      </c>
      <c r="Y646" s="50" t="str">
        <f>IFERROR(ROUND(SUM(U646+V646+W646+X646)*INDEX('تعرفه ها'!A:Z,MATCH("مالیات گاز",'تعرفه ها'!$B:$B,0),MATCH(F646,'تعرفه ها'!$2:$2,0))/100,0),"---")</f>
        <v>---</v>
      </c>
      <c r="Z646" s="50" t="str">
        <f t="shared" si="106"/>
        <v>---</v>
      </c>
      <c r="AA646" s="50" t="str">
        <f t="shared" si="100"/>
        <v>---</v>
      </c>
      <c r="AB646" s="50" t="str">
        <f t="shared" si="107"/>
        <v>---</v>
      </c>
      <c r="AC646" s="50" t="str">
        <f t="shared" si="108"/>
        <v>---</v>
      </c>
      <c r="AD646" s="153" t="str">
        <f t="shared" si="109"/>
        <v>---</v>
      </c>
      <c r="AF646" s="155" t="str">
        <f>IFERROR(IF(INDEX(پرداخت!A:AZ,MATCH(A646&amp;" - "&amp;"گاز",پرداخت!$B:$B,0),MATCH(G646,پرداخت!$1:$1,0))="نشده","نشده","شده"),"---")</f>
        <v>---</v>
      </c>
      <c r="AH646" s="144"/>
      <c r="AI646" s="144"/>
      <c r="AJ646" s="144"/>
    </row>
    <row r="647" spans="1:36" ht="34.9" hidden="1" customHeight="1">
      <c r="A647" s="170"/>
      <c r="B647" s="47">
        <f>IFERROR(INDEX('اطلاعات انشعابات شرکتها'!A:BB,MATCH(A647,'اطلاعات انشعابات شرکتها'!A:A,0),MATCH(B$1,'اطلاعات انشعابات شرکتها'!$1:$1,0)),0)</f>
        <v>0</v>
      </c>
      <c r="C647" s="48">
        <f>IFERROR(INDEX('اطلاعات انشعابات شرکتها'!A:BB,MATCH(A647,'اطلاعات انشعابات شرکتها'!A:A,0),MATCH(C$1,'اطلاعات انشعابات شرکتها'!$1:$1,0)),0)</f>
        <v>0</v>
      </c>
      <c r="D647" s="45"/>
      <c r="E647" s="171"/>
      <c r="F647" s="170"/>
      <c r="G647" s="47" t="str">
        <f t="shared" si="101"/>
        <v>/</v>
      </c>
      <c r="H647" s="47">
        <f>IFERROR(INDEX('اطلاعات دوره'!A:Z,MATCH(G647,'اطلاعات دوره'!C:C,0),MATCH(H$1,'اطلاعات دوره'!$1:$1,0)),0)</f>
        <v>0</v>
      </c>
      <c r="I647" s="47">
        <f>IFERROR(INDEX('اطلاعات دوره'!A:Z,MATCH(G647,'اطلاعات دوره'!C:C,0),MATCH(I$1,'اطلاعات دوره'!$1:$1,0)),0)</f>
        <v>0</v>
      </c>
      <c r="J647" s="48">
        <f>IFERROR(INDEX('اطلاعات دوره'!A:Z,MATCH(G647,'اطلاعات دوره'!C:C,0),MATCH(J$1,'اطلاعات دوره'!$1:$1,0)),0)</f>
        <v>0</v>
      </c>
      <c r="K647" s="46"/>
      <c r="L647" s="158" t="str">
        <f>IFERROR(INDEX('اطلاعات دوره'!A:Z,MATCH(G647,'اطلاعات دوره'!C:C,0)-1,MATCH("عنوان",'اطلاعات دوره'!$1:$1,0)),"---")</f>
        <v>---</v>
      </c>
      <c r="M647" s="47" t="str">
        <f t="shared" si="102"/>
        <v>----</v>
      </c>
      <c r="N647" s="48" t="str">
        <f t="shared" si="103"/>
        <v>-/</v>
      </c>
      <c r="O647" s="45"/>
      <c r="P647" s="158">
        <f>IFERROR(INDEX('قرائت کنتور'!A:AZ,MATCH(A647&amp;"-"&amp;"گاز",'قرائت کنتور'!B:B,0),MATCH(L647,'قرائت کنتور'!$1:$1,0)),0)</f>
        <v>0</v>
      </c>
      <c r="Q647" s="47">
        <f>IFERROR(INDEX('قرائت کنتور'!A:AZ,MATCH(A647&amp;"-"&amp;"گاز",'قرائت کنتور'!B:B,0),MATCH(G647,'قرائت کنتور'!$1:$1,0)),0)</f>
        <v>0</v>
      </c>
      <c r="R647" s="47">
        <f t="shared" si="104"/>
        <v>0</v>
      </c>
      <c r="S647" s="45"/>
      <c r="T647" s="155" t="str">
        <f>IFERROR(INDEX('تعرفه ها'!A:Z,MATCH("بهای هر متر مکعب گاز مصرفی",'تعرفه ها'!$B:$B,0),MATCH(F647,'تعرفه ها'!$2:$2,0)),"---")</f>
        <v>---</v>
      </c>
      <c r="U647" s="50" t="str">
        <f t="shared" si="105"/>
        <v>---</v>
      </c>
      <c r="V647" s="50" t="str">
        <f>IFERROR(ROUND(R647*INDEX('تعرفه ها'!A:Z,MATCH("عوارض گاز به ازاء هر متر مکعب",'تعرفه ها'!$B:$B,0),MATCH(F647,'تعرفه ها'!$2:$2,0)),0),"---")</f>
        <v>---</v>
      </c>
      <c r="W647" s="50" t="str">
        <f>IFERROR(ROUND(((U647+V647)*INDEX('تعرفه ها'!A:Z,MATCH("هزینه نگهداری و تعمیرات شبکه گاز",'تعرفه ها'!$B:$B,0),MATCH(F647,'تعرفه ها'!$2:$2,0))/100),0),"---")</f>
        <v>---</v>
      </c>
      <c r="X647" s="50" t="str">
        <f>IFERROR(IF(INDEX('اطلاعات دوره'!A:Z,MATCH(G647,'اطلاعات دوره'!C:C,0),MATCH("گاز",'اطلاعات دوره'!$1:$1,0))="دارد",ROUND((U647+V647)*INDEX('تعرفه ها'!A:Z,MATCH("پیک فصلی گاز",'تعرفه ها'!$B:$B,0),MATCH(F647,'تعرفه ها'!$2:$2,0))/100,0),0),"---")</f>
        <v>---</v>
      </c>
      <c r="Y647" s="50" t="str">
        <f>IFERROR(ROUND(SUM(U647+V647+W647+X647)*INDEX('تعرفه ها'!A:Z,MATCH("مالیات گاز",'تعرفه ها'!$B:$B,0),MATCH(F647,'تعرفه ها'!$2:$2,0))/100,0),"---")</f>
        <v>---</v>
      </c>
      <c r="Z647" s="50" t="str">
        <f t="shared" si="106"/>
        <v>---</v>
      </c>
      <c r="AA647" s="50" t="str">
        <f t="shared" si="100"/>
        <v>---</v>
      </c>
      <c r="AB647" s="50" t="str">
        <f t="shared" si="107"/>
        <v>---</v>
      </c>
      <c r="AC647" s="50" t="str">
        <f t="shared" si="108"/>
        <v>---</v>
      </c>
      <c r="AD647" s="153" t="str">
        <f t="shared" si="109"/>
        <v>---</v>
      </c>
      <c r="AF647" s="155" t="str">
        <f>IFERROR(IF(INDEX(پرداخت!A:AZ,MATCH(A647&amp;" - "&amp;"گاز",پرداخت!$B:$B,0),MATCH(G647,پرداخت!$1:$1,0))="نشده","نشده","شده"),"---")</f>
        <v>---</v>
      </c>
      <c r="AH647" s="144"/>
      <c r="AI647" s="144"/>
      <c r="AJ647" s="144"/>
    </row>
    <row r="648" spans="1:36" ht="34.9" hidden="1" customHeight="1">
      <c r="A648" s="170"/>
      <c r="B648" s="47">
        <f>IFERROR(INDEX('اطلاعات انشعابات شرکتها'!A:BB,MATCH(A648,'اطلاعات انشعابات شرکتها'!A:A,0),MATCH(B$1,'اطلاعات انشعابات شرکتها'!$1:$1,0)),0)</f>
        <v>0</v>
      </c>
      <c r="C648" s="48">
        <f>IFERROR(INDEX('اطلاعات انشعابات شرکتها'!A:BB,MATCH(A648,'اطلاعات انشعابات شرکتها'!A:A,0),MATCH(C$1,'اطلاعات انشعابات شرکتها'!$1:$1,0)),0)</f>
        <v>0</v>
      </c>
      <c r="D648" s="45"/>
      <c r="E648" s="171"/>
      <c r="F648" s="170"/>
      <c r="G648" s="47" t="str">
        <f t="shared" si="101"/>
        <v>/</v>
      </c>
      <c r="H648" s="47">
        <f>IFERROR(INDEX('اطلاعات دوره'!A:Z,MATCH(G648,'اطلاعات دوره'!C:C,0),MATCH(H$1,'اطلاعات دوره'!$1:$1,0)),0)</f>
        <v>0</v>
      </c>
      <c r="I648" s="47">
        <f>IFERROR(INDEX('اطلاعات دوره'!A:Z,MATCH(G648,'اطلاعات دوره'!C:C,0),MATCH(I$1,'اطلاعات دوره'!$1:$1,0)),0)</f>
        <v>0</v>
      </c>
      <c r="J648" s="48">
        <f>IFERROR(INDEX('اطلاعات دوره'!A:Z,MATCH(G648,'اطلاعات دوره'!C:C,0),MATCH(J$1,'اطلاعات دوره'!$1:$1,0)),0)</f>
        <v>0</v>
      </c>
      <c r="K648" s="46"/>
      <c r="L648" s="158" t="str">
        <f>IFERROR(INDEX('اطلاعات دوره'!A:Z,MATCH(G648,'اطلاعات دوره'!C:C,0)-1,MATCH("عنوان",'اطلاعات دوره'!$1:$1,0)),"---")</f>
        <v>---</v>
      </c>
      <c r="M648" s="47" t="str">
        <f t="shared" si="102"/>
        <v>----</v>
      </c>
      <c r="N648" s="48" t="str">
        <f t="shared" si="103"/>
        <v>-/</v>
      </c>
      <c r="O648" s="45"/>
      <c r="P648" s="158">
        <f>IFERROR(INDEX('قرائت کنتور'!A:AZ,MATCH(A648&amp;"-"&amp;"گاز",'قرائت کنتور'!B:B,0),MATCH(L648,'قرائت کنتور'!$1:$1,0)),0)</f>
        <v>0</v>
      </c>
      <c r="Q648" s="47">
        <f>IFERROR(INDEX('قرائت کنتور'!A:AZ,MATCH(A648&amp;"-"&amp;"گاز",'قرائت کنتور'!B:B,0),MATCH(G648,'قرائت کنتور'!$1:$1,0)),0)</f>
        <v>0</v>
      </c>
      <c r="R648" s="47">
        <f t="shared" si="104"/>
        <v>0</v>
      </c>
      <c r="S648" s="45"/>
      <c r="T648" s="155" t="str">
        <f>IFERROR(INDEX('تعرفه ها'!A:Z,MATCH("بهای هر متر مکعب گاز مصرفی",'تعرفه ها'!$B:$B,0),MATCH(F648,'تعرفه ها'!$2:$2,0)),"---")</f>
        <v>---</v>
      </c>
      <c r="U648" s="50" t="str">
        <f t="shared" si="105"/>
        <v>---</v>
      </c>
      <c r="V648" s="50" t="str">
        <f>IFERROR(ROUND(R648*INDEX('تعرفه ها'!A:Z,MATCH("عوارض گاز به ازاء هر متر مکعب",'تعرفه ها'!$B:$B,0),MATCH(F648,'تعرفه ها'!$2:$2,0)),0),"---")</f>
        <v>---</v>
      </c>
      <c r="W648" s="50" t="str">
        <f>IFERROR(ROUND(((U648+V648)*INDEX('تعرفه ها'!A:Z,MATCH("هزینه نگهداری و تعمیرات شبکه گاز",'تعرفه ها'!$B:$B,0),MATCH(F648,'تعرفه ها'!$2:$2,0))/100),0),"---")</f>
        <v>---</v>
      </c>
      <c r="X648" s="50" t="str">
        <f>IFERROR(IF(INDEX('اطلاعات دوره'!A:Z,MATCH(G648,'اطلاعات دوره'!C:C,0),MATCH("گاز",'اطلاعات دوره'!$1:$1,0))="دارد",ROUND((U648+V648)*INDEX('تعرفه ها'!A:Z,MATCH("پیک فصلی گاز",'تعرفه ها'!$B:$B,0),MATCH(F648,'تعرفه ها'!$2:$2,0))/100,0),0),"---")</f>
        <v>---</v>
      </c>
      <c r="Y648" s="50" t="str">
        <f>IFERROR(ROUND(SUM(U648+V648+W648+X648)*INDEX('تعرفه ها'!A:Z,MATCH("مالیات گاز",'تعرفه ها'!$B:$B,0),MATCH(F648,'تعرفه ها'!$2:$2,0))/100,0),"---")</f>
        <v>---</v>
      </c>
      <c r="Z648" s="50" t="str">
        <f t="shared" si="106"/>
        <v>---</v>
      </c>
      <c r="AA648" s="50" t="str">
        <f t="shared" si="100"/>
        <v>---</v>
      </c>
      <c r="AB648" s="50" t="str">
        <f t="shared" si="107"/>
        <v>---</v>
      </c>
      <c r="AC648" s="50" t="str">
        <f t="shared" si="108"/>
        <v>---</v>
      </c>
      <c r="AD648" s="153" t="str">
        <f t="shared" si="109"/>
        <v>---</v>
      </c>
      <c r="AF648" s="155" t="str">
        <f>IFERROR(IF(INDEX(پرداخت!A:AZ,MATCH(A648&amp;" - "&amp;"گاز",پرداخت!$B:$B,0),MATCH(G648,پرداخت!$1:$1,0))="نشده","نشده","شده"),"---")</f>
        <v>---</v>
      </c>
      <c r="AH648" s="144"/>
      <c r="AI648" s="144"/>
      <c r="AJ648" s="144"/>
    </row>
    <row r="649" spans="1:36" ht="34.9" hidden="1" customHeight="1">
      <c r="A649" s="170"/>
      <c r="B649" s="47">
        <f>IFERROR(INDEX('اطلاعات انشعابات شرکتها'!A:BB,MATCH(A649,'اطلاعات انشعابات شرکتها'!A:A,0),MATCH(B$1,'اطلاعات انشعابات شرکتها'!$1:$1,0)),0)</f>
        <v>0</v>
      </c>
      <c r="C649" s="48">
        <f>IFERROR(INDEX('اطلاعات انشعابات شرکتها'!A:BB,MATCH(A649,'اطلاعات انشعابات شرکتها'!A:A,0),MATCH(C$1,'اطلاعات انشعابات شرکتها'!$1:$1,0)),0)</f>
        <v>0</v>
      </c>
      <c r="D649" s="45"/>
      <c r="E649" s="171"/>
      <c r="F649" s="170"/>
      <c r="G649" s="47" t="str">
        <f t="shared" si="101"/>
        <v>/</v>
      </c>
      <c r="H649" s="47">
        <f>IFERROR(INDEX('اطلاعات دوره'!A:Z,MATCH(G649,'اطلاعات دوره'!C:C,0),MATCH(H$1,'اطلاعات دوره'!$1:$1,0)),0)</f>
        <v>0</v>
      </c>
      <c r="I649" s="47">
        <f>IFERROR(INDEX('اطلاعات دوره'!A:Z,MATCH(G649,'اطلاعات دوره'!C:C,0),MATCH(I$1,'اطلاعات دوره'!$1:$1,0)),0)</f>
        <v>0</v>
      </c>
      <c r="J649" s="48">
        <f>IFERROR(INDEX('اطلاعات دوره'!A:Z,MATCH(G649,'اطلاعات دوره'!C:C,0),MATCH(J$1,'اطلاعات دوره'!$1:$1,0)),0)</f>
        <v>0</v>
      </c>
      <c r="K649" s="46"/>
      <c r="L649" s="158" t="str">
        <f>IFERROR(INDEX('اطلاعات دوره'!A:Z,MATCH(G649,'اطلاعات دوره'!C:C,0)-1,MATCH("عنوان",'اطلاعات دوره'!$1:$1,0)),"---")</f>
        <v>---</v>
      </c>
      <c r="M649" s="47" t="str">
        <f t="shared" si="102"/>
        <v>----</v>
      </c>
      <c r="N649" s="48" t="str">
        <f t="shared" si="103"/>
        <v>-/</v>
      </c>
      <c r="O649" s="45"/>
      <c r="P649" s="158">
        <f>IFERROR(INDEX('قرائت کنتور'!A:AZ,MATCH(A649&amp;"-"&amp;"گاز",'قرائت کنتور'!B:B,0),MATCH(L649,'قرائت کنتور'!$1:$1,0)),0)</f>
        <v>0</v>
      </c>
      <c r="Q649" s="47">
        <f>IFERROR(INDEX('قرائت کنتور'!A:AZ,MATCH(A649&amp;"-"&amp;"گاز",'قرائت کنتور'!B:B,0),MATCH(G649,'قرائت کنتور'!$1:$1,0)),0)</f>
        <v>0</v>
      </c>
      <c r="R649" s="47">
        <f t="shared" si="104"/>
        <v>0</v>
      </c>
      <c r="S649" s="45"/>
      <c r="T649" s="155" t="str">
        <f>IFERROR(INDEX('تعرفه ها'!A:Z,MATCH("بهای هر متر مکعب گاز مصرفی",'تعرفه ها'!$B:$B,0),MATCH(F649,'تعرفه ها'!$2:$2,0)),"---")</f>
        <v>---</v>
      </c>
      <c r="U649" s="50" t="str">
        <f t="shared" si="105"/>
        <v>---</v>
      </c>
      <c r="V649" s="50" t="str">
        <f>IFERROR(ROUND(R649*INDEX('تعرفه ها'!A:Z,MATCH("عوارض گاز به ازاء هر متر مکعب",'تعرفه ها'!$B:$B,0),MATCH(F649,'تعرفه ها'!$2:$2,0)),0),"---")</f>
        <v>---</v>
      </c>
      <c r="W649" s="50" t="str">
        <f>IFERROR(ROUND(((U649+V649)*INDEX('تعرفه ها'!A:Z,MATCH("هزینه نگهداری و تعمیرات شبکه گاز",'تعرفه ها'!$B:$B,0),MATCH(F649,'تعرفه ها'!$2:$2,0))/100),0),"---")</f>
        <v>---</v>
      </c>
      <c r="X649" s="50" t="str">
        <f>IFERROR(IF(INDEX('اطلاعات دوره'!A:Z,MATCH(G649,'اطلاعات دوره'!C:C,0),MATCH("گاز",'اطلاعات دوره'!$1:$1,0))="دارد",ROUND((U649+V649)*INDEX('تعرفه ها'!A:Z,MATCH("پیک فصلی گاز",'تعرفه ها'!$B:$B,0),MATCH(F649,'تعرفه ها'!$2:$2,0))/100,0),0),"---")</f>
        <v>---</v>
      </c>
      <c r="Y649" s="50" t="str">
        <f>IFERROR(ROUND(SUM(U649+V649+W649+X649)*INDEX('تعرفه ها'!A:Z,MATCH("مالیات گاز",'تعرفه ها'!$B:$B,0),MATCH(F649,'تعرفه ها'!$2:$2,0))/100,0),"---")</f>
        <v>---</v>
      </c>
      <c r="Z649" s="50" t="str">
        <f t="shared" si="106"/>
        <v>---</v>
      </c>
      <c r="AA649" s="50" t="str">
        <f t="shared" si="100"/>
        <v>---</v>
      </c>
      <c r="AB649" s="50" t="str">
        <f t="shared" si="107"/>
        <v>---</v>
      </c>
      <c r="AC649" s="50" t="str">
        <f t="shared" si="108"/>
        <v>---</v>
      </c>
      <c r="AD649" s="153" t="str">
        <f t="shared" si="109"/>
        <v>---</v>
      </c>
      <c r="AF649" s="155" t="str">
        <f>IFERROR(IF(INDEX(پرداخت!A:AZ,MATCH(A649&amp;" - "&amp;"گاز",پرداخت!$B:$B,0),MATCH(G649,پرداخت!$1:$1,0))="نشده","نشده","شده"),"---")</f>
        <v>---</v>
      </c>
      <c r="AH649" s="144"/>
      <c r="AI649" s="144"/>
      <c r="AJ649" s="144"/>
    </row>
    <row r="650" spans="1:36" ht="34.9" hidden="1" customHeight="1">
      <c r="A650" s="170"/>
      <c r="B650" s="47">
        <f>IFERROR(INDEX('اطلاعات انشعابات شرکتها'!A:BB,MATCH(A650,'اطلاعات انشعابات شرکتها'!A:A,0),MATCH(B$1,'اطلاعات انشعابات شرکتها'!$1:$1,0)),0)</f>
        <v>0</v>
      </c>
      <c r="C650" s="48">
        <f>IFERROR(INDEX('اطلاعات انشعابات شرکتها'!A:BB,MATCH(A650,'اطلاعات انشعابات شرکتها'!A:A,0),MATCH(C$1,'اطلاعات انشعابات شرکتها'!$1:$1,0)),0)</f>
        <v>0</v>
      </c>
      <c r="D650" s="45"/>
      <c r="E650" s="171"/>
      <c r="F650" s="170"/>
      <c r="G650" s="47" t="str">
        <f t="shared" si="101"/>
        <v>/</v>
      </c>
      <c r="H650" s="47">
        <f>IFERROR(INDEX('اطلاعات دوره'!A:Z,MATCH(G650,'اطلاعات دوره'!C:C,0),MATCH(H$1,'اطلاعات دوره'!$1:$1,0)),0)</f>
        <v>0</v>
      </c>
      <c r="I650" s="47">
        <f>IFERROR(INDEX('اطلاعات دوره'!A:Z,MATCH(G650,'اطلاعات دوره'!C:C,0),MATCH(I$1,'اطلاعات دوره'!$1:$1,0)),0)</f>
        <v>0</v>
      </c>
      <c r="J650" s="48">
        <f>IFERROR(INDEX('اطلاعات دوره'!A:Z,MATCH(G650,'اطلاعات دوره'!C:C,0),MATCH(J$1,'اطلاعات دوره'!$1:$1,0)),0)</f>
        <v>0</v>
      </c>
      <c r="K650" s="46"/>
      <c r="L650" s="158" t="str">
        <f>IFERROR(INDEX('اطلاعات دوره'!A:Z,MATCH(G650,'اطلاعات دوره'!C:C,0)-1,MATCH("عنوان",'اطلاعات دوره'!$1:$1,0)),"---")</f>
        <v>---</v>
      </c>
      <c r="M650" s="47" t="str">
        <f t="shared" si="102"/>
        <v>----</v>
      </c>
      <c r="N650" s="48" t="str">
        <f t="shared" si="103"/>
        <v>-/</v>
      </c>
      <c r="O650" s="45"/>
      <c r="P650" s="158">
        <f>IFERROR(INDEX('قرائت کنتور'!A:AZ,MATCH(A650&amp;"-"&amp;"گاز",'قرائت کنتور'!B:B,0),MATCH(L650,'قرائت کنتور'!$1:$1,0)),0)</f>
        <v>0</v>
      </c>
      <c r="Q650" s="47">
        <f>IFERROR(INDEX('قرائت کنتور'!A:AZ,MATCH(A650&amp;"-"&amp;"گاز",'قرائت کنتور'!B:B,0),MATCH(G650,'قرائت کنتور'!$1:$1,0)),0)</f>
        <v>0</v>
      </c>
      <c r="R650" s="47">
        <f t="shared" si="104"/>
        <v>0</v>
      </c>
      <c r="S650" s="45"/>
      <c r="T650" s="155" t="str">
        <f>IFERROR(INDEX('تعرفه ها'!A:Z,MATCH("بهای هر متر مکعب گاز مصرفی",'تعرفه ها'!$B:$B,0),MATCH(F650,'تعرفه ها'!$2:$2,0)),"---")</f>
        <v>---</v>
      </c>
      <c r="U650" s="50" t="str">
        <f t="shared" si="105"/>
        <v>---</v>
      </c>
      <c r="V650" s="50" t="str">
        <f>IFERROR(ROUND(R650*INDEX('تعرفه ها'!A:Z,MATCH("عوارض گاز به ازاء هر متر مکعب",'تعرفه ها'!$B:$B,0),MATCH(F650,'تعرفه ها'!$2:$2,0)),0),"---")</f>
        <v>---</v>
      </c>
      <c r="W650" s="50" t="str">
        <f>IFERROR(ROUND(((U650+V650)*INDEX('تعرفه ها'!A:Z,MATCH("هزینه نگهداری و تعمیرات شبکه گاز",'تعرفه ها'!$B:$B,0),MATCH(F650,'تعرفه ها'!$2:$2,0))/100),0),"---")</f>
        <v>---</v>
      </c>
      <c r="X650" s="50" t="str">
        <f>IFERROR(IF(INDEX('اطلاعات دوره'!A:Z,MATCH(G650,'اطلاعات دوره'!C:C,0),MATCH("گاز",'اطلاعات دوره'!$1:$1,0))="دارد",ROUND((U650+V650)*INDEX('تعرفه ها'!A:Z,MATCH("پیک فصلی گاز",'تعرفه ها'!$B:$B,0),MATCH(F650,'تعرفه ها'!$2:$2,0))/100,0),0),"---")</f>
        <v>---</v>
      </c>
      <c r="Y650" s="50" t="str">
        <f>IFERROR(ROUND(SUM(U650+V650+W650+X650)*INDEX('تعرفه ها'!A:Z,MATCH("مالیات گاز",'تعرفه ها'!$B:$B,0),MATCH(F650,'تعرفه ها'!$2:$2,0))/100,0),"---")</f>
        <v>---</v>
      </c>
      <c r="Z650" s="50" t="str">
        <f t="shared" si="106"/>
        <v>---</v>
      </c>
      <c r="AA650" s="50" t="str">
        <f t="shared" si="100"/>
        <v>---</v>
      </c>
      <c r="AB650" s="50" t="str">
        <f t="shared" si="107"/>
        <v>---</v>
      </c>
      <c r="AC650" s="50" t="str">
        <f t="shared" si="108"/>
        <v>---</v>
      </c>
      <c r="AD650" s="153" t="str">
        <f t="shared" si="109"/>
        <v>---</v>
      </c>
      <c r="AF650" s="155" t="str">
        <f>IFERROR(IF(INDEX(پرداخت!A:AZ,MATCH(A650&amp;" - "&amp;"گاز",پرداخت!$B:$B,0),MATCH(G650,پرداخت!$1:$1,0))="نشده","نشده","شده"),"---")</f>
        <v>---</v>
      </c>
      <c r="AH650" s="144"/>
      <c r="AI650" s="144"/>
      <c r="AJ650" s="144"/>
    </row>
    <row r="651" spans="1:36" ht="34.9" hidden="1" customHeight="1">
      <c r="A651" s="170"/>
      <c r="B651" s="47">
        <f>IFERROR(INDEX('اطلاعات انشعابات شرکتها'!A:BB,MATCH(A651,'اطلاعات انشعابات شرکتها'!A:A,0),MATCH(B$1,'اطلاعات انشعابات شرکتها'!$1:$1,0)),0)</f>
        <v>0</v>
      </c>
      <c r="C651" s="48">
        <f>IFERROR(INDEX('اطلاعات انشعابات شرکتها'!A:BB,MATCH(A651,'اطلاعات انشعابات شرکتها'!A:A,0),MATCH(C$1,'اطلاعات انشعابات شرکتها'!$1:$1,0)),0)</f>
        <v>0</v>
      </c>
      <c r="D651" s="45"/>
      <c r="E651" s="171"/>
      <c r="F651" s="170"/>
      <c r="G651" s="47" t="str">
        <f t="shared" si="101"/>
        <v>/</v>
      </c>
      <c r="H651" s="47">
        <f>IFERROR(INDEX('اطلاعات دوره'!A:Z,MATCH(G651,'اطلاعات دوره'!C:C,0),MATCH(H$1,'اطلاعات دوره'!$1:$1,0)),0)</f>
        <v>0</v>
      </c>
      <c r="I651" s="47">
        <f>IFERROR(INDEX('اطلاعات دوره'!A:Z,MATCH(G651,'اطلاعات دوره'!C:C,0),MATCH(I$1,'اطلاعات دوره'!$1:$1,0)),0)</f>
        <v>0</v>
      </c>
      <c r="J651" s="48">
        <f>IFERROR(INDEX('اطلاعات دوره'!A:Z,MATCH(G651,'اطلاعات دوره'!C:C,0),MATCH(J$1,'اطلاعات دوره'!$1:$1,0)),0)</f>
        <v>0</v>
      </c>
      <c r="K651" s="46"/>
      <c r="L651" s="158" t="str">
        <f>IFERROR(INDEX('اطلاعات دوره'!A:Z,MATCH(G651,'اطلاعات دوره'!C:C,0)-1,MATCH("عنوان",'اطلاعات دوره'!$1:$1,0)),"---")</f>
        <v>---</v>
      </c>
      <c r="M651" s="47" t="str">
        <f t="shared" si="102"/>
        <v>----</v>
      </c>
      <c r="N651" s="48" t="str">
        <f t="shared" si="103"/>
        <v>-/</v>
      </c>
      <c r="O651" s="45"/>
      <c r="P651" s="158">
        <f>IFERROR(INDEX('قرائت کنتور'!A:AZ,MATCH(A651&amp;"-"&amp;"گاز",'قرائت کنتور'!B:B,0),MATCH(L651,'قرائت کنتور'!$1:$1,0)),0)</f>
        <v>0</v>
      </c>
      <c r="Q651" s="47">
        <f>IFERROR(INDEX('قرائت کنتور'!A:AZ,MATCH(A651&amp;"-"&amp;"گاز",'قرائت کنتور'!B:B,0),MATCH(G651,'قرائت کنتور'!$1:$1,0)),0)</f>
        <v>0</v>
      </c>
      <c r="R651" s="47">
        <f t="shared" si="104"/>
        <v>0</v>
      </c>
      <c r="S651" s="45"/>
      <c r="T651" s="155" t="str">
        <f>IFERROR(INDEX('تعرفه ها'!A:Z,MATCH("بهای هر متر مکعب گاز مصرفی",'تعرفه ها'!$B:$B,0),MATCH(F651,'تعرفه ها'!$2:$2,0)),"---")</f>
        <v>---</v>
      </c>
      <c r="U651" s="50" t="str">
        <f t="shared" si="105"/>
        <v>---</v>
      </c>
      <c r="V651" s="50" t="str">
        <f>IFERROR(ROUND(R651*INDEX('تعرفه ها'!A:Z,MATCH("عوارض گاز به ازاء هر متر مکعب",'تعرفه ها'!$B:$B,0),MATCH(F651,'تعرفه ها'!$2:$2,0)),0),"---")</f>
        <v>---</v>
      </c>
      <c r="W651" s="50" t="str">
        <f>IFERROR(ROUND(((U651+V651)*INDEX('تعرفه ها'!A:Z,MATCH("هزینه نگهداری و تعمیرات شبکه گاز",'تعرفه ها'!$B:$B,0),MATCH(F651,'تعرفه ها'!$2:$2,0))/100),0),"---")</f>
        <v>---</v>
      </c>
      <c r="X651" s="50" t="str">
        <f>IFERROR(IF(INDEX('اطلاعات دوره'!A:Z,MATCH(G651,'اطلاعات دوره'!C:C,0),MATCH("گاز",'اطلاعات دوره'!$1:$1,0))="دارد",ROUND((U651+V651)*INDEX('تعرفه ها'!A:Z,MATCH("پیک فصلی گاز",'تعرفه ها'!$B:$B,0),MATCH(F651,'تعرفه ها'!$2:$2,0))/100,0),0),"---")</f>
        <v>---</v>
      </c>
      <c r="Y651" s="50" t="str">
        <f>IFERROR(ROUND(SUM(U651+V651+W651+X651)*INDEX('تعرفه ها'!A:Z,MATCH("مالیات گاز",'تعرفه ها'!$B:$B,0),MATCH(F651,'تعرفه ها'!$2:$2,0))/100,0),"---")</f>
        <v>---</v>
      </c>
      <c r="Z651" s="50" t="str">
        <f t="shared" si="106"/>
        <v>---</v>
      </c>
      <c r="AA651" s="50" t="str">
        <f t="shared" si="100"/>
        <v>---</v>
      </c>
      <c r="AB651" s="50" t="str">
        <f t="shared" si="107"/>
        <v>---</v>
      </c>
      <c r="AC651" s="50" t="str">
        <f t="shared" si="108"/>
        <v>---</v>
      </c>
      <c r="AD651" s="153" t="str">
        <f t="shared" si="109"/>
        <v>---</v>
      </c>
      <c r="AF651" s="155" t="str">
        <f>IFERROR(IF(INDEX(پرداخت!A:AZ,MATCH(A651&amp;" - "&amp;"گاز",پرداخت!$B:$B,0),MATCH(G651,پرداخت!$1:$1,0))="نشده","نشده","شده"),"---")</f>
        <v>---</v>
      </c>
      <c r="AH651" s="144"/>
      <c r="AI651" s="144"/>
      <c r="AJ651" s="144"/>
    </row>
    <row r="652" spans="1:36" ht="34.9" hidden="1" customHeight="1">
      <c r="A652" s="170"/>
      <c r="B652" s="47">
        <f>IFERROR(INDEX('اطلاعات انشعابات شرکتها'!A:BB,MATCH(A652,'اطلاعات انشعابات شرکتها'!A:A,0),MATCH(B$1,'اطلاعات انشعابات شرکتها'!$1:$1,0)),0)</f>
        <v>0</v>
      </c>
      <c r="C652" s="48">
        <f>IFERROR(INDEX('اطلاعات انشعابات شرکتها'!A:BB,MATCH(A652,'اطلاعات انشعابات شرکتها'!A:A,0),MATCH(C$1,'اطلاعات انشعابات شرکتها'!$1:$1,0)),0)</f>
        <v>0</v>
      </c>
      <c r="D652" s="45"/>
      <c r="E652" s="171"/>
      <c r="F652" s="170"/>
      <c r="G652" s="47" t="str">
        <f t="shared" si="101"/>
        <v>/</v>
      </c>
      <c r="H652" s="47">
        <f>IFERROR(INDEX('اطلاعات دوره'!A:Z,MATCH(G652,'اطلاعات دوره'!C:C,0),MATCH(H$1,'اطلاعات دوره'!$1:$1,0)),0)</f>
        <v>0</v>
      </c>
      <c r="I652" s="47">
        <f>IFERROR(INDEX('اطلاعات دوره'!A:Z,MATCH(G652,'اطلاعات دوره'!C:C,0),MATCH(I$1,'اطلاعات دوره'!$1:$1,0)),0)</f>
        <v>0</v>
      </c>
      <c r="J652" s="48">
        <f>IFERROR(INDEX('اطلاعات دوره'!A:Z,MATCH(G652,'اطلاعات دوره'!C:C,0),MATCH(J$1,'اطلاعات دوره'!$1:$1,0)),0)</f>
        <v>0</v>
      </c>
      <c r="K652" s="46"/>
      <c r="L652" s="158" t="str">
        <f>IFERROR(INDEX('اطلاعات دوره'!A:Z,MATCH(G652,'اطلاعات دوره'!C:C,0)-1,MATCH("عنوان",'اطلاعات دوره'!$1:$1,0)),"---")</f>
        <v>---</v>
      </c>
      <c r="M652" s="47" t="str">
        <f t="shared" si="102"/>
        <v>----</v>
      </c>
      <c r="N652" s="48" t="str">
        <f t="shared" si="103"/>
        <v>-/</v>
      </c>
      <c r="O652" s="45"/>
      <c r="P652" s="158">
        <f>IFERROR(INDEX('قرائت کنتور'!A:AZ,MATCH(A652&amp;"-"&amp;"گاز",'قرائت کنتور'!B:B,0),MATCH(L652,'قرائت کنتور'!$1:$1,0)),0)</f>
        <v>0</v>
      </c>
      <c r="Q652" s="47">
        <f>IFERROR(INDEX('قرائت کنتور'!A:AZ,MATCH(A652&amp;"-"&amp;"گاز",'قرائت کنتور'!B:B,0),MATCH(G652,'قرائت کنتور'!$1:$1,0)),0)</f>
        <v>0</v>
      </c>
      <c r="R652" s="47">
        <f t="shared" si="104"/>
        <v>0</v>
      </c>
      <c r="S652" s="45"/>
      <c r="T652" s="155" t="str">
        <f>IFERROR(INDEX('تعرفه ها'!A:Z,MATCH("بهای هر متر مکعب گاز مصرفی",'تعرفه ها'!$B:$B,0),MATCH(F652,'تعرفه ها'!$2:$2,0)),"---")</f>
        <v>---</v>
      </c>
      <c r="U652" s="50" t="str">
        <f t="shared" si="105"/>
        <v>---</v>
      </c>
      <c r="V652" s="50" t="str">
        <f>IFERROR(ROUND(R652*INDEX('تعرفه ها'!A:Z,MATCH("عوارض گاز به ازاء هر متر مکعب",'تعرفه ها'!$B:$B,0),MATCH(F652,'تعرفه ها'!$2:$2,0)),0),"---")</f>
        <v>---</v>
      </c>
      <c r="W652" s="50" t="str">
        <f>IFERROR(ROUND(((U652+V652)*INDEX('تعرفه ها'!A:Z,MATCH("هزینه نگهداری و تعمیرات شبکه گاز",'تعرفه ها'!$B:$B,0),MATCH(F652,'تعرفه ها'!$2:$2,0))/100),0),"---")</f>
        <v>---</v>
      </c>
      <c r="X652" s="50" t="str">
        <f>IFERROR(IF(INDEX('اطلاعات دوره'!A:Z,MATCH(G652,'اطلاعات دوره'!C:C,0),MATCH("گاز",'اطلاعات دوره'!$1:$1,0))="دارد",ROUND((U652+V652)*INDEX('تعرفه ها'!A:Z,MATCH("پیک فصلی گاز",'تعرفه ها'!$B:$B,0),MATCH(F652,'تعرفه ها'!$2:$2,0))/100,0),0),"---")</f>
        <v>---</v>
      </c>
      <c r="Y652" s="50" t="str">
        <f>IFERROR(ROUND(SUM(U652+V652+W652+X652)*INDEX('تعرفه ها'!A:Z,MATCH("مالیات گاز",'تعرفه ها'!$B:$B,0),MATCH(F652,'تعرفه ها'!$2:$2,0))/100,0),"---")</f>
        <v>---</v>
      </c>
      <c r="Z652" s="50" t="str">
        <f t="shared" si="106"/>
        <v>---</v>
      </c>
      <c r="AA652" s="50" t="str">
        <f t="shared" si="100"/>
        <v>---</v>
      </c>
      <c r="AB652" s="50" t="str">
        <f t="shared" si="107"/>
        <v>---</v>
      </c>
      <c r="AC652" s="50" t="str">
        <f t="shared" si="108"/>
        <v>---</v>
      </c>
      <c r="AD652" s="153" t="str">
        <f t="shared" si="109"/>
        <v>---</v>
      </c>
      <c r="AF652" s="155" t="str">
        <f>IFERROR(IF(INDEX(پرداخت!A:AZ,MATCH(A652&amp;" - "&amp;"گاز",پرداخت!$B:$B,0),MATCH(G652,پرداخت!$1:$1,0))="نشده","نشده","شده"),"---")</f>
        <v>---</v>
      </c>
      <c r="AH652" s="144"/>
      <c r="AI652" s="144"/>
      <c r="AJ652" s="144"/>
    </row>
    <row r="653" spans="1:36" ht="34.9" hidden="1" customHeight="1">
      <c r="A653" s="170"/>
      <c r="B653" s="47">
        <f>IFERROR(INDEX('اطلاعات انشعابات شرکتها'!A:BB,MATCH(A653,'اطلاعات انشعابات شرکتها'!A:A,0),MATCH(B$1,'اطلاعات انشعابات شرکتها'!$1:$1,0)),0)</f>
        <v>0</v>
      </c>
      <c r="C653" s="48">
        <f>IFERROR(INDEX('اطلاعات انشعابات شرکتها'!A:BB,MATCH(A653,'اطلاعات انشعابات شرکتها'!A:A,0),MATCH(C$1,'اطلاعات انشعابات شرکتها'!$1:$1,0)),0)</f>
        <v>0</v>
      </c>
      <c r="D653" s="45"/>
      <c r="E653" s="171"/>
      <c r="F653" s="170"/>
      <c r="G653" s="47" t="str">
        <f t="shared" si="101"/>
        <v>/</v>
      </c>
      <c r="H653" s="47">
        <f>IFERROR(INDEX('اطلاعات دوره'!A:Z,MATCH(G653,'اطلاعات دوره'!C:C,0),MATCH(H$1,'اطلاعات دوره'!$1:$1,0)),0)</f>
        <v>0</v>
      </c>
      <c r="I653" s="47">
        <f>IFERROR(INDEX('اطلاعات دوره'!A:Z,MATCH(G653,'اطلاعات دوره'!C:C,0),MATCH(I$1,'اطلاعات دوره'!$1:$1,0)),0)</f>
        <v>0</v>
      </c>
      <c r="J653" s="48">
        <f>IFERROR(INDEX('اطلاعات دوره'!A:Z,MATCH(G653,'اطلاعات دوره'!C:C,0),MATCH(J$1,'اطلاعات دوره'!$1:$1,0)),0)</f>
        <v>0</v>
      </c>
      <c r="K653" s="46"/>
      <c r="L653" s="158" t="str">
        <f>IFERROR(INDEX('اطلاعات دوره'!A:Z,MATCH(G653,'اطلاعات دوره'!C:C,0)-1,MATCH("عنوان",'اطلاعات دوره'!$1:$1,0)),"---")</f>
        <v>---</v>
      </c>
      <c r="M653" s="47" t="str">
        <f t="shared" si="102"/>
        <v>----</v>
      </c>
      <c r="N653" s="48" t="str">
        <f t="shared" si="103"/>
        <v>-/</v>
      </c>
      <c r="O653" s="45"/>
      <c r="P653" s="158">
        <f>IFERROR(INDEX('قرائت کنتور'!A:AZ,MATCH(A653&amp;"-"&amp;"گاز",'قرائت کنتور'!B:B,0),MATCH(L653,'قرائت کنتور'!$1:$1,0)),0)</f>
        <v>0</v>
      </c>
      <c r="Q653" s="47">
        <f>IFERROR(INDEX('قرائت کنتور'!A:AZ,MATCH(A653&amp;"-"&amp;"گاز",'قرائت کنتور'!B:B,0),MATCH(G653,'قرائت کنتور'!$1:$1,0)),0)</f>
        <v>0</v>
      </c>
      <c r="R653" s="47">
        <f t="shared" si="104"/>
        <v>0</v>
      </c>
      <c r="S653" s="45"/>
      <c r="T653" s="155" t="str">
        <f>IFERROR(INDEX('تعرفه ها'!A:Z,MATCH("بهای هر متر مکعب گاز مصرفی",'تعرفه ها'!$B:$B,0),MATCH(F653,'تعرفه ها'!$2:$2,0)),"---")</f>
        <v>---</v>
      </c>
      <c r="U653" s="50" t="str">
        <f t="shared" si="105"/>
        <v>---</v>
      </c>
      <c r="V653" s="50" t="str">
        <f>IFERROR(ROUND(R653*INDEX('تعرفه ها'!A:Z,MATCH("عوارض گاز به ازاء هر متر مکعب",'تعرفه ها'!$B:$B,0),MATCH(F653,'تعرفه ها'!$2:$2,0)),0),"---")</f>
        <v>---</v>
      </c>
      <c r="W653" s="50" t="str">
        <f>IFERROR(ROUND(((U653+V653)*INDEX('تعرفه ها'!A:Z,MATCH("هزینه نگهداری و تعمیرات شبکه گاز",'تعرفه ها'!$B:$B,0),MATCH(F653,'تعرفه ها'!$2:$2,0))/100),0),"---")</f>
        <v>---</v>
      </c>
      <c r="X653" s="50" t="str">
        <f>IFERROR(IF(INDEX('اطلاعات دوره'!A:Z,MATCH(G653,'اطلاعات دوره'!C:C,0),MATCH("گاز",'اطلاعات دوره'!$1:$1,0))="دارد",ROUND((U653+V653)*INDEX('تعرفه ها'!A:Z,MATCH("پیک فصلی گاز",'تعرفه ها'!$B:$B,0),MATCH(F653,'تعرفه ها'!$2:$2,0))/100,0),0),"---")</f>
        <v>---</v>
      </c>
      <c r="Y653" s="50" t="str">
        <f>IFERROR(ROUND(SUM(U653+V653+W653+X653)*INDEX('تعرفه ها'!A:Z,MATCH("مالیات گاز",'تعرفه ها'!$B:$B,0),MATCH(F653,'تعرفه ها'!$2:$2,0))/100,0),"---")</f>
        <v>---</v>
      </c>
      <c r="Z653" s="50" t="str">
        <f t="shared" si="106"/>
        <v>---</v>
      </c>
      <c r="AA653" s="50" t="str">
        <f t="shared" si="100"/>
        <v>---</v>
      </c>
      <c r="AB653" s="50" t="str">
        <f t="shared" si="107"/>
        <v>---</v>
      </c>
      <c r="AC653" s="50" t="str">
        <f t="shared" si="108"/>
        <v>---</v>
      </c>
      <c r="AD653" s="153" t="str">
        <f t="shared" si="109"/>
        <v>---</v>
      </c>
      <c r="AF653" s="155" t="str">
        <f>IFERROR(IF(INDEX(پرداخت!A:AZ,MATCH(A653&amp;" - "&amp;"گاز",پرداخت!$B:$B,0),MATCH(G653,پرداخت!$1:$1,0))="نشده","نشده","شده"),"---")</f>
        <v>---</v>
      </c>
      <c r="AH653" s="144"/>
      <c r="AI653" s="144"/>
      <c r="AJ653" s="144"/>
    </row>
    <row r="654" spans="1:36" ht="34.9" hidden="1" customHeight="1">
      <c r="A654" s="170"/>
      <c r="B654" s="47">
        <f>IFERROR(INDEX('اطلاعات انشعابات شرکتها'!A:BB,MATCH(A654,'اطلاعات انشعابات شرکتها'!A:A,0),MATCH(B$1,'اطلاعات انشعابات شرکتها'!$1:$1,0)),0)</f>
        <v>0</v>
      </c>
      <c r="C654" s="48">
        <f>IFERROR(INDEX('اطلاعات انشعابات شرکتها'!A:BB,MATCH(A654,'اطلاعات انشعابات شرکتها'!A:A,0),MATCH(C$1,'اطلاعات انشعابات شرکتها'!$1:$1,0)),0)</f>
        <v>0</v>
      </c>
      <c r="D654" s="45"/>
      <c r="E654" s="171"/>
      <c r="F654" s="170"/>
      <c r="G654" s="47" t="str">
        <f t="shared" si="101"/>
        <v>/</v>
      </c>
      <c r="H654" s="47">
        <f>IFERROR(INDEX('اطلاعات دوره'!A:Z,MATCH(G654,'اطلاعات دوره'!C:C,0),MATCH(H$1,'اطلاعات دوره'!$1:$1,0)),0)</f>
        <v>0</v>
      </c>
      <c r="I654" s="47">
        <f>IFERROR(INDEX('اطلاعات دوره'!A:Z,MATCH(G654,'اطلاعات دوره'!C:C,0),MATCH(I$1,'اطلاعات دوره'!$1:$1,0)),0)</f>
        <v>0</v>
      </c>
      <c r="J654" s="48">
        <f>IFERROR(INDEX('اطلاعات دوره'!A:Z,MATCH(G654,'اطلاعات دوره'!C:C,0),MATCH(J$1,'اطلاعات دوره'!$1:$1,0)),0)</f>
        <v>0</v>
      </c>
      <c r="K654" s="46"/>
      <c r="L654" s="158" t="str">
        <f>IFERROR(INDEX('اطلاعات دوره'!A:Z,MATCH(G654,'اطلاعات دوره'!C:C,0)-1,MATCH("عنوان",'اطلاعات دوره'!$1:$1,0)),"---")</f>
        <v>---</v>
      </c>
      <c r="M654" s="47" t="str">
        <f t="shared" si="102"/>
        <v>----</v>
      </c>
      <c r="N654" s="48" t="str">
        <f t="shared" si="103"/>
        <v>-/</v>
      </c>
      <c r="O654" s="45"/>
      <c r="P654" s="158">
        <f>IFERROR(INDEX('قرائت کنتور'!A:AZ,MATCH(A654&amp;"-"&amp;"گاز",'قرائت کنتور'!B:B,0),MATCH(L654,'قرائت کنتور'!$1:$1,0)),0)</f>
        <v>0</v>
      </c>
      <c r="Q654" s="47">
        <f>IFERROR(INDEX('قرائت کنتور'!A:AZ,MATCH(A654&amp;"-"&amp;"گاز",'قرائت کنتور'!B:B,0),MATCH(G654,'قرائت کنتور'!$1:$1,0)),0)</f>
        <v>0</v>
      </c>
      <c r="R654" s="47">
        <f t="shared" si="104"/>
        <v>0</v>
      </c>
      <c r="S654" s="45"/>
      <c r="T654" s="155" t="str">
        <f>IFERROR(INDEX('تعرفه ها'!A:Z,MATCH("بهای هر متر مکعب گاز مصرفی",'تعرفه ها'!$B:$B,0),MATCH(F654,'تعرفه ها'!$2:$2,0)),"---")</f>
        <v>---</v>
      </c>
      <c r="U654" s="50" t="str">
        <f t="shared" si="105"/>
        <v>---</v>
      </c>
      <c r="V654" s="50" t="str">
        <f>IFERROR(ROUND(R654*INDEX('تعرفه ها'!A:Z,MATCH("عوارض گاز به ازاء هر متر مکعب",'تعرفه ها'!$B:$B,0),MATCH(F654,'تعرفه ها'!$2:$2,0)),0),"---")</f>
        <v>---</v>
      </c>
      <c r="W654" s="50" t="str">
        <f>IFERROR(ROUND(((U654+V654)*INDEX('تعرفه ها'!A:Z,MATCH("هزینه نگهداری و تعمیرات شبکه گاز",'تعرفه ها'!$B:$B,0),MATCH(F654,'تعرفه ها'!$2:$2,0))/100),0),"---")</f>
        <v>---</v>
      </c>
      <c r="X654" s="50" t="str">
        <f>IFERROR(IF(INDEX('اطلاعات دوره'!A:Z,MATCH(G654,'اطلاعات دوره'!C:C,0),MATCH("گاز",'اطلاعات دوره'!$1:$1,0))="دارد",ROUND((U654+V654)*INDEX('تعرفه ها'!A:Z,MATCH("پیک فصلی گاز",'تعرفه ها'!$B:$B,0),MATCH(F654,'تعرفه ها'!$2:$2,0))/100,0),0),"---")</f>
        <v>---</v>
      </c>
      <c r="Y654" s="50" t="str">
        <f>IFERROR(ROUND(SUM(U654+V654+W654+X654)*INDEX('تعرفه ها'!A:Z,MATCH("مالیات گاز",'تعرفه ها'!$B:$B,0),MATCH(F654,'تعرفه ها'!$2:$2,0))/100,0),"---")</f>
        <v>---</v>
      </c>
      <c r="Z654" s="50" t="str">
        <f t="shared" si="106"/>
        <v>---</v>
      </c>
      <c r="AA654" s="50" t="str">
        <f t="shared" si="100"/>
        <v>---</v>
      </c>
      <c r="AB654" s="50" t="str">
        <f t="shared" si="107"/>
        <v>---</v>
      </c>
      <c r="AC654" s="50" t="str">
        <f t="shared" si="108"/>
        <v>---</v>
      </c>
      <c r="AD654" s="153" t="str">
        <f t="shared" si="109"/>
        <v>---</v>
      </c>
      <c r="AF654" s="155" t="str">
        <f>IFERROR(IF(INDEX(پرداخت!A:AZ,MATCH(A654&amp;" - "&amp;"گاز",پرداخت!$B:$B,0),MATCH(G654,پرداخت!$1:$1,0))="نشده","نشده","شده"),"---")</f>
        <v>---</v>
      </c>
      <c r="AH654" s="144"/>
      <c r="AI654" s="144"/>
      <c r="AJ654" s="144"/>
    </row>
    <row r="655" spans="1:36" ht="34.9" hidden="1" customHeight="1">
      <c r="A655" s="170"/>
      <c r="B655" s="47">
        <f>IFERROR(INDEX('اطلاعات انشعابات شرکتها'!A:BB,MATCH(A655,'اطلاعات انشعابات شرکتها'!A:A,0),MATCH(B$1,'اطلاعات انشعابات شرکتها'!$1:$1,0)),0)</f>
        <v>0</v>
      </c>
      <c r="C655" s="48">
        <f>IFERROR(INDEX('اطلاعات انشعابات شرکتها'!A:BB,MATCH(A655,'اطلاعات انشعابات شرکتها'!A:A,0),MATCH(C$1,'اطلاعات انشعابات شرکتها'!$1:$1,0)),0)</f>
        <v>0</v>
      </c>
      <c r="D655" s="45"/>
      <c r="E655" s="171"/>
      <c r="F655" s="170"/>
      <c r="G655" s="47" t="str">
        <f t="shared" si="101"/>
        <v>/</v>
      </c>
      <c r="H655" s="47">
        <f>IFERROR(INDEX('اطلاعات دوره'!A:Z,MATCH(G655,'اطلاعات دوره'!C:C,0),MATCH(H$1,'اطلاعات دوره'!$1:$1,0)),0)</f>
        <v>0</v>
      </c>
      <c r="I655" s="47">
        <f>IFERROR(INDEX('اطلاعات دوره'!A:Z,MATCH(G655,'اطلاعات دوره'!C:C,0),MATCH(I$1,'اطلاعات دوره'!$1:$1,0)),0)</f>
        <v>0</v>
      </c>
      <c r="J655" s="48">
        <f>IFERROR(INDEX('اطلاعات دوره'!A:Z,MATCH(G655,'اطلاعات دوره'!C:C,0),MATCH(J$1,'اطلاعات دوره'!$1:$1,0)),0)</f>
        <v>0</v>
      </c>
      <c r="K655" s="46"/>
      <c r="L655" s="158" t="str">
        <f>IFERROR(INDEX('اطلاعات دوره'!A:Z,MATCH(G655,'اطلاعات دوره'!C:C,0)-1,MATCH("عنوان",'اطلاعات دوره'!$1:$1,0)),"---")</f>
        <v>---</v>
      </c>
      <c r="M655" s="47" t="str">
        <f t="shared" si="102"/>
        <v>----</v>
      </c>
      <c r="N655" s="48" t="str">
        <f t="shared" si="103"/>
        <v>-/</v>
      </c>
      <c r="O655" s="45"/>
      <c r="P655" s="158">
        <f>IFERROR(INDEX('قرائت کنتور'!A:AZ,MATCH(A655&amp;"-"&amp;"گاز",'قرائت کنتور'!B:B,0),MATCH(L655,'قرائت کنتور'!$1:$1,0)),0)</f>
        <v>0</v>
      </c>
      <c r="Q655" s="47">
        <f>IFERROR(INDEX('قرائت کنتور'!A:AZ,MATCH(A655&amp;"-"&amp;"گاز",'قرائت کنتور'!B:B,0),MATCH(G655,'قرائت کنتور'!$1:$1,0)),0)</f>
        <v>0</v>
      </c>
      <c r="R655" s="47">
        <f t="shared" si="104"/>
        <v>0</v>
      </c>
      <c r="S655" s="45"/>
      <c r="T655" s="155" t="str">
        <f>IFERROR(INDEX('تعرفه ها'!A:Z,MATCH("بهای هر متر مکعب گاز مصرفی",'تعرفه ها'!$B:$B,0),MATCH(F655,'تعرفه ها'!$2:$2,0)),"---")</f>
        <v>---</v>
      </c>
      <c r="U655" s="50" t="str">
        <f t="shared" si="105"/>
        <v>---</v>
      </c>
      <c r="V655" s="50" t="str">
        <f>IFERROR(ROUND(R655*INDEX('تعرفه ها'!A:Z,MATCH("عوارض گاز به ازاء هر متر مکعب",'تعرفه ها'!$B:$B,0),MATCH(F655,'تعرفه ها'!$2:$2,0)),0),"---")</f>
        <v>---</v>
      </c>
      <c r="W655" s="50" t="str">
        <f>IFERROR(ROUND(((U655+V655)*INDEX('تعرفه ها'!A:Z,MATCH("هزینه نگهداری و تعمیرات شبکه گاز",'تعرفه ها'!$B:$B,0),MATCH(F655,'تعرفه ها'!$2:$2,0))/100),0),"---")</f>
        <v>---</v>
      </c>
      <c r="X655" s="50" t="str">
        <f>IFERROR(IF(INDEX('اطلاعات دوره'!A:Z,MATCH(G655,'اطلاعات دوره'!C:C,0),MATCH("گاز",'اطلاعات دوره'!$1:$1,0))="دارد",ROUND((U655+V655)*INDEX('تعرفه ها'!A:Z,MATCH("پیک فصلی گاز",'تعرفه ها'!$B:$B,0),MATCH(F655,'تعرفه ها'!$2:$2,0))/100,0),0),"---")</f>
        <v>---</v>
      </c>
      <c r="Y655" s="50" t="str">
        <f>IFERROR(ROUND(SUM(U655+V655+W655+X655)*INDEX('تعرفه ها'!A:Z,MATCH("مالیات گاز",'تعرفه ها'!$B:$B,0),MATCH(F655,'تعرفه ها'!$2:$2,0))/100,0),"---")</f>
        <v>---</v>
      </c>
      <c r="Z655" s="50" t="str">
        <f t="shared" si="106"/>
        <v>---</v>
      </c>
      <c r="AA655" s="50" t="str">
        <f t="shared" si="100"/>
        <v>---</v>
      </c>
      <c r="AB655" s="50" t="str">
        <f t="shared" si="107"/>
        <v>---</v>
      </c>
      <c r="AC655" s="50" t="str">
        <f t="shared" si="108"/>
        <v>---</v>
      </c>
      <c r="AD655" s="153" t="str">
        <f t="shared" si="109"/>
        <v>---</v>
      </c>
      <c r="AF655" s="155" t="str">
        <f>IFERROR(IF(INDEX(پرداخت!A:AZ,MATCH(A655&amp;" - "&amp;"گاز",پرداخت!$B:$B,0),MATCH(G655,پرداخت!$1:$1,0))="نشده","نشده","شده"),"---")</f>
        <v>---</v>
      </c>
      <c r="AH655" s="144"/>
      <c r="AI655" s="144"/>
      <c r="AJ655" s="144"/>
    </row>
    <row r="656" spans="1:36" ht="34.9" hidden="1" customHeight="1">
      <c r="A656" s="170"/>
      <c r="B656" s="47">
        <f>IFERROR(INDEX('اطلاعات انشعابات شرکتها'!A:BB,MATCH(A656,'اطلاعات انشعابات شرکتها'!A:A,0),MATCH(B$1,'اطلاعات انشعابات شرکتها'!$1:$1,0)),0)</f>
        <v>0</v>
      </c>
      <c r="C656" s="48">
        <f>IFERROR(INDEX('اطلاعات انشعابات شرکتها'!A:BB,MATCH(A656,'اطلاعات انشعابات شرکتها'!A:A,0),MATCH(C$1,'اطلاعات انشعابات شرکتها'!$1:$1,0)),0)</f>
        <v>0</v>
      </c>
      <c r="D656" s="45"/>
      <c r="E656" s="171"/>
      <c r="F656" s="170"/>
      <c r="G656" s="47" t="str">
        <f t="shared" si="101"/>
        <v>/</v>
      </c>
      <c r="H656" s="47">
        <f>IFERROR(INDEX('اطلاعات دوره'!A:Z,MATCH(G656,'اطلاعات دوره'!C:C,0),MATCH(H$1,'اطلاعات دوره'!$1:$1,0)),0)</f>
        <v>0</v>
      </c>
      <c r="I656" s="47">
        <f>IFERROR(INDEX('اطلاعات دوره'!A:Z,MATCH(G656,'اطلاعات دوره'!C:C,0),MATCH(I$1,'اطلاعات دوره'!$1:$1,0)),0)</f>
        <v>0</v>
      </c>
      <c r="J656" s="48">
        <f>IFERROR(INDEX('اطلاعات دوره'!A:Z,MATCH(G656,'اطلاعات دوره'!C:C,0),MATCH(J$1,'اطلاعات دوره'!$1:$1,0)),0)</f>
        <v>0</v>
      </c>
      <c r="K656" s="46"/>
      <c r="L656" s="158" t="str">
        <f>IFERROR(INDEX('اطلاعات دوره'!A:Z,MATCH(G656,'اطلاعات دوره'!C:C,0)-1,MATCH("عنوان",'اطلاعات دوره'!$1:$1,0)),"---")</f>
        <v>---</v>
      </c>
      <c r="M656" s="47" t="str">
        <f t="shared" si="102"/>
        <v>----</v>
      </c>
      <c r="N656" s="48" t="str">
        <f t="shared" si="103"/>
        <v>-/</v>
      </c>
      <c r="O656" s="45"/>
      <c r="P656" s="158">
        <f>IFERROR(INDEX('قرائت کنتور'!A:AZ,MATCH(A656&amp;"-"&amp;"گاز",'قرائت کنتور'!B:B,0),MATCH(L656,'قرائت کنتور'!$1:$1,0)),0)</f>
        <v>0</v>
      </c>
      <c r="Q656" s="47">
        <f>IFERROR(INDEX('قرائت کنتور'!A:AZ,MATCH(A656&amp;"-"&amp;"گاز",'قرائت کنتور'!B:B,0),MATCH(G656,'قرائت کنتور'!$1:$1,0)),0)</f>
        <v>0</v>
      </c>
      <c r="R656" s="47">
        <f t="shared" si="104"/>
        <v>0</v>
      </c>
      <c r="S656" s="45"/>
      <c r="T656" s="155" t="str">
        <f>IFERROR(INDEX('تعرفه ها'!A:Z,MATCH("بهای هر متر مکعب گاز مصرفی",'تعرفه ها'!$B:$B,0),MATCH(F656,'تعرفه ها'!$2:$2,0)),"---")</f>
        <v>---</v>
      </c>
      <c r="U656" s="50" t="str">
        <f t="shared" si="105"/>
        <v>---</v>
      </c>
      <c r="V656" s="50" t="str">
        <f>IFERROR(ROUND(R656*INDEX('تعرفه ها'!A:Z,MATCH("عوارض گاز به ازاء هر متر مکعب",'تعرفه ها'!$B:$B,0),MATCH(F656,'تعرفه ها'!$2:$2,0)),0),"---")</f>
        <v>---</v>
      </c>
      <c r="W656" s="50" t="str">
        <f>IFERROR(ROUND(((U656+V656)*INDEX('تعرفه ها'!A:Z,MATCH("هزینه نگهداری و تعمیرات شبکه گاز",'تعرفه ها'!$B:$B,0),MATCH(F656,'تعرفه ها'!$2:$2,0))/100),0),"---")</f>
        <v>---</v>
      </c>
      <c r="X656" s="50" t="str">
        <f>IFERROR(IF(INDEX('اطلاعات دوره'!A:Z,MATCH(G656,'اطلاعات دوره'!C:C,0),MATCH("گاز",'اطلاعات دوره'!$1:$1,0))="دارد",ROUND((U656+V656)*INDEX('تعرفه ها'!A:Z,MATCH("پیک فصلی گاز",'تعرفه ها'!$B:$B,0),MATCH(F656,'تعرفه ها'!$2:$2,0))/100,0),0),"---")</f>
        <v>---</v>
      </c>
      <c r="Y656" s="50" t="str">
        <f>IFERROR(ROUND(SUM(U656+V656+W656+X656)*INDEX('تعرفه ها'!A:Z,MATCH("مالیات گاز",'تعرفه ها'!$B:$B,0),MATCH(F656,'تعرفه ها'!$2:$2,0))/100,0),"---")</f>
        <v>---</v>
      </c>
      <c r="Z656" s="50" t="str">
        <f t="shared" si="106"/>
        <v>---</v>
      </c>
      <c r="AA656" s="50" t="str">
        <f t="shared" si="100"/>
        <v>---</v>
      </c>
      <c r="AB656" s="50" t="str">
        <f t="shared" si="107"/>
        <v>---</v>
      </c>
      <c r="AC656" s="50" t="str">
        <f t="shared" si="108"/>
        <v>---</v>
      </c>
      <c r="AD656" s="153" t="str">
        <f t="shared" si="109"/>
        <v>---</v>
      </c>
      <c r="AF656" s="155" t="str">
        <f>IFERROR(IF(INDEX(پرداخت!A:AZ,MATCH(A656&amp;" - "&amp;"گاز",پرداخت!$B:$B,0),MATCH(G656,پرداخت!$1:$1,0))="نشده","نشده","شده"),"---")</f>
        <v>---</v>
      </c>
      <c r="AH656" s="144"/>
      <c r="AI656" s="144"/>
      <c r="AJ656" s="144"/>
    </row>
    <row r="657" spans="1:36" ht="34.9" hidden="1" customHeight="1">
      <c r="A657" s="170"/>
      <c r="B657" s="47">
        <f>IFERROR(INDEX('اطلاعات انشعابات شرکتها'!A:BB,MATCH(A657,'اطلاعات انشعابات شرکتها'!A:A,0),MATCH(B$1,'اطلاعات انشعابات شرکتها'!$1:$1,0)),0)</f>
        <v>0</v>
      </c>
      <c r="C657" s="48">
        <f>IFERROR(INDEX('اطلاعات انشعابات شرکتها'!A:BB,MATCH(A657,'اطلاعات انشعابات شرکتها'!A:A,0),MATCH(C$1,'اطلاعات انشعابات شرکتها'!$1:$1,0)),0)</f>
        <v>0</v>
      </c>
      <c r="D657" s="45"/>
      <c r="E657" s="171"/>
      <c r="F657" s="170"/>
      <c r="G657" s="47" t="str">
        <f t="shared" si="101"/>
        <v>/</v>
      </c>
      <c r="H657" s="47">
        <f>IFERROR(INDEX('اطلاعات دوره'!A:Z,MATCH(G657,'اطلاعات دوره'!C:C,0),MATCH(H$1,'اطلاعات دوره'!$1:$1,0)),0)</f>
        <v>0</v>
      </c>
      <c r="I657" s="47">
        <f>IFERROR(INDEX('اطلاعات دوره'!A:Z,MATCH(G657,'اطلاعات دوره'!C:C,0),MATCH(I$1,'اطلاعات دوره'!$1:$1,0)),0)</f>
        <v>0</v>
      </c>
      <c r="J657" s="48">
        <f>IFERROR(INDEX('اطلاعات دوره'!A:Z,MATCH(G657,'اطلاعات دوره'!C:C,0),MATCH(J$1,'اطلاعات دوره'!$1:$1,0)),0)</f>
        <v>0</v>
      </c>
      <c r="K657" s="46"/>
      <c r="L657" s="158" t="str">
        <f>IFERROR(INDEX('اطلاعات دوره'!A:Z,MATCH(G657,'اطلاعات دوره'!C:C,0)-1,MATCH("عنوان",'اطلاعات دوره'!$1:$1,0)),"---")</f>
        <v>---</v>
      </c>
      <c r="M657" s="47" t="str">
        <f t="shared" si="102"/>
        <v>----</v>
      </c>
      <c r="N657" s="48" t="str">
        <f t="shared" si="103"/>
        <v>-/</v>
      </c>
      <c r="O657" s="45"/>
      <c r="P657" s="158">
        <f>IFERROR(INDEX('قرائت کنتور'!A:AZ,MATCH(A657&amp;"-"&amp;"گاز",'قرائت کنتور'!B:B,0),MATCH(L657,'قرائت کنتور'!$1:$1,0)),0)</f>
        <v>0</v>
      </c>
      <c r="Q657" s="47">
        <f>IFERROR(INDEX('قرائت کنتور'!A:AZ,MATCH(A657&amp;"-"&amp;"گاز",'قرائت کنتور'!B:B,0),MATCH(G657,'قرائت کنتور'!$1:$1,0)),0)</f>
        <v>0</v>
      </c>
      <c r="R657" s="47">
        <f t="shared" si="104"/>
        <v>0</v>
      </c>
      <c r="S657" s="45"/>
      <c r="T657" s="155" t="str">
        <f>IFERROR(INDEX('تعرفه ها'!A:Z,MATCH("بهای هر متر مکعب گاز مصرفی",'تعرفه ها'!$B:$B,0),MATCH(F657,'تعرفه ها'!$2:$2,0)),"---")</f>
        <v>---</v>
      </c>
      <c r="U657" s="50" t="str">
        <f t="shared" si="105"/>
        <v>---</v>
      </c>
      <c r="V657" s="50" t="str">
        <f>IFERROR(ROUND(R657*INDEX('تعرفه ها'!A:Z,MATCH("عوارض گاز به ازاء هر متر مکعب",'تعرفه ها'!$B:$B,0),MATCH(F657,'تعرفه ها'!$2:$2,0)),0),"---")</f>
        <v>---</v>
      </c>
      <c r="W657" s="50" t="str">
        <f>IFERROR(ROUND(((U657+V657)*INDEX('تعرفه ها'!A:Z,MATCH("هزینه نگهداری و تعمیرات شبکه گاز",'تعرفه ها'!$B:$B,0),MATCH(F657,'تعرفه ها'!$2:$2,0))/100),0),"---")</f>
        <v>---</v>
      </c>
      <c r="X657" s="50" t="str">
        <f>IFERROR(IF(INDEX('اطلاعات دوره'!A:Z,MATCH(G657,'اطلاعات دوره'!C:C,0),MATCH("گاز",'اطلاعات دوره'!$1:$1,0))="دارد",ROUND((U657+V657)*INDEX('تعرفه ها'!A:Z,MATCH("پیک فصلی گاز",'تعرفه ها'!$B:$B,0),MATCH(F657,'تعرفه ها'!$2:$2,0))/100,0),0),"---")</f>
        <v>---</v>
      </c>
      <c r="Y657" s="50" t="str">
        <f>IFERROR(ROUND(SUM(U657+V657+W657+X657)*INDEX('تعرفه ها'!A:Z,MATCH("مالیات گاز",'تعرفه ها'!$B:$B,0),MATCH(F657,'تعرفه ها'!$2:$2,0))/100,0),"---")</f>
        <v>---</v>
      </c>
      <c r="Z657" s="50" t="str">
        <f t="shared" si="106"/>
        <v>---</v>
      </c>
      <c r="AA657" s="50" t="str">
        <f t="shared" si="100"/>
        <v>---</v>
      </c>
      <c r="AB657" s="50" t="str">
        <f t="shared" si="107"/>
        <v>---</v>
      </c>
      <c r="AC657" s="50" t="str">
        <f t="shared" si="108"/>
        <v>---</v>
      </c>
      <c r="AD657" s="153" t="str">
        <f t="shared" si="109"/>
        <v>---</v>
      </c>
      <c r="AF657" s="155" t="str">
        <f>IFERROR(IF(INDEX(پرداخت!A:AZ,MATCH(A657&amp;" - "&amp;"گاز",پرداخت!$B:$B,0),MATCH(G657,پرداخت!$1:$1,0))="نشده","نشده","شده"),"---")</f>
        <v>---</v>
      </c>
      <c r="AH657" s="144"/>
      <c r="AI657" s="144"/>
      <c r="AJ657" s="144"/>
    </row>
    <row r="658" spans="1:36" ht="34.9" hidden="1" customHeight="1">
      <c r="A658" s="170"/>
      <c r="B658" s="47">
        <f>IFERROR(INDEX('اطلاعات انشعابات شرکتها'!A:BB,MATCH(A658,'اطلاعات انشعابات شرکتها'!A:A,0),MATCH(B$1,'اطلاعات انشعابات شرکتها'!$1:$1,0)),0)</f>
        <v>0</v>
      </c>
      <c r="C658" s="48">
        <f>IFERROR(INDEX('اطلاعات انشعابات شرکتها'!A:BB,MATCH(A658,'اطلاعات انشعابات شرکتها'!A:A,0),MATCH(C$1,'اطلاعات انشعابات شرکتها'!$1:$1,0)),0)</f>
        <v>0</v>
      </c>
      <c r="D658" s="45"/>
      <c r="E658" s="171"/>
      <c r="F658" s="170"/>
      <c r="G658" s="47" t="str">
        <f t="shared" si="101"/>
        <v>/</v>
      </c>
      <c r="H658" s="47">
        <f>IFERROR(INDEX('اطلاعات دوره'!A:Z,MATCH(G658,'اطلاعات دوره'!C:C,0),MATCH(H$1,'اطلاعات دوره'!$1:$1,0)),0)</f>
        <v>0</v>
      </c>
      <c r="I658" s="47">
        <f>IFERROR(INDEX('اطلاعات دوره'!A:Z,MATCH(G658,'اطلاعات دوره'!C:C,0),MATCH(I$1,'اطلاعات دوره'!$1:$1,0)),0)</f>
        <v>0</v>
      </c>
      <c r="J658" s="48">
        <f>IFERROR(INDEX('اطلاعات دوره'!A:Z,MATCH(G658,'اطلاعات دوره'!C:C,0),MATCH(J$1,'اطلاعات دوره'!$1:$1,0)),0)</f>
        <v>0</v>
      </c>
      <c r="K658" s="46"/>
      <c r="L658" s="158" t="str">
        <f>IFERROR(INDEX('اطلاعات دوره'!A:Z,MATCH(G658,'اطلاعات دوره'!C:C,0)-1,MATCH("عنوان",'اطلاعات دوره'!$1:$1,0)),"---")</f>
        <v>---</v>
      </c>
      <c r="M658" s="47" t="str">
        <f t="shared" si="102"/>
        <v>----</v>
      </c>
      <c r="N658" s="48" t="str">
        <f t="shared" si="103"/>
        <v>-/</v>
      </c>
      <c r="O658" s="45"/>
      <c r="P658" s="158">
        <f>IFERROR(INDEX('قرائت کنتور'!A:AZ,MATCH(A658&amp;"-"&amp;"گاز",'قرائت کنتور'!B:B,0),MATCH(L658,'قرائت کنتور'!$1:$1,0)),0)</f>
        <v>0</v>
      </c>
      <c r="Q658" s="47">
        <f>IFERROR(INDEX('قرائت کنتور'!A:AZ,MATCH(A658&amp;"-"&amp;"گاز",'قرائت کنتور'!B:B,0),MATCH(G658,'قرائت کنتور'!$1:$1,0)),0)</f>
        <v>0</v>
      </c>
      <c r="R658" s="47">
        <f t="shared" si="104"/>
        <v>0</v>
      </c>
      <c r="S658" s="45"/>
      <c r="T658" s="155" t="str">
        <f>IFERROR(INDEX('تعرفه ها'!A:Z,MATCH("بهای هر متر مکعب گاز مصرفی",'تعرفه ها'!$B:$B,0),MATCH(F658,'تعرفه ها'!$2:$2,0)),"---")</f>
        <v>---</v>
      </c>
      <c r="U658" s="50" t="str">
        <f t="shared" si="105"/>
        <v>---</v>
      </c>
      <c r="V658" s="50" t="str">
        <f>IFERROR(ROUND(R658*INDEX('تعرفه ها'!A:Z,MATCH("عوارض گاز به ازاء هر متر مکعب",'تعرفه ها'!$B:$B,0),MATCH(F658,'تعرفه ها'!$2:$2,0)),0),"---")</f>
        <v>---</v>
      </c>
      <c r="W658" s="50" t="str">
        <f>IFERROR(ROUND(((U658+V658)*INDEX('تعرفه ها'!A:Z,MATCH("هزینه نگهداری و تعمیرات شبکه گاز",'تعرفه ها'!$B:$B,0),MATCH(F658,'تعرفه ها'!$2:$2,0))/100),0),"---")</f>
        <v>---</v>
      </c>
      <c r="X658" s="50" t="str">
        <f>IFERROR(IF(INDEX('اطلاعات دوره'!A:Z,MATCH(G658,'اطلاعات دوره'!C:C,0),MATCH("گاز",'اطلاعات دوره'!$1:$1,0))="دارد",ROUND((U658+V658)*INDEX('تعرفه ها'!A:Z,MATCH("پیک فصلی گاز",'تعرفه ها'!$B:$B,0),MATCH(F658,'تعرفه ها'!$2:$2,0))/100,0),0),"---")</f>
        <v>---</v>
      </c>
      <c r="Y658" s="50" t="str">
        <f>IFERROR(ROUND(SUM(U658+V658+W658+X658)*INDEX('تعرفه ها'!A:Z,MATCH("مالیات گاز",'تعرفه ها'!$B:$B,0),MATCH(F658,'تعرفه ها'!$2:$2,0))/100,0),"---")</f>
        <v>---</v>
      </c>
      <c r="Z658" s="50" t="str">
        <f t="shared" si="106"/>
        <v>---</v>
      </c>
      <c r="AA658" s="50" t="str">
        <f t="shared" si="100"/>
        <v>---</v>
      </c>
      <c r="AB658" s="50" t="str">
        <f t="shared" si="107"/>
        <v>---</v>
      </c>
      <c r="AC658" s="50" t="str">
        <f t="shared" si="108"/>
        <v>---</v>
      </c>
      <c r="AD658" s="153" t="str">
        <f t="shared" si="109"/>
        <v>---</v>
      </c>
      <c r="AF658" s="155" t="str">
        <f>IFERROR(IF(INDEX(پرداخت!A:AZ,MATCH(A658&amp;" - "&amp;"گاز",پرداخت!$B:$B,0),MATCH(G658,پرداخت!$1:$1,0))="نشده","نشده","شده"),"---")</f>
        <v>---</v>
      </c>
      <c r="AH658" s="144"/>
      <c r="AI658" s="144"/>
      <c r="AJ658" s="144"/>
    </row>
    <row r="659" spans="1:36" ht="34.9" hidden="1" customHeight="1">
      <c r="A659" s="170"/>
      <c r="B659" s="47">
        <f>IFERROR(INDEX('اطلاعات انشعابات شرکتها'!A:BB,MATCH(A659,'اطلاعات انشعابات شرکتها'!A:A,0),MATCH(B$1,'اطلاعات انشعابات شرکتها'!$1:$1,0)),0)</f>
        <v>0</v>
      </c>
      <c r="C659" s="48">
        <f>IFERROR(INDEX('اطلاعات انشعابات شرکتها'!A:BB,MATCH(A659,'اطلاعات انشعابات شرکتها'!A:A,0),MATCH(C$1,'اطلاعات انشعابات شرکتها'!$1:$1,0)),0)</f>
        <v>0</v>
      </c>
      <c r="D659" s="45"/>
      <c r="E659" s="171"/>
      <c r="F659" s="170"/>
      <c r="G659" s="47" t="str">
        <f t="shared" si="101"/>
        <v>/</v>
      </c>
      <c r="H659" s="47">
        <f>IFERROR(INDEX('اطلاعات دوره'!A:Z,MATCH(G659,'اطلاعات دوره'!C:C,0),MATCH(H$1,'اطلاعات دوره'!$1:$1,0)),0)</f>
        <v>0</v>
      </c>
      <c r="I659" s="47">
        <f>IFERROR(INDEX('اطلاعات دوره'!A:Z,MATCH(G659,'اطلاعات دوره'!C:C,0),MATCH(I$1,'اطلاعات دوره'!$1:$1,0)),0)</f>
        <v>0</v>
      </c>
      <c r="J659" s="48">
        <f>IFERROR(INDEX('اطلاعات دوره'!A:Z,MATCH(G659,'اطلاعات دوره'!C:C,0),MATCH(J$1,'اطلاعات دوره'!$1:$1,0)),0)</f>
        <v>0</v>
      </c>
      <c r="K659" s="46"/>
      <c r="L659" s="158" t="str">
        <f>IFERROR(INDEX('اطلاعات دوره'!A:Z,MATCH(G659,'اطلاعات دوره'!C:C,0)-1,MATCH("عنوان",'اطلاعات دوره'!$1:$1,0)),"---")</f>
        <v>---</v>
      </c>
      <c r="M659" s="47" t="str">
        <f t="shared" si="102"/>
        <v>----</v>
      </c>
      <c r="N659" s="48" t="str">
        <f t="shared" si="103"/>
        <v>-/</v>
      </c>
      <c r="O659" s="45"/>
      <c r="P659" s="158">
        <f>IFERROR(INDEX('قرائت کنتور'!A:AZ,MATCH(A659&amp;"-"&amp;"گاز",'قرائت کنتور'!B:B,0),MATCH(L659,'قرائت کنتور'!$1:$1,0)),0)</f>
        <v>0</v>
      </c>
      <c r="Q659" s="47">
        <f>IFERROR(INDEX('قرائت کنتور'!A:AZ,MATCH(A659&amp;"-"&amp;"گاز",'قرائت کنتور'!B:B,0),MATCH(G659,'قرائت کنتور'!$1:$1,0)),0)</f>
        <v>0</v>
      </c>
      <c r="R659" s="47">
        <f t="shared" si="104"/>
        <v>0</v>
      </c>
      <c r="S659" s="45"/>
      <c r="T659" s="155" t="str">
        <f>IFERROR(INDEX('تعرفه ها'!A:Z,MATCH("بهای هر متر مکعب گاز مصرفی",'تعرفه ها'!$B:$B,0),MATCH(F659,'تعرفه ها'!$2:$2,0)),"---")</f>
        <v>---</v>
      </c>
      <c r="U659" s="50" t="str">
        <f t="shared" si="105"/>
        <v>---</v>
      </c>
      <c r="V659" s="50" t="str">
        <f>IFERROR(ROUND(R659*INDEX('تعرفه ها'!A:Z,MATCH("عوارض گاز به ازاء هر متر مکعب",'تعرفه ها'!$B:$B,0),MATCH(F659,'تعرفه ها'!$2:$2,0)),0),"---")</f>
        <v>---</v>
      </c>
      <c r="W659" s="50" t="str">
        <f>IFERROR(ROUND(((U659+V659)*INDEX('تعرفه ها'!A:Z,MATCH("هزینه نگهداری و تعمیرات شبکه گاز",'تعرفه ها'!$B:$B,0),MATCH(F659,'تعرفه ها'!$2:$2,0))/100),0),"---")</f>
        <v>---</v>
      </c>
      <c r="X659" s="50" t="str">
        <f>IFERROR(IF(INDEX('اطلاعات دوره'!A:Z,MATCH(G659,'اطلاعات دوره'!C:C,0),MATCH("گاز",'اطلاعات دوره'!$1:$1,0))="دارد",ROUND((U659+V659)*INDEX('تعرفه ها'!A:Z,MATCH("پیک فصلی گاز",'تعرفه ها'!$B:$B,0),MATCH(F659,'تعرفه ها'!$2:$2,0))/100,0),0),"---")</f>
        <v>---</v>
      </c>
      <c r="Y659" s="50" t="str">
        <f>IFERROR(ROUND(SUM(U659+V659+W659+X659)*INDEX('تعرفه ها'!A:Z,MATCH("مالیات گاز",'تعرفه ها'!$B:$B,0),MATCH(F659,'تعرفه ها'!$2:$2,0))/100,0),"---")</f>
        <v>---</v>
      </c>
      <c r="Z659" s="50" t="str">
        <f t="shared" si="106"/>
        <v>---</v>
      </c>
      <c r="AA659" s="50" t="str">
        <f t="shared" si="100"/>
        <v>---</v>
      </c>
      <c r="AB659" s="50" t="str">
        <f t="shared" si="107"/>
        <v>---</v>
      </c>
      <c r="AC659" s="50" t="str">
        <f t="shared" si="108"/>
        <v>---</v>
      </c>
      <c r="AD659" s="153" t="str">
        <f t="shared" si="109"/>
        <v>---</v>
      </c>
      <c r="AF659" s="155" t="str">
        <f>IFERROR(IF(INDEX(پرداخت!A:AZ,MATCH(A659&amp;" - "&amp;"گاز",پرداخت!$B:$B,0),MATCH(G659,پرداخت!$1:$1,0))="نشده","نشده","شده"),"---")</f>
        <v>---</v>
      </c>
      <c r="AH659" s="144"/>
      <c r="AI659" s="144"/>
      <c r="AJ659" s="144"/>
    </row>
    <row r="660" spans="1:36" ht="34.9" hidden="1" customHeight="1">
      <c r="A660" s="170"/>
      <c r="B660" s="47">
        <f>IFERROR(INDEX('اطلاعات انشعابات شرکتها'!A:BB,MATCH(A660,'اطلاعات انشعابات شرکتها'!A:A,0),MATCH(B$1,'اطلاعات انشعابات شرکتها'!$1:$1,0)),0)</f>
        <v>0</v>
      </c>
      <c r="C660" s="48">
        <f>IFERROR(INDEX('اطلاعات انشعابات شرکتها'!A:BB,MATCH(A660,'اطلاعات انشعابات شرکتها'!A:A,0),MATCH(C$1,'اطلاعات انشعابات شرکتها'!$1:$1,0)),0)</f>
        <v>0</v>
      </c>
      <c r="D660" s="45"/>
      <c r="E660" s="171"/>
      <c r="F660" s="170"/>
      <c r="G660" s="47" t="str">
        <f t="shared" si="101"/>
        <v>/</v>
      </c>
      <c r="H660" s="47">
        <f>IFERROR(INDEX('اطلاعات دوره'!A:Z,MATCH(G660,'اطلاعات دوره'!C:C,0),MATCH(H$1,'اطلاعات دوره'!$1:$1,0)),0)</f>
        <v>0</v>
      </c>
      <c r="I660" s="47">
        <f>IFERROR(INDEX('اطلاعات دوره'!A:Z,MATCH(G660,'اطلاعات دوره'!C:C,0),MATCH(I$1,'اطلاعات دوره'!$1:$1,0)),0)</f>
        <v>0</v>
      </c>
      <c r="J660" s="48">
        <f>IFERROR(INDEX('اطلاعات دوره'!A:Z,MATCH(G660,'اطلاعات دوره'!C:C,0),MATCH(J$1,'اطلاعات دوره'!$1:$1,0)),0)</f>
        <v>0</v>
      </c>
      <c r="K660" s="46"/>
      <c r="L660" s="158" t="str">
        <f>IFERROR(INDEX('اطلاعات دوره'!A:Z,MATCH(G660,'اطلاعات دوره'!C:C,0)-1,MATCH("عنوان",'اطلاعات دوره'!$1:$1,0)),"---")</f>
        <v>---</v>
      </c>
      <c r="M660" s="47" t="str">
        <f t="shared" si="102"/>
        <v>----</v>
      </c>
      <c r="N660" s="48" t="str">
        <f t="shared" si="103"/>
        <v>-/</v>
      </c>
      <c r="O660" s="45"/>
      <c r="P660" s="158">
        <f>IFERROR(INDEX('قرائت کنتور'!A:AZ,MATCH(A660&amp;"-"&amp;"گاز",'قرائت کنتور'!B:B,0),MATCH(L660,'قرائت کنتور'!$1:$1,0)),0)</f>
        <v>0</v>
      </c>
      <c r="Q660" s="47">
        <f>IFERROR(INDEX('قرائت کنتور'!A:AZ,MATCH(A660&amp;"-"&amp;"گاز",'قرائت کنتور'!B:B,0),MATCH(G660,'قرائت کنتور'!$1:$1,0)),0)</f>
        <v>0</v>
      </c>
      <c r="R660" s="47">
        <f t="shared" si="104"/>
        <v>0</v>
      </c>
      <c r="S660" s="45"/>
      <c r="T660" s="155" t="str">
        <f>IFERROR(INDEX('تعرفه ها'!A:Z,MATCH("بهای هر متر مکعب گاز مصرفی",'تعرفه ها'!$B:$B,0),MATCH(F660,'تعرفه ها'!$2:$2,0)),"---")</f>
        <v>---</v>
      </c>
      <c r="U660" s="50" t="str">
        <f t="shared" si="105"/>
        <v>---</v>
      </c>
      <c r="V660" s="50" t="str">
        <f>IFERROR(ROUND(R660*INDEX('تعرفه ها'!A:Z,MATCH("عوارض گاز به ازاء هر متر مکعب",'تعرفه ها'!$B:$B,0),MATCH(F660,'تعرفه ها'!$2:$2,0)),0),"---")</f>
        <v>---</v>
      </c>
      <c r="W660" s="50" t="str">
        <f>IFERROR(ROUND(((U660+V660)*INDEX('تعرفه ها'!A:Z,MATCH("هزینه نگهداری و تعمیرات شبکه گاز",'تعرفه ها'!$B:$B,0),MATCH(F660,'تعرفه ها'!$2:$2,0))/100),0),"---")</f>
        <v>---</v>
      </c>
      <c r="X660" s="50" t="str">
        <f>IFERROR(IF(INDEX('اطلاعات دوره'!A:Z,MATCH(G660,'اطلاعات دوره'!C:C,0),MATCH("گاز",'اطلاعات دوره'!$1:$1,0))="دارد",ROUND((U660+V660)*INDEX('تعرفه ها'!A:Z,MATCH("پیک فصلی گاز",'تعرفه ها'!$B:$B,0),MATCH(F660,'تعرفه ها'!$2:$2,0))/100,0),0),"---")</f>
        <v>---</v>
      </c>
      <c r="Y660" s="50" t="str">
        <f>IFERROR(ROUND(SUM(U660+V660+W660+X660)*INDEX('تعرفه ها'!A:Z,MATCH("مالیات گاز",'تعرفه ها'!$B:$B,0),MATCH(F660,'تعرفه ها'!$2:$2,0))/100,0),"---")</f>
        <v>---</v>
      </c>
      <c r="Z660" s="50" t="str">
        <f t="shared" si="106"/>
        <v>---</v>
      </c>
      <c r="AA660" s="50" t="str">
        <f t="shared" si="100"/>
        <v>---</v>
      </c>
      <c r="AB660" s="50" t="str">
        <f t="shared" si="107"/>
        <v>---</v>
      </c>
      <c r="AC660" s="50" t="str">
        <f t="shared" si="108"/>
        <v>---</v>
      </c>
      <c r="AD660" s="153" t="str">
        <f t="shared" si="109"/>
        <v>---</v>
      </c>
      <c r="AF660" s="155" t="str">
        <f>IFERROR(IF(INDEX(پرداخت!A:AZ,MATCH(A660&amp;" - "&amp;"گاز",پرداخت!$B:$B,0),MATCH(G660,پرداخت!$1:$1,0))="نشده","نشده","شده"),"---")</f>
        <v>---</v>
      </c>
      <c r="AH660" s="144"/>
      <c r="AI660" s="144"/>
      <c r="AJ660" s="144"/>
    </row>
    <row r="661" spans="1:36" ht="34.9" hidden="1" customHeight="1">
      <c r="A661" s="170"/>
      <c r="B661" s="47">
        <f>IFERROR(INDEX('اطلاعات انشعابات شرکتها'!A:BB,MATCH(A661,'اطلاعات انشعابات شرکتها'!A:A,0),MATCH(B$1,'اطلاعات انشعابات شرکتها'!$1:$1,0)),0)</f>
        <v>0</v>
      </c>
      <c r="C661" s="48">
        <f>IFERROR(INDEX('اطلاعات انشعابات شرکتها'!A:BB,MATCH(A661,'اطلاعات انشعابات شرکتها'!A:A,0),MATCH(C$1,'اطلاعات انشعابات شرکتها'!$1:$1,0)),0)</f>
        <v>0</v>
      </c>
      <c r="D661" s="45"/>
      <c r="E661" s="171"/>
      <c r="F661" s="170"/>
      <c r="G661" s="47" t="str">
        <f t="shared" si="101"/>
        <v>/</v>
      </c>
      <c r="H661" s="47">
        <f>IFERROR(INDEX('اطلاعات دوره'!A:Z,MATCH(G661,'اطلاعات دوره'!C:C,0),MATCH(H$1,'اطلاعات دوره'!$1:$1,0)),0)</f>
        <v>0</v>
      </c>
      <c r="I661" s="47">
        <f>IFERROR(INDEX('اطلاعات دوره'!A:Z,MATCH(G661,'اطلاعات دوره'!C:C,0),MATCH(I$1,'اطلاعات دوره'!$1:$1,0)),0)</f>
        <v>0</v>
      </c>
      <c r="J661" s="48">
        <f>IFERROR(INDEX('اطلاعات دوره'!A:Z,MATCH(G661,'اطلاعات دوره'!C:C,0),MATCH(J$1,'اطلاعات دوره'!$1:$1,0)),0)</f>
        <v>0</v>
      </c>
      <c r="K661" s="46"/>
      <c r="L661" s="158" t="str">
        <f>IFERROR(INDEX('اطلاعات دوره'!A:Z,MATCH(G661,'اطلاعات دوره'!C:C,0)-1,MATCH("عنوان",'اطلاعات دوره'!$1:$1,0)),"---")</f>
        <v>---</v>
      </c>
      <c r="M661" s="47" t="str">
        <f t="shared" si="102"/>
        <v>----</v>
      </c>
      <c r="N661" s="48" t="str">
        <f t="shared" si="103"/>
        <v>-/</v>
      </c>
      <c r="O661" s="45"/>
      <c r="P661" s="158">
        <f>IFERROR(INDEX('قرائت کنتور'!A:AZ,MATCH(A661&amp;"-"&amp;"گاز",'قرائت کنتور'!B:B,0),MATCH(L661,'قرائت کنتور'!$1:$1,0)),0)</f>
        <v>0</v>
      </c>
      <c r="Q661" s="47">
        <f>IFERROR(INDEX('قرائت کنتور'!A:AZ,MATCH(A661&amp;"-"&amp;"گاز",'قرائت کنتور'!B:B,0),MATCH(G661,'قرائت کنتور'!$1:$1,0)),0)</f>
        <v>0</v>
      </c>
      <c r="R661" s="47">
        <f t="shared" si="104"/>
        <v>0</v>
      </c>
      <c r="S661" s="45"/>
      <c r="T661" s="155" t="str">
        <f>IFERROR(INDEX('تعرفه ها'!A:Z,MATCH("بهای هر متر مکعب گاز مصرفی",'تعرفه ها'!$B:$B,0),MATCH(F661,'تعرفه ها'!$2:$2,0)),"---")</f>
        <v>---</v>
      </c>
      <c r="U661" s="50" t="str">
        <f t="shared" si="105"/>
        <v>---</v>
      </c>
      <c r="V661" s="50" t="str">
        <f>IFERROR(ROUND(R661*INDEX('تعرفه ها'!A:Z,MATCH("عوارض گاز به ازاء هر متر مکعب",'تعرفه ها'!$B:$B,0),MATCH(F661,'تعرفه ها'!$2:$2,0)),0),"---")</f>
        <v>---</v>
      </c>
      <c r="W661" s="50" t="str">
        <f>IFERROR(ROUND(((U661+V661)*INDEX('تعرفه ها'!A:Z,MATCH("هزینه نگهداری و تعمیرات شبکه گاز",'تعرفه ها'!$B:$B,0),MATCH(F661,'تعرفه ها'!$2:$2,0))/100),0),"---")</f>
        <v>---</v>
      </c>
      <c r="X661" s="50" t="str">
        <f>IFERROR(IF(INDEX('اطلاعات دوره'!A:Z,MATCH(G661,'اطلاعات دوره'!C:C,0),MATCH("گاز",'اطلاعات دوره'!$1:$1,0))="دارد",ROUND((U661+V661)*INDEX('تعرفه ها'!A:Z,MATCH("پیک فصلی گاز",'تعرفه ها'!$B:$B,0),MATCH(F661,'تعرفه ها'!$2:$2,0))/100,0),0),"---")</f>
        <v>---</v>
      </c>
      <c r="Y661" s="50" t="str">
        <f>IFERROR(ROUND(SUM(U661+V661+W661+X661)*INDEX('تعرفه ها'!A:Z,MATCH("مالیات گاز",'تعرفه ها'!$B:$B,0),MATCH(F661,'تعرفه ها'!$2:$2,0))/100,0),"---")</f>
        <v>---</v>
      </c>
      <c r="Z661" s="50" t="str">
        <f t="shared" si="106"/>
        <v>---</v>
      </c>
      <c r="AA661" s="50" t="str">
        <f t="shared" si="100"/>
        <v>---</v>
      </c>
      <c r="AB661" s="50" t="str">
        <f t="shared" si="107"/>
        <v>---</v>
      </c>
      <c r="AC661" s="50" t="str">
        <f t="shared" si="108"/>
        <v>---</v>
      </c>
      <c r="AD661" s="153" t="str">
        <f t="shared" si="109"/>
        <v>---</v>
      </c>
      <c r="AF661" s="155" t="str">
        <f>IFERROR(IF(INDEX(پرداخت!A:AZ,MATCH(A661&amp;" - "&amp;"گاز",پرداخت!$B:$B,0),MATCH(G661,پرداخت!$1:$1,0))="نشده","نشده","شده"),"---")</f>
        <v>---</v>
      </c>
      <c r="AH661" s="144"/>
      <c r="AI661" s="144"/>
      <c r="AJ661" s="144"/>
    </row>
    <row r="662" spans="1:36" ht="34.9" hidden="1" customHeight="1">
      <c r="A662" s="170"/>
      <c r="B662" s="47">
        <f>IFERROR(INDEX('اطلاعات انشعابات شرکتها'!A:BB,MATCH(A662,'اطلاعات انشعابات شرکتها'!A:A,0),MATCH(B$1,'اطلاعات انشعابات شرکتها'!$1:$1,0)),0)</f>
        <v>0</v>
      </c>
      <c r="C662" s="48">
        <f>IFERROR(INDEX('اطلاعات انشعابات شرکتها'!A:BB,MATCH(A662,'اطلاعات انشعابات شرکتها'!A:A,0),MATCH(C$1,'اطلاعات انشعابات شرکتها'!$1:$1,0)),0)</f>
        <v>0</v>
      </c>
      <c r="D662" s="45"/>
      <c r="E662" s="171"/>
      <c r="F662" s="170"/>
      <c r="G662" s="47" t="str">
        <f t="shared" si="101"/>
        <v>/</v>
      </c>
      <c r="H662" s="47">
        <f>IFERROR(INDEX('اطلاعات دوره'!A:Z,MATCH(G662,'اطلاعات دوره'!C:C,0),MATCH(H$1,'اطلاعات دوره'!$1:$1,0)),0)</f>
        <v>0</v>
      </c>
      <c r="I662" s="47">
        <f>IFERROR(INDEX('اطلاعات دوره'!A:Z,MATCH(G662,'اطلاعات دوره'!C:C,0),MATCH(I$1,'اطلاعات دوره'!$1:$1,0)),0)</f>
        <v>0</v>
      </c>
      <c r="J662" s="48">
        <f>IFERROR(INDEX('اطلاعات دوره'!A:Z,MATCH(G662,'اطلاعات دوره'!C:C,0),MATCH(J$1,'اطلاعات دوره'!$1:$1,0)),0)</f>
        <v>0</v>
      </c>
      <c r="K662" s="46"/>
      <c r="L662" s="158" t="str">
        <f>IFERROR(INDEX('اطلاعات دوره'!A:Z,MATCH(G662,'اطلاعات دوره'!C:C,0)-1,MATCH("عنوان",'اطلاعات دوره'!$1:$1,0)),"---")</f>
        <v>---</v>
      </c>
      <c r="M662" s="47" t="str">
        <f t="shared" si="102"/>
        <v>----</v>
      </c>
      <c r="N662" s="48" t="str">
        <f t="shared" si="103"/>
        <v>-/</v>
      </c>
      <c r="O662" s="45"/>
      <c r="P662" s="158">
        <f>IFERROR(INDEX('قرائت کنتور'!A:AZ,MATCH(A662&amp;"-"&amp;"گاز",'قرائت کنتور'!B:B,0),MATCH(L662,'قرائت کنتور'!$1:$1,0)),0)</f>
        <v>0</v>
      </c>
      <c r="Q662" s="47">
        <f>IFERROR(INDEX('قرائت کنتور'!A:AZ,MATCH(A662&amp;"-"&amp;"گاز",'قرائت کنتور'!B:B,0),MATCH(G662,'قرائت کنتور'!$1:$1,0)),0)</f>
        <v>0</v>
      </c>
      <c r="R662" s="47">
        <f t="shared" si="104"/>
        <v>0</v>
      </c>
      <c r="S662" s="45"/>
      <c r="T662" s="155" t="str">
        <f>IFERROR(INDEX('تعرفه ها'!A:Z,MATCH("بهای هر متر مکعب گاز مصرفی",'تعرفه ها'!$B:$B,0),MATCH(F662,'تعرفه ها'!$2:$2,0)),"---")</f>
        <v>---</v>
      </c>
      <c r="U662" s="50" t="str">
        <f t="shared" si="105"/>
        <v>---</v>
      </c>
      <c r="V662" s="50" t="str">
        <f>IFERROR(ROUND(R662*INDEX('تعرفه ها'!A:Z,MATCH("عوارض گاز به ازاء هر متر مکعب",'تعرفه ها'!$B:$B,0),MATCH(F662,'تعرفه ها'!$2:$2,0)),0),"---")</f>
        <v>---</v>
      </c>
      <c r="W662" s="50" t="str">
        <f>IFERROR(ROUND(((U662+V662)*INDEX('تعرفه ها'!A:Z,MATCH("هزینه نگهداری و تعمیرات شبکه گاز",'تعرفه ها'!$B:$B,0),MATCH(F662,'تعرفه ها'!$2:$2,0))/100),0),"---")</f>
        <v>---</v>
      </c>
      <c r="X662" s="50" t="str">
        <f>IFERROR(IF(INDEX('اطلاعات دوره'!A:Z,MATCH(G662,'اطلاعات دوره'!C:C,0),MATCH("گاز",'اطلاعات دوره'!$1:$1,0))="دارد",ROUND((U662+V662)*INDEX('تعرفه ها'!A:Z,MATCH("پیک فصلی گاز",'تعرفه ها'!$B:$B,0),MATCH(F662,'تعرفه ها'!$2:$2,0))/100,0),0),"---")</f>
        <v>---</v>
      </c>
      <c r="Y662" s="50" t="str">
        <f>IFERROR(ROUND(SUM(U662+V662+W662+X662)*INDEX('تعرفه ها'!A:Z,MATCH("مالیات گاز",'تعرفه ها'!$B:$B,0),MATCH(F662,'تعرفه ها'!$2:$2,0))/100,0),"---")</f>
        <v>---</v>
      </c>
      <c r="Z662" s="50" t="str">
        <f t="shared" si="106"/>
        <v>---</v>
      </c>
      <c r="AA662" s="50" t="str">
        <f t="shared" si="100"/>
        <v>---</v>
      </c>
      <c r="AB662" s="50" t="str">
        <f t="shared" si="107"/>
        <v>---</v>
      </c>
      <c r="AC662" s="50" t="str">
        <f t="shared" si="108"/>
        <v>---</v>
      </c>
      <c r="AD662" s="153" t="str">
        <f t="shared" si="109"/>
        <v>---</v>
      </c>
      <c r="AF662" s="155" t="str">
        <f>IFERROR(IF(INDEX(پرداخت!A:AZ,MATCH(A662&amp;" - "&amp;"گاز",پرداخت!$B:$B,0),MATCH(G662,پرداخت!$1:$1,0))="نشده","نشده","شده"),"---")</f>
        <v>---</v>
      </c>
      <c r="AH662" s="144"/>
      <c r="AI662" s="144"/>
      <c r="AJ662" s="144"/>
    </row>
    <row r="663" spans="1:36" ht="34.9" hidden="1" customHeight="1">
      <c r="A663" s="170"/>
      <c r="B663" s="47">
        <f>IFERROR(INDEX('اطلاعات انشعابات شرکتها'!A:BB,MATCH(A663,'اطلاعات انشعابات شرکتها'!A:A,0),MATCH(B$1,'اطلاعات انشعابات شرکتها'!$1:$1,0)),0)</f>
        <v>0</v>
      </c>
      <c r="C663" s="48">
        <f>IFERROR(INDEX('اطلاعات انشعابات شرکتها'!A:BB,MATCH(A663,'اطلاعات انشعابات شرکتها'!A:A,0),MATCH(C$1,'اطلاعات انشعابات شرکتها'!$1:$1,0)),0)</f>
        <v>0</v>
      </c>
      <c r="D663" s="45"/>
      <c r="E663" s="171"/>
      <c r="F663" s="170"/>
      <c r="G663" s="47" t="str">
        <f t="shared" si="101"/>
        <v>/</v>
      </c>
      <c r="H663" s="47">
        <f>IFERROR(INDEX('اطلاعات دوره'!A:Z,MATCH(G663,'اطلاعات دوره'!C:C,0),MATCH(H$1,'اطلاعات دوره'!$1:$1,0)),0)</f>
        <v>0</v>
      </c>
      <c r="I663" s="47">
        <f>IFERROR(INDEX('اطلاعات دوره'!A:Z,MATCH(G663,'اطلاعات دوره'!C:C,0),MATCH(I$1,'اطلاعات دوره'!$1:$1,0)),0)</f>
        <v>0</v>
      </c>
      <c r="J663" s="48">
        <f>IFERROR(INDEX('اطلاعات دوره'!A:Z,MATCH(G663,'اطلاعات دوره'!C:C,0),MATCH(J$1,'اطلاعات دوره'!$1:$1,0)),0)</f>
        <v>0</v>
      </c>
      <c r="K663" s="46"/>
      <c r="L663" s="158" t="str">
        <f>IFERROR(INDEX('اطلاعات دوره'!A:Z,MATCH(G663,'اطلاعات دوره'!C:C,0)-1,MATCH("عنوان",'اطلاعات دوره'!$1:$1,0)),"---")</f>
        <v>---</v>
      </c>
      <c r="M663" s="47" t="str">
        <f t="shared" si="102"/>
        <v>----</v>
      </c>
      <c r="N663" s="48" t="str">
        <f t="shared" si="103"/>
        <v>-/</v>
      </c>
      <c r="O663" s="45"/>
      <c r="P663" s="158">
        <f>IFERROR(INDEX('قرائت کنتور'!A:AZ,MATCH(A663&amp;"-"&amp;"گاز",'قرائت کنتور'!B:B,0),MATCH(L663,'قرائت کنتور'!$1:$1,0)),0)</f>
        <v>0</v>
      </c>
      <c r="Q663" s="47">
        <f>IFERROR(INDEX('قرائت کنتور'!A:AZ,MATCH(A663&amp;"-"&amp;"گاز",'قرائت کنتور'!B:B,0),MATCH(G663,'قرائت کنتور'!$1:$1,0)),0)</f>
        <v>0</v>
      </c>
      <c r="R663" s="47">
        <f t="shared" si="104"/>
        <v>0</v>
      </c>
      <c r="S663" s="45"/>
      <c r="T663" s="155" t="str">
        <f>IFERROR(INDEX('تعرفه ها'!A:Z,MATCH("بهای هر متر مکعب گاز مصرفی",'تعرفه ها'!$B:$B,0),MATCH(F663,'تعرفه ها'!$2:$2,0)),"---")</f>
        <v>---</v>
      </c>
      <c r="U663" s="50" t="str">
        <f t="shared" si="105"/>
        <v>---</v>
      </c>
      <c r="V663" s="50" t="str">
        <f>IFERROR(ROUND(R663*INDEX('تعرفه ها'!A:Z,MATCH("عوارض گاز به ازاء هر متر مکعب",'تعرفه ها'!$B:$B,0),MATCH(F663,'تعرفه ها'!$2:$2,0)),0),"---")</f>
        <v>---</v>
      </c>
      <c r="W663" s="50" t="str">
        <f>IFERROR(ROUND(((U663+V663)*INDEX('تعرفه ها'!A:Z,MATCH("هزینه نگهداری و تعمیرات شبکه گاز",'تعرفه ها'!$B:$B,0),MATCH(F663,'تعرفه ها'!$2:$2,0))/100),0),"---")</f>
        <v>---</v>
      </c>
      <c r="X663" s="50" t="str">
        <f>IFERROR(IF(INDEX('اطلاعات دوره'!A:Z,MATCH(G663,'اطلاعات دوره'!C:C,0),MATCH("گاز",'اطلاعات دوره'!$1:$1,0))="دارد",ROUND((U663+V663)*INDEX('تعرفه ها'!A:Z,MATCH("پیک فصلی گاز",'تعرفه ها'!$B:$B,0),MATCH(F663,'تعرفه ها'!$2:$2,0))/100,0),0),"---")</f>
        <v>---</v>
      </c>
      <c r="Y663" s="50" t="str">
        <f>IFERROR(ROUND(SUM(U663+V663+W663+X663)*INDEX('تعرفه ها'!A:Z,MATCH("مالیات گاز",'تعرفه ها'!$B:$B,0),MATCH(F663,'تعرفه ها'!$2:$2,0))/100,0),"---")</f>
        <v>---</v>
      </c>
      <c r="Z663" s="50" t="str">
        <f t="shared" si="106"/>
        <v>---</v>
      </c>
      <c r="AA663" s="50" t="str">
        <f t="shared" si="100"/>
        <v>---</v>
      </c>
      <c r="AB663" s="50" t="str">
        <f t="shared" si="107"/>
        <v>---</v>
      </c>
      <c r="AC663" s="50" t="str">
        <f t="shared" si="108"/>
        <v>---</v>
      </c>
      <c r="AD663" s="153" t="str">
        <f t="shared" si="109"/>
        <v>---</v>
      </c>
      <c r="AF663" s="155" t="str">
        <f>IFERROR(IF(INDEX(پرداخت!A:AZ,MATCH(A663&amp;" - "&amp;"گاز",پرداخت!$B:$B,0),MATCH(G663,پرداخت!$1:$1,0))="نشده","نشده","شده"),"---")</f>
        <v>---</v>
      </c>
      <c r="AH663" s="144"/>
      <c r="AI663" s="144"/>
      <c r="AJ663" s="144"/>
    </row>
    <row r="664" spans="1:36" ht="34.9" hidden="1" customHeight="1">
      <c r="A664" s="170"/>
      <c r="B664" s="47">
        <f>IFERROR(INDEX('اطلاعات انشعابات شرکتها'!A:BB,MATCH(A664,'اطلاعات انشعابات شرکتها'!A:A,0),MATCH(B$1,'اطلاعات انشعابات شرکتها'!$1:$1,0)),0)</f>
        <v>0</v>
      </c>
      <c r="C664" s="48">
        <f>IFERROR(INDEX('اطلاعات انشعابات شرکتها'!A:BB,MATCH(A664,'اطلاعات انشعابات شرکتها'!A:A,0),MATCH(C$1,'اطلاعات انشعابات شرکتها'!$1:$1,0)),0)</f>
        <v>0</v>
      </c>
      <c r="D664" s="45"/>
      <c r="E664" s="171"/>
      <c r="F664" s="170"/>
      <c r="G664" s="47" t="str">
        <f t="shared" si="101"/>
        <v>/</v>
      </c>
      <c r="H664" s="47">
        <f>IFERROR(INDEX('اطلاعات دوره'!A:Z,MATCH(G664,'اطلاعات دوره'!C:C,0),MATCH(H$1,'اطلاعات دوره'!$1:$1,0)),0)</f>
        <v>0</v>
      </c>
      <c r="I664" s="47">
        <f>IFERROR(INDEX('اطلاعات دوره'!A:Z,MATCH(G664,'اطلاعات دوره'!C:C,0),MATCH(I$1,'اطلاعات دوره'!$1:$1,0)),0)</f>
        <v>0</v>
      </c>
      <c r="J664" s="48">
        <f>IFERROR(INDEX('اطلاعات دوره'!A:Z,MATCH(G664,'اطلاعات دوره'!C:C,0),MATCH(J$1,'اطلاعات دوره'!$1:$1,0)),0)</f>
        <v>0</v>
      </c>
      <c r="K664" s="46"/>
      <c r="L664" s="158" t="str">
        <f>IFERROR(INDEX('اطلاعات دوره'!A:Z,MATCH(G664,'اطلاعات دوره'!C:C,0)-1,MATCH("عنوان",'اطلاعات دوره'!$1:$1,0)),"---")</f>
        <v>---</v>
      </c>
      <c r="M664" s="47" t="str">
        <f t="shared" si="102"/>
        <v>----</v>
      </c>
      <c r="N664" s="48" t="str">
        <f t="shared" si="103"/>
        <v>-/</v>
      </c>
      <c r="O664" s="45"/>
      <c r="P664" s="158">
        <f>IFERROR(INDEX('قرائت کنتور'!A:AZ,MATCH(A664&amp;"-"&amp;"گاز",'قرائت کنتور'!B:B,0),MATCH(L664,'قرائت کنتور'!$1:$1,0)),0)</f>
        <v>0</v>
      </c>
      <c r="Q664" s="47">
        <f>IFERROR(INDEX('قرائت کنتور'!A:AZ,MATCH(A664&amp;"-"&amp;"گاز",'قرائت کنتور'!B:B,0),MATCH(G664,'قرائت کنتور'!$1:$1,0)),0)</f>
        <v>0</v>
      </c>
      <c r="R664" s="47">
        <f t="shared" si="104"/>
        <v>0</v>
      </c>
      <c r="S664" s="45"/>
      <c r="T664" s="155" t="str">
        <f>IFERROR(INDEX('تعرفه ها'!A:Z,MATCH("بهای هر متر مکعب گاز مصرفی",'تعرفه ها'!$B:$B,0),MATCH(F664,'تعرفه ها'!$2:$2,0)),"---")</f>
        <v>---</v>
      </c>
      <c r="U664" s="50" t="str">
        <f t="shared" si="105"/>
        <v>---</v>
      </c>
      <c r="V664" s="50" t="str">
        <f>IFERROR(ROUND(R664*INDEX('تعرفه ها'!A:Z,MATCH("عوارض گاز به ازاء هر متر مکعب",'تعرفه ها'!$B:$B,0),MATCH(F664,'تعرفه ها'!$2:$2,0)),0),"---")</f>
        <v>---</v>
      </c>
      <c r="W664" s="50" t="str">
        <f>IFERROR(ROUND(((U664+V664)*INDEX('تعرفه ها'!A:Z,MATCH("هزینه نگهداری و تعمیرات شبکه گاز",'تعرفه ها'!$B:$B,0),MATCH(F664,'تعرفه ها'!$2:$2,0))/100),0),"---")</f>
        <v>---</v>
      </c>
      <c r="X664" s="50" t="str">
        <f>IFERROR(IF(INDEX('اطلاعات دوره'!A:Z,MATCH(G664,'اطلاعات دوره'!C:C,0),MATCH("گاز",'اطلاعات دوره'!$1:$1,0))="دارد",ROUND((U664+V664)*INDEX('تعرفه ها'!A:Z,MATCH("پیک فصلی گاز",'تعرفه ها'!$B:$B,0),MATCH(F664,'تعرفه ها'!$2:$2,0))/100,0),0),"---")</f>
        <v>---</v>
      </c>
      <c r="Y664" s="50" t="str">
        <f>IFERROR(ROUND(SUM(U664+V664+W664+X664)*INDEX('تعرفه ها'!A:Z,MATCH("مالیات گاز",'تعرفه ها'!$B:$B,0),MATCH(F664,'تعرفه ها'!$2:$2,0))/100,0),"---")</f>
        <v>---</v>
      </c>
      <c r="Z664" s="50" t="str">
        <f t="shared" si="106"/>
        <v>---</v>
      </c>
      <c r="AA664" s="50" t="str">
        <f t="shared" si="100"/>
        <v>---</v>
      </c>
      <c r="AB664" s="50" t="str">
        <f t="shared" si="107"/>
        <v>---</v>
      </c>
      <c r="AC664" s="50" t="str">
        <f t="shared" si="108"/>
        <v>---</v>
      </c>
      <c r="AD664" s="153" t="str">
        <f t="shared" si="109"/>
        <v>---</v>
      </c>
      <c r="AF664" s="155" t="str">
        <f>IFERROR(IF(INDEX(پرداخت!A:AZ,MATCH(A664&amp;" - "&amp;"گاز",پرداخت!$B:$B,0),MATCH(G664,پرداخت!$1:$1,0))="نشده","نشده","شده"),"---")</f>
        <v>---</v>
      </c>
      <c r="AH664" s="144"/>
      <c r="AI664" s="144"/>
      <c r="AJ664" s="144"/>
    </row>
    <row r="665" spans="1:36" ht="34.9" hidden="1" customHeight="1">
      <c r="A665" s="170"/>
      <c r="B665" s="47">
        <f>IFERROR(INDEX('اطلاعات انشعابات شرکتها'!A:BB,MATCH(A665,'اطلاعات انشعابات شرکتها'!A:A,0),MATCH(B$1,'اطلاعات انشعابات شرکتها'!$1:$1,0)),0)</f>
        <v>0</v>
      </c>
      <c r="C665" s="48">
        <f>IFERROR(INDEX('اطلاعات انشعابات شرکتها'!A:BB,MATCH(A665,'اطلاعات انشعابات شرکتها'!A:A,0),MATCH(C$1,'اطلاعات انشعابات شرکتها'!$1:$1,0)),0)</f>
        <v>0</v>
      </c>
      <c r="D665" s="45"/>
      <c r="E665" s="171"/>
      <c r="F665" s="170"/>
      <c r="G665" s="47" t="str">
        <f t="shared" si="101"/>
        <v>/</v>
      </c>
      <c r="H665" s="47">
        <f>IFERROR(INDEX('اطلاعات دوره'!A:Z,MATCH(G665,'اطلاعات دوره'!C:C,0),MATCH(H$1,'اطلاعات دوره'!$1:$1,0)),0)</f>
        <v>0</v>
      </c>
      <c r="I665" s="47">
        <f>IFERROR(INDEX('اطلاعات دوره'!A:Z,MATCH(G665,'اطلاعات دوره'!C:C,0),MATCH(I$1,'اطلاعات دوره'!$1:$1,0)),0)</f>
        <v>0</v>
      </c>
      <c r="J665" s="48">
        <f>IFERROR(INDEX('اطلاعات دوره'!A:Z,MATCH(G665,'اطلاعات دوره'!C:C,0),MATCH(J$1,'اطلاعات دوره'!$1:$1,0)),0)</f>
        <v>0</v>
      </c>
      <c r="K665" s="46"/>
      <c r="L665" s="158" t="str">
        <f>IFERROR(INDEX('اطلاعات دوره'!A:Z,MATCH(G665,'اطلاعات دوره'!C:C,0)-1,MATCH("عنوان",'اطلاعات دوره'!$1:$1,0)),"---")</f>
        <v>---</v>
      </c>
      <c r="M665" s="47" t="str">
        <f t="shared" si="102"/>
        <v>----</v>
      </c>
      <c r="N665" s="48" t="str">
        <f t="shared" si="103"/>
        <v>-/</v>
      </c>
      <c r="O665" s="45"/>
      <c r="P665" s="158">
        <f>IFERROR(INDEX('قرائت کنتور'!A:AZ,MATCH(A665&amp;"-"&amp;"گاز",'قرائت کنتور'!B:B,0),MATCH(L665,'قرائت کنتور'!$1:$1,0)),0)</f>
        <v>0</v>
      </c>
      <c r="Q665" s="47">
        <f>IFERROR(INDEX('قرائت کنتور'!A:AZ,MATCH(A665&amp;"-"&amp;"گاز",'قرائت کنتور'!B:B,0),MATCH(G665,'قرائت کنتور'!$1:$1,0)),0)</f>
        <v>0</v>
      </c>
      <c r="R665" s="47">
        <f t="shared" si="104"/>
        <v>0</v>
      </c>
      <c r="S665" s="45"/>
      <c r="T665" s="155" t="str">
        <f>IFERROR(INDEX('تعرفه ها'!A:Z,MATCH("بهای هر متر مکعب گاز مصرفی",'تعرفه ها'!$B:$B,0),MATCH(F665,'تعرفه ها'!$2:$2,0)),"---")</f>
        <v>---</v>
      </c>
      <c r="U665" s="50" t="str">
        <f t="shared" si="105"/>
        <v>---</v>
      </c>
      <c r="V665" s="50" t="str">
        <f>IFERROR(ROUND(R665*INDEX('تعرفه ها'!A:Z,MATCH("عوارض گاز به ازاء هر متر مکعب",'تعرفه ها'!$B:$B,0),MATCH(F665,'تعرفه ها'!$2:$2,0)),0),"---")</f>
        <v>---</v>
      </c>
      <c r="W665" s="50" t="str">
        <f>IFERROR(ROUND(((U665+V665)*INDEX('تعرفه ها'!A:Z,MATCH("هزینه نگهداری و تعمیرات شبکه گاز",'تعرفه ها'!$B:$B,0),MATCH(F665,'تعرفه ها'!$2:$2,0))/100),0),"---")</f>
        <v>---</v>
      </c>
      <c r="X665" s="50" t="str">
        <f>IFERROR(IF(INDEX('اطلاعات دوره'!A:Z,MATCH(G665,'اطلاعات دوره'!C:C,0),MATCH("گاز",'اطلاعات دوره'!$1:$1,0))="دارد",ROUND((U665+V665)*INDEX('تعرفه ها'!A:Z,MATCH("پیک فصلی گاز",'تعرفه ها'!$B:$B,0),MATCH(F665,'تعرفه ها'!$2:$2,0))/100,0),0),"---")</f>
        <v>---</v>
      </c>
      <c r="Y665" s="50" t="str">
        <f>IFERROR(ROUND(SUM(U665+V665+W665+X665)*INDEX('تعرفه ها'!A:Z,MATCH("مالیات گاز",'تعرفه ها'!$B:$B,0),MATCH(F665,'تعرفه ها'!$2:$2,0))/100,0),"---")</f>
        <v>---</v>
      </c>
      <c r="Z665" s="50" t="str">
        <f t="shared" si="106"/>
        <v>---</v>
      </c>
      <c r="AA665" s="50" t="str">
        <f t="shared" si="100"/>
        <v>---</v>
      </c>
      <c r="AB665" s="50" t="str">
        <f t="shared" si="107"/>
        <v>---</v>
      </c>
      <c r="AC665" s="50" t="str">
        <f t="shared" si="108"/>
        <v>---</v>
      </c>
      <c r="AD665" s="153" t="str">
        <f t="shared" si="109"/>
        <v>---</v>
      </c>
      <c r="AF665" s="155" t="str">
        <f>IFERROR(IF(INDEX(پرداخت!A:AZ,MATCH(A665&amp;" - "&amp;"گاز",پرداخت!$B:$B,0),MATCH(G665,پرداخت!$1:$1,0))="نشده","نشده","شده"),"---")</f>
        <v>---</v>
      </c>
      <c r="AH665" s="144"/>
      <c r="AI665" s="144"/>
      <c r="AJ665" s="144"/>
    </row>
    <row r="666" spans="1:36" ht="34.9" hidden="1" customHeight="1">
      <c r="A666" s="170"/>
      <c r="B666" s="47">
        <f>IFERROR(INDEX('اطلاعات انشعابات شرکتها'!A:BB,MATCH(A666,'اطلاعات انشعابات شرکتها'!A:A,0),MATCH(B$1,'اطلاعات انشعابات شرکتها'!$1:$1,0)),0)</f>
        <v>0</v>
      </c>
      <c r="C666" s="48">
        <f>IFERROR(INDEX('اطلاعات انشعابات شرکتها'!A:BB,MATCH(A666,'اطلاعات انشعابات شرکتها'!A:A,0),MATCH(C$1,'اطلاعات انشعابات شرکتها'!$1:$1,0)),0)</f>
        <v>0</v>
      </c>
      <c r="D666" s="45"/>
      <c r="E666" s="171"/>
      <c r="F666" s="170"/>
      <c r="G666" s="47" t="str">
        <f t="shared" si="101"/>
        <v>/</v>
      </c>
      <c r="H666" s="47">
        <f>IFERROR(INDEX('اطلاعات دوره'!A:Z,MATCH(G666,'اطلاعات دوره'!C:C,0),MATCH(H$1,'اطلاعات دوره'!$1:$1,0)),0)</f>
        <v>0</v>
      </c>
      <c r="I666" s="47">
        <f>IFERROR(INDEX('اطلاعات دوره'!A:Z,MATCH(G666,'اطلاعات دوره'!C:C,0),MATCH(I$1,'اطلاعات دوره'!$1:$1,0)),0)</f>
        <v>0</v>
      </c>
      <c r="J666" s="48">
        <f>IFERROR(INDEX('اطلاعات دوره'!A:Z,MATCH(G666,'اطلاعات دوره'!C:C,0),MATCH(J$1,'اطلاعات دوره'!$1:$1,0)),0)</f>
        <v>0</v>
      </c>
      <c r="K666" s="46"/>
      <c r="L666" s="158" t="str">
        <f>IFERROR(INDEX('اطلاعات دوره'!A:Z,MATCH(G666,'اطلاعات دوره'!C:C,0)-1,MATCH("عنوان",'اطلاعات دوره'!$1:$1,0)),"---")</f>
        <v>---</v>
      </c>
      <c r="M666" s="47" t="str">
        <f t="shared" si="102"/>
        <v>----</v>
      </c>
      <c r="N666" s="48" t="str">
        <f t="shared" si="103"/>
        <v>-/</v>
      </c>
      <c r="O666" s="45"/>
      <c r="P666" s="158">
        <f>IFERROR(INDEX('قرائت کنتور'!A:AZ,MATCH(A666&amp;"-"&amp;"گاز",'قرائت کنتور'!B:B,0),MATCH(L666,'قرائت کنتور'!$1:$1,0)),0)</f>
        <v>0</v>
      </c>
      <c r="Q666" s="47">
        <f>IFERROR(INDEX('قرائت کنتور'!A:AZ,MATCH(A666&amp;"-"&amp;"گاز",'قرائت کنتور'!B:B,0),MATCH(G666,'قرائت کنتور'!$1:$1,0)),0)</f>
        <v>0</v>
      </c>
      <c r="R666" s="47">
        <f t="shared" si="104"/>
        <v>0</v>
      </c>
      <c r="S666" s="45"/>
      <c r="T666" s="155" t="str">
        <f>IFERROR(INDEX('تعرفه ها'!A:Z,MATCH("بهای هر متر مکعب گاز مصرفی",'تعرفه ها'!$B:$B,0),MATCH(F666,'تعرفه ها'!$2:$2,0)),"---")</f>
        <v>---</v>
      </c>
      <c r="U666" s="50" t="str">
        <f t="shared" si="105"/>
        <v>---</v>
      </c>
      <c r="V666" s="50" t="str">
        <f>IFERROR(ROUND(R666*INDEX('تعرفه ها'!A:Z,MATCH("عوارض گاز به ازاء هر متر مکعب",'تعرفه ها'!$B:$B,0),MATCH(F666,'تعرفه ها'!$2:$2,0)),0),"---")</f>
        <v>---</v>
      </c>
      <c r="W666" s="50" t="str">
        <f>IFERROR(ROUND(((U666+V666)*INDEX('تعرفه ها'!A:Z,MATCH("هزینه نگهداری و تعمیرات شبکه گاز",'تعرفه ها'!$B:$B,0),MATCH(F666,'تعرفه ها'!$2:$2,0))/100),0),"---")</f>
        <v>---</v>
      </c>
      <c r="X666" s="50" t="str">
        <f>IFERROR(IF(INDEX('اطلاعات دوره'!A:Z,MATCH(G666,'اطلاعات دوره'!C:C,0),MATCH("گاز",'اطلاعات دوره'!$1:$1,0))="دارد",ROUND((U666+V666)*INDEX('تعرفه ها'!A:Z,MATCH("پیک فصلی گاز",'تعرفه ها'!$B:$B,0),MATCH(F666,'تعرفه ها'!$2:$2,0))/100,0),0),"---")</f>
        <v>---</v>
      </c>
      <c r="Y666" s="50" t="str">
        <f>IFERROR(ROUND(SUM(U666+V666+W666+X666)*INDEX('تعرفه ها'!A:Z,MATCH("مالیات گاز",'تعرفه ها'!$B:$B,0),MATCH(F666,'تعرفه ها'!$2:$2,0))/100,0),"---")</f>
        <v>---</v>
      </c>
      <c r="Z666" s="50" t="str">
        <f t="shared" si="106"/>
        <v>---</v>
      </c>
      <c r="AA666" s="50" t="str">
        <f t="shared" si="100"/>
        <v>---</v>
      </c>
      <c r="AB666" s="50" t="str">
        <f t="shared" si="107"/>
        <v>---</v>
      </c>
      <c r="AC666" s="50" t="str">
        <f t="shared" si="108"/>
        <v>---</v>
      </c>
      <c r="AD666" s="153" t="str">
        <f t="shared" si="109"/>
        <v>---</v>
      </c>
      <c r="AF666" s="155" t="str">
        <f>IFERROR(IF(INDEX(پرداخت!A:AZ,MATCH(A666&amp;" - "&amp;"گاز",پرداخت!$B:$B,0),MATCH(G666,پرداخت!$1:$1,0))="نشده","نشده","شده"),"---")</f>
        <v>---</v>
      </c>
      <c r="AH666" s="144"/>
      <c r="AI666" s="144"/>
      <c r="AJ666" s="144"/>
    </row>
    <row r="667" spans="1:36" ht="34.9" hidden="1" customHeight="1">
      <c r="A667" s="170"/>
      <c r="B667" s="47">
        <f>IFERROR(INDEX('اطلاعات انشعابات شرکتها'!A:BB,MATCH(A667,'اطلاعات انشعابات شرکتها'!A:A,0),MATCH(B$1,'اطلاعات انشعابات شرکتها'!$1:$1,0)),0)</f>
        <v>0</v>
      </c>
      <c r="C667" s="48">
        <f>IFERROR(INDEX('اطلاعات انشعابات شرکتها'!A:BB,MATCH(A667,'اطلاعات انشعابات شرکتها'!A:A,0),MATCH(C$1,'اطلاعات انشعابات شرکتها'!$1:$1,0)),0)</f>
        <v>0</v>
      </c>
      <c r="D667" s="45"/>
      <c r="E667" s="171"/>
      <c r="F667" s="170"/>
      <c r="G667" s="47" t="str">
        <f t="shared" si="101"/>
        <v>/</v>
      </c>
      <c r="H667" s="47">
        <f>IFERROR(INDEX('اطلاعات دوره'!A:Z,MATCH(G667,'اطلاعات دوره'!C:C,0),MATCH(H$1,'اطلاعات دوره'!$1:$1,0)),0)</f>
        <v>0</v>
      </c>
      <c r="I667" s="47">
        <f>IFERROR(INDEX('اطلاعات دوره'!A:Z,MATCH(G667,'اطلاعات دوره'!C:C,0),MATCH(I$1,'اطلاعات دوره'!$1:$1,0)),0)</f>
        <v>0</v>
      </c>
      <c r="J667" s="48">
        <f>IFERROR(INDEX('اطلاعات دوره'!A:Z,MATCH(G667,'اطلاعات دوره'!C:C,0),MATCH(J$1,'اطلاعات دوره'!$1:$1,0)),0)</f>
        <v>0</v>
      </c>
      <c r="K667" s="46"/>
      <c r="L667" s="158" t="str">
        <f>IFERROR(INDEX('اطلاعات دوره'!A:Z,MATCH(G667,'اطلاعات دوره'!C:C,0)-1,MATCH("عنوان",'اطلاعات دوره'!$1:$1,0)),"---")</f>
        <v>---</v>
      </c>
      <c r="M667" s="47" t="str">
        <f t="shared" si="102"/>
        <v>----</v>
      </c>
      <c r="N667" s="48" t="str">
        <f t="shared" si="103"/>
        <v>-/</v>
      </c>
      <c r="O667" s="45"/>
      <c r="P667" s="158">
        <f>IFERROR(INDEX('قرائت کنتور'!A:AZ,MATCH(A667&amp;"-"&amp;"گاز",'قرائت کنتور'!B:B,0),MATCH(L667,'قرائت کنتور'!$1:$1,0)),0)</f>
        <v>0</v>
      </c>
      <c r="Q667" s="47">
        <f>IFERROR(INDEX('قرائت کنتور'!A:AZ,MATCH(A667&amp;"-"&amp;"گاز",'قرائت کنتور'!B:B,0),MATCH(G667,'قرائت کنتور'!$1:$1,0)),0)</f>
        <v>0</v>
      </c>
      <c r="R667" s="47">
        <f t="shared" si="104"/>
        <v>0</v>
      </c>
      <c r="S667" s="45"/>
      <c r="T667" s="155" t="str">
        <f>IFERROR(INDEX('تعرفه ها'!A:Z,MATCH("بهای هر متر مکعب گاز مصرفی",'تعرفه ها'!$B:$B,0),MATCH(F667,'تعرفه ها'!$2:$2,0)),"---")</f>
        <v>---</v>
      </c>
      <c r="U667" s="50" t="str">
        <f t="shared" si="105"/>
        <v>---</v>
      </c>
      <c r="V667" s="50" t="str">
        <f>IFERROR(ROUND(R667*INDEX('تعرفه ها'!A:Z,MATCH("عوارض گاز به ازاء هر متر مکعب",'تعرفه ها'!$B:$B,0),MATCH(F667,'تعرفه ها'!$2:$2,0)),0),"---")</f>
        <v>---</v>
      </c>
      <c r="W667" s="50" t="str">
        <f>IFERROR(ROUND(((U667+V667)*INDEX('تعرفه ها'!A:Z,MATCH("هزینه نگهداری و تعمیرات شبکه گاز",'تعرفه ها'!$B:$B,0),MATCH(F667,'تعرفه ها'!$2:$2,0))/100),0),"---")</f>
        <v>---</v>
      </c>
      <c r="X667" s="50" t="str">
        <f>IFERROR(IF(INDEX('اطلاعات دوره'!A:Z,MATCH(G667,'اطلاعات دوره'!C:C,0),MATCH("گاز",'اطلاعات دوره'!$1:$1,0))="دارد",ROUND((U667+V667)*INDEX('تعرفه ها'!A:Z,MATCH("پیک فصلی گاز",'تعرفه ها'!$B:$B,0),MATCH(F667,'تعرفه ها'!$2:$2,0))/100,0),0),"---")</f>
        <v>---</v>
      </c>
      <c r="Y667" s="50" t="str">
        <f>IFERROR(ROUND(SUM(U667+V667+W667+X667)*INDEX('تعرفه ها'!A:Z,MATCH("مالیات گاز",'تعرفه ها'!$B:$B,0),MATCH(F667,'تعرفه ها'!$2:$2,0))/100,0),"---")</f>
        <v>---</v>
      </c>
      <c r="Z667" s="50" t="str">
        <f t="shared" si="106"/>
        <v>---</v>
      </c>
      <c r="AA667" s="50" t="str">
        <f t="shared" si="100"/>
        <v>---</v>
      </c>
      <c r="AB667" s="50" t="str">
        <f t="shared" si="107"/>
        <v>---</v>
      </c>
      <c r="AC667" s="50" t="str">
        <f t="shared" si="108"/>
        <v>---</v>
      </c>
      <c r="AD667" s="153" t="str">
        <f t="shared" si="109"/>
        <v>---</v>
      </c>
      <c r="AF667" s="155" t="str">
        <f>IFERROR(IF(INDEX(پرداخت!A:AZ,MATCH(A667&amp;" - "&amp;"گاز",پرداخت!$B:$B,0),MATCH(G667,پرداخت!$1:$1,0))="نشده","نشده","شده"),"---")</f>
        <v>---</v>
      </c>
      <c r="AH667" s="144"/>
      <c r="AI667" s="144"/>
      <c r="AJ667" s="144"/>
    </row>
    <row r="668" spans="1:36" ht="34.9" hidden="1" customHeight="1">
      <c r="A668" s="170"/>
      <c r="B668" s="47">
        <f>IFERROR(INDEX('اطلاعات انشعابات شرکتها'!A:BB,MATCH(A668,'اطلاعات انشعابات شرکتها'!A:A,0),MATCH(B$1,'اطلاعات انشعابات شرکتها'!$1:$1,0)),0)</f>
        <v>0</v>
      </c>
      <c r="C668" s="48">
        <f>IFERROR(INDEX('اطلاعات انشعابات شرکتها'!A:BB,MATCH(A668,'اطلاعات انشعابات شرکتها'!A:A,0),MATCH(C$1,'اطلاعات انشعابات شرکتها'!$1:$1,0)),0)</f>
        <v>0</v>
      </c>
      <c r="D668" s="45"/>
      <c r="E668" s="171"/>
      <c r="F668" s="170"/>
      <c r="G668" s="47" t="str">
        <f t="shared" si="101"/>
        <v>/</v>
      </c>
      <c r="H668" s="47">
        <f>IFERROR(INDEX('اطلاعات دوره'!A:Z,MATCH(G668,'اطلاعات دوره'!C:C,0),MATCH(H$1,'اطلاعات دوره'!$1:$1,0)),0)</f>
        <v>0</v>
      </c>
      <c r="I668" s="47">
        <f>IFERROR(INDEX('اطلاعات دوره'!A:Z,MATCH(G668,'اطلاعات دوره'!C:C,0),MATCH(I$1,'اطلاعات دوره'!$1:$1,0)),0)</f>
        <v>0</v>
      </c>
      <c r="J668" s="48">
        <f>IFERROR(INDEX('اطلاعات دوره'!A:Z,MATCH(G668,'اطلاعات دوره'!C:C,0),MATCH(J$1,'اطلاعات دوره'!$1:$1,0)),0)</f>
        <v>0</v>
      </c>
      <c r="K668" s="46"/>
      <c r="L668" s="158" t="str">
        <f>IFERROR(INDEX('اطلاعات دوره'!A:Z,MATCH(G668,'اطلاعات دوره'!C:C,0)-1,MATCH("عنوان",'اطلاعات دوره'!$1:$1,0)),"---")</f>
        <v>---</v>
      </c>
      <c r="M668" s="47" t="str">
        <f t="shared" si="102"/>
        <v>----</v>
      </c>
      <c r="N668" s="48" t="str">
        <f t="shared" si="103"/>
        <v>-/</v>
      </c>
      <c r="O668" s="45"/>
      <c r="P668" s="158">
        <f>IFERROR(INDEX('قرائت کنتور'!A:AZ,MATCH(A668&amp;"-"&amp;"گاز",'قرائت کنتور'!B:B,0),MATCH(L668,'قرائت کنتور'!$1:$1,0)),0)</f>
        <v>0</v>
      </c>
      <c r="Q668" s="47">
        <f>IFERROR(INDEX('قرائت کنتور'!A:AZ,MATCH(A668&amp;"-"&amp;"گاز",'قرائت کنتور'!B:B,0),MATCH(G668,'قرائت کنتور'!$1:$1,0)),0)</f>
        <v>0</v>
      </c>
      <c r="R668" s="47">
        <f t="shared" si="104"/>
        <v>0</v>
      </c>
      <c r="S668" s="45"/>
      <c r="T668" s="155" t="str">
        <f>IFERROR(INDEX('تعرفه ها'!A:Z,MATCH("بهای هر متر مکعب گاز مصرفی",'تعرفه ها'!$B:$B,0),MATCH(F668,'تعرفه ها'!$2:$2,0)),"---")</f>
        <v>---</v>
      </c>
      <c r="U668" s="50" t="str">
        <f t="shared" si="105"/>
        <v>---</v>
      </c>
      <c r="V668" s="50" t="str">
        <f>IFERROR(ROUND(R668*INDEX('تعرفه ها'!A:Z,MATCH("عوارض گاز به ازاء هر متر مکعب",'تعرفه ها'!$B:$B,0),MATCH(F668,'تعرفه ها'!$2:$2,0)),0),"---")</f>
        <v>---</v>
      </c>
      <c r="W668" s="50" t="str">
        <f>IFERROR(ROUND(((U668+V668)*INDEX('تعرفه ها'!A:Z,MATCH("هزینه نگهداری و تعمیرات شبکه گاز",'تعرفه ها'!$B:$B,0),MATCH(F668,'تعرفه ها'!$2:$2,0))/100),0),"---")</f>
        <v>---</v>
      </c>
      <c r="X668" s="50" t="str">
        <f>IFERROR(IF(INDEX('اطلاعات دوره'!A:Z,MATCH(G668,'اطلاعات دوره'!C:C,0),MATCH("گاز",'اطلاعات دوره'!$1:$1,0))="دارد",ROUND((U668+V668)*INDEX('تعرفه ها'!A:Z,MATCH("پیک فصلی گاز",'تعرفه ها'!$B:$B,0),MATCH(F668,'تعرفه ها'!$2:$2,0))/100,0),0),"---")</f>
        <v>---</v>
      </c>
      <c r="Y668" s="50" t="str">
        <f>IFERROR(ROUND(SUM(U668+V668+W668+X668)*INDEX('تعرفه ها'!A:Z,MATCH("مالیات گاز",'تعرفه ها'!$B:$B,0),MATCH(F668,'تعرفه ها'!$2:$2,0))/100,0),"---")</f>
        <v>---</v>
      </c>
      <c r="Z668" s="50" t="str">
        <f t="shared" si="106"/>
        <v>---</v>
      </c>
      <c r="AA668" s="50" t="str">
        <f t="shared" si="100"/>
        <v>---</v>
      </c>
      <c r="AB668" s="50" t="str">
        <f t="shared" si="107"/>
        <v>---</v>
      </c>
      <c r="AC668" s="50" t="str">
        <f t="shared" si="108"/>
        <v>---</v>
      </c>
      <c r="AD668" s="153" t="str">
        <f t="shared" si="109"/>
        <v>---</v>
      </c>
      <c r="AF668" s="155" t="str">
        <f>IFERROR(IF(INDEX(پرداخت!A:AZ,MATCH(A668&amp;" - "&amp;"گاز",پرداخت!$B:$B,0),MATCH(G668,پرداخت!$1:$1,0))="نشده","نشده","شده"),"---")</f>
        <v>---</v>
      </c>
      <c r="AH668" s="144"/>
      <c r="AI668" s="144"/>
      <c r="AJ668" s="144"/>
    </row>
    <row r="669" spans="1:36" ht="34.9" hidden="1" customHeight="1">
      <c r="A669" s="170"/>
      <c r="B669" s="47">
        <f>IFERROR(INDEX('اطلاعات انشعابات شرکتها'!A:BB,MATCH(A669,'اطلاعات انشعابات شرکتها'!A:A,0),MATCH(B$1,'اطلاعات انشعابات شرکتها'!$1:$1,0)),0)</f>
        <v>0</v>
      </c>
      <c r="C669" s="48">
        <f>IFERROR(INDEX('اطلاعات انشعابات شرکتها'!A:BB,MATCH(A669,'اطلاعات انشعابات شرکتها'!A:A,0),MATCH(C$1,'اطلاعات انشعابات شرکتها'!$1:$1,0)),0)</f>
        <v>0</v>
      </c>
      <c r="D669" s="45"/>
      <c r="E669" s="171"/>
      <c r="F669" s="170"/>
      <c r="G669" s="47" t="str">
        <f t="shared" si="101"/>
        <v>/</v>
      </c>
      <c r="H669" s="47">
        <f>IFERROR(INDEX('اطلاعات دوره'!A:Z,MATCH(G669,'اطلاعات دوره'!C:C,0),MATCH(H$1,'اطلاعات دوره'!$1:$1,0)),0)</f>
        <v>0</v>
      </c>
      <c r="I669" s="47">
        <f>IFERROR(INDEX('اطلاعات دوره'!A:Z,MATCH(G669,'اطلاعات دوره'!C:C,0),MATCH(I$1,'اطلاعات دوره'!$1:$1,0)),0)</f>
        <v>0</v>
      </c>
      <c r="J669" s="48">
        <f>IFERROR(INDEX('اطلاعات دوره'!A:Z,MATCH(G669,'اطلاعات دوره'!C:C,0),MATCH(J$1,'اطلاعات دوره'!$1:$1,0)),0)</f>
        <v>0</v>
      </c>
      <c r="K669" s="46"/>
      <c r="L669" s="158" t="str">
        <f>IFERROR(INDEX('اطلاعات دوره'!A:Z,MATCH(G669,'اطلاعات دوره'!C:C,0)-1,MATCH("عنوان",'اطلاعات دوره'!$1:$1,0)),"---")</f>
        <v>---</v>
      </c>
      <c r="M669" s="47" t="str">
        <f t="shared" si="102"/>
        <v>----</v>
      </c>
      <c r="N669" s="48" t="str">
        <f t="shared" si="103"/>
        <v>-/</v>
      </c>
      <c r="O669" s="45"/>
      <c r="P669" s="158">
        <f>IFERROR(INDEX('قرائت کنتور'!A:AZ,MATCH(A669&amp;"-"&amp;"گاز",'قرائت کنتور'!B:B,0),MATCH(L669,'قرائت کنتور'!$1:$1,0)),0)</f>
        <v>0</v>
      </c>
      <c r="Q669" s="47">
        <f>IFERROR(INDEX('قرائت کنتور'!A:AZ,MATCH(A669&amp;"-"&amp;"گاز",'قرائت کنتور'!B:B,0),MATCH(G669,'قرائت کنتور'!$1:$1,0)),0)</f>
        <v>0</v>
      </c>
      <c r="R669" s="47">
        <f t="shared" si="104"/>
        <v>0</v>
      </c>
      <c r="S669" s="45"/>
      <c r="T669" s="155" t="str">
        <f>IFERROR(INDEX('تعرفه ها'!A:Z,MATCH("بهای هر متر مکعب گاز مصرفی",'تعرفه ها'!$B:$B,0),MATCH(F669,'تعرفه ها'!$2:$2,0)),"---")</f>
        <v>---</v>
      </c>
      <c r="U669" s="50" t="str">
        <f t="shared" si="105"/>
        <v>---</v>
      </c>
      <c r="V669" s="50" t="str">
        <f>IFERROR(ROUND(R669*INDEX('تعرفه ها'!A:Z,MATCH("عوارض گاز به ازاء هر متر مکعب",'تعرفه ها'!$B:$B,0),MATCH(F669,'تعرفه ها'!$2:$2,0)),0),"---")</f>
        <v>---</v>
      </c>
      <c r="W669" s="50" t="str">
        <f>IFERROR(ROUND(((U669+V669)*INDEX('تعرفه ها'!A:Z,MATCH("هزینه نگهداری و تعمیرات شبکه گاز",'تعرفه ها'!$B:$B,0),MATCH(F669,'تعرفه ها'!$2:$2,0))/100),0),"---")</f>
        <v>---</v>
      </c>
      <c r="X669" s="50" t="str">
        <f>IFERROR(IF(INDEX('اطلاعات دوره'!A:Z,MATCH(G669,'اطلاعات دوره'!C:C,0),MATCH("گاز",'اطلاعات دوره'!$1:$1,0))="دارد",ROUND((U669+V669)*INDEX('تعرفه ها'!A:Z,MATCH("پیک فصلی گاز",'تعرفه ها'!$B:$B,0),MATCH(F669,'تعرفه ها'!$2:$2,0))/100,0),0),"---")</f>
        <v>---</v>
      </c>
      <c r="Y669" s="50" t="str">
        <f>IFERROR(ROUND(SUM(U669+V669+W669+X669)*INDEX('تعرفه ها'!A:Z,MATCH("مالیات گاز",'تعرفه ها'!$B:$B,0),MATCH(F669,'تعرفه ها'!$2:$2,0))/100,0),"---")</f>
        <v>---</v>
      </c>
      <c r="Z669" s="50" t="str">
        <f t="shared" si="106"/>
        <v>---</v>
      </c>
      <c r="AA669" s="50" t="str">
        <f t="shared" si="100"/>
        <v>---</v>
      </c>
      <c r="AB669" s="50" t="str">
        <f t="shared" si="107"/>
        <v>---</v>
      </c>
      <c r="AC669" s="50" t="str">
        <f t="shared" si="108"/>
        <v>---</v>
      </c>
      <c r="AD669" s="153" t="str">
        <f t="shared" si="109"/>
        <v>---</v>
      </c>
      <c r="AF669" s="155" t="str">
        <f>IFERROR(IF(INDEX(پرداخت!A:AZ,MATCH(A669&amp;" - "&amp;"گاز",پرداخت!$B:$B,0),MATCH(G669,پرداخت!$1:$1,0))="نشده","نشده","شده"),"---")</f>
        <v>---</v>
      </c>
      <c r="AH669" s="144"/>
      <c r="AI669" s="144"/>
      <c r="AJ669" s="144"/>
    </row>
    <row r="670" spans="1:36" ht="34.9" hidden="1" customHeight="1">
      <c r="A670" s="170"/>
      <c r="B670" s="47">
        <f>IFERROR(INDEX('اطلاعات انشعابات شرکتها'!A:BB,MATCH(A670,'اطلاعات انشعابات شرکتها'!A:A,0),MATCH(B$1,'اطلاعات انشعابات شرکتها'!$1:$1,0)),0)</f>
        <v>0</v>
      </c>
      <c r="C670" s="48">
        <f>IFERROR(INDEX('اطلاعات انشعابات شرکتها'!A:BB,MATCH(A670,'اطلاعات انشعابات شرکتها'!A:A,0),MATCH(C$1,'اطلاعات انشعابات شرکتها'!$1:$1,0)),0)</f>
        <v>0</v>
      </c>
      <c r="D670" s="45"/>
      <c r="E670" s="171"/>
      <c r="F670" s="170"/>
      <c r="G670" s="47" t="str">
        <f t="shared" si="101"/>
        <v>/</v>
      </c>
      <c r="H670" s="47">
        <f>IFERROR(INDEX('اطلاعات دوره'!A:Z,MATCH(G670,'اطلاعات دوره'!C:C,0),MATCH(H$1,'اطلاعات دوره'!$1:$1,0)),0)</f>
        <v>0</v>
      </c>
      <c r="I670" s="47">
        <f>IFERROR(INDEX('اطلاعات دوره'!A:Z,MATCH(G670,'اطلاعات دوره'!C:C,0),MATCH(I$1,'اطلاعات دوره'!$1:$1,0)),0)</f>
        <v>0</v>
      </c>
      <c r="J670" s="48">
        <f>IFERROR(INDEX('اطلاعات دوره'!A:Z,MATCH(G670,'اطلاعات دوره'!C:C,0),MATCH(J$1,'اطلاعات دوره'!$1:$1,0)),0)</f>
        <v>0</v>
      </c>
      <c r="K670" s="46"/>
      <c r="L670" s="158" t="str">
        <f>IFERROR(INDEX('اطلاعات دوره'!A:Z,MATCH(G670,'اطلاعات دوره'!C:C,0)-1,MATCH("عنوان",'اطلاعات دوره'!$1:$1,0)),"---")</f>
        <v>---</v>
      </c>
      <c r="M670" s="47" t="str">
        <f t="shared" si="102"/>
        <v>----</v>
      </c>
      <c r="N670" s="48" t="str">
        <f t="shared" si="103"/>
        <v>-/</v>
      </c>
      <c r="O670" s="45"/>
      <c r="P670" s="158">
        <f>IFERROR(INDEX('قرائت کنتور'!A:AZ,MATCH(A670&amp;"-"&amp;"گاز",'قرائت کنتور'!B:B,0),MATCH(L670,'قرائت کنتور'!$1:$1,0)),0)</f>
        <v>0</v>
      </c>
      <c r="Q670" s="47">
        <f>IFERROR(INDEX('قرائت کنتور'!A:AZ,MATCH(A670&amp;"-"&amp;"گاز",'قرائت کنتور'!B:B,0),MATCH(G670,'قرائت کنتور'!$1:$1,0)),0)</f>
        <v>0</v>
      </c>
      <c r="R670" s="47">
        <f t="shared" si="104"/>
        <v>0</v>
      </c>
      <c r="S670" s="45"/>
      <c r="T670" s="155" t="str">
        <f>IFERROR(INDEX('تعرفه ها'!A:Z,MATCH("بهای هر متر مکعب گاز مصرفی",'تعرفه ها'!$B:$B,0),MATCH(F670,'تعرفه ها'!$2:$2,0)),"---")</f>
        <v>---</v>
      </c>
      <c r="U670" s="50" t="str">
        <f t="shared" si="105"/>
        <v>---</v>
      </c>
      <c r="V670" s="50" t="str">
        <f>IFERROR(ROUND(R670*INDEX('تعرفه ها'!A:Z,MATCH("عوارض گاز به ازاء هر متر مکعب",'تعرفه ها'!$B:$B,0),MATCH(F670,'تعرفه ها'!$2:$2,0)),0),"---")</f>
        <v>---</v>
      </c>
      <c r="W670" s="50" t="str">
        <f>IFERROR(ROUND(((U670+V670)*INDEX('تعرفه ها'!A:Z,MATCH("هزینه نگهداری و تعمیرات شبکه گاز",'تعرفه ها'!$B:$B,0),MATCH(F670,'تعرفه ها'!$2:$2,0))/100),0),"---")</f>
        <v>---</v>
      </c>
      <c r="X670" s="50" t="str">
        <f>IFERROR(IF(INDEX('اطلاعات دوره'!A:Z,MATCH(G670,'اطلاعات دوره'!C:C,0),MATCH("گاز",'اطلاعات دوره'!$1:$1,0))="دارد",ROUND((U670+V670)*INDEX('تعرفه ها'!A:Z,MATCH("پیک فصلی گاز",'تعرفه ها'!$B:$B,0),MATCH(F670,'تعرفه ها'!$2:$2,0))/100,0),0),"---")</f>
        <v>---</v>
      </c>
      <c r="Y670" s="50" t="str">
        <f>IFERROR(ROUND(SUM(U670+V670+W670+X670)*INDEX('تعرفه ها'!A:Z,MATCH("مالیات گاز",'تعرفه ها'!$B:$B,0),MATCH(F670,'تعرفه ها'!$2:$2,0))/100,0),"---")</f>
        <v>---</v>
      </c>
      <c r="Z670" s="50" t="str">
        <f t="shared" si="106"/>
        <v>---</v>
      </c>
      <c r="AA670" s="50" t="str">
        <f t="shared" ref="AA670:AA733" si="110">IFERROR(IF(VLOOKUP(M670,N:AG,19,0)="شده",VLOOKUP(M670,N:AG,16,0),VLOOKUP(M670,N:AG,15,0)),"---")</f>
        <v>---</v>
      </c>
      <c r="AB670" s="50" t="str">
        <f t="shared" si="107"/>
        <v>---</v>
      </c>
      <c r="AC670" s="50" t="str">
        <f t="shared" si="108"/>
        <v>---</v>
      </c>
      <c r="AD670" s="153" t="str">
        <f t="shared" si="109"/>
        <v>---</v>
      </c>
      <c r="AF670" s="155" t="str">
        <f>IFERROR(IF(INDEX(پرداخت!A:AZ,MATCH(A670&amp;" - "&amp;"گاز",پرداخت!$B:$B,0),MATCH(G670,پرداخت!$1:$1,0))="نشده","نشده","شده"),"---")</f>
        <v>---</v>
      </c>
      <c r="AH670" s="144"/>
      <c r="AI670" s="144"/>
      <c r="AJ670" s="144"/>
    </row>
    <row r="671" spans="1:36" ht="34.9" hidden="1" customHeight="1">
      <c r="A671" s="170"/>
      <c r="B671" s="47">
        <f>IFERROR(INDEX('اطلاعات انشعابات شرکتها'!A:BB,MATCH(A671,'اطلاعات انشعابات شرکتها'!A:A,0),MATCH(B$1,'اطلاعات انشعابات شرکتها'!$1:$1,0)),0)</f>
        <v>0</v>
      </c>
      <c r="C671" s="48">
        <f>IFERROR(INDEX('اطلاعات انشعابات شرکتها'!A:BB,MATCH(A671,'اطلاعات انشعابات شرکتها'!A:A,0),MATCH(C$1,'اطلاعات انشعابات شرکتها'!$1:$1,0)),0)</f>
        <v>0</v>
      </c>
      <c r="D671" s="45"/>
      <c r="E671" s="171"/>
      <c r="F671" s="170"/>
      <c r="G671" s="47" t="str">
        <f t="shared" si="101"/>
        <v>/</v>
      </c>
      <c r="H671" s="47">
        <f>IFERROR(INDEX('اطلاعات دوره'!A:Z,MATCH(G671,'اطلاعات دوره'!C:C,0),MATCH(H$1,'اطلاعات دوره'!$1:$1,0)),0)</f>
        <v>0</v>
      </c>
      <c r="I671" s="47">
        <f>IFERROR(INDEX('اطلاعات دوره'!A:Z,MATCH(G671,'اطلاعات دوره'!C:C,0),MATCH(I$1,'اطلاعات دوره'!$1:$1,0)),0)</f>
        <v>0</v>
      </c>
      <c r="J671" s="48">
        <f>IFERROR(INDEX('اطلاعات دوره'!A:Z,MATCH(G671,'اطلاعات دوره'!C:C,0),MATCH(J$1,'اطلاعات دوره'!$1:$1,0)),0)</f>
        <v>0</v>
      </c>
      <c r="K671" s="46"/>
      <c r="L671" s="158" t="str">
        <f>IFERROR(INDEX('اطلاعات دوره'!A:Z,MATCH(G671,'اطلاعات دوره'!C:C,0)-1,MATCH("عنوان",'اطلاعات دوره'!$1:$1,0)),"---")</f>
        <v>---</v>
      </c>
      <c r="M671" s="47" t="str">
        <f t="shared" si="102"/>
        <v>----</v>
      </c>
      <c r="N671" s="48" t="str">
        <f t="shared" si="103"/>
        <v>-/</v>
      </c>
      <c r="O671" s="45"/>
      <c r="P671" s="158">
        <f>IFERROR(INDEX('قرائت کنتور'!A:AZ,MATCH(A671&amp;"-"&amp;"گاز",'قرائت کنتور'!B:B,0),MATCH(L671,'قرائت کنتور'!$1:$1,0)),0)</f>
        <v>0</v>
      </c>
      <c r="Q671" s="47">
        <f>IFERROR(INDEX('قرائت کنتور'!A:AZ,MATCH(A671&amp;"-"&amp;"گاز",'قرائت کنتور'!B:B,0),MATCH(G671,'قرائت کنتور'!$1:$1,0)),0)</f>
        <v>0</v>
      </c>
      <c r="R671" s="47">
        <f t="shared" si="104"/>
        <v>0</v>
      </c>
      <c r="S671" s="45"/>
      <c r="T671" s="155" t="str">
        <f>IFERROR(INDEX('تعرفه ها'!A:Z,MATCH("بهای هر متر مکعب گاز مصرفی",'تعرفه ها'!$B:$B,0),MATCH(F671,'تعرفه ها'!$2:$2,0)),"---")</f>
        <v>---</v>
      </c>
      <c r="U671" s="50" t="str">
        <f t="shared" si="105"/>
        <v>---</v>
      </c>
      <c r="V671" s="50" t="str">
        <f>IFERROR(ROUND(R671*INDEX('تعرفه ها'!A:Z,MATCH("عوارض گاز به ازاء هر متر مکعب",'تعرفه ها'!$B:$B,0),MATCH(F671,'تعرفه ها'!$2:$2,0)),0),"---")</f>
        <v>---</v>
      </c>
      <c r="W671" s="50" t="str">
        <f>IFERROR(ROUND(((U671+V671)*INDEX('تعرفه ها'!A:Z,MATCH("هزینه نگهداری و تعمیرات شبکه گاز",'تعرفه ها'!$B:$B,0),MATCH(F671,'تعرفه ها'!$2:$2,0))/100),0),"---")</f>
        <v>---</v>
      </c>
      <c r="X671" s="50" t="str">
        <f>IFERROR(IF(INDEX('اطلاعات دوره'!A:Z,MATCH(G671,'اطلاعات دوره'!C:C,0),MATCH("گاز",'اطلاعات دوره'!$1:$1,0))="دارد",ROUND((U671+V671)*INDEX('تعرفه ها'!A:Z,MATCH("پیک فصلی گاز",'تعرفه ها'!$B:$B,0),MATCH(F671,'تعرفه ها'!$2:$2,0))/100,0),0),"---")</f>
        <v>---</v>
      </c>
      <c r="Y671" s="50" t="str">
        <f>IFERROR(ROUND(SUM(U671+V671+W671+X671)*INDEX('تعرفه ها'!A:Z,MATCH("مالیات گاز",'تعرفه ها'!$B:$B,0),MATCH(F671,'تعرفه ها'!$2:$2,0))/100,0),"---")</f>
        <v>---</v>
      </c>
      <c r="Z671" s="50" t="str">
        <f t="shared" si="106"/>
        <v>---</v>
      </c>
      <c r="AA671" s="50" t="str">
        <f t="shared" si="110"/>
        <v>---</v>
      </c>
      <c r="AB671" s="50" t="str">
        <f t="shared" si="107"/>
        <v>---</v>
      </c>
      <c r="AC671" s="50" t="str">
        <f t="shared" si="108"/>
        <v>---</v>
      </c>
      <c r="AD671" s="153" t="str">
        <f t="shared" si="109"/>
        <v>---</v>
      </c>
      <c r="AF671" s="155" t="str">
        <f>IFERROR(IF(INDEX(پرداخت!A:AZ,MATCH(A671&amp;" - "&amp;"گاز",پرداخت!$B:$B,0),MATCH(G671,پرداخت!$1:$1,0))="نشده","نشده","شده"),"---")</f>
        <v>---</v>
      </c>
      <c r="AH671" s="144"/>
      <c r="AI671" s="144"/>
      <c r="AJ671" s="144"/>
    </row>
    <row r="672" spans="1:36" ht="34.9" hidden="1" customHeight="1">
      <c r="A672" s="170"/>
      <c r="B672" s="47">
        <f>IFERROR(INDEX('اطلاعات انشعابات شرکتها'!A:BB,MATCH(A672,'اطلاعات انشعابات شرکتها'!A:A,0),MATCH(B$1,'اطلاعات انشعابات شرکتها'!$1:$1,0)),0)</f>
        <v>0</v>
      </c>
      <c r="C672" s="48">
        <f>IFERROR(INDEX('اطلاعات انشعابات شرکتها'!A:BB,MATCH(A672,'اطلاعات انشعابات شرکتها'!A:A,0),MATCH(C$1,'اطلاعات انشعابات شرکتها'!$1:$1,0)),0)</f>
        <v>0</v>
      </c>
      <c r="D672" s="45"/>
      <c r="E672" s="171"/>
      <c r="F672" s="170"/>
      <c r="G672" s="47" t="str">
        <f t="shared" si="101"/>
        <v>/</v>
      </c>
      <c r="H672" s="47">
        <f>IFERROR(INDEX('اطلاعات دوره'!A:Z,MATCH(G672,'اطلاعات دوره'!C:C,0),MATCH(H$1,'اطلاعات دوره'!$1:$1,0)),0)</f>
        <v>0</v>
      </c>
      <c r="I672" s="47">
        <f>IFERROR(INDEX('اطلاعات دوره'!A:Z,MATCH(G672,'اطلاعات دوره'!C:C,0),MATCH(I$1,'اطلاعات دوره'!$1:$1,0)),0)</f>
        <v>0</v>
      </c>
      <c r="J672" s="48">
        <f>IFERROR(INDEX('اطلاعات دوره'!A:Z,MATCH(G672,'اطلاعات دوره'!C:C,0),MATCH(J$1,'اطلاعات دوره'!$1:$1,0)),0)</f>
        <v>0</v>
      </c>
      <c r="K672" s="46"/>
      <c r="L672" s="158" t="str">
        <f>IFERROR(INDEX('اطلاعات دوره'!A:Z,MATCH(G672,'اطلاعات دوره'!C:C,0)-1,MATCH("عنوان",'اطلاعات دوره'!$1:$1,0)),"---")</f>
        <v>---</v>
      </c>
      <c r="M672" s="47" t="str">
        <f t="shared" si="102"/>
        <v>----</v>
      </c>
      <c r="N672" s="48" t="str">
        <f t="shared" si="103"/>
        <v>-/</v>
      </c>
      <c r="O672" s="45"/>
      <c r="P672" s="158">
        <f>IFERROR(INDEX('قرائت کنتور'!A:AZ,MATCH(A672&amp;"-"&amp;"گاز",'قرائت کنتور'!B:B,0),MATCH(L672,'قرائت کنتور'!$1:$1,0)),0)</f>
        <v>0</v>
      </c>
      <c r="Q672" s="47">
        <f>IFERROR(INDEX('قرائت کنتور'!A:AZ,MATCH(A672&amp;"-"&amp;"گاز",'قرائت کنتور'!B:B,0),MATCH(G672,'قرائت کنتور'!$1:$1,0)),0)</f>
        <v>0</v>
      </c>
      <c r="R672" s="47">
        <f t="shared" si="104"/>
        <v>0</v>
      </c>
      <c r="S672" s="45"/>
      <c r="T672" s="155" t="str">
        <f>IFERROR(INDEX('تعرفه ها'!A:Z,MATCH("بهای هر متر مکعب گاز مصرفی",'تعرفه ها'!$B:$B,0),MATCH(F672,'تعرفه ها'!$2:$2,0)),"---")</f>
        <v>---</v>
      </c>
      <c r="U672" s="50" t="str">
        <f t="shared" si="105"/>
        <v>---</v>
      </c>
      <c r="V672" s="50" t="str">
        <f>IFERROR(ROUND(R672*INDEX('تعرفه ها'!A:Z,MATCH("عوارض گاز به ازاء هر متر مکعب",'تعرفه ها'!$B:$B,0),MATCH(F672,'تعرفه ها'!$2:$2,0)),0),"---")</f>
        <v>---</v>
      </c>
      <c r="W672" s="50" t="str">
        <f>IFERROR(ROUND(((U672+V672)*INDEX('تعرفه ها'!A:Z,MATCH("هزینه نگهداری و تعمیرات شبکه گاز",'تعرفه ها'!$B:$B,0),MATCH(F672,'تعرفه ها'!$2:$2,0))/100),0),"---")</f>
        <v>---</v>
      </c>
      <c r="X672" s="50" t="str">
        <f>IFERROR(IF(INDEX('اطلاعات دوره'!A:Z,MATCH(G672,'اطلاعات دوره'!C:C,0),MATCH("گاز",'اطلاعات دوره'!$1:$1,0))="دارد",ROUND((U672+V672)*INDEX('تعرفه ها'!A:Z,MATCH("پیک فصلی گاز",'تعرفه ها'!$B:$B,0),MATCH(F672,'تعرفه ها'!$2:$2,0))/100,0),0),"---")</f>
        <v>---</v>
      </c>
      <c r="Y672" s="50" t="str">
        <f>IFERROR(ROUND(SUM(U672+V672+W672+X672)*INDEX('تعرفه ها'!A:Z,MATCH("مالیات گاز",'تعرفه ها'!$B:$B,0),MATCH(F672,'تعرفه ها'!$2:$2,0))/100,0),"---")</f>
        <v>---</v>
      </c>
      <c r="Z672" s="50" t="str">
        <f t="shared" si="106"/>
        <v>---</v>
      </c>
      <c r="AA672" s="50" t="str">
        <f t="shared" si="110"/>
        <v>---</v>
      </c>
      <c r="AB672" s="50" t="str">
        <f t="shared" si="107"/>
        <v>---</v>
      </c>
      <c r="AC672" s="50" t="str">
        <f t="shared" si="108"/>
        <v>---</v>
      </c>
      <c r="AD672" s="153" t="str">
        <f t="shared" si="109"/>
        <v>---</v>
      </c>
      <c r="AF672" s="155" t="str">
        <f>IFERROR(IF(INDEX(پرداخت!A:AZ,MATCH(A672&amp;" - "&amp;"گاز",پرداخت!$B:$B,0),MATCH(G672,پرداخت!$1:$1,0))="نشده","نشده","شده"),"---")</f>
        <v>---</v>
      </c>
      <c r="AH672" s="144"/>
      <c r="AI672" s="144"/>
      <c r="AJ672" s="144"/>
    </row>
    <row r="673" spans="1:36" ht="34.9" hidden="1" customHeight="1">
      <c r="A673" s="170"/>
      <c r="B673" s="47">
        <f>IFERROR(INDEX('اطلاعات انشعابات شرکتها'!A:BB,MATCH(A673,'اطلاعات انشعابات شرکتها'!A:A,0),MATCH(B$1,'اطلاعات انشعابات شرکتها'!$1:$1,0)),0)</f>
        <v>0</v>
      </c>
      <c r="C673" s="48">
        <f>IFERROR(INDEX('اطلاعات انشعابات شرکتها'!A:BB,MATCH(A673,'اطلاعات انشعابات شرکتها'!A:A,0),MATCH(C$1,'اطلاعات انشعابات شرکتها'!$1:$1,0)),0)</f>
        <v>0</v>
      </c>
      <c r="D673" s="45"/>
      <c r="E673" s="171"/>
      <c r="F673" s="170"/>
      <c r="G673" s="47" t="str">
        <f t="shared" si="101"/>
        <v>/</v>
      </c>
      <c r="H673" s="47">
        <f>IFERROR(INDEX('اطلاعات دوره'!A:Z,MATCH(G673,'اطلاعات دوره'!C:C,0),MATCH(H$1,'اطلاعات دوره'!$1:$1,0)),0)</f>
        <v>0</v>
      </c>
      <c r="I673" s="47">
        <f>IFERROR(INDEX('اطلاعات دوره'!A:Z,MATCH(G673,'اطلاعات دوره'!C:C,0),MATCH(I$1,'اطلاعات دوره'!$1:$1,0)),0)</f>
        <v>0</v>
      </c>
      <c r="J673" s="48">
        <f>IFERROR(INDEX('اطلاعات دوره'!A:Z,MATCH(G673,'اطلاعات دوره'!C:C,0),MATCH(J$1,'اطلاعات دوره'!$1:$1,0)),0)</f>
        <v>0</v>
      </c>
      <c r="K673" s="46"/>
      <c r="L673" s="158" t="str">
        <f>IFERROR(INDEX('اطلاعات دوره'!A:Z,MATCH(G673,'اطلاعات دوره'!C:C,0)-1,MATCH("عنوان",'اطلاعات دوره'!$1:$1,0)),"---")</f>
        <v>---</v>
      </c>
      <c r="M673" s="47" t="str">
        <f t="shared" si="102"/>
        <v>----</v>
      </c>
      <c r="N673" s="48" t="str">
        <f t="shared" si="103"/>
        <v>-/</v>
      </c>
      <c r="O673" s="45"/>
      <c r="P673" s="158">
        <f>IFERROR(INDEX('قرائت کنتور'!A:AZ,MATCH(A673&amp;"-"&amp;"گاز",'قرائت کنتور'!B:B,0),MATCH(L673,'قرائت کنتور'!$1:$1,0)),0)</f>
        <v>0</v>
      </c>
      <c r="Q673" s="47">
        <f>IFERROR(INDEX('قرائت کنتور'!A:AZ,MATCH(A673&amp;"-"&amp;"گاز",'قرائت کنتور'!B:B,0),MATCH(G673,'قرائت کنتور'!$1:$1,0)),0)</f>
        <v>0</v>
      </c>
      <c r="R673" s="47">
        <f t="shared" si="104"/>
        <v>0</v>
      </c>
      <c r="S673" s="45"/>
      <c r="T673" s="155" t="str">
        <f>IFERROR(INDEX('تعرفه ها'!A:Z,MATCH("بهای هر متر مکعب گاز مصرفی",'تعرفه ها'!$B:$B,0),MATCH(F673,'تعرفه ها'!$2:$2,0)),"---")</f>
        <v>---</v>
      </c>
      <c r="U673" s="50" t="str">
        <f t="shared" si="105"/>
        <v>---</v>
      </c>
      <c r="V673" s="50" t="str">
        <f>IFERROR(ROUND(R673*INDEX('تعرفه ها'!A:Z,MATCH("عوارض گاز به ازاء هر متر مکعب",'تعرفه ها'!$B:$B,0),MATCH(F673,'تعرفه ها'!$2:$2,0)),0),"---")</f>
        <v>---</v>
      </c>
      <c r="W673" s="50" t="str">
        <f>IFERROR(ROUND(((U673+V673)*INDEX('تعرفه ها'!A:Z,MATCH("هزینه نگهداری و تعمیرات شبکه گاز",'تعرفه ها'!$B:$B,0),MATCH(F673,'تعرفه ها'!$2:$2,0))/100),0),"---")</f>
        <v>---</v>
      </c>
      <c r="X673" s="50" t="str">
        <f>IFERROR(IF(INDEX('اطلاعات دوره'!A:Z,MATCH(G673,'اطلاعات دوره'!C:C,0),MATCH("گاز",'اطلاعات دوره'!$1:$1,0))="دارد",ROUND((U673+V673)*INDEX('تعرفه ها'!A:Z,MATCH("پیک فصلی گاز",'تعرفه ها'!$B:$B,0),MATCH(F673,'تعرفه ها'!$2:$2,0))/100,0),0),"---")</f>
        <v>---</v>
      </c>
      <c r="Y673" s="50" t="str">
        <f>IFERROR(ROUND(SUM(U673+V673+W673+X673)*INDEX('تعرفه ها'!A:Z,MATCH("مالیات گاز",'تعرفه ها'!$B:$B,0),MATCH(F673,'تعرفه ها'!$2:$2,0))/100,0),"---")</f>
        <v>---</v>
      </c>
      <c r="Z673" s="50" t="str">
        <f t="shared" si="106"/>
        <v>---</v>
      </c>
      <c r="AA673" s="50" t="str">
        <f t="shared" si="110"/>
        <v>---</v>
      </c>
      <c r="AB673" s="50" t="str">
        <f t="shared" si="107"/>
        <v>---</v>
      </c>
      <c r="AC673" s="50" t="str">
        <f t="shared" si="108"/>
        <v>---</v>
      </c>
      <c r="AD673" s="153" t="str">
        <f t="shared" si="109"/>
        <v>---</v>
      </c>
      <c r="AF673" s="155" t="str">
        <f>IFERROR(IF(INDEX(پرداخت!A:AZ,MATCH(A673&amp;" - "&amp;"گاز",پرداخت!$B:$B,0),MATCH(G673,پرداخت!$1:$1,0))="نشده","نشده","شده"),"---")</f>
        <v>---</v>
      </c>
      <c r="AH673" s="144"/>
      <c r="AI673" s="144"/>
      <c r="AJ673" s="144"/>
    </row>
    <row r="674" spans="1:36" ht="34.9" hidden="1" customHeight="1">
      <c r="A674" s="170"/>
      <c r="B674" s="47">
        <f>IFERROR(INDEX('اطلاعات انشعابات شرکتها'!A:BB,MATCH(A674,'اطلاعات انشعابات شرکتها'!A:A,0),MATCH(B$1,'اطلاعات انشعابات شرکتها'!$1:$1,0)),0)</f>
        <v>0</v>
      </c>
      <c r="C674" s="48">
        <f>IFERROR(INDEX('اطلاعات انشعابات شرکتها'!A:BB,MATCH(A674,'اطلاعات انشعابات شرکتها'!A:A,0),MATCH(C$1,'اطلاعات انشعابات شرکتها'!$1:$1,0)),0)</f>
        <v>0</v>
      </c>
      <c r="D674" s="45"/>
      <c r="E674" s="171"/>
      <c r="F674" s="170"/>
      <c r="G674" s="47" t="str">
        <f t="shared" si="101"/>
        <v>/</v>
      </c>
      <c r="H674" s="47">
        <f>IFERROR(INDEX('اطلاعات دوره'!A:Z,MATCH(G674,'اطلاعات دوره'!C:C,0),MATCH(H$1,'اطلاعات دوره'!$1:$1,0)),0)</f>
        <v>0</v>
      </c>
      <c r="I674" s="47">
        <f>IFERROR(INDEX('اطلاعات دوره'!A:Z,MATCH(G674,'اطلاعات دوره'!C:C,0),MATCH(I$1,'اطلاعات دوره'!$1:$1,0)),0)</f>
        <v>0</v>
      </c>
      <c r="J674" s="48">
        <f>IFERROR(INDEX('اطلاعات دوره'!A:Z,MATCH(G674,'اطلاعات دوره'!C:C,0),MATCH(J$1,'اطلاعات دوره'!$1:$1,0)),0)</f>
        <v>0</v>
      </c>
      <c r="K674" s="46"/>
      <c r="L674" s="158" t="str">
        <f>IFERROR(INDEX('اطلاعات دوره'!A:Z,MATCH(G674,'اطلاعات دوره'!C:C,0)-1,MATCH("عنوان",'اطلاعات دوره'!$1:$1,0)),"---")</f>
        <v>---</v>
      </c>
      <c r="M674" s="47" t="str">
        <f t="shared" si="102"/>
        <v>----</v>
      </c>
      <c r="N674" s="48" t="str">
        <f t="shared" si="103"/>
        <v>-/</v>
      </c>
      <c r="O674" s="45"/>
      <c r="P674" s="158">
        <f>IFERROR(INDEX('قرائت کنتور'!A:AZ,MATCH(A674&amp;"-"&amp;"گاز",'قرائت کنتور'!B:B,0),MATCH(L674,'قرائت کنتور'!$1:$1,0)),0)</f>
        <v>0</v>
      </c>
      <c r="Q674" s="47">
        <f>IFERROR(INDEX('قرائت کنتور'!A:AZ,MATCH(A674&amp;"-"&amp;"گاز",'قرائت کنتور'!B:B,0),MATCH(G674,'قرائت کنتور'!$1:$1,0)),0)</f>
        <v>0</v>
      </c>
      <c r="R674" s="47">
        <f t="shared" si="104"/>
        <v>0</v>
      </c>
      <c r="S674" s="45"/>
      <c r="T674" s="155" t="str">
        <f>IFERROR(INDEX('تعرفه ها'!A:Z,MATCH("بهای هر متر مکعب گاز مصرفی",'تعرفه ها'!$B:$B,0),MATCH(F674,'تعرفه ها'!$2:$2,0)),"---")</f>
        <v>---</v>
      </c>
      <c r="U674" s="50" t="str">
        <f t="shared" si="105"/>
        <v>---</v>
      </c>
      <c r="V674" s="50" t="str">
        <f>IFERROR(ROUND(R674*INDEX('تعرفه ها'!A:Z,MATCH("عوارض گاز به ازاء هر متر مکعب",'تعرفه ها'!$B:$B,0),MATCH(F674,'تعرفه ها'!$2:$2,0)),0),"---")</f>
        <v>---</v>
      </c>
      <c r="W674" s="50" t="str">
        <f>IFERROR(ROUND(((U674+V674)*INDEX('تعرفه ها'!A:Z,MATCH("هزینه نگهداری و تعمیرات شبکه گاز",'تعرفه ها'!$B:$B,0),MATCH(F674,'تعرفه ها'!$2:$2,0))/100),0),"---")</f>
        <v>---</v>
      </c>
      <c r="X674" s="50" t="str">
        <f>IFERROR(IF(INDEX('اطلاعات دوره'!A:Z,MATCH(G674,'اطلاعات دوره'!C:C,0),MATCH("گاز",'اطلاعات دوره'!$1:$1,0))="دارد",ROUND((U674+V674)*INDEX('تعرفه ها'!A:Z,MATCH("پیک فصلی گاز",'تعرفه ها'!$B:$B,0),MATCH(F674,'تعرفه ها'!$2:$2,0))/100,0),0),"---")</f>
        <v>---</v>
      </c>
      <c r="Y674" s="50" t="str">
        <f>IFERROR(ROUND(SUM(U674+V674+W674+X674)*INDEX('تعرفه ها'!A:Z,MATCH("مالیات گاز",'تعرفه ها'!$B:$B,0),MATCH(F674,'تعرفه ها'!$2:$2,0))/100,0),"---")</f>
        <v>---</v>
      </c>
      <c r="Z674" s="50" t="str">
        <f t="shared" si="106"/>
        <v>---</v>
      </c>
      <c r="AA674" s="50" t="str">
        <f t="shared" si="110"/>
        <v>---</v>
      </c>
      <c r="AB674" s="50" t="str">
        <f t="shared" si="107"/>
        <v>---</v>
      </c>
      <c r="AC674" s="50" t="str">
        <f t="shared" si="108"/>
        <v>---</v>
      </c>
      <c r="AD674" s="153" t="str">
        <f t="shared" si="109"/>
        <v>---</v>
      </c>
      <c r="AF674" s="155" t="str">
        <f>IFERROR(IF(INDEX(پرداخت!A:AZ,MATCH(A674&amp;" - "&amp;"گاز",پرداخت!$B:$B,0),MATCH(G674,پرداخت!$1:$1,0))="نشده","نشده","شده"),"---")</f>
        <v>---</v>
      </c>
      <c r="AH674" s="144"/>
      <c r="AI674" s="144"/>
      <c r="AJ674" s="144"/>
    </row>
    <row r="675" spans="1:36" ht="34.9" hidden="1" customHeight="1">
      <c r="A675" s="170"/>
      <c r="B675" s="47">
        <f>IFERROR(INDEX('اطلاعات انشعابات شرکتها'!A:BB,MATCH(A675,'اطلاعات انشعابات شرکتها'!A:A,0),MATCH(B$1,'اطلاعات انشعابات شرکتها'!$1:$1,0)),0)</f>
        <v>0</v>
      </c>
      <c r="C675" s="48">
        <f>IFERROR(INDEX('اطلاعات انشعابات شرکتها'!A:BB,MATCH(A675,'اطلاعات انشعابات شرکتها'!A:A,0),MATCH(C$1,'اطلاعات انشعابات شرکتها'!$1:$1,0)),0)</f>
        <v>0</v>
      </c>
      <c r="D675" s="45"/>
      <c r="E675" s="171"/>
      <c r="F675" s="170"/>
      <c r="G675" s="47" t="str">
        <f t="shared" si="101"/>
        <v>/</v>
      </c>
      <c r="H675" s="47">
        <f>IFERROR(INDEX('اطلاعات دوره'!A:Z,MATCH(G675,'اطلاعات دوره'!C:C,0),MATCH(H$1,'اطلاعات دوره'!$1:$1,0)),0)</f>
        <v>0</v>
      </c>
      <c r="I675" s="47">
        <f>IFERROR(INDEX('اطلاعات دوره'!A:Z,MATCH(G675,'اطلاعات دوره'!C:C,0),MATCH(I$1,'اطلاعات دوره'!$1:$1,0)),0)</f>
        <v>0</v>
      </c>
      <c r="J675" s="48">
        <f>IFERROR(INDEX('اطلاعات دوره'!A:Z,MATCH(G675,'اطلاعات دوره'!C:C,0),MATCH(J$1,'اطلاعات دوره'!$1:$1,0)),0)</f>
        <v>0</v>
      </c>
      <c r="K675" s="46"/>
      <c r="L675" s="158" t="str">
        <f>IFERROR(INDEX('اطلاعات دوره'!A:Z,MATCH(G675,'اطلاعات دوره'!C:C,0)-1,MATCH("عنوان",'اطلاعات دوره'!$1:$1,0)),"---")</f>
        <v>---</v>
      </c>
      <c r="M675" s="47" t="str">
        <f t="shared" si="102"/>
        <v>----</v>
      </c>
      <c r="N675" s="48" t="str">
        <f t="shared" si="103"/>
        <v>-/</v>
      </c>
      <c r="O675" s="45"/>
      <c r="P675" s="158">
        <f>IFERROR(INDEX('قرائت کنتور'!A:AZ,MATCH(A675&amp;"-"&amp;"گاز",'قرائت کنتور'!B:B,0),MATCH(L675,'قرائت کنتور'!$1:$1,0)),0)</f>
        <v>0</v>
      </c>
      <c r="Q675" s="47">
        <f>IFERROR(INDEX('قرائت کنتور'!A:AZ,MATCH(A675&amp;"-"&amp;"گاز",'قرائت کنتور'!B:B,0),MATCH(G675,'قرائت کنتور'!$1:$1,0)),0)</f>
        <v>0</v>
      </c>
      <c r="R675" s="47">
        <f t="shared" si="104"/>
        <v>0</v>
      </c>
      <c r="S675" s="45"/>
      <c r="T675" s="155" t="str">
        <f>IFERROR(INDEX('تعرفه ها'!A:Z,MATCH("بهای هر متر مکعب گاز مصرفی",'تعرفه ها'!$B:$B,0),MATCH(F675,'تعرفه ها'!$2:$2,0)),"---")</f>
        <v>---</v>
      </c>
      <c r="U675" s="50" t="str">
        <f t="shared" si="105"/>
        <v>---</v>
      </c>
      <c r="V675" s="50" t="str">
        <f>IFERROR(ROUND(R675*INDEX('تعرفه ها'!A:Z,MATCH("عوارض گاز به ازاء هر متر مکعب",'تعرفه ها'!$B:$B,0),MATCH(F675,'تعرفه ها'!$2:$2,0)),0),"---")</f>
        <v>---</v>
      </c>
      <c r="W675" s="50" t="str">
        <f>IFERROR(ROUND(((U675+V675)*INDEX('تعرفه ها'!A:Z,MATCH("هزینه نگهداری و تعمیرات شبکه گاز",'تعرفه ها'!$B:$B,0),MATCH(F675,'تعرفه ها'!$2:$2,0))/100),0),"---")</f>
        <v>---</v>
      </c>
      <c r="X675" s="50" t="str">
        <f>IFERROR(IF(INDEX('اطلاعات دوره'!A:Z,MATCH(G675,'اطلاعات دوره'!C:C,0),MATCH("گاز",'اطلاعات دوره'!$1:$1,0))="دارد",ROUND((U675+V675)*INDEX('تعرفه ها'!A:Z,MATCH("پیک فصلی گاز",'تعرفه ها'!$B:$B,0),MATCH(F675,'تعرفه ها'!$2:$2,0))/100,0),0),"---")</f>
        <v>---</v>
      </c>
      <c r="Y675" s="50" t="str">
        <f>IFERROR(ROUND(SUM(U675+V675+W675+X675)*INDEX('تعرفه ها'!A:Z,MATCH("مالیات گاز",'تعرفه ها'!$B:$B,0),MATCH(F675,'تعرفه ها'!$2:$2,0))/100,0),"---")</f>
        <v>---</v>
      </c>
      <c r="Z675" s="50" t="str">
        <f t="shared" si="106"/>
        <v>---</v>
      </c>
      <c r="AA675" s="50" t="str">
        <f t="shared" si="110"/>
        <v>---</v>
      </c>
      <c r="AB675" s="50" t="str">
        <f t="shared" si="107"/>
        <v>---</v>
      </c>
      <c r="AC675" s="50" t="str">
        <f t="shared" si="108"/>
        <v>---</v>
      </c>
      <c r="AD675" s="153" t="str">
        <f t="shared" si="109"/>
        <v>---</v>
      </c>
      <c r="AF675" s="155" t="str">
        <f>IFERROR(IF(INDEX(پرداخت!A:AZ,MATCH(A675&amp;" - "&amp;"گاز",پرداخت!$B:$B,0),MATCH(G675,پرداخت!$1:$1,0))="نشده","نشده","شده"),"---")</f>
        <v>---</v>
      </c>
      <c r="AH675" s="144"/>
      <c r="AI675" s="144"/>
      <c r="AJ675" s="144"/>
    </row>
    <row r="676" spans="1:36" ht="34.9" hidden="1" customHeight="1">
      <c r="A676" s="170"/>
      <c r="B676" s="47">
        <f>IFERROR(INDEX('اطلاعات انشعابات شرکتها'!A:BB,MATCH(A676,'اطلاعات انشعابات شرکتها'!A:A,0),MATCH(B$1,'اطلاعات انشعابات شرکتها'!$1:$1,0)),0)</f>
        <v>0</v>
      </c>
      <c r="C676" s="48">
        <f>IFERROR(INDEX('اطلاعات انشعابات شرکتها'!A:BB,MATCH(A676,'اطلاعات انشعابات شرکتها'!A:A,0),MATCH(C$1,'اطلاعات انشعابات شرکتها'!$1:$1,0)),0)</f>
        <v>0</v>
      </c>
      <c r="D676" s="45"/>
      <c r="E676" s="171"/>
      <c r="F676" s="170"/>
      <c r="G676" s="47" t="str">
        <f t="shared" si="101"/>
        <v>/</v>
      </c>
      <c r="H676" s="47">
        <f>IFERROR(INDEX('اطلاعات دوره'!A:Z,MATCH(G676,'اطلاعات دوره'!C:C,0),MATCH(H$1,'اطلاعات دوره'!$1:$1,0)),0)</f>
        <v>0</v>
      </c>
      <c r="I676" s="47">
        <f>IFERROR(INDEX('اطلاعات دوره'!A:Z,MATCH(G676,'اطلاعات دوره'!C:C,0),MATCH(I$1,'اطلاعات دوره'!$1:$1,0)),0)</f>
        <v>0</v>
      </c>
      <c r="J676" s="48">
        <f>IFERROR(INDEX('اطلاعات دوره'!A:Z,MATCH(G676,'اطلاعات دوره'!C:C,0),MATCH(J$1,'اطلاعات دوره'!$1:$1,0)),0)</f>
        <v>0</v>
      </c>
      <c r="K676" s="46"/>
      <c r="L676" s="158" t="str">
        <f>IFERROR(INDEX('اطلاعات دوره'!A:Z,MATCH(G676,'اطلاعات دوره'!C:C,0)-1,MATCH("عنوان",'اطلاعات دوره'!$1:$1,0)),"---")</f>
        <v>---</v>
      </c>
      <c r="M676" s="47" t="str">
        <f t="shared" si="102"/>
        <v>----</v>
      </c>
      <c r="N676" s="48" t="str">
        <f t="shared" si="103"/>
        <v>-/</v>
      </c>
      <c r="O676" s="45"/>
      <c r="P676" s="158">
        <f>IFERROR(INDEX('قرائت کنتور'!A:AZ,MATCH(A676&amp;"-"&amp;"گاز",'قرائت کنتور'!B:B,0),MATCH(L676,'قرائت کنتور'!$1:$1,0)),0)</f>
        <v>0</v>
      </c>
      <c r="Q676" s="47">
        <f>IFERROR(INDEX('قرائت کنتور'!A:AZ,MATCH(A676&amp;"-"&amp;"گاز",'قرائت کنتور'!B:B,0),MATCH(G676,'قرائت کنتور'!$1:$1,0)),0)</f>
        <v>0</v>
      </c>
      <c r="R676" s="47">
        <f t="shared" si="104"/>
        <v>0</v>
      </c>
      <c r="S676" s="45"/>
      <c r="T676" s="155" t="str">
        <f>IFERROR(INDEX('تعرفه ها'!A:Z,MATCH("بهای هر متر مکعب گاز مصرفی",'تعرفه ها'!$B:$B,0),MATCH(F676,'تعرفه ها'!$2:$2,0)),"---")</f>
        <v>---</v>
      </c>
      <c r="U676" s="50" t="str">
        <f t="shared" si="105"/>
        <v>---</v>
      </c>
      <c r="V676" s="50" t="str">
        <f>IFERROR(ROUND(R676*INDEX('تعرفه ها'!A:Z,MATCH("عوارض گاز به ازاء هر متر مکعب",'تعرفه ها'!$B:$B,0),MATCH(F676,'تعرفه ها'!$2:$2,0)),0),"---")</f>
        <v>---</v>
      </c>
      <c r="W676" s="50" t="str">
        <f>IFERROR(ROUND(((U676+V676)*INDEX('تعرفه ها'!A:Z,MATCH("هزینه نگهداری و تعمیرات شبکه گاز",'تعرفه ها'!$B:$B,0),MATCH(F676,'تعرفه ها'!$2:$2,0))/100),0),"---")</f>
        <v>---</v>
      </c>
      <c r="X676" s="50" t="str">
        <f>IFERROR(IF(INDEX('اطلاعات دوره'!A:Z,MATCH(G676,'اطلاعات دوره'!C:C,0),MATCH("گاز",'اطلاعات دوره'!$1:$1,0))="دارد",ROUND((U676+V676)*INDEX('تعرفه ها'!A:Z,MATCH("پیک فصلی گاز",'تعرفه ها'!$B:$B,0),MATCH(F676,'تعرفه ها'!$2:$2,0))/100,0),0),"---")</f>
        <v>---</v>
      </c>
      <c r="Y676" s="50" t="str">
        <f>IFERROR(ROUND(SUM(U676+V676+W676+X676)*INDEX('تعرفه ها'!A:Z,MATCH("مالیات گاز",'تعرفه ها'!$B:$B,0),MATCH(F676,'تعرفه ها'!$2:$2,0))/100,0),"---")</f>
        <v>---</v>
      </c>
      <c r="Z676" s="50" t="str">
        <f t="shared" si="106"/>
        <v>---</v>
      </c>
      <c r="AA676" s="50" t="str">
        <f t="shared" si="110"/>
        <v>---</v>
      </c>
      <c r="AB676" s="50" t="str">
        <f t="shared" si="107"/>
        <v>---</v>
      </c>
      <c r="AC676" s="50" t="str">
        <f t="shared" si="108"/>
        <v>---</v>
      </c>
      <c r="AD676" s="153" t="str">
        <f t="shared" si="109"/>
        <v>---</v>
      </c>
      <c r="AF676" s="155" t="str">
        <f>IFERROR(IF(INDEX(پرداخت!A:AZ,MATCH(A676&amp;" - "&amp;"گاز",پرداخت!$B:$B,0),MATCH(G676,پرداخت!$1:$1,0))="نشده","نشده","شده"),"---")</f>
        <v>---</v>
      </c>
      <c r="AH676" s="144"/>
      <c r="AI676" s="144"/>
      <c r="AJ676" s="144"/>
    </row>
    <row r="677" spans="1:36" ht="34.9" hidden="1" customHeight="1">
      <c r="A677" s="170"/>
      <c r="B677" s="47">
        <f>IFERROR(INDEX('اطلاعات انشعابات شرکتها'!A:BB,MATCH(A677,'اطلاعات انشعابات شرکتها'!A:A,0),MATCH(B$1,'اطلاعات انشعابات شرکتها'!$1:$1,0)),0)</f>
        <v>0</v>
      </c>
      <c r="C677" s="48">
        <f>IFERROR(INDEX('اطلاعات انشعابات شرکتها'!A:BB,MATCH(A677,'اطلاعات انشعابات شرکتها'!A:A,0),MATCH(C$1,'اطلاعات انشعابات شرکتها'!$1:$1,0)),0)</f>
        <v>0</v>
      </c>
      <c r="D677" s="45"/>
      <c r="E677" s="171"/>
      <c r="F677" s="170"/>
      <c r="G677" s="47" t="str">
        <f t="shared" si="101"/>
        <v>/</v>
      </c>
      <c r="H677" s="47">
        <f>IFERROR(INDEX('اطلاعات دوره'!A:Z,MATCH(G677,'اطلاعات دوره'!C:C,0),MATCH(H$1,'اطلاعات دوره'!$1:$1,0)),0)</f>
        <v>0</v>
      </c>
      <c r="I677" s="47">
        <f>IFERROR(INDEX('اطلاعات دوره'!A:Z,MATCH(G677,'اطلاعات دوره'!C:C,0),MATCH(I$1,'اطلاعات دوره'!$1:$1,0)),0)</f>
        <v>0</v>
      </c>
      <c r="J677" s="48">
        <f>IFERROR(INDEX('اطلاعات دوره'!A:Z,MATCH(G677,'اطلاعات دوره'!C:C,0),MATCH(J$1,'اطلاعات دوره'!$1:$1,0)),0)</f>
        <v>0</v>
      </c>
      <c r="K677" s="46"/>
      <c r="L677" s="158" t="str">
        <f>IFERROR(INDEX('اطلاعات دوره'!A:Z,MATCH(G677,'اطلاعات دوره'!C:C,0)-1,MATCH("عنوان",'اطلاعات دوره'!$1:$1,0)),"---")</f>
        <v>---</v>
      </c>
      <c r="M677" s="47" t="str">
        <f t="shared" si="102"/>
        <v>----</v>
      </c>
      <c r="N677" s="48" t="str">
        <f t="shared" si="103"/>
        <v>-/</v>
      </c>
      <c r="O677" s="45"/>
      <c r="P677" s="158">
        <f>IFERROR(INDEX('قرائت کنتور'!A:AZ,MATCH(A677&amp;"-"&amp;"گاز",'قرائت کنتور'!B:B,0),MATCH(L677,'قرائت کنتور'!$1:$1,0)),0)</f>
        <v>0</v>
      </c>
      <c r="Q677" s="47">
        <f>IFERROR(INDEX('قرائت کنتور'!A:AZ,MATCH(A677&amp;"-"&amp;"گاز",'قرائت کنتور'!B:B,0),MATCH(G677,'قرائت کنتور'!$1:$1,0)),0)</f>
        <v>0</v>
      </c>
      <c r="R677" s="47">
        <f t="shared" si="104"/>
        <v>0</v>
      </c>
      <c r="S677" s="45"/>
      <c r="T677" s="155" t="str">
        <f>IFERROR(INDEX('تعرفه ها'!A:Z,MATCH("بهای هر متر مکعب گاز مصرفی",'تعرفه ها'!$B:$B,0),MATCH(F677,'تعرفه ها'!$2:$2,0)),"---")</f>
        <v>---</v>
      </c>
      <c r="U677" s="50" t="str">
        <f t="shared" si="105"/>
        <v>---</v>
      </c>
      <c r="V677" s="50" t="str">
        <f>IFERROR(ROUND(R677*INDEX('تعرفه ها'!A:Z,MATCH("عوارض گاز به ازاء هر متر مکعب",'تعرفه ها'!$B:$B,0),MATCH(F677,'تعرفه ها'!$2:$2,0)),0),"---")</f>
        <v>---</v>
      </c>
      <c r="W677" s="50" t="str">
        <f>IFERROR(ROUND(((U677+V677)*INDEX('تعرفه ها'!A:Z,MATCH("هزینه نگهداری و تعمیرات شبکه گاز",'تعرفه ها'!$B:$B,0),MATCH(F677,'تعرفه ها'!$2:$2,0))/100),0),"---")</f>
        <v>---</v>
      </c>
      <c r="X677" s="50" t="str">
        <f>IFERROR(IF(INDEX('اطلاعات دوره'!A:Z,MATCH(G677,'اطلاعات دوره'!C:C,0),MATCH("گاز",'اطلاعات دوره'!$1:$1,0))="دارد",ROUND((U677+V677)*INDEX('تعرفه ها'!A:Z,MATCH("پیک فصلی گاز",'تعرفه ها'!$B:$B,0),MATCH(F677,'تعرفه ها'!$2:$2,0))/100,0),0),"---")</f>
        <v>---</v>
      </c>
      <c r="Y677" s="50" t="str">
        <f>IFERROR(ROUND(SUM(U677+V677+W677+X677)*INDEX('تعرفه ها'!A:Z,MATCH("مالیات گاز",'تعرفه ها'!$B:$B,0),MATCH(F677,'تعرفه ها'!$2:$2,0))/100,0),"---")</f>
        <v>---</v>
      </c>
      <c r="Z677" s="50" t="str">
        <f t="shared" si="106"/>
        <v>---</v>
      </c>
      <c r="AA677" s="50" t="str">
        <f t="shared" si="110"/>
        <v>---</v>
      </c>
      <c r="AB677" s="50" t="str">
        <f t="shared" si="107"/>
        <v>---</v>
      </c>
      <c r="AC677" s="50" t="str">
        <f t="shared" si="108"/>
        <v>---</v>
      </c>
      <c r="AD677" s="153" t="str">
        <f t="shared" si="109"/>
        <v>---</v>
      </c>
      <c r="AF677" s="155" t="str">
        <f>IFERROR(IF(INDEX(پرداخت!A:AZ,MATCH(A677&amp;" - "&amp;"گاز",پرداخت!$B:$B,0),MATCH(G677,پرداخت!$1:$1,0))="نشده","نشده","شده"),"---")</f>
        <v>---</v>
      </c>
      <c r="AH677" s="144"/>
      <c r="AI677" s="144"/>
      <c r="AJ677" s="144"/>
    </row>
    <row r="678" spans="1:36" ht="34.9" hidden="1" customHeight="1">
      <c r="A678" s="170"/>
      <c r="B678" s="47">
        <f>IFERROR(INDEX('اطلاعات انشعابات شرکتها'!A:BB,MATCH(A678,'اطلاعات انشعابات شرکتها'!A:A,0),MATCH(B$1,'اطلاعات انشعابات شرکتها'!$1:$1,0)),0)</f>
        <v>0</v>
      </c>
      <c r="C678" s="48">
        <f>IFERROR(INDEX('اطلاعات انشعابات شرکتها'!A:BB,MATCH(A678,'اطلاعات انشعابات شرکتها'!A:A,0),MATCH(C$1,'اطلاعات انشعابات شرکتها'!$1:$1,0)),0)</f>
        <v>0</v>
      </c>
      <c r="D678" s="45"/>
      <c r="E678" s="171"/>
      <c r="F678" s="170"/>
      <c r="G678" s="47" t="str">
        <f t="shared" si="101"/>
        <v>/</v>
      </c>
      <c r="H678" s="47">
        <f>IFERROR(INDEX('اطلاعات دوره'!A:Z,MATCH(G678,'اطلاعات دوره'!C:C,0),MATCH(H$1,'اطلاعات دوره'!$1:$1,0)),0)</f>
        <v>0</v>
      </c>
      <c r="I678" s="47">
        <f>IFERROR(INDEX('اطلاعات دوره'!A:Z,MATCH(G678,'اطلاعات دوره'!C:C,0),MATCH(I$1,'اطلاعات دوره'!$1:$1,0)),0)</f>
        <v>0</v>
      </c>
      <c r="J678" s="48">
        <f>IFERROR(INDEX('اطلاعات دوره'!A:Z,MATCH(G678,'اطلاعات دوره'!C:C,0),MATCH(J$1,'اطلاعات دوره'!$1:$1,0)),0)</f>
        <v>0</v>
      </c>
      <c r="K678" s="46"/>
      <c r="L678" s="158" t="str">
        <f>IFERROR(INDEX('اطلاعات دوره'!A:Z,MATCH(G678,'اطلاعات دوره'!C:C,0)-1,MATCH("عنوان",'اطلاعات دوره'!$1:$1,0)),"---")</f>
        <v>---</v>
      </c>
      <c r="M678" s="47" t="str">
        <f t="shared" si="102"/>
        <v>----</v>
      </c>
      <c r="N678" s="48" t="str">
        <f t="shared" si="103"/>
        <v>-/</v>
      </c>
      <c r="O678" s="45"/>
      <c r="P678" s="158">
        <f>IFERROR(INDEX('قرائت کنتور'!A:AZ,MATCH(A678&amp;"-"&amp;"گاز",'قرائت کنتور'!B:B,0),MATCH(L678,'قرائت کنتور'!$1:$1,0)),0)</f>
        <v>0</v>
      </c>
      <c r="Q678" s="47">
        <f>IFERROR(INDEX('قرائت کنتور'!A:AZ,MATCH(A678&amp;"-"&amp;"گاز",'قرائت کنتور'!B:B,0),MATCH(G678,'قرائت کنتور'!$1:$1,0)),0)</f>
        <v>0</v>
      </c>
      <c r="R678" s="47">
        <f t="shared" si="104"/>
        <v>0</v>
      </c>
      <c r="S678" s="45"/>
      <c r="T678" s="155" t="str">
        <f>IFERROR(INDEX('تعرفه ها'!A:Z,MATCH("بهای هر متر مکعب گاز مصرفی",'تعرفه ها'!$B:$B,0),MATCH(F678,'تعرفه ها'!$2:$2,0)),"---")</f>
        <v>---</v>
      </c>
      <c r="U678" s="50" t="str">
        <f t="shared" si="105"/>
        <v>---</v>
      </c>
      <c r="V678" s="50" t="str">
        <f>IFERROR(ROUND(R678*INDEX('تعرفه ها'!A:Z,MATCH("عوارض گاز به ازاء هر متر مکعب",'تعرفه ها'!$B:$B,0),MATCH(F678,'تعرفه ها'!$2:$2,0)),0),"---")</f>
        <v>---</v>
      </c>
      <c r="W678" s="50" t="str">
        <f>IFERROR(ROUND(((U678+V678)*INDEX('تعرفه ها'!A:Z,MATCH("هزینه نگهداری و تعمیرات شبکه گاز",'تعرفه ها'!$B:$B,0),MATCH(F678,'تعرفه ها'!$2:$2,0))/100),0),"---")</f>
        <v>---</v>
      </c>
      <c r="X678" s="50" t="str">
        <f>IFERROR(IF(INDEX('اطلاعات دوره'!A:Z,MATCH(G678,'اطلاعات دوره'!C:C,0),MATCH("گاز",'اطلاعات دوره'!$1:$1,0))="دارد",ROUND((U678+V678)*INDEX('تعرفه ها'!A:Z,MATCH("پیک فصلی گاز",'تعرفه ها'!$B:$B,0),MATCH(F678,'تعرفه ها'!$2:$2,0))/100,0),0),"---")</f>
        <v>---</v>
      </c>
      <c r="Y678" s="50" t="str">
        <f>IFERROR(ROUND(SUM(U678+V678+W678+X678)*INDEX('تعرفه ها'!A:Z,MATCH("مالیات گاز",'تعرفه ها'!$B:$B,0),MATCH(F678,'تعرفه ها'!$2:$2,0))/100,0),"---")</f>
        <v>---</v>
      </c>
      <c r="Z678" s="50" t="str">
        <f t="shared" si="106"/>
        <v>---</v>
      </c>
      <c r="AA678" s="50" t="str">
        <f t="shared" si="110"/>
        <v>---</v>
      </c>
      <c r="AB678" s="50" t="str">
        <f t="shared" si="107"/>
        <v>---</v>
      </c>
      <c r="AC678" s="50" t="str">
        <f t="shared" si="108"/>
        <v>---</v>
      </c>
      <c r="AD678" s="153" t="str">
        <f t="shared" si="109"/>
        <v>---</v>
      </c>
      <c r="AF678" s="155" t="str">
        <f>IFERROR(IF(INDEX(پرداخت!A:AZ,MATCH(A678&amp;" - "&amp;"گاز",پرداخت!$B:$B,0),MATCH(G678,پرداخت!$1:$1,0))="نشده","نشده","شده"),"---")</f>
        <v>---</v>
      </c>
      <c r="AH678" s="144"/>
      <c r="AI678" s="144"/>
      <c r="AJ678" s="144"/>
    </row>
    <row r="679" spans="1:36" ht="34.9" hidden="1" customHeight="1">
      <c r="A679" s="170"/>
      <c r="B679" s="47">
        <f>IFERROR(INDEX('اطلاعات انشعابات شرکتها'!A:BB,MATCH(A679,'اطلاعات انشعابات شرکتها'!A:A,0),MATCH(B$1,'اطلاعات انشعابات شرکتها'!$1:$1,0)),0)</f>
        <v>0</v>
      </c>
      <c r="C679" s="48">
        <f>IFERROR(INDEX('اطلاعات انشعابات شرکتها'!A:BB,MATCH(A679,'اطلاعات انشعابات شرکتها'!A:A,0),MATCH(C$1,'اطلاعات انشعابات شرکتها'!$1:$1,0)),0)</f>
        <v>0</v>
      </c>
      <c r="D679" s="45"/>
      <c r="E679" s="171"/>
      <c r="F679" s="170"/>
      <c r="G679" s="47" t="str">
        <f t="shared" si="101"/>
        <v>/</v>
      </c>
      <c r="H679" s="47">
        <f>IFERROR(INDEX('اطلاعات دوره'!A:Z,MATCH(G679,'اطلاعات دوره'!C:C,0),MATCH(H$1,'اطلاعات دوره'!$1:$1,0)),0)</f>
        <v>0</v>
      </c>
      <c r="I679" s="47">
        <f>IFERROR(INDEX('اطلاعات دوره'!A:Z,MATCH(G679,'اطلاعات دوره'!C:C,0),MATCH(I$1,'اطلاعات دوره'!$1:$1,0)),0)</f>
        <v>0</v>
      </c>
      <c r="J679" s="48">
        <f>IFERROR(INDEX('اطلاعات دوره'!A:Z,MATCH(G679,'اطلاعات دوره'!C:C,0),MATCH(J$1,'اطلاعات دوره'!$1:$1,0)),0)</f>
        <v>0</v>
      </c>
      <c r="K679" s="46"/>
      <c r="L679" s="158" t="str">
        <f>IFERROR(INDEX('اطلاعات دوره'!A:Z,MATCH(G679,'اطلاعات دوره'!C:C,0)-1,MATCH("عنوان",'اطلاعات دوره'!$1:$1,0)),"---")</f>
        <v>---</v>
      </c>
      <c r="M679" s="47" t="str">
        <f t="shared" si="102"/>
        <v>----</v>
      </c>
      <c r="N679" s="48" t="str">
        <f t="shared" si="103"/>
        <v>-/</v>
      </c>
      <c r="O679" s="45"/>
      <c r="P679" s="158">
        <f>IFERROR(INDEX('قرائت کنتور'!A:AZ,MATCH(A679&amp;"-"&amp;"گاز",'قرائت کنتور'!B:B,0),MATCH(L679,'قرائت کنتور'!$1:$1,0)),0)</f>
        <v>0</v>
      </c>
      <c r="Q679" s="47">
        <f>IFERROR(INDEX('قرائت کنتور'!A:AZ,MATCH(A679&amp;"-"&amp;"گاز",'قرائت کنتور'!B:B,0),MATCH(G679,'قرائت کنتور'!$1:$1,0)),0)</f>
        <v>0</v>
      </c>
      <c r="R679" s="47">
        <f t="shared" si="104"/>
        <v>0</v>
      </c>
      <c r="S679" s="45"/>
      <c r="T679" s="155" t="str">
        <f>IFERROR(INDEX('تعرفه ها'!A:Z,MATCH("بهای هر متر مکعب گاز مصرفی",'تعرفه ها'!$B:$B,0),MATCH(F679,'تعرفه ها'!$2:$2,0)),"---")</f>
        <v>---</v>
      </c>
      <c r="U679" s="50" t="str">
        <f t="shared" si="105"/>
        <v>---</v>
      </c>
      <c r="V679" s="50" t="str">
        <f>IFERROR(ROUND(R679*INDEX('تعرفه ها'!A:Z,MATCH("عوارض گاز به ازاء هر متر مکعب",'تعرفه ها'!$B:$B,0),MATCH(F679,'تعرفه ها'!$2:$2,0)),0),"---")</f>
        <v>---</v>
      </c>
      <c r="W679" s="50" t="str">
        <f>IFERROR(ROUND(((U679+V679)*INDEX('تعرفه ها'!A:Z,MATCH("هزینه نگهداری و تعمیرات شبکه گاز",'تعرفه ها'!$B:$B,0),MATCH(F679,'تعرفه ها'!$2:$2,0))/100),0),"---")</f>
        <v>---</v>
      </c>
      <c r="X679" s="50" t="str">
        <f>IFERROR(IF(INDEX('اطلاعات دوره'!A:Z,MATCH(G679,'اطلاعات دوره'!C:C,0),MATCH("گاز",'اطلاعات دوره'!$1:$1,0))="دارد",ROUND((U679+V679)*INDEX('تعرفه ها'!A:Z,MATCH("پیک فصلی گاز",'تعرفه ها'!$B:$B,0),MATCH(F679,'تعرفه ها'!$2:$2,0))/100,0),0),"---")</f>
        <v>---</v>
      </c>
      <c r="Y679" s="50" t="str">
        <f>IFERROR(ROUND(SUM(U679+V679+W679+X679)*INDEX('تعرفه ها'!A:Z,MATCH("مالیات گاز",'تعرفه ها'!$B:$B,0),MATCH(F679,'تعرفه ها'!$2:$2,0))/100,0),"---")</f>
        <v>---</v>
      </c>
      <c r="Z679" s="50" t="str">
        <f t="shared" si="106"/>
        <v>---</v>
      </c>
      <c r="AA679" s="50" t="str">
        <f t="shared" si="110"/>
        <v>---</v>
      </c>
      <c r="AB679" s="50" t="str">
        <f t="shared" si="107"/>
        <v>---</v>
      </c>
      <c r="AC679" s="50" t="str">
        <f t="shared" si="108"/>
        <v>---</v>
      </c>
      <c r="AD679" s="153" t="str">
        <f t="shared" si="109"/>
        <v>---</v>
      </c>
      <c r="AF679" s="155" t="str">
        <f>IFERROR(IF(INDEX(پرداخت!A:AZ,MATCH(A679&amp;" - "&amp;"گاز",پرداخت!$B:$B,0),MATCH(G679,پرداخت!$1:$1,0))="نشده","نشده","شده"),"---")</f>
        <v>---</v>
      </c>
      <c r="AH679" s="144"/>
      <c r="AI679" s="144"/>
      <c r="AJ679" s="144"/>
    </row>
    <row r="680" spans="1:36" ht="34.9" hidden="1" customHeight="1">
      <c r="A680" s="170"/>
      <c r="B680" s="47">
        <f>IFERROR(INDEX('اطلاعات انشعابات شرکتها'!A:BB,MATCH(A680,'اطلاعات انشعابات شرکتها'!A:A,0),MATCH(B$1,'اطلاعات انشعابات شرکتها'!$1:$1,0)),0)</f>
        <v>0</v>
      </c>
      <c r="C680" s="48">
        <f>IFERROR(INDEX('اطلاعات انشعابات شرکتها'!A:BB,MATCH(A680,'اطلاعات انشعابات شرکتها'!A:A,0),MATCH(C$1,'اطلاعات انشعابات شرکتها'!$1:$1,0)),0)</f>
        <v>0</v>
      </c>
      <c r="D680" s="45"/>
      <c r="E680" s="171"/>
      <c r="F680" s="170"/>
      <c r="G680" s="47" t="str">
        <f t="shared" si="101"/>
        <v>/</v>
      </c>
      <c r="H680" s="47">
        <f>IFERROR(INDEX('اطلاعات دوره'!A:Z,MATCH(G680,'اطلاعات دوره'!C:C,0),MATCH(H$1,'اطلاعات دوره'!$1:$1,0)),0)</f>
        <v>0</v>
      </c>
      <c r="I680" s="47">
        <f>IFERROR(INDEX('اطلاعات دوره'!A:Z,MATCH(G680,'اطلاعات دوره'!C:C,0),MATCH(I$1,'اطلاعات دوره'!$1:$1,0)),0)</f>
        <v>0</v>
      </c>
      <c r="J680" s="48">
        <f>IFERROR(INDEX('اطلاعات دوره'!A:Z,MATCH(G680,'اطلاعات دوره'!C:C,0),MATCH(J$1,'اطلاعات دوره'!$1:$1,0)),0)</f>
        <v>0</v>
      </c>
      <c r="K680" s="46"/>
      <c r="L680" s="158" t="str">
        <f>IFERROR(INDEX('اطلاعات دوره'!A:Z,MATCH(G680,'اطلاعات دوره'!C:C,0)-1,MATCH("عنوان",'اطلاعات دوره'!$1:$1,0)),"---")</f>
        <v>---</v>
      </c>
      <c r="M680" s="47" t="str">
        <f t="shared" si="102"/>
        <v>----</v>
      </c>
      <c r="N680" s="48" t="str">
        <f t="shared" si="103"/>
        <v>-/</v>
      </c>
      <c r="O680" s="45"/>
      <c r="P680" s="158">
        <f>IFERROR(INDEX('قرائت کنتور'!A:AZ,MATCH(A680&amp;"-"&amp;"گاز",'قرائت کنتور'!B:B,0),MATCH(L680,'قرائت کنتور'!$1:$1,0)),0)</f>
        <v>0</v>
      </c>
      <c r="Q680" s="47">
        <f>IFERROR(INDEX('قرائت کنتور'!A:AZ,MATCH(A680&amp;"-"&amp;"گاز",'قرائت کنتور'!B:B,0),MATCH(G680,'قرائت کنتور'!$1:$1,0)),0)</f>
        <v>0</v>
      </c>
      <c r="R680" s="47">
        <f t="shared" si="104"/>
        <v>0</v>
      </c>
      <c r="S680" s="45"/>
      <c r="T680" s="155" t="str">
        <f>IFERROR(INDEX('تعرفه ها'!A:Z,MATCH("بهای هر متر مکعب گاز مصرفی",'تعرفه ها'!$B:$B,0),MATCH(F680,'تعرفه ها'!$2:$2,0)),"---")</f>
        <v>---</v>
      </c>
      <c r="U680" s="50" t="str">
        <f t="shared" si="105"/>
        <v>---</v>
      </c>
      <c r="V680" s="50" t="str">
        <f>IFERROR(ROUND(R680*INDEX('تعرفه ها'!A:Z,MATCH("عوارض گاز به ازاء هر متر مکعب",'تعرفه ها'!$B:$B,0),MATCH(F680,'تعرفه ها'!$2:$2,0)),0),"---")</f>
        <v>---</v>
      </c>
      <c r="W680" s="50" t="str">
        <f>IFERROR(ROUND(((U680+V680)*INDEX('تعرفه ها'!A:Z,MATCH("هزینه نگهداری و تعمیرات شبکه گاز",'تعرفه ها'!$B:$B,0),MATCH(F680,'تعرفه ها'!$2:$2,0))/100),0),"---")</f>
        <v>---</v>
      </c>
      <c r="X680" s="50" t="str">
        <f>IFERROR(IF(INDEX('اطلاعات دوره'!A:Z,MATCH(G680,'اطلاعات دوره'!C:C,0),MATCH("گاز",'اطلاعات دوره'!$1:$1,0))="دارد",ROUND((U680+V680)*INDEX('تعرفه ها'!A:Z,MATCH("پیک فصلی گاز",'تعرفه ها'!$B:$B,0),MATCH(F680,'تعرفه ها'!$2:$2,0))/100,0),0),"---")</f>
        <v>---</v>
      </c>
      <c r="Y680" s="50" t="str">
        <f>IFERROR(ROUND(SUM(U680+V680+W680+X680)*INDEX('تعرفه ها'!A:Z,MATCH("مالیات گاز",'تعرفه ها'!$B:$B,0),MATCH(F680,'تعرفه ها'!$2:$2,0))/100,0),"---")</f>
        <v>---</v>
      </c>
      <c r="Z680" s="50" t="str">
        <f t="shared" si="106"/>
        <v>---</v>
      </c>
      <c r="AA680" s="50" t="str">
        <f t="shared" si="110"/>
        <v>---</v>
      </c>
      <c r="AB680" s="50" t="str">
        <f t="shared" si="107"/>
        <v>---</v>
      </c>
      <c r="AC680" s="50" t="str">
        <f t="shared" si="108"/>
        <v>---</v>
      </c>
      <c r="AD680" s="153" t="str">
        <f t="shared" si="109"/>
        <v>---</v>
      </c>
      <c r="AF680" s="155" t="str">
        <f>IFERROR(IF(INDEX(پرداخت!A:AZ,MATCH(A680&amp;" - "&amp;"گاز",پرداخت!$B:$B,0),MATCH(G680,پرداخت!$1:$1,0))="نشده","نشده","شده"),"---")</f>
        <v>---</v>
      </c>
      <c r="AH680" s="144"/>
      <c r="AI680" s="144"/>
      <c r="AJ680" s="144"/>
    </row>
    <row r="681" spans="1:36" ht="34.9" hidden="1" customHeight="1">
      <c r="A681" s="170"/>
      <c r="B681" s="47">
        <f>IFERROR(INDEX('اطلاعات انشعابات شرکتها'!A:BB,MATCH(A681,'اطلاعات انشعابات شرکتها'!A:A,0),MATCH(B$1,'اطلاعات انشعابات شرکتها'!$1:$1,0)),0)</f>
        <v>0</v>
      </c>
      <c r="C681" s="48">
        <f>IFERROR(INDEX('اطلاعات انشعابات شرکتها'!A:BB,MATCH(A681,'اطلاعات انشعابات شرکتها'!A:A,0),MATCH(C$1,'اطلاعات انشعابات شرکتها'!$1:$1,0)),0)</f>
        <v>0</v>
      </c>
      <c r="D681" s="45"/>
      <c r="E681" s="171"/>
      <c r="F681" s="170"/>
      <c r="G681" s="47" t="str">
        <f t="shared" si="101"/>
        <v>/</v>
      </c>
      <c r="H681" s="47">
        <f>IFERROR(INDEX('اطلاعات دوره'!A:Z,MATCH(G681,'اطلاعات دوره'!C:C,0),MATCH(H$1,'اطلاعات دوره'!$1:$1,0)),0)</f>
        <v>0</v>
      </c>
      <c r="I681" s="47">
        <f>IFERROR(INDEX('اطلاعات دوره'!A:Z,MATCH(G681,'اطلاعات دوره'!C:C,0),MATCH(I$1,'اطلاعات دوره'!$1:$1,0)),0)</f>
        <v>0</v>
      </c>
      <c r="J681" s="48">
        <f>IFERROR(INDEX('اطلاعات دوره'!A:Z,MATCH(G681,'اطلاعات دوره'!C:C,0),MATCH(J$1,'اطلاعات دوره'!$1:$1,0)),0)</f>
        <v>0</v>
      </c>
      <c r="K681" s="46"/>
      <c r="L681" s="158" t="str">
        <f>IFERROR(INDEX('اطلاعات دوره'!A:Z,MATCH(G681,'اطلاعات دوره'!C:C,0)-1,MATCH("عنوان",'اطلاعات دوره'!$1:$1,0)),"---")</f>
        <v>---</v>
      </c>
      <c r="M681" s="47" t="str">
        <f t="shared" si="102"/>
        <v>----</v>
      </c>
      <c r="N681" s="48" t="str">
        <f t="shared" si="103"/>
        <v>-/</v>
      </c>
      <c r="O681" s="45"/>
      <c r="P681" s="158">
        <f>IFERROR(INDEX('قرائت کنتور'!A:AZ,MATCH(A681&amp;"-"&amp;"گاز",'قرائت کنتور'!B:B,0),MATCH(L681,'قرائت کنتور'!$1:$1,0)),0)</f>
        <v>0</v>
      </c>
      <c r="Q681" s="47">
        <f>IFERROR(INDEX('قرائت کنتور'!A:AZ,MATCH(A681&amp;"-"&amp;"گاز",'قرائت کنتور'!B:B,0),MATCH(G681,'قرائت کنتور'!$1:$1,0)),0)</f>
        <v>0</v>
      </c>
      <c r="R681" s="47">
        <f t="shared" si="104"/>
        <v>0</v>
      </c>
      <c r="S681" s="45"/>
      <c r="T681" s="155" t="str">
        <f>IFERROR(INDEX('تعرفه ها'!A:Z,MATCH("بهای هر متر مکعب گاز مصرفی",'تعرفه ها'!$B:$B,0),MATCH(F681,'تعرفه ها'!$2:$2,0)),"---")</f>
        <v>---</v>
      </c>
      <c r="U681" s="50" t="str">
        <f t="shared" si="105"/>
        <v>---</v>
      </c>
      <c r="V681" s="50" t="str">
        <f>IFERROR(ROUND(R681*INDEX('تعرفه ها'!A:Z,MATCH("عوارض گاز به ازاء هر متر مکعب",'تعرفه ها'!$B:$B,0),MATCH(F681,'تعرفه ها'!$2:$2,0)),0),"---")</f>
        <v>---</v>
      </c>
      <c r="W681" s="50" t="str">
        <f>IFERROR(ROUND(((U681+V681)*INDEX('تعرفه ها'!A:Z,MATCH("هزینه نگهداری و تعمیرات شبکه گاز",'تعرفه ها'!$B:$B,0),MATCH(F681,'تعرفه ها'!$2:$2,0))/100),0),"---")</f>
        <v>---</v>
      </c>
      <c r="X681" s="50" t="str">
        <f>IFERROR(IF(INDEX('اطلاعات دوره'!A:Z,MATCH(G681,'اطلاعات دوره'!C:C,0),MATCH("گاز",'اطلاعات دوره'!$1:$1,0))="دارد",ROUND((U681+V681)*INDEX('تعرفه ها'!A:Z,MATCH("پیک فصلی گاز",'تعرفه ها'!$B:$B,0),MATCH(F681,'تعرفه ها'!$2:$2,0))/100,0),0),"---")</f>
        <v>---</v>
      </c>
      <c r="Y681" s="50" t="str">
        <f>IFERROR(ROUND(SUM(U681+V681+W681+X681)*INDEX('تعرفه ها'!A:Z,MATCH("مالیات گاز",'تعرفه ها'!$B:$B,0),MATCH(F681,'تعرفه ها'!$2:$2,0))/100,0),"---")</f>
        <v>---</v>
      </c>
      <c r="Z681" s="50" t="str">
        <f t="shared" si="106"/>
        <v>---</v>
      </c>
      <c r="AA681" s="50" t="str">
        <f t="shared" si="110"/>
        <v>---</v>
      </c>
      <c r="AB681" s="50" t="str">
        <f t="shared" si="107"/>
        <v>---</v>
      </c>
      <c r="AC681" s="50" t="str">
        <f t="shared" si="108"/>
        <v>---</v>
      </c>
      <c r="AD681" s="153" t="str">
        <f t="shared" si="109"/>
        <v>---</v>
      </c>
      <c r="AF681" s="155" t="str">
        <f>IFERROR(IF(INDEX(پرداخت!A:AZ,MATCH(A681&amp;" - "&amp;"گاز",پرداخت!$B:$B,0),MATCH(G681,پرداخت!$1:$1,0))="نشده","نشده","شده"),"---")</f>
        <v>---</v>
      </c>
      <c r="AH681" s="144"/>
      <c r="AI681" s="144"/>
      <c r="AJ681" s="144"/>
    </row>
    <row r="682" spans="1:36" ht="34.9" hidden="1" customHeight="1">
      <c r="A682" s="170"/>
      <c r="B682" s="47">
        <f>IFERROR(INDEX('اطلاعات انشعابات شرکتها'!A:BB,MATCH(A682,'اطلاعات انشعابات شرکتها'!A:A,0),MATCH(B$1,'اطلاعات انشعابات شرکتها'!$1:$1,0)),0)</f>
        <v>0</v>
      </c>
      <c r="C682" s="48">
        <f>IFERROR(INDEX('اطلاعات انشعابات شرکتها'!A:BB,MATCH(A682,'اطلاعات انشعابات شرکتها'!A:A,0),MATCH(C$1,'اطلاعات انشعابات شرکتها'!$1:$1,0)),0)</f>
        <v>0</v>
      </c>
      <c r="D682" s="45"/>
      <c r="E682" s="171"/>
      <c r="F682" s="170"/>
      <c r="G682" s="47" t="str">
        <f t="shared" si="101"/>
        <v>/</v>
      </c>
      <c r="H682" s="47">
        <f>IFERROR(INDEX('اطلاعات دوره'!A:Z,MATCH(G682,'اطلاعات دوره'!C:C,0),MATCH(H$1,'اطلاعات دوره'!$1:$1,0)),0)</f>
        <v>0</v>
      </c>
      <c r="I682" s="47">
        <f>IFERROR(INDEX('اطلاعات دوره'!A:Z,MATCH(G682,'اطلاعات دوره'!C:C,0),MATCH(I$1,'اطلاعات دوره'!$1:$1,0)),0)</f>
        <v>0</v>
      </c>
      <c r="J682" s="48">
        <f>IFERROR(INDEX('اطلاعات دوره'!A:Z,MATCH(G682,'اطلاعات دوره'!C:C,0),MATCH(J$1,'اطلاعات دوره'!$1:$1,0)),0)</f>
        <v>0</v>
      </c>
      <c r="K682" s="46"/>
      <c r="L682" s="158" t="str">
        <f>IFERROR(INDEX('اطلاعات دوره'!A:Z,MATCH(G682,'اطلاعات دوره'!C:C,0)-1,MATCH("عنوان",'اطلاعات دوره'!$1:$1,0)),"---")</f>
        <v>---</v>
      </c>
      <c r="M682" s="47" t="str">
        <f t="shared" si="102"/>
        <v>----</v>
      </c>
      <c r="N682" s="48" t="str">
        <f t="shared" si="103"/>
        <v>-/</v>
      </c>
      <c r="O682" s="45"/>
      <c r="P682" s="158">
        <f>IFERROR(INDEX('قرائت کنتور'!A:AZ,MATCH(A682&amp;"-"&amp;"گاز",'قرائت کنتور'!B:B,0),MATCH(L682,'قرائت کنتور'!$1:$1,0)),0)</f>
        <v>0</v>
      </c>
      <c r="Q682" s="47">
        <f>IFERROR(INDEX('قرائت کنتور'!A:AZ,MATCH(A682&amp;"-"&amp;"گاز",'قرائت کنتور'!B:B,0),MATCH(G682,'قرائت کنتور'!$1:$1,0)),0)</f>
        <v>0</v>
      </c>
      <c r="R682" s="47">
        <f t="shared" si="104"/>
        <v>0</v>
      </c>
      <c r="S682" s="45"/>
      <c r="T682" s="155" t="str">
        <f>IFERROR(INDEX('تعرفه ها'!A:Z,MATCH("بهای هر متر مکعب گاز مصرفی",'تعرفه ها'!$B:$B,0),MATCH(F682,'تعرفه ها'!$2:$2,0)),"---")</f>
        <v>---</v>
      </c>
      <c r="U682" s="50" t="str">
        <f t="shared" si="105"/>
        <v>---</v>
      </c>
      <c r="V682" s="50" t="str">
        <f>IFERROR(ROUND(R682*INDEX('تعرفه ها'!A:Z,MATCH("عوارض گاز به ازاء هر متر مکعب",'تعرفه ها'!$B:$B,0),MATCH(F682,'تعرفه ها'!$2:$2,0)),0),"---")</f>
        <v>---</v>
      </c>
      <c r="W682" s="50" t="str">
        <f>IFERROR(ROUND(((U682+V682)*INDEX('تعرفه ها'!A:Z,MATCH("هزینه نگهداری و تعمیرات شبکه گاز",'تعرفه ها'!$B:$B,0),MATCH(F682,'تعرفه ها'!$2:$2,0))/100),0),"---")</f>
        <v>---</v>
      </c>
      <c r="X682" s="50" t="str">
        <f>IFERROR(IF(INDEX('اطلاعات دوره'!A:Z,MATCH(G682,'اطلاعات دوره'!C:C,0),MATCH("گاز",'اطلاعات دوره'!$1:$1,0))="دارد",ROUND((U682+V682)*INDEX('تعرفه ها'!A:Z,MATCH("پیک فصلی گاز",'تعرفه ها'!$B:$B,0),MATCH(F682,'تعرفه ها'!$2:$2,0))/100,0),0),"---")</f>
        <v>---</v>
      </c>
      <c r="Y682" s="50" t="str">
        <f>IFERROR(ROUND(SUM(U682+V682+W682+X682)*INDEX('تعرفه ها'!A:Z,MATCH("مالیات گاز",'تعرفه ها'!$B:$B,0),MATCH(F682,'تعرفه ها'!$2:$2,0))/100,0),"---")</f>
        <v>---</v>
      </c>
      <c r="Z682" s="50" t="str">
        <f t="shared" si="106"/>
        <v>---</v>
      </c>
      <c r="AA682" s="50" t="str">
        <f t="shared" si="110"/>
        <v>---</v>
      </c>
      <c r="AB682" s="50" t="str">
        <f t="shared" si="107"/>
        <v>---</v>
      </c>
      <c r="AC682" s="50" t="str">
        <f t="shared" si="108"/>
        <v>---</v>
      </c>
      <c r="AD682" s="153" t="str">
        <f t="shared" si="109"/>
        <v>---</v>
      </c>
      <c r="AF682" s="155" t="str">
        <f>IFERROR(IF(INDEX(پرداخت!A:AZ,MATCH(A682&amp;" - "&amp;"گاز",پرداخت!$B:$B,0),MATCH(G682,پرداخت!$1:$1,0))="نشده","نشده","شده"),"---")</f>
        <v>---</v>
      </c>
      <c r="AH682" s="144"/>
      <c r="AI682" s="144"/>
      <c r="AJ682" s="144"/>
    </row>
    <row r="683" spans="1:36" ht="34.9" hidden="1" customHeight="1">
      <c r="A683" s="170"/>
      <c r="B683" s="47">
        <f>IFERROR(INDEX('اطلاعات انشعابات شرکتها'!A:BB,MATCH(A683,'اطلاعات انشعابات شرکتها'!A:A,0),MATCH(B$1,'اطلاعات انشعابات شرکتها'!$1:$1,0)),0)</f>
        <v>0</v>
      </c>
      <c r="C683" s="48">
        <f>IFERROR(INDEX('اطلاعات انشعابات شرکتها'!A:BB,MATCH(A683,'اطلاعات انشعابات شرکتها'!A:A,0),MATCH(C$1,'اطلاعات انشعابات شرکتها'!$1:$1,0)),0)</f>
        <v>0</v>
      </c>
      <c r="D683" s="45"/>
      <c r="E683" s="171"/>
      <c r="F683" s="170"/>
      <c r="G683" s="47" t="str">
        <f t="shared" si="101"/>
        <v>/</v>
      </c>
      <c r="H683" s="47">
        <f>IFERROR(INDEX('اطلاعات دوره'!A:Z,MATCH(G683,'اطلاعات دوره'!C:C,0),MATCH(H$1,'اطلاعات دوره'!$1:$1,0)),0)</f>
        <v>0</v>
      </c>
      <c r="I683" s="47">
        <f>IFERROR(INDEX('اطلاعات دوره'!A:Z,MATCH(G683,'اطلاعات دوره'!C:C,0),MATCH(I$1,'اطلاعات دوره'!$1:$1,0)),0)</f>
        <v>0</v>
      </c>
      <c r="J683" s="48">
        <f>IFERROR(INDEX('اطلاعات دوره'!A:Z,MATCH(G683,'اطلاعات دوره'!C:C,0),MATCH(J$1,'اطلاعات دوره'!$1:$1,0)),0)</f>
        <v>0</v>
      </c>
      <c r="K683" s="46"/>
      <c r="L683" s="158" t="str">
        <f>IFERROR(INDEX('اطلاعات دوره'!A:Z,MATCH(G683,'اطلاعات دوره'!C:C,0)-1,MATCH("عنوان",'اطلاعات دوره'!$1:$1,0)),"---")</f>
        <v>---</v>
      </c>
      <c r="M683" s="47" t="str">
        <f t="shared" si="102"/>
        <v>----</v>
      </c>
      <c r="N683" s="48" t="str">
        <f t="shared" si="103"/>
        <v>-/</v>
      </c>
      <c r="O683" s="45"/>
      <c r="P683" s="158">
        <f>IFERROR(INDEX('قرائت کنتور'!A:AZ,MATCH(A683&amp;"-"&amp;"گاز",'قرائت کنتور'!B:B,0),MATCH(L683,'قرائت کنتور'!$1:$1,0)),0)</f>
        <v>0</v>
      </c>
      <c r="Q683" s="47">
        <f>IFERROR(INDEX('قرائت کنتور'!A:AZ,MATCH(A683&amp;"-"&amp;"گاز",'قرائت کنتور'!B:B,0),MATCH(G683,'قرائت کنتور'!$1:$1,0)),0)</f>
        <v>0</v>
      </c>
      <c r="R683" s="47">
        <f t="shared" si="104"/>
        <v>0</v>
      </c>
      <c r="S683" s="45"/>
      <c r="T683" s="155" t="str">
        <f>IFERROR(INDEX('تعرفه ها'!A:Z,MATCH("بهای هر متر مکعب گاز مصرفی",'تعرفه ها'!$B:$B,0),MATCH(F683,'تعرفه ها'!$2:$2,0)),"---")</f>
        <v>---</v>
      </c>
      <c r="U683" s="50" t="str">
        <f t="shared" si="105"/>
        <v>---</v>
      </c>
      <c r="V683" s="50" t="str">
        <f>IFERROR(ROUND(R683*INDEX('تعرفه ها'!A:Z,MATCH("عوارض گاز به ازاء هر متر مکعب",'تعرفه ها'!$B:$B,0),MATCH(F683,'تعرفه ها'!$2:$2,0)),0),"---")</f>
        <v>---</v>
      </c>
      <c r="W683" s="50" t="str">
        <f>IFERROR(ROUND(((U683+V683)*INDEX('تعرفه ها'!A:Z,MATCH("هزینه نگهداری و تعمیرات شبکه گاز",'تعرفه ها'!$B:$B,0),MATCH(F683,'تعرفه ها'!$2:$2,0))/100),0),"---")</f>
        <v>---</v>
      </c>
      <c r="X683" s="50" t="str">
        <f>IFERROR(IF(INDEX('اطلاعات دوره'!A:Z,MATCH(G683,'اطلاعات دوره'!C:C,0),MATCH("گاز",'اطلاعات دوره'!$1:$1,0))="دارد",ROUND((U683+V683)*INDEX('تعرفه ها'!A:Z,MATCH("پیک فصلی گاز",'تعرفه ها'!$B:$B,0),MATCH(F683,'تعرفه ها'!$2:$2,0))/100,0),0),"---")</f>
        <v>---</v>
      </c>
      <c r="Y683" s="50" t="str">
        <f>IFERROR(ROUND(SUM(U683+V683+W683+X683)*INDEX('تعرفه ها'!A:Z,MATCH("مالیات گاز",'تعرفه ها'!$B:$B,0),MATCH(F683,'تعرفه ها'!$2:$2,0))/100,0),"---")</f>
        <v>---</v>
      </c>
      <c r="Z683" s="50" t="str">
        <f t="shared" si="106"/>
        <v>---</v>
      </c>
      <c r="AA683" s="50" t="str">
        <f t="shared" si="110"/>
        <v>---</v>
      </c>
      <c r="AB683" s="50" t="str">
        <f t="shared" si="107"/>
        <v>---</v>
      </c>
      <c r="AC683" s="50" t="str">
        <f t="shared" si="108"/>
        <v>---</v>
      </c>
      <c r="AD683" s="153" t="str">
        <f t="shared" si="109"/>
        <v>---</v>
      </c>
      <c r="AF683" s="155" t="str">
        <f>IFERROR(IF(INDEX(پرداخت!A:AZ,MATCH(A683&amp;" - "&amp;"گاز",پرداخت!$B:$B,0),MATCH(G683,پرداخت!$1:$1,0))="نشده","نشده","شده"),"---")</f>
        <v>---</v>
      </c>
      <c r="AH683" s="144"/>
      <c r="AI683" s="144"/>
      <c r="AJ683" s="144"/>
    </row>
    <row r="684" spans="1:36" ht="34.9" hidden="1" customHeight="1">
      <c r="A684" s="170"/>
      <c r="B684" s="47">
        <f>IFERROR(INDEX('اطلاعات انشعابات شرکتها'!A:BB,MATCH(A684,'اطلاعات انشعابات شرکتها'!A:A,0),MATCH(B$1,'اطلاعات انشعابات شرکتها'!$1:$1,0)),0)</f>
        <v>0</v>
      </c>
      <c r="C684" s="48">
        <f>IFERROR(INDEX('اطلاعات انشعابات شرکتها'!A:BB,MATCH(A684,'اطلاعات انشعابات شرکتها'!A:A,0),MATCH(C$1,'اطلاعات انشعابات شرکتها'!$1:$1,0)),0)</f>
        <v>0</v>
      </c>
      <c r="D684" s="45"/>
      <c r="E684" s="171"/>
      <c r="F684" s="170"/>
      <c r="G684" s="47" t="str">
        <f t="shared" si="101"/>
        <v>/</v>
      </c>
      <c r="H684" s="47">
        <f>IFERROR(INDEX('اطلاعات دوره'!A:Z,MATCH(G684,'اطلاعات دوره'!C:C,0),MATCH(H$1,'اطلاعات دوره'!$1:$1,0)),0)</f>
        <v>0</v>
      </c>
      <c r="I684" s="47">
        <f>IFERROR(INDEX('اطلاعات دوره'!A:Z,MATCH(G684,'اطلاعات دوره'!C:C,0),MATCH(I$1,'اطلاعات دوره'!$1:$1,0)),0)</f>
        <v>0</v>
      </c>
      <c r="J684" s="48">
        <f>IFERROR(INDEX('اطلاعات دوره'!A:Z,MATCH(G684,'اطلاعات دوره'!C:C,0),MATCH(J$1,'اطلاعات دوره'!$1:$1,0)),0)</f>
        <v>0</v>
      </c>
      <c r="K684" s="46"/>
      <c r="L684" s="158" t="str">
        <f>IFERROR(INDEX('اطلاعات دوره'!A:Z,MATCH(G684,'اطلاعات دوره'!C:C,0)-1,MATCH("عنوان",'اطلاعات دوره'!$1:$1,0)),"---")</f>
        <v>---</v>
      </c>
      <c r="M684" s="47" t="str">
        <f t="shared" si="102"/>
        <v>----</v>
      </c>
      <c r="N684" s="48" t="str">
        <f t="shared" si="103"/>
        <v>-/</v>
      </c>
      <c r="O684" s="45"/>
      <c r="P684" s="158">
        <f>IFERROR(INDEX('قرائت کنتور'!A:AZ,MATCH(A684&amp;"-"&amp;"گاز",'قرائت کنتور'!B:B,0),MATCH(L684,'قرائت کنتور'!$1:$1,0)),0)</f>
        <v>0</v>
      </c>
      <c r="Q684" s="47">
        <f>IFERROR(INDEX('قرائت کنتور'!A:AZ,MATCH(A684&amp;"-"&amp;"گاز",'قرائت کنتور'!B:B,0),MATCH(G684,'قرائت کنتور'!$1:$1,0)),0)</f>
        <v>0</v>
      </c>
      <c r="R684" s="47">
        <f t="shared" si="104"/>
        <v>0</v>
      </c>
      <c r="S684" s="45"/>
      <c r="T684" s="155" t="str">
        <f>IFERROR(INDEX('تعرفه ها'!A:Z,MATCH("بهای هر متر مکعب گاز مصرفی",'تعرفه ها'!$B:$B,0),MATCH(F684,'تعرفه ها'!$2:$2,0)),"---")</f>
        <v>---</v>
      </c>
      <c r="U684" s="50" t="str">
        <f t="shared" si="105"/>
        <v>---</v>
      </c>
      <c r="V684" s="50" t="str">
        <f>IFERROR(ROUND(R684*INDEX('تعرفه ها'!A:Z,MATCH("عوارض گاز به ازاء هر متر مکعب",'تعرفه ها'!$B:$B,0),MATCH(F684,'تعرفه ها'!$2:$2,0)),0),"---")</f>
        <v>---</v>
      </c>
      <c r="W684" s="50" t="str">
        <f>IFERROR(ROUND(((U684+V684)*INDEX('تعرفه ها'!A:Z,MATCH("هزینه نگهداری و تعمیرات شبکه گاز",'تعرفه ها'!$B:$B,0),MATCH(F684,'تعرفه ها'!$2:$2,0))/100),0),"---")</f>
        <v>---</v>
      </c>
      <c r="X684" s="50" t="str">
        <f>IFERROR(IF(INDEX('اطلاعات دوره'!A:Z,MATCH(G684,'اطلاعات دوره'!C:C,0),MATCH("گاز",'اطلاعات دوره'!$1:$1,0))="دارد",ROUND((U684+V684)*INDEX('تعرفه ها'!A:Z,MATCH("پیک فصلی گاز",'تعرفه ها'!$B:$B,0),MATCH(F684,'تعرفه ها'!$2:$2,0))/100,0),0),"---")</f>
        <v>---</v>
      </c>
      <c r="Y684" s="50" t="str">
        <f>IFERROR(ROUND(SUM(U684+V684+W684+X684)*INDEX('تعرفه ها'!A:Z,MATCH("مالیات گاز",'تعرفه ها'!$B:$B,0),MATCH(F684,'تعرفه ها'!$2:$2,0))/100,0),"---")</f>
        <v>---</v>
      </c>
      <c r="Z684" s="50" t="str">
        <f t="shared" si="106"/>
        <v>---</v>
      </c>
      <c r="AA684" s="50" t="str">
        <f t="shared" si="110"/>
        <v>---</v>
      </c>
      <c r="AB684" s="50" t="str">
        <f t="shared" si="107"/>
        <v>---</v>
      </c>
      <c r="AC684" s="50" t="str">
        <f t="shared" si="108"/>
        <v>---</v>
      </c>
      <c r="AD684" s="153" t="str">
        <f t="shared" si="109"/>
        <v>---</v>
      </c>
      <c r="AF684" s="155" t="str">
        <f>IFERROR(IF(INDEX(پرداخت!A:AZ,MATCH(A684&amp;" - "&amp;"گاز",پرداخت!$B:$B,0),MATCH(G684,پرداخت!$1:$1,0))="نشده","نشده","شده"),"---")</f>
        <v>---</v>
      </c>
      <c r="AH684" s="144"/>
      <c r="AI684" s="144"/>
      <c r="AJ684" s="144"/>
    </row>
    <row r="685" spans="1:36" ht="34.9" hidden="1" customHeight="1">
      <c r="A685" s="170"/>
      <c r="B685" s="47">
        <f>IFERROR(INDEX('اطلاعات انشعابات شرکتها'!A:BB,MATCH(A685,'اطلاعات انشعابات شرکتها'!A:A,0),MATCH(B$1,'اطلاعات انشعابات شرکتها'!$1:$1,0)),0)</f>
        <v>0</v>
      </c>
      <c r="C685" s="48">
        <f>IFERROR(INDEX('اطلاعات انشعابات شرکتها'!A:BB,MATCH(A685,'اطلاعات انشعابات شرکتها'!A:A,0),MATCH(C$1,'اطلاعات انشعابات شرکتها'!$1:$1,0)),0)</f>
        <v>0</v>
      </c>
      <c r="D685" s="45"/>
      <c r="E685" s="171"/>
      <c r="F685" s="170"/>
      <c r="G685" s="47" t="str">
        <f t="shared" si="101"/>
        <v>/</v>
      </c>
      <c r="H685" s="47">
        <f>IFERROR(INDEX('اطلاعات دوره'!A:Z,MATCH(G685,'اطلاعات دوره'!C:C,0),MATCH(H$1,'اطلاعات دوره'!$1:$1,0)),0)</f>
        <v>0</v>
      </c>
      <c r="I685" s="47">
        <f>IFERROR(INDEX('اطلاعات دوره'!A:Z,MATCH(G685,'اطلاعات دوره'!C:C,0),MATCH(I$1,'اطلاعات دوره'!$1:$1,0)),0)</f>
        <v>0</v>
      </c>
      <c r="J685" s="48">
        <f>IFERROR(INDEX('اطلاعات دوره'!A:Z,MATCH(G685,'اطلاعات دوره'!C:C,0),MATCH(J$1,'اطلاعات دوره'!$1:$1,0)),0)</f>
        <v>0</v>
      </c>
      <c r="K685" s="46"/>
      <c r="L685" s="158" t="str">
        <f>IFERROR(INDEX('اطلاعات دوره'!A:Z,MATCH(G685,'اطلاعات دوره'!C:C,0)-1,MATCH("عنوان",'اطلاعات دوره'!$1:$1,0)),"---")</f>
        <v>---</v>
      </c>
      <c r="M685" s="47" t="str">
        <f t="shared" si="102"/>
        <v>----</v>
      </c>
      <c r="N685" s="48" t="str">
        <f t="shared" si="103"/>
        <v>-/</v>
      </c>
      <c r="O685" s="45"/>
      <c r="P685" s="158">
        <f>IFERROR(INDEX('قرائت کنتور'!A:AZ,MATCH(A685&amp;"-"&amp;"گاز",'قرائت کنتور'!B:B,0),MATCH(L685,'قرائت کنتور'!$1:$1,0)),0)</f>
        <v>0</v>
      </c>
      <c r="Q685" s="47">
        <f>IFERROR(INDEX('قرائت کنتور'!A:AZ,MATCH(A685&amp;"-"&amp;"گاز",'قرائت کنتور'!B:B,0),MATCH(G685,'قرائت کنتور'!$1:$1,0)),0)</f>
        <v>0</v>
      </c>
      <c r="R685" s="47">
        <f t="shared" si="104"/>
        <v>0</v>
      </c>
      <c r="S685" s="45"/>
      <c r="T685" s="155" t="str">
        <f>IFERROR(INDEX('تعرفه ها'!A:Z,MATCH("بهای هر متر مکعب گاز مصرفی",'تعرفه ها'!$B:$B,0),MATCH(F685,'تعرفه ها'!$2:$2,0)),"---")</f>
        <v>---</v>
      </c>
      <c r="U685" s="50" t="str">
        <f t="shared" si="105"/>
        <v>---</v>
      </c>
      <c r="V685" s="50" t="str">
        <f>IFERROR(ROUND(R685*INDEX('تعرفه ها'!A:Z,MATCH("عوارض گاز به ازاء هر متر مکعب",'تعرفه ها'!$B:$B,0),MATCH(F685,'تعرفه ها'!$2:$2,0)),0),"---")</f>
        <v>---</v>
      </c>
      <c r="W685" s="50" t="str">
        <f>IFERROR(ROUND(((U685+V685)*INDEX('تعرفه ها'!A:Z,MATCH("هزینه نگهداری و تعمیرات شبکه گاز",'تعرفه ها'!$B:$B,0),MATCH(F685,'تعرفه ها'!$2:$2,0))/100),0),"---")</f>
        <v>---</v>
      </c>
      <c r="X685" s="50" t="str">
        <f>IFERROR(IF(INDEX('اطلاعات دوره'!A:Z,MATCH(G685,'اطلاعات دوره'!C:C,0),MATCH("گاز",'اطلاعات دوره'!$1:$1,0))="دارد",ROUND((U685+V685)*INDEX('تعرفه ها'!A:Z,MATCH("پیک فصلی گاز",'تعرفه ها'!$B:$B,0),MATCH(F685,'تعرفه ها'!$2:$2,0))/100,0),0),"---")</f>
        <v>---</v>
      </c>
      <c r="Y685" s="50" t="str">
        <f>IFERROR(ROUND(SUM(U685+V685+W685+X685)*INDEX('تعرفه ها'!A:Z,MATCH("مالیات گاز",'تعرفه ها'!$B:$B,0),MATCH(F685,'تعرفه ها'!$2:$2,0))/100,0),"---")</f>
        <v>---</v>
      </c>
      <c r="Z685" s="50" t="str">
        <f t="shared" si="106"/>
        <v>---</v>
      </c>
      <c r="AA685" s="50" t="str">
        <f t="shared" si="110"/>
        <v>---</v>
      </c>
      <c r="AB685" s="50" t="str">
        <f t="shared" si="107"/>
        <v>---</v>
      </c>
      <c r="AC685" s="50" t="str">
        <f t="shared" si="108"/>
        <v>---</v>
      </c>
      <c r="AD685" s="153" t="str">
        <f t="shared" si="109"/>
        <v>---</v>
      </c>
      <c r="AF685" s="155" t="str">
        <f>IFERROR(IF(INDEX(پرداخت!A:AZ,MATCH(A685&amp;" - "&amp;"گاز",پرداخت!$B:$B,0),MATCH(G685,پرداخت!$1:$1,0))="نشده","نشده","شده"),"---")</f>
        <v>---</v>
      </c>
      <c r="AH685" s="144"/>
      <c r="AI685" s="144"/>
      <c r="AJ685" s="144"/>
    </row>
    <row r="686" spans="1:36" ht="34.9" hidden="1" customHeight="1">
      <c r="A686" s="170"/>
      <c r="B686" s="47">
        <f>IFERROR(INDEX('اطلاعات انشعابات شرکتها'!A:BB,MATCH(A686,'اطلاعات انشعابات شرکتها'!A:A,0),MATCH(B$1,'اطلاعات انشعابات شرکتها'!$1:$1,0)),0)</f>
        <v>0</v>
      </c>
      <c r="C686" s="48">
        <f>IFERROR(INDEX('اطلاعات انشعابات شرکتها'!A:BB,MATCH(A686,'اطلاعات انشعابات شرکتها'!A:A,0),MATCH(C$1,'اطلاعات انشعابات شرکتها'!$1:$1,0)),0)</f>
        <v>0</v>
      </c>
      <c r="D686" s="45"/>
      <c r="E686" s="171"/>
      <c r="F686" s="170"/>
      <c r="G686" s="47" t="str">
        <f t="shared" si="101"/>
        <v>/</v>
      </c>
      <c r="H686" s="47">
        <f>IFERROR(INDEX('اطلاعات دوره'!A:Z,MATCH(G686,'اطلاعات دوره'!C:C,0),MATCH(H$1,'اطلاعات دوره'!$1:$1,0)),0)</f>
        <v>0</v>
      </c>
      <c r="I686" s="47">
        <f>IFERROR(INDEX('اطلاعات دوره'!A:Z,MATCH(G686,'اطلاعات دوره'!C:C,0),MATCH(I$1,'اطلاعات دوره'!$1:$1,0)),0)</f>
        <v>0</v>
      </c>
      <c r="J686" s="48">
        <f>IFERROR(INDEX('اطلاعات دوره'!A:Z,MATCH(G686,'اطلاعات دوره'!C:C,0),MATCH(J$1,'اطلاعات دوره'!$1:$1,0)),0)</f>
        <v>0</v>
      </c>
      <c r="K686" s="46"/>
      <c r="L686" s="158" t="str">
        <f>IFERROR(INDEX('اطلاعات دوره'!A:Z,MATCH(G686,'اطلاعات دوره'!C:C,0)-1,MATCH("عنوان",'اطلاعات دوره'!$1:$1,0)),"---")</f>
        <v>---</v>
      </c>
      <c r="M686" s="47" t="str">
        <f t="shared" si="102"/>
        <v>----</v>
      </c>
      <c r="N686" s="48" t="str">
        <f t="shared" si="103"/>
        <v>-/</v>
      </c>
      <c r="O686" s="45"/>
      <c r="P686" s="158">
        <f>IFERROR(INDEX('قرائت کنتور'!A:AZ,MATCH(A686&amp;"-"&amp;"گاز",'قرائت کنتور'!B:B,0),MATCH(L686,'قرائت کنتور'!$1:$1,0)),0)</f>
        <v>0</v>
      </c>
      <c r="Q686" s="47">
        <f>IFERROR(INDEX('قرائت کنتور'!A:AZ,MATCH(A686&amp;"-"&amp;"گاز",'قرائت کنتور'!B:B,0),MATCH(G686,'قرائت کنتور'!$1:$1,0)),0)</f>
        <v>0</v>
      </c>
      <c r="R686" s="47">
        <f t="shared" si="104"/>
        <v>0</v>
      </c>
      <c r="S686" s="45"/>
      <c r="T686" s="155" t="str">
        <f>IFERROR(INDEX('تعرفه ها'!A:Z,MATCH("بهای هر متر مکعب گاز مصرفی",'تعرفه ها'!$B:$B,0),MATCH(F686,'تعرفه ها'!$2:$2,0)),"---")</f>
        <v>---</v>
      </c>
      <c r="U686" s="50" t="str">
        <f t="shared" si="105"/>
        <v>---</v>
      </c>
      <c r="V686" s="50" t="str">
        <f>IFERROR(ROUND(R686*INDEX('تعرفه ها'!A:Z,MATCH("عوارض گاز به ازاء هر متر مکعب",'تعرفه ها'!$B:$B,0),MATCH(F686,'تعرفه ها'!$2:$2,0)),0),"---")</f>
        <v>---</v>
      </c>
      <c r="W686" s="50" t="str">
        <f>IFERROR(ROUND(((U686+V686)*INDEX('تعرفه ها'!A:Z,MATCH("هزینه نگهداری و تعمیرات شبکه گاز",'تعرفه ها'!$B:$B,0),MATCH(F686,'تعرفه ها'!$2:$2,0))/100),0),"---")</f>
        <v>---</v>
      </c>
      <c r="X686" s="50" t="str">
        <f>IFERROR(IF(INDEX('اطلاعات دوره'!A:Z,MATCH(G686,'اطلاعات دوره'!C:C,0),MATCH("گاز",'اطلاعات دوره'!$1:$1,0))="دارد",ROUND((U686+V686)*INDEX('تعرفه ها'!A:Z,MATCH("پیک فصلی گاز",'تعرفه ها'!$B:$B,0),MATCH(F686,'تعرفه ها'!$2:$2,0))/100,0),0),"---")</f>
        <v>---</v>
      </c>
      <c r="Y686" s="50" t="str">
        <f>IFERROR(ROUND(SUM(U686+V686+W686+X686)*INDEX('تعرفه ها'!A:Z,MATCH("مالیات گاز",'تعرفه ها'!$B:$B,0),MATCH(F686,'تعرفه ها'!$2:$2,0))/100,0),"---")</f>
        <v>---</v>
      </c>
      <c r="Z686" s="50" t="str">
        <f t="shared" si="106"/>
        <v>---</v>
      </c>
      <c r="AA686" s="50" t="str">
        <f t="shared" si="110"/>
        <v>---</v>
      </c>
      <c r="AB686" s="50" t="str">
        <f t="shared" si="107"/>
        <v>---</v>
      </c>
      <c r="AC686" s="50" t="str">
        <f t="shared" si="108"/>
        <v>---</v>
      </c>
      <c r="AD686" s="153" t="str">
        <f t="shared" si="109"/>
        <v>---</v>
      </c>
      <c r="AF686" s="155" t="str">
        <f>IFERROR(IF(INDEX(پرداخت!A:AZ,MATCH(A686&amp;" - "&amp;"گاز",پرداخت!$B:$B,0),MATCH(G686,پرداخت!$1:$1,0))="نشده","نشده","شده"),"---")</f>
        <v>---</v>
      </c>
      <c r="AH686" s="144"/>
      <c r="AI686" s="144"/>
      <c r="AJ686" s="144"/>
    </row>
    <row r="687" spans="1:36" ht="34.9" hidden="1" customHeight="1">
      <c r="A687" s="170"/>
      <c r="B687" s="47">
        <f>IFERROR(INDEX('اطلاعات انشعابات شرکتها'!A:BB,MATCH(A687,'اطلاعات انشعابات شرکتها'!A:A,0),MATCH(B$1,'اطلاعات انشعابات شرکتها'!$1:$1,0)),0)</f>
        <v>0</v>
      </c>
      <c r="C687" s="48">
        <f>IFERROR(INDEX('اطلاعات انشعابات شرکتها'!A:BB,MATCH(A687,'اطلاعات انشعابات شرکتها'!A:A,0),MATCH(C$1,'اطلاعات انشعابات شرکتها'!$1:$1,0)),0)</f>
        <v>0</v>
      </c>
      <c r="D687" s="45"/>
      <c r="E687" s="171"/>
      <c r="F687" s="170"/>
      <c r="G687" s="47" t="str">
        <f t="shared" si="101"/>
        <v>/</v>
      </c>
      <c r="H687" s="47">
        <f>IFERROR(INDEX('اطلاعات دوره'!A:Z,MATCH(G687,'اطلاعات دوره'!C:C,0),MATCH(H$1,'اطلاعات دوره'!$1:$1,0)),0)</f>
        <v>0</v>
      </c>
      <c r="I687" s="47">
        <f>IFERROR(INDEX('اطلاعات دوره'!A:Z,MATCH(G687,'اطلاعات دوره'!C:C,0),MATCH(I$1,'اطلاعات دوره'!$1:$1,0)),0)</f>
        <v>0</v>
      </c>
      <c r="J687" s="48">
        <f>IFERROR(INDEX('اطلاعات دوره'!A:Z,MATCH(G687,'اطلاعات دوره'!C:C,0),MATCH(J$1,'اطلاعات دوره'!$1:$1,0)),0)</f>
        <v>0</v>
      </c>
      <c r="K687" s="46"/>
      <c r="L687" s="158" t="str">
        <f>IFERROR(INDEX('اطلاعات دوره'!A:Z,MATCH(G687,'اطلاعات دوره'!C:C,0)-1,MATCH("عنوان",'اطلاعات دوره'!$1:$1,0)),"---")</f>
        <v>---</v>
      </c>
      <c r="M687" s="47" t="str">
        <f t="shared" si="102"/>
        <v>----</v>
      </c>
      <c r="N687" s="48" t="str">
        <f t="shared" si="103"/>
        <v>-/</v>
      </c>
      <c r="O687" s="45"/>
      <c r="P687" s="158">
        <f>IFERROR(INDEX('قرائت کنتور'!A:AZ,MATCH(A687&amp;"-"&amp;"گاز",'قرائت کنتور'!B:B,0),MATCH(L687,'قرائت کنتور'!$1:$1,0)),0)</f>
        <v>0</v>
      </c>
      <c r="Q687" s="47">
        <f>IFERROR(INDEX('قرائت کنتور'!A:AZ,MATCH(A687&amp;"-"&amp;"گاز",'قرائت کنتور'!B:B,0),MATCH(G687,'قرائت کنتور'!$1:$1,0)),0)</f>
        <v>0</v>
      </c>
      <c r="R687" s="47">
        <f t="shared" si="104"/>
        <v>0</v>
      </c>
      <c r="S687" s="45"/>
      <c r="T687" s="155" t="str">
        <f>IFERROR(INDEX('تعرفه ها'!A:Z,MATCH("بهای هر متر مکعب گاز مصرفی",'تعرفه ها'!$B:$B,0),MATCH(F687,'تعرفه ها'!$2:$2,0)),"---")</f>
        <v>---</v>
      </c>
      <c r="U687" s="50" t="str">
        <f t="shared" si="105"/>
        <v>---</v>
      </c>
      <c r="V687" s="50" t="str">
        <f>IFERROR(ROUND(R687*INDEX('تعرفه ها'!A:Z,MATCH("عوارض گاز به ازاء هر متر مکعب",'تعرفه ها'!$B:$B,0),MATCH(F687,'تعرفه ها'!$2:$2,0)),0),"---")</f>
        <v>---</v>
      </c>
      <c r="W687" s="50" t="str">
        <f>IFERROR(ROUND(((U687+V687)*INDEX('تعرفه ها'!A:Z,MATCH("هزینه نگهداری و تعمیرات شبکه گاز",'تعرفه ها'!$B:$B,0),MATCH(F687,'تعرفه ها'!$2:$2,0))/100),0),"---")</f>
        <v>---</v>
      </c>
      <c r="X687" s="50" t="str">
        <f>IFERROR(IF(INDEX('اطلاعات دوره'!A:Z,MATCH(G687,'اطلاعات دوره'!C:C,0),MATCH("گاز",'اطلاعات دوره'!$1:$1,0))="دارد",ROUND((U687+V687)*INDEX('تعرفه ها'!A:Z,MATCH("پیک فصلی گاز",'تعرفه ها'!$B:$B,0),MATCH(F687,'تعرفه ها'!$2:$2,0))/100,0),0),"---")</f>
        <v>---</v>
      </c>
      <c r="Y687" s="50" t="str">
        <f>IFERROR(ROUND(SUM(U687+V687+W687+X687)*INDEX('تعرفه ها'!A:Z,MATCH("مالیات گاز",'تعرفه ها'!$B:$B,0),MATCH(F687,'تعرفه ها'!$2:$2,0))/100,0),"---")</f>
        <v>---</v>
      </c>
      <c r="Z687" s="50" t="str">
        <f t="shared" si="106"/>
        <v>---</v>
      </c>
      <c r="AA687" s="50" t="str">
        <f t="shared" si="110"/>
        <v>---</v>
      </c>
      <c r="AB687" s="50" t="str">
        <f t="shared" si="107"/>
        <v>---</v>
      </c>
      <c r="AC687" s="50" t="str">
        <f t="shared" si="108"/>
        <v>---</v>
      </c>
      <c r="AD687" s="153" t="str">
        <f t="shared" si="109"/>
        <v>---</v>
      </c>
      <c r="AF687" s="155" t="str">
        <f>IFERROR(IF(INDEX(پرداخت!A:AZ,MATCH(A687&amp;" - "&amp;"گاز",پرداخت!$B:$B,0),MATCH(G687,پرداخت!$1:$1,0))="نشده","نشده","شده"),"---")</f>
        <v>---</v>
      </c>
      <c r="AH687" s="144"/>
      <c r="AI687" s="144"/>
      <c r="AJ687" s="144"/>
    </row>
    <row r="688" spans="1:36" ht="34.9" hidden="1" customHeight="1">
      <c r="A688" s="170"/>
      <c r="B688" s="47">
        <f>IFERROR(INDEX('اطلاعات انشعابات شرکتها'!A:BB,MATCH(A688,'اطلاعات انشعابات شرکتها'!A:A,0),MATCH(B$1,'اطلاعات انشعابات شرکتها'!$1:$1,0)),0)</f>
        <v>0</v>
      </c>
      <c r="C688" s="48">
        <f>IFERROR(INDEX('اطلاعات انشعابات شرکتها'!A:BB,MATCH(A688,'اطلاعات انشعابات شرکتها'!A:A,0),MATCH(C$1,'اطلاعات انشعابات شرکتها'!$1:$1,0)),0)</f>
        <v>0</v>
      </c>
      <c r="D688" s="45"/>
      <c r="E688" s="171"/>
      <c r="F688" s="170"/>
      <c r="G688" s="47" t="str">
        <f t="shared" si="101"/>
        <v>/</v>
      </c>
      <c r="H688" s="47">
        <f>IFERROR(INDEX('اطلاعات دوره'!A:Z,MATCH(G688,'اطلاعات دوره'!C:C,0),MATCH(H$1,'اطلاعات دوره'!$1:$1,0)),0)</f>
        <v>0</v>
      </c>
      <c r="I688" s="47">
        <f>IFERROR(INDEX('اطلاعات دوره'!A:Z,MATCH(G688,'اطلاعات دوره'!C:C,0),MATCH(I$1,'اطلاعات دوره'!$1:$1,0)),0)</f>
        <v>0</v>
      </c>
      <c r="J688" s="48">
        <f>IFERROR(INDEX('اطلاعات دوره'!A:Z,MATCH(G688,'اطلاعات دوره'!C:C,0),MATCH(J$1,'اطلاعات دوره'!$1:$1,0)),0)</f>
        <v>0</v>
      </c>
      <c r="K688" s="46"/>
      <c r="L688" s="158" t="str">
        <f>IFERROR(INDEX('اطلاعات دوره'!A:Z,MATCH(G688,'اطلاعات دوره'!C:C,0)-1,MATCH("عنوان",'اطلاعات دوره'!$1:$1,0)),"---")</f>
        <v>---</v>
      </c>
      <c r="M688" s="47" t="str">
        <f t="shared" si="102"/>
        <v>----</v>
      </c>
      <c r="N688" s="48" t="str">
        <f t="shared" si="103"/>
        <v>-/</v>
      </c>
      <c r="O688" s="45"/>
      <c r="P688" s="158">
        <f>IFERROR(INDEX('قرائت کنتور'!A:AZ,MATCH(A688&amp;"-"&amp;"گاز",'قرائت کنتور'!B:B,0),MATCH(L688,'قرائت کنتور'!$1:$1,0)),0)</f>
        <v>0</v>
      </c>
      <c r="Q688" s="47">
        <f>IFERROR(INDEX('قرائت کنتور'!A:AZ,MATCH(A688&amp;"-"&amp;"گاز",'قرائت کنتور'!B:B,0),MATCH(G688,'قرائت کنتور'!$1:$1,0)),0)</f>
        <v>0</v>
      </c>
      <c r="R688" s="47">
        <f t="shared" si="104"/>
        <v>0</v>
      </c>
      <c r="S688" s="45"/>
      <c r="T688" s="155" t="str">
        <f>IFERROR(INDEX('تعرفه ها'!A:Z,MATCH("بهای هر متر مکعب گاز مصرفی",'تعرفه ها'!$B:$B,0),MATCH(F688,'تعرفه ها'!$2:$2,0)),"---")</f>
        <v>---</v>
      </c>
      <c r="U688" s="50" t="str">
        <f t="shared" si="105"/>
        <v>---</v>
      </c>
      <c r="V688" s="50" t="str">
        <f>IFERROR(ROUND(R688*INDEX('تعرفه ها'!A:Z,MATCH("عوارض گاز به ازاء هر متر مکعب",'تعرفه ها'!$B:$B,0),MATCH(F688,'تعرفه ها'!$2:$2,0)),0),"---")</f>
        <v>---</v>
      </c>
      <c r="W688" s="50" t="str">
        <f>IFERROR(ROUND(((U688+V688)*INDEX('تعرفه ها'!A:Z,MATCH("هزینه نگهداری و تعمیرات شبکه گاز",'تعرفه ها'!$B:$B,0),MATCH(F688,'تعرفه ها'!$2:$2,0))/100),0),"---")</f>
        <v>---</v>
      </c>
      <c r="X688" s="50" t="str">
        <f>IFERROR(IF(INDEX('اطلاعات دوره'!A:Z,MATCH(G688,'اطلاعات دوره'!C:C,0),MATCH("گاز",'اطلاعات دوره'!$1:$1,0))="دارد",ROUND((U688+V688)*INDEX('تعرفه ها'!A:Z,MATCH("پیک فصلی گاز",'تعرفه ها'!$B:$B,0),MATCH(F688,'تعرفه ها'!$2:$2,0))/100,0),0),"---")</f>
        <v>---</v>
      </c>
      <c r="Y688" s="50" t="str">
        <f>IFERROR(ROUND(SUM(U688+V688+W688+X688)*INDEX('تعرفه ها'!A:Z,MATCH("مالیات گاز",'تعرفه ها'!$B:$B,0),MATCH(F688,'تعرفه ها'!$2:$2,0))/100,0),"---")</f>
        <v>---</v>
      </c>
      <c r="Z688" s="50" t="str">
        <f t="shared" si="106"/>
        <v>---</v>
      </c>
      <c r="AA688" s="50" t="str">
        <f t="shared" si="110"/>
        <v>---</v>
      </c>
      <c r="AB688" s="50" t="str">
        <f t="shared" si="107"/>
        <v>---</v>
      </c>
      <c r="AC688" s="50" t="str">
        <f t="shared" si="108"/>
        <v>---</v>
      </c>
      <c r="AD688" s="153" t="str">
        <f t="shared" si="109"/>
        <v>---</v>
      </c>
      <c r="AF688" s="155" t="str">
        <f>IFERROR(IF(INDEX(پرداخت!A:AZ,MATCH(A688&amp;" - "&amp;"گاز",پرداخت!$B:$B,0),MATCH(G688,پرداخت!$1:$1,0))="نشده","نشده","شده"),"---")</f>
        <v>---</v>
      </c>
      <c r="AH688" s="144"/>
      <c r="AI688" s="144"/>
      <c r="AJ688" s="144"/>
    </row>
    <row r="689" spans="1:36" ht="34.9" hidden="1" customHeight="1">
      <c r="A689" s="170"/>
      <c r="B689" s="47">
        <f>IFERROR(INDEX('اطلاعات انشعابات شرکتها'!A:BB,MATCH(A689,'اطلاعات انشعابات شرکتها'!A:A,0),MATCH(B$1,'اطلاعات انشعابات شرکتها'!$1:$1,0)),0)</f>
        <v>0</v>
      </c>
      <c r="C689" s="48">
        <f>IFERROR(INDEX('اطلاعات انشعابات شرکتها'!A:BB,MATCH(A689,'اطلاعات انشعابات شرکتها'!A:A,0),MATCH(C$1,'اطلاعات انشعابات شرکتها'!$1:$1,0)),0)</f>
        <v>0</v>
      </c>
      <c r="D689" s="45"/>
      <c r="E689" s="171"/>
      <c r="F689" s="170"/>
      <c r="G689" s="47" t="str">
        <f t="shared" si="101"/>
        <v>/</v>
      </c>
      <c r="H689" s="47">
        <f>IFERROR(INDEX('اطلاعات دوره'!A:Z,MATCH(G689,'اطلاعات دوره'!C:C,0),MATCH(H$1,'اطلاعات دوره'!$1:$1,0)),0)</f>
        <v>0</v>
      </c>
      <c r="I689" s="47">
        <f>IFERROR(INDEX('اطلاعات دوره'!A:Z,MATCH(G689,'اطلاعات دوره'!C:C,0),MATCH(I$1,'اطلاعات دوره'!$1:$1,0)),0)</f>
        <v>0</v>
      </c>
      <c r="J689" s="48">
        <f>IFERROR(INDEX('اطلاعات دوره'!A:Z,MATCH(G689,'اطلاعات دوره'!C:C,0),MATCH(J$1,'اطلاعات دوره'!$1:$1,0)),0)</f>
        <v>0</v>
      </c>
      <c r="K689" s="46"/>
      <c r="L689" s="158" t="str">
        <f>IFERROR(INDEX('اطلاعات دوره'!A:Z,MATCH(G689,'اطلاعات دوره'!C:C,0)-1,MATCH("عنوان",'اطلاعات دوره'!$1:$1,0)),"---")</f>
        <v>---</v>
      </c>
      <c r="M689" s="47" t="str">
        <f t="shared" si="102"/>
        <v>----</v>
      </c>
      <c r="N689" s="48" t="str">
        <f t="shared" si="103"/>
        <v>-/</v>
      </c>
      <c r="O689" s="45"/>
      <c r="P689" s="158">
        <f>IFERROR(INDEX('قرائت کنتور'!A:AZ,MATCH(A689&amp;"-"&amp;"گاز",'قرائت کنتور'!B:B,0),MATCH(L689,'قرائت کنتور'!$1:$1,0)),0)</f>
        <v>0</v>
      </c>
      <c r="Q689" s="47">
        <f>IFERROR(INDEX('قرائت کنتور'!A:AZ,MATCH(A689&amp;"-"&amp;"گاز",'قرائت کنتور'!B:B,0),MATCH(G689,'قرائت کنتور'!$1:$1,0)),0)</f>
        <v>0</v>
      </c>
      <c r="R689" s="47">
        <f t="shared" si="104"/>
        <v>0</v>
      </c>
      <c r="S689" s="45"/>
      <c r="T689" s="155" t="str">
        <f>IFERROR(INDEX('تعرفه ها'!A:Z,MATCH("بهای هر متر مکعب گاز مصرفی",'تعرفه ها'!$B:$B,0),MATCH(F689,'تعرفه ها'!$2:$2,0)),"---")</f>
        <v>---</v>
      </c>
      <c r="U689" s="50" t="str">
        <f t="shared" si="105"/>
        <v>---</v>
      </c>
      <c r="V689" s="50" t="str">
        <f>IFERROR(ROUND(R689*INDEX('تعرفه ها'!A:Z,MATCH("عوارض گاز به ازاء هر متر مکعب",'تعرفه ها'!$B:$B,0),MATCH(F689,'تعرفه ها'!$2:$2,0)),0),"---")</f>
        <v>---</v>
      </c>
      <c r="W689" s="50" t="str">
        <f>IFERROR(ROUND(((U689+V689)*INDEX('تعرفه ها'!A:Z,MATCH("هزینه نگهداری و تعمیرات شبکه گاز",'تعرفه ها'!$B:$B,0),MATCH(F689,'تعرفه ها'!$2:$2,0))/100),0),"---")</f>
        <v>---</v>
      </c>
      <c r="X689" s="50" t="str">
        <f>IFERROR(IF(INDEX('اطلاعات دوره'!A:Z,MATCH(G689,'اطلاعات دوره'!C:C,0),MATCH("گاز",'اطلاعات دوره'!$1:$1,0))="دارد",ROUND((U689+V689)*INDEX('تعرفه ها'!A:Z,MATCH("پیک فصلی گاز",'تعرفه ها'!$B:$B,0),MATCH(F689,'تعرفه ها'!$2:$2,0))/100,0),0),"---")</f>
        <v>---</v>
      </c>
      <c r="Y689" s="50" t="str">
        <f>IFERROR(ROUND(SUM(U689+V689+W689+X689)*INDEX('تعرفه ها'!A:Z,MATCH("مالیات گاز",'تعرفه ها'!$B:$B,0),MATCH(F689,'تعرفه ها'!$2:$2,0))/100,0),"---")</f>
        <v>---</v>
      </c>
      <c r="Z689" s="50" t="str">
        <f t="shared" si="106"/>
        <v>---</v>
      </c>
      <c r="AA689" s="50" t="str">
        <f t="shared" si="110"/>
        <v>---</v>
      </c>
      <c r="AB689" s="50" t="str">
        <f t="shared" si="107"/>
        <v>---</v>
      </c>
      <c r="AC689" s="50" t="str">
        <f t="shared" si="108"/>
        <v>---</v>
      </c>
      <c r="AD689" s="153" t="str">
        <f t="shared" si="109"/>
        <v>---</v>
      </c>
      <c r="AF689" s="155" t="str">
        <f>IFERROR(IF(INDEX(پرداخت!A:AZ,MATCH(A689&amp;" - "&amp;"گاز",پرداخت!$B:$B,0),MATCH(G689,پرداخت!$1:$1,0))="نشده","نشده","شده"),"---")</f>
        <v>---</v>
      </c>
      <c r="AH689" s="144"/>
      <c r="AI689" s="144"/>
      <c r="AJ689" s="144"/>
    </row>
    <row r="690" spans="1:36" ht="34.9" hidden="1" customHeight="1">
      <c r="A690" s="170"/>
      <c r="B690" s="47">
        <f>IFERROR(INDEX('اطلاعات انشعابات شرکتها'!A:BB,MATCH(A690,'اطلاعات انشعابات شرکتها'!A:A,0),MATCH(B$1,'اطلاعات انشعابات شرکتها'!$1:$1,0)),0)</f>
        <v>0</v>
      </c>
      <c r="C690" s="48">
        <f>IFERROR(INDEX('اطلاعات انشعابات شرکتها'!A:BB,MATCH(A690,'اطلاعات انشعابات شرکتها'!A:A,0),MATCH(C$1,'اطلاعات انشعابات شرکتها'!$1:$1,0)),0)</f>
        <v>0</v>
      </c>
      <c r="D690" s="45"/>
      <c r="E690" s="171"/>
      <c r="F690" s="170"/>
      <c r="G690" s="47" t="str">
        <f t="shared" si="101"/>
        <v>/</v>
      </c>
      <c r="H690" s="47">
        <f>IFERROR(INDEX('اطلاعات دوره'!A:Z,MATCH(G690,'اطلاعات دوره'!C:C,0),MATCH(H$1,'اطلاعات دوره'!$1:$1,0)),0)</f>
        <v>0</v>
      </c>
      <c r="I690" s="47">
        <f>IFERROR(INDEX('اطلاعات دوره'!A:Z,MATCH(G690,'اطلاعات دوره'!C:C,0),MATCH(I$1,'اطلاعات دوره'!$1:$1,0)),0)</f>
        <v>0</v>
      </c>
      <c r="J690" s="48">
        <f>IFERROR(INDEX('اطلاعات دوره'!A:Z,MATCH(G690,'اطلاعات دوره'!C:C,0),MATCH(J$1,'اطلاعات دوره'!$1:$1,0)),0)</f>
        <v>0</v>
      </c>
      <c r="K690" s="46"/>
      <c r="L690" s="158" t="str">
        <f>IFERROR(INDEX('اطلاعات دوره'!A:Z,MATCH(G690,'اطلاعات دوره'!C:C,0)-1,MATCH("عنوان",'اطلاعات دوره'!$1:$1,0)),"---")</f>
        <v>---</v>
      </c>
      <c r="M690" s="47" t="str">
        <f t="shared" si="102"/>
        <v>----</v>
      </c>
      <c r="N690" s="48" t="str">
        <f t="shared" si="103"/>
        <v>-/</v>
      </c>
      <c r="O690" s="45"/>
      <c r="P690" s="158">
        <f>IFERROR(INDEX('قرائت کنتور'!A:AZ,MATCH(A690&amp;"-"&amp;"گاز",'قرائت کنتور'!B:B,0),MATCH(L690,'قرائت کنتور'!$1:$1,0)),0)</f>
        <v>0</v>
      </c>
      <c r="Q690" s="47">
        <f>IFERROR(INDEX('قرائت کنتور'!A:AZ,MATCH(A690&amp;"-"&amp;"گاز",'قرائت کنتور'!B:B,0),MATCH(G690,'قرائت کنتور'!$1:$1,0)),0)</f>
        <v>0</v>
      </c>
      <c r="R690" s="47">
        <f t="shared" si="104"/>
        <v>0</v>
      </c>
      <c r="S690" s="45"/>
      <c r="T690" s="155" t="str">
        <f>IFERROR(INDEX('تعرفه ها'!A:Z,MATCH("بهای هر متر مکعب گاز مصرفی",'تعرفه ها'!$B:$B,0),MATCH(F690,'تعرفه ها'!$2:$2,0)),"---")</f>
        <v>---</v>
      </c>
      <c r="U690" s="50" t="str">
        <f t="shared" si="105"/>
        <v>---</v>
      </c>
      <c r="V690" s="50" t="str">
        <f>IFERROR(ROUND(R690*INDEX('تعرفه ها'!A:Z,MATCH("عوارض گاز به ازاء هر متر مکعب",'تعرفه ها'!$B:$B,0),MATCH(F690,'تعرفه ها'!$2:$2,0)),0),"---")</f>
        <v>---</v>
      </c>
      <c r="W690" s="50" t="str">
        <f>IFERROR(ROUND(((U690+V690)*INDEX('تعرفه ها'!A:Z,MATCH("هزینه نگهداری و تعمیرات شبکه گاز",'تعرفه ها'!$B:$B,0),MATCH(F690,'تعرفه ها'!$2:$2,0))/100),0),"---")</f>
        <v>---</v>
      </c>
      <c r="X690" s="50" t="str">
        <f>IFERROR(IF(INDEX('اطلاعات دوره'!A:Z,MATCH(G690,'اطلاعات دوره'!C:C,0),MATCH("گاز",'اطلاعات دوره'!$1:$1,0))="دارد",ROUND((U690+V690)*INDEX('تعرفه ها'!A:Z,MATCH("پیک فصلی گاز",'تعرفه ها'!$B:$B,0),MATCH(F690,'تعرفه ها'!$2:$2,0))/100,0),0),"---")</f>
        <v>---</v>
      </c>
      <c r="Y690" s="50" t="str">
        <f>IFERROR(ROUND(SUM(U690+V690+W690+X690)*INDEX('تعرفه ها'!A:Z,MATCH("مالیات گاز",'تعرفه ها'!$B:$B,0),MATCH(F690,'تعرفه ها'!$2:$2,0))/100,0),"---")</f>
        <v>---</v>
      </c>
      <c r="Z690" s="50" t="str">
        <f t="shared" si="106"/>
        <v>---</v>
      </c>
      <c r="AA690" s="50" t="str">
        <f t="shared" si="110"/>
        <v>---</v>
      </c>
      <c r="AB690" s="50" t="str">
        <f t="shared" si="107"/>
        <v>---</v>
      </c>
      <c r="AC690" s="50" t="str">
        <f t="shared" si="108"/>
        <v>---</v>
      </c>
      <c r="AD690" s="153" t="str">
        <f t="shared" si="109"/>
        <v>---</v>
      </c>
      <c r="AF690" s="155" t="str">
        <f>IFERROR(IF(INDEX(پرداخت!A:AZ,MATCH(A690&amp;" - "&amp;"گاز",پرداخت!$B:$B,0),MATCH(G690,پرداخت!$1:$1,0))="نشده","نشده","شده"),"---")</f>
        <v>---</v>
      </c>
      <c r="AH690" s="144"/>
      <c r="AI690" s="144"/>
      <c r="AJ690" s="144"/>
    </row>
    <row r="691" spans="1:36" ht="34.9" hidden="1" customHeight="1">
      <c r="A691" s="170"/>
      <c r="B691" s="47">
        <f>IFERROR(INDEX('اطلاعات انشعابات شرکتها'!A:BB,MATCH(A691,'اطلاعات انشعابات شرکتها'!A:A,0),MATCH(B$1,'اطلاعات انشعابات شرکتها'!$1:$1,0)),0)</f>
        <v>0</v>
      </c>
      <c r="C691" s="48">
        <f>IFERROR(INDEX('اطلاعات انشعابات شرکتها'!A:BB,MATCH(A691,'اطلاعات انشعابات شرکتها'!A:A,0),MATCH(C$1,'اطلاعات انشعابات شرکتها'!$1:$1,0)),0)</f>
        <v>0</v>
      </c>
      <c r="D691" s="45"/>
      <c r="E691" s="171"/>
      <c r="F691" s="170"/>
      <c r="G691" s="47" t="str">
        <f t="shared" si="101"/>
        <v>/</v>
      </c>
      <c r="H691" s="47">
        <f>IFERROR(INDEX('اطلاعات دوره'!A:Z,MATCH(G691,'اطلاعات دوره'!C:C,0),MATCH(H$1,'اطلاعات دوره'!$1:$1,0)),0)</f>
        <v>0</v>
      </c>
      <c r="I691" s="47">
        <f>IFERROR(INDEX('اطلاعات دوره'!A:Z,MATCH(G691,'اطلاعات دوره'!C:C,0),MATCH(I$1,'اطلاعات دوره'!$1:$1,0)),0)</f>
        <v>0</v>
      </c>
      <c r="J691" s="48">
        <f>IFERROR(INDEX('اطلاعات دوره'!A:Z,MATCH(G691,'اطلاعات دوره'!C:C,0),MATCH(J$1,'اطلاعات دوره'!$1:$1,0)),0)</f>
        <v>0</v>
      </c>
      <c r="K691" s="46"/>
      <c r="L691" s="158" t="str">
        <f>IFERROR(INDEX('اطلاعات دوره'!A:Z,MATCH(G691,'اطلاعات دوره'!C:C,0)-1,MATCH("عنوان",'اطلاعات دوره'!$1:$1,0)),"---")</f>
        <v>---</v>
      </c>
      <c r="M691" s="47" t="str">
        <f t="shared" si="102"/>
        <v>----</v>
      </c>
      <c r="N691" s="48" t="str">
        <f t="shared" si="103"/>
        <v>-/</v>
      </c>
      <c r="O691" s="45"/>
      <c r="P691" s="158">
        <f>IFERROR(INDEX('قرائت کنتور'!A:AZ,MATCH(A691&amp;"-"&amp;"گاز",'قرائت کنتور'!B:B,0),MATCH(L691,'قرائت کنتور'!$1:$1,0)),0)</f>
        <v>0</v>
      </c>
      <c r="Q691" s="47">
        <f>IFERROR(INDEX('قرائت کنتور'!A:AZ,MATCH(A691&amp;"-"&amp;"گاز",'قرائت کنتور'!B:B,0),MATCH(G691,'قرائت کنتور'!$1:$1,0)),0)</f>
        <v>0</v>
      </c>
      <c r="R691" s="47">
        <f t="shared" si="104"/>
        <v>0</v>
      </c>
      <c r="S691" s="45"/>
      <c r="T691" s="155" t="str">
        <f>IFERROR(INDEX('تعرفه ها'!A:Z,MATCH("بهای هر متر مکعب گاز مصرفی",'تعرفه ها'!$B:$B,0),MATCH(F691,'تعرفه ها'!$2:$2,0)),"---")</f>
        <v>---</v>
      </c>
      <c r="U691" s="50" t="str">
        <f t="shared" si="105"/>
        <v>---</v>
      </c>
      <c r="V691" s="50" t="str">
        <f>IFERROR(ROUND(R691*INDEX('تعرفه ها'!A:Z,MATCH("عوارض گاز به ازاء هر متر مکعب",'تعرفه ها'!$B:$B,0),MATCH(F691,'تعرفه ها'!$2:$2,0)),0),"---")</f>
        <v>---</v>
      </c>
      <c r="W691" s="50" t="str">
        <f>IFERROR(ROUND(((U691+V691)*INDEX('تعرفه ها'!A:Z,MATCH("هزینه نگهداری و تعمیرات شبکه گاز",'تعرفه ها'!$B:$B,0),MATCH(F691,'تعرفه ها'!$2:$2,0))/100),0),"---")</f>
        <v>---</v>
      </c>
      <c r="X691" s="50" t="str">
        <f>IFERROR(IF(INDEX('اطلاعات دوره'!A:Z,MATCH(G691,'اطلاعات دوره'!C:C,0),MATCH("گاز",'اطلاعات دوره'!$1:$1,0))="دارد",ROUND((U691+V691)*INDEX('تعرفه ها'!A:Z,MATCH("پیک فصلی گاز",'تعرفه ها'!$B:$B,0),MATCH(F691,'تعرفه ها'!$2:$2,0))/100,0),0),"---")</f>
        <v>---</v>
      </c>
      <c r="Y691" s="50" t="str">
        <f>IFERROR(ROUND(SUM(U691+V691+W691+X691)*INDEX('تعرفه ها'!A:Z,MATCH("مالیات گاز",'تعرفه ها'!$B:$B,0),MATCH(F691,'تعرفه ها'!$2:$2,0))/100,0),"---")</f>
        <v>---</v>
      </c>
      <c r="Z691" s="50" t="str">
        <f t="shared" si="106"/>
        <v>---</v>
      </c>
      <c r="AA691" s="50" t="str">
        <f t="shared" si="110"/>
        <v>---</v>
      </c>
      <c r="AB691" s="50" t="str">
        <f t="shared" si="107"/>
        <v>---</v>
      </c>
      <c r="AC691" s="50" t="str">
        <f t="shared" si="108"/>
        <v>---</v>
      </c>
      <c r="AD691" s="153" t="str">
        <f t="shared" si="109"/>
        <v>---</v>
      </c>
      <c r="AF691" s="155" t="str">
        <f>IFERROR(IF(INDEX(پرداخت!A:AZ,MATCH(A691&amp;" - "&amp;"گاز",پرداخت!$B:$B,0),MATCH(G691,پرداخت!$1:$1,0))="نشده","نشده","شده"),"---")</f>
        <v>---</v>
      </c>
      <c r="AH691" s="144"/>
      <c r="AI691" s="144"/>
      <c r="AJ691" s="144"/>
    </row>
    <row r="692" spans="1:36" ht="34.9" hidden="1" customHeight="1">
      <c r="A692" s="170"/>
      <c r="B692" s="47">
        <f>IFERROR(INDEX('اطلاعات انشعابات شرکتها'!A:BB,MATCH(A692,'اطلاعات انشعابات شرکتها'!A:A,0),MATCH(B$1,'اطلاعات انشعابات شرکتها'!$1:$1,0)),0)</f>
        <v>0</v>
      </c>
      <c r="C692" s="48">
        <f>IFERROR(INDEX('اطلاعات انشعابات شرکتها'!A:BB,MATCH(A692,'اطلاعات انشعابات شرکتها'!A:A,0),MATCH(C$1,'اطلاعات انشعابات شرکتها'!$1:$1,0)),0)</f>
        <v>0</v>
      </c>
      <c r="D692" s="45"/>
      <c r="E692" s="171"/>
      <c r="F692" s="170"/>
      <c r="G692" s="47" t="str">
        <f t="shared" si="101"/>
        <v>/</v>
      </c>
      <c r="H692" s="47">
        <f>IFERROR(INDEX('اطلاعات دوره'!A:Z,MATCH(G692,'اطلاعات دوره'!C:C,0),MATCH(H$1,'اطلاعات دوره'!$1:$1,0)),0)</f>
        <v>0</v>
      </c>
      <c r="I692" s="47">
        <f>IFERROR(INDEX('اطلاعات دوره'!A:Z,MATCH(G692,'اطلاعات دوره'!C:C,0),MATCH(I$1,'اطلاعات دوره'!$1:$1,0)),0)</f>
        <v>0</v>
      </c>
      <c r="J692" s="48">
        <f>IFERROR(INDEX('اطلاعات دوره'!A:Z,MATCH(G692,'اطلاعات دوره'!C:C,0),MATCH(J$1,'اطلاعات دوره'!$1:$1,0)),0)</f>
        <v>0</v>
      </c>
      <c r="K692" s="46"/>
      <c r="L692" s="158" t="str">
        <f>IFERROR(INDEX('اطلاعات دوره'!A:Z,MATCH(G692,'اطلاعات دوره'!C:C,0)-1,MATCH("عنوان",'اطلاعات دوره'!$1:$1,0)),"---")</f>
        <v>---</v>
      </c>
      <c r="M692" s="47" t="str">
        <f t="shared" si="102"/>
        <v>----</v>
      </c>
      <c r="N692" s="48" t="str">
        <f t="shared" si="103"/>
        <v>-/</v>
      </c>
      <c r="O692" s="45"/>
      <c r="P692" s="158">
        <f>IFERROR(INDEX('قرائت کنتور'!A:AZ,MATCH(A692&amp;"-"&amp;"گاز",'قرائت کنتور'!B:B,0),MATCH(L692,'قرائت کنتور'!$1:$1,0)),0)</f>
        <v>0</v>
      </c>
      <c r="Q692" s="47">
        <f>IFERROR(INDEX('قرائت کنتور'!A:AZ,MATCH(A692&amp;"-"&amp;"گاز",'قرائت کنتور'!B:B,0),MATCH(G692,'قرائت کنتور'!$1:$1,0)),0)</f>
        <v>0</v>
      </c>
      <c r="R692" s="47">
        <f t="shared" si="104"/>
        <v>0</v>
      </c>
      <c r="S692" s="45"/>
      <c r="T692" s="155" t="str">
        <f>IFERROR(INDEX('تعرفه ها'!A:Z,MATCH("بهای هر متر مکعب گاز مصرفی",'تعرفه ها'!$B:$B,0),MATCH(F692,'تعرفه ها'!$2:$2,0)),"---")</f>
        <v>---</v>
      </c>
      <c r="U692" s="50" t="str">
        <f t="shared" si="105"/>
        <v>---</v>
      </c>
      <c r="V692" s="50" t="str">
        <f>IFERROR(ROUND(R692*INDEX('تعرفه ها'!A:Z,MATCH("عوارض گاز به ازاء هر متر مکعب",'تعرفه ها'!$B:$B,0),MATCH(F692,'تعرفه ها'!$2:$2,0)),0),"---")</f>
        <v>---</v>
      </c>
      <c r="W692" s="50" t="str">
        <f>IFERROR(ROUND(((U692+V692)*INDEX('تعرفه ها'!A:Z,MATCH("هزینه نگهداری و تعمیرات شبکه گاز",'تعرفه ها'!$B:$B,0),MATCH(F692,'تعرفه ها'!$2:$2,0))/100),0),"---")</f>
        <v>---</v>
      </c>
      <c r="X692" s="50" t="str">
        <f>IFERROR(IF(INDEX('اطلاعات دوره'!A:Z,MATCH(G692,'اطلاعات دوره'!C:C,0),MATCH("گاز",'اطلاعات دوره'!$1:$1,0))="دارد",ROUND((U692+V692)*INDEX('تعرفه ها'!A:Z,MATCH("پیک فصلی گاز",'تعرفه ها'!$B:$B,0),MATCH(F692,'تعرفه ها'!$2:$2,0))/100,0),0),"---")</f>
        <v>---</v>
      </c>
      <c r="Y692" s="50" t="str">
        <f>IFERROR(ROUND(SUM(U692+V692+W692+X692)*INDEX('تعرفه ها'!A:Z,MATCH("مالیات گاز",'تعرفه ها'!$B:$B,0),MATCH(F692,'تعرفه ها'!$2:$2,0))/100,0),"---")</f>
        <v>---</v>
      </c>
      <c r="Z692" s="50" t="str">
        <f t="shared" si="106"/>
        <v>---</v>
      </c>
      <c r="AA692" s="50" t="str">
        <f t="shared" si="110"/>
        <v>---</v>
      </c>
      <c r="AB692" s="50" t="str">
        <f t="shared" si="107"/>
        <v>---</v>
      </c>
      <c r="AC692" s="50" t="str">
        <f t="shared" si="108"/>
        <v>---</v>
      </c>
      <c r="AD692" s="153" t="str">
        <f t="shared" si="109"/>
        <v>---</v>
      </c>
      <c r="AF692" s="155" t="str">
        <f>IFERROR(IF(INDEX(پرداخت!A:AZ,MATCH(A692&amp;" - "&amp;"گاز",پرداخت!$B:$B,0),MATCH(G692,پرداخت!$1:$1,0))="نشده","نشده","شده"),"---")</f>
        <v>---</v>
      </c>
      <c r="AH692" s="144"/>
      <c r="AI692" s="144"/>
      <c r="AJ692" s="144"/>
    </row>
    <row r="693" spans="1:36" ht="34.9" hidden="1" customHeight="1">
      <c r="A693" s="170"/>
      <c r="B693" s="47">
        <f>IFERROR(INDEX('اطلاعات انشعابات شرکتها'!A:BB,MATCH(A693,'اطلاعات انشعابات شرکتها'!A:A,0),MATCH(B$1,'اطلاعات انشعابات شرکتها'!$1:$1,0)),0)</f>
        <v>0</v>
      </c>
      <c r="C693" s="48">
        <f>IFERROR(INDEX('اطلاعات انشعابات شرکتها'!A:BB,MATCH(A693,'اطلاعات انشعابات شرکتها'!A:A,0),MATCH(C$1,'اطلاعات انشعابات شرکتها'!$1:$1,0)),0)</f>
        <v>0</v>
      </c>
      <c r="D693" s="45"/>
      <c r="E693" s="171"/>
      <c r="F693" s="170"/>
      <c r="G693" s="47" t="str">
        <f t="shared" si="101"/>
        <v>/</v>
      </c>
      <c r="H693" s="47">
        <f>IFERROR(INDEX('اطلاعات دوره'!A:Z,MATCH(G693,'اطلاعات دوره'!C:C,0),MATCH(H$1,'اطلاعات دوره'!$1:$1,0)),0)</f>
        <v>0</v>
      </c>
      <c r="I693" s="47">
        <f>IFERROR(INDEX('اطلاعات دوره'!A:Z,MATCH(G693,'اطلاعات دوره'!C:C,0),MATCH(I$1,'اطلاعات دوره'!$1:$1,0)),0)</f>
        <v>0</v>
      </c>
      <c r="J693" s="48">
        <f>IFERROR(INDEX('اطلاعات دوره'!A:Z,MATCH(G693,'اطلاعات دوره'!C:C,0),MATCH(J$1,'اطلاعات دوره'!$1:$1,0)),0)</f>
        <v>0</v>
      </c>
      <c r="K693" s="46"/>
      <c r="L693" s="158" t="str">
        <f>IFERROR(INDEX('اطلاعات دوره'!A:Z,MATCH(G693,'اطلاعات دوره'!C:C,0)-1,MATCH("عنوان",'اطلاعات دوره'!$1:$1,0)),"---")</f>
        <v>---</v>
      </c>
      <c r="M693" s="47" t="str">
        <f t="shared" si="102"/>
        <v>----</v>
      </c>
      <c r="N693" s="48" t="str">
        <f t="shared" si="103"/>
        <v>-/</v>
      </c>
      <c r="O693" s="45"/>
      <c r="P693" s="158">
        <f>IFERROR(INDEX('قرائت کنتور'!A:AZ,MATCH(A693&amp;"-"&amp;"گاز",'قرائت کنتور'!B:B,0),MATCH(L693,'قرائت کنتور'!$1:$1,0)),0)</f>
        <v>0</v>
      </c>
      <c r="Q693" s="47">
        <f>IFERROR(INDEX('قرائت کنتور'!A:AZ,MATCH(A693&amp;"-"&amp;"گاز",'قرائت کنتور'!B:B,0),MATCH(G693,'قرائت کنتور'!$1:$1,0)),0)</f>
        <v>0</v>
      </c>
      <c r="R693" s="47">
        <f t="shared" si="104"/>
        <v>0</v>
      </c>
      <c r="S693" s="45"/>
      <c r="T693" s="155" t="str">
        <f>IFERROR(INDEX('تعرفه ها'!A:Z,MATCH("بهای هر متر مکعب گاز مصرفی",'تعرفه ها'!$B:$B,0),MATCH(F693,'تعرفه ها'!$2:$2,0)),"---")</f>
        <v>---</v>
      </c>
      <c r="U693" s="50" t="str">
        <f t="shared" si="105"/>
        <v>---</v>
      </c>
      <c r="V693" s="50" t="str">
        <f>IFERROR(ROUND(R693*INDEX('تعرفه ها'!A:Z,MATCH("عوارض گاز به ازاء هر متر مکعب",'تعرفه ها'!$B:$B,0),MATCH(F693,'تعرفه ها'!$2:$2,0)),0),"---")</f>
        <v>---</v>
      </c>
      <c r="W693" s="50" t="str">
        <f>IFERROR(ROUND(((U693+V693)*INDEX('تعرفه ها'!A:Z,MATCH("هزینه نگهداری و تعمیرات شبکه گاز",'تعرفه ها'!$B:$B,0),MATCH(F693,'تعرفه ها'!$2:$2,0))/100),0),"---")</f>
        <v>---</v>
      </c>
      <c r="X693" s="50" t="str">
        <f>IFERROR(IF(INDEX('اطلاعات دوره'!A:Z,MATCH(G693,'اطلاعات دوره'!C:C,0),MATCH("گاز",'اطلاعات دوره'!$1:$1,0))="دارد",ROUND((U693+V693)*INDEX('تعرفه ها'!A:Z,MATCH("پیک فصلی گاز",'تعرفه ها'!$B:$B,0),MATCH(F693,'تعرفه ها'!$2:$2,0))/100,0),0),"---")</f>
        <v>---</v>
      </c>
      <c r="Y693" s="50" t="str">
        <f>IFERROR(ROUND(SUM(U693+V693+W693+X693)*INDEX('تعرفه ها'!A:Z,MATCH("مالیات گاز",'تعرفه ها'!$B:$B,0),MATCH(F693,'تعرفه ها'!$2:$2,0))/100,0),"---")</f>
        <v>---</v>
      </c>
      <c r="Z693" s="50" t="str">
        <f t="shared" si="106"/>
        <v>---</v>
      </c>
      <c r="AA693" s="50" t="str">
        <f t="shared" si="110"/>
        <v>---</v>
      </c>
      <c r="AB693" s="50" t="str">
        <f t="shared" si="107"/>
        <v>---</v>
      </c>
      <c r="AC693" s="50" t="str">
        <f t="shared" si="108"/>
        <v>---</v>
      </c>
      <c r="AD693" s="153" t="str">
        <f t="shared" si="109"/>
        <v>---</v>
      </c>
      <c r="AF693" s="155" t="str">
        <f>IFERROR(IF(INDEX(پرداخت!A:AZ,MATCH(A693&amp;" - "&amp;"گاز",پرداخت!$B:$B,0),MATCH(G693,پرداخت!$1:$1,0))="نشده","نشده","شده"),"---")</f>
        <v>---</v>
      </c>
      <c r="AH693" s="144"/>
      <c r="AI693" s="144"/>
      <c r="AJ693" s="144"/>
    </row>
    <row r="694" spans="1:36" ht="34.9" hidden="1" customHeight="1">
      <c r="A694" s="170"/>
      <c r="B694" s="47">
        <f>IFERROR(INDEX('اطلاعات انشعابات شرکتها'!A:BB,MATCH(A694,'اطلاعات انشعابات شرکتها'!A:A,0),MATCH(B$1,'اطلاعات انشعابات شرکتها'!$1:$1,0)),0)</f>
        <v>0</v>
      </c>
      <c r="C694" s="48">
        <f>IFERROR(INDEX('اطلاعات انشعابات شرکتها'!A:BB,MATCH(A694,'اطلاعات انشعابات شرکتها'!A:A,0),MATCH(C$1,'اطلاعات انشعابات شرکتها'!$1:$1,0)),0)</f>
        <v>0</v>
      </c>
      <c r="D694" s="45"/>
      <c r="E694" s="171"/>
      <c r="F694" s="170"/>
      <c r="G694" s="47" t="str">
        <f t="shared" si="101"/>
        <v>/</v>
      </c>
      <c r="H694" s="47">
        <f>IFERROR(INDEX('اطلاعات دوره'!A:Z,MATCH(G694,'اطلاعات دوره'!C:C,0),MATCH(H$1,'اطلاعات دوره'!$1:$1,0)),0)</f>
        <v>0</v>
      </c>
      <c r="I694" s="47">
        <f>IFERROR(INDEX('اطلاعات دوره'!A:Z,MATCH(G694,'اطلاعات دوره'!C:C,0),MATCH(I$1,'اطلاعات دوره'!$1:$1,0)),0)</f>
        <v>0</v>
      </c>
      <c r="J694" s="48">
        <f>IFERROR(INDEX('اطلاعات دوره'!A:Z,MATCH(G694,'اطلاعات دوره'!C:C,0),MATCH(J$1,'اطلاعات دوره'!$1:$1,0)),0)</f>
        <v>0</v>
      </c>
      <c r="K694" s="46"/>
      <c r="L694" s="158" t="str">
        <f>IFERROR(INDEX('اطلاعات دوره'!A:Z,MATCH(G694,'اطلاعات دوره'!C:C,0)-1,MATCH("عنوان",'اطلاعات دوره'!$1:$1,0)),"---")</f>
        <v>---</v>
      </c>
      <c r="M694" s="47" t="str">
        <f t="shared" si="102"/>
        <v>----</v>
      </c>
      <c r="N694" s="48" t="str">
        <f t="shared" si="103"/>
        <v>-/</v>
      </c>
      <c r="O694" s="45"/>
      <c r="P694" s="158">
        <f>IFERROR(INDEX('قرائت کنتور'!A:AZ,MATCH(A694&amp;"-"&amp;"گاز",'قرائت کنتور'!B:B,0),MATCH(L694,'قرائت کنتور'!$1:$1,0)),0)</f>
        <v>0</v>
      </c>
      <c r="Q694" s="47">
        <f>IFERROR(INDEX('قرائت کنتور'!A:AZ,MATCH(A694&amp;"-"&amp;"گاز",'قرائت کنتور'!B:B,0),MATCH(G694,'قرائت کنتور'!$1:$1,0)),0)</f>
        <v>0</v>
      </c>
      <c r="R694" s="47">
        <f t="shared" si="104"/>
        <v>0</v>
      </c>
      <c r="S694" s="45"/>
      <c r="T694" s="155" t="str">
        <f>IFERROR(INDEX('تعرفه ها'!A:Z,MATCH("بهای هر متر مکعب گاز مصرفی",'تعرفه ها'!$B:$B,0),MATCH(F694,'تعرفه ها'!$2:$2,0)),"---")</f>
        <v>---</v>
      </c>
      <c r="U694" s="50" t="str">
        <f t="shared" si="105"/>
        <v>---</v>
      </c>
      <c r="V694" s="50" t="str">
        <f>IFERROR(ROUND(R694*INDEX('تعرفه ها'!A:Z,MATCH("عوارض گاز به ازاء هر متر مکعب",'تعرفه ها'!$B:$B,0),MATCH(F694,'تعرفه ها'!$2:$2,0)),0),"---")</f>
        <v>---</v>
      </c>
      <c r="W694" s="50" t="str">
        <f>IFERROR(ROUND(((U694+V694)*INDEX('تعرفه ها'!A:Z,MATCH("هزینه نگهداری و تعمیرات شبکه گاز",'تعرفه ها'!$B:$B,0),MATCH(F694,'تعرفه ها'!$2:$2,0))/100),0),"---")</f>
        <v>---</v>
      </c>
      <c r="X694" s="50" t="str">
        <f>IFERROR(IF(INDEX('اطلاعات دوره'!A:Z,MATCH(G694,'اطلاعات دوره'!C:C,0),MATCH("گاز",'اطلاعات دوره'!$1:$1,0))="دارد",ROUND((U694+V694)*INDEX('تعرفه ها'!A:Z,MATCH("پیک فصلی گاز",'تعرفه ها'!$B:$B,0),MATCH(F694,'تعرفه ها'!$2:$2,0))/100,0),0),"---")</f>
        <v>---</v>
      </c>
      <c r="Y694" s="50" t="str">
        <f>IFERROR(ROUND(SUM(U694+V694+W694+X694)*INDEX('تعرفه ها'!A:Z,MATCH("مالیات گاز",'تعرفه ها'!$B:$B,0),MATCH(F694,'تعرفه ها'!$2:$2,0))/100,0),"---")</f>
        <v>---</v>
      </c>
      <c r="Z694" s="50" t="str">
        <f t="shared" si="106"/>
        <v>---</v>
      </c>
      <c r="AA694" s="50" t="str">
        <f t="shared" si="110"/>
        <v>---</v>
      </c>
      <c r="AB694" s="50" t="str">
        <f t="shared" si="107"/>
        <v>---</v>
      </c>
      <c r="AC694" s="50" t="str">
        <f t="shared" si="108"/>
        <v>---</v>
      </c>
      <c r="AD694" s="153" t="str">
        <f t="shared" si="109"/>
        <v>---</v>
      </c>
      <c r="AF694" s="155" t="str">
        <f>IFERROR(IF(INDEX(پرداخت!A:AZ,MATCH(A694&amp;" - "&amp;"گاز",پرداخت!$B:$B,0),MATCH(G694,پرداخت!$1:$1,0))="نشده","نشده","شده"),"---")</f>
        <v>---</v>
      </c>
      <c r="AH694" s="144"/>
      <c r="AI694" s="144"/>
      <c r="AJ694" s="144"/>
    </row>
    <row r="695" spans="1:36" ht="34.9" hidden="1" customHeight="1">
      <c r="A695" s="170"/>
      <c r="B695" s="47">
        <f>IFERROR(INDEX('اطلاعات انشعابات شرکتها'!A:BB,MATCH(A695,'اطلاعات انشعابات شرکتها'!A:A,0),MATCH(B$1,'اطلاعات انشعابات شرکتها'!$1:$1,0)),0)</f>
        <v>0</v>
      </c>
      <c r="C695" s="48">
        <f>IFERROR(INDEX('اطلاعات انشعابات شرکتها'!A:BB,MATCH(A695,'اطلاعات انشعابات شرکتها'!A:A,0),MATCH(C$1,'اطلاعات انشعابات شرکتها'!$1:$1,0)),0)</f>
        <v>0</v>
      </c>
      <c r="D695" s="45"/>
      <c r="E695" s="171"/>
      <c r="F695" s="170"/>
      <c r="G695" s="47" t="str">
        <f t="shared" si="101"/>
        <v>/</v>
      </c>
      <c r="H695" s="47">
        <f>IFERROR(INDEX('اطلاعات دوره'!A:Z,MATCH(G695,'اطلاعات دوره'!C:C,0),MATCH(H$1,'اطلاعات دوره'!$1:$1,0)),0)</f>
        <v>0</v>
      </c>
      <c r="I695" s="47">
        <f>IFERROR(INDEX('اطلاعات دوره'!A:Z,MATCH(G695,'اطلاعات دوره'!C:C,0),MATCH(I$1,'اطلاعات دوره'!$1:$1,0)),0)</f>
        <v>0</v>
      </c>
      <c r="J695" s="48">
        <f>IFERROR(INDEX('اطلاعات دوره'!A:Z,MATCH(G695,'اطلاعات دوره'!C:C,0),MATCH(J$1,'اطلاعات دوره'!$1:$1,0)),0)</f>
        <v>0</v>
      </c>
      <c r="K695" s="46"/>
      <c r="L695" s="158" t="str">
        <f>IFERROR(INDEX('اطلاعات دوره'!A:Z,MATCH(G695,'اطلاعات دوره'!C:C,0)-1,MATCH("عنوان",'اطلاعات دوره'!$1:$1,0)),"---")</f>
        <v>---</v>
      </c>
      <c r="M695" s="47" t="str">
        <f t="shared" si="102"/>
        <v>----</v>
      </c>
      <c r="N695" s="48" t="str">
        <f t="shared" si="103"/>
        <v>-/</v>
      </c>
      <c r="O695" s="45"/>
      <c r="P695" s="158">
        <f>IFERROR(INDEX('قرائت کنتور'!A:AZ,MATCH(A695&amp;"-"&amp;"گاز",'قرائت کنتور'!B:B,0),MATCH(L695,'قرائت کنتور'!$1:$1,0)),0)</f>
        <v>0</v>
      </c>
      <c r="Q695" s="47">
        <f>IFERROR(INDEX('قرائت کنتور'!A:AZ,MATCH(A695&amp;"-"&amp;"گاز",'قرائت کنتور'!B:B,0),MATCH(G695,'قرائت کنتور'!$1:$1,0)),0)</f>
        <v>0</v>
      </c>
      <c r="R695" s="47">
        <f t="shared" si="104"/>
        <v>0</v>
      </c>
      <c r="S695" s="45"/>
      <c r="T695" s="155" t="str">
        <f>IFERROR(INDEX('تعرفه ها'!A:Z,MATCH("بهای هر متر مکعب گاز مصرفی",'تعرفه ها'!$B:$B,0),MATCH(F695,'تعرفه ها'!$2:$2,0)),"---")</f>
        <v>---</v>
      </c>
      <c r="U695" s="50" t="str">
        <f t="shared" si="105"/>
        <v>---</v>
      </c>
      <c r="V695" s="50" t="str">
        <f>IFERROR(ROUND(R695*INDEX('تعرفه ها'!A:Z,MATCH("عوارض گاز به ازاء هر متر مکعب",'تعرفه ها'!$B:$B,0),MATCH(F695,'تعرفه ها'!$2:$2,0)),0),"---")</f>
        <v>---</v>
      </c>
      <c r="W695" s="50" t="str">
        <f>IFERROR(ROUND(((U695+V695)*INDEX('تعرفه ها'!A:Z,MATCH("هزینه نگهداری و تعمیرات شبکه گاز",'تعرفه ها'!$B:$B,0),MATCH(F695,'تعرفه ها'!$2:$2,0))/100),0),"---")</f>
        <v>---</v>
      </c>
      <c r="X695" s="50" t="str">
        <f>IFERROR(IF(INDEX('اطلاعات دوره'!A:Z,MATCH(G695,'اطلاعات دوره'!C:C,0),MATCH("گاز",'اطلاعات دوره'!$1:$1,0))="دارد",ROUND((U695+V695)*INDEX('تعرفه ها'!A:Z,MATCH("پیک فصلی گاز",'تعرفه ها'!$B:$B,0),MATCH(F695,'تعرفه ها'!$2:$2,0))/100,0),0),"---")</f>
        <v>---</v>
      </c>
      <c r="Y695" s="50" t="str">
        <f>IFERROR(ROUND(SUM(U695+V695+W695+X695)*INDEX('تعرفه ها'!A:Z,MATCH("مالیات گاز",'تعرفه ها'!$B:$B,0),MATCH(F695,'تعرفه ها'!$2:$2,0))/100,0),"---")</f>
        <v>---</v>
      </c>
      <c r="Z695" s="50" t="str">
        <f t="shared" si="106"/>
        <v>---</v>
      </c>
      <c r="AA695" s="50" t="str">
        <f t="shared" si="110"/>
        <v>---</v>
      </c>
      <c r="AB695" s="50" t="str">
        <f t="shared" si="107"/>
        <v>---</v>
      </c>
      <c r="AC695" s="50" t="str">
        <f t="shared" si="108"/>
        <v>---</v>
      </c>
      <c r="AD695" s="153" t="str">
        <f t="shared" si="109"/>
        <v>---</v>
      </c>
      <c r="AF695" s="155" t="str">
        <f>IFERROR(IF(INDEX(پرداخت!A:AZ,MATCH(A695&amp;" - "&amp;"گاز",پرداخت!$B:$B,0),MATCH(G695,پرداخت!$1:$1,0))="نشده","نشده","شده"),"---")</f>
        <v>---</v>
      </c>
      <c r="AH695" s="144"/>
      <c r="AI695" s="144"/>
      <c r="AJ695" s="144"/>
    </row>
    <row r="696" spans="1:36" ht="34.9" hidden="1" customHeight="1">
      <c r="A696" s="170"/>
      <c r="B696" s="47">
        <f>IFERROR(INDEX('اطلاعات انشعابات شرکتها'!A:BB,MATCH(A696,'اطلاعات انشعابات شرکتها'!A:A,0),MATCH(B$1,'اطلاعات انشعابات شرکتها'!$1:$1,0)),0)</f>
        <v>0</v>
      </c>
      <c r="C696" s="48">
        <f>IFERROR(INDEX('اطلاعات انشعابات شرکتها'!A:BB,MATCH(A696,'اطلاعات انشعابات شرکتها'!A:A,0),MATCH(C$1,'اطلاعات انشعابات شرکتها'!$1:$1,0)),0)</f>
        <v>0</v>
      </c>
      <c r="D696" s="45"/>
      <c r="E696" s="171"/>
      <c r="F696" s="170"/>
      <c r="G696" s="47" t="str">
        <f t="shared" si="101"/>
        <v>/</v>
      </c>
      <c r="H696" s="47">
        <f>IFERROR(INDEX('اطلاعات دوره'!A:Z,MATCH(G696,'اطلاعات دوره'!C:C,0),MATCH(H$1,'اطلاعات دوره'!$1:$1,0)),0)</f>
        <v>0</v>
      </c>
      <c r="I696" s="47">
        <f>IFERROR(INDEX('اطلاعات دوره'!A:Z,MATCH(G696,'اطلاعات دوره'!C:C,0),MATCH(I$1,'اطلاعات دوره'!$1:$1,0)),0)</f>
        <v>0</v>
      </c>
      <c r="J696" s="48">
        <f>IFERROR(INDEX('اطلاعات دوره'!A:Z,MATCH(G696,'اطلاعات دوره'!C:C,0),MATCH(J$1,'اطلاعات دوره'!$1:$1,0)),0)</f>
        <v>0</v>
      </c>
      <c r="K696" s="46"/>
      <c r="L696" s="158" t="str">
        <f>IFERROR(INDEX('اطلاعات دوره'!A:Z,MATCH(G696,'اطلاعات دوره'!C:C,0)-1,MATCH("عنوان",'اطلاعات دوره'!$1:$1,0)),"---")</f>
        <v>---</v>
      </c>
      <c r="M696" s="47" t="str">
        <f t="shared" si="102"/>
        <v>----</v>
      </c>
      <c r="N696" s="48" t="str">
        <f t="shared" si="103"/>
        <v>-/</v>
      </c>
      <c r="O696" s="45"/>
      <c r="P696" s="158">
        <f>IFERROR(INDEX('قرائت کنتور'!A:AZ,MATCH(A696&amp;"-"&amp;"گاز",'قرائت کنتور'!B:B,0),MATCH(L696,'قرائت کنتور'!$1:$1,0)),0)</f>
        <v>0</v>
      </c>
      <c r="Q696" s="47">
        <f>IFERROR(INDEX('قرائت کنتور'!A:AZ,MATCH(A696&amp;"-"&amp;"گاز",'قرائت کنتور'!B:B,0),MATCH(G696,'قرائت کنتور'!$1:$1,0)),0)</f>
        <v>0</v>
      </c>
      <c r="R696" s="47">
        <f t="shared" si="104"/>
        <v>0</v>
      </c>
      <c r="S696" s="45"/>
      <c r="T696" s="155" t="str">
        <f>IFERROR(INDEX('تعرفه ها'!A:Z,MATCH("بهای هر متر مکعب گاز مصرفی",'تعرفه ها'!$B:$B,0),MATCH(F696,'تعرفه ها'!$2:$2,0)),"---")</f>
        <v>---</v>
      </c>
      <c r="U696" s="50" t="str">
        <f t="shared" si="105"/>
        <v>---</v>
      </c>
      <c r="V696" s="50" t="str">
        <f>IFERROR(ROUND(R696*INDEX('تعرفه ها'!A:Z,MATCH("عوارض گاز به ازاء هر متر مکعب",'تعرفه ها'!$B:$B,0),MATCH(F696,'تعرفه ها'!$2:$2,0)),0),"---")</f>
        <v>---</v>
      </c>
      <c r="W696" s="50" t="str">
        <f>IFERROR(ROUND(((U696+V696)*INDEX('تعرفه ها'!A:Z,MATCH("هزینه نگهداری و تعمیرات شبکه گاز",'تعرفه ها'!$B:$B,0),MATCH(F696,'تعرفه ها'!$2:$2,0))/100),0),"---")</f>
        <v>---</v>
      </c>
      <c r="X696" s="50" t="str">
        <f>IFERROR(IF(INDEX('اطلاعات دوره'!A:Z,MATCH(G696,'اطلاعات دوره'!C:C,0),MATCH("گاز",'اطلاعات دوره'!$1:$1,0))="دارد",ROUND((U696+V696)*INDEX('تعرفه ها'!A:Z,MATCH("پیک فصلی گاز",'تعرفه ها'!$B:$B,0),MATCH(F696,'تعرفه ها'!$2:$2,0))/100,0),0),"---")</f>
        <v>---</v>
      </c>
      <c r="Y696" s="50" t="str">
        <f>IFERROR(ROUND(SUM(U696+V696+W696+X696)*INDEX('تعرفه ها'!A:Z,MATCH("مالیات گاز",'تعرفه ها'!$B:$B,0),MATCH(F696,'تعرفه ها'!$2:$2,0))/100,0),"---")</f>
        <v>---</v>
      </c>
      <c r="Z696" s="50" t="str">
        <f t="shared" si="106"/>
        <v>---</v>
      </c>
      <c r="AA696" s="50" t="str">
        <f t="shared" si="110"/>
        <v>---</v>
      </c>
      <c r="AB696" s="50" t="str">
        <f t="shared" si="107"/>
        <v>---</v>
      </c>
      <c r="AC696" s="50" t="str">
        <f t="shared" si="108"/>
        <v>---</v>
      </c>
      <c r="AD696" s="153" t="str">
        <f t="shared" si="109"/>
        <v>---</v>
      </c>
      <c r="AF696" s="155" t="str">
        <f>IFERROR(IF(INDEX(پرداخت!A:AZ,MATCH(A696&amp;" - "&amp;"گاز",پرداخت!$B:$B,0),MATCH(G696,پرداخت!$1:$1,0))="نشده","نشده","شده"),"---")</f>
        <v>---</v>
      </c>
      <c r="AH696" s="144"/>
      <c r="AI696" s="144"/>
      <c r="AJ696" s="144"/>
    </row>
    <row r="697" spans="1:36" ht="34.9" hidden="1" customHeight="1">
      <c r="A697" s="170"/>
      <c r="B697" s="47">
        <f>IFERROR(INDEX('اطلاعات انشعابات شرکتها'!A:BB,MATCH(A697,'اطلاعات انشعابات شرکتها'!A:A,0),MATCH(B$1,'اطلاعات انشعابات شرکتها'!$1:$1,0)),0)</f>
        <v>0</v>
      </c>
      <c r="C697" s="48">
        <f>IFERROR(INDEX('اطلاعات انشعابات شرکتها'!A:BB,MATCH(A697,'اطلاعات انشعابات شرکتها'!A:A,0),MATCH(C$1,'اطلاعات انشعابات شرکتها'!$1:$1,0)),0)</f>
        <v>0</v>
      </c>
      <c r="D697" s="45"/>
      <c r="E697" s="171"/>
      <c r="F697" s="170"/>
      <c r="G697" s="47" t="str">
        <f t="shared" si="101"/>
        <v>/</v>
      </c>
      <c r="H697" s="47">
        <f>IFERROR(INDEX('اطلاعات دوره'!A:Z,MATCH(G697,'اطلاعات دوره'!C:C,0),MATCH(H$1,'اطلاعات دوره'!$1:$1,0)),0)</f>
        <v>0</v>
      </c>
      <c r="I697" s="47">
        <f>IFERROR(INDEX('اطلاعات دوره'!A:Z,MATCH(G697,'اطلاعات دوره'!C:C,0),MATCH(I$1,'اطلاعات دوره'!$1:$1,0)),0)</f>
        <v>0</v>
      </c>
      <c r="J697" s="48">
        <f>IFERROR(INDEX('اطلاعات دوره'!A:Z,MATCH(G697,'اطلاعات دوره'!C:C,0),MATCH(J$1,'اطلاعات دوره'!$1:$1,0)),0)</f>
        <v>0</v>
      </c>
      <c r="K697" s="46"/>
      <c r="L697" s="158" t="str">
        <f>IFERROR(INDEX('اطلاعات دوره'!A:Z,MATCH(G697,'اطلاعات دوره'!C:C,0)-1,MATCH("عنوان",'اطلاعات دوره'!$1:$1,0)),"---")</f>
        <v>---</v>
      </c>
      <c r="M697" s="47" t="str">
        <f t="shared" si="102"/>
        <v>----</v>
      </c>
      <c r="N697" s="48" t="str">
        <f t="shared" si="103"/>
        <v>-/</v>
      </c>
      <c r="O697" s="45"/>
      <c r="P697" s="158">
        <f>IFERROR(INDEX('قرائت کنتور'!A:AZ,MATCH(A697&amp;"-"&amp;"گاز",'قرائت کنتور'!B:B,0),MATCH(L697,'قرائت کنتور'!$1:$1,0)),0)</f>
        <v>0</v>
      </c>
      <c r="Q697" s="47">
        <f>IFERROR(INDEX('قرائت کنتور'!A:AZ,MATCH(A697&amp;"-"&amp;"گاز",'قرائت کنتور'!B:B,0),MATCH(G697,'قرائت کنتور'!$1:$1,0)),0)</f>
        <v>0</v>
      </c>
      <c r="R697" s="47">
        <f t="shared" si="104"/>
        <v>0</v>
      </c>
      <c r="S697" s="45"/>
      <c r="T697" s="155" t="str">
        <f>IFERROR(INDEX('تعرفه ها'!A:Z,MATCH("بهای هر متر مکعب گاز مصرفی",'تعرفه ها'!$B:$B,0),MATCH(F697,'تعرفه ها'!$2:$2,0)),"---")</f>
        <v>---</v>
      </c>
      <c r="U697" s="50" t="str">
        <f t="shared" si="105"/>
        <v>---</v>
      </c>
      <c r="V697" s="50" t="str">
        <f>IFERROR(ROUND(R697*INDEX('تعرفه ها'!A:Z,MATCH("عوارض گاز به ازاء هر متر مکعب",'تعرفه ها'!$B:$B,0),MATCH(F697,'تعرفه ها'!$2:$2,0)),0),"---")</f>
        <v>---</v>
      </c>
      <c r="W697" s="50" t="str">
        <f>IFERROR(ROUND(((U697+V697)*INDEX('تعرفه ها'!A:Z,MATCH("هزینه نگهداری و تعمیرات شبکه گاز",'تعرفه ها'!$B:$B,0),MATCH(F697,'تعرفه ها'!$2:$2,0))/100),0),"---")</f>
        <v>---</v>
      </c>
      <c r="X697" s="50" t="str">
        <f>IFERROR(IF(INDEX('اطلاعات دوره'!A:Z,MATCH(G697,'اطلاعات دوره'!C:C,0),MATCH("گاز",'اطلاعات دوره'!$1:$1,0))="دارد",ROUND((U697+V697)*INDEX('تعرفه ها'!A:Z,MATCH("پیک فصلی گاز",'تعرفه ها'!$B:$B,0),MATCH(F697,'تعرفه ها'!$2:$2,0))/100,0),0),"---")</f>
        <v>---</v>
      </c>
      <c r="Y697" s="50" t="str">
        <f>IFERROR(ROUND(SUM(U697+V697+W697+X697)*INDEX('تعرفه ها'!A:Z,MATCH("مالیات گاز",'تعرفه ها'!$B:$B,0),MATCH(F697,'تعرفه ها'!$2:$2,0))/100,0),"---")</f>
        <v>---</v>
      </c>
      <c r="Z697" s="50" t="str">
        <f t="shared" si="106"/>
        <v>---</v>
      </c>
      <c r="AA697" s="50" t="str">
        <f t="shared" si="110"/>
        <v>---</v>
      </c>
      <c r="AB697" s="50" t="str">
        <f t="shared" si="107"/>
        <v>---</v>
      </c>
      <c r="AC697" s="50" t="str">
        <f t="shared" si="108"/>
        <v>---</v>
      </c>
      <c r="AD697" s="153" t="str">
        <f t="shared" si="109"/>
        <v>---</v>
      </c>
      <c r="AF697" s="155" t="str">
        <f>IFERROR(IF(INDEX(پرداخت!A:AZ,MATCH(A697&amp;" - "&amp;"گاز",پرداخت!$B:$B,0),MATCH(G697,پرداخت!$1:$1,0))="نشده","نشده","شده"),"---")</f>
        <v>---</v>
      </c>
      <c r="AH697" s="144"/>
      <c r="AI697" s="144"/>
      <c r="AJ697" s="144"/>
    </row>
    <row r="698" spans="1:36" ht="34.9" hidden="1" customHeight="1">
      <c r="A698" s="170"/>
      <c r="B698" s="47">
        <f>IFERROR(INDEX('اطلاعات انشعابات شرکتها'!A:BB,MATCH(A698,'اطلاعات انشعابات شرکتها'!A:A,0),MATCH(B$1,'اطلاعات انشعابات شرکتها'!$1:$1,0)),0)</f>
        <v>0</v>
      </c>
      <c r="C698" s="48">
        <f>IFERROR(INDEX('اطلاعات انشعابات شرکتها'!A:BB,MATCH(A698,'اطلاعات انشعابات شرکتها'!A:A,0),MATCH(C$1,'اطلاعات انشعابات شرکتها'!$1:$1,0)),0)</f>
        <v>0</v>
      </c>
      <c r="D698" s="45"/>
      <c r="E698" s="171"/>
      <c r="F698" s="170"/>
      <c r="G698" s="47" t="str">
        <f t="shared" si="101"/>
        <v>/</v>
      </c>
      <c r="H698" s="47">
        <f>IFERROR(INDEX('اطلاعات دوره'!A:Z,MATCH(G698,'اطلاعات دوره'!C:C,0),MATCH(H$1,'اطلاعات دوره'!$1:$1,0)),0)</f>
        <v>0</v>
      </c>
      <c r="I698" s="47">
        <f>IFERROR(INDEX('اطلاعات دوره'!A:Z,MATCH(G698,'اطلاعات دوره'!C:C,0),MATCH(I$1,'اطلاعات دوره'!$1:$1,0)),0)</f>
        <v>0</v>
      </c>
      <c r="J698" s="48">
        <f>IFERROR(INDEX('اطلاعات دوره'!A:Z,MATCH(G698,'اطلاعات دوره'!C:C,0),MATCH(J$1,'اطلاعات دوره'!$1:$1,0)),0)</f>
        <v>0</v>
      </c>
      <c r="K698" s="46"/>
      <c r="L698" s="158" t="str">
        <f>IFERROR(INDEX('اطلاعات دوره'!A:Z,MATCH(G698,'اطلاعات دوره'!C:C,0)-1,MATCH("عنوان",'اطلاعات دوره'!$1:$1,0)),"---")</f>
        <v>---</v>
      </c>
      <c r="M698" s="47" t="str">
        <f t="shared" si="102"/>
        <v>----</v>
      </c>
      <c r="N698" s="48" t="str">
        <f t="shared" si="103"/>
        <v>-/</v>
      </c>
      <c r="O698" s="45"/>
      <c r="P698" s="158">
        <f>IFERROR(INDEX('قرائت کنتور'!A:AZ,MATCH(A698&amp;"-"&amp;"گاز",'قرائت کنتور'!B:B,0),MATCH(L698,'قرائت کنتور'!$1:$1,0)),0)</f>
        <v>0</v>
      </c>
      <c r="Q698" s="47">
        <f>IFERROR(INDEX('قرائت کنتور'!A:AZ,MATCH(A698&amp;"-"&amp;"گاز",'قرائت کنتور'!B:B,0),MATCH(G698,'قرائت کنتور'!$1:$1,0)),0)</f>
        <v>0</v>
      </c>
      <c r="R698" s="47">
        <f t="shared" si="104"/>
        <v>0</v>
      </c>
      <c r="S698" s="45"/>
      <c r="T698" s="155" t="str">
        <f>IFERROR(INDEX('تعرفه ها'!A:Z,MATCH("بهای هر متر مکعب گاز مصرفی",'تعرفه ها'!$B:$B,0),MATCH(F698,'تعرفه ها'!$2:$2,0)),"---")</f>
        <v>---</v>
      </c>
      <c r="U698" s="50" t="str">
        <f t="shared" si="105"/>
        <v>---</v>
      </c>
      <c r="V698" s="50" t="str">
        <f>IFERROR(ROUND(R698*INDEX('تعرفه ها'!A:Z,MATCH("عوارض گاز به ازاء هر متر مکعب",'تعرفه ها'!$B:$B,0),MATCH(F698,'تعرفه ها'!$2:$2,0)),0),"---")</f>
        <v>---</v>
      </c>
      <c r="W698" s="50" t="str">
        <f>IFERROR(ROUND(((U698+V698)*INDEX('تعرفه ها'!A:Z,MATCH("هزینه نگهداری و تعمیرات شبکه گاز",'تعرفه ها'!$B:$B,0),MATCH(F698,'تعرفه ها'!$2:$2,0))/100),0),"---")</f>
        <v>---</v>
      </c>
      <c r="X698" s="50" t="str">
        <f>IFERROR(IF(INDEX('اطلاعات دوره'!A:Z,MATCH(G698,'اطلاعات دوره'!C:C,0),MATCH("گاز",'اطلاعات دوره'!$1:$1,0))="دارد",ROUND((U698+V698)*INDEX('تعرفه ها'!A:Z,MATCH("پیک فصلی گاز",'تعرفه ها'!$B:$B,0),MATCH(F698,'تعرفه ها'!$2:$2,0))/100,0),0),"---")</f>
        <v>---</v>
      </c>
      <c r="Y698" s="50" t="str">
        <f>IFERROR(ROUND(SUM(U698+V698+W698+X698)*INDEX('تعرفه ها'!A:Z,MATCH("مالیات گاز",'تعرفه ها'!$B:$B,0),MATCH(F698,'تعرفه ها'!$2:$2,0))/100,0),"---")</f>
        <v>---</v>
      </c>
      <c r="Z698" s="50" t="str">
        <f t="shared" si="106"/>
        <v>---</v>
      </c>
      <c r="AA698" s="50" t="str">
        <f t="shared" si="110"/>
        <v>---</v>
      </c>
      <c r="AB698" s="50" t="str">
        <f t="shared" si="107"/>
        <v>---</v>
      </c>
      <c r="AC698" s="50" t="str">
        <f t="shared" si="108"/>
        <v>---</v>
      </c>
      <c r="AD698" s="153" t="str">
        <f t="shared" si="109"/>
        <v>---</v>
      </c>
      <c r="AF698" s="155" t="str">
        <f>IFERROR(IF(INDEX(پرداخت!A:AZ,MATCH(A698&amp;" - "&amp;"گاز",پرداخت!$B:$B,0),MATCH(G698,پرداخت!$1:$1,0))="نشده","نشده","شده"),"---")</f>
        <v>---</v>
      </c>
      <c r="AH698" s="144"/>
      <c r="AI698" s="144"/>
      <c r="AJ698" s="144"/>
    </row>
    <row r="699" spans="1:36" ht="34.9" hidden="1" customHeight="1">
      <c r="A699" s="170"/>
      <c r="B699" s="47">
        <f>IFERROR(INDEX('اطلاعات انشعابات شرکتها'!A:BB,MATCH(A699,'اطلاعات انشعابات شرکتها'!A:A,0),MATCH(B$1,'اطلاعات انشعابات شرکتها'!$1:$1,0)),0)</f>
        <v>0</v>
      </c>
      <c r="C699" s="48">
        <f>IFERROR(INDEX('اطلاعات انشعابات شرکتها'!A:BB,MATCH(A699,'اطلاعات انشعابات شرکتها'!A:A,0),MATCH(C$1,'اطلاعات انشعابات شرکتها'!$1:$1,0)),0)</f>
        <v>0</v>
      </c>
      <c r="D699" s="45"/>
      <c r="E699" s="171"/>
      <c r="F699" s="170"/>
      <c r="G699" s="47" t="str">
        <f t="shared" si="101"/>
        <v>/</v>
      </c>
      <c r="H699" s="47">
        <f>IFERROR(INDEX('اطلاعات دوره'!A:Z,MATCH(G699,'اطلاعات دوره'!C:C,0),MATCH(H$1,'اطلاعات دوره'!$1:$1,0)),0)</f>
        <v>0</v>
      </c>
      <c r="I699" s="47">
        <f>IFERROR(INDEX('اطلاعات دوره'!A:Z,MATCH(G699,'اطلاعات دوره'!C:C,0),MATCH(I$1,'اطلاعات دوره'!$1:$1,0)),0)</f>
        <v>0</v>
      </c>
      <c r="J699" s="48">
        <f>IFERROR(INDEX('اطلاعات دوره'!A:Z,MATCH(G699,'اطلاعات دوره'!C:C,0),MATCH(J$1,'اطلاعات دوره'!$1:$1,0)),0)</f>
        <v>0</v>
      </c>
      <c r="K699" s="46"/>
      <c r="L699" s="158" t="str">
        <f>IFERROR(INDEX('اطلاعات دوره'!A:Z,MATCH(G699,'اطلاعات دوره'!C:C,0)-1,MATCH("عنوان",'اطلاعات دوره'!$1:$1,0)),"---")</f>
        <v>---</v>
      </c>
      <c r="M699" s="47" t="str">
        <f t="shared" si="102"/>
        <v>----</v>
      </c>
      <c r="N699" s="48" t="str">
        <f t="shared" si="103"/>
        <v>-/</v>
      </c>
      <c r="O699" s="45"/>
      <c r="P699" s="158">
        <f>IFERROR(INDEX('قرائت کنتور'!A:AZ,MATCH(A699&amp;"-"&amp;"گاز",'قرائت کنتور'!B:B,0),MATCH(L699,'قرائت کنتور'!$1:$1,0)),0)</f>
        <v>0</v>
      </c>
      <c r="Q699" s="47">
        <f>IFERROR(INDEX('قرائت کنتور'!A:AZ,MATCH(A699&amp;"-"&amp;"گاز",'قرائت کنتور'!B:B,0),MATCH(G699,'قرائت کنتور'!$1:$1,0)),0)</f>
        <v>0</v>
      </c>
      <c r="R699" s="47">
        <f t="shared" si="104"/>
        <v>0</v>
      </c>
      <c r="S699" s="45"/>
      <c r="T699" s="155" t="str">
        <f>IFERROR(INDEX('تعرفه ها'!A:Z,MATCH("بهای هر متر مکعب گاز مصرفی",'تعرفه ها'!$B:$B,0),MATCH(F699,'تعرفه ها'!$2:$2,0)),"---")</f>
        <v>---</v>
      </c>
      <c r="U699" s="50" t="str">
        <f t="shared" si="105"/>
        <v>---</v>
      </c>
      <c r="V699" s="50" t="str">
        <f>IFERROR(ROUND(R699*INDEX('تعرفه ها'!A:Z,MATCH("عوارض گاز به ازاء هر متر مکعب",'تعرفه ها'!$B:$B,0),MATCH(F699,'تعرفه ها'!$2:$2,0)),0),"---")</f>
        <v>---</v>
      </c>
      <c r="W699" s="50" t="str">
        <f>IFERROR(ROUND(((U699+V699)*INDEX('تعرفه ها'!A:Z,MATCH("هزینه نگهداری و تعمیرات شبکه گاز",'تعرفه ها'!$B:$B,0),MATCH(F699,'تعرفه ها'!$2:$2,0))/100),0),"---")</f>
        <v>---</v>
      </c>
      <c r="X699" s="50" t="str">
        <f>IFERROR(IF(INDEX('اطلاعات دوره'!A:Z,MATCH(G699,'اطلاعات دوره'!C:C,0),MATCH("گاز",'اطلاعات دوره'!$1:$1,0))="دارد",ROUND((U699+V699)*INDEX('تعرفه ها'!A:Z,MATCH("پیک فصلی گاز",'تعرفه ها'!$B:$B,0),MATCH(F699,'تعرفه ها'!$2:$2,0))/100,0),0),"---")</f>
        <v>---</v>
      </c>
      <c r="Y699" s="50" t="str">
        <f>IFERROR(ROUND(SUM(U699+V699+W699+X699)*INDEX('تعرفه ها'!A:Z,MATCH("مالیات گاز",'تعرفه ها'!$B:$B,0),MATCH(F699,'تعرفه ها'!$2:$2,0))/100,0),"---")</f>
        <v>---</v>
      </c>
      <c r="Z699" s="50" t="str">
        <f t="shared" si="106"/>
        <v>---</v>
      </c>
      <c r="AA699" s="50" t="str">
        <f t="shared" si="110"/>
        <v>---</v>
      </c>
      <c r="AB699" s="50" t="str">
        <f t="shared" si="107"/>
        <v>---</v>
      </c>
      <c r="AC699" s="50" t="str">
        <f t="shared" si="108"/>
        <v>---</v>
      </c>
      <c r="AD699" s="153" t="str">
        <f t="shared" si="109"/>
        <v>---</v>
      </c>
      <c r="AF699" s="155" t="str">
        <f>IFERROR(IF(INDEX(پرداخت!A:AZ,MATCH(A699&amp;" - "&amp;"گاز",پرداخت!$B:$B,0),MATCH(G699,پرداخت!$1:$1,0))="نشده","نشده","شده"),"---")</f>
        <v>---</v>
      </c>
      <c r="AH699" s="144"/>
      <c r="AI699" s="144"/>
      <c r="AJ699" s="144"/>
    </row>
    <row r="700" spans="1:36" ht="34.9" hidden="1" customHeight="1">
      <c r="A700" s="170"/>
      <c r="B700" s="47">
        <f>IFERROR(INDEX('اطلاعات انشعابات شرکتها'!A:BB,MATCH(A700,'اطلاعات انشعابات شرکتها'!A:A,0),MATCH(B$1,'اطلاعات انشعابات شرکتها'!$1:$1,0)),0)</f>
        <v>0</v>
      </c>
      <c r="C700" s="48">
        <f>IFERROR(INDEX('اطلاعات انشعابات شرکتها'!A:BB,MATCH(A700,'اطلاعات انشعابات شرکتها'!A:A,0),MATCH(C$1,'اطلاعات انشعابات شرکتها'!$1:$1,0)),0)</f>
        <v>0</v>
      </c>
      <c r="D700" s="45"/>
      <c r="E700" s="171"/>
      <c r="F700" s="170"/>
      <c r="G700" s="47" t="str">
        <f t="shared" si="101"/>
        <v>/</v>
      </c>
      <c r="H700" s="47">
        <f>IFERROR(INDEX('اطلاعات دوره'!A:Z,MATCH(G700,'اطلاعات دوره'!C:C,0),MATCH(H$1,'اطلاعات دوره'!$1:$1,0)),0)</f>
        <v>0</v>
      </c>
      <c r="I700" s="47">
        <f>IFERROR(INDEX('اطلاعات دوره'!A:Z,MATCH(G700,'اطلاعات دوره'!C:C,0),MATCH(I$1,'اطلاعات دوره'!$1:$1,0)),0)</f>
        <v>0</v>
      </c>
      <c r="J700" s="48">
        <f>IFERROR(INDEX('اطلاعات دوره'!A:Z,MATCH(G700,'اطلاعات دوره'!C:C,0),MATCH(J$1,'اطلاعات دوره'!$1:$1,0)),0)</f>
        <v>0</v>
      </c>
      <c r="K700" s="46"/>
      <c r="L700" s="158" t="str">
        <f>IFERROR(INDEX('اطلاعات دوره'!A:Z,MATCH(G700,'اطلاعات دوره'!C:C,0)-1,MATCH("عنوان",'اطلاعات دوره'!$1:$1,0)),"---")</f>
        <v>---</v>
      </c>
      <c r="M700" s="47" t="str">
        <f t="shared" si="102"/>
        <v>----</v>
      </c>
      <c r="N700" s="48" t="str">
        <f t="shared" si="103"/>
        <v>-/</v>
      </c>
      <c r="O700" s="45"/>
      <c r="P700" s="158">
        <f>IFERROR(INDEX('قرائت کنتور'!A:AZ,MATCH(A700&amp;"-"&amp;"گاز",'قرائت کنتور'!B:B,0),MATCH(L700,'قرائت کنتور'!$1:$1,0)),0)</f>
        <v>0</v>
      </c>
      <c r="Q700" s="47">
        <f>IFERROR(INDEX('قرائت کنتور'!A:AZ,MATCH(A700&amp;"-"&amp;"گاز",'قرائت کنتور'!B:B,0),MATCH(G700,'قرائت کنتور'!$1:$1,0)),0)</f>
        <v>0</v>
      </c>
      <c r="R700" s="47">
        <f t="shared" si="104"/>
        <v>0</v>
      </c>
      <c r="S700" s="45"/>
      <c r="T700" s="155" t="str">
        <f>IFERROR(INDEX('تعرفه ها'!A:Z,MATCH("بهای هر متر مکعب گاز مصرفی",'تعرفه ها'!$B:$B,0),MATCH(F700,'تعرفه ها'!$2:$2,0)),"---")</f>
        <v>---</v>
      </c>
      <c r="U700" s="50" t="str">
        <f t="shared" si="105"/>
        <v>---</v>
      </c>
      <c r="V700" s="50" t="str">
        <f>IFERROR(ROUND(R700*INDEX('تعرفه ها'!A:Z,MATCH("عوارض گاز به ازاء هر متر مکعب",'تعرفه ها'!$B:$B,0),MATCH(F700,'تعرفه ها'!$2:$2,0)),0),"---")</f>
        <v>---</v>
      </c>
      <c r="W700" s="50" t="str">
        <f>IFERROR(ROUND(((U700+V700)*INDEX('تعرفه ها'!A:Z,MATCH("هزینه نگهداری و تعمیرات شبکه گاز",'تعرفه ها'!$B:$B,0),MATCH(F700,'تعرفه ها'!$2:$2,0))/100),0),"---")</f>
        <v>---</v>
      </c>
      <c r="X700" s="50" t="str">
        <f>IFERROR(IF(INDEX('اطلاعات دوره'!A:Z,MATCH(G700,'اطلاعات دوره'!C:C,0),MATCH("گاز",'اطلاعات دوره'!$1:$1,0))="دارد",ROUND((U700+V700)*INDEX('تعرفه ها'!A:Z,MATCH("پیک فصلی گاز",'تعرفه ها'!$B:$B,0),MATCH(F700,'تعرفه ها'!$2:$2,0))/100,0),0),"---")</f>
        <v>---</v>
      </c>
      <c r="Y700" s="50" t="str">
        <f>IFERROR(ROUND(SUM(U700+V700+W700+X700)*INDEX('تعرفه ها'!A:Z,MATCH("مالیات گاز",'تعرفه ها'!$B:$B,0),MATCH(F700,'تعرفه ها'!$2:$2,0))/100,0),"---")</f>
        <v>---</v>
      </c>
      <c r="Z700" s="50" t="str">
        <f t="shared" si="106"/>
        <v>---</v>
      </c>
      <c r="AA700" s="50" t="str">
        <f t="shared" si="110"/>
        <v>---</v>
      </c>
      <c r="AB700" s="50" t="str">
        <f t="shared" si="107"/>
        <v>---</v>
      </c>
      <c r="AC700" s="50" t="str">
        <f t="shared" si="108"/>
        <v>---</v>
      </c>
      <c r="AD700" s="153" t="str">
        <f t="shared" si="109"/>
        <v>---</v>
      </c>
      <c r="AF700" s="155" t="str">
        <f>IFERROR(IF(INDEX(پرداخت!A:AZ,MATCH(A700&amp;" - "&amp;"گاز",پرداخت!$B:$B,0),MATCH(G700,پرداخت!$1:$1,0))="نشده","نشده","شده"),"---")</f>
        <v>---</v>
      </c>
      <c r="AH700" s="144"/>
      <c r="AI700" s="144"/>
      <c r="AJ700" s="144"/>
    </row>
    <row r="701" spans="1:36" ht="34.9" hidden="1" customHeight="1">
      <c r="A701" s="170"/>
      <c r="B701" s="47">
        <f>IFERROR(INDEX('اطلاعات انشعابات شرکتها'!A:BB,MATCH(A701,'اطلاعات انشعابات شرکتها'!A:A,0),MATCH(B$1,'اطلاعات انشعابات شرکتها'!$1:$1,0)),0)</f>
        <v>0</v>
      </c>
      <c r="C701" s="48">
        <f>IFERROR(INDEX('اطلاعات انشعابات شرکتها'!A:BB,MATCH(A701,'اطلاعات انشعابات شرکتها'!A:A,0),MATCH(C$1,'اطلاعات انشعابات شرکتها'!$1:$1,0)),0)</f>
        <v>0</v>
      </c>
      <c r="D701" s="45"/>
      <c r="E701" s="171"/>
      <c r="F701" s="170"/>
      <c r="G701" s="47" t="str">
        <f t="shared" si="101"/>
        <v>/</v>
      </c>
      <c r="H701" s="47">
        <f>IFERROR(INDEX('اطلاعات دوره'!A:Z,MATCH(G701,'اطلاعات دوره'!C:C,0),MATCH(H$1,'اطلاعات دوره'!$1:$1,0)),0)</f>
        <v>0</v>
      </c>
      <c r="I701" s="47">
        <f>IFERROR(INDEX('اطلاعات دوره'!A:Z,MATCH(G701,'اطلاعات دوره'!C:C,0),MATCH(I$1,'اطلاعات دوره'!$1:$1,0)),0)</f>
        <v>0</v>
      </c>
      <c r="J701" s="48">
        <f>IFERROR(INDEX('اطلاعات دوره'!A:Z,MATCH(G701,'اطلاعات دوره'!C:C,0),MATCH(J$1,'اطلاعات دوره'!$1:$1,0)),0)</f>
        <v>0</v>
      </c>
      <c r="K701" s="46"/>
      <c r="L701" s="158" t="str">
        <f>IFERROR(INDEX('اطلاعات دوره'!A:Z,MATCH(G701,'اطلاعات دوره'!C:C,0)-1,MATCH("عنوان",'اطلاعات دوره'!$1:$1,0)),"---")</f>
        <v>---</v>
      </c>
      <c r="M701" s="47" t="str">
        <f t="shared" si="102"/>
        <v>----</v>
      </c>
      <c r="N701" s="48" t="str">
        <f t="shared" si="103"/>
        <v>-/</v>
      </c>
      <c r="O701" s="45"/>
      <c r="P701" s="158">
        <f>IFERROR(INDEX('قرائت کنتور'!A:AZ,MATCH(A701&amp;"-"&amp;"گاز",'قرائت کنتور'!B:B,0),MATCH(L701,'قرائت کنتور'!$1:$1,0)),0)</f>
        <v>0</v>
      </c>
      <c r="Q701" s="47">
        <f>IFERROR(INDEX('قرائت کنتور'!A:AZ,MATCH(A701&amp;"-"&amp;"گاز",'قرائت کنتور'!B:B,0),MATCH(G701,'قرائت کنتور'!$1:$1,0)),0)</f>
        <v>0</v>
      </c>
      <c r="R701" s="47">
        <f t="shared" si="104"/>
        <v>0</v>
      </c>
      <c r="S701" s="45"/>
      <c r="T701" s="155" t="str">
        <f>IFERROR(INDEX('تعرفه ها'!A:Z,MATCH("بهای هر متر مکعب گاز مصرفی",'تعرفه ها'!$B:$B,0),MATCH(F701,'تعرفه ها'!$2:$2,0)),"---")</f>
        <v>---</v>
      </c>
      <c r="U701" s="50" t="str">
        <f t="shared" si="105"/>
        <v>---</v>
      </c>
      <c r="V701" s="50" t="str">
        <f>IFERROR(ROUND(R701*INDEX('تعرفه ها'!A:Z,MATCH("عوارض گاز به ازاء هر متر مکعب",'تعرفه ها'!$B:$B,0),MATCH(F701,'تعرفه ها'!$2:$2,0)),0),"---")</f>
        <v>---</v>
      </c>
      <c r="W701" s="50" t="str">
        <f>IFERROR(ROUND(((U701+V701)*INDEX('تعرفه ها'!A:Z,MATCH("هزینه نگهداری و تعمیرات شبکه گاز",'تعرفه ها'!$B:$B,0),MATCH(F701,'تعرفه ها'!$2:$2,0))/100),0),"---")</f>
        <v>---</v>
      </c>
      <c r="X701" s="50" t="str">
        <f>IFERROR(IF(INDEX('اطلاعات دوره'!A:Z,MATCH(G701,'اطلاعات دوره'!C:C,0),MATCH("گاز",'اطلاعات دوره'!$1:$1,0))="دارد",ROUND((U701+V701)*INDEX('تعرفه ها'!A:Z,MATCH("پیک فصلی گاز",'تعرفه ها'!$B:$B,0),MATCH(F701,'تعرفه ها'!$2:$2,0))/100,0),0),"---")</f>
        <v>---</v>
      </c>
      <c r="Y701" s="50" t="str">
        <f>IFERROR(ROUND(SUM(U701+V701+W701+X701)*INDEX('تعرفه ها'!A:Z,MATCH("مالیات گاز",'تعرفه ها'!$B:$B,0),MATCH(F701,'تعرفه ها'!$2:$2,0))/100,0),"---")</f>
        <v>---</v>
      </c>
      <c r="Z701" s="50" t="str">
        <f t="shared" si="106"/>
        <v>---</v>
      </c>
      <c r="AA701" s="50" t="str">
        <f t="shared" si="110"/>
        <v>---</v>
      </c>
      <c r="AB701" s="50" t="str">
        <f t="shared" si="107"/>
        <v>---</v>
      </c>
      <c r="AC701" s="50" t="str">
        <f t="shared" si="108"/>
        <v>---</v>
      </c>
      <c r="AD701" s="153" t="str">
        <f t="shared" si="109"/>
        <v>---</v>
      </c>
      <c r="AF701" s="155" t="str">
        <f>IFERROR(IF(INDEX(پرداخت!A:AZ,MATCH(A701&amp;" - "&amp;"گاز",پرداخت!$B:$B,0),MATCH(G701,پرداخت!$1:$1,0))="نشده","نشده","شده"),"---")</f>
        <v>---</v>
      </c>
      <c r="AH701" s="144"/>
      <c r="AI701" s="144"/>
      <c r="AJ701" s="144"/>
    </row>
    <row r="702" spans="1:36" ht="34.9" hidden="1" customHeight="1">
      <c r="A702" s="170"/>
      <c r="B702" s="47">
        <f>IFERROR(INDEX('اطلاعات انشعابات شرکتها'!A:BB,MATCH(A702,'اطلاعات انشعابات شرکتها'!A:A,0),MATCH(B$1,'اطلاعات انشعابات شرکتها'!$1:$1,0)),0)</f>
        <v>0</v>
      </c>
      <c r="C702" s="48">
        <f>IFERROR(INDEX('اطلاعات انشعابات شرکتها'!A:BB,MATCH(A702,'اطلاعات انشعابات شرکتها'!A:A,0),MATCH(C$1,'اطلاعات انشعابات شرکتها'!$1:$1,0)),0)</f>
        <v>0</v>
      </c>
      <c r="D702" s="45"/>
      <c r="E702" s="171"/>
      <c r="F702" s="170"/>
      <c r="G702" s="47" t="str">
        <f t="shared" si="101"/>
        <v>/</v>
      </c>
      <c r="H702" s="47">
        <f>IFERROR(INDEX('اطلاعات دوره'!A:Z,MATCH(G702,'اطلاعات دوره'!C:C,0),MATCH(H$1,'اطلاعات دوره'!$1:$1,0)),0)</f>
        <v>0</v>
      </c>
      <c r="I702" s="47">
        <f>IFERROR(INDEX('اطلاعات دوره'!A:Z,MATCH(G702,'اطلاعات دوره'!C:C,0),MATCH(I$1,'اطلاعات دوره'!$1:$1,0)),0)</f>
        <v>0</v>
      </c>
      <c r="J702" s="48">
        <f>IFERROR(INDEX('اطلاعات دوره'!A:Z,MATCH(G702,'اطلاعات دوره'!C:C,0),MATCH(J$1,'اطلاعات دوره'!$1:$1,0)),0)</f>
        <v>0</v>
      </c>
      <c r="K702" s="46"/>
      <c r="L702" s="158" t="str">
        <f>IFERROR(INDEX('اطلاعات دوره'!A:Z,MATCH(G702,'اطلاعات دوره'!C:C,0)-1,MATCH("عنوان",'اطلاعات دوره'!$1:$1,0)),"---")</f>
        <v>---</v>
      </c>
      <c r="M702" s="47" t="str">
        <f t="shared" si="102"/>
        <v>----</v>
      </c>
      <c r="N702" s="48" t="str">
        <f t="shared" si="103"/>
        <v>-/</v>
      </c>
      <c r="O702" s="45"/>
      <c r="P702" s="158">
        <f>IFERROR(INDEX('قرائت کنتور'!A:AZ,MATCH(A702&amp;"-"&amp;"گاز",'قرائت کنتور'!B:B,0),MATCH(L702,'قرائت کنتور'!$1:$1,0)),0)</f>
        <v>0</v>
      </c>
      <c r="Q702" s="47">
        <f>IFERROR(INDEX('قرائت کنتور'!A:AZ,MATCH(A702&amp;"-"&amp;"گاز",'قرائت کنتور'!B:B,0),MATCH(G702,'قرائت کنتور'!$1:$1,0)),0)</f>
        <v>0</v>
      </c>
      <c r="R702" s="47">
        <f t="shared" si="104"/>
        <v>0</v>
      </c>
      <c r="S702" s="45"/>
      <c r="T702" s="155" t="str">
        <f>IFERROR(INDEX('تعرفه ها'!A:Z,MATCH("بهای هر متر مکعب گاز مصرفی",'تعرفه ها'!$B:$B,0),MATCH(F702,'تعرفه ها'!$2:$2,0)),"---")</f>
        <v>---</v>
      </c>
      <c r="U702" s="50" t="str">
        <f t="shared" si="105"/>
        <v>---</v>
      </c>
      <c r="V702" s="50" t="str">
        <f>IFERROR(ROUND(R702*INDEX('تعرفه ها'!A:Z,MATCH("عوارض گاز به ازاء هر متر مکعب",'تعرفه ها'!$B:$B,0),MATCH(F702,'تعرفه ها'!$2:$2,0)),0),"---")</f>
        <v>---</v>
      </c>
      <c r="W702" s="50" t="str">
        <f>IFERROR(ROUND(((U702+V702)*INDEX('تعرفه ها'!A:Z,MATCH("هزینه نگهداری و تعمیرات شبکه گاز",'تعرفه ها'!$B:$B,0),MATCH(F702,'تعرفه ها'!$2:$2,0))/100),0),"---")</f>
        <v>---</v>
      </c>
      <c r="X702" s="50" t="str">
        <f>IFERROR(IF(INDEX('اطلاعات دوره'!A:Z,MATCH(G702,'اطلاعات دوره'!C:C,0),MATCH("گاز",'اطلاعات دوره'!$1:$1,0))="دارد",ROUND((U702+V702)*INDEX('تعرفه ها'!A:Z,MATCH("پیک فصلی گاز",'تعرفه ها'!$B:$B,0),MATCH(F702,'تعرفه ها'!$2:$2,0))/100,0),0),"---")</f>
        <v>---</v>
      </c>
      <c r="Y702" s="50" t="str">
        <f>IFERROR(ROUND(SUM(U702+V702+W702+X702)*INDEX('تعرفه ها'!A:Z,MATCH("مالیات گاز",'تعرفه ها'!$B:$B,0),MATCH(F702,'تعرفه ها'!$2:$2,0))/100,0),"---")</f>
        <v>---</v>
      </c>
      <c r="Z702" s="50" t="str">
        <f t="shared" si="106"/>
        <v>---</v>
      </c>
      <c r="AA702" s="50" t="str">
        <f t="shared" si="110"/>
        <v>---</v>
      </c>
      <c r="AB702" s="50" t="str">
        <f t="shared" si="107"/>
        <v>---</v>
      </c>
      <c r="AC702" s="50" t="str">
        <f t="shared" si="108"/>
        <v>---</v>
      </c>
      <c r="AD702" s="153" t="str">
        <f t="shared" si="109"/>
        <v>---</v>
      </c>
      <c r="AF702" s="155" t="str">
        <f>IFERROR(IF(INDEX(پرداخت!A:AZ,MATCH(A702&amp;" - "&amp;"گاز",پرداخت!$B:$B,0),MATCH(G702,پرداخت!$1:$1,0))="نشده","نشده","شده"),"---")</f>
        <v>---</v>
      </c>
      <c r="AH702" s="144"/>
      <c r="AI702" s="144"/>
      <c r="AJ702" s="144"/>
    </row>
    <row r="703" spans="1:36" ht="34.9" hidden="1" customHeight="1">
      <c r="A703" s="170"/>
      <c r="B703" s="47">
        <f>IFERROR(INDEX('اطلاعات انشعابات شرکتها'!A:BB,MATCH(A703,'اطلاعات انشعابات شرکتها'!A:A,0),MATCH(B$1,'اطلاعات انشعابات شرکتها'!$1:$1,0)),0)</f>
        <v>0</v>
      </c>
      <c r="C703" s="48">
        <f>IFERROR(INDEX('اطلاعات انشعابات شرکتها'!A:BB,MATCH(A703,'اطلاعات انشعابات شرکتها'!A:A,0),MATCH(C$1,'اطلاعات انشعابات شرکتها'!$1:$1,0)),0)</f>
        <v>0</v>
      </c>
      <c r="D703" s="45"/>
      <c r="E703" s="171"/>
      <c r="F703" s="170"/>
      <c r="G703" s="47" t="str">
        <f t="shared" si="101"/>
        <v>/</v>
      </c>
      <c r="H703" s="47">
        <f>IFERROR(INDEX('اطلاعات دوره'!A:Z,MATCH(G703,'اطلاعات دوره'!C:C,0),MATCH(H$1,'اطلاعات دوره'!$1:$1,0)),0)</f>
        <v>0</v>
      </c>
      <c r="I703" s="47">
        <f>IFERROR(INDEX('اطلاعات دوره'!A:Z,MATCH(G703,'اطلاعات دوره'!C:C,0),MATCH(I$1,'اطلاعات دوره'!$1:$1,0)),0)</f>
        <v>0</v>
      </c>
      <c r="J703" s="48">
        <f>IFERROR(INDEX('اطلاعات دوره'!A:Z,MATCH(G703,'اطلاعات دوره'!C:C,0),MATCH(J$1,'اطلاعات دوره'!$1:$1,0)),0)</f>
        <v>0</v>
      </c>
      <c r="K703" s="46"/>
      <c r="L703" s="158" t="str">
        <f>IFERROR(INDEX('اطلاعات دوره'!A:Z,MATCH(G703,'اطلاعات دوره'!C:C,0)-1,MATCH("عنوان",'اطلاعات دوره'!$1:$1,0)),"---")</f>
        <v>---</v>
      </c>
      <c r="M703" s="47" t="str">
        <f t="shared" si="102"/>
        <v>----</v>
      </c>
      <c r="N703" s="48" t="str">
        <f t="shared" si="103"/>
        <v>-/</v>
      </c>
      <c r="O703" s="45"/>
      <c r="P703" s="158">
        <f>IFERROR(INDEX('قرائت کنتور'!A:AZ,MATCH(A703&amp;"-"&amp;"گاز",'قرائت کنتور'!B:B,0),MATCH(L703,'قرائت کنتور'!$1:$1,0)),0)</f>
        <v>0</v>
      </c>
      <c r="Q703" s="47">
        <f>IFERROR(INDEX('قرائت کنتور'!A:AZ,MATCH(A703&amp;"-"&amp;"گاز",'قرائت کنتور'!B:B,0),MATCH(G703,'قرائت کنتور'!$1:$1,0)),0)</f>
        <v>0</v>
      </c>
      <c r="R703" s="47">
        <f t="shared" si="104"/>
        <v>0</v>
      </c>
      <c r="S703" s="45"/>
      <c r="T703" s="155" t="str">
        <f>IFERROR(INDEX('تعرفه ها'!A:Z,MATCH("بهای هر متر مکعب گاز مصرفی",'تعرفه ها'!$B:$B,0),MATCH(F703,'تعرفه ها'!$2:$2,0)),"---")</f>
        <v>---</v>
      </c>
      <c r="U703" s="50" t="str">
        <f t="shared" si="105"/>
        <v>---</v>
      </c>
      <c r="V703" s="50" t="str">
        <f>IFERROR(ROUND(R703*INDEX('تعرفه ها'!A:Z,MATCH("عوارض گاز به ازاء هر متر مکعب",'تعرفه ها'!$B:$B,0),MATCH(F703,'تعرفه ها'!$2:$2,0)),0),"---")</f>
        <v>---</v>
      </c>
      <c r="W703" s="50" t="str">
        <f>IFERROR(ROUND(((U703+V703)*INDEX('تعرفه ها'!A:Z,MATCH("هزینه نگهداری و تعمیرات شبکه گاز",'تعرفه ها'!$B:$B,0),MATCH(F703,'تعرفه ها'!$2:$2,0))/100),0),"---")</f>
        <v>---</v>
      </c>
      <c r="X703" s="50" t="str">
        <f>IFERROR(IF(INDEX('اطلاعات دوره'!A:Z,MATCH(G703,'اطلاعات دوره'!C:C,0),MATCH("گاز",'اطلاعات دوره'!$1:$1,0))="دارد",ROUND((U703+V703)*INDEX('تعرفه ها'!A:Z,MATCH("پیک فصلی گاز",'تعرفه ها'!$B:$B,0),MATCH(F703,'تعرفه ها'!$2:$2,0))/100,0),0),"---")</f>
        <v>---</v>
      </c>
      <c r="Y703" s="50" t="str">
        <f>IFERROR(ROUND(SUM(U703+V703+W703+X703)*INDEX('تعرفه ها'!A:Z,MATCH("مالیات گاز",'تعرفه ها'!$B:$B,0),MATCH(F703,'تعرفه ها'!$2:$2,0))/100,0),"---")</f>
        <v>---</v>
      </c>
      <c r="Z703" s="50" t="str">
        <f t="shared" si="106"/>
        <v>---</v>
      </c>
      <c r="AA703" s="50" t="str">
        <f t="shared" si="110"/>
        <v>---</v>
      </c>
      <c r="AB703" s="50" t="str">
        <f t="shared" si="107"/>
        <v>---</v>
      </c>
      <c r="AC703" s="50" t="str">
        <f t="shared" si="108"/>
        <v>---</v>
      </c>
      <c r="AD703" s="153" t="str">
        <f t="shared" si="109"/>
        <v>---</v>
      </c>
      <c r="AF703" s="155" t="str">
        <f>IFERROR(IF(INDEX(پرداخت!A:AZ,MATCH(A703&amp;" - "&amp;"گاز",پرداخت!$B:$B,0),MATCH(G703,پرداخت!$1:$1,0))="نشده","نشده","شده"),"---")</f>
        <v>---</v>
      </c>
      <c r="AH703" s="144"/>
      <c r="AI703" s="144"/>
      <c r="AJ703" s="144"/>
    </row>
    <row r="704" spans="1:36" ht="34.9" hidden="1" customHeight="1">
      <c r="A704" s="170"/>
      <c r="B704" s="47">
        <f>IFERROR(INDEX('اطلاعات انشعابات شرکتها'!A:BB,MATCH(A704,'اطلاعات انشعابات شرکتها'!A:A,0),MATCH(B$1,'اطلاعات انشعابات شرکتها'!$1:$1,0)),0)</f>
        <v>0</v>
      </c>
      <c r="C704" s="48">
        <f>IFERROR(INDEX('اطلاعات انشعابات شرکتها'!A:BB,MATCH(A704,'اطلاعات انشعابات شرکتها'!A:A,0),MATCH(C$1,'اطلاعات انشعابات شرکتها'!$1:$1,0)),0)</f>
        <v>0</v>
      </c>
      <c r="D704" s="45"/>
      <c r="E704" s="171"/>
      <c r="F704" s="170"/>
      <c r="G704" s="47" t="str">
        <f t="shared" si="101"/>
        <v>/</v>
      </c>
      <c r="H704" s="47">
        <f>IFERROR(INDEX('اطلاعات دوره'!A:Z,MATCH(G704,'اطلاعات دوره'!C:C,0),MATCH(H$1,'اطلاعات دوره'!$1:$1,0)),0)</f>
        <v>0</v>
      </c>
      <c r="I704" s="47">
        <f>IFERROR(INDEX('اطلاعات دوره'!A:Z,MATCH(G704,'اطلاعات دوره'!C:C,0),MATCH(I$1,'اطلاعات دوره'!$1:$1,0)),0)</f>
        <v>0</v>
      </c>
      <c r="J704" s="48">
        <f>IFERROR(INDEX('اطلاعات دوره'!A:Z,MATCH(G704,'اطلاعات دوره'!C:C,0),MATCH(J$1,'اطلاعات دوره'!$1:$1,0)),0)</f>
        <v>0</v>
      </c>
      <c r="K704" s="46"/>
      <c r="L704" s="158" t="str">
        <f>IFERROR(INDEX('اطلاعات دوره'!A:Z,MATCH(G704,'اطلاعات دوره'!C:C,0)-1,MATCH("عنوان",'اطلاعات دوره'!$1:$1,0)),"---")</f>
        <v>---</v>
      </c>
      <c r="M704" s="47" t="str">
        <f t="shared" si="102"/>
        <v>----</v>
      </c>
      <c r="N704" s="48" t="str">
        <f t="shared" si="103"/>
        <v>-/</v>
      </c>
      <c r="O704" s="45"/>
      <c r="P704" s="158">
        <f>IFERROR(INDEX('قرائت کنتور'!A:AZ,MATCH(A704&amp;"-"&amp;"گاز",'قرائت کنتور'!B:B,0),MATCH(L704,'قرائت کنتور'!$1:$1,0)),0)</f>
        <v>0</v>
      </c>
      <c r="Q704" s="47">
        <f>IFERROR(INDEX('قرائت کنتور'!A:AZ,MATCH(A704&amp;"-"&amp;"گاز",'قرائت کنتور'!B:B,0),MATCH(G704,'قرائت کنتور'!$1:$1,0)),0)</f>
        <v>0</v>
      </c>
      <c r="R704" s="47">
        <f t="shared" si="104"/>
        <v>0</v>
      </c>
      <c r="S704" s="45"/>
      <c r="T704" s="155" t="str">
        <f>IFERROR(INDEX('تعرفه ها'!A:Z,MATCH("بهای هر متر مکعب گاز مصرفی",'تعرفه ها'!$B:$B,0),MATCH(F704,'تعرفه ها'!$2:$2,0)),"---")</f>
        <v>---</v>
      </c>
      <c r="U704" s="50" t="str">
        <f t="shared" si="105"/>
        <v>---</v>
      </c>
      <c r="V704" s="50" t="str">
        <f>IFERROR(ROUND(R704*INDEX('تعرفه ها'!A:Z,MATCH("عوارض گاز به ازاء هر متر مکعب",'تعرفه ها'!$B:$B,0),MATCH(F704,'تعرفه ها'!$2:$2,0)),0),"---")</f>
        <v>---</v>
      </c>
      <c r="W704" s="50" t="str">
        <f>IFERROR(ROUND(((U704+V704)*INDEX('تعرفه ها'!A:Z,MATCH("هزینه نگهداری و تعمیرات شبکه گاز",'تعرفه ها'!$B:$B,0),MATCH(F704,'تعرفه ها'!$2:$2,0))/100),0),"---")</f>
        <v>---</v>
      </c>
      <c r="X704" s="50" t="str">
        <f>IFERROR(IF(INDEX('اطلاعات دوره'!A:Z,MATCH(G704,'اطلاعات دوره'!C:C,0),MATCH("گاز",'اطلاعات دوره'!$1:$1,0))="دارد",ROUND((U704+V704)*INDEX('تعرفه ها'!A:Z,MATCH("پیک فصلی گاز",'تعرفه ها'!$B:$B,0),MATCH(F704,'تعرفه ها'!$2:$2,0))/100,0),0),"---")</f>
        <v>---</v>
      </c>
      <c r="Y704" s="50" t="str">
        <f>IFERROR(ROUND(SUM(U704+V704+W704+X704)*INDEX('تعرفه ها'!A:Z,MATCH("مالیات گاز",'تعرفه ها'!$B:$B,0),MATCH(F704,'تعرفه ها'!$2:$2,0))/100,0),"---")</f>
        <v>---</v>
      </c>
      <c r="Z704" s="50" t="str">
        <f t="shared" si="106"/>
        <v>---</v>
      </c>
      <c r="AA704" s="50" t="str">
        <f t="shared" si="110"/>
        <v>---</v>
      </c>
      <c r="AB704" s="50" t="str">
        <f t="shared" si="107"/>
        <v>---</v>
      </c>
      <c r="AC704" s="50" t="str">
        <f t="shared" si="108"/>
        <v>---</v>
      </c>
      <c r="AD704" s="153" t="str">
        <f t="shared" si="109"/>
        <v>---</v>
      </c>
      <c r="AF704" s="155" t="str">
        <f>IFERROR(IF(INDEX(پرداخت!A:AZ,MATCH(A704&amp;" - "&amp;"گاز",پرداخت!$B:$B,0),MATCH(G704,پرداخت!$1:$1,0))="نشده","نشده","شده"),"---")</f>
        <v>---</v>
      </c>
      <c r="AH704" s="144"/>
      <c r="AI704" s="144"/>
      <c r="AJ704" s="144"/>
    </row>
    <row r="705" spans="1:36" ht="34.9" hidden="1" customHeight="1">
      <c r="A705" s="170"/>
      <c r="B705" s="47">
        <f>IFERROR(INDEX('اطلاعات انشعابات شرکتها'!A:BB,MATCH(A705,'اطلاعات انشعابات شرکتها'!A:A,0),MATCH(B$1,'اطلاعات انشعابات شرکتها'!$1:$1,0)),0)</f>
        <v>0</v>
      </c>
      <c r="C705" s="48">
        <f>IFERROR(INDEX('اطلاعات انشعابات شرکتها'!A:BB,MATCH(A705,'اطلاعات انشعابات شرکتها'!A:A,0),MATCH(C$1,'اطلاعات انشعابات شرکتها'!$1:$1,0)),0)</f>
        <v>0</v>
      </c>
      <c r="D705" s="45"/>
      <c r="E705" s="171"/>
      <c r="F705" s="170"/>
      <c r="G705" s="47" t="str">
        <f t="shared" si="101"/>
        <v>/</v>
      </c>
      <c r="H705" s="47">
        <f>IFERROR(INDEX('اطلاعات دوره'!A:Z,MATCH(G705,'اطلاعات دوره'!C:C,0),MATCH(H$1,'اطلاعات دوره'!$1:$1,0)),0)</f>
        <v>0</v>
      </c>
      <c r="I705" s="47">
        <f>IFERROR(INDEX('اطلاعات دوره'!A:Z,MATCH(G705,'اطلاعات دوره'!C:C,0),MATCH(I$1,'اطلاعات دوره'!$1:$1,0)),0)</f>
        <v>0</v>
      </c>
      <c r="J705" s="48">
        <f>IFERROR(INDEX('اطلاعات دوره'!A:Z,MATCH(G705,'اطلاعات دوره'!C:C,0),MATCH(J$1,'اطلاعات دوره'!$1:$1,0)),0)</f>
        <v>0</v>
      </c>
      <c r="K705" s="46"/>
      <c r="L705" s="158" t="str">
        <f>IFERROR(INDEX('اطلاعات دوره'!A:Z,MATCH(G705,'اطلاعات دوره'!C:C,0)-1,MATCH("عنوان",'اطلاعات دوره'!$1:$1,0)),"---")</f>
        <v>---</v>
      </c>
      <c r="M705" s="47" t="str">
        <f t="shared" si="102"/>
        <v>----</v>
      </c>
      <c r="N705" s="48" t="str">
        <f t="shared" si="103"/>
        <v>-/</v>
      </c>
      <c r="O705" s="45"/>
      <c r="P705" s="158">
        <f>IFERROR(INDEX('قرائت کنتور'!A:AZ,MATCH(A705&amp;"-"&amp;"گاز",'قرائت کنتور'!B:B,0),MATCH(L705,'قرائت کنتور'!$1:$1,0)),0)</f>
        <v>0</v>
      </c>
      <c r="Q705" s="47">
        <f>IFERROR(INDEX('قرائت کنتور'!A:AZ,MATCH(A705&amp;"-"&amp;"گاز",'قرائت کنتور'!B:B,0),MATCH(G705,'قرائت کنتور'!$1:$1,0)),0)</f>
        <v>0</v>
      </c>
      <c r="R705" s="47">
        <f t="shared" si="104"/>
        <v>0</v>
      </c>
      <c r="S705" s="45"/>
      <c r="T705" s="155" t="str">
        <f>IFERROR(INDEX('تعرفه ها'!A:Z,MATCH("بهای هر متر مکعب گاز مصرفی",'تعرفه ها'!$B:$B,0),MATCH(F705,'تعرفه ها'!$2:$2,0)),"---")</f>
        <v>---</v>
      </c>
      <c r="U705" s="50" t="str">
        <f t="shared" si="105"/>
        <v>---</v>
      </c>
      <c r="V705" s="50" t="str">
        <f>IFERROR(ROUND(R705*INDEX('تعرفه ها'!A:Z,MATCH("عوارض گاز به ازاء هر متر مکعب",'تعرفه ها'!$B:$B,0),MATCH(F705,'تعرفه ها'!$2:$2,0)),0),"---")</f>
        <v>---</v>
      </c>
      <c r="W705" s="50" t="str">
        <f>IFERROR(ROUND(((U705+V705)*INDEX('تعرفه ها'!A:Z,MATCH("هزینه نگهداری و تعمیرات شبکه گاز",'تعرفه ها'!$B:$B,0),MATCH(F705,'تعرفه ها'!$2:$2,0))/100),0),"---")</f>
        <v>---</v>
      </c>
      <c r="X705" s="50" t="str">
        <f>IFERROR(IF(INDEX('اطلاعات دوره'!A:Z,MATCH(G705,'اطلاعات دوره'!C:C,0),MATCH("گاز",'اطلاعات دوره'!$1:$1,0))="دارد",ROUND((U705+V705)*INDEX('تعرفه ها'!A:Z,MATCH("پیک فصلی گاز",'تعرفه ها'!$B:$B,0),MATCH(F705,'تعرفه ها'!$2:$2,0))/100,0),0),"---")</f>
        <v>---</v>
      </c>
      <c r="Y705" s="50" t="str">
        <f>IFERROR(ROUND(SUM(U705+V705+W705+X705)*INDEX('تعرفه ها'!A:Z,MATCH("مالیات گاز",'تعرفه ها'!$B:$B,0),MATCH(F705,'تعرفه ها'!$2:$2,0))/100,0),"---")</f>
        <v>---</v>
      </c>
      <c r="Z705" s="50" t="str">
        <f t="shared" si="106"/>
        <v>---</v>
      </c>
      <c r="AA705" s="50" t="str">
        <f t="shared" si="110"/>
        <v>---</v>
      </c>
      <c r="AB705" s="50" t="str">
        <f t="shared" si="107"/>
        <v>---</v>
      </c>
      <c r="AC705" s="50" t="str">
        <f t="shared" si="108"/>
        <v>---</v>
      </c>
      <c r="AD705" s="153" t="str">
        <f t="shared" si="109"/>
        <v>---</v>
      </c>
      <c r="AF705" s="155" t="str">
        <f>IFERROR(IF(INDEX(پرداخت!A:AZ,MATCH(A705&amp;" - "&amp;"گاز",پرداخت!$B:$B,0),MATCH(G705,پرداخت!$1:$1,0))="نشده","نشده","شده"),"---")</f>
        <v>---</v>
      </c>
      <c r="AH705" s="144"/>
      <c r="AI705" s="144"/>
      <c r="AJ705" s="144"/>
    </row>
    <row r="706" spans="1:36" ht="34.9" hidden="1" customHeight="1">
      <c r="A706" s="170"/>
      <c r="B706" s="47">
        <f>IFERROR(INDEX('اطلاعات انشعابات شرکتها'!A:BB,MATCH(A706,'اطلاعات انشعابات شرکتها'!A:A,0),MATCH(B$1,'اطلاعات انشعابات شرکتها'!$1:$1,0)),0)</f>
        <v>0</v>
      </c>
      <c r="C706" s="48">
        <f>IFERROR(INDEX('اطلاعات انشعابات شرکتها'!A:BB,MATCH(A706,'اطلاعات انشعابات شرکتها'!A:A,0),MATCH(C$1,'اطلاعات انشعابات شرکتها'!$1:$1,0)),0)</f>
        <v>0</v>
      </c>
      <c r="D706" s="45"/>
      <c r="E706" s="171"/>
      <c r="F706" s="170"/>
      <c r="G706" s="47" t="str">
        <f t="shared" si="101"/>
        <v>/</v>
      </c>
      <c r="H706" s="47">
        <f>IFERROR(INDEX('اطلاعات دوره'!A:Z,MATCH(G706,'اطلاعات دوره'!C:C,0),MATCH(H$1,'اطلاعات دوره'!$1:$1,0)),0)</f>
        <v>0</v>
      </c>
      <c r="I706" s="47">
        <f>IFERROR(INDEX('اطلاعات دوره'!A:Z,MATCH(G706,'اطلاعات دوره'!C:C,0),MATCH(I$1,'اطلاعات دوره'!$1:$1,0)),0)</f>
        <v>0</v>
      </c>
      <c r="J706" s="48">
        <f>IFERROR(INDEX('اطلاعات دوره'!A:Z,MATCH(G706,'اطلاعات دوره'!C:C,0),MATCH(J$1,'اطلاعات دوره'!$1:$1,0)),0)</f>
        <v>0</v>
      </c>
      <c r="K706" s="46"/>
      <c r="L706" s="158" t="str">
        <f>IFERROR(INDEX('اطلاعات دوره'!A:Z,MATCH(G706,'اطلاعات دوره'!C:C,0)-1,MATCH("عنوان",'اطلاعات دوره'!$1:$1,0)),"---")</f>
        <v>---</v>
      </c>
      <c r="M706" s="47" t="str">
        <f t="shared" si="102"/>
        <v>----</v>
      </c>
      <c r="N706" s="48" t="str">
        <f t="shared" si="103"/>
        <v>-/</v>
      </c>
      <c r="O706" s="45"/>
      <c r="P706" s="158">
        <f>IFERROR(INDEX('قرائت کنتور'!A:AZ,MATCH(A706&amp;"-"&amp;"گاز",'قرائت کنتور'!B:B,0),MATCH(L706,'قرائت کنتور'!$1:$1,0)),0)</f>
        <v>0</v>
      </c>
      <c r="Q706" s="47">
        <f>IFERROR(INDEX('قرائت کنتور'!A:AZ,MATCH(A706&amp;"-"&amp;"گاز",'قرائت کنتور'!B:B,0),MATCH(G706,'قرائت کنتور'!$1:$1,0)),0)</f>
        <v>0</v>
      </c>
      <c r="R706" s="47">
        <f t="shared" si="104"/>
        <v>0</v>
      </c>
      <c r="S706" s="45"/>
      <c r="T706" s="155" t="str">
        <f>IFERROR(INDEX('تعرفه ها'!A:Z,MATCH("بهای هر متر مکعب گاز مصرفی",'تعرفه ها'!$B:$B,0),MATCH(F706,'تعرفه ها'!$2:$2,0)),"---")</f>
        <v>---</v>
      </c>
      <c r="U706" s="50" t="str">
        <f t="shared" si="105"/>
        <v>---</v>
      </c>
      <c r="V706" s="50" t="str">
        <f>IFERROR(ROUND(R706*INDEX('تعرفه ها'!A:Z,MATCH("عوارض گاز به ازاء هر متر مکعب",'تعرفه ها'!$B:$B,0),MATCH(F706,'تعرفه ها'!$2:$2,0)),0),"---")</f>
        <v>---</v>
      </c>
      <c r="W706" s="50" t="str">
        <f>IFERROR(ROUND(((U706+V706)*INDEX('تعرفه ها'!A:Z,MATCH("هزینه نگهداری و تعمیرات شبکه گاز",'تعرفه ها'!$B:$B,0),MATCH(F706,'تعرفه ها'!$2:$2,0))/100),0),"---")</f>
        <v>---</v>
      </c>
      <c r="X706" s="50" t="str">
        <f>IFERROR(IF(INDEX('اطلاعات دوره'!A:Z,MATCH(G706,'اطلاعات دوره'!C:C,0),MATCH("گاز",'اطلاعات دوره'!$1:$1,0))="دارد",ROUND((U706+V706)*INDEX('تعرفه ها'!A:Z,MATCH("پیک فصلی گاز",'تعرفه ها'!$B:$B,0),MATCH(F706,'تعرفه ها'!$2:$2,0))/100,0),0),"---")</f>
        <v>---</v>
      </c>
      <c r="Y706" s="50" t="str">
        <f>IFERROR(ROUND(SUM(U706+V706+W706+X706)*INDEX('تعرفه ها'!A:Z,MATCH("مالیات گاز",'تعرفه ها'!$B:$B,0),MATCH(F706,'تعرفه ها'!$2:$2,0))/100,0),"---")</f>
        <v>---</v>
      </c>
      <c r="Z706" s="50" t="str">
        <f t="shared" si="106"/>
        <v>---</v>
      </c>
      <c r="AA706" s="50" t="str">
        <f t="shared" si="110"/>
        <v>---</v>
      </c>
      <c r="AB706" s="50" t="str">
        <f t="shared" si="107"/>
        <v>---</v>
      </c>
      <c r="AC706" s="50" t="str">
        <f t="shared" si="108"/>
        <v>---</v>
      </c>
      <c r="AD706" s="153" t="str">
        <f t="shared" si="109"/>
        <v>---</v>
      </c>
      <c r="AF706" s="155" t="str">
        <f>IFERROR(IF(INDEX(پرداخت!A:AZ,MATCH(A706&amp;" - "&amp;"گاز",پرداخت!$B:$B,0),MATCH(G706,پرداخت!$1:$1,0))="نشده","نشده","شده"),"---")</f>
        <v>---</v>
      </c>
      <c r="AH706" s="144"/>
      <c r="AI706" s="144"/>
      <c r="AJ706" s="144"/>
    </row>
    <row r="707" spans="1:36" ht="34.9" hidden="1" customHeight="1">
      <c r="A707" s="170"/>
      <c r="B707" s="47">
        <f>IFERROR(INDEX('اطلاعات انشعابات شرکتها'!A:BB,MATCH(A707,'اطلاعات انشعابات شرکتها'!A:A,0),MATCH(B$1,'اطلاعات انشعابات شرکتها'!$1:$1,0)),0)</f>
        <v>0</v>
      </c>
      <c r="C707" s="48">
        <f>IFERROR(INDEX('اطلاعات انشعابات شرکتها'!A:BB,MATCH(A707,'اطلاعات انشعابات شرکتها'!A:A,0),MATCH(C$1,'اطلاعات انشعابات شرکتها'!$1:$1,0)),0)</f>
        <v>0</v>
      </c>
      <c r="D707" s="45"/>
      <c r="E707" s="171"/>
      <c r="F707" s="170"/>
      <c r="G707" s="47" t="str">
        <f t="shared" ref="G707:G770" si="111">F707&amp;"/"&amp;E707</f>
        <v>/</v>
      </c>
      <c r="H707" s="47">
        <f>IFERROR(INDEX('اطلاعات دوره'!A:Z,MATCH(G707,'اطلاعات دوره'!C:C,0),MATCH(H$1,'اطلاعات دوره'!$1:$1,0)),0)</f>
        <v>0</v>
      </c>
      <c r="I707" s="47">
        <f>IFERROR(INDEX('اطلاعات دوره'!A:Z,MATCH(G707,'اطلاعات دوره'!C:C,0),MATCH(I$1,'اطلاعات دوره'!$1:$1,0)),0)</f>
        <v>0</v>
      </c>
      <c r="J707" s="48">
        <f>IFERROR(INDEX('اطلاعات دوره'!A:Z,MATCH(G707,'اطلاعات دوره'!C:C,0),MATCH(J$1,'اطلاعات دوره'!$1:$1,0)),0)</f>
        <v>0</v>
      </c>
      <c r="K707" s="46"/>
      <c r="L707" s="158" t="str">
        <f>IFERROR(INDEX('اطلاعات دوره'!A:Z,MATCH(G707,'اطلاعات دوره'!C:C,0)-1,MATCH("عنوان",'اطلاعات دوره'!$1:$1,0)),"---")</f>
        <v>---</v>
      </c>
      <c r="M707" s="47" t="str">
        <f t="shared" ref="M707:M770" si="112">A707&amp;"-"&amp;L707</f>
        <v>----</v>
      </c>
      <c r="N707" s="48" t="str">
        <f t="shared" ref="N707:N770" si="113">A707&amp;"-"&amp;G707</f>
        <v>-/</v>
      </c>
      <c r="O707" s="45"/>
      <c r="P707" s="158">
        <f>IFERROR(INDEX('قرائت کنتور'!A:AZ,MATCH(A707&amp;"-"&amp;"گاز",'قرائت کنتور'!B:B,0),MATCH(L707,'قرائت کنتور'!$1:$1,0)),0)</f>
        <v>0</v>
      </c>
      <c r="Q707" s="47">
        <f>IFERROR(INDEX('قرائت کنتور'!A:AZ,MATCH(A707&amp;"-"&amp;"گاز",'قرائت کنتور'!B:B,0),MATCH(G707,'قرائت کنتور'!$1:$1,0)),0)</f>
        <v>0</v>
      </c>
      <c r="R707" s="47">
        <f t="shared" ref="R707:R770" si="114">IFERROR(Q707-P707,"---")</f>
        <v>0</v>
      </c>
      <c r="S707" s="45"/>
      <c r="T707" s="155" t="str">
        <f>IFERROR(INDEX('تعرفه ها'!A:Z,MATCH("بهای هر متر مکعب گاز مصرفی",'تعرفه ها'!$B:$B,0),MATCH(F707,'تعرفه ها'!$2:$2,0)),"---")</f>
        <v>---</v>
      </c>
      <c r="U707" s="50" t="str">
        <f t="shared" ref="U707:U770" si="115">IFERROR(ROUND(R707*T707,0),"---")</f>
        <v>---</v>
      </c>
      <c r="V707" s="50" t="str">
        <f>IFERROR(ROUND(R707*INDEX('تعرفه ها'!A:Z,MATCH("عوارض گاز به ازاء هر متر مکعب",'تعرفه ها'!$B:$B,0),MATCH(F707,'تعرفه ها'!$2:$2,0)),0),"---")</f>
        <v>---</v>
      </c>
      <c r="W707" s="50" t="str">
        <f>IFERROR(ROUND(((U707+V707)*INDEX('تعرفه ها'!A:Z,MATCH("هزینه نگهداری و تعمیرات شبکه گاز",'تعرفه ها'!$B:$B,0),MATCH(F707,'تعرفه ها'!$2:$2,0))/100),0),"---")</f>
        <v>---</v>
      </c>
      <c r="X707" s="50" t="str">
        <f>IFERROR(IF(INDEX('اطلاعات دوره'!A:Z,MATCH(G707,'اطلاعات دوره'!C:C,0),MATCH("گاز",'اطلاعات دوره'!$1:$1,0))="دارد",ROUND((U707+V707)*INDEX('تعرفه ها'!A:Z,MATCH("پیک فصلی گاز",'تعرفه ها'!$B:$B,0),MATCH(F707,'تعرفه ها'!$2:$2,0))/100,0),0),"---")</f>
        <v>---</v>
      </c>
      <c r="Y707" s="50" t="str">
        <f>IFERROR(ROUND(SUM(U707+V707+W707+X707)*INDEX('تعرفه ها'!A:Z,MATCH("مالیات گاز",'تعرفه ها'!$B:$B,0),MATCH(F707,'تعرفه ها'!$2:$2,0))/100,0),"---")</f>
        <v>---</v>
      </c>
      <c r="Z707" s="50" t="str">
        <f t="shared" ref="Z707:Z770" si="116">IFERROR((U707+V707+W707+X707+Y707),"---")</f>
        <v>---</v>
      </c>
      <c r="AA707" s="50" t="str">
        <f t="shared" si="110"/>
        <v>---</v>
      </c>
      <c r="AB707" s="50" t="str">
        <f t="shared" ref="AB707:AB770" si="117">IFERROR(Z707+AA707,"---")</f>
        <v>---</v>
      </c>
      <c r="AC707" s="50" t="str">
        <f t="shared" ref="AC707:AC770" si="118">IFERROR(INT(RIGHT(AB707,3)),"---")</f>
        <v>---</v>
      </c>
      <c r="AD707" s="153" t="str">
        <f t="shared" ref="AD707:AD770" si="119">IFERROR(AB707-AC707,"---")</f>
        <v>---</v>
      </c>
      <c r="AF707" s="155" t="str">
        <f>IFERROR(IF(INDEX(پرداخت!A:AZ,MATCH(A707&amp;" - "&amp;"گاز",پرداخت!$B:$B,0),MATCH(G707,پرداخت!$1:$1,0))="نشده","نشده","شده"),"---")</f>
        <v>---</v>
      </c>
      <c r="AH707" s="144"/>
      <c r="AI707" s="144"/>
      <c r="AJ707" s="144"/>
    </row>
    <row r="708" spans="1:36" ht="34.9" hidden="1" customHeight="1">
      <c r="A708" s="170"/>
      <c r="B708" s="47">
        <f>IFERROR(INDEX('اطلاعات انشعابات شرکتها'!A:BB,MATCH(A708,'اطلاعات انشعابات شرکتها'!A:A,0),MATCH(B$1,'اطلاعات انشعابات شرکتها'!$1:$1,0)),0)</f>
        <v>0</v>
      </c>
      <c r="C708" s="48">
        <f>IFERROR(INDEX('اطلاعات انشعابات شرکتها'!A:BB,MATCH(A708,'اطلاعات انشعابات شرکتها'!A:A,0),MATCH(C$1,'اطلاعات انشعابات شرکتها'!$1:$1,0)),0)</f>
        <v>0</v>
      </c>
      <c r="D708" s="45"/>
      <c r="E708" s="171"/>
      <c r="F708" s="170"/>
      <c r="G708" s="47" t="str">
        <f t="shared" si="111"/>
        <v>/</v>
      </c>
      <c r="H708" s="47">
        <f>IFERROR(INDEX('اطلاعات دوره'!A:Z,MATCH(G708,'اطلاعات دوره'!C:C,0),MATCH(H$1,'اطلاعات دوره'!$1:$1,0)),0)</f>
        <v>0</v>
      </c>
      <c r="I708" s="47">
        <f>IFERROR(INDEX('اطلاعات دوره'!A:Z,MATCH(G708,'اطلاعات دوره'!C:C,0),MATCH(I$1,'اطلاعات دوره'!$1:$1,0)),0)</f>
        <v>0</v>
      </c>
      <c r="J708" s="48">
        <f>IFERROR(INDEX('اطلاعات دوره'!A:Z,MATCH(G708,'اطلاعات دوره'!C:C,0),MATCH(J$1,'اطلاعات دوره'!$1:$1,0)),0)</f>
        <v>0</v>
      </c>
      <c r="K708" s="46"/>
      <c r="L708" s="158" t="str">
        <f>IFERROR(INDEX('اطلاعات دوره'!A:Z,MATCH(G708,'اطلاعات دوره'!C:C,0)-1,MATCH("عنوان",'اطلاعات دوره'!$1:$1,0)),"---")</f>
        <v>---</v>
      </c>
      <c r="M708" s="47" t="str">
        <f t="shared" si="112"/>
        <v>----</v>
      </c>
      <c r="N708" s="48" t="str">
        <f t="shared" si="113"/>
        <v>-/</v>
      </c>
      <c r="O708" s="45"/>
      <c r="P708" s="158">
        <f>IFERROR(INDEX('قرائت کنتور'!A:AZ,MATCH(A708&amp;"-"&amp;"گاز",'قرائت کنتور'!B:B,0),MATCH(L708,'قرائت کنتور'!$1:$1,0)),0)</f>
        <v>0</v>
      </c>
      <c r="Q708" s="47">
        <f>IFERROR(INDEX('قرائت کنتور'!A:AZ,MATCH(A708&amp;"-"&amp;"گاز",'قرائت کنتور'!B:B,0),MATCH(G708,'قرائت کنتور'!$1:$1,0)),0)</f>
        <v>0</v>
      </c>
      <c r="R708" s="47">
        <f t="shared" si="114"/>
        <v>0</v>
      </c>
      <c r="S708" s="45"/>
      <c r="T708" s="155" t="str">
        <f>IFERROR(INDEX('تعرفه ها'!A:Z,MATCH("بهای هر متر مکعب گاز مصرفی",'تعرفه ها'!$B:$B,0),MATCH(F708,'تعرفه ها'!$2:$2,0)),"---")</f>
        <v>---</v>
      </c>
      <c r="U708" s="50" t="str">
        <f t="shared" si="115"/>
        <v>---</v>
      </c>
      <c r="V708" s="50" t="str">
        <f>IFERROR(ROUND(R708*INDEX('تعرفه ها'!A:Z,MATCH("عوارض گاز به ازاء هر متر مکعب",'تعرفه ها'!$B:$B,0),MATCH(F708,'تعرفه ها'!$2:$2,0)),0),"---")</f>
        <v>---</v>
      </c>
      <c r="W708" s="50" t="str">
        <f>IFERROR(ROUND(((U708+V708)*INDEX('تعرفه ها'!A:Z,MATCH("هزینه نگهداری و تعمیرات شبکه گاز",'تعرفه ها'!$B:$B,0),MATCH(F708,'تعرفه ها'!$2:$2,0))/100),0),"---")</f>
        <v>---</v>
      </c>
      <c r="X708" s="50" t="str">
        <f>IFERROR(IF(INDEX('اطلاعات دوره'!A:Z,MATCH(G708,'اطلاعات دوره'!C:C,0),MATCH("گاز",'اطلاعات دوره'!$1:$1,0))="دارد",ROUND((U708+V708)*INDEX('تعرفه ها'!A:Z,MATCH("پیک فصلی گاز",'تعرفه ها'!$B:$B,0),MATCH(F708,'تعرفه ها'!$2:$2,0))/100,0),0),"---")</f>
        <v>---</v>
      </c>
      <c r="Y708" s="50" t="str">
        <f>IFERROR(ROUND(SUM(U708+V708+W708+X708)*INDEX('تعرفه ها'!A:Z,MATCH("مالیات گاز",'تعرفه ها'!$B:$B,0),MATCH(F708,'تعرفه ها'!$2:$2,0))/100,0),"---")</f>
        <v>---</v>
      </c>
      <c r="Z708" s="50" t="str">
        <f t="shared" si="116"/>
        <v>---</v>
      </c>
      <c r="AA708" s="50" t="str">
        <f t="shared" si="110"/>
        <v>---</v>
      </c>
      <c r="AB708" s="50" t="str">
        <f t="shared" si="117"/>
        <v>---</v>
      </c>
      <c r="AC708" s="50" t="str">
        <f t="shared" si="118"/>
        <v>---</v>
      </c>
      <c r="AD708" s="153" t="str">
        <f t="shared" si="119"/>
        <v>---</v>
      </c>
      <c r="AF708" s="155" t="str">
        <f>IFERROR(IF(INDEX(پرداخت!A:AZ,MATCH(A708&amp;" - "&amp;"گاز",پرداخت!$B:$B,0),MATCH(G708,پرداخت!$1:$1,0))="نشده","نشده","شده"),"---")</f>
        <v>---</v>
      </c>
      <c r="AH708" s="144"/>
      <c r="AI708" s="144"/>
      <c r="AJ708" s="144"/>
    </row>
    <row r="709" spans="1:36" ht="34.9" hidden="1" customHeight="1">
      <c r="A709" s="170"/>
      <c r="B709" s="47">
        <f>IFERROR(INDEX('اطلاعات انشعابات شرکتها'!A:BB,MATCH(A709,'اطلاعات انشعابات شرکتها'!A:A,0),MATCH(B$1,'اطلاعات انشعابات شرکتها'!$1:$1,0)),0)</f>
        <v>0</v>
      </c>
      <c r="C709" s="48">
        <f>IFERROR(INDEX('اطلاعات انشعابات شرکتها'!A:BB,MATCH(A709,'اطلاعات انشعابات شرکتها'!A:A,0),MATCH(C$1,'اطلاعات انشعابات شرکتها'!$1:$1,0)),0)</f>
        <v>0</v>
      </c>
      <c r="D709" s="45"/>
      <c r="E709" s="171"/>
      <c r="F709" s="170"/>
      <c r="G709" s="47" t="str">
        <f t="shared" si="111"/>
        <v>/</v>
      </c>
      <c r="H709" s="47">
        <f>IFERROR(INDEX('اطلاعات دوره'!A:Z,MATCH(G709,'اطلاعات دوره'!C:C,0),MATCH(H$1,'اطلاعات دوره'!$1:$1,0)),0)</f>
        <v>0</v>
      </c>
      <c r="I709" s="47">
        <f>IFERROR(INDEX('اطلاعات دوره'!A:Z,MATCH(G709,'اطلاعات دوره'!C:C,0),MATCH(I$1,'اطلاعات دوره'!$1:$1,0)),0)</f>
        <v>0</v>
      </c>
      <c r="J709" s="48">
        <f>IFERROR(INDEX('اطلاعات دوره'!A:Z,MATCH(G709,'اطلاعات دوره'!C:C,0),MATCH(J$1,'اطلاعات دوره'!$1:$1,0)),0)</f>
        <v>0</v>
      </c>
      <c r="K709" s="46"/>
      <c r="L709" s="158" t="str">
        <f>IFERROR(INDEX('اطلاعات دوره'!A:Z,MATCH(G709,'اطلاعات دوره'!C:C,0)-1,MATCH("عنوان",'اطلاعات دوره'!$1:$1,0)),"---")</f>
        <v>---</v>
      </c>
      <c r="M709" s="47" t="str">
        <f t="shared" si="112"/>
        <v>----</v>
      </c>
      <c r="N709" s="48" t="str">
        <f t="shared" si="113"/>
        <v>-/</v>
      </c>
      <c r="O709" s="45"/>
      <c r="P709" s="158">
        <f>IFERROR(INDEX('قرائت کنتور'!A:AZ,MATCH(A709&amp;"-"&amp;"گاز",'قرائت کنتور'!B:B,0),MATCH(L709,'قرائت کنتور'!$1:$1,0)),0)</f>
        <v>0</v>
      </c>
      <c r="Q709" s="47">
        <f>IFERROR(INDEX('قرائت کنتور'!A:AZ,MATCH(A709&amp;"-"&amp;"گاز",'قرائت کنتور'!B:B,0),MATCH(G709,'قرائت کنتور'!$1:$1,0)),0)</f>
        <v>0</v>
      </c>
      <c r="R709" s="47">
        <f t="shared" si="114"/>
        <v>0</v>
      </c>
      <c r="S709" s="45"/>
      <c r="T709" s="155" t="str">
        <f>IFERROR(INDEX('تعرفه ها'!A:Z,MATCH("بهای هر متر مکعب گاز مصرفی",'تعرفه ها'!$B:$B,0),MATCH(F709,'تعرفه ها'!$2:$2,0)),"---")</f>
        <v>---</v>
      </c>
      <c r="U709" s="50" t="str">
        <f t="shared" si="115"/>
        <v>---</v>
      </c>
      <c r="V709" s="50" t="str">
        <f>IFERROR(ROUND(R709*INDEX('تعرفه ها'!A:Z,MATCH("عوارض گاز به ازاء هر متر مکعب",'تعرفه ها'!$B:$B,0),MATCH(F709,'تعرفه ها'!$2:$2,0)),0),"---")</f>
        <v>---</v>
      </c>
      <c r="W709" s="50" t="str">
        <f>IFERROR(ROUND(((U709+V709)*INDEX('تعرفه ها'!A:Z,MATCH("هزینه نگهداری و تعمیرات شبکه گاز",'تعرفه ها'!$B:$B,0),MATCH(F709,'تعرفه ها'!$2:$2,0))/100),0),"---")</f>
        <v>---</v>
      </c>
      <c r="X709" s="50" t="str">
        <f>IFERROR(IF(INDEX('اطلاعات دوره'!A:Z,MATCH(G709,'اطلاعات دوره'!C:C,0),MATCH("گاز",'اطلاعات دوره'!$1:$1,0))="دارد",ROUND((U709+V709)*INDEX('تعرفه ها'!A:Z,MATCH("پیک فصلی گاز",'تعرفه ها'!$B:$B,0),MATCH(F709,'تعرفه ها'!$2:$2,0))/100,0),0),"---")</f>
        <v>---</v>
      </c>
      <c r="Y709" s="50" t="str">
        <f>IFERROR(ROUND(SUM(U709+V709+W709+X709)*INDEX('تعرفه ها'!A:Z,MATCH("مالیات گاز",'تعرفه ها'!$B:$B,0),MATCH(F709,'تعرفه ها'!$2:$2,0))/100,0),"---")</f>
        <v>---</v>
      </c>
      <c r="Z709" s="50" t="str">
        <f t="shared" si="116"/>
        <v>---</v>
      </c>
      <c r="AA709" s="50" t="str">
        <f t="shared" si="110"/>
        <v>---</v>
      </c>
      <c r="AB709" s="50" t="str">
        <f t="shared" si="117"/>
        <v>---</v>
      </c>
      <c r="AC709" s="50" t="str">
        <f t="shared" si="118"/>
        <v>---</v>
      </c>
      <c r="AD709" s="153" t="str">
        <f t="shared" si="119"/>
        <v>---</v>
      </c>
      <c r="AF709" s="155" t="str">
        <f>IFERROR(IF(INDEX(پرداخت!A:AZ,MATCH(A709&amp;" - "&amp;"گاز",پرداخت!$B:$B,0),MATCH(G709,پرداخت!$1:$1,0))="نشده","نشده","شده"),"---")</f>
        <v>---</v>
      </c>
      <c r="AH709" s="144"/>
      <c r="AI709" s="144"/>
      <c r="AJ709" s="144"/>
    </row>
    <row r="710" spans="1:36" ht="34.9" hidden="1" customHeight="1">
      <c r="A710" s="170"/>
      <c r="B710" s="47">
        <f>IFERROR(INDEX('اطلاعات انشعابات شرکتها'!A:BB,MATCH(A710,'اطلاعات انشعابات شرکتها'!A:A,0),MATCH(B$1,'اطلاعات انشعابات شرکتها'!$1:$1,0)),0)</f>
        <v>0</v>
      </c>
      <c r="C710" s="48">
        <f>IFERROR(INDEX('اطلاعات انشعابات شرکتها'!A:BB,MATCH(A710,'اطلاعات انشعابات شرکتها'!A:A,0),MATCH(C$1,'اطلاعات انشعابات شرکتها'!$1:$1,0)),0)</f>
        <v>0</v>
      </c>
      <c r="D710" s="45"/>
      <c r="E710" s="171"/>
      <c r="F710" s="170"/>
      <c r="G710" s="47" t="str">
        <f t="shared" si="111"/>
        <v>/</v>
      </c>
      <c r="H710" s="47">
        <f>IFERROR(INDEX('اطلاعات دوره'!A:Z,MATCH(G710,'اطلاعات دوره'!C:C,0),MATCH(H$1,'اطلاعات دوره'!$1:$1,0)),0)</f>
        <v>0</v>
      </c>
      <c r="I710" s="47">
        <f>IFERROR(INDEX('اطلاعات دوره'!A:Z,MATCH(G710,'اطلاعات دوره'!C:C,0),MATCH(I$1,'اطلاعات دوره'!$1:$1,0)),0)</f>
        <v>0</v>
      </c>
      <c r="J710" s="48">
        <f>IFERROR(INDEX('اطلاعات دوره'!A:Z,MATCH(G710,'اطلاعات دوره'!C:C,0),MATCH(J$1,'اطلاعات دوره'!$1:$1,0)),0)</f>
        <v>0</v>
      </c>
      <c r="K710" s="46"/>
      <c r="L710" s="158" t="str">
        <f>IFERROR(INDEX('اطلاعات دوره'!A:Z,MATCH(G710,'اطلاعات دوره'!C:C,0)-1,MATCH("عنوان",'اطلاعات دوره'!$1:$1,0)),"---")</f>
        <v>---</v>
      </c>
      <c r="M710" s="47" t="str">
        <f t="shared" si="112"/>
        <v>----</v>
      </c>
      <c r="N710" s="48" t="str">
        <f t="shared" si="113"/>
        <v>-/</v>
      </c>
      <c r="O710" s="45"/>
      <c r="P710" s="158">
        <f>IFERROR(INDEX('قرائت کنتور'!A:AZ,MATCH(A710&amp;"-"&amp;"گاز",'قرائت کنتور'!B:B,0),MATCH(L710,'قرائت کنتور'!$1:$1,0)),0)</f>
        <v>0</v>
      </c>
      <c r="Q710" s="47">
        <f>IFERROR(INDEX('قرائت کنتور'!A:AZ,MATCH(A710&amp;"-"&amp;"گاز",'قرائت کنتور'!B:B,0),MATCH(G710,'قرائت کنتور'!$1:$1,0)),0)</f>
        <v>0</v>
      </c>
      <c r="R710" s="47">
        <f t="shared" si="114"/>
        <v>0</v>
      </c>
      <c r="S710" s="45"/>
      <c r="T710" s="155" t="str">
        <f>IFERROR(INDEX('تعرفه ها'!A:Z,MATCH("بهای هر متر مکعب گاز مصرفی",'تعرفه ها'!$B:$B,0),MATCH(F710,'تعرفه ها'!$2:$2,0)),"---")</f>
        <v>---</v>
      </c>
      <c r="U710" s="50" t="str">
        <f t="shared" si="115"/>
        <v>---</v>
      </c>
      <c r="V710" s="50" t="str">
        <f>IFERROR(ROUND(R710*INDEX('تعرفه ها'!A:Z,MATCH("عوارض گاز به ازاء هر متر مکعب",'تعرفه ها'!$B:$B,0),MATCH(F710,'تعرفه ها'!$2:$2,0)),0),"---")</f>
        <v>---</v>
      </c>
      <c r="W710" s="50" t="str">
        <f>IFERROR(ROUND(((U710+V710)*INDEX('تعرفه ها'!A:Z,MATCH("هزینه نگهداری و تعمیرات شبکه گاز",'تعرفه ها'!$B:$B,0),MATCH(F710,'تعرفه ها'!$2:$2,0))/100),0),"---")</f>
        <v>---</v>
      </c>
      <c r="X710" s="50" t="str">
        <f>IFERROR(IF(INDEX('اطلاعات دوره'!A:Z,MATCH(G710,'اطلاعات دوره'!C:C,0),MATCH("گاز",'اطلاعات دوره'!$1:$1,0))="دارد",ROUND((U710+V710)*INDEX('تعرفه ها'!A:Z,MATCH("پیک فصلی گاز",'تعرفه ها'!$B:$B,0),MATCH(F710,'تعرفه ها'!$2:$2,0))/100,0),0),"---")</f>
        <v>---</v>
      </c>
      <c r="Y710" s="50" t="str">
        <f>IFERROR(ROUND(SUM(U710+V710+W710+X710)*INDEX('تعرفه ها'!A:Z,MATCH("مالیات گاز",'تعرفه ها'!$B:$B,0),MATCH(F710,'تعرفه ها'!$2:$2,0))/100,0),"---")</f>
        <v>---</v>
      </c>
      <c r="Z710" s="50" t="str">
        <f t="shared" si="116"/>
        <v>---</v>
      </c>
      <c r="AA710" s="50" t="str">
        <f t="shared" si="110"/>
        <v>---</v>
      </c>
      <c r="AB710" s="50" t="str">
        <f t="shared" si="117"/>
        <v>---</v>
      </c>
      <c r="AC710" s="50" t="str">
        <f t="shared" si="118"/>
        <v>---</v>
      </c>
      <c r="AD710" s="153" t="str">
        <f t="shared" si="119"/>
        <v>---</v>
      </c>
      <c r="AF710" s="155" t="str">
        <f>IFERROR(IF(INDEX(پرداخت!A:AZ,MATCH(A710&amp;" - "&amp;"گاز",پرداخت!$B:$B,0),MATCH(G710,پرداخت!$1:$1,0))="نشده","نشده","شده"),"---")</f>
        <v>---</v>
      </c>
      <c r="AH710" s="144"/>
      <c r="AI710" s="144"/>
      <c r="AJ710" s="144"/>
    </row>
    <row r="711" spans="1:36" ht="34.9" hidden="1" customHeight="1">
      <c r="A711" s="170"/>
      <c r="B711" s="47">
        <f>IFERROR(INDEX('اطلاعات انشعابات شرکتها'!A:BB,MATCH(A711,'اطلاعات انشعابات شرکتها'!A:A,0),MATCH(B$1,'اطلاعات انشعابات شرکتها'!$1:$1,0)),0)</f>
        <v>0</v>
      </c>
      <c r="C711" s="48">
        <f>IFERROR(INDEX('اطلاعات انشعابات شرکتها'!A:BB,MATCH(A711,'اطلاعات انشعابات شرکتها'!A:A,0),MATCH(C$1,'اطلاعات انشعابات شرکتها'!$1:$1,0)),0)</f>
        <v>0</v>
      </c>
      <c r="D711" s="45"/>
      <c r="E711" s="171"/>
      <c r="F711" s="170"/>
      <c r="G711" s="47" t="str">
        <f t="shared" si="111"/>
        <v>/</v>
      </c>
      <c r="H711" s="47">
        <f>IFERROR(INDEX('اطلاعات دوره'!A:Z,MATCH(G711,'اطلاعات دوره'!C:C,0),MATCH(H$1,'اطلاعات دوره'!$1:$1,0)),0)</f>
        <v>0</v>
      </c>
      <c r="I711" s="47">
        <f>IFERROR(INDEX('اطلاعات دوره'!A:Z,MATCH(G711,'اطلاعات دوره'!C:C,0),MATCH(I$1,'اطلاعات دوره'!$1:$1,0)),0)</f>
        <v>0</v>
      </c>
      <c r="J711" s="48">
        <f>IFERROR(INDEX('اطلاعات دوره'!A:Z,MATCH(G711,'اطلاعات دوره'!C:C,0),MATCH(J$1,'اطلاعات دوره'!$1:$1,0)),0)</f>
        <v>0</v>
      </c>
      <c r="K711" s="46"/>
      <c r="L711" s="158" t="str">
        <f>IFERROR(INDEX('اطلاعات دوره'!A:Z,MATCH(G711,'اطلاعات دوره'!C:C,0)-1,MATCH("عنوان",'اطلاعات دوره'!$1:$1,0)),"---")</f>
        <v>---</v>
      </c>
      <c r="M711" s="47" t="str">
        <f t="shared" si="112"/>
        <v>----</v>
      </c>
      <c r="N711" s="48" t="str">
        <f t="shared" si="113"/>
        <v>-/</v>
      </c>
      <c r="O711" s="45"/>
      <c r="P711" s="158">
        <f>IFERROR(INDEX('قرائت کنتور'!A:AZ,MATCH(A711&amp;"-"&amp;"گاز",'قرائت کنتور'!B:B,0),MATCH(L711,'قرائت کنتور'!$1:$1,0)),0)</f>
        <v>0</v>
      </c>
      <c r="Q711" s="47">
        <f>IFERROR(INDEX('قرائت کنتور'!A:AZ,MATCH(A711&amp;"-"&amp;"گاز",'قرائت کنتور'!B:B,0),MATCH(G711,'قرائت کنتور'!$1:$1,0)),0)</f>
        <v>0</v>
      </c>
      <c r="R711" s="47">
        <f t="shared" si="114"/>
        <v>0</v>
      </c>
      <c r="S711" s="45"/>
      <c r="T711" s="155" t="str">
        <f>IFERROR(INDEX('تعرفه ها'!A:Z,MATCH("بهای هر متر مکعب گاز مصرفی",'تعرفه ها'!$B:$B,0),MATCH(F711,'تعرفه ها'!$2:$2,0)),"---")</f>
        <v>---</v>
      </c>
      <c r="U711" s="50" t="str">
        <f t="shared" si="115"/>
        <v>---</v>
      </c>
      <c r="V711" s="50" t="str">
        <f>IFERROR(ROUND(R711*INDEX('تعرفه ها'!A:Z,MATCH("عوارض گاز به ازاء هر متر مکعب",'تعرفه ها'!$B:$B,0),MATCH(F711,'تعرفه ها'!$2:$2,0)),0),"---")</f>
        <v>---</v>
      </c>
      <c r="W711" s="50" t="str">
        <f>IFERROR(ROUND(((U711+V711)*INDEX('تعرفه ها'!A:Z,MATCH("هزینه نگهداری و تعمیرات شبکه گاز",'تعرفه ها'!$B:$B,0),MATCH(F711,'تعرفه ها'!$2:$2,0))/100),0),"---")</f>
        <v>---</v>
      </c>
      <c r="X711" s="50" t="str">
        <f>IFERROR(IF(INDEX('اطلاعات دوره'!A:Z,MATCH(G711,'اطلاعات دوره'!C:C,0),MATCH("گاز",'اطلاعات دوره'!$1:$1,0))="دارد",ROUND((U711+V711)*INDEX('تعرفه ها'!A:Z,MATCH("پیک فصلی گاز",'تعرفه ها'!$B:$B,0),MATCH(F711,'تعرفه ها'!$2:$2,0))/100,0),0),"---")</f>
        <v>---</v>
      </c>
      <c r="Y711" s="50" t="str">
        <f>IFERROR(ROUND(SUM(U711+V711+W711+X711)*INDEX('تعرفه ها'!A:Z,MATCH("مالیات گاز",'تعرفه ها'!$B:$B,0),MATCH(F711,'تعرفه ها'!$2:$2,0))/100,0),"---")</f>
        <v>---</v>
      </c>
      <c r="Z711" s="50" t="str">
        <f t="shared" si="116"/>
        <v>---</v>
      </c>
      <c r="AA711" s="50" t="str">
        <f t="shared" si="110"/>
        <v>---</v>
      </c>
      <c r="AB711" s="50" t="str">
        <f t="shared" si="117"/>
        <v>---</v>
      </c>
      <c r="AC711" s="50" t="str">
        <f t="shared" si="118"/>
        <v>---</v>
      </c>
      <c r="AD711" s="153" t="str">
        <f t="shared" si="119"/>
        <v>---</v>
      </c>
      <c r="AF711" s="155" t="str">
        <f>IFERROR(IF(INDEX(پرداخت!A:AZ,MATCH(A711&amp;" - "&amp;"گاز",پرداخت!$B:$B,0),MATCH(G711,پرداخت!$1:$1,0))="نشده","نشده","شده"),"---")</f>
        <v>---</v>
      </c>
      <c r="AH711" s="144"/>
      <c r="AI711" s="144"/>
      <c r="AJ711" s="144"/>
    </row>
    <row r="712" spans="1:36" ht="34.9" hidden="1" customHeight="1">
      <c r="A712" s="170"/>
      <c r="B712" s="47">
        <f>IFERROR(INDEX('اطلاعات انشعابات شرکتها'!A:BB,MATCH(A712,'اطلاعات انشعابات شرکتها'!A:A,0),MATCH(B$1,'اطلاعات انشعابات شرکتها'!$1:$1,0)),0)</f>
        <v>0</v>
      </c>
      <c r="C712" s="48">
        <f>IFERROR(INDEX('اطلاعات انشعابات شرکتها'!A:BB,MATCH(A712,'اطلاعات انشعابات شرکتها'!A:A,0),MATCH(C$1,'اطلاعات انشعابات شرکتها'!$1:$1,0)),0)</f>
        <v>0</v>
      </c>
      <c r="D712" s="45"/>
      <c r="E712" s="171"/>
      <c r="F712" s="170"/>
      <c r="G712" s="47" t="str">
        <f t="shared" si="111"/>
        <v>/</v>
      </c>
      <c r="H712" s="47">
        <f>IFERROR(INDEX('اطلاعات دوره'!A:Z,MATCH(G712,'اطلاعات دوره'!C:C,0),MATCH(H$1,'اطلاعات دوره'!$1:$1,0)),0)</f>
        <v>0</v>
      </c>
      <c r="I712" s="47">
        <f>IFERROR(INDEX('اطلاعات دوره'!A:Z,MATCH(G712,'اطلاعات دوره'!C:C,0),MATCH(I$1,'اطلاعات دوره'!$1:$1,0)),0)</f>
        <v>0</v>
      </c>
      <c r="J712" s="48">
        <f>IFERROR(INDEX('اطلاعات دوره'!A:Z,MATCH(G712,'اطلاعات دوره'!C:C,0),MATCH(J$1,'اطلاعات دوره'!$1:$1,0)),0)</f>
        <v>0</v>
      </c>
      <c r="K712" s="46"/>
      <c r="L712" s="158" t="str">
        <f>IFERROR(INDEX('اطلاعات دوره'!A:Z,MATCH(G712,'اطلاعات دوره'!C:C,0)-1,MATCH("عنوان",'اطلاعات دوره'!$1:$1,0)),"---")</f>
        <v>---</v>
      </c>
      <c r="M712" s="47" t="str">
        <f t="shared" si="112"/>
        <v>----</v>
      </c>
      <c r="N712" s="48" t="str">
        <f t="shared" si="113"/>
        <v>-/</v>
      </c>
      <c r="O712" s="45"/>
      <c r="P712" s="158">
        <f>IFERROR(INDEX('قرائت کنتور'!A:AZ,MATCH(A712&amp;"-"&amp;"گاز",'قرائت کنتور'!B:B,0),MATCH(L712,'قرائت کنتور'!$1:$1,0)),0)</f>
        <v>0</v>
      </c>
      <c r="Q712" s="47">
        <f>IFERROR(INDEX('قرائت کنتور'!A:AZ,MATCH(A712&amp;"-"&amp;"گاز",'قرائت کنتور'!B:B,0),MATCH(G712,'قرائت کنتور'!$1:$1,0)),0)</f>
        <v>0</v>
      </c>
      <c r="R712" s="47">
        <f t="shared" si="114"/>
        <v>0</v>
      </c>
      <c r="S712" s="45"/>
      <c r="T712" s="155" t="str">
        <f>IFERROR(INDEX('تعرفه ها'!A:Z,MATCH("بهای هر متر مکعب گاز مصرفی",'تعرفه ها'!$B:$B,0),MATCH(F712,'تعرفه ها'!$2:$2,0)),"---")</f>
        <v>---</v>
      </c>
      <c r="U712" s="50" t="str">
        <f t="shared" si="115"/>
        <v>---</v>
      </c>
      <c r="V712" s="50" t="str">
        <f>IFERROR(ROUND(R712*INDEX('تعرفه ها'!A:Z,MATCH("عوارض گاز به ازاء هر متر مکعب",'تعرفه ها'!$B:$B,0),MATCH(F712,'تعرفه ها'!$2:$2,0)),0),"---")</f>
        <v>---</v>
      </c>
      <c r="W712" s="50" t="str">
        <f>IFERROR(ROUND(((U712+V712)*INDEX('تعرفه ها'!A:Z,MATCH("هزینه نگهداری و تعمیرات شبکه گاز",'تعرفه ها'!$B:$B,0),MATCH(F712,'تعرفه ها'!$2:$2,0))/100),0),"---")</f>
        <v>---</v>
      </c>
      <c r="X712" s="50" t="str">
        <f>IFERROR(IF(INDEX('اطلاعات دوره'!A:Z,MATCH(G712,'اطلاعات دوره'!C:C,0),MATCH("گاز",'اطلاعات دوره'!$1:$1,0))="دارد",ROUND((U712+V712)*INDEX('تعرفه ها'!A:Z,MATCH("پیک فصلی گاز",'تعرفه ها'!$B:$B,0),MATCH(F712,'تعرفه ها'!$2:$2,0))/100,0),0),"---")</f>
        <v>---</v>
      </c>
      <c r="Y712" s="50" t="str">
        <f>IFERROR(ROUND(SUM(U712+V712+W712+X712)*INDEX('تعرفه ها'!A:Z,MATCH("مالیات گاز",'تعرفه ها'!$B:$B,0),MATCH(F712,'تعرفه ها'!$2:$2,0))/100,0),"---")</f>
        <v>---</v>
      </c>
      <c r="Z712" s="50" t="str">
        <f t="shared" si="116"/>
        <v>---</v>
      </c>
      <c r="AA712" s="50" t="str">
        <f t="shared" si="110"/>
        <v>---</v>
      </c>
      <c r="AB712" s="50" t="str">
        <f t="shared" si="117"/>
        <v>---</v>
      </c>
      <c r="AC712" s="50" t="str">
        <f t="shared" si="118"/>
        <v>---</v>
      </c>
      <c r="AD712" s="153" t="str">
        <f t="shared" si="119"/>
        <v>---</v>
      </c>
      <c r="AF712" s="155" t="str">
        <f>IFERROR(IF(INDEX(پرداخت!A:AZ,MATCH(A712&amp;" - "&amp;"گاز",پرداخت!$B:$B,0),MATCH(G712,پرداخت!$1:$1,0))="نشده","نشده","شده"),"---")</f>
        <v>---</v>
      </c>
      <c r="AH712" s="144"/>
      <c r="AI712" s="144"/>
      <c r="AJ712" s="144"/>
    </row>
    <row r="713" spans="1:36" ht="34.9" hidden="1" customHeight="1">
      <c r="A713" s="170"/>
      <c r="B713" s="47">
        <f>IFERROR(INDEX('اطلاعات انشعابات شرکتها'!A:BB,MATCH(A713,'اطلاعات انشعابات شرکتها'!A:A,0),MATCH(B$1,'اطلاعات انشعابات شرکتها'!$1:$1,0)),0)</f>
        <v>0</v>
      </c>
      <c r="C713" s="48">
        <f>IFERROR(INDEX('اطلاعات انشعابات شرکتها'!A:BB,MATCH(A713,'اطلاعات انشعابات شرکتها'!A:A,0),MATCH(C$1,'اطلاعات انشعابات شرکتها'!$1:$1,0)),0)</f>
        <v>0</v>
      </c>
      <c r="D713" s="45"/>
      <c r="E713" s="171"/>
      <c r="F713" s="170"/>
      <c r="G713" s="47" t="str">
        <f t="shared" si="111"/>
        <v>/</v>
      </c>
      <c r="H713" s="47">
        <f>IFERROR(INDEX('اطلاعات دوره'!A:Z,MATCH(G713,'اطلاعات دوره'!C:C,0),MATCH(H$1,'اطلاعات دوره'!$1:$1,0)),0)</f>
        <v>0</v>
      </c>
      <c r="I713" s="47">
        <f>IFERROR(INDEX('اطلاعات دوره'!A:Z,MATCH(G713,'اطلاعات دوره'!C:C,0),MATCH(I$1,'اطلاعات دوره'!$1:$1,0)),0)</f>
        <v>0</v>
      </c>
      <c r="J713" s="48">
        <f>IFERROR(INDEX('اطلاعات دوره'!A:Z,MATCH(G713,'اطلاعات دوره'!C:C,0),MATCH(J$1,'اطلاعات دوره'!$1:$1,0)),0)</f>
        <v>0</v>
      </c>
      <c r="K713" s="46"/>
      <c r="L713" s="158" t="str">
        <f>IFERROR(INDEX('اطلاعات دوره'!A:Z,MATCH(G713,'اطلاعات دوره'!C:C,0)-1,MATCH("عنوان",'اطلاعات دوره'!$1:$1,0)),"---")</f>
        <v>---</v>
      </c>
      <c r="M713" s="47" t="str">
        <f t="shared" si="112"/>
        <v>----</v>
      </c>
      <c r="N713" s="48" t="str">
        <f t="shared" si="113"/>
        <v>-/</v>
      </c>
      <c r="O713" s="45"/>
      <c r="P713" s="158">
        <f>IFERROR(INDEX('قرائت کنتور'!A:AZ,MATCH(A713&amp;"-"&amp;"گاز",'قرائت کنتور'!B:B,0),MATCH(L713,'قرائت کنتور'!$1:$1,0)),0)</f>
        <v>0</v>
      </c>
      <c r="Q713" s="47">
        <f>IFERROR(INDEX('قرائت کنتور'!A:AZ,MATCH(A713&amp;"-"&amp;"گاز",'قرائت کنتور'!B:B,0),MATCH(G713,'قرائت کنتور'!$1:$1,0)),0)</f>
        <v>0</v>
      </c>
      <c r="R713" s="47">
        <f t="shared" si="114"/>
        <v>0</v>
      </c>
      <c r="S713" s="45"/>
      <c r="T713" s="155" t="str">
        <f>IFERROR(INDEX('تعرفه ها'!A:Z,MATCH("بهای هر متر مکعب گاز مصرفی",'تعرفه ها'!$B:$B,0),MATCH(F713,'تعرفه ها'!$2:$2,0)),"---")</f>
        <v>---</v>
      </c>
      <c r="U713" s="50" t="str">
        <f t="shared" si="115"/>
        <v>---</v>
      </c>
      <c r="V713" s="50" t="str">
        <f>IFERROR(ROUND(R713*INDEX('تعرفه ها'!A:Z,MATCH("عوارض گاز به ازاء هر متر مکعب",'تعرفه ها'!$B:$B,0),MATCH(F713,'تعرفه ها'!$2:$2,0)),0),"---")</f>
        <v>---</v>
      </c>
      <c r="W713" s="50" t="str">
        <f>IFERROR(ROUND(((U713+V713)*INDEX('تعرفه ها'!A:Z,MATCH("هزینه نگهداری و تعمیرات شبکه گاز",'تعرفه ها'!$B:$B,0),MATCH(F713,'تعرفه ها'!$2:$2,0))/100),0),"---")</f>
        <v>---</v>
      </c>
      <c r="X713" s="50" t="str">
        <f>IFERROR(IF(INDEX('اطلاعات دوره'!A:Z,MATCH(G713,'اطلاعات دوره'!C:C,0),MATCH("گاز",'اطلاعات دوره'!$1:$1,0))="دارد",ROUND((U713+V713)*INDEX('تعرفه ها'!A:Z,MATCH("پیک فصلی گاز",'تعرفه ها'!$B:$B,0),MATCH(F713,'تعرفه ها'!$2:$2,0))/100,0),0),"---")</f>
        <v>---</v>
      </c>
      <c r="Y713" s="50" t="str">
        <f>IFERROR(ROUND(SUM(U713+V713+W713+X713)*INDEX('تعرفه ها'!A:Z,MATCH("مالیات گاز",'تعرفه ها'!$B:$B,0),MATCH(F713,'تعرفه ها'!$2:$2,0))/100,0),"---")</f>
        <v>---</v>
      </c>
      <c r="Z713" s="50" t="str">
        <f t="shared" si="116"/>
        <v>---</v>
      </c>
      <c r="AA713" s="50" t="str">
        <f t="shared" si="110"/>
        <v>---</v>
      </c>
      <c r="AB713" s="50" t="str">
        <f t="shared" si="117"/>
        <v>---</v>
      </c>
      <c r="AC713" s="50" t="str">
        <f t="shared" si="118"/>
        <v>---</v>
      </c>
      <c r="AD713" s="153" t="str">
        <f t="shared" si="119"/>
        <v>---</v>
      </c>
      <c r="AF713" s="155" t="str">
        <f>IFERROR(IF(INDEX(پرداخت!A:AZ,MATCH(A713&amp;" - "&amp;"گاز",پرداخت!$B:$B,0),MATCH(G713,پرداخت!$1:$1,0))="نشده","نشده","شده"),"---")</f>
        <v>---</v>
      </c>
      <c r="AH713" s="144"/>
      <c r="AI713" s="144"/>
      <c r="AJ713" s="144"/>
    </row>
    <row r="714" spans="1:36" ht="34.9" hidden="1" customHeight="1">
      <c r="A714" s="170"/>
      <c r="B714" s="47">
        <f>IFERROR(INDEX('اطلاعات انشعابات شرکتها'!A:BB,MATCH(A714,'اطلاعات انشعابات شرکتها'!A:A,0),MATCH(B$1,'اطلاعات انشعابات شرکتها'!$1:$1,0)),0)</f>
        <v>0</v>
      </c>
      <c r="C714" s="48">
        <f>IFERROR(INDEX('اطلاعات انشعابات شرکتها'!A:BB,MATCH(A714,'اطلاعات انشعابات شرکتها'!A:A,0),MATCH(C$1,'اطلاعات انشعابات شرکتها'!$1:$1,0)),0)</f>
        <v>0</v>
      </c>
      <c r="D714" s="45"/>
      <c r="E714" s="171"/>
      <c r="F714" s="170"/>
      <c r="G714" s="47" t="str">
        <f t="shared" si="111"/>
        <v>/</v>
      </c>
      <c r="H714" s="47">
        <f>IFERROR(INDEX('اطلاعات دوره'!A:Z,MATCH(G714,'اطلاعات دوره'!C:C,0),MATCH(H$1,'اطلاعات دوره'!$1:$1,0)),0)</f>
        <v>0</v>
      </c>
      <c r="I714" s="47">
        <f>IFERROR(INDEX('اطلاعات دوره'!A:Z,MATCH(G714,'اطلاعات دوره'!C:C,0),MATCH(I$1,'اطلاعات دوره'!$1:$1,0)),0)</f>
        <v>0</v>
      </c>
      <c r="J714" s="48">
        <f>IFERROR(INDEX('اطلاعات دوره'!A:Z,MATCH(G714,'اطلاعات دوره'!C:C,0),MATCH(J$1,'اطلاعات دوره'!$1:$1,0)),0)</f>
        <v>0</v>
      </c>
      <c r="K714" s="46"/>
      <c r="L714" s="158" t="str">
        <f>IFERROR(INDEX('اطلاعات دوره'!A:Z,MATCH(G714,'اطلاعات دوره'!C:C,0)-1,MATCH("عنوان",'اطلاعات دوره'!$1:$1,0)),"---")</f>
        <v>---</v>
      </c>
      <c r="M714" s="47" t="str">
        <f t="shared" si="112"/>
        <v>----</v>
      </c>
      <c r="N714" s="48" t="str">
        <f t="shared" si="113"/>
        <v>-/</v>
      </c>
      <c r="O714" s="45"/>
      <c r="P714" s="158">
        <f>IFERROR(INDEX('قرائت کنتور'!A:AZ,MATCH(A714&amp;"-"&amp;"گاز",'قرائت کنتور'!B:B,0),MATCH(L714,'قرائت کنتور'!$1:$1,0)),0)</f>
        <v>0</v>
      </c>
      <c r="Q714" s="47">
        <f>IFERROR(INDEX('قرائت کنتور'!A:AZ,MATCH(A714&amp;"-"&amp;"گاز",'قرائت کنتور'!B:B,0),MATCH(G714,'قرائت کنتور'!$1:$1,0)),0)</f>
        <v>0</v>
      </c>
      <c r="R714" s="47">
        <f t="shared" si="114"/>
        <v>0</v>
      </c>
      <c r="S714" s="45"/>
      <c r="T714" s="155" t="str">
        <f>IFERROR(INDEX('تعرفه ها'!A:Z,MATCH("بهای هر متر مکعب گاز مصرفی",'تعرفه ها'!$B:$B,0),MATCH(F714,'تعرفه ها'!$2:$2,0)),"---")</f>
        <v>---</v>
      </c>
      <c r="U714" s="50" t="str">
        <f t="shared" si="115"/>
        <v>---</v>
      </c>
      <c r="V714" s="50" t="str">
        <f>IFERROR(ROUND(R714*INDEX('تعرفه ها'!A:Z,MATCH("عوارض گاز به ازاء هر متر مکعب",'تعرفه ها'!$B:$B,0),MATCH(F714,'تعرفه ها'!$2:$2,0)),0),"---")</f>
        <v>---</v>
      </c>
      <c r="W714" s="50" t="str">
        <f>IFERROR(ROUND(((U714+V714)*INDEX('تعرفه ها'!A:Z,MATCH("هزینه نگهداری و تعمیرات شبکه گاز",'تعرفه ها'!$B:$B,0),MATCH(F714,'تعرفه ها'!$2:$2,0))/100),0),"---")</f>
        <v>---</v>
      </c>
      <c r="X714" s="50" t="str">
        <f>IFERROR(IF(INDEX('اطلاعات دوره'!A:Z,MATCH(G714,'اطلاعات دوره'!C:C,0),MATCH("گاز",'اطلاعات دوره'!$1:$1,0))="دارد",ROUND((U714+V714)*INDEX('تعرفه ها'!A:Z,MATCH("پیک فصلی گاز",'تعرفه ها'!$B:$B,0),MATCH(F714,'تعرفه ها'!$2:$2,0))/100,0),0),"---")</f>
        <v>---</v>
      </c>
      <c r="Y714" s="50" t="str">
        <f>IFERROR(ROUND(SUM(U714+V714+W714+X714)*INDEX('تعرفه ها'!A:Z,MATCH("مالیات گاز",'تعرفه ها'!$B:$B,0),MATCH(F714,'تعرفه ها'!$2:$2,0))/100,0),"---")</f>
        <v>---</v>
      </c>
      <c r="Z714" s="50" t="str">
        <f t="shared" si="116"/>
        <v>---</v>
      </c>
      <c r="AA714" s="50" t="str">
        <f t="shared" si="110"/>
        <v>---</v>
      </c>
      <c r="AB714" s="50" t="str">
        <f t="shared" si="117"/>
        <v>---</v>
      </c>
      <c r="AC714" s="50" t="str">
        <f t="shared" si="118"/>
        <v>---</v>
      </c>
      <c r="AD714" s="153" t="str">
        <f t="shared" si="119"/>
        <v>---</v>
      </c>
      <c r="AF714" s="155" t="str">
        <f>IFERROR(IF(INDEX(پرداخت!A:AZ,MATCH(A714&amp;" - "&amp;"گاز",پرداخت!$B:$B,0),MATCH(G714,پرداخت!$1:$1,0))="نشده","نشده","شده"),"---")</f>
        <v>---</v>
      </c>
      <c r="AH714" s="144"/>
      <c r="AI714" s="144"/>
      <c r="AJ714" s="144"/>
    </row>
    <row r="715" spans="1:36" ht="34.9" hidden="1" customHeight="1">
      <c r="A715" s="170"/>
      <c r="B715" s="47">
        <f>IFERROR(INDEX('اطلاعات انشعابات شرکتها'!A:BB,MATCH(A715,'اطلاعات انشعابات شرکتها'!A:A,0),MATCH(B$1,'اطلاعات انشعابات شرکتها'!$1:$1,0)),0)</f>
        <v>0</v>
      </c>
      <c r="C715" s="48">
        <f>IFERROR(INDEX('اطلاعات انشعابات شرکتها'!A:BB,MATCH(A715,'اطلاعات انشعابات شرکتها'!A:A,0),MATCH(C$1,'اطلاعات انشعابات شرکتها'!$1:$1,0)),0)</f>
        <v>0</v>
      </c>
      <c r="D715" s="45"/>
      <c r="E715" s="171"/>
      <c r="F715" s="170"/>
      <c r="G715" s="47" t="str">
        <f t="shared" si="111"/>
        <v>/</v>
      </c>
      <c r="H715" s="47">
        <f>IFERROR(INDEX('اطلاعات دوره'!A:Z,MATCH(G715,'اطلاعات دوره'!C:C,0),MATCH(H$1,'اطلاعات دوره'!$1:$1,0)),0)</f>
        <v>0</v>
      </c>
      <c r="I715" s="47">
        <f>IFERROR(INDEX('اطلاعات دوره'!A:Z,MATCH(G715,'اطلاعات دوره'!C:C,0),MATCH(I$1,'اطلاعات دوره'!$1:$1,0)),0)</f>
        <v>0</v>
      </c>
      <c r="J715" s="48">
        <f>IFERROR(INDEX('اطلاعات دوره'!A:Z,MATCH(G715,'اطلاعات دوره'!C:C,0),MATCH(J$1,'اطلاعات دوره'!$1:$1,0)),0)</f>
        <v>0</v>
      </c>
      <c r="K715" s="46"/>
      <c r="L715" s="158" t="str">
        <f>IFERROR(INDEX('اطلاعات دوره'!A:Z,MATCH(G715,'اطلاعات دوره'!C:C,0)-1,MATCH("عنوان",'اطلاعات دوره'!$1:$1,0)),"---")</f>
        <v>---</v>
      </c>
      <c r="M715" s="47" t="str">
        <f t="shared" si="112"/>
        <v>----</v>
      </c>
      <c r="N715" s="48" t="str">
        <f t="shared" si="113"/>
        <v>-/</v>
      </c>
      <c r="O715" s="45"/>
      <c r="P715" s="158">
        <f>IFERROR(INDEX('قرائت کنتور'!A:AZ,MATCH(A715&amp;"-"&amp;"گاز",'قرائت کنتور'!B:B,0),MATCH(L715,'قرائت کنتور'!$1:$1,0)),0)</f>
        <v>0</v>
      </c>
      <c r="Q715" s="47">
        <f>IFERROR(INDEX('قرائت کنتور'!A:AZ,MATCH(A715&amp;"-"&amp;"گاز",'قرائت کنتور'!B:B,0),MATCH(G715,'قرائت کنتور'!$1:$1,0)),0)</f>
        <v>0</v>
      </c>
      <c r="R715" s="47">
        <f t="shared" si="114"/>
        <v>0</v>
      </c>
      <c r="S715" s="45"/>
      <c r="T715" s="155" t="str">
        <f>IFERROR(INDEX('تعرفه ها'!A:Z,MATCH("بهای هر متر مکعب گاز مصرفی",'تعرفه ها'!$B:$B,0),MATCH(F715,'تعرفه ها'!$2:$2,0)),"---")</f>
        <v>---</v>
      </c>
      <c r="U715" s="50" t="str">
        <f t="shared" si="115"/>
        <v>---</v>
      </c>
      <c r="V715" s="50" t="str">
        <f>IFERROR(ROUND(R715*INDEX('تعرفه ها'!A:Z,MATCH("عوارض گاز به ازاء هر متر مکعب",'تعرفه ها'!$B:$B,0),MATCH(F715,'تعرفه ها'!$2:$2,0)),0),"---")</f>
        <v>---</v>
      </c>
      <c r="W715" s="50" t="str">
        <f>IFERROR(ROUND(((U715+V715)*INDEX('تعرفه ها'!A:Z,MATCH("هزینه نگهداری و تعمیرات شبکه گاز",'تعرفه ها'!$B:$B,0),MATCH(F715,'تعرفه ها'!$2:$2,0))/100),0),"---")</f>
        <v>---</v>
      </c>
      <c r="X715" s="50" t="str">
        <f>IFERROR(IF(INDEX('اطلاعات دوره'!A:Z,MATCH(G715,'اطلاعات دوره'!C:C,0),MATCH("گاز",'اطلاعات دوره'!$1:$1,0))="دارد",ROUND((U715+V715)*INDEX('تعرفه ها'!A:Z,MATCH("پیک فصلی گاز",'تعرفه ها'!$B:$B,0),MATCH(F715,'تعرفه ها'!$2:$2,0))/100,0),0),"---")</f>
        <v>---</v>
      </c>
      <c r="Y715" s="50" t="str">
        <f>IFERROR(ROUND(SUM(U715+V715+W715+X715)*INDEX('تعرفه ها'!A:Z,MATCH("مالیات گاز",'تعرفه ها'!$B:$B,0),MATCH(F715,'تعرفه ها'!$2:$2,0))/100,0),"---")</f>
        <v>---</v>
      </c>
      <c r="Z715" s="50" t="str">
        <f t="shared" si="116"/>
        <v>---</v>
      </c>
      <c r="AA715" s="50" t="str">
        <f t="shared" si="110"/>
        <v>---</v>
      </c>
      <c r="AB715" s="50" t="str">
        <f t="shared" si="117"/>
        <v>---</v>
      </c>
      <c r="AC715" s="50" t="str">
        <f t="shared" si="118"/>
        <v>---</v>
      </c>
      <c r="AD715" s="153" t="str">
        <f t="shared" si="119"/>
        <v>---</v>
      </c>
      <c r="AF715" s="155" t="str">
        <f>IFERROR(IF(INDEX(پرداخت!A:AZ,MATCH(A715&amp;" - "&amp;"گاز",پرداخت!$B:$B,0),MATCH(G715,پرداخت!$1:$1,0))="نشده","نشده","شده"),"---")</f>
        <v>---</v>
      </c>
      <c r="AH715" s="144"/>
      <c r="AI715" s="144"/>
      <c r="AJ715" s="144"/>
    </row>
    <row r="716" spans="1:36" ht="34.9" hidden="1" customHeight="1">
      <c r="A716" s="170"/>
      <c r="B716" s="47">
        <f>IFERROR(INDEX('اطلاعات انشعابات شرکتها'!A:BB,MATCH(A716,'اطلاعات انشعابات شرکتها'!A:A,0),MATCH(B$1,'اطلاعات انشعابات شرکتها'!$1:$1,0)),0)</f>
        <v>0</v>
      </c>
      <c r="C716" s="48">
        <f>IFERROR(INDEX('اطلاعات انشعابات شرکتها'!A:BB,MATCH(A716,'اطلاعات انشعابات شرکتها'!A:A,0),MATCH(C$1,'اطلاعات انشعابات شرکتها'!$1:$1,0)),0)</f>
        <v>0</v>
      </c>
      <c r="D716" s="45"/>
      <c r="E716" s="171"/>
      <c r="F716" s="170"/>
      <c r="G716" s="47" t="str">
        <f t="shared" si="111"/>
        <v>/</v>
      </c>
      <c r="H716" s="47">
        <f>IFERROR(INDEX('اطلاعات دوره'!A:Z,MATCH(G716,'اطلاعات دوره'!C:C,0),MATCH(H$1,'اطلاعات دوره'!$1:$1,0)),0)</f>
        <v>0</v>
      </c>
      <c r="I716" s="47">
        <f>IFERROR(INDEX('اطلاعات دوره'!A:Z,MATCH(G716,'اطلاعات دوره'!C:C,0),MATCH(I$1,'اطلاعات دوره'!$1:$1,0)),0)</f>
        <v>0</v>
      </c>
      <c r="J716" s="48">
        <f>IFERROR(INDEX('اطلاعات دوره'!A:Z,MATCH(G716,'اطلاعات دوره'!C:C,0),MATCH(J$1,'اطلاعات دوره'!$1:$1,0)),0)</f>
        <v>0</v>
      </c>
      <c r="K716" s="46"/>
      <c r="L716" s="158" t="str">
        <f>IFERROR(INDEX('اطلاعات دوره'!A:Z,MATCH(G716,'اطلاعات دوره'!C:C,0)-1,MATCH("عنوان",'اطلاعات دوره'!$1:$1,0)),"---")</f>
        <v>---</v>
      </c>
      <c r="M716" s="47" t="str">
        <f t="shared" si="112"/>
        <v>----</v>
      </c>
      <c r="N716" s="48" t="str">
        <f t="shared" si="113"/>
        <v>-/</v>
      </c>
      <c r="O716" s="45"/>
      <c r="P716" s="158">
        <f>IFERROR(INDEX('قرائت کنتور'!A:AZ,MATCH(A716&amp;"-"&amp;"گاز",'قرائت کنتور'!B:B,0),MATCH(L716,'قرائت کنتور'!$1:$1,0)),0)</f>
        <v>0</v>
      </c>
      <c r="Q716" s="47">
        <f>IFERROR(INDEX('قرائت کنتور'!A:AZ,MATCH(A716&amp;"-"&amp;"گاز",'قرائت کنتور'!B:B,0),MATCH(G716,'قرائت کنتور'!$1:$1,0)),0)</f>
        <v>0</v>
      </c>
      <c r="R716" s="47">
        <f t="shared" si="114"/>
        <v>0</v>
      </c>
      <c r="S716" s="45"/>
      <c r="T716" s="155" t="str">
        <f>IFERROR(INDEX('تعرفه ها'!A:Z,MATCH("بهای هر متر مکعب گاز مصرفی",'تعرفه ها'!$B:$B,0),MATCH(F716,'تعرفه ها'!$2:$2,0)),"---")</f>
        <v>---</v>
      </c>
      <c r="U716" s="50" t="str">
        <f t="shared" si="115"/>
        <v>---</v>
      </c>
      <c r="V716" s="50" t="str">
        <f>IFERROR(ROUND(R716*INDEX('تعرفه ها'!A:Z,MATCH("عوارض گاز به ازاء هر متر مکعب",'تعرفه ها'!$B:$B,0),MATCH(F716,'تعرفه ها'!$2:$2,0)),0),"---")</f>
        <v>---</v>
      </c>
      <c r="W716" s="50" t="str">
        <f>IFERROR(ROUND(((U716+V716)*INDEX('تعرفه ها'!A:Z,MATCH("هزینه نگهداری و تعمیرات شبکه گاز",'تعرفه ها'!$B:$B,0),MATCH(F716,'تعرفه ها'!$2:$2,0))/100),0),"---")</f>
        <v>---</v>
      </c>
      <c r="X716" s="50" t="str">
        <f>IFERROR(IF(INDEX('اطلاعات دوره'!A:Z,MATCH(G716,'اطلاعات دوره'!C:C,0),MATCH("گاز",'اطلاعات دوره'!$1:$1,0))="دارد",ROUND((U716+V716)*INDEX('تعرفه ها'!A:Z,MATCH("پیک فصلی گاز",'تعرفه ها'!$B:$B,0),MATCH(F716,'تعرفه ها'!$2:$2,0))/100,0),0),"---")</f>
        <v>---</v>
      </c>
      <c r="Y716" s="50" t="str">
        <f>IFERROR(ROUND(SUM(U716+V716+W716+X716)*INDEX('تعرفه ها'!A:Z,MATCH("مالیات گاز",'تعرفه ها'!$B:$B,0),MATCH(F716,'تعرفه ها'!$2:$2,0))/100,0),"---")</f>
        <v>---</v>
      </c>
      <c r="Z716" s="50" t="str">
        <f t="shared" si="116"/>
        <v>---</v>
      </c>
      <c r="AA716" s="50" t="str">
        <f t="shared" si="110"/>
        <v>---</v>
      </c>
      <c r="AB716" s="50" t="str">
        <f t="shared" si="117"/>
        <v>---</v>
      </c>
      <c r="AC716" s="50" t="str">
        <f t="shared" si="118"/>
        <v>---</v>
      </c>
      <c r="AD716" s="153" t="str">
        <f t="shared" si="119"/>
        <v>---</v>
      </c>
      <c r="AF716" s="155" t="str">
        <f>IFERROR(IF(INDEX(پرداخت!A:AZ,MATCH(A716&amp;" - "&amp;"گاز",پرداخت!$B:$B,0),MATCH(G716,پرداخت!$1:$1,0))="نشده","نشده","شده"),"---")</f>
        <v>---</v>
      </c>
      <c r="AH716" s="144"/>
      <c r="AI716" s="144"/>
      <c r="AJ716" s="144"/>
    </row>
    <row r="717" spans="1:36" ht="34.9" hidden="1" customHeight="1">
      <c r="A717" s="170"/>
      <c r="B717" s="47">
        <f>IFERROR(INDEX('اطلاعات انشعابات شرکتها'!A:BB,MATCH(A717,'اطلاعات انشعابات شرکتها'!A:A,0),MATCH(B$1,'اطلاعات انشعابات شرکتها'!$1:$1,0)),0)</f>
        <v>0</v>
      </c>
      <c r="C717" s="48">
        <f>IFERROR(INDEX('اطلاعات انشعابات شرکتها'!A:BB,MATCH(A717,'اطلاعات انشعابات شرکتها'!A:A,0),MATCH(C$1,'اطلاعات انشعابات شرکتها'!$1:$1,0)),0)</f>
        <v>0</v>
      </c>
      <c r="D717" s="45"/>
      <c r="E717" s="171"/>
      <c r="F717" s="170"/>
      <c r="G717" s="47" t="str">
        <f t="shared" si="111"/>
        <v>/</v>
      </c>
      <c r="H717" s="47">
        <f>IFERROR(INDEX('اطلاعات دوره'!A:Z,MATCH(G717,'اطلاعات دوره'!C:C,0),MATCH(H$1,'اطلاعات دوره'!$1:$1,0)),0)</f>
        <v>0</v>
      </c>
      <c r="I717" s="47">
        <f>IFERROR(INDEX('اطلاعات دوره'!A:Z,MATCH(G717,'اطلاعات دوره'!C:C,0),MATCH(I$1,'اطلاعات دوره'!$1:$1,0)),0)</f>
        <v>0</v>
      </c>
      <c r="J717" s="48">
        <f>IFERROR(INDEX('اطلاعات دوره'!A:Z,MATCH(G717,'اطلاعات دوره'!C:C,0),MATCH(J$1,'اطلاعات دوره'!$1:$1,0)),0)</f>
        <v>0</v>
      </c>
      <c r="K717" s="46"/>
      <c r="L717" s="158" t="str">
        <f>IFERROR(INDEX('اطلاعات دوره'!A:Z,MATCH(G717,'اطلاعات دوره'!C:C,0)-1,MATCH("عنوان",'اطلاعات دوره'!$1:$1,0)),"---")</f>
        <v>---</v>
      </c>
      <c r="M717" s="47" t="str">
        <f t="shared" si="112"/>
        <v>----</v>
      </c>
      <c r="N717" s="48" t="str">
        <f t="shared" si="113"/>
        <v>-/</v>
      </c>
      <c r="O717" s="45"/>
      <c r="P717" s="158">
        <f>IFERROR(INDEX('قرائت کنتور'!A:AZ,MATCH(A717&amp;"-"&amp;"گاز",'قرائت کنتور'!B:B,0),MATCH(L717,'قرائت کنتور'!$1:$1,0)),0)</f>
        <v>0</v>
      </c>
      <c r="Q717" s="47">
        <f>IFERROR(INDEX('قرائت کنتور'!A:AZ,MATCH(A717&amp;"-"&amp;"گاز",'قرائت کنتور'!B:B,0),MATCH(G717,'قرائت کنتور'!$1:$1,0)),0)</f>
        <v>0</v>
      </c>
      <c r="R717" s="47">
        <f t="shared" si="114"/>
        <v>0</v>
      </c>
      <c r="S717" s="45"/>
      <c r="T717" s="155" t="str">
        <f>IFERROR(INDEX('تعرفه ها'!A:Z,MATCH("بهای هر متر مکعب گاز مصرفی",'تعرفه ها'!$B:$B,0),MATCH(F717,'تعرفه ها'!$2:$2,0)),"---")</f>
        <v>---</v>
      </c>
      <c r="U717" s="50" t="str">
        <f t="shared" si="115"/>
        <v>---</v>
      </c>
      <c r="V717" s="50" t="str">
        <f>IFERROR(ROUND(R717*INDEX('تعرفه ها'!A:Z,MATCH("عوارض گاز به ازاء هر متر مکعب",'تعرفه ها'!$B:$B,0),MATCH(F717,'تعرفه ها'!$2:$2,0)),0),"---")</f>
        <v>---</v>
      </c>
      <c r="W717" s="50" t="str">
        <f>IFERROR(ROUND(((U717+V717)*INDEX('تعرفه ها'!A:Z,MATCH("هزینه نگهداری و تعمیرات شبکه گاز",'تعرفه ها'!$B:$B,0),MATCH(F717,'تعرفه ها'!$2:$2,0))/100),0),"---")</f>
        <v>---</v>
      </c>
      <c r="X717" s="50" t="str">
        <f>IFERROR(IF(INDEX('اطلاعات دوره'!A:Z,MATCH(G717,'اطلاعات دوره'!C:C,0),MATCH("گاز",'اطلاعات دوره'!$1:$1,0))="دارد",ROUND((U717+V717)*INDEX('تعرفه ها'!A:Z,MATCH("پیک فصلی گاز",'تعرفه ها'!$B:$B,0),MATCH(F717,'تعرفه ها'!$2:$2,0))/100,0),0),"---")</f>
        <v>---</v>
      </c>
      <c r="Y717" s="50" t="str">
        <f>IFERROR(ROUND(SUM(U717+V717+W717+X717)*INDEX('تعرفه ها'!A:Z,MATCH("مالیات گاز",'تعرفه ها'!$B:$B,0),MATCH(F717,'تعرفه ها'!$2:$2,0))/100,0),"---")</f>
        <v>---</v>
      </c>
      <c r="Z717" s="50" t="str">
        <f t="shared" si="116"/>
        <v>---</v>
      </c>
      <c r="AA717" s="50" t="str">
        <f t="shared" si="110"/>
        <v>---</v>
      </c>
      <c r="AB717" s="50" t="str">
        <f t="shared" si="117"/>
        <v>---</v>
      </c>
      <c r="AC717" s="50" t="str">
        <f t="shared" si="118"/>
        <v>---</v>
      </c>
      <c r="AD717" s="153" t="str">
        <f t="shared" si="119"/>
        <v>---</v>
      </c>
      <c r="AF717" s="155" t="str">
        <f>IFERROR(IF(INDEX(پرداخت!A:AZ,MATCH(A717&amp;" - "&amp;"گاز",پرداخت!$B:$B,0),MATCH(G717,پرداخت!$1:$1,0))="نشده","نشده","شده"),"---")</f>
        <v>---</v>
      </c>
      <c r="AH717" s="144"/>
      <c r="AI717" s="144"/>
      <c r="AJ717" s="144"/>
    </row>
    <row r="718" spans="1:36" ht="34.9" hidden="1" customHeight="1">
      <c r="A718" s="170"/>
      <c r="B718" s="47">
        <f>IFERROR(INDEX('اطلاعات انشعابات شرکتها'!A:BB,MATCH(A718,'اطلاعات انشعابات شرکتها'!A:A,0),MATCH(B$1,'اطلاعات انشعابات شرکتها'!$1:$1,0)),0)</f>
        <v>0</v>
      </c>
      <c r="C718" s="48">
        <f>IFERROR(INDEX('اطلاعات انشعابات شرکتها'!A:BB,MATCH(A718,'اطلاعات انشعابات شرکتها'!A:A,0),MATCH(C$1,'اطلاعات انشعابات شرکتها'!$1:$1,0)),0)</f>
        <v>0</v>
      </c>
      <c r="D718" s="45"/>
      <c r="E718" s="171"/>
      <c r="F718" s="170"/>
      <c r="G718" s="47" t="str">
        <f t="shared" si="111"/>
        <v>/</v>
      </c>
      <c r="H718" s="47">
        <f>IFERROR(INDEX('اطلاعات دوره'!A:Z,MATCH(G718,'اطلاعات دوره'!C:C,0),MATCH(H$1,'اطلاعات دوره'!$1:$1,0)),0)</f>
        <v>0</v>
      </c>
      <c r="I718" s="47">
        <f>IFERROR(INDEX('اطلاعات دوره'!A:Z,MATCH(G718,'اطلاعات دوره'!C:C,0),MATCH(I$1,'اطلاعات دوره'!$1:$1,0)),0)</f>
        <v>0</v>
      </c>
      <c r="J718" s="48">
        <f>IFERROR(INDEX('اطلاعات دوره'!A:Z,MATCH(G718,'اطلاعات دوره'!C:C,0),MATCH(J$1,'اطلاعات دوره'!$1:$1,0)),0)</f>
        <v>0</v>
      </c>
      <c r="K718" s="46"/>
      <c r="L718" s="158" t="str">
        <f>IFERROR(INDEX('اطلاعات دوره'!A:Z,MATCH(G718,'اطلاعات دوره'!C:C,0)-1,MATCH("عنوان",'اطلاعات دوره'!$1:$1,0)),"---")</f>
        <v>---</v>
      </c>
      <c r="M718" s="47" t="str">
        <f t="shared" si="112"/>
        <v>----</v>
      </c>
      <c r="N718" s="48" t="str">
        <f t="shared" si="113"/>
        <v>-/</v>
      </c>
      <c r="O718" s="45"/>
      <c r="P718" s="158">
        <f>IFERROR(INDEX('قرائت کنتور'!A:AZ,MATCH(A718&amp;"-"&amp;"گاز",'قرائت کنتور'!B:B,0),MATCH(L718,'قرائت کنتور'!$1:$1,0)),0)</f>
        <v>0</v>
      </c>
      <c r="Q718" s="47">
        <f>IFERROR(INDEX('قرائت کنتور'!A:AZ,MATCH(A718&amp;"-"&amp;"گاز",'قرائت کنتور'!B:B,0),MATCH(G718,'قرائت کنتور'!$1:$1,0)),0)</f>
        <v>0</v>
      </c>
      <c r="R718" s="47">
        <f t="shared" si="114"/>
        <v>0</v>
      </c>
      <c r="S718" s="45"/>
      <c r="T718" s="155" t="str">
        <f>IFERROR(INDEX('تعرفه ها'!A:Z,MATCH("بهای هر متر مکعب گاز مصرفی",'تعرفه ها'!$B:$B,0),MATCH(F718,'تعرفه ها'!$2:$2,0)),"---")</f>
        <v>---</v>
      </c>
      <c r="U718" s="50" t="str">
        <f t="shared" si="115"/>
        <v>---</v>
      </c>
      <c r="V718" s="50" t="str">
        <f>IFERROR(ROUND(R718*INDEX('تعرفه ها'!A:Z,MATCH("عوارض گاز به ازاء هر متر مکعب",'تعرفه ها'!$B:$B,0),MATCH(F718,'تعرفه ها'!$2:$2,0)),0),"---")</f>
        <v>---</v>
      </c>
      <c r="W718" s="50" t="str">
        <f>IFERROR(ROUND(((U718+V718)*INDEX('تعرفه ها'!A:Z,MATCH("هزینه نگهداری و تعمیرات شبکه گاز",'تعرفه ها'!$B:$B,0),MATCH(F718,'تعرفه ها'!$2:$2,0))/100),0),"---")</f>
        <v>---</v>
      </c>
      <c r="X718" s="50" t="str">
        <f>IFERROR(IF(INDEX('اطلاعات دوره'!A:Z,MATCH(G718,'اطلاعات دوره'!C:C,0),MATCH("گاز",'اطلاعات دوره'!$1:$1,0))="دارد",ROUND((U718+V718)*INDEX('تعرفه ها'!A:Z,MATCH("پیک فصلی گاز",'تعرفه ها'!$B:$B,0),MATCH(F718,'تعرفه ها'!$2:$2,0))/100,0),0),"---")</f>
        <v>---</v>
      </c>
      <c r="Y718" s="50" t="str">
        <f>IFERROR(ROUND(SUM(U718+V718+W718+X718)*INDEX('تعرفه ها'!A:Z,MATCH("مالیات گاز",'تعرفه ها'!$B:$B,0),MATCH(F718,'تعرفه ها'!$2:$2,0))/100,0),"---")</f>
        <v>---</v>
      </c>
      <c r="Z718" s="50" t="str">
        <f t="shared" si="116"/>
        <v>---</v>
      </c>
      <c r="AA718" s="50" t="str">
        <f t="shared" si="110"/>
        <v>---</v>
      </c>
      <c r="AB718" s="50" t="str">
        <f t="shared" si="117"/>
        <v>---</v>
      </c>
      <c r="AC718" s="50" t="str">
        <f t="shared" si="118"/>
        <v>---</v>
      </c>
      <c r="AD718" s="153" t="str">
        <f t="shared" si="119"/>
        <v>---</v>
      </c>
      <c r="AF718" s="155" t="str">
        <f>IFERROR(IF(INDEX(پرداخت!A:AZ,MATCH(A718&amp;" - "&amp;"گاز",پرداخت!$B:$B,0),MATCH(G718,پرداخت!$1:$1,0))="نشده","نشده","شده"),"---")</f>
        <v>---</v>
      </c>
      <c r="AH718" s="144"/>
      <c r="AI718" s="144"/>
      <c r="AJ718" s="144"/>
    </row>
    <row r="719" spans="1:36" ht="34.9" hidden="1" customHeight="1">
      <c r="A719" s="170"/>
      <c r="B719" s="47">
        <f>IFERROR(INDEX('اطلاعات انشعابات شرکتها'!A:BB,MATCH(A719,'اطلاعات انشعابات شرکتها'!A:A,0),MATCH(B$1,'اطلاعات انشعابات شرکتها'!$1:$1,0)),0)</f>
        <v>0</v>
      </c>
      <c r="C719" s="48">
        <f>IFERROR(INDEX('اطلاعات انشعابات شرکتها'!A:BB,MATCH(A719,'اطلاعات انشعابات شرکتها'!A:A,0),MATCH(C$1,'اطلاعات انشعابات شرکتها'!$1:$1,0)),0)</f>
        <v>0</v>
      </c>
      <c r="D719" s="45"/>
      <c r="E719" s="171"/>
      <c r="F719" s="170"/>
      <c r="G719" s="47" t="str">
        <f t="shared" si="111"/>
        <v>/</v>
      </c>
      <c r="H719" s="47">
        <f>IFERROR(INDEX('اطلاعات دوره'!A:Z,MATCH(G719,'اطلاعات دوره'!C:C,0),MATCH(H$1,'اطلاعات دوره'!$1:$1,0)),0)</f>
        <v>0</v>
      </c>
      <c r="I719" s="47">
        <f>IFERROR(INDEX('اطلاعات دوره'!A:Z,MATCH(G719,'اطلاعات دوره'!C:C,0),MATCH(I$1,'اطلاعات دوره'!$1:$1,0)),0)</f>
        <v>0</v>
      </c>
      <c r="J719" s="48">
        <f>IFERROR(INDEX('اطلاعات دوره'!A:Z,MATCH(G719,'اطلاعات دوره'!C:C,0),MATCH(J$1,'اطلاعات دوره'!$1:$1,0)),0)</f>
        <v>0</v>
      </c>
      <c r="K719" s="46"/>
      <c r="L719" s="158" t="str">
        <f>IFERROR(INDEX('اطلاعات دوره'!A:Z,MATCH(G719,'اطلاعات دوره'!C:C,0)-1,MATCH("عنوان",'اطلاعات دوره'!$1:$1,0)),"---")</f>
        <v>---</v>
      </c>
      <c r="M719" s="47" t="str">
        <f t="shared" si="112"/>
        <v>----</v>
      </c>
      <c r="N719" s="48" t="str">
        <f t="shared" si="113"/>
        <v>-/</v>
      </c>
      <c r="O719" s="45"/>
      <c r="P719" s="158">
        <f>IFERROR(INDEX('قرائت کنتور'!A:AZ,MATCH(A719&amp;"-"&amp;"گاز",'قرائت کنتور'!B:B,0),MATCH(L719,'قرائت کنتور'!$1:$1,0)),0)</f>
        <v>0</v>
      </c>
      <c r="Q719" s="47">
        <f>IFERROR(INDEX('قرائت کنتور'!A:AZ,MATCH(A719&amp;"-"&amp;"گاز",'قرائت کنتور'!B:B,0),MATCH(G719,'قرائت کنتور'!$1:$1,0)),0)</f>
        <v>0</v>
      </c>
      <c r="R719" s="47">
        <f t="shared" si="114"/>
        <v>0</v>
      </c>
      <c r="S719" s="45"/>
      <c r="T719" s="155" t="str">
        <f>IFERROR(INDEX('تعرفه ها'!A:Z,MATCH("بهای هر متر مکعب گاز مصرفی",'تعرفه ها'!$B:$B,0),MATCH(F719,'تعرفه ها'!$2:$2,0)),"---")</f>
        <v>---</v>
      </c>
      <c r="U719" s="50" t="str">
        <f t="shared" si="115"/>
        <v>---</v>
      </c>
      <c r="V719" s="50" t="str">
        <f>IFERROR(ROUND(R719*INDEX('تعرفه ها'!A:Z,MATCH("عوارض گاز به ازاء هر متر مکعب",'تعرفه ها'!$B:$B,0),MATCH(F719,'تعرفه ها'!$2:$2,0)),0),"---")</f>
        <v>---</v>
      </c>
      <c r="W719" s="50" t="str">
        <f>IFERROR(ROUND(((U719+V719)*INDEX('تعرفه ها'!A:Z,MATCH("هزینه نگهداری و تعمیرات شبکه گاز",'تعرفه ها'!$B:$B,0),MATCH(F719,'تعرفه ها'!$2:$2,0))/100),0),"---")</f>
        <v>---</v>
      </c>
      <c r="X719" s="50" t="str">
        <f>IFERROR(IF(INDEX('اطلاعات دوره'!A:Z,MATCH(G719,'اطلاعات دوره'!C:C,0),MATCH("گاز",'اطلاعات دوره'!$1:$1,0))="دارد",ROUND((U719+V719)*INDEX('تعرفه ها'!A:Z,MATCH("پیک فصلی گاز",'تعرفه ها'!$B:$B,0),MATCH(F719,'تعرفه ها'!$2:$2,0))/100,0),0),"---")</f>
        <v>---</v>
      </c>
      <c r="Y719" s="50" t="str">
        <f>IFERROR(ROUND(SUM(U719+V719+W719+X719)*INDEX('تعرفه ها'!A:Z,MATCH("مالیات گاز",'تعرفه ها'!$B:$B,0),MATCH(F719,'تعرفه ها'!$2:$2,0))/100,0),"---")</f>
        <v>---</v>
      </c>
      <c r="Z719" s="50" t="str">
        <f t="shared" si="116"/>
        <v>---</v>
      </c>
      <c r="AA719" s="50" t="str">
        <f t="shared" si="110"/>
        <v>---</v>
      </c>
      <c r="AB719" s="50" t="str">
        <f t="shared" si="117"/>
        <v>---</v>
      </c>
      <c r="AC719" s="50" t="str">
        <f t="shared" si="118"/>
        <v>---</v>
      </c>
      <c r="AD719" s="153" t="str">
        <f t="shared" si="119"/>
        <v>---</v>
      </c>
      <c r="AF719" s="155" t="str">
        <f>IFERROR(IF(INDEX(پرداخت!A:AZ,MATCH(A719&amp;" - "&amp;"گاز",پرداخت!$B:$B,0),MATCH(G719,پرداخت!$1:$1,0))="نشده","نشده","شده"),"---")</f>
        <v>---</v>
      </c>
      <c r="AH719" s="144"/>
      <c r="AI719" s="144"/>
      <c r="AJ719" s="144"/>
    </row>
    <row r="720" spans="1:36" ht="34.9" hidden="1" customHeight="1">
      <c r="A720" s="170"/>
      <c r="B720" s="47">
        <f>IFERROR(INDEX('اطلاعات انشعابات شرکتها'!A:BB,MATCH(A720,'اطلاعات انشعابات شرکتها'!A:A,0),MATCH(B$1,'اطلاعات انشعابات شرکتها'!$1:$1,0)),0)</f>
        <v>0</v>
      </c>
      <c r="C720" s="48">
        <f>IFERROR(INDEX('اطلاعات انشعابات شرکتها'!A:BB,MATCH(A720,'اطلاعات انشعابات شرکتها'!A:A,0),MATCH(C$1,'اطلاعات انشعابات شرکتها'!$1:$1,0)),0)</f>
        <v>0</v>
      </c>
      <c r="D720" s="45"/>
      <c r="E720" s="171"/>
      <c r="F720" s="170"/>
      <c r="G720" s="47" t="str">
        <f t="shared" si="111"/>
        <v>/</v>
      </c>
      <c r="H720" s="47">
        <f>IFERROR(INDEX('اطلاعات دوره'!A:Z,MATCH(G720,'اطلاعات دوره'!C:C,0),MATCH(H$1,'اطلاعات دوره'!$1:$1,0)),0)</f>
        <v>0</v>
      </c>
      <c r="I720" s="47">
        <f>IFERROR(INDEX('اطلاعات دوره'!A:Z,MATCH(G720,'اطلاعات دوره'!C:C,0),MATCH(I$1,'اطلاعات دوره'!$1:$1,0)),0)</f>
        <v>0</v>
      </c>
      <c r="J720" s="48">
        <f>IFERROR(INDEX('اطلاعات دوره'!A:Z,MATCH(G720,'اطلاعات دوره'!C:C,0),MATCH(J$1,'اطلاعات دوره'!$1:$1,0)),0)</f>
        <v>0</v>
      </c>
      <c r="K720" s="46"/>
      <c r="L720" s="158" t="str">
        <f>IFERROR(INDEX('اطلاعات دوره'!A:Z,MATCH(G720,'اطلاعات دوره'!C:C,0)-1,MATCH("عنوان",'اطلاعات دوره'!$1:$1,0)),"---")</f>
        <v>---</v>
      </c>
      <c r="M720" s="47" t="str">
        <f t="shared" si="112"/>
        <v>----</v>
      </c>
      <c r="N720" s="48" t="str">
        <f t="shared" si="113"/>
        <v>-/</v>
      </c>
      <c r="O720" s="45"/>
      <c r="P720" s="158">
        <f>IFERROR(INDEX('قرائت کنتور'!A:AZ,MATCH(A720&amp;"-"&amp;"گاز",'قرائت کنتور'!B:B,0),MATCH(L720,'قرائت کنتور'!$1:$1,0)),0)</f>
        <v>0</v>
      </c>
      <c r="Q720" s="47">
        <f>IFERROR(INDEX('قرائت کنتور'!A:AZ,MATCH(A720&amp;"-"&amp;"گاز",'قرائت کنتور'!B:B,0),MATCH(G720,'قرائت کنتور'!$1:$1,0)),0)</f>
        <v>0</v>
      </c>
      <c r="R720" s="47">
        <f t="shared" si="114"/>
        <v>0</v>
      </c>
      <c r="S720" s="45"/>
      <c r="T720" s="155" t="str">
        <f>IFERROR(INDEX('تعرفه ها'!A:Z,MATCH("بهای هر متر مکعب گاز مصرفی",'تعرفه ها'!$B:$B,0),MATCH(F720,'تعرفه ها'!$2:$2,0)),"---")</f>
        <v>---</v>
      </c>
      <c r="U720" s="50" t="str">
        <f t="shared" si="115"/>
        <v>---</v>
      </c>
      <c r="V720" s="50" t="str">
        <f>IFERROR(ROUND(R720*INDEX('تعرفه ها'!A:Z,MATCH("عوارض گاز به ازاء هر متر مکعب",'تعرفه ها'!$B:$B,0),MATCH(F720,'تعرفه ها'!$2:$2,0)),0),"---")</f>
        <v>---</v>
      </c>
      <c r="W720" s="50" t="str">
        <f>IFERROR(ROUND(((U720+V720)*INDEX('تعرفه ها'!A:Z,MATCH("هزینه نگهداری و تعمیرات شبکه گاز",'تعرفه ها'!$B:$B,0),MATCH(F720,'تعرفه ها'!$2:$2,0))/100),0),"---")</f>
        <v>---</v>
      </c>
      <c r="X720" s="50" t="str">
        <f>IFERROR(IF(INDEX('اطلاعات دوره'!A:Z,MATCH(G720,'اطلاعات دوره'!C:C,0),MATCH("گاز",'اطلاعات دوره'!$1:$1,0))="دارد",ROUND((U720+V720)*INDEX('تعرفه ها'!A:Z,MATCH("پیک فصلی گاز",'تعرفه ها'!$B:$B,0),MATCH(F720,'تعرفه ها'!$2:$2,0))/100,0),0),"---")</f>
        <v>---</v>
      </c>
      <c r="Y720" s="50" t="str">
        <f>IFERROR(ROUND(SUM(U720+V720+W720+X720)*INDEX('تعرفه ها'!A:Z,MATCH("مالیات گاز",'تعرفه ها'!$B:$B,0),MATCH(F720,'تعرفه ها'!$2:$2,0))/100,0),"---")</f>
        <v>---</v>
      </c>
      <c r="Z720" s="50" t="str">
        <f t="shared" si="116"/>
        <v>---</v>
      </c>
      <c r="AA720" s="50" t="str">
        <f t="shared" si="110"/>
        <v>---</v>
      </c>
      <c r="AB720" s="50" t="str">
        <f t="shared" si="117"/>
        <v>---</v>
      </c>
      <c r="AC720" s="50" t="str">
        <f t="shared" si="118"/>
        <v>---</v>
      </c>
      <c r="AD720" s="153" t="str">
        <f t="shared" si="119"/>
        <v>---</v>
      </c>
      <c r="AF720" s="155" t="str">
        <f>IFERROR(IF(INDEX(پرداخت!A:AZ,MATCH(A720&amp;" - "&amp;"گاز",پرداخت!$B:$B,0),MATCH(G720,پرداخت!$1:$1,0))="نشده","نشده","شده"),"---")</f>
        <v>---</v>
      </c>
      <c r="AH720" s="144"/>
      <c r="AI720" s="144"/>
      <c r="AJ720" s="144"/>
    </row>
    <row r="721" spans="1:36" ht="34.9" hidden="1" customHeight="1">
      <c r="A721" s="170"/>
      <c r="B721" s="47">
        <f>IFERROR(INDEX('اطلاعات انشعابات شرکتها'!A:BB,MATCH(A721,'اطلاعات انشعابات شرکتها'!A:A,0),MATCH(B$1,'اطلاعات انشعابات شرکتها'!$1:$1,0)),0)</f>
        <v>0</v>
      </c>
      <c r="C721" s="48">
        <f>IFERROR(INDEX('اطلاعات انشعابات شرکتها'!A:BB,MATCH(A721,'اطلاعات انشعابات شرکتها'!A:A,0),MATCH(C$1,'اطلاعات انشعابات شرکتها'!$1:$1,0)),0)</f>
        <v>0</v>
      </c>
      <c r="D721" s="45"/>
      <c r="E721" s="171"/>
      <c r="F721" s="170"/>
      <c r="G721" s="47" t="str">
        <f t="shared" si="111"/>
        <v>/</v>
      </c>
      <c r="H721" s="47">
        <f>IFERROR(INDEX('اطلاعات دوره'!A:Z,MATCH(G721,'اطلاعات دوره'!C:C,0),MATCH(H$1,'اطلاعات دوره'!$1:$1,0)),0)</f>
        <v>0</v>
      </c>
      <c r="I721" s="47">
        <f>IFERROR(INDEX('اطلاعات دوره'!A:Z,MATCH(G721,'اطلاعات دوره'!C:C,0),MATCH(I$1,'اطلاعات دوره'!$1:$1,0)),0)</f>
        <v>0</v>
      </c>
      <c r="J721" s="48">
        <f>IFERROR(INDEX('اطلاعات دوره'!A:Z,MATCH(G721,'اطلاعات دوره'!C:C,0),MATCH(J$1,'اطلاعات دوره'!$1:$1,0)),0)</f>
        <v>0</v>
      </c>
      <c r="K721" s="46"/>
      <c r="L721" s="158" t="str">
        <f>IFERROR(INDEX('اطلاعات دوره'!A:Z,MATCH(G721,'اطلاعات دوره'!C:C,0)-1,MATCH("عنوان",'اطلاعات دوره'!$1:$1,0)),"---")</f>
        <v>---</v>
      </c>
      <c r="M721" s="47" t="str">
        <f t="shared" si="112"/>
        <v>----</v>
      </c>
      <c r="N721" s="48" t="str">
        <f t="shared" si="113"/>
        <v>-/</v>
      </c>
      <c r="O721" s="45"/>
      <c r="P721" s="158">
        <f>IFERROR(INDEX('قرائت کنتور'!A:AZ,MATCH(A721&amp;"-"&amp;"گاز",'قرائت کنتور'!B:B,0),MATCH(L721,'قرائت کنتور'!$1:$1,0)),0)</f>
        <v>0</v>
      </c>
      <c r="Q721" s="47">
        <f>IFERROR(INDEX('قرائت کنتور'!A:AZ,MATCH(A721&amp;"-"&amp;"گاز",'قرائت کنتور'!B:B,0),MATCH(G721,'قرائت کنتور'!$1:$1,0)),0)</f>
        <v>0</v>
      </c>
      <c r="R721" s="47">
        <f t="shared" si="114"/>
        <v>0</v>
      </c>
      <c r="S721" s="45"/>
      <c r="T721" s="155" t="str">
        <f>IFERROR(INDEX('تعرفه ها'!A:Z,MATCH("بهای هر متر مکعب گاز مصرفی",'تعرفه ها'!$B:$B,0),MATCH(F721,'تعرفه ها'!$2:$2,0)),"---")</f>
        <v>---</v>
      </c>
      <c r="U721" s="50" t="str">
        <f t="shared" si="115"/>
        <v>---</v>
      </c>
      <c r="V721" s="50" t="str">
        <f>IFERROR(ROUND(R721*INDEX('تعرفه ها'!A:Z,MATCH("عوارض گاز به ازاء هر متر مکعب",'تعرفه ها'!$B:$B,0),MATCH(F721,'تعرفه ها'!$2:$2,0)),0),"---")</f>
        <v>---</v>
      </c>
      <c r="W721" s="50" t="str">
        <f>IFERROR(ROUND(((U721+V721)*INDEX('تعرفه ها'!A:Z,MATCH("هزینه نگهداری و تعمیرات شبکه گاز",'تعرفه ها'!$B:$B,0),MATCH(F721,'تعرفه ها'!$2:$2,0))/100),0),"---")</f>
        <v>---</v>
      </c>
      <c r="X721" s="50" t="str">
        <f>IFERROR(IF(INDEX('اطلاعات دوره'!A:Z,MATCH(G721,'اطلاعات دوره'!C:C,0),MATCH("گاز",'اطلاعات دوره'!$1:$1,0))="دارد",ROUND((U721+V721)*INDEX('تعرفه ها'!A:Z,MATCH("پیک فصلی گاز",'تعرفه ها'!$B:$B,0),MATCH(F721,'تعرفه ها'!$2:$2,0))/100,0),0),"---")</f>
        <v>---</v>
      </c>
      <c r="Y721" s="50" t="str">
        <f>IFERROR(ROUND(SUM(U721+V721+W721+X721)*INDEX('تعرفه ها'!A:Z,MATCH("مالیات گاز",'تعرفه ها'!$B:$B,0),MATCH(F721,'تعرفه ها'!$2:$2,0))/100,0),"---")</f>
        <v>---</v>
      </c>
      <c r="Z721" s="50" t="str">
        <f t="shared" si="116"/>
        <v>---</v>
      </c>
      <c r="AA721" s="50" t="str">
        <f t="shared" si="110"/>
        <v>---</v>
      </c>
      <c r="AB721" s="50" t="str">
        <f t="shared" si="117"/>
        <v>---</v>
      </c>
      <c r="AC721" s="50" t="str">
        <f t="shared" si="118"/>
        <v>---</v>
      </c>
      <c r="AD721" s="153" t="str">
        <f t="shared" si="119"/>
        <v>---</v>
      </c>
      <c r="AF721" s="155" t="str">
        <f>IFERROR(IF(INDEX(پرداخت!A:AZ,MATCH(A721&amp;" - "&amp;"گاز",پرداخت!$B:$B,0),MATCH(G721,پرداخت!$1:$1,0))="نشده","نشده","شده"),"---")</f>
        <v>---</v>
      </c>
      <c r="AH721" s="144"/>
      <c r="AI721" s="144"/>
      <c r="AJ721" s="144"/>
    </row>
    <row r="722" spans="1:36" ht="34.9" hidden="1" customHeight="1">
      <c r="A722" s="170"/>
      <c r="B722" s="47">
        <f>IFERROR(INDEX('اطلاعات انشعابات شرکتها'!A:BB,MATCH(A722,'اطلاعات انشعابات شرکتها'!A:A,0),MATCH(B$1,'اطلاعات انشعابات شرکتها'!$1:$1,0)),0)</f>
        <v>0</v>
      </c>
      <c r="C722" s="48">
        <f>IFERROR(INDEX('اطلاعات انشعابات شرکتها'!A:BB,MATCH(A722,'اطلاعات انشعابات شرکتها'!A:A,0),MATCH(C$1,'اطلاعات انشعابات شرکتها'!$1:$1,0)),0)</f>
        <v>0</v>
      </c>
      <c r="D722" s="45"/>
      <c r="E722" s="171"/>
      <c r="F722" s="170"/>
      <c r="G722" s="47" t="str">
        <f t="shared" si="111"/>
        <v>/</v>
      </c>
      <c r="H722" s="47">
        <f>IFERROR(INDEX('اطلاعات دوره'!A:Z,MATCH(G722,'اطلاعات دوره'!C:C,0),MATCH(H$1,'اطلاعات دوره'!$1:$1,0)),0)</f>
        <v>0</v>
      </c>
      <c r="I722" s="47">
        <f>IFERROR(INDEX('اطلاعات دوره'!A:Z,MATCH(G722,'اطلاعات دوره'!C:C,0),MATCH(I$1,'اطلاعات دوره'!$1:$1,0)),0)</f>
        <v>0</v>
      </c>
      <c r="J722" s="48">
        <f>IFERROR(INDEX('اطلاعات دوره'!A:Z,MATCH(G722,'اطلاعات دوره'!C:C,0),MATCH(J$1,'اطلاعات دوره'!$1:$1,0)),0)</f>
        <v>0</v>
      </c>
      <c r="K722" s="46"/>
      <c r="L722" s="158" t="str">
        <f>IFERROR(INDEX('اطلاعات دوره'!A:Z,MATCH(G722,'اطلاعات دوره'!C:C,0)-1,MATCH("عنوان",'اطلاعات دوره'!$1:$1,0)),"---")</f>
        <v>---</v>
      </c>
      <c r="M722" s="47" t="str">
        <f t="shared" si="112"/>
        <v>----</v>
      </c>
      <c r="N722" s="48" t="str">
        <f t="shared" si="113"/>
        <v>-/</v>
      </c>
      <c r="O722" s="45"/>
      <c r="P722" s="158">
        <f>IFERROR(INDEX('قرائت کنتور'!A:AZ,MATCH(A722&amp;"-"&amp;"گاز",'قرائت کنتور'!B:B,0),MATCH(L722,'قرائت کنتور'!$1:$1,0)),0)</f>
        <v>0</v>
      </c>
      <c r="Q722" s="47">
        <f>IFERROR(INDEX('قرائت کنتور'!A:AZ,MATCH(A722&amp;"-"&amp;"گاز",'قرائت کنتور'!B:B,0),MATCH(G722,'قرائت کنتور'!$1:$1,0)),0)</f>
        <v>0</v>
      </c>
      <c r="R722" s="47">
        <f t="shared" si="114"/>
        <v>0</v>
      </c>
      <c r="S722" s="45"/>
      <c r="T722" s="155" t="str">
        <f>IFERROR(INDEX('تعرفه ها'!A:Z,MATCH("بهای هر متر مکعب گاز مصرفی",'تعرفه ها'!$B:$B,0),MATCH(F722,'تعرفه ها'!$2:$2,0)),"---")</f>
        <v>---</v>
      </c>
      <c r="U722" s="50" t="str">
        <f t="shared" si="115"/>
        <v>---</v>
      </c>
      <c r="V722" s="50" t="str">
        <f>IFERROR(ROUND(R722*INDEX('تعرفه ها'!A:Z,MATCH("عوارض گاز به ازاء هر متر مکعب",'تعرفه ها'!$B:$B,0),MATCH(F722,'تعرفه ها'!$2:$2,0)),0),"---")</f>
        <v>---</v>
      </c>
      <c r="W722" s="50" t="str">
        <f>IFERROR(ROUND(((U722+V722)*INDEX('تعرفه ها'!A:Z,MATCH("هزینه نگهداری و تعمیرات شبکه گاز",'تعرفه ها'!$B:$B,0),MATCH(F722,'تعرفه ها'!$2:$2,0))/100),0),"---")</f>
        <v>---</v>
      </c>
      <c r="X722" s="50" t="str">
        <f>IFERROR(IF(INDEX('اطلاعات دوره'!A:Z,MATCH(G722,'اطلاعات دوره'!C:C,0),MATCH("گاز",'اطلاعات دوره'!$1:$1,0))="دارد",ROUND((U722+V722)*INDEX('تعرفه ها'!A:Z,MATCH("پیک فصلی گاز",'تعرفه ها'!$B:$B,0),MATCH(F722,'تعرفه ها'!$2:$2,0))/100,0),0),"---")</f>
        <v>---</v>
      </c>
      <c r="Y722" s="50" t="str">
        <f>IFERROR(ROUND(SUM(U722+V722+W722+X722)*INDEX('تعرفه ها'!A:Z,MATCH("مالیات گاز",'تعرفه ها'!$B:$B,0),MATCH(F722,'تعرفه ها'!$2:$2,0))/100,0),"---")</f>
        <v>---</v>
      </c>
      <c r="Z722" s="50" t="str">
        <f t="shared" si="116"/>
        <v>---</v>
      </c>
      <c r="AA722" s="50" t="str">
        <f t="shared" si="110"/>
        <v>---</v>
      </c>
      <c r="AB722" s="50" t="str">
        <f t="shared" si="117"/>
        <v>---</v>
      </c>
      <c r="AC722" s="50" t="str">
        <f t="shared" si="118"/>
        <v>---</v>
      </c>
      <c r="AD722" s="153" t="str">
        <f t="shared" si="119"/>
        <v>---</v>
      </c>
      <c r="AF722" s="155" t="str">
        <f>IFERROR(IF(INDEX(پرداخت!A:AZ,MATCH(A722&amp;" - "&amp;"گاز",پرداخت!$B:$B,0),MATCH(G722,پرداخت!$1:$1,0))="نشده","نشده","شده"),"---")</f>
        <v>---</v>
      </c>
      <c r="AH722" s="144"/>
      <c r="AI722" s="144"/>
      <c r="AJ722" s="144"/>
    </row>
    <row r="723" spans="1:36" ht="34.9" hidden="1" customHeight="1">
      <c r="A723" s="170"/>
      <c r="B723" s="47">
        <f>IFERROR(INDEX('اطلاعات انشعابات شرکتها'!A:BB,MATCH(A723,'اطلاعات انشعابات شرکتها'!A:A,0),MATCH(B$1,'اطلاعات انشعابات شرکتها'!$1:$1,0)),0)</f>
        <v>0</v>
      </c>
      <c r="C723" s="48">
        <f>IFERROR(INDEX('اطلاعات انشعابات شرکتها'!A:BB,MATCH(A723,'اطلاعات انشعابات شرکتها'!A:A,0),MATCH(C$1,'اطلاعات انشعابات شرکتها'!$1:$1,0)),0)</f>
        <v>0</v>
      </c>
      <c r="D723" s="45"/>
      <c r="E723" s="171"/>
      <c r="F723" s="170"/>
      <c r="G723" s="47" t="str">
        <f t="shared" si="111"/>
        <v>/</v>
      </c>
      <c r="H723" s="47">
        <f>IFERROR(INDEX('اطلاعات دوره'!A:Z,MATCH(G723,'اطلاعات دوره'!C:C,0),MATCH(H$1,'اطلاعات دوره'!$1:$1,0)),0)</f>
        <v>0</v>
      </c>
      <c r="I723" s="47">
        <f>IFERROR(INDEX('اطلاعات دوره'!A:Z,MATCH(G723,'اطلاعات دوره'!C:C,0),MATCH(I$1,'اطلاعات دوره'!$1:$1,0)),0)</f>
        <v>0</v>
      </c>
      <c r="J723" s="48">
        <f>IFERROR(INDEX('اطلاعات دوره'!A:Z,MATCH(G723,'اطلاعات دوره'!C:C,0),MATCH(J$1,'اطلاعات دوره'!$1:$1,0)),0)</f>
        <v>0</v>
      </c>
      <c r="K723" s="46"/>
      <c r="L723" s="158" t="str">
        <f>IFERROR(INDEX('اطلاعات دوره'!A:Z,MATCH(G723,'اطلاعات دوره'!C:C,0)-1,MATCH("عنوان",'اطلاعات دوره'!$1:$1,0)),"---")</f>
        <v>---</v>
      </c>
      <c r="M723" s="47" t="str">
        <f t="shared" si="112"/>
        <v>----</v>
      </c>
      <c r="N723" s="48" t="str">
        <f t="shared" si="113"/>
        <v>-/</v>
      </c>
      <c r="O723" s="45"/>
      <c r="P723" s="158">
        <f>IFERROR(INDEX('قرائت کنتور'!A:AZ,MATCH(A723&amp;"-"&amp;"گاز",'قرائت کنتور'!B:B,0),MATCH(L723,'قرائت کنتور'!$1:$1,0)),0)</f>
        <v>0</v>
      </c>
      <c r="Q723" s="47">
        <f>IFERROR(INDEX('قرائت کنتور'!A:AZ,MATCH(A723&amp;"-"&amp;"گاز",'قرائت کنتور'!B:B,0),MATCH(G723,'قرائت کنتور'!$1:$1,0)),0)</f>
        <v>0</v>
      </c>
      <c r="R723" s="47">
        <f t="shared" si="114"/>
        <v>0</v>
      </c>
      <c r="S723" s="45"/>
      <c r="T723" s="155" t="str">
        <f>IFERROR(INDEX('تعرفه ها'!A:Z,MATCH("بهای هر متر مکعب گاز مصرفی",'تعرفه ها'!$B:$B,0),MATCH(F723,'تعرفه ها'!$2:$2,0)),"---")</f>
        <v>---</v>
      </c>
      <c r="U723" s="50" t="str">
        <f t="shared" si="115"/>
        <v>---</v>
      </c>
      <c r="V723" s="50" t="str">
        <f>IFERROR(ROUND(R723*INDEX('تعرفه ها'!A:Z,MATCH("عوارض گاز به ازاء هر متر مکعب",'تعرفه ها'!$B:$B,0),MATCH(F723,'تعرفه ها'!$2:$2,0)),0),"---")</f>
        <v>---</v>
      </c>
      <c r="W723" s="50" t="str">
        <f>IFERROR(ROUND(((U723+V723)*INDEX('تعرفه ها'!A:Z,MATCH("هزینه نگهداری و تعمیرات شبکه گاز",'تعرفه ها'!$B:$B,0),MATCH(F723,'تعرفه ها'!$2:$2,0))/100),0),"---")</f>
        <v>---</v>
      </c>
      <c r="X723" s="50" t="str">
        <f>IFERROR(IF(INDEX('اطلاعات دوره'!A:Z,MATCH(G723,'اطلاعات دوره'!C:C,0),MATCH("گاز",'اطلاعات دوره'!$1:$1,0))="دارد",ROUND((U723+V723)*INDEX('تعرفه ها'!A:Z,MATCH("پیک فصلی گاز",'تعرفه ها'!$B:$B,0),MATCH(F723,'تعرفه ها'!$2:$2,0))/100,0),0),"---")</f>
        <v>---</v>
      </c>
      <c r="Y723" s="50" t="str">
        <f>IFERROR(ROUND(SUM(U723+V723+W723+X723)*INDEX('تعرفه ها'!A:Z,MATCH("مالیات گاز",'تعرفه ها'!$B:$B,0),MATCH(F723,'تعرفه ها'!$2:$2,0))/100,0),"---")</f>
        <v>---</v>
      </c>
      <c r="Z723" s="50" t="str">
        <f t="shared" si="116"/>
        <v>---</v>
      </c>
      <c r="AA723" s="50" t="str">
        <f t="shared" si="110"/>
        <v>---</v>
      </c>
      <c r="AB723" s="50" t="str">
        <f t="shared" si="117"/>
        <v>---</v>
      </c>
      <c r="AC723" s="50" t="str">
        <f t="shared" si="118"/>
        <v>---</v>
      </c>
      <c r="AD723" s="153" t="str">
        <f t="shared" si="119"/>
        <v>---</v>
      </c>
      <c r="AF723" s="155" t="str">
        <f>IFERROR(IF(INDEX(پرداخت!A:AZ,MATCH(A723&amp;" - "&amp;"گاز",پرداخت!$B:$B,0),MATCH(G723,پرداخت!$1:$1,0))="نشده","نشده","شده"),"---")</f>
        <v>---</v>
      </c>
      <c r="AH723" s="144"/>
      <c r="AI723" s="144"/>
      <c r="AJ723" s="144"/>
    </row>
    <row r="724" spans="1:36" ht="34.9" hidden="1" customHeight="1">
      <c r="A724" s="170"/>
      <c r="B724" s="47">
        <f>IFERROR(INDEX('اطلاعات انشعابات شرکتها'!A:BB,MATCH(A724,'اطلاعات انشعابات شرکتها'!A:A,0),MATCH(B$1,'اطلاعات انشعابات شرکتها'!$1:$1,0)),0)</f>
        <v>0</v>
      </c>
      <c r="C724" s="48">
        <f>IFERROR(INDEX('اطلاعات انشعابات شرکتها'!A:BB,MATCH(A724,'اطلاعات انشعابات شرکتها'!A:A,0),MATCH(C$1,'اطلاعات انشعابات شرکتها'!$1:$1,0)),0)</f>
        <v>0</v>
      </c>
      <c r="D724" s="45"/>
      <c r="E724" s="171"/>
      <c r="F724" s="170"/>
      <c r="G724" s="47" t="str">
        <f t="shared" si="111"/>
        <v>/</v>
      </c>
      <c r="H724" s="47">
        <f>IFERROR(INDEX('اطلاعات دوره'!A:Z,MATCH(G724,'اطلاعات دوره'!C:C,0),MATCH(H$1,'اطلاعات دوره'!$1:$1,0)),0)</f>
        <v>0</v>
      </c>
      <c r="I724" s="47">
        <f>IFERROR(INDEX('اطلاعات دوره'!A:Z,MATCH(G724,'اطلاعات دوره'!C:C,0),MATCH(I$1,'اطلاعات دوره'!$1:$1,0)),0)</f>
        <v>0</v>
      </c>
      <c r="J724" s="48">
        <f>IFERROR(INDEX('اطلاعات دوره'!A:Z,MATCH(G724,'اطلاعات دوره'!C:C,0),MATCH(J$1,'اطلاعات دوره'!$1:$1,0)),0)</f>
        <v>0</v>
      </c>
      <c r="K724" s="46"/>
      <c r="L724" s="158" t="str">
        <f>IFERROR(INDEX('اطلاعات دوره'!A:Z,MATCH(G724,'اطلاعات دوره'!C:C,0)-1,MATCH("عنوان",'اطلاعات دوره'!$1:$1,0)),"---")</f>
        <v>---</v>
      </c>
      <c r="M724" s="47" t="str">
        <f t="shared" si="112"/>
        <v>----</v>
      </c>
      <c r="N724" s="48" t="str">
        <f t="shared" si="113"/>
        <v>-/</v>
      </c>
      <c r="O724" s="45"/>
      <c r="P724" s="158">
        <f>IFERROR(INDEX('قرائت کنتور'!A:AZ,MATCH(A724&amp;"-"&amp;"گاز",'قرائت کنتور'!B:B,0),MATCH(L724,'قرائت کنتور'!$1:$1,0)),0)</f>
        <v>0</v>
      </c>
      <c r="Q724" s="47">
        <f>IFERROR(INDEX('قرائت کنتور'!A:AZ,MATCH(A724&amp;"-"&amp;"گاز",'قرائت کنتور'!B:B,0),MATCH(G724,'قرائت کنتور'!$1:$1,0)),0)</f>
        <v>0</v>
      </c>
      <c r="R724" s="47">
        <f t="shared" si="114"/>
        <v>0</v>
      </c>
      <c r="S724" s="45"/>
      <c r="T724" s="155" t="str">
        <f>IFERROR(INDEX('تعرفه ها'!A:Z,MATCH("بهای هر متر مکعب گاز مصرفی",'تعرفه ها'!$B:$B,0),MATCH(F724,'تعرفه ها'!$2:$2,0)),"---")</f>
        <v>---</v>
      </c>
      <c r="U724" s="50" t="str">
        <f t="shared" si="115"/>
        <v>---</v>
      </c>
      <c r="V724" s="50" t="str">
        <f>IFERROR(ROUND(R724*INDEX('تعرفه ها'!A:Z,MATCH("عوارض گاز به ازاء هر متر مکعب",'تعرفه ها'!$B:$B,0),MATCH(F724,'تعرفه ها'!$2:$2,0)),0),"---")</f>
        <v>---</v>
      </c>
      <c r="W724" s="50" t="str">
        <f>IFERROR(ROUND(((U724+V724)*INDEX('تعرفه ها'!A:Z,MATCH("هزینه نگهداری و تعمیرات شبکه گاز",'تعرفه ها'!$B:$B,0),MATCH(F724,'تعرفه ها'!$2:$2,0))/100),0),"---")</f>
        <v>---</v>
      </c>
      <c r="X724" s="50" t="str">
        <f>IFERROR(IF(INDEX('اطلاعات دوره'!A:Z,MATCH(G724,'اطلاعات دوره'!C:C,0),MATCH("گاز",'اطلاعات دوره'!$1:$1,0))="دارد",ROUND((U724+V724)*INDEX('تعرفه ها'!A:Z,MATCH("پیک فصلی گاز",'تعرفه ها'!$B:$B,0),MATCH(F724,'تعرفه ها'!$2:$2,0))/100,0),0),"---")</f>
        <v>---</v>
      </c>
      <c r="Y724" s="50" t="str">
        <f>IFERROR(ROUND(SUM(U724+V724+W724+X724)*INDEX('تعرفه ها'!A:Z,MATCH("مالیات گاز",'تعرفه ها'!$B:$B,0),MATCH(F724,'تعرفه ها'!$2:$2,0))/100,0),"---")</f>
        <v>---</v>
      </c>
      <c r="Z724" s="50" t="str">
        <f t="shared" si="116"/>
        <v>---</v>
      </c>
      <c r="AA724" s="50" t="str">
        <f t="shared" si="110"/>
        <v>---</v>
      </c>
      <c r="AB724" s="50" t="str">
        <f t="shared" si="117"/>
        <v>---</v>
      </c>
      <c r="AC724" s="50" t="str">
        <f t="shared" si="118"/>
        <v>---</v>
      </c>
      <c r="AD724" s="153" t="str">
        <f t="shared" si="119"/>
        <v>---</v>
      </c>
      <c r="AF724" s="155" t="str">
        <f>IFERROR(IF(INDEX(پرداخت!A:AZ,MATCH(A724&amp;" - "&amp;"گاز",پرداخت!$B:$B,0),MATCH(G724,پرداخت!$1:$1,0))="نشده","نشده","شده"),"---")</f>
        <v>---</v>
      </c>
      <c r="AH724" s="144"/>
      <c r="AI724" s="144"/>
      <c r="AJ724" s="144"/>
    </row>
    <row r="725" spans="1:36" ht="34.9" hidden="1" customHeight="1">
      <c r="A725" s="170"/>
      <c r="B725" s="47">
        <f>IFERROR(INDEX('اطلاعات انشعابات شرکتها'!A:BB,MATCH(A725,'اطلاعات انشعابات شرکتها'!A:A,0),MATCH(B$1,'اطلاعات انشعابات شرکتها'!$1:$1,0)),0)</f>
        <v>0</v>
      </c>
      <c r="C725" s="48">
        <f>IFERROR(INDEX('اطلاعات انشعابات شرکتها'!A:BB,MATCH(A725,'اطلاعات انشعابات شرکتها'!A:A,0),MATCH(C$1,'اطلاعات انشعابات شرکتها'!$1:$1,0)),0)</f>
        <v>0</v>
      </c>
      <c r="D725" s="45"/>
      <c r="E725" s="171"/>
      <c r="F725" s="170"/>
      <c r="G725" s="47" t="str">
        <f t="shared" si="111"/>
        <v>/</v>
      </c>
      <c r="H725" s="47">
        <f>IFERROR(INDEX('اطلاعات دوره'!A:Z,MATCH(G725,'اطلاعات دوره'!C:C,0),MATCH(H$1,'اطلاعات دوره'!$1:$1,0)),0)</f>
        <v>0</v>
      </c>
      <c r="I725" s="47">
        <f>IFERROR(INDEX('اطلاعات دوره'!A:Z,MATCH(G725,'اطلاعات دوره'!C:C,0),MATCH(I$1,'اطلاعات دوره'!$1:$1,0)),0)</f>
        <v>0</v>
      </c>
      <c r="J725" s="48">
        <f>IFERROR(INDEX('اطلاعات دوره'!A:Z,MATCH(G725,'اطلاعات دوره'!C:C,0),MATCH(J$1,'اطلاعات دوره'!$1:$1,0)),0)</f>
        <v>0</v>
      </c>
      <c r="K725" s="46"/>
      <c r="L725" s="158" t="str">
        <f>IFERROR(INDEX('اطلاعات دوره'!A:Z,MATCH(G725,'اطلاعات دوره'!C:C,0)-1,MATCH("عنوان",'اطلاعات دوره'!$1:$1,0)),"---")</f>
        <v>---</v>
      </c>
      <c r="M725" s="47" t="str">
        <f t="shared" si="112"/>
        <v>----</v>
      </c>
      <c r="N725" s="48" t="str">
        <f t="shared" si="113"/>
        <v>-/</v>
      </c>
      <c r="O725" s="45"/>
      <c r="P725" s="158">
        <f>IFERROR(INDEX('قرائت کنتور'!A:AZ,MATCH(A725&amp;"-"&amp;"گاز",'قرائت کنتور'!B:B,0),MATCH(L725,'قرائت کنتور'!$1:$1,0)),0)</f>
        <v>0</v>
      </c>
      <c r="Q725" s="47">
        <f>IFERROR(INDEX('قرائت کنتور'!A:AZ,MATCH(A725&amp;"-"&amp;"گاز",'قرائت کنتور'!B:B,0),MATCH(G725,'قرائت کنتور'!$1:$1,0)),0)</f>
        <v>0</v>
      </c>
      <c r="R725" s="47">
        <f t="shared" si="114"/>
        <v>0</v>
      </c>
      <c r="S725" s="45"/>
      <c r="T725" s="155" t="str">
        <f>IFERROR(INDEX('تعرفه ها'!A:Z,MATCH("بهای هر متر مکعب گاز مصرفی",'تعرفه ها'!$B:$B,0),MATCH(F725,'تعرفه ها'!$2:$2,0)),"---")</f>
        <v>---</v>
      </c>
      <c r="U725" s="50" t="str">
        <f t="shared" si="115"/>
        <v>---</v>
      </c>
      <c r="V725" s="50" t="str">
        <f>IFERROR(ROUND(R725*INDEX('تعرفه ها'!A:Z,MATCH("عوارض گاز به ازاء هر متر مکعب",'تعرفه ها'!$B:$B,0),MATCH(F725,'تعرفه ها'!$2:$2,0)),0),"---")</f>
        <v>---</v>
      </c>
      <c r="W725" s="50" t="str">
        <f>IFERROR(ROUND(((U725+V725)*INDEX('تعرفه ها'!A:Z,MATCH("هزینه نگهداری و تعمیرات شبکه گاز",'تعرفه ها'!$B:$B,0),MATCH(F725,'تعرفه ها'!$2:$2,0))/100),0),"---")</f>
        <v>---</v>
      </c>
      <c r="X725" s="50" t="str">
        <f>IFERROR(IF(INDEX('اطلاعات دوره'!A:Z,MATCH(G725,'اطلاعات دوره'!C:C,0),MATCH("گاز",'اطلاعات دوره'!$1:$1,0))="دارد",ROUND((U725+V725)*INDEX('تعرفه ها'!A:Z,MATCH("پیک فصلی گاز",'تعرفه ها'!$B:$B,0),MATCH(F725,'تعرفه ها'!$2:$2,0))/100,0),0),"---")</f>
        <v>---</v>
      </c>
      <c r="Y725" s="50" t="str">
        <f>IFERROR(ROUND(SUM(U725+V725+W725+X725)*INDEX('تعرفه ها'!A:Z,MATCH("مالیات گاز",'تعرفه ها'!$B:$B,0),MATCH(F725,'تعرفه ها'!$2:$2,0))/100,0),"---")</f>
        <v>---</v>
      </c>
      <c r="Z725" s="50" t="str">
        <f t="shared" si="116"/>
        <v>---</v>
      </c>
      <c r="AA725" s="50" t="str">
        <f t="shared" si="110"/>
        <v>---</v>
      </c>
      <c r="AB725" s="50" t="str">
        <f t="shared" si="117"/>
        <v>---</v>
      </c>
      <c r="AC725" s="50" t="str">
        <f t="shared" si="118"/>
        <v>---</v>
      </c>
      <c r="AD725" s="153" t="str">
        <f t="shared" si="119"/>
        <v>---</v>
      </c>
      <c r="AF725" s="155" t="str">
        <f>IFERROR(IF(INDEX(پرداخت!A:AZ,MATCH(A725&amp;" - "&amp;"گاز",پرداخت!$B:$B,0),MATCH(G725,پرداخت!$1:$1,0))="نشده","نشده","شده"),"---")</f>
        <v>---</v>
      </c>
      <c r="AH725" s="144"/>
      <c r="AI725" s="144"/>
      <c r="AJ725" s="144"/>
    </row>
    <row r="726" spans="1:36" ht="34.9" hidden="1" customHeight="1">
      <c r="A726" s="170"/>
      <c r="B726" s="47">
        <f>IFERROR(INDEX('اطلاعات انشعابات شرکتها'!A:BB,MATCH(A726,'اطلاعات انشعابات شرکتها'!A:A,0),MATCH(B$1,'اطلاعات انشعابات شرکتها'!$1:$1,0)),0)</f>
        <v>0</v>
      </c>
      <c r="C726" s="48">
        <f>IFERROR(INDEX('اطلاعات انشعابات شرکتها'!A:BB,MATCH(A726,'اطلاعات انشعابات شرکتها'!A:A,0),MATCH(C$1,'اطلاعات انشعابات شرکتها'!$1:$1,0)),0)</f>
        <v>0</v>
      </c>
      <c r="D726" s="45"/>
      <c r="E726" s="171"/>
      <c r="F726" s="170"/>
      <c r="G726" s="47" t="str">
        <f t="shared" si="111"/>
        <v>/</v>
      </c>
      <c r="H726" s="47">
        <f>IFERROR(INDEX('اطلاعات دوره'!A:Z,MATCH(G726,'اطلاعات دوره'!C:C,0),MATCH(H$1,'اطلاعات دوره'!$1:$1,0)),0)</f>
        <v>0</v>
      </c>
      <c r="I726" s="47">
        <f>IFERROR(INDEX('اطلاعات دوره'!A:Z,MATCH(G726,'اطلاعات دوره'!C:C,0),MATCH(I$1,'اطلاعات دوره'!$1:$1,0)),0)</f>
        <v>0</v>
      </c>
      <c r="J726" s="48">
        <f>IFERROR(INDEX('اطلاعات دوره'!A:Z,MATCH(G726,'اطلاعات دوره'!C:C,0),MATCH(J$1,'اطلاعات دوره'!$1:$1,0)),0)</f>
        <v>0</v>
      </c>
      <c r="K726" s="46"/>
      <c r="L726" s="158" t="str">
        <f>IFERROR(INDEX('اطلاعات دوره'!A:Z,MATCH(G726,'اطلاعات دوره'!C:C,0)-1,MATCH("عنوان",'اطلاعات دوره'!$1:$1,0)),"---")</f>
        <v>---</v>
      </c>
      <c r="M726" s="47" t="str">
        <f t="shared" si="112"/>
        <v>----</v>
      </c>
      <c r="N726" s="48" t="str">
        <f t="shared" si="113"/>
        <v>-/</v>
      </c>
      <c r="O726" s="45"/>
      <c r="P726" s="158">
        <f>IFERROR(INDEX('قرائت کنتور'!A:AZ,MATCH(A726&amp;"-"&amp;"گاز",'قرائت کنتور'!B:B,0),MATCH(L726,'قرائت کنتور'!$1:$1,0)),0)</f>
        <v>0</v>
      </c>
      <c r="Q726" s="47">
        <f>IFERROR(INDEX('قرائت کنتور'!A:AZ,MATCH(A726&amp;"-"&amp;"گاز",'قرائت کنتور'!B:B,0),MATCH(G726,'قرائت کنتور'!$1:$1,0)),0)</f>
        <v>0</v>
      </c>
      <c r="R726" s="47">
        <f t="shared" si="114"/>
        <v>0</v>
      </c>
      <c r="S726" s="45"/>
      <c r="T726" s="155" t="str">
        <f>IFERROR(INDEX('تعرفه ها'!A:Z,MATCH("بهای هر متر مکعب گاز مصرفی",'تعرفه ها'!$B:$B,0),MATCH(F726,'تعرفه ها'!$2:$2,0)),"---")</f>
        <v>---</v>
      </c>
      <c r="U726" s="50" t="str">
        <f t="shared" si="115"/>
        <v>---</v>
      </c>
      <c r="V726" s="50" t="str">
        <f>IFERROR(ROUND(R726*INDEX('تعرفه ها'!A:Z,MATCH("عوارض گاز به ازاء هر متر مکعب",'تعرفه ها'!$B:$B,0),MATCH(F726,'تعرفه ها'!$2:$2,0)),0),"---")</f>
        <v>---</v>
      </c>
      <c r="W726" s="50" t="str">
        <f>IFERROR(ROUND(((U726+V726)*INDEX('تعرفه ها'!A:Z,MATCH("هزینه نگهداری و تعمیرات شبکه گاز",'تعرفه ها'!$B:$B,0),MATCH(F726,'تعرفه ها'!$2:$2,0))/100),0),"---")</f>
        <v>---</v>
      </c>
      <c r="X726" s="50" t="str">
        <f>IFERROR(IF(INDEX('اطلاعات دوره'!A:Z,MATCH(G726,'اطلاعات دوره'!C:C,0),MATCH("گاز",'اطلاعات دوره'!$1:$1,0))="دارد",ROUND((U726+V726)*INDEX('تعرفه ها'!A:Z,MATCH("پیک فصلی گاز",'تعرفه ها'!$B:$B,0),MATCH(F726,'تعرفه ها'!$2:$2,0))/100,0),0),"---")</f>
        <v>---</v>
      </c>
      <c r="Y726" s="50" t="str">
        <f>IFERROR(ROUND(SUM(U726+V726+W726+X726)*INDEX('تعرفه ها'!A:Z,MATCH("مالیات گاز",'تعرفه ها'!$B:$B,0),MATCH(F726,'تعرفه ها'!$2:$2,0))/100,0),"---")</f>
        <v>---</v>
      </c>
      <c r="Z726" s="50" t="str">
        <f t="shared" si="116"/>
        <v>---</v>
      </c>
      <c r="AA726" s="50" t="str">
        <f t="shared" si="110"/>
        <v>---</v>
      </c>
      <c r="AB726" s="50" t="str">
        <f t="shared" si="117"/>
        <v>---</v>
      </c>
      <c r="AC726" s="50" t="str">
        <f t="shared" si="118"/>
        <v>---</v>
      </c>
      <c r="AD726" s="153" t="str">
        <f t="shared" si="119"/>
        <v>---</v>
      </c>
      <c r="AF726" s="155" t="str">
        <f>IFERROR(IF(INDEX(پرداخت!A:AZ,MATCH(A726&amp;" - "&amp;"گاز",پرداخت!$B:$B,0),MATCH(G726,پرداخت!$1:$1,0))="نشده","نشده","شده"),"---")</f>
        <v>---</v>
      </c>
      <c r="AH726" s="144"/>
      <c r="AI726" s="144"/>
      <c r="AJ726" s="144"/>
    </row>
    <row r="727" spans="1:36" ht="34.9" hidden="1" customHeight="1">
      <c r="A727" s="170"/>
      <c r="B727" s="47">
        <f>IFERROR(INDEX('اطلاعات انشعابات شرکتها'!A:BB,MATCH(A727,'اطلاعات انشعابات شرکتها'!A:A,0),MATCH(B$1,'اطلاعات انشعابات شرکتها'!$1:$1,0)),0)</f>
        <v>0</v>
      </c>
      <c r="C727" s="48">
        <f>IFERROR(INDEX('اطلاعات انشعابات شرکتها'!A:BB,MATCH(A727,'اطلاعات انشعابات شرکتها'!A:A,0),MATCH(C$1,'اطلاعات انشعابات شرکتها'!$1:$1,0)),0)</f>
        <v>0</v>
      </c>
      <c r="D727" s="45"/>
      <c r="E727" s="171"/>
      <c r="F727" s="170"/>
      <c r="G727" s="47" t="str">
        <f t="shared" si="111"/>
        <v>/</v>
      </c>
      <c r="H727" s="47">
        <f>IFERROR(INDEX('اطلاعات دوره'!A:Z,MATCH(G727,'اطلاعات دوره'!C:C,0),MATCH(H$1,'اطلاعات دوره'!$1:$1,0)),0)</f>
        <v>0</v>
      </c>
      <c r="I727" s="47">
        <f>IFERROR(INDEX('اطلاعات دوره'!A:Z,MATCH(G727,'اطلاعات دوره'!C:C,0),MATCH(I$1,'اطلاعات دوره'!$1:$1,0)),0)</f>
        <v>0</v>
      </c>
      <c r="J727" s="48">
        <f>IFERROR(INDEX('اطلاعات دوره'!A:Z,MATCH(G727,'اطلاعات دوره'!C:C,0),MATCH(J$1,'اطلاعات دوره'!$1:$1,0)),0)</f>
        <v>0</v>
      </c>
      <c r="K727" s="46"/>
      <c r="L727" s="158" t="str">
        <f>IFERROR(INDEX('اطلاعات دوره'!A:Z,MATCH(G727,'اطلاعات دوره'!C:C,0)-1,MATCH("عنوان",'اطلاعات دوره'!$1:$1,0)),"---")</f>
        <v>---</v>
      </c>
      <c r="M727" s="47" t="str">
        <f t="shared" si="112"/>
        <v>----</v>
      </c>
      <c r="N727" s="48" t="str">
        <f t="shared" si="113"/>
        <v>-/</v>
      </c>
      <c r="O727" s="45"/>
      <c r="P727" s="158">
        <f>IFERROR(INDEX('قرائت کنتور'!A:AZ,MATCH(A727&amp;"-"&amp;"گاز",'قرائت کنتور'!B:B,0),MATCH(L727,'قرائت کنتور'!$1:$1,0)),0)</f>
        <v>0</v>
      </c>
      <c r="Q727" s="47">
        <f>IFERROR(INDEX('قرائت کنتور'!A:AZ,MATCH(A727&amp;"-"&amp;"گاز",'قرائت کنتور'!B:B,0),MATCH(G727,'قرائت کنتور'!$1:$1,0)),0)</f>
        <v>0</v>
      </c>
      <c r="R727" s="47">
        <f t="shared" si="114"/>
        <v>0</v>
      </c>
      <c r="S727" s="45"/>
      <c r="T727" s="155" t="str">
        <f>IFERROR(INDEX('تعرفه ها'!A:Z,MATCH("بهای هر متر مکعب گاز مصرفی",'تعرفه ها'!$B:$B,0),MATCH(F727,'تعرفه ها'!$2:$2,0)),"---")</f>
        <v>---</v>
      </c>
      <c r="U727" s="50" t="str">
        <f t="shared" si="115"/>
        <v>---</v>
      </c>
      <c r="V727" s="50" t="str">
        <f>IFERROR(ROUND(R727*INDEX('تعرفه ها'!A:Z,MATCH("عوارض گاز به ازاء هر متر مکعب",'تعرفه ها'!$B:$B,0),MATCH(F727,'تعرفه ها'!$2:$2,0)),0),"---")</f>
        <v>---</v>
      </c>
      <c r="W727" s="50" t="str">
        <f>IFERROR(ROUND(((U727+V727)*INDEX('تعرفه ها'!A:Z,MATCH("هزینه نگهداری و تعمیرات شبکه گاز",'تعرفه ها'!$B:$B,0),MATCH(F727,'تعرفه ها'!$2:$2,0))/100),0),"---")</f>
        <v>---</v>
      </c>
      <c r="X727" s="50" t="str">
        <f>IFERROR(IF(INDEX('اطلاعات دوره'!A:Z,MATCH(G727,'اطلاعات دوره'!C:C,0),MATCH("گاز",'اطلاعات دوره'!$1:$1,0))="دارد",ROUND((U727+V727)*INDEX('تعرفه ها'!A:Z,MATCH("پیک فصلی گاز",'تعرفه ها'!$B:$B,0),MATCH(F727,'تعرفه ها'!$2:$2,0))/100,0),0),"---")</f>
        <v>---</v>
      </c>
      <c r="Y727" s="50" t="str">
        <f>IFERROR(ROUND(SUM(U727+V727+W727+X727)*INDEX('تعرفه ها'!A:Z,MATCH("مالیات گاز",'تعرفه ها'!$B:$B,0),MATCH(F727,'تعرفه ها'!$2:$2,0))/100,0),"---")</f>
        <v>---</v>
      </c>
      <c r="Z727" s="50" t="str">
        <f t="shared" si="116"/>
        <v>---</v>
      </c>
      <c r="AA727" s="50" t="str">
        <f t="shared" si="110"/>
        <v>---</v>
      </c>
      <c r="AB727" s="50" t="str">
        <f t="shared" si="117"/>
        <v>---</v>
      </c>
      <c r="AC727" s="50" t="str">
        <f t="shared" si="118"/>
        <v>---</v>
      </c>
      <c r="AD727" s="153" t="str">
        <f t="shared" si="119"/>
        <v>---</v>
      </c>
      <c r="AF727" s="155" t="str">
        <f>IFERROR(IF(INDEX(پرداخت!A:AZ,MATCH(A727&amp;" - "&amp;"گاز",پرداخت!$B:$B,0),MATCH(G727,پرداخت!$1:$1,0))="نشده","نشده","شده"),"---")</f>
        <v>---</v>
      </c>
      <c r="AH727" s="144"/>
      <c r="AI727" s="144"/>
      <c r="AJ727" s="144"/>
    </row>
    <row r="728" spans="1:36" ht="34.9" hidden="1" customHeight="1">
      <c r="A728" s="170"/>
      <c r="B728" s="47">
        <f>IFERROR(INDEX('اطلاعات انشعابات شرکتها'!A:BB,MATCH(A728,'اطلاعات انشعابات شرکتها'!A:A,0),MATCH(B$1,'اطلاعات انشعابات شرکتها'!$1:$1,0)),0)</f>
        <v>0</v>
      </c>
      <c r="C728" s="48">
        <f>IFERROR(INDEX('اطلاعات انشعابات شرکتها'!A:BB,MATCH(A728,'اطلاعات انشعابات شرکتها'!A:A,0),MATCH(C$1,'اطلاعات انشعابات شرکتها'!$1:$1,0)),0)</f>
        <v>0</v>
      </c>
      <c r="D728" s="45"/>
      <c r="E728" s="171"/>
      <c r="F728" s="170"/>
      <c r="G728" s="47" t="str">
        <f t="shared" si="111"/>
        <v>/</v>
      </c>
      <c r="H728" s="47">
        <f>IFERROR(INDEX('اطلاعات دوره'!A:Z,MATCH(G728,'اطلاعات دوره'!C:C,0),MATCH(H$1,'اطلاعات دوره'!$1:$1,0)),0)</f>
        <v>0</v>
      </c>
      <c r="I728" s="47">
        <f>IFERROR(INDEX('اطلاعات دوره'!A:Z,MATCH(G728,'اطلاعات دوره'!C:C,0),MATCH(I$1,'اطلاعات دوره'!$1:$1,0)),0)</f>
        <v>0</v>
      </c>
      <c r="J728" s="48">
        <f>IFERROR(INDEX('اطلاعات دوره'!A:Z,MATCH(G728,'اطلاعات دوره'!C:C,0),MATCH(J$1,'اطلاعات دوره'!$1:$1,0)),0)</f>
        <v>0</v>
      </c>
      <c r="K728" s="46"/>
      <c r="L728" s="158" t="str">
        <f>IFERROR(INDEX('اطلاعات دوره'!A:Z,MATCH(G728,'اطلاعات دوره'!C:C,0)-1,MATCH("عنوان",'اطلاعات دوره'!$1:$1,0)),"---")</f>
        <v>---</v>
      </c>
      <c r="M728" s="47" t="str">
        <f t="shared" si="112"/>
        <v>----</v>
      </c>
      <c r="N728" s="48" t="str">
        <f t="shared" si="113"/>
        <v>-/</v>
      </c>
      <c r="O728" s="45"/>
      <c r="P728" s="158">
        <f>IFERROR(INDEX('قرائت کنتور'!A:AZ,MATCH(A728&amp;"-"&amp;"گاز",'قرائت کنتور'!B:B,0),MATCH(L728,'قرائت کنتور'!$1:$1,0)),0)</f>
        <v>0</v>
      </c>
      <c r="Q728" s="47">
        <f>IFERROR(INDEX('قرائت کنتور'!A:AZ,MATCH(A728&amp;"-"&amp;"گاز",'قرائت کنتور'!B:B,0),MATCH(G728,'قرائت کنتور'!$1:$1,0)),0)</f>
        <v>0</v>
      </c>
      <c r="R728" s="47">
        <f t="shared" si="114"/>
        <v>0</v>
      </c>
      <c r="S728" s="45"/>
      <c r="T728" s="155" t="str">
        <f>IFERROR(INDEX('تعرفه ها'!A:Z,MATCH("بهای هر متر مکعب گاز مصرفی",'تعرفه ها'!$B:$B,0),MATCH(F728,'تعرفه ها'!$2:$2,0)),"---")</f>
        <v>---</v>
      </c>
      <c r="U728" s="50" t="str">
        <f t="shared" si="115"/>
        <v>---</v>
      </c>
      <c r="V728" s="50" t="str">
        <f>IFERROR(ROUND(R728*INDEX('تعرفه ها'!A:Z,MATCH("عوارض گاز به ازاء هر متر مکعب",'تعرفه ها'!$B:$B,0),MATCH(F728,'تعرفه ها'!$2:$2,0)),0),"---")</f>
        <v>---</v>
      </c>
      <c r="W728" s="50" t="str">
        <f>IFERROR(ROUND(((U728+V728)*INDEX('تعرفه ها'!A:Z,MATCH("هزینه نگهداری و تعمیرات شبکه گاز",'تعرفه ها'!$B:$B,0),MATCH(F728,'تعرفه ها'!$2:$2,0))/100),0),"---")</f>
        <v>---</v>
      </c>
      <c r="X728" s="50" t="str">
        <f>IFERROR(IF(INDEX('اطلاعات دوره'!A:Z,MATCH(G728,'اطلاعات دوره'!C:C,0),MATCH("گاز",'اطلاعات دوره'!$1:$1,0))="دارد",ROUND((U728+V728)*INDEX('تعرفه ها'!A:Z,MATCH("پیک فصلی گاز",'تعرفه ها'!$B:$B,0),MATCH(F728,'تعرفه ها'!$2:$2,0))/100,0),0),"---")</f>
        <v>---</v>
      </c>
      <c r="Y728" s="50" t="str">
        <f>IFERROR(ROUND(SUM(U728+V728+W728+X728)*INDEX('تعرفه ها'!A:Z,MATCH("مالیات گاز",'تعرفه ها'!$B:$B,0),MATCH(F728,'تعرفه ها'!$2:$2,0))/100,0),"---")</f>
        <v>---</v>
      </c>
      <c r="Z728" s="50" t="str">
        <f t="shared" si="116"/>
        <v>---</v>
      </c>
      <c r="AA728" s="50" t="str">
        <f t="shared" si="110"/>
        <v>---</v>
      </c>
      <c r="AB728" s="50" t="str">
        <f t="shared" si="117"/>
        <v>---</v>
      </c>
      <c r="AC728" s="50" t="str">
        <f t="shared" si="118"/>
        <v>---</v>
      </c>
      <c r="AD728" s="153" t="str">
        <f t="shared" si="119"/>
        <v>---</v>
      </c>
      <c r="AF728" s="155" t="str">
        <f>IFERROR(IF(INDEX(پرداخت!A:AZ,MATCH(A728&amp;" - "&amp;"گاز",پرداخت!$B:$B,0),MATCH(G728,پرداخت!$1:$1,0))="نشده","نشده","شده"),"---")</f>
        <v>---</v>
      </c>
      <c r="AH728" s="144"/>
      <c r="AI728" s="144"/>
      <c r="AJ728" s="144"/>
    </row>
    <row r="729" spans="1:36" ht="34.9" hidden="1" customHeight="1">
      <c r="A729" s="170"/>
      <c r="B729" s="47">
        <f>IFERROR(INDEX('اطلاعات انشعابات شرکتها'!A:BB,MATCH(A729,'اطلاعات انشعابات شرکتها'!A:A,0),MATCH(B$1,'اطلاعات انشعابات شرکتها'!$1:$1,0)),0)</f>
        <v>0</v>
      </c>
      <c r="C729" s="48">
        <f>IFERROR(INDEX('اطلاعات انشعابات شرکتها'!A:BB,MATCH(A729,'اطلاعات انشعابات شرکتها'!A:A,0),MATCH(C$1,'اطلاعات انشعابات شرکتها'!$1:$1,0)),0)</f>
        <v>0</v>
      </c>
      <c r="D729" s="45"/>
      <c r="E729" s="171"/>
      <c r="F729" s="170"/>
      <c r="G729" s="47" t="str">
        <f t="shared" si="111"/>
        <v>/</v>
      </c>
      <c r="H729" s="47">
        <f>IFERROR(INDEX('اطلاعات دوره'!A:Z,MATCH(G729,'اطلاعات دوره'!C:C,0),MATCH(H$1,'اطلاعات دوره'!$1:$1,0)),0)</f>
        <v>0</v>
      </c>
      <c r="I729" s="47">
        <f>IFERROR(INDEX('اطلاعات دوره'!A:Z,MATCH(G729,'اطلاعات دوره'!C:C,0),MATCH(I$1,'اطلاعات دوره'!$1:$1,0)),0)</f>
        <v>0</v>
      </c>
      <c r="J729" s="48">
        <f>IFERROR(INDEX('اطلاعات دوره'!A:Z,MATCH(G729,'اطلاعات دوره'!C:C,0),MATCH(J$1,'اطلاعات دوره'!$1:$1,0)),0)</f>
        <v>0</v>
      </c>
      <c r="K729" s="46"/>
      <c r="L729" s="158" t="str">
        <f>IFERROR(INDEX('اطلاعات دوره'!A:Z,MATCH(G729,'اطلاعات دوره'!C:C,0)-1,MATCH("عنوان",'اطلاعات دوره'!$1:$1,0)),"---")</f>
        <v>---</v>
      </c>
      <c r="M729" s="47" t="str">
        <f t="shared" si="112"/>
        <v>----</v>
      </c>
      <c r="N729" s="48" t="str">
        <f t="shared" si="113"/>
        <v>-/</v>
      </c>
      <c r="O729" s="45"/>
      <c r="P729" s="158">
        <f>IFERROR(INDEX('قرائت کنتور'!A:AZ,MATCH(A729&amp;"-"&amp;"گاز",'قرائت کنتور'!B:B,0),MATCH(L729,'قرائت کنتور'!$1:$1,0)),0)</f>
        <v>0</v>
      </c>
      <c r="Q729" s="47">
        <f>IFERROR(INDEX('قرائت کنتور'!A:AZ,MATCH(A729&amp;"-"&amp;"گاز",'قرائت کنتور'!B:B,0),MATCH(G729,'قرائت کنتور'!$1:$1,0)),0)</f>
        <v>0</v>
      </c>
      <c r="R729" s="47">
        <f t="shared" si="114"/>
        <v>0</v>
      </c>
      <c r="S729" s="45"/>
      <c r="T729" s="155" t="str">
        <f>IFERROR(INDEX('تعرفه ها'!A:Z,MATCH("بهای هر متر مکعب گاز مصرفی",'تعرفه ها'!$B:$B,0),MATCH(F729,'تعرفه ها'!$2:$2,0)),"---")</f>
        <v>---</v>
      </c>
      <c r="U729" s="50" t="str">
        <f t="shared" si="115"/>
        <v>---</v>
      </c>
      <c r="V729" s="50" t="str">
        <f>IFERROR(ROUND(R729*INDEX('تعرفه ها'!A:Z,MATCH("عوارض گاز به ازاء هر متر مکعب",'تعرفه ها'!$B:$B,0),MATCH(F729,'تعرفه ها'!$2:$2,0)),0),"---")</f>
        <v>---</v>
      </c>
      <c r="W729" s="50" t="str">
        <f>IFERROR(ROUND(((U729+V729)*INDEX('تعرفه ها'!A:Z,MATCH("هزینه نگهداری و تعمیرات شبکه گاز",'تعرفه ها'!$B:$B,0),MATCH(F729,'تعرفه ها'!$2:$2,0))/100),0),"---")</f>
        <v>---</v>
      </c>
      <c r="X729" s="50" t="str">
        <f>IFERROR(IF(INDEX('اطلاعات دوره'!A:Z,MATCH(G729,'اطلاعات دوره'!C:C,0),MATCH("گاز",'اطلاعات دوره'!$1:$1,0))="دارد",ROUND((U729+V729)*INDEX('تعرفه ها'!A:Z,MATCH("پیک فصلی گاز",'تعرفه ها'!$B:$B,0),MATCH(F729,'تعرفه ها'!$2:$2,0))/100,0),0),"---")</f>
        <v>---</v>
      </c>
      <c r="Y729" s="50" t="str">
        <f>IFERROR(ROUND(SUM(U729+V729+W729+X729)*INDEX('تعرفه ها'!A:Z,MATCH("مالیات گاز",'تعرفه ها'!$B:$B,0),MATCH(F729,'تعرفه ها'!$2:$2,0))/100,0),"---")</f>
        <v>---</v>
      </c>
      <c r="Z729" s="50" t="str">
        <f t="shared" si="116"/>
        <v>---</v>
      </c>
      <c r="AA729" s="50" t="str">
        <f t="shared" si="110"/>
        <v>---</v>
      </c>
      <c r="AB729" s="50" t="str">
        <f t="shared" si="117"/>
        <v>---</v>
      </c>
      <c r="AC729" s="50" t="str">
        <f t="shared" si="118"/>
        <v>---</v>
      </c>
      <c r="AD729" s="153" t="str">
        <f t="shared" si="119"/>
        <v>---</v>
      </c>
      <c r="AF729" s="155" t="str">
        <f>IFERROR(IF(INDEX(پرداخت!A:AZ,MATCH(A729&amp;" - "&amp;"گاز",پرداخت!$B:$B,0),MATCH(G729,پرداخت!$1:$1,0))="نشده","نشده","شده"),"---")</f>
        <v>---</v>
      </c>
      <c r="AH729" s="144"/>
      <c r="AI729" s="144"/>
      <c r="AJ729" s="144"/>
    </row>
    <row r="730" spans="1:36" ht="34.9" hidden="1" customHeight="1">
      <c r="A730" s="170"/>
      <c r="B730" s="47">
        <f>IFERROR(INDEX('اطلاعات انشعابات شرکتها'!A:BB,MATCH(A730,'اطلاعات انشعابات شرکتها'!A:A,0),MATCH(B$1,'اطلاعات انشعابات شرکتها'!$1:$1,0)),0)</f>
        <v>0</v>
      </c>
      <c r="C730" s="48">
        <f>IFERROR(INDEX('اطلاعات انشعابات شرکتها'!A:BB,MATCH(A730,'اطلاعات انشعابات شرکتها'!A:A,0),MATCH(C$1,'اطلاعات انشعابات شرکتها'!$1:$1,0)),0)</f>
        <v>0</v>
      </c>
      <c r="D730" s="45"/>
      <c r="E730" s="171"/>
      <c r="F730" s="170"/>
      <c r="G730" s="47" t="str">
        <f t="shared" si="111"/>
        <v>/</v>
      </c>
      <c r="H730" s="47">
        <f>IFERROR(INDEX('اطلاعات دوره'!A:Z,MATCH(G730,'اطلاعات دوره'!C:C,0),MATCH(H$1,'اطلاعات دوره'!$1:$1,0)),0)</f>
        <v>0</v>
      </c>
      <c r="I730" s="47">
        <f>IFERROR(INDEX('اطلاعات دوره'!A:Z,MATCH(G730,'اطلاعات دوره'!C:C,0),MATCH(I$1,'اطلاعات دوره'!$1:$1,0)),0)</f>
        <v>0</v>
      </c>
      <c r="J730" s="48">
        <f>IFERROR(INDEX('اطلاعات دوره'!A:Z,MATCH(G730,'اطلاعات دوره'!C:C,0),MATCH(J$1,'اطلاعات دوره'!$1:$1,0)),0)</f>
        <v>0</v>
      </c>
      <c r="K730" s="46"/>
      <c r="L730" s="158" t="str">
        <f>IFERROR(INDEX('اطلاعات دوره'!A:Z,MATCH(G730,'اطلاعات دوره'!C:C,0)-1,MATCH("عنوان",'اطلاعات دوره'!$1:$1,0)),"---")</f>
        <v>---</v>
      </c>
      <c r="M730" s="47" t="str">
        <f t="shared" si="112"/>
        <v>----</v>
      </c>
      <c r="N730" s="48" t="str">
        <f t="shared" si="113"/>
        <v>-/</v>
      </c>
      <c r="O730" s="45"/>
      <c r="P730" s="158">
        <f>IFERROR(INDEX('قرائت کنتور'!A:AZ,MATCH(A730&amp;"-"&amp;"گاز",'قرائت کنتور'!B:B,0),MATCH(L730,'قرائت کنتور'!$1:$1,0)),0)</f>
        <v>0</v>
      </c>
      <c r="Q730" s="47">
        <f>IFERROR(INDEX('قرائت کنتور'!A:AZ,MATCH(A730&amp;"-"&amp;"گاز",'قرائت کنتور'!B:B,0),MATCH(G730,'قرائت کنتور'!$1:$1,0)),0)</f>
        <v>0</v>
      </c>
      <c r="R730" s="47">
        <f t="shared" si="114"/>
        <v>0</v>
      </c>
      <c r="S730" s="45"/>
      <c r="T730" s="155" t="str">
        <f>IFERROR(INDEX('تعرفه ها'!A:Z,MATCH("بهای هر متر مکعب گاز مصرفی",'تعرفه ها'!$B:$B,0),MATCH(F730,'تعرفه ها'!$2:$2,0)),"---")</f>
        <v>---</v>
      </c>
      <c r="U730" s="50" t="str">
        <f t="shared" si="115"/>
        <v>---</v>
      </c>
      <c r="V730" s="50" t="str">
        <f>IFERROR(ROUND(R730*INDEX('تعرفه ها'!A:Z,MATCH("عوارض گاز به ازاء هر متر مکعب",'تعرفه ها'!$B:$B,0),MATCH(F730,'تعرفه ها'!$2:$2,0)),0),"---")</f>
        <v>---</v>
      </c>
      <c r="W730" s="50" t="str">
        <f>IFERROR(ROUND(((U730+V730)*INDEX('تعرفه ها'!A:Z,MATCH("هزینه نگهداری و تعمیرات شبکه گاز",'تعرفه ها'!$B:$B,0),MATCH(F730,'تعرفه ها'!$2:$2,0))/100),0),"---")</f>
        <v>---</v>
      </c>
      <c r="X730" s="50" t="str">
        <f>IFERROR(IF(INDEX('اطلاعات دوره'!A:Z,MATCH(G730,'اطلاعات دوره'!C:C,0),MATCH("گاز",'اطلاعات دوره'!$1:$1,0))="دارد",ROUND((U730+V730)*INDEX('تعرفه ها'!A:Z,MATCH("پیک فصلی گاز",'تعرفه ها'!$B:$B,0),MATCH(F730,'تعرفه ها'!$2:$2,0))/100,0),0),"---")</f>
        <v>---</v>
      </c>
      <c r="Y730" s="50" t="str">
        <f>IFERROR(ROUND(SUM(U730+V730+W730+X730)*INDEX('تعرفه ها'!A:Z,MATCH("مالیات گاز",'تعرفه ها'!$B:$B,0),MATCH(F730,'تعرفه ها'!$2:$2,0))/100,0),"---")</f>
        <v>---</v>
      </c>
      <c r="Z730" s="50" t="str">
        <f t="shared" si="116"/>
        <v>---</v>
      </c>
      <c r="AA730" s="50" t="str">
        <f t="shared" si="110"/>
        <v>---</v>
      </c>
      <c r="AB730" s="50" t="str">
        <f t="shared" si="117"/>
        <v>---</v>
      </c>
      <c r="AC730" s="50" t="str">
        <f t="shared" si="118"/>
        <v>---</v>
      </c>
      <c r="AD730" s="153" t="str">
        <f t="shared" si="119"/>
        <v>---</v>
      </c>
      <c r="AF730" s="155" t="str">
        <f>IFERROR(IF(INDEX(پرداخت!A:AZ,MATCH(A730&amp;" - "&amp;"گاز",پرداخت!$B:$B,0),MATCH(G730,پرداخت!$1:$1,0))="نشده","نشده","شده"),"---")</f>
        <v>---</v>
      </c>
      <c r="AH730" s="144"/>
      <c r="AI730" s="144"/>
      <c r="AJ730" s="144"/>
    </row>
    <row r="731" spans="1:36" ht="34.9" hidden="1" customHeight="1">
      <c r="A731" s="170"/>
      <c r="B731" s="47">
        <f>IFERROR(INDEX('اطلاعات انشعابات شرکتها'!A:BB,MATCH(A731,'اطلاعات انشعابات شرکتها'!A:A,0),MATCH(B$1,'اطلاعات انشعابات شرکتها'!$1:$1,0)),0)</f>
        <v>0</v>
      </c>
      <c r="C731" s="48">
        <f>IFERROR(INDEX('اطلاعات انشعابات شرکتها'!A:BB,MATCH(A731,'اطلاعات انشعابات شرکتها'!A:A,0),MATCH(C$1,'اطلاعات انشعابات شرکتها'!$1:$1,0)),0)</f>
        <v>0</v>
      </c>
      <c r="D731" s="45"/>
      <c r="E731" s="171"/>
      <c r="F731" s="170"/>
      <c r="G731" s="47" t="str">
        <f t="shared" si="111"/>
        <v>/</v>
      </c>
      <c r="H731" s="47">
        <f>IFERROR(INDEX('اطلاعات دوره'!A:Z,MATCH(G731,'اطلاعات دوره'!C:C,0),MATCH(H$1,'اطلاعات دوره'!$1:$1,0)),0)</f>
        <v>0</v>
      </c>
      <c r="I731" s="47">
        <f>IFERROR(INDEX('اطلاعات دوره'!A:Z,MATCH(G731,'اطلاعات دوره'!C:C,0),MATCH(I$1,'اطلاعات دوره'!$1:$1,0)),0)</f>
        <v>0</v>
      </c>
      <c r="J731" s="48">
        <f>IFERROR(INDEX('اطلاعات دوره'!A:Z,MATCH(G731,'اطلاعات دوره'!C:C,0),MATCH(J$1,'اطلاعات دوره'!$1:$1,0)),0)</f>
        <v>0</v>
      </c>
      <c r="K731" s="46"/>
      <c r="L731" s="158" t="str">
        <f>IFERROR(INDEX('اطلاعات دوره'!A:Z,MATCH(G731,'اطلاعات دوره'!C:C,0)-1,MATCH("عنوان",'اطلاعات دوره'!$1:$1,0)),"---")</f>
        <v>---</v>
      </c>
      <c r="M731" s="47" t="str">
        <f t="shared" si="112"/>
        <v>----</v>
      </c>
      <c r="N731" s="48" t="str">
        <f t="shared" si="113"/>
        <v>-/</v>
      </c>
      <c r="O731" s="45"/>
      <c r="P731" s="158">
        <f>IFERROR(INDEX('قرائت کنتور'!A:AZ,MATCH(A731&amp;"-"&amp;"گاز",'قرائت کنتور'!B:B,0),MATCH(L731,'قرائت کنتور'!$1:$1,0)),0)</f>
        <v>0</v>
      </c>
      <c r="Q731" s="47">
        <f>IFERROR(INDEX('قرائت کنتور'!A:AZ,MATCH(A731&amp;"-"&amp;"گاز",'قرائت کنتور'!B:B,0),MATCH(G731,'قرائت کنتور'!$1:$1,0)),0)</f>
        <v>0</v>
      </c>
      <c r="R731" s="47">
        <f t="shared" si="114"/>
        <v>0</v>
      </c>
      <c r="S731" s="45"/>
      <c r="T731" s="155" t="str">
        <f>IFERROR(INDEX('تعرفه ها'!A:Z,MATCH("بهای هر متر مکعب گاز مصرفی",'تعرفه ها'!$B:$B,0),MATCH(F731,'تعرفه ها'!$2:$2,0)),"---")</f>
        <v>---</v>
      </c>
      <c r="U731" s="50" t="str">
        <f t="shared" si="115"/>
        <v>---</v>
      </c>
      <c r="V731" s="50" t="str">
        <f>IFERROR(ROUND(R731*INDEX('تعرفه ها'!A:Z,MATCH("عوارض گاز به ازاء هر متر مکعب",'تعرفه ها'!$B:$B,0),MATCH(F731,'تعرفه ها'!$2:$2,0)),0),"---")</f>
        <v>---</v>
      </c>
      <c r="W731" s="50" t="str">
        <f>IFERROR(ROUND(((U731+V731)*INDEX('تعرفه ها'!A:Z,MATCH("هزینه نگهداری و تعمیرات شبکه گاز",'تعرفه ها'!$B:$B,0),MATCH(F731,'تعرفه ها'!$2:$2,0))/100),0),"---")</f>
        <v>---</v>
      </c>
      <c r="X731" s="50" t="str">
        <f>IFERROR(IF(INDEX('اطلاعات دوره'!A:Z,MATCH(G731,'اطلاعات دوره'!C:C,0),MATCH("گاز",'اطلاعات دوره'!$1:$1,0))="دارد",ROUND((U731+V731)*INDEX('تعرفه ها'!A:Z,MATCH("پیک فصلی گاز",'تعرفه ها'!$B:$B,0),MATCH(F731,'تعرفه ها'!$2:$2,0))/100,0),0),"---")</f>
        <v>---</v>
      </c>
      <c r="Y731" s="50" t="str">
        <f>IFERROR(ROUND(SUM(U731+V731+W731+X731)*INDEX('تعرفه ها'!A:Z,MATCH("مالیات گاز",'تعرفه ها'!$B:$B,0),MATCH(F731,'تعرفه ها'!$2:$2,0))/100,0),"---")</f>
        <v>---</v>
      </c>
      <c r="Z731" s="50" t="str">
        <f t="shared" si="116"/>
        <v>---</v>
      </c>
      <c r="AA731" s="50" t="str">
        <f t="shared" si="110"/>
        <v>---</v>
      </c>
      <c r="AB731" s="50" t="str">
        <f t="shared" si="117"/>
        <v>---</v>
      </c>
      <c r="AC731" s="50" t="str">
        <f t="shared" si="118"/>
        <v>---</v>
      </c>
      <c r="AD731" s="153" t="str">
        <f t="shared" si="119"/>
        <v>---</v>
      </c>
      <c r="AF731" s="155" t="str">
        <f>IFERROR(IF(INDEX(پرداخت!A:AZ,MATCH(A731&amp;" - "&amp;"گاز",پرداخت!$B:$B,0),MATCH(G731,پرداخت!$1:$1,0))="نشده","نشده","شده"),"---")</f>
        <v>---</v>
      </c>
      <c r="AH731" s="144"/>
      <c r="AI731" s="144"/>
      <c r="AJ731" s="144"/>
    </row>
    <row r="732" spans="1:36" ht="34.9" hidden="1" customHeight="1">
      <c r="A732" s="170"/>
      <c r="B732" s="47">
        <f>IFERROR(INDEX('اطلاعات انشعابات شرکتها'!A:BB,MATCH(A732,'اطلاعات انشعابات شرکتها'!A:A,0),MATCH(B$1,'اطلاعات انشعابات شرکتها'!$1:$1,0)),0)</f>
        <v>0</v>
      </c>
      <c r="C732" s="48">
        <f>IFERROR(INDEX('اطلاعات انشعابات شرکتها'!A:BB,MATCH(A732,'اطلاعات انشعابات شرکتها'!A:A,0),MATCH(C$1,'اطلاعات انشعابات شرکتها'!$1:$1,0)),0)</f>
        <v>0</v>
      </c>
      <c r="D732" s="45"/>
      <c r="E732" s="171"/>
      <c r="F732" s="170"/>
      <c r="G732" s="47" t="str">
        <f t="shared" si="111"/>
        <v>/</v>
      </c>
      <c r="H732" s="47">
        <f>IFERROR(INDEX('اطلاعات دوره'!A:Z,MATCH(G732,'اطلاعات دوره'!C:C,0),MATCH(H$1,'اطلاعات دوره'!$1:$1,0)),0)</f>
        <v>0</v>
      </c>
      <c r="I732" s="47">
        <f>IFERROR(INDEX('اطلاعات دوره'!A:Z,MATCH(G732,'اطلاعات دوره'!C:C,0),MATCH(I$1,'اطلاعات دوره'!$1:$1,0)),0)</f>
        <v>0</v>
      </c>
      <c r="J732" s="48">
        <f>IFERROR(INDEX('اطلاعات دوره'!A:Z,MATCH(G732,'اطلاعات دوره'!C:C,0),MATCH(J$1,'اطلاعات دوره'!$1:$1,0)),0)</f>
        <v>0</v>
      </c>
      <c r="K732" s="46"/>
      <c r="L732" s="158" t="str">
        <f>IFERROR(INDEX('اطلاعات دوره'!A:Z,MATCH(G732,'اطلاعات دوره'!C:C,0)-1,MATCH("عنوان",'اطلاعات دوره'!$1:$1,0)),"---")</f>
        <v>---</v>
      </c>
      <c r="M732" s="47" t="str">
        <f t="shared" si="112"/>
        <v>----</v>
      </c>
      <c r="N732" s="48" t="str">
        <f t="shared" si="113"/>
        <v>-/</v>
      </c>
      <c r="O732" s="45"/>
      <c r="P732" s="158">
        <f>IFERROR(INDEX('قرائت کنتور'!A:AZ,MATCH(A732&amp;"-"&amp;"گاز",'قرائت کنتور'!B:B,0),MATCH(L732,'قرائت کنتور'!$1:$1,0)),0)</f>
        <v>0</v>
      </c>
      <c r="Q732" s="47">
        <f>IFERROR(INDEX('قرائت کنتور'!A:AZ,MATCH(A732&amp;"-"&amp;"گاز",'قرائت کنتور'!B:B,0),MATCH(G732,'قرائت کنتور'!$1:$1,0)),0)</f>
        <v>0</v>
      </c>
      <c r="R732" s="47">
        <f t="shared" si="114"/>
        <v>0</v>
      </c>
      <c r="S732" s="45"/>
      <c r="T732" s="155" t="str">
        <f>IFERROR(INDEX('تعرفه ها'!A:Z,MATCH("بهای هر متر مکعب گاز مصرفی",'تعرفه ها'!$B:$B,0),MATCH(F732,'تعرفه ها'!$2:$2,0)),"---")</f>
        <v>---</v>
      </c>
      <c r="U732" s="50" t="str">
        <f t="shared" si="115"/>
        <v>---</v>
      </c>
      <c r="V732" s="50" t="str">
        <f>IFERROR(ROUND(R732*INDEX('تعرفه ها'!A:Z,MATCH("عوارض گاز به ازاء هر متر مکعب",'تعرفه ها'!$B:$B,0),MATCH(F732,'تعرفه ها'!$2:$2,0)),0),"---")</f>
        <v>---</v>
      </c>
      <c r="W732" s="50" t="str">
        <f>IFERROR(ROUND(((U732+V732)*INDEX('تعرفه ها'!A:Z,MATCH("هزینه نگهداری و تعمیرات شبکه گاز",'تعرفه ها'!$B:$B,0),MATCH(F732,'تعرفه ها'!$2:$2,0))/100),0),"---")</f>
        <v>---</v>
      </c>
      <c r="X732" s="50" t="str">
        <f>IFERROR(IF(INDEX('اطلاعات دوره'!A:Z,MATCH(G732,'اطلاعات دوره'!C:C,0),MATCH("گاز",'اطلاعات دوره'!$1:$1,0))="دارد",ROUND((U732+V732)*INDEX('تعرفه ها'!A:Z,MATCH("پیک فصلی گاز",'تعرفه ها'!$B:$B,0),MATCH(F732,'تعرفه ها'!$2:$2,0))/100,0),0),"---")</f>
        <v>---</v>
      </c>
      <c r="Y732" s="50" t="str">
        <f>IFERROR(ROUND(SUM(U732+V732+W732+X732)*INDEX('تعرفه ها'!A:Z,MATCH("مالیات گاز",'تعرفه ها'!$B:$B,0),MATCH(F732,'تعرفه ها'!$2:$2,0))/100,0),"---")</f>
        <v>---</v>
      </c>
      <c r="Z732" s="50" t="str">
        <f t="shared" si="116"/>
        <v>---</v>
      </c>
      <c r="AA732" s="50" t="str">
        <f t="shared" si="110"/>
        <v>---</v>
      </c>
      <c r="AB732" s="50" t="str">
        <f t="shared" si="117"/>
        <v>---</v>
      </c>
      <c r="AC732" s="50" t="str">
        <f t="shared" si="118"/>
        <v>---</v>
      </c>
      <c r="AD732" s="153" t="str">
        <f t="shared" si="119"/>
        <v>---</v>
      </c>
      <c r="AF732" s="155" t="str">
        <f>IFERROR(IF(INDEX(پرداخت!A:AZ,MATCH(A732&amp;" - "&amp;"گاز",پرداخت!$B:$B,0),MATCH(G732,پرداخت!$1:$1,0))="نشده","نشده","شده"),"---")</f>
        <v>---</v>
      </c>
      <c r="AH732" s="144"/>
      <c r="AI732" s="144"/>
      <c r="AJ732" s="144"/>
    </row>
    <row r="733" spans="1:36" ht="34.9" hidden="1" customHeight="1">
      <c r="A733" s="170"/>
      <c r="B733" s="47">
        <f>IFERROR(INDEX('اطلاعات انشعابات شرکتها'!A:BB,MATCH(A733,'اطلاعات انشعابات شرکتها'!A:A,0),MATCH(B$1,'اطلاعات انشعابات شرکتها'!$1:$1,0)),0)</f>
        <v>0</v>
      </c>
      <c r="C733" s="48">
        <f>IFERROR(INDEX('اطلاعات انشعابات شرکتها'!A:BB,MATCH(A733,'اطلاعات انشعابات شرکتها'!A:A,0),MATCH(C$1,'اطلاعات انشعابات شرکتها'!$1:$1,0)),0)</f>
        <v>0</v>
      </c>
      <c r="D733" s="45"/>
      <c r="E733" s="171"/>
      <c r="F733" s="170"/>
      <c r="G733" s="47" t="str">
        <f t="shared" si="111"/>
        <v>/</v>
      </c>
      <c r="H733" s="47">
        <f>IFERROR(INDEX('اطلاعات دوره'!A:Z,MATCH(G733,'اطلاعات دوره'!C:C,0),MATCH(H$1,'اطلاعات دوره'!$1:$1,0)),0)</f>
        <v>0</v>
      </c>
      <c r="I733" s="47">
        <f>IFERROR(INDEX('اطلاعات دوره'!A:Z,MATCH(G733,'اطلاعات دوره'!C:C,0),MATCH(I$1,'اطلاعات دوره'!$1:$1,0)),0)</f>
        <v>0</v>
      </c>
      <c r="J733" s="48">
        <f>IFERROR(INDEX('اطلاعات دوره'!A:Z,MATCH(G733,'اطلاعات دوره'!C:C,0),MATCH(J$1,'اطلاعات دوره'!$1:$1,0)),0)</f>
        <v>0</v>
      </c>
      <c r="K733" s="46"/>
      <c r="L733" s="158" t="str">
        <f>IFERROR(INDEX('اطلاعات دوره'!A:Z,MATCH(G733,'اطلاعات دوره'!C:C,0)-1,MATCH("عنوان",'اطلاعات دوره'!$1:$1,0)),"---")</f>
        <v>---</v>
      </c>
      <c r="M733" s="47" t="str">
        <f t="shared" si="112"/>
        <v>----</v>
      </c>
      <c r="N733" s="48" t="str">
        <f t="shared" si="113"/>
        <v>-/</v>
      </c>
      <c r="O733" s="45"/>
      <c r="P733" s="158">
        <f>IFERROR(INDEX('قرائت کنتور'!A:AZ,MATCH(A733&amp;"-"&amp;"گاز",'قرائت کنتور'!B:B,0),MATCH(L733,'قرائت کنتور'!$1:$1,0)),0)</f>
        <v>0</v>
      </c>
      <c r="Q733" s="47">
        <f>IFERROR(INDEX('قرائت کنتور'!A:AZ,MATCH(A733&amp;"-"&amp;"گاز",'قرائت کنتور'!B:B,0),MATCH(G733,'قرائت کنتور'!$1:$1,0)),0)</f>
        <v>0</v>
      </c>
      <c r="R733" s="47">
        <f t="shared" si="114"/>
        <v>0</v>
      </c>
      <c r="S733" s="45"/>
      <c r="T733" s="155" t="str">
        <f>IFERROR(INDEX('تعرفه ها'!A:Z,MATCH("بهای هر متر مکعب گاز مصرفی",'تعرفه ها'!$B:$B,0),MATCH(F733,'تعرفه ها'!$2:$2,0)),"---")</f>
        <v>---</v>
      </c>
      <c r="U733" s="50" t="str">
        <f t="shared" si="115"/>
        <v>---</v>
      </c>
      <c r="V733" s="50" t="str">
        <f>IFERROR(ROUND(R733*INDEX('تعرفه ها'!A:Z,MATCH("عوارض گاز به ازاء هر متر مکعب",'تعرفه ها'!$B:$B,0),MATCH(F733,'تعرفه ها'!$2:$2,0)),0),"---")</f>
        <v>---</v>
      </c>
      <c r="W733" s="50" t="str">
        <f>IFERROR(ROUND(((U733+V733)*INDEX('تعرفه ها'!A:Z,MATCH("هزینه نگهداری و تعمیرات شبکه گاز",'تعرفه ها'!$B:$B,0),MATCH(F733,'تعرفه ها'!$2:$2,0))/100),0),"---")</f>
        <v>---</v>
      </c>
      <c r="X733" s="50" t="str">
        <f>IFERROR(IF(INDEX('اطلاعات دوره'!A:Z,MATCH(G733,'اطلاعات دوره'!C:C,0),MATCH("گاز",'اطلاعات دوره'!$1:$1,0))="دارد",ROUND((U733+V733)*INDEX('تعرفه ها'!A:Z,MATCH("پیک فصلی گاز",'تعرفه ها'!$B:$B,0),MATCH(F733,'تعرفه ها'!$2:$2,0))/100,0),0),"---")</f>
        <v>---</v>
      </c>
      <c r="Y733" s="50" t="str">
        <f>IFERROR(ROUND(SUM(U733+V733+W733+X733)*INDEX('تعرفه ها'!A:Z,MATCH("مالیات گاز",'تعرفه ها'!$B:$B,0),MATCH(F733,'تعرفه ها'!$2:$2,0))/100,0),"---")</f>
        <v>---</v>
      </c>
      <c r="Z733" s="50" t="str">
        <f t="shared" si="116"/>
        <v>---</v>
      </c>
      <c r="AA733" s="50" t="str">
        <f t="shared" si="110"/>
        <v>---</v>
      </c>
      <c r="AB733" s="50" t="str">
        <f t="shared" si="117"/>
        <v>---</v>
      </c>
      <c r="AC733" s="50" t="str">
        <f t="shared" si="118"/>
        <v>---</v>
      </c>
      <c r="AD733" s="153" t="str">
        <f t="shared" si="119"/>
        <v>---</v>
      </c>
      <c r="AF733" s="155" t="str">
        <f>IFERROR(IF(INDEX(پرداخت!A:AZ,MATCH(A733&amp;" - "&amp;"گاز",پرداخت!$B:$B,0),MATCH(G733,پرداخت!$1:$1,0))="نشده","نشده","شده"),"---")</f>
        <v>---</v>
      </c>
      <c r="AH733" s="144"/>
      <c r="AI733" s="144"/>
      <c r="AJ733" s="144"/>
    </row>
    <row r="734" spans="1:36" ht="34.9" hidden="1" customHeight="1">
      <c r="A734" s="170"/>
      <c r="B734" s="47">
        <f>IFERROR(INDEX('اطلاعات انشعابات شرکتها'!A:BB,MATCH(A734,'اطلاعات انشعابات شرکتها'!A:A,0),MATCH(B$1,'اطلاعات انشعابات شرکتها'!$1:$1,0)),0)</f>
        <v>0</v>
      </c>
      <c r="C734" s="48">
        <f>IFERROR(INDEX('اطلاعات انشعابات شرکتها'!A:BB,MATCH(A734,'اطلاعات انشعابات شرکتها'!A:A,0),MATCH(C$1,'اطلاعات انشعابات شرکتها'!$1:$1,0)),0)</f>
        <v>0</v>
      </c>
      <c r="D734" s="45"/>
      <c r="E734" s="171"/>
      <c r="F734" s="170"/>
      <c r="G734" s="47" t="str">
        <f t="shared" si="111"/>
        <v>/</v>
      </c>
      <c r="H734" s="47">
        <f>IFERROR(INDEX('اطلاعات دوره'!A:Z,MATCH(G734,'اطلاعات دوره'!C:C,0),MATCH(H$1,'اطلاعات دوره'!$1:$1,0)),0)</f>
        <v>0</v>
      </c>
      <c r="I734" s="47">
        <f>IFERROR(INDEX('اطلاعات دوره'!A:Z,MATCH(G734,'اطلاعات دوره'!C:C,0),MATCH(I$1,'اطلاعات دوره'!$1:$1,0)),0)</f>
        <v>0</v>
      </c>
      <c r="J734" s="48">
        <f>IFERROR(INDEX('اطلاعات دوره'!A:Z,MATCH(G734,'اطلاعات دوره'!C:C,0),MATCH(J$1,'اطلاعات دوره'!$1:$1,0)),0)</f>
        <v>0</v>
      </c>
      <c r="K734" s="46"/>
      <c r="L734" s="158" t="str">
        <f>IFERROR(INDEX('اطلاعات دوره'!A:Z,MATCH(G734,'اطلاعات دوره'!C:C,0)-1,MATCH("عنوان",'اطلاعات دوره'!$1:$1,0)),"---")</f>
        <v>---</v>
      </c>
      <c r="M734" s="47" t="str">
        <f t="shared" si="112"/>
        <v>----</v>
      </c>
      <c r="N734" s="48" t="str">
        <f t="shared" si="113"/>
        <v>-/</v>
      </c>
      <c r="O734" s="45"/>
      <c r="P734" s="158">
        <f>IFERROR(INDEX('قرائت کنتور'!A:AZ,MATCH(A734&amp;"-"&amp;"گاز",'قرائت کنتور'!B:B,0),MATCH(L734,'قرائت کنتور'!$1:$1,0)),0)</f>
        <v>0</v>
      </c>
      <c r="Q734" s="47">
        <f>IFERROR(INDEX('قرائت کنتور'!A:AZ,MATCH(A734&amp;"-"&amp;"گاز",'قرائت کنتور'!B:B,0),MATCH(G734,'قرائت کنتور'!$1:$1,0)),0)</f>
        <v>0</v>
      </c>
      <c r="R734" s="47">
        <f t="shared" si="114"/>
        <v>0</v>
      </c>
      <c r="S734" s="45"/>
      <c r="T734" s="155" t="str">
        <f>IFERROR(INDEX('تعرفه ها'!A:Z,MATCH("بهای هر متر مکعب گاز مصرفی",'تعرفه ها'!$B:$B,0),MATCH(F734,'تعرفه ها'!$2:$2,0)),"---")</f>
        <v>---</v>
      </c>
      <c r="U734" s="50" t="str">
        <f t="shared" si="115"/>
        <v>---</v>
      </c>
      <c r="V734" s="50" t="str">
        <f>IFERROR(ROUND(R734*INDEX('تعرفه ها'!A:Z,MATCH("عوارض گاز به ازاء هر متر مکعب",'تعرفه ها'!$B:$B,0),MATCH(F734,'تعرفه ها'!$2:$2,0)),0),"---")</f>
        <v>---</v>
      </c>
      <c r="W734" s="50" t="str">
        <f>IFERROR(ROUND(((U734+V734)*INDEX('تعرفه ها'!A:Z,MATCH("هزینه نگهداری و تعمیرات شبکه گاز",'تعرفه ها'!$B:$B,0),MATCH(F734,'تعرفه ها'!$2:$2,0))/100),0),"---")</f>
        <v>---</v>
      </c>
      <c r="X734" s="50" t="str">
        <f>IFERROR(IF(INDEX('اطلاعات دوره'!A:Z,MATCH(G734,'اطلاعات دوره'!C:C,0),MATCH("گاز",'اطلاعات دوره'!$1:$1,0))="دارد",ROUND((U734+V734)*INDEX('تعرفه ها'!A:Z,MATCH("پیک فصلی گاز",'تعرفه ها'!$B:$B,0),MATCH(F734,'تعرفه ها'!$2:$2,0))/100,0),0),"---")</f>
        <v>---</v>
      </c>
      <c r="Y734" s="50" t="str">
        <f>IFERROR(ROUND(SUM(U734+V734+W734+X734)*INDEX('تعرفه ها'!A:Z,MATCH("مالیات گاز",'تعرفه ها'!$B:$B,0),MATCH(F734,'تعرفه ها'!$2:$2,0))/100,0),"---")</f>
        <v>---</v>
      </c>
      <c r="Z734" s="50" t="str">
        <f t="shared" si="116"/>
        <v>---</v>
      </c>
      <c r="AA734" s="50" t="str">
        <f t="shared" ref="AA734:AA797" si="120">IFERROR(IF(VLOOKUP(M734,N:AG,19,0)="شده",VLOOKUP(M734,N:AG,16,0),VLOOKUP(M734,N:AG,15,0)),"---")</f>
        <v>---</v>
      </c>
      <c r="AB734" s="50" t="str">
        <f t="shared" si="117"/>
        <v>---</v>
      </c>
      <c r="AC734" s="50" t="str">
        <f t="shared" si="118"/>
        <v>---</v>
      </c>
      <c r="AD734" s="153" t="str">
        <f t="shared" si="119"/>
        <v>---</v>
      </c>
      <c r="AF734" s="155" t="str">
        <f>IFERROR(IF(INDEX(پرداخت!A:AZ,MATCH(A734&amp;" - "&amp;"گاز",پرداخت!$B:$B,0),MATCH(G734,پرداخت!$1:$1,0))="نشده","نشده","شده"),"---")</f>
        <v>---</v>
      </c>
      <c r="AH734" s="144"/>
      <c r="AI734" s="144"/>
      <c r="AJ734" s="144"/>
    </row>
    <row r="735" spans="1:36" ht="34.9" hidden="1" customHeight="1">
      <c r="A735" s="170"/>
      <c r="B735" s="47">
        <f>IFERROR(INDEX('اطلاعات انشعابات شرکتها'!A:BB,MATCH(A735,'اطلاعات انشعابات شرکتها'!A:A,0),MATCH(B$1,'اطلاعات انشعابات شرکتها'!$1:$1,0)),0)</f>
        <v>0</v>
      </c>
      <c r="C735" s="48">
        <f>IFERROR(INDEX('اطلاعات انشعابات شرکتها'!A:BB,MATCH(A735,'اطلاعات انشعابات شرکتها'!A:A,0),MATCH(C$1,'اطلاعات انشعابات شرکتها'!$1:$1,0)),0)</f>
        <v>0</v>
      </c>
      <c r="D735" s="45"/>
      <c r="E735" s="171"/>
      <c r="F735" s="170"/>
      <c r="G735" s="47" t="str">
        <f t="shared" si="111"/>
        <v>/</v>
      </c>
      <c r="H735" s="47">
        <f>IFERROR(INDEX('اطلاعات دوره'!A:Z,MATCH(G735,'اطلاعات دوره'!C:C,0),MATCH(H$1,'اطلاعات دوره'!$1:$1,0)),0)</f>
        <v>0</v>
      </c>
      <c r="I735" s="47">
        <f>IFERROR(INDEX('اطلاعات دوره'!A:Z,MATCH(G735,'اطلاعات دوره'!C:C,0),MATCH(I$1,'اطلاعات دوره'!$1:$1,0)),0)</f>
        <v>0</v>
      </c>
      <c r="J735" s="48">
        <f>IFERROR(INDEX('اطلاعات دوره'!A:Z,MATCH(G735,'اطلاعات دوره'!C:C,0),MATCH(J$1,'اطلاعات دوره'!$1:$1,0)),0)</f>
        <v>0</v>
      </c>
      <c r="K735" s="46"/>
      <c r="L735" s="158" t="str">
        <f>IFERROR(INDEX('اطلاعات دوره'!A:Z,MATCH(G735,'اطلاعات دوره'!C:C,0)-1,MATCH("عنوان",'اطلاعات دوره'!$1:$1,0)),"---")</f>
        <v>---</v>
      </c>
      <c r="M735" s="47" t="str">
        <f t="shared" si="112"/>
        <v>----</v>
      </c>
      <c r="N735" s="48" t="str">
        <f t="shared" si="113"/>
        <v>-/</v>
      </c>
      <c r="O735" s="45"/>
      <c r="P735" s="158">
        <f>IFERROR(INDEX('قرائت کنتور'!A:AZ,MATCH(A735&amp;"-"&amp;"گاز",'قرائت کنتور'!B:B,0),MATCH(L735,'قرائت کنتور'!$1:$1,0)),0)</f>
        <v>0</v>
      </c>
      <c r="Q735" s="47">
        <f>IFERROR(INDEX('قرائت کنتور'!A:AZ,MATCH(A735&amp;"-"&amp;"گاز",'قرائت کنتور'!B:B,0),MATCH(G735,'قرائت کنتور'!$1:$1,0)),0)</f>
        <v>0</v>
      </c>
      <c r="R735" s="47">
        <f t="shared" si="114"/>
        <v>0</v>
      </c>
      <c r="S735" s="45"/>
      <c r="T735" s="155" t="str">
        <f>IFERROR(INDEX('تعرفه ها'!A:Z,MATCH("بهای هر متر مکعب گاز مصرفی",'تعرفه ها'!$B:$B,0),MATCH(F735,'تعرفه ها'!$2:$2,0)),"---")</f>
        <v>---</v>
      </c>
      <c r="U735" s="50" t="str">
        <f t="shared" si="115"/>
        <v>---</v>
      </c>
      <c r="V735" s="50" t="str">
        <f>IFERROR(ROUND(R735*INDEX('تعرفه ها'!A:Z,MATCH("عوارض گاز به ازاء هر متر مکعب",'تعرفه ها'!$B:$B,0),MATCH(F735,'تعرفه ها'!$2:$2,0)),0),"---")</f>
        <v>---</v>
      </c>
      <c r="W735" s="50" t="str">
        <f>IFERROR(ROUND(((U735+V735)*INDEX('تعرفه ها'!A:Z,MATCH("هزینه نگهداری و تعمیرات شبکه گاز",'تعرفه ها'!$B:$B,0),MATCH(F735,'تعرفه ها'!$2:$2,0))/100),0),"---")</f>
        <v>---</v>
      </c>
      <c r="X735" s="50" t="str">
        <f>IFERROR(IF(INDEX('اطلاعات دوره'!A:Z,MATCH(G735,'اطلاعات دوره'!C:C,0),MATCH("گاز",'اطلاعات دوره'!$1:$1,0))="دارد",ROUND((U735+V735)*INDEX('تعرفه ها'!A:Z,MATCH("پیک فصلی گاز",'تعرفه ها'!$B:$B,0),MATCH(F735,'تعرفه ها'!$2:$2,0))/100,0),0),"---")</f>
        <v>---</v>
      </c>
      <c r="Y735" s="50" t="str">
        <f>IFERROR(ROUND(SUM(U735+V735+W735+X735)*INDEX('تعرفه ها'!A:Z,MATCH("مالیات گاز",'تعرفه ها'!$B:$B,0),MATCH(F735,'تعرفه ها'!$2:$2,0))/100,0),"---")</f>
        <v>---</v>
      </c>
      <c r="Z735" s="50" t="str">
        <f t="shared" si="116"/>
        <v>---</v>
      </c>
      <c r="AA735" s="50" t="str">
        <f t="shared" si="120"/>
        <v>---</v>
      </c>
      <c r="AB735" s="50" t="str">
        <f t="shared" si="117"/>
        <v>---</v>
      </c>
      <c r="AC735" s="50" t="str">
        <f t="shared" si="118"/>
        <v>---</v>
      </c>
      <c r="AD735" s="153" t="str">
        <f t="shared" si="119"/>
        <v>---</v>
      </c>
      <c r="AF735" s="155" t="str">
        <f>IFERROR(IF(INDEX(پرداخت!A:AZ,MATCH(A735&amp;" - "&amp;"گاز",پرداخت!$B:$B,0),MATCH(G735,پرداخت!$1:$1,0))="نشده","نشده","شده"),"---")</f>
        <v>---</v>
      </c>
      <c r="AH735" s="144"/>
      <c r="AI735" s="144"/>
      <c r="AJ735" s="144"/>
    </row>
    <row r="736" spans="1:36" ht="34.9" hidden="1" customHeight="1">
      <c r="A736" s="170"/>
      <c r="B736" s="47">
        <f>IFERROR(INDEX('اطلاعات انشعابات شرکتها'!A:BB,MATCH(A736,'اطلاعات انشعابات شرکتها'!A:A,0),MATCH(B$1,'اطلاعات انشعابات شرکتها'!$1:$1,0)),0)</f>
        <v>0</v>
      </c>
      <c r="C736" s="48">
        <f>IFERROR(INDEX('اطلاعات انشعابات شرکتها'!A:BB,MATCH(A736,'اطلاعات انشعابات شرکتها'!A:A,0),MATCH(C$1,'اطلاعات انشعابات شرکتها'!$1:$1,0)),0)</f>
        <v>0</v>
      </c>
      <c r="D736" s="45"/>
      <c r="E736" s="171"/>
      <c r="F736" s="170"/>
      <c r="G736" s="47" t="str">
        <f t="shared" si="111"/>
        <v>/</v>
      </c>
      <c r="H736" s="47">
        <f>IFERROR(INDEX('اطلاعات دوره'!A:Z,MATCH(G736,'اطلاعات دوره'!C:C,0),MATCH(H$1,'اطلاعات دوره'!$1:$1,0)),0)</f>
        <v>0</v>
      </c>
      <c r="I736" s="47">
        <f>IFERROR(INDEX('اطلاعات دوره'!A:Z,MATCH(G736,'اطلاعات دوره'!C:C,0),MATCH(I$1,'اطلاعات دوره'!$1:$1,0)),0)</f>
        <v>0</v>
      </c>
      <c r="J736" s="48">
        <f>IFERROR(INDEX('اطلاعات دوره'!A:Z,MATCH(G736,'اطلاعات دوره'!C:C,0),MATCH(J$1,'اطلاعات دوره'!$1:$1,0)),0)</f>
        <v>0</v>
      </c>
      <c r="K736" s="46"/>
      <c r="L736" s="158" t="str">
        <f>IFERROR(INDEX('اطلاعات دوره'!A:Z,MATCH(G736,'اطلاعات دوره'!C:C,0)-1,MATCH("عنوان",'اطلاعات دوره'!$1:$1,0)),"---")</f>
        <v>---</v>
      </c>
      <c r="M736" s="47" t="str">
        <f t="shared" si="112"/>
        <v>----</v>
      </c>
      <c r="N736" s="48" t="str">
        <f t="shared" si="113"/>
        <v>-/</v>
      </c>
      <c r="O736" s="45"/>
      <c r="P736" s="158">
        <f>IFERROR(INDEX('قرائت کنتور'!A:AZ,MATCH(A736&amp;"-"&amp;"گاز",'قرائت کنتور'!B:B,0),MATCH(L736,'قرائت کنتور'!$1:$1,0)),0)</f>
        <v>0</v>
      </c>
      <c r="Q736" s="47">
        <f>IFERROR(INDEX('قرائت کنتور'!A:AZ,MATCH(A736&amp;"-"&amp;"گاز",'قرائت کنتور'!B:B,0),MATCH(G736,'قرائت کنتور'!$1:$1,0)),0)</f>
        <v>0</v>
      </c>
      <c r="R736" s="47">
        <f t="shared" si="114"/>
        <v>0</v>
      </c>
      <c r="S736" s="45"/>
      <c r="T736" s="155" t="str">
        <f>IFERROR(INDEX('تعرفه ها'!A:Z,MATCH("بهای هر متر مکعب گاز مصرفی",'تعرفه ها'!$B:$B,0),MATCH(F736,'تعرفه ها'!$2:$2,0)),"---")</f>
        <v>---</v>
      </c>
      <c r="U736" s="50" t="str">
        <f t="shared" si="115"/>
        <v>---</v>
      </c>
      <c r="V736" s="50" t="str">
        <f>IFERROR(ROUND(R736*INDEX('تعرفه ها'!A:Z,MATCH("عوارض گاز به ازاء هر متر مکعب",'تعرفه ها'!$B:$B,0),MATCH(F736,'تعرفه ها'!$2:$2,0)),0),"---")</f>
        <v>---</v>
      </c>
      <c r="W736" s="50" t="str">
        <f>IFERROR(ROUND(((U736+V736)*INDEX('تعرفه ها'!A:Z,MATCH("هزینه نگهداری و تعمیرات شبکه گاز",'تعرفه ها'!$B:$B,0),MATCH(F736,'تعرفه ها'!$2:$2,0))/100),0),"---")</f>
        <v>---</v>
      </c>
      <c r="X736" s="50" t="str">
        <f>IFERROR(IF(INDEX('اطلاعات دوره'!A:Z,MATCH(G736,'اطلاعات دوره'!C:C,0),MATCH("گاز",'اطلاعات دوره'!$1:$1,0))="دارد",ROUND((U736+V736)*INDEX('تعرفه ها'!A:Z,MATCH("پیک فصلی گاز",'تعرفه ها'!$B:$B,0),MATCH(F736,'تعرفه ها'!$2:$2,0))/100,0),0),"---")</f>
        <v>---</v>
      </c>
      <c r="Y736" s="50" t="str">
        <f>IFERROR(ROUND(SUM(U736+V736+W736+X736)*INDEX('تعرفه ها'!A:Z,MATCH("مالیات گاز",'تعرفه ها'!$B:$B,0),MATCH(F736,'تعرفه ها'!$2:$2,0))/100,0),"---")</f>
        <v>---</v>
      </c>
      <c r="Z736" s="50" t="str">
        <f t="shared" si="116"/>
        <v>---</v>
      </c>
      <c r="AA736" s="50" t="str">
        <f t="shared" si="120"/>
        <v>---</v>
      </c>
      <c r="AB736" s="50" t="str">
        <f t="shared" si="117"/>
        <v>---</v>
      </c>
      <c r="AC736" s="50" t="str">
        <f t="shared" si="118"/>
        <v>---</v>
      </c>
      <c r="AD736" s="153" t="str">
        <f t="shared" si="119"/>
        <v>---</v>
      </c>
      <c r="AF736" s="155" t="str">
        <f>IFERROR(IF(INDEX(پرداخت!A:AZ,MATCH(A736&amp;" - "&amp;"گاز",پرداخت!$B:$B,0),MATCH(G736,پرداخت!$1:$1,0))="نشده","نشده","شده"),"---")</f>
        <v>---</v>
      </c>
      <c r="AH736" s="144"/>
      <c r="AI736" s="144"/>
      <c r="AJ736" s="144"/>
    </row>
    <row r="737" spans="1:36" ht="34.9" hidden="1" customHeight="1">
      <c r="A737" s="170"/>
      <c r="B737" s="47">
        <f>IFERROR(INDEX('اطلاعات انشعابات شرکتها'!A:BB,MATCH(A737,'اطلاعات انشعابات شرکتها'!A:A,0),MATCH(B$1,'اطلاعات انشعابات شرکتها'!$1:$1,0)),0)</f>
        <v>0</v>
      </c>
      <c r="C737" s="48">
        <f>IFERROR(INDEX('اطلاعات انشعابات شرکتها'!A:BB,MATCH(A737,'اطلاعات انشعابات شرکتها'!A:A,0),MATCH(C$1,'اطلاعات انشعابات شرکتها'!$1:$1,0)),0)</f>
        <v>0</v>
      </c>
      <c r="D737" s="45"/>
      <c r="E737" s="171"/>
      <c r="F737" s="170"/>
      <c r="G737" s="47" t="str">
        <f t="shared" si="111"/>
        <v>/</v>
      </c>
      <c r="H737" s="47">
        <f>IFERROR(INDEX('اطلاعات دوره'!A:Z,MATCH(G737,'اطلاعات دوره'!C:C,0),MATCH(H$1,'اطلاعات دوره'!$1:$1,0)),0)</f>
        <v>0</v>
      </c>
      <c r="I737" s="47">
        <f>IFERROR(INDEX('اطلاعات دوره'!A:Z,MATCH(G737,'اطلاعات دوره'!C:C,0),MATCH(I$1,'اطلاعات دوره'!$1:$1,0)),0)</f>
        <v>0</v>
      </c>
      <c r="J737" s="48">
        <f>IFERROR(INDEX('اطلاعات دوره'!A:Z,MATCH(G737,'اطلاعات دوره'!C:C,0),MATCH(J$1,'اطلاعات دوره'!$1:$1,0)),0)</f>
        <v>0</v>
      </c>
      <c r="K737" s="46"/>
      <c r="L737" s="158" t="str">
        <f>IFERROR(INDEX('اطلاعات دوره'!A:Z,MATCH(G737,'اطلاعات دوره'!C:C,0)-1,MATCH("عنوان",'اطلاعات دوره'!$1:$1,0)),"---")</f>
        <v>---</v>
      </c>
      <c r="M737" s="47" t="str">
        <f t="shared" si="112"/>
        <v>----</v>
      </c>
      <c r="N737" s="48" t="str">
        <f t="shared" si="113"/>
        <v>-/</v>
      </c>
      <c r="O737" s="45"/>
      <c r="P737" s="158">
        <f>IFERROR(INDEX('قرائت کنتور'!A:AZ,MATCH(A737&amp;"-"&amp;"گاز",'قرائت کنتور'!B:B,0),MATCH(L737,'قرائت کنتور'!$1:$1,0)),0)</f>
        <v>0</v>
      </c>
      <c r="Q737" s="47">
        <f>IFERROR(INDEX('قرائت کنتور'!A:AZ,MATCH(A737&amp;"-"&amp;"گاز",'قرائت کنتور'!B:B,0),MATCH(G737,'قرائت کنتور'!$1:$1,0)),0)</f>
        <v>0</v>
      </c>
      <c r="R737" s="47">
        <f t="shared" si="114"/>
        <v>0</v>
      </c>
      <c r="S737" s="45"/>
      <c r="T737" s="155" t="str">
        <f>IFERROR(INDEX('تعرفه ها'!A:Z,MATCH("بهای هر متر مکعب گاز مصرفی",'تعرفه ها'!$B:$B,0),MATCH(F737,'تعرفه ها'!$2:$2,0)),"---")</f>
        <v>---</v>
      </c>
      <c r="U737" s="50" t="str">
        <f t="shared" si="115"/>
        <v>---</v>
      </c>
      <c r="V737" s="50" t="str">
        <f>IFERROR(ROUND(R737*INDEX('تعرفه ها'!A:Z,MATCH("عوارض گاز به ازاء هر متر مکعب",'تعرفه ها'!$B:$B,0),MATCH(F737,'تعرفه ها'!$2:$2,0)),0),"---")</f>
        <v>---</v>
      </c>
      <c r="W737" s="50" t="str">
        <f>IFERROR(ROUND(((U737+V737)*INDEX('تعرفه ها'!A:Z,MATCH("هزینه نگهداری و تعمیرات شبکه گاز",'تعرفه ها'!$B:$B,0),MATCH(F737,'تعرفه ها'!$2:$2,0))/100),0),"---")</f>
        <v>---</v>
      </c>
      <c r="X737" s="50" t="str">
        <f>IFERROR(IF(INDEX('اطلاعات دوره'!A:Z,MATCH(G737,'اطلاعات دوره'!C:C,0),MATCH("گاز",'اطلاعات دوره'!$1:$1,0))="دارد",ROUND((U737+V737)*INDEX('تعرفه ها'!A:Z,MATCH("پیک فصلی گاز",'تعرفه ها'!$B:$B,0),MATCH(F737,'تعرفه ها'!$2:$2,0))/100,0),0),"---")</f>
        <v>---</v>
      </c>
      <c r="Y737" s="50" t="str">
        <f>IFERROR(ROUND(SUM(U737+V737+W737+X737)*INDEX('تعرفه ها'!A:Z,MATCH("مالیات گاز",'تعرفه ها'!$B:$B,0),MATCH(F737,'تعرفه ها'!$2:$2,0))/100,0),"---")</f>
        <v>---</v>
      </c>
      <c r="Z737" s="50" t="str">
        <f t="shared" si="116"/>
        <v>---</v>
      </c>
      <c r="AA737" s="50" t="str">
        <f t="shared" si="120"/>
        <v>---</v>
      </c>
      <c r="AB737" s="50" t="str">
        <f t="shared" si="117"/>
        <v>---</v>
      </c>
      <c r="AC737" s="50" t="str">
        <f t="shared" si="118"/>
        <v>---</v>
      </c>
      <c r="AD737" s="153" t="str">
        <f t="shared" si="119"/>
        <v>---</v>
      </c>
      <c r="AF737" s="155" t="str">
        <f>IFERROR(IF(INDEX(پرداخت!A:AZ,MATCH(A737&amp;" - "&amp;"گاز",پرداخت!$B:$B,0),MATCH(G737,پرداخت!$1:$1,0))="نشده","نشده","شده"),"---")</f>
        <v>---</v>
      </c>
      <c r="AH737" s="144"/>
      <c r="AI737" s="144"/>
      <c r="AJ737" s="144"/>
    </row>
    <row r="738" spans="1:36" ht="34.9" hidden="1" customHeight="1">
      <c r="A738" s="170"/>
      <c r="B738" s="47">
        <f>IFERROR(INDEX('اطلاعات انشعابات شرکتها'!A:BB,MATCH(A738,'اطلاعات انشعابات شرکتها'!A:A,0),MATCH(B$1,'اطلاعات انشعابات شرکتها'!$1:$1,0)),0)</f>
        <v>0</v>
      </c>
      <c r="C738" s="48">
        <f>IFERROR(INDEX('اطلاعات انشعابات شرکتها'!A:BB,MATCH(A738,'اطلاعات انشعابات شرکتها'!A:A,0),MATCH(C$1,'اطلاعات انشعابات شرکتها'!$1:$1,0)),0)</f>
        <v>0</v>
      </c>
      <c r="D738" s="45"/>
      <c r="E738" s="171"/>
      <c r="F738" s="170"/>
      <c r="G738" s="47" t="str">
        <f t="shared" si="111"/>
        <v>/</v>
      </c>
      <c r="H738" s="47">
        <f>IFERROR(INDEX('اطلاعات دوره'!A:Z,MATCH(G738,'اطلاعات دوره'!C:C,0),MATCH(H$1,'اطلاعات دوره'!$1:$1,0)),0)</f>
        <v>0</v>
      </c>
      <c r="I738" s="47">
        <f>IFERROR(INDEX('اطلاعات دوره'!A:Z,MATCH(G738,'اطلاعات دوره'!C:C,0),MATCH(I$1,'اطلاعات دوره'!$1:$1,0)),0)</f>
        <v>0</v>
      </c>
      <c r="J738" s="48">
        <f>IFERROR(INDEX('اطلاعات دوره'!A:Z,MATCH(G738,'اطلاعات دوره'!C:C,0),MATCH(J$1,'اطلاعات دوره'!$1:$1,0)),0)</f>
        <v>0</v>
      </c>
      <c r="K738" s="46"/>
      <c r="L738" s="158" t="str">
        <f>IFERROR(INDEX('اطلاعات دوره'!A:Z,MATCH(G738,'اطلاعات دوره'!C:C,0)-1,MATCH("عنوان",'اطلاعات دوره'!$1:$1,0)),"---")</f>
        <v>---</v>
      </c>
      <c r="M738" s="47" t="str">
        <f t="shared" si="112"/>
        <v>----</v>
      </c>
      <c r="N738" s="48" t="str">
        <f t="shared" si="113"/>
        <v>-/</v>
      </c>
      <c r="O738" s="45"/>
      <c r="P738" s="158">
        <f>IFERROR(INDEX('قرائت کنتور'!A:AZ,MATCH(A738&amp;"-"&amp;"گاز",'قرائت کنتور'!B:B,0),MATCH(L738,'قرائت کنتور'!$1:$1,0)),0)</f>
        <v>0</v>
      </c>
      <c r="Q738" s="47">
        <f>IFERROR(INDEX('قرائت کنتور'!A:AZ,MATCH(A738&amp;"-"&amp;"گاز",'قرائت کنتور'!B:B,0),MATCH(G738,'قرائت کنتور'!$1:$1,0)),0)</f>
        <v>0</v>
      </c>
      <c r="R738" s="47">
        <f t="shared" si="114"/>
        <v>0</v>
      </c>
      <c r="S738" s="45"/>
      <c r="T738" s="155" t="str">
        <f>IFERROR(INDEX('تعرفه ها'!A:Z,MATCH("بهای هر متر مکعب گاز مصرفی",'تعرفه ها'!$B:$B,0),MATCH(F738,'تعرفه ها'!$2:$2,0)),"---")</f>
        <v>---</v>
      </c>
      <c r="U738" s="50" t="str">
        <f t="shared" si="115"/>
        <v>---</v>
      </c>
      <c r="V738" s="50" t="str">
        <f>IFERROR(ROUND(R738*INDEX('تعرفه ها'!A:Z,MATCH("عوارض گاز به ازاء هر متر مکعب",'تعرفه ها'!$B:$B,0),MATCH(F738,'تعرفه ها'!$2:$2,0)),0),"---")</f>
        <v>---</v>
      </c>
      <c r="W738" s="50" t="str">
        <f>IFERROR(ROUND(((U738+V738)*INDEX('تعرفه ها'!A:Z,MATCH("هزینه نگهداری و تعمیرات شبکه گاز",'تعرفه ها'!$B:$B,0),MATCH(F738,'تعرفه ها'!$2:$2,0))/100),0),"---")</f>
        <v>---</v>
      </c>
      <c r="X738" s="50" t="str">
        <f>IFERROR(IF(INDEX('اطلاعات دوره'!A:Z,MATCH(G738,'اطلاعات دوره'!C:C,0),MATCH("گاز",'اطلاعات دوره'!$1:$1,0))="دارد",ROUND((U738+V738)*INDEX('تعرفه ها'!A:Z,MATCH("پیک فصلی گاز",'تعرفه ها'!$B:$B,0),MATCH(F738,'تعرفه ها'!$2:$2,0))/100,0),0),"---")</f>
        <v>---</v>
      </c>
      <c r="Y738" s="50" t="str">
        <f>IFERROR(ROUND(SUM(U738+V738+W738+X738)*INDEX('تعرفه ها'!A:Z,MATCH("مالیات گاز",'تعرفه ها'!$B:$B,0),MATCH(F738,'تعرفه ها'!$2:$2,0))/100,0),"---")</f>
        <v>---</v>
      </c>
      <c r="Z738" s="50" t="str">
        <f t="shared" si="116"/>
        <v>---</v>
      </c>
      <c r="AA738" s="50" t="str">
        <f t="shared" si="120"/>
        <v>---</v>
      </c>
      <c r="AB738" s="50" t="str">
        <f t="shared" si="117"/>
        <v>---</v>
      </c>
      <c r="AC738" s="50" t="str">
        <f t="shared" si="118"/>
        <v>---</v>
      </c>
      <c r="AD738" s="153" t="str">
        <f t="shared" si="119"/>
        <v>---</v>
      </c>
      <c r="AF738" s="155" t="str">
        <f>IFERROR(IF(INDEX(پرداخت!A:AZ,MATCH(A738&amp;" - "&amp;"گاز",پرداخت!$B:$B,0),MATCH(G738,پرداخت!$1:$1,0))="نشده","نشده","شده"),"---")</f>
        <v>---</v>
      </c>
      <c r="AH738" s="144"/>
      <c r="AI738" s="144"/>
      <c r="AJ738" s="144"/>
    </row>
    <row r="739" spans="1:36" ht="34.9" hidden="1" customHeight="1">
      <c r="A739" s="170"/>
      <c r="B739" s="47">
        <f>IFERROR(INDEX('اطلاعات انشعابات شرکتها'!A:BB,MATCH(A739,'اطلاعات انشعابات شرکتها'!A:A,0),MATCH(B$1,'اطلاعات انشعابات شرکتها'!$1:$1,0)),0)</f>
        <v>0</v>
      </c>
      <c r="C739" s="48">
        <f>IFERROR(INDEX('اطلاعات انشعابات شرکتها'!A:BB,MATCH(A739,'اطلاعات انشعابات شرکتها'!A:A,0),MATCH(C$1,'اطلاعات انشعابات شرکتها'!$1:$1,0)),0)</f>
        <v>0</v>
      </c>
      <c r="D739" s="45"/>
      <c r="E739" s="171"/>
      <c r="F739" s="170"/>
      <c r="G739" s="47" t="str">
        <f t="shared" si="111"/>
        <v>/</v>
      </c>
      <c r="H739" s="47">
        <f>IFERROR(INDEX('اطلاعات دوره'!A:Z,MATCH(G739,'اطلاعات دوره'!C:C,0),MATCH(H$1,'اطلاعات دوره'!$1:$1,0)),0)</f>
        <v>0</v>
      </c>
      <c r="I739" s="47">
        <f>IFERROR(INDEX('اطلاعات دوره'!A:Z,MATCH(G739,'اطلاعات دوره'!C:C,0),MATCH(I$1,'اطلاعات دوره'!$1:$1,0)),0)</f>
        <v>0</v>
      </c>
      <c r="J739" s="48">
        <f>IFERROR(INDEX('اطلاعات دوره'!A:Z,MATCH(G739,'اطلاعات دوره'!C:C,0),MATCH(J$1,'اطلاعات دوره'!$1:$1,0)),0)</f>
        <v>0</v>
      </c>
      <c r="K739" s="46"/>
      <c r="L739" s="158" t="str">
        <f>IFERROR(INDEX('اطلاعات دوره'!A:Z,MATCH(G739,'اطلاعات دوره'!C:C,0)-1,MATCH("عنوان",'اطلاعات دوره'!$1:$1,0)),"---")</f>
        <v>---</v>
      </c>
      <c r="M739" s="47" t="str">
        <f t="shared" si="112"/>
        <v>----</v>
      </c>
      <c r="N739" s="48" t="str">
        <f t="shared" si="113"/>
        <v>-/</v>
      </c>
      <c r="O739" s="45"/>
      <c r="P739" s="158">
        <f>IFERROR(INDEX('قرائت کنتور'!A:AZ,MATCH(A739&amp;"-"&amp;"گاز",'قرائت کنتور'!B:B,0),MATCH(L739,'قرائت کنتور'!$1:$1,0)),0)</f>
        <v>0</v>
      </c>
      <c r="Q739" s="47">
        <f>IFERROR(INDEX('قرائت کنتور'!A:AZ,MATCH(A739&amp;"-"&amp;"گاز",'قرائت کنتور'!B:B,0),MATCH(G739,'قرائت کنتور'!$1:$1,0)),0)</f>
        <v>0</v>
      </c>
      <c r="R739" s="47">
        <f t="shared" si="114"/>
        <v>0</v>
      </c>
      <c r="S739" s="45"/>
      <c r="T739" s="155" t="str">
        <f>IFERROR(INDEX('تعرفه ها'!A:Z,MATCH("بهای هر متر مکعب گاز مصرفی",'تعرفه ها'!$B:$B,0),MATCH(F739,'تعرفه ها'!$2:$2,0)),"---")</f>
        <v>---</v>
      </c>
      <c r="U739" s="50" t="str">
        <f t="shared" si="115"/>
        <v>---</v>
      </c>
      <c r="V739" s="50" t="str">
        <f>IFERROR(ROUND(R739*INDEX('تعرفه ها'!A:Z,MATCH("عوارض گاز به ازاء هر متر مکعب",'تعرفه ها'!$B:$B,0),MATCH(F739,'تعرفه ها'!$2:$2,0)),0),"---")</f>
        <v>---</v>
      </c>
      <c r="W739" s="50" t="str">
        <f>IFERROR(ROUND(((U739+V739)*INDEX('تعرفه ها'!A:Z,MATCH("هزینه نگهداری و تعمیرات شبکه گاز",'تعرفه ها'!$B:$B,0),MATCH(F739,'تعرفه ها'!$2:$2,0))/100),0),"---")</f>
        <v>---</v>
      </c>
      <c r="X739" s="50" t="str">
        <f>IFERROR(IF(INDEX('اطلاعات دوره'!A:Z,MATCH(G739,'اطلاعات دوره'!C:C,0),MATCH("گاز",'اطلاعات دوره'!$1:$1,0))="دارد",ROUND((U739+V739)*INDEX('تعرفه ها'!A:Z,MATCH("پیک فصلی گاز",'تعرفه ها'!$B:$B,0),MATCH(F739,'تعرفه ها'!$2:$2,0))/100,0),0),"---")</f>
        <v>---</v>
      </c>
      <c r="Y739" s="50" t="str">
        <f>IFERROR(ROUND(SUM(U739+V739+W739+X739)*INDEX('تعرفه ها'!A:Z,MATCH("مالیات گاز",'تعرفه ها'!$B:$B,0),MATCH(F739,'تعرفه ها'!$2:$2,0))/100,0),"---")</f>
        <v>---</v>
      </c>
      <c r="Z739" s="50" t="str">
        <f t="shared" si="116"/>
        <v>---</v>
      </c>
      <c r="AA739" s="50" t="str">
        <f t="shared" si="120"/>
        <v>---</v>
      </c>
      <c r="AB739" s="50" t="str">
        <f t="shared" si="117"/>
        <v>---</v>
      </c>
      <c r="AC739" s="50" t="str">
        <f t="shared" si="118"/>
        <v>---</v>
      </c>
      <c r="AD739" s="153" t="str">
        <f t="shared" si="119"/>
        <v>---</v>
      </c>
      <c r="AF739" s="155" t="str">
        <f>IFERROR(IF(INDEX(پرداخت!A:AZ,MATCH(A739&amp;" - "&amp;"گاز",پرداخت!$B:$B,0),MATCH(G739,پرداخت!$1:$1,0))="نشده","نشده","شده"),"---")</f>
        <v>---</v>
      </c>
      <c r="AH739" s="144"/>
      <c r="AI739" s="144"/>
      <c r="AJ739" s="144"/>
    </row>
    <row r="740" spans="1:36" ht="34.9" hidden="1" customHeight="1">
      <c r="A740" s="170"/>
      <c r="B740" s="47">
        <f>IFERROR(INDEX('اطلاعات انشعابات شرکتها'!A:BB,MATCH(A740,'اطلاعات انشعابات شرکتها'!A:A,0),MATCH(B$1,'اطلاعات انشعابات شرکتها'!$1:$1,0)),0)</f>
        <v>0</v>
      </c>
      <c r="C740" s="48">
        <f>IFERROR(INDEX('اطلاعات انشعابات شرکتها'!A:BB,MATCH(A740,'اطلاعات انشعابات شرکتها'!A:A,0),MATCH(C$1,'اطلاعات انشعابات شرکتها'!$1:$1,0)),0)</f>
        <v>0</v>
      </c>
      <c r="D740" s="45"/>
      <c r="E740" s="171"/>
      <c r="F740" s="170"/>
      <c r="G740" s="47" t="str">
        <f t="shared" si="111"/>
        <v>/</v>
      </c>
      <c r="H740" s="47">
        <f>IFERROR(INDEX('اطلاعات دوره'!A:Z,MATCH(G740,'اطلاعات دوره'!C:C,0),MATCH(H$1,'اطلاعات دوره'!$1:$1,0)),0)</f>
        <v>0</v>
      </c>
      <c r="I740" s="47">
        <f>IFERROR(INDEX('اطلاعات دوره'!A:Z,MATCH(G740,'اطلاعات دوره'!C:C,0),MATCH(I$1,'اطلاعات دوره'!$1:$1,0)),0)</f>
        <v>0</v>
      </c>
      <c r="J740" s="48">
        <f>IFERROR(INDEX('اطلاعات دوره'!A:Z,MATCH(G740,'اطلاعات دوره'!C:C,0),MATCH(J$1,'اطلاعات دوره'!$1:$1,0)),0)</f>
        <v>0</v>
      </c>
      <c r="K740" s="46"/>
      <c r="L740" s="158" t="str">
        <f>IFERROR(INDEX('اطلاعات دوره'!A:Z,MATCH(G740,'اطلاعات دوره'!C:C,0)-1,MATCH("عنوان",'اطلاعات دوره'!$1:$1,0)),"---")</f>
        <v>---</v>
      </c>
      <c r="M740" s="47" t="str">
        <f t="shared" si="112"/>
        <v>----</v>
      </c>
      <c r="N740" s="48" t="str">
        <f t="shared" si="113"/>
        <v>-/</v>
      </c>
      <c r="O740" s="45"/>
      <c r="P740" s="158">
        <f>IFERROR(INDEX('قرائت کنتور'!A:AZ,MATCH(A740&amp;"-"&amp;"گاز",'قرائت کنتور'!B:B,0),MATCH(L740,'قرائت کنتور'!$1:$1,0)),0)</f>
        <v>0</v>
      </c>
      <c r="Q740" s="47">
        <f>IFERROR(INDEX('قرائت کنتور'!A:AZ,MATCH(A740&amp;"-"&amp;"گاز",'قرائت کنتور'!B:B,0),MATCH(G740,'قرائت کنتور'!$1:$1,0)),0)</f>
        <v>0</v>
      </c>
      <c r="R740" s="47">
        <f t="shared" si="114"/>
        <v>0</v>
      </c>
      <c r="S740" s="45"/>
      <c r="T740" s="155" t="str">
        <f>IFERROR(INDEX('تعرفه ها'!A:Z,MATCH("بهای هر متر مکعب گاز مصرفی",'تعرفه ها'!$B:$B,0),MATCH(F740,'تعرفه ها'!$2:$2,0)),"---")</f>
        <v>---</v>
      </c>
      <c r="U740" s="50" t="str">
        <f t="shared" si="115"/>
        <v>---</v>
      </c>
      <c r="V740" s="50" t="str">
        <f>IFERROR(ROUND(R740*INDEX('تعرفه ها'!A:Z,MATCH("عوارض گاز به ازاء هر متر مکعب",'تعرفه ها'!$B:$B,0),MATCH(F740,'تعرفه ها'!$2:$2,0)),0),"---")</f>
        <v>---</v>
      </c>
      <c r="W740" s="50" t="str">
        <f>IFERROR(ROUND(((U740+V740)*INDEX('تعرفه ها'!A:Z,MATCH("هزینه نگهداری و تعمیرات شبکه گاز",'تعرفه ها'!$B:$B,0),MATCH(F740,'تعرفه ها'!$2:$2,0))/100),0),"---")</f>
        <v>---</v>
      </c>
      <c r="X740" s="50" t="str">
        <f>IFERROR(IF(INDEX('اطلاعات دوره'!A:Z,MATCH(G740,'اطلاعات دوره'!C:C,0),MATCH("گاز",'اطلاعات دوره'!$1:$1,0))="دارد",ROUND((U740+V740)*INDEX('تعرفه ها'!A:Z,MATCH("پیک فصلی گاز",'تعرفه ها'!$B:$B,0),MATCH(F740,'تعرفه ها'!$2:$2,0))/100,0),0),"---")</f>
        <v>---</v>
      </c>
      <c r="Y740" s="50" t="str">
        <f>IFERROR(ROUND(SUM(U740+V740+W740+X740)*INDEX('تعرفه ها'!A:Z,MATCH("مالیات گاز",'تعرفه ها'!$B:$B,0),MATCH(F740,'تعرفه ها'!$2:$2,0))/100,0),"---")</f>
        <v>---</v>
      </c>
      <c r="Z740" s="50" t="str">
        <f t="shared" si="116"/>
        <v>---</v>
      </c>
      <c r="AA740" s="50" t="str">
        <f t="shared" si="120"/>
        <v>---</v>
      </c>
      <c r="AB740" s="50" t="str">
        <f t="shared" si="117"/>
        <v>---</v>
      </c>
      <c r="AC740" s="50" t="str">
        <f t="shared" si="118"/>
        <v>---</v>
      </c>
      <c r="AD740" s="153" t="str">
        <f t="shared" si="119"/>
        <v>---</v>
      </c>
      <c r="AF740" s="155" t="str">
        <f>IFERROR(IF(INDEX(پرداخت!A:AZ,MATCH(A740&amp;" - "&amp;"گاز",پرداخت!$B:$B,0),MATCH(G740,پرداخت!$1:$1,0))="نشده","نشده","شده"),"---")</f>
        <v>---</v>
      </c>
      <c r="AH740" s="144"/>
      <c r="AI740" s="144"/>
      <c r="AJ740" s="144"/>
    </row>
    <row r="741" spans="1:36" ht="34.9" hidden="1" customHeight="1">
      <c r="A741" s="170"/>
      <c r="B741" s="47">
        <f>IFERROR(INDEX('اطلاعات انشعابات شرکتها'!A:BB,MATCH(A741,'اطلاعات انشعابات شرکتها'!A:A,0),MATCH(B$1,'اطلاعات انشعابات شرکتها'!$1:$1,0)),0)</f>
        <v>0</v>
      </c>
      <c r="C741" s="48">
        <f>IFERROR(INDEX('اطلاعات انشعابات شرکتها'!A:BB,MATCH(A741,'اطلاعات انشعابات شرکتها'!A:A,0),MATCH(C$1,'اطلاعات انشعابات شرکتها'!$1:$1,0)),0)</f>
        <v>0</v>
      </c>
      <c r="D741" s="45"/>
      <c r="E741" s="171"/>
      <c r="F741" s="170"/>
      <c r="G741" s="47" t="str">
        <f t="shared" si="111"/>
        <v>/</v>
      </c>
      <c r="H741" s="47">
        <f>IFERROR(INDEX('اطلاعات دوره'!A:Z,MATCH(G741,'اطلاعات دوره'!C:C,0),MATCH(H$1,'اطلاعات دوره'!$1:$1,0)),0)</f>
        <v>0</v>
      </c>
      <c r="I741" s="47">
        <f>IFERROR(INDEX('اطلاعات دوره'!A:Z,MATCH(G741,'اطلاعات دوره'!C:C,0),MATCH(I$1,'اطلاعات دوره'!$1:$1,0)),0)</f>
        <v>0</v>
      </c>
      <c r="J741" s="48">
        <f>IFERROR(INDEX('اطلاعات دوره'!A:Z,MATCH(G741,'اطلاعات دوره'!C:C,0),MATCH(J$1,'اطلاعات دوره'!$1:$1,0)),0)</f>
        <v>0</v>
      </c>
      <c r="K741" s="46"/>
      <c r="L741" s="158" t="str">
        <f>IFERROR(INDEX('اطلاعات دوره'!A:Z,MATCH(G741,'اطلاعات دوره'!C:C,0)-1,MATCH("عنوان",'اطلاعات دوره'!$1:$1,0)),"---")</f>
        <v>---</v>
      </c>
      <c r="M741" s="47" t="str">
        <f t="shared" si="112"/>
        <v>----</v>
      </c>
      <c r="N741" s="48" t="str">
        <f t="shared" si="113"/>
        <v>-/</v>
      </c>
      <c r="O741" s="45"/>
      <c r="P741" s="158">
        <f>IFERROR(INDEX('قرائت کنتور'!A:AZ,MATCH(A741&amp;"-"&amp;"گاز",'قرائت کنتور'!B:B,0),MATCH(L741,'قرائت کنتور'!$1:$1,0)),0)</f>
        <v>0</v>
      </c>
      <c r="Q741" s="47">
        <f>IFERROR(INDEX('قرائت کنتور'!A:AZ,MATCH(A741&amp;"-"&amp;"گاز",'قرائت کنتور'!B:B,0),MATCH(G741,'قرائت کنتور'!$1:$1,0)),0)</f>
        <v>0</v>
      </c>
      <c r="R741" s="47">
        <f t="shared" si="114"/>
        <v>0</v>
      </c>
      <c r="S741" s="45"/>
      <c r="T741" s="155" t="str">
        <f>IFERROR(INDEX('تعرفه ها'!A:Z,MATCH("بهای هر متر مکعب گاز مصرفی",'تعرفه ها'!$B:$B,0),MATCH(F741,'تعرفه ها'!$2:$2,0)),"---")</f>
        <v>---</v>
      </c>
      <c r="U741" s="50" t="str">
        <f t="shared" si="115"/>
        <v>---</v>
      </c>
      <c r="V741" s="50" t="str">
        <f>IFERROR(ROUND(R741*INDEX('تعرفه ها'!A:Z,MATCH("عوارض گاز به ازاء هر متر مکعب",'تعرفه ها'!$B:$B,0),MATCH(F741,'تعرفه ها'!$2:$2,0)),0),"---")</f>
        <v>---</v>
      </c>
      <c r="W741" s="50" t="str">
        <f>IFERROR(ROUND(((U741+V741)*INDEX('تعرفه ها'!A:Z,MATCH("هزینه نگهداری و تعمیرات شبکه گاز",'تعرفه ها'!$B:$B,0),MATCH(F741,'تعرفه ها'!$2:$2,0))/100),0),"---")</f>
        <v>---</v>
      </c>
      <c r="X741" s="50" t="str">
        <f>IFERROR(IF(INDEX('اطلاعات دوره'!A:Z,MATCH(G741,'اطلاعات دوره'!C:C,0),MATCH("گاز",'اطلاعات دوره'!$1:$1,0))="دارد",ROUND((U741+V741)*INDEX('تعرفه ها'!A:Z,MATCH("پیک فصلی گاز",'تعرفه ها'!$B:$B,0),MATCH(F741,'تعرفه ها'!$2:$2,0))/100,0),0),"---")</f>
        <v>---</v>
      </c>
      <c r="Y741" s="50" t="str">
        <f>IFERROR(ROUND(SUM(U741+V741+W741+X741)*INDEX('تعرفه ها'!A:Z,MATCH("مالیات گاز",'تعرفه ها'!$B:$B,0),MATCH(F741,'تعرفه ها'!$2:$2,0))/100,0),"---")</f>
        <v>---</v>
      </c>
      <c r="Z741" s="50" t="str">
        <f t="shared" si="116"/>
        <v>---</v>
      </c>
      <c r="AA741" s="50" t="str">
        <f t="shared" si="120"/>
        <v>---</v>
      </c>
      <c r="AB741" s="50" t="str">
        <f t="shared" si="117"/>
        <v>---</v>
      </c>
      <c r="AC741" s="50" t="str">
        <f t="shared" si="118"/>
        <v>---</v>
      </c>
      <c r="AD741" s="153" t="str">
        <f t="shared" si="119"/>
        <v>---</v>
      </c>
      <c r="AF741" s="155" t="str">
        <f>IFERROR(IF(INDEX(پرداخت!A:AZ,MATCH(A741&amp;" - "&amp;"گاز",پرداخت!$B:$B,0),MATCH(G741,پرداخت!$1:$1,0))="نشده","نشده","شده"),"---")</f>
        <v>---</v>
      </c>
      <c r="AH741" s="144"/>
      <c r="AI741" s="144"/>
      <c r="AJ741" s="144"/>
    </row>
    <row r="742" spans="1:36" ht="34.9" hidden="1" customHeight="1">
      <c r="A742" s="170"/>
      <c r="B742" s="47">
        <f>IFERROR(INDEX('اطلاعات انشعابات شرکتها'!A:BB,MATCH(A742,'اطلاعات انشعابات شرکتها'!A:A,0),MATCH(B$1,'اطلاعات انشعابات شرکتها'!$1:$1,0)),0)</f>
        <v>0</v>
      </c>
      <c r="C742" s="48">
        <f>IFERROR(INDEX('اطلاعات انشعابات شرکتها'!A:BB,MATCH(A742,'اطلاعات انشعابات شرکتها'!A:A,0),MATCH(C$1,'اطلاعات انشعابات شرکتها'!$1:$1,0)),0)</f>
        <v>0</v>
      </c>
      <c r="D742" s="45"/>
      <c r="E742" s="171"/>
      <c r="F742" s="170"/>
      <c r="G742" s="47" t="str">
        <f t="shared" si="111"/>
        <v>/</v>
      </c>
      <c r="H742" s="47">
        <f>IFERROR(INDEX('اطلاعات دوره'!A:Z,MATCH(G742,'اطلاعات دوره'!C:C,0),MATCH(H$1,'اطلاعات دوره'!$1:$1,0)),0)</f>
        <v>0</v>
      </c>
      <c r="I742" s="47">
        <f>IFERROR(INDEX('اطلاعات دوره'!A:Z,MATCH(G742,'اطلاعات دوره'!C:C,0),MATCH(I$1,'اطلاعات دوره'!$1:$1,0)),0)</f>
        <v>0</v>
      </c>
      <c r="J742" s="48">
        <f>IFERROR(INDEX('اطلاعات دوره'!A:Z,MATCH(G742,'اطلاعات دوره'!C:C,0),MATCH(J$1,'اطلاعات دوره'!$1:$1,0)),0)</f>
        <v>0</v>
      </c>
      <c r="K742" s="46"/>
      <c r="L742" s="158" t="str">
        <f>IFERROR(INDEX('اطلاعات دوره'!A:Z,MATCH(G742,'اطلاعات دوره'!C:C,0)-1,MATCH("عنوان",'اطلاعات دوره'!$1:$1,0)),"---")</f>
        <v>---</v>
      </c>
      <c r="M742" s="47" t="str">
        <f t="shared" si="112"/>
        <v>----</v>
      </c>
      <c r="N742" s="48" t="str">
        <f t="shared" si="113"/>
        <v>-/</v>
      </c>
      <c r="O742" s="45"/>
      <c r="P742" s="158">
        <f>IFERROR(INDEX('قرائت کنتور'!A:AZ,MATCH(A742&amp;"-"&amp;"گاز",'قرائت کنتور'!B:B,0),MATCH(L742,'قرائت کنتور'!$1:$1,0)),0)</f>
        <v>0</v>
      </c>
      <c r="Q742" s="47">
        <f>IFERROR(INDEX('قرائت کنتور'!A:AZ,MATCH(A742&amp;"-"&amp;"گاز",'قرائت کنتور'!B:B,0),MATCH(G742,'قرائت کنتور'!$1:$1,0)),0)</f>
        <v>0</v>
      </c>
      <c r="R742" s="47">
        <f t="shared" si="114"/>
        <v>0</v>
      </c>
      <c r="S742" s="45"/>
      <c r="T742" s="155" t="str">
        <f>IFERROR(INDEX('تعرفه ها'!A:Z,MATCH("بهای هر متر مکعب گاز مصرفی",'تعرفه ها'!$B:$B,0),MATCH(F742,'تعرفه ها'!$2:$2,0)),"---")</f>
        <v>---</v>
      </c>
      <c r="U742" s="50" t="str">
        <f t="shared" si="115"/>
        <v>---</v>
      </c>
      <c r="V742" s="50" t="str">
        <f>IFERROR(ROUND(R742*INDEX('تعرفه ها'!A:Z,MATCH("عوارض گاز به ازاء هر متر مکعب",'تعرفه ها'!$B:$B,0),MATCH(F742,'تعرفه ها'!$2:$2,0)),0),"---")</f>
        <v>---</v>
      </c>
      <c r="W742" s="50" t="str">
        <f>IFERROR(ROUND(((U742+V742)*INDEX('تعرفه ها'!A:Z,MATCH("هزینه نگهداری و تعمیرات شبکه گاز",'تعرفه ها'!$B:$B,0),MATCH(F742,'تعرفه ها'!$2:$2,0))/100),0),"---")</f>
        <v>---</v>
      </c>
      <c r="X742" s="50" t="str">
        <f>IFERROR(IF(INDEX('اطلاعات دوره'!A:Z,MATCH(G742,'اطلاعات دوره'!C:C,0),MATCH("گاز",'اطلاعات دوره'!$1:$1,0))="دارد",ROUND((U742+V742)*INDEX('تعرفه ها'!A:Z,MATCH("پیک فصلی گاز",'تعرفه ها'!$B:$B,0),MATCH(F742,'تعرفه ها'!$2:$2,0))/100,0),0),"---")</f>
        <v>---</v>
      </c>
      <c r="Y742" s="50" t="str">
        <f>IFERROR(ROUND(SUM(U742+V742+W742+X742)*INDEX('تعرفه ها'!A:Z,MATCH("مالیات گاز",'تعرفه ها'!$B:$B,0),MATCH(F742,'تعرفه ها'!$2:$2,0))/100,0),"---")</f>
        <v>---</v>
      </c>
      <c r="Z742" s="50" t="str">
        <f t="shared" si="116"/>
        <v>---</v>
      </c>
      <c r="AA742" s="50" t="str">
        <f t="shared" si="120"/>
        <v>---</v>
      </c>
      <c r="AB742" s="50" t="str">
        <f t="shared" si="117"/>
        <v>---</v>
      </c>
      <c r="AC742" s="50" t="str">
        <f t="shared" si="118"/>
        <v>---</v>
      </c>
      <c r="AD742" s="153" t="str">
        <f t="shared" si="119"/>
        <v>---</v>
      </c>
      <c r="AF742" s="155" t="str">
        <f>IFERROR(IF(INDEX(پرداخت!A:AZ,MATCH(A742&amp;" - "&amp;"گاز",پرداخت!$B:$B,0),MATCH(G742,پرداخت!$1:$1,0))="نشده","نشده","شده"),"---")</f>
        <v>---</v>
      </c>
      <c r="AH742" s="144"/>
      <c r="AI742" s="144"/>
      <c r="AJ742" s="144"/>
    </row>
    <row r="743" spans="1:36" ht="34.9" hidden="1" customHeight="1">
      <c r="A743" s="170"/>
      <c r="B743" s="47">
        <f>IFERROR(INDEX('اطلاعات انشعابات شرکتها'!A:BB,MATCH(A743,'اطلاعات انشعابات شرکتها'!A:A,0),MATCH(B$1,'اطلاعات انشعابات شرکتها'!$1:$1,0)),0)</f>
        <v>0</v>
      </c>
      <c r="C743" s="48">
        <f>IFERROR(INDEX('اطلاعات انشعابات شرکتها'!A:BB,MATCH(A743,'اطلاعات انشعابات شرکتها'!A:A,0),MATCH(C$1,'اطلاعات انشعابات شرکتها'!$1:$1,0)),0)</f>
        <v>0</v>
      </c>
      <c r="D743" s="45"/>
      <c r="E743" s="171"/>
      <c r="F743" s="170"/>
      <c r="G743" s="47" t="str">
        <f t="shared" si="111"/>
        <v>/</v>
      </c>
      <c r="H743" s="47">
        <f>IFERROR(INDEX('اطلاعات دوره'!A:Z,MATCH(G743,'اطلاعات دوره'!C:C,0),MATCH(H$1,'اطلاعات دوره'!$1:$1,0)),0)</f>
        <v>0</v>
      </c>
      <c r="I743" s="47">
        <f>IFERROR(INDEX('اطلاعات دوره'!A:Z,MATCH(G743,'اطلاعات دوره'!C:C,0),MATCH(I$1,'اطلاعات دوره'!$1:$1,0)),0)</f>
        <v>0</v>
      </c>
      <c r="J743" s="48">
        <f>IFERROR(INDEX('اطلاعات دوره'!A:Z,MATCH(G743,'اطلاعات دوره'!C:C,0),MATCH(J$1,'اطلاعات دوره'!$1:$1,0)),0)</f>
        <v>0</v>
      </c>
      <c r="K743" s="46"/>
      <c r="L743" s="158" t="str">
        <f>IFERROR(INDEX('اطلاعات دوره'!A:Z,MATCH(G743,'اطلاعات دوره'!C:C,0)-1,MATCH("عنوان",'اطلاعات دوره'!$1:$1,0)),"---")</f>
        <v>---</v>
      </c>
      <c r="M743" s="47" t="str">
        <f t="shared" si="112"/>
        <v>----</v>
      </c>
      <c r="N743" s="48" t="str">
        <f t="shared" si="113"/>
        <v>-/</v>
      </c>
      <c r="O743" s="45"/>
      <c r="P743" s="158">
        <f>IFERROR(INDEX('قرائت کنتور'!A:AZ,MATCH(A743&amp;"-"&amp;"گاز",'قرائت کنتور'!B:B,0),MATCH(L743,'قرائت کنتور'!$1:$1,0)),0)</f>
        <v>0</v>
      </c>
      <c r="Q743" s="47">
        <f>IFERROR(INDEX('قرائت کنتور'!A:AZ,MATCH(A743&amp;"-"&amp;"گاز",'قرائت کنتور'!B:B,0),MATCH(G743,'قرائت کنتور'!$1:$1,0)),0)</f>
        <v>0</v>
      </c>
      <c r="R743" s="47">
        <f t="shared" si="114"/>
        <v>0</v>
      </c>
      <c r="S743" s="45"/>
      <c r="T743" s="155" t="str">
        <f>IFERROR(INDEX('تعرفه ها'!A:Z,MATCH("بهای هر متر مکعب گاز مصرفی",'تعرفه ها'!$B:$B,0),MATCH(F743,'تعرفه ها'!$2:$2,0)),"---")</f>
        <v>---</v>
      </c>
      <c r="U743" s="50" t="str">
        <f t="shared" si="115"/>
        <v>---</v>
      </c>
      <c r="V743" s="50" t="str">
        <f>IFERROR(ROUND(R743*INDEX('تعرفه ها'!A:Z,MATCH("عوارض گاز به ازاء هر متر مکعب",'تعرفه ها'!$B:$B,0),MATCH(F743,'تعرفه ها'!$2:$2,0)),0),"---")</f>
        <v>---</v>
      </c>
      <c r="W743" s="50" t="str">
        <f>IFERROR(ROUND(((U743+V743)*INDEX('تعرفه ها'!A:Z,MATCH("هزینه نگهداری و تعمیرات شبکه گاز",'تعرفه ها'!$B:$B,0),MATCH(F743,'تعرفه ها'!$2:$2,0))/100),0),"---")</f>
        <v>---</v>
      </c>
      <c r="X743" s="50" t="str">
        <f>IFERROR(IF(INDEX('اطلاعات دوره'!A:Z,MATCH(G743,'اطلاعات دوره'!C:C,0),MATCH("گاز",'اطلاعات دوره'!$1:$1,0))="دارد",ROUND((U743+V743)*INDEX('تعرفه ها'!A:Z,MATCH("پیک فصلی گاز",'تعرفه ها'!$B:$B,0),MATCH(F743,'تعرفه ها'!$2:$2,0))/100,0),0),"---")</f>
        <v>---</v>
      </c>
      <c r="Y743" s="50" t="str">
        <f>IFERROR(ROUND(SUM(U743+V743+W743+X743)*INDEX('تعرفه ها'!A:Z,MATCH("مالیات گاز",'تعرفه ها'!$B:$B,0),MATCH(F743,'تعرفه ها'!$2:$2,0))/100,0),"---")</f>
        <v>---</v>
      </c>
      <c r="Z743" s="50" t="str">
        <f t="shared" si="116"/>
        <v>---</v>
      </c>
      <c r="AA743" s="50" t="str">
        <f t="shared" si="120"/>
        <v>---</v>
      </c>
      <c r="AB743" s="50" t="str">
        <f t="shared" si="117"/>
        <v>---</v>
      </c>
      <c r="AC743" s="50" t="str">
        <f t="shared" si="118"/>
        <v>---</v>
      </c>
      <c r="AD743" s="153" t="str">
        <f t="shared" si="119"/>
        <v>---</v>
      </c>
      <c r="AF743" s="155" t="str">
        <f>IFERROR(IF(INDEX(پرداخت!A:AZ,MATCH(A743&amp;" - "&amp;"گاز",پرداخت!$B:$B,0),MATCH(G743,پرداخت!$1:$1,0))="نشده","نشده","شده"),"---")</f>
        <v>---</v>
      </c>
      <c r="AH743" s="144"/>
      <c r="AI743" s="144"/>
      <c r="AJ743" s="144"/>
    </row>
    <row r="744" spans="1:36" ht="34.9" hidden="1" customHeight="1">
      <c r="A744" s="170"/>
      <c r="B744" s="47">
        <f>IFERROR(INDEX('اطلاعات انشعابات شرکتها'!A:BB,MATCH(A744,'اطلاعات انشعابات شرکتها'!A:A,0),MATCH(B$1,'اطلاعات انشعابات شرکتها'!$1:$1,0)),0)</f>
        <v>0</v>
      </c>
      <c r="C744" s="48">
        <f>IFERROR(INDEX('اطلاعات انشعابات شرکتها'!A:BB,MATCH(A744,'اطلاعات انشعابات شرکتها'!A:A,0),MATCH(C$1,'اطلاعات انشعابات شرکتها'!$1:$1,0)),0)</f>
        <v>0</v>
      </c>
      <c r="D744" s="45"/>
      <c r="E744" s="171"/>
      <c r="F744" s="170"/>
      <c r="G744" s="47" t="str">
        <f t="shared" si="111"/>
        <v>/</v>
      </c>
      <c r="H744" s="47">
        <f>IFERROR(INDEX('اطلاعات دوره'!A:Z,MATCH(G744,'اطلاعات دوره'!C:C,0),MATCH(H$1,'اطلاعات دوره'!$1:$1,0)),0)</f>
        <v>0</v>
      </c>
      <c r="I744" s="47">
        <f>IFERROR(INDEX('اطلاعات دوره'!A:Z,MATCH(G744,'اطلاعات دوره'!C:C,0),MATCH(I$1,'اطلاعات دوره'!$1:$1,0)),0)</f>
        <v>0</v>
      </c>
      <c r="J744" s="48">
        <f>IFERROR(INDEX('اطلاعات دوره'!A:Z,MATCH(G744,'اطلاعات دوره'!C:C,0),MATCH(J$1,'اطلاعات دوره'!$1:$1,0)),0)</f>
        <v>0</v>
      </c>
      <c r="K744" s="46"/>
      <c r="L744" s="158" t="str">
        <f>IFERROR(INDEX('اطلاعات دوره'!A:Z,MATCH(G744,'اطلاعات دوره'!C:C,0)-1,MATCH("عنوان",'اطلاعات دوره'!$1:$1,0)),"---")</f>
        <v>---</v>
      </c>
      <c r="M744" s="47" t="str">
        <f t="shared" si="112"/>
        <v>----</v>
      </c>
      <c r="N744" s="48" t="str">
        <f t="shared" si="113"/>
        <v>-/</v>
      </c>
      <c r="O744" s="45"/>
      <c r="P744" s="158">
        <f>IFERROR(INDEX('قرائت کنتور'!A:AZ,MATCH(A744&amp;"-"&amp;"گاز",'قرائت کنتور'!B:B,0),MATCH(L744,'قرائت کنتور'!$1:$1,0)),0)</f>
        <v>0</v>
      </c>
      <c r="Q744" s="47">
        <f>IFERROR(INDEX('قرائت کنتور'!A:AZ,MATCH(A744&amp;"-"&amp;"گاز",'قرائت کنتور'!B:B,0),MATCH(G744,'قرائت کنتور'!$1:$1,0)),0)</f>
        <v>0</v>
      </c>
      <c r="R744" s="47">
        <f t="shared" si="114"/>
        <v>0</v>
      </c>
      <c r="S744" s="45"/>
      <c r="T744" s="155" t="str">
        <f>IFERROR(INDEX('تعرفه ها'!A:Z,MATCH("بهای هر متر مکعب گاز مصرفی",'تعرفه ها'!$B:$B,0),MATCH(F744,'تعرفه ها'!$2:$2,0)),"---")</f>
        <v>---</v>
      </c>
      <c r="U744" s="50" t="str">
        <f t="shared" si="115"/>
        <v>---</v>
      </c>
      <c r="V744" s="50" t="str">
        <f>IFERROR(ROUND(R744*INDEX('تعرفه ها'!A:Z,MATCH("عوارض گاز به ازاء هر متر مکعب",'تعرفه ها'!$B:$B,0),MATCH(F744,'تعرفه ها'!$2:$2,0)),0),"---")</f>
        <v>---</v>
      </c>
      <c r="W744" s="50" t="str">
        <f>IFERROR(ROUND(((U744+V744)*INDEX('تعرفه ها'!A:Z,MATCH("هزینه نگهداری و تعمیرات شبکه گاز",'تعرفه ها'!$B:$B,0),MATCH(F744,'تعرفه ها'!$2:$2,0))/100),0),"---")</f>
        <v>---</v>
      </c>
      <c r="X744" s="50" t="str">
        <f>IFERROR(IF(INDEX('اطلاعات دوره'!A:Z,MATCH(G744,'اطلاعات دوره'!C:C,0),MATCH("گاز",'اطلاعات دوره'!$1:$1,0))="دارد",ROUND((U744+V744)*INDEX('تعرفه ها'!A:Z,MATCH("پیک فصلی گاز",'تعرفه ها'!$B:$B,0),MATCH(F744,'تعرفه ها'!$2:$2,0))/100,0),0),"---")</f>
        <v>---</v>
      </c>
      <c r="Y744" s="50" t="str">
        <f>IFERROR(ROUND(SUM(U744+V744+W744+X744)*INDEX('تعرفه ها'!A:Z,MATCH("مالیات گاز",'تعرفه ها'!$B:$B,0),MATCH(F744,'تعرفه ها'!$2:$2,0))/100,0),"---")</f>
        <v>---</v>
      </c>
      <c r="Z744" s="50" t="str">
        <f t="shared" si="116"/>
        <v>---</v>
      </c>
      <c r="AA744" s="50" t="str">
        <f t="shared" si="120"/>
        <v>---</v>
      </c>
      <c r="AB744" s="50" t="str">
        <f t="shared" si="117"/>
        <v>---</v>
      </c>
      <c r="AC744" s="50" t="str">
        <f t="shared" si="118"/>
        <v>---</v>
      </c>
      <c r="AD744" s="153" t="str">
        <f t="shared" si="119"/>
        <v>---</v>
      </c>
      <c r="AF744" s="155" t="str">
        <f>IFERROR(IF(INDEX(پرداخت!A:AZ,MATCH(A744&amp;" - "&amp;"گاز",پرداخت!$B:$B,0),MATCH(G744,پرداخت!$1:$1,0))="نشده","نشده","شده"),"---")</f>
        <v>---</v>
      </c>
      <c r="AH744" s="144"/>
      <c r="AI744" s="144"/>
      <c r="AJ744" s="144"/>
    </row>
    <row r="745" spans="1:36" ht="34.9" hidden="1" customHeight="1">
      <c r="A745" s="170"/>
      <c r="B745" s="47">
        <f>IFERROR(INDEX('اطلاعات انشعابات شرکتها'!A:BB,MATCH(A745,'اطلاعات انشعابات شرکتها'!A:A,0),MATCH(B$1,'اطلاعات انشعابات شرکتها'!$1:$1,0)),0)</f>
        <v>0</v>
      </c>
      <c r="C745" s="48">
        <f>IFERROR(INDEX('اطلاعات انشعابات شرکتها'!A:BB,MATCH(A745,'اطلاعات انشعابات شرکتها'!A:A,0),MATCH(C$1,'اطلاعات انشعابات شرکتها'!$1:$1,0)),0)</f>
        <v>0</v>
      </c>
      <c r="D745" s="45"/>
      <c r="E745" s="171"/>
      <c r="F745" s="170"/>
      <c r="G745" s="47" t="str">
        <f t="shared" si="111"/>
        <v>/</v>
      </c>
      <c r="H745" s="47">
        <f>IFERROR(INDEX('اطلاعات دوره'!A:Z,MATCH(G745,'اطلاعات دوره'!C:C,0),MATCH(H$1,'اطلاعات دوره'!$1:$1,0)),0)</f>
        <v>0</v>
      </c>
      <c r="I745" s="47">
        <f>IFERROR(INDEX('اطلاعات دوره'!A:Z,MATCH(G745,'اطلاعات دوره'!C:C,0),MATCH(I$1,'اطلاعات دوره'!$1:$1,0)),0)</f>
        <v>0</v>
      </c>
      <c r="J745" s="48">
        <f>IFERROR(INDEX('اطلاعات دوره'!A:Z,MATCH(G745,'اطلاعات دوره'!C:C,0),MATCH(J$1,'اطلاعات دوره'!$1:$1,0)),0)</f>
        <v>0</v>
      </c>
      <c r="K745" s="46"/>
      <c r="L745" s="158" t="str">
        <f>IFERROR(INDEX('اطلاعات دوره'!A:Z,MATCH(G745,'اطلاعات دوره'!C:C,0)-1,MATCH("عنوان",'اطلاعات دوره'!$1:$1,0)),"---")</f>
        <v>---</v>
      </c>
      <c r="M745" s="47" t="str">
        <f t="shared" si="112"/>
        <v>----</v>
      </c>
      <c r="N745" s="48" t="str">
        <f t="shared" si="113"/>
        <v>-/</v>
      </c>
      <c r="O745" s="45"/>
      <c r="P745" s="158">
        <f>IFERROR(INDEX('قرائت کنتور'!A:AZ,MATCH(A745&amp;"-"&amp;"گاز",'قرائت کنتور'!B:B,0),MATCH(L745,'قرائت کنتور'!$1:$1,0)),0)</f>
        <v>0</v>
      </c>
      <c r="Q745" s="47">
        <f>IFERROR(INDEX('قرائت کنتور'!A:AZ,MATCH(A745&amp;"-"&amp;"گاز",'قرائت کنتور'!B:B,0),MATCH(G745,'قرائت کنتور'!$1:$1,0)),0)</f>
        <v>0</v>
      </c>
      <c r="R745" s="47">
        <f t="shared" si="114"/>
        <v>0</v>
      </c>
      <c r="S745" s="45"/>
      <c r="T745" s="155" t="str">
        <f>IFERROR(INDEX('تعرفه ها'!A:Z,MATCH("بهای هر متر مکعب گاز مصرفی",'تعرفه ها'!$B:$B,0),MATCH(F745,'تعرفه ها'!$2:$2,0)),"---")</f>
        <v>---</v>
      </c>
      <c r="U745" s="50" t="str">
        <f t="shared" si="115"/>
        <v>---</v>
      </c>
      <c r="V745" s="50" t="str">
        <f>IFERROR(ROUND(R745*INDEX('تعرفه ها'!A:Z,MATCH("عوارض گاز به ازاء هر متر مکعب",'تعرفه ها'!$B:$B,0),MATCH(F745,'تعرفه ها'!$2:$2,0)),0),"---")</f>
        <v>---</v>
      </c>
      <c r="W745" s="50" t="str">
        <f>IFERROR(ROUND(((U745+V745)*INDEX('تعرفه ها'!A:Z,MATCH("هزینه نگهداری و تعمیرات شبکه گاز",'تعرفه ها'!$B:$B,0),MATCH(F745,'تعرفه ها'!$2:$2,0))/100),0),"---")</f>
        <v>---</v>
      </c>
      <c r="X745" s="50" t="str">
        <f>IFERROR(IF(INDEX('اطلاعات دوره'!A:Z,MATCH(G745,'اطلاعات دوره'!C:C,0),MATCH("گاز",'اطلاعات دوره'!$1:$1,0))="دارد",ROUND((U745+V745)*INDEX('تعرفه ها'!A:Z,MATCH("پیک فصلی گاز",'تعرفه ها'!$B:$B,0),MATCH(F745,'تعرفه ها'!$2:$2,0))/100,0),0),"---")</f>
        <v>---</v>
      </c>
      <c r="Y745" s="50" t="str">
        <f>IFERROR(ROUND(SUM(U745+V745+W745+X745)*INDEX('تعرفه ها'!A:Z,MATCH("مالیات گاز",'تعرفه ها'!$B:$B,0),MATCH(F745,'تعرفه ها'!$2:$2,0))/100,0),"---")</f>
        <v>---</v>
      </c>
      <c r="Z745" s="50" t="str">
        <f t="shared" si="116"/>
        <v>---</v>
      </c>
      <c r="AA745" s="50" t="str">
        <f t="shared" si="120"/>
        <v>---</v>
      </c>
      <c r="AB745" s="50" t="str">
        <f t="shared" si="117"/>
        <v>---</v>
      </c>
      <c r="AC745" s="50" t="str">
        <f t="shared" si="118"/>
        <v>---</v>
      </c>
      <c r="AD745" s="153" t="str">
        <f t="shared" si="119"/>
        <v>---</v>
      </c>
      <c r="AF745" s="155" t="str">
        <f>IFERROR(IF(INDEX(پرداخت!A:AZ,MATCH(A745&amp;" - "&amp;"گاز",پرداخت!$B:$B,0),MATCH(G745,پرداخت!$1:$1,0))="نشده","نشده","شده"),"---")</f>
        <v>---</v>
      </c>
      <c r="AH745" s="144"/>
      <c r="AI745" s="144"/>
      <c r="AJ745" s="144"/>
    </row>
    <row r="746" spans="1:36" ht="34.9" hidden="1" customHeight="1">
      <c r="A746" s="170"/>
      <c r="B746" s="47">
        <f>IFERROR(INDEX('اطلاعات انشعابات شرکتها'!A:BB,MATCH(A746,'اطلاعات انشعابات شرکتها'!A:A,0),MATCH(B$1,'اطلاعات انشعابات شرکتها'!$1:$1,0)),0)</f>
        <v>0</v>
      </c>
      <c r="C746" s="48">
        <f>IFERROR(INDEX('اطلاعات انشعابات شرکتها'!A:BB,MATCH(A746,'اطلاعات انشعابات شرکتها'!A:A,0),MATCH(C$1,'اطلاعات انشعابات شرکتها'!$1:$1,0)),0)</f>
        <v>0</v>
      </c>
      <c r="D746" s="45"/>
      <c r="E746" s="171"/>
      <c r="F746" s="170"/>
      <c r="G746" s="47" t="str">
        <f t="shared" si="111"/>
        <v>/</v>
      </c>
      <c r="H746" s="47">
        <f>IFERROR(INDEX('اطلاعات دوره'!A:Z,MATCH(G746,'اطلاعات دوره'!C:C,0),MATCH(H$1,'اطلاعات دوره'!$1:$1,0)),0)</f>
        <v>0</v>
      </c>
      <c r="I746" s="47">
        <f>IFERROR(INDEX('اطلاعات دوره'!A:Z,MATCH(G746,'اطلاعات دوره'!C:C,0),MATCH(I$1,'اطلاعات دوره'!$1:$1,0)),0)</f>
        <v>0</v>
      </c>
      <c r="J746" s="48">
        <f>IFERROR(INDEX('اطلاعات دوره'!A:Z,MATCH(G746,'اطلاعات دوره'!C:C,0),MATCH(J$1,'اطلاعات دوره'!$1:$1,0)),0)</f>
        <v>0</v>
      </c>
      <c r="K746" s="46"/>
      <c r="L746" s="158" t="str">
        <f>IFERROR(INDEX('اطلاعات دوره'!A:Z,MATCH(G746,'اطلاعات دوره'!C:C,0)-1,MATCH("عنوان",'اطلاعات دوره'!$1:$1,0)),"---")</f>
        <v>---</v>
      </c>
      <c r="M746" s="47" t="str">
        <f t="shared" si="112"/>
        <v>----</v>
      </c>
      <c r="N746" s="48" t="str">
        <f t="shared" si="113"/>
        <v>-/</v>
      </c>
      <c r="O746" s="45"/>
      <c r="P746" s="158">
        <f>IFERROR(INDEX('قرائت کنتور'!A:AZ,MATCH(A746&amp;"-"&amp;"گاز",'قرائت کنتور'!B:B,0),MATCH(L746,'قرائت کنتور'!$1:$1,0)),0)</f>
        <v>0</v>
      </c>
      <c r="Q746" s="47">
        <f>IFERROR(INDEX('قرائت کنتور'!A:AZ,MATCH(A746&amp;"-"&amp;"گاز",'قرائت کنتور'!B:B,0),MATCH(G746,'قرائت کنتور'!$1:$1,0)),0)</f>
        <v>0</v>
      </c>
      <c r="R746" s="47">
        <f t="shared" si="114"/>
        <v>0</v>
      </c>
      <c r="S746" s="45"/>
      <c r="T746" s="155" t="str">
        <f>IFERROR(INDEX('تعرفه ها'!A:Z,MATCH("بهای هر متر مکعب گاز مصرفی",'تعرفه ها'!$B:$B,0),MATCH(F746,'تعرفه ها'!$2:$2,0)),"---")</f>
        <v>---</v>
      </c>
      <c r="U746" s="50" t="str">
        <f t="shared" si="115"/>
        <v>---</v>
      </c>
      <c r="V746" s="50" t="str">
        <f>IFERROR(ROUND(R746*INDEX('تعرفه ها'!A:Z,MATCH("عوارض گاز به ازاء هر متر مکعب",'تعرفه ها'!$B:$B,0),MATCH(F746,'تعرفه ها'!$2:$2,0)),0),"---")</f>
        <v>---</v>
      </c>
      <c r="W746" s="50" t="str">
        <f>IFERROR(ROUND(((U746+V746)*INDEX('تعرفه ها'!A:Z,MATCH("هزینه نگهداری و تعمیرات شبکه گاز",'تعرفه ها'!$B:$B,0),MATCH(F746,'تعرفه ها'!$2:$2,0))/100),0),"---")</f>
        <v>---</v>
      </c>
      <c r="X746" s="50" t="str">
        <f>IFERROR(IF(INDEX('اطلاعات دوره'!A:Z,MATCH(G746,'اطلاعات دوره'!C:C,0),MATCH("گاز",'اطلاعات دوره'!$1:$1,0))="دارد",ROUND((U746+V746)*INDEX('تعرفه ها'!A:Z,MATCH("پیک فصلی گاز",'تعرفه ها'!$B:$B,0),MATCH(F746,'تعرفه ها'!$2:$2,0))/100,0),0),"---")</f>
        <v>---</v>
      </c>
      <c r="Y746" s="50" t="str">
        <f>IFERROR(ROUND(SUM(U746+V746+W746+X746)*INDEX('تعرفه ها'!A:Z,MATCH("مالیات گاز",'تعرفه ها'!$B:$B,0),MATCH(F746,'تعرفه ها'!$2:$2,0))/100,0),"---")</f>
        <v>---</v>
      </c>
      <c r="Z746" s="50" t="str">
        <f t="shared" si="116"/>
        <v>---</v>
      </c>
      <c r="AA746" s="50" t="str">
        <f t="shared" si="120"/>
        <v>---</v>
      </c>
      <c r="AB746" s="50" t="str">
        <f t="shared" si="117"/>
        <v>---</v>
      </c>
      <c r="AC746" s="50" t="str">
        <f t="shared" si="118"/>
        <v>---</v>
      </c>
      <c r="AD746" s="153" t="str">
        <f t="shared" si="119"/>
        <v>---</v>
      </c>
      <c r="AF746" s="155" t="str">
        <f>IFERROR(IF(INDEX(پرداخت!A:AZ,MATCH(A746&amp;" - "&amp;"گاز",پرداخت!$B:$B,0),MATCH(G746,پرداخت!$1:$1,0))="نشده","نشده","شده"),"---")</f>
        <v>---</v>
      </c>
      <c r="AH746" s="144"/>
      <c r="AI746" s="144"/>
      <c r="AJ746" s="144"/>
    </row>
    <row r="747" spans="1:36" ht="34.9" hidden="1" customHeight="1">
      <c r="A747" s="170"/>
      <c r="B747" s="47">
        <f>IFERROR(INDEX('اطلاعات انشعابات شرکتها'!A:BB,MATCH(A747,'اطلاعات انشعابات شرکتها'!A:A,0),MATCH(B$1,'اطلاعات انشعابات شرکتها'!$1:$1,0)),0)</f>
        <v>0</v>
      </c>
      <c r="C747" s="48">
        <f>IFERROR(INDEX('اطلاعات انشعابات شرکتها'!A:BB,MATCH(A747,'اطلاعات انشعابات شرکتها'!A:A,0),MATCH(C$1,'اطلاعات انشعابات شرکتها'!$1:$1,0)),0)</f>
        <v>0</v>
      </c>
      <c r="D747" s="45"/>
      <c r="E747" s="171"/>
      <c r="F747" s="170"/>
      <c r="G747" s="47" t="str">
        <f t="shared" si="111"/>
        <v>/</v>
      </c>
      <c r="H747" s="47">
        <f>IFERROR(INDEX('اطلاعات دوره'!A:Z,MATCH(G747,'اطلاعات دوره'!C:C,0),MATCH(H$1,'اطلاعات دوره'!$1:$1,0)),0)</f>
        <v>0</v>
      </c>
      <c r="I747" s="47">
        <f>IFERROR(INDEX('اطلاعات دوره'!A:Z,MATCH(G747,'اطلاعات دوره'!C:C,0),MATCH(I$1,'اطلاعات دوره'!$1:$1,0)),0)</f>
        <v>0</v>
      </c>
      <c r="J747" s="48">
        <f>IFERROR(INDEX('اطلاعات دوره'!A:Z,MATCH(G747,'اطلاعات دوره'!C:C,0),MATCH(J$1,'اطلاعات دوره'!$1:$1,0)),0)</f>
        <v>0</v>
      </c>
      <c r="K747" s="46"/>
      <c r="L747" s="158" t="str">
        <f>IFERROR(INDEX('اطلاعات دوره'!A:Z,MATCH(G747,'اطلاعات دوره'!C:C,0)-1,MATCH("عنوان",'اطلاعات دوره'!$1:$1,0)),"---")</f>
        <v>---</v>
      </c>
      <c r="M747" s="47" t="str">
        <f t="shared" si="112"/>
        <v>----</v>
      </c>
      <c r="N747" s="48" t="str">
        <f t="shared" si="113"/>
        <v>-/</v>
      </c>
      <c r="O747" s="45"/>
      <c r="P747" s="158">
        <f>IFERROR(INDEX('قرائت کنتور'!A:AZ,MATCH(A747&amp;"-"&amp;"گاز",'قرائت کنتور'!B:B,0),MATCH(L747,'قرائت کنتور'!$1:$1,0)),0)</f>
        <v>0</v>
      </c>
      <c r="Q747" s="47">
        <f>IFERROR(INDEX('قرائت کنتور'!A:AZ,MATCH(A747&amp;"-"&amp;"گاز",'قرائت کنتور'!B:B,0),MATCH(G747,'قرائت کنتور'!$1:$1,0)),0)</f>
        <v>0</v>
      </c>
      <c r="R747" s="47">
        <f t="shared" si="114"/>
        <v>0</v>
      </c>
      <c r="S747" s="45"/>
      <c r="T747" s="155" t="str">
        <f>IFERROR(INDEX('تعرفه ها'!A:Z,MATCH("بهای هر متر مکعب گاز مصرفی",'تعرفه ها'!$B:$B,0),MATCH(F747,'تعرفه ها'!$2:$2,0)),"---")</f>
        <v>---</v>
      </c>
      <c r="U747" s="50" t="str">
        <f t="shared" si="115"/>
        <v>---</v>
      </c>
      <c r="V747" s="50" t="str">
        <f>IFERROR(ROUND(R747*INDEX('تعرفه ها'!A:Z,MATCH("عوارض گاز به ازاء هر متر مکعب",'تعرفه ها'!$B:$B,0),MATCH(F747,'تعرفه ها'!$2:$2,0)),0),"---")</f>
        <v>---</v>
      </c>
      <c r="W747" s="50" t="str">
        <f>IFERROR(ROUND(((U747+V747)*INDEX('تعرفه ها'!A:Z,MATCH("هزینه نگهداری و تعمیرات شبکه گاز",'تعرفه ها'!$B:$B,0),MATCH(F747,'تعرفه ها'!$2:$2,0))/100),0),"---")</f>
        <v>---</v>
      </c>
      <c r="X747" s="50" t="str">
        <f>IFERROR(IF(INDEX('اطلاعات دوره'!A:Z,MATCH(G747,'اطلاعات دوره'!C:C,0),MATCH("گاز",'اطلاعات دوره'!$1:$1,0))="دارد",ROUND((U747+V747)*INDEX('تعرفه ها'!A:Z,MATCH("پیک فصلی گاز",'تعرفه ها'!$B:$B,0),MATCH(F747,'تعرفه ها'!$2:$2,0))/100,0),0),"---")</f>
        <v>---</v>
      </c>
      <c r="Y747" s="50" t="str">
        <f>IFERROR(ROUND(SUM(U747+V747+W747+X747)*INDEX('تعرفه ها'!A:Z,MATCH("مالیات گاز",'تعرفه ها'!$B:$B,0),MATCH(F747,'تعرفه ها'!$2:$2,0))/100,0),"---")</f>
        <v>---</v>
      </c>
      <c r="Z747" s="50" t="str">
        <f t="shared" si="116"/>
        <v>---</v>
      </c>
      <c r="AA747" s="50" t="str">
        <f t="shared" si="120"/>
        <v>---</v>
      </c>
      <c r="AB747" s="50" t="str">
        <f t="shared" si="117"/>
        <v>---</v>
      </c>
      <c r="AC747" s="50" t="str">
        <f t="shared" si="118"/>
        <v>---</v>
      </c>
      <c r="AD747" s="153" t="str">
        <f t="shared" si="119"/>
        <v>---</v>
      </c>
      <c r="AF747" s="155" t="str">
        <f>IFERROR(IF(INDEX(پرداخت!A:AZ,MATCH(A747&amp;" - "&amp;"گاز",پرداخت!$B:$B,0),MATCH(G747,پرداخت!$1:$1,0))="نشده","نشده","شده"),"---")</f>
        <v>---</v>
      </c>
      <c r="AH747" s="144"/>
      <c r="AI747" s="144"/>
      <c r="AJ747" s="144"/>
    </row>
    <row r="748" spans="1:36" ht="34.9" hidden="1" customHeight="1">
      <c r="A748" s="170"/>
      <c r="B748" s="47">
        <f>IFERROR(INDEX('اطلاعات انشعابات شرکتها'!A:BB,MATCH(A748,'اطلاعات انشعابات شرکتها'!A:A,0),MATCH(B$1,'اطلاعات انشعابات شرکتها'!$1:$1,0)),0)</f>
        <v>0</v>
      </c>
      <c r="C748" s="48">
        <f>IFERROR(INDEX('اطلاعات انشعابات شرکتها'!A:BB,MATCH(A748,'اطلاعات انشعابات شرکتها'!A:A,0),MATCH(C$1,'اطلاعات انشعابات شرکتها'!$1:$1,0)),0)</f>
        <v>0</v>
      </c>
      <c r="D748" s="45"/>
      <c r="E748" s="171"/>
      <c r="F748" s="170"/>
      <c r="G748" s="47" t="str">
        <f t="shared" si="111"/>
        <v>/</v>
      </c>
      <c r="H748" s="47">
        <f>IFERROR(INDEX('اطلاعات دوره'!A:Z,MATCH(G748,'اطلاعات دوره'!C:C,0),MATCH(H$1,'اطلاعات دوره'!$1:$1,0)),0)</f>
        <v>0</v>
      </c>
      <c r="I748" s="47">
        <f>IFERROR(INDEX('اطلاعات دوره'!A:Z,MATCH(G748,'اطلاعات دوره'!C:C,0),MATCH(I$1,'اطلاعات دوره'!$1:$1,0)),0)</f>
        <v>0</v>
      </c>
      <c r="J748" s="48">
        <f>IFERROR(INDEX('اطلاعات دوره'!A:Z,MATCH(G748,'اطلاعات دوره'!C:C,0),MATCH(J$1,'اطلاعات دوره'!$1:$1,0)),0)</f>
        <v>0</v>
      </c>
      <c r="K748" s="46"/>
      <c r="L748" s="158" t="str">
        <f>IFERROR(INDEX('اطلاعات دوره'!A:Z,MATCH(G748,'اطلاعات دوره'!C:C,0)-1,MATCH("عنوان",'اطلاعات دوره'!$1:$1,0)),"---")</f>
        <v>---</v>
      </c>
      <c r="M748" s="47" t="str">
        <f t="shared" si="112"/>
        <v>----</v>
      </c>
      <c r="N748" s="48" t="str">
        <f t="shared" si="113"/>
        <v>-/</v>
      </c>
      <c r="O748" s="45"/>
      <c r="P748" s="158">
        <f>IFERROR(INDEX('قرائت کنتور'!A:AZ,MATCH(A748&amp;"-"&amp;"گاز",'قرائت کنتور'!B:B,0),MATCH(L748,'قرائت کنتور'!$1:$1,0)),0)</f>
        <v>0</v>
      </c>
      <c r="Q748" s="47">
        <f>IFERROR(INDEX('قرائت کنتور'!A:AZ,MATCH(A748&amp;"-"&amp;"گاز",'قرائت کنتور'!B:B,0),MATCH(G748,'قرائت کنتور'!$1:$1,0)),0)</f>
        <v>0</v>
      </c>
      <c r="R748" s="47">
        <f t="shared" si="114"/>
        <v>0</v>
      </c>
      <c r="S748" s="45"/>
      <c r="T748" s="155" t="str">
        <f>IFERROR(INDEX('تعرفه ها'!A:Z,MATCH("بهای هر متر مکعب گاز مصرفی",'تعرفه ها'!$B:$B,0),MATCH(F748,'تعرفه ها'!$2:$2,0)),"---")</f>
        <v>---</v>
      </c>
      <c r="U748" s="50" t="str">
        <f t="shared" si="115"/>
        <v>---</v>
      </c>
      <c r="V748" s="50" t="str">
        <f>IFERROR(ROUND(R748*INDEX('تعرفه ها'!A:Z,MATCH("عوارض گاز به ازاء هر متر مکعب",'تعرفه ها'!$B:$B,0),MATCH(F748,'تعرفه ها'!$2:$2,0)),0),"---")</f>
        <v>---</v>
      </c>
      <c r="W748" s="50" t="str">
        <f>IFERROR(ROUND(((U748+V748)*INDEX('تعرفه ها'!A:Z,MATCH("هزینه نگهداری و تعمیرات شبکه گاز",'تعرفه ها'!$B:$B,0),MATCH(F748,'تعرفه ها'!$2:$2,0))/100),0),"---")</f>
        <v>---</v>
      </c>
      <c r="X748" s="50" t="str">
        <f>IFERROR(IF(INDEX('اطلاعات دوره'!A:Z,MATCH(G748,'اطلاعات دوره'!C:C,0),MATCH("گاز",'اطلاعات دوره'!$1:$1,0))="دارد",ROUND((U748+V748)*INDEX('تعرفه ها'!A:Z,MATCH("پیک فصلی گاز",'تعرفه ها'!$B:$B,0),MATCH(F748,'تعرفه ها'!$2:$2,0))/100,0),0),"---")</f>
        <v>---</v>
      </c>
      <c r="Y748" s="50" t="str">
        <f>IFERROR(ROUND(SUM(U748+V748+W748+X748)*INDEX('تعرفه ها'!A:Z,MATCH("مالیات گاز",'تعرفه ها'!$B:$B,0),MATCH(F748,'تعرفه ها'!$2:$2,0))/100,0),"---")</f>
        <v>---</v>
      </c>
      <c r="Z748" s="50" t="str">
        <f t="shared" si="116"/>
        <v>---</v>
      </c>
      <c r="AA748" s="50" t="str">
        <f t="shared" si="120"/>
        <v>---</v>
      </c>
      <c r="AB748" s="50" t="str">
        <f t="shared" si="117"/>
        <v>---</v>
      </c>
      <c r="AC748" s="50" t="str">
        <f t="shared" si="118"/>
        <v>---</v>
      </c>
      <c r="AD748" s="153" t="str">
        <f t="shared" si="119"/>
        <v>---</v>
      </c>
      <c r="AF748" s="155" t="str">
        <f>IFERROR(IF(INDEX(پرداخت!A:AZ,MATCH(A748&amp;" - "&amp;"گاز",پرداخت!$B:$B,0),MATCH(G748,پرداخت!$1:$1,0))="نشده","نشده","شده"),"---")</f>
        <v>---</v>
      </c>
      <c r="AH748" s="144"/>
      <c r="AI748" s="144"/>
      <c r="AJ748" s="144"/>
    </row>
    <row r="749" spans="1:36" ht="34.9" hidden="1" customHeight="1">
      <c r="A749" s="170"/>
      <c r="B749" s="47">
        <f>IFERROR(INDEX('اطلاعات انشعابات شرکتها'!A:BB,MATCH(A749,'اطلاعات انشعابات شرکتها'!A:A,0),MATCH(B$1,'اطلاعات انشعابات شرکتها'!$1:$1,0)),0)</f>
        <v>0</v>
      </c>
      <c r="C749" s="48">
        <f>IFERROR(INDEX('اطلاعات انشعابات شرکتها'!A:BB,MATCH(A749,'اطلاعات انشعابات شرکتها'!A:A,0),MATCH(C$1,'اطلاعات انشعابات شرکتها'!$1:$1,0)),0)</f>
        <v>0</v>
      </c>
      <c r="D749" s="45"/>
      <c r="E749" s="171"/>
      <c r="F749" s="170"/>
      <c r="G749" s="47" t="str">
        <f t="shared" si="111"/>
        <v>/</v>
      </c>
      <c r="H749" s="47">
        <f>IFERROR(INDEX('اطلاعات دوره'!A:Z,MATCH(G749,'اطلاعات دوره'!C:C,0),MATCH(H$1,'اطلاعات دوره'!$1:$1,0)),0)</f>
        <v>0</v>
      </c>
      <c r="I749" s="47">
        <f>IFERROR(INDEX('اطلاعات دوره'!A:Z,MATCH(G749,'اطلاعات دوره'!C:C,0),MATCH(I$1,'اطلاعات دوره'!$1:$1,0)),0)</f>
        <v>0</v>
      </c>
      <c r="J749" s="48">
        <f>IFERROR(INDEX('اطلاعات دوره'!A:Z,MATCH(G749,'اطلاعات دوره'!C:C,0),MATCH(J$1,'اطلاعات دوره'!$1:$1,0)),0)</f>
        <v>0</v>
      </c>
      <c r="K749" s="46"/>
      <c r="L749" s="158" t="str">
        <f>IFERROR(INDEX('اطلاعات دوره'!A:Z,MATCH(G749,'اطلاعات دوره'!C:C,0)-1,MATCH("عنوان",'اطلاعات دوره'!$1:$1,0)),"---")</f>
        <v>---</v>
      </c>
      <c r="M749" s="47" t="str">
        <f t="shared" si="112"/>
        <v>----</v>
      </c>
      <c r="N749" s="48" t="str">
        <f t="shared" si="113"/>
        <v>-/</v>
      </c>
      <c r="O749" s="45"/>
      <c r="P749" s="158">
        <f>IFERROR(INDEX('قرائت کنتور'!A:AZ,MATCH(A749&amp;"-"&amp;"گاز",'قرائت کنتور'!B:B,0),MATCH(L749,'قرائت کنتور'!$1:$1,0)),0)</f>
        <v>0</v>
      </c>
      <c r="Q749" s="47">
        <f>IFERROR(INDEX('قرائت کنتور'!A:AZ,MATCH(A749&amp;"-"&amp;"گاز",'قرائت کنتور'!B:B,0),MATCH(G749,'قرائت کنتور'!$1:$1,0)),0)</f>
        <v>0</v>
      </c>
      <c r="R749" s="47">
        <f t="shared" si="114"/>
        <v>0</v>
      </c>
      <c r="S749" s="45"/>
      <c r="T749" s="155" t="str">
        <f>IFERROR(INDEX('تعرفه ها'!A:Z,MATCH("بهای هر متر مکعب گاز مصرفی",'تعرفه ها'!$B:$B,0),MATCH(F749,'تعرفه ها'!$2:$2,0)),"---")</f>
        <v>---</v>
      </c>
      <c r="U749" s="50" t="str">
        <f t="shared" si="115"/>
        <v>---</v>
      </c>
      <c r="V749" s="50" t="str">
        <f>IFERROR(ROUND(R749*INDEX('تعرفه ها'!A:Z,MATCH("عوارض گاز به ازاء هر متر مکعب",'تعرفه ها'!$B:$B,0),MATCH(F749,'تعرفه ها'!$2:$2,0)),0),"---")</f>
        <v>---</v>
      </c>
      <c r="W749" s="50" t="str">
        <f>IFERROR(ROUND(((U749+V749)*INDEX('تعرفه ها'!A:Z,MATCH("هزینه نگهداری و تعمیرات شبکه گاز",'تعرفه ها'!$B:$B,0),MATCH(F749,'تعرفه ها'!$2:$2,0))/100),0),"---")</f>
        <v>---</v>
      </c>
      <c r="X749" s="50" t="str">
        <f>IFERROR(IF(INDEX('اطلاعات دوره'!A:Z,MATCH(G749,'اطلاعات دوره'!C:C,0),MATCH("گاز",'اطلاعات دوره'!$1:$1,0))="دارد",ROUND((U749+V749)*INDEX('تعرفه ها'!A:Z,MATCH("پیک فصلی گاز",'تعرفه ها'!$B:$B,0),MATCH(F749,'تعرفه ها'!$2:$2,0))/100,0),0),"---")</f>
        <v>---</v>
      </c>
      <c r="Y749" s="50" t="str">
        <f>IFERROR(ROUND(SUM(U749+V749+W749+X749)*INDEX('تعرفه ها'!A:Z,MATCH("مالیات گاز",'تعرفه ها'!$B:$B,0),MATCH(F749,'تعرفه ها'!$2:$2,0))/100,0),"---")</f>
        <v>---</v>
      </c>
      <c r="Z749" s="50" t="str">
        <f t="shared" si="116"/>
        <v>---</v>
      </c>
      <c r="AA749" s="50" t="str">
        <f t="shared" si="120"/>
        <v>---</v>
      </c>
      <c r="AB749" s="50" t="str">
        <f t="shared" si="117"/>
        <v>---</v>
      </c>
      <c r="AC749" s="50" t="str">
        <f t="shared" si="118"/>
        <v>---</v>
      </c>
      <c r="AD749" s="153" t="str">
        <f t="shared" si="119"/>
        <v>---</v>
      </c>
      <c r="AF749" s="155" t="str">
        <f>IFERROR(IF(INDEX(پرداخت!A:AZ,MATCH(A749&amp;" - "&amp;"گاز",پرداخت!$B:$B,0),MATCH(G749,پرداخت!$1:$1,0))="نشده","نشده","شده"),"---")</f>
        <v>---</v>
      </c>
      <c r="AH749" s="144"/>
      <c r="AI749" s="144"/>
      <c r="AJ749" s="144"/>
    </row>
    <row r="750" spans="1:36" ht="34.9" hidden="1" customHeight="1">
      <c r="A750" s="170"/>
      <c r="B750" s="47">
        <f>IFERROR(INDEX('اطلاعات انشعابات شرکتها'!A:BB,MATCH(A750,'اطلاعات انشعابات شرکتها'!A:A,0),MATCH(B$1,'اطلاعات انشعابات شرکتها'!$1:$1,0)),0)</f>
        <v>0</v>
      </c>
      <c r="C750" s="48">
        <f>IFERROR(INDEX('اطلاعات انشعابات شرکتها'!A:BB,MATCH(A750,'اطلاعات انشعابات شرکتها'!A:A,0),MATCH(C$1,'اطلاعات انشعابات شرکتها'!$1:$1,0)),0)</f>
        <v>0</v>
      </c>
      <c r="D750" s="45"/>
      <c r="E750" s="171"/>
      <c r="F750" s="170"/>
      <c r="G750" s="47" t="str">
        <f t="shared" si="111"/>
        <v>/</v>
      </c>
      <c r="H750" s="47">
        <f>IFERROR(INDEX('اطلاعات دوره'!A:Z,MATCH(G750,'اطلاعات دوره'!C:C,0),MATCH(H$1,'اطلاعات دوره'!$1:$1,0)),0)</f>
        <v>0</v>
      </c>
      <c r="I750" s="47">
        <f>IFERROR(INDEX('اطلاعات دوره'!A:Z,MATCH(G750,'اطلاعات دوره'!C:C,0),MATCH(I$1,'اطلاعات دوره'!$1:$1,0)),0)</f>
        <v>0</v>
      </c>
      <c r="J750" s="48">
        <f>IFERROR(INDEX('اطلاعات دوره'!A:Z,MATCH(G750,'اطلاعات دوره'!C:C,0),MATCH(J$1,'اطلاعات دوره'!$1:$1,0)),0)</f>
        <v>0</v>
      </c>
      <c r="K750" s="46"/>
      <c r="L750" s="158" t="str">
        <f>IFERROR(INDEX('اطلاعات دوره'!A:Z,MATCH(G750,'اطلاعات دوره'!C:C,0)-1,MATCH("عنوان",'اطلاعات دوره'!$1:$1,0)),"---")</f>
        <v>---</v>
      </c>
      <c r="M750" s="47" t="str">
        <f t="shared" si="112"/>
        <v>----</v>
      </c>
      <c r="N750" s="48" t="str">
        <f t="shared" si="113"/>
        <v>-/</v>
      </c>
      <c r="O750" s="45"/>
      <c r="P750" s="158">
        <f>IFERROR(INDEX('قرائت کنتور'!A:AZ,MATCH(A750&amp;"-"&amp;"گاز",'قرائت کنتور'!B:B,0),MATCH(L750,'قرائت کنتور'!$1:$1,0)),0)</f>
        <v>0</v>
      </c>
      <c r="Q750" s="47">
        <f>IFERROR(INDEX('قرائت کنتور'!A:AZ,MATCH(A750&amp;"-"&amp;"گاز",'قرائت کنتور'!B:B,0),MATCH(G750,'قرائت کنتور'!$1:$1,0)),0)</f>
        <v>0</v>
      </c>
      <c r="R750" s="47">
        <f t="shared" si="114"/>
        <v>0</v>
      </c>
      <c r="S750" s="45"/>
      <c r="T750" s="155" t="str">
        <f>IFERROR(INDEX('تعرفه ها'!A:Z,MATCH("بهای هر متر مکعب گاز مصرفی",'تعرفه ها'!$B:$B,0),MATCH(F750,'تعرفه ها'!$2:$2,0)),"---")</f>
        <v>---</v>
      </c>
      <c r="U750" s="50" t="str">
        <f t="shared" si="115"/>
        <v>---</v>
      </c>
      <c r="V750" s="50" t="str">
        <f>IFERROR(ROUND(R750*INDEX('تعرفه ها'!A:Z,MATCH("عوارض گاز به ازاء هر متر مکعب",'تعرفه ها'!$B:$B,0),MATCH(F750,'تعرفه ها'!$2:$2,0)),0),"---")</f>
        <v>---</v>
      </c>
      <c r="W750" s="50" t="str">
        <f>IFERROR(ROUND(((U750+V750)*INDEX('تعرفه ها'!A:Z,MATCH("هزینه نگهداری و تعمیرات شبکه گاز",'تعرفه ها'!$B:$B,0),MATCH(F750,'تعرفه ها'!$2:$2,0))/100),0),"---")</f>
        <v>---</v>
      </c>
      <c r="X750" s="50" t="str">
        <f>IFERROR(IF(INDEX('اطلاعات دوره'!A:Z,MATCH(G750,'اطلاعات دوره'!C:C,0),MATCH("گاز",'اطلاعات دوره'!$1:$1,0))="دارد",ROUND((U750+V750)*INDEX('تعرفه ها'!A:Z,MATCH("پیک فصلی گاز",'تعرفه ها'!$B:$B,0),MATCH(F750,'تعرفه ها'!$2:$2,0))/100,0),0),"---")</f>
        <v>---</v>
      </c>
      <c r="Y750" s="50" t="str">
        <f>IFERROR(ROUND(SUM(U750+V750+W750+X750)*INDEX('تعرفه ها'!A:Z,MATCH("مالیات گاز",'تعرفه ها'!$B:$B,0),MATCH(F750,'تعرفه ها'!$2:$2,0))/100,0),"---")</f>
        <v>---</v>
      </c>
      <c r="Z750" s="50" t="str">
        <f t="shared" si="116"/>
        <v>---</v>
      </c>
      <c r="AA750" s="50" t="str">
        <f t="shared" si="120"/>
        <v>---</v>
      </c>
      <c r="AB750" s="50" t="str">
        <f t="shared" si="117"/>
        <v>---</v>
      </c>
      <c r="AC750" s="50" t="str">
        <f t="shared" si="118"/>
        <v>---</v>
      </c>
      <c r="AD750" s="153" t="str">
        <f t="shared" si="119"/>
        <v>---</v>
      </c>
      <c r="AF750" s="155" t="str">
        <f>IFERROR(IF(INDEX(پرداخت!A:AZ,MATCH(A750&amp;" - "&amp;"گاز",پرداخت!$B:$B,0),MATCH(G750,پرداخت!$1:$1,0))="نشده","نشده","شده"),"---")</f>
        <v>---</v>
      </c>
      <c r="AH750" s="144"/>
      <c r="AI750" s="144"/>
      <c r="AJ750" s="144"/>
    </row>
    <row r="751" spans="1:36" ht="34.9" hidden="1" customHeight="1">
      <c r="A751" s="170"/>
      <c r="B751" s="47">
        <f>IFERROR(INDEX('اطلاعات انشعابات شرکتها'!A:BB,MATCH(A751,'اطلاعات انشعابات شرکتها'!A:A,0),MATCH(B$1,'اطلاعات انشعابات شرکتها'!$1:$1,0)),0)</f>
        <v>0</v>
      </c>
      <c r="C751" s="48">
        <f>IFERROR(INDEX('اطلاعات انشعابات شرکتها'!A:BB,MATCH(A751,'اطلاعات انشعابات شرکتها'!A:A,0),MATCH(C$1,'اطلاعات انشعابات شرکتها'!$1:$1,0)),0)</f>
        <v>0</v>
      </c>
      <c r="D751" s="45"/>
      <c r="E751" s="171"/>
      <c r="F751" s="170"/>
      <c r="G751" s="47" t="str">
        <f t="shared" si="111"/>
        <v>/</v>
      </c>
      <c r="H751" s="47">
        <f>IFERROR(INDEX('اطلاعات دوره'!A:Z,MATCH(G751,'اطلاعات دوره'!C:C,0),MATCH(H$1,'اطلاعات دوره'!$1:$1,0)),0)</f>
        <v>0</v>
      </c>
      <c r="I751" s="47">
        <f>IFERROR(INDEX('اطلاعات دوره'!A:Z,MATCH(G751,'اطلاعات دوره'!C:C,0),MATCH(I$1,'اطلاعات دوره'!$1:$1,0)),0)</f>
        <v>0</v>
      </c>
      <c r="J751" s="48">
        <f>IFERROR(INDEX('اطلاعات دوره'!A:Z,MATCH(G751,'اطلاعات دوره'!C:C,0),MATCH(J$1,'اطلاعات دوره'!$1:$1,0)),0)</f>
        <v>0</v>
      </c>
      <c r="K751" s="46"/>
      <c r="L751" s="158" t="str">
        <f>IFERROR(INDEX('اطلاعات دوره'!A:Z,MATCH(G751,'اطلاعات دوره'!C:C,0)-1,MATCH("عنوان",'اطلاعات دوره'!$1:$1,0)),"---")</f>
        <v>---</v>
      </c>
      <c r="M751" s="47" t="str">
        <f t="shared" si="112"/>
        <v>----</v>
      </c>
      <c r="N751" s="48" t="str">
        <f t="shared" si="113"/>
        <v>-/</v>
      </c>
      <c r="O751" s="45"/>
      <c r="P751" s="158">
        <f>IFERROR(INDEX('قرائت کنتور'!A:AZ,MATCH(A751&amp;"-"&amp;"گاز",'قرائت کنتور'!B:B,0),MATCH(L751,'قرائت کنتور'!$1:$1,0)),0)</f>
        <v>0</v>
      </c>
      <c r="Q751" s="47">
        <f>IFERROR(INDEX('قرائت کنتور'!A:AZ,MATCH(A751&amp;"-"&amp;"گاز",'قرائت کنتور'!B:B,0),MATCH(G751,'قرائت کنتور'!$1:$1,0)),0)</f>
        <v>0</v>
      </c>
      <c r="R751" s="47">
        <f t="shared" si="114"/>
        <v>0</v>
      </c>
      <c r="S751" s="45"/>
      <c r="T751" s="155" t="str">
        <f>IFERROR(INDEX('تعرفه ها'!A:Z,MATCH("بهای هر متر مکعب گاز مصرفی",'تعرفه ها'!$B:$B,0),MATCH(F751,'تعرفه ها'!$2:$2,0)),"---")</f>
        <v>---</v>
      </c>
      <c r="U751" s="50" t="str">
        <f t="shared" si="115"/>
        <v>---</v>
      </c>
      <c r="V751" s="50" t="str">
        <f>IFERROR(ROUND(R751*INDEX('تعرفه ها'!A:Z,MATCH("عوارض گاز به ازاء هر متر مکعب",'تعرفه ها'!$B:$B,0),MATCH(F751,'تعرفه ها'!$2:$2,0)),0),"---")</f>
        <v>---</v>
      </c>
      <c r="W751" s="50" t="str">
        <f>IFERROR(ROUND(((U751+V751)*INDEX('تعرفه ها'!A:Z,MATCH("هزینه نگهداری و تعمیرات شبکه گاز",'تعرفه ها'!$B:$B,0),MATCH(F751,'تعرفه ها'!$2:$2,0))/100),0),"---")</f>
        <v>---</v>
      </c>
      <c r="X751" s="50" t="str">
        <f>IFERROR(IF(INDEX('اطلاعات دوره'!A:Z,MATCH(G751,'اطلاعات دوره'!C:C,0),MATCH("گاز",'اطلاعات دوره'!$1:$1,0))="دارد",ROUND((U751+V751)*INDEX('تعرفه ها'!A:Z,MATCH("پیک فصلی گاز",'تعرفه ها'!$B:$B,0),MATCH(F751,'تعرفه ها'!$2:$2,0))/100,0),0),"---")</f>
        <v>---</v>
      </c>
      <c r="Y751" s="50" t="str">
        <f>IFERROR(ROUND(SUM(U751+V751+W751+X751)*INDEX('تعرفه ها'!A:Z,MATCH("مالیات گاز",'تعرفه ها'!$B:$B,0),MATCH(F751,'تعرفه ها'!$2:$2,0))/100,0),"---")</f>
        <v>---</v>
      </c>
      <c r="Z751" s="50" t="str">
        <f t="shared" si="116"/>
        <v>---</v>
      </c>
      <c r="AA751" s="50" t="str">
        <f t="shared" si="120"/>
        <v>---</v>
      </c>
      <c r="AB751" s="50" t="str">
        <f t="shared" si="117"/>
        <v>---</v>
      </c>
      <c r="AC751" s="50" t="str">
        <f t="shared" si="118"/>
        <v>---</v>
      </c>
      <c r="AD751" s="153" t="str">
        <f t="shared" si="119"/>
        <v>---</v>
      </c>
      <c r="AF751" s="155" t="str">
        <f>IFERROR(IF(INDEX(پرداخت!A:AZ,MATCH(A751&amp;" - "&amp;"گاز",پرداخت!$B:$B,0),MATCH(G751,پرداخت!$1:$1,0))="نشده","نشده","شده"),"---")</f>
        <v>---</v>
      </c>
      <c r="AH751" s="144"/>
      <c r="AI751" s="144"/>
      <c r="AJ751" s="144"/>
    </row>
    <row r="752" spans="1:36" ht="34.9" hidden="1" customHeight="1">
      <c r="A752" s="170"/>
      <c r="B752" s="47">
        <f>IFERROR(INDEX('اطلاعات انشعابات شرکتها'!A:BB,MATCH(A752,'اطلاعات انشعابات شرکتها'!A:A,0),MATCH(B$1,'اطلاعات انشعابات شرکتها'!$1:$1,0)),0)</f>
        <v>0</v>
      </c>
      <c r="C752" s="48">
        <f>IFERROR(INDEX('اطلاعات انشعابات شرکتها'!A:BB,MATCH(A752,'اطلاعات انشعابات شرکتها'!A:A,0),MATCH(C$1,'اطلاعات انشعابات شرکتها'!$1:$1,0)),0)</f>
        <v>0</v>
      </c>
      <c r="D752" s="45"/>
      <c r="E752" s="171"/>
      <c r="F752" s="170"/>
      <c r="G752" s="47" t="str">
        <f t="shared" si="111"/>
        <v>/</v>
      </c>
      <c r="H752" s="47">
        <f>IFERROR(INDEX('اطلاعات دوره'!A:Z,MATCH(G752,'اطلاعات دوره'!C:C,0),MATCH(H$1,'اطلاعات دوره'!$1:$1,0)),0)</f>
        <v>0</v>
      </c>
      <c r="I752" s="47">
        <f>IFERROR(INDEX('اطلاعات دوره'!A:Z,MATCH(G752,'اطلاعات دوره'!C:C,0),MATCH(I$1,'اطلاعات دوره'!$1:$1,0)),0)</f>
        <v>0</v>
      </c>
      <c r="J752" s="48">
        <f>IFERROR(INDEX('اطلاعات دوره'!A:Z,MATCH(G752,'اطلاعات دوره'!C:C,0),MATCH(J$1,'اطلاعات دوره'!$1:$1,0)),0)</f>
        <v>0</v>
      </c>
      <c r="K752" s="46"/>
      <c r="L752" s="158" t="str">
        <f>IFERROR(INDEX('اطلاعات دوره'!A:Z,MATCH(G752,'اطلاعات دوره'!C:C,0)-1,MATCH("عنوان",'اطلاعات دوره'!$1:$1,0)),"---")</f>
        <v>---</v>
      </c>
      <c r="M752" s="47" t="str">
        <f t="shared" si="112"/>
        <v>----</v>
      </c>
      <c r="N752" s="48" t="str">
        <f t="shared" si="113"/>
        <v>-/</v>
      </c>
      <c r="O752" s="45"/>
      <c r="P752" s="158">
        <f>IFERROR(INDEX('قرائت کنتور'!A:AZ,MATCH(A752&amp;"-"&amp;"گاز",'قرائت کنتور'!B:B,0),MATCH(L752,'قرائت کنتور'!$1:$1,0)),0)</f>
        <v>0</v>
      </c>
      <c r="Q752" s="47">
        <f>IFERROR(INDEX('قرائت کنتور'!A:AZ,MATCH(A752&amp;"-"&amp;"گاز",'قرائت کنتور'!B:B,0),MATCH(G752,'قرائت کنتور'!$1:$1,0)),0)</f>
        <v>0</v>
      </c>
      <c r="R752" s="47">
        <f t="shared" si="114"/>
        <v>0</v>
      </c>
      <c r="S752" s="45"/>
      <c r="T752" s="155" t="str">
        <f>IFERROR(INDEX('تعرفه ها'!A:Z,MATCH("بهای هر متر مکعب گاز مصرفی",'تعرفه ها'!$B:$B,0),MATCH(F752,'تعرفه ها'!$2:$2,0)),"---")</f>
        <v>---</v>
      </c>
      <c r="U752" s="50" t="str">
        <f t="shared" si="115"/>
        <v>---</v>
      </c>
      <c r="V752" s="50" t="str">
        <f>IFERROR(ROUND(R752*INDEX('تعرفه ها'!A:Z,MATCH("عوارض گاز به ازاء هر متر مکعب",'تعرفه ها'!$B:$B,0),MATCH(F752,'تعرفه ها'!$2:$2,0)),0),"---")</f>
        <v>---</v>
      </c>
      <c r="W752" s="50" t="str">
        <f>IFERROR(ROUND(((U752+V752)*INDEX('تعرفه ها'!A:Z,MATCH("هزینه نگهداری و تعمیرات شبکه گاز",'تعرفه ها'!$B:$B,0),MATCH(F752,'تعرفه ها'!$2:$2,0))/100),0),"---")</f>
        <v>---</v>
      </c>
      <c r="X752" s="50" t="str">
        <f>IFERROR(IF(INDEX('اطلاعات دوره'!A:Z,MATCH(G752,'اطلاعات دوره'!C:C,0),MATCH("گاز",'اطلاعات دوره'!$1:$1,0))="دارد",ROUND((U752+V752)*INDEX('تعرفه ها'!A:Z,MATCH("پیک فصلی گاز",'تعرفه ها'!$B:$B,0),MATCH(F752,'تعرفه ها'!$2:$2,0))/100,0),0),"---")</f>
        <v>---</v>
      </c>
      <c r="Y752" s="50" t="str">
        <f>IFERROR(ROUND(SUM(U752+V752+W752+X752)*INDEX('تعرفه ها'!A:Z,MATCH("مالیات گاز",'تعرفه ها'!$B:$B,0),MATCH(F752,'تعرفه ها'!$2:$2,0))/100,0),"---")</f>
        <v>---</v>
      </c>
      <c r="Z752" s="50" t="str">
        <f t="shared" si="116"/>
        <v>---</v>
      </c>
      <c r="AA752" s="50" t="str">
        <f t="shared" si="120"/>
        <v>---</v>
      </c>
      <c r="AB752" s="50" t="str">
        <f t="shared" si="117"/>
        <v>---</v>
      </c>
      <c r="AC752" s="50" t="str">
        <f t="shared" si="118"/>
        <v>---</v>
      </c>
      <c r="AD752" s="153" t="str">
        <f t="shared" si="119"/>
        <v>---</v>
      </c>
      <c r="AF752" s="155" t="str">
        <f>IFERROR(IF(INDEX(پرداخت!A:AZ,MATCH(A752&amp;" - "&amp;"گاز",پرداخت!$B:$B,0),MATCH(G752,پرداخت!$1:$1,0))="نشده","نشده","شده"),"---")</f>
        <v>---</v>
      </c>
      <c r="AH752" s="144"/>
      <c r="AI752" s="144"/>
      <c r="AJ752" s="144"/>
    </row>
    <row r="753" spans="1:36" ht="34.9" hidden="1" customHeight="1">
      <c r="A753" s="170"/>
      <c r="B753" s="47">
        <f>IFERROR(INDEX('اطلاعات انشعابات شرکتها'!A:BB,MATCH(A753,'اطلاعات انشعابات شرکتها'!A:A,0),MATCH(B$1,'اطلاعات انشعابات شرکتها'!$1:$1,0)),0)</f>
        <v>0</v>
      </c>
      <c r="C753" s="48">
        <f>IFERROR(INDEX('اطلاعات انشعابات شرکتها'!A:BB,MATCH(A753,'اطلاعات انشعابات شرکتها'!A:A,0),MATCH(C$1,'اطلاعات انشعابات شرکتها'!$1:$1,0)),0)</f>
        <v>0</v>
      </c>
      <c r="D753" s="45"/>
      <c r="E753" s="171"/>
      <c r="F753" s="170"/>
      <c r="G753" s="47" t="str">
        <f t="shared" si="111"/>
        <v>/</v>
      </c>
      <c r="H753" s="47">
        <f>IFERROR(INDEX('اطلاعات دوره'!A:Z,MATCH(G753,'اطلاعات دوره'!C:C,0),MATCH(H$1,'اطلاعات دوره'!$1:$1,0)),0)</f>
        <v>0</v>
      </c>
      <c r="I753" s="47">
        <f>IFERROR(INDEX('اطلاعات دوره'!A:Z,MATCH(G753,'اطلاعات دوره'!C:C,0),MATCH(I$1,'اطلاعات دوره'!$1:$1,0)),0)</f>
        <v>0</v>
      </c>
      <c r="J753" s="48">
        <f>IFERROR(INDEX('اطلاعات دوره'!A:Z,MATCH(G753,'اطلاعات دوره'!C:C,0),MATCH(J$1,'اطلاعات دوره'!$1:$1,0)),0)</f>
        <v>0</v>
      </c>
      <c r="K753" s="46"/>
      <c r="L753" s="158" t="str">
        <f>IFERROR(INDEX('اطلاعات دوره'!A:Z,MATCH(G753,'اطلاعات دوره'!C:C,0)-1,MATCH("عنوان",'اطلاعات دوره'!$1:$1,0)),"---")</f>
        <v>---</v>
      </c>
      <c r="M753" s="47" t="str">
        <f t="shared" si="112"/>
        <v>----</v>
      </c>
      <c r="N753" s="48" t="str">
        <f t="shared" si="113"/>
        <v>-/</v>
      </c>
      <c r="O753" s="45"/>
      <c r="P753" s="158">
        <f>IFERROR(INDEX('قرائت کنتور'!A:AZ,MATCH(A753&amp;"-"&amp;"گاز",'قرائت کنتور'!B:B,0),MATCH(L753,'قرائت کنتور'!$1:$1,0)),0)</f>
        <v>0</v>
      </c>
      <c r="Q753" s="47">
        <f>IFERROR(INDEX('قرائت کنتور'!A:AZ,MATCH(A753&amp;"-"&amp;"گاز",'قرائت کنتور'!B:B,0),MATCH(G753,'قرائت کنتور'!$1:$1,0)),0)</f>
        <v>0</v>
      </c>
      <c r="R753" s="47">
        <f t="shared" si="114"/>
        <v>0</v>
      </c>
      <c r="S753" s="45"/>
      <c r="T753" s="155" t="str">
        <f>IFERROR(INDEX('تعرفه ها'!A:Z,MATCH("بهای هر متر مکعب گاز مصرفی",'تعرفه ها'!$B:$B,0),MATCH(F753,'تعرفه ها'!$2:$2,0)),"---")</f>
        <v>---</v>
      </c>
      <c r="U753" s="50" t="str">
        <f t="shared" si="115"/>
        <v>---</v>
      </c>
      <c r="V753" s="50" t="str">
        <f>IFERROR(ROUND(R753*INDEX('تعرفه ها'!A:Z,MATCH("عوارض گاز به ازاء هر متر مکعب",'تعرفه ها'!$B:$B,0),MATCH(F753,'تعرفه ها'!$2:$2,0)),0),"---")</f>
        <v>---</v>
      </c>
      <c r="W753" s="50" t="str">
        <f>IFERROR(ROUND(((U753+V753)*INDEX('تعرفه ها'!A:Z,MATCH("هزینه نگهداری و تعمیرات شبکه گاز",'تعرفه ها'!$B:$B,0),MATCH(F753,'تعرفه ها'!$2:$2,0))/100),0),"---")</f>
        <v>---</v>
      </c>
      <c r="X753" s="50" t="str">
        <f>IFERROR(IF(INDEX('اطلاعات دوره'!A:Z,MATCH(G753,'اطلاعات دوره'!C:C,0),MATCH("گاز",'اطلاعات دوره'!$1:$1,0))="دارد",ROUND((U753+V753)*INDEX('تعرفه ها'!A:Z,MATCH("پیک فصلی گاز",'تعرفه ها'!$B:$B,0),MATCH(F753,'تعرفه ها'!$2:$2,0))/100,0),0),"---")</f>
        <v>---</v>
      </c>
      <c r="Y753" s="50" t="str">
        <f>IFERROR(ROUND(SUM(U753+V753+W753+X753)*INDEX('تعرفه ها'!A:Z,MATCH("مالیات گاز",'تعرفه ها'!$B:$B,0),MATCH(F753,'تعرفه ها'!$2:$2,0))/100,0),"---")</f>
        <v>---</v>
      </c>
      <c r="Z753" s="50" t="str">
        <f t="shared" si="116"/>
        <v>---</v>
      </c>
      <c r="AA753" s="50" t="str">
        <f t="shared" si="120"/>
        <v>---</v>
      </c>
      <c r="AB753" s="50" t="str">
        <f t="shared" si="117"/>
        <v>---</v>
      </c>
      <c r="AC753" s="50" t="str">
        <f t="shared" si="118"/>
        <v>---</v>
      </c>
      <c r="AD753" s="153" t="str">
        <f t="shared" si="119"/>
        <v>---</v>
      </c>
      <c r="AF753" s="155" t="str">
        <f>IFERROR(IF(INDEX(پرداخت!A:AZ,MATCH(A753&amp;" - "&amp;"گاز",پرداخت!$B:$B,0),MATCH(G753,پرداخت!$1:$1,0))="نشده","نشده","شده"),"---")</f>
        <v>---</v>
      </c>
      <c r="AH753" s="144"/>
      <c r="AI753" s="144"/>
      <c r="AJ753" s="144"/>
    </row>
    <row r="754" spans="1:36" ht="34.9" hidden="1" customHeight="1">
      <c r="A754" s="170"/>
      <c r="B754" s="47">
        <f>IFERROR(INDEX('اطلاعات انشعابات شرکتها'!A:BB,MATCH(A754,'اطلاعات انشعابات شرکتها'!A:A,0),MATCH(B$1,'اطلاعات انشعابات شرکتها'!$1:$1,0)),0)</f>
        <v>0</v>
      </c>
      <c r="C754" s="48">
        <f>IFERROR(INDEX('اطلاعات انشعابات شرکتها'!A:BB,MATCH(A754,'اطلاعات انشعابات شرکتها'!A:A,0),MATCH(C$1,'اطلاعات انشعابات شرکتها'!$1:$1,0)),0)</f>
        <v>0</v>
      </c>
      <c r="D754" s="45"/>
      <c r="E754" s="171"/>
      <c r="F754" s="170"/>
      <c r="G754" s="47" t="str">
        <f t="shared" si="111"/>
        <v>/</v>
      </c>
      <c r="H754" s="47">
        <f>IFERROR(INDEX('اطلاعات دوره'!A:Z,MATCH(G754,'اطلاعات دوره'!C:C,0),MATCH(H$1,'اطلاعات دوره'!$1:$1,0)),0)</f>
        <v>0</v>
      </c>
      <c r="I754" s="47">
        <f>IFERROR(INDEX('اطلاعات دوره'!A:Z,MATCH(G754,'اطلاعات دوره'!C:C,0),MATCH(I$1,'اطلاعات دوره'!$1:$1,0)),0)</f>
        <v>0</v>
      </c>
      <c r="J754" s="48">
        <f>IFERROR(INDEX('اطلاعات دوره'!A:Z,MATCH(G754,'اطلاعات دوره'!C:C,0),MATCH(J$1,'اطلاعات دوره'!$1:$1,0)),0)</f>
        <v>0</v>
      </c>
      <c r="K754" s="46"/>
      <c r="L754" s="158" t="str">
        <f>IFERROR(INDEX('اطلاعات دوره'!A:Z,MATCH(G754,'اطلاعات دوره'!C:C,0)-1,MATCH("عنوان",'اطلاعات دوره'!$1:$1,0)),"---")</f>
        <v>---</v>
      </c>
      <c r="M754" s="47" t="str">
        <f t="shared" si="112"/>
        <v>----</v>
      </c>
      <c r="N754" s="48" t="str">
        <f t="shared" si="113"/>
        <v>-/</v>
      </c>
      <c r="O754" s="45"/>
      <c r="P754" s="158">
        <f>IFERROR(INDEX('قرائت کنتور'!A:AZ,MATCH(A754&amp;"-"&amp;"گاز",'قرائت کنتور'!B:B,0),MATCH(L754,'قرائت کنتور'!$1:$1,0)),0)</f>
        <v>0</v>
      </c>
      <c r="Q754" s="47">
        <f>IFERROR(INDEX('قرائت کنتور'!A:AZ,MATCH(A754&amp;"-"&amp;"گاز",'قرائت کنتور'!B:B,0),MATCH(G754,'قرائت کنتور'!$1:$1,0)),0)</f>
        <v>0</v>
      </c>
      <c r="R754" s="47">
        <f t="shared" si="114"/>
        <v>0</v>
      </c>
      <c r="S754" s="45"/>
      <c r="T754" s="155" t="str">
        <f>IFERROR(INDEX('تعرفه ها'!A:Z,MATCH("بهای هر متر مکعب گاز مصرفی",'تعرفه ها'!$B:$B,0),MATCH(F754,'تعرفه ها'!$2:$2,0)),"---")</f>
        <v>---</v>
      </c>
      <c r="U754" s="50" t="str">
        <f t="shared" si="115"/>
        <v>---</v>
      </c>
      <c r="V754" s="50" t="str">
        <f>IFERROR(ROUND(R754*INDEX('تعرفه ها'!A:Z,MATCH("عوارض گاز به ازاء هر متر مکعب",'تعرفه ها'!$B:$B,0),MATCH(F754,'تعرفه ها'!$2:$2,0)),0),"---")</f>
        <v>---</v>
      </c>
      <c r="W754" s="50" t="str">
        <f>IFERROR(ROUND(((U754+V754)*INDEX('تعرفه ها'!A:Z,MATCH("هزینه نگهداری و تعمیرات شبکه گاز",'تعرفه ها'!$B:$B,0),MATCH(F754,'تعرفه ها'!$2:$2,0))/100),0),"---")</f>
        <v>---</v>
      </c>
      <c r="X754" s="50" t="str">
        <f>IFERROR(IF(INDEX('اطلاعات دوره'!A:Z,MATCH(G754,'اطلاعات دوره'!C:C,0),MATCH("گاز",'اطلاعات دوره'!$1:$1,0))="دارد",ROUND((U754+V754)*INDEX('تعرفه ها'!A:Z,MATCH("پیک فصلی گاز",'تعرفه ها'!$B:$B,0),MATCH(F754,'تعرفه ها'!$2:$2,0))/100,0),0),"---")</f>
        <v>---</v>
      </c>
      <c r="Y754" s="50" t="str">
        <f>IFERROR(ROUND(SUM(U754+V754+W754+X754)*INDEX('تعرفه ها'!A:Z,MATCH("مالیات گاز",'تعرفه ها'!$B:$B,0),MATCH(F754,'تعرفه ها'!$2:$2,0))/100,0),"---")</f>
        <v>---</v>
      </c>
      <c r="Z754" s="50" t="str">
        <f t="shared" si="116"/>
        <v>---</v>
      </c>
      <c r="AA754" s="50" t="str">
        <f t="shared" si="120"/>
        <v>---</v>
      </c>
      <c r="AB754" s="50" t="str">
        <f t="shared" si="117"/>
        <v>---</v>
      </c>
      <c r="AC754" s="50" t="str">
        <f t="shared" si="118"/>
        <v>---</v>
      </c>
      <c r="AD754" s="153" t="str">
        <f t="shared" si="119"/>
        <v>---</v>
      </c>
      <c r="AF754" s="155" t="str">
        <f>IFERROR(IF(INDEX(پرداخت!A:AZ,MATCH(A754&amp;" - "&amp;"گاز",پرداخت!$B:$B,0),MATCH(G754,پرداخت!$1:$1,0))="نشده","نشده","شده"),"---")</f>
        <v>---</v>
      </c>
      <c r="AH754" s="144"/>
      <c r="AI754" s="144"/>
      <c r="AJ754" s="144"/>
    </row>
    <row r="755" spans="1:36" ht="34.9" hidden="1" customHeight="1">
      <c r="A755" s="170"/>
      <c r="B755" s="47">
        <f>IFERROR(INDEX('اطلاعات انشعابات شرکتها'!A:BB,MATCH(A755,'اطلاعات انشعابات شرکتها'!A:A,0),MATCH(B$1,'اطلاعات انشعابات شرکتها'!$1:$1,0)),0)</f>
        <v>0</v>
      </c>
      <c r="C755" s="48">
        <f>IFERROR(INDEX('اطلاعات انشعابات شرکتها'!A:BB,MATCH(A755,'اطلاعات انشعابات شرکتها'!A:A,0),MATCH(C$1,'اطلاعات انشعابات شرکتها'!$1:$1,0)),0)</f>
        <v>0</v>
      </c>
      <c r="D755" s="45"/>
      <c r="E755" s="171"/>
      <c r="F755" s="170"/>
      <c r="G755" s="47" t="str">
        <f t="shared" si="111"/>
        <v>/</v>
      </c>
      <c r="H755" s="47">
        <f>IFERROR(INDEX('اطلاعات دوره'!A:Z,MATCH(G755,'اطلاعات دوره'!C:C,0),MATCH(H$1,'اطلاعات دوره'!$1:$1,0)),0)</f>
        <v>0</v>
      </c>
      <c r="I755" s="47">
        <f>IFERROR(INDEX('اطلاعات دوره'!A:Z,MATCH(G755,'اطلاعات دوره'!C:C,0),MATCH(I$1,'اطلاعات دوره'!$1:$1,0)),0)</f>
        <v>0</v>
      </c>
      <c r="J755" s="48">
        <f>IFERROR(INDEX('اطلاعات دوره'!A:Z,MATCH(G755,'اطلاعات دوره'!C:C,0),MATCH(J$1,'اطلاعات دوره'!$1:$1,0)),0)</f>
        <v>0</v>
      </c>
      <c r="K755" s="46"/>
      <c r="L755" s="158" t="str">
        <f>IFERROR(INDEX('اطلاعات دوره'!A:Z,MATCH(G755,'اطلاعات دوره'!C:C,0)-1,MATCH("عنوان",'اطلاعات دوره'!$1:$1,0)),"---")</f>
        <v>---</v>
      </c>
      <c r="M755" s="47" t="str">
        <f t="shared" si="112"/>
        <v>----</v>
      </c>
      <c r="N755" s="48" t="str">
        <f t="shared" si="113"/>
        <v>-/</v>
      </c>
      <c r="O755" s="45"/>
      <c r="P755" s="158">
        <f>IFERROR(INDEX('قرائت کنتور'!A:AZ,MATCH(A755&amp;"-"&amp;"گاز",'قرائت کنتور'!B:B,0),MATCH(L755,'قرائت کنتور'!$1:$1,0)),0)</f>
        <v>0</v>
      </c>
      <c r="Q755" s="47">
        <f>IFERROR(INDEX('قرائت کنتور'!A:AZ,MATCH(A755&amp;"-"&amp;"گاز",'قرائت کنتور'!B:B,0),MATCH(G755,'قرائت کنتور'!$1:$1,0)),0)</f>
        <v>0</v>
      </c>
      <c r="R755" s="47">
        <f t="shared" si="114"/>
        <v>0</v>
      </c>
      <c r="S755" s="45"/>
      <c r="T755" s="155" t="str">
        <f>IFERROR(INDEX('تعرفه ها'!A:Z,MATCH("بهای هر متر مکعب گاز مصرفی",'تعرفه ها'!$B:$B,0),MATCH(F755,'تعرفه ها'!$2:$2,0)),"---")</f>
        <v>---</v>
      </c>
      <c r="U755" s="50" t="str">
        <f t="shared" si="115"/>
        <v>---</v>
      </c>
      <c r="V755" s="50" t="str">
        <f>IFERROR(ROUND(R755*INDEX('تعرفه ها'!A:Z,MATCH("عوارض گاز به ازاء هر متر مکعب",'تعرفه ها'!$B:$B,0),MATCH(F755,'تعرفه ها'!$2:$2,0)),0),"---")</f>
        <v>---</v>
      </c>
      <c r="W755" s="50" t="str">
        <f>IFERROR(ROUND(((U755+V755)*INDEX('تعرفه ها'!A:Z,MATCH("هزینه نگهداری و تعمیرات شبکه گاز",'تعرفه ها'!$B:$B,0),MATCH(F755,'تعرفه ها'!$2:$2,0))/100),0),"---")</f>
        <v>---</v>
      </c>
      <c r="X755" s="50" t="str">
        <f>IFERROR(IF(INDEX('اطلاعات دوره'!A:Z,MATCH(G755,'اطلاعات دوره'!C:C,0),MATCH("گاز",'اطلاعات دوره'!$1:$1,0))="دارد",ROUND((U755+V755)*INDEX('تعرفه ها'!A:Z,MATCH("پیک فصلی گاز",'تعرفه ها'!$B:$B,0),MATCH(F755,'تعرفه ها'!$2:$2,0))/100,0),0),"---")</f>
        <v>---</v>
      </c>
      <c r="Y755" s="50" t="str">
        <f>IFERROR(ROUND(SUM(U755+V755+W755+X755)*INDEX('تعرفه ها'!A:Z,MATCH("مالیات گاز",'تعرفه ها'!$B:$B,0),MATCH(F755,'تعرفه ها'!$2:$2,0))/100,0),"---")</f>
        <v>---</v>
      </c>
      <c r="Z755" s="50" t="str">
        <f t="shared" si="116"/>
        <v>---</v>
      </c>
      <c r="AA755" s="50" t="str">
        <f t="shared" si="120"/>
        <v>---</v>
      </c>
      <c r="AB755" s="50" t="str">
        <f t="shared" si="117"/>
        <v>---</v>
      </c>
      <c r="AC755" s="50" t="str">
        <f t="shared" si="118"/>
        <v>---</v>
      </c>
      <c r="AD755" s="153" t="str">
        <f t="shared" si="119"/>
        <v>---</v>
      </c>
      <c r="AF755" s="155" t="str">
        <f>IFERROR(IF(INDEX(پرداخت!A:AZ,MATCH(A755&amp;" - "&amp;"گاز",پرداخت!$B:$B,0),MATCH(G755,پرداخت!$1:$1,0))="نشده","نشده","شده"),"---")</f>
        <v>---</v>
      </c>
      <c r="AH755" s="144"/>
      <c r="AI755" s="144"/>
      <c r="AJ755" s="144"/>
    </row>
    <row r="756" spans="1:36" ht="34.9" hidden="1" customHeight="1">
      <c r="A756" s="170"/>
      <c r="B756" s="47">
        <f>IFERROR(INDEX('اطلاعات انشعابات شرکتها'!A:BB,MATCH(A756,'اطلاعات انشعابات شرکتها'!A:A,0),MATCH(B$1,'اطلاعات انشعابات شرکتها'!$1:$1,0)),0)</f>
        <v>0</v>
      </c>
      <c r="C756" s="48">
        <f>IFERROR(INDEX('اطلاعات انشعابات شرکتها'!A:BB,MATCH(A756,'اطلاعات انشعابات شرکتها'!A:A,0),MATCH(C$1,'اطلاعات انشعابات شرکتها'!$1:$1,0)),0)</f>
        <v>0</v>
      </c>
      <c r="D756" s="45"/>
      <c r="E756" s="171"/>
      <c r="F756" s="170"/>
      <c r="G756" s="47" t="str">
        <f t="shared" si="111"/>
        <v>/</v>
      </c>
      <c r="H756" s="47">
        <f>IFERROR(INDEX('اطلاعات دوره'!A:Z,MATCH(G756,'اطلاعات دوره'!C:C,0),MATCH(H$1,'اطلاعات دوره'!$1:$1,0)),0)</f>
        <v>0</v>
      </c>
      <c r="I756" s="47">
        <f>IFERROR(INDEX('اطلاعات دوره'!A:Z,MATCH(G756,'اطلاعات دوره'!C:C,0),MATCH(I$1,'اطلاعات دوره'!$1:$1,0)),0)</f>
        <v>0</v>
      </c>
      <c r="J756" s="48">
        <f>IFERROR(INDEX('اطلاعات دوره'!A:Z,MATCH(G756,'اطلاعات دوره'!C:C,0),MATCH(J$1,'اطلاعات دوره'!$1:$1,0)),0)</f>
        <v>0</v>
      </c>
      <c r="K756" s="46"/>
      <c r="L756" s="158" t="str">
        <f>IFERROR(INDEX('اطلاعات دوره'!A:Z,MATCH(G756,'اطلاعات دوره'!C:C,0)-1,MATCH("عنوان",'اطلاعات دوره'!$1:$1,0)),"---")</f>
        <v>---</v>
      </c>
      <c r="M756" s="47" t="str">
        <f t="shared" si="112"/>
        <v>----</v>
      </c>
      <c r="N756" s="48" t="str">
        <f t="shared" si="113"/>
        <v>-/</v>
      </c>
      <c r="O756" s="45"/>
      <c r="P756" s="158">
        <f>IFERROR(INDEX('قرائت کنتور'!A:AZ,MATCH(A756&amp;"-"&amp;"گاز",'قرائت کنتور'!B:B,0),MATCH(L756,'قرائت کنتور'!$1:$1,0)),0)</f>
        <v>0</v>
      </c>
      <c r="Q756" s="47">
        <f>IFERROR(INDEX('قرائت کنتور'!A:AZ,MATCH(A756&amp;"-"&amp;"گاز",'قرائت کنتور'!B:B,0),MATCH(G756,'قرائت کنتور'!$1:$1,0)),0)</f>
        <v>0</v>
      </c>
      <c r="R756" s="47">
        <f t="shared" si="114"/>
        <v>0</v>
      </c>
      <c r="S756" s="45"/>
      <c r="T756" s="155" t="str">
        <f>IFERROR(INDEX('تعرفه ها'!A:Z,MATCH("بهای هر متر مکعب گاز مصرفی",'تعرفه ها'!$B:$B,0),MATCH(F756,'تعرفه ها'!$2:$2,0)),"---")</f>
        <v>---</v>
      </c>
      <c r="U756" s="50" t="str">
        <f t="shared" si="115"/>
        <v>---</v>
      </c>
      <c r="V756" s="50" t="str">
        <f>IFERROR(ROUND(R756*INDEX('تعرفه ها'!A:Z,MATCH("عوارض گاز به ازاء هر متر مکعب",'تعرفه ها'!$B:$B,0),MATCH(F756,'تعرفه ها'!$2:$2,0)),0),"---")</f>
        <v>---</v>
      </c>
      <c r="W756" s="50" t="str">
        <f>IFERROR(ROUND(((U756+V756)*INDEX('تعرفه ها'!A:Z,MATCH("هزینه نگهداری و تعمیرات شبکه گاز",'تعرفه ها'!$B:$B,0),MATCH(F756,'تعرفه ها'!$2:$2,0))/100),0),"---")</f>
        <v>---</v>
      </c>
      <c r="X756" s="50" t="str">
        <f>IFERROR(IF(INDEX('اطلاعات دوره'!A:Z,MATCH(G756,'اطلاعات دوره'!C:C,0),MATCH("گاز",'اطلاعات دوره'!$1:$1,0))="دارد",ROUND((U756+V756)*INDEX('تعرفه ها'!A:Z,MATCH("پیک فصلی گاز",'تعرفه ها'!$B:$B,0),MATCH(F756,'تعرفه ها'!$2:$2,0))/100,0),0),"---")</f>
        <v>---</v>
      </c>
      <c r="Y756" s="50" t="str">
        <f>IFERROR(ROUND(SUM(U756+V756+W756+X756)*INDEX('تعرفه ها'!A:Z,MATCH("مالیات گاز",'تعرفه ها'!$B:$B,0),MATCH(F756,'تعرفه ها'!$2:$2,0))/100,0),"---")</f>
        <v>---</v>
      </c>
      <c r="Z756" s="50" t="str">
        <f t="shared" si="116"/>
        <v>---</v>
      </c>
      <c r="AA756" s="50" t="str">
        <f t="shared" si="120"/>
        <v>---</v>
      </c>
      <c r="AB756" s="50" t="str">
        <f t="shared" si="117"/>
        <v>---</v>
      </c>
      <c r="AC756" s="50" t="str">
        <f t="shared" si="118"/>
        <v>---</v>
      </c>
      <c r="AD756" s="153" t="str">
        <f t="shared" si="119"/>
        <v>---</v>
      </c>
      <c r="AF756" s="155" t="str">
        <f>IFERROR(IF(INDEX(پرداخت!A:AZ,MATCH(A756&amp;" - "&amp;"گاز",پرداخت!$B:$B,0),MATCH(G756,پرداخت!$1:$1,0))="نشده","نشده","شده"),"---")</f>
        <v>---</v>
      </c>
      <c r="AH756" s="144"/>
      <c r="AI756" s="144"/>
      <c r="AJ756" s="144"/>
    </row>
    <row r="757" spans="1:36" ht="34.9" hidden="1" customHeight="1">
      <c r="A757" s="170"/>
      <c r="B757" s="47">
        <f>IFERROR(INDEX('اطلاعات انشعابات شرکتها'!A:BB,MATCH(A757,'اطلاعات انشعابات شرکتها'!A:A,0),MATCH(B$1,'اطلاعات انشعابات شرکتها'!$1:$1,0)),0)</f>
        <v>0</v>
      </c>
      <c r="C757" s="48">
        <f>IFERROR(INDEX('اطلاعات انشعابات شرکتها'!A:BB,MATCH(A757,'اطلاعات انشعابات شرکتها'!A:A,0),MATCH(C$1,'اطلاعات انشعابات شرکتها'!$1:$1,0)),0)</f>
        <v>0</v>
      </c>
      <c r="D757" s="45"/>
      <c r="E757" s="171"/>
      <c r="F757" s="170"/>
      <c r="G757" s="47" t="str">
        <f t="shared" si="111"/>
        <v>/</v>
      </c>
      <c r="H757" s="47">
        <f>IFERROR(INDEX('اطلاعات دوره'!A:Z,MATCH(G757,'اطلاعات دوره'!C:C,0),MATCH(H$1,'اطلاعات دوره'!$1:$1,0)),0)</f>
        <v>0</v>
      </c>
      <c r="I757" s="47">
        <f>IFERROR(INDEX('اطلاعات دوره'!A:Z,MATCH(G757,'اطلاعات دوره'!C:C,0),MATCH(I$1,'اطلاعات دوره'!$1:$1,0)),0)</f>
        <v>0</v>
      </c>
      <c r="J757" s="48">
        <f>IFERROR(INDEX('اطلاعات دوره'!A:Z,MATCH(G757,'اطلاعات دوره'!C:C,0),MATCH(J$1,'اطلاعات دوره'!$1:$1,0)),0)</f>
        <v>0</v>
      </c>
      <c r="K757" s="46"/>
      <c r="L757" s="158" t="str">
        <f>IFERROR(INDEX('اطلاعات دوره'!A:Z,MATCH(G757,'اطلاعات دوره'!C:C,0)-1,MATCH("عنوان",'اطلاعات دوره'!$1:$1,0)),"---")</f>
        <v>---</v>
      </c>
      <c r="M757" s="47" t="str">
        <f t="shared" si="112"/>
        <v>----</v>
      </c>
      <c r="N757" s="48" t="str">
        <f t="shared" si="113"/>
        <v>-/</v>
      </c>
      <c r="O757" s="45"/>
      <c r="P757" s="158">
        <f>IFERROR(INDEX('قرائت کنتور'!A:AZ,MATCH(A757&amp;"-"&amp;"گاز",'قرائت کنتور'!B:B,0),MATCH(L757,'قرائت کنتور'!$1:$1,0)),0)</f>
        <v>0</v>
      </c>
      <c r="Q757" s="47">
        <f>IFERROR(INDEX('قرائت کنتور'!A:AZ,MATCH(A757&amp;"-"&amp;"گاز",'قرائت کنتور'!B:B,0),MATCH(G757,'قرائت کنتور'!$1:$1,0)),0)</f>
        <v>0</v>
      </c>
      <c r="R757" s="47">
        <f t="shared" si="114"/>
        <v>0</v>
      </c>
      <c r="S757" s="45"/>
      <c r="T757" s="155" t="str">
        <f>IFERROR(INDEX('تعرفه ها'!A:Z,MATCH("بهای هر متر مکعب گاز مصرفی",'تعرفه ها'!$B:$B,0),MATCH(F757,'تعرفه ها'!$2:$2,0)),"---")</f>
        <v>---</v>
      </c>
      <c r="U757" s="50" t="str">
        <f t="shared" si="115"/>
        <v>---</v>
      </c>
      <c r="V757" s="50" t="str">
        <f>IFERROR(ROUND(R757*INDEX('تعرفه ها'!A:Z,MATCH("عوارض گاز به ازاء هر متر مکعب",'تعرفه ها'!$B:$B,0),MATCH(F757,'تعرفه ها'!$2:$2,0)),0),"---")</f>
        <v>---</v>
      </c>
      <c r="W757" s="50" t="str">
        <f>IFERROR(ROUND(((U757+V757)*INDEX('تعرفه ها'!A:Z,MATCH("هزینه نگهداری و تعمیرات شبکه گاز",'تعرفه ها'!$B:$B,0),MATCH(F757,'تعرفه ها'!$2:$2,0))/100),0),"---")</f>
        <v>---</v>
      </c>
      <c r="X757" s="50" t="str">
        <f>IFERROR(IF(INDEX('اطلاعات دوره'!A:Z,MATCH(G757,'اطلاعات دوره'!C:C,0),MATCH("گاز",'اطلاعات دوره'!$1:$1,0))="دارد",ROUND((U757+V757)*INDEX('تعرفه ها'!A:Z,MATCH("پیک فصلی گاز",'تعرفه ها'!$B:$B,0),MATCH(F757,'تعرفه ها'!$2:$2,0))/100,0),0),"---")</f>
        <v>---</v>
      </c>
      <c r="Y757" s="50" t="str">
        <f>IFERROR(ROUND(SUM(U757+V757+W757+X757)*INDEX('تعرفه ها'!A:Z,MATCH("مالیات گاز",'تعرفه ها'!$B:$B,0),MATCH(F757,'تعرفه ها'!$2:$2,0))/100,0),"---")</f>
        <v>---</v>
      </c>
      <c r="Z757" s="50" t="str">
        <f t="shared" si="116"/>
        <v>---</v>
      </c>
      <c r="AA757" s="50" t="str">
        <f t="shared" si="120"/>
        <v>---</v>
      </c>
      <c r="AB757" s="50" t="str">
        <f t="shared" si="117"/>
        <v>---</v>
      </c>
      <c r="AC757" s="50" t="str">
        <f t="shared" si="118"/>
        <v>---</v>
      </c>
      <c r="AD757" s="153" t="str">
        <f t="shared" si="119"/>
        <v>---</v>
      </c>
      <c r="AF757" s="155" t="str">
        <f>IFERROR(IF(INDEX(پرداخت!A:AZ,MATCH(A757&amp;" - "&amp;"گاز",پرداخت!$B:$B,0),MATCH(G757,پرداخت!$1:$1,0))="نشده","نشده","شده"),"---")</f>
        <v>---</v>
      </c>
      <c r="AH757" s="144"/>
      <c r="AI757" s="144"/>
      <c r="AJ757" s="144"/>
    </row>
    <row r="758" spans="1:36" ht="34.9" hidden="1" customHeight="1">
      <c r="A758" s="170"/>
      <c r="B758" s="47">
        <f>IFERROR(INDEX('اطلاعات انشعابات شرکتها'!A:BB,MATCH(A758,'اطلاعات انشعابات شرکتها'!A:A,0),MATCH(B$1,'اطلاعات انشعابات شرکتها'!$1:$1,0)),0)</f>
        <v>0</v>
      </c>
      <c r="C758" s="48">
        <f>IFERROR(INDEX('اطلاعات انشعابات شرکتها'!A:BB,MATCH(A758,'اطلاعات انشعابات شرکتها'!A:A,0),MATCH(C$1,'اطلاعات انشعابات شرکتها'!$1:$1,0)),0)</f>
        <v>0</v>
      </c>
      <c r="D758" s="45"/>
      <c r="E758" s="171"/>
      <c r="F758" s="170"/>
      <c r="G758" s="47" t="str">
        <f t="shared" si="111"/>
        <v>/</v>
      </c>
      <c r="H758" s="47">
        <f>IFERROR(INDEX('اطلاعات دوره'!A:Z,MATCH(G758,'اطلاعات دوره'!C:C,0),MATCH(H$1,'اطلاعات دوره'!$1:$1,0)),0)</f>
        <v>0</v>
      </c>
      <c r="I758" s="47">
        <f>IFERROR(INDEX('اطلاعات دوره'!A:Z,MATCH(G758,'اطلاعات دوره'!C:C,0),MATCH(I$1,'اطلاعات دوره'!$1:$1,0)),0)</f>
        <v>0</v>
      </c>
      <c r="J758" s="48">
        <f>IFERROR(INDEX('اطلاعات دوره'!A:Z,MATCH(G758,'اطلاعات دوره'!C:C,0),MATCH(J$1,'اطلاعات دوره'!$1:$1,0)),0)</f>
        <v>0</v>
      </c>
      <c r="K758" s="46"/>
      <c r="L758" s="158" t="str">
        <f>IFERROR(INDEX('اطلاعات دوره'!A:Z,MATCH(G758,'اطلاعات دوره'!C:C,0)-1,MATCH("عنوان",'اطلاعات دوره'!$1:$1,0)),"---")</f>
        <v>---</v>
      </c>
      <c r="M758" s="47" t="str">
        <f t="shared" si="112"/>
        <v>----</v>
      </c>
      <c r="N758" s="48" t="str">
        <f t="shared" si="113"/>
        <v>-/</v>
      </c>
      <c r="O758" s="45"/>
      <c r="P758" s="158">
        <f>IFERROR(INDEX('قرائت کنتور'!A:AZ,MATCH(A758&amp;"-"&amp;"گاز",'قرائت کنتور'!B:B,0),MATCH(L758,'قرائت کنتور'!$1:$1,0)),0)</f>
        <v>0</v>
      </c>
      <c r="Q758" s="47">
        <f>IFERROR(INDEX('قرائت کنتور'!A:AZ,MATCH(A758&amp;"-"&amp;"گاز",'قرائت کنتور'!B:B,0),MATCH(G758,'قرائت کنتور'!$1:$1,0)),0)</f>
        <v>0</v>
      </c>
      <c r="R758" s="47">
        <f t="shared" si="114"/>
        <v>0</v>
      </c>
      <c r="S758" s="45"/>
      <c r="T758" s="155" t="str">
        <f>IFERROR(INDEX('تعرفه ها'!A:Z,MATCH("بهای هر متر مکعب گاز مصرفی",'تعرفه ها'!$B:$B,0),MATCH(F758,'تعرفه ها'!$2:$2,0)),"---")</f>
        <v>---</v>
      </c>
      <c r="U758" s="50" t="str">
        <f t="shared" si="115"/>
        <v>---</v>
      </c>
      <c r="V758" s="50" t="str">
        <f>IFERROR(ROUND(R758*INDEX('تعرفه ها'!A:Z,MATCH("عوارض گاز به ازاء هر متر مکعب",'تعرفه ها'!$B:$B,0),MATCH(F758,'تعرفه ها'!$2:$2,0)),0),"---")</f>
        <v>---</v>
      </c>
      <c r="W758" s="50" t="str">
        <f>IFERROR(ROUND(((U758+V758)*INDEX('تعرفه ها'!A:Z,MATCH("هزینه نگهداری و تعمیرات شبکه گاز",'تعرفه ها'!$B:$B,0),MATCH(F758,'تعرفه ها'!$2:$2,0))/100),0),"---")</f>
        <v>---</v>
      </c>
      <c r="X758" s="50" t="str">
        <f>IFERROR(IF(INDEX('اطلاعات دوره'!A:Z,MATCH(G758,'اطلاعات دوره'!C:C,0),MATCH("گاز",'اطلاعات دوره'!$1:$1,0))="دارد",ROUND((U758+V758)*INDEX('تعرفه ها'!A:Z,MATCH("پیک فصلی گاز",'تعرفه ها'!$B:$B,0),MATCH(F758,'تعرفه ها'!$2:$2,0))/100,0),0),"---")</f>
        <v>---</v>
      </c>
      <c r="Y758" s="50" t="str">
        <f>IFERROR(ROUND(SUM(U758+V758+W758+X758)*INDEX('تعرفه ها'!A:Z,MATCH("مالیات گاز",'تعرفه ها'!$B:$B,0),MATCH(F758,'تعرفه ها'!$2:$2,0))/100,0),"---")</f>
        <v>---</v>
      </c>
      <c r="Z758" s="50" t="str">
        <f t="shared" si="116"/>
        <v>---</v>
      </c>
      <c r="AA758" s="50" t="str">
        <f t="shared" si="120"/>
        <v>---</v>
      </c>
      <c r="AB758" s="50" t="str">
        <f t="shared" si="117"/>
        <v>---</v>
      </c>
      <c r="AC758" s="50" t="str">
        <f t="shared" si="118"/>
        <v>---</v>
      </c>
      <c r="AD758" s="153" t="str">
        <f t="shared" si="119"/>
        <v>---</v>
      </c>
      <c r="AF758" s="155" t="str">
        <f>IFERROR(IF(INDEX(پرداخت!A:AZ,MATCH(A758&amp;" - "&amp;"گاز",پرداخت!$B:$B,0),MATCH(G758,پرداخت!$1:$1,0))="نشده","نشده","شده"),"---")</f>
        <v>---</v>
      </c>
      <c r="AH758" s="144"/>
      <c r="AI758" s="144"/>
      <c r="AJ758" s="144"/>
    </row>
    <row r="759" spans="1:36" ht="34.9" hidden="1" customHeight="1">
      <c r="A759" s="170"/>
      <c r="B759" s="47">
        <f>IFERROR(INDEX('اطلاعات انشعابات شرکتها'!A:BB,MATCH(A759,'اطلاعات انشعابات شرکتها'!A:A,0),MATCH(B$1,'اطلاعات انشعابات شرکتها'!$1:$1,0)),0)</f>
        <v>0</v>
      </c>
      <c r="C759" s="48">
        <f>IFERROR(INDEX('اطلاعات انشعابات شرکتها'!A:BB,MATCH(A759,'اطلاعات انشعابات شرکتها'!A:A,0),MATCH(C$1,'اطلاعات انشعابات شرکتها'!$1:$1,0)),0)</f>
        <v>0</v>
      </c>
      <c r="D759" s="45"/>
      <c r="E759" s="171"/>
      <c r="F759" s="170"/>
      <c r="G759" s="47" t="str">
        <f t="shared" si="111"/>
        <v>/</v>
      </c>
      <c r="H759" s="47">
        <f>IFERROR(INDEX('اطلاعات دوره'!A:Z,MATCH(G759,'اطلاعات دوره'!C:C,0),MATCH(H$1,'اطلاعات دوره'!$1:$1,0)),0)</f>
        <v>0</v>
      </c>
      <c r="I759" s="47">
        <f>IFERROR(INDEX('اطلاعات دوره'!A:Z,MATCH(G759,'اطلاعات دوره'!C:C,0),MATCH(I$1,'اطلاعات دوره'!$1:$1,0)),0)</f>
        <v>0</v>
      </c>
      <c r="J759" s="48">
        <f>IFERROR(INDEX('اطلاعات دوره'!A:Z,MATCH(G759,'اطلاعات دوره'!C:C,0),MATCH(J$1,'اطلاعات دوره'!$1:$1,0)),0)</f>
        <v>0</v>
      </c>
      <c r="K759" s="46"/>
      <c r="L759" s="158" t="str">
        <f>IFERROR(INDEX('اطلاعات دوره'!A:Z,MATCH(G759,'اطلاعات دوره'!C:C,0)-1,MATCH("عنوان",'اطلاعات دوره'!$1:$1,0)),"---")</f>
        <v>---</v>
      </c>
      <c r="M759" s="47" t="str">
        <f t="shared" si="112"/>
        <v>----</v>
      </c>
      <c r="N759" s="48" t="str">
        <f t="shared" si="113"/>
        <v>-/</v>
      </c>
      <c r="O759" s="45"/>
      <c r="P759" s="158">
        <f>IFERROR(INDEX('قرائت کنتور'!A:AZ,MATCH(A759&amp;"-"&amp;"گاز",'قرائت کنتور'!B:B,0),MATCH(L759,'قرائت کنتور'!$1:$1,0)),0)</f>
        <v>0</v>
      </c>
      <c r="Q759" s="47">
        <f>IFERROR(INDEX('قرائت کنتور'!A:AZ,MATCH(A759&amp;"-"&amp;"گاز",'قرائت کنتور'!B:B,0),MATCH(G759,'قرائت کنتور'!$1:$1,0)),0)</f>
        <v>0</v>
      </c>
      <c r="R759" s="47">
        <f t="shared" si="114"/>
        <v>0</v>
      </c>
      <c r="S759" s="45"/>
      <c r="T759" s="155" t="str">
        <f>IFERROR(INDEX('تعرفه ها'!A:Z,MATCH("بهای هر متر مکعب گاز مصرفی",'تعرفه ها'!$B:$B,0),MATCH(F759,'تعرفه ها'!$2:$2,0)),"---")</f>
        <v>---</v>
      </c>
      <c r="U759" s="50" t="str">
        <f t="shared" si="115"/>
        <v>---</v>
      </c>
      <c r="V759" s="50" t="str">
        <f>IFERROR(ROUND(R759*INDEX('تعرفه ها'!A:Z,MATCH("عوارض گاز به ازاء هر متر مکعب",'تعرفه ها'!$B:$B,0),MATCH(F759,'تعرفه ها'!$2:$2,0)),0),"---")</f>
        <v>---</v>
      </c>
      <c r="W759" s="50" t="str">
        <f>IFERROR(ROUND(((U759+V759)*INDEX('تعرفه ها'!A:Z,MATCH("هزینه نگهداری و تعمیرات شبکه گاز",'تعرفه ها'!$B:$B,0),MATCH(F759,'تعرفه ها'!$2:$2,0))/100),0),"---")</f>
        <v>---</v>
      </c>
      <c r="X759" s="50" t="str">
        <f>IFERROR(IF(INDEX('اطلاعات دوره'!A:Z,MATCH(G759,'اطلاعات دوره'!C:C,0),MATCH("گاز",'اطلاعات دوره'!$1:$1,0))="دارد",ROUND((U759+V759)*INDEX('تعرفه ها'!A:Z,MATCH("پیک فصلی گاز",'تعرفه ها'!$B:$B,0),MATCH(F759,'تعرفه ها'!$2:$2,0))/100,0),0),"---")</f>
        <v>---</v>
      </c>
      <c r="Y759" s="50" t="str">
        <f>IFERROR(ROUND(SUM(U759+V759+W759+X759)*INDEX('تعرفه ها'!A:Z,MATCH("مالیات گاز",'تعرفه ها'!$B:$B,0),MATCH(F759,'تعرفه ها'!$2:$2,0))/100,0),"---")</f>
        <v>---</v>
      </c>
      <c r="Z759" s="50" t="str">
        <f t="shared" si="116"/>
        <v>---</v>
      </c>
      <c r="AA759" s="50" t="str">
        <f t="shared" si="120"/>
        <v>---</v>
      </c>
      <c r="AB759" s="50" t="str">
        <f t="shared" si="117"/>
        <v>---</v>
      </c>
      <c r="AC759" s="50" t="str">
        <f t="shared" si="118"/>
        <v>---</v>
      </c>
      <c r="AD759" s="153" t="str">
        <f t="shared" si="119"/>
        <v>---</v>
      </c>
      <c r="AF759" s="155" t="str">
        <f>IFERROR(IF(INDEX(پرداخت!A:AZ,MATCH(A759&amp;" - "&amp;"گاز",پرداخت!$B:$B,0),MATCH(G759,پرداخت!$1:$1,0))="نشده","نشده","شده"),"---")</f>
        <v>---</v>
      </c>
      <c r="AH759" s="144"/>
      <c r="AI759" s="144"/>
      <c r="AJ759" s="144"/>
    </row>
    <row r="760" spans="1:36" ht="34.9" hidden="1" customHeight="1">
      <c r="A760" s="170"/>
      <c r="B760" s="47">
        <f>IFERROR(INDEX('اطلاعات انشعابات شرکتها'!A:BB,MATCH(A760,'اطلاعات انشعابات شرکتها'!A:A,0),MATCH(B$1,'اطلاعات انشعابات شرکتها'!$1:$1,0)),0)</f>
        <v>0</v>
      </c>
      <c r="C760" s="48">
        <f>IFERROR(INDEX('اطلاعات انشعابات شرکتها'!A:BB,MATCH(A760,'اطلاعات انشعابات شرکتها'!A:A,0),MATCH(C$1,'اطلاعات انشعابات شرکتها'!$1:$1,0)),0)</f>
        <v>0</v>
      </c>
      <c r="D760" s="45"/>
      <c r="E760" s="171"/>
      <c r="F760" s="170"/>
      <c r="G760" s="47" t="str">
        <f t="shared" si="111"/>
        <v>/</v>
      </c>
      <c r="H760" s="47">
        <f>IFERROR(INDEX('اطلاعات دوره'!A:Z,MATCH(G760,'اطلاعات دوره'!C:C,0),MATCH(H$1,'اطلاعات دوره'!$1:$1,0)),0)</f>
        <v>0</v>
      </c>
      <c r="I760" s="47">
        <f>IFERROR(INDEX('اطلاعات دوره'!A:Z,MATCH(G760,'اطلاعات دوره'!C:C,0),MATCH(I$1,'اطلاعات دوره'!$1:$1,0)),0)</f>
        <v>0</v>
      </c>
      <c r="J760" s="48">
        <f>IFERROR(INDEX('اطلاعات دوره'!A:Z,MATCH(G760,'اطلاعات دوره'!C:C,0),MATCH(J$1,'اطلاعات دوره'!$1:$1,0)),0)</f>
        <v>0</v>
      </c>
      <c r="K760" s="46"/>
      <c r="L760" s="158" t="str">
        <f>IFERROR(INDEX('اطلاعات دوره'!A:Z,MATCH(G760,'اطلاعات دوره'!C:C,0)-1,MATCH("عنوان",'اطلاعات دوره'!$1:$1,0)),"---")</f>
        <v>---</v>
      </c>
      <c r="M760" s="47" t="str">
        <f t="shared" si="112"/>
        <v>----</v>
      </c>
      <c r="N760" s="48" t="str">
        <f t="shared" si="113"/>
        <v>-/</v>
      </c>
      <c r="O760" s="45"/>
      <c r="P760" s="158">
        <f>IFERROR(INDEX('قرائت کنتور'!A:AZ,MATCH(A760&amp;"-"&amp;"گاز",'قرائت کنتور'!B:B,0),MATCH(L760,'قرائت کنتور'!$1:$1,0)),0)</f>
        <v>0</v>
      </c>
      <c r="Q760" s="47">
        <f>IFERROR(INDEX('قرائت کنتور'!A:AZ,MATCH(A760&amp;"-"&amp;"گاز",'قرائت کنتور'!B:B,0),MATCH(G760,'قرائت کنتور'!$1:$1,0)),0)</f>
        <v>0</v>
      </c>
      <c r="R760" s="47">
        <f t="shared" si="114"/>
        <v>0</v>
      </c>
      <c r="S760" s="45"/>
      <c r="T760" s="155" t="str">
        <f>IFERROR(INDEX('تعرفه ها'!A:Z,MATCH("بهای هر متر مکعب گاز مصرفی",'تعرفه ها'!$B:$B,0),MATCH(F760,'تعرفه ها'!$2:$2,0)),"---")</f>
        <v>---</v>
      </c>
      <c r="U760" s="50" t="str">
        <f t="shared" si="115"/>
        <v>---</v>
      </c>
      <c r="V760" s="50" t="str">
        <f>IFERROR(ROUND(R760*INDEX('تعرفه ها'!A:Z,MATCH("عوارض گاز به ازاء هر متر مکعب",'تعرفه ها'!$B:$B,0),MATCH(F760,'تعرفه ها'!$2:$2,0)),0),"---")</f>
        <v>---</v>
      </c>
      <c r="W760" s="50" t="str">
        <f>IFERROR(ROUND(((U760+V760)*INDEX('تعرفه ها'!A:Z,MATCH("هزینه نگهداری و تعمیرات شبکه گاز",'تعرفه ها'!$B:$B,0),MATCH(F760,'تعرفه ها'!$2:$2,0))/100),0),"---")</f>
        <v>---</v>
      </c>
      <c r="X760" s="50" t="str">
        <f>IFERROR(IF(INDEX('اطلاعات دوره'!A:Z,MATCH(G760,'اطلاعات دوره'!C:C,0),MATCH("گاز",'اطلاعات دوره'!$1:$1,0))="دارد",ROUND((U760+V760)*INDEX('تعرفه ها'!A:Z,MATCH("پیک فصلی گاز",'تعرفه ها'!$B:$B,0),MATCH(F760,'تعرفه ها'!$2:$2,0))/100,0),0),"---")</f>
        <v>---</v>
      </c>
      <c r="Y760" s="50" t="str">
        <f>IFERROR(ROUND(SUM(U760+V760+W760+X760)*INDEX('تعرفه ها'!A:Z,MATCH("مالیات گاز",'تعرفه ها'!$B:$B,0),MATCH(F760,'تعرفه ها'!$2:$2,0))/100,0),"---")</f>
        <v>---</v>
      </c>
      <c r="Z760" s="50" t="str">
        <f t="shared" si="116"/>
        <v>---</v>
      </c>
      <c r="AA760" s="50" t="str">
        <f t="shared" si="120"/>
        <v>---</v>
      </c>
      <c r="AB760" s="50" t="str">
        <f t="shared" si="117"/>
        <v>---</v>
      </c>
      <c r="AC760" s="50" t="str">
        <f t="shared" si="118"/>
        <v>---</v>
      </c>
      <c r="AD760" s="153" t="str">
        <f t="shared" si="119"/>
        <v>---</v>
      </c>
      <c r="AF760" s="155" t="str">
        <f>IFERROR(IF(INDEX(پرداخت!A:AZ,MATCH(A760&amp;" - "&amp;"گاز",پرداخت!$B:$B,0),MATCH(G760,پرداخت!$1:$1,0))="نشده","نشده","شده"),"---")</f>
        <v>---</v>
      </c>
      <c r="AH760" s="144"/>
      <c r="AI760" s="144"/>
      <c r="AJ760" s="144"/>
    </row>
    <row r="761" spans="1:36" ht="34.9" hidden="1" customHeight="1">
      <c r="A761" s="170"/>
      <c r="B761" s="47">
        <f>IFERROR(INDEX('اطلاعات انشعابات شرکتها'!A:BB,MATCH(A761,'اطلاعات انشعابات شرکتها'!A:A,0),MATCH(B$1,'اطلاعات انشعابات شرکتها'!$1:$1,0)),0)</f>
        <v>0</v>
      </c>
      <c r="C761" s="48">
        <f>IFERROR(INDEX('اطلاعات انشعابات شرکتها'!A:BB,MATCH(A761,'اطلاعات انشعابات شرکتها'!A:A,0),MATCH(C$1,'اطلاعات انشعابات شرکتها'!$1:$1,0)),0)</f>
        <v>0</v>
      </c>
      <c r="D761" s="45"/>
      <c r="E761" s="171"/>
      <c r="F761" s="170"/>
      <c r="G761" s="47" t="str">
        <f t="shared" si="111"/>
        <v>/</v>
      </c>
      <c r="H761" s="47">
        <f>IFERROR(INDEX('اطلاعات دوره'!A:Z,MATCH(G761,'اطلاعات دوره'!C:C,0),MATCH(H$1,'اطلاعات دوره'!$1:$1,0)),0)</f>
        <v>0</v>
      </c>
      <c r="I761" s="47">
        <f>IFERROR(INDEX('اطلاعات دوره'!A:Z,MATCH(G761,'اطلاعات دوره'!C:C,0),MATCH(I$1,'اطلاعات دوره'!$1:$1,0)),0)</f>
        <v>0</v>
      </c>
      <c r="J761" s="48">
        <f>IFERROR(INDEX('اطلاعات دوره'!A:Z,MATCH(G761,'اطلاعات دوره'!C:C,0),MATCH(J$1,'اطلاعات دوره'!$1:$1,0)),0)</f>
        <v>0</v>
      </c>
      <c r="K761" s="46"/>
      <c r="L761" s="158" t="str">
        <f>IFERROR(INDEX('اطلاعات دوره'!A:Z,MATCH(G761,'اطلاعات دوره'!C:C,0)-1,MATCH("عنوان",'اطلاعات دوره'!$1:$1,0)),"---")</f>
        <v>---</v>
      </c>
      <c r="M761" s="47" t="str">
        <f t="shared" si="112"/>
        <v>----</v>
      </c>
      <c r="N761" s="48" t="str">
        <f t="shared" si="113"/>
        <v>-/</v>
      </c>
      <c r="O761" s="45"/>
      <c r="P761" s="158">
        <f>IFERROR(INDEX('قرائت کنتور'!A:AZ,MATCH(A761&amp;"-"&amp;"گاز",'قرائت کنتور'!B:B,0),MATCH(L761,'قرائت کنتور'!$1:$1,0)),0)</f>
        <v>0</v>
      </c>
      <c r="Q761" s="47">
        <f>IFERROR(INDEX('قرائت کنتور'!A:AZ,MATCH(A761&amp;"-"&amp;"گاز",'قرائت کنتور'!B:B,0),MATCH(G761,'قرائت کنتور'!$1:$1,0)),0)</f>
        <v>0</v>
      </c>
      <c r="R761" s="47">
        <f t="shared" si="114"/>
        <v>0</v>
      </c>
      <c r="S761" s="45"/>
      <c r="T761" s="155" t="str">
        <f>IFERROR(INDEX('تعرفه ها'!A:Z,MATCH("بهای هر متر مکعب گاز مصرفی",'تعرفه ها'!$B:$B,0),MATCH(F761,'تعرفه ها'!$2:$2,0)),"---")</f>
        <v>---</v>
      </c>
      <c r="U761" s="50" t="str">
        <f t="shared" si="115"/>
        <v>---</v>
      </c>
      <c r="V761" s="50" t="str">
        <f>IFERROR(ROUND(R761*INDEX('تعرفه ها'!A:Z,MATCH("عوارض گاز به ازاء هر متر مکعب",'تعرفه ها'!$B:$B,0),MATCH(F761,'تعرفه ها'!$2:$2,0)),0),"---")</f>
        <v>---</v>
      </c>
      <c r="W761" s="50" t="str">
        <f>IFERROR(ROUND(((U761+V761)*INDEX('تعرفه ها'!A:Z,MATCH("هزینه نگهداری و تعمیرات شبکه گاز",'تعرفه ها'!$B:$B,0),MATCH(F761,'تعرفه ها'!$2:$2,0))/100),0),"---")</f>
        <v>---</v>
      </c>
      <c r="X761" s="50" t="str">
        <f>IFERROR(IF(INDEX('اطلاعات دوره'!A:Z,MATCH(G761,'اطلاعات دوره'!C:C,0),MATCH("گاز",'اطلاعات دوره'!$1:$1,0))="دارد",ROUND((U761+V761)*INDEX('تعرفه ها'!A:Z,MATCH("پیک فصلی گاز",'تعرفه ها'!$B:$B,0),MATCH(F761,'تعرفه ها'!$2:$2,0))/100,0),0),"---")</f>
        <v>---</v>
      </c>
      <c r="Y761" s="50" t="str">
        <f>IFERROR(ROUND(SUM(U761+V761+W761+X761)*INDEX('تعرفه ها'!A:Z,MATCH("مالیات گاز",'تعرفه ها'!$B:$B,0),MATCH(F761,'تعرفه ها'!$2:$2,0))/100,0),"---")</f>
        <v>---</v>
      </c>
      <c r="Z761" s="50" t="str">
        <f t="shared" si="116"/>
        <v>---</v>
      </c>
      <c r="AA761" s="50" t="str">
        <f t="shared" si="120"/>
        <v>---</v>
      </c>
      <c r="AB761" s="50" t="str">
        <f t="shared" si="117"/>
        <v>---</v>
      </c>
      <c r="AC761" s="50" t="str">
        <f t="shared" si="118"/>
        <v>---</v>
      </c>
      <c r="AD761" s="153" t="str">
        <f t="shared" si="119"/>
        <v>---</v>
      </c>
      <c r="AF761" s="155" t="str">
        <f>IFERROR(IF(INDEX(پرداخت!A:AZ,MATCH(A761&amp;" - "&amp;"گاز",پرداخت!$B:$B,0),MATCH(G761,پرداخت!$1:$1,0))="نشده","نشده","شده"),"---")</f>
        <v>---</v>
      </c>
      <c r="AH761" s="144"/>
      <c r="AI761" s="144"/>
      <c r="AJ761" s="144"/>
    </row>
    <row r="762" spans="1:36" ht="34.9" hidden="1" customHeight="1">
      <c r="A762" s="170"/>
      <c r="B762" s="47">
        <f>IFERROR(INDEX('اطلاعات انشعابات شرکتها'!A:BB,MATCH(A762,'اطلاعات انشعابات شرکتها'!A:A,0),MATCH(B$1,'اطلاعات انشعابات شرکتها'!$1:$1,0)),0)</f>
        <v>0</v>
      </c>
      <c r="C762" s="48">
        <f>IFERROR(INDEX('اطلاعات انشعابات شرکتها'!A:BB,MATCH(A762,'اطلاعات انشعابات شرکتها'!A:A,0),MATCH(C$1,'اطلاعات انشعابات شرکتها'!$1:$1,0)),0)</f>
        <v>0</v>
      </c>
      <c r="D762" s="45"/>
      <c r="E762" s="171"/>
      <c r="F762" s="170"/>
      <c r="G762" s="47" t="str">
        <f t="shared" si="111"/>
        <v>/</v>
      </c>
      <c r="H762" s="47">
        <f>IFERROR(INDEX('اطلاعات دوره'!A:Z,MATCH(G762,'اطلاعات دوره'!C:C,0),MATCH(H$1,'اطلاعات دوره'!$1:$1,0)),0)</f>
        <v>0</v>
      </c>
      <c r="I762" s="47">
        <f>IFERROR(INDEX('اطلاعات دوره'!A:Z,MATCH(G762,'اطلاعات دوره'!C:C,0),MATCH(I$1,'اطلاعات دوره'!$1:$1,0)),0)</f>
        <v>0</v>
      </c>
      <c r="J762" s="48">
        <f>IFERROR(INDEX('اطلاعات دوره'!A:Z,MATCH(G762,'اطلاعات دوره'!C:C,0),MATCH(J$1,'اطلاعات دوره'!$1:$1,0)),0)</f>
        <v>0</v>
      </c>
      <c r="K762" s="46"/>
      <c r="L762" s="158" t="str">
        <f>IFERROR(INDEX('اطلاعات دوره'!A:Z,MATCH(G762,'اطلاعات دوره'!C:C,0)-1,MATCH("عنوان",'اطلاعات دوره'!$1:$1,0)),"---")</f>
        <v>---</v>
      </c>
      <c r="M762" s="47" t="str">
        <f t="shared" si="112"/>
        <v>----</v>
      </c>
      <c r="N762" s="48" t="str">
        <f t="shared" si="113"/>
        <v>-/</v>
      </c>
      <c r="O762" s="45"/>
      <c r="P762" s="158">
        <f>IFERROR(INDEX('قرائت کنتور'!A:AZ,MATCH(A762&amp;"-"&amp;"گاز",'قرائت کنتور'!B:B,0),MATCH(L762,'قرائت کنتور'!$1:$1,0)),0)</f>
        <v>0</v>
      </c>
      <c r="Q762" s="47">
        <f>IFERROR(INDEX('قرائت کنتور'!A:AZ,MATCH(A762&amp;"-"&amp;"گاز",'قرائت کنتور'!B:B,0),MATCH(G762,'قرائت کنتور'!$1:$1,0)),0)</f>
        <v>0</v>
      </c>
      <c r="R762" s="47">
        <f t="shared" si="114"/>
        <v>0</v>
      </c>
      <c r="S762" s="45"/>
      <c r="T762" s="155" t="str">
        <f>IFERROR(INDEX('تعرفه ها'!A:Z,MATCH("بهای هر متر مکعب گاز مصرفی",'تعرفه ها'!$B:$B,0),MATCH(F762,'تعرفه ها'!$2:$2,0)),"---")</f>
        <v>---</v>
      </c>
      <c r="U762" s="50" t="str">
        <f t="shared" si="115"/>
        <v>---</v>
      </c>
      <c r="V762" s="50" t="str">
        <f>IFERROR(ROUND(R762*INDEX('تعرفه ها'!A:Z,MATCH("عوارض گاز به ازاء هر متر مکعب",'تعرفه ها'!$B:$B,0),MATCH(F762,'تعرفه ها'!$2:$2,0)),0),"---")</f>
        <v>---</v>
      </c>
      <c r="W762" s="50" t="str">
        <f>IFERROR(ROUND(((U762+V762)*INDEX('تعرفه ها'!A:Z,MATCH("هزینه نگهداری و تعمیرات شبکه گاز",'تعرفه ها'!$B:$B,0),MATCH(F762,'تعرفه ها'!$2:$2,0))/100),0),"---")</f>
        <v>---</v>
      </c>
      <c r="X762" s="50" t="str">
        <f>IFERROR(IF(INDEX('اطلاعات دوره'!A:Z,MATCH(G762,'اطلاعات دوره'!C:C,0),MATCH("گاز",'اطلاعات دوره'!$1:$1,0))="دارد",ROUND((U762+V762)*INDEX('تعرفه ها'!A:Z,MATCH("پیک فصلی گاز",'تعرفه ها'!$B:$B,0),MATCH(F762,'تعرفه ها'!$2:$2,0))/100,0),0),"---")</f>
        <v>---</v>
      </c>
      <c r="Y762" s="50" t="str">
        <f>IFERROR(ROUND(SUM(U762+V762+W762+X762)*INDEX('تعرفه ها'!A:Z,MATCH("مالیات گاز",'تعرفه ها'!$B:$B,0),MATCH(F762,'تعرفه ها'!$2:$2,0))/100,0),"---")</f>
        <v>---</v>
      </c>
      <c r="Z762" s="50" t="str">
        <f t="shared" si="116"/>
        <v>---</v>
      </c>
      <c r="AA762" s="50" t="str">
        <f t="shared" si="120"/>
        <v>---</v>
      </c>
      <c r="AB762" s="50" t="str">
        <f t="shared" si="117"/>
        <v>---</v>
      </c>
      <c r="AC762" s="50" t="str">
        <f t="shared" si="118"/>
        <v>---</v>
      </c>
      <c r="AD762" s="153" t="str">
        <f t="shared" si="119"/>
        <v>---</v>
      </c>
      <c r="AF762" s="155" t="str">
        <f>IFERROR(IF(INDEX(پرداخت!A:AZ,MATCH(A762&amp;" - "&amp;"گاز",پرداخت!$B:$B,0),MATCH(G762,پرداخت!$1:$1,0))="نشده","نشده","شده"),"---")</f>
        <v>---</v>
      </c>
      <c r="AH762" s="144"/>
      <c r="AI762" s="144"/>
      <c r="AJ762" s="144"/>
    </row>
    <row r="763" spans="1:36" ht="34.9" hidden="1" customHeight="1">
      <c r="A763" s="170"/>
      <c r="B763" s="47">
        <f>IFERROR(INDEX('اطلاعات انشعابات شرکتها'!A:BB,MATCH(A763,'اطلاعات انشعابات شرکتها'!A:A,0),MATCH(B$1,'اطلاعات انشعابات شرکتها'!$1:$1,0)),0)</f>
        <v>0</v>
      </c>
      <c r="C763" s="48">
        <f>IFERROR(INDEX('اطلاعات انشعابات شرکتها'!A:BB,MATCH(A763,'اطلاعات انشعابات شرکتها'!A:A,0),MATCH(C$1,'اطلاعات انشعابات شرکتها'!$1:$1,0)),0)</f>
        <v>0</v>
      </c>
      <c r="D763" s="45"/>
      <c r="E763" s="171"/>
      <c r="F763" s="170"/>
      <c r="G763" s="47" t="str">
        <f t="shared" si="111"/>
        <v>/</v>
      </c>
      <c r="H763" s="47">
        <f>IFERROR(INDEX('اطلاعات دوره'!A:Z,MATCH(G763,'اطلاعات دوره'!C:C,0),MATCH(H$1,'اطلاعات دوره'!$1:$1,0)),0)</f>
        <v>0</v>
      </c>
      <c r="I763" s="47">
        <f>IFERROR(INDEX('اطلاعات دوره'!A:Z,MATCH(G763,'اطلاعات دوره'!C:C,0),MATCH(I$1,'اطلاعات دوره'!$1:$1,0)),0)</f>
        <v>0</v>
      </c>
      <c r="J763" s="48">
        <f>IFERROR(INDEX('اطلاعات دوره'!A:Z,MATCH(G763,'اطلاعات دوره'!C:C,0),MATCH(J$1,'اطلاعات دوره'!$1:$1,0)),0)</f>
        <v>0</v>
      </c>
      <c r="K763" s="46"/>
      <c r="L763" s="158" t="str">
        <f>IFERROR(INDEX('اطلاعات دوره'!A:Z,MATCH(G763,'اطلاعات دوره'!C:C,0)-1,MATCH("عنوان",'اطلاعات دوره'!$1:$1,0)),"---")</f>
        <v>---</v>
      </c>
      <c r="M763" s="47" t="str">
        <f t="shared" si="112"/>
        <v>----</v>
      </c>
      <c r="N763" s="48" t="str">
        <f t="shared" si="113"/>
        <v>-/</v>
      </c>
      <c r="O763" s="45"/>
      <c r="P763" s="158">
        <f>IFERROR(INDEX('قرائت کنتور'!A:AZ,MATCH(A763&amp;"-"&amp;"گاز",'قرائت کنتور'!B:B,0),MATCH(L763,'قرائت کنتور'!$1:$1,0)),0)</f>
        <v>0</v>
      </c>
      <c r="Q763" s="47">
        <f>IFERROR(INDEX('قرائت کنتور'!A:AZ,MATCH(A763&amp;"-"&amp;"گاز",'قرائت کنتور'!B:B,0),MATCH(G763,'قرائت کنتور'!$1:$1,0)),0)</f>
        <v>0</v>
      </c>
      <c r="R763" s="47">
        <f t="shared" si="114"/>
        <v>0</v>
      </c>
      <c r="S763" s="45"/>
      <c r="T763" s="155" t="str">
        <f>IFERROR(INDEX('تعرفه ها'!A:Z,MATCH("بهای هر متر مکعب گاز مصرفی",'تعرفه ها'!$B:$B,0),MATCH(F763,'تعرفه ها'!$2:$2,0)),"---")</f>
        <v>---</v>
      </c>
      <c r="U763" s="50" t="str">
        <f t="shared" si="115"/>
        <v>---</v>
      </c>
      <c r="V763" s="50" t="str">
        <f>IFERROR(ROUND(R763*INDEX('تعرفه ها'!A:Z,MATCH("عوارض گاز به ازاء هر متر مکعب",'تعرفه ها'!$B:$B,0),MATCH(F763,'تعرفه ها'!$2:$2,0)),0),"---")</f>
        <v>---</v>
      </c>
      <c r="W763" s="50" t="str">
        <f>IFERROR(ROUND(((U763+V763)*INDEX('تعرفه ها'!A:Z,MATCH("هزینه نگهداری و تعمیرات شبکه گاز",'تعرفه ها'!$B:$B,0),MATCH(F763,'تعرفه ها'!$2:$2,0))/100),0),"---")</f>
        <v>---</v>
      </c>
      <c r="X763" s="50" t="str">
        <f>IFERROR(IF(INDEX('اطلاعات دوره'!A:Z,MATCH(G763,'اطلاعات دوره'!C:C,0),MATCH("گاز",'اطلاعات دوره'!$1:$1,0))="دارد",ROUND((U763+V763)*INDEX('تعرفه ها'!A:Z,MATCH("پیک فصلی گاز",'تعرفه ها'!$B:$B,0),MATCH(F763,'تعرفه ها'!$2:$2,0))/100,0),0),"---")</f>
        <v>---</v>
      </c>
      <c r="Y763" s="50" t="str">
        <f>IFERROR(ROUND(SUM(U763+V763+W763+X763)*INDEX('تعرفه ها'!A:Z,MATCH("مالیات گاز",'تعرفه ها'!$B:$B,0),MATCH(F763,'تعرفه ها'!$2:$2,0))/100,0),"---")</f>
        <v>---</v>
      </c>
      <c r="Z763" s="50" t="str">
        <f t="shared" si="116"/>
        <v>---</v>
      </c>
      <c r="AA763" s="50" t="str">
        <f t="shared" si="120"/>
        <v>---</v>
      </c>
      <c r="AB763" s="50" t="str">
        <f t="shared" si="117"/>
        <v>---</v>
      </c>
      <c r="AC763" s="50" t="str">
        <f t="shared" si="118"/>
        <v>---</v>
      </c>
      <c r="AD763" s="153" t="str">
        <f t="shared" si="119"/>
        <v>---</v>
      </c>
      <c r="AF763" s="155" t="str">
        <f>IFERROR(IF(INDEX(پرداخت!A:AZ,MATCH(A763&amp;" - "&amp;"گاز",پرداخت!$B:$B,0),MATCH(G763,پرداخت!$1:$1,0))="نشده","نشده","شده"),"---")</f>
        <v>---</v>
      </c>
      <c r="AH763" s="144"/>
      <c r="AI763" s="144"/>
      <c r="AJ763" s="144"/>
    </row>
    <row r="764" spans="1:36" ht="34.9" hidden="1" customHeight="1">
      <c r="A764" s="170"/>
      <c r="B764" s="47">
        <f>IFERROR(INDEX('اطلاعات انشعابات شرکتها'!A:BB,MATCH(A764,'اطلاعات انشعابات شرکتها'!A:A,0),MATCH(B$1,'اطلاعات انشعابات شرکتها'!$1:$1,0)),0)</f>
        <v>0</v>
      </c>
      <c r="C764" s="48">
        <f>IFERROR(INDEX('اطلاعات انشعابات شرکتها'!A:BB,MATCH(A764,'اطلاعات انشعابات شرکتها'!A:A,0),MATCH(C$1,'اطلاعات انشعابات شرکتها'!$1:$1,0)),0)</f>
        <v>0</v>
      </c>
      <c r="D764" s="45"/>
      <c r="E764" s="171"/>
      <c r="F764" s="170"/>
      <c r="G764" s="47" t="str">
        <f t="shared" si="111"/>
        <v>/</v>
      </c>
      <c r="H764" s="47">
        <f>IFERROR(INDEX('اطلاعات دوره'!A:Z,MATCH(G764,'اطلاعات دوره'!C:C,0),MATCH(H$1,'اطلاعات دوره'!$1:$1,0)),0)</f>
        <v>0</v>
      </c>
      <c r="I764" s="47">
        <f>IFERROR(INDEX('اطلاعات دوره'!A:Z,MATCH(G764,'اطلاعات دوره'!C:C,0),MATCH(I$1,'اطلاعات دوره'!$1:$1,0)),0)</f>
        <v>0</v>
      </c>
      <c r="J764" s="48">
        <f>IFERROR(INDEX('اطلاعات دوره'!A:Z,MATCH(G764,'اطلاعات دوره'!C:C,0),MATCH(J$1,'اطلاعات دوره'!$1:$1,0)),0)</f>
        <v>0</v>
      </c>
      <c r="K764" s="46"/>
      <c r="L764" s="158" t="str">
        <f>IFERROR(INDEX('اطلاعات دوره'!A:Z,MATCH(G764,'اطلاعات دوره'!C:C,0)-1,MATCH("عنوان",'اطلاعات دوره'!$1:$1,0)),"---")</f>
        <v>---</v>
      </c>
      <c r="M764" s="47" t="str">
        <f t="shared" si="112"/>
        <v>----</v>
      </c>
      <c r="N764" s="48" t="str">
        <f t="shared" si="113"/>
        <v>-/</v>
      </c>
      <c r="O764" s="45"/>
      <c r="P764" s="158">
        <f>IFERROR(INDEX('قرائت کنتور'!A:AZ,MATCH(A764&amp;"-"&amp;"گاز",'قرائت کنتور'!B:B,0),MATCH(L764,'قرائت کنتور'!$1:$1,0)),0)</f>
        <v>0</v>
      </c>
      <c r="Q764" s="47">
        <f>IFERROR(INDEX('قرائت کنتور'!A:AZ,MATCH(A764&amp;"-"&amp;"گاز",'قرائت کنتور'!B:B,0),MATCH(G764,'قرائت کنتور'!$1:$1,0)),0)</f>
        <v>0</v>
      </c>
      <c r="R764" s="47">
        <f t="shared" si="114"/>
        <v>0</v>
      </c>
      <c r="S764" s="45"/>
      <c r="T764" s="155" t="str">
        <f>IFERROR(INDEX('تعرفه ها'!A:Z,MATCH("بهای هر متر مکعب گاز مصرفی",'تعرفه ها'!$B:$B,0),MATCH(F764,'تعرفه ها'!$2:$2,0)),"---")</f>
        <v>---</v>
      </c>
      <c r="U764" s="50" t="str">
        <f t="shared" si="115"/>
        <v>---</v>
      </c>
      <c r="V764" s="50" t="str">
        <f>IFERROR(ROUND(R764*INDEX('تعرفه ها'!A:Z,MATCH("عوارض گاز به ازاء هر متر مکعب",'تعرفه ها'!$B:$B,0),MATCH(F764,'تعرفه ها'!$2:$2,0)),0),"---")</f>
        <v>---</v>
      </c>
      <c r="W764" s="50" t="str">
        <f>IFERROR(ROUND(((U764+V764)*INDEX('تعرفه ها'!A:Z,MATCH("هزینه نگهداری و تعمیرات شبکه گاز",'تعرفه ها'!$B:$B,0),MATCH(F764,'تعرفه ها'!$2:$2,0))/100),0),"---")</f>
        <v>---</v>
      </c>
      <c r="X764" s="50" t="str">
        <f>IFERROR(IF(INDEX('اطلاعات دوره'!A:Z,MATCH(G764,'اطلاعات دوره'!C:C,0),MATCH("گاز",'اطلاعات دوره'!$1:$1,0))="دارد",ROUND((U764+V764)*INDEX('تعرفه ها'!A:Z,MATCH("پیک فصلی گاز",'تعرفه ها'!$B:$B,0),MATCH(F764,'تعرفه ها'!$2:$2,0))/100,0),0),"---")</f>
        <v>---</v>
      </c>
      <c r="Y764" s="50" t="str">
        <f>IFERROR(ROUND(SUM(U764+V764+W764+X764)*INDEX('تعرفه ها'!A:Z,MATCH("مالیات گاز",'تعرفه ها'!$B:$B,0),MATCH(F764,'تعرفه ها'!$2:$2,0))/100,0),"---")</f>
        <v>---</v>
      </c>
      <c r="Z764" s="50" t="str">
        <f t="shared" si="116"/>
        <v>---</v>
      </c>
      <c r="AA764" s="50" t="str">
        <f t="shared" si="120"/>
        <v>---</v>
      </c>
      <c r="AB764" s="50" t="str">
        <f t="shared" si="117"/>
        <v>---</v>
      </c>
      <c r="AC764" s="50" t="str">
        <f t="shared" si="118"/>
        <v>---</v>
      </c>
      <c r="AD764" s="153" t="str">
        <f t="shared" si="119"/>
        <v>---</v>
      </c>
      <c r="AF764" s="155" t="str">
        <f>IFERROR(IF(INDEX(پرداخت!A:AZ,MATCH(A764&amp;" - "&amp;"گاز",پرداخت!$B:$B,0),MATCH(G764,پرداخت!$1:$1,0))="نشده","نشده","شده"),"---")</f>
        <v>---</v>
      </c>
      <c r="AH764" s="144"/>
      <c r="AI764" s="144"/>
      <c r="AJ764" s="144"/>
    </row>
    <row r="765" spans="1:36" ht="34.9" hidden="1" customHeight="1">
      <c r="A765" s="170"/>
      <c r="B765" s="47">
        <f>IFERROR(INDEX('اطلاعات انشعابات شرکتها'!A:BB,MATCH(A765,'اطلاعات انشعابات شرکتها'!A:A,0),MATCH(B$1,'اطلاعات انشعابات شرکتها'!$1:$1,0)),0)</f>
        <v>0</v>
      </c>
      <c r="C765" s="48">
        <f>IFERROR(INDEX('اطلاعات انشعابات شرکتها'!A:BB,MATCH(A765,'اطلاعات انشعابات شرکتها'!A:A,0),MATCH(C$1,'اطلاعات انشعابات شرکتها'!$1:$1,0)),0)</f>
        <v>0</v>
      </c>
      <c r="D765" s="45"/>
      <c r="E765" s="171"/>
      <c r="F765" s="170"/>
      <c r="G765" s="47" t="str">
        <f t="shared" si="111"/>
        <v>/</v>
      </c>
      <c r="H765" s="47">
        <f>IFERROR(INDEX('اطلاعات دوره'!A:Z,MATCH(G765,'اطلاعات دوره'!C:C,0),MATCH(H$1,'اطلاعات دوره'!$1:$1,0)),0)</f>
        <v>0</v>
      </c>
      <c r="I765" s="47">
        <f>IFERROR(INDEX('اطلاعات دوره'!A:Z,MATCH(G765,'اطلاعات دوره'!C:C,0),MATCH(I$1,'اطلاعات دوره'!$1:$1,0)),0)</f>
        <v>0</v>
      </c>
      <c r="J765" s="48">
        <f>IFERROR(INDEX('اطلاعات دوره'!A:Z,MATCH(G765,'اطلاعات دوره'!C:C,0),MATCH(J$1,'اطلاعات دوره'!$1:$1,0)),0)</f>
        <v>0</v>
      </c>
      <c r="K765" s="46"/>
      <c r="L765" s="158" t="str">
        <f>IFERROR(INDEX('اطلاعات دوره'!A:Z,MATCH(G765,'اطلاعات دوره'!C:C,0)-1,MATCH("عنوان",'اطلاعات دوره'!$1:$1,0)),"---")</f>
        <v>---</v>
      </c>
      <c r="M765" s="47" t="str">
        <f t="shared" si="112"/>
        <v>----</v>
      </c>
      <c r="N765" s="48" t="str">
        <f t="shared" si="113"/>
        <v>-/</v>
      </c>
      <c r="O765" s="45"/>
      <c r="P765" s="158">
        <f>IFERROR(INDEX('قرائت کنتور'!A:AZ,MATCH(A765&amp;"-"&amp;"گاز",'قرائت کنتور'!B:B,0),MATCH(L765,'قرائت کنتور'!$1:$1,0)),0)</f>
        <v>0</v>
      </c>
      <c r="Q765" s="47">
        <f>IFERROR(INDEX('قرائت کنتور'!A:AZ,MATCH(A765&amp;"-"&amp;"گاز",'قرائت کنتور'!B:B,0),MATCH(G765,'قرائت کنتور'!$1:$1,0)),0)</f>
        <v>0</v>
      </c>
      <c r="R765" s="47">
        <f t="shared" si="114"/>
        <v>0</v>
      </c>
      <c r="S765" s="45"/>
      <c r="T765" s="155" t="str">
        <f>IFERROR(INDEX('تعرفه ها'!A:Z,MATCH("بهای هر متر مکعب گاز مصرفی",'تعرفه ها'!$B:$B,0),MATCH(F765,'تعرفه ها'!$2:$2,0)),"---")</f>
        <v>---</v>
      </c>
      <c r="U765" s="50" t="str">
        <f t="shared" si="115"/>
        <v>---</v>
      </c>
      <c r="V765" s="50" t="str">
        <f>IFERROR(ROUND(R765*INDEX('تعرفه ها'!A:Z,MATCH("عوارض گاز به ازاء هر متر مکعب",'تعرفه ها'!$B:$B,0),MATCH(F765,'تعرفه ها'!$2:$2,0)),0),"---")</f>
        <v>---</v>
      </c>
      <c r="W765" s="50" t="str">
        <f>IFERROR(ROUND(((U765+V765)*INDEX('تعرفه ها'!A:Z,MATCH("هزینه نگهداری و تعمیرات شبکه گاز",'تعرفه ها'!$B:$B,0),MATCH(F765,'تعرفه ها'!$2:$2,0))/100),0),"---")</f>
        <v>---</v>
      </c>
      <c r="X765" s="50" t="str">
        <f>IFERROR(IF(INDEX('اطلاعات دوره'!A:Z,MATCH(G765,'اطلاعات دوره'!C:C,0),MATCH("گاز",'اطلاعات دوره'!$1:$1,0))="دارد",ROUND((U765+V765)*INDEX('تعرفه ها'!A:Z,MATCH("پیک فصلی گاز",'تعرفه ها'!$B:$B,0),MATCH(F765,'تعرفه ها'!$2:$2,0))/100,0),0),"---")</f>
        <v>---</v>
      </c>
      <c r="Y765" s="50" t="str">
        <f>IFERROR(ROUND(SUM(U765+V765+W765+X765)*INDEX('تعرفه ها'!A:Z,MATCH("مالیات گاز",'تعرفه ها'!$B:$B,0),MATCH(F765,'تعرفه ها'!$2:$2,0))/100,0),"---")</f>
        <v>---</v>
      </c>
      <c r="Z765" s="50" t="str">
        <f t="shared" si="116"/>
        <v>---</v>
      </c>
      <c r="AA765" s="50" t="str">
        <f t="shared" si="120"/>
        <v>---</v>
      </c>
      <c r="AB765" s="50" t="str">
        <f t="shared" si="117"/>
        <v>---</v>
      </c>
      <c r="AC765" s="50" t="str">
        <f t="shared" si="118"/>
        <v>---</v>
      </c>
      <c r="AD765" s="153" t="str">
        <f t="shared" si="119"/>
        <v>---</v>
      </c>
      <c r="AF765" s="155" t="str">
        <f>IFERROR(IF(INDEX(پرداخت!A:AZ,MATCH(A765&amp;" - "&amp;"گاز",پرداخت!$B:$B,0),MATCH(G765,پرداخت!$1:$1,0))="نشده","نشده","شده"),"---")</f>
        <v>---</v>
      </c>
      <c r="AH765" s="144"/>
      <c r="AI765" s="144"/>
      <c r="AJ765" s="144"/>
    </row>
    <row r="766" spans="1:36" ht="34.9" hidden="1" customHeight="1">
      <c r="A766" s="170"/>
      <c r="B766" s="47">
        <f>IFERROR(INDEX('اطلاعات انشعابات شرکتها'!A:BB,MATCH(A766,'اطلاعات انشعابات شرکتها'!A:A,0),MATCH(B$1,'اطلاعات انشعابات شرکتها'!$1:$1,0)),0)</f>
        <v>0</v>
      </c>
      <c r="C766" s="48">
        <f>IFERROR(INDEX('اطلاعات انشعابات شرکتها'!A:BB,MATCH(A766,'اطلاعات انشعابات شرکتها'!A:A,0),MATCH(C$1,'اطلاعات انشعابات شرکتها'!$1:$1,0)),0)</f>
        <v>0</v>
      </c>
      <c r="D766" s="45"/>
      <c r="E766" s="171"/>
      <c r="F766" s="170"/>
      <c r="G766" s="47" t="str">
        <f t="shared" si="111"/>
        <v>/</v>
      </c>
      <c r="H766" s="47">
        <f>IFERROR(INDEX('اطلاعات دوره'!A:Z,MATCH(G766,'اطلاعات دوره'!C:C,0),MATCH(H$1,'اطلاعات دوره'!$1:$1,0)),0)</f>
        <v>0</v>
      </c>
      <c r="I766" s="47">
        <f>IFERROR(INDEX('اطلاعات دوره'!A:Z,MATCH(G766,'اطلاعات دوره'!C:C,0),MATCH(I$1,'اطلاعات دوره'!$1:$1,0)),0)</f>
        <v>0</v>
      </c>
      <c r="J766" s="48">
        <f>IFERROR(INDEX('اطلاعات دوره'!A:Z,MATCH(G766,'اطلاعات دوره'!C:C,0),MATCH(J$1,'اطلاعات دوره'!$1:$1,0)),0)</f>
        <v>0</v>
      </c>
      <c r="K766" s="46"/>
      <c r="L766" s="158" t="str">
        <f>IFERROR(INDEX('اطلاعات دوره'!A:Z,MATCH(G766,'اطلاعات دوره'!C:C,0)-1,MATCH("عنوان",'اطلاعات دوره'!$1:$1,0)),"---")</f>
        <v>---</v>
      </c>
      <c r="M766" s="47" t="str">
        <f t="shared" si="112"/>
        <v>----</v>
      </c>
      <c r="N766" s="48" t="str">
        <f t="shared" si="113"/>
        <v>-/</v>
      </c>
      <c r="O766" s="45"/>
      <c r="P766" s="158">
        <f>IFERROR(INDEX('قرائت کنتور'!A:AZ,MATCH(A766&amp;"-"&amp;"گاز",'قرائت کنتور'!B:B,0),MATCH(L766,'قرائت کنتور'!$1:$1,0)),0)</f>
        <v>0</v>
      </c>
      <c r="Q766" s="47">
        <f>IFERROR(INDEX('قرائت کنتور'!A:AZ,MATCH(A766&amp;"-"&amp;"گاز",'قرائت کنتور'!B:B,0),MATCH(G766,'قرائت کنتور'!$1:$1,0)),0)</f>
        <v>0</v>
      </c>
      <c r="R766" s="47">
        <f t="shared" si="114"/>
        <v>0</v>
      </c>
      <c r="S766" s="45"/>
      <c r="T766" s="155" t="str">
        <f>IFERROR(INDEX('تعرفه ها'!A:Z,MATCH("بهای هر متر مکعب گاز مصرفی",'تعرفه ها'!$B:$B,0),MATCH(F766,'تعرفه ها'!$2:$2,0)),"---")</f>
        <v>---</v>
      </c>
      <c r="U766" s="50" t="str">
        <f t="shared" si="115"/>
        <v>---</v>
      </c>
      <c r="V766" s="50" t="str">
        <f>IFERROR(ROUND(R766*INDEX('تعرفه ها'!A:Z,MATCH("عوارض گاز به ازاء هر متر مکعب",'تعرفه ها'!$B:$B,0),MATCH(F766,'تعرفه ها'!$2:$2,0)),0),"---")</f>
        <v>---</v>
      </c>
      <c r="W766" s="50" t="str">
        <f>IFERROR(ROUND(((U766+V766)*INDEX('تعرفه ها'!A:Z,MATCH("هزینه نگهداری و تعمیرات شبکه گاز",'تعرفه ها'!$B:$B,0),MATCH(F766,'تعرفه ها'!$2:$2,0))/100),0),"---")</f>
        <v>---</v>
      </c>
      <c r="X766" s="50" t="str">
        <f>IFERROR(IF(INDEX('اطلاعات دوره'!A:Z,MATCH(G766,'اطلاعات دوره'!C:C,0),MATCH("گاز",'اطلاعات دوره'!$1:$1,0))="دارد",ROUND((U766+V766)*INDEX('تعرفه ها'!A:Z,MATCH("پیک فصلی گاز",'تعرفه ها'!$B:$B,0),MATCH(F766,'تعرفه ها'!$2:$2,0))/100,0),0),"---")</f>
        <v>---</v>
      </c>
      <c r="Y766" s="50" t="str">
        <f>IFERROR(ROUND(SUM(U766+V766+W766+X766)*INDEX('تعرفه ها'!A:Z,MATCH("مالیات گاز",'تعرفه ها'!$B:$B,0),MATCH(F766,'تعرفه ها'!$2:$2,0))/100,0),"---")</f>
        <v>---</v>
      </c>
      <c r="Z766" s="50" t="str">
        <f t="shared" si="116"/>
        <v>---</v>
      </c>
      <c r="AA766" s="50" t="str">
        <f t="shared" si="120"/>
        <v>---</v>
      </c>
      <c r="AB766" s="50" t="str">
        <f t="shared" si="117"/>
        <v>---</v>
      </c>
      <c r="AC766" s="50" t="str">
        <f t="shared" si="118"/>
        <v>---</v>
      </c>
      <c r="AD766" s="153" t="str">
        <f t="shared" si="119"/>
        <v>---</v>
      </c>
      <c r="AF766" s="155" t="str">
        <f>IFERROR(IF(INDEX(پرداخت!A:AZ,MATCH(A766&amp;" - "&amp;"گاز",پرداخت!$B:$B,0),MATCH(G766,پرداخت!$1:$1,0))="نشده","نشده","شده"),"---")</f>
        <v>---</v>
      </c>
      <c r="AH766" s="144"/>
      <c r="AI766" s="144"/>
      <c r="AJ766" s="144"/>
    </row>
    <row r="767" spans="1:36" ht="34.9" hidden="1" customHeight="1">
      <c r="A767" s="170"/>
      <c r="B767" s="47">
        <f>IFERROR(INDEX('اطلاعات انشعابات شرکتها'!A:BB,MATCH(A767,'اطلاعات انشعابات شرکتها'!A:A,0),MATCH(B$1,'اطلاعات انشعابات شرکتها'!$1:$1,0)),0)</f>
        <v>0</v>
      </c>
      <c r="C767" s="48">
        <f>IFERROR(INDEX('اطلاعات انشعابات شرکتها'!A:BB,MATCH(A767,'اطلاعات انشعابات شرکتها'!A:A,0),MATCH(C$1,'اطلاعات انشعابات شرکتها'!$1:$1,0)),0)</f>
        <v>0</v>
      </c>
      <c r="D767" s="45"/>
      <c r="E767" s="171"/>
      <c r="F767" s="170"/>
      <c r="G767" s="47" t="str">
        <f t="shared" si="111"/>
        <v>/</v>
      </c>
      <c r="H767" s="47">
        <f>IFERROR(INDEX('اطلاعات دوره'!A:Z,MATCH(G767,'اطلاعات دوره'!C:C,0),MATCH(H$1,'اطلاعات دوره'!$1:$1,0)),0)</f>
        <v>0</v>
      </c>
      <c r="I767" s="47">
        <f>IFERROR(INDEX('اطلاعات دوره'!A:Z,MATCH(G767,'اطلاعات دوره'!C:C,0),MATCH(I$1,'اطلاعات دوره'!$1:$1,0)),0)</f>
        <v>0</v>
      </c>
      <c r="J767" s="48">
        <f>IFERROR(INDEX('اطلاعات دوره'!A:Z,MATCH(G767,'اطلاعات دوره'!C:C,0),MATCH(J$1,'اطلاعات دوره'!$1:$1,0)),0)</f>
        <v>0</v>
      </c>
      <c r="K767" s="46"/>
      <c r="L767" s="158" t="str">
        <f>IFERROR(INDEX('اطلاعات دوره'!A:Z,MATCH(G767,'اطلاعات دوره'!C:C,0)-1,MATCH("عنوان",'اطلاعات دوره'!$1:$1,0)),"---")</f>
        <v>---</v>
      </c>
      <c r="M767" s="47" t="str">
        <f t="shared" si="112"/>
        <v>----</v>
      </c>
      <c r="N767" s="48" t="str">
        <f t="shared" si="113"/>
        <v>-/</v>
      </c>
      <c r="O767" s="45"/>
      <c r="P767" s="158">
        <f>IFERROR(INDEX('قرائت کنتور'!A:AZ,MATCH(A767&amp;"-"&amp;"گاز",'قرائت کنتور'!B:B,0),MATCH(L767,'قرائت کنتور'!$1:$1,0)),0)</f>
        <v>0</v>
      </c>
      <c r="Q767" s="47">
        <f>IFERROR(INDEX('قرائت کنتور'!A:AZ,MATCH(A767&amp;"-"&amp;"گاز",'قرائت کنتور'!B:B,0),MATCH(G767,'قرائت کنتور'!$1:$1,0)),0)</f>
        <v>0</v>
      </c>
      <c r="R767" s="47">
        <f t="shared" si="114"/>
        <v>0</v>
      </c>
      <c r="S767" s="45"/>
      <c r="T767" s="155" t="str">
        <f>IFERROR(INDEX('تعرفه ها'!A:Z,MATCH("بهای هر متر مکعب گاز مصرفی",'تعرفه ها'!$B:$B,0),MATCH(F767,'تعرفه ها'!$2:$2,0)),"---")</f>
        <v>---</v>
      </c>
      <c r="U767" s="50" t="str">
        <f t="shared" si="115"/>
        <v>---</v>
      </c>
      <c r="V767" s="50" t="str">
        <f>IFERROR(ROUND(R767*INDEX('تعرفه ها'!A:Z,MATCH("عوارض گاز به ازاء هر متر مکعب",'تعرفه ها'!$B:$B,0),MATCH(F767,'تعرفه ها'!$2:$2,0)),0),"---")</f>
        <v>---</v>
      </c>
      <c r="W767" s="50" t="str">
        <f>IFERROR(ROUND(((U767+V767)*INDEX('تعرفه ها'!A:Z,MATCH("هزینه نگهداری و تعمیرات شبکه گاز",'تعرفه ها'!$B:$B,0),MATCH(F767,'تعرفه ها'!$2:$2,0))/100),0),"---")</f>
        <v>---</v>
      </c>
      <c r="X767" s="50" t="str">
        <f>IFERROR(IF(INDEX('اطلاعات دوره'!A:Z,MATCH(G767,'اطلاعات دوره'!C:C,0),MATCH("گاز",'اطلاعات دوره'!$1:$1,0))="دارد",ROUND((U767+V767)*INDEX('تعرفه ها'!A:Z,MATCH("پیک فصلی گاز",'تعرفه ها'!$B:$B,0),MATCH(F767,'تعرفه ها'!$2:$2,0))/100,0),0),"---")</f>
        <v>---</v>
      </c>
      <c r="Y767" s="50" t="str">
        <f>IFERROR(ROUND(SUM(U767+V767+W767+X767)*INDEX('تعرفه ها'!A:Z,MATCH("مالیات گاز",'تعرفه ها'!$B:$B,0),MATCH(F767,'تعرفه ها'!$2:$2,0))/100,0),"---")</f>
        <v>---</v>
      </c>
      <c r="Z767" s="50" t="str">
        <f t="shared" si="116"/>
        <v>---</v>
      </c>
      <c r="AA767" s="50" t="str">
        <f t="shared" si="120"/>
        <v>---</v>
      </c>
      <c r="AB767" s="50" t="str">
        <f t="shared" si="117"/>
        <v>---</v>
      </c>
      <c r="AC767" s="50" t="str">
        <f t="shared" si="118"/>
        <v>---</v>
      </c>
      <c r="AD767" s="153" t="str">
        <f t="shared" si="119"/>
        <v>---</v>
      </c>
      <c r="AF767" s="155" t="str">
        <f>IFERROR(IF(INDEX(پرداخت!A:AZ,MATCH(A767&amp;" - "&amp;"گاز",پرداخت!$B:$B,0),MATCH(G767,پرداخت!$1:$1,0))="نشده","نشده","شده"),"---")</f>
        <v>---</v>
      </c>
      <c r="AH767" s="144"/>
      <c r="AI767" s="144"/>
      <c r="AJ767" s="144"/>
    </row>
    <row r="768" spans="1:36" ht="34.9" hidden="1" customHeight="1">
      <c r="A768" s="170"/>
      <c r="B768" s="47">
        <f>IFERROR(INDEX('اطلاعات انشعابات شرکتها'!A:BB,MATCH(A768,'اطلاعات انشعابات شرکتها'!A:A,0),MATCH(B$1,'اطلاعات انشعابات شرکتها'!$1:$1,0)),0)</f>
        <v>0</v>
      </c>
      <c r="C768" s="48">
        <f>IFERROR(INDEX('اطلاعات انشعابات شرکتها'!A:BB,MATCH(A768,'اطلاعات انشعابات شرکتها'!A:A,0),MATCH(C$1,'اطلاعات انشعابات شرکتها'!$1:$1,0)),0)</f>
        <v>0</v>
      </c>
      <c r="D768" s="45"/>
      <c r="E768" s="171"/>
      <c r="F768" s="170"/>
      <c r="G768" s="47" t="str">
        <f t="shared" si="111"/>
        <v>/</v>
      </c>
      <c r="H768" s="47">
        <f>IFERROR(INDEX('اطلاعات دوره'!A:Z,MATCH(G768,'اطلاعات دوره'!C:C,0),MATCH(H$1,'اطلاعات دوره'!$1:$1,0)),0)</f>
        <v>0</v>
      </c>
      <c r="I768" s="47">
        <f>IFERROR(INDEX('اطلاعات دوره'!A:Z,MATCH(G768,'اطلاعات دوره'!C:C,0),MATCH(I$1,'اطلاعات دوره'!$1:$1,0)),0)</f>
        <v>0</v>
      </c>
      <c r="J768" s="48">
        <f>IFERROR(INDEX('اطلاعات دوره'!A:Z,MATCH(G768,'اطلاعات دوره'!C:C,0),MATCH(J$1,'اطلاعات دوره'!$1:$1,0)),0)</f>
        <v>0</v>
      </c>
      <c r="K768" s="46"/>
      <c r="L768" s="158" t="str">
        <f>IFERROR(INDEX('اطلاعات دوره'!A:Z,MATCH(G768,'اطلاعات دوره'!C:C,0)-1,MATCH("عنوان",'اطلاعات دوره'!$1:$1,0)),"---")</f>
        <v>---</v>
      </c>
      <c r="M768" s="47" t="str">
        <f t="shared" si="112"/>
        <v>----</v>
      </c>
      <c r="N768" s="48" t="str">
        <f t="shared" si="113"/>
        <v>-/</v>
      </c>
      <c r="O768" s="45"/>
      <c r="P768" s="158">
        <f>IFERROR(INDEX('قرائت کنتور'!A:AZ,MATCH(A768&amp;"-"&amp;"گاز",'قرائت کنتور'!B:B,0),MATCH(L768,'قرائت کنتور'!$1:$1,0)),0)</f>
        <v>0</v>
      </c>
      <c r="Q768" s="47">
        <f>IFERROR(INDEX('قرائت کنتور'!A:AZ,MATCH(A768&amp;"-"&amp;"گاز",'قرائت کنتور'!B:B,0),MATCH(G768,'قرائت کنتور'!$1:$1,0)),0)</f>
        <v>0</v>
      </c>
      <c r="R768" s="47">
        <f t="shared" si="114"/>
        <v>0</v>
      </c>
      <c r="S768" s="45"/>
      <c r="T768" s="155" t="str">
        <f>IFERROR(INDEX('تعرفه ها'!A:Z,MATCH("بهای هر متر مکعب گاز مصرفی",'تعرفه ها'!$B:$B,0),MATCH(F768,'تعرفه ها'!$2:$2,0)),"---")</f>
        <v>---</v>
      </c>
      <c r="U768" s="50" t="str">
        <f t="shared" si="115"/>
        <v>---</v>
      </c>
      <c r="V768" s="50" t="str">
        <f>IFERROR(ROUND(R768*INDEX('تعرفه ها'!A:Z,MATCH("عوارض گاز به ازاء هر متر مکعب",'تعرفه ها'!$B:$B,0),MATCH(F768,'تعرفه ها'!$2:$2,0)),0),"---")</f>
        <v>---</v>
      </c>
      <c r="W768" s="50" t="str">
        <f>IFERROR(ROUND(((U768+V768)*INDEX('تعرفه ها'!A:Z,MATCH("هزینه نگهداری و تعمیرات شبکه گاز",'تعرفه ها'!$B:$B,0),MATCH(F768,'تعرفه ها'!$2:$2,0))/100),0),"---")</f>
        <v>---</v>
      </c>
      <c r="X768" s="50" t="str">
        <f>IFERROR(IF(INDEX('اطلاعات دوره'!A:Z,MATCH(G768,'اطلاعات دوره'!C:C,0),MATCH("گاز",'اطلاعات دوره'!$1:$1,0))="دارد",ROUND((U768+V768)*INDEX('تعرفه ها'!A:Z,MATCH("پیک فصلی گاز",'تعرفه ها'!$B:$B,0),MATCH(F768,'تعرفه ها'!$2:$2,0))/100,0),0),"---")</f>
        <v>---</v>
      </c>
      <c r="Y768" s="50" t="str">
        <f>IFERROR(ROUND(SUM(U768+V768+W768+X768)*INDEX('تعرفه ها'!A:Z,MATCH("مالیات گاز",'تعرفه ها'!$B:$B,0),MATCH(F768,'تعرفه ها'!$2:$2,0))/100,0),"---")</f>
        <v>---</v>
      </c>
      <c r="Z768" s="50" t="str">
        <f t="shared" si="116"/>
        <v>---</v>
      </c>
      <c r="AA768" s="50" t="str">
        <f t="shared" si="120"/>
        <v>---</v>
      </c>
      <c r="AB768" s="50" t="str">
        <f t="shared" si="117"/>
        <v>---</v>
      </c>
      <c r="AC768" s="50" t="str">
        <f t="shared" si="118"/>
        <v>---</v>
      </c>
      <c r="AD768" s="153" t="str">
        <f t="shared" si="119"/>
        <v>---</v>
      </c>
      <c r="AF768" s="155" t="str">
        <f>IFERROR(IF(INDEX(پرداخت!A:AZ,MATCH(A768&amp;" - "&amp;"گاز",پرداخت!$B:$B,0),MATCH(G768,پرداخت!$1:$1,0))="نشده","نشده","شده"),"---")</f>
        <v>---</v>
      </c>
      <c r="AH768" s="144"/>
      <c r="AI768" s="144"/>
      <c r="AJ768" s="144"/>
    </row>
    <row r="769" spans="1:36" ht="34.9" hidden="1" customHeight="1">
      <c r="A769" s="170"/>
      <c r="B769" s="47">
        <f>IFERROR(INDEX('اطلاعات انشعابات شرکتها'!A:BB,MATCH(A769,'اطلاعات انشعابات شرکتها'!A:A,0),MATCH(B$1,'اطلاعات انشعابات شرکتها'!$1:$1,0)),0)</f>
        <v>0</v>
      </c>
      <c r="C769" s="48">
        <f>IFERROR(INDEX('اطلاعات انشعابات شرکتها'!A:BB,MATCH(A769,'اطلاعات انشعابات شرکتها'!A:A,0),MATCH(C$1,'اطلاعات انشعابات شرکتها'!$1:$1,0)),0)</f>
        <v>0</v>
      </c>
      <c r="D769" s="45"/>
      <c r="E769" s="171"/>
      <c r="F769" s="170"/>
      <c r="G769" s="47" t="str">
        <f t="shared" si="111"/>
        <v>/</v>
      </c>
      <c r="H769" s="47">
        <f>IFERROR(INDEX('اطلاعات دوره'!A:Z,MATCH(G769,'اطلاعات دوره'!C:C,0),MATCH(H$1,'اطلاعات دوره'!$1:$1,0)),0)</f>
        <v>0</v>
      </c>
      <c r="I769" s="47">
        <f>IFERROR(INDEX('اطلاعات دوره'!A:Z,MATCH(G769,'اطلاعات دوره'!C:C,0),MATCH(I$1,'اطلاعات دوره'!$1:$1,0)),0)</f>
        <v>0</v>
      </c>
      <c r="J769" s="48">
        <f>IFERROR(INDEX('اطلاعات دوره'!A:Z,MATCH(G769,'اطلاعات دوره'!C:C,0),MATCH(J$1,'اطلاعات دوره'!$1:$1,0)),0)</f>
        <v>0</v>
      </c>
      <c r="K769" s="46"/>
      <c r="L769" s="158" t="str">
        <f>IFERROR(INDEX('اطلاعات دوره'!A:Z,MATCH(G769,'اطلاعات دوره'!C:C,0)-1,MATCH("عنوان",'اطلاعات دوره'!$1:$1,0)),"---")</f>
        <v>---</v>
      </c>
      <c r="M769" s="47" t="str">
        <f t="shared" si="112"/>
        <v>----</v>
      </c>
      <c r="N769" s="48" t="str">
        <f t="shared" si="113"/>
        <v>-/</v>
      </c>
      <c r="O769" s="45"/>
      <c r="P769" s="158">
        <f>IFERROR(INDEX('قرائت کنتور'!A:AZ,MATCH(A769&amp;"-"&amp;"گاز",'قرائت کنتور'!B:B,0),MATCH(L769,'قرائت کنتور'!$1:$1,0)),0)</f>
        <v>0</v>
      </c>
      <c r="Q769" s="47">
        <f>IFERROR(INDEX('قرائت کنتور'!A:AZ,MATCH(A769&amp;"-"&amp;"گاز",'قرائت کنتور'!B:B,0),MATCH(G769,'قرائت کنتور'!$1:$1,0)),0)</f>
        <v>0</v>
      </c>
      <c r="R769" s="47">
        <f t="shared" si="114"/>
        <v>0</v>
      </c>
      <c r="S769" s="45"/>
      <c r="T769" s="155" t="str">
        <f>IFERROR(INDEX('تعرفه ها'!A:Z,MATCH("بهای هر متر مکعب گاز مصرفی",'تعرفه ها'!$B:$B,0),MATCH(F769,'تعرفه ها'!$2:$2,0)),"---")</f>
        <v>---</v>
      </c>
      <c r="U769" s="50" t="str">
        <f t="shared" si="115"/>
        <v>---</v>
      </c>
      <c r="V769" s="50" t="str">
        <f>IFERROR(ROUND(R769*INDEX('تعرفه ها'!A:Z,MATCH("عوارض گاز به ازاء هر متر مکعب",'تعرفه ها'!$B:$B,0),MATCH(F769,'تعرفه ها'!$2:$2,0)),0),"---")</f>
        <v>---</v>
      </c>
      <c r="W769" s="50" t="str">
        <f>IFERROR(ROUND(((U769+V769)*INDEX('تعرفه ها'!A:Z,MATCH("هزینه نگهداری و تعمیرات شبکه گاز",'تعرفه ها'!$B:$B,0),MATCH(F769,'تعرفه ها'!$2:$2,0))/100),0),"---")</f>
        <v>---</v>
      </c>
      <c r="X769" s="50" t="str">
        <f>IFERROR(IF(INDEX('اطلاعات دوره'!A:Z,MATCH(G769,'اطلاعات دوره'!C:C,0),MATCH("گاز",'اطلاعات دوره'!$1:$1,0))="دارد",ROUND((U769+V769)*INDEX('تعرفه ها'!A:Z,MATCH("پیک فصلی گاز",'تعرفه ها'!$B:$B,0),MATCH(F769,'تعرفه ها'!$2:$2,0))/100,0),0),"---")</f>
        <v>---</v>
      </c>
      <c r="Y769" s="50" t="str">
        <f>IFERROR(ROUND(SUM(U769+V769+W769+X769)*INDEX('تعرفه ها'!A:Z,MATCH("مالیات گاز",'تعرفه ها'!$B:$B,0),MATCH(F769,'تعرفه ها'!$2:$2,0))/100,0),"---")</f>
        <v>---</v>
      </c>
      <c r="Z769" s="50" t="str">
        <f t="shared" si="116"/>
        <v>---</v>
      </c>
      <c r="AA769" s="50" t="str">
        <f t="shared" si="120"/>
        <v>---</v>
      </c>
      <c r="AB769" s="50" t="str">
        <f t="shared" si="117"/>
        <v>---</v>
      </c>
      <c r="AC769" s="50" t="str">
        <f t="shared" si="118"/>
        <v>---</v>
      </c>
      <c r="AD769" s="153" t="str">
        <f t="shared" si="119"/>
        <v>---</v>
      </c>
      <c r="AF769" s="155" t="str">
        <f>IFERROR(IF(INDEX(پرداخت!A:AZ,MATCH(A769&amp;" - "&amp;"گاز",پرداخت!$B:$B,0),MATCH(G769,پرداخت!$1:$1,0))="نشده","نشده","شده"),"---")</f>
        <v>---</v>
      </c>
      <c r="AH769" s="144"/>
      <c r="AI769" s="144"/>
      <c r="AJ769" s="144"/>
    </row>
    <row r="770" spans="1:36" ht="34.9" hidden="1" customHeight="1">
      <c r="A770" s="170"/>
      <c r="B770" s="47">
        <f>IFERROR(INDEX('اطلاعات انشعابات شرکتها'!A:BB,MATCH(A770,'اطلاعات انشعابات شرکتها'!A:A,0),MATCH(B$1,'اطلاعات انشعابات شرکتها'!$1:$1,0)),0)</f>
        <v>0</v>
      </c>
      <c r="C770" s="48">
        <f>IFERROR(INDEX('اطلاعات انشعابات شرکتها'!A:BB,MATCH(A770,'اطلاعات انشعابات شرکتها'!A:A,0),MATCH(C$1,'اطلاعات انشعابات شرکتها'!$1:$1,0)),0)</f>
        <v>0</v>
      </c>
      <c r="D770" s="45"/>
      <c r="E770" s="171"/>
      <c r="F770" s="170"/>
      <c r="G770" s="47" t="str">
        <f t="shared" si="111"/>
        <v>/</v>
      </c>
      <c r="H770" s="47">
        <f>IFERROR(INDEX('اطلاعات دوره'!A:Z,MATCH(G770,'اطلاعات دوره'!C:C,0),MATCH(H$1,'اطلاعات دوره'!$1:$1,0)),0)</f>
        <v>0</v>
      </c>
      <c r="I770" s="47">
        <f>IFERROR(INDEX('اطلاعات دوره'!A:Z,MATCH(G770,'اطلاعات دوره'!C:C,0),MATCH(I$1,'اطلاعات دوره'!$1:$1,0)),0)</f>
        <v>0</v>
      </c>
      <c r="J770" s="48">
        <f>IFERROR(INDEX('اطلاعات دوره'!A:Z,MATCH(G770,'اطلاعات دوره'!C:C,0),MATCH(J$1,'اطلاعات دوره'!$1:$1,0)),0)</f>
        <v>0</v>
      </c>
      <c r="K770" s="46"/>
      <c r="L770" s="158" t="str">
        <f>IFERROR(INDEX('اطلاعات دوره'!A:Z,MATCH(G770,'اطلاعات دوره'!C:C,0)-1,MATCH("عنوان",'اطلاعات دوره'!$1:$1,0)),"---")</f>
        <v>---</v>
      </c>
      <c r="M770" s="47" t="str">
        <f t="shared" si="112"/>
        <v>----</v>
      </c>
      <c r="N770" s="48" t="str">
        <f t="shared" si="113"/>
        <v>-/</v>
      </c>
      <c r="O770" s="45"/>
      <c r="P770" s="158">
        <f>IFERROR(INDEX('قرائت کنتور'!A:AZ,MATCH(A770&amp;"-"&amp;"گاز",'قرائت کنتور'!B:B,0),MATCH(L770,'قرائت کنتور'!$1:$1,0)),0)</f>
        <v>0</v>
      </c>
      <c r="Q770" s="47">
        <f>IFERROR(INDEX('قرائت کنتور'!A:AZ,MATCH(A770&amp;"-"&amp;"گاز",'قرائت کنتور'!B:B,0),MATCH(G770,'قرائت کنتور'!$1:$1,0)),0)</f>
        <v>0</v>
      </c>
      <c r="R770" s="47">
        <f t="shared" si="114"/>
        <v>0</v>
      </c>
      <c r="S770" s="45"/>
      <c r="T770" s="155" t="str">
        <f>IFERROR(INDEX('تعرفه ها'!A:Z,MATCH("بهای هر متر مکعب گاز مصرفی",'تعرفه ها'!$B:$B,0),MATCH(F770,'تعرفه ها'!$2:$2,0)),"---")</f>
        <v>---</v>
      </c>
      <c r="U770" s="50" t="str">
        <f t="shared" si="115"/>
        <v>---</v>
      </c>
      <c r="V770" s="50" t="str">
        <f>IFERROR(ROUND(R770*INDEX('تعرفه ها'!A:Z,MATCH("عوارض گاز به ازاء هر متر مکعب",'تعرفه ها'!$B:$B,0),MATCH(F770,'تعرفه ها'!$2:$2,0)),0),"---")</f>
        <v>---</v>
      </c>
      <c r="W770" s="50" t="str">
        <f>IFERROR(ROUND(((U770+V770)*INDEX('تعرفه ها'!A:Z,MATCH("هزینه نگهداری و تعمیرات شبکه گاز",'تعرفه ها'!$B:$B,0),MATCH(F770,'تعرفه ها'!$2:$2,0))/100),0),"---")</f>
        <v>---</v>
      </c>
      <c r="X770" s="50" t="str">
        <f>IFERROR(IF(INDEX('اطلاعات دوره'!A:Z,MATCH(G770,'اطلاعات دوره'!C:C,0),MATCH("گاز",'اطلاعات دوره'!$1:$1,0))="دارد",ROUND((U770+V770)*INDEX('تعرفه ها'!A:Z,MATCH("پیک فصلی گاز",'تعرفه ها'!$B:$B,0),MATCH(F770,'تعرفه ها'!$2:$2,0))/100,0),0),"---")</f>
        <v>---</v>
      </c>
      <c r="Y770" s="50" t="str">
        <f>IFERROR(ROUND(SUM(U770+V770+W770+X770)*INDEX('تعرفه ها'!A:Z,MATCH("مالیات گاز",'تعرفه ها'!$B:$B,0),MATCH(F770,'تعرفه ها'!$2:$2,0))/100,0),"---")</f>
        <v>---</v>
      </c>
      <c r="Z770" s="50" t="str">
        <f t="shared" si="116"/>
        <v>---</v>
      </c>
      <c r="AA770" s="50" t="str">
        <f t="shared" si="120"/>
        <v>---</v>
      </c>
      <c r="AB770" s="50" t="str">
        <f t="shared" si="117"/>
        <v>---</v>
      </c>
      <c r="AC770" s="50" t="str">
        <f t="shared" si="118"/>
        <v>---</v>
      </c>
      <c r="AD770" s="153" t="str">
        <f t="shared" si="119"/>
        <v>---</v>
      </c>
      <c r="AF770" s="155" t="str">
        <f>IFERROR(IF(INDEX(پرداخت!A:AZ,MATCH(A770&amp;" - "&amp;"گاز",پرداخت!$B:$B,0),MATCH(G770,پرداخت!$1:$1,0))="نشده","نشده","شده"),"---")</f>
        <v>---</v>
      </c>
      <c r="AH770" s="144"/>
      <c r="AI770" s="144"/>
      <c r="AJ770" s="144"/>
    </row>
    <row r="771" spans="1:36" ht="34.9" hidden="1" customHeight="1">
      <c r="A771" s="170"/>
      <c r="B771" s="47">
        <f>IFERROR(INDEX('اطلاعات انشعابات شرکتها'!A:BB,MATCH(A771,'اطلاعات انشعابات شرکتها'!A:A,0),MATCH(B$1,'اطلاعات انشعابات شرکتها'!$1:$1,0)),0)</f>
        <v>0</v>
      </c>
      <c r="C771" s="48">
        <f>IFERROR(INDEX('اطلاعات انشعابات شرکتها'!A:BB,MATCH(A771,'اطلاعات انشعابات شرکتها'!A:A,0),MATCH(C$1,'اطلاعات انشعابات شرکتها'!$1:$1,0)),0)</f>
        <v>0</v>
      </c>
      <c r="D771" s="45"/>
      <c r="E771" s="171"/>
      <c r="F771" s="170"/>
      <c r="G771" s="47" t="str">
        <f t="shared" ref="G771:G834" si="121">F771&amp;"/"&amp;E771</f>
        <v>/</v>
      </c>
      <c r="H771" s="47">
        <f>IFERROR(INDEX('اطلاعات دوره'!A:Z,MATCH(G771,'اطلاعات دوره'!C:C,0),MATCH(H$1,'اطلاعات دوره'!$1:$1,0)),0)</f>
        <v>0</v>
      </c>
      <c r="I771" s="47">
        <f>IFERROR(INDEX('اطلاعات دوره'!A:Z,MATCH(G771,'اطلاعات دوره'!C:C,0),MATCH(I$1,'اطلاعات دوره'!$1:$1,0)),0)</f>
        <v>0</v>
      </c>
      <c r="J771" s="48">
        <f>IFERROR(INDEX('اطلاعات دوره'!A:Z,MATCH(G771,'اطلاعات دوره'!C:C,0),MATCH(J$1,'اطلاعات دوره'!$1:$1,0)),0)</f>
        <v>0</v>
      </c>
      <c r="K771" s="46"/>
      <c r="L771" s="158" t="str">
        <f>IFERROR(INDEX('اطلاعات دوره'!A:Z,MATCH(G771,'اطلاعات دوره'!C:C,0)-1,MATCH("عنوان",'اطلاعات دوره'!$1:$1,0)),"---")</f>
        <v>---</v>
      </c>
      <c r="M771" s="47" t="str">
        <f t="shared" ref="M771:M834" si="122">A771&amp;"-"&amp;L771</f>
        <v>----</v>
      </c>
      <c r="N771" s="48" t="str">
        <f t="shared" ref="N771:N834" si="123">A771&amp;"-"&amp;G771</f>
        <v>-/</v>
      </c>
      <c r="O771" s="45"/>
      <c r="P771" s="158">
        <f>IFERROR(INDEX('قرائت کنتور'!A:AZ,MATCH(A771&amp;"-"&amp;"گاز",'قرائت کنتور'!B:B,0),MATCH(L771,'قرائت کنتور'!$1:$1,0)),0)</f>
        <v>0</v>
      </c>
      <c r="Q771" s="47">
        <f>IFERROR(INDEX('قرائت کنتور'!A:AZ,MATCH(A771&amp;"-"&amp;"گاز",'قرائت کنتور'!B:B,0),MATCH(G771,'قرائت کنتور'!$1:$1,0)),0)</f>
        <v>0</v>
      </c>
      <c r="R771" s="47">
        <f t="shared" ref="R771:R834" si="124">IFERROR(Q771-P771,"---")</f>
        <v>0</v>
      </c>
      <c r="S771" s="45"/>
      <c r="T771" s="155" t="str">
        <f>IFERROR(INDEX('تعرفه ها'!A:Z,MATCH("بهای هر متر مکعب گاز مصرفی",'تعرفه ها'!$B:$B,0),MATCH(F771,'تعرفه ها'!$2:$2,0)),"---")</f>
        <v>---</v>
      </c>
      <c r="U771" s="50" t="str">
        <f t="shared" ref="U771:U834" si="125">IFERROR(ROUND(R771*T771,0),"---")</f>
        <v>---</v>
      </c>
      <c r="V771" s="50" t="str">
        <f>IFERROR(ROUND(R771*INDEX('تعرفه ها'!A:Z,MATCH("عوارض گاز به ازاء هر متر مکعب",'تعرفه ها'!$B:$B,0),MATCH(F771,'تعرفه ها'!$2:$2,0)),0),"---")</f>
        <v>---</v>
      </c>
      <c r="W771" s="50" t="str">
        <f>IFERROR(ROUND(((U771+V771)*INDEX('تعرفه ها'!A:Z,MATCH("هزینه نگهداری و تعمیرات شبکه گاز",'تعرفه ها'!$B:$B,0),MATCH(F771,'تعرفه ها'!$2:$2,0))/100),0),"---")</f>
        <v>---</v>
      </c>
      <c r="X771" s="50" t="str">
        <f>IFERROR(IF(INDEX('اطلاعات دوره'!A:Z,MATCH(G771,'اطلاعات دوره'!C:C,0),MATCH("گاز",'اطلاعات دوره'!$1:$1,0))="دارد",ROUND((U771+V771)*INDEX('تعرفه ها'!A:Z,MATCH("پیک فصلی گاز",'تعرفه ها'!$B:$B,0),MATCH(F771,'تعرفه ها'!$2:$2,0))/100,0),0),"---")</f>
        <v>---</v>
      </c>
      <c r="Y771" s="50" t="str">
        <f>IFERROR(ROUND(SUM(U771+V771+W771+X771)*INDEX('تعرفه ها'!A:Z,MATCH("مالیات گاز",'تعرفه ها'!$B:$B,0),MATCH(F771,'تعرفه ها'!$2:$2,0))/100,0),"---")</f>
        <v>---</v>
      </c>
      <c r="Z771" s="50" t="str">
        <f t="shared" ref="Z771:Z834" si="126">IFERROR((U771+V771+W771+X771+Y771),"---")</f>
        <v>---</v>
      </c>
      <c r="AA771" s="50" t="str">
        <f t="shared" si="120"/>
        <v>---</v>
      </c>
      <c r="AB771" s="50" t="str">
        <f t="shared" ref="AB771:AB834" si="127">IFERROR(Z771+AA771,"---")</f>
        <v>---</v>
      </c>
      <c r="AC771" s="50" t="str">
        <f t="shared" ref="AC771:AC834" si="128">IFERROR(INT(RIGHT(AB771,3)),"---")</f>
        <v>---</v>
      </c>
      <c r="AD771" s="153" t="str">
        <f t="shared" ref="AD771:AD834" si="129">IFERROR(AB771-AC771,"---")</f>
        <v>---</v>
      </c>
      <c r="AF771" s="155" t="str">
        <f>IFERROR(IF(INDEX(پرداخت!A:AZ,MATCH(A771&amp;" - "&amp;"گاز",پرداخت!$B:$B,0),MATCH(G771,پرداخت!$1:$1,0))="نشده","نشده","شده"),"---")</f>
        <v>---</v>
      </c>
      <c r="AH771" s="144"/>
      <c r="AI771" s="144"/>
      <c r="AJ771" s="144"/>
    </row>
    <row r="772" spans="1:36" ht="34.9" hidden="1" customHeight="1">
      <c r="A772" s="170"/>
      <c r="B772" s="47">
        <f>IFERROR(INDEX('اطلاعات انشعابات شرکتها'!A:BB,MATCH(A772,'اطلاعات انشعابات شرکتها'!A:A,0),MATCH(B$1,'اطلاعات انشعابات شرکتها'!$1:$1,0)),0)</f>
        <v>0</v>
      </c>
      <c r="C772" s="48">
        <f>IFERROR(INDEX('اطلاعات انشعابات شرکتها'!A:BB,MATCH(A772,'اطلاعات انشعابات شرکتها'!A:A,0),MATCH(C$1,'اطلاعات انشعابات شرکتها'!$1:$1,0)),0)</f>
        <v>0</v>
      </c>
      <c r="D772" s="45"/>
      <c r="E772" s="171"/>
      <c r="F772" s="170"/>
      <c r="G772" s="47" t="str">
        <f t="shared" si="121"/>
        <v>/</v>
      </c>
      <c r="H772" s="47">
        <f>IFERROR(INDEX('اطلاعات دوره'!A:Z,MATCH(G772,'اطلاعات دوره'!C:C,0),MATCH(H$1,'اطلاعات دوره'!$1:$1,0)),0)</f>
        <v>0</v>
      </c>
      <c r="I772" s="47">
        <f>IFERROR(INDEX('اطلاعات دوره'!A:Z,MATCH(G772,'اطلاعات دوره'!C:C,0),MATCH(I$1,'اطلاعات دوره'!$1:$1,0)),0)</f>
        <v>0</v>
      </c>
      <c r="J772" s="48">
        <f>IFERROR(INDEX('اطلاعات دوره'!A:Z,MATCH(G772,'اطلاعات دوره'!C:C,0),MATCH(J$1,'اطلاعات دوره'!$1:$1,0)),0)</f>
        <v>0</v>
      </c>
      <c r="K772" s="46"/>
      <c r="L772" s="158" t="str">
        <f>IFERROR(INDEX('اطلاعات دوره'!A:Z,MATCH(G772,'اطلاعات دوره'!C:C,0)-1,MATCH("عنوان",'اطلاعات دوره'!$1:$1,0)),"---")</f>
        <v>---</v>
      </c>
      <c r="M772" s="47" t="str">
        <f t="shared" si="122"/>
        <v>----</v>
      </c>
      <c r="N772" s="48" t="str">
        <f t="shared" si="123"/>
        <v>-/</v>
      </c>
      <c r="O772" s="45"/>
      <c r="P772" s="158">
        <f>IFERROR(INDEX('قرائت کنتور'!A:AZ,MATCH(A772&amp;"-"&amp;"گاز",'قرائت کنتور'!B:B,0),MATCH(L772,'قرائت کنتور'!$1:$1,0)),0)</f>
        <v>0</v>
      </c>
      <c r="Q772" s="47">
        <f>IFERROR(INDEX('قرائت کنتور'!A:AZ,MATCH(A772&amp;"-"&amp;"گاز",'قرائت کنتور'!B:B,0),MATCH(G772,'قرائت کنتور'!$1:$1,0)),0)</f>
        <v>0</v>
      </c>
      <c r="R772" s="47">
        <f t="shared" si="124"/>
        <v>0</v>
      </c>
      <c r="S772" s="45"/>
      <c r="T772" s="155" t="str">
        <f>IFERROR(INDEX('تعرفه ها'!A:Z,MATCH("بهای هر متر مکعب گاز مصرفی",'تعرفه ها'!$B:$B,0),MATCH(F772,'تعرفه ها'!$2:$2,0)),"---")</f>
        <v>---</v>
      </c>
      <c r="U772" s="50" t="str">
        <f t="shared" si="125"/>
        <v>---</v>
      </c>
      <c r="V772" s="50" t="str">
        <f>IFERROR(ROUND(R772*INDEX('تعرفه ها'!A:Z,MATCH("عوارض گاز به ازاء هر متر مکعب",'تعرفه ها'!$B:$B,0),MATCH(F772,'تعرفه ها'!$2:$2,0)),0),"---")</f>
        <v>---</v>
      </c>
      <c r="W772" s="50" t="str">
        <f>IFERROR(ROUND(((U772+V772)*INDEX('تعرفه ها'!A:Z,MATCH("هزینه نگهداری و تعمیرات شبکه گاز",'تعرفه ها'!$B:$B,0),MATCH(F772,'تعرفه ها'!$2:$2,0))/100),0),"---")</f>
        <v>---</v>
      </c>
      <c r="X772" s="50" t="str">
        <f>IFERROR(IF(INDEX('اطلاعات دوره'!A:Z,MATCH(G772,'اطلاعات دوره'!C:C,0),MATCH("گاز",'اطلاعات دوره'!$1:$1,0))="دارد",ROUND((U772+V772)*INDEX('تعرفه ها'!A:Z,MATCH("پیک فصلی گاز",'تعرفه ها'!$B:$B,0),MATCH(F772,'تعرفه ها'!$2:$2,0))/100,0),0),"---")</f>
        <v>---</v>
      </c>
      <c r="Y772" s="50" t="str">
        <f>IFERROR(ROUND(SUM(U772+V772+W772+X772)*INDEX('تعرفه ها'!A:Z,MATCH("مالیات گاز",'تعرفه ها'!$B:$B,0),MATCH(F772,'تعرفه ها'!$2:$2,0))/100,0),"---")</f>
        <v>---</v>
      </c>
      <c r="Z772" s="50" t="str">
        <f t="shared" si="126"/>
        <v>---</v>
      </c>
      <c r="AA772" s="50" t="str">
        <f t="shared" si="120"/>
        <v>---</v>
      </c>
      <c r="AB772" s="50" t="str">
        <f t="shared" si="127"/>
        <v>---</v>
      </c>
      <c r="AC772" s="50" t="str">
        <f t="shared" si="128"/>
        <v>---</v>
      </c>
      <c r="AD772" s="153" t="str">
        <f t="shared" si="129"/>
        <v>---</v>
      </c>
      <c r="AF772" s="155" t="str">
        <f>IFERROR(IF(INDEX(پرداخت!A:AZ,MATCH(A772&amp;" - "&amp;"گاز",پرداخت!$B:$B,0),MATCH(G772,پرداخت!$1:$1,0))="نشده","نشده","شده"),"---")</f>
        <v>---</v>
      </c>
      <c r="AH772" s="144"/>
      <c r="AI772" s="144"/>
      <c r="AJ772" s="144"/>
    </row>
    <row r="773" spans="1:36" ht="34.9" hidden="1" customHeight="1">
      <c r="A773" s="170"/>
      <c r="B773" s="47">
        <f>IFERROR(INDEX('اطلاعات انشعابات شرکتها'!A:BB,MATCH(A773,'اطلاعات انشعابات شرکتها'!A:A,0),MATCH(B$1,'اطلاعات انشعابات شرکتها'!$1:$1,0)),0)</f>
        <v>0</v>
      </c>
      <c r="C773" s="48">
        <f>IFERROR(INDEX('اطلاعات انشعابات شرکتها'!A:BB,MATCH(A773,'اطلاعات انشعابات شرکتها'!A:A,0),MATCH(C$1,'اطلاعات انشعابات شرکتها'!$1:$1,0)),0)</f>
        <v>0</v>
      </c>
      <c r="D773" s="45"/>
      <c r="E773" s="171"/>
      <c r="F773" s="170"/>
      <c r="G773" s="47" t="str">
        <f t="shared" si="121"/>
        <v>/</v>
      </c>
      <c r="H773" s="47">
        <f>IFERROR(INDEX('اطلاعات دوره'!A:Z,MATCH(G773,'اطلاعات دوره'!C:C,0),MATCH(H$1,'اطلاعات دوره'!$1:$1,0)),0)</f>
        <v>0</v>
      </c>
      <c r="I773" s="47">
        <f>IFERROR(INDEX('اطلاعات دوره'!A:Z,MATCH(G773,'اطلاعات دوره'!C:C,0),MATCH(I$1,'اطلاعات دوره'!$1:$1,0)),0)</f>
        <v>0</v>
      </c>
      <c r="J773" s="48">
        <f>IFERROR(INDEX('اطلاعات دوره'!A:Z,MATCH(G773,'اطلاعات دوره'!C:C,0),MATCH(J$1,'اطلاعات دوره'!$1:$1,0)),0)</f>
        <v>0</v>
      </c>
      <c r="K773" s="46"/>
      <c r="L773" s="158" t="str">
        <f>IFERROR(INDEX('اطلاعات دوره'!A:Z,MATCH(G773,'اطلاعات دوره'!C:C,0)-1,MATCH("عنوان",'اطلاعات دوره'!$1:$1,0)),"---")</f>
        <v>---</v>
      </c>
      <c r="M773" s="47" t="str">
        <f t="shared" si="122"/>
        <v>----</v>
      </c>
      <c r="N773" s="48" t="str">
        <f t="shared" si="123"/>
        <v>-/</v>
      </c>
      <c r="O773" s="45"/>
      <c r="P773" s="158">
        <f>IFERROR(INDEX('قرائت کنتور'!A:AZ,MATCH(A773&amp;"-"&amp;"گاز",'قرائت کنتور'!B:B,0),MATCH(L773,'قرائت کنتور'!$1:$1,0)),0)</f>
        <v>0</v>
      </c>
      <c r="Q773" s="47">
        <f>IFERROR(INDEX('قرائت کنتور'!A:AZ,MATCH(A773&amp;"-"&amp;"گاز",'قرائت کنتور'!B:B,0),MATCH(G773,'قرائت کنتور'!$1:$1,0)),0)</f>
        <v>0</v>
      </c>
      <c r="R773" s="47">
        <f t="shared" si="124"/>
        <v>0</v>
      </c>
      <c r="S773" s="45"/>
      <c r="T773" s="155" t="str">
        <f>IFERROR(INDEX('تعرفه ها'!A:Z,MATCH("بهای هر متر مکعب گاز مصرفی",'تعرفه ها'!$B:$B,0),MATCH(F773,'تعرفه ها'!$2:$2,0)),"---")</f>
        <v>---</v>
      </c>
      <c r="U773" s="50" t="str">
        <f t="shared" si="125"/>
        <v>---</v>
      </c>
      <c r="V773" s="50" t="str">
        <f>IFERROR(ROUND(R773*INDEX('تعرفه ها'!A:Z,MATCH("عوارض گاز به ازاء هر متر مکعب",'تعرفه ها'!$B:$B,0),MATCH(F773,'تعرفه ها'!$2:$2,0)),0),"---")</f>
        <v>---</v>
      </c>
      <c r="W773" s="50" t="str">
        <f>IFERROR(ROUND(((U773+V773)*INDEX('تعرفه ها'!A:Z,MATCH("هزینه نگهداری و تعمیرات شبکه گاز",'تعرفه ها'!$B:$B,0),MATCH(F773,'تعرفه ها'!$2:$2,0))/100),0),"---")</f>
        <v>---</v>
      </c>
      <c r="X773" s="50" t="str">
        <f>IFERROR(IF(INDEX('اطلاعات دوره'!A:Z,MATCH(G773,'اطلاعات دوره'!C:C,0),MATCH("گاز",'اطلاعات دوره'!$1:$1,0))="دارد",ROUND((U773+V773)*INDEX('تعرفه ها'!A:Z,MATCH("پیک فصلی گاز",'تعرفه ها'!$B:$B,0),MATCH(F773,'تعرفه ها'!$2:$2,0))/100,0),0),"---")</f>
        <v>---</v>
      </c>
      <c r="Y773" s="50" t="str">
        <f>IFERROR(ROUND(SUM(U773+V773+W773+X773)*INDEX('تعرفه ها'!A:Z,MATCH("مالیات گاز",'تعرفه ها'!$B:$B,0),MATCH(F773,'تعرفه ها'!$2:$2,0))/100,0),"---")</f>
        <v>---</v>
      </c>
      <c r="Z773" s="50" t="str">
        <f t="shared" si="126"/>
        <v>---</v>
      </c>
      <c r="AA773" s="50" t="str">
        <f t="shared" si="120"/>
        <v>---</v>
      </c>
      <c r="AB773" s="50" t="str">
        <f t="shared" si="127"/>
        <v>---</v>
      </c>
      <c r="AC773" s="50" t="str">
        <f t="shared" si="128"/>
        <v>---</v>
      </c>
      <c r="AD773" s="153" t="str">
        <f t="shared" si="129"/>
        <v>---</v>
      </c>
      <c r="AF773" s="155" t="str">
        <f>IFERROR(IF(INDEX(پرداخت!A:AZ,MATCH(A773&amp;" - "&amp;"گاز",پرداخت!$B:$B,0),MATCH(G773,پرداخت!$1:$1,0))="نشده","نشده","شده"),"---")</f>
        <v>---</v>
      </c>
      <c r="AH773" s="144"/>
      <c r="AI773" s="144"/>
      <c r="AJ773" s="144"/>
    </row>
    <row r="774" spans="1:36" ht="34.9" hidden="1" customHeight="1">
      <c r="A774" s="170"/>
      <c r="B774" s="47">
        <f>IFERROR(INDEX('اطلاعات انشعابات شرکتها'!A:BB,MATCH(A774,'اطلاعات انشعابات شرکتها'!A:A,0),MATCH(B$1,'اطلاعات انشعابات شرکتها'!$1:$1,0)),0)</f>
        <v>0</v>
      </c>
      <c r="C774" s="48">
        <f>IFERROR(INDEX('اطلاعات انشعابات شرکتها'!A:BB,MATCH(A774,'اطلاعات انشعابات شرکتها'!A:A,0),MATCH(C$1,'اطلاعات انشعابات شرکتها'!$1:$1,0)),0)</f>
        <v>0</v>
      </c>
      <c r="D774" s="45"/>
      <c r="E774" s="171"/>
      <c r="F774" s="170"/>
      <c r="G774" s="47" t="str">
        <f t="shared" si="121"/>
        <v>/</v>
      </c>
      <c r="H774" s="47">
        <f>IFERROR(INDEX('اطلاعات دوره'!A:Z,MATCH(G774,'اطلاعات دوره'!C:C,0),MATCH(H$1,'اطلاعات دوره'!$1:$1,0)),0)</f>
        <v>0</v>
      </c>
      <c r="I774" s="47">
        <f>IFERROR(INDEX('اطلاعات دوره'!A:Z,MATCH(G774,'اطلاعات دوره'!C:C,0),MATCH(I$1,'اطلاعات دوره'!$1:$1,0)),0)</f>
        <v>0</v>
      </c>
      <c r="J774" s="48">
        <f>IFERROR(INDEX('اطلاعات دوره'!A:Z,MATCH(G774,'اطلاعات دوره'!C:C,0),MATCH(J$1,'اطلاعات دوره'!$1:$1,0)),0)</f>
        <v>0</v>
      </c>
      <c r="K774" s="46"/>
      <c r="L774" s="158" t="str">
        <f>IFERROR(INDEX('اطلاعات دوره'!A:Z,MATCH(G774,'اطلاعات دوره'!C:C,0)-1,MATCH("عنوان",'اطلاعات دوره'!$1:$1,0)),"---")</f>
        <v>---</v>
      </c>
      <c r="M774" s="47" t="str">
        <f t="shared" si="122"/>
        <v>----</v>
      </c>
      <c r="N774" s="48" t="str">
        <f t="shared" si="123"/>
        <v>-/</v>
      </c>
      <c r="O774" s="45"/>
      <c r="P774" s="158">
        <f>IFERROR(INDEX('قرائت کنتور'!A:AZ,MATCH(A774&amp;"-"&amp;"گاز",'قرائت کنتور'!B:B,0),MATCH(L774,'قرائت کنتور'!$1:$1,0)),0)</f>
        <v>0</v>
      </c>
      <c r="Q774" s="47">
        <f>IFERROR(INDEX('قرائت کنتور'!A:AZ,MATCH(A774&amp;"-"&amp;"گاز",'قرائت کنتور'!B:B,0),MATCH(G774,'قرائت کنتور'!$1:$1,0)),0)</f>
        <v>0</v>
      </c>
      <c r="R774" s="47">
        <f t="shared" si="124"/>
        <v>0</v>
      </c>
      <c r="S774" s="45"/>
      <c r="T774" s="155" t="str">
        <f>IFERROR(INDEX('تعرفه ها'!A:Z,MATCH("بهای هر متر مکعب گاز مصرفی",'تعرفه ها'!$B:$B,0),MATCH(F774,'تعرفه ها'!$2:$2,0)),"---")</f>
        <v>---</v>
      </c>
      <c r="U774" s="50" t="str">
        <f t="shared" si="125"/>
        <v>---</v>
      </c>
      <c r="V774" s="50" t="str">
        <f>IFERROR(ROUND(R774*INDEX('تعرفه ها'!A:Z,MATCH("عوارض گاز به ازاء هر متر مکعب",'تعرفه ها'!$B:$B,0),MATCH(F774,'تعرفه ها'!$2:$2,0)),0),"---")</f>
        <v>---</v>
      </c>
      <c r="W774" s="50" t="str">
        <f>IFERROR(ROUND(((U774+V774)*INDEX('تعرفه ها'!A:Z,MATCH("هزینه نگهداری و تعمیرات شبکه گاز",'تعرفه ها'!$B:$B,0),MATCH(F774,'تعرفه ها'!$2:$2,0))/100),0),"---")</f>
        <v>---</v>
      </c>
      <c r="X774" s="50" t="str">
        <f>IFERROR(IF(INDEX('اطلاعات دوره'!A:Z,MATCH(G774,'اطلاعات دوره'!C:C,0),MATCH("گاز",'اطلاعات دوره'!$1:$1,0))="دارد",ROUND((U774+V774)*INDEX('تعرفه ها'!A:Z,MATCH("پیک فصلی گاز",'تعرفه ها'!$B:$B,0),MATCH(F774,'تعرفه ها'!$2:$2,0))/100,0),0),"---")</f>
        <v>---</v>
      </c>
      <c r="Y774" s="50" t="str">
        <f>IFERROR(ROUND(SUM(U774+V774+W774+X774)*INDEX('تعرفه ها'!A:Z,MATCH("مالیات گاز",'تعرفه ها'!$B:$B,0),MATCH(F774,'تعرفه ها'!$2:$2,0))/100,0),"---")</f>
        <v>---</v>
      </c>
      <c r="Z774" s="50" t="str">
        <f t="shared" si="126"/>
        <v>---</v>
      </c>
      <c r="AA774" s="50" t="str">
        <f t="shared" si="120"/>
        <v>---</v>
      </c>
      <c r="AB774" s="50" t="str">
        <f t="shared" si="127"/>
        <v>---</v>
      </c>
      <c r="AC774" s="50" t="str">
        <f t="shared" si="128"/>
        <v>---</v>
      </c>
      <c r="AD774" s="153" t="str">
        <f t="shared" si="129"/>
        <v>---</v>
      </c>
      <c r="AF774" s="155" t="str">
        <f>IFERROR(IF(INDEX(پرداخت!A:AZ,MATCH(A774&amp;" - "&amp;"گاز",پرداخت!$B:$B,0),MATCH(G774,پرداخت!$1:$1,0))="نشده","نشده","شده"),"---")</f>
        <v>---</v>
      </c>
      <c r="AH774" s="144"/>
      <c r="AI774" s="144"/>
      <c r="AJ774" s="144"/>
    </row>
    <row r="775" spans="1:36" ht="34.9" hidden="1" customHeight="1">
      <c r="A775" s="170"/>
      <c r="B775" s="47">
        <f>IFERROR(INDEX('اطلاعات انشعابات شرکتها'!A:BB,MATCH(A775,'اطلاعات انشعابات شرکتها'!A:A,0),MATCH(B$1,'اطلاعات انشعابات شرکتها'!$1:$1,0)),0)</f>
        <v>0</v>
      </c>
      <c r="C775" s="48">
        <f>IFERROR(INDEX('اطلاعات انشعابات شرکتها'!A:BB,MATCH(A775,'اطلاعات انشعابات شرکتها'!A:A,0),MATCH(C$1,'اطلاعات انشعابات شرکتها'!$1:$1,0)),0)</f>
        <v>0</v>
      </c>
      <c r="D775" s="45"/>
      <c r="E775" s="171"/>
      <c r="F775" s="170"/>
      <c r="G775" s="47" t="str">
        <f t="shared" si="121"/>
        <v>/</v>
      </c>
      <c r="H775" s="47">
        <f>IFERROR(INDEX('اطلاعات دوره'!A:Z,MATCH(G775,'اطلاعات دوره'!C:C,0),MATCH(H$1,'اطلاعات دوره'!$1:$1,0)),0)</f>
        <v>0</v>
      </c>
      <c r="I775" s="47">
        <f>IFERROR(INDEX('اطلاعات دوره'!A:Z,MATCH(G775,'اطلاعات دوره'!C:C,0),MATCH(I$1,'اطلاعات دوره'!$1:$1,0)),0)</f>
        <v>0</v>
      </c>
      <c r="J775" s="48">
        <f>IFERROR(INDEX('اطلاعات دوره'!A:Z,MATCH(G775,'اطلاعات دوره'!C:C,0),MATCH(J$1,'اطلاعات دوره'!$1:$1,0)),0)</f>
        <v>0</v>
      </c>
      <c r="K775" s="46"/>
      <c r="L775" s="158" t="str">
        <f>IFERROR(INDEX('اطلاعات دوره'!A:Z,MATCH(G775,'اطلاعات دوره'!C:C,0)-1,MATCH("عنوان",'اطلاعات دوره'!$1:$1,0)),"---")</f>
        <v>---</v>
      </c>
      <c r="M775" s="47" t="str">
        <f t="shared" si="122"/>
        <v>----</v>
      </c>
      <c r="N775" s="48" t="str">
        <f t="shared" si="123"/>
        <v>-/</v>
      </c>
      <c r="O775" s="45"/>
      <c r="P775" s="158">
        <f>IFERROR(INDEX('قرائت کنتور'!A:AZ,MATCH(A775&amp;"-"&amp;"گاز",'قرائت کنتور'!B:B,0),MATCH(L775,'قرائت کنتور'!$1:$1,0)),0)</f>
        <v>0</v>
      </c>
      <c r="Q775" s="47">
        <f>IFERROR(INDEX('قرائت کنتور'!A:AZ,MATCH(A775&amp;"-"&amp;"گاز",'قرائت کنتور'!B:B,0),MATCH(G775,'قرائت کنتور'!$1:$1,0)),0)</f>
        <v>0</v>
      </c>
      <c r="R775" s="47">
        <f t="shared" si="124"/>
        <v>0</v>
      </c>
      <c r="S775" s="45"/>
      <c r="T775" s="155" t="str">
        <f>IFERROR(INDEX('تعرفه ها'!A:Z,MATCH("بهای هر متر مکعب گاز مصرفی",'تعرفه ها'!$B:$B,0),MATCH(F775,'تعرفه ها'!$2:$2,0)),"---")</f>
        <v>---</v>
      </c>
      <c r="U775" s="50" t="str">
        <f t="shared" si="125"/>
        <v>---</v>
      </c>
      <c r="V775" s="50" t="str">
        <f>IFERROR(ROUND(R775*INDEX('تعرفه ها'!A:Z,MATCH("عوارض گاز به ازاء هر متر مکعب",'تعرفه ها'!$B:$B,0),MATCH(F775,'تعرفه ها'!$2:$2,0)),0),"---")</f>
        <v>---</v>
      </c>
      <c r="W775" s="50" t="str">
        <f>IFERROR(ROUND(((U775+V775)*INDEX('تعرفه ها'!A:Z,MATCH("هزینه نگهداری و تعمیرات شبکه گاز",'تعرفه ها'!$B:$B,0),MATCH(F775,'تعرفه ها'!$2:$2,0))/100),0),"---")</f>
        <v>---</v>
      </c>
      <c r="X775" s="50" t="str">
        <f>IFERROR(IF(INDEX('اطلاعات دوره'!A:Z,MATCH(G775,'اطلاعات دوره'!C:C,0),MATCH("گاز",'اطلاعات دوره'!$1:$1,0))="دارد",ROUND((U775+V775)*INDEX('تعرفه ها'!A:Z,MATCH("پیک فصلی گاز",'تعرفه ها'!$B:$B,0),MATCH(F775,'تعرفه ها'!$2:$2,0))/100,0),0),"---")</f>
        <v>---</v>
      </c>
      <c r="Y775" s="50" t="str">
        <f>IFERROR(ROUND(SUM(U775+V775+W775+X775)*INDEX('تعرفه ها'!A:Z,MATCH("مالیات گاز",'تعرفه ها'!$B:$B,0),MATCH(F775,'تعرفه ها'!$2:$2,0))/100,0),"---")</f>
        <v>---</v>
      </c>
      <c r="Z775" s="50" t="str">
        <f t="shared" si="126"/>
        <v>---</v>
      </c>
      <c r="AA775" s="50" t="str">
        <f t="shared" si="120"/>
        <v>---</v>
      </c>
      <c r="AB775" s="50" t="str">
        <f t="shared" si="127"/>
        <v>---</v>
      </c>
      <c r="AC775" s="50" t="str">
        <f t="shared" si="128"/>
        <v>---</v>
      </c>
      <c r="AD775" s="153" t="str">
        <f t="shared" si="129"/>
        <v>---</v>
      </c>
      <c r="AF775" s="155" t="str">
        <f>IFERROR(IF(INDEX(پرداخت!A:AZ,MATCH(A775&amp;" - "&amp;"گاز",پرداخت!$B:$B,0),MATCH(G775,پرداخت!$1:$1,0))="نشده","نشده","شده"),"---")</f>
        <v>---</v>
      </c>
      <c r="AH775" s="144"/>
      <c r="AI775" s="144"/>
      <c r="AJ775" s="144"/>
    </row>
    <row r="776" spans="1:36" ht="34.9" hidden="1" customHeight="1">
      <c r="A776" s="170"/>
      <c r="B776" s="47">
        <f>IFERROR(INDEX('اطلاعات انشعابات شرکتها'!A:BB,MATCH(A776,'اطلاعات انشعابات شرکتها'!A:A,0),MATCH(B$1,'اطلاعات انشعابات شرکتها'!$1:$1,0)),0)</f>
        <v>0</v>
      </c>
      <c r="C776" s="48">
        <f>IFERROR(INDEX('اطلاعات انشعابات شرکتها'!A:BB,MATCH(A776,'اطلاعات انشعابات شرکتها'!A:A,0),MATCH(C$1,'اطلاعات انشعابات شرکتها'!$1:$1,0)),0)</f>
        <v>0</v>
      </c>
      <c r="D776" s="45"/>
      <c r="E776" s="171"/>
      <c r="F776" s="170"/>
      <c r="G776" s="47" t="str">
        <f t="shared" si="121"/>
        <v>/</v>
      </c>
      <c r="H776" s="47">
        <f>IFERROR(INDEX('اطلاعات دوره'!A:Z,MATCH(G776,'اطلاعات دوره'!C:C,0),MATCH(H$1,'اطلاعات دوره'!$1:$1,0)),0)</f>
        <v>0</v>
      </c>
      <c r="I776" s="47">
        <f>IFERROR(INDEX('اطلاعات دوره'!A:Z,MATCH(G776,'اطلاعات دوره'!C:C,0),MATCH(I$1,'اطلاعات دوره'!$1:$1,0)),0)</f>
        <v>0</v>
      </c>
      <c r="J776" s="48">
        <f>IFERROR(INDEX('اطلاعات دوره'!A:Z,MATCH(G776,'اطلاعات دوره'!C:C,0),MATCH(J$1,'اطلاعات دوره'!$1:$1,0)),0)</f>
        <v>0</v>
      </c>
      <c r="K776" s="46"/>
      <c r="L776" s="158" t="str">
        <f>IFERROR(INDEX('اطلاعات دوره'!A:Z,MATCH(G776,'اطلاعات دوره'!C:C,0)-1,MATCH("عنوان",'اطلاعات دوره'!$1:$1,0)),"---")</f>
        <v>---</v>
      </c>
      <c r="M776" s="47" t="str">
        <f t="shared" si="122"/>
        <v>----</v>
      </c>
      <c r="N776" s="48" t="str">
        <f t="shared" si="123"/>
        <v>-/</v>
      </c>
      <c r="O776" s="45"/>
      <c r="P776" s="158">
        <f>IFERROR(INDEX('قرائت کنتور'!A:AZ,MATCH(A776&amp;"-"&amp;"گاز",'قرائت کنتور'!B:B,0),MATCH(L776,'قرائت کنتور'!$1:$1,0)),0)</f>
        <v>0</v>
      </c>
      <c r="Q776" s="47">
        <f>IFERROR(INDEX('قرائت کنتور'!A:AZ,MATCH(A776&amp;"-"&amp;"گاز",'قرائت کنتور'!B:B,0),MATCH(G776,'قرائت کنتور'!$1:$1,0)),0)</f>
        <v>0</v>
      </c>
      <c r="R776" s="47">
        <f t="shared" si="124"/>
        <v>0</v>
      </c>
      <c r="S776" s="45"/>
      <c r="T776" s="155" t="str">
        <f>IFERROR(INDEX('تعرفه ها'!A:Z,MATCH("بهای هر متر مکعب گاز مصرفی",'تعرفه ها'!$B:$B,0),MATCH(F776,'تعرفه ها'!$2:$2,0)),"---")</f>
        <v>---</v>
      </c>
      <c r="U776" s="50" t="str">
        <f t="shared" si="125"/>
        <v>---</v>
      </c>
      <c r="V776" s="50" t="str">
        <f>IFERROR(ROUND(R776*INDEX('تعرفه ها'!A:Z,MATCH("عوارض گاز به ازاء هر متر مکعب",'تعرفه ها'!$B:$B,0),MATCH(F776,'تعرفه ها'!$2:$2,0)),0),"---")</f>
        <v>---</v>
      </c>
      <c r="W776" s="50" t="str">
        <f>IFERROR(ROUND(((U776+V776)*INDEX('تعرفه ها'!A:Z,MATCH("هزینه نگهداری و تعمیرات شبکه گاز",'تعرفه ها'!$B:$B,0),MATCH(F776,'تعرفه ها'!$2:$2,0))/100),0),"---")</f>
        <v>---</v>
      </c>
      <c r="X776" s="50" t="str">
        <f>IFERROR(IF(INDEX('اطلاعات دوره'!A:Z,MATCH(G776,'اطلاعات دوره'!C:C,0),MATCH("گاز",'اطلاعات دوره'!$1:$1,0))="دارد",ROUND((U776+V776)*INDEX('تعرفه ها'!A:Z,MATCH("پیک فصلی گاز",'تعرفه ها'!$B:$B,0),MATCH(F776,'تعرفه ها'!$2:$2,0))/100,0),0),"---")</f>
        <v>---</v>
      </c>
      <c r="Y776" s="50" t="str">
        <f>IFERROR(ROUND(SUM(U776+V776+W776+X776)*INDEX('تعرفه ها'!A:Z,MATCH("مالیات گاز",'تعرفه ها'!$B:$B,0),MATCH(F776,'تعرفه ها'!$2:$2,0))/100,0),"---")</f>
        <v>---</v>
      </c>
      <c r="Z776" s="50" t="str">
        <f t="shared" si="126"/>
        <v>---</v>
      </c>
      <c r="AA776" s="50" t="str">
        <f t="shared" si="120"/>
        <v>---</v>
      </c>
      <c r="AB776" s="50" t="str">
        <f t="shared" si="127"/>
        <v>---</v>
      </c>
      <c r="AC776" s="50" t="str">
        <f t="shared" si="128"/>
        <v>---</v>
      </c>
      <c r="AD776" s="153" t="str">
        <f t="shared" si="129"/>
        <v>---</v>
      </c>
      <c r="AF776" s="155" t="str">
        <f>IFERROR(IF(INDEX(پرداخت!A:AZ,MATCH(A776&amp;" - "&amp;"گاز",پرداخت!$B:$B,0),MATCH(G776,پرداخت!$1:$1,0))="نشده","نشده","شده"),"---")</f>
        <v>---</v>
      </c>
      <c r="AH776" s="144"/>
      <c r="AI776" s="144"/>
      <c r="AJ776" s="144"/>
    </row>
    <row r="777" spans="1:36" ht="34.9" hidden="1" customHeight="1">
      <c r="A777" s="170"/>
      <c r="B777" s="47">
        <f>IFERROR(INDEX('اطلاعات انشعابات شرکتها'!A:BB,MATCH(A777,'اطلاعات انشعابات شرکتها'!A:A,0),MATCH(B$1,'اطلاعات انشعابات شرکتها'!$1:$1,0)),0)</f>
        <v>0</v>
      </c>
      <c r="C777" s="48">
        <f>IFERROR(INDEX('اطلاعات انشعابات شرکتها'!A:BB,MATCH(A777,'اطلاعات انشعابات شرکتها'!A:A,0),MATCH(C$1,'اطلاعات انشعابات شرکتها'!$1:$1,0)),0)</f>
        <v>0</v>
      </c>
      <c r="D777" s="45"/>
      <c r="E777" s="171"/>
      <c r="F777" s="170"/>
      <c r="G777" s="47" t="str">
        <f t="shared" si="121"/>
        <v>/</v>
      </c>
      <c r="H777" s="47">
        <f>IFERROR(INDEX('اطلاعات دوره'!A:Z,MATCH(G777,'اطلاعات دوره'!C:C,0),MATCH(H$1,'اطلاعات دوره'!$1:$1,0)),0)</f>
        <v>0</v>
      </c>
      <c r="I777" s="47">
        <f>IFERROR(INDEX('اطلاعات دوره'!A:Z,MATCH(G777,'اطلاعات دوره'!C:C,0),MATCH(I$1,'اطلاعات دوره'!$1:$1,0)),0)</f>
        <v>0</v>
      </c>
      <c r="J777" s="48">
        <f>IFERROR(INDEX('اطلاعات دوره'!A:Z,MATCH(G777,'اطلاعات دوره'!C:C,0),MATCH(J$1,'اطلاعات دوره'!$1:$1,0)),0)</f>
        <v>0</v>
      </c>
      <c r="K777" s="46"/>
      <c r="L777" s="158" t="str">
        <f>IFERROR(INDEX('اطلاعات دوره'!A:Z,MATCH(G777,'اطلاعات دوره'!C:C,0)-1,MATCH("عنوان",'اطلاعات دوره'!$1:$1,0)),"---")</f>
        <v>---</v>
      </c>
      <c r="M777" s="47" t="str">
        <f t="shared" si="122"/>
        <v>----</v>
      </c>
      <c r="N777" s="48" t="str">
        <f t="shared" si="123"/>
        <v>-/</v>
      </c>
      <c r="O777" s="45"/>
      <c r="P777" s="158">
        <f>IFERROR(INDEX('قرائت کنتور'!A:AZ,MATCH(A777&amp;"-"&amp;"گاز",'قرائت کنتور'!B:B,0),MATCH(L777,'قرائت کنتور'!$1:$1,0)),0)</f>
        <v>0</v>
      </c>
      <c r="Q777" s="47">
        <f>IFERROR(INDEX('قرائت کنتور'!A:AZ,MATCH(A777&amp;"-"&amp;"گاز",'قرائت کنتور'!B:B,0),MATCH(G777,'قرائت کنتور'!$1:$1,0)),0)</f>
        <v>0</v>
      </c>
      <c r="R777" s="47">
        <f t="shared" si="124"/>
        <v>0</v>
      </c>
      <c r="S777" s="45"/>
      <c r="T777" s="155" t="str">
        <f>IFERROR(INDEX('تعرفه ها'!A:Z,MATCH("بهای هر متر مکعب گاز مصرفی",'تعرفه ها'!$B:$B,0),MATCH(F777,'تعرفه ها'!$2:$2,0)),"---")</f>
        <v>---</v>
      </c>
      <c r="U777" s="50" t="str">
        <f t="shared" si="125"/>
        <v>---</v>
      </c>
      <c r="V777" s="50" t="str">
        <f>IFERROR(ROUND(R777*INDEX('تعرفه ها'!A:Z,MATCH("عوارض گاز به ازاء هر متر مکعب",'تعرفه ها'!$B:$B,0),MATCH(F777,'تعرفه ها'!$2:$2,0)),0),"---")</f>
        <v>---</v>
      </c>
      <c r="W777" s="50" t="str">
        <f>IFERROR(ROUND(((U777+V777)*INDEX('تعرفه ها'!A:Z,MATCH("هزینه نگهداری و تعمیرات شبکه گاز",'تعرفه ها'!$B:$B,0),MATCH(F777,'تعرفه ها'!$2:$2,0))/100),0),"---")</f>
        <v>---</v>
      </c>
      <c r="X777" s="50" t="str">
        <f>IFERROR(IF(INDEX('اطلاعات دوره'!A:Z,MATCH(G777,'اطلاعات دوره'!C:C,0),MATCH("گاز",'اطلاعات دوره'!$1:$1,0))="دارد",ROUND((U777+V777)*INDEX('تعرفه ها'!A:Z,MATCH("پیک فصلی گاز",'تعرفه ها'!$B:$B,0),MATCH(F777,'تعرفه ها'!$2:$2,0))/100,0),0),"---")</f>
        <v>---</v>
      </c>
      <c r="Y777" s="50" t="str">
        <f>IFERROR(ROUND(SUM(U777+V777+W777+X777)*INDEX('تعرفه ها'!A:Z,MATCH("مالیات گاز",'تعرفه ها'!$B:$B,0),MATCH(F777,'تعرفه ها'!$2:$2,0))/100,0),"---")</f>
        <v>---</v>
      </c>
      <c r="Z777" s="50" t="str">
        <f t="shared" si="126"/>
        <v>---</v>
      </c>
      <c r="AA777" s="50" t="str">
        <f t="shared" si="120"/>
        <v>---</v>
      </c>
      <c r="AB777" s="50" t="str">
        <f t="shared" si="127"/>
        <v>---</v>
      </c>
      <c r="AC777" s="50" t="str">
        <f t="shared" si="128"/>
        <v>---</v>
      </c>
      <c r="AD777" s="153" t="str">
        <f t="shared" si="129"/>
        <v>---</v>
      </c>
      <c r="AF777" s="155" t="str">
        <f>IFERROR(IF(INDEX(پرداخت!A:AZ,MATCH(A777&amp;" - "&amp;"گاز",پرداخت!$B:$B,0),MATCH(G777,پرداخت!$1:$1,0))="نشده","نشده","شده"),"---")</f>
        <v>---</v>
      </c>
      <c r="AH777" s="144"/>
      <c r="AI777" s="144"/>
      <c r="AJ777" s="144"/>
    </row>
    <row r="778" spans="1:36" ht="34.9" hidden="1" customHeight="1">
      <c r="A778" s="170"/>
      <c r="B778" s="47">
        <f>IFERROR(INDEX('اطلاعات انشعابات شرکتها'!A:BB,MATCH(A778,'اطلاعات انشعابات شرکتها'!A:A,0),MATCH(B$1,'اطلاعات انشعابات شرکتها'!$1:$1,0)),0)</f>
        <v>0</v>
      </c>
      <c r="C778" s="48">
        <f>IFERROR(INDEX('اطلاعات انشعابات شرکتها'!A:BB,MATCH(A778,'اطلاعات انشعابات شرکتها'!A:A,0),MATCH(C$1,'اطلاعات انشعابات شرکتها'!$1:$1,0)),0)</f>
        <v>0</v>
      </c>
      <c r="D778" s="45"/>
      <c r="E778" s="171"/>
      <c r="F778" s="170"/>
      <c r="G778" s="47" t="str">
        <f t="shared" si="121"/>
        <v>/</v>
      </c>
      <c r="H778" s="47">
        <f>IFERROR(INDEX('اطلاعات دوره'!A:Z,MATCH(G778,'اطلاعات دوره'!C:C,0),MATCH(H$1,'اطلاعات دوره'!$1:$1,0)),0)</f>
        <v>0</v>
      </c>
      <c r="I778" s="47">
        <f>IFERROR(INDEX('اطلاعات دوره'!A:Z,MATCH(G778,'اطلاعات دوره'!C:C,0),MATCH(I$1,'اطلاعات دوره'!$1:$1,0)),0)</f>
        <v>0</v>
      </c>
      <c r="J778" s="48">
        <f>IFERROR(INDEX('اطلاعات دوره'!A:Z,MATCH(G778,'اطلاعات دوره'!C:C,0),MATCH(J$1,'اطلاعات دوره'!$1:$1,0)),0)</f>
        <v>0</v>
      </c>
      <c r="K778" s="46"/>
      <c r="L778" s="158" t="str">
        <f>IFERROR(INDEX('اطلاعات دوره'!A:Z,MATCH(G778,'اطلاعات دوره'!C:C,0)-1,MATCH("عنوان",'اطلاعات دوره'!$1:$1,0)),"---")</f>
        <v>---</v>
      </c>
      <c r="M778" s="47" t="str">
        <f t="shared" si="122"/>
        <v>----</v>
      </c>
      <c r="N778" s="48" t="str">
        <f t="shared" si="123"/>
        <v>-/</v>
      </c>
      <c r="O778" s="45"/>
      <c r="P778" s="158">
        <f>IFERROR(INDEX('قرائت کنتور'!A:AZ,MATCH(A778&amp;"-"&amp;"گاز",'قرائت کنتور'!B:B,0),MATCH(L778,'قرائت کنتور'!$1:$1,0)),0)</f>
        <v>0</v>
      </c>
      <c r="Q778" s="47">
        <f>IFERROR(INDEX('قرائت کنتور'!A:AZ,MATCH(A778&amp;"-"&amp;"گاز",'قرائت کنتور'!B:B,0),MATCH(G778,'قرائت کنتور'!$1:$1,0)),0)</f>
        <v>0</v>
      </c>
      <c r="R778" s="47">
        <f t="shared" si="124"/>
        <v>0</v>
      </c>
      <c r="S778" s="45"/>
      <c r="T778" s="155" t="str">
        <f>IFERROR(INDEX('تعرفه ها'!A:Z,MATCH("بهای هر متر مکعب گاز مصرفی",'تعرفه ها'!$B:$B,0),MATCH(F778,'تعرفه ها'!$2:$2,0)),"---")</f>
        <v>---</v>
      </c>
      <c r="U778" s="50" t="str">
        <f t="shared" si="125"/>
        <v>---</v>
      </c>
      <c r="V778" s="50" t="str">
        <f>IFERROR(ROUND(R778*INDEX('تعرفه ها'!A:Z,MATCH("عوارض گاز به ازاء هر متر مکعب",'تعرفه ها'!$B:$B,0),MATCH(F778,'تعرفه ها'!$2:$2,0)),0),"---")</f>
        <v>---</v>
      </c>
      <c r="W778" s="50" t="str">
        <f>IFERROR(ROUND(((U778+V778)*INDEX('تعرفه ها'!A:Z,MATCH("هزینه نگهداری و تعمیرات شبکه گاز",'تعرفه ها'!$B:$B,0),MATCH(F778,'تعرفه ها'!$2:$2,0))/100),0),"---")</f>
        <v>---</v>
      </c>
      <c r="X778" s="50" t="str">
        <f>IFERROR(IF(INDEX('اطلاعات دوره'!A:Z,MATCH(G778,'اطلاعات دوره'!C:C,0),MATCH("گاز",'اطلاعات دوره'!$1:$1,0))="دارد",ROUND((U778+V778)*INDEX('تعرفه ها'!A:Z,MATCH("پیک فصلی گاز",'تعرفه ها'!$B:$B,0),MATCH(F778,'تعرفه ها'!$2:$2,0))/100,0),0),"---")</f>
        <v>---</v>
      </c>
      <c r="Y778" s="50" t="str">
        <f>IFERROR(ROUND(SUM(U778+V778+W778+X778)*INDEX('تعرفه ها'!A:Z,MATCH("مالیات گاز",'تعرفه ها'!$B:$B,0),MATCH(F778,'تعرفه ها'!$2:$2,0))/100,0),"---")</f>
        <v>---</v>
      </c>
      <c r="Z778" s="50" t="str">
        <f t="shared" si="126"/>
        <v>---</v>
      </c>
      <c r="AA778" s="50" t="str">
        <f t="shared" si="120"/>
        <v>---</v>
      </c>
      <c r="AB778" s="50" t="str">
        <f t="shared" si="127"/>
        <v>---</v>
      </c>
      <c r="AC778" s="50" t="str">
        <f t="shared" si="128"/>
        <v>---</v>
      </c>
      <c r="AD778" s="153" t="str">
        <f t="shared" si="129"/>
        <v>---</v>
      </c>
      <c r="AF778" s="155" t="str">
        <f>IFERROR(IF(INDEX(پرداخت!A:AZ,MATCH(A778&amp;" - "&amp;"گاز",پرداخت!$B:$B,0),MATCH(G778,پرداخت!$1:$1,0))="نشده","نشده","شده"),"---")</f>
        <v>---</v>
      </c>
      <c r="AH778" s="144"/>
      <c r="AI778" s="144"/>
      <c r="AJ778" s="144"/>
    </row>
    <row r="779" spans="1:36" ht="34.9" hidden="1" customHeight="1">
      <c r="A779" s="170"/>
      <c r="B779" s="47">
        <f>IFERROR(INDEX('اطلاعات انشعابات شرکتها'!A:BB,MATCH(A779,'اطلاعات انشعابات شرکتها'!A:A,0),MATCH(B$1,'اطلاعات انشعابات شرکتها'!$1:$1,0)),0)</f>
        <v>0</v>
      </c>
      <c r="C779" s="48">
        <f>IFERROR(INDEX('اطلاعات انشعابات شرکتها'!A:BB,MATCH(A779,'اطلاعات انشعابات شرکتها'!A:A,0),MATCH(C$1,'اطلاعات انشعابات شرکتها'!$1:$1,0)),0)</f>
        <v>0</v>
      </c>
      <c r="D779" s="45"/>
      <c r="E779" s="171"/>
      <c r="F779" s="170"/>
      <c r="G779" s="47" t="str">
        <f t="shared" si="121"/>
        <v>/</v>
      </c>
      <c r="H779" s="47">
        <f>IFERROR(INDEX('اطلاعات دوره'!A:Z,MATCH(G779,'اطلاعات دوره'!C:C,0),MATCH(H$1,'اطلاعات دوره'!$1:$1,0)),0)</f>
        <v>0</v>
      </c>
      <c r="I779" s="47">
        <f>IFERROR(INDEX('اطلاعات دوره'!A:Z,MATCH(G779,'اطلاعات دوره'!C:C,0),MATCH(I$1,'اطلاعات دوره'!$1:$1,0)),0)</f>
        <v>0</v>
      </c>
      <c r="J779" s="48">
        <f>IFERROR(INDEX('اطلاعات دوره'!A:Z,MATCH(G779,'اطلاعات دوره'!C:C,0),MATCH(J$1,'اطلاعات دوره'!$1:$1,0)),0)</f>
        <v>0</v>
      </c>
      <c r="K779" s="46"/>
      <c r="L779" s="158" t="str">
        <f>IFERROR(INDEX('اطلاعات دوره'!A:Z,MATCH(G779,'اطلاعات دوره'!C:C,0)-1,MATCH("عنوان",'اطلاعات دوره'!$1:$1,0)),"---")</f>
        <v>---</v>
      </c>
      <c r="M779" s="47" t="str">
        <f t="shared" si="122"/>
        <v>----</v>
      </c>
      <c r="N779" s="48" t="str">
        <f t="shared" si="123"/>
        <v>-/</v>
      </c>
      <c r="O779" s="45"/>
      <c r="P779" s="158">
        <f>IFERROR(INDEX('قرائت کنتور'!A:AZ,MATCH(A779&amp;"-"&amp;"گاز",'قرائت کنتور'!B:B,0),MATCH(L779,'قرائت کنتور'!$1:$1,0)),0)</f>
        <v>0</v>
      </c>
      <c r="Q779" s="47">
        <f>IFERROR(INDEX('قرائت کنتور'!A:AZ,MATCH(A779&amp;"-"&amp;"گاز",'قرائت کنتور'!B:B,0),MATCH(G779,'قرائت کنتور'!$1:$1,0)),0)</f>
        <v>0</v>
      </c>
      <c r="R779" s="47">
        <f t="shared" si="124"/>
        <v>0</v>
      </c>
      <c r="S779" s="45"/>
      <c r="T779" s="155" t="str">
        <f>IFERROR(INDEX('تعرفه ها'!A:Z,MATCH("بهای هر متر مکعب گاز مصرفی",'تعرفه ها'!$B:$B,0),MATCH(F779,'تعرفه ها'!$2:$2,0)),"---")</f>
        <v>---</v>
      </c>
      <c r="U779" s="50" t="str">
        <f t="shared" si="125"/>
        <v>---</v>
      </c>
      <c r="V779" s="50" t="str">
        <f>IFERROR(ROUND(R779*INDEX('تعرفه ها'!A:Z,MATCH("عوارض گاز به ازاء هر متر مکعب",'تعرفه ها'!$B:$B,0),MATCH(F779,'تعرفه ها'!$2:$2,0)),0),"---")</f>
        <v>---</v>
      </c>
      <c r="W779" s="50" t="str">
        <f>IFERROR(ROUND(((U779+V779)*INDEX('تعرفه ها'!A:Z,MATCH("هزینه نگهداری و تعمیرات شبکه گاز",'تعرفه ها'!$B:$B,0),MATCH(F779,'تعرفه ها'!$2:$2,0))/100),0),"---")</f>
        <v>---</v>
      </c>
      <c r="X779" s="50" t="str">
        <f>IFERROR(IF(INDEX('اطلاعات دوره'!A:Z,MATCH(G779,'اطلاعات دوره'!C:C,0),MATCH("گاز",'اطلاعات دوره'!$1:$1,0))="دارد",ROUND((U779+V779)*INDEX('تعرفه ها'!A:Z,MATCH("پیک فصلی گاز",'تعرفه ها'!$B:$B,0),MATCH(F779,'تعرفه ها'!$2:$2,0))/100,0),0),"---")</f>
        <v>---</v>
      </c>
      <c r="Y779" s="50" t="str">
        <f>IFERROR(ROUND(SUM(U779+V779+W779+X779)*INDEX('تعرفه ها'!A:Z,MATCH("مالیات گاز",'تعرفه ها'!$B:$B,0),MATCH(F779,'تعرفه ها'!$2:$2,0))/100,0),"---")</f>
        <v>---</v>
      </c>
      <c r="Z779" s="50" t="str">
        <f t="shared" si="126"/>
        <v>---</v>
      </c>
      <c r="AA779" s="50" t="str">
        <f t="shared" si="120"/>
        <v>---</v>
      </c>
      <c r="AB779" s="50" t="str">
        <f t="shared" si="127"/>
        <v>---</v>
      </c>
      <c r="AC779" s="50" t="str">
        <f t="shared" si="128"/>
        <v>---</v>
      </c>
      <c r="AD779" s="153" t="str">
        <f t="shared" si="129"/>
        <v>---</v>
      </c>
      <c r="AF779" s="155" t="str">
        <f>IFERROR(IF(INDEX(پرداخت!A:AZ,MATCH(A779&amp;" - "&amp;"گاز",پرداخت!$B:$B,0),MATCH(G779,پرداخت!$1:$1,0))="نشده","نشده","شده"),"---")</f>
        <v>---</v>
      </c>
      <c r="AH779" s="144"/>
      <c r="AI779" s="144"/>
      <c r="AJ779" s="144"/>
    </row>
    <row r="780" spans="1:36" ht="34.9" hidden="1" customHeight="1">
      <c r="A780" s="170"/>
      <c r="B780" s="47">
        <f>IFERROR(INDEX('اطلاعات انشعابات شرکتها'!A:BB,MATCH(A780,'اطلاعات انشعابات شرکتها'!A:A,0),MATCH(B$1,'اطلاعات انشعابات شرکتها'!$1:$1,0)),0)</f>
        <v>0</v>
      </c>
      <c r="C780" s="48">
        <f>IFERROR(INDEX('اطلاعات انشعابات شرکتها'!A:BB,MATCH(A780,'اطلاعات انشعابات شرکتها'!A:A,0),MATCH(C$1,'اطلاعات انشعابات شرکتها'!$1:$1,0)),0)</f>
        <v>0</v>
      </c>
      <c r="D780" s="45"/>
      <c r="E780" s="171"/>
      <c r="F780" s="170"/>
      <c r="G780" s="47" t="str">
        <f t="shared" si="121"/>
        <v>/</v>
      </c>
      <c r="H780" s="47">
        <f>IFERROR(INDEX('اطلاعات دوره'!A:Z,MATCH(G780,'اطلاعات دوره'!C:C,0),MATCH(H$1,'اطلاعات دوره'!$1:$1,0)),0)</f>
        <v>0</v>
      </c>
      <c r="I780" s="47">
        <f>IFERROR(INDEX('اطلاعات دوره'!A:Z,MATCH(G780,'اطلاعات دوره'!C:C,0),MATCH(I$1,'اطلاعات دوره'!$1:$1,0)),0)</f>
        <v>0</v>
      </c>
      <c r="J780" s="48">
        <f>IFERROR(INDEX('اطلاعات دوره'!A:Z,MATCH(G780,'اطلاعات دوره'!C:C,0),MATCH(J$1,'اطلاعات دوره'!$1:$1,0)),0)</f>
        <v>0</v>
      </c>
      <c r="K780" s="46"/>
      <c r="L780" s="158" t="str">
        <f>IFERROR(INDEX('اطلاعات دوره'!A:Z,MATCH(G780,'اطلاعات دوره'!C:C,0)-1,MATCH("عنوان",'اطلاعات دوره'!$1:$1,0)),"---")</f>
        <v>---</v>
      </c>
      <c r="M780" s="47" t="str">
        <f t="shared" si="122"/>
        <v>----</v>
      </c>
      <c r="N780" s="48" t="str">
        <f t="shared" si="123"/>
        <v>-/</v>
      </c>
      <c r="O780" s="45"/>
      <c r="P780" s="158">
        <f>IFERROR(INDEX('قرائت کنتور'!A:AZ,MATCH(A780&amp;"-"&amp;"گاز",'قرائت کنتور'!B:B,0),MATCH(L780,'قرائت کنتور'!$1:$1,0)),0)</f>
        <v>0</v>
      </c>
      <c r="Q780" s="47">
        <f>IFERROR(INDEX('قرائت کنتور'!A:AZ,MATCH(A780&amp;"-"&amp;"گاز",'قرائت کنتور'!B:B,0),MATCH(G780,'قرائت کنتور'!$1:$1,0)),0)</f>
        <v>0</v>
      </c>
      <c r="R780" s="47">
        <f t="shared" si="124"/>
        <v>0</v>
      </c>
      <c r="S780" s="45"/>
      <c r="T780" s="155" t="str">
        <f>IFERROR(INDEX('تعرفه ها'!A:Z,MATCH("بهای هر متر مکعب گاز مصرفی",'تعرفه ها'!$B:$B,0),MATCH(F780,'تعرفه ها'!$2:$2,0)),"---")</f>
        <v>---</v>
      </c>
      <c r="U780" s="50" t="str">
        <f t="shared" si="125"/>
        <v>---</v>
      </c>
      <c r="V780" s="50" t="str">
        <f>IFERROR(ROUND(R780*INDEX('تعرفه ها'!A:Z,MATCH("عوارض گاز به ازاء هر متر مکعب",'تعرفه ها'!$B:$B,0),MATCH(F780,'تعرفه ها'!$2:$2,0)),0),"---")</f>
        <v>---</v>
      </c>
      <c r="W780" s="50" t="str">
        <f>IFERROR(ROUND(((U780+V780)*INDEX('تعرفه ها'!A:Z,MATCH("هزینه نگهداری و تعمیرات شبکه گاز",'تعرفه ها'!$B:$B,0),MATCH(F780,'تعرفه ها'!$2:$2,0))/100),0),"---")</f>
        <v>---</v>
      </c>
      <c r="X780" s="50" t="str">
        <f>IFERROR(IF(INDEX('اطلاعات دوره'!A:Z,MATCH(G780,'اطلاعات دوره'!C:C,0),MATCH("گاز",'اطلاعات دوره'!$1:$1,0))="دارد",ROUND((U780+V780)*INDEX('تعرفه ها'!A:Z,MATCH("پیک فصلی گاز",'تعرفه ها'!$B:$B,0),MATCH(F780,'تعرفه ها'!$2:$2,0))/100,0),0),"---")</f>
        <v>---</v>
      </c>
      <c r="Y780" s="50" t="str">
        <f>IFERROR(ROUND(SUM(U780+V780+W780+X780)*INDEX('تعرفه ها'!A:Z,MATCH("مالیات گاز",'تعرفه ها'!$B:$B,0),MATCH(F780,'تعرفه ها'!$2:$2,0))/100,0),"---")</f>
        <v>---</v>
      </c>
      <c r="Z780" s="50" t="str">
        <f t="shared" si="126"/>
        <v>---</v>
      </c>
      <c r="AA780" s="50" t="str">
        <f t="shared" si="120"/>
        <v>---</v>
      </c>
      <c r="AB780" s="50" t="str">
        <f t="shared" si="127"/>
        <v>---</v>
      </c>
      <c r="AC780" s="50" t="str">
        <f t="shared" si="128"/>
        <v>---</v>
      </c>
      <c r="AD780" s="153" t="str">
        <f t="shared" si="129"/>
        <v>---</v>
      </c>
      <c r="AF780" s="155" t="str">
        <f>IFERROR(IF(INDEX(پرداخت!A:AZ,MATCH(A780&amp;" - "&amp;"گاز",پرداخت!$B:$B,0),MATCH(G780,پرداخت!$1:$1,0))="نشده","نشده","شده"),"---")</f>
        <v>---</v>
      </c>
      <c r="AH780" s="144"/>
      <c r="AI780" s="144"/>
      <c r="AJ780" s="144"/>
    </row>
    <row r="781" spans="1:36" ht="34.9" hidden="1" customHeight="1">
      <c r="A781" s="170"/>
      <c r="B781" s="47">
        <f>IFERROR(INDEX('اطلاعات انشعابات شرکتها'!A:BB,MATCH(A781,'اطلاعات انشعابات شرکتها'!A:A,0),MATCH(B$1,'اطلاعات انشعابات شرکتها'!$1:$1,0)),0)</f>
        <v>0</v>
      </c>
      <c r="C781" s="48">
        <f>IFERROR(INDEX('اطلاعات انشعابات شرکتها'!A:BB,MATCH(A781,'اطلاعات انشعابات شرکتها'!A:A,0),MATCH(C$1,'اطلاعات انشعابات شرکتها'!$1:$1,0)),0)</f>
        <v>0</v>
      </c>
      <c r="D781" s="45"/>
      <c r="E781" s="171"/>
      <c r="F781" s="170"/>
      <c r="G781" s="47" t="str">
        <f t="shared" si="121"/>
        <v>/</v>
      </c>
      <c r="H781" s="47">
        <f>IFERROR(INDEX('اطلاعات دوره'!A:Z,MATCH(G781,'اطلاعات دوره'!C:C,0),MATCH(H$1,'اطلاعات دوره'!$1:$1,0)),0)</f>
        <v>0</v>
      </c>
      <c r="I781" s="47">
        <f>IFERROR(INDEX('اطلاعات دوره'!A:Z,MATCH(G781,'اطلاعات دوره'!C:C,0),MATCH(I$1,'اطلاعات دوره'!$1:$1,0)),0)</f>
        <v>0</v>
      </c>
      <c r="J781" s="48">
        <f>IFERROR(INDEX('اطلاعات دوره'!A:Z,MATCH(G781,'اطلاعات دوره'!C:C,0),MATCH(J$1,'اطلاعات دوره'!$1:$1,0)),0)</f>
        <v>0</v>
      </c>
      <c r="K781" s="46"/>
      <c r="L781" s="158" t="str">
        <f>IFERROR(INDEX('اطلاعات دوره'!A:Z,MATCH(G781,'اطلاعات دوره'!C:C,0)-1,MATCH("عنوان",'اطلاعات دوره'!$1:$1,0)),"---")</f>
        <v>---</v>
      </c>
      <c r="M781" s="47" t="str">
        <f t="shared" si="122"/>
        <v>----</v>
      </c>
      <c r="N781" s="48" t="str">
        <f t="shared" si="123"/>
        <v>-/</v>
      </c>
      <c r="O781" s="45"/>
      <c r="P781" s="158">
        <f>IFERROR(INDEX('قرائت کنتور'!A:AZ,MATCH(A781&amp;"-"&amp;"گاز",'قرائت کنتور'!B:B,0),MATCH(L781,'قرائت کنتور'!$1:$1,0)),0)</f>
        <v>0</v>
      </c>
      <c r="Q781" s="47">
        <f>IFERROR(INDEX('قرائت کنتور'!A:AZ,MATCH(A781&amp;"-"&amp;"گاز",'قرائت کنتور'!B:B,0),MATCH(G781,'قرائت کنتور'!$1:$1,0)),0)</f>
        <v>0</v>
      </c>
      <c r="R781" s="47">
        <f t="shared" si="124"/>
        <v>0</v>
      </c>
      <c r="S781" s="45"/>
      <c r="T781" s="155" t="str">
        <f>IFERROR(INDEX('تعرفه ها'!A:Z,MATCH("بهای هر متر مکعب گاز مصرفی",'تعرفه ها'!$B:$B,0),MATCH(F781,'تعرفه ها'!$2:$2,0)),"---")</f>
        <v>---</v>
      </c>
      <c r="U781" s="50" t="str">
        <f t="shared" si="125"/>
        <v>---</v>
      </c>
      <c r="V781" s="50" t="str">
        <f>IFERROR(ROUND(R781*INDEX('تعرفه ها'!A:Z,MATCH("عوارض گاز به ازاء هر متر مکعب",'تعرفه ها'!$B:$B,0),MATCH(F781,'تعرفه ها'!$2:$2,0)),0),"---")</f>
        <v>---</v>
      </c>
      <c r="W781" s="50" t="str">
        <f>IFERROR(ROUND(((U781+V781)*INDEX('تعرفه ها'!A:Z,MATCH("هزینه نگهداری و تعمیرات شبکه گاز",'تعرفه ها'!$B:$B,0),MATCH(F781,'تعرفه ها'!$2:$2,0))/100),0),"---")</f>
        <v>---</v>
      </c>
      <c r="X781" s="50" t="str">
        <f>IFERROR(IF(INDEX('اطلاعات دوره'!A:Z,MATCH(G781,'اطلاعات دوره'!C:C,0),MATCH("گاز",'اطلاعات دوره'!$1:$1,0))="دارد",ROUND((U781+V781)*INDEX('تعرفه ها'!A:Z,MATCH("پیک فصلی گاز",'تعرفه ها'!$B:$B,0),MATCH(F781,'تعرفه ها'!$2:$2,0))/100,0),0),"---")</f>
        <v>---</v>
      </c>
      <c r="Y781" s="50" t="str">
        <f>IFERROR(ROUND(SUM(U781+V781+W781+X781)*INDEX('تعرفه ها'!A:Z,MATCH("مالیات گاز",'تعرفه ها'!$B:$B,0),MATCH(F781,'تعرفه ها'!$2:$2,0))/100,0),"---")</f>
        <v>---</v>
      </c>
      <c r="Z781" s="50" t="str">
        <f t="shared" si="126"/>
        <v>---</v>
      </c>
      <c r="AA781" s="50" t="str">
        <f t="shared" si="120"/>
        <v>---</v>
      </c>
      <c r="AB781" s="50" t="str">
        <f t="shared" si="127"/>
        <v>---</v>
      </c>
      <c r="AC781" s="50" t="str">
        <f t="shared" si="128"/>
        <v>---</v>
      </c>
      <c r="AD781" s="153" t="str">
        <f t="shared" si="129"/>
        <v>---</v>
      </c>
      <c r="AF781" s="155" t="str">
        <f>IFERROR(IF(INDEX(پرداخت!A:AZ,MATCH(A781&amp;" - "&amp;"گاز",پرداخت!$B:$B,0),MATCH(G781,پرداخت!$1:$1,0))="نشده","نشده","شده"),"---")</f>
        <v>---</v>
      </c>
      <c r="AH781" s="144"/>
      <c r="AI781" s="144"/>
      <c r="AJ781" s="144"/>
    </row>
    <row r="782" spans="1:36" ht="34.9" hidden="1" customHeight="1">
      <c r="A782" s="170"/>
      <c r="B782" s="47">
        <f>IFERROR(INDEX('اطلاعات انشعابات شرکتها'!A:BB,MATCH(A782,'اطلاعات انشعابات شرکتها'!A:A,0),MATCH(B$1,'اطلاعات انشعابات شرکتها'!$1:$1,0)),0)</f>
        <v>0</v>
      </c>
      <c r="C782" s="48">
        <f>IFERROR(INDEX('اطلاعات انشعابات شرکتها'!A:BB,MATCH(A782,'اطلاعات انشعابات شرکتها'!A:A,0),MATCH(C$1,'اطلاعات انشعابات شرکتها'!$1:$1,0)),0)</f>
        <v>0</v>
      </c>
      <c r="D782" s="45"/>
      <c r="E782" s="171"/>
      <c r="F782" s="170"/>
      <c r="G782" s="47" t="str">
        <f t="shared" si="121"/>
        <v>/</v>
      </c>
      <c r="H782" s="47">
        <f>IFERROR(INDEX('اطلاعات دوره'!A:Z,MATCH(G782,'اطلاعات دوره'!C:C,0),MATCH(H$1,'اطلاعات دوره'!$1:$1,0)),0)</f>
        <v>0</v>
      </c>
      <c r="I782" s="47">
        <f>IFERROR(INDEX('اطلاعات دوره'!A:Z,MATCH(G782,'اطلاعات دوره'!C:C,0),MATCH(I$1,'اطلاعات دوره'!$1:$1,0)),0)</f>
        <v>0</v>
      </c>
      <c r="J782" s="48">
        <f>IFERROR(INDEX('اطلاعات دوره'!A:Z,MATCH(G782,'اطلاعات دوره'!C:C,0),MATCH(J$1,'اطلاعات دوره'!$1:$1,0)),0)</f>
        <v>0</v>
      </c>
      <c r="K782" s="46"/>
      <c r="L782" s="158" t="str">
        <f>IFERROR(INDEX('اطلاعات دوره'!A:Z,MATCH(G782,'اطلاعات دوره'!C:C,0)-1,MATCH("عنوان",'اطلاعات دوره'!$1:$1,0)),"---")</f>
        <v>---</v>
      </c>
      <c r="M782" s="47" t="str">
        <f t="shared" si="122"/>
        <v>----</v>
      </c>
      <c r="N782" s="48" t="str">
        <f t="shared" si="123"/>
        <v>-/</v>
      </c>
      <c r="O782" s="45"/>
      <c r="P782" s="158">
        <f>IFERROR(INDEX('قرائت کنتور'!A:AZ,MATCH(A782&amp;"-"&amp;"گاز",'قرائت کنتور'!B:B,0),MATCH(L782,'قرائت کنتور'!$1:$1,0)),0)</f>
        <v>0</v>
      </c>
      <c r="Q782" s="47">
        <f>IFERROR(INDEX('قرائت کنتور'!A:AZ,MATCH(A782&amp;"-"&amp;"گاز",'قرائت کنتور'!B:B,0),MATCH(G782,'قرائت کنتور'!$1:$1,0)),0)</f>
        <v>0</v>
      </c>
      <c r="R782" s="47">
        <f t="shared" si="124"/>
        <v>0</v>
      </c>
      <c r="S782" s="45"/>
      <c r="T782" s="155" t="str">
        <f>IFERROR(INDEX('تعرفه ها'!A:Z,MATCH("بهای هر متر مکعب گاز مصرفی",'تعرفه ها'!$B:$B,0),MATCH(F782,'تعرفه ها'!$2:$2,0)),"---")</f>
        <v>---</v>
      </c>
      <c r="U782" s="50" t="str">
        <f t="shared" si="125"/>
        <v>---</v>
      </c>
      <c r="V782" s="50" t="str">
        <f>IFERROR(ROUND(R782*INDEX('تعرفه ها'!A:Z,MATCH("عوارض گاز به ازاء هر متر مکعب",'تعرفه ها'!$B:$B,0),MATCH(F782,'تعرفه ها'!$2:$2,0)),0),"---")</f>
        <v>---</v>
      </c>
      <c r="W782" s="50" t="str">
        <f>IFERROR(ROUND(((U782+V782)*INDEX('تعرفه ها'!A:Z,MATCH("هزینه نگهداری و تعمیرات شبکه گاز",'تعرفه ها'!$B:$B,0),MATCH(F782,'تعرفه ها'!$2:$2,0))/100),0),"---")</f>
        <v>---</v>
      </c>
      <c r="X782" s="50" t="str">
        <f>IFERROR(IF(INDEX('اطلاعات دوره'!A:Z,MATCH(G782,'اطلاعات دوره'!C:C,0),MATCH("گاز",'اطلاعات دوره'!$1:$1,0))="دارد",ROUND((U782+V782)*INDEX('تعرفه ها'!A:Z,MATCH("پیک فصلی گاز",'تعرفه ها'!$B:$B,0),MATCH(F782,'تعرفه ها'!$2:$2,0))/100,0),0),"---")</f>
        <v>---</v>
      </c>
      <c r="Y782" s="50" t="str">
        <f>IFERROR(ROUND(SUM(U782+V782+W782+X782)*INDEX('تعرفه ها'!A:Z,MATCH("مالیات گاز",'تعرفه ها'!$B:$B,0),MATCH(F782,'تعرفه ها'!$2:$2,0))/100,0),"---")</f>
        <v>---</v>
      </c>
      <c r="Z782" s="50" t="str">
        <f t="shared" si="126"/>
        <v>---</v>
      </c>
      <c r="AA782" s="50" t="str">
        <f t="shared" si="120"/>
        <v>---</v>
      </c>
      <c r="AB782" s="50" t="str">
        <f t="shared" si="127"/>
        <v>---</v>
      </c>
      <c r="AC782" s="50" t="str">
        <f t="shared" si="128"/>
        <v>---</v>
      </c>
      <c r="AD782" s="153" t="str">
        <f t="shared" si="129"/>
        <v>---</v>
      </c>
      <c r="AF782" s="155" t="str">
        <f>IFERROR(IF(INDEX(پرداخت!A:AZ,MATCH(A782&amp;" - "&amp;"گاز",پرداخت!$B:$B,0),MATCH(G782,پرداخت!$1:$1,0))="نشده","نشده","شده"),"---")</f>
        <v>---</v>
      </c>
      <c r="AH782" s="144"/>
      <c r="AI782" s="144"/>
      <c r="AJ782" s="144"/>
    </row>
    <row r="783" spans="1:36" ht="34.9" hidden="1" customHeight="1">
      <c r="A783" s="170"/>
      <c r="B783" s="47">
        <f>IFERROR(INDEX('اطلاعات انشعابات شرکتها'!A:BB,MATCH(A783,'اطلاعات انشعابات شرکتها'!A:A,0),MATCH(B$1,'اطلاعات انشعابات شرکتها'!$1:$1,0)),0)</f>
        <v>0</v>
      </c>
      <c r="C783" s="48">
        <f>IFERROR(INDEX('اطلاعات انشعابات شرکتها'!A:BB,MATCH(A783,'اطلاعات انشعابات شرکتها'!A:A,0),MATCH(C$1,'اطلاعات انشعابات شرکتها'!$1:$1,0)),0)</f>
        <v>0</v>
      </c>
      <c r="D783" s="45"/>
      <c r="E783" s="171"/>
      <c r="F783" s="170"/>
      <c r="G783" s="47" t="str">
        <f t="shared" si="121"/>
        <v>/</v>
      </c>
      <c r="H783" s="47">
        <f>IFERROR(INDEX('اطلاعات دوره'!A:Z,MATCH(G783,'اطلاعات دوره'!C:C,0),MATCH(H$1,'اطلاعات دوره'!$1:$1,0)),0)</f>
        <v>0</v>
      </c>
      <c r="I783" s="47">
        <f>IFERROR(INDEX('اطلاعات دوره'!A:Z,MATCH(G783,'اطلاعات دوره'!C:C,0),MATCH(I$1,'اطلاعات دوره'!$1:$1,0)),0)</f>
        <v>0</v>
      </c>
      <c r="J783" s="48">
        <f>IFERROR(INDEX('اطلاعات دوره'!A:Z,MATCH(G783,'اطلاعات دوره'!C:C,0),MATCH(J$1,'اطلاعات دوره'!$1:$1,0)),0)</f>
        <v>0</v>
      </c>
      <c r="K783" s="46"/>
      <c r="L783" s="158" t="str">
        <f>IFERROR(INDEX('اطلاعات دوره'!A:Z,MATCH(G783,'اطلاعات دوره'!C:C,0)-1,MATCH("عنوان",'اطلاعات دوره'!$1:$1,0)),"---")</f>
        <v>---</v>
      </c>
      <c r="M783" s="47" t="str">
        <f t="shared" si="122"/>
        <v>----</v>
      </c>
      <c r="N783" s="48" t="str">
        <f t="shared" si="123"/>
        <v>-/</v>
      </c>
      <c r="O783" s="45"/>
      <c r="P783" s="158">
        <f>IFERROR(INDEX('قرائت کنتور'!A:AZ,MATCH(A783&amp;"-"&amp;"گاز",'قرائت کنتور'!B:B,0),MATCH(L783,'قرائت کنتور'!$1:$1,0)),0)</f>
        <v>0</v>
      </c>
      <c r="Q783" s="47">
        <f>IFERROR(INDEX('قرائت کنتور'!A:AZ,MATCH(A783&amp;"-"&amp;"گاز",'قرائت کنتور'!B:B,0),MATCH(G783,'قرائت کنتور'!$1:$1,0)),0)</f>
        <v>0</v>
      </c>
      <c r="R783" s="47">
        <f t="shared" si="124"/>
        <v>0</v>
      </c>
      <c r="S783" s="45"/>
      <c r="T783" s="155" t="str">
        <f>IFERROR(INDEX('تعرفه ها'!A:Z,MATCH("بهای هر متر مکعب گاز مصرفی",'تعرفه ها'!$B:$B,0),MATCH(F783,'تعرفه ها'!$2:$2,0)),"---")</f>
        <v>---</v>
      </c>
      <c r="U783" s="50" t="str">
        <f t="shared" si="125"/>
        <v>---</v>
      </c>
      <c r="V783" s="50" t="str">
        <f>IFERROR(ROUND(R783*INDEX('تعرفه ها'!A:Z,MATCH("عوارض گاز به ازاء هر متر مکعب",'تعرفه ها'!$B:$B,0),MATCH(F783,'تعرفه ها'!$2:$2,0)),0),"---")</f>
        <v>---</v>
      </c>
      <c r="W783" s="50" t="str">
        <f>IFERROR(ROUND(((U783+V783)*INDEX('تعرفه ها'!A:Z,MATCH("هزینه نگهداری و تعمیرات شبکه گاز",'تعرفه ها'!$B:$B,0),MATCH(F783,'تعرفه ها'!$2:$2,0))/100),0),"---")</f>
        <v>---</v>
      </c>
      <c r="X783" s="50" t="str">
        <f>IFERROR(IF(INDEX('اطلاعات دوره'!A:Z,MATCH(G783,'اطلاعات دوره'!C:C,0),MATCH("گاز",'اطلاعات دوره'!$1:$1,0))="دارد",ROUND((U783+V783)*INDEX('تعرفه ها'!A:Z,MATCH("پیک فصلی گاز",'تعرفه ها'!$B:$B,0),MATCH(F783,'تعرفه ها'!$2:$2,0))/100,0),0),"---")</f>
        <v>---</v>
      </c>
      <c r="Y783" s="50" t="str">
        <f>IFERROR(ROUND(SUM(U783+V783+W783+X783)*INDEX('تعرفه ها'!A:Z,MATCH("مالیات گاز",'تعرفه ها'!$B:$B,0),MATCH(F783,'تعرفه ها'!$2:$2,0))/100,0),"---")</f>
        <v>---</v>
      </c>
      <c r="Z783" s="50" t="str">
        <f t="shared" si="126"/>
        <v>---</v>
      </c>
      <c r="AA783" s="50" t="str">
        <f t="shared" si="120"/>
        <v>---</v>
      </c>
      <c r="AB783" s="50" t="str">
        <f t="shared" si="127"/>
        <v>---</v>
      </c>
      <c r="AC783" s="50" t="str">
        <f t="shared" si="128"/>
        <v>---</v>
      </c>
      <c r="AD783" s="153" t="str">
        <f t="shared" si="129"/>
        <v>---</v>
      </c>
      <c r="AF783" s="155" t="str">
        <f>IFERROR(IF(INDEX(پرداخت!A:AZ,MATCH(A783&amp;" - "&amp;"گاز",پرداخت!$B:$B,0),MATCH(G783,پرداخت!$1:$1,0))="نشده","نشده","شده"),"---")</f>
        <v>---</v>
      </c>
      <c r="AH783" s="144"/>
      <c r="AI783" s="144"/>
      <c r="AJ783" s="144"/>
    </row>
    <row r="784" spans="1:36" ht="34.9" hidden="1" customHeight="1">
      <c r="A784" s="170"/>
      <c r="B784" s="47">
        <f>IFERROR(INDEX('اطلاعات انشعابات شرکتها'!A:BB,MATCH(A784,'اطلاعات انشعابات شرکتها'!A:A,0),MATCH(B$1,'اطلاعات انشعابات شرکتها'!$1:$1,0)),0)</f>
        <v>0</v>
      </c>
      <c r="C784" s="48">
        <f>IFERROR(INDEX('اطلاعات انشعابات شرکتها'!A:BB,MATCH(A784,'اطلاعات انشعابات شرکتها'!A:A,0),MATCH(C$1,'اطلاعات انشعابات شرکتها'!$1:$1,0)),0)</f>
        <v>0</v>
      </c>
      <c r="D784" s="45"/>
      <c r="E784" s="171"/>
      <c r="F784" s="170"/>
      <c r="G784" s="47" t="str">
        <f t="shared" si="121"/>
        <v>/</v>
      </c>
      <c r="H784" s="47">
        <f>IFERROR(INDEX('اطلاعات دوره'!A:Z,MATCH(G784,'اطلاعات دوره'!C:C,0),MATCH(H$1,'اطلاعات دوره'!$1:$1,0)),0)</f>
        <v>0</v>
      </c>
      <c r="I784" s="47">
        <f>IFERROR(INDEX('اطلاعات دوره'!A:Z,MATCH(G784,'اطلاعات دوره'!C:C,0),MATCH(I$1,'اطلاعات دوره'!$1:$1,0)),0)</f>
        <v>0</v>
      </c>
      <c r="J784" s="48">
        <f>IFERROR(INDEX('اطلاعات دوره'!A:Z,MATCH(G784,'اطلاعات دوره'!C:C,0),MATCH(J$1,'اطلاعات دوره'!$1:$1,0)),0)</f>
        <v>0</v>
      </c>
      <c r="K784" s="46"/>
      <c r="L784" s="158" t="str">
        <f>IFERROR(INDEX('اطلاعات دوره'!A:Z,MATCH(G784,'اطلاعات دوره'!C:C,0)-1,MATCH("عنوان",'اطلاعات دوره'!$1:$1,0)),"---")</f>
        <v>---</v>
      </c>
      <c r="M784" s="47" t="str">
        <f t="shared" si="122"/>
        <v>----</v>
      </c>
      <c r="N784" s="48" t="str">
        <f t="shared" si="123"/>
        <v>-/</v>
      </c>
      <c r="O784" s="45"/>
      <c r="P784" s="158">
        <f>IFERROR(INDEX('قرائت کنتور'!A:AZ,MATCH(A784&amp;"-"&amp;"گاز",'قرائت کنتور'!B:B,0),MATCH(L784,'قرائت کنتور'!$1:$1,0)),0)</f>
        <v>0</v>
      </c>
      <c r="Q784" s="47">
        <f>IFERROR(INDEX('قرائت کنتور'!A:AZ,MATCH(A784&amp;"-"&amp;"گاز",'قرائت کنتور'!B:B,0),MATCH(G784,'قرائت کنتور'!$1:$1,0)),0)</f>
        <v>0</v>
      </c>
      <c r="R784" s="47">
        <f t="shared" si="124"/>
        <v>0</v>
      </c>
      <c r="S784" s="45"/>
      <c r="T784" s="155" t="str">
        <f>IFERROR(INDEX('تعرفه ها'!A:Z,MATCH("بهای هر متر مکعب گاز مصرفی",'تعرفه ها'!$B:$B,0),MATCH(F784,'تعرفه ها'!$2:$2,0)),"---")</f>
        <v>---</v>
      </c>
      <c r="U784" s="50" t="str">
        <f t="shared" si="125"/>
        <v>---</v>
      </c>
      <c r="V784" s="50" t="str">
        <f>IFERROR(ROUND(R784*INDEX('تعرفه ها'!A:Z,MATCH("عوارض گاز به ازاء هر متر مکعب",'تعرفه ها'!$B:$B,0),MATCH(F784,'تعرفه ها'!$2:$2,0)),0),"---")</f>
        <v>---</v>
      </c>
      <c r="W784" s="50" t="str">
        <f>IFERROR(ROUND(((U784+V784)*INDEX('تعرفه ها'!A:Z,MATCH("هزینه نگهداری و تعمیرات شبکه گاز",'تعرفه ها'!$B:$B,0),MATCH(F784,'تعرفه ها'!$2:$2,0))/100),0),"---")</f>
        <v>---</v>
      </c>
      <c r="X784" s="50" t="str">
        <f>IFERROR(IF(INDEX('اطلاعات دوره'!A:Z,MATCH(G784,'اطلاعات دوره'!C:C,0),MATCH("گاز",'اطلاعات دوره'!$1:$1,0))="دارد",ROUND((U784+V784)*INDEX('تعرفه ها'!A:Z,MATCH("پیک فصلی گاز",'تعرفه ها'!$B:$B,0),MATCH(F784,'تعرفه ها'!$2:$2,0))/100,0),0),"---")</f>
        <v>---</v>
      </c>
      <c r="Y784" s="50" t="str">
        <f>IFERROR(ROUND(SUM(U784+V784+W784+X784)*INDEX('تعرفه ها'!A:Z,MATCH("مالیات گاز",'تعرفه ها'!$B:$B,0),MATCH(F784,'تعرفه ها'!$2:$2,0))/100,0),"---")</f>
        <v>---</v>
      </c>
      <c r="Z784" s="50" t="str">
        <f t="shared" si="126"/>
        <v>---</v>
      </c>
      <c r="AA784" s="50" t="str">
        <f t="shared" si="120"/>
        <v>---</v>
      </c>
      <c r="AB784" s="50" t="str">
        <f t="shared" si="127"/>
        <v>---</v>
      </c>
      <c r="AC784" s="50" t="str">
        <f t="shared" si="128"/>
        <v>---</v>
      </c>
      <c r="AD784" s="153" t="str">
        <f t="shared" si="129"/>
        <v>---</v>
      </c>
      <c r="AF784" s="155" t="str">
        <f>IFERROR(IF(INDEX(پرداخت!A:AZ,MATCH(A784&amp;" - "&amp;"گاز",پرداخت!$B:$B,0),MATCH(G784,پرداخت!$1:$1,0))="نشده","نشده","شده"),"---")</f>
        <v>---</v>
      </c>
      <c r="AH784" s="144"/>
      <c r="AI784" s="144"/>
      <c r="AJ784" s="144"/>
    </row>
    <row r="785" spans="1:36" ht="34.9" hidden="1" customHeight="1">
      <c r="A785" s="170"/>
      <c r="B785" s="47">
        <f>IFERROR(INDEX('اطلاعات انشعابات شرکتها'!A:BB,MATCH(A785,'اطلاعات انشعابات شرکتها'!A:A,0),MATCH(B$1,'اطلاعات انشعابات شرکتها'!$1:$1,0)),0)</f>
        <v>0</v>
      </c>
      <c r="C785" s="48">
        <f>IFERROR(INDEX('اطلاعات انشعابات شرکتها'!A:BB,MATCH(A785,'اطلاعات انشعابات شرکتها'!A:A,0),MATCH(C$1,'اطلاعات انشعابات شرکتها'!$1:$1,0)),0)</f>
        <v>0</v>
      </c>
      <c r="D785" s="45"/>
      <c r="E785" s="171"/>
      <c r="F785" s="170"/>
      <c r="G785" s="47" t="str">
        <f t="shared" si="121"/>
        <v>/</v>
      </c>
      <c r="H785" s="47">
        <f>IFERROR(INDEX('اطلاعات دوره'!A:Z,MATCH(G785,'اطلاعات دوره'!C:C,0),MATCH(H$1,'اطلاعات دوره'!$1:$1,0)),0)</f>
        <v>0</v>
      </c>
      <c r="I785" s="47">
        <f>IFERROR(INDEX('اطلاعات دوره'!A:Z,MATCH(G785,'اطلاعات دوره'!C:C,0),MATCH(I$1,'اطلاعات دوره'!$1:$1,0)),0)</f>
        <v>0</v>
      </c>
      <c r="J785" s="48">
        <f>IFERROR(INDEX('اطلاعات دوره'!A:Z,MATCH(G785,'اطلاعات دوره'!C:C,0),MATCH(J$1,'اطلاعات دوره'!$1:$1,0)),0)</f>
        <v>0</v>
      </c>
      <c r="K785" s="46"/>
      <c r="L785" s="158" t="str">
        <f>IFERROR(INDEX('اطلاعات دوره'!A:Z,MATCH(G785,'اطلاعات دوره'!C:C,0)-1,MATCH("عنوان",'اطلاعات دوره'!$1:$1,0)),"---")</f>
        <v>---</v>
      </c>
      <c r="M785" s="47" t="str">
        <f t="shared" si="122"/>
        <v>----</v>
      </c>
      <c r="N785" s="48" t="str">
        <f t="shared" si="123"/>
        <v>-/</v>
      </c>
      <c r="O785" s="45"/>
      <c r="P785" s="158">
        <f>IFERROR(INDEX('قرائت کنتور'!A:AZ,MATCH(A785&amp;"-"&amp;"گاز",'قرائت کنتور'!B:B,0),MATCH(L785,'قرائت کنتور'!$1:$1,0)),0)</f>
        <v>0</v>
      </c>
      <c r="Q785" s="47">
        <f>IFERROR(INDEX('قرائت کنتور'!A:AZ,MATCH(A785&amp;"-"&amp;"گاز",'قرائت کنتور'!B:B,0),MATCH(G785,'قرائت کنتور'!$1:$1,0)),0)</f>
        <v>0</v>
      </c>
      <c r="R785" s="47">
        <f t="shared" si="124"/>
        <v>0</v>
      </c>
      <c r="S785" s="45"/>
      <c r="T785" s="155" t="str">
        <f>IFERROR(INDEX('تعرفه ها'!A:Z,MATCH("بهای هر متر مکعب گاز مصرفی",'تعرفه ها'!$B:$B,0),MATCH(F785,'تعرفه ها'!$2:$2,0)),"---")</f>
        <v>---</v>
      </c>
      <c r="U785" s="50" t="str">
        <f t="shared" si="125"/>
        <v>---</v>
      </c>
      <c r="V785" s="50" t="str">
        <f>IFERROR(ROUND(R785*INDEX('تعرفه ها'!A:Z,MATCH("عوارض گاز به ازاء هر متر مکعب",'تعرفه ها'!$B:$B,0),MATCH(F785,'تعرفه ها'!$2:$2,0)),0),"---")</f>
        <v>---</v>
      </c>
      <c r="W785" s="50" t="str">
        <f>IFERROR(ROUND(((U785+V785)*INDEX('تعرفه ها'!A:Z,MATCH("هزینه نگهداری و تعمیرات شبکه گاز",'تعرفه ها'!$B:$B,0),MATCH(F785,'تعرفه ها'!$2:$2,0))/100),0),"---")</f>
        <v>---</v>
      </c>
      <c r="X785" s="50" t="str">
        <f>IFERROR(IF(INDEX('اطلاعات دوره'!A:Z,MATCH(G785,'اطلاعات دوره'!C:C,0),MATCH("گاز",'اطلاعات دوره'!$1:$1,0))="دارد",ROUND((U785+V785)*INDEX('تعرفه ها'!A:Z,MATCH("پیک فصلی گاز",'تعرفه ها'!$B:$B,0),MATCH(F785,'تعرفه ها'!$2:$2,0))/100,0),0),"---")</f>
        <v>---</v>
      </c>
      <c r="Y785" s="50" t="str">
        <f>IFERROR(ROUND(SUM(U785+V785+W785+X785)*INDEX('تعرفه ها'!A:Z,MATCH("مالیات گاز",'تعرفه ها'!$B:$B,0),MATCH(F785,'تعرفه ها'!$2:$2,0))/100,0),"---")</f>
        <v>---</v>
      </c>
      <c r="Z785" s="50" t="str">
        <f t="shared" si="126"/>
        <v>---</v>
      </c>
      <c r="AA785" s="50" t="str">
        <f t="shared" si="120"/>
        <v>---</v>
      </c>
      <c r="AB785" s="50" t="str">
        <f t="shared" si="127"/>
        <v>---</v>
      </c>
      <c r="AC785" s="50" t="str">
        <f t="shared" si="128"/>
        <v>---</v>
      </c>
      <c r="AD785" s="153" t="str">
        <f t="shared" si="129"/>
        <v>---</v>
      </c>
      <c r="AF785" s="155" t="str">
        <f>IFERROR(IF(INDEX(پرداخت!A:AZ,MATCH(A785&amp;" - "&amp;"گاز",پرداخت!$B:$B,0),MATCH(G785,پرداخت!$1:$1,0))="نشده","نشده","شده"),"---")</f>
        <v>---</v>
      </c>
      <c r="AH785" s="144"/>
      <c r="AI785" s="144"/>
      <c r="AJ785" s="144"/>
    </row>
    <row r="786" spans="1:36" ht="34.9" hidden="1" customHeight="1">
      <c r="A786" s="170"/>
      <c r="B786" s="47">
        <f>IFERROR(INDEX('اطلاعات انشعابات شرکتها'!A:BB,MATCH(A786,'اطلاعات انشعابات شرکتها'!A:A,0),MATCH(B$1,'اطلاعات انشعابات شرکتها'!$1:$1,0)),0)</f>
        <v>0</v>
      </c>
      <c r="C786" s="48">
        <f>IFERROR(INDEX('اطلاعات انشعابات شرکتها'!A:BB,MATCH(A786,'اطلاعات انشعابات شرکتها'!A:A,0),MATCH(C$1,'اطلاعات انشعابات شرکتها'!$1:$1,0)),0)</f>
        <v>0</v>
      </c>
      <c r="D786" s="45"/>
      <c r="E786" s="171"/>
      <c r="F786" s="170"/>
      <c r="G786" s="47" t="str">
        <f t="shared" si="121"/>
        <v>/</v>
      </c>
      <c r="H786" s="47">
        <f>IFERROR(INDEX('اطلاعات دوره'!A:Z,MATCH(G786,'اطلاعات دوره'!C:C,0),MATCH(H$1,'اطلاعات دوره'!$1:$1,0)),0)</f>
        <v>0</v>
      </c>
      <c r="I786" s="47">
        <f>IFERROR(INDEX('اطلاعات دوره'!A:Z,MATCH(G786,'اطلاعات دوره'!C:C,0),MATCH(I$1,'اطلاعات دوره'!$1:$1,0)),0)</f>
        <v>0</v>
      </c>
      <c r="J786" s="48">
        <f>IFERROR(INDEX('اطلاعات دوره'!A:Z,MATCH(G786,'اطلاعات دوره'!C:C,0),MATCH(J$1,'اطلاعات دوره'!$1:$1,0)),0)</f>
        <v>0</v>
      </c>
      <c r="K786" s="46"/>
      <c r="L786" s="158" t="str">
        <f>IFERROR(INDEX('اطلاعات دوره'!A:Z,MATCH(G786,'اطلاعات دوره'!C:C,0)-1,MATCH("عنوان",'اطلاعات دوره'!$1:$1,0)),"---")</f>
        <v>---</v>
      </c>
      <c r="M786" s="47" t="str">
        <f t="shared" si="122"/>
        <v>----</v>
      </c>
      <c r="N786" s="48" t="str">
        <f t="shared" si="123"/>
        <v>-/</v>
      </c>
      <c r="O786" s="45"/>
      <c r="P786" s="158">
        <f>IFERROR(INDEX('قرائت کنتور'!A:AZ,MATCH(A786&amp;"-"&amp;"گاز",'قرائت کنتور'!B:B,0),MATCH(L786,'قرائت کنتور'!$1:$1,0)),0)</f>
        <v>0</v>
      </c>
      <c r="Q786" s="47">
        <f>IFERROR(INDEX('قرائت کنتور'!A:AZ,MATCH(A786&amp;"-"&amp;"گاز",'قرائت کنتور'!B:B,0),MATCH(G786,'قرائت کنتور'!$1:$1,0)),0)</f>
        <v>0</v>
      </c>
      <c r="R786" s="47">
        <f t="shared" si="124"/>
        <v>0</v>
      </c>
      <c r="S786" s="45"/>
      <c r="T786" s="155" t="str">
        <f>IFERROR(INDEX('تعرفه ها'!A:Z,MATCH("بهای هر متر مکعب گاز مصرفی",'تعرفه ها'!$B:$B,0),MATCH(F786,'تعرفه ها'!$2:$2,0)),"---")</f>
        <v>---</v>
      </c>
      <c r="U786" s="50" t="str">
        <f t="shared" si="125"/>
        <v>---</v>
      </c>
      <c r="V786" s="50" t="str">
        <f>IFERROR(ROUND(R786*INDEX('تعرفه ها'!A:Z,MATCH("عوارض گاز به ازاء هر متر مکعب",'تعرفه ها'!$B:$B,0),MATCH(F786,'تعرفه ها'!$2:$2,0)),0),"---")</f>
        <v>---</v>
      </c>
      <c r="W786" s="50" t="str">
        <f>IFERROR(ROUND(((U786+V786)*INDEX('تعرفه ها'!A:Z,MATCH("هزینه نگهداری و تعمیرات شبکه گاز",'تعرفه ها'!$B:$B,0),MATCH(F786,'تعرفه ها'!$2:$2,0))/100),0),"---")</f>
        <v>---</v>
      </c>
      <c r="X786" s="50" t="str">
        <f>IFERROR(IF(INDEX('اطلاعات دوره'!A:Z,MATCH(G786,'اطلاعات دوره'!C:C,0),MATCH("گاز",'اطلاعات دوره'!$1:$1,0))="دارد",ROUND((U786+V786)*INDEX('تعرفه ها'!A:Z,MATCH("پیک فصلی گاز",'تعرفه ها'!$B:$B,0),MATCH(F786,'تعرفه ها'!$2:$2,0))/100,0),0),"---")</f>
        <v>---</v>
      </c>
      <c r="Y786" s="50" t="str">
        <f>IFERROR(ROUND(SUM(U786+V786+W786+X786)*INDEX('تعرفه ها'!A:Z,MATCH("مالیات گاز",'تعرفه ها'!$B:$B,0),MATCH(F786,'تعرفه ها'!$2:$2,0))/100,0),"---")</f>
        <v>---</v>
      </c>
      <c r="Z786" s="50" t="str">
        <f t="shared" si="126"/>
        <v>---</v>
      </c>
      <c r="AA786" s="50" t="str">
        <f t="shared" si="120"/>
        <v>---</v>
      </c>
      <c r="AB786" s="50" t="str">
        <f t="shared" si="127"/>
        <v>---</v>
      </c>
      <c r="AC786" s="50" t="str">
        <f t="shared" si="128"/>
        <v>---</v>
      </c>
      <c r="AD786" s="153" t="str">
        <f t="shared" si="129"/>
        <v>---</v>
      </c>
      <c r="AF786" s="155" t="str">
        <f>IFERROR(IF(INDEX(پرداخت!A:AZ,MATCH(A786&amp;" - "&amp;"گاز",پرداخت!$B:$B,0),MATCH(G786,پرداخت!$1:$1,0))="نشده","نشده","شده"),"---")</f>
        <v>---</v>
      </c>
      <c r="AH786" s="144"/>
      <c r="AI786" s="144"/>
      <c r="AJ786" s="144"/>
    </row>
    <row r="787" spans="1:36" ht="34.9" hidden="1" customHeight="1">
      <c r="A787" s="170"/>
      <c r="B787" s="47">
        <f>IFERROR(INDEX('اطلاعات انشعابات شرکتها'!A:BB,MATCH(A787,'اطلاعات انشعابات شرکتها'!A:A,0),MATCH(B$1,'اطلاعات انشعابات شرکتها'!$1:$1,0)),0)</f>
        <v>0</v>
      </c>
      <c r="C787" s="48">
        <f>IFERROR(INDEX('اطلاعات انشعابات شرکتها'!A:BB,MATCH(A787,'اطلاعات انشعابات شرکتها'!A:A,0),MATCH(C$1,'اطلاعات انشعابات شرکتها'!$1:$1,0)),0)</f>
        <v>0</v>
      </c>
      <c r="D787" s="45"/>
      <c r="E787" s="171"/>
      <c r="F787" s="170"/>
      <c r="G787" s="47" t="str">
        <f t="shared" si="121"/>
        <v>/</v>
      </c>
      <c r="H787" s="47">
        <f>IFERROR(INDEX('اطلاعات دوره'!A:Z,MATCH(G787,'اطلاعات دوره'!C:C,0),MATCH(H$1,'اطلاعات دوره'!$1:$1,0)),0)</f>
        <v>0</v>
      </c>
      <c r="I787" s="47">
        <f>IFERROR(INDEX('اطلاعات دوره'!A:Z,MATCH(G787,'اطلاعات دوره'!C:C,0),MATCH(I$1,'اطلاعات دوره'!$1:$1,0)),0)</f>
        <v>0</v>
      </c>
      <c r="J787" s="48">
        <f>IFERROR(INDEX('اطلاعات دوره'!A:Z,MATCH(G787,'اطلاعات دوره'!C:C,0),MATCH(J$1,'اطلاعات دوره'!$1:$1,0)),0)</f>
        <v>0</v>
      </c>
      <c r="K787" s="46"/>
      <c r="L787" s="158" t="str">
        <f>IFERROR(INDEX('اطلاعات دوره'!A:Z,MATCH(G787,'اطلاعات دوره'!C:C,0)-1,MATCH("عنوان",'اطلاعات دوره'!$1:$1,0)),"---")</f>
        <v>---</v>
      </c>
      <c r="M787" s="47" t="str">
        <f t="shared" si="122"/>
        <v>----</v>
      </c>
      <c r="N787" s="48" t="str">
        <f t="shared" si="123"/>
        <v>-/</v>
      </c>
      <c r="O787" s="45"/>
      <c r="P787" s="158">
        <f>IFERROR(INDEX('قرائت کنتور'!A:AZ,MATCH(A787&amp;"-"&amp;"گاز",'قرائت کنتور'!B:B,0),MATCH(L787,'قرائت کنتور'!$1:$1,0)),0)</f>
        <v>0</v>
      </c>
      <c r="Q787" s="47">
        <f>IFERROR(INDEX('قرائت کنتور'!A:AZ,MATCH(A787&amp;"-"&amp;"گاز",'قرائت کنتور'!B:B,0),MATCH(G787,'قرائت کنتور'!$1:$1,0)),0)</f>
        <v>0</v>
      </c>
      <c r="R787" s="47">
        <f t="shared" si="124"/>
        <v>0</v>
      </c>
      <c r="S787" s="45"/>
      <c r="T787" s="155" t="str">
        <f>IFERROR(INDEX('تعرفه ها'!A:Z,MATCH("بهای هر متر مکعب گاز مصرفی",'تعرفه ها'!$B:$B,0),MATCH(F787,'تعرفه ها'!$2:$2,0)),"---")</f>
        <v>---</v>
      </c>
      <c r="U787" s="50" t="str">
        <f t="shared" si="125"/>
        <v>---</v>
      </c>
      <c r="V787" s="50" t="str">
        <f>IFERROR(ROUND(R787*INDEX('تعرفه ها'!A:Z,MATCH("عوارض گاز به ازاء هر متر مکعب",'تعرفه ها'!$B:$B,0),MATCH(F787,'تعرفه ها'!$2:$2,0)),0),"---")</f>
        <v>---</v>
      </c>
      <c r="W787" s="50" t="str">
        <f>IFERROR(ROUND(((U787+V787)*INDEX('تعرفه ها'!A:Z,MATCH("هزینه نگهداری و تعمیرات شبکه گاز",'تعرفه ها'!$B:$B,0),MATCH(F787,'تعرفه ها'!$2:$2,0))/100),0),"---")</f>
        <v>---</v>
      </c>
      <c r="X787" s="50" t="str">
        <f>IFERROR(IF(INDEX('اطلاعات دوره'!A:Z,MATCH(G787,'اطلاعات دوره'!C:C,0),MATCH("گاز",'اطلاعات دوره'!$1:$1,0))="دارد",ROUND((U787+V787)*INDEX('تعرفه ها'!A:Z,MATCH("پیک فصلی گاز",'تعرفه ها'!$B:$B,0),MATCH(F787,'تعرفه ها'!$2:$2,0))/100,0),0),"---")</f>
        <v>---</v>
      </c>
      <c r="Y787" s="50" t="str">
        <f>IFERROR(ROUND(SUM(U787+V787+W787+X787)*INDEX('تعرفه ها'!A:Z,MATCH("مالیات گاز",'تعرفه ها'!$B:$B,0),MATCH(F787,'تعرفه ها'!$2:$2,0))/100,0),"---")</f>
        <v>---</v>
      </c>
      <c r="Z787" s="50" t="str">
        <f t="shared" si="126"/>
        <v>---</v>
      </c>
      <c r="AA787" s="50" t="str">
        <f t="shared" si="120"/>
        <v>---</v>
      </c>
      <c r="AB787" s="50" t="str">
        <f t="shared" si="127"/>
        <v>---</v>
      </c>
      <c r="AC787" s="50" t="str">
        <f t="shared" si="128"/>
        <v>---</v>
      </c>
      <c r="AD787" s="153" t="str">
        <f t="shared" si="129"/>
        <v>---</v>
      </c>
      <c r="AF787" s="155" t="str">
        <f>IFERROR(IF(INDEX(پرداخت!A:AZ,MATCH(A787&amp;" - "&amp;"گاز",پرداخت!$B:$B,0),MATCH(G787,پرداخت!$1:$1,0))="نشده","نشده","شده"),"---")</f>
        <v>---</v>
      </c>
      <c r="AH787" s="144"/>
      <c r="AI787" s="144"/>
      <c r="AJ787" s="144"/>
    </row>
    <row r="788" spans="1:36" ht="34.9" hidden="1" customHeight="1">
      <c r="A788" s="170"/>
      <c r="B788" s="47">
        <f>IFERROR(INDEX('اطلاعات انشعابات شرکتها'!A:BB,MATCH(A788,'اطلاعات انشعابات شرکتها'!A:A,0),MATCH(B$1,'اطلاعات انشعابات شرکتها'!$1:$1,0)),0)</f>
        <v>0</v>
      </c>
      <c r="C788" s="48">
        <f>IFERROR(INDEX('اطلاعات انشعابات شرکتها'!A:BB,MATCH(A788,'اطلاعات انشعابات شرکتها'!A:A,0),MATCH(C$1,'اطلاعات انشعابات شرکتها'!$1:$1,0)),0)</f>
        <v>0</v>
      </c>
      <c r="D788" s="45"/>
      <c r="E788" s="171"/>
      <c r="F788" s="170"/>
      <c r="G788" s="47" t="str">
        <f t="shared" si="121"/>
        <v>/</v>
      </c>
      <c r="H788" s="47">
        <f>IFERROR(INDEX('اطلاعات دوره'!A:Z,MATCH(G788,'اطلاعات دوره'!C:C,0),MATCH(H$1,'اطلاعات دوره'!$1:$1,0)),0)</f>
        <v>0</v>
      </c>
      <c r="I788" s="47">
        <f>IFERROR(INDEX('اطلاعات دوره'!A:Z,MATCH(G788,'اطلاعات دوره'!C:C,0),MATCH(I$1,'اطلاعات دوره'!$1:$1,0)),0)</f>
        <v>0</v>
      </c>
      <c r="J788" s="48">
        <f>IFERROR(INDEX('اطلاعات دوره'!A:Z,MATCH(G788,'اطلاعات دوره'!C:C,0),MATCH(J$1,'اطلاعات دوره'!$1:$1,0)),0)</f>
        <v>0</v>
      </c>
      <c r="K788" s="46"/>
      <c r="L788" s="158" t="str">
        <f>IFERROR(INDEX('اطلاعات دوره'!A:Z,MATCH(G788,'اطلاعات دوره'!C:C,0)-1,MATCH("عنوان",'اطلاعات دوره'!$1:$1,0)),"---")</f>
        <v>---</v>
      </c>
      <c r="M788" s="47" t="str">
        <f t="shared" si="122"/>
        <v>----</v>
      </c>
      <c r="N788" s="48" t="str">
        <f t="shared" si="123"/>
        <v>-/</v>
      </c>
      <c r="O788" s="45"/>
      <c r="P788" s="158">
        <f>IFERROR(INDEX('قرائت کنتور'!A:AZ,MATCH(A788&amp;"-"&amp;"گاز",'قرائت کنتور'!B:B,0),MATCH(L788,'قرائت کنتور'!$1:$1,0)),0)</f>
        <v>0</v>
      </c>
      <c r="Q788" s="47">
        <f>IFERROR(INDEX('قرائت کنتور'!A:AZ,MATCH(A788&amp;"-"&amp;"گاز",'قرائت کنتور'!B:B,0),MATCH(G788,'قرائت کنتور'!$1:$1,0)),0)</f>
        <v>0</v>
      </c>
      <c r="R788" s="47">
        <f t="shared" si="124"/>
        <v>0</v>
      </c>
      <c r="S788" s="45"/>
      <c r="T788" s="155" t="str">
        <f>IFERROR(INDEX('تعرفه ها'!A:Z,MATCH("بهای هر متر مکعب گاز مصرفی",'تعرفه ها'!$B:$B,0),MATCH(F788,'تعرفه ها'!$2:$2,0)),"---")</f>
        <v>---</v>
      </c>
      <c r="U788" s="50" t="str">
        <f t="shared" si="125"/>
        <v>---</v>
      </c>
      <c r="V788" s="50" t="str">
        <f>IFERROR(ROUND(R788*INDEX('تعرفه ها'!A:Z,MATCH("عوارض گاز به ازاء هر متر مکعب",'تعرفه ها'!$B:$B,0),MATCH(F788,'تعرفه ها'!$2:$2,0)),0),"---")</f>
        <v>---</v>
      </c>
      <c r="W788" s="50" t="str">
        <f>IFERROR(ROUND(((U788+V788)*INDEX('تعرفه ها'!A:Z,MATCH("هزینه نگهداری و تعمیرات شبکه گاز",'تعرفه ها'!$B:$B,0),MATCH(F788,'تعرفه ها'!$2:$2,0))/100),0),"---")</f>
        <v>---</v>
      </c>
      <c r="X788" s="50" t="str">
        <f>IFERROR(IF(INDEX('اطلاعات دوره'!A:Z,MATCH(G788,'اطلاعات دوره'!C:C,0),MATCH("گاز",'اطلاعات دوره'!$1:$1,0))="دارد",ROUND((U788+V788)*INDEX('تعرفه ها'!A:Z,MATCH("پیک فصلی گاز",'تعرفه ها'!$B:$B,0),MATCH(F788,'تعرفه ها'!$2:$2,0))/100,0),0),"---")</f>
        <v>---</v>
      </c>
      <c r="Y788" s="50" t="str">
        <f>IFERROR(ROUND(SUM(U788+V788+W788+X788)*INDEX('تعرفه ها'!A:Z,MATCH("مالیات گاز",'تعرفه ها'!$B:$B,0),MATCH(F788,'تعرفه ها'!$2:$2,0))/100,0),"---")</f>
        <v>---</v>
      </c>
      <c r="Z788" s="50" t="str">
        <f t="shared" si="126"/>
        <v>---</v>
      </c>
      <c r="AA788" s="50" t="str">
        <f t="shared" si="120"/>
        <v>---</v>
      </c>
      <c r="AB788" s="50" t="str">
        <f t="shared" si="127"/>
        <v>---</v>
      </c>
      <c r="AC788" s="50" t="str">
        <f t="shared" si="128"/>
        <v>---</v>
      </c>
      <c r="AD788" s="153" t="str">
        <f t="shared" si="129"/>
        <v>---</v>
      </c>
      <c r="AF788" s="155" t="str">
        <f>IFERROR(IF(INDEX(پرداخت!A:AZ,MATCH(A788&amp;" - "&amp;"گاز",پرداخت!$B:$B,0),MATCH(G788,پرداخت!$1:$1,0))="نشده","نشده","شده"),"---")</f>
        <v>---</v>
      </c>
      <c r="AH788" s="144"/>
      <c r="AI788" s="144"/>
      <c r="AJ788" s="144"/>
    </row>
    <row r="789" spans="1:36" ht="34.9" hidden="1" customHeight="1">
      <c r="A789" s="170"/>
      <c r="B789" s="47">
        <f>IFERROR(INDEX('اطلاعات انشعابات شرکتها'!A:BB,MATCH(A789,'اطلاعات انشعابات شرکتها'!A:A,0),MATCH(B$1,'اطلاعات انشعابات شرکتها'!$1:$1,0)),0)</f>
        <v>0</v>
      </c>
      <c r="C789" s="48">
        <f>IFERROR(INDEX('اطلاعات انشعابات شرکتها'!A:BB,MATCH(A789,'اطلاعات انشعابات شرکتها'!A:A,0),MATCH(C$1,'اطلاعات انشعابات شرکتها'!$1:$1,0)),0)</f>
        <v>0</v>
      </c>
      <c r="D789" s="45"/>
      <c r="E789" s="171"/>
      <c r="F789" s="170"/>
      <c r="G789" s="47" t="str">
        <f t="shared" si="121"/>
        <v>/</v>
      </c>
      <c r="H789" s="47">
        <f>IFERROR(INDEX('اطلاعات دوره'!A:Z,MATCH(G789,'اطلاعات دوره'!C:C,0),MATCH(H$1,'اطلاعات دوره'!$1:$1,0)),0)</f>
        <v>0</v>
      </c>
      <c r="I789" s="47">
        <f>IFERROR(INDEX('اطلاعات دوره'!A:Z,MATCH(G789,'اطلاعات دوره'!C:C,0),MATCH(I$1,'اطلاعات دوره'!$1:$1,0)),0)</f>
        <v>0</v>
      </c>
      <c r="J789" s="48">
        <f>IFERROR(INDEX('اطلاعات دوره'!A:Z,MATCH(G789,'اطلاعات دوره'!C:C,0),MATCH(J$1,'اطلاعات دوره'!$1:$1,0)),0)</f>
        <v>0</v>
      </c>
      <c r="K789" s="46"/>
      <c r="L789" s="158" t="str">
        <f>IFERROR(INDEX('اطلاعات دوره'!A:Z,MATCH(G789,'اطلاعات دوره'!C:C,0)-1,MATCH("عنوان",'اطلاعات دوره'!$1:$1,0)),"---")</f>
        <v>---</v>
      </c>
      <c r="M789" s="47" t="str">
        <f t="shared" si="122"/>
        <v>----</v>
      </c>
      <c r="N789" s="48" t="str">
        <f t="shared" si="123"/>
        <v>-/</v>
      </c>
      <c r="O789" s="45"/>
      <c r="P789" s="158">
        <f>IFERROR(INDEX('قرائت کنتور'!A:AZ,MATCH(A789&amp;"-"&amp;"گاز",'قرائت کنتور'!B:B,0),MATCH(L789,'قرائت کنتور'!$1:$1,0)),0)</f>
        <v>0</v>
      </c>
      <c r="Q789" s="47">
        <f>IFERROR(INDEX('قرائت کنتور'!A:AZ,MATCH(A789&amp;"-"&amp;"گاز",'قرائت کنتور'!B:B,0),MATCH(G789,'قرائت کنتور'!$1:$1,0)),0)</f>
        <v>0</v>
      </c>
      <c r="R789" s="47">
        <f t="shared" si="124"/>
        <v>0</v>
      </c>
      <c r="S789" s="45"/>
      <c r="T789" s="155" t="str">
        <f>IFERROR(INDEX('تعرفه ها'!A:Z,MATCH("بهای هر متر مکعب گاز مصرفی",'تعرفه ها'!$B:$B,0),MATCH(F789,'تعرفه ها'!$2:$2,0)),"---")</f>
        <v>---</v>
      </c>
      <c r="U789" s="50" t="str">
        <f t="shared" si="125"/>
        <v>---</v>
      </c>
      <c r="V789" s="50" t="str">
        <f>IFERROR(ROUND(R789*INDEX('تعرفه ها'!A:Z,MATCH("عوارض گاز به ازاء هر متر مکعب",'تعرفه ها'!$B:$B,0),MATCH(F789,'تعرفه ها'!$2:$2,0)),0),"---")</f>
        <v>---</v>
      </c>
      <c r="W789" s="50" t="str">
        <f>IFERROR(ROUND(((U789+V789)*INDEX('تعرفه ها'!A:Z,MATCH("هزینه نگهداری و تعمیرات شبکه گاز",'تعرفه ها'!$B:$B,0),MATCH(F789,'تعرفه ها'!$2:$2,0))/100),0),"---")</f>
        <v>---</v>
      </c>
      <c r="X789" s="50" t="str">
        <f>IFERROR(IF(INDEX('اطلاعات دوره'!A:Z,MATCH(G789,'اطلاعات دوره'!C:C,0),MATCH("گاز",'اطلاعات دوره'!$1:$1,0))="دارد",ROUND((U789+V789)*INDEX('تعرفه ها'!A:Z,MATCH("پیک فصلی گاز",'تعرفه ها'!$B:$B,0),MATCH(F789,'تعرفه ها'!$2:$2,0))/100,0),0),"---")</f>
        <v>---</v>
      </c>
      <c r="Y789" s="50" t="str">
        <f>IFERROR(ROUND(SUM(U789+V789+W789+X789)*INDEX('تعرفه ها'!A:Z,MATCH("مالیات گاز",'تعرفه ها'!$B:$B,0),MATCH(F789,'تعرفه ها'!$2:$2,0))/100,0),"---")</f>
        <v>---</v>
      </c>
      <c r="Z789" s="50" t="str">
        <f t="shared" si="126"/>
        <v>---</v>
      </c>
      <c r="AA789" s="50" t="str">
        <f t="shared" si="120"/>
        <v>---</v>
      </c>
      <c r="AB789" s="50" t="str">
        <f t="shared" si="127"/>
        <v>---</v>
      </c>
      <c r="AC789" s="50" t="str">
        <f t="shared" si="128"/>
        <v>---</v>
      </c>
      <c r="AD789" s="153" t="str">
        <f t="shared" si="129"/>
        <v>---</v>
      </c>
      <c r="AF789" s="155" t="str">
        <f>IFERROR(IF(INDEX(پرداخت!A:AZ,MATCH(A789&amp;" - "&amp;"گاز",پرداخت!$B:$B,0),MATCH(G789,پرداخت!$1:$1,0))="نشده","نشده","شده"),"---")</f>
        <v>---</v>
      </c>
      <c r="AH789" s="144"/>
      <c r="AI789" s="144"/>
      <c r="AJ789" s="144"/>
    </row>
    <row r="790" spans="1:36" ht="34.9" hidden="1" customHeight="1">
      <c r="A790" s="170"/>
      <c r="B790" s="47">
        <f>IFERROR(INDEX('اطلاعات انشعابات شرکتها'!A:BB,MATCH(A790,'اطلاعات انشعابات شرکتها'!A:A,0),MATCH(B$1,'اطلاعات انشعابات شرکتها'!$1:$1,0)),0)</f>
        <v>0</v>
      </c>
      <c r="C790" s="48">
        <f>IFERROR(INDEX('اطلاعات انشعابات شرکتها'!A:BB,MATCH(A790,'اطلاعات انشعابات شرکتها'!A:A,0),MATCH(C$1,'اطلاعات انشعابات شرکتها'!$1:$1,0)),0)</f>
        <v>0</v>
      </c>
      <c r="D790" s="45"/>
      <c r="E790" s="171"/>
      <c r="F790" s="170"/>
      <c r="G790" s="47" t="str">
        <f t="shared" si="121"/>
        <v>/</v>
      </c>
      <c r="H790" s="47">
        <f>IFERROR(INDEX('اطلاعات دوره'!A:Z,MATCH(G790,'اطلاعات دوره'!C:C,0),MATCH(H$1,'اطلاعات دوره'!$1:$1,0)),0)</f>
        <v>0</v>
      </c>
      <c r="I790" s="47">
        <f>IFERROR(INDEX('اطلاعات دوره'!A:Z,MATCH(G790,'اطلاعات دوره'!C:C,0),MATCH(I$1,'اطلاعات دوره'!$1:$1,0)),0)</f>
        <v>0</v>
      </c>
      <c r="J790" s="48">
        <f>IFERROR(INDEX('اطلاعات دوره'!A:Z,MATCH(G790,'اطلاعات دوره'!C:C,0),MATCH(J$1,'اطلاعات دوره'!$1:$1,0)),0)</f>
        <v>0</v>
      </c>
      <c r="K790" s="46"/>
      <c r="L790" s="158" t="str">
        <f>IFERROR(INDEX('اطلاعات دوره'!A:Z,MATCH(G790,'اطلاعات دوره'!C:C,0)-1,MATCH("عنوان",'اطلاعات دوره'!$1:$1,0)),"---")</f>
        <v>---</v>
      </c>
      <c r="M790" s="47" t="str">
        <f t="shared" si="122"/>
        <v>----</v>
      </c>
      <c r="N790" s="48" t="str">
        <f t="shared" si="123"/>
        <v>-/</v>
      </c>
      <c r="O790" s="45"/>
      <c r="P790" s="158">
        <f>IFERROR(INDEX('قرائت کنتور'!A:AZ,MATCH(A790&amp;"-"&amp;"گاز",'قرائت کنتور'!B:B,0),MATCH(L790,'قرائت کنتور'!$1:$1,0)),0)</f>
        <v>0</v>
      </c>
      <c r="Q790" s="47">
        <f>IFERROR(INDEX('قرائت کنتور'!A:AZ,MATCH(A790&amp;"-"&amp;"گاز",'قرائت کنتور'!B:B,0),MATCH(G790,'قرائت کنتور'!$1:$1,0)),0)</f>
        <v>0</v>
      </c>
      <c r="R790" s="47">
        <f t="shared" si="124"/>
        <v>0</v>
      </c>
      <c r="S790" s="45"/>
      <c r="T790" s="155" t="str">
        <f>IFERROR(INDEX('تعرفه ها'!A:Z,MATCH("بهای هر متر مکعب گاز مصرفی",'تعرفه ها'!$B:$B,0),MATCH(F790,'تعرفه ها'!$2:$2,0)),"---")</f>
        <v>---</v>
      </c>
      <c r="U790" s="50" t="str">
        <f t="shared" si="125"/>
        <v>---</v>
      </c>
      <c r="V790" s="50" t="str">
        <f>IFERROR(ROUND(R790*INDEX('تعرفه ها'!A:Z,MATCH("عوارض گاز به ازاء هر متر مکعب",'تعرفه ها'!$B:$B,0),MATCH(F790,'تعرفه ها'!$2:$2,0)),0),"---")</f>
        <v>---</v>
      </c>
      <c r="W790" s="50" t="str">
        <f>IFERROR(ROUND(((U790+V790)*INDEX('تعرفه ها'!A:Z,MATCH("هزینه نگهداری و تعمیرات شبکه گاز",'تعرفه ها'!$B:$B,0),MATCH(F790,'تعرفه ها'!$2:$2,0))/100),0),"---")</f>
        <v>---</v>
      </c>
      <c r="X790" s="50" t="str">
        <f>IFERROR(IF(INDEX('اطلاعات دوره'!A:Z,MATCH(G790,'اطلاعات دوره'!C:C,0),MATCH("گاز",'اطلاعات دوره'!$1:$1,0))="دارد",ROUND((U790+V790)*INDEX('تعرفه ها'!A:Z,MATCH("پیک فصلی گاز",'تعرفه ها'!$B:$B,0),MATCH(F790,'تعرفه ها'!$2:$2,0))/100,0),0),"---")</f>
        <v>---</v>
      </c>
      <c r="Y790" s="50" t="str">
        <f>IFERROR(ROUND(SUM(U790+V790+W790+X790)*INDEX('تعرفه ها'!A:Z,MATCH("مالیات گاز",'تعرفه ها'!$B:$B,0),MATCH(F790,'تعرفه ها'!$2:$2,0))/100,0),"---")</f>
        <v>---</v>
      </c>
      <c r="Z790" s="50" t="str">
        <f t="shared" si="126"/>
        <v>---</v>
      </c>
      <c r="AA790" s="50" t="str">
        <f t="shared" si="120"/>
        <v>---</v>
      </c>
      <c r="AB790" s="50" t="str">
        <f t="shared" si="127"/>
        <v>---</v>
      </c>
      <c r="AC790" s="50" t="str">
        <f t="shared" si="128"/>
        <v>---</v>
      </c>
      <c r="AD790" s="153" t="str">
        <f t="shared" si="129"/>
        <v>---</v>
      </c>
      <c r="AF790" s="155" t="str">
        <f>IFERROR(IF(INDEX(پرداخت!A:AZ,MATCH(A790&amp;" - "&amp;"گاز",پرداخت!$B:$B,0),MATCH(G790,پرداخت!$1:$1,0))="نشده","نشده","شده"),"---")</f>
        <v>---</v>
      </c>
      <c r="AH790" s="144"/>
      <c r="AI790" s="144"/>
      <c r="AJ790" s="144"/>
    </row>
    <row r="791" spans="1:36" ht="34.9" hidden="1" customHeight="1">
      <c r="A791" s="170"/>
      <c r="B791" s="47">
        <f>IFERROR(INDEX('اطلاعات انشعابات شرکتها'!A:BB,MATCH(A791,'اطلاعات انشعابات شرکتها'!A:A,0),MATCH(B$1,'اطلاعات انشعابات شرکتها'!$1:$1,0)),0)</f>
        <v>0</v>
      </c>
      <c r="C791" s="48">
        <f>IFERROR(INDEX('اطلاعات انشعابات شرکتها'!A:BB,MATCH(A791,'اطلاعات انشعابات شرکتها'!A:A,0),MATCH(C$1,'اطلاعات انشعابات شرکتها'!$1:$1,0)),0)</f>
        <v>0</v>
      </c>
      <c r="D791" s="45"/>
      <c r="E791" s="171"/>
      <c r="F791" s="170"/>
      <c r="G791" s="47" t="str">
        <f t="shared" si="121"/>
        <v>/</v>
      </c>
      <c r="H791" s="47">
        <f>IFERROR(INDEX('اطلاعات دوره'!A:Z,MATCH(G791,'اطلاعات دوره'!C:C,0),MATCH(H$1,'اطلاعات دوره'!$1:$1,0)),0)</f>
        <v>0</v>
      </c>
      <c r="I791" s="47">
        <f>IFERROR(INDEX('اطلاعات دوره'!A:Z,MATCH(G791,'اطلاعات دوره'!C:C,0),MATCH(I$1,'اطلاعات دوره'!$1:$1,0)),0)</f>
        <v>0</v>
      </c>
      <c r="J791" s="48">
        <f>IFERROR(INDEX('اطلاعات دوره'!A:Z,MATCH(G791,'اطلاعات دوره'!C:C,0),MATCH(J$1,'اطلاعات دوره'!$1:$1,0)),0)</f>
        <v>0</v>
      </c>
      <c r="K791" s="46"/>
      <c r="L791" s="158" t="str">
        <f>IFERROR(INDEX('اطلاعات دوره'!A:Z,MATCH(G791,'اطلاعات دوره'!C:C,0)-1,MATCH("عنوان",'اطلاعات دوره'!$1:$1,0)),"---")</f>
        <v>---</v>
      </c>
      <c r="M791" s="47" t="str">
        <f t="shared" si="122"/>
        <v>----</v>
      </c>
      <c r="N791" s="48" t="str">
        <f t="shared" si="123"/>
        <v>-/</v>
      </c>
      <c r="O791" s="45"/>
      <c r="P791" s="158">
        <f>IFERROR(INDEX('قرائت کنتور'!A:AZ,MATCH(A791&amp;"-"&amp;"گاز",'قرائت کنتور'!B:B,0),MATCH(L791,'قرائت کنتور'!$1:$1,0)),0)</f>
        <v>0</v>
      </c>
      <c r="Q791" s="47">
        <f>IFERROR(INDEX('قرائت کنتور'!A:AZ,MATCH(A791&amp;"-"&amp;"گاز",'قرائت کنتور'!B:B,0),MATCH(G791,'قرائت کنتور'!$1:$1,0)),0)</f>
        <v>0</v>
      </c>
      <c r="R791" s="47">
        <f t="shared" si="124"/>
        <v>0</v>
      </c>
      <c r="S791" s="45"/>
      <c r="T791" s="155" t="str">
        <f>IFERROR(INDEX('تعرفه ها'!A:Z,MATCH("بهای هر متر مکعب گاز مصرفی",'تعرفه ها'!$B:$B,0),MATCH(F791,'تعرفه ها'!$2:$2,0)),"---")</f>
        <v>---</v>
      </c>
      <c r="U791" s="50" t="str">
        <f t="shared" si="125"/>
        <v>---</v>
      </c>
      <c r="V791" s="50" t="str">
        <f>IFERROR(ROUND(R791*INDEX('تعرفه ها'!A:Z,MATCH("عوارض گاز به ازاء هر متر مکعب",'تعرفه ها'!$B:$B,0),MATCH(F791,'تعرفه ها'!$2:$2,0)),0),"---")</f>
        <v>---</v>
      </c>
      <c r="W791" s="50" t="str">
        <f>IFERROR(ROUND(((U791+V791)*INDEX('تعرفه ها'!A:Z,MATCH("هزینه نگهداری و تعمیرات شبکه گاز",'تعرفه ها'!$B:$B,0),MATCH(F791,'تعرفه ها'!$2:$2,0))/100),0),"---")</f>
        <v>---</v>
      </c>
      <c r="X791" s="50" t="str">
        <f>IFERROR(IF(INDEX('اطلاعات دوره'!A:Z,MATCH(G791,'اطلاعات دوره'!C:C,0),MATCH("گاز",'اطلاعات دوره'!$1:$1,0))="دارد",ROUND((U791+V791)*INDEX('تعرفه ها'!A:Z,MATCH("پیک فصلی گاز",'تعرفه ها'!$B:$B,0),MATCH(F791,'تعرفه ها'!$2:$2,0))/100,0),0),"---")</f>
        <v>---</v>
      </c>
      <c r="Y791" s="50" t="str">
        <f>IFERROR(ROUND(SUM(U791+V791+W791+X791)*INDEX('تعرفه ها'!A:Z,MATCH("مالیات گاز",'تعرفه ها'!$B:$B,0),MATCH(F791,'تعرفه ها'!$2:$2,0))/100,0),"---")</f>
        <v>---</v>
      </c>
      <c r="Z791" s="50" t="str">
        <f t="shared" si="126"/>
        <v>---</v>
      </c>
      <c r="AA791" s="50" t="str">
        <f t="shared" si="120"/>
        <v>---</v>
      </c>
      <c r="AB791" s="50" t="str">
        <f t="shared" si="127"/>
        <v>---</v>
      </c>
      <c r="AC791" s="50" t="str">
        <f t="shared" si="128"/>
        <v>---</v>
      </c>
      <c r="AD791" s="153" t="str">
        <f t="shared" si="129"/>
        <v>---</v>
      </c>
      <c r="AF791" s="155" t="str">
        <f>IFERROR(IF(INDEX(پرداخت!A:AZ,MATCH(A791&amp;" - "&amp;"گاز",پرداخت!$B:$B,0),MATCH(G791,پرداخت!$1:$1,0))="نشده","نشده","شده"),"---")</f>
        <v>---</v>
      </c>
      <c r="AH791" s="144"/>
      <c r="AI791" s="144"/>
      <c r="AJ791" s="144"/>
    </row>
    <row r="792" spans="1:36" ht="34.9" hidden="1" customHeight="1">
      <c r="A792" s="170"/>
      <c r="B792" s="47">
        <f>IFERROR(INDEX('اطلاعات انشعابات شرکتها'!A:BB,MATCH(A792,'اطلاعات انشعابات شرکتها'!A:A,0),MATCH(B$1,'اطلاعات انشعابات شرکتها'!$1:$1,0)),0)</f>
        <v>0</v>
      </c>
      <c r="C792" s="48">
        <f>IFERROR(INDEX('اطلاعات انشعابات شرکتها'!A:BB,MATCH(A792,'اطلاعات انشعابات شرکتها'!A:A,0),MATCH(C$1,'اطلاعات انشعابات شرکتها'!$1:$1,0)),0)</f>
        <v>0</v>
      </c>
      <c r="D792" s="45"/>
      <c r="E792" s="171"/>
      <c r="F792" s="170"/>
      <c r="G792" s="47" t="str">
        <f t="shared" si="121"/>
        <v>/</v>
      </c>
      <c r="H792" s="47">
        <f>IFERROR(INDEX('اطلاعات دوره'!A:Z,MATCH(G792,'اطلاعات دوره'!C:C,0),MATCH(H$1,'اطلاعات دوره'!$1:$1,0)),0)</f>
        <v>0</v>
      </c>
      <c r="I792" s="47">
        <f>IFERROR(INDEX('اطلاعات دوره'!A:Z,MATCH(G792,'اطلاعات دوره'!C:C,0),MATCH(I$1,'اطلاعات دوره'!$1:$1,0)),0)</f>
        <v>0</v>
      </c>
      <c r="J792" s="48">
        <f>IFERROR(INDEX('اطلاعات دوره'!A:Z,MATCH(G792,'اطلاعات دوره'!C:C,0),MATCH(J$1,'اطلاعات دوره'!$1:$1,0)),0)</f>
        <v>0</v>
      </c>
      <c r="K792" s="46"/>
      <c r="L792" s="158" t="str">
        <f>IFERROR(INDEX('اطلاعات دوره'!A:Z,MATCH(G792,'اطلاعات دوره'!C:C,0)-1,MATCH("عنوان",'اطلاعات دوره'!$1:$1,0)),"---")</f>
        <v>---</v>
      </c>
      <c r="M792" s="47" t="str">
        <f t="shared" si="122"/>
        <v>----</v>
      </c>
      <c r="N792" s="48" t="str">
        <f t="shared" si="123"/>
        <v>-/</v>
      </c>
      <c r="O792" s="45"/>
      <c r="P792" s="158">
        <f>IFERROR(INDEX('قرائت کنتور'!A:AZ,MATCH(A792&amp;"-"&amp;"گاز",'قرائت کنتور'!B:B,0),MATCH(L792,'قرائت کنتور'!$1:$1,0)),0)</f>
        <v>0</v>
      </c>
      <c r="Q792" s="47">
        <f>IFERROR(INDEX('قرائت کنتور'!A:AZ,MATCH(A792&amp;"-"&amp;"گاز",'قرائت کنتور'!B:B,0),MATCH(G792,'قرائت کنتور'!$1:$1,0)),0)</f>
        <v>0</v>
      </c>
      <c r="R792" s="47">
        <f t="shared" si="124"/>
        <v>0</v>
      </c>
      <c r="S792" s="45"/>
      <c r="T792" s="155" t="str">
        <f>IFERROR(INDEX('تعرفه ها'!A:Z,MATCH("بهای هر متر مکعب گاز مصرفی",'تعرفه ها'!$B:$B,0),MATCH(F792,'تعرفه ها'!$2:$2,0)),"---")</f>
        <v>---</v>
      </c>
      <c r="U792" s="50" t="str">
        <f t="shared" si="125"/>
        <v>---</v>
      </c>
      <c r="V792" s="50" t="str">
        <f>IFERROR(ROUND(R792*INDEX('تعرفه ها'!A:Z,MATCH("عوارض گاز به ازاء هر متر مکعب",'تعرفه ها'!$B:$B,0),MATCH(F792,'تعرفه ها'!$2:$2,0)),0),"---")</f>
        <v>---</v>
      </c>
      <c r="W792" s="50" t="str">
        <f>IFERROR(ROUND(((U792+V792)*INDEX('تعرفه ها'!A:Z,MATCH("هزینه نگهداری و تعمیرات شبکه گاز",'تعرفه ها'!$B:$B,0),MATCH(F792,'تعرفه ها'!$2:$2,0))/100),0),"---")</f>
        <v>---</v>
      </c>
      <c r="X792" s="50" t="str">
        <f>IFERROR(IF(INDEX('اطلاعات دوره'!A:Z,MATCH(G792,'اطلاعات دوره'!C:C,0),MATCH("گاز",'اطلاعات دوره'!$1:$1,0))="دارد",ROUND((U792+V792)*INDEX('تعرفه ها'!A:Z,MATCH("پیک فصلی گاز",'تعرفه ها'!$B:$B,0),MATCH(F792,'تعرفه ها'!$2:$2,0))/100,0),0),"---")</f>
        <v>---</v>
      </c>
      <c r="Y792" s="50" t="str">
        <f>IFERROR(ROUND(SUM(U792+V792+W792+X792)*INDEX('تعرفه ها'!A:Z,MATCH("مالیات گاز",'تعرفه ها'!$B:$B,0),MATCH(F792,'تعرفه ها'!$2:$2,0))/100,0),"---")</f>
        <v>---</v>
      </c>
      <c r="Z792" s="50" t="str">
        <f t="shared" si="126"/>
        <v>---</v>
      </c>
      <c r="AA792" s="50" t="str">
        <f t="shared" si="120"/>
        <v>---</v>
      </c>
      <c r="AB792" s="50" t="str">
        <f t="shared" si="127"/>
        <v>---</v>
      </c>
      <c r="AC792" s="50" t="str">
        <f t="shared" si="128"/>
        <v>---</v>
      </c>
      <c r="AD792" s="153" t="str">
        <f t="shared" si="129"/>
        <v>---</v>
      </c>
      <c r="AF792" s="155" t="str">
        <f>IFERROR(IF(INDEX(پرداخت!A:AZ,MATCH(A792&amp;" - "&amp;"گاز",پرداخت!$B:$B,0),MATCH(G792,پرداخت!$1:$1,0))="نشده","نشده","شده"),"---")</f>
        <v>---</v>
      </c>
      <c r="AH792" s="144"/>
      <c r="AI792" s="144"/>
      <c r="AJ792" s="144"/>
    </row>
    <row r="793" spans="1:36" ht="34.9" hidden="1" customHeight="1">
      <c r="A793" s="170"/>
      <c r="B793" s="47">
        <f>IFERROR(INDEX('اطلاعات انشعابات شرکتها'!A:BB,MATCH(A793,'اطلاعات انشعابات شرکتها'!A:A,0),MATCH(B$1,'اطلاعات انشعابات شرکتها'!$1:$1,0)),0)</f>
        <v>0</v>
      </c>
      <c r="C793" s="48">
        <f>IFERROR(INDEX('اطلاعات انشعابات شرکتها'!A:BB,MATCH(A793,'اطلاعات انشعابات شرکتها'!A:A,0),MATCH(C$1,'اطلاعات انشعابات شرکتها'!$1:$1,0)),0)</f>
        <v>0</v>
      </c>
      <c r="D793" s="45"/>
      <c r="E793" s="171"/>
      <c r="F793" s="170"/>
      <c r="G793" s="47" t="str">
        <f t="shared" si="121"/>
        <v>/</v>
      </c>
      <c r="H793" s="47">
        <f>IFERROR(INDEX('اطلاعات دوره'!A:Z,MATCH(G793,'اطلاعات دوره'!C:C,0),MATCH(H$1,'اطلاعات دوره'!$1:$1,0)),0)</f>
        <v>0</v>
      </c>
      <c r="I793" s="47">
        <f>IFERROR(INDEX('اطلاعات دوره'!A:Z,MATCH(G793,'اطلاعات دوره'!C:C,0),MATCH(I$1,'اطلاعات دوره'!$1:$1,0)),0)</f>
        <v>0</v>
      </c>
      <c r="J793" s="48">
        <f>IFERROR(INDEX('اطلاعات دوره'!A:Z,MATCH(G793,'اطلاعات دوره'!C:C,0),MATCH(J$1,'اطلاعات دوره'!$1:$1,0)),0)</f>
        <v>0</v>
      </c>
      <c r="K793" s="46"/>
      <c r="L793" s="158" t="str">
        <f>IFERROR(INDEX('اطلاعات دوره'!A:Z,MATCH(G793,'اطلاعات دوره'!C:C,0)-1,MATCH("عنوان",'اطلاعات دوره'!$1:$1,0)),"---")</f>
        <v>---</v>
      </c>
      <c r="M793" s="47" t="str">
        <f t="shared" si="122"/>
        <v>----</v>
      </c>
      <c r="N793" s="48" t="str">
        <f t="shared" si="123"/>
        <v>-/</v>
      </c>
      <c r="O793" s="45"/>
      <c r="P793" s="158">
        <f>IFERROR(INDEX('قرائت کنتور'!A:AZ,MATCH(A793&amp;"-"&amp;"گاز",'قرائت کنتور'!B:B,0),MATCH(L793,'قرائت کنتور'!$1:$1,0)),0)</f>
        <v>0</v>
      </c>
      <c r="Q793" s="47">
        <f>IFERROR(INDEX('قرائت کنتور'!A:AZ,MATCH(A793&amp;"-"&amp;"گاز",'قرائت کنتور'!B:B,0),MATCH(G793,'قرائت کنتور'!$1:$1,0)),0)</f>
        <v>0</v>
      </c>
      <c r="R793" s="47">
        <f t="shared" si="124"/>
        <v>0</v>
      </c>
      <c r="S793" s="45"/>
      <c r="T793" s="155" t="str">
        <f>IFERROR(INDEX('تعرفه ها'!A:Z,MATCH("بهای هر متر مکعب گاز مصرفی",'تعرفه ها'!$B:$B,0),MATCH(F793,'تعرفه ها'!$2:$2,0)),"---")</f>
        <v>---</v>
      </c>
      <c r="U793" s="50" t="str">
        <f t="shared" si="125"/>
        <v>---</v>
      </c>
      <c r="V793" s="50" t="str">
        <f>IFERROR(ROUND(R793*INDEX('تعرفه ها'!A:Z,MATCH("عوارض گاز به ازاء هر متر مکعب",'تعرفه ها'!$B:$B,0),MATCH(F793,'تعرفه ها'!$2:$2,0)),0),"---")</f>
        <v>---</v>
      </c>
      <c r="W793" s="50" t="str">
        <f>IFERROR(ROUND(((U793+V793)*INDEX('تعرفه ها'!A:Z,MATCH("هزینه نگهداری و تعمیرات شبکه گاز",'تعرفه ها'!$B:$B,0),MATCH(F793,'تعرفه ها'!$2:$2,0))/100),0),"---")</f>
        <v>---</v>
      </c>
      <c r="X793" s="50" t="str">
        <f>IFERROR(IF(INDEX('اطلاعات دوره'!A:Z,MATCH(G793,'اطلاعات دوره'!C:C,0),MATCH("گاز",'اطلاعات دوره'!$1:$1,0))="دارد",ROUND((U793+V793)*INDEX('تعرفه ها'!A:Z,MATCH("پیک فصلی گاز",'تعرفه ها'!$B:$B,0),MATCH(F793,'تعرفه ها'!$2:$2,0))/100,0),0),"---")</f>
        <v>---</v>
      </c>
      <c r="Y793" s="50" t="str">
        <f>IFERROR(ROUND(SUM(U793+V793+W793+X793)*INDEX('تعرفه ها'!A:Z,MATCH("مالیات گاز",'تعرفه ها'!$B:$B,0),MATCH(F793,'تعرفه ها'!$2:$2,0))/100,0),"---")</f>
        <v>---</v>
      </c>
      <c r="Z793" s="50" t="str">
        <f t="shared" si="126"/>
        <v>---</v>
      </c>
      <c r="AA793" s="50" t="str">
        <f t="shared" si="120"/>
        <v>---</v>
      </c>
      <c r="AB793" s="50" t="str">
        <f t="shared" si="127"/>
        <v>---</v>
      </c>
      <c r="AC793" s="50" t="str">
        <f t="shared" si="128"/>
        <v>---</v>
      </c>
      <c r="AD793" s="153" t="str">
        <f t="shared" si="129"/>
        <v>---</v>
      </c>
      <c r="AF793" s="155" t="str">
        <f>IFERROR(IF(INDEX(پرداخت!A:AZ,MATCH(A793&amp;" - "&amp;"گاز",پرداخت!$B:$B,0),MATCH(G793,پرداخت!$1:$1,0))="نشده","نشده","شده"),"---")</f>
        <v>---</v>
      </c>
      <c r="AH793" s="144"/>
      <c r="AI793" s="144"/>
      <c r="AJ793" s="144"/>
    </row>
    <row r="794" spans="1:36" ht="34.9" hidden="1" customHeight="1">
      <c r="A794" s="170"/>
      <c r="B794" s="47">
        <f>IFERROR(INDEX('اطلاعات انشعابات شرکتها'!A:BB,MATCH(A794,'اطلاعات انشعابات شرکتها'!A:A,0),MATCH(B$1,'اطلاعات انشعابات شرکتها'!$1:$1,0)),0)</f>
        <v>0</v>
      </c>
      <c r="C794" s="48">
        <f>IFERROR(INDEX('اطلاعات انشعابات شرکتها'!A:BB,MATCH(A794,'اطلاعات انشعابات شرکتها'!A:A,0),MATCH(C$1,'اطلاعات انشعابات شرکتها'!$1:$1,0)),0)</f>
        <v>0</v>
      </c>
      <c r="D794" s="45"/>
      <c r="E794" s="171"/>
      <c r="F794" s="170"/>
      <c r="G794" s="47" t="str">
        <f t="shared" si="121"/>
        <v>/</v>
      </c>
      <c r="H794" s="47">
        <f>IFERROR(INDEX('اطلاعات دوره'!A:Z,MATCH(G794,'اطلاعات دوره'!C:C,0),MATCH(H$1,'اطلاعات دوره'!$1:$1,0)),0)</f>
        <v>0</v>
      </c>
      <c r="I794" s="47">
        <f>IFERROR(INDEX('اطلاعات دوره'!A:Z,MATCH(G794,'اطلاعات دوره'!C:C,0),MATCH(I$1,'اطلاعات دوره'!$1:$1,0)),0)</f>
        <v>0</v>
      </c>
      <c r="J794" s="48">
        <f>IFERROR(INDEX('اطلاعات دوره'!A:Z,MATCH(G794,'اطلاعات دوره'!C:C,0),MATCH(J$1,'اطلاعات دوره'!$1:$1,0)),0)</f>
        <v>0</v>
      </c>
      <c r="K794" s="46"/>
      <c r="L794" s="158" t="str">
        <f>IFERROR(INDEX('اطلاعات دوره'!A:Z,MATCH(G794,'اطلاعات دوره'!C:C,0)-1,MATCH("عنوان",'اطلاعات دوره'!$1:$1,0)),"---")</f>
        <v>---</v>
      </c>
      <c r="M794" s="47" t="str">
        <f t="shared" si="122"/>
        <v>----</v>
      </c>
      <c r="N794" s="48" t="str">
        <f t="shared" si="123"/>
        <v>-/</v>
      </c>
      <c r="O794" s="45"/>
      <c r="P794" s="158">
        <f>IFERROR(INDEX('قرائت کنتور'!A:AZ,MATCH(A794&amp;"-"&amp;"گاز",'قرائت کنتور'!B:B,0),MATCH(L794,'قرائت کنتور'!$1:$1,0)),0)</f>
        <v>0</v>
      </c>
      <c r="Q794" s="47">
        <f>IFERROR(INDEX('قرائت کنتور'!A:AZ,MATCH(A794&amp;"-"&amp;"گاز",'قرائت کنتور'!B:B,0),MATCH(G794,'قرائت کنتور'!$1:$1,0)),0)</f>
        <v>0</v>
      </c>
      <c r="R794" s="47">
        <f t="shared" si="124"/>
        <v>0</v>
      </c>
      <c r="S794" s="45"/>
      <c r="T794" s="155" t="str">
        <f>IFERROR(INDEX('تعرفه ها'!A:Z,MATCH("بهای هر متر مکعب گاز مصرفی",'تعرفه ها'!$B:$B,0),MATCH(F794,'تعرفه ها'!$2:$2,0)),"---")</f>
        <v>---</v>
      </c>
      <c r="U794" s="50" t="str">
        <f t="shared" si="125"/>
        <v>---</v>
      </c>
      <c r="V794" s="50" t="str">
        <f>IFERROR(ROUND(R794*INDEX('تعرفه ها'!A:Z,MATCH("عوارض گاز به ازاء هر متر مکعب",'تعرفه ها'!$B:$B,0),MATCH(F794,'تعرفه ها'!$2:$2,0)),0),"---")</f>
        <v>---</v>
      </c>
      <c r="W794" s="50" t="str">
        <f>IFERROR(ROUND(((U794+V794)*INDEX('تعرفه ها'!A:Z,MATCH("هزینه نگهداری و تعمیرات شبکه گاز",'تعرفه ها'!$B:$B,0),MATCH(F794,'تعرفه ها'!$2:$2,0))/100),0),"---")</f>
        <v>---</v>
      </c>
      <c r="X794" s="50" t="str">
        <f>IFERROR(IF(INDEX('اطلاعات دوره'!A:Z,MATCH(G794,'اطلاعات دوره'!C:C,0),MATCH("گاز",'اطلاعات دوره'!$1:$1,0))="دارد",ROUND((U794+V794)*INDEX('تعرفه ها'!A:Z,MATCH("پیک فصلی گاز",'تعرفه ها'!$B:$B,0),MATCH(F794,'تعرفه ها'!$2:$2,0))/100,0),0),"---")</f>
        <v>---</v>
      </c>
      <c r="Y794" s="50" t="str">
        <f>IFERROR(ROUND(SUM(U794+V794+W794+X794)*INDEX('تعرفه ها'!A:Z,MATCH("مالیات گاز",'تعرفه ها'!$B:$B,0),MATCH(F794,'تعرفه ها'!$2:$2,0))/100,0),"---")</f>
        <v>---</v>
      </c>
      <c r="Z794" s="50" t="str">
        <f t="shared" si="126"/>
        <v>---</v>
      </c>
      <c r="AA794" s="50" t="str">
        <f t="shared" si="120"/>
        <v>---</v>
      </c>
      <c r="AB794" s="50" t="str">
        <f t="shared" si="127"/>
        <v>---</v>
      </c>
      <c r="AC794" s="50" t="str">
        <f t="shared" si="128"/>
        <v>---</v>
      </c>
      <c r="AD794" s="153" t="str">
        <f t="shared" si="129"/>
        <v>---</v>
      </c>
      <c r="AF794" s="155" t="str">
        <f>IFERROR(IF(INDEX(پرداخت!A:AZ,MATCH(A794&amp;" - "&amp;"گاز",پرداخت!$B:$B,0),MATCH(G794,پرداخت!$1:$1,0))="نشده","نشده","شده"),"---")</f>
        <v>---</v>
      </c>
      <c r="AH794" s="144"/>
      <c r="AI794" s="144"/>
      <c r="AJ794" s="144"/>
    </row>
    <row r="795" spans="1:36" ht="34.9" hidden="1" customHeight="1">
      <c r="A795" s="170"/>
      <c r="B795" s="47">
        <f>IFERROR(INDEX('اطلاعات انشعابات شرکتها'!A:BB,MATCH(A795,'اطلاعات انشعابات شرکتها'!A:A,0),MATCH(B$1,'اطلاعات انشعابات شرکتها'!$1:$1,0)),0)</f>
        <v>0</v>
      </c>
      <c r="C795" s="48">
        <f>IFERROR(INDEX('اطلاعات انشعابات شرکتها'!A:BB,MATCH(A795,'اطلاعات انشعابات شرکتها'!A:A,0),MATCH(C$1,'اطلاعات انشعابات شرکتها'!$1:$1,0)),0)</f>
        <v>0</v>
      </c>
      <c r="D795" s="45"/>
      <c r="E795" s="171"/>
      <c r="F795" s="170"/>
      <c r="G795" s="47" t="str">
        <f t="shared" si="121"/>
        <v>/</v>
      </c>
      <c r="H795" s="47">
        <f>IFERROR(INDEX('اطلاعات دوره'!A:Z,MATCH(G795,'اطلاعات دوره'!C:C,0),MATCH(H$1,'اطلاعات دوره'!$1:$1,0)),0)</f>
        <v>0</v>
      </c>
      <c r="I795" s="47">
        <f>IFERROR(INDEX('اطلاعات دوره'!A:Z,MATCH(G795,'اطلاعات دوره'!C:C,0),MATCH(I$1,'اطلاعات دوره'!$1:$1,0)),0)</f>
        <v>0</v>
      </c>
      <c r="J795" s="48">
        <f>IFERROR(INDEX('اطلاعات دوره'!A:Z,MATCH(G795,'اطلاعات دوره'!C:C,0),MATCH(J$1,'اطلاعات دوره'!$1:$1,0)),0)</f>
        <v>0</v>
      </c>
      <c r="K795" s="46"/>
      <c r="L795" s="158" t="str">
        <f>IFERROR(INDEX('اطلاعات دوره'!A:Z,MATCH(G795,'اطلاعات دوره'!C:C,0)-1,MATCH("عنوان",'اطلاعات دوره'!$1:$1,0)),"---")</f>
        <v>---</v>
      </c>
      <c r="M795" s="47" t="str">
        <f t="shared" si="122"/>
        <v>----</v>
      </c>
      <c r="N795" s="48" t="str">
        <f t="shared" si="123"/>
        <v>-/</v>
      </c>
      <c r="O795" s="45"/>
      <c r="P795" s="158">
        <f>IFERROR(INDEX('قرائت کنتور'!A:AZ,MATCH(A795&amp;"-"&amp;"گاز",'قرائت کنتور'!B:B,0),MATCH(L795,'قرائت کنتور'!$1:$1,0)),0)</f>
        <v>0</v>
      </c>
      <c r="Q795" s="47">
        <f>IFERROR(INDEX('قرائت کنتور'!A:AZ,MATCH(A795&amp;"-"&amp;"گاز",'قرائت کنتور'!B:B,0),MATCH(G795,'قرائت کنتور'!$1:$1,0)),0)</f>
        <v>0</v>
      </c>
      <c r="R795" s="47">
        <f t="shared" si="124"/>
        <v>0</v>
      </c>
      <c r="S795" s="45"/>
      <c r="T795" s="155" t="str">
        <f>IFERROR(INDEX('تعرفه ها'!A:Z,MATCH("بهای هر متر مکعب گاز مصرفی",'تعرفه ها'!$B:$B,0),MATCH(F795,'تعرفه ها'!$2:$2,0)),"---")</f>
        <v>---</v>
      </c>
      <c r="U795" s="50" t="str">
        <f t="shared" si="125"/>
        <v>---</v>
      </c>
      <c r="V795" s="50" t="str">
        <f>IFERROR(ROUND(R795*INDEX('تعرفه ها'!A:Z,MATCH("عوارض گاز به ازاء هر متر مکعب",'تعرفه ها'!$B:$B,0),MATCH(F795,'تعرفه ها'!$2:$2,0)),0),"---")</f>
        <v>---</v>
      </c>
      <c r="W795" s="50" t="str">
        <f>IFERROR(ROUND(((U795+V795)*INDEX('تعرفه ها'!A:Z,MATCH("هزینه نگهداری و تعمیرات شبکه گاز",'تعرفه ها'!$B:$B,0),MATCH(F795,'تعرفه ها'!$2:$2,0))/100),0),"---")</f>
        <v>---</v>
      </c>
      <c r="X795" s="50" t="str">
        <f>IFERROR(IF(INDEX('اطلاعات دوره'!A:Z,MATCH(G795,'اطلاعات دوره'!C:C,0),MATCH("گاز",'اطلاعات دوره'!$1:$1,0))="دارد",ROUND((U795+V795)*INDEX('تعرفه ها'!A:Z,MATCH("پیک فصلی گاز",'تعرفه ها'!$B:$B,0),MATCH(F795,'تعرفه ها'!$2:$2,0))/100,0),0),"---")</f>
        <v>---</v>
      </c>
      <c r="Y795" s="50" t="str">
        <f>IFERROR(ROUND(SUM(U795+V795+W795+X795)*INDEX('تعرفه ها'!A:Z,MATCH("مالیات گاز",'تعرفه ها'!$B:$B,0),MATCH(F795,'تعرفه ها'!$2:$2,0))/100,0),"---")</f>
        <v>---</v>
      </c>
      <c r="Z795" s="50" t="str">
        <f t="shared" si="126"/>
        <v>---</v>
      </c>
      <c r="AA795" s="50" t="str">
        <f t="shared" si="120"/>
        <v>---</v>
      </c>
      <c r="AB795" s="50" t="str">
        <f t="shared" si="127"/>
        <v>---</v>
      </c>
      <c r="AC795" s="50" t="str">
        <f t="shared" si="128"/>
        <v>---</v>
      </c>
      <c r="AD795" s="153" t="str">
        <f t="shared" si="129"/>
        <v>---</v>
      </c>
      <c r="AF795" s="155" t="str">
        <f>IFERROR(IF(INDEX(پرداخت!A:AZ,MATCH(A795&amp;" - "&amp;"گاز",پرداخت!$B:$B,0),MATCH(G795,پرداخت!$1:$1,0))="نشده","نشده","شده"),"---")</f>
        <v>---</v>
      </c>
      <c r="AH795" s="144"/>
      <c r="AI795" s="144"/>
      <c r="AJ795" s="144"/>
    </row>
    <row r="796" spans="1:36" ht="34.9" hidden="1" customHeight="1">
      <c r="A796" s="170"/>
      <c r="B796" s="47">
        <f>IFERROR(INDEX('اطلاعات انشعابات شرکتها'!A:BB,MATCH(A796,'اطلاعات انشعابات شرکتها'!A:A,0),MATCH(B$1,'اطلاعات انشعابات شرکتها'!$1:$1,0)),0)</f>
        <v>0</v>
      </c>
      <c r="C796" s="48">
        <f>IFERROR(INDEX('اطلاعات انشعابات شرکتها'!A:BB,MATCH(A796,'اطلاعات انشعابات شرکتها'!A:A,0),MATCH(C$1,'اطلاعات انشعابات شرکتها'!$1:$1,0)),0)</f>
        <v>0</v>
      </c>
      <c r="D796" s="45"/>
      <c r="E796" s="171"/>
      <c r="F796" s="170"/>
      <c r="G796" s="47" t="str">
        <f t="shared" si="121"/>
        <v>/</v>
      </c>
      <c r="H796" s="47">
        <f>IFERROR(INDEX('اطلاعات دوره'!A:Z,MATCH(G796,'اطلاعات دوره'!C:C,0),MATCH(H$1,'اطلاعات دوره'!$1:$1,0)),0)</f>
        <v>0</v>
      </c>
      <c r="I796" s="47">
        <f>IFERROR(INDEX('اطلاعات دوره'!A:Z,MATCH(G796,'اطلاعات دوره'!C:C,0),MATCH(I$1,'اطلاعات دوره'!$1:$1,0)),0)</f>
        <v>0</v>
      </c>
      <c r="J796" s="48">
        <f>IFERROR(INDEX('اطلاعات دوره'!A:Z,MATCH(G796,'اطلاعات دوره'!C:C,0),MATCH(J$1,'اطلاعات دوره'!$1:$1,0)),0)</f>
        <v>0</v>
      </c>
      <c r="K796" s="46"/>
      <c r="L796" s="158" t="str">
        <f>IFERROR(INDEX('اطلاعات دوره'!A:Z,MATCH(G796,'اطلاعات دوره'!C:C,0)-1,MATCH("عنوان",'اطلاعات دوره'!$1:$1,0)),"---")</f>
        <v>---</v>
      </c>
      <c r="M796" s="47" t="str">
        <f t="shared" si="122"/>
        <v>----</v>
      </c>
      <c r="N796" s="48" t="str">
        <f t="shared" si="123"/>
        <v>-/</v>
      </c>
      <c r="O796" s="45"/>
      <c r="P796" s="158">
        <f>IFERROR(INDEX('قرائت کنتور'!A:AZ,MATCH(A796&amp;"-"&amp;"گاز",'قرائت کنتور'!B:B,0),MATCH(L796,'قرائت کنتور'!$1:$1,0)),0)</f>
        <v>0</v>
      </c>
      <c r="Q796" s="47">
        <f>IFERROR(INDEX('قرائت کنتور'!A:AZ,MATCH(A796&amp;"-"&amp;"گاز",'قرائت کنتور'!B:B,0),MATCH(G796,'قرائت کنتور'!$1:$1,0)),0)</f>
        <v>0</v>
      </c>
      <c r="R796" s="47">
        <f t="shared" si="124"/>
        <v>0</v>
      </c>
      <c r="S796" s="45"/>
      <c r="T796" s="155" t="str">
        <f>IFERROR(INDEX('تعرفه ها'!A:Z,MATCH("بهای هر متر مکعب گاز مصرفی",'تعرفه ها'!$B:$B,0),MATCH(F796,'تعرفه ها'!$2:$2,0)),"---")</f>
        <v>---</v>
      </c>
      <c r="U796" s="50" t="str">
        <f t="shared" si="125"/>
        <v>---</v>
      </c>
      <c r="V796" s="50" t="str">
        <f>IFERROR(ROUND(R796*INDEX('تعرفه ها'!A:Z,MATCH("عوارض گاز به ازاء هر متر مکعب",'تعرفه ها'!$B:$B,0),MATCH(F796,'تعرفه ها'!$2:$2,0)),0),"---")</f>
        <v>---</v>
      </c>
      <c r="W796" s="50" t="str">
        <f>IFERROR(ROUND(((U796+V796)*INDEX('تعرفه ها'!A:Z,MATCH("هزینه نگهداری و تعمیرات شبکه گاز",'تعرفه ها'!$B:$B,0),MATCH(F796,'تعرفه ها'!$2:$2,0))/100),0),"---")</f>
        <v>---</v>
      </c>
      <c r="X796" s="50" t="str">
        <f>IFERROR(IF(INDEX('اطلاعات دوره'!A:Z,MATCH(G796,'اطلاعات دوره'!C:C,0),MATCH("گاز",'اطلاعات دوره'!$1:$1,0))="دارد",ROUND((U796+V796)*INDEX('تعرفه ها'!A:Z,MATCH("پیک فصلی گاز",'تعرفه ها'!$B:$B,0),MATCH(F796,'تعرفه ها'!$2:$2,0))/100,0),0),"---")</f>
        <v>---</v>
      </c>
      <c r="Y796" s="50" t="str">
        <f>IFERROR(ROUND(SUM(U796+V796+W796+X796)*INDEX('تعرفه ها'!A:Z,MATCH("مالیات گاز",'تعرفه ها'!$B:$B,0),MATCH(F796,'تعرفه ها'!$2:$2,0))/100,0),"---")</f>
        <v>---</v>
      </c>
      <c r="Z796" s="50" t="str">
        <f t="shared" si="126"/>
        <v>---</v>
      </c>
      <c r="AA796" s="50" t="str">
        <f t="shared" si="120"/>
        <v>---</v>
      </c>
      <c r="AB796" s="50" t="str">
        <f t="shared" si="127"/>
        <v>---</v>
      </c>
      <c r="AC796" s="50" t="str">
        <f t="shared" si="128"/>
        <v>---</v>
      </c>
      <c r="AD796" s="153" t="str">
        <f t="shared" si="129"/>
        <v>---</v>
      </c>
      <c r="AF796" s="155" t="str">
        <f>IFERROR(IF(INDEX(پرداخت!A:AZ,MATCH(A796&amp;" - "&amp;"گاز",پرداخت!$B:$B,0),MATCH(G796,پرداخت!$1:$1,0))="نشده","نشده","شده"),"---")</f>
        <v>---</v>
      </c>
      <c r="AH796" s="144"/>
      <c r="AI796" s="144"/>
      <c r="AJ796" s="144"/>
    </row>
    <row r="797" spans="1:36" ht="34.9" hidden="1" customHeight="1">
      <c r="A797" s="170"/>
      <c r="B797" s="47">
        <f>IFERROR(INDEX('اطلاعات انشعابات شرکتها'!A:BB,MATCH(A797,'اطلاعات انشعابات شرکتها'!A:A,0),MATCH(B$1,'اطلاعات انشعابات شرکتها'!$1:$1,0)),0)</f>
        <v>0</v>
      </c>
      <c r="C797" s="48">
        <f>IFERROR(INDEX('اطلاعات انشعابات شرکتها'!A:BB,MATCH(A797,'اطلاعات انشعابات شرکتها'!A:A,0),MATCH(C$1,'اطلاعات انشعابات شرکتها'!$1:$1,0)),0)</f>
        <v>0</v>
      </c>
      <c r="D797" s="45"/>
      <c r="E797" s="171"/>
      <c r="F797" s="170"/>
      <c r="G797" s="47" t="str">
        <f t="shared" si="121"/>
        <v>/</v>
      </c>
      <c r="H797" s="47">
        <f>IFERROR(INDEX('اطلاعات دوره'!A:Z,MATCH(G797,'اطلاعات دوره'!C:C,0),MATCH(H$1,'اطلاعات دوره'!$1:$1,0)),0)</f>
        <v>0</v>
      </c>
      <c r="I797" s="47">
        <f>IFERROR(INDEX('اطلاعات دوره'!A:Z,MATCH(G797,'اطلاعات دوره'!C:C,0),MATCH(I$1,'اطلاعات دوره'!$1:$1,0)),0)</f>
        <v>0</v>
      </c>
      <c r="J797" s="48">
        <f>IFERROR(INDEX('اطلاعات دوره'!A:Z,MATCH(G797,'اطلاعات دوره'!C:C,0),MATCH(J$1,'اطلاعات دوره'!$1:$1,0)),0)</f>
        <v>0</v>
      </c>
      <c r="K797" s="46"/>
      <c r="L797" s="158" t="str">
        <f>IFERROR(INDEX('اطلاعات دوره'!A:Z,MATCH(G797,'اطلاعات دوره'!C:C,0)-1,MATCH("عنوان",'اطلاعات دوره'!$1:$1,0)),"---")</f>
        <v>---</v>
      </c>
      <c r="M797" s="47" t="str">
        <f t="shared" si="122"/>
        <v>----</v>
      </c>
      <c r="N797" s="48" t="str">
        <f t="shared" si="123"/>
        <v>-/</v>
      </c>
      <c r="O797" s="45"/>
      <c r="P797" s="158">
        <f>IFERROR(INDEX('قرائت کنتور'!A:AZ,MATCH(A797&amp;"-"&amp;"گاز",'قرائت کنتور'!B:B,0),MATCH(L797,'قرائت کنتور'!$1:$1,0)),0)</f>
        <v>0</v>
      </c>
      <c r="Q797" s="47">
        <f>IFERROR(INDEX('قرائت کنتور'!A:AZ,MATCH(A797&amp;"-"&amp;"گاز",'قرائت کنتور'!B:B,0),MATCH(G797,'قرائت کنتور'!$1:$1,0)),0)</f>
        <v>0</v>
      </c>
      <c r="R797" s="47">
        <f t="shared" si="124"/>
        <v>0</v>
      </c>
      <c r="S797" s="45"/>
      <c r="T797" s="155" t="str">
        <f>IFERROR(INDEX('تعرفه ها'!A:Z,MATCH("بهای هر متر مکعب گاز مصرفی",'تعرفه ها'!$B:$B,0),MATCH(F797,'تعرفه ها'!$2:$2,0)),"---")</f>
        <v>---</v>
      </c>
      <c r="U797" s="50" t="str">
        <f t="shared" si="125"/>
        <v>---</v>
      </c>
      <c r="V797" s="50" t="str">
        <f>IFERROR(ROUND(R797*INDEX('تعرفه ها'!A:Z,MATCH("عوارض گاز به ازاء هر متر مکعب",'تعرفه ها'!$B:$B,0),MATCH(F797,'تعرفه ها'!$2:$2,0)),0),"---")</f>
        <v>---</v>
      </c>
      <c r="W797" s="50" t="str">
        <f>IFERROR(ROUND(((U797+V797)*INDEX('تعرفه ها'!A:Z,MATCH("هزینه نگهداری و تعمیرات شبکه گاز",'تعرفه ها'!$B:$B,0),MATCH(F797,'تعرفه ها'!$2:$2,0))/100),0),"---")</f>
        <v>---</v>
      </c>
      <c r="X797" s="50" t="str">
        <f>IFERROR(IF(INDEX('اطلاعات دوره'!A:Z,MATCH(G797,'اطلاعات دوره'!C:C,0),MATCH("گاز",'اطلاعات دوره'!$1:$1,0))="دارد",ROUND((U797+V797)*INDEX('تعرفه ها'!A:Z,MATCH("پیک فصلی گاز",'تعرفه ها'!$B:$B,0),MATCH(F797,'تعرفه ها'!$2:$2,0))/100,0),0),"---")</f>
        <v>---</v>
      </c>
      <c r="Y797" s="50" t="str">
        <f>IFERROR(ROUND(SUM(U797+V797+W797+X797)*INDEX('تعرفه ها'!A:Z,MATCH("مالیات گاز",'تعرفه ها'!$B:$B,0),MATCH(F797,'تعرفه ها'!$2:$2,0))/100,0),"---")</f>
        <v>---</v>
      </c>
      <c r="Z797" s="50" t="str">
        <f t="shared" si="126"/>
        <v>---</v>
      </c>
      <c r="AA797" s="50" t="str">
        <f t="shared" si="120"/>
        <v>---</v>
      </c>
      <c r="AB797" s="50" t="str">
        <f t="shared" si="127"/>
        <v>---</v>
      </c>
      <c r="AC797" s="50" t="str">
        <f t="shared" si="128"/>
        <v>---</v>
      </c>
      <c r="AD797" s="153" t="str">
        <f t="shared" si="129"/>
        <v>---</v>
      </c>
      <c r="AF797" s="155" t="str">
        <f>IFERROR(IF(INDEX(پرداخت!A:AZ,MATCH(A797&amp;" - "&amp;"گاز",پرداخت!$B:$B,0),MATCH(G797,پرداخت!$1:$1,0))="نشده","نشده","شده"),"---")</f>
        <v>---</v>
      </c>
      <c r="AH797" s="144"/>
      <c r="AI797" s="144"/>
      <c r="AJ797" s="144"/>
    </row>
    <row r="798" spans="1:36" ht="34.9" hidden="1" customHeight="1">
      <c r="A798" s="170"/>
      <c r="B798" s="47">
        <f>IFERROR(INDEX('اطلاعات انشعابات شرکتها'!A:BB,MATCH(A798,'اطلاعات انشعابات شرکتها'!A:A,0),MATCH(B$1,'اطلاعات انشعابات شرکتها'!$1:$1,0)),0)</f>
        <v>0</v>
      </c>
      <c r="C798" s="48">
        <f>IFERROR(INDEX('اطلاعات انشعابات شرکتها'!A:BB,MATCH(A798,'اطلاعات انشعابات شرکتها'!A:A,0),MATCH(C$1,'اطلاعات انشعابات شرکتها'!$1:$1,0)),0)</f>
        <v>0</v>
      </c>
      <c r="D798" s="45"/>
      <c r="E798" s="171"/>
      <c r="F798" s="170"/>
      <c r="G798" s="47" t="str">
        <f t="shared" si="121"/>
        <v>/</v>
      </c>
      <c r="H798" s="47">
        <f>IFERROR(INDEX('اطلاعات دوره'!A:Z,MATCH(G798,'اطلاعات دوره'!C:C,0),MATCH(H$1,'اطلاعات دوره'!$1:$1,0)),0)</f>
        <v>0</v>
      </c>
      <c r="I798" s="47">
        <f>IFERROR(INDEX('اطلاعات دوره'!A:Z,MATCH(G798,'اطلاعات دوره'!C:C,0),MATCH(I$1,'اطلاعات دوره'!$1:$1,0)),0)</f>
        <v>0</v>
      </c>
      <c r="J798" s="48">
        <f>IFERROR(INDEX('اطلاعات دوره'!A:Z,MATCH(G798,'اطلاعات دوره'!C:C,0),MATCH(J$1,'اطلاعات دوره'!$1:$1,0)),0)</f>
        <v>0</v>
      </c>
      <c r="K798" s="46"/>
      <c r="L798" s="158" t="str">
        <f>IFERROR(INDEX('اطلاعات دوره'!A:Z,MATCH(G798,'اطلاعات دوره'!C:C,0)-1,MATCH("عنوان",'اطلاعات دوره'!$1:$1,0)),"---")</f>
        <v>---</v>
      </c>
      <c r="M798" s="47" t="str">
        <f t="shared" si="122"/>
        <v>----</v>
      </c>
      <c r="N798" s="48" t="str">
        <f t="shared" si="123"/>
        <v>-/</v>
      </c>
      <c r="O798" s="45"/>
      <c r="P798" s="158">
        <f>IFERROR(INDEX('قرائت کنتور'!A:AZ,MATCH(A798&amp;"-"&amp;"گاز",'قرائت کنتور'!B:B,0),MATCH(L798,'قرائت کنتور'!$1:$1,0)),0)</f>
        <v>0</v>
      </c>
      <c r="Q798" s="47">
        <f>IFERROR(INDEX('قرائت کنتور'!A:AZ,MATCH(A798&amp;"-"&amp;"گاز",'قرائت کنتور'!B:B,0),MATCH(G798,'قرائت کنتور'!$1:$1,0)),0)</f>
        <v>0</v>
      </c>
      <c r="R798" s="47">
        <f t="shared" si="124"/>
        <v>0</v>
      </c>
      <c r="S798" s="45"/>
      <c r="T798" s="155" t="str">
        <f>IFERROR(INDEX('تعرفه ها'!A:Z,MATCH("بهای هر متر مکعب گاز مصرفی",'تعرفه ها'!$B:$B,0),MATCH(F798,'تعرفه ها'!$2:$2,0)),"---")</f>
        <v>---</v>
      </c>
      <c r="U798" s="50" t="str">
        <f t="shared" si="125"/>
        <v>---</v>
      </c>
      <c r="V798" s="50" t="str">
        <f>IFERROR(ROUND(R798*INDEX('تعرفه ها'!A:Z,MATCH("عوارض گاز به ازاء هر متر مکعب",'تعرفه ها'!$B:$B,0),MATCH(F798,'تعرفه ها'!$2:$2,0)),0),"---")</f>
        <v>---</v>
      </c>
      <c r="W798" s="50" t="str">
        <f>IFERROR(ROUND(((U798+V798)*INDEX('تعرفه ها'!A:Z,MATCH("هزینه نگهداری و تعمیرات شبکه گاز",'تعرفه ها'!$B:$B,0),MATCH(F798,'تعرفه ها'!$2:$2,0))/100),0),"---")</f>
        <v>---</v>
      </c>
      <c r="X798" s="50" t="str">
        <f>IFERROR(IF(INDEX('اطلاعات دوره'!A:Z,MATCH(G798,'اطلاعات دوره'!C:C,0),MATCH("گاز",'اطلاعات دوره'!$1:$1,0))="دارد",ROUND((U798+V798)*INDEX('تعرفه ها'!A:Z,MATCH("پیک فصلی گاز",'تعرفه ها'!$B:$B,0),MATCH(F798,'تعرفه ها'!$2:$2,0))/100,0),0),"---")</f>
        <v>---</v>
      </c>
      <c r="Y798" s="50" t="str">
        <f>IFERROR(ROUND(SUM(U798+V798+W798+X798)*INDEX('تعرفه ها'!A:Z,MATCH("مالیات گاز",'تعرفه ها'!$B:$B,0),MATCH(F798,'تعرفه ها'!$2:$2,0))/100,0),"---")</f>
        <v>---</v>
      </c>
      <c r="Z798" s="50" t="str">
        <f t="shared" si="126"/>
        <v>---</v>
      </c>
      <c r="AA798" s="50" t="str">
        <f t="shared" ref="AA798:AA861" si="130">IFERROR(IF(VLOOKUP(M798,N:AG,19,0)="شده",VLOOKUP(M798,N:AG,16,0),VLOOKUP(M798,N:AG,15,0)),"---")</f>
        <v>---</v>
      </c>
      <c r="AB798" s="50" t="str">
        <f t="shared" si="127"/>
        <v>---</v>
      </c>
      <c r="AC798" s="50" t="str">
        <f t="shared" si="128"/>
        <v>---</v>
      </c>
      <c r="AD798" s="153" t="str">
        <f t="shared" si="129"/>
        <v>---</v>
      </c>
      <c r="AF798" s="155" t="str">
        <f>IFERROR(IF(INDEX(پرداخت!A:AZ,MATCH(A798&amp;" - "&amp;"گاز",پرداخت!$B:$B,0),MATCH(G798,پرداخت!$1:$1,0))="نشده","نشده","شده"),"---")</f>
        <v>---</v>
      </c>
      <c r="AH798" s="144"/>
      <c r="AI798" s="144"/>
      <c r="AJ798" s="144"/>
    </row>
    <row r="799" spans="1:36" ht="34.9" hidden="1" customHeight="1">
      <c r="A799" s="170"/>
      <c r="B799" s="47">
        <f>IFERROR(INDEX('اطلاعات انشعابات شرکتها'!A:BB,MATCH(A799,'اطلاعات انشعابات شرکتها'!A:A,0),MATCH(B$1,'اطلاعات انشعابات شرکتها'!$1:$1,0)),0)</f>
        <v>0</v>
      </c>
      <c r="C799" s="48">
        <f>IFERROR(INDEX('اطلاعات انشعابات شرکتها'!A:BB,MATCH(A799,'اطلاعات انشعابات شرکتها'!A:A,0),MATCH(C$1,'اطلاعات انشعابات شرکتها'!$1:$1,0)),0)</f>
        <v>0</v>
      </c>
      <c r="D799" s="45"/>
      <c r="E799" s="171"/>
      <c r="F799" s="170"/>
      <c r="G799" s="47" t="str">
        <f t="shared" si="121"/>
        <v>/</v>
      </c>
      <c r="H799" s="47">
        <f>IFERROR(INDEX('اطلاعات دوره'!A:Z,MATCH(G799,'اطلاعات دوره'!C:C,0),MATCH(H$1,'اطلاعات دوره'!$1:$1,0)),0)</f>
        <v>0</v>
      </c>
      <c r="I799" s="47">
        <f>IFERROR(INDEX('اطلاعات دوره'!A:Z,MATCH(G799,'اطلاعات دوره'!C:C,0),MATCH(I$1,'اطلاعات دوره'!$1:$1,0)),0)</f>
        <v>0</v>
      </c>
      <c r="J799" s="48">
        <f>IFERROR(INDEX('اطلاعات دوره'!A:Z,MATCH(G799,'اطلاعات دوره'!C:C,0),MATCH(J$1,'اطلاعات دوره'!$1:$1,0)),0)</f>
        <v>0</v>
      </c>
      <c r="K799" s="46"/>
      <c r="L799" s="158" t="str">
        <f>IFERROR(INDEX('اطلاعات دوره'!A:Z,MATCH(G799,'اطلاعات دوره'!C:C,0)-1,MATCH("عنوان",'اطلاعات دوره'!$1:$1,0)),"---")</f>
        <v>---</v>
      </c>
      <c r="M799" s="47" t="str">
        <f t="shared" si="122"/>
        <v>----</v>
      </c>
      <c r="N799" s="48" t="str">
        <f t="shared" si="123"/>
        <v>-/</v>
      </c>
      <c r="O799" s="45"/>
      <c r="P799" s="158">
        <f>IFERROR(INDEX('قرائت کنتور'!A:AZ,MATCH(A799&amp;"-"&amp;"گاز",'قرائت کنتور'!B:B,0),MATCH(L799,'قرائت کنتور'!$1:$1,0)),0)</f>
        <v>0</v>
      </c>
      <c r="Q799" s="47">
        <f>IFERROR(INDEX('قرائت کنتور'!A:AZ,MATCH(A799&amp;"-"&amp;"گاز",'قرائت کنتور'!B:B,0),MATCH(G799,'قرائت کنتور'!$1:$1,0)),0)</f>
        <v>0</v>
      </c>
      <c r="R799" s="47">
        <f t="shared" si="124"/>
        <v>0</v>
      </c>
      <c r="S799" s="45"/>
      <c r="T799" s="155" t="str">
        <f>IFERROR(INDEX('تعرفه ها'!A:Z,MATCH("بهای هر متر مکعب گاز مصرفی",'تعرفه ها'!$B:$B,0),MATCH(F799,'تعرفه ها'!$2:$2,0)),"---")</f>
        <v>---</v>
      </c>
      <c r="U799" s="50" t="str">
        <f t="shared" si="125"/>
        <v>---</v>
      </c>
      <c r="V799" s="50" t="str">
        <f>IFERROR(ROUND(R799*INDEX('تعرفه ها'!A:Z,MATCH("عوارض گاز به ازاء هر متر مکعب",'تعرفه ها'!$B:$B,0),MATCH(F799,'تعرفه ها'!$2:$2,0)),0),"---")</f>
        <v>---</v>
      </c>
      <c r="W799" s="50" t="str">
        <f>IFERROR(ROUND(((U799+V799)*INDEX('تعرفه ها'!A:Z,MATCH("هزینه نگهداری و تعمیرات شبکه گاز",'تعرفه ها'!$B:$B,0),MATCH(F799,'تعرفه ها'!$2:$2,0))/100),0),"---")</f>
        <v>---</v>
      </c>
      <c r="X799" s="50" t="str">
        <f>IFERROR(IF(INDEX('اطلاعات دوره'!A:Z,MATCH(G799,'اطلاعات دوره'!C:C,0),MATCH("گاز",'اطلاعات دوره'!$1:$1,0))="دارد",ROUND((U799+V799)*INDEX('تعرفه ها'!A:Z,MATCH("پیک فصلی گاز",'تعرفه ها'!$B:$B,0),MATCH(F799,'تعرفه ها'!$2:$2,0))/100,0),0),"---")</f>
        <v>---</v>
      </c>
      <c r="Y799" s="50" t="str">
        <f>IFERROR(ROUND(SUM(U799+V799+W799+X799)*INDEX('تعرفه ها'!A:Z,MATCH("مالیات گاز",'تعرفه ها'!$B:$B,0),MATCH(F799,'تعرفه ها'!$2:$2,0))/100,0),"---")</f>
        <v>---</v>
      </c>
      <c r="Z799" s="50" t="str">
        <f t="shared" si="126"/>
        <v>---</v>
      </c>
      <c r="AA799" s="50" t="str">
        <f t="shared" si="130"/>
        <v>---</v>
      </c>
      <c r="AB799" s="50" t="str">
        <f t="shared" si="127"/>
        <v>---</v>
      </c>
      <c r="AC799" s="50" t="str">
        <f t="shared" si="128"/>
        <v>---</v>
      </c>
      <c r="AD799" s="153" t="str">
        <f t="shared" si="129"/>
        <v>---</v>
      </c>
      <c r="AF799" s="155" t="str">
        <f>IFERROR(IF(INDEX(پرداخت!A:AZ,MATCH(A799&amp;" - "&amp;"گاز",پرداخت!$B:$B,0),MATCH(G799,پرداخت!$1:$1,0))="نشده","نشده","شده"),"---")</f>
        <v>---</v>
      </c>
      <c r="AH799" s="144"/>
      <c r="AI799" s="144"/>
      <c r="AJ799" s="144"/>
    </row>
    <row r="800" spans="1:36" ht="34.9" hidden="1" customHeight="1">
      <c r="A800" s="170"/>
      <c r="B800" s="47">
        <f>IFERROR(INDEX('اطلاعات انشعابات شرکتها'!A:BB,MATCH(A800,'اطلاعات انشعابات شرکتها'!A:A,0),MATCH(B$1,'اطلاعات انشعابات شرکتها'!$1:$1,0)),0)</f>
        <v>0</v>
      </c>
      <c r="C800" s="48">
        <f>IFERROR(INDEX('اطلاعات انشعابات شرکتها'!A:BB,MATCH(A800,'اطلاعات انشعابات شرکتها'!A:A,0),MATCH(C$1,'اطلاعات انشعابات شرکتها'!$1:$1,0)),0)</f>
        <v>0</v>
      </c>
      <c r="D800" s="45"/>
      <c r="E800" s="171"/>
      <c r="F800" s="170"/>
      <c r="G800" s="47" t="str">
        <f t="shared" si="121"/>
        <v>/</v>
      </c>
      <c r="H800" s="47">
        <f>IFERROR(INDEX('اطلاعات دوره'!A:Z,MATCH(G800,'اطلاعات دوره'!C:C,0),MATCH(H$1,'اطلاعات دوره'!$1:$1,0)),0)</f>
        <v>0</v>
      </c>
      <c r="I800" s="47">
        <f>IFERROR(INDEX('اطلاعات دوره'!A:Z,MATCH(G800,'اطلاعات دوره'!C:C,0),MATCH(I$1,'اطلاعات دوره'!$1:$1,0)),0)</f>
        <v>0</v>
      </c>
      <c r="J800" s="48">
        <f>IFERROR(INDEX('اطلاعات دوره'!A:Z,MATCH(G800,'اطلاعات دوره'!C:C,0),MATCH(J$1,'اطلاعات دوره'!$1:$1,0)),0)</f>
        <v>0</v>
      </c>
      <c r="K800" s="46"/>
      <c r="L800" s="158" t="str">
        <f>IFERROR(INDEX('اطلاعات دوره'!A:Z,MATCH(G800,'اطلاعات دوره'!C:C,0)-1,MATCH("عنوان",'اطلاعات دوره'!$1:$1,0)),"---")</f>
        <v>---</v>
      </c>
      <c r="M800" s="47" t="str">
        <f t="shared" si="122"/>
        <v>----</v>
      </c>
      <c r="N800" s="48" t="str">
        <f t="shared" si="123"/>
        <v>-/</v>
      </c>
      <c r="O800" s="45"/>
      <c r="P800" s="158">
        <f>IFERROR(INDEX('قرائت کنتور'!A:AZ,MATCH(A800&amp;"-"&amp;"گاز",'قرائت کنتور'!B:B,0),MATCH(L800,'قرائت کنتور'!$1:$1,0)),0)</f>
        <v>0</v>
      </c>
      <c r="Q800" s="47">
        <f>IFERROR(INDEX('قرائت کنتور'!A:AZ,MATCH(A800&amp;"-"&amp;"گاز",'قرائت کنتور'!B:B,0),MATCH(G800,'قرائت کنتور'!$1:$1,0)),0)</f>
        <v>0</v>
      </c>
      <c r="R800" s="47">
        <f t="shared" si="124"/>
        <v>0</v>
      </c>
      <c r="S800" s="45"/>
      <c r="T800" s="155" t="str">
        <f>IFERROR(INDEX('تعرفه ها'!A:Z,MATCH("بهای هر متر مکعب گاز مصرفی",'تعرفه ها'!$B:$B,0),MATCH(F800,'تعرفه ها'!$2:$2,0)),"---")</f>
        <v>---</v>
      </c>
      <c r="U800" s="50" t="str">
        <f t="shared" si="125"/>
        <v>---</v>
      </c>
      <c r="V800" s="50" t="str">
        <f>IFERROR(ROUND(R800*INDEX('تعرفه ها'!A:Z,MATCH("عوارض گاز به ازاء هر متر مکعب",'تعرفه ها'!$B:$B,0),MATCH(F800,'تعرفه ها'!$2:$2,0)),0),"---")</f>
        <v>---</v>
      </c>
      <c r="W800" s="50" t="str">
        <f>IFERROR(ROUND(((U800+V800)*INDEX('تعرفه ها'!A:Z,MATCH("هزینه نگهداری و تعمیرات شبکه گاز",'تعرفه ها'!$B:$B,0),MATCH(F800,'تعرفه ها'!$2:$2,0))/100),0),"---")</f>
        <v>---</v>
      </c>
      <c r="X800" s="50" t="str">
        <f>IFERROR(IF(INDEX('اطلاعات دوره'!A:Z,MATCH(G800,'اطلاعات دوره'!C:C,0),MATCH("گاز",'اطلاعات دوره'!$1:$1,0))="دارد",ROUND((U800+V800)*INDEX('تعرفه ها'!A:Z,MATCH("پیک فصلی گاز",'تعرفه ها'!$B:$B,0),MATCH(F800,'تعرفه ها'!$2:$2,0))/100,0),0),"---")</f>
        <v>---</v>
      </c>
      <c r="Y800" s="50" t="str">
        <f>IFERROR(ROUND(SUM(U800+V800+W800+X800)*INDEX('تعرفه ها'!A:Z,MATCH("مالیات گاز",'تعرفه ها'!$B:$B,0),MATCH(F800,'تعرفه ها'!$2:$2,0))/100,0),"---")</f>
        <v>---</v>
      </c>
      <c r="Z800" s="50" t="str">
        <f t="shared" si="126"/>
        <v>---</v>
      </c>
      <c r="AA800" s="50" t="str">
        <f t="shared" si="130"/>
        <v>---</v>
      </c>
      <c r="AB800" s="50" t="str">
        <f t="shared" si="127"/>
        <v>---</v>
      </c>
      <c r="AC800" s="50" t="str">
        <f t="shared" si="128"/>
        <v>---</v>
      </c>
      <c r="AD800" s="153" t="str">
        <f t="shared" si="129"/>
        <v>---</v>
      </c>
      <c r="AF800" s="155" t="str">
        <f>IFERROR(IF(INDEX(پرداخت!A:AZ,MATCH(A800&amp;" - "&amp;"گاز",پرداخت!$B:$B,0),MATCH(G800,پرداخت!$1:$1,0))="نشده","نشده","شده"),"---")</f>
        <v>---</v>
      </c>
      <c r="AH800" s="144"/>
      <c r="AI800" s="144"/>
      <c r="AJ800" s="144"/>
    </row>
    <row r="801" spans="1:36" ht="34.9" hidden="1" customHeight="1">
      <c r="A801" s="170"/>
      <c r="B801" s="47">
        <f>IFERROR(INDEX('اطلاعات انشعابات شرکتها'!A:BB,MATCH(A801,'اطلاعات انشعابات شرکتها'!A:A,0),MATCH(B$1,'اطلاعات انشعابات شرکتها'!$1:$1,0)),0)</f>
        <v>0</v>
      </c>
      <c r="C801" s="48">
        <f>IFERROR(INDEX('اطلاعات انشعابات شرکتها'!A:BB,MATCH(A801,'اطلاعات انشعابات شرکتها'!A:A,0),MATCH(C$1,'اطلاعات انشعابات شرکتها'!$1:$1,0)),0)</f>
        <v>0</v>
      </c>
      <c r="D801" s="45"/>
      <c r="E801" s="171"/>
      <c r="F801" s="170"/>
      <c r="G801" s="47" t="str">
        <f t="shared" si="121"/>
        <v>/</v>
      </c>
      <c r="H801" s="47">
        <f>IFERROR(INDEX('اطلاعات دوره'!A:Z,MATCH(G801,'اطلاعات دوره'!C:C,0),MATCH(H$1,'اطلاعات دوره'!$1:$1,0)),0)</f>
        <v>0</v>
      </c>
      <c r="I801" s="47">
        <f>IFERROR(INDEX('اطلاعات دوره'!A:Z,MATCH(G801,'اطلاعات دوره'!C:C,0),MATCH(I$1,'اطلاعات دوره'!$1:$1,0)),0)</f>
        <v>0</v>
      </c>
      <c r="J801" s="48">
        <f>IFERROR(INDEX('اطلاعات دوره'!A:Z,MATCH(G801,'اطلاعات دوره'!C:C,0),MATCH(J$1,'اطلاعات دوره'!$1:$1,0)),0)</f>
        <v>0</v>
      </c>
      <c r="K801" s="46"/>
      <c r="L801" s="158" t="str">
        <f>IFERROR(INDEX('اطلاعات دوره'!A:Z,MATCH(G801,'اطلاعات دوره'!C:C,0)-1,MATCH("عنوان",'اطلاعات دوره'!$1:$1,0)),"---")</f>
        <v>---</v>
      </c>
      <c r="M801" s="47" t="str">
        <f t="shared" si="122"/>
        <v>----</v>
      </c>
      <c r="N801" s="48" t="str">
        <f t="shared" si="123"/>
        <v>-/</v>
      </c>
      <c r="O801" s="45"/>
      <c r="P801" s="158">
        <f>IFERROR(INDEX('قرائت کنتور'!A:AZ,MATCH(A801&amp;"-"&amp;"گاز",'قرائت کنتور'!B:B,0),MATCH(L801,'قرائت کنتور'!$1:$1,0)),0)</f>
        <v>0</v>
      </c>
      <c r="Q801" s="47">
        <f>IFERROR(INDEX('قرائت کنتور'!A:AZ,MATCH(A801&amp;"-"&amp;"گاز",'قرائت کنتور'!B:B,0),MATCH(G801,'قرائت کنتور'!$1:$1,0)),0)</f>
        <v>0</v>
      </c>
      <c r="R801" s="47">
        <f t="shared" si="124"/>
        <v>0</v>
      </c>
      <c r="S801" s="45"/>
      <c r="T801" s="155" t="str">
        <f>IFERROR(INDEX('تعرفه ها'!A:Z,MATCH("بهای هر متر مکعب گاز مصرفی",'تعرفه ها'!$B:$B,0),MATCH(F801,'تعرفه ها'!$2:$2,0)),"---")</f>
        <v>---</v>
      </c>
      <c r="U801" s="50" t="str">
        <f t="shared" si="125"/>
        <v>---</v>
      </c>
      <c r="V801" s="50" t="str">
        <f>IFERROR(ROUND(R801*INDEX('تعرفه ها'!A:Z,MATCH("عوارض گاز به ازاء هر متر مکعب",'تعرفه ها'!$B:$B,0),MATCH(F801,'تعرفه ها'!$2:$2,0)),0),"---")</f>
        <v>---</v>
      </c>
      <c r="W801" s="50" t="str">
        <f>IFERROR(ROUND(((U801+V801)*INDEX('تعرفه ها'!A:Z,MATCH("هزینه نگهداری و تعمیرات شبکه گاز",'تعرفه ها'!$B:$B,0),MATCH(F801,'تعرفه ها'!$2:$2,0))/100),0),"---")</f>
        <v>---</v>
      </c>
      <c r="X801" s="50" t="str">
        <f>IFERROR(IF(INDEX('اطلاعات دوره'!A:Z,MATCH(G801,'اطلاعات دوره'!C:C,0),MATCH("گاز",'اطلاعات دوره'!$1:$1,0))="دارد",ROUND((U801+V801)*INDEX('تعرفه ها'!A:Z,MATCH("پیک فصلی گاز",'تعرفه ها'!$B:$B,0),MATCH(F801,'تعرفه ها'!$2:$2,0))/100,0),0),"---")</f>
        <v>---</v>
      </c>
      <c r="Y801" s="50" t="str">
        <f>IFERROR(ROUND(SUM(U801+V801+W801+X801)*INDEX('تعرفه ها'!A:Z,MATCH("مالیات گاز",'تعرفه ها'!$B:$B,0),MATCH(F801,'تعرفه ها'!$2:$2,0))/100,0),"---")</f>
        <v>---</v>
      </c>
      <c r="Z801" s="50" t="str">
        <f t="shared" si="126"/>
        <v>---</v>
      </c>
      <c r="AA801" s="50" t="str">
        <f t="shared" si="130"/>
        <v>---</v>
      </c>
      <c r="AB801" s="50" t="str">
        <f t="shared" si="127"/>
        <v>---</v>
      </c>
      <c r="AC801" s="50" t="str">
        <f t="shared" si="128"/>
        <v>---</v>
      </c>
      <c r="AD801" s="153" t="str">
        <f t="shared" si="129"/>
        <v>---</v>
      </c>
      <c r="AF801" s="155" t="str">
        <f>IFERROR(IF(INDEX(پرداخت!A:AZ,MATCH(A801&amp;" - "&amp;"گاز",پرداخت!$B:$B,0),MATCH(G801,پرداخت!$1:$1,0))="نشده","نشده","شده"),"---")</f>
        <v>---</v>
      </c>
      <c r="AH801" s="144"/>
      <c r="AI801" s="144"/>
      <c r="AJ801" s="144"/>
    </row>
    <row r="802" spans="1:36" ht="34.9" hidden="1" customHeight="1">
      <c r="A802" s="170"/>
      <c r="B802" s="47">
        <f>IFERROR(INDEX('اطلاعات انشعابات شرکتها'!A:BB,MATCH(A802,'اطلاعات انشعابات شرکتها'!A:A,0),MATCH(B$1,'اطلاعات انشعابات شرکتها'!$1:$1,0)),0)</f>
        <v>0</v>
      </c>
      <c r="C802" s="48">
        <f>IFERROR(INDEX('اطلاعات انشعابات شرکتها'!A:BB,MATCH(A802,'اطلاعات انشعابات شرکتها'!A:A,0),MATCH(C$1,'اطلاعات انشعابات شرکتها'!$1:$1,0)),0)</f>
        <v>0</v>
      </c>
      <c r="D802" s="45"/>
      <c r="E802" s="171"/>
      <c r="F802" s="170"/>
      <c r="G802" s="47" t="str">
        <f t="shared" si="121"/>
        <v>/</v>
      </c>
      <c r="H802" s="47">
        <f>IFERROR(INDEX('اطلاعات دوره'!A:Z,MATCH(G802,'اطلاعات دوره'!C:C,0),MATCH(H$1,'اطلاعات دوره'!$1:$1,0)),0)</f>
        <v>0</v>
      </c>
      <c r="I802" s="47">
        <f>IFERROR(INDEX('اطلاعات دوره'!A:Z,MATCH(G802,'اطلاعات دوره'!C:C,0),MATCH(I$1,'اطلاعات دوره'!$1:$1,0)),0)</f>
        <v>0</v>
      </c>
      <c r="J802" s="48">
        <f>IFERROR(INDEX('اطلاعات دوره'!A:Z,MATCH(G802,'اطلاعات دوره'!C:C,0),MATCH(J$1,'اطلاعات دوره'!$1:$1,0)),0)</f>
        <v>0</v>
      </c>
      <c r="K802" s="46"/>
      <c r="L802" s="158" t="str">
        <f>IFERROR(INDEX('اطلاعات دوره'!A:Z,MATCH(G802,'اطلاعات دوره'!C:C,0)-1,MATCH("عنوان",'اطلاعات دوره'!$1:$1,0)),"---")</f>
        <v>---</v>
      </c>
      <c r="M802" s="47" t="str">
        <f t="shared" si="122"/>
        <v>----</v>
      </c>
      <c r="N802" s="48" t="str">
        <f t="shared" si="123"/>
        <v>-/</v>
      </c>
      <c r="O802" s="45"/>
      <c r="P802" s="158">
        <f>IFERROR(INDEX('قرائت کنتور'!A:AZ,MATCH(A802&amp;"-"&amp;"گاز",'قرائت کنتور'!B:B,0),MATCH(L802,'قرائت کنتور'!$1:$1,0)),0)</f>
        <v>0</v>
      </c>
      <c r="Q802" s="47">
        <f>IFERROR(INDEX('قرائت کنتور'!A:AZ,MATCH(A802&amp;"-"&amp;"گاز",'قرائت کنتور'!B:B,0),MATCH(G802,'قرائت کنتور'!$1:$1,0)),0)</f>
        <v>0</v>
      </c>
      <c r="R802" s="47">
        <f t="shared" si="124"/>
        <v>0</v>
      </c>
      <c r="S802" s="45"/>
      <c r="T802" s="155" t="str">
        <f>IFERROR(INDEX('تعرفه ها'!A:Z,MATCH("بهای هر متر مکعب گاز مصرفی",'تعرفه ها'!$B:$B,0),MATCH(F802,'تعرفه ها'!$2:$2,0)),"---")</f>
        <v>---</v>
      </c>
      <c r="U802" s="50" t="str">
        <f t="shared" si="125"/>
        <v>---</v>
      </c>
      <c r="V802" s="50" t="str">
        <f>IFERROR(ROUND(R802*INDEX('تعرفه ها'!A:Z,MATCH("عوارض گاز به ازاء هر متر مکعب",'تعرفه ها'!$B:$B,0),MATCH(F802,'تعرفه ها'!$2:$2,0)),0),"---")</f>
        <v>---</v>
      </c>
      <c r="W802" s="50" t="str">
        <f>IFERROR(ROUND(((U802+V802)*INDEX('تعرفه ها'!A:Z,MATCH("هزینه نگهداری و تعمیرات شبکه گاز",'تعرفه ها'!$B:$B,0),MATCH(F802,'تعرفه ها'!$2:$2,0))/100),0),"---")</f>
        <v>---</v>
      </c>
      <c r="X802" s="50" t="str">
        <f>IFERROR(IF(INDEX('اطلاعات دوره'!A:Z,MATCH(G802,'اطلاعات دوره'!C:C,0),MATCH("گاز",'اطلاعات دوره'!$1:$1,0))="دارد",ROUND((U802+V802)*INDEX('تعرفه ها'!A:Z,MATCH("پیک فصلی گاز",'تعرفه ها'!$B:$B,0),MATCH(F802,'تعرفه ها'!$2:$2,0))/100,0),0),"---")</f>
        <v>---</v>
      </c>
      <c r="Y802" s="50" t="str">
        <f>IFERROR(ROUND(SUM(U802+V802+W802+X802)*INDEX('تعرفه ها'!A:Z,MATCH("مالیات گاز",'تعرفه ها'!$B:$B,0),MATCH(F802,'تعرفه ها'!$2:$2,0))/100,0),"---")</f>
        <v>---</v>
      </c>
      <c r="Z802" s="50" t="str">
        <f t="shared" si="126"/>
        <v>---</v>
      </c>
      <c r="AA802" s="50" t="str">
        <f t="shared" si="130"/>
        <v>---</v>
      </c>
      <c r="AB802" s="50" t="str">
        <f t="shared" si="127"/>
        <v>---</v>
      </c>
      <c r="AC802" s="50" t="str">
        <f t="shared" si="128"/>
        <v>---</v>
      </c>
      <c r="AD802" s="153" t="str">
        <f t="shared" si="129"/>
        <v>---</v>
      </c>
      <c r="AF802" s="155" t="str">
        <f>IFERROR(IF(INDEX(پرداخت!A:AZ,MATCH(A802&amp;" - "&amp;"گاز",پرداخت!$B:$B,0),MATCH(G802,پرداخت!$1:$1,0))="نشده","نشده","شده"),"---")</f>
        <v>---</v>
      </c>
      <c r="AH802" s="144"/>
      <c r="AI802" s="144"/>
      <c r="AJ802" s="144"/>
    </row>
    <row r="803" spans="1:36" ht="34.9" hidden="1" customHeight="1">
      <c r="A803" s="170"/>
      <c r="B803" s="47">
        <f>IFERROR(INDEX('اطلاعات انشعابات شرکتها'!A:BB,MATCH(A803,'اطلاعات انشعابات شرکتها'!A:A,0),MATCH(B$1,'اطلاعات انشعابات شرکتها'!$1:$1,0)),0)</f>
        <v>0</v>
      </c>
      <c r="C803" s="48">
        <f>IFERROR(INDEX('اطلاعات انشعابات شرکتها'!A:BB,MATCH(A803,'اطلاعات انشعابات شرکتها'!A:A,0),MATCH(C$1,'اطلاعات انشعابات شرکتها'!$1:$1,0)),0)</f>
        <v>0</v>
      </c>
      <c r="D803" s="45"/>
      <c r="E803" s="171"/>
      <c r="F803" s="170"/>
      <c r="G803" s="47" t="str">
        <f t="shared" si="121"/>
        <v>/</v>
      </c>
      <c r="H803" s="47">
        <f>IFERROR(INDEX('اطلاعات دوره'!A:Z,MATCH(G803,'اطلاعات دوره'!C:C,0),MATCH(H$1,'اطلاعات دوره'!$1:$1,0)),0)</f>
        <v>0</v>
      </c>
      <c r="I803" s="47">
        <f>IFERROR(INDEX('اطلاعات دوره'!A:Z,MATCH(G803,'اطلاعات دوره'!C:C,0),MATCH(I$1,'اطلاعات دوره'!$1:$1,0)),0)</f>
        <v>0</v>
      </c>
      <c r="J803" s="48">
        <f>IFERROR(INDEX('اطلاعات دوره'!A:Z,MATCH(G803,'اطلاعات دوره'!C:C,0),MATCH(J$1,'اطلاعات دوره'!$1:$1,0)),0)</f>
        <v>0</v>
      </c>
      <c r="K803" s="46"/>
      <c r="L803" s="158" t="str">
        <f>IFERROR(INDEX('اطلاعات دوره'!A:Z,MATCH(G803,'اطلاعات دوره'!C:C,0)-1,MATCH("عنوان",'اطلاعات دوره'!$1:$1,0)),"---")</f>
        <v>---</v>
      </c>
      <c r="M803" s="47" t="str">
        <f t="shared" si="122"/>
        <v>----</v>
      </c>
      <c r="N803" s="48" t="str">
        <f t="shared" si="123"/>
        <v>-/</v>
      </c>
      <c r="O803" s="45"/>
      <c r="P803" s="158">
        <f>IFERROR(INDEX('قرائت کنتور'!A:AZ,MATCH(A803&amp;"-"&amp;"گاز",'قرائت کنتور'!B:B,0),MATCH(L803,'قرائت کنتور'!$1:$1,0)),0)</f>
        <v>0</v>
      </c>
      <c r="Q803" s="47">
        <f>IFERROR(INDEX('قرائت کنتور'!A:AZ,MATCH(A803&amp;"-"&amp;"گاز",'قرائت کنتور'!B:B,0),MATCH(G803,'قرائت کنتور'!$1:$1,0)),0)</f>
        <v>0</v>
      </c>
      <c r="R803" s="47">
        <f t="shared" si="124"/>
        <v>0</v>
      </c>
      <c r="S803" s="45"/>
      <c r="T803" s="155" t="str">
        <f>IFERROR(INDEX('تعرفه ها'!A:Z,MATCH("بهای هر متر مکعب گاز مصرفی",'تعرفه ها'!$B:$B,0),MATCH(F803,'تعرفه ها'!$2:$2,0)),"---")</f>
        <v>---</v>
      </c>
      <c r="U803" s="50" t="str">
        <f t="shared" si="125"/>
        <v>---</v>
      </c>
      <c r="V803" s="50" t="str">
        <f>IFERROR(ROUND(R803*INDEX('تعرفه ها'!A:Z,MATCH("عوارض گاز به ازاء هر متر مکعب",'تعرفه ها'!$B:$B,0),MATCH(F803,'تعرفه ها'!$2:$2,0)),0),"---")</f>
        <v>---</v>
      </c>
      <c r="W803" s="50" t="str">
        <f>IFERROR(ROUND(((U803+V803)*INDEX('تعرفه ها'!A:Z,MATCH("هزینه نگهداری و تعمیرات شبکه گاز",'تعرفه ها'!$B:$B,0),MATCH(F803,'تعرفه ها'!$2:$2,0))/100),0),"---")</f>
        <v>---</v>
      </c>
      <c r="X803" s="50" t="str">
        <f>IFERROR(IF(INDEX('اطلاعات دوره'!A:Z,MATCH(G803,'اطلاعات دوره'!C:C,0),MATCH("گاز",'اطلاعات دوره'!$1:$1,0))="دارد",ROUND((U803+V803)*INDEX('تعرفه ها'!A:Z,MATCH("پیک فصلی گاز",'تعرفه ها'!$B:$B,0),MATCH(F803,'تعرفه ها'!$2:$2,0))/100,0),0),"---")</f>
        <v>---</v>
      </c>
      <c r="Y803" s="50" t="str">
        <f>IFERROR(ROUND(SUM(U803+V803+W803+X803)*INDEX('تعرفه ها'!A:Z,MATCH("مالیات گاز",'تعرفه ها'!$B:$B,0),MATCH(F803,'تعرفه ها'!$2:$2,0))/100,0),"---")</f>
        <v>---</v>
      </c>
      <c r="Z803" s="50" t="str">
        <f t="shared" si="126"/>
        <v>---</v>
      </c>
      <c r="AA803" s="50" t="str">
        <f t="shared" si="130"/>
        <v>---</v>
      </c>
      <c r="AB803" s="50" t="str">
        <f t="shared" si="127"/>
        <v>---</v>
      </c>
      <c r="AC803" s="50" t="str">
        <f t="shared" si="128"/>
        <v>---</v>
      </c>
      <c r="AD803" s="153" t="str">
        <f t="shared" si="129"/>
        <v>---</v>
      </c>
      <c r="AF803" s="155" t="str">
        <f>IFERROR(IF(INDEX(پرداخت!A:AZ,MATCH(A803&amp;" - "&amp;"گاز",پرداخت!$B:$B,0),MATCH(G803,پرداخت!$1:$1,0))="نشده","نشده","شده"),"---")</f>
        <v>---</v>
      </c>
      <c r="AH803" s="144"/>
      <c r="AI803" s="144"/>
      <c r="AJ803" s="144"/>
    </row>
    <row r="804" spans="1:36" ht="34.9" hidden="1" customHeight="1">
      <c r="A804" s="170"/>
      <c r="B804" s="47">
        <f>IFERROR(INDEX('اطلاعات انشعابات شرکتها'!A:BB,MATCH(A804,'اطلاعات انشعابات شرکتها'!A:A,0),MATCH(B$1,'اطلاعات انشعابات شرکتها'!$1:$1,0)),0)</f>
        <v>0</v>
      </c>
      <c r="C804" s="48">
        <f>IFERROR(INDEX('اطلاعات انشعابات شرکتها'!A:BB,MATCH(A804,'اطلاعات انشعابات شرکتها'!A:A,0),MATCH(C$1,'اطلاعات انشعابات شرکتها'!$1:$1,0)),0)</f>
        <v>0</v>
      </c>
      <c r="D804" s="45"/>
      <c r="E804" s="171"/>
      <c r="F804" s="170"/>
      <c r="G804" s="47" t="str">
        <f t="shared" si="121"/>
        <v>/</v>
      </c>
      <c r="H804" s="47">
        <f>IFERROR(INDEX('اطلاعات دوره'!A:Z,MATCH(G804,'اطلاعات دوره'!C:C,0),MATCH(H$1,'اطلاعات دوره'!$1:$1,0)),0)</f>
        <v>0</v>
      </c>
      <c r="I804" s="47">
        <f>IFERROR(INDEX('اطلاعات دوره'!A:Z,MATCH(G804,'اطلاعات دوره'!C:C,0),MATCH(I$1,'اطلاعات دوره'!$1:$1,0)),0)</f>
        <v>0</v>
      </c>
      <c r="J804" s="48">
        <f>IFERROR(INDEX('اطلاعات دوره'!A:Z,MATCH(G804,'اطلاعات دوره'!C:C,0),MATCH(J$1,'اطلاعات دوره'!$1:$1,0)),0)</f>
        <v>0</v>
      </c>
      <c r="K804" s="46"/>
      <c r="L804" s="158" t="str">
        <f>IFERROR(INDEX('اطلاعات دوره'!A:Z,MATCH(G804,'اطلاعات دوره'!C:C,0)-1,MATCH("عنوان",'اطلاعات دوره'!$1:$1,0)),"---")</f>
        <v>---</v>
      </c>
      <c r="M804" s="47" t="str">
        <f t="shared" si="122"/>
        <v>----</v>
      </c>
      <c r="N804" s="48" t="str">
        <f t="shared" si="123"/>
        <v>-/</v>
      </c>
      <c r="O804" s="45"/>
      <c r="P804" s="158">
        <f>IFERROR(INDEX('قرائت کنتور'!A:AZ,MATCH(A804&amp;"-"&amp;"گاز",'قرائت کنتور'!B:B,0),MATCH(L804,'قرائت کنتور'!$1:$1,0)),0)</f>
        <v>0</v>
      </c>
      <c r="Q804" s="47">
        <f>IFERROR(INDEX('قرائت کنتور'!A:AZ,MATCH(A804&amp;"-"&amp;"گاز",'قرائت کنتور'!B:B,0),MATCH(G804,'قرائت کنتور'!$1:$1,0)),0)</f>
        <v>0</v>
      </c>
      <c r="R804" s="47">
        <f t="shared" si="124"/>
        <v>0</v>
      </c>
      <c r="S804" s="45"/>
      <c r="T804" s="155" t="str">
        <f>IFERROR(INDEX('تعرفه ها'!A:Z,MATCH("بهای هر متر مکعب گاز مصرفی",'تعرفه ها'!$B:$B,0),MATCH(F804,'تعرفه ها'!$2:$2,0)),"---")</f>
        <v>---</v>
      </c>
      <c r="U804" s="50" t="str">
        <f t="shared" si="125"/>
        <v>---</v>
      </c>
      <c r="V804" s="50" t="str">
        <f>IFERROR(ROUND(R804*INDEX('تعرفه ها'!A:Z,MATCH("عوارض گاز به ازاء هر متر مکعب",'تعرفه ها'!$B:$B,0),MATCH(F804,'تعرفه ها'!$2:$2,0)),0),"---")</f>
        <v>---</v>
      </c>
      <c r="W804" s="50" t="str">
        <f>IFERROR(ROUND(((U804+V804)*INDEX('تعرفه ها'!A:Z,MATCH("هزینه نگهداری و تعمیرات شبکه گاز",'تعرفه ها'!$B:$B,0),MATCH(F804,'تعرفه ها'!$2:$2,0))/100),0),"---")</f>
        <v>---</v>
      </c>
      <c r="X804" s="50" t="str">
        <f>IFERROR(IF(INDEX('اطلاعات دوره'!A:Z,MATCH(G804,'اطلاعات دوره'!C:C,0),MATCH("گاز",'اطلاعات دوره'!$1:$1,0))="دارد",ROUND((U804+V804)*INDEX('تعرفه ها'!A:Z,MATCH("پیک فصلی گاز",'تعرفه ها'!$B:$B,0),MATCH(F804,'تعرفه ها'!$2:$2,0))/100,0),0),"---")</f>
        <v>---</v>
      </c>
      <c r="Y804" s="50" t="str">
        <f>IFERROR(ROUND(SUM(U804+V804+W804+X804)*INDEX('تعرفه ها'!A:Z,MATCH("مالیات گاز",'تعرفه ها'!$B:$B,0),MATCH(F804,'تعرفه ها'!$2:$2,0))/100,0),"---")</f>
        <v>---</v>
      </c>
      <c r="Z804" s="50" t="str">
        <f t="shared" si="126"/>
        <v>---</v>
      </c>
      <c r="AA804" s="50" t="str">
        <f t="shared" si="130"/>
        <v>---</v>
      </c>
      <c r="AB804" s="50" t="str">
        <f t="shared" si="127"/>
        <v>---</v>
      </c>
      <c r="AC804" s="50" t="str">
        <f t="shared" si="128"/>
        <v>---</v>
      </c>
      <c r="AD804" s="153" t="str">
        <f t="shared" si="129"/>
        <v>---</v>
      </c>
      <c r="AF804" s="155" t="str">
        <f>IFERROR(IF(INDEX(پرداخت!A:AZ,MATCH(A804&amp;" - "&amp;"گاز",پرداخت!$B:$B,0),MATCH(G804,پرداخت!$1:$1,0))="نشده","نشده","شده"),"---")</f>
        <v>---</v>
      </c>
      <c r="AH804" s="144"/>
      <c r="AI804" s="144"/>
      <c r="AJ804" s="144"/>
    </row>
    <row r="805" spans="1:36" ht="34.9" hidden="1" customHeight="1">
      <c r="A805" s="170"/>
      <c r="B805" s="47">
        <f>IFERROR(INDEX('اطلاعات انشعابات شرکتها'!A:BB,MATCH(A805,'اطلاعات انشعابات شرکتها'!A:A,0),MATCH(B$1,'اطلاعات انشعابات شرکتها'!$1:$1,0)),0)</f>
        <v>0</v>
      </c>
      <c r="C805" s="48">
        <f>IFERROR(INDEX('اطلاعات انشعابات شرکتها'!A:BB,MATCH(A805,'اطلاعات انشعابات شرکتها'!A:A,0),MATCH(C$1,'اطلاعات انشعابات شرکتها'!$1:$1,0)),0)</f>
        <v>0</v>
      </c>
      <c r="D805" s="45"/>
      <c r="E805" s="171"/>
      <c r="F805" s="170"/>
      <c r="G805" s="47" t="str">
        <f t="shared" si="121"/>
        <v>/</v>
      </c>
      <c r="H805" s="47">
        <f>IFERROR(INDEX('اطلاعات دوره'!A:Z,MATCH(G805,'اطلاعات دوره'!C:C,0),MATCH(H$1,'اطلاعات دوره'!$1:$1,0)),0)</f>
        <v>0</v>
      </c>
      <c r="I805" s="47">
        <f>IFERROR(INDEX('اطلاعات دوره'!A:Z,MATCH(G805,'اطلاعات دوره'!C:C,0),MATCH(I$1,'اطلاعات دوره'!$1:$1,0)),0)</f>
        <v>0</v>
      </c>
      <c r="J805" s="48">
        <f>IFERROR(INDEX('اطلاعات دوره'!A:Z,MATCH(G805,'اطلاعات دوره'!C:C,0),MATCH(J$1,'اطلاعات دوره'!$1:$1,0)),0)</f>
        <v>0</v>
      </c>
      <c r="K805" s="46"/>
      <c r="L805" s="158" t="str">
        <f>IFERROR(INDEX('اطلاعات دوره'!A:Z,MATCH(G805,'اطلاعات دوره'!C:C,0)-1,MATCH("عنوان",'اطلاعات دوره'!$1:$1,0)),"---")</f>
        <v>---</v>
      </c>
      <c r="M805" s="47" t="str">
        <f t="shared" si="122"/>
        <v>----</v>
      </c>
      <c r="N805" s="48" t="str">
        <f t="shared" si="123"/>
        <v>-/</v>
      </c>
      <c r="O805" s="45"/>
      <c r="P805" s="158">
        <f>IFERROR(INDEX('قرائت کنتور'!A:AZ,MATCH(A805&amp;"-"&amp;"گاز",'قرائت کنتور'!B:B,0),MATCH(L805,'قرائت کنتور'!$1:$1,0)),0)</f>
        <v>0</v>
      </c>
      <c r="Q805" s="47">
        <f>IFERROR(INDEX('قرائت کنتور'!A:AZ,MATCH(A805&amp;"-"&amp;"گاز",'قرائت کنتور'!B:B,0),MATCH(G805,'قرائت کنتور'!$1:$1,0)),0)</f>
        <v>0</v>
      </c>
      <c r="R805" s="47">
        <f t="shared" si="124"/>
        <v>0</v>
      </c>
      <c r="S805" s="45"/>
      <c r="T805" s="155" t="str">
        <f>IFERROR(INDEX('تعرفه ها'!A:Z,MATCH("بهای هر متر مکعب گاز مصرفی",'تعرفه ها'!$B:$B,0),MATCH(F805,'تعرفه ها'!$2:$2,0)),"---")</f>
        <v>---</v>
      </c>
      <c r="U805" s="50" t="str">
        <f t="shared" si="125"/>
        <v>---</v>
      </c>
      <c r="V805" s="50" t="str">
        <f>IFERROR(ROUND(R805*INDEX('تعرفه ها'!A:Z,MATCH("عوارض گاز به ازاء هر متر مکعب",'تعرفه ها'!$B:$B,0),MATCH(F805,'تعرفه ها'!$2:$2,0)),0),"---")</f>
        <v>---</v>
      </c>
      <c r="W805" s="50" t="str">
        <f>IFERROR(ROUND(((U805+V805)*INDEX('تعرفه ها'!A:Z,MATCH("هزینه نگهداری و تعمیرات شبکه گاز",'تعرفه ها'!$B:$B,0),MATCH(F805,'تعرفه ها'!$2:$2,0))/100),0),"---")</f>
        <v>---</v>
      </c>
      <c r="X805" s="50" t="str">
        <f>IFERROR(IF(INDEX('اطلاعات دوره'!A:Z,MATCH(G805,'اطلاعات دوره'!C:C,0),MATCH("گاز",'اطلاعات دوره'!$1:$1,0))="دارد",ROUND((U805+V805)*INDEX('تعرفه ها'!A:Z,MATCH("پیک فصلی گاز",'تعرفه ها'!$B:$B,0),MATCH(F805,'تعرفه ها'!$2:$2,0))/100,0),0),"---")</f>
        <v>---</v>
      </c>
      <c r="Y805" s="50" t="str">
        <f>IFERROR(ROUND(SUM(U805+V805+W805+X805)*INDEX('تعرفه ها'!A:Z,MATCH("مالیات گاز",'تعرفه ها'!$B:$B,0),MATCH(F805,'تعرفه ها'!$2:$2,0))/100,0),"---")</f>
        <v>---</v>
      </c>
      <c r="Z805" s="50" t="str">
        <f t="shared" si="126"/>
        <v>---</v>
      </c>
      <c r="AA805" s="50" t="str">
        <f t="shared" si="130"/>
        <v>---</v>
      </c>
      <c r="AB805" s="50" t="str">
        <f t="shared" si="127"/>
        <v>---</v>
      </c>
      <c r="AC805" s="50" t="str">
        <f t="shared" si="128"/>
        <v>---</v>
      </c>
      <c r="AD805" s="153" t="str">
        <f t="shared" si="129"/>
        <v>---</v>
      </c>
      <c r="AF805" s="155" t="str">
        <f>IFERROR(IF(INDEX(پرداخت!A:AZ,MATCH(A805&amp;" - "&amp;"گاز",پرداخت!$B:$B,0),MATCH(G805,پرداخت!$1:$1,0))="نشده","نشده","شده"),"---")</f>
        <v>---</v>
      </c>
      <c r="AH805" s="144"/>
      <c r="AI805" s="144"/>
      <c r="AJ805" s="144"/>
    </row>
    <row r="806" spans="1:36" ht="34.9" hidden="1" customHeight="1">
      <c r="A806" s="170"/>
      <c r="B806" s="47">
        <f>IFERROR(INDEX('اطلاعات انشعابات شرکتها'!A:BB,MATCH(A806,'اطلاعات انشعابات شرکتها'!A:A,0),MATCH(B$1,'اطلاعات انشعابات شرکتها'!$1:$1,0)),0)</f>
        <v>0</v>
      </c>
      <c r="C806" s="48">
        <f>IFERROR(INDEX('اطلاعات انشعابات شرکتها'!A:BB,MATCH(A806,'اطلاعات انشعابات شرکتها'!A:A,0),MATCH(C$1,'اطلاعات انشعابات شرکتها'!$1:$1,0)),0)</f>
        <v>0</v>
      </c>
      <c r="D806" s="45"/>
      <c r="E806" s="171"/>
      <c r="F806" s="170"/>
      <c r="G806" s="47" t="str">
        <f t="shared" si="121"/>
        <v>/</v>
      </c>
      <c r="H806" s="47">
        <f>IFERROR(INDEX('اطلاعات دوره'!A:Z,MATCH(G806,'اطلاعات دوره'!C:C,0),MATCH(H$1,'اطلاعات دوره'!$1:$1,0)),0)</f>
        <v>0</v>
      </c>
      <c r="I806" s="47">
        <f>IFERROR(INDEX('اطلاعات دوره'!A:Z,MATCH(G806,'اطلاعات دوره'!C:C,0),MATCH(I$1,'اطلاعات دوره'!$1:$1,0)),0)</f>
        <v>0</v>
      </c>
      <c r="J806" s="48">
        <f>IFERROR(INDEX('اطلاعات دوره'!A:Z,MATCH(G806,'اطلاعات دوره'!C:C,0),MATCH(J$1,'اطلاعات دوره'!$1:$1,0)),0)</f>
        <v>0</v>
      </c>
      <c r="K806" s="46"/>
      <c r="L806" s="158" t="str">
        <f>IFERROR(INDEX('اطلاعات دوره'!A:Z,MATCH(G806,'اطلاعات دوره'!C:C,0)-1,MATCH("عنوان",'اطلاعات دوره'!$1:$1,0)),"---")</f>
        <v>---</v>
      </c>
      <c r="M806" s="47" t="str">
        <f t="shared" si="122"/>
        <v>----</v>
      </c>
      <c r="N806" s="48" t="str">
        <f t="shared" si="123"/>
        <v>-/</v>
      </c>
      <c r="O806" s="45"/>
      <c r="P806" s="158">
        <f>IFERROR(INDEX('قرائت کنتور'!A:AZ,MATCH(A806&amp;"-"&amp;"گاز",'قرائت کنتور'!B:B,0),MATCH(L806,'قرائت کنتور'!$1:$1,0)),0)</f>
        <v>0</v>
      </c>
      <c r="Q806" s="47">
        <f>IFERROR(INDEX('قرائت کنتور'!A:AZ,MATCH(A806&amp;"-"&amp;"گاز",'قرائت کنتور'!B:B,0),MATCH(G806,'قرائت کنتور'!$1:$1,0)),0)</f>
        <v>0</v>
      </c>
      <c r="R806" s="47">
        <f t="shared" si="124"/>
        <v>0</v>
      </c>
      <c r="S806" s="45"/>
      <c r="T806" s="155" t="str">
        <f>IFERROR(INDEX('تعرفه ها'!A:Z,MATCH("بهای هر متر مکعب گاز مصرفی",'تعرفه ها'!$B:$B,0),MATCH(F806,'تعرفه ها'!$2:$2,0)),"---")</f>
        <v>---</v>
      </c>
      <c r="U806" s="50" t="str">
        <f t="shared" si="125"/>
        <v>---</v>
      </c>
      <c r="V806" s="50" t="str">
        <f>IFERROR(ROUND(R806*INDEX('تعرفه ها'!A:Z,MATCH("عوارض گاز به ازاء هر متر مکعب",'تعرفه ها'!$B:$B,0),MATCH(F806,'تعرفه ها'!$2:$2,0)),0),"---")</f>
        <v>---</v>
      </c>
      <c r="W806" s="50" t="str">
        <f>IFERROR(ROUND(((U806+V806)*INDEX('تعرفه ها'!A:Z,MATCH("هزینه نگهداری و تعمیرات شبکه گاز",'تعرفه ها'!$B:$B,0),MATCH(F806,'تعرفه ها'!$2:$2,0))/100),0),"---")</f>
        <v>---</v>
      </c>
      <c r="X806" s="50" t="str">
        <f>IFERROR(IF(INDEX('اطلاعات دوره'!A:Z,MATCH(G806,'اطلاعات دوره'!C:C,0),MATCH("گاز",'اطلاعات دوره'!$1:$1,0))="دارد",ROUND((U806+V806)*INDEX('تعرفه ها'!A:Z,MATCH("پیک فصلی گاز",'تعرفه ها'!$B:$B,0),MATCH(F806,'تعرفه ها'!$2:$2,0))/100,0),0),"---")</f>
        <v>---</v>
      </c>
      <c r="Y806" s="50" t="str">
        <f>IFERROR(ROUND(SUM(U806+V806+W806+X806)*INDEX('تعرفه ها'!A:Z,MATCH("مالیات گاز",'تعرفه ها'!$B:$B,0),MATCH(F806,'تعرفه ها'!$2:$2,0))/100,0),"---")</f>
        <v>---</v>
      </c>
      <c r="Z806" s="50" t="str">
        <f t="shared" si="126"/>
        <v>---</v>
      </c>
      <c r="AA806" s="50" t="str">
        <f t="shared" si="130"/>
        <v>---</v>
      </c>
      <c r="AB806" s="50" t="str">
        <f t="shared" si="127"/>
        <v>---</v>
      </c>
      <c r="AC806" s="50" t="str">
        <f t="shared" si="128"/>
        <v>---</v>
      </c>
      <c r="AD806" s="153" t="str">
        <f t="shared" si="129"/>
        <v>---</v>
      </c>
      <c r="AF806" s="155" t="str">
        <f>IFERROR(IF(INDEX(پرداخت!A:AZ,MATCH(A806&amp;" - "&amp;"گاز",پرداخت!$B:$B,0),MATCH(G806,پرداخت!$1:$1,0))="نشده","نشده","شده"),"---")</f>
        <v>---</v>
      </c>
      <c r="AH806" s="144"/>
      <c r="AI806" s="144"/>
      <c r="AJ806" s="144"/>
    </row>
    <row r="807" spans="1:36" ht="34.9" hidden="1" customHeight="1">
      <c r="A807" s="170"/>
      <c r="B807" s="47">
        <f>IFERROR(INDEX('اطلاعات انشعابات شرکتها'!A:BB,MATCH(A807,'اطلاعات انشعابات شرکتها'!A:A,0),MATCH(B$1,'اطلاعات انشعابات شرکتها'!$1:$1,0)),0)</f>
        <v>0</v>
      </c>
      <c r="C807" s="48">
        <f>IFERROR(INDEX('اطلاعات انشعابات شرکتها'!A:BB,MATCH(A807,'اطلاعات انشعابات شرکتها'!A:A,0),MATCH(C$1,'اطلاعات انشعابات شرکتها'!$1:$1,0)),0)</f>
        <v>0</v>
      </c>
      <c r="D807" s="45"/>
      <c r="E807" s="171"/>
      <c r="F807" s="170"/>
      <c r="G807" s="47" t="str">
        <f t="shared" si="121"/>
        <v>/</v>
      </c>
      <c r="H807" s="47">
        <f>IFERROR(INDEX('اطلاعات دوره'!A:Z,MATCH(G807,'اطلاعات دوره'!C:C,0),MATCH(H$1,'اطلاعات دوره'!$1:$1,0)),0)</f>
        <v>0</v>
      </c>
      <c r="I807" s="47">
        <f>IFERROR(INDEX('اطلاعات دوره'!A:Z,MATCH(G807,'اطلاعات دوره'!C:C,0),MATCH(I$1,'اطلاعات دوره'!$1:$1,0)),0)</f>
        <v>0</v>
      </c>
      <c r="J807" s="48">
        <f>IFERROR(INDEX('اطلاعات دوره'!A:Z,MATCH(G807,'اطلاعات دوره'!C:C,0),MATCH(J$1,'اطلاعات دوره'!$1:$1,0)),0)</f>
        <v>0</v>
      </c>
      <c r="K807" s="46"/>
      <c r="L807" s="158" t="str">
        <f>IFERROR(INDEX('اطلاعات دوره'!A:Z,MATCH(G807,'اطلاعات دوره'!C:C,0)-1,MATCH("عنوان",'اطلاعات دوره'!$1:$1,0)),"---")</f>
        <v>---</v>
      </c>
      <c r="M807" s="47" t="str">
        <f t="shared" si="122"/>
        <v>----</v>
      </c>
      <c r="N807" s="48" t="str">
        <f t="shared" si="123"/>
        <v>-/</v>
      </c>
      <c r="O807" s="45"/>
      <c r="P807" s="158">
        <f>IFERROR(INDEX('قرائت کنتور'!A:AZ,MATCH(A807&amp;"-"&amp;"گاز",'قرائت کنتور'!B:B,0),MATCH(L807,'قرائت کنتور'!$1:$1,0)),0)</f>
        <v>0</v>
      </c>
      <c r="Q807" s="47">
        <f>IFERROR(INDEX('قرائت کنتور'!A:AZ,MATCH(A807&amp;"-"&amp;"گاز",'قرائت کنتور'!B:B,0),MATCH(G807,'قرائت کنتور'!$1:$1,0)),0)</f>
        <v>0</v>
      </c>
      <c r="R807" s="47">
        <f t="shared" si="124"/>
        <v>0</v>
      </c>
      <c r="S807" s="45"/>
      <c r="T807" s="155" t="str">
        <f>IFERROR(INDEX('تعرفه ها'!A:Z,MATCH("بهای هر متر مکعب گاز مصرفی",'تعرفه ها'!$B:$B,0),MATCH(F807,'تعرفه ها'!$2:$2,0)),"---")</f>
        <v>---</v>
      </c>
      <c r="U807" s="50" t="str">
        <f t="shared" si="125"/>
        <v>---</v>
      </c>
      <c r="V807" s="50" t="str">
        <f>IFERROR(ROUND(R807*INDEX('تعرفه ها'!A:Z,MATCH("عوارض گاز به ازاء هر متر مکعب",'تعرفه ها'!$B:$B,0),MATCH(F807,'تعرفه ها'!$2:$2,0)),0),"---")</f>
        <v>---</v>
      </c>
      <c r="W807" s="50" t="str">
        <f>IFERROR(ROUND(((U807+V807)*INDEX('تعرفه ها'!A:Z,MATCH("هزینه نگهداری و تعمیرات شبکه گاز",'تعرفه ها'!$B:$B,0),MATCH(F807,'تعرفه ها'!$2:$2,0))/100),0),"---")</f>
        <v>---</v>
      </c>
      <c r="X807" s="50" t="str">
        <f>IFERROR(IF(INDEX('اطلاعات دوره'!A:Z,MATCH(G807,'اطلاعات دوره'!C:C,0),MATCH("گاز",'اطلاعات دوره'!$1:$1,0))="دارد",ROUND((U807+V807)*INDEX('تعرفه ها'!A:Z,MATCH("پیک فصلی گاز",'تعرفه ها'!$B:$B,0),MATCH(F807,'تعرفه ها'!$2:$2,0))/100,0),0),"---")</f>
        <v>---</v>
      </c>
      <c r="Y807" s="50" t="str">
        <f>IFERROR(ROUND(SUM(U807+V807+W807+X807)*INDEX('تعرفه ها'!A:Z,MATCH("مالیات گاز",'تعرفه ها'!$B:$B,0),MATCH(F807,'تعرفه ها'!$2:$2,0))/100,0),"---")</f>
        <v>---</v>
      </c>
      <c r="Z807" s="50" t="str">
        <f t="shared" si="126"/>
        <v>---</v>
      </c>
      <c r="AA807" s="50" t="str">
        <f t="shared" si="130"/>
        <v>---</v>
      </c>
      <c r="AB807" s="50" t="str">
        <f t="shared" si="127"/>
        <v>---</v>
      </c>
      <c r="AC807" s="50" t="str">
        <f t="shared" si="128"/>
        <v>---</v>
      </c>
      <c r="AD807" s="153" t="str">
        <f t="shared" si="129"/>
        <v>---</v>
      </c>
      <c r="AF807" s="155" t="str">
        <f>IFERROR(IF(INDEX(پرداخت!A:AZ,MATCH(A807&amp;" - "&amp;"گاز",پرداخت!$B:$B,0),MATCH(G807,پرداخت!$1:$1,0))="نشده","نشده","شده"),"---")</f>
        <v>---</v>
      </c>
      <c r="AH807" s="144"/>
      <c r="AI807" s="144"/>
      <c r="AJ807" s="144"/>
    </row>
    <row r="808" spans="1:36" ht="34.9" hidden="1" customHeight="1">
      <c r="A808" s="170"/>
      <c r="B808" s="47">
        <f>IFERROR(INDEX('اطلاعات انشعابات شرکتها'!A:BB,MATCH(A808,'اطلاعات انشعابات شرکتها'!A:A,0),MATCH(B$1,'اطلاعات انشعابات شرکتها'!$1:$1,0)),0)</f>
        <v>0</v>
      </c>
      <c r="C808" s="48">
        <f>IFERROR(INDEX('اطلاعات انشعابات شرکتها'!A:BB,MATCH(A808,'اطلاعات انشعابات شرکتها'!A:A,0),MATCH(C$1,'اطلاعات انشعابات شرکتها'!$1:$1,0)),0)</f>
        <v>0</v>
      </c>
      <c r="D808" s="45"/>
      <c r="E808" s="171"/>
      <c r="F808" s="170"/>
      <c r="G808" s="47" t="str">
        <f t="shared" si="121"/>
        <v>/</v>
      </c>
      <c r="H808" s="47">
        <f>IFERROR(INDEX('اطلاعات دوره'!A:Z,MATCH(G808,'اطلاعات دوره'!C:C,0),MATCH(H$1,'اطلاعات دوره'!$1:$1,0)),0)</f>
        <v>0</v>
      </c>
      <c r="I808" s="47">
        <f>IFERROR(INDEX('اطلاعات دوره'!A:Z,MATCH(G808,'اطلاعات دوره'!C:C,0),MATCH(I$1,'اطلاعات دوره'!$1:$1,0)),0)</f>
        <v>0</v>
      </c>
      <c r="J808" s="48">
        <f>IFERROR(INDEX('اطلاعات دوره'!A:Z,MATCH(G808,'اطلاعات دوره'!C:C,0),MATCH(J$1,'اطلاعات دوره'!$1:$1,0)),0)</f>
        <v>0</v>
      </c>
      <c r="K808" s="46"/>
      <c r="L808" s="158" t="str">
        <f>IFERROR(INDEX('اطلاعات دوره'!A:Z,MATCH(G808,'اطلاعات دوره'!C:C,0)-1,MATCH("عنوان",'اطلاعات دوره'!$1:$1,0)),"---")</f>
        <v>---</v>
      </c>
      <c r="M808" s="47" t="str">
        <f t="shared" si="122"/>
        <v>----</v>
      </c>
      <c r="N808" s="48" t="str">
        <f t="shared" si="123"/>
        <v>-/</v>
      </c>
      <c r="O808" s="45"/>
      <c r="P808" s="158">
        <f>IFERROR(INDEX('قرائت کنتور'!A:AZ,MATCH(A808&amp;"-"&amp;"گاز",'قرائت کنتور'!B:B,0),MATCH(L808,'قرائت کنتور'!$1:$1,0)),0)</f>
        <v>0</v>
      </c>
      <c r="Q808" s="47">
        <f>IFERROR(INDEX('قرائت کنتور'!A:AZ,MATCH(A808&amp;"-"&amp;"گاز",'قرائت کنتور'!B:B,0),MATCH(G808,'قرائت کنتور'!$1:$1,0)),0)</f>
        <v>0</v>
      </c>
      <c r="R808" s="47">
        <f t="shared" si="124"/>
        <v>0</v>
      </c>
      <c r="S808" s="45"/>
      <c r="T808" s="155" t="str">
        <f>IFERROR(INDEX('تعرفه ها'!A:Z,MATCH("بهای هر متر مکعب گاز مصرفی",'تعرفه ها'!$B:$B,0),MATCH(F808,'تعرفه ها'!$2:$2,0)),"---")</f>
        <v>---</v>
      </c>
      <c r="U808" s="50" t="str">
        <f t="shared" si="125"/>
        <v>---</v>
      </c>
      <c r="V808" s="50" t="str">
        <f>IFERROR(ROUND(R808*INDEX('تعرفه ها'!A:Z,MATCH("عوارض گاز به ازاء هر متر مکعب",'تعرفه ها'!$B:$B,0),MATCH(F808,'تعرفه ها'!$2:$2,0)),0),"---")</f>
        <v>---</v>
      </c>
      <c r="W808" s="50" t="str">
        <f>IFERROR(ROUND(((U808+V808)*INDEX('تعرفه ها'!A:Z,MATCH("هزینه نگهداری و تعمیرات شبکه گاز",'تعرفه ها'!$B:$B,0),MATCH(F808,'تعرفه ها'!$2:$2,0))/100),0),"---")</f>
        <v>---</v>
      </c>
      <c r="X808" s="50" t="str">
        <f>IFERROR(IF(INDEX('اطلاعات دوره'!A:Z,MATCH(G808,'اطلاعات دوره'!C:C,0),MATCH("گاز",'اطلاعات دوره'!$1:$1,0))="دارد",ROUND((U808+V808)*INDEX('تعرفه ها'!A:Z,MATCH("پیک فصلی گاز",'تعرفه ها'!$B:$B,0),MATCH(F808,'تعرفه ها'!$2:$2,0))/100,0),0),"---")</f>
        <v>---</v>
      </c>
      <c r="Y808" s="50" t="str">
        <f>IFERROR(ROUND(SUM(U808+V808+W808+X808)*INDEX('تعرفه ها'!A:Z,MATCH("مالیات گاز",'تعرفه ها'!$B:$B,0),MATCH(F808,'تعرفه ها'!$2:$2,0))/100,0),"---")</f>
        <v>---</v>
      </c>
      <c r="Z808" s="50" t="str">
        <f t="shared" si="126"/>
        <v>---</v>
      </c>
      <c r="AA808" s="50" t="str">
        <f t="shared" si="130"/>
        <v>---</v>
      </c>
      <c r="AB808" s="50" t="str">
        <f t="shared" si="127"/>
        <v>---</v>
      </c>
      <c r="AC808" s="50" t="str">
        <f t="shared" si="128"/>
        <v>---</v>
      </c>
      <c r="AD808" s="153" t="str">
        <f t="shared" si="129"/>
        <v>---</v>
      </c>
      <c r="AF808" s="155" t="str">
        <f>IFERROR(IF(INDEX(پرداخت!A:AZ,MATCH(A808&amp;" - "&amp;"گاز",پرداخت!$B:$B,0),MATCH(G808,پرداخت!$1:$1,0))="نشده","نشده","شده"),"---")</f>
        <v>---</v>
      </c>
      <c r="AH808" s="144"/>
      <c r="AI808" s="144"/>
      <c r="AJ808" s="144"/>
    </row>
    <row r="809" spans="1:36" ht="34.9" hidden="1" customHeight="1">
      <c r="A809" s="170"/>
      <c r="B809" s="47">
        <f>IFERROR(INDEX('اطلاعات انشعابات شرکتها'!A:BB,MATCH(A809,'اطلاعات انشعابات شرکتها'!A:A,0),MATCH(B$1,'اطلاعات انشعابات شرکتها'!$1:$1,0)),0)</f>
        <v>0</v>
      </c>
      <c r="C809" s="48">
        <f>IFERROR(INDEX('اطلاعات انشعابات شرکتها'!A:BB,MATCH(A809,'اطلاعات انشعابات شرکتها'!A:A,0),MATCH(C$1,'اطلاعات انشعابات شرکتها'!$1:$1,0)),0)</f>
        <v>0</v>
      </c>
      <c r="D809" s="45"/>
      <c r="E809" s="171"/>
      <c r="F809" s="170"/>
      <c r="G809" s="47" t="str">
        <f t="shared" si="121"/>
        <v>/</v>
      </c>
      <c r="H809" s="47">
        <f>IFERROR(INDEX('اطلاعات دوره'!A:Z,MATCH(G809,'اطلاعات دوره'!C:C,0),MATCH(H$1,'اطلاعات دوره'!$1:$1,0)),0)</f>
        <v>0</v>
      </c>
      <c r="I809" s="47">
        <f>IFERROR(INDEX('اطلاعات دوره'!A:Z,MATCH(G809,'اطلاعات دوره'!C:C,0),MATCH(I$1,'اطلاعات دوره'!$1:$1,0)),0)</f>
        <v>0</v>
      </c>
      <c r="J809" s="48">
        <f>IFERROR(INDEX('اطلاعات دوره'!A:Z,MATCH(G809,'اطلاعات دوره'!C:C,0),MATCH(J$1,'اطلاعات دوره'!$1:$1,0)),0)</f>
        <v>0</v>
      </c>
      <c r="K809" s="46"/>
      <c r="L809" s="158" t="str">
        <f>IFERROR(INDEX('اطلاعات دوره'!A:Z,MATCH(G809,'اطلاعات دوره'!C:C,0)-1,MATCH("عنوان",'اطلاعات دوره'!$1:$1,0)),"---")</f>
        <v>---</v>
      </c>
      <c r="M809" s="47" t="str">
        <f t="shared" si="122"/>
        <v>----</v>
      </c>
      <c r="N809" s="48" t="str">
        <f t="shared" si="123"/>
        <v>-/</v>
      </c>
      <c r="O809" s="45"/>
      <c r="P809" s="158">
        <f>IFERROR(INDEX('قرائت کنتور'!A:AZ,MATCH(A809&amp;"-"&amp;"گاز",'قرائت کنتور'!B:B,0),MATCH(L809,'قرائت کنتور'!$1:$1,0)),0)</f>
        <v>0</v>
      </c>
      <c r="Q809" s="47">
        <f>IFERROR(INDEX('قرائت کنتور'!A:AZ,MATCH(A809&amp;"-"&amp;"گاز",'قرائت کنتور'!B:B,0),MATCH(G809,'قرائت کنتور'!$1:$1,0)),0)</f>
        <v>0</v>
      </c>
      <c r="R809" s="47">
        <f t="shared" si="124"/>
        <v>0</v>
      </c>
      <c r="S809" s="45"/>
      <c r="T809" s="155" t="str">
        <f>IFERROR(INDEX('تعرفه ها'!A:Z,MATCH("بهای هر متر مکعب گاز مصرفی",'تعرفه ها'!$B:$B,0),MATCH(F809,'تعرفه ها'!$2:$2,0)),"---")</f>
        <v>---</v>
      </c>
      <c r="U809" s="50" t="str">
        <f t="shared" si="125"/>
        <v>---</v>
      </c>
      <c r="V809" s="50" t="str">
        <f>IFERROR(ROUND(R809*INDEX('تعرفه ها'!A:Z,MATCH("عوارض گاز به ازاء هر متر مکعب",'تعرفه ها'!$B:$B,0),MATCH(F809,'تعرفه ها'!$2:$2,0)),0),"---")</f>
        <v>---</v>
      </c>
      <c r="W809" s="50" t="str">
        <f>IFERROR(ROUND(((U809+V809)*INDEX('تعرفه ها'!A:Z,MATCH("هزینه نگهداری و تعمیرات شبکه گاز",'تعرفه ها'!$B:$B,0),MATCH(F809,'تعرفه ها'!$2:$2,0))/100),0),"---")</f>
        <v>---</v>
      </c>
      <c r="X809" s="50" t="str">
        <f>IFERROR(IF(INDEX('اطلاعات دوره'!A:Z,MATCH(G809,'اطلاعات دوره'!C:C,0),MATCH("گاز",'اطلاعات دوره'!$1:$1,0))="دارد",ROUND((U809+V809)*INDEX('تعرفه ها'!A:Z,MATCH("پیک فصلی گاز",'تعرفه ها'!$B:$B,0),MATCH(F809,'تعرفه ها'!$2:$2,0))/100,0),0),"---")</f>
        <v>---</v>
      </c>
      <c r="Y809" s="50" t="str">
        <f>IFERROR(ROUND(SUM(U809+V809+W809+X809)*INDEX('تعرفه ها'!A:Z,MATCH("مالیات گاز",'تعرفه ها'!$B:$B,0),MATCH(F809,'تعرفه ها'!$2:$2,0))/100,0),"---")</f>
        <v>---</v>
      </c>
      <c r="Z809" s="50" t="str">
        <f t="shared" si="126"/>
        <v>---</v>
      </c>
      <c r="AA809" s="50" t="str">
        <f t="shared" si="130"/>
        <v>---</v>
      </c>
      <c r="AB809" s="50" t="str">
        <f t="shared" si="127"/>
        <v>---</v>
      </c>
      <c r="AC809" s="50" t="str">
        <f t="shared" si="128"/>
        <v>---</v>
      </c>
      <c r="AD809" s="153" t="str">
        <f t="shared" si="129"/>
        <v>---</v>
      </c>
      <c r="AF809" s="155" t="str">
        <f>IFERROR(IF(INDEX(پرداخت!A:AZ,MATCH(A809&amp;" - "&amp;"گاز",پرداخت!$B:$B,0),MATCH(G809,پرداخت!$1:$1,0))="نشده","نشده","شده"),"---")</f>
        <v>---</v>
      </c>
      <c r="AH809" s="144"/>
      <c r="AI809" s="144"/>
      <c r="AJ809" s="144"/>
    </row>
    <row r="810" spans="1:36" ht="34.9" hidden="1" customHeight="1">
      <c r="A810" s="170"/>
      <c r="B810" s="47">
        <f>IFERROR(INDEX('اطلاعات انشعابات شرکتها'!A:BB,MATCH(A810,'اطلاعات انشعابات شرکتها'!A:A,0),MATCH(B$1,'اطلاعات انشعابات شرکتها'!$1:$1,0)),0)</f>
        <v>0</v>
      </c>
      <c r="C810" s="48">
        <f>IFERROR(INDEX('اطلاعات انشعابات شرکتها'!A:BB,MATCH(A810,'اطلاعات انشعابات شرکتها'!A:A,0),MATCH(C$1,'اطلاعات انشعابات شرکتها'!$1:$1,0)),0)</f>
        <v>0</v>
      </c>
      <c r="D810" s="45"/>
      <c r="E810" s="171"/>
      <c r="F810" s="170"/>
      <c r="G810" s="47" t="str">
        <f t="shared" si="121"/>
        <v>/</v>
      </c>
      <c r="H810" s="47">
        <f>IFERROR(INDEX('اطلاعات دوره'!A:Z,MATCH(G810,'اطلاعات دوره'!C:C,0),MATCH(H$1,'اطلاعات دوره'!$1:$1,0)),0)</f>
        <v>0</v>
      </c>
      <c r="I810" s="47">
        <f>IFERROR(INDEX('اطلاعات دوره'!A:Z,MATCH(G810,'اطلاعات دوره'!C:C,0),MATCH(I$1,'اطلاعات دوره'!$1:$1,0)),0)</f>
        <v>0</v>
      </c>
      <c r="J810" s="48">
        <f>IFERROR(INDEX('اطلاعات دوره'!A:Z,MATCH(G810,'اطلاعات دوره'!C:C,0),MATCH(J$1,'اطلاعات دوره'!$1:$1,0)),0)</f>
        <v>0</v>
      </c>
      <c r="K810" s="46"/>
      <c r="L810" s="158" t="str">
        <f>IFERROR(INDEX('اطلاعات دوره'!A:Z,MATCH(G810,'اطلاعات دوره'!C:C,0)-1,MATCH("عنوان",'اطلاعات دوره'!$1:$1,0)),"---")</f>
        <v>---</v>
      </c>
      <c r="M810" s="47" t="str">
        <f t="shared" si="122"/>
        <v>----</v>
      </c>
      <c r="N810" s="48" t="str">
        <f t="shared" si="123"/>
        <v>-/</v>
      </c>
      <c r="O810" s="45"/>
      <c r="P810" s="158">
        <f>IFERROR(INDEX('قرائت کنتور'!A:AZ,MATCH(A810&amp;"-"&amp;"گاز",'قرائت کنتور'!B:B,0),MATCH(L810,'قرائت کنتور'!$1:$1,0)),0)</f>
        <v>0</v>
      </c>
      <c r="Q810" s="47">
        <f>IFERROR(INDEX('قرائت کنتور'!A:AZ,MATCH(A810&amp;"-"&amp;"گاز",'قرائت کنتور'!B:B,0),MATCH(G810,'قرائت کنتور'!$1:$1,0)),0)</f>
        <v>0</v>
      </c>
      <c r="R810" s="47">
        <f t="shared" si="124"/>
        <v>0</v>
      </c>
      <c r="S810" s="45"/>
      <c r="T810" s="155" t="str">
        <f>IFERROR(INDEX('تعرفه ها'!A:Z,MATCH("بهای هر متر مکعب گاز مصرفی",'تعرفه ها'!$B:$B,0),MATCH(F810,'تعرفه ها'!$2:$2,0)),"---")</f>
        <v>---</v>
      </c>
      <c r="U810" s="50" t="str">
        <f t="shared" si="125"/>
        <v>---</v>
      </c>
      <c r="V810" s="50" t="str">
        <f>IFERROR(ROUND(R810*INDEX('تعرفه ها'!A:Z,MATCH("عوارض گاز به ازاء هر متر مکعب",'تعرفه ها'!$B:$B,0),MATCH(F810,'تعرفه ها'!$2:$2,0)),0),"---")</f>
        <v>---</v>
      </c>
      <c r="W810" s="50" t="str">
        <f>IFERROR(ROUND(((U810+V810)*INDEX('تعرفه ها'!A:Z,MATCH("هزینه نگهداری و تعمیرات شبکه گاز",'تعرفه ها'!$B:$B,0),MATCH(F810,'تعرفه ها'!$2:$2,0))/100),0),"---")</f>
        <v>---</v>
      </c>
      <c r="X810" s="50" t="str">
        <f>IFERROR(IF(INDEX('اطلاعات دوره'!A:Z,MATCH(G810,'اطلاعات دوره'!C:C,0),MATCH("گاز",'اطلاعات دوره'!$1:$1,0))="دارد",ROUND((U810+V810)*INDEX('تعرفه ها'!A:Z,MATCH("پیک فصلی گاز",'تعرفه ها'!$B:$B,0),MATCH(F810,'تعرفه ها'!$2:$2,0))/100,0),0),"---")</f>
        <v>---</v>
      </c>
      <c r="Y810" s="50" t="str">
        <f>IFERROR(ROUND(SUM(U810+V810+W810+X810)*INDEX('تعرفه ها'!A:Z,MATCH("مالیات گاز",'تعرفه ها'!$B:$B,0),MATCH(F810,'تعرفه ها'!$2:$2,0))/100,0),"---")</f>
        <v>---</v>
      </c>
      <c r="Z810" s="50" t="str">
        <f t="shared" si="126"/>
        <v>---</v>
      </c>
      <c r="AA810" s="50" t="str">
        <f t="shared" si="130"/>
        <v>---</v>
      </c>
      <c r="AB810" s="50" t="str">
        <f t="shared" si="127"/>
        <v>---</v>
      </c>
      <c r="AC810" s="50" t="str">
        <f t="shared" si="128"/>
        <v>---</v>
      </c>
      <c r="AD810" s="153" t="str">
        <f t="shared" si="129"/>
        <v>---</v>
      </c>
      <c r="AF810" s="155" t="str">
        <f>IFERROR(IF(INDEX(پرداخت!A:AZ,MATCH(A810&amp;" - "&amp;"گاز",پرداخت!$B:$B,0),MATCH(G810,پرداخت!$1:$1,0))="نشده","نشده","شده"),"---")</f>
        <v>---</v>
      </c>
      <c r="AH810" s="144"/>
      <c r="AI810" s="144"/>
      <c r="AJ810" s="144"/>
    </row>
    <row r="811" spans="1:36" ht="34.9" hidden="1" customHeight="1">
      <c r="A811" s="170"/>
      <c r="B811" s="47">
        <f>IFERROR(INDEX('اطلاعات انشعابات شرکتها'!A:BB,MATCH(A811,'اطلاعات انشعابات شرکتها'!A:A,0),MATCH(B$1,'اطلاعات انشعابات شرکتها'!$1:$1,0)),0)</f>
        <v>0</v>
      </c>
      <c r="C811" s="48">
        <f>IFERROR(INDEX('اطلاعات انشعابات شرکتها'!A:BB,MATCH(A811,'اطلاعات انشعابات شرکتها'!A:A,0),MATCH(C$1,'اطلاعات انشعابات شرکتها'!$1:$1,0)),0)</f>
        <v>0</v>
      </c>
      <c r="D811" s="45"/>
      <c r="E811" s="171"/>
      <c r="F811" s="170"/>
      <c r="G811" s="47" t="str">
        <f t="shared" si="121"/>
        <v>/</v>
      </c>
      <c r="H811" s="47">
        <f>IFERROR(INDEX('اطلاعات دوره'!A:Z,MATCH(G811,'اطلاعات دوره'!C:C,0),MATCH(H$1,'اطلاعات دوره'!$1:$1,0)),0)</f>
        <v>0</v>
      </c>
      <c r="I811" s="47">
        <f>IFERROR(INDEX('اطلاعات دوره'!A:Z,MATCH(G811,'اطلاعات دوره'!C:C,0),MATCH(I$1,'اطلاعات دوره'!$1:$1,0)),0)</f>
        <v>0</v>
      </c>
      <c r="J811" s="48">
        <f>IFERROR(INDEX('اطلاعات دوره'!A:Z,MATCH(G811,'اطلاعات دوره'!C:C,0),MATCH(J$1,'اطلاعات دوره'!$1:$1,0)),0)</f>
        <v>0</v>
      </c>
      <c r="K811" s="46"/>
      <c r="L811" s="158" t="str">
        <f>IFERROR(INDEX('اطلاعات دوره'!A:Z,MATCH(G811,'اطلاعات دوره'!C:C,0)-1,MATCH("عنوان",'اطلاعات دوره'!$1:$1,0)),"---")</f>
        <v>---</v>
      </c>
      <c r="M811" s="47" t="str">
        <f t="shared" si="122"/>
        <v>----</v>
      </c>
      <c r="N811" s="48" t="str">
        <f t="shared" si="123"/>
        <v>-/</v>
      </c>
      <c r="O811" s="45"/>
      <c r="P811" s="158">
        <f>IFERROR(INDEX('قرائت کنتور'!A:AZ,MATCH(A811&amp;"-"&amp;"گاز",'قرائت کنتور'!B:B,0),MATCH(L811,'قرائت کنتور'!$1:$1,0)),0)</f>
        <v>0</v>
      </c>
      <c r="Q811" s="47">
        <f>IFERROR(INDEX('قرائت کنتور'!A:AZ,MATCH(A811&amp;"-"&amp;"گاز",'قرائت کنتور'!B:B,0),MATCH(G811,'قرائت کنتور'!$1:$1,0)),0)</f>
        <v>0</v>
      </c>
      <c r="R811" s="47">
        <f t="shared" si="124"/>
        <v>0</v>
      </c>
      <c r="S811" s="45"/>
      <c r="T811" s="155" t="str">
        <f>IFERROR(INDEX('تعرفه ها'!A:Z,MATCH("بهای هر متر مکعب گاز مصرفی",'تعرفه ها'!$B:$B,0),MATCH(F811,'تعرفه ها'!$2:$2,0)),"---")</f>
        <v>---</v>
      </c>
      <c r="U811" s="50" t="str">
        <f t="shared" si="125"/>
        <v>---</v>
      </c>
      <c r="V811" s="50" t="str">
        <f>IFERROR(ROUND(R811*INDEX('تعرفه ها'!A:Z,MATCH("عوارض گاز به ازاء هر متر مکعب",'تعرفه ها'!$B:$B,0),MATCH(F811,'تعرفه ها'!$2:$2,0)),0),"---")</f>
        <v>---</v>
      </c>
      <c r="W811" s="50" t="str">
        <f>IFERROR(ROUND(((U811+V811)*INDEX('تعرفه ها'!A:Z,MATCH("هزینه نگهداری و تعمیرات شبکه گاز",'تعرفه ها'!$B:$B,0),MATCH(F811,'تعرفه ها'!$2:$2,0))/100),0),"---")</f>
        <v>---</v>
      </c>
      <c r="X811" s="50" t="str">
        <f>IFERROR(IF(INDEX('اطلاعات دوره'!A:Z,MATCH(G811,'اطلاعات دوره'!C:C,0),MATCH("گاز",'اطلاعات دوره'!$1:$1,0))="دارد",ROUND((U811+V811)*INDEX('تعرفه ها'!A:Z,MATCH("پیک فصلی گاز",'تعرفه ها'!$B:$B,0),MATCH(F811,'تعرفه ها'!$2:$2,0))/100,0),0),"---")</f>
        <v>---</v>
      </c>
      <c r="Y811" s="50" t="str">
        <f>IFERROR(ROUND(SUM(U811+V811+W811+X811)*INDEX('تعرفه ها'!A:Z,MATCH("مالیات گاز",'تعرفه ها'!$B:$B,0),MATCH(F811,'تعرفه ها'!$2:$2,0))/100,0),"---")</f>
        <v>---</v>
      </c>
      <c r="Z811" s="50" t="str">
        <f t="shared" si="126"/>
        <v>---</v>
      </c>
      <c r="AA811" s="50" t="str">
        <f t="shared" si="130"/>
        <v>---</v>
      </c>
      <c r="AB811" s="50" t="str">
        <f t="shared" si="127"/>
        <v>---</v>
      </c>
      <c r="AC811" s="50" t="str">
        <f t="shared" si="128"/>
        <v>---</v>
      </c>
      <c r="AD811" s="153" t="str">
        <f t="shared" si="129"/>
        <v>---</v>
      </c>
      <c r="AF811" s="155" t="str">
        <f>IFERROR(IF(INDEX(پرداخت!A:AZ,MATCH(A811&amp;" - "&amp;"گاز",پرداخت!$B:$B,0),MATCH(G811,پرداخت!$1:$1,0))="نشده","نشده","شده"),"---")</f>
        <v>---</v>
      </c>
      <c r="AH811" s="144"/>
      <c r="AI811" s="144"/>
      <c r="AJ811" s="144"/>
    </row>
    <row r="812" spans="1:36" ht="34.9" hidden="1" customHeight="1">
      <c r="A812" s="170"/>
      <c r="B812" s="47">
        <f>IFERROR(INDEX('اطلاعات انشعابات شرکتها'!A:BB,MATCH(A812,'اطلاعات انشعابات شرکتها'!A:A,0),MATCH(B$1,'اطلاعات انشعابات شرکتها'!$1:$1,0)),0)</f>
        <v>0</v>
      </c>
      <c r="C812" s="48">
        <f>IFERROR(INDEX('اطلاعات انشعابات شرکتها'!A:BB,MATCH(A812,'اطلاعات انشعابات شرکتها'!A:A,0),MATCH(C$1,'اطلاعات انشعابات شرکتها'!$1:$1,0)),0)</f>
        <v>0</v>
      </c>
      <c r="D812" s="45"/>
      <c r="E812" s="171"/>
      <c r="F812" s="170"/>
      <c r="G812" s="47" t="str">
        <f t="shared" si="121"/>
        <v>/</v>
      </c>
      <c r="H812" s="47">
        <f>IFERROR(INDEX('اطلاعات دوره'!A:Z,MATCH(G812,'اطلاعات دوره'!C:C,0),MATCH(H$1,'اطلاعات دوره'!$1:$1,0)),0)</f>
        <v>0</v>
      </c>
      <c r="I812" s="47">
        <f>IFERROR(INDEX('اطلاعات دوره'!A:Z,MATCH(G812,'اطلاعات دوره'!C:C,0),MATCH(I$1,'اطلاعات دوره'!$1:$1,0)),0)</f>
        <v>0</v>
      </c>
      <c r="J812" s="48">
        <f>IFERROR(INDEX('اطلاعات دوره'!A:Z,MATCH(G812,'اطلاعات دوره'!C:C,0),MATCH(J$1,'اطلاعات دوره'!$1:$1,0)),0)</f>
        <v>0</v>
      </c>
      <c r="K812" s="46"/>
      <c r="L812" s="158" t="str">
        <f>IFERROR(INDEX('اطلاعات دوره'!A:Z,MATCH(G812,'اطلاعات دوره'!C:C,0)-1,MATCH("عنوان",'اطلاعات دوره'!$1:$1,0)),"---")</f>
        <v>---</v>
      </c>
      <c r="M812" s="47" t="str">
        <f t="shared" si="122"/>
        <v>----</v>
      </c>
      <c r="N812" s="48" t="str">
        <f t="shared" si="123"/>
        <v>-/</v>
      </c>
      <c r="O812" s="45"/>
      <c r="P812" s="158">
        <f>IFERROR(INDEX('قرائت کنتور'!A:AZ,MATCH(A812&amp;"-"&amp;"گاز",'قرائت کنتور'!B:B,0),MATCH(L812,'قرائت کنتور'!$1:$1,0)),0)</f>
        <v>0</v>
      </c>
      <c r="Q812" s="47">
        <f>IFERROR(INDEX('قرائت کنتور'!A:AZ,MATCH(A812&amp;"-"&amp;"گاز",'قرائت کنتور'!B:B,0),MATCH(G812,'قرائت کنتور'!$1:$1,0)),0)</f>
        <v>0</v>
      </c>
      <c r="R812" s="47">
        <f t="shared" si="124"/>
        <v>0</v>
      </c>
      <c r="S812" s="45"/>
      <c r="T812" s="155" t="str">
        <f>IFERROR(INDEX('تعرفه ها'!A:Z,MATCH("بهای هر متر مکعب گاز مصرفی",'تعرفه ها'!$B:$B,0),MATCH(F812,'تعرفه ها'!$2:$2,0)),"---")</f>
        <v>---</v>
      </c>
      <c r="U812" s="50" t="str">
        <f t="shared" si="125"/>
        <v>---</v>
      </c>
      <c r="V812" s="50" t="str">
        <f>IFERROR(ROUND(R812*INDEX('تعرفه ها'!A:Z,MATCH("عوارض گاز به ازاء هر متر مکعب",'تعرفه ها'!$B:$B,0),MATCH(F812,'تعرفه ها'!$2:$2,0)),0),"---")</f>
        <v>---</v>
      </c>
      <c r="W812" s="50" t="str">
        <f>IFERROR(ROUND(((U812+V812)*INDEX('تعرفه ها'!A:Z,MATCH("هزینه نگهداری و تعمیرات شبکه گاز",'تعرفه ها'!$B:$B,0),MATCH(F812,'تعرفه ها'!$2:$2,0))/100),0),"---")</f>
        <v>---</v>
      </c>
      <c r="X812" s="50" t="str">
        <f>IFERROR(IF(INDEX('اطلاعات دوره'!A:Z,MATCH(G812,'اطلاعات دوره'!C:C,0),MATCH("گاز",'اطلاعات دوره'!$1:$1,0))="دارد",ROUND((U812+V812)*INDEX('تعرفه ها'!A:Z,MATCH("پیک فصلی گاز",'تعرفه ها'!$B:$B,0),MATCH(F812,'تعرفه ها'!$2:$2,0))/100,0),0),"---")</f>
        <v>---</v>
      </c>
      <c r="Y812" s="50" t="str">
        <f>IFERROR(ROUND(SUM(U812+V812+W812+X812)*INDEX('تعرفه ها'!A:Z,MATCH("مالیات گاز",'تعرفه ها'!$B:$B,0),MATCH(F812,'تعرفه ها'!$2:$2,0))/100,0),"---")</f>
        <v>---</v>
      </c>
      <c r="Z812" s="50" t="str">
        <f t="shared" si="126"/>
        <v>---</v>
      </c>
      <c r="AA812" s="50" t="str">
        <f t="shared" si="130"/>
        <v>---</v>
      </c>
      <c r="AB812" s="50" t="str">
        <f t="shared" si="127"/>
        <v>---</v>
      </c>
      <c r="AC812" s="50" t="str">
        <f t="shared" si="128"/>
        <v>---</v>
      </c>
      <c r="AD812" s="153" t="str">
        <f t="shared" si="129"/>
        <v>---</v>
      </c>
      <c r="AF812" s="155" t="str">
        <f>IFERROR(IF(INDEX(پرداخت!A:AZ,MATCH(A812&amp;" - "&amp;"گاز",پرداخت!$B:$B,0),MATCH(G812,پرداخت!$1:$1,0))="نشده","نشده","شده"),"---")</f>
        <v>---</v>
      </c>
      <c r="AH812" s="144"/>
      <c r="AI812" s="144"/>
      <c r="AJ812" s="144"/>
    </row>
    <row r="813" spans="1:36" ht="34.9" hidden="1" customHeight="1">
      <c r="A813" s="170"/>
      <c r="B813" s="47">
        <f>IFERROR(INDEX('اطلاعات انشعابات شرکتها'!A:BB,MATCH(A813,'اطلاعات انشعابات شرکتها'!A:A,0),MATCH(B$1,'اطلاعات انشعابات شرکتها'!$1:$1,0)),0)</f>
        <v>0</v>
      </c>
      <c r="C813" s="48">
        <f>IFERROR(INDEX('اطلاعات انشعابات شرکتها'!A:BB,MATCH(A813,'اطلاعات انشعابات شرکتها'!A:A,0),MATCH(C$1,'اطلاعات انشعابات شرکتها'!$1:$1,0)),0)</f>
        <v>0</v>
      </c>
      <c r="D813" s="45"/>
      <c r="E813" s="171"/>
      <c r="F813" s="170"/>
      <c r="G813" s="47" t="str">
        <f t="shared" si="121"/>
        <v>/</v>
      </c>
      <c r="H813" s="47">
        <f>IFERROR(INDEX('اطلاعات دوره'!A:Z,MATCH(G813,'اطلاعات دوره'!C:C,0),MATCH(H$1,'اطلاعات دوره'!$1:$1,0)),0)</f>
        <v>0</v>
      </c>
      <c r="I813" s="47">
        <f>IFERROR(INDEX('اطلاعات دوره'!A:Z,MATCH(G813,'اطلاعات دوره'!C:C,0),MATCH(I$1,'اطلاعات دوره'!$1:$1,0)),0)</f>
        <v>0</v>
      </c>
      <c r="J813" s="48">
        <f>IFERROR(INDEX('اطلاعات دوره'!A:Z,MATCH(G813,'اطلاعات دوره'!C:C,0),MATCH(J$1,'اطلاعات دوره'!$1:$1,0)),0)</f>
        <v>0</v>
      </c>
      <c r="K813" s="46"/>
      <c r="L813" s="158" t="str">
        <f>IFERROR(INDEX('اطلاعات دوره'!A:Z,MATCH(G813,'اطلاعات دوره'!C:C,0)-1,MATCH("عنوان",'اطلاعات دوره'!$1:$1,0)),"---")</f>
        <v>---</v>
      </c>
      <c r="M813" s="47" t="str">
        <f t="shared" si="122"/>
        <v>----</v>
      </c>
      <c r="N813" s="48" t="str">
        <f t="shared" si="123"/>
        <v>-/</v>
      </c>
      <c r="O813" s="45"/>
      <c r="P813" s="158">
        <f>IFERROR(INDEX('قرائت کنتور'!A:AZ,MATCH(A813&amp;"-"&amp;"گاز",'قرائت کنتور'!B:B,0),MATCH(L813,'قرائت کنتور'!$1:$1,0)),0)</f>
        <v>0</v>
      </c>
      <c r="Q813" s="47">
        <f>IFERROR(INDEX('قرائت کنتور'!A:AZ,MATCH(A813&amp;"-"&amp;"گاز",'قرائت کنتور'!B:B,0),MATCH(G813,'قرائت کنتور'!$1:$1,0)),0)</f>
        <v>0</v>
      </c>
      <c r="R813" s="47">
        <f t="shared" si="124"/>
        <v>0</v>
      </c>
      <c r="S813" s="45"/>
      <c r="T813" s="155" t="str">
        <f>IFERROR(INDEX('تعرفه ها'!A:Z,MATCH("بهای هر متر مکعب گاز مصرفی",'تعرفه ها'!$B:$B,0),MATCH(F813,'تعرفه ها'!$2:$2,0)),"---")</f>
        <v>---</v>
      </c>
      <c r="U813" s="50" t="str">
        <f t="shared" si="125"/>
        <v>---</v>
      </c>
      <c r="V813" s="50" t="str">
        <f>IFERROR(ROUND(R813*INDEX('تعرفه ها'!A:Z,MATCH("عوارض گاز به ازاء هر متر مکعب",'تعرفه ها'!$B:$B,0),MATCH(F813,'تعرفه ها'!$2:$2,0)),0),"---")</f>
        <v>---</v>
      </c>
      <c r="W813" s="50" t="str">
        <f>IFERROR(ROUND(((U813+V813)*INDEX('تعرفه ها'!A:Z,MATCH("هزینه نگهداری و تعمیرات شبکه گاز",'تعرفه ها'!$B:$B,0),MATCH(F813,'تعرفه ها'!$2:$2,0))/100),0),"---")</f>
        <v>---</v>
      </c>
      <c r="X813" s="50" t="str">
        <f>IFERROR(IF(INDEX('اطلاعات دوره'!A:Z,MATCH(G813,'اطلاعات دوره'!C:C,0),MATCH("گاز",'اطلاعات دوره'!$1:$1,0))="دارد",ROUND((U813+V813)*INDEX('تعرفه ها'!A:Z,MATCH("پیک فصلی گاز",'تعرفه ها'!$B:$B,0),MATCH(F813,'تعرفه ها'!$2:$2,0))/100,0),0),"---")</f>
        <v>---</v>
      </c>
      <c r="Y813" s="50" t="str">
        <f>IFERROR(ROUND(SUM(U813+V813+W813+X813)*INDEX('تعرفه ها'!A:Z,MATCH("مالیات گاز",'تعرفه ها'!$B:$B,0),MATCH(F813,'تعرفه ها'!$2:$2,0))/100,0),"---")</f>
        <v>---</v>
      </c>
      <c r="Z813" s="50" t="str">
        <f t="shared" si="126"/>
        <v>---</v>
      </c>
      <c r="AA813" s="50" t="str">
        <f t="shared" si="130"/>
        <v>---</v>
      </c>
      <c r="AB813" s="50" t="str">
        <f t="shared" si="127"/>
        <v>---</v>
      </c>
      <c r="AC813" s="50" t="str">
        <f t="shared" si="128"/>
        <v>---</v>
      </c>
      <c r="AD813" s="153" t="str">
        <f t="shared" si="129"/>
        <v>---</v>
      </c>
      <c r="AF813" s="155" t="str">
        <f>IFERROR(IF(INDEX(پرداخت!A:AZ,MATCH(A813&amp;" - "&amp;"گاز",پرداخت!$B:$B,0),MATCH(G813,پرداخت!$1:$1,0))="نشده","نشده","شده"),"---")</f>
        <v>---</v>
      </c>
      <c r="AH813" s="144"/>
      <c r="AI813" s="144"/>
      <c r="AJ813" s="144"/>
    </row>
    <row r="814" spans="1:36" ht="34.9" hidden="1" customHeight="1">
      <c r="A814" s="170"/>
      <c r="B814" s="47">
        <f>IFERROR(INDEX('اطلاعات انشعابات شرکتها'!A:BB,MATCH(A814,'اطلاعات انشعابات شرکتها'!A:A,0),MATCH(B$1,'اطلاعات انشعابات شرکتها'!$1:$1,0)),0)</f>
        <v>0</v>
      </c>
      <c r="C814" s="48">
        <f>IFERROR(INDEX('اطلاعات انشعابات شرکتها'!A:BB,MATCH(A814,'اطلاعات انشعابات شرکتها'!A:A,0),MATCH(C$1,'اطلاعات انشعابات شرکتها'!$1:$1,0)),0)</f>
        <v>0</v>
      </c>
      <c r="D814" s="45"/>
      <c r="E814" s="171"/>
      <c r="F814" s="170"/>
      <c r="G814" s="47" t="str">
        <f t="shared" si="121"/>
        <v>/</v>
      </c>
      <c r="H814" s="47">
        <f>IFERROR(INDEX('اطلاعات دوره'!A:Z,MATCH(G814,'اطلاعات دوره'!C:C,0),MATCH(H$1,'اطلاعات دوره'!$1:$1,0)),0)</f>
        <v>0</v>
      </c>
      <c r="I814" s="47">
        <f>IFERROR(INDEX('اطلاعات دوره'!A:Z,MATCH(G814,'اطلاعات دوره'!C:C,0),MATCH(I$1,'اطلاعات دوره'!$1:$1,0)),0)</f>
        <v>0</v>
      </c>
      <c r="J814" s="48">
        <f>IFERROR(INDEX('اطلاعات دوره'!A:Z,MATCH(G814,'اطلاعات دوره'!C:C,0),MATCH(J$1,'اطلاعات دوره'!$1:$1,0)),0)</f>
        <v>0</v>
      </c>
      <c r="K814" s="46"/>
      <c r="L814" s="158" t="str">
        <f>IFERROR(INDEX('اطلاعات دوره'!A:Z,MATCH(G814,'اطلاعات دوره'!C:C,0)-1,MATCH("عنوان",'اطلاعات دوره'!$1:$1,0)),"---")</f>
        <v>---</v>
      </c>
      <c r="M814" s="47" t="str">
        <f t="shared" si="122"/>
        <v>----</v>
      </c>
      <c r="N814" s="48" t="str">
        <f t="shared" si="123"/>
        <v>-/</v>
      </c>
      <c r="O814" s="45"/>
      <c r="P814" s="158">
        <f>IFERROR(INDEX('قرائت کنتور'!A:AZ,MATCH(A814&amp;"-"&amp;"گاز",'قرائت کنتور'!B:B,0),MATCH(L814,'قرائت کنتور'!$1:$1,0)),0)</f>
        <v>0</v>
      </c>
      <c r="Q814" s="47">
        <f>IFERROR(INDEX('قرائت کنتور'!A:AZ,MATCH(A814&amp;"-"&amp;"گاز",'قرائت کنتور'!B:B,0),MATCH(G814,'قرائت کنتور'!$1:$1,0)),0)</f>
        <v>0</v>
      </c>
      <c r="R814" s="47">
        <f t="shared" si="124"/>
        <v>0</v>
      </c>
      <c r="S814" s="45"/>
      <c r="T814" s="155" t="str">
        <f>IFERROR(INDEX('تعرفه ها'!A:Z,MATCH("بهای هر متر مکعب گاز مصرفی",'تعرفه ها'!$B:$B,0),MATCH(F814,'تعرفه ها'!$2:$2,0)),"---")</f>
        <v>---</v>
      </c>
      <c r="U814" s="50" t="str">
        <f t="shared" si="125"/>
        <v>---</v>
      </c>
      <c r="V814" s="50" t="str">
        <f>IFERROR(ROUND(R814*INDEX('تعرفه ها'!A:Z,MATCH("عوارض گاز به ازاء هر متر مکعب",'تعرفه ها'!$B:$B,0),MATCH(F814,'تعرفه ها'!$2:$2,0)),0),"---")</f>
        <v>---</v>
      </c>
      <c r="W814" s="50" t="str">
        <f>IFERROR(ROUND(((U814+V814)*INDEX('تعرفه ها'!A:Z,MATCH("هزینه نگهداری و تعمیرات شبکه گاز",'تعرفه ها'!$B:$B,0),MATCH(F814,'تعرفه ها'!$2:$2,0))/100),0),"---")</f>
        <v>---</v>
      </c>
      <c r="X814" s="50" t="str">
        <f>IFERROR(IF(INDEX('اطلاعات دوره'!A:Z,MATCH(G814,'اطلاعات دوره'!C:C,0),MATCH("گاز",'اطلاعات دوره'!$1:$1,0))="دارد",ROUND((U814+V814)*INDEX('تعرفه ها'!A:Z,MATCH("پیک فصلی گاز",'تعرفه ها'!$B:$B,0),MATCH(F814,'تعرفه ها'!$2:$2,0))/100,0),0),"---")</f>
        <v>---</v>
      </c>
      <c r="Y814" s="50" t="str">
        <f>IFERROR(ROUND(SUM(U814+V814+W814+X814)*INDEX('تعرفه ها'!A:Z,MATCH("مالیات گاز",'تعرفه ها'!$B:$B,0),MATCH(F814,'تعرفه ها'!$2:$2,0))/100,0),"---")</f>
        <v>---</v>
      </c>
      <c r="Z814" s="50" t="str">
        <f t="shared" si="126"/>
        <v>---</v>
      </c>
      <c r="AA814" s="50" t="str">
        <f t="shared" si="130"/>
        <v>---</v>
      </c>
      <c r="AB814" s="50" t="str">
        <f t="shared" si="127"/>
        <v>---</v>
      </c>
      <c r="AC814" s="50" t="str">
        <f t="shared" si="128"/>
        <v>---</v>
      </c>
      <c r="AD814" s="153" t="str">
        <f t="shared" si="129"/>
        <v>---</v>
      </c>
      <c r="AF814" s="155" t="str">
        <f>IFERROR(IF(INDEX(پرداخت!A:AZ,MATCH(A814&amp;" - "&amp;"گاز",پرداخت!$B:$B,0),MATCH(G814,پرداخت!$1:$1,0))="نشده","نشده","شده"),"---")</f>
        <v>---</v>
      </c>
      <c r="AH814" s="144"/>
      <c r="AI814" s="144"/>
      <c r="AJ814" s="144"/>
    </row>
    <row r="815" spans="1:36" ht="34.9" hidden="1" customHeight="1">
      <c r="A815" s="170"/>
      <c r="B815" s="47">
        <f>IFERROR(INDEX('اطلاعات انشعابات شرکتها'!A:BB,MATCH(A815,'اطلاعات انشعابات شرکتها'!A:A,0),MATCH(B$1,'اطلاعات انشعابات شرکتها'!$1:$1,0)),0)</f>
        <v>0</v>
      </c>
      <c r="C815" s="48">
        <f>IFERROR(INDEX('اطلاعات انشعابات شرکتها'!A:BB,MATCH(A815,'اطلاعات انشعابات شرکتها'!A:A,0),MATCH(C$1,'اطلاعات انشعابات شرکتها'!$1:$1,0)),0)</f>
        <v>0</v>
      </c>
      <c r="D815" s="45"/>
      <c r="E815" s="171"/>
      <c r="F815" s="170"/>
      <c r="G815" s="47" t="str">
        <f t="shared" si="121"/>
        <v>/</v>
      </c>
      <c r="H815" s="47">
        <f>IFERROR(INDEX('اطلاعات دوره'!A:Z,MATCH(G815,'اطلاعات دوره'!C:C,0),MATCH(H$1,'اطلاعات دوره'!$1:$1,0)),0)</f>
        <v>0</v>
      </c>
      <c r="I815" s="47">
        <f>IFERROR(INDEX('اطلاعات دوره'!A:Z,MATCH(G815,'اطلاعات دوره'!C:C,0),MATCH(I$1,'اطلاعات دوره'!$1:$1,0)),0)</f>
        <v>0</v>
      </c>
      <c r="J815" s="48">
        <f>IFERROR(INDEX('اطلاعات دوره'!A:Z,MATCH(G815,'اطلاعات دوره'!C:C,0),MATCH(J$1,'اطلاعات دوره'!$1:$1,0)),0)</f>
        <v>0</v>
      </c>
      <c r="K815" s="46"/>
      <c r="L815" s="158" t="str">
        <f>IFERROR(INDEX('اطلاعات دوره'!A:Z,MATCH(G815,'اطلاعات دوره'!C:C,0)-1,MATCH("عنوان",'اطلاعات دوره'!$1:$1,0)),"---")</f>
        <v>---</v>
      </c>
      <c r="M815" s="47" t="str">
        <f t="shared" si="122"/>
        <v>----</v>
      </c>
      <c r="N815" s="48" t="str">
        <f t="shared" si="123"/>
        <v>-/</v>
      </c>
      <c r="O815" s="45"/>
      <c r="P815" s="158">
        <f>IFERROR(INDEX('قرائت کنتور'!A:AZ,MATCH(A815&amp;"-"&amp;"گاز",'قرائت کنتور'!B:B,0),MATCH(L815,'قرائت کنتور'!$1:$1,0)),0)</f>
        <v>0</v>
      </c>
      <c r="Q815" s="47">
        <f>IFERROR(INDEX('قرائت کنتور'!A:AZ,MATCH(A815&amp;"-"&amp;"گاز",'قرائت کنتور'!B:B,0),MATCH(G815,'قرائت کنتور'!$1:$1,0)),0)</f>
        <v>0</v>
      </c>
      <c r="R815" s="47">
        <f t="shared" si="124"/>
        <v>0</v>
      </c>
      <c r="S815" s="45"/>
      <c r="T815" s="155" t="str">
        <f>IFERROR(INDEX('تعرفه ها'!A:Z,MATCH("بهای هر متر مکعب گاز مصرفی",'تعرفه ها'!$B:$B,0),MATCH(F815,'تعرفه ها'!$2:$2,0)),"---")</f>
        <v>---</v>
      </c>
      <c r="U815" s="50" t="str">
        <f t="shared" si="125"/>
        <v>---</v>
      </c>
      <c r="V815" s="50" t="str">
        <f>IFERROR(ROUND(R815*INDEX('تعرفه ها'!A:Z,MATCH("عوارض گاز به ازاء هر متر مکعب",'تعرفه ها'!$B:$B,0),MATCH(F815,'تعرفه ها'!$2:$2,0)),0),"---")</f>
        <v>---</v>
      </c>
      <c r="W815" s="50" t="str">
        <f>IFERROR(ROUND(((U815+V815)*INDEX('تعرفه ها'!A:Z,MATCH("هزینه نگهداری و تعمیرات شبکه گاز",'تعرفه ها'!$B:$B,0),MATCH(F815,'تعرفه ها'!$2:$2,0))/100),0),"---")</f>
        <v>---</v>
      </c>
      <c r="X815" s="50" t="str">
        <f>IFERROR(IF(INDEX('اطلاعات دوره'!A:Z,MATCH(G815,'اطلاعات دوره'!C:C,0),MATCH("گاز",'اطلاعات دوره'!$1:$1,0))="دارد",ROUND((U815+V815)*INDEX('تعرفه ها'!A:Z,MATCH("پیک فصلی گاز",'تعرفه ها'!$B:$B,0),MATCH(F815,'تعرفه ها'!$2:$2,0))/100,0),0),"---")</f>
        <v>---</v>
      </c>
      <c r="Y815" s="50" t="str">
        <f>IFERROR(ROUND(SUM(U815+V815+W815+X815)*INDEX('تعرفه ها'!A:Z,MATCH("مالیات گاز",'تعرفه ها'!$B:$B,0),MATCH(F815,'تعرفه ها'!$2:$2,0))/100,0),"---")</f>
        <v>---</v>
      </c>
      <c r="Z815" s="50" t="str">
        <f t="shared" si="126"/>
        <v>---</v>
      </c>
      <c r="AA815" s="50" t="str">
        <f t="shared" si="130"/>
        <v>---</v>
      </c>
      <c r="AB815" s="50" t="str">
        <f t="shared" si="127"/>
        <v>---</v>
      </c>
      <c r="AC815" s="50" t="str">
        <f t="shared" si="128"/>
        <v>---</v>
      </c>
      <c r="AD815" s="153" t="str">
        <f t="shared" si="129"/>
        <v>---</v>
      </c>
      <c r="AF815" s="155" t="str">
        <f>IFERROR(IF(INDEX(پرداخت!A:AZ,MATCH(A815&amp;" - "&amp;"گاز",پرداخت!$B:$B,0),MATCH(G815,پرداخت!$1:$1,0))="نشده","نشده","شده"),"---")</f>
        <v>---</v>
      </c>
      <c r="AH815" s="144"/>
      <c r="AI815" s="144"/>
      <c r="AJ815" s="144"/>
    </row>
    <row r="816" spans="1:36" ht="34.9" hidden="1" customHeight="1">
      <c r="A816" s="170"/>
      <c r="B816" s="47">
        <f>IFERROR(INDEX('اطلاعات انشعابات شرکتها'!A:BB,MATCH(A816,'اطلاعات انشعابات شرکتها'!A:A,0),MATCH(B$1,'اطلاعات انشعابات شرکتها'!$1:$1,0)),0)</f>
        <v>0</v>
      </c>
      <c r="C816" s="48">
        <f>IFERROR(INDEX('اطلاعات انشعابات شرکتها'!A:BB,MATCH(A816,'اطلاعات انشعابات شرکتها'!A:A,0),MATCH(C$1,'اطلاعات انشعابات شرکتها'!$1:$1,0)),0)</f>
        <v>0</v>
      </c>
      <c r="D816" s="45"/>
      <c r="E816" s="171"/>
      <c r="F816" s="170"/>
      <c r="G816" s="47" t="str">
        <f t="shared" si="121"/>
        <v>/</v>
      </c>
      <c r="H816" s="47">
        <f>IFERROR(INDEX('اطلاعات دوره'!A:Z,MATCH(G816,'اطلاعات دوره'!C:C,0),MATCH(H$1,'اطلاعات دوره'!$1:$1,0)),0)</f>
        <v>0</v>
      </c>
      <c r="I816" s="47">
        <f>IFERROR(INDEX('اطلاعات دوره'!A:Z,MATCH(G816,'اطلاعات دوره'!C:C,0),MATCH(I$1,'اطلاعات دوره'!$1:$1,0)),0)</f>
        <v>0</v>
      </c>
      <c r="J816" s="48">
        <f>IFERROR(INDEX('اطلاعات دوره'!A:Z,MATCH(G816,'اطلاعات دوره'!C:C,0),MATCH(J$1,'اطلاعات دوره'!$1:$1,0)),0)</f>
        <v>0</v>
      </c>
      <c r="K816" s="46"/>
      <c r="L816" s="158" t="str">
        <f>IFERROR(INDEX('اطلاعات دوره'!A:Z,MATCH(G816,'اطلاعات دوره'!C:C,0)-1,MATCH("عنوان",'اطلاعات دوره'!$1:$1,0)),"---")</f>
        <v>---</v>
      </c>
      <c r="M816" s="47" t="str">
        <f t="shared" si="122"/>
        <v>----</v>
      </c>
      <c r="N816" s="48" t="str">
        <f t="shared" si="123"/>
        <v>-/</v>
      </c>
      <c r="O816" s="45"/>
      <c r="P816" s="158">
        <f>IFERROR(INDEX('قرائت کنتور'!A:AZ,MATCH(A816&amp;"-"&amp;"گاز",'قرائت کنتور'!B:B,0),MATCH(L816,'قرائت کنتور'!$1:$1,0)),0)</f>
        <v>0</v>
      </c>
      <c r="Q816" s="47">
        <f>IFERROR(INDEX('قرائت کنتور'!A:AZ,MATCH(A816&amp;"-"&amp;"گاز",'قرائت کنتور'!B:B,0),MATCH(G816,'قرائت کنتور'!$1:$1,0)),0)</f>
        <v>0</v>
      </c>
      <c r="R816" s="47">
        <f t="shared" si="124"/>
        <v>0</v>
      </c>
      <c r="S816" s="45"/>
      <c r="T816" s="155" t="str">
        <f>IFERROR(INDEX('تعرفه ها'!A:Z,MATCH("بهای هر متر مکعب گاز مصرفی",'تعرفه ها'!$B:$B,0),MATCH(F816,'تعرفه ها'!$2:$2,0)),"---")</f>
        <v>---</v>
      </c>
      <c r="U816" s="50" t="str">
        <f t="shared" si="125"/>
        <v>---</v>
      </c>
      <c r="V816" s="50" t="str">
        <f>IFERROR(ROUND(R816*INDEX('تعرفه ها'!A:Z,MATCH("عوارض گاز به ازاء هر متر مکعب",'تعرفه ها'!$B:$B,0),MATCH(F816,'تعرفه ها'!$2:$2,0)),0),"---")</f>
        <v>---</v>
      </c>
      <c r="W816" s="50" t="str">
        <f>IFERROR(ROUND(((U816+V816)*INDEX('تعرفه ها'!A:Z,MATCH("هزینه نگهداری و تعمیرات شبکه گاز",'تعرفه ها'!$B:$B,0),MATCH(F816,'تعرفه ها'!$2:$2,0))/100),0),"---")</f>
        <v>---</v>
      </c>
      <c r="X816" s="50" t="str">
        <f>IFERROR(IF(INDEX('اطلاعات دوره'!A:Z,MATCH(G816,'اطلاعات دوره'!C:C,0),MATCH("گاز",'اطلاعات دوره'!$1:$1,0))="دارد",ROUND((U816+V816)*INDEX('تعرفه ها'!A:Z,MATCH("پیک فصلی گاز",'تعرفه ها'!$B:$B,0),MATCH(F816,'تعرفه ها'!$2:$2,0))/100,0),0),"---")</f>
        <v>---</v>
      </c>
      <c r="Y816" s="50" t="str">
        <f>IFERROR(ROUND(SUM(U816+V816+W816+X816)*INDEX('تعرفه ها'!A:Z,MATCH("مالیات گاز",'تعرفه ها'!$B:$B,0),MATCH(F816,'تعرفه ها'!$2:$2,0))/100,0),"---")</f>
        <v>---</v>
      </c>
      <c r="Z816" s="50" t="str">
        <f t="shared" si="126"/>
        <v>---</v>
      </c>
      <c r="AA816" s="50" t="str">
        <f t="shared" si="130"/>
        <v>---</v>
      </c>
      <c r="AB816" s="50" t="str">
        <f t="shared" si="127"/>
        <v>---</v>
      </c>
      <c r="AC816" s="50" t="str">
        <f t="shared" si="128"/>
        <v>---</v>
      </c>
      <c r="AD816" s="153" t="str">
        <f t="shared" si="129"/>
        <v>---</v>
      </c>
      <c r="AF816" s="155" t="str">
        <f>IFERROR(IF(INDEX(پرداخت!A:AZ,MATCH(A816&amp;" - "&amp;"گاز",پرداخت!$B:$B,0),MATCH(G816,پرداخت!$1:$1,0))="نشده","نشده","شده"),"---")</f>
        <v>---</v>
      </c>
      <c r="AH816" s="144"/>
      <c r="AI816" s="144"/>
      <c r="AJ816" s="144"/>
    </row>
    <row r="817" spans="1:36" ht="34.9" hidden="1" customHeight="1">
      <c r="A817" s="170"/>
      <c r="B817" s="47">
        <f>IFERROR(INDEX('اطلاعات انشعابات شرکتها'!A:BB,MATCH(A817,'اطلاعات انشعابات شرکتها'!A:A,0),MATCH(B$1,'اطلاعات انشعابات شرکتها'!$1:$1,0)),0)</f>
        <v>0</v>
      </c>
      <c r="C817" s="48">
        <f>IFERROR(INDEX('اطلاعات انشعابات شرکتها'!A:BB,MATCH(A817,'اطلاعات انشعابات شرکتها'!A:A,0),MATCH(C$1,'اطلاعات انشعابات شرکتها'!$1:$1,0)),0)</f>
        <v>0</v>
      </c>
      <c r="D817" s="45"/>
      <c r="E817" s="171"/>
      <c r="F817" s="170"/>
      <c r="G817" s="47" t="str">
        <f t="shared" si="121"/>
        <v>/</v>
      </c>
      <c r="H817" s="47">
        <f>IFERROR(INDEX('اطلاعات دوره'!A:Z,MATCH(G817,'اطلاعات دوره'!C:C,0),MATCH(H$1,'اطلاعات دوره'!$1:$1,0)),0)</f>
        <v>0</v>
      </c>
      <c r="I817" s="47">
        <f>IFERROR(INDEX('اطلاعات دوره'!A:Z,MATCH(G817,'اطلاعات دوره'!C:C,0),MATCH(I$1,'اطلاعات دوره'!$1:$1,0)),0)</f>
        <v>0</v>
      </c>
      <c r="J817" s="48">
        <f>IFERROR(INDEX('اطلاعات دوره'!A:Z,MATCH(G817,'اطلاعات دوره'!C:C,0),MATCH(J$1,'اطلاعات دوره'!$1:$1,0)),0)</f>
        <v>0</v>
      </c>
      <c r="K817" s="46"/>
      <c r="L817" s="158" t="str">
        <f>IFERROR(INDEX('اطلاعات دوره'!A:Z,MATCH(G817,'اطلاعات دوره'!C:C,0)-1,MATCH("عنوان",'اطلاعات دوره'!$1:$1,0)),"---")</f>
        <v>---</v>
      </c>
      <c r="M817" s="47" t="str">
        <f t="shared" si="122"/>
        <v>----</v>
      </c>
      <c r="N817" s="48" t="str">
        <f t="shared" si="123"/>
        <v>-/</v>
      </c>
      <c r="O817" s="45"/>
      <c r="P817" s="158">
        <f>IFERROR(INDEX('قرائت کنتور'!A:AZ,MATCH(A817&amp;"-"&amp;"گاز",'قرائت کنتور'!B:B,0),MATCH(L817,'قرائت کنتور'!$1:$1,0)),0)</f>
        <v>0</v>
      </c>
      <c r="Q817" s="47">
        <f>IFERROR(INDEX('قرائت کنتور'!A:AZ,MATCH(A817&amp;"-"&amp;"گاز",'قرائت کنتور'!B:B,0),MATCH(G817,'قرائت کنتور'!$1:$1,0)),0)</f>
        <v>0</v>
      </c>
      <c r="R817" s="47">
        <f t="shared" si="124"/>
        <v>0</v>
      </c>
      <c r="S817" s="45"/>
      <c r="T817" s="155" t="str">
        <f>IFERROR(INDEX('تعرفه ها'!A:Z,MATCH("بهای هر متر مکعب گاز مصرفی",'تعرفه ها'!$B:$B,0),MATCH(F817,'تعرفه ها'!$2:$2,0)),"---")</f>
        <v>---</v>
      </c>
      <c r="U817" s="50" t="str">
        <f t="shared" si="125"/>
        <v>---</v>
      </c>
      <c r="V817" s="50" t="str">
        <f>IFERROR(ROUND(R817*INDEX('تعرفه ها'!A:Z,MATCH("عوارض گاز به ازاء هر متر مکعب",'تعرفه ها'!$B:$B,0),MATCH(F817,'تعرفه ها'!$2:$2,0)),0),"---")</f>
        <v>---</v>
      </c>
      <c r="W817" s="50" t="str">
        <f>IFERROR(ROUND(((U817+V817)*INDEX('تعرفه ها'!A:Z,MATCH("هزینه نگهداری و تعمیرات شبکه گاز",'تعرفه ها'!$B:$B,0),MATCH(F817,'تعرفه ها'!$2:$2,0))/100),0),"---")</f>
        <v>---</v>
      </c>
      <c r="X817" s="50" t="str">
        <f>IFERROR(IF(INDEX('اطلاعات دوره'!A:Z,MATCH(G817,'اطلاعات دوره'!C:C,0),MATCH("گاز",'اطلاعات دوره'!$1:$1,0))="دارد",ROUND((U817+V817)*INDEX('تعرفه ها'!A:Z,MATCH("پیک فصلی گاز",'تعرفه ها'!$B:$B,0),MATCH(F817,'تعرفه ها'!$2:$2,0))/100,0),0),"---")</f>
        <v>---</v>
      </c>
      <c r="Y817" s="50" t="str">
        <f>IFERROR(ROUND(SUM(U817+V817+W817+X817)*INDEX('تعرفه ها'!A:Z,MATCH("مالیات گاز",'تعرفه ها'!$B:$B,0),MATCH(F817,'تعرفه ها'!$2:$2,0))/100,0),"---")</f>
        <v>---</v>
      </c>
      <c r="Z817" s="50" t="str">
        <f t="shared" si="126"/>
        <v>---</v>
      </c>
      <c r="AA817" s="50" t="str">
        <f t="shared" si="130"/>
        <v>---</v>
      </c>
      <c r="AB817" s="50" t="str">
        <f t="shared" si="127"/>
        <v>---</v>
      </c>
      <c r="AC817" s="50" t="str">
        <f t="shared" si="128"/>
        <v>---</v>
      </c>
      <c r="AD817" s="153" t="str">
        <f t="shared" si="129"/>
        <v>---</v>
      </c>
      <c r="AF817" s="155" t="str">
        <f>IFERROR(IF(INDEX(پرداخت!A:AZ,MATCH(A817&amp;" - "&amp;"گاز",پرداخت!$B:$B,0),MATCH(G817,پرداخت!$1:$1,0))="نشده","نشده","شده"),"---")</f>
        <v>---</v>
      </c>
      <c r="AH817" s="144"/>
      <c r="AI817" s="144"/>
      <c r="AJ817" s="144"/>
    </row>
    <row r="818" spans="1:36" ht="34.9" hidden="1" customHeight="1">
      <c r="A818" s="170"/>
      <c r="B818" s="47">
        <f>IFERROR(INDEX('اطلاعات انشعابات شرکتها'!A:BB,MATCH(A818,'اطلاعات انشعابات شرکتها'!A:A,0),MATCH(B$1,'اطلاعات انشعابات شرکتها'!$1:$1,0)),0)</f>
        <v>0</v>
      </c>
      <c r="C818" s="48">
        <f>IFERROR(INDEX('اطلاعات انشعابات شرکتها'!A:BB,MATCH(A818,'اطلاعات انشعابات شرکتها'!A:A,0),MATCH(C$1,'اطلاعات انشعابات شرکتها'!$1:$1,0)),0)</f>
        <v>0</v>
      </c>
      <c r="D818" s="45"/>
      <c r="E818" s="171"/>
      <c r="F818" s="170"/>
      <c r="G818" s="47" t="str">
        <f t="shared" si="121"/>
        <v>/</v>
      </c>
      <c r="H818" s="47">
        <f>IFERROR(INDEX('اطلاعات دوره'!A:Z,MATCH(G818,'اطلاعات دوره'!C:C,0),MATCH(H$1,'اطلاعات دوره'!$1:$1,0)),0)</f>
        <v>0</v>
      </c>
      <c r="I818" s="47">
        <f>IFERROR(INDEX('اطلاعات دوره'!A:Z,MATCH(G818,'اطلاعات دوره'!C:C,0),MATCH(I$1,'اطلاعات دوره'!$1:$1,0)),0)</f>
        <v>0</v>
      </c>
      <c r="J818" s="48">
        <f>IFERROR(INDEX('اطلاعات دوره'!A:Z,MATCH(G818,'اطلاعات دوره'!C:C,0),MATCH(J$1,'اطلاعات دوره'!$1:$1,0)),0)</f>
        <v>0</v>
      </c>
      <c r="K818" s="46"/>
      <c r="L818" s="158" t="str">
        <f>IFERROR(INDEX('اطلاعات دوره'!A:Z,MATCH(G818,'اطلاعات دوره'!C:C,0)-1,MATCH("عنوان",'اطلاعات دوره'!$1:$1,0)),"---")</f>
        <v>---</v>
      </c>
      <c r="M818" s="47" t="str">
        <f t="shared" si="122"/>
        <v>----</v>
      </c>
      <c r="N818" s="48" t="str">
        <f t="shared" si="123"/>
        <v>-/</v>
      </c>
      <c r="O818" s="45"/>
      <c r="P818" s="158">
        <f>IFERROR(INDEX('قرائت کنتور'!A:AZ,MATCH(A818&amp;"-"&amp;"گاز",'قرائت کنتور'!B:B,0),MATCH(L818,'قرائت کنتور'!$1:$1,0)),0)</f>
        <v>0</v>
      </c>
      <c r="Q818" s="47">
        <f>IFERROR(INDEX('قرائت کنتور'!A:AZ,MATCH(A818&amp;"-"&amp;"گاز",'قرائت کنتور'!B:B,0),MATCH(G818,'قرائت کنتور'!$1:$1,0)),0)</f>
        <v>0</v>
      </c>
      <c r="R818" s="47">
        <f t="shared" si="124"/>
        <v>0</v>
      </c>
      <c r="S818" s="45"/>
      <c r="T818" s="155" t="str">
        <f>IFERROR(INDEX('تعرفه ها'!A:Z,MATCH("بهای هر متر مکعب گاز مصرفی",'تعرفه ها'!$B:$B,0),MATCH(F818,'تعرفه ها'!$2:$2,0)),"---")</f>
        <v>---</v>
      </c>
      <c r="U818" s="50" t="str">
        <f t="shared" si="125"/>
        <v>---</v>
      </c>
      <c r="V818" s="50" t="str">
        <f>IFERROR(ROUND(R818*INDEX('تعرفه ها'!A:Z,MATCH("عوارض گاز به ازاء هر متر مکعب",'تعرفه ها'!$B:$B,0),MATCH(F818,'تعرفه ها'!$2:$2,0)),0),"---")</f>
        <v>---</v>
      </c>
      <c r="W818" s="50" t="str">
        <f>IFERROR(ROUND(((U818+V818)*INDEX('تعرفه ها'!A:Z,MATCH("هزینه نگهداری و تعمیرات شبکه گاز",'تعرفه ها'!$B:$B,0),MATCH(F818,'تعرفه ها'!$2:$2,0))/100),0),"---")</f>
        <v>---</v>
      </c>
      <c r="X818" s="50" t="str">
        <f>IFERROR(IF(INDEX('اطلاعات دوره'!A:Z,MATCH(G818,'اطلاعات دوره'!C:C,0),MATCH("گاز",'اطلاعات دوره'!$1:$1,0))="دارد",ROUND((U818+V818)*INDEX('تعرفه ها'!A:Z,MATCH("پیک فصلی گاز",'تعرفه ها'!$B:$B,0),MATCH(F818,'تعرفه ها'!$2:$2,0))/100,0),0),"---")</f>
        <v>---</v>
      </c>
      <c r="Y818" s="50" t="str">
        <f>IFERROR(ROUND(SUM(U818+V818+W818+X818)*INDEX('تعرفه ها'!A:Z,MATCH("مالیات گاز",'تعرفه ها'!$B:$B,0),MATCH(F818,'تعرفه ها'!$2:$2,0))/100,0),"---")</f>
        <v>---</v>
      </c>
      <c r="Z818" s="50" t="str">
        <f t="shared" si="126"/>
        <v>---</v>
      </c>
      <c r="AA818" s="50" t="str">
        <f t="shared" si="130"/>
        <v>---</v>
      </c>
      <c r="AB818" s="50" t="str">
        <f t="shared" si="127"/>
        <v>---</v>
      </c>
      <c r="AC818" s="50" t="str">
        <f t="shared" si="128"/>
        <v>---</v>
      </c>
      <c r="AD818" s="153" t="str">
        <f t="shared" si="129"/>
        <v>---</v>
      </c>
      <c r="AF818" s="155" t="str">
        <f>IFERROR(IF(INDEX(پرداخت!A:AZ,MATCH(A818&amp;" - "&amp;"گاز",پرداخت!$B:$B,0),MATCH(G818,پرداخت!$1:$1,0))="نشده","نشده","شده"),"---")</f>
        <v>---</v>
      </c>
      <c r="AH818" s="144"/>
      <c r="AI818" s="144"/>
      <c r="AJ818" s="144"/>
    </row>
    <row r="819" spans="1:36" ht="34.9" hidden="1" customHeight="1">
      <c r="A819" s="170"/>
      <c r="B819" s="47">
        <f>IFERROR(INDEX('اطلاعات انشعابات شرکتها'!A:BB,MATCH(A819,'اطلاعات انشعابات شرکتها'!A:A,0),MATCH(B$1,'اطلاعات انشعابات شرکتها'!$1:$1,0)),0)</f>
        <v>0</v>
      </c>
      <c r="C819" s="48">
        <f>IFERROR(INDEX('اطلاعات انشعابات شرکتها'!A:BB,MATCH(A819,'اطلاعات انشعابات شرکتها'!A:A,0),MATCH(C$1,'اطلاعات انشعابات شرکتها'!$1:$1,0)),0)</f>
        <v>0</v>
      </c>
      <c r="D819" s="45"/>
      <c r="E819" s="171"/>
      <c r="F819" s="170"/>
      <c r="G819" s="47" t="str">
        <f t="shared" si="121"/>
        <v>/</v>
      </c>
      <c r="H819" s="47">
        <f>IFERROR(INDEX('اطلاعات دوره'!A:Z,MATCH(G819,'اطلاعات دوره'!C:C,0),MATCH(H$1,'اطلاعات دوره'!$1:$1,0)),0)</f>
        <v>0</v>
      </c>
      <c r="I819" s="47">
        <f>IFERROR(INDEX('اطلاعات دوره'!A:Z,MATCH(G819,'اطلاعات دوره'!C:C,0),MATCH(I$1,'اطلاعات دوره'!$1:$1,0)),0)</f>
        <v>0</v>
      </c>
      <c r="J819" s="48">
        <f>IFERROR(INDEX('اطلاعات دوره'!A:Z,MATCH(G819,'اطلاعات دوره'!C:C,0),MATCH(J$1,'اطلاعات دوره'!$1:$1,0)),0)</f>
        <v>0</v>
      </c>
      <c r="K819" s="46"/>
      <c r="L819" s="158" t="str">
        <f>IFERROR(INDEX('اطلاعات دوره'!A:Z,MATCH(G819,'اطلاعات دوره'!C:C,0)-1,MATCH("عنوان",'اطلاعات دوره'!$1:$1,0)),"---")</f>
        <v>---</v>
      </c>
      <c r="M819" s="47" t="str">
        <f t="shared" si="122"/>
        <v>----</v>
      </c>
      <c r="N819" s="48" t="str">
        <f t="shared" si="123"/>
        <v>-/</v>
      </c>
      <c r="O819" s="45"/>
      <c r="P819" s="158">
        <f>IFERROR(INDEX('قرائت کنتور'!A:AZ,MATCH(A819&amp;"-"&amp;"گاز",'قرائت کنتور'!B:B,0),MATCH(L819,'قرائت کنتور'!$1:$1,0)),0)</f>
        <v>0</v>
      </c>
      <c r="Q819" s="47">
        <f>IFERROR(INDEX('قرائت کنتور'!A:AZ,MATCH(A819&amp;"-"&amp;"گاز",'قرائت کنتور'!B:B,0),MATCH(G819,'قرائت کنتور'!$1:$1,0)),0)</f>
        <v>0</v>
      </c>
      <c r="R819" s="47">
        <f t="shared" si="124"/>
        <v>0</v>
      </c>
      <c r="S819" s="45"/>
      <c r="T819" s="155" t="str">
        <f>IFERROR(INDEX('تعرفه ها'!A:Z,MATCH("بهای هر متر مکعب گاز مصرفی",'تعرفه ها'!$B:$B,0),MATCH(F819,'تعرفه ها'!$2:$2,0)),"---")</f>
        <v>---</v>
      </c>
      <c r="U819" s="50" t="str">
        <f t="shared" si="125"/>
        <v>---</v>
      </c>
      <c r="V819" s="50" t="str">
        <f>IFERROR(ROUND(R819*INDEX('تعرفه ها'!A:Z,MATCH("عوارض گاز به ازاء هر متر مکعب",'تعرفه ها'!$B:$B,0),MATCH(F819,'تعرفه ها'!$2:$2,0)),0),"---")</f>
        <v>---</v>
      </c>
      <c r="W819" s="50" t="str">
        <f>IFERROR(ROUND(((U819+V819)*INDEX('تعرفه ها'!A:Z,MATCH("هزینه نگهداری و تعمیرات شبکه گاز",'تعرفه ها'!$B:$B,0),MATCH(F819,'تعرفه ها'!$2:$2,0))/100),0),"---")</f>
        <v>---</v>
      </c>
      <c r="X819" s="50" t="str">
        <f>IFERROR(IF(INDEX('اطلاعات دوره'!A:Z,MATCH(G819,'اطلاعات دوره'!C:C,0),MATCH("گاز",'اطلاعات دوره'!$1:$1,0))="دارد",ROUND((U819+V819)*INDEX('تعرفه ها'!A:Z,MATCH("پیک فصلی گاز",'تعرفه ها'!$B:$B,0),MATCH(F819,'تعرفه ها'!$2:$2,0))/100,0),0),"---")</f>
        <v>---</v>
      </c>
      <c r="Y819" s="50" t="str">
        <f>IFERROR(ROUND(SUM(U819+V819+W819+X819)*INDEX('تعرفه ها'!A:Z,MATCH("مالیات گاز",'تعرفه ها'!$B:$B,0),MATCH(F819,'تعرفه ها'!$2:$2,0))/100,0),"---")</f>
        <v>---</v>
      </c>
      <c r="Z819" s="50" t="str">
        <f t="shared" si="126"/>
        <v>---</v>
      </c>
      <c r="AA819" s="50" t="str">
        <f t="shared" si="130"/>
        <v>---</v>
      </c>
      <c r="AB819" s="50" t="str">
        <f t="shared" si="127"/>
        <v>---</v>
      </c>
      <c r="AC819" s="50" t="str">
        <f t="shared" si="128"/>
        <v>---</v>
      </c>
      <c r="AD819" s="153" t="str">
        <f t="shared" si="129"/>
        <v>---</v>
      </c>
      <c r="AF819" s="155" t="str">
        <f>IFERROR(IF(INDEX(پرداخت!A:AZ,MATCH(A819&amp;" - "&amp;"گاز",پرداخت!$B:$B,0),MATCH(G819,پرداخت!$1:$1,0))="نشده","نشده","شده"),"---")</f>
        <v>---</v>
      </c>
      <c r="AH819" s="144"/>
      <c r="AI819" s="144"/>
      <c r="AJ819" s="144"/>
    </row>
    <row r="820" spans="1:36" ht="34.9" hidden="1" customHeight="1">
      <c r="A820" s="170"/>
      <c r="B820" s="47">
        <f>IFERROR(INDEX('اطلاعات انشعابات شرکتها'!A:BB,MATCH(A820,'اطلاعات انشعابات شرکتها'!A:A,0),MATCH(B$1,'اطلاعات انشعابات شرکتها'!$1:$1,0)),0)</f>
        <v>0</v>
      </c>
      <c r="C820" s="48">
        <f>IFERROR(INDEX('اطلاعات انشعابات شرکتها'!A:BB,MATCH(A820,'اطلاعات انشعابات شرکتها'!A:A,0),MATCH(C$1,'اطلاعات انشعابات شرکتها'!$1:$1,0)),0)</f>
        <v>0</v>
      </c>
      <c r="D820" s="45"/>
      <c r="E820" s="171"/>
      <c r="F820" s="170"/>
      <c r="G820" s="47" t="str">
        <f t="shared" si="121"/>
        <v>/</v>
      </c>
      <c r="H820" s="47">
        <f>IFERROR(INDEX('اطلاعات دوره'!A:Z,MATCH(G820,'اطلاعات دوره'!C:C,0),MATCH(H$1,'اطلاعات دوره'!$1:$1,0)),0)</f>
        <v>0</v>
      </c>
      <c r="I820" s="47">
        <f>IFERROR(INDEX('اطلاعات دوره'!A:Z,MATCH(G820,'اطلاعات دوره'!C:C,0),MATCH(I$1,'اطلاعات دوره'!$1:$1,0)),0)</f>
        <v>0</v>
      </c>
      <c r="J820" s="48">
        <f>IFERROR(INDEX('اطلاعات دوره'!A:Z,MATCH(G820,'اطلاعات دوره'!C:C,0),MATCH(J$1,'اطلاعات دوره'!$1:$1,0)),0)</f>
        <v>0</v>
      </c>
      <c r="K820" s="46"/>
      <c r="L820" s="158" t="str">
        <f>IFERROR(INDEX('اطلاعات دوره'!A:Z,MATCH(G820,'اطلاعات دوره'!C:C,0)-1,MATCH("عنوان",'اطلاعات دوره'!$1:$1,0)),"---")</f>
        <v>---</v>
      </c>
      <c r="M820" s="47" t="str">
        <f t="shared" si="122"/>
        <v>----</v>
      </c>
      <c r="N820" s="48" t="str">
        <f t="shared" si="123"/>
        <v>-/</v>
      </c>
      <c r="O820" s="45"/>
      <c r="P820" s="158">
        <f>IFERROR(INDEX('قرائت کنتور'!A:AZ,MATCH(A820&amp;"-"&amp;"گاز",'قرائت کنتور'!B:B,0),MATCH(L820,'قرائت کنتور'!$1:$1,0)),0)</f>
        <v>0</v>
      </c>
      <c r="Q820" s="47">
        <f>IFERROR(INDEX('قرائت کنتور'!A:AZ,MATCH(A820&amp;"-"&amp;"گاز",'قرائت کنتور'!B:B,0),MATCH(G820,'قرائت کنتور'!$1:$1,0)),0)</f>
        <v>0</v>
      </c>
      <c r="R820" s="47">
        <f t="shared" si="124"/>
        <v>0</v>
      </c>
      <c r="S820" s="45"/>
      <c r="T820" s="155" t="str">
        <f>IFERROR(INDEX('تعرفه ها'!A:Z,MATCH("بهای هر متر مکعب گاز مصرفی",'تعرفه ها'!$B:$B,0),MATCH(F820,'تعرفه ها'!$2:$2,0)),"---")</f>
        <v>---</v>
      </c>
      <c r="U820" s="50" t="str">
        <f t="shared" si="125"/>
        <v>---</v>
      </c>
      <c r="V820" s="50" t="str">
        <f>IFERROR(ROUND(R820*INDEX('تعرفه ها'!A:Z,MATCH("عوارض گاز به ازاء هر متر مکعب",'تعرفه ها'!$B:$B,0),MATCH(F820,'تعرفه ها'!$2:$2,0)),0),"---")</f>
        <v>---</v>
      </c>
      <c r="W820" s="50" t="str">
        <f>IFERROR(ROUND(((U820+V820)*INDEX('تعرفه ها'!A:Z,MATCH("هزینه نگهداری و تعمیرات شبکه گاز",'تعرفه ها'!$B:$B,0),MATCH(F820,'تعرفه ها'!$2:$2,0))/100),0),"---")</f>
        <v>---</v>
      </c>
      <c r="X820" s="50" t="str">
        <f>IFERROR(IF(INDEX('اطلاعات دوره'!A:Z,MATCH(G820,'اطلاعات دوره'!C:C,0),MATCH("گاز",'اطلاعات دوره'!$1:$1,0))="دارد",ROUND((U820+V820)*INDEX('تعرفه ها'!A:Z,MATCH("پیک فصلی گاز",'تعرفه ها'!$B:$B,0),MATCH(F820,'تعرفه ها'!$2:$2,0))/100,0),0),"---")</f>
        <v>---</v>
      </c>
      <c r="Y820" s="50" t="str">
        <f>IFERROR(ROUND(SUM(U820+V820+W820+X820)*INDEX('تعرفه ها'!A:Z,MATCH("مالیات گاز",'تعرفه ها'!$B:$B,0),MATCH(F820,'تعرفه ها'!$2:$2,0))/100,0),"---")</f>
        <v>---</v>
      </c>
      <c r="Z820" s="50" t="str">
        <f t="shared" si="126"/>
        <v>---</v>
      </c>
      <c r="AA820" s="50" t="str">
        <f t="shared" si="130"/>
        <v>---</v>
      </c>
      <c r="AB820" s="50" t="str">
        <f t="shared" si="127"/>
        <v>---</v>
      </c>
      <c r="AC820" s="50" t="str">
        <f t="shared" si="128"/>
        <v>---</v>
      </c>
      <c r="AD820" s="153" t="str">
        <f t="shared" si="129"/>
        <v>---</v>
      </c>
      <c r="AF820" s="155" t="str">
        <f>IFERROR(IF(INDEX(پرداخت!A:AZ,MATCH(A820&amp;" - "&amp;"گاز",پرداخت!$B:$B,0),MATCH(G820,پرداخت!$1:$1,0))="نشده","نشده","شده"),"---")</f>
        <v>---</v>
      </c>
      <c r="AH820" s="144"/>
      <c r="AI820" s="144"/>
      <c r="AJ820" s="144"/>
    </row>
    <row r="821" spans="1:36" ht="34.9" hidden="1" customHeight="1">
      <c r="A821" s="170"/>
      <c r="B821" s="47">
        <f>IFERROR(INDEX('اطلاعات انشعابات شرکتها'!A:BB,MATCH(A821,'اطلاعات انشعابات شرکتها'!A:A,0),MATCH(B$1,'اطلاعات انشعابات شرکتها'!$1:$1,0)),0)</f>
        <v>0</v>
      </c>
      <c r="C821" s="48">
        <f>IFERROR(INDEX('اطلاعات انشعابات شرکتها'!A:BB,MATCH(A821,'اطلاعات انشعابات شرکتها'!A:A,0),MATCH(C$1,'اطلاعات انشعابات شرکتها'!$1:$1,0)),0)</f>
        <v>0</v>
      </c>
      <c r="D821" s="45"/>
      <c r="E821" s="171"/>
      <c r="F821" s="170"/>
      <c r="G821" s="47" t="str">
        <f t="shared" si="121"/>
        <v>/</v>
      </c>
      <c r="H821" s="47">
        <f>IFERROR(INDEX('اطلاعات دوره'!A:Z,MATCH(G821,'اطلاعات دوره'!C:C,0),MATCH(H$1,'اطلاعات دوره'!$1:$1,0)),0)</f>
        <v>0</v>
      </c>
      <c r="I821" s="47">
        <f>IFERROR(INDEX('اطلاعات دوره'!A:Z,MATCH(G821,'اطلاعات دوره'!C:C,0),MATCH(I$1,'اطلاعات دوره'!$1:$1,0)),0)</f>
        <v>0</v>
      </c>
      <c r="J821" s="48">
        <f>IFERROR(INDEX('اطلاعات دوره'!A:Z,MATCH(G821,'اطلاعات دوره'!C:C,0),MATCH(J$1,'اطلاعات دوره'!$1:$1,0)),0)</f>
        <v>0</v>
      </c>
      <c r="K821" s="46"/>
      <c r="L821" s="158" t="str">
        <f>IFERROR(INDEX('اطلاعات دوره'!A:Z,MATCH(G821,'اطلاعات دوره'!C:C,0)-1,MATCH("عنوان",'اطلاعات دوره'!$1:$1,0)),"---")</f>
        <v>---</v>
      </c>
      <c r="M821" s="47" t="str">
        <f t="shared" si="122"/>
        <v>----</v>
      </c>
      <c r="N821" s="48" t="str">
        <f t="shared" si="123"/>
        <v>-/</v>
      </c>
      <c r="O821" s="45"/>
      <c r="P821" s="158">
        <f>IFERROR(INDEX('قرائت کنتور'!A:AZ,MATCH(A821&amp;"-"&amp;"گاز",'قرائت کنتور'!B:B,0),MATCH(L821,'قرائت کنتور'!$1:$1,0)),0)</f>
        <v>0</v>
      </c>
      <c r="Q821" s="47">
        <f>IFERROR(INDEX('قرائت کنتور'!A:AZ,MATCH(A821&amp;"-"&amp;"گاز",'قرائت کنتور'!B:B,0),MATCH(G821,'قرائت کنتور'!$1:$1,0)),0)</f>
        <v>0</v>
      </c>
      <c r="R821" s="47">
        <f t="shared" si="124"/>
        <v>0</v>
      </c>
      <c r="S821" s="45"/>
      <c r="T821" s="155" t="str">
        <f>IFERROR(INDEX('تعرفه ها'!A:Z,MATCH("بهای هر متر مکعب گاز مصرفی",'تعرفه ها'!$B:$B,0),MATCH(F821,'تعرفه ها'!$2:$2,0)),"---")</f>
        <v>---</v>
      </c>
      <c r="U821" s="50" t="str">
        <f t="shared" si="125"/>
        <v>---</v>
      </c>
      <c r="V821" s="50" t="str">
        <f>IFERROR(ROUND(R821*INDEX('تعرفه ها'!A:Z,MATCH("عوارض گاز به ازاء هر متر مکعب",'تعرفه ها'!$B:$B,0),MATCH(F821,'تعرفه ها'!$2:$2,0)),0),"---")</f>
        <v>---</v>
      </c>
      <c r="W821" s="50" t="str">
        <f>IFERROR(ROUND(((U821+V821)*INDEX('تعرفه ها'!A:Z,MATCH("هزینه نگهداری و تعمیرات شبکه گاز",'تعرفه ها'!$B:$B,0),MATCH(F821,'تعرفه ها'!$2:$2,0))/100),0),"---")</f>
        <v>---</v>
      </c>
      <c r="X821" s="50" t="str">
        <f>IFERROR(IF(INDEX('اطلاعات دوره'!A:Z,MATCH(G821,'اطلاعات دوره'!C:C,0),MATCH("گاز",'اطلاعات دوره'!$1:$1,0))="دارد",ROUND((U821+V821)*INDEX('تعرفه ها'!A:Z,MATCH("پیک فصلی گاز",'تعرفه ها'!$B:$B,0),MATCH(F821,'تعرفه ها'!$2:$2,0))/100,0),0),"---")</f>
        <v>---</v>
      </c>
      <c r="Y821" s="50" t="str">
        <f>IFERROR(ROUND(SUM(U821+V821+W821+X821)*INDEX('تعرفه ها'!A:Z,MATCH("مالیات گاز",'تعرفه ها'!$B:$B,0),MATCH(F821,'تعرفه ها'!$2:$2,0))/100,0),"---")</f>
        <v>---</v>
      </c>
      <c r="Z821" s="50" t="str">
        <f t="shared" si="126"/>
        <v>---</v>
      </c>
      <c r="AA821" s="50" t="str">
        <f t="shared" si="130"/>
        <v>---</v>
      </c>
      <c r="AB821" s="50" t="str">
        <f t="shared" si="127"/>
        <v>---</v>
      </c>
      <c r="AC821" s="50" t="str">
        <f t="shared" si="128"/>
        <v>---</v>
      </c>
      <c r="AD821" s="153" t="str">
        <f t="shared" si="129"/>
        <v>---</v>
      </c>
      <c r="AF821" s="155" t="str">
        <f>IFERROR(IF(INDEX(پرداخت!A:AZ,MATCH(A821&amp;" - "&amp;"گاز",پرداخت!$B:$B,0),MATCH(G821,پرداخت!$1:$1,0))="نشده","نشده","شده"),"---")</f>
        <v>---</v>
      </c>
      <c r="AH821" s="144"/>
      <c r="AI821" s="144"/>
      <c r="AJ821" s="144"/>
    </row>
    <row r="822" spans="1:36" ht="34.9" hidden="1" customHeight="1">
      <c r="A822" s="170"/>
      <c r="B822" s="47">
        <f>IFERROR(INDEX('اطلاعات انشعابات شرکتها'!A:BB,MATCH(A822,'اطلاعات انشعابات شرکتها'!A:A,0),MATCH(B$1,'اطلاعات انشعابات شرکتها'!$1:$1,0)),0)</f>
        <v>0</v>
      </c>
      <c r="C822" s="48">
        <f>IFERROR(INDEX('اطلاعات انشعابات شرکتها'!A:BB,MATCH(A822,'اطلاعات انشعابات شرکتها'!A:A,0),MATCH(C$1,'اطلاعات انشعابات شرکتها'!$1:$1,0)),0)</f>
        <v>0</v>
      </c>
      <c r="D822" s="45"/>
      <c r="E822" s="171"/>
      <c r="F822" s="170"/>
      <c r="G822" s="47" t="str">
        <f t="shared" si="121"/>
        <v>/</v>
      </c>
      <c r="H822" s="47">
        <f>IFERROR(INDEX('اطلاعات دوره'!A:Z,MATCH(G822,'اطلاعات دوره'!C:C,0),MATCH(H$1,'اطلاعات دوره'!$1:$1,0)),0)</f>
        <v>0</v>
      </c>
      <c r="I822" s="47">
        <f>IFERROR(INDEX('اطلاعات دوره'!A:Z,MATCH(G822,'اطلاعات دوره'!C:C,0),MATCH(I$1,'اطلاعات دوره'!$1:$1,0)),0)</f>
        <v>0</v>
      </c>
      <c r="J822" s="48">
        <f>IFERROR(INDEX('اطلاعات دوره'!A:Z,MATCH(G822,'اطلاعات دوره'!C:C,0),MATCH(J$1,'اطلاعات دوره'!$1:$1,0)),0)</f>
        <v>0</v>
      </c>
      <c r="K822" s="46"/>
      <c r="L822" s="158" t="str">
        <f>IFERROR(INDEX('اطلاعات دوره'!A:Z,MATCH(G822,'اطلاعات دوره'!C:C,0)-1,MATCH("عنوان",'اطلاعات دوره'!$1:$1,0)),"---")</f>
        <v>---</v>
      </c>
      <c r="M822" s="47" t="str">
        <f t="shared" si="122"/>
        <v>----</v>
      </c>
      <c r="N822" s="48" t="str">
        <f t="shared" si="123"/>
        <v>-/</v>
      </c>
      <c r="O822" s="45"/>
      <c r="P822" s="158">
        <f>IFERROR(INDEX('قرائت کنتور'!A:AZ,MATCH(A822&amp;"-"&amp;"گاز",'قرائت کنتور'!B:B,0),MATCH(L822,'قرائت کنتور'!$1:$1,0)),0)</f>
        <v>0</v>
      </c>
      <c r="Q822" s="47">
        <f>IFERROR(INDEX('قرائت کنتور'!A:AZ,MATCH(A822&amp;"-"&amp;"گاز",'قرائت کنتور'!B:B,0),MATCH(G822,'قرائت کنتور'!$1:$1,0)),0)</f>
        <v>0</v>
      </c>
      <c r="R822" s="47">
        <f t="shared" si="124"/>
        <v>0</v>
      </c>
      <c r="S822" s="45"/>
      <c r="T822" s="155" t="str">
        <f>IFERROR(INDEX('تعرفه ها'!A:Z,MATCH("بهای هر متر مکعب گاز مصرفی",'تعرفه ها'!$B:$B,0),MATCH(F822,'تعرفه ها'!$2:$2,0)),"---")</f>
        <v>---</v>
      </c>
      <c r="U822" s="50" t="str">
        <f t="shared" si="125"/>
        <v>---</v>
      </c>
      <c r="V822" s="50" t="str">
        <f>IFERROR(ROUND(R822*INDEX('تعرفه ها'!A:Z,MATCH("عوارض گاز به ازاء هر متر مکعب",'تعرفه ها'!$B:$B,0),MATCH(F822,'تعرفه ها'!$2:$2,0)),0),"---")</f>
        <v>---</v>
      </c>
      <c r="W822" s="50" t="str">
        <f>IFERROR(ROUND(((U822+V822)*INDEX('تعرفه ها'!A:Z,MATCH("هزینه نگهداری و تعمیرات شبکه گاز",'تعرفه ها'!$B:$B,0),MATCH(F822,'تعرفه ها'!$2:$2,0))/100),0),"---")</f>
        <v>---</v>
      </c>
      <c r="X822" s="50" t="str">
        <f>IFERROR(IF(INDEX('اطلاعات دوره'!A:Z,MATCH(G822,'اطلاعات دوره'!C:C,0),MATCH("گاز",'اطلاعات دوره'!$1:$1,0))="دارد",ROUND((U822+V822)*INDEX('تعرفه ها'!A:Z,MATCH("پیک فصلی گاز",'تعرفه ها'!$B:$B,0),MATCH(F822,'تعرفه ها'!$2:$2,0))/100,0),0),"---")</f>
        <v>---</v>
      </c>
      <c r="Y822" s="50" t="str">
        <f>IFERROR(ROUND(SUM(U822+V822+W822+X822)*INDEX('تعرفه ها'!A:Z,MATCH("مالیات گاز",'تعرفه ها'!$B:$B,0),MATCH(F822,'تعرفه ها'!$2:$2,0))/100,0),"---")</f>
        <v>---</v>
      </c>
      <c r="Z822" s="50" t="str">
        <f t="shared" si="126"/>
        <v>---</v>
      </c>
      <c r="AA822" s="50" t="str">
        <f t="shared" si="130"/>
        <v>---</v>
      </c>
      <c r="AB822" s="50" t="str">
        <f t="shared" si="127"/>
        <v>---</v>
      </c>
      <c r="AC822" s="50" t="str">
        <f t="shared" si="128"/>
        <v>---</v>
      </c>
      <c r="AD822" s="153" t="str">
        <f t="shared" si="129"/>
        <v>---</v>
      </c>
      <c r="AF822" s="155" t="str">
        <f>IFERROR(IF(INDEX(پرداخت!A:AZ,MATCH(A822&amp;" - "&amp;"گاز",پرداخت!$B:$B,0),MATCH(G822,پرداخت!$1:$1,0))="نشده","نشده","شده"),"---")</f>
        <v>---</v>
      </c>
      <c r="AH822" s="144"/>
      <c r="AI822" s="144"/>
      <c r="AJ822" s="144"/>
    </row>
    <row r="823" spans="1:36" ht="34.9" hidden="1" customHeight="1">
      <c r="A823" s="170"/>
      <c r="B823" s="47">
        <f>IFERROR(INDEX('اطلاعات انشعابات شرکتها'!A:BB,MATCH(A823,'اطلاعات انشعابات شرکتها'!A:A,0),MATCH(B$1,'اطلاعات انشعابات شرکتها'!$1:$1,0)),0)</f>
        <v>0</v>
      </c>
      <c r="C823" s="48">
        <f>IFERROR(INDEX('اطلاعات انشعابات شرکتها'!A:BB,MATCH(A823,'اطلاعات انشعابات شرکتها'!A:A,0),MATCH(C$1,'اطلاعات انشعابات شرکتها'!$1:$1,0)),0)</f>
        <v>0</v>
      </c>
      <c r="D823" s="45"/>
      <c r="E823" s="171"/>
      <c r="F823" s="170"/>
      <c r="G823" s="47" t="str">
        <f t="shared" si="121"/>
        <v>/</v>
      </c>
      <c r="H823" s="47">
        <f>IFERROR(INDEX('اطلاعات دوره'!A:Z,MATCH(G823,'اطلاعات دوره'!C:C,0),MATCH(H$1,'اطلاعات دوره'!$1:$1,0)),0)</f>
        <v>0</v>
      </c>
      <c r="I823" s="47">
        <f>IFERROR(INDEX('اطلاعات دوره'!A:Z,MATCH(G823,'اطلاعات دوره'!C:C,0),MATCH(I$1,'اطلاعات دوره'!$1:$1,0)),0)</f>
        <v>0</v>
      </c>
      <c r="J823" s="48">
        <f>IFERROR(INDEX('اطلاعات دوره'!A:Z,MATCH(G823,'اطلاعات دوره'!C:C,0),MATCH(J$1,'اطلاعات دوره'!$1:$1,0)),0)</f>
        <v>0</v>
      </c>
      <c r="K823" s="46"/>
      <c r="L823" s="158" t="str">
        <f>IFERROR(INDEX('اطلاعات دوره'!A:Z,MATCH(G823,'اطلاعات دوره'!C:C,0)-1,MATCH("عنوان",'اطلاعات دوره'!$1:$1,0)),"---")</f>
        <v>---</v>
      </c>
      <c r="M823" s="47" t="str">
        <f t="shared" si="122"/>
        <v>----</v>
      </c>
      <c r="N823" s="48" t="str">
        <f t="shared" si="123"/>
        <v>-/</v>
      </c>
      <c r="O823" s="45"/>
      <c r="P823" s="158">
        <f>IFERROR(INDEX('قرائت کنتور'!A:AZ,MATCH(A823&amp;"-"&amp;"گاز",'قرائت کنتور'!B:B,0),MATCH(L823,'قرائت کنتور'!$1:$1,0)),0)</f>
        <v>0</v>
      </c>
      <c r="Q823" s="47">
        <f>IFERROR(INDEX('قرائت کنتور'!A:AZ,MATCH(A823&amp;"-"&amp;"گاز",'قرائت کنتور'!B:B,0),MATCH(G823,'قرائت کنتور'!$1:$1,0)),0)</f>
        <v>0</v>
      </c>
      <c r="R823" s="47">
        <f t="shared" si="124"/>
        <v>0</v>
      </c>
      <c r="S823" s="45"/>
      <c r="T823" s="155" t="str">
        <f>IFERROR(INDEX('تعرفه ها'!A:Z,MATCH("بهای هر متر مکعب گاز مصرفی",'تعرفه ها'!$B:$B,0),MATCH(F823,'تعرفه ها'!$2:$2,0)),"---")</f>
        <v>---</v>
      </c>
      <c r="U823" s="50" t="str">
        <f t="shared" si="125"/>
        <v>---</v>
      </c>
      <c r="V823" s="50" t="str">
        <f>IFERROR(ROUND(R823*INDEX('تعرفه ها'!A:Z,MATCH("عوارض گاز به ازاء هر متر مکعب",'تعرفه ها'!$B:$B,0),MATCH(F823,'تعرفه ها'!$2:$2,0)),0),"---")</f>
        <v>---</v>
      </c>
      <c r="W823" s="50" t="str">
        <f>IFERROR(ROUND(((U823+V823)*INDEX('تعرفه ها'!A:Z,MATCH("هزینه نگهداری و تعمیرات شبکه گاز",'تعرفه ها'!$B:$B,0),MATCH(F823,'تعرفه ها'!$2:$2,0))/100),0),"---")</f>
        <v>---</v>
      </c>
      <c r="X823" s="50" t="str">
        <f>IFERROR(IF(INDEX('اطلاعات دوره'!A:Z,MATCH(G823,'اطلاعات دوره'!C:C,0),MATCH("گاز",'اطلاعات دوره'!$1:$1,0))="دارد",ROUND((U823+V823)*INDEX('تعرفه ها'!A:Z,MATCH("پیک فصلی گاز",'تعرفه ها'!$B:$B,0),MATCH(F823,'تعرفه ها'!$2:$2,0))/100,0),0),"---")</f>
        <v>---</v>
      </c>
      <c r="Y823" s="50" t="str">
        <f>IFERROR(ROUND(SUM(U823+V823+W823+X823)*INDEX('تعرفه ها'!A:Z,MATCH("مالیات گاز",'تعرفه ها'!$B:$B,0),MATCH(F823,'تعرفه ها'!$2:$2,0))/100,0),"---")</f>
        <v>---</v>
      </c>
      <c r="Z823" s="50" t="str">
        <f t="shared" si="126"/>
        <v>---</v>
      </c>
      <c r="AA823" s="50" t="str">
        <f t="shared" si="130"/>
        <v>---</v>
      </c>
      <c r="AB823" s="50" t="str">
        <f t="shared" si="127"/>
        <v>---</v>
      </c>
      <c r="AC823" s="50" t="str">
        <f t="shared" si="128"/>
        <v>---</v>
      </c>
      <c r="AD823" s="153" t="str">
        <f t="shared" si="129"/>
        <v>---</v>
      </c>
      <c r="AF823" s="155" t="str">
        <f>IFERROR(IF(INDEX(پرداخت!A:AZ,MATCH(A823&amp;" - "&amp;"گاز",پرداخت!$B:$B,0),MATCH(G823,پرداخت!$1:$1,0))="نشده","نشده","شده"),"---")</f>
        <v>---</v>
      </c>
      <c r="AH823" s="144"/>
      <c r="AI823" s="144"/>
      <c r="AJ823" s="144"/>
    </row>
    <row r="824" spans="1:36" ht="34.9" hidden="1" customHeight="1">
      <c r="A824" s="170"/>
      <c r="B824" s="47">
        <f>IFERROR(INDEX('اطلاعات انشعابات شرکتها'!A:BB,MATCH(A824,'اطلاعات انشعابات شرکتها'!A:A,0),MATCH(B$1,'اطلاعات انشعابات شرکتها'!$1:$1,0)),0)</f>
        <v>0</v>
      </c>
      <c r="C824" s="48">
        <f>IFERROR(INDEX('اطلاعات انشعابات شرکتها'!A:BB,MATCH(A824,'اطلاعات انشعابات شرکتها'!A:A,0),MATCH(C$1,'اطلاعات انشعابات شرکتها'!$1:$1,0)),0)</f>
        <v>0</v>
      </c>
      <c r="D824" s="45"/>
      <c r="E824" s="171"/>
      <c r="F824" s="170"/>
      <c r="G824" s="47" t="str">
        <f t="shared" si="121"/>
        <v>/</v>
      </c>
      <c r="H824" s="47">
        <f>IFERROR(INDEX('اطلاعات دوره'!A:Z,MATCH(G824,'اطلاعات دوره'!C:C,0),MATCH(H$1,'اطلاعات دوره'!$1:$1,0)),0)</f>
        <v>0</v>
      </c>
      <c r="I824" s="47">
        <f>IFERROR(INDEX('اطلاعات دوره'!A:Z,MATCH(G824,'اطلاعات دوره'!C:C,0),MATCH(I$1,'اطلاعات دوره'!$1:$1,0)),0)</f>
        <v>0</v>
      </c>
      <c r="J824" s="48">
        <f>IFERROR(INDEX('اطلاعات دوره'!A:Z,MATCH(G824,'اطلاعات دوره'!C:C,0),MATCH(J$1,'اطلاعات دوره'!$1:$1,0)),0)</f>
        <v>0</v>
      </c>
      <c r="K824" s="46"/>
      <c r="L824" s="158" t="str">
        <f>IFERROR(INDEX('اطلاعات دوره'!A:Z,MATCH(G824,'اطلاعات دوره'!C:C,0)-1,MATCH("عنوان",'اطلاعات دوره'!$1:$1,0)),"---")</f>
        <v>---</v>
      </c>
      <c r="M824" s="47" t="str">
        <f t="shared" si="122"/>
        <v>----</v>
      </c>
      <c r="N824" s="48" t="str">
        <f t="shared" si="123"/>
        <v>-/</v>
      </c>
      <c r="O824" s="45"/>
      <c r="P824" s="158">
        <f>IFERROR(INDEX('قرائت کنتور'!A:AZ,MATCH(A824&amp;"-"&amp;"گاز",'قرائت کنتور'!B:B,0),MATCH(L824,'قرائت کنتور'!$1:$1,0)),0)</f>
        <v>0</v>
      </c>
      <c r="Q824" s="47">
        <f>IFERROR(INDEX('قرائت کنتور'!A:AZ,MATCH(A824&amp;"-"&amp;"گاز",'قرائت کنتور'!B:B,0),MATCH(G824,'قرائت کنتور'!$1:$1,0)),0)</f>
        <v>0</v>
      </c>
      <c r="R824" s="47">
        <f t="shared" si="124"/>
        <v>0</v>
      </c>
      <c r="S824" s="45"/>
      <c r="T824" s="155" t="str">
        <f>IFERROR(INDEX('تعرفه ها'!A:Z,MATCH("بهای هر متر مکعب گاز مصرفی",'تعرفه ها'!$B:$B,0),MATCH(F824,'تعرفه ها'!$2:$2,0)),"---")</f>
        <v>---</v>
      </c>
      <c r="U824" s="50" t="str">
        <f t="shared" si="125"/>
        <v>---</v>
      </c>
      <c r="V824" s="50" t="str">
        <f>IFERROR(ROUND(R824*INDEX('تعرفه ها'!A:Z,MATCH("عوارض گاز به ازاء هر متر مکعب",'تعرفه ها'!$B:$B,0),MATCH(F824,'تعرفه ها'!$2:$2,0)),0),"---")</f>
        <v>---</v>
      </c>
      <c r="W824" s="50" t="str">
        <f>IFERROR(ROUND(((U824+V824)*INDEX('تعرفه ها'!A:Z,MATCH("هزینه نگهداری و تعمیرات شبکه گاز",'تعرفه ها'!$B:$B,0),MATCH(F824,'تعرفه ها'!$2:$2,0))/100),0),"---")</f>
        <v>---</v>
      </c>
      <c r="X824" s="50" t="str">
        <f>IFERROR(IF(INDEX('اطلاعات دوره'!A:Z,MATCH(G824,'اطلاعات دوره'!C:C,0),MATCH("گاز",'اطلاعات دوره'!$1:$1,0))="دارد",ROUND((U824+V824)*INDEX('تعرفه ها'!A:Z,MATCH("پیک فصلی گاز",'تعرفه ها'!$B:$B,0),MATCH(F824,'تعرفه ها'!$2:$2,0))/100,0),0),"---")</f>
        <v>---</v>
      </c>
      <c r="Y824" s="50" t="str">
        <f>IFERROR(ROUND(SUM(U824+V824+W824+X824)*INDEX('تعرفه ها'!A:Z,MATCH("مالیات گاز",'تعرفه ها'!$B:$B,0),MATCH(F824,'تعرفه ها'!$2:$2,0))/100,0),"---")</f>
        <v>---</v>
      </c>
      <c r="Z824" s="50" t="str">
        <f t="shared" si="126"/>
        <v>---</v>
      </c>
      <c r="AA824" s="50" t="str">
        <f t="shared" si="130"/>
        <v>---</v>
      </c>
      <c r="AB824" s="50" t="str">
        <f t="shared" si="127"/>
        <v>---</v>
      </c>
      <c r="AC824" s="50" t="str">
        <f t="shared" si="128"/>
        <v>---</v>
      </c>
      <c r="AD824" s="153" t="str">
        <f t="shared" si="129"/>
        <v>---</v>
      </c>
      <c r="AF824" s="155" t="str">
        <f>IFERROR(IF(INDEX(پرداخت!A:AZ,MATCH(A824&amp;" - "&amp;"گاز",پرداخت!$B:$B,0),MATCH(G824,پرداخت!$1:$1,0))="نشده","نشده","شده"),"---")</f>
        <v>---</v>
      </c>
      <c r="AH824" s="144"/>
      <c r="AI824" s="144"/>
      <c r="AJ824" s="144"/>
    </row>
    <row r="825" spans="1:36" ht="34.9" hidden="1" customHeight="1">
      <c r="A825" s="170"/>
      <c r="B825" s="47">
        <f>IFERROR(INDEX('اطلاعات انشعابات شرکتها'!A:BB,MATCH(A825,'اطلاعات انشعابات شرکتها'!A:A,0),MATCH(B$1,'اطلاعات انشعابات شرکتها'!$1:$1,0)),0)</f>
        <v>0</v>
      </c>
      <c r="C825" s="48">
        <f>IFERROR(INDEX('اطلاعات انشعابات شرکتها'!A:BB,MATCH(A825,'اطلاعات انشعابات شرکتها'!A:A,0),MATCH(C$1,'اطلاعات انشعابات شرکتها'!$1:$1,0)),0)</f>
        <v>0</v>
      </c>
      <c r="D825" s="45"/>
      <c r="E825" s="171"/>
      <c r="F825" s="170"/>
      <c r="G825" s="47" t="str">
        <f t="shared" si="121"/>
        <v>/</v>
      </c>
      <c r="H825" s="47">
        <f>IFERROR(INDEX('اطلاعات دوره'!A:Z,MATCH(G825,'اطلاعات دوره'!C:C,0),MATCH(H$1,'اطلاعات دوره'!$1:$1,0)),0)</f>
        <v>0</v>
      </c>
      <c r="I825" s="47">
        <f>IFERROR(INDEX('اطلاعات دوره'!A:Z,MATCH(G825,'اطلاعات دوره'!C:C,0),MATCH(I$1,'اطلاعات دوره'!$1:$1,0)),0)</f>
        <v>0</v>
      </c>
      <c r="J825" s="48">
        <f>IFERROR(INDEX('اطلاعات دوره'!A:Z,MATCH(G825,'اطلاعات دوره'!C:C,0),MATCH(J$1,'اطلاعات دوره'!$1:$1,0)),0)</f>
        <v>0</v>
      </c>
      <c r="K825" s="46"/>
      <c r="L825" s="158" t="str">
        <f>IFERROR(INDEX('اطلاعات دوره'!A:Z,MATCH(G825,'اطلاعات دوره'!C:C,0)-1,MATCH("عنوان",'اطلاعات دوره'!$1:$1,0)),"---")</f>
        <v>---</v>
      </c>
      <c r="M825" s="47" t="str">
        <f t="shared" si="122"/>
        <v>----</v>
      </c>
      <c r="N825" s="48" t="str">
        <f t="shared" si="123"/>
        <v>-/</v>
      </c>
      <c r="O825" s="45"/>
      <c r="P825" s="158">
        <f>IFERROR(INDEX('قرائت کنتور'!A:AZ,MATCH(A825&amp;"-"&amp;"گاز",'قرائت کنتور'!B:B,0),MATCH(L825,'قرائت کنتور'!$1:$1,0)),0)</f>
        <v>0</v>
      </c>
      <c r="Q825" s="47">
        <f>IFERROR(INDEX('قرائت کنتور'!A:AZ,MATCH(A825&amp;"-"&amp;"گاز",'قرائت کنتور'!B:B,0),MATCH(G825,'قرائت کنتور'!$1:$1,0)),0)</f>
        <v>0</v>
      </c>
      <c r="R825" s="47">
        <f t="shared" si="124"/>
        <v>0</v>
      </c>
      <c r="S825" s="45"/>
      <c r="T825" s="155" t="str">
        <f>IFERROR(INDEX('تعرفه ها'!A:Z,MATCH("بهای هر متر مکعب گاز مصرفی",'تعرفه ها'!$B:$B,0),MATCH(F825,'تعرفه ها'!$2:$2,0)),"---")</f>
        <v>---</v>
      </c>
      <c r="U825" s="50" t="str">
        <f t="shared" si="125"/>
        <v>---</v>
      </c>
      <c r="V825" s="50" t="str">
        <f>IFERROR(ROUND(R825*INDEX('تعرفه ها'!A:Z,MATCH("عوارض گاز به ازاء هر متر مکعب",'تعرفه ها'!$B:$B,0),MATCH(F825,'تعرفه ها'!$2:$2,0)),0),"---")</f>
        <v>---</v>
      </c>
      <c r="W825" s="50" t="str">
        <f>IFERROR(ROUND(((U825+V825)*INDEX('تعرفه ها'!A:Z,MATCH("هزینه نگهداری و تعمیرات شبکه گاز",'تعرفه ها'!$B:$B,0),MATCH(F825,'تعرفه ها'!$2:$2,0))/100),0),"---")</f>
        <v>---</v>
      </c>
      <c r="X825" s="50" t="str">
        <f>IFERROR(IF(INDEX('اطلاعات دوره'!A:Z,MATCH(G825,'اطلاعات دوره'!C:C,0),MATCH("گاز",'اطلاعات دوره'!$1:$1,0))="دارد",ROUND((U825+V825)*INDEX('تعرفه ها'!A:Z,MATCH("پیک فصلی گاز",'تعرفه ها'!$B:$B,0),MATCH(F825,'تعرفه ها'!$2:$2,0))/100,0),0),"---")</f>
        <v>---</v>
      </c>
      <c r="Y825" s="50" t="str">
        <f>IFERROR(ROUND(SUM(U825+V825+W825+X825)*INDEX('تعرفه ها'!A:Z,MATCH("مالیات گاز",'تعرفه ها'!$B:$B,0),MATCH(F825,'تعرفه ها'!$2:$2,0))/100,0),"---")</f>
        <v>---</v>
      </c>
      <c r="Z825" s="50" t="str">
        <f t="shared" si="126"/>
        <v>---</v>
      </c>
      <c r="AA825" s="50" t="str">
        <f t="shared" si="130"/>
        <v>---</v>
      </c>
      <c r="AB825" s="50" t="str">
        <f t="shared" si="127"/>
        <v>---</v>
      </c>
      <c r="AC825" s="50" t="str">
        <f t="shared" si="128"/>
        <v>---</v>
      </c>
      <c r="AD825" s="153" t="str">
        <f t="shared" si="129"/>
        <v>---</v>
      </c>
      <c r="AF825" s="155" t="str">
        <f>IFERROR(IF(INDEX(پرداخت!A:AZ,MATCH(A825&amp;" - "&amp;"گاز",پرداخت!$B:$B,0),MATCH(G825,پرداخت!$1:$1,0))="نشده","نشده","شده"),"---")</f>
        <v>---</v>
      </c>
      <c r="AH825" s="144"/>
      <c r="AI825" s="144"/>
      <c r="AJ825" s="144"/>
    </row>
    <row r="826" spans="1:36" ht="34.9" hidden="1" customHeight="1">
      <c r="A826" s="170"/>
      <c r="B826" s="47">
        <f>IFERROR(INDEX('اطلاعات انشعابات شرکتها'!A:BB,MATCH(A826,'اطلاعات انشعابات شرکتها'!A:A,0),MATCH(B$1,'اطلاعات انشعابات شرکتها'!$1:$1,0)),0)</f>
        <v>0</v>
      </c>
      <c r="C826" s="48">
        <f>IFERROR(INDEX('اطلاعات انشعابات شرکتها'!A:BB,MATCH(A826,'اطلاعات انشعابات شرکتها'!A:A,0),MATCH(C$1,'اطلاعات انشعابات شرکتها'!$1:$1,0)),0)</f>
        <v>0</v>
      </c>
      <c r="D826" s="45"/>
      <c r="E826" s="171"/>
      <c r="F826" s="170"/>
      <c r="G826" s="47" t="str">
        <f t="shared" si="121"/>
        <v>/</v>
      </c>
      <c r="H826" s="47">
        <f>IFERROR(INDEX('اطلاعات دوره'!A:Z,MATCH(G826,'اطلاعات دوره'!C:C,0),MATCH(H$1,'اطلاعات دوره'!$1:$1,0)),0)</f>
        <v>0</v>
      </c>
      <c r="I826" s="47">
        <f>IFERROR(INDEX('اطلاعات دوره'!A:Z,MATCH(G826,'اطلاعات دوره'!C:C,0),MATCH(I$1,'اطلاعات دوره'!$1:$1,0)),0)</f>
        <v>0</v>
      </c>
      <c r="J826" s="48">
        <f>IFERROR(INDEX('اطلاعات دوره'!A:Z,MATCH(G826,'اطلاعات دوره'!C:C,0),MATCH(J$1,'اطلاعات دوره'!$1:$1,0)),0)</f>
        <v>0</v>
      </c>
      <c r="K826" s="46"/>
      <c r="L826" s="158" t="str">
        <f>IFERROR(INDEX('اطلاعات دوره'!A:Z,MATCH(G826,'اطلاعات دوره'!C:C,0)-1,MATCH("عنوان",'اطلاعات دوره'!$1:$1,0)),"---")</f>
        <v>---</v>
      </c>
      <c r="M826" s="47" t="str">
        <f t="shared" si="122"/>
        <v>----</v>
      </c>
      <c r="N826" s="48" t="str">
        <f t="shared" si="123"/>
        <v>-/</v>
      </c>
      <c r="O826" s="45"/>
      <c r="P826" s="158">
        <f>IFERROR(INDEX('قرائت کنتور'!A:AZ,MATCH(A826&amp;"-"&amp;"گاز",'قرائت کنتور'!B:B,0),MATCH(L826,'قرائت کنتور'!$1:$1,0)),0)</f>
        <v>0</v>
      </c>
      <c r="Q826" s="47">
        <f>IFERROR(INDEX('قرائت کنتور'!A:AZ,MATCH(A826&amp;"-"&amp;"گاز",'قرائت کنتور'!B:B,0),MATCH(G826,'قرائت کنتور'!$1:$1,0)),0)</f>
        <v>0</v>
      </c>
      <c r="R826" s="47">
        <f t="shared" si="124"/>
        <v>0</v>
      </c>
      <c r="S826" s="45"/>
      <c r="T826" s="155" t="str">
        <f>IFERROR(INDEX('تعرفه ها'!A:Z,MATCH("بهای هر متر مکعب گاز مصرفی",'تعرفه ها'!$B:$B,0),MATCH(F826,'تعرفه ها'!$2:$2,0)),"---")</f>
        <v>---</v>
      </c>
      <c r="U826" s="50" t="str">
        <f t="shared" si="125"/>
        <v>---</v>
      </c>
      <c r="V826" s="50" t="str">
        <f>IFERROR(ROUND(R826*INDEX('تعرفه ها'!A:Z,MATCH("عوارض گاز به ازاء هر متر مکعب",'تعرفه ها'!$B:$B,0),MATCH(F826,'تعرفه ها'!$2:$2,0)),0),"---")</f>
        <v>---</v>
      </c>
      <c r="W826" s="50" t="str">
        <f>IFERROR(ROUND(((U826+V826)*INDEX('تعرفه ها'!A:Z,MATCH("هزینه نگهداری و تعمیرات شبکه گاز",'تعرفه ها'!$B:$B,0),MATCH(F826,'تعرفه ها'!$2:$2,0))/100),0),"---")</f>
        <v>---</v>
      </c>
      <c r="X826" s="50" t="str">
        <f>IFERROR(IF(INDEX('اطلاعات دوره'!A:Z,MATCH(G826,'اطلاعات دوره'!C:C,0),MATCH("گاز",'اطلاعات دوره'!$1:$1,0))="دارد",ROUND((U826+V826)*INDEX('تعرفه ها'!A:Z,MATCH("پیک فصلی گاز",'تعرفه ها'!$B:$B,0),MATCH(F826,'تعرفه ها'!$2:$2,0))/100,0),0),"---")</f>
        <v>---</v>
      </c>
      <c r="Y826" s="50" t="str">
        <f>IFERROR(ROUND(SUM(U826+V826+W826+X826)*INDEX('تعرفه ها'!A:Z,MATCH("مالیات گاز",'تعرفه ها'!$B:$B,0),MATCH(F826,'تعرفه ها'!$2:$2,0))/100,0),"---")</f>
        <v>---</v>
      </c>
      <c r="Z826" s="50" t="str">
        <f t="shared" si="126"/>
        <v>---</v>
      </c>
      <c r="AA826" s="50" t="str">
        <f t="shared" si="130"/>
        <v>---</v>
      </c>
      <c r="AB826" s="50" t="str">
        <f t="shared" si="127"/>
        <v>---</v>
      </c>
      <c r="AC826" s="50" t="str">
        <f t="shared" si="128"/>
        <v>---</v>
      </c>
      <c r="AD826" s="153" t="str">
        <f t="shared" si="129"/>
        <v>---</v>
      </c>
      <c r="AF826" s="155" t="str">
        <f>IFERROR(IF(INDEX(پرداخت!A:AZ,MATCH(A826&amp;" - "&amp;"گاز",پرداخت!$B:$B,0),MATCH(G826,پرداخت!$1:$1,0))="نشده","نشده","شده"),"---")</f>
        <v>---</v>
      </c>
      <c r="AH826" s="144"/>
      <c r="AI826" s="144"/>
      <c r="AJ826" s="144"/>
    </row>
    <row r="827" spans="1:36" ht="34.9" hidden="1" customHeight="1">
      <c r="A827" s="170"/>
      <c r="B827" s="47">
        <f>IFERROR(INDEX('اطلاعات انشعابات شرکتها'!A:BB,MATCH(A827,'اطلاعات انشعابات شرکتها'!A:A,0),MATCH(B$1,'اطلاعات انشعابات شرکتها'!$1:$1,0)),0)</f>
        <v>0</v>
      </c>
      <c r="C827" s="48">
        <f>IFERROR(INDEX('اطلاعات انشعابات شرکتها'!A:BB,MATCH(A827,'اطلاعات انشعابات شرکتها'!A:A,0),MATCH(C$1,'اطلاعات انشعابات شرکتها'!$1:$1,0)),0)</f>
        <v>0</v>
      </c>
      <c r="D827" s="45"/>
      <c r="E827" s="171"/>
      <c r="F827" s="170"/>
      <c r="G827" s="47" t="str">
        <f t="shared" si="121"/>
        <v>/</v>
      </c>
      <c r="H827" s="47">
        <f>IFERROR(INDEX('اطلاعات دوره'!A:Z,MATCH(G827,'اطلاعات دوره'!C:C,0),MATCH(H$1,'اطلاعات دوره'!$1:$1,0)),0)</f>
        <v>0</v>
      </c>
      <c r="I827" s="47">
        <f>IFERROR(INDEX('اطلاعات دوره'!A:Z,MATCH(G827,'اطلاعات دوره'!C:C,0),MATCH(I$1,'اطلاعات دوره'!$1:$1,0)),0)</f>
        <v>0</v>
      </c>
      <c r="J827" s="48">
        <f>IFERROR(INDEX('اطلاعات دوره'!A:Z,MATCH(G827,'اطلاعات دوره'!C:C,0),MATCH(J$1,'اطلاعات دوره'!$1:$1,0)),0)</f>
        <v>0</v>
      </c>
      <c r="K827" s="46"/>
      <c r="L827" s="158" t="str">
        <f>IFERROR(INDEX('اطلاعات دوره'!A:Z,MATCH(G827,'اطلاعات دوره'!C:C,0)-1,MATCH("عنوان",'اطلاعات دوره'!$1:$1,0)),"---")</f>
        <v>---</v>
      </c>
      <c r="M827" s="47" t="str">
        <f t="shared" si="122"/>
        <v>----</v>
      </c>
      <c r="N827" s="48" t="str">
        <f t="shared" si="123"/>
        <v>-/</v>
      </c>
      <c r="O827" s="45"/>
      <c r="P827" s="158">
        <f>IFERROR(INDEX('قرائت کنتور'!A:AZ,MATCH(A827&amp;"-"&amp;"گاز",'قرائت کنتور'!B:B,0),MATCH(L827,'قرائت کنتور'!$1:$1,0)),0)</f>
        <v>0</v>
      </c>
      <c r="Q827" s="47">
        <f>IFERROR(INDEX('قرائت کنتور'!A:AZ,MATCH(A827&amp;"-"&amp;"گاز",'قرائت کنتور'!B:B,0),MATCH(G827,'قرائت کنتور'!$1:$1,0)),0)</f>
        <v>0</v>
      </c>
      <c r="R827" s="47">
        <f t="shared" si="124"/>
        <v>0</v>
      </c>
      <c r="S827" s="45"/>
      <c r="T827" s="155" t="str">
        <f>IFERROR(INDEX('تعرفه ها'!A:Z,MATCH("بهای هر متر مکعب گاز مصرفی",'تعرفه ها'!$B:$B,0),MATCH(F827,'تعرفه ها'!$2:$2,0)),"---")</f>
        <v>---</v>
      </c>
      <c r="U827" s="50" t="str">
        <f t="shared" si="125"/>
        <v>---</v>
      </c>
      <c r="V827" s="50" t="str">
        <f>IFERROR(ROUND(R827*INDEX('تعرفه ها'!A:Z,MATCH("عوارض گاز به ازاء هر متر مکعب",'تعرفه ها'!$B:$B,0),MATCH(F827,'تعرفه ها'!$2:$2,0)),0),"---")</f>
        <v>---</v>
      </c>
      <c r="W827" s="50" t="str">
        <f>IFERROR(ROUND(((U827+V827)*INDEX('تعرفه ها'!A:Z,MATCH("هزینه نگهداری و تعمیرات شبکه گاز",'تعرفه ها'!$B:$B,0),MATCH(F827,'تعرفه ها'!$2:$2,0))/100),0),"---")</f>
        <v>---</v>
      </c>
      <c r="X827" s="50" t="str">
        <f>IFERROR(IF(INDEX('اطلاعات دوره'!A:Z,MATCH(G827,'اطلاعات دوره'!C:C,0),MATCH("گاز",'اطلاعات دوره'!$1:$1,0))="دارد",ROUND((U827+V827)*INDEX('تعرفه ها'!A:Z,MATCH("پیک فصلی گاز",'تعرفه ها'!$B:$B,0),MATCH(F827,'تعرفه ها'!$2:$2,0))/100,0),0),"---")</f>
        <v>---</v>
      </c>
      <c r="Y827" s="50" t="str">
        <f>IFERROR(ROUND(SUM(U827+V827+W827+X827)*INDEX('تعرفه ها'!A:Z,MATCH("مالیات گاز",'تعرفه ها'!$B:$B,0),MATCH(F827,'تعرفه ها'!$2:$2,0))/100,0),"---")</f>
        <v>---</v>
      </c>
      <c r="Z827" s="50" t="str">
        <f t="shared" si="126"/>
        <v>---</v>
      </c>
      <c r="AA827" s="50" t="str">
        <f t="shared" si="130"/>
        <v>---</v>
      </c>
      <c r="AB827" s="50" t="str">
        <f t="shared" si="127"/>
        <v>---</v>
      </c>
      <c r="AC827" s="50" t="str">
        <f t="shared" si="128"/>
        <v>---</v>
      </c>
      <c r="AD827" s="153" t="str">
        <f t="shared" si="129"/>
        <v>---</v>
      </c>
      <c r="AF827" s="155" t="str">
        <f>IFERROR(IF(INDEX(پرداخت!A:AZ,MATCH(A827&amp;" - "&amp;"گاز",پرداخت!$B:$B,0),MATCH(G827,پرداخت!$1:$1,0))="نشده","نشده","شده"),"---")</f>
        <v>---</v>
      </c>
      <c r="AH827" s="144"/>
      <c r="AI827" s="144"/>
      <c r="AJ827" s="144"/>
    </row>
    <row r="828" spans="1:36" ht="34.9" hidden="1" customHeight="1">
      <c r="A828" s="170"/>
      <c r="B828" s="47">
        <f>IFERROR(INDEX('اطلاعات انشعابات شرکتها'!A:BB,MATCH(A828,'اطلاعات انشعابات شرکتها'!A:A,0),MATCH(B$1,'اطلاعات انشعابات شرکتها'!$1:$1,0)),0)</f>
        <v>0</v>
      </c>
      <c r="C828" s="48">
        <f>IFERROR(INDEX('اطلاعات انشعابات شرکتها'!A:BB,MATCH(A828,'اطلاعات انشعابات شرکتها'!A:A,0),MATCH(C$1,'اطلاعات انشعابات شرکتها'!$1:$1,0)),0)</f>
        <v>0</v>
      </c>
      <c r="D828" s="45"/>
      <c r="E828" s="171"/>
      <c r="F828" s="170"/>
      <c r="G828" s="47" t="str">
        <f t="shared" si="121"/>
        <v>/</v>
      </c>
      <c r="H828" s="47">
        <f>IFERROR(INDEX('اطلاعات دوره'!A:Z,MATCH(G828,'اطلاعات دوره'!C:C,0),MATCH(H$1,'اطلاعات دوره'!$1:$1,0)),0)</f>
        <v>0</v>
      </c>
      <c r="I828" s="47">
        <f>IFERROR(INDEX('اطلاعات دوره'!A:Z,MATCH(G828,'اطلاعات دوره'!C:C,0),MATCH(I$1,'اطلاعات دوره'!$1:$1,0)),0)</f>
        <v>0</v>
      </c>
      <c r="J828" s="48">
        <f>IFERROR(INDEX('اطلاعات دوره'!A:Z,MATCH(G828,'اطلاعات دوره'!C:C,0),MATCH(J$1,'اطلاعات دوره'!$1:$1,0)),0)</f>
        <v>0</v>
      </c>
      <c r="K828" s="46"/>
      <c r="L828" s="158" t="str">
        <f>IFERROR(INDEX('اطلاعات دوره'!A:Z,MATCH(G828,'اطلاعات دوره'!C:C,0)-1,MATCH("عنوان",'اطلاعات دوره'!$1:$1,0)),"---")</f>
        <v>---</v>
      </c>
      <c r="M828" s="47" t="str">
        <f t="shared" si="122"/>
        <v>----</v>
      </c>
      <c r="N828" s="48" t="str">
        <f t="shared" si="123"/>
        <v>-/</v>
      </c>
      <c r="O828" s="45"/>
      <c r="P828" s="158">
        <f>IFERROR(INDEX('قرائت کنتور'!A:AZ,MATCH(A828&amp;"-"&amp;"گاز",'قرائت کنتور'!B:B,0),MATCH(L828,'قرائت کنتور'!$1:$1,0)),0)</f>
        <v>0</v>
      </c>
      <c r="Q828" s="47">
        <f>IFERROR(INDEX('قرائت کنتور'!A:AZ,MATCH(A828&amp;"-"&amp;"گاز",'قرائت کنتور'!B:B,0),MATCH(G828,'قرائت کنتور'!$1:$1,0)),0)</f>
        <v>0</v>
      </c>
      <c r="R828" s="47">
        <f t="shared" si="124"/>
        <v>0</v>
      </c>
      <c r="S828" s="45"/>
      <c r="T828" s="155" t="str">
        <f>IFERROR(INDEX('تعرفه ها'!A:Z,MATCH("بهای هر متر مکعب گاز مصرفی",'تعرفه ها'!$B:$B,0),MATCH(F828,'تعرفه ها'!$2:$2,0)),"---")</f>
        <v>---</v>
      </c>
      <c r="U828" s="50" t="str">
        <f t="shared" si="125"/>
        <v>---</v>
      </c>
      <c r="V828" s="50" t="str">
        <f>IFERROR(ROUND(R828*INDEX('تعرفه ها'!A:Z,MATCH("عوارض گاز به ازاء هر متر مکعب",'تعرفه ها'!$B:$B,0),MATCH(F828,'تعرفه ها'!$2:$2,0)),0),"---")</f>
        <v>---</v>
      </c>
      <c r="W828" s="50" t="str">
        <f>IFERROR(ROUND(((U828+V828)*INDEX('تعرفه ها'!A:Z,MATCH("هزینه نگهداری و تعمیرات شبکه گاز",'تعرفه ها'!$B:$B,0),MATCH(F828,'تعرفه ها'!$2:$2,0))/100),0),"---")</f>
        <v>---</v>
      </c>
      <c r="X828" s="50" t="str">
        <f>IFERROR(IF(INDEX('اطلاعات دوره'!A:Z,MATCH(G828,'اطلاعات دوره'!C:C,0),MATCH("گاز",'اطلاعات دوره'!$1:$1,0))="دارد",ROUND((U828+V828)*INDEX('تعرفه ها'!A:Z,MATCH("پیک فصلی گاز",'تعرفه ها'!$B:$B,0),MATCH(F828,'تعرفه ها'!$2:$2,0))/100,0),0),"---")</f>
        <v>---</v>
      </c>
      <c r="Y828" s="50" t="str">
        <f>IFERROR(ROUND(SUM(U828+V828+W828+X828)*INDEX('تعرفه ها'!A:Z,MATCH("مالیات گاز",'تعرفه ها'!$B:$B,0),MATCH(F828,'تعرفه ها'!$2:$2,0))/100,0),"---")</f>
        <v>---</v>
      </c>
      <c r="Z828" s="50" t="str">
        <f t="shared" si="126"/>
        <v>---</v>
      </c>
      <c r="AA828" s="50" t="str">
        <f t="shared" si="130"/>
        <v>---</v>
      </c>
      <c r="AB828" s="50" t="str">
        <f t="shared" si="127"/>
        <v>---</v>
      </c>
      <c r="AC828" s="50" t="str">
        <f t="shared" si="128"/>
        <v>---</v>
      </c>
      <c r="AD828" s="153" t="str">
        <f t="shared" si="129"/>
        <v>---</v>
      </c>
      <c r="AF828" s="155" t="str">
        <f>IFERROR(IF(INDEX(پرداخت!A:AZ,MATCH(A828&amp;" - "&amp;"گاز",پرداخت!$B:$B,0),MATCH(G828,پرداخت!$1:$1,0))="نشده","نشده","شده"),"---")</f>
        <v>---</v>
      </c>
      <c r="AH828" s="144"/>
      <c r="AI828" s="144"/>
      <c r="AJ828" s="144"/>
    </row>
    <row r="829" spans="1:36" ht="34.9" hidden="1" customHeight="1">
      <c r="A829" s="170"/>
      <c r="B829" s="47">
        <f>IFERROR(INDEX('اطلاعات انشعابات شرکتها'!A:BB,MATCH(A829,'اطلاعات انشعابات شرکتها'!A:A,0),MATCH(B$1,'اطلاعات انشعابات شرکتها'!$1:$1,0)),0)</f>
        <v>0</v>
      </c>
      <c r="C829" s="48">
        <f>IFERROR(INDEX('اطلاعات انشعابات شرکتها'!A:BB,MATCH(A829,'اطلاعات انشعابات شرکتها'!A:A,0),MATCH(C$1,'اطلاعات انشعابات شرکتها'!$1:$1,0)),0)</f>
        <v>0</v>
      </c>
      <c r="D829" s="45"/>
      <c r="E829" s="171"/>
      <c r="F829" s="170"/>
      <c r="G829" s="47" t="str">
        <f t="shared" si="121"/>
        <v>/</v>
      </c>
      <c r="H829" s="47">
        <f>IFERROR(INDEX('اطلاعات دوره'!A:Z,MATCH(G829,'اطلاعات دوره'!C:C,0),MATCH(H$1,'اطلاعات دوره'!$1:$1,0)),0)</f>
        <v>0</v>
      </c>
      <c r="I829" s="47">
        <f>IFERROR(INDEX('اطلاعات دوره'!A:Z,MATCH(G829,'اطلاعات دوره'!C:C,0),MATCH(I$1,'اطلاعات دوره'!$1:$1,0)),0)</f>
        <v>0</v>
      </c>
      <c r="J829" s="48">
        <f>IFERROR(INDEX('اطلاعات دوره'!A:Z,MATCH(G829,'اطلاعات دوره'!C:C,0),MATCH(J$1,'اطلاعات دوره'!$1:$1,0)),0)</f>
        <v>0</v>
      </c>
      <c r="K829" s="46"/>
      <c r="L829" s="158" t="str">
        <f>IFERROR(INDEX('اطلاعات دوره'!A:Z,MATCH(G829,'اطلاعات دوره'!C:C,0)-1,MATCH("عنوان",'اطلاعات دوره'!$1:$1,0)),"---")</f>
        <v>---</v>
      </c>
      <c r="M829" s="47" t="str">
        <f t="shared" si="122"/>
        <v>----</v>
      </c>
      <c r="N829" s="48" t="str">
        <f t="shared" si="123"/>
        <v>-/</v>
      </c>
      <c r="O829" s="45"/>
      <c r="P829" s="158">
        <f>IFERROR(INDEX('قرائت کنتور'!A:AZ,MATCH(A829&amp;"-"&amp;"گاز",'قرائت کنتور'!B:B,0),MATCH(L829,'قرائت کنتور'!$1:$1,0)),0)</f>
        <v>0</v>
      </c>
      <c r="Q829" s="47">
        <f>IFERROR(INDEX('قرائت کنتور'!A:AZ,MATCH(A829&amp;"-"&amp;"گاز",'قرائت کنتور'!B:B,0),MATCH(G829,'قرائت کنتور'!$1:$1,0)),0)</f>
        <v>0</v>
      </c>
      <c r="R829" s="47">
        <f t="shared" si="124"/>
        <v>0</v>
      </c>
      <c r="S829" s="45"/>
      <c r="T829" s="155" t="str">
        <f>IFERROR(INDEX('تعرفه ها'!A:Z,MATCH("بهای هر متر مکعب گاز مصرفی",'تعرفه ها'!$B:$B,0),MATCH(F829,'تعرفه ها'!$2:$2,0)),"---")</f>
        <v>---</v>
      </c>
      <c r="U829" s="50" t="str">
        <f t="shared" si="125"/>
        <v>---</v>
      </c>
      <c r="V829" s="50" t="str">
        <f>IFERROR(ROUND(R829*INDEX('تعرفه ها'!A:Z,MATCH("عوارض گاز به ازاء هر متر مکعب",'تعرفه ها'!$B:$B,0),MATCH(F829,'تعرفه ها'!$2:$2,0)),0),"---")</f>
        <v>---</v>
      </c>
      <c r="W829" s="50" t="str">
        <f>IFERROR(ROUND(((U829+V829)*INDEX('تعرفه ها'!A:Z,MATCH("هزینه نگهداری و تعمیرات شبکه گاز",'تعرفه ها'!$B:$B,0),MATCH(F829,'تعرفه ها'!$2:$2,0))/100),0),"---")</f>
        <v>---</v>
      </c>
      <c r="X829" s="50" t="str">
        <f>IFERROR(IF(INDEX('اطلاعات دوره'!A:Z,MATCH(G829,'اطلاعات دوره'!C:C,0),MATCH("گاز",'اطلاعات دوره'!$1:$1,0))="دارد",ROUND((U829+V829)*INDEX('تعرفه ها'!A:Z,MATCH("پیک فصلی گاز",'تعرفه ها'!$B:$B,0),MATCH(F829,'تعرفه ها'!$2:$2,0))/100,0),0),"---")</f>
        <v>---</v>
      </c>
      <c r="Y829" s="50" t="str">
        <f>IFERROR(ROUND(SUM(U829+V829+W829+X829)*INDEX('تعرفه ها'!A:Z,MATCH("مالیات گاز",'تعرفه ها'!$B:$B,0),MATCH(F829,'تعرفه ها'!$2:$2,0))/100,0),"---")</f>
        <v>---</v>
      </c>
      <c r="Z829" s="50" t="str">
        <f t="shared" si="126"/>
        <v>---</v>
      </c>
      <c r="AA829" s="50" t="str">
        <f t="shared" si="130"/>
        <v>---</v>
      </c>
      <c r="AB829" s="50" t="str">
        <f t="shared" si="127"/>
        <v>---</v>
      </c>
      <c r="AC829" s="50" t="str">
        <f t="shared" si="128"/>
        <v>---</v>
      </c>
      <c r="AD829" s="153" t="str">
        <f t="shared" si="129"/>
        <v>---</v>
      </c>
      <c r="AF829" s="155" t="str">
        <f>IFERROR(IF(INDEX(پرداخت!A:AZ,MATCH(A829&amp;" - "&amp;"گاز",پرداخت!$B:$B,0),MATCH(G829,پرداخت!$1:$1,0))="نشده","نشده","شده"),"---")</f>
        <v>---</v>
      </c>
      <c r="AH829" s="144"/>
      <c r="AI829" s="144"/>
      <c r="AJ829" s="144"/>
    </row>
    <row r="830" spans="1:36" ht="34.9" hidden="1" customHeight="1">
      <c r="A830" s="170"/>
      <c r="B830" s="47">
        <f>IFERROR(INDEX('اطلاعات انشعابات شرکتها'!A:BB,MATCH(A830,'اطلاعات انشعابات شرکتها'!A:A,0),MATCH(B$1,'اطلاعات انشعابات شرکتها'!$1:$1,0)),0)</f>
        <v>0</v>
      </c>
      <c r="C830" s="48">
        <f>IFERROR(INDEX('اطلاعات انشعابات شرکتها'!A:BB,MATCH(A830,'اطلاعات انشعابات شرکتها'!A:A,0),MATCH(C$1,'اطلاعات انشعابات شرکتها'!$1:$1,0)),0)</f>
        <v>0</v>
      </c>
      <c r="D830" s="45"/>
      <c r="E830" s="171"/>
      <c r="F830" s="170"/>
      <c r="G830" s="47" t="str">
        <f t="shared" si="121"/>
        <v>/</v>
      </c>
      <c r="H830" s="47">
        <f>IFERROR(INDEX('اطلاعات دوره'!A:Z,MATCH(G830,'اطلاعات دوره'!C:C,0),MATCH(H$1,'اطلاعات دوره'!$1:$1,0)),0)</f>
        <v>0</v>
      </c>
      <c r="I830" s="47">
        <f>IFERROR(INDEX('اطلاعات دوره'!A:Z,MATCH(G830,'اطلاعات دوره'!C:C,0),MATCH(I$1,'اطلاعات دوره'!$1:$1,0)),0)</f>
        <v>0</v>
      </c>
      <c r="J830" s="48">
        <f>IFERROR(INDEX('اطلاعات دوره'!A:Z,MATCH(G830,'اطلاعات دوره'!C:C,0),MATCH(J$1,'اطلاعات دوره'!$1:$1,0)),0)</f>
        <v>0</v>
      </c>
      <c r="K830" s="46"/>
      <c r="L830" s="158" t="str">
        <f>IFERROR(INDEX('اطلاعات دوره'!A:Z,MATCH(G830,'اطلاعات دوره'!C:C,0)-1,MATCH("عنوان",'اطلاعات دوره'!$1:$1,0)),"---")</f>
        <v>---</v>
      </c>
      <c r="M830" s="47" t="str">
        <f t="shared" si="122"/>
        <v>----</v>
      </c>
      <c r="N830" s="48" t="str">
        <f t="shared" si="123"/>
        <v>-/</v>
      </c>
      <c r="O830" s="45"/>
      <c r="P830" s="158">
        <f>IFERROR(INDEX('قرائت کنتور'!A:AZ,MATCH(A830&amp;"-"&amp;"گاز",'قرائت کنتور'!B:B,0),MATCH(L830,'قرائت کنتور'!$1:$1,0)),0)</f>
        <v>0</v>
      </c>
      <c r="Q830" s="47">
        <f>IFERROR(INDEX('قرائت کنتور'!A:AZ,MATCH(A830&amp;"-"&amp;"گاز",'قرائت کنتور'!B:B,0),MATCH(G830,'قرائت کنتور'!$1:$1,0)),0)</f>
        <v>0</v>
      </c>
      <c r="R830" s="47">
        <f t="shared" si="124"/>
        <v>0</v>
      </c>
      <c r="S830" s="45"/>
      <c r="T830" s="155" t="str">
        <f>IFERROR(INDEX('تعرفه ها'!A:Z,MATCH("بهای هر متر مکعب گاز مصرفی",'تعرفه ها'!$B:$B,0),MATCH(F830,'تعرفه ها'!$2:$2,0)),"---")</f>
        <v>---</v>
      </c>
      <c r="U830" s="50" t="str">
        <f t="shared" si="125"/>
        <v>---</v>
      </c>
      <c r="V830" s="50" t="str">
        <f>IFERROR(ROUND(R830*INDEX('تعرفه ها'!A:Z,MATCH("عوارض گاز به ازاء هر متر مکعب",'تعرفه ها'!$B:$B,0),MATCH(F830,'تعرفه ها'!$2:$2,0)),0),"---")</f>
        <v>---</v>
      </c>
      <c r="W830" s="50" t="str">
        <f>IFERROR(ROUND(((U830+V830)*INDEX('تعرفه ها'!A:Z,MATCH("هزینه نگهداری و تعمیرات شبکه گاز",'تعرفه ها'!$B:$B,0),MATCH(F830,'تعرفه ها'!$2:$2,0))/100),0),"---")</f>
        <v>---</v>
      </c>
      <c r="X830" s="50" t="str">
        <f>IFERROR(IF(INDEX('اطلاعات دوره'!A:Z,MATCH(G830,'اطلاعات دوره'!C:C,0),MATCH("گاز",'اطلاعات دوره'!$1:$1,0))="دارد",ROUND((U830+V830)*INDEX('تعرفه ها'!A:Z,MATCH("پیک فصلی گاز",'تعرفه ها'!$B:$B,0),MATCH(F830,'تعرفه ها'!$2:$2,0))/100,0),0),"---")</f>
        <v>---</v>
      </c>
      <c r="Y830" s="50" t="str">
        <f>IFERROR(ROUND(SUM(U830+V830+W830+X830)*INDEX('تعرفه ها'!A:Z,MATCH("مالیات گاز",'تعرفه ها'!$B:$B,0),MATCH(F830,'تعرفه ها'!$2:$2,0))/100,0),"---")</f>
        <v>---</v>
      </c>
      <c r="Z830" s="50" t="str">
        <f t="shared" si="126"/>
        <v>---</v>
      </c>
      <c r="AA830" s="50" t="str">
        <f t="shared" si="130"/>
        <v>---</v>
      </c>
      <c r="AB830" s="50" t="str">
        <f t="shared" si="127"/>
        <v>---</v>
      </c>
      <c r="AC830" s="50" t="str">
        <f t="shared" si="128"/>
        <v>---</v>
      </c>
      <c r="AD830" s="153" t="str">
        <f t="shared" si="129"/>
        <v>---</v>
      </c>
      <c r="AF830" s="155" t="str">
        <f>IFERROR(IF(INDEX(پرداخت!A:AZ,MATCH(A830&amp;" - "&amp;"گاز",پرداخت!$B:$B,0),MATCH(G830,پرداخت!$1:$1,0))="نشده","نشده","شده"),"---")</f>
        <v>---</v>
      </c>
      <c r="AH830" s="144"/>
      <c r="AI830" s="144"/>
      <c r="AJ830" s="144"/>
    </row>
    <row r="831" spans="1:36" ht="34.9" hidden="1" customHeight="1">
      <c r="A831" s="170"/>
      <c r="B831" s="47">
        <f>IFERROR(INDEX('اطلاعات انشعابات شرکتها'!A:BB,MATCH(A831,'اطلاعات انشعابات شرکتها'!A:A,0),MATCH(B$1,'اطلاعات انشعابات شرکتها'!$1:$1,0)),0)</f>
        <v>0</v>
      </c>
      <c r="C831" s="48">
        <f>IFERROR(INDEX('اطلاعات انشعابات شرکتها'!A:BB,MATCH(A831,'اطلاعات انشعابات شرکتها'!A:A,0),MATCH(C$1,'اطلاعات انشعابات شرکتها'!$1:$1,0)),0)</f>
        <v>0</v>
      </c>
      <c r="D831" s="45"/>
      <c r="E831" s="171"/>
      <c r="F831" s="170"/>
      <c r="G831" s="47" t="str">
        <f t="shared" si="121"/>
        <v>/</v>
      </c>
      <c r="H831" s="47">
        <f>IFERROR(INDEX('اطلاعات دوره'!A:Z,MATCH(G831,'اطلاعات دوره'!C:C,0),MATCH(H$1,'اطلاعات دوره'!$1:$1,0)),0)</f>
        <v>0</v>
      </c>
      <c r="I831" s="47">
        <f>IFERROR(INDEX('اطلاعات دوره'!A:Z,MATCH(G831,'اطلاعات دوره'!C:C,0),MATCH(I$1,'اطلاعات دوره'!$1:$1,0)),0)</f>
        <v>0</v>
      </c>
      <c r="J831" s="48">
        <f>IFERROR(INDEX('اطلاعات دوره'!A:Z,MATCH(G831,'اطلاعات دوره'!C:C,0),MATCH(J$1,'اطلاعات دوره'!$1:$1,0)),0)</f>
        <v>0</v>
      </c>
      <c r="K831" s="46"/>
      <c r="L831" s="158" t="str">
        <f>IFERROR(INDEX('اطلاعات دوره'!A:Z,MATCH(G831,'اطلاعات دوره'!C:C,0)-1,MATCH("عنوان",'اطلاعات دوره'!$1:$1,0)),"---")</f>
        <v>---</v>
      </c>
      <c r="M831" s="47" t="str">
        <f t="shared" si="122"/>
        <v>----</v>
      </c>
      <c r="N831" s="48" t="str">
        <f t="shared" si="123"/>
        <v>-/</v>
      </c>
      <c r="O831" s="45"/>
      <c r="P831" s="158">
        <f>IFERROR(INDEX('قرائت کنتور'!A:AZ,MATCH(A831&amp;"-"&amp;"گاز",'قرائت کنتور'!B:B,0),MATCH(L831,'قرائت کنتور'!$1:$1,0)),0)</f>
        <v>0</v>
      </c>
      <c r="Q831" s="47">
        <f>IFERROR(INDEX('قرائت کنتور'!A:AZ,MATCH(A831&amp;"-"&amp;"گاز",'قرائت کنتور'!B:B,0),MATCH(G831,'قرائت کنتور'!$1:$1,0)),0)</f>
        <v>0</v>
      </c>
      <c r="R831" s="47">
        <f t="shared" si="124"/>
        <v>0</v>
      </c>
      <c r="S831" s="45"/>
      <c r="T831" s="155" t="str">
        <f>IFERROR(INDEX('تعرفه ها'!A:Z,MATCH("بهای هر متر مکعب گاز مصرفی",'تعرفه ها'!$B:$B,0),MATCH(F831,'تعرفه ها'!$2:$2,0)),"---")</f>
        <v>---</v>
      </c>
      <c r="U831" s="50" t="str">
        <f t="shared" si="125"/>
        <v>---</v>
      </c>
      <c r="V831" s="50" t="str">
        <f>IFERROR(ROUND(R831*INDEX('تعرفه ها'!A:Z,MATCH("عوارض گاز به ازاء هر متر مکعب",'تعرفه ها'!$B:$B,0),MATCH(F831,'تعرفه ها'!$2:$2,0)),0),"---")</f>
        <v>---</v>
      </c>
      <c r="W831" s="50" t="str">
        <f>IFERROR(ROUND(((U831+V831)*INDEX('تعرفه ها'!A:Z,MATCH("هزینه نگهداری و تعمیرات شبکه گاز",'تعرفه ها'!$B:$B,0),MATCH(F831,'تعرفه ها'!$2:$2,0))/100),0),"---")</f>
        <v>---</v>
      </c>
      <c r="X831" s="50" t="str">
        <f>IFERROR(IF(INDEX('اطلاعات دوره'!A:Z,MATCH(G831,'اطلاعات دوره'!C:C,0),MATCH("گاز",'اطلاعات دوره'!$1:$1,0))="دارد",ROUND((U831+V831)*INDEX('تعرفه ها'!A:Z,MATCH("پیک فصلی گاز",'تعرفه ها'!$B:$B,0),MATCH(F831,'تعرفه ها'!$2:$2,0))/100,0),0),"---")</f>
        <v>---</v>
      </c>
      <c r="Y831" s="50" t="str">
        <f>IFERROR(ROUND(SUM(U831+V831+W831+X831)*INDEX('تعرفه ها'!A:Z,MATCH("مالیات گاز",'تعرفه ها'!$B:$B,0),MATCH(F831,'تعرفه ها'!$2:$2,0))/100,0),"---")</f>
        <v>---</v>
      </c>
      <c r="Z831" s="50" t="str">
        <f t="shared" si="126"/>
        <v>---</v>
      </c>
      <c r="AA831" s="50" t="str">
        <f t="shared" si="130"/>
        <v>---</v>
      </c>
      <c r="AB831" s="50" t="str">
        <f t="shared" si="127"/>
        <v>---</v>
      </c>
      <c r="AC831" s="50" t="str">
        <f t="shared" si="128"/>
        <v>---</v>
      </c>
      <c r="AD831" s="153" t="str">
        <f t="shared" si="129"/>
        <v>---</v>
      </c>
      <c r="AF831" s="155" t="str">
        <f>IFERROR(IF(INDEX(پرداخت!A:AZ,MATCH(A831&amp;" - "&amp;"گاز",پرداخت!$B:$B,0),MATCH(G831,پرداخت!$1:$1,0))="نشده","نشده","شده"),"---")</f>
        <v>---</v>
      </c>
      <c r="AH831" s="144"/>
      <c r="AI831" s="144"/>
      <c r="AJ831" s="144"/>
    </row>
    <row r="832" spans="1:36" ht="34.9" hidden="1" customHeight="1">
      <c r="A832" s="170"/>
      <c r="B832" s="47">
        <f>IFERROR(INDEX('اطلاعات انشعابات شرکتها'!A:BB,MATCH(A832,'اطلاعات انشعابات شرکتها'!A:A,0),MATCH(B$1,'اطلاعات انشعابات شرکتها'!$1:$1,0)),0)</f>
        <v>0</v>
      </c>
      <c r="C832" s="48">
        <f>IFERROR(INDEX('اطلاعات انشعابات شرکتها'!A:BB,MATCH(A832,'اطلاعات انشعابات شرکتها'!A:A,0),MATCH(C$1,'اطلاعات انشعابات شرکتها'!$1:$1,0)),0)</f>
        <v>0</v>
      </c>
      <c r="D832" s="45"/>
      <c r="E832" s="171"/>
      <c r="F832" s="170"/>
      <c r="G832" s="47" t="str">
        <f t="shared" si="121"/>
        <v>/</v>
      </c>
      <c r="H832" s="47">
        <f>IFERROR(INDEX('اطلاعات دوره'!A:Z,MATCH(G832,'اطلاعات دوره'!C:C,0),MATCH(H$1,'اطلاعات دوره'!$1:$1,0)),0)</f>
        <v>0</v>
      </c>
      <c r="I832" s="47">
        <f>IFERROR(INDEX('اطلاعات دوره'!A:Z,MATCH(G832,'اطلاعات دوره'!C:C,0),MATCH(I$1,'اطلاعات دوره'!$1:$1,0)),0)</f>
        <v>0</v>
      </c>
      <c r="J832" s="48">
        <f>IFERROR(INDEX('اطلاعات دوره'!A:Z,MATCH(G832,'اطلاعات دوره'!C:C,0),MATCH(J$1,'اطلاعات دوره'!$1:$1,0)),0)</f>
        <v>0</v>
      </c>
      <c r="K832" s="46"/>
      <c r="L832" s="158" t="str">
        <f>IFERROR(INDEX('اطلاعات دوره'!A:Z,MATCH(G832,'اطلاعات دوره'!C:C,0)-1,MATCH("عنوان",'اطلاعات دوره'!$1:$1,0)),"---")</f>
        <v>---</v>
      </c>
      <c r="M832" s="47" t="str">
        <f t="shared" si="122"/>
        <v>----</v>
      </c>
      <c r="N832" s="48" t="str">
        <f t="shared" si="123"/>
        <v>-/</v>
      </c>
      <c r="O832" s="45"/>
      <c r="P832" s="158">
        <f>IFERROR(INDEX('قرائت کنتور'!A:AZ,MATCH(A832&amp;"-"&amp;"گاز",'قرائت کنتور'!B:B,0),MATCH(L832,'قرائت کنتور'!$1:$1,0)),0)</f>
        <v>0</v>
      </c>
      <c r="Q832" s="47">
        <f>IFERROR(INDEX('قرائت کنتور'!A:AZ,MATCH(A832&amp;"-"&amp;"گاز",'قرائت کنتور'!B:B,0),MATCH(G832,'قرائت کنتور'!$1:$1,0)),0)</f>
        <v>0</v>
      </c>
      <c r="R832" s="47">
        <f t="shared" si="124"/>
        <v>0</v>
      </c>
      <c r="S832" s="45"/>
      <c r="T832" s="155" t="str">
        <f>IFERROR(INDEX('تعرفه ها'!A:Z,MATCH("بهای هر متر مکعب گاز مصرفی",'تعرفه ها'!$B:$B,0),MATCH(F832,'تعرفه ها'!$2:$2,0)),"---")</f>
        <v>---</v>
      </c>
      <c r="U832" s="50" t="str">
        <f t="shared" si="125"/>
        <v>---</v>
      </c>
      <c r="V832" s="50" t="str">
        <f>IFERROR(ROUND(R832*INDEX('تعرفه ها'!A:Z,MATCH("عوارض گاز به ازاء هر متر مکعب",'تعرفه ها'!$B:$B,0),MATCH(F832,'تعرفه ها'!$2:$2,0)),0),"---")</f>
        <v>---</v>
      </c>
      <c r="W832" s="50" t="str">
        <f>IFERROR(ROUND(((U832+V832)*INDEX('تعرفه ها'!A:Z,MATCH("هزینه نگهداری و تعمیرات شبکه گاز",'تعرفه ها'!$B:$B,0),MATCH(F832,'تعرفه ها'!$2:$2,0))/100),0),"---")</f>
        <v>---</v>
      </c>
      <c r="X832" s="50" t="str">
        <f>IFERROR(IF(INDEX('اطلاعات دوره'!A:Z,MATCH(G832,'اطلاعات دوره'!C:C,0),MATCH("گاز",'اطلاعات دوره'!$1:$1,0))="دارد",ROUND((U832+V832)*INDEX('تعرفه ها'!A:Z,MATCH("پیک فصلی گاز",'تعرفه ها'!$B:$B,0),MATCH(F832,'تعرفه ها'!$2:$2,0))/100,0),0),"---")</f>
        <v>---</v>
      </c>
      <c r="Y832" s="50" t="str">
        <f>IFERROR(ROUND(SUM(U832+V832+W832+X832)*INDEX('تعرفه ها'!A:Z,MATCH("مالیات گاز",'تعرفه ها'!$B:$B,0),MATCH(F832,'تعرفه ها'!$2:$2,0))/100,0),"---")</f>
        <v>---</v>
      </c>
      <c r="Z832" s="50" t="str">
        <f t="shared" si="126"/>
        <v>---</v>
      </c>
      <c r="AA832" s="50" t="str">
        <f t="shared" si="130"/>
        <v>---</v>
      </c>
      <c r="AB832" s="50" t="str">
        <f t="shared" si="127"/>
        <v>---</v>
      </c>
      <c r="AC832" s="50" t="str">
        <f t="shared" si="128"/>
        <v>---</v>
      </c>
      <c r="AD832" s="153" t="str">
        <f t="shared" si="129"/>
        <v>---</v>
      </c>
      <c r="AF832" s="155" t="str">
        <f>IFERROR(IF(INDEX(پرداخت!A:AZ,MATCH(A832&amp;" - "&amp;"گاز",پرداخت!$B:$B,0),MATCH(G832,پرداخت!$1:$1,0))="نشده","نشده","شده"),"---")</f>
        <v>---</v>
      </c>
      <c r="AH832" s="144"/>
      <c r="AI832" s="144"/>
      <c r="AJ832" s="144"/>
    </row>
    <row r="833" spans="1:36" ht="34.9" hidden="1" customHeight="1">
      <c r="A833" s="170"/>
      <c r="B833" s="47">
        <f>IFERROR(INDEX('اطلاعات انشعابات شرکتها'!A:BB,MATCH(A833,'اطلاعات انشعابات شرکتها'!A:A,0),MATCH(B$1,'اطلاعات انشعابات شرکتها'!$1:$1,0)),0)</f>
        <v>0</v>
      </c>
      <c r="C833" s="48">
        <f>IFERROR(INDEX('اطلاعات انشعابات شرکتها'!A:BB,MATCH(A833,'اطلاعات انشعابات شرکتها'!A:A,0),MATCH(C$1,'اطلاعات انشعابات شرکتها'!$1:$1,0)),0)</f>
        <v>0</v>
      </c>
      <c r="D833" s="45"/>
      <c r="E833" s="171"/>
      <c r="F833" s="170"/>
      <c r="G833" s="47" t="str">
        <f t="shared" si="121"/>
        <v>/</v>
      </c>
      <c r="H833" s="47">
        <f>IFERROR(INDEX('اطلاعات دوره'!A:Z,MATCH(G833,'اطلاعات دوره'!C:C,0),MATCH(H$1,'اطلاعات دوره'!$1:$1,0)),0)</f>
        <v>0</v>
      </c>
      <c r="I833" s="47">
        <f>IFERROR(INDEX('اطلاعات دوره'!A:Z,MATCH(G833,'اطلاعات دوره'!C:C,0),MATCH(I$1,'اطلاعات دوره'!$1:$1,0)),0)</f>
        <v>0</v>
      </c>
      <c r="J833" s="48">
        <f>IFERROR(INDEX('اطلاعات دوره'!A:Z,MATCH(G833,'اطلاعات دوره'!C:C,0),MATCH(J$1,'اطلاعات دوره'!$1:$1,0)),0)</f>
        <v>0</v>
      </c>
      <c r="K833" s="46"/>
      <c r="L833" s="158" t="str">
        <f>IFERROR(INDEX('اطلاعات دوره'!A:Z,MATCH(G833,'اطلاعات دوره'!C:C,0)-1,MATCH("عنوان",'اطلاعات دوره'!$1:$1,0)),"---")</f>
        <v>---</v>
      </c>
      <c r="M833" s="47" t="str">
        <f t="shared" si="122"/>
        <v>----</v>
      </c>
      <c r="N833" s="48" t="str">
        <f t="shared" si="123"/>
        <v>-/</v>
      </c>
      <c r="O833" s="45"/>
      <c r="P833" s="158">
        <f>IFERROR(INDEX('قرائت کنتور'!A:AZ,MATCH(A833&amp;"-"&amp;"گاز",'قرائت کنتور'!B:B,0),MATCH(L833,'قرائت کنتور'!$1:$1,0)),0)</f>
        <v>0</v>
      </c>
      <c r="Q833" s="47">
        <f>IFERROR(INDEX('قرائت کنتور'!A:AZ,MATCH(A833&amp;"-"&amp;"گاز",'قرائت کنتور'!B:B,0),MATCH(G833,'قرائت کنتور'!$1:$1,0)),0)</f>
        <v>0</v>
      </c>
      <c r="R833" s="47">
        <f t="shared" si="124"/>
        <v>0</v>
      </c>
      <c r="S833" s="45"/>
      <c r="T833" s="155" t="str">
        <f>IFERROR(INDEX('تعرفه ها'!A:Z,MATCH("بهای هر متر مکعب گاز مصرفی",'تعرفه ها'!$B:$B,0),MATCH(F833,'تعرفه ها'!$2:$2,0)),"---")</f>
        <v>---</v>
      </c>
      <c r="U833" s="50" t="str">
        <f t="shared" si="125"/>
        <v>---</v>
      </c>
      <c r="V833" s="50" t="str">
        <f>IFERROR(ROUND(R833*INDEX('تعرفه ها'!A:Z,MATCH("عوارض گاز به ازاء هر متر مکعب",'تعرفه ها'!$B:$B,0),MATCH(F833,'تعرفه ها'!$2:$2,0)),0),"---")</f>
        <v>---</v>
      </c>
      <c r="W833" s="50" t="str">
        <f>IFERROR(ROUND(((U833+V833)*INDEX('تعرفه ها'!A:Z,MATCH("هزینه نگهداری و تعمیرات شبکه گاز",'تعرفه ها'!$B:$B,0),MATCH(F833,'تعرفه ها'!$2:$2,0))/100),0),"---")</f>
        <v>---</v>
      </c>
      <c r="X833" s="50" t="str">
        <f>IFERROR(IF(INDEX('اطلاعات دوره'!A:Z,MATCH(G833,'اطلاعات دوره'!C:C,0),MATCH("گاز",'اطلاعات دوره'!$1:$1,0))="دارد",ROUND((U833+V833)*INDEX('تعرفه ها'!A:Z,MATCH("پیک فصلی گاز",'تعرفه ها'!$B:$B,0),MATCH(F833,'تعرفه ها'!$2:$2,0))/100,0),0),"---")</f>
        <v>---</v>
      </c>
      <c r="Y833" s="50" t="str">
        <f>IFERROR(ROUND(SUM(U833+V833+W833+X833)*INDEX('تعرفه ها'!A:Z,MATCH("مالیات گاز",'تعرفه ها'!$B:$B,0),MATCH(F833,'تعرفه ها'!$2:$2,0))/100,0),"---")</f>
        <v>---</v>
      </c>
      <c r="Z833" s="50" t="str">
        <f t="shared" si="126"/>
        <v>---</v>
      </c>
      <c r="AA833" s="50" t="str">
        <f t="shared" si="130"/>
        <v>---</v>
      </c>
      <c r="AB833" s="50" t="str">
        <f t="shared" si="127"/>
        <v>---</v>
      </c>
      <c r="AC833" s="50" t="str">
        <f t="shared" si="128"/>
        <v>---</v>
      </c>
      <c r="AD833" s="153" t="str">
        <f t="shared" si="129"/>
        <v>---</v>
      </c>
      <c r="AF833" s="155" t="str">
        <f>IFERROR(IF(INDEX(پرداخت!A:AZ,MATCH(A833&amp;" - "&amp;"گاز",پرداخت!$B:$B,0),MATCH(G833,پرداخت!$1:$1,0))="نشده","نشده","شده"),"---")</f>
        <v>---</v>
      </c>
      <c r="AH833" s="144"/>
      <c r="AI833" s="144"/>
      <c r="AJ833" s="144"/>
    </row>
    <row r="834" spans="1:36" ht="34.9" hidden="1" customHeight="1">
      <c r="A834" s="170"/>
      <c r="B834" s="47">
        <f>IFERROR(INDEX('اطلاعات انشعابات شرکتها'!A:BB,MATCH(A834,'اطلاعات انشعابات شرکتها'!A:A,0),MATCH(B$1,'اطلاعات انشعابات شرکتها'!$1:$1,0)),0)</f>
        <v>0</v>
      </c>
      <c r="C834" s="48">
        <f>IFERROR(INDEX('اطلاعات انشعابات شرکتها'!A:BB,MATCH(A834,'اطلاعات انشعابات شرکتها'!A:A,0),MATCH(C$1,'اطلاعات انشعابات شرکتها'!$1:$1,0)),0)</f>
        <v>0</v>
      </c>
      <c r="D834" s="45"/>
      <c r="E834" s="171"/>
      <c r="F834" s="170"/>
      <c r="G834" s="47" t="str">
        <f t="shared" si="121"/>
        <v>/</v>
      </c>
      <c r="H834" s="47">
        <f>IFERROR(INDEX('اطلاعات دوره'!A:Z,MATCH(G834,'اطلاعات دوره'!C:C,0),MATCH(H$1,'اطلاعات دوره'!$1:$1,0)),0)</f>
        <v>0</v>
      </c>
      <c r="I834" s="47">
        <f>IFERROR(INDEX('اطلاعات دوره'!A:Z,MATCH(G834,'اطلاعات دوره'!C:C,0),MATCH(I$1,'اطلاعات دوره'!$1:$1,0)),0)</f>
        <v>0</v>
      </c>
      <c r="J834" s="48">
        <f>IFERROR(INDEX('اطلاعات دوره'!A:Z,MATCH(G834,'اطلاعات دوره'!C:C,0),MATCH(J$1,'اطلاعات دوره'!$1:$1,0)),0)</f>
        <v>0</v>
      </c>
      <c r="K834" s="46"/>
      <c r="L834" s="158" t="str">
        <f>IFERROR(INDEX('اطلاعات دوره'!A:Z,MATCH(G834,'اطلاعات دوره'!C:C,0)-1,MATCH("عنوان",'اطلاعات دوره'!$1:$1,0)),"---")</f>
        <v>---</v>
      </c>
      <c r="M834" s="47" t="str">
        <f t="shared" si="122"/>
        <v>----</v>
      </c>
      <c r="N834" s="48" t="str">
        <f t="shared" si="123"/>
        <v>-/</v>
      </c>
      <c r="O834" s="45"/>
      <c r="P834" s="158">
        <f>IFERROR(INDEX('قرائت کنتور'!A:AZ,MATCH(A834&amp;"-"&amp;"گاز",'قرائت کنتور'!B:B,0),MATCH(L834,'قرائت کنتور'!$1:$1,0)),0)</f>
        <v>0</v>
      </c>
      <c r="Q834" s="47">
        <f>IFERROR(INDEX('قرائت کنتور'!A:AZ,MATCH(A834&amp;"-"&amp;"گاز",'قرائت کنتور'!B:B,0),MATCH(G834,'قرائت کنتور'!$1:$1,0)),0)</f>
        <v>0</v>
      </c>
      <c r="R834" s="47">
        <f t="shared" si="124"/>
        <v>0</v>
      </c>
      <c r="S834" s="45"/>
      <c r="T834" s="155" t="str">
        <f>IFERROR(INDEX('تعرفه ها'!A:Z,MATCH("بهای هر متر مکعب گاز مصرفی",'تعرفه ها'!$B:$B,0),MATCH(F834,'تعرفه ها'!$2:$2,0)),"---")</f>
        <v>---</v>
      </c>
      <c r="U834" s="50" t="str">
        <f t="shared" si="125"/>
        <v>---</v>
      </c>
      <c r="V834" s="50" t="str">
        <f>IFERROR(ROUND(R834*INDEX('تعرفه ها'!A:Z,MATCH("عوارض گاز به ازاء هر متر مکعب",'تعرفه ها'!$B:$B,0),MATCH(F834,'تعرفه ها'!$2:$2,0)),0),"---")</f>
        <v>---</v>
      </c>
      <c r="W834" s="50" t="str">
        <f>IFERROR(ROUND(((U834+V834)*INDEX('تعرفه ها'!A:Z,MATCH("هزینه نگهداری و تعمیرات شبکه گاز",'تعرفه ها'!$B:$B,0),MATCH(F834,'تعرفه ها'!$2:$2,0))/100),0),"---")</f>
        <v>---</v>
      </c>
      <c r="X834" s="50" t="str">
        <f>IFERROR(IF(INDEX('اطلاعات دوره'!A:Z,MATCH(G834,'اطلاعات دوره'!C:C,0),MATCH("گاز",'اطلاعات دوره'!$1:$1,0))="دارد",ROUND((U834+V834)*INDEX('تعرفه ها'!A:Z,MATCH("پیک فصلی گاز",'تعرفه ها'!$B:$B,0),MATCH(F834,'تعرفه ها'!$2:$2,0))/100,0),0),"---")</f>
        <v>---</v>
      </c>
      <c r="Y834" s="50" t="str">
        <f>IFERROR(ROUND(SUM(U834+V834+W834+X834)*INDEX('تعرفه ها'!A:Z,MATCH("مالیات گاز",'تعرفه ها'!$B:$B,0),MATCH(F834,'تعرفه ها'!$2:$2,0))/100,0),"---")</f>
        <v>---</v>
      </c>
      <c r="Z834" s="50" t="str">
        <f t="shared" si="126"/>
        <v>---</v>
      </c>
      <c r="AA834" s="50" t="str">
        <f t="shared" si="130"/>
        <v>---</v>
      </c>
      <c r="AB834" s="50" t="str">
        <f t="shared" si="127"/>
        <v>---</v>
      </c>
      <c r="AC834" s="50" t="str">
        <f t="shared" si="128"/>
        <v>---</v>
      </c>
      <c r="AD834" s="153" t="str">
        <f t="shared" si="129"/>
        <v>---</v>
      </c>
      <c r="AF834" s="155" t="str">
        <f>IFERROR(IF(INDEX(پرداخت!A:AZ,MATCH(A834&amp;" - "&amp;"گاز",پرداخت!$B:$B,0),MATCH(G834,پرداخت!$1:$1,0))="نشده","نشده","شده"),"---")</f>
        <v>---</v>
      </c>
      <c r="AH834" s="144"/>
      <c r="AI834" s="144"/>
      <c r="AJ834" s="144"/>
    </row>
    <row r="835" spans="1:36" ht="34.9" hidden="1" customHeight="1">
      <c r="A835" s="170"/>
      <c r="B835" s="47">
        <f>IFERROR(INDEX('اطلاعات انشعابات شرکتها'!A:BB,MATCH(A835,'اطلاعات انشعابات شرکتها'!A:A,0),MATCH(B$1,'اطلاعات انشعابات شرکتها'!$1:$1,0)),0)</f>
        <v>0</v>
      </c>
      <c r="C835" s="48">
        <f>IFERROR(INDEX('اطلاعات انشعابات شرکتها'!A:BB,MATCH(A835,'اطلاعات انشعابات شرکتها'!A:A,0),MATCH(C$1,'اطلاعات انشعابات شرکتها'!$1:$1,0)),0)</f>
        <v>0</v>
      </c>
      <c r="D835" s="45"/>
      <c r="E835" s="171"/>
      <c r="F835" s="170"/>
      <c r="G835" s="47" t="str">
        <f t="shared" ref="G835:G898" si="131">F835&amp;"/"&amp;E835</f>
        <v>/</v>
      </c>
      <c r="H835" s="47">
        <f>IFERROR(INDEX('اطلاعات دوره'!A:Z,MATCH(G835,'اطلاعات دوره'!C:C,0),MATCH(H$1,'اطلاعات دوره'!$1:$1,0)),0)</f>
        <v>0</v>
      </c>
      <c r="I835" s="47">
        <f>IFERROR(INDEX('اطلاعات دوره'!A:Z,MATCH(G835,'اطلاعات دوره'!C:C,0),MATCH(I$1,'اطلاعات دوره'!$1:$1,0)),0)</f>
        <v>0</v>
      </c>
      <c r="J835" s="48">
        <f>IFERROR(INDEX('اطلاعات دوره'!A:Z,MATCH(G835,'اطلاعات دوره'!C:C,0),MATCH(J$1,'اطلاعات دوره'!$1:$1,0)),0)</f>
        <v>0</v>
      </c>
      <c r="K835" s="46"/>
      <c r="L835" s="158" t="str">
        <f>IFERROR(INDEX('اطلاعات دوره'!A:Z,MATCH(G835,'اطلاعات دوره'!C:C,0)-1,MATCH("عنوان",'اطلاعات دوره'!$1:$1,0)),"---")</f>
        <v>---</v>
      </c>
      <c r="M835" s="47" t="str">
        <f t="shared" ref="M835:M898" si="132">A835&amp;"-"&amp;L835</f>
        <v>----</v>
      </c>
      <c r="N835" s="48" t="str">
        <f t="shared" ref="N835:N898" si="133">A835&amp;"-"&amp;G835</f>
        <v>-/</v>
      </c>
      <c r="O835" s="45"/>
      <c r="P835" s="158">
        <f>IFERROR(INDEX('قرائت کنتور'!A:AZ,MATCH(A835&amp;"-"&amp;"گاز",'قرائت کنتور'!B:B,0),MATCH(L835,'قرائت کنتور'!$1:$1,0)),0)</f>
        <v>0</v>
      </c>
      <c r="Q835" s="47">
        <f>IFERROR(INDEX('قرائت کنتور'!A:AZ,MATCH(A835&amp;"-"&amp;"گاز",'قرائت کنتور'!B:B,0),MATCH(G835,'قرائت کنتور'!$1:$1,0)),0)</f>
        <v>0</v>
      </c>
      <c r="R835" s="47">
        <f t="shared" ref="R835:R898" si="134">IFERROR(Q835-P835,"---")</f>
        <v>0</v>
      </c>
      <c r="S835" s="45"/>
      <c r="T835" s="155" t="str">
        <f>IFERROR(INDEX('تعرفه ها'!A:Z,MATCH("بهای هر متر مکعب گاز مصرفی",'تعرفه ها'!$B:$B,0),MATCH(F835,'تعرفه ها'!$2:$2,0)),"---")</f>
        <v>---</v>
      </c>
      <c r="U835" s="50" t="str">
        <f t="shared" ref="U835:U898" si="135">IFERROR(ROUND(R835*T835,0),"---")</f>
        <v>---</v>
      </c>
      <c r="V835" s="50" t="str">
        <f>IFERROR(ROUND(R835*INDEX('تعرفه ها'!A:Z,MATCH("عوارض گاز به ازاء هر متر مکعب",'تعرفه ها'!$B:$B,0),MATCH(F835,'تعرفه ها'!$2:$2,0)),0),"---")</f>
        <v>---</v>
      </c>
      <c r="W835" s="50" t="str">
        <f>IFERROR(ROUND(((U835+V835)*INDEX('تعرفه ها'!A:Z,MATCH("هزینه نگهداری و تعمیرات شبکه گاز",'تعرفه ها'!$B:$B,0),MATCH(F835,'تعرفه ها'!$2:$2,0))/100),0),"---")</f>
        <v>---</v>
      </c>
      <c r="X835" s="50" t="str">
        <f>IFERROR(IF(INDEX('اطلاعات دوره'!A:Z,MATCH(G835,'اطلاعات دوره'!C:C,0),MATCH("گاز",'اطلاعات دوره'!$1:$1,0))="دارد",ROUND((U835+V835)*INDEX('تعرفه ها'!A:Z,MATCH("پیک فصلی گاز",'تعرفه ها'!$B:$B,0),MATCH(F835,'تعرفه ها'!$2:$2,0))/100,0),0),"---")</f>
        <v>---</v>
      </c>
      <c r="Y835" s="50" t="str">
        <f>IFERROR(ROUND(SUM(U835+V835+W835+X835)*INDEX('تعرفه ها'!A:Z,MATCH("مالیات گاز",'تعرفه ها'!$B:$B,0),MATCH(F835,'تعرفه ها'!$2:$2,0))/100,0),"---")</f>
        <v>---</v>
      </c>
      <c r="Z835" s="50" t="str">
        <f t="shared" ref="Z835:Z898" si="136">IFERROR((U835+V835+W835+X835+Y835),"---")</f>
        <v>---</v>
      </c>
      <c r="AA835" s="50" t="str">
        <f t="shared" si="130"/>
        <v>---</v>
      </c>
      <c r="AB835" s="50" t="str">
        <f t="shared" ref="AB835:AB898" si="137">IFERROR(Z835+AA835,"---")</f>
        <v>---</v>
      </c>
      <c r="AC835" s="50" t="str">
        <f t="shared" ref="AC835:AC898" si="138">IFERROR(INT(RIGHT(AB835,3)),"---")</f>
        <v>---</v>
      </c>
      <c r="AD835" s="153" t="str">
        <f t="shared" ref="AD835:AD898" si="139">IFERROR(AB835-AC835,"---")</f>
        <v>---</v>
      </c>
      <c r="AF835" s="155" t="str">
        <f>IFERROR(IF(INDEX(پرداخت!A:AZ,MATCH(A835&amp;" - "&amp;"گاز",پرداخت!$B:$B,0),MATCH(G835,پرداخت!$1:$1,0))="نشده","نشده","شده"),"---")</f>
        <v>---</v>
      </c>
      <c r="AH835" s="144"/>
      <c r="AI835" s="144"/>
      <c r="AJ835" s="144"/>
    </row>
    <row r="836" spans="1:36" ht="34.9" hidden="1" customHeight="1">
      <c r="A836" s="170"/>
      <c r="B836" s="47">
        <f>IFERROR(INDEX('اطلاعات انشعابات شرکتها'!A:BB,MATCH(A836,'اطلاعات انشعابات شرکتها'!A:A,0),MATCH(B$1,'اطلاعات انشعابات شرکتها'!$1:$1,0)),0)</f>
        <v>0</v>
      </c>
      <c r="C836" s="48">
        <f>IFERROR(INDEX('اطلاعات انشعابات شرکتها'!A:BB,MATCH(A836,'اطلاعات انشعابات شرکتها'!A:A,0),MATCH(C$1,'اطلاعات انشعابات شرکتها'!$1:$1,0)),0)</f>
        <v>0</v>
      </c>
      <c r="D836" s="45"/>
      <c r="E836" s="171"/>
      <c r="F836" s="170"/>
      <c r="G836" s="47" t="str">
        <f t="shared" si="131"/>
        <v>/</v>
      </c>
      <c r="H836" s="47">
        <f>IFERROR(INDEX('اطلاعات دوره'!A:Z,MATCH(G836,'اطلاعات دوره'!C:C,0),MATCH(H$1,'اطلاعات دوره'!$1:$1,0)),0)</f>
        <v>0</v>
      </c>
      <c r="I836" s="47">
        <f>IFERROR(INDEX('اطلاعات دوره'!A:Z,MATCH(G836,'اطلاعات دوره'!C:C,0),MATCH(I$1,'اطلاعات دوره'!$1:$1,0)),0)</f>
        <v>0</v>
      </c>
      <c r="J836" s="48">
        <f>IFERROR(INDEX('اطلاعات دوره'!A:Z,MATCH(G836,'اطلاعات دوره'!C:C,0),MATCH(J$1,'اطلاعات دوره'!$1:$1,0)),0)</f>
        <v>0</v>
      </c>
      <c r="K836" s="46"/>
      <c r="L836" s="158" t="str">
        <f>IFERROR(INDEX('اطلاعات دوره'!A:Z,MATCH(G836,'اطلاعات دوره'!C:C,0)-1,MATCH("عنوان",'اطلاعات دوره'!$1:$1,0)),"---")</f>
        <v>---</v>
      </c>
      <c r="M836" s="47" t="str">
        <f t="shared" si="132"/>
        <v>----</v>
      </c>
      <c r="N836" s="48" t="str">
        <f t="shared" si="133"/>
        <v>-/</v>
      </c>
      <c r="O836" s="45"/>
      <c r="P836" s="158">
        <f>IFERROR(INDEX('قرائت کنتور'!A:AZ,MATCH(A836&amp;"-"&amp;"گاز",'قرائت کنتور'!B:B,0),MATCH(L836,'قرائت کنتور'!$1:$1,0)),0)</f>
        <v>0</v>
      </c>
      <c r="Q836" s="47">
        <f>IFERROR(INDEX('قرائت کنتور'!A:AZ,MATCH(A836&amp;"-"&amp;"گاز",'قرائت کنتور'!B:B,0),MATCH(G836,'قرائت کنتور'!$1:$1,0)),0)</f>
        <v>0</v>
      </c>
      <c r="R836" s="47">
        <f t="shared" si="134"/>
        <v>0</v>
      </c>
      <c r="S836" s="45"/>
      <c r="T836" s="155" t="str">
        <f>IFERROR(INDEX('تعرفه ها'!A:Z,MATCH("بهای هر متر مکعب گاز مصرفی",'تعرفه ها'!$B:$B,0),MATCH(F836,'تعرفه ها'!$2:$2,0)),"---")</f>
        <v>---</v>
      </c>
      <c r="U836" s="50" t="str">
        <f t="shared" si="135"/>
        <v>---</v>
      </c>
      <c r="V836" s="50" t="str">
        <f>IFERROR(ROUND(R836*INDEX('تعرفه ها'!A:Z,MATCH("عوارض گاز به ازاء هر متر مکعب",'تعرفه ها'!$B:$B,0),MATCH(F836,'تعرفه ها'!$2:$2,0)),0),"---")</f>
        <v>---</v>
      </c>
      <c r="W836" s="50" t="str">
        <f>IFERROR(ROUND(((U836+V836)*INDEX('تعرفه ها'!A:Z,MATCH("هزینه نگهداری و تعمیرات شبکه گاز",'تعرفه ها'!$B:$B,0),MATCH(F836,'تعرفه ها'!$2:$2,0))/100),0),"---")</f>
        <v>---</v>
      </c>
      <c r="X836" s="50" t="str">
        <f>IFERROR(IF(INDEX('اطلاعات دوره'!A:Z,MATCH(G836,'اطلاعات دوره'!C:C,0),MATCH("گاز",'اطلاعات دوره'!$1:$1,0))="دارد",ROUND((U836+V836)*INDEX('تعرفه ها'!A:Z,MATCH("پیک فصلی گاز",'تعرفه ها'!$B:$B,0),MATCH(F836,'تعرفه ها'!$2:$2,0))/100,0),0),"---")</f>
        <v>---</v>
      </c>
      <c r="Y836" s="50" t="str">
        <f>IFERROR(ROUND(SUM(U836+V836+W836+X836)*INDEX('تعرفه ها'!A:Z,MATCH("مالیات گاز",'تعرفه ها'!$B:$B,0),MATCH(F836,'تعرفه ها'!$2:$2,0))/100,0),"---")</f>
        <v>---</v>
      </c>
      <c r="Z836" s="50" t="str">
        <f t="shared" si="136"/>
        <v>---</v>
      </c>
      <c r="AA836" s="50" t="str">
        <f t="shared" si="130"/>
        <v>---</v>
      </c>
      <c r="AB836" s="50" t="str">
        <f t="shared" si="137"/>
        <v>---</v>
      </c>
      <c r="AC836" s="50" t="str">
        <f t="shared" si="138"/>
        <v>---</v>
      </c>
      <c r="AD836" s="153" t="str">
        <f t="shared" si="139"/>
        <v>---</v>
      </c>
      <c r="AF836" s="155" t="str">
        <f>IFERROR(IF(INDEX(پرداخت!A:AZ,MATCH(A836&amp;" - "&amp;"گاز",پرداخت!$B:$B,0),MATCH(G836,پرداخت!$1:$1,0))="نشده","نشده","شده"),"---")</f>
        <v>---</v>
      </c>
      <c r="AH836" s="144"/>
      <c r="AI836" s="144"/>
      <c r="AJ836" s="144"/>
    </row>
    <row r="837" spans="1:36" ht="34.9" hidden="1" customHeight="1">
      <c r="A837" s="170"/>
      <c r="B837" s="47">
        <f>IFERROR(INDEX('اطلاعات انشعابات شرکتها'!A:BB,MATCH(A837,'اطلاعات انشعابات شرکتها'!A:A,0),MATCH(B$1,'اطلاعات انشعابات شرکتها'!$1:$1,0)),0)</f>
        <v>0</v>
      </c>
      <c r="C837" s="48">
        <f>IFERROR(INDEX('اطلاعات انشعابات شرکتها'!A:BB,MATCH(A837,'اطلاعات انشعابات شرکتها'!A:A,0),MATCH(C$1,'اطلاعات انشعابات شرکتها'!$1:$1,0)),0)</f>
        <v>0</v>
      </c>
      <c r="D837" s="45"/>
      <c r="E837" s="171"/>
      <c r="F837" s="170"/>
      <c r="G837" s="47" t="str">
        <f t="shared" si="131"/>
        <v>/</v>
      </c>
      <c r="H837" s="47">
        <f>IFERROR(INDEX('اطلاعات دوره'!A:Z,MATCH(G837,'اطلاعات دوره'!C:C,0),MATCH(H$1,'اطلاعات دوره'!$1:$1,0)),0)</f>
        <v>0</v>
      </c>
      <c r="I837" s="47">
        <f>IFERROR(INDEX('اطلاعات دوره'!A:Z,MATCH(G837,'اطلاعات دوره'!C:C,0),MATCH(I$1,'اطلاعات دوره'!$1:$1,0)),0)</f>
        <v>0</v>
      </c>
      <c r="J837" s="48">
        <f>IFERROR(INDEX('اطلاعات دوره'!A:Z,MATCH(G837,'اطلاعات دوره'!C:C,0),MATCH(J$1,'اطلاعات دوره'!$1:$1,0)),0)</f>
        <v>0</v>
      </c>
      <c r="K837" s="46"/>
      <c r="L837" s="158" t="str">
        <f>IFERROR(INDEX('اطلاعات دوره'!A:Z,MATCH(G837,'اطلاعات دوره'!C:C,0)-1,MATCH("عنوان",'اطلاعات دوره'!$1:$1,0)),"---")</f>
        <v>---</v>
      </c>
      <c r="M837" s="47" t="str">
        <f t="shared" si="132"/>
        <v>----</v>
      </c>
      <c r="N837" s="48" t="str">
        <f t="shared" si="133"/>
        <v>-/</v>
      </c>
      <c r="O837" s="45"/>
      <c r="P837" s="158">
        <f>IFERROR(INDEX('قرائت کنتور'!A:AZ,MATCH(A837&amp;"-"&amp;"گاز",'قرائت کنتور'!B:B,0),MATCH(L837,'قرائت کنتور'!$1:$1,0)),0)</f>
        <v>0</v>
      </c>
      <c r="Q837" s="47">
        <f>IFERROR(INDEX('قرائت کنتور'!A:AZ,MATCH(A837&amp;"-"&amp;"گاز",'قرائت کنتور'!B:B,0),MATCH(G837,'قرائت کنتور'!$1:$1,0)),0)</f>
        <v>0</v>
      </c>
      <c r="R837" s="47">
        <f t="shared" si="134"/>
        <v>0</v>
      </c>
      <c r="S837" s="45"/>
      <c r="T837" s="155" t="str">
        <f>IFERROR(INDEX('تعرفه ها'!A:Z,MATCH("بهای هر متر مکعب گاز مصرفی",'تعرفه ها'!$B:$B,0),MATCH(F837,'تعرفه ها'!$2:$2,0)),"---")</f>
        <v>---</v>
      </c>
      <c r="U837" s="50" t="str">
        <f t="shared" si="135"/>
        <v>---</v>
      </c>
      <c r="V837" s="50" t="str">
        <f>IFERROR(ROUND(R837*INDEX('تعرفه ها'!A:Z,MATCH("عوارض گاز به ازاء هر متر مکعب",'تعرفه ها'!$B:$B,0),MATCH(F837,'تعرفه ها'!$2:$2,0)),0),"---")</f>
        <v>---</v>
      </c>
      <c r="W837" s="50" t="str">
        <f>IFERROR(ROUND(((U837+V837)*INDEX('تعرفه ها'!A:Z,MATCH("هزینه نگهداری و تعمیرات شبکه گاز",'تعرفه ها'!$B:$B,0),MATCH(F837,'تعرفه ها'!$2:$2,0))/100),0),"---")</f>
        <v>---</v>
      </c>
      <c r="X837" s="50" t="str">
        <f>IFERROR(IF(INDEX('اطلاعات دوره'!A:Z,MATCH(G837,'اطلاعات دوره'!C:C,0),MATCH("گاز",'اطلاعات دوره'!$1:$1,0))="دارد",ROUND((U837+V837)*INDEX('تعرفه ها'!A:Z,MATCH("پیک فصلی گاز",'تعرفه ها'!$B:$B,0),MATCH(F837,'تعرفه ها'!$2:$2,0))/100,0),0),"---")</f>
        <v>---</v>
      </c>
      <c r="Y837" s="50" t="str">
        <f>IFERROR(ROUND(SUM(U837+V837+W837+X837)*INDEX('تعرفه ها'!A:Z,MATCH("مالیات گاز",'تعرفه ها'!$B:$B,0),MATCH(F837,'تعرفه ها'!$2:$2,0))/100,0),"---")</f>
        <v>---</v>
      </c>
      <c r="Z837" s="50" t="str">
        <f t="shared" si="136"/>
        <v>---</v>
      </c>
      <c r="AA837" s="50" t="str">
        <f t="shared" si="130"/>
        <v>---</v>
      </c>
      <c r="AB837" s="50" t="str">
        <f t="shared" si="137"/>
        <v>---</v>
      </c>
      <c r="AC837" s="50" t="str">
        <f t="shared" si="138"/>
        <v>---</v>
      </c>
      <c r="AD837" s="153" t="str">
        <f t="shared" si="139"/>
        <v>---</v>
      </c>
      <c r="AF837" s="155" t="str">
        <f>IFERROR(IF(INDEX(پرداخت!A:AZ,MATCH(A837&amp;" - "&amp;"گاز",پرداخت!$B:$B,0),MATCH(G837,پرداخت!$1:$1,0))="نشده","نشده","شده"),"---")</f>
        <v>---</v>
      </c>
      <c r="AH837" s="144"/>
      <c r="AI837" s="144"/>
      <c r="AJ837" s="144"/>
    </row>
    <row r="838" spans="1:36" ht="34.9" hidden="1" customHeight="1">
      <c r="A838" s="170"/>
      <c r="B838" s="47">
        <f>IFERROR(INDEX('اطلاعات انشعابات شرکتها'!A:BB,MATCH(A838,'اطلاعات انشعابات شرکتها'!A:A,0),MATCH(B$1,'اطلاعات انشعابات شرکتها'!$1:$1,0)),0)</f>
        <v>0</v>
      </c>
      <c r="C838" s="48">
        <f>IFERROR(INDEX('اطلاعات انشعابات شرکتها'!A:BB,MATCH(A838,'اطلاعات انشعابات شرکتها'!A:A,0),MATCH(C$1,'اطلاعات انشعابات شرکتها'!$1:$1,0)),0)</f>
        <v>0</v>
      </c>
      <c r="D838" s="45"/>
      <c r="E838" s="171"/>
      <c r="F838" s="170"/>
      <c r="G838" s="47" t="str">
        <f t="shared" si="131"/>
        <v>/</v>
      </c>
      <c r="H838" s="47">
        <f>IFERROR(INDEX('اطلاعات دوره'!A:Z,MATCH(G838,'اطلاعات دوره'!C:C,0),MATCH(H$1,'اطلاعات دوره'!$1:$1,0)),0)</f>
        <v>0</v>
      </c>
      <c r="I838" s="47">
        <f>IFERROR(INDEX('اطلاعات دوره'!A:Z,MATCH(G838,'اطلاعات دوره'!C:C,0),MATCH(I$1,'اطلاعات دوره'!$1:$1,0)),0)</f>
        <v>0</v>
      </c>
      <c r="J838" s="48">
        <f>IFERROR(INDEX('اطلاعات دوره'!A:Z,MATCH(G838,'اطلاعات دوره'!C:C,0),MATCH(J$1,'اطلاعات دوره'!$1:$1,0)),0)</f>
        <v>0</v>
      </c>
      <c r="K838" s="46"/>
      <c r="L838" s="158" t="str">
        <f>IFERROR(INDEX('اطلاعات دوره'!A:Z,MATCH(G838,'اطلاعات دوره'!C:C,0)-1,MATCH("عنوان",'اطلاعات دوره'!$1:$1,0)),"---")</f>
        <v>---</v>
      </c>
      <c r="M838" s="47" t="str">
        <f t="shared" si="132"/>
        <v>----</v>
      </c>
      <c r="N838" s="48" t="str">
        <f t="shared" si="133"/>
        <v>-/</v>
      </c>
      <c r="O838" s="45"/>
      <c r="P838" s="158">
        <f>IFERROR(INDEX('قرائت کنتور'!A:AZ,MATCH(A838&amp;"-"&amp;"گاز",'قرائت کنتور'!B:B,0),MATCH(L838,'قرائت کنتور'!$1:$1,0)),0)</f>
        <v>0</v>
      </c>
      <c r="Q838" s="47">
        <f>IFERROR(INDEX('قرائت کنتور'!A:AZ,MATCH(A838&amp;"-"&amp;"گاز",'قرائت کنتور'!B:B,0),MATCH(G838,'قرائت کنتور'!$1:$1,0)),0)</f>
        <v>0</v>
      </c>
      <c r="R838" s="47">
        <f t="shared" si="134"/>
        <v>0</v>
      </c>
      <c r="S838" s="45"/>
      <c r="T838" s="155" t="str">
        <f>IFERROR(INDEX('تعرفه ها'!A:Z,MATCH("بهای هر متر مکعب گاز مصرفی",'تعرفه ها'!$B:$B,0),MATCH(F838,'تعرفه ها'!$2:$2,0)),"---")</f>
        <v>---</v>
      </c>
      <c r="U838" s="50" t="str">
        <f t="shared" si="135"/>
        <v>---</v>
      </c>
      <c r="V838" s="50" t="str">
        <f>IFERROR(ROUND(R838*INDEX('تعرفه ها'!A:Z,MATCH("عوارض گاز به ازاء هر متر مکعب",'تعرفه ها'!$B:$B,0),MATCH(F838,'تعرفه ها'!$2:$2,0)),0),"---")</f>
        <v>---</v>
      </c>
      <c r="W838" s="50" t="str">
        <f>IFERROR(ROUND(((U838+V838)*INDEX('تعرفه ها'!A:Z,MATCH("هزینه نگهداری و تعمیرات شبکه گاز",'تعرفه ها'!$B:$B,0),MATCH(F838,'تعرفه ها'!$2:$2,0))/100),0),"---")</f>
        <v>---</v>
      </c>
      <c r="X838" s="50" t="str">
        <f>IFERROR(IF(INDEX('اطلاعات دوره'!A:Z,MATCH(G838,'اطلاعات دوره'!C:C,0),MATCH("گاز",'اطلاعات دوره'!$1:$1,0))="دارد",ROUND((U838+V838)*INDEX('تعرفه ها'!A:Z,MATCH("پیک فصلی گاز",'تعرفه ها'!$B:$B,0),MATCH(F838,'تعرفه ها'!$2:$2,0))/100,0),0),"---")</f>
        <v>---</v>
      </c>
      <c r="Y838" s="50" t="str">
        <f>IFERROR(ROUND(SUM(U838+V838+W838+X838)*INDEX('تعرفه ها'!A:Z,MATCH("مالیات گاز",'تعرفه ها'!$B:$B,0),MATCH(F838,'تعرفه ها'!$2:$2,0))/100,0),"---")</f>
        <v>---</v>
      </c>
      <c r="Z838" s="50" t="str">
        <f t="shared" si="136"/>
        <v>---</v>
      </c>
      <c r="AA838" s="50" t="str">
        <f t="shared" si="130"/>
        <v>---</v>
      </c>
      <c r="AB838" s="50" t="str">
        <f t="shared" si="137"/>
        <v>---</v>
      </c>
      <c r="AC838" s="50" t="str">
        <f t="shared" si="138"/>
        <v>---</v>
      </c>
      <c r="AD838" s="153" t="str">
        <f t="shared" si="139"/>
        <v>---</v>
      </c>
      <c r="AF838" s="155" t="str">
        <f>IFERROR(IF(INDEX(پرداخت!A:AZ,MATCH(A838&amp;" - "&amp;"گاز",پرداخت!$B:$B,0),MATCH(G838,پرداخت!$1:$1,0))="نشده","نشده","شده"),"---")</f>
        <v>---</v>
      </c>
      <c r="AH838" s="144"/>
      <c r="AI838" s="144"/>
      <c r="AJ838" s="144"/>
    </row>
    <row r="839" spans="1:36" ht="34.9" hidden="1" customHeight="1">
      <c r="A839" s="170"/>
      <c r="B839" s="47">
        <f>IFERROR(INDEX('اطلاعات انشعابات شرکتها'!A:BB,MATCH(A839,'اطلاعات انشعابات شرکتها'!A:A,0),MATCH(B$1,'اطلاعات انشعابات شرکتها'!$1:$1,0)),0)</f>
        <v>0</v>
      </c>
      <c r="C839" s="48">
        <f>IFERROR(INDEX('اطلاعات انشعابات شرکتها'!A:BB,MATCH(A839,'اطلاعات انشعابات شرکتها'!A:A,0),MATCH(C$1,'اطلاعات انشعابات شرکتها'!$1:$1,0)),0)</f>
        <v>0</v>
      </c>
      <c r="D839" s="45"/>
      <c r="E839" s="171"/>
      <c r="F839" s="170"/>
      <c r="G839" s="47" t="str">
        <f t="shared" si="131"/>
        <v>/</v>
      </c>
      <c r="H839" s="47">
        <f>IFERROR(INDEX('اطلاعات دوره'!A:Z,MATCH(G839,'اطلاعات دوره'!C:C,0),MATCH(H$1,'اطلاعات دوره'!$1:$1,0)),0)</f>
        <v>0</v>
      </c>
      <c r="I839" s="47">
        <f>IFERROR(INDEX('اطلاعات دوره'!A:Z,MATCH(G839,'اطلاعات دوره'!C:C,0),MATCH(I$1,'اطلاعات دوره'!$1:$1,0)),0)</f>
        <v>0</v>
      </c>
      <c r="J839" s="48">
        <f>IFERROR(INDEX('اطلاعات دوره'!A:Z,MATCH(G839,'اطلاعات دوره'!C:C,0),MATCH(J$1,'اطلاعات دوره'!$1:$1,0)),0)</f>
        <v>0</v>
      </c>
      <c r="K839" s="46"/>
      <c r="L839" s="158" t="str">
        <f>IFERROR(INDEX('اطلاعات دوره'!A:Z,MATCH(G839,'اطلاعات دوره'!C:C,0)-1,MATCH("عنوان",'اطلاعات دوره'!$1:$1,0)),"---")</f>
        <v>---</v>
      </c>
      <c r="M839" s="47" t="str">
        <f t="shared" si="132"/>
        <v>----</v>
      </c>
      <c r="N839" s="48" t="str">
        <f t="shared" si="133"/>
        <v>-/</v>
      </c>
      <c r="O839" s="45"/>
      <c r="P839" s="158">
        <f>IFERROR(INDEX('قرائت کنتور'!A:AZ,MATCH(A839&amp;"-"&amp;"گاز",'قرائت کنتور'!B:B,0),MATCH(L839,'قرائت کنتور'!$1:$1,0)),0)</f>
        <v>0</v>
      </c>
      <c r="Q839" s="47">
        <f>IFERROR(INDEX('قرائت کنتور'!A:AZ,MATCH(A839&amp;"-"&amp;"گاز",'قرائت کنتور'!B:B,0),MATCH(G839,'قرائت کنتور'!$1:$1,0)),0)</f>
        <v>0</v>
      </c>
      <c r="R839" s="47">
        <f t="shared" si="134"/>
        <v>0</v>
      </c>
      <c r="S839" s="45"/>
      <c r="T839" s="155" t="str">
        <f>IFERROR(INDEX('تعرفه ها'!A:Z,MATCH("بهای هر متر مکعب گاز مصرفی",'تعرفه ها'!$B:$B,0),MATCH(F839,'تعرفه ها'!$2:$2,0)),"---")</f>
        <v>---</v>
      </c>
      <c r="U839" s="50" t="str">
        <f t="shared" si="135"/>
        <v>---</v>
      </c>
      <c r="V839" s="50" t="str">
        <f>IFERROR(ROUND(R839*INDEX('تعرفه ها'!A:Z,MATCH("عوارض گاز به ازاء هر متر مکعب",'تعرفه ها'!$B:$B,0),MATCH(F839,'تعرفه ها'!$2:$2,0)),0),"---")</f>
        <v>---</v>
      </c>
      <c r="W839" s="50" t="str">
        <f>IFERROR(ROUND(((U839+V839)*INDEX('تعرفه ها'!A:Z,MATCH("هزینه نگهداری و تعمیرات شبکه گاز",'تعرفه ها'!$B:$B,0),MATCH(F839,'تعرفه ها'!$2:$2,0))/100),0),"---")</f>
        <v>---</v>
      </c>
      <c r="X839" s="50" t="str">
        <f>IFERROR(IF(INDEX('اطلاعات دوره'!A:Z,MATCH(G839,'اطلاعات دوره'!C:C,0),MATCH("گاز",'اطلاعات دوره'!$1:$1,0))="دارد",ROUND((U839+V839)*INDEX('تعرفه ها'!A:Z,MATCH("پیک فصلی گاز",'تعرفه ها'!$B:$B,0),MATCH(F839,'تعرفه ها'!$2:$2,0))/100,0),0),"---")</f>
        <v>---</v>
      </c>
      <c r="Y839" s="50" t="str">
        <f>IFERROR(ROUND(SUM(U839+V839+W839+X839)*INDEX('تعرفه ها'!A:Z,MATCH("مالیات گاز",'تعرفه ها'!$B:$B,0),MATCH(F839,'تعرفه ها'!$2:$2,0))/100,0),"---")</f>
        <v>---</v>
      </c>
      <c r="Z839" s="50" t="str">
        <f t="shared" si="136"/>
        <v>---</v>
      </c>
      <c r="AA839" s="50" t="str">
        <f t="shared" si="130"/>
        <v>---</v>
      </c>
      <c r="AB839" s="50" t="str">
        <f t="shared" si="137"/>
        <v>---</v>
      </c>
      <c r="AC839" s="50" t="str">
        <f t="shared" si="138"/>
        <v>---</v>
      </c>
      <c r="AD839" s="153" t="str">
        <f t="shared" si="139"/>
        <v>---</v>
      </c>
      <c r="AF839" s="155" t="str">
        <f>IFERROR(IF(INDEX(پرداخت!A:AZ,MATCH(A839&amp;" - "&amp;"گاز",پرداخت!$B:$B,0),MATCH(G839,پرداخت!$1:$1,0))="نشده","نشده","شده"),"---")</f>
        <v>---</v>
      </c>
      <c r="AH839" s="144"/>
      <c r="AI839" s="144"/>
      <c r="AJ839" s="144"/>
    </row>
    <row r="840" spans="1:36" ht="34.9" hidden="1" customHeight="1">
      <c r="A840" s="170"/>
      <c r="B840" s="47">
        <f>IFERROR(INDEX('اطلاعات انشعابات شرکتها'!A:BB,MATCH(A840,'اطلاعات انشعابات شرکتها'!A:A,0),MATCH(B$1,'اطلاعات انشعابات شرکتها'!$1:$1,0)),0)</f>
        <v>0</v>
      </c>
      <c r="C840" s="48">
        <f>IFERROR(INDEX('اطلاعات انشعابات شرکتها'!A:BB,MATCH(A840,'اطلاعات انشعابات شرکتها'!A:A,0),MATCH(C$1,'اطلاعات انشعابات شرکتها'!$1:$1,0)),0)</f>
        <v>0</v>
      </c>
      <c r="D840" s="45"/>
      <c r="E840" s="171"/>
      <c r="F840" s="170"/>
      <c r="G840" s="47" t="str">
        <f t="shared" si="131"/>
        <v>/</v>
      </c>
      <c r="H840" s="47">
        <f>IFERROR(INDEX('اطلاعات دوره'!A:Z,MATCH(G840,'اطلاعات دوره'!C:C,0),MATCH(H$1,'اطلاعات دوره'!$1:$1,0)),0)</f>
        <v>0</v>
      </c>
      <c r="I840" s="47">
        <f>IFERROR(INDEX('اطلاعات دوره'!A:Z,MATCH(G840,'اطلاعات دوره'!C:C,0),MATCH(I$1,'اطلاعات دوره'!$1:$1,0)),0)</f>
        <v>0</v>
      </c>
      <c r="J840" s="48">
        <f>IFERROR(INDEX('اطلاعات دوره'!A:Z,MATCH(G840,'اطلاعات دوره'!C:C,0),MATCH(J$1,'اطلاعات دوره'!$1:$1,0)),0)</f>
        <v>0</v>
      </c>
      <c r="K840" s="46"/>
      <c r="L840" s="158" t="str">
        <f>IFERROR(INDEX('اطلاعات دوره'!A:Z,MATCH(G840,'اطلاعات دوره'!C:C,0)-1,MATCH("عنوان",'اطلاعات دوره'!$1:$1,0)),"---")</f>
        <v>---</v>
      </c>
      <c r="M840" s="47" t="str">
        <f t="shared" si="132"/>
        <v>----</v>
      </c>
      <c r="N840" s="48" t="str">
        <f t="shared" si="133"/>
        <v>-/</v>
      </c>
      <c r="O840" s="45"/>
      <c r="P840" s="158">
        <f>IFERROR(INDEX('قرائت کنتور'!A:AZ,MATCH(A840&amp;"-"&amp;"گاز",'قرائت کنتور'!B:B,0),MATCH(L840,'قرائت کنتور'!$1:$1,0)),0)</f>
        <v>0</v>
      </c>
      <c r="Q840" s="47">
        <f>IFERROR(INDEX('قرائت کنتور'!A:AZ,MATCH(A840&amp;"-"&amp;"گاز",'قرائت کنتور'!B:B,0),MATCH(G840,'قرائت کنتور'!$1:$1,0)),0)</f>
        <v>0</v>
      </c>
      <c r="R840" s="47">
        <f t="shared" si="134"/>
        <v>0</v>
      </c>
      <c r="S840" s="45"/>
      <c r="T840" s="155" t="str">
        <f>IFERROR(INDEX('تعرفه ها'!A:Z,MATCH("بهای هر متر مکعب گاز مصرفی",'تعرفه ها'!$B:$B,0),MATCH(F840,'تعرفه ها'!$2:$2,0)),"---")</f>
        <v>---</v>
      </c>
      <c r="U840" s="50" t="str">
        <f t="shared" si="135"/>
        <v>---</v>
      </c>
      <c r="V840" s="50" t="str">
        <f>IFERROR(ROUND(R840*INDEX('تعرفه ها'!A:Z,MATCH("عوارض گاز به ازاء هر متر مکعب",'تعرفه ها'!$B:$B,0),MATCH(F840,'تعرفه ها'!$2:$2,0)),0),"---")</f>
        <v>---</v>
      </c>
      <c r="W840" s="50" t="str">
        <f>IFERROR(ROUND(((U840+V840)*INDEX('تعرفه ها'!A:Z,MATCH("هزینه نگهداری و تعمیرات شبکه گاز",'تعرفه ها'!$B:$B,0),MATCH(F840,'تعرفه ها'!$2:$2,0))/100),0),"---")</f>
        <v>---</v>
      </c>
      <c r="X840" s="50" t="str">
        <f>IFERROR(IF(INDEX('اطلاعات دوره'!A:Z,MATCH(G840,'اطلاعات دوره'!C:C,0),MATCH("گاز",'اطلاعات دوره'!$1:$1,0))="دارد",ROUND((U840+V840)*INDEX('تعرفه ها'!A:Z,MATCH("پیک فصلی گاز",'تعرفه ها'!$B:$B,0),MATCH(F840,'تعرفه ها'!$2:$2,0))/100,0),0),"---")</f>
        <v>---</v>
      </c>
      <c r="Y840" s="50" t="str">
        <f>IFERROR(ROUND(SUM(U840+V840+W840+X840)*INDEX('تعرفه ها'!A:Z,MATCH("مالیات گاز",'تعرفه ها'!$B:$B,0),MATCH(F840,'تعرفه ها'!$2:$2,0))/100,0),"---")</f>
        <v>---</v>
      </c>
      <c r="Z840" s="50" t="str">
        <f t="shared" si="136"/>
        <v>---</v>
      </c>
      <c r="AA840" s="50" t="str">
        <f t="shared" si="130"/>
        <v>---</v>
      </c>
      <c r="AB840" s="50" t="str">
        <f t="shared" si="137"/>
        <v>---</v>
      </c>
      <c r="AC840" s="50" t="str">
        <f t="shared" si="138"/>
        <v>---</v>
      </c>
      <c r="AD840" s="153" t="str">
        <f t="shared" si="139"/>
        <v>---</v>
      </c>
      <c r="AF840" s="155" t="str">
        <f>IFERROR(IF(INDEX(پرداخت!A:AZ,MATCH(A840&amp;" - "&amp;"گاز",پرداخت!$B:$B,0),MATCH(G840,پرداخت!$1:$1,0))="نشده","نشده","شده"),"---")</f>
        <v>---</v>
      </c>
      <c r="AH840" s="144"/>
      <c r="AI840" s="144"/>
      <c r="AJ840" s="144"/>
    </row>
    <row r="841" spans="1:36" ht="34.9" hidden="1" customHeight="1">
      <c r="A841" s="170"/>
      <c r="B841" s="47">
        <f>IFERROR(INDEX('اطلاعات انشعابات شرکتها'!A:BB,MATCH(A841,'اطلاعات انشعابات شرکتها'!A:A,0),MATCH(B$1,'اطلاعات انشعابات شرکتها'!$1:$1,0)),0)</f>
        <v>0</v>
      </c>
      <c r="C841" s="48">
        <f>IFERROR(INDEX('اطلاعات انشعابات شرکتها'!A:BB,MATCH(A841,'اطلاعات انشعابات شرکتها'!A:A,0),MATCH(C$1,'اطلاعات انشعابات شرکتها'!$1:$1,0)),0)</f>
        <v>0</v>
      </c>
      <c r="D841" s="45"/>
      <c r="E841" s="171"/>
      <c r="F841" s="170"/>
      <c r="G841" s="47" t="str">
        <f t="shared" si="131"/>
        <v>/</v>
      </c>
      <c r="H841" s="47">
        <f>IFERROR(INDEX('اطلاعات دوره'!A:Z,MATCH(G841,'اطلاعات دوره'!C:C,0),MATCH(H$1,'اطلاعات دوره'!$1:$1,0)),0)</f>
        <v>0</v>
      </c>
      <c r="I841" s="47">
        <f>IFERROR(INDEX('اطلاعات دوره'!A:Z,MATCH(G841,'اطلاعات دوره'!C:C,0),MATCH(I$1,'اطلاعات دوره'!$1:$1,0)),0)</f>
        <v>0</v>
      </c>
      <c r="J841" s="48">
        <f>IFERROR(INDEX('اطلاعات دوره'!A:Z,MATCH(G841,'اطلاعات دوره'!C:C,0),MATCH(J$1,'اطلاعات دوره'!$1:$1,0)),0)</f>
        <v>0</v>
      </c>
      <c r="K841" s="46"/>
      <c r="L841" s="158" t="str">
        <f>IFERROR(INDEX('اطلاعات دوره'!A:Z,MATCH(G841,'اطلاعات دوره'!C:C,0)-1,MATCH("عنوان",'اطلاعات دوره'!$1:$1,0)),"---")</f>
        <v>---</v>
      </c>
      <c r="M841" s="47" t="str">
        <f t="shared" si="132"/>
        <v>----</v>
      </c>
      <c r="N841" s="48" t="str">
        <f t="shared" si="133"/>
        <v>-/</v>
      </c>
      <c r="O841" s="45"/>
      <c r="P841" s="158">
        <f>IFERROR(INDEX('قرائت کنتور'!A:AZ,MATCH(A841&amp;"-"&amp;"گاز",'قرائت کنتور'!B:B,0),MATCH(L841,'قرائت کنتور'!$1:$1,0)),0)</f>
        <v>0</v>
      </c>
      <c r="Q841" s="47">
        <f>IFERROR(INDEX('قرائت کنتور'!A:AZ,MATCH(A841&amp;"-"&amp;"گاز",'قرائت کنتور'!B:B,0),MATCH(G841,'قرائت کنتور'!$1:$1,0)),0)</f>
        <v>0</v>
      </c>
      <c r="R841" s="47">
        <f t="shared" si="134"/>
        <v>0</v>
      </c>
      <c r="S841" s="45"/>
      <c r="T841" s="155" t="str">
        <f>IFERROR(INDEX('تعرفه ها'!A:Z,MATCH("بهای هر متر مکعب گاز مصرفی",'تعرفه ها'!$B:$B,0),MATCH(F841,'تعرفه ها'!$2:$2,0)),"---")</f>
        <v>---</v>
      </c>
      <c r="U841" s="50" t="str">
        <f t="shared" si="135"/>
        <v>---</v>
      </c>
      <c r="V841" s="50" t="str">
        <f>IFERROR(ROUND(R841*INDEX('تعرفه ها'!A:Z,MATCH("عوارض گاز به ازاء هر متر مکعب",'تعرفه ها'!$B:$B,0),MATCH(F841,'تعرفه ها'!$2:$2,0)),0),"---")</f>
        <v>---</v>
      </c>
      <c r="W841" s="50" t="str">
        <f>IFERROR(ROUND(((U841+V841)*INDEX('تعرفه ها'!A:Z,MATCH("هزینه نگهداری و تعمیرات شبکه گاز",'تعرفه ها'!$B:$B,0),MATCH(F841,'تعرفه ها'!$2:$2,0))/100),0),"---")</f>
        <v>---</v>
      </c>
      <c r="X841" s="50" t="str">
        <f>IFERROR(IF(INDEX('اطلاعات دوره'!A:Z,MATCH(G841,'اطلاعات دوره'!C:C,0),MATCH("گاز",'اطلاعات دوره'!$1:$1,0))="دارد",ROUND((U841+V841)*INDEX('تعرفه ها'!A:Z,MATCH("پیک فصلی گاز",'تعرفه ها'!$B:$B,0),MATCH(F841,'تعرفه ها'!$2:$2,0))/100,0),0),"---")</f>
        <v>---</v>
      </c>
      <c r="Y841" s="50" t="str">
        <f>IFERROR(ROUND(SUM(U841+V841+W841+X841)*INDEX('تعرفه ها'!A:Z,MATCH("مالیات گاز",'تعرفه ها'!$B:$B,0),MATCH(F841,'تعرفه ها'!$2:$2,0))/100,0),"---")</f>
        <v>---</v>
      </c>
      <c r="Z841" s="50" t="str">
        <f t="shared" si="136"/>
        <v>---</v>
      </c>
      <c r="AA841" s="50" t="str">
        <f t="shared" si="130"/>
        <v>---</v>
      </c>
      <c r="AB841" s="50" t="str">
        <f t="shared" si="137"/>
        <v>---</v>
      </c>
      <c r="AC841" s="50" t="str">
        <f t="shared" si="138"/>
        <v>---</v>
      </c>
      <c r="AD841" s="153" t="str">
        <f t="shared" si="139"/>
        <v>---</v>
      </c>
      <c r="AF841" s="155" t="str">
        <f>IFERROR(IF(INDEX(پرداخت!A:AZ,MATCH(A841&amp;" - "&amp;"گاز",پرداخت!$B:$B,0),MATCH(G841,پرداخت!$1:$1,0))="نشده","نشده","شده"),"---")</f>
        <v>---</v>
      </c>
      <c r="AH841" s="144"/>
      <c r="AI841" s="144"/>
      <c r="AJ841" s="144"/>
    </row>
    <row r="842" spans="1:36" ht="34.9" hidden="1" customHeight="1">
      <c r="A842" s="170"/>
      <c r="B842" s="47">
        <f>IFERROR(INDEX('اطلاعات انشعابات شرکتها'!A:BB,MATCH(A842,'اطلاعات انشعابات شرکتها'!A:A,0),MATCH(B$1,'اطلاعات انشعابات شرکتها'!$1:$1,0)),0)</f>
        <v>0</v>
      </c>
      <c r="C842" s="48">
        <f>IFERROR(INDEX('اطلاعات انشعابات شرکتها'!A:BB,MATCH(A842,'اطلاعات انشعابات شرکتها'!A:A,0),MATCH(C$1,'اطلاعات انشعابات شرکتها'!$1:$1,0)),0)</f>
        <v>0</v>
      </c>
      <c r="D842" s="45"/>
      <c r="E842" s="171"/>
      <c r="F842" s="170"/>
      <c r="G842" s="47" t="str">
        <f t="shared" si="131"/>
        <v>/</v>
      </c>
      <c r="H842" s="47">
        <f>IFERROR(INDEX('اطلاعات دوره'!A:Z,MATCH(G842,'اطلاعات دوره'!C:C,0),MATCH(H$1,'اطلاعات دوره'!$1:$1,0)),0)</f>
        <v>0</v>
      </c>
      <c r="I842" s="47">
        <f>IFERROR(INDEX('اطلاعات دوره'!A:Z,MATCH(G842,'اطلاعات دوره'!C:C,0),MATCH(I$1,'اطلاعات دوره'!$1:$1,0)),0)</f>
        <v>0</v>
      </c>
      <c r="J842" s="48">
        <f>IFERROR(INDEX('اطلاعات دوره'!A:Z,MATCH(G842,'اطلاعات دوره'!C:C,0),MATCH(J$1,'اطلاعات دوره'!$1:$1,0)),0)</f>
        <v>0</v>
      </c>
      <c r="K842" s="46"/>
      <c r="L842" s="158" t="str">
        <f>IFERROR(INDEX('اطلاعات دوره'!A:Z,MATCH(G842,'اطلاعات دوره'!C:C,0)-1,MATCH("عنوان",'اطلاعات دوره'!$1:$1,0)),"---")</f>
        <v>---</v>
      </c>
      <c r="M842" s="47" t="str">
        <f t="shared" si="132"/>
        <v>----</v>
      </c>
      <c r="N842" s="48" t="str">
        <f t="shared" si="133"/>
        <v>-/</v>
      </c>
      <c r="O842" s="45"/>
      <c r="P842" s="158">
        <f>IFERROR(INDEX('قرائت کنتور'!A:AZ,MATCH(A842&amp;"-"&amp;"گاز",'قرائت کنتور'!B:B,0),MATCH(L842,'قرائت کنتور'!$1:$1,0)),0)</f>
        <v>0</v>
      </c>
      <c r="Q842" s="47">
        <f>IFERROR(INDEX('قرائت کنتور'!A:AZ,MATCH(A842&amp;"-"&amp;"گاز",'قرائت کنتور'!B:B,0),MATCH(G842,'قرائت کنتور'!$1:$1,0)),0)</f>
        <v>0</v>
      </c>
      <c r="R842" s="47">
        <f t="shared" si="134"/>
        <v>0</v>
      </c>
      <c r="S842" s="45"/>
      <c r="T842" s="155" t="str">
        <f>IFERROR(INDEX('تعرفه ها'!A:Z,MATCH("بهای هر متر مکعب گاز مصرفی",'تعرفه ها'!$B:$B,0),MATCH(F842,'تعرفه ها'!$2:$2,0)),"---")</f>
        <v>---</v>
      </c>
      <c r="U842" s="50" t="str">
        <f t="shared" si="135"/>
        <v>---</v>
      </c>
      <c r="V842" s="50" t="str">
        <f>IFERROR(ROUND(R842*INDEX('تعرفه ها'!A:Z,MATCH("عوارض گاز به ازاء هر متر مکعب",'تعرفه ها'!$B:$B,0),MATCH(F842,'تعرفه ها'!$2:$2,0)),0),"---")</f>
        <v>---</v>
      </c>
      <c r="W842" s="50" t="str">
        <f>IFERROR(ROUND(((U842+V842)*INDEX('تعرفه ها'!A:Z,MATCH("هزینه نگهداری و تعمیرات شبکه گاز",'تعرفه ها'!$B:$B,0),MATCH(F842,'تعرفه ها'!$2:$2,0))/100),0),"---")</f>
        <v>---</v>
      </c>
      <c r="X842" s="50" t="str">
        <f>IFERROR(IF(INDEX('اطلاعات دوره'!A:Z,MATCH(G842,'اطلاعات دوره'!C:C,0),MATCH("گاز",'اطلاعات دوره'!$1:$1,0))="دارد",ROUND((U842+V842)*INDEX('تعرفه ها'!A:Z,MATCH("پیک فصلی گاز",'تعرفه ها'!$B:$B,0),MATCH(F842,'تعرفه ها'!$2:$2,0))/100,0),0),"---")</f>
        <v>---</v>
      </c>
      <c r="Y842" s="50" t="str">
        <f>IFERROR(ROUND(SUM(U842+V842+W842+X842)*INDEX('تعرفه ها'!A:Z,MATCH("مالیات گاز",'تعرفه ها'!$B:$B,0),MATCH(F842,'تعرفه ها'!$2:$2,0))/100,0),"---")</f>
        <v>---</v>
      </c>
      <c r="Z842" s="50" t="str">
        <f t="shared" si="136"/>
        <v>---</v>
      </c>
      <c r="AA842" s="50" t="str">
        <f t="shared" si="130"/>
        <v>---</v>
      </c>
      <c r="AB842" s="50" t="str">
        <f t="shared" si="137"/>
        <v>---</v>
      </c>
      <c r="AC842" s="50" t="str">
        <f t="shared" si="138"/>
        <v>---</v>
      </c>
      <c r="AD842" s="153" t="str">
        <f t="shared" si="139"/>
        <v>---</v>
      </c>
      <c r="AF842" s="155" t="str">
        <f>IFERROR(IF(INDEX(پرداخت!A:AZ,MATCH(A842&amp;" - "&amp;"گاز",پرداخت!$B:$B,0),MATCH(G842,پرداخت!$1:$1,0))="نشده","نشده","شده"),"---")</f>
        <v>---</v>
      </c>
      <c r="AH842" s="144"/>
      <c r="AI842" s="144"/>
      <c r="AJ842" s="144"/>
    </row>
    <row r="843" spans="1:36" ht="34.9" hidden="1" customHeight="1">
      <c r="A843" s="170"/>
      <c r="B843" s="47">
        <f>IFERROR(INDEX('اطلاعات انشعابات شرکتها'!A:BB,MATCH(A843,'اطلاعات انشعابات شرکتها'!A:A,0),MATCH(B$1,'اطلاعات انشعابات شرکتها'!$1:$1,0)),0)</f>
        <v>0</v>
      </c>
      <c r="C843" s="48">
        <f>IFERROR(INDEX('اطلاعات انشعابات شرکتها'!A:BB,MATCH(A843,'اطلاعات انشعابات شرکتها'!A:A,0),MATCH(C$1,'اطلاعات انشعابات شرکتها'!$1:$1,0)),0)</f>
        <v>0</v>
      </c>
      <c r="D843" s="45"/>
      <c r="E843" s="171"/>
      <c r="F843" s="170"/>
      <c r="G843" s="47" t="str">
        <f t="shared" si="131"/>
        <v>/</v>
      </c>
      <c r="H843" s="47">
        <f>IFERROR(INDEX('اطلاعات دوره'!A:Z,MATCH(G843,'اطلاعات دوره'!C:C,0),MATCH(H$1,'اطلاعات دوره'!$1:$1,0)),0)</f>
        <v>0</v>
      </c>
      <c r="I843" s="47">
        <f>IFERROR(INDEX('اطلاعات دوره'!A:Z,MATCH(G843,'اطلاعات دوره'!C:C,0),MATCH(I$1,'اطلاعات دوره'!$1:$1,0)),0)</f>
        <v>0</v>
      </c>
      <c r="J843" s="48">
        <f>IFERROR(INDEX('اطلاعات دوره'!A:Z,MATCH(G843,'اطلاعات دوره'!C:C,0),MATCH(J$1,'اطلاعات دوره'!$1:$1,0)),0)</f>
        <v>0</v>
      </c>
      <c r="K843" s="46"/>
      <c r="L843" s="158" t="str">
        <f>IFERROR(INDEX('اطلاعات دوره'!A:Z,MATCH(G843,'اطلاعات دوره'!C:C,0)-1,MATCH("عنوان",'اطلاعات دوره'!$1:$1,0)),"---")</f>
        <v>---</v>
      </c>
      <c r="M843" s="47" t="str">
        <f t="shared" si="132"/>
        <v>----</v>
      </c>
      <c r="N843" s="48" t="str">
        <f t="shared" si="133"/>
        <v>-/</v>
      </c>
      <c r="O843" s="45"/>
      <c r="P843" s="158">
        <f>IFERROR(INDEX('قرائت کنتور'!A:AZ,MATCH(A843&amp;"-"&amp;"گاز",'قرائت کنتور'!B:B,0),MATCH(L843,'قرائت کنتور'!$1:$1,0)),0)</f>
        <v>0</v>
      </c>
      <c r="Q843" s="47">
        <f>IFERROR(INDEX('قرائت کنتور'!A:AZ,MATCH(A843&amp;"-"&amp;"گاز",'قرائت کنتور'!B:B,0),MATCH(G843,'قرائت کنتور'!$1:$1,0)),0)</f>
        <v>0</v>
      </c>
      <c r="R843" s="47">
        <f t="shared" si="134"/>
        <v>0</v>
      </c>
      <c r="S843" s="45"/>
      <c r="T843" s="155" t="str">
        <f>IFERROR(INDEX('تعرفه ها'!A:Z,MATCH("بهای هر متر مکعب گاز مصرفی",'تعرفه ها'!$B:$B,0),MATCH(F843,'تعرفه ها'!$2:$2,0)),"---")</f>
        <v>---</v>
      </c>
      <c r="U843" s="50" t="str">
        <f t="shared" si="135"/>
        <v>---</v>
      </c>
      <c r="V843" s="50" t="str">
        <f>IFERROR(ROUND(R843*INDEX('تعرفه ها'!A:Z,MATCH("عوارض گاز به ازاء هر متر مکعب",'تعرفه ها'!$B:$B,0),MATCH(F843,'تعرفه ها'!$2:$2,0)),0),"---")</f>
        <v>---</v>
      </c>
      <c r="W843" s="50" t="str">
        <f>IFERROR(ROUND(((U843+V843)*INDEX('تعرفه ها'!A:Z,MATCH("هزینه نگهداری و تعمیرات شبکه گاز",'تعرفه ها'!$B:$B,0),MATCH(F843,'تعرفه ها'!$2:$2,0))/100),0),"---")</f>
        <v>---</v>
      </c>
      <c r="X843" s="50" t="str">
        <f>IFERROR(IF(INDEX('اطلاعات دوره'!A:Z,MATCH(G843,'اطلاعات دوره'!C:C,0),MATCH("گاز",'اطلاعات دوره'!$1:$1,0))="دارد",ROUND((U843+V843)*INDEX('تعرفه ها'!A:Z,MATCH("پیک فصلی گاز",'تعرفه ها'!$B:$B,0),MATCH(F843,'تعرفه ها'!$2:$2,0))/100,0),0),"---")</f>
        <v>---</v>
      </c>
      <c r="Y843" s="50" t="str">
        <f>IFERROR(ROUND(SUM(U843+V843+W843+X843)*INDEX('تعرفه ها'!A:Z,MATCH("مالیات گاز",'تعرفه ها'!$B:$B,0),MATCH(F843,'تعرفه ها'!$2:$2,0))/100,0),"---")</f>
        <v>---</v>
      </c>
      <c r="Z843" s="50" t="str">
        <f t="shared" si="136"/>
        <v>---</v>
      </c>
      <c r="AA843" s="50" t="str">
        <f t="shared" si="130"/>
        <v>---</v>
      </c>
      <c r="AB843" s="50" t="str">
        <f t="shared" si="137"/>
        <v>---</v>
      </c>
      <c r="AC843" s="50" t="str">
        <f t="shared" si="138"/>
        <v>---</v>
      </c>
      <c r="AD843" s="153" t="str">
        <f t="shared" si="139"/>
        <v>---</v>
      </c>
      <c r="AF843" s="155" t="str">
        <f>IFERROR(IF(INDEX(پرداخت!A:AZ,MATCH(A843&amp;" - "&amp;"گاز",پرداخت!$B:$B,0),MATCH(G843,پرداخت!$1:$1,0))="نشده","نشده","شده"),"---")</f>
        <v>---</v>
      </c>
      <c r="AH843" s="144"/>
      <c r="AI843" s="144"/>
      <c r="AJ843" s="144"/>
    </row>
    <row r="844" spans="1:36" ht="34.9" hidden="1" customHeight="1">
      <c r="A844" s="170"/>
      <c r="B844" s="47">
        <f>IFERROR(INDEX('اطلاعات انشعابات شرکتها'!A:BB,MATCH(A844,'اطلاعات انشعابات شرکتها'!A:A,0),MATCH(B$1,'اطلاعات انشعابات شرکتها'!$1:$1,0)),0)</f>
        <v>0</v>
      </c>
      <c r="C844" s="48">
        <f>IFERROR(INDEX('اطلاعات انشعابات شرکتها'!A:BB,MATCH(A844,'اطلاعات انشعابات شرکتها'!A:A,0),MATCH(C$1,'اطلاعات انشعابات شرکتها'!$1:$1,0)),0)</f>
        <v>0</v>
      </c>
      <c r="D844" s="45"/>
      <c r="E844" s="171"/>
      <c r="F844" s="170"/>
      <c r="G844" s="47" t="str">
        <f t="shared" si="131"/>
        <v>/</v>
      </c>
      <c r="H844" s="47">
        <f>IFERROR(INDEX('اطلاعات دوره'!A:Z,MATCH(G844,'اطلاعات دوره'!C:C,0),MATCH(H$1,'اطلاعات دوره'!$1:$1,0)),0)</f>
        <v>0</v>
      </c>
      <c r="I844" s="47">
        <f>IFERROR(INDEX('اطلاعات دوره'!A:Z,MATCH(G844,'اطلاعات دوره'!C:C,0),MATCH(I$1,'اطلاعات دوره'!$1:$1,0)),0)</f>
        <v>0</v>
      </c>
      <c r="J844" s="48">
        <f>IFERROR(INDEX('اطلاعات دوره'!A:Z,MATCH(G844,'اطلاعات دوره'!C:C,0),MATCH(J$1,'اطلاعات دوره'!$1:$1,0)),0)</f>
        <v>0</v>
      </c>
      <c r="K844" s="46"/>
      <c r="L844" s="158" t="str">
        <f>IFERROR(INDEX('اطلاعات دوره'!A:Z,MATCH(G844,'اطلاعات دوره'!C:C,0)-1,MATCH("عنوان",'اطلاعات دوره'!$1:$1,0)),"---")</f>
        <v>---</v>
      </c>
      <c r="M844" s="47" t="str">
        <f t="shared" si="132"/>
        <v>----</v>
      </c>
      <c r="N844" s="48" t="str">
        <f t="shared" si="133"/>
        <v>-/</v>
      </c>
      <c r="O844" s="45"/>
      <c r="P844" s="158">
        <f>IFERROR(INDEX('قرائت کنتور'!A:AZ,MATCH(A844&amp;"-"&amp;"گاز",'قرائت کنتور'!B:B,0),MATCH(L844,'قرائت کنتور'!$1:$1,0)),0)</f>
        <v>0</v>
      </c>
      <c r="Q844" s="47">
        <f>IFERROR(INDEX('قرائت کنتور'!A:AZ,MATCH(A844&amp;"-"&amp;"گاز",'قرائت کنتور'!B:B,0),MATCH(G844,'قرائت کنتور'!$1:$1,0)),0)</f>
        <v>0</v>
      </c>
      <c r="R844" s="47">
        <f t="shared" si="134"/>
        <v>0</v>
      </c>
      <c r="S844" s="45"/>
      <c r="T844" s="155" t="str">
        <f>IFERROR(INDEX('تعرفه ها'!A:Z,MATCH("بهای هر متر مکعب گاز مصرفی",'تعرفه ها'!$B:$B,0),MATCH(F844,'تعرفه ها'!$2:$2,0)),"---")</f>
        <v>---</v>
      </c>
      <c r="U844" s="50" t="str">
        <f t="shared" si="135"/>
        <v>---</v>
      </c>
      <c r="V844" s="50" t="str">
        <f>IFERROR(ROUND(R844*INDEX('تعرفه ها'!A:Z,MATCH("عوارض گاز به ازاء هر متر مکعب",'تعرفه ها'!$B:$B,0),MATCH(F844,'تعرفه ها'!$2:$2,0)),0),"---")</f>
        <v>---</v>
      </c>
      <c r="W844" s="50" t="str">
        <f>IFERROR(ROUND(((U844+V844)*INDEX('تعرفه ها'!A:Z,MATCH("هزینه نگهداری و تعمیرات شبکه گاز",'تعرفه ها'!$B:$B,0),MATCH(F844,'تعرفه ها'!$2:$2,0))/100),0),"---")</f>
        <v>---</v>
      </c>
      <c r="X844" s="50" t="str">
        <f>IFERROR(IF(INDEX('اطلاعات دوره'!A:Z,MATCH(G844,'اطلاعات دوره'!C:C,0),MATCH("گاز",'اطلاعات دوره'!$1:$1,0))="دارد",ROUND((U844+V844)*INDEX('تعرفه ها'!A:Z,MATCH("پیک فصلی گاز",'تعرفه ها'!$B:$B,0),MATCH(F844,'تعرفه ها'!$2:$2,0))/100,0),0),"---")</f>
        <v>---</v>
      </c>
      <c r="Y844" s="50" t="str">
        <f>IFERROR(ROUND(SUM(U844+V844+W844+X844)*INDEX('تعرفه ها'!A:Z,MATCH("مالیات گاز",'تعرفه ها'!$B:$B,0),MATCH(F844,'تعرفه ها'!$2:$2,0))/100,0),"---")</f>
        <v>---</v>
      </c>
      <c r="Z844" s="50" t="str">
        <f t="shared" si="136"/>
        <v>---</v>
      </c>
      <c r="AA844" s="50" t="str">
        <f t="shared" si="130"/>
        <v>---</v>
      </c>
      <c r="AB844" s="50" t="str">
        <f t="shared" si="137"/>
        <v>---</v>
      </c>
      <c r="AC844" s="50" t="str">
        <f t="shared" si="138"/>
        <v>---</v>
      </c>
      <c r="AD844" s="153" t="str">
        <f t="shared" si="139"/>
        <v>---</v>
      </c>
      <c r="AF844" s="155" t="str">
        <f>IFERROR(IF(INDEX(پرداخت!A:AZ,MATCH(A844&amp;" - "&amp;"گاز",پرداخت!$B:$B,0),MATCH(G844,پرداخت!$1:$1,0))="نشده","نشده","شده"),"---")</f>
        <v>---</v>
      </c>
      <c r="AH844" s="144"/>
      <c r="AI844" s="144"/>
      <c r="AJ844" s="144"/>
    </row>
    <row r="845" spans="1:36" ht="34.9" hidden="1" customHeight="1">
      <c r="A845" s="170"/>
      <c r="B845" s="47">
        <f>IFERROR(INDEX('اطلاعات انشعابات شرکتها'!A:BB,MATCH(A845,'اطلاعات انشعابات شرکتها'!A:A,0),MATCH(B$1,'اطلاعات انشعابات شرکتها'!$1:$1,0)),0)</f>
        <v>0</v>
      </c>
      <c r="C845" s="48">
        <f>IFERROR(INDEX('اطلاعات انشعابات شرکتها'!A:BB,MATCH(A845,'اطلاعات انشعابات شرکتها'!A:A,0),MATCH(C$1,'اطلاعات انشعابات شرکتها'!$1:$1,0)),0)</f>
        <v>0</v>
      </c>
      <c r="D845" s="45"/>
      <c r="E845" s="171"/>
      <c r="F845" s="170"/>
      <c r="G845" s="47" t="str">
        <f t="shared" si="131"/>
        <v>/</v>
      </c>
      <c r="H845" s="47">
        <f>IFERROR(INDEX('اطلاعات دوره'!A:Z,MATCH(G845,'اطلاعات دوره'!C:C,0),MATCH(H$1,'اطلاعات دوره'!$1:$1,0)),0)</f>
        <v>0</v>
      </c>
      <c r="I845" s="47">
        <f>IFERROR(INDEX('اطلاعات دوره'!A:Z,MATCH(G845,'اطلاعات دوره'!C:C,0),MATCH(I$1,'اطلاعات دوره'!$1:$1,0)),0)</f>
        <v>0</v>
      </c>
      <c r="J845" s="48">
        <f>IFERROR(INDEX('اطلاعات دوره'!A:Z,MATCH(G845,'اطلاعات دوره'!C:C,0),MATCH(J$1,'اطلاعات دوره'!$1:$1,0)),0)</f>
        <v>0</v>
      </c>
      <c r="K845" s="46"/>
      <c r="L845" s="158" t="str">
        <f>IFERROR(INDEX('اطلاعات دوره'!A:Z,MATCH(G845,'اطلاعات دوره'!C:C,0)-1,MATCH("عنوان",'اطلاعات دوره'!$1:$1,0)),"---")</f>
        <v>---</v>
      </c>
      <c r="M845" s="47" t="str">
        <f t="shared" si="132"/>
        <v>----</v>
      </c>
      <c r="N845" s="48" t="str">
        <f t="shared" si="133"/>
        <v>-/</v>
      </c>
      <c r="O845" s="45"/>
      <c r="P845" s="158">
        <f>IFERROR(INDEX('قرائت کنتور'!A:AZ,MATCH(A845&amp;"-"&amp;"گاز",'قرائت کنتور'!B:B,0),MATCH(L845,'قرائت کنتور'!$1:$1,0)),0)</f>
        <v>0</v>
      </c>
      <c r="Q845" s="47">
        <f>IFERROR(INDEX('قرائت کنتور'!A:AZ,MATCH(A845&amp;"-"&amp;"گاز",'قرائت کنتور'!B:B,0),MATCH(G845,'قرائت کنتور'!$1:$1,0)),0)</f>
        <v>0</v>
      </c>
      <c r="R845" s="47">
        <f t="shared" si="134"/>
        <v>0</v>
      </c>
      <c r="S845" s="45"/>
      <c r="T845" s="155" t="str">
        <f>IFERROR(INDEX('تعرفه ها'!A:Z,MATCH("بهای هر متر مکعب گاز مصرفی",'تعرفه ها'!$B:$B,0),MATCH(F845,'تعرفه ها'!$2:$2,0)),"---")</f>
        <v>---</v>
      </c>
      <c r="U845" s="50" t="str">
        <f t="shared" si="135"/>
        <v>---</v>
      </c>
      <c r="V845" s="50" t="str">
        <f>IFERROR(ROUND(R845*INDEX('تعرفه ها'!A:Z,MATCH("عوارض گاز به ازاء هر متر مکعب",'تعرفه ها'!$B:$B,0),MATCH(F845,'تعرفه ها'!$2:$2,0)),0),"---")</f>
        <v>---</v>
      </c>
      <c r="W845" s="50" t="str">
        <f>IFERROR(ROUND(((U845+V845)*INDEX('تعرفه ها'!A:Z,MATCH("هزینه نگهداری و تعمیرات شبکه گاز",'تعرفه ها'!$B:$B,0),MATCH(F845,'تعرفه ها'!$2:$2,0))/100),0),"---")</f>
        <v>---</v>
      </c>
      <c r="X845" s="50" t="str">
        <f>IFERROR(IF(INDEX('اطلاعات دوره'!A:Z,MATCH(G845,'اطلاعات دوره'!C:C,0),MATCH("گاز",'اطلاعات دوره'!$1:$1,0))="دارد",ROUND((U845+V845)*INDEX('تعرفه ها'!A:Z,MATCH("پیک فصلی گاز",'تعرفه ها'!$B:$B,0),MATCH(F845,'تعرفه ها'!$2:$2,0))/100,0),0),"---")</f>
        <v>---</v>
      </c>
      <c r="Y845" s="50" t="str">
        <f>IFERROR(ROUND(SUM(U845+V845+W845+X845)*INDEX('تعرفه ها'!A:Z,MATCH("مالیات گاز",'تعرفه ها'!$B:$B,0),MATCH(F845,'تعرفه ها'!$2:$2,0))/100,0),"---")</f>
        <v>---</v>
      </c>
      <c r="Z845" s="50" t="str">
        <f t="shared" si="136"/>
        <v>---</v>
      </c>
      <c r="AA845" s="50" t="str">
        <f t="shared" si="130"/>
        <v>---</v>
      </c>
      <c r="AB845" s="50" t="str">
        <f t="shared" si="137"/>
        <v>---</v>
      </c>
      <c r="AC845" s="50" t="str">
        <f t="shared" si="138"/>
        <v>---</v>
      </c>
      <c r="AD845" s="153" t="str">
        <f t="shared" si="139"/>
        <v>---</v>
      </c>
      <c r="AF845" s="155" t="str">
        <f>IFERROR(IF(INDEX(پرداخت!A:AZ,MATCH(A845&amp;" - "&amp;"گاز",پرداخت!$B:$B,0),MATCH(G845,پرداخت!$1:$1,0))="نشده","نشده","شده"),"---")</f>
        <v>---</v>
      </c>
      <c r="AH845" s="144"/>
      <c r="AI845" s="144"/>
      <c r="AJ845" s="144"/>
    </row>
    <row r="846" spans="1:36" ht="34.9" hidden="1" customHeight="1">
      <c r="A846" s="170"/>
      <c r="B846" s="47">
        <f>IFERROR(INDEX('اطلاعات انشعابات شرکتها'!A:BB,MATCH(A846,'اطلاعات انشعابات شرکتها'!A:A,0),MATCH(B$1,'اطلاعات انشعابات شرکتها'!$1:$1,0)),0)</f>
        <v>0</v>
      </c>
      <c r="C846" s="48">
        <f>IFERROR(INDEX('اطلاعات انشعابات شرکتها'!A:BB,MATCH(A846,'اطلاعات انشعابات شرکتها'!A:A,0),MATCH(C$1,'اطلاعات انشعابات شرکتها'!$1:$1,0)),0)</f>
        <v>0</v>
      </c>
      <c r="D846" s="45"/>
      <c r="E846" s="171"/>
      <c r="F846" s="170"/>
      <c r="G846" s="47" t="str">
        <f t="shared" si="131"/>
        <v>/</v>
      </c>
      <c r="H846" s="47">
        <f>IFERROR(INDEX('اطلاعات دوره'!A:Z,MATCH(G846,'اطلاعات دوره'!C:C,0),MATCH(H$1,'اطلاعات دوره'!$1:$1,0)),0)</f>
        <v>0</v>
      </c>
      <c r="I846" s="47">
        <f>IFERROR(INDEX('اطلاعات دوره'!A:Z,MATCH(G846,'اطلاعات دوره'!C:C,0),MATCH(I$1,'اطلاعات دوره'!$1:$1,0)),0)</f>
        <v>0</v>
      </c>
      <c r="J846" s="48">
        <f>IFERROR(INDEX('اطلاعات دوره'!A:Z,MATCH(G846,'اطلاعات دوره'!C:C,0),MATCH(J$1,'اطلاعات دوره'!$1:$1,0)),0)</f>
        <v>0</v>
      </c>
      <c r="K846" s="46"/>
      <c r="L846" s="158" t="str">
        <f>IFERROR(INDEX('اطلاعات دوره'!A:Z,MATCH(G846,'اطلاعات دوره'!C:C,0)-1,MATCH("عنوان",'اطلاعات دوره'!$1:$1,0)),"---")</f>
        <v>---</v>
      </c>
      <c r="M846" s="47" t="str">
        <f t="shared" si="132"/>
        <v>----</v>
      </c>
      <c r="N846" s="48" t="str">
        <f t="shared" si="133"/>
        <v>-/</v>
      </c>
      <c r="O846" s="45"/>
      <c r="P846" s="158">
        <f>IFERROR(INDEX('قرائت کنتور'!A:AZ,MATCH(A846&amp;"-"&amp;"گاز",'قرائت کنتور'!B:B,0),MATCH(L846,'قرائت کنتور'!$1:$1,0)),0)</f>
        <v>0</v>
      </c>
      <c r="Q846" s="47">
        <f>IFERROR(INDEX('قرائت کنتور'!A:AZ,MATCH(A846&amp;"-"&amp;"گاز",'قرائت کنتور'!B:B,0),MATCH(G846,'قرائت کنتور'!$1:$1,0)),0)</f>
        <v>0</v>
      </c>
      <c r="R846" s="47">
        <f t="shared" si="134"/>
        <v>0</v>
      </c>
      <c r="S846" s="45"/>
      <c r="T846" s="155" t="str">
        <f>IFERROR(INDEX('تعرفه ها'!A:Z,MATCH("بهای هر متر مکعب گاز مصرفی",'تعرفه ها'!$B:$B,0),MATCH(F846,'تعرفه ها'!$2:$2,0)),"---")</f>
        <v>---</v>
      </c>
      <c r="U846" s="50" t="str">
        <f t="shared" si="135"/>
        <v>---</v>
      </c>
      <c r="V846" s="50" t="str">
        <f>IFERROR(ROUND(R846*INDEX('تعرفه ها'!A:Z,MATCH("عوارض گاز به ازاء هر متر مکعب",'تعرفه ها'!$B:$B,0),MATCH(F846,'تعرفه ها'!$2:$2,0)),0),"---")</f>
        <v>---</v>
      </c>
      <c r="W846" s="50" t="str">
        <f>IFERROR(ROUND(((U846+V846)*INDEX('تعرفه ها'!A:Z,MATCH("هزینه نگهداری و تعمیرات شبکه گاز",'تعرفه ها'!$B:$B,0),MATCH(F846,'تعرفه ها'!$2:$2,0))/100),0),"---")</f>
        <v>---</v>
      </c>
      <c r="X846" s="50" t="str">
        <f>IFERROR(IF(INDEX('اطلاعات دوره'!A:Z,MATCH(G846,'اطلاعات دوره'!C:C,0),MATCH("گاز",'اطلاعات دوره'!$1:$1,0))="دارد",ROUND((U846+V846)*INDEX('تعرفه ها'!A:Z,MATCH("پیک فصلی گاز",'تعرفه ها'!$B:$B,0),MATCH(F846,'تعرفه ها'!$2:$2,0))/100,0),0),"---")</f>
        <v>---</v>
      </c>
      <c r="Y846" s="50" t="str">
        <f>IFERROR(ROUND(SUM(U846+V846+W846+X846)*INDEX('تعرفه ها'!A:Z,MATCH("مالیات گاز",'تعرفه ها'!$B:$B,0),MATCH(F846,'تعرفه ها'!$2:$2,0))/100,0),"---")</f>
        <v>---</v>
      </c>
      <c r="Z846" s="50" t="str">
        <f t="shared" si="136"/>
        <v>---</v>
      </c>
      <c r="AA846" s="50" t="str">
        <f t="shared" si="130"/>
        <v>---</v>
      </c>
      <c r="AB846" s="50" t="str">
        <f t="shared" si="137"/>
        <v>---</v>
      </c>
      <c r="AC846" s="50" t="str">
        <f t="shared" si="138"/>
        <v>---</v>
      </c>
      <c r="AD846" s="153" t="str">
        <f t="shared" si="139"/>
        <v>---</v>
      </c>
      <c r="AF846" s="155" t="str">
        <f>IFERROR(IF(INDEX(پرداخت!A:AZ,MATCH(A846&amp;" - "&amp;"گاز",پرداخت!$B:$B,0),MATCH(G846,پرداخت!$1:$1,0))="نشده","نشده","شده"),"---")</f>
        <v>---</v>
      </c>
      <c r="AH846" s="144"/>
      <c r="AI846" s="144"/>
      <c r="AJ846" s="144"/>
    </row>
    <row r="847" spans="1:36" ht="34.9" hidden="1" customHeight="1">
      <c r="A847" s="170"/>
      <c r="B847" s="47">
        <f>IFERROR(INDEX('اطلاعات انشعابات شرکتها'!A:BB,MATCH(A847,'اطلاعات انشعابات شرکتها'!A:A,0),MATCH(B$1,'اطلاعات انشعابات شرکتها'!$1:$1,0)),0)</f>
        <v>0</v>
      </c>
      <c r="C847" s="48">
        <f>IFERROR(INDEX('اطلاعات انشعابات شرکتها'!A:BB,MATCH(A847,'اطلاعات انشعابات شرکتها'!A:A,0),MATCH(C$1,'اطلاعات انشعابات شرکتها'!$1:$1,0)),0)</f>
        <v>0</v>
      </c>
      <c r="D847" s="45"/>
      <c r="E847" s="171"/>
      <c r="F847" s="170"/>
      <c r="G847" s="47" t="str">
        <f t="shared" si="131"/>
        <v>/</v>
      </c>
      <c r="H847" s="47">
        <f>IFERROR(INDEX('اطلاعات دوره'!A:Z,MATCH(G847,'اطلاعات دوره'!C:C,0),MATCH(H$1,'اطلاعات دوره'!$1:$1,0)),0)</f>
        <v>0</v>
      </c>
      <c r="I847" s="47">
        <f>IFERROR(INDEX('اطلاعات دوره'!A:Z,MATCH(G847,'اطلاعات دوره'!C:C,0),MATCH(I$1,'اطلاعات دوره'!$1:$1,0)),0)</f>
        <v>0</v>
      </c>
      <c r="J847" s="48">
        <f>IFERROR(INDEX('اطلاعات دوره'!A:Z,MATCH(G847,'اطلاعات دوره'!C:C,0),MATCH(J$1,'اطلاعات دوره'!$1:$1,0)),0)</f>
        <v>0</v>
      </c>
      <c r="K847" s="46"/>
      <c r="L847" s="158" t="str">
        <f>IFERROR(INDEX('اطلاعات دوره'!A:Z,MATCH(G847,'اطلاعات دوره'!C:C,0)-1,MATCH("عنوان",'اطلاعات دوره'!$1:$1,0)),"---")</f>
        <v>---</v>
      </c>
      <c r="M847" s="47" t="str">
        <f t="shared" si="132"/>
        <v>----</v>
      </c>
      <c r="N847" s="48" t="str">
        <f t="shared" si="133"/>
        <v>-/</v>
      </c>
      <c r="O847" s="45"/>
      <c r="P847" s="158">
        <f>IFERROR(INDEX('قرائت کنتور'!A:AZ,MATCH(A847&amp;"-"&amp;"گاز",'قرائت کنتور'!B:B,0),MATCH(L847,'قرائت کنتور'!$1:$1,0)),0)</f>
        <v>0</v>
      </c>
      <c r="Q847" s="47">
        <f>IFERROR(INDEX('قرائت کنتور'!A:AZ,MATCH(A847&amp;"-"&amp;"گاز",'قرائت کنتور'!B:B,0),MATCH(G847,'قرائت کنتور'!$1:$1,0)),0)</f>
        <v>0</v>
      </c>
      <c r="R847" s="47">
        <f t="shared" si="134"/>
        <v>0</v>
      </c>
      <c r="S847" s="45"/>
      <c r="T847" s="155" t="str">
        <f>IFERROR(INDEX('تعرفه ها'!A:Z,MATCH("بهای هر متر مکعب گاز مصرفی",'تعرفه ها'!$B:$B,0),MATCH(F847,'تعرفه ها'!$2:$2,0)),"---")</f>
        <v>---</v>
      </c>
      <c r="U847" s="50" t="str">
        <f t="shared" si="135"/>
        <v>---</v>
      </c>
      <c r="V847" s="50" t="str">
        <f>IFERROR(ROUND(R847*INDEX('تعرفه ها'!A:Z,MATCH("عوارض گاز به ازاء هر متر مکعب",'تعرفه ها'!$B:$B,0),MATCH(F847,'تعرفه ها'!$2:$2,0)),0),"---")</f>
        <v>---</v>
      </c>
      <c r="W847" s="50" t="str">
        <f>IFERROR(ROUND(((U847+V847)*INDEX('تعرفه ها'!A:Z,MATCH("هزینه نگهداری و تعمیرات شبکه گاز",'تعرفه ها'!$B:$B,0),MATCH(F847,'تعرفه ها'!$2:$2,0))/100),0),"---")</f>
        <v>---</v>
      </c>
      <c r="X847" s="50" t="str">
        <f>IFERROR(IF(INDEX('اطلاعات دوره'!A:Z,MATCH(G847,'اطلاعات دوره'!C:C,0),MATCH("گاز",'اطلاعات دوره'!$1:$1,0))="دارد",ROUND((U847+V847)*INDEX('تعرفه ها'!A:Z,MATCH("پیک فصلی گاز",'تعرفه ها'!$B:$B,0),MATCH(F847,'تعرفه ها'!$2:$2,0))/100,0),0),"---")</f>
        <v>---</v>
      </c>
      <c r="Y847" s="50" t="str">
        <f>IFERROR(ROUND(SUM(U847+V847+W847+X847)*INDEX('تعرفه ها'!A:Z,MATCH("مالیات گاز",'تعرفه ها'!$B:$B,0),MATCH(F847,'تعرفه ها'!$2:$2,0))/100,0),"---")</f>
        <v>---</v>
      </c>
      <c r="Z847" s="50" t="str">
        <f t="shared" si="136"/>
        <v>---</v>
      </c>
      <c r="AA847" s="50" t="str">
        <f t="shared" si="130"/>
        <v>---</v>
      </c>
      <c r="AB847" s="50" t="str">
        <f t="shared" si="137"/>
        <v>---</v>
      </c>
      <c r="AC847" s="50" t="str">
        <f t="shared" si="138"/>
        <v>---</v>
      </c>
      <c r="AD847" s="153" t="str">
        <f t="shared" si="139"/>
        <v>---</v>
      </c>
      <c r="AF847" s="155" t="str">
        <f>IFERROR(IF(INDEX(پرداخت!A:AZ,MATCH(A847&amp;" - "&amp;"گاز",پرداخت!$B:$B,0),MATCH(G847,پرداخت!$1:$1,0))="نشده","نشده","شده"),"---")</f>
        <v>---</v>
      </c>
      <c r="AH847" s="144"/>
      <c r="AI847" s="144"/>
      <c r="AJ847" s="144"/>
    </row>
    <row r="848" spans="1:36" ht="34.9" hidden="1" customHeight="1">
      <c r="A848" s="170"/>
      <c r="B848" s="47">
        <f>IFERROR(INDEX('اطلاعات انشعابات شرکتها'!A:BB,MATCH(A848,'اطلاعات انشعابات شرکتها'!A:A,0),MATCH(B$1,'اطلاعات انشعابات شرکتها'!$1:$1,0)),0)</f>
        <v>0</v>
      </c>
      <c r="C848" s="48">
        <f>IFERROR(INDEX('اطلاعات انشعابات شرکتها'!A:BB,MATCH(A848,'اطلاعات انشعابات شرکتها'!A:A,0),MATCH(C$1,'اطلاعات انشعابات شرکتها'!$1:$1,0)),0)</f>
        <v>0</v>
      </c>
      <c r="D848" s="45"/>
      <c r="E848" s="171"/>
      <c r="F848" s="170"/>
      <c r="G848" s="47" t="str">
        <f t="shared" si="131"/>
        <v>/</v>
      </c>
      <c r="H848" s="47">
        <f>IFERROR(INDEX('اطلاعات دوره'!A:Z,MATCH(G848,'اطلاعات دوره'!C:C,0),MATCH(H$1,'اطلاعات دوره'!$1:$1,0)),0)</f>
        <v>0</v>
      </c>
      <c r="I848" s="47">
        <f>IFERROR(INDEX('اطلاعات دوره'!A:Z,MATCH(G848,'اطلاعات دوره'!C:C,0),MATCH(I$1,'اطلاعات دوره'!$1:$1,0)),0)</f>
        <v>0</v>
      </c>
      <c r="J848" s="48">
        <f>IFERROR(INDEX('اطلاعات دوره'!A:Z,MATCH(G848,'اطلاعات دوره'!C:C,0),MATCH(J$1,'اطلاعات دوره'!$1:$1,0)),0)</f>
        <v>0</v>
      </c>
      <c r="K848" s="46"/>
      <c r="L848" s="158" t="str">
        <f>IFERROR(INDEX('اطلاعات دوره'!A:Z,MATCH(G848,'اطلاعات دوره'!C:C,0)-1,MATCH("عنوان",'اطلاعات دوره'!$1:$1,0)),"---")</f>
        <v>---</v>
      </c>
      <c r="M848" s="47" t="str">
        <f t="shared" si="132"/>
        <v>----</v>
      </c>
      <c r="N848" s="48" t="str">
        <f t="shared" si="133"/>
        <v>-/</v>
      </c>
      <c r="O848" s="45"/>
      <c r="P848" s="158">
        <f>IFERROR(INDEX('قرائت کنتور'!A:AZ,MATCH(A848&amp;"-"&amp;"گاز",'قرائت کنتور'!B:B,0),MATCH(L848,'قرائت کنتور'!$1:$1,0)),0)</f>
        <v>0</v>
      </c>
      <c r="Q848" s="47">
        <f>IFERROR(INDEX('قرائت کنتور'!A:AZ,MATCH(A848&amp;"-"&amp;"گاز",'قرائت کنتور'!B:B,0),MATCH(G848,'قرائت کنتور'!$1:$1,0)),0)</f>
        <v>0</v>
      </c>
      <c r="R848" s="47">
        <f t="shared" si="134"/>
        <v>0</v>
      </c>
      <c r="S848" s="45"/>
      <c r="T848" s="155" t="str">
        <f>IFERROR(INDEX('تعرفه ها'!A:Z,MATCH("بهای هر متر مکعب گاز مصرفی",'تعرفه ها'!$B:$B,0),MATCH(F848,'تعرفه ها'!$2:$2,0)),"---")</f>
        <v>---</v>
      </c>
      <c r="U848" s="50" t="str">
        <f t="shared" si="135"/>
        <v>---</v>
      </c>
      <c r="V848" s="50" t="str">
        <f>IFERROR(ROUND(R848*INDEX('تعرفه ها'!A:Z,MATCH("عوارض گاز به ازاء هر متر مکعب",'تعرفه ها'!$B:$B,0),MATCH(F848,'تعرفه ها'!$2:$2,0)),0),"---")</f>
        <v>---</v>
      </c>
      <c r="W848" s="50" t="str">
        <f>IFERROR(ROUND(((U848+V848)*INDEX('تعرفه ها'!A:Z,MATCH("هزینه نگهداری و تعمیرات شبکه گاز",'تعرفه ها'!$B:$B,0),MATCH(F848,'تعرفه ها'!$2:$2,0))/100),0),"---")</f>
        <v>---</v>
      </c>
      <c r="X848" s="50" t="str">
        <f>IFERROR(IF(INDEX('اطلاعات دوره'!A:Z,MATCH(G848,'اطلاعات دوره'!C:C,0),MATCH("گاز",'اطلاعات دوره'!$1:$1,0))="دارد",ROUND((U848+V848)*INDEX('تعرفه ها'!A:Z,MATCH("پیک فصلی گاز",'تعرفه ها'!$B:$B,0),MATCH(F848,'تعرفه ها'!$2:$2,0))/100,0),0),"---")</f>
        <v>---</v>
      </c>
      <c r="Y848" s="50" t="str">
        <f>IFERROR(ROUND(SUM(U848+V848+W848+X848)*INDEX('تعرفه ها'!A:Z,MATCH("مالیات گاز",'تعرفه ها'!$B:$B,0),MATCH(F848,'تعرفه ها'!$2:$2,0))/100,0),"---")</f>
        <v>---</v>
      </c>
      <c r="Z848" s="50" t="str">
        <f t="shared" si="136"/>
        <v>---</v>
      </c>
      <c r="AA848" s="50" t="str">
        <f t="shared" si="130"/>
        <v>---</v>
      </c>
      <c r="AB848" s="50" t="str">
        <f t="shared" si="137"/>
        <v>---</v>
      </c>
      <c r="AC848" s="50" t="str">
        <f t="shared" si="138"/>
        <v>---</v>
      </c>
      <c r="AD848" s="153" t="str">
        <f t="shared" si="139"/>
        <v>---</v>
      </c>
      <c r="AF848" s="155" t="str">
        <f>IFERROR(IF(INDEX(پرداخت!A:AZ,MATCH(A848&amp;" - "&amp;"گاز",پرداخت!$B:$B,0),MATCH(G848,پرداخت!$1:$1,0))="نشده","نشده","شده"),"---")</f>
        <v>---</v>
      </c>
      <c r="AH848" s="144"/>
      <c r="AI848" s="144"/>
      <c r="AJ848" s="144"/>
    </row>
    <row r="849" spans="1:36" ht="34.9" hidden="1" customHeight="1">
      <c r="A849" s="170"/>
      <c r="B849" s="47">
        <f>IFERROR(INDEX('اطلاعات انشعابات شرکتها'!A:BB,MATCH(A849,'اطلاعات انشعابات شرکتها'!A:A,0),MATCH(B$1,'اطلاعات انشعابات شرکتها'!$1:$1,0)),0)</f>
        <v>0</v>
      </c>
      <c r="C849" s="48">
        <f>IFERROR(INDEX('اطلاعات انشعابات شرکتها'!A:BB,MATCH(A849,'اطلاعات انشعابات شرکتها'!A:A,0),MATCH(C$1,'اطلاعات انشعابات شرکتها'!$1:$1,0)),0)</f>
        <v>0</v>
      </c>
      <c r="D849" s="45"/>
      <c r="E849" s="171"/>
      <c r="F849" s="170"/>
      <c r="G849" s="47" t="str">
        <f t="shared" si="131"/>
        <v>/</v>
      </c>
      <c r="H849" s="47">
        <f>IFERROR(INDEX('اطلاعات دوره'!A:Z,MATCH(G849,'اطلاعات دوره'!C:C,0),MATCH(H$1,'اطلاعات دوره'!$1:$1,0)),0)</f>
        <v>0</v>
      </c>
      <c r="I849" s="47">
        <f>IFERROR(INDEX('اطلاعات دوره'!A:Z,MATCH(G849,'اطلاعات دوره'!C:C,0),MATCH(I$1,'اطلاعات دوره'!$1:$1,0)),0)</f>
        <v>0</v>
      </c>
      <c r="J849" s="48">
        <f>IFERROR(INDEX('اطلاعات دوره'!A:Z,MATCH(G849,'اطلاعات دوره'!C:C,0),MATCH(J$1,'اطلاعات دوره'!$1:$1,0)),0)</f>
        <v>0</v>
      </c>
      <c r="K849" s="46"/>
      <c r="L849" s="158" t="str">
        <f>IFERROR(INDEX('اطلاعات دوره'!A:Z,MATCH(G849,'اطلاعات دوره'!C:C,0)-1,MATCH("عنوان",'اطلاعات دوره'!$1:$1,0)),"---")</f>
        <v>---</v>
      </c>
      <c r="M849" s="47" t="str">
        <f t="shared" si="132"/>
        <v>----</v>
      </c>
      <c r="N849" s="48" t="str">
        <f t="shared" si="133"/>
        <v>-/</v>
      </c>
      <c r="O849" s="45"/>
      <c r="P849" s="158">
        <f>IFERROR(INDEX('قرائت کنتور'!A:AZ,MATCH(A849&amp;"-"&amp;"گاز",'قرائت کنتور'!B:B,0),MATCH(L849,'قرائت کنتور'!$1:$1,0)),0)</f>
        <v>0</v>
      </c>
      <c r="Q849" s="47">
        <f>IFERROR(INDEX('قرائت کنتور'!A:AZ,MATCH(A849&amp;"-"&amp;"گاز",'قرائت کنتور'!B:B,0),MATCH(G849,'قرائت کنتور'!$1:$1,0)),0)</f>
        <v>0</v>
      </c>
      <c r="R849" s="47">
        <f t="shared" si="134"/>
        <v>0</v>
      </c>
      <c r="S849" s="45"/>
      <c r="T849" s="155" t="str">
        <f>IFERROR(INDEX('تعرفه ها'!A:Z,MATCH("بهای هر متر مکعب گاز مصرفی",'تعرفه ها'!$B:$B,0),MATCH(F849,'تعرفه ها'!$2:$2,0)),"---")</f>
        <v>---</v>
      </c>
      <c r="U849" s="50" t="str">
        <f t="shared" si="135"/>
        <v>---</v>
      </c>
      <c r="V849" s="50" t="str">
        <f>IFERROR(ROUND(R849*INDEX('تعرفه ها'!A:Z,MATCH("عوارض گاز به ازاء هر متر مکعب",'تعرفه ها'!$B:$B,0),MATCH(F849,'تعرفه ها'!$2:$2,0)),0),"---")</f>
        <v>---</v>
      </c>
      <c r="W849" s="50" t="str">
        <f>IFERROR(ROUND(((U849+V849)*INDEX('تعرفه ها'!A:Z,MATCH("هزینه نگهداری و تعمیرات شبکه گاز",'تعرفه ها'!$B:$B,0),MATCH(F849,'تعرفه ها'!$2:$2,0))/100),0),"---")</f>
        <v>---</v>
      </c>
      <c r="X849" s="50" t="str">
        <f>IFERROR(IF(INDEX('اطلاعات دوره'!A:Z,MATCH(G849,'اطلاعات دوره'!C:C,0),MATCH("گاز",'اطلاعات دوره'!$1:$1,0))="دارد",ROUND((U849+V849)*INDEX('تعرفه ها'!A:Z,MATCH("پیک فصلی گاز",'تعرفه ها'!$B:$B,0),MATCH(F849,'تعرفه ها'!$2:$2,0))/100,0),0),"---")</f>
        <v>---</v>
      </c>
      <c r="Y849" s="50" t="str">
        <f>IFERROR(ROUND(SUM(U849+V849+W849+X849)*INDEX('تعرفه ها'!A:Z,MATCH("مالیات گاز",'تعرفه ها'!$B:$B,0),MATCH(F849,'تعرفه ها'!$2:$2,0))/100,0),"---")</f>
        <v>---</v>
      </c>
      <c r="Z849" s="50" t="str">
        <f t="shared" si="136"/>
        <v>---</v>
      </c>
      <c r="AA849" s="50" t="str">
        <f t="shared" si="130"/>
        <v>---</v>
      </c>
      <c r="AB849" s="50" t="str">
        <f t="shared" si="137"/>
        <v>---</v>
      </c>
      <c r="AC849" s="50" t="str">
        <f t="shared" si="138"/>
        <v>---</v>
      </c>
      <c r="AD849" s="153" t="str">
        <f t="shared" si="139"/>
        <v>---</v>
      </c>
      <c r="AF849" s="155" t="str">
        <f>IFERROR(IF(INDEX(پرداخت!A:AZ,MATCH(A849&amp;" - "&amp;"گاز",پرداخت!$B:$B,0),MATCH(G849,پرداخت!$1:$1,0))="نشده","نشده","شده"),"---")</f>
        <v>---</v>
      </c>
      <c r="AH849" s="144"/>
      <c r="AI849" s="144"/>
      <c r="AJ849" s="144"/>
    </row>
    <row r="850" spans="1:36" ht="34.9" hidden="1" customHeight="1">
      <c r="A850" s="170"/>
      <c r="B850" s="47">
        <f>IFERROR(INDEX('اطلاعات انشعابات شرکتها'!A:BB,MATCH(A850,'اطلاعات انشعابات شرکتها'!A:A,0),MATCH(B$1,'اطلاعات انشعابات شرکتها'!$1:$1,0)),0)</f>
        <v>0</v>
      </c>
      <c r="C850" s="48">
        <f>IFERROR(INDEX('اطلاعات انشعابات شرکتها'!A:BB,MATCH(A850,'اطلاعات انشعابات شرکتها'!A:A,0),MATCH(C$1,'اطلاعات انشعابات شرکتها'!$1:$1,0)),0)</f>
        <v>0</v>
      </c>
      <c r="D850" s="45"/>
      <c r="E850" s="171"/>
      <c r="F850" s="170"/>
      <c r="G850" s="47" t="str">
        <f t="shared" si="131"/>
        <v>/</v>
      </c>
      <c r="H850" s="47">
        <f>IFERROR(INDEX('اطلاعات دوره'!A:Z,MATCH(G850,'اطلاعات دوره'!C:C,0),MATCH(H$1,'اطلاعات دوره'!$1:$1,0)),0)</f>
        <v>0</v>
      </c>
      <c r="I850" s="47">
        <f>IFERROR(INDEX('اطلاعات دوره'!A:Z,MATCH(G850,'اطلاعات دوره'!C:C,0),MATCH(I$1,'اطلاعات دوره'!$1:$1,0)),0)</f>
        <v>0</v>
      </c>
      <c r="J850" s="48">
        <f>IFERROR(INDEX('اطلاعات دوره'!A:Z,MATCH(G850,'اطلاعات دوره'!C:C,0),MATCH(J$1,'اطلاعات دوره'!$1:$1,0)),0)</f>
        <v>0</v>
      </c>
      <c r="K850" s="46"/>
      <c r="L850" s="158" t="str">
        <f>IFERROR(INDEX('اطلاعات دوره'!A:Z,MATCH(G850,'اطلاعات دوره'!C:C,0)-1,MATCH("عنوان",'اطلاعات دوره'!$1:$1,0)),"---")</f>
        <v>---</v>
      </c>
      <c r="M850" s="47" t="str">
        <f t="shared" si="132"/>
        <v>----</v>
      </c>
      <c r="N850" s="48" t="str">
        <f t="shared" si="133"/>
        <v>-/</v>
      </c>
      <c r="O850" s="45"/>
      <c r="P850" s="158">
        <f>IFERROR(INDEX('قرائت کنتور'!A:AZ,MATCH(A850&amp;"-"&amp;"گاز",'قرائت کنتور'!B:B,0),MATCH(L850,'قرائت کنتور'!$1:$1,0)),0)</f>
        <v>0</v>
      </c>
      <c r="Q850" s="47">
        <f>IFERROR(INDEX('قرائت کنتور'!A:AZ,MATCH(A850&amp;"-"&amp;"گاز",'قرائت کنتور'!B:B,0),MATCH(G850,'قرائت کنتور'!$1:$1,0)),0)</f>
        <v>0</v>
      </c>
      <c r="R850" s="47">
        <f t="shared" si="134"/>
        <v>0</v>
      </c>
      <c r="S850" s="45"/>
      <c r="T850" s="155" t="str">
        <f>IFERROR(INDEX('تعرفه ها'!A:Z,MATCH("بهای هر متر مکعب گاز مصرفی",'تعرفه ها'!$B:$B,0),MATCH(F850,'تعرفه ها'!$2:$2,0)),"---")</f>
        <v>---</v>
      </c>
      <c r="U850" s="50" t="str">
        <f t="shared" si="135"/>
        <v>---</v>
      </c>
      <c r="V850" s="50" t="str">
        <f>IFERROR(ROUND(R850*INDEX('تعرفه ها'!A:Z,MATCH("عوارض گاز به ازاء هر متر مکعب",'تعرفه ها'!$B:$B,0),MATCH(F850,'تعرفه ها'!$2:$2,0)),0),"---")</f>
        <v>---</v>
      </c>
      <c r="W850" s="50" t="str">
        <f>IFERROR(ROUND(((U850+V850)*INDEX('تعرفه ها'!A:Z,MATCH("هزینه نگهداری و تعمیرات شبکه گاز",'تعرفه ها'!$B:$B,0),MATCH(F850,'تعرفه ها'!$2:$2,0))/100),0),"---")</f>
        <v>---</v>
      </c>
      <c r="X850" s="50" t="str">
        <f>IFERROR(IF(INDEX('اطلاعات دوره'!A:Z,MATCH(G850,'اطلاعات دوره'!C:C,0),MATCH("گاز",'اطلاعات دوره'!$1:$1,0))="دارد",ROUND((U850+V850)*INDEX('تعرفه ها'!A:Z,MATCH("پیک فصلی گاز",'تعرفه ها'!$B:$B,0),MATCH(F850,'تعرفه ها'!$2:$2,0))/100,0),0),"---")</f>
        <v>---</v>
      </c>
      <c r="Y850" s="50" t="str">
        <f>IFERROR(ROUND(SUM(U850+V850+W850+X850)*INDEX('تعرفه ها'!A:Z,MATCH("مالیات گاز",'تعرفه ها'!$B:$B,0),MATCH(F850,'تعرفه ها'!$2:$2,0))/100,0),"---")</f>
        <v>---</v>
      </c>
      <c r="Z850" s="50" t="str">
        <f t="shared" si="136"/>
        <v>---</v>
      </c>
      <c r="AA850" s="50" t="str">
        <f t="shared" si="130"/>
        <v>---</v>
      </c>
      <c r="AB850" s="50" t="str">
        <f t="shared" si="137"/>
        <v>---</v>
      </c>
      <c r="AC850" s="50" t="str">
        <f t="shared" si="138"/>
        <v>---</v>
      </c>
      <c r="AD850" s="153" t="str">
        <f t="shared" si="139"/>
        <v>---</v>
      </c>
      <c r="AF850" s="155" t="str">
        <f>IFERROR(IF(INDEX(پرداخت!A:AZ,MATCH(A850&amp;" - "&amp;"گاز",پرداخت!$B:$B,0),MATCH(G850,پرداخت!$1:$1,0))="نشده","نشده","شده"),"---")</f>
        <v>---</v>
      </c>
      <c r="AH850" s="144"/>
      <c r="AI850" s="144"/>
      <c r="AJ850" s="144"/>
    </row>
    <row r="851" spans="1:36" ht="34.9" hidden="1" customHeight="1">
      <c r="A851" s="170"/>
      <c r="B851" s="47">
        <f>IFERROR(INDEX('اطلاعات انشعابات شرکتها'!A:BB,MATCH(A851,'اطلاعات انشعابات شرکتها'!A:A,0),MATCH(B$1,'اطلاعات انشعابات شرکتها'!$1:$1,0)),0)</f>
        <v>0</v>
      </c>
      <c r="C851" s="48">
        <f>IFERROR(INDEX('اطلاعات انشعابات شرکتها'!A:BB,MATCH(A851,'اطلاعات انشعابات شرکتها'!A:A,0),MATCH(C$1,'اطلاعات انشعابات شرکتها'!$1:$1,0)),0)</f>
        <v>0</v>
      </c>
      <c r="D851" s="45"/>
      <c r="E851" s="171"/>
      <c r="F851" s="170"/>
      <c r="G851" s="47" t="str">
        <f t="shared" si="131"/>
        <v>/</v>
      </c>
      <c r="H851" s="47">
        <f>IFERROR(INDEX('اطلاعات دوره'!A:Z,MATCH(G851,'اطلاعات دوره'!C:C,0),MATCH(H$1,'اطلاعات دوره'!$1:$1,0)),0)</f>
        <v>0</v>
      </c>
      <c r="I851" s="47">
        <f>IFERROR(INDEX('اطلاعات دوره'!A:Z,MATCH(G851,'اطلاعات دوره'!C:C,0),MATCH(I$1,'اطلاعات دوره'!$1:$1,0)),0)</f>
        <v>0</v>
      </c>
      <c r="J851" s="48">
        <f>IFERROR(INDEX('اطلاعات دوره'!A:Z,MATCH(G851,'اطلاعات دوره'!C:C,0),MATCH(J$1,'اطلاعات دوره'!$1:$1,0)),0)</f>
        <v>0</v>
      </c>
      <c r="K851" s="46"/>
      <c r="L851" s="158" t="str">
        <f>IFERROR(INDEX('اطلاعات دوره'!A:Z,MATCH(G851,'اطلاعات دوره'!C:C,0)-1,MATCH("عنوان",'اطلاعات دوره'!$1:$1,0)),"---")</f>
        <v>---</v>
      </c>
      <c r="M851" s="47" t="str">
        <f t="shared" si="132"/>
        <v>----</v>
      </c>
      <c r="N851" s="48" t="str">
        <f t="shared" si="133"/>
        <v>-/</v>
      </c>
      <c r="O851" s="45"/>
      <c r="P851" s="158">
        <f>IFERROR(INDEX('قرائت کنتور'!A:AZ,MATCH(A851&amp;"-"&amp;"گاز",'قرائت کنتور'!B:B,0),MATCH(L851,'قرائت کنتور'!$1:$1,0)),0)</f>
        <v>0</v>
      </c>
      <c r="Q851" s="47">
        <f>IFERROR(INDEX('قرائت کنتور'!A:AZ,MATCH(A851&amp;"-"&amp;"گاز",'قرائت کنتور'!B:B,0),MATCH(G851,'قرائت کنتور'!$1:$1,0)),0)</f>
        <v>0</v>
      </c>
      <c r="R851" s="47">
        <f t="shared" si="134"/>
        <v>0</v>
      </c>
      <c r="S851" s="45"/>
      <c r="T851" s="155" t="str">
        <f>IFERROR(INDEX('تعرفه ها'!A:Z,MATCH("بهای هر متر مکعب گاز مصرفی",'تعرفه ها'!$B:$B,0),MATCH(F851,'تعرفه ها'!$2:$2,0)),"---")</f>
        <v>---</v>
      </c>
      <c r="U851" s="50" t="str">
        <f t="shared" si="135"/>
        <v>---</v>
      </c>
      <c r="V851" s="50" t="str">
        <f>IFERROR(ROUND(R851*INDEX('تعرفه ها'!A:Z,MATCH("عوارض گاز به ازاء هر متر مکعب",'تعرفه ها'!$B:$B,0),MATCH(F851,'تعرفه ها'!$2:$2,0)),0),"---")</f>
        <v>---</v>
      </c>
      <c r="W851" s="50" t="str">
        <f>IFERROR(ROUND(((U851+V851)*INDEX('تعرفه ها'!A:Z,MATCH("هزینه نگهداری و تعمیرات شبکه گاز",'تعرفه ها'!$B:$B,0),MATCH(F851,'تعرفه ها'!$2:$2,0))/100),0),"---")</f>
        <v>---</v>
      </c>
      <c r="X851" s="50" t="str">
        <f>IFERROR(IF(INDEX('اطلاعات دوره'!A:Z,MATCH(G851,'اطلاعات دوره'!C:C,0),MATCH("گاز",'اطلاعات دوره'!$1:$1,0))="دارد",ROUND((U851+V851)*INDEX('تعرفه ها'!A:Z,MATCH("پیک فصلی گاز",'تعرفه ها'!$B:$B,0),MATCH(F851,'تعرفه ها'!$2:$2,0))/100,0),0),"---")</f>
        <v>---</v>
      </c>
      <c r="Y851" s="50" t="str">
        <f>IFERROR(ROUND(SUM(U851+V851+W851+X851)*INDEX('تعرفه ها'!A:Z,MATCH("مالیات گاز",'تعرفه ها'!$B:$B,0),MATCH(F851,'تعرفه ها'!$2:$2,0))/100,0),"---")</f>
        <v>---</v>
      </c>
      <c r="Z851" s="50" t="str">
        <f t="shared" si="136"/>
        <v>---</v>
      </c>
      <c r="AA851" s="50" t="str">
        <f t="shared" si="130"/>
        <v>---</v>
      </c>
      <c r="AB851" s="50" t="str">
        <f t="shared" si="137"/>
        <v>---</v>
      </c>
      <c r="AC851" s="50" t="str">
        <f t="shared" si="138"/>
        <v>---</v>
      </c>
      <c r="AD851" s="153" t="str">
        <f t="shared" si="139"/>
        <v>---</v>
      </c>
      <c r="AF851" s="155" t="str">
        <f>IFERROR(IF(INDEX(پرداخت!A:AZ,MATCH(A851&amp;" - "&amp;"گاز",پرداخت!$B:$B,0),MATCH(G851,پرداخت!$1:$1,0))="نشده","نشده","شده"),"---")</f>
        <v>---</v>
      </c>
      <c r="AH851" s="144"/>
      <c r="AI851" s="144"/>
      <c r="AJ851" s="144"/>
    </row>
    <row r="852" spans="1:36" ht="34.9" hidden="1" customHeight="1">
      <c r="A852" s="170"/>
      <c r="B852" s="47">
        <f>IFERROR(INDEX('اطلاعات انشعابات شرکتها'!A:BB,MATCH(A852,'اطلاعات انشعابات شرکتها'!A:A,0),MATCH(B$1,'اطلاعات انشعابات شرکتها'!$1:$1,0)),0)</f>
        <v>0</v>
      </c>
      <c r="C852" s="48">
        <f>IFERROR(INDEX('اطلاعات انشعابات شرکتها'!A:BB,MATCH(A852,'اطلاعات انشعابات شرکتها'!A:A,0),MATCH(C$1,'اطلاعات انشعابات شرکتها'!$1:$1,0)),0)</f>
        <v>0</v>
      </c>
      <c r="D852" s="45"/>
      <c r="E852" s="171"/>
      <c r="F852" s="170"/>
      <c r="G852" s="47" t="str">
        <f t="shared" si="131"/>
        <v>/</v>
      </c>
      <c r="H852" s="47">
        <f>IFERROR(INDEX('اطلاعات دوره'!A:Z,MATCH(G852,'اطلاعات دوره'!C:C,0),MATCH(H$1,'اطلاعات دوره'!$1:$1,0)),0)</f>
        <v>0</v>
      </c>
      <c r="I852" s="47">
        <f>IFERROR(INDEX('اطلاعات دوره'!A:Z,MATCH(G852,'اطلاعات دوره'!C:C,0),MATCH(I$1,'اطلاعات دوره'!$1:$1,0)),0)</f>
        <v>0</v>
      </c>
      <c r="J852" s="48">
        <f>IFERROR(INDEX('اطلاعات دوره'!A:Z,MATCH(G852,'اطلاعات دوره'!C:C,0),MATCH(J$1,'اطلاعات دوره'!$1:$1,0)),0)</f>
        <v>0</v>
      </c>
      <c r="K852" s="46"/>
      <c r="L852" s="158" t="str">
        <f>IFERROR(INDEX('اطلاعات دوره'!A:Z,MATCH(G852,'اطلاعات دوره'!C:C,0)-1,MATCH("عنوان",'اطلاعات دوره'!$1:$1,0)),"---")</f>
        <v>---</v>
      </c>
      <c r="M852" s="47" t="str">
        <f t="shared" si="132"/>
        <v>----</v>
      </c>
      <c r="N852" s="48" t="str">
        <f t="shared" si="133"/>
        <v>-/</v>
      </c>
      <c r="O852" s="45"/>
      <c r="P852" s="158">
        <f>IFERROR(INDEX('قرائت کنتور'!A:AZ,MATCH(A852&amp;"-"&amp;"گاز",'قرائت کنتور'!B:B,0),MATCH(L852,'قرائت کنتور'!$1:$1,0)),0)</f>
        <v>0</v>
      </c>
      <c r="Q852" s="47">
        <f>IFERROR(INDEX('قرائت کنتور'!A:AZ,MATCH(A852&amp;"-"&amp;"گاز",'قرائت کنتور'!B:B,0),MATCH(G852,'قرائت کنتور'!$1:$1,0)),0)</f>
        <v>0</v>
      </c>
      <c r="R852" s="47">
        <f t="shared" si="134"/>
        <v>0</v>
      </c>
      <c r="S852" s="45"/>
      <c r="T852" s="155" t="str">
        <f>IFERROR(INDEX('تعرفه ها'!A:Z,MATCH("بهای هر متر مکعب گاز مصرفی",'تعرفه ها'!$B:$B,0),MATCH(F852,'تعرفه ها'!$2:$2,0)),"---")</f>
        <v>---</v>
      </c>
      <c r="U852" s="50" t="str">
        <f t="shared" si="135"/>
        <v>---</v>
      </c>
      <c r="V852" s="50" t="str">
        <f>IFERROR(ROUND(R852*INDEX('تعرفه ها'!A:Z,MATCH("عوارض گاز به ازاء هر متر مکعب",'تعرفه ها'!$B:$B,0),MATCH(F852,'تعرفه ها'!$2:$2,0)),0),"---")</f>
        <v>---</v>
      </c>
      <c r="W852" s="50" t="str">
        <f>IFERROR(ROUND(((U852+V852)*INDEX('تعرفه ها'!A:Z,MATCH("هزینه نگهداری و تعمیرات شبکه گاز",'تعرفه ها'!$B:$B,0),MATCH(F852,'تعرفه ها'!$2:$2,0))/100),0),"---")</f>
        <v>---</v>
      </c>
      <c r="X852" s="50" t="str">
        <f>IFERROR(IF(INDEX('اطلاعات دوره'!A:Z,MATCH(G852,'اطلاعات دوره'!C:C,0),MATCH("گاز",'اطلاعات دوره'!$1:$1,0))="دارد",ROUND((U852+V852)*INDEX('تعرفه ها'!A:Z,MATCH("پیک فصلی گاز",'تعرفه ها'!$B:$B,0),MATCH(F852,'تعرفه ها'!$2:$2,0))/100,0),0),"---")</f>
        <v>---</v>
      </c>
      <c r="Y852" s="50" t="str">
        <f>IFERROR(ROUND(SUM(U852+V852+W852+X852)*INDEX('تعرفه ها'!A:Z,MATCH("مالیات گاز",'تعرفه ها'!$B:$B,0),MATCH(F852,'تعرفه ها'!$2:$2,0))/100,0),"---")</f>
        <v>---</v>
      </c>
      <c r="Z852" s="50" t="str">
        <f t="shared" si="136"/>
        <v>---</v>
      </c>
      <c r="AA852" s="50" t="str">
        <f t="shared" si="130"/>
        <v>---</v>
      </c>
      <c r="AB852" s="50" t="str">
        <f t="shared" si="137"/>
        <v>---</v>
      </c>
      <c r="AC852" s="50" t="str">
        <f t="shared" si="138"/>
        <v>---</v>
      </c>
      <c r="AD852" s="153" t="str">
        <f t="shared" si="139"/>
        <v>---</v>
      </c>
      <c r="AF852" s="155" t="str">
        <f>IFERROR(IF(INDEX(پرداخت!A:AZ,MATCH(A852&amp;" - "&amp;"گاز",پرداخت!$B:$B,0),MATCH(G852,پرداخت!$1:$1,0))="نشده","نشده","شده"),"---")</f>
        <v>---</v>
      </c>
      <c r="AH852" s="144"/>
      <c r="AI852" s="144"/>
      <c r="AJ852" s="144"/>
    </row>
    <row r="853" spans="1:36" ht="34.9" hidden="1" customHeight="1">
      <c r="A853" s="170"/>
      <c r="B853" s="47">
        <f>IFERROR(INDEX('اطلاعات انشعابات شرکتها'!A:BB,MATCH(A853,'اطلاعات انشعابات شرکتها'!A:A,0),MATCH(B$1,'اطلاعات انشعابات شرکتها'!$1:$1,0)),0)</f>
        <v>0</v>
      </c>
      <c r="C853" s="48">
        <f>IFERROR(INDEX('اطلاعات انشعابات شرکتها'!A:BB,MATCH(A853,'اطلاعات انشعابات شرکتها'!A:A,0),MATCH(C$1,'اطلاعات انشعابات شرکتها'!$1:$1,0)),0)</f>
        <v>0</v>
      </c>
      <c r="D853" s="45"/>
      <c r="E853" s="171"/>
      <c r="F853" s="170"/>
      <c r="G853" s="47" t="str">
        <f t="shared" si="131"/>
        <v>/</v>
      </c>
      <c r="H853" s="47">
        <f>IFERROR(INDEX('اطلاعات دوره'!A:Z,MATCH(G853,'اطلاعات دوره'!C:C,0),MATCH(H$1,'اطلاعات دوره'!$1:$1,0)),0)</f>
        <v>0</v>
      </c>
      <c r="I853" s="47">
        <f>IFERROR(INDEX('اطلاعات دوره'!A:Z,MATCH(G853,'اطلاعات دوره'!C:C,0),MATCH(I$1,'اطلاعات دوره'!$1:$1,0)),0)</f>
        <v>0</v>
      </c>
      <c r="J853" s="48">
        <f>IFERROR(INDEX('اطلاعات دوره'!A:Z,MATCH(G853,'اطلاعات دوره'!C:C,0),MATCH(J$1,'اطلاعات دوره'!$1:$1,0)),0)</f>
        <v>0</v>
      </c>
      <c r="K853" s="46"/>
      <c r="L853" s="158" t="str">
        <f>IFERROR(INDEX('اطلاعات دوره'!A:Z,MATCH(G853,'اطلاعات دوره'!C:C,0)-1,MATCH("عنوان",'اطلاعات دوره'!$1:$1,0)),"---")</f>
        <v>---</v>
      </c>
      <c r="M853" s="47" t="str">
        <f t="shared" si="132"/>
        <v>----</v>
      </c>
      <c r="N853" s="48" t="str">
        <f t="shared" si="133"/>
        <v>-/</v>
      </c>
      <c r="O853" s="45"/>
      <c r="P853" s="158">
        <f>IFERROR(INDEX('قرائت کنتور'!A:AZ,MATCH(A853&amp;"-"&amp;"گاز",'قرائت کنتور'!B:B,0),MATCH(L853,'قرائت کنتور'!$1:$1,0)),0)</f>
        <v>0</v>
      </c>
      <c r="Q853" s="47">
        <f>IFERROR(INDEX('قرائت کنتور'!A:AZ,MATCH(A853&amp;"-"&amp;"گاز",'قرائت کنتور'!B:B,0),MATCH(G853,'قرائت کنتور'!$1:$1,0)),0)</f>
        <v>0</v>
      </c>
      <c r="R853" s="47">
        <f t="shared" si="134"/>
        <v>0</v>
      </c>
      <c r="S853" s="45"/>
      <c r="T853" s="155" t="str">
        <f>IFERROR(INDEX('تعرفه ها'!A:Z,MATCH("بهای هر متر مکعب گاز مصرفی",'تعرفه ها'!$B:$B,0),MATCH(F853,'تعرفه ها'!$2:$2,0)),"---")</f>
        <v>---</v>
      </c>
      <c r="U853" s="50" t="str">
        <f t="shared" si="135"/>
        <v>---</v>
      </c>
      <c r="V853" s="50" t="str">
        <f>IFERROR(ROUND(R853*INDEX('تعرفه ها'!A:Z,MATCH("عوارض گاز به ازاء هر متر مکعب",'تعرفه ها'!$B:$B,0),MATCH(F853,'تعرفه ها'!$2:$2,0)),0),"---")</f>
        <v>---</v>
      </c>
      <c r="W853" s="50" t="str">
        <f>IFERROR(ROUND(((U853+V853)*INDEX('تعرفه ها'!A:Z,MATCH("هزینه نگهداری و تعمیرات شبکه گاز",'تعرفه ها'!$B:$B,0),MATCH(F853,'تعرفه ها'!$2:$2,0))/100),0),"---")</f>
        <v>---</v>
      </c>
      <c r="X853" s="50" t="str">
        <f>IFERROR(IF(INDEX('اطلاعات دوره'!A:Z,MATCH(G853,'اطلاعات دوره'!C:C,0),MATCH("گاز",'اطلاعات دوره'!$1:$1,0))="دارد",ROUND((U853+V853)*INDEX('تعرفه ها'!A:Z,MATCH("پیک فصلی گاز",'تعرفه ها'!$B:$B,0),MATCH(F853,'تعرفه ها'!$2:$2,0))/100,0),0),"---")</f>
        <v>---</v>
      </c>
      <c r="Y853" s="50" t="str">
        <f>IFERROR(ROUND(SUM(U853+V853+W853+X853)*INDEX('تعرفه ها'!A:Z,MATCH("مالیات گاز",'تعرفه ها'!$B:$B,0),MATCH(F853,'تعرفه ها'!$2:$2,0))/100,0),"---")</f>
        <v>---</v>
      </c>
      <c r="Z853" s="50" t="str">
        <f t="shared" si="136"/>
        <v>---</v>
      </c>
      <c r="AA853" s="50" t="str">
        <f t="shared" si="130"/>
        <v>---</v>
      </c>
      <c r="AB853" s="50" t="str">
        <f t="shared" si="137"/>
        <v>---</v>
      </c>
      <c r="AC853" s="50" t="str">
        <f t="shared" si="138"/>
        <v>---</v>
      </c>
      <c r="AD853" s="153" t="str">
        <f t="shared" si="139"/>
        <v>---</v>
      </c>
      <c r="AF853" s="155" t="str">
        <f>IFERROR(IF(INDEX(پرداخت!A:AZ,MATCH(A853&amp;" - "&amp;"گاز",پرداخت!$B:$B,0),MATCH(G853,پرداخت!$1:$1,0))="نشده","نشده","شده"),"---")</f>
        <v>---</v>
      </c>
      <c r="AH853" s="144"/>
      <c r="AI853" s="144"/>
      <c r="AJ853" s="144"/>
    </row>
    <row r="854" spans="1:36" ht="34.9" hidden="1" customHeight="1">
      <c r="A854" s="170"/>
      <c r="B854" s="47">
        <f>IFERROR(INDEX('اطلاعات انشعابات شرکتها'!A:BB,MATCH(A854,'اطلاعات انشعابات شرکتها'!A:A,0),MATCH(B$1,'اطلاعات انشعابات شرکتها'!$1:$1,0)),0)</f>
        <v>0</v>
      </c>
      <c r="C854" s="48">
        <f>IFERROR(INDEX('اطلاعات انشعابات شرکتها'!A:BB,MATCH(A854,'اطلاعات انشعابات شرکتها'!A:A,0),MATCH(C$1,'اطلاعات انشعابات شرکتها'!$1:$1,0)),0)</f>
        <v>0</v>
      </c>
      <c r="D854" s="45"/>
      <c r="E854" s="171"/>
      <c r="F854" s="170"/>
      <c r="G854" s="47" t="str">
        <f t="shared" si="131"/>
        <v>/</v>
      </c>
      <c r="H854" s="47">
        <f>IFERROR(INDEX('اطلاعات دوره'!A:Z,MATCH(G854,'اطلاعات دوره'!C:C,0),MATCH(H$1,'اطلاعات دوره'!$1:$1,0)),0)</f>
        <v>0</v>
      </c>
      <c r="I854" s="47">
        <f>IFERROR(INDEX('اطلاعات دوره'!A:Z,MATCH(G854,'اطلاعات دوره'!C:C,0),MATCH(I$1,'اطلاعات دوره'!$1:$1,0)),0)</f>
        <v>0</v>
      </c>
      <c r="J854" s="48">
        <f>IFERROR(INDEX('اطلاعات دوره'!A:Z,MATCH(G854,'اطلاعات دوره'!C:C,0),MATCH(J$1,'اطلاعات دوره'!$1:$1,0)),0)</f>
        <v>0</v>
      </c>
      <c r="K854" s="46"/>
      <c r="L854" s="158" t="str">
        <f>IFERROR(INDEX('اطلاعات دوره'!A:Z,MATCH(G854,'اطلاعات دوره'!C:C,0)-1,MATCH("عنوان",'اطلاعات دوره'!$1:$1,0)),"---")</f>
        <v>---</v>
      </c>
      <c r="M854" s="47" t="str">
        <f t="shared" si="132"/>
        <v>----</v>
      </c>
      <c r="N854" s="48" t="str">
        <f t="shared" si="133"/>
        <v>-/</v>
      </c>
      <c r="O854" s="45"/>
      <c r="P854" s="158">
        <f>IFERROR(INDEX('قرائت کنتور'!A:AZ,MATCH(A854&amp;"-"&amp;"گاز",'قرائت کنتور'!B:B,0),MATCH(L854,'قرائت کنتور'!$1:$1,0)),0)</f>
        <v>0</v>
      </c>
      <c r="Q854" s="47">
        <f>IFERROR(INDEX('قرائت کنتور'!A:AZ,MATCH(A854&amp;"-"&amp;"گاز",'قرائت کنتور'!B:B,0),MATCH(G854,'قرائت کنتور'!$1:$1,0)),0)</f>
        <v>0</v>
      </c>
      <c r="R854" s="47">
        <f t="shared" si="134"/>
        <v>0</v>
      </c>
      <c r="S854" s="45"/>
      <c r="T854" s="155" t="str">
        <f>IFERROR(INDEX('تعرفه ها'!A:Z,MATCH("بهای هر متر مکعب گاز مصرفی",'تعرفه ها'!$B:$B,0),MATCH(F854,'تعرفه ها'!$2:$2,0)),"---")</f>
        <v>---</v>
      </c>
      <c r="U854" s="50" t="str">
        <f t="shared" si="135"/>
        <v>---</v>
      </c>
      <c r="V854" s="50" t="str">
        <f>IFERROR(ROUND(R854*INDEX('تعرفه ها'!A:Z,MATCH("عوارض گاز به ازاء هر متر مکعب",'تعرفه ها'!$B:$B,0),MATCH(F854,'تعرفه ها'!$2:$2,0)),0),"---")</f>
        <v>---</v>
      </c>
      <c r="W854" s="50" t="str">
        <f>IFERROR(ROUND(((U854+V854)*INDEX('تعرفه ها'!A:Z,MATCH("هزینه نگهداری و تعمیرات شبکه گاز",'تعرفه ها'!$B:$B,0),MATCH(F854,'تعرفه ها'!$2:$2,0))/100),0),"---")</f>
        <v>---</v>
      </c>
      <c r="X854" s="50" t="str">
        <f>IFERROR(IF(INDEX('اطلاعات دوره'!A:Z,MATCH(G854,'اطلاعات دوره'!C:C,0),MATCH("گاز",'اطلاعات دوره'!$1:$1,0))="دارد",ROUND((U854+V854)*INDEX('تعرفه ها'!A:Z,MATCH("پیک فصلی گاز",'تعرفه ها'!$B:$B,0),MATCH(F854,'تعرفه ها'!$2:$2,0))/100,0),0),"---")</f>
        <v>---</v>
      </c>
      <c r="Y854" s="50" t="str">
        <f>IFERROR(ROUND(SUM(U854+V854+W854+X854)*INDEX('تعرفه ها'!A:Z,MATCH("مالیات گاز",'تعرفه ها'!$B:$B,0),MATCH(F854,'تعرفه ها'!$2:$2,0))/100,0),"---")</f>
        <v>---</v>
      </c>
      <c r="Z854" s="50" t="str">
        <f t="shared" si="136"/>
        <v>---</v>
      </c>
      <c r="AA854" s="50" t="str">
        <f t="shared" si="130"/>
        <v>---</v>
      </c>
      <c r="AB854" s="50" t="str">
        <f t="shared" si="137"/>
        <v>---</v>
      </c>
      <c r="AC854" s="50" t="str">
        <f t="shared" si="138"/>
        <v>---</v>
      </c>
      <c r="AD854" s="153" t="str">
        <f t="shared" si="139"/>
        <v>---</v>
      </c>
      <c r="AF854" s="155" t="str">
        <f>IFERROR(IF(INDEX(پرداخت!A:AZ,MATCH(A854&amp;" - "&amp;"گاز",پرداخت!$B:$B,0),MATCH(G854,پرداخت!$1:$1,0))="نشده","نشده","شده"),"---")</f>
        <v>---</v>
      </c>
      <c r="AH854" s="144"/>
      <c r="AI854" s="144"/>
      <c r="AJ854" s="144"/>
    </row>
    <row r="855" spans="1:36" ht="34.9" hidden="1" customHeight="1">
      <c r="A855" s="170"/>
      <c r="B855" s="47">
        <f>IFERROR(INDEX('اطلاعات انشعابات شرکتها'!A:BB,MATCH(A855,'اطلاعات انشعابات شرکتها'!A:A,0),MATCH(B$1,'اطلاعات انشعابات شرکتها'!$1:$1,0)),0)</f>
        <v>0</v>
      </c>
      <c r="C855" s="48">
        <f>IFERROR(INDEX('اطلاعات انشعابات شرکتها'!A:BB,MATCH(A855,'اطلاعات انشعابات شرکتها'!A:A,0),MATCH(C$1,'اطلاعات انشعابات شرکتها'!$1:$1,0)),0)</f>
        <v>0</v>
      </c>
      <c r="D855" s="45"/>
      <c r="E855" s="171"/>
      <c r="F855" s="170"/>
      <c r="G855" s="47" t="str">
        <f t="shared" si="131"/>
        <v>/</v>
      </c>
      <c r="H855" s="47">
        <f>IFERROR(INDEX('اطلاعات دوره'!A:Z,MATCH(G855,'اطلاعات دوره'!C:C,0),MATCH(H$1,'اطلاعات دوره'!$1:$1,0)),0)</f>
        <v>0</v>
      </c>
      <c r="I855" s="47">
        <f>IFERROR(INDEX('اطلاعات دوره'!A:Z,MATCH(G855,'اطلاعات دوره'!C:C,0),MATCH(I$1,'اطلاعات دوره'!$1:$1,0)),0)</f>
        <v>0</v>
      </c>
      <c r="J855" s="48">
        <f>IFERROR(INDEX('اطلاعات دوره'!A:Z,MATCH(G855,'اطلاعات دوره'!C:C,0),MATCH(J$1,'اطلاعات دوره'!$1:$1,0)),0)</f>
        <v>0</v>
      </c>
      <c r="K855" s="46"/>
      <c r="L855" s="158" t="str">
        <f>IFERROR(INDEX('اطلاعات دوره'!A:Z,MATCH(G855,'اطلاعات دوره'!C:C,0)-1,MATCH("عنوان",'اطلاعات دوره'!$1:$1,0)),"---")</f>
        <v>---</v>
      </c>
      <c r="M855" s="47" t="str">
        <f t="shared" si="132"/>
        <v>----</v>
      </c>
      <c r="N855" s="48" t="str">
        <f t="shared" si="133"/>
        <v>-/</v>
      </c>
      <c r="O855" s="45"/>
      <c r="P855" s="158">
        <f>IFERROR(INDEX('قرائت کنتور'!A:AZ,MATCH(A855&amp;"-"&amp;"گاز",'قرائت کنتور'!B:B,0),MATCH(L855,'قرائت کنتور'!$1:$1,0)),0)</f>
        <v>0</v>
      </c>
      <c r="Q855" s="47">
        <f>IFERROR(INDEX('قرائت کنتور'!A:AZ,MATCH(A855&amp;"-"&amp;"گاز",'قرائت کنتور'!B:B,0),MATCH(G855,'قرائت کنتور'!$1:$1,0)),0)</f>
        <v>0</v>
      </c>
      <c r="R855" s="47">
        <f t="shared" si="134"/>
        <v>0</v>
      </c>
      <c r="S855" s="45"/>
      <c r="T855" s="155" t="str">
        <f>IFERROR(INDEX('تعرفه ها'!A:Z,MATCH("بهای هر متر مکعب گاز مصرفی",'تعرفه ها'!$B:$B,0),MATCH(F855,'تعرفه ها'!$2:$2,0)),"---")</f>
        <v>---</v>
      </c>
      <c r="U855" s="50" t="str">
        <f t="shared" si="135"/>
        <v>---</v>
      </c>
      <c r="V855" s="50" t="str">
        <f>IFERROR(ROUND(R855*INDEX('تعرفه ها'!A:Z,MATCH("عوارض گاز به ازاء هر متر مکعب",'تعرفه ها'!$B:$B,0),MATCH(F855,'تعرفه ها'!$2:$2,0)),0),"---")</f>
        <v>---</v>
      </c>
      <c r="W855" s="50" t="str">
        <f>IFERROR(ROUND(((U855+V855)*INDEX('تعرفه ها'!A:Z,MATCH("هزینه نگهداری و تعمیرات شبکه گاز",'تعرفه ها'!$B:$B,0),MATCH(F855,'تعرفه ها'!$2:$2,0))/100),0),"---")</f>
        <v>---</v>
      </c>
      <c r="X855" s="50" t="str">
        <f>IFERROR(IF(INDEX('اطلاعات دوره'!A:Z,MATCH(G855,'اطلاعات دوره'!C:C,0),MATCH("گاز",'اطلاعات دوره'!$1:$1,0))="دارد",ROUND((U855+V855)*INDEX('تعرفه ها'!A:Z,MATCH("پیک فصلی گاز",'تعرفه ها'!$B:$B,0),MATCH(F855,'تعرفه ها'!$2:$2,0))/100,0),0),"---")</f>
        <v>---</v>
      </c>
      <c r="Y855" s="50" t="str">
        <f>IFERROR(ROUND(SUM(U855+V855+W855+X855)*INDEX('تعرفه ها'!A:Z,MATCH("مالیات گاز",'تعرفه ها'!$B:$B,0),MATCH(F855,'تعرفه ها'!$2:$2,0))/100,0),"---")</f>
        <v>---</v>
      </c>
      <c r="Z855" s="50" t="str">
        <f t="shared" si="136"/>
        <v>---</v>
      </c>
      <c r="AA855" s="50" t="str">
        <f t="shared" si="130"/>
        <v>---</v>
      </c>
      <c r="AB855" s="50" t="str">
        <f t="shared" si="137"/>
        <v>---</v>
      </c>
      <c r="AC855" s="50" t="str">
        <f t="shared" si="138"/>
        <v>---</v>
      </c>
      <c r="AD855" s="153" t="str">
        <f t="shared" si="139"/>
        <v>---</v>
      </c>
      <c r="AF855" s="155" t="str">
        <f>IFERROR(IF(INDEX(پرداخت!A:AZ,MATCH(A855&amp;" - "&amp;"گاز",پرداخت!$B:$B,0),MATCH(G855,پرداخت!$1:$1,0))="نشده","نشده","شده"),"---")</f>
        <v>---</v>
      </c>
      <c r="AH855" s="144"/>
      <c r="AI855" s="144"/>
      <c r="AJ855" s="144"/>
    </row>
    <row r="856" spans="1:36" ht="34.9" hidden="1" customHeight="1">
      <c r="A856" s="170"/>
      <c r="B856" s="47">
        <f>IFERROR(INDEX('اطلاعات انشعابات شرکتها'!A:BB,MATCH(A856,'اطلاعات انشعابات شرکتها'!A:A,0),MATCH(B$1,'اطلاعات انشعابات شرکتها'!$1:$1,0)),0)</f>
        <v>0</v>
      </c>
      <c r="C856" s="48">
        <f>IFERROR(INDEX('اطلاعات انشعابات شرکتها'!A:BB,MATCH(A856,'اطلاعات انشعابات شرکتها'!A:A,0),MATCH(C$1,'اطلاعات انشعابات شرکتها'!$1:$1,0)),0)</f>
        <v>0</v>
      </c>
      <c r="D856" s="45"/>
      <c r="E856" s="171"/>
      <c r="F856" s="170"/>
      <c r="G856" s="47" t="str">
        <f t="shared" si="131"/>
        <v>/</v>
      </c>
      <c r="H856" s="47">
        <f>IFERROR(INDEX('اطلاعات دوره'!A:Z,MATCH(G856,'اطلاعات دوره'!C:C,0),MATCH(H$1,'اطلاعات دوره'!$1:$1,0)),0)</f>
        <v>0</v>
      </c>
      <c r="I856" s="47">
        <f>IFERROR(INDEX('اطلاعات دوره'!A:Z,MATCH(G856,'اطلاعات دوره'!C:C,0),MATCH(I$1,'اطلاعات دوره'!$1:$1,0)),0)</f>
        <v>0</v>
      </c>
      <c r="J856" s="48">
        <f>IFERROR(INDEX('اطلاعات دوره'!A:Z,MATCH(G856,'اطلاعات دوره'!C:C,0),MATCH(J$1,'اطلاعات دوره'!$1:$1,0)),0)</f>
        <v>0</v>
      </c>
      <c r="K856" s="46"/>
      <c r="L856" s="158" t="str">
        <f>IFERROR(INDEX('اطلاعات دوره'!A:Z,MATCH(G856,'اطلاعات دوره'!C:C,0)-1,MATCH("عنوان",'اطلاعات دوره'!$1:$1,0)),"---")</f>
        <v>---</v>
      </c>
      <c r="M856" s="47" t="str">
        <f t="shared" si="132"/>
        <v>----</v>
      </c>
      <c r="N856" s="48" t="str">
        <f t="shared" si="133"/>
        <v>-/</v>
      </c>
      <c r="O856" s="45"/>
      <c r="P856" s="158">
        <f>IFERROR(INDEX('قرائت کنتور'!A:AZ,MATCH(A856&amp;"-"&amp;"گاز",'قرائت کنتور'!B:B,0),MATCH(L856,'قرائت کنتور'!$1:$1,0)),0)</f>
        <v>0</v>
      </c>
      <c r="Q856" s="47">
        <f>IFERROR(INDEX('قرائت کنتور'!A:AZ,MATCH(A856&amp;"-"&amp;"گاز",'قرائت کنتور'!B:B,0),MATCH(G856,'قرائت کنتور'!$1:$1,0)),0)</f>
        <v>0</v>
      </c>
      <c r="R856" s="47">
        <f t="shared" si="134"/>
        <v>0</v>
      </c>
      <c r="S856" s="45"/>
      <c r="T856" s="155" t="str">
        <f>IFERROR(INDEX('تعرفه ها'!A:Z,MATCH("بهای هر متر مکعب گاز مصرفی",'تعرفه ها'!$B:$B,0),MATCH(F856,'تعرفه ها'!$2:$2,0)),"---")</f>
        <v>---</v>
      </c>
      <c r="U856" s="50" t="str">
        <f t="shared" si="135"/>
        <v>---</v>
      </c>
      <c r="V856" s="50" t="str">
        <f>IFERROR(ROUND(R856*INDEX('تعرفه ها'!A:Z,MATCH("عوارض گاز به ازاء هر متر مکعب",'تعرفه ها'!$B:$B,0),MATCH(F856,'تعرفه ها'!$2:$2,0)),0),"---")</f>
        <v>---</v>
      </c>
      <c r="W856" s="50" t="str">
        <f>IFERROR(ROUND(((U856+V856)*INDEX('تعرفه ها'!A:Z,MATCH("هزینه نگهداری و تعمیرات شبکه گاز",'تعرفه ها'!$B:$B,0),MATCH(F856,'تعرفه ها'!$2:$2,0))/100),0),"---")</f>
        <v>---</v>
      </c>
      <c r="X856" s="50" t="str">
        <f>IFERROR(IF(INDEX('اطلاعات دوره'!A:Z,MATCH(G856,'اطلاعات دوره'!C:C,0),MATCH("گاز",'اطلاعات دوره'!$1:$1,0))="دارد",ROUND((U856+V856)*INDEX('تعرفه ها'!A:Z,MATCH("پیک فصلی گاز",'تعرفه ها'!$B:$B,0),MATCH(F856,'تعرفه ها'!$2:$2,0))/100,0),0),"---")</f>
        <v>---</v>
      </c>
      <c r="Y856" s="50" t="str">
        <f>IFERROR(ROUND(SUM(U856+V856+W856+X856)*INDEX('تعرفه ها'!A:Z,MATCH("مالیات گاز",'تعرفه ها'!$B:$B,0),MATCH(F856,'تعرفه ها'!$2:$2,0))/100,0),"---")</f>
        <v>---</v>
      </c>
      <c r="Z856" s="50" t="str">
        <f t="shared" si="136"/>
        <v>---</v>
      </c>
      <c r="AA856" s="50" t="str">
        <f t="shared" si="130"/>
        <v>---</v>
      </c>
      <c r="AB856" s="50" t="str">
        <f t="shared" si="137"/>
        <v>---</v>
      </c>
      <c r="AC856" s="50" t="str">
        <f t="shared" si="138"/>
        <v>---</v>
      </c>
      <c r="AD856" s="153" t="str">
        <f t="shared" si="139"/>
        <v>---</v>
      </c>
      <c r="AF856" s="155" t="str">
        <f>IFERROR(IF(INDEX(پرداخت!A:AZ,MATCH(A856&amp;" - "&amp;"گاز",پرداخت!$B:$B,0),MATCH(G856,پرداخت!$1:$1,0))="نشده","نشده","شده"),"---")</f>
        <v>---</v>
      </c>
      <c r="AH856" s="144"/>
      <c r="AI856" s="144"/>
      <c r="AJ856" s="144"/>
    </row>
    <row r="857" spans="1:36" ht="34.9" hidden="1" customHeight="1">
      <c r="A857" s="170"/>
      <c r="B857" s="47">
        <f>IFERROR(INDEX('اطلاعات انشعابات شرکتها'!A:BB,MATCH(A857,'اطلاعات انشعابات شرکتها'!A:A,0),MATCH(B$1,'اطلاعات انشعابات شرکتها'!$1:$1,0)),0)</f>
        <v>0</v>
      </c>
      <c r="C857" s="48">
        <f>IFERROR(INDEX('اطلاعات انشعابات شرکتها'!A:BB,MATCH(A857,'اطلاعات انشعابات شرکتها'!A:A,0),MATCH(C$1,'اطلاعات انشعابات شرکتها'!$1:$1,0)),0)</f>
        <v>0</v>
      </c>
      <c r="D857" s="45"/>
      <c r="E857" s="171"/>
      <c r="F857" s="170"/>
      <c r="G857" s="47" t="str">
        <f t="shared" si="131"/>
        <v>/</v>
      </c>
      <c r="H857" s="47">
        <f>IFERROR(INDEX('اطلاعات دوره'!A:Z,MATCH(G857,'اطلاعات دوره'!C:C,0),MATCH(H$1,'اطلاعات دوره'!$1:$1,0)),0)</f>
        <v>0</v>
      </c>
      <c r="I857" s="47">
        <f>IFERROR(INDEX('اطلاعات دوره'!A:Z,MATCH(G857,'اطلاعات دوره'!C:C,0),MATCH(I$1,'اطلاعات دوره'!$1:$1,0)),0)</f>
        <v>0</v>
      </c>
      <c r="J857" s="48">
        <f>IFERROR(INDEX('اطلاعات دوره'!A:Z,MATCH(G857,'اطلاعات دوره'!C:C,0),MATCH(J$1,'اطلاعات دوره'!$1:$1,0)),0)</f>
        <v>0</v>
      </c>
      <c r="K857" s="46"/>
      <c r="L857" s="158" t="str">
        <f>IFERROR(INDEX('اطلاعات دوره'!A:Z,MATCH(G857,'اطلاعات دوره'!C:C,0)-1,MATCH("عنوان",'اطلاعات دوره'!$1:$1,0)),"---")</f>
        <v>---</v>
      </c>
      <c r="M857" s="47" t="str">
        <f t="shared" si="132"/>
        <v>----</v>
      </c>
      <c r="N857" s="48" t="str">
        <f t="shared" si="133"/>
        <v>-/</v>
      </c>
      <c r="O857" s="45"/>
      <c r="P857" s="158">
        <f>IFERROR(INDEX('قرائت کنتور'!A:AZ,MATCH(A857&amp;"-"&amp;"گاز",'قرائت کنتور'!B:B,0),MATCH(L857,'قرائت کنتور'!$1:$1,0)),0)</f>
        <v>0</v>
      </c>
      <c r="Q857" s="47">
        <f>IFERROR(INDEX('قرائت کنتور'!A:AZ,MATCH(A857&amp;"-"&amp;"گاز",'قرائت کنتور'!B:B,0),MATCH(G857,'قرائت کنتور'!$1:$1,0)),0)</f>
        <v>0</v>
      </c>
      <c r="R857" s="47">
        <f t="shared" si="134"/>
        <v>0</v>
      </c>
      <c r="S857" s="45"/>
      <c r="T857" s="155" t="str">
        <f>IFERROR(INDEX('تعرفه ها'!A:Z,MATCH("بهای هر متر مکعب گاز مصرفی",'تعرفه ها'!$B:$B,0),MATCH(F857,'تعرفه ها'!$2:$2,0)),"---")</f>
        <v>---</v>
      </c>
      <c r="U857" s="50" t="str">
        <f t="shared" si="135"/>
        <v>---</v>
      </c>
      <c r="V857" s="50" t="str">
        <f>IFERROR(ROUND(R857*INDEX('تعرفه ها'!A:Z,MATCH("عوارض گاز به ازاء هر متر مکعب",'تعرفه ها'!$B:$B,0),MATCH(F857,'تعرفه ها'!$2:$2,0)),0),"---")</f>
        <v>---</v>
      </c>
      <c r="W857" s="50" t="str">
        <f>IFERROR(ROUND(((U857+V857)*INDEX('تعرفه ها'!A:Z,MATCH("هزینه نگهداری و تعمیرات شبکه گاز",'تعرفه ها'!$B:$B,0),MATCH(F857,'تعرفه ها'!$2:$2,0))/100),0),"---")</f>
        <v>---</v>
      </c>
      <c r="X857" s="50" t="str">
        <f>IFERROR(IF(INDEX('اطلاعات دوره'!A:Z,MATCH(G857,'اطلاعات دوره'!C:C,0),MATCH("گاز",'اطلاعات دوره'!$1:$1,0))="دارد",ROUND((U857+V857)*INDEX('تعرفه ها'!A:Z,MATCH("پیک فصلی گاز",'تعرفه ها'!$B:$B,0),MATCH(F857,'تعرفه ها'!$2:$2,0))/100,0),0),"---")</f>
        <v>---</v>
      </c>
      <c r="Y857" s="50" t="str">
        <f>IFERROR(ROUND(SUM(U857+V857+W857+X857)*INDEX('تعرفه ها'!A:Z,MATCH("مالیات گاز",'تعرفه ها'!$B:$B,0),MATCH(F857,'تعرفه ها'!$2:$2,0))/100,0),"---")</f>
        <v>---</v>
      </c>
      <c r="Z857" s="50" t="str">
        <f t="shared" si="136"/>
        <v>---</v>
      </c>
      <c r="AA857" s="50" t="str">
        <f t="shared" si="130"/>
        <v>---</v>
      </c>
      <c r="AB857" s="50" t="str">
        <f t="shared" si="137"/>
        <v>---</v>
      </c>
      <c r="AC857" s="50" t="str">
        <f t="shared" si="138"/>
        <v>---</v>
      </c>
      <c r="AD857" s="153" t="str">
        <f t="shared" si="139"/>
        <v>---</v>
      </c>
      <c r="AF857" s="155" t="str">
        <f>IFERROR(IF(INDEX(پرداخت!A:AZ,MATCH(A857&amp;" - "&amp;"گاز",پرداخت!$B:$B,0),MATCH(G857,پرداخت!$1:$1,0))="نشده","نشده","شده"),"---")</f>
        <v>---</v>
      </c>
      <c r="AH857" s="144"/>
      <c r="AI857" s="144"/>
      <c r="AJ857" s="144"/>
    </row>
    <row r="858" spans="1:36" ht="34.9" hidden="1" customHeight="1">
      <c r="A858" s="170"/>
      <c r="B858" s="47">
        <f>IFERROR(INDEX('اطلاعات انشعابات شرکتها'!A:BB,MATCH(A858,'اطلاعات انشعابات شرکتها'!A:A,0),MATCH(B$1,'اطلاعات انشعابات شرکتها'!$1:$1,0)),0)</f>
        <v>0</v>
      </c>
      <c r="C858" s="48">
        <f>IFERROR(INDEX('اطلاعات انشعابات شرکتها'!A:BB,MATCH(A858,'اطلاعات انشعابات شرکتها'!A:A,0),MATCH(C$1,'اطلاعات انشعابات شرکتها'!$1:$1,0)),0)</f>
        <v>0</v>
      </c>
      <c r="D858" s="45"/>
      <c r="E858" s="171"/>
      <c r="F858" s="170"/>
      <c r="G858" s="47" t="str">
        <f t="shared" si="131"/>
        <v>/</v>
      </c>
      <c r="H858" s="47">
        <f>IFERROR(INDEX('اطلاعات دوره'!A:Z,MATCH(G858,'اطلاعات دوره'!C:C,0),MATCH(H$1,'اطلاعات دوره'!$1:$1,0)),0)</f>
        <v>0</v>
      </c>
      <c r="I858" s="47">
        <f>IFERROR(INDEX('اطلاعات دوره'!A:Z,MATCH(G858,'اطلاعات دوره'!C:C,0),MATCH(I$1,'اطلاعات دوره'!$1:$1,0)),0)</f>
        <v>0</v>
      </c>
      <c r="J858" s="48">
        <f>IFERROR(INDEX('اطلاعات دوره'!A:Z,MATCH(G858,'اطلاعات دوره'!C:C,0),MATCH(J$1,'اطلاعات دوره'!$1:$1,0)),0)</f>
        <v>0</v>
      </c>
      <c r="K858" s="46"/>
      <c r="L858" s="158" t="str">
        <f>IFERROR(INDEX('اطلاعات دوره'!A:Z,MATCH(G858,'اطلاعات دوره'!C:C,0)-1,MATCH("عنوان",'اطلاعات دوره'!$1:$1,0)),"---")</f>
        <v>---</v>
      </c>
      <c r="M858" s="47" t="str">
        <f t="shared" si="132"/>
        <v>----</v>
      </c>
      <c r="N858" s="48" t="str">
        <f t="shared" si="133"/>
        <v>-/</v>
      </c>
      <c r="O858" s="45"/>
      <c r="P858" s="158">
        <f>IFERROR(INDEX('قرائت کنتور'!A:AZ,MATCH(A858&amp;"-"&amp;"گاز",'قرائت کنتور'!B:B,0),MATCH(L858,'قرائت کنتور'!$1:$1,0)),0)</f>
        <v>0</v>
      </c>
      <c r="Q858" s="47">
        <f>IFERROR(INDEX('قرائت کنتور'!A:AZ,MATCH(A858&amp;"-"&amp;"گاز",'قرائت کنتور'!B:B,0),MATCH(G858,'قرائت کنتور'!$1:$1,0)),0)</f>
        <v>0</v>
      </c>
      <c r="R858" s="47">
        <f t="shared" si="134"/>
        <v>0</v>
      </c>
      <c r="S858" s="45"/>
      <c r="T858" s="155" t="str">
        <f>IFERROR(INDEX('تعرفه ها'!A:Z,MATCH("بهای هر متر مکعب گاز مصرفی",'تعرفه ها'!$B:$B,0),MATCH(F858,'تعرفه ها'!$2:$2,0)),"---")</f>
        <v>---</v>
      </c>
      <c r="U858" s="50" t="str">
        <f t="shared" si="135"/>
        <v>---</v>
      </c>
      <c r="V858" s="50" t="str">
        <f>IFERROR(ROUND(R858*INDEX('تعرفه ها'!A:Z,MATCH("عوارض گاز به ازاء هر متر مکعب",'تعرفه ها'!$B:$B,0),MATCH(F858,'تعرفه ها'!$2:$2,0)),0),"---")</f>
        <v>---</v>
      </c>
      <c r="W858" s="50" t="str">
        <f>IFERROR(ROUND(((U858+V858)*INDEX('تعرفه ها'!A:Z,MATCH("هزینه نگهداری و تعمیرات شبکه گاز",'تعرفه ها'!$B:$B,0),MATCH(F858,'تعرفه ها'!$2:$2,0))/100),0),"---")</f>
        <v>---</v>
      </c>
      <c r="X858" s="50" t="str">
        <f>IFERROR(IF(INDEX('اطلاعات دوره'!A:Z,MATCH(G858,'اطلاعات دوره'!C:C,0),MATCH("گاز",'اطلاعات دوره'!$1:$1,0))="دارد",ROUND((U858+V858)*INDEX('تعرفه ها'!A:Z,MATCH("پیک فصلی گاز",'تعرفه ها'!$B:$B,0),MATCH(F858,'تعرفه ها'!$2:$2,0))/100,0),0),"---")</f>
        <v>---</v>
      </c>
      <c r="Y858" s="50" t="str">
        <f>IFERROR(ROUND(SUM(U858+V858+W858+X858)*INDEX('تعرفه ها'!A:Z,MATCH("مالیات گاز",'تعرفه ها'!$B:$B,0),MATCH(F858,'تعرفه ها'!$2:$2,0))/100,0),"---")</f>
        <v>---</v>
      </c>
      <c r="Z858" s="50" t="str">
        <f t="shared" si="136"/>
        <v>---</v>
      </c>
      <c r="AA858" s="50" t="str">
        <f t="shared" si="130"/>
        <v>---</v>
      </c>
      <c r="AB858" s="50" t="str">
        <f t="shared" si="137"/>
        <v>---</v>
      </c>
      <c r="AC858" s="50" t="str">
        <f t="shared" si="138"/>
        <v>---</v>
      </c>
      <c r="AD858" s="153" t="str">
        <f t="shared" si="139"/>
        <v>---</v>
      </c>
      <c r="AF858" s="155" t="str">
        <f>IFERROR(IF(INDEX(پرداخت!A:AZ,MATCH(A858&amp;" - "&amp;"گاز",پرداخت!$B:$B,0),MATCH(G858,پرداخت!$1:$1,0))="نشده","نشده","شده"),"---")</f>
        <v>---</v>
      </c>
      <c r="AH858" s="144"/>
      <c r="AI858" s="144"/>
      <c r="AJ858" s="144"/>
    </row>
    <row r="859" spans="1:36" ht="34.9" hidden="1" customHeight="1">
      <c r="A859" s="170"/>
      <c r="B859" s="47">
        <f>IFERROR(INDEX('اطلاعات انشعابات شرکتها'!A:BB,MATCH(A859,'اطلاعات انشعابات شرکتها'!A:A,0),MATCH(B$1,'اطلاعات انشعابات شرکتها'!$1:$1,0)),0)</f>
        <v>0</v>
      </c>
      <c r="C859" s="48">
        <f>IFERROR(INDEX('اطلاعات انشعابات شرکتها'!A:BB,MATCH(A859,'اطلاعات انشعابات شرکتها'!A:A,0),MATCH(C$1,'اطلاعات انشعابات شرکتها'!$1:$1,0)),0)</f>
        <v>0</v>
      </c>
      <c r="D859" s="45"/>
      <c r="E859" s="171"/>
      <c r="F859" s="170"/>
      <c r="G859" s="47" t="str">
        <f t="shared" si="131"/>
        <v>/</v>
      </c>
      <c r="H859" s="47">
        <f>IFERROR(INDEX('اطلاعات دوره'!A:Z,MATCH(G859,'اطلاعات دوره'!C:C,0),MATCH(H$1,'اطلاعات دوره'!$1:$1,0)),0)</f>
        <v>0</v>
      </c>
      <c r="I859" s="47">
        <f>IFERROR(INDEX('اطلاعات دوره'!A:Z,MATCH(G859,'اطلاعات دوره'!C:C,0),MATCH(I$1,'اطلاعات دوره'!$1:$1,0)),0)</f>
        <v>0</v>
      </c>
      <c r="J859" s="48">
        <f>IFERROR(INDEX('اطلاعات دوره'!A:Z,MATCH(G859,'اطلاعات دوره'!C:C,0),MATCH(J$1,'اطلاعات دوره'!$1:$1,0)),0)</f>
        <v>0</v>
      </c>
      <c r="K859" s="46"/>
      <c r="L859" s="158" t="str">
        <f>IFERROR(INDEX('اطلاعات دوره'!A:Z,MATCH(G859,'اطلاعات دوره'!C:C,0)-1,MATCH("عنوان",'اطلاعات دوره'!$1:$1,0)),"---")</f>
        <v>---</v>
      </c>
      <c r="M859" s="47" t="str">
        <f t="shared" si="132"/>
        <v>----</v>
      </c>
      <c r="N859" s="48" t="str">
        <f t="shared" si="133"/>
        <v>-/</v>
      </c>
      <c r="O859" s="45"/>
      <c r="P859" s="158">
        <f>IFERROR(INDEX('قرائت کنتور'!A:AZ,MATCH(A859&amp;"-"&amp;"گاز",'قرائت کنتور'!B:B,0),MATCH(L859,'قرائت کنتور'!$1:$1,0)),0)</f>
        <v>0</v>
      </c>
      <c r="Q859" s="47">
        <f>IFERROR(INDEX('قرائت کنتور'!A:AZ,MATCH(A859&amp;"-"&amp;"گاز",'قرائت کنتور'!B:B,0),MATCH(G859,'قرائت کنتور'!$1:$1,0)),0)</f>
        <v>0</v>
      </c>
      <c r="R859" s="47">
        <f t="shared" si="134"/>
        <v>0</v>
      </c>
      <c r="S859" s="45"/>
      <c r="T859" s="155" t="str">
        <f>IFERROR(INDEX('تعرفه ها'!A:Z,MATCH("بهای هر متر مکعب گاز مصرفی",'تعرفه ها'!$B:$B,0),MATCH(F859,'تعرفه ها'!$2:$2,0)),"---")</f>
        <v>---</v>
      </c>
      <c r="U859" s="50" t="str">
        <f t="shared" si="135"/>
        <v>---</v>
      </c>
      <c r="V859" s="50" t="str">
        <f>IFERROR(ROUND(R859*INDEX('تعرفه ها'!A:Z,MATCH("عوارض گاز به ازاء هر متر مکعب",'تعرفه ها'!$B:$B,0),MATCH(F859,'تعرفه ها'!$2:$2,0)),0),"---")</f>
        <v>---</v>
      </c>
      <c r="W859" s="50" t="str">
        <f>IFERROR(ROUND(((U859+V859)*INDEX('تعرفه ها'!A:Z,MATCH("هزینه نگهداری و تعمیرات شبکه گاز",'تعرفه ها'!$B:$B,0),MATCH(F859,'تعرفه ها'!$2:$2,0))/100),0),"---")</f>
        <v>---</v>
      </c>
      <c r="X859" s="50" t="str">
        <f>IFERROR(IF(INDEX('اطلاعات دوره'!A:Z,MATCH(G859,'اطلاعات دوره'!C:C,0),MATCH("گاز",'اطلاعات دوره'!$1:$1,0))="دارد",ROUND((U859+V859)*INDEX('تعرفه ها'!A:Z,MATCH("پیک فصلی گاز",'تعرفه ها'!$B:$B,0),MATCH(F859,'تعرفه ها'!$2:$2,0))/100,0),0),"---")</f>
        <v>---</v>
      </c>
      <c r="Y859" s="50" t="str">
        <f>IFERROR(ROUND(SUM(U859+V859+W859+X859)*INDEX('تعرفه ها'!A:Z,MATCH("مالیات گاز",'تعرفه ها'!$B:$B,0),MATCH(F859,'تعرفه ها'!$2:$2,0))/100,0),"---")</f>
        <v>---</v>
      </c>
      <c r="Z859" s="50" t="str">
        <f t="shared" si="136"/>
        <v>---</v>
      </c>
      <c r="AA859" s="50" t="str">
        <f t="shared" si="130"/>
        <v>---</v>
      </c>
      <c r="AB859" s="50" t="str">
        <f t="shared" si="137"/>
        <v>---</v>
      </c>
      <c r="AC859" s="50" t="str">
        <f t="shared" si="138"/>
        <v>---</v>
      </c>
      <c r="AD859" s="153" t="str">
        <f t="shared" si="139"/>
        <v>---</v>
      </c>
      <c r="AF859" s="155" t="str">
        <f>IFERROR(IF(INDEX(پرداخت!A:AZ,MATCH(A859&amp;" - "&amp;"گاز",پرداخت!$B:$B,0),MATCH(G859,پرداخت!$1:$1,0))="نشده","نشده","شده"),"---")</f>
        <v>---</v>
      </c>
      <c r="AH859" s="144"/>
      <c r="AI859" s="144"/>
      <c r="AJ859" s="144"/>
    </row>
    <row r="860" spans="1:36" ht="34.9" hidden="1" customHeight="1">
      <c r="A860" s="170"/>
      <c r="B860" s="47">
        <f>IFERROR(INDEX('اطلاعات انشعابات شرکتها'!A:BB,MATCH(A860,'اطلاعات انشعابات شرکتها'!A:A,0),MATCH(B$1,'اطلاعات انشعابات شرکتها'!$1:$1,0)),0)</f>
        <v>0</v>
      </c>
      <c r="C860" s="48">
        <f>IFERROR(INDEX('اطلاعات انشعابات شرکتها'!A:BB,MATCH(A860,'اطلاعات انشعابات شرکتها'!A:A,0),MATCH(C$1,'اطلاعات انشعابات شرکتها'!$1:$1,0)),0)</f>
        <v>0</v>
      </c>
      <c r="D860" s="45"/>
      <c r="E860" s="171"/>
      <c r="F860" s="170"/>
      <c r="G860" s="47" t="str">
        <f t="shared" si="131"/>
        <v>/</v>
      </c>
      <c r="H860" s="47">
        <f>IFERROR(INDEX('اطلاعات دوره'!A:Z,MATCH(G860,'اطلاعات دوره'!C:C,0),MATCH(H$1,'اطلاعات دوره'!$1:$1,0)),0)</f>
        <v>0</v>
      </c>
      <c r="I860" s="47">
        <f>IFERROR(INDEX('اطلاعات دوره'!A:Z,MATCH(G860,'اطلاعات دوره'!C:C,0),MATCH(I$1,'اطلاعات دوره'!$1:$1,0)),0)</f>
        <v>0</v>
      </c>
      <c r="J860" s="48">
        <f>IFERROR(INDEX('اطلاعات دوره'!A:Z,MATCH(G860,'اطلاعات دوره'!C:C,0),MATCH(J$1,'اطلاعات دوره'!$1:$1,0)),0)</f>
        <v>0</v>
      </c>
      <c r="K860" s="46"/>
      <c r="L860" s="158" t="str">
        <f>IFERROR(INDEX('اطلاعات دوره'!A:Z,MATCH(G860,'اطلاعات دوره'!C:C,0)-1,MATCH("عنوان",'اطلاعات دوره'!$1:$1,0)),"---")</f>
        <v>---</v>
      </c>
      <c r="M860" s="47" t="str">
        <f t="shared" si="132"/>
        <v>----</v>
      </c>
      <c r="N860" s="48" t="str">
        <f t="shared" si="133"/>
        <v>-/</v>
      </c>
      <c r="O860" s="45"/>
      <c r="P860" s="158">
        <f>IFERROR(INDEX('قرائت کنتور'!A:AZ,MATCH(A860&amp;"-"&amp;"گاز",'قرائت کنتور'!B:B,0),MATCH(L860,'قرائت کنتور'!$1:$1,0)),0)</f>
        <v>0</v>
      </c>
      <c r="Q860" s="47">
        <f>IFERROR(INDEX('قرائت کنتور'!A:AZ,MATCH(A860&amp;"-"&amp;"گاز",'قرائت کنتور'!B:B,0),MATCH(G860,'قرائت کنتور'!$1:$1,0)),0)</f>
        <v>0</v>
      </c>
      <c r="R860" s="47">
        <f t="shared" si="134"/>
        <v>0</v>
      </c>
      <c r="S860" s="45"/>
      <c r="T860" s="155" t="str">
        <f>IFERROR(INDEX('تعرفه ها'!A:Z,MATCH("بهای هر متر مکعب گاز مصرفی",'تعرفه ها'!$B:$B,0),MATCH(F860,'تعرفه ها'!$2:$2,0)),"---")</f>
        <v>---</v>
      </c>
      <c r="U860" s="50" t="str">
        <f t="shared" si="135"/>
        <v>---</v>
      </c>
      <c r="V860" s="50" t="str">
        <f>IFERROR(ROUND(R860*INDEX('تعرفه ها'!A:Z,MATCH("عوارض گاز به ازاء هر متر مکعب",'تعرفه ها'!$B:$B,0),MATCH(F860,'تعرفه ها'!$2:$2,0)),0),"---")</f>
        <v>---</v>
      </c>
      <c r="W860" s="50" t="str">
        <f>IFERROR(ROUND(((U860+V860)*INDEX('تعرفه ها'!A:Z,MATCH("هزینه نگهداری و تعمیرات شبکه گاز",'تعرفه ها'!$B:$B,0),MATCH(F860,'تعرفه ها'!$2:$2,0))/100),0),"---")</f>
        <v>---</v>
      </c>
      <c r="X860" s="50" t="str">
        <f>IFERROR(IF(INDEX('اطلاعات دوره'!A:Z,MATCH(G860,'اطلاعات دوره'!C:C,0),MATCH("گاز",'اطلاعات دوره'!$1:$1,0))="دارد",ROUND((U860+V860)*INDEX('تعرفه ها'!A:Z,MATCH("پیک فصلی گاز",'تعرفه ها'!$B:$B,0),MATCH(F860,'تعرفه ها'!$2:$2,0))/100,0),0),"---")</f>
        <v>---</v>
      </c>
      <c r="Y860" s="50" t="str">
        <f>IFERROR(ROUND(SUM(U860+V860+W860+X860)*INDEX('تعرفه ها'!A:Z,MATCH("مالیات گاز",'تعرفه ها'!$B:$B,0),MATCH(F860,'تعرفه ها'!$2:$2,0))/100,0),"---")</f>
        <v>---</v>
      </c>
      <c r="Z860" s="50" t="str">
        <f t="shared" si="136"/>
        <v>---</v>
      </c>
      <c r="AA860" s="50" t="str">
        <f t="shared" si="130"/>
        <v>---</v>
      </c>
      <c r="AB860" s="50" t="str">
        <f t="shared" si="137"/>
        <v>---</v>
      </c>
      <c r="AC860" s="50" t="str">
        <f t="shared" si="138"/>
        <v>---</v>
      </c>
      <c r="AD860" s="153" t="str">
        <f t="shared" si="139"/>
        <v>---</v>
      </c>
      <c r="AF860" s="155" t="str">
        <f>IFERROR(IF(INDEX(پرداخت!A:AZ,MATCH(A860&amp;" - "&amp;"گاز",پرداخت!$B:$B,0),MATCH(G860,پرداخت!$1:$1,0))="نشده","نشده","شده"),"---")</f>
        <v>---</v>
      </c>
      <c r="AH860" s="144"/>
      <c r="AI860" s="144"/>
      <c r="AJ860" s="144"/>
    </row>
    <row r="861" spans="1:36" ht="34.9" hidden="1" customHeight="1">
      <c r="A861" s="170"/>
      <c r="B861" s="47">
        <f>IFERROR(INDEX('اطلاعات انشعابات شرکتها'!A:BB,MATCH(A861,'اطلاعات انشعابات شرکتها'!A:A,0),MATCH(B$1,'اطلاعات انشعابات شرکتها'!$1:$1,0)),0)</f>
        <v>0</v>
      </c>
      <c r="C861" s="48">
        <f>IFERROR(INDEX('اطلاعات انشعابات شرکتها'!A:BB,MATCH(A861,'اطلاعات انشعابات شرکتها'!A:A,0),MATCH(C$1,'اطلاعات انشعابات شرکتها'!$1:$1,0)),0)</f>
        <v>0</v>
      </c>
      <c r="D861" s="45"/>
      <c r="E861" s="171"/>
      <c r="F861" s="170"/>
      <c r="G861" s="47" t="str">
        <f t="shared" si="131"/>
        <v>/</v>
      </c>
      <c r="H861" s="47">
        <f>IFERROR(INDEX('اطلاعات دوره'!A:Z,MATCH(G861,'اطلاعات دوره'!C:C,0),MATCH(H$1,'اطلاعات دوره'!$1:$1,0)),0)</f>
        <v>0</v>
      </c>
      <c r="I861" s="47">
        <f>IFERROR(INDEX('اطلاعات دوره'!A:Z,MATCH(G861,'اطلاعات دوره'!C:C,0),MATCH(I$1,'اطلاعات دوره'!$1:$1,0)),0)</f>
        <v>0</v>
      </c>
      <c r="J861" s="48">
        <f>IFERROR(INDEX('اطلاعات دوره'!A:Z,MATCH(G861,'اطلاعات دوره'!C:C,0),MATCH(J$1,'اطلاعات دوره'!$1:$1,0)),0)</f>
        <v>0</v>
      </c>
      <c r="K861" s="46"/>
      <c r="L861" s="158" t="str">
        <f>IFERROR(INDEX('اطلاعات دوره'!A:Z,MATCH(G861,'اطلاعات دوره'!C:C,0)-1,MATCH("عنوان",'اطلاعات دوره'!$1:$1,0)),"---")</f>
        <v>---</v>
      </c>
      <c r="M861" s="47" t="str">
        <f t="shared" si="132"/>
        <v>----</v>
      </c>
      <c r="N861" s="48" t="str">
        <f t="shared" si="133"/>
        <v>-/</v>
      </c>
      <c r="O861" s="45"/>
      <c r="P861" s="158">
        <f>IFERROR(INDEX('قرائت کنتور'!A:AZ,MATCH(A861&amp;"-"&amp;"گاز",'قرائت کنتور'!B:B,0),MATCH(L861,'قرائت کنتور'!$1:$1,0)),0)</f>
        <v>0</v>
      </c>
      <c r="Q861" s="47">
        <f>IFERROR(INDEX('قرائت کنتور'!A:AZ,MATCH(A861&amp;"-"&amp;"گاز",'قرائت کنتور'!B:B,0),MATCH(G861,'قرائت کنتور'!$1:$1,0)),0)</f>
        <v>0</v>
      </c>
      <c r="R861" s="47">
        <f t="shared" si="134"/>
        <v>0</v>
      </c>
      <c r="S861" s="45"/>
      <c r="T861" s="155" t="str">
        <f>IFERROR(INDEX('تعرفه ها'!A:Z,MATCH("بهای هر متر مکعب گاز مصرفی",'تعرفه ها'!$B:$B,0),MATCH(F861,'تعرفه ها'!$2:$2,0)),"---")</f>
        <v>---</v>
      </c>
      <c r="U861" s="50" t="str">
        <f t="shared" si="135"/>
        <v>---</v>
      </c>
      <c r="V861" s="50" t="str">
        <f>IFERROR(ROUND(R861*INDEX('تعرفه ها'!A:Z,MATCH("عوارض گاز به ازاء هر متر مکعب",'تعرفه ها'!$B:$B,0),MATCH(F861,'تعرفه ها'!$2:$2,0)),0),"---")</f>
        <v>---</v>
      </c>
      <c r="W861" s="50" t="str">
        <f>IFERROR(ROUND(((U861+V861)*INDEX('تعرفه ها'!A:Z,MATCH("هزینه نگهداری و تعمیرات شبکه گاز",'تعرفه ها'!$B:$B,0),MATCH(F861,'تعرفه ها'!$2:$2,0))/100),0),"---")</f>
        <v>---</v>
      </c>
      <c r="X861" s="50" t="str">
        <f>IFERROR(IF(INDEX('اطلاعات دوره'!A:Z,MATCH(G861,'اطلاعات دوره'!C:C,0),MATCH("گاز",'اطلاعات دوره'!$1:$1,0))="دارد",ROUND((U861+V861)*INDEX('تعرفه ها'!A:Z,MATCH("پیک فصلی گاز",'تعرفه ها'!$B:$B,0),MATCH(F861,'تعرفه ها'!$2:$2,0))/100,0),0),"---")</f>
        <v>---</v>
      </c>
      <c r="Y861" s="50" t="str">
        <f>IFERROR(ROUND(SUM(U861+V861+W861+X861)*INDEX('تعرفه ها'!A:Z,MATCH("مالیات گاز",'تعرفه ها'!$B:$B,0),MATCH(F861,'تعرفه ها'!$2:$2,0))/100,0),"---")</f>
        <v>---</v>
      </c>
      <c r="Z861" s="50" t="str">
        <f t="shared" si="136"/>
        <v>---</v>
      </c>
      <c r="AA861" s="50" t="str">
        <f t="shared" si="130"/>
        <v>---</v>
      </c>
      <c r="AB861" s="50" t="str">
        <f t="shared" si="137"/>
        <v>---</v>
      </c>
      <c r="AC861" s="50" t="str">
        <f t="shared" si="138"/>
        <v>---</v>
      </c>
      <c r="AD861" s="153" t="str">
        <f t="shared" si="139"/>
        <v>---</v>
      </c>
      <c r="AF861" s="155" t="str">
        <f>IFERROR(IF(INDEX(پرداخت!A:AZ,MATCH(A861&amp;" - "&amp;"گاز",پرداخت!$B:$B,0),MATCH(G861,پرداخت!$1:$1,0))="نشده","نشده","شده"),"---")</f>
        <v>---</v>
      </c>
      <c r="AH861" s="144"/>
      <c r="AI861" s="144"/>
      <c r="AJ861" s="144"/>
    </row>
    <row r="862" spans="1:36" ht="34.9" hidden="1" customHeight="1">
      <c r="A862" s="170"/>
      <c r="B862" s="47">
        <f>IFERROR(INDEX('اطلاعات انشعابات شرکتها'!A:BB,MATCH(A862,'اطلاعات انشعابات شرکتها'!A:A,0),MATCH(B$1,'اطلاعات انشعابات شرکتها'!$1:$1,0)),0)</f>
        <v>0</v>
      </c>
      <c r="C862" s="48">
        <f>IFERROR(INDEX('اطلاعات انشعابات شرکتها'!A:BB,MATCH(A862,'اطلاعات انشعابات شرکتها'!A:A,0),MATCH(C$1,'اطلاعات انشعابات شرکتها'!$1:$1,0)),0)</f>
        <v>0</v>
      </c>
      <c r="D862" s="45"/>
      <c r="E862" s="171"/>
      <c r="F862" s="170"/>
      <c r="G862" s="47" t="str">
        <f t="shared" si="131"/>
        <v>/</v>
      </c>
      <c r="H862" s="47">
        <f>IFERROR(INDEX('اطلاعات دوره'!A:Z,MATCH(G862,'اطلاعات دوره'!C:C,0),MATCH(H$1,'اطلاعات دوره'!$1:$1,0)),0)</f>
        <v>0</v>
      </c>
      <c r="I862" s="47">
        <f>IFERROR(INDEX('اطلاعات دوره'!A:Z,MATCH(G862,'اطلاعات دوره'!C:C,0),MATCH(I$1,'اطلاعات دوره'!$1:$1,0)),0)</f>
        <v>0</v>
      </c>
      <c r="J862" s="48">
        <f>IFERROR(INDEX('اطلاعات دوره'!A:Z,MATCH(G862,'اطلاعات دوره'!C:C,0),MATCH(J$1,'اطلاعات دوره'!$1:$1,0)),0)</f>
        <v>0</v>
      </c>
      <c r="K862" s="46"/>
      <c r="L862" s="158" t="str">
        <f>IFERROR(INDEX('اطلاعات دوره'!A:Z,MATCH(G862,'اطلاعات دوره'!C:C,0)-1,MATCH("عنوان",'اطلاعات دوره'!$1:$1,0)),"---")</f>
        <v>---</v>
      </c>
      <c r="M862" s="47" t="str">
        <f t="shared" si="132"/>
        <v>----</v>
      </c>
      <c r="N862" s="48" t="str">
        <f t="shared" si="133"/>
        <v>-/</v>
      </c>
      <c r="O862" s="45"/>
      <c r="P862" s="158">
        <f>IFERROR(INDEX('قرائت کنتور'!A:AZ,MATCH(A862&amp;"-"&amp;"گاز",'قرائت کنتور'!B:B,0),MATCH(L862,'قرائت کنتور'!$1:$1,0)),0)</f>
        <v>0</v>
      </c>
      <c r="Q862" s="47">
        <f>IFERROR(INDEX('قرائت کنتور'!A:AZ,MATCH(A862&amp;"-"&amp;"گاز",'قرائت کنتور'!B:B,0),MATCH(G862,'قرائت کنتور'!$1:$1,0)),0)</f>
        <v>0</v>
      </c>
      <c r="R862" s="47">
        <f t="shared" si="134"/>
        <v>0</v>
      </c>
      <c r="S862" s="45"/>
      <c r="T862" s="155" t="str">
        <f>IFERROR(INDEX('تعرفه ها'!A:Z,MATCH("بهای هر متر مکعب گاز مصرفی",'تعرفه ها'!$B:$B,0),MATCH(F862,'تعرفه ها'!$2:$2,0)),"---")</f>
        <v>---</v>
      </c>
      <c r="U862" s="50" t="str">
        <f t="shared" si="135"/>
        <v>---</v>
      </c>
      <c r="V862" s="50" t="str">
        <f>IFERROR(ROUND(R862*INDEX('تعرفه ها'!A:Z,MATCH("عوارض گاز به ازاء هر متر مکعب",'تعرفه ها'!$B:$B,0),MATCH(F862,'تعرفه ها'!$2:$2,0)),0),"---")</f>
        <v>---</v>
      </c>
      <c r="W862" s="50" t="str">
        <f>IFERROR(ROUND(((U862+V862)*INDEX('تعرفه ها'!A:Z,MATCH("هزینه نگهداری و تعمیرات شبکه گاز",'تعرفه ها'!$B:$B,0),MATCH(F862,'تعرفه ها'!$2:$2,0))/100),0),"---")</f>
        <v>---</v>
      </c>
      <c r="X862" s="50" t="str">
        <f>IFERROR(IF(INDEX('اطلاعات دوره'!A:Z,MATCH(G862,'اطلاعات دوره'!C:C,0),MATCH("گاز",'اطلاعات دوره'!$1:$1,0))="دارد",ROUND((U862+V862)*INDEX('تعرفه ها'!A:Z,MATCH("پیک فصلی گاز",'تعرفه ها'!$B:$B,0),MATCH(F862,'تعرفه ها'!$2:$2,0))/100,0),0),"---")</f>
        <v>---</v>
      </c>
      <c r="Y862" s="50" t="str">
        <f>IFERROR(ROUND(SUM(U862+V862+W862+X862)*INDEX('تعرفه ها'!A:Z,MATCH("مالیات گاز",'تعرفه ها'!$B:$B,0),MATCH(F862,'تعرفه ها'!$2:$2,0))/100,0),"---")</f>
        <v>---</v>
      </c>
      <c r="Z862" s="50" t="str">
        <f t="shared" si="136"/>
        <v>---</v>
      </c>
      <c r="AA862" s="50" t="str">
        <f t="shared" ref="AA862:AA925" si="140">IFERROR(IF(VLOOKUP(M862,N:AG,19,0)="شده",VLOOKUP(M862,N:AG,16,0),VLOOKUP(M862,N:AG,15,0)),"---")</f>
        <v>---</v>
      </c>
      <c r="AB862" s="50" t="str">
        <f t="shared" si="137"/>
        <v>---</v>
      </c>
      <c r="AC862" s="50" t="str">
        <f t="shared" si="138"/>
        <v>---</v>
      </c>
      <c r="AD862" s="153" t="str">
        <f t="shared" si="139"/>
        <v>---</v>
      </c>
      <c r="AF862" s="155" t="str">
        <f>IFERROR(IF(INDEX(پرداخت!A:AZ,MATCH(A862&amp;" - "&amp;"گاز",پرداخت!$B:$B,0),MATCH(G862,پرداخت!$1:$1,0))="نشده","نشده","شده"),"---")</f>
        <v>---</v>
      </c>
      <c r="AH862" s="144"/>
      <c r="AI862" s="144"/>
      <c r="AJ862" s="144"/>
    </row>
    <row r="863" spans="1:36" ht="34.9" hidden="1" customHeight="1">
      <c r="A863" s="170"/>
      <c r="B863" s="47">
        <f>IFERROR(INDEX('اطلاعات انشعابات شرکتها'!A:BB,MATCH(A863,'اطلاعات انشعابات شرکتها'!A:A,0),MATCH(B$1,'اطلاعات انشعابات شرکتها'!$1:$1,0)),0)</f>
        <v>0</v>
      </c>
      <c r="C863" s="48">
        <f>IFERROR(INDEX('اطلاعات انشعابات شرکتها'!A:BB,MATCH(A863,'اطلاعات انشعابات شرکتها'!A:A,0),MATCH(C$1,'اطلاعات انشعابات شرکتها'!$1:$1,0)),0)</f>
        <v>0</v>
      </c>
      <c r="D863" s="45"/>
      <c r="E863" s="171"/>
      <c r="F863" s="170"/>
      <c r="G863" s="47" t="str">
        <f t="shared" si="131"/>
        <v>/</v>
      </c>
      <c r="H863" s="47">
        <f>IFERROR(INDEX('اطلاعات دوره'!A:Z,MATCH(G863,'اطلاعات دوره'!C:C,0),MATCH(H$1,'اطلاعات دوره'!$1:$1,0)),0)</f>
        <v>0</v>
      </c>
      <c r="I863" s="47">
        <f>IFERROR(INDEX('اطلاعات دوره'!A:Z,MATCH(G863,'اطلاعات دوره'!C:C,0),MATCH(I$1,'اطلاعات دوره'!$1:$1,0)),0)</f>
        <v>0</v>
      </c>
      <c r="J863" s="48">
        <f>IFERROR(INDEX('اطلاعات دوره'!A:Z,MATCH(G863,'اطلاعات دوره'!C:C,0),MATCH(J$1,'اطلاعات دوره'!$1:$1,0)),0)</f>
        <v>0</v>
      </c>
      <c r="K863" s="46"/>
      <c r="L863" s="158" t="str">
        <f>IFERROR(INDEX('اطلاعات دوره'!A:Z,MATCH(G863,'اطلاعات دوره'!C:C,0)-1,MATCH("عنوان",'اطلاعات دوره'!$1:$1,0)),"---")</f>
        <v>---</v>
      </c>
      <c r="M863" s="47" t="str">
        <f t="shared" si="132"/>
        <v>----</v>
      </c>
      <c r="N863" s="48" t="str">
        <f t="shared" si="133"/>
        <v>-/</v>
      </c>
      <c r="O863" s="45"/>
      <c r="P863" s="158">
        <f>IFERROR(INDEX('قرائت کنتور'!A:AZ,MATCH(A863&amp;"-"&amp;"گاز",'قرائت کنتور'!B:B,0),MATCH(L863,'قرائت کنتور'!$1:$1,0)),0)</f>
        <v>0</v>
      </c>
      <c r="Q863" s="47">
        <f>IFERROR(INDEX('قرائت کنتور'!A:AZ,MATCH(A863&amp;"-"&amp;"گاز",'قرائت کنتور'!B:B,0),MATCH(G863,'قرائت کنتور'!$1:$1,0)),0)</f>
        <v>0</v>
      </c>
      <c r="R863" s="47">
        <f t="shared" si="134"/>
        <v>0</v>
      </c>
      <c r="S863" s="45"/>
      <c r="T863" s="155" t="str">
        <f>IFERROR(INDEX('تعرفه ها'!A:Z,MATCH("بهای هر متر مکعب گاز مصرفی",'تعرفه ها'!$B:$B,0),MATCH(F863,'تعرفه ها'!$2:$2,0)),"---")</f>
        <v>---</v>
      </c>
      <c r="U863" s="50" t="str">
        <f t="shared" si="135"/>
        <v>---</v>
      </c>
      <c r="V863" s="50" t="str">
        <f>IFERROR(ROUND(R863*INDEX('تعرفه ها'!A:Z,MATCH("عوارض گاز به ازاء هر متر مکعب",'تعرفه ها'!$B:$B,0),MATCH(F863,'تعرفه ها'!$2:$2,0)),0),"---")</f>
        <v>---</v>
      </c>
      <c r="W863" s="50" t="str">
        <f>IFERROR(ROUND(((U863+V863)*INDEX('تعرفه ها'!A:Z,MATCH("هزینه نگهداری و تعمیرات شبکه گاز",'تعرفه ها'!$B:$B,0),MATCH(F863,'تعرفه ها'!$2:$2,0))/100),0),"---")</f>
        <v>---</v>
      </c>
      <c r="X863" s="50" t="str">
        <f>IFERROR(IF(INDEX('اطلاعات دوره'!A:Z,MATCH(G863,'اطلاعات دوره'!C:C,0),MATCH("گاز",'اطلاعات دوره'!$1:$1,0))="دارد",ROUND((U863+V863)*INDEX('تعرفه ها'!A:Z,MATCH("پیک فصلی گاز",'تعرفه ها'!$B:$B,0),MATCH(F863,'تعرفه ها'!$2:$2,0))/100,0),0),"---")</f>
        <v>---</v>
      </c>
      <c r="Y863" s="50" t="str">
        <f>IFERROR(ROUND(SUM(U863+V863+W863+X863)*INDEX('تعرفه ها'!A:Z,MATCH("مالیات گاز",'تعرفه ها'!$B:$B,0),MATCH(F863,'تعرفه ها'!$2:$2,0))/100,0),"---")</f>
        <v>---</v>
      </c>
      <c r="Z863" s="50" t="str">
        <f t="shared" si="136"/>
        <v>---</v>
      </c>
      <c r="AA863" s="50" t="str">
        <f t="shared" si="140"/>
        <v>---</v>
      </c>
      <c r="AB863" s="50" t="str">
        <f t="shared" si="137"/>
        <v>---</v>
      </c>
      <c r="AC863" s="50" t="str">
        <f t="shared" si="138"/>
        <v>---</v>
      </c>
      <c r="AD863" s="153" t="str">
        <f t="shared" si="139"/>
        <v>---</v>
      </c>
      <c r="AF863" s="155" t="str">
        <f>IFERROR(IF(INDEX(پرداخت!A:AZ,MATCH(A863&amp;" - "&amp;"گاز",پرداخت!$B:$B,0),MATCH(G863,پرداخت!$1:$1,0))="نشده","نشده","شده"),"---")</f>
        <v>---</v>
      </c>
      <c r="AH863" s="144"/>
      <c r="AI863" s="144"/>
      <c r="AJ863" s="144"/>
    </row>
    <row r="864" spans="1:36" ht="34.9" hidden="1" customHeight="1">
      <c r="A864" s="170"/>
      <c r="B864" s="47">
        <f>IFERROR(INDEX('اطلاعات انشعابات شرکتها'!A:BB,MATCH(A864,'اطلاعات انشعابات شرکتها'!A:A,0),MATCH(B$1,'اطلاعات انشعابات شرکتها'!$1:$1,0)),0)</f>
        <v>0</v>
      </c>
      <c r="C864" s="48">
        <f>IFERROR(INDEX('اطلاعات انشعابات شرکتها'!A:BB,MATCH(A864,'اطلاعات انشعابات شرکتها'!A:A,0),MATCH(C$1,'اطلاعات انشعابات شرکتها'!$1:$1,0)),0)</f>
        <v>0</v>
      </c>
      <c r="D864" s="45"/>
      <c r="E864" s="171"/>
      <c r="F864" s="170"/>
      <c r="G864" s="47" t="str">
        <f t="shared" si="131"/>
        <v>/</v>
      </c>
      <c r="H864" s="47">
        <f>IFERROR(INDEX('اطلاعات دوره'!A:Z,MATCH(G864,'اطلاعات دوره'!C:C,0),MATCH(H$1,'اطلاعات دوره'!$1:$1,0)),0)</f>
        <v>0</v>
      </c>
      <c r="I864" s="47">
        <f>IFERROR(INDEX('اطلاعات دوره'!A:Z,MATCH(G864,'اطلاعات دوره'!C:C,0),MATCH(I$1,'اطلاعات دوره'!$1:$1,0)),0)</f>
        <v>0</v>
      </c>
      <c r="J864" s="48">
        <f>IFERROR(INDEX('اطلاعات دوره'!A:Z,MATCH(G864,'اطلاعات دوره'!C:C,0),MATCH(J$1,'اطلاعات دوره'!$1:$1,0)),0)</f>
        <v>0</v>
      </c>
      <c r="K864" s="46"/>
      <c r="L864" s="158" t="str">
        <f>IFERROR(INDEX('اطلاعات دوره'!A:Z,MATCH(G864,'اطلاعات دوره'!C:C,0)-1,MATCH("عنوان",'اطلاعات دوره'!$1:$1,0)),"---")</f>
        <v>---</v>
      </c>
      <c r="M864" s="47" t="str">
        <f t="shared" si="132"/>
        <v>----</v>
      </c>
      <c r="N864" s="48" t="str">
        <f t="shared" si="133"/>
        <v>-/</v>
      </c>
      <c r="O864" s="45"/>
      <c r="P864" s="158">
        <f>IFERROR(INDEX('قرائت کنتور'!A:AZ,MATCH(A864&amp;"-"&amp;"گاز",'قرائت کنتور'!B:B,0),MATCH(L864,'قرائت کنتور'!$1:$1,0)),0)</f>
        <v>0</v>
      </c>
      <c r="Q864" s="47">
        <f>IFERROR(INDEX('قرائت کنتور'!A:AZ,MATCH(A864&amp;"-"&amp;"گاز",'قرائت کنتور'!B:B,0),MATCH(G864,'قرائت کنتور'!$1:$1,0)),0)</f>
        <v>0</v>
      </c>
      <c r="R864" s="47">
        <f t="shared" si="134"/>
        <v>0</v>
      </c>
      <c r="S864" s="45"/>
      <c r="T864" s="155" t="str">
        <f>IFERROR(INDEX('تعرفه ها'!A:Z,MATCH("بهای هر متر مکعب گاز مصرفی",'تعرفه ها'!$B:$B,0),MATCH(F864,'تعرفه ها'!$2:$2,0)),"---")</f>
        <v>---</v>
      </c>
      <c r="U864" s="50" t="str">
        <f t="shared" si="135"/>
        <v>---</v>
      </c>
      <c r="V864" s="50" t="str">
        <f>IFERROR(ROUND(R864*INDEX('تعرفه ها'!A:Z,MATCH("عوارض گاز به ازاء هر متر مکعب",'تعرفه ها'!$B:$B,0),MATCH(F864,'تعرفه ها'!$2:$2,0)),0),"---")</f>
        <v>---</v>
      </c>
      <c r="W864" s="50" t="str">
        <f>IFERROR(ROUND(((U864+V864)*INDEX('تعرفه ها'!A:Z,MATCH("هزینه نگهداری و تعمیرات شبکه گاز",'تعرفه ها'!$B:$B,0),MATCH(F864,'تعرفه ها'!$2:$2,0))/100),0),"---")</f>
        <v>---</v>
      </c>
      <c r="X864" s="50" t="str">
        <f>IFERROR(IF(INDEX('اطلاعات دوره'!A:Z,MATCH(G864,'اطلاعات دوره'!C:C,0),MATCH("گاز",'اطلاعات دوره'!$1:$1,0))="دارد",ROUND((U864+V864)*INDEX('تعرفه ها'!A:Z,MATCH("پیک فصلی گاز",'تعرفه ها'!$B:$B,0),MATCH(F864,'تعرفه ها'!$2:$2,0))/100,0),0),"---")</f>
        <v>---</v>
      </c>
      <c r="Y864" s="50" t="str">
        <f>IFERROR(ROUND(SUM(U864+V864+W864+X864)*INDEX('تعرفه ها'!A:Z,MATCH("مالیات گاز",'تعرفه ها'!$B:$B,0),MATCH(F864,'تعرفه ها'!$2:$2,0))/100,0),"---")</f>
        <v>---</v>
      </c>
      <c r="Z864" s="50" t="str">
        <f t="shared" si="136"/>
        <v>---</v>
      </c>
      <c r="AA864" s="50" t="str">
        <f t="shared" si="140"/>
        <v>---</v>
      </c>
      <c r="AB864" s="50" t="str">
        <f t="shared" si="137"/>
        <v>---</v>
      </c>
      <c r="AC864" s="50" t="str">
        <f t="shared" si="138"/>
        <v>---</v>
      </c>
      <c r="AD864" s="153" t="str">
        <f t="shared" si="139"/>
        <v>---</v>
      </c>
      <c r="AF864" s="155" t="str">
        <f>IFERROR(IF(INDEX(پرداخت!A:AZ,MATCH(A864&amp;" - "&amp;"گاز",پرداخت!$B:$B,0),MATCH(G864,پرداخت!$1:$1,0))="نشده","نشده","شده"),"---")</f>
        <v>---</v>
      </c>
      <c r="AH864" s="144"/>
      <c r="AI864" s="144"/>
      <c r="AJ864" s="144"/>
    </row>
    <row r="865" spans="1:36" ht="34.9" hidden="1" customHeight="1">
      <c r="A865" s="170"/>
      <c r="B865" s="47">
        <f>IFERROR(INDEX('اطلاعات انشعابات شرکتها'!A:BB,MATCH(A865,'اطلاعات انشعابات شرکتها'!A:A,0),MATCH(B$1,'اطلاعات انشعابات شرکتها'!$1:$1,0)),0)</f>
        <v>0</v>
      </c>
      <c r="C865" s="48">
        <f>IFERROR(INDEX('اطلاعات انشعابات شرکتها'!A:BB,MATCH(A865,'اطلاعات انشعابات شرکتها'!A:A,0),MATCH(C$1,'اطلاعات انشعابات شرکتها'!$1:$1,0)),0)</f>
        <v>0</v>
      </c>
      <c r="D865" s="45"/>
      <c r="E865" s="171"/>
      <c r="F865" s="170"/>
      <c r="G865" s="47" t="str">
        <f t="shared" si="131"/>
        <v>/</v>
      </c>
      <c r="H865" s="47">
        <f>IFERROR(INDEX('اطلاعات دوره'!A:Z,MATCH(G865,'اطلاعات دوره'!C:C,0),MATCH(H$1,'اطلاعات دوره'!$1:$1,0)),0)</f>
        <v>0</v>
      </c>
      <c r="I865" s="47">
        <f>IFERROR(INDEX('اطلاعات دوره'!A:Z,MATCH(G865,'اطلاعات دوره'!C:C,0),MATCH(I$1,'اطلاعات دوره'!$1:$1,0)),0)</f>
        <v>0</v>
      </c>
      <c r="J865" s="48">
        <f>IFERROR(INDEX('اطلاعات دوره'!A:Z,MATCH(G865,'اطلاعات دوره'!C:C,0),MATCH(J$1,'اطلاعات دوره'!$1:$1,0)),0)</f>
        <v>0</v>
      </c>
      <c r="K865" s="46"/>
      <c r="L865" s="158" t="str">
        <f>IFERROR(INDEX('اطلاعات دوره'!A:Z,MATCH(G865,'اطلاعات دوره'!C:C,0)-1,MATCH("عنوان",'اطلاعات دوره'!$1:$1,0)),"---")</f>
        <v>---</v>
      </c>
      <c r="M865" s="47" t="str">
        <f t="shared" si="132"/>
        <v>----</v>
      </c>
      <c r="N865" s="48" t="str">
        <f t="shared" si="133"/>
        <v>-/</v>
      </c>
      <c r="O865" s="45"/>
      <c r="P865" s="158">
        <f>IFERROR(INDEX('قرائت کنتور'!A:AZ,MATCH(A865&amp;"-"&amp;"گاز",'قرائت کنتور'!B:B,0),MATCH(L865,'قرائت کنتور'!$1:$1,0)),0)</f>
        <v>0</v>
      </c>
      <c r="Q865" s="47">
        <f>IFERROR(INDEX('قرائت کنتور'!A:AZ,MATCH(A865&amp;"-"&amp;"گاز",'قرائت کنتور'!B:B,0),MATCH(G865,'قرائت کنتور'!$1:$1,0)),0)</f>
        <v>0</v>
      </c>
      <c r="R865" s="47">
        <f t="shared" si="134"/>
        <v>0</v>
      </c>
      <c r="S865" s="45"/>
      <c r="T865" s="155" t="str">
        <f>IFERROR(INDEX('تعرفه ها'!A:Z,MATCH("بهای هر متر مکعب گاز مصرفی",'تعرفه ها'!$B:$B,0),MATCH(F865,'تعرفه ها'!$2:$2,0)),"---")</f>
        <v>---</v>
      </c>
      <c r="U865" s="50" t="str">
        <f t="shared" si="135"/>
        <v>---</v>
      </c>
      <c r="V865" s="50" t="str">
        <f>IFERROR(ROUND(R865*INDEX('تعرفه ها'!A:Z,MATCH("عوارض گاز به ازاء هر متر مکعب",'تعرفه ها'!$B:$B,0),MATCH(F865,'تعرفه ها'!$2:$2,0)),0),"---")</f>
        <v>---</v>
      </c>
      <c r="W865" s="50" t="str">
        <f>IFERROR(ROUND(((U865+V865)*INDEX('تعرفه ها'!A:Z,MATCH("هزینه نگهداری و تعمیرات شبکه گاز",'تعرفه ها'!$B:$B,0),MATCH(F865,'تعرفه ها'!$2:$2,0))/100),0),"---")</f>
        <v>---</v>
      </c>
      <c r="X865" s="50" t="str">
        <f>IFERROR(IF(INDEX('اطلاعات دوره'!A:Z,MATCH(G865,'اطلاعات دوره'!C:C,0),MATCH("گاز",'اطلاعات دوره'!$1:$1,0))="دارد",ROUND((U865+V865)*INDEX('تعرفه ها'!A:Z,MATCH("پیک فصلی گاز",'تعرفه ها'!$B:$B,0),MATCH(F865,'تعرفه ها'!$2:$2,0))/100,0),0),"---")</f>
        <v>---</v>
      </c>
      <c r="Y865" s="50" t="str">
        <f>IFERROR(ROUND(SUM(U865+V865+W865+X865)*INDEX('تعرفه ها'!A:Z,MATCH("مالیات گاز",'تعرفه ها'!$B:$B,0),MATCH(F865,'تعرفه ها'!$2:$2,0))/100,0),"---")</f>
        <v>---</v>
      </c>
      <c r="Z865" s="50" t="str">
        <f t="shared" si="136"/>
        <v>---</v>
      </c>
      <c r="AA865" s="50" t="str">
        <f t="shared" si="140"/>
        <v>---</v>
      </c>
      <c r="AB865" s="50" t="str">
        <f t="shared" si="137"/>
        <v>---</v>
      </c>
      <c r="AC865" s="50" t="str">
        <f t="shared" si="138"/>
        <v>---</v>
      </c>
      <c r="AD865" s="153" t="str">
        <f t="shared" si="139"/>
        <v>---</v>
      </c>
      <c r="AF865" s="155" t="str">
        <f>IFERROR(IF(INDEX(پرداخت!A:AZ,MATCH(A865&amp;" - "&amp;"گاز",پرداخت!$B:$B,0),MATCH(G865,پرداخت!$1:$1,0))="نشده","نشده","شده"),"---")</f>
        <v>---</v>
      </c>
      <c r="AH865" s="144"/>
      <c r="AI865" s="144"/>
      <c r="AJ865" s="144"/>
    </row>
    <row r="866" spans="1:36" ht="34.9" hidden="1" customHeight="1">
      <c r="A866" s="170"/>
      <c r="B866" s="47">
        <f>IFERROR(INDEX('اطلاعات انشعابات شرکتها'!A:BB,MATCH(A866,'اطلاعات انشعابات شرکتها'!A:A,0),MATCH(B$1,'اطلاعات انشعابات شرکتها'!$1:$1,0)),0)</f>
        <v>0</v>
      </c>
      <c r="C866" s="48">
        <f>IFERROR(INDEX('اطلاعات انشعابات شرکتها'!A:BB,MATCH(A866,'اطلاعات انشعابات شرکتها'!A:A,0),MATCH(C$1,'اطلاعات انشعابات شرکتها'!$1:$1,0)),0)</f>
        <v>0</v>
      </c>
      <c r="D866" s="45"/>
      <c r="E866" s="171"/>
      <c r="F866" s="170"/>
      <c r="G866" s="47" t="str">
        <f t="shared" si="131"/>
        <v>/</v>
      </c>
      <c r="H866" s="47">
        <f>IFERROR(INDEX('اطلاعات دوره'!A:Z,MATCH(G866,'اطلاعات دوره'!C:C,0),MATCH(H$1,'اطلاعات دوره'!$1:$1,0)),0)</f>
        <v>0</v>
      </c>
      <c r="I866" s="47">
        <f>IFERROR(INDEX('اطلاعات دوره'!A:Z,MATCH(G866,'اطلاعات دوره'!C:C,0),MATCH(I$1,'اطلاعات دوره'!$1:$1,0)),0)</f>
        <v>0</v>
      </c>
      <c r="J866" s="48">
        <f>IFERROR(INDEX('اطلاعات دوره'!A:Z,MATCH(G866,'اطلاعات دوره'!C:C,0),MATCH(J$1,'اطلاعات دوره'!$1:$1,0)),0)</f>
        <v>0</v>
      </c>
      <c r="K866" s="46"/>
      <c r="L866" s="158" t="str">
        <f>IFERROR(INDEX('اطلاعات دوره'!A:Z,MATCH(G866,'اطلاعات دوره'!C:C,0)-1,MATCH("عنوان",'اطلاعات دوره'!$1:$1,0)),"---")</f>
        <v>---</v>
      </c>
      <c r="M866" s="47" t="str">
        <f t="shared" si="132"/>
        <v>----</v>
      </c>
      <c r="N866" s="48" t="str">
        <f t="shared" si="133"/>
        <v>-/</v>
      </c>
      <c r="O866" s="45"/>
      <c r="P866" s="158">
        <f>IFERROR(INDEX('قرائت کنتور'!A:AZ,MATCH(A866&amp;"-"&amp;"گاز",'قرائت کنتور'!B:B,0),MATCH(L866,'قرائت کنتور'!$1:$1,0)),0)</f>
        <v>0</v>
      </c>
      <c r="Q866" s="47">
        <f>IFERROR(INDEX('قرائت کنتور'!A:AZ,MATCH(A866&amp;"-"&amp;"گاز",'قرائت کنتور'!B:B,0),MATCH(G866,'قرائت کنتور'!$1:$1,0)),0)</f>
        <v>0</v>
      </c>
      <c r="R866" s="47">
        <f t="shared" si="134"/>
        <v>0</v>
      </c>
      <c r="S866" s="45"/>
      <c r="T866" s="155" t="str">
        <f>IFERROR(INDEX('تعرفه ها'!A:Z,MATCH("بهای هر متر مکعب گاز مصرفی",'تعرفه ها'!$B:$B,0),MATCH(F866,'تعرفه ها'!$2:$2,0)),"---")</f>
        <v>---</v>
      </c>
      <c r="U866" s="50" t="str">
        <f t="shared" si="135"/>
        <v>---</v>
      </c>
      <c r="V866" s="50" t="str">
        <f>IFERROR(ROUND(R866*INDEX('تعرفه ها'!A:Z,MATCH("عوارض گاز به ازاء هر متر مکعب",'تعرفه ها'!$B:$B,0),MATCH(F866,'تعرفه ها'!$2:$2,0)),0),"---")</f>
        <v>---</v>
      </c>
      <c r="W866" s="50" t="str">
        <f>IFERROR(ROUND(((U866+V866)*INDEX('تعرفه ها'!A:Z,MATCH("هزینه نگهداری و تعمیرات شبکه گاز",'تعرفه ها'!$B:$B,0),MATCH(F866,'تعرفه ها'!$2:$2,0))/100),0),"---")</f>
        <v>---</v>
      </c>
      <c r="X866" s="50" t="str">
        <f>IFERROR(IF(INDEX('اطلاعات دوره'!A:Z,MATCH(G866,'اطلاعات دوره'!C:C,0),MATCH("گاز",'اطلاعات دوره'!$1:$1,0))="دارد",ROUND((U866+V866)*INDEX('تعرفه ها'!A:Z,MATCH("پیک فصلی گاز",'تعرفه ها'!$B:$B,0),MATCH(F866,'تعرفه ها'!$2:$2,0))/100,0),0),"---")</f>
        <v>---</v>
      </c>
      <c r="Y866" s="50" t="str">
        <f>IFERROR(ROUND(SUM(U866+V866+W866+X866)*INDEX('تعرفه ها'!A:Z,MATCH("مالیات گاز",'تعرفه ها'!$B:$B,0),MATCH(F866,'تعرفه ها'!$2:$2,0))/100,0),"---")</f>
        <v>---</v>
      </c>
      <c r="Z866" s="50" t="str">
        <f t="shared" si="136"/>
        <v>---</v>
      </c>
      <c r="AA866" s="50" t="str">
        <f t="shared" si="140"/>
        <v>---</v>
      </c>
      <c r="AB866" s="50" t="str">
        <f t="shared" si="137"/>
        <v>---</v>
      </c>
      <c r="AC866" s="50" t="str">
        <f t="shared" si="138"/>
        <v>---</v>
      </c>
      <c r="AD866" s="153" t="str">
        <f t="shared" si="139"/>
        <v>---</v>
      </c>
      <c r="AF866" s="155" t="str">
        <f>IFERROR(IF(INDEX(پرداخت!A:AZ,MATCH(A866&amp;" - "&amp;"گاز",پرداخت!$B:$B,0),MATCH(G866,پرداخت!$1:$1,0))="نشده","نشده","شده"),"---")</f>
        <v>---</v>
      </c>
      <c r="AH866" s="144"/>
      <c r="AI866" s="144"/>
      <c r="AJ866" s="144"/>
    </row>
    <row r="867" spans="1:36" ht="34.9" hidden="1" customHeight="1">
      <c r="A867" s="170"/>
      <c r="B867" s="47">
        <f>IFERROR(INDEX('اطلاعات انشعابات شرکتها'!A:BB,MATCH(A867,'اطلاعات انشعابات شرکتها'!A:A,0),MATCH(B$1,'اطلاعات انشعابات شرکتها'!$1:$1,0)),0)</f>
        <v>0</v>
      </c>
      <c r="C867" s="48">
        <f>IFERROR(INDEX('اطلاعات انشعابات شرکتها'!A:BB,MATCH(A867,'اطلاعات انشعابات شرکتها'!A:A,0),MATCH(C$1,'اطلاعات انشعابات شرکتها'!$1:$1,0)),0)</f>
        <v>0</v>
      </c>
      <c r="D867" s="45"/>
      <c r="E867" s="171"/>
      <c r="F867" s="170"/>
      <c r="G867" s="47" t="str">
        <f t="shared" si="131"/>
        <v>/</v>
      </c>
      <c r="H867" s="47">
        <f>IFERROR(INDEX('اطلاعات دوره'!A:Z,MATCH(G867,'اطلاعات دوره'!C:C,0),MATCH(H$1,'اطلاعات دوره'!$1:$1,0)),0)</f>
        <v>0</v>
      </c>
      <c r="I867" s="47">
        <f>IFERROR(INDEX('اطلاعات دوره'!A:Z,MATCH(G867,'اطلاعات دوره'!C:C,0),MATCH(I$1,'اطلاعات دوره'!$1:$1,0)),0)</f>
        <v>0</v>
      </c>
      <c r="J867" s="48">
        <f>IFERROR(INDEX('اطلاعات دوره'!A:Z,MATCH(G867,'اطلاعات دوره'!C:C,0),MATCH(J$1,'اطلاعات دوره'!$1:$1,0)),0)</f>
        <v>0</v>
      </c>
      <c r="K867" s="46"/>
      <c r="L867" s="158" t="str">
        <f>IFERROR(INDEX('اطلاعات دوره'!A:Z,MATCH(G867,'اطلاعات دوره'!C:C,0)-1,MATCH("عنوان",'اطلاعات دوره'!$1:$1,0)),"---")</f>
        <v>---</v>
      </c>
      <c r="M867" s="47" t="str">
        <f t="shared" si="132"/>
        <v>----</v>
      </c>
      <c r="N867" s="48" t="str">
        <f t="shared" si="133"/>
        <v>-/</v>
      </c>
      <c r="O867" s="45"/>
      <c r="P867" s="158">
        <f>IFERROR(INDEX('قرائت کنتور'!A:AZ,MATCH(A867&amp;"-"&amp;"گاز",'قرائت کنتور'!B:B,0),MATCH(L867,'قرائت کنتور'!$1:$1,0)),0)</f>
        <v>0</v>
      </c>
      <c r="Q867" s="47">
        <f>IFERROR(INDEX('قرائت کنتور'!A:AZ,MATCH(A867&amp;"-"&amp;"گاز",'قرائت کنتور'!B:B,0),MATCH(G867,'قرائت کنتور'!$1:$1,0)),0)</f>
        <v>0</v>
      </c>
      <c r="R867" s="47">
        <f t="shared" si="134"/>
        <v>0</v>
      </c>
      <c r="S867" s="45"/>
      <c r="T867" s="155" t="str">
        <f>IFERROR(INDEX('تعرفه ها'!A:Z,MATCH("بهای هر متر مکعب گاز مصرفی",'تعرفه ها'!$B:$B,0),MATCH(F867,'تعرفه ها'!$2:$2,0)),"---")</f>
        <v>---</v>
      </c>
      <c r="U867" s="50" t="str">
        <f t="shared" si="135"/>
        <v>---</v>
      </c>
      <c r="V867" s="50" t="str">
        <f>IFERROR(ROUND(R867*INDEX('تعرفه ها'!A:Z,MATCH("عوارض گاز به ازاء هر متر مکعب",'تعرفه ها'!$B:$B,0),MATCH(F867,'تعرفه ها'!$2:$2,0)),0),"---")</f>
        <v>---</v>
      </c>
      <c r="W867" s="50" t="str">
        <f>IFERROR(ROUND(((U867+V867)*INDEX('تعرفه ها'!A:Z,MATCH("هزینه نگهداری و تعمیرات شبکه گاز",'تعرفه ها'!$B:$B,0),MATCH(F867,'تعرفه ها'!$2:$2,0))/100),0),"---")</f>
        <v>---</v>
      </c>
      <c r="X867" s="50" t="str">
        <f>IFERROR(IF(INDEX('اطلاعات دوره'!A:Z,MATCH(G867,'اطلاعات دوره'!C:C,0),MATCH("گاز",'اطلاعات دوره'!$1:$1,0))="دارد",ROUND((U867+V867)*INDEX('تعرفه ها'!A:Z,MATCH("پیک فصلی گاز",'تعرفه ها'!$B:$B,0),MATCH(F867,'تعرفه ها'!$2:$2,0))/100,0),0),"---")</f>
        <v>---</v>
      </c>
      <c r="Y867" s="50" t="str">
        <f>IFERROR(ROUND(SUM(U867+V867+W867+X867)*INDEX('تعرفه ها'!A:Z,MATCH("مالیات گاز",'تعرفه ها'!$B:$B,0),MATCH(F867,'تعرفه ها'!$2:$2,0))/100,0),"---")</f>
        <v>---</v>
      </c>
      <c r="Z867" s="50" t="str">
        <f t="shared" si="136"/>
        <v>---</v>
      </c>
      <c r="AA867" s="50" t="str">
        <f t="shared" si="140"/>
        <v>---</v>
      </c>
      <c r="AB867" s="50" t="str">
        <f t="shared" si="137"/>
        <v>---</v>
      </c>
      <c r="AC867" s="50" t="str">
        <f t="shared" si="138"/>
        <v>---</v>
      </c>
      <c r="AD867" s="153" t="str">
        <f t="shared" si="139"/>
        <v>---</v>
      </c>
      <c r="AF867" s="155" t="str">
        <f>IFERROR(IF(INDEX(پرداخت!A:AZ,MATCH(A867&amp;" - "&amp;"گاز",پرداخت!$B:$B,0),MATCH(G867,پرداخت!$1:$1,0))="نشده","نشده","شده"),"---")</f>
        <v>---</v>
      </c>
      <c r="AH867" s="144"/>
      <c r="AI867" s="144"/>
      <c r="AJ867" s="144"/>
    </row>
    <row r="868" spans="1:36" ht="34.9" hidden="1" customHeight="1">
      <c r="A868" s="170"/>
      <c r="B868" s="47">
        <f>IFERROR(INDEX('اطلاعات انشعابات شرکتها'!A:BB,MATCH(A868,'اطلاعات انشعابات شرکتها'!A:A,0),MATCH(B$1,'اطلاعات انشعابات شرکتها'!$1:$1,0)),0)</f>
        <v>0</v>
      </c>
      <c r="C868" s="48">
        <f>IFERROR(INDEX('اطلاعات انشعابات شرکتها'!A:BB,MATCH(A868,'اطلاعات انشعابات شرکتها'!A:A,0),MATCH(C$1,'اطلاعات انشعابات شرکتها'!$1:$1,0)),0)</f>
        <v>0</v>
      </c>
      <c r="D868" s="45"/>
      <c r="E868" s="171"/>
      <c r="F868" s="170"/>
      <c r="G868" s="47" t="str">
        <f t="shared" si="131"/>
        <v>/</v>
      </c>
      <c r="H868" s="47">
        <f>IFERROR(INDEX('اطلاعات دوره'!A:Z,MATCH(G868,'اطلاعات دوره'!C:C,0),MATCH(H$1,'اطلاعات دوره'!$1:$1,0)),0)</f>
        <v>0</v>
      </c>
      <c r="I868" s="47">
        <f>IFERROR(INDEX('اطلاعات دوره'!A:Z,MATCH(G868,'اطلاعات دوره'!C:C,0),MATCH(I$1,'اطلاعات دوره'!$1:$1,0)),0)</f>
        <v>0</v>
      </c>
      <c r="J868" s="48">
        <f>IFERROR(INDEX('اطلاعات دوره'!A:Z,MATCH(G868,'اطلاعات دوره'!C:C,0),MATCH(J$1,'اطلاعات دوره'!$1:$1,0)),0)</f>
        <v>0</v>
      </c>
      <c r="K868" s="46"/>
      <c r="L868" s="158" t="str">
        <f>IFERROR(INDEX('اطلاعات دوره'!A:Z,MATCH(G868,'اطلاعات دوره'!C:C,0)-1,MATCH("عنوان",'اطلاعات دوره'!$1:$1,0)),"---")</f>
        <v>---</v>
      </c>
      <c r="M868" s="47" t="str">
        <f t="shared" si="132"/>
        <v>----</v>
      </c>
      <c r="N868" s="48" t="str">
        <f t="shared" si="133"/>
        <v>-/</v>
      </c>
      <c r="O868" s="45"/>
      <c r="P868" s="158">
        <f>IFERROR(INDEX('قرائت کنتور'!A:AZ,MATCH(A868&amp;"-"&amp;"گاز",'قرائت کنتور'!B:B,0),MATCH(L868,'قرائت کنتور'!$1:$1,0)),0)</f>
        <v>0</v>
      </c>
      <c r="Q868" s="47">
        <f>IFERROR(INDEX('قرائت کنتور'!A:AZ,MATCH(A868&amp;"-"&amp;"گاز",'قرائت کنتور'!B:B,0),MATCH(G868,'قرائت کنتور'!$1:$1,0)),0)</f>
        <v>0</v>
      </c>
      <c r="R868" s="47">
        <f t="shared" si="134"/>
        <v>0</v>
      </c>
      <c r="S868" s="45"/>
      <c r="T868" s="155" t="str">
        <f>IFERROR(INDEX('تعرفه ها'!A:Z,MATCH("بهای هر متر مکعب گاز مصرفی",'تعرفه ها'!$B:$B,0),MATCH(F868,'تعرفه ها'!$2:$2,0)),"---")</f>
        <v>---</v>
      </c>
      <c r="U868" s="50" t="str">
        <f t="shared" si="135"/>
        <v>---</v>
      </c>
      <c r="V868" s="50" t="str">
        <f>IFERROR(ROUND(R868*INDEX('تعرفه ها'!A:Z,MATCH("عوارض گاز به ازاء هر متر مکعب",'تعرفه ها'!$B:$B,0),MATCH(F868,'تعرفه ها'!$2:$2,0)),0),"---")</f>
        <v>---</v>
      </c>
      <c r="W868" s="50" t="str">
        <f>IFERROR(ROUND(((U868+V868)*INDEX('تعرفه ها'!A:Z,MATCH("هزینه نگهداری و تعمیرات شبکه گاز",'تعرفه ها'!$B:$B,0),MATCH(F868,'تعرفه ها'!$2:$2,0))/100),0),"---")</f>
        <v>---</v>
      </c>
      <c r="X868" s="50" t="str">
        <f>IFERROR(IF(INDEX('اطلاعات دوره'!A:Z,MATCH(G868,'اطلاعات دوره'!C:C,0),MATCH("گاز",'اطلاعات دوره'!$1:$1,0))="دارد",ROUND((U868+V868)*INDEX('تعرفه ها'!A:Z,MATCH("پیک فصلی گاز",'تعرفه ها'!$B:$B,0),MATCH(F868,'تعرفه ها'!$2:$2,0))/100,0),0),"---")</f>
        <v>---</v>
      </c>
      <c r="Y868" s="50" t="str">
        <f>IFERROR(ROUND(SUM(U868+V868+W868+X868)*INDEX('تعرفه ها'!A:Z,MATCH("مالیات گاز",'تعرفه ها'!$B:$B,0),MATCH(F868,'تعرفه ها'!$2:$2,0))/100,0),"---")</f>
        <v>---</v>
      </c>
      <c r="Z868" s="50" t="str">
        <f t="shared" si="136"/>
        <v>---</v>
      </c>
      <c r="AA868" s="50" t="str">
        <f t="shared" si="140"/>
        <v>---</v>
      </c>
      <c r="AB868" s="50" t="str">
        <f t="shared" si="137"/>
        <v>---</v>
      </c>
      <c r="AC868" s="50" t="str">
        <f t="shared" si="138"/>
        <v>---</v>
      </c>
      <c r="AD868" s="153" t="str">
        <f t="shared" si="139"/>
        <v>---</v>
      </c>
      <c r="AF868" s="155" t="str">
        <f>IFERROR(IF(INDEX(پرداخت!A:AZ,MATCH(A868&amp;" - "&amp;"گاز",پرداخت!$B:$B,0),MATCH(G868,پرداخت!$1:$1,0))="نشده","نشده","شده"),"---")</f>
        <v>---</v>
      </c>
      <c r="AH868" s="144"/>
      <c r="AI868" s="144"/>
      <c r="AJ868" s="144"/>
    </row>
    <row r="869" spans="1:36" ht="34.9" hidden="1" customHeight="1">
      <c r="A869" s="170"/>
      <c r="B869" s="47">
        <f>IFERROR(INDEX('اطلاعات انشعابات شرکتها'!A:BB,MATCH(A869,'اطلاعات انشعابات شرکتها'!A:A,0),MATCH(B$1,'اطلاعات انشعابات شرکتها'!$1:$1,0)),0)</f>
        <v>0</v>
      </c>
      <c r="C869" s="48">
        <f>IFERROR(INDEX('اطلاعات انشعابات شرکتها'!A:BB,MATCH(A869,'اطلاعات انشعابات شرکتها'!A:A,0),MATCH(C$1,'اطلاعات انشعابات شرکتها'!$1:$1,0)),0)</f>
        <v>0</v>
      </c>
      <c r="D869" s="45"/>
      <c r="E869" s="171"/>
      <c r="F869" s="170"/>
      <c r="G869" s="47" t="str">
        <f t="shared" si="131"/>
        <v>/</v>
      </c>
      <c r="H869" s="47">
        <f>IFERROR(INDEX('اطلاعات دوره'!A:Z,MATCH(G869,'اطلاعات دوره'!C:C,0),MATCH(H$1,'اطلاعات دوره'!$1:$1,0)),0)</f>
        <v>0</v>
      </c>
      <c r="I869" s="47">
        <f>IFERROR(INDEX('اطلاعات دوره'!A:Z,MATCH(G869,'اطلاعات دوره'!C:C,0),MATCH(I$1,'اطلاعات دوره'!$1:$1,0)),0)</f>
        <v>0</v>
      </c>
      <c r="J869" s="48">
        <f>IFERROR(INDEX('اطلاعات دوره'!A:Z,MATCH(G869,'اطلاعات دوره'!C:C,0),MATCH(J$1,'اطلاعات دوره'!$1:$1,0)),0)</f>
        <v>0</v>
      </c>
      <c r="K869" s="46"/>
      <c r="L869" s="158" t="str">
        <f>IFERROR(INDEX('اطلاعات دوره'!A:Z,MATCH(G869,'اطلاعات دوره'!C:C,0)-1,MATCH("عنوان",'اطلاعات دوره'!$1:$1,0)),"---")</f>
        <v>---</v>
      </c>
      <c r="M869" s="47" t="str">
        <f t="shared" si="132"/>
        <v>----</v>
      </c>
      <c r="N869" s="48" t="str">
        <f t="shared" si="133"/>
        <v>-/</v>
      </c>
      <c r="O869" s="45"/>
      <c r="P869" s="158">
        <f>IFERROR(INDEX('قرائت کنتور'!A:AZ,MATCH(A869&amp;"-"&amp;"گاز",'قرائت کنتور'!B:B,0),MATCH(L869,'قرائت کنتور'!$1:$1,0)),0)</f>
        <v>0</v>
      </c>
      <c r="Q869" s="47">
        <f>IFERROR(INDEX('قرائت کنتور'!A:AZ,MATCH(A869&amp;"-"&amp;"گاز",'قرائت کنتور'!B:B,0),MATCH(G869,'قرائت کنتور'!$1:$1,0)),0)</f>
        <v>0</v>
      </c>
      <c r="R869" s="47">
        <f t="shared" si="134"/>
        <v>0</v>
      </c>
      <c r="S869" s="45"/>
      <c r="T869" s="155" t="str">
        <f>IFERROR(INDEX('تعرفه ها'!A:Z,MATCH("بهای هر متر مکعب گاز مصرفی",'تعرفه ها'!$B:$B,0),MATCH(F869,'تعرفه ها'!$2:$2,0)),"---")</f>
        <v>---</v>
      </c>
      <c r="U869" s="50" t="str">
        <f t="shared" si="135"/>
        <v>---</v>
      </c>
      <c r="V869" s="50" t="str">
        <f>IFERROR(ROUND(R869*INDEX('تعرفه ها'!A:Z,MATCH("عوارض گاز به ازاء هر متر مکعب",'تعرفه ها'!$B:$B,0),MATCH(F869,'تعرفه ها'!$2:$2,0)),0),"---")</f>
        <v>---</v>
      </c>
      <c r="W869" s="50" t="str">
        <f>IFERROR(ROUND(((U869+V869)*INDEX('تعرفه ها'!A:Z,MATCH("هزینه نگهداری و تعمیرات شبکه گاز",'تعرفه ها'!$B:$B,0),MATCH(F869,'تعرفه ها'!$2:$2,0))/100),0),"---")</f>
        <v>---</v>
      </c>
      <c r="X869" s="50" t="str">
        <f>IFERROR(IF(INDEX('اطلاعات دوره'!A:Z,MATCH(G869,'اطلاعات دوره'!C:C,0),MATCH("گاز",'اطلاعات دوره'!$1:$1,0))="دارد",ROUND((U869+V869)*INDEX('تعرفه ها'!A:Z,MATCH("پیک فصلی گاز",'تعرفه ها'!$B:$B,0),MATCH(F869,'تعرفه ها'!$2:$2,0))/100,0),0),"---")</f>
        <v>---</v>
      </c>
      <c r="Y869" s="50" t="str">
        <f>IFERROR(ROUND(SUM(U869+V869+W869+X869)*INDEX('تعرفه ها'!A:Z,MATCH("مالیات گاز",'تعرفه ها'!$B:$B,0),MATCH(F869,'تعرفه ها'!$2:$2,0))/100,0),"---")</f>
        <v>---</v>
      </c>
      <c r="Z869" s="50" t="str">
        <f t="shared" si="136"/>
        <v>---</v>
      </c>
      <c r="AA869" s="50" t="str">
        <f t="shared" si="140"/>
        <v>---</v>
      </c>
      <c r="AB869" s="50" t="str">
        <f t="shared" si="137"/>
        <v>---</v>
      </c>
      <c r="AC869" s="50" t="str">
        <f t="shared" si="138"/>
        <v>---</v>
      </c>
      <c r="AD869" s="153" t="str">
        <f t="shared" si="139"/>
        <v>---</v>
      </c>
      <c r="AF869" s="155" t="str">
        <f>IFERROR(IF(INDEX(پرداخت!A:AZ,MATCH(A869&amp;" - "&amp;"گاز",پرداخت!$B:$B,0),MATCH(G869,پرداخت!$1:$1,0))="نشده","نشده","شده"),"---")</f>
        <v>---</v>
      </c>
      <c r="AH869" s="144"/>
      <c r="AI869" s="144"/>
      <c r="AJ869" s="144"/>
    </row>
    <row r="870" spans="1:36" ht="34.9" hidden="1" customHeight="1">
      <c r="A870" s="170"/>
      <c r="B870" s="47">
        <f>IFERROR(INDEX('اطلاعات انشعابات شرکتها'!A:BB,MATCH(A870,'اطلاعات انشعابات شرکتها'!A:A,0),MATCH(B$1,'اطلاعات انشعابات شرکتها'!$1:$1,0)),0)</f>
        <v>0</v>
      </c>
      <c r="C870" s="48">
        <f>IFERROR(INDEX('اطلاعات انشعابات شرکتها'!A:BB,MATCH(A870,'اطلاعات انشعابات شرکتها'!A:A,0),MATCH(C$1,'اطلاعات انشعابات شرکتها'!$1:$1,0)),0)</f>
        <v>0</v>
      </c>
      <c r="D870" s="45"/>
      <c r="E870" s="171"/>
      <c r="F870" s="170"/>
      <c r="G870" s="47" t="str">
        <f t="shared" si="131"/>
        <v>/</v>
      </c>
      <c r="H870" s="47">
        <f>IFERROR(INDEX('اطلاعات دوره'!A:Z,MATCH(G870,'اطلاعات دوره'!C:C,0),MATCH(H$1,'اطلاعات دوره'!$1:$1,0)),0)</f>
        <v>0</v>
      </c>
      <c r="I870" s="47">
        <f>IFERROR(INDEX('اطلاعات دوره'!A:Z,MATCH(G870,'اطلاعات دوره'!C:C,0),MATCH(I$1,'اطلاعات دوره'!$1:$1,0)),0)</f>
        <v>0</v>
      </c>
      <c r="J870" s="48">
        <f>IFERROR(INDEX('اطلاعات دوره'!A:Z,MATCH(G870,'اطلاعات دوره'!C:C,0),MATCH(J$1,'اطلاعات دوره'!$1:$1,0)),0)</f>
        <v>0</v>
      </c>
      <c r="K870" s="46"/>
      <c r="L870" s="158" t="str">
        <f>IFERROR(INDEX('اطلاعات دوره'!A:Z,MATCH(G870,'اطلاعات دوره'!C:C,0)-1,MATCH("عنوان",'اطلاعات دوره'!$1:$1,0)),"---")</f>
        <v>---</v>
      </c>
      <c r="M870" s="47" t="str">
        <f t="shared" si="132"/>
        <v>----</v>
      </c>
      <c r="N870" s="48" t="str">
        <f t="shared" si="133"/>
        <v>-/</v>
      </c>
      <c r="O870" s="45"/>
      <c r="P870" s="158">
        <f>IFERROR(INDEX('قرائت کنتور'!A:AZ,MATCH(A870&amp;"-"&amp;"گاز",'قرائت کنتور'!B:B,0),MATCH(L870,'قرائت کنتور'!$1:$1,0)),0)</f>
        <v>0</v>
      </c>
      <c r="Q870" s="47">
        <f>IFERROR(INDEX('قرائت کنتور'!A:AZ,MATCH(A870&amp;"-"&amp;"گاز",'قرائت کنتور'!B:B,0),MATCH(G870,'قرائت کنتور'!$1:$1,0)),0)</f>
        <v>0</v>
      </c>
      <c r="R870" s="47">
        <f t="shared" si="134"/>
        <v>0</v>
      </c>
      <c r="S870" s="45"/>
      <c r="T870" s="155" t="str">
        <f>IFERROR(INDEX('تعرفه ها'!A:Z,MATCH("بهای هر متر مکعب گاز مصرفی",'تعرفه ها'!$B:$B,0),MATCH(F870,'تعرفه ها'!$2:$2,0)),"---")</f>
        <v>---</v>
      </c>
      <c r="U870" s="50" t="str">
        <f t="shared" si="135"/>
        <v>---</v>
      </c>
      <c r="V870" s="50" t="str">
        <f>IFERROR(ROUND(R870*INDEX('تعرفه ها'!A:Z,MATCH("عوارض گاز به ازاء هر متر مکعب",'تعرفه ها'!$B:$B,0),MATCH(F870,'تعرفه ها'!$2:$2,0)),0),"---")</f>
        <v>---</v>
      </c>
      <c r="W870" s="50" t="str">
        <f>IFERROR(ROUND(((U870+V870)*INDEX('تعرفه ها'!A:Z,MATCH("هزینه نگهداری و تعمیرات شبکه گاز",'تعرفه ها'!$B:$B,0),MATCH(F870,'تعرفه ها'!$2:$2,0))/100),0),"---")</f>
        <v>---</v>
      </c>
      <c r="X870" s="50" t="str">
        <f>IFERROR(IF(INDEX('اطلاعات دوره'!A:Z,MATCH(G870,'اطلاعات دوره'!C:C,0),MATCH("گاز",'اطلاعات دوره'!$1:$1,0))="دارد",ROUND((U870+V870)*INDEX('تعرفه ها'!A:Z,MATCH("پیک فصلی گاز",'تعرفه ها'!$B:$B,0),MATCH(F870,'تعرفه ها'!$2:$2,0))/100,0),0),"---")</f>
        <v>---</v>
      </c>
      <c r="Y870" s="50" t="str">
        <f>IFERROR(ROUND(SUM(U870+V870+W870+X870)*INDEX('تعرفه ها'!A:Z,MATCH("مالیات گاز",'تعرفه ها'!$B:$B,0),MATCH(F870,'تعرفه ها'!$2:$2,0))/100,0),"---")</f>
        <v>---</v>
      </c>
      <c r="Z870" s="50" t="str">
        <f t="shared" si="136"/>
        <v>---</v>
      </c>
      <c r="AA870" s="50" t="str">
        <f t="shared" si="140"/>
        <v>---</v>
      </c>
      <c r="AB870" s="50" t="str">
        <f t="shared" si="137"/>
        <v>---</v>
      </c>
      <c r="AC870" s="50" t="str">
        <f t="shared" si="138"/>
        <v>---</v>
      </c>
      <c r="AD870" s="153" t="str">
        <f t="shared" si="139"/>
        <v>---</v>
      </c>
      <c r="AF870" s="155" t="str">
        <f>IFERROR(IF(INDEX(پرداخت!A:AZ,MATCH(A870&amp;" - "&amp;"گاز",پرداخت!$B:$B,0),MATCH(G870,پرداخت!$1:$1,0))="نشده","نشده","شده"),"---")</f>
        <v>---</v>
      </c>
      <c r="AH870" s="144"/>
      <c r="AI870" s="144"/>
      <c r="AJ870" s="144"/>
    </row>
    <row r="871" spans="1:36" ht="34.9" hidden="1" customHeight="1">
      <c r="A871" s="170"/>
      <c r="B871" s="47">
        <f>IFERROR(INDEX('اطلاعات انشعابات شرکتها'!A:BB,MATCH(A871,'اطلاعات انشعابات شرکتها'!A:A,0),MATCH(B$1,'اطلاعات انشعابات شرکتها'!$1:$1,0)),0)</f>
        <v>0</v>
      </c>
      <c r="C871" s="48">
        <f>IFERROR(INDEX('اطلاعات انشعابات شرکتها'!A:BB,MATCH(A871,'اطلاعات انشعابات شرکتها'!A:A,0),MATCH(C$1,'اطلاعات انشعابات شرکتها'!$1:$1,0)),0)</f>
        <v>0</v>
      </c>
      <c r="D871" s="45"/>
      <c r="E871" s="171"/>
      <c r="F871" s="170"/>
      <c r="G871" s="47" t="str">
        <f t="shared" si="131"/>
        <v>/</v>
      </c>
      <c r="H871" s="47">
        <f>IFERROR(INDEX('اطلاعات دوره'!A:Z,MATCH(G871,'اطلاعات دوره'!C:C,0),MATCH(H$1,'اطلاعات دوره'!$1:$1,0)),0)</f>
        <v>0</v>
      </c>
      <c r="I871" s="47">
        <f>IFERROR(INDEX('اطلاعات دوره'!A:Z,MATCH(G871,'اطلاعات دوره'!C:C,0),MATCH(I$1,'اطلاعات دوره'!$1:$1,0)),0)</f>
        <v>0</v>
      </c>
      <c r="J871" s="48">
        <f>IFERROR(INDEX('اطلاعات دوره'!A:Z,MATCH(G871,'اطلاعات دوره'!C:C,0),MATCH(J$1,'اطلاعات دوره'!$1:$1,0)),0)</f>
        <v>0</v>
      </c>
      <c r="K871" s="46"/>
      <c r="L871" s="158" t="str">
        <f>IFERROR(INDEX('اطلاعات دوره'!A:Z,MATCH(G871,'اطلاعات دوره'!C:C,0)-1,MATCH("عنوان",'اطلاعات دوره'!$1:$1,0)),"---")</f>
        <v>---</v>
      </c>
      <c r="M871" s="47" t="str">
        <f t="shared" si="132"/>
        <v>----</v>
      </c>
      <c r="N871" s="48" t="str">
        <f t="shared" si="133"/>
        <v>-/</v>
      </c>
      <c r="O871" s="45"/>
      <c r="P871" s="158">
        <f>IFERROR(INDEX('قرائت کنتور'!A:AZ,MATCH(A871&amp;"-"&amp;"گاز",'قرائت کنتور'!B:B,0),MATCH(L871,'قرائت کنتور'!$1:$1,0)),0)</f>
        <v>0</v>
      </c>
      <c r="Q871" s="47">
        <f>IFERROR(INDEX('قرائت کنتور'!A:AZ,MATCH(A871&amp;"-"&amp;"گاز",'قرائت کنتور'!B:B,0),MATCH(G871,'قرائت کنتور'!$1:$1,0)),0)</f>
        <v>0</v>
      </c>
      <c r="R871" s="47">
        <f t="shared" si="134"/>
        <v>0</v>
      </c>
      <c r="S871" s="45"/>
      <c r="T871" s="155" t="str">
        <f>IFERROR(INDEX('تعرفه ها'!A:Z,MATCH("بهای هر متر مکعب گاز مصرفی",'تعرفه ها'!$B:$B,0),MATCH(F871,'تعرفه ها'!$2:$2,0)),"---")</f>
        <v>---</v>
      </c>
      <c r="U871" s="50" t="str">
        <f t="shared" si="135"/>
        <v>---</v>
      </c>
      <c r="V871" s="50" t="str">
        <f>IFERROR(ROUND(R871*INDEX('تعرفه ها'!A:Z,MATCH("عوارض گاز به ازاء هر متر مکعب",'تعرفه ها'!$B:$B,0),MATCH(F871,'تعرفه ها'!$2:$2,0)),0),"---")</f>
        <v>---</v>
      </c>
      <c r="W871" s="50" t="str">
        <f>IFERROR(ROUND(((U871+V871)*INDEX('تعرفه ها'!A:Z,MATCH("هزینه نگهداری و تعمیرات شبکه گاز",'تعرفه ها'!$B:$B,0),MATCH(F871,'تعرفه ها'!$2:$2,0))/100),0),"---")</f>
        <v>---</v>
      </c>
      <c r="X871" s="50" t="str">
        <f>IFERROR(IF(INDEX('اطلاعات دوره'!A:Z,MATCH(G871,'اطلاعات دوره'!C:C,0),MATCH("گاز",'اطلاعات دوره'!$1:$1,0))="دارد",ROUND((U871+V871)*INDEX('تعرفه ها'!A:Z,MATCH("پیک فصلی گاز",'تعرفه ها'!$B:$B,0),MATCH(F871,'تعرفه ها'!$2:$2,0))/100,0),0),"---")</f>
        <v>---</v>
      </c>
      <c r="Y871" s="50" t="str">
        <f>IFERROR(ROUND(SUM(U871+V871+W871+X871)*INDEX('تعرفه ها'!A:Z,MATCH("مالیات گاز",'تعرفه ها'!$B:$B,0),MATCH(F871,'تعرفه ها'!$2:$2,0))/100,0),"---")</f>
        <v>---</v>
      </c>
      <c r="Z871" s="50" t="str">
        <f t="shared" si="136"/>
        <v>---</v>
      </c>
      <c r="AA871" s="50" t="str">
        <f t="shared" si="140"/>
        <v>---</v>
      </c>
      <c r="AB871" s="50" t="str">
        <f t="shared" si="137"/>
        <v>---</v>
      </c>
      <c r="AC871" s="50" t="str">
        <f t="shared" si="138"/>
        <v>---</v>
      </c>
      <c r="AD871" s="153" t="str">
        <f t="shared" si="139"/>
        <v>---</v>
      </c>
      <c r="AF871" s="155" t="str">
        <f>IFERROR(IF(INDEX(پرداخت!A:AZ,MATCH(A871&amp;" - "&amp;"گاز",پرداخت!$B:$B,0),MATCH(G871,پرداخت!$1:$1,0))="نشده","نشده","شده"),"---")</f>
        <v>---</v>
      </c>
      <c r="AH871" s="144"/>
      <c r="AI871" s="144"/>
      <c r="AJ871" s="144"/>
    </row>
    <row r="872" spans="1:36" ht="34.9" hidden="1" customHeight="1">
      <c r="A872" s="170"/>
      <c r="B872" s="47">
        <f>IFERROR(INDEX('اطلاعات انشعابات شرکتها'!A:BB,MATCH(A872,'اطلاعات انشعابات شرکتها'!A:A,0),MATCH(B$1,'اطلاعات انشعابات شرکتها'!$1:$1,0)),0)</f>
        <v>0</v>
      </c>
      <c r="C872" s="48">
        <f>IFERROR(INDEX('اطلاعات انشعابات شرکتها'!A:BB,MATCH(A872,'اطلاعات انشعابات شرکتها'!A:A,0),MATCH(C$1,'اطلاعات انشعابات شرکتها'!$1:$1,0)),0)</f>
        <v>0</v>
      </c>
      <c r="D872" s="45"/>
      <c r="E872" s="171"/>
      <c r="F872" s="170"/>
      <c r="G872" s="47" t="str">
        <f t="shared" si="131"/>
        <v>/</v>
      </c>
      <c r="H872" s="47">
        <f>IFERROR(INDEX('اطلاعات دوره'!A:Z,MATCH(G872,'اطلاعات دوره'!C:C,0),MATCH(H$1,'اطلاعات دوره'!$1:$1,0)),0)</f>
        <v>0</v>
      </c>
      <c r="I872" s="47">
        <f>IFERROR(INDEX('اطلاعات دوره'!A:Z,MATCH(G872,'اطلاعات دوره'!C:C,0),MATCH(I$1,'اطلاعات دوره'!$1:$1,0)),0)</f>
        <v>0</v>
      </c>
      <c r="J872" s="48">
        <f>IFERROR(INDEX('اطلاعات دوره'!A:Z,MATCH(G872,'اطلاعات دوره'!C:C,0),MATCH(J$1,'اطلاعات دوره'!$1:$1,0)),0)</f>
        <v>0</v>
      </c>
      <c r="K872" s="46"/>
      <c r="L872" s="158" t="str">
        <f>IFERROR(INDEX('اطلاعات دوره'!A:Z,MATCH(G872,'اطلاعات دوره'!C:C,0)-1,MATCH("عنوان",'اطلاعات دوره'!$1:$1,0)),"---")</f>
        <v>---</v>
      </c>
      <c r="M872" s="47" t="str">
        <f t="shared" si="132"/>
        <v>----</v>
      </c>
      <c r="N872" s="48" t="str">
        <f t="shared" si="133"/>
        <v>-/</v>
      </c>
      <c r="O872" s="45"/>
      <c r="P872" s="158">
        <f>IFERROR(INDEX('قرائت کنتور'!A:AZ,MATCH(A872&amp;"-"&amp;"گاز",'قرائت کنتور'!B:B,0),MATCH(L872,'قرائت کنتور'!$1:$1,0)),0)</f>
        <v>0</v>
      </c>
      <c r="Q872" s="47">
        <f>IFERROR(INDEX('قرائت کنتور'!A:AZ,MATCH(A872&amp;"-"&amp;"گاز",'قرائت کنتور'!B:B,0),MATCH(G872,'قرائت کنتور'!$1:$1,0)),0)</f>
        <v>0</v>
      </c>
      <c r="R872" s="47">
        <f t="shared" si="134"/>
        <v>0</v>
      </c>
      <c r="S872" s="45"/>
      <c r="T872" s="155" t="str">
        <f>IFERROR(INDEX('تعرفه ها'!A:Z,MATCH("بهای هر متر مکعب گاز مصرفی",'تعرفه ها'!$B:$B,0),MATCH(F872,'تعرفه ها'!$2:$2,0)),"---")</f>
        <v>---</v>
      </c>
      <c r="U872" s="50" t="str">
        <f t="shared" si="135"/>
        <v>---</v>
      </c>
      <c r="V872" s="50" t="str">
        <f>IFERROR(ROUND(R872*INDEX('تعرفه ها'!A:Z,MATCH("عوارض گاز به ازاء هر متر مکعب",'تعرفه ها'!$B:$B,0),MATCH(F872,'تعرفه ها'!$2:$2,0)),0),"---")</f>
        <v>---</v>
      </c>
      <c r="W872" s="50" t="str">
        <f>IFERROR(ROUND(((U872+V872)*INDEX('تعرفه ها'!A:Z,MATCH("هزینه نگهداری و تعمیرات شبکه گاز",'تعرفه ها'!$B:$B,0),MATCH(F872,'تعرفه ها'!$2:$2,0))/100),0),"---")</f>
        <v>---</v>
      </c>
      <c r="X872" s="50" t="str">
        <f>IFERROR(IF(INDEX('اطلاعات دوره'!A:Z,MATCH(G872,'اطلاعات دوره'!C:C,0),MATCH("گاز",'اطلاعات دوره'!$1:$1,0))="دارد",ROUND((U872+V872)*INDEX('تعرفه ها'!A:Z,MATCH("پیک فصلی گاز",'تعرفه ها'!$B:$B,0),MATCH(F872,'تعرفه ها'!$2:$2,0))/100,0),0),"---")</f>
        <v>---</v>
      </c>
      <c r="Y872" s="50" t="str">
        <f>IFERROR(ROUND(SUM(U872+V872+W872+X872)*INDEX('تعرفه ها'!A:Z,MATCH("مالیات گاز",'تعرفه ها'!$B:$B,0),MATCH(F872,'تعرفه ها'!$2:$2,0))/100,0),"---")</f>
        <v>---</v>
      </c>
      <c r="Z872" s="50" t="str">
        <f t="shared" si="136"/>
        <v>---</v>
      </c>
      <c r="AA872" s="50" t="str">
        <f t="shared" si="140"/>
        <v>---</v>
      </c>
      <c r="AB872" s="50" t="str">
        <f t="shared" si="137"/>
        <v>---</v>
      </c>
      <c r="AC872" s="50" t="str">
        <f t="shared" si="138"/>
        <v>---</v>
      </c>
      <c r="AD872" s="153" t="str">
        <f t="shared" si="139"/>
        <v>---</v>
      </c>
      <c r="AF872" s="155" t="str">
        <f>IFERROR(IF(INDEX(پرداخت!A:AZ,MATCH(A872&amp;" - "&amp;"گاز",پرداخت!$B:$B,0),MATCH(G872,پرداخت!$1:$1,0))="نشده","نشده","شده"),"---")</f>
        <v>---</v>
      </c>
      <c r="AH872" s="144"/>
      <c r="AI872" s="144"/>
      <c r="AJ872" s="144"/>
    </row>
    <row r="873" spans="1:36" ht="34.9" hidden="1" customHeight="1">
      <c r="A873" s="170"/>
      <c r="B873" s="47">
        <f>IFERROR(INDEX('اطلاعات انشعابات شرکتها'!A:BB,MATCH(A873,'اطلاعات انشعابات شرکتها'!A:A,0),MATCH(B$1,'اطلاعات انشعابات شرکتها'!$1:$1,0)),0)</f>
        <v>0</v>
      </c>
      <c r="C873" s="48">
        <f>IFERROR(INDEX('اطلاعات انشعابات شرکتها'!A:BB,MATCH(A873,'اطلاعات انشعابات شرکتها'!A:A,0),MATCH(C$1,'اطلاعات انشعابات شرکتها'!$1:$1,0)),0)</f>
        <v>0</v>
      </c>
      <c r="D873" s="45"/>
      <c r="E873" s="171"/>
      <c r="F873" s="170"/>
      <c r="G873" s="47" t="str">
        <f t="shared" si="131"/>
        <v>/</v>
      </c>
      <c r="H873" s="47">
        <f>IFERROR(INDEX('اطلاعات دوره'!A:Z,MATCH(G873,'اطلاعات دوره'!C:C,0),MATCH(H$1,'اطلاعات دوره'!$1:$1,0)),0)</f>
        <v>0</v>
      </c>
      <c r="I873" s="47">
        <f>IFERROR(INDEX('اطلاعات دوره'!A:Z,MATCH(G873,'اطلاعات دوره'!C:C,0),MATCH(I$1,'اطلاعات دوره'!$1:$1,0)),0)</f>
        <v>0</v>
      </c>
      <c r="J873" s="48">
        <f>IFERROR(INDEX('اطلاعات دوره'!A:Z,MATCH(G873,'اطلاعات دوره'!C:C,0),MATCH(J$1,'اطلاعات دوره'!$1:$1,0)),0)</f>
        <v>0</v>
      </c>
      <c r="K873" s="46"/>
      <c r="L873" s="158" t="str">
        <f>IFERROR(INDEX('اطلاعات دوره'!A:Z,MATCH(G873,'اطلاعات دوره'!C:C,0)-1,MATCH("عنوان",'اطلاعات دوره'!$1:$1,0)),"---")</f>
        <v>---</v>
      </c>
      <c r="M873" s="47" t="str">
        <f t="shared" si="132"/>
        <v>----</v>
      </c>
      <c r="N873" s="48" t="str">
        <f t="shared" si="133"/>
        <v>-/</v>
      </c>
      <c r="O873" s="45"/>
      <c r="P873" s="158">
        <f>IFERROR(INDEX('قرائت کنتور'!A:AZ,MATCH(A873&amp;"-"&amp;"گاز",'قرائت کنتور'!B:B,0),MATCH(L873,'قرائت کنتور'!$1:$1,0)),0)</f>
        <v>0</v>
      </c>
      <c r="Q873" s="47">
        <f>IFERROR(INDEX('قرائت کنتور'!A:AZ,MATCH(A873&amp;"-"&amp;"گاز",'قرائت کنتور'!B:B,0),MATCH(G873,'قرائت کنتور'!$1:$1,0)),0)</f>
        <v>0</v>
      </c>
      <c r="R873" s="47">
        <f t="shared" si="134"/>
        <v>0</v>
      </c>
      <c r="S873" s="45"/>
      <c r="T873" s="155" t="str">
        <f>IFERROR(INDEX('تعرفه ها'!A:Z,MATCH("بهای هر متر مکعب گاز مصرفی",'تعرفه ها'!$B:$B,0),MATCH(F873,'تعرفه ها'!$2:$2,0)),"---")</f>
        <v>---</v>
      </c>
      <c r="U873" s="50" t="str">
        <f t="shared" si="135"/>
        <v>---</v>
      </c>
      <c r="V873" s="50" t="str">
        <f>IFERROR(ROUND(R873*INDEX('تعرفه ها'!A:Z,MATCH("عوارض گاز به ازاء هر متر مکعب",'تعرفه ها'!$B:$B,0),MATCH(F873,'تعرفه ها'!$2:$2,0)),0),"---")</f>
        <v>---</v>
      </c>
      <c r="W873" s="50" t="str">
        <f>IFERROR(ROUND(((U873+V873)*INDEX('تعرفه ها'!A:Z,MATCH("هزینه نگهداری و تعمیرات شبکه گاز",'تعرفه ها'!$B:$B,0),MATCH(F873,'تعرفه ها'!$2:$2,0))/100),0),"---")</f>
        <v>---</v>
      </c>
      <c r="X873" s="50" t="str">
        <f>IFERROR(IF(INDEX('اطلاعات دوره'!A:Z,MATCH(G873,'اطلاعات دوره'!C:C,0),MATCH("گاز",'اطلاعات دوره'!$1:$1,0))="دارد",ROUND((U873+V873)*INDEX('تعرفه ها'!A:Z,MATCH("پیک فصلی گاز",'تعرفه ها'!$B:$B,0),MATCH(F873,'تعرفه ها'!$2:$2,0))/100,0),0),"---")</f>
        <v>---</v>
      </c>
      <c r="Y873" s="50" t="str">
        <f>IFERROR(ROUND(SUM(U873+V873+W873+X873)*INDEX('تعرفه ها'!A:Z,MATCH("مالیات گاز",'تعرفه ها'!$B:$B,0),MATCH(F873,'تعرفه ها'!$2:$2,0))/100,0),"---")</f>
        <v>---</v>
      </c>
      <c r="Z873" s="50" t="str">
        <f t="shared" si="136"/>
        <v>---</v>
      </c>
      <c r="AA873" s="50" t="str">
        <f t="shared" si="140"/>
        <v>---</v>
      </c>
      <c r="AB873" s="50" t="str">
        <f t="shared" si="137"/>
        <v>---</v>
      </c>
      <c r="AC873" s="50" t="str">
        <f t="shared" si="138"/>
        <v>---</v>
      </c>
      <c r="AD873" s="153" t="str">
        <f t="shared" si="139"/>
        <v>---</v>
      </c>
      <c r="AF873" s="155" t="str">
        <f>IFERROR(IF(INDEX(پرداخت!A:AZ,MATCH(A873&amp;" - "&amp;"گاز",پرداخت!$B:$B,0),MATCH(G873,پرداخت!$1:$1,0))="نشده","نشده","شده"),"---")</f>
        <v>---</v>
      </c>
      <c r="AH873" s="144"/>
      <c r="AI873" s="144"/>
      <c r="AJ873" s="144"/>
    </row>
    <row r="874" spans="1:36" ht="34.9" hidden="1" customHeight="1">
      <c r="A874" s="170"/>
      <c r="B874" s="47">
        <f>IFERROR(INDEX('اطلاعات انشعابات شرکتها'!A:BB,MATCH(A874,'اطلاعات انشعابات شرکتها'!A:A,0),MATCH(B$1,'اطلاعات انشعابات شرکتها'!$1:$1,0)),0)</f>
        <v>0</v>
      </c>
      <c r="C874" s="48">
        <f>IFERROR(INDEX('اطلاعات انشعابات شرکتها'!A:BB,MATCH(A874,'اطلاعات انشعابات شرکتها'!A:A,0),MATCH(C$1,'اطلاعات انشعابات شرکتها'!$1:$1,0)),0)</f>
        <v>0</v>
      </c>
      <c r="D874" s="45"/>
      <c r="E874" s="171"/>
      <c r="F874" s="170"/>
      <c r="G874" s="47" t="str">
        <f t="shared" si="131"/>
        <v>/</v>
      </c>
      <c r="H874" s="47">
        <f>IFERROR(INDEX('اطلاعات دوره'!A:Z,MATCH(G874,'اطلاعات دوره'!C:C,0),MATCH(H$1,'اطلاعات دوره'!$1:$1,0)),0)</f>
        <v>0</v>
      </c>
      <c r="I874" s="47">
        <f>IFERROR(INDEX('اطلاعات دوره'!A:Z,MATCH(G874,'اطلاعات دوره'!C:C,0),MATCH(I$1,'اطلاعات دوره'!$1:$1,0)),0)</f>
        <v>0</v>
      </c>
      <c r="J874" s="48">
        <f>IFERROR(INDEX('اطلاعات دوره'!A:Z,MATCH(G874,'اطلاعات دوره'!C:C,0),MATCH(J$1,'اطلاعات دوره'!$1:$1,0)),0)</f>
        <v>0</v>
      </c>
      <c r="K874" s="46"/>
      <c r="L874" s="158" t="str">
        <f>IFERROR(INDEX('اطلاعات دوره'!A:Z,MATCH(G874,'اطلاعات دوره'!C:C,0)-1,MATCH("عنوان",'اطلاعات دوره'!$1:$1,0)),"---")</f>
        <v>---</v>
      </c>
      <c r="M874" s="47" t="str">
        <f t="shared" si="132"/>
        <v>----</v>
      </c>
      <c r="N874" s="48" t="str">
        <f t="shared" si="133"/>
        <v>-/</v>
      </c>
      <c r="O874" s="45"/>
      <c r="P874" s="158">
        <f>IFERROR(INDEX('قرائت کنتور'!A:AZ,MATCH(A874&amp;"-"&amp;"گاز",'قرائت کنتور'!B:B,0),MATCH(L874,'قرائت کنتور'!$1:$1,0)),0)</f>
        <v>0</v>
      </c>
      <c r="Q874" s="47">
        <f>IFERROR(INDEX('قرائت کنتور'!A:AZ,MATCH(A874&amp;"-"&amp;"گاز",'قرائت کنتور'!B:B,0),MATCH(G874,'قرائت کنتور'!$1:$1,0)),0)</f>
        <v>0</v>
      </c>
      <c r="R874" s="47">
        <f t="shared" si="134"/>
        <v>0</v>
      </c>
      <c r="S874" s="45"/>
      <c r="T874" s="155" t="str">
        <f>IFERROR(INDEX('تعرفه ها'!A:Z,MATCH("بهای هر متر مکعب گاز مصرفی",'تعرفه ها'!$B:$B,0),MATCH(F874,'تعرفه ها'!$2:$2,0)),"---")</f>
        <v>---</v>
      </c>
      <c r="U874" s="50" t="str">
        <f t="shared" si="135"/>
        <v>---</v>
      </c>
      <c r="V874" s="50" t="str">
        <f>IFERROR(ROUND(R874*INDEX('تعرفه ها'!A:Z,MATCH("عوارض گاز به ازاء هر متر مکعب",'تعرفه ها'!$B:$B,0),MATCH(F874,'تعرفه ها'!$2:$2,0)),0),"---")</f>
        <v>---</v>
      </c>
      <c r="W874" s="50" t="str">
        <f>IFERROR(ROUND(((U874+V874)*INDEX('تعرفه ها'!A:Z,MATCH("هزینه نگهداری و تعمیرات شبکه گاز",'تعرفه ها'!$B:$B,0),MATCH(F874,'تعرفه ها'!$2:$2,0))/100),0),"---")</f>
        <v>---</v>
      </c>
      <c r="X874" s="50" t="str">
        <f>IFERROR(IF(INDEX('اطلاعات دوره'!A:Z,MATCH(G874,'اطلاعات دوره'!C:C,0),MATCH("گاز",'اطلاعات دوره'!$1:$1,0))="دارد",ROUND((U874+V874)*INDEX('تعرفه ها'!A:Z,MATCH("پیک فصلی گاز",'تعرفه ها'!$B:$B,0),MATCH(F874,'تعرفه ها'!$2:$2,0))/100,0),0),"---")</f>
        <v>---</v>
      </c>
      <c r="Y874" s="50" t="str">
        <f>IFERROR(ROUND(SUM(U874+V874+W874+X874)*INDEX('تعرفه ها'!A:Z,MATCH("مالیات گاز",'تعرفه ها'!$B:$B,0),MATCH(F874,'تعرفه ها'!$2:$2,0))/100,0),"---")</f>
        <v>---</v>
      </c>
      <c r="Z874" s="50" t="str">
        <f t="shared" si="136"/>
        <v>---</v>
      </c>
      <c r="AA874" s="50" t="str">
        <f t="shared" si="140"/>
        <v>---</v>
      </c>
      <c r="AB874" s="50" t="str">
        <f t="shared" si="137"/>
        <v>---</v>
      </c>
      <c r="AC874" s="50" t="str">
        <f t="shared" si="138"/>
        <v>---</v>
      </c>
      <c r="AD874" s="153" t="str">
        <f t="shared" si="139"/>
        <v>---</v>
      </c>
      <c r="AF874" s="155" t="str">
        <f>IFERROR(IF(INDEX(پرداخت!A:AZ,MATCH(A874&amp;" - "&amp;"گاز",پرداخت!$B:$B,0),MATCH(G874,پرداخت!$1:$1,0))="نشده","نشده","شده"),"---")</f>
        <v>---</v>
      </c>
      <c r="AH874" s="144"/>
      <c r="AI874" s="144"/>
      <c r="AJ874" s="144"/>
    </row>
    <row r="875" spans="1:36" ht="34.9" hidden="1" customHeight="1">
      <c r="A875" s="170"/>
      <c r="B875" s="47">
        <f>IFERROR(INDEX('اطلاعات انشعابات شرکتها'!A:BB,MATCH(A875,'اطلاعات انشعابات شرکتها'!A:A,0),MATCH(B$1,'اطلاعات انشعابات شرکتها'!$1:$1,0)),0)</f>
        <v>0</v>
      </c>
      <c r="C875" s="48">
        <f>IFERROR(INDEX('اطلاعات انشعابات شرکتها'!A:BB,MATCH(A875,'اطلاعات انشعابات شرکتها'!A:A,0),MATCH(C$1,'اطلاعات انشعابات شرکتها'!$1:$1,0)),0)</f>
        <v>0</v>
      </c>
      <c r="D875" s="45"/>
      <c r="E875" s="171"/>
      <c r="F875" s="170"/>
      <c r="G875" s="47" t="str">
        <f t="shared" si="131"/>
        <v>/</v>
      </c>
      <c r="H875" s="47">
        <f>IFERROR(INDEX('اطلاعات دوره'!A:Z,MATCH(G875,'اطلاعات دوره'!C:C,0),MATCH(H$1,'اطلاعات دوره'!$1:$1,0)),0)</f>
        <v>0</v>
      </c>
      <c r="I875" s="47">
        <f>IFERROR(INDEX('اطلاعات دوره'!A:Z,MATCH(G875,'اطلاعات دوره'!C:C,0),MATCH(I$1,'اطلاعات دوره'!$1:$1,0)),0)</f>
        <v>0</v>
      </c>
      <c r="J875" s="48">
        <f>IFERROR(INDEX('اطلاعات دوره'!A:Z,MATCH(G875,'اطلاعات دوره'!C:C,0),MATCH(J$1,'اطلاعات دوره'!$1:$1,0)),0)</f>
        <v>0</v>
      </c>
      <c r="K875" s="46"/>
      <c r="L875" s="158" t="str">
        <f>IFERROR(INDEX('اطلاعات دوره'!A:Z,MATCH(G875,'اطلاعات دوره'!C:C,0)-1,MATCH("عنوان",'اطلاعات دوره'!$1:$1,0)),"---")</f>
        <v>---</v>
      </c>
      <c r="M875" s="47" t="str">
        <f t="shared" si="132"/>
        <v>----</v>
      </c>
      <c r="N875" s="48" t="str">
        <f t="shared" si="133"/>
        <v>-/</v>
      </c>
      <c r="O875" s="45"/>
      <c r="P875" s="158">
        <f>IFERROR(INDEX('قرائت کنتور'!A:AZ,MATCH(A875&amp;"-"&amp;"گاز",'قرائت کنتور'!B:B,0),MATCH(L875,'قرائت کنتور'!$1:$1,0)),0)</f>
        <v>0</v>
      </c>
      <c r="Q875" s="47">
        <f>IFERROR(INDEX('قرائت کنتور'!A:AZ,MATCH(A875&amp;"-"&amp;"گاز",'قرائت کنتور'!B:B,0),MATCH(G875,'قرائت کنتور'!$1:$1,0)),0)</f>
        <v>0</v>
      </c>
      <c r="R875" s="47">
        <f t="shared" si="134"/>
        <v>0</v>
      </c>
      <c r="S875" s="45"/>
      <c r="T875" s="155" t="str">
        <f>IFERROR(INDEX('تعرفه ها'!A:Z,MATCH("بهای هر متر مکعب گاز مصرفی",'تعرفه ها'!$B:$B,0),MATCH(F875,'تعرفه ها'!$2:$2,0)),"---")</f>
        <v>---</v>
      </c>
      <c r="U875" s="50" t="str">
        <f t="shared" si="135"/>
        <v>---</v>
      </c>
      <c r="V875" s="50" t="str">
        <f>IFERROR(ROUND(R875*INDEX('تعرفه ها'!A:Z,MATCH("عوارض گاز به ازاء هر متر مکعب",'تعرفه ها'!$B:$B,0),MATCH(F875,'تعرفه ها'!$2:$2,0)),0),"---")</f>
        <v>---</v>
      </c>
      <c r="W875" s="50" t="str">
        <f>IFERROR(ROUND(((U875+V875)*INDEX('تعرفه ها'!A:Z,MATCH("هزینه نگهداری و تعمیرات شبکه گاز",'تعرفه ها'!$B:$B,0),MATCH(F875,'تعرفه ها'!$2:$2,0))/100),0),"---")</f>
        <v>---</v>
      </c>
      <c r="X875" s="50" t="str">
        <f>IFERROR(IF(INDEX('اطلاعات دوره'!A:Z,MATCH(G875,'اطلاعات دوره'!C:C,0),MATCH("گاز",'اطلاعات دوره'!$1:$1,0))="دارد",ROUND((U875+V875)*INDEX('تعرفه ها'!A:Z,MATCH("پیک فصلی گاز",'تعرفه ها'!$B:$B,0),MATCH(F875,'تعرفه ها'!$2:$2,0))/100,0),0),"---")</f>
        <v>---</v>
      </c>
      <c r="Y875" s="50" t="str">
        <f>IFERROR(ROUND(SUM(U875+V875+W875+X875)*INDEX('تعرفه ها'!A:Z,MATCH("مالیات گاز",'تعرفه ها'!$B:$B,0),MATCH(F875,'تعرفه ها'!$2:$2,0))/100,0),"---")</f>
        <v>---</v>
      </c>
      <c r="Z875" s="50" t="str">
        <f t="shared" si="136"/>
        <v>---</v>
      </c>
      <c r="AA875" s="50" t="str">
        <f t="shared" si="140"/>
        <v>---</v>
      </c>
      <c r="AB875" s="50" t="str">
        <f t="shared" si="137"/>
        <v>---</v>
      </c>
      <c r="AC875" s="50" t="str">
        <f t="shared" si="138"/>
        <v>---</v>
      </c>
      <c r="AD875" s="153" t="str">
        <f t="shared" si="139"/>
        <v>---</v>
      </c>
      <c r="AF875" s="155" t="str">
        <f>IFERROR(IF(INDEX(پرداخت!A:AZ,MATCH(A875&amp;" - "&amp;"گاز",پرداخت!$B:$B,0),MATCH(G875,پرداخت!$1:$1,0))="نشده","نشده","شده"),"---")</f>
        <v>---</v>
      </c>
      <c r="AH875" s="144"/>
      <c r="AI875" s="144"/>
      <c r="AJ875" s="144"/>
    </row>
    <row r="876" spans="1:36" ht="34.9" hidden="1" customHeight="1">
      <c r="A876" s="170"/>
      <c r="B876" s="47">
        <f>IFERROR(INDEX('اطلاعات انشعابات شرکتها'!A:BB,MATCH(A876,'اطلاعات انشعابات شرکتها'!A:A,0),MATCH(B$1,'اطلاعات انشعابات شرکتها'!$1:$1,0)),0)</f>
        <v>0</v>
      </c>
      <c r="C876" s="48">
        <f>IFERROR(INDEX('اطلاعات انشعابات شرکتها'!A:BB,MATCH(A876,'اطلاعات انشعابات شرکتها'!A:A,0),MATCH(C$1,'اطلاعات انشعابات شرکتها'!$1:$1,0)),0)</f>
        <v>0</v>
      </c>
      <c r="D876" s="45"/>
      <c r="E876" s="171"/>
      <c r="F876" s="170"/>
      <c r="G876" s="47" t="str">
        <f t="shared" si="131"/>
        <v>/</v>
      </c>
      <c r="H876" s="47">
        <f>IFERROR(INDEX('اطلاعات دوره'!A:Z,MATCH(G876,'اطلاعات دوره'!C:C,0),MATCH(H$1,'اطلاعات دوره'!$1:$1,0)),0)</f>
        <v>0</v>
      </c>
      <c r="I876" s="47">
        <f>IFERROR(INDEX('اطلاعات دوره'!A:Z,MATCH(G876,'اطلاعات دوره'!C:C,0),MATCH(I$1,'اطلاعات دوره'!$1:$1,0)),0)</f>
        <v>0</v>
      </c>
      <c r="J876" s="48">
        <f>IFERROR(INDEX('اطلاعات دوره'!A:Z,MATCH(G876,'اطلاعات دوره'!C:C,0),MATCH(J$1,'اطلاعات دوره'!$1:$1,0)),0)</f>
        <v>0</v>
      </c>
      <c r="K876" s="46"/>
      <c r="L876" s="158" t="str">
        <f>IFERROR(INDEX('اطلاعات دوره'!A:Z,MATCH(G876,'اطلاعات دوره'!C:C,0)-1,MATCH("عنوان",'اطلاعات دوره'!$1:$1,0)),"---")</f>
        <v>---</v>
      </c>
      <c r="M876" s="47" t="str">
        <f t="shared" si="132"/>
        <v>----</v>
      </c>
      <c r="N876" s="48" t="str">
        <f t="shared" si="133"/>
        <v>-/</v>
      </c>
      <c r="O876" s="45"/>
      <c r="P876" s="158">
        <f>IFERROR(INDEX('قرائت کنتور'!A:AZ,MATCH(A876&amp;"-"&amp;"گاز",'قرائت کنتور'!B:B,0),MATCH(L876,'قرائت کنتور'!$1:$1,0)),0)</f>
        <v>0</v>
      </c>
      <c r="Q876" s="47">
        <f>IFERROR(INDEX('قرائت کنتور'!A:AZ,MATCH(A876&amp;"-"&amp;"گاز",'قرائت کنتور'!B:B,0),MATCH(G876,'قرائت کنتور'!$1:$1,0)),0)</f>
        <v>0</v>
      </c>
      <c r="R876" s="47">
        <f t="shared" si="134"/>
        <v>0</v>
      </c>
      <c r="S876" s="45"/>
      <c r="T876" s="155" t="str">
        <f>IFERROR(INDEX('تعرفه ها'!A:Z,MATCH("بهای هر متر مکعب گاز مصرفی",'تعرفه ها'!$B:$B,0),MATCH(F876,'تعرفه ها'!$2:$2,0)),"---")</f>
        <v>---</v>
      </c>
      <c r="U876" s="50" t="str">
        <f t="shared" si="135"/>
        <v>---</v>
      </c>
      <c r="V876" s="50" t="str">
        <f>IFERROR(ROUND(R876*INDEX('تعرفه ها'!A:Z,MATCH("عوارض گاز به ازاء هر متر مکعب",'تعرفه ها'!$B:$B,0),MATCH(F876,'تعرفه ها'!$2:$2,0)),0),"---")</f>
        <v>---</v>
      </c>
      <c r="W876" s="50" t="str">
        <f>IFERROR(ROUND(((U876+V876)*INDEX('تعرفه ها'!A:Z,MATCH("هزینه نگهداری و تعمیرات شبکه گاز",'تعرفه ها'!$B:$B,0),MATCH(F876,'تعرفه ها'!$2:$2,0))/100),0),"---")</f>
        <v>---</v>
      </c>
      <c r="X876" s="50" t="str">
        <f>IFERROR(IF(INDEX('اطلاعات دوره'!A:Z,MATCH(G876,'اطلاعات دوره'!C:C,0),MATCH("گاز",'اطلاعات دوره'!$1:$1,0))="دارد",ROUND((U876+V876)*INDEX('تعرفه ها'!A:Z,MATCH("پیک فصلی گاز",'تعرفه ها'!$B:$B,0),MATCH(F876,'تعرفه ها'!$2:$2,0))/100,0),0),"---")</f>
        <v>---</v>
      </c>
      <c r="Y876" s="50" t="str">
        <f>IFERROR(ROUND(SUM(U876+V876+W876+X876)*INDEX('تعرفه ها'!A:Z,MATCH("مالیات گاز",'تعرفه ها'!$B:$B,0),MATCH(F876,'تعرفه ها'!$2:$2,0))/100,0),"---")</f>
        <v>---</v>
      </c>
      <c r="Z876" s="50" t="str">
        <f t="shared" si="136"/>
        <v>---</v>
      </c>
      <c r="AA876" s="50" t="str">
        <f t="shared" si="140"/>
        <v>---</v>
      </c>
      <c r="AB876" s="50" t="str">
        <f t="shared" si="137"/>
        <v>---</v>
      </c>
      <c r="AC876" s="50" t="str">
        <f t="shared" si="138"/>
        <v>---</v>
      </c>
      <c r="AD876" s="153" t="str">
        <f t="shared" si="139"/>
        <v>---</v>
      </c>
      <c r="AF876" s="155" t="str">
        <f>IFERROR(IF(INDEX(پرداخت!A:AZ,MATCH(A876&amp;" - "&amp;"گاز",پرداخت!$B:$B,0),MATCH(G876,پرداخت!$1:$1,0))="نشده","نشده","شده"),"---")</f>
        <v>---</v>
      </c>
      <c r="AH876" s="144"/>
      <c r="AI876" s="144"/>
      <c r="AJ876" s="144"/>
    </row>
    <row r="877" spans="1:36" ht="34.9" hidden="1" customHeight="1">
      <c r="A877" s="170"/>
      <c r="B877" s="47">
        <f>IFERROR(INDEX('اطلاعات انشعابات شرکتها'!A:BB,MATCH(A877,'اطلاعات انشعابات شرکتها'!A:A,0),MATCH(B$1,'اطلاعات انشعابات شرکتها'!$1:$1,0)),0)</f>
        <v>0</v>
      </c>
      <c r="C877" s="48">
        <f>IFERROR(INDEX('اطلاعات انشعابات شرکتها'!A:BB,MATCH(A877,'اطلاعات انشعابات شرکتها'!A:A,0),MATCH(C$1,'اطلاعات انشعابات شرکتها'!$1:$1,0)),0)</f>
        <v>0</v>
      </c>
      <c r="D877" s="45"/>
      <c r="E877" s="171"/>
      <c r="F877" s="170"/>
      <c r="G877" s="47" t="str">
        <f t="shared" si="131"/>
        <v>/</v>
      </c>
      <c r="H877" s="47">
        <f>IFERROR(INDEX('اطلاعات دوره'!A:Z,MATCH(G877,'اطلاعات دوره'!C:C,0),MATCH(H$1,'اطلاعات دوره'!$1:$1,0)),0)</f>
        <v>0</v>
      </c>
      <c r="I877" s="47">
        <f>IFERROR(INDEX('اطلاعات دوره'!A:Z,MATCH(G877,'اطلاعات دوره'!C:C,0),MATCH(I$1,'اطلاعات دوره'!$1:$1,0)),0)</f>
        <v>0</v>
      </c>
      <c r="J877" s="48">
        <f>IFERROR(INDEX('اطلاعات دوره'!A:Z,MATCH(G877,'اطلاعات دوره'!C:C,0),MATCH(J$1,'اطلاعات دوره'!$1:$1,0)),0)</f>
        <v>0</v>
      </c>
      <c r="K877" s="46"/>
      <c r="L877" s="158" t="str">
        <f>IFERROR(INDEX('اطلاعات دوره'!A:Z,MATCH(G877,'اطلاعات دوره'!C:C,0)-1,MATCH("عنوان",'اطلاعات دوره'!$1:$1,0)),"---")</f>
        <v>---</v>
      </c>
      <c r="M877" s="47" t="str">
        <f t="shared" si="132"/>
        <v>----</v>
      </c>
      <c r="N877" s="48" t="str">
        <f t="shared" si="133"/>
        <v>-/</v>
      </c>
      <c r="O877" s="45"/>
      <c r="P877" s="158">
        <f>IFERROR(INDEX('قرائت کنتور'!A:AZ,MATCH(A877&amp;"-"&amp;"گاز",'قرائت کنتور'!B:B,0),MATCH(L877,'قرائت کنتور'!$1:$1,0)),0)</f>
        <v>0</v>
      </c>
      <c r="Q877" s="47">
        <f>IFERROR(INDEX('قرائت کنتور'!A:AZ,MATCH(A877&amp;"-"&amp;"گاز",'قرائت کنتور'!B:B,0),MATCH(G877,'قرائت کنتور'!$1:$1,0)),0)</f>
        <v>0</v>
      </c>
      <c r="R877" s="47">
        <f t="shared" si="134"/>
        <v>0</v>
      </c>
      <c r="S877" s="45"/>
      <c r="T877" s="155" t="str">
        <f>IFERROR(INDEX('تعرفه ها'!A:Z,MATCH("بهای هر متر مکعب گاز مصرفی",'تعرفه ها'!$B:$B,0),MATCH(F877,'تعرفه ها'!$2:$2,0)),"---")</f>
        <v>---</v>
      </c>
      <c r="U877" s="50" t="str">
        <f t="shared" si="135"/>
        <v>---</v>
      </c>
      <c r="V877" s="50" t="str">
        <f>IFERROR(ROUND(R877*INDEX('تعرفه ها'!A:Z,MATCH("عوارض گاز به ازاء هر متر مکعب",'تعرفه ها'!$B:$B,0),MATCH(F877,'تعرفه ها'!$2:$2,0)),0),"---")</f>
        <v>---</v>
      </c>
      <c r="W877" s="50" t="str">
        <f>IFERROR(ROUND(((U877+V877)*INDEX('تعرفه ها'!A:Z,MATCH("هزینه نگهداری و تعمیرات شبکه گاز",'تعرفه ها'!$B:$B,0),MATCH(F877,'تعرفه ها'!$2:$2,0))/100),0),"---")</f>
        <v>---</v>
      </c>
      <c r="X877" s="50" t="str">
        <f>IFERROR(IF(INDEX('اطلاعات دوره'!A:Z,MATCH(G877,'اطلاعات دوره'!C:C,0),MATCH("گاز",'اطلاعات دوره'!$1:$1,0))="دارد",ROUND((U877+V877)*INDEX('تعرفه ها'!A:Z,MATCH("پیک فصلی گاز",'تعرفه ها'!$B:$B,0),MATCH(F877,'تعرفه ها'!$2:$2,0))/100,0),0),"---")</f>
        <v>---</v>
      </c>
      <c r="Y877" s="50" t="str">
        <f>IFERROR(ROUND(SUM(U877+V877+W877+X877)*INDEX('تعرفه ها'!A:Z,MATCH("مالیات گاز",'تعرفه ها'!$B:$B,0),MATCH(F877,'تعرفه ها'!$2:$2,0))/100,0),"---")</f>
        <v>---</v>
      </c>
      <c r="Z877" s="50" t="str">
        <f t="shared" si="136"/>
        <v>---</v>
      </c>
      <c r="AA877" s="50" t="str">
        <f t="shared" si="140"/>
        <v>---</v>
      </c>
      <c r="AB877" s="50" t="str">
        <f t="shared" si="137"/>
        <v>---</v>
      </c>
      <c r="AC877" s="50" t="str">
        <f t="shared" si="138"/>
        <v>---</v>
      </c>
      <c r="AD877" s="153" t="str">
        <f t="shared" si="139"/>
        <v>---</v>
      </c>
      <c r="AF877" s="155" t="str">
        <f>IFERROR(IF(INDEX(پرداخت!A:AZ,MATCH(A877&amp;" - "&amp;"گاز",پرداخت!$B:$B,0),MATCH(G877,پرداخت!$1:$1,0))="نشده","نشده","شده"),"---")</f>
        <v>---</v>
      </c>
      <c r="AH877" s="144"/>
      <c r="AI877" s="144"/>
      <c r="AJ877" s="144"/>
    </row>
    <row r="878" spans="1:36" ht="34.9" hidden="1" customHeight="1">
      <c r="A878" s="170"/>
      <c r="B878" s="47">
        <f>IFERROR(INDEX('اطلاعات انشعابات شرکتها'!A:BB,MATCH(A878,'اطلاعات انشعابات شرکتها'!A:A,0),MATCH(B$1,'اطلاعات انشعابات شرکتها'!$1:$1,0)),0)</f>
        <v>0</v>
      </c>
      <c r="C878" s="48">
        <f>IFERROR(INDEX('اطلاعات انشعابات شرکتها'!A:BB,MATCH(A878,'اطلاعات انشعابات شرکتها'!A:A,0),MATCH(C$1,'اطلاعات انشعابات شرکتها'!$1:$1,0)),0)</f>
        <v>0</v>
      </c>
      <c r="D878" s="45"/>
      <c r="E878" s="171"/>
      <c r="F878" s="170"/>
      <c r="G878" s="47" t="str">
        <f t="shared" si="131"/>
        <v>/</v>
      </c>
      <c r="H878" s="47">
        <f>IFERROR(INDEX('اطلاعات دوره'!A:Z,MATCH(G878,'اطلاعات دوره'!C:C,0),MATCH(H$1,'اطلاعات دوره'!$1:$1,0)),0)</f>
        <v>0</v>
      </c>
      <c r="I878" s="47">
        <f>IFERROR(INDEX('اطلاعات دوره'!A:Z,MATCH(G878,'اطلاعات دوره'!C:C,0),MATCH(I$1,'اطلاعات دوره'!$1:$1,0)),0)</f>
        <v>0</v>
      </c>
      <c r="J878" s="48">
        <f>IFERROR(INDEX('اطلاعات دوره'!A:Z,MATCH(G878,'اطلاعات دوره'!C:C,0),MATCH(J$1,'اطلاعات دوره'!$1:$1,0)),0)</f>
        <v>0</v>
      </c>
      <c r="K878" s="46"/>
      <c r="L878" s="158" t="str">
        <f>IFERROR(INDEX('اطلاعات دوره'!A:Z,MATCH(G878,'اطلاعات دوره'!C:C,0)-1,MATCH("عنوان",'اطلاعات دوره'!$1:$1,0)),"---")</f>
        <v>---</v>
      </c>
      <c r="M878" s="47" t="str">
        <f t="shared" si="132"/>
        <v>----</v>
      </c>
      <c r="N878" s="48" t="str">
        <f t="shared" si="133"/>
        <v>-/</v>
      </c>
      <c r="O878" s="45"/>
      <c r="P878" s="158">
        <f>IFERROR(INDEX('قرائت کنتور'!A:AZ,MATCH(A878&amp;"-"&amp;"گاز",'قرائت کنتور'!B:B,0),MATCH(L878,'قرائت کنتور'!$1:$1,0)),0)</f>
        <v>0</v>
      </c>
      <c r="Q878" s="47">
        <f>IFERROR(INDEX('قرائت کنتور'!A:AZ,MATCH(A878&amp;"-"&amp;"گاز",'قرائت کنتور'!B:B,0),MATCH(G878,'قرائت کنتور'!$1:$1,0)),0)</f>
        <v>0</v>
      </c>
      <c r="R878" s="47">
        <f t="shared" si="134"/>
        <v>0</v>
      </c>
      <c r="S878" s="45"/>
      <c r="T878" s="155" t="str">
        <f>IFERROR(INDEX('تعرفه ها'!A:Z,MATCH("بهای هر متر مکعب گاز مصرفی",'تعرفه ها'!$B:$B,0),MATCH(F878,'تعرفه ها'!$2:$2,0)),"---")</f>
        <v>---</v>
      </c>
      <c r="U878" s="50" t="str">
        <f t="shared" si="135"/>
        <v>---</v>
      </c>
      <c r="V878" s="50" t="str">
        <f>IFERROR(ROUND(R878*INDEX('تعرفه ها'!A:Z,MATCH("عوارض گاز به ازاء هر متر مکعب",'تعرفه ها'!$B:$B,0),MATCH(F878,'تعرفه ها'!$2:$2,0)),0),"---")</f>
        <v>---</v>
      </c>
      <c r="W878" s="50" t="str">
        <f>IFERROR(ROUND(((U878+V878)*INDEX('تعرفه ها'!A:Z,MATCH("هزینه نگهداری و تعمیرات شبکه گاز",'تعرفه ها'!$B:$B,0),MATCH(F878,'تعرفه ها'!$2:$2,0))/100),0),"---")</f>
        <v>---</v>
      </c>
      <c r="X878" s="50" t="str">
        <f>IFERROR(IF(INDEX('اطلاعات دوره'!A:Z,MATCH(G878,'اطلاعات دوره'!C:C,0),MATCH("گاز",'اطلاعات دوره'!$1:$1,0))="دارد",ROUND((U878+V878)*INDEX('تعرفه ها'!A:Z,MATCH("پیک فصلی گاز",'تعرفه ها'!$B:$B,0),MATCH(F878,'تعرفه ها'!$2:$2,0))/100,0),0),"---")</f>
        <v>---</v>
      </c>
      <c r="Y878" s="50" t="str">
        <f>IFERROR(ROUND(SUM(U878+V878+W878+X878)*INDEX('تعرفه ها'!A:Z,MATCH("مالیات گاز",'تعرفه ها'!$B:$B,0),MATCH(F878,'تعرفه ها'!$2:$2,0))/100,0),"---")</f>
        <v>---</v>
      </c>
      <c r="Z878" s="50" t="str">
        <f t="shared" si="136"/>
        <v>---</v>
      </c>
      <c r="AA878" s="50" t="str">
        <f t="shared" si="140"/>
        <v>---</v>
      </c>
      <c r="AB878" s="50" t="str">
        <f t="shared" si="137"/>
        <v>---</v>
      </c>
      <c r="AC878" s="50" t="str">
        <f t="shared" si="138"/>
        <v>---</v>
      </c>
      <c r="AD878" s="153" t="str">
        <f t="shared" si="139"/>
        <v>---</v>
      </c>
      <c r="AF878" s="155" t="str">
        <f>IFERROR(IF(INDEX(پرداخت!A:AZ,MATCH(A878&amp;" - "&amp;"گاز",پرداخت!$B:$B,0),MATCH(G878,پرداخت!$1:$1,0))="نشده","نشده","شده"),"---")</f>
        <v>---</v>
      </c>
      <c r="AH878" s="144"/>
      <c r="AI878" s="144"/>
      <c r="AJ878" s="144"/>
    </row>
    <row r="879" spans="1:36" ht="34.9" hidden="1" customHeight="1">
      <c r="A879" s="170"/>
      <c r="B879" s="47">
        <f>IFERROR(INDEX('اطلاعات انشعابات شرکتها'!A:BB,MATCH(A879,'اطلاعات انشعابات شرکتها'!A:A,0),MATCH(B$1,'اطلاعات انشعابات شرکتها'!$1:$1,0)),0)</f>
        <v>0</v>
      </c>
      <c r="C879" s="48">
        <f>IFERROR(INDEX('اطلاعات انشعابات شرکتها'!A:BB,MATCH(A879,'اطلاعات انشعابات شرکتها'!A:A,0),MATCH(C$1,'اطلاعات انشعابات شرکتها'!$1:$1,0)),0)</f>
        <v>0</v>
      </c>
      <c r="D879" s="45"/>
      <c r="E879" s="171"/>
      <c r="F879" s="170"/>
      <c r="G879" s="47" t="str">
        <f t="shared" si="131"/>
        <v>/</v>
      </c>
      <c r="H879" s="47">
        <f>IFERROR(INDEX('اطلاعات دوره'!A:Z,MATCH(G879,'اطلاعات دوره'!C:C,0),MATCH(H$1,'اطلاعات دوره'!$1:$1,0)),0)</f>
        <v>0</v>
      </c>
      <c r="I879" s="47">
        <f>IFERROR(INDEX('اطلاعات دوره'!A:Z,MATCH(G879,'اطلاعات دوره'!C:C,0),MATCH(I$1,'اطلاعات دوره'!$1:$1,0)),0)</f>
        <v>0</v>
      </c>
      <c r="J879" s="48">
        <f>IFERROR(INDEX('اطلاعات دوره'!A:Z,MATCH(G879,'اطلاعات دوره'!C:C,0),MATCH(J$1,'اطلاعات دوره'!$1:$1,0)),0)</f>
        <v>0</v>
      </c>
      <c r="K879" s="46"/>
      <c r="L879" s="158" t="str">
        <f>IFERROR(INDEX('اطلاعات دوره'!A:Z,MATCH(G879,'اطلاعات دوره'!C:C,0)-1,MATCH("عنوان",'اطلاعات دوره'!$1:$1,0)),"---")</f>
        <v>---</v>
      </c>
      <c r="M879" s="47" t="str">
        <f t="shared" si="132"/>
        <v>----</v>
      </c>
      <c r="N879" s="48" t="str">
        <f t="shared" si="133"/>
        <v>-/</v>
      </c>
      <c r="O879" s="45"/>
      <c r="P879" s="158">
        <f>IFERROR(INDEX('قرائت کنتور'!A:AZ,MATCH(A879&amp;"-"&amp;"گاز",'قرائت کنتور'!B:B,0),MATCH(L879,'قرائت کنتور'!$1:$1,0)),0)</f>
        <v>0</v>
      </c>
      <c r="Q879" s="47">
        <f>IFERROR(INDEX('قرائت کنتور'!A:AZ,MATCH(A879&amp;"-"&amp;"گاز",'قرائت کنتور'!B:B,0),MATCH(G879,'قرائت کنتور'!$1:$1,0)),0)</f>
        <v>0</v>
      </c>
      <c r="R879" s="47">
        <f t="shared" si="134"/>
        <v>0</v>
      </c>
      <c r="S879" s="45"/>
      <c r="T879" s="155" t="str">
        <f>IFERROR(INDEX('تعرفه ها'!A:Z,MATCH("بهای هر متر مکعب گاز مصرفی",'تعرفه ها'!$B:$B,0),MATCH(F879,'تعرفه ها'!$2:$2,0)),"---")</f>
        <v>---</v>
      </c>
      <c r="U879" s="50" t="str">
        <f t="shared" si="135"/>
        <v>---</v>
      </c>
      <c r="V879" s="50" t="str">
        <f>IFERROR(ROUND(R879*INDEX('تعرفه ها'!A:Z,MATCH("عوارض گاز به ازاء هر متر مکعب",'تعرفه ها'!$B:$B,0),MATCH(F879,'تعرفه ها'!$2:$2,0)),0),"---")</f>
        <v>---</v>
      </c>
      <c r="W879" s="50" t="str">
        <f>IFERROR(ROUND(((U879+V879)*INDEX('تعرفه ها'!A:Z,MATCH("هزینه نگهداری و تعمیرات شبکه گاز",'تعرفه ها'!$B:$B,0),MATCH(F879,'تعرفه ها'!$2:$2,0))/100),0),"---")</f>
        <v>---</v>
      </c>
      <c r="X879" s="50" t="str">
        <f>IFERROR(IF(INDEX('اطلاعات دوره'!A:Z,MATCH(G879,'اطلاعات دوره'!C:C,0),MATCH("گاز",'اطلاعات دوره'!$1:$1,0))="دارد",ROUND((U879+V879)*INDEX('تعرفه ها'!A:Z,MATCH("پیک فصلی گاز",'تعرفه ها'!$B:$B,0),MATCH(F879,'تعرفه ها'!$2:$2,0))/100,0),0),"---")</f>
        <v>---</v>
      </c>
      <c r="Y879" s="50" t="str">
        <f>IFERROR(ROUND(SUM(U879+V879+W879+X879)*INDEX('تعرفه ها'!A:Z,MATCH("مالیات گاز",'تعرفه ها'!$B:$B,0),MATCH(F879,'تعرفه ها'!$2:$2,0))/100,0),"---")</f>
        <v>---</v>
      </c>
      <c r="Z879" s="50" t="str">
        <f t="shared" si="136"/>
        <v>---</v>
      </c>
      <c r="AA879" s="50" t="str">
        <f t="shared" si="140"/>
        <v>---</v>
      </c>
      <c r="AB879" s="50" t="str">
        <f t="shared" si="137"/>
        <v>---</v>
      </c>
      <c r="AC879" s="50" t="str">
        <f t="shared" si="138"/>
        <v>---</v>
      </c>
      <c r="AD879" s="153" t="str">
        <f t="shared" si="139"/>
        <v>---</v>
      </c>
      <c r="AF879" s="155" t="str">
        <f>IFERROR(IF(INDEX(پرداخت!A:AZ,MATCH(A879&amp;" - "&amp;"گاز",پرداخت!$B:$B,0),MATCH(G879,پرداخت!$1:$1,0))="نشده","نشده","شده"),"---")</f>
        <v>---</v>
      </c>
      <c r="AH879" s="144"/>
      <c r="AI879" s="144"/>
      <c r="AJ879" s="144"/>
    </row>
    <row r="880" spans="1:36" ht="34.9" hidden="1" customHeight="1">
      <c r="A880" s="170"/>
      <c r="B880" s="47">
        <f>IFERROR(INDEX('اطلاعات انشعابات شرکتها'!A:BB,MATCH(A880,'اطلاعات انشعابات شرکتها'!A:A,0),MATCH(B$1,'اطلاعات انشعابات شرکتها'!$1:$1,0)),0)</f>
        <v>0</v>
      </c>
      <c r="C880" s="48">
        <f>IFERROR(INDEX('اطلاعات انشعابات شرکتها'!A:BB,MATCH(A880,'اطلاعات انشعابات شرکتها'!A:A,0),MATCH(C$1,'اطلاعات انشعابات شرکتها'!$1:$1,0)),0)</f>
        <v>0</v>
      </c>
      <c r="D880" s="45"/>
      <c r="E880" s="171"/>
      <c r="F880" s="170"/>
      <c r="G880" s="47" t="str">
        <f t="shared" si="131"/>
        <v>/</v>
      </c>
      <c r="H880" s="47">
        <f>IFERROR(INDEX('اطلاعات دوره'!A:Z,MATCH(G880,'اطلاعات دوره'!C:C,0),MATCH(H$1,'اطلاعات دوره'!$1:$1,0)),0)</f>
        <v>0</v>
      </c>
      <c r="I880" s="47">
        <f>IFERROR(INDEX('اطلاعات دوره'!A:Z,MATCH(G880,'اطلاعات دوره'!C:C,0),MATCH(I$1,'اطلاعات دوره'!$1:$1,0)),0)</f>
        <v>0</v>
      </c>
      <c r="J880" s="48">
        <f>IFERROR(INDEX('اطلاعات دوره'!A:Z,MATCH(G880,'اطلاعات دوره'!C:C,0),MATCH(J$1,'اطلاعات دوره'!$1:$1,0)),0)</f>
        <v>0</v>
      </c>
      <c r="K880" s="46"/>
      <c r="L880" s="158" t="str">
        <f>IFERROR(INDEX('اطلاعات دوره'!A:Z,MATCH(G880,'اطلاعات دوره'!C:C,0)-1,MATCH("عنوان",'اطلاعات دوره'!$1:$1,0)),"---")</f>
        <v>---</v>
      </c>
      <c r="M880" s="47" t="str">
        <f t="shared" si="132"/>
        <v>----</v>
      </c>
      <c r="N880" s="48" t="str">
        <f t="shared" si="133"/>
        <v>-/</v>
      </c>
      <c r="O880" s="45"/>
      <c r="P880" s="158">
        <f>IFERROR(INDEX('قرائت کنتور'!A:AZ,MATCH(A880&amp;"-"&amp;"گاز",'قرائت کنتور'!B:B,0),MATCH(L880,'قرائت کنتور'!$1:$1,0)),0)</f>
        <v>0</v>
      </c>
      <c r="Q880" s="47">
        <f>IFERROR(INDEX('قرائت کنتور'!A:AZ,MATCH(A880&amp;"-"&amp;"گاز",'قرائت کنتور'!B:B,0),MATCH(G880,'قرائت کنتور'!$1:$1,0)),0)</f>
        <v>0</v>
      </c>
      <c r="R880" s="47">
        <f t="shared" si="134"/>
        <v>0</v>
      </c>
      <c r="S880" s="45"/>
      <c r="T880" s="155" t="str">
        <f>IFERROR(INDEX('تعرفه ها'!A:Z,MATCH("بهای هر متر مکعب گاز مصرفی",'تعرفه ها'!$B:$B,0),MATCH(F880,'تعرفه ها'!$2:$2,0)),"---")</f>
        <v>---</v>
      </c>
      <c r="U880" s="50" t="str">
        <f t="shared" si="135"/>
        <v>---</v>
      </c>
      <c r="V880" s="50" t="str">
        <f>IFERROR(ROUND(R880*INDEX('تعرفه ها'!A:Z,MATCH("عوارض گاز به ازاء هر متر مکعب",'تعرفه ها'!$B:$B,0),MATCH(F880,'تعرفه ها'!$2:$2,0)),0),"---")</f>
        <v>---</v>
      </c>
      <c r="W880" s="50" t="str">
        <f>IFERROR(ROUND(((U880+V880)*INDEX('تعرفه ها'!A:Z,MATCH("هزینه نگهداری و تعمیرات شبکه گاز",'تعرفه ها'!$B:$B,0),MATCH(F880,'تعرفه ها'!$2:$2,0))/100),0),"---")</f>
        <v>---</v>
      </c>
      <c r="X880" s="50" t="str">
        <f>IFERROR(IF(INDEX('اطلاعات دوره'!A:Z,MATCH(G880,'اطلاعات دوره'!C:C,0),MATCH("گاز",'اطلاعات دوره'!$1:$1,0))="دارد",ROUND((U880+V880)*INDEX('تعرفه ها'!A:Z,MATCH("پیک فصلی گاز",'تعرفه ها'!$B:$B,0),MATCH(F880,'تعرفه ها'!$2:$2,0))/100,0),0),"---")</f>
        <v>---</v>
      </c>
      <c r="Y880" s="50" t="str">
        <f>IFERROR(ROUND(SUM(U880+V880+W880+X880)*INDEX('تعرفه ها'!A:Z,MATCH("مالیات گاز",'تعرفه ها'!$B:$B,0),MATCH(F880,'تعرفه ها'!$2:$2,0))/100,0),"---")</f>
        <v>---</v>
      </c>
      <c r="Z880" s="50" t="str">
        <f t="shared" si="136"/>
        <v>---</v>
      </c>
      <c r="AA880" s="50" t="str">
        <f t="shared" si="140"/>
        <v>---</v>
      </c>
      <c r="AB880" s="50" t="str">
        <f t="shared" si="137"/>
        <v>---</v>
      </c>
      <c r="AC880" s="50" t="str">
        <f t="shared" si="138"/>
        <v>---</v>
      </c>
      <c r="AD880" s="153" t="str">
        <f t="shared" si="139"/>
        <v>---</v>
      </c>
      <c r="AF880" s="155" t="str">
        <f>IFERROR(IF(INDEX(پرداخت!A:AZ,MATCH(A880&amp;" - "&amp;"گاز",پرداخت!$B:$B,0),MATCH(G880,پرداخت!$1:$1,0))="نشده","نشده","شده"),"---")</f>
        <v>---</v>
      </c>
      <c r="AH880" s="144"/>
      <c r="AI880" s="144"/>
      <c r="AJ880" s="144"/>
    </row>
    <row r="881" spans="1:36" ht="34.9" hidden="1" customHeight="1">
      <c r="A881" s="170"/>
      <c r="B881" s="47">
        <f>IFERROR(INDEX('اطلاعات انشعابات شرکتها'!A:BB,MATCH(A881,'اطلاعات انشعابات شرکتها'!A:A,0),MATCH(B$1,'اطلاعات انشعابات شرکتها'!$1:$1,0)),0)</f>
        <v>0</v>
      </c>
      <c r="C881" s="48">
        <f>IFERROR(INDEX('اطلاعات انشعابات شرکتها'!A:BB,MATCH(A881,'اطلاعات انشعابات شرکتها'!A:A,0),MATCH(C$1,'اطلاعات انشعابات شرکتها'!$1:$1,0)),0)</f>
        <v>0</v>
      </c>
      <c r="D881" s="45"/>
      <c r="E881" s="171"/>
      <c r="F881" s="170"/>
      <c r="G881" s="47" t="str">
        <f t="shared" si="131"/>
        <v>/</v>
      </c>
      <c r="H881" s="47">
        <f>IFERROR(INDEX('اطلاعات دوره'!A:Z,MATCH(G881,'اطلاعات دوره'!C:C,0),MATCH(H$1,'اطلاعات دوره'!$1:$1,0)),0)</f>
        <v>0</v>
      </c>
      <c r="I881" s="47">
        <f>IFERROR(INDEX('اطلاعات دوره'!A:Z,MATCH(G881,'اطلاعات دوره'!C:C,0),MATCH(I$1,'اطلاعات دوره'!$1:$1,0)),0)</f>
        <v>0</v>
      </c>
      <c r="J881" s="48">
        <f>IFERROR(INDEX('اطلاعات دوره'!A:Z,MATCH(G881,'اطلاعات دوره'!C:C,0),MATCH(J$1,'اطلاعات دوره'!$1:$1,0)),0)</f>
        <v>0</v>
      </c>
      <c r="K881" s="46"/>
      <c r="L881" s="158" t="str">
        <f>IFERROR(INDEX('اطلاعات دوره'!A:Z,MATCH(G881,'اطلاعات دوره'!C:C,0)-1,MATCH("عنوان",'اطلاعات دوره'!$1:$1,0)),"---")</f>
        <v>---</v>
      </c>
      <c r="M881" s="47" t="str">
        <f t="shared" si="132"/>
        <v>----</v>
      </c>
      <c r="N881" s="48" t="str">
        <f t="shared" si="133"/>
        <v>-/</v>
      </c>
      <c r="O881" s="45"/>
      <c r="P881" s="158">
        <f>IFERROR(INDEX('قرائت کنتور'!A:AZ,MATCH(A881&amp;"-"&amp;"گاز",'قرائت کنتور'!B:B,0),MATCH(L881,'قرائت کنتور'!$1:$1,0)),0)</f>
        <v>0</v>
      </c>
      <c r="Q881" s="47">
        <f>IFERROR(INDEX('قرائت کنتور'!A:AZ,MATCH(A881&amp;"-"&amp;"گاز",'قرائت کنتور'!B:B,0),MATCH(G881,'قرائت کنتور'!$1:$1,0)),0)</f>
        <v>0</v>
      </c>
      <c r="R881" s="47">
        <f t="shared" si="134"/>
        <v>0</v>
      </c>
      <c r="S881" s="45"/>
      <c r="T881" s="155" t="str">
        <f>IFERROR(INDEX('تعرفه ها'!A:Z,MATCH("بهای هر متر مکعب گاز مصرفی",'تعرفه ها'!$B:$B,0),MATCH(F881,'تعرفه ها'!$2:$2,0)),"---")</f>
        <v>---</v>
      </c>
      <c r="U881" s="50" t="str">
        <f t="shared" si="135"/>
        <v>---</v>
      </c>
      <c r="V881" s="50" t="str">
        <f>IFERROR(ROUND(R881*INDEX('تعرفه ها'!A:Z,MATCH("عوارض گاز به ازاء هر متر مکعب",'تعرفه ها'!$B:$B,0),MATCH(F881,'تعرفه ها'!$2:$2,0)),0),"---")</f>
        <v>---</v>
      </c>
      <c r="W881" s="50" t="str">
        <f>IFERROR(ROUND(((U881+V881)*INDEX('تعرفه ها'!A:Z,MATCH("هزینه نگهداری و تعمیرات شبکه گاز",'تعرفه ها'!$B:$B,0),MATCH(F881,'تعرفه ها'!$2:$2,0))/100),0),"---")</f>
        <v>---</v>
      </c>
      <c r="X881" s="50" t="str">
        <f>IFERROR(IF(INDEX('اطلاعات دوره'!A:Z,MATCH(G881,'اطلاعات دوره'!C:C,0),MATCH("گاز",'اطلاعات دوره'!$1:$1,0))="دارد",ROUND((U881+V881)*INDEX('تعرفه ها'!A:Z,MATCH("پیک فصلی گاز",'تعرفه ها'!$B:$B,0),MATCH(F881,'تعرفه ها'!$2:$2,0))/100,0),0),"---")</f>
        <v>---</v>
      </c>
      <c r="Y881" s="50" t="str">
        <f>IFERROR(ROUND(SUM(U881+V881+W881+X881)*INDEX('تعرفه ها'!A:Z,MATCH("مالیات گاز",'تعرفه ها'!$B:$B,0),MATCH(F881,'تعرفه ها'!$2:$2,0))/100,0),"---")</f>
        <v>---</v>
      </c>
      <c r="Z881" s="50" t="str">
        <f t="shared" si="136"/>
        <v>---</v>
      </c>
      <c r="AA881" s="50" t="str">
        <f t="shared" si="140"/>
        <v>---</v>
      </c>
      <c r="AB881" s="50" t="str">
        <f t="shared" si="137"/>
        <v>---</v>
      </c>
      <c r="AC881" s="50" t="str">
        <f t="shared" si="138"/>
        <v>---</v>
      </c>
      <c r="AD881" s="153" t="str">
        <f t="shared" si="139"/>
        <v>---</v>
      </c>
      <c r="AF881" s="155" t="str">
        <f>IFERROR(IF(INDEX(پرداخت!A:AZ,MATCH(A881&amp;" - "&amp;"گاز",پرداخت!$B:$B,0),MATCH(G881,پرداخت!$1:$1,0))="نشده","نشده","شده"),"---")</f>
        <v>---</v>
      </c>
      <c r="AH881" s="144"/>
      <c r="AI881" s="144"/>
      <c r="AJ881" s="144"/>
    </row>
    <row r="882" spans="1:36" ht="34.9" hidden="1" customHeight="1">
      <c r="A882" s="170"/>
      <c r="B882" s="47">
        <f>IFERROR(INDEX('اطلاعات انشعابات شرکتها'!A:BB,MATCH(A882,'اطلاعات انشعابات شرکتها'!A:A,0),MATCH(B$1,'اطلاعات انشعابات شرکتها'!$1:$1,0)),0)</f>
        <v>0</v>
      </c>
      <c r="C882" s="48">
        <f>IFERROR(INDEX('اطلاعات انشعابات شرکتها'!A:BB,MATCH(A882,'اطلاعات انشعابات شرکتها'!A:A,0),MATCH(C$1,'اطلاعات انشعابات شرکتها'!$1:$1,0)),0)</f>
        <v>0</v>
      </c>
      <c r="D882" s="45"/>
      <c r="E882" s="171"/>
      <c r="F882" s="170"/>
      <c r="G882" s="47" t="str">
        <f t="shared" si="131"/>
        <v>/</v>
      </c>
      <c r="H882" s="47">
        <f>IFERROR(INDEX('اطلاعات دوره'!A:Z,MATCH(G882,'اطلاعات دوره'!C:C,0),MATCH(H$1,'اطلاعات دوره'!$1:$1,0)),0)</f>
        <v>0</v>
      </c>
      <c r="I882" s="47">
        <f>IFERROR(INDEX('اطلاعات دوره'!A:Z,MATCH(G882,'اطلاعات دوره'!C:C,0),MATCH(I$1,'اطلاعات دوره'!$1:$1,0)),0)</f>
        <v>0</v>
      </c>
      <c r="J882" s="48">
        <f>IFERROR(INDEX('اطلاعات دوره'!A:Z,MATCH(G882,'اطلاعات دوره'!C:C,0),MATCH(J$1,'اطلاعات دوره'!$1:$1,0)),0)</f>
        <v>0</v>
      </c>
      <c r="K882" s="46"/>
      <c r="L882" s="158" t="str">
        <f>IFERROR(INDEX('اطلاعات دوره'!A:Z,MATCH(G882,'اطلاعات دوره'!C:C,0)-1,MATCH("عنوان",'اطلاعات دوره'!$1:$1,0)),"---")</f>
        <v>---</v>
      </c>
      <c r="M882" s="47" t="str">
        <f t="shared" si="132"/>
        <v>----</v>
      </c>
      <c r="N882" s="48" t="str">
        <f t="shared" si="133"/>
        <v>-/</v>
      </c>
      <c r="O882" s="45"/>
      <c r="P882" s="158">
        <f>IFERROR(INDEX('قرائت کنتور'!A:AZ,MATCH(A882&amp;"-"&amp;"گاز",'قرائت کنتور'!B:B,0),MATCH(L882,'قرائت کنتور'!$1:$1,0)),0)</f>
        <v>0</v>
      </c>
      <c r="Q882" s="47">
        <f>IFERROR(INDEX('قرائت کنتور'!A:AZ,MATCH(A882&amp;"-"&amp;"گاز",'قرائت کنتور'!B:B,0),MATCH(G882,'قرائت کنتور'!$1:$1,0)),0)</f>
        <v>0</v>
      </c>
      <c r="R882" s="47">
        <f t="shared" si="134"/>
        <v>0</v>
      </c>
      <c r="S882" s="45"/>
      <c r="T882" s="155" t="str">
        <f>IFERROR(INDEX('تعرفه ها'!A:Z,MATCH("بهای هر متر مکعب گاز مصرفی",'تعرفه ها'!$B:$B,0),MATCH(F882,'تعرفه ها'!$2:$2,0)),"---")</f>
        <v>---</v>
      </c>
      <c r="U882" s="50" t="str">
        <f t="shared" si="135"/>
        <v>---</v>
      </c>
      <c r="V882" s="50" t="str">
        <f>IFERROR(ROUND(R882*INDEX('تعرفه ها'!A:Z,MATCH("عوارض گاز به ازاء هر متر مکعب",'تعرفه ها'!$B:$B,0),MATCH(F882,'تعرفه ها'!$2:$2,0)),0),"---")</f>
        <v>---</v>
      </c>
      <c r="W882" s="50" t="str">
        <f>IFERROR(ROUND(((U882+V882)*INDEX('تعرفه ها'!A:Z,MATCH("هزینه نگهداری و تعمیرات شبکه گاز",'تعرفه ها'!$B:$B,0),MATCH(F882,'تعرفه ها'!$2:$2,0))/100),0),"---")</f>
        <v>---</v>
      </c>
      <c r="X882" s="50" t="str">
        <f>IFERROR(IF(INDEX('اطلاعات دوره'!A:Z,MATCH(G882,'اطلاعات دوره'!C:C,0),MATCH("گاز",'اطلاعات دوره'!$1:$1,0))="دارد",ROUND((U882+V882)*INDEX('تعرفه ها'!A:Z,MATCH("پیک فصلی گاز",'تعرفه ها'!$B:$B,0),MATCH(F882,'تعرفه ها'!$2:$2,0))/100,0),0),"---")</f>
        <v>---</v>
      </c>
      <c r="Y882" s="50" t="str">
        <f>IFERROR(ROUND(SUM(U882+V882+W882+X882)*INDEX('تعرفه ها'!A:Z,MATCH("مالیات گاز",'تعرفه ها'!$B:$B,0),MATCH(F882,'تعرفه ها'!$2:$2,0))/100,0),"---")</f>
        <v>---</v>
      </c>
      <c r="Z882" s="50" t="str">
        <f t="shared" si="136"/>
        <v>---</v>
      </c>
      <c r="AA882" s="50" t="str">
        <f t="shared" si="140"/>
        <v>---</v>
      </c>
      <c r="AB882" s="50" t="str">
        <f t="shared" si="137"/>
        <v>---</v>
      </c>
      <c r="AC882" s="50" t="str">
        <f t="shared" si="138"/>
        <v>---</v>
      </c>
      <c r="AD882" s="153" t="str">
        <f t="shared" si="139"/>
        <v>---</v>
      </c>
      <c r="AF882" s="155" t="str">
        <f>IFERROR(IF(INDEX(پرداخت!A:AZ,MATCH(A882&amp;" - "&amp;"گاز",پرداخت!$B:$B,0),MATCH(G882,پرداخت!$1:$1,0))="نشده","نشده","شده"),"---")</f>
        <v>---</v>
      </c>
      <c r="AH882" s="144"/>
      <c r="AI882" s="144"/>
      <c r="AJ882" s="144"/>
    </row>
    <row r="883" spans="1:36" ht="34.9" hidden="1" customHeight="1">
      <c r="A883" s="170"/>
      <c r="B883" s="47">
        <f>IFERROR(INDEX('اطلاعات انشعابات شرکتها'!A:BB,MATCH(A883,'اطلاعات انشعابات شرکتها'!A:A,0),MATCH(B$1,'اطلاعات انشعابات شرکتها'!$1:$1,0)),0)</f>
        <v>0</v>
      </c>
      <c r="C883" s="48">
        <f>IFERROR(INDEX('اطلاعات انشعابات شرکتها'!A:BB,MATCH(A883,'اطلاعات انشعابات شرکتها'!A:A,0),MATCH(C$1,'اطلاعات انشعابات شرکتها'!$1:$1,0)),0)</f>
        <v>0</v>
      </c>
      <c r="D883" s="45"/>
      <c r="E883" s="171"/>
      <c r="F883" s="170"/>
      <c r="G883" s="47" t="str">
        <f t="shared" si="131"/>
        <v>/</v>
      </c>
      <c r="H883" s="47">
        <f>IFERROR(INDEX('اطلاعات دوره'!A:Z,MATCH(G883,'اطلاعات دوره'!C:C,0),MATCH(H$1,'اطلاعات دوره'!$1:$1,0)),0)</f>
        <v>0</v>
      </c>
      <c r="I883" s="47">
        <f>IFERROR(INDEX('اطلاعات دوره'!A:Z,MATCH(G883,'اطلاعات دوره'!C:C,0),MATCH(I$1,'اطلاعات دوره'!$1:$1,0)),0)</f>
        <v>0</v>
      </c>
      <c r="J883" s="48">
        <f>IFERROR(INDEX('اطلاعات دوره'!A:Z,MATCH(G883,'اطلاعات دوره'!C:C,0),MATCH(J$1,'اطلاعات دوره'!$1:$1,0)),0)</f>
        <v>0</v>
      </c>
      <c r="K883" s="46"/>
      <c r="L883" s="158" t="str">
        <f>IFERROR(INDEX('اطلاعات دوره'!A:Z,MATCH(G883,'اطلاعات دوره'!C:C,0)-1,MATCH("عنوان",'اطلاعات دوره'!$1:$1,0)),"---")</f>
        <v>---</v>
      </c>
      <c r="M883" s="47" t="str">
        <f t="shared" si="132"/>
        <v>----</v>
      </c>
      <c r="N883" s="48" t="str">
        <f t="shared" si="133"/>
        <v>-/</v>
      </c>
      <c r="O883" s="45"/>
      <c r="P883" s="158">
        <f>IFERROR(INDEX('قرائت کنتور'!A:AZ,MATCH(A883&amp;"-"&amp;"گاز",'قرائت کنتور'!B:B,0),MATCH(L883,'قرائت کنتور'!$1:$1,0)),0)</f>
        <v>0</v>
      </c>
      <c r="Q883" s="47">
        <f>IFERROR(INDEX('قرائت کنتور'!A:AZ,MATCH(A883&amp;"-"&amp;"گاز",'قرائت کنتور'!B:B,0),MATCH(G883,'قرائت کنتور'!$1:$1,0)),0)</f>
        <v>0</v>
      </c>
      <c r="R883" s="47">
        <f t="shared" si="134"/>
        <v>0</v>
      </c>
      <c r="S883" s="45"/>
      <c r="T883" s="155" t="str">
        <f>IFERROR(INDEX('تعرفه ها'!A:Z,MATCH("بهای هر متر مکعب گاز مصرفی",'تعرفه ها'!$B:$B,0),MATCH(F883,'تعرفه ها'!$2:$2,0)),"---")</f>
        <v>---</v>
      </c>
      <c r="U883" s="50" t="str">
        <f t="shared" si="135"/>
        <v>---</v>
      </c>
      <c r="V883" s="50" t="str">
        <f>IFERROR(ROUND(R883*INDEX('تعرفه ها'!A:Z,MATCH("عوارض گاز به ازاء هر متر مکعب",'تعرفه ها'!$B:$B,0),MATCH(F883,'تعرفه ها'!$2:$2,0)),0),"---")</f>
        <v>---</v>
      </c>
      <c r="W883" s="50" t="str">
        <f>IFERROR(ROUND(((U883+V883)*INDEX('تعرفه ها'!A:Z,MATCH("هزینه نگهداری و تعمیرات شبکه گاز",'تعرفه ها'!$B:$B,0),MATCH(F883,'تعرفه ها'!$2:$2,0))/100),0),"---")</f>
        <v>---</v>
      </c>
      <c r="X883" s="50" t="str">
        <f>IFERROR(IF(INDEX('اطلاعات دوره'!A:Z,MATCH(G883,'اطلاعات دوره'!C:C,0),MATCH("گاز",'اطلاعات دوره'!$1:$1,0))="دارد",ROUND((U883+V883)*INDEX('تعرفه ها'!A:Z,MATCH("پیک فصلی گاز",'تعرفه ها'!$B:$B,0),MATCH(F883,'تعرفه ها'!$2:$2,0))/100,0),0),"---")</f>
        <v>---</v>
      </c>
      <c r="Y883" s="50" t="str">
        <f>IFERROR(ROUND(SUM(U883+V883+W883+X883)*INDEX('تعرفه ها'!A:Z,MATCH("مالیات گاز",'تعرفه ها'!$B:$B,0),MATCH(F883,'تعرفه ها'!$2:$2,0))/100,0),"---")</f>
        <v>---</v>
      </c>
      <c r="Z883" s="50" t="str">
        <f t="shared" si="136"/>
        <v>---</v>
      </c>
      <c r="AA883" s="50" t="str">
        <f t="shared" si="140"/>
        <v>---</v>
      </c>
      <c r="AB883" s="50" t="str">
        <f t="shared" si="137"/>
        <v>---</v>
      </c>
      <c r="AC883" s="50" t="str">
        <f t="shared" si="138"/>
        <v>---</v>
      </c>
      <c r="AD883" s="153" t="str">
        <f t="shared" si="139"/>
        <v>---</v>
      </c>
      <c r="AF883" s="155" t="str">
        <f>IFERROR(IF(INDEX(پرداخت!A:AZ,MATCH(A883&amp;" - "&amp;"گاز",پرداخت!$B:$B,0),MATCH(G883,پرداخت!$1:$1,0))="نشده","نشده","شده"),"---")</f>
        <v>---</v>
      </c>
      <c r="AH883" s="144"/>
      <c r="AI883" s="144"/>
      <c r="AJ883" s="144"/>
    </row>
    <row r="884" spans="1:36" ht="34.9" hidden="1" customHeight="1">
      <c r="A884" s="170"/>
      <c r="B884" s="47">
        <f>IFERROR(INDEX('اطلاعات انشعابات شرکتها'!A:BB,MATCH(A884,'اطلاعات انشعابات شرکتها'!A:A,0),MATCH(B$1,'اطلاعات انشعابات شرکتها'!$1:$1,0)),0)</f>
        <v>0</v>
      </c>
      <c r="C884" s="48">
        <f>IFERROR(INDEX('اطلاعات انشعابات شرکتها'!A:BB,MATCH(A884,'اطلاعات انشعابات شرکتها'!A:A,0),MATCH(C$1,'اطلاعات انشعابات شرکتها'!$1:$1,0)),0)</f>
        <v>0</v>
      </c>
      <c r="D884" s="45"/>
      <c r="E884" s="171"/>
      <c r="F884" s="170"/>
      <c r="G884" s="47" t="str">
        <f t="shared" si="131"/>
        <v>/</v>
      </c>
      <c r="H884" s="47">
        <f>IFERROR(INDEX('اطلاعات دوره'!A:Z,MATCH(G884,'اطلاعات دوره'!C:C,0),MATCH(H$1,'اطلاعات دوره'!$1:$1,0)),0)</f>
        <v>0</v>
      </c>
      <c r="I884" s="47">
        <f>IFERROR(INDEX('اطلاعات دوره'!A:Z,MATCH(G884,'اطلاعات دوره'!C:C,0),MATCH(I$1,'اطلاعات دوره'!$1:$1,0)),0)</f>
        <v>0</v>
      </c>
      <c r="J884" s="48">
        <f>IFERROR(INDEX('اطلاعات دوره'!A:Z,MATCH(G884,'اطلاعات دوره'!C:C,0),MATCH(J$1,'اطلاعات دوره'!$1:$1,0)),0)</f>
        <v>0</v>
      </c>
      <c r="K884" s="46"/>
      <c r="L884" s="158" t="str">
        <f>IFERROR(INDEX('اطلاعات دوره'!A:Z,MATCH(G884,'اطلاعات دوره'!C:C,0)-1,MATCH("عنوان",'اطلاعات دوره'!$1:$1,0)),"---")</f>
        <v>---</v>
      </c>
      <c r="M884" s="47" t="str">
        <f t="shared" si="132"/>
        <v>----</v>
      </c>
      <c r="N884" s="48" t="str">
        <f t="shared" si="133"/>
        <v>-/</v>
      </c>
      <c r="O884" s="45"/>
      <c r="P884" s="158">
        <f>IFERROR(INDEX('قرائت کنتور'!A:AZ,MATCH(A884&amp;"-"&amp;"گاز",'قرائت کنتور'!B:B,0),MATCH(L884,'قرائت کنتور'!$1:$1,0)),0)</f>
        <v>0</v>
      </c>
      <c r="Q884" s="47">
        <f>IFERROR(INDEX('قرائت کنتور'!A:AZ,MATCH(A884&amp;"-"&amp;"گاز",'قرائت کنتور'!B:B,0),MATCH(G884,'قرائت کنتور'!$1:$1,0)),0)</f>
        <v>0</v>
      </c>
      <c r="R884" s="47">
        <f t="shared" si="134"/>
        <v>0</v>
      </c>
      <c r="S884" s="45"/>
      <c r="T884" s="155" t="str">
        <f>IFERROR(INDEX('تعرفه ها'!A:Z,MATCH("بهای هر متر مکعب گاز مصرفی",'تعرفه ها'!$B:$B,0),MATCH(F884,'تعرفه ها'!$2:$2,0)),"---")</f>
        <v>---</v>
      </c>
      <c r="U884" s="50" t="str">
        <f t="shared" si="135"/>
        <v>---</v>
      </c>
      <c r="V884" s="50" t="str">
        <f>IFERROR(ROUND(R884*INDEX('تعرفه ها'!A:Z,MATCH("عوارض گاز به ازاء هر متر مکعب",'تعرفه ها'!$B:$B,0),MATCH(F884,'تعرفه ها'!$2:$2,0)),0),"---")</f>
        <v>---</v>
      </c>
      <c r="W884" s="50" t="str">
        <f>IFERROR(ROUND(((U884+V884)*INDEX('تعرفه ها'!A:Z,MATCH("هزینه نگهداری و تعمیرات شبکه گاز",'تعرفه ها'!$B:$B,0),MATCH(F884,'تعرفه ها'!$2:$2,0))/100),0),"---")</f>
        <v>---</v>
      </c>
      <c r="X884" s="50" t="str">
        <f>IFERROR(IF(INDEX('اطلاعات دوره'!A:Z,MATCH(G884,'اطلاعات دوره'!C:C,0),MATCH("گاز",'اطلاعات دوره'!$1:$1,0))="دارد",ROUND((U884+V884)*INDEX('تعرفه ها'!A:Z,MATCH("پیک فصلی گاز",'تعرفه ها'!$B:$B,0),MATCH(F884,'تعرفه ها'!$2:$2,0))/100,0),0),"---")</f>
        <v>---</v>
      </c>
      <c r="Y884" s="50" t="str">
        <f>IFERROR(ROUND(SUM(U884+V884+W884+X884)*INDEX('تعرفه ها'!A:Z,MATCH("مالیات گاز",'تعرفه ها'!$B:$B,0),MATCH(F884,'تعرفه ها'!$2:$2,0))/100,0),"---")</f>
        <v>---</v>
      </c>
      <c r="Z884" s="50" t="str">
        <f t="shared" si="136"/>
        <v>---</v>
      </c>
      <c r="AA884" s="50" t="str">
        <f t="shared" si="140"/>
        <v>---</v>
      </c>
      <c r="AB884" s="50" t="str">
        <f t="shared" si="137"/>
        <v>---</v>
      </c>
      <c r="AC884" s="50" t="str">
        <f t="shared" si="138"/>
        <v>---</v>
      </c>
      <c r="AD884" s="153" t="str">
        <f t="shared" si="139"/>
        <v>---</v>
      </c>
      <c r="AF884" s="155" t="str">
        <f>IFERROR(IF(INDEX(پرداخت!A:AZ,MATCH(A884&amp;" - "&amp;"گاز",پرداخت!$B:$B,0),MATCH(G884,پرداخت!$1:$1,0))="نشده","نشده","شده"),"---")</f>
        <v>---</v>
      </c>
      <c r="AH884" s="144"/>
      <c r="AI884" s="144"/>
      <c r="AJ884" s="144"/>
    </row>
    <row r="885" spans="1:36" ht="34.9" hidden="1" customHeight="1">
      <c r="A885" s="170"/>
      <c r="B885" s="47">
        <f>IFERROR(INDEX('اطلاعات انشعابات شرکتها'!A:BB,MATCH(A885,'اطلاعات انشعابات شرکتها'!A:A,0),MATCH(B$1,'اطلاعات انشعابات شرکتها'!$1:$1,0)),0)</f>
        <v>0</v>
      </c>
      <c r="C885" s="48">
        <f>IFERROR(INDEX('اطلاعات انشعابات شرکتها'!A:BB,MATCH(A885,'اطلاعات انشعابات شرکتها'!A:A,0),MATCH(C$1,'اطلاعات انشعابات شرکتها'!$1:$1,0)),0)</f>
        <v>0</v>
      </c>
      <c r="D885" s="45"/>
      <c r="E885" s="171"/>
      <c r="F885" s="170"/>
      <c r="G885" s="47" t="str">
        <f t="shared" si="131"/>
        <v>/</v>
      </c>
      <c r="H885" s="47">
        <f>IFERROR(INDEX('اطلاعات دوره'!A:Z,MATCH(G885,'اطلاعات دوره'!C:C,0),MATCH(H$1,'اطلاعات دوره'!$1:$1,0)),0)</f>
        <v>0</v>
      </c>
      <c r="I885" s="47">
        <f>IFERROR(INDEX('اطلاعات دوره'!A:Z,MATCH(G885,'اطلاعات دوره'!C:C,0),MATCH(I$1,'اطلاعات دوره'!$1:$1,0)),0)</f>
        <v>0</v>
      </c>
      <c r="J885" s="48">
        <f>IFERROR(INDEX('اطلاعات دوره'!A:Z,MATCH(G885,'اطلاعات دوره'!C:C,0),MATCH(J$1,'اطلاعات دوره'!$1:$1,0)),0)</f>
        <v>0</v>
      </c>
      <c r="K885" s="46"/>
      <c r="L885" s="158" t="str">
        <f>IFERROR(INDEX('اطلاعات دوره'!A:Z,MATCH(G885,'اطلاعات دوره'!C:C,0)-1,MATCH("عنوان",'اطلاعات دوره'!$1:$1,0)),"---")</f>
        <v>---</v>
      </c>
      <c r="M885" s="47" t="str">
        <f t="shared" si="132"/>
        <v>----</v>
      </c>
      <c r="N885" s="48" t="str">
        <f t="shared" si="133"/>
        <v>-/</v>
      </c>
      <c r="O885" s="45"/>
      <c r="P885" s="158">
        <f>IFERROR(INDEX('قرائت کنتور'!A:AZ,MATCH(A885&amp;"-"&amp;"گاز",'قرائت کنتور'!B:B,0),MATCH(L885,'قرائت کنتور'!$1:$1,0)),0)</f>
        <v>0</v>
      </c>
      <c r="Q885" s="47">
        <f>IFERROR(INDEX('قرائت کنتور'!A:AZ,MATCH(A885&amp;"-"&amp;"گاز",'قرائت کنتور'!B:B,0),MATCH(G885,'قرائت کنتور'!$1:$1,0)),0)</f>
        <v>0</v>
      </c>
      <c r="R885" s="47">
        <f t="shared" si="134"/>
        <v>0</v>
      </c>
      <c r="S885" s="45"/>
      <c r="T885" s="155" t="str">
        <f>IFERROR(INDEX('تعرفه ها'!A:Z,MATCH("بهای هر متر مکعب گاز مصرفی",'تعرفه ها'!$B:$B,0),MATCH(F885,'تعرفه ها'!$2:$2,0)),"---")</f>
        <v>---</v>
      </c>
      <c r="U885" s="50" t="str">
        <f t="shared" si="135"/>
        <v>---</v>
      </c>
      <c r="V885" s="50" t="str">
        <f>IFERROR(ROUND(R885*INDEX('تعرفه ها'!A:Z,MATCH("عوارض گاز به ازاء هر متر مکعب",'تعرفه ها'!$B:$B,0),MATCH(F885,'تعرفه ها'!$2:$2,0)),0),"---")</f>
        <v>---</v>
      </c>
      <c r="W885" s="50" t="str">
        <f>IFERROR(ROUND(((U885+V885)*INDEX('تعرفه ها'!A:Z,MATCH("هزینه نگهداری و تعمیرات شبکه گاز",'تعرفه ها'!$B:$B,0),MATCH(F885,'تعرفه ها'!$2:$2,0))/100),0),"---")</f>
        <v>---</v>
      </c>
      <c r="X885" s="50" t="str">
        <f>IFERROR(IF(INDEX('اطلاعات دوره'!A:Z,MATCH(G885,'اطلاعات دوره'!C:C,0),MATCH("گاز",'اطلاعات دوره'!$1:$1,0))="دارد",ROUND((U885+V885)*INDEX('تعرفه ها'!A:Z,MATCH("پیک فصلی گاز",'تعرفه ها'!$B:$B,0),MATCH(F885,'تعرفه ها'!$2:$2,0))/100,0),0),"---")</f>
        <v>---</v>
      </c>
      <c r="Y885" s="50" t="str">
        <f>IFERROR(ROUND(SUM(U885+V885+W885+X885)*INDEX('تعرفه ها'!A:Z,MATCH("مالیات گاز",'تعرفه ها'!$B:$B,0),MATCH(F885,'تعرفه ها'!$2:$2,0))/100,0),"---")</f>
        <v>---</v>
      </c>
      <c r="Z885" s="50" t="str">
        <f t="shared" si="136"/>
        <v>---</v>
      </c>
      <c r="AA885" s="50" t="str">
        <f t="shared" si="140"/>
        <v>---</v>
      </c>
      <c r="AB885" s="50" t="str">
        <f t="shared" si="137"/>
        <v>---</v>
      </c>
      <c r="AC885" s="50" t="str">
        <f t="shared" si="138"/>
        <v>---</v>
      </c>
      <c r="AD885" s="153" t="str">
        <f t="shared" si="139"/>
        <v>---</v>
      </c>
      <c r="AF885" s="155" t="str">
        <f>IFERROR(IF(INDEX(پرداخت!A:AZ,MATCH(A885&amp;" - "&amp;"گاز",پرداخت!$B:$B,0),MATCH(G885,پرداخت!$1:$1,0))="نشده","نشده","شده"),"---")</f>
        <v>---</v>
      </c>
      <c r="AH885" s="144"/>
      <c r="AI885" s="144"/>
      <c r="AJ885" s="144"/>
    </row>
    <row r="886" spans="1:36" ht="34.9" hidden="1" customHeight="1">
      <c r="A886" s="170"/>
      <c r="B886" s="47">
        <f>IFERROR(INDEX('اطلاعات انشعابات شرکتها'!A:BB,MATCH(A886,'اطلاعات انشعابات شرکتها'!A:A,0),MATCH(B$1,'اطلاعات انشعابات شرکتها'!$1:$1,0)),0)</f>
        <v>0</v>
      </c>
      <c r="C886" s="48">
        <f>IFERROR(INDEX('اطلاعات انشعابات شرکتها'!A:BB,MATCH(A886,'اطلاعات انشعابات شرکتها'!A:A,0),MATCH(C$1,'اطلاعات انشعابات شرکتها'!$1:$1,0)),0)</f>
        <v>0</v>
      </c>
      <c r="D886" s="45"/>
      <c r="E886" s="171"/>
      <c r="F886" s="170"/>
      <c r="G886" s="47" t="str">
        <f t="shared" si="131"/>
        <v>/</v>
      </c>
      <c r="H886" s="47">
        <f>IFERROR(INDEX('اطلاعات دوره'!A:Z,MATCH(G886,'اطلاعات دوره'!C:C,0),MATCH(H$1,'اطلاعات دوره'!$1:$1,0)),0)</f>
        <v>0</v>
      </c>
      <c r="I886" s="47">
        <f>IFERROR(INDEX('اطلاعات دوره'!A:Z,MATCH(G886,'اطلاعات دوره'!C:C,0),MATCH(I$1,'اطلاعات دوره'!$1:$1,0)),0)</f>
        <v>0</v>
      </c>
      <c r="J886" s="48">
        <f>IFERROR(INDEX('اطلاعات دوره'!A:Z,MATCH(G886,'اطلاعات دوره'!C:C,0),MATCH(J$1,'اطلاعات دوره'!$1:$1,0)),0)</f>
        <v>0</v>
      </c>
      <c r="K886" s="46"/>
      <c r="L886" s="158" t="str">
        <f>IFERROR(INDEX('اطلاعات دوره'!A:Z,MATCH(G886,'اطلاعات دوره'!C:C,0)-1,MATCH("عنوان",'اطلاعات دوره'!$1:$1,0)),"---")</f>
        <v>---</v>
      </c>
      <c r="M886" s="47" t="str">
        <f t="shared" si="132"/>
        <v>----</v>
      </c>
      <c r="N886" s="48" t="str">
        <f t="shared" si="133"/>
        <v>-/</v>
      </c>
      <c r="O886" s="45"/>
      <c r="P886" s="158">
        <f>IFERROR(INDEX('قرائت کنتور'!A:AZ,MATCH(A886&amp;"-"&amp;"گاز",'قرائت کنتور'!B:B,0),MATCH(L886,'قرائت کنتور'!$1:$1,0)),0)</f>
        <v>0</v>
      </c>
      <c r="Q886" s="47">
        <f>IFERROR(INDEX('قرائت کنتور'!A:AZ,MATCH(A886&amp;"-"&amp;"گاز",'قرائت کنتور'!B:B,0),MATCH(G886,'قرائت کنتور'!$1:$1,0)),0)</f>
        <v>0</v>
      </c>
      <c r="R886" s="47">
        <f t="shared" si="134"/>
        <v>0</v>
      </c>
      <c r="S886" s="45"/>
      <c r="T886" s="155" t="str">
        <f>IFERROR(INDEX('تعرفه ها'!A:Z,MATCH("بهای هر متر مکعب گاز مصرفی",'تعرفه ها'!$B:$B,0),MATCH(F886,'تعرفه ها'!$2:$2,0)),"---")</f>
        <v>---</v>
      </c>
      <c r="U886" s="50" t="str">
        <f t="shared" si="135"/>
        <v>---</v>
      </c>
      <c r="V886" s="50" t="str">
        <f>IFERROR(ROUND(R886*INDEX('تعرفه ها'!A:Z,MATCH("عوارض گاز به ازاء هر متر مکعب",'تعرفه ها'!$B:$B,0),MATCH(F886,'تعرفه ها'!$2:$2,0)),0),"---")</f>
        <v>---</v>
      </c>
      <c r="W886" s="50" t="str">
        <f>IFERROR(ROUND(((U886+V886)*INDEX('تعرفه ها'!A:Z,MATCH("هزینه نگهداری و تعمیرات شبکه گاز",'تعرفه ها'!$B:$B,0),MATCH(F886,'تعرفه ها'!$2:$2,0))/100),0),"---")</f>
        <v>---</v>
      </c>
      <c r="X886" s="50" t="str">
        <f>IFERROR(IF(INDEX('اطلاعات دوره'!A:Z,MATCH(G886,'اطلاعات دوره'!C:C,0),MATCH("گاز",'اطلاعات دوره'!$1:$1,0))="دارد",ROUND((U886+V886)*INDEX('تعرفه ها'!A:Z,MATCH("پیک فصلی گاز",'تعرفه ها'!$B:$B,0),MATCH(F886,'تعرفه ها'!$2:$2,0))/100,0),0),"---")</f>
        <v>---</v>
      </c>
      <c r="Y886" s="50" t="str">
        <f>IFERROR(ROUND(SUM(U886+V886+W886+X886)*INDEX('تعرفه ها'!A:Z,MATCH("مالیات گاز",'تعرفه ها'!$B:$B,0),MATCH(F886,'تعرفه ها'!$2:$2,0))/100,0),"---")</f>
        <v>---</v>
      </c>
      <c r="Z886" s="50" t="str">
        <f t="shared" si="136"/>
        <v>---</v>
      </c>
      <c r="AA886" s="50" t="str">
        <f t="shared" si="140"/>
        <v>---</v>
      </c>
      <c r="AB886" s="50" t="str">
        <f t="shared" si="137"/>
        <v>---</v>
      </c>
      <c r="AC886" s="50" t="str">
        <f t="shared" si="138"/>
        <v>---</v>
      </c>
      <c r="AD886" s="153" t="str">
        <f t="shared" si="139"/>
        <v>---</v>
      </c>
      <c r="AF886" s="155" t="str">
        <f>IFERROR(IF(INDEX(پرداخت!A:AZ,MATCH(A886&amp;" - "&amp;"گاز",پرداخت!$B:$B,0),MATCH(G886,پرداخت!$1:$1,0))="نشده","نشده","شده"),"---")</f>
        <v>---</v>
      </c>
      <c r="AH886" s="144"/>
      <c r="AI886" s="144"/>
      <c r="AJ886" s="144"/>
    </row>
    <row r="887" spans="1:36" ht="34.9" hidden="1" customHeight="1">
      <c r="A887" s="170"/>
      <c r="B887" s="47">
        <f>IFERROR(INDEX('اطلاعات انشعابات شرکتها'!A:BB,MATCH(A887,'اطلاعات انشعابات شرکتها'!A:A,0),MATCH(B$1,'اطلاعات انشعابات شرکتها'!$1:$1,0)),0)</f>
        <v>0</v>
      </c>
      <c r="C887" s="48">
        <f>IFERROR(INDEX('اطلاعات انشعابات شرکتها'!A:BB,MATCH(A887,'اطلاعات انشعابات شرکتها'!A:A,0),MATCH(C$1,'اطلاعات انشعابات شرکتها'!$1:$1,0)),0)</f>
        <v>0</v>
      </c>
      <c r="D887" s="45"/>
      <c r="E887" s="171"/>
      <c r="F887" s="170"/>
      <c r="G887" s="47" t="str">
        <f t="shared" si="131"/>
        <v>/</v>
      </c>
      <c r="H887" s="47">
        <f>IFERROR(INDEX('اطلاعات دوره'!A:Z,MATCH(G887,'اطلاعات دوره'!C:C,0),MATCH(H$1,'اطلاعات دوره'!$1:$1,0)),0)</f>
        <v>0</v>
      </c>
      <c r="I887" s="47">
        <f>IFERROR(INDEX('اطلاعات دوره'!A:Z,MATCH(G887,'اطلاعات دوره'!C:C,0),MATCH(I$1,'اطلاعات دوره'!$1:$1,0)),0)</f>
        <v>0</v>
      </c>
      <c r="J887" s="48">
        <f>IFERROR(INDEX('اطلاعات دوره'!A:Z,MATCH(G887,'اطلاعات دوره'!C:C,0),MATCH(J$1,'اطلاعات دوره'!$1:$1,0)),0)</f>
        <v>0</v>
      </c>
      <c r="K887" s="46"/>
      <c r="L887" s="158" t="str">
        <f>IFERROR(INDEX('اطلاعات دوره'!A:Z,MATCH(G887,'اطلاعات دوره'!C:C,0)-1,MATCH("عنوان",'اطلاعات دوره'!$1:$1,0)),"---")</f>
        <v>---</v>
      </c>
      <c r="M887" s="47" t="str">
        <f t="shared" si="132"/>
        <v>----</v>
      </c>
      <c r="N887" s="48" t="str">
        <f t="shared" si="133"/>
        <v>-/</v>
      </c>
      <c r="O887" s="45"/>
      <c r="P887" s="158">
        <f>IFERROR(INDEX('قرائت کنتور'!A:AZ,MATCH(A887&amp;"-"&amp;"گاز",'قرائت کنتور'!B:B,0),MATCH(L887,'قرائت کنتور'!$1:$1,0)),0)</f>
        <v>0</v>
      </c>
      <c r="Q887" s="47">
        <f>IFERROR(INDEX('قرائت کنتور'!A:AZ,MATCH(A887&amp;"-"&amp;"گاز",'قرائت کنتور'!B:B,0),MATCH(G887,'قرائت کنتور'!$1:$1,0)),0)</f>
        <v>0</v>
      </c>
      <c r="R887" s="47">
        <f t="shared" si="134"/>
        <v>0</v>
      </c>
      <c r="S887" s="45"/>
      <c r="T887" s="155" t="str">
        <f>IFERROR(INDEX('تعرفه ها'!A:Z,MATCH("بهای هر متر مکعب گاز مصرفی",'تعرفه ها'!$B:$B,0),MATCH(F887,'تعرفه ها'!$2:$2,0)),"---")</f>
        <v>---</v>
      </c>
      <c r="U887" s="50" t="str">
        <f t="shared" si="135"/>
        <v>---</v>
      </c>
      <c r="V887" s="50" t="str">
        <f>IFERROR(ROUND(R887*INDEX('تعرفه ها'!A:Z,MATCH("عوارض گاز به ازاء هر متر مکعب",'تعرفه ها'!$B:$B,0),MATCH(F887,'تعرفه ها'!$2:$2,0)),0),"---")</f>
        <v>---</v>
      </c>
      <c r="W887" s="50" t="str">
        <f>IFERROR(ROUND(((U887+V887)*INDEX('تعرفه ها'!A:Z,MATCH("هزینه نگهداری و تعمیرات شبکه گاز",'تعرفه ها'!$B:$B,0),MATCH(F887,'تعرفه ها'!$2:$2,0))/100),0),"---")</f>
        <v>---</v>
      </c>
      <c r="X887" s="50" t="str">
        <f>IFERROR(IF(INDEX('اطلاعات دوره'!A:Z,MATCH(G887,'اطلاعات دوره'!C:C,0),MATCH("گاز",'اطلاعات دوره'!$1:$1,0))="دارد",ROUND((U887+V887)*INDEX('تعرفه ها'!A:Z,MATCH("پیک فصلی گاز",'تعرفه ها'!$B:$B,0),MATCH(F887,'تعرفه ها'!$2:$2,0))/100,0),0),"---")</f>
        <v>---</v>
      </c>
      <c r="Y887" s="50" t="str">
        <f>IFERROR(ROUND(SUM(U887+V887+W887+X887)*INDEX('تعرفه ها'!A:Z,MATCH("مالیات گاز",'تعرفه ها'!$B:$B,0),MATCH(F887,'تعرفه ها'!$2:$2,0))/100,0),"---")</f>
        <v>---</v>
      </c>
      <c r="Z887" s="50" t="str">
        <f t="shared" si="136"/>
        <v>---</v>
      </c>
      <c r="AA887" s="50" t="str">
        <f t="shared" si="140"/>
        <v>---</v>
      </c>
      <c r="AB887" s="50" t="str">
        <f t="shared" si="137"/>
        <v>---</v>
      </c>
      <c r="AC887" s="50" t="str">
        <f t="shared" si="138"/>
        <v>---</v>
      </c>
      <c r="AD887" s="153" t="str">
        <f t="shared" si="139"/>
        <v>---</v>
      </c>
      <c r="AF887" s="155" t="str">
        <f>IFERROR(IF(INDEX(پرداخت!A:AZ,MATCH(A887&amp;" - "&amp;"گاز",پرداخت!$B:$B,0),MATCH(G887,پرداخت!$1:$1,0))="نشده","نشده","شده"),"---")</f>
        <v>---</v>
      </c>
      <c r="AH887" s="144"/>
      <c r="AI887" s="144"/>
      <c r="AJ887" s="144"/>
    </row>
    <row r="888" spans="1:36" ht="34.9" hidden="1" customHeight="1">
      <c r="A888" s="170"/>
      <c r="B888" s="47">
        <f>IFERROR(INDEX('اطلاعات انشعابات شرکتها'!A:BB,MATCH(A888,'اطلاعات انشعابات شرکتها'!A:A,0),MATCH(B$1,'اطلاعات انشعابات شرکتها'!$1:$1,0)),0)</f>
        <v>0</v>
      </c>
      <c r="C888" s="48">
        <f>IFERROR(INDEX('اطلاعات انشعابات شرکتها'!A:BB,MATCH(A888,'اطلاعات انشعابات شرکتها'!A:A,0),MATCH(C$1,'اطلاعات انشعابات شرکتها'!$1:$1,0)),0)</f>
        <v>0</v>
      </c>
      <c r="D888" s="45"/>
      <c r="E888" s="171"/>
      <c r="F888" s="170"/>
      <c r="G888" s="47" t="str">
        <f t="shared" si="131"/>
        <v>/</v>
      </c>
      <c r="H888" s="47">
        <f>IFERROR(INDEX('اطلاعات دوره'!A:Z,MATCH(G888,'اطلاعات دوره'!C:C,0),MATCH(H$1,'اطلاعات دوره'!$1:$1,0)),0)</f>
        <v>0</v>
      </c>
      <c r="I888" s="47">
        <f>IFERROR(INDEX('اطلاعات دوره'!A:Z,MATCH(G888,'اطلاعات دوره'!C:C,0),MATCH(I$1,'اطلاعات دوره'!$1:$1,0)),0)</f>
        <v>0</v>
      </c>
      <c r="J888" s="48">
        <f>IFERROR(INDEX('اطلاعات دوره'!A:Z,MATCH(G888,'اطلاعات دوره'!C:C,0),MATCH(J$1,'اطلاعات دوره'!$1:$1,0)),0)</f>
        <v>0</v>
      </c>
      <c r="K888" s="46"/>
      <c r="L888" s="158" t="str">
        <f>IFERROR(INDEX('اطلاعات دوره'!A:Z,MATCH(G888,'اطلاعات دوره'!C:C,0)-1,MATCH("عنوان",'اطلاعات دوره'!$1:$1,0)),"---")</f>
        <v>---</v>
      </c>
      <c r="M888" s="47" t="str">
        <f t="shared" si="132"/>
        <v>----</v>
      </c>
      <c r="N888" s="48" t="str">
        <f t="shared" si="133"/>
        <v>-/</v>
      </c>
      <c r="O888" s="45"/>
      <c r="P888" s="158">
        <f>IFERROR(INDEX('قرائت کنتور'!A:AZ,MATCH(A888&amp;"-"&amp;"گاز",'قرائت کنتور'!B:B,0),MATCH(L888,'قرائت کنتور'!$1:$1,0)),0)</f>
        <v>0</v>
      </c>
      <c r="Q888" s="47">
        <f>IFERROR(INDEX('قرائت کنتور'!A:AZ,MATCH(A888&amp;"-"&amp;"گاز",'قرائت کنتور'!B:B,0),MATCH(G888,'قرائت کنتور'!$1:$1,0)),0)</f>
        <v>0</v>
      </c>
      <c r="R888" s="47">
        <f t="shared" si="134"/>
        <v>0</v>
      </c>
      <c r="S888" s="45"/>
      <c r="T888" s="155" t="str">
        <f>IFERROR(INDEX('تعرفه ها'!A:Z,MATCH("بهای هر متر مکعب گاز مصرفی",'تعرفه ها'!$B:$B,0),MATCH(F888,'تعرفه ها'!$2:$2,0)),"---")</f>
        <v>---</v>
      </c>
      <c r="U888" s="50" t="str">
        <f t="shared" si="135"/>
        <v>---</v>
      </c>
      <c r="V888" s="50" t="str">
        <f>IFERROR(ROUND(R888*INDEX('تعرفه ها'!A:Z,MATCH("عوارض گاز به ازاء هر متر مکعب",'تعرفه ها'!$B:$B,0),MATCH(F888,'تعرفه ها'!$2:$2,0)),0),"---")</f>
        <v>---</v>
      </c>
      <c r="W888" s="50" t="str">
        <f>IFERROR(ROUND(((U888+V888)*INDEX('تعرفه ها'!A:Z,MATCH("هزینه نگهداری و تعمیرات شبکه گاز",'تعرفه ها'!$B:$B,0),MATCH(F888,'تعرفه ها'!$2:$2,0))/100),0),"---")</f>
        <v>---</v>
      </c>
      <c r="X888" s="50" t="str">
        <f>IFERROR(IF(INDEX('اطلاعات دوره'!A:Z,MATCH(G888,'اطلاعات دوره'!C:C,0),MATCH("گاز",'اطلاعات دوره'!$1:$1,0))="دارد",ROUND((U888+V888)*INDEX('تعرفه ها'!A:Z,MATCH("پیک فصلی گاز",'تعرفه ها'!$B:$B,0),MATCH(F888,'تعرفه ها'!$2:$2,0))/100,0),0),"---")</f>
        <v>---</v>
      </c>
      <c r="Y888" s="50" t="str">
        <f>IFERROR(ROUND(SUM(U888+V888+W888+X888)*INDEX('تعرفه ها'!A:Z,MATCH("مالیات گاز",'تعرفه ها'!$B:$B,0),MATCH(F888,'تعرفه ها'!$2:$2,0))/100,0),"---")</f>
        <v>---</v>
      </c>
      <c r="Z888" s="50" t="str">
        <f t="shared" si="136"/>
        <v>---</v>
      </c>
      <c r="AA888" s="50" t="str">
        <f t="shared" si="140"/>
        <v>---</v>
      </c>
      <c r="AB888" s="50" t="str">
        <f t="shared" si="137"/>
        <v>---</v>
      </c>
      <c r="AC888" s="50" t="str">
        <f t="shared" si="138"/>
        <v>---</v>
      </c>
      <c r="AD888" s="153" t="str">
        <f t="shared" si="139"/>
        <v>---</v>
      </c>
      <c r="AF888" s="155" t="str">
        <f>IFERROR(IF(INDEX(پرداخت!A:AZ,MATCH(A888&amp;" - "&amp;"گاز",پرداخت!$B:$B,0),MATCH(G888,پرداخت!$1:$1,0))="نشده","نشده","شده"),"---")</f>
        <v>---</v>
      </c>
      <c r="AH888" s="144"/>
      <c r="AI888" s="144"/>
      <c r="AJ888" s="144"/>
    </row>
    <row r="889" spans="1:36" ht="34.9" hidden="1" customHeight="1">
      <c r="A889" s="170"/>
      <c r="B889" s="47">
        <f>IFERROR(INDEX('اطلاعات انشعابات شرکتها'!A:BB,MATCH(A889,'اطلاعات انشعابات شرکتها'!A:A,0),MATCH(B$1,'اطلاعات انشعابات شرکتها'!$1:$1,0)),0)</f>
        <v>0</v>
      </c>
      <c r="C889" s="48">
        <f>IFERROR(INDEX('اطلاعات انشعابات شرکتها'!A:BB,MATCH(A889,'اطلاعات انشعابات شرکتها'!A:A,0),MATCH(C$1,'اطلاعات انشعابات شرکتها'!$1:$1,0)),0)</f>
        <v>0</v>
      </c>
      <c r="D889" s="45"/>
      <c r="E889" s="171"/>
      <c r="F889" s="170"/>
      <c r="G889" s="47" t="str">
        <f t="shared" si="131"/>
        <v>/</v>
      </c>
      <c r="H889" s="47">
        <f>IFERROR(INDEX('اطلاعات دوره'!A:Z,MATCH(G889,'اطلاعات دوره'!C:C,0),MATCH(H$1,'اطلاعات دوره'!$1:$1,0)),0)</f>
        <v>0</v>
      </c>
      <c r="I889" s="47">
        <f>IFERROR(INDEX('اطلاعات دوره'!A:Z,MATCH(G889,'اطلاعات دوره'!C:C,0),MATCH(I$1,'اطلاعات دوره'!$1:$1,0)),0)</f>
        <v>0</v>
      </c>
      <c r="J889" s="48">
        <f>IFERROR(INDEX('اطلاعات دوره'!A:Z,MATCH(G889,'اطلاعات دوره'!C:C,0),MATCH(J$1,'اطلاعات دوره'!$1:$1,0)),0)</f>
        <v>0</v>
      </c>
      <c r="K889" s="46"/>
      <c r="L889" s="158" t="str">
        <f>IFERROR(INDEX('اطلاعات دوره'!A:Z,MATCH(G889,'اطلاعات دوره'!C:C,0)-1,MATCH("عنوان",'اطلاعات دوره'!$1:$1,0)),"---")</f>
        <v>---</v>
      </c>
      <c r="M889" s="47" t="str">
        <f t="shared" si="132"/>
        <v>----</v>
      </c>
      <c r="N889" s="48" t="str">
        <f t="shared" si="133"/>
        <v>-/</v>
      </c>
      <c r="O889" s="45"/>
      <c r="P889" s="158">
        <f>IFERROR(INDEX('قرائت کنتور'!A:AZ,MATCH(A889&amp;"-"&amp;"گاز",'قرائت کنتور'!B:B,0),MATCH(L889,'قرائت کنتور'!$1:$1,0)),0)</f>
        <v>0</v>
      </c>
      <c r="Q889" s="47">
        <f>IFERROR(INDEX('قرائت کنتور'!A:AZ,MATCH(A889&amp;"-"&amp;"گاز",'قرائت کنتور'!B:B,0),MATCH(G889,'قرائت کنتور'!$1:$1,0)),0)</f>
        <v>0</v>
      </c>
      <c r="R889" s="47">
        <f t="shared" si="134"/>
        <v>0</v>
      </c>
      <c r="S889" s="45"/>
      <c r="T889" s="155" t="str">
        <f>IFERROR(INDEX('تعرفه ها'!A:Z,MATCH("بهای هر متر مکعب گاز مصرفی",'تعرفه ها'!$B:$B,0),MATCH(F889,'تعرفه ها'!$2:$2,0)),"---")</f>
        <v>---</v>
      </c>
      <c r="U889" s="50" t="str">
        <f t="shared" si="135"/>
        <v>---</v>
      </c>
      <c r="V889" s="50" t="str">
        <f>IFERROR(ROUND(R889*INDEX('تعرفه ها'!A:Z,MATCH("عوارض گاز به ازاء هر متر مکعب",'تعرفه ها'!$B:$B,0),MATCH(F889,'تعرفه ها'!$2:$2,0)),0),"---")</f>
        <v>---</v>
      </c>
      <c r="W889" s="50" t="str">
        <f>IFERROR(ROUND(((U889+V889)*INDEX('تعرفه ها'!A:Z,MATCH("هزینه نگهداری و تعمیرات شبکه گاز",'تعرفه ها'!$B:$B,0),MATCH(F889,'تعرفه ها'!$2:$2,0))/100),0),"---")</f>
        <v>---</v>
      </c>
      <c r="X889" s="50" t="str">
        <f>IFERROR(IF(INDEX('اطلاعات دوره'!A:Z,MATCH(G889,'اطلاعات دوره'!C:C,0),MATCH("گاز",'اطلاعات دوره'!$1:$1,0))="دارد",ROUND((U889+V889)*INDEX('تعرفه ها'!A:Z,MATCH("پیک فصلی گاز",'تعرفه ها'!$B:$B,0),MATCH(F889,'تعرفه ها'!$2:$2,0))/100,0),0),"---")</f>
        <v>---</v>
      </c>
      <c r="Y889" s="50" t="str">
        <f>IFERROR(ROUND(SUM(U889+V889+W889+X889)*INDEX('تعرفه ها'!A:Z,MATCH("مالیات گاز",'تعرفه ها'!$B:$B,0),MATCH(F889,'تعرفه ها'!$2:$2,0))/100,0),"---")</f>
        <v>---</v>
      </c>
      <c r="Z889" s="50" t="str">
        <f t="shared" si="136"/>
        <v>---</v>
      </c>
      <c r="AA889" s="50" t="str">
        <f t="shared" si="140"/>
        <v>---</v>
      </c>
      <c r="AB889" s="50" t="str">
        <f t="shared" si="137"/>
        <v>---</v>
      </c>
      <c r="AC889" s="50" t="str">
        <f t="shared" si="138"/>
        <v>---</v>
      </c>
      <c r="AD889" s="153" t="str">
        <f t="shared" si="139"/>
        <v>---</v>
      </c>
      <c r="AF889" s="155" t="str">
        <f>IFERROR(IF(INDEX(پرداخت!A:AZ,MATCH(A889&amp;" - "&amp;"گاز",پرداخت!$B:$B,0),MATCH(G889,پرداخت!$1:$1,0))="نشده","نشده","شده"),"---")</f>
        <v>---</v>
      </c>
      <c r="AH889" s="144"/>
      <c r="AI889" s="144"/>
      <c r="AJ889" s="144"/>
    </row>
    <row r="890" spans="1:36" ht="34.9" hidden="1" customHeight="1">
      <c r="A890" s="170"/>
      <c r="B890" s="47">
        <f>IFERROR(INDEX('اطلاعات انشعابات شرکتها'!A:BB,MATCH(A890,'اطلاعات انشعابات شرکتها'!A:A,0),MATCH(B$1,'اطلاعات انشعابات شرکتها'!$1:$1,0)),0)</f>
        <v>0</v>
      </c>
      <c r="C890" s="48">
        <f>IFERROR(INDEX('اطلاعات انشعابات شرکتها'!A:BB,MATCH(A890,'اطلاعات انشعابات شرکتها'!A:A,0),MATCH(C$1,'اطلاعات انشعابات شرکتها'!$1:$1,0)),0)</f>
        <v>0</v>
      </c>
      <c r="D890" s="45"/>
      <c r="E890" s="171"/>
      <c r="F890" s="170"/>
      <c r="G890" s="47" t="str">
        <f t="shared" si="131"/>
        <v>/</v>
      </c>
      <c r="H890" s="47">
        <f>IFERROR(INDEX('اطلاعات دوره'!A:Z,MATCH(G890,'اطلاعات دوره'!C:C,0),MATCH(H$1,'اطلاعات دوره'!$1:$1,0)),0)</f>
        <v>0</v>
      </c>
      <c r="I890" s="47">
        <f>IFERROR(INDEX('اطلاعات دوره'!A:Z,MATCH(G890,'اطلاعات دوره'!C:C,0),MATCH(I$1,'اطلاعات دوره'!$1:$1,0)),0)</f>
        <v>0</v>
      </c>
      <c r="J890" s="48">
        <f>IFERROR(INDEX('اطلاعات دوره'!A:Z,MATCH(G890,'اطلاعات دوره'!C:C,0),MATCH(J$1,'اطلاعات دوره'!$1:$1,0)),0)</f>
        <v>0</v>
      </c>
      <c r="K890" s="46"/>
      <c r="L890" s="158" t="str">
        <f>IFERROR(INDEX('اطلاعات دوره'!A:Z,MATCH(G890,'اطلاعات دوره'!C:C,0)-1,MATCH("عنوان",'اطلاعات دوره'!$1:$1,0)),"---")</f>
        <v>---</v>
      </c>
      <c r="M890" s="47" t="str">
        <f t="shared" si="132"/>
        <v>----</v>
      </c>
      <c r="N890" s="48" t="str">
        <f t="shared" si="133"/>
        <v>-/</v>
      </c>
      <c r="O890" s="45"/>
      <c r="P890" s="158">
        <f>IFERROR(INDEX('قرائت کنتور'!A:AZ,MATCH(A890&amp;"-"&amp;"گاز",'قرائت کنتور'!B:B,0),MATCH(L890,'قرائت کنتور'!$1:$1,0)),0)</f>
        <v>0</v>
      </c>
      <c r="Q890" s="47">
        <f>IFERROR(INDEX('قرائت کنتور'!A:AZ,MATCH(A890&amp;"-"&amp;"گاز",'قرائت کنتور'!B:B,0),MATCH(G890,'قرائت کنتور'!$1:$1,0)),0)</f>
        <v>0</v>
      </c>
      <c r="R890" s="47">
        <f t="shared" si="134"/>
        <v>0</v>
      </c>
      <c r="S890" s="45"/>
      <c r="T890" s="155" t="str">
        <f>IFERROR(INDEX('تعرفه ها'!A:Z,MATCH("بهای هر متر مکعب گاز مصرفی",'تعرفه ها'!$B:$B,0),MATCH(F890,'تعرفه ها'!$2:$2,0)),"---")</f>
        <v>---</v>
      </c>
      <c r="U890" s="50" t="str">
        <f t="shared" si="135"/>
        <v>---</v>
      </c>
      <c r="V890" s="50" t="str">
        <f>IFERROR(ROUND(R890*INDEX('تعرفه ها'!A:Z,MATCH("عوارض گاز به ازاء هر متر مکعب",'تعرفه ها'!$B:$B,0),MATCH(F890,'تعرفه ها'!$2:$2,0)),0),"---")</f>
        <v>---</v>
      </c>
      <c r="W890" s="50" t="str">
        <f>IFERROR(ROUND(((U890+V890)*INDEX('تعرفه ها'!A:Z,MATCH("هزینه نگهداری و تعمیرات شبکه گاز",'تعرفه ها'!$B:$B,0),MATCH(F890,'تعرفه ها'!$2:$2,0))/100),0),"---")</f>
        <v>---</v>
      </c>
      <c r="X890" s="50" t="str">
        <f>IFERROR(IF(INDEX('اطلاعات دوره'!A:Z,MATCH(G890,'اطلاعات دوره'!C:C,0),MATCH("گاز",'اطلاعات دوره'!$1:$1,0))="دارد",ROUND((U890+V890)*INDEX('تعرفه ها'!A:Z,MATCH("پیک فصلی گاز",'تعرفه ها'!$B:$B,0),MATCH(F890,'تعرفه ها'!$2:$2,0))/100,0),0),"---")</f>
        <v>---</v>
      </c>
      <c r="Y890" s="50" t="str">
        <f>IFERROR(ROUND(SUM(U890+V890+W890+X890)*INDEX('تعرفه ها'!A:Z,MATCH("مالیات گاز",'تعرفه ها'!$B:$B,0),MATCH(F890,'تعرفه ها'!$2:$2,0))/100,0),"---")</f>
        <v>---</v>
      </c>
      <c r="Z890" s="50" t="str">
        <f t="shared" si="136"/>
        <v>---</v>
      </c>
      <c r="AA890" s="50" t="str">
        <f t="shared" si="140"/>
        <v>---</v>
      </c>
      <c r="AB890" s="50" t="str">
        <f t="shared" si="137"/>
        <v>---</v>
      </c>
      <c r="AC890" s="50" t="str">
        <f t="shared" si="138"/>
        <v>---</v>
      </c>
      <c r="AD890" s="153" t="str">
        <f t="shared" si="139"/>
        <v>---</v>
      </c>
      <c r="AF890" s="155" t="str">
        <f>IFERROR(IF(INDEX(پرداخت!A:AZ,MATCH(A890&amp;" - "&amp;"گاز",پرداخت!$B:$B,0),MATCH(G890,پرداخت!$1:$1,0))="نشده","نشده","شده"),"---")</f>
        <v>---</v>
      </c>
      <c r="AH890" s="144"/>
      <c r="AI890" s="144"/>
      <c r="AJ890" s="144"/>
    </row>
    <row r="891" spans="1:36" ht="34.9" hidden="1" customHeight="1">
      <c r="A891" s="170"/>
      <c r="B891" s="47">
        <f>IFERROR(INDEX('اطلاعات انشعابات شرکتها'!A:BB,MATCH(A891,'اطلاعات انشعابات شرکتها'!A:A,0),MATCH(B$1,'اطلاعات انشعابات شرکتها'!$1:$1,0)),0)</f>
        <v>0</v>
      </c>
      <c r="C891" s="48">
        <f>IFERROR(INDEX('اطلاعات انشعابات شرکتها'!A:BB,MATCH(A891,'اطلاعات انشعابات شرکتها'!A:A,0),MATCH(C$1,'اطلاعات انشعابات شرکتها'!$1:$1,0)),0)</f>
        <v>0</v>
      </c>
      <c r="D891" s="45"/>
      <c r="E891" s="171"/>
      <c r="F891" s="170"/>
      <c r="G891" s="47" t="str">
        <f t="shared" si="131"/>
        <v>/</v>
      </c>
      <c r="H891" s="47">
        <f>IFERROR(INDEX('اطلاعات دوره'!A:Z,MATCH(G891,'اطلاعات دوره'!C:C,0),MATCH(H$1,'اطلاعات دوره'!$1:$1,0)),0)</f>
        <v>0</v>
      </c>
      <c r="I891" s="47">
        <f>IFERROR(INDEX('اطلاعات دوره'!A:Z,MATCH(G891,'اطلاعات دوره'!C:C,0),MATCH(I$1,'اطلاعات دوره'!$1:$1,0)),0)</f>
        <v>0</v>
      </c>
      <c r="J891" s="48">
        <f>IFERROR(INDEX('اطلاعات دوره'!A:Z,MATCH(G891,'اطلاعات دوره'!C:C,0),MATCH(J$1,'اطلاعات دوره'!$1:$1,0)),0)</f>
        <v>0</v>
      </c>
      <c r="K891" s="46"/>
      <c r="L891" s="158" t="str">
        <f>IFERROR(INDEX('اطلاعات دوره'!A:Z,MATCH(G891,'اطلاعات دوره'!C:C,0)-1,MATCH("عنوان",'اطلاعات دوره'!$1:$1,0)),"---")</f>
        <v>---</v>
      </c>
      <c r="M891" s="47" t="str">
        <f t="shared" si="132"/>
        <v>----</v>
      </c>
      <c r="N891" s="48" t="str">
        <f t="shared" si="133"/>
        <v>-/</v>
      </c>
      <c r="O891" s="45"/>
      <c r="P891" s="158">
        <f>IFERROR(INDEX('قرائت کنتور'!A:AZ,MATCH(A891&amp;"-"&amp;"گاز",'قرائت کنتور'!B:B,0),MATCH(L891,'قرائت کنتور'!$1:$1,0)),0)</f>
        <v>0</v>
      </c>
      <c r="Q891" s="47">
        <f>IFERROR(INDEX('قرائت کنتور'!A:AZ,MATCH(A891&amp;"-"&amp;"گاز",'قرائت کنتور'!B:B,0),MATCH(G891,'قرائت کنتور'!$1:$1,0)),0)</f>
        <v>0</v>
      </c>
      <c r="R891" s="47">
        <f t="shared" si="134"/>
        <v>0</v>
      </c>
      <c r="S891" s="45"/>
      <c r="T891" s="155" t="str">
        <f>IFERROR(INDEX('تعرفه ها'!A:Z,MATCH("بهای هر متر مکعب گاز مصرفی",'تعرفه ها'!$B:$B,0),MATCH(F891,'تعرفه ها'!$2:$2,0)),"---")</f>
        <v>---</v>
      </c>
      <c r="U891" s="50" t="str">
        <f t="shared" si="135"/>
        <v>---</v>
      </c>
      <c r="V891" s="50" t="str">
        <f>IFERROR(ROUND(R891*INDEX('تعرفه ها'!A:Z,MATCH("عوارض گاز به ازاء هر متر مکعب",'تعرفه ها'!$B:$B,0),MATCH(F891,'تعرفه ها'!$2:$2,0)),0),"---")</f>
        <v>---</v>
      </c>
      <c r="W891" s="50" t="str">
        <f>IFERROR(ROUND(((U891+V891)*INDEX('تعرفه ها'!A:Z,MATCH("هزینه نگهداری و تعمیرات شبکه گاز",'تعرفه ها'!$B:$B,0),MATCH(F891,'تعرفه ها'!$2:$2,0))/100),0),"---")</f>
        <v>---</v>
      </c>
      <c r="X891" s="50" t="str">
        <f>IFERROR(IF(INDEX('اطلاعات دوره'!A:Z,MATCH(G891,'اطلاعات دوره'!C:C,0),MATCH("گاز",'اطلاعات دوره'!$1:$1,0))="دارد",ROUND((U891+V891)*INDEX('تعرفه ها'!A:Z,MATCH("پیک فصلی گاز",'تعرفه ها'!$B:$B,0),MATCH(F891,'تعرفه ها'!$2:$2,0))/100,0),0),"---")</f>
        <v>---</v>
      </c>
      <c r="Y891" s="50" t="str">
        <f>IFERROR(ROUND(SUM(U891+V891+W891+X891)*INDEX('تعرفه ها'!A:Z,MATCH("مالیات گاز",'تعرفه ها'!$B:$B,0),MATCH(F891,'تعرفه ها'!$2:$2,0))/100,0),"---")</f>
        <v>---</v>
      </c>
      <c r="Z891" s="50" t="str">
        <f t="shared" si="136"/>
        <v>---</v>
      </c>
      <c r="AA891" s="50" t="str">
        <f t="shared" si="140"/>
        <v>---</v>
      </c>
      <c r="AB891" s="50" t="str">
        <f t="shared" si="137"/>
        <v>---</v>
      </c>
      <c r="AC891" s="50" t="str">
        <f t="shared" si="138"/>
        <v>---</v>
      </c>
      <c r="AD891" s="153" t="str">
        <f t="shared" si="139"/>
        <v>---</v>
      </c>
      <c r="AF891" s="155" t="str">
        <f>IFERROR(IF(INDEX(پرداخت!A:AZ,MATCH(A891&amp;" - "&amp;"گاز",پرداخت!$B:$B,0),MATCH(G891,پرداخت!$1:$1,0))="نشده","نشده","شده"),"---")</f>
        <v>---</v>
      </c>
      <c r="AH891" s="144"/>
      <c r="AI891" s="144"/>
      <c r="AJ891" s="144"/>
    </row>
    <row r="892" spans="1:36" ht="34.9" hidden="1" customHeight="1">
      <c r="A892" s="170"/>
      <c r="B892" s="47">
        <f>IFERROR(INDEX('اطلاعات انشعابات شرکتها'!A:BB,MATCH(A892,'اطلاعات انشعابات شرکتها'!A:A,0),MATCH(B$1,'اطلاعات انشعابات شرکتها'!$1:$1,0)),0)</f>
        <v>0</v>
      </c>
      <c r="C892" s="48">
        <f>IFERROR(INDEX('اطلاعات انشعابات شرکتها'!A:BB,MATCH(A892,'اطلاعات انشعابات شرکتها'!A:A,0),MATCH(C$1,'اطلاعات انشعابات شرکتها'!$1:$1,0)),0)</f>
        <v>0</v>
      </c>
      <c r="D892" s="45"/>
      <c r="E892" s="171"/>
      <c r="F892" s="170"/>
      <c r="G892" s="47" t="str">
        <f t="shared" si="131"/>
        <v>/</v>
      </c>
      <c r="H892" s="47">
        <f>IFERROR(INDEX('اطلاعات دوره'!A:Z,MATCH(G892,'اطلاعات دوره'!C:C,0),MATCH(H$1,'اطلاعات دوره'!$1:$1,0)),0)</f>
        <v>0</v>
      </c>
      <c r="I892" s="47">
        <f>IFERROR(INDEX('اطلاعات دوره'!A:Z,MATCH(G892,'اطلاعات دوره'!C:C,0),MATCH(I$1,'اطلاعات دوره'!$1:$1,0)),0)</f>
        <v>0</v>
      </c>
      <c r="J892" s="48">
        <f>IFERROR(INDEX('اطلاعات دوره'!A:Z,MATCH(G892,'اطلاعات دوره'!C:C,0),MATCH(J$1,'اطلاعات دوره'!$1:$1,0)),0)</f>
        <v>0</v>
      </c>
      <c r="K892" s="46"/>
      <c r="L892" s="158" t="str">
        <f>IFERROR(INDEX('اطلاعات دوره'!A:Z,MATCH(G892,'اطلاعات دوره'!C:C,0)-1,MATCH("عنوان",'اطلاعات دوره'!$1:$1,0)),"---")</f>
        <v>---</v>
      </c>
      <c r="M892" s="47" t="str">
        <f t="shared" si="132"/>
        <v>----</v>
      </c>
      <c r="N892" s="48" t="str">
        <f t="shared" si="133"/>
        <v>-/</v>
      </c>
      <c r="O892" s="45"/>
      <c r="P892" s="158">
        <f>IFERROR(INDEX('قرائت کنتور'!A:AZ,MATCH(A892&amp;"-"&amp;"گاز",'قرائت کنتور'!B:B,0),MATCH(L892,'قرائت کنتور'!$1:$1,0)),0)</f>
        <v>0</v>
      </c>
      <c r="Q892" s="47">
        <f>IFERROR(INDEX('قرائت کنتور'!A:AZ,MATCH(A892&amp;"-"&amp;"گاز",'قرائت کنتور'!B:B,0),MATCH(G892,'قرائت کنتور'!$1:$1,0)),0)</f>
        <v>0</v>
      </c>
      <c r="R892" s="47">
        <f t="shared" si="134"/>
        <v>0</v>
      </c>
      <c r="S892" s="45"/>
      <c r="T892" s="155" t="str">
        <f>IFERROR(INDEX('تعرفه ها'!A:Z,MATCH("بهای هر متر مکعب گاز مصرفی",'تعرفه ها'!$B:$B,0),MATCH(F892,'تعرفه ها'!$2:$2,0)),"---")</f>
        <v>---</v>
      </c>
      <c r="U892" s="50" t="str">
        <f t="shared" si="135"/>
        <v>---</v>
      </c>
      <c r="V892" s="50" t="str">
        <f>IFERROR(ROUND(R892*INDEX('تعرفه ها'!A:Z,MATCH("عوارض گاز به ازاء هر متر مکعب",'تعرفه ها'!$B:$B,0),MATCH(F892,'تعرفه ها'!$2:$2,0)),0),"---")</f>
        <v>---</v>
      </c>
      <c r="W892" s="50" t="str">
        <f>IFERROR(ROUND(((U892+V892)*INDEX('تعرفه ها'!A:Z,MATCH("هزینه نگهداری و تعمیرات شبکه گاز",'تعرفه ها'!$B:$B,0),MATCH(F892,'تعرفه ها'!$2:$2,0))/100),0),"---")</f>
        <v>---</v>
      </c>
      <c r="X892" s="50" t="str">
        <f>IFERROR(IF(INDEX('اطلاعات دوره'!A:Z,MATCH(G892,'اطلاعات دوره'!C:C,0),MATCH("گاز",'اطلاعات دوره'!$1:$1,0))="دارد",ROUND((U892+V892)*INDEX('تعرفه ها'!A:Z,MATCH("پیک فصلی گاز",'تعرفه ها'!$B:$B,0),MATCH(F892,'تعرفه ها'!$2:$2,0))/100,0),0),"---")</f>
        <v>---</v>
      </c>
      <c r="Y892" s="50" t="str">
        <f>IFERROR(ROUND(SUM(U892+V892+W892+X892)*INDEX('تعرفه ها'!A:Z,MATCH("مالیات گاز",'تعرفه ها'!$B:$B,0),MATCH(F892,'تعرفه ها'!$2:$2,0))/100,0),"---")</f>
        <v>---</v>
      </c>
      <c r="Z892" s="50" t="str">
        <f t="shared" si="136"/>
        <v>---</v>
      </c>
      <c r="AA892" s="50" t="str">
        <f t="shared" si="140"/>
        <v>---</v>
      </c>
      <c r="AB892" s="50" t="str">
        <f t="shared" si="137"/>
        <v>---</v>
      </c>
      <c r="AC892" s="50" t="str">
        <f t="shared" si="138"/>
        <v>---</v>
      </c>
      <c r="AD892" s="153" t="str">
        <f t="shared" si="139"/>
        <v>---</v>
      </c>
      <c r="AF892" s="155" t="str">
        <f>IFERROR(IF(INDEX(پرداخت!A:AZ,MATCH(A892&amp;" - "&amp;"گاز",پرداخت!$B:$B,0),MATCH(G892,پرداخت!$1:$1,0))="نشده","نشده","شده"),"---")</f>
        <v>---</v>
      </c>
      <c r="AH892" s="144"/>
      <c r="AI892" s="144"/>
      <c r="AJ892" s="144"/>
    </row>
    <row r="893" spans="1:36" ht="34.9" hidden="1" customHeight="1">
      <c r="A893" s="170"/>
      <c r="B893" s="47">
        <f>IFERROR(INDEX('اطلاعات انشعابات شرکتها'!A:BB,MATCH(A893,'اطلاعات انشعابات شرکتها'!A:A,0),MATCH(B$1,'اطلاعات انشعابات شرکتها'!$1:$1,0)),0)</f>
        <v>0</v>
      </c>
      <c r="C893" s="48">
        <f>IFERROR(INDEX('اطلاعات انشعابات شرکتها'!A:BB,MATCH(A893,'اطلاعات انشعابات شرکتها'!A:A,0),MATCH(C$1,'اطلاعات انشعابات شرکتها'!$1:$1,0)),0)</f>
        <v>0</v>
      </c>
      <c r="D893" s="45"/>
      <c r="E893" s="171"/>
      <c r="F893" s="170"/>
      <c r="G893" s="47" t="str">
        <f t="shared" si="131"/>
        <v>/</v>
      </c>
      <c r="H893" s="47">
        <f>IFERROR(INDEX('اطلاعات دوره'!A:Z,MATCH(G893,'اطلاعات دوره'!C:C,0),MATCH(H$1,'اطلاعات دوره'!$1:$1,0)),0)</f>
        <v>0</v>
      </c>
      <c r="I893" s="47">
        <f>IFERROR(INDEX('اطلاعات دوره'!A:Z,MATCH(G893,'اطلاعات دوره'!C:C,0),MATCH(I$1,'اطلاعات دوره'!$1:$1,0)),0)</f>
        <v>0</v>
      </c>
      <c r="J893" s="48">
        <f>IFERROR(INDEX('اطلاعات دوره'!A:Z,MATCH(G893,'اطلاعات دوره'!C:C,0),MATCH(J$1,'اطلاعات دوره'!$1:$1,0)),0)</f>
        <v>0</v>
      </c>
      <c r="K893" s="46"/>
      <c r="L893" s="158" t="str">
        <f>IFERROR(INDEX('اطلاعات دوره'!A:Z,MATCH(G893,'اطلاعات دوره'!C:C,0)-1,MATCH("عنوان",'اطلاعات دوره'!$1:$1,0)),"---")</f>
        <v>---</v>
      </c>
      <c r="M893" s="47" t="str">
        <f t="shared" si="132"/>
        <v>----</v>
      </c>
      <c r="N893" s="48" t="str">
        <f t="shared" si="133"/>
        <v>-/</v>
      </c>
      <c r="O893" s="45"/>
      <c r="P893" s="158">
        <f>IFERROR(INDEX('قرائت کنتور'!A:AZ,MATCH(A893&amp;"-"&amp;"گاز",'قرائت کنتور'!B:B,0),MATCH(L893,'قرائت کنتور'!$1:$1,0)),0)</f>
        <v>0</v>
      </c>
      <c r="Q893" s="47">
        <f>IFERROR(INDEX('قرائت کنتور'!A:AZ,MATCH(A893&amp;"-"&amp;"گاز",'قرائت کنتور'!B:B,0),MATCH(G893,'قرائت کنتور'!$1:$1,0)),0)</f>
        <v>0</v>
      </c>
      <c r="R893" s="47">
        <f t="shared" si="134"/>
        <v>0</v>
      </c>
      <c r="S893" s="45"/>
      <c r="T893" s="155" t="str">
        <f>IFERROR(INDEX('تعرفه ها'!A:Z,MATCH("بهای هر متر مکعب گاز مصرفی",'تعرفه ها'!$B:$B,0),MATCH(F893,'تعرفه ها'!$2:$2,0)),"---")</f>
        <v>---</v>
      </c>
      <c r="U893" s="50" t="str">
        <f t="shared" si="135"/>
        <v>---</v>
      </c>
      <c r="V893" s="50" t="str">
        <f>IFERROR(ROUND(R893*INDEX('تعرفه ها'!A:Z,MATCH("عوارض گاز به ازاء هر متر مکعب",'تعرفه ها'!$B:$B,0),MATCH(F893,'تعرفه ها'!$2:$2,0)),0),"---")</f>
        <v>---</v>
      </c>
      <c r="W893" s="50" t="str">
        <f>IFERROR(ROUND(((U893+V893)*INDEX('تعرفه ها'!A:Z,MATCH("هزینه نگهداری و تعمیرات شبکه گاز",'تعرفه ها'!$B:$B,0),MATCH(F893,'تعرفه ها'!$2:$2,0))/100),0),"---")</f>
        <v>---</v>
      </c>
      <c r="X893" s="50" t="str">
        <f>IFERROR(IF(INDEX('اطلاعات دوره'!A:Z,MATCH(G893,'اطلاعات دوره'!C:C,0),MATCH("گاز",'اطلاعات دوره'!$1:$1,0))="دارد",ROUND((U893+V893)*INDEX('تعرفه ها'!A:Z,MATCH("پیک فصلی گاز",'تعرفه ها'!$B:$B,0),MATCH(F893,'تعرفه ها'!$2:$2,0))/100,0),0),"---")</f>
        <v>---</v>
      </c>
      <c r="Y893" s="50" t="str">
        <f>IFERROR(ROUND(SUM(U893+V893+W893+X893)*INDEX('تعرفه ها'!A:Z,MATCH("مالیات گاز",'تعرفه ها'!$B:$B,0),MATCH(F893,'تعرفه ها'!$2:$2,0))/100,0),"---")</f>
        <v>---</v>
      </c>
      <c r="Z893" s="50" t="str">
        <f t="shared" si="136"/>
        <v>---</v>
      </c>
      <c r="AA893" s="50" t="str">
        <f t="shared" si="140"/>
        <v>---</v>
      </c>
      <c r="AB893" s="50" t="str">
        <f t="shared" si="137"/>
        <v>---</v>
      </c>
      <c r="AC893" s="50" t="str">
        <f t="shared" si="138"/>
        <v>---</v>
      </c>
      <c r="AD893" s="153" t="str">
        <f t="shared" si="139"/>
        <v>---</v>
      </c>
      <c r="AF893" s="155" t="str">
        <f>IFERROR(IF(INDEX(پرداخت!A:AZ,MATCH(A893&amp;" - "&amp;"گاز",پرداخت!$B:$B,0),MATCH(G893,پرداخت!$1:$1,0))="نشده","نشده","شده"),"---")</f>
        <v>---</v>
      </c>
      <c r="AH893" s="144"/>
      <c r="AI893" s="144"/>
      <c r="AJ893" s="144"/>
    </row>
    <row r="894" spans="1:36" ht="34.9" hidden="1" customHeight="1">
      <c r="A894" s="170"/>
      <c r="B894" s="47">
        <f>IFERROR(INDEX('اطلاعات انشعابات شرکتها'!A:BB,MATCH(A894,'اطلاعات انشعابات شرکتها'!A:A,0),MATCH(B$1,'اطلاعات انشعابات شرکتها'!$1:$1,0)),0)</f>
        <v>0</v>
      </c>
      <c r="C894" s="48">
        <f>IFERROR(INDEX('اطلاعات انشعابات شرکتها'!A:BB,MATCH(A894,'اطلاعات انشعابات شرکتها'!A:A,0),MATCH(C$1,'اطلاعات انشعابات شرکتها'!$1:$1,0)),0)</f>
        <v>0</v>
      </c>
      <c r="D894" s="45"/>
      <c r="E894" s="171"/>
      <c r="F894" s="170"/>
      <c r="G894" s="47" t="str">
        <f t="shared" si="131"/>
        <v>/</v>
      </c>
      <c r="H894" s="47">
        <f>IFERROR(INDEX('اطلاعات دوره'!A:Z,MATCH(G894,'اطلاعات دوره'!C:C,0),MATCH(H$1,'اطلاعات دوره'!$1:$1,0)),0)</f>
        <v>0</v>
      </c>
      <c r="I894" s="47">
        <f>IFERROR(INDEX('اطلاعات دوره'!A:Z,MATCH(G894,'اطلاعات دوره'!C:C,0),MATCH(I$1,'اطلاعات دوره'!$1:$1,0)),0)</f>
        <v>0</v>
      </c>
      <c r="J894" s="48">
        <f>IFERROR(INDEX('اطلاعات دوره'!A:Z,MATCH(G894,'اطلاعات دوره'!C:C,0),MATCH(J$1,'اطلاعات دوره'!$1:$1,0)),0)</f>
        <v>0</v>
      </c>
      <c r="K894" s="46"/>
      <c r="L894" s="158" t="str">
        <f>IFERROR(INDEX('اطلاعات دوره'!A:Z,MATCH(G894,'اطلاعات دوره'!C:C,0)-1,MATCH("عنوان",'اطلاعات دوره'!$1:$1,0)),"---")</f>
        <v>---</v>
      </c>
      <c r="M894" s="47" t="str">
        <f t="shared" si="132"/>
        <v>----</v>
      </c>
      <c r="N894" s="48" t="str">
        <f t="shared" si="133"/>
        <v>-/</v>
      </c>
      <c r="O894" s="45"/>
      <c r="P894" s="158">
        <f>IFERROR(INDEX('قرائت کنتور'!A:AZ,MATCH(A894&amp;"-"&amp;"گاز",'قرائت کنتور'!B:B,0),MATCH(L894,'قرائت کنتور'!$1:$1,0)),0)</f>
        <v>0</v>
      </c>
      <c r="Q894" s="47">
        <f>IFERROR(INDEX('قرائت کنتور'!A:AZ,MATCH(A894&amp;"-"&amp;"گاز",'قرائت کنتور'!B:B,0),MATCH(G894,'قرائت کنتور'!$1:$1,0)),0)</f>
        <v>0</v>
      </c>
      <c r="R894" s="47">
        <f t="shared" si="134"/>
        <v>0</v>
      </c>
      <c r="S894" s="45"/>
      <c r="T894" s="155" t="str">
        <f>IFERROR(INDEX('تعرفه ها'!A:Z,MATCH("بهای هر متر مکعب گاز مصرفی",'تعرفه ها'!$B:$B,0),MATCH(F894,'تعرفه ها'!$2:$2,0)),"---")</f>
        <v>---</v>
      </c>
      <c r="U894" s="50" t="str">
        <f t="shared" si="135"/>
        <v>---</v>
      </c>
      <c r="V894" s="50" t="str">
        <f>IFERROR(ROUND(R894*INDEX('تعرفه ها'!A:Z,MATCH("عوارض گاز به ازاء هر متر مکعب",'تعرفه ها'!$B:$B,0),MATCH(F894,'تعرفه ها'!$2:$2,0)),0),"---")</f>
        <v>---</v>
      </c>
      <c r="W894" s="50" t="str">
        <f>IFERROR(ROUND(((U894+V894)*INDEX('تعرفه ها'!A:Z,MATCH("هزینه نگهداری و تعمیرات شبکه گاز",'تعرفه ها'!$B:$B,0),MATCH(F894,'تعرفه ها'!$2:$2,0))/100),0),"---")</f>
        <v>---</v>
      </c>
      <c r="X894" s="50" t="str">
        <f>IFERROR(IF(INDEX('اطلاعات دوره'!A:Z,MATCH(G894,'اطلاعات دوره'!C:C,0),MATCH("گاز",'اطلاعات دوره'!$1:$1,0))="دارد",ROUND((U894+V894)*INDEX('تعرفه ها'!A:Z,MATCH("پیک فصلی گاز",'تعرفه ها'!$B:$B,0),MATCH(F894,'تعرفه ها'!$2:$2,0))/100,0),0),"---")</f>
        <v>---</v>
      </c>
      <c r="Y894" s="50" t="str">
        <f>IFERROR(ROUND(SUM(U894+V894+W894+X894)*INDEX('تعرفه ها'!A:Z,MATCH("مالیات گاز",'تعرفه ها'!$B:$B,0),MATCH(F894,'تعرفه ها'!$2:$2,0))/100,0),"---")</f>
        <v>---</v>
      </c>
      <c r="Z894" s="50" t="str">
        <f t="shared" si="136"/>
        <v>---</v>
      </c>
      <c r="AA894" s="50" t="str">
        <f t="shared" si="140"/>
        <v>---</v>
      </c>
      <c r="AB894" s="50" t="str">
        <f t="shared" si="137"/>
        <v>---</v>
      </c>
      <c r="AC894" s="50" t="str">
        <f t="shared" si="138"/>
        <v>---</v>
      </c>
      <c r="AD894" s="153" t="str">
        <f t="shared" si="139"/>
        <v>---</v>
      </c>
      <c r="AF894" s="155" t="str">
        <f>IFERROR(IF(INDEX(پرداخت!A:AZ,MATCH(A894&amp;" - "&amp;"گاز",پرداخت!$B:$B,0),MATCH(G894,پرداخت!$1:$1,0))="نشده","نشده","شده"),"---")</f>
        <v>---</v>
      </c>
      <c r="AH894" s="144"/>
      <c r="AI894" s="144"/>
      <c r="AJ894" s="144"/>
    </row>
    <row r="895" spans="1:36" ht="34.9" hidden="1" customHeight="1">
      <c r="A895" s="170"/>
      <c r="B895" s="47">
        <f>IFERROR(INDEX('اطلاعات انشعابات شرکتها'!A:BB,MATCH(A895,'اطلاعات انشعابات شرکتها'!A:A,0),MATCH(B$1,'اطلاعات انشعابات شرکتها'!$1:$1,0)),0)</f>
        <v>0</v>
      </c>
      <c r="C895" s="48">
        <f>IFERROR(INDEX('اطلاعات انشعابات شرکتها'!A:BB,MATCH(A895,'اطلاعات انشعابات شرکتها'!A:A,0),MATCH(C$1,'اطلاعات انشعابات شرکتها'!$1:$1,0)),0)</f>
        <v>0</v>
      </c>
      <c r="D895" s="45"/>
      <c r="E895" s="171"/>
      <c r="F895" s="170"/>
      <c r="G895" s="47" t="str">
        <f t="shared" si="131"/>
        <v>/</v>
      </c>
      <c r="H895" s="47">
        <f>IFERROR(INDEX('اطلاعات دوره'!A:Z,MATCH(G895,'اطلاعات دوره'!C:C,0),MATCH(H$1,'اطلاعات دوره'!$1:$1,0)),0)</f>
        <v>0</v>
      </c>
      <c r="I895" s="47">
        <f>IFERROR(INDEX('اطلاعات دوره'!A:Z,MATCH(G895,'اطلاعات دوره'!C:C,0),MATCH(I$1,'اطلاعات دوره'!$1:$1,0)),0)</f>
        <v>0</v>
      </c>
      <c r="J895" s="48">
        <f>IFERROR(INDEX('اطلاعات دوره'!A:Z,MATCH(G895,'اطلاعات دوره'!C:C,0),MATCH(J$1,'اطلاعات دوره'!$1:$1,0)),0)</f>
        <v>0</v>
      </c>
      <c r="K895" s="46"/>
      <c r="L895" s="158" t="str">
        <f>IFERROR(INDEX('اطلاعات دوره'!A:Z,MATCH(G895,'اطلاعات دوره'!C:C,0)-1,MATCH("عنوان",'اطلاعات دوره'!$1:$1,0)),"---")</f>
        <v>---</v>
      </c>
      <c r="M895" s="47" t="str">
        <f t="shared" si="132"/>
        <v>----</v>
      </c>
      <c r="N895" s="48" t="str">
        <f t="shared" si="133"/>
        <v>-/</v>
      </c>
      <c r="O895" s="45"/>
      <c r="P895" s="158">
        <f>IFERROR(INDEX('قرائت کنتور'!A:AZ,MATCH(A895&amp;"-"&amp;"گاز",'قرائت کنتور'!B:B,0),MATCH(L895,'قرائت کنتور'!$1:$1,0)),0)</f>
        <v>0</v>
      </c>
      <c r="Q895" s="47">
        <f>IFERROR(INDEX('قرائت کنتور'!A:AZ,MATCH(A895&amp;"-"&amp;"گاز",'قرائت کنتور'!B:B,0),MATCH(G895,'قرائت کنتور'!$1:$1,0)),0)</f>
        <v>0</v>
      </c>
      <c r="R895" s="47">
        <f t="shared" si="134"/>
        <v>0</v>
      </c>
      <c r="S895" s="45"/>
      <c r="T895" s="155" t="str">
        <f>IFERROR(INDEX('تعرفه ها'!A:Z,MATCH("بهای هر متر مکعب گاز مصرفی",'تعرفه ها'!$B:$B,0),MATCH(F895,'تعرفه ها'!$2:$2,0)),"---")</f>
        <v>---</v>
      </c>
      <c r="U895" s="50" t="str">
        <f t="shared" si="135"/>
        <v>---</v>
      </c>
      <c r="V895" s="50" t="str">
        <f>IFERROR(ROUND(R895*INDEX('تعرفه ها'!A:Z,MATCH("عوارض گاز به ازاء هر متر مکعب",'تعرفه ها'!$B:$B,0),MATCH(F895,'تعرفه ها'!$2:$2,0)),0),"---")</f>
        <v>---</v>
      </c>
      <c r="W895" s="50" t="str">
        <f>IFERROR(ROUND(((U895+V895)*INDEX('تعرفه ها'!A:Z,MATCH("هزینه نگهداری و تعمیرات شبکه گاز",'تعرفه ها'!$B:$B,0),MATCH(F895,'تعرفه ها'!$2:$2,0))/100),0),"---")</f>
        <v>---</v>
      </c>
      <c r="X895" s="50" t="str">
        <f>IFERROR(IF(INDEX('اطلاعات دوره'!A:Z,MATCH(G895,'اطلاعات دوره'!C:C,0),MATCH("گاز",'اطلاعات دوره'!$1:$1,0))="دارد",ROUND((U895+V895)*INDEX('تعرفه ها'!A:Z,MATCH("پیک فصلی گاز",'تعرفه ها'!$B:$B,0),MATCH(F895,'تعرفه ها'!$2:$2,0))/100,0),0),"---")</f>
        <v>---</v>
      </c>
      <c r="Y895" s="50" t="str">
        <f>IFERROR(ROUND(SUM(U895+V895+W895+X895)*INDEX('تعرفه ها'!A:Z,MATCH("مالیات گاز",'تعرفه ها'!$B:$B,0),MATCH(F895,'تعرفه ها'!$2:$2,0))/100,0),"---")</f>
        <v>---</v>
      </c>
      <c r="Z895" s="50" t="str">
        <f t="shared" si="136"/>
        <v>---</v>
      </c>
      <c r="AA895" s="50" t="str">
        <f t="shared" si="140"/>
        <v>---</v>
      </c>
      <c r="AB895" s="50" t="str">
        <f t="shared" si="137"/>
        <v>---</v>
      </c>
      <c r="AC895" s="50" t="str">
        <f t="shared" si="138"/>
        <v>---</v>
      </c>
      <c r="AD895" s="153" t="str">
        <f t="shared" si="139"/>
        <v>---</v>
      </c>
      <c r="AF895" s="155" t="str">
        <f>IFERROR(IF(INDEX(پرداخت!A:AZ,MATCH(A895&amp;" - "&amp;"گاز",پرداخت!$B:$B,0),MATCH(G895,پرداخت!$1:$1,0))="نشده","نشده","شده"),"---")</f>
        <v>---</v>
      </c>
      <c r="AH895" s="144"/>
      <c r="AI895" s="144"/>
      <c r="AJ895" s="144"/>
    </row>
    <row r="896" spans="1:36" ht="34.9" hidden="1" customHeight="1">
      <c r="A896" s="170"/>
      <c r="B896" s="47">
        <f>IFERROR(INDEX('اطلاعات انشعابات شرکتها'!A:BB,MATCH(A896,'اطلاعات انشعابات شرکتها'!A:A,0),MATCH(B$1,'اطلاعات انشعابات شرکتها'!$1:$1,0)),0)</f>
        <v>0</v>
      </c>
      <c r="C896" s="48">
        <f>IFERROR(INDEX('اطلاعات انشعابات شرکتها'!A:BB,MATCH(A896,'اطلاعات انشعابات شرکتها'!A:A,0),MATCH(C$1,'اطلاعات انشعابات شرکتها'!$1:$1,0)),0)</f>
        <v>0</v>
      </c>
      <c r="D896" s="45"/>
      <c r="E896" s="171"/>
      <c r="F896" s="170"/>
      <c r="G896" s="47" t="str">
        <f t="shared" si="131"/>
        <v>/</v>
      </c>
      <c r="H896" s="47">
        <f>IFERROR(INDEX('اطلاعات دوره'!A:Z,MATCH(G896,'اطلاعات دوره'!C:C,0),MATCH(H$1,'اطلاعات دوره'!$1:$1,0)),0)</f>
        <v>0</v>
      </c>
      <c r="I896" s="47">
        <f>IFERROR(INDEX('اطلاعات دوره'!A:Z,MATCH(G896,'اطلاعات دوره'!C:C,0),MATCH(I$1,'اطلاعات دوره'!$1:$1,0)),0)</f>
        <v>0</v>
      </c>
      <c r="J896" s="48">
        <f>IFERROR(INDEX('اطلاعات دوره'!A:Z,MATCH(G896,'اطلاعات دوره'!C:C,0),MATCH(J$1,'اطلاعات دوره'!$1:$1,0)),0)</f>
        <v>0</v>
      </c>
      <c r="K896" s="46"/>
      <c r="L896" s="158" t="str">
        <f>IFERROR(INDEX('اطلاعات دوره'!A:Z,MATCH(G896,'اطلاعات دوره'!C:C,0)-1,MATCH("عنوان",'اطلاعات دوره'!$1:$1,0)),"---")</f>
        <v>---</v>
      </c>
      <c r="M896" s="47" t="str">
        <f t="shared" si="132"/>
        <v>----</v>
      </c>
      <c r="N896" s="48" t="str">
        <f t="shared" si="133"/>
        <v>-/</v>
      </c>
      <c r="O896" s="45"/>
      <c r="P896" s="158">
        <f>IFERROR(INDEX('قرائت کنتور'!A:AZ,MATCH(A896&amp;"-"&amp;"گاز",'قرائت کنتور'!B:B,0),MATCH(L896,'قرائت کنتور'!$1:$1,0)),0)</f>
        <v>0</v>
      </c>
      <c r="Q896" s="47">
        <f>IFERROR(INDEX('قرائت کنتور'!A:AZ,MATCH(A896&amp;"-"&amp;"گاز",'قرائت کنتور'!B:B,0),MATCH(G896,'قرائت کنتور'!$1:$1,0)),0)</f>
        <v>0</v>
      </c>
      <c r="R896" s="47">
        <f t="shared" si="134"/>
        <v>0</v>
      </c>
      <c r="S896" s="45"/>
      <c r="T896" s="155" t="str">
        <f>IFERROR(INDEX('تعرفه ها'!A:Z,MATCH("بهای هر متر مکعب گاز مصرفی",'تعرفه ها'!$B:$B,0),MATCH(F896,'تعرفه ها'!$2:$2,0)),"---")</f>
        <v>---</v>
      </c>
      <c r="U896" s="50" t="str">
        <f t="shared" si="135"/>
        <v>---</v>
      </c>
      <c r="V896" s="50" t="str">
        <f>IFERROR(ROUND(R896*INDEX('تعرفه ها'!A:Z,MATCH("عوارض گاز به ازاء هر متر مکعب",'تعرفه ها'!$B:$B,0),MATCH(F896,'تعرفه ها'!$2:$2,0)),0),"---")</f>
        <v>---</v>
      </c>
      <c r="W896" s="50" t="str">
        <f>IFERROR(ROUND(((U896+V896)*INDEX('تعرفه ها'!A:Z,MATCH("هزینه نگهداری و تعمیرات شبکه گاز",'تعرفه ها'!$B:$B,0),MATCH(F896,'تعرفه ها'!$2:$2,0))/100),0),"---")</f>
        <v>---</v>
      </c>
      <c r="X896" s="50" t="str">
        <f>IFERROR(IF(INDEX('اطلاعات دوره'!A:Z,MATCH(G896,'اطلاعات دوره'!C:C,0),MATCH("گاز",'اطلاعات دوره'!$1:$1,0))="دارد",ROUND((U896+V896)*INDEX('تعرفه ها'!A:Z,MATCH("پیک فصلی گاز",'تعرفه ها'!$B:$B,0),MATCH(F896,'تعرفه ها'!$2:$2,0))/100,0),0),"---")</f>
        <v>---</v>
      </c>
      <c r="Y896" s="50" t="str">
        <f>IFERROR(ROUND(SUM(U896+V896+W896+X896)*INDEX('تعرفه ها'!A:Z,MATCH("مالیات گاز",'تعرفه ها'!$B:$B,0),MATCH(F896,'تعرفه ها'!$2:$2,0))/100,0),"---")</f>
        <v>---</v>
      </c>
      <c r="Z896" s="50" t="str">
        <f t="shared" si="136"/>
        <v>---</v>
      </c>
      <c r="AA896" s="50" t="str">
        <f t="shared" si="140"/>
        <v>---</v>
      </c>
      <c r="AB896" s="50" t="str">
        <f t="shared" si="137"/>
        <v>---</v>
      </c>
      <c r="AC896" s="50" t="str">
        <f t="shared" si="138"/>
        <v>---</v>
      </c>
      <c r="AD896" s="153" t="str">
        <f t="shared" si="139"/>
        <v>---</v>
      </c>
      <c r="AF896" s="155" t="str">
        <f>IFERROR(IF(INDEX(پرداخت!A:AZ,MATCH(A896&amp;" - "&amp;"گاز",پرداخت!$B:$B,0),MATCH(G896,پرداخت!$1:$1,0))="نشده","نشده","شده"),"---")</f>
        <v>---</v>
      </c>
      <c r="AH896" s="144"/>
      <c r="AI896" s="144"/>
      <c r="AJ896" s="144"/>
    </row>
    <row r="897" spans="1:36" ht="34.9" hidden="1" customHeight="1">
      <c r="A897" s="170"/>
      <c r="B897" s="47">
        <f>IFERROR(INDEX('اطلاعات انشعابات شرکتها'!A:BB,MATCH(A897,'اطلاعات انشعابات شرکتها'!A:A,0),MATCH(B$1,'اطلاعات انشعابات شرکتها'!$1:$1,0)),0)</f>
        <v>0</v>
      </c>
      <c r="C897" s="48">
        <f>IFERROR(INDEX('اطلاعات انشعابات شرکتها'!A:BB,MATCH(A897,'اطلاعات انشعابات شرکتها'!A:A,0),MATCH(C$1,'اطلاعات انشعابات شرکتها'!$1:$1,0)),0)</f>
        <v>0</v>
      </c>
      <c r="D897" s="45"/>
      <c r="E897" s="171"/>
      <c r="F897" s="170"/>
      <c r="G897" s="47" t="str">
        <f t="shared" si="131"/>
        <v>/</v>
      </c>
      <c r="H897" s="47">
        <f>IFERROR(INDEX('اطلاعات دوره'!A:Z,MATCH(G897,'اطلاعات دوره'!C:C,0),MATCH(H$1,'اطلاعات دوره'!$1:$1,0)),0)</f>
        <v>0</v>
      </c>
      <c r="I897" s="47">
        <f>IFERROR(INDEX('اطلاعات دوره'!A:Z,MATCH(G897,'اطلاعات دوره'!C:C,0),MATCH(I$1,'اطلاعات دوره'!$1:$1,0)),0)</f>
        <v>0</v>
      </c>
      <c r="J897" s="48">
        <f>IFERROR(INDEX('اطلاعات دوره'!A:Z,MATCH(G897,'اطلاعات دوره'!C:C,0),MATCH(J$1,'اطلاعات دوره'!$1:$1,0)),0)</f>
        <v>0</v>
      </c>
      <c r="K897" s="46"/>
      <c r="L897" s="158" t="str">
        <f>IFERROR(INDEX('اطلاعات دوره'!A:Z,MATCH(G897,'اطلاعات دوره'!C:C,0)-1,MATCH("عنوان",'اطلاعات دوره'!$1:$1,0)),"---")</f>
        <v>---</v>
      </c>
      <c r="M897" s="47" t="str">
        <f t="shared" si="132"/>
        <v>----</v>
      </c>
      <c r="N897" s="48" t="str">
        <f t="shared" si="133"/>
        <v>-/</v>
      </c>
      <c r="O897" s="45"/>
      <c r="P897" s="158">
        <f>IFERROR(INDEX('قرائت کنتور'!A:AZ,MATCH(A897&amp;"-"&amp;"گاز",'قرائت کنتور'!B:B,0),MATCH(L897,'قرائت کنتور'!$1:$1,0)),0)</f>
        <v>0</v>
      </c>
      <c r="Q897" s="47">
        <f>IFERROR(INDEX('قرائت کنتور'!A:AZ,MATCH(A897&amp;"-"&amp;"گاز",'قرائت کنتور'!B:B,0),MATCH(G897,'قرائت کنتور'!$1:$1,0)),0)</f>
        <v>0</v>
      </c>
      <c r="R897" s="47">
        <f t="shared" si="134"/>
        <v>0</v>
      </c>
      <c r="S897" s="45"/>
      <c r="T897" s="155" t="str">
        <f>IFERROR(INDEX('تعرفه ها'!A:Z,MATCH("بهای هر متر مکعب گاز مصرفی",'تعرفه ها'!$B:$B,0),MATCH(F897,'تعرفه ها'!$2:$2,0)),"---")</f>
        <v>---</v>
      </c>
      <c r="U897" s="50" t="str">
        <f t="shared" si="135"/>
        <v>---</v>
      </c>
      <c r="V897" s="50" t="str">
        <f>IFERROR(ROUND(R897*INDEX('تعرفه ها'!A:Z,MATCH("عوارض گاز به ازاء هر متر مکعب",'تعرفه ها'!$B:$B,0),MATCH(F897,'تعرفه ها'!$2:$2,0)),0),"---")</f>
        <v>---</v>
      </c>
      <c r="W897" s="50" t="str">
        <f>IFERROR(ROUND(((U897+V897)*INDEX('تعرفه ها'!A:Z,MATCH("هزینه نگهداری و تعمیرات شبکه گاز",'تعرفه ها'!$B:$B,0),MATCH(F897,'تعرفه ها'!$2:$2,0))/100),0),"---")</f>
        <v>---</v>
      </c>
      <c r="X897" s="50" t="str">
        <f>IFERROR(IF(INDEX('اطلاعات دوره'!A:Z,MATCH(G897,'اطلاعات دوره'!C:C,0),MATCH("گاز",'اطلاعات دوره'!$1:$1,0))="دارد",ROUND((U897+V897)*INDEX('تعرفه ها'!A:Z,MATCH("پیک فصلی گاز",'تعرفه ها'!$B:$B,0),MATCH(F897,'تعرفه ها'!$2:$2,0))/100,0),0),"---")</f>
        <v>---</v>
      </c>
      <c r="Y897" s="50" t="str">
        <f>IFERROR(ROUND(SUM(U897+V897+W897+X897)*INDEX('تعرفه ها'!A:Z,MATCH("مالیات گاز",'تعرفه ها'!$B:$B,0),MATCH(F897,'تعرفه ها'!$2:$2,0))/100,0),"---")</f>
        <v>---</v>
      </c>
      <c r="Z897" s="50" t="str">
        <f t="shared" si="136"/>
        <v>---</v>
      </c>
      <c r="AA897" s="50" t="str">
        <f t="shared" si="140"/>
        <v>---</v>
      </c>
      <c r="AB897" s="50" t="str">
        <f t="shared" si="137"/>
        <v>---</v>
      </c>
      <c r="AC897" s="50" t="str">
        <f t="shared" si="138"/>
        <v>---</v>
      </c>
      <c r="AD897" s="153" t="str">
        <f t="shared" si="139"/>
        <v>---</v>
      </c>
      <c r="AF897" s="155" t="str">
        <f>IFERROR(IF(INDEX(پرداخت!A:AZ,MATCH(A897&amp;" - "&amp;"گاز",پرداخت!$B:$B,0),MATCH(G897,پرداخت!$1:$1,0))="نشده","نشده","شده"),"---")</f>
        <v>---</v>
      </c>
      <c r="AH897" s="144"/>
      <c r="AI897" s="144"/>
      <c r="AJ897" s="144"/>
    </row>
    <row r="898" spans="1:36" ht="34.9" hidden="1" customHeight="1">
      <c r="A898" s="170"/>
      <c r="B898" s="47">
        <f>IFERROR(INDEX('اطلاعات انشعابات شرکتها'!A:BB,MATCH(A898,'اطلاعات انشعابات شرکتها'!A:A,0),MATCH(B$1,'اطلاعات انشعابات شرکتها'!$1:$1,0)),0)</f>
        <v>0</v>
      </c>
      <c r="C898" s="48">
        <f>IFERROR(INDEX('اطلاعات انشعابات شرکتها'!A:BB,MATCH(A898,'اطلاعات انشعابات شرکتها'!A:A,0),MATCH(C$1,'اطلاعات انشعابات شرکتها'!$1:$1,0)),0)</f>
        <v>0</v>
      </c>
      <c r="D898" s="45"/>
      <c r="E898" s="171"/>
      <c r="F898" s="170"/>
      <c r="G898" s="47" t="str">
        <f t="shared" si="131"/>
        <v>/</v>
      </c>
      <c r="H898" s="47">
        <f>IFERROR(INDEX('اطلاعات دوره'!A:Z,MATCH(G898,'اطلاعات دوره'!C:C,0),MATCH(H$1,'اطلاعات دوره'!$1:$1,0)),0)</f>
        <v>0</v>
      </c>
      <c r="I898" s="47">
        <f>IFERROR(INDEX('اطلاعات دوره'!A:Z,MATCH(G898,'اطلاعات دوره'!C:C,0),MATCH(I$1,'اطلاعات دوره'!$1:$1,0)),0)</f>
        <v>0</v>
      </c>
      <c r="J898" s="48">
        <f>IFERROR(INDEX('اطلاعات دوره'!A:Z,MATCH(G898,'اطلاعات دوره'!C:C,0),MATCH(J$1,'اطلاعات دوره'!$1:$1,0)),0)</f>
        <v>0</v>
      </c>
      <c r="K898" s="46"/>
      <c r="L898" s="158" t="str">
        <f>IFERROR(INDEX('اطلاعات دوره'!A:Z,MATCH(G898,'اطلاعات دوره'!C:C,0)-1,MATCH("عنوان",'اطلاعات دوره'!$1:$1,0)),"---")</f>
        <v>---</v>
      </c>
      <c r="M898" s="47" t="str">
        <f t="shared" si="132"/>
        <v>----</v>
      </c>
      <c r="N898" s="48" t="str">
        <f t="shared" si="133"/>
        <v>-/</v>
      </c>
      <c r="O898" s="45"/>
      <c r="P898" s="158">
        <f>IFERROR(INDEX('قرائت کنتور'!A:AZ,MATCH(A898&amp;"-"&amp;"گاز",'قرائت کنتور'!B:B,0),MATCH(L898,'قرائت کنتور'!$1:$1,0)),0)</f>
        <v>0</v>
      </c>
      <c r="Q898" s="47">
        <f>IFERROR(INDEX('قرائت کنتور'!A:AZ,MATCH(A898&amp;"-"&amp;"گاز",'قرائت کنتور'!B:B,0),MATCH(G898,'قرائت کنتور'!$1:$1,0)),0)</f>
        <v>0</v>
      </c>
      <c r="R898" s="47">
        <f t="shared" si="134"/>
        <v>0</v>
      </c>
      <c r="S898" s="45"/>
      <c r="T898" s="155" t="str">
        <f>IFERROR(INDEX('تعرفه ها'!A:Z,MATCH("بهای هر متر مکعب گاز مصرفی",'تعرفه ها'!$B:$B,0),MATCH(F898,'تعرفه ها'!$2:$2,0)),"---")</f>
        <v>---</v>
      </c>
      <c r="U898" s="50" t="str">
        <f t="shared" si="135"/>
        <v>---</v>
      </c>
      <c r="V898" s="50" t="str">
        <f>IFERROR(ROUND(R898*INDEX('تعرفه ها'!A:Z,MATCH("عوارض گاز به ازاء هر متر مکعب",'تعرفه ها'!$B:$B,0),MATCH(F898,'تعرفه ها'!$2:$2,0)),0),"---")</f>
        <v>---</v>
      </c>
      <c r="W898" s="50" t="str">
        <f>IFERROR(ROUND(((U898+V898)*INDEX('تعرفه ها'!A:Z,MATCH("هزینه نگهداری و تعمیرات شبکه گاز",'تعرفه ها'!$B:$B,0),MATCH(F898,'تعرفه ها'!$2:$2,0))/100),0),"---")</f>
        <v>---</v>
      </c>
      <c r="X898" s="50" t="str">
        <f>IFERROR(IF(INDEX('اطلاعات دوره'!A:Z,MATCH(G898,'اطلاعات دوره'!C:C,0),MATCH("گاز",'اطلاعات دوره'!$1:$1,0))="دارد",ROUND((U898+V898)*INDEX('تعرفه ها'!A:Z,MATCH("پیک فصلی گاز",'تعرفه ها'!$B:$B,0),MATCH(F898,'تعرفه ها'!$2:$2,0))/100,0),0),"---")</f>
        <v>---</v>
      </c>
      <c r="Y898" s="50" t="str">
        <f>IFERROR(ROUND(SUM(U898+V898+W898+X898)*INDEX('تعرفه ها'!A:Z,MATCH("مالیات گاز",'تعرفه ها'!$B:$B,0),MATCH(F898,'تعرفه ها'!$2:$2,0))/100,0),"---")</f>
        <v>---</v>
      </c>
      <c r="Z898" s="50" t="str">
        <f t="shared" si="136"/>
        <v>---</v>
      </c>
      <c r="AA898" s="50" t="str">
        <f t="shared" si="140"/>
        <v>---</v>
      </c>
      <c r="AB898" s="50" t="str">
        <f t="shared" si="137"/>
        <v>---</v>
      </c>
      <c r="AC898" s="50" t="str">
        <f t="shared" si="138"/>
        <v>---</v>
      </c>
      <c r="AD898" s="153" t="str">
        <f t="shared" si="139"/>
        <v>---</v>
      </c>
      <c r="AF898" s="155" t="str">
        <f>IFERROR(IF(INDEX(پرداخت!A:AZ,MATCH(A898&amp;" - "&amp;"گاز",پرداخت!$B:$B,0),MATCH(G898,پرداخت!$1:$1,0))="نشده","نشده","شده"),"---")</f>
        <v>---</v>
      </c>
      <c r="AH898" s="144"/>
      <c r="AI898" s="144"/>
      <c r="AJ898" s="144"/>
    </row>
    <row r="899" spans="1:36" ht="34.9" hidden="1" customHeight="1">
      <c r="A899" s="170"/>
      <c r="B899" s="47">
        <f>IFERROR(INDEX('اطلاعات انشعابات شرکتها'!A:BB,MATCH(A899,'اطلاعات انشعابات شرکتها'!A:A,0),MATCH(B$1,'اطلاعات انشعابات شرکتها'!$1:$1,0)),0)</f>
        <v>0</v>
      </c>
      <c r="C899" s="48">
        <f>IFERROR(INDEX('اطلاعات انشعابات شرکتها'!A:BB,MATCH(A899,'اطلاعات انشعابات شرکتها'!A:A,0),MATCH(C$1,'اطلاعات انشعابات شرکتها'!$1:$1,0)),0)</f>
        <v>0</v>
      </c>
      <c r="D899" s="45"/>
      <c r="E899" s="171"/>
      <c r="F899" s="170"/>
      <c r="G899" s="47" t="str">
        <f t="shared" ref="G899:G962" si="141">F899&amp;"/"&amp;E899</f>
        <v>/</v>
      </c>
      <c r="H899" s="47">
        <f>IFERROR(INDEX('اطلاعات دوره'!A:Z,MATCH(G899,'اطلاعات دوره'!C:C,0),MATCH(H$1,'اطلاعات دوره'!$1:$1,0)),0)</f>
        <v>0</v>
      </c>
      <c r="I899" s="47">
        <f>IFERROR(INDEX('اطلاعات دوره'!A:Z,MATCH(G899,'اطلاعات دوره'!C:C,0),MATCH(I$1,'اطلاعات دوره'!$1:$1,0)),0)</f>
        <v>0</v>
      </c>
      <c r="J899" s="48">
        <f>IFERROR(INDEX('اطلاعات دوره'!A:Z,MATCH(G899,'اطلاعات دوره'!C:C,0),MATCH(J$1,'اطلاعات دوره'!$1:$1,0)),0)</f>
        <v>0</v>
      </c>
      <c r="K899" s="46"/>
      <c r="L899" s="158" t="str">
        <f>IFERROR(INDEX('اطلاعات دوره'!A:Z,MATCH(G899,'اطلاعات دوره'!C:C,0)-1,MATCH("عنوان",'اطلاعات دوره'!$1:$1,0)),"---")</f>
        <v>---</v>
      </c>
      <c r="M899" s="47" t="str">
        <f t="shared" ref="M899:M962" si="142">A899&amp;"-"&amp;L899</f>
        <v>----</v>
      </c>
      <c r="N899" s="48" t="str">
        <f t="shared" ref="N899:N962" si="143">A899&amp;"-"&amp;G899</f>
        <v>-/</v>
      </c>
      <c r="O899" s="45"/>
      <c r="P899" s="158">
        <f>IFERROR(INDEX('قرائت کنتور'!A:AZ,MATCH(A899&amp;"-"&amp;"گاز",'قرائت کنتور'!B:B,0),MATCH(L899,'قرائت کنتور'!$1:$1,0)),0)</f>
        <v>0</v>
      </c>
      <c r="Q899" s="47">
        <f>IFERROR(INDEX('قرائت کنتور'!A:AZ,MATCH(A899&amp;"-"&amp;"گاز",'قرائت کنتور'!B:B,0),MATCH(G899,'قرائت کنتور'!$1:$1,0)),0)</f>
        <v>0</v>
      </c>
      <c r="R899" s="47">
        <f t="shared" ref="R899:R962" si="144">IFERROR(Q899-P899,"---")</f>
        <v>0</v>
      </c>
      <c r="S899" s="45"/>
      <c r="T899" s="155" t="str">
        <f>IFERROR(INDEX('تعرفه ها'!A:Z,MATCH("بهای هر متر مکعب گاز مصرفی",'تعرفه ها'!$B:$B,0),MATCH(F899,'تعرفه ها'!$2:$2,0)),"---")</f>
        <v>---</v>
      </c>
      <c r="U899" s="50" t="str">
        <f t="shared" ref="U899:U962" si="145">IFERROR(ROUND(R899*T899,0),"---")</f>
        <v>---</v>
      </c>
      <c r="V899" s="50" t="str">
        <f>IFERROR(ROUND(R899*INDEX('تعرفه ها'!A:Z,MATCH("عوارض گاز به ازاء هر متر مکعب",'تعرفه ها'!$B:$B,0),MATCH(F899,'تعرفه ها'!$2:$2,0)),0),"---")</f>
        <v>---</v>
      </c>
      <c r="W899" s="50" t="str">
        <f>IFERROR(ROUND(((U899+V899)*INDEX('تعرفه ها'!A:Z,MATCH("هزینه نگهداری و تعمیرات شبکه گاز",'تعرفه ها'!$B:$B,0),MATCH(F899,'تعرفه ها'!$2:$2,0))/100),0),"---")</f>
        <v>---</v>
      </c>
      <c r="X899" s="50" t="str">
        <f>IFERROR(IF(INDEX('اطلاعات دوره'!A:Z,MATCH(G899,'اطلاعات دوره'!C:C,0),MATCH("گاز",'اطلاعات دوره'!$1:$1,0))="دارد",ROUND((U899+V899)*INDEX('تعرفه ها'!A:Z,MATCH("پیک فصلی گاز",'تعرفه ها'!$B:$B,0),MATCH(F899,'تعرفه ها'!$2:$2,0))/100,0),0),"---")</f>
        <v>---</v>
      </c>
      <c r="Y899" s="50" t="str">
        <f>IFERROR(ROUND(SUM(U899+V899+W899+X899)*INDEX('تعرفه ها'!A:Z,MATCH("مالیات گاز",'تعرفه ها'!$B:$B,0),MATCH(F899,'تعرفه ها'!$2:$2,0))/100,0),"---")</f>
        <v>---</v>
      </c>
      <c r="Z899" s="50" t="str">
        <f t="shared" ref="Z899:Z962" si="146">IFERROR((U899+V899+W899+X899+Y899),"---")</f>
        <v>---</v>
      </c>
      <c r="AA899" s="50" t="str">
        <f t="shared" si="140"/>
        <v>---</v>
      </c>
      <c r="AB899" s="50" t="str">
        <f t="shared" ref="AB899:AB962" si="147">IFERROR(Z899+AA899,"---")</f>
        <v>---</v>
      </c>
      <c r="AC899" s="50" t="str">
        <f t="shared" ref="AC899:AC962" si="148">IFERROR(INT(RIGHT(AB899,3)),"---")</f>
        <v>---</v>
      </c>
      <c r="AD899" s="153" t="str">
        <f t="shared" ref="AD899:AD962" si="149">IFERROR(AB899-AC899,"---")</f>
        <v>---</v>
      </c>
      <c r="AF899" s="155" t="str">
        <f>IFERROR(IF(INDEX(پرداخت!A:AZ,MATCH(A899&amp;" - "&amp;"گاز",پرداخت!$B:$B,0),MATCH(G899,پرداخت!$1:$1,0))="نشده","نشده","شده"),"---")</f>
        <v>---</v>
      </c>
      <c r="AH899" s="144"/>
      <c r="AI899" s="144"/>
      <c r="AJ899" s="144"/>
    </row>
    <row r="900" spans="1:36" ht="34.9" hidden="1" customHeight="1">
      <c r="A900" s="170"/>
      <c r="B900" s="47">
        <f>IFERROR(INDEX('اطلاعات انشعابات شرکتها'!A:BB,MATCH(A900,'اطلاعات انشعابات شرکتها'!A:A,0),MATCH(B$1,'اطلاعات انشعابات شرکتها'!$1:$1,0)),0)</f>
        <v>0</v>
      </c>
      <c r="C900" s="48">
        <f>IFERROR(INDEX('اطلاعات انشعابات شرکتها'!A:BB,MATCH(A900,'اطلاعات انشعابات شرکتها'!A:A,0),MATCH(C$1,'اطلاعات انشعابات شرکتها'!$1:$1,0)),0)</f>
        <v>0</v>
      </c>
      <c r="D900" s="45"/>
      <c r="E900" s="171"/>
      <c r="F900" s="170"/>
      <c r="G900" s="47" t="str">
        <f t="shared" si="141"/>
        <v>/</v>
      </c>
      <c r="H900" s="47">
        <f>IFERROR(INDEX('اطلاعات دوره'!A:Z,MATCH(G900,'اطلاعات دوره'!C:C,0),MATCH(H$1,'اطلاعات دوره'!$1:$1,0)),0)</f>
        <v>0</v>
      </c>
      <c r="I900" s="47">
        <f>IFERROR(INDEX('اطلاعات دوره'!A:Z,MATCH(G900,'اطلاعات دوره'!C:C,0),MATCH(I$1,'اطلاعات دوره'!$1:$1,0)),0)</f>
        <v>0</v>
      </c>
      <c r="J900" s="48">
        <f>IFERROR(INDEX('اطلاعات دوره'!A:Z,MATCH(G900,'اطلاعات دوره'!C:C,0),MATCH(J$1,'اطلاعات دوره'!$1:$1,0)),0)</f>
        <v>0</v>
      </c>
      <c r="K900" s="46"/>
      <c r="L900" s="158" t="str">
        <f>IFERROR(INDEX('اطلاعات دوره'!A:Z,MATCH(G900,'اطلاعات دوره'!C:C,0)-1,MATCH("عنوان",'اطلاعات دوره'!$1:$1,0)),"---")</f>
        <v>---</v>
      </c>
      <c r="M900" s="47" t="str">
        <f t="shared" si="142"/>
        <v>----</v>
      </c>
      <c r="N900" s="48" t="str">
        <f t="shared" si="143"/>
        <v>-/</v>
      </c>
      <c r="O900" s="45"/>
      <c r="P900" s="158">
        <f>IFERROR(INDEX('قرائت کنتور'!A:AZ,MATCH(A900&amp;"-"&amp;"گاز",'قرائت کنتور'!B:B,0),MATCH(L900,'قرائت کنتور'!$1:$1,0)),0)</f>
        <v>0</v>
      </c>
      <c r="Q900" s="47">
        <f>IFERROR(INDEX('قرائت کنتور'!A:AZ,MATCH(A900&amp;"-"&amp;"گاز",'قرائت کنتور'!B:B,0),MATCH(G900,'قرائت کنتور'!$1:$1,0)),0)</f>
        <v>0</v>
      </c>
      <c r="R900" s="47">
        <f t="shared" si="144"/>
        <v>0</v>
      </c>
      <c r="S900" s="45"/>
      <c r="T900" s="155" t="str">
        <f>IFERROR(INDEX('تعرفه ها'!A:Z,MATCH("بهای هر متر مکعب گاز مصرفی",'تعرفه ها'!$B:$B,0),MATCH(F900,'تعرفه ها'!$2:$2,0)),"---")</f>
        <v>---</v>
      </c>
      <c r="U900" s="50" t="str">
        <f t="shared" si="145"/>
        <v>---</v>
      </c>
      <c r="V900" s="50" t="str">
        <f>IFERROR(ROUND(R900*INDEX('تعرفه ها'!A:Z,MATCH("عوارض گاز به ازاء هر متر مکعب",'تعرفه ها'!$B:$B,0),MATCH(F900,'تعرفه ها'!$2:$2,0)),0),"---")</f>
        <v>---</v>
      </c>
      <c r="W900" s="50" t="str">
        <f>IFERROR(ROUND(((U900+V900)*INDEX('تعرفه ها'!A:Z,MATCH("هزینه نگهداری و تعمیرات شبکه گاز",'تعرفه ها'!$B:$B,0),MATCH(F900,'تعرفه ها'!$2:$2,0))/100),0),"---")</f>
        <v>---</v>
      </c>
      <c r="X900" s="50" t="str">
        <f>IFERROR(IF(INDEX('اطلاعات دوره'!A:Z,MATCH(G900,'اطلاعات دوره'!C:C,0),MATCH("گاز",'اطلاعات دوره'!$1:$1,0))="دارد",ROUND((U900+V900)*INDEX('تعرفه ها'!A:Z,MATCH("پیک فصلی گاز",'تعرفه ها'!$B:$B,0),MATCH(F900,'تعرفه ها'!$2:$2,0))/100,0),0),"---")</f>
        <v>---</v>
      </c>
      <c r="Y900" s="50" t="str">
        <f>IFERROR(ROUND(SUM(U900+V900+W900+X900)*INDEX('تعرفه ها'!A:Z,MATCH("مالیات گاز",'تعرفه ها'!$B:$B,0),MATCH(F900,'تعرفه ها'!$2:$2,0))/100,0),"---")</f>
        <v>---</v>
      </c>
      <c r="Z900" s="50" t="str">
        <f t="shared" si="146"/>
        <v>---</v>
      </c>
      <c r="AA900" s="50" t="str">
        <f t="shared" si="140"/>
        <v>---</v>
      </c>
      <c r="AB900" s="50" t="str">
        <f t="shared" si="147"/>
        <v>---</v>
      </c>
      <c r="AC900" s="50" t="str">
        <f t="shared" si="148"/>
        <v>---</v>
      </c>
      <c r="AD900" s="153" t="str">
        <f t="shared" si="149"/>
        <v>---</v>
      </c>
      <c r="AF900" s="155" t="str">
        <f>IFERROR(IF(INDEX(پرداخت!A:AZ,MATCH(A900&amp;" - "&amp;"گاز",پرداخت!$B:$B,0),MATCH(G900,پرداخت!$1:$1,0))="نشده","نشده","شده"),"---")</f>
        <v>---</v>
      </c>
      <c r="AH900" s="144"/>
      <c r="AI900" s="144"/>
      <c r="AJ900" s="144"/>
    </row>
    <row r="901" spans="1:36" ht="34.9" hidden="1" customHeight="1">
      <c r="A901" s="170"/>
      <c r="B901" s="47">
        <f>IFERROR(INDEX('اطلاعات انشعابات شرکتها'!A:BB,MATCH(A901,'اطلاعات انشعابات شرکتها'!A:A,0),MATCH(B$1,'اطلاعات انشعابات شرکتها'!$1:$1,0)),0)</f>
        <v>0</v>
      </c>
      <c r="C901" s="48">
        <f>IFERROR(INDEX('اطلاعات انشعابات شرکتها'!A:BB,MATCH(A901,'اطلاعات انشعابات شرکتها'!A:A,0),MATCH(C$1,'اطلاعات انشعابات شرکتها'!$1:$1,0)),0)</f>
        <v>0</v>
      </c>
      <c r="D901" s="45"/>
      <c r="E901" s="171"/>
      <c r="F901" s="170"/>
      <c r="G901" s="47" t="str">
        <f t="shared" si="141"/>
        <v>/</v>
      </c>
      <c r="H901" s="47">
        <f>IFERROR(INDEX('اطلاعات دوره'!A:Z,MATCH(G901,'اطلاعات دوره'!C:C,0),MATCH(H$1,'اطلاعات دوره'!$1:$1,0)),0)</f>
        <v>0</v>
      </c>
      <c r="I901" s="47">
        <f>IFERROR(INDEX('اطلاعات دوره'!A:Z,MATCH(G901,'اطلاعات دوره'!C:C,0),MATCH(I$1,'اطلاعات دوره'!$1:$1,0)),0)</f>
        <v>0</v>
      </c>
      <c r="J901" s="48">
        <f>IFERROR(INDEX('اطلاعات دوره'!A:Z,MATCH(G901,'اطلاعات دوره'!C:C,0),MATCH(J$1,'اطلاعات دوره'!$1:$1,0)),0)</f>
        <v>0</v>
      </c>
      <c r="K901" s="46"/>
      <c r="L901" s="158" t="str">
        <f>IFERROR(INDEX('اطلاعات دوره'!A:Z,MATCH(G901,'اطلاعات دوره'!C:C,0)-1,MATCH("عنوان",'اطلاعات دوره'!$1:$1,0)),"---")</f>
        <v>---</v>
      </c>
      <c r="M901" s="47" t="str">
        <f t="shared" si="142"/>
        <v>----</v>
      </c>
      <c r="N901" s="48" t="str">
        <f t="shared" si="143"/>
        <v>-/</v>
      </c>
      <c r="O901" s="45"/>
      <c r="P901" s="158">
        <f>IFERROR(INDEX('قرائت کنتور'!A:AZ,MATCH(A901&amp;"-"&amp;"گاز",'قرائت کنتور'!B:B,0),MATCH(L901,'قرائت کنتور'!$1:$1,0)),0)</f>
        <v>0</v>
      </c>
      <c r="Q901" s="47">
        <f>IFERROR(INDEX('قرائت کنتور'!A:AZ,MATCH(A901&amp;"-"&amp;"گاز",'قرائت کنتور'!B:B,0),MATCH(G901,'قرائت کنتور'!$1:$1,0)),0)</f>
        <v>0</v>
      </c>
      <c r="R901" s="47">
        <f t="shared" si="144"/>
        <v>0</v>
      </c>
      <c r="S901" s="45"/>
      <c r="T901" s="155" t="str">
        <f>IFERROR(INDEX('تعرفه ها'!A:Z,MATCH("بهای هر متر مکعب گاز مصرفی",'تعرفه ها'!$B:$B,0),MATCH(F901,'تعرفه ها'!$2:$2,0)),"---")</f>
        <v>---</v>
      </c>
      <c r="U901" s="50" t="str">
        <f t="shared" si="145"/>
        <v>---</v>
      </c>
      <c r="V901" s="50" t="str">
        <f>IFERROR(ROUND(R901*INDEX('تعرفه ها'!A:Z,MATCH("عوارض گاز به ازاء هر متر مکعب",'تعرفه ها'!$B:$B,0),MATCH(F901,'تعرفه ها'!$2:$2,0)),0),"---")</f>
        <v>---</v>
      </c>
      <c r="W901" s="50" t="str">
        <f>IFERROR(ROUND(((U901+V901)*INDEX('تعرفه ها'!A:Z,MATCH("هزینه نگهداری و تعمیرات شبکه گاز",'تعرفه ها'!$B:$B,0),MATCH(F901,'تعرفه ها'!$2:$2,0))/100),0),"---")</f>
        <v>---</v>
      </c>
      <c r="X901" s="50" t="str">
        <f>IFERROR(IF(INDEX('اطلاعات دوره'!A:Z,MATCH(G901,'اطلاعات دوره'!C:C,0),MATCH("گاز",'اطلاعات دوره'!$1:$1,0))="دارد",ROUND((U901+V901)*INDEX('تعرفه ها'!A:Z,MATCH("پیک فصلی گاز",'تعرفه ها'!$B:$B,0),MATCH(F901,'تعرفه ها'!$2:$2,0))/100,0),0),"---")</f>
        <v>---</v>
      </c>
      <c r="Y901" s="50" t="str">
        <f>IFERROR(ROUND(SUM(U901+V901+W901+X901)*INDEX('تعرفه ها'!A:Z,MATCH("مالیات گاز",'تعرفه ها'!$B:$B,0),MATCH(F901,'تعرفه ها'!$2:$2,0))/100,0),"---")</f>
        <v>---</v>
      </c>
      <c r="Z901" s="50" t="str">
        <f t="shared" si="146"/>
        <v>---</v>
      </c>
      <c r="AA901" s="50" t="str">
        <f t="shared" si="140"/>
        <v>---</v>
      </c>
      <c r="AB901" s="50" t="str">
        <f t="shared" si="147"/>
        <v>---</v>
      </c>
      <c r="AC901" s="50" t="str">
        <f t="shared" si="148"/>
        <v>---</v>
      </c>
      <c r="AD901" s="153" t="str">
        <f t="shared" si="149"/>
        <v>---</v>
      </c>
      <c r="AF901" s="155" t="str">
        <f>IFERROR(IF(INDEX(پرداخت!A:AZ,MATCH(A901&amp;" - "&amp;"گاز",پرداخت!$B:$B,0),MATCH(G901,پرداخت!$1:$1,0))="نشده","نشده","شده"),"---")</f>
        <v>---</v>
      </c>
      <c r="AH901" s="144"/>
      <c r="AI901" s="144"/>
      <c r="AJ901" s="144"/>
    </row>
    <row r="902" spans="1:36" ht="34.9" hidden="1" customHeight="1">
      <c r="A902" s="170"/>
      <c r="B902" s="47">
        <f>IFERROR(INDEX('اطلاعات انشعابات شرکتها'!A:BB,MATCH(A902,'اطلاعات انشعابات شرکتها'!A:A,0),MATCH(B$1,'اطلاعات انشعابات شرکتها'!$1:$1,0)),0)</f>
        <v>0</v>
      </c>
      <c r="C902" s="48">
        <f>IFERROR(INDEX('اطلاعات انشعابات شرکتها'!A:BB,MATCH(A902,'اطلاعات انشعابات شرکتها'!A:A,0),MATCH(C$1,'اطلاعات انشعابات شرکتها'!$1:$1,0)),0)</f>
        <v>0</v>
      </c>
      <c r="D902" s="45"/>
      <c r="E902" s="171"/>
      <c r="F902" s="170"/>
      <c r="G902" s="47" t="str">
        <f t="shared" si="141"/>
        <v>/</v>
      </c>
      <c r="H902" s="47">
        <f>IFERROR(INDEX('اطلاعات دوره'!A:Z,MATCH(G902,'اطلاعات دوره'!C:C,0),MATCH(H$1,'اطلاعات دوره'!$1:$1,0)),0)</f>
        <v>0</v>
      </c>
      <c r="I902" s="47">
        <f>IFERROR(INDEX('اطلاعات دوره'!A:Z,MATCH(G902,'اطلاعات دوره'!C:C,0),MATCH(I$1,'اطلاعات دوره'!$1:$1,0)),0)</f>
        <v>0</v>
      </c>
      <c r="J902" s="48">
        <f>IFERROR(INDEX('اطلاعات دوره'!A:Z,MATCH(G902,'اطلاعات دوره'!C:C,0),MATCH(J$1,'اطلاعات دوره'!$1:$1,0)),0)</f>
        <v>0</v>
      </c>
      <c r="K902" s="46"/>
      <c r="L902" s="158" t="str">
        <f>IFERROR(INDEX('اطلاعات دوره'!A:Z,MATCH(G902,'اطلاعات دوره'!C:C,0)-1,MATCH("عنوان",'اطلاعات دوره'!$1:$1,0)),"---")</f>
        <v>---</v>
      </c>
      <c r="M902" s="47" t="str">
        <f t="shared" si="142"/>
        <v>----</v>
      </c>
      <c r="N902" s="48" t="str">
        <f t="shared" si="143"/>
        <v>-/</v>
      </c>
      <c r="O902" s="45"/>
      <c r="P902" s="158">
        <f>IFERROR(INDEX('قرائت کنتور'!A:AZ,MATCH(A902&amp;"-"&amp;"گاز",'قرائت کنتور'!B:B,0),MATCH(L902,'قرائت کنتور'!$1:$1,0)),0)</f>
        <v>0</v>
      </c>
      <c r="Q902" s="47">
        <f>IFERROR(INDEX('قرائت کنتور'!A:AZ,MATCH(A902&amp;"-"&amp;"گاز",'قرائت کنتور'!B:B,0),MATCH(G902,'قرائت کنتور'!$1:$1,0)),0)</f>
        <v>0</v>
      </c>
      <c r="R902" s="47">
        <f t="shared" si="144"/>
        <v>0</v>
      </c>
      <c r="S902" s="45"/>
      <c r="T902" s="155" t="str">
        <f>IFERROR(INDEX('تعرفه ها'!A:Z,MATCH("بهای هر متر مکعب گاز مصرفی",'تعرفه ها'!$B:$B,0),MATCH(F902,'تعرفه ها'!$2:$2,0)),"---")</f>
        <v>---</v>
      </c>
      <c r="U902" s="50" t="str">
        <f t="shared" si="145"/>
        <v>---</v>
      </c>
      <c r="V902" s="50" t="str">
        <f>IFERROR(ROUND(R902*INDEX('تعرفه ها'!A:Z,MATCH("عوارض گاز به ازاء هر متر مکعب",'تعرفه ها'!$B:$B,0),MATCH(F902,'تعرفه ها'!$2:$2,0)),0),"---")</f>
        <v>---</v>
      </c>
      <c r="W902" s="50" t="str">
        <f>IFERROR(ROUND(((U902+V902)*INDEX('تعرفه ها'!A:Z,MATCH("هزینه نگهداری و تعمیرات شبکه گاز",'تعرفه ها'!$B:$B,0),MATCH(F902,'تعرفه ها'!$2:$2,0))/100),0),"---")</f>
        <v>---</v>
      </c>
      <c r="X902" s="50" t="str">
        <f>IFERROR(IF(INDEX('اطلاعات دوره'!A:Z,MATCH(G902,'اطلاعات دوره'!C:C,0),MATCH("گاز",'اطلاعات دوره'!$1:$1,0))="دارد",ROUND((U902+V902)*INDEX('تعرفه ها'!A:Z,MATCH("پیک فصلی گاز",'تعرفه ها'!$B:$B,0),MATCH(F902,'تعرفه ها'!$2:$2,0))/100,0),0),"---")</f>
        <v>---</v>
      </c>
      <c r="Y902" s="50" t="str">
        <f>IFERROR(ROUND(SUM(U902+V902+W902+X902)*INDEX('تعرفه ها'!A:Z,MATCH("مالیات گاز",'تعرفه ها'!$B:$B,0),MATCH(F902,'تعرفه ها'!$2:$2,0))/100,0),"---")</f>
        <v>---</v>
      </c>
      <c r="Z902" s="50" t="str">
        <f t="shared" si="146"/>
        <v>---</v>
      </c>
      <c r="AA902" s="50" t="str">
        <f t="shared" si="140"/>
        <v>---</v>
      </c>
      <c r="AB902" s="50" t="str">
        <f t="shared" si="147"/>
        <v>---</v>
      </c>
      <c r="AC902" s="50" t="str">
        <f t="shared" si="148"/>
        <v>---</v>
      </c>
      <c r="AD902" s="153" t="str">
        <f t="shared" si="149"/>
        <v>---</v>
      </c>
      <c r="AF902" s="155" t="str">
        <f>IFERROR(IF(INDEX(پرداخت!A:AZ,MATCH(A902&amp;" - "&amp;"گاز",پرداخت!$B:$B,0),MATCH(G902,پرداخت!$1:$1,0))="نشده","نشده","شده"),"---")</f>
        <v>---</v>
      </c>
      <c r="AH902" s="144"/>
      <c r="AI902" s="144"/>
      <c r="AJ902" s="144"/>
    </row>
    <row r="903" spans="1:36" ht="34.9" hidden="1" customHeight="1">
      <c r="A903" s="170"/>
      <c r="B903" s="47">
        <f>IFERROR(INDEX('اطلاعات انشعابات شرکتها'!A:BB,MATCH(A903,'اطلاعات انشعابات شرکتها'!A:A,0),MATCH(B$1,'اطلاعات انشعابات شرکتها'!$1:$1,0)),0)</f>
        <v>0</v>
      </c>
      <c r="C903" s="48">
        <f>IFERROR(INDEX('اطلاعات انشعابات شرکتها'!A:BB,MATCH(A903,'اطلاعات انشعابات شرکتها'!A:A,0),MATCH(C$1,'اطلاعات انشعابات شرکتها'!$1:$1,0)),0)</f>
        <v>0</v>
      </c>
      <c r="D903" s="45"/>
      <c r="E903" s="171"/>
      <c r="F903" s="170"/>
      <c r="G903" s="47" t="str">
        <f t="shared" si="141"/>
        <v>/</v>
      </c>
      <c r="H903" s="47">
        <f>IFERROR(INDEX('اطلاعات دوره'!A:Z,MATCH(G903,'اطلاعات دوره'!C:C,0),MATCH(H$1,'اطلاعات دوره'!$1:$1,0)),0)</f>
        <v>0</v>
      </c>
      <c r="I903" s="47">
        <f>IFERROR(INDEX('اطلاعات دوره'!A:Z,MATCH(G903,'اطلاعات دوره'!C:C,0),MATCH(I$1,'اطلاعات دوره'!$1:$1,0)),0)</f>
        <v>0</v>
      </c>
      <c r="J903" s="48">
        <f>IFERROR(INDEX('اطلاعات دوره'!A:Z,MATCH(G903,'اطلاعات دوره'!C:C,0),MATCH(J$1,'اطلاعات دوره'!$1:$1,0)),0)</f>
        <v>0</v>
      </c>
      <c r="K903" s="46"/>
      <c r="L903" s="158" t="str">
        <f>IFERROR(INDEX('اطلاعات دوره'!A:Z,MATCH(G903,'اطلاعات دوره'!C:C,0)-1,MATCH("عنوان",'اطلاعات دوره'!$1:$1,0)),"---")</f>
        <v>---</v>
      </c>
      <c r="M903" s="47" t="str">
        <f t="shared" si="142"/>
        <v>----</v>
      </c>
      <c r="N903" s="48" t="str">
        <f t="shared" si="143"/>
        <v>-/</v>
      </c>
      <c r="O903" s="45"/>
      <c r="P903" s="158">
        <f>IFERROR(INDEX('قرائت کنتور'!A:AZ,MATCH(A903&amp;"-"&amp;"گاز",'قرائت کنتور'!B:B,0),MATCH(L903,'قرائت کنتور'!$1:$1,0)),0)</f>
        <v>0</v>
      </c>
      <c r="Q903" s="47">
        <f>IFERROR(INDEX('قرائت کنتور'!A:AZ,MATCH(A903&amp;"-"&amp;"گاز",'قرائت کنتور'!B:B,0),MATCH(G903,'قرائت کنتور'!$1:$1,0)),0)</f>
        <v>0</v>
      </c>
      <c r="R903" s="47">
        <f t="shared" si="144"/>
        <v>0</v>
      </c>
      <c r="S903" s="45"/>
      <c r="T903" s="155" t="str">
        <f>IFERROR(INDEX('تعرفه ها'!A:Z,MATCH("بهای هر متر مکعب گاز مصرفی",'تعرفه ها'!$B:$B,0),MATCH(F903,'تعرفه ها'!$2:$2,0)),"---")</f>
        <v>---</v>
      </c>
      <c r="U903" s="50" t="str">
        <f t="shared" si="145"/>
        <v>---</v>
      </c>
      <c r="V903" s="50" t="str">
        <f>IFERROR(ROUND(R903*INDEX('تعرفه ها'!A:Z,MATCH("عوارض گاز به ازاء هر متر مکعب",'تعرفه ها'!$B:$B,0),MATCH(F903,'تعرفه ها'!$2:$2,0)),0),"---")</f>
        <v>---</v>
      </c>
      <c r="W903" s="50" t="str">
        <f>IFERROR(ROUND(((U903+V903)*INDEX('تعرفه ها'!A:Z,MATCH("هزینه نگهداری و تعمیرات شبکه گاز",'تعرفه ها'!$B:$B,0),MATCH(F903,'تعرفه ها'!$2:$2,0))/100),0),"---")</f>
        <v>---</v>
      </c>
      <c r="X903" s="50" t="str">
        <f>IFERROR(IF(INDEX('اطلاعات دوره'!A:Z,MATCH(G903,'اطلاعات دوره'!C:C,0),MATCH("گاز",'اطلاعات دوره'!$1:$1,0))="دارد",ROUND((U903+V903)*INDEX('تعرفه ها'!A:Z,MATCH("پیک فصلی گاز",'تعرفه ها'!$B:$B,0),MATCH(F903,'تعرفه ها'!$2:$2,0))/100,0),0),"---")</f>
        <v>---</v>
      </c>
      <c r="Y903" s="50" t="str">
        <f>IFERROR(ROUND(SUM(U903+V903+W903+X903)*INDEX('تعرفه ها'!A:Z,MATCH("مالیات گاز",'تعرفه ها'!$B:$B,0),MATCH(F903,'تعرفه ها'!$2:$2,0))/100,0),"---")</f>
        <v>---</v>
      </c>
      <c r="Z903" s="50" t="str">
        <f t="shared" si="146"/>
        <v>---</v>
      </c>
      <c r="AA903" s="50" t="str">
        <f t="shared" si="140"/>
        <v>---</v>
      </c>
      <c r="AB903" s="50" t="str">
        <f t="shared" si="147"/>
        <v>---</v>
      </c>
      <c r="AC903" s="50" t="str">
        <f t="shared" si="148"/>
        <v>---</v>
      </c>
      <c r="AD903" s="153" t="str">
        <f t="shared" si="149"/>
        <v>---</v>
      </c>
      <c r="AF903" s="155" t="str">
        <f>IFERROR(IF(INDEX(پرداخت!A:AZ,MATCH(A903&amp;" - "&amp;"گاز",پرداخت!$B:$B,0),MATCH(G903,پرداخت!$1:$1,0))="نشده","نشده","شده"),"---")</f>
        <v>---</v>
      </c>
      <c r="AH903" s="144"/>
      <c r="AI903" s="144"/>
      <c r="AJ903" s="144"/>
    </row>
    <row r="904" spans="1:36" ht="34.9" hidden="1" customHeight="1">
      <c r="A904" s="170"/>
      <c r="B904" s="47">
        <f>IFERROR(INDEX('اطلاعات انشعابات شرکتها'!A:BB,MATCH(A904,'اطلاعات انشعابات شرکتها'!A:A,0),MATCH(B$1,'اطلاعات انشعابات شرکتها'!$1:$1,0)),0)</f>
        <v>0</v>
      </c>
      <c r="C904" s="48">
        <f>IFERROR(INDEX('اطلاعات انشعابات شرکتها'!A:BB,MATCH(A904,'اطلاعات انشعابات شرکتها'!A:A,0),MATCH(C$1,'اطلاعات انشعابات شرکتها'!$1:$1,0)),0)</f>
        <v>0</v>
      </c>
      <c r="D904" s="45"/>
      <c r="E904" s="171"/>
      <c r="F904" s="170"/>
      <c r="G904" s="47" t="str">
        <f t="shared" si="141"/>
        <v>/</v>
      </c>
      <c r="H904" s="47">
        <f>IFERROR(INDEX('اطلاعات دوره'!A:Z,MATCH(G904,'اطلاعات دوره'!C:C,0),MATCH(H$1,'اطلاعات دوره'!$1:$1,0)),0)</f>
        <v>0</v>
      </c>
      <c r="I904" s="47">
        <f>IFERROR(INDEX('اطلاعات دوره'!A:Z,MATCH(G904,'اطلاعات دوره'!C:C,0),MATCH(I$1,'اطلاعات دوره'!$1:$1,0)),0)</f>
        <v>0</v>
      </c>
      <c r="J904" s="48">
        <f>IFERROR(INDEX('اطلاعات دوره'!A:Z,MATCH(G904,'اطلاعات دوره'!C:C,0),MATCH(J$1,'اطلاعات دوره'!$1:$1,0)),0)</f>
        <v>0</v>
      </c>
      <c r="K904" s="46"/>
      <c r="L904" s="158" t="str">
        <f>IFERROR(INDEX('اطلاعات دوره'!A:Z,MATCH(G904,'اطلاعات دوره'!C:C,0)-1,MATCH("عنوان",'اطلاعات دوره'!$1:$1,0)),"---")</f>
        <v>---</v>
      </c>
      <c r="M904" s="47" t="str">
        <f t="shared" si="142"/>
        <v>----</v>
      </c>
      <c r="N904" s="48" t="str">
        <f t="shared" si="143"/>
        <v>-/</v>
      </c>
      <c r="O904" s="45"/>
      <c r="P904" s="158">
        <f>IFERROR(INDEX('قرائت کنتور'!A:AZ,MATCH(A904&amp;"-"&amp;"گاز",'قرائت کنتور'!B:B,0),MATCH(L904,'قرائت کنتور'!$1:$1,0)),0)</f>
        <v>0</v>
      </c>
      <c r="Q904" s="47">
        <f>IFERROR(INDEX('قرائت کنتور'!A:AZ,MATCH(A904&amp;"-"&amp;"گاز",'قرائت کنتور'!B:B,0),MATCH(G904,'قرائت کنتور'!$1:$1,0)),0)</f>
        <v>0</v>
      </c>
      <c r="R904" s="47">
        <f t="shared" si="144"/>
        <v>0</v>
      </c>
      <c r="S904" s="45"/>
      <c r="T904" s="155" t="str">
        <f>IFERROR(INDEX('تعرفه ها'!A:Z,MATCH("بهای هر متر مکعب گاز مصرفی",'تعرفه ها'!$B:$B,0),MATCH(F904,'تعرفه ها'!$2:$2,0)),"---")</f>
        <v>---</v>
      </c>
      <c r="U904" s="50" t="str">
        <f t="shared" si="145"/>
        <v>---</v>
      </c>
      <c r="V904" s="50" t="str">
        <f>IFERROR(ROUND(R904*INDEX('تعرفه ها'!A:Z,MATCH("عوارض گاز به ازاء هر متر مکعب",'تعرفه ها'!$B:$B,0),MATCH(F904,'تعرفه ها'!$2:$2,0)),0),"---")</f>
        <v>---</v>
      </c>
      <c r="W904" s="50" t="str">
        <f>IFERROR(ROUND(((U904+V904)*INDEX('تعرفه ها'!A:Z,MATCH("هزینه نگهداری و تعمیرات شبکه گاز",'تعرفه ها'!$B:$B,0),MATCH(F904,'تعرفه ها'!$2:$2,0))/100),0),"---")</f>
        <v>---</v>
      </c>
      <c r="X904" s="50" t="str">
        <f>IFERROR(IF(INDEX('اطلاعات دوره'!A:Z,MATCH(G904,'اطلاعات دوره'!C:C,0),MATCH("گاز",'اطلاعات دوره'!$1:$1,0))="دارد",ROUND((U904+V904)*INDEX('تعرفه ها'!A:Z,MATCH("پیک فصلی گاز",'تعرفه ها'!$B:$B,0),MATCH(F904,'تعرفه ها'!$2:$2,0))/100,0),0),"---")</f>
        <v>---</v>
      </c>
      <c r="Y904" s="50" t="str">
        <f>IFERROR(ROUND(SUM(U904+V904+W904+X904)*INDEX('تعرفه ها'!A:Z,MATCH("مالیات گاز",'تعرفه ها'!$B:$B,0),MATCH(F904,'تعرفه ها'!$2:$2,0))/100,0),"---")</f>
        <v>---</v>
      </c>
      <c r="Z904" s="50" t="str">
        <f t="shared" si="146"/>
        <v>---</v>
      </c>
      <c r="AA904" s="50" t="str">
        <f t="shared" si="140"/>
        <v>---</v>
      </c>
      <c r="AB904" s="50" t="str">
        <f t="shared" si="147"/>
        <v>---</v>
      </c>
      <c r="AC904" s="50" t="str">
        <f t="shared" si="148"/>
        <v>---</v>
      </c>
      <c r="AD904" s="153" t="str">
        <f t="shared" si="149"/>
        <v>---</v>
      </c>
      <c r="AF904" s="155" t="str">
        <f>IFERROR(IF(INDEX(پرداخت!A:AZ,MATCH(A904&amp;" - "&amp;"گاز",پرداخت!$B:$B,0),MATCH(G904,پرداخت!$1:$1,0))="نشده","نشده","شده"),"---")</f>
        <v>---</v>
      </c>
      <c r="AH904" s="144"/>
      <c r="AI904" s="144"/>
      <c r="AJ904" s="144"/>
    </row>
    <row r="905" spans="1:36" ht="34.9" hidden="1" customHeight="1">
      <c r="A905" s="170"/>
      <c r="B905" s="47">
        <f>IFERROR(INDEX('اطلاعات انشعابات شرکتها'!A:BB,MATCH(A905,'اطلاعات انشعابات شرکتها'!A:A,0),MATCH(B$1,'اطلاعات انشعابات شرکتها'!$1:$1,0)),0)</f>
        <v>0</v>
      </c>
      <c r="C905" s="48">
        <f>IFERROR(INDEX('اطلاعات انشعابات شرکتها'!A:BB,MATCH(A905,'اطلاعات انشعابات شرکتها'!A:A,0),MATCH(C$1,'اطلاعات انشعابات شرکتها'!$1:$1,0)),0)</f>
        <v>0</v>
      </c>
      <c r="D905" s="45"/>
      <c r="E905" s="171"/>
      <c r="F905" s="170"/>
      <c r="G905" s="47" t="str">
        <f t="shared" si="141"/>
        <v>/</v>
      </c>
      <c r="H905" s="47">
        <f>IFERROR(INDEX('اطلاعات دوره'!A:Z,MATCH(G905,'اطلاعات دوره'!C:C,0),MATCH(H$1,'اطلاعات دوره'!$1:$1,0)),0)</f>
        <v>0</v>
      </c>
      <c r="I905" s="47">
        <f>IFERROR(INDEX('اطلاعات دوره'!A:Z,MATCH(G905,'اطلاعات دوره'!C:C,0),MATCH(I$1,'اطلاعات دوره'!$1:$1,0)),0)</f>
        <v>0</v>
      </c>
      <c r="J905" s="48">
        <f>IFERROR(INDEX('اطلاعات دوره'!A:Z,MATCH(G905,'اطلاعات دوره'!C:C,0),MATCH(J$1,'اطلاعات دوره'!$1:$1,0)),0)</f>
        <v>0</v>
      </c>
      <c r="K905" s="46"/>
      <c r="L905" s="158" t="str">
        <f>IFERROR(INDEX('اطلاعات دوره'!A:Z,MATCH(G905,'اطلاعات دوره'!C:C,0)-1,MATCH("عنوان",'اطلاعات دوره'!$1:$1,0)),"---")</f>
        <v>---</v>
      </c>
      <c r="M905" s="47" t="str">
        <f t="shared" si="142"/>
        <v>----</v>
      </c>
      <c r="N905" s="48" t="str">
        <f t="shared" si="143"/>
        <v>-/</v>
      </c>
      <c r="O905" s="45"/>
      <c r="P905" s="158">
        <f>IFERROR(INDEX('قرائت کنتور'!A:AZ,MATCH(A905&amp;"-"&amp;"گاز",'قرائت کنتور'!B:B,0),MATCH(L905,'قرائت کنتور'!$1:$1,0)),0)</f>
        <v>0</v>
      </c>
      <c r="Q905" s="47">
        <f>IFERROR(INDEX('قرائت کنتور'!A:AZ,MATCH(A905&amp;"-"&amp;"گاز",'قرائت کنتور'!B:B,0),MATCH(G905,'قرائت کنتور'!$1:$1,0)),0)</f>
        <v>0</v>
      </c>
      <c r="R905" s="47">
        <f t="shared" si="144"/>
        <v>0</v>
      </c>
      <c r="S905" s="45"/>
      <c r="T905" s="155" t="str">
        <f>IFERROR(INDEX('تعرفه ها'!A:Z,MATCH("بهای هر متر مکعب گاز مصرفی",'تعرفه ها'!$B:$B,0),MATCH(F905,'تعرفه ها'!$2:$2,0)),"---")</f>
        <v>---</v>
      </c>
      <c r="U905" s="50" t="str">
        <f t="shared" si="145"/>
        <v>---</v>
      </c>
      <c r="V905" s="50" t="str">
        <f>IFERROR(ROUND(R905*INDEX('تعرفه ها'!A:Z,MATCH("عوارض گاز به ازاء هر متر مکعب",'تعرفه ها'!$B:$B,0),MATCH(F905,'تعرفه ها'!$2:$2,0)),0),"---")</f>
        <v>---</v>
      </c>
      <c r="W905" s="50" t="str">
        <f>IFERROR(ROUND(((U905+V905)*INDEX('تعرفه ها'!A:Z,MATCH("هزینه نگهداری و تعمیرات شبکه گاز",'تعرفه ها'!$B:$B,0),MATCH(F905,'تعرفه ها'!$2:$2,0))/100),0),"---")</f>
        <v>---</v>
      </c>
      <c r="X905" s="50" t="str">
        <f>IFERROR(IF(INDEX('اطلاعات دوره'!A:Z,MATCH(G905,'اطلاعات دوره'!C:C,0),MATCH("گاز",'اطلاعات دوره'!$1:$1,0))="دارد",ROUND((U905+V905)*INDEX('تعرفه ها'!A:Z,MATCH("پیک فصلی گاز",'تعرفه ها'!$B:$B,0),MATCH(F905,'تعرفه ها'!$2:$2,0))/100,0),0),"---")</f>
        <v>---</v>
      </c>
      <c r="Y905" s="50" t="str">
        <f>IFERROR(ROUND(SUM(U905+V905+W905+X905)*INDEX('تعرفه ها'!A:Z,MATCH("مالیات گاز",'تعرفه ها'!$B:$B,0),MATCH(F905,'تعرفه ها'!$2:$2,0))/100,0),"---")</f>
        <v>---</v>
      </c>
      <c r="Z905" s="50" t="str">
        <f t="shared" si="146"/>
        <v>---</v>
      </c>
      <c r="AA905" s="50" t="str">
        <f t="shared" si="140"/>
        <v>---</v>
      </c>
      <c r="AB905" s="50" t="str">
        <f t="shared" si="147"/>
        <v>---</v>
      </c>
      <c r="AC905" s="50" t="str">
        <f t="shared" si="148"/>
        <v>---</v>
      </c>
      <c r="AD905" s="153" t="str">
        <f t="shared" si="149"/>
        <v>---</v>
      </c>
      <c r="AF905" s="155" t="str">
        <f>IFERROR(IF(INDEX(پرداخت!A:AZ,MATCH(A905&amp;" - "&amp;"گاز",پرداخت!$B:$B,0),MATCH(G905,پرداخت!$1:$1,0))="نشده","نشده","شده"),"---")</f>
        <v>---</v>
      </c>
      <c r="AH905" s="144"/>
      <c r="AI905" s="144"/>
      <c r="AJ905" s="144"/>
    </row>
    <row r="906" spans="1:36" ht="34.9" hidden="1" customHeight="1">
      <c r="A906" s="170"/>
      <c r="B906" s="47">
        <f>IFERROR(INDEX('اطلاعات انشعابات شرکتها'!A:BB,MATCH(A906,'اطلاعات انشعابات شرکتها'!A:A,0),MATCH(B$1,'اطلاعات انشعابات شرکتها'!$1:$1,0)),0)</f>
        <v>0</v>
      </c>
      <c r="C906" s="48">
        <f>IFERROR(INDEX('اطلاعات انشعابات شرکتها'!A:BB,MATCH(A906,'اطلاعات انشعابات شرکتها'!A:A,0),MATCH(C$1,'اطلاعات انشعابات شرکتها'!$1:$1,0)),0)</f>
        <v>0</v>
      </c>
      <c r="D906" s="45"/>
      <c r="E906" s="171"/>
      <c r="F906" s="170"/>
      <c r="G906" s="47" t="str">
        <f t="shared" si="141"/>
        <v>/</v>
      </c>
      <c r="H906" s="47">
        <f>IFERROR(INDEX('اطلاعات دوره'!A:Z,MATCH(G906,'اطلاعات دوره'!C:C,0),MATCH(H$1,'اطلاعات دوره'!$1:$1,0)),0)</f>
        <v>0</v>
      </c>
      <c r="I906" s="47">
        <f>IFERROR(INDEX('اطلاعات دوره'!A:Z,MATCH(G906,'اطلاعات دوره'!C:C,0),MATCH(I$1,'اطلاعات دوره'!$1:$1,0)),0)</f>
        <v>0</v>
      </c>
      <c r="J906" s="48">
        <f>IFERROR(INDEX('اطلاعات دوره'!A:Z,MATCH(G906,'اطلاعات دوره'!C:C,0),MATCH(J$1,'اطلاعات دوره'!$1:$1,0)),0)</f>
        <v>0</v>
      </c>
      <c r="K906" s="46"/>
      <c r="L906" s="158" t="str">
        <f>IFERROR(INDEX('اطلاعات دوره'!A:Z,MATCH(G906,'اطلاعات دوره'!C:C,0)-1,MATCH("عنوان",'اطلاعات دوره'!$1:$1,0)),"---")</f>
        <v>---</v>
      </c>
      <c r="M906" s="47" t="str">
        <f t="shared" si="142"/>
        <v>----</v>
      </c>
      <c r="N906" s="48" t="str">
        <f t="shared" si="143"/>
        <v>-/</v>
      </c>
      <c r="O906" s="45"/>
      <c r="P906" s="158">
        <f>IFERROR(INDEX('قرائت کنتور'!A:AZ,MATCH(A906&amp;"-"&amp;"گاز",'قرائت کنتور'!B:B,0),MATCH(L906,'قرائت کنتور'!$1:$1,0)),0)</f>
        <v>0</v>
      </c>
      <c r="Q906" s="47">
        <f>IFERROR(INDEX('قرائت کنتور'!A:AZ,MATCH(A906&amp;"-"&amp;"گاز",'قرائت کنتور'!B:B,0),MATCH(G906,'قرائت کنتور'!$1:$1,0)),0)</f>
        <v>0</v>
      </c>
      <c r="R906" s="47">
        <f t="shared" si="144"/>
        <v>0</v>
      </c>
      <c r="S906" s="45"/>
      <c r="T906" s="155" t="str">
        <f>IFERROR(INDEX('تعرفه ها'!A:Z,MATCH("بهای هر متر مکعب گاز مصرفی",'تعرفه ها'!$B:$B,0),MATCH(F906,'تعرفه ها'!$2:$2,0)),"---")</f>
        <v>---</v>
      </c>
      <c r="U906" s="50" t="str">
        <f t="shared" si="145"/>
        <v>---</v>
      </c>
      <c r="V906" s="50" t="str">
        <f>IFERROR(ROUND(R906*INDEX('تعرفه ها'!A:Z,MATCH("عوارض گاز به ازاء هر متر مکعب",'تعرفه ها'!$B:$B,0),MATCH(F906,'تعرفه ها'!$2:$2,0)),0),"---")</f>
        <v>---</v>
      </c>
      <c r="W906" s="50" t="str">
        <f>IFERROR(ROUND(((U906+V906)*INDEX('تعرفه ها'!A:Z,MATCH("هزینه نگهداری و تعمیرات شبکه گاز",'تعرفه ها'!$B:$B,0),MATCH(F906,'تعرفه ها'!$2:$2,0))/100),0),"---")</f>
        <v>---</v>
      </c>
      <c r="X906" s="50" t="str">
        <f>IFERROR(IF(INDEX('اطلاعات دوره'!A:Z,MATCH(G906,'اطلاعات دوره'!C:C,0),MATCH("گاز",'اطلاعات دوره'!$1:$1,0))="دارد",ROUND((U906+V906)*INDEX('تعرفه ها'!A:Z,MATCH("پیک فصلی گاز",'تعرفه ها'!$B:$B,0),MATCH(F906,'تعرفه ها'!$2:$2,0))/100,0),0),"---")</f>
        <v>---</v>
      </c>
      <c r="Y906" s="50" t="str">
        <f>IFERROR(ROUND(SUM(U906+V906+W906+X906)*INDEX('تعرفه ها'!A:Z,MATCH("مالیات گاز",'تعرفه ها'!$B:$B,0),MATCH(F906,'تعرفه ها'!$2:$2,0))/100,0),"---")</f>
        <v>---</v>
      </c>
      <c r="Z906" s="50" t="str">
        <f t="shared" si="146"/>
        <v>---</v>
      </c>
      <c r="AA906" s="50" t="str">
        <f t="shared" si="140"/>
        <v>---</v>
      </c>
      <c r="AB906" s="50" t="str">
        <f t="shared" si="147"/>
        <v>---</v>
      </c>
      <c r="AC906" s="50" t="str">
        <f t="shared" si="148"/>
        <v>---</v>
      </c>
      <c r="AD906" s="153" t="str">
        <f t="shared" si="149"/>
        <v>---</v>
      </c>
      <c r="AF906" s="155" t="str">
        <f>IFERROR(IF(INDEX(پرداخت!A:AZ,MATCH(A906&amp;" - "&amp;"گاز",پرداخت!$B:$B,0),MATCH(G906,پرداخت!$1:$1,0))="نشده","نشده","شده"),"---")</f>
        <v>---</v>
      </c>
      <c r="AH906" s="144"/>
      <c r="AI906" s="144"/>
      <c r="AJ906" s="144"/>
    </row>
    <row r="907" spans="1:36" ht="34.9" hidden="1" customHeight="1">
      <c r="A907" s="170"/>
      <c r="B907" s="47">
        <f>IFERROR(INDEX('اطلاعات انشعابات شرکتها'!A:BB,MATCH(A907,'اطلاعات انشعابات شرکتها'!A:A,0),MATCH(B$1,'اطلاعات انشعابات شرکتها'!$1:$1,0)),0)</f>
        <v>0</v>
      </c>
      <c r="C907" s="48">
        <f>IFERROR(INDEX('اطلاعات انشعابات شرکتها'!A:BB,MATCH(A907,'اطلاعات انشعابات شرکتها'!A:A,0),MATCH(C$1,'اطلاعات انشعابات شرکتها'!$1:$1,0)),0)</f>
        <v>0</v>
      </c>
      <c r="D907" s="45"/>
      <c r="E907" s="171"/>
      <c r="F907" s="170"/>
      <c r="G907" s="47" t="str">
        <f t="shared" si="141"/>
        <v>/</v>
      </c>
      <c r="H907" s="47">
        <f>IFERROR(INDEX('اطلاعات دوره'!A:Z,MATCH(G907,'اطلاعات دوره'!C:C,0),MATCH(H$1,'اطلاعات دوره'!$1:$1,0)),0)</f>
        <v>0</v>
      </c>
      <c r="I907" s="47">
        <f>IFERROR(INDEX('اطلاعات دوره'!A:Z,MATCH(G907,'اطلاعات دوره'!C:C,0),MATCH(I$1,'اطلاعات دوره'!$1:$1,0)),0)</f>
        <v>0</v>
      </c>
      <c r="J907" s="48">
        <f>IFERROR(INDEX('اطلاعات دوره'!A:Z,MATCH(G907,'اطلاعات دوره'!C:C,0),MATCH(J$1,'اطلاعات دوره'!$1:$1,0)),0)</f>
        <v>0</v>
      </c>
      <c r="K907" s="46"/>
      <c r="L907" s="158" t="str">
        <f>IFERROR(INDEX('اطلاعات دوره'!A:Z,MATCH(G907,'اطلاعات دوره'!C:C,0)-1,MATCH("عنوان",'اطلاعات دوره'!$1:$1,0)),"---")</f>
        <v>---</v>
      </c>
      <c r="M907" s="47" t="str">
        <f t="shared" si="142"/>
        <v>----</v>
      </c>
      <c r="N907" s="48" t="str">
        <f t="shared" si="143"/>
        <v>-/</v>
      </c>
      <c r="O907" s="45"/>
      <c r="P907" s="158">
        <f>IFERROR(INDEX('قرائت کنتور'!A:AZ,MATCH(A907&amp;"-"&amp;"گاز",'قرائت کنتور'!B:B,0),MATCH(L907,'قرائت کنتور'!$1:$1,0)),0)</f>
        <v>0</v>
      </c>
      <c r="Q907" s="47">
        <f>IFERROR(INDEX('قرائت کنتور'!A:AZ,MATCH(A907&amp;"-"&amp;"گاز",'قرائت کنتور'!B:B,0),MATCH(G907,'قرائت کنتور'!$1:$1,0)),0)</f>
        <v>0</v>
      </c>
      <c r="R907" s="47">
        <f t="shared" si="144"/>
        <v>0</v>
      </c>
      <c r="S907" s="45"/>
      <c r="T907" s="155" t="str">
        <f>IFERROR(INDEX('تعرفه ها'!A:Z,MATCH("بهای هر متر مکعب گاز مصرفی",'تعرفه ها'!$B:$B,0),MATCH(F907,'تعرفه ها'!$2:$2,0)),"---")</f>
        <v>---</v>
      </c>
      <c r="U907" s="50" t="str">
        <f t="shared" si="145"/>
        <v>---</v>
      </c>
      <c r="V907" s="50" t="str">
        <f>IFERROR(ROUND(R907*INDEX('تعرفه ها'!A:Z,MATCH("عوارض گاز به ازاء هر متر مکعب",'تعرفه ها'!$B:$B,0),MATCH(F907,'تعرفه ها'!$2:$2,0)),0),"---")</f>
        <v>---</v>
      </c>
      <c r="W907" s="50" t="str">
        <f>IFERROR(ROUND(((U907+V907)*INDEX('تعرفه ها'!A:Z,MATCH("هزینه نگهداری و تعمیرات شبکه گاز",'تعرفه ها'!$B:$B,0),MATCH(F907,'تعرفه ها'!$2:$2,0))/100),0),"---")</f>
        <v>---</v>
      </c>
      <c r="X907" s="50" t="str">
        <f>IFERROR(IF(INDEX('اطلاعات دوره'!A:Z,MATCH(G907,'اطلاعات دوره'!C:C,0),MATCH("گاز",'اطلاعات دوره'!$1:$1,0))="دارد",ROUND((U907+V907)*INDEX('تعرفه ها'!A:Z,MATCH("پیک فصلی گاز",'تعرفه ها'!$B:$B,0),MATCH(F907,'تعرفه ها'!$2:$2,0))/100,0),0),"---")</f>
        <v>---</v>
      </c>
      <c r="Y907" s="50" t="str">
        <f>IFERROR(ROUND(SUM(U907+V907+W907+X907)*INDEX('تعرفه ها'!A:Z,MATCH("مالیات گاز",'تعرفه ها'!$B:$B,0),MATCH(F907,'تعرفه ها'!$2:$2,0))/100,0),"---")</f>
        <v>---</v>
      </c>
      <c r="Z907" s="50" t="str">
        <f t="shared" si="146"/>
        <v>---</v>
      </c>
      <c r="AA907" s="50" t="str">
        <f t="shared" si="140"/>
        <v>---</v>
      </c>
      <c r="AB907" s="50" t="str">
        <f t="shared" si="147"/>
        <v>---</v>
      </c>
      <c r="AC907" s="50" t="str">
        <f t="shared" si="148"/>
        <v>---</v>
      </c>
      <c r="AD907" s="153" t="str">
        <f t="shared" si="149"/>
        <v>---</v>
      </c>
      <c r="AF907" s="155" t="str">
        <f>IFERROR(IF(INDEX(پرداخت!A:AZ,MATCH(A907&amp;" - "&amp;"گاز",پرداخت!$B:$B,0),MATCH(G907,پرداخت!$1:$1,0))="نشده","نشده","شده"),"---")</f>
        <v>---</v>
      </c>
      <c r="AH907" s="144"/>
      <c r="AI907" s="144"/>
      <c r="AJ907" s="144"/>
    </row>
    <row r="908" spans="1:36" ht="34.9" hidden="1" customHeight="1">
      <c r="A908" s="170"/>
      <c r="B908" s="47">
        <f>IFERROR(INDEX('اطلاعات انشعابات شرکتها'!A:BB,MATCH(A908,'اطلاعات انشعابات شرکتها'!A:A,0),MATCH(B$1,'اطلاعات انشعابات شرکتها'!$1:$1,0)),0)</f>
        <v>0</v>
      </c>
      <c r="C908" s="48">
        <f>IFERROR(INDEX('اطلاعات انشعابات شرکتها'!A:BB,MATCH(A908,'اطلاعات انشعابات شرکتها'!A:A,0),MATCH(C$1,'اطلاعات انشعابات شرکتها'!$1:$1,0)),0)</f>
        <v>0</v>
      </c>
      <c r="D908" s="45"/>
      <c r="E908" s="171"/>
      <c r="F908" s="170"/>
      <c r="G908" s="47" t="str">
        <f t="shared" si="141"/>
        <v>/</v>
      </c>
      <c r="H908" s="47">
        <f>IFERROR(INDEX('اطلاعات دوره'!A:Z,MATCH(G908,'اطلاعات دوره'!C:C,0),MATCH(H$1,'اطلاعات دوره'!$1:$1,0)),0)</f>
        <v>0</v>
      </c>
      <c r="I908" s="47">
        <f>IFERROR(INDEX('اطلاعات دوره'!A:Z,MATCH(G908,'اطلاعات دوره'!C:C,0),MATCH(I$1,'اطلاعات دوره'!$1:$1,0)),0)</f>
        <v>0</v>
      </c>
      <c r="J908" s="48">
        <f>IFERROR(INDEX('اطلاعات دوره'!A:Z,MATCH(G908,'اطلاعات دوره'!C:C,0),MATCH(J$1,'اطلاعات دوره'!$1:$1,0)),0)</f>
        <v>0</v>
      </c>
      <c r="K908" s="46"/>
      <c r="L908" s="158" t="str">
        <f>IFERROR(INDEX('اطلاعات دوره'!A:Z,MATCH(G908,'اطلاعات دوره'!C:C,0)-1,MATCH("عنوان",'اطلاعات دوره'!$1:$1,0)),"---")</f>
        <v>---</v>
      </c>
      <c r="M908" s="47" t="str">
        <f t="shared" si="142"/>
        <v>----</v>
      </c>
      <c r="N908" s="48" t="str">
        <f t="shared" si="143"/>
        <v>-/</v>
      </c>
      <c r="O908" s="45"/>
      <c r="P908" s="158">
        <f>IFERROR(INDEX('قرائت کنتور'!A:AZ,MATCH(A908&amp;"-"&amp;"گاز",'قرائت کنتور'!B:B,0),MATCH(L908,'قرائت کنتور'!$1:$1,0)),0)</f>
        <v>0</v>
      </c>
      <c r="Q908" s="47">
        <f>IFERROR(INDEX('قرائت کنتور'!A:AZ,MATCH(A908&amp;"-"&amp;"گاز",'قرائت کنتور'!B:B,0),MATCH(G908,'قرائت کنتور'!$1:$1,0)),0)</f>
        <v>0</v>
      </c>
      <c r="R908" s="47">
        <f t="shared" si="144"/>
        <v>0</v>
      </c>
      <c r="S908" s="45"/>
      <c r="T908" s="155" t="str">
        <f>IFERROR(INDEX('تعرفه ها'!A:Z,MATCH("بهای هر متر مکعب گاز مصرفی",'تعرفه ها'!$B:$B,0),MATCH(F908,'تعرفه ها'!$2:$2,0)),"---")</f>
        <v>---</v>
      </c>
      <c r="U908" s="50" t="str">
        <f t="shared" si="145"/>
        <v>---</v>
      </c>
      <c r="V908" s="50" t="str">
        <f>IFERROR(ROUND(R908*INDEX('تعرفه ها'!A:Z,MATCH("عوارض گاز به ازاء هر متر مکعب",'تعرفه ها'!$B:$B,0),MATCH(F908,'تعرفه ها'!$2:$2,0)),0),"---")</f>
        <v>---</v>
      </c>
      <c r="W908" s="50" t="str">
        <f>IFERROR(ROUND(((U908+V908)*INDEX('تعرفه ها'!A:Z,MATCH("هزینه نگهداری و تعمیرات شبکه گاز",'تعرفه ها'!$B:$B,0),MATCH(F908,'تعرفه ها'!$2:$2,0))/100),0),"---")</f>
        <v>---</v>
      </c>
      <c r="X908" s="50" t="str">
        <f>IFERROR(IF(INDEX('اطلاعات دوره'!A:Z,MATCH(G908,'اطلاعات دوره'!C:C,0),MATCH("گاز",'اطلاعات دوره'!$1:$1,0))="دارد",ROUND((U908+V908)*INDEX('تعرفه ها'!A:Z,MATCH("پیک فصلی گاز",'تعرفه ها'!$B:$B,0),MATCH(F908,'تعرفه ها'!$2:$2,0))/100,0),0),"---")</f>
        <v>---</v>
      </c>
      <c r="Y908" s="50" t="str">
        <f>IFERROR(ROUND(SUM(U908+V908+W908+X908)*INDEX('تعرفه ها'!A:Z,MATCH("مالیات گاز",'تعرفه ها'!$B:$B,0),MATCH(F908,'تعرفه ها'!$2:$2,0))/100,0),"---")</f>
        <v>---</v>
      </c>
      <c r="Z908" s="50" t="str">
        <f t="shared" si="146"/>
        <v>---</v>
      </c>
      <c r="AA908" s="50" t="str">
        <f t="shared" si="140"/>
        <v>---</v>
      </c>
      <c r="AB908" s="50" t="str">
        <f t="shared" si="147"/>
        <v>---</v>
      </c>
      <c r="AC908" s="50" t="str">
        <f t="shared" si="148"/>
        <v>---</v>
      </c>
      <c r="AD908" s="153" t="str">
        <f t="shared" si="149"/>
        <v>---</v>
      </c>
      <c r="AF908" s="155" t="str">
        <f>IFERROR(IF(INDEX(پرداخت!A:AZ,MATCH(A908&amp;" - "&amp;"گاز",پرداخت!$B:$B,0),MATCH(G908,پرداخت!$1:$1,0))="نشده","نشده","شده"),"---")</f>
        <v>---</v>
      </c>
      <c r="AH908" s="144"/>
      <c r="AI908" s="144"/>
      <c r="AJ908" s="144"/>
    </row>
    <row r="909" spans="1:36" ht="34.9" hidden="1" customHeight="1">
      <c r="A909" s="170"/>
      <c r="B909" s="47">
        <f>IFERROR(INDEX('اطلاعات انشعابات شرکتها'!A:BB,MATCH(A909,'اطلاعات انشعابات شرکتها'!A:A,0),MATCH(B$1,'اطلاعات انشعابات شرکتها'!$1:$1,0)),0)</f>
        <v>0</v>
      </c>
      <c r="C909" s="48">
        <f>IFERROR(INDEX('اطلاعات انشعابات شرکتها'!A:BB,MATCH(A909,'اطلاعات انشعابات شرکتها'!A:A,0),MATCH(C$1,'اطلاعات انشعابات شرکتها'!$1:$1,0)),0)</f>
        <v>0</v>
      </c>
      <c r="D909" s="45"/>
      <c r="E909" s="171"/>
      <c r="F909" s="170"/>
      <c r="G909" s="47" t="str">
        <f t="shared" si="141"/>
        <v>/</v>
      </c>
      <c r="H909" s="47">
        <f>IFERROR(INDEX('اطلاعات دوره'!A:Z,MATCH(G909,'اطلاعات دوره'!C:C,0),MATCH(H$1,'اطلاعات دوره'!$1:$1,0)),0)</f>
        <v>0</v>
      </c>
      <c r="I909" s="47">
        <f>IFERROR(INDEX('اطلاعات دوره'!A:Z,MATCH(G909,'اطلاعات دوره'!C:C,0),MATCH(I$1,'اطلاعات دوره'!$1:$1,0)),0)</f>
        <v>0</v>
      </c>
      <c r="J909" s="48">
        <f>IFERROR(INDEX('اطلاعات دوره'!A:Z,MATCH(G909,'اطلاعات دوره'!C:C,0),MATCH(J$1,'اطلاعات دوره'!$1:$1,0)),0)</f>
        <v>0</v>
      </c>
      <c r="K909" s="46"/>
      <c r="L909" s="158" t="str">
        <f>IFERROR(INDEX('اطلاعات دوره'!A:Z,MATCH(G909,'اطلاعات دوره'!C:C,0)-1,MATCH("عنوان",'اطلاعات دوره'!$1:$1,0)),"---")</f>
        <v>---</v>
      </c>
      <c r="M909" s="47" t="str">
        <f t="shared" si="142"/>
        <v>----</v>
      </c>
      <c r="N909" s="48" t="str">
        <f t="shared" si="143"/>
        <v>-/</v>
      </c>
      <c r="O909" s="45"/>
      <c r="P909" s="158">
        <f>IFERROR(INDEX('قرائت کنتور'!A:AZ,MATCH(A909&amp;"-"&amp;"گاز",'قرائت کنتور'!B:B,0),MATCH(L909,'قرائت کنتور'!$1:$1,0)),0)</f>
        <v>0</v>
      </c>
      <c r="Q909" s="47">
        <f>IFERROR(INDEX('قرائت کنتور'!A:AZ,MATCH(A909&amp;"-"&amp;"گاز",'قرائت کنتور'!B:B,0),MATCH(G909,'قرائت کنتور'!$1:$1,0)),0)</f>
        <v>0</v>
      </c>
      <c r="R909" s="47">
        <f t="shared" si="144"/>
        <v>0</v>
      </c>
      <c r="S909" s="45"/>
      <c r="T909" s="155" t="str">
        <f>IFERROR(INDEX('تعرفه ها'!A:Z,MATCH("بهای هر متر مکعب گاز مصرفی",'تعرفه ها'!$B:$B,0),MATCH(F909,'تعرفه ها'!$2:$2,0)),"---")</f>
        <v>---</v>
      </c>
      <c r="U909" s="50" t="str">
        <f t="shared" si="145"/>
        <v>---</v>
      </c>
      <c r="V909" s="50" t="str">
        <f>IFERROR(ROUND(R909*INDEX('تعرفه ها'!A:Z,MATCH("عوارض گاز به ازاء هر متر مکعب",'تعرفه ها'!$B:$B,0),MATCH(F909,'تعرفه ها'!$2:$2,0)),0),"---")</f>
        <v>---</v>
      </c>
      <c r="W909" s="50" t="str">
        <f>IFERROR(ROUND(((U909+V909)*INDEX('تعرفه ها'!A:Z,MATCH("هزینه نگهداری و تعمیرات شبکه گاز",'تعرفه ها'!$B:$B,0),MATCH(F909,'تعرفه ها'!$2:$2,0))/100),0),"---")</f>
        <v>---</v>
      </c>
      <c r="X909" s="50" t="str">
        <f>IFERROR(IF(INDEX('اطلاعات دوره'!A:Z,MATCH(G909,'اطلاعات دوره'!C:C,0),MATCH("گاز",'اطلاعات دوره'!$1:$1,0))="دارد",ROUND((U909+V909)*INDEX('تعرفه ها'!A:Z,MATCH("پیک فصلی گاز",'تعرفه ها'!$B:$B,0),MATCH(F909,'تعرفه ها'!$2:$2,0))/100,0),0),"---")</f>
        <v>---</v>
      </c>
      <c r="Y909" s="50" t="str">
        <f>IFERROR(ROUND(SUM(U909+V909+W909+X909)*INDEX('تعرفه ها'!A:Z,MATCH("مالیات گاز",'تعرفه ها'!$B:$B,0),MATCH(F909,'تعرفه ها'!$2:$2,0))/100,0),"---")</f>
        <v>---</v>
      </c>
      <c r="Z909" s="50" t="str">
        <f t="shared" si="146"/>
        <v>---</v>
      </c>
      <c r="AA909" s="50" t="str">
        <f t="shared" si="140"/>
        <v>---</v>
      </c>
      <c r="AB909" s="50" t="str">
        <f t="shared" si="147"/>
        <v>---</v>
      </c>
      <c r="AC909" s="50" t="str">
        <f t="shared" si="148"/>
        <v>---</v>
      </c>
      <c r="AD909" s="153" t="str">
        <f t="shared" si="149"/>
        <v>---</v>
      </c>
      <c r="AF909" s="155" t="str">
        <f>IFERROR(IF(INDEX(پرداخت!A:AZ,MATCH(A909&amp;" - "&amp;"گاز",پرداخت!$B:$B,0),MATCH(G909,پرداخت!$1:$1,0))="نشده","نشده","شده"),"---")</f>
        <v>---</v>
      </c>
      <c r="AH909" s="144"/>
      <c r="AI909" s="144"/>
      <c r="AJ909" s="144"/>
    </row>
    <row r="910" spans="1:36" ht="34.9" hidden="1" customHeight="1">
      <c r="A910" s="170"/>
      <c r="B910" s="47">
        <f>IFERROR(INDEX('اطلاعات انشعابات شرکتها'!A:BB,MATCH(A910,'اطلاعات انشعابات شرکتها'!A:A,0),MATCH(B$1,'اطلاعات انشعابات شرکتها'!$1:$1,0)),0)</f>
        <v>0</v>
      </c>
      <c r="C910" s="48">
        <f>IFERROR(INDEX('اطلاعات انشعابات شرکتها'!A:BB,MATCH(A910,'اطلاعات انشعابات شرکتها'!A:A,0),MATCH(C$1,'اطلاعات انشعابات شرکتها'!$1:$1,0)),0)</f>
        <v>0</v>
      </c>
      <c r="D910" s="45"/>
      <c r="E910" s="171"/>
      <c r="F910" s="170"/>
      <c r="G910" s="47" t="str">
        <f t="shared" si="141"/>
        <v>/</v>
      </c>
      <c r="H910" s="47">
        <f>IFERROR(INDEX('اطلاعات دوره'!A:Z,MATCH(G910,'اطلاعات دوره'!C:C,0),MATCH(H$1,'اطلاعات دوره'!$1:$1,0)),0)</f>
        <v>0</v>
      </c>
      <c r="I910" s="47">
        <f>IFERROR(INDEX('اطلاعات دوره'!A:Z,MATCH(G910,'اطلاعات دوره'!C:C,0),MATCH(I$1,'اطلاعات دوره'!$1:$1,0)),0)</f>
        <v>0</v>
      </c>
      <c r="J910" s="48">
        <f>IFERROR(INDEX('اطلاعات دوره'!A:Z,MATCH(G910,'اطلاعات دوره'!C:C,0),MATCH(J$1,'اطلاعات دوره'!$1:$1,0)),0)</f>
        <v>0</v>
      </c>
      <c r="K910" s="46"/>
      <c r="L910" s="158" t="str">
        <f>IFERROR(INDEX('اطلاعات دوره'!A:Z,MATCH(G910,'اطلاعات دوره'!C:C,0)-1,MATCH("عنوان",'اطلاعات دوره'!$1:$1,0)),"---")</f>
        <v>---</v>
      </c>
      <c r="M910" s="47" t="str">
        <f t="shared" si="142"/>
        <v>----</v>
      </c>
      <c r="N910" s="48" t="str">
        <f t="shared" si="143"/>
        <v>-/</v>
      </c>
      <c r="O910" s="45"/>
      <c r="P910" s="158">
        <f>IFERROR(INDEX('قرائت کنتور'!A:AZ,MATCH(A910&amp;"-"&amp;"گاز",'قرائت کنتور'!B:B,0),MATCH(L910,'قرائت کنتور'!$1:$1,0)),0)</f>
        <v>0</v>
      </c>
      <c r="Q910" s="47">
        <f>IFERROR(INDEX('قرائت کنتور'!A:AZ,MATCH(A910&amp;"-"&amp;"گاز",'قرائت کنتور'!B:B,0),MATCH(G910,'قرائت کنتور'!$1:$1,0)),0)</f>
        <v>0</v>
      </c>
      <c r="R910" s="47">
        <f t="shared" si="144"/>
        <v>0</v>
      </c>
      <c r="S910" s="45"/>
      <c r="T910" s="155" t="str">
        <f>IFERROR(INDEX('تعرفه ها'!A:Z,MATCH("بهای هر متر مکعب گاز مصرفی",'تعرفه ها'!$B:$B,0),MATCH(F910,'تعرفه ها'!$2:$2,0)),"---")</f>
        <v>---</v>
      </c>
      <c r="U910" s="50" t="str">
        <f t="shared" si="145"/>
        <v>---</v>
      </c>
      <c r="V910" s="50" t="str">
        <f>IFERROR(ROUND(R910*INDEX('تعرفه ها'!A:Z,MATCH("عوارض گاز به ازاء هر متر مکعب",'تعرفه ها'!$B:$B,0),MATCH(F910,'تعرفه ها'!$2:$2,0)),0),"---")</f>
        <v>---</v>
      </c>
      <c r="W910" s="50" t="str">
        <f>IFERROR(ROUND(((U910+V910)*INDEX('تعرفه ها'!A:Z,MATCH("هزینه نگهداری و تعمیرات شبکه گاز",'تعرفه ها'!$B:$B,0),MATCH(F910,'تعرفه ها'!$2:$2,0))/100),0),"---")</f>
        <v>---</v>
      </c>
      <c r="X910" s="50" t="str">
        <f>IFERROR(IF(INDEX('اطلاعات دوره'!A:Z,MATCH(G910,'اطلاعات دوره'!C:C,0),MATCH("گاز",'اطلاعات دوره'!$1:$1,0))="دارد",ROUND((U910+V910)*INDEX('تعرفه ها'!A:Z,MATCH("پیک فصلی گاز",'تعرفه ها'!$B:$B,0),MATCH(F910,'تعرفه ها'!$2:$2,0))/100,0),0),"---")</f>
        <v>---</v>
      </c>
      <c r="Y910" s="50" t="str">
        <f>IFERROR(ROUND(SUM(U910+V910+W910+X910)*INDEX('تعرفه ها'!A:Z,MATCH("مالیات گاز",'تعرفه ها'!$B:$B,0),MATCH(F910,'تعرفه ها'!$2:$2,0))/100,0),"---")</f>
        <v>---</v>
      </c>
      <c r="Z910" s="50" t="str">
        <f t="shared" si="146"/>
        <v>---</v>
      </c>
      <c r="AA910" s="50" t="str">
        <f t="shared" si="140"/>
        <v>---</v>
      </c>
      <c r="AB910" s="50" t="str">
        <f t="shared" si="147"/>
        <v>---</v>
      </c>
      <c r="AC910" s="50" t="str">
        <f t="shared" si="148"/>
        <v>---</v>
      </c>
      <c r="AD910" s="153" t="str">
        <f t="shared" si="149"/>
        <v>---</v>
      </c>
      <c r="AF910" s="155" t="str">
        <f>IFERROR(IF(INDEX(پرداخت!A:AZ,MATCH(A910&amp;" - "&amp;"گاز",پرداخت!$B:$B,0),MATCH(G910,پرداخت!$1:$1,0))="نشده","نشده","شده"),"---")</f>
        <v>---</v>
      </c>
      <c r="AH910" s="144"/>
      <c r="AI910" s="144"/>
      <c r="AJ910" s="144"/>
    </row>
    <row r="911" spans="1:36" ht="34.9" hidden="1" customHeight="1">
      <c r="A911" s="170"/>
      <c r="B911" s="47">
        <f>IFERROR(INDEX('اطلاعات انشعابات شرکتها'!A:BB,MATCH(A911,'اطلاعات انشعابات شرکتها'!A:A,0),MATCH(B$1,'اطلاعات انشعابات شرکتها'!$1:$1,0)),0)</f>
        <v>0</v>
      </c>
      <c r="C911" s="48">
        <f>IFERROR(INDEX('اطلاعات انشعابات شرکتها'!A:BB,MATCH(A911,'اطلاعات انشعابات شرکتها'!A:A,0),MATCH(C$1,'اطلاعات انشعابات شرکتها'!$1:$1,0)),0)</f>
        <v>0</v>
      </c>
      <c r="D911" s="45"/>
      <c r="E911" s="171"/>
      <c r="F911" s="170"/>
      <c r="G911" s="47" t="str">
        <f t="shared" si="141"/>
        <v>/</v>
      </c>
      <c r="H911" s="47">
        <f>IFERROR(INDEX('اطلاعات دوره'!A:Z,MATCH(G911,'اطلاعات دوره'!C:C,0),MATCH(H$1,'اطلاعات دوره'!$1:$1,0)),0)</f>
        <v>0</v>
      </c>
      <c r="I911" s="47">
        <f>IFERROR(INDEX('اطلاعات دوره'!A:Z,MATCH(G911,'اطلاعات دوره'!C:C,0),MATCH(I$1,'اطلاعات دوره'!$1:$1,0)),0)</f>
        <v>0</v>
      </c>
      <c r="J911" s="48">
        <f>IFERROR(INDEX('اطلاعات دوره'!A:Z,MATCH(G911,'اطلاعات دوره'!C:C,0),MATCH(J$1,'اطلاعات دوره'!$1:$1,0)),0)</f>
        <v>0</v>
      </c>
      <c r="K911" s="46"/>
      <c r="L911" s="158" t="str">
        <f>IFERROR(INDEX('اطلاعات دوره'!A:Z,MATCH(G911,'اطلاعات دوره'!C:C,0)-1,MATCH("عنوان",'اطلاعات دوره'!$1:$1,0)),"---")</f>
        <v>---</v>
      </c>
      <c r="M911" s="47" t="str">
        <f t="shared" si="142"/>
        <v>----</v>
      </c>
      <c r="N911" s="48" t="str">
        <f t="shared" si="143"/>
        <v>-/</v>
      </c>
      <c r="O911" s="45"/>
      <c r="P911" s="158">
        <f>IFERROR(INDEX('قرائت کنتور'!A:AZ,MATCH(A911&amp;"-"&amp;"گاز",'قرائت کنتور'!B:B,0),MATCH(L911,'قرائت کنتور'!$1:$1,0)),0)</f>
        <v>0</v>
      </c>
      <c r="Q911" s="47">
        <f>IFERROR(INDEX('قرائت کنتور'!A:AZ,MATCH(A911&amp;"-"&amp;"گاز",'قرائت کنتور'!B:B,0),MATCH(G911,'قرائت کنتور'!$1:$1,0)),0)</f>
        <v>0</v>
      </c>
      <c r="R911" s="47">
        <f t="shared" si="144"/>
        <v>0</v>
      </c>
      <c r="S911" s="45"/>
      <c r="T911" s="155" t="str">
        <f>IFERROR(INDEX('تعرفه ها'!A:Z,MATCH("بهای هر متر مکعب گاز مصرفی",'تعرفه ها'!$B:$B,0),MATCH(F911,'تعرفه ها'!$2:$2,0)),"---")</f>
        <v>---</v>
      </c>
      <c r="U911" s="50" t="str">
        <f t="shared" si="145"/>
        <v>---</v>
      </c>
      <c r="V911" s="50" t="str">
        <f>IFERROR(ROUND(R911*INDEX('تعرفه ها'!A:Z,MATCH("عوارض گاز به ازاء هر متر مکعب",'تعرفه ها'!$B:$B,0),MATCH(F911,'تعرفه ها'!$2:$2,0)),0),"---")</f>
        <v>---</v>
      </c>
      <c r="W911" s="50" t="str">
        <f>IFERROR(ROUND(((U911+V911)*INDEX('تعرفه ها'!A:Z,MATCH("هزینه نگهداری و تعمیرات شبکه گاز",'تعرفه ها'!$B:$B,0),MATCH(F911,'تعرفه ها'!$2:$2,0))/100),0),"---")</f>
        <v>---</v>
      </c>
      <c r="X911" s="50" t="str">
        <f>IFERROR(IF(INDEX('اطلاعات دوره'!A:Z,MATCH(G911,'اطلاعات دوره'!C:C,0),MATCH("گاز",'اطلاعات دوره'!$1:$1,0))="دارد",ROUND((U911+V911)*INDEX('تعرفه ها'!A:Z,MATCH("پیک فصلی گاز",'تعرفه ها'!$B:$B,0),MATCH(F911,'تعرفه ها'!$2:$2,0))/100,0),0),"---")</f>
        <v>---</v>
      </c>
      <c r="Y911" s="50" t="str">
        <f>IFERROR(ROUND(SUM(U911+V911+W911+X911)*INDEX('تعرفه ها'!A:Z,MATCH("مالیات گاز",'تعرفه ها'!$B:$B,0),MATCH(F911,'تعرفه ها'!$2:$2,0))/100,0),"---")</f>
        <v>---</v>
      </c>
      <c r="Z911" s="50" t="str">
        <f t="shared" si="146"/>
        <v>---</v>
      </c>
      <c r="AA911" s="50" t="str">
        <f t="shared" si="140"/>
        <v>---</v>
      </c>
      <c r="AB911" s="50" t="str">
        <f t="shared" si="147"/>
        <v>---</v>
      </c>
      <c r="AC911" s="50" t="str">
        <f t="shared" si="148"/>
        <v>---</v>
      </c>
      <c r="AD911" s="153" t="str">
        <f t="shared" si="149"/>
        <v>---</v>
      </c>
      <c r="AF911" s="155" t="str">
        <f>IFERROR(IF(INDEX(پرداخت!A:AZ,MATCH(A911&amp;" - "&amp;"گاز",پرداخت!$B:$B,0),MATCH(G911,پرداخت!$1:$1,0))="نشده","نشده","شده"),"---")</f>
        <v>---</v>
      </c>
      <c r="AH911" s="144"/>
      <c r="AI911" s="144"/>
      <c r="AJ911" s="144"/>
    </row>
    <row r="912" spans="1:36" ht="34.9" hidden="1" customHeight="1">
      <c r="A912" s="170"/>
      <c r="B912" s="47">
        <f>IFERROR(INDEX('اطلاعات انشعابات شرکتها'!A:BB,MATCH(A912,'اطلاعات انشعابات شرکتها'!A:A,0),MATCH(B$1,'اطلاعات انشعابات شرکتها'!$1:$1,0)),0)</f>
        <v>0</v>
      </c>
      <c r="C912" s="48">
        <f>IFERROR(INDEX('اطلاعات انشعابات شرکتها'!A:BB,MATCH(A912,'اطلاعات انشعابات شرکتها'!A:A,0),MATCH(C$1,'اطلاعات انشعابات شرکتها'!$1:$1,0)),0)</f>
        <v>0</v>
      </c>
      <c r="D912" s="45"/>
      <c r="E912" s="171"/>
      <c r="F912" s="170"/>
      <c r="G912" s="47" t="str">
        <f t="shared" si="141"/>
        <v>/</v>
      </c>
      <c r="H912" s="47">
        <f>IFERROR(INDEX('اطلاعات دوره'!A:Z,MATCH(G912,'اطلاعات دوره'!C:C,0),MATCH(H$1,'اطلاعات دوره'!$1:$1,0)),0)</f>
        <v>0</v>
      </c>
      <c r="I912" s="47">
        <f>IFERROR(INDEX('اطلاعات دوره'!A:Z,MATCH(G912,'اطلاعات دوره'!C:C,0),MATCH(I$1,'اطلاعات دوره'!$1:$1,0)),0)</f>
        <v>0</v>
      </c>
      <c r="J912" s="48">
        <f>IFERROR(INDEX('اطلاعات دوره'!A:Z,MATCH(G912,'اطلاعات دوره'!C:C,0),MATCH(J$1,'اطلاعات دوره'!$1:$1,0)),0)</f>
        <v>0</v>
      </c>
      <c r="K912" s="46"/>
      <c r="L912" s="158" t="str">
        <f>IFERROR(INDEX('اطلاعات دوره'!A:Z,MATCH(G912,'اطلاعات دوره'!C:C,0)-1,MATCH("عنوان",'اطلاعات دوره'!$1:$1,0)),"---")</f>
        <v>---</v>
      </c>
      <c r="M912" s="47" t="str">
        <f t="shared" si="142"/>
        <v>----</v>
      </c>
      <c r="N912" s="48" t="str">
        <f t="shared" si="143"/>
        <v>-/</v>
      </c>
      <c r="O912" s="45"/>
      <c r="P912" s="158">
        <f>IFERROR(INDEX('قرائت کنتور'!A:AZ,MATCH(A912&amp;"-"&amp;"گاز",'قرائت کنتور'!B:B,0),MATCH(L912,'قرائت کنتور'!$1:$1,0)),0)</f>
        <v>0</v>
      </c>
      <c r="Q912" s="47">
        <f>IFERROR(INDEX('قرائت کنتور'!A:AZ,MATCH(A912&amp;"-"&amp;"گاز",'قرائت کنتور'!B:B,0),MATCH(G912,'قرائت کنتور'!$1:$1,0)),0)</f>
        <v>0</v>
      </c>
      <c r="R912" s="47">
        <f t="shared" si="144"/>
        <v>0</v>
      </c>
      <c r="S912" s="45"/>
      <c r="T912" s="155" t="str">
        <f>IFERROR(INDEX('تعرفه ها'!A:Z,MATCH("بهای هر متر مکعب گاز مصرفی",'تعرفه ها'!$B:$B,0),MATCH(F912,'تعرفه ها'!$2:$2,0)),"---")</f>
        <v>---</v>
      </c>
      <c r="U912" s="50" t="str">
        <f t="shared" si="145"/>
        <v>---</v>
      </c>
      <c r="V912" s="50" t="str">
        <f>IFERROR(ROUND(R912*INDEX('تعرفه ها'!A:Z,MATCH("عوارض گاز به ازاء هر متر مکعب",'تعرفه ها'!$B:$B,0),MATCH(F912,'تعرفه ها'!$2:$2,0)),0),"---")</f>
        <v>---</v>
      </c>
      <c r="W912" s="50" t="str">
        <f>IFERROR(ROUND(((U912+V912)*INDEX('تعرفه ها'!A:Z,MATCH("هزینه نگهداری و تعمیرات شبکه گاز",'تعرفه ها'!$B:$B,0),MATCH(F912,'تعرفه ها'!$2:$2,0))/100),0),"---")</f>
        <v>---</v>
      </c>
      <c r="X912" s="50" t="str">
        <f>IFERROR(IF(INDEX('اطلاعات دوره'!A:Z,MATCH(G912,'اطلاعات دوره'!C:C,0),MATCH("گاز",'اطلاعات دوره'!$1:$1,0))="دارد",ROUND((U912+V912)*INDEX('تعرفه ها'!A:Z,MATCH("پیک فصلی گاز",'تعرفه ها'!$B:$B,0),MATCH(F912,'تعرفه ها'!$2:$2,0))/100,0),0),"---")</f>
        <v>---</v>
      </c>
      <c r="Y912" s="50" t="str">
        <f>IFERROR(ROUND(SUM(U912+V912+W912+X912)*INDEX('تعرفه ها'!A:Z,MATCH("مالیات گاز",'تعرفه ها'!$B:$B,0),MATCH(F912,'تعرفه ها'!$2:$2,0))/100,0),"---")</f>
        <v>---</v>
      </c>
      <c r="Z912" s="50" t="str">
        <f t="shared" si="146"/>
        <v>---</v>
      </c>
      <c r="AA912" s="50" t="str">
        <f t="shared" si="140"/>
        <v>---</v>
      </c>
      <c r="AB912" s="50" t="str">
        <f t="shared" si="147"/>
        <v>---</v>
      </c>
      <c r="AC912" s="50" t="str">
        <f t="shared" si="148"/>
        <v>---</v>
      </c>
      <c r="AD912" s="153" t="str">
        <f t="shared" si="149"/>
        <v>---</v>
      </c>
      <c r="AF912" s="155" t="str">
        <f>IFERROR(IF(INDEX(پرداخت!A:AZ,MATCH(A912&amp;" - "&amp;"گاز",پرداخت!$B:$B,0),MATCH(G912,پرداخت!$1:$1,0))="نشده","نشده","شده"),"---")</f>
        <v>---</v>
      </c>
      <c r="AH912" s="144"/>
      <c r="AI912" s="144"/>
      <c r="AJ912" s="144"/>
    </row>
    <row r="913" spans="1:36" ht="34.9" hidden="1" customHeight="1">
      <c r="A913" s="170"/>
      <c r="B913" s="47">
        <f>IFERROR(INDEX('اطلاعات انشعابات شرکتها'!A:BB,MATCH(A913,'اطلاعات انشعابات شرکتها'!A:A,0),MATCH(B$1,'اطلاعات انشعابات شرکتها'!$1:$1,0)),0)</f>
        <v>0</v>
      </c>
      <c r="C913" s="48">
        <f>IFERROR(INDEX('اطلاعات انشعابات شرکتها'!A:BB,MATCH(A913,'اطلاعات انشعابات شرکتها'!A:A,0),MATCH(C$1,'اطلاعات انشعابات شرکتها'!$1:$1,0)),0)</f>
        <v>0</v>
      </c>
      <c r="D913" s="45"/>
      <c r="E913" s="171"/>
      <c r="F913" s="170"/>
      <c r="G913" s="47" t="str">
        <f t="shared" si="141"/>
        <v>/</v>
      </c>
      <c r="H913" s="47">
        <f>IFERROR(INDEX('اطلاعات دوره'!A:Z,MATCH(G913,'اطلاعات دوره'!C:C,0),MATCH(H$1,'اطلاعات دوره'!$1:$1,0)),0)</f>
        <v>0</v>
      </c>
      <c r="I913" s="47">
        <f>IFERROR(INDEX('اطلاعات دوره'!A:Z,MATCH(G913,'اطلاعات دوره'!C:C,0),MATCH(I$1,'اطلاعات دوره'!$1:$1,0)),0)</f>
        <v>0</v>
      </c>
      <c r="J913" s="48">
        <f>IFERROR(INDEX('اطلاعات دوره'!A:Z,MATCH(G913,'اطلاعات دوره'!C:C,0),MATCH(J$1,'اطلاعات دوره'!$1:$1,0)),0)</f>
        <v>0</v>
      </c>
      <c r="K913" s="46"/>
      <c r="L913" s="158" t="str">
        <f>IFERROR(INDEX('اطلاعات دوره'!A:Z,MATCH(G913,'اطلاعات دوره'!C:C,0)-1,MATCH("عنوان",'اطلاعات دوره'!$1:$1,0)),"---")</f>
        <v>---</v>
      </c>
      <c r="M913" s="47" t="str">
        <f t="shared" si="142"/>
        <v>----</v>
      </c>
      <c r="N913" s="48" t="str">
        <f t="shared" si="143"/>
        <v>-/</v>
      </c>
      <c r="O913" s="45"/>
      <c r="P913" s="158">
        <f>IFERROR(INDEX('قرائت کنتور'!A:AZ,MATCH(A913&amp;"-"&amp;"گاز",'قرائت کنتور'!B:B,0),MATCH(L913,'قرائت کنتور'!$1:$1,0)),0)</f>
        <v>0</v>
      </c>
      <c r="Q913" s="47">
        <f>IFERROR(INDEX('قرائت کنتور'!A:AZ,MATCH(A913&amp;"-"&amp;"گاز",'قرائت کنتور'!B:B,0),MATCH(G913,'قرائت کنتور'!$1:$1,0)),0)</f>
        <v>0</v>
      </c>
      <c r="R913" s="47">
        <f t="shared" si="144"/>
        <v>0</v>
      </c>
      <c r="S913" s="45"/>
      <c r="T913" s="155" t="str">
        <f>IFERROR(INDEX('تعرفه ها'!A:Z,MATCH("بهای هر متر مکعب گاز مصرفی",'تعرفه ها'!$B:$B,0),MATCH(F913,'تعرفه ها'!$2:$2,0)),"---")</f>
        <v>---</v>
      </c>
      <c r="U913" s="50" t="str">
        <f t="shared" si="145"/>
        <v>---</v>
      </c>
      <c r="V913" s="50" t="str">
        <f>IFERROR(ROUND(R913*INDEX('تعرفه ها'!A:Z,MATCH("عوارض گاز به ازاء هر متر مکعب",'تعرفه ها'!$B:$B,0),MATCH(F913,'تعرفه ها'!$2:$2,0)),0),"---")</f>
        <v>---</v>
      </c>
      <c r="W913" s="50" t="str">
        <f>IFERROR(ROUND(((U913+V913)*INDEX('تعرفه ها'!A:Z,MATCH("هزینه نگهداری و تعمیرات شبکه گاز",'تعرفه ها'!$B:$B,0),MATCH(F913,'تعرفه ها'!$2:$2,0))/100),0),"---")</f>
        <v>---</v>
      </c>
      <c r="X913" s="50" t="str">
        <f>IFERROR(IF(INDEX('اطلاعات دوره'!A:Z,MATCH(G913,'اطلاعات دوره'!C:C,0),MATCH("گاز",'اطلاعات دوره'!$1:$1,0))="دارد",ROUND((U913+V913)*INDEX('تعرفه ها'!A:Z,MATCH("پیک فصلی گاز",'تعرفه ها'!$B:$B,0),MATCH(F913,'تعرفه ها'!$2:$2,0))/100,0),0),"---")</f>
        <v>---</v>
      </c>
      <c r="Y913" s="50" t="str">
        <f>IFERROR(ROUND(SUM(U913+V913+W913+X913)*INDEX('تعرفه ها'!A:Z,MATCH("مالیات گاز",'تعرفه ها'!$B:$B,0),MATCH(F913,'تعرفه ها'!$2:$2,0))/100,0),"---")</f>
        <v>---</v>
      </c>
      <c r="Z913" s="50" t="str">
        <f t="shared" si="146"/>
        <v>---</v>
      </c>
      <c r="AA913" s="50" t="str">
        <f t="shared" si="140"/>
        <v>---</v>
      </c>
      <c r="AB913" s="50" t="str">
        <f t="shared" si="147"/>
        <v>---</v>
      </c>
      <c r="AC913" s="50" t="str">
        <f t="shared" si="148"/>
        <v>---</v>
      </c>
      <c r="AD913" s="153" t="str">
        <f t="shared" si="149"/>
        <v>---</v>
      </c>
      <c r="AF913" s="155" t="str">
        <f>IFERROR(IF(INDEX(پرداخت!A:AZ,MATCH(A913&amp;" - "&amp;"گاز",پرداخت!$B:$B,0),MATCH(G913,پرداخت!$1:$1,0))="نشده","نشده","شده"),"---")</f>
        <v>---</v>
      </c>
      <c r="AH913" s="144"/>
      <c r="AI913" s="144"/>
      <c r="AJ913" s="144"/>
    </row>
    <row r="914" spans="1:36" ht="34.9" hidden="1" customHeight="1">
      <c r="A914" s="170"/>
      <c r="B914" s="47">
        <f>IFERROR(INDEX('اطلاعات انشعابات شرکتها'!A:BB,MATCH(A914,'اطلاعات انشعابات شرکتها'!A:A,0),MATCH(B$1,'اطلاعات انشعابات شرکتها'!$1:$1,0)),0)</f>
        <v>0</v>
      </c>
      <c r="C914" s="48">
        <f>IFERROR(INDEX('اطلاعات انشعابات شرکتها'!A:BB,MATCH(A914,'اطلاعات انشعابات شرکتها'!A:A,0),MATCH(C$1,'اطلاعات انشعابات شرکتها'!$1:$1,0)),0)</f>
        <v>0</v>
      </c>
      <c r="D914" s="45"/>
      <c r="E914" s="171"/>
      <c r="F914" s="170"/>
      <c r="G914" s="47" t="str">
        <f t="shared" si="141"/>
        <v>/</v>
      </c>
      <c r="H914" s="47">
        <f>IFERROR(INDEX('اطلاعات دوره'!A:Z,MATCH(G914,'اطلاعات دوره'!C:C,0),MATCH(H$1,'اطلاعات دوره'!$1:$1,0)),0)</f>
        <v>0</v>
      </c>
      <c r="I914" s="47">
        <f>IFERROR(INDEX('اطلاعات دوره'!A:Z,MATCH(G914,'اطلاعات دوره'!C:C,0),MATCH(I$1,'اطلاعات دوره'!$1:$1,0)),0)</f>
        <v>0</v>
      </c>
      <c r="J914" s="48">
        <f>IFERROR(INDEX('اطلاعات دوره'!A:Z,MATCH(G914,'اطلاعات دوره'!C:C,0),MATCH(J$1,'اطلاعات دوره'!$1:$1,0)),0)</f>
        <v>0</v>
      </c>
      <c r="K914" s="46"/>
      <c r="L914" s="158" t="str">
        <f>IFERROR(INDEX('اطلاعات دوره'!A:Z,MATCH(G914,'اطلاعات دوره'!C:C,0)-1,MATCH("عنوان",'اطلاعات دوره'!$1:$1,0)),"---")</f>
        <v>---</v>
      </c>
      <c r="M914" s="47" t="str">
        <f t="shared" si="142"/>
        <v>----</v>
      </c>
      <c r="N914" s="48" t="str">
        <f t="shared" si="143"/>
        <v>-/</v>
      </c>
      <c r="O914" s="45"/>
      <c r="P914" s="158">
        <f>IFERROR(INDEX('قرائت کنتور'!A:AZ,MATCH(A914&amp;"-"&amp;"گاز",'قرائت کنتور'!B:B,0),MATCH(L914,'قرائت کنتور'!$1:$1,0)),0)</f>
        <v>0</v>
      </c>
      <c r="Q914" s="47">
        <f>IFERROR(INDEX('قرائت کنتور'!A:AZ,MATCH(A914&amp;"-"&amp;"گاز",'قرائت کنتور'!B:B,0),MATCH(G914,'قرائت کنتور'!$1:$1,0)),0)</f>
        <v>0</v>
      </c>
      <c r="R914" s="47">
        <f t="shared" si="144"/>
        <v>0</v>
      </c>
      <c r="S914" s="45"/>
      <c r="T914" s="155" t="str">
        <f>IFERROR(INDEX('تعرفه ها'!A:Z,MATCH("بهای هر متر مکعب گاز مصرفی",'تعرفه ها'!$B:$B,0),MATCH(F914,'تعرفه ها'!$2:$2,0)),"---")</f>
        <v>---</v>
      </c>
      <c r="U914" s="50" t="str">
        <f t="shared" si="145"/>
        <v>---</v>
      </c>
      <c r="V914" s="50" t="str">
        <f>IFERROR(ROUND(R914*INDEX('تعرفه ها'!A:Z,MATCH("عوارض گاز به ازاء هر متر مکعب",'تعرفه ها'!$B:$B,0),MATCH(F914,'تعرفه ها'!$2:$2,0)),0),"---")</f>
        <v>---</v>
      </c>
      <c r="W914" s="50" t="str">
        <f>IFERROR(ROUND(((U914+V914)*INDEX('تعرفه ها'!A:Z,MATCH("هزینه نگهداری و تعمیرات شبکه گاز",'تعرفه ها'!$B:$B,0),MATCH(F914,'تعرفه ها'!$2:$2,0))/100),0),"---")</f>
        <v>---</v>
      </c>
      <c r="X914" s="50" t="str">
        <f>IFERROR(IF(INDEX('اطلاعات دوره'!A:Z,MATCH(G914,'اطلاعات دوره'!C:C,0),MATCH("گاز",'اطلاعات دوره'!$1:$1,0))="دارد",ROUND((U914+V914)*INDEX('تعرفه ها'!A:Z,MATCH("پیک فصلی گاز",'تعرفه ها'!$B:$B,0),MATCH(F914,'تعرفه ها'!$2:$2,0))/100,0),0),"---")</f>
        <v>---</v>
      </c>
      <c r="Y914" s="50" t="str">
        <f>IFERROR(ROUND(SUM(U914+V914+W914+X914)*INDEX('تعرفه ها'!A:Z,MATCH("مالیات گاز",'تعرفه ها'!$B:$B,0),MATCH(F914,'تعرفه ها'!$2:$2,0))/100,0),"---")</f>
        <v>---</v>
      </c>
      <c r="Z914" s="50" t="str">
        <f t="shared" si="146"/>
        <v>---</v>
      </c>
      <c r="AA914" s="50" t="str">
        <f t="shared" si="140"/>
        <v>---</v>
      </c>
      <c r="AB914" s="50" t="str">
        <f t="shared" si="147"/>
        <v>---</v>
      </c>
      <c r="AC914" s="50" t="str">
        <f t="shared" si="148"/>
        <v>---</v>
      </c>
      <c r="AD914" s="153" t="str">
        <f t="shared" si="149"/>
        <v>---</v>
      </c>
      <c r="AF914" s="155" t="str">
        <f>IFERROR(IF(INDEX(پرداخت!A:AZ,MATCH(A914&amp;" - "&amp;"گاز",پرداخت!$B:$B,0),MATCH(G914,پرداخت!$1:$1,0))="نشده","نشده","شده"),"---")</f>
        <v>---</v>
      </c>
      <c r="AH914" s="144"/>
      <c r="AI914" s="144"/>
      <c r="AJ914" s="144"/>
    </row>
    <row r="915" spans="1:36" ht="34.9" hidden="1" customHeight="1">
      <c r="A915" s="170"/>
      <c r="B915" s="47">
        <f>IFERROR(INDEX('اطلاعات انشعابات شرکتها'!A:BB,MATCH(A915,'اطلاعات انشعابات شرکتها'!A:A,0),MATCH(B$1,'اطلاعات انشعابات شرکتها'!$1:$1,0)),0)</f>
        <v>0</v>
      </c>
      <c r="C915" s="48">
        <f>IFERROR(INDEX('اطلاعات انشعابات شرکتها'!A:BB,MATCH(A915,'اطلاعات انشعابات شرکتها'!A:A,0),MATCH(C$1,'اطلاعات انشعابات شرکتها'!$1:$1,0)),0)</f>
        <v>0</v>
      </c>
      <c r="D915" s="45"/>
      <c r="E915" s="171"/>
      <c r="F915" s="170"/>
      <c r="G915" s="47" t="str">
        <f t="shared" si="141"/>
        <v>/</v>
      </c>
      <c r="H915" s="47">
        <f>IFERROR(INDEX('اطلاعات دوره'!A:Z,MATCH(G915,'اطلاعات دوره'!C:C,0),MATCH(H$1,'اطلاعات دوره'!$1:$1,0)),0)</f>
        <v>0</v>
      </c>
      <c r="I915" s="47">
        <f>IFERROR(INDEX('اطلاعات دوره'!A:Z,MATCH(G915,'اطلاعات دوره'!C:C,0),MATCH(I$1,'اطلاعات دوره'!$1:$1,0)),0)</f>
        <v>0</v>
      </c>
      <c r="J915" s="48">
        <f>IFERROR(INDEX('اطلاعات دوره'!A:Z,MATCH(G915,'اطلاعات دوره'!C:C,0),MATCH(J$1,'اطلاعات دوره'!$1:$1,0)),0)</f>
        <v>0</v>
      </c>
      <c r="K915" s="46"/>
      <c r="L915" s="158" t="str">
        <f>IFERROR(INDEX('اطلاعات دوره'!A:Z,MATCH(G915,'اطلاعات دوره'!C:C,0)-1,MATCH("عنوان",'اطلاعات دوره'!$1:$1,0)),"---")</f>
        <v>---</v>
      </c>
      <c r="M915" s="47" t="str">
        <f t="shared" si="142"/>
        <v>----</v>
      </c>
      <c r="N915" s="48" t="str">
        <f t="shared" si="143"/>
        <v>-/</v>
      </c>
      <c r="O915" s="45"/>
      <c r="P915" s="158">
        <f>IFERROR(INDEX('قرائت کنتور'!A:AZ,MATCH(A915&amp;"-"&amp;"گاز",'قرائت کنتور'!B:B,0),MATCH(L915,'قرائت کنتور'!$1:$1,0)),0)</f>
        <v>0</v>
      </c>
      <c r="Q915" s="47">
        <f>IFERROR(INDEX('قرائت کنتور'!A:AZ,MATCH(A915&amp;"-"&amp;"گاز",'قرائت کنتور'!B:B,0),MATCH(G915,'قرائت کنتور'!$1:$1,0)),0)</f>
        <v>0</v>
      </c>
      <c r="R915" s="47">
        <f t="shared" si="144"/>
        <v>0</v>
      </c>
      <c r="S915" s="45"/>
      <c r="T915" s="155" t="str">
        <f>IFERROR(INDEX('تعرفه ها'!A:Z,MATCH("بهای هر متر مکعب گاز مصرفی",'تعرفه ها'!$B:$B,0),MATCH(F915,'تعرفه ها'!$2:$2,0)),"---")</f>
        <v>---</v>
      </c>
      <c r="U915" s="50" t="str">
        <f t="shared" si="145"/>
        <v>---</v>
      </c>
      <c r="V915" s="50" t="str">
        <f>IFERROR(ROUND(R915*INDEX('تعرفه ها'!A:Z,MATCH("عوارض گاز به ازاء هر متر مکعب",'تعرفه ها'!$B:$B,0),MATCH(F915,'تعرفه ها'!$2:$2,0)),0),"---")</f>
        <v>---</v>
      </c>
      <c r="W915" s="50" t="str">
        <f>IFERROR(ROUND(((U915+V915)*INDEX('تعرفه ها'!A:Z,MATCH("هزینه نگهداری و تعمیرات شبکه گاز",'تعرفه ها'!$B:$B,0),MATCH(F915,'تعرفه ها'!$2:$2,0))/100),0),"---")</f>
        <v>---</v>
      </c>
      <c r="X915" s="50" t="str">
        <f>IFERROR(IF(INDEX('اطلاعات دوره'!A:Z,MATCH(G915,'اطلاعات دوره'!C:C,0),MATCH("گاز",'اطلاعات دوره'!$1:$1,0))="دارد",ROUND((U915+V915)*INDEX('تعرفه ها'!A:Z,MATCH("پیک فصلی گاز",'تعرفه ها'!$B:$B,0),MATCH(F915,'تعرفه ها'!$2:$2,0))/100,0),0),"---")</f>
        <v>---</v>
      </c>
      <c r="Y915" s="50" t="str">
        <f>IFERROR(ROUND(SUM(U915+V915+W915+X915)*INDEX('تعرفه ها'!A:Z,MATCH("مالیات گاز",'تعرفه ها'!$B:$B,0),MATCH(F915,'تعرفه ها'!$2:$2,0))/100,0),"---")</f>
        <v>---</v>
      </c>
      <c r="Z915" s="50" t="str">
        <f t="shared" si="146"/>
        <v>---</v>
      </c>
      <c r="AA915" s="50" t="str">
        <f t="shared" si="140"/>
        <v>---</v>
      </c>
      <c r="AB915" s="50" t="str">
        <f t="shared" si="147"/>
        <v>---</v>
      </c>
      <c r="AC915" s="50" t="str">
        <f t="shared" si="148"/>
        <v>---</v>
      </c>
      <c r="AD915" s="153" t="str">
        <f t="shared" si="149"/>
        <v>---</v>
      </c>
      <c r="AF915" s="155" t="str">
        <f>IFERROR(IF(INDEX(پرداخت!A:AZ,MATCH(A915&amp;" - "&amp;"گاز",پرداخت!$B:$B,0),MATCH(G915,پرداخت!$1:$1,0))="نشده","نشده","شده"),"---")</f>
        <v>---</v>
      </c>
      <c r="AH915" s="144"/>
      <c r="AI915" s="144"/>
      <c r="AJ915" s="144"/>
    </row>
    <row r="916" spans="1:36" ht="34.9" hidden="1" customHeight="1">
      <c r="A916" s="170"/>
      <c r="B916" s="47">
        <f>IFERROR(INDEX('اطلاعات انشعابات شرکتها'!A:BB,MATCH(A916,'اطلاعات انشعابات شرکتها'!A:A,0),MATCH(B$1,'اطلاعات انشعابات شرکتها'!$1:$1,0)),0)</f>
        <v>0</v>
      </c>
      <c r="C916" s="48">
        <f>IFERROR(INDEX('اطلاعات انشعابات شرکتها'!A:BB,MATCH(A916,'اطلاعات انشعابات شرکتها'!A:A,0),MATCH(C$1,'اطلاعات انشعابات شرکتها'!$1:$1,0)),0)</f>
        <v>0</v>
      </c>
      <c r="D916" s="45"/>
      <c r="E916" s="171"/>
      <c r="F916" s="170"/>
      <c r="G916" s="47" t="str">
        <f t="shared" si="141"/>
        <v>/</v>
      </c>
      <c r="H916" s="47">
        <f>IFERROR(INDEX('اطلاعات دوره'!A:Z,MATCH(G916,'اطلاعات دوره'!C:C,0),MATCH(H$1,'اطلاعات دوره'!$1:$1,0)),0)</f>
        <v>0</v>
      </c>
      <c r="I916" s="47">
        <f>IFERROR(INDEX('اطلاعات دوره'!A:Z,MATCH(G916,'اطلاعات دوره'!C:C,0),MATCH(I$1,'اطلاعات دوره'!$1:$1,0)),0)</f>
        <v>0</v>
      </c>
      <c r="J916" s="48">
        <f>IFERROR(INDEX('اطلاعات دوره'!A:Z,MATCH(G916,'اطلاعات دوره'!C:C,0),MATCH(J$1,'اطلاعات دوره'!$1:$1,0)),0)</f>
        <v>0</v>
      </c>
      <c r="K916" s="46"/>
      <c r="L916" s="158" t="str">
        <f>IFERROR(INDEX('اطلاعات دوره'!A:Z,MATCH(G916,'اطلاعات دوره'!C:C,0)-1,MATCH("عنوان",'اطلاعات دوره'!$1:$1,0)),"---")</f>
        <v>---</v>
      </c>
      <c r="M916" s="47" t="str">
        <f t="shared" si="142"/>
        <v>----</v>
      </c>
      <c r="N916" s="48" t="str">
        <f t="shared" si="143"/>
        <v>-/</v>
      </c>
      <c r="O916" s="45"/>
      <c r="P916" s="158">
        <f>IFERROR(INDEX('قرائت کنتور'!A:AZ,MATCH(A916&amp;"-"&amp;"گاز",'قرائت کنتور'!B:B,0),MATCH(L916,'قرائت کنتور'!$1:$1,0)),0)</f>
        <v>0</v>
      </c>
      <c r="Q916" s="47">
        <f>IFERROR(INDEX('قرائت کنتور'!A:AZ,MATCH(A916&amp;"-"&amp;"گاز",'قرائت کنتور'!B:B,0),MATCH(G916,'قرائت کنتور'!$1:$1,0)),0)</f>
        <v>0</v>
      </c>
      <c r="R916" s="47">
        <f t="shared" si="144"/>
        <v>0</v>
      </c>
      <c r="S916" s="45"/>
      <c r="T916" s="155" t="str">
        <f>IFERROR(INDEX('تعرفه ها'!A:Z,MATCH("بهای هر متر مکعب گاز مصرفی",'تعرفه ها'!$B:$B,0),MATCH(F916,'تعرفه ها'!$2:$2,0)),"---")</f>
        <v>---</v>
      </c>
      <c r="U916" s="50" t="str">
        <f t="shared" si="145"/>
        <v>---</v>
      </c>
      <c r="V916" s="50" t="str">
        <f>IFERROR(ROUND(R916*INDEX('تعرفه ها'!A:Z,MATCH("عوارض گاز به ازاء هر متر مکعب",'تعرفه ها'!$B:$B,0),MATCH(F916,'تعرفه ها'!$2:$2,0)),0),"---")</f>
        <v>---</v>
      </c>
      <c r="W916" s="50" t="str">
        <f>IFERROR(ROUND(((U916+V916)*INDEX('تعرفه ها'!A:Z,MATCH("هزینه نگهداری و تعمیرات شبکه گاز",'تعرفه ها'!$B:$B,0),MATCH(F916,'تعرفه ها'!$2:$2,0))/100),0),"---")</f>
        <v>---</v>
      </c>
      <c r="X916" s="50" t="str">
        <f>IFERROR(IF(INDEX('اطلاعات دوره'!A:Z,MATCH(G916,'اطلاعات دوره'!C:C,0),MATCH("گاز",'اطلاعات دوره'!$1:$1,0))="دارد",ROUND((U916+V916)*INDEX('تعرفه ها'!A:Z,MATCH("پیک فصلی گاز",'تعرفه ها'!$B:$B,0),MATCH(F916,'تعرفه ها'!$2:$2,0))/100,0),0),"---")</f>
        <v>---</v>
      </c>
      <c r="Y916" s="50" t="str">
        <f>IFERROR(ROUND(SUM(U916+V916+W916+X916)*INDEX('تعرفه ها'!A:Z,MATCH("مالیات گاز",'تعرفه ها'!$B:$B,0),MATCH(F916,'تعرفه ها'!$2:$2,0))/100,0),"---")</f>
        <v>---</v>
      </c>
      <c r="Z916" s="50" t="str">
        <f t="shared" si="146"/>
        <v>---</v>
      </c>
      <c r="AA916" s="50" t="str">
        <f t="shared" si="140"/>
        <v>---</v>
      </c>
      <c r="AB916" s="50" t="str">
        <f t="shared" si="147"/>
        <v>---</v>
      </c>
      <c r="AC916" s="50" t="str">
        <f t="shared" si="148"/>
        <v>---</v>
      </c>
      <c r="AD916" s="153" t="str">
        <f t="shared" si="149"/>
        <v>---</v>
      </c>
      <c r="AF916" s="155" t="str">
        <f>IFERROR(IF(INDEX(پرداخت!A:AZ,MATCH(A916&amp;" - "&amp;"گاز",پرداخت!$B:$B,0),MATCH(G916,پرداخت!$1:$1,0))="نشده","نشده","شده"),"---")</f>
        <v>---</v>
      </c>
      <c r="AH916" s="144"/>
      <c r="AI916" s="144"/>
      <c r="AJ916" s="144"/>
    </row>
    <row r="917" spans="1:36" ht="34.9" hidden="1" customHeight="1">
      <c r="A917" s="170"/>
      <c r="B917" s="47">
        <f>IFERROR(INDEX('اطلاعات انشعابات شرکتها'!A:BB,MATCH(A917,'اطلاعات انشعابات شرکتها'!A:A,0),MATCH(B$1,'اطلاعات انشعابات شرکتها'!$1:$1,0)),0)</f>
        <v>0</v>
      </c>
      <c r="C917" s="48">
        <f>IFERROR(INDEX('اطلاعات انشعابات شرکتها'!A:BB,MATCH(A917,'اطلاعات انشعابات شرکتها'!A:A,0),MATCH(C$1,'اطلاعات انشعابات شرکتها'!$1:$1,0)),0)</f>
        <v>0</v>
      </c>
      <c r="D917" s="45"/>
      <c r="E917" s="171"/>
      <c r="F917" s="170"/>
      <c r="G917" s="47" t="str">
        <f t="shared" si="141"/>
        <v>/</v>
      </c>
      <c r="H917" s="47">
        <f>IFERROR(INDEX('اطلاعات دوره'!A:Z,MATCH(G917,'اطلاعات دوره'!C:C,0),MATCH(H$1,'اطلاعات دوره'!$1:$1,0)),0)</f>
        <v>0</v>
      </c>
      <c r="I917" s="47">
        <f>IFERROR(INDEX('اطلاعات دوره'!A:Z,MATCH(G917,'اطلاعات دوره'!C:C,0),MATCH(I$1,'اطلاعات دوره'!$1:$1,0)),0)</f>
        <v>0</v>
      </c>
      <c r="J917" s="48">
        <f>IFERROR(INDEX('اطلاعات دوره'!A:Z,MATCH(G917,'اطلاعات دوره'!C:C,0),MATCH(J$1,'اطلاعات دوره'!$1:$1,0)),0)</f>
        <v>0</v>
      </c>
      <c r="K917" s="46"/>
      <c r="L917" s="158" t="str">
        <f>IFERROR(INDEX('اطلاعات دوره'!A:Z,MATCH(G917,'اطلاعات دوره'!C:C,0)-1,MATCH("عنوان",'اطلاعات دوره'!$1:$1,0)),"---")</f>
        <v>---</v>
      </c>
      <c r="M917" s="47" t="str">
        <f t="shared" si="142"/>
        <v>----</v>
      </c>
      <c r="N917" s="48" t="str">
        <f t="shared" si="143"/>
        <v>-/</v>
      </c>
      <c r="O917" s="45"/>
      <c r="P917" s="158">
        <f>IFERROR(INDEX('قرائت کنتور'!A:AZ,MATCH(A917&amp;"-"&amp;"گاز",'قرائت کنتور'!B:B,0),MATCH(L917,'قرائت کنتور'!$1:$1,0)),0)</f>
        <v>0</v>
      </c>
      <c r="Q917" s="47">
        <f>IFERROR(INDEX('قرائت کنتور'!A:AZ,MATCH(A917&amp;"-"&amp;"گاز",'قرائت کنتور'!B:B,0),MATCH(G917,'قرائت کنتور'!$1:$1,0)),0)</f>
        <v>0</v>
      </c>
      <c r="R917" s="47">
        <f t="shared" si="144"/>
        <v>0</v>
      </c>
      <c r="S917" s="45"/>
      <c r="T917" s="155" t="str">
        <f>IFERROR(INDEX('تعرفه ها'!A:Z,MATCH("بهای هر متر مکعب گاز مصرفی",'تعرفه ها'!$B:$B,0),MATCH(F917,'تعرفه ها'!$2:$2,0)),"---")</f>
        <v>---</v>
      </c>
      <c r="U917" s="50" t="str">
        <f t="shared" si="145"/>
        <v>---</v>
      </c>
      <c r="V917" s="50" t="str">
        <f>IFERROR(ROUND(R917*INDEX('تعرفه ها'!A:Z,MATCH("عوارض گاز به ازاء هر متر مکعب",'تعرفه ها'!$B:$B,0),MATCH(F917,'تعرفه ها'!$2:$2,0)),0),"---")</f>
        <v>---</v>
      </c>
      <c r="W917" s="50" t="str">
        <f>IFERROR(ROUND(((U917+V917)*INDEX('تعرفه ها'!A:Z,MATCH("هزینه نگهداری و تعمیرات شبکه گاز",'تعرفه ها'!$B:$B,0),MATCH(F917,'تعرفه ها'!$2:$2,0))/100),0),"---")</f>
        <v>---</v>
      </c>
      <c r="X917" s="50" t="str">
        <f>IFERROR(IF(INDEX('اطلاعات دوره'!A:Z,MATCH(G917,'اطلاعات دوره'!C:C,0),MATCH("گاز",'اطلاعات دوره'!$1:$1,0))="دارد",ROUND((U917+V917)*INDEX('تعرفه ها'!A:Z,MATCH("پیک فصلی گاز",'تعرفه ها'!$B:$B,0),MATCH(F917,'تعرفه ها'!$2:$2,0))/100,0),0),"---")</f>
        <v>---</v>
      </c>
      <c r="Y917" s="50" t="str">
        <f>IFERROR(ROUND(SUM(U917+V917+W917+X917)*INDEX('تعرفه ها'!A:Z,MATCH("مالیات گاز",'تعرفه ها'!$B:$B,0),MATCH(F917,'تعرفه ها'!$2:$2,0))/100,0),"---")</f>
        <v>---</v>
      </c>
      <c r="Z917" s="50" t="str">
        <f t="shared" si="146"/>
        <v>---</v>
      </c>
      <c r="AA917" s="50" t="str">
        <f t="shared" si="140"/>
        <v>---</v>
      </c>
      <c r="AB917" s="50" t="str">
        <f t="shared" si="147"/>
        <v>---</v>
      </c>
      <c r="AC917" s="50" t="str">
        <f t="shared" si="148"/>
        <v>---</v>
      </c>
      <c r="AD917" s="153" t="str">
        <f t="shared" si="149"/>
        <v>---</v>
      </c>
      <c r="AF917" s="155" t="str">
        <f>IFERROR(IF(INDEX(پرداخت!A:AZ,MATCH(A917&amp;" - "&amp;"گاز",پرداخت!$B:$B,0),MATCH(G917,پرداخت!$1:$1,0))="نشده","نشده","شده"),"---")</f>
        <v>---</v>
      </c>
      <c r="AH917" s="144"/>
      <c r="AI917" s="144"/>
      <c r="AJ917" s="144"/>
    </row>
    <row r="918" spans="1:36" ht="34.9" hidden="1" customHeight="1">
      <c r="A918" s="170"/>
      <c r="B918" s="47">
        <f>IFERROR(INDEX('اطلاعات انشعابات شرکتها'!A:BB,MATCH(A918,'اطلاعات انشعابات شرکتها'!A:A,0),MATCH(B$1,'اطلاعات انشعابات شرکتها'!$1:$1,0)),0)</f>
        <v>0</v>
      </c>
      <c r="C918" s="48">
        <f>IFERROR(INDEX('اطلاعات انشعابات شرکتها'!A:BB,MATCH(A918,'اطلاعات انشعابات شرکتها'!A:A,0),MATCH(C$1,'اطلاعات انشعابات شرکتها'!$1:$1,0)),0)</f>
        <v>0</v>
      </c>
      <c r="D918" s="45"/>
      <c r="E918" s="171"/>
      <c r="F918" s="170"/>
      <c r="G918" s="47" t="str">
        <f t="shared" si="141"/>
        <v>/</v>
      </c>
      <c r="H918" s="47">
        <f>IFERROR(INDEX('اطلاعات دوره'!A:Z,MATCH(G918,'اطلاعات دوره'!C:C,0),MATCH(H$1,'اطلاعات دوره'!$1:$1,0)),0)</f>
        <v>0</v>
      </c>
      <c r="I918" s="47">
        <f>IFERROR(INDEX('اطلاعات دوره'!A:Z,MATCH(G918,'اطلاعات دوره'!C:C,0),MATCH(I$1,'اطلاعات دوره'!$1:$1,0)),0)</f>
        <v>0</v>
      </c>
      <c r="J918" s="48">
        <f>IFERROR(INDEX('اطلاعات دوره'!A:Z,MATCH(G918,'اطلاعات دوره'!C:C,0),MATCH(J$1,'اطلاعات دوره'!$1:$1,0)),0)</f>
        <v>0</v>
      </c>
      <c r="K918" s="46"/>
      <c r="L918" s="158" t="str">
        <f>IFERROR(INDEX('اطلاعات دوره'!A:Z,MATCH(G918,'اطلاعات دوره'!C:C,0)-1,MATCH("عنوان",'اطلاعات دوره'!$1:$1,0)),"---")</f>
        <v>---</v>
      </c>
      <c r="M918" s="47" t="str">
        <f t="shared" si="142"/>
        <v>----</v>
      </c>
      <c r="N918" s="48" t="str">
        <f t="shared" si="143"/>
        <v>-/</v>
      </c>
      <c r="O918" s="45"/>
      <c r="P918" s="158">
        <f>IFERROR(INDEX('قرائت کنتور'!A:AZ,MATCH(A918&amp;"-"&amp;"گاز",'قرائت کنتور'!B:B,0),MATCH(L918,'قرائت کنتور'!$1:$1,0)),0)</f>
        <v>0</v>
      </c>
      <c r="Q918" s="47">
        <f>IFERROR(INDEX('قرائت کنتور'!A:AZ,MATCH(A918&amp;"-"&amp;"گاز",'قرائت کنتور'!B:B,0),MATCH(G918,'قرائت کنتور'!$1:$1,0)),0)</f>
        <v>0</v>
      </c>
      <c r="R918" s="47">
        <f t="shared" si="144"/>
        <v>0</v>
      </c>
      <c r="S918" s="45"/>
      <c r="T918" s="155" t="str">
        <f>IFERROR(INDEX('تعرفه ها'!A:Z,MATCH("بهای هر متر مکعب گاز مصرفی",'تعرفه ها'!$B:$B,0),MATCH(F918,'تعرفه ها'!$2:$2,0)),"---")</f>
        <v>---</v>
      </c>
      <c r="U918" s="50" t="str">
        <f t="shared" si="145"/>
        <v>---</v>
      </c>
      <c r="V918" s="50" t="str">
        <f>IFERROR(ROUND(R918*INDEX('تعرفه ها'!A:Z,MATCH("عوارض گاز به ازاء هر متر مکعب",'تعرفه ها'!$B:$B,0),MATCH(F918,'تعرفه ها'!$2:$2,0)),0),"---")</f>
        <v>---</v>
      </c>
      <c r="W918" s="50" t="str">
        <f>IFERROR(ROUND(((U918+V918)*INDEX('تعرفه ها'!A:Z,MATCH("هزینه نگهداری و تعمیرات شبکه گاز",'تعرفه ها'!$B:$B,0),MATCH(F918,'تعرفه ها'!$2:$2,0))/100),0),"---")</f>
        <v>---</v>
      </c>
      <c r="X918" s="50" t="str">
        <f>IFERROR(IF(INDEX('اطلاعات دوره'!A:Z,MATCH(G918,'اطلاعات دوره'!C:C,0),MATCH("گاز",'اطلاعات دوره'!$1:$1,0))="دارد",ROUND((U918+V918)*INDEX('تعرفه ها'!A:Z,MATCH("پیک فصلی گاز",'تعرفه ها'!$B:$B,0),MATCH(F918,'تعرفه ها'!$2:$2,0))/100,0),0),"---")</f>
        <v>---</v>
      </c>
      <c r="Y918" s="50" t="str">
        <f>IFERROR(ROUND(SUM(U918+V918+W918+X918)*INDEX('تعرفه ها'!A:Z,MATCH("مالیات گاز",'تعرفه ها'!$B:$B,0),MATCH(F918,'تعرفه ها'!$2:$2,0))/100,0),"---")</f>
        <v>---</v>
      </c>
      <c r="Z918" s="50" t="str">
        <f t="shared" si="146"/>
        <v>---</v>
      </c>
      <c r="AA918" s="50" t="str">
        <f t="shared" si="140"/>
        <v>---</v>
      </c>
      <c r="AB918" s="50" t="str">
        <f t="shared" si="147"/>
        <v>---</v>
      </c>
      <c r="AC918" s="50" t="str">
        <f t="shared" si="148"/>
        <v>---</v>
      </c>
      <c r="AD918" s="153" t="str">
        <f t="shared" si="149"/>
        <v>---</v>
      </c>
      <c r="AF918" s="155" t="str">
        <f>IFERROR(IF(INDEX(پرداخت!A:AZ,MATCH(A918&amp;" - "&amp;"گاز",پرداخت!$B:$B,0),MATCH(G918,پرداخت!$1:$1,0))="نشده","نشده","شده"),"---")</f>
        <v>---</v>
      </c>
      <c r="AH918" s="144"/>
      <c r="AI918" s="144"/>
      <c r="AJ918" s="144"/>
    </row>
    <row r="919" spans="1:36" ht="34.9" hidden="1" customHeight="1">
      <c r="A919" s="170"/>
      <c r="B919" s="47">
        <f>IFERROR(INDEX('اطلاعات انشعابات شرکتها'!A:BB,MATCH(A919,'اطلاعات انشعابات شرکتها'!A:A,0),MATCH(B$1,'اطلاعات انشعابات شرکتها'!$1:$1,0)),0)</f>
        <v>0</v>
      </c>
      <c r="C919" s="48">
        <f>IFERROR(INDEX('اطلاعات انشعابات شرکتها'!A:BB,MATCH(A919,'اطلاعات انشعابات شرکتها'!A:A,0),MATCH(C$1,'اطلاعات انشعابات شرکتها'!$1:$1,0)),0)</f>
        <v>0</v>
      </c>
      <c r="D919" s="45"/>
      <c r="E919" s="171"/>
      <c r="F919" s="170"/>
      <c r="G919" s="47" t="str">
        <f t="shared" si="141"/>
        <v>/</v>
      </c>
      <c r="H919" s="47">
        <f>IFERROR(INDEX('اطلاعات دوره'!A:Z,MATCH(G919,'اطلاعات دوره'!C:C,0),MATCH(H$1,'اطلاعات دوره'!$1:$1,0)),0)</f>
        <v>0</v>
      </c>
      <c r="I919" s="47">
        <f>IFERROR(INDEX('اطلاعات دوره'!A:Z,MATCH(G919,'اطلاعات دوره'!C:C,0),MATCH(I$1,'اطلاعات دوره'!$1:$1,0)),0)</f>
        <v>0</v>
      </c>
      <c r="J919" s="48">
        <f>IFERROR(INDEX('اطلاعات دوره'!A:Z,MATCH(G919,'اطلاعات دوره'!C:C,0),MATCH(J$1,'اطلاعات دوره'!$1:$1,0)),0)</f>
        <v>0</v>
      </c>
      <c r="K919" s="46"/>
      <c r="L919" s="158" t="str">
        <f>IFERROR(INDEX('اطلاعات دوره'!A:Z,MATCH(G919,'اطلاعات دوره'!C:C,0)-1,MATCH("عنوان",'اطلاعات دوره'!$1:$1,0)),"---")</f>
        <v>---</v>
      </c>
      <c r="M919" s="47" t="str">
        <f t="shared" si="142"/>
        <v>----</v>
      </c>
      <c r="N919" s="48" t="str">
        <f t="shared" si="143"/>
        <v>-/</v>
      </c>
      <c r="O919" s="45"/>
      <c r="P919" s="158">
        <f>IFERROR(INDEX('قرائت کنتور'!A:AZ,MATCH(A919&amp;"-"&amp;"گاز",'قرائت کنتور'!B:B,0),MATCH(L919,'قرائت کنتور'!$1:$1,0)),0)</f>
        <v>0</v>
      </c>
      <c r="Q919" s="47">
        <f>IFERROR(INDEX('قرائت کنتور'!A:AZ,MATCH(A919&amp;"-"&amp;"گاز",'قرائت کنتور'!B:B,0),MATCH(G919,'قرائت کنتور'!$1:$1,0)),0)</f>
        <v>0</v>
      </c>
      <c r="R919" s="47">
        <f t="shared" si="144"/>
        <v>0</v>
      </c>
      <c r="S919" s="45"/>
      <c r="T919" s="155" t="str">
        <f>IFERROR(INDEX('تعرفه ها'!A:Z,MATCH("بهای هر متر مکعب گاز مصرفی",'تعرفه ها'!$B:$B,0),MATCH(F919,'تعرفه ها'!$2:$2,0)),"---")</f>
        <v>---</v>
      </c>
      <c r="U919" s="50" t="str">
        <f t="shared" si="145"/>
        <v>---</v>
      </c>
      <c r="V919" s="50" t="str">
        <f>IFERROR(ROUND(R919*INDEX('تعرفه ها'!A:Z,MATCH("عوارض گاز به ازاء هر متر مکعب",'تعرفه ها'!$B:$B,0),MATCH(F919,'تعرفه ها'!$2:$2,0)),0),"---")</f>
        <v>---</v>
      </c>
      <c r="W919" s="50" t="str">
        <f>IFERROR(ROUND(((U919+V919)*INDEX('تعرفه ها'!A:Z,MATCH("هزینه نگهداری و تعمیرات شبکه گاز",'تعرفه ها'!$B:$B,0),MATCH(F919,'تعرفه ها'!$2:$2,0))/100),0),"---")</f>
        <v>---</v>
      </c>
      <c r="X919" s="50" t="str">
        <f>IFERROR(IF(INDEX('اطلاعات دوره'!A:Z,MATCH(G919,'اطلاعات دوره'!C:C,0),MATCH("گاز",'اطلاعات دوره'!$1:$1,0))="دارد",ROUND((U919+V919)*INDEX('تعرفه ها'!A:Z,MATCH("پیک فصلی گاز",'تعرفه ها'!$B:$B,0),MATCH(F919,'تعرفه ها'!$2:$2,0))/100,0),0),"---")</f>
        <v>---</v>
      </c>
      <c r="Y919" s="50" t="str">
        <f>IFERROR(ROUND(SUM(U919+V919+W919+X919)*INDEX('تعرفه ها'!A:Z,MATCH("مالیات گاز",'تعرفه ها'!$B:$B,0),MATCH(F919,'تعرفه ها'!$2:$2,0))/100,0),"---")</f>
        <v>---</v>
      </c>
      <c r="Z919" s="50" t="str">
        <f t="shared" si="146"/>
        <v>---</v>
      </c>
      <c r="AA919" s="50" t="str">
        <f t="shared" si="140"/>
        <v>---</v>
      </c>
      <c r="AB919" s="50" t="str">
        <f t="shared" si="147"/>
        <v>---</v>
      </c>
      <c r="AC919" s="50" t="str">
        <f t="shared" si="148"/>
        <v>---</v>
      </c>
      <c r="AD919" s="153" t="str">
        <f t="shared" si="149"/>
        <v>---</v>
      </c>
      <c r="AF919" s="155" t="str">
        <f>IFERROR(IF(INDEX(پرداخت!A:AZ,MATCH(A919&amp;" - "&amp;"گاز",پرداخت!$B:$B,0),MATCH(G919,پرداخت!$1:$1,0))="نشده","نشده","شده"),"---")</f>
        <v>---</v>
      </c>
      <c r="AH919" s="144"/>
      <c r="AI919" s="144"/>
      <c r="AJ919" s="144"/>
    </row>
    <row r="920" spans="1:36" ht="34.9" hidden="1" customHeight="1">
      <c r="A920" s="170"/>
      <c r="B920" s="47">
        <f>IFERROR(INDEX('اطلاعات انشعابات شرکتها'!A:BB,MATCH(A920,'اطلاعات انشعابات شرکتها'!A:A,0),MATCH(B$1,'اطلاعات انشعابات شرکتها'!$1:$1,0)),0)</f>
        <v>0</v>
      </c>
      <c r="C920" s="48">
        <f>IFERROR(INDEX('اطلاعات انشعابات شرکتها'!A:BB,MATCH(A920,'اطلاعات انشعابات شرکتها'!A:A,0),MATCH(C$1,'اطلاعات انشعابات شرکتها'!$1:$1,0)),0)</f>
        <v>0</v>
      </c>
      <c r="D920" s="45"/>
      <c r="E920" s="171"/>
      <c r="F920" s="170"/>
      <c r="G920" s="47" t="str">
        <f t="shared" si="141"/>
        <v>/</v>
      </c>
      <c r="H920" s="47">
        <f>IFERROR(INDEX('اطلاعات دوره'!A:Z,MATCH(G920,'اطلاعات دوره'!C:C,0),MATCH(H$1,'اطلاعات دوره'!$1:$1,0)),0)</f>
        <v>0</v>
      </c>
      <c r="I920" s="47">
        <f>IFERROR(INDEX('اطلاعات دوره'!A:Z,MATCH(G920,'اطلاعات دوره'!C:C,0),MATCH(I$1,'اطلاعات دوره'!$1:$1,0)),0)</f>
        <v>0</v>
      </c>
      <c r="J920" s="48">
        <f>IFERROR(INDEX('اطلاعات دوره'!A:Z,MATCH(G920,'اطلاعات دوره'!C:C,0),MATCH(J$1,'اطلاعات دوره'!$1:$1,0)),0)</f>
        <v>0</v>
      </c>
      <c r="K920" s="46"/>
      <c r="L920" s="158" t="str">
        <f>IFERROR(INDEX('اطلاعات دوره'!A:Z,MATCH(G920,'اطلاعات دوره'!C:C,0)-1,MATCH("عنوان",'اطلاعات دوره'!$1:$1,0)),"---")</f>
        <v>---</v>
      </c>
      <c r="M920" s="47" t="str">
        <f t="shared" si="142"/>
        <v>----</v>
      </c>
      <c r="N920" s="48" t="str">
        <f t="shared" si="143"/>
        <v>-/</v>
      </c>
      <c r="O920" s="45"/>
      <c r="P920" s="158">
        <f>IFERROR(INDEX('قرائت کنتور'!A:AZ,MATCH(A920&amp;"-"&amp;"گاز",'قرائت کنتور'!B:B,0),MATCH(L920,'قرائت کنتور'!$1:$1,0)),0)</f>
        <v>0</v>
      </c>
      <c r="Q920" s="47">
        <f>IFERROR(INDEX('قرائت کنتور'!A:AZ,MATCH(A920&amp;"-"&amp;"گاز",'قرائت کنتور'!B:B,0),MATCH(G920,'قرائت کنتور'!$1:$1,0)),0)</f>
        <v>0</v>
      </c>
      <c r="R920" s="47">
        <f t="shared" si="144"/>
        <v>0</v>
      </c>
      <c r="S920" s="45"/>
      <c r="T920" s="155" t="str">
        <f>IFERROR(INDEX('تعرفه ها'!A:Z,MATCH("بهای هر متر مکعب گاز مصرفی",'تعرفه ها'!$B:$B,0),MATCH(F920,'تعرفه ها'!$2:$2,0)),"---")</f>
        <v>---</v>
      </c>
      <c r="U920" s="50" t="str">
        <f t="shared" si="145"/>
        <v>---</v>
      </c>
      <c r="V920" s="50" t="str">
        <f>IFERROR(ROUND(R920*INDEX('تعرفه ها'!A:Z,MATCH("عوارض گاز به ازاء هر متر مکعب",'تعرفه ها'!$B:$B,0),MATCH(F920,'تعرفه ها'!$2:$2,0)),0),"---")</f>
        <v>---</v>
      </c>
      <c r="W920" s="50" t="str">
        <f>IFERROR(ROUND(((U920+V920)*INDEX('تعرفه ها'!A:Z,MATCH("هزینه نگهداری و تعمیرات شبکه گاز",'تعرفه ها'!$B:$B,0),MATCH(F920,'تعرفه ها'!$2:$2,0))/100),0),"---")</f>
        <v>---</v>
      </c>
      <c r="X920" s="50" t="str">
        <f>IFERROR(IF(INDEX('اطلاعات دوره'!A:Z,MATCH(G920,'اطلاعات دوره'!C:C,0),MATCH("گاز",'اطلاعات دوره'!$1:$1,0))="دارد",ROUND((U920+V920)*INDEX('تعرفه ها'!A:Z,MATCH("پیک فصلی گاز",'تعرفه ها'!$B:$B,0),MATCH(F920,'تعرفه ها'!$2:$2,0))/100,0),0),"---")</f>
        <v>---</v>
      </c>
      <c r="Y920" s="50" t="str">
        <f>IFERROR(ROUND(SUM(U920+V920+W920+X920)*INDEX('تعرفه ها'!A:Z,MATCH("مالیات گاز",'تعرفه ها'!$B:$B,0),MATCH(F920,'تعرفه ها'!$2:$2,0))/100,0),"---")</f>
        <v>---</v>
      </c>
      <c r="Z920" s="50" t="str">
        <f t="shared" si="146"/>
        <v>---</v>
      </c>
      <c r="AA920" s="50" t="str">
        <f t="shared" si="140"/>
        <v>---</v>
      </c>
      <c r="AB920" s="50" t="str">
        <f t="shared" si="147"/>
        <v>---</v>
      </c>
      <c r="AC920" s="50" t="str">
        <f t="shared" si="148"/>
        <v>---</v>
      </c>
      <c r="AD920" s="153" t="str">
        <f t="shared" si="149"/>
        <v>---</v>
      </c>
      <c r="AF920" s="155" t="str">
        <f>IFERROR(IF(INDEX(پرداخت!A:AZ,MATCH(A920&amp;" - "&amp;"گاز",پرداخت!$B:$B,0),MATCH(G920,پرداخت!$1:$1,0))="نشده","نشده","شده"),"---")</f>
        <v>---</v>
      </c>
      <c r="AH920" s="144"/>
      <c r="AI920" s="144"/>
      <c r="AJ920" s="144"/>
    </row>
    <row r="921" spans="1:36" ht="34.9" hidden="1" customHeight="1">
      <c r="A921" s="170"/>
      <c r="B921" s="47">
        <f>IFERROR(INDEX('اطلاعات انشعابات شرکتها'!A:BB,MATCH(A921,'اطلاعات انشعابات شرکتها'!A:A,0),MATCH(B$1,'اطلاعات انشعابات شرکتها'!$1:$1,0)),0)</f>
        <v>0</v>
      </c>
      <c r="C921" s="48">
        <f>IFERROR(INDEX('اطلاعات انشعابات شرکتها'!A:BB,MATCH(A921,'اطلاعات انشعابات شرکتها'!A:A,0),MATCH(C$1,'اطلاعات انشعابات شرکتها'!$1:$1,0)),0)</f>
        <v>0</v>
      </c>
      <c r="D921" s="45"/>
      <c r="E921" s="171"/>
      <c r="F921" s="170"/>
      <c r="G921" s="47" t="str">
        <f t="shared" si="141"/>
        <v>/</v>
      </c>
      <c r="H921" s="47">
        <f>IFERROR(INDEX('اطلاعات دوره'!A:Z,MATCH(G921,'اطلاعات دوره'!C:C,0),MATCH(H$1,'اطلاعات دوره'!$1:$1,0)),0)</f>
        <v>0</v>
      </c>
      <c r="I921" s="47">
        <f>IFERROR(INDEX('اطلاعات دوره'!A:Z,MATCH(G921,'اطلاعات دوره'!C:C,0),MATCH(I$1,'اطلاعات دوره'!$1:$1,0)),0)</f>
        <v>0</v>
      </c>
      <c r="J921" s="48">
        <f>IFERROR(INDEX('اطلاعات دوره'!A:Z,MATCH(G921,'اطلاعات دوره'!C:C,0),MATCH(J$1,'اطلاعات دوره'!$1:$1,0)),0)</f>
        <v>0</v>
      </c>
      <c r="K921" s="46"/>
      <c r="L921" s="158" t="str">
        <f>IFERROR(INDEX('اطلاعات دوره'!A:Z,MATCH(G921,'اطلاعات دوره'!C:C,0)-1,MATCH("عنوان",'اطلاعات دوره'!$1:$1,0)),"---")</f>
        <v>---</v>
      </c>
      <c r="M921" s="47" t="str">
        <f t="shared" si="142"/>
        <v>----</v>
      </c>
      <c r="N921" s="48" t="str">
        <f t="shared" si="143"/>
        <v>-/</v>
      </c>
      <c r="O921" s="45"/>
      <c r="P921" s="158">
        <f>IFERROR(INDEX('قرائت کنتور'!A:AZ,MATCH(A921&amp;"-"&amp;"گاز",'قرائت کنتور'!B:B,0),MATCH(L921,'قرائت کنتور'!$1:$1,0)),0)</f>
        <v>0</v>
      </c>
      <c r="Q921" s="47">
        <f>IFERROR(INDEX('قرائت کنتور'!A:AZ,MATCH(A921&amp;"-"&amp;"گاز",'قرائت کنتور'!B:B,0),MATCH(G921,'قرائت کنتور'!$1:$1,0)),0)</f>
        <v>0</v>
      </c>
      <c r="R921" s="47">
        <f t="shared" si="144"/>
        <v>0</v>
      </c>
      <c r="S921" s="45"/>
      <c r="T921" s="155" t="str">
        <f>IFERROR(INDEX('تعرفه ها'!A:Z,MATCH("بهای هر متر مکعب گاز مصرفی",'تعرفه ها'!$B:$B,0),MATCH(F921,'تعرفه ها'!$2:$2,0)),"---")</f>
        <v>---</v>
      </c>
      <c r="U921" s="50" t="str">
        <f t="shared" si="145"/>
        <v>---</v>
      </c>
      <c r="V921" s="50" t="str">
        <f>IFERROR(ROUND(R921*INDEX('تعرفه ها'!A:Z,MATCH("عوارض گاز به ازاء هر متر مکعب",'تعرفه ها'!$B:$B,0),MATCH(F921,'تعرفه ها'!$2:$2,0)),0),"---")</f>
        <v>---</v>
      </c>
      <c r="W921" s="50" t="str">
        <f>IFERROR(ROUND(((U921+V921)*INDEX('تعرفه ها'!A:Z,MATCH("هزینه نگهداری و تعمیرات شبکه گاز",'تعرفه ها'!$B:$B,0),MATCH(F921,'تعرفه ها'!$2:$2,0))/100),0),"---")</f>
        <v>---</v>
      </c>
      <c r="X921" s="50" t="str">
        <f>IFERROR(IF(INDEX('اطلاعات دوره'!A:Z,MATCH(G921,'اطلاعات دوره'!C:C,0),MATCH("گاز",'اطلاعات دوره'!$1:$1,0))="دارد",ROUND((U921+V921)*INDEX('تعرفه ها'!A:Z,MATCH("پیک فصلی گاز",'تعرفه ها'!$B:$B,0),MATCH(F921,'تعرفه ها'!$2:$2,0))/100,0),0),"---")</f>
        <v>---</v>
      </c>
      <c r="Y921" s="50" t="str">
        <f>IFERROR(ROUND(SUM(U921+V921+W921+X921)*INDEX('تعرفه ها'!A:Z,MATCH("مالیات گاز",'تعرفه ها'!$B:$B,0),MATCH(F921,'تعرفه ها'!$2:$2,0))/100,0),"---")</f>
        <v>---</v>
      </c>
      <c r="Z921" s="50" t="str">
        <f t="shared" si="146"/>
        <v>---</v>
      </c>
      <c r="AA921" s="50" t="str">
        <f t="shared" si="140"/>
        <v>---</v>
      </c>
      <c r="AB921" s="50" t="str">
        <f t="shared" si="147"/>
        <v>---</v>
      </c>
      <c r="AC921" s="50" t="str">
        <f t="shared" si="148"/>
        <v>---</v>
      </c>
      <c r="AD921" s="153" t="str">
        <f t="shared" si="149"/>
        <v>---</v>
      </c>
      <c r="AF921" s="155" t="str">
        <f>IFERROR(IF(INDEX(پرداخت!A:AZ,MATCH(A921&amp;" - "&amp;"گاز",پرداخت!$B:$B,0),MATCH(G921,پرداخت!$1:$1,0))="نشده","نشده","شده"),"---")</f>
        <v>---</v>
      </c>
      <c r="AH921" s="144"/>
      <c r="AI921" s="144"/>
      <c r="AJ921" s="144"/>
    </row>
    <row r="922" spans="1:36" ht="34.9" hidden="1" customHeight="1">
      <c r="A922" s="170"/>
      <c r="B922" s="47">
        <f>IFERROR(INDEX('اطلاعات انشعابات شرکتها'!A:BB,MATCH(A922,'اطلاعات انشعابات شرکتها'!A:A,0),MATCH(B$1,'اطلاعات انشعابات شرکتها'!$1:$1,0)),0)</f>
        <v>0</v>
      </c>
      <c r="C922" s="48">
        <f>IFERROR(INDEX('اطلاعات انشعابات شرکتها'!A:BB,MATCH(A922,'اطلاعات انشعابات شرکتها'!A:A,0),MATCH(C$1,'اطلاعات انشعابات شرکتها'!$1:$1,0)),0)</f>
        <v>0</v>
      </c>
      <c r="D922" s="45"/>
      <c r="E922" s="171"/>
      <c r="F922" s="170"/>
      <c r="G922" s="47" t="str">
        <f t="shared" si="141"/>
        <v>/</v>
      </c>
      <c r="H922" s="47">
        <f>IFERROR(INDEX('اطلاعات دوره'!A:Z,MATCH(G922,'اطلاعات دوره'!C:C,0),MATCH(H$1,'اطلاعات دوره'!$1:$1,0)),0)</f>
        <v>0</v>
      </c>
      <c r="I922" s="47">
        <f>IFERROR(INDEX('اطلاعات دوره'!A:Z,MATCH(G922,'اطلاعات دوره'!C:C,0),MATCH(I$1,'اطلاعات دوره'!$1:$1,0)),0)</f>
        <v>0</v>
      </c>
      <c r="J922" s="48">
        <f>IFERROR(INDEX('اطلاعات دوره'!A:Z,MATCH(G922,'اطلاعات دوره'!C:C,0),MATCH(J$1,'اطلاعات دوره'!$1:$1,0)),0)</f>
        <v>0</v>
      </c>
      <c r="K922" s="46"/>
      <c r="L922" s="158" t="str">
        <f>IFERROR(INDEX('اطلاعات دوره'!A:Z,MATCH(G922,'اطلاعات دوره'!C:C,0)-1,MATCH("عنوان",'اطلاعات دوره'!$1:$1,0)),"---")</f>
        <v>---</v>
      </c>
      <c r="M922" s="47" t="str">
        <f t="shared" si="142"/>
        <v>----</v>
      </c>
      <c r="N922" s="48" t="str">
        <f t="shared" si="143"/>
        <v>-/</v>
      </c>
      <c r="O922" s="45"/>
      <c r="P922" s="158">
        <f>IFERROR(INDEX('قرائت کنتور'!A:AZ,MATCH(A922&amp;"-"&amp;"گاز",'قرائت کنتور'!B:B,0),MATCH(L922,'قرائت کنتور'!$1:$1,0)),0)</f>
        <v>0</v>
      </c>
      <c r="Q922" s="47">
        <f>IFERROR(INDEX('قرائت کنتور'!A:AZ,MATCH(A922&amp;"-"&amp;"گاز",'قرائت کنتور'!B:B,0),MATCH(G922,'قرائت کنتور'!$1:$1,0)),0)</f>
        <v>0</v>
      </c>
      <c r="R922" s="47">
        <f t="shared" si="144"/>
        <v>0</v>
      </c>
      <c r="S922" s="45"/>
      <c r="T922" s="155" t="str">
        <f>IFERROR(INDEX('تعرفه ها'!A:Z,MATCH("بهای هر متر مکعب گاز مصرفی",'تعرفه ها'!$B:$B,0),MATCH(F922,'تعرفه ها'!$2:$2,0)),"---")</f>
        <v>---</v>
      </c>
      <c r="U922" s="50" t="str">
        <f t="shared" si="145"/>
        <v>---</v>
      </c>
      <c r="V922" s="50" t="str">
        <f>IFERROR(ROUND(R922*INDEX('تعرفه ها'!A:Z,MATCH("عوارض گاز به ازاء هر متر مکعب",'تعرفه ها'!$B:$B,0),MATCH(F922,'تعرفه ها'!$2:$2,0)),0),"---")</f>
        <v>---</v>
      </c>
      <c r="W922" s="50" t="str">
        <f>IFERROR(ROUND(((U922+V922)*INDEX('تعرفه ها'!A:Z,MATCH("هزینه نگهداری و تعمیرات شبکه گاز",'تعرفه ها'!$B:$B,0),MATCH(F922,'تعرفه ها'!$2:$2,0))/100),0),"---")</f>
        <v>---</v>
      </c>
      <c r="X922" s="50" t="str">
        <f>IFERROR(IF(INDEX('اطلاعات دوره'!A:Z,MATCH(G922,'اطلاعات دوره'!C:C,0),MATCH("گاز",'اطلاعات دوره'!$1:$1,0))="دارد",ROUND((U922+V922)*INDEX('تعرفه ها'!A:Z,MATCH("پیک فصلی گاز",'تعرفه ها'!$B:$B,0),MATCH(F922,'تعرفه ها'!$2:$2,0))/100,0),0),"---")</f>
        <v>---</v>
      </c>
      <c r="Y922" s="50" t="str">
        <f>IFERROR(ROUND(SUM(U922+V922+W922+X922)*INDEX('تعرفه ها'!A:Z,MATCH("مالیات گاز",'تعرفه ها'!$B:$B,0),MATCH(F922,'تعرفه ها'!$2:$2,0))/100,0),"---")</f>
        <v>---</v>
      </c>
      <c r="Z922" s="50" t="str">
        <f t="shared" si="146"/>
        <v>---</v>
      </c>
      <c r="AA922" s="50" t="str">
        <f t="shared" si="140"/>
        <v>---</v>
      </c>
      <c r="AB922" s="50" t="str">
        <f t="shared" si="147"/>
        <v>---</v>
      </c>
      <c r="AC922" s="50" t="str">
        <f t="shared" si="148"/>
        <v>---</v>
      </c>
      <c r="AD922" s="153" t="str">
        <f t="shared" si="149"/>
        <v>---</v>
      </c>
      <c r="AF922" s="155" t="str">
        <f>IFERROR(IF(INDEX(پرداخت!A:AZ,MATCH(A922&amp;" - "&amp;"گاز",پرداخت!$B:$B,0),MATCH(G922,پرداخت!$1:$1,0))="نشده","نشده","شده"),"---")</f>
        <v>---</v>
      </c>
      <c r="AH922" s="144"/>
      <c r="AI922" s="144"/>
      <c r="AJ922" s="144"/>
    </row>
    <row r="923" spans="1:36" ht="34.9" hidden="1" customHeight="1">
      <c r="A923" s="170"/>
      <c r="B923" s="47">
        <f>IFERROR(INDEX('اطلاعات انشعابات شرکتها'!A:BB,MATCH(A923,'اطلاعات انشعابات شرکتها'!A:A,0),MATCH(B$1,'اطلاعات انشعابات شرکتها'!$1:$1,0)),0)</f>
        <v>0</v>
      </c>
      <c r="C923" s="48">
        <f>IFERROR(INDEX('اطلاعات انشعابات شرکتها'!A:BB,MATCH(A923,'اطلاعات انشعابات شرکتها'!A:A,0),MATCH(C$1,'اطلاعات انشعابات شرکتها'!$1:$1,0)),0)</f>
        <v>0</v>
      </c>
      <c r="D923" s="45"/>
      <c r="E923" s="171"/>
      <c r="F923" s="170"/>
      <c r="G923" s="47" t="str">
        <f t="shared" si="141"/>
        <v>/</v>
      </c>
      <c r="H923" s="47">
        <f>IFERROR(INDEX('اطلاعات دوره'!A:Z,MATCH(G923,'اطلاعات دوره'!C:C,0),MATCH(H$1,'اطلاعات دوره'!$1:$1,0)),0)</f>
        <v>0</v>
      </c>
      <c r="I923" s="47">
        <f>IFERROR(INDEX('اطلاعات دوره'!A:Z,MATCH(G923,'اطلاعات دوره'!C:C,0),MATCH(I$1,'اطلاعات دوره'!$1:$1,0)),0)</f>
        <v>0</v>
      </c>
      <c r="J923" s="48">
        <f>IFERROR(INDEX('اطلاعات دوره'!A:Z,MATCH(G923,'اطلاعات دوره'!C:C,0),MATCH(J$1,'اطلاعات دوره'!$1:$1,0)),0)</f>
        <v>0</v>
      </c>
      <c r="K923" s="46"/>
      <c r="L923" s="158" t="str">
        <f>IFERROR(INDEX('اطلاعات دوره'!A:Z,MATCH(G923,'اطلاعات دوره'!C:C,0)-1,MATCH("عنوان",'اطلاعات دوره'!$1:$1,0)),"---")</f>
        <v>---</v>
      </c>
      <c r="M923" s="47" t="str">
        <f t="shared" si="142"/>
        <v>----</v>
      </c>
      <c r="N923" s="48" t="str">
        <f t="shared" si="143"/>
        <v>-/</v>
      </c>
      <c r="O923" s="45"/>
      <c r="P923" s="158">
        <f>IFERROR(INDEX('قرائت کنتور'!A:AZ,MATCH(A923&amp;"-"&amp;"گاز",'قرائت کنتور'!B:B,0),MATCH(L923,'قرائت کنتور'!$1:$1,0)),0)</f>
        <v>0</v>
      </c>
      <c r="Q923" s="47">
        <f>IFERROR(INDEX('قرائت کنتور'!A:AZ,MATCH(A923&amp;"-"&amp;"گاز",'قرائت کنتور'!B:B,0),MATCH(G923,'قرائت کنتور'!$1:$1,0)),0)</f>
        <v>0</v>
      </c>
      <c r="R923" s="47">
        <f t="shared" si="144"/>
        <v>0</v>
      </c>
      <c r="S923" s="45"/>
      <c r="T923" s="155" t="str">
        <f>IFERROR(INDEX('تعرفه ها'!A:Z,MATCH("بهای هر متر مکعب گاز مصرفی",'تعرفه ها'!$B:$B,0),MATCH(F923,'تعرفه ها'!$2:$2,0)),"---")</f>
        <v>---</v>
      </c>
      <c r="U923" s="50" t="str">
        <f t="shared" si="145"/>
        <v>---</v>
      </c>
      <c r="V923" s="50" t="str">
        <f>IFERROR(ROUND(R923*INDEX('تعرفه ها'!A:Z,MATCH("عوارض گاز به ازاء هر متر مکعب",'تعرفه ها'!$B:$B,0),MATCH(F923,'تعرفه ها'!$2:$2,0)),0),"---")</f>
        <v>---</v>
      </c>
      <c r="W923" s="50" t="str">
        <f>IFERROR(ROUND(((U923+V923)*INDEX('تعرفه ها'!A:Z,MATCH("هزینه نگهداری و تعمیرات شبکه گاز",'تعرفه ها'!$B:$B,0),MATCH(F923,'تعرفه ها'!$2:$2,0))/100),0),"---")</f>
        <v>---</v>
      </c>
      <c r="X923" s="50" t="str">
        <f>IFERROR(IF(INDEX('اطلاعات دوره'!A:Z,MATCH(G923,'اطلاعات دوره'!C:C,0),MATCH("گاز",'اطلاعات دوره'!$1:$1,0))="دارد",ROUND((U923+V923)*INDEX('تعرفه ها'!A:Z,MATCH("پیک فصلی گاز",'تعرفه ها'!$B:$B,0),MATCH(F923,'تعرفه ها'!$2:$2,0))/100,0),0),"---")</f>
        <v>---</v>
      </c>
      <c r="Y923" s="50" t="str">
        <f>IFERROR(ROUND(SUM(U923+V923+W923+X923)*INDEX('تعرفه ها'!A:Z,MATCH("مالیات گاز",'تعرفه ها'!$B:$B,0),MATCH(F923,'تعرفه ها'!$2:$2,0))/100,0),"---")</f>
        <v>---</v>
      </c>
      <c r="Z923" s="50" t="str">
        <f t="shared" si="146"/>
        <v>---</v>
      </c>
      <c r="AA923" s="50" t="str">
        <f t="shared" si="140"/>
        <v>---</v>
      </c>
      <c r="AB923" s="50" t="str">
        <f t="shared" si="147"/>
        <v>---</v>
      </c>
      <c r="AC923" s="50" t="str">
        <f t="shared" si="148"/>
        <v>---</v>
      </c>
      <c r="AD923" s="153" t="str">
        <f t="shared" si="149"/>
        <v>---</v>
      </c>
      <c r="AF923" s="155" t="str">
        <f>IFERROR(IF(INDEX(پرداخت!A:AZ,MATCH(A923&amp;" - "&amp;"گاز",پرداخت!$B:$B,0),MATCH(G923,پرداخت!$1:$1,0))="نشده","نشده","شده"),"---")</f>
        <v>---</v>
      </c>
      <c r="AH923" s="144"/>
      <c r="AI923" s="144"/>
      <c r="AJ923" s="144"/>
    </row>
    <row r="924" spans="1:36" ht="34.9" hidden="1" customHeight="1">
      <c r="A924" s="170"/>
      <c r="B924" s="47">
        <f>IFERROR(INDEX('اطلاعات انشعابات شرکتها'!A:BB,MATCH(A924,'اطلاعات انشعابات شرکتها'!A:A,0),MATCH(B$1,'اطلاعات انشعابات شرکتها'!$1:$1,0)),0)</f>
        <v>0</v>
      </c>
      <c r="C924" s="48">
        <f>IFERROR(INDEX('اطلاعات انشعابات شرکتها'!A:BB,MATCH(A924,'اطلاعات انشعابات شرکتها'!A:A,0),MATCH(C$1,'اطلاعات انشعابات شرکتها'!$1:$1,0)),0)</f>
        <v>0</v>
      </c>
      <c r="D924" s="45"/>
      <c r="E924" s="171"/>
      <c r="F924" s="170"/>
      <c r="G924" s="47" t="str">
        <f t="shared" si="141"/>
        <v>/</v>
      </c>
      <c r="H924" s="47">
        <f>IFERROR(INDEX('اطلاعات دوره'!A:Z,MATCH(G924,'اطلاعات دوره'!C:C,0),MATCH(H$1,'اطلاعات دوره'!$1:$1,0)),0)</f>
        <v>0</v>
      </c>
      <c r="I924" s="47">
        <f>IFERROR(INDEX('اطلاعات دوره'!A:Z,MATCH(G924,'اطلاعات دوره'!C:C,0),MATCH(I$1,'اطلاعات دوره'!$1:$1,0)),0)</f>
        <v>0</v>
      </c>
      <c r="J924" s="48">
        <f>IFERROR(INDEX('اطلاعات دوره'!A:Z,MATCH(G924,'اطلاعات دوره'!C:C,0),MATCH(J$1,'اطلاعات دوره'!$1:$1,0)),0)</f>
        <v>0</v>
      </c>
      <c r="K924" s="46"/>
      <c r="L924" s="158" t="str">
        <f>IFERROR(INDEX('اطلاعات دوره'!A:Z,MATCH(G924,'اطلاعات دوره'!C:C,0)-1,MATCH("عنوان",'اطلاعات دوره'!$1:$1,0)),"---")</f>
        <v>---</v>
      </c>
      <c r="M924" s="47" t="str">
        <f t="shared" si="142"/>
        <v>----</v>
      </c>
      <c r="N924" s="48" t="str">
        <f t="shared" si="143"/>
        <v>-/</v>
      </c>
      <c r="O924" s="45"/>
      <c r="P924" s="158">
        <f>IFERROR(INDEX('قرائت کنتور'!A:AZ,MATCH(A924&amp;"-"&amp;"گاز",'قرائت کنتور'!B:B,0),MATCH(L924,'قرائت کنتور'!$1:$1,0)),0)</f>
        <v>0</v>
      </c>
      <c r="Q924" s="47">
        <f>IFERROR(INDEX('قرائت کنتور'!A:AZ,MATCH(A924&amp;"-"&amp;"گاز",'قرائت کنتور'!B:B,0),MATCH(G924,'قرائت کنتور'!$1:$1,0)),0)</f>
        <v>0</v>
      </c>
      <c r="R924" s="47">
        <f t="shared" si="144"/>
        <v>0</v>
      </c>
      <c r="S924" s="45"/>
      <c r="T924" s="155" t="str">
        <f>IFERROR(INDEX('تعرفه ها'!A:Z,MATCH("بهای هر متر مکعب گاز مصرفی",'تعرفه ها'!$B:$B,0),MATCH(F924,'تعرفه ها'!$2:$2,0)),"---")</f>
        <v>---</v>
      </c>
      <c r="U924" s="50" t="str">
        <f t="shared" si="145"/>
        <v>---</v>
      </c>
      <c r="V924" s="50" t="str">
        <f>IFERROR(ROUND(R924*INDEX('تعرفه ها'!A:Z,MATCH("عوارض گاز به ازاء هر متر مکعب",'تعرفه ها'!$B:$B,0),MATCH(F924,'تعرفه ها'!$2:$2,0)),0),"---")</f>
        <v>---</v>
      </c>
      <c r="W924" s="50" t="str">
        <f>IFERROR(ROUND(((U924+V924)*INDEX('تعرفه ها'!A:Z,MATCH("هزینه نگهداری و تعمیرات شبکه گاز",'تعرفه ها'!$B:$B,0),MATCH(F924,'تعرفه ها'!$2:$2,0))/100),0),"---")</f>
        <v>---</v>
      </c>
      <c r="X924" s="50" t="str">
        <f>IFERROR(IF(INDEX('اطلاعات دوره'!A:Z,MATCH(G924,'اطلاعات دوره'!C:C,0),MATCH("گاز",'اطلاعات دوره'!$1:$1,0))="دارد",ROUND((U924+V924)*INDEX('تعرفه ها'!A:Z,MATCH("پیک فصلی گاز",'تعرفه ها'!$B:$B,0),MATCH(F924,'تعرفه ها'!$2:$2,0))/100,0),0),"---")</f>
        <v>---</v>
      </c>
      <c r="Y924" s="50" t="str">
        <f>IFERROR(ROUND(SUM(U924+V924+W924+X924)*INDEX('تعرفه ها'!A:Z,MATCH("مالیات گاز",'تعرفه ها'!$B:$B,0),MATCH(F924,'تعرفه ها'!$2:$2,0))/100,0),"---")</f>
        <v>---</v>
      </c>
      <c r="Z924" s="50" t="str">
        <f t="shared" si="146"/>
        <v>---</v>
      </c>
      <c r="AA924" s="50" t="str">
        <f t="shared" si="140"/>
        <v>---</v>
      </c>
      <c r="AB924" s="50" t="str">
        <f t="shared" si="147"/>
        <v>---</v>
      </c>
      <c r="AC924" s="50" t="str">
        <f t="shared" si="148"/>
        <v>---</v>
      </c>
      <c r="AD924" s="153" t="str">
        <f t="shared" si="149"/>
        <v>---</v>
      </c>
      <c r="AF924" s="155" t="str">
        <f>IFERROR(IF(INDEX(پرداخت!A:AZ,MATCH(A924&amp;" - "&amp;"گاز",پرداخت!$B:$B,0),MATCH(G924,پرداخت!$1:$1,0))="نشده","نشده","شده"),"---")</f>
        <v>---</v>
      </c>
      <c r="AH924" s="144"/>
      <c r="AI924" s="144"/>
      <c r="AJ924" s="144"/>
    </row>
    <row r="925" spans="1:36" ht="34.9" hidden="1" customHeight="1">
      <c r="A925" s="170"/>
      <c r="B925" s="47">
        <f>IFERROR(INDEX('اطلاعات انشعابات شرکتها'!A:BB,MATCH(A925,'اطلاعات انشعابات شرکتها'!A:A,0),MATCH(B$1,'اطلاعات انشعابات شرکتها'!$1:$1,0)),0)</f>
        <v>0</v>
      </c>
      <c r="C925" s="48">
        <f>IFERROR(INDEX('اطلاعات انشعابات شرکتها'!A:BB,MATCH(A925,'اطلاعات انشعابات شرکتها'!A:A,0),MATCH(C$1,'اطلاعات انشعابات شرکتها'!$1:$1,0)),0)</f>
        <v>0</v>
      </c>
      <c r="D925" s="45"/>
      <c r="E925" s="171"/>
      <c r="F925" s="170"/>
      <c r="G925" s="47" t="str">
        <f t="shared" si="141"/>
        <v>/</v>
      </c>
      <c r="H925" s="47">
        <f>IFERROR(INDEX('اطلاعات دوره'!A:Z,MATCH(G925,'اطلاعات دوره'!C:C,0),MATCH(H$1,'اطلاعات دوره'!$1:$1,0)),0)</f>
        <v>0</v>
      </c>
      <c r="I925" s="47">
        <f>IFERROR(INDEX('اطلاعات دوره'!A:Z,MATCH(G925,'اطلاعات دوره'!C:C,0),MATCH(I$1,'اطلاعات دوره'!$1:$1,0)),0)</f>
        <v>0</v>
      </c>
      <c r="J925" s="48">
        <f>IFERROR(INDEX('اطلاعات دوره'!A:Z,MATCH(G925,'اطلاعات دوره'!C:C,0),MATCH(J$1,'اطلاعات دوره'!$1:$1,0)),0)</f>
        <v>0</v>
      </c>
      <c r="K925" s="46"/>
      <c r="L925" s="158" t="str">
        <f>IFERROR(INDEX('اطلاعات دوره'!A:Z,MATCH(G925,'اطلاعات دوره'!C:C,0)-1,MATCH("عنوان",'اطلاعات دوره'!$1:$1,0)),"---")</f>
        <v>---</v>
      </c>
      <c r="M925" s="47" t="str">
        <f t="shared" si="142"/>
        <v>----</v>
      </c>
      <c r="N925" s="48" t="str">
        <f t="shared" si="143"/>
        <v>-/</v>
      </c>
      <c r="O925" s="45"/>
      <c r="P925" s="158">
        <f>IFERROR(INDEX('قرائت کنتور'!A:AZ,MATCH(A925&amp;"-"&amp;"گاز",'قرائت کنتور'!B:B,0),MATCH(L925,'قرائت کنتور'!$1:$1,0)),0)</f>
        <v>0</v>
      </c>
      <c r="Q925" s="47">
        <f>IFERROR(INDEX('قرائت کنتور'!A:AZ,MATCH(A925&amp;"-"&amp;"گاز",'قرائت کنتور'!B:B,0),MATCH(G925,'قرائت کنتور'!$1:$1,0)),0)</f>
        <v>0</v>
      </c>
      <c r="R925" s="47">
        <f t="shared" si="144"/>
        <v>0</v>
      </c>
      <c r="S925" s="45"/>
      <c r="T925" s="155" t="str">
        <f>IFERROR(INDEX('تعرفه ها'!A:Z,MATCH("بهای هر متر مکعب گاز مصرفی",'تعرفه ها'!$B:$B,0),MATCH(F925,'تعرفه ها'!$2:$2,0)),"---")</f>
        <v>---</v>
      </c>
      <c r="U925" s="50" t="str">
        <f t="shared" si="145"/>
        <v>---</v>
      </c>
      <c r="V925" s="50" t="str">
        <f>IFERROR(ROUND(R925*INDEX('تعرفه ها'!A:Z,MATCH("عوارض گاز به ازاء هر متر مکعب",'تعرفه ها'!$B:$B,0),MATCH(F925,'تعرفه ها'!$2:$2,0)),0),"---")</f>
        <v>---</v>
      </c>
      <c r="W925" s="50" t="str">
        <f>IFERROR(ROUND(((U925+V925)*INDEX('تعرفه ها'!A:Z,MATCH("هزینه نگهداری و تعمیرات شبکه گاز",'تعرفه ها'!$B:$B,0),MATCH(F925,'تعرفه ها'!$2:$2,0))/100),0),"---")</f>
        <v>---</v>
      </c>
      <c r="X925" s="50" t="str">
        <f>IFERROR(IF(INDEX('اطلاعات دوره'!A:Z,MATCH(G925,'اطلاعات دوره'!C:C,0),MATCH("گاز",'اطلاعات دوره'!$1:$1,0))="دارد",ROUND((U925+V925)*INDEX('تعرفه ها'!A:Z,MATCH("پیک فصلی گاز",'تعرفه ها'!$B:$B,0),MATCH(F925,'تعرفه ها'!$2:$2,0))/100,0),0),"---")</f>
        <v>---</v>
      </c>
      <c r="Y925" s="50" t="str">
        <f>IFERROR(ROUND(SUM(U925+V925+W925+X925)*INDEX('تعرفه ها'!A:Z,MATCH("مالیات گاز",'تعرفه ها'!$B:$B,0),MATCH(F925,'تعرفه ها'!$2:$2,0))/100,0),"---")</f>
        <v>---</v>
      </c>
      <c r="Z925" s="50" t="str">
        <f t="shared" si="146"/>
        <v>---</v>
      </c>
      <c r="AA925" s="50" t="str">
        <f t="shared" si="140"/>
        <v>---</v>
      </c>
      <c r="AB925" s="50" t="str">
        <f t="shared" si="147"/>
        <v>---</v>
      </c>
      <c r="AC925" s="50" t="str">
        <f t="shared" si="148"/>
        <v>---</v>
      </c>
      <c r="AD925" s="153" t="str">
        <f t="shared" si="149"/>
        <v>---</v>
      </c>
      <c r="AF925" s="155" t="str">
        <f>IFERROR(IF(INDEX(پرداخت!A:AZ,MATCH(A925&amp;" - "&amp;"گاز",پرداخت!$B:$B,0),MATCH(G925,پرداخت!$1:$1,0))="نشده","نشده","شده"),"---")</f>
        <v>---</v>
      </c>
      <c r="AH925" s="144"/>
      <c r="AI925" s="144"/>
      <c r="AJ925" s="144"/>
    </row>
    <row r="926" spans="1:36" ht="34.9" hidden="1" customHeight="1">
      <c r="A926" s="170"/>
      <c r="B926" s="47">
        <f>IFERROR(INDEX('اطلاعات انشعابات شرکتها'!A:BB,MATCH(A926,'اطلاعات انشعابات شرکتها'!A:A,0),MATCH(B$1,'اطلاعات انشعابات شرکتها'!$1:$1,0)),0)</f>
        <v>0</v>
      </c>
      <c r="C926" s="48">
        <f>IFERROR(INDEX('اطلاعات انشعابات شرکتها'!A:BB,MATCH(A926,'اطلاعات انشعابات شرکتها'!A:A,0),MATCH(C$1,'اطلاعات انشعابات شرکتها'!$1:$1,0)),0)</f>
        <v>0</v>
      </c>
      <c r="D926" s="45"/>
      <c r="E926" s="171"/>
      <c r="F926" s="170"/>
      <c r="G926" s="47" t="str">
        <f t="shared" si="141"/>
        <v>/</v>
      </c>
      <c r="H926" s="47">
        <f>IFERROR(INDEX('اطلاعات دوره'!A:Z,MATCH(G926,'اطلاعات دوره'!C:C,0),MATCH(H$1,'اطلاعات دوره'!$1:$1,0)),0)</f>
        <v>0</v>
      </c>
      <c r="I926" s="47">
        <f>IFERROR(INDEX('اطلاعات دوره'!A:Z,MATCH(G926,'اطلاعات دوره'!C:C,0),MATCH(I$1,'اطلاعات دوره'!$1:$1,0)),0)</f>
        <v>0</v>
      </c>
      <c r="J926" s="48">
        <f>IFERROR(INDEX('اطلاعات دوره'!A:Z,MATCH(G926,'اطلاعات دوره'!C:C,0),MATCH(J$1,'اطلاعات دوره'!$1:$1,0)),0)</f>
        <v>0</v>
      </c>
      <c r="K926" s="46"/>
      <c r="L926" s="158" t="str">
        <f>IFERROR(INDEX('اطلاعات دوره'!A:Z,MATCH(G926,'اطلاعات دوره'!C:C,0)-1,MATCH("عنوان",'اطلاعات دوره'!$1:$1,0)),"---")</f>
        <v>---</v>
      </c>
      <c r="M926" s="47" t="str">
        <f t="shared" si="142"/>
        <v>----</v>
      </c>
      <c r="N926" s="48" t="str">
        <f t="shared" si="143"/>
        <v>-/</v>
      </c>
      <c r="O926" s="45"/>
      <c r="P926" s="158">
        <f>IFERROR(INDEX('قرائت کنتور'!A:AZ,MATCH(A926&amp;"-"&amp;"گاز",'قرائت کنتور'!B:B,0),MATCH(L926,'قرائت کنتور'!$1:$1,0)),0)</f>
        <v>0</v>
      </c>
      <c r="Q926" s="47">
        <f>IFERROR(INDEX('قرائت کنتور'!A:AZ,MATCH(A926&amp;"-"&amp;"گاز",'قرائت کنتور'!B:B,0),MATCH(G926,'قرائت کنتور'!$1:$1,0)),0)</f>
        <v>0</v>
      </c>
      <c r="R926" s="47">
        <f t="shared" si="144"/>
        <v>0</v>
      </c>
      <c r="S926" s="45"/>
      <c r="T926" s="155" t="str">
        <f>IFERROR(INDEX('تعرفه ها'!A:Z,MATCH("بهای هر متر مکعب گاز مصرفی",'تعرفه ها'!$B:$B,0),MATCH(F926,'تعرفه ها'!$2:$2,0)),"---")</f>
        <v>---</v>
      </c>
      <c r="U926" s="50" t="str">
        <f t="shared" si="145"/>
        <v>---</v>
      </c>
      <c r="V926" s="50" t="str">
        <f>IFERROR(ROUND(R926*INDEX('تعرفه ها'!A:Z,MATCH("عوارض گاز به ازاء هر متر مکعب",'تعرفه ها'!$B:$B,0),MATCH(F926,'تعرفه ها'!$2:$2,0)),0),"---")</f>
        <v>---</v>
      </c>
      <c r="W926" s="50" t="str">
        <f>IFERROR(ROUND(((U926+V926)*INDEX('تعرفه ها'!A:Z,MATCH("هزینه نگهداری و تعمیرات شبکه گاز",'تعرفه ها'!$B:$B,0),MATCH(F926,'تعرفه ها'!$2:$2,0))/100),0),"---")</f>
        <v>---</v>
      </c>
      <c r="X926" s="50" t="str">
        <f>IFERROR(IF(INDEX('اطلاعات دوره'!A:Z,MATCH(G926,'اطلاعات دوره'!C:C,0),MATCH("گاز",'اطلاعات دوره'!$1:$1,0))="دارد",ROUND((U926+V926)*INDEX('تعرفه ها'!A:Z,MATCH("پیک فصلی گاز",'تعرفه ها'!$B:$B,0),MATCH(F926,'تعرفه ها'!$2:$2,0))/100,0),0),"---")</f>
        <v>---</v>
      </c>
      <c r="Y926" s="50" t="str">
        <f>IFERROR(ROUND(SUM(U926+V926+W926+X926)*INDEX('تعرفه ها'!A:Z,MATCH("مالیات گاز",'تعرفه ها'!$B:$B,0),MATCH(F926,'تعرفه ها'!$2:$2,0))/100,0),"---")</f>
        <v>---</v>
      </c>
      <c r="Z926" s="50" t="str">
        <f t="shared" si="146"/>
        <v>---</v>
      </c>
      <c r="AA926" s="50" t="str">
        <f t="shared" ref="AA926:AA989" si="150">IFERROR(IF(VLOOKUP(M926,N:AG,19,0)="شده",VLOOKUP(M926,N:AG,16,0),VLOOKUP(M926,N:AG,15,0)),"---")</f>
        <v>---</v>
      </c>
      <c r="AB926" s="50" t="str">
        <f t="shared" si="147"/>
        <v>---</v>
      </c>
      <c r="AC926" s="50" t="str">
        <f t="shared" si="148"/>
        <v>---</v>
      </c>
      <c r="AD926" s="153" t="str">
        <f t="shared" si="149"/>
        <v>---</v>
      </c>
      <c r="AF926" s="155" t="str">
        <f>IFERROR(IF(INDEX(پرداخت!A:AZ,MATCH(A926&amp;" - "&amp;"گاز",پرداخت!$B:$B,0),MATCH(G926,پرداخت!$1:$1,0))="نشده","نشده","شده"),"---")</f>
        <v>---</v>
      </c>
      <c r="AH926" s="144"/>
      <c r="AI926" s="144"/>
      <c r="AJ926" s="144"/>
    </row>
    <row r="927" spans="1:36" ht="34.9" hidden="1" customHeight="1">
      <c r="A927" s="170"/>
      <c r="B927" s="47">
        <f>IFERROR(INDEX('اطلاعات انشعابات شرکتها'!A:BB,MATCH(A927,'اطلاعات انشعابات شرکتها'!A:A,0),MATCH(B$1,'اطلاعات انشعابات شرکتها'!$1:$1,0)),0)</f>
        <v>0</v>
      </c>
      <c r="C927" s="48">
        <f>IFERROR(INDEX('اطلاعات انشعابات شرکتها'!A:BB,MATCH(A927,'اطلاعات انشعابات شرکتها'!A:A,0),MATCH(C$1,'اطلاعات انشعابات شرکتها'!$1:$1,0)),0)</f>
        <v>0</v>
      </c>
      <c r="D927" s="45"/>
      <c r="E927" s="171"/>
      <c r="F927" s="170"/>
      <c r="G927" s="47" t="str">
        <f t="shared" si="141"/>
        <v>/</v>
      </c>
      <c r="H927" s="47">
        <f>IFERROR(INDEX('اطلاعات دوره'!A:Z,MATCH(G927,'اطلاعات دوره'!C:C,0),MATCH(H$1,'اطلاعات دوره'!$1:$1,0)),0)</f>
        <v>0</v>
      </c>
      <c r="I927" s="47">
        <f>IFERROR(INDEX('اطلاعات دوره'!A:Z,MATCH(G927,'اطلاعات دوره'!C:C,0),MATCH(I$1,'اطلاعات دوره'!$1:$1,0)),0)</f>
        <v>0</v>
      </c>
      <c r="J927" s="48">
        <f>IFERROR(INDEX('اطلاعات دوره'!A:Z,MATCH(G927,'اطلاعات دوره'!C:C,0),MATCH(J$1,'اطلاعات دوره'!$1:$1,0)),0)</f>
        <v>0</v>
      </c>
      <c r="K927" s="46"/>
      <c r="L927" s="158" t="str">
        <f>IFERROR(INDEX('اطلاعات دوره'!A:Z,MATCH(G927,'اطلاعات دوره'!C:C,0)-1,MATCH("عنوان",'اطلاعات دوره'!$1:$1,0)),"---")</f>
        <v>---</v>
      </c>
      <c r="M927" s="47" t="str">
        <f t="shared" si="142"/>
        <v>----</v>
      </c>
      <c r="N927" s="48" t="str">
        <f t="shared" si="143"/>
        <v>-/</v>
      </c>
      <c r="O927" s="45"/>
      <c r="P927" s="158">
        <f>IFERROR(INDEX('قرائت کنتور'!A:AZ,MATCH(A927&amp;"-"&amp;"گاز",'قرائت کنتور'!B:B,0),MATCH(L927,'قرائت کنتور'!$1:$1,0)),0)</f>
        <v>0</v>
      </c>
      <c r="Q927" s="47">
        <f>IFERROR(INDEX('قرائت کنتور'!A:AZ,MATCH(A927&amp;"-"&amp;"گاز",'قرائت کنتور'!B:B,0),MATCH(G927,'قرائت کنتور'!$1:$1,0)),0)</f>
        <v>0</v>
      </c>
      <c r="R927" s="47">
        <f t="shared" si="144"/>
        <v>0</v>
      </c>
      <c r="S927" s="45"/>
      <c r="T927" s="155" t="str">
        <f>IFERROR(INDEX('تعرفه ها'!A:Z,MATCH("بهای هر متر مکعب گاز مصرفی",'تعرفه ها'!$B:$B,0),MATCH(F927,'تعرفه ها'!$2:$2,0)),"---")</f>
        <v>---</v>
      </c>
      <c r="U927" s="50" t="str">
        <f t="shared" si="145"/>
        <v>---</v>
      </c>
      <c r="V927" s="50" t="str">
        <f>IFERROR(ROUND(R927*INDEX('تعرفه ها'!A:Z,MATCH("عوارض گاز به ازاء هر متر مکعب",'تعرفه ها'!$B:$B,0),MATCH(F927,'تعرفه ها'!$2:$2,0)),0),"---")</f>
        <v>---</v>
      </c>
      <c r="W927" s="50" t="str">
        <f>IFERROR(ROUND(((U927+V927)*INDEX('تعرفه ها'!A:Z,MATCH("هزینه نگهداری و تعمیرات شبکه گاز",'تعرفه ها'!$B:$B,0),MATCH(F927,'تعرفه ها'!$2:$2,0))/100),0),"---")</f>
        <v>---</v>
      </c>
      <c r="X927" s="50" t="str">
        <f>IFERROR(IF(INDEX('اطلاعات دوره'!A:Z,MATCH(G927,'اطلاعات دوره'!C:C,0),MATCH("گاز",'اطلاعات دوره'!$1:$1,0))="دارد",ROUND((U927+V927)*INDEX('تعرفه ها'!A:Z,MATCH("پیک فصلی گاز",'تعرفه ها'!$B:$B,0),MATCH(F927,'تعرفه ها'!$2:$2,0))/100,0),0),"---")</f>
        <v>---</v>
      </c>
      <c r="Y927" s="50" t="str">
        <f>IFERROR(ROUND(SUM(U927+V927+W927+X927)*INDEX('تعرفه ها'!A:Z,MATCH("مالیات گاز",'تعرفه ها'!$B:$B,0),MATCH(F927,'تعرفه ها'!$2:$2,0))/100,0),"---")</f>
        <v>---</v>
      </c>
      <c r="Z927" s="50" t="str">
        <f t="shared" si="146"/>
        <v>---</v>
      </c>
      <c r="AA927" s="50" t="str">
        <f t="shared" si="150"/>
        <v>---</v>
      </c>
      <c r="AB927" s="50" t="str">
        <f t="shared" si="147"/>
        <v>---</v>
      </c>
      <c r="AC927" s="50" t="str">
        <f t="shared" si="148"/>
        <v>---</v>
      </c>
      <c r="AD927" s="153" t="str">
        <f t="shared" si="149"/>
        <v>---</v>
      </c>
      <c r="AF927" s="155" t="str">
        <f>IFERROR(IF(INDEX(پرداخت!A:AZ,MATCH(A927&amp;" - "&amp;"گاز",پرداخت!$B:$B,0),MATCH(G927,پرداخت!$1:$1,0))="نشده","نشده","شده"),"---")</f>
        <v>---</v>
      </c>
      <c r="AH927" s="144"/>
      <c r="AI927" s="144"/>
      <c r="AJ927" s="144"/>
    </row>
    <row r="928" spans="1:36" ht="34.9" hidden="1" customHeight="1">
      <c r="A928" s="170"/>
      <c r="B928" s="47">
        <f>IFERROR(INDEX('اطلاعات انشعابات شرکتها'!A:BB,MATCH(A928,'اطلاعات انشعابات شرکتها'!A:A,0),MATCH(B$1,'اطلاعات انشعابات شرکتها'!$1:$1,0)),0)</f>
        <v>0</v>
      </c>
      <c r="C928" s="48">
        <f>IFERROR(INDEX('اطلاعات انشعابات شرکتها'!A:BB,MATCH(A928,'اطلاعات انشعابات شرکتها'!A:A,0),MATCH(C$1,'اطلاعات انشعابات شرکتها'!$1:$1,0)),0)</f>
        <v>0</v>
      </c>
      <c r="D928" s="45"/>
      <c r="E928" s="171"/>
      <c r="F928" s="170"/>
      <c r="G928" s="47" t="str">
        <f t="shared" si="141"/>
        <v>/</v>
      </c>
      <c r="H928" s="47">
        <f>IFERROR(INDEX('اطلاعات دوره'!A:Z,MATCH(G928,'اطلاعات دوره'!C:C,0),MATCH(H$1,'اطلاعات دوره'!$1:$1,0)),0)</f>
        <v>0</v>
      </c>
      <c r="I928" s="47">
        <f>IFERROR(INDEX('اطلاعات دوره'!A:Z,MATCH(G928,'اطلاعات دوره'!C:C,0),MATCH(I$1,'اطلاعات دوره'!$1:$1,0)),0)</f>
        <v>0</v>
      </c>
      <c r="J928" s="48">
        <f>IFERROR(INDEX('اطلاعات دوره'!A:Z,MATCH(G928,'اطلاعات دوره'!C:C,0),MATCH(J$1,'اطلاعات دوره'!$1:$1,0)),0)</f>
        <v>0</v>
      </c>
      <c r="K928" s="46"/>
      <c r="L928" s="158" t="str">
        <f>IFERROR(INDEX('اطلاعات دوره'!A:Z,MATCH(G928,'اطلاعات دوره'!C:C,0)-1,MATCH("عنوان",'اطلاعات دوره'!$1:$1,0)),"---")</f>
        <v>---</v>
      </c>
      <c r="M928" s="47" t="str">
        <f t="shared" si="142"/>
        <v>----</v>
      </c>
      <c r="N928" s="48" t="str">
        <f t="shared" si="143"/>
        <v>-/</v>
      </c>
      <c r="O928" s="45"/>
      <c r="P928" s="158">
        <f>IFERROR(INDEX('قرائت کنتور'!A:AZ,MATCH(A928&amp;"-"&amp;"گاز",'قرائت کنتور'!B:B,0),MATCH(L928,'قرائت کنتور'!$1:$1,0)),0)</f>
        <v>0</v>
      </c>
      <c r="Q928" s="47">
        <f>IFERROR(INDEX('قرائت کنتور'!A:AZ,MATCH(A928&amp;"-"&amp;"گاز",'قرائت کنتور'!B:B,0),MATCH(G928,'قرائت کنتور'!$1:$1,0)),0)</f>
        <v>0</v>
      </c>
      <c r="R928" s="47">
        <f t="shared" si="144"/>
        <v>0</v>
      </c>
      <c r="S928" s="45"/>
      <c r="T928" s="155" t="str">
        <f>IFERROR(INDEX('تعرفه ها'!A:Z,MATCH("بهای هر متر مکعب گاز مصرفی",'تعرفه ها'!$B:$B,0),MATCH(F928,'تعرفه ها'!$2:$2,0)),"---")</f>
        <v>---</v>
      </c>
      <c r="U928" s="50" t="str">
        <f t="shared" si="145"/>
        <v>---</v>
      </c>
      <c r="V928" s="50" t="str">
        <f>IFERROR(ROUND(R928*INDEX('تعرفه ها'!A:Z,MATCH("عوارض گاز به ازاء هر متر مکعب",'تعرفه ها'!$B:$B,0),MATCH(F928,'تعرفه ها'!$2:$2,0)),0),"---")</f>
        <v>---</v>
      </c>
      <c r="W928" s="50" t="str">
        <f>IFERROR(ROUND(((U928+V928)*INDEX('تعرفه ها'!A:Z,MATCH("هزینه نگهداری و تعمیرات شبکه گاز",'تعرفه ها'!$B:$B,0),MATCH(F928,'تعرفه ها'!$2:$2,0))/100),0),"---")</f>
        <v>---</v>
      </c>
      <c r="X928" s="50" t="str">
        <f>IFERROR(IF(INDEX('اطلاعات دوره'!A:Z,MATCH(G928,'اطلاعات دوره'!C:C,0),MATCH("گاز",'اطلاعات دوره'!$1:$1,0))="دارد",ROUND((U928+V928)*INDEX('تعرفه ها'!A:Z,MATCH("پیک فصلی گاز",'تعرفه ها'!$B:$B,0),MATCH(F928,'تعرفه ها'!$2:$2,0))/100,0),0),"---")</f>
        <v>---</v>
      </c>
      <c r="Y928" s="50" t="str">
        <f>IFERROR(ROUND(SUM(U928+V928+W928+X928)*INDEX('تعرفه ها'!A:Z,MATCH("مالیات گاز",'تعرفه ها'!$B:$B,0),MATCH(F928,'تعرفه ها'!$2:$2,0))/100,0),"---")</f>
        <v>---</v>
      </c>
      <c r="Z928" s="50" t="str">
        <f t="shared" si="146"/>
        <v>---</v>
      </c>
      <c r="AA928" s="50" t="str">
        <f t="shared" si="150"/>
        <v>---</v>
      </c>
      <c r="AB928" s="50" t="str">
        <f t="shared" si="147"/>
        <v>---</v>
      </c>
      <c r="AC928" s="50" t="str">
        <f t="shared" si="148"/>
        <v>---</v>
      </c>
      <c r="AD928" s="153" t="str">
        <f t="shared" si="149"/>
        <v>---</v>
      </c>
      <c r="AF928" s="155" t="str">
        <f>IFERROR(IF(INDEX(پرداخت!A:AZ,MATCH(A928&amp;" - "&amp;"گاز",پرداخت!$B:$B,0),MATCH(G928,پرداخت!$1:$1,0))="نشده","نشده","شده"),"---")</f>
        <v>---</v>
      </c>
      <c r="AH928" s="144"/>
      <c r="AI928" s="144"/>
      <c r="AJ928" s="144"/>
    </row>
    <row r="929" spans="1:36" ht="34.9" hidden="1" customHeight="1">
      <c r="A929" s="170"/>
      <c r="B929" s="47">
        <f>IFERROR(INDEX('اطلاعات انشعابات شرکتها'!A:BB,MATCH(A929,'اطلاعات انشعابات شرکتها'!A:A,0),MATCH(B$1,'اطلاعات انشعابات شرکتها'!$1:$1,0)),0)</f>
        <v>0</v>
      </c>
      <c r="C929" s="48">
        <f>IFERROR(INDEX('اطلاعات انشعابات شرکتها'!A:BB,MATCH(A929,'اطلاعات انشعابات شرکتها'!A:A,0),MATCH(C$1,'اطلاعات انشعابات شرکتها'!$1:$1,0)),0)</f>
        <v>0</v>
      </c>
      <c r="D929" s="45"/>
      <c r="E929" s="171"/>
      <c r="F929" s="170"/>
      <c r="G929" s="47" t="str">
        <f t="shared" si="141"/>
        <v>/</v>
      </c>
      <c r="H929" s="47">
        <f>IFERROR(INDEX('اطلاعات دوره'!A:Z,MATCH(G929,'اطلاعات دوره'!C:C,0),MATCH(H$1,'اطلاعات دوره'!$1:$1,0)),0)</f>
        <v>0</v>
      </c>
      <c r="I929" s="47">
        <f>IFERROR(INDEX('اطلاعات دوره'!A:Z,MATCH(G929,'اطلاعات دوره'!C:C,0),MATCH(I$1,'اطلاعات دوره'!$1:$1,0)),0)</f>
        <v>0</v>
      </c>
      <c r="J929" s="48">
        <f>IFERROR(INDEX('اطلاعات دوره'!A:Z,MATCH(G929,'اطلاعات دوره'!C:C,0),MATCH(J$1,'اطلاعات دوره'!$1:$1,0)),0)</f>
        <v>0</v>
      </c>
      <c r="K929" s="46"/>
      <c r="L929" s="158" t="str">
        <f>IFERROR(INDEX('اطلاعات دوره'!A:Z,MATCH(G929,'اطلاعات دوره'!C:C,0)-1,MATCH("عنوان",'اطلاعات دوره'!$1:$1,0)),"---")</f>
        <v>---</v>
      </c>
      <c r="M929" s="47" t="str">
        <f t="shared" si="142"/>
        <v>----</v>
      </c>
      <c r="N929" s="48" t="str">
        <f t="shared" si="143"/>
        <v>-/</v>
      </c>
      <c r="O929" s="45"/>
      <c r="P929" s="158">
        <f>IFERROR(INDEX('قرائت کنتور'!A:AZ,MATCH(A929&amp;"-"&amp;"گاز",'قرائت کنتور'!B:B,0),MATCH(L929,'قرائت کنتور'!$1:$1,0)),0)</f>
        <v>0</v>
      </c>
      <c r="Q929" s="47">
        <f>IFERROR(INDEX('قرائت کنتور'!A:AZ,MATCH(A929&amp;"-"&amp;"گاز",'قرائت کنتور'!B:B,0),MATCH(G929,'قرائت کنتور'!$1:$1,0)),0)</f>
        <v>0</v>
      </c>
      <c r="R929" s="47">
        <f t="shared" si="144"/>
        <v>0</v>
      </c>
      <c r="S929" s="45"/>
      <c r="T929" s="155" t="str">
        <f>IFERROR(INDEX('تعرفه ها'!A:Z,MATCH("بهای هر متر مکعب گاز مصرفی",'تعرفه ها'!$B:$B,0),MATCH(F929,'تعرفه ها'!$2:$2,0)),"---")</f>
        <v>---</v>
      </c>
      <c r="U929" s="50" t="str">
        <f t="shared" si="145"/>
        <v>---</v>
      </c>
      <c r="V929" s="50" t="str">
        <f>IFERROR(ROUND(R929*INDEX('تعرفه ها'!A:Z,MATCH("عوارض گاز به ازاء هر متر مکعب",'تعرفه ها'!$B:$B,0),MATCH(F929,'تعرفه ها'!$2:$2,0)),0),"---")</f>
        <v>---</v>
      </c>
      <c r="W929" s="50" t="str">
        <f>IFERROR(ROUND(((U929+V929)*INDEX('تعرفه ها'!A:Z,MATCH("هزینه نگهداری و تعمیرات شبکه گاز",'تعرفه ها'!$B:$B,0),MATCH(F929,'تعرفه ها'!$2:$2,0))/100),0),"---")</f>
        <v>---</v>
      </c>
      <c r="X929" s="50" t="str">
        <f>IFERROR(IF(INDEX('اطلاعات دوره'!A:Z,MATCH(G929,'اطلاعات دوره'!C:C,0),MATCH("گاز",'اطلاعات دوره'!$1:$1,0))="دارد",ROUND((U929+V929)*INDEX('تعرفه ها'!A:Z,MATCH("پیک فصلی گاز",'تعرفه ها'!$B:$B,0),MATCH(F929,'تعرفه ها'!$2:$2,0))/100,0),0),"---")</f>
        <v>---</v>
      </c>
      <c r="Y929" s="50" t="str">
        <f>IFERROR(ROUND(SUM(U929+V929+W929+X929)*INDEX('تعرفه ها'!A:Z,MATCH("مالیات گاز",'تعرفه ها'!$B:$B,0),MATCH(F929,'تعرفه ها'!$2:$2,0))/100,0),"---")</f>
        <v>---</v>
      </c>
      <c r="Z929" s="50" t="str">
        <f t="shared" si="146"/>
        <v>---</v>
      </c>
      <c r="AA929" s="50" t="str">
        <f t="shared" si="150"/>
        <v>---</v>
      </c>
      <c r="AB929" s="50" t="str">
        <f t="shared" si="147"/>
        <v>---</v>
      </c>
      <c r="AC929" s="50" t="str">
        <f t="shared" si="148"/>
        <v>---</v>
      </c>
      <c r="AD929" s="153" t="str">
        <f t="shared" si="149"/>
        <v>---</v>
      </c>
      <c r="AF929" s="155" t="str">
        <f>IFERROR(IF(INDEX(پرداخت!A:AZ,MATCH(A929&amp;" - "&amp;"گاز",پرداخت!$B:$B,0),MATCH(G929,پرداخت!$1:$1,0))="نشده","نشده","شده"),"---")</f>
        <v>---</v>
      </c>
      <c r="AH929" s="144"/>
      <c r="AI929" s="144"/>
      <c r="AJ929" s="144"/>
    </row>
    <row r="930" spans="1:36" ht="34.9" hidden="1" customHeight="1">
      <c r="A930" s="170"/>
      <c r="B930" s="47">
        <f>IFERROR(INDEX('اطلاعات انشعابات شرکتها'!A:BB,MATCH(A930,'اطلاعات انشعابات شرکتها'!A:A,0),MATCH(B$1,'اطلاعات انشعابات شرکتها'!$1:$1,0)),0)</f>
        <v>0</v>
      </c>
      <c r="C930" s="48">
        <f>IFERROR(INDEX('اطلاعات انشعابات شرکتها'!A:BB,MATCH(A930,'اطلاعات انشعابات شرکتها'!A:A,0),MATCH(C$1,'اطلاعات انشعابات شرکتها'!$1:$1,0)),0)</f>
        <v>0</v>
      </c>
      <c r="D930" s="45"/>
      <c r="E930" s="171"/>
      <c r="F930" s="170"/>
      <c r="G930" s="47" t="str">
        <f t="shared" si="141"/>
        <v>/</v>
      </c>
      <c r="H930" s="47">
        <f>IFERROR(INDEX('اطلاعات دوره'!A:Z,MATCH(G930,'اطلاعات دوره'!C:C,0),MATCH(H$1,'اطلاعات دوره'!$1:$1,0)),0)</f>
        <v>0</v>
      </c>
      <c r="I930" s="47">
        <f>IFERROR(INDEX('اطلاعات دوره'!A:Z,MATCH(G930,'اطلاعات دوره'!C:C,0),MATCH(I$1,'اطلاعات دوره'!$1:$1,0)),0)</f>
        <v>0</v>
      </c>
      <c r="J930" s="48">
        <f>IFERROR(INDEX('اطلاعات دوره'!A:Z,MATCH(G930,'اطلاعات دوره'!C:C,0),MATCH(J$1,'اطلاعات دوره'!$1:$1,0)),0)</f>
        <v>0</v>
      </c>
      <c r="K930" s="46"/>
      <c r="L930" s="158" t="str">
        <f>IFERROR(INDEX('اطلاعات دوره'!A:Z,MATCH(G930,'اطلاعات دوره'!C:C,0)-1,MATCH("عنوان",'اطلاعات دوره'!$1:$1,0)),"---")</f>
        <v>---</v>
      </c>
      <c r="M930" s="47" t="str">
        <f t="shared" si="142"/>
        <v>----</v>
      </c>
      <c r="N930" s="48" t="str">
        <f t="shared" si="143"/>
        <v>-/</v>
      </c>
      <c r="O930" s="45"/>
      <c r="P930" s="158">
        <f>IFERROR(INDEX('قرائت کنتور'!A:AZ,MATCH(A930&amp;"-"&amp;"گاز",'قرائت کنتور'!B:B,0),MATCH(L930,'قرائت کنتور'!$1:$1,0)),0)</f>
        <v>0</v>
      </c>
      <c r="Q930" s="47">
        <f>IFERROR(INDEX('قرائت کنتور'!A:AZ,MATCH(A930&amp;"-"&amp;"گاز",'قرائت کنتور'!B:B,0),MATCH(G930,'قرائت کنتور'!$1:$1,0)),0)</f>
        <v>0</v>
      </c>
      <c r="R930" s="47">
        <f t="shared" si="144"/>
        <v>0</v>
      </c>
      <c r="S930" s="45"/>
      <c r="T930" s="155" t="str">
        <f>IFERROR(INDEX('تعرفه ها'!A:Z,MATCH("بهای هر متر مکعب گاز مصرفی",'تعرفه ها'!$B:$B,0),MATCH(F930,'تعرفه ها'!$2:$2,0)),"---")</f>
        <v>---</v>
      </c>
      <c r="U930" s="50" t="str">
        <f t="shared" si="145"/>
        <v>---</v>
      </c>
      <c r="V930" s="50" t="str">
        <f>IFERROR(ROUND(R930*INDEX('تعرفه ها'!A:Z,MATCH("عوارض گاز به ازاء هر متر مکعب",'تعرفه ها'!$B:$B,0),MATCH(F930,'تعرفه ها'!$2:$2,0)),0),"---")</f>
        <v>---</v>
      </c>
      <c r="W930" s="50" t="str">
        <f>IFERROR(ROUND(((U930+V930)*INDEX('تعرفه ها'!A:Z,MATCH("هزینه نگهداری و تعمیرات شبکه گاز",'تعرفه ها'!$B:$B,0),MATCH(F930,'تعرفه ها'!$2:$2,0))/100),0),"---")</f>
        <v>---</v>
      </c>
      <c r="X930" s="50" t="str">
        <f>IFERROR(IF(INDEX('اطلاعات دوره'!A:Z,MATCH(G930,'اطلاعات دوره'!C:C,0),MATCH("گاز",'اطلاعات دوره'!$1:$1,0))="دارد",ROUND((U930+V930)*INDEX('تعرفه ها'!A:Z,MATCH("پیک فصلی گاز",'تعرفه ها'!$B:$B,0),MATCH(F930,'تعرفه ها'!$2:$2,0))/100,0),0),"---")</f>
        <v>---</v>
      </c>
      <c r="Y930" s="50" t="str">
        <f>IFERROR(ROUND(SUM(U930+V930+W930+X930)*INDEX('تعرفه ها'!A:Z,MATCH("مالیات گاز",'تعرفه ها'!$B:$B,0),MATCH(F930,'تعرفه ها'!$2:$2,0))/100,0),"---")</f>
        <v>---</v>
      </c>
      <c r="Z930" s="50" t="str">
        <f t="shared" si="146"/>
        <v>---</v>
      </c>
      <c r="AA930" s="50" t="str">
        <f t="shared" si="150"/>
        <v>---</v>
      </c>
      <c r="AB930" s="50" t="str">
        <f t="shared" si="147"/>
        <v>---</v>
      </c>
      <c r="AC930" s="50" t="str">
        <f t="shared" si="148"/>
        <v>---</v>
      </c>
      <c r="AD930" s="153" t="str">
        <f t="shared" si="149"/>
        <v>---</v>
      </c>
      <c r="AF930" s="155" t="str">
        <f>IFERROR(IF(INDEX(پرداخت!A:AZ,MATCH(A930&amp;" - "&amp;"گاز",پرداخت!$B:$B,0),MATCH(G930,پرداخت!$1:$1,0))="نشده","نشده","شده"),"---")</f>
        <v>---</v>
      </c>
      <c r="AH930" s="144"/>
      <c r="AI930" s="144"/>
      <c r="AJ930" s="144"/>
    </row>
    <row r="931" spans="1:36" ht="34.9" hidden="1" customHeight="1">
      <c r="A931" s="170"/>
      <c r="B931" s="47">
        <f>IFERROR(INDEX('اطلاعات انشعابات شرکتها'!A:BB,MATCH(A931,'اطلاعات انشعابات شرکتها'!A:A,0),MATCH(B$1,'اطلاعات انشعابات شرکتها'!$1:$1,0)),0)</f>
        <v>0</v>
      </c>
      <c r="C931" s="48">
        <f>IFERROR(INDEX('اطلاعات انشعابات شرکتها'!A:BB,MATCH(A931,'اطلاعات انشعابات شرکتها'!A:A,0),MATCH(C$1,'اطلاعات انشعابات شرکتها'!$1:$1,0)),0)</f>
        <v>0</v>
      </c>
      <c r="D931" s="45"/>
      <c r="E931" s="171"/>
      <c r="F931" s="170"/>
      <c r="G931" s="47" t="str">
        <f t="shared" si="141"/>
        <v>/</v>
      </c>
      <c r="H931" s="47">
        <f>IFERROR(INDEX('اطلاعات دوره'!A:Z,MATCH(G931,'اطلاعات دوره'!C:C,0),MATCH(H$1,'اطلاعات دوره'!$1:$1,0)),0)</f>
        <v>0</v>
      </c>
      <c r="I931" s="47">
        <f>IFERROR(INDEX('اطلاعات دوره'!A:Z,MATCH(G931,'اطلاعات دوره'!C:C,0),MATCH(I$1,'اطلاعات دوره'!$1:$1,0)),0)</f>
        <v>0</v>
      </c>
      <c r="J931" s="48">
        <f>IFERROR(INDEX('اطلاعات دوره'!A:Z,MATCH(G931,'اطلاعات دوره'!C:C,0),MATCH(J$1,'اطلاعات دوره'!$1:$1,0)),0)</f>
        <v>0</v>
      </c>
      <c r="K931" s="46"/>
      <c r="L931" s="158" t="str">
        <f>IFERROR(INDEX('اطلاعات دوره'!A:Z,MATCH(G931,'اطلاعات دوره'!C:C,0)-1,MATCH("عنوان",'اطلاعات دوره'!$1:$1,0)),"---")</f>
        <v>---</v>
      </c>
      <c r="M931" s="47" t="str">
        <f t="shared" si="142"/>
        <v>----</v>
      </c>
      <c r="N931" s="48" t="str">
        <f t="shared" si="143"/>
        <v>-/</v>
      </c>
      <c r="O931" s="45"/>
      <c r="P931" s="158">
        <f>IFERROR(INDEX('قرائت کنتور'!A:AZ,MATCH(A931&amp;"-"&amp;"گاز",'قرائت کنتور'!B:B,0),MATCH(L931,'قرائت کنتور'!$1:$1,0)),0)</f>
        <v>0</v>
      </c>
      <c r="Q931" s="47">
        <f>IFERROR(INDEX('قرائت کنتور'!A:AZ,MATCH(A931&amp;"-"&amp;"گاز",'قرائت کنتور'!B:B,0),MATCH(G931,'قرائت کنتور'!$1:$1,0)),0)</f>
        <v>0</v>
      </c>
      <c r="R931" s="47">
        <f t="shared" si="144"/>
        <v>0</v>
      </c>
      <c r="S931" s="45"/>
      <c r="T931" s="155" t="str">
        <f>IFERROR(INDEX('تعرفه ها'!A:Z,MATCH("بهای هر متر مکعب گاز مصرفی",'تعرفه ها'!$B:$B,0),MATCH(F931,'تعرفه ها'!$2:$2,0)),"---")</f>
        <v>---</v>
      </c>
      <c r="U931" s="50" t="str">
        <f t="shared" si="145"/>
        <v>---</v>
      </c>
      <c r="V931" s="50" t="str">
        <f>IFERROR(ROUND(R931*INDEX('تعرفه ها'!A:Z,MATCH("عوارض گاز به ازاء هر متر مکعب",'تعرفه ها'!$B:$B,0),MATCH(F931,'تعرفه ها'!$2:$2,0)),0),"---")</f>
        <v>---</v>
      </c>
      <c r="W931" s="50" t="str">
        <f>IFERROR(ROUND(((U931+V931)*INDEX('تعرفه ها'!A:Z,MATCH("هزینه نگهداری و تعمیرات شبکه گاز",'تعرفه ها'!$B:$B,0),MATCH(F931,'تعرفه ها'!$2:$2,0))/100),0),"---")</f>
        <v>---</v>
      </c>
      <c r="X931" s="50" t="str">
        <f>IFERROR(IF(INDEX('اطلاعات دوره'!A:Z,MATCH(G931,'اطلاعات دوره'!C:C,0),MATCH("گاز",'اطلاعات دوره'!$1:$1,0))="دارد",ROUND((U931+V931)*INDEX('تعرفه ها'!A:Z,MATCH("پیک فصلی گاز",'تعرفه ها'!$B:$B,0),MATCH(F931,'تعرفه ها'!$2:$2,0))/100,0),0),"---")</f>
        <v>---</v>
      </c>
      <c r="Y931" s="50" t="str">
        <f>IFERROR(ROUND(SUM(U931+V931+W931+X931)*INDEX('تعرفه ها'!A:Z,MATCH("مالیات گاز",'تعرفه ها'!$B:$B,0),MATCH(F931,'تعرفه ها'!$2:$2,0))/100,0),"---")</f>
        <v>---</v>
      </c>
      <c r="Z931" s="50" t="str">
        <f t="shared" si="146"/>
        <v>---</v>
      </c>
      <c r="AA931" s="50" t="str">
        <f t="shared" si="150"/>
        <v>---</v>
      </c>
      <c r="AB931" s="50" t="str">
        <f t="shared" si="147"/>
        <v>---</v>
      </c>
      <c r="AC931" s="50" t="str">
        <f t="shared" si="148"/>
        <v>---</v>
      </c>
      <c r="AD931" s="153" t="str">
        <f t="shared" si="149"/>
        <v>---</v>
      </c>
      <c r="AF931" s="155" t="str">
        <f>IFERROR(IF(INDEX(پرداخت!A:AZ,MATCH(A931&amp;" - "&amp;"گاز",پرداخت!$B:$B,0),MATCH(G931,پرداخت!$1:$1,0))="نشده","نشده","شده"),"---")</f>
        <v>---</v>
      </c>
      <c r="AH931" s="144"/>
      <c r="AI931" s="144"/>
      <c r="AJ931" s="144"/>
    </row>
    <row r="932" spans="1:36" ht="34.9" hidden="1" customHeight="1">
      <c r="A932" s="170"/>
      <c r="B932" s="47">
        <f>IFERROR(INDEX('اطلاعات انشعابات شرکتها'!A:BB,MATCH(A932,'اطلاعات انشعابات شرکتها'!A:A,0),MATCH(B$1,'اطلاعات انشعابات شرکتها'!$1:$1,0)),0)</f>
        <v>0</v>
      </c>
      <c r="C932" s="48">
        <f>IFERROR(INDEX('اطلاعات انشعابات شرکتها'!A:BB,MATCH(A932,'اطلاعات انشعابات شرکتها'!A:A,0),MATCH(C$1,'اطلاعات انشعابات شرکتها'!$1:$1,0)),0)</f>
        <v>0</v>
      </c>
      <c r="D932" s="45"/>
      <c r="E932" s="171"/>
      <c r="F932" s="170"/>
      <c r="G932" s="47" t="str">
        <f t="shared" si="141"/>
        <v>/</v>
      </c>
      <c r="H932" s="47">
        <f>IFERROR(INDEX('اطلاعات دوره'!A:Z,MATCH(G932,'اطلاعات دوره'!C:C,0),MATCH(H$1,'اطلاعات دوره'!$1:$1,0)),0)</f>
        <v>0</v>
      </c>
      <c r="I932" s="47">
        <f>IFERROR(INDEX('اطلاعات دوره'!A:Z,MATCH(G932,'اطلاعات دوره'!C:C,0),MATCH(I$1,'اطلاعات دوره'!$1:$1,0)),0)</f>
        <v>0</v>
      </c>
      <c r="J932" s="48">
        <f>IFERROR(INDEX('اطلاعات دوره'!A:Z,MATCH(G932,'اطلاعات دوره'!C:C,0),MATCH(J$1,'اطلاعات دوره'!$1:$1,0)),0)</f>
        <v>0</v>
      </c>
      <c r="K932" s="46"/>
      <c r="L932" s="158" t="str">
        <f>IFERROR(INDEX('اطلاعات دوره'!A:Z,MATCH(G932,'اطلاعات دوره'!C:C,0)-1,MATCH("عنوان",'اطلاعات دوره'!$1:$1,0)),"---")</f>
        <v>---</v>
      </c>
      <c r="M932" s="47" t="str">
        <f t="shared" si="142"/>
        <v>----</v>
      </c>
      <c r="N932" s="48" t="str">
        <f t="shared" si="143"/>
        <v>-/</v>
      </c>
      <c r="O932" s="45"/>
      <c r="P932" s="158">
        <f>IFERROR(INDEX('قرائت کنتور'!A:AZ,MATCH(A932&amp;"-"&amp;"گاز",'قرائت کنتور'!B:B,0),MATCH(L932,'قرائت کنتور'!$1:$1,0)),0)</f>
        <v>0</v>
      </c>
      <c r="Q932" s="47">
        <f>IFERROR(INDEX('قرائت کنتور'!A:AZ,MATCH(A932&amp;"-"&amp;"گاز",'قرائت کنتور'!B:B,0),MATCH(G932,'قرائت کنتور'!$1:$1,0)),0)</f>
        <v>0</v>
      </c>
      <c r="R932" s="47">
        <f t="shared" si="144"/>
        <v>0</v>
      </c>
      <c r="S932" s="45"/>
      <c r="T932" s="155" t="str">
        <f>IFERROR(INDEX('تعرفه ها'!A:Z,MATCH("بهای هر متر مکعب گاز مصرفی",'تعرفه ها'!$B:$B,0),MATCH(F932,'تعرفه ها'!$2:$2,0)),"---")</f>
        <v>---</v>
      </c>
      <c r="U932" s="50" t="str">
        <f t="shared" si="145"/>
        <v>---</v>
      </c>
      <c r="V932" s="50" t="str">
        <f>IFERROR(ROUND(R932*INDEX('تعرفه ها'!A:Z,MATCH("عوارض گاز به ازاء هر متر مکعب",'تعرفه ها'!$B:$B,0),MATCH(F932,'تعرفه ها'!$2:$2,0)),0),"---")</f>
        <v>---</v>
      </c>
      <c r="W932" s="50" t="str">
        <f>IFERROR(ROUND(((U932+V932)*INDEX('تعرفه ها'!A:Z,MATCH("هزینه نگهداری و تعمیرات شبکه گاز",'تعرفه ها'!$B:$B,0),MATCH(F932,'تعرفه ها'!$2:$2,0))/100),0),"---")</f>
        <v>---</v>
      </c>
      <c r="X932" s="50" t="str">
        <f>IFERROR(IF(INDEX('اطلاعات دوره'!A:Z,MATCH(G932,'اطلاعات دوره'!C:C,0),MATCH("گاز",'اطلاعات دوره'!$1:$1,0))="دارد",ROUND((U932+V932)*INDEX('تعرفه ها'!A:Z,MATCH("پیک فصلی گاز",'تعرفه ها'!$B:$B,0),MATCH(F932,'تعرفه ها'!$2:$2,0))/100,0),0),"---")</f>
        <v>---</v>
      </c>
      <c r="Y932" s="50" t="str">
        <f>IFERROR(ROUND(SUM(U932+V932+W932+X932)*INDEX('تعرفه ها'!A:Z,MATCH("مالیات گاز",'تعرفه ها'!$B:$B,0),MATCH(F932,'تعرفه ها'!$2:$2,0))/100,0),"---")</f>
        <v>---</v>
      </c>
      <c r="Z932" s="50" t="str">
        <f t="shared" si="146"/>
        <v>---</v>
      </c>
      <c r="AA932" s="50" t="str">
        <f t="shared" si="150"/>
        <v>---</v>
      </c>
      <c r="AB932" s="50" t="str">
        <f t="shared" si="147"/>
        <v>---</v>
      </c>
      <c r="AC932" s="50" t="str">
        <f t="shared" si="148"/>
        <v>---</v>
      </c>
      <c r="AD932" s="153" t="str">
        <f t="shared" si="149"/>
        <v>---</v>
      </c>
      <c r="AF932" s="155" t="str">
        <f>IFERROR(IF(INDEX(پرداخت!A:AZ,MATCH(A932&amp;" - "&amp;"گاز",پرداخت!$B:$B,0),MATCH(G932,پرداخت!$1:$1,0))="نشده","نشده","شده"),"---")</f>
        <v>---</v>
      </c>
      <c r="AH932" s="144"/>
      <c r="AI932" s="144"/>
      <c r="AJ932" s="144"/>
    </row>
    <row r="933" spans="1:36" ht="34.9" hidden="1" customHeight="1">
      <c r="A933" s="170"/>
      <c r="B933" s="47">
        <f>IFERROR(INDEX('اطلاعات انشعابات شرکتها'!A:BB,MATCH(A933,'اطلاعات انشعابات شرکتها'!A:A,0),MATCH(B$1,'اطلاعات انشعابات شرکتها'!$1:$1,0)),0)</f>
        <v>0</v>
      </c>
      <c r="C933" s="48">
        <f>IFERROR(INDEX('اطلاعات انشعابات شرکتها'!A:BB,MATCH(A933,'اطلاعات انشعابات شرکتها'!A:A,0),MATCH(C$1,'اطلاعات انشعابات شرکتها'!$1:$1,0)),0)</f>
        <v>0</v>
      </c>
      <c r="D933" s="45"/>
      <c r="E933" s="171"/>
      <c r="F933" s="170"/>
      <c r="G933" s="47" t="str">
        <f t="shared" si="141"/>
        <v>/</v>
      </c>
      <c r="H933" s="47">
        <f>IFERROR(INDEX('اطلاعات دوره'!A:Z,MATCH(G933,'اطلاعات دوره'!C:C,0),MATCH(H$1,'اطلاعات دوره'!$1:$1,0)),0)</f>
        <v>0</v>
      </c>
      <c r="I933" s="47">
        <f>IFERROR(INDEX('اطلاعات دوره'!A:Z,MATCH(G933,'اطلاعات دوره'!C:C,0),MATCH(I$1,'اطلاعات دوره'!$1:$1,0)),0)</f>
        <v>0</v>
      </c>
      <c r="J933" s="48">
        <f>IFERROR(INDEX('اطلاعات دوره'!A:Z,MATCH(G933,'اطلاعات دوره'!C:C,0),MATCH(J$1,'اطلاعات دوره'!$1:$1,0)),0)</f>
        <v>0</v>
      </c>
      <c r="K933" s="46"/>
      <c r="L933" s="158" t="str">
        <f>IFERROR(INDEX('اطلاعات دوره'!A:Z,MATCH(G933,'اطلاعات دوره'!C:C,0)-1,MATCH("عنوان",'اطلاعات دوره'!$1:$1,0)),"---")</f>
        <v>---</v>
      </c>
      <c r="M933" s="47" t="str">
        <f t="shared" si="142"/>
        <v>----</v>
      </c>
      <c r="N933" s="48" t="str">
        <f t="shared" si="143"/>
        <v>-/</v>
      </c>
      <c r="O933" s="45"/>
      <c r="P933" s="158">
        <f>IFERROR(INDEX('قرائت کنتور'!A:AZ,MATCH(A933&amp;"-"&amp;"گاز",'قرائت کنتور'!B:B,0),MATCH(L933,'قرائت کنتور'!$1:$1,0)),0)</f>
        <v>0</v>
      </c>
      <c r="Q933" s="47">
        <f>IFERROR(INDEX('قرائت کنتور'!A:AZ,MATCH(A933&amp;"-"&amp;"گاز",'قرائت کنتور'!B:B,0),MATCH(G933,'قرائت کنتور'!$1:$1,0)),0)</f>
        <v>0</v>
      </c>
      <c r="R933" s="47">
        <f t="shared" si="144"/>
        <v>0</v>
      </c>
      <c r="S933" s="45"/>
      <c r="T933" s="155" t="str">
        <f>IFERROR(INDEX('تعرفه ها'!A:Z,MATCH("بهای هر متر مکعب گاز مصرفی",'تعرفه ها'!$B:$B,0),MATCH(F933,'تعرفه ها'!$2:$2,0)),"---")</f>
        <v>---</v>
      </c>
      <c r="U933" s="50" t="str">
        <f t="shared" si="145"/>
        <v>---</v>
      </c>
      <c r="V933" s="50" t="str">
        <f>IFERROR(ROUND(R933*INDEX('تعرفه ها'!A:Z,MATCH("عوارض گاز به ازاء هر متر مکعب",'تعرفه ها'!$B:$B,0),MATCH(F933,'تعرفه ها'!$2:$2,0)),0),"---")</f>
        <v>---</v>
      </c>
      <c r="W933" s="50" t="str">
        <f>IFERROR(ROUND(((U933+V933)*INDEX('تعرفه ها'!A:Z,MATCH("هزینه نگهداری و تعمیرات شبکه گاز",'تعرفه ها'!$B:$B,0),MATCH(F933,'تعرفه ها'!$2:$2,0))/100),0),"---")</f>
        <v>---</v>
      </c>
      <c r="X933" s="50" t="str">
        <f>IFERROR(IF(INDEX('اطلاعات دوره'!A:Z,MATCH(G933,'اطلاعات دوره'!C:C,0),MATCH("گاز",'اطلاعات دوره'!$1:$1,0))="دارد",ROUND((U933+V933)*INDEX('تعرفه ها'!A:Z,MATCH("پیک فصلی گاز",'تعرفه ها'!$B:$B,0),MATCH(F933,'تعرفه ها'!$2:$2,0))/100,0),0),"---")</f>
        <v>---</v>
      </c>
      <c r="Y933" s="50" t="str">
        <f>IFERROR(ROUND(SUM(U933+V933+W933+X933)*INDEX('تعرفه ها'!A:Z,MATCH("مالیات گاز",'تعرفه ها'!$B:$B,0),MATCH(F933,'تعرفه ها'!$2:$2,0))/100,0),"---")</f>
        <v>---</v>
      </c>
      <c r="Z933" s="50" t="str">
        <f t="shared" si="146"/>
        <v>---</v>
      </c>
      <c r="AA933" s="50" t="str">
        <f t="shared" si="150"/>
        <v>---</v>
      </c>
      <c r="AB933" s="50" t="str">
        <f t="shared" si="147"/>
        <v>---</v>
      </c>
      <c r="AC933" s="50" t="str">
        <f t="shared" si="148"/>
        <v>---</v>
      </c>
      <c r="AD933" s="153" t="str">
        <f t="shared" si="149"/>
        <v>---</v>
      </c>
      <c r="AF933" s="155" t="str">
        <f>IFERROR(IF(INDEX(پرداخت!A:AZ,MATCH(A933&amp;" - "&amp;"گاز",پرداخت!$B:$B,0),MATCH(G933,پرداخت!$1:$1,0))="نشده","نشده","شده"),"---")</f>
        <v>---</v>
      </c>
      <c r="AH933" s="144"/>
      <c r="AI933" s="144"/>
      <c r="AJ933" s="144"/>
    </row>
    <row r="934" spans="1:36" ht="34.9" hidden="1" customHeight="1">
      <c r="A934" s="170"/>
      <c r="B934" s="47">
        <f>IFERROR(INDEX('اطلاعات انشعابات شرکتها'!A:BB,MATCH(A934,'اطلاعات انشعابات شرکتها'!A:A,0),MATCH(B$1,'اطلاعات انشعابات شرکتها'!$1:$1,0)),0)</f>
        <v>0</v>
      </c>
      <c r="C934" s="48">
        <f>IFERROR(INDEX('اطلاعات انشعابات شرکتها'!A:BB,MATCH(A934,'اطلاعات انشعابات شرکتها'!A:A,0),MATCH(C$1,'اطلاعات انشعابات شرکتها'!$1:$1,0)),0)</f>
        <v>0</v>
      </c>
      <c r="D934" s="45"/>
      <c r="E934" s="171"/>
      <c r="F934" s="170"/>
      <c r="G934" s="47" t="str">
        <f t="shared" si="141"/>
        <v>/</v>
      </c>
      <c r="H934" s="47">
        <f>IFERROR(INDEX('اطلاعات دوره'!A:Z,MATCH(G934,'اطلاعات دوره'!C:C,0),MATCH(H$1,'اطلاعات دوره'!$1:$1,0)),0)</f>
        <v>0</v>
      </c>
      <c r="I934" s="47">
        <f>IFERROR(INDEX('اطلاعات دوره'!A:Z,MATCH(G934,'اطلاعات دوره'!C:C,0),MATCH(I$1,'اطلاعات دوره'!$1:$1,0)),0)</f>
        <v>0</v>
      </c>
      <c r="J934" s="48">
        <f>IFERROR(INDEX('اطلاعات دوره'!A:Z,MATCH(G934,'اطلاعات دوره'!C:C,0),MATCH(J$1,'اطلاعات دوره'!$1:$1,0)),0)</f>
        <v>0</v>
      </c>
      <c r="K934" s="46"/>
      <c r="L934" s="158" t="str">
        <f>IFERROR(INDEX('اطلاعات دوره'!A:Z,MATCH(G934,'اطلاعات دوره'!C:C,0)-1,MATCH("عنوان",'اطلاعات دوره'!$1:$1,0)),"---")</f>
        <v>---</v>
      </c>
      <c r="M934" s="47" t="str">
        <f t="shared" si="142"/>
        <v>----</v>
      </c>
      <c r="N934" s="48" t="str">
        <f t="shared" si="143"/>
        <v>-/</v>
      </c>
      <c r="O934" s="45"/>
      <c r="P934" s="158">
        <f>IFERROR(INDEX('قرائت کنتور'!A:AZ,MATCH(A934&amp;"-"&amp;"گاز",'قرائت کنتور'!B:B,0),MATCH(L934,'قرائت کنتور'!$1:$1,0)),0)</f>
        <v>0</v>
      </c>
      <c r="Q934" s="47">
        <f>IFERROR(INDEX('قرائت کنتور'!A:AZ,MATCH(A934&amp;"-"&amp;"گاز",'قرائت کنتور'!B:B,0),MATCH(G934,'قرائت کنتور'!$1:$1,0)),0)</f>
        <v>0</v>
      </c>
      <c r="R934" s="47">
        <f t="shared" si="144"/>
        <v>0</v>
      </c>
      <c r="S934" s="45"/>
      <c r="T934" s="155" t="str">
        <f>IFERROR(INDEX('تعرفه ها'!A:Z,MATCH("بهای هر متر مکعب گاز مصرفی",'تعرفه ها'!$B:$B,0),MATCH(F934,'تعرفه ها'!$2:$2,0)),"---")</f>
        <v>---</v>
      </c>
      <c r="U934" s="50" t="str">
        <f t="shared" si="145"/>
        <v>---</v>
      </c>
      <c r="V934" s="50" t="str">
        <f>IFERROR(ROUND(R934*INDEX('تعرفه ها'!A:Z,MATCH("عوارض گاز به ازاء هر متر مکعب",'تعرفه ها'!$B:$B,0),MATCH(F934,'تعرفه ها'!$2:$2,0)),0),"---")</f>
        <v>---</v>
      </c>
      <c r="W934" s="50" t="str">
        <f>IFERROR(ROUND(((U934+V934)*INDEX('تعرفه ها'!A:Z,MATCH("هزینه نگهداری و تعمیرات شبکه گاز",'تعرفه ها'!$B:$B,0),MATCH(F934,'تعرفه ها'!$2:$2,0))/100),0),"---")</f>
        <v>---</v>
      </c>
      <c r="X934" s="50" t="str">
        <f>IFERROR(IF(INDEX('اطلاعات دوره'!A:Z,MATCH(G934,'اطلاعات دوره'!C:C,0),MATCH("گاز",'اطلاعات دوره'!$1:$1,0))="دارد",ROUND((U934+V934)*INDEX('تعرفه ها'!A:Z,MATCH("پیک فصلی گاز",'تعرفه ها'!$B:$B,0),MATCH(F934,'تعرفه ها'!$2:$2,0))/100,0),0),"---")</f>
        <v>---</v>
      </c>
      <c r="Y934" s="50" t="str">
        <f>IFERROR(ROUND(SUM(U934+V934+W934+X934)*INDEX('تعرفه ها'!A:Z,MATCH("مالیات گاز",'تعرفه ها'!$B:$B,0),MATCH(F934,'تعرفه ها'!$2:$2,0))/100,0),"---")</f>
        <v>---</v>
      </c>
      <c r="Z934" s="50" t="str">
        <f t="shared" si="146"/>
        <v>---</v>
      </c>
      <c r="AA934" s="50" t="str">
        <f t="shared" si="150"/>
        <v>---</v>
      </c>
      <c r="AB934" s="50" t="str">
        <f t="shared" si="147"/>
        <v>---</v>
      </c>
      <c r="AC934" s="50" t="str">
        <f t="shared" si="148"/>
        <v>---</v>
      </c>
      <c r="AD934" s="153" t="str">
        <f t="shared" si="149"/>
        <v>---</v>
      </c>
      <c r="AF934" s="155" t="str">
        <f>IFERROR(IF(INDEX(پرداخت!A:AZ,MATCH(A934&amp;" - "&amp;"گاز",پرداخت!$B:$B,0),MATCH(G934,پرداخت!$1:$1,0))="نشده","نشده","شده"),"---")</f>
        <v>---</v>
      </c>
      <c r="AH934" s="144"/>
      <c r="AI934" s="144"/>
      <c r="AJ934" s="144"/>
    </row>
    <row r="935" spans="1:36" ht="34.9" hidden="1" customHeight="1">
      <c r="A935" s="170"/>
      <c r="B935" s="47">
        <f>IFERROR(INDEX('اطلاعات انشعابات شرکتها'!A:BB,MATCH(A935,'اطلاعات انشعابات شرکتها'!A:A,0),MATCH(B$1,'اطلاعات انشعابات شرکتها'!$1:$1,0)),0)</f>
        <v>0</v>
      </c>
      <c r="C935" s="48">
        <f>IFERROR(INDEX('اطلاعات انشعابات شرکتها'!A:BB,MATCH(A935,'اطلاعات انشعابات شرکتها'!A:A,0),MATCH(C$1,'اطلاعات انشعابات شرکتها'!$1:$1,0)),0)</f>
        <v>0</v>
      </c>
      <c r="D935" s="45"/>
      <c r="E935" s="171"/>
      <c r="F935" s="170"/>
      <c r="G935" s="47" t="str">
        <f t="shared" si="141"/>
        <v>/</v>
      </c>
      <c r="H935" s="47">
        <f>IFERROR(INDEX('اطلاعات دوره'!A:Z,MATCH(G935,'اطلاعات دوره'!C:C,0),MATCH(H$1,'اطلاعات دوره'!$1:$1,0)),0)</f>
        <v>0</v>
      </c>
      <c r="I935" s="47">
        <f>IFERROR(INDEX('اطلاعات دوره'!A:Z,MATCH(G935,'اطلاعات دوره'!C:C,0),MATCH(I$1,'اطلاعات دوره'!$1:$1,0)),0)</f>
        <v>0</v>
      </c>
      <c r="J935" s="48">
        <f>IFERROR(INDEX('اطلاعات دوره'!A:Z,MATCH(G935,'اطلاعات دوره'!C:C,0),MATCH(J$1,'اطلاعات دوره'!$1:$1,0)),0)</f>
        <v>0</v>
      </c>
      <c r="K935" s="46"/>
      <c r="L935" s="158" t="str">
        <f>IFERROR(INDEX('اطلاعات دوره'!A:Z,MATCH(G935,'اطلاعات دوره'!C:C,0)-1,MATCH("عنوان",'اطلاعات دوره'!$1:$1,0)),"---")</f>
        <v>---</v>
      </c>
      <c r="M935" s="47" t="str">
        <f t="shared" si="142"/>
        <v>----</v>
      </c>
      <c r="N935" s="48" t="str">
        <f t="shared" si="143"/>
        <v>-/</v>
      </c>
      <c r="O935" s="45"/>
      <c r="P935" s="158">
        <f>IFERROR(INDEX('قرائت کنتور'!A:AZ,MATCH(A935&amp;"-"&amp;"گاز",'قرائت کنتور'!B:B,0),MATCH(L935,'قرائت کنتور'!$1:$1,0)),0)</f>
        <v>0</v>
      </c>
      <c r="Q935" s="47">
        <f>IFERROR(INDEX('قرائت کنتور'!A:AZ,MATCH(A935&amp;"-"&amp;"گاز",'قرائت کنتور'!B:B,0),MATCH(G935,'قرائت کنتور'!$1:$1,0)),0)</f>
        <v>0</v>
      </c>
      <c r="R935" s="47">
        <f t="shared" si="144"/>
        <v>0</v>
      </c>
      <c r="S935" s="45"/>
      <c r="T935" s="155" t="str">
        <f>IFERROR(INDEX('تعرفه ها'!A:Z,MATCH("بهای هر متر مکعب گاز مصرفی",'تعرفه ها'!$B:$B,0),MATCH(F935,'تعرفه ها'!$2:$2,0)),"---")</f>
        <v>---</v>
      </c>
      <c r="U935" s="50" t="str">
        <f t="shared" si="145"/>
        <v>---</v>
      </c>
      <c r="V935" s="50" t="str">
        <f>IFERROR(ROUND(R935*INDEX('تعرفه ها'!A:Z,MATCH("عوارض گاز به ازاء هر متر مکعب",'تعرفه ها'!$B:$B,0),MATCH(F935,'تعرفه ها'!$2:$2,0)),0),"---")</f>
        <v>---</v>
      </c>
      <c r="W935" s="50" t="str">
        <f>IFERROR(ROUND(((U935+V935)*INDEX('تعرفه ها'!A:Z,MATCH("هزینه نگهداری و تعمیرات شبکه گاز",'تعرفه ها'!$B:$B,0),MATCH(F935,'تعرفه ها'!$2:$2,0))/100),0),"---")</f>
        <v>---</v>
      </c>
      <c r="X935" s="50" t="str">
        <f>IFERROR(IF(INDEX('اطلاعات دوره'!A:Z,MATCH(G935,'اطلاعات دوره'!C:C,0),MATCH("گاز",'اطلاعات دوره'!$1:$1,0))="دارد",ROUND((U935+V935)*INDEX('تعرفه ها'!A:Z,MATCH("پیک فصلی گاز",'تعرفه ها'!$B:$B,0),MATCH(F935,'تعرفه ها'!$2:$2,0))/100,0),0),"---")</f>
        <v>---</v>
      </c>
      <c r="Y935" s="50" t="str">
        <f>IFERROR(ROUND(SUM(U935+V935+W935+X935)*INDEX('تعرفه ها'!A:Z,MATCH("مالیات گاز",'تعرفه ها'!$B:$B,0),MATCH(F935,'تعرفه ها'!$2:$2,0))/100,0),"---")</f>
        <v>---</v>
      </c>
      <c r="Z935" s="50" t="str">
        <f t="shared" si="146"/>
        <v>---</v>
      </c>
      <c r="AA935" s="50" t="str">
        <f t="shared" si="150"/>
        <v>---</v>
      </c>
      <c r="AB935" s="50" t="str">
        <f t="shared" si="147"/>
        <v>---</v>
      </c>
      <c r="AC935" s="50" t="str">
        <f t="shared" si="148"/>
        <v>---</v>
      </c>
      <c r="AD935" s="153" t="str">
        <f t="shared" si="149"/>
        <v>---</v>
      </c>
      <c r="AF935" s="155" t="str">
        <f>IFERROR(IF(INDEX(پرداخت!A:AZ,MATCH(A935&amp;" - "&amp;"گاز",پرداخت!$B:$B,0),MATCH(G935,پرداخت!$1:$1,0))="نشده","نشده","شده"),"---")</f>
        <v>---</v>
      </c>
      <c r="AH935" s="144"/>
      <c r="AI935" s="144"/>
      <c r="AJ935" s="144"/>
    </row>
    <row r="936" spans="1:36" ht="34.9" hidden="1" customHeight="1">
      <c r="A936" s="170"/>
      <c r="B936" s="47">
        <f>IFERROR(INDEX('اطلاعات انشعابات شرکتها'!A:BB,MATCH(A936,'اطلاعات انشعابات شرکتها'!A:A,0),MATCH(B$1,'اطلاعات انشعابات شرکتها'!$1:$1,0)),0)</f>
        <v>0</v>
      </c>
      <c r="C936" s="48">
        <f>IFERROR(INDEX('اطلاعات انشعابات شرکتها'!A:BB,MATCH(A936,'اطلاعات انشعابات شرکتها'!A:A,0),MATCH(C$1,'اطلاعات انشعابات شرکتها'!$1:$1,0)),0)</f>
        <v>0</v>
      </c>
      <c r="D936" s="45"/>
      <c r="E936" s="171"/>
      <c r="F936" s="170"/>
      <c r="G936" s="47" t="str">
        <f t="shared" si="141"/>
        <v>/</v>
      </c>
      <c r="H936" s="47">
        <f>IFERROR(INDEX('اطلاعات دوره'!A:Z,MATCH(G936,'اطلاعات دوره'!C:C,0),MATCH(H$1,'اطلاعات دوره'!$1:$1,0)),0)</f>
        <v>0</v>
      </c>
      <c r="I936" s="47">
        <f>IFERROR(INDEX('اطلاعات دوره'!A:Z,MATCH(G936,'اطلاعات دوره'!C:C,0),MATCH(I$1,'اطلاعات دوره'!$1:$1,0)),0)</f>
        <v>0</v>
      </c>
      <c r="J936" s="48">
        <f>IFERROR(INDEX('اطلاعات دوره'!A:Z,MATCH(G936,'اطلاعات دوره'!C:C,0),MATCH(J$1,'اطلاعات دوره'!$1:$1,0)),0)</f>
        <v>0</v>
      </c>
      <c r="K936" s="46"/>
      <c r="L936" s="158" t="str">
        <f>IFERROR(INDEX('اطلاعات دوره'!A:Z,MATCH(G936,'اطلاعات دوره'!C:C,0)-1,MATCH("عنوان",'اطلاعات دوره'!$1:$1,0)),"---")</f>
        <v>---</v>
      </c>
      <c r="M936" s="47" t="str">
        <f t="shared" si="142"/>
        <v>----</v>
      </c>
      <c r="N936" s="48" t="str">
        <f t="shared" si="143"/>
        <v>-/</v>
      </c>
      <c r="O936" s="45"/>
      <c r="P936" s="158">
        <f>IFERROR(INDEX('قرائت کنتور'!A:AZ,MATCH(A936&amp;"-"&amp;"گاز",'قرائت کنتور'!B:B,0),MATCH(L936,'قرائت کنتور'!$1:$1,0)),0)</f>
        <v>0</v>
      </c>
      <c r="Q936" s="47">
        <f>IFERROR(INDEX('قرائت کنتور'!A:AZ,MATCH(A936&amp;"-"&amp;"گاز",'قرائت کنتور'!B:B,0),MATCH(G936,'قرائت کنتور'!$1:$1,0)),0)</f>
        <v>0</v>
      </c>
      <c r="R936" s="47">
        <f t="shared" si="144"/>
        <v>0</v>
      </c>
      <c r="S936" s="45"/>
      <c r="T936" s="155" t="str">
        <f>IFERROR(INDEX('تعرفه ها'!A:Z,MATCH("بهای هر متر مکعب گاز مصرفی",'تعرفه ها'!$B:$B,0),MATCH(F936,'تعرفه ها'!$2:$2,0)),"---")</f>
        <v>---</v>
      </c>
      <c r="U936" s="50" t="str">
        <f t="shared" si="145"/>
        <v>---</v>
      </c>
      <c r="V936" s="50" t="str">
        <f>IFERROR(ROUND(R936*INDEX('تعرفه ها'!A:Z,MATCH("عوارض گاز به ازاء هر متر مکعب",'تعرفه ها'!$B:$B,0),MATCH(F936,'تعرفه ها'!$2:$2,0)),0),"---")</f>
        <v>---</v>
      </c>
      <c r="W936" s="50" t="str">
        <f>IFERROR(ROUND(((U936+V936)*INDEX('تعرفه ها'!A:Z,MATCH("هزینه نگهداری و تعمیرات شبکه گاز",'تعرفه ها'!$B:$B,0),MATCH(F936,'تعرفه ها'!$2:$2,0))/100),0),"---")</f>
        <v>---</v>
      </c>
      <c r="X936" s="50" t="str">
        <f>IFERROR(IF(INDEX('اطلاعات دوره'!A:Z,MATCH(G936,'اطلاعات دوره'!C:C,0),MATCH("گاز",'اطلاعات دوره'!$1:$1,0))="دارد",ROUND((U936+V936)*INDEX('تعرفه ها'!A:Z,MATCH("پیک فصلی گاز",'تعرفه ها'!$B:$B,0),MATCH(F936,'تعرفه ها'!$2:$2,0))/100,0),0),"---")</f>
        <v>---</v>
      </c>
      <c r="Y936" s="50" t="str">
        <f>IFERROR(ROUND(SUM(U936+V936+W936+X936)*INDEX('تعرفه ها'!A:Z,MATCH("مالیات گاز",'تعرفه ها'!$B:$B,0),MATCH(F936,'تعرفه ها'!$2:$2,0))/100,0),"---")</f>
        <v>---</v>
      </c>
      <c r="Z936" s="50" t="str">
        <f t="shared" si="146"/>
        <v>---</v>
      </c>
      <c r="AA936" s="50" t="str">
        <f t="shared" si="150"/>
        <v>---</v>
      </c>
      <c r="AB936" s="50" t="str">
        <f t="shared" si="147"/>
        <v>---</v>
      </c>
      <c r="AC936" s="50" t="str">
        <f t="shared" si="148"/>
        <v>---</v>
      </c>
      <c r="AD936" s="153" t="str">
        <f t="shared" si="149"/>
        <v>---</v>
      </c>
      <c r="AF936" s="155" t="str">
        <f>IFERROR(IF(INDEX(پرداخت!A:AZ,MATCH(A936&amp;" - "&amp;"گاز",پرداخت!$B:$B,0),MATCH(G936,پرداخت!$1:$1,0))="نشده","نشده","شده"),"---")</f>
        <v>---</v>
      </c>
      <c r="AH936" s="144"/>
      <c r="AI936" s="144"/>
      <c r="AJ936" s="144"/>
    </row>
    <row r="937" spans="1:36" ht="34.9" hidden="1" customHeight="1">
      <c r="A937" s="170"/>
      <c r="B937" s="47">
        <f>IFERROR(INDEX('اطلاعات انشعابات شرکتها'!A:BB,MATCH(A937,'اطلاعات انشعابات شرکتها'!A:A,0),MATCH(B$1,'اطلاعات انشعابات شرکتها'!$1:$1,0)),0)</f>
        <v>0</v>
      </c>
      <c r="C937" s="48">
        <f>IFERROR(INDEX('اطلاعات انشعابات شرکتها'!A:BB,MATCH(A937,'اطلاعات انشعابات شرکتها'!A:A,0),MATCH(C$1,'اطلاعات انشعابات شرکتها'!$1:$1,0)),0)</f>
        <v>0</v>
      </c>
      <c r="D937" s="45"/>
      <c r="E937" s="171"/>
      <c r="F937" s="170"/>
      <c r="G937" s="47" t="str">
        <f t="shared" si="141"/>
        <v>/</v>
      </c>
      <c r="H937" s="47">
        <f>IFERROR(INDEX('اطلاعات دوره'!A:Z,MATCH(G937,'اطلاعات دوره'!C:C,0),MATCH(H$1,'اطلاعات دوره'!$1:$1,0)),0)</f>
        <v>0</v>
      </c>
      <c r="I937" s="47">
        <f>IFERROR(INDEX('اطلاعات دوره'!A:Z,MATCH(G937,'اطلاعات دوره'!C:C,0),MATCH(I$1,'اطلاعات دوره'!$1:$1,0)),0)</f>
        <v>0</v>
      </c>
      <c r="J937" s="48">
        <f>IFERROR(INDEX('اطلاعات دوره'!A:Z,MATCH(G937,'اطلاعات دوره'!C:C,0),MATCH(J$1,'اطلاعات دوره'!$1:$1,0)),0)</f>
        <v>0</v>
      </c>
      <c r="K937" s="46"/>
      <c r="L937" s="158" t="str">
        <f>IFERROR(INDEX('اطلاعات دوره'!A:Z,MATCH(G937,'اطلاعات دوره'!C:C,0)-1,MATCH("عنوان",'اطلاعات دوره'!$1:$1,0)),"---")</f>
        <v>---</v>
      </c>
      <c r="M937" s="47" t="str">
        <f t="shared" si="142"/>
        <v>----</v>
      </c>
      <c r="N937" s="48" t="str">
        <f t="shared" si="143"/>
        <v>-/</v>
      </c>
      <c r="O937" s="45"/>
      <c r="P937" s="158">
        <f>IFERROR(INDEX('قرائت کنتور'!A:AZ,MATCH(A937&amp;"-"&amp;"گاز",'قرائت کنتور'!B:B,0),MATCH(L937,'قرائت کنتور'!$1:$1,0)),0)</f>
        <v>0</v>
      </c>
      <c r="Q937" s="47">
        <f>IFERROR(INDEX('قرائت کنتور'!A:AZ,MATCH(A937&amp;"-"&amp;"گاز",'قرائت کنتور'!B:B,0),MATCH(G937,'قرائت کنتور'!$1:$1,0)),0)</f>
        <v>0</v>
      </c>
      <c r="R937" s="47">
        <f t="shared" si="144"/>
        <v>0</v>
      </c>
      <c r="S937" s="45"/>
      <c r="T937" s="155" t="str">
        <f>IFERROR(INDEX('تعرفه ها'!A:Z,MATCH("بهای هر متر مکعب گاز مصرفی",'تعرفه ها'!$B:$B,0),MATCH(F937,'تعرفه ها'!$2:$2,0)),"---")</f>
        <v>---</v>
      </c>
      <c r="U937" s="50" t="str">
        <f t="shared" si="145"/>
        <v>---</v>
      </c>
      <c r="V937" s="50" t="str">
        <f>IFERROR(ROUND(R937*INDEX('تعرفه ها'!A:Z,MATCH("عوارض گاز به ازاء هر متر مکعب",'تعرفه ها'!$B:$B,0),MATCH(F937,'تعرفه ها'!$2:$2,0)),0),"---")</f>
        <v>---</v>
      </c>
      <c r="W937" s="50" t="str">
        <f>IFERROR(ROUND(((U937+V937)*INDEX('تعرفه ها'!A:Z,MATCH("هزینه نگهداری و تعمیرات شبکه گاز",'تعرفه ها'!$B:$B,0),MATCH(F937,'تعرفه ها'!$2:$2,0))/100),0),"---")</f>
        <v>---</v>
      </c>
      <c r="X937" s="50" t="str">
        <f>IFERROR(IF(INDEX('اطلاعات دوره'!A:Z,MATCH(G937,'اطلاعات دوره'!C:C,0),MATCH("گاز",'اطلاعات دوره'!$1:$1,0))="دارد",ROUND((U937+V937)*INDEX('تعرفه ها'!A:Z,MATCH("پیک فصلی گاز",'تعرفه ها'!$B:$B,0),MATCH(F937,'تعرفه ها'!$2:$2,0))/100,0),0),"---")</f>
        <v>---</v>
      </c>
      <c r="Y937" s="50" t="str">
        <f>IFERROR(ROUND(SUM(U937+V937+W937+X937)*INDEX('تعرفه ها'!A:Z,MATCH("مالیات گاز",'تعرفه ها'!$B:$B,0),MATCH(F937,'تعرفه ها'!$2:$2,0))/100,0),"---")</f>
        <v>---</v>
      </c>
      <c r="Z937" s="50" t="str">
        <f t="shared" si="146"/>
        <v>---</v>
      </c>
      <c r="AA937" s="50" t="str">
        <f t="shared" si="150"/>
        <v>---</v>
      </c>
      <c r="AB937" s="50" t="str">
        <f t="shared" si="147"/>
        <v>---</v>
      </c>
      <c r="AC937" s="50" t="str">
        <f t="shared" si="148"/>
        <v>---</v>
      </c>
      <c r="AD937" s="153" t="str">
        <f t="shared" si="149"/>
        <v>---</v>
      </c>
      <c r="AF937" s="155" t="str">
        <f>IFERROR(IF(INDEX(پرداخت!A:AZ,MATCH(A937&amp;" - "&amp;"گاز",پرداخت!$B:$B,0),MATCH(G937,پرداخت!$1:$1,0))="نشده","نشده","شده"),"---")</f>
        <v>---</v>
      </c>
      <c r="AH937" s="144"/>
      <c r="AI937" s="144"/>
      <c r="AJ937" s="144"/>
    </row>
    <row r="938" spans="1:36" ht="34.9" hidden="1" customHeight="1">
      <c r="A938" s="170"/>
      <c r="B938" s="47">
        <f>IFERROR(INDEX('اطلاعات انشعابات شرکتها'!A:BB,MATCH(A938,'اطلاعات انشعابات شرکتها'!A:A,0),MATCH(B$1,'اطلاعات انشعابات شرکتها'!$1:$1,0)),0)</f>
        <v>0</v>
      </c>
      <c r="C938" s="48">
        <f>IFERROR(INDEX('اطلاعات انشعابات شرکتها'!A:BB,MATCH(A938,'اطلاعات انشعابات شرکتها'!A:A,0),MATCH(C$1,'اطلاعات انشعابات شرکتها'!$1:$1,0)),0)</f>
        <v>0</v>
      </c>
      <c r="D938" s="45"/>
      <c r="E938" s="171"/>
      <c r="F938" s="170"/>
      <c r="G938" s="47" t="str">
        <f t="shared" si="141"/>
        <v>/</v>
      </c>
      <c r="H938" s="47">
        <f>IFERROR(INDEX('اطلاعات دوره'!A:Z,MATCH(G938,'اطلاعات دوره'!C:C,0),MATCH(H$1,'اطلاعات دوره'!$1:$1,0)),0)</f>
        <v>0</v>
      </c>
      <c r="I938" s="47">
        <f>IFERROR(INDEX('اطلاعات دوره'!A:Z,MATCH(G938,'اطلاعات دوره'!C:C,0),MATCH(I$1,'اطلاعات دوره'!$1:$1,0)),0)</f>
        <v>0</v>
      </c>
      <c r="J938" s="48">
        <f>IFERROR(INDEX('اطلاعات دوره'!A:Z,MATCH(G938,'اطلاعات دوره'!C:C,0),MATCH(J$1,'اطلاعات دوره'!$1:$1,0)),0)</f>
        <v>0</v>
      </c>
      <c r="K938" s="46"/>
      <c r="L938" s="158" t="str">
        <f>IFERROR(INDEX('اطلاعات دوره'!A:Z,MATCH(G938,'اطلاعات دوره'!C:C,0)-1,MATCH("عنوان",'اطلاعات دوره'!$1:$1,0)),"---")</f>
        <v>---</v>
      </c>
      <c r="M938" s="47" t="str">
        <f t="shared" si="142"/>
        <v>----</v>
      </c>
      <c r="N938" s="48" t="str">
        <f t="shared" si="143"/>
        <v>-/</v>
      </c>
      <c r="O938" s="45"/>
      <c r="P938" s="158">
        <f>IFERROR(INDEX('قرائت کنتور'!A:AZ,MATCH(A938&amp;"-"&amp;"گاز",'قرائت کنتور'!B:B,0),MATCH(L938,'قرائت کنتور'!$1:$1,0)),0)</f>
        <v>0</v>
      </c>
      <c r="Q938" s="47">
        <f>IFERROR(INDEX('قرائت کنتور'!A:AZ,MATCH(A938&amp;"-"&amp;"گاز",'قرائت کنتور'!B:B,0),MATCH(G938,'قرائت کنتور'!$1:$1,0)),0)</f>
        <v>0</v>
      </c>
      <c r="R938" s="47">
        <f t="shared" si="144"/>
        <v>0</v>
      </c>
      <c r="S938" s="45"/>
      <c r="T938" s="155" t="str">
        <f>IFERROR(INDEX('تعرفه ها'!A:Z,MATCH("بهای هر متر مکعب گاز مصرفی",'تعرفه ها'!$B:$B,0),MATCH(F938,'تعرفه ها'!$2:$2,0)),"---")</f>
        <v>---</v>
      </c>
      <c r="U938" s="50" t="str">
        <f t="shared" si="145"/>
        <v>---</v>
      </c>
      <c r="V938" s="50" t="str">
        <f>IFERROR(ROUND(R938*INDEX('تعرفه ها'!A:Z,MATCH("عوارض گاز به ازاء هر متر مکعب",'تعرفه ها'!$B:$B,0),MATCH(F938,'تعرفه ها'!$2:$2,0)),0),"---")</f>
        <v>---</v>
      </c>
      <c r="W938" s="50" t="str">
        <f>IFERROR(ROUND(((U938+V938)*INDEX('تعرفه ها'!A:Z,MATCH("هزینه نگهداری و تعمیرات شبکه گاز",'تعرفه ها'!$B:$B,0),MATCH(F938,'تعرفه ها'!$2:$2,0))/100),0),"---")</f>
        <v>---</v>
      </c>
      <c r="X938" s="50" t="str">
        <f>IFERROR(IF(INDEX('اطلاعات دوره'!A:Z,MATCH(G938,'اطلاعات دوره'!C:C,0),MATCH("گاز",'اطلاعات دوره'!$1:$1,0))="دارد",ROUND((U938+V938)*INDEX('تعرفه ها'!A:Z,MATCH("پیک فصلی گاز",'تعرفه ها'!$B:$B,0),MATCH(F938,'تعرفه ها'!$2:$2,0))/100,0),0),"---")</f>
        <v>---</v>
      </c>
      <c r="Y938" s="50" t="str">
        <f>IFERROR(ROUND(SUM(U938+V938+W938+X938)*INDEX('تعرفه ها'!A:Z,MATCH("مالیات گاز",'تعرفه ها'!$B:$B,0),MATCH(F938,'تعرفه ها'!$2:$2,0))/100,0),"---")</f>
        <v>---</v>
      </c>
      <c r="Z938" s="50" t="str">
        <f t="shared" si="146"/>
        <v>---</v>
      </c>
      <c r="AA938" s="50" t="str">
        <f t="shared" si="150"/>
        <v>---</v>
      </c>
      <c r="AB938" s="50" t="str">
        <f t="shared" si="147"/>
        <v>---</v>
      </c>
      <c r="AC938" s="50" t="str">
        <f t="shared" si="148"/>
        <v>---</v>
      </c>
      <c r="AD938" s="153" t="str">
        <f t="shared" si="149"/>
        <v>---</v>
      </c>
      <c r="AF938" s="155" t="str">
        <f>IFERROR(IF(INDEX(پرداخت!A:AZ,MATCH(A938&amp;" - "&amp;"گاز",پرداخت!$B:$B,0),MATCH(G938,پرداخت!$1:$1,0))="نشده","نشده","شده"),"---")</f>
        <v>---</v>
      </c>
      <c r="AH938" s="144"/>
      <c r="AI938" s="144"/>
      <c r="AJ938" s="144"/>
    </row>
    <row r="939" spans="1:36" ht="34.9" hidden="1" customHeight="1">
      <c r="A939" s="170"/>
      <c r="B939" s="47">
        <f>IFERROR(INDEX('اطلاعات انشعابات شرکتها'!A:BB,MATCH(A939,'اطلاعات انشعابات شرکتها'!A:A,0),MATCH(B$1,'اطلاعات انشعابات شرکتها'!$1:$1,0)),0)</f>
        <v>0</v>
      </c>
      <c r="C939" s="48">
        <f>IFERROR(INDEX('اطلاعات انشعابات شرکتها'!A:BB,MATCH(A939,'اطلاعات انشعابات شرکتها'!A:A,0),MATCH(C$1,'اطلاعات انشعابات شرکتها'!$1:$1,0)),0)</f>
        <v>0</v>
      </c>
      <c r="D939" s="45"/>
      <c r="E939" s="171"/>
      <c r="F939" s="170"/>
      <c r="G939" s="47" t="str">
        <f t="shared" si="141"/>
        <v>/</v>
      </c>
      <c r="H939" s="47">
        <f>IFERROR(INDEX('اطلاعات دوره'!A:Z,MATCH(G939,'اطلاعات دوره'!C:C,0),MATCH(H$1,'اطلاعات دوره'!$1:$1,0)),0)</f>
        <v>0</v>
      </c>
      <c r="I939" s="47">
        <f>IFERROR(INDEX('اطلاعات دوره'!A:Z,MATCH(G939,'اطلاعات دوره'!C:C,0),MATCH(I$1,'اطلاعات دوره'!$1:$1,0)),0)</f>
        <v>0</v>
      </c>
      <c r="J939" s="48">
        <f>IFERROR(INDEX('اطلاعات دوره'!A:Z,MATCH(G939,'اطلاعات دوره'!C:C,0),MATCH(J$1,'اطلاعات دوره'!$1:$1,0)),0)</f>
        <v>0</v>
      </c>
      <c r="K939" s="46"/>
      <c r="L939" s="158" t="str">
        <f>IFERROR(INDEX('اطلاعات دوره'!A:Z,MATCH(G939,'اطلاعات دوره'!C:C,0)-1,MATCH("عنوان",'اطلاعات دوره'!$1:$1,0)),"---")</f>
        <v>---</v>
      </c>
      <c r="M939" s="47" t="str">
        <f t="shared" si="142"/>
        <v>----</v>
      </c>
      <c r="N939" s="48" t="str">
        <f t="shared" si="143"/>
        <v>-/</v>
      </c>
      <c r="O939" s="45"/>
      <c r="P939" s="158">
        <f>IFERROR(INDEX('قرائت کنتور'!A:AZ,MATCH(A939&amp;"-"&amp;"گاز",'قرائت کنتور'!B:B,0),MATCH(L939,'قرائت کنتور'!$1:$1,0)),0)</f>
        <v>0</v>
      </c>
      <c r="Q939" s="47">
        <f>IFERROR(INDEX('قرائت کنتور'!A:AZ,MATCH(A939&amp;"-"&amp;"گاز",'قرائت کنتور'!B:B,0),MATCH(G939,'قرائت کنتور'!$1:$1,0)),0)</f>
        <v>0</v>
      </c>
      <c r="R939" s="47">
        <f t="shared" si="144"/>
        <v>0</v>
      </c>
      <c r="S939" s="45"/>
      <c r="T939" s="155" t="str">
        <f>IFERROR(INDEX('تعرفه ها'!A:Z,MATCH("بهای هر متر مکعب گاز مصرفی",'تعرفه ها'!$B:$B,0),MATCH(F939,'تعرفه ها'!$2:$2,0)),"---")</f>
        <v>---</v>
      </c>
      <c r="U939" s="50" t="str">
        <f t="shared" si="145"/>
        <v>---</v>
      </c>
      <c r="V939" s="50" t="str">
        <f>IFERROR(ROUND(R939*INDEX('تعرفه ها'!A:Z,MATCH("عوارض گاز به ازاء هر متر مکعب",'تعرفه ها'!$B:$B,0),MATCH(F939,'تعرفه ها'!$2:$2,0)),0),"---")</f>
        <v>---</v>
      </c>
      <c r="W939" s="50" t="str">
        <f>IFERROR(ROUND(((U939+V939)*INDEX('تعرفه ها'!A:Z,MATCH("هزینه نگهداری و تعمیرات شبکه گاز",'تعرفه ها'!$B:$B,0),MATCH(F939,'تعرفه ها'!$2:$2,0))/100),0),"---")</f>
        <v>---</v>
      </c>
      <c r="X939" s="50" t="str">
        <f>IFERROR(IF(INDEX('اطلاعات دوره'!A:Z,MATCH(G939,'اطلاعات دوره'!C:C,0),MATCH("گاز",'اطلاعات دوره'!$1:$1,0))="دارد",ROUND((U939+V939)*INDEX('تعرفه ها'!A:Z,MATCH("پیک فصلی گاز",'تعرفه ها'!$B:$B,0),MATCH(F939,'تعرفه ها'!$2:$2,0))/100,0),0),"---")</f>
        <v>---</v>
      </c>
      <c r="Y939" s="50" t="str">
        <f>IFERROR(ROUND(SUM(U939+V939+W939+X939)*INDEX('تعرفه ها'!A:Z,MATCH("مالیات گاز",'تعرفه ها'!$B:$B,0),MATCH(F939,'تعرفه ها'!$2:$2,0))/100,0),"---")</f>
        <v>---</v>
      </c>
      <c r="Z939" s="50" t="str">
        <f t="shared" si="146"/>
        <v>---</v>
      </c>
      <c r="AA939" s="50" t="str">
        <f t="shared" si="150"/>
        <v>---</v>
      </c>
      <c r="AB939" s="50" t="str">
        <f t="shared" si="147"/>
        <v>---</v>
      </c>
      <c r="AC939" s="50" t="str">
        <f t="shared" si="148"/>
        <v>---</v>
      </c>
      <c r="AD939" s="153" t="str">
        <f t="shared" si="149"/>
        <v>---</v>
      </c>
      <c r="AF939" s="155" t="str">
        <f>IFERROR(IF(INDEX(پرداخت!A:AZ,MATCH(A939&amp;" - "&amp;"گاز",پرداخت!$B:$B,0),MATCH(G939,پرداخت!$1:$1,0))="نشده","نشده","شده"),"---")</f>
        <v>---</v>
      </c>
      <c r="AH939" s="144"/>
      <c r="AI939" s="144"/>
      <c r="AJ939" s="144"/>
    </row>
    <row r="940" spans="1:36" ht="34.9" hidden="1" customHeight="1">
      <c r="A940" s="170"/>
      <c r="B940" s="47">
        <f>IFERROR(INDEX('اطلاعات انشعابات شرکتها'!A:BB,MATCH(A940,'اطلاعات انشعابات شرکتها'!A:A,0),MATCH(B$1,'اطلاعات انشعابات شرکتها'!$1:$1,0)),0)</f>
        <v>0</v>
      </c>
      <c r="C940" s="48">
        <f>IFERROR(INDEX('اطلاعات انشعابات شرکتها'!A:BB,MATCH(A940,'اطلاعات انشعابات شرکتها'!A:A,0),MATCH(C$1,'اطلاعات انشعابات شرکتها'!$1:$1,0)),0)</f>
        <v>0</v>
      </c>
      <c r="D940" s="45"/>
      <c r="E940" s="171"/>
      <c r="F940" s="170"/>
      <c r="G940" s="47" t="str">
        <f t="shared" si="141"/>
        <v>/</v>
      </c>
      <c r="H940" s="47">
        <f>IFERROR(INDEX('اطلاعات دوره'!A:Z,MATCH(G940,'اطلاعات دوره'!C:C,0),MATCH(H$1,'اطلاعات دوره'!$1:$1,0)),0)</f>
        <v>0</v>
      </c>
      <c r="I940" s="47">
        <f>IFERROR(INDEX('اطلاعات دوره'!A:Z,MATCH(G940,'اطلاعات دوره'!C:C,0),MATCH(I$1,'اطلاعات دوره'!$1:$1,0)),0)</f>
        <v>0</v>
      </c>
      <c r="J940" s="48">
        <f>IFERROR(INDEX('اطلاعات دوره'!A:Z,MATCH(G940,'اطلاعات دوره'!C:C,0),MATCH(J$1,'اطلاعات دوره'!$1:$1,0)),0)</f>
        <v>0</v>
      </c>
      <c r="K940" s="46"/>
      <c r="L940" s="158" t="str">
        <f>IFERROR(INDEX('اطلاعات دوره'!A:Z,MATCH(G940,'اطلاعات دوره'!C:C,0)-1,MATCH("عنوان",'اطلاعات دوره'!$1:$1,0)),"---")</f>
        <v>---</v>
      </c>
      <c r="M940" s="47" t="str">
        <f t="shared" si="142"/>
        <v>----</v>
      </c>
      <c r="N940" s="48" t="str">
        <f t="shared" si="143"/>
        <v>-/</v>
      </c>
      <c r="O940" s="45"/>
      <c r="P940" s="158">
        <f>IFERROR(INDEX('قرائت کنتور'!A:AZ,MATCH(A940&amp;"-"&amp;"گاز",'قرائت کنتور'!B:B,0),MATCH(L940,'قرائت کنتور'!$1:$1,0)),0)</f>
        <v>0</v>
      </c>
      <c r="Q940" s="47">
        <f>IFERROR(INDEX('قرائت کنتور'!A:AZ,MATCH(A940&amp;"-"&amp;"گاز",'قرائت کنتور'!B:B,0),MATCH(G940,'قرائت کنتور'!$1:$1,0)),0)</f>
        <v>0</v>
      </c>
      <c r="R940" s="47">
        <f t="shared" si="144"/>
        <v>0</v>
      </c>
      <c r="S940" s="45"/>
      <c r="T940" s="155" t="str">
        <f>IFERROR(INDEX('تعرفه ها'!A:Z,MATCH("بهای هر متر مکعب گاز مصرفی",'تعرفه ها'!$B:$B,0),MATCH(F940,'تعرفه ها'!$2:$2,0)),"---")</f>
        <v>---</v>
      </c>
      <c r="U940" s="50" t="str">
        <f t="shared" si="145"/>
        <v>---</v>
      </c>
      <c r="V940" s="50" t="str">
        <f>IFERROR(ROUND(R940*INDEX('تعرفه ها'!A:Z,MATCH("عوارض گاز به ازاء هر متر مکعب",'تعرفه ها'!$B:$B,0),MATCH(F940,'تعرفه ها'!$2:$2,0)),0),"---")</f>
        <v>---</v>
      </c>
      <c r="W940" s="50" t="str">
        <f>IFERROR(ROUND(((U940+V940)*INDEX('تعرفه ها'!A:Z,MATCH("هزینه نگهداری و تعمیرات شبکه گاز",'تعرفه ها'!$B:$B,0),MATCH(F940,'تعرفه ها'!$2:$2,0))/100),0),"---")</f>
        <v>---</v>
      </c>
      <c r="X940" s="50" t="str">
        <f>IFERROR(IF(INDEX('اطلاعات دوره'!A:Z,MATCH(G940,'اطلاعات دوره'!C:C,0),MATCH("گاز",'اطلاعات دوره'!$1:$1,0))="دارد",ROUND((U940+V940)*INDEX('تعرفه ها'!A:Z,MATCH("پیک فصلی گاز",'تعرفه ها'!$B:$B,0),MATCH(F940,'تعرفه ها'!$2:$2,0))/100,0),0),"---")</f>
        <v>---</v>
      </c>
      <c r="Y940" s="50" t="str">
        <f>IFERROR(ROUND(SUM(U940+V940+W940+X940)*INDEX('تعرفه ها'!A:Z,MATCH("مالیات گاز",'تعرفه ها'!$B:$B,0),MATCH(F940,'تعرفه ها'!$2:$2,0))/100,0),"---")</f>
        <v>---</v>
      </c>
      <c r="Z940" s="50" t="str">
        <f t="shared" si="146"/>
        <v>---</v>
      </c>
      <c r="AA940" s="50" t="str">
        <f t="shared" si="150"/>
        <v>---</v>
      </c>
      <c r="AB940" s="50" t="str">
        <f t="shared" si="147"/>
        <v>---</v>
      </c>
      <c r="AC940" s="50" t="str">
        <f t="shared" si="148"/>
        <v>---</v>
      </c>
      <c r="AD940" s="153" t="str">
        <f t="shared" si="149"/>
        <v>---</v>
      </c>
      <c r="AF940" s="155" t="str">
        <f>IFERROR(IF(INDEX(پرداخت!A:AZ,MATCH(A940&amp;" - "&amp;"گاز",پرداخت!$B:$B,0),MATCH(G940,پرداخت!$1:$1,0))="نشده","نشده","شده"),"---")</f>
        <v>---</v>
      </c>
      <c r="AH940" s="144"/>
      <c r="AI940" s="144"/>
      <c r="AJ940" s="144"/>
    </row>
    <row r="941" spans="1:36" ht="34.9" hidden="1" customHeight="1">
      <c r="A941" s="170"/>
      <c r="B941" s="47">
        <f>IFERROR(INDEX('اطلاعات انشعابات شرکتها'!A:BB,MATCH(A941,'اطلاعات انشعابات شرکتها'!A:A,0),MATCH(B$1,'اطلاعات انشعابات شرکتها'!$1:$1,0)),0)</f>
        <v>0</v>
      </c>
      <c r="C941" s="48">
        <f>IFERROR(INDEX('اطلاعات انشعابات شرکتها'!A:BB,MATCH(A941,'اطلاعات انشعابات شرکتها'!A:A,0),MATCH(C$1,'اطلاعات انشعابات شرکتها'!$1:$1,0)),0)</f>
        <v>0</v>
      </c>
      <c r="D941" s="45"/>
      <c r="E941" s="171"/>
      <c r="F941" s="170"/>
      <c r="G941" s="47" t="str">
        <f t="shared" si="141"/>
        <v>/</v>
      </c>
      <c r="H941" s="47">
        <f>IFERROR(INDEX('اطلاعات دوره'!A:Z,MATCH(G941,'اطلاعات دوره'!C:C,0),MATCH(H$1,'اطلاعات دوره'!$1:$1,0)),0)</f>
        <v>0</v>
      </c>
      <c r="I941" s="47">
        <f>IFERROR(INDEX('اطلاعات دوره'!A:Z,MATCH(G941,'اطلاعات دوره'!C:C,0),MATCH(I$1,'اطلاعات دوره'!$1:$1,0)),0)</f>
        <v>0</v>
      </c>
      <c r="J941" s="48">
        <f>IFERROR(INDEX('اطلاعات دوره'!A:Z,MATCH(G941,'اطلاعات دوره'!C:C,0),MATCH(J$1,'اطلاعات دوره'!$1:$1,0)),0)</f>
        <v>0</v>
      </c>
      <c r="K941" s="46"/>
      <c r="L941" s="158" t="str">
        <f>IFERROR(INDEX('اطلاعات دوره'!A:Z,MATCH(G941,'اطلاعات دوره'!C:C,0)-1,MATCH("عنوان",'اطلاعات دوره'!$1:$1,0)),"---")</f>
        <v>---</v>
      </c>
      <c r="M941" s="47" t="str">
        <f t="shared" si="142"/>
        <v>----</v>
      </c>
      <c r="N941" s="48" t="str">
        <f t="shared" si="143"/>
        <v>-/</v>
      </c>
      <c r="O941" s="45"/>
      <c r="P941" s="158">
        <f>IFERROR(INDEX('قرائت کنتور'!A:AZ,MATCH(A941&amp;"-"&amp;"گاز",'قرائت کنتور'!B:B,0),MATCH(L941,'قرائت کنتور'!$1:$1,0)),0)</f>
        <v>0</v>
      </c>
      <c r="Q941" s="47">
        <f>IFERROR(INDEX('قرائت کنتور'!A:AZ,MATCH(A941&amp;"-"&amp;"گاز",'قرائت کنتور'!B:B,0),MATCH(G941,'قرائت کنتور'!$1:$1,0)),0)</f>
        <v>0</v>
      </c>
      <c r="R941" s="47">
        <f t="shared" si="144"/>
        <v>0</v>
      </c>
      <c r="S941" s="45"/>
      <c r="T941" s="155" t="str">
        <f>IFERROR(INDEX('تعرفه ها'!A:Z,MATCH("بهای هر متر مکعب گاز مصرفی",'تعرفه ها'!$B:$B,0),MATCH(F941,'تعرفه ها'!$2:$2,0)),"---")</f>
        <v>---</v>
      </c>
      <c r="U941" s="50" t="str">
        <f t="shared" si="145"/>
        <v>---</v>
      </c>
      <c r="V941" s="50" t="str">
        <f>IFERROR(ROUND(R941*INDEX('تعرفه ها'!A:Z,MATCH("عوارض گاز به ازاء هر متر مکعب",'تعرفه ها'!$B:$B,0),MATCH(F941,'تعرفه ها'!$2:$2,0)),0),"---")</f>
        <v>---</v>
      </c>
      <c r="W941" s="50" t="str">
        <f>IFERROR(ROUND(((U941+V941)*INDEX('تعرفه ها'!A:Z,MATCH("هزینه نگهداری و تعمیرات شبکه گاز",'تعرفه ها'!$B:$B,0),MATCH(F941,'تعرفه ها'!$2:$2,0))/100),0),"---")</f>
        <v>---</v>
      </c>
      <c r="X941" s="50" t="str">
        <f>IFERROR(IF(INDEX('اطلاعات دوره'!A:Z,MATCH(G941,'اطلاعات دوره'!C:C,0),MATCH("گاز",'اطلاعات دوره'!$1:$1,0))="دارد",ROUND((U941+V941)*INDEX('تعرفه ها'!A:Z,MATCH("پیک فصلی گاز",'تعرفه ها'!$B:$B,0),MATCH(F941,'تعرفه ها'!$2:$2,0))/100,0),0),"---")</f>
        <v>---</v>
      </c>
      <c r="Y941" s="50" t="str">
        <f>IFERROR(ROUND(SUM(U941+V941+W941+X941)*INDEX('تعرفه ها'!A:Z,MATCH("مالیات گاز",'تعرفه ها'!$B:$B,0),MATCH(F941,'تعرفه ها'!$2:$2,0))/100,0),"---")</f>
        <v>---</v>
      </c>
      <c r="Z941" s="50" t="str">
        <f t="shared" si="146"/>
        <v>---</v>
      </c>
      <c r="AA941" s="50" t="str">
        <f t="shared" si="150"/>
        <v>---</v>
      </c>
      <c r="AB941" s="50" t="str">
        <f t="shared" si="147"/>
        <v>---</v>
      </c>
      <c r="AC941" s="50" t="str">
        <f t="shared" si="148"/>
        <v>---</v>
      </c>
      <c r="AD941" s="153" t="str">
        <f t="shared" si="149"/>
        <v>---</v>
      </c>
      <c r="AF941" s="155" t="str">
        <f>IFERROR(IF(INDEX(پرداخت!A:AZ,MATCH(A941&amp;" - "&amp;"گاز",پرداخت!$B:$B,0),MATCH(G941,پرداخت!$1:$1,0))="نشده","نشده","شده"),"---")</f>
        <v>---</v>
      </c>
      <c r="AH941" s="144"/>
      <c r="AI941" s="144"/>
      <c r="AJ941" s="144"/>
    </row>
    <row r="942" spans="1:36" ht="34.9" hidden="1" customHeight="1">
      <c r="A942" s="170"/>
      <c r="B942" s="47">
        <f>IFERROR(INDEX('اطلاعات انشعابات شرکتها'!A:BB,MATCH(A942,'اطلاعات انشعابات شرکتها'!A:A,0),MATCH(B$1,'اطلاعات انشعابات شرکتها'!$1:$1,0)),0)</f>
        <v>0</v>
      </c>
      <c r="C942" s="48">
        <f>IFERROR(INDEX('اطلاعات انشعابات شرکتها'!A:BB,MATCH(A942,'اطلاعات انشعابات شرکتها'!A:A,0),MATCH(C$1,'اطلاعات انشعابات شرکتها'!$1:$1,0)),0)</f>
        <v>0</v>
      </c>
      <c r="D942" s="45"/>
      <c r="E942" s="171"/>
      <c r="F942" s="170"/>
      <c r="G942" s="47" t="str">
        <f t="shared" si="141"/>
        <v>/</v>
      </c>
      <c r="H942" s="47">
        <f>IFERROR(INDEX('اطلاعات دوره'!A:Z,MATCH(G942,'اطلاعات دوره'!C:C,0),MATCH(H$1,'اطلاعات دوره'!$1:$1,0)),0)</f>
        <v>0</v>
      </c>
      <c r="I942" s="47">
        <f>IFERROR(INDEX('اطلاعات دوره'!A:Z,MATCH(G942,'اطلاعات دوره'!C:C,0),MATCH(I$1,'اطلاعات دوره'!$1:$1,0)),0)</f>
        <v>0</v>
      </c>
      <c r="J942" s="48">
        <f>IFERROR(INDEX('اطلاعات دوره'!A:Z,MATCH(G942,'اطلاعات دوره'!C:C,0),MATCH(J$1,'اطلاعات دوره'!$1:$1,0)),0)</f>
        <v>0</v>
      </c>
      <c r="K942" s="46"/>
      <c r="L942" s="158" t="str">
        <f>IFERROR(INDEX('اطلاعات دوره'!A:Z,MATCH(G942,'اطلاعات دوره'!C:C,0)-1,MATCH("عنوان",'اطلاعات دوره'!$1:$1,0)),"---")</f>
        <v>---</v>
      </c>
      <c r="M942" s="47" t="str">
        <f t="shared" si="142"/>
        <v>----</v>
      </c>
      <c r="N942" s="48" t="str">
        <f t="shared" si="143"/>
        <v>-/</v>
      </c>
      <c r="O942" s="45"/>
      <c r="P942" s="158">
        <f>IFERROR(INDEX('قرائت کنتور'!A:AZ,MATCH(A942&amp;"-"&amp;"گاز",'قرائت کنتور'!B:B,0),MATCH(L942,'قرائت کنتور'!$1:$1,0)),0)</f>
        <v>0</v>
      </c>
      <c r="Q942" s="47">
        <f>IFERROR(INDEX('قرائت کنتور'!A:AZ,MATCH(A942&amp;"-"&amp;"گاز",'قرائت کنتور'!B:B,0),MATCH(G942,'قرائت کنتور'!$1:$1,0)),0)</f>
        <v>0</v>
      </c>
      <c r="R942" s="47">
        <f t="shared" si="144"/>
        <v>0</v>
      </c>
      <c r="S942" s="45"/>
      <c r="T942" s="155" t="str">
        <f>IFERROR(INDEX('تعرفه ها'!A:Z,MATCH("بهای هر متر مکعب گاز مصرفی",'تعرفه ها'!$B:$B,0),MATCH(F942,'تعرفه ها'!$2:$2,0)),"---")</f>
        <v>---</v>
      </c>
      <c r="U942" s="50" t="str">
        <f t="shared" si="145"/>
        <v>---</v>
      </c>
      <c r="V942" s="50" t="str">
        <f>IFERROR(ROUND(R942*INDEX('تعرفه ها'!A:Z,MATCH("عوارض گاز به ازاء هر متر مکعب",'تعرفه ها'!$B:$B,0),MATCH(F942,'تعرفه ها'!$2:$2,0)),0),"---")</f>
        <v>---</v>
      </c>
      <c r="W942" s="50" t="str">
        <f>IFERROR(ROUND(((U942+V942)*INDEX('تعرفه ها'!A:Z,MATCH("هزینه نگهداری و تعمیرات شبکه گاز",'تعرفه ها'!$B:$B,0),MATCH(F942,'تعرفه ها'!$2:$2,0))/100),0),"---")</f>
        <v>---</v>
      </c>
      <c r="X942" s="50" t="str">
        <f>IFERROR(IF(INDEX('اطلاعات دوره'!A:Z,MATCH(G942,'اطلاعات دوره'!C:C,0),MATCH("گاز",'اطلاعات دوره'!$1:$1,0))="دارد",ROUND((U942+V942)*INDEX('تعرفه ها'!A:Z,MATCH("پیک فصلی گاز",'تعرفه ها'!$B:$B,0),MATCH(F942,'تعرفه ها'!$2:$2,0))/100,0),0),"---")</f>
        <v>---</v>
      </c>
      <c r="Y942" s="50" t="str">
        <f>IFERROR(ROUND(SUM(U942+V942+W942+X942)*INDEX('تعرفه ها'!A:Z,MATCH("مالیات گاز",'تعرفه ها'!$B:$B,0),MATCH(F942,'تعرفه ها'!$2:$2,0))/100,0),"---")</f>
        <v>---</v>
      </c>
      <c r="Z942" s="50" t="str">
        <f t="shared" si="146"/>
        <v>---</v>
      </c>
      <c r="AA942" s="50" t="str">
        <f t="shared" si="150"/>
        <v>---</v>
      </c>
      <c r="AB942" s="50" t="str">
        <f t="shared" si="147"/>
        <v>---</v>
      </c>
      <c r="AC942" s="50" t="str">
        <f t="shared" si="148"/>
        <v>---</v>
      </c>
      <c r="AD942" s="153" t="str">
        <f t="shared" si="149"/>
        <v>---</v>
      </c>
      <c r="AF942" s="155" t="str">
        <f>IFERROR(IF(INDEX(پرداخت!A:AZ,MATCH(A942&amp;" - "&amp;"گاز",پرداخت!$B:$B,0),MATCH(G942,پرداخت!$1:$1,0))="نشده","نشده","شده"),"---")</f>
        <v>---</v>
      </c>
      <c r="AH942" s="144"/>
      <c r="AI942" s="144"/>
      <c r="AJ942" s="144"/>
    </row>
    <row r="943" spans="1:36" ht="34.9" hidden="1" customHeight="1">
      <c r="A943" s="170"/>
      <c r="B943" s="47">
        <f>IFERROR(INDEX('اطلاعات انشعابات شرکتها'!A:BB,MATCH(A943,'اطلاعات انشعابات شرکتها'!A:A,0),MATCH(B$1,'اطلاعات انشعابات شرکتها'!$1:$1,0)),0)</f>
        <v>0</v>
      </c>
      <c r="C943" s="48">
        <f>IFERROR(INDEX('اطلاعات انشعابات شرکتها'!A:BB,MATCH(A943,'اطلاعات انشعابات شرکتها'!A:A,0),MATCH(C$1,'اطلاعات انشعابات شرکتها'!$1:$1,0)),0)</f>
        <v>0</v>
      </c>
      <c r="D943" s="45"/>
      <c r="E943" s="171"/>
      <c r="F943" s="170"/>
      <c r="G943" s="47" t="str">
        <f t="shared" si="141"/>
        <v>/</v>
      </c>
      <c r="H943" s="47">
        <f>IFERROR(INDEX('اطلاعات دوره'!A:Z,MATCH(G943,'اطلاعات دوره'!C:C,0),MATCH(H$1,'اطلاعات دوره'!$1:$1,0)),0)</f>
        <v>0</v>
      </c>
      <c r="I943" s="47">
        <f>IFERROR(INDEX('اطلاعات دوره'!A:Z,MATCH(G943,'اطلاعات دوره'!C:C,0),MATCH(I$1,'اطلاعات دوره'!$1:$1,0)),0)</f>
        <v>0</v>
      </c>
      <c r="J943" s="48">
        <f>IFERROR(INDEX('اطلاعات دوره'!A:Z,MATCH(G943,'اطلاعات دوره'!C:C,0),MATCH(J$1,'اطلاعات دوره'!$1:$1,0)),0)</f>
        <v>0</v>
      </c>
      <c r="K943" s="46"/>
      <c r="L943" s="158" t="str">
        <f>IFERROR(INDEX('اطلاعات دوره'!A:Z,MATCH(G943,'اطلاعات دوره'!C:C,0)-1,MATCH("عنوان",'اطلاعات دوره'!$1:$1,0)),"---")</f>
        <v>---</v>
      </c>
      <c r="M943" s="47" t="str">
        <f t="shared" si="142"/>
        <v>----</v>
      </c>
      <c r="N943" s="48" t="str">
        <f t="shared" si="143"/>
        <v>-/</v>
      </c>
      <c r="O943" s="45"/>
      <c r="P943" s="158">
        <f>IFERROR(INDEX('قرائت کنتور'!A:AZ,MATCH(A943&amp;"-"&amp;"گاز",'قرائت کنتور'!B:B,0),MATCH(L943,'قرائت کنتور'!$1:$1,0)),0)</f>
        <v>0</v>
      </c>
      <c r="Q943" s="47">
        <f>IFERROR(INDEX('قرائت کنتور'!A:AZ,MATCH(A943&amp;"-"&amp;"گاز",'قرائت کنتور'!B:B,0),MATCH(G943,'قرائت کنتور'!$1:$1,0)),0)</f>
        <v>0</v>
      </c>
      <c r="R943" s="47">
        <f t="shared" si="144"/>
        <v>0</v>
      </c>
      <c r="S943" s="45"/>
      <c r="T943" s="155" t="str">
        <f>IFERROR(INDEX('تعرفه ها'!A:Z,MATCH("بهای هر متر مکعب گاز مصرفی",'تعرفه ها'!$B:$B,0),MATCH(F943,'تعرفه ها'!$2:$2,0)),"---")</f>
        <v>---</v>
      </c>
      <c r="U943" s="50" t="str">
        <f t="shared" si="145"/>
        <v>---</v>
      </c>
      <c r="V943" s="50" t="str">
        <f>IFERROR(ROUND(R943*INDEX('تعرفه ها'!A:Z,MATCH("عوارض گاز به ازاء هر متر مکعب",'تعرفه ها'!$B:$B,0),MATCH(F943,'تعرفه ها'!$2:$2,0)),0),"---")</f>
        <v>---</v>
      </c>
      <c r="W943" s="50" t="str">
        <f>IFERROR(ROUND(((U943+V943)*INDEX('تعرفه ها'!A:Z,MATCH("هزینه نگهداری و تعمیرات شبکه گاز",'تعرفه ها'!$B:$B,0),MATCH(F943,'تعرفه ها'!$2:$2,0))/100),0),"---")</f>
        <v>---</v>
      </c>
      <c r="X943" s="50" t="str">
        <f>IFERROR(IF(INDEX('اطلاعات دوره'!A:Z,MATCH(G943,'اطلاعات دوره'!C:C,0),MATCH("گاز",'اطلاعات دوره'!$1:$1,0))="دارد",ROUND((U943+V943)*INDEX('تعرفه ها'!A:Z,MATCH("پیک فصلی گاز",'تعرفه ها'!$B:$B,0),MATCH(F943,'تعرفه ها'!$2:$2,0))/100,0),0),"---")</f>
        <v>---</v>
      </c>
      <c r="Y943" s="50" t="str">
        <f>IFERROR(ROUND(SUM(U943+V943+W943+X943)*INDEX('تعرفه ها'!A:Z,MATCH("مالیات گاز",'تعرفه ها'!$B:$B,0),MATCH(F943,'تعرفه ها'!$2:$2,0))/100,0),"---")</f>
        <v>---</v>
      </c>
      <c r="Z943" s="50" t="str">
        <f t="shared" si="146"/>
        <v>---</v>
      </c>
      <c r="AA943" s="50" t="str">
        <f t="shared" si="150"/>
        <v>---</v>
      </c>
      <c r="AB943" s="50" t="str">
        <f t="shared" si="147"/>
        <v>---</v>
      </c>
      <c r="AC943" s="50" t="str">
        <f t="shared" si="148"/>
        <v>---</v>
      </c>
      <c r="AD943" s="153" t="str">
        <f t="shared" si="149"/>
        <v>---</v>
      </c>
      <c r="AF943" s="155" t="str">
        <f>IFERROR(IF(INDEX(پرداخت!A:AZ,MATCH(A943&amp;" - "&amp;"گاز",پرداخت!$B:$B,0),MATCH(G943,پرداخت!$1:$1,0))="نشده","نشده","شده"),"---")</f>
        <v>---</v>
      </c>
      <c r="AH943" s="144"/>
      <c r="AI943" s="144"/>
      <c r="AJ943" s="144"/>
    </row>
    <row r="944" spans="1:36" ht="34.9" hidden="1" customHeight="1">
      <c r="A944" s="170"/>
      <c r="B944" s="47">
        <f>IFERROR(INDEX('اطلاعات انشعابات شرکتها'!A:BB,MATCH(A944,'اطلاعات انشعابات شرکتها'!A:A,0),MATCH(B$1,'اطلاعات انشعابات شرکتها'!$1:$1,0)),0)</f>
        <v>0</v>
      </c>
      <c r="C944" s="48">
        <f>IFERROR(INDEX('اطلاعات انشعابات شرکتها'!A:BB,MATCH(A944,'اطلاعات انشعابات شرکتها'!A:A,0),MATCH(C$1,'اطلاعات انشعابات شرکتها'!$1:$1,0)),0)</f>
        <v>0</v>
      </c>
      <c r="D944" s="45"/>
      <c r="E944" s="171"/>
      <c r="F944" s="170"/>
      <c r="G944" s="47" t="str">
        <f t="shared" si="141"/>
        <v>/</v>
      </c>
      <c r="H944" s="47">
        <f>IFERROR(INDEX('اطلاعات دوره'!A:Z,MATCH(G944,'اطلاعات دوره'!C:C,0),MATCH(H$1,'اطلاعات دوره'!$1:$1,0)),0)</f>
        <v>0</v>
      </c>
      <c r="I944" s="47">
        <f>IFERROR(INDEX('اطلاعات دوره'!A:Z,MATCH(G944,'اطلاعات دوره'!C:C,0),MATCH(I$1,'اطلاعات دوره'!$1:$1,0)),0)</f>
        <v>0</v>
      </c>
      <c r="J944" s="48">
        <f>IFERROR(INDEX('اطلاعات دوره'!A:Z,MATCH(G944,'اطلاعات دوره'!C:C,0),MATCH(J$1,'اطلاعات دوره'!$1:$1,0)),0)</f>
        <v>0</v>
      </c>
      <c r="K944" s="46"/>
      <c r="L944" s="158" t="str">
        <f>IFERROR(INDEX('اطلاعات دوره'!A:Z,MATCH(G944,'اطلاعات دوره'!C:C,0)-1,MATCH("عنوان",'اطلاعات دوره'!$1:$1,0)),"---")</f>
        <v>---</v>
      </c>
      <c r="M944" s="47" t="str">
        <f t="shared" si="142"/>
        <v>----</v>
      </c>
      <c r="N944" s="48" t="str">
        <f t="shared" si="143"/>
        <v>-/</v>
      </c>
      <c r="O944" s="45"/>
      <c r="P944" s="158">
        <f>IFERROR(INDEX('قرائت کنتور'!A:AZ,MATCH(A944&amp;"-"&amp;"گاز",'قرائت کنتور'!B:B,0),MATCH(L944,'قرائت کنتور'!$1:$1,0)),0)</f>
        <v>0</v>
      </c>
      <c r="Q944" s="47">
        <f>IFERROR(INDEX('قرائت کنتور'!A:AZ,MATCH(A944&amp;"-"&amp;"گاز",'قرائت کنتور'!B:B,0),MATCH(G944,'قرائت کنتور'!$1:$1,0)),0)</f>
        <v>0</v>
      </c>
      <c r="R944" s="47">
        <f t="shared" si="144"/>
        <v>0</v>
      </c>
      <c r="S944" s="45"/>
      <c r="T944" s="155" t="str">
        <f>IFERROR(INDEX('تعرفه ها'!A:Z,MATCH("بهای هر متر مکعب گاز مصرفی",'تعرفه ها'!$B:$B,0),MATCH(F944,'تعرفه ها'!$2:$2,0)),"---")</f>
        <v>---</v>
      </c>
      <c r="U944" s="50" t="str">
        <f t="shared" si="145"/>
        <v>---</v>
      </c>
      <c r="V944" s="50" t="str">
        <f>IFERROR(ROUND(R944*INDEX('تعرفه ها'!A:Z,MATCH("عوارض گاز به ازاء هر متر مکعب",'تعرفه ها'!$B:$B,0),MATCH(F944,'تعرفه ها'!$2:$2,0)),0),"---")</f>
        <v>---</v>
      </c>
      <c r="W944" s="50" t="str">
        <f>IFERROR(ROUND(((U944+V944)*INDEX('تعرفه ها'!A:Z,MATCH("هزینه نگهداری و تعمیرات شبکه گاز",'تعرفه ها'!$B:$B,0),MATCH(F944,'تعرفه ها'!$2:$2,0))/100),0),"---")</f>
        <v>---</v>
      </c>
      <c r="X944" s="50" t="str">
        <f>IFERROR(IF(INDEX('اطلاعات دوره'!A:Z,MATCH(G944,'اطلاعات دوره'!C:C,0),MATCH("گاز",'اطلاعات دوره'!$1:$1,0))="دارد",ROUND((U944+V944)*INDEX('تعرفه ها'!A:Z,MATCH("پیک فصلی گاز",'تعرفه ها'!$B:$B,0),MATCH(F944,'تعرفه ها'!$2:$2,0))/100,0),0),"---")</f>
        <v>---</v>
      </c>
      <c r="Y944" s="50" t="str">
        <f>IFERROR(ROUND(SUM(U944+V944+W944+X944)*INDEX('تعرفه ها'!A:Z,MATCH("مالیات گاز",'تعرفه ها'!$B:$B,0),MATCH(F944,'تعرفه ها'!$2:$2,0))/100,0),"---")</f>
        <v>---</v>
      </c>
      <c r="Z944" s="50" t="str">
        <f t="shared" si="146"/>
        <v>---</v>
      </c>
      <c r="AA944" s="50" t="str">
        <f t="shared" si="150"/>
        <v>---</v>
      </c>
      <c r="AB944" s="50" t="str">
        <f t="shared" si="147"/>
        <v>---</v>
      </c>
      <c r="AC944" s="50" t="str">
        <f t="shared" si="148"/>
        <v>---</v>
      </c>
      <c r="AD944" s="153" t="str">
        <f t="shared" si="149"/>
        <v>---</v>
      </c>
      <c r="AF944" s="155" t="str">
        <f>IFERROR(IF(INDEX(پرداخت!A:AZ,MATCH(A944&amp;" - "&amp;"گاز",پرداخت!$B:$B,0),MATCH(G944,پرداخت!$1:$1,0))="نشده","نشده","شده"),"---")</f>
        <v>---</v>
      </c>
      <c r="AH944" s="144"/>
      <c r="AI944" s="144"/>
      <c r="AJ944" s="144"/>
    </row>
    <row r="945" spans="1:36" ht="34.9" hidden="1" customHeight="1">
      <c r="A945" s="170"/>
      <c r="B945" s="47">
        <f>IFERROR(INDEX('اطلاعات انشعابات شرکتها'!A:BB,MATCH(A945,'اطلاعات انشعابات شرکتها'!A:A,0),MATCH(B$1,'اطلاعات انشعابات شرکتها'!$1:$1,0)),0)</f>
        <v>0</v>
      </c>
      <c r="C945" s="48">
        <f>IFERROR(INDEX('اطلاعات انشعابات شرکتها'!A:BB,MATCH(A945,'اطلاعات انشعابات شرکتها'!A:A,0),MATCH(C$1,'اطلاعات انشعابات شرکتها'!$1:$1,0)),0)</f>
        <v>0</v>
      </c>
      <c r="D945" s="45"/>
      <c r="E945" s="171"/>
      <c r="F945" s="170"/>
      <c r="G945" s="47" t="str">
        <f t="shared" si="141"/>
        <v>/</v>
      </c>
      <c r="H945" s="47">
        <f>IFERROR(INDEX('اطلاعات دوره'!A:Z,MATCH(G945,'اطلاعات دوره'!C:C,0),MATCH(H$1,'اطلاعات دوره'!$1:$1,0)),0)</f>
        <v>0</v>
      </c>
      <c r="I945" s="47">
        <f>IFERROR(INDEX('اطلاعات دوره'!A:Z,MATCH(G945,'اطلاعات دوره'!C:C,0),MATCH(I$1,'اطلاعات دوره'!$1:$1,0)),0)</f>
        <v>0</v>
      </c>
      <c r="J945" s="48">
        <f>IFERROR(INDEX('اطلاعات دوره'!A:Z,MATCH(G945,'اطلاعات دوره'!C:C,0),MATCH(J$1,'اطلاعات دوره'!$1:$1,0)),0)</f>
        <v>0</v>
      </c>
      <c r="K945" s="46"/>
      <c r="L945" s="158" t="str">
        <f>IFERROR(INDEX('اطلاعات دوره'!A:Z,MATCH(G945,'اطلاعات دوره'!C:C,0)-1,MATCH("عنوان",'اطلاعات دوره'!$1:$1,0)),"---")</f>
        <v>---</v>
      </c>
      <c r="M945" s="47" t="str">
        <f t="shared" si="142"/>
        <v>----</v>
      </c>
      <c r="N945" s="48" t="str">
        <f t="shared" si="143"/>
        <v>-/</v>
      </c>
      <c r="O945" s="45"/>
      <c r="P945" s="158">
        <f>IFERROR(INDEX('قرائت کنتور'!A:AZ,MATCH(A945&amp;"-"&amp;"گاز",'قرائت کنتور'!B:B,0),MATCH(L945,'قرائت کنتور'!$1:$1,0)),0)</f>
        <v>0</v>
      </c>
      <c r="Q945" s="47">
        <f>IFERROR(INDEX('قرائت کنتور'!A:AZ,MATCH(A945&amp;"-"&amp;"گاز",'قرائت کنتور'!B:B,0),MATCH(G945,'قرائت کنتور'!$1:$1,0)),0)</f>
        <v>0</v>
      </c>
      <c r="R945" s="47">
        <f t="shared" si="144"/>
        <v>0</v>
      </c>
      <c r="S945" s="45"/>
      <c r="T945" s="155" t="str">
        <f>IFERROR(INDEX('تعرفه ها'!A:Z,MATCH("بهای هر متر مکعب گاز مصرفی",'تعرفه ها'!$B:$B,0),MATCH(F945,'تعرفه ها'!$2:$2,0)),"---")</f>
        <v>---</v>
      </c>
      <c r="U945" s="50" t="str">
        <f t="shared" si="145"/>
        <v>---</v>
      </c>
      <c r="V945" s="50" t="str">
        <f>IFERROR(ROUND(R945*INDEX('تعرفه ها'!A:Z,MATCH("عوارض گاز به ازاء هر متر مکعب",'تعرفه ها'!$B:$B,0),MATCH(F945,'تعرفه ها'!$2:$2,0)),0),"---")</f>
        <v>---</v>
      </c>
      <c r="W945" s="50" t="str">
        <f>IFERROR(ROUND(((U945+V945)*INDEX('تعرفه ها'!A:Z,MATCH("هزینه نگهداری و تعمیرات شبکه گاز",'تعرفه ها'!$B:$B,0),MATCH(F945,'تعرفه ها'!$2:$2,0))/100),0),"---")</f>
        <v>---</v>
      </c>
      <c r="X945" s="50" t="str">
        <f>IFERROR(IF(INDEX('اطلاعات دوره'!A:Z,MATCH(G945,'اطلاعات دوره'!C:C,0),MATCH("گاز",'اطلاعات دوره'!$1:$1,0))="دارد",ROUND((U945+V945)*INDEX('تعرفه ها'!A:Z,MATCH("پیک فصلی گاز",'تعرفه ها'!$B:$B,0),MATCH(F945,'تعرفه ها'!$2:$2,0))/100,0),0),"---")</f>
        <v>---</v>
      </c>
      <c r="Y945" s="50" t="str">
        <f>IFERROR(ROUND(SUM(U945+V945+W945+X945)*INDEX('تعرفه ها'!A:Z,MATCH("مالیات گاز",'تعرفه ها'!$B:$B,0),MATCH(F945,'تعرفه ها'!$2:$2,0))/100,0),"---")</f>
        <v>---</v>
      </c>
      <c r="Z945" s="50" t="str">
        <f t="shared" si="146"/>
        <v>---</v>
      </c>
      <c r="AA945" s="50" t="str">
        <f t="shared" si="150"/>
        <v>---</v>
      </c>
      <c r="AB945" s="50" t="str">
        <f t="shared" si="147"/>
        <v>---</v>
      </c>
      <c r="AC945" s="50" t="str">
        <f t="shared" si="148"/>
        <v>---</v>
      </c>
      <c r="AD945" s="153" t="str">
        <f t="shared" si="149"/>
        <v>---</v>
      </c>
      <c r="AF945" s="155" t="str">
        <f>IFERROR(IF(INDEX(پرداخت!A:AZ,MATCH(A945&amp;" - "&amp;"گاز",پرداخت!$B:$B,0),MATCH(G945,پرداخت!$1:$1,0))="نشده","نشده","شده"),"---")</f>
        <v>---</v>
      </c>
      <c r="AH945" s="144"/>
      <c r="AI945" s="144"/>
      <c r="AJ945" s="144"/>
    </row>
    <row r="946" spans="1:36" ht="34.9" hidden="1" customHeight="1">
      <c r="A946" s="170"/>
      <c r="B946" s="47">
        <f>IFERROR(INDEX('اطلاعات انشعابات شرکتها'!A:BB,MATCH(A946,'اطلاعات انشعابات شرکتها'!A:A,0),MATCH(B$1,'اطلاعات انشعابات شرکتها'!$1:$1,0)),0)</f>
        <v>0</v>
      </c>
      <c r="C946" s="48">
        <f>IFERROR(INDEX('اطلاعات انشعابات شرکتها'!A:BB,MATCH(A946,'اطلاعات انشعابات شرکتها'!A:A,0),MATCH(C$1,'اطلاعات انشعابات شرکتها'!$1:$1,0)),0)</f>
        <v>0</v>
      </c>
      <c r="D946" s="45"/>
      <c r="E946" s="171"/>
      <c r="F946" s="170"/>
      <c r="G946" s="47" t="str">
        <f t="shared" si="141"/>
        <v>/</v>
      </c>
      <c r="H946" s="47">
        <f>IFERROR(INDEX('اطلاعات دوره'!A:Z,MATCH(G946,'اطلاعات دوره'!C:C,0),MATCH(H$1,'اطلاعات دوره'!$1:$1,0)),0)</f>
        <v>0</v>
      </c>
      <c r="I946" s="47">
        <f>IFERROR(INDEX('اطلاعات دوره'!A:Z,MATCH(G946,'اطلاعات دوره'!C:C,0),MATCH(I$1,'اطلاعات دوره'!$1:$1,0)),0)</f>
        <v>0</v>
      </c>
      <c r="J946" s="48">
        <f>IFERROR(INDEX('اطلاعات دوره'!A:Z,MATCH(G946,'اطلاعات دوره'!C:C,0),MATCH(J$1,'اطلاعات دوره'!$1:$1,0)),0)</f>
        <v>0</v>
      </c>
      <c r="K946" s="46"/>
      <c r="L946" s="158" t="str">
        <f>IFERROR(INDEX('اطلاعات دوره'!A:Z,MATCH(G946,'اطلاعات دوره'!C:C,0)-1,MATCH("عنوان",'اطلاعات دوره'!$1:$1,0)),"---")</f>
        <v>---</v>
      </c>
      <c r="M946" s="47" t="str">
        <f t="shared" si="142"/>
        <v>----</v>
      </c>
      <c r="N946" s="48" t="str">
        <f t="shared" si="143"/>
        <v>-/</v>
      </c>
      <c r="O946" s="45"/>
      <c r="P946" s="158">
        <f>IFERROR(INDEX('قرائت کنتور'!A:AZ,MATCH(A946&amp;"-"&amp;"گاز",'قرائت کنتور'!B:B,0),MATCH(L946,'قرائت کنتور'!$1:$1,0)),0)</f>
        <v>0</v>
      </c>
      <c r="Q946" s="47">
        <f>IFERROR(INDEX('قرائت کنتور'!A:AZ,MATCH(A946&amp;"-"&amp;"گاز",'قرائت کنتور'!B:B,0),MATCH(G946,'قرائت کنتور'!$1:$1,0)),0)</f>
        <v>0</v>
      </c>
      <c r="R946" s="47">
        <f t="shared" si="144"/>
        <v>0</v>
      </c>
      <c r="S946" s="45"/>
      <c r="T946" s="155" t="str">
        <f>IFERROR(INDEX('تعرفه ها'!A:Z,MATCH("بهای هر متر مکعب گاز مصرفی",'تعرفه ها'!$B:$B,0),MATCH(F946,'تعرفه ها'!$2:$2,0)),"---")</f>
        <v>---</v>
      </c>
      <c r="U946" s="50" t="str">
        <f t="shared" si="145"/>
        <v>---</v>
      </c>
      <c r="V946" s="50" t="str">
        <f>IFERROR(ROUND(R946*INDEX('تعرفه ها'!A:Z,MATCH("عوارض گاز به ازاء هر متر مکعب",'تعرفه ها'!$B:$B,0),MATCH(F946,'تعرفه ها'!$2:$2,0)),0),"---")</f>
        <v>---</v>
      </c>
      <c r="W946" s="50" t="str">
        <f>IFERROR(ROUND(((U946+V946)*INDEX('تعرفه ها'!A:Z,MATCH("هزینه نگهداری و تعمیرات شبکه گاز",'تعرفه ها'!$B:$B,0),MATCH(F946,'تعرفه ها'!$2:$2,0))/100),0),"---")</f>
        <v>---</v>
      </c>
      <c r="X946" s="50" t="str">
        <f>IFERROR(IF(INDEX('اطلاعات دوره'!A:Z,MATCH(G946,'اطلاعات دوره'!C:C,0),MATCH("گاز",'اطلاعات دوره'!$1:$1,0))="دارد",ROUND((U946+V946)*INDEX('تعرفه ها'!A:Z,MATCH("پیک فصلی گاز",'تعرفه ها'!$B:$B,0),MATCH(F946,'تعرفه ها'!$2:$2,0))/100,0),0),"---")</f>
        <v>---</v>
      </c>
      <c r="Y946" s="50" t="str">
        <f>IFERROR(ROUND(SUM(U946+V946+W946+X946)*INDEX('تعرفه ها'!A:Z,MATCH("مالیات گاز",'تعرفه ها'!$B:$B,0),MATCH(F946,'تعرفه ها'!$2:$2,0))/100,0),"---")</f>
        <v>---</v>
      </c>
      <c r="Z946" s="50" t="str">
        <f t="shared" si="146"/>
        <v>---</v>
      </c>
      <c r="AA946" s="50" t="str">
        <f t="shared" si="150"/>
        <v>---</v>
      </c>
      <c r="AB946" s="50" t="str">
        <f t="shared" si="147"/>
        <v>---</v>
      </c>
      <c r="AC946" s="50" t="str">
        <f t="shared" si="148"/>
        <v>---</v>
      </c>
      <c r="AD946" s="153" t="str">
        <f t="shared" si="149"/>
        <v>---</v>
      </c>
      <c r="AF946" s="155" t="str">
        <f>IFERROR(IF(INDEX(پرداخت!A:AZ,MATCH(A946&amp;" - "&amp;"گاز",پرداخت!$B:$B,0),MATCH(G946,پرداخت!$1:$1,0))="نشده","نشده","شده"),"---")</f>
        <v>---</v>
      </c>
      <c r="AH946" s="144"/>
      <c r="AI946" s="144"/>
      <c r="AJ946" s="144"/>
    </row>
    <row r="947" spans="1:36" ht="34.9" hidden="1" customHeight="1">
      <c r="A947" s="170"/>
      <c r="B947" s="47">
        <f>IFERROR(INDEX('اطلاعات انشعابات شرکتها'!A:BB,MATCH(A947,'اطلاعات انشعابات شرکتها'!A:A,0),MATCH(B$1,'اطلاعات انشعابات شرکتها'!$1:$1,0)),0)</f>
        <v>0</v>
      </c>
      <c r="C947" s="48">
        <f>IFERROR(INDEX('اطلاعات انشعابات شرکتها'!A:BB,MATCH(A947,'اطلاعات انشعابات شرکتها'!A:A,0),MATCH(C$1,'اطلاعات انشعابات شرکتها'!$1:$1,0)),0)</f>
        <v>0</v>
      </c>
      <c r="D947" s="45"/>
      <c r="E947" s="171"/>
      <c r="F947" s="170"/>
      <c r="G947" s="47" t="str">
        <f t="shared" si="141"/>
        <v>/</v>
      </c>
      <c r="H947" s="47">
        <f>IFERROR(INDEX('اطلاعات دوره'!A:Z,MATCH(G947,'اطلاعات دوره'!C:C,0),MATCH(H$1,'اطلاعات دوره'!$1:$1,0)),0)</f>
        <v>0</v>
      </c>
      <c r="I947" s="47">
        <f>IFERROR(INDEX('اطلاعات دوره'!A:Z,MATCH(G947,'اطلاعات دوره'!C:C,0),MATCH(I$1,'اطلاعات دوره'!$1:$1,0)),0)</f>
        <v>0</v>
      </c>
      <c r="J947" s="48">
        <f>IFERROR(INDEX('اطلاعات دوره'!A:Z,MATCH(G947,'اطلاعات دوره'!C:C,0),MATCH(J$1,'اطلاعات دوره'!$1:$1,0)),0)</f>
        <v>0</v>
      </c>
      <c r="K947" s="46"/>
      <c r="L947" s="158" t="str">
        <f>IFERROR(INDEX('اطلاعات دوره'!A:Z,MATCH(G947,'اطلاعات دوره'!C:C,0)-1,MATCH("عنوان",'اطلاعات دوره'!$1:$1,0)),"---")</f>
        <v>---</v>
      </c>
      <c r="M947" s="47" t="str">
        <f t="shared" si="142"/>
        <v>----</v>
      </c>
      <c r="N947" s="48" t="str">
        <f t="shared" si="143"/>
        <v>-/</v>
      </c>
      <c r="O947" s="45"/>
      <c r="P947" s="158">
        <f>IFERROR(INDEX('قرائت کنتور'!A:AZ,MATCH(A947&amp;"-"&amp;"گاز",'قرائت کنتور'!B:B,0),MATCH(L947,'قرائت کنتور'!$1:$1,0)),0)</f>
        <v>0</v>
      </c>
      <c r="Q947" s="47">
        <f>IFERROR(INDEX('قرائت کنتور'!A:AZ,MATCH(A947&amp;"-"&amp;"گاز",'قرائت کنتور'!B:B,0),MATCH(G947,'قرائت کنتور'!$1:$1,0)),0)</f>
        <v>0</v>
      </c>
      <c r="R947" s="47">
        <f t="shared" si="144"/>
        <v>0</v>
      </c>
      <c r="S947" s="45"/>
      <c r="T947" s="155" t="str">
        <f>IFERROR(INDEX('تعرفه ها'!A:Z,MATCH("بهای هر متر مکعب گاز مصرفی",'تعرفه ها'!$B:$B,0),MATCH(F947,'تعرفه ها'!$2:$2,0)),"---")</f>
        <v>---</v>
      </c>
      <c r="U947" s="50" t="str">
        <f t="shared" si="145"/>
        <v>---</v>
      </c>
      <c r="V947" s="50" t="str">
        <f>IFERROR(ROUND(R947*INDEX('تعرفه ها'!A:Z,MATCH("عوارض گاز به ازاء هر متر مکعب",'تعرفه ها'!$B:$B,0),MATCH(F947,'تعرفه ها'!$2:$2,0)),0),"---")</f>
        <v>---</v>
      </c>
      <c r="W947" s="50" t="str">
        <f>IFERROR(ROUND(((U947+V947)*INDEX('تعرفه ها'!A:Z,MATCH("هزینه نگهداری و تعمیرات شبکه گاز",'تعرفه ها'!$B:$B,0),MATCH(F947,'تعرفه ها'!$2:$2,0))/100),0),"---")</f>
        <v>---</v>
      </c>
      <c r="X947" s="50" t="str">
        <f>IFERROR(IF(INDEX('اطلاعات دوره'!A:Z,MATCH(G947,'اطلاعات دوره'!C:C,0),MATCH("گاز",'اطلاعات دوره'!$1:$1,0))="دارد",ROUND((U947+V947)*INDEX('تعرفه ها'!A:Z,MATCH("پیک فصلی گاز",'تعرفه ها'!$B:$B,0),MATCH(F947,'تعرفه ها'!$2:$2,0))/100,0),0),"---")</f>
        <v>---</v>
      </c>
      <c r="Y947" s="50" t="str">
        <f>IFERROR(ROUND(SUM(U947+V947+W947+X947)*INDEX('تعرفه ها'!A:Z,MATCH("مالیات گاز",'تعرفه ها'!$B:$B,0),MATCH(F947,'تعرفه ها'!$2:$2,0))/100,0),"---")</f>
        <v>---</v>
      </c>
      <c r="Z947" s="50" t="str">
        <f t="shared" si="146"/>
        <v>---</v>
      </c>
      <c r="AA947" s="50" t="str">
        <f t="shared" si="150"/>
        <v>---</v>
      </c>
      <c r="AB947" s="50" t="str">
        <f t="shared" si="147"/>
        <v>---</v>
      </c>
      <c r="AC947" s="50" t="str">
        <f t="shared" si="148"/>
        <v>---</v>
      </c>
      <c r="AD947" s="153" t="str">
        <f t="shared" si="149"/>
        <v>---</v>
      </c>
      <c r="AF947" s="155" t="str">
        <f>IFERROR(IF(INDEX(پرداخت!A:AZ,MATCH(A947&amp;" - "&amp;"گاز",پرداخت!$B:$B,0),MATCH(G947,پرداخت!$1:$1,0))="نشده","نشده","شده"),"---")</f>
        <v>---</v>
      </c>
      <c r="AH947" s="144"/>
      <c r="AI947" s="144"/>
      <c r="AJ947" s="144"/>
    </row>
    <row r="948" spans="1:36" ht="34.9" hidden="1" customHeight="1">
      <c r="A948" s="170"/>
      <c r="B948" s="47">
        <f>IFERROR(INDEX('اطلاعات انشعابات شرکتها'!A:BB,MATCH(A948,'اطلاعات انشعابات شرکتها'!A:A,0),MATCH(B$1,'اطلاعات انشعابات شرکتها'!$1:$1,0)),0)</f>
        <v>0</v>
      </c>
      <c r="C948" s="48">
        <f>IFERROR(INDEX('اطلاعات انشعابات شرکتها'!A:BB,MATCH(A948,'اطلاعات انشعابات شرکتها'!A:A,0),MATCH(C$1,'اطلاعات انشعابات شرکتها'!$1:$1,0)),0)</f>
        <v>0</v>
      </c>
      <c r="D948" s="45"/>
      <c r="E948" s="171"/>
      <c r="F948" s="170"/>
      <c r="G948" s="47" t="str">
        <f t="shared" si="141"/>
        <v>/</v>
      </c>
      <c r="H948" s="47">
        <f>IFERROR(INDEX('اطلاعات دوره'!A:Z,MATCH(G948,'اطلاعات دوره'!C:C,0),MATCH(H$1,'اطلاعات دوره'!$1:$1,0)),0)</f>
        <v>0</v>
      </c>
      <c r="I948" s="47">
        <f>IFERROR(INDEX('اطلاعات دوره'!A:Z,MATCH(G948,'اطلاعات دوره'!C:C,0),MATCH(I$1,'اطلاعات دوره'!$1:$1,0)),0)</f>
        <v>0</v>
      </c>
      <c r="J948" s="48">
        <f>IFERROR(INDEX('اطلاعات دوره'!A:Z,MATCH(G948,'اطلاعات دوره'!C:C,0),MATCH(J$1,'اطلاعات دوره'!$1:$1,0)),0)</f>
        <v>0</v>
      </c>
      <c r="K948" s="46"/>
      <c r="L948" s="158" t="str">
        <f>IFERROR(INDEX('اطلاعات دوره'!A:Z,MATCH(G948,'اطلاعات دوره'!C:C,0)-1,MATCH("عنوان",'اطلاعات دوره'!$1:$1,0)),"---")</f>
        <v>---</v>
      </c>
      <c r="M948" s="47" t="str">
        <f t="shared" si="142"/>
        <v>----</v>
      </c>
      <c r="N948" s="48" t="str">
        <f t="shared" si="143"/>
        <v>-/</v>
      </c>
      <c r="O948" s="45"/>
      <c r="P948" s="158">
        <f>IFERROR(INDEX('قرائت کنتور'!A:AZ,MATCH(A948&amp;"-"&amp;"گاز",'قرائت کنتور'!B:B,0),MATCH(L948,'قرائت کنتور'!$1:$1,0)),0)</f>
        <v>0</v>
      </c>
      <c r="Q948" s="47">
        <f>IFERROR(INDEX('قرائت کنتور'!A:AZ,MATCH(A948&amp;"-"&amp;"گاز",'قرائت کنتور'!B:B,0),MATCH(G948,'قرائت کنتور'!$1:$1,0)),0)</f>
        <v>0</v>
      </c>
      <c r="R948" s="47">
        <f t="shared" si="144"/>
        <v>0</v>
      </c>
      <c r="S948" s="45"/>
      <c r="T948" s="155" t="str">
        <f>IFERROR(INDEX('تعرفه ها'!A:Z,MATCH("بهای هر متر مکعب گاز مصرفی",'تعرفه ها'!$B:$B,0),MATCH(F948,'تعرفه ها'!$2:$2,0)),"---")</f>
        <v>---</v>
      </c>
      <c r="U948" s="50" t="str">
        <f t="shared" si="145"/>
        <v>---</v>
      </c>
      <c r="V948" s="50" t="str">
        <f>IFERROR(ROUND(R948*INDEX('تعرفه ها'!A:Z,MATCH("عوارض گاز به ازاء هر متر مکعب",'تعرفه ها'!$B:$B,0),MATCH(F948,'تعرفه ها'!$2:$2,0)),0),"---")</f>
        <v>---</v>
      </c>
      <c r="W948" s="50" t="str">
        <f>IFERROR(ROUND(((U948+V948)*INDEX('تعرفه ها'!A:Z,MATCH("هزینه نگهداری و تعمیرات شبکه گاز",'تعرفه ها'!$B:$B,0),MATCH(F948,'تعرفه ها'!$2:$2,0))/100),0),"---")</f>
        <v>---</v>
      </c>
      <c r="X948" s="50" t="str">
        <f>IFERROR(IF(INDEX('اطلاعات دوره'!A:Z,MATCH(G948,'اطلاعات دوره'!C:C,0),MATCH("گاز",'اطلاعات دوره'!$1:$1,0))="دارد",ROUND((U948+V948)*INDEX('تعرفه ها'!A:Z,MATCH("پیک فصلی گاز",'تعرفه ها'!$B:$B,0),MATCH(F948,'تعرفه ها'!$2:$2,0))/100,0),0),"---")</f>
        <v>---</v>
      </c>
      <c r="Y948" s="50" t="str">
        <f>IFERROR(ROUND(SUM(U948+V948+W948+X948)*INDEX('تعرفه ها'!A:Z,MATCH("مالیات گاز",'تعرفه ها'!$B:$B,0),MATCH(F948,'تعرفه ها'!$2:$2,0))/100,0),"---")</f>
        <v>---</v>
      </c>
      <c r="Z948" s="50" t="str">
        <f t="shared" si="146"/>
        <v>---</v>
      </c>
      <c r="AA948" s="50" t="str">
        <f t="shared" si="150"/>
        <v>---</v>
      </c>
      <c r="AB948" s="50" t="str">
        <f t="shared" si="147"/>
        <v>---</v>
      </c>
      <c r="AC948" s="50" t="str">
        <f t="shared" si="148"/>
        <v>---</v>
      </c>
      <c r="AD948" s="153" t="str">
        <f t="shared" si="149"/>
        <v>---</v>
      </c>
      <c r="AF948" s="155" t="str">
        <f>IFERROR(IF(INDEX(پرداخت!A:AZ,MATCH(A948&amp;" - "&amp;"گاز",پرداخت!$B:$B,0),MATCH(G948,پرداخت!$1:$1,0))="نشده","نشده","شده"),"---")</f>
        <v>---</v>
      </c>
      <c r="AH948" s="144"/>
      <c r="AI948" s="144"/>
      <c r="AJ948" s="144"/>
    </row>
    <row r="949" spans="1:36" ht="34.9" hidden="1" customHeight="1">
      <c r="A949" s="170"/>
      <c r="B949" s="47">
        <f>IFERROR(INDEX('اطلاعات انشعابات شرکتها'!A:BB,MATCH(A949,'اطلاعات انشعابات شرکتها'!A:A,0),MATCH(B$1,'اطلاعات انشعابات شرکتها'!$1:$1,0)),0)</f>
        <v>0</v>
      </c>
      <c r="C949" s="48">
        <f>IFERROR(INDEX('اطلاعات انشعابات شرکتها'!A:BB,MATCH(A949,'اطلاعات انشعابات شرکتها'!A:A,0),MATCH(C$1,'اطلاعات انشعابات شرکتها'!$1:$1,0)),0)</f>
        <v>0</v>
      </c>
      <c r="D949" s="45"/>
      <c r="E949" s="171"/>
      <c r="F949" s="170"/>
      <c r="G949" s="47" t="str">
        <f t="shared" si="141"/>
        <v>/</v>
      </c>
      <c r="H949" s="47">
        <f>IFERROR(INDEX('اطلاعات دوره'!A:Z,MATCH(G949,'اطلاعات دوره'!C:C,0),MATCH(H$1,'اطلاعات دوره'!$1:$1,0)),0)</f>
        <v>0</v>
      </c>
      <c r="I949" s="47">
        <f>IFERROR(INDEX('اطلاعات دوره'!A:Z,MATCH(G949,'اطلاعات دوره'!C:C,0),MATCH(I$1,'اطلاعات دوره'!$1:$1,0)),0)</f>
        <v>0</v>
      </c>
      <c r="J949" s="48">
        <f>IFERROR(INDEX('اطلاعات دوره'!A:Z,MATCH(G949,'اطلاعات دوره'!C:C,0),MATCH(J$1,'اطلاعات دوره'!$1:$1,0)),0)</f>
        <v>0</v>
      </c>
      <c r="K949" s="46"/>
      <c r="L949" s="158" t="str">
        <f>IFERROR(INDEX('اطلاعات دوره'!A:Z,MATCH(G949,'اطلاعات دوره'!C:C,0)-1,MATCH("عنوان",'اطلاعات دوره'!$1:$1,0)),"---")</f>
        <v>---</v>
      </c>
      <c r="M949" s="47" t="str">
        <f t="shared" si="142"/>
        <v>----</v>
      </c>
      <c r="N949" s="48" t="str">
        <f t="shared" si="143"/>
        <v>-/</v>
      </c>
      <c r="O949" s="45"/>
      <c r="P949" s="158">
        <f>IFERROR(INDEX('قرائت کنتور'!A:AZ,MATCH(A949&amp;"-"&amp;"گاز",'قرائت کنتور'!B:B,0),MATCH(L949,'قرائت کنتور'!$1:$1,0)),0)</f>
        <v>0</v>
      </c>
      <c r="Q949" s="47">
        <f>IFERROR(INDEX('قرائت کنتور'!A:AZ,MATCH(A949&amp;"-"&amp;"گاز",'قرائت کنتور'!B:B,0),MATCH(G949,'قرائت کنتور'!$1:$1,0)),0)</f>
        <v>0</v>
      </c>
      <c r="R949" s="47">
        <f t="shared" si="144"/>
        <v>0</v>
      </c>
      <c r="S949" s="45"/>
      <c r="T949" s="155" t="str">
        <f>IFERROR(INDEX('تعرفه ها'!A:Z,MATCH("بهای هر متر مکعب گاز مصرفی",'تعرفه ها'!$B:$B,0),MATCH(F949,'تعرفه ها'!$2:$2,0)),"---")</f>
        <v>---</v>
      </c>
      <c r="U949" s="50" t="str">
        <f t="shared" si="145"/>
        <v>---</v>
      </c>
      <c r="V949" s="50" t="str">
        <f>IFERROR(ROUND(R949*INDEX('تعرفه ها'!A:Z,MATCH("عوارض گاز به ازاء هر متر مکعب",'تعرفه ها'!$B:$B,0),MATCH(F949,'تعرفه ها'!$2:$2,0)),0),"---")</f>
        <v>---</v>
      </c>
      <c r="W949" s="50" t="str">
        <f>IFERROR(ROUND(((U949+V949)*INDEX('تعرفه ها'!A:Z,MATCH("هزینه نگهداری و تعمیرات شبکه گاز",'تعرفه ها'!$B:$B,0),MATCH(F949,'تعرفه ها'!$2:$2,0))/100),0),"---")</f>
        <v>---</v>
      </c>
      <c r="X949" s="50" t="str">
        <f>IFERROR(IF(INDEX('اطلاعات دوره'!A:Z,MATCH(G949,'اطلاعات دوره'!C:C,0),MATCH("گاز",'اطلاعات دوره'!$1:$1,0))="دارد",ROUND((U949+V949)*INDEX('تعرفه ها'!A:Z,MATCH("پیک فصلی گاز",'تعرفه ها'!$B:$B,0),MATCH(F949,'تعرفه ها'!$2:$2,0))/100,0),0),"---")</f>
        <v>---</v>
      </c>
      <c r="Y949" s="50" t="str">
        <f>IFERROR(ROUND(SUM(U949+V949+W949+X949)*INDEX('تعرفه ها'!A:Z,MATCH("مالیات گاز",'تعرفه ها'!$B:$B,0),MATCH(F949,'تعرفه ها'!$2:$2,0))/100,0),"---")</f>
        <v>---</v>
      </c>
      <c r="Z949" s="50" t="str">
        <f t="shared" si="146"/>
        <v>---</v>
      </c>
      <c r="AA949" s="50" t="str">
        <f t="shared" si="150"/>
        <v>---</v>
      </c>
      <c r="AB949" s="50" t="str">
        <f t="shared" si="147"/>
        <v>---</v>
      </c>
      <c r="AC949" s="50" t="str">
        <f t="shared" si="148"/>
        <v>---</v>
      </c>
      <c r="AD949" s="153" t="str">
        <f t="shared" si="149"/>
        <v>---</v>
      </c>
      <c r="AF949" s="155" t="str">
        <f>IFERROR(IF(INDEX(پرداخت!A:AZ,MATCH(A949&amp;" - "&amp;"گاز",پرداخت!$B:$B,0),MATCH(G949,پرداخت!$1:$1,0))="نشده","نشده","شده"),"---")</f>
        <v>---</v>
      </c>
      <c r="AH949" s="144"/>
      <c r="AI949" s="144"/>
      <c r="AJ949" s="144"/>
    </row>
    <row r="950" spans="1:36" ht="34.9" hidden="1" customHeight="1">
      <c r="A950" s="170"/>
      <c r="B950" s="47">
        <f>IFERROR(INDEX('اطلاعات انشعابات شرکتها'!A:BB,MATCH(A950,'اطلاعات انشعابات شرکتها'!A:A,0),MATCH(B$1,'اطلاعات انشعابات شرکتها'!$1:$1,0)),0)</f>
        <v>0</v>
      </c>
      <c r="C950" s="48">
        <f>IFERROR(INDEX('اطلاعات انشعابات شرکتها'!A:BB,MATCH(A950,'اطلاعات انشعابات شرکتها'!A:A,0),MATCH(C$1,'اطلاعات انشعابات شرکتها'!$1:$1,0)),0)</f>
        <v>0</v>
      </c>
      <c r="D950" s="45"/>
      <c r="E950" s="171"/>
      <c r="F950" s="170"/>
      <c r="G950" s="47" t="str">
        <f t="shared" si="141"/>
        <v>/</v>
      </c>
      <c r="H950" s="47">
        <f>IFERROR(INDEX('اطلاعات دوره'!A:Z,MATCH(G950,'اطلاعات دوره'!C:C,0),MATCH(H$1,'اطلاعات دوره'!$1:$1,0)),0)</f>
        <v>0</v>
      </c>
      <c r="I950" s="47">
        <f>IFERROR(INDEX('اطلاعات دوره'!A:Z,MATCH(G950,'اطلاعات دوره'!C:C,0),MATCH(I$1,'اطلاعات دوره'!$1:$1,0)),0)</f>
        <v>0</v>
      </c>
      <c r="J950" s="48">
        <f>IFERROR(INDEX('اطلاعات دوره'!A:Z,MATCH(G950,'اطلاعات دوره'!C:C,0),MATCH(J$1,'اطلاعات دوره'!$1:$1,0)),0)</f>
        <v>0</v>
      </c>
      <c r="K950" s="46"/>
      <c r="L950" s="158" t="str">
        <f>IFERROR(INDEX('اطلاعات دوره'!A:Z,MATCH(G950,'اطلاعات دوره'!C:C,0)-1,MATCH("عنوان",'اطلاعات دوره'!$1:$1,0)),"---")</f>
        <v>---</v>
      </c>
      <c r="M950" s="47" t="str">
        <f t="shared" si="142"/>
        <v>----</v>
      </c>
      <c r="N950" s="48" t="str">
        <f t="shared" si="143"/>
        <v>-/</v>
      </c>
      <c r="O950" s="45"/>
      <c r="P950" s="158">
        <f>IFERROR(INDEX('قرائت کنتور'!A:AZ,MATCH(A950&amp;"-"&amp;"گاز",'قرائت کنتور'!B:B,0),MATCH(L950,'قرائت کنتور'!$1:$1,0)),0)</f>
        <v>0</v>
      </c>
      <c r="Q950" s="47">
        <f>IFERROR(INDEX('قرائت کنتور'!A:AZ,MATCH(A950&amp;"-"&amp;"گاز",'قرائت کنتور'!B:B,0),MATCH(G950,'قرائت کنتور'!$1:$1,0)),0)</f>
        <v>0</v>
      </c>
      <c r="R950" s="47">
        <f t="shared" si="144"/>
        <v>0</v>
      </c>
      <c r="S950" s="45"/>
      <c r="T950" s="155" t="str">
        <f>IFERROR(INDEX('تعرفه ها'!A:Z,MATCH("بهای هر متر مکعب گاز مصرفی",'تعرفه ها'!$B:$B,0),MATCH(F950,'تعرفه ها'!$2:$2,0)),"---")</f>
        <v>---</v>
      </c>
      <c r="U950" s="50" t="str">
        <f t="shared" si="145"/>
        <v>---</v>
      </c>
      <c r="V950" s="50" t="str">
        <f>IFERROR(ROUND(R950*INDEX('تعرفه ها'!A:Z,MATCH("عوارض گاز به ازاء هر متر مکعب",'تعرفه ها'!$B:$B,0),MATCH(F950,'تعرفه ها'!$2:$2,0)),0),"---")</f>
        <v>---</v>
      </c>
      <c r="W950" s="50" t="str">
        <f>IFERROR(ROUND(((U950+V950)*INDEX('تعرفه ها'!A:Z,MATCH("هزینه نگهداری و تعمیرات شبکه گاز",'تعرفه ها'!$B:$B,0),MATCH(F950,'تعرفه ها'!$2:$2,0))/100),0),"---")</f>
        <v>---</v>
      </c>
      <c r="X950" s="50" t="str">
        <f>IFERROR(IF(INDEX('اطلاعات دوره'!A:Z,MATCH(G950,'اطلاعات دوره'!C:C,0),MATCH("گاز",'اطلاعات دوره'!$1:$1,0))="دارد",ROUND((U950+V950)*INDEX('تعرفه ها'!A:Z,MATCH("پیک فصلی گاز",'تعرفه ها'!$B:$B,0),MATCH(F950,'تعرفه ها'!$2:$2,0))/100,0),0),"---")</f>
        <v>---</v>
      </c>
      <c r="Y950" s="50" t="str">
        <f>IFERROR(ROUND(SUM(U950+V950+W950+X950)*INDEX('تعرفه ها'!A:Z,MATCH("مالیات گاز",'تعرفه ها'!$B:$B,0),MATCH(F950,'تعرفه ها'!$2:$2,0))/100,0),"---")</f>
        <v>---</v>
      </c>
      <c r="Z950" s="50" t="str">
        <f t="shared" si="146"/>
        <v>---</v>
      </c>
      <c r="AA950" s="50" t="str">
        <f t="shared" si="150"/>
        <v>---</v>
      </c>
      <c r="AB950" s="50" t="str">
        <f t="shared" si="147"/>
        <v>---</v>
      </c>
      <c r="AC950" s="50" t="str">
        <f t="shared" si="148"/>
        <v>---</v>
      </c>
      <c r="AD950" s="153" t="str">
        <f t="shared" si="149"/>
        <v>---</v>
      </c>
      <c r="AF950" s="155" t="str">
        <f>IFERROR(IF(INDEX(پرداخت!A:AZ,MATCH(A950&amp;" - "&amp;"گاز",پرداخت!$B:$B,0),MATCH(G950,پرداخت!$1:$1,0))="نشده","نشده","شده"),"---")</f>
        <v>---</v>
      </c>
      <c r="AH950" s="144"/>
      <c r="AI950" s="144"/>
      <c r="AJ950" s="144"/>
    </row>
    <row r="951" spans="1:36" ht="34.9" hidden="1" customHeight="1">
      <c r="A951" s="170"/>
      <c r="B951" s="47">
        <f>IFERROR(INDEX('اطلاعات انشعابات شرکتها'!A:BB,MATCH(A951,'اطلاعات انشعابات شرکتها'!A:A,0),MATCH(B$1,'اطلاعات انشعابات شرکتها'!$1:$1,0)),0)</f>
        <v>0</v>
      </c>
      <c r="C951" s="48">
        <f>IFERROR(INDEX('اطلاعات انشعابات شرکتها'!A:BB,MATCH(A951,'اطلاعات انشعابات شرکتها'!A:A,0),MATCH(C$1,'اطلاعات انشعابات شرکتها'!$1:$1,0)),0)</f>
        <v>0</v>
      </c>
      <c r="D951" s="45"/>
      <c r="E951" s="171"/>
      <c r="F951" s="170"/>
      <c r="G951" s="47" t="str">
        <f t="shared" si="141"/>
        <v>/</v>
      </c>
      <c r="H951" s="47">
        <f>IFERROR(INDEX('اطلاعات دوره'!A:Z,MATCH(G951,'اطلاعات دوره'!C:C,0),MATCH(H$1,'اطلاعات دوره'!$1:$1,0)),0)</f>
        <v>0</v>
      </c>
      <c r="I951" s="47">
        <f>IFERROR(INDEX('اطلاعات دوره'!A:Z,MATCH(G951,'اطلاعات دوره'!C:C,0),MATCH(I$1,'اطلاعات دوره'!$1:$1,0)),0)</f>
        <v>0</v>
      </c>
      <c r="J951" s="48">
        <f>IFERROR(INDEX('اطلاعات دوره'!A:Z,MATCH(G951,'اطلاعات دوره'!C:C,0),MATCH(J$1,'اطلاعات دوره'!$1:$1,0)),0)</f>
        <v>0</v>
      </c>
      <c r="K951" s="46"/>
      <c r="L951" s="158" t="str">
        <f>IFERROR(INDEX('اطلاعات دوره'!A:Z,MATCH(G951,'اطلاعات دوره'!C:C,0)-1,MATCH("عنوان",'اطلاعات دوره'!$1:$1,0)),"---")</f>
        <v>---</v>
      </c>
      <c r="M951" s="47" t="str">
        <f t="shared" si="142"/>
        <v>----</v>
      </c>
      <c r="N951" s="48" t="str">
        <f t="shared" si="143"/>
        <v>-/</v>
      </c>
      <c r="O951" s="45"/>
      <c r="P951" s="158">
        <f>IFERROR(INDEX('قرائت کنتور'!A:AZ,MATCH(A951&amp;"-"&amp;"گاز",'قرائت کنتور'!B:B,0),MATCH(L951,'قرائت کنتور'!$1:$1,0)),0)</f>
        <v>0</v>
      </c>
      <c r="Q951" s="47">
        <f>IFERROR(INDEX('قرائت کنتور'!A:AZ,MATCH(A951&amp;"-"&amp;"گاز",'قرائت کنتور'!B:B,0),MATCH(G951,'قرائت کنتور'!$1:$1,0)),0)</f>
        <v>0</v>
      </c>
      <c r="R951" s="47">
        <f t="shared" si="144"/>
        <v>0</v>
      </c>
      <c r="S951" s="45"/>
      <c r="T951" s="155" t="str">
        <f>IFERROR(INDEX('تعرفه ها'!A:Z,MATCH("بهای هر متر مکعب گاز مصرفی",'تعرفه ها'!$B:$B,0),MATCH(F951,'تعرفه ها'!$2:$2,0)),"---")</f>
        <v>---</v>
      </c>
      <c r="U951" s="50" t="str">
        <f t="shared" si="145"/>
        <v>---</v>
      </c>
      <c r="V951" s="50" t="str">
        <f>IFERROR(ROUND(R951*INDEX('تعرفه ها'!A:Z,MATCH("عوارض گاز به ازاء هر متر مکعب",'تعرفه ها'!$B:$B,0),MATCH(F951,'تعرفه ها'!$2:$2,0)),0),"---")</f>
        <v>---</v>
      </c>
      <c r="W951" s="50" t="str">
        <f>IFERROR(ROUND(((U951+V951)*INDEX('تعرفه ها'!A:Z,MATCH("هزینه نگهداری و تعمیرات شبکه گاز",'تعرفه ها'!$B:$B,0),MATCH(F951,'تعرفه ها'!$2:$2,0))/100),0),"---")</f>
        <v>---</v>
      </c>
      <c r="X951" s="50" t="str">
        <f>IFERROR(IF(INDEX('اطلاعات دوره'!A:Z,MATCH(G951,'اطلاعات دوره'!C:C,0),MATCH("گاز",'اطلاعات دوره'!$1:$1,0))="دارد",ROUND((U951+V951)*INDEX('تعرفه ها'!A:Z,MATCH("پیک فصلی گاز",'تعرفه ها'!$B:$B,0),MATCH(F951,'تعرفه ها'!$2:$2,0))/100,0),0),"---")</f>
        <v>---</v>
      </c>
      <c r="Y951" s="50" t="str">
        <f>IFERROR(ROUND(SUM(U951+V951+W951+X951)*INDEX('تعرفه ها'!A:Z,MATCH("مالیات گاز",'تعرفه ها'!$B:$B,0),MATCH(F951,'تعرفه ها'!$2:$2,0))/100,0),"---")</f>
        <v>---</v>
      </c>
      <c r="Z951" s="50" t="str">
        <f t="shared" si="146"/>
        <v>---</v>
      </c>
      <c r="AA951" s="50" t="str">
        <f t="shared" si="150"/>
        <v>---</v>
      </c>
      <c r="AB951" s="50" t="str">
        <f t="shared" si="147"/>
        <v>---</v>
      </c>
      <c r="AC951" s="50" t="str">
        <f t="shared" si="148"/>
        <v>---</v>
      </c>
      <c r="AD951" s="153" t="str">
        <f t="shared" si="149"/>
        <v>---</v>
      </c>
      <c r="AF951" s="155" t="str">
        <f>IFERROR(IF(INDEX(پرداخت!A:AZ,MATCH(A951&amp;" - "&amp;"گاز",پرداخت!$B:$B,0),MATCH(G951,پرداخت!$1:$1,0))="نشده","نشده","شده"),"---")</f>
        <v>---</v>
      </c>
      <c r="AH951" s="144"/>
      <c r="AI951" s="144"/>
      <c r="AJ951" s="144"/>
    </row>
    <row r="952" spans="1:36" ht="34.9" hidden="1" customHeight="1">
      <c r="A952" s="170"/>
      <c r="B952" s="47">
        <f>IFERROR(INDEX('اطلاعات انشعابات شرکتها'!A:BB,MATCH(A952,'اطلاعات انشعابات شرکتها'!A:A,0),MATCH(B$1,'اطلاعات انشعابات شرکتها'!$1:$1,0)),0)</f>
        <v>0</v>
      </c>
      <c r="C952" s="48">
        <f>IFERROR(INDEX('اطلاعات انشعابات شرکتها'!A:BB,MATCH(A952,'اطلاعات انشعابات شرکتها'!A:A,0),MATCH(C$1,'اطلاعات انشعابات شرکتها'!$1:$1,0)),0)</f>
        <v>0</v>
      </c>
      <c r="D952" s="45"/>
      <c r="E952" s="171"/>
      <c r="F952" s="170"/>
      <c r="G952" s="47" t="str">
        <f t="shared" si="141"/>
        <v>/</v>
      </c>
      <c r="H952" s="47">
        <f>IFERROR(INDEX('اطلاعات دوره'!A:Z,MATCH(G952,'اطلاعات دوره'!C:C,0),MATCH(H$1,'اطلاعات دوره'!$1:$1,0)),0)</f>
        <v>0</v>
      </c>
      <c r="I952" s="47">
        <f>IFERROR(INDEX('اطلاعات دوره'!A:Z,MATCH(G952,'اطلاعات دوره'!C:C,0),MATCH(I$1,'اطلاعات دوره'!$1:$1,0)),0)</f>
        <v>0</v>
      </c>
      <c r="J952" s="48">
        <f>IFERROR(INDEX('اطلاعات دوره'!A:Z,MATCH(G952,'اطلاعات دوره'!C:C,0),MATCH(J$1,'اطلاعات دوره'!$1:$1,0)),0)</f>
        <v>0</v>
      </c>
      <c r="K952" s="46"/>
      <c r="L952" s="158" t="str">
        <f>IFERROR(INDEX('اطلاعات دوره'!A:Z,MATCH(G952,'اطلاعات دوره'!C:C,0)-1,MATCH("عنوان",'اطلاعات دوره'!$1:$1,0)),"---")</f>
        <v>---</v>
      </c>
      <c r="M952" s="47" t="str">
        <f t="shared" si="142"/>
        <v>----</v>
      </c>
      <c r="N952" s="48" t="str">
        <f t="shared" si="143"/>
        <v>-/</v>
      </c>
      <c r="O952" s="45"/>
      <c r="P952" s="158">
        <f>IFERROR(INDEX('قرائت کنتور'!A:AZ,MATCH(A952&amp;"-"&amp;"گاز",'قرائت کنتور'!B:B,0),MATCH(L952,'قرائت کنتور'!$1:$1,0)),0)</f>
        <v>0</v>
      </c>
      <c r="Q952" s="47">
        <f>IFERROR(INDEX('قرائت کنتور'!A:AZ,MATCH(A952&amp;"-"&amp;"گاز",'قرائت کنتور'!B:B,0),MATCH(G952,'قرائت کنتور'!$1:$1,0)),0)</f>
        <v>0</v>
      </c>
      <c r="R952" s="47">
        <f t="shared" si="144"/>
        <v>0</v>
      </c>
      <c r="S952" s="45"/>
      <c r="T952" s="155" t="str">
        <f>IFERROR(INDEX('تعرفه ها'!A:Z,MATCH("بهای هر متر مکعب گاز مصرفی",'تعرفه ها'!$B:$B,0),MATCH(F952,'تعرفه ها'!$2:$2,0)),"---")</f>
        <v>---</v>
      </c>
      <c r="U952" s="50" t="str">
        <f t="shared" si="145"/>
        <v>---</v>
      </c>
      <c r="V952" s="50" t="str">
        <f>IFERROR(ROUND(R952*INDEX('تعرفه ها'!A:Z,MATCH("عوارض گاز به ازاء هر متر مکعب",'تعرفه ها'!$B:$B,0),MATCH(F952,'تعرفه ها'!$2:$2,0)),0),"---")</f>
        <v>---</v>
      </c>
      <c r="W952" s="50" t="str">
        <f>IFERROR(ROUND(((U952+V952)*INDEX('تعرفه ها'!A:Z,MATCH("هزینه نگهداری و تعمیرات شبکه گاز",'تعرفه ها'!$B:$B,0),MATCH(F952,'تعرفه ها'!$2:$2,0))/100),0),"---")</f>
        <v>---</v>
      </c>
      <c r="X952" s="50" t="str">
        <f>IFERROR(IF(INDEX('اطلاعات دوره'!A:Z,MATCH(G952,'اطلاعات دوره'!C:C,0),MATCH("گاز",'اطلاعات دوره'!$1:$1,0))="دارد",ROUND((U952+V952)*INDEX('تعرفه ها'!A:Z,MATCH("پیک فصلی گاز",'تعرفه ها'!$B:$B,0),MATCH(F952,'تعرفه ها'!$2:$2,0))/100,0),0),"---")</f>
        <v>---</v>
      </c>
      <c r="Y952" s="50" t="str">
        <f>IFERROR(ROUND(SUM(U952+V952+W952+X952)*INDEX('تعرفه ها'!A:Z,MATCH("مالیات گاز",'تعرفه ها'!$B:$B,0),MATCH(F952,'تعرفه ها'!$2:$2,0))/100,0),"---")</f>
        <v>---</v>
      </c>
      <c r="Z952" s="50" t="str">
        <f t="shared" si="146"/>
        <v>---</v>
      </c>
      <c r="AA952" s="50" t="str">
        <f t="shared" si="150"/>
        <v>---</v>
      </c>
      <c r="AB952" s="50" t="str">
        <f t="shared" si="147"/>
        <v>---</v>
      </c>
      <c r="AC952" s="50" t="str">
        <f t="shared" si="148"/>
        <v>---</v>
      </c>
      <c r="AD952" s="153" t="str">
        <f t="shared" si="149"/>
        <v>---</v>
      </c>
      <c r="AF952" s="155" t="str">
        <f>IFERROR(IF(INDEX(پرداخت!A:AZ,MATCH(A952&amp;" - "&amp;"گاز",پرداخت!$B:$B,0),MATCH(G952,پرداخت!$1:$1,0))="نشده","نشده","شده"),"---")</f>
        <v>---</v>
      </c>
      <c r="AH952" s="144"/>
      <c r="AI952" s="144"/>
      <c r="AJ952" s="144"/>
    </row>
    <row r="953" spans="1:36" ht="34.9" hidden="1" customHeight="1">
      <c r="A953" s="170"/>
      <c r="B953" s="47">
        <f>IFERROR(INDEX('اطلاعات انشعابات شرکتها'!A:BB,MATCH(A953,'اطلاعات انشعابات شرکتها'!A:A,0),MATCH(B$1,'اطلاعات انشعابات شرکتها'!$1:$1,0)),0)</f>
        <v>0</v>
      </c>
      <c r="C953" s="48">
        <f>IFERROR(INDEX('اطلاعات انشعابات شرکتها'!A:BB,MATCH(A953,'اطلاعات انشعابات شرکتها'!A:A,0),MATCH(C$1,'اطلاعات انشعابات شرکتها'!$1:$1,0)),0)</f>
        <v>0</v>
      </c>
      <c r="D953" s="45"/>
      <c r="E953" s="171"/>
      <c r="F953" s="170"/>
      <c r="G953" s="47" t="str">
        <f t="shared" si="141"/>
        <v>/</v>
      </c>
      <c r="H953" s="47">
        <f>IFERROR(INDEX('اطلاعات دوره'!A:Z,MATCH(G953,'اطلاعات دوره'!C:C,0),MATCH(H$1,'اطلاعات دوره'!$1:$1,0)),0)</f>
        <v>0</v>
      </c>
      <c r="I953" s="47">
        <f>IFERROR(INDEX('اطلاعات دوره'!A:Z,MATCH(G953,'اطلاعات دوره'!C:C,0),MATCH(I$1,'اطلاعات دوره'!$1:$1,0)),0)</f>
        <v>0</v>
      </c>
      <c r="J953" s="48">
        <f>IFERROR(INDEX('اطلاعات دوره'!A:Z,MATCH(G953,'اطلاعات دوره'!C:C,0),MATCH(J$1,'اطلاعات دوره'!$1:$1,0)),0)</f>
        <v>0</v>
      </c>
      <c r="K953" s="46"/>
      <c r="L953" s="158" t="str">
        <f>IFERROR(INDEX('اطلاعات دوره'!A:Z,MATCH(G953,'اطلاعات دوره'!C:C,0)-1,MATCH("عنوان",'اطلاعات دوره'!$1:$1,0)),"---")</f>
        <v>---</v>
      </c>
      <c r="M953" s="47" t="str">
        <f t="shared" si="142"/>
        <v>----</v>
      </c>
      <c r="N953" s="48" t="str">
        <f t="shared" si="143"/>
        <v>-/</v>
      </c>
      <c r="O953" s="45"/>
      <c r="P953" s="158">
        <f>IFERROR(INDEX('قرائت کنتور'!A:AZ,MATCH(A953&amp;"-"&amp;"گاز",'قرائت کنتور'!B:B,0),MATCH(L953,'قرائت کنتور'!$1:$1,0)),0)</f>
        <v>0</v>
      </c>
      <c r="Q953" s="47">
        <f>IFERROR(INDEX('قرائت کنتور'!A:AZ,MATCH(A953&amp;"-"&amp;"گاز",'قرائت کنتور'!B:B,0),MATCH(G953,'قرائت کنتور'!$1:$1,0)),0)</f>
        <v>0</v>
      </c>
      <c r="R953" s="47">
        <f t="shared" si="144"/>
        <v>0</v>
      </c>
      <c r="S953" s="45"/>
      <c r="T953" s="155" t="str">
        <f>IFERROR(INDEX('تعرفه ها'!A:Z,MATCH("بهای هر متر مکعب گاز مصرفی",'تعرفه ها'!$B:$B,0),MATCH(F953,'تعرفه ها'!$2:$2,0)),"---")</f>
        <v>---</v>
      </c>
      <c r="U953" s="50" t="str">
        <f t="shared" si="145"/>
        <v>---</v>
      </c>
      <c r="V953" s="50" t="str">
        <f>IFERROR(ROUND(R953*INDEX('تعرفه ها'!A:Z,MATCH("عوارض گاز به ازاء هر متر مکعب",'تعرفه ها'!$B:$B,0),MATCH(F953,'تعرفه ها'!$2:$2,0)),0),"---")</f>
        <v>---</v>
      </c>
      <c r="W953" s="50" t="str">
        <f>IFERROR(ROUND(((U953+V953)*INDEX('تعرفه ها'!A:Z,MATCH("هزینه نگهداری و تعمیرات شبکه گاز",'تعرفه ها'!$B:$B,0),MATCH(F953,'تعرفه ها'!$2:$2,0))/100),0),"---")</f>
        <v>---</v>
      </c>
      <c r="X953" s="50" t="str">
        <f>IFERROR(IF(INDEX('اطلاعات دوره'!A:Z,MATCH(G953,'اطلاعات دوره'!C:C,0),MATCH("گاز",'اطلاعات دوره'!$1:$1,0))="دارد",ROUND((U953+V953)*INDEX('تعرفه ها'!A:Z,MATCH("پیک فصلی گاز",'تعرفه ها'!$B:$B,0),MATCH(F953,'تعرفه ها'!$2:$2,0))/100,0),0),"---")</f>
        <v>---</v>
      </c>
      <c r="Y953" s="50" t="str">
        <f>IFERROR(ROUND(SUM(U953+V953+W953+X953)*INDEX('تعرفه ها'!A:Z,MATCH("مالیات گاز",'تعرفه ها'!$B:$B,0),MATCH(F953,'تعرفه ها'!$2:$2,0))/100,0),"---")</f>
        <v>---</v>
      </c>
      <c r="Z953" s="50" t="str">
        <f t="shared" si="146"/>
        <v>---</v>
      </c>
      <c r="AA953" s="50" t="str">
        <f t="shared" si="150"/>
        <v>---</v>
      </c>
      <c r="AB953" s="50" t="str">
        <f t="shared" si="147"/>
        <v>---</v>
      </c>
      <c r="AC953" s="50" t="str">
        <f t="shared" si="148"/>
        <v>---</v>
      </c>
      <c r="AD953" s="153" t="str">
        <f t="shared" si="149"/>
        <v>---</v>
      </c>
      <c r="AF953" s="155" t="str">
        <f>IFERROR(IF(INDEX(پرداخت!A:AZ,MATCH(A953&amp;" - "&amp;"گاز",پرداخت!$B:$B,0),MATCH(G953,پرداخت!$1:$1,0))="نشده","نشده","شده"),"---")</f>
        <v>---</v>
      </c>
      <c r="AH953" s="144"/>
      <c r="AI953" s="144"/>
      <c r="AJ953" s="144"/>
    </row>
    <row r="954" spans="1:36" ht="34.9" hidden="1" customHeight="1">
      <c r="A954" s="170"/>
      <c r="B954" s="47">
        <f>IFERROR(INDEX('اطلاعات انشعابات شرکتها'!A:BB,MATCH(A954,'اطلاعات انشعابات شرکتها'!A:A,0),MATCH(B$1,'اطلاعات انشعابات شرکتها'!$1:$1,0)),0)</f>
        <v>0</v>
      </c>
      <c r="C954" s="48">
        <f>IFERROR(INDEX('اطلاعات انشعابات شرکتها'!A:BB,MATCH(A954,'اطلاعات انشعابات شرکتها'!A:A,0),MATCH(C$1,'اطلاعات انشعابات شرکتها'!$1:$1,0)),0)</f>
        <v>0</v>
      </c>
      <c r="D954" s="45"/>
      <c r="E954" s="171"/>
      <c r="F954" s="170"/>
      <c r="G954" s="47" t="str">
        <f t="shared" si="141"/>
        <v>/</v>
      </c>
      <c r="H954" s="47">
        <f>IFERROR(INDEX('اطلاعات دوره'!A:Z,MATCH(G954,'اطلاعات دوره'!C:C,0),MATCH(H$1,'اطلاعات دوره'!$1:$1,0)),0)</f>
        <v>0</v>
      </c>
      <c r="I954" s="47">
        <f>IFERROR(INDEX('اطلاعات دوره'!A:Z,MATCH(G954,'اطلاعات دوره'!C:C,0),MATCH(I$1,'اطلاعات دوره'!$1:$1,0)),0)</f>
        <v>0</v>
      </c>
      <c r="J954" s="48">
        <f>IFERROR(INDEX('اطلاعات دوره'!A:Z,MATCH(G954,'اطلاعات دوره'!C:C,0),MATCH(J$1,'اطلاعات دوره'!$1:$1,0)),0)</f>
        <v>0</v>
      </c>
      <c r="K954" s="46"/>
      <c r="L954" s="158" t="str">
        <f>IFERROR(INDEX('اطلاعات دوره'!A:Z,MATCH(G954,'اطلاعات دوره'!C:C,0)-1,MATCH("عنوان",'اطلاعات دوره'!$1:$1,0)),"---")</f>
        <v>---</v>
      </c>
      <c r="M954" s="47" t="str">
        <f t="shared" si="142"/>
        <v>----</v>
      </c>
      <c r="N954" s="48" t="str">
        <f t="shared" si="143"/>
        <v>-/</v>
      </c>
      <c r="O954" s="45"/>
      <c r="P954" s="158">
        <f>IFERROR(INDEX('قرائت کنتور'!A:AZ,MATCH(A954&amp;"-"&amp;"گاز",'قرائت کنتور'!B:B,0),MATCH(L954,'قرائت کنتور'!$1:$1,0)),0)</f>
        <v>0</v>
      </c>
      <c r="Q954" s="47">
        <f>IFERROR(INDEX('قرائت کنتور'!A:AZ,MATCH(A954&amp;"-"&amp;"گاز",'قرائت کنتور'!B:B,0),MATCH(G954,'قرائت کنتور'!$1:$1,0)),0)</f>
        <v>0</v>
      </c>
      <c r="R954" s="47">
        <f t="shared" si="144"/>
        <v>0</v>
      </c>
      <c r="S954" s="45"/>
      <c r="T954" s="155" t="str">
        <f>IFERROR(INDEX('تعرفه ها'!A:Z,MATCH("بهای هر متر مکعب گاز مصرفی",'تعرفه ها'!$B:$B,0),MATCH(F954,'تعرفه ها'!$2:$2,0)),"---")</f>
        <v>---</v>
      </c>
      <c r="U954" s="50" t="str">
        <f t="shared" si="145"/>
        <v>---</v>
      </c>
      <c r="V954" s="50" t="str">
        <f>IFERROR(ROUND(R954*INDEX('تعرفه ها'!A:Z,MATCH("عوارض گاز به ازاء هر متر مکعب",'تعرفه ها'!$B:$B,0),MATCH(F954,'تعرفه ها'!$2:$2,0)),0),"---")</f>
        <v>---</v>
      </c>
      <c r="W954" s="50" t="str">
        <f>IFERROR(ROUND(((U954+V954)*INDEX('تعرفه ها'!A:Z,MATCH("هزینه نگهداری و تعمیرات شبکه گاز",'تعرفه ها'!$B:$B,0),MATCH(F954,'تعرفه ها'!$2:$2,0))/100),0),"---")</f>
        <v>---</v>
      </c>
      <c r="X954" s="50" t="str">
        <f>IFERROR(IF(INDEX('اطلاعات دوره'!A:Z,MATCH(G954,'اطلاعات دوره'!C:C,0),MATCH("گاز",'اطلاعات دوره'!$1:$1,0))="دارد",ROUND((U954+V954)*INDEX('تعرفه ها'!A:Z,MATCH("پیک فصلی گاز",'تعرفه ها'!$B:$B,0),MATCH(F954,'تعرفه ها'!$2:$2,0))/100,0),0),"---")</f>
        <v>---</v>
      </c>
      <c r="Y954" s="50" t="str">
        <f>IFERROR(ROUND(SUM(U954+V954+W954+X954)*INDEX('تعرفه ها'!A:Z,MATCH("مالیات گاز",'تعرفه ها'!$B:$B,0),MATCH(F954,'تعرفه ها'!$2:$2,0))/100,0),"---")</f>
        <v>---</v>
      </c>
      <c r="Z954" s="50" t="str">
        <f t="shared" si="146"/>
        <v>---</v>
      </c>
      <c r="AA954" s="50" t="str">
        <f t="shared" si="150"/>
        <v>---</v>
      </c>
      <c r="AB954" s="50" t="str">
        <f t="shared" si="147"/>
        <v>---</v>
      </c>
      <c r="AC954" s="50" t="str">
        <f t="shared" si="148"/>
        <v>---</v>
      </c>
      <c r="AD954" s="153" t="str">
        <f t="shared" si="149"/>
        <v>---</v>
      </c>
      <c r="AF954" s="155" t="str">
        <f>IFERROR(IF(INDEX(پرداخت!A:AZ,MATCH(A954&amp;" - "&amp;"گاز",پرداخت!$B:$B,0),MATCH(G954,پرداخت!$1:$1,0))="نشده","نشده","شده"),"---")</f>
        <v>---</v>
      </c>
      <c r="AH954" s="144"/>
      <c r="AI954" s="144"/>
      <c r="AJ954" s="144"/>
    </row>
    <row r="955" spans="1:36" ht="34.9" hidden="1" customHeight="1">
      <c r="A955" s="170"/>
      <c r="B955" s="47">
        <f>IFERROR(INDEX('اطلاعات انشعابات شرکتها'!A:BB,MATCH(A955,'اطلاعات انشعابات شرکتها'!A:A,0),MATCH(B$1,'اطلاعات انشعابات شرکتها'!$1:$1,0)),0)</f>
        <v>0</v>
      </c>
      <c r="C955" s="48">
        <f>IFERROR(INDEX('اطلاعات انشعابات شرکتها'!A:BB,MATCH(A955,'اطلاعات انشعابات شرکتها'!A:A,0),MATCH(C$1,'اطلاعات انشعابات شرکتها'!$1:$1,0)),0)</f>
        <v>0</v>
      </c>
      <c r="D955" s="45"/>
      <c r="E955" s="171"/>
      <c r="F955" s="170"/>
      <c r="G955" s="47" t="str">
        <f t="shared" si="141"/>
        <v>/</v>
      </c>
      <c r="H955" s="47">
        <f>IFERROR(INDEX('اطلاعات دوره'!A:Z,MATCH(G955,'اطلاعات دوره'!C:C,0),MATCH(H$1,'اطلاعات دوره'!$1:$1,0)),0)</f>
        <v>0</v>
      </c>
      <c r="I955" s="47">
        <f>IFERROR(INDEX('اطلاعات دوره'!A:Z,MATCH(G955,'اطلاعات دوره'!C:C,0),MATCH(I$1,'اطلاعات دوره'!$1:$1,0)),0)</f>
        <v>0</v>
      </c>
      <c r="J955" s="48">
        <f>IFERROR(INDEX('اطلاعات دوره'!A:Z,MATCH(G955,'اطلاعات دوره'!C:C,0),MATCH(J$1,'اطلاعات دوره'!$1:$1,0)),0)</f>
        <v>0</v>
      </c>
      <c r="K955" s="46"/>
      <c r="L955" s="158" t="str">
        <f>IFERROR(INDEX('اطلاعات دوره'!A:Z,MATCH(G955,'اطلاعات دوره'!C:C,0)-1,MATCH("عنوان",'اطلاعات دوره'!$1:$1,0)),"---")</f>
        <v>---</v>
      </c>
      <c r="M955" s="47" t="str">
        <f t="shared" si="142"/>
        <v>----</v>
      </c>
      <c r="N955" s="48" t="str">
        <f t="shared" si="143"/>
        <v>-/</v>
      </c>
      <c r="O955" s="45"/>
      <c r="P955" s="158">
        <f>IFERROR(INDEX('قرائت کنتور'!A:AZ,MATCH(A955&amp;"-"&amp;"گاز",'قرائت کنتور'!B:B,0),MATCH(L955,'قرائت کنتور'!$1:$1,0)),0)</f>
        <v>0</v>
      </c>
      <c r="Q955" s="47">
        <f>IFERROR(INDEX('قرائت کنتور'!A:AZ,MATCH(A955&amp;"-"&amp;"گاز",'قرائت کنتور'!B:B,0),MATCH(G955,'قرائت کنتور'!$1:$1,0)),0)</f>
        <v>0</v>
      </c>
      <c r="R955" s="47">
        <f t="shared" si="144"/>
        <v>0</v>
      </c>
      <c r="S955" s="45"/>
      <c r="T955" s="155" t="str">
        <f>IFERROR(INDEX('تعرفه ها'!A:Z,MATCH("بهای هر متر مکعب گاز مصرفی",'تعرفه ها'!$B:$B,0),MATCH(F955,'تعرفه ها'!$2:$2,0)),"---")</f>
        <v>---</v>
      </c>
      <c r="U955" s="50" t="str">
        <f t="shared" si="145"/>
        <v>---</v>
      </c>
      <c r="V955" s="50" t="str">
        <f>IFERROR(ROUND(R955*INDEX('تعرفه ها'!A:Z,MATCH("عوارض گاز به ازاء هر متر مکعب",'تعرفه ها'!$B:$B,0),MATCH(F955,'تعرفه ها'!$2:$2,0)),0),"---")</f>
        <v>---</v>
      </c>
      <c r="W955" s="50" t="str">
        <f>IFERROR(ROUND(((U955+V955)*INDEX('تعرفه ها'!A:Z,MATCH("هزینه نگهداری و تعمیرات شبکه گاز",'تعرفه ها'!$B:$B,0),MATCH(F955,'تعرفه ها'!$2:$2,0))/100),0),"---")</f>
        <v>---</v>
      </c>
      <c r="X955" s="50" t="str">
        <f>IFERROR(IF(INDEX('اطلاعات دوره'!A:Z,MATCH(G955,'اطلاعات دوره'!C:C,0),MATCH("گاز",'اطلاعات دوره'!$1:$1,0))="دارد",ROUND((U955+V955)*INDEX('تعرفه ها'!A:Z,MATCH("پیک فصلی گاز",'تعرفه ها'!$B:$B,0),MATCH(F955,'تعرفه ها'!$2:$2,0))/100,0),0),"---")</f>
        <v>---</v>
      </c>
      <c r="Y955" s="50" t="str">
        <f>IFERROR(ROUND(SUM(U955+V955+W955+X955)*INDEX('تعرفه ها'!A:Z,MATCH("مالیات گاز",'تعرفه ها'!$B:$B,0),MATCH(F955,'تعرفه ها'!$2:$2,0))/100,0),"---")</f>
        <v>---</v>
      </c>
      <c r="Z955" s="50" t="str">
        <f t="shared" si="146"/>
        <v>---</v>
      </c>
      <c r="AA955" s="50" t="str">
        <f t="shared" si="150"/>
        <v>---</v>
      </c>
      <c r="AB955" s="50" t="str">
        <f t="shared" si="147"/>
        <v>---</v>
      </c>
      <c r="AC955" s="50" t="str">
        <f t="shared" si="148"/>
        <v>---</v>
      </c>
      <c r="AD955" s="153" t="str">
        <f t="shared" si="149"/>
        <v>---</v>
      </c>
      <c r="AF955" s="155" t="str">
        <f>IFERROR(IF(INDEX(پرداخت!A:AZ,MATCH(A955&amp;" - "&amp;"گاز",پرداخت!$B:$B,0),MATCH(G955,پرداخت!$1:$1,0))="نشده","نشده","شده"),"---")</f>
        <v>---</v>
      </c>
      <c r="AH955" s="144"/>
      <c r="AI955" s="144"/>
      <c r="AJ955" s="144"/>
    </row>
    <row r="956" spans="1:36" ht="34.9" hidden="1" customHeight="1">
      <c r="A956" s="170"/>
      <c r="B956" s="47">
        <f>IFERROR(INDEX('اطلاعات انشعابات شرکتها'!A:BB,MATCH(A956,'اطلاعات انشعابات شرکتها'!A:A,0),MATCH(B$1,'اطلاعات انشعابات شرکتها'!$1:$1,0)),0)</f>
        <v>0</v>
      </c>
      <c r="C956" s="48">
        <f>IFERROR(INDEX('اطلاعات انشعابات شرکتها'!A:BB,MATCH(A956,'اطلاعات انشعابات شرکتها'!A:A,0),MATCH(C$1,'اطلاعات انشعابات شرکتها'!$1:$1,0)),0)</f>
        <v>0</v>
      </c>
      <c r="D956" s="45"/>
      <c r="E956" s="171"/>
      <c r="F956" s="170"/>
      <c r="G956" s="47" t="str">
        <f t="shared" si="141"/>
        <v>/</v>
      </c>
      <c r="H956" s="47">
        <f>IFERROR(INDEX('اطلاعات دوره'!A:Z,MATCH(G956,'اطلاعات دوره'!C:C,0),MATCH(H$1,'اطلاعات دوره'!$1:$1,0)),0)</f>
        <v>0</v>
      </c>
      <c r="I956" s="47">
        <f>IFERROR(INDEX('اطلاعات دوره'!A:Z,MATCH(G956,'اطلاعات دوره'!C:C,0),MATCH(I$1,'اطلاعات دوره'!$1:$1,0)),0)</f>
        <v>0</v>
      </c>
      <c r="J956" s="48">
        <f>IFERROR(INDEX('اطلاعات دوره'!A:Z,MATCH(G956,'اطلاعات دوره'!C:C,0),MATCH(J$1,'اطلاعات دوره'!$1:$1,0)),0)</f>
        <v>0</v>
      </c>
      <c r="K956" s="46"/>
      <c r="L956" s="158" t="str">
        <f>IFERROR(INDEX('اطلاعات دوره'!A:Z,MATCH(G956,'اطلاعات دوره'!C:C,0)-1,MATCH("عنوان",'اطلاعات دوره'!$1:$1,0)),"---")</f>
        <v>---</v>
      </c>
      <c r="M956" s="47" t="str">
        <f t="shared" si="142"/>
        <v>----</v>
      </c>
      <c r="N956" s="48" t="str">
        <f t="shared" si="143"/>
        <v>-/</v>
      </c>
      <c r="O956" s="45"/>
      <c r="P956" s="158">
        <f>IFERROR(INDEX('قرائت کنتور'!A:AZ,MATCH(A956&amp;"-"&amp;"گاز",'قرائت کنتور'!B:B,0),MATCH(L956,'قرائت کنتور'!$1:$1,0)),0)</f>
        <v>0</v>
      </c>
      <c r="Q956" s="47">
        <f>IFERROR(INDEX('قرائت کنتور'!A:AZ,MATCH(A956&amp;"-"&amp;"گاز",'قرائت کنتور'!B:B,0),MATCH(G956,'قرائت کنتور'!$1:$1,0)),0)</f>
        <v>0</v>
      </c>
      <c r="R956" s="47">
        <f t="shared" si="144"/>
        <v>0</v>
      </c>
      <c r="S956" s="45"/>
      <c r="T956" s="155" t="str">
        <f>IFERROR(INDEX('تعرفه ها'!A:Z,MATCH("بهای هر متر مکعب گاز مصرفی",'تعرفه ها'!$B:$B,0),MATCH(F956,'تعرفه ها'!$2:$2,0)),"---")</f>
        <v>---</v>
      </c>
      <c r="U956" s="50" t="str">
        <f t="shared" si="145"/>
        <v>---</v>
      </c>
      <c r="V956" s="50" t="str">
        <f>IFERROR(ROUND(R956*INDEX('تعرفه ها'!A:Z,MATCH("عوارض گاز به ازاء هر متر مکعب",'تعرفه ها'!$B:$B,0),MATCH(F956,'تعرفه ها'!$2:$2,0)),0),"---")</f>
        <v>---</v>
      </c>
      <c r="W956" s="50" t="str">
        <f>IFERROR(ROUND(((U956+V956)*INDEX('تعرفه ها'!A:Z,MATCH("هزینه نگهداری و تعمیرات شبکه گاز",'تعرفه ها'!$B:$B,0),MATCH(F956,'تعرفه ها'!$2:$2,0))/100),0),"---")</f>
        <v>---</v>
      </c>
      <c r="X956" s="50" t="str">
        <f>IFERROR(IF(INDEX('اطلاعات دوره'!A:Z,MATCH(G956,'اطلاعات دوره'!C:C,0),MATCH("گاز",'اطلاعات دوره'!$1:$1,0))="دارد",ROUND((U956+V956)*INDEX('تعرفه ها'!A:Z,MATCH("پیک فصلی گاز",'تعرفه ها'!$B:$B,0),MATCH(F956,'تعرفه ها'!$2:$2,0))/100,0),0),"---")</f>
        <v>---</v>
      </c>
      <c r="Y956" s="50" t="str">
        <f>IFERROR(ROUND(SUM(U956+V956+W956+X956)*INDEX('تعرفه ها'!A:Z,MATCH("مالیات گاز",'تعرفه ها'!$B:$B,0),MATCH(F956,'تعرفه ها'!$2:$2,0))/100,0),"---")</f>
        <v>---</v>
      </c>
      <c r="Z956" s="50" t="str">
        <f t="shared" si="146"/>
        <v>---</v>
      </c>
      <c r="AA956" s="50" t="str">
        <f t="shared" si="150"/>
        <v>---</v>
      </c>
      <c r="AB956" s="50" t="str">
        <f t="shared" si="147"/>
        <v>---</v>
      </c>
      <c r="AC956" s="50" t="str">
        <f t="shared" si="148"/>
        <v>---</v>
      </c>
      <c r="AD956" s="153" t="str">
        <f t="shared" si="149"/>
        <v>---</v>
      </c>
      <c r="AF956" s="155" t="str">
        <f>IFERROR(IF(INDEX(پرداخت!A:AZ,MATCH(A956&amp;" - "&amp;"گاز",پرداخت!$B:$B,0),MATCH(G956,پرداخت!$1:$1,0))="نشده","نشده","شده"),"---")</f>
        <v>---</v>
      </c>
      <c r="AH956" s="144"/>
      <c r="AI956" s="144"/>
      <c r="AJ956" s="144"/>
    </row>
    <row r="957" spans="1:36" ht="34.9" hidden="1" customHeight="1">
      <c r="A957" s="170"/>
      <c r="B957" s="47">
        <f>IFERROR(INDEX('اطلاعات انشعابات شرکتها'!A:BB,MATCH(A957,'اطلاعات انشعابات شرکتها'!A:A,0),MATCH(B$1,'اطلاعات انشعابات شرکتها'!$1:$1,0)),0)</f>
        <v>0</v>
      </c>
      <c r="C957" s="48">
        <f>IFERROR(INDEX('اطلاعات انشعابات شرکتها'!A:BB,MATCH(A957,'اطلاعات انشعابات شرکتها'!A:A,0),MATCH(C$1,'اطلاعات انشعابات شرکتها'!$1:$1,0)),0)</f>
        <v>0</v>
      </c>
      <c r="D957" s="45"/>
      <c r="E957" s="171"/>
      <c r="F957" s="170"/>
      <c r="G957" s="47" t="str">
        <f t="shared" si="141"/>
        <v>/</v>
      </c>
      <c r="H957" s="47">
        <f>IFERROR(INDEX('اطلاعات دوره'!A:Z,MATCH(G957,'اطلاعات دوره'!C:C,0),MATCH(H$1,'اطلاعات دوره'!$1:$1,0)),0)</f>
        <v>0</v>
      </c>
      <c r="I957" s="47">
        <f>IFERROR(INDEX('اطلاعات دوره'!A:Z,MATCH(G957,'اطلاعات دوره'!C:C,0),MATCH(I$1,'اطلاعات دوره'!$1:$1,0)),0)</f>
        <v>0</v>
      </c>
      <c r="J957" s="48">
        <f>IFERROR(INDEX('اطلاعات دوره'!A:Z,MATCH(G957,'اطلاعات دوره'!C:C,0),MATCH(J$1,'اطلاعات دوره'!$1:$1,0)),0)</f>
        <v>0</v>
      </c>
      <c r="K957" s="46"/>
      <c r="L957" s="158" t="str">
        <f>IFERROR(INDEX('اطلاعات دوره'!A:Z,MATCH(G957,'اطلاعات دوره'!C:C,0)-1,MATCH("عنوان",'اطلاعات دوره'!$1:$1,0)),"---")</f>
        <v>---</v>
      </c>
      <c r="M957" s="47" t="str">
        <f t="shared" si="142"/>
        <v>----</v>
      </c>
      <c r="N957" s="48" t="str">
        <f t="shared" si="143"/>
        <v>-/</v>
      </c>
      <c r="O957" s="45"/>
      <c r="P957" s="158">
        <f>IFERROR(INDEX('قرائت کنتور'!A:AZ,MATCH(A957&amp;"-"&amp;"گاز",'قرائت کنتور'!B:B,0),MATCH(L957,'قرائت کنتور'!$1:$1,0)),0)</f>
        <v>0</v>
      </c>
      <c r="Q957" s="47">
        <f>IFERROR(INDEX('قرائت کنتور'!A:AZ,MATCH(A957&amp;"-"&amp;"گاز",'قرائت کنتور'!B:B,0),MATCH(G957,'قرائت کنتور'!$1:$1,0)),0)</f>
        <v>0</v>
      </c>
      <c r="R957" s="47">
        <f t="shared" si="144"/>
        <v>0</v>
      </c>
      <c r="S957" s="45"/>
      <c r="T957" s="155" t="str">
        <f>IFERROR(INDEX('تعرفه ها'!A:Z,MATCH("بهای هر متر مکعب گاز مصرفی",'تعرفه ها'!$B:$B,0),MATCH(F957,'تعرفه ها'!$2:$2,0)),"---")</f>
        <v>---</v>
      </c>
      <c r="U957" s="50" t="str">
        <f t="shared" si="145"/>
        <v>---</v>
      </c>
      <c r="V957" s="50" t="str">
        <f>IFERROR(ROUND(R957*INDEX('تعرفه ها'!A:Z,MATCH("عوارض گاز به ازاء هر متر مکعب",'تعرفه ها'!$B:$B,0),MATCH(F957,'تعرفه ها'!$2:$2,0)),0),"---")</f>
        <v>---</v>
      </c>
      <c r="W957" s="50" t="str">
        <f>IFERROR(ROUND(((U957+V957)*INDEX('تعرفه ها'!A:Z,MATCH("هزینه نگهداری و تعمیرات شبکه گاز",'تعرفه ها'!$B:$B,0),MATCH(F957,'تعرفه ها'!$2:$2,0))/100),0),"---")</f>
        <v>---</v>
      </c>
      <c r="X957" s="50" t="str">
        <f>IFERROR(IF(INDEX('اطلاعات دوره'!A:Z,MATCH(G957,'اطلاعات دوره'!C:C,0),MATCH("گاز",'اطلاعات دوره'!$1:$1,0))="دارد",ROUND((U957+V957)*INDEX('تعرفه ها'!A:Z,MATCH("پیک فصلی گاز",'تعرفه ها'!$B:$B,0),MATCH(F957,'تعرفه ها'!$2:$2,0))/100,0),0),"---")</f>
        <v>---</v>
      </c>
      <c r="Y957" s="50" t="str">
        <f>IFERROR(ROUND(SUM(U957+V957+W957+X957)*INDEX('تعرفه ها'!A:Z,MATCH("مالیات گاز",'تعرفه ها'!$B:$B,0),MATCH(F957,'تعرفه ها'!$2:$2,0))/100,0),"---")</f>
        <v>---</v>
      </c>
      <c r="Z957" s="50" t="str">
        <f t="shared" si="146"/>
        <v>---</v>
      </c>
      <c r="AA957" s="50" t="str">
        <f t="shared" si="150"/>
        <v>---</v>
      </c>
      <c r="AB957" s="50" t="str">
        <f t="shared" si="147"/>
        <v>---</v>
      </c>
      <c r="AC957" s="50" t="str">
        <f t="shared" si="148"/>
        <v>---</v>
      </c>
      <c r="AD957" s="153" t="str">
        <f t="shared" si="149"/>
        <v>---</v>
      </c>
      <c r="AF957" s="155" t="str">
        <f>IFERROR(IF(INDEX(پرداخت!A:AZ,MATCH(A957&amp;" - "&amp;"گاز",پرداخت!$B:$B,0),MATCH(G957,پرداخت!$1:$1,0))="نشده","نشده","شده"),"---")</f>
        <v>---</v>
      </c>
      <c r="AH957" s="144"/>
      <c r="AI957" s="144"/>
      <c r="AJ957" s="144"/>
    </row>
    <row r="958" spans="1:36" ht="34.9" hidden="1" customHeight="1">
      <c r="A958" s="170"/>
      <c r="B958" s="47">
        <f>IFERROR(INDEX('اطلاعات انشعابات شرکتها'!A:BB,MATCH(A958,'اطلاعات انشعابات شرکتها'!A:A,0),MATCH(B$1,'اطلاعات انشعابات شرکتها'!$1:$1,0)),0)</f>
        <v>0</v>
      </c>
      <c r="C958" s="48">
        <f>IFERROR(INDEX('اطلاعات انشعابات شرکتها'!A:BB,MATCH(A958,'اطلاعات انشعابات شرکتها'!A:A,0),MATCH(C$1,'اطلاعات انشعابات شرکتها'!$1:$1,0)),0)</f>
        <v>0</v>
      </c>
      <c r="D958" s="45"/>
      <c r="E958" s="171"/>
      <c r="F958" s="170"/>
      <c r="G958" s="47" t="str">
        <f t="shared" si="141"/>
        <v>/</v>
      </c>
      <c r="H958" s="47">
        <f>IFERROR(INDEX('اطلاعات دوره'!A:Z,MATCH(G958,'اطلاعات دوره'!C:C,0),MATCH(H$1,'اطلاعات دوره'!$1:$1,0)),0)</f>
        <v>0</v>
      </c>
      <c r="I958" s="47">
        <f>IFERROR(INDEX('اطلاعات دوره'!A:Z,MATCH(G958,'اطلاعات دوره'!C:C,0),MATCH(I$1,'اطلاعات دوره'!$1:$1,0)),0)</f>
        <v>0</v>
      </c>
      <c r="J958" s="48">
        <f>IFERROR(INDEX('اطلاعات دوره'!A:Z,MATCH(G958,'اطلاعات دوره'!C:C,0),MATCH(J$1,'اطلاعات دوره'!$1:$1,0)),0)</f>
        <v>0</v>
      </c>
      <c r="K958" s="46"/>
      <c r="L958" s="158" t="str">
        <f>IFERROR(INDEX('اطلاعات دوره'!A:Z,MATCH(G958,'اطلاعات دوره'!C:C,0)-1,MATCH("عنوان",'اطلاعات دوره'!$1:$1,0)),"---")</f>
        <v>---</v>
      </c>
      <c r="M958" s="47" t="str">
        <f t="shared" si="142"/>
        <v>----</v>
      </c>
      <c r="N958" s="48" t="str">
        <f t="shared" si="143"/>
        <v>-/</v>
      </c>
      <c r="O958" s="45"/>
      <c r="P958" s="158">
        <f>IFERROR(INDEX('قرائت کنتور'!A:AZ,MATCH(A958&amp;"-"&amp;"گاز",'قرائت کنتور'!B:B,0),MATCH(L958,'قرائت کنتور'!$1:$1,0)),0)</f>
        <v>0</v>
      </c>
      <c r="Q958" s="47">
        <f>IFERROR(INDEX('قرائت کنتور'!A:AZ,MATCH(A958&amp;"-"&amp;"گاز",'قرائت کنتور'!B:B,0),MATCH(G958,'قرائت کنتور'!$1:$1,0)),0)</f>
        <v>0</v>
      </c>
      <c r="R958" s="47">
        <f t="shared" si="144"/>
        <v>0</v>
      </c>
      <c r="S958" s="45"/>
      <c r="T958" s="155" t="str">
        <f>IFERROR(INDEX('تعرفه ها'!A:Z,MATCH("بهای هر متر مکعب گاز مصرفی",'تعرفه ها'!$B:$B,0),MATCH(F958,'تعرفه ها'!$2:$2,0)),"---")</f>
        <v>---</v>
      </c>
      <c r="U958" s="50" t="str">
        <f t="shared" si="145"/>
        <v>---</v>
      </c>
      <c r="V958" s="50" t="str">
        <f>IFERROR(ROUND(R958*INDEX('تعرفه ها'!A:Z,MATCH("عوارض گاز به ازاء هر متر مکعب",'تعرفه ها'!$B:$B,0),MATCH(F958,'تعرفه ها'!$2:$2,0)),0),"---")</f>
        <v>---</v>
      </c>
      <c r="W958" s="50" t="str">
        <f>IFERROR(ROUND(((U958+V958)*INDEX('تعرفه ها'!A:Z,MATCH("هزینه نگهداری و تعمیرات شبکه گاز",'تعرفه ها'!$B:$B,0),MATCH(F958,'تعرفه ها'!$2:$2,0))/100),0),"---")</f>
        <v>---</v>
      </c>
      <c r="X958" s="50" t="str">
        <f>IFERROR(IF(INDEX('اطلاعات دوره'!A:Z,MATCH(G958,'اطلاعات دوره'!C:C,0),MATCH("گاز",'اطلاعات دوره'!$1:$1,0))="دارد",ROUND((U958+V958)*INDEX('تعرفه ها'!A:Z,MATCH("پیک فصلی گاز",'تعرفه ها'!$B:$B,0),MATCH(F958,'تعرفه ها'!$2:$2,0))/100,0),0),"---")</f>
        <v>---</v>
      </c>
      <c r="Y958" s="50" t="str">
        <f>IFERROR(ROUND(SUM(U958+V958+W958+X958)*INDEX('تعرفه ها'!A:Z,MATCH("مالیات گاز",'تعرفه ها'!$B:$B,0),MATCH(F958,'تعرفه ها'!$2:$2,0))/100,0),"---")</f>
        <v>---</v>
      </c>
      <c r="Z958" s="50" t="str">
        <f t="shared" si="146"/>
        <v>---</v>
      </c>
      <c r="AA958" s="50" t="str">
        <f t="shared" si="150"/>
        <v>---</v>
      </c>
      <c r="AB958" s="50" t="str">
        <f t="shared" si="147"/>
        <v>---</v>
      </c>
      <c r="AC958" s="50" t="str">
        <f t="shared" si="148"/>
        <v>---</v>
      </c>
      <c r="AD958" s="153" t="str">
        <f t="shared" si="149"/>
        <v>---</v>
      </c>
      <c r="AF958" s="155" t="str">
        <f>IFERROR(IF(INDEX(پرداخت!A:AZ,MATCH(A958&amp;" - "&amp;"گاز",پرداخت!$B:$B,0),MATCH(G958,پرداخت!$1:$1,0))="نشده","نشده","شده"),"---")</f>
        <v>---</v>
      </c>
      <c r="AH958" s="144"/>
      <c r="AI958" s="144"/>
      <c r="AJ958" s="144"/>
    </row>
    <row r="959" spans="1:36" ht="34.9" hidden="1" customHeight="1">
      <c r="A959" s="170"/>
      <c r="B959" s="47">
        <f>IFERROR(INDEX('اطلاعات انشعابات شرکتها'!A:BB,MATCH(A959,'اطلاعات انشعابات شرکتها'!A:A,0),MATCH(B$1,'اطلاعات انشعابات شرکتها'!$1:$1,0)),0)</f>
        <v>0</v>
      </c>
      <c r="C959" s="48">
        <f>IFERROR(INDEX('اطلاعات انشعابات شرکتها'!A:BB,MATCH(A959,'اطلاعات انشعابات شرکتها'!A:A,0),MATCH(C$1,'اطلاعات انشعابات شرکتها'!$1:$1,0)),0)</f>
        <v>0</v>
      </c>
      <c r="D959" s="45"/>
      <c r="E959" s="171"/>
      <c r="F959" s="170"/>
      <c r="G959" s="47" t="str">
        <f t="shared" si="141"/>
        <v>/</v>
      </c>
      <c r="H959" s="47">
        <f>IFERROR(INDEX('اطلاعات دوره'!A:Z,MATCH(G959,'اطلاعات دوره'!C:C,0),MATCH(H$1,'اطلاعات دوره'!$1:$1,0)),0)</f>
        <v>0</v>
      </c>
      <c r="I959" s="47">
        <f>IFERROR(INDEX('اطلاعات دوره'!A:Z,MATCH(G959,'اطلاعات دوره'!C:C,0),MATCH(I$1,'اطلاعات دوره'!$1:$1,0)),0)</f>
        <v>0</v>
      </c>
      <c r="J959" s="48">
        <f>IFERROR(INDEX('اطلاعات دوره'!A:Z,MATCH(G959,'اطلاعات دوره'!C:C,0),MATCH(J$1,'اطلاعات دوره'!$1:$1,0)),0)</f>
        <v>0</v>
      </c>
      <c r="K959" s="46"/>
      <c r="L959" s="158" t="str">
        <f>IFERROR(INDEX('اطلاعات دوره'!A:Z,MATCH(G959,'اطلاعات دوره'!C:C,0)-1,MATCH("عنوان",'اطلاعات دوره'!$1:$1,0)),"---")</f>
        <v>---</v>
      </c>
      <c r="M959" s="47" t="str">
        <f t="shared" si="142"/>
        <v>----</v>
      </c>
      <c r="N959" s="48" t="str">
        <f t="shared" si="143"/>
        <v>-/</v>
      </c>
      <c r="O959" s="45"/>
      <c r="P959" s="158">
        <f>IFERROR(INDEX('قرائت کنتور'!A:AZ,MATCH(A959&amp;"-"&amp;"گاز",'قرائت کنتور'!B:B,0),MATCH(L959,'قرائت کنتور'!$1:$1,0)),0)</f>
        <v>0</v>
      </c>
      <c r="Q959" s="47">
        <f>IFERROR(INDEX('قرائت کنتور'!A:AZ,MATCH(A959&amp;"-"&amp;"گاز",'قرائت کنتور'!B:B,0),MATCH(G959,'قرائت کنتور'!$1:$1,0)),0)</f>
        <v>0</v>
      </c>
      <c r="R959" s="47">
        <f t="shared" si="144"/>
        <v>0</v>
      </c>
      <c r="S959" s="45"/>
      <c r="T959" s="155" t="str">
        <f>IFERROR(INDEX('تعرفه ها'!A:Z,MATCH("بهای هر متر مکعب گاز مصرفی",'تعرفه ها'!$B:$B,0),MATCH(F959,'تعرفه ها'!$2:$2,0)),"---")</f>
        <v>---</v>
      </c>
      <c r="U959" s="50" t="str">
        <f t="shared" si="145"/>
        <v>---</v>
      </c>
      <c r="V959" s="50" t="str">
        <f>IFERROR(ROUND(R959*INDEX('تعرفه ها'!A:Z,MATCH("عوارض گاز به ازاء هر متر مکعب",'تعرفه ها'!$B:$B,0),MATCH(F959,'تعرفه ها'!$2:$2,0)),0),"---")</f>
        <v>---</v>
      </c>
      <c r="W959" s="50" t="str">
        <f>IFERROR(ROUND(((U959+V959)*INDEX('تعرفه ها'!A:Z,MATCH("هزینه نگهداری و تعمیرات شبکه گاز",'تعرفه ها'!$B:$B,0),MATCH(F959,'تعرفه ها'!$2:$2,0))/100),0),"---")</f>
        <v>---</v>
      </c>
      <c r="X959" s="50" t="str">
        <f>IFERROR(IF(INDEX('اطلاعات دوره'!A:Z,MATCH(G959,'اطلاعات دوره'!C:C,0),MATCH("گاز",'اطلاعات دوره'!$1:$1,0))="دارد",ROUND((U959+V959)*INDEX('تعرفه ها'!A:Z,MATCH("پیک فصلی گاز",'تعرفه ها'!$B:$B,0),MATCH(F959,'تعرفه ها'!$2:$2,0))/100,0),0),"---")</f>
        <v>---</v>
      </c>
      <c r="Y959" s="50" t="str">
        <f>IFERROR(ROUND(SUM(U959+V959+W959+X959)*INDEX('تعرفه ها'!A:Z,MATCH("مالیات گاز",'تعرفه ها'!$B:$B,0),MATCH(F959,'تعرفه ها'!$2:$2,0))/100,0),"---")</f>
        <v>---</v>
      </c>
      <c r="Z959" s="50" t="str">
        <f t="shared" si="146"/>
        <v>---</v>
      </c>
      <c r="AA959" s="50" t="str">
        <f t="shared" si="150"/>
        <v>---</v>
      </c>
      <c r="AB959" s="50" t="str">
        <f t="shared" si="147"/>
        <v>---</v>
      </c>
      <c r="AC959" s="50" t="str">
        <f t="shared" si="148"/>
        <v>---</v>
      </c>
      <c r="AD959" s="153" t="str">
        <f t="shared" si="149"/>
        <v>---</v>
      </c>
      <c r="AF959" s="155" t="str">
        <f>IFERROR(IF(INDEX(پرداخت!A:AZ,MATCH(A959&amp;" - "&amp;"گاز",پرداخت!$B:$B,0),MATCH(G959,پرداخت!$1:$1,0))="نشده","نشده","شده"),"---")</f>
        <v>---</v>
      </c>
      <c r="AH959" s="144"/>
      <c r="AI959" s="144"/>
      <c r="AJ959" s="144"/>
    </row>
    <row r="960" spans="1:36" ht="34.9" hidden="1" customHeight="1">
      <c r="A960" s="170"/>
      <c r="B960" s="47">
        <f>IFERROR(INDEX('اطلاعات انشعابات شرکتها'!A:BB,MATCH(A960,'اطلاعات انشعابات شرکتها'!A:A,0),MATCH(B$1,'اطلاعات انشعابات شرکتها'!$1:$1,0)),0)</f>
        <v>0</v>
      </c>
      <c r="C960" s="48">
        <f>IFERROR(INDEX('اطلاعات انشعابات شرکتها'!A:BB,MATCH(A960,'اطلاعات انشعابات شرکتها'!A:A,0),MATCH(C$1,'اطلاعات انشعابات شرکتها'!$1:$1,0)),0)</f>
        <v>0</v>
      </c>
      <c r="D960" s="45"/>
      <c r="E960" s="171"/>
      <c r="F960" s="170"/>
      <c r="G960" s="47" t="str">
        <f t="shared" si="141"/>
        <v>/</v>
      </c>
      <c r="H960" s="47">
        <f>IFERROR(INDEX('اطلاعات دوره'!A:Z,MATCH(G960,'اطلاعات دوره'!C:C,0),MATCH(H$1,'اطلاعات دوره'!$1:$1,0)),0)</f>
        <v>0</v>
      </c>
      <c r="I960" s="47">
        <f>IFERROR(INDEX('اطلاعات دوره'!A:Z,MATCH(G960,'اطلاعات دوره'!C:C,0),MATCH(I$1,'اطلاعات دوره'!$1:$1,0)),0)</f>
        <v>0</v>
      </c>
      <c r="J960" s="48">
        <f>IFERROR(INDEX('اطلاعات دوره'!A:Z,MATCH(G960,'اطلاعات دوره'!C:C,0),MATCH(J$1,'اطلاعات دوره'!$1:$1,0)),0)</f>
        <v>0</v>
      </c>
      <c r="K960" s="46"/>
      <c r="L960" s="158" t="str">
        <f>IFERROR(INDEX('اطلاعات دوره'!A:Z,MATCH(G960,'اطلاعات دوره'!C:C,0)-1,MATCH("عنوان",'اطلاعات دوره'!$1:$1,0)),"---")</f>
        <v>---</v>
      </c>
      <c r="M960" s="47" t="str">
        <f t="shared" si="142"/>
        <v>----</v>
      </c>
      <c r="N960" s="48" t="str">
        <f t="shared" si="143"/>
        <v>-/</v>
      </c>
      <c r="O960" s="45"/>
      <c r="P960" s="158">
        <f>IFERROR(INDEX('قرائت کنتور'!A:AZ,MATCH(A960&amp;"-"&amp;"گاز",'قرائت کنتور'!B:B,0),MATCH(L960,'قرائت کنتور'!$1:$1,0)),0)</f>
        <v>0</v>
      </c>
      <c r="Q960" s="47">
        <f>IFERROR(INDEX('قرائت کنتور'!A:AZ,MATCH(A960&amp;"-"&amp;"گاز",'قرائت کنتور'!B:B,0),MATCH(G960,'قرائت کنتور'!$1:$1,0)),0)</f>
        <v>0</v>
      </c>
      <c r="R960" s="47">
        <f t="shared" si="144"/>
        <v>0</v>
      </c>
      <c r="S960" s="45"/>
      <c r="T960" s="155" t="str">
        <f>IFERROR(INDEX('تعرفه ها'!A:Z,MATCH("بهای هر متر مکعب گاز مصرفی",'تعرفه ها'!$B:$B,0),MATCH(F960,'تعرفه ها'!$2:$2,0)),"---")</f>
        <v>---</v>
      </c>
      <c r="U960" s="50" t="str">
        <f t="shared" si="145"/>
        <v>---</v>
      </c>
      <c r="V960" s="50" t="str">
        <f>IFERROR(ROUND(R960*INDEX('تعرفه ها'!A:Z,MATCH("عوارض گاز به ازاء هر متر مکعب",'تعرفه ها'!$B:$B,0),MATCH(F960,'تعرفه ها'!$2:$2,0)),0),"---")</f>
        <v>---</v>
      </c>
      <c r="W960" s="50" t="str">
        <f>IFERROR(ROUND(((U960+V960)*INDEX('تعرفه ها'!A:Z,MATCH("هزینه نگهداری و تعمیرات شبکه گاز",'تعرفه ها'!$B:$B,0),MATCH(F960,'تعرفه ها'!$2:$2,0))/100),0),"---")</f>
        <v>---</v>
      </c>
      <c r="X960" s="50" t="str">
        <f>IFERROR(IF(INDEX('اطلاعات دوره'!A:Z,MATCH(G960,'اطلاعات دوره'!C:C,0),MATCH("گاز",'اطلاعات دوره'!$1:$1,0))="دارد",ROUND((U960+V960)*INDEX('تعرفه ها'!A:Z,MATCH("پیک فصلی گاز",'تعرفه ها'!$B:$B,0),MATCH(F960,'تعرفه ها'!$2:$2,0))/100,0),0),"---")</f>
        <v>---</v>
      </c>
      <c r="Y960" s="50" t="str">
        <f>IFERROR(ROUND(SUM(U960+V960+W960+X960)*INDEX('تعرفه ها'!A:Z,MATCH("مالیات گاز",'تعرفه ها'!$B:$B,0),MATCH(F960,'تعرفه ها'!$2:$2,0))/100,0),"---")</f>
        <v>---</v>
      </c>
      <c r="Z960" s="50" t="str">
        <f t="shared" si="146"/>
        <v>---</v>
      </c>
      <c r="AA960" s="50" t="str">
        <f t="shared" si="150"/>
        <v>---</v>
      </c>
      <c r="AB960" s="50" t="str">
        <f t="shared" si="147"/>
        <v>---</v>
      </c>
      <c r="AC960" s="50" t="str">
        <f t="shared" si="148"/>
        <v>---</v>
      </c>
      <c r="AD960" s="153" t="str">
        <f t="shared" si="149"/>
        <v>---</v>
      </c>
      <c r="AF960" s="155" t="str">
        <f>IFERROR(IF(INDEX(پرداخت!A:AZ,MATCH(A960&amp;" - "&amp;"گاز",پرداخت!$B:$B,0),MATCH(G960,پرداخت!$1:$1,0))="نشده","نشده","شده"),"---")</f>
        <v>---</v>
      </c>
      <c r="AH960" s="144"/>
      <c r="AI960" s="144"/>
      <c r="AJ960" s="144"/>
    </row>
    <row r="961" spans="1:36" ht="34.9" hidden="1" customHeight="1">
      <c r="A961" s="170"/>
      <c r="B961" s="47">
        <f>IFERROR(INDEX('اطلاعات انشعابات شرکتها'!A:BB,MATCH(A961,'اطلاعات انشعابات شرکتها'!A:A,0),MATCH(B$1,'اطلاعات انشعابات شرکتها'!$1:$1,0)),0)</f>
        <v>0</v>
      </c>
      <c r="C961" s="48">
        <f>IFERROR(INDEX('اطلاعات انشعابات شرکتها'!A:BB,MATCH(A961,'اطلاعات انشعابات شرکتها'!A:A,0),MATCH(C$1,'اطلاعات انشعابات شرکتها'!$1:$1,0)),0)</f>
        <v>0</v>
      </c>
      <c r="D961" s="45"/>
      <c r="E961" s="171"/>
      <c r="F961" s="170"/>
      <c r="G961" s="47" t="str">
        <f t="shared" si="141"/>
        <v>/</v>
      </c>
      <c r="H961" s="47">
        <f>IFERROR(INDEX('اطلاعات دوره'!A:Z,MATCH(G961,'اطلاعات دوره'!C:C,0),MATCH(H$1,'اطلاعات دوره'!$1:$1,0)),0)</f>
        <v>0</v>
      </c>
      <c r="I961" s="47">
        <f>IFERROR(INDEX('اطلاعات دوره'!A:Z,MATCH(G961,'اطلاعات دوره'!C:C,0),MATCH(I$1,'اطلاعات دوره'!$1:$1,0)),0)</f>
        <v>0</v>
      </c>
      <c r="J961" s="48">
        <f>IFERROR(INDEX('اطلاعات دوره'!A:Z,MATCH(G961,'اطلاعات دوره'!C:C,0),MATCH(J$1,'اطلاعات دوره'!$1:$1,0)),0)</f>
        <v>0</v>
      </c>
      <c r="K961" s="46"/>
      <c r="L961" s="158" t="str">
        <f>IFERROR(INDEX('اطلاعات دوره'!A:Z,MATCH(G961,'اطلاعات دوره'!C:C,0)-1,MATCH("عنوان",'اطلاعات دوره'!$1:$1,0)),"---")</f>
        <v>---</v>
      </c>
      <c r="M961" s="47" t="str">
        <f t="shared" si="142"/>
        <v>----</v>
      </c>
      <c r="N961" s="48" t="str">
        <f t="shared" si="143"/>
        <v>-/</v>
      </c>
      <c r="O961" s="45"/>
      <c r="P961" s="158">
        <f>IFERROR(INDEX('قرائت کنتور'!A:AZ,MATCH(A961&amp;"-"&amp;"گاز",'قرائت کنتور'!B:B,0),MATCH(L961,'قرائت کنتور'!$1:$1,0)),0)</f>
        <v>0</v>
      </c>
      <c r="Q961" s="47">
        <f>IFERROR(INDEX('قرائت کنتور'!A:AZ,MATCH(A961&amp;"-"&amp;"گاز",'قرائت کنتور'!B:B,0),MATCH(G961,'قرائت کنتور'!$1:$1,0)),0)</f>
        <v>0</v>
      </c>
      <c r="R961" s="47">
        <f t="shared" si="144"/>
        <v>0</v>
      </c>
      <c r="S961" s="45"/>
      <c r="T961" s="155" t="str">
        <f>IFERROR(INDEX('تعرفه ها'!A:Z,MATCH("بهای هر متر مکعب گاز مصرفی",'تعرفه ها'!$B:$B,0),MATCH(F961,'تعرفه ها'!$2:$2,0)),"---")</f>
        <v>---</v>
      </c>
      <c r="U961" s="50" t="str">
        <f t="shared" si="145"/>
        <v>---</v>
      </c>
      <c r="V961" s="50" t="str">
        <f>IFERROR(ROUND(R961*INDEX('تعرفه ها'!A:Z,MATCH("عوارض گاز به ازاء هر متر مکعب",'تعرفه ها'!$B:$B,0),MATCH(F961,'تعرفه ها'!$2:$2,0)),0),"---")</f>
        <v>---</v>
      </c>
      <c r="W961" s="50" t="str">
        <f>IFERROR(ROUND(((U961+V961)*INDEX('تعرفه ها'!A:Z,MATCH("هزینه نگهداری و تعمیرات شبکه گاز",'تعرفه ها'!$B:$B,0),MATCH(F961,'تعرفه ها'!$2:$2,0))/100),0),"---")</f>
        <v>---</v>
      </c>
      <c r="X961" s="50" t="str">
        <f>IFERROR(IF(INDEX('اطلاعات دوره'!A:Z,MATCH(G961,'اطلاعات دوره'!C:C,0),MATCH("گاز",'اطلاعات دوره'!$1:$1,0))="دارد",ROUND((U961+V961)*INDEX('تعرفه ها'!A:Z,MATCH("پیک فصلی گاز",'تعرفه ها'!$B:$B,0),MATCH(F961,'تعرفه ها'!$2:$2,0))/100,0),0),"---")</f>
        <v>---</v>
      </c>
      <c r="Y961" s="50" t="str">
        <f>IFERROR(ROUND(SUM(U961+V961+W961+X961)*INDEX('تعرفه ها'!A:Z,MATCH("مالیات گاز",'تعرفه ها'!$B:$B,0),MATCH(F961,'تعرفه ها'!$2:$2,0))/100,0),"---")</f>
        <v>---</v>
      </c>
      <c r="Z961" s="50" t="str">
        <f t="shared" si="146"/>
        <v>---</v>
      </c>
      <c r="AA961" s="50" t="str">
        <f t="shared" si="150"/>
        <v>---</v>
      </c>
      <c r="AB961" s="50" t="str">
        <f t="shared" si="147"/>
        <v>---</v>
      </c>
      <c r="AC961" s="50" t="str">
        <f t="shared" si="148"/>
        <v>---</v>
      </c>
      <c r="AD961" s="153" t="str">
        <f t="shared" si="149"/>
        <v>---</v>
      </c>
      <c r="AF961" s="155" t="str">
        <f>IFERROR(IF(INDEX(پرداخت!A:AZ,MATCH(A961&amp;" - "&amp;"گاز",پرداخت!$B:$B,0),MATCH(G961,پرداخت!$1:$1,0))="نشده","نشده","شده"),"---")</f>
        <v>---</v>
      </c>
      <c r="AH961" s="144"/>
      <c r="AI961" s="144"/>
      <c r="AJ961" s="144"/>
    </row>
    <row r="962" spans="1:36" ht="34.9" hidden="1" customHeight="1">
      <c r="A962" s="170"/>
      <c r="B962" s="47">
        <f>IFERROR(INDEX('اطلاعات انشعابات شرکتها'!A:BB,MATCH(A962,'اطلاعات انشعابات شرکتها'!A:A,0),MATCH(B$1,'اطلاعات انشعابات شرکتها'!$1:$1,0)),0)</f>
        <v>0</v>
      </c>
      <c r="C962" s="48">
        <f>IFERROR(INDEX('اطلاعات انشعابات شرکتها'!A:BB,MATCH(A962,'اطلاعات انشعابات شرکتها'!A:A,0),MATCH(C$1,'اطلاعات انشعابات شرکتها'!$1:$1,0)),0)</f>
        <v>0</v>
      </c>
      <c r="D962" s="45"/>
      <c r="E962" s="171"/>
      <c r="F962" s="170"/>
      <c r="G962" s="47" t="str">
        <f t="shared" si="141"/>
        <v>/</v>
      </c>
      <c r="H962" s="47">
        <f>IFERROR(INDEX('اطلاعات دوره'!A:Z,MATCH(G962,'اطلاعات دوره'!C:C,0),MATCH(H$1,'اطلاعات دوره'!$1:$1,0)),0)</f>
        <v>0</v>
      </c>
      <c r="I962" s="47">
        <f>IFERROR(INDEX('اطلاعات دوره'!A:Z,MATCH(G962,'اطلاعات دوره'!C:C,0),MATCH(I$1,'اطلاعات دوره'!$1:$1,0)),0)</f>
        <v>0</v>
      </c>
      <c r="J962" s="48">
        <f>IFERROR(INDEX('اطلاعات دوره'!A:Z,MATCH(G962,'اطلاعات دوره'!C:C,0),MATCH(J$1,'اطلاعات دوره'!$1:$1,0)),0)</f>
        <v>0</v>
      </c>
      <c r="K962" s="46"/>
      <c r="L962" s="158" t="str">
        <f>IFERROR(INDEX('اطلاعات دوره'!A:Z,MATCH(G962,'اطلاعات دوره'!C:C,0)-1,MATCH("عنوان",'اطلاعات دوره'!$1:$1,0)),"---")</f>
        <v>---</v>
      </c>
      <c r="M962" s="47" t="str">
        <f t="shared" si="142"/>
        <v>----</v>
      </c>
      <c r="N962" s="48" t="str">
        <f t="shared" si="143"/>
        <v>-/</v>
      </c>
      <c r="O962" s="45"/>
      <c r="P962" s="158">
        <f>IFERROR(INDEX('قرائت کنتور'!A:AZ,MATCH(A962&amp;"-"&amp;"گاز",'قرائت کنتور'!B:B,0),MATCH(L962,'قرائت کنتور'!$1:$1,0)),0)</f>
        <v>0</v>
      </c>
      <c r="Q962" s="47">
        <f>IFERROR(INDEX('قرائت کنتور'!A:AZ,MATCH(A962&amp;"-"&amp;"گاز",'قرائت کنتور'!B:B,0),MATCH(G962,'قرائت کنتور'!$1:$1,0)),0)</f>
        <v>0</v>
      </c>
      <c r="R962" s="47">
        <f t="shared" si="144"/>
        <v>0</v>
      </c>
      <c r="S962" s="45"/>
      <c r="T962" s="155" t="str">
        <f>IFERROR(INDEX('تعرفه ها'!A:Z,MATCH("بهای هر متر مکعب گاز مصرفی",'تعرفه ها'!$B:$B,0),MATCH(F962,'تعرفه ها'!$2:$2,0)),"---")</f>
        <v>---</v>
      </c>
      <c r="U962" s="50" t="str">
        <f t="shared" si="145"/>
        <v>---</v>
      </c>
      <c r="V962" s="50" t="str">
        <f>IFERROR(ROUND(R962*INDEX('تعرفه ها'!A:Z,MATCH("عوارض گاز به ازاء هر متر مکعب",'تعرفه ها'!$B:$B,0),MATCH(F962,'تعرفه ها'!$2:$2,0)),0),"---")</f>
        <v>---</v>
      </c>
      <c r="W962" s="50" t="str">
        <f>IFERROR(ROUND(((U962+V962)*INDEX('تعرفه ها'!A:Z,MATCH("هزینه نگهداری و تعمیرات شبکه گاز",'تعرفه ها'!$B:$B,0),MATCH(F962,'تعرفه ها'!$2:$2,0))/100),0),"---")</f>
        <v>---</v>
      </c>
      <c r="X962" s="50" t="str">
        <f>IFERROR(IF(INDEX('اطلاعات دوره'!A:Z,MATCH(G962,'اطلاعات دوره'!C:C,0),MATCH("گاز",'اطلاعات دوره'!$1:$1,0))="دارد",ROUND((U962+V962)*INDEX('تعرفه ها'!A:Z,MATCH("پیک فصلی گاز",'تعرفه ها'!$B:$B,0),MATCH(F962,'تعرفه ها'!$2:$2,0))/100,0),0),"---")</f>
        <v>---</v>
      </c>
      <c r="Y962" s="50" t="str">
        <f>IFERROR(ROUND(SUM(U962+V962+W962+X962)*INDEX('تعرفه ها'!A:Z,MATCH("مالیات گاز",'تعرفه ها'!$B:$B,0),MATCH(F962,'تعرفه ها'!$2:$2,0))/100,0),"---")</f>
        <v>---</v>
      </c>
      <c r="Z962" s="50" t="str">
        <f t="shared" si="146"/>
        <v>---</v>
      </c>
      <c r="AA962" s="50" t="str">
        <f t="shared" si="150"/>
        <v>---</v>
      </c>
      <c r="AB962" s="50" t="str">
        <f t="shared" si="147"/>
        <v>---</v>
      </c>
      <c r="AC962" s="50" t="str">
        <f t="shared" si="148"/>
        <v>---</v>
      </c>
      <c r="AD962" s="153" t="str">
        <f t="shared" si="149"/>
        <v>---</v>
      </c>
      <c r="AF962" s="155" t="str">
        <f>IFERROR(IF(INDEX(پرداخت!A:AZ,MATCH(A962&amp;" - "&amp;"گاز",پرداخت!$B:$B,0),MATCH(G962,پرداخت!$1:$1,0))="نشده","نشده","شده"),"---")</f>
        <v>---</v>
      </c>
      <c r="AH962" s="144"/>
      <c r="AI962" s="144"/>
      <c r="AJ962" s="144"/>
    </row>
    <row r="963" spans="1:36" ht="34.9" hidden="1" customHeight="1">
      <c r="A963" s="170"/>
      <c r="B963" s="47">
        <f>IFERROR(INDEX('اطلاعات انشعابات شرکتها'!A:BB,MATCH(A963,'اطلاعات انشعابات شرکتها'!A:A,0),MATCH(B$1,'اطلاعات انشعابات شرکتها'!$1:$1,0)),0)</f>
        <v>0</v>
      </c>
      <c r="C963" s="48">
        <f>IFERROR(INDEX('اطلاعات انشعابات شرکتها'!A:BB,MATCH(A963,'اطلاعات انشعابات شرکتها'!A:A,0),MATCH(C$1,'اطلاعات انشعابات شرکتها'!$1:$1,0)),0)</f>
        <v>0</v>
      </c>
      <c r="D963" s="45"/>
      <c r="E963" s="171"/>
      <c r="F963" s="170"/>
      <c r="G963" s="47" t="str">
        <f t="shared" ref="G963:G999" si="151">F963&amp;"/"&amp;E963</f>
        <v>/</v>
      </c>
      <c r="H963" s="47">
        <f>IFERROR(INDEX('اطلاعات دوره'!A:Z,MATCH(G963,'اطلاعات دوره'!C:C,0),MATCH(H$1,'اطلاعات دوره'!$1:$1,0)),0)</f>
        <v>0</v>
      </c>
      <c r="I963" s="47">
        <f>IFERROR(INDEX('اطلاعات دوره'!A:Z,MATCH(G963,'اطلاعات دوره'!C:C,0),MATCH(I$1,'اطلاعات دوره'!$1:$1,0)),0)</f>
        <v>0</v>
      </c>
      <c r="J963" s="48">
        <f>IFERROR(INDEX('اطلاعات دوره'!A:Z,MATCH(G963,'اطلاعات دوره'!C:C,0),MATCH(J$1,'اطلاعات دوره'!$1:$1,0)),0)</f>
        <v>0</v>
      </c>
      <c r="K963" s="46"/>
      <c r="L963" s="158" t="str">
        <f>IFERROR(INDEX('اطلاعات دوره'!A:Z,MATCH(G963,'اطلاعات دوره'!C:C,0)-1,MATCH("عنوان",'اطلاعات دوره'!$1:$1,0)),"---")</f>
        <v>---</v>
      </c>
      <c r="M963" s="47" t="str">
        <f t="shared" ref="M963:M999" si="152">A963&amp;"-"&amp;L963</f>
        <v>----</v>
      </c>
      <c r="N963" s="48" t="str">
        <f t="shared" ref="N963:N999" si="153">A963&amp;"-"&amp;G963</f>
        <v>-/</v>
      </c>
      <c r="O963" s="45"/>
      <c r="P963" s="158">
        <f>IFERROR(INDEX('قرائت کنتور'!A:AZ,MATCH(A963&amp;"-"&amp;"گاز",'قرائت کنتور'!B:B,0),MATCH(L963,'قرائت کنتور'!$1:$1,0)),0)</f>
        <v>0</v>
      </c>
      <c r="Q963" s="47">
        <f>IFERROR(INDEX('قرائت کنتور'!A:AZ,MATCH(A963&amp;"-"&amp;"گاز",'قرائت کنتور'!B:B,0),MATCH(G963,'قرائت کنتور'!$1:$1,0)),0)</f>
        <v>0</v>
      </c>
      <c r="R963" s="47">
        <f t="shared" ref="R963:R999" si="154">IFERROR(Q963-P963,"---")</f>
        <v>0</v>
      </c>
      <c r="S963" s="45"/>
      <c r="T963" s="155" t="str">
        <f>IFERROR(INDEX('تعرفه ها'!A:Z,MATCH("بهای هر متر مکعب گاز مصرفی",'تعرفه ها'!$B:$B,0),MATCH(F963,'تعرفه ها'!$2:$2,0)),"---")</f>
        <v>---</v>
      </c>
      <c r="U963" s="50" t="str">
        <f t="shared" ref="U963:U999" si="155">IFERROR(ROUND(R963*T963,0),"---")</f>
        <v>---</v>
      </c>
      <c r="V963" s="50" t="str">
        <f>IFERROR(ROUND(R963*INDEX('تعرفه ها'!A:Z,MATCH("عوارض گاز به ازاء هر متر مکعب",'تعرفه ها'!$B:$B,0),MATCH(F963,'تعرفه ها'!$2:$2,0)),0),"---")</f>
        <v>---</v>
      </c>
      <c r="W963" s="50" t="str">
        <f>IFERROR(ROUND(((U963+V963)*INDEX('تعرفه ها'!A:Z,MATCH("هزینه نگهداری و تعمیرات شبکه گاز",'تعرفه ها'!$B:$B,0),MATCH(F963,'تعرفه ها'!$2:$2,0))/100),0),"---")</f>
        <v>---</v>
      </c>
      <c r="X963" s="50" t="str">
        <f>IFERROR(IF(INDEX('اطلاعات دوره'!A:Z,MATCH(G963,'اطلاعات دوره'!C:C,0),MATCH("گاز",'اطلاعات دوره'!$1:$1,0))="دارد",ROUND((U963+V963)*INDEX('تعرفه ها'!A:Z,MATCH("پیک فصلی گاز",'تعرفه ها'!$B:$B,0),MATCH(F963,'تعرفه ها'!$2:$2,0))/100,0),0),"---")</f>
        <v>---</v>
      </c>
      <c r="Y963" s="50" t="str">
        <f>IFERROR(ROUND(SUM(U963+V963+W963+X963)*INDEX('تعرفه ها'!A:Z,MATCH("مالیات گاز",'تعرفه ها'!$B:$B,0),MATCH(F963,'تعرفه ها'!$2:$2,0))/100,0),"---")</f>
        <v>---</v>
      </c>
      <c r="Z963" s="50" t="str">
        <f t="shared" ref="Z963:Z999" si="156">IFERROR((U963+V963+W963+X963+Y963),"---")</f>
        <v>---</v>
      </c>
      <c r="AA963" s="50" t="str">
        <f t="shared" si="150"/>
        <v>---</v>
      </c>
      <c r="AB963" s="50" t="str">
        <f t="shared" ref="AB963:AB999" si="157">IFERROR(Z963+AA963,"---")</f>
        <v>---</v>
      </c>
      <c r="AC963" s="50" t="str">
        <f t="shared" ref="AC963:AC999" si="158">IFERROR(INT(RIGHT(AB963,3)),"---")</f>
        <v>---</v>
      </c>
      <c r="AD963" s="153" t="str">
        <f t="shared" ref="AD963:AD999" si="159">IFERROR(AB963-AC963,"---")</f>
        <v>---</v>
      </c>
      <c r="AF963" s="155" t="str">
        <f>IFERROR(IF(INDEX(پرداخت!A:AZ,MATCH(A963&amp;" - "&amp;"گاز",پرداخت!$B:$B,0),MATCH(G963,پرداخت!$1:$1,0))="نشده","نشده","شده"),"---")</f>
        <v>---</v>
      </c>
      <c r="AH963" s="144"/>
      <c r="AI963" s="144"/>
      <c r="AJ963" s="144"/>
    </row>
    <row r="964" spans="1:36" ht="34.9" hidden="1" customHeight="1">
      <c r="A964" s="170"/>
      <c r="B964" s="47">
        <f>IFERROR(INDEX('اطلاعات انشعابات شرکتها'!A:BB,MATCH(A964,'اطلاعات انشعابات شرکتها'!A:A,0),MATCH(B$1,'اطلاعات انشعابات شرکتها'!$1:$1,0)),0)</f>
        <v>0</v>
      </c>
      <c r="C964" s="48">
        <f>IFERROR(INDEX('اطلاعات انشعابات شرکتها'!A:BB,MATCH(A964,'اطلاعات انشعابات شرکتها'!A:A,0),MATCH(C$1,'اطلاعات انشعابات شرکتها'!$1:$1,0)),0)</f>
        <v>0</v>
      </c>
      <c r="D964" s="45"/>
      <c r="E964" s="171"/>
      <c r="F964" s="170"/>
      <c r="G964" s="47" t="str">
        <f t="shared" si="151"/>
        <v>/</v>
      </c>
      <c r="H964" s="47">
        <f>IFERROR(INDEX('اطلاعات دوره'!A:Z,MATCH(G964,'اطلاعات دوره'!C:C,0),MATCH(H$1,'اطلاعات دوره'!$1:$1,0)),0)</f>
        <v>0</v>
      </c>
      <c r="I964" s="47">
        <f>IFERROR(INDEX('اطلاعات دوره'!A:Z,MATCH(G964,'اطلاعات دوره'!C:C,0),MATCH(I$1,'اطلاعات دوره'!$1:$1,0)),0)</f>
        <v>0</v>
      </c>
      <c r="J964" s="48">
        <f>IFERROR(INDEX('اطلاعات دوره'!A:Z,MATCH(G964,'اطلاعات دوره'!C:C,0),MATCH(J$1,'اطلاعات دوره'!$1:$1,0)),0)</f>
        <v>0</v>
      </c>
      <c r="K964" s="46"/>
      <c r="L964" s="158" t="str">
        <f>IFERROR(INDEX('اطلاعات دوره'!A:Z,MATCH(G964,'اطلاعات دوره'!C:C,0)-1,MATCH("عنوان",'اطلاعات دوره'!$1:$1,0)),"---")</f>
        <v>---</v>
      </c>
      <c r="M964" s="47" t="str">
        <f t="shared" si="152"/>
        <v>----</v>
      </c>
      <c r="N964" s="48" t="str">
        <f t="shared" si="153"/>
        <v>-/</v>
      </c>
      <c r="O964" s="45"/>
      <c r="P964" s="158">
        <f>IFERROR(INDEX('قرائت کنتور'!A:AZ,MATCH(A964&amp;"-"&amp;"گاز",'قرائت کنتور'!B:B,0),MATCH(L964,'قرائت کنتور'!$1:$1,0)),0)</f>
        <v>0</v>
      </c>
      <c r="Q964" s="47">
        <f>IFERROR(INDEX('قرائت کنتور'!A:AZ,MATCH(A964&amp;"-"&amp;"گاز",'قرائت کنتور'!B:B,0),MATCH(G964,'قرائت کنتور'!$1:$1,0)),0)</f>
        <v>0</v>
      </c>
      <c r="R964" s="47">
        <f t="shared" si="154"/>
        <v>0</v>
      </c>
      <c r="S964" s="45"/>
      <c r="T964" s="155" t="str">
        <f>IFERROR(INDEX('تعرفه ها'!A:Z,MATCH("بهای هر متر مکعب گاز مصرفی",'تعرفه ها'!$B:$B,0),MATCH(F964,'تعرفه ها'!$2:$2,0)),"---")</f>
        <v>---</v>
      </c>
      <c r="U964" s="50" t="str">
        <f t="shared" si="155"/>
        <v>---</v>
      </c>
      <c r="V964" s="50" t="str">
        <f>IFERROR(ROUND(R964*INDEX('تعرفه ها'!A:Z,MATCH("عوارض گاز به ازاء هر متر مکعب",'تعرفه ها'!$B:$B,0),MATCH(F964,'تعرفه ها'!$2:$2,0)),0),"---")</f>
        <v>---</v>
      </c>
      <c r="W964" s="50" t="str">
        <f>IFERROR(ROUND(((U964+V964)*INDEX('تعرفه ها'!A:Z,MATCH("هزینه نگهداری و تعمیرات شبکه گاز",'تعرفه ها'!$B:$B,0),MATCH(F964,'تعرفه ها'!$2:$2,0))/100),0),"---")</f>
        <v>---</v>
      </c>
      <c r="X964" s="50" t="str">
        <f>IFERROR(IF(INDEX('اطلاعات دوره'!A:Z,MATCH(G964,'اطلاعات دوره'!C:C,0),MATCH("گاز",'اطلاعات دوره'!$1:$1,0))="دارد",ROUND((U964+V964)*INDEX('تعرفه ها'!A:Z,MATCH("پیک فصلی گاز",'تعرفه ها'!$B:$B,0),MATCH(F964,'تعرفه ها'!$2:$2,0))/100,0),0),"---")</f>
        <v>---</v>
      </c>
      <c r="Y964" s="50" t="str">
        <f>IFERROR(ROUND(SUM(U964+V964+W964+X964)*INDEX('تعرفه ها'!A:Z,MATCH("مالیات گاز",'تعرفه ها'!$B:$B,0),MATCH(F964,'تعرفه ها'!$2:$2,0))/100,0),"---")</f>
        <v>---</v>
      </c>
      <c r="Z964" s="50" t="str">
        <f t="shared" si="156"/>
        <v>---</v>
      </c>
      <c r="AA964" s="50" t="str">
        <f t="shared" si="150"/>
        <v>---</v>
      </c>
      <c r="AB964" s="50" t="str">
        <f t="shared" si="157"/>
        <v>---</v>
      </c>
      <c r="AC964" s="50" t="str">
        <f t="shared" si="158"/>
        <v>---</v>
      </c>
      <c r="AD964" s="153" t="str">
        <f t="shared" si="159"/>
        <v>---</v>
      </c>
      <c r="AF964" s="155" t="str">
        <f>IFERROR(IF(INDEX(پرداخت!A:AZ,MATCH(A964&amp;" - "&amp;"گاز",پرداخت!$B:$B,0),MATCH(G964,پرداخت!$1:$1,0))="نشده","نشده","شده"),"---")</f>
        <v>---</v>
      </c>
      <c r="AH964" s="144"/>
      <c r="AI964" s="144"/>
      <c r="AJ964" s="144"/>
    </row>
    <row r="965" spans="1:36" ht="34.9" hidden="1" customHeight="1">
      <c r="A965" s="170"/>
      <c r="B965" s="47">
        <f>IFERROR(INDEX('اطلاعات انشعابات شرکتها'!A:BB,MATCH(A965,'اطلاعات انشعابات شرکتها'!A:A,0),MATCH(B$1,'اطلاعات انشعابات شرکتها'!$1:$1,0)),0)</f>
        <v>0</v>
      </c>
      <c r="C965" s="48">
        <f>IFERROR(INDEX('اطلاعات انشعابات شرکتها'!A:BB,MATCH(A965,'اطلاعات انشعابات شرکتها'!A:A,0),MATCH(C$1,'اطلاعات انشعابات شرکتها'!$1:$1,0)),0)</f>
        <v>0</v>
      </c>
      <c r="D965" s="45"/>
      <c r="E965" s="171"/>
      <c r="F965" s="170"/>
      <c r="G965" s="47" t="str">
        <f t="shared" si="151"/>
        <v>/</v>
      </c>
      <c r="H965" s="47">
        <f>IFERROR(INDEX('اطلاعات دوره'!A:Z,MATCH(G965,'اطلاعات دوره'!C:C,0),MATCH(H$1,'اطلاعات دوره'!$1:$1,0)),0)</f>
        <v>0</v>
      </c>
      <c r="I965" s="47">
        <f>IFERROR(INDEX('اطلاعات دوره'!A:Z,MATCH(G965,'اطلاعات دوره'!C:C,0),MATCH(I$1,'اطلاعات دوره'!$1:$1,0)),0)</f>
        <v>0</v>
      </c>
      <c r="J965" s="48">
        <f>IFERROR(INDEX('اطلاعات دوره'!A:Z,MATCH(G965,'اطلاعات دوره'!C:C,0),MATCH(J$1,'اطلاعات دوره'!$1:$1,0)),0)</f>
        <v>0</v>
      </c>
      <c r="K965" s="46"/>
      <c r="L965" s="158" t="str">
        <f>IFERROR(INDEX('اطلاعات دوره'!A:Z,MATCH(G965,'اطلاعات دوره'!C:C,0)-1,MATCH("عنوان",'اطلاعات دوره'!$1:$1,0)),"---")</f>
        <v>---</v>
      </c>
      <c r="M965" s="47" t="str">
        <f t="shared" si="152"/>
        <v>----</v>
      </c>
      <c r="N965" s="48" t="str">
        <f t="shared" si="153"/>
        <v>-/</v>
      </c>
      <c r="O965" s="45"/>
      <c r="P965" s="158">
        <f>IFERROR(INDEX('قرائت کنتور'!A:AZ,MATCH(A965&amp;"-"&amp;"گاز",'قرائت کنتور'!B:B,0),MATCH(L965,'قرائت کنتور'!$1:$1,0)),0)</f>
        <v>0</v>
      </c>
      <c r="Q965" s="47">
        <f>IFERROR(INDEX('قرائت کنتور'!A:AZ,MATCH(A965&amp;"-"&amp;"گاز",'قرائت کنتور'!B:B,0),MATCH(G965,'قرائت کنتور'!$1:$1,0)),0)</f>
        <v>0</v>
      </c>
      <c r="R965" s="47">
        <f t="shared" si="154"/>
        <v>0</v>
      </c>
      <c r="S965" s="45"/>
      <c r="T965" s="155" t="str">
        <f>IFERROR(INDEX('تعرفه ها'!A:Z,MATCH("بهای هر متر مکعب گاز مصرفی",'تعرفه ها'!$B:$B,0),MATCH(F965,'تعرفه ها'!$2:$2,0)),"---")</f>
        <v>---</v>
      </c>
      <c r="U965" s="50" t="str">
        <f t="shared" si="155"/>
        <v>---</v>
      </c>
      <c r="V965" s="50" t="str">
        <f>IFERROR(ROUND(R965*INDEX('تعرفه ها'!A:Z,MATCH("عوارض گاز به ازاء هر متر مکعب",'تعرفه ها'!$B:$B,0),MATCH(F965,'تعرفه ها'!$2:$2,0)),0),"---")</f>
        <v>---</v>
      </c>
      <c r="W965" s="50" t="str">
        <f>IFERROR(ROUND(((U965+V965)*INDEX('تعرفه ها'!A:Z,MATCH("هزینه نگهداری و تعمیرات شبکه گاز",'تعرفه ها'!$B:$B,0),MATCH(F965,'تعرفه ها'!$2:$2,0))/100),0),"---")</f>
        <v>---</v>
      </c>
      <c r="X965" s="50" t="str">
        <f>IFERROR(IF(INDEX('اطلاعات دوره'!A:Z,MATCH(G965,'اطلاعات دوره'!C:C,0),MATCH("گاز",'اطلاعات دوره'!$1:$1,0))="دارد",ROUND((U965+V965)*INDEX('تعرفه ها'!A:Z,MATCH("پیک فصلی گاز",'تعرفه ها'!$B:$B,0),MATCH(F965,'تعرفه ها'!$2:$2,0))/100,0),0),"---")</f>
        <v>---</v>
      </c>
      <c r="Y965" s="50" t="str">
        <f>IFERROR(ROUND(SUM(U965+V965+W965+X965)*INDEX('تعرفه ها'!A:Z,MATCH("مالیات گاز",'تعرفه ها'!$B:$B,0),MATCH(F965,'تعرفه ها'!$2:$2,0))/100,0),"---")</f>
        <v>---</v>
      </c>
      <c r="Z965" s="50" t="str">
        <f t="shared" si="156"/>
        <v>---</v>
      </c>
      <c r="AA965" s="50" t="str">
        <f t="shared" si="150"/>
        <v>---</v>
      </c>
      <c r="AB965" s="50" t="str">
        <f t="shared" si="157"/>
        <v>---</v>
      </c>
      <c r="AC965" s="50" t="str">
        <f t="shared" si="158"/>
        <v>---</v>
      </c>
      <c r="AD965" s="153" t="str">
        <f t="shared" si="159"/>
        <v>---</v>
      </c>
      <c r="AF965" s="155" t="str">
        <f>IFERROR(IF(INDEX(پرداخت!A:AZ,MATCH(A965&amp;" - "&amp;"گاز",پرداخت!$B:$B,0),MATCH(G965,پرداخت!$1:$1,0))="نشده","نشده","شده"),"---")</f>
        <v>---</v>
      </c>
      <c r="AH965" s="144"/>
      <c r="AI965" s="144"/>
      <c r="AJ965" s="144"/>
    </row>
    <row r="966" spans="1:36" ht="34.9" hidden="1" customHeight="1">
      <c r="A966" s="170"/>
      <c r="B966" s="47">
        <f>IFERROR(INDEX('اطلاعات انشعابات شرکتها'!A:BB,MATCH(A966,'اطلاعات انشعابات شرکتها'!A:A,0),MATCH(B$1,'اطلاعات انشعابات شرکتها'!$1:$1,0)),0)</f>
        <v>0</v>
      </c>
      <c r="C966" s="48">
        <f>IFERROR(INDEX('اطلاعات انشعابات شرکتها'!A:BB,MATCH(A966,'اطلاعات انشعابات شرکتها'!A:A,0),MATCH(C$1,'اطلاعات انشعابات شرکتها'!$1:$1,0)),0)</f>
        <v>0</v>
      </c>
      <c r="D966" s="45"/>
      <c r="E966" s="171"/>
      <c r="F966" s="170"/>
      <c r="G966" s="47" t="str">
        <f t="shared" si="151"/>
        <v>/</v>
      </c>
      <c r="H966" s="47">
        <f>IFERROR(INDEX('اطلاعات دوره'!A:Z,MATCH(G966,'اطلاعات دوره'!C:C,0),MATCH(H$1,'اطلاعات دوره'!$1:$1,0)),0)</f>
        <v>0</v>
      </c>
      <c r="I966" s="47">
        <f>IFERROR(INDEX('اطلاعات دوره'!A:Z,MATCH(G966,'اطلاعات دوره'!C:C,0),MATCH(I$1,'اطلاعات دوره'!$1:$1,0)),0)</f>
        <v>0</v>
      </c>
      <c r="J966" s="48">
        <f>IFERROR(INDEX('اطلاعات دوره'!A:Z,MATCH(G966,'اطلاعات دوره'!C:C,0),MATCH(J$1,'اطلاعات دوره'!$1:$1,0)),0)</f>
        <v>0</v>
      </c>
      <c r="K966" s="46"/>
      <c r="L966" s="158" t="str">
        <f>IFERROR(INDEX('اطلاعات دوره'!A:Z,MATCH(G966,'اطلاعات دوره'!C:C,0)-1,MATCH("عنوان",'اطلاعات دوره'!$1:$1,0)),"---")</f>
        <v>---</v>
      </c>
      <c r="M966" s="47" t="str">
        <f t="shared" si="152"/>
        <v>----</v>
      </c>
      <c r="N966" s="48" t="str">
        <f t="shared" si="153"/>
        <v>-/</v>
      </c>
      <c r="O966" s="45"/>
      <c r="P966" s="158">
        <f>IFERROR(INDEX('قرائت کنتور'!A:AZ,MATCH(A966&amp;"-"&amp;"گاز",'قرائت کنتور'!B:B,0),MATCH(L966,'قرائت کنتور'!$1:$1,0)),0)</f>
        <v>0</v>
      </c>
      <c r="Q966" s="47">
        <f>IFERROR(INDEX('قرائت کنتور'!A:AZ,MATCH(A966&amp;"-"&amp;"گاز",'قرائت کنتور'!B:B,0),MATCH(G966,'قرائت کنتور'!$1:$1,0)),0)</f>
        <v>0</v>
      </c>
      <c r="R966" s="47">
        <f t="shared" si="154"/>
        <v>0</v>
      </c>
      <c r="S966" s="45"/>
      <c r="T966" s="155" t="str">
        <f>IFERROR(INDEX('تعرفه ها'!A:Z,MATCH("بهای هر متر مکعب گاز مصرفی",'تعرفه ها'!$B:$B,0),MATCH(F966,'تعرفه ها'!$2:$2,0)),"---")</f>
        <v>---</v>
      </c>
      <c r="U966" s="50" t="str">
        <f t="shared" si="155"/>
        <v>---</v>
      </c>
      <c r="V966" s="50" t="str">
        <f>IFERROR(ROUND(R966*INDEX('تعرفه ها'!A:Z,MATCH("عوارض گاز به ازاء هر متر مکعب",'تعرفه ها'!$B:$B,0),MATCH(F966,'تعرفه ها'!$2:$2,0)),0),"---")</f>
        <v>---</v>
      </c>
      <c r="W966" s="50" t="str">
        <f>IFERROR(ROUND(((U966+V966)*INDEX('تعرفه ها'!A:Z,MATCH("هزینه نگهداری و تعمیرات شبکه گاز",'تعرفه ها'!$B:$B,0),MATCH(F966,'تعرفه ها'!$2:$2,0))/100),0),"---")</f>
        <v>---</v>
      </c>
      <c r="X966" s="50" t="str">
        <f>IFERROR(IF(INDEX('اطلاعات دوره'!A:Z,MATCH(G966,'اطلاعات دوره'!C:C,0),MATCH("گاز",'اطلاعات دوره'!$1:$1,0))="دارد",ROUND((U966+V966)*INDEX('تعرفه ها'!A:Z,MATCH("پیک فصلی گاز",'تعرفه ها'!$B:$B,0),MATCH(F966,'تعرفه ها'!$2:$2,0))/100,0),0),"---")</f>
        <v>---</v>
      </c>
      <c r="Y966" s="50" t="str">
        <f>IFERROR(ROUND(SUM(U966+V966+W966+X966)*INDEX('تعرفه ها'!A:Z,MATCH("مالیات گاز",'تعرفه ها'!$B:$B,0),MATCH(F966,'تعرفه ها'!$2:$2,0))/100,0),"---")</f>
        <v>---</v>
      </c>
      <c r="Z966" s="50" t="str">
        <f t="shared" si="156"/>
        <v>---</v>
      </c>
      <c r="AA966" s="50" t="str">
        <f t="shared" si="150"/>
        <v>---</v>
      </c>
      <c r="AB966" s="50" t="str">
        <f t="shared" si="157"/>
        <v>---</v>
      </c>
      <c r="AC966" s="50" t="str">
        <f t="shared" si="158"/>
        <v>---</v>
      </c>
      <c r="AD966" s="153" t="str">
        <f t="shared" si="159"/>
        <v>---</v>
      </c>
      <c r="AF966" s="155" t="str">
        <f>IFERROR(IF(INDEX(پرداخت!A:AZ,MATCH(A966&amp;" - "&amp;"گاز",پرداخت!$B:$B,0),MATCH(G966,پرداخت!$1:$1,0))="نشده","نشده","شده"),"---")</f>
        <v>---</v>
      </c>
      <c r="AH966" s="144"/>
      <c r="AI966" s="144"/>
      <c r="AJ966" s="144"/>
    </row>
    <row r="967" spans="1:36" ht="34.9" hidden="1" customHeight="1">
      <c r="A967" s="170"/>
      <c r="B967" s="47">
        <f>IFERROR(INDEX('اطلاعات انشعابات شرکتها'!A:BB,MATCH(A967,'اطلاعات انشعابات شرکتها'!A:A,0),MATCH(B$1,'اطلاعات انشعابات شرکتها'!$1:$1,0)),0)</f>
        <v>0</v>
      </c>
      <c r="C967" s="48">
        <f>IFERROR(INDEX('اطلاعات انشعابات شرکتها'!A:BB,MATCH(A967,'اطلاعات انشعابات شرکتها'!A:A,0),MATCH(C$1,'اطلاعات انشعابات شرکتها'!$1:$1,0)),0)</f>
        <v>0</v>
      </c>
      <c r="D967" s="45"/>
      <c r="E967" s="171"/>
      <c r="F967" s="170"/>
      <c r="G967" s="47" t="str">
        <f t="shared" si="151"/>
        <v>/</v>
      </c>
      <c r="H967" s="47">
        <f>IFERROR(INDEX('اطلاعات دوره'!A:Z,MATCH(G967,'اطلاعات دوره'!C:C,0),MATCH(H$1,'اطلاعات دوره'!$1:$1,0)),0)</f>
        <v>0</v>
      </c>
      <c r="I967" s="47">
        <f>IFERROR(INDEX('اطلاعات دوره'!A:Z,MATCH(G967,'اطلاعات دوره'!C:C,0),MATCH(I$1,'اطلاعات دوره'!$1:$1,0)),0)</f>
        <v>0</v>
      </c>
      <c r="J967" s="48">
        <f>IFERROR(INDEX('اطلاعات دوره'!A:Z,MATCH(G967,'اطلاعات دوره'!C:C,0),MATCH(J$1,'اطلاعات دوره'!$1:$1,0)),0)</f>
        <v>0</v>
      </c>
      <c r="K967" s="46"/>
      <c r="L967" s="158" t="str">
        <f>IFERROR(INDEX('اطلاعات دوره'!A:Z,MATCH(G967,'اطلاعات دوره'!C:C,0)-1,MATCH("عنوان",'اطلاعات دوره'!$1:$1,0)),"---")</f>
        <v>---</v>
      </c>
      <c r="M967" s="47" t="str">
        <f t="shared" si="152"/>
        <v>----</v>
      </c>
      <c r="N967" s="48" t="str">
        <f t="shared" si="153"/>
        <v>-/</v>
      </c>
      <c r="O967" s="45"/>
      <c r="P967" s="158">
        <f>IFERROR(INDEX('قرائت کنتور'!A:AZ,MATCH(A967&amp;"-"&amp;"گاز",'قرائت کنتور'!B:B,0),MATCH(L967,'قرائت کنتور'!$1:$1,0)),0)</f>
        <v>0</v>
      </c>
      <c r="Q967" s="47">
        <f>IFERROR(INDEX('قرائت کنتور'!A:AZ,MATCH(A967&amp;"-"&amp;"گاز",'قرائت کنتور'!B:B,0),MATCH(G967,'قرائت کنتور'!$1:$1,0)),0)</f>
        <v>0</v>
      </c>
      <c r="R967" s="47">
        <f t="shared" si="154"/>
        <v>0</v>
      </c>
      <c r="S967" s="45"/>
      <c r="T967" s="155" t="str">
        <f>IFERROR(INDEX('تعرفه ها'!A:Z,MATCH("بهای هر متر مکعب گاز مصرفی",'تعرفه ها'!$B:$B,0),MATCH(F967,'تعرفه ها'!$2:$2,0)),"---")</f>
        <v>---</v>
      </c>
      <c r="U967" s="50" t="str">
        <f t="shared" si="155"/>
        <v>---</v>
      </c>
      <c r="V967" s="50" t="str">
        <f>IFERROR(ROUND(R967*INDEX('تعرفه ها'!A:Z,MATCH("عوارض گاز به ازاء هر متر مکعب",'تعرفه ها'!$B:$B,0),MATCH(F967,'تعرفه ها'!$2:$2,0)),0),"---")</f>
        <v>---</v>
      </c>
      <c r="W967" s="50" t="str">
        <f>IFERROR(ROUND(((U967+V967)*INDEX('تعرفه ها'!A:Z,MATCH("هزینه نگهداری و تعمیرات شبکه گاز",'تعرفه ها'!$B:$B,0),MATCH(F967,'تعرفه ها'!$2:$2,0))/100),0),"---")</f>
        <v>---</v>
      </c>
      <c r="X967" s="50" t="str">
        <f>IFERROR(IF(INDEX('اطلاعات دوره'!A:Z,MATCH(G967,'اطلاعات دوره'!C:C,0),MATCH("گاز",'اطلاعات دوره'!$1:$1,0))="دارد",ROUND((U967+V967)*INDEX('تعرفه ها'!A:Z,MATCH("پیک فصلی گاز",'تعرفه ها'!$B:$B,0),MATCH(F967,'تعرفه ها'!$2:$2,0))/100,0),0),"---")</f>
        <v>---</v>
      </c>
      <c r="Y967" s="50" t="str">
        <f>IFERROR(ROUND(SUM(U967+V967+W967+X967)*INDEX('تعرفه ها'!A:Z,MATCH("مالیات گاز",'تعرفه ها'!$B:$B,0),MATCH(F967,'تعرفه ها'!$2:$2,0))/100,0),"---")</f>
        <v>---</v>
      </c>
      <c r="Z967" s="50" t="str">
        <f t="shared" si="156"/>
        <v>---</v>
      </c>
      <c r="AA967" s="50" t="str">
        <f t="shared" si="150"/>
        <v>---</v>
      </c>
      <c r="AB967" s="50" t="str">
        <f t="shared" si="157"/>
        <v>---</v>
      </c>
      <c r="AC967" s="50" t="str">
        <f t="shared" si="158"/>
        <v>---</v>
      </c>
      <c r="AD967" s="153" t="str">
        <f t="shared" si="159"/>
        <v>---</v>
      </c>
      <c r="AF967" s="155" t="str">
        <f>IFERROR(IF(INDEX(پرداخت!A:AZ,MATCH(A967&amp;" - "&amp;"گاز",پرداخت!$B:$B,0),MATCH(G967,پرداخت!$1:$1,0))="نشده","نشده","شده"),"---")</f>
        <v>---</v>
      </c>
      <c r="AH967" s="144"/>
      <c r="AI967" s="144"/>
      <c r="AJ967" s="144"/>
    </row>
    <row r="968" spans="1:36" ht="34.9" hidden="1" customHeight="1">
      <c r="A968" s="170"/>
      <c r="B968" s="47">
        <f>IFERROR(INDEX('اطلاعات انشعابات شرکتها'!A:BB,MATCH(A968,'اطلاعات انشعابات شرکتها'!A:A,0),MATCH(B$1,'اطلاعات انشعابات شرکتها'!$1:$1,0)),0)</f>
        <v>0</v>
      </c>
      <c r="C968" s="48">
        <f>IFERROR(INDEX('اطلاعات انشعابات شرکتها'!A:BB,MATCH(A968,'اطلاعات انشعابات شرکتها'!A:A,0),MATCH(C$1,'اطلاعات انشعابات شرکتها'!$1:$1,0)),0)</f>
        <v>0</v>
      </c>
      <c r="D968" s="45"/>
      <c r="E968" s="171"/>
      <c r="F968" s="170"/>
      <c r="G968" s="47" t="str">
        <f t="shared" si="151"/>
        <v>/</v>
      </c>
      <c r="H968" s="47">
        <f>IFERROR(INDEX('اطلاعات دوره'!A:Z,MATCH(G968,'اطلاعات دوره'!C:C,0),MATCH(H$1,'اطلاعات دوره'!$1:$1,0)),0)</f>
        <v>0</v>
      </c>
      <c r="I968" s="47">
        <f>IFERROR(INDEX('اطلاعات دوره'!A:Z,MATCH(G968,'اطلاعات دوره'!C:C,0),MATCH(I$1,'اطلاعات دوره'!$1:$1,0)),0)</f>
        <v>0</v>
      </c>
      <c r="J968" s="48">
        <f>IFERROR(INDEX('اطلاعات دوره'!A:Z,MATCH(G968,'اطلاعات دوره'!C:C,0),MATCH(J$1,'اطلاعات دوره'!$1:$1,0)),0)</f>
        <v>0</v>
      </c>
      <c r="K968" s="46"/>
      <c r="L968" s="158" t="str">
        <f>IFERROR(INDEX('اطلاعات دوره'!A:Z,MATCH(G968,'اطلاعات دوره'!C:C,0)-1,MATCH("عنوان",'اطلاعات دوره'!$1:$1,0)),"---")</f>
        <v>---</v>
      </c>
      <c r="M968" s="47" t="str">
        <f t="shared" si="152"/>
        <v>----</v>
      </c>
      <c r="N968" s="48" t="str">
        <f t="shared" si="153"/>
        <v>-/</v>
      </c>
      <c r="O968" s="45"/>
      <c r="P968" s="158">
        <f>IFERROR(INDEX('قرائت کنتور'!A:AZ,MATCH(A968&amp;"-"&amp;"گاز",'قرائت کنتور'!B:B,0),MATCH(L968,'قرائت کنتور'!$1:$1,0)),0)</f>
        <v>0</v>
      </c>
      <c r="Q968" s="47">
        <f>IFERROR(INDEX('قرائت کنتور'!A:AZ,MATCH(A968&amp;"-"&amp;"گاز",'قرائت کنتور'!B:B,0),MATCH(G968,'قرائت کنتور'!$1:$1,0)),0)</f>
        <v>0</v>
      </c>
      <c r="R968" s="47">
        <f t="shared" si="154"/>
        <v>0</v>
      </c>
      <c r="S968" s="45"/>
      <c r="T968" s="155" t="str">
        <f>IFERROR(INDEX('تعرفه ها'!A:Z,MATCH("بهای هر متر مکعب گاز مصرفی",'تعرفه ها'!$B:$B,0),MATCH(F968,'تعرفه ها'!$2:$2,0)),"---")</f>
        <v>---</v>
      </c>
      <c r="U968" s="50" t="str">
        <f t="shared" si="155"/>
        <v>---</v>
      </c>
      <c r="V968" s="50" t="str">
        <f>IFERROR(ROUND(R968*INDEX('تعرفه ها'!A:Z,MATCH("عوارض گاز به ازاء هر متر مکعب",'تعرفه ها'!$B:$B,0),MATCH(F968,'تعرفه ها'!$2:$2,0)),0),"---")</f>
        <v>---</v>
      </c>
      <c r="W968" s="50" t="str">
        <f>IFERROR(ROUND(((U968+V968)*INDEX('تعرفه ها'!A:Z,MATCH("هزینه نگهداری و تعمیرات شبکه گاز",'تعرفه ها'!$B:$B,0),MATCH(F968,'تعرفه ها'!$2:$2,0))/100),0),"---")</f>
        <v>---</v>
      </c>
      <c r="X968" s="50" t="str">
        <f>IFERROR(IF(INDEX('اطلاعات دوره'!A:Z,MATCH(G968,'اطلاعات دوره'!C:C,0),MATCH("گاز",'اطلاعات دوره'!$1:$1,0))="دارد",ROUND((U968+V968)*INDEX('تعرفه ها'!A:Z,MATCH("پیک فصلی گاز",'تعرفه ها'!$B:$B,0),MATCH(F968,'تعرفه ها'!$2:$2,0))/100,0),0),"---")</f>
        <v>---</v>
      </c>
      <c r="Y968" s="50" t="str">
        <f>IFERROR(ROUND(SUM(U968+V968+W968+X968)*INDEX('تعرفه ها'!A:Z,MATCH("مالیات گاز",'تعرفه ها'!$B:$B,0),MATCH(F968,'تعرفه ها'!$2:$2,0))/100,0),"---")</f>
        <v>---</v>
      </c>
      <c r="Z968" s="50" t="str">
        <f t="shared" si="156"/>
        <v>---</v>
      </c>
      <c r="AA968" s="50" t="str">
        <f t="shared" si="150"/>
        <v>---</v>
      </c>
      <c r="AB968" s="50" t="str">
        <f t="shared" si="157"/>
        <v>---</v>
      </c>
      <c r="AC968" s="50" t="str">
        <f t="shared" si="158"/>
        <v>---</v>
      </c>
      <c r="AD968" s="153" t="str">
        <f t="shared" si="159"/>
        <v>---</v>
      </c>
      <c r="AF968" s="155" t="str">
        <f>IFERROR(IF(INDEX(پرداخت!A:AZ,MATCH(A968&amp;" - "&amp;"گاز",پرداخت!$B:$B,0),MATCH(G968,پرداخت!$1:$1,0))="نشده","نشده","شده"),"---")</f>
        <v>---</v>
      </c>
      <c r="AH968" s="144"/>
      <c r="AI968" s="144"/>
      <c r="AJ968" s="144"/>
    </row>
    <row r="969" spans="1:36" ht="34.9" hidden="1" customHeight="1">
      <c r="A969" s="170"/>
      <c r="B969" s="47">
        <f>IFERROR(INDEX('اطلاعات انشعابات شرکتها'!A:BB,MATCH(A969,'اطلاعات انشعابات شرکتها'!A:A,0),MATCH(B$1,'اطلاعات انشعابات شرکتها'!$1:$1,0)),0)</f>
        <v>0</v>
      </c>
      <c r="C969" s="48">
        <f>IFERROR(INDEX('اطلاعات انشعابات شرکتها'!A:BB,MATCH(A969,'اطلاعات انشعابات شرکتها'!A:A,0),MATCH(C$1,'اطلاعات انشعابات شرکتها'!$1:$1,0)),0)</f>
        <v>0</v>
      </c>
      <c r="D969" s="45"/>
      <c r="E969" s="171"/>
      <c r="F969" s="170"/>
      <c r="G969" s="47" t="str">
        <f t="shared" si="151"/>
        <v>/</v>
      </c>
      <c r="H969" s="47">
        <f>IFERROR(INDEX('اطلاعات دوره'!A:Z,MATCH(G969,'اطلاعات دوره'!C:C,0),MATCH(H$1,'اطلاعات دوره'!$1:$1,0)),0)</f>
        <v>0</v>
      </c>
      <c r="I969" s="47">
        <f>IFERROR(INDEX('اطلاعات دوره'!A:Z,MATCH(G969,'اطلاعات دوره'!C:C,0),MATCH(I$1,'اطلاعات دوره'!$1:$1,0)),0)</f>
        <v>0</v>
      </c>
      <c r="J969" s="48">
        <f>IFERROR(INDEX('اطلاعات دوره'!A:Z,MATCH(G969,'اطلاعات دوره'!C:C,0),MATCH(J$1,'اطلاعات دوره'!$1:$1,0)),0)</f>
        <v>0</v>
      </c>
      <c r="K969" s="46"/>
      <c r="L969" s="158" t="str">
        <f>IFERROR(INDEX('اطلاعات دوره'!A:Z,MATCH(G969,'اطلاعات دوره'!C:C,0)-1,MATCH("عنوان",'اطلاعات دوره'!$1:$1,0)),"---")</f>
        <v>---</v>
      </c>
      <c r="M969" s="47" t="str">
        <f t="shared" si="152"/>
        <v>----</v>
      </c>
      <c r="N969" s="48" t="str">
        <f t="shared" si="153"/>
        <v>-/</v>
      </c>
      <c r="O969" s="45"/>
      <c r="P969" s="158">
        <f>IFERROR(INDEX('قرائت کنتور'!A:AZ,MATCH(A969&amp;"-"&amp;"گاز",'قرائت کنتور'!B:B,0),MATCH(L969,'قرائت کنتور'!$1:$1,0)),0)</f>
        <v>0</v>
      </c>
      <c r="Q969" s="47">
        <f>IFERROR(INDEX('قرائت کنتور'!A:AZ,MATCH(A969&amp;"-"&amp;"گاز",'قرائت کنتور'!B:B,0),MATCH(G969,'قرائت کنتور'!$1:$1,0)),0)</f>
        <v>0</v>
      </c>
      <c r="R969" s="47">
        <f t="shared" si="154"/>
        <v>0</v>
      </c>
      <c r="S969" s="45"/>
      <c r="T969" s="155" t="str">
        <f>IFERROR(INDEX('تعرفه ها'!A:Z,MATCH("بهای هر متر مکعب گاز مصرفی",'تعرفه ها'!$B:$B,0),MATCH(F969,'تعرفه ها'!$2:$2,0)),"---")</f>
        <v>---</v>
      </c>
      <c r="U969" s="50" t="str">
        <f t="shared" si="155"/>
        <v>---</v>
      </c>
      <c r="V969" s="50" t="str">
        <f>IFERROR(ROUND(R969*INDEX('تعرفه ها'!A:Z,MATCH("عوارض گاز به ازاء هر متر مکعب",'تعرفه ها'!$B:$B,0),MATCH(F969,'تعرفه ها'!$2:$2,0)),0),"---")</f>
        <v>---</v>
      </c>
      <c r="W969" s="50" t="str">
        <f>IFERROR(ROUND(((U969+V969)*INDEX('تعرفه ها'!A:Z,MATCH("هزینه نگهداری و تعمیرات شبکه گاز",'تعرفه ها'!$B:$B,0),MATCH(F969,'تعرفه ها'!$2:$2,0))/100),0),"---")</f>
        <v>---</v>
      </c>
      <c r="X969" s="50" t="str">
        <f>IFERROR(IF(INDEX('اطلاعات دوره'!A:Z,MATCH(G969,'اطلاعات دوره'!C:C,0),MATCH("گاز",'اطلاعات دوره'!$1:$1,0))="دارد",ROUND((U969+V969)*INDEX('تعرفه ها'!A:Z,MATCH("پیک فصلی گاز",'تعرفه ها'!$B:$B,0),MATCH(F969,'تعرفه ها'!$2:$2,0))/100,0),0),"---")</f>
        <v>---</v>
      </c>
      <c r="Y969" s="50" t="str">
        <f>IFERROR(ROUND(SUM(U969+V969+W969+X969)*INDEX('تعرفه ها'!A:Z,MATCH("مالیات گاز",'تعرفه ها'!$B:$B,0),MATCH(F969,'تعرفه ها'!$2:$2,0))/100,0),"---")</f>
        <v>---</v>
      </c>
      <c r="Z969" s="50" t="str">
        <f t="shared" si="156"/>
        <v>---</v>
      </c>
      <c r="AA969" s="50" t="str">
        <f t="shared" si="150"/>
        <v>---</v>
      </c>
      <c r="AB969" s="50" t="str">
        <f t="shared" si="157"/>
        <v>---</v>
      </c>
      <c r="AC969" s="50" t="str">
        <f t="shared" si="158"/>
        <v>---</v>
      </c>
      <c r="AD969" s="153" t="str">
        <f t="shared" si="159"/>
        <v>---</v>
      </c>
      <c r="AF969" s="155" t="str">
        <f>IFERROR(IF(INDEX(پرداخت!A:AZ,MATCH(A969&amp;" - "&amp;"گاز",پرداخت!$B:$B,0),MATCH(G969,پرداخت!$1:$1,0))="نشده","نشده","شده"),"---")</f>
        <v>---</v>
      </c>
      <c r="AH969" s="144"/>
      <c r="AI969" s="144"/>
      <c r="AJ969" s="144"/>
    </row>
    <row r="970" spans="1:36" ht="34.9" hidden="1" customHeight="1">
      <c r="A970" s="170"/>
      <c r="B970" s="47">
        <f>IFERROR(INDEX('اطلاعات انشعابات شرکتها'!A:BB,MATCH(A970,'اطلاعات انشعابات شرکتها'!A:A,0),MATCH(B$1,'اطلاعات انشعابات شرکتها'!$1:$1,0)),0)</f>
        <v>0</v>
      </c>
      <c r="C970" s="48">
        <f>IFERROR(INDEX('اطلاعات انشعابات شرکتها'!A:BB,MATCH(A970,'اطلاعات انشعابات شرکتها'!A:A,0),MATCH(C$1,'اطلاعات انشعابات شرکتها'!$1:$1,0)),0)</f>
        <v>0</v>
      </c>
      <c r="D970" s="45"/>
      <c r="E970" s="171"/>
      <c r="F970" s="170"/>
      <c r="G970" s="47" t="str">
        <f t="shared" si="151"/>
        <v>/</v>
      </c>
      <c r="H970" s="47">
        <f>IFERROR(INDEX('اطلاعات دوره'!A:Z,MATCH(G970,'اطلاعات دوره'!C:C,0),MATCH(H$1,'اطلاعات دوره'!$1:$1,0)),0)</f>
        <v>0</v>
      </c>
      <c r="I970" s="47">
        <f>IFERROR(INDEX('اطلاعات دوره'!A:Z,MATCH(G970,'اطلاعات دوره'!C:C,0),MATCH(I$1,'اطلاعات دوره'!$1:$1,0)),0)</f>
        <v>0</v>
      </c>
      <c r="J970" s="48">
        <f>IFERROR(INDEX('اطلاعات دوره'!A:Z,MATCH(G970,'اطلاعات دوره'!C:C,0),MATCH(J$1,'اطلاعات دوره'!$1:$1,0)),0)</f>
        <v>0</v>
      </c>
      <c r="K970" s="46"/>
      <c r="L970" s="158" t="str">
        <f>IFERROR(INDEX('اطلاعات دوره'!A:Z,MATCH(G970,'اطلاعات دوره'!C:C,0)-1,MATCH("عنوان",'اطلاعات دوره'!$1:$1,0)),"---")</f>
        <v>---</v>
      </c>
      <c r="M970" s="47" t="str">
        <f t="shared" si="152"/>
        <v>----</v>
      </c>
      <c r="N970" s="48" t="str">
        <f t="shared" si="153"/>
        <v>-/</v>
      </c>
      <c r="O970" s="45"/>
      <c r="P970" s="158">
        <f>IFERROR(INDEX('قرائت کنتور'!A:AZ,MATCH(A970&amp;"-"&amp;"گاز",'قرائت کنتور'!B:B,0),MATCH(L970,'قرائت کنتور'!$1:$1,0)),0)</f>
        <v>0</v>
      </c>
      <c r="Q970" s="47">
        <f>IFERROR(INDEX('قرائت کنتور'!A:AZ,MATCH(A970&amp;"-"&amp;"گاز",'قرائت کنتور'!B:B,0),MATCH(G970,'قرائت کنتور'!$1:$1,0)),0)</f>
        <v>0</v>
      </c>
      <c r="R970" s="47">
        <f t="shared" si="154"/>
        <v>0</v>
      </c>
      <c r="S970" s="45"/>
      <c r="T970" s="155" t="str">
        <f>IFERROR(INDEX('تعرفه ها'!A:Z,MATCH("بهای هر متر مکعب گاز مصرفی",'تعرفه ها'!$B:$B,0),MATCH(F970,'تعرفه ها'!$2:$2,0)),"---")</f>
        <v>---</v>
      </c>
      <c r="U970" s="50" t="str">
        <f t="shared" si="155"/>
        <v>---</v>
      </c>
      <c r="V970" s="50" t="str">
        <f>IFERROR(ROUND(R970*INDEX('تعرفه ها'!A:Z,MATCH("عوارض گاز به ازاء هر متر مکعب",'تعرفه ها'!$B:$B,0),MATCH(F970,'تعرفه ها'!$2:$2,0)),0),"---")</f>
        <v>---</v>
      </c>
      <c r="W970" s="50" t="str">
        <f>IFERROR(ROUND(((U970+V970)*INDEX('تعرفه ها'!A:Z,MATCH("هزینه نگهداری و تعمیرات شبکه گاز",'تعرفه ها'!$B:$B,0),MATCH(F970,'تعرفه ها'!$2:$2,0))/100),0),"---")</f>
        <v>---</v>
      </c>
      <c r="X970" s="50" t="str">
        <f>IFERROR(IF(INDEX('اطلاعات دوره'!A:Z,MATCH(G970,'اطلاعات دوره'!C:C,0),MATCH("گاز",'اطلاعات دوره'!$1:$1,0))="دارد",ROUND((U970+V970)*INDEX('تعرفه ها'!A:Z,MATCH("پیک فصلی گاز",'تعرفه ها'!$B:$B,0),MATCH(F970,'تعرفه ها'!$2:$2,0))/100,0),0),"---")</f>
        <v>---</v>
      </c>
      <c r="Y970" s="50" t="str">
        <f>IFERROR(ROUND(SUM(U970+V970+W970+X970)*INDEX('تعرفه ها'!A:Z,MATCH("مالیات گاز",'تعرفه ها'!$B:$B,0),MATCH(F970,'تعرفه ها'!$2:$2,0))/100,0),"---")</f>
        <v>---</v>
      </c>
      <c r="Z970" s="50" t="str">
        <f t="shared" si="156"/>
        <v>---</v>
      </c>
      <c r="AA970" s="50" t="str">
        <f t="shared" si="150"/>
        <v>---</v>
      </c>
      <c r="AB970" s="50" t="str">
        <f t="shared" si="157"/>
        <v>---</v>
      </c>
      <c r="AC970" s="50" t="str">
        <f t="shared" si="158"/>
        <v>---</v>
      </c>
      <c r="AD970" s="153" t="str">
        <f t="shared" si="159"/>
        <v>---</v>
      </c>
      <c r="AF970" s="155" t="str">
        <f>IFERROR(IF(INDEX(پرداخت!A:AZ,MATCH(A970&amp;" - "&amp;"گاز",پرداخت!$B:$B,0),MATCH(G970,پرداخت!$1:$1,0))="نشده","نشده","شده"),"---")</f>
        <v>---</v>
      </c>
      <c r="AH970" s="144"/>
      <c r="AI970" s="144"/>
      <c r="AJ970" s="144"/>
    </row>
    <row r="971" spans="1:36" ht="34.9" hidden="1" customHeight="1">
      <c r="A971" s="170"/>
      <c r="B971" s="47">
        <f>IFERROR(INDEX('اطلاعات انشعابات شرکتها'!A:BB,MATCH(A971,'اطلاعات انشعابات شرکتها'!A:A,0),MATCH(B$1,'اطلاعات انشعابات شرکتها'!$1:$1,0)),0)</f>
        <v>0</v>
      </c>
      <c r="C971" s="48">
        <f>IFERROR(INDEX('اطلاعات انشعابات شرکتها'!A:BB,MATCH(A971,'اطلاعات انشعابات شرکتها'!A:A,0),MATCH(C$1,'اطلاعات انشعابات شرکتها'!$1:$1,0)),0)</f>
        <v>0</v>
      </c>
      <c r="D971" s="45"/>
      <c r="E971" s="171"/>
      <c r="F971" s="170"/>
      <c r="G971" s="47" t="str">
        <f t="shared" si="151"/>
        <v>/</v>
      </c>
      <c r="H971" s="47">
        <f>IFERROR(INDEX('اطلاعات دوره'!A:Z,MATCH(G971,'اطلاعات دوره'!C:C,0),MATCH(H$1,'اطلاعات دوره'!$1:$1,0)),0)</f>
        <v>0</v>
      </c>
      <c r="I971" s="47">
        <f>IFERROR(INDEX('اطلاعات دوره'!A:Z,MATCH(G971,'اطلاعات دوره'!C:C,0),MATCH(I$1,'اطلاعات دوره'!$1:$1,0)),0)</f>
        <v>0</v>
      </c>
      <c r="J971" s="48">
        <f>IFERROR(INDEX('اطلاعات دوره'!A:Z,MATCH(G971,'اطلاعات دوره'!C:C,0),MATCH(J$1,'اطلاعات دوره'!$1:$1,0)),0)</f>
        <v>0</v>
      </c>
      <c r="K971" s="46"/>
      <c r="L971" s="158" t="str">
        <f>IFERROR(INDEX('اطلاعات دوره'!A:Z,MATCH(G971,'اطلاعات دوره'!C:C,0)-1,MATCH("عنوان",'اطلاعات دوره'!$1:$1,0)),"---")</f>
        <v>---</v>
      </c>
      <c r="M971" s="47" t="str">
        <f t="shared" si="152"/>
        <v>----</v>
      </c>
      <c r="N971" s="48" t="str">
        <f t="shared" si="153"/>
        <v>-/</v>
      </c>
      <c r="O971" s="45"/>
      <c r="P971" s="158">
        <f>IFERROR(INDEX('قرائت کنتور'!A:AZ,MATCH(A971&amp;"-"&amp;"گاز",'قرائت کنتور'!B:B,0),MATCH(L971,'قرائت کنتور'!$1:$1,0)),0)</f>
        <v>0</v>
      </c>
      <c r="Q971" s="47">
        <f>IFERROR(INDEX('قرائت کنتور'!A:AZ,MATCH(A971&amp;"-"&amp;"گاز",'قرائت کنتور'!B:B,0),MATCH(G971,'قرائت کنتور'!$1:$1,0)),0)</f>
        <v>0</v>
      </c>
      <c r="R971" s="47">
        <f t="shared" si="154"/>
        <v>0</v>
      </c>
      <c r="S971" s="45"/>
      <c r="T971" s="155" t="str">
        <f>IFERROR(INDEX('تعرفه ها'!A:Z,MATCH("بهای هر متر مکعب گاز مصرفی",'تعرفه ها'!$B:$B,0),MATCH(F971,'تعرفه ها'!$2:$2,0)),"---")</f>
        <v>---</v>
      </c>
      <c r="U971" s="50" t="str">
        <f t="shared" si="155"/>
        <v>---</v>
      </c>
      <c r="V971" s="50" t="str">
        <f>IFERROR(ROUND(R971*INDEX('تعرفه ها'!A:Z,MATCH("عوارض گاز به ازاء هر متر مکعب",'تعرفه ها'!$B:$B,0),MATCH(F971,'تعرفه ها'!$2:$2,0)),0),"---")</f>
        <v>---</v>
      </c>
      <c r="W971" s="50" t="str">
        <f>IFERROR(ROUND(((U971+V971)*INDEX('تعرفه ها'!A:Z,MATCH("هزینه نگهداری و تعمیرات شبکه گاز",'تعرفه ها'!$B:$B,0),MATCH(F971,'تعرفه ها'!$2:$2,0))/100),0),"---")</f>
        <v>---</v>
      </c>
      <c r="X971" s="50" t="str">
        <f>IFERROR(IF(INDEX('اطلاعات دوره'!A:Z,MATCH(G971,'اطلاعات دوره'!C:C,0),MATCH("گاز",'اطلاعات دوره'!$1:$1,0))="دارد",ROUND((U971+V971)*INDEX('تعرفه ها'!A:Z,MATCH("پیک فصلی گاز",'تعرفه ها'!$B:$B,0),MATCH(F971,'تعرفه ها'!$2:$2,0))/100,0),0),"---")</f>
        <v>---</v>
      </c>
      <c r="Y971" s="50" t="str">
        <f>IFERROR(ROUND(SUM(U971+V971+W971+X971)*INDEX('تعرفه ها'!A:Z,MATCH("مالیات گاز",'تعرفه ها'!$B:$B,0),MATCH(F971,'تعرفه ها'!$2:$2,0))/100,0),"---")</f>
        <v>---</v>
      </c>
      <c r="Z971" s="50" t="str">
        <f t="shared" si="156"/>
        <v>---</v>
      </c>
      <c r="AA971" s="50" t="str">
        <f t="shared" si="150"/>
        <v>---</v>
      </c>
      <c r="AB971" s="50" t="str">
        <f t="shared" si="157"/>
        <v>---</v>
      </c>
      <c r="AC971" s="50" t="str">
        <f t="shared" si="158"/>
        <v>---</v>
      </c>
      <c r="AD971" s="153" t="str">
        <f t="shared" si="159"/>
        <v>---</v>
      </c>
      <c r="AF971" s="155" t="str">
        <f>IFERROR(IF(INDEX(پرداخت!A:AZ,MATCH(A971&amp;" - "&amp;"گاز",پرداخت!$B:$B,0),MATCH(G971,پرداخت!$1:$1,0))="نشده","نشده","شده"),"---")</f>
        <v>---</v>
      </c>
      <c r="AH971" s="144"/>
      <c r="AI971" s="144"/>
      <c r="AJ971" s="144"/>
    </row>
    <row r="972" spans="1:36" ht="34.9" hidden="1" customHeight="1">
      <c r="A972" s="170"/>
      <c r="B972" s="47">
        <f>IFERROR(INDEX('اطلاعات انشعابات شرکتها'!A:BB,MATCH(A972,'اطلاعات انشعابات شرکتها'!A:A,0),MATCH(B$1,'اطلاعات انشعابات شرکتها'!$1:$1,0)),0)</f>
        <v>0</v>
      </c>
      <c r="C972" s="48">
        <f>IFERROR(INDEX('اطلاعات انشعابات شرکتها'!A:BB,MATCH(A972,'اطلاعات انشعابات شرکتها'!A:A,0),MATCH(C$1,'اطلاعات انشعابات شرکتها'!$1:$1,0)),0)</f>
        <v>0</v>
      </c>
      <c r="D972" s="45"/>
      <c r="E972" s="171"/>
      <c r="F972" s="170"/>
      <c r="G972" s="47" t="str">
        <f t="shared" si="151"/>
        <v>/</v>
      </c>
      <c r="H972" s="47">
        <f>IFERROR(INDEX('اطلاعات دوره'!A:Z,MATCH(G972,'اطلاعات دوره'!C:C,0),MATCH(H$1,'اطلاعات دوره'!$1:$1,0)),0)</f>
        <v>0</v>
      </c>
      <c r="I972" s="47">
        <f>IFERROR(INDEX('اطلاعات دوره'!A:Z,MATCH(G972,'اطلاعات دوره'!C:C,0),MATCH(I$1,'اطلاعات دوره'!$1:$1,0)),0)</f>
        <v>0</v>
      </c>
      <c r="J972" s="48">
        <f>IFERROR(INDEX('اطلاعات دوره'!A:Z,MATCH(G972,'اطلاعات دوره'!C:C,0),MATCH(J$1,'اطلاعات دوره'!$1:$1,0)),0)</f>
        <v>0</v>
      </c>
      <c r="K972" s="46"/>
      <c r="L972" s="158" t="str">
        <f>IFERROR(INDEX('اطلاعات دوره'!A:Z,MATCH(G972,'اطلاعات دوره'!C:C,0)-1,MATCH("عنوان",'اطلاعات دوره'!$1:$1,0)),"---")</f>
        <v>---</v>
      </c>
      <c r="M972" s="47" t="str">
        <f t="shared" si="152"/>
        <v>----</v>
      </c>
      <c r="N972" s="48" t="str">
        <f t="shared" si="153"/>
        <v>-/</v>
      </c>
      <c r="O972" s="45"/>
      <c r="P972" s="158">
        <f>IFERROR(INDEX('قرائت کنتور'!A:AZ,MATCH(A972&amp;"-"&amp;"گاز",'قرائت کنتور'!B:B,0),MATCH(L972,'قرائت کنتور'!$1:$1,0)),0)</f>
        <v>0</v>
      </c>
      <c r="Q972" s="47">
        <f>IFERROR(INDEX('قرائت کنتور'!A:AZ,MATCH(A972&amp;"-"&amp;"گاز",'قرائت کنتور'!B:B,0),MATCH(G972,'قرائت کنتور'!$1:$1,0)),0)</f>
        <v>0</v>
      </c>
      <c r="R972" s="47">
        <f t="shared" si="154"/>
        <v>0</v>
      </c>
      <c r="S972" s="45"/>
      <c r="T972" s="155" t="str">
        <f>IFERROR(INDEX('تعرفه ها'!A:Z,MATCH("بهای هر متر مکعب گاز مصرفی",'تعرفه ها'!$B:$B,0),MATCH(F972,'تعرفه ها'!$2:$2,0)),"---")</f>
        <v>---</v>
      </c>
      <c r="U972" s="50" t="str">
        <f t="shared" si="155"/>
        <v>---</v>
      </c>
      <c r="V972" s="50" t="str">
        <f>IFERROR(ROUND(R972*INDEX('تعرفه ها'!A:Z,MATCH("عوارض گاز به ازاء هر متر مکعب",'تعرفه ها'!$B:$B,0),MATCH(F972,'تعرفه ها'!$2:$2,0)),0),"---")</f>
        <v>---</v>
      </c>
      <c r="W972" s="50" t="str">
        <f>IFERROR(ROUND(((U972+V972)*INDEX('تعرفه ها'!A:Z,MATCH("هزینه نگهداری و تعمیرات شبکه گاز",'تعرفه ها'!$B:$B,0),MATCH(F972,'تعرفه ها'!$2:$2,0))/100),0),"---")</f>
        <v>---</v>
      </c>
      <c r="X972" s="50" t="str">
        <f>IFERROR(IF(INDEX('اطلاعات دوره'!A:Z,MATCH(G972,'اطلاعات دوره'!C:C,0),MATCH("گاز",'اطلاعات دوره'!$1:$1,0))="دارد",ROUND((U972+V972)*INDEX('تعرفه ها'!A:Z,MATCH("پیک فصلی گاز",'تعرفه ها'!$B:$B,0),MATCH(F972,'تعرفه ها'!$2:$2,0))/100,0),0),"---")</f>
        <v>---</v>
      </c>
      <c r="Y972" s="50" t="str">
        <f>IFERROR(ROUND(SUM(U972+V972+W972+X972)*INDEX('تعرفه ها'!A:Z,MATCH("مالیات گاز",'تعرفه ها'!$B:$B,0),MATCH(F972,'تعرفه ها'!$2:$2,0))/100,0),"---")</f>
        <v>---</v>
      </c>
      <c r="Z972" s="50" t="str">
        <f t="shared" si="156"/>
        <v>---</v>
      </c>
      <c r="AA972" s="50" t="str">
        <f t="shared" si="150"/>
        <v>---</v>
      </c>
      <c r="AB972" s="50" t="str">
        <f t="shared" si="157"/>
        <v>---</v>
      </c>
      <c r="AC972" s="50" t="str">
        <f t="shared" si="158"/>
        <v>---</v>
      </c>
      <c r="AD972" s="153" t="str">
        <f t="shared" si="159"/>
        <v>---</v>
      </c>
      <c r="AF972" s="155" t="str">
        <f>IFERROR(IF(INDEX(پرداخت!A:AZ,MATCH(A972&amp;" - "&amp;"گاز",پرداخت!$B:$B,0),MATCH(G972,پرداخت!$1:$1,0))="نشده","نشده","شده"),"---")</f>
        <v>---</v>
      </c>
      <c r="AH972" s="144"/>
      <c r="AI972" s="144"/>
      <c r="AJ972" s="144"/>
    </row>
    <row r="973" spans="1:36" ht="34.9" hidden="1" customHeight="1">
      <c r="A973" s="170"/>
      <c r="B973" s="47">
        <f>IFERROR(INDEX('اطلاعات انشعابات شرکتها'!A:BB,MATCH(A973,'اطلاعات انشعابات شرکتها'!A:A,0),MATCH(B$1,'اطلاعات انشعابات شرکتها'!$1:$1,0)),0)</f>
        <v>0</v>
      </c>
      <c r="C973" s="48">
        <f>IFERROR(INDEX('اطلاعات انشعابات شرکتها'!A:BB,MATCH(A973,'اطلاعات انشعابات شرکتها'!A:A,0),MATCH(C$1,'اطلاعات انشعابات شرکتها'!$1:$1,0)),0)</f>
        <v>0</v>
      </c>
      <c r="D973" s="45"/>
      <c r="E973" s="171"/>
      <c r="F973" s="170"/>
      <c r="G973" s="47" t="str">
        <f t="shared" si="151"/>
        <v>/</v>
      </c>
      <c r="H973" s="47">
        <f>IFERROR(INDEX('اطلاعات دوره'!A:Z,MATCH(G973,'اطلاعات دوره'!C:C,0),MATCH(H$1,'اطلاعات دوره'!$1:$1,0)),0)</f>
        <v>0</v>
      </c>
      <c r="I973" s="47">
        <f>IFERROR(INDEX('اطلاعات دوره'!A:Z,MATCH(G973,'اطلاعات دوره'!C:C,0),MATCH(I$1,'اطلاعات دوره'!$1:$1,0)),0)</f>
        <v>0</v>
      </c>
      <c r="J973" s="48">
        <f>IFERROR(INDEX('اطلاعات دوره'!A:Z,MATCH(G973,'اطلاعات دوره'!C:C,0),MATCH(J$1,'اطلاعات دوره'!$1:$1,0)),0)</f>
        <v>0</v>
      </c>
      <c r="K973" s="46"/>
      <c r="L973" s="158" t="str">
        <f>IFERROR(INDEX('اطلاعات دوره'!A:Z,MATCH(G973,'اطلاعات دوره'!C:C,0)-1,MATCH("عنوان",'اطلاعات دوره'!$1:$1,0)),"---")</f>
        <v>---</v>
      </c>
      <c r="M973" s="47" t="str">
        <f t="shared" si="152"/>
        <v>----</v>
      </c>
      <c r="N973" s="48" t="str">
        <f t="shared" si="153"/>
        <v>-/</v>
      </c>
      <c r="O973" s="45"/>
      <c r="P973" s="158">
        <f>IFERROR(INDEX('قرائت کنتور'!A:AZ,MATCH(A973&amp;"-"&amp;"گاز",'قرائت کنتور'!B:B,0),MATCH(L973,'قرائت کنتور'!$1:$1,0)),0)</f>
        <v>0</v>
      </c>
      <c r="Q973" s="47">
        <f>IFERROR(INDEX('قرائت کنتور'!A:AZ,MATCH(A973&amp;"-"&amp;"گاز",'قرائت کنتور'!B:B,0),MATCH(G973,'قرائت کنتور'!$1:$1,0)),0)</f>
        <v>0</v>
      </c>
      <c r="R973" s="47">
        <f t="shared" si="154"/>
        <v>0</v>
      </c>
      <c r="S973" s="45"/>
      <c r="T973" s="155" t="str">
        <f>IFERROR(INDEX('تعرفه ها'!A:Z,MATCH("بهای هر متر مکعب گاز مصرفی",'تعرفه ها'!$B:$B,0),MATCH(F973,'تعرفه ها'!$2:$2,0)),"---")</f>
        <v>---</v>
      </c>
      <c r="U973" s="50" t="str">
        <f t="shared" si="155"/>
        <v>---</v>
      </c>
      <c r="V973" s="50" t="str">
        <f>IFERROR(ROUND(R973*INDEX('تعرفه ها'!A:Z,MATCH("عوارض گاز به ازاء هر متر مکعب",'تعرفه ها'!$B:$B,0),MATCH(F973,'تعرفه ها'!$2:$2,0)),0),"---")</f>
        <v>---</v>
      </c>
      <c r="W973" s="50" t="str">
        <f>IFERROR(ROUND(((U973+V973)*INDEX('تعرفه ها'!A:Z,MATCH("هزینه نگهداری و تعمیرات شبکه گاز",'تعرفه ها'!$B:$B,0),MATCH(F973,'تعرفه ها'!$2:$2,0))/100),0),"---")</f>
        <v>---</v>
      </c>
      <c r="X973" s="50" t="str">
        <f>IFERROR(IF(INDEX('اطلاعات دوره'!A:Z,MATCH(G973,'اطلاعات دوره'!C:C,0),MATCH("گاز",'اطلاعات دوره'!$1:$1,0))="دارد",ROUND((U973+V973)*INDEX('تعرفه ها'!A:Z,MATCH("پیک فصلی گاز",'تعرفه ها'!$B:$B,0),MATCH(F973,'تعرفه ها'!$2:$2,0))/100,0),0),"---")</f>
        <v>---</v>
      </c>
      <c r="Y973" s="50" t="str">
        <f>IFERROR(ROUND(SUM(U973+V973+W973+X973)*INDEX('تعرفه ها'!A:Z,MATCH("مالیات گاز",'تعرفه ها'!$B:$B,0),MATCH(F973,'تعرفه ها'!$2:$2,0))/100,0),"---")</f>
        <v>---</v>
      </c>
      <c r="Z973" s="50" t="str">
        <f t="shared" si="156"/>
        <v>---</v>
      </c>
      <c r="AA973" s="50" t="str">
        <f t="shared" si="150"/>
        <v>---</v>
      </c>
      <c r="AB973" s="50" t="str">
        <f t="shared" si="157"/>
        <v>---</v>
      </c>
      <c r="AC973" s="50" t="str">
        <f t="shared" si="158"/>
        <v>---</v>
      </c>
      <c r="AD973" s="153" t="str">
        <f t="shared" si="159"/>
        <v>---</v>
      </c>
      <c r="AF973" s="155" t="str">
        <f>IFERROR(IF(INDEX(پرداخت!A:AZ,MATCH(A973&amp;" - "&amp;"گاز",پرداخت!$B:$B,0),MATCH(G973,پرداخت!$1:$1,0))="نشده","نشده","شده"),"---")</f>
        <v>---</v>
      </c>
      <c r="AH973" s="144"/>
      <c r="AI973" s="144"/>
      <c r="AJ973" s="144"/>
    </row>
    <row r="974" spans="1:36" ht="34.9" hidden="1" customHeight="1">
      <c r="A974" s="170"/>
      <c r="B974" s="47">
        <f>IFERROR(INDEX('اطلاعات انشعابات شرکتها'!A:BB,MATCH(A974,'اطلاعات انشعابات شرکتها'!A:A,0),MATCH(B$1,'اطلاعات انشعابات شرکتها'!$1:$1,0)),0)</f>
        <v>0</v>
      </c>
      <c r="C974" s="48">
        <f>IFERROR(INDEX('اطلاعات انشعابات شرکتها'!A:BB,MATCH(A974,'اطلاعات انشعابات شرکتها'!A:A,0),MATCH(C$1,'اطلاعات انشعابات شرکتها'!$1:$1,0)),0)</f>
        <v>0</v>
      </c>
      <c r="D974" s="45"/>
      <c r="E974" s="171"/>
      <c r="F974" s="170"/>
      <c r="G974" s="47" t="str">
        <f t="shared" si="151"/>
        <v>/</v>
      </c>
      <c r="H974" s="47">
        <f>IFERROR(INDEX('اطلاعات دوره'!A:Z,MATCH(G974,'اطلاعات دوره'!C:C,0),MATCH(H$1,'اطلاعات دوره'!$1:$1,0)),0)</f>
        <v>0</v>
      </c>
      <c r="I974" s="47">
        <f>IFERROR(INDEX('اطلاعات دوره'!A:Z,MATCH(G974,'اطلاعات دوره'!C:C,0),MATCH(I$1,'اطلاعات دوره'!$1:$1,0)),0)</f>
        <v>0</v>
      </c>
      <c r="J974" s="48">
        <f>IFERROR(INDEX('اطلاعات دوره'!A:Z,MATCH(G974,'اطلاعات دوره'!C:C,0),MATCH(J$1,'اطلاعات دوره'!$1:$1,0)),0)</f>
        <v>0</v>
      </c>
      <c r="K974" s="46"/>
      <c r="L974" s="158" t="str">
        <f>IFERROR(INDEX('اطلاعات دوره'!A:Z,MATCH(G974,'اطلاعات دوره'!C:C,0)-1,MATCH("عنوان",'اطلاعات دوره'!$1:$1,0)),"---")</f>
        <v>---</v>
      </c>
      <c r="M974" s="47" t="str">
        <f t="shared" si="152"/>
        <v>----</v>
      </c>
      <c r="N974" s="48" t="str">
        <f t="shared" si="153"/>
        <v>-/</v>
      </c>
      <c r="O974" s="45"/>
      <c r="P974" s="158">
        <f>IFERROR(INDEX('قرائت کنتور'!A:AZ,MATCH(A974&amp;"-"&amp;"گاز",'قرائت کنتور'!B:B,0),MATCH(L974,'قرائت کنتور'!$1:$1,0)),0)</f>
        <v>0</v>
      </c>
      <c r="Q974" s="47">
        <f>IFERROR(INDEX('قرائت کنتور'!A:AZ,MATCH(A974&amp;"-"&amp;"گاز",'قرائت کنتور'!B:B,0),MATCH(G974,'قرائت کنتور'!$1:$1,0)),0)</f>
        <v>0</v>
      </c>
      <c r="R974" s="47">
        <f t="shared" si="154"/>
        <v>0</v>
      </c>
      <c r="S974" s="45"/>
      <c r="T974" s="155" t="str">
        <f>IFERROR(INDEX('تعرفه ها'!A:Z,MATCH("بهای هر متر مکعب گاز مصرفی",'تعرفه ها'!$B:$B,0),MATCH(F974,'تعرفه ها'!$2:$2,0)),"---")</f>
        <v>---</v>
      </c>
      <c r="U974" s="50" t="str">
        <f t="shared" si="155"/>
        <v>---</v>
      </c>
      <c r="V974" s="50" t="str">
        <f>IFERROR(ROUND(R974*INDEX('تعرفه ها'!A:Z,MATCH("عوارض گاز به ازاء هر متر مکعب",'تعرفه ها'!$B:$B,0),MATCH(F974,'تعرفه ها'!$2:$2,0)),0),"---")</f>
        <v>---</v>
      </c>
      <c r="W974" s="50" t="str">
        <f>IFERROR(ROUND(((U974+V974)*INDEX('تعرفه ها'!A:Z,MATCH("هزینه نگهداری و تعمیرات شبکه گاز",'تعرفه ها'!$B:$B,0),MATCH(F974,'تعرفه ها'!$2:$2,0))/100),0),"---")</f>
        <v>---</v>
      </c>
      <c r="X974" s="50" t="str">
        <f>IFERROR(IF(INDEX('اطلاعات دوره'!A:Z,MATCH(G974,'اطلاعات دوره'!C:C,0),MATCH("گاز",'اطلاعات دوره'!$1:$1,0))="دارد",ROUND((U974+V974)*INDEX('تعرفه ها'!A:Z,MATCH("پیک فصلی گاز",'تعرفه ها'!$B:$B,0),MATCH(F974,'تعرفه ها'!$2:$2,0))/100,0),0),"---")</f>
        <v>---</v>
      </c>
      <c r="Y974" s="50" t="str">
        <f>IFERROR(ROUND(SUM(U974+V974+W974+X974)*INDEX('تعرفه ها'!A:Z,MATCH("مالیات گاز",'تعرفه ها'!$B:$B,0),MATCH(F974,'تعرفه ها'!$2:$2,0))/100,0),"---")</f>
        <v>---</v>
      </c>
      <c r="Z974" s="50" t="str">
        <f t="shared" si="156"/>
        <v>---</v>
      </c>
      <c r="AA974" s="50" t="str">
        <f t="shared" si="150"/>
        <v>---</v>
      </c>
      <c r="AB974" s="50" t="str">
        <f t="shared" si="157"/>
        <v>---</v>
      </c>
      <c r="AC974" s="50" t="str">
        <f t="shared" si="158"/>
        <v>---</v>
      </c>
      <c r="AD974" s="153" t="str">
        <f t="shared" si="159"/>
        <v>---</v>
      </c>
      <c r="AF974" s="155" t="str">
        <f>IFERROR(IF(INDEX(پرداخت!A:AZ,MATCH(A974&amp;" - "&amp;"گاز",پرداخت!$B:$B,0),MATCH(G974,پرداخت!$1:$1,0))="نشده","نشده","شده"),"---")</f>
        <v>---</v>
      </c>
      <c r="AH974" s="144"/>
      <c r="AI974" s="144"/>
      <c r="AJ974" s="144"/>
    </row>
    <row r="975" spans="1:36" ht="34.9" hidden="1" customHeight="1">
      <c r="A975" s="170"/>
      <c r="B975" s="47">
        <f>IFERROR(INDEX('اطلاعات انشعابات شرکتها'!A:BB,MATCH(A975,'اطلاعات انشعابات شرکتها'!A:A,0),MATCH(B$1,'اطلاعات انشعابات شرکتها'!$1:$1,0)),0)</f>
        <v>0</v>
      </c>
      <c r="C975" s="48">
        <f>IFERROR(INDEX('اطلاعات انشعابات شرکتها'!A:BB,MATCH(A975,'اطلاعات انشعابات شرکتها'!A:A,0),MATCH(C$1,'اطلاعات انشعابات شرکتها'!$1:$1,0)),0)</f>
        <v>0</v>
      </c>
      <c r="D975" s="45"/>
      <c r="E975" s="171"/>
      <c r="F975" s="170"/>
      <c r="G975" s="47" t="str">
        <f t="shared" si="151"/>
        <v>/</v>
      </c>
      <c r="H975" s="47">
        <f>IFERROR(INDEX('اطلاعات دوره'!A:Z,MATCH(G975,'اطلاعات دوره'!C:C,0),MATCH(H$1,'اطلاعات دوره'!$1:$1,0)),0)</f>
        <v>0</v>
      </c>
      <c r="I975" s="47">
        <f>IFERROR(INDEX('اطلاعات دوره'!A:Z,MATCH(G975,'اطلاعات دوره'!C:C,0),MATCH(I$1,'اطلاعات دوره'!$1:$1,0)),0)</f>
        <v>0</v>
      </c>
      <c r="J975" s="48">
        <f>IFERROR(INDEX('اطلاعات دوره'!A:Z,MATCH(G975,'اطلاعات دوره'!C:C,0),MATCH(J$1,'اطلاعات دوره'!$1:$1,0)),0)</f>
        <v>0</v>
      </c>
      <c r="K975" s="46"/>
      <c r="L975" s="158" t="str">
        <f>IFERROR(INDEX('اطلاعات دوره'!A:Z,MATCH(G975,'اطلاعات دوره'!C:C,0)-1,MATCH("عنوان",'اطلاعات دوره'!$1:$1,0)),"---")</f>
        <v>---</v>
      </c>
      <c r="M975" s="47" t="str">
        <f t="shared" si="152"/>
        <v>----</v>
      </c>
      <c r="N975" s="48" t="str">
        <f t="shared" si="153"/>
        <v>-/</v>
      </c>
      <c r="O975" s="45"/>
      <c r="P975" s="158">
        <f>IFERROR(INDEX('قرائت کنتور'!A:AZ,MATCH(A975&amp;"-"&amp;"گاز",'قرائت کنتور'!B:B,0),MATCH(L975,'قرائت کنتور'!$1:$1,0)),0)</f>
        <v>0</v>
      </c>
      <c r="Q975" s="47">
        <f>IFERROR(INDEX('قرائت کنتور'!A:AZ,MATCH(A975&amp;"-"&amp;"گاز",'قرائت کنتور'!B:B,0),MATCH(G975,'قرائت کنتور'!$1:$1,0)),0)</f>
        <v>0</v>
      </c>
      <c r="R975" s="47">
        <f t="shared" si="154"/>
        <v>0</v>
      </c>
      <c r="S975" s="45"/>
      <c r="T975" s="155" t="str">
        <f>IFERROR(INDEX('تعرفه ها'!A:Z,MATCH("بهای هر متر مکعب گاز مصرفی",'تعرفه ها'!$B:$B,0),MATCH(F975,'تعرفه ها'!$2:$2,0)),"---")</f>
        <v>---</v>
      </c>
      <c r="U975" s="50" t="str">
        <f t="shared" si="155"/>
        <v>---</v>
      </c>
      <c r="V975" s="50" t="str">
        <f>IFERROR(ROUND(R975*INDEX('تعرفه ها'!A:Z,MATCH("عوارض گاز به ازاء هر متر مکعب",'تعرفه ها'!$B:$B,0),MATCH(F975,'تعرفه ها'!$2:$2,0)),0),"---")</f>
        <v>---</v>
      </c>
      <c r="W975" s="50" t="str">
        <f>IFERROR(ROUND(((U975+V975)*INDEX('تعرفه ها'!A:Z,MATCH("هزینه نگهداری و تعمیرات شبکه گاز",'تعرفه ها'!$B:$B,0),MATCH(F975,'تعرفه ها'!$2:$2,0))/100),0),"---")</f>
        <v>---</v>
      </c>
      <c r="X975" s="50" t="str">
        <f>IFERROR(IF(INDEX('اطلاعات دوره'!A:Z,MATCH(G975,'اطلاعات دوره'!C:C,0),MATCH("گاز",'اطلاعات دوره'!$1:$1,0))="دارد",ROUND((U975+V975)*INDEX('تعرفه ها'!A:Z,MATCH("پیک فصلی گاز",'تعرفه ها'!$B:$B,0),MATCH(F975,'تعرفه ها'!$2:$2,0))/100,0),0),"---")</f>
        <v>---</v>
      </c>
      <c r="Y975" s="50" t="str">
        <f>IFERROR(ROUND(SUM(U975+V975+W975+X975)*INDEX('تعرفه ها'!A:Z,MATCH("مالیات گاز",'تعرفه ها'!$B:$B,0),MATCH(F975,'تعرفه ها'!$2:$2,0))/100,0),"---")</f>
        <v>---</v>
      </c>
      <c r="Z975" s="50" t="str">
        <f t="shared" si="156"/>
        <v>---</v>
      </c>
      <c r="AA975" s="50" t="str">
        <f t="shared" si="150"/>
        <v>---</v>
      </c>
      <c r="AB975" s="50" t="str">
        <f t="shared" si="157"/>
        <v>---</v>
      </c>
      <c r="AC975" s="50" t="str">
        <f t="shared" si="158"/>
        <v>---</v>
      </c>
      <c r="AD975" s="153" t="str">
        <f t="shared" si="159"/>
        <v>---</v>
      </c>
      <c r="AF975" s="155" t="str">
        <f>IFERROR(IF(INDEX(پرداخت!A:AZ,MATCH(A975&amp;" - "&amp;"گاز",پرداخت!$B:$B,0),MATCH(G975,پرداخت!$1:$1,0))="نشده","نشده","شده"),"---")</f>
        <v>---</v>
      </c>
      <c r="AH975" s="144"/>
      <c r="AI975" s="144"/>
      <c r="AJ975" s="144"/>
    </row>
    <row r="976" spans="1:36" ht="34.9" hidden="1" customHeight="1">
      <c r="A976" s="170"/>
      <c r="B976" s="47">
        <f>IFERROR(INDEX('اطلاعات انشعابات شرکتها'!A:BB,MATCH(A976,'اطلاعات انشعابات شرکتها'!A:A,0),MATCH(B$1,'اطلاعات انشعابات شرکتها'!$1:$1,0)),0)</f>
        <v>0</v>
      </c>
      <c r="C976" s="48">
        <f>IFERROR(INDEX('اطلاعات انشعابات شرکتها'!A:BB,MATCH(A976,'اطلاعات انشعابات شرکتها'!A:A,0),MATCH(C$1,'اطلاعات انشعابات شرکتها'!$1:$1,0)),0)</f>
        <v>0</v>
      </c>
      <c r="D976" s="45"/>
      <c r="E976" s="171"/>
      <c r="F976" s="170"/>
      <c r="G976" s="47" t="str">
        <f t="shared" si="151"/>
        <v>/</v>
      </c>
      <c r="H976" s="47">
        <f>IFERROR(INDEX('اطلاعات دوره'!A:Z,MATCH(G976,'اطلاعات دوره'!C:C,0),MATCH(H$1,'اطلاعات دوره'!$1:$1,0)),0)</f>
        <v>0</v>
      </c>
      <c r="I976" s="47">
        <f>IFERROR(INDEX('اطلاعات دوره'!A:Z,MATCH(G976,'اطلاعات دوره'!C:C,0),MATCH(I$1,'اطلاعات دوره'!$1:$1,0)),0)</f>
        <v>0</v>
      </c>
      <c r="J976" s="48">
        <f>IFERROR(INDEX('اطلاعات دوره'!A:Z,MATCH(G976,'اطلاعات دوره'!C:C,0),MATCH(J$1,'اطلاعات دوره'!$1:$1,0)),0)</f>
        <v>0</v>
      </c>
      <c r="K976" s="46"/>
      <c r="L976" s="158" t="str">
        <f>IFERROR(INDEX('اطلاعات دوره'!A:Z,MATCH(G976,'اطلاعات دوره'!C:C,0)-1,MATCH("عنوان",'اطلاعات دوره'!$1:$1,0)),"---")</f>
        <v>---</v>
      </c>
      <c r="M976" s="47" t="str">
        <f t="shared" si="152"/>
        <v>----</v>
      </c>
      <c r="N976" s="48" t="str">
        <f t="shared" si="153"/>
        <v>-/</v>
      </c>
      <c r="O976" s="45"/>
      <c r="P976" s="158">
        <f>IFERROR(INDEX('قرائت کنتور'!A:AZ,MATCH(A976&amp;"-"&amp;"گاز",'قرائت کنتور'!B:B,0),MATCH(L976,'قرائت کنتور'!$1:$1,0)),0)</f>
        <v>0</v>
      </c>
      <c r="Q976" s="47">
        <f>IFERROR(INDEX('قرائت کنتور'!A:AZ,MATCH(A976&amp;"-"&amp;"گاز",'قرائت کنتور'!B:B,0),MATCH(G976,'قرائت کنتور'!$1:$1,0)),0)</f>
        <v>0</v>
      </c>
      <c r="R976" s="47">
        <f t="shared" si="154"/>
        <v>0</v>
      </c>
      <c r="S976" s="45"/>
      <c r="T976" s="155" t="str">
        <f>IFERROR(INDEX('تعرفه ها'!A:Z,MATCH("بهای هر متر مکعب گاز مصرفی",'تعرفه ها'!$B:$B,0),MATCH(F976,'تعرفه ها'!$2:$2,0)),"---")</f>
        <v>---</v>
      </c>
      <c r="U976" s="50" t="str">
        <f t="shared" si="155"/>
        <v>---</v>
      </c>
      <c r="V976" s="50" t="str">
        <f>IFERROR(ROUND(R976*INDEX('تعرفه ها'!A:Z,MATCH("عوارض گاز به ازاء هر متر مکعب",'تعرفه ها'!$B:$B,0),MATCH(F976,'تعرفه ها'!$2:$2,0)),0),"---")</f>
        <v>---</v>
      </c>
      <c r="W976" s="50" t="str">
        <f>IFERROR(ROUND(((U976+V976)*INDEX('تعرفه ها'!A:Z,MATCH("هزینه نگهداری و تعمیرات شبکه گاز",'تعرفه ها'!$B:$B,0),MATCH(F976,'تعرفه ها'!$2:$2,0))/100),0),"---")</f>
        <v>---</v>
      </c>
      <c r="X976" s="50" t="str">
        <f>IFERROR(IF(INDEX('اطلاعات دوره'!A:Z,MATCH(G976,'اطلاعات دوره'!C:C,0),MATCH("گاز",'اطلاعات دوره'!$1:$1,0))="دارد",ROUND((U976+V976)*INDEX('تعرفه ها'!A:Z,MATCH("پیک فصلی گاز",'تعرفه ها'!$B:$B,0),MATCH(F976,'تعرفه ها'!$2:$2,0))/100,0),0),"---")</f>
        <v>---</v>
      </c>
      <c r="Y976" s="50" t="str">
        <f>IFERROR(ROUND(SUM(U976+V976+W976+X976)*INDEX('تعرفه ها'!A:Z,MATCH("مالیات گاز",'تعرفه ها'!$B:$B,0),MATCH(F976,'تعرفه ها'!$2:$2,0))/100,0),"---")</f>
        <v>---</v>
      </c>
      <c r="Z976" s="50" t="str">
        <f t="shared" si="156"/>
        <v>---</v>
      </c>
      <c r="AA976" s="50" t="str">
        <f t="shared" si="150"/>
        <v>---</v>
      </c>
      <c r="AB976" s="50" t="str">
        <f t="shared" si="157"/>
        <v>---</v>
      </c>
      <c r="AC976" s="50" t="str">
        <f t="shared" si="158"/>
        <v>---</v>
      </c>
      <c r="AD976" s="153" t="str">
        <f t="shared" si="159"/>
        <v>---</v>
      </c>
      <c r="AF976" s="155" t="str">
        <f>IFERROR(IF(INDEX(پرداخت!A:AZ,MATCH(A976&amp;" - "&amp;"گاز",پرداخت!$B:$B,0),MATCH(G976,پرداخت!$1:$1,0))="نشده","نشده","شده"),"---")</f>
        <v>---</v>
      </c>
      <c r="AH976" s="144"/>
      <c r="AI976" s="144"/>
      <c r="AJ976" s="144"/>
    </row>
    <row r="977" spans="1:36" ht="34.9" hidden="1" customHeight="1">
      <c r="A977" s="170"/>
      <c r="B977" s="47">
        <f>IFERROR(INDEX('اطلاعات انشعابات شرکتها'!A:BB,MATCH(A977,'اطلاعات انشعابات شرکتها'!A:A,0),MATCH(B$1,'اطلاعات انشعابات شرکتها'!$1:$1,0)),0)</f>
        <v>0</v>
      </c>
      <c r="C977" s="48">
        <f>IFERROR(INDEX('اطلاعات انشعابات شرکتها'!A:BB,MATCH(A977,'اطلاعات انشعابات شرکتها'!A:A,0),MATCH(C$1,'اطلاعات انشعابات شرکتها'!$1:$1,0)),0)</f>
        <v>0</v>
      </c>
      <c r="D977" s="45"/>
      <c r="E977" s="171"/>
      <c r="F977" s="170"/>
      <c r="G977" s="47" t="str">
        <f t="shared" si="151"/>
        <v>/</v>
      </c>
      <c r="H977" s="47">
        <f>IFERROR(INDEX('اطلاعات دوره'!A:Z,MATCH(G977,'اطلاعات دوره'!C:C,0),MATCH(H$1,'اطلاعات دوره'!$1:$1,0)),0)</f>
        <v>0</v>
      </c>
      <c r="I977" s="47">
        <f>IFERROR(INDEX('اطلاعات دوره'!A:Z,MATCH(G977,'اطلاعات دوره'!C:C,0),MATCH(I$1,'اطلاعات دوره'!$1:$1,0)),0)</f>
        <v>0</v>
      </c>
      <c r="J977" s="48">
        <f>IFERROR(INDEX('اطلاعات دوره'!A:Z,MATCH(G977,'اطلاعات دوره'!C:C,0),MATCH(J$1,'اطلاعات دوره'!$1:$1,0)),0)</f>
        <v>0</v>
      </c>
      <c r="K977" s="46"/>
      <c r="L977" s="158" t="str">
        <f>IFERROR(INDEX('اطلاعات دوره'!A:Z,MATCH(G977,'اطلاعات دوره'!C:C,0)-1,MATCH("عنوان",'اطلاعات دوره'!$1:$1,0)),"---")</f>
        <v>---</v>
      </c>
      <c r="M977" s="47" t="str">
        <f t="shared" si="152"/>
        <v>----</v>
      </c>
      <c r="N977" s="48" t="str">
        <f t="shared" si="153"/>
        <v>-/</v>
      </c>
      <c r="O977" s="45"/>
      <c r="P977" s="158">
        <f>IFERROR(INDEX('قرائت کنتور'!A:AZ,MATCH(A977&amp;"-"&amp;"گاز",'قرائت کنتور'!B:B,0),MATCH(L977,'قرائت کنتور'!$1:$1,0)),0)</f>
        <v>0</v>
      </c>
      <c r="Q977" s="47">
        <f>IFERROR(INDEX('قرائت کنتور'!A:AZ,MATCH(A977&amp;"-"&amp;"گاز",'قرائت کنتور'!B:B,0),MATCH(G977,'قرائت کنتور'!$1:$1,0)),0)</f>
        <v>0</v>
      </c>
      <c r="R977" s="47">
        <f t="shared" si="154"/>
        <v>0</v>
      </c>
      <c r="S977" s="45"/>
      <c r="T977" s="155" t="str">
        <f>IFERROR(INDEX('تعرفه ها'!A:Z,MATCH("بهای هر متر مکعب گاز مصرفی",'تعرفه ها'!$B:$B,0),MATCH(F977,'تعرفه ها'!$2:$2,0)),"---")</f>
        <v>---</v>
      </c>
      <c r="U977" s="50" t="str">
        <f t="shared" si="155"/>
        <v>---</v>
      </c>
      <c r="V977" s="50" t="str">
        <f>IFERROR(ROUND(R977*INDEX('تعرفه ها'!A:Z,MATCH("عوارض گاز به ازاء هر متر مکعب",'تعرفه ها'!$B:$B,0),MATCH(F977,'تعرفه ها'!$2:$2,0)),0),"---")</f>
        <v>---</v>
      </c>
      <c r="W977" s="50" t="str">
        <f>IFERROR(ROUND(((U977+V977)*INDEX('تعرفه ها'!A:Z,MATCH("هزینه نگهداری و تعمیرات شبکه گاز",'تعرفه ها'!$B:$B,0),MATCH(F977,'تعرفه ها'!$2:$2,0))/100),0),"---")</f>
        <v>---</v>
      </c>
      <c r="X977" s="50" t="str">
        <f>IFERROR(IF(INDEX('اطلاعات دوره'!A:Z,MATCH(G977,'اطلاعات دوره'!C:C,0),MATCH("گاز",'اطلاعات دوره'!$1:$1,0))="دارد",ROUND((U977+V977)*INDEX('تعرفه ها'!A:Z,MATCH("پیک فصلی گاز",'تعرفه ها'!$B:$B,0),MATCH(F977,'تعرفه ها'!$2:$2,0))/100,0),0),"---")</f>
        <v>---</v>
      </c>
      <c r="Y977" s="50" t="str">
        <f>IFERROR(ROUND(SUM(U977+V977+W977+X977)*INDEX('تعرفه ها'!A:Z,MATCH("مالیات گاز",'تعرفه ها'!$B:$B,0),MATCH(F977,'تعرفه ها'!$2:$2,0))/100,0),"---")</f>
        <v>---</v>
      </c>
      <c r="Z977" s="50" t="str">
        <f t="shared" si="156"/>
        <v>---</v>
      </c>
      <c r="AA977" s="50" t="str">
        <f t="shared" si="150"/>
        <v>---</v>
      </c>
      <c r="AB977" s="50" t="str">
        <f t="shared" si="157"/>
        <v>---</v>
      </c>
      <c r="AC977" s="50" t="str">
        <f t="shared" si="158"/>
        <v>---</v>
      </c>
      <c r="AD977" s="153" t="str">
        <f t="shared" si="159"/>
        <v>---</v>
      </c>
      <c r="AF977" s="155" t="str">
        <f>IFERROR(IF(INDEX(پرداخت!A:AZ,MATCH(A977&amp;" - "&amp;"گاز",پرداخت!$B:$B,0),MATCH(G977,پرداخت!$1:$1,0))="نشده","نشده","شده"),"---")</f>
        <v>---</v>
      </c>
      <c r="AH977" s="144"/>
      <c r="AI977" s="144"/>
      <c r="AJ977" s="144"/>
    </row>
    <row r="978" spans="1:36" ht="34.9" hidden="1" customHeight="1">
      <c r="A978" s="170"/>
      <c r="B978" s="47">
        <f>IFERROR(INDEX('اطلاعات انشعابات شرکتها'!A:BB,MATCH(A978,'اطلاعات انشعابات شرکتها'!A:A,0),MATCH(B$1,'اطلاعات انشعابات شرکتها'!$1:$1,0)),0)</f>
        <v>0</v>
      </c>
      <c r="C978" s="48">
        <f>IFERROR(INDEX('اطلاعات انشعابات شرکتها'!A:BB,MATCH(A978,'اطلاعات انشعابات شرکتها'!A:A,0),MATCH(C$1,'اطلاعات انشعابات شرکتها'!$1:$1,0)),0)</f>
        <v>0</v>
      </c>
      <c r="D978" s="45"/>
      <c r="E978" s="171"/>
      <c r="F978" s="170"/>
      <c r="G978" s="47" t="str">
        <f t="shared" si="151"/>
        <v>/</v>
      </c>
      <c r="H978" s="47">
        <f>IFERROR(INDEX('اطلاعات دوره'!A:Z,MATCH(G978,'اطلاعات دوره'!C:C,0),MATCH(H$1,'اطلاعات دوره'!$1:$1,0)),0)</f>
        <v>0</v>
      </c>
      <c r="I978" s="47">
        <f>IFERROR(INDEX('اطلاعات دوره'!A:Z,MATCH(G978,'اطلاعات دوره'!C:C,0),MATCH(I$1,'اطلاعات دوره'!$1:$1,0)),0)</f>
        <v>0</v>
      </c>
      <c r="J978" s="48">
        <f>IFERROR(INDEX('اطلاعات دوره'!A:Z,MATCH(G978,'اطلاعات دوره'!C:C,0),MATCH(J$1,'اطلاعات دوره'!$1:$1,0)),0)</f>
        <v>0</v>
      </c>
      <c r="K978" s="46"/>
      <c r="L978" s="158" t="str">
        <f>IFERROR(INDEX('اطلاعات دوره'!A:Z,MATCH(G978,'اطلاعات دوره'!C:C,0)-1,MATCH("عنوان",'اطلاعات دوره'!$1:$1,0)),"---")</f>
        <v>---</v>
      </c>
      <c r="M978" s="47" t="str">
        <f t="shared" si="152"/>
        <v>----</v>
      </c>
      <c r="N978" s="48" t="str">
        <f t="shared" si="153"/>
        <v>-/</v>
      </c>
      <c r="O978" s="45"/>
      <c r="P978" s="158">
        <f>IFERROR(INDEX('قرائت کنتور'!A:AZ,MATCH(A978&amp;"-"&amp;"گاز",'قرائت کنتور'!B:B,0),MATCH(L978,'قرائت کنتور'!$1:$1,0)),0)</f>
        <v>0</v>
      </c>
      <c r="Q978" s="47">
        <f>IFERROR(INDEX('قرائت کنتور'!A:AZ,MATCH(A978&amp;"-"&amp;"گاز",'قرائت کنتور'!B:B,0),MATCH(G978,'قرائت کنتور'!$1:$1,0)),0)</f>
        <v>0</v>
      </c>
      <c r="R978" s="47">
        <f t="shared" si="154"/>
        <v>0</v>
      </c>
      <c r="S978" s="45"/>
      <c r="T978" s="155" t="str">
        <f>IFERROR(INDEX('تعرفه ها'!A:Z,MATCH("بهای هر متر مکعب گاز مصرفی",'تعرفه ها'!$B:$B,0),MATCH(F978,'تعرفه ها'!$2:$2,0)),"---")</f>
        <v>---</v>
      </c>
      <c r="U978" s="50" t="str">
        <f t="shared" si="155"/>
        <v>---</v>
      </c>
      <c r="V978" s="50" t="str">
        <f>IFERROR(ROUND(R978*INDEX('تعرفه ها'!A:Z,MATCH("عوارض گاز به ازاء هر متر مکعب",'تعرفه ها'!$B:$B,0),MATCH(F978,'تعرفه ها'!$2:$2,0)),0),"---")</f>
        <v>---</v>
      </c>
      <c r="W978" s="50" t="str">
        <f>IFERROR(ROUND(((U978+V978)*INDEX('تعرفه ها'!A:Z,MATCH("هزینه نگهداری و تعمیرات شبکه گاز",'تعرفه ها'!$B:$B,0),MATCH(F978,'تعرفه ها'!$2:$2,0))/100),0),"---")</f>
        <v>---</v>
      </c>
      <c r="X978" s="50" t="str">
        <f>IFERROR(IF(INDEX('اطلاعات دوره'!A:Z,MATCH(G978,'اطلاعات دوره'!C:C,0),MATCH("گاز",'اطلاعات دوره'!$1:$1,0))="دارد",ROUND((U978+V978)*INDEX('تعرفه ها'!A:Z,MATCH("پیک فصلی گاز",'تعرفه ها'!$B:$B,0),MATCH(F978,'تعرفه ها'!$2:$2,0))/100,0),0),"---")</f>
        <v>---</v>
      </c>
      <c r="Y978" s="50" t="str">
        <f>IFERROR(ROUND(SUM(U978+V978+W978+X978)*INDEX('تعرفه ها'!A:Z,MATCH("مالیات گاز",'تعرفه ها'!$B:$B,0),MATCH(F978,'تعرفه ها'!$2:$2,0))/100,0),"---")</f>
        <v>---</v>
      </c>
      <c r="Z978" s="50" t="str">
        <f t="shared" si="156"/>
        <v>---</v>
      </c>
      <c r="AA978" s="50" t="str">
        <f t="shared" si="150"/>
        <v>---</v>
      </c>
      <c r="AB978" s="50" t="str">
        <f t="shared" si="157"/>
        <v>---</v>
      </c>
      <c r="AC978" s="50" t="str">
        <f t="shared" si="158"/>
        <v>---</v>
      </c>
      <c r="AD978" s="153" t="str">
        <f t="shared" si="159"/>
        <v>---</v>
      </c>
      <c r="AF978" s="155" t="str">
        <f>IFERROR(IF(INDEX(پرداخت!A:AZ,MATCH(A978&amp;" - "&amp;"گاز",پرداخت!$B:$B,0),MATCH(G978,پرداخت!$1:$1,0))="نشده","نشده","شده"),"---")</f>
        <v>---</v>
      </c>
      <c r="AH978" s="144"/>
      <c r="AI978" s="144"/>
      <c r="AJ978" s="144"/>
    </row>
    <row r="979" spans="1:36" ht="34.9" hidden="1" customHeight="1">
      <c r="A979" s="170"/>
      <c r="B979" s="47">
        <f>IFERROR(INDEX('اطلاعات انشعابات شرکتها'!A:BB,MATCH(A979,'اطلاعات انشعابات شرکتها'!A:A,0),MATCH(B$1,'اطلاعات انشعابات شرکتها'!$1:$1,0)),0)</f>
        <v>0</v>
      </c>
      <c r="C979" s="48">
        <f>IFERROR(INDEX('اطلاعات انشعابات شرکتها'!A:BB,MATCH(A979,'اطلاعات انشعابات شرکتها'!A:A,0),MATCH(C$1,'اطلاعات انشعابات شرکتها'!$1:$1,0)),0)</f>
        <v>0</v>
      </c>
      <c r="D979" s="45"/>
      <c r="E979" s="171"/>
      <c r="F979" s="170"/>
      <c r="G979" s="47" t="str">
        <f t="shared" si="151"/>
        <v>/</v>
      </c>
      <c r="H979" s="47">
        <f>IFERROR(INDEX('اطلاعات دوره'!A:Z,MATCH(G979,'اطلاعات دوره'!C:C,0),MATCH(H$1,'اطلاعات دوره'!$1:$1,0)),0)</f>
        <v>0</v>
      </c>
      <c r="I979" s="47">
        <f>IFERROR(INDEX('اطلاعات دوره'!A:Z,MATCH(G979,'اطلاعات دوره'!C:C,0),MATCH(I$1,'اطلاعات دوره'!$1:$1,0)),0)</f>
        <v>0</v>
      </c>
      <c r="J979" s="48">
        <f>IFERROR(INDEX('اطلاعات دوره'!A:Z,MATCH(G979,'اطلاعات دوره'!C:C,0),MATCH(J$1,'اطلاعات دوره'!$1:$1,0)),0)</f>
        <v>0</v>
      </c>
      <c r="K979" s="46"/>
      <c r="L979" s="158" t="str">
        <f>IFERROR(INDEX('اطلاعات دوره'!A:Z,MATCH(G979,'اطلاعات دوره'!C:C,0)-1,MATCH("عنوان",'اطلاعات دوره'!$1:$1,0)),"---")</f>
        <v>---</v>
      </c>
      <c r="M979" s="47" t="str">
        <f t="shared" si="152"/>
        <v>----</v>
      </c>
      <c r="N979" s="48" t="str">
        <f t="shared" si="153"/>
        <v>-/</v>
      </c>
      <c r="O979" s="45"/>
      <c r="P979" s="158">
        <f>IFERROR(INDEX('قرائت کنتور'!A:AZ,MATCH(A979&amp;"-"&amp;"گاز",'قرائت کنتور'!B:B,0),MATCH(L979,'قرائت کنتور'!$1:$1,0)),0)</f>
        <v>0</v>
      </c>
      <c r="Q979" s="47">
        <f>IFERROR(INDEX('قرائت کنتور'!A:AZ,MATCH(A979&amp;"-"&amp;"گاز",'قرائت کنتور'!B:B,0),MATCH(G979,'قرائت کنتور'!$1:$1,0)),0)</f>
        <v>0</v>
      </c>
      <c r="R979" s="47">
        <f t="shared" si="154"/>
        <v>0</v>
      </c>
      <c r="S979" s="45"/>
      <c r="T979" s="155" t="str">
        <f>IFERROR(INDEX('تعرفه ها'!A:Z,MATCH("بهای هر متر مکعب گاز مصرفی",'تعرفه ها'!$B:$B,0),MATCH(F979,'تعرفه ها'!$2:$2,0)),"---")</f>
        <v>---</v>
      </c>
      <c r="U979" s="50" t="str">
        <f t="shared" si="155"/>
        <v>---</v>
      </c>
      <c r="V979" s="50" t="str">
        <f>IFERROR(ROUND(R979*INDEX('تعرفه ها'!A:Z,MATCH("عوارض گاز به ازاء هر متر مکعب",'تعرفه ها'!$B:$B,0),MATCH(F979,'تعرفه ها'!$2:$2,0)),0),"---")</f>
        <v>---</v>
      </c>
      <c r="W979" s="50" t="str">
        <f>IFERROR(ROUND(((U979+V979)*INDEX('تعرفه ها'!A:Z,MATCH("هزینه نگهداری و تعمیرات شبکه گاز",'تعرفه ها'!$B:$B,0),MATCH(F979,'تعرفه ها'!$2:$2,0))/100),0),"---")</f>
        <v>---</v>
      </c>
      <c r="X979" s="50" t="str">
        <f>IFERROR(IF(INDEX('اطلاعات دوره'!A:Z,MATCH(G979,'اطلاعات دوره'!C:C,0),MATCH("گاز",'اطلاعات دوره'!$1:$1,0))="دارد",ROUND((U979+V979)*INDEX('تعرفه ها'!A:Z,MATCH("پیک فصلی گاز",'تعرفه ها'!$B:$B,0),MATCH(F979,'تعرفه ها'!$2:$2,0))/100,0),0),"---")</f>
        <v>---</v>
      </c>
      <c r="Y979" s="50" t="str">
        <f>IFERROR(ROUND(SUM(U979+V979+W979+X979)*INDEX('تعرفه ها'!A:Z,MATCH("مالیات گاز",'تعرفه ها'!$B:$B,0),MATCH(F979,'تعرفه ها'!$2:$2,0))/100,0),"---")</f>
        <v>---</v>
      </c>
      <c r="Z979" s="50" t="str">
        <f t="shared" si="156"/>
        <v>---</v>
      </c>
      <c r="AA979" s="50" t="str">
        <f t="shared" si="150"/>
        <v>---</v>
      </c>
      <c r="AB979" s="50" t="str">
        <f t="shared" si="157"/>
        <v>---</v>
      </c>
      <c r="AC979" s="50" t="str">
        <f t="shared" si="158"/>
        <v>---</v>
      </c>
      <c r="AD979" s="153" t="str">
        <f t="shared" si="159"/>
        <v>---</v>
      </c>
      <c r="AF979" s="155" t="str">
        <f>IFERROR(IF(INDEX(پرداخت!A:AZ,MATCH(A979&amp;" - "&amp;"گاز",پرداخت!$B:$B,0),MATCH(G979,پرداخت!$1:$1,0))="نشده","نشده","شده"),"---")</f>
        <v>---</v>
      </c>
      <c r="AH979" s="144"/>
      <c r="AI979" s="144"/>
      <c r="AJ979" s="144"/>
    </row>
    <row r="980" spans="1:36" ht="34.9" hidden="1" customHeight="1">
      <c r="A980" s="170"/>
      <c r="B980" s="47">
        <f>IFERROR(INDEX('اطلاعات انشعابات شرکتها'!A:BB,MATCH(A980,'اطلاعات انشعابات شرکتها'!A:A,0),MATCH(B$1,'اطلاعات انشعابات شرکتها'!$1:$1,0)),0)</f>
        <v>0</v>
      </c>
      <c r="C980" s="48">
        <f>IFERROR(INDEX('اطلاعات انشعابات شرکتها'!A:BB,MATCH(A980,'اطلاعات انشعابات شرکتها'!A:A,0),MATCH(C$1,'اطلاعات انشعابات شرکتها'!$1:$1,0)),0)</f>
        <v>0</v>
      </c>
      <c r="D980" s="45"/>
      <c r="E980" s="171"/>
      <c r="F980" s="170"/>
      <c r="G980" s="47" t="str">
        <f t="shared" si="151"/>
        <v>/</v>
      </c>
      <c r="H980" s="47">
        <f>IFERROR(INDEX('اطلاعات دوره'!A:Z,MATCH(G980,'اطلاعات دوره'!C:C,0),MATCH(H$1,'اطلاعات دوره'!$1:$1,0)),0)</f>
        <v>0</v>
      </c>
      <c r="I980" s="47">
        <f>IFERROR(INDEX('اطلاعات دوره'!A:Z,MATCH(G980,'اطلاعات دوره'!C:C,0),MATCH(I$1,'اطلاعات دوره'!$1:$1,0)),0)</f>
        <v>0</v>
      </c>
      <c r="J980" s="48">
        <f>IFERROR(INDEX('اطلاعات دوره'!A:Z,MATCH(G980,'اطلاعات دوره'!C:C,0),MATCH(J$1,'اطلاعات دوره'!$1:$1,0)),0)</f>
        <v>0</v>
      </c>
      <c r="K980" s="46"/>
      <c r="L980" s="158" t="str">
        <f>IFERROR(INDEX('اطلاعات دوره'!A:Z,MATCH(G980,'اطلاعات دوره'!C:C,0)-1,MATCH("عنوان",'اطلاعات دوره'!$1:$1,0)),"---")</f>
        <v>---</v>
      </c>
      <c r="M980" s="47" t="str">
        <f t="shared" si="152"/>
        <v>----</v>
      </c>
      <c r="N980" s="48" t="str">
        <f t="shared" si="153"/>
        <v>-/</v>
      </c>
      <c r="O980" s="45"/>
      <c r="P980" s="158">
        <f>IFERROR(INDEX('قرائت کنتور'!A:AZ,MATCH(A980&amp;"-"&amp;"گاز",'قرائت کنتور'!B:B,0),MATCH(L980,'قرائت کنتور'!$1:$1,0)),0)</f>
        <v>0</v>
      </c>
      <c r="Q980" s="47">
        <f>IFERROR(INDEX('قرائت کنتور'!A:AZ,MATCH(A980&amp;"-"&amp;"گاز",'قرائت کنتور'!B:B,0),MATCH(G980,'قرائت کنتور'!$1:$1,0)),0)</f>
        <v>0</v>
      </c>
      <c r="R980" s="47">
        <f t="shared" si="154"/>
        <v>0</v>
      </c>
      <c r="S980" s="45"/>
      <c r="T980" s="155" t="str">
        <f>IFERROR(INDEX('تعرفه ها'!A:Z,MATCH("بهای هر متر مکعب گاز مصرفی",'تعرفه ها'!$B:$B,0),MATCH(F980,'تعرفه ها'!$2:$2,0)),"---")</f>
        <v>---</v>
      </c>
      <c r="U980" s="50" t="str">
        <f t="shared" si="155"/>
        <v>---</v>
      </c>
      <c r="V980" s="50" t="str">
        <f>IFERROR(ROUND(R980*INDEX('تعرفه ها'!A:Z,MATCH("عوارض گاز به ازاء هر متر مکعب",'تعرفه ها'!$B:$B,0),MATCH(F980,'تعرفه ها'!$2:$2,0)),0),"---")</f>
        <v>---</v>
      </c>
      <c r="W980" s="50" t="str">
        <f>IFERROR(ROUND(((U980+V980)*INDEX('تعرفه ها'!A:Z,MATCH("هزینه نگهداری و تعمیرات شبکه گاز",'تعرفه ها'!$B:$B,0),MATCH(F980,'تعرفه ها'!$2:$2,0))/100),0),"---")</f>
        <v>---</v>
      </c>
      <c r="X980" s="50" t="str">
        <f>IFERROR(IF(INDEX('اطلاعات دوره'!A:Z,MATCH(G980,'اطلاعات دوره'!C:C,0),MATCH("گاز",'اطلاعات دوره'!$1:$1,0))="دارد",ROUND((U980+V980)*INDEX('تعرفه ها'!A:Z,MATCH("پیک فصلی گاز",'تعرفه ها'!$B:$B,0),MATCH(F980,'تعرفه ها'!$2:$2,0))/100,0),0),"---")</f>
        <v>---</v>
      </c>
      <c r="Y980" s="50" t="str">
        <f>IFERROR(ROUND(SUM(U980+V980+W980+X980)*INDEX('تعرفه ها'!A:Z,MATCH("مالیات گاز",'تعرفه ها'!$B:$B,0),MATCH(F980,'تعرفه ها'!$2:$2,0))/100,0),"---")</f>
        <v>---</v>
      </c>
      <c r="Z980" s="50" t="str">
        <f t="shared" si="156"/>
        <v>---</v>
      </c>
      <c r="AA980" s="50" t="str">
        <f t="shared" si="150"/>
        <v>---</v>
      </c>
      <c r="AB980" s="50" t="str">
        <f t="shared" si="157"/>
        <v>---</v>
      </c>
      <c r="AC980" s="50" t="str">
        <f t="shared" si="158"/>
        <v>---</v>
      </c>
      <c r="AD980" s="153" t="str">
        <f t="shared" si="159"/>
        <v>---</v>
      </c>
      <c r="AF980" s="155" t="str">
        <f>IFERROR(IF(INDEX(پرداخت!A:AZ,MATCH(A980&amp;" - "&amp;"گاز",پرداخت!$B:$B,0),MATCH(G980,پرداخت!$1:$1,0))="نشده","نشده","شده"),"---")</f>
        <v>---</v>
      </c>
      <c r="AH980" s="144"/>
      <c r="AI980" s="144"/>
      <c r="AJ980" s="144"/>
    </row>
    <row r="981" spans="1:36" ht="34.9" hidden="1" customHeight="1">
      <c r="A981" s="170"/>
      <c r="B981" s="47">
        <f>IFERROR(INDEX('اطلاعات انشعابات شرکتها'!A:BB,MATCH(A981,'اطلاعات انشعابات شرکتها'!A:A,0),MATCH(B$1,'اطلاعات انشعابات شرکتها'!$1:$1,0)),0)</f>
        <v>0</v>
      </c>
      <c r="C981" s="48">
        <f>IFERROR(INDEX('اطلاعات انشعابات شرکتها'!A:BB,MATCH(A981,'اطلاعات انشعابات شرکتها'!A:A,0),MATCH(C$1,'اطلاعات انشعابات شرکتها'!$1:$1,0)),0)</f>
        <v>0</v>
      </c>
      <c r="D981" s="45"/>
      <c r="E981" s="171"/>
      <c r="F981" s="170"/>
      <c r="G981" s="47" t="str">
        <f t="shared" si="151"/>
        <v>/</v>
      </c>
      <c r="H981" s="47">
        <f>IFERROR(INDEX('اطلاعات دوره'!A:Z,MATCH(G981,'اطلاعات دوره'!C:C,0),MATCH(H$1,'اطلاعات دوره'!$1:$1,0)),0)</f>
        <v>0</v>
      </c>
      <c r="I981" s="47">
        <f>IFERROR(INDEX('اطلاعات دوره'!A:Z,MATCH(G981,'اطلاعات دوره'!C:C,0),MATCH(I$1,'اطلاعات دوره'!$1:$1,0)),0)</f>
        <v>0</v>
      </c>
      <c r="J981" s="48">
        <f>IFERROR(INDEX('اطلاعات دوره'!A:Z,MATCH(G981,'اطلاعات دوره'!C:C,0),MATCH(J$1,'اطلاعات دوره'!$1:$1,0)),0)</f>
        <v>0</v>
      </c>
      <c r="K981" s="46"/>
      <c r="L981" s="158" t="str">
        <f>IFERROR(INDEX('اطلاعات دوره'!A:Z,MATCH(G981,'اطلاعات دوره'!C:C,0)-1,MATCH("عنوان",'اطلاعات دوره'!$1:$1,0)),"---")</f>
        <v>---</v>
      </c>
      <c r="M981" s="47" t="str">
        <f t="shared" si="152"/>
        <v>----</v>
      </c>
      <c r="N981" s="48" t="str">
        <f t="shared" si="153"/>
        <v>-/</v>
      </c>
      <c r="O981" s="45"/>
      <c r="P981" s="158">
        <f>IFERROR(INDEX('قرائت کنتور'!A:AZ,MATCH(A981&amp;"-"&amp;"گاز",'قرائت کنتور'!B:B,0),MATCH(L981,'قرائت کنتور'!$1:$1,0)),0)</f>
        <v>0</v>
      </c>
      <c r="Q981" s="47">
        <f>IFERROR(INDEX('قرائت کنتور'!A:AZ,MATCH(A981&amp;"-"&amp;"گاز",'قرائت کنتور'!B:B,0),MATCH(G981,'قرائت کنتور'!$1:$1,0)),0)</f>
        <v>0</v>
      </c>
      <c r="R981" s="47">
        <f t="shared" si="154"/>
        <v>0</v>
      </c>
      <c r="S981" s="45"/>
      <c r="T981" s="155" t="str">
        <f>IFERROR(INDEX('تعرفه ها'!A:Z,MATCH("بهای هر متر مکعب گاز مصرفی",'تعرفه ها'!$B:$B,0),MATCH(F981,'تعرفه ها'!$2:$2,0)),"---")</f>
        <v>---</v>
      </c>
      <c r="U981" s="50" t="str">
        <f t="shared" si="155"/>
        <v>---</v>
      </c>
      <c r="V981" s="50" t="str">
        <f>IFERROR(ROUND(R981*INDEX('تعرفه ها'!A:Z,MATCH("عوارض گاز به ازاء هر متر مکعب",'تعرفه ها'!$B:$B,0),MATCH(F981,'تعرفه ها'!$2:$2,0)),0),"---")</f>
        <v>---</v>
      </c>
      <c r="W981" s="50" t="str">
        <f>IFERROR(ROUND(((U981+V981)*INDEX('تعرفه ها'!A:Z,MATCH("هزینه نگهداری و تعمیرات شبکه گاز",'تعرفه ها'!$B:$B,0),MATCH(F981,'تعرفه ها'!$2:$2,0))/100),0),"---")</f>
        <v>---</v>
      </c>
      <c r="X981" s="50" t="str">
        <f>IFERROR(IF(INDEX('اطلاعات دوره'!A:Z,MATCH(G981,'اطلاعات دوره'!C:C,0),MATCH("گاز",'اطلاعات دوره'!$1:$1,0))="دارد",ROUND((U981+V981)*INDEX('تعرفه ها'!A:Z,MATCH("پیک فصلی گاز",'تعرفه ها'!$B:$B,0),MATCH(F981,'تعرفه ها'!$2:$2,0))/100,0),0),"---")</f>
        <v>---</v>
      </c>
      <c r="Y981" s="50" t="str">
        <f>IFERROR(ROUND(SUM(U981+V981+W981+X981)*INDEX('تعرفه ها'!A:Z,MATCH("مالیات گاز",'تعرفه ها'!$B:$B,0),MATCH(F981,'تعرفه ها'!$2:$2,0))/100,0),"---")</f>
        <v>---</v>
      </c>
      <c r="Z981" s="50" t="str">
        <f t="shared" si="156"/>
        <v>---</v>
      </c>
      <c r="AA981" s="50" t="str">
        <f t="shared" si="150"/>
        <v>---</v>
      </c>
      <c r="AB981" s="50" t="str">
        <f t="shared" si="157"/>
        <v>---</v>
      </c>
      <c r="AC981" s="50" t="str">
        <f t="shared" si="158"/>
        <v>---</v>
      </c>
      <c r="AD981" s="153" t="str">
        <f t="shared" si="159"/>
        <v>---</v>
      </c>
      <c r="AF981" s="155" t="str">
        <f>IFERROR(IF(INDEX(پرداخت!A:AZ,MATCH(A981&amp;" - "&amp;"گاز",پرداخت!$B:$B,0),MATCH(G981,پرداخت!$1:$1,0))="نشده","نشده","شده"),"---")</f>
        <v>---</v>
      </c>
      <c r="AH981" s="144"/>
      <c r="AI981" s="144"/>
      <c r="AJ981" s="144"/>
    </row>
    <row r="982" spans="1:36" ht="34.9" hidden="1" customHeight="1">
      <c r="A982" s="170"/>
      <c r="B982" s="47">
        <f>IFERROR(INDEX('اطلاعات انشعابات شرکتها'!A:BB,MATCH(A982,'اطلاعات انشعابات شرکتها'!A:A,0),MATCH(B$1,'اطلاعات انشعابات شرکتها'!$1:$1,0)),0)</f>
        <v>0</v>
      </c>
      <c r="C982" s="48">
        <f>IFERROR(INDEX('اطلاعات انشعابات شرکتها'!A:BB,MATCH(A982,'اطلاعات انشعابات شرکتها'!A:A,0),MATCH(C$1,'اطلاعات انشعابات شرکتها'!$1:$1,0)),0)</f>
        <v>0</v>
      </c>
      <c r="D982" s="45"/>
      <c r="E982" s="171"/>
      <c r="F982" s="170"/>
      <c r="G982" s="47" t="str">
        <f t="shared" si="151"/>
        <v>/</v>
      </c>
      <c r="H982" s="47">
        <f>IFERROR(INDEX('اطلاعات دوره'!A:Z,MATCH(G982,'اطلاعات دوره'!C:C,0),MATCH(H$1,'اطلاعات دوره'!$1:$1,0)),0)</f>
        <v>0</v>
      </c>
      <c r="I982" s="47">
        <f>IFERROR(INDEX('اطلاعات دوره'!A:Z,MATCH(G982,'اطلاعات دوره'!C:C,0),MATCH(I$1,'اطلاعات دوره'!$1:$1,0)),0)</f>
        <v>0</v>
      </c>
      <c r="J982" s="48">
        <f>IFERROR(INDEX('اطلاعات دوره'!A:Z,MATCH(G982,'اطلاعات دوره'!C:C,0),MATCH(J$1,'اطلاعات دوره'!$1:$1,0)),0)</f>
        <v>0</v>
      </c>
      <c r="K982" s="46"/>
      <c r="L982" s="158" t="str">
        <f>IFERROR(INDEX('اطلاعات دوره'!A:Z,MATCH(G982,'اطلاعات دوره'!C:C,0)-1,MATCH("عنوان",'اطلاعات دوره'!$1:$1,0)),"---")</f>
        <v>---</v>
      </c>
      <c r="M982" s="47" t="str">
        <f t="shared" si="152"/>
        <v>----</v>
      </c>
      <c r="N982" s="48" t="str">
        <f t="shared" si="153"/>
        <v>-/</v>
      </c>
      <c r="O982" s="45"/>
      <c r="P982" s="158">
        <f>IFERROR(INDEX('قرائت کنتور'!A:AZ,MATCH(A982&amp;"-"&amp;"گاز",'قرائت کنتور'!B:B,0),MATCH(L982,'قرائت کنتور'!$1:$1,0)),0)</f>
        <v>0</v>
      </c>
      <c r="Q982" s="47">
        <f>IFERROR(INDEX('قرائت کنتور'!A:AZ,MATCH(A982&amp;"-"&amp;"گاز",'قرائت کنتور'!B:B,0),MATCH(G982,'قرائت کنتور'!$1:$1,0)),0)</f>
        <v>0</v>
      </c>
      <c r="R982" s="47">
        <f t="shared" si="154"/>
        <v>0</v>
      </c>
      <c r="S982" s="45"/>
      <c r="T982" s="155" t="str">
        <f>IFERROR(INDEX('تعرفه ها'!A:Z,MATCH("بهای هر متر مکعب گاز مصرفی",'تعرفه ها'!$B:$B,0),MATCH(F982,'تعرفه ها'!$2:$2,0)),"---")</f>
        <v>---</v>
      </c>
      <c r="U982" s="50" t="str">
        <f t="shared" si="155"/>
        <v>---</v>
      </c>
      <c r="V982" s="50" t="str">
        <f>IFERROR(ROUND(R982*INDEX('تعرفه ها'!A:Z,MATCH("عوارض گاز به ازاء هر متر مکعب",'تعرفه ها'!$B:$B,0),MATCH(F982,'تعرفه ها'!$2:$2,0)),0),"---")</f>
        <v>---</v>
      </c>
      <c r="W982" s="50" t="str">
        <f>IFERROR(ROUND(((U982+V982)*INDEX('تعرفه ها'!A:Z,MATCH("هزینه نگهداری و تعمیرات شبکه گاز",'تعرفه ها'!$B:$B,0),MATCH(F982,'تعرفه ها'!$2:$2,0))/100),0),"---")</f>
        <v>---</v>
      </c>
      <c r="X982" s="50" t="str">
        <f>IFERROR(IF(INDEX('اطلاعات دوره'!A:Z,MATCH(G982,'اطلاعات دوره'!C:C,0),MATCH("گاز",'اطلاعات دوره'!$1:$1,0))="دارد",ROUND((U982+V982)*INDEX('تعرفه ها'!A:Z,MATCH("پیک فصلی گاز",'تعرفه ها'!$B:$B,0),MATCH(F982,'تعرفه ها'!$2:$2,0))/100,0),0),"---")</f>
        <v>---</v>
      </c>
      <c r="Y982" s="50" t="str">
        <f>IFERROR(ROUND(SUM(U982+V982+W982+X982)*INDEX('تعرفه ها'!A:Z,MATCH("مالیات گاز",'تعرفه ها'!$B:$B,0),MATCH(F982,'تعرفه ها'!$2:$2,0))/100,0),"---")</f>
        <v>---</v>
      </c>
      <c r="Z982" s="50" t="str">
        <f t="shared" si="156"/>
        <v>---</v>
      </c>
      <c r="AA982" s="50" t="str">
        <f t="shared" si="150"/>
        <v>---</v>
      </c>
      <c r="AB982" s="50" t="str">
        <f t="shared" si="157"/>
        <v>---</v>
      </c>
      <c r="AC982" s="50" t="str">
        <f t="shared" si="158"/>
        <v>---</v>
      </c>
      <c r="AD982" s="153" t="str">
        <f t="shared" si="159"/>
        <v>---</v>
      </c>
      <c r="AF982" s="155" t="str">
        <f>IFERROR(IF(INDEX(پرداخت!A:AZ,MATCH(A982&amp;" - "&amp;"گاز",پرداخت!$B:$B,0),MATCH(G982,پرداخت!$1:$1,0))="نشده","نشده","شده"),"---")</f>
        <v>---</v>
      </c>
      <c r="AH982" s="144"/>
      <c r="AI982" s="144"/>
      <c r="AJ982" s="144"/>
    </row>
    <row r="983" spans="1:36" ht="34.9" hidden="1" customHeight="1">
      <c r="A983" s="170"/>
      <c r="B983" s="47">
        <f>IFERROR(INDEX('اطلاعات انشعابات شرکتها'!A:BB,MATCH(A983,'اطلاعات انشعابات شرکتها'!A:A,0),MATCH(B$1,'اطلاعات انشعابات شرکتها'!$1:$1,0)),0)</f>
        <v>0</v>
      </c>
      <c r="C983" s="48">
        <f>IFERROR(INDEX('اطلاعات انشعابات شرکتها'!A:BB,MATCH(A983,'اطلاعات انشعابات شرکتها'!A:A,0),MATCH(C$1,'اطلاعات انشعابات شرکتها'!$1:$1,0)),0)</f>
        <v>0</v>
      </c>
      <c r="D983" s="45"/>
      <c r="E983" s="171"/>
      <c r="F983" s="170"/>
      <c r="G983" s="47" t="str">
        <f t="shared" si="151"/>
        <v>/</v>
      </c>
      <c r="H983" s="47">
        <f>IFERROR(INDEX('اطلاعات دوره'!A:Z,MATCH(G983,'اطلاعات دوره'!C:C,0),MATCH(H$1,'اطلاعات دوره'!$1:$1,0)),0)</f>
        <v>0</v>
      </c>
      <c r="I983" s="47">
        <f>IFERROR(INDEX('اطلاعات دوره'!A:Z,MATCH(G983,'اطلاعات دوره'!C:C,0),MATCH(I$1,'اطلاعات دوره'!$1:$1,0)),0)</f>
        <v>0</v>
      </c>
      <c r="J983" s="48">
        <f>IFERROR(INDEX('اطلاعات دوره'!A:Z,MATCH(G983,'اطلاعات دوره'!C:C,0),MATCH(J$1,'اطلاعات دوره'!$1:$1,0)),0)</f>
        <v>0</v>
      </c>
      <c r="K983" s="46"/>
      <c r="L983" s="158" t="str">
        <f>IFERROR(INDEX('اطلاعات دوره'!A:Z,MATCH(G983,'اطلاعات دوره'!C:C,0)-1,MATCH("عنوان",'اطلاعات دوره'!$1:$1,0)),"---")</f>
        <v>---</v>
      </c>
      <c r="M983" s="47" t="str">
        <f t="shared" si="152"/>
        <v>----</v>
      </c>
      <c r="N983" s="48" t="str">
        <f t="shared" si="153"/>
        <v>-/</v>
      </c>
      <c r="O983" s="45"/>
      <c r="P983" s="158">
        <f>IFERROR(INDEX('قرائت کنتور'!A:AZ,MATCH(A983&amp;"-"&amp;"گاز",'قرائت کنتور'!B:B,0),MATCH(L983,'قرائت کنتور'!$1:$1,0)),0)</f>
        <v>0</v>
      </c>
      <c r="Q983" s="47">
        <f>IFERROR(INDEX('قرائت کنتور'!A:AZ,MATCH(A983&amp;"-"&amp;"گاز",'قرائت کنتور'!B:B,0),MATCH(G983,'قرائت کنتور'!$1:$1,0)),0)</f>
        <v>0</v>
      </c>
      <c r="R983" s="47">
        <f t="shared" si="154"/>
        <v>0</v>
      </c>
      <c r="S983" s="45"/>
      <c r="T983" s="155" t="str">
        <f>IFERROR(INDEX('تعرفه ها'!A:Z,MATCH("بهای هر متر مکعب گاز مصرفی",'تعرفه ها'!$B:$B,0),MATCH(F983,'تعرفه ها'!$2:$2,0)),"---")</f>
        <v>---</v>
      </c>
      <c r="U983" s="50" t="str">
        <f t="shared" si="155"/>
        <v>---</v>
      </c>
      <c r="V983" s="50" t="str">
        <f>IFERROR(ROUND(R983*INDEX('تعرفه ها'!A:Z,MATCH("عوارض گاز به ازاء هر متر مکعب",'تعرفه ها'!$B:$B,0),MATCH(F983,'تعرفه ها'!$2:$2,0)),0),"---")</f>
        <v>---</v>
      </c>
      <c r="W983" s="50" t="str">
        <f>IFERROR(ROUND(((U983+V983)*INDEX('تعرفه ها'!A:Z,MATCH("هزینه نگهداری و تعمیرات شبکه گاز",'تعرفه ها'!$B:$B,0),MATCH(F983,'تعرفه ها'!$2:$2,0))/100),0),"---")</f>
        <v>---</v>
      </c>
      <c r="X983" s="50" t="str">
        <f>IFERROR(IF(INDEX('اطلاعات دوره'!A:Z,MATCH(G983,'اطلاعات دوره'!C:C,0),MATCH("گاز",'اطلاعات دوره'!$1:$1,0))="دارد",ROUND((U983+V983)*INDEX('تعرفه ها'!A:Z,MATCH("پیک فصلی گاز",'تعرفه ها'!$B:$B,0),MATCH(F983,'تعرفه ها'!$2:$2,0))/100,0),0),"---")</f>
        <v>---</v>
      </c>
      <c r="Y983" s="50" t="str">
        <f>IFERROR(ROUND(SUM(U983+V983+W983+X983)*INDEX('تعرفه ها'!A:Z,MATCH("مالیات گاز",'تعرفه ها'!$B:$B,0),MATCH(F983,'تعرفه ها'!$2:$2,0))/100,0),"---")</f>
        <v>---</v>
      </c>
      <c r="Z983" s="50" t="str">
        <f t="shared" si="156"/>
        <v>---</v>
      </c>
      <c r="AA983" s="50" t="str">
        <f t="shared" si="150"/>
        <v>---</v>
      </c>
      <c r="AB983" s="50" t="str">
        <f t="shared" si="157"/>
        <v>---</v>
      </c>
      <c r="AC983" s="50" t="str">
        <f t="shared" si="158"/>
        <v>---</v>
      </c>
      <c r="AD983" s="153" t="str">
        <f t="shared" si="159"/>
        <v>---</v>
      </c>
      <c r="AF983" s="155" t="str">
        <f>IFERROR(IF(INDEX(پرداخت!A:AZ,MATCH(A983&amp;" - "&amp;"گاز",پرداخت!$B:$B,0),MATCH(G983,پرداخت!$1:$1,0))="نشده","نشده","شده"),"---")</f>
        <v>---</v>
      </c>
      <c r="AH983" s="144"/>
      <c r="AI983" s="144"/>
      <c r="AJ983" s="144"/>
    </row>
    <row r="984" spans="1:36" ht="34.9" hidden="1" customHeight="1">
      <c r="A984" s="170"/>
      <c r="B984" s="47">
        <f>IFERROR(INDEX('اطلاعات انشعابات شرکتها'!A:BB,MATCH(A984,'اطلاعات انشعابات شرکتها'!A:A,0),MATCH(B$1,'اطلاعات انشعابات شرکتها'!$1:$1,0)),0)</f>
        <v>0</v>
      </c>
      <c r="C984" s="48">
        <f>IFERROR(INDEX('اطلاعات انشعابات شرکتها'!A:BB,MATCH(A984,'اطلاعات انشعابات شرکتها'!A:A,0),MATCH(C$1,'اطلاعات انشعابات شرکتها'!$1:$1,0)),0)</f>
        <v>0</v>
      </c>
      <c r="D984" s="45"/>
      <c r="E984" s="171"/>
      <c r="F984" s="170"/>
      <c r="G984" s="47" t="str">
        <f t="shared" si="151"/>
        <v>/</v>
      </c>
      <c r="H984" s="47">
        <f>IFERROR(INDEX('اطلاعات دوره'!A:Z,MATCH(G984,'اطلاعات دوره'!C:C,0),MATCH(H$1,'اطلاعات دوره'!$1:$1,0)),0)</f>
        <v>0</v>
      </c>
      <c r="I984" s="47">
        <f>IFERROR(INDEX('اطلاعات دوره'!A:Z,MATCH(G984,'اطلاعات دوره'!C:C,0),MATCH(I$1,'اطلاعات دوره'!$1:$1,0)),0)</f>
        <v>0</v>
      </c>
      <c r="J984" s="48">
        <f>IFERROR(INDEX('اطلاعات دوره'!A:Z,MATCH(G984,'اطلاعات دوره'!C:C,0),MATCH(J$1,'اطلاعات دوره'!$1:$1,0)),0)</f>
        <v>0</v>
      </c>
      <c r="K984" s="46"/>
      <c r="L984" s="158" t="str">
        <f>IFERROR(INDEX('اطلاعات دوره'!A:Z,MATCH(G984,'اطلاعات دوره'!C:C,0)-1,MATCH("عنوان",'اطلاعات دوره'!$1:$1,0)),"---")</f>
        <v>---</v>
      </c>
      <c r="M984" s="47" t="str">
        <f t="shared" si="152"/>
        <v>----</v>
      </c>
      <c r="N984" s="48" t="str">
        <f t="shared" si="153"/>
        <v>-/</v>
      </c>
      <c r="O984" s="45"/>
      <c r="P984" s="158">
        <f>IFERROR(INDEX('قرائت کنتور'!A:AZ,MATCH(A984&amp;"-"&amp;"گاز",'قرائت کنتور'!B:B,0),MATCH(L984,'قرائت کنتور'!$1:$1,0)),0)</f>
        <v>0</v>
      </c>
      <c r="Q984" s="47">
        <f>IFERROR(INDEX('قرائت کنتور'!A:AZ,MATCH(A984&amp;"-"&amp;"گاز",'قرائت کنتور'!B:B,0),MATCH(G984,'قرائت کنتور'!$1:$1,0)),0)</f>
        <v>0</v>
      </c>
      <c r="R984" s="47">
        <f t="shared" si="154"/>
        <v>0</v>
      </c>
      <c r="S984" s="45"/>
      <c r="T984" s="155" t="str">
        <f>IFERROR(INDEX('تعرفه ها'!A:Z,MATCH("بهای هر متر مکعب گاز مصرفی",'تعرفه ها'!$B:$B,0),MATCH(F984,'تعرفه ها'!$2:$2,0)),"---")</f>
        <v>---</v>
      </c>
      <c r="U984" s="50" t="str">
        <f t="shared" si="155"/>
        <v>---</v>
      </c>
      <c r="V984" s="50" t="str">
        <f>IFERROR(ROUND(R984*INDEX('تعرفه ها'!A:Z,MATCH("عوارض گاز به ازاء هر متر مکعب",'تعرفه ها'!$B:$B,0),MATCH(F984,'تعرفه ها'!$2:$2,0)),0),"---")</f>
        <v>---</v>
      </c>
      <c r="W984" s="50" t="str">
        <f>IFERROR(ROUND(((U984+V984)*INDEX('تعرفه ها'!A:Z,MATCH("هزینه نگهداری و تعمیرات شبکه گاز",'تعرفه ها'!$B:$B,0),MATCH(F984,'تعرفه ها'!$2:$2,0))/100),0),"---")</f>
        <v>---</v>
      </c>
      <c r="X984" s="50" t="str">
        <f>IFERROR(IF(INDEX('اطلاعات دوره'!A:Z,MATCH(G984,'اطلاعات دوره'!C:C,0),MATCH("گاز",'اطلاعات دوره'!$1:$1,0))="دارد",ROUND((U984+V984)*INDEX('تعرفه ها'!A:Z,MATCH("پیک فصلی گاز",'تعرفه ها'!$B:$B,0),MATCH(F984,'تعرفه ها'!$2:$2,0))/100,0),0),"---")</f>
        <v>---</v>
      </c>
      <c r="Y984" s="50" t="str">
        <f>IFERROR(ROUND(SUM(U984+V984+W984+X984)*INDEX('تعرفه ها'!A:Z,MATCH("مالیات گاز",'تعرفه ها'!$B:$B,0),MATCH(F984,'تعرفه ها'!$2:$2,0))/100,0),"---")</f>
        <v>---</v>
      </c>
      <c r="Z984" s="50" t="str">
        <f t="shared" si="156"/>
        <v>---</v>
      </c>
      <c r="AA984" s="50" t="str">
        <f t="shared" si="150"/>
        <v>---</v>
      </c>
      <c r="AB984" s="50" t="str">
        <f t="shared" si="157"/>
        <v>---</v>
      </c>
      <c r="AC984" s="50" t="str">
        <f t="shared" si="158"/>
        <v>---</v>
      </c>
      <c r="AD984" s="153" t="str">
        <f t="shared" si="159"/>
        <v>---</v>
      </c>
      <c r="AF984" s="155" t="str">
        <f>IFERROR(IF(INDEX(پرداخت!A:AZ,MATCH(A984&amp;" - "&amp;"گاز",پرداخت!$B:$B,0),MATCH(G984,پرداخت!$1:$1,0))="نشده","نشده","شده"),"---")</f>
        <v>---</v>
      </c>
      <c r="AH984" s="144"/>
      <c r="AI984" s="144"/>
      <c r="AJ984" s="144"/>
    </row>
    <row r="985" spans="1:36" ht="34.9" hidden="1" customHeight="1">
      <c r="A985" s="170"/>
      <c r="B985" s="47">
        <f>IFERROR(INDEX('اطلاعات انشعابات شرکتها'!A:BB,MATCH(A985,'اطلاعات انشعابات شرکتها'!A:A,0),MATCH(B$1,'اطلاعات انشعابات شرکتها'!$1:$1,0)),0)</f>
        <v>0</v>
      </c>
      <c r="C985" s="48">
        <f>IFERROR(INDEX('اطلاعات انشعابات شرکتها'!A:BB,MATCH(A985,'اطلاعات انشعابات شرکتها'!A:A,0),MATCH(C$1,'اطلاعات انشعابات شرکتها'!$1:$1,0)),0)</f>
        <v>0</v>
      </c>
      <c r="D985" s="45"/>
      <c r="E985" s="171"/>
      <c r="F985" s="170"/>
      <c r="G985" s="47" t="str">
        <f t="shared" si="151"/>
        <v>/</v>
      </c>
      <c r="H985" s="47">
        <f>IFERROR(INDEX('اطلاعات دوره'!A:Z,MATCH(G985,'اطلاعات دوره'!C:C,0),MATCH(H$1,'اطلاعات دوره'!$1:$1,0)),0)</f>
        <v>0</v>
      </c>
      <c r="I985" s="47">
        <f>IFERROR(INDEX('اطلاعات دوره'!A:Z,MATCH(G985,'اطلاعات دوره'!C:C,0),MATCH(I$1,'اطلاعات دوره'!$1:$1,0)),0)</f>
        <v>0</v>
      </c>
      <c r="J985" s="48">
        <f>IFERROR(INDEX('اطلاعات دوره'!A:Z,MATCH(G985,'اطلاعات دوره'!C:C,0),MATCH(J$1,'اطلاعات دوره'!$1:$1,0)),0)</f>
        <v>0</v>
      </c>
      <c r="K985" s="46"/>
      <c r="L985" s="158" t="str">
        <f>IFERROR(INDEX('اطلاعات دوره'!A:Z,MATCH(G985,'اطلاعات دوره'!C:C,0)-1,MATCH("عنوان",'اطلاعات دوره'!$1:$1,0)),"---")</f>
        <v>---</v>
      </c>
      <c r="M985" s="47" t="str">
        <f t="shared" si="152"/>
        <v>----</v>
      </c>
      <c r="N985" s="48" t="str">
        <f t="shared" si="153"/>
        <v>-/</v>
      </c>
      <c r="O985" s="45"/>
      <c r="P985" s="158">
        <f>IFERROR(INDEX('قرائت کنتور'!A:AZ,MATCH(A985&amp;"-"&amp;"گاز",'قرائت کنتور'!B:B,0),MATCH(L985,'قرائت کنتور'!$1:$1,0)),0)</f>
        <v>0</v>
      </c>
      <c r="Q985" s="47">
        <f>IFERROR(INDEX('قرائت کنتور'!A:AZ,MATCH(A985&amp;"-"&amp;"گاز",'قرائت کنتور'!B:B,0),MATCH(G985,'قرائت کنتور'!$1:$1,0)),0)</f>
        <v>0</v>
      </c>
      <c r="R985" s="47">
        <f t="shared" si="154"/>
        <v>0</v>
      </c>
      <c r="S985" s="45"/>
      <c r="T985" s="155" t="str">
        <f>IFERROR(INDEX('تعرفه ها'!A:Z,MATCH("بهای هر متر مکعب گاز مصرفی",'تعرفه ها'!$B:$B,0),MATCH(F985,'تعرفه ها'!$2:$2,0)),"---")</f>
        <v>---</v>
      </c>
      <c r="U985" s="50" t="str">
        <f t="shared" si="155"/>
        <v>---</v>
      </c>
      <c r="V985" s="50" t="str">
        <f>IFERROR(ROUND(R985*INDEX('تعرفه ها'!A:Z,MATCH("عوارض گاز به ازاء هر متر مکعب",'تعرفه ها'!$B:$B,0),MATCH(F985,'تعرفه ها'!$2:$2,0)),0),"---")</f>
        <v>---</v>
      </c>
      <c r="W985" s="50" t="str">
        <f>IFERROR(ROUND(((U985+V985)*INDEX('تعرفه ها'!A:Z,MATCH("هزینه نگهداری و تعمیرات شبکه گاز",'تعرفه ها'!$B:$B,0),MATCH(F985,'تعرفه ها'!$2:$2,0))/100),0),"---")</f>
        <v>---</v>
      </c>
      <c r="X985" s="50" t="str">
        <f>IFERROR(IF(INDEX('اطلاعات دوره'!A:Z,MATCH(G985,'اطلاعات دوره'!C:C,0),MATCH("گاز",'اطلاعات دوره'!$1:$1,0))="دارد",ROUND((U985+V985)*INDEX('تعرفه ها'!A:Z,MATCH("پیک فصلی گاز",'تعرفه ها'!$B:$B,0),MATCH(F985,'تعرفه ها'!$2:$2,0))/100,0),0),"---")</f>
        <v>---</v>
      </c>
      <c r="Y985" s="50" t="str">
        <f>IFERROR(ROUND(SUM(U985+V985+W985+X985)*INDEX('تعرفه ها'!A:Z,MATCH("مالیات گاز",'تعرفه ها'!$B:$B,0),MATCH(F985,'تعرفه ها'!$2:$2,0))/100,0),"---")</f>
        <v>---</v>
      </c>
      <c r="Z985" s="50" t="str">
        <f t="shared" si="156"/>
        <v>---</v>
      </c>
      <c r="AA985" s="50" t="str">
        <f t="shared" si="150"/>
        <v>---</v>
      </c>
      <c r="AB985" s="50" t="str">
        <f t="shared" si="157"/>
        <v>---</v>
      </c>
      <c r="AC985" s="50" t="str">
        <f t="shared" si="158"/>
        <v>---</v>
      </c>
      <c r="AD985" s="153" t="str">
        <f t="shared" si="159"/>
        <v>---</v>
      </c>
      <c r="AF985" s="155" t="str">
        <f>IFERROR(IF(INDEX(پرداخت!A:AZ,MATCH(A985&amp;" - "&amp;"گاز",پرداخت!$B:$B,0),MATCH(G985,پرداخت!$1:$1,0))="نشده","نشده","شده"),"---")</f>
        <v>---</v>
      </c>
      <c r="AH985" s="144"/>
      <c r="AI985" s="144"/>
      <c r="AJ985" s="144"/>
    </row>
    <row r="986" spans="1:36" ht="34.9" hidden="1" customHeight="1">
      <c r="A986" s="170"/>
      <c r="B986" s="47">
        <f>IFERROR(INDEX('اطلاعات انشعابات شرکتها'!A:BB,MATCH(A986,'اطلاعات انشعابات شرکتها'!A:A,0),MATCH(B$1,'اطلاعات انشعابات شرکتها'!$1:$1,0)),0)</f>
        <v>0</v>
      </c>
      <c r="C986" s="48">
        <f>IFERROR(INDEX('اطلاعات انشعابات شرکتها'!A:BB,MATCH(A986,'اطلاعات انشعابات شرکتها'!A:A,0),MATCH(C$1,'اطلاعات انشعابات شرکتها'!$1:$1,0)),0)</f>
        <v>0</v>
      </c>
      <c r="D986" s="45"/>
      <c r="E986" s="171"/>
      <c r="F986" s="170"/>
      <c r="G986" s="47" t="str">
        <f t="shared" si="151"/>
        <v>/</v>
      </c>
      <c r="H986" s="47">
        <f>IFERROR(INDEX('اطلاعات دوره'!A:Z,MATCH(G986,'اطلاعات دوره'!C:C,0),MATCH(H$1,'اطلاعات دوره'!$1:$1,0)),0)</f>
        <v>0</v>
      </c>
      <c r="I986" s="47">
        <f>IFERROR(INDEX('اطلاعات دوره'!A:Z,MATCH(G986,'اطلاعات دوره'!C:C,0),MATCH(I$1,'اطلاعات دوره'!$1:$1,0)),0)</f>
        <v>0</v>
      </c>
      <c r="J986" s="48">
        <f>IFERROR(INDEX('اطلاعات دوره'!A:Z,MATCH(G986,'اطلاعات دوره'!C:C,0),MATCH(J$1,'اطلاعات دوره'!$1:$1,0)),0)</f>
        <v>0</v>
      </c>
      <c r="K986" s="46"/>
      <c r="L986" s="158" t="str">
        <f>IFERROR(INDEX('اطلاعات دوره'!A:Z,MATCH(G986,'اطلاعات دوره'!C:C,0)-1,MATCH("عنوان",'اطلاعات دوره'!$1:$1,0)),"---")</f>
        <v>---</v>
      </c>
      <c r="M986" s="47" t="str">
        <f t="shared" si="152"/>
        <v>----</v>
      </c>
      <c r="N986" s="48" t="str">
        <f t="shared" si="153"/>
        <v>-/</v>
      </c>
      <c r="O986" s="45"/>
      <c r="P986" s="158">
        <f>IFERROR(INDEX('قرائت کنتور'!A:AZ,MATCH(A986&amp;"-"&amp;"گاز",'قرائت کنتور'!B:B,0),MATCH(L986,'قرائت کنتور'!$1:$1,0)),0)</f>
        <v>0</v>
      </c>
      <c r="Q986" s="47">
        <f>IFERROR(INDEX('قرائت کنتور'!A:AZ,MATCH(A986&amp;"-"&amp;"گاز",'قرائت کنتور'!B:B,0),MATCH(G986,'قرائت کنتور'!$1:$1,0)),0)</f>
        <v>0</v>
      </c>
      <c r="R986" s="47">
        <f t="shared" si="154"/>
        <v>0</v>
      </c>
      <c r="S986" s="45"/>
      <c r="T986" s="155" t="str">
        <f>IFERROR(INDEX('تعرفه ها'!A:Z,MATCH("بهای هر متر مکعب گاز مصرفی",'تعرفه ها'!$B:$B,0),MATCH(F986,'تعرفه ها'!$2:$2,0)),"---")</f>
        <v>---</v>
      </c>
      <c r="U986" s="50" t="str">
        <f t="shared" si="155"/>
        <v>---</v>
      </c>
      <c r="V986" s="50" t="str">
        <f>IFERROR(ROUND(R986*INDEX('تعرفه ها'!A:Z,MATCH("عوارض گاز به ازاء هر متر مکعب",'تعرفه ها'!$B:$B,0),MATCH(F986,'تعرفه ها'!$2:$2,0)),0),"---")</f>
        <v>---</v>
      </c>
      <c r="W986" s="50" t="str">
        <f>IFERROR(ROUND(((U986+V986)*INDEX('تعرفه ها'!A:Z,MATCH("هزینه نگهداری و تعمیرات شبکه گاز",'تعرفه ها'!$B:$B,0),MATCH(F986,'تعرفه ها'!$2:$2,0))/100),0),"---")</f>
        <v>---</v>
      </c>
      <c r="X986" s="50" t="str">
        <f>IFERROR(IF(INDEX('اطلاعات دوره'!A:Z,MATCH(G986,'اطلاعات دوره'!C:C,0),MATCH("گاز",'اطلاعات دوره'!$1:$1,0))="دارد",ROUND((U986+V986)*INDEX('تعرفه ها'!A:Z,MATCH("پیک فصلی گاز",'تعرفه ها'!$B:$B,0),MATCH(F986,'تعرفه ها'!$2:$2,0))/100,0),0),"---")</f>
        <v>---</v>
      </c>
      <c r="Y986" s="50" t="str">
        <f>IFERROR(ROUND(SUM(U986+V986+W986+X986)*INDEX('تعرفه ها'!A:Z,MATCH("مالیات گاز",'تعرفه ها'!$B:$B,0),MATCH(F986,'تعرفه ها'!$2:$2,0))/100,0),"---")</f>
        <v>---</v>
      </c>
      <c r="Z986" s="50" t="str">
        <f t="shared" si="156"/>
        <v>---</v>
      </c>
      <c r="AA986" s="50" t="str">
        <f t="shared" si="150"/>
        <v>---</v>
      </c>
      <c r="AB986" s="50" t="str">
        <f t="shared" si="157"/>
        <v>---</v>
      </c>
      <c r="AC986" s="50" t="str">
        <f t="shared" si="158"/>
        <v>---</v>
      </c>
      <c r="AD986" s="153" t="str">
        <f t="shared" si="159"/>
        <v>---</v>
      </c>
      <c r="AF986" s="155" t="str">
        <f>IFERROR(IF(INDEX(پرداخت!A:AZ,MATCH(A986&amp;" - "&amp;"گاز",پرداخت!$B:$B,0),MATCH(G986,پرداخت!$1:$1,0))="نشده","نشده","شده"),"---")</f>
        <v>---</v>
      </c>
      <c r="AG986" s="40"/>
      <c r="AH986" s="40"/>
      <c r="AJ986" s="144"/>
    </row>
    <row r="987" spans="1:36" ht="34.9" hidden="1" customHeight="1">
      <c r="A987" s="170"/>
      <c r="B987" s="47">
        <f>IFERROR(INDEX('اطلاعات انشعابات شرکتها'!A:BB,MATCH(A987,'اطلاعات انشعابات شرکتها'!A:A,0),MATCH(B$1,'اطلاعات انشعابات شرکتها'!$1:$1,0)),0)</f>
        <v>0</v>
      </c>
      <c r="C987" s="48">
        <f>IFERROR(INDEX('اطلاعات انشعابات شرکتها'!A:BB,MATCH(A987,'اطلاعات انشعابات شرکتها'!A:A,0),MATCH(C$1,'اطلاعات انشعابات شرکتها'!$1:$1,0)),0)</f>
        <v>0</v>
      </c>
      <c r="D987" s="45"/>
      <c r="E987" s="171"/>
      <c r="F987" s="170"/>
      <c r="G987" s="47" t="str">
        <f t="shared" si="151"/>
        <v>/</v>
      </c>
      <c r="H987" s="47">
        <f>IFERROR(INDEX('اطلاعات دوره'!A:Z,MATCH(G987,'اطلاعات دوره'!C:C,0),MATCH(H$1,'اطلاعات دوره'!$1:$1,0)),0)</f>
        <v>0</v>
      </c>
      <c r="I987" s="47">
        <f>IFERROR(INDEX('اطلاعات دوره'!A:Z,MATCH(G987,'اطلاعات دوره'!C:C,0),MATCH(I$1,'اطلاعات دوره'!$1:$1,0)),0)</f>
        <v>0</v>
      </c>
      <c r="J987" s="48">
        <f>IFERROR(INDEX('اطلاعات دوره'!A:Z,MATCH(G987,'اطلاعات دوره'!C:C,0),MATCH(J$1,'اطلاعات دوره'!$1:$1,0)),0)</f>
        <v>0</v>
      </c>
      <c r="K987" s="46"/>
      <c r="L987" s="158" t="str">
        <f>IFERROR(INDEX('اطلاعات دوره'!A:Z,MATCH(G987,'اطلاعات دوره'!C:C,0)-1,MATCH("عنوان",'اطلاعات دوره'!$1:$1,0)),"---")</f>
        <v>---</v>
      </c>
      <c r="M987" s="47" t="str">
        <f t="shared" si="152"/>
        <v>----</v>
      </c>
      <c r="N987" s="48" t="str">
        <f t="shared" si="153"/>
        <v>-/</v>
      </c>
      <c r="O987" s="45"/>
      <c r="P987" s="158">
        <f>IFERROR(INDEX('قرائت کنتور'!A:AZ,MATCH(A987&amp;"-"&amp;"گاز",'قرائت کنتور'!B:B,0),MATCH(L987,'قرائت کنتور'!$1:$1,0)),0)</f>
        <v>0</v>
      </c>
      <c r="Q987" s="47">
        <f>IFERROR(INDEX('قرائت کنتور'!A:AZ,MATCH(A987&amp;"-"&amp;"گاز",'قرائت کنتور'!B:B,0),MATCH(G987,'قرائت کنتور'!$1:$1,0)),0)</f>
        <v>0</v>
      </c>
      <c r="R987" s="47">
        <f t="shared" si="154"/>
        <v>0</v>
      </c>
      <c r="S987" s="45"/>
      <c r="T987" s="155" t="str">
        <f>IFERROR(INDEX('تعرفه ها'!A:Z,MATCH("بهای هر متر مکعب گاز مصرفی",'تعرفه ها'!$B:$B,0),MATCH(F987,'تعرفه ها'!$2:$2,0)),"---")</f>
        <v>---</v>
      </c>
      <c r="U987" s="50" t="str">
        <f t="shared" si="155"/>
        <v>---</v>
      </c>
      <c r="V987" s="50" t="str">
        <f>IFERROR(ROUND(R987*INDEX('تعرفه ها'!A:Z,MATCH("عوارض گاز به ازاء هر متر مکعب",'تعرفه ها'!$B:$B,0),MATCH(F987,'تعرفه ها'!$2:$2,0)),0),"---")</f>
        <v>---</v>
      </c>
      <c r="W987" s="50" t="str">
        <f>IFERROR(ROUND(((U987+V987)*INDEX('تعرفه ها'!A:Z,MATCH("هزینه نگهداری و تعمیرات شبکه گاز",'تعرفه ها'!$B:$B,0),MATCH(F987,'تعرفه ها'!$2:$2,0))/100),0),"---")</f>
        <v>---</v>
      </c>
      <c r="X987" s="50" t="str">
        <f>IFERROR(IF(INDEX('اطلاعات دوره'!A:Z,MATCH(G987,'اطلاعات دوره'!C:C,0),MATCH("گاز",'اطلاعات دوره'!$1:$1,0))="دارد",ROUND((U987+V987)*INDEX('تعرفه ها'!A:Z,MATCH("پیک فصلی گاز",'تعرفه ها'!$B:$B,0),MATCH(F987,'تعرفه ها'!$2:$2,0))/100,0),0),"---")</f>
        <v>---</v>
      </c>
      <c r="Y987" s="50" t="str">
        <f>IFERROR(ROUND(SUM(U987+V987+W987+X987)*INDEX('تعرفه ها'!A:Z,MATCH("مالیات گاز",'تعرفه ها'!$B:$B,0),MATCH(F987,'تعرفه ها'!$2:$2,0))/100,0),"---")</f>
        <v>---</v>
      </c>
      <c r="Z987" s="50" t="str">
        <f t="shared" si="156"/>
        <v>---</v>
      </c>
      <c r="AA987" s="50" t="str">
        <f t="shared" si="150"/>
        <v>---</v>
      </c>
      <c r="AB987" s="50" t="str">
        <f t="shared" si="157"/>
        <v>---</v>
      </c>
      <c r="AC987" s="50" t="str">
        <f t="shared" si="158"/>
        <v>---</v>
      </c>
      <c r="AD987" s="153" t="str">
        <f t="shared" si="159"/>
        <v>---</v>
      </c>
      <c r="AF987" s="155" t="str">
        <f>IFERROR(IF(INDEX(پرداخت!A:AZ,MATCH(A987&amp;" - "&amp;"گاز",پرداخت!$B:$B,0),MATCH(G987,پرداخت!$1:$1,0))="نشده","نشده","شده"),"---")</f>
        <v>---</v>
      </c>
      <c r="AG987" s="40"/>
      <c r="AH987" s="40"/>
      <c r="AJ987" s="144"/>
    </row>
    <row r="988" spans="1:36" ht="34.9" hidden="1" customHeight="1">
      <c r="A988" s="170"/>
      <c r="B988" s="47">
        <f>IFERROR(INDEX('اطلاعات انشعابات شرکتها'!A:BB,MATCH(A988,'اطلاعات انشعابات شرکتها'!A:A,0),MATCH(B$1,'اطلاعات انشعابات شرکتها'!$1:$1,0)),0)</f>
        <v>0</v>
      </c>
      <c r="C988" s="48">
        <f>IFERROR(INDEX('اطلاعات انشعابات شرکتها'!A:BB,MATCH(A988,'اطلاعات انشعابات شرکتها'!A:A,0),MATCH(C$1,'اطلاعات انشعابات شرکتها'!$1:$1,0)),0)</f>
        <v>0</v>
      </c>
      <c r="D988" s="45"/>
      <c r="E988" s="171"/>
      <c r="F988" s="170"/>
      <c r="G988" s="47" t="str">
        <f t="shared" si="151"/>
        <v>/</v>
      </c>
      <c r="H988" s="47">
        <f>IFERROR(INDEX('اطلاعات دوره'!A:Z,MATCH(G988,'اطلاعات دوره'!C:C,0),MATCH(H$1,'اطلاعات دوره'!$1:$1,0)),0)</f>
        <v>0</v>
      </c>
      <c r="I988" s="47">
        <f>IFERROR(INDEX('اطلاعات دوره'!A:Z,MATCH(G988,'اطلاعات دوره'!C:C,0),MATCH(I$1,'اطلاعات دوره'!$1:$1,0)),0)</f>
        <v>0</v>
      </c>
      <c r="J988" s="48">
        <f>IFERROR(INDEX('اطلاعات دوره'!A:Z,MATCH(G988,'اطلاعات دوره'!C:C,0),MATCH(J$1,'اطلاعات دوره'!$1:$1,0)),0)</f>
        <v>0</v>
      </c>
      <c r="K988" s="46"/>
      <c r="L988" s="158" t="str">
        <f>IFERROR(INDEX('اطلاعات دوره'!A:Z,MATCH(G988,'اطلاعات دوره'!C:C,0)-1,MATCH("عنوان",'اطلاعات دوره'!$1:$1,0)),"---")</f>
        <v>---</v>
      </c>
      <c r="M988" s="47" t="str">
        <f t="shared" si="152"/>
        <v>----</v>
      </c>
      <c r="N988" s="48" t="str">
        <f t="shared" si="153"/>
        <v>-/</v>
      </c>
      <c r="O988" s="45"/>
      <c r="P988" s="158">
        <f>IFERROR(INDEX('قرائت کنتور'!A:AZ,MATCH(A988&amp;"-"&amp;"گاز",'قرائت کنتور'!B:B,0),MATCH(L988,'قرائت کنتور'!$1:$1,0)),0)</f>
        <v>0</v>
      </c>
      <c r="Q988" s="47">
        <f>IFERROR(INDEX('قرائت کنتور'!A:AZ,MATCH(A988&amp;"-"&amp;"گاز",'قرائت کنتور'!B:B,0),MATCH(G988,'قرائت کنتور'!$1:$1,0)),0)</f>
        <v>0</v>
      </c>
      <c r="R988" s="47">
        <f t="shared" si="154"/>
        <v>0</v>
      </c>
      <c r="S988" s="45"/>
      <c r="T988" s="155" t="str">
        <f>IFERROR(INDEX('تعرفه ها'!A:Z,MATCH("بهای هر متر مکعب گاز مصرفی",'تعرفه ها'!$B:$B,0),MATCH(F988,'تعرفه ها'!$2:$2,0)),"---")</f>
        <v>---</v>
      </c>
      <c r="U988" s="50" t="str">
        <f t="shared" si="155"/>
        <v>---</v>
      </c>
      <c r="V988" s="50" t="str">
        <f>IFERROR(ROUND(R988*INDEX('تعرفه ها'!A:Z,MATCH("عوارض گاز به ازاء هر متر مکعب",'تعرفه ها'!$B:$B,0),MATCH(F988,'تعرفه ها'!$2:$2,0)),0),"---")</f>
        <v>---</v>
      </c>
      <c r="W988" s="50" t="str">
        <f>IFERROR(ROUND(((U988+V988)*INDEX('تعرفه ها'!A:Z,MATCH("هزینه نگهداری و تعمیرات شبکه گاز",'تعرفه ها'!$B:$B,0),MATCH(F988,'تعرفه ها'!$2:$2,0))/100),0),"---")</f>
        <v>---</v>
      </c>
      <c r="X988" s="50" t="str">
        <f>IFERROR(IF(INDEX('اطلاعات دوره'!A:Z,MATCH(G988,'اطلاعات دوره'!C:C,0),MATCH("گاز",'اطلاعات دوره'!$1:$1,0))="دارد",ROUND((U988+V988)*INDEX('تعرفه ها'!A:Z,MATCH("پیک فصلی گاز",'تعرفه ها'!$B:$B,0),MATCH(F988,'تعرفه ها'!$2:$2,0))/100,0),0),"---")</f>
        <v>---</v>
      </c>
      <c r="Y988" s="50" t="str">
        <f>IFERROR(ROUND(SUM(U988+V988+W988+X988)*INDEX('تعرفه ها'!A:Z,MATCH("مالیات گاز",'تعرفه ها'!$B:$B,0),MATCH(F988,'تعرفه ها'!$2:$2,0))/100,0),"---")</f>
        <v>---</v>
      </c>
      <c r="Z988" s="50" t="str">
        <f t="shared" si="156"/>
        <v>---</v>
      </c>
      <c r="AA988" s="50" t="str">
        <f t="shared" si="150"/>
        <v>---</v>
      </c>
      <c r="AB988" s="50" t="str">
        <f t="shared" si="157"/>
        <v>---</v>
      </c>
      <c r="AC988" s="50" t="str">
        <f t="shared" si="158"/>
        <v>---</v>
      </c>
      <c r="AD988" s="153" t="str">
        <f t="shared" si="159"/>
        <v>---</v>
      </c>
      <c r="AF988" s="155" t="str">
        <f>IFERROR(IF(INDEX(پرداخت!A:AZ,MATCH(A988&amp;" - "&amp;"گاز",پرداخت!$B:$B,0),MATCH(G988,پرداخت!$1:$1,0))="نشده","نشده","شده"),"---")</f>
        <v>---</v>
      </c>
      <c r="AH988" s="144"/>
      <c r="AI988" s="144"/>
      <c r="AJ988" s="144"/>
    </row>
    <row r="989" spans="1:36" ht="34.9" hidden="1" customHeight="1">
      <c r="A989" s="170"/>
      <c r="B989" s="47">
        <f>IFERROR(INDEX('اطلاعات انشعابات شرکتها'!A:BB,MATCH(A989,'اطلاعات انشعابات شرکتها'!A:A,0),MATCH(B$1,'اطلاعات انشعابات شرکتها'!$1:$1,0)),0)</f>
        <v>0</v>
      </c>
      <c r="C989" s="48">
        <f>IFERROR(INDEX('اطلاعات انشعابات شرکتها'!A:BB,MATCH(A989,'اطلاعات انشعابات شرکتها'!A:A,0),MATCH(C$1,'اطلاعات انشعابات شرکتها'!$1:$1,0)),0)</f>
        <v>0</v>
      </c>
      <c r="D989" s="45"/>
      <c r="E989" s="171"/>
      <c r="F989" s="170"/>
      <c r="G989" s="47" t="str">
        <f t="shared" si="151"/>
        <v>/</v>
      </c>
      <c r="H989" s="47">
        <f>IFERROR(INDEX('اطلاعات دوره'!A:Z,MATCH(G989,'اطلاعات دوره'!C:C,0),MATCH(H$1,'اطلاعات دوره'!$1:$1,0)),0)</f>
        <v>0</v>
      </c>
      <c r="I989" s="47">
        <f>IFERROR(INDEX('اطلاعات دوره'!A:Z,MATCH(G989,'اطلاعات دوره'!C:C,0),MATCH(I$1,'اطلاعات دوره'!$1:$1,0)),0)</f>
        <v>0</v>
      </c>
      <c r="J989" s="48">
        <f>IFERROR(INDEX('اطلاعات دوره'!A:Z,MATCH(G989,'اطلاعات دوره'!C:C,0),MATCH(J$1,'اطلاعات دوره'!$1:$1,0)),0)</f>
        <v>0</v>
      </c>
      <c r="K989" s="46"/>
      <c r="L989" s="158" t="str">
        <f>IFERROR(INDEX('اطلاعات دوره'!A:Z,MATCH(G989,'اطلاعات دوره'!C:C,0)-1,MATCH("عنوان",'اطلاعات دوره'!$1:$1,0)),"---")</f>
        <v>---</v>
      </c>
      <c r="M989" s="47" t="str">
        <f t="shared" si="152"/>
        <v>----</v>
      </c>
      <c r="N989" s="48" t="str">
        <f t="shared" si="153"/>
        <v>-/</v>
      </c>
      <c r="O989" s="45"/>
      <c r="P989" s="158">
        <f>IFERROR(INDEX('قرائت کنتور'!A:AZ,MATCH(A989&amp;"-"&amp;"گاز",'قرائت کنتور'!B:B,0),MATCH(L989,'قرائت کنتور'!$1:$1,0)),0)</f>
        <v>0</v>
      </c>
      <c r="Q989" s="47">
        <f>IFERROR(INDEX('قرائت کنتور'!A:AZ,MATCH(A989&amp;"-"&amp;"گاز",'قرائت کنتور'!B:B,0),MATCH(G989,'قرائت کنتور'!$1:$1,0)),0)</f>
        <v>0</v>
      </c>
      <c r="R989" s="47">
        <f t="shared" si="154"/>
        <v>0</v>
      </c>
      <c r="S989" s="45"/>
      <c r="T989" s="155" t="str">
        <f>IFERROR(INDEX('تعرفه ها'!A:Z,MATCH("بهای هر متر مکعب گاز مصرفی",'تعرفه ها'!$B:$B,0),MATCH(F989,'تعرفه ها'!$2:$2,0)),"---")</f>
        <v>---</v>
      </c>
      <c r="U989" s="50" t="str">
        <f t="shared" si="155"/>
        <v>---</v>
      </c>
      <c r="V989" s="50" t="str">
        <f>IFERROR(ROUND(R989*INDEX('تعرفه ها'!A:Z,MATCH("عوارض گاز به ازاء هر متر مکعب",'تعرفه ها'!$B:$B,0),MATCH(F989,'تعرفه ها'!$2:$2,0)),0),"---")</f>
        <v>---</v>
      </c>
      <c r="W989" s="50" t="str">
        <f>IFERROR(ROUND(((U989+V989)*INDEX('تعرفه ها'!A:Z,MATCH("هزینه نگهداری و تعمیرات شبکه گاز",'تعرفه ها'!$B:$B,0),MATCH(F989,'تعرفه ها'!$2:$2,0))/100),0),"---")</f>
        <v>---</v>
      </c>
      <c r="X989" s="50" t="str">
        <f>IFERROR(IF(INDEX('اطلاعات دوره'!A:Z,MATCH(G989,'اطلاعات دوره'!C:C,0),MATCH("گاز",'اطلاعات دوره'!$1:$1,0))="دارد",ROUND((U989+V989)*INDEX('تعرفه ها'!A:Z,MATCH("پیک فصلی گاز",'تعرفه ها'!$B:$B,0),MATCH(F989,'تعرفه ها'!$2:$2,0))/100,0),0),"---")</f>
        <v>---</v>
      </c>
      <c r="Y989" s="50" t="str">
        <f>IFERROR(ROUND(SUM(U989+V989+W989+X989)*INDEX('تعرفه ها'!A:Z,MATCH("مالیات گاز",'تعرفه ها'!$B:$B,0),MATCH(F989,'تعرفه ها'!$2:$2,0))/100,0),"---")</f>
        <v>---</v>
      </c>
      <c r="Z989" s="50" t="str">
        <f t="shared" si="156"/>
        <v>---</v>
      </c>
      <c r="AA989" s="50" t="str">
        <f t="shared" si="150"/>
        <v>---</v>
      </c>
      <c r="AB989" s="50" t="str">
        <f t="shared" si="157"/>
        <v>---</v>
      </c>
      <c r="AC989" s="50" t="str">
        <f t="shared" si="158"/>
        <v>---</v>
      </c>
      <c r="AD989" s="153" t="str">
        <f t="shared" si="159"/>
        <v>---</v>
      </c>
      <c r="AF989" s="155" t="str">
        <f>IFERROR(IF(INDEX(پرداخت!A:AZ,MATCH(A989&amp;" - "&amp;"گاز",پرداخت!$B:$B,0),MATCH(G989,پرداخت!$1:$1,0))="نشده","نشده","شده"),"---")</f>
        <v>---</v>
      </c>
      <c r="AH989" s="144"/>
      <c r="AI989" s="144"/>
      <c r="AJ989" s="144"/>
    </row>
    <row r="990" spans="1:36" ht="34.9" hidden="1" customHeight="1">
      <c r="A990" s="170"/>
      <c r="B990" s="47">
        <f>IFERROR(INDEX('اطلاعات انشعابات شرکتها'!A:BB,MATCH(A990,'اطلاعات انشعابات شرکتها'!A:A,0),MATCH(B$1,'اطلاعات انشعابات شرکتها'!$1:$1,0)),0)</f>
        <v>0</v>
      </c>
      <c r="C990" s="48">
        <f>IFERROR(INDEX('اطلاعات انشعابات شرکتها'!A:BB,MATCH(A990,'اطلاعات انشعابات شرکتها'!A:A,0),MATCH(C$1,'اطلاعات انشعابات شرکتها'!$1:$1,0)),0)</f>
        <v>0</v>
      </c>
      <c r="D990" s="45"/>
      <c r="E990" s="171"/>
      <c r="F990" s="170"/>
      <c r="G990" s="47" t="str">
        <f t="shared" si="151"/>
        <v>/</v>
      </c>
      <c r="H990" s="47">
        <f>IFERROR(INDEX('اطلاعات دوره'!A:Z,MATCH(G990,'اطلاعات دوره'!C:C,0),MATCH(H$1,'اطلاعات دوره'!$1:$1,0)),0)</f>
        <v>0</v>
      </c>
      <c r="I990" s="47">
        <f>IFERROR(INDEX('اطلاعات دوره'!A:Z,MATCH(G990,'اطلاعات دوره'!C:C,0),MATCH(I$1,'اطلاعات دوره'!$1:$1,0)),0)</f>
        <v>0</v>
      </c>
      <c r="J990" s="48">
        <f>IFERROR(INDEX('اطلاعات دوره'!A:Z,MATCH(G990,'اطلاعات دوره'!C:C,0),MATCH(J$1,'اطلاعات دوره'!$1:$1,0)),0)</f>
        <v>0</v>
      </c>
      <c r="K990" s="46"/>
      <c r="L990" s="158" t="str">
        <f>IFERROR(INDEX('اطلاعات دوره'!A:Z,MATCH(G990,'اطلاعات دوره'!C:C,0)-1,MATCH("عنوان",'اطلاعات دوره'!$1:$1,0)),"---")</f>
        <v>---</v>
      </c>
      <c r="M990" s="47" t="str">
        <f t="shared" si="152"/>
        <v>----</v>
      </c>
      <c r="N990" s="48" t="str">
        <f t="shared" si="153"/>
        <v>-/</v>
      </c>
      <c r="O990" s="45"/>
      <c r="P990" s="158">
        <f>IFERROR(INDEX('قرائت کنتور'!A:AZ,MATCH(A990&amp;"-"&amp;"گاز",'قرائت کنتور'!B:B,0),MATCH(L990,'قرائت کنتور'!$1:$1,0)),0)</f>
        <v>0</v>
      </c>
      <c r="Q990" s="47">
        <f>IFERROR(INDEX('قرائت کنتور'!A:AZ,MATCH(A990&amp;"-"&amp;"گاز",'قرائت کنتور'!B:B,0),MATCH(G990,'قرائت کنتور'!$1:$1,0)),0)</f>
        <v>0</v>
      </c>
      <c r="R990" s="47">
        <f t="shared" si="154"/>
        <v>0</v>
      </c>
      <c r="S990" s="45"/>
      <c r="T990" s="155" t="str">
        <f>IFERROR(INDEX('تعرفه ها'!A:Z,MATCH("بهای هر متر مکعب گاز مصرفی",'تعرفه ها'!$B:$B,0),MATCH(F990,'تعرفه ها'!$2:$2,0)),"---")</f>
        <v>---</v>
      </c>
      <c r="U990" s="50" t="str">
        <f t="shared" si="155"/>
        <v>---</v>
      </c>
      <c r="V990" s="50" t="str">
        <f>IFERROR(ROUND(R990*INDEX('تعرفه ها'!A:Z,MATCH("عوارض گاز به ازاء هر متر مکعب",'تعرفه ها'!$B:$B,0),MATCH(F990,'تعرفه ها'!$2:$2,0)),0),"---")</f>
        <v>---</v>
      </c>
      <c r="W990" s="50" t="str">
        <f>IFERROR(ROUND(((U990+V990)*INDEX('تعرفه ها'!A:Z,MATCH("هزینه نگهداری و تعمیرات شبکه گاز",'تعرفه ها'!$B:$B,0),MATCH(F990,'تعرفه ها'!$2:$2,0))/100),0),"---")</f>
        <v>---</v>
      </c>
      <c r="X990" s="50" t="str">
        <f>IFERROR(IF(INDEX('اطلاعات دوره'!A:Z,MATCH(G990,'اطلاعات دوره'!C:C,0),MATCH("گاز",'اطلاعات دوره'!$1:$1,0))="دارد",ROUND((U990+V990)*INDEX('تعرفه ها'!A:Z,MATCH("پیک فصلی گاز",'تعرفه ها'!$B:$B,0),MATCH(F990,'تعرفه ها'!$2:$2,0))/100,0),0),"---")</f>
        <v>---</v>
      </c>
      <c r="Y990" s="50" t="str">
        <f>IFERROR(ROUND(SUM(U990+V990+W990+X990)*INDEX('تعرفه ها'!A:Z,MATCH("مالیات گاز",'تعرفه ها'!$B:$B,0),MATCH(F990,'تعرفه ها'!$2:$2,0))/100,0),"---")</f>
        <v>---</v>
      </c>
      <c r="Z990" s="50" t="str">
        <f t="shared" si="156"/>
        <v>---</v>
      </c>
      <c r="AA990" s="50" t="str">
        <f t="shared" ref="AA990:AA999" si="160">IFERROR(IF(VLOOKUP(M990,N:AG,19,0)="شده",VLOOKUP(M990,N:AG,16,0),VLOOKUP(M990,N:AG,15,0)),"---")</f>
        <v>---</v>
      </c>
      <c r="AB990" s="50" t="str">
        <f t="shared" si="157"/>
        <v>---</v>
      </c>
      <c r="AC990" s="50" t="str">
        <f t="shared" si="158"/>
        <v>---</v>
      </c>
      <c r="AD990" s="153" t="str">
        <f t="shared" si="159"/>
        <v>---</v>
      </c>
      <c r="AF990" s="155" t="str">
        <f>IFERROR(IF(INDEX(پرداخت!A:AZ,MATCH(A990&amp;" - "&amp;"گاز",پرداخت!$B:$B,0),MATCH(G990,پرداخت!$1:$1,0))="نشده","نشده","شده"),"---")</f>
        <v>---</v>
      </c>
      <c r="AH990" s="144"/>
      <c r="AI990" s="144"/>
      <c r="AJ990" s="144"/>
    </row>
    <row r="991" spans="1:36" ht="34.9" hidden="1" customHeight="1">
      <c r="A991" s="170"/>
      <c r="B991" s="47">
        <f>IFERROR(INDEX('اطلاعات انشعابات شرکتها'!A:BB,MATCH(A991,'اطلاعات انشعابات شرکتها'!A:A,0),MATCH(B$1,'اطلاعات انشعابات شرکتها'!$1:$1,0)),0)</f>
        <v>0</v>
      </c>
      <c r="C991" s="48">
        <f>IFERROR(INDEX('اطلاعات انشعابات شرکتها'!A:BB,MATCH(A991,'اطلاعات انشعابات شرکتها'!A:A,0),MATCH(C$1,'اطلاعات انشعابات شرکتها'!$1:$1,0)),0)</f>
        <v>0</v>
      </c>
      <c r="D991" s="45"/>
      <c r="E991" s="171"/>
      <c r="F991" s="170"/>
      <c r="G991" s="47" t="str">
        <f t="shared" si="151"/>
        <v>/</v>
      </c>
      <c r="H991" s="47">
        <f>IFERROR(INDEX('اطلاعات دوره'!A:Z,MATCH(G991,'اطلاعات دوره'!C:C,0),MATCH(H$1,'اطلاعات دوره'!$1:$1,0)),0)</f>
        <v>0</v>
      </c>
      <c r="I991" s="47">
        <f>IFERROR(INDEX('اطلاعات دوره'!A:Z,MATCH(G991,'اطلاعات دوره'!C:C,0),MATCH(I$1,'اطلاعات دوره'!$1:$1,0)),0)</f>
        <v>0</v>
      </c>
      <c r="J991" s="48">
        <f>IFERROR(INDEX('اطلاعات دوره'!A:Z,MATCH(G991,'اطلاعات دوره'!C:C,0),MATCH(J$1,'اطلاعات دوره'!$1:$1,0)),0)</f>
        <v>0</v>
      </c>
      <c r="K991" s="46"/>
      <c r="L991" s="158" t="str">
        <f>IFERROR(INDEX('اطلاعات دوره'!A:Z,MATCH(G991,'اطلاعات دوره'!C:C,0)-1,MATCH("عنوان",'اطلاعات دوره'!$1:$1,0)),"---")</f>
        <v>---</v>
      </c>
      <c r="M991" s="47" t="str">
        <f t="shared" si="152"/>
        <v>----</v>
      </c>
      <c r="N991" s="48" t="str">
        <f t="shared" si="153"/>
        <v>-/</v>
      </c>
      <c r="O991" s="45"/>
      <c r="P991" s="158">
        <f>IFERROR(INDEX('قرائت کنتور'!A:AZ,MATCH(A991&amp;"-"&amp;"گاز",'قرائت کنتور'!B:B,0),MATCH(L991,'قرائت کنتور'!$1:$1,0)),0)</f>
        <v>0</v>
      </c>
      <c r="Q991" s="47">
        <f>IFERROR(INDEX('قرائت کنتور'!A:AZ,MATCH(A991&amp;"-"&amp;"گاز",'قرائت کنتور'!B:B,0),MATCH(G991,'قرائت کنتور'!$1:$1,0)),0)</f>
        <v>0</v>
      </c>
      <c r="R991" s="47">
        <f t="shared" si="154"/>
        <v>0</v>
      </c>
      <c r="S991" s="45"/>
      <c r="T991" s="155" t="str">
        <f>IFERROR(INDEX('تعرفه ها'!A:Z,MATCH("بهای هر متر مکعب گاز مصرفی",'تعرفه ها'!$B:$B,0),MATCH(F991,'تعرفه ها'!$2:$2,0)),"---")</f>
        <v>---</v>
      </c>
      <c r="U991" s="50" t="str">
        <f t="shared" si="155"/>
        <v>---</v>
      </c>
      <c r="V991" s="50" t="str">
        <f>IFERROR(ROUND(R991*INDEX('تعرفه ها'!A:Z,MATCH("عوارض گاز به ازاء هر متر مکعب",'تعرفه ها'!$B:$B,0),MATCH(F991,'تعرفه ها'!$2:$2,0)),0),"---")</f>
        <v>---</v>
      </c>
      <c r="W991" s="50" t="str">
        <f>IFERROR(ROUND(((U991+V991)*INDEX('تعرفه ها'!A:Z,MATCH("هزینه نگهداری و تعمیرات شبکه گاز",'تعرفه ها'!$B:$B,0),MATCH(F991,'تعرفه ها'!$2:$2,0))/100),0),"---")</f>
        <v>---</v>
      </c>
      <c r="X991" s="50" t="str">
        <f>IFERROR(IF(INDEX('اطلاعات دوره'!A:Z,MATCH(G991,'اطلاعات دوره'!C:C,0),MATCH("گاز",'اطلاعات دوره'!$1:$1,0))="دارد",ROUND((U991+V991)*INDEX('تعرفه ها'!A:Z,MATCH("پیک فصلی گاز",'تعرفه ها'!$B:$B,0),MATCH(F991,'تعرفه ها'!$2:$2,0))/100,0),0),"---")</f>
        <v>---</v>
      </c>
      <c r="Y991" s="50" t="str">
        <f>IFERROR(ROUND(SUM(U991+V991+W991+X991)*INDEX('تعرفه ها'!A:Z,MATCH("مالیات گاز",'تعرفه ها'!$B:$B,0),MATCH(F991,'تعرفه ها'!$2:$2,0))/100,0),"---")</f>
        <v>---</v>
      </c>
      <c r="Z991" s="50" t="str">
        <f t="shared" si="156"/>
        <v>---</v>
      </c>
      <c r="AA991" s="50" t="str">
        <f t="shared" si="160"/>
        <v>---</v>
      </c>
      <c r="AB991" s="50" t="str">
        <f t="shared" si="157"/>
        <v>---</v>
      </c>
      <c r="AC991" s="50" t="str">
        <f t="shared" si="158"/>
        <v>---</v>
      </c>
      <c r="AD991" s="153" t="str">
        <f t="shared" si="159"/>
        <v>---</v>
      </c>
      <c r="AF991" s="155" t="str">
        <f>IFERROR(IF(INDEX(پرداخت!A:AZ,MATCH(A991&amp;" - "&amp;"گاز",پرداخت!$B:$B,0),MATCH(G991,پرداخت!$1:$1,0))="نشده","نشده","شده"),"---")</f>
        <v>---</v>
      </c>
      <c r="AG991" s="40"/>
      <c r="AH991" s="144"/>
      <c r="AI991" s="144"/>
      <c r="AJ991" s="144"/>
    </row>
    <row r="992" spans="1:36" ht="34.9" hidden="1" customHeight="1">
      <c r="A992" s="170"/>
      <c r="B992" s="47">
        <f>IFERROR(INDEX('اطلاعات انشعابات شرکتها'!A:BB,MATCH(A992,'اطلاعات انشعابات شرکتها'!A:A,0),MATCH(B$1,'اطلاعات انشعابات شرکتها'!$1:$1,0)),0)</f>
        <v>0</v>
      </c>
      <c r="C992" s="48">
        <f>IFERROR(INDEX('اطلاعات انشعابات شرکتها'!A:BB,MATCH(A992,'اطلاعات انشعابات شرکتها'!A:A,0),MATCH(C$1,'اطلاعات انشعابات شرکتها'!$1:$1,0)),0)</f>
        <v>0</v>
      </c>
      <c r="D992" s="45"/>
      <c r="E992" s="171"/>
      <c r="F992" s="170"/>
      <c r="G992" s="47" t="str">
        <f t="shared" si="151"/>
        <v>/</v>
      </c>
      <c r="H992" s="47">
        <f>IFERROR(INDEX('اطلاعات دوره'!A:Z,MATCH(G992,'اطلاعات دوره'!C:C,0),MATCH(H$1,'اطلاعات دوره'!$1:$1,0)),0)</f>
        <v>0</v>
      </c>
      <c r="I992" s="47">
        <f>IFERROR(INDEX('اطلاعات دوره'!A:Z,MATCH(G992,'اطلاعات دوره'!C:C,0),MATCH(I$1,'اطلاعات دوره'!$1:$1,0)),0)</f>
        <v>0</v>
      </c>
      <c r="J992" s="48">
        <f>IFERROR(INDEX('اطلاعات دوره'!A:Z,MATCH(G992,'اطلاعات دوره'!C:C,0),MATCH(J$1,'اطلاعات دوره'!$1:$1,0)),0)</f>
        <v>0</v>
      </c>
      <c r="K992" s="46"/>
      <c r="L992" s="158" t="str">
        <f>IFERROR(INDEX('اطلاعات دوره'!A:Z,MATCH(G992,'اطلاعات دوره'!C:C,0)-1,MATCH("عنوان",'اطلاعات دوره'!$1:$1,0)),"---")</f>
        <v>---</v>
      </c>
      <c r="M992" s="47" t="str">
        <f t="shared" si="152"/>
        <v>----</v>
      </c>
      <c r="N992" s="48" t="str">
        <f t="shared" si="153"/>
        <v>-/</v>
      </c>
      <c r="O992" s="45"/>
      <c r="P992" s="158">
        <f>IFERROR(INDEX('قرائت کنتور'!A:AZ,MATCH(A992&amp;"-"&amp;"گاز",'قرائت کنتور'!B:B,0),MATCH(L992,'قرائت کنتور'!$1:$1,0)),0)</f>
        <v>0</v>
      </c>
      <c r="Q992" s="47">
        <f>IFERROR(INDEX('قرائت کنتور'!A:AZ,MATCH(A992&amp;"-"&amp;"گاز",'قرائت کنتور'!B:B,0),MATCH(G992,'قرائت کنتور'!$1:$1,0)),0)</f>
        <v>0</v>
      </c>
      <c r="R992" s="47">
        <f t="shared" si="154"/>
        <v>0</v>
      </c>
      <c r="S992" s="45"/>
      <c r="T992" s="155" t="str">
        <f>IFERROR(INDEX('تعرفه ها'!A:Z,MATCH("بهای هر متر مکعب گاز مصرفی",'تعرفه ها'!$B:$B,0),MATCH(F992,'تعرفه ها'!$2:$2,0)),"---")</f>
        <v>---</v>
      </c>
      <c r="U992" s="50" t="str">
        <f t="shared" si="155"/>
        <v>---</v>
      </c>
      <c r="V992" s="50" t="str">
        <f>IFERROR(ROUND(R992*INDEX('تعرفه ها'!A:Z,MATCH("عوارض گاز به ازاء هر متر مکعب",'تعرفه ها'!$B:$B,0),MATCH(F992,'تعرفه ها'!$2:$2,0)),0),"---")</f>
        <v>---</v>
      </c>
      <c r="W992" s="50" t="str">
        <f>IFERROR(ROUND(((U992+V992)*INDEX('تعرفه ها'!A:Z,MATCH("هزینه نگهداری و تعمیرات شبکه گاز",'تعرفه ها'!$B:$B,0),MATCH(F992,'تعرفه ها'!$2:$2,0))/100),0),"---")</f>
        <v>---</v>
      </c>
      <c r="X992" s="50" t="str">
        <f>IFERROR(IF(INDEX('اطلاعات دوره'!A:Z,MATCH(G992,'اطلاعات دوره'!C:C,0),MATCH("گاز",'اطلاعات دوره'!$1:$1,0))="دارد",ROUND((U992+V992)*INDEX('تعرفه ها'!A:Z,MATCH("پیک فصلی گاز",'تعرفه ها'!$B:$B,0),MATCH(F992,'تعرفه ها'!$2:$2,0))/100,0),0),"---")</f>
        <v>---</v>
      </c>
      <c r="Y992" s="50" t="str">
        <f>IFERROR(ROUND(SUM(U992+V992+W992+X992)*INDEX('تعرفه ها'!A:Z,MATCH("مالیات گاز",'تعرفه ها'!$B:$B,0),MATCH(F992,'تعرفه ها'!$2:$2,0))/100,0),"---")</f>
        <v>---</v>
      </c>
      <c r="Z992" s="50" t="str">
        <f t="shared" si="156"/>
        <v>---</v>
      </c>
      <c r="AA992" s="50" t="str">
        <f t="shared" si="160"/>
        <v>---</v>
      </c>
      <c r="AB992" s="50" t="str">
        <f t="shared" si="157"/>
        <v>---</v>
      </c>
      <c r="AC992" s="50" t="str">
        <f t="shared" si="158"/>
        <v>---</v>
      </c>
      <c r="AD992" s="153" t="str">
        <f t="shared" si="159"/>
        <v>---</v>
      </c>
      <c r="AF992" s="155" t="str">
        <f>IFERROR(IF(INDEX(پرداخت!A:AZ,MATCH(A992&amp;" - "&amp;"گاز",پرداخت!$B:$B,0),MATCH(G992,پرداخت!$1:$1,0))="نشده","نشده","شده"),"---")</f>
        <v>---</v>
      </c>
      <c r="AH992" s="144"/>
      <c r="AI992" s="144"/>
      <c r="AJ992" s="144"/>
    </row>
    <row r="993" spans="1:79" ht="34.9" hidden="1" customHeight="1">
      <c r="A993" s="170"/>
      <c r="B993" s="47">
        <f>IFERROR(INDEX('اطلاعات انشعابات شرکتها'!A:BB,MATCH(A993,'اطلاعات انشعابات شرکتها'!A:A,0),MATCH(B$1,'اطلاعات انشعابات شرکتها'!$1:$1,0)),0)</f>
        <v>0</v>
      </c>
      <c r="C993" s="48">
        <f>IFERROR(INDEX('اطلاعات انشعابات شرکتها'!A:BB,MATCH(A993,'اطلاعات انشعابات شرکتها'!A:A,0),MATCH(C$1,'اطلاعات انشعابات شرکتها'!$1:$1,0)),0)</f>
        <v>0</v>
      </c>
      <c r="D993" s="45"/>
      <c r="E993" s="171"/>
      <c r="F993" s="170"/>
      <c r="G993" s="47" t="str">
        <f t="shared" si="151"/>
        <v>/</v>
      </c>
      <c r="H993" s="47">
        <f>IFERROR(INDEX('اطلاعات دوره'!A:Z,MATCH(G993,'اطلاعات دوره'!C:C,0),MATCH(H$1,'اطلاعات دوره'!$1:$1,0)),0)</f>
        <v>0</v>
      </c>
      <c r="I993" s="47">
        <f>IFERROR(INDEX('اطلاعات دوره'!A:Z,MATCH(G993,'اطلاعات دوره'!C:C,0),MATCH(I$1,'اطلاعات دوره'!$1:$1,0)),0)</f>
        <v>0</v>
      </c>
      <c r="J993" s="48">
        <f>IFERROR(INDEX('اطلاعات دوره'!A:Z,MATCH(G993,'اطلاعات دوره'!C:C,0),MATCH(J$1,'اطلاعات دوره'!$1:$1,0)),0)</f>
        <v>0</v>
      </c>
      <c r="K993" s="46"/>
      <c r="L993" s="158" t="str">
        <f>IFERROR(INDEX('اطلاعات دوره'!A:Z,MATCH(G993,'اطلاعات دوره'!C:C,0)-1,MATCH("عنوان",'اطلاعات دوره'!$1:$1,0)),"---")</f>
        <v>---</v>
      </c>
      <c r="M993" s="47" t="str">
        <f t="shared" si="152"/>
        <v>----</v>
      </c>
      <c r="N993" s="48" t="str">
        <f t="shared" si="153"/>
        <v>-/</v>
      </c>
      <c r="O993" s="45"/>
      <c r="P993" s="158">
        <f>IFERROR(INDEX('قرائت کنتور'!A:AZ,MATCH(A993&amp;"-"&amp;"گاز",'قرائت کنتور'!B:B,0),MATCH(L993,'قرائت کنتور'!$1:$1,0)),0)</f>
        <v>0</v>
      </c>
      <c r="Q993" s="47">
        <f>IFERROR(INDEX('قرائت کنتور'!A:AZ,MATCH(A993&amp;"-"&amp;"گاز",'قرائت کنتور'!B:B,0),MATCH(G993,'قرائت کنتور'!$1:$1,0)),0)</f>
        <v>0</v>
      </c>
      <c r="R993" s="47">
        <f t="shared" si="154"/>
        <v>0</v>
      </c>
      <c r="S993" s="45"/>
      <c r="T993" s="155" t="str">
        <f>IFERROR(INDEX('تعرفه ها'!A:Z,MATCH("بهای هر متر مکعب گاز مصرفی",'تعرفه ها'!$B:$B,0),MATCH(F993,'تعرفه ها'!$2:$2,0)),"---")</f>
        <v>---</v>
      </c>
      <c r="U993" s="50" t="str">
        <f t="shared" si="155"/>
        <v>---</v>
      </c>
      <c r="V993" s="50" t="str">
        <f>IFERROR(ROUND(R993*INDEX('تعرفه ها'!A:Z,MATCH("عوارض گاز به ازاء هر متر مکعب",'تعرفه ها'!$B:$B,0),MATCH(F993,'تعرفه ها'!$2:$2,0)),0),"---")</f>
        <v>---</v>
      </c>
      <c r="W993" s="50" t="str">
        <f>IFERROR(ROUND(((U993+V993)*INDEX('تعرفه ها'!A:Z,MATCH("هزینه نگهداری و تعمیرات شبکه گاز",'تعرفه ها'!$B:$B,0),MATCH(F993,'تعرفه ها'!$2:$2,0))/100),0),"---")</f>
        <v>---</v>
      </c>
      <c r="X993" s="50" t="str">
        <f>IFERROR(IF(INDEX('اطلاعات دوره'!A:Z,MATCH(G993,'اطلاعات دوره'!C:C,0),MATCH("گاز",'اطلاعات دوره'!$1:$1,0))="دارد",ROUND((U993+V993)*INDEX('تعرفه ها'!A:Z,MATCH("پیک فصلی گاز",'تعرفه ها'!$B:$B,0),MATCH(F993,'تعرفه ها'!$2:$2,0))/100,0),0),"---")</f>
        <v>---</v>
      </c>
      <c r="Y993" s="50" t="str">
        <f>IFERROR(ROUND(SUM(U993+V993+W993+X993)*INDEX('تعرفه ها'!A:Z,MATCH("مالیات گاز",'تعرفه ها'!$B:$B,0),MATCH(F993,'تعرفه ها'!$2:$2,0))/100,0),"---")</f>
        <v>---</v>
      </c>
      <c r="Z993" s="50" t="str">
        <f t="shared" si="156"/>
        <v>---</v>
      </c>
      <c r="AA993" s="50" t="str">
        <f t="shared" si="160"/>
        <v>---</v>
      </c>
      <c r="AB993" s="50" t="str">
        <f t="shared" si="157"/>
        <v>---</v>
      </c>
      <c r="AC993" s="50" t="str">
        <f t="shared" si="158"/>
        <v>---</v>
      </c>
      <c r="AD993" s="153" t="str">
        <f t="shared" si="159"/>
        <v>---</v>
      </c>
      <c r="AF993" s="155" t="str">
        <f>IFERROR(IF(INDEX(پرداخت!A:AZ,MATCH(A993&amp;" - "&amp;"گاز",پرداخت!$B:$B,0),MATCH(G993,پرداخت!$1:$1,0))="نشده","نشده","شده"),"---")</f>
        <v>---</v>
      </c>
      <c r="AH993" s="144"/>
      <c r="AI993" s="144"/>
      <c r="AJ993" s="144"/>
    </row>
    <row r="994" spans="1:79" ht="34.9" hidden="1" customHeight="1">
      <c r="A994" s="170"/>
      <c r="B994" s="47">
        <f>IFERROR(INDEX('اطلاعات انشعابات شرکتها'!A:BB,MATCH(A994,'اطلاعات انشعابات شرکتها'!A:A,0),MATCH(B$1,'اطلاعات انشعابات شرکتها'!$1:$1,0)),0)</f>
        <v>0</v>
      </c>
      <c r="C994" s="48">
        <f>IFERROR(INDEX('اطلاعات انشعابات شرکتها'!A:BB,MATCH(A994,'اطلاعات انشعابات شرکتها'!A:A,0),MATCH(C$1,'اطلاعات انشعابات شرکتها'!$1:$1,0)),0)</f>
        <v>0</v>
      </c>
      <c r="D994" s="45"/>
      <c r="E994" s="171"/>
      <c r="F994" s="170"/>
      <c r="G994" s="47" t="str">
        <f t="shared" si="151"/>
        <v>/</v>
      </c>
      <c r="H994" s="47">
        <f>IFERROR(INDEX('اطلاعات دوره'!A:Z,MATCH(G994,'اطلاعات دوره'!C:C,0),MATCH(H$1,'اطلاعات دوره'!$1:$1,0)),0)</f>
        <v>0</v>
      </c>
      <c r="I994" s="47">
        <f>IFERROR(INDEX('اطلاعات دوره'!A:Z,MATCH(G994,'اطلاعات دوره'!C:C,0),MATCH(I$1,'اطلاعات دوره'!$1:$1,0)),0)</f>
        <v>0</v>
      </c>
      <c r="J994" s="48">
        <f>IFERROR(INDEX('اطلاعات دوره'!A:Z,MATCH(G994,'اطلاعات دوره'!C:C,0),MATCH(J$1,'اطلاعات دوره'!$1:$1,0)),0)</f>
        <v>0</v>
      </c>
      <c r="K994" s="46"/>
      <c r="L994" s="158" t="str">
        <f>IFERROR(INDEX('اطلاعات دوره'!A:Z,MATCH(G994,'اطلاعات دوره'!C:C,0)-1,MATCH("عنوان",'اطلاعات دوره'!$1:$1,0)),"---")</f>
        <v>---</v>
      </c>
      <c r="M994" s="47" t="str">
        <f t="shared" si="152"/>
        <v>----</v>
      </c>
      <c r="N994" s="48" t="str">
        <f t="shared" si="153"/>
        <v>-/</v>
      </c>
      <c r="O994" s="45"/>
      <c r="P994" s="158">
        <f>IFERROR(INDEX('قرائت کنتور'!A:AZ,MATCH(A994&amp;"-"&amp;"گاز",'قرائت کنتور'!B:B,0),MATCH(L994,'قرائت کنتور'!$1:$1,0)),0)</f>
        <v>0</v>
      </c>
      <c r="Q994" s="47">
        <f>IFERROR(INDEX('قرائت کنتور'!A:AZ,MATCH(A994&amp;"-"&amp;"گاز",'قرائت کنتور'!B:B,0),MATCH(G994,'قرائت کنتور'!$1:$1,0)),0)</f>
        <v>0</v>
      </c>
      <c r="R994" s="47">
        <f t="shared" si="154"/>
        <v>0</v>
      </c>
      <c r="S994" s="45"/>
      <c r="T994" s="155" t="str">
        <f>IFERROR(INDEX('تعرفه ها'!A:Z,MATCH("بهای هر متر مکعب گاز مصرفی",'تعرفه ها'!$B:$B,0),MATCH(F994,'تعرفه ها'!$2:$2,0)),"---")</f>
        <v>---</v>
      </c>
      <c r="U994" s="50" t="str">
        <f t="shared" si="155"/>
        <v>---</v>
      </c>
      <c r="V994" s="50" t="str">
        <f>IFERROR(ROUND(R994*INDEX('تعرفه ها'!A:Z,MATCH("عوارض گاز به ازاء هر متر مکعب",'تعرفه ها'!$B:$B,0),MATCH(F994,'تعرفه ها'!$2:$2,0)),0),"---")</f>
        <v>---</v>
      </c>
      <c r="W994" s="50" t="str">
        <f>IFERROR(ROUND(((U994+V994)*INDEX('تعرفه ها'!A:Z,MATCH("هزینه نگهداری و تعمیرات شبکه گاز",'تعرفه ها'!$B:$B,0),MATCH(F994,'تعرفه ها'!$2:$2,0))/100),0),"---")</f>
        <v>---</v>
      </c>
      <c r="X994" s="50" t="str">
        <f>IFERROR(IF(INDEX('اطلاعات دوره'!A:Z,MATCH(G994,'اطلاعات دوره'!C:C,0),MATCH("گاز",'اطلاعات دوره'!$1:$1,0))="دارد",ROUND((U994+V994)*INDEX('تعرفه ها'!A:Z,MATCH("پیک فصلی گاز",'تعرفه ها'!$B:$B,0),MATCH(F994,'تعرفه ها'!$2:$2,0))/100,0),0),"---")</f>
        <v>---</v>
      </c>
      <c r="Y994" s="50" t="str">
        <f>IFERROR(ROUND(SUM(U994+V994+W994+X994)*INDEX('تعرفه ها'!A:Z,MATCH("مالیات گاز",'تعرفه ها'!$B:$B,0),MATCH(F994,'تعرفه ها'!$2:$2,0))/100,0),"---")</f>
        <v>---</v>
      </c>
      <c r="Z994" s="50" t="str">
        <f t="shared" si="156"/>
        <v>---</v>
      </c>
      <c r="AA994" s="50" t="str">
        <f t="shared" si="160"/>
        <v>---</v>
      </c>
      <c r="AB994" s="50" t="str">
        <f t="shared" si="157"/>
        <v>---</v>
      </c>
      <c r="AC994" s="50" t="str">
        <f t="shared" si="158"/>
        <v>---</v>
      </c>
      <c r="AD994" s="153" t="str">
        <f t="shared" si="159"/>
        <v>---</v>
      </c>
      <c r="AF994" s="155" t="str">
        <f>IFERROR(IF(INDEX(پرداخت!A:AZ,MATCH(A994&amp;" - "&amp;"گاز",پرداخت!$B:$B,0),MATCH(G994,پرداخت!$1:$1,0))="نشده","نشده","شده"),"---")</f>
        <v>---</v>
      </c>
      <c r="AH994" s="144"/>
      <c r="AI994" s="144"/>
      <c r="AJ994" s="144"/>
    </row>
    <row r="995" spans="1:79" ht="34.9" hidden="1" customHeight="1">
      <c r="A995" s="170"/>
      <c r="B995" s="47">
        <f>IFERROR(INDEX('اطلاعات انشعابات شرکتها'!A:BB,MATCH(A995,'اطلاعات انشعابات شرکتها'!A:A,0),MATCH(B$1,'اطلاعات انشعابات شرکتها'!$1:$1,0)),0)</f>
        <v>0</v>
      </c>
      <c r="C995" s="48">
        <f>IFERROR(INDEX('اطلاعات انشعابات شرکتها'!A:BB,MATCH(A995,'اطلاعات انشعابات شرکتها'!A:A,0),MATCH(C$1,'اطلاعات انشعابات شرکتها'!$1:$1,0)),0)</f>
        <v>0</v>
      </c>
      <c r="D995" s="45"/>
      <c r="E995" s="171"/>
      <c r="F995" s="170"/>
      <c r="G995" s="47" t="str">
        <f t="shared" si="151"/>
        <v>/</v>
      </c>
      <c r="H995" s="47">
        <f>IFERROR(INDEX('اطلاعات دوره'!A:Z,MATCH(G995,'اطلاعات دوره'!C:C,0),MATCH(H$1,'اطلاعات دوره'!$1:$1,0)),0)</f>
        <v>0</v>
      </c>
      <c r="I995" s="47">
        <f>IFERROR(INDEX('اطلاعات دوره'!A:Z,MATCH(G995,'اطلاعات دوره'!C:C,0),MATCH(I$1,'اطلاعات دوره'!$1:$1,0)),0)</f>
        <v>0</v>
      </c>
      <c r="J995" s="48">
        <f>IFERROR(INDEX('اطلاعات دوره'!A:Z,MATCH(G995,'اطلاعات دوره'!C:C,0),MATCH(J$1,'اطلاعات دوره'!$1:$1,0)),0)</f>
        <v>0</v>
      </c>
      <c r="K995" s="46"/>
      <c r="L995" s="158" t="str">
        <f>IFERROR(INDEX('اطلاعات دوره'!A:Z,MATCH(G995,'اطلاعات دوره'!C:C,0)-1,MATCH("عنوان",'اطلاعات دوره'!$1:$1,0)),"---")</f>
        <v>---</v>
      </c>
      <c r="M995" s="47" t="str">
        <f t="shared" si="152"/>
        <v>----</v>
      </c>
      <c r="N995" s="48" t="str">
        <f t="shared" si="153"/>
        <v>-/</v>
      </c>
      <c r="O995" s="45"/>
      <c r="P995" s="158">
        <f>IFERROR(INDEX('قرائت کنتور'!A:AZ,MATCH(A995&amp;"-"&amp;"گاز",'قرائت کنتور'!B:B,0),MATCH(L995,'قرائت کنتور'!$1:$1,0)),0)</f>
        <v>0</v>
      </c>
      <c r="Q995" s="47">
        <f>IFERROR(INDEX('قرائت کنتور'!A:AZ,MATCH(A995&amp;"-"&amp;"گاز",'قرائت کنتور'!B:B,0),MATCH(G995,'قرائت کنتور'!$1:$1,0)),0)</f>
        <v>0</v>
      </c>
      <c r="R995" s="47">
        <f t="shared" si="154"/>
        <v>0</v>
      </c>
      <c r="S995" s="45"/>
      <c r="T995" s="155" t="str">
        <f>IFERROR(INDEX('تعرفه ها'!A:Z,MATCH("بهای هر متر مکعب گاز مصرفی",'تعرفه ها'!$B:$B,0),MATCH(F995,'تعرفه ها'!$2:$2,0)),"---")</f>
        <v>---</v>
      </c>
      <c r="U995" s="50" t="str">
        <f t="shared" si="155"/>
        <v>---</v>
      </c>
      <c r="V995" s="50" t="str">
        <f>IFERROR(ROUND(R995*INDEX('تعرفه ها'!A:Z,MATCH("عوارض گاز به ازاء هر متر مکعب",'تعرفه ها'!$B:$B,0),MATCH(F995,'تعرفه ها'!$2:$2,0)),0),"---")</f>
        <v>---</v>
      </c>
      <c r="W995" s="50" t="str">
        <f>IFERROR(ROUND(((U995+V995)*INDEX('تعرفه ها'!A:Z,MATCH("هزینه نگهداری و تعمیرات شبکه گاز",'تعرفه ها'!$B:$B,0),MATCH(F995,'تعرفه ها'!$2:$2,0))/100),0),"---")</f>
        <v>---</v>
      </c>
      <c r="X995" s="50" t="str">
        <f>IFERROR(IF(INDEX('اطلاعات دوره'!A:Z,MATCH(G995,'اطلاعات دوره'!C:C,0),MATCH("گاز",'اطلاعات دوره'!$1:$1,0))="دارد",ROUND((U995+V995)*INDEX('تعرفه ها'!A:Z,MATCH("پیک فصلی گاز",'تعرفه ها'!$B:$B,0),MATCH(F995,'تعرفه ها'!$2:$2,0))/100,0),0),"---")</f>
        <v>---</v>
      </c>
      <c r="Y995" s="50" t="str">
        <f>IFERROR(ROUND(SUM(U995+V995+W995+X995)*INDEX('تعرفه ها'!A:Z,MATCH("مالیات گاز",'تعرفه ها'!$B:$B,0),MATCH(F995,'تعرفه ها'!$2:$2,0))/100,0),"---")</f>
        <v>---</v>
      </c>
      <c r="Z995" s="50" t="str">
        <f t="shared" si="156"/>
        <v>---</v>
      </c>
      <c r="AA995" s="50" t="str">
        <f t="shared" si="160"/>
        <v>---</v>
      </c>
      <c r="AB995" s="50" t="str">
        <f t="shared" si="157"/>
        <v>---</v>
      </c>
      <c r="AC995" s="50" t="str">
        <f t="shared" si="158"/>
        <v>---</v>
      </c>
      <c r="AD995" s="153" t="str">
        <f t="shared" si="159"/>
        <v>---</v>
      </c>
      <c r="AF995" s="155" t="str">
        <f>IFERROR(IF(INDEX(پرداخت!A:AZ,MATCH(A995&amp;" - "&amp;"گاز",پرداخت!$B:$B,0),MATCH(G995,پرداخت!$1:$1,0))="نشده","نشده","شده"),"---")</f>
        <v>---</v>
      </c>
      <c r="AH995" s="144"/>
      <c r="AI995" s="144"/>
      <c r="AJ995" s="144"/>
    </row>
    <row r="996" spans="1:79" ht="34.9" hidden="1" customHeight="1">
      <c r="A996" s="170"/>
      <c r="B996" s="47">
        <f>IFERROR(INDEX('اطلاعات انشعابات شرکتها'!A:BB,MATCH(A996,'اطلاعات انشعابات شرکتها'!A:A,0),MATCH(B$1,'اطلاعات انشعابات شرکتها'!$1:$1,0)),0)</f>
        <v>0</v>
      </c>
      <c r="C996" s="48">
        <f>IFERROR(INDEX('اطلاعات انشعابات شرکتها'!A:BB,MATCH(A996,'اطلاعات انشعابات شرکتها'!A:A,0),MATCH(C$1,'اطلاعات انشعابات شرکتها'!$1:$1,0)),0)</f>
        <v>0</v>
      </c>
      <c r="D996" s="45"/>
      <c r="E996" s="171"/>
      <c r="F996" s="170"/>
      <c r="G996" s="47" t="str">
        <f t="shared" si="151"/>
        <v>/</v>
      </c>
      <c r="H996" s="47">
        <f>IFERROR(INDEX('اطلاعات دوره'!A:Z,MATCH(G996,'اطلاعات دوره'!C:C,0),MATCH(H$1,'اطلاعات دوره'!$1:$1,0)),0)</f>
        <v>0</v>
      </c>
      <c r="I996" s="47">
        <f>IFERROR(INDEX('اطلاعات دوره'!A:Z,MATCH(G996,'اطلاعات دوره'!C:C,0),MATCH(I$1,'اطلاعات دوره'!$1:$1,0)),0)</f>
        <v>0</v>
      </c>
      <c r="J996" s="48">
        <f>IFERROR(INDEX('اطلاعات دوره'!A:Z,MATCH(G996,'اطلاعات دوره'!C:C,0),MATCH(J$1,'اطلاعات دوره'!$1:$1,0)),0)</f>
        <v>0</v>
      </c>
      <c r="K996" s="46"/>
      <c r="L996" s="158" t="str">
        <f>IFERROR(INDEX('اطلاعات دوره'!A:Z,MATCH(G996,'اطلاعات دوره'!C:C,0)-1,MATCH("عنوان",'اطلاعات دوره'!$1:$1,0)),"---")</f>
        <v>---</v>
      </c>
      <c r="M996" s="47" t="str">
        <f t="shared" si="152"/>
        <v>----</v>
      </c>
      <c r="N996" s="48" t="str">
        <f t="shared" si="153"/>
        <v>-/</v>
      </c>
      <c r="O996" s="45"/>
      <c r="P996" s="158">
        <f>IFERROR(INDEX('قرائت کنتور'!A:AZ,MATCH(A996&amp;"-"&amp;"گاز",'قرائت کنتور'!B:B,0),MATCH(L996,'قرائت کنتور'!$1:$1,0)),0)</f>
        <v>0</v>
      </c>
      <c r="Q996" s="47">
        <f>IFERROR(INDEX('قرائت کنتور'!A:AZ,MATCH(A996&amp;"-"&amp;"گاز",'قرائت کنتور'!B:B,0),MATCH(G996,'قرائت کنتور'!$1:$1,0)),0)</f>
        <v>0</v>
      </c>
      <c r="R996" s="47">
        <f t="shared" si="154"/>
        <v>0</v>
      </c>
      <c r="S996" s="45"/>
      <c r="T996" s="155" t="str">
        <f>IFERROR(INDEX('تعرفه ها'!A:Z,MATCH("بهای هر متر مکعب گاز مصرفی",'تعرفه ها'!$B:$B,0),MATCH(F996,'تعرفه ها'!$2:$2,0)),"---")</f>
        <v>---</v>
      </c>
      <c r="U996" s="50" t="str">
        <f t="shared" si="155"/>
        <v>---</v>
      </c>
      <c r="V996" s="50" t="str">
        <f>IFERROR(ROUND(R996*INDEX('تعرفه ها'!A:Z,MATCH("عوارض گاز به ازاء هر متر مکعب",'تعرفه ها'!$B:$B,0),MATCH(F996,'تعرفه ها'!$2:$2,0)),0),"---")</f>
        <v>---</v>
      </c>
      <c r="W996" s="50" t="str">
        <f>IFERROR(ROUND(((U996+V996)*INDEX('تعرفه ها'!A:Z,MATCH("هزینه نگهداری و تعمیرات شبکه گاز",'تعرفه ها'!$B:$B,0),MATCH(F996,'تعرفه ها'!$2:$2,0))/100),0),"---")</f>
        <v>---</v>
      </c>
      <c r="X996" s="50" t="str">
        <f>IFERROR(IF(INDEX('اطلاعات دوره'!A:Z,MATCH(G996,'اطلاعات دوره'!C:C,0),MATCH("گاز",'اطلاعات دوره'!$1:$1,0))="دارد",ROUND((U996+V996)*INDEX('تعرفه ها'!A:Z,MATCH("پیک فصلی گاز",'تعرفه ها'!$B:$B,0),MATCH(F996,'تعرفه ها'!$2:$2,0))/100,0),0),"---")</f>
        <v>---</v>
      </c>
      <c r="Y996" s="50" t="str">
        <f>IFERROR(ROUND(SUM(U996+V996+W996+X996)*INDEX('تعرفه ها'!A:Z,MATCH("مالیات گاز",'تعرفه ها'!$B:$B,0),MATCH(F996,'تعرفه ها'!$2:$2,0))/100,0),"---")</f>
        <v>---</v>
      </c>
      <c r="Z996" s="50" t="str">
        <f t="shared" si="156"/>
        <v>---</v>
      </c>
      <c r="AA996" s="50" t="str">
        <f t="shared" si="160"/>
        <v>---</v>
      </c>
      <c r="AB996" s="50" t="str">
        <f t="shared" si="157"/>
        <v>---</v>
      </c>
      <c r="AC996" s="50" t="str">
        <f t="shared" si="158"/>
        <v>---</v>
      </c>
      <c r="AD996" s="153" t="str">
        <f t="shared" si="159"/>
        <v>---</v>
      </c>
      <c r="AF996" s="155" t="str">
        <f>IFERROR(IF(INDEX(پرداخت!A:AZ,MATCH(A996&amp;" - "&amp;"گاز",پرداخت!$B:$B,0),MATCH(G996,پرداخت!$1:$1,0))="نشده","نشده","شده"),"---")</f>
        <v>---</v>
      </c>
      <c r="AH996" s="144"/>
      <c r="AI996" s="144"/>
      <c r="AJ996" s="144"/>
    </row>
    <row r="997" spans="1:79" ht="34.9" hidden="1" customHeight="1">
      <c r="A997" s="170"/>
      <c r="B997" s="47">
        <f>IFERROR(INDEX('اطلاعات انشعابات شرکتها'!A:BB,MATCH(A997,'اطلاعات انشعابات شرکتها'!A:A,0),MATCH(B$1,'اطلاعات انشعابات شرکتها'!$1:$1,0)),0)</f>
        <v>0</v>
      </c>
      <c r="C997" s="48">
        <f>IFERROR(INDEX('اطلاعات انشعابات شرکتها'!A:BB,MATCH(A997,'اطلاعات انشعابات شرکتها'!A:A,0),MATCH(C$1,'اطلاعات انشعابات شرکتها'!$1:$1,0)),0)</f>
        <v>0</v>
      </c>
      <c r="D997" s="45"/>
      <c r="E997" s="171"/>
      <c r="F997" s="170"/>
      <c r="G997" s="47" t="str">
        <f t="shared" si="151"/>
        <v>/</v>
      </c>
      <c r="H997" s="47">
        <f>IFERROR(INDEX('اطلاعات دوره'!A:Z,MATCH(G997,'اطلاعات دوره'!C:C,0),MATCH(H$1,'اطلاعات دوره'!$1:$1,0)),0)</f>
        <v>0</v>
      </c>
      <c r="I997" s="47">
        <f>IFERROR(INDEX('اطلاعات دوره'!A:Z,MATCH(G997,'اطلاعات دوره'!C:C,0),MATCH(I$1,'اطلاعات دوره'!$1:$1,0)),0)</f>
        <v>0</v>
      </c>
      <c r="J997" s="48">
        <f>IFERROR(INDEX('اطلاعات دوره'!A:Z,MATCH(G997,'اطلاعات دوره'!C:C,0),MATCH(J$1,'اطلاعات دوره'!$1:$1,0)),0)</f>
        <v>0</v>
      </c>
      <c r="K997" s="46"/>
      <c r="L997" s="158" t="str">
        <f>IFERROR(INDEX('اطلاعات دوره'!A:Z,MATCH(G997,'اطلاعات دوره'!C:C,0)-1,MATCH("عنوان",'اطلاعات دوره'!$1:$1,0)),"---")</f>
        <v>---</v>
      </c>
      <c r="M997" s="47" t="str">
        <f t="shared" si="152"/>
        <v>----</v>
      </c>
      <c r="N997" s="48" t="str">
        <f t="shared" si="153"/>
        <v>-/</v>
      </c>
      <c r="O997" s="45"/>
      <c r="P997" s="158">
        <f>IFERROR(INDEX('قرائت کنتور'!A:AZ,MATCH(A997&amp;"-"&amp;"گاز",'قرائت کنتور'!B:B,0),MATCH(L997,'قرائت کنتور'!$1:$1,0)),0)</f>
        <v>0</v>
      </c>
      <c r="Q997" s="47">
        <f>IFERROR(INDEX('قرائت کنتور'!A:AZ,MATCH(A997&amp;"-"&amp;"گاز",'قرائت کنتور'!B:B,0),MATCH(G997,'قرائت کنتور'!$1:$1,0)),0)</f>
        <v>0</v>
      </c>
      <c r="R997" s="47">
        <f t="shared" si="154"/>
        <v>0</v>
      </c>
      <c r="S997" s="45"/>
      <c r="T997" s="155" t="str">
        <f>IFERROR(INDEX('تعرفه ها'!A:Z,MATCH("بهای هر متر مکعب گاز مصرفی",'تعرفه ها'!$B:$B,0),MATCH(F997,'تعرفه ها'!$2:$2,0)),"---")</f>
        <v>---</v>
      </c>
      <c r="U997" s="50" t="str">
        <f t="shared" si="155"/>
        <v>---</v>
      </c>
      <c r="V997" s="50" t="str">
        <f>IFERROR(ROUND(R997*INDEX('تعرفه ها'!A:Z,MATCH("عوارض گاز به ازاء هر متر مکعب",'تعرفه ها'!$B:$B,0),MATCH(F997,'تعرفه ها'!$2:$2,0)),0),"---")</f>
        <v>---</v>
      </c>
      <c r="W997" s="50" t="str">
        <f>IFERROR(ROUND(((U997+V997)*INDEX('تعرفه ها'!A:Z,MATCH("هزینه نگهداری و تعمیرات شبکه گاز",'تعرفه ها'!$B:$B,0),MATCH(F997,'تعرفه ها'!$2:$2,0))/100),0),"---")</f>
        <v>---</v>
      </c>
      <c r="X997" s="50" t="str">
        <f>IFERROR(IF(INDEX('اطلاعات دوره'!A:Z,MATCH(G997,'اطلاعات دوره'!C:C,0),MATCH("گاز",'اطلاعات دوره'!$1:$1,0))="دارد",ROUND((U997+V997)*INDEX('تعرفه ها'!A:Z,MATCH("پیک فصلی گاز",'تعرفه ها'!$B:$B,0),MATCH(F997,'تعرفه ها'!$2:$2,0))/100,0),0),"---")</f>
        <v>---</v>
      </c>
      <c r="Y997" s="50" t="str">
        <f>IFERROR(ROUND(SUM(U997+V997+W997+X997)*INDEX('تعرفه ها'!A:Z,MATCH("مالیات گاز",'تعرفه ها'!$B:$B,0),MATCH(F997,'تعرفه ها'!$2:$2,0))/100,0),"---")</f>
        <v>---</v>
      </c>
      <c r="Z997" s="50" t="str">
        <f t="shared" si="156"/>
        <v>---</v>
      </c>
      <c r="AA997" s="50" t="str">
        <f t="shared" si="160"/>
        <v>---</v>
      </c>
      <c r="AB997" s="50" t="str">
        <f t="shared" si="157"/>
        <v>---</v>
      </c>
      <c r="AC997" s="50" t="str">
        <f t="shared" si="158"/>
        <v>---</v>
      </c>
      <c r="AD997" s="153" t="str">
        <f t="shared" si="159"/>
        <v>---</v>
      </c>
      <c r="AF997" s="155" t="str">
        <f>IFERROR(IF(INDEX(پرداخت!A:AZ,MATCH(A997&amp;" - "&amp;"گاز",پرداخت!$B:$B,0),MATCH(G997,پرداخت!$1:$1,0))="نشده","نشده","شده"),"---")</f>
        <v>---</v>
      </c>
      <c r="AH997" s="144"/>
      <c r="AI997" s="144"/>
      <c r="AJ997" s="144"/>
    </row>
    <row r="998" spans="1:79" ht="34.9" hidden="1" customHeight="1">
      <c r="A998" s="170"/>
      <c r="B998" s="47">
        <f>IFERROR(INDEX('اطلاعات انشعابات شرکتها'!A:BB,MATCH(A998,'اطلاعات انشعابات شرکتها'!A:A,0),MATCH(B$1,'اطلاعات انشعابات شرکتها'!$1:$1,0)),0)</f>
        <v>0</v>
      </c>
      <c r="C998" s="48">
        <f>IFERROR(INDEX('اطلاعات انشعابات شرکتها'!A:BB,MATCH(A998,'اطلاعات انشعابات شرکتها'!A:A,0),MATCH(C$1,'اطلاعات انشعابات شرکتها'!$1:$1,0)),0)</f>
        <v>0</v>
      </c>
      <c r="D998" s="45"/>
      <c r="E998" s="171"/>
      <c r="F998" s="170"/>
      <c r="G998" s="47" t="str">
        <f t="shared" si="151"/>
        <v>/</v>
      </c>
      <c r="H998" s="47">
        <f>IFERROR(INDEX('اطلاعات دوره'!A:Z,MATCH(G998,'اطلاعات دوره'!C:C,0),MATCH(H$1,'اطلاعات دوره'!$1:$1,0)),0)</f>
        <v>0</v>
      </c>
      <c r="I998" s="47">
        <f>IFERROR(INDEX('اطلاعات دوره'!A:Z,MATCH(G998,'اطلاعات دوره'!C:C,0),MATCH(I$1,'اطلاعات دوره'!$1:$1,0)),0)</f>
        <v>0</v>
      </c>
      <c r="J998" s="48">
        <f>IFERROR(INDEX('اطلاعات دوره'!A:Z,MATCH(G998,'اطلاعات دوره'!C:C,0),MATCH(J$1,'اطلاعات دوره'!$1:$1,0)),0)</f>
        <v>0</v>
      </c>
      <c r="K998" s="46"/>
      <c r="L998" s="158" t="str">
        <f>IFERROR(INDEX('اطلاعات دوره'!A:Z,MATCH(G998,'اطلاعات دوره'!C:C,0)-1,MATCH("عنوان",'اطلاعات دوره'!$1:$1,0)),"---")</f>
        <v>---</v>
      </c>
      <c r="M998" s="47" t="str">
        <f t="shared" si="152"/>
        <v>----</v>
      </c>
      <c r="N998" s="48" t="str">
        <f t="shared" si="153"/>
        <v>-/</v>
      </c>
      <c r="O998" s="45"/>
      <c r="P998" s="158">
        <f>IFERROR(INDEX('قرائت کنتور'!A:AZ,MATCH(A998&amp;"-"&amp;"گاز",'قرائت کنتور'!B:B,0),MATCH(L998,'قرائت کنتور'!$1:$1,0)),0)</f>
        <v>0</v>
      </c>
      <c r="Q998" s="47">
        <f>IFERROR(INDEX('قرائت کنتور'!A:AZ,MATCH(A998&amp;"-"&amp;"گاز",'قرائت کنتور'!B:B,0),MATCH(G998,'قرائت کنتور'!$1:$1,0)),0)</f>
        <v>0</v>
      </c>
      <c r="R998" s="47">
        <f t="shared" si="154"/>
        <v>0</v>
      </c>
      <c r="S998" s="45"/>
      <c r="T998" s="155" t="str">
        <f>IFERROR(INDEX('تعرفه ها'!A:Z,MATCH("بهای هر متر مکعب گاز مصرفی",'تعرفه ها'!$B:$B,0),MATCH(F998,'تعرفه ها'!$2:$2,0)),"---")</f>
        <v>---</v>
      </c>
      <c r="U998" s="50" t="str">
        <f t="shared" si="155"/>
        <v>---</v>
      </c>
      <c r="V998" s="50" t="str">
        <f>IFERROR(ROUND(R998*INDEX('تعرفه ها'!A:Z,MATCH("عوارض گاز به ازاء هر متر مکعب",'تعرفه ها'!$B:$B,0),MATCH(F998,'تعرفه ها'!$2:$2,0)),0),"---")</f>
        <v>---</v>
      </c>
      <c r="W998" s="50" t="str">
        <f>IFERROR(ROUND(((U998+V998)*INDEX('تعرفه ها'!A:Z,MATCH("هزینه نگهداری و تعمیرات شبکه گاز",'تعرفه ها'!$B:$B,0),MATCH(F998,'تعرفه ها'!$2:$2,0))/100),0),"---")</f>
        <v>---</v>
      </c>
      <c r="X998" s="50" t="str">
        <f>IFERROR(IF(INDEX('اطلاعات دوره'!A:Z,MATCH(G998,'اطلاعات دوره'!C:C,0),MATCH("گاز",'اطلاعات دوره'!$1:$1,0))="دارد",ROUND((U998+V998)*INDEX('تعرفه ها'!A:Z,MATCH("پیک فصلی گاز",'تعرفه ها'!$B:$B,0),MATCH(F998,'تعرفه ها'!$2:$2,0))/100,0),0),"---")</f>
        <v>---</v>
      </c>
      <c r="Y998" s="50" t="str">
        <f>IFERROR(ROUND(SUM(U998+V998+W998+X998)*INDEX('تعرفه ها'!A:Z,MATCH("مالیات گاز",'تعرفه ها'!$B:$B,0),MATCH(F998,'تعرفه ها'!$2:$2,0))/100,0),"---")</f>
        <v>---</v>
      </c>
      <c r="Z998" s="50" t="str">
        <f t="shared" si="156"/>
        <v>---</v>
      </c>
      <c r="AA998" s="50" t="str">
        <f t="shared" si="160"/>
        <v>---</v>
      </c>
      <c r="AB998" s="50" t="str">
        <f t="shared" si="157"/>
        <v>---</v>
      </c>
      <c r="AC998" s="50" t="str">
        <f t="shared" si="158"/>
        <v>---</v>
      </c>
      <c r="AD998" s="153" t="str">
        <f t="shared" si="159"/>
        <v>---</v>
      </c>
      <c r="AF998" s="155" t="str">
        <f>IFERROR(IF(INDEX(پرداخت!A:AZ,MATCH(A998&amp;" - "&amp;"گاز",پرداخت!$B:$B,0),MATCH(G998,پرداخت!$1:$1,0))="نشده","نشده","شده"),"---")</f>
        <v>---</v>
      </c>
      <c r="AH998" s="40"/>
      <c r="BX998" s="40"/>
      <c r="BY998" s="40"/>
      <c r="BZ998" s="40"/>
    </row>
    <row r="999" spans="1:79" s="174" customFormat="1" ht="34.5" hidden="1" customHeight="1">
      <c r="A999" s="170"/>
      <c r="B999" s="47">
        <f>IFERROR(INDEX('اطلاعات انشعابات شرکتها'!A:BB,MATCH(A999,'اطلاعات انشعابات شرکتها'!A:A,0),MATCH(B$1,'اطلاعات انشعابات شرکتها'!$1:$1,0)),0)</f>
        <v>0</v>
      </c>
      <c r="C999" s="48">
        <f>IFERROR(INDEX('اطلاعات انشعابات شرکتها'!A:BB,MATCH(A999,'اطلاعات انشعابات شرکتها'!A:A,0),MATCH(C$1,'اطلاعات انشعابات شرکتها'!$1:$1,0)),0)</f>
        <v>0</v>
      </c>
      <c r="D999" s="45"/>
      <c r="E999" s="171"/>
      <c r="F999" s="170"/>
      <c r="G999" s="47" t="str">
        <f t="shared" si="151"/>
        <v>/</v>
      </c>
      <c r="H999" s="47">
        <f>IFERROR(INDEX('اطلاعات دوره'!A:Z,MATCH(G999,'اطلاعات دوره'!C:C,0),MATCH(H$1,'اطلاعات دوره'!$1:$1,0)),0)</f>
        <v>0</v>
      </c>
      <c r="I999" s="47">
        <f>IFERROR(INDEX('اطلاعات دوره'!A:Z,MATCH(G999,'اطلاعات دوره'!C:C,0),MATCH(I$1,'اطلاعات دوره'!$1:$1,0)),0)</f>
        <v>0</v>
      </c>
      <c r="J999" s="48">
        <f>IFERROR(INDEX('اطلاعات دوره'!A:Z,MATCH(G999,'اطلاعات دوره'!C:C,0),MATCH(J$1,'اطلاعات دوره'!$1:$1,0)),0)</f>
        <v>0</v>
      </c>
      <c r="K999" s="46"/>
      <c r="L999" s="158" t="str">
        <f>IFERROR(INDEX('اطلاعات دوره'!A:Z,MATCH(G999,'اطلاعات دوره'!C:C,0)-1,MATCH("عنوان",'اطلاعات دوره'!$1:$1,0)),"---")</f>
        <v>---</v>
      </c>
      <c r="M999" s="47" t="str">
        <f t="shared" si="152"/>
        <v>----</v>
      </c>
      <c r="N999" s="48" t="str">
        <f t="shared" si="153"/>
        <v>-/</v>
      </c>
      <c r="O999" s="45"/>
      <c r="P999" s="158">
        <f>IFERROR(INDEX('قرائت کنتور'!A:AZ,MATCH(A999&amp;"-"&amp;"گاز",'قرائت کنتور'!B:B,0),MATCH(L999,'قرائت کنتور'!$1:$1,0)),0)</f>
        <v>0</v>
      </c>
      <c r="Q999" s="47">
        <f>IFERROR(INDEX('قرائت کنتور'!A:AZ,MATCH(A999&amp;"-"&amp;"گاز",'قرائت کنتور'!B:B,0),MATCH(G999,'قرائت کنتور'!$1:$1,0)),0)</f>
        <v>0</v>
      </c>
      <c r="R999" s="47">
        <f t="shared" si="154"/>
        <v>0</v>
      </c>
      <c r="S999" s="45"/>
      <c r="T999" s="155" t="str">
        <f>IFERROR(INDEX('تعرفه ها'!A:Z,MATCH("بهای هر متر مکعب گاز مصرفی",'تعرفه ها'!$B:$B,0),MATCH(F999,'تعرفه ها'!$2:$2,0)),"---")</f>
        <v>---</v>
      </c>
      <c r="U999" s="50" t="str">
        <f t="shared" si="155"/>
        <v>---</v>
      </c>
      <c r="V999" s="50" t="str">
        <f>IFERROR(ROUND(R999*INDEX('تعرفه ها'!A:Z,MATCH("عوارض گاز به ازاء هر متر مکعب",'تعرفه ها'!$B:$B,0),MATCH(F999,'تعرفه ها'!$2:$2,0)),0),"---")</f>
        <v>---</v>
      </c>
      <c r="W999" s="50" t="str">
        <f>IFERROR(ROUND(((U999+V999)*INDEX('تعرفه ها'!A:Z,MATCH("هزینه نگهداری و تعمیرات شبکه گاز",'تعرفه ها'!$B:$B,0),MATCH(F999,'تعرفه ها'!$2:$2,0))/100),0),"---")</f>
        <v>---</v>
      </c>
      <c r="X999" s="50" t="str">
        <f>IFERROR(IF(INDEX('اطلاعات دوره'!A:Z,MATCH(G999,'اطلاعات دوره'!C:C,0),MATCH("گاز",'اطلاعات دوره'!$1:$1,0))="دارد",ROUND((U999+V999)*INDEX('تعرفه ها'!A:Z,MATCH("پیک فصلی گاز",'تعرفه ها'!$B:$B,0),MATCH(F999,'تعرفه ها'!$2:$2,0))/100,0),0),"---")</f>
        <v>---</v>
      </c>
      <c r="Y999" s="50" t="str">
        <f>IFERROR(ROUND(SUM(U999+V999+W999+X999)*INDEX('تعرفه ها'!A:Z,MATCH("مالیات گاز",'تعرفه ها'!$B:$B,0),MATCH(F999,'تعرفه ها'!$2:$2,0))/100,0),"---")</f>
        <v>---</v>
      </c>
      <c r="Z999" s="50" t="str">
        <f t="shared" si="156"/>
        <v>---</v>
      </c>
      <c r="AA999" s="50" t="str">
        <f t="shared" si="160"/>
        <v>---</v>
      </c>
      <c r="AB999" s="50" t="str">
        <f t="shared" si="157"/>
        <v>---</v>
      </c>
      <c r="AC999" s="50" t="str">
        <f t="shared" si="158"/>
        <v>---</v>
      </c>
      <c r="AD999" s="153" t="str">
        <f t="shared" si="159"/>
        <v>---</v>
      </c>
      <c r="AE999" s="42"/>
      <c r="AF999" s="155" t="str">
        <f>IFERROR(IF(INDEX(پرداخت!A:AZ,MATCH(A999&amp;" - "&amp;"گاز",پرداخت!$B:$B,0),MATCH(G999,پرداخت!$1:$1,0))="نشده","نشده","شده"),"---")</f>
        <v>---</v>
      </c>
      <c r="AG999" s="114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173"/>
    </row>
    <row r="1000" spans="1:79" s="40" customFormat="1" ht="34.5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14"/>
    </row>
    <row r="1001" spans="1:79" s="40" customFormat="1" ht="34.9" customHeight="1">
      <c r="A1001" s="144"/>
      <c r="B1001" s="144"/>
      <c r="C1001" s="144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14"/>
    </row>
    <row r="1002" spans="1:79" s="40" customFormat="1" ht="34.9" customHeight="1">
      <c r="A1002" s="144"/>
      <c r="B1002" s="144"/>
      <c r="C1002" s="144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14"/>
    </row>
    <row r="1003" spans="1:79" s="40" customFormat="1" ht="34.9" customHeight="1">
      <c r="A1003" s="144"/>
      <c r="B1003" s="144"/>
      <c r="C1003" s="144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14"/>
    </row>
    <row r="1004" spans="1:79" s="40" customFormat="1" ht="34.9" customHeight="1">
      <c r="A1004" s="144"/>
      <c r="B1004" s="144"/>
      <c r="C1004" s="144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14"/>
    </row>
    <row r="1005" spans="1:79" s="40" customFormat="1" ht="34.9" customHeight="1">
      <c r="A1005" s="144"/>
      <c r="B1005" s="144"/>
      <c r="C1005" s="144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14"/>
      <c r="AH1005" s="144"/>
      <c r="AI1005" s="144"/>
      <c r="AJ1005" s="144"/>
    </row>
    <row r="1006" spans="1:79" s="40" customFormat="1" ht="34.9" customHeight="1">
      <c r="A1006" s="144"/>
      <c r="B1006" s="144"/>
      <c r="C1006" s="144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14"/>
      <c r="AH1006" s="144"/>
      <c r="AI1006" s="144"/>
      <c r="AJ1006" s="144"/>
    </row>
    <row r="1007" spans="1:79" s="40" customFormat="1" ht="34.9" customHeight="1">
      <c r="A1007" s="144"/>
      <c r="B1007" s="144"/>
      <c r="C1007" s="144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6"/>
      <c r="Z1007" s="146"/>
      <c r="AA1007" s="146"/>
      <c r="AB1007" s="146"/>
      <c r="AC1007" s="146"/>
      <c r="AD1007" s="146"/>
      <c r="AE1007" s="144"/>
      <c r="AF1007" s="146"/>
      <c r="AG1007" s="114"/>
      <c r="AH1007" s="144"/>
    </row>
    <row r="1008" spans="1:79" s="40" customFormat="1" ht="34.9" customHeight="1">
      <c r="A1008" s="144"/>
      <c r="B1008" s="144"/>
      <c r="C1008" s="144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6"/>
      <c r="Z1008" s="146"/>
      <c r="AA1008" s="146"/>
      <c r="AB1008" s="146"/>
      <c r="AC1008" s="146"/>
      <c r="AD1008" s="146"/>
      <c r="AE1008" s="144"/>
      <c r="AF1008" s="146"/>
      <c r="AG1008" s="114"/>
      <c r="AH1008" s="144"/>
    </row>
    <row r="1009" spans="1:34" s="40" customFormat="1" ht="34.9" customHeight="1">
      <c r="A1009" s="147"/>
      <c r="B1009" s="147"/>
      <c r="C1009" s="147"/>
      <c r="D1009" s="147"/>
      <c r="E1009" s="147"/>
      <c r="F1009" s="147"/>
      <c r="G1009" s="147"/>
      <c r="H1009" s="147"/>
      <c r="I1009" s="147"/>
      <c r="J1009" s="147"/>
      <c r="K1009" s="148"/>
      <c r="L1009" s="147"/>
      <c r="M1009" s="147"/>
      <c r="N1009" s="147"/>
      <c r="O1009" s="147"/>
      <c r="P1009" s="147"/>
      <c r="Q1009" s="147"/>
      <c r="R1009" s="147"/>
      <c r="S1009" s="147"/>
      <c r="T1009" s="149"/>
      <c r="U1009" s="149"/>
      <c r="V1009" s="149"/>
      <c r="W1009" s="146"/>
      <c r="X1009" s="146"/>
      <c r="Y1009" s="146"/>
      <c r="Z1009" s="146"/>
      <c r="AA1009" s="146"/>
      <c r="AB1009" s="146"/>
      <c r="AC1009" s="146"/>
      <c r="AD1009" s="146"/>
      <c r="AE1009" s="144"/>
      <c r="AF1009" s="146"/>
      <c r="AG1009" s="114"/>
      <c r="AH1009" s="144"/>
    </row>
    <row r="1010" spans="1:34" s="40" customFormat="1" ht="34.9" customHeight="1">
      <c r="A1010" s="147"/>
      <c r="B1010" s="147"/>
      <c r="C1010" s="147"/>
      <c r="D1010" s="147"/>
      <c r="E1010" s="147"/>
      <c r="F1010" s="147"/>
      <c r="G1010" s="147"/>
      <c r="H1010" s="147"/>
      <c r="I1010" s="147"/>
      <c r="J1010" s="147"/>
      <c r="K1010" s="148"/>
      <c r="L1010" s="147"/>
      <c r="M1010" s="147"/>
      <c r="N1010" s="147"/>
      <c r="O1010" s="147"/>
      <c r="P1010" s="147"/>
      <c r="Q1010" s="147"/>
      <c r="R1010" s="147"/>
      <c r="S1010" s="147"/>
      <c r="T1010" s="149"/>
      <c r="U1010" s="149"/>
      <c r="V1010" s="149"/>
      <c r="W1010" s="146"/>
      <c r="X1010" s="146"/>
      <c r="Y1010" s="146"/>
      <c r="Z1010" s="146"/>
      <c r="AA1010" s="146"/>
      <c r="AB1010" s="146"/>
      <c r="AC1010" s="146"/>
      <c r="AD1010" s="146"/>
      <c r="AE1010" s="144"/>
      <c r="AF1010" s="146"/>
      <c r="AG1010" s="114"/>
      <c r="AH1010" s="144"/>
    </row>
    <row r="1011" spans="1:34" s="40" customFormat="1" ht="34.9" customHeight="1">
      <c r="A1011" s="147"/>
      <c r="B1011" s="147"/>
      <c r="C1011" s="147"/>
      <c r="D1011" s="147"/>
      <c r="E1011" s="147"/>
      <c r="F1011" s="147"/>
      <c r="G1011" s="147"/>
      <c r="H1011" s="147"/>
      <c r="I1011" s="147"/>
      <c r="J1011" s="147"/>
      <c r="K1011" s="148"/>
      <c r="L1011" s="147"/>
      <c r="M1011" s="147"/>
      <c r="N1011" s="147"/>
      <c r="O1011" s="147"/>
      <c r="P1011" s="147"/>
      <c r="Q1011" s="147"/>
      <c r="R1011" s="147"/>
      <c r="S1011" s="147"/>
      <c r="T1011" s="149"/>
      <c r="U1011" s="149"/>
      <c r="V1011" s="149"/>
      <c r="W1011" s="146"/>
      <c r="X1011" s="146"/>
      <c r="Y1011" s="146"/>
      <c r="Z1011" s="146"/>
      <c r="AA1011" s="146"/>
      <c r="AB1011" s="146"/>
      <c r="AC1011" s="146"/>
      <c r="AD1011" s="146"/>
      <c r="AE1011" s="144"/>
      <c r="AF1011" s="146"/>
      <c r="AG1011" s="114"/>
      <c r="AH1011" s="144"/>
    </row>
    <row r="1012" spans="1:34" s="40" customFormat="1" ht="34.9" customHeight="1">
      <c r="A1012" s="150"/>
      <c r="B1012" s="150"/>
      <c r="C1012" s="150"/>
      <c r="D1012" s="150"/>
      <c r="E1012" s="150"/>
      <c r="F1012" s="150"/>
      <c r="G1012" s="150"/>
      <c r="H1012" s="150"/>
      <c r="I1012" s="150"/>
      <c r="J1012" s="150"/>
      <c r="K1012" s="151"/>
      <c r="L1012" s="150"/>
      <c r="M1012" s="150"/>
      <c r="N1012" s="150"/>
      <c r="O1012" s="150"/>
      <c r="P1012" s="150"/>
      <c r="Q1012" s="150"/>
      <c r="R1012" s="150"/>
      <c r="T1012" s="146"/>
      <c r="U1012" s="146"/>
      <c r="V1012" s="146"/>
      <c r="W1012" s="146"/>
      <c r="X1012" s="146"/>
      <c r="Y1012" s="146"/>
      <c r="Z1012" s="146"/>
      <c r="AA1012" s="146"/>
      <c r="AB1012" s="146"/>
      <c r="AC1012" s="146"/>
      <c r="AD1012" s="146"/>
      <c r="AE1012" s="144"/>
      <c r="AF1012" s="146"/>
      <c r="AG1012" s="114"/>
      <c r="AH1012" s="144"/>
    </row>
    <row r="1013" spans="1:34" s="40" customFormat="1" ht="34.9" customHeight="1">
      <c r="K1013" s="152"/>
      <c r="T1013" s="146"/>
      <c r="U1013" s="146"/>
      <c r="V1013" s="146"/>
      <c r="W1013" s="146"/>
      <c r="X1013" s="146"/>
      <c r="Y1013" s="146"/>
      <c r="Z1013" s="146"/>
      <c r="AA1013" s="146"/>
      <c r="AB1013" s="146"/>
      <c r="AC1013" s="146"/>
      <c r="AD1013" s="146"/>
      <c r="AE1013" s="144"/>
      <c r="AF1013" s="146"/>
      <c r="AG1013" s="114"/>
      <c r="AH1013" s="144"/>
    </row>
    <row r="1014" spans="1:34" s="40" customFormat="1" ht="34.9" customHeight="1">
      <c r="K1014" s="152"/>
      <c r="T1014" s="146"/>
      <c r="U1014" s="146"/>
      <c r="V1014" s="146"/>
      <c r="W1014" s="146"/>
      <c r="X1014" s="146"/>
      <c r="Y1014" s="146"/>
      <c r="Z1014" s="146"/>
      <c r="AA1014" s="146"/>
      <c r="AB1014" s="146"/>
      <c r="AC1014" s="146"/>
      <c r="AD1014" s="146"/>
      <c r="AE1014" s="144"/>
      <c r="AF1014" s="146"/>
      <c r="AG1014" s="114"/>
      <c r="AH1014" s="144"/>
    </row>
    <row r="1015" spans="1:34" s="40" customFormat="1" ht="34.9" customHeight="1">
      <c r="K1015" s="152"/>
      <c r="T1015" s="146"/>
      <c r="U1015" s="146"/>
      <c r="V1015" s="146"/>
      <c r="W1015" s="146"/>
      <c r="X1015" s="146"/>
      <c r="Y1015" s="146"/>
      <c r="Z1015" s="146"/>
      <c r="AA1015" s="146"/>
      <c r="AB1015" s="146"/>
      <c r="AC1015" s="146"/>
      <c r="AD1015" s="146"/>
      <c r="AE1015" s="144"/>
      <c r="AF1015" s="146"/>
      <c r="AG1015" s="114"/>
      <c r="AH1015" s="144"/>
    </row>
    <row r="1016" spans="1:34" s="40" customFormat="1" ht="34.9" customHeight="1">
      <c r="K1016" s="152"/>
      <c r="T1016" s="146"/>
      <c r="U1016" s="146"/>
      <c r="V1016" s="146"/>
      <c r="W1016" s="146"/>
      <c r="X1016" s="146"/>
      <c r="Y1016" s="146"/>
      <c r="Z1016" s="146"/>
      <c r="AA1016" s="146"/>
      <c r="AB1016" s="146"/>
      <c r="AC1016" s="146"/>
      <c r="AD1016" s="146"/>
      <c r="AE1016" s="144"/>
      <c r="AF1016" s="146"/>
      <c r="AG1016" s="114"/>
      <c r="AH1016" s="144"/>
    </row>
    <row r="1017" spans="1:34" s="40" customFormat="1" ht="34.9" customHeight="1">
      <c r="K1017" s="152"/>
      <c r="T1017" s="146"/>
      <c r="U1017" s="146"/>
      <c r="V1017" s="146"/>
      <c r="W1017" s="146"/>
      <c r="X1017" s="146"/>
      <c r="Y1017" s="146"/>
      <c r="Z1017" s="146"/>
      <c r="AA1017" s="146"/>
      <c r="AB1017" s="146"/>
      <c r="AC1017" s="146"/>
      <c r="AD1017" s="146"/>
      <c r="AE1017" s="144"/>
      <c r="AF1017" s="146"/>
      <c r="AG1017" s="114"/>
      <c r="AH1017" s="144"/>
    </row>
    <row r="1018" spans="1:34" s="40" customFormat="1" ht="34.9" customHeight="1">
      <c r="K1018" s="152"/>
      <c r="T1018" s="146"/>
      <c r="U1018" s="146"/>
      <c r="V1018" s="146"/>
      <c r="W1018" s="146"/>
      <c r="X1018" s="146"/>
      <c r="Y1018" s="146"/>
      <c r="Z1018" s="146"/>
      <c r="AA1018" s="146"/>
      <c r="AB1018" s="146"/>
      <c r="AC1018" s="146"/>
      <c r="AD1018" s="146"/>
      <c r="AE1018" s="144"/>
      <c r="AF1018" s="146"/>
      <c r="AG1018" s="114"/>
      <c r="AH1018" s="144"/>
    </row>
    <row r="1019" spans="1:34" s="40" customFormat="1" ht="34.9" customHeight="1">
      <c r="K1019" s="152"/>
      <c r="T1019" s="146"/>
      <c r="U1019" s="146"/>
      <c r="V1019" s="146"/>
      <c r="W1019" s="146"/>
      <c r="X1019" s="146"/>
      <c r="Y1019" s="146"/>
      <c r="Z1019" s="146"/>
      <c r="AA1019" s="146"/>
      <c r="AB1019" s="146"/>
      <c r="AC1019" s="146"/>
      <c r="AD1019" s="146"/>
      <c r="AE1019" s="144"/>
      <c r="AF1019" s="146"/>
      <c r="AG1019" s="114"/>
      <c r="AH1019" s="144"/>
    </row>
    <row r="1020" spans="1:34" s="40" customFormat="1" ht="34.9" customHeight="1">
      <c r="K1020" s="152"/>
      <c r="T1020" s="146"/>
      <c r="U1020" s="146"/>
      <c r="V1020" s="146"/>
      <c r="W1020" s="146"/>
      <c r="X1020" s="146"/>
      <c r="Y1020" s="146"/>
      <c r="Z1020" s="146"/>
      <c r="AA1020" s="146"/>
      <c r="AB1020" s="146"/>
      <c r="AC1020" s="146"/>
      <c r="AD1020" s="146"/>
      <c r="AE1020" s="144"/>
      <c r="AF1020" s="146"/>
      <c r="AG1020" s="114"/>
      <c r="AH1020" s="144"/>
    </row>
    <row r="1021" spans="1:34" s="40" customFormat="1" ht="34.9" customHeight="1">
      <c r="K1021" s="152"/>
      <c r="T1021" s="146"/>
      <c r="U1021" s="146"/>
      <c r="V1021" s="146"/>
      <c r="W1021" s="146"/>
      <c r="X1021" s="146"/>
      <c r="Y1021" s="146"/>
      <c r="Z1021" s="146"/>
      <c r="AA1021" s="146"/>
      <c r="AB1021" s="146"/>
      <c r="AC1021" s="146"/>
      <c r="AD1021" s="146"/>
      <c r="AE1021" s="144"/>
      <c r="AF1021" s="146"/>
      <c r="AG1021" s="114"/>
      <c r="AH1021" s="144"/>
    </row>
    <row r="1022" spans="1:34" s="40" customFormat="1" ht="34.9" customHeight="1">
      <c r="K1022" s="152"/>
      <c r="T1022" s="146"/>
      <c r="U1022" s="146"/>
      <c r="V1022" s="146"/>
      <c r="W1022" s="146"/>
      <c r="X1022" s="146"/>
      <c r="Y1022" s="146"/>
      <c r="Z1022" s="146"/>
      <c r="AA1022" s="146"/>
      <c r="AB1022" s="146"/>
      <c r="AC1022" s="146"/>
      <c r="AD1022" s="146"/>
      <c r="AE1022" s="144"/>
      <c r="AF1022" s="146"/>
      <c r="AG1022" s="114"/>
      <c r="AH1022" s="144"/>
    </row>
    <row r="1023" spans="1:34" s="40" customFormat="1" ht="34.9" customHeight="1">
      <c r="K1023" s="152"/>
      <c r="T1023" s="146"/>
      <c r="U1023" s="146"/>
      <c r="V1023" s="146"/>
      <c r="W1023" s="146"/>
      <c r="X1023" s="146"/>
      <c r="Y1023" s="146"/>
      <c r="Z1023" s="146"/>
      <c r="AA1023" s="146"/>
      <c r="AB1023" s="146"/>
      <c r="AC1023" s="146"/>
      <c r="AD1023" s="146"/>
      <c r="AE1023" s="144"/>
      <c r="AF1023" s="146"/>
      <c r="AG1023" s="114"/>
      <c r="AH1023" s="144"/>
    </row>
    <row r="1024" spans="1:34" s="40" customFormat="1" ht="34.9" customHeight="1">
      <c r="K1024" s="152"/>
      <c r="T1024" s="146"/>
      <c r="U1024" s="146"/>
      <c r="V1024" s="146"/>
      <c r="W1024" s="146"/>
      <c r="X1024" s="146"/>
      <c r="Y1024" s="146"/>
      <c r="Z1024" s="146"/>
      <c r="AA1024" s="146"/>
      <c r="AB1024" s="146"/>
      <c r="AC1024" s="146"/>
      <c r="AD1024" s="146"/>
      <c r="AE1024" s="144"/>
      <c r="AF1024" s="146"/>
      <c r="AG1024" s="114"/>
      <c r="AH1024" s="144"/>
    </row>
    <row r="1025" spans="11:34" s="40" customFormat="1" ht="34.9" customHeight="1">
      <c r="K1025" s="152"/>
      <c r="T1025" s="146"/>
      <c r="U1025" s="146"/>
      <c r="V1025" s="146"/>
      <c r="W1025" s="146"/>
      <c r="X1025" s="146"/>
      <c r="Y1025" s="146"/>
      <c r="Z1025" s="146"/>
      <c r="AA1025" s="146"/>
      <c r="AB1025" s="146"/>
      <c r="AC1025" s="146"/>
      <c r="AD1025" s="146"/>
      <c r="AE1025" s="144"/>
      <c r="AF1025" s="146"/>
      <c r="AG1025" s="114"/>
      <c r="AH1025" s="144"/>
    </row>
    <row r="1026" spans="11:34" s="40" customFormat="1" ht="34.9" customHeight="1">
      <c r="K1026" s="152"/>
      <c r="T1026" s="146"/>
      <c r="U1026" s="146"/>
      <c r="V1026" s="146"/>
      <c r="W1026" s="146"/>
      <c r="X1026" s="146"/>
      <c r="Y1026" s="146"/>
      <c r="Z1026" s="146"/>
      <c r="AA1026" s="146"/>
      <c r="AB1026" s="146"/>
      <c r="AC1026" s="146"/>
      <c r="AD1026" s="146"/>
      <c r="AE1026" s="144"/>
      <c r="AF1026" s="146"/>
      <c r="AG1026" s="114"/>
      <c r="AH1026" s="144"/>
    </row>
    <row r="1027" spans="11:34" s="40" customFormat="1" ht="34.9" customHeight="1">
      <c r="K1027" s="152"/>
      <c r="T1027" s="146"/>
      <c r="U1027" s="146"/>
      <c r="V1027" s="146"/>
      <c r="W1027" s="146"/>
      <c r="X1027" s="146"/>
      <c r="Y1027" s="146"/>
      <c r="Z1027" s="146"/>
      <c r="AA1027" s="146"/>
      <c r="AB1027" s="146"/>
      <c r="AC1027" s="146"/>
      <c r="AD1027" s="146"/>
      <c r="AE1027" s="144"/>
      <c r="AF1027" s="146"/>
      <c r="AG1027" s="114"/>
      <c r="AH1027" s="144"/>
    </row>
    <row r="1028" spans="11:34" s="40" customFormat="1" ht="34.9" customHeight="1">
      <c r="K1028" s="152"/>
      <c r="T1028" s="146"/>
      <c r="U1028" s="146"/>
      <c r="V1028" s="146"/>
      <c r="W1028" s="146"/>
      <c r="X1028" s="146"/>
      <c r="Y1028" s="146"/>
      <c r="Z1028" s="146"/>
      <c r="AA1028" s="146"/>
      <c r="AB1028" s="146"/>
      <c r="AC1028" s="146"/>
      <c r="AD1028" s="146"/>
      <c r="AE1028" s="144"/>
      <c r="AF1028" s="146"/>
      <c r="AG1028" s="114"/>
      <c r="AH1028" s="144"/>
    </row>
    <row r="1029" spans="11:34" s="40" customFormat="1" ht="34.9" customHeight="1">
      <c r="K1029" s="152"/>
      <c r="T1029" s="146"/>
      <c r="U1029" s="146"/>
      <c r="V1029" s="146"/>
      <c r="W1029" s="146"/>
      <c r="X1029" s="146"/>
      <c r="Y1029" s="146"/>
      <c r="Z1029" s="146"/>
      <c r="AA1029" s="146"/>
      <c r="AB1029" s="146"/>
      <c r="AC1029" s="146"/>
      <c r="AD1029" s="146"/>
      <c r="AE1029" s="144"/>
      <c r="AF1029" s="146"/>
      <c r="AG1029" s="114"/>
      <c r="AH1029" s="144"/>
    </row>
    <row r="1030" spans="11:34" s="40" customFormat="1" ht="34.9" customHeight="1">
      <c r="K1030" s="152"/>
      <c r="T1030" s="146"/>
      <c r="U1030" s="146"/>
      <c r="V1030" s="146"/>
      <c r="W1030" s="146"/>
      <c r="X1030" s="146"/>
      <c r="Y1030" s="146"/>
      <c r="Z1030" s="146"/>
      <c r="AA1030" s="146"/>
      <c r="AB1030" s="146"/>
      <c r="AC1030" s="146"/>
      <c r="AD1030" s="146"/>
      <c r="AE1030" s="144"/>
      <c r="AF1030" s="146"/>
      <c r="AG1030" s="114"/>
      <c r="AH1030" s="144"/>
    </row>
    <row r="1031" spans="11:34" s="40" customFormat="1" ht="34.9" customHeight="1">
      <c r="K1031" s="152"/>
      <c r="T1031" s="146"/>
      <c r="U1031" s="146"/>
      <c r="V1031" s="146"/>
      <c r="W1031" s="146"/>
      <c r="X1031" s="146"/>
      <c r="Y1031" s="146"/>
      <c r="Z1031" s="146"/>
      <c r="AA1031" s="146"/>
      <c r="AB1031" s="146"/>
      <c r="AC1031" s="146"/>
      <c r="AD1031" s="146"/>
      <c r="AE1031" s="144"/>
      <c r="AF1031" s="146"/>
      <c r="AG1031" s="114"/>
      <c r="AH1031" s="144"/>
    </row>
    <row r="1032" spans="11:34" s="40" customFormat="1" ht="34.9" customHeight="1">
      <c r="K1032" s="152"/>
      <c r="T1032" s="146"/>
      <c r="U1032" s="146"/>
      <c r="V1032" s="146"/>
      <c r="W1032" s="146"/>
      <c r="X1032" s="146"/>
      <c r="Y1032" s="146"/>
      <c r="Z1032" s="146"/>
      <c r="AA1032" s="146"/>
      <c r="AB1032" s="146"/>
      <c r="AC1032" s="146"/>
      <c r="AD1032" s="146"/>
      <c r="AE1032" s="144"/>
      <c r="AF1032" s="146"/>
      <c r="AG1032" s="114"/>
      <c r="AH1032" s="144"/>
    </row>
    <row r="1033" spans="11:34" s="40" customFormat="1" ht="34.9" customHeight="1">
      <c r="K1033" s="152"/>
      <c r="T1033" s="146"/>
      <c r="U1033" s="146"/>
      <c r="V1033" s="146"/>
      <c r="W1033" s="146"/>
      <c r="X1033" s="146"/>
      <c r="Y1033" s="146"/>
      <c r="Z1033" s="146"/>
      <c r="AA1033" s="146"/>
      <c r="AB1033" s="146"/>
      <c r="AC1033" s="146"/>
      <c r="AD1033" s="146"/>
      <c r="AE1033" s="144"/>
      <c r="AF1033" s="146"/>
      <c r="AG1033" s="114"/>
      <c r="AH1033" s="144"/>
    </row>
    <row r="1034" spans="11:34" s="40" customFormat="1" ht="34.9" customHeight="1">
      <c r="K1034" s="152"/>
      <c r="T1034" s="146"/>
      <c r="U1034" s="146"/>
      <c r="V1034" s="146"/>
      <c r="W1034" s="146"/>
      <c r="X1034" s="146"/>
      <c r="Y1034" s="146"/>
      <c r="Z1034" s="146"/>
      <c r="AA1034" s="146"/>
      <c r="AB1034" s="146"/>
      <c r="AC1034" s="146"/>
      <c r="AD1034" s="146"/>
      <c r="AE1034" s="144"/>
      <c r="AF1034" s="146"/>
      <c r="AG1034" s="114"/>
      <c r="AH1034" s="144"/>
    </row>
    <row r="1035" spans="11:34" s="40" customFormat="1" ht="34.9" customHeight="1">
      <c r="K1035" s="152"/>
      <c r="T1035" s="146"/>
      <c r="U1035" s="146"/>
      <c r="V1035" s="146"/>
      <c r="W1035" s="146"/>
      <c r="X1035" s="146"/>
      <c r="Y1035" s="146"/>
      <c r="Z1035" s="146"/>
      <c r="AA1035" s="146"/>
      <c r="AB1035" s="146"/>
      <c r="AC1035" s="146"/>
      <c r="AD1035" s="146"/>
      <c r="AE1035" s="144"/>
      <c r="AF1035" s="146"/>
      <c r="AG1035" s="114"/>
      <c r="AH1035" s="144"/>
    </row>
    <row r="1036" spans="11:34" s="40" customFormat="1" ht="34.9" customHeight="1">
      <c r="K1036" s="152"/>
      <c r="T1036" s="146"/>
      <c r="U1036" s="146"/>
      <c r="V1036" s="146"/>
      <c r="W1036" s="146"/>
      <c r="X1036" s="146"/>
      <c r="Y1036" s="146"/>
      <c r="Z1036" s="146"/>
      <c r="AA1036" s="146"/>
      <c r="AB1036" s="146"/>
      <c r="AC1036" s="146"/>
      <c r="AD1036" s="146"/>
      <c r="AE1036" s="144"/>
      <c r="AF1036" s="146"/>
      <c r="AG1036" s="114"/>
      <c r="AH1036" s="144"/>
    </row>
    <row r="1037" spans="11:34" s="40" customFormat="1" ht="34.9" customHeight="1">
      <c r="K1037" s="152"/>
      <c r="T1037" s="146"/>
      <c r="U1037" s="146"/>
      <c r="V1037" s="146"/>
      <c r="W1037" s="146"/>
      <c r="X1037" s="146"/>
      <c r="Y1037" s="146"/>
      <c r="Z1037" s="146"/>
      <c r="AA1037" s="146"/>
      <c r="AB1037" s="146"/>
      <c r="AC1037" s="146"/>
      <c r="AD1037" s="146"/>
      <c r="AE1037" s="144"/>
      <c r="AF1037" s="146"/>
      <c r="AG1037" s="114"/>
      <c r="AH1037" s="144"/>
    </row>
    <row r="1038" spans="11:34" s="40" customFormat="1" ht="34.9" customHeight="1">
      <c r="K1038" s="152"/>
      <c r="T1038" s="146"/>
      <c r="U1038" s="146"/>
      <c r="V1038" s="146"/>
      <c r="W1038" s="146"/>
      <c r="X1038" s="146"/>
      <c r="Y1038" s="146"/>
      <c r="Z1038" s="146"/>
      <c r="AA1038" s="146"/>
      <c r="AB1038" s="146"/>
      <c r="AC1038" s="146"/>
      <c r="AD1038" s="146"/>
      <c r="AE1038" s="144"/>
      <c r="AF1038" s="146"/>
      <c r="AG1038" s="114"/>
      <c r="AH1038" s="144"/>
    </row>
    <row r="1039" spans="11:34" s="40" customFormat="1" ht="34.9" customHeight="1">
      <c r="K1039" s="152"/>
      <c r="T1039" s="146"/>
      <c r="U1039" s="146"/>
      <c r="V1039" s="146"/>
      <c r="W1039" s="146"/>
      <c r="X1039" s="146"/>
      <c r="Y1039" s="146"/>
      <c r="Z1039" s="146"/>
      <c r="AA1039" s="146"/>
      <c r="AB1039" s="146"/>
      <c r="AC1039" s="146"/>
      <c r="AD1039" s="146"/>
      <c r="AE1039" s="144"/>
      <c r="AF1039" s="146"/>
      <c r="AG1039" s="114"/>
      <c r="AH1039" s="144"/>
    </row>
    <row r="1040" spans="11:34" s="40" customFormat="1" ht="34.9" customHeight="1">
      <c r="K1040" s="152"/>
      <c r="T1040" s="146"/>
      <c r="U1040" s="146"/>
      <c r="V1040" s="146"/>
      <c r="W1040" s="146"/>
      <c r="X1040" s="146"/>
      <c r="Y1040" s="146"/>
      <c r="Z1040" s="146"/>
      <c r="AA1040" s="146"/>
      <c r="AB1040" s="146"/>
      <c r="AC1040" s="146"/>
      <c r="AD1040" s="146"/>
      <c r="AE1040" s="144"/>
      <c r="AF1040" s="146"/>
      <c r="AG1040" s="114"/>
      <c r="AH1040" s="144"/>
    </row>
    <row r="1041" spans="11:34" s="40" customFormat="1" ht="34.9" customHeight="1">
      <c r="K1041" s="152"/>
      <c r="T1041" s="146"/>
      <c r="U1041" s="146"/>
      <c r="V1041" s="146"/>
      <c r="W1041" s="146"/>
      <c r="X1041" s="146"/>
      <c r="Y1041" s="146"/>
      <c r="Z1041" s="146"/>
      <c r="AA1041" s="146"/>
      <c r="AB1041" s="146"/>
      <c r="AC1041" s="146"/>
      <c r="AD1041" s="146"/>
      <c r="AE1041" s="144"/>
      <c r="AF1041" s="146"/>
      <c r="AG1041" s="114"/>
      <c r="AH1041" s="144"/>
    </row>
    <row r="1042" spans="11:34" s="40" customFormat="1" ht="34.9" customHeight="1">
      <c r="K1042" s="152"/>
      <c r="T1042" s="146"/>
      <c r="U1042" s="146"/>
      <c r="V1042" s="146"/>
      <c r="W1042" s="146"/>
      <c r="X1042" s="146"/>
      <c r="Y1042" s="146"/>
      <c r="Z1042" s="146"/>
      <c r="AA1042" s="146"/>
      <c r="AB1042" s="146"/>
      <c r="AC1042" s="146"/>
      <c r="AD1042" s="146"/>
      <c r="AE1042" s="144"/>
      <c r="AF1042" s="146"/>
      <c r="AG1042" s="114"/>
      <c r="AH1042" s="144"/>
    </row>
    <row r="1043" spans="11:34" s="40" customFormat="1" ht="34.9" customHeight="1">
      <c r="K1043" s="152"/>
      <c r="T1043" s="146"/>
      <c r="U1043" s="146"/>
      <c r="V1043" s="146"/>
      <c r="W1043" s="146"/>
      <c r="X1043" s="146"/>
      <c r="Y1043" s="146"/>
      <c r="Z1043" s="146"/>
      <c r="AA1043" s="146"/>
      <c r="AB1043" s="146"/>
      <c r="AC1043" s="146"/>
      <c r="AD1043" s="146"/>
      <c r="AE1043" s="144"/>
      <c r="AF1043" s="146"/>
      <c r="AG1043" s="114"/>
      <c r="AH1043" s="144"/>
    </row>
    <row r="1044" spans="11:34" s="40" customFormat="1" ht="34.9" customHeight="1">
      <c r="K1044" s="152"/>
      <c r="T1044" s="146"/>
      <c r="U1044" s="146"/>
      <c r="V1044" s="146"/>
      <c r="W1044" s="146"/>
      <c r="X1044" s="146"/>
      <c r="Y1044" s="146"/>
      <c r="Z1044" s="146"/>
      <c r="AA1044" s="146"/>
      <c r="AB1044" s="146"/>
      <c r="AC1044" s="146"/>
      <c r="AD1044" s="146"/>
      <c r="AE1044" s="144"/>
      <c r="AF1044" s="146"/>
      <c r="AG1044" s="114"/>
      <c r="AH1044" s="144"/>
    </row>
    <row r="1045" spans="11:34" s="40" customFormat="1" ht="34.9" customHeight="1">
      <c r="K1045" s="152"/>
      <c r="T1045" s="146"/>
      <c r="U1045" s="146"/>
      <c r="V1045" s="146"/>
      <c r="W1045" s="146"/>
      <c r="X1045" s="146"/>
      <c r="Y1045" s="146"/>
      <c r="Z1045" s="146"/>
      <c r="AA1045" s="146"/>
      <c r="AB1045" s="146"/>
      <c r="AC1045" s="146"/>
      <c r="AD1045" s="146"/>
      <c r="AE1045" s="144"/>
      <c r="AF1045" s="146"/>
      <c r="AG1045" s="114"/>
      <c r="AH1045" s="144"/>
    </row>
    <row r="1046" spans="11:34" s="40" customFormat="1" ht="34.9" customHeight="1">
      <c r="K1046" s="152"/>
      <c r="T1046" s="146"/>
      <c r="U1046" s="146"/>
      <c r="V1046" s="146"/>
      <c r="W1046" s="146"/>
      <c r="X1046" s="146"/>
      <c r="Y1046" s="146"/>
      <c r="Z1046" s="146"/>
      <c r="AA1046" s="146"/>
      <c r="AB1046" s="146"/>
      <c r="AC1046" s="146"/>
      <c r="AD1046" s="146"/>
      <c r="AE1046" s="144"/>
      <c r="AF1046" s="146"/>
      <c r="AG1046" s="114"/>
      <c r="AH1046" s="144"/>
    </row>
    <row r="1047" spans="11:34" s="40" customFormat="1" ht="34.9" customHeight="1">
      <c r="K1047" s="152"/>
      <c r="T1047" s="146"/>
      <c r="U1047" s="146"/>
      <c r="V1047" s="146"/>
      <c r="W1047" s="146"/>
      <c r="X1047" s="146"/>
      <c r="Y1047" s="146"/>
      <c r="Z1047" s="146"/>
      <c r="AA1047" s="146"/>
      <c r="AB1047" s="146"/>
      <c r="AC1047" s="146"/>
      <c r="AD1047" s="146"/>
      <c r="AE1047" s="144"/>
      <c r="AF1047" s="146"/>
      <c r="AG1047" s="114"/>
      <c r="AH1047" s="144"/>
    </row>
    <row r="1048" spans="11:34" s="40" customFormat="1" ht="34.9" customHeight="1">
      <c r="K1048" s="152"/>
      <c r="T1048" s="146"/>
      <c r="U1048" s="146"/>
      <c r="V1048" s="146"/>
      <c r="W1048" s="146"/>
      <c r="X1048" s="146"/>
      <c r="Y1048" s="146"/>
      <c r="Z1048" s="146"/>
      <c r="AA1048" s="146"/>
      <c r="AB1048" s="146"/>
      <c r="AC1048" s="146"/>
      <c r="AD1048" s="146"/>
      <c r="AE1048" s="144"/>
      <c r="AF1048" s="146"/>
      <c r="AG1048" s="114"/>
      <c r="AH1048" s="144"/>
    </row>
    <row r="1049" spans="11:34" s="40" customFormat="1" ht="34.9" customHeight="1">
      <c r="K1049" s="152"/>
      <c r="T1049" s="146"/>
      <c r="U1049" s="146"/>
      <c r="V1049" s="146"/>
      <c r="W1049" s="146"/>
      <c r="X1049" s="146"/>
      <c r="Y1049" s="146"/>
      <c r="Z1049" s="146"/>
      <c r="AA1049" s="146"/>
      <c r="AB1049" s="146"/>
      <c r="AC1049" s="146"/>
      <c r="AD1049" s="146"/>
      <c r="AE1049" s="144"/>
      <c r="AF1049" s="146"/>
      <c r="AG1049" s="114"/>
      <c r="AH1049" s="144"/>
    </row>
    <row r="1050" spans="11:34" s="40" customFormat="1" ht="34.9" customHeight="1">
      <c r="K1050" s="152"/>
      <c r="T1050" s="146"/>
      <c r="U1050" s="146"/>
      <c r="V1050" s="146"/>
      <c r="W1050" s="146"/>
      <c r="X1050" s="146"/>
      <c r="Y1050" s="146"/>
      <c r="Z1050" s="146"/>
      <c r="AA1050" s="146"/>
      <c r="AB1050" s="146"/>
      <c r="AC1050" s="146"/>
      <c r="AD1050" s="146"/>
      <c r="AE1050" s="144"/>
      <c r="AF1050" s="146"/>
      <c r="AG1050" s="114"/>
      <c r="AH1050" s="144"/>
    </row>
    <row r="1051" spans="11:34" s="40" customFormat="1" ht="34.9" customHeight="1">
      <c r="K1051" s="152"/>
      <c r="T1051" s="146"/>
      <c r="U1051" s="146"/>
      <c r="V1051" s="146"/>
      <c r="W1051" s="146"/>
      <c r="X1051" s="146"/>
      <c r="Y1051" s="146"/>
      <c r="Z1051" s="146"/>
      <c r="AA1051" s="146"/>
      <c r="AB1051" s="146"/>
      <c r="AC1051" s="146"/>
      <c r="AD1051" s="146"/>
      <c r="AE1051" s="144"/>
      <c r="AF1051" s="146"/>
      <c r="AG1051" s="114"/>
      <c r="AH1051" s="144"/>
    </row>
    <row r="1052" spans="11:34" s="40" customFormat="1" ht="34.9" customHeight="1">
      <c r="K1052" s="152"/>
      <c r="T1052" s="146"/>
      <c r="U1052" s="146"/>
      <c r="V1052" s="146"/>
      <c r="W1052" s="146"/>
      <c r="X1052" s="146"/>
      <c r="Y1052" s="146"/>
      <c r="Z1052" s="146"/>
      <c r="AA1052" s="146"/>
      <c r="AB1052" s="146"/>
      <c r="AC1052" s="146"/>
      <c r="AD1052" s="146"/>
      <c r="AE1052" s="144"/>
      <c r="AF1052" s="146"/>
      <c r="AG1052" s="114"/>
      <c r="AH1052" s="144"/>
    </row>
    <row r="1053" spans="11:34" s="40" customFormat="1" ht="34.9" customHeight="1">
      <c r="K1053" s="152"/>
      <c r="T1053" s="146"/>
      <c r="U1053" s="146"/>
      <c r="V1053" s="146"/>
      <c r="W1053" s="146"/>
      <c r="X1053" s="146"/>
      <c r="Y1053" s="146"/>
      <c r="Z1053" s="146"/>
      <c r="AA1053" s="146"/>
      <c r="AB1053" s="146"/>
      <c r="AC1053" s="146"/>
      <c r="AD1053" s="146"/>
      <c r="AE1053" s="144"/>
      <c r="AF1053" s="146"/>
      <c r="AG1053" s="114"/>
      <c r="AH1053" s="144"/>
    </row>
    <row r="1054" spans="11:34" s="40" customFormat="1" ht="34.9" customHeight="1">
      <c r="K1054" s="152"/>
      <c r="T1054" s="146"/>
      <c r="U1054" s="146"/>
      <c r="V1054" s="146"/>
      <c r="W1054" s="146"/>
      <c r="X1054" s="146"/>
      <c r="Y1054" s="146"/>
      <c r="Z1054" s="146"/>
      <c r="AA1054" s="146"/>
      <c r="AB1054" s="146"/>
      <c r="AC1054" s="146"/>
      <c r="AD1054" s="146"/>
      <c r="AE1054" s="144"/>
      <c r="AF1054" s="146"/>
      <c r="AG1054" s="114"/>
      <c r="AH1054" s="144"/>
    </row>
    <row r="1055" spans="11:34" s="40" customFormat="1" ht="34.9" customHeight="1">
      <c r="K1055" s="152"/>
      <c r="T1055" s="146"/>
      <c r="U1055" s="146"/>
      <c r="V1055" s="146"/>
      <c r="W1055" s="146"/>
      <c r="X1055" s="146"/>
      <c r="Y1055" s="146"/>
      <c r="Z1055" s="146"/>
      <c r="AA1055" s="146"/>
      <c r="AB1055" s="146"/>
      <c r="AC1055" s="146"/>
      <c r="AD1055" s="146"/>
      <c r="AE1055" s="144"/>
      <c r="AF1055" s="146"/>
      <c r="AG1055" s="114"/>
      <c r="AH1055" s="144"/>
    </row>
    <row r="1056" spans="11:34" s="40" customFormat="1" ht="34.9" customHeight="1">
      <c r="K1056" s="152"/>
      <c r="T1056" s="146"/>
      <c r="U1056" s="146"/>
      <c r="V1056" s="146"/>
      <c r="W1056" s="146"/>
      <c r="X1056" s="146"/>
      <c r="Y1056" s="146"/>
      <c r="Z1056" s="146"/>
      <c r="AA1056" s="146"/>
      <c r="AB1056" s="146"/>
      <c r="AC1056" s="146"/>
      <c r="AD1056" s="146"/>
      <c r="AE1056" s="144"/>
      <c r="AF1056" s="146"/>
      <c r="AG1056" s="114"/>
      <c r="AH1056" s="144"/>
    </row>
    <row r="1057" spans="11:34" s="40" customFormat="1" ht="34.9" customHeight="1">
      <c r="K1057" s="152"/>
      <c r="T1057" s="146"/>
      <c r="U1057" s="146"/>
      <c r="V1057" s="146"/>
      <c r="W1057" s="146"/>
      <c r="X1057" s="146"/>
      <c r="Y1057" s="146"/>
      <c r="Z1057" s="146"/>
      <c r="AA1057" s="146"/>
      <c r="AB1057" s="146"/>
      <c r="AC1057" s="146"/>
      <c r="AD1057" s="146"/>
      <c r="AE1057" s="144"/>
      <c r="AF1057" s="146"/>
      <c r="AG1057" s="114"/>
      <c r="AH1057" s="144"/>
    </row>
    <row r="1058" spans="11:34" s="40" customFormat="1" ht="34.9" customHeight="1">
      <c r="K1058" s="152"/>
      <c r="T1058" s="146"/>
      <c r="U1058" s="146"/>
      <c r="V1058" s="146"/>
      <c r="W1058" s="146"/>
      <c r="X1058" s="146"/>
      <c r="Y1058" s="146"/>
      <c r="Z1058" s="146"/>
      <c r="AA1058" s="146"/>
      <c r="AB1058" s="146"/>
      <c r="AC1058" s="146"/>
      <c r="AD1058" s="146"/>
      <c r="AE1058" s="144"/>
      <c r="AF1058" s="146"/>
      <c r="AG1058" s="114"/>
      <c r="AH1058" s="144"/>
    </row>
    <row r="1059" spans="11:34" s="40" customFormat="1" ht="34.9" customHeight="1">
      <c r="K1059" s="152"/>
      <c r="T1059" s="146"/>
      <c r="U1059" s="146"/>
      <c r="V1059" s="146"/>
      <c r="W1059" s="146"/>
      <c r="X1059" s="146"/>
      <c r="Y1059" s="146"/>
      <c r="Z1059" s="146"/>
      <c r="AA1059" s="146"/>
      <c r="AB1059" s="146"/>
      <c r="AC1059" s="146"/>
      <c r="AD1059" s="146"/>
      <c r="AE1059" s="144"/>
      <c r="AF1059" s="146"/>
      <c r="AG1059" s="114"/>
      <c r="AH1059" s="144"/>
    </row>
    <row r="1060" spans="11:34" s="40" customFormat="1" ht="34.9" customHeight="1">
      <c r="K1060" s="152"/>
      <c r="T1060" s="146"/>
      <c r="U1060" s="146"/>
      <c r="V1060" s="146"/>
      <c r="W1060" s="146"/>
      <c r="X1060" s="146"/>
      <c r="Y1060" s="146"/>
      <c r="Z1060" s="146"/>
      <c r="AA1060" s="146"/>
      <c r="AB1060" s="146"/>
      <c r="AC1060" s="146"/>
      <c r="AD1060" s="146"/>
      <c r="AE1060" s="144"/>
      <c r="AF1060" s="146"/>
      <c r="AG1060" s="114"/>
      <c r="AH1060" s="144"/>
    </row>
    <row r="1061" spans="11:34" s="40" customFormat="1" ht="34.9" customHeight="1">
      <c r="K1061" s="152"/>
      <c r="T1061" s="146"/>
      <c r="U1061" s="146"/>
      <c r="V1061" s="146"/>
      <c r="W1061" s="146"/>
      <c r="X1061" s="146"/>
      <c r="Y1061" s="146"/>
      <c r="Z1061" s="146"/>
      <c r="AA1061" s="146"/>
      <c r="AB1061" s="146"/>
      <c r="AC1061" s="146"/>
      <c r="AD1061" s="146"/>
      <c r="AE1061" s="144"/>
      <c r="AF1061" s="146"/>
      <c r="AG1061" s="114"/>
      <c r="AH1061" s="144"/>
    </row>
    <row r="1062" spans="11:34" s="40" customFormat="1" ht="34.9" customHeight="1">
      <c r="K1062" s="152"/>
      <c r="T1062" s="146"/>
      <c r="U1062" s="146"/>
      <c r="V1062" s="146"/>
      <c r="W1062" s="146"/>
      <c r="X1062" s="146"/>
      <c r="Y1062" s="146"/>
      <c r="Z1062" s="146"/>
      <c r="AA1062" s="146"/>
      <c r="AB1062" s="146"/>
      <c r="AC1062" s="146"/>
      <c r="AD1062" s="146"/>
      <c r="AE1062" s="144"/>
      <c r="AF1062" s="146"/>
      <c r="AG1062" s="114"/>
      <c r="AH1062" s="144"/>
    </row>
    <row r="1063" spans="11:34" s="40" customFormat="1" ht="34.9" customHeight="1">
      <c r="K1063" s="152"/>
      <c r="T1063" s="146"/>
      <c r="U1063" s="146"/>
      <c r="V1063" s="146"/>
      <c r="W1063" s="146"/>
      <c r="X1063" s="146"/>
      <c r="Y1063" s="146"/>
      <c r="Z1063" s="146"/>
      <c r="AA1063" s="146"/>
      <c r="AB1063" s="146"/>
      <c r="AC1063" s="146"/>
      <c r="AD1063" s="146"/>
      <c r="AE1063" s="144"/>
      <c r="AF1063" s="146"/>
      <c r="AG1063" s="114"/>
      <c r="AH1063" s="144"/>
    </row>
    <row r="1064" spans="11:34" s="40" customFormat="1" ht="34.9" customHeight="1">
      <c r="K1064" s="152"/>
      <c r="T1064" s="146"/>
      <c r="U1064" s="146"/>
      <c r="V1064" s="146"/>
      <c r="W1064" s="146"/>
      <c r="X1064" s="146"/>
      <c r="Y1064" s="146"/>
      <c r="Z1064" s="146"/>
      <c r="AA1064" s="146"/>
      <c r="AB1064" s="146"/>
      <c r="AC1064" s="146"/>
      <c r="AD1064" s="146"/>
      <c r="AE1064" s="144"/>
      <c r="AF1064" s="146"/>
      <c r="AG1064" s="114"/>
      <c r="AH1064" s="144"/>
    </row>
    <row r="1065" spans="11:34" s="40" customFormat="1" ht="34.9" customHeight="1">
      <c r="K1065" s="152"/>
      <c r="T1065" s="146"/>
      <c r="U1065" s="146"/>
      <c r="V1065" s="146"/>
      <c r="W1065" s="146"/>
      <c r="X1065" s="146"/>
      <c r="Y1065" s="146"/>
      <c r="Z1065" s="146"/>
      <c r="AA1065" s="146"/>
      <c r="AB1065" s="146"/>
      <c r="AC1065" s="146"/>
      <c r="AD1065" s="146"/>
      <c r="AE1065" s="144"/>
      <c r="AF1065" s="146"/>
      <c r="AG1065" s="114"/>
      <c r="AH1065" s="144"/>
    </row>
    <row r="1066" spans="11:34" s="40" customFormat="1" ht="34.9" customHeight="1">
      <c r="K1066" s="152"/>
      <c r="T1066" s="146"/>
      <c r="U1066" s="146"/>
      <c r="V1066" s="146"/>
      <c r="W1066" s="146"/>
      <c r="X1066" s="146"/>
      <c r="Y1066" s="146"/>
      <c r="Z1066" s="146"/>
      <c r="AA1066" s="146"/>
      <c r="AB1066" s="146"/>
      <c r="AC1066" s="146"/>
      <c r="AD1066" s="146"/>
      <c r="AE1066" s="144"/>
      <c r="AF1066" s="146"/>
      <c r="AG1066" s="114"/>
      <c r="AH1066" s="144"/>
    </row>
    <row r="1067" spans="11:34" s="40" customFormat="1" ht="34.9" customHeight="1">
      <c r="K1067" s="152"/>
      <c r="T1067" s="146"/>
      <c r="U1067" s="146"/>
      <c r="V1067" s="146"/>
      <c r="W1067" s="146"/>
      <c r="X1067" s="146"/>
      <c r="Y1067" s="146"/>
      <c r="Z1067" s="146"/>
      <c r="AA1067" s="146"/>
      <c r="AB1067" s="146"/>
      <c r="AC1067" s="146"/>
      <c r="AD1067" s="146"/>
      <c r="AE1067" s="144"/>
      <c r="AF1067" s="146"/>
      <c r="AG1067" s="114"/>
      <c r="AH1067" s="144"/>
    </row>
    <row r="1068" spans="11:34" s="40" customFormat="1" ht="34.9" customHeight="1">
      <c r="K1068" s="152"/>
      <c r="T1068" s="146"/>
      <c r="U1068" s="146"/>
      <c r="V1068" s="146"/>
      <c r="W1068" s="146"/>
      <c r="X1068" s="146"/>
      <c r="Y1068" s="146"/>
      <c r="Z1068" s="146"/>
      <c r="AA1068" s="146"/>
      <c r="AB1068" s="146"/>
      <c r="AC1068" s="146"/>
      <c r="AD1068" s="146"/>
      <c r="AE1068" s="144"/>
      <c r="AF1068" s="146"/>
      <c r="AG1068" s="114"/>
      <c r="AH1068" s="144"/>
    </row>
    <row r="1069" spans="11:34" s="40" customFormat="1" ht="34.9" customHeight="1">
      <c r="K1069" s="152"/>
      <c r="T1069" s="146"/>
      <c r="U1069" s="146"/>
      <c r="V1069" s="146"/>
      <c r="W1069" s="146"/>
      <c r="X1069" s="146"/>
      <c r="Y1069" s="146"/>
      <c r="Z1069" s="146"/>
      <c r="AA1069" s="146"/>
      <c r="AB1069" s="146"/>
      <c r="AC1069" s="146"/>
      <c r="AD1069" s="146"/>
      <c r="AE1069" s="144"/>
      <c r="AF1069" s="146"/>
      <c r="AG1069" s="114"/>
      <c r="AH1069" s="144"/>
    </row>
    <row r="1070" spans="11:34" s="40" customFormat="1" ht="34.9" customHeight="1">
      <c r="K1070" s="152"/>
      <c r="T1070" s="146"/>
      <c r="U1070" s="146"/>
      <c r="V1070" s="146"/>
      <c r="W1070" s="146"/>
      <c r="X1070" s="146"/>
      <c r="Y1070" s="146"/>
      <c r="Z1070" s="146"/>
      <c r="AA1070" s="146"/>
      <c r="AB1070" s="146"/>
      <c r="AC1070" s="146"/>
      <c r="AD1070" s="146"/>
      <c r="AE1070" s="144"/>
      <c r="AF1070" s="146"/>
      <c r="AG1070" s="114"/>
      <c r="AH1070" s="144"/>
    </row>
    <row r="1071" spans="11:34" s="40" customFormat="1" ht="34.9" customHeight="1">
      <c r="K1071" s="152"/>
      <c r="T1071" s="146"/>
      <c r="U1071" s="146"/>
      <c r="V1071" s="146"/>
      <c r="W1071" s="146"/>
      <c r="X1071" s="146"/>
      <c r="Y1071" s="146"/>
      <c r="Z1071" s="146"/>
      <c r="AA1071" s="146"/>
      <c r="AB1071" s="146"/>
      <c r="AC1071" s="146"/>
      <c r="AD1071" s="146"/>
      <c r="AE1071" s="144"/>
      <c r="AF1071" s="146"/>
      <c r="AG1071" s="114"/>
      <c r="AH1071" s="144"/>
    </row>
    <row r="1072" spans="11:34" s="40" customFormat="1" ht="34.9" customHeight="1">
      <c r="K1072" s="152"/>
      <c r="T1072" s="146"/>
      <c r="U1072" s="146"/>
      <c r="V1072" s="146"/>
      <c r="W1072" s="146"/>
      <c r="X1072" s="146"/>
      <c r="Y1072" s="146"/>
      <c r="Z1072" s="146"/>
      <c r="AA1072" s="146"/>
      <c r="AB1072" s="146"/>
      <c r="AC1072" s="146"/>
      <c r="AD1072" s="146"/>
      <c r="AE1072" s="144"/>
      <c r="AF1072" s="146"/>
      <c r="AG1072" s="114"/>
      <c r="AH1072" s="144"/>
    </row>
    <row r="1073" spans="11:34" s="40" customFormat="1" ht="34.9" customHeight="1">
      <c r="K1073" s="152"/>
      <c r="T1073" s="146"/>
      <c r="U1073" s="146"/>
      <c r="V1073" s="146"/>
      <c r="W1073" s="146"/>
      <c r="X1073" s="146"/>
      <c r="Y1073" s="146"/>
      <c r="Z1073" s="146"/>
      <c r="AA1073" s="146"/>
      <c r="AB1073" s="146"/>
      <c r="AC1073" s="146"/>
      <c r="AD1073" s="146"/>
      <c r="AE1073" s="144"/>
      <c r="AF1073" s="146"/>
      <c r="AG1073" s="114"/>
      <c r="AH1073" s="144"/>
    </row>
    <row r="1074" spans="11:34" s="40" customFormat="1" ht="34.9" customHeight="1">
      <c r="K1074" s="152"/>
      <c r="T1074" s="146"/>
      <c r="U1074" s="146"/>
      <c r="V1074" s="146"/>
      <c r="W1074" s="146"/>
      <c r="X1074" s="146"/>
      <c r="Y1074" s="146"/>
      <c r="Z1074" s="146"/>
      <c r="AA1074" s="146"/>
      <c r="AB1074" s="146"/>
      <c r="AC1074" s="146"/>
      <c r="AD1074" s="146"/>
      <c r="AE1074" s="144"/>
      <c r="AF1074" s="146"/>
      <c r="AG1074" s="114"/>
      <c r="AH1074" s="144"/>
    </row>
    <row r="1075" spans="11:34" s="40" customFormat="1" ht="34.9" customHeight="1">
      <c r="K1075" s="152"/>
      <c r="T1075" s="146"/>
      <c r="U1075" s="146"/>
      <c r="V1075" s="146"/>
      <c r="W1075" s="146"/>
      <c r="X1075" s="146"/>
      <c r="Y1075" s="146"/>
      <c r="Z1075" s="146"/>
      <c r="AA1075" s="146"/>
      <c r="AB1075" s="146"/>
      <c r="AC1075" s="146"/>
      <c r="AD1075" s="146"/>
      <c r="AE1075" s="144"/>
      <c r="AF1075" s="146"/>
      <c r="AG1075" s="114"/>
      <c r="AH1075" s="144"/>
    </row>
    <row r="1076" spans="11:34" s="40" customFormat="1" ht="34.9" customHeight="1">
      <c r="K1076" s="152"/>
      <c r="T1076" s="146"/>
      <c r="U1076" s="146"/>
      <c r="V1076" s="146"/>
      <c r="W1076" s="146"/>
      <c r="X1076" s="146"/>
      <c r="Y1076" s="146"/>
      <c r="Z1076" s="146"/>
      <c r="AA1076" s="146"/>
      <c r="AB1076" s="146"/>
      <c r="AC1076" s="146"/>
      <c r="AD1076" s="146"/>
      <c r="AE1076" s="144"/>
      <c r="AF1076" s="146"/>
      <c r="AG1076" s="114"/>
      <c r="AH1076" s="144"/>
    </row>
    <row r="1077" spans="11:34" s="40" customFormat="1" ht="34.9" customHeight="1">
      <c r="K1077" s="152"/>
      <c r="T1077" s="146"/>
      <c r="U1077" s="146"/>
      <c r="V1077" s="146"/>
      <c r="W1077" s="146"/>
      <c r="X1077" s="146"/>
      <c r="Y1077" s="146"/>
      <c r="Z1077" s="146"/>
      <c r="AA1077" s="146"/>
      <c r="AB1077" s="146"/>
      <c r="AC1077" s="146"/>
      <c r="AD1077" s="146"/>
      <c r="AE1077" s="144"/>
      <c r="AF1077" s="146"/>
      <c r="AG1077" s="114"/>
      <c r="AH1077" s="144"/>
    </row>
    <row r="1078" spans="11:34" s="40" customFormat="1" ht="34.9" customHeight="1">
      <c r="K1078" s="152"/>
      <c r="T1078" s="146"/>
      <c r="U1078" s="146"/>
      <c r="V1078" s="146"/>
      <c r="W1078" s="146"/>
      <c r="X1078" s="146"/>
      <c r="Y1078" s="146"/>
      <c r="Z1078" s="146"/>
      <c r="AA1078" s="146"/>
      <c r="AB1078" s="146"/>
      <c r="AC1078" s="146"/>
      <c r="AD1078" s="146"/>
      <c r="AE1078" s="144"/>
      <c r="AF1078" s="146"/>
      <c r="AG1078" s="114"/>
      <c r="AH1078" s="144"/>
    </row>
    <row r="1079" spans="11:34" s="40" customFormat="1" ht="34.9" customHeight="1">
      <c r="K1079" s="152"/>
      <c r="T1079" s="146"/>
      <c r="U1079" s="146"/>
      <c r="V1079" s="146"/>
      <c r="W1079" s="146"/>
      <c r="X1079" s="146"/>
      <c r="Y1079" s="146"/>
      <c r="Z1079" s="146"/>
      <c r="AA1079" s="146"/>
      <c r="AB1079" s="146"/>
      <c r="AC1079" s="146"/>
      <c r="AD1079" s="146"/>
      <c r="AE1079" s="144"/>
      <c r="AF1079" s="146"/>
      <c r="AG1079" s="114"/>
      <c r="AH1079" s="144"/>
    </row>
    <row r="1080" spans="11:34" s="40" customFormat="1" ht="34.9" customHeight="1">
      <c r="K1080" s="152"/>
      <c r="T1080" s="146"/>
      <c r="U1080" s="146"/>
      <c r="V1080" s="146"/>
      <c r="W1080" s="146"/>
      <c r="X1080" s="146"/>
      <c r="Y1080" s="146"/>
      <c r="Z1080" s="146"/>
      <c r="AA1080" s="146"/>
      <c r="AB1080" s="146"/>
      <c r="AC1080" s="146"/>
      <c r="AD1080" s="146"/>
      <c r="AE1080" s="144"/>
      <c r="AF1080" s="146"/>
      <c r="AG1080" s="114"/>
      <c r="AH1080" s="144"/>
    </row>
    <row r="1081" spans="11:34" s="40" customFormat="1" ht="34.9" customHeight="1">
      <c r="K1081" s="152"/>
      <c r="T1081" s="146"/>
      <c r="U1081" s="146"/>
      <c r="V1081" s="146"/>
      <c r="W1081" s="146"/>
      <c r="X1081" s="146"/>
      <c r="Y1081" s="146"/>
      <c r="Z1081" s="146"/>
      <c r="AA1081" s="146"/>
      <c r="AB1081" s="146"/>
      <c r="AC1081" s="146"/>
      <c r="AD1081" s="146"/>
      <c r="AE1081" s="144"/>
      <c r="AF1081" s="146"/>
      <c r="AG1081" s="114"/>
      <c r="AH1081" s="144"/>
    </row>
    <row r="1082" spans="11:34" s="40" customFormat="1" ht="34.9" customHeight="1">
      <c r="K1082" s="152"/>
      <c r="T1082" s="146"/>
      <c r="U1082" s="146"/>
      <c r="V1082" s="146"/>
      <c r="W1082" s="146"/>
      <c r="X1082" s="146"/>
      <c r="Y1082" s="146"/>
      <c r="Z1082" s="146"/>
      <c r="AA1082" s="146"/>
      <c r="AB1082" s="146"/>
      <c r="AC1082" s="146"/>
      <c r="AD1082" s="146"/>
      <c r="AE1082" s="144"/>
      <c r="AF1082" s="146"/>
      <c r="AG1082" s="114"/>
      <c r="AH1082" s="144"/>
    </row>
    <row r="1083" spans="11:34" s="40" customFormat="1" ht="34.9" customHeight="1">
      <c r="K1083" s="152"/>
      <c r="T1083" s="146"/>
      <c r="U1083" s="146"/>
      <c r="V1083" s="146"/>
      <c r="W1083" s="146"/>
      <c r="X1083" s="146"/>
      <c r="Y1083" s="146"/>
      <c r="Z1083" s="146"/>
      <c r="AA1083" s="146"/>
      <c r="AB1083" s="146"/>
      <c r="AC1083" s="146"/>
      <c r="AD1083" s="146"/>
      <c r="AE1083" s="144"/>
      <c r="AF1083" s="146"/>
      <c r="AG1083" s="114"/>
      <c r="AH1083" s="144"/>
    </row>
    <row r="1084" spans="11:34" s="40" customFormat="1" ht="34.9" customHeight="1">
      <c r="K1084" s="152"/>
      <c r="T1084" s="146"/>
      <c r="U1084" s="146"/>
      <c r="V1084" s="146"/>
      <c r="W1084" s="146"/>
      <c r="X1084" s="146"/>
      <c r="Y1084" s="146"/>
      <c r="Z1084" s="146"/>
      <c r="AA1084" s="146"/>
      <c r="AB1084" s="146"/>
      <c r="AC1084" s="146"/>
      <c r="AD1084" s="146"/>
      <c r="AE1084" s="144"/>
      <c r="AF1084" s="146"/>
      <c r="AG1084" s="114"/>
      <c r="AH1084" s="144"/>
    </row>
    <row r="1085" spans="11:34" s="40" customFormat="1" ht="34.9" customHeight="1">
      <c r="K1085" s="152"/>
      <c r="T1085" s="146"/>
      <c r="U1085" s="146"/>
      <c r="V1085" s="146"/>
      <c r="W1085" s="146"/>
      <c r="X1085" s="146"/>
      <c r="Y1085" s="146"/>
      <c r="Z1085" s="146"/>
      <c r="AA1085" s="146"/>
      <c r="AB1085" s="146"/>
      <c r="AC1085" s="146"/>
      <c r="AD1085" s="146"/>
      <c r="AE1085" s="144"/>
      <c r="AF1085" s="146"/>
      <c r="AG1085" s="114"/>
      <c r="AH1085" s="144"/>
    </row>
    <row r="1086" spans="11:34" s="40" customFormat="1" ht="34.9" customHeight="1">
      <c r="K1086" s="152"/>
      <c r="T1086" s="146"/>
      <c r="U1086" s="146"/>
      <c r="V1086" s="146"/>
      <c r="W1086" s="146"/>
      <c r="X1086" s="146"/>
      <c r="Y1086" s="146"/>
      <c r="Z1086" s="146"/>
      <c r="AA1086" s="146"/>
      <c r="AB1086" s="146"/>
      <c r="AC1086" s="146"/>
      <c r="AD1086" s="146"/>
      <c r="AE1086" s="144"/>
      <c r="AF1086" s="146"/>
      <c r="AG1086" s="114"/>
      <c r="AH1086" s="144"/>
    </row>
    <row r="1087" spans="11:34" s="40" customFormat="1" ht="34.9" customHeight="1">
      <c r="K1087" s="152"/>
      <c r="T1087" s="146"/>
      <c r="U1087" s="146"/>
      <c r="V1087" s="146"/>
      <c r="W1087" s="146"/>
      <c r="X1087" s="146"/>
      <c r="Y1087" s="146"/>
      <c r="Z1087" s="146"/>
      <c r="AA1087" s="146"/>
      <c r="AB1087" s="146"/>
      <c r="AC1087" s="146"/>
      <c r="AD1087" s="146"/>
      <c r="AE1087" s="144"/>
      <c r="AF1087" s="146"/>
      <c r="AG1087" s="114"/>
      <c r="AH1087" s="144"/>
    </row>
    <row r="1088" spans="11:34" s="40" customFormat="1" ht="34.9" customHeight="1">
      <c r="K1088" s="152"/>
      <c r="T1088" s="146"/>
      <c r="U1088" s="146"/>
      <c r="V1088" s="146"/>
      <c r="W1088" s="146"/>
      <c r="X1088" s="146"/>
      <c r="Y1088" s="146"/>
      <c r="Z1088" s="146"/>
      <c r="AA1088" s="146"/>
      <c r="AB1088" s="146"/>
      <c r="AC1088" s="146"/>
      <c r="AD1088" s="146"/>
      <c r="AE1088" s="144"/>
      <c r="AF1088" s="146"/>
      <c r="AG1088" s="114"/>
      <c r="AH1088" s="144"/>
    </row>
    <row r="1089" spans="11:34" s="40" customFormat="1" ht="34.9" customHeight="1">
      <c r="K1089" s="152"/>
      <c r="T1089" s="146"/>
      <c r="U1089" s="146"/>
      <c r="V1089" s="146"/>
      <c r="W1089" s="146"/>
      <c r="X1089" s="146"/>
      <c r="Y1089" s="146"/>
      <c r="Z1089" s="146"/>
      <c r="AA1089" s="146"/>
      <c r="AB1089" s="146"/>
      <c r="AC1089" s="146"/>
      <c r="AD1089" s="146"/>
      <c r="AE1089" s="144"/>
      <c r="AF1089" s="146"/>
      <c r="AG1089" s="114"/>
      <c r="AH1089" s="144"/>
    </row>
    <row r="1090" spans="11:34" s="40" customFormat="1" ht="34.9" customHeight="1">
      <c r="K1090" s="152"/>
      <c r="T1090" s="146"/>
      <c r="U1090" s="146"/>
      <c r="V1090" s="146"/>
      <c r="W1090" s="146"/>
      <c r="X1090" s="146"/>
      <c r="Y1090" s="146"/>
      <c r="Z1090" s="146"/>
      <c r="AA1090" s="146"/>
      <c r="AB1090" s="146"/>
      <c r="AC1090" s="146"/>
      <c r="AD1090" s="146"/>
      <c r="AE1090" s="144"/>
      <c r="AF1090" s="146"/>
      <c r="AG1090" s="114"/>
      <c r="AH1090" s="144"/>
    </row>
    <row r="1091" spans="11:34" s="40" customFormat="1" ht="34.9" customHeight="1">
      <c r="K1091" s="152"/>
      <c r="T1091" s="146"/>
      <c r="U1091" s="146"/>
      <c r="V1091" s="146"/>
      <c r="W1091" s="146"/>
      <c r="X1091" s="146"/>
      <c r="Y1091" s="146"/>
      <c r="Z1091" s="146"/>
      <c r="AA1091" s="146"/>
      <c r="AB1091" s="146"/>
      <c r="AC1091" s="146"/>
      <c r="AD1091" s="146"/>
      <c r="AE1091" s="144"/>
      <c r="AF1091" s="146"/>
      <c r="AG1091" s="114"/>
      <c r="AH1091" s="144"/>
    </row>
    <row r="1092" spans="11:34" s="40" customFormat="1" ht="34.9" customHeight="1">
      <c r="K1092" s="152"/>
      <c r="T1092" s="146"/>
      <c r="U1092" s="146"/>
      <c r="V1092" s="146"/>
      <c r="W1092" s="146"/>
      <c r="X1092" s="146"/>
      <c r="Y1092" s="146"/>
      <c r="Z1092" s="146"/>
      <c r="AA1092" s="146"/>
      <c r="AB1092" s="146"/>
      <c r="AC1092" s="146"/>
      <c r="AD1092" s="146"/>
      <c r="AE1092" s="144"/>
      <c r="AF1092" s="146"/>
      <c r="AG1092" s="114"/>
      <c r="AH1092" s="144"/>
    </row>
    <row r="1093" spans="11:34" s="40" customFormat="1" ht="34.9" customHeight="1">
      <c r="K1093" s="152"/>
      <c r="T1093" s="146"/>
      <c r="U1093" s="146"/>
      <c r="V1093" s="146"/>
      <c r="W1093" s="146"/>
      <c r="X1093" s="146"/>
      <c r="Y1093" s="146"/>
      <c r="Z1093" s="146"/>
      <c r="AA1093" s="146"/>
      <c r="AB1093" s="146"/>
      <c r="AC1093" s="146"/>
      <c r="AD1093" s="146"/>
      <c r="AE1093" s="144"/>
      <c r="AF1093" s="146"/>
      <c r="AG1093" s="114"/>
      <c r="AH1093" s="144"/>
    </row>
    <row r="1094" spans="11:34" s="40" customFormat="1" ht="34.9" customHeight="1">
      <c r="K1094" s="152"/>
      <c r="T1094" s="146"/>
      <c r="U1094" s="146"/>
      <c r="V1094" s="146"/>
      <c r="W1094" s="146"/>
      <c r="X1094" s="146"/>
      <c r="Y1094" s="146"/>
      <c r="Z1094" s="146"/>
      <c r="AA1094" s="146"/>
      <c r="AB1094" s="146"/>
      <c r="AC1094" s="146"/>
      <c r="AD1094" s="146"/>
      <c r="AE1094" s="144"/>
      <c r="AF1094" s="146"/>
      <c r="AG1094" s="114"/>
      <c r="AH1094" s="144"/>
    </row>
    <row r="1095" spans="11:34" s="40" customFormat="1" ht="34.9" customHeight="1">
      <c r="K1095" s="152"/>
      <c r="T1095" s="146"/>
      <c r="U1095" s="146"/>
      <c r="V1095" s="146"/>
      <c r="W1095" s="146"/>
      <c r="X1095" s="146"/>
      <c r="Y1095" s="146"/>
      <c r="Z1095" s="146"/>
      <c r="AA1095" s="146"/>
      <c r="AB1095" s="146"/>
      <c r="AC1095" s="146"/>
      <c r="AD1095" s="146"/>
      <c r="AE1095" s="144"/>
      <c r="AF1095" s="146"/>
      <c r="AG1095" s="114"/>
      <c r="AH1095" s="144"/>
    </row>
    <row r="1096" spans="11:34" s="40" customFormat="1" ht="34.9" customHeight="1">
      <c r="K1096" s="152"/>
      <c r="T1096" s="146"/>
      <c r="U1096" s="146"/>
      <c r="V1096" s="146"/>
      <c r="W1096" s="146"/>
      <c r="X1096" s="146"/>
      <c r="Y1096" s="146"/>
      <c r="Z1096" s="146"/>
      <c r="AA1096" s="146"/>
      <c r="AB1096" s="146"/>
      <c r="AC1096" s="146"/>
      <c r="AD1096" s="146"/>
      <c r="AE1096" s="144"/>
      <c r="AF1096" s="146"/>
      <c r="AG1096" s="114"/>
      <c r="AH1096" s="144"/>
    </row>
    <row r="1097" spans="11:34" s="40" customFormat="1" ht="34.9" customHeight="1">
      <c r="K1097" s="152"/>
      <c r="T1097" s="146"/>
      <c r="U1097" s="146"/>
      <c r="V1097" s="146"/>
      <c r="W1097" s="146"/>
      <c r="X1097" s="146"/>
      <c r="Y1097" s="146"/>
      <c r="Z1097" s="146"/>
      <c r="AA1097" s="146"/>
      <c r="AB1097" s="146"/>
      <c r="AC1097" s="146"/>
      <c r="AD1097" s="146"/>
      <c r="AE1097" s="144"/>
      <c r="AF1097" s="146"/>
      <c r="AG1097" s="114"/>
      <c r="AH1097" s="144"/>
    </row>
    <row r="1098" spans="11:34" s="40" customFormat="1" ht="34.9" customHeight="1">
      <c r="K1098" s="152"/>
      <c r="T1098" s="146"/>
      <c r="U1098" s="146"/>
      <c r="V1098" s="146"/>
      <c r="W1098" s="146"/>
      <c r="X1098" s="146"/>
      <c r="Y1098" s="146"/>
      <c r="Z1098" s="146"/>
      <c r="AA1098" s="146"/>
      <c r="AB1098" s="146"/>
      <c r="AC1098" s="146"/>
      <c r="AD1098" s="146"/>
      <c r="AE1098" s="144"/>
      <c r="AF1098" s="146"/>
      <c r="AG1098" s="114"/>
      <c r="AH1098" s="144"/>
    </row>
    <row r="1099" spans="11:34" s="40" customFormat="1" ht="34.9" customHeight="1">
      <c r="K1099" s="152"/>
      <c r="T1099" s="146"/>
      <c r="U1099" s="146"/>
      <c r="V1099" s="146"/>
      <c r="W1099" s="146"/>
      <c r="X1099" s="146"/>
      <c r="Y1099" s="146"/>
      <c r="Z1099" s="146"/>
      <c r="AA1099" s="146"/>
      <c r="AB1099" s="146"/>
      <c r="AC1099" s="146"/>
      <c r="AD1099" s="146"/>
      <c r="AE1099" s="144"/>
      <c r="AF1099" s="146"/>
      <c r="AG1099" s="114"/>
      <c r="AH1099" s="144"/>
    </row>
    <row r="1100" spans="11:34" s="40" customFormat="1" ht="34.9" customHeight="1">
      <c r="K1100" s="152"/>
      <c r="T1100" s="146"/>
      <c r="U1100" s="146"/>
      <c r="V1100" s="146"/>
      <c r="W1100" s="146"/>
      <c r="X1100" s="146"/>
      <c r="Y1100" s="146"/>
      <c r="Z1100" s="146"/>
      <c r="AA1100" s="146"/>
      <c r="AB1100" s="146"/>
      <c r="AC1100" s="146"/>
      <c r="AD1100" s="146"/>
      <c r="AE1100" s="144"/>
      <c r="AF1100" s="146"/>
      <c r="AG1100" s="114"/>
      <c r="AH1100" s="144"/>
    </row>
    <row r="1101" spans="11:34" s="40" customFormat="1" ht="34.9" customHeight="1">
      <c r="K1101" s="152"/>
      <c r="T1101" s="146"/>
      <c r="U1101" s="146"/>
      <c r="V1101" s="146"/>
      <c r="W1101" s="146"/>
      <c r="X1101" s="146"/>
      <c r="Y1101" s="146"/>
      <c r="Z1101" s="146"/>
      <c r="AA1101" s="146"/>
      <c r="AB1101" s="146"/>
      <c r="AC1101" s="146"/>
      <c r="AD1101" s="146"/>
      <c r="AE1101" s="144"/>
      <c r="AF1101" s="146"/>
      <c r="AG1101" s="114"/>
      <c r="AH1101" s="144"/>
    </row>
    <row r="1102" spans="11:34" s="40" customFormat="1" ht="34.9" customHeight="1">
      <c r="K1102" s="152"/>
      <c r="T1102" s="146"/>
      <c r="U1102" s="146"/>
      <c r="V1102" s="146"/>
      <c r="W1102" s="146"/>
      <c r="X1102" s="146"/>
      <c r="Y1102" s="146"/>
      <c r="Z1102" s="146"/>
      <c r="AA1102" s="146"/>
      <c r="AB1102" s="146"/>
      <c r="AC1102" s="146"/>
      <c r="AD1102" s="146"/>
      <c r="AE1102" s="144"/>
      <c r="AF1102" s="146"/>
      <c r="AG1102" s="114"/>
      <c r="AH1102" s="144"/>
    </row>
    <row r="1103" spans="11:34" s="40" customFormat="1" ht="34.9" customHeight="1">
      <c r="K1103" s="152"/>
      <c r="T1103" s="146"/>
      <c r="U1103" s="146"/>
      <c r="V1103" s="146"/>
      <c r="W1103" s="146"/>
      <c r="X1103" s="146"/>
      <c r="Y1103" s="146"/>
      <c r="Z1103" s="146"/>
      <c r="AA1103" s="146"/>
      <c r="AB1103" s="146"/>
      <c r="AC1103" s="146"/>
      <c r="AD1103" s="146"/>
      <c r="AE1103" s="144"/>
      <c r="AF1103" s="146"/>
      <c r="AG1103" s="114"/>
      <c r="AH1103" s="144"/>
    </row>
    <row r="1104" spans="11:34" s="40" customFormat="1" ht="34.9" customHeight="1">
      <c r="K1104" s="152"/>
      <c r="T1104" s="146"/>
      <c r="U1104" s="146"/>
      <c r="V1104" s="146"/>
      <c r="W1104" s="146"/>
      <c r="X1104" s="146"/>
      <c r="Y1104" s="146"/>
      <c r="Z1104" s="146"/>
      <c r="AA1104" s="146"/>
      <c r="AB1104" s="146"/>
      <c r="AC1104" s="146"/>
      <c r="AD1104" s="146"/>
      <c r="AE1104" s="144"/>
      <c r="AF1104" s="146"/>
      <c r="AG1104" s="114"/>
      <c r="AH1104" s="144"/>
    </row>
    <row r="1105" spans="11:34" s="40" customFormat="1" ht="34.9" customHeight="1">
      <c r="K1105" s="152"/>
      <c r="T1105" s="146"/>
      <c r="U1105" s="146"/>
      <c r="V1105" s="146"/>
      <c r="W1105" s="146"/>
      <c r="X1105" s="146"/>
      <c r="Y1105" s="146"/>
      <c r="Z1105" s="146"/>
      <c r="AA1105" s="146"/>
      <c r="AB1105" s="146"/>
      <c r="AC1105" s="146"/>
      <c r="AD1105" s="146"/>
      <c r="AE1105" s="144"/>
      <c r="AF1105" s="146"/>
      <c r="AG1105" s="114"/>
      <c r="AH1105" s="144"/>
    </row>
    <row r="1106" spans="11:34" s="40" customFormat="1" ht="34.9" customHeight="1">
      <c r="K1106" s="152"/>
      <c r="T1106" s="146"/>
      <c r="U1106" s="146"/>
      <c r="V1106" s="146"/>
      <c r="W1106" s="146"/>
      <c r="X1106" s="146"/>
      <c r="Y1106" s="146"/>
      <c r="Z1106" s="146"/>
      <c r="AA1106" s="146"/>
      <c r="AB1106" s="146"/>
      <c r="AC1106" s="146"/>
      <c r="AD1106" s="146"/>
      <c r="AE1106" s="144"/>
      <c r="AF1106" s="146"/>
      <c r="AG1106" s="114"/>
      <c r="AH1106" s="144"/>
    </row>
    <row r="1107" spans="11:34" s="40" customFormat="1" ht="34.9" customHeight="1">
      <c r="K1107" s="152"/>
      <c r="T1107" s="146"/>
      <c r="U1107" s="146"/>
      <c r="V1107" s="146"/>
      <c r="W1107" s="146"/>
      <c r="X1107" s="146"/>
      <c r="Y1107" s="146"/>
      <c r="Z1107" s="146"/>
      <c r="AA1107" s="146"/>
      <c r="AB1107" s="146"/>
      <c r="AC1107" s="146"/>
      <c r="AD1107" s="146"/>
      <c r="AE1107" s="144"/>
      <c r="AF1107" s="146"/>
      <c r="AG1107" s="114"/>
      <c r="AH1107" s="144"/>
    </row>
    <row r="1108" spans="11:34" s="40" customFormat="1" ht="34.9" customHeight="1">
      <c r="K1108" s="152"/>
      <c r="T1108" s="146"/>
      <c r="U1108" s="146"/>
      <c r="V1108" s="146"/>
      <c r="W1108" s="146"/>
      <c r="X1108" s="146"/>
      <c r="Y1108" s="146"/>
      <c r="Z1108" s="146"/>
      <c r="AA1108" s="146"/>
      <c r="AB1108" s="146"/>
      <c r="AC1108" s="146"/>
      <c r="AD1108" s="146"/>
      <c r="AE1108" s="144"/>
      <c r="AF1108" s="146"/>
      <c r="AG1108" s="114"/>
      <c r="AH1108" s="144"/>
    </row>
    <row r="1109" spans="11:34" s="40" customFormat="1" ht="34.9" customHeight="1">
      <c r="K1109" s="152"/>
      <c r="T1109" s="146"/>
      <c r="U1109" s="146"/>
      <c r="V1109" s="146"/>
      <c r="W1109" s="146"/>
      <c r="X1109" s="146"/>
      <c r="Y1109" s="146"/>
      <c r="Z1109" s="146"/>
      <c r="AA1109" s="146"/>
      <c r="AB1109" s="146"/>
      <c r="AC1109" s="146"/>
      <c r="AD1109" s="146"/>
      <c r="AE1109" s="144"/>
      <c r="AF1109" s="146"/>
      <c r="AG1109" s="114"/>
      <c r="AH1109" s="144"/>
    </row>
    <row r="1110" spans="11:34" s="40" customFormat="1" ht="34.9" customHeight="1">
      <c r="K1110" s="152"/>
      <c r="T1110" s="146"/>
      <c r="U1110" s="146"/>
      <c r="V1110" s="146"/>
      <c r="W1110" s="146"/>
      <c r="X1110" s="146"/>
      <c r="Y1110" s="146"/>
      <c r="Z1110" s="146"/>
      <c r="AA1110" s="146"/>
      <c r="AB1110" s="146"/>
      <c r="AC1110" s="146"/>
      <c r="AD1110" s="146"/>
      <c r="AE1110" s="144"/>
      <c r="AF1110" s="146"/>
      <c r="AG1110" s="114"/>
      <c r="AH1110" s="144"/>
    </row>
    <row r="1111" spans="11:34" s="40" customFormat="1" ht="34.9" customHeight="1">
      <c r="K1111" s="152"/>
      <c r="T1111" s="146"/>
      <c r="U1111" s="146"/>
      <c r="V1111" s="146"/>
      <c r="W1111" s="146"/>
      <c r="X1111" s="146"/>
      <c r="Y1111" s="146"/>
      <c r="Z1111" s="146"/>
      <c r="AA1111" s="146"/>
      <c r="AB1111" s="146"/>
      <c r="AC1111" s="146"/>
      <c r="AD1111" s="146"/>
      <c r="AE1111" s="144"/>
      <c r="AF1111" s="146"/>
      <c r="AG1111" s="114"/>
      <c r="AH1111" s="144"/>
    </row>
    <row r="1112" spans="11:34" s="40" customFormat="1" ht="34.9" customHeight="1">
      <c r="K1112" s="152"/>
      <c r="T1112" s="146"/>
      <c r="U1112" s="146"/>
      <c r="V1112" s="146"/>
      <c r="W1112" s="146"/>
      <c r="X1112" s="146"/>
      <c r="Y1112" s="146"/>
      <c r="Z1112" s="146"/>
      <c r="AA1112" s="146"/>
      <c r="AB1112" s="146"/>
      <c r="AC1112" s="146"/>
      <c r="AD1112" s="146"/>
      <c r="AE1112" s="144"/>
      <c r="AF1112" s="146"/>
      <c r="AG1112" s="114"/>
      <c r="AH1112" s="144"/>
    </row>
    <row r="1113" spans="11:34" s="40" customFormat="1" ht="34.9" customHeight="1">
      <c r="K1113" s="152"/>
      <c r="T1113" s="146"/>
      <c r="U1113" s="146"/>
      <c r="V1113" s="146"/>
      <c r="W1113" s="146"/>
      <c r="X1113" s="146"/>
      <c r="Y1113" s="146"/>
      <c r="Z1113" s="146"/>
      <c r="AA1113" s="146"/>
      <c r="AB1113" s="146"/>
      <c r="AC1113" s="146"/>
      <c r="AD1113" s="146"/>
      <c r="AE1113" s="144"/>
      <c r="AF1113" s="146"/>
      <c r="AG1113" s="114"/>
      <c r="AH1113" s="144"/>
    </row>
    <row r="1114" spans="11:34" s="40" customFormat="1" ht="34.9" customHeight="1">
      <c r="K1114" s="152"/>
      <c r="T1114" s="146"/>
      <c r="U1114" s="146"/>
      <c r="V1114" s="146"/>
      <c r="W1114" s="146"/>
      <c r="X1114" s="146"/>
      <c r="Y1114" s="146"/>
      <c r="Z1114" s="146"/>
      <c r="AA1114" s="146"/>
      <c r="AB1114" s="146"/>
      <c r="AC1114" s="146"/>
      <c r="AD1114" s="146"/>
      <c r="AE1114" s="144"/>
      <c r="AF1114" s="146"/>
      <c r="AG1114" s="114"/>
      <c r="AH1114" s="144"/>
    </row>
    <row r="1115" spans="11:34" s="40" customFormat="1" ht="34.9" customHeight="1">
      <c r="K1115" s="152"/>
      <c r="T1115" s="146"/>
      <c r="U1115" s="146"/>
      <c r="V1115" s="146"/>
      <c r="W1115" s="146"/>
      <c r="X1115" s="146"/>
      <c r="Y1115" s="146"/>
      <c r="Z1115" s="146"/>
      <c r="AA1115" s="146"/>
      <c r="AB1115" s="146"/>
      <c r="AC1115" s="146"/>
      <c r="AD1115" s="146"/>
      <c r="AE1115" s="144"/>
      <c r="AF1115" s="146"/>
      <c r="AG1115" s="114"/>
      <c r="AH1115" s="144"/>
    </row>
    <row r="1116" spans="11:34" s="40" customFormat="1" ht="34.9" customHeight="1">
      <c r="K1116" s="152"/>
      <c r="T1116" s="146"/>
      <c r="U1116" s="146"/>
      <c r="V1116" s="146"/>
      <c r="W1116" s="146"/>
      <c r="X1116" s="146"/>
      <c r="Y1116" s="146"/>
      <c r="Z1116" s="146"/>
      <c r="AA1116" s="146"/>
      <c r="AB1116" s="146"/>
      <c r="AC1116" s="146"/>
      <c r="AD1116" s="146"/>
      <c r="AE1116" s="144"/>
      <c r="AF1116" s="146"/>
      <c r="AG1116" s="114"/>
      <c r="AH1116" s="144"/>
    </row>
    <row r="1117" spans="11:34" s="40" customFormat="1" ht="34.9" customHeight="1">
      <c r="K1117" s="152"/>
      <c r="T1117" s="146"/>
      <c r="U1117" s="146"/>
      <c r="V1117" s="146"/>
      <c r="W1117" s="146"/>
      <c r="X1117" s="146"/>
      <c r="Y1117" s="146"/>
      <c r="Z1117" s="146"/>
      <c r="AA1117" s="146"/>
      <c r="AB1117" s="146"/>
      <c r="AC1117" s="146"/>
      <c r="AD1117" s="146"/>
      <c r="AE1117" s="144"/>
      <c r="AF1117" s="146"/>
      <c r="AG1117" s="114"/>
      <c r="AH1117" s="144"/>
    </row>
    <row r="1118" spans="11:34" s="40" customFormat="1" ht="34.9" customHeight="1">
      <c r="K1118" s="152"/>
      <c r="T1118" s="146"/>
      <c r="U1118" s="146"/>
      <c r="V1118" s="146"/>
      <c r="W1118" s="146"/>
      <c r="X1118" s="146"/>
      <c r="Y1118" s="146"/>
      <c r="Z1118" s="146"/>
      <c r="AA1118" s="146"/>
      <c r="AB1118" s="146"/>
      <c r="AC1118" s="146"/>
      <c r="AD1118" s="146"/>
      <c r="AE1118" s="144"/>
      <c r="AF1118" s="146"/>
      <c r="AG1118" s="114"/>
      <c r="AH1118" s="144"/>
    </row>
    <row r="1119" spans="11:34" s="40" customFormat="1" ht="34.9" customHeight="1">
      <c r="K1119" s="152"/>
      <c r="T1119" s="146"/>
      <c r="U1119" s="146"/>
      <c r="V1119" s="146"/>
      <c r="W1119" s="146"/>
      <c r="X1119" s="146"/>
      <c r="Y1119" s="146"/>
      <c r="Z1119" s="146"/>
      <c r="AA1119" s="146"/>
      <c r="AB1119" s="146"/>
      <c r="AC1119" s="146"/>
      <c r="AD1119" s="146"/>
      <c r="AE1119" s="144"/>
      <c r="AF1119" s="146"/>
      <c r="AG1119" s="114"/>
      <c r="AH1119" s="144"/>
    </row>
    <row r="1120" spans="11:34" s="40" customFormat="1" ht="34.9" customHeight="1">
      <c r="K1120" s="152"/>
      <c r="T1120" s="146"/>
      <c r="U1120" s="146"/>
      <c r="V1120" s="146"/>
      <c r="W1120" s="146"/>
      <c r="X1120" s="146"/>
      <c r="Y1120" s="146"/>
      <c r="Z1120" s="146"/>
      <c r="AA1120" s="146"/>
      <c r="AB1120" s="146"/>
      <c r="AC1120" s="146"/>
      <c r="AD1120" s="146"/>
      <c r="AE1120" s="144"/>
      <c r="AF1120" s="146"/>
      <c r="AG1120" s="114"/>
      <c r="AH1120" s="144"/>
    </row>
    <row r="1121" spans="11:34" s="40" customFormat="1" ht="34.9" customHeight="1">
      <c r="K1121" s="152"/>
      <c r="T1121" s="146"/>
      <c r="U1121" s="146"/>
      <c r="V1121" s="146"/>
      <c r="W1121" s="146"/>
      <c r="X1121" s="146"/>
      <c r="Y1121" s="146"/>
      <c r="Z1121" s="146"/>
      <c r="AA1121" s="146"/>
      <c r="AB1121" s="146"/>
      <c r="AC1121" s="146"/>
      <c r="AD1121" s="146"/>
      <c r="AE1121" s="144"/>
      <c r="AF1121" s="146"/>
      <c r="AG1121" s="114"/>
      <c r="AH1121" s="144"/>
    </row>
    <row r="1122" spans="11:34" s="40" customFormat="1" ht="34.9" customHeight="1">
      <c r="K1122" s="152"/>
      <c r="T1122" s="146"/>
      <c r="U1122" s="146"/>
      <c r="V1122" s="146"/>
      <c r="W1122" s="146"/>
      <c r="X1122" s="146"/>
      <c r="Y1122" s="146"/>
      <c r="Z1122" s="146"/>
      <c r="AA1122" s="146"/>
      <c r="AB1122" s="146"/>
      <c r="AC1122" s="146"/>
      <c r="AD1122" s="146"/>
      <c r="AE1122" s="144"/>
      <c r="AF1122" s="146"/>
      <c r="AG1122" s="114"/>
      <c r="AH1122" s="144"/>
    </row>
    <row r="1123" spans="11:34" s="40" customFormat="1" ht="34.9" customHeight="1">
      <c r="K1123" s="152"/>
      <c r="T1123" s="146"/>
      <c r="U1123" s="146"/>
      <c r="V1123" s="146"/>
      <c r="W1123" s="146"/>
      <c r="X1123" s="146"/>
      <c r="Y1123" s="146"/>
      <c r="Z1123" s="146"/>
      <c r="AA1123" s="146"/>
      <c r="AB1123" s="146"/>
      <c r="AC1123" s="146"/>
      <c r="AD1123" s="146"/>
      <c r="AE1123" s="144"/>
      <c r="AF1123" s="146"/>
      <c r="AG1123" s="114"/>
      <c r="AH1123" s="144"/>
    </row>
    <row r="1124" spans="11:34" s="40" customFormat="1" ht="34.9" customHeight="1">
      <c r="K1124" s="152"/>
      <c r="T1124" s="146"/>
      <c r="U1124" s="146"/>
      <c r="V1124" s="146"/>
      <c r="W1124" s="146"/>
      <c r="X1124" s="146"/>
      <c r="Y1124" s="146"/>
      <c r="Z1124" s="146"/>
      <c r="AA1124" s="146"/>
      <c r="AB1124" s="146"/>
      <c r="AC1124" s="146"/>
      <c r="AD1124" s="146"/>
      <c r="AE1124" s="144"/>
      <c r="AF1124" s="146"/>
      <c r="AG1124" s="114"/>
      <c r="AH1124" s="144"/>
    </row>
    <row r="1125" spans="11:34" s="40" customFormat="1" ht="34.9" customHeight="1">
      <c r="K1125" s="152"/>
      <c r="T1125" s="146"/>
      <c r="U1125" s="146"/>
      <c r="V1125" s="146"/>
      <c r="W1125" s="146"/>
      <c r="X1125" s="146"/>
      <c r="Y1125" s="146"/>
      <c r="Z1125" s="146"/>
      <c r="AA1125" s="146"/>
      <c r="AB1125" s="146"/>
      <c r="AC1125" s="146"/>
      <c r="AD1125" s="146"/>
      <c r="AE1125" s="144"/>
      <c r="AF1125" s="146"/>
      <c r="AG1125" s="114"/>
      <c r="AH1125" s="144"/>
    </row>
    <row r="1126" spans="11:34" s="40" customFormat="1" ht="34.9" customHeight="1">
      <c r="K1126" s="152"/>
      <c r="T1126" s="146"/>
      <c r="U1126" s="146"/>
      <c r="V1126" s="146"/>
      <c r="W1126" s="146"/>
      <c r="X1126" s="146"/>
      <c r="Y1126" s="146"/>
      <c r="Z1126" s="146"/>
      <c r="AA1126" s="146"/>
      <c r="AB1126" s="146"/>
      <c r="AC1126" s="146"/>
      <c r="AD1126" s="146"/>
      <c r="AE1126" s="144"/>
      <c r="AF1126" s="146"/>
      <c r="AG1126" s="114"/>
      <c r="AH1126" s="144"/>
    </row>
    <row r="1127" spans="11:34" s="40" customFormat="1" ht="34.9" customHeight="1">
      <c r="K1127" s="152"/>
      <c r="T1127" s="146"/>
      <c r="U1127" s="146"/>
      <c r="V1127" s="146"/>
      <c r="W1127" s="146"/>
      <c r="X1127" s="146"/>
      <c r="Y1127" s="146"/>
      <c r="Z1127" s="146"/>
      <c r="AA1127" s="146"/>
      <c r="AB1127" s="146"/>
      <c r="AC1127" s="146"/>
      <c r="AD1127" s="146"/>
      <c r="AE1127" s="144"/>
      <c r="AF1127" s="146"/>
      <c r="AG1127" s="114"/>
      <c r="AH1127" s="144"/>
    </row>
    <row r="1128" spans="11:34" s="40" customFormat="1" ht="34.9" customHeight="1">
      <c r="K1128" s="152"/>
      <c r="T1128" s="146"/>
      <c r="U1128" s="146"/>
      <c r="V1128" s="146"/>
      <c r="W1128" s="146"/>
      <c r="X1128" s="146"/>
      <c r="Y1128" s="146"/>
      <c r="Z1128" s="146"/>
      <c r="AA1128" s="146"/>
      <c r="AB1128" s="146"/>
      <c r="AC1128" s="146"/>
      <c r="AD1128" s="146"/>
      <c r="AE1128" s="144"/>
      <c r="AF1128" s="146"/>
      <c r="AG1128" s="114"/>
      <c r="AH1128" s="144"/>
    </row>
    <row r="1129" spans="11:34" s="40" customFormat="1" ht="34.9" customHeight="1">
      <c r="K1129" s="152"/>
      <c r="T1129" s="146"/>
      <c r="U1129" s="146"/>
      <c r="V1129" s="146"/>
      <c r="W1129" s="146"/>
      <c r="X1129" s="146"/>
      <c r="Y1129" s="146"/>
      <c r="Z1129" s="146"/>
      <c r="AA1129" s="146"/>
      <c r="AB1129" s="146"/>
      <c r="AC1129" s="146"/>
      <c r="AD1129" s="146"/>
      <c r="AE1129" s="144"/>
      <c r="AF1129" s="146"/>
      <c r="AG1129" s="114"/>
      <c r="AH1129" s="144"/>
    </row>
    <row r="1130" spans="11:34" s="40" customFormat="1" ht="34.9" customHeight="1">
      <c r="K1130" s="152"/>
      <c r="T1130" s="146"/>
      <c r="U1130" s="146"/>
      <c r="V1130" s="146"/>
      <c r="W1130" s="146"/>
      <c r="X1130" s="146"/>
      <c r="Y1130" s="146"/>
      <c r="Z1130" s="146"/>
      <c r="AA1130" s="146"/>
      <c r="AB1130" s="146"/>
      <c r="AC1130" s="146"/>
      <c r="AD1130" s="146"/>
      <c r="AE1130" s="144"/>
      <c r="AF1130" s="146"/>
      <c r="AG1130" s="114"/>
      <c r="AH1130" s="144"/>
    </row>
    <row r="1131" spans="11:34" s="40" customFormat="1" ht="34.9" customHeight="1">
      <c r="K1131" s="152"/>
      <c r="T1131" s="146"/>
      <c r="U1131" s="146"/>
      <c r="V1131" s="146"/>
      <c r="W1131" s="146"/>
      <c r="X1131" s="146"/>
      <c r="Y1131" s="146"/>
      <c r="Z1131" s="146"/>
      <c r="AA1131" s="146"/>
      <c r="AB1131" s="146"/>
      <c r="AC1131" s="146"/>
      <c r="AD1131" s="146"/>
      <c r="AE1131" s="144"/>
      <c r="AF1131" s="146"/>
      <c r="AG1131" s="114"/>
      <c r="AH1131" s="144"/>
    </row>
    <row r="1132" spans="11:34" s="40" customFormat="1" ht="34.9" customHeight="1">
      <c r="K1132" s="152"/>
      <c r="T1132" s="146"/>
      <c r="U1132" s="146"/>
      <c r="V1132" s="146"/>
      <c r="W1132" s="146"/>
      <c r="X1132" s="146"/>
      <c r="Y1132" s="146"/>
      <c r="Z1132" s="146"/>
      <c r="AA1132" s="146"/>
      <c r="AB1132" s="146"/>
      <c r="AC1132" s="146"/>
      <c r="AD1132" s="146"/>
      <c r="AE1132" s="144"/>
      <c r="AF1132" s="146"/>
      <c r="AG1132" s="114"/>
      <c r="AH1132" s="144"/>
    </row>
    <row r="1133" spans="11:34" s="40" customFormat="1" ht="34.9" customHeight="1">
      <c r="K1133" s="152"/>
      <c r="T1133" s="146"/>
      <c r="U1133" s="146"/>
      <c r="V1133" s="146"/>
      <c r="W1133" s="146"/>
      <c r="X1133" s="146"/>
      <c r="Y1133" s="146"/>
      <c r="Z1133" s="146"/>
      <c r="AA1133" s="146"/>
      <c r="AB1133" s="146"/>
      <c r="AC1133" s="146"/>
      <c r="AD1133" s="146"/>
      <c r="AE1133" s="144"/>
      <c r="AF1133" s="146"/>
      <c r="AG1133" s="114"/>
      <c r="AH1133" s="144"/>
    </row>
    <row r="1134" spans="11:34" s="40" customFormat="1" ht="34.9" customHeight="1">
      <c r="K1134" s="152"/>
      <c r="T1134" s="146"/>
      <c r="U1134" s="146"/>
      <c r="V1134" s="146"/>
      <c r="W1134" s="146"/>
      <c r="X1134" s="146"/>
      <c r="Y1134" s="146"/>
      <c r="Z1134" s="146"/>
      <c r="AA1134" s="146"/>
      <c r="AB1134" s="146"/>
      <c r="AC1134" s="146"/>
      <c r="AD1134" s="146"/>
      <c r="AE1134" s="144"/>
      <c r="AF1134" s="146"/>
      <c r="AG1134" s="114"/>
      <c r="AH1134" s="144"/>
    </row>
    <row r="1135" spans="11:34" s="40" customFormat="1" ht="34.9" customHeight="1">
      <c r="K1135" s="152"/>
      <c r="T1135" s="146"/>
      <c r="U1135" s="146"/>
      <c r="V1135" s="146"/>
      <c r="W1135" s="146"/>
      <c r="X1135" s="146"/>
      <c r="Y1135" s="146"/>
      <c r="Z1135" s="146"/>
      <c r="AA1135" s="146"/>
      <c r="AB1135" s="146"/>
      <c r="AC1135" s="146"/>
      <c r="AD1135" s="146"/>
      <c r="AE1135" s="144"/>
      <c r="AF1135" s="146"/>
      <c r="AG1135" s="114"/>
      <c r="AH1135" s="144"/>
    </row>
    <row r="1136" spans="11:34" s="40" customFormat="1" ht="34.9" customHeight="1">
      <c r="K1136" s="152"/>
      <c r="T1136" s="146"/>
      <c r="U1136" s="146"/>
      <c r="V1136" s="146"/>
      <c r="W1136" s="146"/>
      <c r="X1136" s="146"/>
      <c r="Y1136" s="146"/>
      <c r="Z1136" s="146"/>
      <c r="AA1136" s="146"/>
      <c r="AB1136" s="146"/>
      <c r="AC1136" s="146"/>
      <c r="AD1136" s="146"/>
      <c r="AE1136" s="144"/>
      <c r="AF1136" s="146"/>
      <c r="AG1136" s="114"/>
      <c r="AH1136" s="144"/>
    </row>
    <row r="1137" spans="11:34" s="40" customFormat="1" ht="34.9" customHeight="1">
      <c r="K1137" s="152"/>
      <c r="T1137" s="146"/>
      <c r="U1137" s="146"/>
      <c r="V1137" s="146"/>
      <c r="W1137" s="146"/>
      <c r="X1137" s="146"/>
      <c r="Y1137" s="146"/>
      <c r="Z1137" s="146"/>
      <c r="AA1137" s="146"/>
      <c r="AB1137" s="146"/>
      <c r="AC1137" s="146"/>
      <c r="AD1137" s="146"/>
      <c r="AE1137" s="144"/>
      <c r="AF1137" s="146"/>
      <c r="AG1137" s="114"/>
      <c r="AH1137" s="144"/>
    </row>
    <row r="1138" spans="11:34" s="40" customFormat="1" ht="34.9" customHeight="1">
      <c r="K1138" s="152"/>
      <c r="T1138" s="146"/>
      <c r="U1138" s="146"/>
      <c r="V1138" s="146"/>
      <c r="W1138" s="146"/>
      <c r="X1138" s="146"/>
      <c r="Y1138" s="146"/>
      <c r="Z1138" s="146"/>
      <c r="AA1138" s="146"/>
      <c r="AB1138" s="146"/>
      <c r="AC1138" s="146"/>
      <c r="AD1138" s="146"/>
      <c r="AE1138" s="144"/>
      <c r="AF1138" s="146"/>
      <c r="AG1138" s="114"/>
      <c r="AH1138" s="144"/>
    </row>
    <row r="1139" spans="11:34" s="40" customFormat="1" ht="34.9" customHeight="1">
      <c r="K1139" s="152"/>
      <c r="T1139" s="146"/>
      <c r="U1139" s="146"/>
      <c r="V1139" s="146"/>
      <c r="W1139" s="146"/>
      <c r="X1139" s="146"/>
      <c r="Y1139" s="146"/>
      <c r="Z1139" s="146"/>
      <c r="AA1139" s="146"/>
      <c r="AB1139" s="146"/>
      <c r="AC1139" s="146"/>
      <c r="AD1139" s="146"/>
      <c r="AE1139" s="144"/>
      <c r="AF1139" s="146"/>
      <c r="AG1139" s="114"/>
      <c r="AH1139" s="144"/>
    </row>
    <row r="1140" spans="11:34" s="40" customFormat="1" ht="34.9" customHeight="1">
      <c r="K1140" s="152"/>
      <c r="T1140" s="146"/>
      <c r="U1140" s="146"/>
      <c r="V1140" s="146"/>
      <c r="W1140" s="146"/>
      <c r="X1140" s="146"/>
      <c r="Y1140" s="146"/>
      <c r="Z1140" s="146"/>
      <c r="AA1140" s="146"/>
      <c r="AB1140" s="146"/>
      <c r="AC1140" s="146"/>
      <c r="AD1140" s="146"/>
      <c r="AE1140" s="144"/>
      <c r="AF1140" s="146"/>
      <c r="AG1140" s="114"/>
      <c r="AH1140" s="144"/>
    </row>
    <row r="1141" spans="11:34" s="40" customFormat="1" ht="34.9" customHeight="1">
      <c r="K1141" s="152"/>
      <c r="T1141" s="146"/>
      <c r="U1141" s="146"/>
      <c r="V1141" s="146"/>
      <c r="W1141" s="146"/>
      <c r="X1141" s="146"/>
      <c r="Y1141" s="146"/>
      <c r="Z1141" s="146"/>
      <c r="AA1141" s="146"/>
      <c r="AB1141" s="146"/>
      <c r="AC1141" s="146"/>
      <c r="AD1141" s="146"/>
      <c r="AE1141" s="144"/>
      <c r="AF1141" s="146"/>
      <c r="AG1141" s="114"/>
      <c r="AH1141" s="144"/>
    </row>
    <row r="1142" spans="11:34" s="40" customFormat="1" ht="34.9" customHeight="1">
      <c r="K1142" s="152"/>
      <c r="T1142" s="146"/>
      <c r="U1142" s="146"/>
      <c r="V1142" s="146"/>
      <c r="W1142" s="146"/>
      <c r="X1142" s="146"/>
      <c r="Y1142" s="146"/>
      <c r="Z1142" s="146"/>
      <c r="AA1142" s="146"/>
      <c r="AB1142" s="146"/>
      <c r="AC1142" s="146"/>
      <c r="AD1142" s="146"/>
      <c r="AE1142" s="144"/>
      <c r="AF1142" s="146"/>
      <c r="AG1142" s="114"/>
      <c r="AH1142" s="144"/>
    </row>
    <row r="1143" spans="11:34" s="40" customFormat="1" ht="34.9" customHeight="1">
      <c r="K1143" s="152"/>
      <c r="T1143" s="146"/>
      <c r="U1143" s="146"/>
      <c r="V1143" s="146"/>
      <c r="W1143" s="146"/>
      <c r="X1143" s="146"/>
      <c r="Y1143" s="146"/>
      <c r="Z1143" s="146"/>
      <c r="AA1143" s="146"/>
      <c r="AB1143" s="146"/>
      <c r="AC1143" s="146"/>
      <c r="AD1143" s="146"/>
      <c r="AE1143" s="144"/>
      <c r="AF1143" s="146"/>
      <c r="AG1143" s="114"/>
      <c r="AH1143" s="144"/>
    </row>
    <row r="1144" spans="11:34" s="40" customFormat="1" ht="34.9" customHeight="1">
      <c r="K1144" s="152"/>
      <c r="T1144" s="146"/>
      <c r="U1144" s="146"/>
      <c r="V1144" s="146"/>
      <c r="W1144" s="146"/>
      <c r="X1144" s="146"/>
      <c r="Y1144" s="146"/>
      <c r="Z1144" s="146"/>
      <c r="AA1144" s="146"/>
      <c r="AB1144" s="146"/>
      <c r="AC1144" s="146"/>
      <c r="AD1144" s="146"/>
      <c r="AE1144" s="144"/>
      <c r="AF1144" s="146"/>
      <c r="AG1144" s="114"/>
      <c r="AH1144" s="144"/>
    </row>
    <row r="1145" spans="11:34" s="40" customFormat="1" ht="34.9" customHeight="1">
      <c r="K1145" s="152"/>
      <c r="T1145" s="146"/>
      <c r="U1145" s="146"/>
      <c r="V1145" s="146"/>
      <c r="W1145" s="146"/>
      <c r="X1145" s="146"/>
      <c r="Y1145" s="146"/>
      <c r="Z1145" s="146"/>
      <c r="AA1145" s="146"/>
      <c r="AB1145" s="146"/>
      <c r="AC1145" s="146"/>
      <c r="AD1145" s="146"/>
      <c r="AE1145" s="144"/>
      <c r="AF1145" s="146"/>
      <c r="AG1145" s="114"/>
      <c r="AH1145" s="144"/>
    </row>
    <row r="1146" spans="11:34" s="40" customFormat="1" ht="34.9" customHeight="1">
      <c r="K1146" s="152"/>
      <c r="T1146" s="146"/>
      <c r="U1146" s="146"/>
      <c r="V1146" s="146"/>
      <c r="W1146" s="146"/>
      <c r="X1146" s="146"/>
      <c r="Y1146" s="146"/>
      <c r="Z1146" s="146"/>
      <c r="AA1146" s="146"/>
      <c r="AB1146" s="146"/>
      <c r="AC1146" s="146"/>
      <c r="AD1146" s="146"/>
      <c r="AE1146" s="144"/>
      <c r="AF1146" s="146"/>
      <c r="AG1146" s="114"/>
      <c r="AH1146" s="144"/>
    </row>
    <row r="1147" spans="11:34" s="40" customFormat="1" ht="34.9" customHeight="1">
      <c r="K1147" s="152"/>
      <c r="T1147" s="146"/>
      <c r="U1147" s="146"/>
      <c r="V1147" s="146"/>
      <c r="W1147" s="146"/>
      <c r="X1147" s="146"/>
      <c r="Y1147" s="146"/>
      <c r="Z1147" s="146"/>
      <c r="AA1147" s="146"/>
      <c r="AB1147" s="146"/>
      <c r="AC1147" s="146"/>
      <c r="AD1147" s="146"/>
      <c r="AE1147" s="144"/>
      <c r="AF1147" s="146"/>
      <c r="AG1147" s="114"/>
      <c r="AH1147" s="144"/>
    </row>
    <row r="1148" spans="11:34" s="40" customFormat="1" ht="34.9" customHeight="1">
      <c r="K1148" s="152"/>
      <c r="T1148" s="146"/>
      <c r="U1148" s="146"/>
      <c r="V1148" s="146"/>
      <c r="W1148" s="146"/>
      <c r="X1148" s="146"/>
      <c r="Y1148" s="146"/>
      <c r="Z1148" s="146"/>
      <c r="AA1148" s="146"/>
      <c r="AB1148" s="146"/>
      <c r="AC1148" s="146"/>
      <c r="AD1148" s="146"/>
      <c r="AE1148" s="144"/>
      <c r="AF1148" s="146"/>
      <c r="AG1148" s="114"/>
      <c r="AH1148" s="144"/>
    </row>
    <row r="1149" spans="11:34" s="40" customFormat="1" ht="34.9" customHeight="1">
      <c r="K1149" s="152"/>
      <c r="T1149" s="146"/>
      <c r="U1149" s="146"/>
      <c r="V1149" s="146"/>
      <c r="W1149" s="146"/>
      <c r="X1149" s="146"/>
      <c r="Y1149" s="146"/>
      <c r="Z1149" s="146"/>
      <c r="AA1149" s="146"/>
      <c r="AB1149" s="146"/>
      <c r="AC1149" s="146"/>
      <c r="AD1149" s="146"/>
      <c r="AE1149" s="144"/>
      <c r="AF1149" s="146"/>
      <c r="AG1149" s="114"/>
      <c r="AH1149" s="144"/>
    </row>
    <row r="1150" spans="11:34" s="40" customFormat="1" ht="34.9" customHeight="1">
      <c r="K1150" s="152"/>
      <c r="T1150" s="146"/>
      <c r="U1150" s="146"/>
      <c r="V1150" s="146"/>
      <c r="W1150" s="146"/>
      <c r="X1150" s="146"/>
      <c r="Y1150" s="146"/>
      <c r="Z1150" s="146"/>
      <c r="AA1150" s="146"/>
      <c r="AB1150" s="146"/>
      <c r="AC1150" s="146"/>
      <c r="AD1150" s="146"/>
      <c r="AE1150" s="144"/>
      <c r="AF1150" s="146"/>
      <c r="AG1150" s="114"/>
      <c r="AH1150" s="144"/>
    </row>
    <row r="1151" spans="11:34" s="40" customFormat="1" ht="34.9" customHeight="1">
      <c r="K1151" s="152"/>
      <c r="T1151" s="146"/>
      <c r="U1151" s="146"/>
      <c r="V1151" s="146"/>
      <c r="W1151" s="146"/>
      <c r="X1151" s="146"/>
      <c r="Y1151" s="146"/>
      <c r="Z1151" s="146"/>
      <c r="AA1151" s="146"/>
      <c r="AB1151" s="146"/>
      <c r="AC1151" s="146"/>
      <c r="AD1151" s="146"/>
      <c r="AE1151" s="144"/>
      <c r="AF1151" s="146"/>
      <c r="AG1151" s="114"/>
      <c r="AH1151" s="144"/>
    </row>
    <row r="1152" spans="11:34" s="40" customFormat="1" ht="34.9" customHeight="1">
      <c r="K1152" s="152"/>
      <c r="T1152" s="146"/>
      <c r="U1152" s="146"/>
      <c r="V1152" s="146"/>
      <c r="W1152" s="146"/>
      <c r="X1152" s="146"/>
      <c r="Y1152" s="146"/>
      <c r="Z1152" s="146"/>
      <c r="AA1152" s="146"/>
      <c r="AB1152" s="146"/>
      <c r="AC1152" s="146"/>
      <c r="AD1152" s="146"/>
      <c r="AE1152" s="144"/>
      <c r="AF1152" s="146"/>
      <c r="AG1152" s="114"/>
      <c r="AH1152" s="144"/>
    </row>
    <row r="1153" spans="11:34" s="40" customFormat="1" ht="34.9" customHeight="1">
      <c r="K1153" s="152"/>
      <c r="T1153" s="146"/>
      <c r="U1153" s="146"/>
      <c r="V1153" s="146"/>
      <c r="W1153" s="146"/>
      <c r="X1153" s="146"/>
      <c r="Y1153" s="146"/>
      <c r="Z1153" s="146"/>
      <c r="AA1153" s="146"/>
      <c r="AB1153" s="146"/>
      <c r="AC1153" s="146"/>
      <c r="AD1153" s="146"/>
      <c r="AE1153" s="144"/>
      <c r="AF1153" s="146"/>
      <c r="AG1153" s="114"/>
      <c r="AH1153" s="144"/>
    </row>
    <row r="1154" spans="11:34" s="40" customFormat="1" ht="34.9" customHeight="1">
      <c r="K1154" s="152"/>
      <c r="T1154" s="146"/>
      <c r="U1154" s="146"/>
      <c r="V1154" s="146"/>
      <c r="W1154" s="146"/>
      <c r="X1154" s="146"/>
      <c r="Y1154" s="146"/>
      <c r="Z1154" s="146"/>
      <c r="AA1154" s="146"/>
      <c r="AB1154" s="146"/>
      <c r="AC1154" s="146"/>
      <c r="AD1154" s="146"/>
      <c r="AE1154" s="144"/>
      <c r="AF1154" s="146"/>
      <c r="AG1154" s="114"/>
      <c r="AH1154" s="144"/>
    </row>
    <row r="1155" spans="11:34" s="40" customFormat="1" ht="34.9" customHeight="1">
      <c r="K1155" s="152"/>
      <c r="T1155" s="146"/>
      <c r="U1155" s="146"/>
      <c r="V1155" s="146"/>
      <c r="W1155" s="146"/>
      <c r="X1155" s="146"/>
      <c r="Y1155" s="146"/>
      <c r="Z1155" s="146"/>
      <c r="AA1155" s="146"/>
      <c r="AB1155" s="146"/>
      <c r="AC1155" s="146"/>
      <c r="AD1155" s="146"/>
      <c r="AE1155" s="144"/>
      <c r="AF1155" s="146"/>
      <c r="AG1155" s="114"/>
      <c r="AH1155" s="144"/>
    </row>
    <row r="1156" spans="11:34" s="40" customFormat="1" ht="34.9" customHeight="1">
      <c r="K1156" s="152"/>
      <c r="T1156" s="146"/>
      <c r="U1156" s="146"/>
      <c r="V1156" s="146"/>
      <c r="W1156" s="146"/>
      <c r="X1156" s="146"/>
      <c r="Y1156" s="146"/>
      <c r="Z1156" s="146"/>
      <c r="AA1156" s="146"/>
      <c r="AB1156" s="146"/>
      <c r="AC1156" s="146"/>
      <c r="AD1156" s="146"/>
      <c r="AE1156" s="144"/>
      <c r="AF1156" s="146"/>
      <c r="AG1156" s="114"/>
      <c r="AH1156" s="144"/>
    </row>
    <row r="1157" spans="11:34" s="40" customFormat="1" ht="34.9" customHeight="1">
      <c r="K1157" s="152"/>
      <c r="T1157" s="146"/>
      <c r="U1157" s="146"/>
      <c r="V1157" s="146"/>
      <c r="W1157" s="146"/>
      <c r="X1157" s="146"/>
      <c r="Y1157" s="146"/>
      <c r="Z1157" s="146"/>
      <c r="AA1157" s="146"/>
      <c r="AB1157" s="146"/>
      <c r="AC1157" s="146"/>
      <c r="AD1157" s="146"/>
      <c r="AE1157" s="144"/>
      <c r="AF1157" s="146"/>
      <c r="AG1157" s="114"/>
      <c r="AH1157" s="144"/>
    </row>
    <row r="1158" spans="11:34" s="40" customFormat="1" ht="34.9" customHeight="1">
      <c r="K1158" s="152"/>
      <c r="T1158" s="146"/>
      <c r="U1158" s="146"/>
      <c r="V1158" s="146"/>
      <c r="W1158" s="146"/>
      <c r="X1158" s="146"/>
      <c r="Y1158" s="146"/>
      <c r="Z1158" s="146"/>
      <c r="AA1158" s="146"/>
      <c r="AB1158" s="146"/>
      <c r="AC1158" s="146"/>
      <c r="AD1158" s="146"/>
      <c r="AE1158" s="144"/>
      <c r="AF1158" s="146"/>
      <c r="AG1158" s="114"/>
      <c r="AH1158" s="144"/>
    </row>
    <row r="1159" spans="11:34" s="40" customFormat="1" ht="34.9" customHeight="1">
      <c r="K1159" s="152"/>
      <c r="T1159" s="146"/>
      <c r="U1159" s="146"/>
      <c r="V1159" s="146"/>
      <c r="W1159" s="146"/>
      <c r="X1159" s="146"/>
      <c r="Y1159" s="146"/>
      <c r="Z1159" s="146"/>
      <c r="AA1159" s="146"/>
      <c r="AB1159" s="146"/>
      <c r="AC1159" s="146"/>
      <c r="AD1159" s="146"/>
      <c r="AE1159" s="144"/>
      <c r="AF1159" s="146"/>
      <c r="AG1159" s="114"/>
      <c r="AH1159" s="144"/>
    </row>
    <row r="1160" spans="11:34" s="40" customFormat="1" ht="34.9" customHeight="1">
      <c r="K1160" s="152"/>
      <c r="T1160" s="146"/>
      <c r="U1160" s="146"/>
      <c r="V1160" s="146"/>
      <c r="W1160" s="146"/>
      <c r="X1160" s="146"/>
      <c r="Y1160" s="146"/>
      <c r="Z1160" s="146"/>
      <c r="AA1160" s="146"/>
      <c r="AB1160" s="146"/>
      <c r="AC1160" s="146"/>
      <c r="AD1160" s="146"/>
      <c r="AE1160" s="144"/>
      <c r="AF1160" s="146"/>
      <c r="AG1160" s="114"/>
      <c r="AH1160" s="144"/>
    </row>
    <row r="1161" spans="11:34" s="40" customFormat="1" ht="34.9" customHeight="1">
      <c r="K1161" s="152"/>
      <c r="T1161" s="146"/>
      <c r="U1161" s="146"/>
      <c r="V1161" s="146"/>
      <c r="W1161" s="146"/>
      <c r="X1161" s="146"/>
      <c r="Y1161" s="146"/>
      <c r="Z1161" s="146"/>
      <c r="AA1161" s="146"/>
      <c r="AB1161" s="146"/>
      <c r="AC1161" s="146"/>
      <c r="AD1161" s="146"/>
      <c r="AE1161" s="144"/>
      <c r="AF1161" s="146"/>
      <c r="AG1161" s="114"/>
      <c r="AH1161" s="144"/>
    </row>
    <row r="1162" spans="11:34" s="40" customFormat="1" ht="34.9" customHeight="1">
      <c r="K1162" s="152"/>
      <c r="T1162" s="146"/>
      <c r="U1162" s="146"/>
      <c r="V1162" s="146"/>
      <c r="W1162" s="146"/>
      <c r="X1162" s="146"/>
      <c r="Y1162" s="146"/>
      <c r="Z1162" s="146"/>
      <c r="AA1162" s="146"/>
      <c r="AB1162" s="146"/>
      <c r="AC1162" s="146"/>
      <c r="AD1162" s="146"/>
      <c r="AE1162" s="144"/>
      <c r="AF1162" s="146"/>
      <c r="AG1162" s="114"/>
      <c r="AH1162" s="144"/>
    </row>
    <row r="1163" spans="11:34" s="40" customFormat="1" ht="34.9" customHeight="1">
      <c r="K1163" s="152"/>
      <c r="T1163" s="146"/>
      <c r="U1163" s="146"/>
      <c r="V1163" s="146"/>
      <c r="W1163" s="146"/>
      <c r="X1163" s="146"/>
      <c r="Y1163" s="146"/>
      <c r="Z1163" s="146"/>
      <c r="AA1163" s="146"/>
      <c r="AB1163" s="146"/>
      <c r="AC1163" s="146"/>
      <c r="AD1163" s="146"/>
      <c r="AE1163" s="144"/>
      <c r="AF1163" s="146"/>
      <c r="AG1163" s="114"/>
      <c r="AH1163" s="144"/>
    </row>
    <row r="1164" spans="11:34" s="40" customFormat="1" ht="34.9" customHeight="1">
      <c r="K1164" s="152"/>
      <c r="T1164" s="146"/>
      <c r="U1164" s="146"/>
      <c r="V1164" s="146"/>
      <c r="W1164" s="146"/>
      <c r="X1164" s="146"/>
      <c r="Y1164" s="146"/>
      <c r="Z1164" s="146"/>
      <c r="AA1164" s="146"/>
      <c r="AB1164" s="146"/>
      <c r="AC1164" s="146"/>
      <c r="AD1164" s="146"/>
      <c r="AE1164" s="144"/>
      <c r="AF1164" s="146"/>
      <c r="AG1164" s="114"/>
      <c r="AH1164" s="144"/>
    </row>
    <row r="1165" spans="11:34" s="40" customFormat="1" ht="34.9" customHeight="1">
      <c r="K1165" s="152"/>
      <c r="T1165" s="146"/>
      <c r="U1165" s="146"/>
      <c r="V1165" s="146"/>
      <c r="W1165" s="146"/>
      <c r="X1165" s="146"/>
      <c r="Y1165" s="146"/>
      <c r="Z1165" s="146"/>
      <c r="AA1165" s="146"/>
      <c r="AB1165" s="146"/>
      <c r="AC1165" s="146"/>
      <c r="AD1165" s="146"/>
      <c r="AE1165" s="144"/>
      <c r="AF1165" s="146"/>
      <c r="AG1165" s="114"/>
      <c r="AH1165" s="144"/>
    </row>
    <row r="1166" spans="11:34" s="40" customFormat="1" ht="34.9" customHeight="1">
      <c r="K1166" s="152"/>
      <c r="T1166" s="146"/>
      <c r="U1166" s="146"/>
      <c r="V1166" s="146"/>
      <c r="W1166" s="146"/>
      <c r="X1166" s="146"/>
      <c r="Y1166" s="146"/>
      <c r="Z1166" s="146"/>
      <c r="AA1166" s="146"/>
      <c r="AB1166" s="146"/>
      <c r="AC1166" s="146"/>
      <c r="AD1166" s="146"/>
      <c r="AE1166" s="144"/>
      <c r="AF1166" s="146"/>
      <c r="AG1166" s="114"/>
      <c r="AH1166" s="144"/>
    </row>
    <row r="1167" spans="11:34" s="40" customFormat="1" ht="34.9" customHeight="1">
      <c r="K1167" s="152"/>
      <c r="T1167" s="146"/>
      <c r="U1167" s="146"/>
      <c r="V1167" s="146"/>
      <c r="W1167" s="146"/>
      <c r="X1167" s="146"/>
      <c r="Y1167" s="146"/>
      <c r="Z1167" s="146"/>
      <c r="AA1167" s="146"/>
      <c r="AB1167" s="146"/>
      <c r="AC1167" s="146"/>
      <c r="AD1167" s="146"/>
      <c r="AE1167" s="144"/>
      <c r="AF1167" s="146"/>
      <c r="AG1167" s="114"/>
      <c r="AH1167" s="144"/>
    </row>
    <row r="1168" spans="11:34" s="40" customFormat="1" ht="34.9" customHeight="1">
      <c r="K1168" s="152"/>
      <c r="T1168" s="146"/>
      <c r="U1168" s="146"/>
      <c r="V1168" s="146"/>
      <c r="W1168" s="146"/>
      <c r="X1168" s="146"/>
      <c r="Y1168" s="146"/>
      <c r="Z1168" s="146"/>
      <c r="AA1168" s="146"/>
      <c r="AB1168" s="146"/>
      <c r="AC1168" s="146"/>
      <c r="AD1168" s="146"/>
      <c r="AE1168" s="144"/>
      <c r="AF1168" s="146"/>
      <c r="AG1168" s="114"/>
      <c r="AH1168" s="144"/>
    </row>
    <row r="1169" spans="11:34" s="40" customFormat="1" ht="34.9" customHeight="1">
      <c r="K1169" s="152"/>
      <c r="T1169" s="146"/>
      <c r="U1169" s="146"/>
      <c r="V1169" s="146"/>
      <c r="W1169" s="146"/>
      <c r="X1169" s="146"/>
      <c r="Y1169" s="146"/>
      <c r="Z1169" s="146"/>
      <c r="AA1169" s="146"/>
      <c r="AB1169" s="146"/>
      <c r="AC1169" s="146"/>
      <c r="AD1169" s="146"/>
      <c r="AE1169" s="144"/>
      <c r="AF1169" s="146"/>
      <c r="AG1169" s="114"/>
      <c r="AH1169" s="144"/>
    </row>
    <row r="1170" spans="11:34" s="40" customFormat="1" ht="34.9" customHeight="1">
      <c r="K1170" s="152"/>
      <c r="T1170" s="146"/>
      <c r="U1170" s="146"/>
      <c r="V1170" s="146"/>
      <c r="W1170" s="146"/>
      <c r="X1170" s="146"/>
      <c r="Y1170" s="146"/>
      <c r="Z1170" s="146"/>
      <c r="AA1170" s="146"/>
      <c r="AB1170" s="146"/>
      <c r="AC1170" s="146"/>
      <c r="AD1170" s="146"/>
      <c r="AE1170" s="144"/>
      <c r="AF1170" s="146"/>
      <c r="AG1170" s="114"/>
      <c r="AH1170" s="144"/>
    </row>
    <row r="1171" spans="11:34" s="40" customFormat="1" ht="34.9" customHeight="1">
      <c r="K1171" s="152"/>
      <c r="T1171" s="146"/>
      <c r="U1171" s="146"/>
      <c r="V1171" s="146"/>
      <c r="W1171" s="146"/>
      <c r="X1171" s="146"/>
      <c r="Y1171" s="146"/>
      <c r="Z1171" s="146"/>
      <c r="AA1171" s="146"/>
      <c r="AB1171" s="146"/>
      <c r="AC1171" s="146"/>
      <c r="AD1171" s="146"/>
      <c r="AE1171" s="144"/>
      <c r="AF1171" s="146"/>
      <c r="AG1171" s="114"/>
      <c r="AH1171" s="144"/>
    </row>
    <row r="1172" spans="11:34" s="40" customFormat="1" ht="34.9" customHeight="1">
      <c r="K1172" s="152"/>
      <c r="T1172" s="146"/>
      <c r="U1172" s="146"/>
      <c r="V1172" s="146"/>
      <c r="W1172" s="146"/>
      <c r="X1172" s="146"/>
      <c r="Y1172" s="146"/>
      <c r="Z1172" s="146"/>
      <c r="AA1172" s="146"/>
      <c r="AB1172" s="146"/>
      <c r="AC1172" s="146"/>
      <c r="AD1172" s="146"/>
      <c r="AE1172" s="144"/>
      <c r="AF1172" s="146"/>
      <c r="AG1172" s="114"/>
      <c r="AH1172" s="144"/>
    </row>
    <row r="1173" spans="11:34" s="40" customFormat="1" ht="34.9" customHeight="1">
      <c r="K1173" s="152"/>
      <c r="T1173" s="146"/>
      <c r="U1173" s="146"/>
      <c r="V1173" s="146"/>
      <c r="W1173" s="146"/>
      <c r="X1173" s="146"/>
      <c r="Y1173" s="146"/>
      <c r="Z1173" s="146"/>
      <c r="AA1173" s="146"/>
      <c r="AB1173" s="146"/>
      <c r="AC1173" s="146"/>
      <c r="AD1173" s="146"/>
      <c r="AE1173" s="144"/>
      <c r="AF1173" s="146"/>
      <c r="AG1173" s="114"/>
      <c r="AH1173" s="144"/>
    </row>
    <row r="1174" spans="11:34" s="40" customFormat="1" ht="34.9" customHeight="1">
      <c r="K1174" s="152"/>
      <c r="T1174" s="146"/>
      <c r="U1174" s="146"/>
      <c r="V1174" s="146"/>
      <c r="W1174" s="146"/>
      <c r="X1174" s="146"/>
      <c r="Y1174" s="146"/>
      <c r="Z1174" s="146"/>
      <c r="AA1174" s="146"/>
      <c r="AB1174" s="146"/>
      <c r="AC1174" s="146"/>
      <c r="AD1174" s="146"/>
      <c r="AE1174" s="144"/>
      <c r="AF1174" s="146"/>
      <c r="AG1174" s="114"/>
      <c r="AH1174" s="144"/>
    </row>
    <row r="1175" spans="11:34" s="40" customFormat="1" ht="34.9" customHeight="1">
      <c r="K1175" s="152"/>
      <c r="T1175" s="146"/>
      <c r="U1175" s="146"/>
      <c r="V1175" s="146"/>
      <c r="W1175" s="146"/>
      <c r="X1175" s="146"/>
      <c r="Y1175" s="146"/>
      <c r="Z1175" s="146"/>
      <c r="AA1175" s="146"/>
      <c r="AB1175" s="146"/>
      <c r="AC1175" s="146"/>
      <c r="AD1175" s="146"/>
      <c r="AE1175" s="144"/>
      <c r="AF1175" s="146"/>
      <c r="AG1175" s="114"/>
      <c r="AH1175" s="144"/>
    </row>
    <row r="1176" spans="11:34" s="40" customFormat="1" ht="34.9" customHeight="1">
      <c r="K1176" s="152"/>
      <c r="T1176" s="146"/>
      <c r="U1176" s="146"/>
      <c r="V1176" s="146"/>
      <c r="W1176" s="146"/>
      <c r="X1176" s="146"/>
      <c r="Y1176" s="146"/>
      <c r="Z1176" s="146"/>
      <c r="AA1176" s="146"/>
      <c r="AB1176" s="146"/>
      <c r="AC1176" s="146"/>
      <c r="AD1176" s="146"/>
      <c r="AE1176" s="144"/>
      <c r="AF1176" s="146"/>
      <c r="AG1176" s="114"/>
      <c r="AH1176" s="144"/>
    </row>
    <row r="1177" spans="11:34" s="40" customFormat="1" ht="34.9" customHeight="1">
      <c r="K1177" s="152"/>
      <c r="T1177" s="146"/>
      <c r="U1177" s="146"/>
      <c r="V1177" s="146"/>
      <c r="W1177" s="146"/>
      <c r="X1177" s="146"/>
      <c r="Y1177" s="146"/>
      <c r="Z1177" s="146"/>
      <c r="AA1177" s="146"/>
      <c r="AB1177" s="146"/>
      <c r="AC1177" s="146"/>
      <c r="AD1177" s="146"/>
      <c r="AE1177" s="144"/>
      <c r="AF1177" s="146"/>
      <c r="AG1177" s="114"/>
      <c r="AH1177" s="144"/>
    </row>
    <row r="1178" spans="11:34" s="40" customFormat="1" ht="34.9" customHeight="1">
      <c r="K1178" s="152"/>
      <c r="T1178" s="146"/>
      <c r="U1178" s="146"/>
      <c r="V1178" s="146"/>
      <c r="W1178" s="146"/>
      <c r="X1178" s="146"/>
      <c r="Y1178" s="146"/>
      <c r="Z1178" s="146"/>
      <c r="AA1178" s="146"/>
      <c r="AB1178" s="146"/>
      <c r="AC1178" s="146"/>
      <c r="AD1178" s="146"/>
      <c r="AE1178" s="144"/>
      <c r="AF1178" s="146"/>
      <c r="AG1178" s="114"/>
      <c r="AH1178" s="144"/>
    </row>
    <row r="1179" spans="11:34" s="40" customFormat="1" ht="34.9" customHeight="1">
      <c r="K1179" s="152"/>
      <c r="T1179" s="146"/>
      <c r="U1179" s="146"/>
      <c r="V1179" s="146"/>
      <c r="W1179" s="146"/>
      <c r="X1179" s="146"/>
      <c r="Y1179" s="146"/>
      <c r="Z1179" s="146"/>
      <c r="AA1179" s="146"/>
      <c r="AB1179" s="146"/>
      <c r="AC1179" s="146"/>
      <c r="AD1179" s="146"/>
      <c r="AE1179" s="144"/>
      <c r="AF1179" s="146"/>
      <c r="AG1179" s="114"/>
      <c r="AH1179" s="144"/>
    </row>
    <row r="1180" spans="11:34" s="40" customFormat="1" ht="34.9" customHeight="1">
      <c r="K1180" s="152"/>
      <c r="T1180" s="146"/>
      <c r="U1180" s="146"/>
      <c r="V1180" s="146"/>
      <c r="W1180" s="146"/>
      <c r="X1180" s="146"/>
      <c r="Y1180" s="146"/>
      <c r="Z1180" s="146"/>
      <c r="AA1180" s="146"/>
      <c r="AB1180" s="146"/>
      <c r="AC1180" s="146"/>
      <c r="AD1180" s="146"/>
      <c r="AE1180" s="144"/>
      <c r="AF1180" s="146"/>
      <c r="AG1180" s="114"/>
      <c r="AH1180" s="144"/>
    </row>
    <row r="1181" spans="11:34" s="40" customFormat="1" ht="34.9" customHeight="1">
      <c r="K1181" s="152"/>
      <c r="T1181" s="146"/>
      <c r="U1181" s="146"/>
      <c r="V1181" s="146"/>
      <c r="W1181" s="146"/>
      <c r="X1181" s="146"/>
      <c r="Y1181" s="146"/>
      <c r="Z1181" s="146"/>
      <c r="AA1181" s="146"/>
      <c r="AB1181" s="146"/>
      <c r="AC1181" s="146"/>
      <c r="AD1181" s="146"/>
      <c r="AE1181" s="144"/>
      <c r="AF1181" s="146"/>
      <c r="AG1181" s="114"/>
      <c r="AH1181" s="144"/>
    </row>
    <row r="1182" spans="11:34" s="40" customFormat="1" ht="34.9" customHeight="1">
      <c r="K1182" s="152"/>
      <c r="T1182" s="146"/>
      <c r="U1182" s="146"/>
      <c r="V1182" s="146"/>
      <c r="W1182" s="146"/>
      <c r="X1182" s="146"/>
      <c r="Y1182" s="146"/>
      <c r="Z1182" s="146"/>
      <c r="AA1182" s="146"/>
      <c r="AB1182" s="146"/>
      <c r="AC1182" s="146"/>
      <c r="AD1182" s="146"/>
      <c r="AE1182" s="144"/>
      <c r="AF1182" s="146"/>
      <c r="AG1182" s="114"/>
      <c r="AH1182" s="144"/>
    </row>
    <row r="1183" spans="11:34" s="40" customFormat="1" ht="34.9" customHeight="1">
      <c r="K1183" s="152"/>
      <c r="T1183" s="146"/>
      <c r="U1183" s="146"/>
      <c r="V1183" s="146"/>
      <c r="W1183" s="146"/>
      <c r="X1183" s="146"/>
      <c r="Y1183" s="146"/>
      <c r="Z1183" s="146"/>
      <c r="AA1183" s="146"/>
      <c r="AB1183" s="146"/>
      <c r="AC1183" s="146"/>
      <c r="AD1183" s="146"/>
      <c r="AE1183" s="144"/>
      <c r="AF1183" s="146"/>
      <c r="AG1183" s="114"/>
      <c r="AH1183" s="144"/>
    </row>
    <row r="1184" spans="11:34" s="40" customFormat="1" ht="34.9" customHeight="1">
      <c r="K1184" s="152"/>
      <c r="T1184" s="146"/>
      <c r="U1184" s="146"/>
      <c r="V1184" s="146"/>
      <c r="W1184" s="146"/>
      <c r="X1184" s="146"/>
      <c r="Y1184" s="146"/>
      <c r="Z1184" s="146"/>
      <c r="AA1184" s="146"/>
      <c r="AB1184" s="146"/>
      <c r="AC1184" s="146"/>
      <c r="AD1184" s="146"/>
      <c r="AE1184" s="144"/>
      <c r="AF1184" s="146"/>
      <c r="AG1184" s="114"/>
      <c r="AH1184" s="144"/>
    </row>
    <row r="1185" spans="11:34" s="40" customFormat="1" ht="34.9" customHeight="1">
      <c r="K1185" s="152"/>
      <c r="T1185" s="146"/>
      <c r="U1185" s="146"/>
      <c r="V1185" s="146"/>
      <c r="W1185" s="146"/>
      <c r="X1185" s="146"/>
      <c r="Y1185" s="146"/>
      <c r="Z1185" s="146"/>
      <c r="AA1185" s="146"/>
      <c r="AB1185" s="146"/>
      <c r="AC1185" s="146"/>
      <c r="AD1185" s="146"/>
      <c r="AE1185" s="144"/>
      <c r="AF1185" s="146"/>
      <c r="AG1185" s="114"/>
      <c r="AH1185" s="144"/>
    </row>
    <row r="1186" spans="11:34" s="40" customFormat="1" ht="34.9" customHeight="1">
      <c r="K1186" s="152"/>
      <c r="T1186" s="146"/>
      <c r="U1186" s="146"/>
      <c r="V1186" s="146"/>
      <c r="W1186" s="146"/>
      <c r="X1186" s="146"/>
      <c r="Y1186" s="146"/>
      <c r="Z1186" s="146"/>
      <c r="AA1186" s="146"/>
      <c r="AB1186" s="146"/>
      <c r="AC1186" s="146"/>
      <c r="AD1186" s="146"/>
      <c r="AE1186" s="144"/>
      <c r="AF1186" s="146"/>
      <c r="AG1186" s="114"/>
      <c r="AH1186" s="144"/>
    </row>
    <row r="1187" spans="11:34" s="40" customFormat="1" ht="34.9" customHeight="1">
      <c r="K1187" s="152"/>
      <c r="T1187" s="146"/>
      <c r="U1187" s="146"/>
      <c r="V1187" s="146"/>
      <c r="W1187" s="146"/>
      <c r="X1187" s="146"/>
      <c r="Y1187" s="146"/>
      <c r="Z1187" s="146"/>
      <c r="AA1187" s="146"/>
      <c r="AB1187" s="146"/>
      <c r="AC1187" s="146"/>
      <c r="AD1187" s="146"/>
      <c r="AE1187" s="144"/>
      <c r="AF1187" s="146"/>
      <c r="AG1187" s="114"/>
      <c r="AH1187" s="144"/>
    </row>
    <row r="1188" spans="11:34" s="40" customFormat="1" ht="34.9" customHeight="1">
      <c r="K1188" s="152"/>
      <c r="T1188" s="146"/>
      <c r="U1188" s="146"/>
      <c r="V1188" s="146"/>
      <c r="W1188" s="146"/>
      <c r="X1188" s="146"/>
      <c r="Y1188" s="146"/>
      <c r="Z1188" s="146"/>
      <c r="AA1188" s="146"/>
      <c r="AB1188" s="146"/>
      <c r="AC1188" s="146"/>
      <c r="AD1188" s="146"/>
      <c r="AE1188" s="144"/>
      <c r="AF1188" s="146"/>
      <c r="AG1188" s="114"/>
      <c r="AH1188" s="144"/>
    </row>
    <row r="1189" spans="11:34" s="40" customFormat="1" ht="34.9" customHeight="1">
      <c r="K1189" s="152"/>
      <c r="T1189" s="146"/>
      <c r="U1189" s="146"/>
      <c r="V1189" s="146"/>
      <c r="W1189" s="146"/>
      <c r="X1189" s="146"/>
      <c r="Y1189" s="146"/>
      <c r="Z1189" s="146"/>
      <c r="AA1189" s="146"/>
      <c r="AB1189" s="146"/>
      <c r="AC1189" s="146"/>
      <c r="AD1189" s="146"/>
      <c r="AE1189" s="144"/>
      <c r="AF1189" s="146"/>
      <c r="AG1189" s="114"/>
      <c r="AH1189" s="144"/>
    </row>
    <row r="1190" spans="11:34" s="40" customFormat="1" ht="34.9" customHeight="1">
      <c r="K1190" s="152"/>
      <c r="T1190" s="146"/>
      <c r="U1190" s="146"/>
      <c r="V1190" s="146"/>
      <c r="W1190" s="146"/>
      <c r="X1190" s="146"/>
      <c r="Y1190" s="146"/>
      <c r="Z1190" s="146"/>
      <c r="AA1190" s="146"/>
      <c r="AB1190" s="146"/>
      <c r="AC1190" s="146"/>
      <c r="AD1190" s="146"/>
      <c r="AE1190" s="144"/>
      <c r="AF1190" s="146"/>
      <c r="AG1190" s="114"/>
      <c r="AH1190" s="144"/>
    </row>
    <row r="1191" spans="11:34" s="40" customFormat="1" ht="34.9" customHeight="1">
      <c r="K1191" s="152"/>
      <c r="T1191" s="146"/>
      <c r="U1191" s="146"/>
      <c r="V1191" s="146"/>
      <c r="W1191" s="146"/>
      <c r="X1191" s="146"/>
      <c r="Y1191" s="146"/>
      <c r="Z1191" s="146"/>
      <c r="AA1191" s="146"/>
      <c r="AB1191" s="146"/>
      <c r="AC1191" s="146"/>
      <c r="AD1191" s="146"/>
      <c r="AE1191" s="144"/>
      <c r="AF1191" s="146"/>
      <c r="AG1191" s="114"/>
      <c r="AH1191" s="144"/>
    </row>
    <row r="1192" spans="11:34" s="40" customFormat="1" ht="34.9" customHeight="1">
      <c r="K1192" s="152"/>
      <c r="T1192" s="146"/>
      <c r="U1192" s="146"/>
      <c r="V1192" s="146"/>
      <c r="W1192" s="146"/>
      <c r="X1192" s="146"/>
      <c r="Y1192" s="146"/>
      <c r="Z1192" s="146"/>
      <c r="AA1192" s="146"/>
      <c r="AB1192" s="146"/>
      <c r="AC1192" s="146"/>
      <c r="AD1192" s="146"/>
      <c r="AE1192" s="144"/>
      <c r="AF1192" s="146"/>
      <c r="AG1192" s="114"/>
      <c r="AH1192" s="144"/>
    </row>
    <row r="1193" spans="11:34" s="40" customFormat="1" ht="34.9" customHeight="1">
      <c r="K1193" s="152"/>
      <c r="T1193" s="146"/>
      <c r="U1193" s="146"/>
      <c r="V1193" s="146"/>
      <c r="W1193" s="146"/>
      <c r="X1193" s="146"/>
      <c r="Y1193" s="146"/>
      <c r="Z1193" s="146"/>
      <c r="AA1193" s="146"/>
      <c r="AB1193" s="146"/>
      <c r="AC1193" s="146"/>
      <c r="AD1193" s="146"/>
      <c r="AE1193" s="144"/>
      <c r="AF1193" s="146"/>
      <c r="AG1193" s="114"/>
      <c r="AH1193" s="144"/>
    </row>
    <row r="1194" spans="11:34" s="40" customFormat="1" ht="34.9" customHeight="1">
      <c r="K1194" s="152"/>
      <c r="T1194" s="146"/>
      <c r="U1194" s="146"/>
      <c r="V1194" s="146"/>
      <c r="W1194" s="146"/>
      <c r="X1194" s="146"/>
      <c r="Y1194" s="146"/>
      <c r="Z1194" s="146"/>
      <c r="AA1194" s="146"/>
      <c r="AB1194" s="146"/>
      <c r="AC1194" s="146"/>
      <c r="AD1194" s="146"/>
      <c r="AE1194" s="144"/>
      <c r="AF1194" s="146"/>
      <c r="AG1194" s="114"/>
      <c r="AH1194" s="144"/>
    </row>
    <row r="1195" spans="11:34" s="40" customFormat="1" ht="34.9" customHeight="1">
      <c r="K1195" s="152"/>
      <c r="T1195" s="146"/>
      <c r="U1195" s="146"/>
      <c r="V1195" s="146"/>
      <c r="W1195" s="146"/>
      <c r="X1195" s="146"/>
      <c r="Y1195" s="146"/>
      <c r="Z1195" s="146"/>
      <c r="AA1195" s="146"/>
      <c r="AB1195" s="146"/>
      <c r="AC1195" s="146"/>
      <c r="AD1195" s="146"/>
      <c r="AE1195" s="144"/>
      <c r="AF1195" s="146"/>
      <c r="AG1195" s="114"/>
      <c r="AH1195" s="144"/>
    </row>
    <row r="1196" spans="11:34" s="40" customFormat="1" ht="34.9" customHeight="1">
      <c r="K1196" s="152"/>
      <c r="T1196" s="146"/>
      <c r="U1196" s="146"/>
      <c r="V1196" s="146"/>
      <c r="W1196" s="146"/>
      <c r="X1196" s="146"/>
      <c r="Y1196" s="146"/>
      <c r="Z1196" s="146"/>
      <c r="AA1196" s="146"/>
      <c r="AB1196" s="146"/>
      <c r="AC1196" s="146"/>
      <c r="AD1196" s="146"/>
      <c r="AE1196" s="144"/>
      <c r="AF1196" s="146"/>
      <c r="AG1196" s="114"/>
      <c r="AH1196" s="144"/>
    </row>
    <row r="1197" spans="11:34" s="40" customFormat="1" ht="34.9" customHeight="1">
      <c r="K1197" s="152"/>
      <c r="T1197" s="146"/>
      <c r="U1197" s="146"/>
      <c r="V1197" s="146"/>
      <c r="W1197" s="146"/>
      <c r="X1197" s="146"/>
      <c r="Y1197" s="146"/>
      <c r="Z1197" s="146"/>
      <c r="AA1197" s="146"/>
      <c r="AB1197" s="146"/>
      <c r="AC1197" s="146"/>
      <c r="AD1197" s="146"/>
      <c r="AE1197" s="144"/>
      <c r="AF1197" s="146"/>
      <c r="AG1197" s="114"/>
      <c r="AH1197" s="144"/>
    </row>
    <row r="1198" spans="11:34" s="40" customFormat="1" ht="34.9" customHeight="1">
      <c r="K1198" s="152"/>
      <c r="T1198" s="146"/>
      <c r="U1198" s="146"/>
      <c r="V1198" s="146"/>
      <c r="W1198" s="146"/>
      <c r="X1198" s="146"/>
      <c r="Y1198" s="146"/>
      <c r="Z1198" s="146"/>
      <c r="AA1198" s="146"/>
      <c r="AB1198" s="146"/>
      <c r="AC1198" s="146"/>
      <c r="AD1198" s="146"/>
      <c r="AE1198" s="144"/>
      <c r="AF1198" s="146"/>
      <c r="AG1198" s="114"/>
      <c r="AH1198" s="144"/>
    </row>
    <row r="1199" spans="11:34" s="40" customFormat="1" ht="34.9" customHeight="1">
      <c r="K1199" s="152"/>
      <c r="T1199" s="146"/>
      <c r="U1199" s="146"/>
      <c r="V1199" s="146"/>
      <c r="W1199" s="146"/>
      <c r="X1199" s="146"/>
      <c r="Y1199" s="146"/>
      <c r="Z1199" s="146"/>
      <c r="AA1199" s="146"/>
      <c r="AB1199" s="146"/>
      <c r="AC1199" s="146"/>
      <c r="AD1199" s="146"/>
      <c r="AE1199" s="144"/>
      <c r="AF1199" s="146"/>
      <c r="AG1199" s="114"/>
      <c r="AH1199" s="144"/>
    </row>
    <row r="1200" spans="11:34" s="40" customFormat="1" ht="34.9" customHeight="1">
      <c r="K1200" s="152"/>
      <c r="T1200" s="146"/>
      <c r="U1200" s="146"/>
      <c r="V1200" s="146"/>
      <c r="W1200" s="146"/>
      <c r="X1200" s="146"/>
      <c r="Y1200" s="146"/>
      <c r="Z1200" s="146"/>
      <c r="AA1200" s="146"/>
      <c r="AB1200" s="146"/>
      <c r="AC1200" s="146"/>
      <c r="AD1200" s="146"/>
      <c r="AE1200" s="144"/>
      <c r="AF1200" s="146"/>
      <c r="AG1200" s="114"/>
      <c r="AH1200" s="144"/>
    </row>
    <row r="1201" spans="11:34" s="40" customFormat="1" ht="34.9" customHeight="1">
      <c r="K1201" s="152"/>
      <c r="T1201" s="146"/>
      <c r="U1201" s="146"/>
      <c r="V1201" s="146"/>
      <c r="W1201" s="146"/>
      <c r="X1201" s="146"/>
      <c r="Y1201" s="146"/>
      <c r="Z1201" s="146"/>
      <c r="AA1201" s="146"/>
      <c r="AB1201" s="146"/>
      <c r="AC1201" s="146"/>
      <c r="AD1201" s="146"/>
      <c r="AE1201" s="144"/>
      <c r="AF1201" s="146"/>
      <c r="AG1201" s="114"/>
      <c r="AH1201" s="144"/>
    </row>
    <row r="1202" spans="11:34" s="40" customFormat="1" ht="34.9" customHeight="1">
      <c r="K1202" s="152"/>
      <c r="T1202" s="146"/>
      <c r="U1202" s="146"/>
      <c r="V1202" s="146"/>
      <c r="W1202" s="146"/>
      <c r="X1202" s="146"/>
      <c r="Y1202" s="146"/>
      <c r="Z1202" s="146"/>
      <c r="AA1202" s="146"/>
      <c r="AB1202" s="146"/>
      <c r="AC1202" s="146"/>
      <c r="AD1202" s="146"/>
      <c r="AE1202" s="144"/>
      <c r="AF1202" s="146"/>
      <c r="AG1202" s="114"/>
      <c r="AH1202" s="144"/>
    </row>
    <row r="1203" spans="11:34" s="40" customFormat="1" ht="34.9" customHeight="1">
      <c r="K1203" s="152"/>
      <c r="T1203" s="146"/>
      <c r="U1203" s="146"/>
      <c r="V1203" s="146"/>
      <c r="W1203" s="146"/>
      <c r="X1203" s="146"/>
      <c r="Y1203" s="146"/>
      <c r="Z1203" s="146"/>
      <c r="AA1203" s="146"/>
      <c r="AB1203" s="146"/>
      <c r="AC1203" s="146"/>
      <c r="AD1203" s="146"/>
      <c r="AE1203" s="144"/>
      <c r="AF1203" s="146"/>
      <c r="AG1203" s="114"/>
      <c r="AH1203" s="144"/>
    </row>
    <row r="1204" spans="11:34" s="40" customFormat="1" ht="34.9" customHeight="1">
      <c r="K1204" s="152"/>
      <c r="T1204" s="146"/>
      <c r="U1204" s="146"/>
      <c r="V1204" s="146"/>
      <c r="W1204" s="146"/>
      <c r="X1204" s="146"/>
      <c r="Y1204" s="146"/>
      <c r="Z1204" s="146"/>
      <c r="AA1204" s="146"/>
      <c r="AB1204" s="146"/>
      <c r="AC1204" s="146"/>
      <c r="AD1204" s="146"/>
      <c r="AE1204" s="144"/>
      <c r="AF1204" s="146"/>
      <c r="AG1204" s="114"/>
      <c r="AH1204" s="144"/>
    </row>
    <row r="1205" spans="11:34" s="40" customFormat="1" ht="34.9" customHeight="1">
      <c r="K1205" s="152"/>
      <c r="T1205" s="146"/>
      <c r="U1205" s="146"/>
      <c r="V1205" s="146"/>
      <c r="W1205" s="146"/>
      <c r="X1205" s="146"/>
      <c r="Y1205" s="146"/>
      <c r="Z1205" s="146"/>
      <c r="AA1205" s="146"/>
      <c r="AB1205" s="146"/>
      <c r="AC1205" s="146"/>
      <c r="AD1205" s="146"/>
      <c r="AE1205" s="144"/>
      <c r="AF1205" s="146"/>
      <c r="AG1205" s="114"/>
      <c r="AH1205" s="144"/>
    </row>
    <row r="1206" spans="11:34" s="40" customFormat="1" ht="34.9" customHeight="1">
      <c r="K1206" s="152"/>
      <c r="T1206" s="146"/>
      <c r="U1206" s="146"/>
      <c r="V1206" s="146"/>
      <c r="W1206" s="146"/>
      <c r="X1206" s="146"/>
      <c r="Y1206" s="146"/>
      <c r="Z1206" s="146"/>
      <c r="AA1206" s="146"/>
      <c r="AB1206" s="146"/>
      <c r="AC1206" s="146"/>
      <c r="AD1206" s="146"/>
      <c r="AE1206" s="144"/>
      <c r="AF1206" s="146"/>
      <c r="AG1206" s="114"/>
      <c r="AH1206" s="144"/>
    </row>
    <row r="1207" spans="11:34" s="40" customFormat="1" ht="34.9" customHeight="1">
      <c r="K1207" s="152"/>
      <c r="T1207" s="146"/>
      <c r="U1207" s="146"/>
      <c r="V1207" s="146"/>
      <c r="W1207" s="146"/>
      <c r="X1207" s="146"/>
      <c r="Y1207" s="146"/>
      <c r="Z1207" s="146"/>
      <c r="AA1207" s="146"/>
      <c r="AB1207" s="146"/>
      <c r="AC1207" s="146"/>
      <c r="AD1207" s="146"/>
      <c r="AE1207" s="144"/>
      <c r="AF1207" s="146"/>
      <c r="AG1207" s="114"/>
      <c r="AH1207" s="144"/>
    </row>
    <row r="1208" spans="11:34" s="40" customFormat="1" ht="34.9" customHeight="1">
      <c r="K1208" s="152"/>
      <c r="T1208" s="146"/>
      <c r="U1208" s="146"/>
      <c r="V1208" s="146"/>
      <c r="W1208" s="146"/>
      <c r="X1208" s="146"/>
      <c r="Y1208" s="146"/>
      <c r="Z1208" s="146"/>
      <c r="AA1208" s="146"/>
      <c r="AB1208" s="146"/>
      <c r="AC1208" s="146"/>
      <c r="AD1208" s="146"/>
      <c r="AE1208" s="144"/>
      <c r="AF1208" s="146"/>
      <c r="AG1208" s="114"/>
      <c r="AH1208" s="144"/>
    </row>
    <row r="1209" spans="11:34" s="40" customFormat="1" ht="34.9" customHeight="1">
      <c r="K1209" s="152"/>
      <c r="T1209" s="146"/>
      <c r="U1209" s="146"/>
      <c r="V1209" s="146"/>
      <c r="W1209" s="146"/>
      <c r="X1209" s="146"/>
      <c r="Y1209" s="146"/>
      <c r="Z1209" s="146"/>
      <c r="AA1209" s="146"/>
      <c r="AB1209" s="146"/>
      <c r="AC1209" s="146"/>
      <c r="AD1209" s="146"/>
      <c r="AE1209" s="144"/>
      <c r="AF1209" s="146"/>
      <c r="AG1209" s="114"/>
      <c r="AH1209" s="144"/>
    </row>
    <row r="1210" spans="11:34" s="40" customFormat="1" ht="34.9" customHeight="1">
      <c r="K1210" s="152"/>
      <c r="T1210" s="146"/>
      <c r="U1210" s="146"/>
      <c r="V1210" s="146"/>
      <c r="W1210" s="146"/>
      <c r="X1210" s="146"/>
      <c r="Y1210" s="146"/>
      <c r="Z1210" s="146"/>
      <c r="AA1210" s="146"/>
      <c r="AB1210" s="146"/>
      <c r="AC1210" s="146"/>
      <c r="AD1210" s="146"/>
      <c r="AE1210" s="144"/>
      <c r="AF1210" s="146"/>
      <c r="AG1210" s="114"/>
      <c r="AH1210" s="144"/>
    </row>
    <row r="1211" spans="11:34" s="40" customFormat="1" ht="34.9" customHeight="1">
      <c r="K1211" s="152"/>
      <c r="T1211" s="146"/>
      <c r="U1211" s="146"/>
      <c r="V1211" s="146"/>
      <c r="W1211" s="146"/>
      <c r="X1211" s="146"/>
      <c r="Y1211" s="146"/>
      <c r="Z1211" s="146"/>
      <c r="AA1211" s="146"/>
      <c r="AB1211" s="146"/>
      <c r="AC1211" s="146"/>
      <c r="AD1211" s="146"/>
      <c r="AE1211" s="144"/>
      <c r="AF1211" s="146"/>
      <c r="AG1211" s="114"/>
      <c r="AH1211" s="144"/>
    </row>
    <row r="1212" spans="11:34" s="40" customFormat="1" ht="34.9" customHeight="1">
      <c r="K1212" s="152"/>
      <c r="T1212" s="146"/>
      <c r="U1212" s="146"/>
      <c r="V1212" s="146"/>
      <c r="W1212" s="146"/>
      <c r="X1212" s="146"/>
      <c r="Y1212" s="146"/>
      <c r="Z1212" s="146"/>
      <c r="AA1212" s="146"/>
      <c r="AB1212" s="146"/>
      <c r="AC1212" s="146"/>
      <c r="AD1212" s="146"/>
      <c r="AE1212" s="144"/>
      <c r="AF1212" s="146"/>
      <c r="AG1212" s="114"/>
      <c r="AH1212" s="144"/>
    </row>
    <row r="1213" spans="11:34" s="40" customFormat="1" ht="34.9" customHeight="1">
      <c r="K1213" s="152"/>
      <c r="T1213" s="146"/>
      <c r="U1213" s="146"/>
      <c r="V1213" s="146"/>
      <c r="W1213" s="146"/>
      <c r="X1213" s="146"/>
      <c r="Y1213" s="146"/>
      <c r="Z1213" s="146"/>
      <c r="AA1213" s="146"/>
      <c r="AB1213" s="146"/>
      <c r="AC1213" s="146"/>
      <c r="AD1213" s="146"/>
      <c r="AE1213" s="144"/>
      <c r="AF1213" s="146"/>
      <c r="AG1213" s="114"/>
      <c r="AH1213" s="144"/>
    </row>
    <row r="1214" spans="11:34" s="40" customFormat="1" ht="34.9" customHeight="1">
      <c r="K1214" s="152"/>
      <c r="T1214" s="146"/>
      <c r="U1214" s="146"/>
      <c r="V1214" s="146"/>
      <c r="W1214" s="146"/>
      <c r="X1214" s="146"/>
      <c r="Y1214" s="146"/>
      <c r="Z1214" s="146"/>
      <c r="AA1214" s="146"/>
      <c r="AB1214" s="146"/>
      <c r="AC1214" s="146"/>
      <c r="AD1214" s="146"/>
      <c r="AE1214" s="144"/>
      <c r="AF1214" s="146"/>
      <c r="AG1214" s="114"/>
      <c r="AH1214" s="144"/>
    </row>
    <row r="1215" spans="11:34" s="40" customFormat="1" ht="34.9" customHeight="1">
      <c r="K1215" s="152"/>
      <c r="T1215" s="146"/>
      <c r="U1215" s="146"/>
      <c r="V1215" s="146"/>
      <c r="W1215" s="146"/>
      <c r="X1215" s="146"/>
      <c r="Y1215" s="146"/>
      <c r="Z1215" s="146"/>
      <c r="AA1215" s="146"/>
      <c r="AB1215" s="146"/>
      <c r="AC1215" s="146"/>
      <c r="AD1215" s="146"/>
      <c r="AE1215" s="144"/>
      <c r="AF1215" s="146"/>
      <c r="AG1215" s="114"/>
      <c r="AH1215" s="144"/>
    </row>
    <row r="1216" spans="11:34" s="40" customFormat="1" ht="34.9" customHeight="1">
      <c r="K1216" s="152"/>
      <c r="T1216" s="146"/>
      <c r="U1216" s="146"/>
      <c r="V1216" s="146"/>
      <c r="W1216" s="146"/>
      <c r="X1216" s="146"/>
      <c r="Y1216" s="146"/>
      <c r="Z1216" s="146"/>
      <c r="AA1216" s="146"/>
      <c r="AB1216" s="146"/>
      <c r="AC1216" s="146"/>
      <c r="AD1216" s="146"/>
      <c r="AE1216" s="144"/>
      <c r="AF1216" s="146"/>
      <c r="AG1216" s="114"/>
      <c r="AH1216" s="144"/>
    </row>
    <row r="1217" spans="11:34" s="40" customFormat="1" ht="34.9" customHeight="1">
      <c r="K1217" s="152"/>
      <c r="T1217" s="146"/>
      <c r="U1217" s="146"/>
      <c r="V1217" s="146"/>
      <c r="W1217" s="146"/>
      <c r="X1217" s="146"/>
      <c r="Y1217" s="146"/>
      <c r="Z1217" s="146"/>
      <c r="AA1217" s="146"/>
      <c r="AB1217" s="146"/>
      <c r="AC1217" s="146"/>
      <c r="AD1217" s="146"/>
      <c r="AE1217" s="144"/>
      <c r="AF1217" s="146"/>
      <c r="AG1217" s="114"/>
      <c r="AH1217" s="144"/>
    </row>
    <row r="1218" spans="11:34" s="40" customFormat="1" ht="34.9" customHeight="1">
      <c r="K1218" s="152"/>
      <c r="T1218" s="146"/>
      <c r="U1218" s="146"/>
      <c r="V1218" s="146"/>
      <c r="W1218" s="146"/>
      <c r="X1218" s="146"/>
      <c r="Y1218" s="146"/>
      <c r="Z1218" s="146"/>
      <c r="AA1218" s="146"/>
      <c r="AB1218" s="146"/>
      <c r="AC1218" s="146"/>
      <c r="AD1218" s="146"/>
      <c r="AE1218" s="144"/>
      <c r="AF1218" s="146"/>
      <c r="AG1218" s="114"/>
      <c r="AH1218" s="144"/>
    </row>
    <row r="1219" spans="11:34" s="40" customFormat="1" ht="34.9" customHeight="1">
      <c r="K1219" s="152"/>
      <c r="T1219" s="146"/>
      <c r="U1219" s="146"/>
      <c r="V1219" s="146"/>
      <c r="W1219" s="146"/>
      <c r="X1219" s="146"/>
      <c r="Y1219" s="146"/>
      <c r="Z1219" s="146"/>
      <c r="AA1219" s="146"/>
      <c r="AB1219" s="146"/>
      <c r="AC1219" s="146"/>
      <c r="AD1219" s="146"/>
      <c r="AE1219" s="144"/>
      <c r="AF1219" s="146"/>
      <c r="AG1219" s="114"/>
      <c r="AH1219" s="144"/>
    </row>
    <row r="1220" spans="11:34" s="40" customFormat="1" ht="34.9" customHeight="1">
      <c r="K1220" s="152"/>
      <c r="T1220" s="146"/>
      <c r="U1220" s="146"/>
      <c r="V1220" s="146"/>
      <c r="W1220" s="146"/>
      <c r="X1220" s="146"/>
      <c r="Y1220" s="146"/>
      <c r="Z1220" s="146"/>
      <c r="AA1220" s="146"/>
      <c r="AB1220" s="146"/>
      <c r="AC1220" s="146"/>
      <c r="AD1220" s="146"/>
      <c r="AE1220" s="144"/>
      <c r="AF1220" s="146"/>
      <c r="AG1220" s="114"/>
      <c r="AH1220" s="144"/>
    </row>
    <row r="1221" spans="11:34" s="40" customFormat="1" ht="34.9" customHeight="1">
      <c r="K1221" s="152"/>
      <c r="T1221" s="146"/>
      <c r="U1221" s="146"/>
      <c r="V1221" s="146"/>
      <c r="W1221" s="146"/>
      <c r="X1221" s="146"/>
      <c r="Y1221" s="146"/>
      <c r="Z1221" s="146"/>
      <c r="AA1221" s="146"/>
      <c r="AB1221" s="146"/>
      <c r="AC1221" s="146"/>
      <c r="AD1221" s="146"/>
      <c r="AE1221" s="144"/>
      <c r="AF1221" s="146"/>
      <c r="AG1221" s="114"/>
      <c r="AH1221" s="144"/>
    </row>
    <row r="1222" spans="11:34" s="40" customFormat="1" ht="34.9" customHeight="1">
      <c r="K1222" s="152"/>
      <c r="T1222" s="146"/>
      <c r="U1222" s="146"/>
      <c r="V1222" s="146"/>
      <c r="W1222" s="146"/>
      <c r="X1222" s="146"/>
      <c r="Y1222" s="146"/>
      <c r="Z1222" s="146"/>
      <c r="AA1222" s="146"/>
      <c r="AB1222" s="146"/>
      <c r="AC1222" s="146"/>
      <c r="AD1222" s="146"/>
      <c r="AE1222" s="144"/>
      <c r="AF1222" s="146"/>
      <c r="AG1222" s="114"/>
      <c r="AH1222" s="144"/>
    </row>
    <row r="1223" spans="11:34" s="40" customFormat="1" ht="34.9" customHeight="1">
      <c r="K1223" s="152"/>
      <c r="T1223" s="146"/>
      <c r="U1223" s="146"/>
      <c r="V1223" s="146"/>
      <c r="W1223" s="146"/>
      <c r="X1223" s="146"/>
      <c r="Y1223" s="146"/>
      <c r="Z1223" s="146"/>
      <c r="AA1223" s="146"/>
      <c r="AB1223" s="146"/>
      <c r="AC1223" s="146"/>
      <c r="AD1223" s="146"/>
      <c r="AE1223" s="144"/>
      <c r="AF1223" s="146"/>
      <c r="AG1223" s="114"/>
      <c r="AH1223" s="144"/>
    </row>
    <row r="1224" spans="11:34" s="40" customFormat="1" ht="34.9" customHeight="1">
      <c r="K1224" s="152"/>
      <c r="T1224" s="146"/>
      <c r="U1224" s="146"/>
      <c r="V1224" s="146"/>
      <c r="W1224" s="146"/>
      <c r="X1224" s="146"/>
      <c r="Y1224" s="146"/>
      <c r="Z1224" s="146"/>
      <c r="AA1224" s="146"/>
      <c r="AB1224" s="146"/>
      <c r="AC1224" s="146"/>
      <c r="AD1224" s="146"/>
      <c r="AE1224" s="144"/>
      <c r="AF1224" s="146"/>
      <c r="AG1224" s="114"/>
      <c r="AH1224" s="144"/>
    </row>
    <row r="1225" spans="11:34" s="40" customFormat="1" ht="34.9" customHeight="1">
      <c r="K1225" s="152"/>
      <c r="T1225" s="146"/>
      <c r="U1225" s="146"/>
      <c r="V1225" s="146"/>
      <c r="W1225" s="146"/>
      <c r="X1225" s="146"/>
      <c r="Y1225" s="146"/>
      <c r="Z1225" s="146"/>
      <c r="AA1225" s="146"/>
      <c r="AB1225" s="146"/>
      <c r="AC1225" s="146"/>
      <c r="AD1225" s="146"/>
      <c r="AE1225" s="144"/>
      <c r="AF1225" s="146"/>
      <c r="AG1225" s="114"/>
      <c r="AH1225" s="144"/>
    </row>
    <row r="1226" spans="11:34" s="40" customFormat="1" ht="34.9" customHeight="1">
      <c r="K1226" s="152"/>
      <c r="T1226" s="146"/>
      <c r="U1226" s="146"/>
      <c r="V1226" s="146"/>
      <c r="W1226" s="146"/>
      <c r="X1226" s="146"/>
      <c r="Y1226" s="146"/>
      <c r="Z1226" s="146"/>
      <c r="AA1226" s="146"/>
      <c r="AB1226" s="146"/>
      <c r="AC1226" s="146"/>
      <c r="AD1226" s="146"/>
      <c r="AE1226" s="144"/>
      <c r="AF1226" s="146"/>
      <c r="AG1226" s="114"/>
      <c r="AH1226" s="144"/>
    </row>
    <row r="1227" spans="11:34" s="40" customFormat="1" ht="34.9" customHeight="1">
      <c r="K1227" s="152"/>
      <c r="T1227" s="146"/>
      <c r="U1227" s="146"/>
      <c r="V1227" s="146"/>
      <c r="W1227" s="146"/>
      <c r="X1227" s="146"/>
      <c r="Y1227" s="146"/>
      <c r="Z1227" s="146"/>
      <c r="AA1227" s="146"/>
      <c r="AB1227" s="146"/>
      <c r="AC1227" s="146"/>
      <c r="AD1227" s="146"/>
      <c r="AE1227" s="144"/>
      <c r="AF1227" s="146"/>
      <c r="AG1227" s="114"/>
      <c r="AH1227" s="144"/>
    </row>
    <row r="1228" spans="11:34" s="40" customFormat="1" ht="34.9" customHeight="1">
      <c r="K1228" s="152"/>
      <c r="T1228" s="146"/>
      <c r="U1228" s="146"/>
      <c r="V1228" s="146"/>
      <c r="W1228" s="146"/>
      <c r="X1228" s="146"/>
      <c r="Y1228" s="146"/>
      <c r="Z1228" s="146"/>
      <c r="AA1228" s="146"/>
      <c r="AB1228" s="146"/>
      <c r="AC1228" s="146"/>
      <c r="AD1228" s="146"/>
      <c r="AE1228" s="144"/>
      <c r="AF1228" s="146"/>
      <c r="AG1228" s="114"/>
      <c r="AH1228" s="144"/>
    </row>
    <row r="1229" spans="11:34" s="40" customFormat="1" ht="34.9" customHeight="1">
      <c r="K1229" s="152"/>
      <c r="T1229" s="146"/>
      <c r="U1229" s="146"/>
      <c r="V1229" s="146"/>
      <c r="W1229" s="146"/>
      <c r="X1229" s="146"/>
      <c r="Y1229" s="146"/>
      <c r="Z1229" s="146"/>
      <c r="AA1229" s="146"/>
      <c r="AB1229" s="146"/>
      <c r="AC1229" s="146"/>
      <c r="AD1229" s="146"/>
      <c r="AE1229" s="144"/>
      <c r="AF1229" s="146"/>
      <c r="AG1229" s="114"/>
      <c r="AH1229" s="144"/>
    </row>
    <row r="1230" spans="11:34" s="40" customFormat="1" ht="34.9" customHeight="1">
      <c r="K1230" s="152"/>
      <c r="T1230" s="146"/>
      <c r="U1230" s="146"/>
      <c r="V1230" s="146"/>
      <c r="W1230" s="146"/>
      <c r="X1230" s="146"/>
      <c r="Y1230" s="146"/>
      <c r="Z1230" s="146"/>
      <c r="AA1230" s="146"/>
      <c r="AB1230" s="146"/>
      <c r="AC1230" s="146"/>
      <c r="AD1230" s="146"/>
      <c r="AE1230" s="144"/>
      <c r="AF1230" s="146"/>
      <c r="AG1230" s="114"/>
      <c r="AH1230" s="144"/>
    </row>
    <row r="1231" spans="11:34" s="40" customFormat="1" ht="34.9" customHeight="1">
      <c r="K1231" s="152"/>
      <c r="T1231" s="146"/>
      <c r="U1231" s="146"/>
      <c r="V1231" s="146"/>
      <c r="W1231" s="146"/>
      <c r="X1231" s="146"/>
      <c r="Y1231" s="146"/>
      <c r="Z1231" s="146"/>
      <c r="AA1231" s="146"/>
      <c r="AB1231" s="146"/>
      <c r="AC1231" s="146"/>
      <c r="AD1231" s="146"/>
      <c r="AE1231" s="144"/>
      <c r="AF1231" s="146"/>
      <c r="AG1231" s="114"/>
      <c r="AH1231" s="144"/>
    </row>
    <row r="1232" spans="11:34" s="40" customFormat="1" ht="34.9" customHeight="1">
      <c r="K1232" s="152"/>
      <c r="T1232" s="146"/>
      <c r="U1232" s="146"/>
      <c r="V1232" s="146"/>
      <c r="W1232" s="146"/>
      <c r="X1232" s="146"/>
      <c r="Y1232" s="146"/>
      <c r="Z1232" s="146"/>
      <c r="AA1232" s="146"/>
      <c r="AB1232" s="146"/>
      <c r="AC1232" s="146"/>
      <c r="AD1232" s="146"/>
      <c r="AE1232" s="144"/>
      <c r="AF1232" s="146"/>
      <c r="AG1232" s="114"/>
      <c r="AH1232" s="144"/>
    </row>
    <row r="1233" spans="11:34" s="40" customFormat="1" ht="34.9" customHeight="1">
      <c r="K1233" s="152"/>
      <c r="T1233" s="146"/>
      <c r="U1233" s="146"/>
      <c r="V1233" s="146"/>
      <c r="W1233" s="146"/>
      <c r="X1233" s="146"/>
      <c r="Y1233" s="146"/>
      <c r="Z1233" s="146"/>
      <c r="AA1233" s="146"/>
      <c r="AB1233" s="146"/>
      <c r="AC1233" s="146"/>
      <c r="AD1233" s="146"/>
      <c r="AE1233" s="144"/>
      <c r="AF1233" s="146"/>
      <c r="AG1233" s="114"/>
      <c r="AH1233" s="144"/>
    </row>
    <row r="1234" spans="11:34" s="40" customFormat="1" ht="34.9" customHeight="1">
      <c r="K1234" s="152"/>
      <c r="T1234" s="146"/>
      <c r="U1234" s="146"/>
      <c r="V1234" s="146"/>
      <c r="W1234" s="146"/>
      <c r="X1234" s="146"/>
      <c r="Y1234" s="146"/>
      <c r="Z1234" s="146"/>
      <c r="AA1234" s="146"/>
      <c r="AB1234" s="146"/>
      <c r="AC1234" s="146"/>
      <c r="AD1234" s="146"/>
      <c r="AE1234" s="144"/>
      <c r="AF1234" s="146"/>
      <c r="AG1234" s="114"/>
      <c r="AH1234" s="144"/>
    </row>
    <row r="1235" spans="11:34" s="40" customFormat="1" ht="34.9" customHeight="1">
      <c r="K1235" s="152"/>
      <c r="T1235" s="146"/>
      <c r="U1235" s="146"/>
      <c r="V1235" s="146"/>
      <c r="W1235" s="146"/>
      <c r="X1235" s="146"/>
      <c r="Y1235" s="146"/>
      <c r="Z1235" s="146"/>
      <c r="AA1235" s="146"/>
      <c r="AB1235" s="146"/>
      <c r="AC1235" s="146"/>
      <c r="AD1235" s="146"/>
      <c r="AE1235" s="144"/>
      <c r="AF1235" s="146"/>
      <c r="AG1235" s="114"/>
      <c r="AH1235" s="144"/>
    </row>
    <row r="1236" spans="11:34" s="40" customFormat="1" ht="34.9" customHeight="1">
      <c r="K1236" s="152"/>
      <c r="T1236" s="146"/>
      <c r="U1236" s="146"/>
      <c r="V1236" s="146"/>
      <c r="W1236" s="146"/>
      <c r="X1236" s="146"/>
      <c r="Y1236" s="146"/>
      <c r="Z1236" s="146"/>
      <c r="AA1236" s="146"/>
      <c r="AB1236" s="146"/>
      <c r="AC1236" s="146"/>
      <c r="AD1236" s="146"/>
      <c r="AE1236" s="144"/>
      <c r="AF1236" s="146"/>
      <c r="AG1236" s="114"/>
      <c r="AH1236" s="144"/>
    </row>
    <row r="1237" spans="11:34" s="40" customFormat="1" ht="34.9" customHeight="1">
      <c r="K1237" s="152"/>
      <c r="T1237" s="146"/>
      <c r="U1237" s="146"/>
      <c r="V1237" s="146"/>
      <c r="W1237" s="146"/>
      <c r="X1237" s="146"/>
      <c r="Y1237" s="146"/>
      <c r="Z1237" s="146"/>
      <c r="AA1237" s="146"/>
      <c r="AB1237" s="146"/>
      <c r="AC1237" s="146"/>
      <c r="AD1237" s="146"/>
      <c r="AE1237" s="144"/>
      <c r="AF1237" s="146"/>
      <c r="AG1237" s="114"/>
      <c r="AH1237" s="144"/>
    </row>
    <row r="1238" spans="11:34" s="40" customFormat="1" ht="34.9" customHeight="1">
      <c r="K1238" s="152"/>
      <c r="T1238" s="146"/>
      <c r="U1238" s="146"/>
      <c r="V1238" s="146"/>
      <c r="W1238" s="146"/>
      <c r="X1238" s="146"/>
      <c r="Y1238" s="146"/>
      <c r="Z1238" s="146"/>
      <c r="AA1238" s="146"/>
      <c r="AB1238" s="146"/>
      <c r="AC1238" s="146"/>
      <c r="AD1238" s="146"/>
      <c r="AE1238" s="144"/>
      <c r="AF1238" s="146"/>
      <c r="AG1238" s="114"/>
      <c r="AH1238" s="144"/>
    </row>
    <row r="1239" spans="11:34" s="40" customFormat="1" ht="34.9" customHeight="1">
      <c r="K1239" s="152"/>
      <c r="T1239" s="146"/>
      <c r="U1239" s="146"/>
      <c r="V1239" s="146"/>
      <c r="W1239" s="146"/>
      <c r="X1239" s="146"/>
      <c r="Y1239" s="146"/>
      <c r="Z1239" s="146"/>
      <c r="AA1239" s="146"/>
      <c r="AB1239" s="146"/>
      <c r="AC1239" s="146"/>
      <c r="AD1239" s="146"/>
      <c r="AE1239" s="144"/>
      <c r="AF1239" s="146"/>
      <c r="AG1239" s="114"/>
      <c r="AH1239" s="144"/>
    </row>
    <row r="1240" spans="11:34" s="40" customFormat="1" ht="34.9" customHeight="1">
      <c r="K1240" s="152"/>
      <c r="T1240" s="146"/>
      <c r="U1240" s="146"/>
      <c r="V1240" s="146"/>
      <c r="W1240" s="146"/>
      <c r="X1240" s="146"/>
      <c r="Y1240" s="146"/>
      <c r="Z1240" s="146"/>
      <c r="AA1240" s="146"/>
      <c r="AB1240" s="146"/>
      <c r="AC1240" s="146"/>
      <c r="AD1240" s="146"/>
      <c r="AE1240" s="144"/>
      <c r="AF1240" s="146"/>
      <c r="AG1240" s="114"/>
      <c r="AH1240" s="144"/>
    </row>
    <row r="1241" spans="11:34" s="40" customFormat="1" ht="34.9" customHeight="1">
      <c r="K1241" s="152"/>
      <c r="T1241" s="146"/>
      <c r="U1241" s="146"/>
      <c r="V1241" s="146"/>
      <c r="W1241" s="146"/>
      <c r="X1241" s="146"/>
      <c r="Y1241" s="146"/>
      <c r="Z1241" s="146"/>
      <c r="AA1241" s="146"/>
      <c r="AB1241" s="146"/>
      <c r="AC1241" s="146"/>
      <c r="AD1241" s="146"/>
      <c r="AE1241" s="144"/>
      <c r="AF1241" s="146"/>
      <c r="AG1241" s="114"/>
      <c r="AH1241" s="144"/>
    </row>
    <row r="1242" spans="11:34" s="40" customFormat="1" ht="34.9" customHeight="1">
      <c r="K1242" s="152"/>
      <c r="T1242" s="146"/>
      <c r="U1242" s="146"/>
      <c r="V1242" s="146"/>
      <c r="W1242" s="146"/>
      <c r="X1242" s="146"/>
      <c r="Y1242" s="146"/>
      <c r="Z1242" s="146"/>
      <c r="AA1242" s="146"/>
      <c r="AB1242" s="146"/>
      <c r="AC1242" s="146"/>
      <c r="AD1242" s="146"/>
      <c r="AE1242" s="144"/>
      <c r="AF1242" s="146"/>
      <c r="AG1242" s="114"/>
      <c r="AH1242" s="144"/>
    </row>
    <row r="1243" spans="11:34" s="40" customFormat="1" ht="34.9" customHeight="1">
      <c r="K1243" s="152"/>
      <c r="T1243" s="146"/>
      <c r="U1243" s="146"/>
      <c r="V1243" s="146"/>
      <c r="W1243" s="146"/>
      <c r="X1243" s="146"/>
      <c r="Y1243" s="146"/>
      <c r="Z1243" s="146"/>
      <c r="AA1243" s="146"/>
      <c r="AB1243" s="146"/>
      <c r="AC1243" s="146"/>
      <c r="AD1243" s="146"/>
      <c r="AE1243" s="144"/>
      <c r="AF1243" s="146"/>
      <c r="AG1243" s="114"/>
      <c r="AH1243" s="144"/>
    </row>
    <row r="1244" spans="11:34" s="40" customFormat="1" ht="34.9" customHeight="1">
      <c r="K1244" s="152"/>
      <c r="T1244" s="146"/>
      <c r="U1244" s="146"/>
      <c r="V1244" s="146"/>
      <c r="W1244" s="146"/>
      <c r="X1244" s="146"/>
      <c r="Y1244" s="146"/>
      <c r="Z1244" s="146"/>
      <c r="AA1244" s="146"/>
      <c r="AB1244" s="146"/>
      <c r="AC1244" s="146"/>
      <c r="AD1244" s="146"/>
      <c r="AE1244" s="144"/>
      <c r="AF1244" s="146"/>
      <c r="AG1244" s="114"/>
      <c r="AH1244" s="144"/>
    </row>
    <row r="1245" spans="11:34" s="40" customFormat="1" ht="34.9" customHeight="1">
      <c r="K1245" s="152"/>
      <c r="T1245" s="146"/>
      <c r="U1245" s="146"/>
      <c r="V1245" s="146"/>
      <c r="W1245" s="146"/>
      <c r="X1245" s="146"/>
      <c r="Y1245" s="146"/>
      <c r="Z1245" s="146"/>
      <c r="AA1245" s="146"/>
      <c r="AB1245" s="146"/>
      <c r="AC1245" s="146"/>
      <c r="AD1245" s="146"/>
      <c r="AE1245" s="144"/>
      <c r="AF1245" s="146"/>
      <c r="AG1245" s="114"/>
      <c r="AH1245" s="144"/>
    </row>
    <row r="1246" spans="11:34" s="40" customFormat="1" ht="34.9" customHeight="1">
      <c r="K1246" s="152"/>
      <c r="T1246" s="146"/>
      <c r="U1246" s="146"/>
      <c r="V1246" s="146"/>
      <c r="W1246" s="146"/>
      <c r="X1246" s="146"/>
      <c r="Y1246" s="146"/>
      <c r="Z1246" s="146"/>
      <c r="AA1246" s="146"/>
      <c r="AB1246" s="146"/>
      <c r="AC1246" s="146"/>
      <c r="AD1246" s="146"/>
      <c r="AE1246" s="144"/>
      <c r="AF1246" s="146"/>
      <c r="AG1246" s="114"/>
      <c r="AH1246" s="144"/>
    </row>
    <row r="1247" spans="11:34" s="40" customFormat="1" ht="34.9" customHeight="1">
      <c r="K1247" s="152"/>
      <c r="T1247" s="146"/>
      <c r="U1247" s="146"/>
      <c r="V1247" s="146"/>
      <c r="W1247" s="146"/>
      <c r="X1247" s="146"/>
      <c r="Y1247" s="146"/>
      <c r="Z1247" s="146"/>
      <c r="AA1247" s="146"/>
      <c r="AB1247" s="146"/>
      <c r="AC1247" s="146"/>
      <c r="AD1247" s="146"/>
      <c r="AE1247" s="144"/>
      <c r="AF1247" s="146"/>
      <c r="AG1247" s="114"/>
      <c r="AH1247" s="144"/>
    </row>
    <row r="1248" spans="11:34" s="40" customFormat="1" ht="34.9" customHeight="1">
      <c r="K1248" s="152"/>
      <c r="T1248" s="146"/>
      <c r="U1248" s="146"/>
      <c r="V1248" s="146"/>
      <c r="W1248" s="146"/>
      <c r="X1248" s="146"/>
      <c r="Y1248" s="146"/>
      <c r="Z1248" s="146"/>
      <c r="AA1248" s="146"/>
      <c r="AB1248" s="146"/>
      <c r="AC1248" s="146"/>
      <c r="AD1248" s="146"/>
      <c r="AE1248" s="144"/>
      <c r="AF1248" s="146"/>
      <c r="AG1248" s="114"/>
      <c r="AH1248" s="144"/>
    </row>
    <row r="1249" spans="11:34" s="40" customFormat="1" ht="34.9" customHeight="1">
      <c r="K1249" s="152"/>
      <c r="T1249" s="146"/>
      <c r="U1249" s="146"/>
      <c r="V1249" s="146"/>
      <c r="W1249" s="146"/>
      <c r="X1249" s="146"/>
      <c r="Y1249" s="146"/>
      <c r="Z1249" s="146"/>
      <c r="AA1249" s="146"/>
      <c r="AB1249" s="146"/>
      <c r="AC1249" s="146"/>
      <c r="AD1249" s="146"/>
      <c r="AE1249" s="144"/>
      <c r="AF1249" s="146"/>
      <c r="AG1249" s="114"/>
      <c r="AH1249" s="144"/>
    </row>
    <row r="1250" spans="11:34" s="40" customFormat="1" ht="34.9" customHeight="1">
      <c r="K1250" s="152"/>
      <c r="T1250" s="146"/>
      <c r="U1250" s="146"/>
      <c r="V1250" s="146"/>
      <c r="W1250" s="146"/>
      <c r="X1250" s="146"/>
      <c r="Y1250" s="146"/>
      <c r="Z1250" s="146"/>
      <c r="AA1250" s="146"/>
      <c r="AB1250" s="146"/>
      <c r="AC1250" s="146"/>
      <c r="AD1250" s="146"/>
      <c r="AE1250" s="144"/>
      <c r="AF1250" s="146"/>
      <c r="AG1250" s="114"/>
      <c r="AH1250" s="144"/>
    </row>
    <row r="1251" spans="11:34" s="40" customFormat="1" ht="34.9" customHeight="1">
      <c r="K1251" s="152"/>
      <c r="T1251" s="146"/>
      <c r="U1251" s="146"/>
      <c r="V1251" s="146"/>
      <c r="W1251" s="146"/>
      <c r="X1251" s="146"/>
      <c r="Y1251" s="146"/>
      <c r="Z1251" s="146"/>
      <c r="AA1251" s="146"/>
      <c r="AB1251" s="146"/>
      <c r="AC1251" s="146"/>
      <c r="AD1251" s="146"/>
      <c r="AE1251" s="144"/>
      <c r="AF1251" s="146"/>
      <c r="AG1251" s="114"/>
      <c r="AH1251" s="144"/>
    </row>
    <row r="1252" spans="11:34" s="40" customFormat="1" ht="34.9" customHeight="1">
      <c r="K1252" s="152"/>
      <c r="T1252" s="146"/>
      <c r="U1252" s="146"/>
      <c r="V1252" s="146"/>
      <c r="W1252" s="146"/>
      <c r="X1252" s="146"/>
      <c r="Y1252" s="146"/>
      <c r="Z1252" s="146"/>
      <c r="AA1252" s="146"/>
      <c r="AB1252" s="146"/>
      <c r="AC1252" s="146"/>
      <c r="AD1252" s="146"/>
      <c r="AE1252" s="144"/>
      <c r="AF1252" s="146"/>
      <c r="AG1252" s="114"/>
      <c r="AH1252" s="144"/>
    </row>
    <row r="1253" spans="11:34" s="40" customFormat="1" ht="34.9" customHeight="1">
      <c r="K1253" s="152"/>
      <c r="T1253" s="146"/>
      <c r="U1253" s="146"/>
      <c r="V1253" s="146"/>
      <c r="W1253" s="146"/>
      <c r="X1253" s="146"/>
      <c r="Y1253" s="146"/>
      <c r="Z1253" s="146"/>
      <c r="AA1253" s="146"/>
      <c r="AB1253" s="146"/>
      <c r="AC1253" s="146"/>
      <c r="AD1253" s="146"/>
      <c r="AE1253" s="144"/>
      <c r="AF1253" s="146"/>
      <c r="AG1253" s="114"/>
      <c r="AH1253" s="144"/>
    </row>
    <row r="1254" spans="11:34" s="40" customFormat="1" ht="34.9" customHeight="1">
      <c r="K1254" s="152"/>
      <c r="T1254" s="146"/>
      <c r="U1254" s="146"/>
      <c r="V1254" s="146"/>
      <c r="W1254" s="146"/>
      <c r="X1254" s="146"/>
      <c r="Y1254" s="146"/>
      <c r="Z1254" s="146"/>
      <c r="AA1254" s="146"/>
      <c r="AB1254" s="146"/>
      <c r="AC1254" s="146"/>
      <c r="AD1254" s="146"/>
      <c r="AE1254" s="144"/>
      <c r="AF1254" s="146"/>
      <c r="AG1254" s="114"/>
      <c r="AH1254" s="144"/>
    </row>
    <row r="1255" spans="11:34" s="40" customFormat="1" ht="34.9" customHeight="1">
      <c r="K1255" s="152"/>
      <c r="T1255" s="146"/>
      <c r="U1255" s="146"/>
      <c r="V1255" s="146"/>
      <c r="W1255" s="146"/>
      <c r="X1255" s="146"/>
      <c r="Y1255" s="146"/>
      <c r="Z1255" s="146"/>
      <c r="AA1255" s="146"/>
      <c r="AB1255" s="146"/>
      <c r="AC1255" s="146"/>
      <c r="AD1255" s="146"/>
      <c r="AE1255" s="144"/>
      <c r="AF1255" s="146"/>
      <c r="AG1255" s="114"/>
      <c r="AH1255" s="144"/>
    </row>
    <row r="1256" spans="11:34" s="40" customFormat="1" ht="34.9" customHeight="1">
      <c r="K1256" s="152"/>
      <c r="T1256" s="146"/>
      <c r="U1256" s="146"/>
      <c r="V1256" s="146"/>
      <c r="W1256" s="146"/>
      <c r="X1256" s="146"/>
      <c r="Y1256" s="146"/>
      <c r="Z1256" s="146"/>
      <c r="AA1256" s="146"/>
      <c r="AB1256" s="146"/>
      <c r="AC1256" s="146"/>
      <c r="AD1256" s="146"/>
      <c r="AE1256" s="144"/>
      <c r="AF1256" s="146"/>
      <c r="AG1256" s="114"/>
      <c r="AH1256" s="144"/>
    </row>
    <row r="1257" spans="11:34" s="40" customFormat="1" ht="34.9" customHeight="1">
      <c r="K1257" s="152"/>
      <c r="T1257" s="146"/>
      <c r="U1257" s="146"/>
      <c r="V1257" s="146"/>
      <c r="W1257" s="146"/>
      <c r="X1257" s="146"/>
      <c r="Y1257" s="146"/>
      <c r="Z1257" s="146"/>
      <c r="AA1257" s="146"/>
      <c r="AB1257" s="146"/>
      <c r="AC1257" s="146"/>
      <c r="AD1257" s="146"/>
      <c r="AE1257" s="144"/>
      <c r="AF1257" s="146"/>
      <c r="AG1257" s="114"/>
      <c r="AH1257" s="144"/>
    </row>
    <row r="1258" spans="11:34" s="40" customFormat="1" ht="34.9" customHeight="1">
      <c r="K1258" s="152"/>
      <c r="T1258" s="146"/>
      <c r="U1258" s="146"/>
      <c r="V1258" s="146"/>
      <c r="W1258" s="146"/>
      <c r="X1258" s="146"/>
      <c r="Y1258" s="146"/>
      <c r="Z1258" s="146"/>
      <c r="AA1258" s="146"/>
      <c r="AB1258" s="146"/>
      <c r="AC1258" s="146"/>
      <c r="AD1258" s="146"/>
      <c r="AE1258" s="144"/>
      <c r="AF1258" s="146"/>
      <c r="AG1258" s="114"/>
      <c r="AH1258" s="144"/>
    </row>
    <row r="1259" spans="11:34" s="40" customFormat="1" ht="34.9" customHeight="1">
      <c r="K1259" s="152"/>
      <c r="T1259" s="146"/>
      <c r="U1259" s="146"/>
      <c r="V1259" s="146"/>
      <c r="W1259" s="146"/>
      <c r="X1259" s="146"/>
      <c r="Y1259" s="146"/>
      <c r="Z1259" s="146"/>
      <c r="AA1259" s="146"/>
      <c r="AB1259" s="146"/>
      <c r="AC1259" s="146"/>
      <c r="AD1259" s="146"/>
      <c r="AE1259" s="144"/>
      <c r="AF1259" s="146"/>
      <c r="AG1259" s="114"/>
      <c r="AH1259" s="144"/>
    </row>
    <row r="1260" spans="11:34" s="40" customFormat="1" ht="34.9" customHeight="1">
      <c r="K1260" s="152"/>
      <c r="T1260" s="146"/>
      <c r="U1260" s="146"/>
      <c r="V1260" s="146"/>
      <c r="W1260" s="146"/>
      <c r="X1260" s="146"/>
      <c r="Y1260" s="146"/>
      <c r="Z1260" s="146"/>
      <c r="AA1260" s="146"/>
      <c r="AB1260" s="146"/>
      <c r="AC1260" s="146"/>
      <c r="AD1260" s="146"/>
      <c r="AE1260" s="144"/>
      <c r="AF1260" s="146"/>
      <c r="AG1260" s="114"/>
      <c r="AH1260" s="144"/>
    </row>
    <row r="1261" spans="11:34" s="40" customFormat="1" ht="34.9" customHeight="1">
      <c r="K1261" s="152"/>
      <c r="T1261" s="146"/>
      <c r="U1261" s="146"/>
      <c r="V1261" s="146"/>
      <c r="W1261" s="146"/>
      <c r="X1261" s="146"/>
      <c r="Y1261" s="146"/>
      <c r="Z1261" s="146"/>
      <c r="AA1261" s="146"/>
      <c r="AB1261" s="146"/>
      <c r="AC1261" s="146"/>
      <c r="AD1261" s="146"/>
      <c r="AE1261" s="144"/>
      <c r="AF1261" s="146"/>
      <c r="AG1261" s="114"/>
      <c r="AH1261" s="144"/>
    </row>
    <row r="1262" spans="11:34" s="40" customFormat="1" ht="34.9" customHeight="1">
      <c r="K1262" s="152"/>
      <c r="T1262" s="146"/>
      <c r="U1262" s="146"/>
      <c r="V1262" s="146"/>
      <c r="W1262" s="146"/>
      <c r="X1262" s="146"/>
      <c r="Y1262" s="146"/>
      <c r="Z1262" s="146"/>
      <c r="AA1262" s="146"/>
      <c r="AB1262" s="146"/>
      <c r="AC1262" s="146"/>
      <c r="AD1262" s="146"/>
      <c r="AE1262" s="144"/>
      <c r="AF1262" s="146"/>
      <c r="AG1262" s="114"/>
      <c r="AH1262" s="144"/>
    </row>
    <row r="1263" spans="11:34" s="40" customFormat="1" ht="34.9" customHeight="1">
      <c r="K1263" s="152"/>
      <c r="T1263" s="146"/>
      <c r="U1263" s="146"/>
      <c r="V1263" s="146"/>
      <c r="W1263" s="146"/>
      <c r="X1263" s="146"/>
      <c r="Y1263" s="146"/>
      <c r="Z1263" s="146"/>
      <c r="AA1263" s="146"/>
      <c r="AB1263" s="146"/>
      <c r="AC1263" s="146"/>
      <c r="AD1263" s="146"/>
      <c r="AE1263" s="144"/>
      <c r="AF1263" s="146"/>
      <c r="AG1263" s="114"/>
      <c r="AH1263" s="144"/>
    </row>
    <row r="1264" spans="11:34" s="40" customFormat="1" ht="34.9" customHeight="1">
      <c r="K1264" s="152"/>
      <c r="T1264" s="146"/>
      <c r="U1264" s="146"/>
      <c r="V1264" s="146"/>
      <c r="W1264" s="146"/>
      <c r="X1264" s="146"/>
      <c r="Y1264" s="146"/>
      <c r="Z1264" s="146"/>
      <c r="AA1264" s="146"/>
      <c r="AB1264" s="146"/>
      <c r="AC1264" s="146"/>
      <c r="AD1264" s="146"/>
      <c r="AE1264" s="144"/>
      <c r="AF1264" s="146"/>
      <c r="AG1264" s="114"/>
      <c r="AH1264" s="144"/>
    </row>
    <row r="1265" spans="11:34" s="40" customFormat="1" ht="34.9" customHeight="1">
      <c r="K1265" s="152"/>
      <c r="T1265" s="146"/>
      <c r="U1265" s="146"/>
      <c r="V1265" s="146"/>
      <c r="W1265" s="146"/>
      <c r="X1265" s="146"/>
      <c r="Y1265" s="146"/>
      <c r="Z1265" s="146"/>
      <c r="AA1265" s="146"/>
      <c r="AB1265" s="146"/>
      <c r="AC1265" s="146"/>
      <c r="AD1265" s="146"/>
      <c r="AE1265" s="144"/>
      <c r="AF1265" s="146"/>
      <c r="AG1265" s="114"/>
      <c r="AH1265" s="144"/>
    </row>
    <row r="1266" spans="11:34" s="40" customFormat="1" ht="34.9" customHeight="1">
      <c r="K1266" s="152"/>
      <c r="T1266" s="146"/>
      <c r="U1266" s="146"/>
      <c r="V1266" s="146"/>
      <c r="W1266" s="146"/>
      <c r="X1266" s="146"/>
      <c r="Y1266" s="146"/>
      <c r="Z1266" s="146"/>
      <c r="AA1266" s="146"/>
      <c r="AB1266" s="146"/>
      <c r="AC1266" s="146"/>
      <c r="AD1266" s="146"/>
      <c r="AE1266" s="144"/>
      <c r="AF1266" s="146"/>
      <c r="AG1266" s="114"/>
      <c r="AH1266" s="144"/>
    </row>
    <row r="1267" spans="11:34" s="40" customFormat="1" ht="34.9" customHeight="1">
      <c r="K1267" s="152"/>
      <c r="T1267" s="146"/>
      <c r="U1267" s="146"/>
      <c r="V1267" s="146"/>
      <c r="W1267" s="146"/>
      <c r="X1267" s="146"/>
      <c r="Y1267" s="146"/>
      <c r="Z1267" s="146"/>
      <c r="AA1267" s="146"/>
      <c r="AB1267" s="146"/>
      <c r="AC1267" s="146"/>
      <c r="AD1267" s="146"/>
      <c r="AE1267" s="144"/>
      <c r="AF1267" s="146"/>
      <c r="AG1267" s="114"/>
      <c r="AH1267" s="144"/>
    </row>
    <row r="1268" spans="11:34" s="40" customFormat="1" ht="34.9" customHeight="1">
      <c r="K1268" s="152"/>
      <c r="T1268" s="146"/>
      <c r="U1268" s="146"/>
      <c r="V1268" s="146"/>
      <c r="W1268" s="146"/>
      <c r="X1268" s="146"/>
      <c r="Y1268" s="146"/>
      <c r="Z1268" s="146"/>
      <c r="AA1268" s="146"/>
      <c r="AB1268" s="146"/>
      <c r="AC1268" s="146"/>
      <c r="AD1268" s="146"/>
      <c r="AE1268" s="144"/>
      <c r="AF1268" s="146"/>
      <c r="AG1268" s="114"/>
      <c r="AH1268" s="144"/>
    </row>
    <row r="1269" spans="11:34" s="40" customFormat="1" ht="34.9" customHeight="1">
      <c r="K1269" s="152"/>
      <c r="T1269" s="146"/>
      <c r="U1269" s="146"/>
      <c r="V1269" s="146"/>
      <c r="W1269" s="146"/>
      <c r="X1269" s="146"/>
      <c r="Y1269" s="146"/>
      <c r="Z1269" s="146"/>
      <c r="AA1269" s="146"/>
      <c r="AB1269" s="146"/>
      <c r="AC1269" s="146"/>
      <c r="AD1269" s="146"/>
      <c r="AE1269" s="144"/>
      <c r="AF1269" s="146"/>
      <c r="AG1269" s="114"/>
      <c r="AH1269" s="144"/>
    </row>
    <row r="1270" spans="11:34" s="40" customFormat="1" ht="34.9" customHeight="1">
      <c r="K1270" s="152"/>
      <c r="T1270" s="146"/>
      <c r="U1270" s="146"/>
      <c r="V1270" s="146"/>
      <c r="W1270" s="146"/>
      <c r="X1270" s="146"/>
      <c r="Y1270" s="146"/>
      <c r="Z1270" s="146"/>
      <c r="AA1270" s="146"/>
      <c r="AB1270" s="146"/>
      <c r="AC1270" s="146"/>
      <c r="AD1270" s="146"/>
      <c r="AE1270" s="144"/>
      <c r="AF1270" s="146"/>
      <c r="AG1270" s="114"/>
      <c r="AH1270" s="144"/>
    </row>
    <row r="1271" spans="11:34" s="40" customFormat="1" ht="34.9" customHeight="1">
      <c r="K1271" s="152"/>
      <c r="T1271" s="146"/>
      <c r="U1271" s="146"/>
      <c r="V1271" s="146"/>
      <c r="W1271" s="146"/>
      <c r="X1271" s="146"/>
      <c r="Y1271" s="146"/>
      <c r="Z1271" s="146"/>
      <c r="AA1271" s="146"/>
      <c r="AB1271" s="146"/>
      <c r="AC1271" s="146"/>
      <c r="AD1271" s="146"/>
      <c r="AE1271" s="144"/>
      <c r="AF1271" s="146"/>
      <c r="AG1271" s="114"/>
      <c r="AH1271" s="144"/>
    </row>
    <row r="1272" spans="11:34" s="40" customFormat="1" ht="34.9" customHeight="1">
      <c r="K1272" s="152"/>
      <c r="T1272" s="146"/>
      <c r="U1272" s="146"/>
      <c r="V1272" s="146"/>
      <c r="W1272" s="146"/>
      <c r="X1272" s="146"/>
      <c r="Y1272" s="146"/>
      <c r="Z1272" s="146"/>
      <c r="AA1272" s="146"/>
      <c r="AB1272" s="146"/>
      <c r="AC1272" s="146"/>
      <c r="AD1272" s="146"/>
      <c r="AE1272" s="144"/>
      <c r="AF1272" s="146"/>
      <c r="AG1272" s="114"/>
      <c r="AH1272" s="144"/>
    </row>
    <row r="1273" spans="11:34" s="40" customFormat="1" ht="34.9" customHeight="1">
      <c r="K1273" s="152"/>
      <c r="T1273" s="146"/>
      <c r="U1273" s="146"/>
      <c r="V1273" s="146"/>
      <c r="W1273" s="146"/>
      <c r="X1273" s="146"/>
      <c r="Y1273" s="146"/>
      <c r="Z1273" s="146"/>
      <c r="AA1273" s="146"/>
      <c r="AB1273" s="146"/>
      <c r="AC1273" s="146"/>
      <c r="AD1273" s="146"/>
      <c r="AE1273" s="144"/>
      <c r="AF1273" s="146"/>
      <c r="AG1273" s="114"/>
      <c r="AH1273" s="144"/>
    </row>
    <row r="1274" spans="11:34" s="40" customFormat="1" ht="34.9" customHeight="1">
      <c r="K1274" s="152"/>
      <c r="T1274" s="146"/>
      <c r="U1274" s="146"/>
      <c r="V1274" s="146"/>
      <c r="W1274" s="146"/>
      <c r="X1274" s="146"/>
      <c r="Y1274" s="146"/>
      <c r="Z1274" s="146"/>
      <c r="AA1274" s="146"/>
      <c r="AB1274" s="146"/>
      <c r="AC1274" s="146"/>
      <c r="AD1274" s="146"/>
      <c r="AE1274" s="144"/>
      <c r="AF1274" s="146"/>
      <c r="AG1274" s="114"/>
      <c r="AH1274" s="144"/>
    </row>
    <row r="1275" spans="11:34" s="40" customFormat="1" ht="34.9" customHeight="1">
      <c r="K1275" s="152"/>
      <c r="T1275" s="146"/>
      <c r="U1275" s="146"/>
      <c r="V1275" s="146"/>
      <c r="W1275" s="146"/>
      <c r="X1275" s="146"/>
      <c r="Y1275" s="146"/>
      <c r="Z1275" s="146"/>
      <c r="AA1275" s="146"/>
      <c r="AB1275" s="146"/>
      <c r="AC1275" s="146"/>
      <c r="AD1275" s="146"/>
      <c r="AE1275" s="144"/>
      <c r="AF1275" s="146"/>
      <c r="AG1275" s="114"/>
      <c r="AH1275" s="144"/>
    </row>
    <row r="1276" spans="11:34" s="40" customFormat="1" ht="34.9" customHeight="1">
      <c r="K1276" s="152"/>
      <c r="T1276" s="146"/>
      <c r="U1276" s="146"/>
      <c r="V1276" s="146"/>
      <c r="W1276" s="146"/>
      <c r="X1276" s="146"/>
      <c r="Y1276" s="146"/>
      <c r="Z1276" s="146"/>
      <c r="AA1276" s="146"/>
      <c r="AB1276" s="146"/>
      <c r="AC1276" s="146"/>
      <c r="AD1276" s="146"/>
      <c r="AE1276" s="144"/>
      <c r="AF1276" s="146"/>
      <c r="AG1276" s="114"/>
      <c r="AH1276" s="144"/>
    </row>
    <row r="1277" spans="11:34" s="40" customFormat="1" ht="34.9" customHeight="1">
      <c r="K1277" s="152"/>
      <c r="T1277" s="146"/>
      <c r="U1277" s="146"/>
      <c r="V1277" s="146"/>
      <c r="W1277" s="146"/>
      <c r="X1277" s="146"/>
      <c r="Y1277" s="146"/>
      <c r="Z1277" s="146"/>
      <c r="AA1277" s="146"/>
      <c r="AB1277" s="146"/>
      <c r="AC1277" s="146"/>
      <c r="AD1277" s="146"/>
      <c r="AE1277" s="144"/>
      <c r="AF1277" s="146"/>
      <c r="AG1277" s="114"/>
      <c r="AH1277" s="144"/>
    </row>
    <row r="1278" spans="11:34" s="40" customFormat="1" ht="34.9" customHeight="1">
      <c r="K1278" s="152"/>
      <c r="T1278" s="146"/>
      <c r="U1278" s="146"/>
      <c r="V1278" s="146"/>
      <c r="W1278" s="146"/>
      <c r="X1278" s="146"/>
      <c r="Y1278" s="146"/>
      <c r="Z1278" s="146"/>
      <c r="AA1278" s="146"/>
      <c r="AB1278" s="146"/>
      <c r="AC1278" s="146"/>
      <c r="AD1278" s="146"/>
      <c r="AE1278" s="144"/>
      <c r="AF1278" s="146"/>
      <c r="AG1278" s="114"/>
      <c r="AH1278" s="144"/>
    </row>
    <row r="1279" spans="11:34" s="40" customFormat="1" ht="34.9" customHeight="1">
      <c r="K1279" s="152"/>
      <c r="T1279" s="146"/>
      <c r="U1279" s="146"/>
      <c r="V1279" s="146"/>
      <c r="W1279" s="146"/>
      <c r="X1279" s="146"/>
      <c r="Y1279" s="146"/>
      <c r="Z1279" s="146"/>
      <c r="AA1279" s="146"/>
      <c r="AB1279" s="146"/>
      <c r="AC1279" s="146"/>
      <c r="AD1279" s="146"/>
      <c r="AE1279" s="144"/>
      <c r="AF1279" s="146"/>
      <c r="AG1279" s="114"/>
      <c r="AH1279" s="144"/>
    </row>
    <row r="1280" spans="11:34" s="40" customFormat="1" ht="34.9" customHeight="1">
      <c r="K1280" s="152"/>
      <c r="T1280" s="146"/>
      <c r="U1280" s="146"/>
      <c r="V1280" s="146"/>
      <c r="W1280" s="146"/>
      <c r="X1280" s="146"/>
      <c r="Y1280" s="146"/>
      <c r="Z1280" s="146"/>
      <c r="AA1280" s="146"/>
      <c r="AB1280" s="146"/>
      <c r="AC1280" s="146"/>
      <c r="AD1280" s="146"/>
      <c r="AE1280" s="144"/>
      <c r="AF1280" s="146"/>
      <c r="AG1280" s="114"/>
      <c r="AH1280" s="144"/>
    </row>
    <row r="1281" spans="11:34" s="40" customFormat="1" ht="34.9" customHeight="1">
      <c r="K1281" s="152"/>
      <c r="T1281" s="146"/>
      <c r="U1281" s="146"/>
      <c r="V1281" s="146"/>
      <c r="W1281" s="146"/>
      <c r="X1281" s="146"/>
      <c r="Y1281" s="146"/>
      <c r="Z1281" s="146"/>
      <c r="AA1281" s="146"/>
      <c r="AB1281" s="146"/>
      <c r="AC1281" s="146"/>
      <c r="AD1281" s="146"/>
      <c r="AE1281" s="144"/>
      <c r="AF1281" s="146"/>
      <c r="AG1281" s="114"/>
      <c r="AH1281" s="144"/>
    </row>
    <row r="1282" spans="11:34" s="40" customFormat="1" ht="34.9" customHeight="1">
      <c r="K1282" s="152"/>
      <c r="T1282" s="146"/>
      <c r="U1282" s="146"/>
      <c r="V1282" s="146"/>
      <c r="W1282" s="146"/>
      <c r="X1282" s="146"/>
      <c r="Y1282" s="146"/>
      <c r="Z1282" s="146"/>
      <c r="AA1282" s="146"/>
      <c r="AB1282" s="146"/>
      <c r="AC1282" s="146"/>
      <c r="AD1282" s="146"/>
      <c r="AE1282" s="144"/>
      <c r="AF1282" s="146"/>
      <c r="AG1282" s="114"/>
      <c r="AH1282" s="144"/>
    </row>
    <row r="1283" spans="11:34" s="40" customFormat="1" ht="34.9" customHeight="1">
      <c r="K1283" s="152"/>
      <c r="T1283" s="146"/>
      <c r="U1283" s="146"/>
      <c r="V1283" s="146"/>
      <c r="W1283" s="146"/>
      <c r="X1283" s="146"/>
      <c r="Y1283" s="146"/>
      <c r="Z1283" s="146"/>
      <c r="AA1283" s="146"/>
      <c r="AB1283" s="146"/>
      <c r="AC1283" s="146"/>
      <c r="AD1283" s="146"/>
      <c r="AE1283" s="144"/>
      <c r="AF1283" s="146"/>
      <c r="AG1283" s="114"/>
      <c r="AH1283" s="144"/>
    </row>
    <row r="1284" spans="11:34" s="40" customFormat="1" ht="34.9" customHeight="1">
      <c r="K1284" s="152"/>
      <c r="T1284" s="146"/>
      <c r="U1284" s="146"/>
      <c r="V1284" s="146"/>
      <c r="W1284" s="146"/>
      <c r="X1284" s="146"/>
      <c r="Y1284" s="146"/>
      <c r="Z1284" s="146"/>
      <c r="AA1284" s="146"/>
      <c r="AB1284" s="146"/>
      <c r="AC1284" s="146"/>
      <c r="AD1284" s="146"/>
      <c r="AE1284" s="144"/>
      <c r="AF1284" s="146"/>
      <c r="AG1284" s="114"/>
      <c r="AH1284" s="144"/>
    </row>
    <row r="1285" spans="11:34" s="40" customFormat="1" ht="34.9" customHeight="1">
      <c r="K1285" s="152"/>
      <c r="T1285" s="146"/>
      <c r="U1285" s="146"/>
      <c r="V1285" s="146"/>
      <c r="W1285" s="146"/>
      <c r="X1285" s="146"/>
      <c r="Y1285" s="146"/>
      <c r="Z1285" s="146"/>
      <c r="AA1285" s="146"/>
      <c r="AB1285" s="146"/>
      <c r="AC1285" s="146"/>
      <c r="AD1285" s="146"/>
      <c r="AE1285" s="144"/>
      <c r="AF1285" s="146"/>
      <c r="AG1285" s="114"/>
      <c r="AH1285" s="144"/>
    </row>
    <row r="1286" spans="11:34" s="40" customFormat="1" ht="34.9" customHeight="1">
      <c r="K1286" s="152"/>
      <c r="T1286" s="146"/>
      <c r="U1286" s="146"/>
      <c r="V1286" s="146"/>
      <c r="W1286" s="146"/>
      <c r="X1286" s="146"/>
      <c r="Y1286" s="146"/>
      <c r="Z1286" s="146"/>
      <c r="AA1286" s="146"/>
      <c r="AB1286" s="146"/>
      <c r="AC1286" s="146"/>
      <c r="AD1286" s="146"/>
      <c r="AE1286" s="144"/>
      <c r="AF1286" s="146"/>
      <c r="AG1286" s="114"/>
      <c r="AH1286" s="144"/>
    </row>
    <row r="1287" spans="11:34" s="40" customFormat="1" ht="34.9" customHeight="1">
      <c r="K1287" s="152"/>
      <c r="T1287" s="146"/>
      <c r="U1287" s="146"/>
      <c r="V1287" s="146"/>
      <c r="W1287" s="146"/>
      <c r="X1287" s="146"/>
      <c r="Y1287" s="146"/>
      <c r="Z1287" s="146"/>
      <c r="AA1287" s="146"/>
      <c r="AB1287" s="146"/>
      <c r="AC1287" s="146"/>
      <c r="AD1287" s="146"/>
      <c r="AE1287" s="144"/>
      <c r="AF1287" s="146"/>
      <c r="AG1287" s="114"/>
      <c r="AH1287" s="144"/>
    </row>
    <row r="1288" spans="11:34" s="40" customFormat="1" ht="34.9" customHeight="1">
      <c r="K1288" s="152"/>
      <c r="T1288" s="146"/>
      <c r="U1288" s="146"/>
      <c r="V1288" s="146"/>
      <c r="W1288" s="146"/>
      <c r="X1288" s="146"/>
      <c r="Y1288" s="146"/>
      <c r="Z1288" s="146"/>
      <c r="AA1288" s="146"/>
      <c r="AB1288" s="146"/>
      <c r="AC1288" s="146"/>
      <c r="AD1288" s="146"/>
      <c r="AE1288" s="144"/>
      <c r="AF1288" s="146"/>
      <c r="AG1288" s="114"/>
      <c r="AH1288" s="144"/>
    </row>
    <row r="1289" spans="11:34" s="40" customFormat="1" ht="34.9" customHeight="1">
      <c r="K1289" s="152"/>
      <c r="T1289" s="146"/>
      <c r="U1289" s="146"/>
      <c r="V1289" s="146"/>
      <c r="W1289" s="146"/>
      <c r="X1289" s="146"/>
      <c r="Y1289" s="146"/>
      <c r="Z1289" s="146"/>
      <c r="AA1289" s="146"/>
      <c r="AB1289" s="146"/>
      <c r="AC1289" s="146"/>
      <c r="AD1289" s="146"/>
      <c r="AE1289" s="144"/>
      <c r="AF1289" s="146"/>
      <c r="AG1289" s="114"/>
      <c r="AH1289" s="144"/>
    </row>
    <row r="1290" spans="11:34" s="40" customFormat="1" ht="34.9" customHeight="1">
      <c r="K1290" s="152"/>
      <c r="T1290" s="146"/>
      <c r="U1290" s="146"/>
      <c r="V1290" s="146"/>
      <c r="W1290" s="146"/>
      <c r="X1290" s="146"/>
      <c r="Y1290" s="146"/>
      <c r="Z1290" s="146"/>
      <c r="AA1290" s="146"/>
      <c r="AB1290" s="146"/>
      <c r="AC1290" s="146"/>
      <c r="AD1290" s="146"/>
      <c r="AE1290" s="144"/>
      <c r="AF1290" s="146"/>
      <c r="AG1290" s="114"/>
      <c r="AH1290" s="144"/>
    </row>
    <row r="1291" spans="11:34" s="40" customFormat="1" ht="34.9" customHeight="1">
      <c r="K1291" s="152"/>
      <c r="T1291" s="146"/>
      <c r="U1291" s="146"/>
      <c r="V1291" s="146"/>
      <c r="W1291" s="146"/>
      <c r="X1291" s="146"/>
      <c r="Y1291" s="146"/>
      <c r="Z1291" s="146"/>
      <c r="AA1291" s="146"/>
      <c r="AB1291" s="146"/>
      <c r="AC1291" s="146"/>
      <c r="AD1291" s="146"/>
      <c r="AE1291" s="144"/>
      <c r="AF1291" s="146"/>
      <c r="AG1291" s="114"/>
      <c r="AH1291" s="144"/>
    </row>
    <row r="1292" spans="11:34" s="40" customFormat="1" ht="34.9" customHeight="1">
      <c r="K1292" s="152"/>
      <c r="T1292" s="146"/>
      <c r="U1292" s="146"/>
      <c r="V1292" s="146"/>
      <c r="W1292" s="146"/>
      <c r="X1292" s="146"/>
      <c r="Y1292" s="146"/>
      <c r="Z1292" s="146"/>
      <c r="AA1292" s="146"/>
      <c r="AB1292" s="146"/>
      <c r="AC1292" s="146"/>
      <c r="AD1292" s="146"/>
      <c r="AE1292" s="144"/>
      <c r="AF1292" s="146"/>
      <c r="AG1292" s="114"/>
      <c r="AH1292" s="144"/>
    </row>
    <row r="1293" spans="11:34" s="40" customFormat="1" ht="34.9" customHeight="1">
      <c r="K1293" s="152"/>
      <c r="T1293" s="146"/>
      <c r="U1293" s="146"/>
      <c r="V1293" s="146"/>
      <c r="W1293" s="146"/>
      <c r="X1293" s="146"/>
      <c r="Y1293" s="146"/>
      <c r="Z1293" s="146"/>
      <c r="AA1293" s="146"/>
      <c r="AB1293" s="146"/>
      <c r="AC1293" s="146"/>
      <c r="AD1293" s="146"/>
      <c r="AE1293" s="144"/>
      <c r="AF1293" s="146"/>
      <c r="AG1293" s="114"/>
      <c r="AH1293" s="144"/>
    </row>
    <row r="1294" spans="11:34" s="40" customFormat="1" ht="34.9" customHeight="1">
      <c r="K1294" s="152"/>
      <c r="T1294" s="146"/>
      <c r="U1294" s="146"/>
      <c r="V1294" s="146"/>
      <c r="W1294" s="146"/>
      <c r="X1294" s="146"/>
      <c r="Y1294" s="146"/>
      <c r="Z1294" s="146"/>
      <c r="AA1294" s="146"/>
      <c r="AB1294" s="146"/>
      <c r="AC1294" s="146"/>
      <c r="AD1294" s="146"/>
      <c r="AE1294" s="144"/>
      <c r="AF1294" s="146"/>
      <c r="AG1294" s="114"/>
      <c r="AH1294" s="144"/>
    </row>
    <row r="1295" spans="11:34" s="40" customFormat="1" ht="34.9" customHeight="1">
      <c r="K1295" s="152"/>
      <c r="T1295" s="146"/>
      <c r="U1295" s="146"/>
      <c r="V1295" s="146"/>
      <c r="W1295" s="146"/>
      <c r="X1295" s="146"/>
      <c r="Y1295" s="146"/>
      <c r="Z1295" s="146"/>
      <c r="AA1295" s="146"/>
      <c r="AB1295" s="146"/>
      <c r="AC1295" s="146"/>
      <c r="AD1295" s="146"/>
      <c r="AE1295" s="144"/>
      <c r="AF1295" s="146"/>
      <c r="AG1295" s="114"/>
      <c r="AH1295" s="144"/>
    </row>
    <row r="1296" spans="11:34" s="40" customFormat="1" ht="34.9" customHeight="1">
      <c r="K1296" s="152"/>
      <c r="T1296" s="146"/>
      <c r="U1296" s="146"/>
      <c r="V1296" s="146"/>
      <c r="W1296" s="146"/>
      <c r="X1296" s="146"/>
      <c r="Y1296" s="146"/>
      <c r="Z1296" s="146"/>
      <c r="AA1296" s="146"/>
      <c r="AB1296" s="146"/>
      <c r="AC1296" s="146"/>
      <c r="AD1296" s="146"/>
      <c r="AE1296" s="144"/>
      <c r="AF1296" s="146"/>
      <c r="AG1296" s="114"/>
      <c r="AH1296" s="144"/>
    </row>
    <row r="1297" spans="11:34" s="40" customFormat="1" ht="34.9" customHeight="1">
      <c r="K1297" s="152"/>
      <c r="T1297" s="146"/>
      <c r="U1297" s="146"/>
      <c r="V1297" s="146"/>
      <c r="W1297" s="146"/>
      <c r="X1297" s="146"/>
      <c r="Y1297" s="146"/>
      <c r="Z1297" s="146"/>
      <c r="AA1297" s="146"/>
      <c r="AB1297" s="146"/>
      <c r="AC1297" s="146"/>
      <c r="AD1297" s="146"/>
      <c r="AE1297" s="144"/>
      <c r="AF1297" s="146"/>
      <c r="AG1297" s="114"/>
      <c r="AH1297" s="144"/>
    </row>
    <row r="1298" spans="11:34" s="40" customFormat="1" ht="34.9" customHeight="1">
      <c r="K1298" s="152"/>
      <c r="T1298" s="146"/>
      <c r="U1298" s="146"/>
      <c r="V1298" s="146"/>
      <c r="W1298" s="146"/>
      <c r="X1298" s="146"/>
      <c r="Y1298" s="146"/>
      <c r="Z1298" s="146"/>
      <c r="AA1298" s="146"/>
      <c r="AB1298" s="146"/>
      <c r="AC1298" s="146"/>
      <c r="AD1298" s="146"/>
      <c r="AE1298" s="144"/>
      <c r="AF1298" s="146"/>
      <c r="AG1298" s="114"/>
      <c r="AH1298" s="144"/>
    </row>
    <row r="1299" spans="11:34" s="40" customFormat="1" ht="34.9" customHeight="1">
      <c r="K1299" s="152"/>
      <c r="T1299" s="146"/>
      <c r="U1299" s="146"/>
      <c r="V1299" s="146"/>
      <c r="W1299" s="146"/>
      <c r="X1299" s="146"/>
      <c r="Y1299" s="146"/>
      <c r="Z1299" s="146"/>
      <c r="AA1299" s="146"/>
      <c r="AB1299" s="146"/>
      <c r="AC1299" s="146"/>
      <c r="AD1299" s="146"/>
      <c r="AE1299" s="144"/>
      <c r="AF1299" s="146"/>
      <c r="AG1299" s="114"/>
      <c r="AH1299" s="144"/>
    </row>
    <row r="1300" spans="11:34" s="40" customFormat="1" ht="34.9" customHeight="1">
      <c r="K1300" s="152"/>
      <c r="T1300" s="146"/>
      <c r="U1300" s="146"/>
      <c r="V1300" s="146"/>
      <c r="W1300" s="146"/>
      <c r="X1300" s="146"/>
      <c r="Y1300" s="146"/>
      <c r="Z1300" s="146"/>
      <c r="AA1300" s="146"/>
      <c r="AB1300" s="146"/>
      <c r="AC1300" s="146"/>
      <c r="AD1300" s="146"/>
      <c r="AE1300" s="144"/>
      <c r="AF1300" s="146"/>
      <c r="AG1300" s="114"/>
      <c r="AH1300" s="144"/>
    </row>
    <row r="1301" spans="11:34" s="40" customFormat="1" ht="34.9" customHeight="1">
      <c r="K1301" s="152"/>
      <c r="T1301" s="146"/>
      <c r="U1301" s="146"/>
      <c r="V1301" s="146"/>
      <c r="W1301" s="146"/>
      <c r="X1301" s="146"/>
      <c r="Y1301" s="146"/>
      <c r="Z1301" s="146"/>
      <c r="AA1301" s="146"/>
      <c r="AB1301" s="146"/>
      <c r="AC1301" s="146"/>
      <c r="AD1301" s="146"/>
      <c r="AE1301" s="144"/>
      <c r="AF1301" s="146"/>
      <c r="AG1301" s="114"/>
      <c r="AH1301" s="144"/>
    </row>
    <row r="1302" spans="11:34" s="40" customFormat="1" ht="34.9" customHeight="1">
      <c r="K1302" s="152"/>
      <c r="T1302" s="146"/>
      <c r="U1302" s="146"/>
      <c r="V1302" s="146"/>
      <c r="W1302" s="146"/>
      <c r="X1302" s="146"/>
      <c r="Y1302" s="146"/>
      <c r="Z1302" s="146"/>
      <c r="AA1302" s="146"/>
      <c r="AB1302" s="146"/>
      <c r="AC1302" s="146"/>
      <c r="AD1302" s="146"/>
      <c r="AE1302" s="144"/>
      <c r="AF1302" s="146"/>
      <c r="AG1302" s="114"/>
      <c r="AH1302" s="144"/>
    </row>
    <row r="1303" spans="11:34" s="40" customFormat="1" ht="34.9" customHeight="1">
      <c r="K1303" s="152"/>
      <c r="T1303" s="146"/>
      <c r="U1303" s="146"/>
      <c r="V1303" s="146"/>
      <c r="W1303" s="146"/>
      <c r="X1303" s="146"/>
      <c r="Y1303" s="146"/>
      <c r="Z1303" s="146"/>
      <c r="AA1303" s="146"/>
      <c r="AB1303" s="146"/>
      <c r="AC1303" s="146"/>
      <c r="AD1303" s="146"/>
      <c r="AE1303" s="144"/>
      <c r="AF1303" s="146"/>
      <c r="AG1303" s="114"/>
      <c r="AH1303" s="144"/>
    </row>
    <row r="1304" spans="11:34" s="40" customFormat="1" ht="34.9" customHeight="1">
      <c r="K1304" s="152"/>
      <c r="T1304" s="146"/>
      <c r="U1304" s="146"/>
      <c r="V1304" s="146"/>
      <c r="W1304" s="146"/>
      <c r="X1304" s="146"/>
      <c r="Y1304" s="146"/>
      <c r="Z1304" s="146"/>
      <c r="AA1304" s="146"/>
      <c r="AB1304" s="146"/>
      <c r="AC1304" s="146"/>
      <c r="AD1304" s="146"/>
      <c r="AE1304" s="144"/>
      <c r="AF1304" s="146"/>
      <c r="AG1304" s="114"/>
      <c r="AH1304" s="144"/>
    </row>
    <row r="1305" spans="11:34" s="40" customFormat="1" ht="34.9" customHeight="1">
      <c r="K1305" s="152"/>
      <c r="T1305" s="146"/>
      <c r="U1305" s="146"/>
      <c r="V1305" s="146"/>
      <c r="W1305" s="146"/>
      <c r="X1305" s="146"/>
      <c r="Y1305" s="146"/>
      <c r="Z1305" s="146"/>
      <c r="AA1305" s="146"/>
      <c r="AB1305" s="146"/>
      <c r="AC1305" s="146"/>
      <c r="AD1305" s="146"/>
      <c r="AE1305" s="144"/>
      <c r="AF1305" s="146"/>
      <c r="AG1305" s="114"/>
      <c r="AH1305" s="144"/>
    </row>
    <row r="1306" spans="11:34" s="40" customFormat="1" ht="34.9" customHeight="1">
      <c r="K1306" s="152"/>
      <c r="T1306" s="146"/>
      <c r="U1306" s="146"/>
      <c r="V1306" s="146"/>
      <c r="W1306" s="146"/>
      <c r="X1306" s="146"/>
      <c r="Y1306" s="146"/>
      <c r="Z1306" s="146"/>
      <c r="AA1306" s="146"/>
      <c r="AB1306" s="146"/>
      <c r="AC1306" s="146"/>
      <c r="AD1306" s="146"/>
      <c r="AE1306" s="144"/>
      <c r="AF1306" s="146"/>
      <c r="AG1306" s="114"/>
      <c r="AH1306" s="144"/>
    </row>
    <row r="1307" spans="11:34" s="40" customFormat="1" ht="34.9" customHeight="1">
      <c r="K1307" s="152"/>
      <c r="T1307" s="146"/>
      <c r="U1307" s="146"/>
      <c r="V1307" s="146"/>
      <c r="W1307" s="146"/>
      <c r="X1307" s="146"/>
      <c r="Y1307" s="146"/>
      <c r="Z1307" s="146"/>
      <c r="AA1307" s="146"/>
      <c r="AB1307" s="146"/>
      <c r="AC1307" s="146"/>
      <c r="AD1307" s="146"/>
      <c r="AE1307" s="144"/>
      <c r="AF1307" s="146"/>
      <c r="AG1307" s="114"/>
      <c r="AH1307" s="144"/>
    </row>
    <row r="1308" spans="11:34" s="40" customFormat="1" ht="34.9" customHeight="1">
      <c r="K1308" s="152"/>
      <c r="T1308" s="146"/>
      <c r="U1308" s="146"/>
      <c r="V1308" s="146"/>
      <c r="W1308" s="146"/>
      <c r="X1308" s="146"/>
      <c r="Y1308" s="146"/>
      <c r="Z1308" s="146"/>
      <c r="AA1308" s="146"/>
      <c r="AB1308" s="146"/>
      <c r="AC1308" s="146"/>
      <c r="AD1308" s="146"/>
      <c r="AE1308" s="144"/>
      <c r="AF1308" s="146"/>
      <c r="AG1308" s="114"/>
      <c r="AH1308" s="144"/>
    </row>
    <row r="1309" spans="11:34" s="40" customFormat="1" ht="34.9" customHeight="1">
      <c r="K1309" s="152"/>
      <c r="T1309" s="146"/>
      <c r="U1309" s="146"/>
      <c r="V1309" s="146"/>
      <c r="W1309" s="146"/>
      <c r="X1309" s="146"/>
      <c r="Y1309" s="146"/>
      <c r="Z1309" s="146"/>
      <c r="AA1309" s="146"/>
      <c r="AB1309" s="146"/>
      <c r="AC1309" s="146"/>
      <c r="AD1309" s="146"/>
      <c r="AE1309" s="144"/>
      <c r="AF1309" s="146"/>
      <c r="AG1309" s="114"/>
      <c r="AH1309" s="144"/>
    </row>
    <row r="1310" spans="11:34" s="40" customFormat="1" ht="34.9" customHeight="1">
      <c r="K1310" s="152"/>
      <c r="T1310" s="146"/>
      <c r="U1310" s="146"/>
      <c r="V1310" s="146"/>
      <c r="W1310" s="146"/>
      <c r="X1310" s="146"/>
      <c r="Y1310" s="146"/>
      <c r="Z1310" s="146"/>
      <c r="AA1310" s="146"/>
      <c r="AB1310" s="146"/>
      <c r="AC1310" s="146"/>
      <c r="AD1310" s="146"/>
      <c r="AE1310" s="144"/>
      <c r="AF1310" s="146"/>
      <c r="AG1310" s="114"/>
      <c r="AH1310" s="144"/>
    </row>
    <row r="1311" spans="11:34" s="40" customFormat="1" ht="34.9" customHeight="1">
      <c r="K1311" s="152"/>
      <c r="T1311" s="146"/>
      <c r="U1311" s="146"/>
      <c r="V1311" s="146"/>
      <c r="W1311" s="146"/>
      <c r="X1311" s="146"/>
      <c r="Y1311" s="146"/>
      <c r="Z1311" s="146"/>
      <c r="AA1311" s="146"/>
      <c r="AB1311" s="146"/>
      <c r="AC1311" s="146"/>
      <c r="AD1311" s="146"/>
      <c r="AE1311" s="144"/>
      <c r="AF1311" s="146"/>
      <c r="AG1311" s="114"/>
      <c r="AH1311" s="144"/>
    </row>
    <row r="1312" spans="11:34" s="40" customFormat="1" ht="34.9" customHeight="1">
      <c r="K1312" s="152"/>
      <c r="T1312" s="146"/>
      <c r="U1312" s="146"/>
      <c r="V1312" s="146"/>
      <c r="W1312" s="146"/>
      <c r="X1312" s="146"/>
      <c r="Y1312" s="146"/>
      <c r="Z1312" s="146"/>
      <c r="AA1312" s="146"/>
      <c r="AB1312" s="146"/>
      <c r="AC1312" s="146"/>
      <c r="AD1312" s="146"/>
      <c r="AE1312" s="144"/>
      <c r="AF1312" s="146"/>
      <c r="AG1312" s="114"/>
      <c r="AH1312" s="144"/>
    </row>
    <row r="1313" spans="11:34" s="40" customFormat="1" ht="34.9" customHeight="1">
      <c r="K1313" s="152"/>
      <c r="T1313" s="146"/>
      <c r="U1313" s="146"/>
      <c r="V1313" s="146"/>
      <c r="W1313" s="146"/>
      <c r="X1313" s="146"/>
      <c r="Y1313" s="146"/>
      <c r="Z1313" s="146"/>
      <c r="AA1313" s="146"/>
      <c r="AB1313" s="146"/>
      <c r="AC1313" s="146"/>
      <c r="AD1313" s="146"/>
      <c r="AE1313" s="144"/>
      <c r="AF1313" s="146"/>
      <c r="AG1313" s="114"/>
      <c r="AH1313" s="144"/>
    </row>
    <row r="1314" spans="11:34" s="40" customFormat="1" ht="34.9" customHeight="1">
      <c r="K1314" s="152"/>
      <c r="T1314" s="146"/>
      <c r="U1314" s="146"/>
      <c r="V1314" s="146"/>
      <c r="W1314" s="146"/>
      <c r="X1314" s="146"/>
      <c r="Y1314" s="146"/>
      <c r="Z1314" s="146"/>
      <c r="AA1314" s="146"/>
      <c r="AB1314" s="146"/>
      <c r="AC1314" s="146"/>
      <c r="AD1314" s="146"/>
      <c r="AE1314" s="144"/>
      <c r="AF1314" s="146"/>
      <c r="AG1314" s="114"/>
      <c r="AH1314" s="144"/>
    </row>
    <row r="1315" spans="11:34" s="40" customFormat="1" ht="34.9" customHeight="1">
      <c r="K1315" s="152"/>
      <c r="T1315" s="146"/>
      <c r="U1315" s="146"/>
      <c r="V1315" s="146"/>
      <c r="W1315" s="146"/>
      <c r="X1315" s="146"/>
      <c r="Y1315" s="146"/>
      <c r="Z1315" s="146"/>
      <c r="AA1315" s="146"/>
      <c r="AB1315" s="146"/>
      <c r="AC1315" s="146"/>
      <c r="AD1315" s="146"/>
      <c r="AE1315" s="144"/>
      <c r="AF1315" s="146"/>
      <c r="AG1315" s="114"/>
      <c r="AH1315" s="144"/>
    </row>
    <row r="1316" spans="11:34" s="40" customFormat="1" ht="34.9" customHeight="1">
      <c r="K1316" s="152"/>
      <c r="T1316" s="146"/>
      <c r="U1316" s="146"/>
      <c r="V1316" s="146"/>
      <c r="W1316" s="146"/>
      <c r="X1316" s="146"/>
      <c r="Y1316" s="146"/>
      <c r="Z1316" s="146"/>
      <c r="AA1316" s="146"/>
      <c r="AB1316" s="146"/>
      <c r="AC1316" s="146"/>
      <c r="AD1316" s="146"/>
      <c r="AE1316" s="144"/>
      <c r="AF1316" s="146"/>
      <c r="AG1316" s="114"/>
      <c r="AH1316" s="144"/>
    </row>
    <row r="1317" spans="11:34" s="40" customFormat="1" ht="34.9" customHeight="1">
      <c r="K1317" s="152"/>
      <c r="T1317" s="146"/>
      <c r="U1317" s="146"/>
      <c r="V1317" s="146"/>
      <c r="W1317" s="146"/>
      <c r="X1317" s="146"/>
      <c r="Y1317" s="146"/>
      <c r="Z1317" s="146"/>
      <c r="AA1317" s="146"/>
      <c r="AB1317" s="146"/>
      <c r="AC1317" s="146"/>
      <c r="AD1317" s="146"/>
      <c r="AE1317" s="144"/>
      <c r="AF1317" s="146"/>
      <c r="AG1317" s="114"/>
      <c r="AH1317" s="144"/>
    </row>
    <row r="1318" spans="11:34" s="40" customFormat="1" ht="34.9" customHeight="1">
      <c r="K1318" s="152"/>
      <c r="T1318" s="146"/>
      <c r="U1318" s="146"/>
      <c r="V1318" s="146"/>
      <c r="W1318" s="146"/>
      <c r="X1318" s="146"/>
      <c r="Y1318" s="146"/>
      <c r="Z1318" s="146"/>
      <c r="AA1318" s="146"/>
      <c r="AB1318" s="146"/>
      <c r="AC1318" s="146"/>
      <c r="AD1318" s="146"/>
      <c r="AE1318" s="144"/>
      <c r="AF1318" s="146"/>
      <c r="AG1318" s="114"/>
      <c r="AH1318" s="144"/>
    </row>
    <row r="1319" spans="11:34" s="40" customFormat="1" ht="34.9" customHeight="1">
      <c r="K1319" s="152"/>
      <c r="T1319" s="146"/>
      <c r="U1319" s="146"/>
      <c r="V1319" s="146"/>
      <c r="W1319" s="146"/>
      <c r="X1319" s="146"/>
      <c r="Y1319" s="146"/>
      <c r="Z1319" s="146"/>
      <c r="AA1319" s="146"/>
      <c r="AB1319" s="146"/>
      <c r="AC1319" s="146"/>
      <c r="AD1319" s="146"/>
      <c r="AE1319" s="144"/>
      <c r="AF1319" s="146"/>
      <c r="AG1319" s="114"/>
      <c r="AH1319" s="144"/>
    </row>
    <row r="1320" spans="11:34" s="40" customFormat="1" ht="34.9" customHeight="1">
      <c r="K1320" s="152"/>
      <c r="T1320" s="146"/>
      <c r="U1320" s="146"/>
      <c r="V1320" s="146"/>
      <c r="W1320" s="146"/>
      <c r="X1320" s="146"/>
      <c r="Y1320" s="146"/>
      <c r="Z1320" s="146"/>
      <c r="AA1320" s="146"/>
      <c r="AB1320" s="146"/>
      <c r="AC1320" s="146"/>
      <c r="AD1320" s="146"/>
      <c r="AE1320" s="144"/>
      <c r="AF1320" s="146"/>
      <c r="AG1320" s="114"/>
      <c r="AH1320" s="144"/>
    </row>
    <row r="1321" spans="11:34" s="40" customFormat="1" ht="34.9" customHeight="1">
      <c r="K1321" s="152"/>
      <c r="T1321" s="146"/>
      <c r="U1321" s="146"/>
      <c r="V1321" s="146"/>
      <c r="W1321" s="146"/>
      <c r="X1321" s="146"/>
      <c r="Y1321" s="146"/>
      <c r="Z1321" s="146"/>
      <c r="AA1321" s="146"/>
      <c r="AB1321" s="146"/>
      <c r="AC1321" s="146"/>
      <c r="AD1321" s="146"/>
      <c r="AE1321" s="144"/>
      <c r="AF1321" s="146"/>
      <c r="AG1321" s="114"/>
      <c r="AH1321" s="144"/>
    </row>
    <row r="1322" spans="11:34" s="40" customFormat="1" ht="34.9" customHeight="1">
      <c r="K1322" s="152"/>
      <c r="T1322" s="146"/>
      <c r="U1322" s="146"/>
      <c r="V1322" s="146"/>
      <c r="W1322" s="146"/>
      <c r="X1322" s="146"/>
      <c r="Y1322" s="146"/>
      <c r="Z1322" s="146"/>
      <c r="AA1322" s="146"/>
      <c r="AB1322" s="146"/>
      <c r="AC1322" s="146"/>
      <c r="AD1322" s="146"/>
      <c r="AE1322" s="144"/>
      <c r="AF1322" s="146"/>
      <c r="AG1322" s="114"/>
      <c r="AH1322" s="144"/>
    </row>
    <row r="1323" spans="11:34" s="40" customFormat="1" ht="34.9" customHeight="1">
      <c r="K1323" s="152"/>
      <c r="T1323" s="146"/>
      <c r="U1323" s="146"/>
      <c r="V1323" s="146"/>
      <c r="W1323" s="146"/>
      <c r="X1323" s="146"/>
      <c r="Y1323" s="146"/>
      <c r="Z1323" s="146"/>
      <c r="AA1323" s="146"/>
      <c r="AB1323" s="146"/>
      <c r="AC1323" s="146"/>
      <c r="AD1323" s="146"/>
      <c r="AE1323" s="144"/>
      <c r="AF1323" s="146"/>
      <c r="AG1323" s="114"/>
      <c r="AH1323" s="144"/>
    </row>
    <row r="1324" spans="11:34" s="40" customFormat="1" ht="34.9" customHeight="1">
      <c r="K1324" s="152"/>
      <c r="T1324" s="146"/>
      <c r="U1324" s="146"/>
      <c r="V1324" s="146"/>
      <c r="W1324" s="146"/>
      <c r="X1324" s="146"/>
      <c r="Y1324" s="146"/>
      <c r="Z1324" s="146"/>
      <c r="AA1324" s="146"/>
      <c r="AB1324" s="146"/>
      <c r="AC1324" s="146"/>
      <c r="AD1324" s="146"/>
      <c r="AE1324" s="144"/>
      <c r="AF1324" s="146"/>
      <c r="AG1324" s="114"/>
      <c r="AH1324" s="144"/>
    </row>
    <row r="1325" spans="11:34" s="40" customFormat="1" ht="34.9" customHeight="1">
      <c r="K1325" s="152"/>
      <c r="T1325" s="146"/>
      <c r="U1325" s="146"/>
      <c r="V1325" s="146"/>
      <c r="W1325" s="146"/>
      <c r="X1325" s="146"/>
      <c r="Y1325" s="146"/>
      <c r="Z1325" s="146"/>
      <c r="AA1325" s="146"/>
      <c r="AB1325" s="146"/>
      <c r="AC1325" s="146"/>
      <c r="AD1325" s="146"/>
      <c r="AE1325" s="144"/>
      <c r="AF1325" s="146"/>
      <c r="AG1325" s="114"/>
      <c r="AH1325" s="144"/>
    </row>
    <row r="1326" spans="11:34" s="40" customFormat="1" ht="34.9" customHeight="1">
      <c r="K1326" s="152"/>
      <c r="T1326" s="146"/>
      <c r="U1326" s="146"/>
      <c r="V1326" s="146"/>
      <c r="W1326" s="146"/>
      <c r="X1326" s="146"/>
      <c r="Y1326" s="146"/>
      <c r="Z1326" s="146"/>
      <c r="AA1326" s="146"/>
      <c r="AB1326" s="146"/>
      <c r="AC1326" s="146"/>
      <c r="AD1326" s="146"/>
      <c r="AE1326" s="144"/>
      <c r="AF1326" s="146"/>
      <c r="AG1326" s="114"/>
      <c r="AH1326" s="144"/>
    </row>
    <row r="1327" spans="11:34" s="40" customFormat="1" ht="34.9" customHeight="1">
      <c r="K1327" s="152"/>
      <c r="T1327" s="146"/>
      <c r="U1327" s="146"/>
      <c r="V1327" s="146"/>
      <c r="W1327" s="146"/>
      <c r="X1327" s="146"/>
      <c r="Y1327" s="146"/>
      <c r="Z1327" s="146"/>
      <c r="AA1327" s="146"/>
      <c r="AB1327" s="146"/>
      <c r="AC1327" s="146"/>
      <c r="AD1327" s="146"/>
      <c r="AE1327" s="144"/>
      <c r="AF1327" s="146"/>
      <c r="AG1327" s="114"/>
      <c r="AH1327" s="144"/>
    </row>
    <row r="1328" spans="11:34" s="40" customFormat="1" ht="34.9" customHeight="1">
      <c r="K1328" s="152"/>
      <c r="T1328" s="146"/>
      <c r="U1328" s="146"/>
      <c r="V1328" s="146"/>
      <c r="W1328" s="146"/>
      <c r="X1328" s="146"/>
      <c r="Y1328" s="146"/>
      <c r="Z1328" s="146"/>
      <c r="AA1328" s="146"/>
      <c r="AB1328" s="146"/>
      <c r="AC1328" s="146"/>
      <c r="AD1328" s="146"/>
      <c r="AE1328" s="144"/>
      <c r="AF1328" s="146"/>
      <c r="AG1328" s="114"/>
      <c r="AH1328" s="144"/>
    </row>
    <row r="1329" spans="11:34" s="40" customFormat="1" ht="34.9" customHeight="1">
      <c r="K1329" s="152"/>
      <c r="T1329" s="146"/>
      <c r="U1329" s="146"/>
      <c r="V1329" s="146"/>
      <c r="W1329" s="146"/>
      <c r="X1329" s="146"/>
      <c r="Y1329" s="146"/>
      <c r="Z1329" s="146"/>
      <c r="AA1329" s="146"/>
      <c r="AB1329" s="146"/>
      <c r="AC1329" s="146"/>
      <c r="AD1329" s="146"/>
      <c r="AE1329" s="144"/>
      <c r="AF1329" s="146"/>
      <c r="AG1329" s="114"/>
      <c r="AH1329" s="144"/>
    </row>
    <row r="1330" spans="11:34" s="40" customFormat="1" ht="34.9" customHeight="1">
      <c r="K1330" s="152"/>
      <c r="T1330" s="146"/>
      <c r="U1330" s="146"/>
      <c r="V1330" s="146"/>
      <c r="W1330" s="146"/>
      <c r="X1330" s="146"/>
      <c r="Y1330" s="146"/>
      <c r="Z1330" s="146"/>
      <c r="AA1330" s="146"/>
      <c r="AB1330" s="146"/>
      <c r="AC1330" s="146"/>
      <c r="AD1330" s="146"/>
      <c r="AE1330" s="144"/>
      <c r="AF1330" s="146"/>
      <c r="AG1330" s="114"/>
      <c r="AH1330" s="144"/>
    </row>
    <row r="1331" spans="11:34" s="40" customFormat="1" ht="34.9" customHeight="1">
      <c r="K1331" s="152"/>
      <c r="T1331" s="146"/>
      <c r="U1331" s="146"/>
      <c r="V1331" s="146"/>
      <c r="W1331" s="146"/>
      <c r="X1331" s="146"/>
      <c r="Y1331" s="146"/>
      <c r="Z1331" s="146"/>
      <c r="AA1331" s="146"/>
      <c r="AB1331" s="146"/>
      <c r="AC1331" s="146"/>
      <c r="AD1331" s="146"/>
      <c r="AE1331" s="144"/>
      <c r="AF1331" s="146"/>
      <c r="AG1331" s="114"/>
      <c r="AH1331" s="144"/>
    </row>
    <row r="1332" spans="11:34" s="40" customFormat="1" ht="34.9" customHeight="1">
      <c r="K1332" s="152"/>
      <c r="T1332" s="146"/>
      <c r="U1332" s="146"/>
      <c r="V1332" s="146"/>
      <c r="W1332" s="146"/>
      <c r="X1332" s="146"/>
      <c r="Y1332" s="146"/>
      <c r="Z1332" s="146"/>
      <c r="AA1332" s="146"/>
      <c r="AB1332" s="146"/>
      <c r="AC1332" s="146"/>
      <c r="AD1332" s="146"/>
      <c r="AE1332" s="144"/>
      <c r="AF1332" s="146"/>
      <c r="AG1332" s="114"/>
      <c r="AH1332" s="144"/>
    </row>
    <row r="1333" spans="11:34" s="40" customFormat="1" ht="34.9" customHeight="1">
      <c r="K1333" s="152"/>
      <c r="T1333" s="146"/>
      <c r="U1333" s="146"/>
      <c r="V1333" s="146"/>
      <c r="W1333" s="146"/>
      <c r="X1333" s="146"/>
      <c r="Y1333" s="146"/>
      <c r="Z1333" s="146"/>
      <c r="AA1333" s="146"/>
      <c r="AB1333" s="146"/>
      <c r="AC1333" s="146"/>
      <c r="AD1333" s="146"/>
      <c r="AE1333" s="144"/>
      <c r="AF1333" s="146"/>
      <c r="AG1333" s="114"/>
      <c r="AH1333" s="144"/>
    </row>
    <row r="1334" spans="11:34" s="40" customFormat="1" ht="34.9" customHeight="1">
      <c r="K1334" s="152"/>
      <c r="T1334" s="146"/>
      <c r="U1334" s="146"/>
      <c r="V1334" s="146"/>
      <c r="W1334" s="146"/>
      <c r="X1334" s="146"/>
      <c r="Y1334" s="146"/>
      <c r="Z1334" s="146"/>
      <c r="AA1334" s="146"/>
      <c r="AB1334" s="146"/>
      <c r="AC1334" s="146"/>
      <c r="AD1334" s="146"/>
      <c r="AE1334" s="144"/>
      <c r="AF1334" s="146"/>
      <c r="AG1334" s="114"/>
      <c r="AH1334" s="144"/>
    </row>
    <row r="1335" spans="11:34" s="40" customFormat="1" ht="34.9" customHeight="1">
      <c r="K1335" s="152"/>
      <c r="T1335" s="146"/>
      <c r="U1335" s="146"/>
      <c r="V1335" s="146"/>
      <c r="W1335" s="146"/>
      <c r="X1335" s="146"/>
      <c r="Y1335" s="146"/>
      <c r="Z1335" s="146"/>
      <c r="AA1335" s="146"/>
      <c r="AB1335" s="146"/>
      <c r="AC1335" s="146"/>
      <c r="AD1335" s="146"/>
      <c r="AE1335" s="144"/>
      <c r="AF1335" s="146"/>
      <c r="AG1335" s="114"/>
      <c r="AH1335" s="144"/>
    </row>
    <row r="1336" spans="11:34" s="40" customFormat="1" ht="34.9" customHeight="1">
      <c r="K1336" s="152"/>
      <c r="T1336" s="146"/>
      <c r="U1336" s="146"/>
      <c r="V1336" s="146"/>
      <c r="W1336" s="146"/>
      <c r="X1336" s="146"/>
      <c r="Y1336" s="146"/>
      <c r="Z1336" s="146"/>
      <c r="AA1336" s="146"/>
      <c r="AB1336" s="146"/>
      <c r="AC1336" s="146"/>
      <c r="AD1336" s="146"/>
      <c r="AE1336" s="144"/>
      <c r="AF1336" s="146"/>
      <c r="AG1336" s="114"/>
      <c r="AH1336" s="144"/>
    </row>
    <row r="1337" spans="11:34" s="40" customFormat="1" ht="34.9" customHeight="1">
      <c r="K1337" s="152"/>
      <c r="T1337" s="146"/>
      <c r="U1337" s="146"/>
      <c r="V1337" s="146"/>
      <c r="W1337" s="146"/>
      <c r="X1337" s="146"/>
      <c r="Y1337" s="146"/>
      <c r="Z1337" s="146"/>
      <c r="AA1337" s="146"/>
      <c r="AB1337" s="146"/>
      <c r="AC1337" s="146"/>
      <c r="AD1337" s="146"/>
      <c r="AE1337" s="144"/>
      <c r="AF1337" s="146"/>
      <c r="AG1337" s="114"/>
      <c r="AH1337" s="144"/>
    </row>
    <row r="1338" spans="11:34" s="40" customFormat="1" ht="34.9" customHeight="1">
      <c r="K1338" s="152"/>
      <c r="T1338" s="146"/>
      <c r="U1338" s="146"/>
      <c r="V1338" s="146"/>
      <c r="W1338" s="146"/>
      <c r="X1338" s="146"/>
      <c r="Y1338" s="146"/>
      <c r="Z1338" s="146"/>
      <c r="AA1338" s="146"/>
      <c r="AB1338" s="146"/>
      <c r="AC1338" s="146"/>
      <c r="AD1338" s="146"/>
      <c r="AE1338" s="144"/>
      <c r="AF1338" s="146"/>
      <c r="AG1338" s="114"/>
      <c r="AH1338" s="144"/>
    </row>
    <row r="1339" spans="11:34" s="40" customFormat="1" ht="34.9" customHeight="1">
      <c r="K1339" s="152"/>
      <c r="T1339" s="146"/>
      <c r="U1339" s="146"/>
      <c r="V1339" s="146"/>
      <c r="W1339" s="146"/>
      <c r="X1339" s="146"/>
      <c r="Y1339" s="146"/>
      <c r="Z1339" s="146"/>
      <c r="AA1339" s="146"/>
      <c r="AB1339" s="146"/>
      <c r="AC1339" s="146"/>
      <c r="AD1339" s="146"/>
      <c r="AE1339" s="144"/>
      <c r="AF1339" s="146"/>
      <c r="AG1339" s="114"/>
      <c r="AH1339" s="144"/>
    </row>
    <row r="1340" spans="11:34" s="40" customFormat="1" ht="34.9" customHeight="1">
      <c r="K1340" s="152"/>
      <c r="T1340" s="146"/>
      <c r="U1340" s="146"/>
      <c r="V1340" s="146"/>
      <c r="W1340" s="146"/>
      <c r="X1340" s="146"/>
      <c r="Y1340" s="146"/>
      <c r="Z1340" s="146"/>
      <c r="AA1340" s="146"/>
      <c r="AB1340" s="146"/>
      <c r="AC1340" s="146"/>
      <c r="AD1340" s="146"/>
      <c r="AE1340" s="144"/>
      <c r="AF1340" s="146"/>
      <c r="AG1340" s="114"/>
      <c r="AH1340" s="144"/>
    </row>
    <row r="1341" spans="11:34" s="40" customFormat="1" ht="34.9" customHeight="1">
      <c r="K1341" s="152"/>
      <c r="T1341" s="146"/>
      <c r="U1341" s="146"/>
      <c r="V1341" s="146"/>
      <c r="W1341" s="146"/>
      <c r="X1341" s="146"/>
      <c r="Y1341" s="146"/>
      <c r="Z1341" s="146"/>
      <c r="AA1341" s="146"/>
      <c r="AB1341" s="146"/>
      <c r="AC1341" s="146"/>
      <c r="AD1341" s="146"/>
      <c r="AE1341" s="144"/>
      <c r="AF1341" s="146"/>
      <c r="AG1341" s="114"/>
      <c r="AH1341" s="144"/>
    </row>
    <row r="1342" spans="11:34" s="40" customFormat="1" ht="34.9" customHeight="1">
      <c r="K1342" s="152"/>
      <c r="T1342" s="146"/>
      <c r="U1342" s="146"/>
      <c r="V1342" s="146"/>
      <c r="W1342" s="146"/>
      <c r="X1342" s="146"/>
      <c r="Y1342" s="146"/>
      <c r="Z1342" s="146"/>
      <c r="AA1342" s="146"/>
      <c r="AB1342" s="146"/>
      <c r="AC1342" s="146"/>
      <c r="AD1342" s="146"/>
      <c r="AE1342" s="144"/>
      <c r="AF1342" s="146"/>
      <c r="AG1342" s="114"/>
      <c r="AH1342" s="144"/>
    </row>
    <row r="1343" spans="11:34" s="40" customFormat="1" ht="34.9" customHeight="1">
      <c r="K1343" s="152"/>
      <c r="T1343" s="146"/>
      <c r="U1343" s="146"/>
      <c r="V1343" s="146"/>
      <c r="W1343" s="146"/>
      <c r="X1343" s="146"/>
      <c r="Y1343" s="146"/>
      <c r="Z1343" s="146"/>
      <c r="AA1343" s="146"/>
      <c r="AB1343" s="146"/>
      <c r="AC1343" s="146"/>
      <c r="AD1343" s="146"/>
      <c r="AE1343" s="144"/>
      <c r="AF1343" s="146"/>
      <c r="AG1343" s="114"/>
      <c r="AH1343" s="144"/>
    </row>
    <row r="1344" spans="11:34" s="40" customFormat="1" ht="34.9" customHeight="1">
      <c r="K1344" s="152"/>
      <c r="T1344" s="146"/>
      <c r="U1344" s="146"/>
      <c r="V1344" s="146"/>
      <c r="W1344" s="146"/>
      <c r="X1344" s="146"/>
      <c r="Y1344" s="146"/>
      <c r="Z1344" s="146"/>
      <c r="AA1344" s="146"/>
      <c r="AB1344" s="146"/>
      <c r="AC1344" s="146"/>
      <c r="AD1344" s="146"/>
      <c r="AE1344" s="144"/>
      <c r="AF1344" s="146"/>
      <c r="AG1344" s="114"/>
      <c r="AH1344" s="144"/>
    </row>
    <row r="1345" spans="11:34" s="40" customFormat="1" ht="34.9" customHeight="1">
      <c r="K1345" s="152"/>
      <c r="T1345" s="146"/>
      <c r="U1345" s="146"/>
      <c r="V1345" s="146"/>
      <c r="W1345" s="146"/>
      <c r="X1345" s="146"/>
      <c r="Y1345" s="146"/>
      <c r="Z1345" s="146"/>
      <c r="AA1345" s="146"/>
      <c r="AB1345" s="146"/>
      <c r="AC1345" s="146"/>
      <c r="AD1345" s="146"/>
      <c r="AE1345" s="144"/>
      <c r="AF1345" s="146"/>
      <c r="AG1345" s="114"/>
      <c r="AH1345" s="144"/>
    </row>
    <row r="1346" spans="11:34" s="40" customFormat="1" ht="34.9" customHeight="1">
      <c r="K1346" s="152"/>
      <c r="T1346" s="146"/>
      <c r="U1346" s="146"/>
      <c r="V1346" s="146"/>
      <c r="W1346" s="146"/>
      <c r="X1346" s="146"/>
      <c r="Y1346" s="146"/>
      <c r="Z1346" s="146"/>
      <c r="AA1346" s="146"/>
      <c r="AB1346" s="146"/>
      <c r="AC1346" s="146"/>
      <c r="AD1346" s="146"/>
      <c r="AE1346" s="144"/>
      <c r="AF1346" s="146"/>
      <c r="AG1346" s="114"/>
      <c r="AH1346" s="144"/>
    </row>
    <row r="1347" spans="11:34" s="40" customFormat="1" ht="34.9" customHeight="1">
      <c r="K1347" s="152"/>
      <c r="T1347" s="146"/>
      <c r="U1347" s="146"/>
      <c r="V1347" s="146"/>
      <c r="W1347" s="146"/>
      <c r="X1347" s="146"/>
      <c r="Y1347" s="146"/>
      <c r="Z1347" s="146"/>
      <c r="AA1347" s="146"/>
      <c r="AB1347" s="146"/>
      <c r="AC1347" s="146"/>
      <c r="AD1347" s="146"/>
      <c r="AE1347" s="144"/>
      <c r="AF1347" s="146"/>
      <c r="AG1347" s="114"/>
      <c r="AH1347" s="144"/>
    </row>
    <row r="1348" spans="11:34" s="40" customFormat="1" ht="34.9" customHeight="1">
      <c r="K1348" s="152"/>
      <c r="T1348" s="146"/>
      <c r="U1348" s="146"/>
      <c r="V1348" s="146"/>
      <c r="W1348" s="146"/>
      <c r="X1348" s="146"/>
      <c r="Y1348" s="146"/>
      <c r="Z1348" s="146"/>
      <c r="AA1348" s="146"/>
      <c r="AB1348" s="146"/>
      <c r="AC1348" s="146"/>
      <c r="AD1348" s="146"/>
      <c r="AE1348" s="144"/>
      <c r="AF1348" s="146"/>
      <c r="AG1348" s="114"/>
      <c r="AH1348" s="144"/>
    </row>
    <row r="1349" spans="11:34" s="40" customFormat="1" ht="34.9" customHeight="1">
      <c r="K1349" s="152"/>
      <c r="T1349" s="146"/>
      <c r="U1349" s="146"/>
      <c r="V1349" s="146"/>
      <c r="W1349" s="146"/>
      <c r="X1349" s="146"/>
      <c r="Y1349" s="146"/>
      <c r="Z1349" s="146"/>
      <c r="AA1349" s="146"/>
      <c r="AB1349" s="146"/>
      <c r="AC1349" s="146"/>
      <c r="AD1349" s="146"/>
      <c r="AE1349" s="144"/>
      <c r="AF1349" s="146"/>
      <c r="AG1349" s="114"/>
      <c r="AH1349" s="144"/>
    </row>
    <row r="1350" spans="11:34" s="40" customFormat="1" ht="34.9" customHeight="1">
      <c r="K1350" s="152"/>
      <c r="T1350" s="146"/>
      <c r="U1350" s="146"/>
      <c r="V1350" s="146"/>
      <c r="W1350" s="146"/>
      <c r="X1350" s="146"/>
      <c r="Y1350" s="146"/>
      <c r="Z1350" s="146"/>
      <c r="AA1350" s="146"/>
      <c r="AB1350" s="146"/>
      <c r="AC1350" s="146"/>
      <c r="AD1350" s="146"/>
      <c r="AE1350" s="144"/>
      <c r="AF1350" s="146"/>
      <c r="AG1350" s="114"/>
      <c r="AH1350" s="144"/>
    </row>
    <row r="1351" spans="11:34" s="40" customFormat="1" ht="34.9" customHeight="1">
      <c r="K1351" s="152"/>
      <c r="T1351" s="146"/>
      <c r="U1351" s="146"/>
      <c r="V1351" s="146"/>
      <c r="W1351" s="146"/>
      <c r="X1351" s="146"/>
      <c r="Y1351" s="146"/>
      <c r="Z1351" s="146"/>
      <c r="AA1351" s="146"/>
      <c r="AB1351" s="146"/>
      <c r="AC1351" s="146"/>
      <c r="AD1351" s="146"/>
      <c r="AE1351" s="144"/>
      <c r="AF1351" s="146"/>
      <c r="AG1351" s="114"/>
      <c r="AH1351" s="144"/>
    </row>
    <row r="1352" spans="11:34" s="40" customFormat="1" ht="34.9" customHeight="1">
      <c r="K1352" s="152"/>
      <c r="T1352" s="146"/>
      <c r="U1352" s="146"/>
      <c r="V1352" s="146"/>
      <c r="W1352" s="146"/>
      <c r="X1352" s="146"/>
      <c r="Y1352" s="146"/>
      <c r="Z1352" s="146"/>
      <c r="AA1352" s="146"/>
      <c r="AB1352" s="146"/>
      <c r="AC1352" s="146"/>
      <c r="AD1352" s="146"/>
      <c r="AE1352" s="144"/>
      <c r="AF1352" s="146"/>
      <c r="AG1352" s="114"/>
      <c r="AH1352" s="144"/>
    </row>
    <row r="1353" spans="11:34" s="40" customFormat="1" ht="34.9" customHeight="1">
      <c r="K1353" s="152"/>
      <c r="T1353" s="146"/>
      <c r="U1353" s="146"/>
      <c r="V1353" s="146"/>
      <c r="W1353" s="146"/>
      <c r="X1353" s="146"/>
      <c r="Y1353" s="146"/>
      <c r="Z1353" s="146"/>
      <c r="AA1353" s="146"/>
      <c r="AB1353" s="146"/>
      <c r="AC1353" s="146"/>
      <c r="AD1353" s="146"/>
      <c r="AE1353" s="144"/>
      <c r="AF1353" s="146"/>
      <c r="AG1353" s="114"/>
      <c r="AH1353" s="144"/>
    </row>
    <row r="1354" spans="11:34" s="40" customFormat="1" ht="34.9" customHeight="1">
      <c r="K1354" s="152"/>
      <c r="T1354" s="146"/>
      <c r="U1354" s="146"/>
      <c r="V1354" s="146"/>
      <c r="W1354" s="146"/>
      <c r="X1354" s="146"/>
      <c r="Y1354" s="146"/>
      <c r="Z1354" s="146"/>
      <c r="AA1354" s="146"/>
      <c r="AB1354" s="146"/>
      <c r="AC1354" s="146"/>
      <c r="AD1354" s="146"/>
      <c r="AE1354" s="144"/>
      <c r="AF1354" s="146"/>
      <c r="AG1354" s="114"/>
      <c r="AH1354" s="144"/>
    </row>
    <row r="1355" spans="11:34" s="40" customFormat="1" ht="34.9" customHeight="1">
      <c r="K1355" s="152"/>
      <c r="T1355" s="146"/>
      <c r="U1355" s="146"/>
      <c r="V1355" s="146"/>
      <c r="W1355" s="146"/>
      <c r="X1355" s="146"/>
      <c r="Y1355" s="146"/>
      <c r="Z1355" s="146"/>
      <c r="AA1355" s="146"/>
      <c r="AB1355" s="146"/>
      <c r="AC1355" s="146"/>
      <c r="AD1355" s="146"/>
      <c r="AE1355" s="144"/>
      <c r="AF1355" s="146"/>
      <c r="AG1355" s="114"/>
      <c r="AH1355" s="144"/>
    </row>
    <row r="1356" spans="11:34" s="40" customFormat="1" ht="34.9" customHeight="1">
      <c r="K1356" s="152"/>
      <c r="T1356" s="146"/>
      <c r="U1356" s="146"/>
      <c r="V1356" s="146"/>
      <c r="W1356" s="146"/>
      <c r="X1356" s="146"/>
      <c r="Y1356" s="146"/>
      <c r="Z1356" s="146"/>
      <c r="AA1356" s="146"/>
      <c r="AB1356" s="146"/>
      <c r="AC1356" s="146"/>
      <c r="AD1356" s="146"/>
      <c r="AE1356" s="144"/>
      <c r="AF1356" s="146"/>
      <c r="AG1356" s="114"/>
      <c r="AH1356" s="144"/>
    </row>
    <row r="1357" spans="11:34" s="40" customFormat="1" ht="34.9" customHeight="1">
      <c r="K1357" s="152"/>
      <c r="T1357" s="146"/>
      <c r="U1357" s="146"/>
      <c r="V1357" s="146"/>
      <c r="W1357" s="146"/>
      <c r="X1357" s="146"/>
      <c r="Y1357" s="146"/>
      <c r="Z1357" s="146"/>
      <c r="AA1357" s="146"/>
      <c r="AB1357" s="146"/>
      <c r="AC1357" s="146"/>
      <c r="AD1357" s="146"/>
      <c r="AE1357" s="144"/>
      <c r="AF1357" s="146"/>
      <c r="AG1357" s="114"/>
      <c r="AH1357" s="144"/>
    </row>
    <row r="1358" spans="11:34" s="40" customFormat="1" ht="34.9" customHeight="1">
      <c r="K1358" s="152"/>
      <c r="T1358" s="146"/>
      <c r="U1358" s="146"/>
      <c r="V1358" s="146"/>
      <c r="W1358" s="146"/>
      <c r="X1358" s="146"/>
      <c r="Y1358" s="146"/>
      <c r="Z1358" s="146"/>
      <c r="AA1358" s="146"/>
      <c r="AB1358" s="146"/>
      <c r="AC1358" s="146"/>
      <c r="AD1358" s="146"/>
      <c r="AE1358" s="144"/>
      <c r="AF1358" s="146"/>
      <c r="AG1358" s="114"/>
      <c r="AH1358" s="144"/>
    </row>
    <row r="1359" spans="11:34" s="40" customFormat="1" ht="34.9" customHeight="1">
      <c r="K1359" s="152"/>
      <c r="T1359" s="146"/>
      <c r="U1359" s="146"/>
      <c r="V1359" s="146"/>
      <c r="W1359" s="146"/>
      <c r="X1359" s="146"/>
      <c r="Y1359" s="146"/>
      <c r="Z1359" s="146"/>
      <c r="AA1359" s="146"/>
      <c r="AB1359" s="146"/>
      <c r="AC1359" s="146"/>
      <c r="AD1359" s="146"/>
      <c r="AE1359" s="144"/>
      <c r="AF1359" s="146"/>
      <c r="AG1359" s="114"/>
      <c r="AH1359" s="144"/>
    </row>
    <row r="1360" spans="11:34" s="40" customFormat="1" ht="34.9" customHeight="1">
      <c r="K1360" s="152"/>
      <c r="T1360" s="146"/>
      <c r="U1360" s="146"/>
      <c r="V1360" s="146"/>
      <c r="W1360" s="146"/>
      <c r="X1360" s="146"/>
      <c r="Y1360" s="146"/>
      <c r="Z1360" s="146"/>
      <c r="AA1360" s="146"/>
      <c r="AB1360" s="146"/>
      <c r="AC1360" s="146"/>
      <c r="AD1360" s="146"/>
      <c r="AE1360" s="144"/>
      <c r="AF1360" s="146"/>
      <c r="AG1360" s="114"/>
      <c r="AH1360" s="144"/>
    </row>
    <row r="1361" spans="11:34" s="40" customFormat="1" ht="34.9" customHeight="1">
      <c r="K1361" s="152"/>
      <c r="T1361" s="146"/>
      <c r="U1361" s="146"/>
      <c r="V1361" s="146"/>
      <c r="W1361" s="146"/>
      <c r="X1361" s="146"/>
      <c r="Y1361" s="146"/>
      <c r="Z1361" s="146"/>
      <c r="AA1361" s="146"/>
      <c r="AB1361" s="146"/>
      <c r="AC1361" s="146"/>
      <c r="AD1361" s="146"/>
      <c r="AE1361" s="144"/>
      <c r="AF1361" s="146"/>
      <c r="AG1361" s="114"/>
      <c r="AH1361" s="144"/>
    </row>
    <row r="1362" spans="11:34" s="40" customFormat="1" ht="34.9" customHeight="1">
      <c r="K1362" s="152"/>
      <c r="T1362" s="146"/>
      <c r="U1362" s="146"/>
      <c r="V1362" s="146"/>
      <c r="W1362" s="146"/>
      <c r="X1362" s="146"/>
      <c r="Y1362" s="146"/>
      <c r="Z1362" s="146"/>
      <c r="AA1362" s="146"/>
      <c r="AB1362" s="146"/>
      <c r="AC1362" s="146"/>
      <c r="AD1362" s="146"/>
      <c r="AE1362" s="144"/>
      <c r="AF1362" s="146"/>
      <c r="AG1362" s="114"/>
      <c r="AH1362" s="144"/>
    </row>
    <row r="1363" spans="11:34" s="40" customFormat="1" ht="34.9" customHeight="1">
      <c r="K1363" s="152"/>
      <c r="T1363" s="146"/>
      <c r="U1363" s="146"/>
      <c r="V1363" s="146"/>
      <c r="W1363" s="146"/>
      <c r="X1363" s="146"/>
      <c r="Y1363" s="146"/>
      <c r="Z1363" s="146"/>
      <c r="AA1363" s="146"/>
      <c r="AB1363" s="146"/>
      <c r="AC1363" s="146"/>
      <c r="AD1363" s="146"/>
      <c r="AE1363" s="144"/>
      <c r="AF1363" s="146"/>
      <c r="AG1363" s="114"/>
      <c r="AH1363" s="144"/>
    </row>
    <row r="1364" spans="11:34" s="40" customFormat="1" ht="34.9" customHeight="1">
      <c r="K1364" s="152"/>
      <c r="T1364" s="146"/>
      <c r="U1364" s="146"/>
      <c r="V1364" s="146"/>
      <c r="W1364" s="146"/>
      <c r="X1364" s="146"/>
      <c r="Y1364" s="146"/>
      <c r="Z1364" s="146"/>
      <c r="AA1364" s="146"/>
      <c r="AB1364" s="146"/>
      <c r="AC1364" s="146"/>
      <c r="AD1364" s="146"/>
      <c r="AE1364" s="144"/>
      <c r="AF1364" s="146"/>
      <c r="AG1364" s="114"/>
      <c r="AH1364" s="144"/>
    </row>
    <row r="1365" spans="11:34" s="40" customFormat="1" ht="34.9" customHeight="1">
      <c r="K1365" s="152"/>
      <c r="T1365" s="146"/>
      <c r="U1365" s="146"/>
      <c r="V1365" s="146"/>
      <c r="W1365" s="146"/>
      <c r="X1365" s="146"/>
      <c r="Y1365" s="146"/>
      <c r="Z1365" s="146"/>
      <c r="AA1365" s="146"/>
      <c r="AB1365" s="146"/>
      <c r="AC1365" s="146"/>
      <c r="AD1365" s="146"/>
      <c r="AE1365" s="144"/>
      <c r="AF1365" s="146"/>
      <c r="AG1365" s="114"/>
      <c r="AH1365" s="144"/>
    </row>
    <row r="1366" spans="11:34" s="40" customFormat="1" ht="34.9" customHeight="1">
      <c r="K1366" s="152"/>
      <c r="T1366" s="146"/>
      <c r="U1366" s="146"/>
      <c r="V1366" s="146"/>
      <c r="W1366" s="146"/>
      <c r="X1366" s="146"/>
      <c r="Y1366" s="146"/>
      <c r="Z1366" s="146"/>
      <c r="AA1366" s="146"/>
      <c r="AB1366" s="146"/>
      <c r="AC1366" s="146"/>
      <c r="AD1366" s="146"/>
      <c r="AE1366" s="144"/>
      <c r="AF1366" s="146"/>
      <c r="AG1366" s="114"/>
      <c r="AH1366" s="144"/>
    </row>
    <row r="1367" spans="11:34" s="40" customFormat="1" ht="34.9" customHeight="1">
      <c r="K1367" s="152"/>
      <c r="T1367" s="146"/>
      <c r="U1367" s="146"/>
      <c r="V1367" s="146"/>
      <c r="W1367" s="146"/>
      <c r="X1367" s="146"/>
      <c r="Y1367" s="146"/>
      <c r="Z1367" s="146"/>
      <c r="AA1367" s="146"/>
      <c r="AB1367" s="146"/>
      <c r="AC1367" s="146"/>
      <c r="AD1367" s="146"/>
      <c r="AE1367" s="144"/>
      <c r="AF1367" s="146"/>
      <c r="AG1367" s="114"/>
      <c r="AH1367" s="144"/>
    </row>
    <row r="1368" spans="11:34" s="40" customFormat="1" ht="34.9" customHeight="1">
      <c r="K1368" s="152"/>
      <c r="T1368" s="146"/>
      <c r="U1368" s="146"/>
      <c r="V1368" s="146"/>
      <c r="W1368" s="146"/>
      <c r="X1368" s="146"/>
      <c r="Y1368" s="146"/>
      <c r="Z1368" s="146"/>
      <c r="AA1368" s="146"/>
      <c r="AB1368" s="146"/>
      <c r="AC1368" s="146"/>
      <c r="AD1368" s="146"/>
      <c r="AE1368" s="144"/>
      <c r="AF1368" s="146"/>
      <c r="AG1368" s="114"/>
      <c r="AH1368" s="144"/>
    </row>
    <row r="1369" spans="11:34" s="40" customFormat="1" ht="34.9" customHeight="1">
      <c r="K1369" s="152"/>
      <c r="T1369" s="146"/>
      <c r="U1369" s="146"/>
      <c r="V1369" s="146"/>
      <c r="W1369" s="146"/>
      <c r="X1369" s="146"/>
      <c r="Y1369" s="146"/>
      <c r="Z1369" s="146"/>
      <c r="AA1369" s="146"/>
      <c r="AB1369" s="146"/>
      <c r="AC1369" s="146"/>
      <c r="AD1369" s="146"/>
      <c r="AE1369" s="144"/>
      <c r="AF1369" s="146"/>
      <c r="AG1369" s="114"/>
      <c r="AH1369" s="144"/>
    </row>
    <row r="1370" spans="11:34" s="40" customFormat="1" ht="34.9" customHeight="1">
      <c r="K1370" s="152"/>
      <c r="T1370" s="146"/>
      <c r="U1370" s="146"/>
      <c r="V1370" s="146"/>
      <c r="W1370" s="146"/>
      <c r="X1370" s="146"/>
      <c r="Y1370" s="146"/>
      <c r="Z1370" s="146"/>
      <c r="AA1370" s="146"/>
      <c r="AB1370" s="146"/>
      <c r="AC1370" s="146"/>
      <c r="AD1370" s="146"/>
      <c r="AE1370" s="144"/>
      <c r="AF1370" s="146"/>
      <c r="AG1370" s="114"/>
      <c r="AH1370" s="144"/>
    </row>
    <row r="1371" spans="11:34" s="40" customFormat="1" ht="34.9" customHeight="1">
      <c r="K1371" s="152"/>
      <c r="T1371" s="146"/>
      <c r="U1371" s="146"/>
      <c r="V1371" s="146"/>
      <c r="W1371" s="146"/>
      <c r="X1371" s="146"/>
      <c r="Y1371" s="146"/>
      <c r="Z1371" s="146"/>
      <c r="AA1371" s="146"/>
      <c r="AB1371" s="146"/>
      <c r="AC1371" s="146"/>
      <c r="AD1371" s="146"/>
      <c r="AE1371" s="144"/>
      <c r="AF1371" s="146"/>
      <c r="AG1371" s="114"/>
      <c r="AH1371" s="144"/>
    </row>
    <row r="1372" spans="11:34" s="40" customFormat="1" ht="34.9" customHeight="1">
      <c r="K1372" s="152"/>
      <c r="T1372" s="146"/>
      <c r="U1372" s="146"/>
      <c r="V1372" s="146"/>
      <c r="W1372" s="146"/>
      <c r="X1372" s="146"/>
      <c r="Y1372" s="146"/>
      <c r="Z1372" s="146"/>
      <c r="AA1372" s="146"/>
      <c r="AB1372" s="146"/>
      <c r="AC1372" s="146"/>
      <c r="AD1372" s="146"/>
      <c r="AE1372" s="144"/>
      <c r="AF1372" s="146"/>
      <c r="AG1372" s="114"/>
      <c r="AH1372" s="144"/>
    </row>
    <row r="1373" spans="11:34" s="40" customFormat="1" ht="34.9" customHeight="1">
      <c r="K1373" s="152"/>
      <c r="T1373" s="146"/>
      <c r="U1373" s="146"/>
      <c r="V1373" s="146"/>
      <c r="W1373" s="146"/>
      <c r="X1373" s="146"/>
      <c r="Y1373" s="146"/>
      <c r="Z1373" s="146"/>
      <c r="AA1373" s="146"/>
      <c r="AB1373" s="146"/>
      <c r="AC1373" s="146"/>
      <c r="AD1373" s="146"/>
      <c r="AE1373" s="144"/>
      <c r="AF1373" s="146"/>
      <c r="AG1373" s="114"/>
      <c r="AH1373" s="144"/>
    </row>
    <row r="1374" spans="11:34" s="40" customFormat="1" ht="34.9" customHeight="1">
      <c r="K1374" s="152"/>
      <c r="T1374" s="146"/>
      <c r="U1374" s="146"/>
      <c r="V1374" s="146"/>
      <c r="W1374" s="146"/>
      <c r="X1374" s="146"/>
      <c r="Y1374" s="146"/>
      <c r="Z1374" s="146"/>
      <c r="AA1374" s="146"/>
      <c r="AB1374" s="146"/>
      <c r="AC1374" s="146"/>
      <c r="AD1374" s="146"/>
      <c r="AE1374" s="144"/>
      <c r="AF1374" s="146"/>
      <c r="AG1374" s="114"/>
      <c r="AH1374" s="144"/>
    </row>
    <row r="1375" spans="11:34" s="40" customFormat="1" ht="34.9" customHeight="1">
      <c r="K1375" s="152"/>
      <c r="T1375" s="146"/>
      <c r="U1375" s="146"/>
      <c r="V1375" s="146"/>
      <c r="W1375" s="146"/>
      <c r="X1375" s="146"/>
      <c r="Y1375" s="146"/>
      <c r="Z1375" s="146"/>
      <c r="AA1375" s="146"/>
      <c r="AB1375" s="146"/>
      <c r="AC1375" s="146"/>
      <c r="AD1375" s="146"/>
      <c r="AE1375" s="144"/>
      <c r="AF1375" s="146"/>
      <c r="AG1375" s="114"/>
      <c r="AH1375" s="144"/>
    </row>
    <row r="1376" spans="11:34" s="40" customFormat="1" ht="34.9" customHeight="1">
      <c r="K1376" s="152"/>
      <c r="T1376" s="146"/>
      <c r="U1376" s="146"/>
      <c r="V1376" s="146"/>
      <c r="W1376" s="146"/>
      <c r="X1376" s="146"/>
      <c r="Y1376" s="146"/>
      <c r="Z1376" s="146"/>
      <c r="AA1376" s="146"/>
      <c r="AB1376" s="146"/>
      <c r="AC1376" s="146"/>
      <c r="AD1376" s="146"/>
      <c r="AE1376" s="144"/>
      <c r="AF1376" s="146"/>
      <c r="AG1376" s="114"/>
      <c r="AH1376" s="144"/>
    </row>
    <row r="1377" spans="11:34" s="40" customFormat="1" ht="34.9" customHeight="1">
      <c r="K1377" s="152"/>
      <c r="T1377" s="146"/>
      <c r="U1377" s="146"/>
      <c r="V1377" s="146"/>
      <c r="W1377" s="146"/>
      <c r="X1377" s="146"/>
      <c r="Y1377" s="146"/>
      <c r="Z1377" s="146"/>
      <c r="AA1377" s="146"/>
      <c r="AB1377" s="146"/>
      <c r="AC1377" s="146"/>
      <c r="AD1377" s="146"/>
      <c r="AE1377" s="144"/>
      <c r="AF1377" s="146"/>
      <c r="AG1377" s="114"/>
      <c r="AH1377" s="144"/>
    </row>
    <row r="1378" spans="11:34" s="40" customFormat="1" ht="34.9" customHeight="1">
      <c r="K1378" s="152"/>
      <c r="T1378" s="146"/>
      <c r="U1378" s="146"/>
      <c r="V1378" s="146"/>
      <c r="W1378" s="146"/>
      <c r="X1378" s="146"/>
      <c r="Y1378" s="146"/>
      <c r="Z1378" s="146"/>
      <c r="AA1378" s="146"/>
      <c r="AB1378" s="146"/>
      <c r="AC1378" s="146"/>
      <c r="AD1378" s="146"/>
      <c r="AE1378" s="144"/>
      <c r="AF1378" s="146"/>
      <c r="AG1378" s="114"/>
      <c r="AH1378" s="144"/>
    </row>
    <row r="1379" spans="11:34" s="40" customFormat="1" ht="34.9" customHeight="1">
      <c r="K1379" s="152"/>
      <c r="T1379" s="146"/>
      <c r="U1379" s="146"/>
      <c r="V1379" s="146"/>
      <c r="W1379" s="146"/>
      <c r="X1379" s="146"/>
      <c r="Y1379" s="146"/>
      <c r="Z1379" s="146"/>
      <c r="AA1379" s="146"/>
      <c r="AB1379" s="146"/>
      <c r="AC1379" s="146"/>
      <c r="AD1379" s="146"/>
      <c r="AE1379" s="144"/>
      <c r="AF1379" s="146"/>
      <c r="AG1379" s="114"/>
      <c r="AH1379" s="144"/>
    </row>
    <row r="1380" spans="11:34" s="40" customFormat="1" ht="34.9" customHeight="1">
      <c r="K1380" s="152"/>
      <c r="T1380" s="146"/>
      <c r="U1380" s="146"/>
      <c r="V1380" s="146"/>
      <c r="W1380" s="146"/>
      <c r="X1380" s="146"/>
      <c r="Y1380" s="146"/>
      <c r="Z1380" s="146"/>
      <c r="AA1380" s="146"/>
      <c r="AB1380" s="146"/>
      <c r="AC1380" s="146"/>
      <c r="AD1380" s="146"/>
      <c r="AE1380" s="144"/>
      <c r="AF1380" s="146"/>
      <c r="AG1380" s="114"/>
      <c r="AH1380" s="144"/>
    </row>
    <row r="1381" spans="11:34" s="40" customFormat="1" ht="34.9" customHeight="1">
      <c r="K1381" s="152"/>
      <c r="T1381" s="146"/>
      <c r="U1381" s="146"/>
      <c r="V1381" s="146"/>
      <c r="W1381" s="146"/>
      <c r="X1381" s="146"/>
      <c r="Y1381" s="146"/>
      <c r="Z1381" s="146"/>
      <c r="AA1381" s="146"/>
      <c r="AB1381" s="146"/>
      <c r="AC1381" s="146"/>
      <c r="AD1381" s="146"/>
      <c r="AE1381" s="144"/>
      <c r="AF1381" s="146"/>
      <c r="AG1381" s="114"/>
      <c r="AH1381" s="144"/>
    </row>
    <row r="1382" spans="11:34" s="40" customFormat="1" ht="34.9" customHeight="1">
      <c r="K1382" s="152"/>
      <c r="T1382" s="146"/>
      <c r="U1382" s="146"/>
      <c r="V1382" s="146"/>
      <c r="W1382" s="146"/>
      <c r="X1382" s="146"/>
      <c r="Y1382" s="146"/>
      <c r="Z1382" s="146"/>
      <c r="AA1382" s="146"/>
      <c r="AB1382" s="146"/>
      <c r="AC1382" s="146"/>
      <c r="AD1382" s="146"/>
      <c r="AE1382" s="144"/>
      <c r="AF1382" s="146"/>
      <c r="AG1382" s="114"/>
      <c r="AH1382" s="144"/>
    </row>
    <row r="1383" spans="11:34" s="40" customFormat="1" ht="34.9" customHeight="1">
      <c r="K1383" s="152"/>
      <c r="T1383" s="146"/>
      <c r="U1383" s="146"/>
      <c r="V1383" s="146"/>
      <c r="W1383" s="146"/>
      <c r="X1383" s="146"/>
      <c r="Y1383" s="146"/>
      <c r="Z1383" s="146"/>
      <c r="AA1383" s="146"/>
      <c r="AB1383" s="146"/>
      <c r="AC1383" s="146"/>
      <c r="AD1383" s="146"/>
      <c r="AE1383" s="144"/>
      <c r="AF1383" s="146"/>
      <c r="AG1383" s="114"/>
      <c r="AH1383" s="144"/>
    </row>
    <row r="1384" spans="11:34" s="40" customFormat="1" ht="34.9" customHeight="1">
      <c r="K1384" s="152"/>
      <c r="T1384" s="146"/>
      <c r="U1384" s="146"/>
      <c r="V1384" s="146"/>
      <c r="W1384" s="146"/>
      <c r="X1384" s="146"/>
      <c r="Y1384" s="146"/>
      <c r="Z1384" s="146"/>
      <c r="AA1384" s="146"/>
      <c r="AB1384" s="146"/>
      <c r="AC1384" s="146"/>
      <c r="AD1384" s="146"/>
      <c r="AE1384" s="144"/>
      <c r="AF1384" s="146"/>
      <c r="AG1384" s="114"/>
      <c r="AH1384" s="144"/>
    </row>
    <row r="1385" spans="11:34" s="40" customFormat="1" ht="34.9" customHeight="1">
      <c r="K1385" s="152"/>
      <c r="T1385" s="146"/>
      <c r="U1385" s="146"/>
      <c r="V1385" s="146"/>
      <c r="W1385" s="146"/>
      <c r="X1385" s="146"/>
      <c r="Y1385" s="146"/>
      <c r="Z1385" s="146"/>
      <c r="AA1385" s="146"/>
      <c r="AB1385" s="146"/>
      <c r="AC1385" s="146"/>
      <c r="AD1385" s="146"/>
      <c r="AE1385" s="144"/>
      <c r="AF1385" s="146"/>
      <c r="AG1385" s="114"/>
      <c r="AH1385" s="144"/>
    </row>
    <row r="1386" spans="11:34" s="40" customFormat="1" ht="34.9" customHeight="1">
      <c r="K1386" s="152"/>
      <c r="T1386" s="146"/>
      <c r="U1386" s="146"/>
      <c r="V1386" s="146"/>
      <c r="W1386" s="146"/>
      <c r="X1386" s="146"/>
      <c r="Y1386" s="146"/>
      <c r="Z1386" s="146"/>
      <c r="AA1386" s="146"/>
      <c r="AB1386" s="146"/>
      <c r="AC1386" s="146"/>
      <c r="AD1386" s="146"/>
      <c r="AE1386" s="144"/>
      <c r="AF1386" s="146"/>
      <c r="AG1386" s="114"/>
      <c r="AH1386" s="144"/>
    </row>
    <row r="1387" spans="11:34" s="40" customFormat="1" ht="34.9" customHeight="1">
      <c r="K1387" s="152"/>
      <c r="T1387" s="146"/>
      <c r="U1387" s="146"/>
      <c r="V1387" s="146"/>
      <c r="W1387" s="146"/>
      <c r="X1387" s="146"/>
      <c r="Y1387" s="146"/>
      <c r="Z1387" s="146"/>
      <c r="AA1387" s="146"/>
      <c r="AB1387" s="146"/>
      <c r="AC1387" s="146"/>
      <c r="AD1387" s="146"/>
      <c r="AE1387" s="144"/>
      <c r="AF1387" s="146"/>
      <c r="AG1387" s="114"/>
      <c r="AH1387" s="144"/>
    </row>
    <row r="1388" spans="11:34" s="40" customFormat="1" ht="34.9" customHeight="1">
      <c r="K1388" s="152"/>
      <c r="T1388" s="146"/>
      <c r="U1388" s="146"/>
      <c r="V1388" s="146"/>
      <c r="W1388" s="146"/>
      <c r="X1388" s="146"/>
      <c r="Y1388" s="146"/>
      <c r="Z1388" s="146"/>
      <c r="AA1388" s="146"/>
      <c r="AB1388" s="146"/>
      <c r="AC1388" s="146"/>
      <c r="AD1388" s="146"/>
      <c r="AE1388" s="144"/>
      <c r="AF1388" s="146"/>
      <c r="AG1388" s="114"/>
      <c r="AH1388" s="144"/>
    </row>
    <row r="1389" spans="11:34" s="40" customFormat="1" ht="34.9" customHeight="1">
      <c r="K1389" s="152"/>
      <c r="T1389" s="146"/>
      <c r="U1389" s="146"/>
      <c r="V1389" s="146"/>
      <c r="W1389" s="146"/>
      <c r="X1389" s="146"/>
      <c r="Y1389" s="146"/>
      <c r="Z1389" s="146"/>
      <c r="AA1389" s="146"/>
      <c r="AB1389" s="146"/>
      <c r="AC1389" s="146"/>
      <c r="AD1389" s="146"/>
      <c r="AE1389" s="144"/>
      <c r="AF1389" s="146"/>
      <c r="AG1389" s="114"/>
      <c r="AH1389" s="144"/>
    </row>
    <row r="1390" spans="11:34" s="40" customFormat="1" ht="34.9" customHeight="1">
      <c r="K1390" s="152"/>
      <c r="T1390" s="146"/>
      <c r="U1390" s="146"/>
      <c r="V1390" s="146"/>
      <c r="W1390" s="146"/>
      <c r="X1390" s="146"/>
      <c r="Y1390" s="146"/>
      <c r="Z1390" s="146"/>
      <c r="AA1390" s="146"/>
      <c r="AB1390" s="146"/>
      <c r="AC1390" s="146"/>
      <c r="AD1390" s="146"/>
      <c r="AE1390" s="144"/>
      <c r="AF1390" s="146"/>
      <c r="AG1390" s="114"/>
      <c r="AH1390" s="144"/>
    </row>
    <row r="1391" spans="11:34" s="40" customFormat="1" ht="34.9" customHeight="1">
      <c r="K1391" s="152"/>
      <c r="T1391" s="146"/>
      <c r="U1391" s="146"/>
      <c r="V1391" s="146"/>
      <c r="W1391" s="146"/>
      <c r="X1391" s="146"/>
      <c r="Y1391" s="146"/>
      <c r="Z1391" s="146"/>
      <c r="AA1391" s="146"/>
      <c r="AB1391" s="146"/>
      <c r="AC1391" s="146"/>
      <c r="AD1391" s="146"/>
      <c r="AE1391" s="144"/>
      <c r="AF1391" s="146"/>
      <c r="AG1391" s="114"/>
      <c r="AH1391" s="144"/>
    </row>
    <row r="1392" spans="11:34" s="40" customFormat="1" ht="34.9" customHeight="1">
      <c r="K1392" s="152"/>
      <c r="T1392" s="146"/>
      <c r="U1392" s="146"/>
      <c r="V1392" s="146"/>
      <c r="W1392" s="146"/>
      <c r="X1392" s="146"/>
      <c r="Y1392" s="146"/>
      <c r="Z1392" s="146"/>
      <c r="AA1392" s="146"/>
      <c r="AB1392" s="146"/>
      <c r="AC1392" s="146"/>
      <c r="AD1392" s="146"/>
      <c r="AE1392" s="144"/>
      <c r="AF1392" s="146"/>
      <c r="AG1392" s="114"/>
      <c r="AH1392" s="144"/>
    </row>
    <row r="1393" spans="11:34" s="40" customFormat="1" ht="34.9" customHeight="1">
      <c r="K1393" s="152"/>
      <c r="T1393" s="146"/>
      <c r="U1393" s="146"/>
      <c r="V1393" s="146"/>
      <c r="W1393" s="146"/>
      <c r="X1393" s="146"/>
      <c r="Y1393" s="146"/>
      <c r="Z1393" s="146"/>
      <c r="AA1393" s="146"/>
      <c r="AB1393" s="146"/>
      <c r="AC1393" s="146"/>
      <c r="AD1393" s="146"/>
      <c r="AE1393" s="144"/>
      <c r="AF1393" s="146"/>
      <c r="AG1393" s="114"/>
      <c r="AH1393" s="144"/>
    </row>
    <row r="1394" spans="11:34" s="40" customFormat="1" ht="34.9" customHeight="1">
      <c r="K1394" s="152"/>
      <c r="T1394" s="146"/>
      <c r="U1394" s="146"/>
      <c r="V1394" s="146"/>
      <c r="W1394" s="146"/>
      <c r="X1394" s="146"/>
      <c r="Y1394" s="146"/>
      <c r="Z1394" s="146"/>
      <c r="AA1394" s="146"/>
      <c r="AB1394" s="146"/>
      <c r="AC1394" s="146"/>
      <c r="AD1394" s="146"/>
      <c r="AE1394" s="144"/>
      <c r="AF1394" s="146"/>
      <c r="AG1394" s="114"/>
      <c r="AH1394" s="144"/>
    </row>
    <row r="1395" spans="11:34" s="40" customFormat="1" ht="34.9" customHeight="1">
      <c r="K1395" s="152"/>
      <c r="T1395" s="146"/>
      <c r="U1395" s="146"/>
      <c r="V1395" s="146"/>
      <c r="W1395" s="146"/>
      <c r="X1395" s="146"/>
      <c r="Y1395" s="146"/>
      <c r="Z1395" s="146"/>
      <c r="AA1395" s="146"/>
      <c r="AB1395" s="146"/>
      <c r="AC1395" s="146"/>
      <c r="AD1395" s="146"/>
      <c r="AE1395" s="144"/>
      <c r="AF1395" s="146"/>
      <c r="AG1395" s="114"/>
      <c r="AH1395" s="144"/>
    </row>
    <row r="1396" spans="11:34" s="40" customFormat="1" ht="34.9" customHeight="1">
      <c r="K1396" s="152"/>
      <c r="T1396" s="146"/>
      <c r="U1396" s="146"/>
      <c r="V1396" s="146"/>
      <c r="W1396" s="146"/>
      <c r="X1396" s="146"/>
      <c r="Y1396" s="146"/>
      <c r="Z1396" s="146"/>
      <c r="AA1396" s="146"/>
      <c r="AB1396" s="146"/>
      <c r="AC1396" s="146"/>
      <c r="AD1396" s="146"/>
      <c r="AE1396" s="144"/>
      <c r="AF1396" s="146"/>
      <c r="AG1396" s="114"/>
      <c r="AH1396" s="144"/>
    </row>
    <row r="1397" spans="11:34" s="40" customFormat="1" ht="34.9" customHeight="1">
      <c r="K1397" s="152"/>
      <c r="T1397" s="146"/>
      <c r="U1397" s="146"/>
      <c r="V1397" s="146"/>
      <c r="W1397" s="146"/>
      <c r="X1397" s="146"/>
      <c r="Y1397" s="146"/>
      <c r="Z1397" s="146"/>
      <c r="AA1397" s="146"/>
      <c r="AB1397" s="146"/>
      <c r="AC1397" s="146"/>
      <c r="AD1397" s="146"/>
      <c r="AE1397" s="144"/>
      <c r="AF1397" s="146"/>
      <c r="AG1397" s="114"/>
      <c r="AH1397" s="144"/>
    </row>
    <row r="1398" spans="11:34" s="40" customFormat="1" ht="34.9" customHeight="1">
      <c r="K1398" s="152"/>
      <c r="T1398" s="146"/>
      <c r="U1398" s="146"/>
      <c r="V1398" s="146"/>
      <c r="W1398" s="146"/>
      <c r="X1398" s="146"/>
      <c r="Y1398" s="146"/>
      <c r="Z1398" s="146"/>
      <c r="AA1398" s="146"/>
      <c r="AB1398" s="146"/>
      <c r="AC1398" s="146"/>
      <c r="AD1398" s="146"/>
      <c r="AE1398" s="144"/>
      <c r="AF1398" s="146"/>
      <c r="AG1398" s="114"/>
      <c r="AH1398" s="144"/>
    </row>
    <row r="1399" spans="11:34" s="40" customFormat="1" ht="34.9" customHeight="1">
      <c r="K1399" s="152"/>
      <c r="T1399" s="146"/>
      <c r="U1399" s="146"/>
      <c r="V1399" s="146"/>
      <c r="W1399" s="146"/>
      <c r="X1399" s="146"/>
      <c r="Y1399" s="146"/>
      <c r="Z1399" s="146"/>
      <c r="AA1399" s="146"/>
      <c r="AB1399" s="146"/>
      <c r="AC1399" s="146"/>
      <c r="AD1399" s="146"/>
      <c r="AE1399" s="144"/>
      <c r="AF1399" s="146"/>
      <c r="AG1399" s="114"/>
      <c r="AH1399" s="144"/>
    </row>
    <row r="1400" spans="11:34" s="40" customFormat="1" ht="34.9" customHeight="1">
      <c r="K1400" s="152"/>
      <c r="T1400" s="146"/>
      <c r="U1400" s="146"/>
      <c r="V1400" s="146"/>
      <c r="W1400" s="146"/>
      <c r="X1400" s="146"/>
      <c r="Y1400" s="146"/>
      <c r="Z1400" s="146"/>
      <c r="AA1400" s="146"/>
      <c r="AB1400" s="146"/>
      <c r="AC1400" s="146"/>
      <c r="AD1400" s="146"/>
      <c r="AE1400" s="144"/>
      <c r="AF1400" s="146"/>
      <c r="AG1400" s="114"/>
      <c r="AH1400" s="144"/>
    </row>
    <row r="1401" spans="11:34" s="40" customFormat="1" ht="34.9" customHeight="1">
      <c r="K1401" s="152"/>
      <c r="T1401" s="146"/>
      <c r="U1401" s="146"/>
      <c r="V1401" s="146"/>
      <c r="W1401" s="146"/>
      <c r="X1401" s="146"/>
      <c r="Y1401" s="146"/>
      <c r="Z1401" s="146"/>
      <c r="AA1401" s="146"/>
      <c r="AB1401" s="146"/>
      <c r="AC1401" s="146"/>
      <c r="AD1401" s="146"/>
      <c r="AE1401" s="144"/>
      <c r="AF1401" s="146"/>
      <c r="AG1401" s="114"/>
      <c r="AH1401" s="144"/>
    </row>
    <row r="1402" spans="11:34" s="40" customFormat="1" ht="34.9" customHeight="1">
      <c r="K1402" s="152"/>
      <c r="T1402" s="146"/>
      <c r="U1402" s="146"/>
      <c r="V1402" s="146"/>
      <c r="W1402" s="146"/>
      <c r="X1402" s="146"/>
      <c r="Y1402" s="146"/>
      <c r="Z1402" s="146"/>
      <c r="AA1402" s="146"/>
      <c r="AB1402" s="146"/>
      <c r="AC1402" s="146"/>
      <c r="AD1402" s="146"/>
      <c r="AE1402" s="144"/>
      <c r="AF1402" s="146"/>
      <c r="AG1402" s="114"/>
      <c r="AH1402" s="144"/>
    </row>
    <row r="1403" spans="11:34" s="40" customFormat="1" ht="34.9" customHeight="1">
      <c r="K1403" s="152"/>
      <c r="T1403" s="146"/>
      <c r="U1403" s="146"/>
      <c r="V1403" s="146"/>
      <c r="W1403" s="146"/>
      <c r="X1403" s="146"/>
      <c r="Y1403" s="146"/>
      <c r="Z1403" s="146"/>
      <c r="AA1403" s="146"/>
      <c r="AB1403" s="146"/>
      <c r="AC1403" s="146"/>
      <c r="AD1403" s="146"/>
      <c r="AE1403" s="144"/>
      <c r="AF1403" s="146"/>
      <c r="AG1403" s="114"/>
      <c r="AH1403" s="144"/>
    </row>
    <row r="1404" spans="11:34" s="40" customFormat="1" ht="34.9" customHeight="1">
      <c r="K1404" s="152"/>
      <c r="T1404" s="146"/>
      <c r="U1404" s="146"/>
      <c r="V1404" s="146"/>
      <c r="W1404" s="146"/>
      <c r="X1404" s="146"/>
      <c r="Y1404" s="146"/>
      <c r="Z1404" s="146"/>
      <c r="AA1404" s="146"/>
      <c r="AB1404" s="146"/>
      <c r="AC1404" s="146"/>
      <c r="AD1404" s="146"/>
      <c r="AE1404" s="144"/>
      <c r="AF1404" s="146"/>
      <c r="AG1404" s="114"/>
      <c r="AH1404" s="144"/>
    </row>
    <row r="1405" spans="11:34" s="40" customFormat="1" ht="34.9" customHeight="1">
      <c r="K1405" s="152"/>
      <c r="T1405" s="146"/>
      <c r="U1405" s="146"/>
      <c r="V1405" s="146"/>
      <c r="W1405" s="146"/>
      <c r="X1405" s="146"/>
      <c r="Y1405" s="146"/>
      <c r="Z1405" s="146"/>
      <c r="AA1405" s="146"/>
      <c r="AB1405" s="146"/>
      <c r="AC1405" s="146"/>
      <c r="AD1405" s="146"/>
      <c r="AE1405" s="144"/>
      <c r="AF1405" s="146"/>
      <c r="AG1405" s="114"/>
      <c r="AH1405" s="144"/>
    </row>
    <row r="1406" spans="11:34" s="40" customFormat="1" ht="34.9" customHeight="1">
      <c r="K1406" s="152"/>
      <c r="T1406" s="146"/>
      <c r="U1406" s="146"/>
      <c r="V1406" s="146"/>
      <c r="W1406" s="146"/>
      <c r="X1406" s="146"/>
      <c r="Y1406" s="146"/>
      <c r="Z1406" s="146"/>
      <c r="AA1406" s="146"/>
      <c r="AB1406" s="146"/>
      <c r="AC1406" s="146"/>
      <c r="AD1406" s="146"/>
      <c r="AE1406" s="144"/>
      <c r="AF1406" s="146"/>
      <c r="AG1406" s="114"/>
      <c r="AH1406" s="144"/>
    </row>
    <row r="1407" spans="11:34" s="40" customFormat="1" ht="34.9" customHeight="1">
      <c r="K1407" s="152"/>
      <c r="T1407" s="146"/>
      <c r="U1407" s="146"/>
      <c r="V1407" s="146"/>
      <c r="W1407" s="146"/>
      <c r="X1407" s="146"/>
      <c r="Y1407" s="146"/>
      <c r="Z1407" s="146"/>
      <c r="AA1407" s="146"/>
      <c r="AB1407" s="146"/>
      <c r="AC1407" s="146"/>
      <c r="AD1407" s="146"/>
      <c r="AE1407" s="144"/>
      <c r="AF1407" s="146"/>
      <c r="AG1407" s="114"/>
      <c r="AH1407" s="144"/>
    </row>
    <row r="1408" spans="11:34" s="40" customFormat="1" ht="34.9" customHeight="1">
      <c r="K1408" s="152"/>
      <c r="T1408" s="146"/>
      <c r="U1408" s="146"/>
      <c r="V1408" s="146"/>
      <c r="W1408" s="146"/>
      <c r="X1408" s="146"/>
      <c r="Y1408" s="146"/>
      <c r="Z1408" s="146"/>
      <c r="AA1408" s="146"/>
      <c r="AB1408" s="146"/>
      <c r="AC1408" s="146"/>
      <c r="AD1408" s="146"/>
      <c r="AE1408" s="144"/>
      <c r="AF1408" s="146"/>
      <c r="AG1408" s="114"/>
      <c r="AH1408" s="144"/>
    </row>
    <row r="1409" spans="11:34" s="40" customFormat="1" ht="34.9" customHeight="1">
      <c r="K1409" s="152"/>
      <c r="T1409" s="146"/>
      <c r="U1409" s="146"/>
      <c r="V1409" s="146"/>
      <c r="W1409" s="146"/>
      <c r="X1409" s="146"/>
      <c r="Y1409" s="146"/>
      <c r="Z1409" s="146"/>
      <c r="AA1409" s="146"/>
      <c r="AB1409" s="146"/>
      <c r="AC1409" s="146"/>
      <c r="AD1409" s="146"/>
      <c r="AE1409" s="144"/>
      <c r="AF1409" s="146"/>
      <c r="AG1409" s="114"/>
      <c r="AH1409" s="144"/>
    </row>
    <row r="1410" spans="11:34" s="40" customFormat="1" ht="34.9" customHeight="1">
      <c r="K1410" s="152"/>
      <c r="T1410" s="146"/>
      <c r="U1410" s="146"/>
      <c r="V1410" s="146"/>
      <c r="W1410" s="146"/>
      <c r="X1410" s="146"/>
      <c r="Y1410" s="146"/>
      <c r="Z1410" s="146"/>
      <c r="AA1410" s="146"/>
      <c r="AB1410" s="146"/>
      <c r="AC1410" s="146"/>
      <c r="AD1410" s="146"/>
      <c r="AE1410" s="144"/>
      <c r="AF1410" s="146"/>
      <c r="AG1410" s="114"/>
      <c r="AH1410" s="144"/>
    </row>
    <row r="1411" spans="11:34" s="40" customFormat="1" ht="34.9" customHeight="1">
      <c r="K1411" s="152"/>
      <c r="T1411" s="146"/>
      <c r="U1411" s="146"/>
      <c r="V1411" s="146"/>
      <c r="W1411" s="146"/>
      <c r="X1411" s="146"/>
      <c r="Y1411" s="146"/>
      <c r="Z1411" s="146"/>
      <c r="AA1411" s="146"/>
      <c r="AB1411" s="146"/>
      <c r="AC1411" s="146"/>
      <c r="AD1411" s="146"/>
      <c r="AE1411" s="144"/>
      <c r="AF1411" s="146"/>
      <c r="AG1411" s="114"/>
      <c r="AH1411" s="144"/>
    </row>
    <row r="1412" spans="11:34" s="40" customFormat="1" ht="34.9" customHeight="1">
      <c r="K1412" s="152"/>
      <c r="T1412" s="146"/>
      <c r="U1412" s="146"/>
      <c r="V1412" s="146"/>
      <c r="W1412" s="146"/>
      <c r="X1412" s="146"/>
      <c r="Y1412" s="146"/>
      <c r="Z1412" s="146"/>
      <c r="AA1412" s="146"/>
      <c r="AB1412" s="146"/>
      <c r="AC1412" s="146"/>
      <c r="AD1412" s="146"/>
      <c r="AE1412" s="144"/>
      <c r="AF1412" s="146"/>
      <c r="AG1412" s="114"/>
      <c r="AH1412" s="144"/>
    </row>
    <row r="1413" spans="11:34" s="40" customFormat="1" ht="34.9" customHeight="1">
      <c r="K1413" s="152"/>
      <c r="T1413" s="146"/>
      <c r="U1413" s="146"/>
      <c r="V1413" s="146"/>
      <c r="W1413" s="146"/>
      <c r="X1413" s="146"/>
      <c r="Y1413" s="146"/>
      <c r="Z1413" s="146"/>
      <c r="AA1413" s="146"/>
      <c r="AB1413" s="146"/>
      <c r="AC1413" s="146"/>
      <c r="AD1413" s="146"/>
      <c r="AE1413" s="144"/>
      <c r="AF1413" s="146"/>
      <c r="AG1413" s="114"/>
      <c r="AH1413" s="144"/>
    </row>
    <row r="1414" spans="11:34" s="40" customFormat="1" ht="34.9" customHeight="1">
      <c r="K1414" s="152"/>
      <c r="T1414" s="146"/>
      <c r="U1414" s="146"/>
      <c r="V1414" s="146"/>
      <c r="W1414" s="146"/>
      <c r="X1414" s="146"/>
      <c r="Y1414" s="146"/>
      <c r="Z1414" s="146"/>
      <c r="AA1414" s="146"/>
      <c r="AB1414" s="146"/>
      <c r="AC1414" s="146"/>
      <c r="AD1414" s="146"/>
      <c r="AE1414" s="144"/>
      <c r="AF1414" s="146"/>
      <c r="AG1414" s="114"/>
      <c r="AH1414" s="144"/>
    </row>
    <row r="1415" spans="11:34" s="40" customFormat="1" ht="34.9" customHeight="1">
      <c r="K1415" s="152"/>
      <c r="T1415" s="146"/>
      <c r="U1415" s="146"/>
      <c r="V1415" s="146"/>
      <c r="W1415" s="146"/>
      <c r="X1415" s="146"/>
      <c r="Y1415" s="146"/>
      <c r="Z1415" s="146"/>
      <c r="AA1415" s="146"/>
      <c r="AB1415" s="146"/>
      <c r="AC1415" s="146"/>
      <c r="AD1415" s="146"/>
      <c r="AE1415" s="144"/>
      <c r="AF1415" s="146"/>
      <c r="AG1415" s="114"/>
      <c r="AH1415" s="144"/>
    </row>
    <row r="1416" spans="11:34" s="40" customFormat="1" ht="34.9" customHeight="1">
      <c r="K1416" s="152"/>
      <c r="T1416" s="146"/>
      <c r="U1416" s="146"/>
      <c r="V1416" s="146"/>
      <c r="W1416" s="146"/>
      <c r="X1416" s="146"/>
      <c r="Y1416" s="146"/>
      <c r="Z1416" s="146"/>
      <c r="AA1416" s="146"/>
      <c r="AB1416" s="146"/>
      <c r="AC1416" s="146"/>
      <c r="AD1416" s="146"/>
      <c r="AE1416" s="144"/>
      <c r="AF1416" s="146"/>
      <c r="AG1416" s="114"/>
      <c r="AH1416" s="144"/>
    </row>
    <row r="1417" spans="11:34" s="40" customFormat="1" ht="34.9" customHeight="1">
      <c r="K1417" s="152"/>
      <c r="T1417" s="146"/>
      <c r="U1417" s="146"/>
      <c r="V1417" s="146"/>
      <c r="W1417" s="146"/>
      <c r="X1417" s="146"/>
      <c r="Y1417" s="146"/>
      <c r="Z1417" s="146"/>
      <c r="AA1417" s="146"/>
      <c r="AB1417" s="146"/>
      <c r="AC1417" s="146"/>
      <c r="AD1417" s="146"/>
      <c r="AE1417" s="144"/>
      <c r="AF1417" s="146"/>
      <c r="AG1417" s="114"/>
      <c r="AH1417" s="144"/>
    </row>
    <row r="1418" spans="11:34" s="40" customFormat="1" ht="34.9" customHeight="1">
      <c r="K1418" s="152"/>
      <c r="T1418" s="146"/>
      <c r="U1418" s="146"/>
      <c r="V1418" s="146"/>
      <c r="W1418" s="146"/>
      <c r="X1418" s="146"/>
      <c r="Y1418" s="146"/>
      <c r="Z1418" s="146"/>
      <c r="AA1418" s="146"/>
      <c r="AB1418" s="146"/>
      <c r="AC1418" s="146"/>
      <c r="AD1418" s="146"/>
      <c r="AE1418" s="144"/>
      <c r="AF1418" s="146"/>
      <c r="AG1418" s="114"/>
      <c r="AH1418" s="144"/>
    </row>
    <row r="1419" spans="11:34" s="40" customFormat="1" ht="34.9" customHeight="1">
      <c r="K1419" s="152"/>
      <c r="T1419" s="146"/>
      <c r="U1419" s="146"/>
      <c r="V1419" s="146"/>
      <c r="W1419" s="146"/>
      <c r="X1419" s="146"/>
      <c r="Y1419" s="146"/>
      <c r="Z1419" s="146"/>
      <c r="AA1419" s="146"/>
      <c r="AB1419" s="146"/>
      <c r="AC1419" s="146"/>
      <c r="AD1419" s="146"/>
      <c r="AE1419" s="144"/>
      <c r="AF1419" s="146"/>
      <c r="AG1419" s="114"/>
      <c r="AH1419" s="144"/>
    </row>
    <row r="1420" spans="11:34" s="40" customFormat="1" ht="34.9" customHeight="1">
      <c r="K1420" s="152"/>
      <c r="T1420" s="146"/>
      <c r="U1420" s="146"/>
      <c r="V1420" s="146"/>
      <c r="W1420" s="146"/>
      <c r="X1420" s="146"/>
      <c r="Y1420" s="146"/>
      <c r="Z1420" s="146"/>
      <c r="AA1420" s="146"/>
      <c r="AB1420" s="146"/>
      <c r="AC1420" s="146"/>
      <c r="AD1420" s="146"/>
      <c r="AE1420" s="144"/>
      <c r="AF1420" s="146"/>
      <c r="AG1420" s="114"/>
      <c r="AH1420" s="144"/>
    </row>
    <row r="1421" spans="11:34" s="40" customFormat="1" ht="34.9" customHeight="1">
      <c r="K1421" s="152"/>
      <c r="T1421" s="146"/>
      <c r="U1421" s="146"/>
      <c r="V1421" s="146"/>
      <c r="W1421" s="146"/>
      <c r="X1421" s="146"/>
      <c r="Y1421" s="146"/>
      <c r="Z1421" s="146"/>
      <c r="AA1421" s="146"/>
      <c r="AB1421" s="146"/>
      <c r="AC1421" s="146"/>
      <c r="AD1421" s="146"/>
      <c r="AE1421" s="144"/>
      <c r="AF1421" s="146"/>
      <c r="AG1421" s="114"/>
      <c r="AH1421" s="144"/>
    </row>
    <row r="1422" spans="11:34" s="40" customFormat="1" ht="34.9" customHeight="1">
      <c r="K1422" s="152"/>
      <c r="T1422" s="146"/>
      <c r="U1422" s="146"/>
      <c r="V1422" s="146"/>
      <c r="W1422" s="146"/>
      <c r="X1422" s="146"/>
      <c r="Y1422" s="146"/>
      <c r="Z1422" s="146"/>
      <c r="AA1422" s="146"/>
      <c r="AB1422" s="146"/>
      <c r="AC1422" s="146"/>
      <c r="AD1422" s="146"/>
      <c r="AE1422" s="144"/>
      <c r="AF1422" s="146"/>
      <c r="AG1422" s="114"/>
      <c r="AH1422" s="144"/>
    </row>
    <row r="1423" spans="11:34" s="40" customFormat="1" ht="34.9" customHeight="1">
      <c r="K1423" s="152"/>
      <c r="T1423" s="146"/>
      <c r="U1423" s="146"/>
      <c r="V1423" s="146"/>
      <c r="W1423" s="146"/>
      <c r="X1423" s="146"/>
      <c r="Y1423" s="146"/>
      <c r="Z1423" s="146"/>
      <c r="AA1423" s="146"/>
      <c r="AB1423" s="146"/>
      <c r="AC1423" s="146"/>
      <c r="AD1423" s="146"/>
      <c r="AE1423" s="144"/>
      <c r="AF1423" s="146"/>
      <c r="AG1423" s="114"/>
      <c r="AH1423" s="144"/>
    </row>
    <row r="1424" spans="11:34" s="40" customFormat="1" ht="34.9" customHeight="1">
      <c r="K1424" s="152"/>
      <c r="T1424" s="146"/>
      <c r="U1424" s="146"/>
      <c r="V1424" s="146"/>
      <c r="W1424" s="146"/>
      <c r="X1424" s="146"/>
      <c r="Y1424" s="146"/>
      <c r="Z1424" s="146"/>
      <c r="AA1424" s="146"/>
      <c r="AB1424" s="146"/>
      <c r="AC1424" s="146"/>
      <c r="AD1424" s="146"/>
      <c r="AE1424" s="144"/>
      <c r="AF1424" s="146"/>
      <c r="AG1424" s="114"/>
      <c r="AH1424" s="144"/>
    </row>
    <row r="1425" spans="11:34" s="40" customFormat="1" ht="34.9" customHeight="1">
      <c r="K1425" s="152"/>
      <c r="T1425" s="146"/>
      <c r="U1425" s="146"/>
      <c r="V1425" s="146"/>
      <c r="W1425" s="146"/>
      <c r="X1425" s="146"/>
      <c r="Y1425" s="146"/>
      <c r="Z1425" s="146"/>
      <c r="AA1425" s="146"/>
      <c r="AB1425" s="146"/>
      <c r="AC1425" s="146"/>
      <c r="AD1425" s="146"/>
      <c r="AE1425" s="144"/>
      <c r="AF1425" s="146"/>
      <c r="AG1425" s="114"/>
      <c r="AH1425" s="144"/>
    </row>
    <row r="1426" spans="11:34" s="40" customFormat="1" ht="34.9" customHeight="1">
      <c r="K1426" s="152"/>
      <c r="T1426" s="146"/>
      <c r="U1426" s="146"/>
      <c r="V1426" s="146"/>
      <c r="W1426" s="146"/>
      <c r="X1426" s="146"/>
      <c r="Y1426" s="146"/>
      <c r="Z1426" s="146"/>
      <c r="AA1426" s="146"/>
      <c r="AB1426" s="146"/>
      <c r="AC1426" s="146"/>
      <c r="AD1426" s="146"/>
      <c r="AE1426" s="144"/>
      <c r="AF1426" s="146"/>
      <c r="AG1426" s="114"/>
      <c r="AH1426" s="144"/>
    </row>
    <row r="1427" spans="11:34" s="40" customFormat="1" ht="34.9" customHeight="1">
      <c r="K1427" s="152"/>
      <c r="T1427" s="146"/>
      <c r="U1427" s="146"/>
      <c r="V1427" s="146"/>
      <c r="W1427" s="146"/>
      <c r="X1427" s="146"/>
      <c r="Y1427" s="146"/>
      <c r="Z1427" s="146"/>
      <c r="AA1427" s="146"/>
      <c r="AB1427" s="146"/>
      <c r="AC1427" s="146"/>
      <c r="AD1427" s="146"/>
      <c r="AE1427" s="144"/>
      <c r="AF1427" s="146"/>
      <c r="AG1427" s="114"/>
      <c r="AH1427" s="144"/>
    </row>
    <row r="1428" spans="11:34" s="40" customFormat="1" ht="34.9" customHeight="1">
      <c r="K1428" s="152"/>
      <c r="T1428" s="146"/>
      <c r="U1428" s="146"/>
      <c r="V1428" s="146"/>
      <c r="W1428" s="146"/>
      <c r="X1428" s="146"/>
      <c r="Y1428" s="146"/>
      <c r="Z1428" s="146"/>
      <c r="AA1428" s="146"/>
      <c r="AB1428" s="146"/>
      <c r="AC1428" s="146"/>
      <c r="AD1428" s="146"/>
      <c r="AE1428" s="144"/>
      <c r="AF1428" s="146"/>
      <c r="AG1428" s="114"/>
      <c r="AH1428" s="144"/>
    </row>
    <row r="1429" spans="11:34" s="40" customFormat="1" ht="34.9" customHeight="1">
      <c r="K1429" s="152"/>
      <c r="T1429" s="146"/>
      <c r="U1429" s="146"/>
      <c r="V1429" s="146"/>
      <c r="W1429" s="146"/>
      <c r="X1429" s="146"/>
      <c r="Y1429" s="146"/>
      <c r="Z1429" s="146"/>
      <c r="AA1429" s="146"/>
      <c r="AB1429" s="146"/>
      <c r="AC1429" s="146"/>
      <c r="AD1429" s="146"/>
      <c r="AE1429" s="144"/>
      <c r="AF1429" s="146"/>
      <c r="AG1429" s="114"/>
      <c r="AH1429" s="144"/>
    </row>
    <row r="1430" spans="11:34" s="40" customFormat="1" ht="34.9" customHeight="1">
      <c r="K1430" s="152"/>
      <c r="T1430" s="146"/>
      <c r="U1430" s="146"/>
      <c r="V1430" s="146"/>
      <c r="W1430" s="146"/>
      <c r="X1430" s="146"/>
      <c r="Y1430" s="146"/>
      <c r="Z1430" s="146"/>
      <c r="AA1430" s="146"/>
      <c r="AB1430" s="146"/>
      <c r="AC1430" s="146"/>
      <c r="AD1430" s="146"/>
      <c r="AE1430" s="144"/>
      <c r="AF1430" s="146"/>
      <c r="AG1430" s="114"/>
      <c r="AH1430" s="144"/>
    </row>
    <row r="1431" spans="11:34" s="40" customFormat="1" ht="34.9" customHeight="1">
      <c r="K1431" s="152"/>
      <c r="T1431" s="146"/>
      <c r="U1431" s="146"/>
      <c r="V1431" s="146"/>
      <c r="W1431" s="146"/>
      <c r="X1431" s="146"/>
      <c r="Y1431" s="146"/>
      <c r="Z1431" s="146"/>
      <c r="AA1431" s="146"/>
      <c r="AB1431" s="146"/>
      <c r="AC1431" s="146"/>
      <c r="AD1431" s="146"/>
      <c r="AE1431" s="144"/>
      <c r="AF1431" s="146"/>
      <c r="AG1431" s="114"/>
      <c r="AH1431" s="144"/>
    </row>
    <row r="1432" spans="11:34" s="40" customFormat="1" ht="34.9" customHeight="1">
      <c r="K1432" s="152"/>
      <c r="T1432" s="146"/>
      <c r="U1432" s="146"/>
      <c r="V1432" s="146"/>
      <c r="W1432" s="146"/>
      <c r="X1432" s="146"/>
      <c r="Y1432" s="146"/>
      <c r="Z1432" s="146"/>
      <c r="AA1432" s="146"/>
      <c r="AB1432" s="146"/>
      <c r="AC1432" s="146"/>
      <c r="AD1432" s="146"/>
      <c r="AE1432" s="144"/>
      <c r="AF1432" s="146"/>
      <c r="AG1432" s="114"/>
      <c r="AH1432" s="144"/>
    </row>
    <row r="1433" spans="11:34" s="40" customFormat="1" ht="34.9" customHeight="1">
      <c r="K1433" s="152"/>
      <c r="T1433" s="146"/>
      <c r="U1433" s="146"/>
      <c r="V1433" s="146"/>
      <c r="W1433" s="146"/>
      <c r="X1433" s="146"/>
      <c r="Y1433" s="146"/>
      <c r="Z1433" s="146"/>
      <c r="AA1433" s="146"/>
      <c r="AB1433" s="146"/>
      <c r="AC1433" s="146"/>
      <c r="AD1433" s="146"/>
      <c r="AE1433" s="144"/>
      <c r="AF1433" s="146"/>
      <c r="AG1433" s="114"/>
      <c r="AH1433" s="144"/>
    </row>
    <row r="1434" spans="11:34" s="40" customFormat="1" ht="34.9" customHeight="1">
      <c r="K1434" s="152"/>
      <c r="T1434" s="146"/>
      <c r="U1434" s="146"/>
      <c r="V1434" s="146"/>
      <c r="W1434" s="146"/>
      <c r="X1434" s="146"/>
      <c r="Y1434" s="146"/>
      <c r="Z1434" s="146"/>
      <c r="AA1434" s="146"/>
      <c r="AB1434" s="146"/>
      <c r="AC1434" s="146"/>
      <c r="AD1434" s="146"/>
      <c r="AE1434" s="144"/>
      <c r="AF1434" s="146"/>
      <c r="AG1434" s="114"/>
      <c r="AH1434" s="144"/>
    </row>
    <row r="1435" spans="11:34" s="40" customFormat="1" ht="34.9" customHeight="1">
      <c r="K1435" s="152"/>
      <c r="T1435" s="146"/>
      <c r="U1435" s="146"/>
      <c r="V1435" s="146"/>
      <c r="W1435" s="146"/>
      <c r="X1435" s="146"/>
      <c r="Y1435" s="146"/>
      <c r="Z1435" s="146"/>
      <c r="AA1435" s="146"/>
      <c r="AB1435" s="146"/>
      <c r="AC1435" s="146"/>
      <c r="AD1435" s="146"/>
      <c r="AE1435" s="144"/>
      <c r="AF1435" s="146"/>
      <c r="AG1435" s="114"/>
      <c r="AH1435" s="144"/>
    </row>
    <row r="1436" spans="11:34" s="40" customFormat="1" ht="34.9" customHeight="1">
      <c r="K1436" s="152"/>
      <c r="T1436" s="146"/>
      <c r="U1436" s="146"/>
      <c r="V1436" s="146"/>
      <c r="W1436" s="146"/>
      <c r="X1436" s="146"/>
      <c r="Y1436" s="146"/>
      <c r="Z1436" s="146"/>
      <c r="AA1436" s="146"/>
      <c r="AB1436" s="146"/>
      <c r="AC1436" s="146"/>
      <c r="AD1436" s="146"/>
      <c r="AE1436" s="144"/>
      <c r="AF1436" s="146"/>
      <c r="AG1436" s="114"/>
      <c r="AH1436" s="144"/>
    </row>
    <row r="1437" spans="11:34" s="40" customFormat="1" ht="34.9" customHeight="1">
      <c r="K1437" s="152"/>
      <c r="T1437" s="146"/>
      <c r="U1437" s="146"/>
      <c r="V1437" s="146"/>
      <c r="W1437" s="146"/>
      <c r="X1437" s="146"/>
      <c r="Y1437" s="146"/>
      <c r="Z1437" s="146"/>
      <c r="AA1437" s="146"/>
      <c r="AB1437" s="146"/>
      <c r="AC1437" s="146"/>
      <c r="AD1437" s="146"/>
      <c r="AE1437" s="144"/>
      <c r="AF1437" s="146"/>
      <c r="AG1437" s="114"/>
      <c r="AH1437" s="144"/>
    </row>
    <row r="1438" spans="11:34" s="40" customFormat="1" ht="34.9" customHeight="1">
      <c r="K1438" s="152"/>
      <c r="T1438" s="146"/>
      <c r="U1438" s="146"/>
      <c r="V1438" s="146"/>
      <c r="W1438" s="146"/>
      <c r="X1438" s="146"/>
      <c r="Y1438" s="146"/>
      <c r="Z1438" s="146"/>
      <c r="AA1438" s="146"/>
      <c r="AB1438" s="146"/>
      <c r="AC1438" s="146"/>
      <c r="AD1438" s="146"/>
      <c r="AE1438" s="144"/>
      <c r="AF1438" s="146"/>
      <c r="AG1438" s="114"/>
      <c r="AH1438" s="144"/>
    </row>
    <row r="1439" spans="11:34" s="40" customFormat="1" ht="34.9" customHeight="1">
      <c r="K1439" s="152"/>
      <c r="T1439" s="146"/>
      <c r="U1439" s="146"/>
      <c r="V1439" s="146"/>
      <c r="W1439" s="146"/>
      <c r="X1439" s="146"/>
      <c r="Y1439" s="146"/>
      <c r="Z1439" s="146"/>
      <c r="AA1439" s="146"/>
      <c r="AB1439" s="146"/>
      <c r="AC1439" s="146"/>
      <c r="AD1439" s="146"/>
      <c r="AE1439" s="144"/>
      <c r="AF1439" s="146"/>
      <c r="AG1439" s="114"/>
      <c r="AH1439" s="144"/>
    </row>
    <row r="1440" spans="11:34" s="40" customFormat="1" ht="34.9" customHeight="1">
      <c r="K1440" s="152"/>
      <c r="T1440" s="146"/>
      <c r="U1440" s="146"/>
      <c r="V1440" s="146"/>
      <c r="W1440" s="146"/>
      <c r="X1440" s="146"/>
      <c r="Y1440" s="146"/>
      <c r="Z1440" s="146"/>
      <c r="AA1440" s="146"/>
      <c r="AB1440" s="146"/>
      <c r="AC1440" s="146"/>
      <c r="AD1440" s="146"/>
      <c r="AE1440" s="144"/>
      <c r="AF1440" s="146"/>
      <c r="AG1440" s="114"/>
      <c r="AH1440" s="144"/>
    </row>
    <row r="1441" spans="11:34" s="40" customFormat="1" ht="34.9" customHeight="1">
      <c r="K1441" s="152"/>
      <c r="T1441" s="146"/>
      <c r="U1441" s="146"/>
      <c r="V1441" s="146"/>
      <c r="W1441" s="146"/>
      <c r="X1441" s="146"/>
      <c r="Y1441" s="146"/>
      <c r="Z1441" s="146"/>
      <c r="AA1441" s="146"/>
      <c r="AB1441" s="146"/>
      <c r="AC1441" s="146"/>
      <c r="AD1441" s="146"/>
      <c r="AE1441" s="144"/>
      <c r="AF1441" s="146"/>
      <c r="AG1441" s="114"/>
      <c r="AH1441" s="144"/>
    </row>
    <row r="1442" spans="11:34" s="40" customFormat="1" ht="34.9" customHeight="1">
      <c r="K1442" s="152"/>
      <c r="T1442" s="146"/>
      <c r="U1442" s="146"/>
      <c r="V1442" s="146"/>
      <c r="W1442" s="146"/>
      <c r="X1442" s="146"/>
      <c r="Y1442" s="146"/>
      <c r="Z1442" s="146"/>
      <c r="AA1442" s="146"/>
      <c r="AB1442" s="146"/>
      <c r="AC1442" s="146"/>
      <c r="AD1442" s="146"/>
      <c r="AE1442" s="144"/>
      <c r="AF1442" s="146"/>
      <c r="AG1442" s="114"/>
      <c r="AH1442" s="144"/>
    </row>
    <row r="1443" spans="11:34" s="40" customFormat="1" ht="34.9" customHeight="1">
      <c r="K1443" s="152"/>
      <c r="T1443" s="146"/>
      <c r="U1443" s="146"/>
      <c r="V1443" s="146"/>
      <c r="W1443" s="146"/>
      <c r="X1443" s="146"/>
      <c r="Y1443" s="146"/>
      <c r="Z1443" s="146"/>
      <c r="AA1443" s="146"/>
      <c r="AB1443" s="146"/>
      <c r="AC1443" s="146"/>
      <c r="AD1443" s="146"/>
      <c r="AE1443" s="144"/>
      <c r="AF1443" s="146"/>
      <c r="AG1443" s="114"/>
      <c r="AH1443" s="144"/>
    </row>
    <row r="1444" spans="11:34" s="40" customFormat="1" ht="34.9" customHeight="1">
      <c r="K1444" s="152"/>
      <c r="T1444" s="146"/>
      <c r="U1444" s="146"/>
      <c r="V1444" s="146"/>
      <c r="W1444" s="146"/>
      <c r="X1444" s="146"/>
      <c r="Y1444" s="146"/>
      <c r="Z1444" s="146"/>
      <c r="AA1444" s="146"/>
      <c r="AB1444" s="146"/>
      <c r="AC1444" s="146"/>
      <c r="AD1444" s="146"/>
      <c r="AE1444" s="144"/>
      <c r="AF1444" s="146"/>
      <c r="AG1444" s="114"/>
      <c r="AH1444" s="144"/>
    </row>
    <row r="1445" spans="11:34" s="40" customFormat="1" ht="34.9" customHeight="1">
      <c r="K1445" s="152"/>
      <c r="T1445" s="146"/>
      <c r="U1445" s="146"/>
      <c r="V1445" s="146"/>
      <c r="W1445" s="146"/>
      <c r="X1445" s="146"/>
      <c r="Y1445" s="146"/>
      <c r="Z1445" s="146"/>
      <c r="AA1445" s="146"/>
      <c r="AB1445" s="146"/>
      <c r="AC1445" s="146"/>
      <c r="AD1445" s="146"/>
      <c r="AE1445" s="144"/>
      <c r="AF1445" s="146"/>
      <c r="AG1445" s="114"/>
      <c r="AH1445" s="144"/>
    </row>
    <row r="1446" spans="11:34" s="40" customFormat="1" ht="34.9" customHeight="1">
      <c r="K1446" s="152"/>
      <c r="T1446" s="146"/>
      <c r="U1446" s="146"/>
      <c r="V1446" s="146"/>
      <c r="W1446" s="146"/>
      <c r="X1446" s="146"/>
      <c r="Y1446" s="146"/>
      <c r="Z1446" s="146"/>
      <c r="AA1446" s="146"/>
      <c r="AB1446" s="146"/>
      <c r="AC1446" s="146"/>
      <c r="AD1446" s="146"/>
      <c r="AE1446" s="144"/>
      <c r="AF1446" s="146"/>
      <c r="AG1446" s="114"/>
      <c r="AH1446" s="144"/>
    </row>
    <row r="1447" spans="11:34" s="40" customFormat="1" ht="34.9" customHeight="1">
      <c r="K1447" s="152"/>
      <c r="T1447" s="146"/>
      <c r="U1447" s="146"/>
      <c r="V1447" s="146"/>
      <c r="W1447" s="146"/>
      <c r="X1447" s="146"/>
      <c r="Y1447" s="146"/>
      <c r="Z1447" s="146"/>
      <c r="AA1447" s="146"/>
      <c r="AB1447" s="146"/>
      <c r="AC1447" s="146"/>
      <c r="AD1447" s="146"/>
      <c r="AE1447" s="144"/>
      <c r="AF1447" s="146"/>
      <c r="AG1447" s="114"/>
      <c r="AH1447" s="144"/>
    </row>
    <row r="1448" spans="11:34" s="40" customFormat="1" ht="34.9" customHeight="1">
      <c r="K1448" s="152"/>
      <c r="T1448" s="146"/>
      <c r="U1448" s="146"/>
      <c r="V1448" s="146"/>
      <c r="W1448" s="146"/>
      <c r="X1448" s="146"/>
      <c r="Y1448" s="146"/>
      <c r="Z1448" s="146"/>
      <c r="AA1448" s="146"/>
      <c r="AB1448" s="146"/>
      <c r="AC1448" s="146"/>
      <c r="AD1448" s="146"/>
      <c r="AE1448" s="144"/>
      <c r="AF1448" s="146"/>
      <c r="AG1448" s="114"/>
      <c r="AH1448" s="144"/>
    </row>
    <row r="1449" spans="11:34" s="40" customFormat="1" ht="34.9" customHeight="1">
      <c r="K1449" s="152"/>
      <c r="T1449" s="146"/>
      <c r="U1449" s="146"/>
      <c r="V1449" s="146"/>
      <c r="W1449" s="146"/>
      <c r="X1449" s="146"/>
      <c r="Y1449" s="146"/>
      <c r="Z1449" s="146"/>
      <c r="AA1449" s="146"/>
      <c r="AB1449" s="146"/>
      <c r="AC1449" s="146"/>
      <c r="AD1449" s="146"/>
      <c r="AE1449" s="144"/>
      <c r="AF1449" s="146"/>
      <c r="AG1449" s="114"/>
      <c r="AH1449" s="144"/>
    </row>
    <row r="1450" spans="11:34" s="40" customFormat="1" ht="34.9" customHeight="1">
      <c r="K1450" s="152"/>
      <c r="T1450" s="146"/>
      <c r="U1450" s="146"/>
      <c r="V1450" s="146"/>
      <c r="W1450" s="146"/>
      <c r="X1450" s="146"/>
      <c r="Y1450" s="146"/>
      <c r="Z1450" s="146"/>
      <c r="AA1450" s="146"/>
      <c r="AB1450" s="146"/>
      <c r="AC1450" s="146"/>
      <c r="AD1450" s="146"/>
      <c r="AE1450" s="144"/>
      <c r="AF1450" s="146"/>
      <c r="AG1450" s="114"/>
      <c r="AH1450" s="144"/>
    </row>
    <row r="1451" spans="11:34" s="40" customFormat="1" ht="34.9" customHeight="1">
      <c r="K1451" s="152"/>
      <c r="T1451" s="146"/>
      <c r="U1451" s="146"/>
      <c r="V1451" s="146"/>
      <c r="W1451" s="146"/>
      <c r="X1451" s="146"/>
      <c r="Y1451" s="146"/>
      <c r="Z1451" s="146"/>
      <c r="AA1451" s="146"/>
      <c r="AB1451" s="146"/>
      <c r="AC1451" s="146"/>
      <c r="AD1451" s="146"/>
      <c r="AE1451" s="144"/>
      <c r="AF1451" s="146"/>
      <c r="AG1451" s="114"/>
      <c r="AH1451" s="144"/>
    </row>
    <row r="1452" spans="11:34" s="40" customFormat="1" ht="34.9" customHeight="1">
      <c r="K1452" s="152"/>
      <c r="T1452" s="146"/>
      <c r="U1452" s="146"/>
      <c r="V1452" s="146"/>
      <c r="W1452" s="146"/>
      <c r="X1452" s="146"/>
      <c r="Y1452" s="146"/>
      <c r="Z1452" s="146"/>
      <c r="AA1452" s="146"/>
      <c r="AB1452" s="146"/>
      <c r="AC1452" s="146"/>
      <c r="AD1452" s="146"/>
      <c r="AE1452" s="144"/>
      <c r="AF1452" s="146"/>
      <c r="AG1452" s="114"/>
      <c r="AH1452" s="144"/>
    </row>
    <row r="1453" spans="11:34" s="40" customFormat="1" ht="34.9" customHeight="1">
      <c r="K1453" s="152"/>
      <c r="T1453" s="146"/>
      <c r="U1453" s="146"/>
      <c r="V1453" s="146"/>
      <c r="W1453" s="146"/>
      <c r="X1453" s="146"/>
      <c r="Y1453" s="146"/>
      <c r="Z1453" s="146"/>
      <c r="AA1453" s="146"/>
      <c r="AB1453" s="146"/>
      <c r="AC1453" s="146"/>
      <c r="AD1453" s="146"/>
      <c r="AE1453" s="144"/>
      <c r="AF1453" s="146"/>
      <c r="AG1453" s="114"/>
      <c r="AH1453" s="144"/>
    </row>
    <row r="1454" spans="11:34" s="40" customFormat="1" ht="34.9" customHeight="1">
      <c r="K1454" s="152"/>
      <c r="T1454" s="146"/>
      <c r="U1454" s="146"/>
      <c r="V1454" s="146"/>
      <c r="W1454" s="146"/>
      <c r="X1454" s="146"/>
      <c r="Y1454" s="146"/>
      <c r="Z1454" s="146"/>
      <c r="AA1454" s="146"/>
      <c r="AB1454" s="146"/>
      <c r="AC1454" s="146"/>
      <c r="AD1454" s="146"/>
      <c r="AE1454" s="144"/>
      <c r="AF1454" s="146"/>
      <c r="AG1454" s="114"/>
      <c r="AH1454" s="144"/>
    </row>
    <row r="1455" spans="11:34" s="40" customFormat="1" ht="34.9" customHeight="1">
      <c r="K1455" s="152"/>
      <c r="T1455" s="146"/>
      <c r="U1455" s="146"/>
      <c r="V1455" s="146"/>
      <c r="W1455" s="146"/>
      <c r="X1455" s="146"/>
      <c r="Y1455" s="146"/>
      <c r="Z1455" s="146"/>
      <c r="AA1455" s="146"/>
      <c r="AB1455" s="146"/>
      <c r="AC1455" s="146"/>
      <c r="AD1455" s="146"/>
      <c r="AE1455" s="144"/>
      <c r="AF1455" s="146"/>
      <c r="AG1455" s="114"/>
      <c r="AH1455" s="144"/>
    </row>
    <row r="1456" spans="11:34" s="40" customFormat="1" ht="34.9" customHeight="1">
      <c r="K1456" s="152"/>
      <c r="T1456" s="146"/>
      <c r="U1456" s="146"/>
      <c r="V1456" s="146"/>
      <c r="W1456" s="146"/>
      <c r="X1456" s="146"/>
      <c r="Y1456" s="146"/>
      <c r="Z1456" s="146"/>
      <c r="AA1456" s="146"/>
      <c r="AB1456" s="146"/>
      <c r="AC1456" s="146"/>
      <c r="AD1456" s="146"/>
      <c r="AE1456" s="144"/>
      <c r="AF1456" s="146"/>
      <c r="AG1456" s="114"/>
      <c r="AH1456" s="144"/>
    </row>
    <row r="1457" spans="11:34" s="40" customFormat="1" ht="34.9" customHeight="1">
      <c r="K1457" s="152"/>
      <c r="T1457" s="146"/>
      <c r="U1457" s="146"/>
      <c r="V1457" s="146"/>
      <c r="W1457" s="146"/>
      <c r="X1457" s="146"/>
      <c r="Y1457" s="146"/>
      <c r="Z1457" s="146"/>
      <c r="AA1457" s="146"/>
      <c r="AB1457" s="146"/>
      <c r="AC1457" s="146"/>
      <c r="AD1457" s="146"/>
      <c r="AE1457" s="144"/>
      <c r="AF1457" s="146"/>
      <c r="AG1457" s="114"/>
      <c r="AH1457" s="144"/>
    </row>
    <row r="1458" spans="11:34" s="40" customFormat="1" ht="34.9" customHeight="1">
      <c r="K1458" s="152"/>
      <c r="T1458" s="146"/>
      <c r="U1458" s="146"/>
      <c r="V1458" s="146"/>
      <c r="W1458" s="146"/>
      <c r="X1458" s="146"/>
      <c r="Y1458" s="146"/>
      <c r="Z1458" s="146"/>
      <c r="AA1458" s="146"/>
      <c r="AB1458" s="146"/>
      <c r="AC1458" s="146"/>
      <c r="AD1458" s="146"/>
      <c r="AE1458" s="144"/>
      <c r="AF1458" s="146"/>
      <c r="AG1458" s="114"/>
      <c r="AH1458" s="144"/>
    </row>
    <row r="1459" spans="11:34" s="40" customFormat="1" ht="34.9" customHeight="1">
      <c r="K1459" s="152"/>
      <c r="T1459" s="146"/>
      <c r="U1459" s="146"/>
      <c r="V1459" s="146"/>
      <c r="W1459" s="146"/>
      <c r="X1459" s="146"/>
      <c r="Y1459" s="146"/>
      <c r="Z1459" s="146"/>
      <c r="AA1459" s="146"/>
      <c r="AB1459" s="146"/>
      <c r="AC1459" s="146"/>
      <c r="AD1459" s="146"/>
      <c r="AE1459" s="144"/>
      <c r="AF1459" s="146"/>
      <c r="AG1459" s="114"/>
      <c r="AH1459" s="144"/>
    </row>
    <row r="1460" spans="11:34" s="40" customFormat="1" ht="34.9" customHeight="1">
      <c r="K1460" s="152"/>
      <c r="T1460" s="146"/>
      <c r="U1460" s="146"/>
      <c r="V1460" s="146"/>
      <c r="W1460" s="146"/>
      <c r="X1460" s="146"/>
      <c r="Y1460" s="146"/>
      <c r="Z1460" s="146"/>
      <c r="AA1460" s="146"/>
      <c r="AB1460" s="146"/>
      <c r="AC1460" s="146"/>
      <c r="AD1460" s="146"/>
      <c r="AE1460" s="144"/>
      <c r="AF1460" s="146"/>
      <c r="AG1460" s="114"/>
      <c r="AH1460" s="144"/>
    </row>
    <row r="1461" spans="11:34" s="40" customFormat="1" ht="34.9" customHeight="1">
      <c r="K1461" s="152"/>
      <c r="T1461" s="146"/>
      <c r="U1461" s="146"/>
      <c r="V1461" s="146"/>
      <c r="W1461" s="146"/>
      <c r="X1461" s="146"/>
      <c r="Y1461" s="146"/>
      <c r="Z1461" s="146"/>
      <c r="AA1461" s="146"/>
      <c r="AB1461" s="146"/>
      <c r="AC1461" s="146"/>
      <c r="AD1461" s="146"/>
      <c r="AE1461" s="144"/>
      <c r="AF1461" s="146"/>
      <c r="AG1461" s="114"/>
      <c r="AH1461" s="144"/>
    </row>
    <row r="1462" spans="11:34" s="40" customFormat="1" ht="34.9" customHeight="1">
      <c r="K1462" s="152"/>
      <c r="T1462" s="146"/>
      <c r="U1462" s="146"/>
      <c r="V1462" s="146"/>
      <c r="W1462" s="146"/>
      <c r="X1462" s="146"/>
      <c r="Y1462" s="146"/>
      <c r="Z1462" s="146"/>
      <c r="AA1462" s="146"/>
      <c r="AB1462" s="146"/>
      <c r="AC1462" s="146"/>
      <c r="AD1462" s="146"/>
      <c r="AE1462" s="144"/>
      <c r="AF1462" s="146"/>
      <c r="AG1462" s="114"/>
      <c r="AH1462" s="144"/>
    </row>
    <row r="1463" spans="11:34" s="40" customFormat="1" ht="34.9" customHeight="1">
      <c r="K1463" s="152"/>
      <c r="T1463" s="146"/>
      <c r="U1463" s="146"/>
      <c r="V1463" s="146"/>
      <c r="W1463" s="146"/>
      <c r="X1463" s="146"/>
      <c r="Y1463" s="146"/>
      <c r="Z1463" s="146"/>
      <c r="AA1463" s="146"/>
      <c r="AB1463" s="146"/>
      <c r="AC1463" s="146"/>
      <c r="AD1463" s="146"/>
      <c r="AE1463" s="144"/>
      <c r="AF1463" s="146"/>
      <c r="AG1463" s="114"/>
      <c r="AH1463" s="144"/>
    </row>
    <row r="1464" spans="11:34" s="40" customFormat="1" ht="34.9" customHeight="1">
      <c r="K1464" s="152"/>
      <c r="T1464" s="146"/>
      <c r="U1464" s="146"/>
      <c r="V1464" s="146"/>
      <c r="W1464" s="146"/>
      <c r="X1464" s="146"/>
      <c r="Y1464" s="146"/>
      <c r="Z1464" s="146"/>
      <c r="AA1464" s="146"/>
      <c r="AB1464" s="146"/>
      <c r="AC1464" s="146"/>
      <c r="AD1464" s="146"/>
      <c r="AE1464" s="144"/>
      <c r="AF1464" s="146"/>
      <c r="AG1464" s="114"/>
      <c r="AH1464" s="144"/>
    </row>
    <row r="1465" spans="11:34" s="40" customFormat="1" ht="34.9" customHeight="1">
      <c r="K1465" s="152"/>
      <c r="T1465" s="146"/>
      <c r="U1465" s="146"/>
      <c r="V1465" s="146"/>
      <c r="W1465" s="146"/>
      <c r="X1465" s="146"/>
      <c r="Y1465" s="146"/>
      <c r="Z1465" s="146"/>
      <c r="AA1465" s="146"/>
      <c r="AB1465" s="146"/>
      <c r="AC1465" s="146"/>
      <c r="AD1465" s="146"/>
      <c r="AE1465" s="144"/>
      <c r="AF1465" s="146"/>
      <c r="AG1465" s="114"/>
      <c r="AH1465" s="144"/>
    </row>
    <row r="1466" spans="11:34" s="40" customFormat="1" ht="34.9" customHeight="1">
      <c r="K1466" s="152"/>
      <c r="T1466" s="146"/>
      <c r="U1466" s="146"/>
      <c r="V1466" s="146"/>
      <c r="W1466" s="146"/>
      <c r="X1466" s="146"/>
      <c r="Y1466" s="146"/>
      <c r="Z1466" s="146"/>
      <c r="AA1466" s="146"/>
      <c r="AB1466" s="146"/>
      <c r="AC1466" s="146"/>
      <c r="AD1466" s="146"/>
      <c r="AE1466" s="144"/>
      <c r="AF1466" s="146"/>
      <c r="AG1466" s="114"/>
      <c r="AH1466" s="144"/>
    </row>
    <row r="1467" spans="11:34" s="40" customFormat="1" ht="34.9" customHeight="1">
      <c r="K1467" s="152"/>
      <c r="T1467" s="146"/>
      <c r="U1467" s="146"/>
      <c r="V1467" s="146"/>
      <c r="W1467" s="146"/>
      <c r="X1467" s="146"/>
      <c r="Y1467" s="146"/>
      <c r="Z1467" s="146"/>
      <c r="AA1467" s="146"/>
      <c r="AB1467" s="146"/>
      <c r="AC1467" s="146"/>
      <c r="AD1467" s="146"/>
      <c r="AE1467" s="144"/>
      <c r="AF1467" s="146"/>
      <c r="AG1467" s="114"/>
      <c r="AH1467" s="144"/>
    </row>
    <row r="1468" spans="11:34" s="40" customFormat="1" ht="34.9" customHeight="1">
      <c r="K1468" s="152"/>
      <c r="T1468" s="146"/>
      <c r="U1468" s="146"/>
      <c r="V1468" s="146"/>
      <c r="W1468" s="146"/>
      <c r="X1468" s="146"/>
      <c r="Y1468" s="146"/>
      <c r="Z1468" s="146"/>
      <c r="AA1468" s="146"/>
      <c r="AB1468" s="146"/>
      <c r="AC1468" s="146"/>
      <c r="AD1468" s="146"/>
      <c r="AE1468" s="144"/>
      <c r="AF1468" s="146"/>
      <c r="AG1468" s="114"/>
      <c r="AH1468" s="144"/>
    </row>
    <row r="1469" spans="11:34" s="40" customFormat="1" ht="34.9" customHeight="1">
      <c r="K1469" s="152"/>
      <c r="T1469" s="146"/>
      <c r="U1469" s="146"/>
      <c r="V1469" s="146"/>
      <c r="W1469" s="146"/>
      <c r="X1469" s="146"/>
      <c r="Y1469" s="146"/>
      <c r="Z1469" s="146"/>
      <c r="AA1469" s="146"/>
      <c r="AB1469" s="146"/>
      <c r="AC1469" s="146"/>
      <c r="AD1469" s="146"/>
      <c r="AE1469" s="144"/>
      <c r="AF1469" s="146"/>
      <c r="AG1469" s="114"/>
      <c r="AH1469" s="144"/>
    </row>
    <row r="1470" spans="11:34" s="40" customFormat="1" ht="34.9" customHeight="1">
      <c r="K1470" s="152"/>
      <c r="T1470" s="146"/>
      <c r="U1470" s="146"/>
      <c r="V1470" s="146"/>
      <c r="W1470" s="146"/>
      <c r="X1470" s="146"/>
      <c r="Y1470" s="146"/>
      <c r="Z1470" s="146"/>
      <c r="AA1470" s="146"/>
      <c r="AB1470" s="146"/>
      <c r="AC1470" s="146"/>
      <c r="AD1470" s="146"/>
      <c r="AE1470" s="144"/>
      <c r="AF1470" s="146"/>
      <c r="AG1470" s="114"/>
      <c r="AH1470" s="144"/>
    </row>
    <row r="1471" spans="11:34" s="40" customFormat="1" ht="34.9" customHeight="1">
      <c r="K1471" s="152"/>
      <c r="T1471" s="146"/>
      <c r="U1471" s="146"/>
      <c r="V1471" s="146"/>
      <c r="W1471" s="146"/>
      <c r="X1471" s="146"/>
      <c r="Y1471" s="146"/>
      <c r="Z1471" s="146"/>
      <c r="AA1471" s="146"/>
      <c r="AB1471" s="146"/>
      <c r="AC1471" s="146"/>
      <c r="AD1471" s="146"/>
      <c r="AE1471" s="144"/>
      <c r="AF1471" s="146"/>
      <c r="AG1471" s="114"/>
      <c r="AH1471" s="144"/>
    </row>
    <row r="1472" spans="11:34" s="40" customFormat="1" ht="34.9" customHeight="1">
      <c r="K1472" s="152"/>
      <c r="T1472" s="146"/>
      <c r="U1472" s="146"/>
      <c r="V1472" s="146"/>
      <c r="W1472" s="146"/>
      <c r="X1472" s="146"/>
      <c r="Y1472" s="146"/>
      <c r="Z1472" s="146"/>
      <c r="AA1472" s="146"/>
      <c r="AB1472" s="146"/>
      <c r="AC1472" s="146"/>
      <c r="AD1472" s="146"/>
      <c r="AE1472" s="144"/>
      <c r="AF1472" s="146"/>
      <c r="AG1472" s="114"/>
      <c r="AH1472" s="144"/>
    </row>
    <row r="1473" spans="11:34" s="40" customFormat="1" ht="34.9" customHeight="1">
      <c r="K1473" s="152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146"/>
      <c r="AE1473" s="144"/>
      <c r="AF1473" s="146"/>
      <c r="AG1473" s="114"/>
      <c r="AH1473" s="144"/>
    </row>
    <row r="1474" spans="11:34" s="40" customFormat="1" ht="34.9" customHeight="1">
      <c r="K1474" s="152"/>
      <c r="T1474" s="146"/>
      <c r="U1474" s="146"/>
      <c r="V1474" s="146"/>
      <c r="W1474" s="146"/>
      <c r="X1474" s="146"/>
      <c r="Y1474" s="146"/>
      <c r="Z1474" s="146"/>
      <c r="AA1474" s="146"/>
      <c r="AB1474" s="146"/>
      <c r="AC1474" s="146"/>
      <c r="AD1474" s="146"/>
      <c r="AE1474" s="144"/>
      <c r="AF1474" s="146"/>
      <c r="AG1474" s="114"/>
      <c r="AH1474" s="144"/>
    </row>
    <row r="1475" spans="11:34" s="40" customFormat="1" ht="34.9" customHeight="1">
      <c r="K1475" s="152"/>
      <c r="T1475" s="146"/>
      <c r="U1475" s="146"/>
      <c r="V1475" s="146"/>
      <c r="W1475" s="146"/>
      <c r="X1475" s="146"/>
      <c r="Y1475" s="146"/>
      <c r="Z1475" s="146"/>
      <c r="AA1475" s="146"/>
      <c r="AB1475" s="146"/>
      <c r="AC1475" s="146"/>
      <c r="AD1475" s="146"/>
      <c r="AE1475" s="144"/>
      <c r="AF1475" s="146"/>
      <c r="AG1475" s="114"/>
      <c r="AH1475" s="144"/>
    </row>
    <row r="1476" spans="11:34" s="40" customFormat="1" ht="34.9" customHeight="1">
      <c r="K1476" s="152"/>
      <c r="T1476" s="146"/>
      <c r="U1476" s="146"/>
      <c r="V1476" s="146"/>
      <c r="W1476" s="146"/>
      <c r="X1476" s="146"/>
      <c r="Y1476" s="146"/>
      <c r="Z1476" s="146"/>
      <c r="AA1476" s="146"/>
      <c r="AB1476" s="146"/>
      <c r="AC1476" s="146"/>
      <c r="AD1476" s="146"/>
      <c r="AE1476" s="144"/>
      <c r="AF1476" s="146"/>
      <c r="AG1476" s="114"/>
      <c r="AH1476" s="144"/>
    </row>
    <row r="1477" spans="11:34" s="40" customFormat="1" ht="34.9" customHeight="1">
      <c r="K1477" s="152"/>
      <c r="T1477" s="146"/>
      <c r="U1477" s="146"/>
      <c r="V1477" s="146"/>
      <c r="W1477" s="146"/>
      <c r="X1477" s="146"/>
      <c r="Y1477" s="146"/>
      <c r="Z1477" s="146"/>
      <c r="AA1477" s="146"/>
      <c r="AB1477" s="146"/>
      <c r="AC1477" s="146"/>
      <c r="AD1477" s="146"/>
      <c r="AE1477" s="144"/>
      <c r="AF1477" s="146"/>
      <c r="AG1477" s="114"/>
      <c r="AH1477" s="144"/>
    </row>
    <row r="1478" spans="11:34" s="40" customFormat="1" ht="34.9" customHeight="1">
      <c r="K1478" s="152"/>
      <c r="T1478" s="146"/>
      <c r="U1478" s="146"/>
      <c r="V1478" s="146"/>
      <c r="W1478" s="146"/>
      <c r="X1478" s="146"/>
      <c r="Y1478" s="146"/>
      <c r="Z1478" s="146"/>
      <c r="AA1478" s="146"/>
      <c r="AB1478" s="146"/>
      <c r="AC1478" s="146"/>
      <c r="AD1478" s="146"/>
      <c r="AE1478" s="144"/>
      <c r="AF1478" s="146"/>
      <c r="AG1478" s="114"/>
      <c r="AH1478" s="144"/>
    </row>
    <row r="1479" spans="11:34" s="40" customFormat="1" ht="34.9" customHeight="1">
      <c r="K1479" s="152"/>
      <c r="T1479" s="146"/>
      <c r="U1479" s="146"/>
      <c r="V1479" s="146"/>
      <c r="W1479" s="146"/>
      <c r="X1479" s="146"/>
      <c r="Y1479" s="146"/>
      <c r="Z1479" s="146"/>
      <c r="AA1479" s="146"/>
      <c r="AB1479" s="146"/>
      <c r="AC1479" s="146"/>
      <c r="AD1479" s="146"/>
      <c r="AE1479" s="144"/>
      <c r="AF1479" s="146"/>
      <c r="AG1479" s="114"/>
      <c r="AH1479" s="144"/>
    </row>
    <row r="1480" spans="11:34" s="40" customFormat="1" ht="34.9" customHeight="1">
      <c r="K1480" s="152"/>
      <c r="T1480" s="146"/>
      <c r="U1480" s="146"/>
      <c r="V1480" s="146"/>
      <c r="W1480" s="146"/>
      <c r="X1480" s="146"/>
      <c r="Y1480" s="146"/>
      <c r="Z1480" s="146"/>
      <c r="AA1480" s="146"/>
      <c r="AB1480" s="146"/>
      <c r="AC1480" s="146"/>
      <c r="AD1480" s="146"/>
      <c r="AE1480" s="144"/>
      <c r="AF1480" s="146"/>
      <c r="AG1480" s="114"/>
      <c r="AH1480" s="144"/>
    </row>
    <row r="1481" spans="11:34" s="40" customFormat="1" ht="34.9" customHeight="1">
      <c r="K1481" s="152"/>
      <c r="T1481" s="146"/>
      <c r="U1481" s="146"/>
      <c r="V1481" s="146"/>
      <c r="W1481" s="146"/>
      <c r="X1481" s="146"/>
      <c r="Y1481" s="146"/>
      <c r="Z1481" s="146"/>
      <c r="AA1481" s="146"/>
      <c r="AB1481" s="146"/>
      <c r="AC1481" s="146"/>
      <c r="AD1481" s="146"/>
      <c r="AE1481" s="144"/>
      <c r="AF1481" s="146"/>
      <c r="AG1481" s="114"/>
      <c r="AH1481" s="144"/>
    </row>
    <row r="1482" spans="11:34" s="40" customFormat="1" ht="34.9" customHeight="1">
      <c r="K1482" s="152"/>
      <c r="T1482" s="146"/>
      <c r="U1482" s="146"/>
      <c r="V1482" s="146"/>
      <c r="W1482" s="146"/>
      <c r="X1482" s="146"/>
      <c r="Y1482" s="146"/>
      <c r="Z1482" s="146"/>
      <c r="AA1482" s="146"/>
      <c r="AB1482" s="146"/>
      <c r="AC1482" s="146"/>
      <c r="AD1482" s="146"/>
      <c r="AE1482" s="144"/>
      <c r="AF1482" s="146"/>
      <c r="AG1482" s="114"/>
      <c r="AH1482" s="144"/>
    </row>
    <row r="1483" spans="11:34" s="40" customFormat="1" ht="34.9" customHeight="1">
      <c r="K1483" s="152"/>
      <c r="T1483" s="146"/>
      <c r="U1483" s="146"/>
      <c r="V1483" s="146"/>
      <c r="W1483" s="146"/>
      <c r="X1483" s="146"/>
      <c r="Y1483" s="146"/>
      <c r="Z1483" s="146"/>
      <c r="AA1483" s="146"/>
      <c r="AB1483" s="146"/>
      <c r="AC1483" s="146"/>
      <c r="AD1483" s="146"/>
      <c r="AE1483" s="144"/>
      <c r="AF1483" s="146"/>
      <c r="AG1483" s="114"/>
      <c r="AH1483" s="144"/>
    </row>
    <row r="1484" spans="11:34" s="40" customFormat="1" ht="34.9" customHeight="1">
      <c r="K1484" s="152"/>
      <c r="T1484" s="146"/>
      <c r="U1484" s="146"/>
      <c r="V1484" s="146"/>
      <c r="W1484" s="146"/>
      <c r="X1484" s="146"/>
      <c r="Y1484" s="146"/>
      <c r="Z1484" s="146"/>
      <c r="AA1484" s="146"/>
      <c r="AB1484" s="146"/>
      <c r="AC1484" s="146"/>
      <c r="AD1484" s="146"/>
      <c r="AE1484" s="144"/>
      <c r="AF1484" s="146"/>
      <c r="AG1484" s="114"/>
      <c r="AH1484" s="144"/>
    </row>
    <row r="1485" spans="11:34" s="40" customFormat="1" ht="34.9" customHeight="1">
      <c r="K1485" s="152"/>
      <c r="T1485" s="146"/>
      <c r="U1485" s="146"/>
      <c r="V1485" s="146"/>
      <c r="W1485" s="146"/>
      <c r="X1485" s="146"/>
      <c r="Y1485" s="146"/>
      <c r="Z1485" s="146"/>
      <c r="AA1485" s="146"/>
      <c r="AB1485" s="146"/>
      <c r="AC1485" s="146"/>
      <c r="AD1485" s="146"/>
      <c r="AE1485" s="144"/>
      <c r="AF1485" s="146"/>
      <c r="AG1485" s="114"/>
      <c r="AH1485" s="144"/>
    </row>
    <row r="1486" spans="11:34" s="40" customFormat="1" ht="34.9" customHeight="1">
      <c r="K1486" s="152"/>
      <c r="T1486" s="146"/>
      <c r="U1486" s="146"/>
      <c r="V1486" s="146"/>
      <c r="W1486" s="146"/>
      <c r="X1486" s="146"/>
      <c r="Y1486" s="146"/>
      <c r="Z1486" s="146"/>
      <c r="AA1486" s="146"/>
      <c r="AB1486" s="146"/>
      <c r="AC1486" s="146"/>
      <c r="AD1486" s="146"/>
      <c r="AE1486" s="144"/>
      <c r="AF1486" s="146"/>
      <c r="AG1486" s="114"/>
      <c r="AH1486" s="144"/>
    </row>
    <row r="1487" spans="11:34" s="40" customFormat="1" ht="34.9" customHeight="1">
      <c r="K1487" s="152"/>
      <c r="T1487" s="146"/>
      <c r="U1487" s="146"/>
      <c r="V1487" s="146"/>
      <c r="W1487" s="146"/>
      <c r="X1487" s="146"/>
      <c r="Y1487" s="146"/>
      <c r="Z1487" s="146"/>
      <c r="AA1487" s="146"/>
      <c r="AB1487" s="146"/>
      <c r="AC1487" s="146"/>
      <c r="AD1487" s="146"/>
      <c r="AE1487" s="144"/>
      <c r="AF1487" s="146"/>
      <c r="AG1487" s="114"/>
      <c r="AH1487" s="144"/>
    </row>
    <row r="1488" spans="11:34" s="40" customFormat="1" ht="34.9" customHeight="1">
      <c r="K1488" s="152"/>
      <c r="T1488" s="146"/>
      <c r="U1488" s="146"/>
      <c r="V1488" s="146"/>
      <c r="W1488" s="146"/>
      <c r="X1488" s="146"/>
      <c r="Y1488" s="146"/>
      <c r="Z1488" s="146"/>
      <c r="AA1488" s="146"/>
      <c r="AB1488" s="146"/>
      <c r="AC1488" s="146"/>
      <c r="AD1488" s="146"/>
      <c r="AE1488" s="144"/>
      <c r="AF1488" s="146"/>
      <c r="AG1488" s="114"/>
      <c r="AH1488" s="144"/>
    </row>
    <row r="1489" spans="4:34" s="40" customFormat="1" ht="34.9" customHeight="1">
      <c r="K1489" s="152"/>
      <c r="T1489" s="146"/>
      <c r="U1489" s="146"/>
      <c r="V1489" s="146"/>
      <c r="W1489" s="146"/>
      <c r="X1489" s="146"/>
      <c r="Y1489" s="146"/>
      <c r="Z1489" s="146"/>
      <c r="AA1489" s="146"/>
      <c r="AB1489" s="146"/>
      <c r="AC1489" s="146"/>
      <c r="AD1489" s="146"/>
      <c r="AE1489" s="144"/>
      <c r="AF1489" s="146"/>
      <c r="AG1489" s="114"/>
      <c r="AH1489" s="144"/>
    </row>
    <row r="1490" spans="4:34" s="40" customFormat="1" ht="34.9" customHeight="1">
      <c r="K1490" s="152"/>
      <c r="T1490" s="146"/>
      <c r="U1490" s="146"/>
      <c r="V1490" s="146"/>
      <c r="W1490" s="146"/>
      <c r="X1490" s="146"/>
      <c r="Y1490" s="146"/>
      <c r="Z1490" s="146"/>
      <c r="AA1490" s="146"/>
      <c r="AB1490" s="146"/>
      <c r="AC1490" s="146"/>
      <c r="AD1490" s="146"/>
      <c r="AE1490" s="144"/>
      <c r="AF1490" s="146"/>
      <c r="AG1490" s="114"/>
      <c r="AH1490" s="144"/>
    </row>
    <row r="1491" spans="4:34" s="40" customFormat="1" ht="34.9" customHeight="1">
      <c r="K1491" s="152"/>
      <c r="T1491" s="146"/>
      <c r="U1491" s="146"/>
      <c r="V1491" s="146"/>
      <c r="W1491" s="146"/>
      <c r="X1491" s="146"/>
      <c r="Y1491" s="146"/>
      <c r="Z1491" s="146"/>
      <c r="AA1491" s="146"/>
      <c r="AB1491" s="146"/>
      <c r="AC1491" s="146"/>
      <c r="AD1491" s="146"/>
      <c r="AE1491" s="144"/>
      <c r="AF1491" s="146"/>
      <c r="AG1491" s="114"/>
      <c r="AH1491" s="144"/>
    </row>
    <row r="1492" spans="4:34" s="40" customFormat="1" ht="34.9" customHeight="1">
      <c r="K1492" s="152"/>
      <c r="T1492" s="146"/>
      <c r="U1492" s="146"/>
      <c r="V1492" s="146"/>
      <c r="W1492" s="146"/>
      <c r="X1492" s="146"/>
      <c r="Y1492" s="146"/>
      <c r="Z1492" s="146"/>
      <c r="AA1492" s="146"/>
      <c r="AB1492" s="146"/>
      <c r="AC1492" s="146"/>
      <c r="AD1492" s="146"/>
      <c r="AE1492" s="144"/>
      <c r="AF1492" s="146"/>
      <c r="AG1492" s="114"/>
      <c r="AH1492" s="144"/>
    </row>
    <row r="1493" spans="4:34" s="40" customFormat="1" ht="34.9" customHeight="1">
      <c r="K1493" s="152"/>
      <c r="T1493" s="146"/>
      <c r="U1493" s="146"/>
      <c r="V1493" s="146"/>
      <c r="W1493" s="146"/>
      <c r="X1493" s="146"/>
      <c r="Y1493" s="146"/>
      <c r="Z1493" s="146"/>
      <c r="AA1493" s="146"/>
      <c r="AB1493" s="146"/>
      <c r="AC1493" s="146"/>
      <c r="AD1493" s="146"/>
      <c r="AE1493" s="144"/>
      <c r="AF1493" s="146"/>
      <c r="AG1493" s="114"/>
      <c r="AH1493" s="144"/>
    </row>
    <row r="1494" spans="4:34" s="40" customFormat="1" ht="34.9" customHeight="1">
      <c r="K1494" s="152"/>
      <c r="T1494" s="146"/>
      <c r="U1494" s="146"/>
      <c r="V1494" s="146"/>
      <c r="W1494" s="146"/>
      <c r="X1494" s="146"/>
      <c r="Y1494" s="146"/>
      <c r="Z1494" s="146"/>
      <c r="AA1494" s="146"/>
      <c r="AB1494" s="146"/>
      <c r="AC1494" s="146"/>
      <c r="AD1494" s="146"/>
      <c r="AE1494" s="144"/>
      <c r="AF1494" s="146"/>
      <c r="AG1494" s="114"/>
      <c r="AH1494" s="144"/>
    </row>
    <row r="1495" spans="4:34" s="40" customFormat="1" ht="34.9" customHeight="1">
      <c r="K1495" s="152"/>
      <c r="T1495" s="146"/>
      <c r="U1495" s="146"/>
      <c r="V1495" s="146"/>
      <c r="W1495" s="146"/>
      <c r="X1495" s="146"/>
      <c r="Y1495" s="146"/>
      <c r="Z1495" s="146"/>
      <c r="AA1495" s="146"/>
      <c r="AB1495" s="146"/>
      <c r="AC1495" s="146"/>
      <c r="AD1495" s="146"/>
      <c r="AE1495" s="144"/>
      <c r="AF1495" s="146"/>
      <c r="AG1495" s="114"/>
      <c r="AH1495" s="144"/>
    </row>
    <row r="1496" spans="4:34" s="40" customFormat="1" ht="34.9" customHeight="1">
      <c r="K1496" s="152"/>
      <c r="T1496" s="146"/>
      <c r="U1496" s="146"/>
      <c r="V1496" s="146"/>
      <c r="W1496" s="146"/>
      <c r="X1496" s="146"/>
      <c r="Y1496" s="146"/>
      <c r="Z1496" s="146"/>
      <c r="AA1496" s="146"/>
      <c r="AB1496" s="146"/>
      <c r="AC1496" s="146"/>
      <c r="AD1496" s="146"/>
      <c r="AE1496" s="144"/>
      <c r="AF1496" s="146"/>
      <c r="AG1496" s="114"/>
      <c r="AH1496" s="144"/>
    </row>
    <row r="1497" spans="4:34" s="40" customFormat="1" ht="34.9" customHeight="1">
      <c r="K1497" s="152"/>
      <c r="T1497" s="146"/>
      <c r="U1497" s="146"/>
      <c r="V1497" s="146"/>
      <c r="W1497" s="146"/>
      <c r="X1497" s="146"/>
      <c r="Y1497" s="146"/>
      <c r="Z1497" s="146"/>
      <c r="AA1497" s="146"/>
      <c r="AB1497" s="146"/>
      <c r="AC1497" s="146"/>
      <c r="AD1497" s="146"/>
      <c r="AE1497" s="144"/>
      <c r="AF1497" s="146"/>
      <c r="AG1497" s="114"/>
      <c r="AH1497" s="144"/>
    </row>
    <row r="1498" spans="4:34" s="40" customFormat="1" ht="34.9" customHeight="1">
      <c r="D1498" s="28"/>
      <c r="K1498" s="43"/>
      <c r="O1498" s="28"/>
      <c r="S1498" s="28"/>
      <c r="T1498" s="146"/>
      <c r="U1498" s="146"/>
      <c r="V1498" s="146"/>
      <c r="W1498" s="146"/>
      <c r="X1498" s="146"/>
      <c r="Y1498" s="146"/>
      <c r="Z1498" s="146"/>
      <c r="AA1498" s="146"/>
      <c r="AB1498" s="146"/>
      <c r="AC1498" s="146"/>
      <c r="AD1498" s="146"/>
      <c r="AE1498" s="42"/>
      <c r="AF1498" s="146"/>
      <c r="AG1498" s="114"/>
      <c r="AH1498" s="145"/>
    </row>
    <row r="1499" spans="4:34" s="40" customFormat="1" ht="34.9" customHeight="1">
      <c r="D1499" s="28"/>
      <c r="K1499" s="43"/>
      <c r="O1499" s="28"/>
      <c r="S1499" s="28"/>
      <c r="T1499" s="146"/>
      <c r="U1499" s="146"/>
      <c r="V1499" s="146"/>
      <c r="W1499" s="146"/>
      <c r="X1499" s="146"/>
      <c r="Y1499" s="146"/>
      <c r="Z1499" s="146"/>
      <c r="AA1499" s="146"/>
      <c r="AB1499" s="146"/>
      <c r="AC1499" s="146"/>
      <c r="AD1499" s="146"/>
      <c r="AE1499" s="42"/>
      <c r="AF1499" s="146"/>
      <c r="AG1499" s="114"/>
      <c r="AH1499" s="145"/>
    </row>
    <row r="1500" spans="4:34" s="40" customFormat="1" ht="34.9" customHeight="1">
      <c r="D1500" s="28"/>
      <c r="K1500" s="43"/>
      <c r="O1500" s="28"/>
      <c r="S1500" s="28"/>
      <c r="T1500" s="146"/>
      <c r="U1500" s="146"/>
      <c r="V1500" s="146"/>
      <c r="W1500" s="146"/>
      <c r="X1500" s="146"/>
      <c r="Y1500" s="146"/>
      <c r="Z1500" s="146"/>
      <c r="AA1500" s="146"/>
      <c r="AB1500" s="146"/>
      <c r="AC1500" s="146"/>
      <c r="AD1500" s="146"/>
      <c r="AE1500" s="42"/>
      <c r="AF1500" s="146"/>
      <c r="AG1500" s="114"/>
      <c r="AH1500" s="145"/>
    </row>
    <row r="1501" spans="4:34" s="40" customFormat="1" ht="34.9" customHeight="1">
      <c r="D1501" s="28"/>
      <c r="K1501" s="43"/>
      <c r="O1501" s="28"/>
      <c r="S1501" s="28"/>
      <c r="T1501" s="146"/>
      <c r="U1501" s="146"/>
      <c r="V1501" s="146"/>
      <c r="W1501" s="146"/>
      <c r="X1501" s="146"/>
      <c r="Y1501" s="146"/>
      <c r="Z1501" s="146"/>
      <c r="AA1501" s="146"/>
      <c r="AB1501" s="146"/>
      <c r="AC1501" s="146"/>
      <c r="AD1501" s="146"/>
      <c r="AE1501" s="42"/>
      <c r="AF1501" s="146"/>
      <c r="AG1501" s="114"/>
      <c r="AH1501" s="145"/>
    </row>
    <row r="1502" spans="4:34" s="40" customFormat="1" ht="34.9" customHeight="1">
      <c r="D1502" s="28"/>
      <c r="K1502" s="43"/>
      <c r="O1502" s="28"/>
      <c r="S1502" s="28"/>
      <c r="T1502" s="146"/>
      <c r="U1502" s="146"/>
      <c r="V1502" s="146"/>
      <c r="W1502" s="146"/>
      <c r="X1502" s="146"/>
      <c r="Y1502" s="146"/>
      <c r="Z1502" s="146"/>
      <c r="AA1502" s="146"/>
      <c r="AB1502" s="146"/>
      <c r="AC1502" s="146"/>
      <c r="AD1502" s="146"/>
      <c r="AE1502" s="42"/>
      <c r="AF1502" s="146"/>
      <c r="AG1502" s="114"/>
      <c r="AH1502" s="145"/>
    </row>
    <row r="1503" spans="4:34" s="40" customFormat="1" ht="34.9" customHeight="1">
      <c r="D1503" s="28"/>
      <c r="K1503" s="43"/>
      <c r="O1503" s="28"/>
      <c r="S1503" s="28"/>
      <c r="T1503" s="146"/>
      <c r="U1503" s="146"/>
      <c r="V1503" s="146"/>
      <c r="W1503" s="146"/>
      <c r="X1503" s="146"/>
      <c r="Y1503" s="146"/>
      <c r="Z1503" s="146"/>
      <c r="AA1503" s="146"/>
      <c r="AB1503" s="146"/>
      <c r="AC1503" s="146"/>
      <c r="AD1503" s="146"/>
      <c r="AE1503" s="42"/>
      <c r="AF1503" s="146"/>
      <c r="AG1503" s="114"/>
      <c r="AH1503" s="145"/>
    </row>
    <row r="1504" spans="4:34" s="40" customFormat="1" ht="34.9" customHeight="1">
      <c r="D1504" s="28"/>
      <c r="K1504" s="43"/>
      <c r="O1504" s="28"/>
      <c r="S1504" s="28"/>
      <c r="T1504" s="146"/>
      <c r="U1504" s="146"/>
      <c r="V1504" s="146"/>
      <c r="W1504" s="146"/>
      <c r="X1504" s="146"/>
      <c r="Y1504" s="146"/>
      <c r="Z1504" s="146"/>
      <c r="AA1504" s="146"/>
      <c r="AB1504" s="146"/>
      <c r="AC1504" s="146"/>
      <c r="AD1504" s="146"/>
      <c r="AE1504" s="42"/>
      <c r="AF1504" s="146"/>
      <c r="AG1504" s="114"/>
      <c r="AH1504" s="145"/>
    </row>
    <row r="1505" spans="4:34" s="40" customFormat="1" ht="34.9" customHeight="1">
      <c r="D1505" s="28"/>
      <c r="K1505" s="43"/>
      <c r="O1505" s="28"/>
      <c r="S1505" s="28"/>
      <c r="T1505" s="146"/>
      <c r="U1505" s="146"/>
      <c r="V1505" s="146"/>
      <c r="W1505" s="146"/>
      <c r="X1505" s="146"/>
      <c r="Y1505" s="146"/>
      <c r="Z1505" s="146"/>
      <c r="AA1505" s="146"/>
      <c r="AB1505" s="146"/>
      <c r="AC1505" s="146"/>
      <c r="AD1505" s="146"/>
      <c r="AE1505" s="42"/>
      <c r="AF1505" s="146"/>
      <c r="AG1505" s="114"/>
      <c r="AH1505" s="145"/>
    </row>
    <row r="1506" spans="4:34" s="40" customFormat="1" ht="34.9" customHeight="1">
      <c r="D1506" s="28"/>
      <c r="K1506" s="43"/>
      <c r="O1506" s="28"/>
      <c r="S1506" s="28"/>
      <c r="T1506" s="146"/>
      <c r="U1506" s="146"/>
      <c r="V1506" s="146"/>
      <c r="W1506" s="146"/>
      <c r="X1506" s="146"/>
      <c r="Y1506" s="146"/>
      <c r="Z1506" s="146"/>
      <c r="AA1506" s="146"/>
      <c r="AB1506" s="146"/>
      <c r="AC1506" s="146"/>
      <c r="AD1506" s="146"/>
      <c r="AE1506" s="42"/>
      <c r="AF1506" s="146"/>
      <c r="AG1506" s="114"/>
      <c r="AH1506" s="145"/>
    </row>
    <row r="1507" spans="4:34" s="40" customFormat="1" ht="34.9" customHeight="1">
      <c r="D1507" s="28"/>
      <c r="K1507" s="43"/>
      <c r="O1507" s="28"/>
      <c r="S1507" s="28"/>
      <c r="T1507" s="146"/>
      <c r="U1507" s="146"/>
      <c r="V1507" s="146"/>
      <c r="W1507" s="146"/>
      <c r="X1507" s="146"/>
      <c r="Y1507" s="146"/>
      <c r="Z1507" s="146"/>
      <c r="AA1507" s="146"/>
      <c r="AB1507" s="146"/>
      <c r="AC1507" s="146"/>
      <c r="AD1507" s="146"/>
      <c r="AE1507" s="42"/>
      <c r="AF1507" s="146"/>
      <c r="AG1507" s="114"/>
      <c r="AH1507" s="145"/>
    </row>
    <row r="1508" spans="4:34" s="40" customFormat="1" ht="34.9" customHeight="1">
      <c r="D1508" s="28"/>
      <c r="K1508" s="43"/>
      <c r="O1508" s="28"/>
      <c r="S1508" s="28"/>
      <c r="T1508" s="146"/>
      <c r="U1508" s="146"/>
      <c r="V1508" s="146"/>
      <c r="W1508" s="146"/>
      <c r="X1508" s="146"/>
      <c r="Y1508" s="146"/>
      <c r="Z1508" s="146"/>
      <c r="AA1508" s="146"/>
      <c r="AB1508" s="146"/>
      <c r="AC1508" s="146"/>
      <c r="AD1508" s="146"/>
      <c r="AE1508" s="42"/>
      <c r="AF1508" s="146"/>
      <c r="AG1508" s="114"/>
      <c r="AH1508" s="145"/>
    </row>
    <row r="1509" spans="4:34" s="40" customFormat="1" ht="34.9" customHeight="1">
      <c r="D1509" s="28"/>
      <c r="K1509" s="43"/>
      <c r="O1509" s="28"/>
      <c r="S1509" s="28"/>
      <c r="T1509" s="146"/>
      <c r="U1509" s="146"/>
      <c r="V1509" s="146"/>
      <c r="W1509" s="146"/>
      <c r="X1509" s="146"/>
      <c r="Y1509" s="146"/>
      <c r="Z1509" s="146"/>
      <c r="AA1509" s="146"/>
      <c r="AB1509" s="146"/>
      <c r="AC1509" s="146"/>
      <c r="AD1509" s="146"/>
      <c r="AE1509" s="42"/>
      <c r="AF1509" s="146"/>
      <c r="AG1509" s="114"/>
      <c r="AH1509" s="145"/>
    </row>
    <row r="1510" spans="4:34" s="40" customFormat="1" ht="34.9" customHeight="1">
      <c r="D1510" s="28"/>
      <c r="K1510" s="43"/>
      <c r="O1510" s="28"/>
      <c r="S1510" s="28"/>
      <c r="T1510" s="146"/>
      <c r="U1510" s="146"/>
      <c r="V1510" s="146"/>
      <c r="W1510" s="146"/>
      <c r="X1510" s="146"/>
      <c r="Y1510" s="146"/>
      <c r="Z1510" s="146"/>
      <c r="AA1510" s="146"/>
      <c r="AB1510" s="146"/>
      <c r="AC1510" s="146"/>
      <c r="AD1510" s="146"/>
      <c r="AE1510" s="42"/>
      <c r="AF1510" s="146"/>
      <c r="AG1510" s="114"/>
      <c r="AH1510" s="145"/>
    </row>
    <row r="1511" spans="4:34" s="40" customFormat="1" ht="34.9" customHeight="1">
      <c r="D1511" s="28"/>
      <c r="K1511" s="43"/>
      <c r="O1511" s="28"/>
      <c r="S1511" s="28"/>
      <c r="T1511" s="146"/>
      <c r="U1511" s="146"/>
      <c r="V1511" s="146"/>
      <c r="W1511" s="146"/>
      <c r="X1511" s="146"/>
      <c r="Y1511" s="146"/>
      <c r="Z1511" s="146"/>
      <c r="AA1511" s="146"/>
      <c r="AB1511" s="146"/>
      <c r="AC1511" s="146"/>
      <c r="AD1511" s="146"/>
      <c r="AE1511" s="42"/>
      <c r="AF1511" s="146"/>
      <c r="AG1511" s="114"/>
      <c r="AH1511" s="145"/>
    </row>
    <row r="1512" spans="4:34" s="40" customFormat="1" ht="34.9" customHeight="1">
      <c r="D1512" s="28"/>
      <c r="K1512" s="43"/>
      <c r="O1512" s="28"/>
      <c r="S1512" s="28"/>
      <c r="T1512" s="146"/>
      <c r="U1512" s="146"/>
      <c r="V1512" s="146"/>
      <c r="W1512" s="146"/>
      <c r="X1512" s="146"/>
      <c r="Y1512" s="146"/>
      <c r="Z1512" s="146"/>
      <c r="AA1512" s="146"/>
      <c r="AB1512" s="146"/>
      <c r="AC1512" s="146"/>
      <c r="AD1512" s="146"/>
      <c r="AE1512" s="42"/>
      <c r="AF1512" s="146"/>
      <c r="AG1512" s="114"/>
      <c r="AH1512" s="145"/>
    </row>
    <row r="1513" spans="4:34" s="40" customFormat="1" ht="34.9" customHeight="1">
      <c r="D1513" s="28"/>
      <c r="K1513" s="43"/>
      <c r="O1513" s="28"/>
      <c r="S1513" s="28"/>
      <c r="T1513" s="146"/>
      <c r="U1513" s="146"/>
      <c r="V1513" s="146"/>
      <c r="W1513" s="146"/>
      <c r="X1513" s="146"/>
      <c r="Y1513" s="146"/>
      <c r="Z1513" s="146"/>
      <c r="AA1513" s="146"/>
      <c r="AB1513" s="146"/>
      <c r="AC1513" s="146"/>
      <c r="AD1513" s="146"/>
      <c r="AE1513" s="42"/>
      <c r="AF1513" s="146"/>
      <c r="AG1513" s="114"/>
      <c r="AH1513" s="145"/>
    </row>
    <row r="1514" spans="4:34" s="40" customFormat="1" ht="34.9" customHeight="1">
      <c r="D1514" s="28"/>
      <c r="K1514" s="43"/>
      <c r="O1514" s="28"/>
      <c r="S1514" s="28"/>
      <c r="T1514" s="146"/>
      <c r="U1514" s="146"/>
      <c r="V1514" s="146"/>
      <c r="W1514" s="146"/>
      <c r="X1514" s="146"/>
      <c r="Y1514" s="146"/>
      <c r="Z1514" s="146"/>
      <c r="AA1514" s="146"/>
      <c r="AB1514" s="146"/>
      <c r="AC1514" s="146"/>
      <c r="AD1514" s="146"/>
      <c r="AE1514" s="42"/>
      <c r="AF1514" s="146"/>
      <c r="AG1514" s="114"/>
      <c r="AH1514" s="145"/>
    </row>
    <row r="1515" spans="4:34" s="40" customFormat="1" ht="34.9" customHeight="1">
      <c r="D1515" s="28"/>
      <c r="K1515" s="43"/>
      <c r="O1515" s="28"/>
      <c r="S1515" s="28"/>
      <c r="T1515" s="146"/>
      <c r="U1515" s="146"/>
      <c r="V1515" s="146"/>
      <c r="W1515" s="146"/>
      <c r="X1515" s="146"/>
      <c r="Y1515" s="146"/>
      <c r="Z1515" s="146"/>
      <c r="AA1515" s="146"/>
      <c r="AB1515" s="146"/>
      <c r="AC1515" s="146"/>
      <c r="AD1515" s="146"/>
      <c r="AE1515" s="42"/>
      <c r="AF1515" s="146"/>
      <c r="AG1515" s="114"/>
      <c r="AH1515" s="145"/>
    </row>
    <row r="1516" spans="4:34" s="40" customFormat="1" ht="34.9" customHeight="1">
      <c r="D1516" s="28"/>
      <c r="K1516" s="43"/>
      <c r="O1516" s="28"/>
      <c r="S1516" s="28"/>
      <c r="T1516" s="146"/>
      <c r="U1516" s="146"/>
      <c r="V1516" s="146"/>
      <c r="W1516" s="146"/>
      <c r="X1516" s="146"/>
      <c r="Y1516" s="146"/>
      <c r="Z1516" s="146"/>
      <c r="AA1516" s="146"/>
      <c r="AB1516" s="146"/>
      <c r="AC1516" s="146"/>
      <c r="AD1516" s="146"/>
      <c r="AE1516" s="42"/>
      <c r="AF1516" s="146"/>
      <c r="AG1516" s="114"/>
      <c r="AH1516" s="145"/>
    </row>
    <row r="1517" spans="4:34" s="40" customFormat="1" ht="34.9" customHeight="1">
      <c r="D1517" s="28"/>
      <c r="K1517" s="43"/>
      <c r="O1517" s="28"/>
      <c r="S1517" s="28"/>
      <c r="T1517" s="146"/>
      <c r="U1517" s="146"/>
      <c r="V1517" s="146"/>
      <c r="W1517" s="146"/>
      <c r="X1517" s="146"/>
      <c r="Y1517" s="146"/>
      <c r="Z1517" s="146"/>
      <c r="AA1517" s="146"/>
      <c r="AB1517" s="146"/>
      <c r="AC1517" s="146"/>
      <c r="AD1517" s="146"/>
      <c r="AE1517" s="42"/>
      <c r="AF1517" s="146"/>
      <c r="AG1517" s="114"/>
      <c r="AH1517" s="145"/>
    </row>
    <row r="1518" spans="4:34" s="40" customFormat="1" ht="34.9" customHeight="1">
      <c r="D1518" s="28"/>
      <c r="K1518" s="43"/>
      <c r="O1518" s="28"/>
      <c r="S1518" s="28"/>
      <c r="T1518" s="146"/>
      <c r="U1518" s="146"/>
      <c r="V1518" s="146"/>
      <c r="W1518" s="146"/>
      <c r="X1518" s="146"/>
      <c r="Y1518" s="146"/>
      <c r="Z1518" s="146"/>
      <c r="AA1518" s="146"/>
      <c r="AB1518" s="146"/>
      <c r="AC1518" s="146"/>
      <c r="AD1518" s="146"/>
      <c r="AE1518" s="42"/>
      <c r="AF1518" s="146"/>
      <c r="AG1518" s="114"/>
      <c r="AH1518" s="145"/>
    </row>
    <row r="1519" spans="4:34" s="40" customFormat="1" ht="34.9" customHeight="1">
      <c r="D1519" s="28"/>
      <c r="K1519" s="43"/>
      <c r="O1519" s="28"/>
      <c r="S1519" s="28"/>
      <c r="T1519" s="146"/>
      <c r="U1519" s="146"/>
      <c r="V1519" s="146"/>
      <c r="W1519" s="146"/>
      <c r="X1519" s="146"/>
      <c r="Y1519" s="146"/>
      <c r="Z1519" s="146"/>
      <c r="AA1519" s="146"/>
      <c r="AB1519" s="146"/>
      <c r="AC1519" s="146"/>
      <c r="AD1519" s="146"/>
      <c r="AE1519" s="42"/>
      <c r="AF1519" s="146"/>
      <c r="AG1519" s="114"/>
      <c r="AH1519" s="145"/>
    </row>
    <row r="1520" spans="4:34" s="40" customFormat="1" ht="34.9" customHeight="1">
      <c r="D1520" s="28"/>
      <c r="K1520" s="43"/>
      <c r="O1520" s="28"/>
      <c r="S1520" s="28"/>
      <c r="T1520" s="146"/>
      <c r="U1520" s="146"/>
      <c r="V1520" s="146"/>
      <c r="W1520" s="146"/>
      <c r="X1520" s="146"/>
      <c r="Y1520" s="146"/>
      <c r="Z1520" s="146"/>
      <c r="AA1520" s="146"/>
      <c r="AB1520" s="146"/>
      <c r="AC1520" s="146"/>
      <c r="AD1520" s="146"/>
      <c r="AE1520" s="42"/>
      <c r="AF1520" s="146"/>
      <c r="AG1520" s="114"/>
      <c r="AH1520" s="145"/>
    </row>
    <row r="1521" spans="4:34" s="40" customFormat="1" ht="34.9" customHeight="1">
      <c r="D1521" s="28"/>
      <c r="K1521" s="43"/>
      <c r="O1521" s="28"/>
      <c r="S1521" s="28"/>
      <c r="T1521" s="146"/>
      <c r="U1521" s="146"/>
      <c r="V1521" s="146"/>
      <c r="W1521" s="146"/>
      <c r="X1521" s="146"/>
      <c r="Y1521" s="146"/>
      <c r="Z1521" s="146"/>
      <c r="AA1521" s="146"/>
      <c r="AB1521" s="146"/>
      <c r="AC1521" s="146"/>
      <c r="AD1521" s="146"/>
      <c r="AE1521" s="42"/>
      <c r="AF1521" s="146"/>
      <c r="AG1521" s="114"/>
      <c r="AH1521" s="145"/>
    </row>
    <row r="1522" spans="4:34" s="40" customFormat="1" ht="34.9" customHeight="1">
      <c r="D1522" s="28"/>
      <c r="K1522" s="43"/>
      <c r="O1522" s="28"/>
      <c r="S1522" s="28"/>
      <c r="T1522" s="146"/>
      <c r="U1522" s="146"/>
      <c r="V1522" s="146"/>
      <c r="W1522" s="146"/>
      <c r="X1522" s="146"/>
      <c r="Y1522" s="146"/>
      <c r="Z1522" s="146"/>
      <c r="AA1522" s="146"/>
      <c r="AB1522" s="146"/>
      <c r="AC1522" s="146"/>
      <c r="AD1522" s="146"/>
      <c r="AE1522" s="42"/>
      <c r="AF1522" s="146"/>
      <c r="AG1522" s="114"/>
      <c r="AH1522" s="145"/>
    </row>
    <row r="1523" spans="4:34" s="40" customFormat="1" ht="34.9" customHeight="1">
      <c r="D1523" s="28"/>
      <c r="K1523" s="43"/>
      <c r="O1523" s="28"/>
      <c r="S1523" s="28"/>
      <c r="T1523" s="146"/>
      <c r="U1523" s="146"/>
      <c r="V1523" s="146"/>
      <c r="W1523" s="146"/>
      <c r="X1523" s="146"/>
      <c r="Y1523" s="146"/>
      <c r="Z1523" s="146"/>
      <c r="AA1523" s="146"/>
      <c r="AB1523" s="146"/>
      <c r="AC1523" s="146"/>
      <c r="AD1523" s="146"/>
      <c r="AE1523" s="42"/>
      <c r="AF1523" s="146"/>
      <c r="AG1523" s="114"/>
      <c r="AH1523" s="145"/>
    </row>
    <row r="1524" spans="4:34" s="40" customFormat="1" ht="34.9" customHeight="1">
      <c r="D1524" s="28"/>
      <c r="K1524" s="43"/>
      <c r="O1524" s="28"/>
      <c r="S1524" s="28"/>
      <c r="T1524" s="146"/>
      <c r="U1524" s="146"/>
      <c r="V1524" s="146"/>
      <c r="W1524" s="146"/>
      <c r="X1524" s="146"/>
      <c r="Y1524" s="146"/>
      <c r="Z1524" s="146"/>
      <c r="AA1524" s="146"/>
      <c r="AB1524" s="146"/>
      <c r="AC1524" s="146"/>
      <c r="AD1524" s="146"/>
      <c r="AE1524" s="42"/>
      <c r="AF1524" s="146"/>
      <c r="AG1524" s="114"/>
      <c r="AH1524" s="145"/>
    </row>
    <row r="1525" spans="4:34" s="40" customFormat="1" ht="34.9" customHeight="1">
      <c r="D1525" s="28"/>
      <c r="K1525" s="43"/>
      <c r="O1525" s="28"/>
      <c r="S1525" s="28"/>
      <c r="T1525" s="146"/>
      <c r="U1525" s="146"/>
      <c r="V1525" s="146"/>
      <c r="W1525" s="146"/>
      <c r="X1525" s="146"/>
      <c r="Y1525" s="146"/>
      <c r="Z1525" s="146"/>
      <c r="AA1525" s="146"/>
      <c r="AB1525" s="146"/>
      <c r="AC1525" s="146"/>
      <c r="AD1525" s="146"/>
      <c r="AE1525" s="42"/>
      <c r="AF1525" s="146"/>
      <c r="AG1525" s="114"/>
      <c r="AH1525" s="145"/>
    </row>
    <row r="1526" spans="4:34" s="40" customFormat="1" ht="34.9" customHeight="1">
      <c r="D1526" s="28"/>
      <c r="K1526" s="43"/>
      <c r="O1526" s="28"/>
      <c r="S1526" s="28"/>
      <c r="T1526" s="146"/>
      <c r="U1526" s="146"/>
      <c r="V1526" s="146"/>
      <c r="W1526" s="146"/>
      <c r="X1526" s="146"/>
      <c r="Y1526" s="146"/>
      <c r="Z1526" s="146"/>
      <c r="AA1526" s="146"/>
      <c r="AB1526" s="146"/>
      <c r="AC1526" s="146"/>
      <c r="AD1526" s="146"/>
      <c r="AE1526" s="42"/>
      <c r="AF1526" s="146"/>
      <c r="AG1526" s="114"/>
      <c r="AH1526" s="145"/>
    </row>
    <row r="1527" spans="4:34" s="40" customFormat="1" ht="34.9" customHeight="1">
      <c r="D1527" s="28"/>
      <c r="K1527" s="43"/>
      <c r="O1527" s="28"/>
      <c r="S1527" s="28"/>
      <c r="T1527" s="146"/>
      <c r="U1527" s="146"/>
      <c r="V1527" s="146"/>
      <c r="W1527" s="146"/>
      <c r="X1527" s="146"/>
      <c r="Y1527" s="146"/>
      <c r="Z1527" s="146"/>
      <c r="AA1527" s="146"/>
      <c r="AB1527" s="146"/>
      <c r="AC1527" s="146"/>
      <c r="AD1527" s="146"/>
      <c r="AE1527" s="42"/>
      <c r="AF1527" s="146"/>
      <c r="AG1527" s="114"/>
      <c r="AH1527" s="145"/>
    </row>
    <row r="1528" spans="4:34" s="40" customFormat="1" ht="34.9" customHeight="1">
      <c r="D1528" s="28"/>
      <c r="K1528" s="43"/>
      <c r="O1528" s="28"/>
      <c r="S1528" s="28"/>
      <c r="T1528" s="146"/>
      <c r="U1528" s="146"/>
      <c r="V1528" s="146"/>
      <c r="W1528" s="146"/>
      <c r="X1528" s="146"/>
      <c r="Y1528" s="146"/>
      <c r="Z1528" s="146"/>
      <c r="AA1528" s="146"/>
      <c r="AB1528" s="146"/>
      <c r="AC1528" s="146"/>
      <c r="AD1528" s="146"/>
      <c r="AE1528" s="42"/>
      <c r="AF1528" s="146"/>
      <c r="AG1528" s="114"/>
      <c r="AH1528" s="145"/>
    </row>
    <row r="1529" spans="4:34" s="40" customFormat="1" ht="34.9" customHeight="1">
      <c r="D1529" s="28"/>
      <c r="K1529" s="43"/>
      <c r="O1529" s="28"/>
      <c r="S1529" s="28"/>
      <c r="T1529" s="146"/>
      <c r="U1529" s="146"/>
      <c r="V1529" s="146"/>
      <c r="W1529" s="146"/>
      <c r="X1529" s="146"/>
      <c r="Y1529" s="146"/>
      <c r="Z1529" s="146"/>
      <c r="AA1529" s="146"/>
      <c r="AB1529" s="146"/>
      <c r="AC1529" s="146"/>
      <c r="AD1529" s="146"/>
      <c r="AE1529" s="42"/>
      <c r="AF1529" s="146"/>
      <c r="AG1529" s="114"/>
      <c r="AH1529" s="145"/>
    </row>
    <row r="1530" spans="4:34" s="40" customFormat="1" ht="34.9" customHeight="1">
      <c r="D1530" s="28"/>
      <c r="K1530" s="43"/>
      <c r="O1530" s="28"/>
      <c r="S1530" s="28"/>
      <c r="T1530" s="146"/>
      <c r="U1530" s="146"/>
      <c r="V1530" s="146"/>
      <c r="W1530" s="146"/>
      <c r="X1530" s="146"/>
      <c r="Y1530" s="146"/>
      <c r="Z1530" s="146"/>
      <c r="AA1530" s="146"/>
      <c r="AB1530" s="146"/>
      <c r="AC1530" s="146"/>
      <c r="AD1530" s="146"/>
      <c r="AE1530" s="42"/>
      <c r="AF1530" s="146"/>
      <c r="AG1530" s="114"/>
      <c r="AH1530" s="145"/>
    </row>
    <row r="1531" spans="4:34" s="40" customFormat="1" ht="34.9" customHeight="1">
      <c r="D1531" s="28"/>
      <c r="K1531" s="43"/>
      <c r="O1531" s="28"/>
      <c r="S1531" s="28"/>
      <c r="T1531" s="146"/>
      <c r="U1531" s="146"/>
      <c r="V1531" s="146"/>
      <c r="W1531" s="146"/>
      <c r="X1531" s="146"/>
      <c r="Y1531" s="146"/>
      <c r="Z1531" s="146"/>
      <c r="AA1531" s="146"/>
      <c r="AB1531" s="146"/>
      <c r="AC1531" s="146"/>
      <c r="AD1531" s="146"/>
      <c r="AE1531" s="42"/>
      <c r="AF1531" s="146"/>
      <c r="AG1531" s="114"/>
      <c r="AH1531" s="145"/>
    </row>
    <row r="1532" spans="4:34" s="40" customFormat="1" ht="34.9" customHeight="1">
      <c r="D1532" s="28"/>
      <c r="K1532" s="43"/>
      <c r="O1532" s="28"/>
      <c r="S1532" s="28"/>
      <c r="T1532" s="146"/>
      <c r="U1532" s="146"/>
      <c r="V1532" s="146"/>
      <c r="W1532" s="146"/>
      <c r="X1532" s="146"/>
      <c r="Y1532" s="146"/>
      <c r="Z1532" s="146"/>
      <c r="AA1532" s="146"/>
      <c r="AB1532" s="146"/>
      <c r="AC1532" s="146"/>
      <c r="AD1532" s="146"/>
      <c r="AE1532" s="42"/>
      <c r="AF1532" s="146"/>
      <c r="AG1532" s="114"/>
      <c r="AH1532" s="145"/>
    </row>
    <row r="1533" spans="4:34" s="40" customFormat="1" ht="34.9" customHeight="1">
      <c r="D1533" s="28"/>
      <c r="K1533" s="43"/>
      <c r="O1533" s="28"/>
      <c r="S1533" s="28"/>
      <c r="T1533" s="146"/>
      <c r="U1533" s="146"/>
      <c r="V1533" s="146"/>
      <c r="W1533" s="146"/>
      <c r="X1533" s="146"/>
      <c r="Y1533" s="146"/>
      <c r="Z1533" s="146"/>
      <c r="AA1533" s="146"/>
      <c r="AB1533" s="146"/>
      <c r="AC1533" s="146"/>
      <c r="AD1533" s="146"/>
      <c r="AE1533" s="42"/>
      <c r="AF1533" s="146"/>
      <c r="AG1533" s="114"/>
      <c r="AH1533" s="145"/>
    </row>
    <row r="1534" spans="4:34" s="40" customFormat="1" ht="34.9" customHeight="1">
      <c r="D1534" s="28"/>
      <c r="K1534" s="43"/>
      <c r="O1534" s="28"/>
      <c r="S1534" s="28"/>
      <c r="T1534" s="146"/>
      <c r="U1534" s="146"/>
      <c r="V1534" s="146"/>
      <c r="W1534" s="146"/>
      <c r="X1534" s="146"/>
      <c r="Y1534" s="146"/>
      <c r="Z1534" s="146"/>
      <c r="AA1534" s="146"/>
      <c r="AB1534" s="146"/>
      <c r="AC1534" s="146"/>
      <c r="AD1534" s="146"/>
      <c r="AE1534" s="42"/>
      <c r="AF1534" s="146"/>
      <c r="AG1534" s="114"/>
      <c r="AH1534" s="145"/>
    </row>
    <row r="1535" spans="4:34" s="40" customFormat="1" ht="34.9" customHeight="1">
      <c r="D1535" s="28"/>
      <c r="K1535" s="43"/>
      <c r="O1535" s="28"/>
      <c r="S1535" s="28"/>
      <c r="T1535" s="146"/>
      <c r="U1535" s="146"/>
      <c r="V1535" s="146"/>
      <c r="W1535" s="146"/>
      <c r="X1535" s="146"/>
      <c r="Y1535" s="146"/>
      <c r="Z1535" s="146"/>
      <c r="AA1535" s="146"/>
      <c r="AB1535" s="146"/>
      <c r="AC1535" s="146"/>
      <c r="AD1535" s="146"/>
      <c r="AE1535" s="42"/>
      <c r="AF1535" s="146"/>
      <c r="AG1535" s="114"/>
      <c r="AH1535" s="145"/>
    </row>
    <row r="1536" spans="4:34" s="40" customFormat="1" ht="34.9" customHeight="1">
      <c r="D1536" s="28"/>
      <c r="K1536" s="43"/>
      <c r="O1536" s="28"/>
      <c r="S1536" s="28"/>
      <c r="T1536" s="146"/>
      <c r="U1536" s="146"/>
      <c r="V1536" s="146"/>
      <c r="W1536" s="146"/>
      <c r="X1536" s="146"/>
      <c r="Y1536" s="146"/>
      <c r="Z1536" s="146"/>
      <c r="AA1536" s="146"/>
      <c r="AB1536" s="146"/>
      <c r="AC1536" s="146"/>
      <c r="AD1536" s="146"/>
      <c r="AE1536" s="42"/>
      <c r="AF1536" s="146"/>
      <c r="AG1536" s="114"/>
      <c r="AH1536" s="145"/>
    </row>
    <row r="1537" spans="4:34" s="40" customFormat="1" ht="34.9" customHeight="1">
      <c r="D1537" s="28"/>
      <c r="K1537" s="43"/>
      <c r="O1537" s="28"/>
      <c r="S1537" s="28"/>
      <c r="T1537" s="146"/>
      <c r="U1537" s="146"/>
      <c r="V1537" s="146"/>
      <c r="W1537" s="146"/>
      <c r="X1537" s="146"/>
      <c r="Y1537" s="146"/>
      <c r="Z1537" s="146"/>
      <c r="AA1537" s="146"/>
      <c r="AB1537" s="146"/>
      <c r="AC1537" s="146"/>
      <c r="AD1537" s="146"/>
      <c r="AE1537" s="42"/>
      <c r="AF1537" s="146"/>
      <c r="AG1537" s="114"/>
      <c r="AH1537" s="145"/>
    </row>
    <row r="1538" spans="4:34" s="40" customFormat="1" ht="34.9" customHeight="1">
      <c r="D1538" s="28"/>
      <c r="K1538" s="43"/>
      <c r="O1538" s="28"/>
      <c r="S1538" s="28"/>
      <c r="T1538" s="146"/>
      <c r="U1538" s="146"/>
      <c r="V1538" s="146"/>
      <c r="W1538" s="146"/>
      <c r="X1538" s="146"/>
      <c r="Y1538" s="146"/>
      <c r="Z1538" s="146"/>
      <c r="AA1538" s="146"/>
      <c r="AB1538" s="146"/>
      <c r="AC1538" s="146"/>
      <c r="AD1538" s="146"/>
      <c r="AE1538" s="42"/>
      <c r="AF1538" s="146"/>
      <c r="AG1538" s="114"/>
      <c r="AH1538" s="145"/>
    </row>
    <row r="1539" spans="4:34" s="40" customFormat="1" ht="34.9" customHeight="1">
      <c r="D1539" s="28"/>
      <c r="K1539" s="43"/>
      <c r="O1539" s="28"/>
      <c r="S1539" s="28"/>
      <c r="T1539" s="146"/>
      <c r="U1539" s="146"/>
      <c r="V1539" s="146"/>
      <c r="W1539" s="146"/>
      <c r="X1539" s="146"/>
      <c r="Y1539" s="146"/>
      <c r="Z1539" s="146"/>
      <c r="AA1539" s="146"/>
      <c r="AB1539" s="146"/>
      <c r="AC1539" s="146"/>
      <c r="AD1539" s="146"/>
      <c r="AE1539" s="42"/>
      <c r="AF1539" s="146"/>
      <c r="AG1539" s="114"/>
      <c r="AH1539" s="145"/>
    </row>
    <row r="1540" spans="4:34" s="40" customFormat="1" ht="34.9" customHeight="1">
      <c r="D1540" s="28"/>
      <c r="K1540" s="43"/>
      <c r="O1540" s="28"/>
      <c r="S1540" s="28"/>
      <c r="T1540" s="146"/>
      <c r="U1540" s="146"/>
      <c r="V1540" s="146"/>
      <c r="W1540" s="146"/>
      <c r="X1540" s="146"/>
      <c r="Y1540" s="146"/>
      <c r="Z1540" s="146"/>
      <c r="AA1540" s="146"/>
      <c r="AB1540" s="146"/>
      <c r="AC1540" s="146"/>
      <c r="AD1540" s="146"/>
      <c r="AE1540" s="42"/>
      <c r="AF1540" s="146"/>
      <c r="AG1540" s="114"/>
      <c r="AH1540" s="145"/>
    </row>
    <row r="1541" spans="4:34" s="40" customFormat="1" ht="34.9" customHeight="1">
      <c r="D1541" s="28"/>
      <c r="K1541" s="43"/>
      <c r="O1541" s="28"/>
      <c r="S1541" s="28"/>
      <c r="T1541" s="146"/>
      <c r="U1541" s="146"/>
      <c r="V1541" s="146"/>
      <c r="W1541" s="146"/>
      <c r="X1541" s="146"/>
      <c r="Y1541" s="146"/>
      <c r="Z1541" s="146"/>
      <c r="AA1541" s="146"/>
      <c r="AB1541" s="146"/>
      <c r="AC1541" s="146"/>
      <c r="AD1541" s="146"/>
      <c r="AE1541" s="42"/>
      <c r="AF1541" s="146"/>
      <c r="AG1541" s="114"/>
      <c r="AH1541" s="145"/>
    </row>
    <row r="1542" spans="4:34" s="40" customFormat="1" ht="34.9" customHeight="1">
      <c r="D1542" s="28"/>
      <c r="K1542" s="43"/>
      <c r="O1542" s="28"/>
      <c r="S1542" s="28"/>
      <c r="T1542" s="146"/>
      <c r="U1542" s="146"/>
      <c r="V1542" s="146"/>
      <c r="W1542" s="146"/>
      <c r="X1542" s="146"/>
      <c r="Y1542" s="146"/>
      <c r="Z1542" s="146"/>
      <c r="AA1542" s="146"/>
      <c r="AB1542" s="146"/>
      <c r="AC1542" s="146"/>
      <c r="AD1542" s="146"/>
      <c r="AE1542" s="42"/>
      <c r="AF1542" s="146"/>
      <c r="AG1542" s="114"/>
      <c r="AH1542" s="145"/>
    </row>
    <row r="1543" spans="4:34" s="40" customFormat="1" ht="34.9" customHeight="1">
      <c r="D1543" s="28"/>
      <c r="K1543" s="43"/>
      <c r="O1543" s="28"/>
      <c r="S1543" s="28"/>
      <c r="T1543" s="146"/>
      <c r="U1543" s="146"/>
      <c r="V1543" s="146"/>
      <c r="W1543" s="146"/>
      <c r="X1543" s="146"/>
      <c r="Y1543" s="146"/>
      <c r="Z1543" s="146"/>
      <c r="AA1543" s="146"/>
      <c r="AB1543" s="146"/>
      <c r="AC1543" s="146"/>
      <c r="AD1543" s="146"/>
      <c r="AE1543" s="42"/>
      <c r="AF1543" s="146"/>
      <c r="AG1543" s="114"/>
      <c r="AH1543" s="145"/>
    </row>
    <row r="1544" spans="4:34" s="40" customFormat="1" ht="34.9" customHeight="1">
      <c r="D1544" s="28"/>
      <c r="K1544" s="43"/>
      <c r="O1544" s="28"/>
      <c r="S1544" s="28"/>
      <c r="T1544" s="146"/>
      <c r="U1544" s="146"/>
      <c r="V1544" s="146"/>
      <c r="W1544" s="146"/>
      <c r="X1544" s="146"/>
      <c r="Y1544" s="146"/>
      <c r="Z1544" s="146"/>
      <c r="AA1544" s="146"/>
      <c r="AB1544" s="146"/>
      <c r="AC1544" s="146"/>
      <c r="AD1544" s="146"/>
      <c r="AE1544" s="42"/>
      <c r="AF1544" s="146"/>
      <c r="AG1544" s="114"/>
      <c r="AH1544" s="145"/>
    </row>
    <row r="1545" spans="4:34" s="40" customFormat="1" ht="34.9" customHeight="1">
      <c r="D1545" s="28"/>
      <c r="K1545" s="43"/>
      <c r="O1545" s="28"/>
      <c r="S1545" s="28"/>
      <c r="T1545" s="146"/>
      <c r="U1545" s="146"/>
      <c r="V1545" s="146"/>
      <c r="W1545" s="146"/>
      <c r="X1545" s="146"/>
      <c r="Y1545" s="146"/>
      <c r="Z1545" s="146"/>
      <c r="AA1545" s="146"/>
      <c r="AB1545" s="146"/>
      <c r="AC1545" s="146"/>
      <c r="AD1545" s="146"/>
      <c r="AE1545" s="42"/>
      <c r="AF1545" s="146"/>
      <c r="AG1545" s="114"/>
      <c r="AH1545" s="145"/>
    </row>
    <row r="1546" spans="4:34" s="40" customFormat="1" ht="34.9" customHeight="1">
      <c r="D1546" s="28"/>
      <c r="K1546" s="43"/>
      <c r="O1546" s="28"/>
      <c r="S1546" s="28"/>
      <c r="T1546" s="146"/>
      <c r="U1546" s="146"/>
      <c r="V1546" s="146"/>
      <c r="W1546" s="146"/>
      <c r="X1546" s="146"/>
      <c r="Y1546" s="146"/>
      <c r="Z1546" s="146"/>
      <c r="AA1546" s="146"/>
      <c r="AB1546" s="146"/>
      <c r="AC1546" s="146"/>
      <c r="AD1546" s="146"/>
      <c r="AE1546" s="42"/>
      <c r="AF1546" s="146"/>
      <c r="AG1546" s="114"/>
      <c r="AH1546" s="145"/>
    </row>
    <row r="1547" spans="4:34" s="40" customFormat="1" ht="34.9" customHeight="1">
      <c r="D1547" s="28"/>
      <c r="K1547" s="43"/>
      <c r="O1547" s="28"/>
      <c r="S1547" s="28"/>
      <c r="T1547" s="146"/>
      <c r="U1547" s="146"/>
      <c r="V1547" s="146"/>
      <c r="W1547" s="146"/>
      <c r="X1547" s="146"/>
      <c r="Y1547" s="146"/>
      <c r="Z1547" s="146"/>
      <c r="AA1547" s="146"/>
      <c r="AB1547" s="146"/>
      <c r="AC1547" s="146"/>
      <c r="AD1547" s="146"/>
      <c r="AE1547" s="42"/>
      <c r="AF1547" s="146"/>
      <c r="AG1547" s="114"/>
      <c r="AH1547" s="145"/>
    </row>
    <row r="1548" spans="4:34" s="40" customFormat="1" ht="34.9" customHeight="1">
      <c r="D1548" s="28"/>
      <c r="K1548" s="43"/>
      <c r="O1548" s="28"/>
      <c r="S1548" s="28"/>
      <c r="T1548" s="146"/>
      <c r="U1548" s="146"/>
      <c r="V1548" s="146"/>
      <c r="W1548" s="146"/>
      <c r="X1548" s="146"/>
      <c r="Y1548" s="146"/>
      <c r="Z1548" s="146"/>
      <c r="AA1548" s="146"/>
      <c r="AB1548" s="146"/>
      <c r="AC1548" s="146"/>
      <c r="AD1548" s="146"/>
      <c r="AE1548" s="42"/>
      <c r="AF1548" s="146"/>
      <c r="AG1548" s="114"/>
      <c r="AH1548" s="145"/>
    </row>
    <row r="1549" spans="4:34" s="40" customFormat="1" ht="34.9" customHeight="1">
      <c r="D1549" s="28"/>
      <c r="K1549" s="43"/>
      <c r="O1549" s="28"/>
      <c r="S1549" s="28"/>
      <c r="T1549" s="146"/>
      <c r="U1549" s="146"/>
      <c r="V1549" s="146"/>
      <c r="W1549" s="146"/>
      <c r="X1549" s="146"/>
      <c r="Y1549" s="146"/>
      <c r="Z1549" s="146"/>
      <c r="AA1549" s="146"/>
      <c r="AB1549" s="146"/>
      <c r="AC1549" s="146"/>
      <c r="AD1549" s="146"/>
      <c r="AE1549" s="42"/>
      <c r="AF1549" s="146"/>
      <c r="AG1549" s="114"/>
      <c r="AH1549" s="145"/>
    </row>
    <row r="1550" spans="4:34" s="40" customFormat="1" ht="34.9" customHeight="1">
      <c r="D1550" s="28"/>
      <c r="K1550" s="43"/>
      <c r="O1550" s="28"/>
      <c r="S1550" s="28"/>
      <c r="T1550" s="146"/>
      <c r="U1550" s="146"/>
      <c r="V1550" s="146"/>
      <c r="W1550" s="146"/>
      <c r="X1550" s="146"/>
      <c r="Y1550" s="146"/>
      <c r="Z1550" s="146"/>
      <c r="AA1550" s="146"/>
      <c r="AB1550" s="146"/>
      <c r="AC1550" s="146"/>
      <c r="AD1550" s="146"/>
      <c r="AE1550" s="42"/>
      <c r="AF1550" s="146"/>
      <c r="AG1550" s="114"/>
      <c r="AH1550" s="145"/>
    </row>
    <row r="1551" spans="4:34" s="40" customFormat="1" ht="34.9" customHeight="1">
      <c r="D1551" s="28"/>
      <c r="K1551" s="43"/>
      <c r="O1551" s="28"/>
      <c r="S1551" s="28"/>
      <c r="T1551" s="146"/>
      <c r="U1551" s="146"/>
      <c r="V1551" s="146"/>
      <c r="W1551" s="146"/>
      <c r="X1551" s="146"/>
      <c r="Y1551" s="146"/>
      <c r="Z1551" s="146"/>
      <c r="AA1551" s="146"/>
      <c r="AB1551" s="146"/>
      <c r="AC1551" s="146"/>
      <c r="AD1551" s="146"/>
      <c r="AE1551" s="42"/>
      <c r="AF1551" s="146"/>
      <c r="AG1551" s="114"/>
      <c r="AH1551" s="145"/>
    </row>
    <row r="1552" spans="4:34" s="40" customFormat="1" ht="34.9" customHeight="1">
      <c r="D1552" s="28"/>
      <c r="K1552" s="43"/>
      <c r="O1552" s="28"/>
      <c r="S1552" s="28"/>
      <c r="T1552" s="146"/>
      <c r="U1552" s="146"/>
      <c r="V1552" s="146"/>
      <c r="W1552" s="146"/>
      <c r="X1552" s="146"/>
      <c r="Y1552" s="146"/>
      <c r="Z1552" s="146"/>
      <c r="AA1552" s="146"/>
      <c r="AB1552" s="146"/>
      <c r="AC1552" s="146"/>
      <c r="AD1552" s="146"/>
      <c r="AE1552" s="42"/>
      <c r="AF1552" s="146"/>
      <c r="AG1552" s="114"/>
      <c r="AH1552" s="145"/>
    </row>
    <row r="1553" spans="4:34" s="40" customFormat="1" ht="34.9" customHeight="1">
      <c r="D1553" s="28"/>
      <c r="K1553" s="43"/>
      <c r="O1553" s="28"/>
      <c r="S1553" s="28"/>
      <c r="T1553" s="146"/>
      <c r="U1553" s="146"/>
      <c r="V1553" s="146"/>
      <c r="W1553" s="146"/>
      <c r="X1553" s="146"/>
      <c r="Y1553" s="146"/>
      <c r="Z1553" s="146"/>
      <c r="AA1553" s="146"/>
      <c r="AB1553" s="146"/>
      <c r="AC1553" s="146"/>
      <c r="AD1553" s="146"/>
      <c r="AE1553" s="42"/>
      <c r="AF1553" s="146"/>
      <c r="AG1553" s="114"/>
      <c r="AH1553" s="145"/>
    </row>
    <row r="1554" spans="4:34" s="40" customFormat="1" ht="34.9" customHeight="1">
      <c r="D1554" s="28"/>
      <c r="K1554" s="43"/>
      <c r="O1554" s="28"/>
      <c r="S1554" s="28"/>
      <c r="T1554" s="146"/>
      <c r="U1554" s="146"/>
      <c r="V1554" s="146"/>
      <c r="W1554" s="146"/>
      <c r="X1554" s="146"/>
      <c r="Y1554" s="146"/>
      <c r="Z1554" s="146"/>
      <c r="AA1554" s="146"/>
      <c r="AB1554" s="146"/>
      <c r="AC1554" s="146"/>
      <c r="AD1554" s="146"/>
      <c r="AE1554" s="42"/>
      <c r="AF1554" s="146"/>
      <c r="AG1554" s="114"/>
      <c r="AH1554" s="145"/>
    </row>
    <row r="1555" spans="4:34" s="40" customFormat="1" ht="34.9" customHeight="1">
      <c r="D1555" s="28"/>
      <c r="K1555" s="43"/>
      <c r="O1555" s="28"/>
      <c r="S1555" s="28"/>
      <c r="T1555" s="146"/>
      <c r="U1555" s="146"/>
      <c r="V1555" s="146"/>
      <c r="W1555" s="146"/>
      <c r="X1555" s="146"/>
      <c r="Y1555" s="146"/>
      <c r="Z1555" s="146"/>
      <c r="AA1555" s="146"/>
      <c r="AB1555" s="146"/>
      <c r="AC1555" s="146"/>
      <c r="AD1555" s="146"/>
      <c r="AE1555" s="42"/>
      <c r="AF1555" s="146"/>
      <c r="AG1555" s="114"/>
      <c r="AH1555" s="145"/>
    </row>
    <row r="1556" spans="4:34" s="40" customFormat="1" ht="34.9" customHeight="1">
      <c r="D1556" s="28"/>
      <c r="K1556" s="43"/>
      <c r="O1556" s="28"/>
      <c r="S1556" s="28"/>
      <c r="T1556" s="146"/>
      <c r="U1556" s="146"/>
      <c r="V1556" s="146"/>
      <c r="W1556" s="146"/>
      <c r="X1556" s="146"/>
      <c r="Y1556" s="146"/>
      <c r="Z1556" s="146"/>
      <c r="AA1556" s="146"/>
      <c r="AB1556" s="146"/>
      <c r="AC1556" s="146"/>
      <c r="AD1556" s="146"/>
      <c r="AE1556" s="42"/>
      <c r="AF1556" s="146"/>
      <c r="AG1556" s="114"/>
      <c r="AH1556" s="145"/>
    </row>
    <row r="1557" spans="4:34" s="40" customFormat="1" ht="34.9" customHeight="1">
      <c r="D1557" s="28"/>
      <c r="K1557" s="43"/>
      <c r="O1557" s="28"/>
      <c r="S1557" s="28"/>
      <c r="T1557" s="146"/>
      <c r="U1557" s="146"/>
      <c r="V1557" s="146"/>
      <c r="W1557" s="146"/>
      <c r="X1557" s="146"/>
      <c r="Y1557" s="146"/>
      <c r="Z1557" s="146"/>
      <c r="AA1557" s="146"/>
      <c r="AB1557" s="146"/>
      <c r="AC1557" s="146"/>
      <c r="AD1557" s="146"/>
      <c r="AE1557" s="42"/>
      <c r="AF1557" s="146"/>
      <c r="AG1557" s="114"/>
      <c r="AH1557" s="145"/>
    </row>
    <row r="1558" spans="4:34" s="40" customFormat="1" ht="34.9" customHeight="1">
      <c r="D1558" s="28"/>
      <c r="K1558" s="43"/>
      <c r="O1558" s="28"/>
      <c r="S1558" s="28"/>
      <c r="T1558" s="146"/>
      <c r="U1558" s="146"/>
      <c r="V1558" s="146"/>
      <c r="W1558" s="146"/>
      <c r="X1558" s="146"/>
      <c r="Y1558" s="146"/>
      <c r="Z1558" s="146"/>
      <c r="AA1558" s="146"/>
      <c r="AB1558" s="146"/>
      <c r="AC1558" s="146"/>
      <c r="AD1558" s="146"/>
      <c r="AE1558" s="42"/>
      <c r="AF1558" s="146"/>
      <c r="AG1558" s="114"/>
      <c r="AH1558" s="145"/>
    </row>
    <row r="1559" spans="4:34" s="40" customFormat="1" ht="34.9" customHeight="1">
      <c r="D1559" s="28"/>
      <c r="K1559" s="43"/>
      <c r="O1559" s="28"/>
      <c r="S1559" s="28"/>
      <c r="T1559" s="146"/>
      <c r="U1559" s="146"/>
      <c r="V1559" s="146"/>
      <c r="W1559" s="146"/>
      <c r="X1559" s="146"/>
      <c r="Y1559" s="146"/>
      <c r="Z1559" s="146"/>
      <c r="AA1559" s="146"/>
      <c r="AB1559" s="146"/>
      <c r="AC1559" s="146"/>
      <c r="AD1559" s="146"/>
      <c r="AE1559" s="42"/>
      <c r="AF1559" s="146"/>
      <c r="AG1559" s="114"/>
      <c r="AH1559" s="145"/>
    </row>
    <row r="1560" spans="4:34" s="40" customFormat="1" ht="34.9" customHeight="1">
      <c r="D1560" s="28"/>
      <c r="K1560" s="43"/>
      <c r="O1560" s="28"/>
      <c r="S1560" s="28"/>
      <c r="T1560" s="146"/>
      <c r="U1560" s="146"/>
      <c r="V1560" s="146"/>
      <c r="W1560" s="146"/>
      <c r="X1560" s="146"/>
      <c r="Y1560" s="146"/>
      <c r="Z1560" s="146"/>
      <c r="AA1560" s="146"/>
      <c r="AB1560" s="146"/>
      <c r="AC1560" s="146"/>
      <c r="AD1560" s="146"/>
      <c r="AE1560" s="42"/>
      <c r="AF1560" s="146"/>
      <c r="AG1560" s="114"/>
      <c r="AH1560" s="145"/>
    </row>
    <row r="1561" spans="4:34" s="40" customFormat="1" ht="34.9" customHeight="1">
      <c r="D1561" s="28"/>
      <c r="K1561" s="43"/>
      <c r="O1561" s="28"/>
      <c r="S1561" s="28"/>
      <c r="T1561" s="146"/>
      <c r="U1561" s="146"/>
      <c r="V1561" s="146"/>
      <c r="W1561" s="146"/>
      <c r="X1561" s="146"/>
      <c r="Y1561" s="146"/>
      <c r="Z1561" s="146"/>
      <c r="AA1561" s="146"/>
      <c r="AB1561" s="146"/>
      <c r="AC1561" s="146"/>
      <c r="AD1561" s="146"/>
      <c r="AE1561" s="42"/>
      <c r="AF1561" s="146"/>
      <c r="AG1561" s="114"/>
      <c r="AH1561" s="145"/>
    </row>
    <row r="1562" spans="4:34" s="40" customFormat="1" ht="34.9" customHeight="1">
      <c r="D1562" s="28"/>
      <c r="K1562" s="43"/>
      <c r="O1562" s="28"/>
      <c r="S1562" s="28"/>
      <c r="T1562" s="146"/>
      <c r="U1562" s="146"/>
      <c r="V1562" s="146"/>
      <c r="W1562" s="146"/>
      <c r="X1562" s="146"/>
      <c r="Y1562" s="146"/>
      <c r="Z1562" s="146"/>
      <c r="AA1562" s="146"/>
      <c r="AB1562" s="146"/>
      <c r="AC1562" s="146"/>
      <c r="AD1562" s="146"/>
      <c r="AE1562" s="42"/>
      <c r="AF1562" s="146"/>
      <c r="AG1562" s="114"/>
      <c r="AH1562" s="145"/>
    </row>
    <row r="1563" spans="4:34" s="40" customFormat="1" ht="34.9" customHeight="1">
      <c r="D1563" s="28"/>
      <c r="K1563" s="43"/>
      <c r="O1563" s="28"/>
      <c r="S1563" s="28"/>
      <c r="T1563" s="146"/>
      <c r="U1563" s="146"/>
      <c r="V1563" s="146"/>
      <c r="W1563" s="146"/>
      <c r="X1563" s="146"/>
      <c r="Y1563" s="146"/>
      <c r="Z1563" s="146"/>
      <c r="AA1563" s="146"/>
      <c r="AB1563" s="146"/>
      <c r="AC1563" s="146"/>
      <c r="AD1563" s="146"/>
      <c r="AE1563" s="42"/>
      <c r="AF1563" s="146"/>
      <c r="AG1563" s="114"/>
      <c r="AH1563" s="145"/>
    </row>
    <row r="1564" spans="4:34" s="40" customFormat="1" ht="34.9" customHeight="1">
      <c r="D1564" s="28"/>
      <c r="K1564" s="43"/>
      <c r="O1564" s="28"/>
      <c r="S1564" s="28"/>
      <c r="T1564" s="146"/>
      <c r="U1564" s="146"/>
      <c r="V1564" s="146"/>
      <c r="W1564" s="146"/>
      <c r="X1564" s="146"/>
      <c r="Y1564" s="146"/>
      <c r="Z1564" s="146"/>
      <c r="AA1564" s="146"/>
      <c r="AB1564" s="146"/>
      <c r="AC1564" s="146"/>
      <c r="AD1564" s="146"/>
      <c r="AE1564" s="42"/>
      <c r="AF1564" s="146"/>
      <c r="AG1564" s="114"/>
      <c r="AH1564" s="145"/>
    </row>
    <row r="1565" spans="4:34" s="40" customFormat="1" ht="34.9" customHeight="1">
      <c r="D1565" s="28"/>
      <c r="K1565" s="43"/>
      <c r="O1565" s="28"/>
      <c r="S1565" s="28"/>
      <c r="T1565" s="146"/>
      <c r="U1565" s="146"/>
      <c r="V1565" s="146"/>
      <c r="W1565" s="146"/>
      <c r="X1565" s="146"/>
      <c r="Y1565" s="146"/>
      <c r="Z1565" s="146"/>
      <c r="AA1565" s="146"/>
      <c r="AB1565" s="146"/>
      <c r="AC1565" s="146"/>
      <c r="AD1565" s="146"/>
      <c r="AE1565" s="42"/>
      <c r="AF1565" s="146"/>
      <c r="AG1565" s="114"/>
      <c r="AH1565" s="145"/>
    </row>
    <row r="1566" spans="4:34" s="40" customFormat="1" ht="34.9" customHeight="1">
      <c r="D1566" s="28"/>
      <c r="K1566" s="43"/>
      <c r="O1566" s="28"/>
      <c r="S1566" s="28"/>
      <c r="T1566" s="146"/>
      <c r="U1566" s="146"/>
      <c r="V1566" s="146"/>
      <c r="W1566" s="146"/>
      <c r="X1566" s="146"/>
      <c r="Y1566" s="146"/>
      <c r="Z1566" s="146"/>
      <c r="AA1566" s="146"/>
      <c r="AB1566" s="146"/>
      <c r="AC1566" s="146"/>
      <c r="AD1566" s="146"/>
      <c r="AE1566" s="42"/>
      <c r="AF1566" s="146"/>
      <c r="AG1566" s="114"/>
      <c r="AH1566" s="145"/>
    </row>
    <row r="1567" spans="4:34" s="40" customFormat="1" ht="34.9" customHeight="1">
      <c r="D1567" s="28"/>
      <c r="K1567" s="43"/>
      <c r="O1567" s="28"/>
      <c r="S1567" s="28"/>
      <c r="T1567" s="146"/>
      <c r="U1567" s="146"/>
      <c r="V1567" s="146"/>
      <c r="W1567" s="146"/>
      <c r="X1567" s="146"/>
      <c r="Y1567" s="146"/>
      <c r="Z1567" s="146"/>
      <c r="AA1567" s="146"/>
      <c r="AB1567" s="146"/>
      <c r="AC1567" s="146"/>
      <c r="AD1567" s="146"/>
      <c r="AE1567" s="42"/>
      <c r="AF1567" s="146"/>
      <c r="AG1567" s="114"/>
      <c r="AH1567" s="145"/>
    </row>
    <row r="1568" spans="4:34" s="40" customFormat="1" ht="34.9" customHeight="1">
      <c r="D1568" s="28"/>
      <c r="K1568" s="43"/>
      <c r="O1568" s="28"/>
      <c r="S1568" s="28"/>
      <c r="T1568" s="146"/>
      <c r="U1568" s="146"/>
      <c r="V1568" s="146"/>
      <c r="W1568" s="146"/>
      <c r="X1568" s="146"/>
      <c r="Y1568" s="146"/>
      <c r="Z1568" s="146"/>
      <c r="AA1568" s="146"/>
      <c r="AB1568" s="146"/>
      <c r="AC1568" s="146"/>
      <c r="AD1568" s="146"/>
      <c r="AE1568" s="42"/>
      <c r="AF1568" s="146"/>
      <c r="AG1568" s="114"/>
      <c r="AH1568" s="145"/>
    </row>
    <row r="1569" spans="4:34" s="40" customFormat="1" ht="34.9" customHeight="1">
      <c r="D1569" s="28"/>
      <c r="K1569" s="43"/>
      <c r="O1569" s="28"/>
      <c r="S1569" s="28"/>
      <c r="T1569" s="146"/>
      <c r="U1569" s="146"/>
      <c r="V1569" s="146"/>
      <c r="W1569" s="146"/>
      <c r="X1569" s="146"/>
      <c r="Y1569" s="146"/>
      <c r="Z1569" s="146"/>
      <c r="AA1569" s="146"/>
      <c r="AB1569" s="146"/>
      <c r="AC1569" s="146"/>
      <c r="AD1569" s="146"/>
      <c r="AE1569" s="42"/>
      <c r="AF1569" s="146"/>
      <c r="AG1569" s="114"/>
      <c r="AH1569" s="145"/>
    </row>
    <row r="1570" spans="4:34" s="40" customFormat="1" ht="34.9" customHeight="1">
      <c r="D1570" s="28"/>
      <c r="K1570" s="43"/>
      <c r="O1570" s="28"/>
      <c r="S1570" s="28"/>
      <c r="T1570" s="146"/>
      <c r="U1570" s="146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42"/>
      <c r="AF1570" s="146"/>
      <c r="AG1570" s="114"/>
      <c r="AH1570" s="145"/>
    </row>
    <row r="1571" spans="4:34" s="40" customFormat="1" ht="34.9" customHeight="1">
      <c r="D1571" s="28"/>
      <c r="K1571" s="43"/>
      <c r="O1571" s="28"/>
      <c r="S1571" s="28"/>
      <c r="T1571" s="146"/>
      <c r="U1571" s="146"/>
      <c r="V1571" s="146"/>
      <c r="W1571" s="146"/>
      <c r="X1571" s="146"/>
      <c r="Y1571" s="146"/>
      <c r="Z1571" s="146"/>
      <c r="AA1571" s="146"/>
      <c r="AB1571" s="146"/>
      <c r="AC1571" s="146"/>
      <c r="AD1571" s="146"/>
      <c r="AE1571" s="42"/>
      <c r="AF1571" s="146"/>
      <c r="AG1571" s="114"/>
      <c r="AH1571" s="145"/>
    </row>
    <row r="1572" spans="4:34" s="40" customFormat="1" ht="34.9" customHeight="1">
      <c r="D1572" s="28"/>
      <c r="K1572" s="43"/>
      <c r="O1572" s="28"/>
      <c r="S1572" s="28"/>
      <c r="T1572" s="146"/>
      <c r="U1572" s="146"/>
      <c r="V1572" s="146"/>
      <c r="W1572" s="146"/>
      <c r="X1572" s="146"/>
      <c r="Y1572" s="146"/>
      <c r="Z1572" s="146"/>
      <c r="AA1572" s="146"/>
      <c r="AB1572" s="146"/>
      <c r="AC1572" s="146"/>
      <c r="AD1572" s="146"/>
      <c r="AE1572" s="42"/>
      <c r="AF1572" s="146"/>
      <c r="AG1572" s="114"/>
      <c r="AH1572" s="145"/>
    </row>
    <row r="1573" spans="4:34" s="40" customFormat="1" ht="34.9" customHeight="1">
      <c r="D1573" s="28"/>
      <c r="K1573" s="43"/>
      <c r="O1573" s="28"/>
      <c r="S1573" s="28"/>
      <c r="T1573" s="146"/>
      <c r="U1573" s="146"/>
      <c r="V1573" s="146"/>
      <c r="W1573" s="146"/>
      <c r="X1573" s="146"/>
      <c r="Y1573" s="146"/>
      <c r="Z1573" s="146"/>
      <c r="AA1573" s="146"/>
      <c r="AB1573" s="146"/>
      <c r="AC1573" s="146"/>
      <c r="AD1573" s="146"/>
      <c r="AE1573" s="42"/>
      <c r="AF1573" s="146"/>
      <c r="AG1573" s="114"/>
      <c r="AH1573" s="145"/>
    </row>
    <row r="1574" spans="4:34" s="40" customFormat="1" ht="34.9" customHeight="1">
      <c r="D1574" s="28"/>
      <c r="K1574" s="43"/>
      <c r="O1574" s="28"/>
      <c r="S1574" s="28"/>
      <c r="T1574" s="146"/>
      <c r="U1574" s="146"/>
      <c r="V1574" s="146"/>
      <c r="W1574" s="146"/>
      <c r="X1574" s="146"/>
      <c r="Y1574" s="146"/>
      <c r="Z1574" s="146"/>
      <c r="AA1574" s="146"/>
      <c r="AB1574" s="146"/>
      <c r="AC1574" s="146"/>
      <c r="AD1574" s="146"/>
      <c r="AE1574" s="42"/>
      <c r="AF1574" s="146"/>
      <c r="AG1574" s="114"/>
      <c r="AH1574" s="145"/>
    </row>
    <row r="1575" spans="4:34" s="40" customFormat="1" ht="34.9" customHeight="1">
      <c r="D1575" s="28"/>
      <c r="K1575" s="43"/>
      <c r="O1575" s="28"/>
      <c r="S1575" s="28"/>
      <c r="T1575" s="146"/>
      <c r="U1575" s="146"/>
      <c r="V1575" s="146"/>
      <c r="W1575" s="146"/>
      <c r="X1575" s="146"/>
      <c r="Y1575" s="146"/>
      <c r="Z1575" s="146"/>
      <c r="AA1575" s="146"/>
      <c r="AB1575" s="146"/>
      <c r="AC1575" s="146"/>
      <c r="AD1575" s="146"/>
      <c r="AE1575" s="42"/>
      <c r="AF1575" s="146"/>
      <c r="AG1575" s="114"/>
      <c r="AH1575" s="145"/>
    </row>
    <row r="1576" spans="4:34" s="40" customFormat="1" ht="34.9" customHeight="1">
      <c r="D1576" s="28"/>
      <c r="K1576" s="43"/>
      <c r="O1576" s="28"/>
      <c r="S1576" s="28"/>
      <c r="T1576" s="146"/>
      <c r="U1576" s="146"/>
      <c r="V1576" s="146"/>
      <c r="W1576" s="146"/>
      <c r="X1576" s="146"/>
      <c r="Y1576" s="146"/>
      <c r="Z1576" s="146"/>
      <c r="AA1576" s="146"/>
      <c r="AB1576" s="146"/>
      <c r="AC1576" s="146"/>
      <c r="AD1576" s="146"/>
      <c r="AE1576" s="42"/>
      <c r="AF1576" s="146"/>
      <c r="AG1576" s="114"/>
      <c r="AH1576" s="145"/>
    </row>
    <row r="1577" spans="4:34" s="40" customFormat="1" ht="34.9" customHeight="1">
      <c r="D1577" s="28"/>
      <c r="K1577" s="43"/>
      <c r="O1577" s="28"/>
      <c r="S1577" s="28"/>
      <c r="T1577" s="146"/>
      <c r="U1577" s="146"/>
      <c r="V1577" s="146"/>
      <c r="W1577" s="146"/>
      <c r="X1577" s="146"/>
      <c r="Y1577" s="146"/>
      <c r="Z1577" s="146"/>
      <c r="AA1577" s="146"/>
      <c r="AB1577" s="146"/>
      <c r="AC1577" s="146"/>
      <c r="AD1577" s="146"/>
      <c r="AE1577" s="42"/>
      <c r="AF1577" s="146"/>
      <c r="AG1577" s="114"/>
      <c r="AH1577" s="145"/>
    </row>
    <row r="1578" spans="4:34" s="40" customFormat="1" ht="34.9" customHeight="1">
      <c r="D1578" s="28"/>
      <c r="K1578" s="43"/>
      <c r="O1578" s="28"/>
      <c r="S1578" s="28"/>
      <c r="T1578" s="146"/>
      <c r="U1578" s="146"/>
      <c r="V1578" s="146"/>
      <c r="W1578" s="146"/>
      <c r="X1578" s="146"/>
      <c r="Y1578" s="146"/>
      <c r="Z1578" s="146"/>
      <c r="AA1578" s="146"/>
      <c r="AB1578" s="146"/>
      <c r="AC1578" s="146"/>
      <c r="AD1578" s="146"/>
      <c r="AE1578" s="42"/>
      <c r="AF1578" s="146"/>
      <c r="AG1578" s="114"/>
      <c r="AH1578" s="145"/>
    </row>
    <row r="1579" spans="4:34" s="40" customFormat="1" ht="34.9" customHeight="1">
      <c r="D1579" s="28"/>
      <c r="K1579" s="43"/>
      <c r="O1579" s="28"/>
      <c r="S1579" s="28"/>
      <c r="T1579" s="146"/>
      <c r="U1579" s="146"/>
      <c r="V1579" s="146"/>
      <c r="W1579" s="146"/>
      <c r="X1579" s="146"/>
      <c r="Y1579" s="146"/>
      <c r="Z1579" s="146"/>
      <c r="AA1579" s="146"/>
      <c r="AB1579" s="146"/>
      <c r="AC1579" s="146"/>
      <c r="AD1579" s="146"/>
      <c r="AE1579" s="42"/>
      <c r="AF1579" s="146"/>
      <c r="AG1579" s="114"/>
      <c r="AH1579" s="145"/>
    </row>
    <row r="1580" spans="4:34" s="40" customFormat="1" ht="34.9" customHeight="1">
      <c r="D1580" s="28"/>
      <c r="K1580" s="43"/>
      <c r="O1580" s="28"/>
      <c r="S1580" s="28"/>
      <c r="T1580" s="146"/>
      <c r="U1580" s="146"/>
      <c r="V1580" s="146"/>
      <c r="W1580" s="146"/>
      <c r="X1580" s="146"/>
      <c r="Y1580" s="146"/>
      <c r="Z1580" s="146"/>
      <c r="AA1580" s="146"/>
      <c r="AB1580" s="146"/>
      <c r="AC1580" s="146"/>
      <c r="AD1580" s="146"/>
      <c r="AE1580" s="42"/>
      <c r="AF1580" s="146"/>
      <c r="AG1580" s="114"/>
      <c r="AH1580" s="145"/>
    </row>
    <row r="1581" spans="4:34" s="40" customFormat="1" ht="34.9" customHeight="1">
      <c r="D1581" s="28"/>
      <c r="K1581" s="43"/>
      <c r="O1581" s="28"/>
      <c r="S1581" s="28"/>
      <c r="T1581" s="146"/>
      <c r="U1581" s="146"/>
      <c r="V1581" s="146"/>
      <c r="W1581" s="146"/>
      <c r="X1581" s="146"/>
      <c r="Y1581" s="146"/>
      <c r="Z1581" s="146"/>
      <c r="AA1581" s="146"/>
      <c r="AB1581" s="146"/>
      <c r="AC1581" s="146"/>
      <c r="AD1581" s="146"/>
      <c r="AE1581" s="42"/>
      <c r="AF1581" s="146"/>
      <c r="AG1581" s="114"/>
      <c r="AH1581" s="145"/>
    </row>
    <row r="1582" spans="4:34" s="40" customFormat="1" ht="34.9" customHeight="1">
      <c r="D1582" s="28"/>
      <c r="K1582" s="43"/>
      <c r="O1582" s="28"/>
      <c r="S1582" s="28"/>
      <c r="T1582" s="146"/>
      <c r="U1582" s="146"/>
      <c r="V1582" s="146"/>
      <c r="W1582" s="146"/>
      <c r="X1582" s="146"/>
      <c r="Y1582" s="146"/>
      <c r="Z1582" s="146"/>
      <c r="AA1582" s="146"/>
      <c r="AB1582" s="146"/>
      <c r="AC1582" s="146"/>
      <c r="AD1582" s="146"/>
      <c r="AE1582" s="42"/>
      <c r="AF1582" s="146"/>
      <c r="AG1582" s="114"/>
      <c r="AH1582" s="145"/>
    </row>
    <row r="1583" spans="4:34" s="40" customFormat="1" ht="34.9" customHeight="1">
      <c r="D1583" s="28"/>
      <c r="K1583" s="43"/>
      <c r="O1583" s="28"/>
      <c r="S1583" s="28"/>
      <c r="T1583" s="146"/>
      <c r="U1583" s="146"/>
      <c r="V1583" s="146"/>
      <c r="W1583" s="146"/>
      <c r="X1583" s="146"/>
      <c r="Y1583" s="146"/>
      <c r="Z1583" s="146"/>
      <c r="AA1583" s="146"/>
      <c r="AB1583" s="146"/>
      <c r="AC1583" s="146"/>
      <c r="AD1583" s="146"/>
      <c r="AE1583" s="42"/>
      <c r="AF1583" s="146"/>
      <c r="AG1583" s="114"/>
      <c r="AH1583" s="145"/>
    </row>
    <row r="1584" spans="4:34" s="40" customFormat="1" ht="34.9" customHeight="1">
      <c r="D1584" s="28"/>
      <c r="K1584" s="43"/>
      <c r="O1584" s="28"/>
      <c r="S1584" s="28"/>
      <c r="T1584" s="146"/>
      <c r="U1584" s="146"/>
      <c r="V1584" s="146"/>
      <c r="W1584" s="146"/>
      <c r="X1584" s="146"/>
      <c r="Y1584" s="146"/>
      <c r="Z1584" s="146"/>
      <c r="AA1584" s="146"/>
      <c r="AB1584" s="146"/>
      <c r="AC1584" s="146"/>
      <c r="AD1584" s="146"/>
      <c r="AE1584" s="42"/>
      <c r="AF1584" s="146"/>
      <c r="AG1584" s="114"/>
      <c r="AH1584" s="145"/>
    </row>
    <row r="1585" spans="4:34" s="40" customFormat="1" ht="34.9" customHeight="1">
      <c r="D1585" s="28"/>
      <c r="K1585" s="43"/>
      <c r="O1585" s="28"/>
      <c r="S1585" s="28"/>
      <c r="T1585" s="146"/>
      <c r="U1585" s="146"/>
      <c r="V1585" s="146"/>
      <c r="W1585" s="146"/>
      <c r="X1585" s="146"/>
      <c r="Y1585" s="146"/>
      <c r="Z1585" s="146"/>
      <c r="AA1585" s="146"/>
      <c r="AB1585" s="146"/>
      <c r="AC1585" s="146"/>
      <c r="AD1585" s="146"/>
      <c r="AE1585" s="42"/>
      <c r="AF1585" s="146"/>
      <c r="AG1585" s="114"/>
      <c r="AH1585" s="145"/>
    </row>
    <row r="1586" spans="4:34" s="40" customFormat="1" ht="34.9" customHeight="1">
      <c r="D1586" s="28"/>
      <c r="K1586" s="43"/>
      <c r="O1586" s="28"/>
      <c r="S1586" s="28"/>
      <c r="T1586" s="146"/>
      <c r="U1586" s="146"/>
      <c r="V1586" s="146"/>
      <c r="W1586" s="146"/>
      <c r="X1586" s="146"/>
      <c r="Y1586" s="146"/>
      <c r="Z1586" s="146"/>
      <c r="AA1586" s="146"/>
      <c r="AB1586" s="146"/>
      <c r="AC1586" s="146"/>
      <c r="AD1586" s="146"/>
      <c r="AE1586" s="42"/>
      <c r="AF1586" s="146"/>
      <c r="AG1586" s="114"/>
      <c r="AH1586" s="145"/>
    </row>
    <row r="1587" spans="4:34" s="40" customFormat="1" ht="34.9" customHeight="1">
      <c r="D1587" s="28"/>
      <c r="K1587" s="43"/>
      <c r="O1587" s="28"/>
      <c r="S1587" s="28"/>
      <c r="T1587" s="146"/>
      <c r="U1587" s="146"/>
      <c r="V1587" s="146"/>
      <c r="W1587" s="146"/>
      <c r="X1587" s="146"/>
      <c r="Y1587" s="146"/>
      <c r="Z1587" s="146"/>
      <c r="AA1587" s="146"/>
      <c r="AB1587" s="146"/>
      <c r="AC1587" s="146"/>
      <c r="AD1587" s="146"/>
      <c r="AE1587" s="42"/>
      <c r="AF1587" s="146"/>
      <c r="AG1587" s="114"/>
      <c r="AH1587" s="145"/>
    </row>
    <row r="1588" spans="4:34" s="40" customFormat="1" ht="34.9" customHeight="1">
      <c r="D1588" s="28"/>
      <c r="K1588" s="43"/>
      <c r="O1588" s="28"/>
      <c r="S1588" s="28"/>
      <c r="T1588" s="146"/>
      <c r="U1588" s="146"/>
      <c r="V1588" s="146"/>
      <c r="W1588" s="146"/>
      <c r="X1588" s="146"/>
      <c r="Y1588" s="146"/>
      <c r="Z1588" s="146"/>
      <c r="AA1588" s="146"/>
      <c r="AB1588" s="146"/>
      <c r="AC1588" s="146"/>
      <c r="AD1588" s="146"/>
      <c r="AE1588" s="42"/>
      <c r="AF1588" s="146"/>
      <c r="AG1588" s="114"/>
      <c r="AH1588" s="145"/>
    </row>
    <row r="1589" spans="4:34" s="40" customFormat="1" ht="34.9" customHeight="1">
      <c r="D1589" s="28"/>
      <c r="K1589" s="43"/>
      <c r="O1589" s="28"/>
      <c r="S1589" s="28"/>
      <c r="T1589" s="146"/>
      <c r="U1589" s="146"/>
      <c r="V1589" s="146"/>
      <c r="W1589" s="146"/>
      <c r="X1589" s="146"/>
      <c r="Y1589" s="146"/>
      <c r="Z1589" s="146"/>
      <c r="AA1589" s="146"/>
      <c r="AB1589" s="146"/>
      <c r="AC1589" s="146"/>
      <c r="AD1589" s="146"/>
      <c r="AE1589" s="42"/>
      <c r="AF1589" s="146"/>
      <c r="AG1589" s="114"/>
      <c r="AH1589" s="145"/>
    </row>
    <row r="1590" spans="4:34" s="40" customFormat="1" ht="34.9" customHeight="1">
      <c r="D1590" s="28"/>
      <c r="K1590" s="43"/>
      <c r="O1590" s="28"/>
      <c r="S1590" s="28"/>
      <c r="T1590" s="146"/>
      <c r="U1590" s="146"/>
      <c r="V1590" s="146"/>
      <c r="W1590" s="146"/>
      <c r="X1590" s="146"/>
      <c r="Y1590" s="146"/>
      <c r="Z1590" s="146"/>
      <c r="AA1590" s="146"/>
      <c r="AB1590" s="146"/>
      <c r="AC1590" s="146"/>
      <c r="AD1590" s="146"/>
      <c r="AE1590" s="42"/>
      <c r="AF1590" s="146"/>
      <c r="AG1590" s="114"/>
      <c r="AH1590" s="145"/>
    </row>
    <row r="1591" spans="4:34" s="40" customFormat="1" ht="34.9" customHeight="1">
      <c r="D1591" s="28"/>
      <c r="K1591" s="43"/>
      <c r="O1591" s="28"/>
      <c r="S1591" s="28"/>
      <c r="T1591" s="146"/>
      <c r="U1591" s="146"/>
      <c r="V1591" s="146"/>
      <c r="W1591" s="146"/>
      <c r="X1591" s="146"/>
      <c r="Y1591" s="146"/>
      <c r="Z1591" s="146"/>
      <c r="AA1591" s="146"/>
      <c r="AB1591" s="146"/>
      <c r="AC1591" s="146"/>
      <c r="AD1591" s="146"/>
      <c r="AE1591" s="42"/>
      <c r="AF1591" s="146"/>
      <c r="AG1591" s="114"/>
      <c r="AH1591" s="145"/>
    </row>
    <row r="1592" spans="4:34" s="40" customFormat="1" ht="34.9" customHeight="1">
      <c r="D1592" s="28"/>
      <c r="K1592" s="43"/>
      <c r="O1592" s="28"/>
      <c r="S1592" s="28"/>
      <c r="T1592" s="146"/>
      <c r="U1592" s="146"/>
      <c r="V1592" s="146"/>
      <c r="W1592" s="146"/>
      <c r="X1592" s="146"/>
      <c r="Y1592" s="146"/>
      <c r="Z1592" s="146"/>
      <c r="AA1592" s="146"/>
      <c r="AB1592" s="146"/>
      <c r="AC1592" s="146"/>
      <c r="AD1592" s="146"/>
      <c r="AE1592" s="42"/>
      <c r="AF1592" s="146"/>
      <c r="AG1592" s="114"/>
      <c r="AH1592" s="145"/>
    </row>
    <row r="1593" spans="4:34" s="40" customFormat="1" ht="34.9" customHeight="1">
      <c r="D1593" s="28"/>
      <c r="K1593" s="43"/>
      <c r="O1593" s="28"/>
      <c r="S1593" s="28"/>
      <c r="T1593" s="146"/>
      <c r="U1593" s="146"/>
      <c r="V1593" s="146"/>
      <c r="W1593" s="146"/>
      <c r="X1593" s="146"/>
      <c r="Y1593" s="146"/>
      <c r="Z1593" s="146"/>
      <c r="AA1593" s="146"/>
      <c r="AB1593" s="146"/>
      <c r="AC1593" s="146"/>
      <c r="AD1593" s="146"/>
      <c r="AE1593" s="42"/>
      <c r="AF1593" s="146"/>
      <c r="AG1593" s="114"/>
      <c r="AH1593" s="145"/>
    </row>
    <row r="1594" spans="4:34" s="40" customFormat="1" ht="34.9" customHeight="1">
      <c r="D1594" s="28"/>
      <c r="K1594" s="43"/>
      <c r="O1594" s="28"/>
      <c r="S1594" s="28"/>
      <c r="T1594" s="146"/>
      <c r="U1594" s="146"/>
      <c r="V1594" s="146"/>
      <c r="W1594" s="146"/>
      <c r="X1594" s="146"/>
      <c r="Y1594" s="146"/>
      <c r="Z1594" s="146"/>
      <c r="AA1594" s="146"/>
      <c r="AB1594" s="146"/>
      <c r="AC1594" s="146"/>
      <c r="AD1594" s="146"/>
      <c r="AE1594" s="42"/>
      <c r="AF1594" s="146"/>
      <c r="AG1594" s="114"/>
      <c r="AH1594" s="145"/>
    </row>
    <row r="1595" spans="4:34" s="40" customFormat="1" ht="34.9" customHeight="1">
      <c r="D1595" s="28"/>
      <c r="K1595" s="43"/>
      <c r="O1595" s="28"/>
      <c r="S1595" s="28"/>
      <c r="T1595" s="146"/>
      <c r="U1595" s="146"/>
      <c r="V1595" s="146"/>
      <c r="W1595" s="146"/>
      <c r="X1595" s="146"/>
      <c r="Y1595" s="146"/>
      <c r="Z1595" s="146"/>
      <c r="AA1595" s="146"/>
      <c r="AB1595" s="146"/>
      <c r="AC1595" s="146"/>
      <c r="AD1595" s="146"/>
      <c r="AE1595" s="42"/>
      <c r="AF1595" s="146"/>
      <c r="AG1595" s="114"/>
      <c r="AH1595" s="145"/>
    </row>
    <row r="1596" spans="4:34" s="40" customFormat="1" ht="34.9" customHeight="1">
      <c r="D1596" s="28"/>
      <c r="K1596" s="43"/>
      <c r="O1596" s="28"/>
      <c r="S1596" s="28"/>
      <c r="T1596" s="146"/>
      <c r="U1596" s="146"/>
      <c r="V1596" s="146"/>
      <c r="W1596" s="146"/>
      <c r="X1596" s="146"/>
      <c r="Y1596" s="146"/>
      <c r="Z1596" s="146"/>
      <c r="AA1596" s="146"/>
      <c r="AB1596" s="146"/>
      <c r="AC1596" s="146"/>
      <c r="AD1596" s="146"/>
      <c r="AE1596" s="42"/>
      <c r="AF1596" s="146"/>
      <c r="AG1596" s="114"/>
      <c r="AH1596" s="145"/>
    </row>
    <row r="1597" spans="4:34" s="40" customFormat="1" ht="34.9" customHeight="1">
      <c r="D1597" s="28"/>
      <c r="K1597" s="43"/>
      <c r="O1597" s="28"/>
      <c r="S1597" s="28"/>
      <c r="T1597" s="146"/>
      <c r="U1597" s="146"/>
      <c r="V1597" s="146"/>
      <c r="W1597" s="146"/>
      <c r="X1597" s="146"/>
      <c r="Y1597" s="146"/>
      <c r="Z1597" s="146"/>
      <c r="AA1597" s="146"/>
      <c r="AB1597" s="146"/>
      <c r="AC1597" s="146"/>
      <c r="AD1597" s="146"/>
      <c r="AE1597" s="42"/>
      <c r="AF1597" s="146"/>
      <c r="AG1597" s="114"/>
      <c r="AH1597" s="145"/>
    </row>
    <row r="1598" spans="4:34" s="40" customFormat="1" ht="34.9" customHeight="1">
      <c r="D1598" s="28"/>
      <c r="K1598" s="43"/>
      <c r="O1598" s="28"/>
      <c r="S1598" s="28"/>
      <c r="T1598" s="146"/>
      <c r="U1598" s="146"/>
      <c r="V1598" s="146"/>
      <c r="W1598" s="146"/>
      <c r="X1598" s="146"/>
      <c r="Y1598" s="146"/>
      <c r="Z1598" s="146"/>
      <c r="AA1598" s="146"/>
      <c r="AB1598" s="146"/>
      <c r="AC1598" s="146"/>
      <c r="AD1598" s="146"/>
      <c r="AE1598" s="42"/>
      <c r="AF1598" s="146"/>
      <c r="AG1598" s="114"/>
      <c r="AH1598" s="145"/>
    </row>
    <row r="1599" spans="4:34" s="40" customFormat="1" ht="34.9" customHeight="1">
      <c r="D1599" s="28"/>
      <c r="K1599" s="43"/>
      <c r="O1599" s="28"/>
      <c r="S1599" s="28"/>
      <c r="T1599" s="146"/>
      <c r="U1599" s="146"/>
      <c r="V1599" s="146"/>
      <c r="W1599" s="146"/>
      <c r="X1599" s="146"/>
      <c r="Y1599" s="146"/>
      <c r="Z1599" s="146"/>
      <c r="AA1599" s="146"/>
      <c r="AB1599" s="146"/>
      <c r="AC1599" s="146"/>
      <c r="AD1599" s="146"/>
      <c r="AE1599" s="42"/>
      <c r="AF1599" s="146"/>
      <c r="AG1599" s="114"/>
      <c r="AH1599" s="145"/>
    </row>
    <row r="1600" spans="4:34" s="40" customFormat="1" ht="34.9" customHeight="1">
      <c r="D1600" s="28"/>
      <c r="K1600" s="43"/>
      <c r="O1600" s="28"/>
      <c r="S1600" s="28"/>
      <c r="T1600" s="146"/>
      <c r="U1600" s="146"/>
      <c r="V1600" s="146"/>
      <c r="W1600" s="146"/>
      <c r="X1600" s="146"/>
      <c r="Y1600" s="146"/>
      <c r="Z1600" s="146"/>
      <c r="AA1600" s="146"/>
      <c r="AB1600" s="146"/>
      <c r="AC1600" s="146"/>
      <c r="AD1600" s="146"/>
      <c r="AE1600" s="42"/>
      <c r="AF1600" s="146"/>
      <c r="AG1600" s="114"/>
      <c r="AH1600" s="145"/>
    </row>
    <row r="1601" spans="4:34" s="40" customFormat="1" ht="34.9" customHeight="1">
      <c r="D1601" s="28"/>
      <c r="K1601" s="43"/>
      <c r="O1601" s="28"/>
      <c r="S1601" s="28"/>
      <c r="T1601" s="146"/>
      <c r="U1601" s="146"/>
      <c r="V1601" s="146"/>
      <c r="W1601" s="146"/>
      <c r="X1601" s="146"/>
      <c r="Y1601" s="146"/>
      <c r="Z1601" s="146"/>
      <c r="AA1601" s="146"/>
      <c r="AB1601" s="146"/>
      <c r="AC1601" s="146"/>
      <c r="AD1601" s="146"/>
      <c r="AE1601" s="42"/>
      <c r="AF1601" s="146"/>
      <c r="AG1601" s="114"/>
      <c r="AH1601" s="145"/>
    </row>
    <row r="1602" spans="4:34" s="40" customFormat="1" ht="34.9" customHeight="1">
      <c r="D1602" s="28"/>
      <c r="K1602" s="43"/>
      <c r="O1602" s="28"/>
      <c r="S1602" s="28"/>
      <c r="T1602" s="146"/>
      <c r="U1602" s="146"/>
      <c r="V1602" s="146"/>
      <c r="W1602" s="146"/>
      <c r="X1602" s="146"/>
      <c r="Y1602" s="146"/>
      <c r="Z1602" s="146"/>
      <c r="AA1602" s="146"/>
      <c r="AB1602" s="146"/>
      <c r="AC1602" s="146"/>
      <c r="AD1602" s="146"/>
      <c r="AE1602" s="42"/>
      <c r="AF1602" s="146"/>
      <c r="AG1602" s="114"/>
      <c r="AH1602" s="145"/>
    </row>
    <row r="1603" spans="4:34" s="40" customFormat="1" ht="34.9" customHeight="1">
      <c r="D1603" s="28"/>
      <c r="K1603" s="43"/>
      <c r="O1603" s="28"/>
      <c r="S1603" s="28"/>
      <c r="T1603" s="146"/>
      <c r="U1603" s="146"/>
      <c r="V1603" s="146"/>
      <c r="W1603" s="146"/>
      <c r="X1603" s="146"/>
      <c r="Y1603" s="146"/>
      <c r="Z1603" s="146"/>
      <c r="AA1603" s="146"/>
      <c r="AB1603" s="146"/>
      <c r="AC1603" s="146"/>
      <c r="AD1603" s="146"/>
      <c r="AE1603" s="42"/>
      <c r="AF1603" s="146"/>
      <c r="AG1603" s="114"/>
      <c r="AH1603" s="145"/>
    </row>
    <row r="1604" spans="4:34" s="40" customFormat="1" ht="34.9" customHeight="1">
      <c r="D1604" s="28"/>
      <c r="K1604" s="43"/>
      <c r="O1604" s="28"/>
      <c r="S1604" s="28"/>
      <c r="T1604" s="146"/>
      <c r="U1604" s="146"/>
      <c r="V1604" s="146"/>
      <c r="W1604" s="146"/>
      <c r="X1604" s="146"/>
      <c r="Y1604" s="146"/>
      <c r="Z1604" s="146"/>
      <c r="AA1604" s="146"/>
      <c r="AB1604" s="146"/>
      <c r="AC1604" s="146"/>
      <c r="AD1604" s="146"/>
      <c r="AE1604" s="42"/>
      <c r="AF1604" s="146"/>
      <c r="AG1604" s="114"/>
      <c r="AH1604" s="145"/>
    </row>
    <row r="1605" spans="4:34" s="40" customFormat="1" ht="34.9" customHeight="1">
      <c r="D1605" s="28"/>
      <c r="K1605" s="43"/>
      <c r="O1605" s="28"/>
      <c r="S1605" s="28"/>
      <c r="T1605" s="146"/>
      <c r="U1605" s="146"/>
      <c r="V1605" s="146"/>
      <c r="W1605" s="146"/>
      <c r="X1605" s="146"/>
      <c r="Y1605" s="146"/>
      <c r="Z1605" s="146"/>
      <c r="AA1605" s="146"/>
      <c r="AB1605" s="146"/>
      <c r="AC1605" s="146"/>
      <c r="AD1605" s="146"/>
      <c r="AE1605" s="42"/>
      <c r="AF1605" s="146"/>
      <c r="AG1605" s="114"/>
      <c r="AH1605" s="145"/>
    </row>
    <row r="1606" spans="4:34" s="40" customFormat="1" ht="34.9" customHeight="1">
      <c r="D1606" s="28"/>
      <c r="K1606" s="43"/>
      <c r="O1606" s="28"/>
      <c r="S1606" s="28"/>
      <c r="T1606" s="146"/>
      <c r="U1606" s="146"/>
      <c r="V1606" s="146"/>
      <c r="W1606" s="146"/>
      <c r="X1606" s="146"/>
      <c r="Y1606" s="146"/>
      <c r="Z1606" s="146"/>
      <c r="AA1606" s="146"/>
      <c r="AB1606" s="146"/>
      <c r="AC1606" s="146"/>
      <c r="AD1606" s="146"/>
      <c r="AE1606" s="42"/>
      <c r="AF1606" s="146"/>
      <c r="AG1606" s="114"/>
      <c r="AH1606" s="145"/>
    </row>
    <row r="1607" spans="4:34" s="40" customFormat="1" ht="34.9" customHeight="1">
      <c r="D1607" s="28"/>
      <c r="K1607" s="43"/>
      <c r="O1607" s="28"/>
      <c r="S1607" s="28"/>
      <c r="T1607" s="146"/>
      <c r="U1607" s="146"/>
      <c r="V1607" s="146"/>
      <c r="W1607" s="146"/>
      <c r="X1607" s="146"/>
      <c r="Y1607" s="146"/>
      <c r="Z1607" s="146"/>
      <c r="AA1607" s="146"/>
      <c r="AB1607" s="146"/>
      <c r="AC1607" s="146"/>
      <c r="AD1607" s="146"/>
      <c r="AE1607" s="42"/>
      <c r="AF1607" s="146"/>
      <c r="AG1607" s="114"/>
      <c r="AH1607" s="145"/>
    </row>
    <row r="1608" spans="4:34" s="40" customFormat="1" ht="34.9" customHeight="1">
      <c r="D1608" s="28"/>
      <c r="K1608" s="43"/>
      <c r="O1608" s="28"/>
      <c r="S1608" s="28"/>
      <c r="T1608" s="146"/>
      <c r="U1608" s="146"/>
      <c r="V1608" s="146"/>
      <c r="W1608" s="146"/>
      <c r="X1608" s="146"/>
      <c r="Y1608" s="146"/>
      <c r="Z1608" s="146"/>
      <c r="AA1608" s="146"/>
      <c r="AB1608" s="146"/>
      <c r="AC1608" s="146"/>
      <c r="AD1608" s="146"/>
      <c r="AE1608" s="42"/>
      <c r="AF1608" s="146"/>
      <c r="AG1608" s="114"/>
      <c r="AH1608" s="145"/>
    </row>
    <row r="1609" spans="4:34" s="40" customFormat="1" ht="34.9" customHeight="1">
      <c r="D1609" s="28"/>
      <c r="K1609" s="43"/>
      <c r="O1609" s="28"/>
      <c r="S1609" s="28"/>
      <c r="T1609" s="146"/>
      <c r="U1609" s="146"/>
      <c r="V1609" s="146"/>
      <c r="W1609" s="146"/>
      <c r="X1609" s="146"/>
      <c r="Y1609" s="146"/>
      <c r="Z1609" s="146"/>
      <c r="AA1609" s="146"/>
      <c r="AB1609" s="146"/>
      <c r="AC1609" s="146"/>
      <c r="AD1609" s="146"/>
      <c r="AE1609" s="42"/>
      <c r="AF1609" s="146"/>
      <c r="AG1609" s="114"/>
      <c r="AH1609" s="145"/>
    </row>
    <row r="1610" spans="4:34" s="40" customFormat="1" ht="34.9" customHeight="1">
      <c r="D1610" s="28"/>
      <c r="K1610" s="43"/>
      <c r="O1610" s="28"/>
      <c r="S1610" s="28"/>
      <c r="T1610" s="146"/>
      <c r="U1610" s="146"/>
      <c r="V1610" s="146"/>
      <c r="W1610" s="146"/>
      <c r="X1610" s="146"/>
      <c r="Y1610" s="146"/>
      <c r="Z1610" s="146"/>
      <c r="AA1610" s="146"/>
      <c r="AB1610" s="146"/>
      <c r="AC1610" s="146"/>
      <c r="AD1610" s="146"/>
      <c r="AE1610" s="42"/>
      <c r="AF1610" s="146"/>
      <c r="AG1610" s="114"/>
      <c r="AH1610" s="145"/>
    </row>
    <row r="1611" spans="4:34" s="40" customFormat="1" ht="34.9" customHeight="1">
      <c r="D1611" s="28"/>
      <c r="K1611" s="43"/>
      <c r="O1611" s="28"/>
      <c r="S1611" s="28"/>
      <c r="T1611" s="146"/>
      <c r="U1611" s="146"/>
      <c r="V1611" s="146"/>
      <c r="W1611" s="146"/>
      <c r="X1611" s="146"/>
      <c r="Y1611" s="146"/>
      <c r="Z1611" s="146"/>
      <c r="AA1611" s="146"/>
      <c r="AB1611" s="146"/>
      <c r="AC1611" s="146"/>
      <c r="AD1611" s="146"/>
      <c r="AE1611" s="42"/>
      <c r="AF1611" s="146"/>
      <c r="AG1611" s="114"/>
      <c r="AH1611" s="145"/>
    </row>
    <row r="1612" spans="4:34" s="40" customFormat="1" ht="34.9" customHeight="1">
      <c r="D1612" s="28"/>
      <c r="K1612" s="43"/>
      <c r="O1612" s="28"/>
      <c r="S1612" s="28"/>
      <c r="T1612" s="146"/>
      <c r="U1612" s="146"/>
      <c r="V1612" s="146"/>
      <c r="W1612" s="146"/>
      <c r="X1612" s="146"/>
      <c r="Y1612" s="146"/>
      <c r="Z1612" s="146"/>
      <c r="AA1612" s="146"/>
      <c r="AB1612" s="146"/>
      <c r="AC1612" s="146"/>
      <c r="AD1612" s="146"/>
      <c r="AE1612" s="42"/>
      <c r="AF1612" s="146"/>
      <c r="AG1612" s="114"/>
      <c r="AH1612" s="145"/>
    </row>
    <row r="1613" spans="4:34" s="40" customFormat="1" ht="34.9" customHeight="1">
      <c r="D1613" s="28"/>
      <c r="K1613" s="43"/>
      <c r="O1613" s="28"/>
      <c r="S1613" s="28"/>
      <c r="T1613" s="146"/>
      <c r="U1613" s="146"/>
      <c r="V1613" s="146"/>
      <c r="W1613" s="146"/>
      <c r="X1613" s="146"/>
      <c r="Y1613" s="146"/>
      <c r="Z1613" s="146"/>
      <c r="AA1613" s="146"/>
      <c r="AB1613" s="146"/>
      <c r="AC1613" s="146"/>
      <c r="AD1613" s="146"/>
      <c r="AE1613" s="42"/>
      <c r="AF1613" s="146"/>
      <c r="AG1613" s="114"/>
      <c r="AH1613" s="145"/>
    </row>
    <row r="1614" spans="4:34" s="40" customFormat="1" ht="34.9" customHeight="1">
      <c r="D1614" s="28"/>
      <c r="K1614" s="43"/>
      <c r="O1614" s="28"/>
      <c r="S1614" s="28"/>
      <c r="T1614" s="146"/>
      <c r="U1614" s="146"/>
      <c r="V1614" s="146"/>
      <c r="W1614" s="146"/>
      <c r="X1614" s="146"/>
      <c r="Y1614" s="146"/>
      <c r="Z1614" s="146"/>
      <c r="AA1614" s="146"/>
      <c r="AB1614" s="146"/>
      <c r="AC1614" s="146"/>
      <c r="AD1614" s="146"/>
      <c r="AE1614" s="42"/>
      <c r="AF1614" s="146"/>
      <c r="AG1614" s="114"/>
      <c r="AH1614" s="145"/>
    </row>
    <row r="1615" spans="4:34" s="40" customFormat="1" ht="34.9" customHeight="1">
      <c r="D1615" s="28"/>
      <c r="K1615" s="43"/>
      <c r="O1615" s="28"/>
      <c r="S1615" s="28"/>
      <c r="T1615" s="146"/>
      <c r="U1615" s="146"/>
      <c r="V1615" s="146"/>
      <c r="W1615" s="146"/>
      <c r="X1615" s="146"/>
      <c r="Y1615" s="146"/>
      <c r="Z1615" s="146"/>
      <c r="AA1615" s="146"/>
      <c r="AB1615" s="146"/>
      <c r="AC1615" s="146"/>
      <c r="AD1615" s="146"/>
      <c r="AE1615" s="42"/>
      <c r="AF1615" s="146"/>
      <c r="AG1615" s="114"/>
      <c r="AH1615" s="145"/>
    </row>
    <row r="1616" spans="4:34" s="40" customFormat="1" ht="34.9" customHeight="1">
      <c r="D1616" s="28"/>
      <c r="K1616" s="43"/>
      <c r="O1616" s="28"/>
      <c r="S1616" s="28"/>
      <c r="T1616" s="146"/>
      <c r="U1616" s="146"/>
      <c r="V1616" s="146"/>
      <c r="W1616" s="146"/>
      <c r="X1616" s="146"/>
      <c r="Y1616" s="146"/>
      <c r="Z1616" s="146"/>
      <c r="AA1616" s="146"/>
      <c r="AB1616" s="146"/>
      <c r="AC1616" s="146"/>
      <c r="AD1616" s="146"/>
      <c r="AE1616" s="42"/>
      <c r="AF1616" s="146"/>
      <c r="AG1616" s="114"/>
      <c r="AH1616" s="145"/>
    </row>
    <row r="1617" spans="4:34" s="40" customFormat="1" ht="34.9" customHeight="1">
      <c r="D1617" s="28"/>
      <c r="K1617" s="43"/>
      <c r="O1617" s="28"/>
      <c r="S1617" s="28"/>
      <c r="T1617" s="146"/>
      <c r="U1617" s="146"/>
      <c r="V1617" s="146"/>
      <c r="W1617" s="146"/>
      <c r="X1617" s="146"/>
      <c r="Y1617" s="146"/>
      <c r="Z1617" s="146"/>
      <c r="AA1617" s="146"/>
      <c r="AB1617" s="146"/>
      <c r="AC1617" s="146"/>
      <c r="AD1617" s="146"/>
      <c r="AE1617" s="42"/>
      <c r="AF1617" s="146"/>
      <c r="AG1617" s="114"/>
      <c r="AH1617" s="145"/>
    </row>
    <row r="1618" spans="4:34" s="40" customFormat="1" ht="34.9" customHeight="1">
      <c r="D1618" s="28"/>
      <c r="K1618" s="43"/>
      <c r="O1618" s="28"/>
      <c r="S1618" s="28"/>
      <c r="T1618" s="146"/>
      <c r="U1618" s="146"/>
      <c r="V1618" s="146"/>
      <c r="W1618" s="146"/>
      <c r="X1618" s="146"/>
      <c r="Y1618" s="146"/>
      <c r="Z1618" s="146"/>
      <c r="AA1618" s="146"/>
      <c r="AB1618" s="146"/>
      <c r="AC1618" s="146"/>
      <c r="AD1618" s="146"/>
      <c r="AE1618" s="42"/>
      <c r="AF1618" s="146"/>
      <c r="AG1618" s="114"/>
      <c r="AH1618" s="145"/>
    </row>
    <row r="1619" spans="4:34" s="40" customFormat="1" ht="34.9" customHeight="1">
      <c r="D1619" s="28"/>
      <c r="K1619" s="43"/>
      <c r="O1619" s="28"/>
      <c r="S1619" s="28"/>
      <c r="T1619" s="146"/>
      <c r="U1619" s="146"/>
      <c r="V1619" s="146"/>
      <c r="W1619" s="146"/>
      <c r="X1619" s="146"/>
      <c r="Y1619" s="146"/>
      <c r="Z1619" s="146"/>
      <c r="AA1619" s="146"/>
      <c r="AB1619" s="146"/>
      <c r="AC1619" s="146"/>
      <c r="AD1619" s="146"/>
      <c r="AE1619" s="42"/>
      <c r="AF1619" s="146"/>
      <c r="AG1619" s="114"/>
      <c r="AH1619" s="145"/>
    </row>
    <row r="1620" spans="4:34" s="40" customFormat="1" ht="34.9" customHeight="1">
      <c r="D1620" s="28"/>
      <c r="K1620" s="43"/>
      <c r="O1620" s="28"/>
      <c r="S1620" s="28"/>
      <c r="T1620" s="146"/>
      <c r="U1620" s="146"/>
      <c r="V1620" s="146"/>
      <c r="W1620" s="146"/>
      <c r="X1620" s="146"/>
      <c r="Y1620" s="146"/>
      <c r="Z1620" s="146"/>
      <c r="AA1620" s="146"/>
      <c r="AB1620" s="146"/>
      <c r="AC1620" s="146"/>
      <c r="AD1620" s="146"/>
      <c r="AE1620" s="42"/>
      <c r="AF1620" s="146"/>
      <c r="AG1620" s="114"/>
      <c r="AH1620" s="145"/>
    </row>
    <row r="1621" spans="4:34" s="40" customFormat="1" ht="34.9" customHeight="1">
      <c r="D1621" s="28"/>
      <c r="K1621" s="43"/>
      <c r="O1621" s="28"/>
      <c r="S1621" s="28"/>
      <c r="T1621" s="146"/>
      <c r="U1621" s="146"/>
      <c r="V1621" s="146"/>
      <c r="W1621" s="146"/>
      <c r="X1621" s="146"/>
      <c r="Y1621" s="146"/>
      <c r="Z1621" s="146"/>
      <c r="AA1621" s="146"/>
      <c r="AB1621" s="146"/>
      <c r="AC1621" s="146"/>
      <c r="AD1621" s="146"/>
      <c r="AE1621" s="42"/>
      <c r="AF1621" s="146"/>
      <c r="AG1621" s="114"/>
      <c r="AH1621" s="145"/>
    </row>
    <row r="1622" spans="4:34" s="40" customFormat="1" ht="34.9" customHeight="1">
      <c r="D1622" s="28"/>
      <c r="K1622" s="43"/>
      <c r="O1622" s="28"/>
      <c r="S1622" s="28"/>
      <c r="T1622" s="146"/>
      <c r="U1622" s="146"/>
      <c r="V1622" s="146"/>
      <c r="W1622" s="146"/>
      <c r="X1622" s="146"/>
      <c r="Y1622" s="146"/>
      <c r="Z1622" s="146"/>
      <c r="AA1622" s="146"/>
      <c r="AB1622" s="146"/>
      <c r="AC1622" s="146"/>
      <c r="AD1622" s="146"/>
      <c r="AE1622" s="42"/>
      <c r="AF1622" s="146"/>
      <c r="AG1622" s="114"/>
      <c r="AH1622" s="145"/>
    </row>
    <row r="1623" spans="4:34" s="40" customFormat="1" ht="34.9" customHeight="1">
      <c r="D1623" s="28"/>
      <c r="K1623" s="43"/>
      <c r="O1623" s="28"/>
      <c r="S1623" s="28"/>
      <c r="T1623" s="146"/>
      <c r="U1623" s="146"/>
      <c r="V1623" s="146"/>
      <c r="W1623" s="146"/>
      <c r="X1623" s="146"/>
      <c r="Y1623" s="146"/>
      <c r="Z1623" s="146"/>
      <c r="AA1623" s="146"/>
      <c r="AB1623" s="146"/>
      <c r="AC1623" s="146"/>
      <c r="AD1623" s="146"/>
      <c r="AE1623" s="42"/>
      <c r="AF1623" s="146"/>
      <c r="AG1623" s="114"/>
      <c r="AH1623" s="145"/>
    </row>
    <row r="1624" spans="4:34" s="40" customFormat="1" ht="34.9" customHeight="1">
      <c r="D1624" s="28"/>
      <c r="K1624" s="43"/>
      <c r="O1624" s="28"/>
      <c r="S1624" s="28"/>
      <c r="T1624" s="146"/>
      <c r="U1624" s="146"/>
      <c r="V1624" s="146"/>
      <c r="W1624" s="146"/>
      <c r="X1624" s="146"/>
      <c r="Y1624" s="146"/>
      <c r="Z1624" s="146"/>
      <c r="AA1624" s="146"/>
      <c r="AB1624" s="146"/>
      <c r="AC1624" s="146"/>
      <c r="AD1624" s="146"/>
      <c r="AE1624" s="42"/>
      <c r="AF1624" s="146"/>
      <c r="AG1624" s="114"/>
      <c r="AH1624" s="145"/>
    </row>
    <row r="1625" spans="4:34" s="40" customFormat="1" ht="34.9" customHeight="1">
      <c r="D1625" s="28"/>
      <c r="K1625" s="43"/>
      <c r="O1625" s="28"/>
      <c r="S1625" s="28"/>
      <c r="T1625" s="146"/>
      <c r="U1625" s="146"/>
      <c r="V1625" s="146"/>
      <c r="W1625" s="146"/>
      <c r="X1625" s="146"/>
      <c r="Y1625" s="146"/>
      <c r="Z1625" s="146"/>
      <c r="AA1625" s="146"/>
      <c r="AB1625" s="146"/>
      <c r="AC1625" s="146"/>
      <c r="AD1625" s="146"/>
      <c r="AE1625" s="42"/>
      <c r="AF1625" s="146"/>
      <c r="AG1625" s="114"/>
      <c r="AH1625" s="145"/>
    </row>
    <row r="1626" spans="4:34" s="40" customFormat="1" ht="34.9" customHeight="1">
      <c r="D1626" s="28"/>
      <c r="K1626" s="43"/>
      <c r="O1626" s="28"/>
      <c r="S1626" s="28"/>
      <c r="T1626" s="146"/>
      <c r="U1626" s="146"/>
      <c r="V1626" s="146"/>
      <c r="W1626" s="146"/>
      <c r="X1626" s="146"/>
      <c r="Y1626" s="146"/>
      <c r="Z1626" s="146"/>
      <c r="AA1626" s="146"/>
      <c r="AB1626" s="146"/>
      <c r="AC1626" s="146"/>
      <c r="AD1626" s="146"/>
      <c r="AE1626" s="42"/>
      <c r="AF1626" s="146"/>
      <c r="AG1626" s="114"/>
      <c r="AH1626" s="145"/>
    </row>
    <row r="1627" spans="4:34" s="40" customFormat="1" ht="34.9" customHeight="1">
      <c r="D1627" s="28"/>
      <c r="K1627" s="43"/>
      <c r="O1627" s="28"/>
      <c r="S1627" s="28"/>
      <c r="T1627" s="146"/>
      <c r="U1627" s="146"/>
      <c r="V1627" s="146"/>
      <c r="W1627" s="146"/>
      <c r="X1627" s="146"/>
      <c r="Y1627" s="146"/>
      <c r="Z1627" s="146"/>
      <c r="AA1627" s="146"/>
      <c r="AB1627" s="146"/>
      <c r="AC1627" s="146"/>
      <c r="AD1627" s="146"/>
      <c r="AE1627" s="42"/>
      <c r="AF1627" s="146"/>
      <c r="AG1627" s="114"/>
      <c r="AH1627" s="145"/>
    </row>
    <row r="1628" spans="4:34" s="40" customFormat="1" ht="34.9" customHeight="1">
      <c r="D1628" s="28"/>
      <c r="K1628" s="43"/>
      <c r="O1628" s="28"/>
      <c r="S1628" s="28"/>
      <c r="T1628" s="146"/>
      <c r="U1628" s="146"/>
      <c r="V1628" s="146"/>
      <c r="W1628" s="146"/>
      <c r="X1628" s="146"/>
      <c r="Y1628" s="146"/>
      <c r="Z1628" s="146"/>
      <c r="AA1628" s="146"/>
      <c r="AB1628" s="146"/>
      <c r="AC1628" s="146"/>
      <c r="AD1628" s="146"/>
      <c r="AE1628" s="42"/>
      <c r="AF1628" s="146"/>
      <c r="AG1628" s="114"/>
      <c r="AH1628" s="145"/>
    </row>
    <row r="1629" spans="4:34" s="40" customFormat="1" ht="34.9" customHeight="1">
      <c r="D1629" s="28"/>
      <c r="K1629" s="43"/>
      <c r="O1629" s="28"/>
      <c r="S1629" s="28"/>
      <c r="T1629" s="146"/>
      <c r="U1629" s="146"/>
      <c r="V1629" s="146"/>
      <c r="W1629" s="146"/>
      <c r="X1629" s="146"/>
      <c r="Y1629" s="146"/>
      <c r="Z1629" s="146"/>
      <c r="AA1629" s="146"/>
      <c r="AB1629" s="146"/>
      <c r="AC1629" s="146"/>
      <c r="AD1629" s="146"/>
      <c r="AE1629" s="42"/>
      <c r="AF1629" s="146"/>
      <c r="AG1629" s="114"/>
      <c r="AH1629" s="145"/>
    </row>
    <row r="1630" spans="4:34" s="40" customFormat="1" ht="34.9" customHeight="1">
      <c r="D1630" s="28"/>
      <c r="K1630" s="43"/>
      <c r="O1630" s="28"/>
      <c r="S1630" s="28"/>
      <c r="T1630" s="146"/>
      <c r="U1630" s="146"/>
      <c r="V1630" s="146"/>
      <c r="W1630" s="146"/>
      <c r="X1630" s="146"/>
      <c r="Y1630" s="146"/>
      <c r="Z1630" s="146"/>
      <c r="AA1630" s="146"/>
      <c r="AB1630" s="146"/>
      <c r="AC1630" s="146"/>
      <c r="AD1630" s="146"/>
      <c r="AE1630" s="42"/>
      <c r="AF1630" s="146"/>
      <c r="AG1630" s="114"/>
      <c r="AH1630" s="145"/>
    </row>
    <row r="1631" spans="4:34" s="40" customFormat="1" ht="34.9" customHeight="1">
      <c r="D1631" s="28"/>
      <c r="K1631" s="43"/>
      <c r="O1631" s="28"/>
      <c r="S1631" s="28"/>
      <c r="T1631" s="146"/>
      <c r="U1631" s="146"/>
      <c r="V1631" s="146"/>
      <c r="W1631" s="146"/>
      <c r="X1631" s="146"/>
      <c r="Y1631" s="146"/>
      <c r="Z1631" s="146"/>
      <c r="AA1631" s="146"/>
      <c r="AB1631" s="146"/>
      <c r="AC1631" s="146"/>
      <c r="AD1631" s="146"/>
      <c r="AE1631" s="42"/>
      <c r="AF1631" s="146"/>
      <c r="AG1631" s="114"/>
      <c r="AH1631" s="145"/>
    </row>
    <row r="1632" spans="4:34" s="40" customFormat="1" ht="34.9" customHeight="1">
      <c r="D1632" s="28"/>
      <c r="K1632" s="43"/>
      <c r="O1632" s="28"/>
      <c r="S1632" s="28"/>
      <c r="T1632" s="146"/>
      <c r="U1632" s="146"/>
      <c r="V1632" s="146"/>
      <c r="W1632" s="146"/>
      <c r="X1632" s="146"/>
      <c r="Y1632" s="146"/>
      <c r="Z1632" s="146"/>
      <c r="AA1632" s="146"/>
      <c r="AB1632" s="146"/>
      <c r="AC1632" s="146"/>
      <c r="AD1632" s="146"/>
      <c r="AE1632" s="42"/>
      <c r="AF1632" s="146"/>
      <c r="AG1632" s="114"/>
      <c r="AH1632" s="145"/>
    </row>
    <row r="1633" spans="4:34" s="40" customFormat="1" ht="34.9" customHeight="1">
      <c r="D1633" s="28"/>
      <c r="K1633" s="43"/>
      <c r="O1633" s="28"/>
      <c r="S1633" s="28"/>
      <c r="T1633" s="146"/>
      <c r="U1633" s="146"/>
      <c r="V1633" s="146"/>
      <c r="W1633" s="146"/>
      <c r="X1633" s="146"/>
      <c r="Y1633" s="146"/>
      <c r="Z1633" s="146"/>
      <c r="AA1633" s="146"/>
      <c r="AB1633" s="146"/>
      <c r="AC1633" s="146"/>
      <c r="AD1633" s="146"/>
      <c r="AE1633" s="42"/>
      <c r="AF1633" s="146"/>
      <c r="AG1633" s="114"/>
      <c r="AH1633" s="145"/>
    </row>
    <row r="1634" spans="4:34" s="40" customFormat="1" ht="34.9" customHeight="1">
      <c r="D1634" s="28"/>
      <c r="K1634" s="43"/>
      <c r="O1634" s="28"/>
      <c r="S1634" s="28"/>
      <c r="T1634" s="146"/>
      <c r="U1634" s="146"/>
      <c r="V1634" s="146"/>
      <c r="W1634" s="146"/>
      <c r="X1634" s="146"/>
      <c r="Y1634" s="146"/>
      <c r="Z1634" s="146"/>
      <c r="AA1634" s="146"/>
      <c r="AB1634" s="146"/>
      <c r="AC1634" s="146"/>
      <c r="AD1634" s="146"/>
      <c r="AE1634" s="42"/>
      <c r="AF1634" s="146"/>
      <c r="AG1634" s="114"/>
      <c r="AH1634" s="145"/>
    </row>
    <row r="1635" spans="4:34" s="40" customFormat="1" ht="34.9" customHeight="1">
      <c r="D1635" s="28"/>
      <c r="K1635" s="43"/>
      <c r="O1635" s="28"/>
      <c r="S1635" s="28"/>
      <c r="T1635" s="146"/>
      <c r="U1635" s="146"/>
      <c r="V1635" s="146"/>
      <c r="W1635" s="146"/>
      <c r="X1635" s="146"/>
      <c r="Y1635" s="146"/>
      <c r="Z1635" s="146"/>
      <c r="AA1635" s="146"/>
      <c r="AB1635" s="146"/>
      <c r="AC1635" s="146"/>
      <c r="AD1635" s="146"/>
      <c r="AE1635" s="42"/>
      <c r="AF1635" s="146"/>
      <c r="AG1635" s="114"/>
      <c r="AH1635" s="145"/>
    </row>
    <row r="1636" spans="4:34" s="40" customFormat="1" ht="34.9" customHeight="1">
      <c r="D1636" s="28"/>
      <c r="K1636" s="43"/>
      <c r="O1636" s="28"/>
      <c r="S1636" s="28"/>
      <c r="T1636" s="146"/>
      <c r="U1636" s="146"/>
      <c r="V1636" s="146"/>
      <c r="W1636" s="146"/>
      <c r="X1636" s="146"/>
      <c r="Y1636" s="146"/>
      <c r="Z1636" s="146"/>
      <c r="AA1636" s="146"/>
      <c r="AB1636" s="146"/>
      <c r="AC1636" s="146"/>
      <c r="AD1636" s="146"/>
      <c r="AE1636" s="42"/>
      <c r="AF1636" s="146"/>
      <c r="AG1636" s="114"/>
      <c r="AH1636" s="145"/>
    </row>
    <row r="1637" spans="4:34" s="40" customFormat="1" ht="34.9" customHeight="1">
      <c r="D1637" s="28"/>
      <c r="K1637" s="43"/>
      <c r="O1637" s="28"/>
      <c r="S1637" s="28"/>
      <c r="T1637" s="146"/>
      <c r="U1637" s="146"/>
      <c r="V1637" s="146"/>
      <c r="W1637" s="146"/>
      <c r="X1637" s="146"/>
      <c r="Y1637" s="146"/>
      <c r="Z1637" s="146"/>
      <c r="AA1637" s="146"/>
      <c r="AB1637" s="146"/>
      <c r="AC1637" s="146"/>
      <c r="AD1637" s="146"/>
      <c r="AE1637" s="42"/>
      <c r="AF1637" s="146"/>
      <c r="AG1637" s="114"/>
      <c r="AH1637" s="145"/>
    </row>
    <row r="1638" spans="4:34" s="40" customFormat="1" ht="34.9" customHeight="1">
      <c r="D1638" s="28"/>
      <c r="K1638" s="43"/>
      <c r="O1638" s="28"/>
      <c r="S1638" s="28"/>
      <c r="T1638" s="146"/>
      <c r="U1638" s="146"/>
      <c r="V1638" s="146"/>
      <c r="W1638" s="146"/>
      <c r="X1638" s="146"/>
      <c r="Y1638" s="146"/>
      <c r="Z1638" s="146"/>
      <c r="AA1638" s="146"/>
      <c r="AB1638" s="146"/>
      <c r="AC1638" s="146"/>
      <c r="AD1638" s="146"/>
      <c r="AE1638" s="42"/>
      <c r="AF1638" s="146"/>
      <c r="AG1638" s="114"/>
      <c r="AH1638" s="145"/>
    </row>
    <row r="1639" spans="4:34" s="40" customFormat="1" ht="34.9" customHeight="1">
      <c r="D1639" s="28"/>
      <c r="K1639" s="43"/>
      <c r="O1639" s="28"/>
      <c r="S1639" s="28"/>
      <c r="T1639" s="146"/>
      <c r="U1639" s="146"/>
      <c r="V1639" s="146"/>
      <c r="W1639" s="146"/>
      <c r="X1639" s="146"/>
      <c r="Y1639" s="146"/>
      <c r="Z1639" s="146"/>
      <c r="AA1639" s="146"/>
      <c r="AB1639" s="146"/>
      <c r="AC1639" s="146"/>
      <c r="AD1639" s="146"/>
      <c r="AE1639" s="42"/>
      <c r="AF1639" s="146"/>
      <c r="AG1639" s="114"/>
      <c r="AH1639" s="145"/>
    </row>
    <row r="1640" spans="4:34" s="40" customFormat="1" ht="34.9" customHeight="1">
      <c r="D1640" s="28"/>
      <c r="K1640" s="43"/>
      <c r="O1640" s="28"/>
      <c r="S1640" s="28"/>
      <c r="T1640" s="146"/>
      <c r="U1640" s="146"/>
      <c r="V1640" s="146"/>
      <c r="W1640" s="146"/>
      <c r="X1640" s="146"/>
      <c r="Y1640" s="146"/>
      <c r="Z1640" s="146"/>
      <c r="AA1640" s="146"/>
      <c r="AB1640" s="146"/>
      <c r="AC1640" s="146"/>
      <c r="AD1640" s="146"/>
      <c r="AE1640" s="42"/>
      <c r="AF1640" s="146"/>
      <c r="AG1640" s="114"/>
      <c r="AH1640" s="145"/>
    </row>
    <row r="1641" spans="4:34" s="40" customFormat="1" ht="34.9" customHeight="1">
      <c r="D1641" s="28"/>
      <c r="K1641" s="43"/>
      <c r="O1641" s="28"/>
      <c r="S1641" s="28"/>
      <c r="T1641" s="146"/>
      <c r="U1641" s="146"/>
      <c r="V1641" s="146"/>
      <c r="W1641" s="146"/>
      <c r="X1641" s="146"/>
      <c r="Y1641" s="146"/>
      <c r="Z1641" s="146"/>
      <c r="AA1641" s="146"/>
      <c r="AB1641" s="146"/>
      <c r="AC1641" s="146"/>
      <c r="AD1641" s="146"/>
      <c r="AE1641" s="42"/>
      <c r="AF1641" s="146"/>
      <c r="AG1641" s="114"/>
      <c r="AH1641" s="145"/>
    </row>
    <row r="1642" spans="4:34" s="40" customFormat="1" ht="34.9" customHeight="1">
      <c r="D1642" s="28"/>
      <c r="K1642" s="43"/>
      <c r="O1642" s="28"/>
      <c r="S1642" s="28"/>
      <c r="T1642" s="146"/>
      <c r="U1642" s="146"/>
      <c r="V1642" s="146"/>
      <c r="W1642" s="146"/>
      <c r="X1642" s="146"/>
      <c r="Y1642" s="146"/>
      <c r="Z1642" s="146"/>
      <c r="AA1642" s="146"/>
      <c r="AB1642" s="146"/>
      <c r="AC1642" s="146"/>
      <c r="AD1642" s="146"/>
      <c r="AE1642" s="42"/>
      <c r="AF1642" s="146"/>
      <c r="AG1642" s="114"/>
      <c r="AH1642" s="145"/>
    </row>
    <row r="1643" spans="4:34" s="40" customFormat="1" ht="34.9" customHeight="1">
      <c r="D1643" s="28"/>
      <c r="K1643" s="43"/>
      <c r="O1643" s="28"/>
      <c r="S1643" s="28"/>
      <c r="T1643" s="146"/>
      <c r="U1643" s="146"/>
      <c r="V1643" s="146"/>
      <c r="W1643" s="146"/>
      <c r="X1643" s="146"/>
      <c r="Y1643" s="146"/>
      <c r="Z1643" s="146"/>
      <c r="AA1643" s="146"/>
      <c r="AB1643" s="146"/>
      <c r="AC1643" s="146"/>
      <c r="AD1643" s="146"/>
      <c r="AE1643" s="42"/>
      <c r="AF1643" s="146"/>
      <c r="AG1643" s="114"/>
      <c r="AH1643" s="145"/>
    </row>
    <row r="1644" spans="4:34" s="40" customFormat="1" ht="34.9" customHeight="1">
      <c r="D1644" s="28"/>
      <c r="K1644" s="43"/>
      <c r="O1644" s="28"/>
      <c r="S1644" s="28"/>
      <c r="T1644" s="146"/>
      <c r="U1644" s="146"/>
      <c r="V1644" s="146"/>
      <c r="W1644" s="146"/>
      <c r="X1644" s="146"/>
      <c r="Y1644" s="146"/>
      <c r="Z1644" s="146"/>
      <c r="AA1644" s="146"/>
      <c r="AB1644" s="146"/>
      <c r="AC1644" s="146"/>
      <c r="AD1644" s="146"/>
      <c r="AE1644" s="42"/>
      <c r="AF1644" s="146"/>
      <c r="AG1644" s="114"/>
      <c r="AH1644" s="145"/>
    </row>
    <row r="1645" spans="4:34" s="40" customFormat="1" ht="34.9" customHeight="1">
      <c r="D1645" s="28"/>
      <c r="K1645" s="43"/>
      <c r="O1645" s="28"/>
      <c r="S1645" s="28"/>
      <c r="T1645" s="146"/>
      <c r="U1645" s="146"/>
      <c r="V1645" s="146"/>
      <c r="W1645" s="146"/>
      <c r="X1645" s="146"/>
      <c r="Y1645" s="146"/>
      <c r="Z1645" s="146"/>
      <c r="AA1645" s="146"/>
      <c r="AB1645" s="146"/>
      <c r="AC1645" s="146"/>
      <c r="AD1645" s="146"/>
      <c r="AE1645" s="42"/>
      <c r="AF1645" s="146"/>
      <c r="AG1645" s="114"/>
      <c r="AH1645" s="145"/>
    </row>
    <row r="1646" spans="4:34" s="40" customFormat="1" ht="34.9" customHeight="1">
      <c r="D1646" s="28"/>
      <c r="K1646" s="43"/>
      <c r="O1646" s="28"/>
      <c r="S1646" s="28"/>
      <c r="T1646" s="146"/>
      <c r="U1646" s="146"/>
      <c r="V1646" s="146"/>
      <c r="W1646" s="146"/>
      <c r="X1646" s="146"/>
      <c r="Y1646" s="146"/>
      <c r="Z1646" s="146"/>
      <c r="AA1646" s="146"/>
      <c r="AB1646" s="146"/>
      <c r="AC1646" s="146"/>
      <c r="AD1646" s="146"/>
      <c r="AE1646" s="42"/>
      <c r="AF1646" s="146"/>
      <c r="AG1646" s="114"/>
      <c r="AH1646" s="145"/>
    </row>
    <row r="1647" spans="4:34" s="40" customFormat="1" ht="34.9" customHeight="1">
      <c r="D1647" s="28"/>
      <c r="K1647" s="43"/>
      <c r="O1647" s="28"/>
      <c r="S1647" s="28"/>
      <c r="T1647" s="146"/>
      <c r="U1647" s="146"/>
      <c r="V1647" s="146"/>
      <c r="W1647" s="146"/>
      <c r="X1647" s="146"/>
      <c r="Y1647" s="146"/>
      <c r="Z1647" s="146"/>
      <c r="AA1647" s="146"/>
      <c r="AB1647" s="146"/>
      <c r="AC1647" s="146"/>
      <c r="AD1647" s="146"/>
      <c r="AE1647" s="42"/>
      <c r="AF1647" s="146"/>
      <c r="AG1647" s="114"/>
      <c r="AH1647" s="145"/>
    </row>
    <row r="1648" spans="4:34" s="40" customFormat="1" ht="34.9" customHeight="1">
      <c r="D1648" s="28"/>
      <c r="K1648" s="43"/>
      <c r="O1648" s="28"/>
      <c r="S1648" s="28"/>
      <c r="T1648" s="146"/>
      <c r="U1648" s="146"/>
      <c r="V1648" s="146"/>
      <c r="W1648" s="146"/>
      <c r="X1648" s="146"/>
      <c r="Y1648" s="146"/>
      <c r="Z1648" s="146"/>
      <c r="AA1648" s="146"/>
      <c r="AB1648" s="146"/>
      <c r="AC1648" s="146"/>
      <c r="AD1648" s="146"/>
      <c r="AE1648" s="42"/>
      <c r="AF1648" s="146"/>
      <c r="AG1648" s="114"/>
      <c r="AH1648" s="145"/>
    </row>
    <row r="1649" spans="4:34" s="40" customFormat="1" ht="34.9" customHeight="1">
      <c r="D1649" s="28"/>
      <c r="K1649" s="43"/>
      <c r="O1649" s="28"/>
      <c r="S1649" s="28"/>
      <c r="T1649" s="146"/>
      <c r="U1649" s="146"/>
      <c r="V1649" s="146"/>
      <c r="W1649" s="146"/>
      <c r="X1649" s="146"/>
      <c r="Y1649" s="146"/>
      <c r="Z1649" s="146"/>
      <c r="AA1649" s="146"/>
      <c r="AB1649" s="146"/>
      <c r="AC1649" s="146"/>
      <c r="AD1649" s="146"/>
      <c r="AE1649" s="42"/>
      <c r="AF1649" s="146"/>
      <c r="AG1649" s="114"/>
      <c r="AH1649" s="145"/>
    </row>
    <row r="1650" spans="4:34" s="40" customFormat="1" ht="34.9" customHeight="1">
      <c r="D1650" s="28"/>
      <c r="K1650" s="43"/>
      <c r="O1650" s="28"/>
      <c r="S1650" s="28"/>
      <c r="T1650" s="146"/>
      <c r="U1650" s="146"/>
      <c r="V1650" s="146"/>
      <c r="W1650" s="146"/>
      <c r="X1650" s="146"/>
      <c r="Y1650" s="146"/>
      <c r="Z1650" s="146"/>
      <c r="AA1650" s="146"/>
      <c r="AB1650" s="146"/>
      <c r="AC1650" s="146"/>
      <c r="AD1650" s="146"/>
      <c r="AE1650" s="42"/>
      <c r="AF1650" s="146"/>
      <c r="AG1650" s="114"/>
      <c r="AH1650" s="145"/>
    </row>
    <row r="1651" spans="4:34" s="40" customFormat="1" ht="34.9" customHeight="1">
      <c r="D1651" s="28"/>
      <c r="K1651" s="43"/>
      <c r="O1651" s="28"/>
      <c r="S1651" s="28"/>
      <c r="T1651" s="146"/>
      <c r="U1651" s="146"/>
      <c r="V1651" s="146"/>
      <c r="W1651" s="146"/>
      <c r="X1651" s="146"/>
      <c r="Y1651" s="146"/>
      <c r="Z1651" s="146"/>
      <c r="AA1651" s="146"/>
      <c r="AB1651" s="146"/>
      <c r="AC1651" s="146"/>
      <c r="AD1651" s="146"/>
      <c r="AE1651" s="42"/>
      <c r="AF1651" s="146"/>
      <c r="AG1651" s="114"/>
      <c r="AH1651" s="145"/>
    </row>
    <row r="1652" spans="4:34" s="40" customFormat="1" ht="34.9" customHeight="1">
      <c r="D1652" s="28"/>
      <c r="K1652" s="43"/>
      <c r="O1652" s="28"/>
      <c r="S1652" s="28"/>
      <c r="T1652" s="146"/>
      <c r="U1652" s="146"/>
      <c r="V1652" s="146"/>
      <c r="W1652" s="146"/>
      <c r="X1652" s="146"/>
      <c r="Y1652" s="146"/>
      <c r="Z1652" s="146"/>
      <c r="AA1652" s="146"/>
      <c r="AB1652" s="146"/>
      <c r="AC1652" s="146"/>
      <c r="AD1652" s="146"/>
      <c r="AE1652" s="42"/>
      <c r="AF1652" s="146"/>
      <c r="AG1652" s="114"/>
      <c r="AH1652" s="145"/>
    </row>
    <row r="1653" spans="4:34" s="40" customFormat="1" ht="34.9" customHeight="1">
      <c r="D1653" s="28"/>
      <c r="K1653" s="43"/>
      <c r="O1653" s="28"/>
      <c r="S1653" s="28"/>
      <c r="T1653" s="146"/>
      <c r="U1653" s="146"/>
      <c r="V1653" s="146"/>
      <c r="W1653" s="146"/>
      <c r="X1653" s="146"/>
      <c r="Y1653" s="146"/>
      <c r="Z1653" s="146"/>
      <c r="AA1653" s="146"/>
      <c r="AB1653" s="146"/>
      <c r="AC1653" s="146"/>
      <c r="AD1653" s="146"/>
      <c r="AE1653" s="42"/>
      <c r="AF1653" s="146"/>
      <c r="AG1653" s="114"/>
      <c r="AH1653" s="145"/>
    </row>
    <row r="1654" spans="4:34" s="40" customFormat="1" ht="34.9" customHeight="1">
      <c r="D1654" s="28"/>
      <c r="K1654" s="43"/>
      <c r="O1654" s="28"/>
      <c r="S1654" s="28"/>
      <c r="T1654" s="146"/>
      <c r="U1654" s="146"/>
      <c r="V1654" s="146"/>
      <c r="W1654" s="146"/>
      <c r="X1654" s="146"/>
      <c r="Y1654" s="146"/>
      <c r="Z1654" s="146"/>
      <c r="AA1654" s="146"/>
      <c r="AB1654" s="146"/>
      <c r="AC1654" s="146"/>
      <c r="AD1654" s="146"/>
      <c r="AE1654" s="42"/>
      <c r="AF1654" s="146"/>
      <c r="AG1654" s="114"/>
      <c r="AH1654" s="145"/>
    </row>
    <row r="1655" spans="4:34" s="40" customFormat="1" ht="34.9" customHeight="1">
      <c r="D1655" s="28"/>
      <c r="K1655" s="43"/>
      <c r="O1655" s="28"/>
      <c r="S1655" s="28"/>
      <c r="T1655" s="146"/>
      <c r="U1655" s="146"/>
      <c r="V1655" s="146"/>
      <c r="W1655" s="146"/>
      <c r="X1655" s="146"/>
      <c r="Y1655" s="146"/>
      <c r="Z1655" s="146"/>
      <c r="AA1655" s="146"/>
      <c r="AB1655" s="146"/>
      <c r="AC1655" s="146"/>
      <c r="AD1655" s="146"/>
      <c r="AE1655" s="42"/>
      <c r="AF1655" s="146"/>
      <c r="AG1655" s="114"/>
      <c r="AH1655" s="145"/>
    </row>
    <row r="1656" spans="4:34" s="40" customFormat="1" ht="34.9" customHeight="1">
      <c r="D1656" s="28"/>
      <c r="K1656" s="43"/>
      <c r="O1656" s="28"/>
      <c r="S1656" s="28"/>
      <c r="T1656" s="146"/>
      <c r="U1656" s="146"/>
      <c r="V1656" s="146"/>
      <c r="W1656" s="146"/>
      <c r="X1656" s="146"/>
      <c r="Y1656" s="146"/>
      <c r="Z1656" s="146"/>
      <c r="AA1656" s="146"/>
      <c r="AB1656" s="146"/>
      <c r="AC1656" s="146"/>
      <c r="AD1656" s="146"/>
      <c r="AE1656" s="42"/>
      <c r="AF1656" s="146"/>
      <c r="AG1656" s="114"/>
      <c r="AH1656" s="145"/>
    </row>
    <row r="1657" spans="4:34" s="40" customFormat="1" ht="34.9" customHeight="1">
      <c r="D1657" s="28"/>
      <c r="K1657" s="43"/>
      <c r="O1657" s="28"/>
      <c r="S1657" s="28"/>
      <c r="T1657" s="146"/>
      <c r="U1657" s="146"/>
      <c r="V1657" s="146"/>
      <c r="W1657" s="146"/>
      <c r="X1657" s="146"/>
      <c r="Y1657" s="146"/>
      <c r="Z1657" s="146"/>
      <c r="AA1657" s="146"/>
      <c r="AB1657" s="146"/>
      <c r="AC1657" s="146"/>
      <c r="AD1657" s="146"/>
      <c r="AE1657" s="42"/>
      <c r="AF1657" s="146"/>
      <c r="AG1657" s="114"/>
      <c r="AH1657" s="145"/>
    </row>
    <row r="1658" spans="4:34" s="40" customFormat="1" ht="34.9" customHeight="1">
      <c r="D1658" s="28"/>
      <c r="K1658" s="43"/>
      <c r="O1658" s="28"/>
      <c r="S1658" s="28"/>
      <c r="T1658" s="146"/>
      <c r="U1658" s="146"/>
      <c r="V1658" s="146"/>
      <c r="W1658" s="146"/>
      <c r="X1658" s="146"/>
      <c r="Y1658" s="146"/>
      <c r="Z1658" s="146"/>
      <c r="AA1658" s="146"/>
      <c r="AB1658" s="146"/>
      <c r="AC1658" s="146"/>
      <c r="AD1658" s="146"/>
      <c r="AE1658" s="42"/>
      <c r="AF1658" s="146"/>
      <c r="AG1658" s="114"/>
      <c r="AH1658" s="145"/>
    </row>
    <row r="1659" spans="4:34" s="40" customFormat="1" ht="34.9" customHeight="1">
      <c r="D1659" s="28"/>
      <c r="K1659" s="43"/>
      <c r="O1659" s="28"/>
      <c r="S1659" s="28"/>
      <c r="T1659" s="146"/>
      <c r="U1659" s="146"/>
      <c r="V1659" s="146"/>
      <c r="W1659" s="146"/>
      <c r="X1659" s="146"/>
      <c r="Y1659" s="146"/>
      <c r="Z1659" s="146"/>
      <c r="AA1659" s="146"/>
      <c r="AB1659" s="146"/>
      <c r="AC1659" s="146"/>
      <c r="AD1659" s="146"/>
      <c r="AE1659" s="42"/>
      <c r="AF1659" s="146"/>
      <c r="AG1659" s="114"/>
      <c r="AH1659" s="145"/>
    </row>
    <row r="1660" spans="4:34" s="40" customFormat="1" ht="34.9" customHeight="1">
      <c r="D1660" s="28"/>
      <c r="K1660" s="43"/>
      <c r="O1660" s="28"/>
      <c r="S1660" s="28"/>
      <c r="T1660" s="146"/>
      <c r="U1660" s="146"/>
      <c r="V1660" s="146"/>
      <c r="W1660" s="146"/>
      <c r="X1660" s="146"/>
      <c r="Y1660" s="146"/>
      <c r="Z1660" s="146"/>
      <c r="AA1660" s="146"/>
      <c r="AB1660" s="146"/>
      <c r="AC1660" s="146"/>
      <c r="AD1660" s="146"/>
      <c r="AE1660" s="42"/>
      <c r="AF1660" s="146"/>
      <c r="AG1660" s="114"/>
      <c r="AH1660" s="145"/>
    </row>
    <row r="1661" spans="4:34" s="40" customFormat="1" ht="34.9" customHeight="1">
      <c r="D1661" s="28"/>
      <c r="K1661" s="43"/>
      <c r="O1661" s="28"/>
      <c r="S1661" s="28"/>
      <c r="T1661" s="146"/>
      <c r="U1661" s="146"/>
      <c r="V1661" s="146"/>
      <c r="W1661" s="146"/>
      <c r="X1661" s="146"/>
      <c r="Y1661" s="146"/>
      <c r="Z1661" s="146"/>
      <c r="AA1661" s="146"/>
      <c r="AB1661" s="146"/>
      <c r="AC1661" s="146"/>
      <c r="AD1661" s="146"/>
      <c r="AE1661" s="42"/>
      <c r="AF1661" s="146"/>
      <c r="AG1661" s="114"/>
      <c r="AH1661" s="145"/>
    </row>
    <row r="1662" spans="4:34" s="40" customFormat="1" ht="34.9" customHeight="1">
      <c r="D1662" s="28"/>
      <c r="K1662" s="43"/>
      <c r="O1662" s="28"/>
      <c r="S1662" s="28"/>
      <c r="T1662" s="146"/>
      <c r="U1662" s="146"/>
      <c r="V1662" s="146"/>
      <c r="W1662" s="146"/>
      <c r="X1662" s="146"/>
      <c r="Y1662" s="146"/>
      <c r="Z1662" s="146"/>
      <c r="AA1662" s="146"/>
      <c r="AB1662" s="146"/>
      <c r="AC1662" s="146"/>
      <c r="AD1662" s="146"/>
      <c r="AE1662" s="42"/>
      <c r="AF1662" s="146"/>
      <c r="AG1662" s="114"/>
      <c r="AH1662" s="145"/>
    </row>
    <row r="1663" spans="4:34" s="40" customFormat="1" ht="34.9" customHeight="1">
      <c r="D1663" s="28"/>
      <c r="K1663" s="43"/>
      <c r="O1663" s="28"/>
      <c r="S1663" s="28"/>
      <c r="T1663" s="146"/>
      <c r="U1663" s="146"/>
      <c r="V1663" s="146"/>
      <c r="W1663" s="146"/>
      <c r="X1663" s="146"/>
      <c r="Y1663" s="146"/>
      <c r="Z1663" s="146"/>
      <c r="AA1663" s="146"/>
      <c r="AB1663" s="146"/>
      <c r="AC1663" s="146"/>
      <c r="AD1663" s="146"/>
      <c r="AE1663" s="42"/>
      <c r="AF1663" s="146"/>
      <c r="AG1663" s="114"/>
      <c r="AH1663" s="145"/>
    </row>
    <row r="1664" spans="4:34" s="40" customFormat="1" ht="34.9" customHeight="1">
      <c r="D1664" s="28"/>
      <c r="K1664" s="43"/>
      <c r="O1664" s="28"/>
      <c r="S1664" s="28"/>
      <c r="T1664" s="146"/>
      <c r="U1664" s="146"/>
      <c r="V1664" s="146"/>
      <c r="W1664" s="146"/>
      <c r="X1664" s="146"/>
      <c r="Y1664" s="146"/>
      <c r="Z1664" s="146"/>
      <c r="AA1664" s="146"/>
      <c r="AB1664" s="146"/>
      <c r="AC1664" s="146"/>
      <c r="AD1664" s="146"/>
      <c r="AE1664" s="42"/>
      <c r="AF1664" s="146"/>
      <c r="AG1664" s="114"/>
      <c r="AH1664" s="145"/>
    </row>
    <row r="1665" spans="4:34" s="40" customFormat="1" ht="34.9" customHeight="1">
      <c r="D1665" s="28"/>
      <c r="K1665" s="43"/>
      <c r="O1665" s="28"/>
      <c r="S1665" s="28"/>
      <c r="T1665" s="146"/>
      <c r="U1665" s="146"/>
      <c r="V1665" s="146"/>
      <c r="W1665" s="146"/>
      <c r="X1665" s="146"/>
      <c r="Y1665" s="146"/>
      <c r="Z1665" s="146"/>
      <c r="AA1665" s="146"/>
      <c r="AB1665" s="146"/>
      <c r="AC1665" s="146"/>
      <c r="AD1665" s="146"/>
      <c r="AE1665" s="42"/>
      <c r="AF1665" s="146"/>
      <c r="AG1665" s="114"/>
      <c r="AH1665" s="145"/>
    </row>
    <row r="1666" spans="4:34" s="40" customFormat="1" ht="34.9" customHeight="1">
      <c r="D1666" s="28"/>
      <c r="K1666" s="43"/>
      <c r="O1666" s="28"/>
      <c r="S1666" s="28"/>
      <c r="T1666" s="146"/>
      <c r="U1666" s="146"/>
      <c r="V1666" s="146"/>
      <c r="W1666" s="146"/>
      <c r="X1666" s="146"/>
      <c r="Y1666" s="146"/>
      <c r="Z1666" s="146"/>
      <c r="AA1666" s="146"/>
      <c r="AB1666" s="146"/>
      <c r="AC1666" s="146"/>
      <c r="AD1666" s="146"/>
      <c r="AE1666" s="42"/>
      <c r="AF1666" s="146"/>
      <c r="AG1666" s="114"/>
      <c r="AH1666" s="145"/>
    </row>
    <row r="1667" spans="4:34" s="40" customFormat="1" ht="34.9" customHeight="1">
      <c r="D1667" s="28"/>
      <c r="K1667" s="43"/>
      <c r="O1667" s="28"/>
      <c r="S1667" s="28"/>
      <c r="T1667" s="146"/>
      <c r="U1667" s="146"/>
      <c r="V1667" s="146"/>
      <c r="W1667" s="146"/>
      <c r="X1667" s="146"/>
      <c r="Y1667" s="146"/>
      <c r="Z1667" s="146"/>
      <c r="AA1667" s="146"/>
      <c r="AB1667" s="146"/>
      <c r="AC1667" s="146"/>
      <c r="AD1667" s="146"/>
      <c r="AE1667" s="42"/>
      <c r="AF1667" s="146"/>
      <c r="AG1667" s="114"/>
      <c r="AH1667" s="145"/>
    </row>
    <row r="1668" spans="4:34" s="40" customFormat="1" ht="34.9" customHeight="1">
      <c r="D1668" s="28"/>
      <c r="K1668" s="43"/>
      <c r="O1668" s="28"/>
      <c r="S1668" s="28"/>
      <c r="T1668" s="146"/>
      <c r="U1668" s="146"/>
      <c r="V1668" s="146"/>
      <c r="W1668" s="146"/>
      <c r="X1668" s="146"/>
      <c r="Y1668" s="146"/>
      <c r="Z1668" s="146"/>
      <c r="AA1668" s="146"/>
      <c r="AB1668" s="146"/>
      <c r="AC1668" s="146"/>
      <c r="AD1668" s="146"/>
      <c r="AE1668" s="42"/>
      <c r="AF1668" s="146"/>
      <c r="AG1668" s="114"/>
      <c r="AH1668" s="145"/>
    </row>
    <row r="1669" spans="4:34" s="40" customFormat="1" ht="34.9" customHeight="1">
      <c r="D1669" s="28"/>
      <c r="K1669" s="43"/>
      <c r="O1669" s="28"/>
      <c r="S1669" s="28"/>
      <c r="T1669" s="146"/>
      <c r="U1669" s="146"/>
      <c r="V1669" s="146"/>
      <c r="W1669" s="146"/>
      <c r="X1669" s="146"/>
      <c r="Y1669" s="146"/>
      <c r="Z1669" s="146"/>
      <c r="AA1669" s="146"/>
      <c r="AB1669" s="146"/>
      <c r="AC1669" s="146"/>
      <c r="AD1669" s="146"/>
      <c r="AE1669" s="42"/>
      <c r="AF1669" s="146"/>
      <c r="AG1669" s="114"/>
      <c r="AH1669" s="145"/>
    </row>
    <row r="1670" spans="4:34" s="40" customFormat="1" ht="34.9" customHeight="1">
      <c r="D1670" s="28"/>
      <c r="K1670" s="43"/>
      <c r="O1670" s="28"/>
      <c r="S1670" s="28"/>
      <c r="T1670" s="146"/>
      <c r="U1670" s="146"/>
      <c r="V1670" s="146"/>
      <c r="W1670" s="146"/>
      <c r="X1670" s="146"/>
      <c r="Y1670" s="146"/>
      <c r="Z1670" s="146"/>
      <c r="AA1670" s="146"/>
      <c r="AB1670" s="146"/>
      <c r="AC1670" s="146"/>
      <c r="AD1670" s="146"/>
      <c r="AE1670" s="42"/>
      <c r="AF1670" s="146"/>
      <c r="AG1670" s="114"/>
      <c r="AH1670" s="145"/>
    </row>
    <row r="1671" spans="4:34" s="40" customFormat="1" ht="34.9" customHeight="1">
      <c r="D1671" s="28"/>
      <c r="K1671" s="43"/>
      <c r="O1671" s="28"/>
      <c r="S1671" s="28"/>
      <c r="T1671" s="146"/>
      <c r="U1671" s="146"/>
      <c r="V1671" s="146"/>
      <c r="W1671" s="146"/>
      <c r="X1671" s="146"/>
      <c r="Y1671" s="146"/>
      <c r="Z1671" s="146"/>
      <c r="AA1671" s="146"/>
      <c r="AB1671" s="146"/>
      <c r="AC1671" s="146"/>
      <c r="AD1671" s="146"/>
      <c r="AE1671" s="42"/>
      <c r="AF1671" s="146"/>
      <c r="AG1671" s="114"/>
      <c r="AH1671" s="145"/>
    </row>
    <row r="1672" spans="4:34" s="40" customFormat="1" ht="34.9" customHeight="1">
      <c r="D1672" s="28"/>
      <c r="K1672" s="43"/>
      <c r="O1672" s="28"/>
      <c r="S1672" s="28"/>
      <c r="T1672" s="146"/>
      <c r="U1672" s="146"/>
      <c r="V1672" s="146"/>
      <c r="W1672" s="146"/>
      <c r="X1672" s="146"/>
      <c r="Y1672" s="146"/>
      <c r="Z1672" s="146"/>
      <c r="AA1672" s="146"/>
      <c r="AB1672" s="146"/>
      <c r="AC1672" s="146"/>
      <c r="AD1672" s="146"/>
      <c r="AE1672" s="42"/>
      <c r="AF1672" s="146"/>
      <c r="AG1672" s="114"/>
      <c r="AH1672" s="145"/>
    </row>
    <row r="1673" spans="4:34" s="40" customFormat="1" ht="34.9" customHeight="1">
      <c r="D1673" s="28"/>
      <c r="K1673" s="43"/>
      <c r="O1673" s="28"/>
      <c r="S1673" s="28"/>
      <c r="T1673" s="146"/>
      <c r="U1673" s="146"/>
      <c r="V1673" s="146"/>
      <c r="W1673" s="146"/>
      <c r="X1673" s="146"/>
      <c r="Y1673" s="146"/>
      <c r="Z1673" s="146"/>
      <c r="AA1673" s="146"/>
      <c r="AB1673" s="146"/>
      <c r="AC1673" s="146"/>
      <c r="AD1673" s="146"/>
      <c r="AE1673" s="42"/>
      <c r="AF1673" s="146"/>
      <c r="AG1673" s="114"/>
      <c r="AH1673" s="145"/>
    </row>
    <row r="1674" spans="4:34" s="40" customFormat="1" ht="34.9" customHeight="1">
      <c r="D1674" s="28"/>
      <c r="K1674" s="43"/>
      <c r="O1674" s="28"/>
      <c r="S1674" s="28"/>
      <c r="T1674" s="146"/>
      <c r="U1674" s="146"/>
      <c r="V1674" s="146"/>
      <c r="W1674" s="146"/>
      <c r="X1674" s="146"/>
      <c r="Y1674" s="146"/>
      <c r="Z1674" s="146"/>
      <c r="AA1674" s="146"/>
      <c r="AB1674" s="146"/>
      <c r="AC1674" s="146"/>
      <c r="AD1674" s="146"/>
      <c r="AE1674" s="42"/>
      <c r="AF1674" s="146"/>
      <c r="AG1674" s="114"/>
      <c r="AH1674" s="145"/>
    </row>
    <row r="1675" spans="4:34" s="40" customFormat="1" ht="34.9" customHeight="1">
      <c r="D1675" s="28"/>
      <c r="K1675" s="43"/>
      <c r="O1675" s="28"/>
      <c r="S1675" s="28"/>
      <c r="T1675" s="146"/>
      <c r="U1675" s="146"/>
      <c r="V1675" s="146"/>
      <c r="W1675" s="146"/>
      <c r="X1675" s="146"/>
      <c r="Y1675" s="146"/>
      <c r="Z1675" s="146"/>
      <c r="AA1675" s="146"/>
      <c r="AB1675" s="146"/>
      <c r="AC1675" s="146"/>
      <c r="AD1675" s="146"/>
      <c r="AE1675" s="42"/>
      <c r="AF1675" s="146"/>
      <c r="AG1675" s="114"/>
      <c r="AH1675" s="145"/>
    </row>
    <row r="1676" spans="4:34" s="40" customFormat="1" ht="34.9" customHeight="1">
      <c r="D1676" s="28"/>
      <c r="K1676" s="43"/>
      <c r="O1676" s="28"/>
      <c r="S1676" s="28"/>
      <c r="T1676" s="146"/>
      <c r="U1676" s="146"/>
      <c r="V1676" s="146"/>
      <c r="W1676" s="146"/>
      <c r="X1676" s="146"/>
      <c r="Y1676" s="146"/>
      <c r="Z1676" s="146"/>
      <c r="AA1676" s="146"/>
      <c r="AB1676" s="146"/>
      <c r="AC1676" s="146"/>
      <c r="AD1676" s="146"/>
      <c r="AE1676" s="42"/>
      <c r="AF1676" s="146"/>
      <c r="AG1676" s="114"/>
      <c r="AH1676" s="145"/>
    </row>
    <row r="1677" spans="4:34" s="40" customFormat="1" ht="34.9" customHeight="1">
      <c r="D1677" s="28"/>
      <c r="K1677" s="43"/>
      <c r="O1677" s="28"/>
      <c r="S1677" s="28"/>
      <c r="T1677" s="146"/>
      <c r="U1677" s="146"/>
      <c r="V1677" s="146"/>
      <c r="W1677" s="146"/>
      <c r="X1677" s="146"/>
      <c r="Y1677" s="146"/>
      <c r="Z1677" s="146"/>
      <c r="AA1677" s="146"/>
      <c r="AB1677" s="146"/>
      <c r="AC1677" s="146"/>
      <c r="AD1677" s="146"/>
      <c r="AE1677" s="42"/>
      <c r="AF1677" s="146"/>
      <c r="AG1677" s="114"/>
      <c r="AH1677" s="145"/>
    </row>
    <row r="1678" spans="4:34" s="40" customFormat="1" ht="34.9" customHeight="1">
      <c r="D1678" s="28"/>
      <c r="K1678" s="43"/>
      <c r="O1678" s="28"/>
      <c r="S1678" s="28"/>
      <c r="T1678" s="146"/>
      <c r="U1678" s="146"/>
      <c r="V1678" s="146"/>
      <c r="W1678" s="146"/>
      <c r="X1678" s="146"/>
      <c r="Y1678" s="146"/>
      <c r="Z1678" s="146"/>
      <c r="AA1678" s="146"/>
      <c r="AB1678" s="146"/>
      <c r="AC1678" s="146"/>
      <c r="AD1678" s="146"/>
      <c r="AE1678" s="42"/>
      <c r="AF1678" s="146"/>
      <c r="AG1678" s="114"/>
      <c r="AH1678" s="145"/>
    </row>
    <row r="1679" spans="4:34" s="40" customFormat="1" ht="34.9" customHeight="1">
      <c r="D1679" s="28"/>
      <c r="K1679" s="43"/>
      <c r="O1679" s="28"/>
      <c r="S1679" s="28"/>
      <c r="T1679" s="146"/>
      <c r="U1679" s="146"/>
      <c r="V1679" s="146"/>
      <c r="W1679" s="146"/>
      <c r="X1679" s="146"/>
      <c r="Y1679" s="146"/>
      <c r="Z1679" s="146"/>
      <c r="AA1679" s="146"/>
      <c r="AB1679" s="146"/>
      <c r="AC1679" s="146"/>
      <c r="AD1679" s="146"/>
      <c r="AE1679" s="42"/>
      <c r="AF1679" s="146"/>
      <c r="AG1679" s="114"/>
      <c r="AH1679" s="145"/>
    </row>
    <row r="1680" spans="4:34" s="40" customFormat="1" ht="34.9" customHeight="1">
      <c r="D1680" s="28"/>
      <c r="K1680" s="43"/>
      <c r="O1680" s="28"/>
      <c r="S1680" s="28"/>
      <c r="T1680" s="146"/>
      <c r="U1680" s="146"/>
      <c r="V1680" s="146"/>
      <c r="W1680" s="146"/>
      <c r="X1680" s="146"/>
      <c r="Y1680" s="146"/>
      <c r="Z1680" s="146"/>
      <c r="AA1680" s="146"/>
      <c r="AB1680" s="146"/>
      <c r="AC1680" s="146"/>
      <c r="AD1680" s="146"/>
      <c r="AE1680" s="42"/>
      <c r="AF1680" s="146"/>
      <c r="AG1680" s="114"/>
      <c r="AH1680" s="145"/>
    </row>
    <row r="1681" spans="4:34" s="40" customFormat="1" ht="34.9" customHeight="1">
      <c r="D1681" s="28"/>
      <c r="K1681" s="43"/>
      <c r="O1681" s="28"/>
      <c r="S1681" s="28"/>
      <c r="T1681" s="146"/>
      <c r="U1681" s="146"/>
      <c r="V1681" s="146"/>
      <c r="W1681" s="146"/>
      <c r="X1681" s="146"/>
      <c r="Y1681" s="146"/>
      <c r="Z1681" s="146"/>
      <c r="AA1681" s="146"/>
      <c r="AB1681" s="146"/>
      <c r="AC1681" s="146"/>
      <c r="AD1681" s="146"/>
      <c r="AE1681" s="42"/>
      <c r="AF1681" s="146"/>
      <c r="AG1681" s="114"/>
      <c r="AH1681" s="145"/>
    </row>
    <row r="1682" spans="4:34" s="40" customFormat="1" ht="34.9" customHeight="1">
      <c r="D1682" s="28"/>
      <c r="K1682" s="43"/>
      <c r="O1682" s="28"/>
      <c r="S1682" s="28"/>
      <c r="T1682" s="146"/>
      <c r="U1682" s="146"/>
      <c r="V1682" s="146"/>
      <c r="W1682" s="146"/>
      <c r="X1682" s="146"/>
      <c r="Y1682" s="146"/>
      <c r="Z1682" s="146"/>
      <c r="AA1682" s="146"/>
      <c r="AB1682" s="146"/>
      <c r="AC1682" s="146"/>
      <c r="AD1682" s="146"/>
      <c r="AE1682" s="42"/>
      <c r="AF1682" s="146"/>
      <c r="AG1682" s="114"/>
      <c r="AH1682" s="145"/>
    </row>
    <row r="1683" spans="4:34" s="40" customFormat="1" ht="34.9" customHeight="1">
      <c r="D1683" s="28"/>
      <c r="K1683" s="43"/>
      <c r="O1683" s="28"/>
      <c r="S1683" s="28"/>
      <c r="T1683" s="146"/>
      <c r="U1683" s="146"/>
      <c r="V1683" s="146"/>
      <c r="W1683" s="146"/>
      <c r="X1683" s="146"/>
      <c r="Y1683" s="146"/>
      <c r="Z1683" s="146"/>
      <c r="AA1683" s="146"/>
      <c r="AB1683" s="146"/>
      <c r="AC1683" s="146"/>
      <c r="AD1683" s="146"/>
      <c r="AE1683" s="42"/>
      <c r="AF1683" s="146"/>
      <c r="AG1683" s="114"/>
      <c r="AH1683" s="145"/>
    </row>
    <row r="1684" spans="4:34" s="40" customFormat="1" ht="34.9" customHeight="1">
      <c r="D1684" s="28"/>
      <c r="K1684" s="43"/>
      <c r="O1684" s="28"/>
      <c r="S1684" s="28"/>
      <c r="T1684" s="146"/>
      <c r="U1684" s="146"/>
      <c r="V1684" s="146"/>
      <c r="W1684" s="146"/>
      <c r="X1684" s="146"/>
      <c r="Y1684" s="146"/>
      <c r="Z1684" s="146"/>
      <c r="AA1684" s="146"/>
      <c r="AB1684" s="146"/>
      <c r="AC1684" s="146"/>
      <c r="AD1684" s="146"/>
      <c r="AE1684" s="42"/>
      <c r="AF1684" s="146"/>
      <c r="AG1684" s="114"/>
      <c r="AH1684" s="145"/>
    </row>
    <row r="1685" spans="4:34" s="40" customFormat="1" ht="34.9" customHeight="1">
      <c r="D1685" s="28"/>
      <c r="K1685" s="43"/>
      <c r="O1685" s="28"/>
      <c r="S1685" s="28"/>
      <c r="T1685" s="146"/>
      <c r="U1685" s="146"/>
      <c r="V1685" s="146"/>
      <c r="W1685" s="146"/>
      <c r="X1685" s="146"/>
      <c r="Y1685" s="146"/>
      <c r="Z1685" s="146"/>
      <c r="AA1685" s="146"/>
      <c r="AB1685" s="146"/>
      <c r="AC1685" s="146"/>
      <c r="AD1685" s="146"/>
      <c r="AE1685" s="42"/>
      <c r="AF1685" s="146"/>
      <c r="AG1685" s="114"/>
      <c r="AH1685" s="145"/>
    </row>
    <row r="1686" spans="4:34" s="40" customFormat="1" ht="34.9" customHeight="1">
      <c r="D1686" s="28"/>
      <c r="K1686" s="43"/>
      <c r="O1686" s="28"/>
      <c r="S1686" s="28"/>
      <c r="T1686" s="146"/>
      <c r="U1686" s="146"/>
      <c r="V1686" s="146"/>
      <c r="W1686" s="146"/>
      <c r="X1686" s="146"/>
      <c r="Y1686" s="146"/>
      <c r="Z1686" s="146"/>
      <c r="AA1686" s="146"/>
      <c r="AB1686" s="146"/>
      <c r="AC1686" s="146"/>
      <c r="AD1686" s="146"/>
      <c r="AE1686" s="42"/>
      <c r="AF1686" s="146"/>
      <c r="AG1686" s="114"/>
      <c r="AH1686" s="145"/>
    </row>
    <row r="1687" spans="4:34" s="40" customFormat="1" ht="34.9" customHeight="1">
      <c r="D1687" s="28"/>
      <c r="K1687" s="43"/>
      <c r="O1687" s="28"/>
      <c r="S1687" s="28"/>
      <c r="T1687" s="146"/>
      <c r="U1687" s="146"/>
      <c r="V1687" s="146"/>
      <c r="W1687" s="146"/>
      <c r="X1687" s="146"/>
      <c r="Y1687" s="146"/>
      <c r="Z1687" s="146"/>
      <c r="AA1687" s="146"/>
      <c r="AB1687" s="146"/>
      <c r="AC1687" s="146"/>
      <c r="AD1687" s="146"/>
      <c r="AE1687" s="42"/>
      <c r="AF1687" s="146"/>
      <c r="AG1687" s="114"/>
      <c r="AH1687" s="145"/>
    </row>
    <row r="1688" spans="4:34" s="40" customFormat="1" ht="34.9" customHeight="1">
      <c r="D1688" s="28"/>
      <c r="K1688" s="43"/>
      <c r="O1688" s="28"/>
      <c r="S1688" s="28"/>
      <c r="T1688" s="146"/>
      <c r="U1688" s="146"/>
      <c r="V1688" s="146"/>
      <c r="W1688" s="146"/>
      <c r="X1688" s="146"/>
      <c r="Y1688" s="146"/>
      <c r="Z1688" s="146"/>
      <c r="AA1688" s="146"/>
      <c r="AB1688" s="146"/>
      <c r="AC1688" s="146"/>
      <c r="AD1688" s="146"/>
      <c r="AE1688" s="42"/>
      <c r="AF1688" s="146"/>
      <c r="AG1688" s="114"/>
      <c r="AH1688" s="145"/>
    </row>
    <row r="1689" spans="4:34" s="40" customFormat="1" ht="34.9" customHeight="1">
      <c r="D1689" s="28"/>
      <c r="K1689" s="43"/>
      <c r="O1689" s="28"/>
      <c r="S1689" s="28"/>
      <c r="T1689" s="146"/>
      <c r="U1689" s="146"/>
      <c r="V1689" s="146"/>
      <c r="W1689" s="146"/>
      <c r="X1689" s="146"/>
      <c r="Y1689" s="146"/>
      <c r="Z1689" s="146"/>
      <c r="AA1689" s="146"/>
      <c r="AB1689" s="146"/>
      <c r="AC1689" s="146"/>
      <c r="AD1689" s="146"/>
      <c r="AE1689" s="42"/>
      <c r="AF1689" s="146"/>
      <c r="AG1689" s="114"/>
      <c r="AH1689" s="145"/>
    </row>
    <row r="1690" spans="4:34" s="40" customFormat="1" ht="34.9" customHeight="1">
      <c r="D1690" s="28"/>
      <c r="K1690" s="43"/>
      <c r="O1690" s="28"/>
      <c r="S1690" s="28"/>
      <c r="T1690" s="146"/>
      <c r="U1690" s="146"/>
      <c r="V1690" s="146"/>
      <c r="W1690" s="146"/>
      <c r="X1690" s="146"/>
      <c r="Y1690" s="146"/>
      <c r="Z1690" s="146"/>
      <c r="AA1690" s="146"/>
      <c r="AB1690" s="146"/>
      <c r="AC1690" s="146"/>
      <c r="AD1690" s="146"/>
      <c r="AE1690" s="42"/>
      <c r="AF1690" s="146"/>
      <c r="AG1690" s="114"/>
      <c r="AH1690" s="145"/>
    </row>
    <row r="1691" spans="4:34" s="40" customFormat="1" ht="34.9" customHeight="1">
      <c r="D1691" s="28"/>
      <c r="K1691" s="43"/>
      <c r="O1691" s="28"/>
      <c r="S1691" s="28"/>
      <c r="T1691" s="146"/>
      <c r="U1691" s="146"/>
      <c r="V1691" s="146"/>
      <c r="W1691" s="146"/>
      <c r="X1691" s="146"/>
      <c r="Y1691" s="146"/>
      <c r="Z1691" s="146"/>
      <c r="AA1691" s="146"/>
      <c r="AB1691" s="146"/>
      <c r="AC1691" s="146"/>
      <c r="AD1691" s="146"/>
      <c r="AE1691" s="42"/>
      <c r="AF1691" s="146"/>
      <c r="AG1691" s="114"/>
      <c r="AH1691" s="145"/>
    </row>
    <row r="1692" spans="4:34" s="40" customFormat="1" ht="34.9" customHeight="1">
      <c r="D1692" s="28"/>
      <c r="K1692" s="43"/>
      <c r="O1692" s="28"/>
      <c r="S1692" s="28"/>
      <c r="T1692" s="146"/>
      <c r="U1692" s="146"/>
      <c r="V1692" s="146"/>
      <c r="W1692" s="146"/>
      <c r="X1692" s="146"/>
      <c r="Y1692" s="146"/>
      <c r="Z1692" s="146"/>
      <c r="AA1692" s="146"/>
      <c r="AB1692" s="146"/>
      <c r="AC1692" s="146"/>
      <c r="AD1692" s="146"/>
      <c r="AE1692" s="42"/>
      <c r="AF1692" s="146"/>
      <c r="AG1692" s="114"/>
      <c r="AH1692" s="145"/>
    </row>
    <row r="1693" spans="4:34" s="40" customFormat="1" ht="34.9" customHeight="1">
      <c r="D1693" s="28"/>
      <c r="K1693" s="43"/>
      <c r="O1693" s="28"/>
      <c r="S1693" s="28"/>
      <c r="T1693" s="146"/>
      <c r="U1693" s="146"/>
      <c r="V1693" s="146"/>
      <c r="W1693" s="146"/>
      <c r="X1693" s="146"/>
      <c r="Y1693" s="146"/>
      <c r="Z1693" s="146"/>
      <c r="AA1693" s="146"/>
      <c r="AB1693" s="146"/>
      <c r="AC1693" s="146"/>
      <c r="AD1693" s="146"/>
      <c r="AE1693" s="42"/>
      <c r="AF1693" s="146"/>
      <c r="AG1693" s="114"/>
      <c r="AH1693" s="145"/>
    </row>
    <row r="1694" spans="4:34" s="40" customFormat="1" ht="34.9" customHeight="1">
      <c r="D1694" s="28"/>
      <c r="K1694" s="43"/>
      <c r="O1694" s="28"/>
      <c r="S1694" s="28"/>
      <c r="T1694" s="146"/>
      <c r="U1694" s="146"/>
      <c r="V1694" s="146"/>
      <c r="W1694" s="146"/>
      <c r="X1694" s="146"/>
      <c r="Y1694" s="146"/>
      <c r="Z1694" s="146"/>
      <c r="AA1694" s="146"/>
      <c r="AB1694" s="146"/>
      <c r="AC1694" s="146"/>
      <c r="AD1694" s="146"/>
      <c r="AE1694" s="42"/>
      <c r="AF1694" s="146"/>
      <c r="AG1694" s="114"/>
      <c r="AH1694" s="145"/>
    </row>
    <row r="1695" spans="4:34" s="40" customFormat="1" ht="34.9" customHeight="1">
      <c r="D1695" s="28"/>
      <c r="K1695" s="43"/>
      <c r="O1695" s="28"/>
      <c r="S1695" s="28"/>
      <c r="T1695" s="146"/>
      <c r="U1695" s="146"/>
      <c r="V1695" s="146"/>
      <c r="W1695" s="146"/>
      <c r="X1695" s="146"/>
      <c r="Y1695" s="146"/>
      <c r="Z1695" s="146"/>
      <c r="AA1695" s="146"/>
      <c r="AB1695" s="146"/>
      <c r="AC1695" s="146"/>
      <c r="AD1695" s="146"/>
      <c r="AE1695" s="42"/>
      <c r="AF1695" s="146"/>
      <c r="AG1695" s="114"/>
      <c r="AH1695" s="145"/>
    </row>
    <row r="1696" spans="4:34" s="40" customFormat="1" ht="34.9" customHeight="1">
      <c r="D1696" s="28"/>
      <c r="K1696" s="43"/>
      <c r="O1696" s="28"/>
      <c r="S1696" s="28"/>
      <c r="T1696" s="146"/>
      <c r="U1696" s="146"/>
      <c r="V1696" s="146"/>
      <c r="W1696" s="146"/>
      <c r="X1696" s="146"/>
      <c r="Y1696" s="146"/>
      <c r="Z1696" s="146"/>
      <c r="AA1696" s="146"/>
      <c r="AB1696" s="146"/>
      <c r="AC1696" s="146"/>
      <c r="AD1696" s="146"/>
      <c r="AE1696" s="42"/>
      <c r="AF1696" s="146"/>
      <c r="AG1696" s="114"/>
      <c r="AH1696" s="145"/>
    </row>
    <row r="1697" spans="4:34" s="40" customFormat="1" ht="34.9" customHeight="1">
      <c r="D1697" s="28"/>
      <c r="K1697" s="43"/>
      <c r="O1697" s="28"/>
      <c r="S1697" s="28"/>
      <c r="T1697" s="146"/>
      <c r="U1697" s="146"/>
      <c r="V1697" s="146"/>
      <c r="W1697" s="146"/>
      <c r="X1697" s="146"/>
      <c r="Y1697" s="146"/>
      <c r="Z1697" s="146"/>
      <c r="AA1697" s="146"/>
      <c r="AB1697" s="146"/>
      <c r="AC1697" s="146"/>
      <c r="AD1697" s="146"/>
      <c r="AE1697" s="42"/>
      <c r="AF1697" s="146"/>
      <c r="AG1697" s="114"/>
      <c r="AH1697" s="145"/>
    </row>
    <row r="1698" spans="4:34" s="40" customFormat="1" ht="34.9" customHeight="1">
      <c r="D1698" s="28"/>
      <c r="K1698" s="43"/>
      <c r="O1698" s="28"/>
      <c r="S1698" s="28"/>
      <c r="T1698" s="146"/>
      <c r="U1698" s="146"/>
      <c r="V1698" s="146"/>
      <c r="W1698" s="146"/>
      <c r="X1698" s="146"/>
      <c r="Y1698" s="146"/>
      <c r="Z1698" s="146"/>
      <c r="AA1698" s="146"/>
      <c r="AB1698" s="146"/>
      <c r="AC1698" s="146"/>
      <c r="AD1698" s="146"/>
      <c r="AE1698" s="42"/>
      <c r="AF1698" s="146"/>
      <c r="AG1698" s="114"/>
      <c r="AH1698" s="145"/>
    </row>
    <row r="1699" spans="4:34" s="40" customFormat="1" ht="34.9" customHeight="1">
      <c r="D1699" s="28"/>
      <c r="K1699" s="43"/>
      <c r="O1699" s="28"/>
      <c r="S1699" s="28"/>
      <c r="T1699" s="146"/>
      <c r="U1699" s="146"/>
      <c r="V1699" s="146"/>
      <c r="W1699" s="146"/>
      <c r="X1699" s="146"/>
      <c r="Y1699" s="146"/>
      <c r="Z1699" s="146"/>
      <c r="AA1699" s="146"/>
      <c r="AB1699" s="146"/>
      <c r="AC1699" s="146"/>
      <c r="AD1699" s="146"/>
      <c r="AE1699" s="42"/>
      <c r="AF1699" s="146"/>
      <c r="AG1699" s="114"/>
      <c r="AH1699" s="145"/>
    </row>
    <row r="1700" spans="4:34" s="40" customFormat="1" ht="34.9" customHeight="1">
      <c r="D1700" s="28"/>
      <c r="K1700" s="43"/>
      <c r="O1700" s="28"/>
      <c r="S1700" s="28"/>
      <c r="T1700" s="146"/>
      <c r="U1700" s="146"/>
      <c r="V1700" s="146"/>
      <c r="W1700" s="146"/>
      <c r="X1700" s="146"/>
      <c r="Y1700" s="146"/>
      <c r="Z1700" s="146"/>
      <c r="AA1700" s="146"/>
      <c r="AB1700" s="146"/>
      <c r="AC1700" s="146"/>
      <c r="AD1700" s="146"/>
      <c r="AE1700" s="42"/>
      <c r="AF1700" s="146"/>
      <c r="AG1700" s="114"/>
      <c r="AH1700" s="145"/>
    </row>
    <row r="1701" spans="4:34" s="40" customFormat="1" ht="34.9" customHeight="1">
      <c r="D1701" s="28"/>
      <c r="K1701" s="43"/>
      <c r="O1701" s="28"/>
      <c r="S1701" s="28"/>
      <c r="T1701" s="146"/>
      <c r="U1701" s="146"/>
      <c r="V1701" s="146"/>
      <c r="W1701" s="146"/>
      <c r="X1701" s="146"/>
      <c r="Y1701" s="146"/>
      <c r="Z1701" s="146"/>
      <c r="AA1701" s="146"/>
      <c r="AB1701" s="146"/>
      <c r="AC1701" s="146"/>
      <c r="AD1701" s="146"/>
      <c r="AE1701" s="42"/>
      <c r="AF1701" s="146"/>
      <c r="AG1701" s="114"/>
      <c r="AH1701" s="145"/>
    </row>
    <row r="1702" spans="4:34" s="40" customFormat="1" ht="34.9" customHeight="1">
      <c r="D1702" s="28"/>
      <c r="K1702" s="43"/>
      <c r="O1702" s="28"/>
      <c r="S1702" s="28"/>
      <c r="T1702" s="146"/>
      <c r="U1702" s="146"/>
      <c r="V1702" s="146"/>
      <c r="W1702" s="146"/>
      <c r="X1702" s="146"/>
      <c r="Y1702" s="146"/>
      <c r="Z1702" s="146"/>
      <c r="AA1702" s="146"/>
      <c r="AB1702" s="146"/>
      <c r="AC1702" s="146"/>
      <c r="AD1702" s="146"/>
      <c r="AE1702" s="42"/>
      <c r="AF1702" s="146"/>
      <c r="AG1702" s="114"/>
      <c r="AH1702" s="145"/>
    </row>
    <row r="1703" spans="4:34" s="40" customFormat="1" ht="34.9" customHeight="1">
      <c r="D1703" s="28"/>
      <c r="K1703" s="43"/>
      <c r="O1703" s="28"/>
      <c r="S1703" s="28"/>
      <c r="T1703" s="146"/>
      <c r="U1703" s="146"/>
      <c r="V1703" s="146"/>
      <c r="W1703" s="146"/>
      <c r="X1703" s="146"/>
      <c r="Y1703" s="146"/>
      <c r="Z1703" s="146"/>
      <c r="AA1703" s="146"/>
      <c r="AB1703" s="146"/>
      <c r="AC1703" s="146"/>
      <c r="AD1703" s="146"/>
      <c r="AE1703" s="42"/>
      <c r="AF1703" s="146"/>
      <c r="AG1703" s="114"/>
      <c r="AH1703" s="145"/>
    </row>
    <row r="1704" spans="4:34" s="40" customFormat="1" ht="34.9" customHeight="1">
      <c r="D1704" s="28"/>
      <c r="K1704" s="43"/>
      <c r="O1704" s="28"/>
      <c r="S1704" s="28"/>
      <c r="T1704" s="146"/>
      <c r="U1704" s="146"/>
      <c r="V1704" s="146"/>
      <c r="W1704" s="146"/>
      <c r="X1704" s="146"/>
      <c r="Y1704" s="146"/>
      <c r="Z1704" s="146"/>
      <c r="AA1704" s="146"/>
      <c r="AB1704" s="146"/>
      <c r="AC1704" s="146"/>
      <c r="AD1704" s="146"/>
      <c r="AE1704" s="42"/>
      <c r="AF1704" s="146"/>
      <c r="AG1704" s="114"/>
      <c r="AH1704" s="145"/>
    </row>
    <row r="1705" spans="4:34" s="40" customFormat="1" ht="34.9" customHeight="1">
      <c r="D1705" s="28"/>
      <c r="K1705" s="43"/>
      <c r="O1705" s="28"/>
      <c r="S1705" s="28"/>
      <c r="T1705" s="146"/>
      <c r="U1705" s="146"/>
      <c r="V1705" s="146"/>
      <c r="W1705" s="146"/>
      <c r="X1705" s="146"/>
      <c r="Y1705" s="146"/>
      <c r="Z1705" s="146"/>
      <c r="AA1705" s="146"/>
      <c r="AB1705" s="146"/>
      <c r="AC1705" s="146"/>
      <c r="AD1705" s="146"/>
      <c r="AE1705" s="42"/>
      <c r="AF1705" s="146"/>
      <c r="AG1705" s="114"/>
      <c r="AH1705" s="145"/>
    </row>
    <row r="1706" spans="4:34" s="40" customFormat="1" ht="34.9" customHeight="1">
      <c r="D1706" s="28"/>
      <c r="K1706" s="43"/>
      <c r="O1706" s="28"/>
      <c r="S1706" s="28"/>
      <c r="T1706" s="146"/>
      <c r="U1706" s="146"/>
      <c r="V1706" s="146"/>
      <c r="W1706" s="146"/>
      <c r="X1706" s="146"/>
      <c r="Y1706" s="146"/>
      <c r="Z1706" s="146"/>
      <c r="AA1706" s="146"/>
      <c r="AB1706" s="146"/>
      <c r="AC1706" s="146"/>
      <c r="AD1706" s="146"/>
      <c r="AE1706" s="42"/>
      <c r="AF1706" s="146"/>
      <c r="AG1706" s="114"/>
      <c r="AH1706" s="145"/>
    </row>
    <row r="1707" spans="4:34" s="40" customFormat="1" ht="34.9" customHeight="1">
      <c r="D1707" s="28"/>
      <c r="K1707" s="43"/>
      <c r="O1707" s="28"/>
      <c r="S1707" s="28"/>
      <c r="T1707" s="146"/>
      <c r="U1707" s="146"/>
      <c r="V1707" s="146"/>
      <c r="W1707" s="146"/>
      <c r="X1707" s="146"/>
      <c r="Y1707" s="146"/>
      <c r="Z1707" s="146"/>
      <c r="AA1707" s="146"/>
      <c r="AB1707" s="146"/>
      <c r="AC1707" s="146"/>
      <c r="AD1707" s="146"/>
      <c r="AE1707" s="42"/>
      <c r="AF1707" s="146"/>
      <c r="AG1707" s="114"/>
      <c r="AH1707" s="145"/>
    </row>
    <row r="1708" spans="4:34" s="40" customFormat="1" ht="34.9" customHeight="1">
      <c r="D1708" s="28"/>
      <c r="K1708" s="43"/>
      <c r="O1708" s="28"/>
      <c r="S1708" s="28"/>
      <c r="T1708" s="146"/>
      <c r="U1708" s="146"/>
      <c r="V1708" s="146"/>
      <c r="W1708" s="146"/>
      <c r="X1708" s="146"/>
      <c r="Y1708" s="146"/>
      <c r="Z1708" s="146"/>
      <c r="AA1708" s="146"/>
      <c r="AB1708" s="146"/>
      <c r="AC1708" s="146"/>
      <c r="AD1708" s="146"/>
      <c r="AE1708" s="42"/>
      <c r="AF1708" s="146"/>
      <c r="AG1708" s="114"/>
      <c r="AH1708" s="145"/>
    </row>
    <row r="1709" spans="4:34" s="40" customFormat="1" ht="34.9" customHeight="1">
      <c r="D1709" s="28"/>
      <c r="K1709" s="43"/>
      <c r="O1709" s="28"/>
      <c r="S1709" s="28"/>
      <c r="T1709" s="146"/>
      <c r="U1709" s="146"/>
      <c r="V1709" s="146"/>
      <c r="W1709" s="146"/>
      <c r="X1709" s="146"/>
      <c r="Y1709" s="146"/>
      <c r="Z1709" s="146"/>
      <c r="AA1709" s="146"/>
      <c r="AB1709" s="146"/>
      <c r="AC1709" s="146"/>
      <c r="AD1709" s="146"/>
      <c r="AE1709" s="42"/>
      <c r="AF1709" s="146"/>
      <c r="AG1709" s="114"/>
      <c r="AH1709" s="145"/>
    </row>
    <row r="1710" spans="4:34" s="40" customFormat="1" ht="34.9" customHeight="1">
      <c r="D1710" s="28"/>
      <c r="K1710" s="43"/>
      <c r="O1710" s="28"/>
      <c r="S1710" s="28"/>
      <c r="T1710" s="146"/>
      <c r="U1710" s="146"/>
      <c r="V1710" s="146"/>
      <c r="W1710" s="146"/>
      <c r="X1710" s="146"/>
      <c r="Y1710" s="146"/>
      <c r="Z1710" s="146"/>
      <c r="AA1710" s="146"/>
      <c r="AB1710" s="146"/>
      <c r="AC1710" s="146"/>
      <c r="AD1710" s="146"/>
      <c r="AE1710" s="42"/>
      <c r="AF1710" s="146"/>
      <c r="AG1710" s="114"/>
      <c r="AH1710" s="145"/>
    </row>
    <row r="1711" spans="4:34" s="40" customFormat="1" ht="34.9" customHeight="1">
      <c r="D1711" s="28"/>
      <c r="K1711" s="43"/>
      <c r="O1711" s="28"/>
      <c r="S1711" s="28"/>
      <c r="T1711" s="146"/>
      <c r="U1711" s="146"/>
      <c r="V1711" s="146"/>
      <c r="W1711" s="146"/>
      <c r="X1711" s="146"/>
      <c r="Y1711" s="146"/>
      <c r="Z1711" s="146"/>
      <c r="AA1711" s="146"/>
      <c r="AB1711" s="146"/>
      <c r="AC1711" s="146"/>
      <c r="AD1711" s="146"/>
      <c r="AE1711" s="42"/>
      <c r="AF1711" s="146"/>
      <c r="AG1711" s="114"/>
      <c r="AH1711" s="145"/>
    </row>
    <row r="1712" spans="4:34" s="40" customFormat="1" ht="34.9" customHeight="1">
      <c r="D1712" s="28"/>
      <c r="K1712" s="43"/>
      <c r="O1712" s="28"/>
      <c r="S1712" s="28"/>
      <c r="T1712" s="146"/>
      <c r="U1712" s="146"/>
      <c r="V1712" s="146"/>
      <c r="W1712" s="146"/>
      <c r="X1712" s="146"/>
      <c r="Y1712" s="146"/>
      <c r="Z1712" s="146"/>
      <c r="AA1712" s="146"/>
      <c r="AB1712" s="146"/>
      <c r="AC1712" s="146"/>
      <c r="AD1712" s="146"/>
      <c r="AE1712" s="42"/>
      <c r="AF1712" s="146"/>
      <c r="AG1712" s="114"/>
      <c r="AH1712" s="145"/>
    </row>
    <row r="1713" spans="4:34" s="40" customFormat="1" ht="34.9" customHeight="1">
      <c r="D1713" s="28"/>
      <c r="K1713" s="43"/>
      <c r="O1713" s="28"/>
      <c r="S1713" s="28"/>
      <c r="T1713" s="146"/>
      <c r="U1713" s="146"/>
      <c r="V1713" s="146"/>
      <c r="W1713" s="146"/>
      <c r="X1713" s="146"/>
      <c r="Y1713" s="146"/>
      <c r="Z1713" s="146"/>
      <c r="AA1713" s="146"/>
      <c r="AB1713" s="146"/>
      <c r="AC1713" s="146"/>
      <c r="AD1713" s="146"/>
      <c r="AE1713" s="42"/>
      <c r="AF1713" s="146"/>
      <c r="AG1713" s="114"/>
      <c r="AH1713" s="145"/>
    </row>
    <row r="1714" spans="4:34" s="40" customFormat="1" ht="34.9" customHeight="1">
      <c r="D1714" s="28"/>
      <c r="K1714" s="43"/>
      <c r="O1714" s="28"/>
      <c r="S1714" s="28"/>
      <c r="T1714" s="146"/>
      <c r="U1714" s="146"/>
      <c r="V1714" s="146"/>
      <c r="W1714" s="146"/>
      <c r="X1714" s="146"/>
      <c r="Y1714" s="146"/>
      <c r="Z1714" s="146"/>
      <c r="AA1714" s="146"/>
      <c r="AB1714" s="146"/>
      <c r="AC1714" s="146"/>
      <c r="AD1714" s="146"/>
      <c r="AE1714" s="42"/>
      <c r="AF1714" s="146"/>
      <c r="AG1714" s="114"/>
      <c r="AH1714" s="145"/>
    </row>
    <row r="1715" spans="4:34" s="40" customFormat="1" ht="34.9" customHeight="1">
      <c r="D1715" s="28"/>
      <c r="K1715" s="43"/>
      <c r="O1715" s="28"/>
      <c r="S1715" s="28"/>
      <c r="T1715" s="146"/>
      <c r="U1715" s="146"/>
      <c r="V1715" s="146"/>
      <c r="W1715" s="146"/>
      <c r="X1715" s="146"/>
      <c r="Y1715" s="146"/>
      <c r="Z1715" s="146"/>
      <c r="AA1715" s="146"/>
      <c r="AB1715" s="146"/>
      <c r="AC1715" s="146"/>
      <c r="AD1715" s="146"/>
      <c r="AE1715" s="42"/>
      <c r="AF1715" s="146"/>
      <c r="AG1715" s="114"/>
      <c r="AH1715" s="145"/>
    </row>
    <row r="1716" spans="4:34" s="40" customFormat="1" ht="34.9" customHeight="1">
      <c r="D1716" s="28"/>
      <c r="K1716" s="43"/>
      <c r="O1716" s="28"/>
      <c r="S1716" s="28"/>
      <c r="T1716" s="146"/>
      <c r="U1716" s="146"/>
      <c r="V1716" s="146"/>
      <c r="W1716" s="146"/>
      <c r="X1716" s="146"/>
      <c r="Y1716" s="146"/>
      <c r="Z1716" s="146"/>
      <c r="AA1716" s="146"/>
      <c r="AB1716" s="146"/>
      <c r="AC1716" s="146"/>
      <c r="AD1716" s="146"/>
      <c r="AE1716" s="42"/>
      <c r="AF1716" s="146"/>
      <c r="AG1716" s="114"/>
      <c r="AH1716" s="145"/>
    </row>
    <row r="1717" spans="4:34" s="40" customFormat="1" ht="34.9" customHeight="1">
      <c r="D1717" s="28"/>
      <c r="K1717" s="43"/>
      <c r="O1717" s="28"/>
      <c r="S1717" s="28"/>
      <c r="T1717" s="146"/>
      <c r="U1717" s="146"/>
      <c r="V1717" s="146"/>
      <c r="W1717" s="146"/>
      <c r="X1717" s="146"/>
      <c r="Y1717" s="146"/>
      <c r="Z1717" s="146"/>
      <c r="AA1717" s="146"/>
      <c r="AB1717" s="146"/>
      <c r="AC1717" s="146"/>
      <c r="AD1717" s="146"/>
      <c r="AE1717" s="42"/>
      <c r="AF1717" s="146"/>
      <c r="AG1717" s="114"/>
      <c r="AH1717" s="145"/>
    </row>
    <row r="1718" spans="4:34" s="40" customFormat="1" ht="34.9" customHeight="1">
      <c r="D1718" s="28"/>
      <c r="K1718" s="43"/>
      <c r="O1718" s="28"/>
      <c r="S1718" s="28"/>
      <c r="T1718" s="146"/>
      <c r="U1718" s="146"/>
      <c r="V1718" s="146"/>
      <c r="W1718" s="146"/>
      <c r="X1718" s="146"/>
      <c r="Y1718" s="146"/>
      <c r="Z1718" s="146"/>
      <c r="AA1718" s="146"/>
      <c r="AB1718" s="146"/>
      <c r="AC1718" s="146"/>
      <c r="AD1718" s="146"/>
      <c r="AE1718" s="42"/>
      <c r="AF1718" s="146"/>
      <c r="AG1718" s="114"/>
      <c r="AH1718" s="145"/>
    </row>
    <row r="1719" spans="4:34" s="40" customFormat="1" ht="34.9" customHeight="1">
      <c r="D1719" s="28"/>
      <c r="K1719" s="43"/>
      <c r="O1719" s="28"/>
      <c r="S1719" s="28"/>
      <c r="T1719" s="146"/>
      <c r="U1719" s="146"/>
      <c r="V1719" s="146"/>
      <c r="W1719" s="146"/>
      <c r="X1719" s="146"/>
      <c r="Y1719" s="146"/>
      <c r="Z1719" s="146"/>
      <c r="AA1719" s="146"/>
      <c r="AB1719" s="146"/>
      <c r="AC1719" s="146"/>
      <c r="AD1719" s="146"/>
      <c r="AE1719" s="42"/>
      <c r="AF1719" s="146"/>
      <c r="AG1719" s="114"/>
      <c r="AH1719" s="145"/>
    </row>
    <row r="1720" spans="4:34" s="40" customFormat="1" ht="34.9" customHeight="1">
      <c r="D1720" s="28"/>
      <c r="K1720" s="43"/>
      <c r="O1720" s="28"/>
      <c r="S1720" s="28"/>
      <c r="T1720" s="146"/>
      <c r="U1720" s="146"/>
      <c r="V1720" s="146"/>
      <c r="W1720" s="146"/>
      <c r="X1720" s="146"/>
      <c r="Y1720" s="146"/>
      <c r="Z1720" s="146"/>
      <c r="AA1720" s="146"/>
      <c r="AB1720" s="146"/>
      <c r="AC1720" s="146"/>
      <c r="AD1720" s="146"/>
      <c r="AE1720" s="42"/>
      <c r="AF1720" s="146"/>
      <c r="AG1720" s="114"/>
      <c r="AH1720" s="145"/>
    </row>
    <row r="1721" spans="4:34" s="40" customFormat="1" ht="34.9" customHeight="1">
      <c r="D1721" s="28"/>
      <c r="K1721" s="43"/>
      <c r="O1721" s="28"/>
      <c r="S1721" s="28"/>
      <c r="T1721" s="146"/>
      <c r="U1721" s="146"/>
      <c r="V1721" s="146"/>
      <c r="W1721" s="146"/>
      <c r="X1721" s="146"/>
      <c r="Y1721" s="146"/>
      <c r="Z1721" s="146"/>
      <c r="AA1721" s="146"/>
      <c r="AB1721" s="146"/>
      <c r="AC1721" s="146"/>
      <c r="AD1721" s="146"/>
      <c r="AE1721" s="42"/>
      <c r="AF1721" s="146"/>
      <c r="AG1721" s="114"/>
      <c r="AH1721" s="145"/>
    </row>
    <row r="1722" spans="4:34" s="40" customFormat="1" ht="34.9" customHeight="1">
      <c r="D1722" s="28"/>
      <c r="K1722" s="43"/>
      <c r="O1722" s="28"/>
      <c r="S1722" s="28"/>
      <c r="T1722" s="146"/>
      <c r="U1722" s="146"/>
      <c r="V1722" s="146"/>
      <c r="W1722" s="146"/>
      <c r="X1722" s="146"/>
      <c r="Y1722" s="146"/>
      <c r="Z1722" s="146"/>
      <c r="AA1722" s="146"/>
      <c r="AB1722" s="146"/>
      <c r="AC1722" s="146"/>
      <c r="AD1722" s="146"/>
      <c r="AE1722" s="42"/>
      <c r="AF1722" s="146"/>
      <c r="AG1722" s="114"/>
      <c r="AH1722" s="145"/>
    </row>
    <row r="1723" spans="4:34" s="40" customFormat="1" ht="34.9" customHeight="1">
      <c r="D1723" s="28"/>
      <c r="K1723" s="43"/>
      <c r="O1723" s="28"/>
      <c r="S1723" s="28"/>
      <c r="T1723" s="146"/>
      <c r="U1723" s="146"/>
      <c r="V1723" s="146"/>
      <c r="W1723" s="146"/>
      <c r="X1723" s="146"/>
      <c r="Y1723" s="146"/>
      <c r="Z1723" s="146"/>
      <c r="AA1723" s="146"/>
      <c r="AB1723" s="146"/>
      <c r="AC1723" s="146"/>
      <c r="AD1723" s="146"/>
      <c r="AE1723" s="42"/>
      <c r="AF1723" s="146"/>
      <c r="AG1723" s="114"/>
      <c r="AH1723" s="145"/>
    </row>
    <row r="1724" spans="4:34" s="40" customFormat="1" ht="34.9" customHeight="1">
      <c r="D1724" s="28"/>
      <c r="K1724" s="43"/>
      <c r="O1724" s="28"/>
      <c r="S1724" s="28"/>
      <c r="T1724" s="146"/>
      <c r="U1724" s="146"/>
      <c r="V1724" s="146"/>
      <c r="W1724" s="146"/>
      <c r="X1724" s="146"/>
      <c r="Y1724" s="146"/>
      <c r="Z1724" s="146"/>
      <c r="AA1724" s="146"/>
      <c r="AB1724" s="146"/>
      <c r="AC1724" s="146"/>
      <c r="AD1724" s="146"/>
      <c r="AE1724" s="42"/>
      <c r="AF1724" s="146"/>
      <c r="AG1724" s="114"/>
      <c r="AH1724" s="145"/>
    </row>
    <row r="1725" spans="4:34" s="40" customFormat="1" ht="34.9" customHeight="1">
      <c r="D1725" s="28"/>
      <c r="K1725" s="43"/>
      <c r="O1725" s="28"/>
      <c r="S1725" s="28"/>
      <c r="T1725" s="146"/>
      <c r="U1725" s="146"/>
      <c r="V1725" s="146"/>
      <c r="W1725" s="146"/>
      <c r="X1725" s="146"/>
      <c r="Y1725" s="146"/>
      <c r="Z1725" s="146"/>
      <c r="AA1725" s="146"/>
      <c r="AB1725" s="146"/>
      <c r="AC1725" s="146"/>
      <c r="AD1725" s="146"/>
      <c r="AE1725" s="42"/>
      <c r="AF1725" s="146"/>
      <c r="AG1725" s="114"/>
      <c r="AH1725" s="145"/>
    </row>
    <row r="1726" spans="4:34" s="40" customFormat="1" ht="34.9" customHeight="1">
      <c r="D1726" s="28"/>
      <c r="K1726" s="43"/>
      <c r="O1726" s="28"/>
      <c r="S1726" s="28"/>
      <c r="T1726" s="146"/>
      <c r="U1726" s="146"/>
      <c r="V1726" s="146"/>
      <c r="W1726" s="146"/>
      <c r="X1726" s="146"/>
      <c r="Y1726" s="146"/>
      <c r="Z1726" s="146"/>
      <c r="AA1726" s="146"/>
      <c r="AB1726" s="146"/>
      <c r="AC1726" s="146"/>
      <c r="AD1726" s="146"/>
      <c r="AE1726" s="42"/>
      <c r="AF1726" s="146"/>
      <c r="AG1726" s="114"/>
      <c r="AH1726" s="145"/>
    </row>
    <row r="1727" spans="4:34" s="40" customFormat="1" ht="34.9" customHeight="1">
      <c r="D1727" s="28"/>
      <c r="K1727" s="43"/>
      <c r="O1727" s="28"/>
      <c r="S1727" s="28"/>
      <c r="T1727" s="146"/>
      <c r="U1727" s="146"/>
      <c r="V1727" s="146"/>
      <c r="W1727" s="146"/>
      <c r="X1727" s="146"/>
      <c r="Y1727" s="146"/>
      <c r="Z1727" s="146"/>
      <c r="AA1727" s="146"/>
      <c r="AB1727" s="146"/>
      <c r="AC1727" s="146"/>
      <c r="AD1727" s="146"/>
      <c r="AE1727" s="42"/>
      <c r="AF1727" s="146"/>
      <c r="AG1727" s="114"/>
      <c r="AH1727" s="145"/>
    </row>
    <row r="1728" spans="4:34" s="40" customFormat="1" ht="34.9" customHeight="1">
      <c r="D1728" s="28"/>
      <c r="K1728" s="43"/>
      <c r="O1728" s="28"/>
      <c r="S1728" s="28"/>
      <c r="T1728" s="146"/>
      <c r="U1728" s="146"/>
      <c r="V1728" s="146"/>
      <c r="W1728" s="146"/>
      <c r="X1728" s="146"/>
      <c r="Y1728" s="146"/>
      <c r="Z1728" s="146"/>
      <c r="AA1728" s="146"/>
      <c r="AB1728" s="146"/>
      <c r="AC1728" s="146"/>
      <c r="AD1728" s="146"/>
      <c r="AE1728" s="42"/>
      <c r="AF1728" s="146"/>
      <c r="AG1728" s="114"/>
      <c r="AH1728" s="145"/>
    </row>
    <row r="1729" spans="4:34" s="40" customFormat="1" ht="34.9" customHeight="1">
      <c r="D1729" s="28"/>
      <c r="K1729" s="43"/>
      <c r="O1729" s="28"/>
      <c r="S1729" s="28"/>
      <c r="T1729" s="146"/>
      <c r="U1729" s="146"/>
      <c r="V1729" s="146"/>
      <c r="W1729" s="146"/>
      <c r="X1729" s="146"/>
      <c r="Y1729" s="146"/>
      <c r="Z1729" s="146"/>
      <c r="AA1729" s="146"/>
      <c r="AB1729" s="146"/>
      <c r="AC1729" s="146"/>
      <c r="AD1729" s="146"/>
      <c r="AE1729" s="42"/>
      <c r="AF1729" s="146"/>
      <c r="AG1729" s="114"/>
      <c r="AH1729" s="145"/>
    </row>
    <row r="1730" spans="4:34" s="40" customFormat="1" ht="34.9" customHeight="1">
      <c r="D1730" s="28"/>
      <c r="K1730" s="43"/>
      <c r="O1730" s="28"/>
      <c r="S1730" s="28"/>
      <c r="T1730" s="146"/>
      <c r="U1730" s="146"/>
      <c r="V1730" s="146"/>
      <c r="W1730" s="146"/>
      <c r="X1730" s="146"/>
      <c r="Y1730" s="146"/>
      <c r="Z1730" s="146"/>
      <c r="AA1730" s="146"/>
      <c r="AB1730" s="146"/>
      <c r="AC1730" s="146"/>
      <c r="AD1730" s="146"/>
      <c r="AE1730" s="42"/>
      <c r="AF1730" s="146"/>
      <c r="AG1730" s="114"/>
      <c r="AH1730" s="145"/>
    </row>
    <row r="1731" spans="4:34" s="40" customFormat="1" ht="34.9" customHeight="1">
      <c r="D1731" s="28"/>
      <c r="K1731" s="43"/>
      <c r="O1731" s="28"/>
      <c r="S1731" s="28"/>
      <c r="T1731" s="146"/>
      <c r="U1731" s="146"/>
      <c r="V1731" s="146"/>
      <c r="W1731" s="146"/>
      <c r="X1731" s="146"/>
      <c r="Y1731" s="146"/>
      <c r="Z1731" s="146"/>
      <c r="AA1731" s="146"/>
      <c r="AB1731" s="146"/>
      <c r="AC1731" s="146"/>
      <c r="AD1731" s="146"/>
      <c r="AE1731" s="42"/>
      <c r="AF1731" s="146"/>
      <c r="AG1731" s="114"/>
      <c r="AH1731" s="145"/>
    </row>
    <row r="1732" spans="4:34" s="40" customFormat="1" ht="34.9" customHeight="1">
      <c r="D1732" s="28"/>
      <c r="K1732" s="43"/>
      <c r="O1732" s="28"/>
      <c r="S1732" s="28"/>
      <c r="T1732" s="146"/>
      <c r="U1732" s="146"/>
      <c r="V1732" s="146"/>
      <c r="W1732" s="146"/>
      <c r="X1732" s="146"/>
      <c r="Y1732" s="146"/>
      <c r="Z1732" s="146"/>
      <c r="AA1732" s="146"/>
      <c r="AB1732" s="146"/>
      <c r="AC1732" s="146"/>
      <c r="AD1732" s="146"/>
      <c r="AE1732" s="42"/>
      <c r="AF1732" s="146"/>
      <c r="AG1732" s="114"/>
      <c r="AH1732" s="145"/>
    </row>
    <row r="1733" spans="4:34" s="40" customFormat="1" ht="34.9" customHeight="1">
      <c r="D1733" s="28"/>
      <c r="K1733" s="43"/>
      <c r="O1733" s="28"/>
      <c r="S1733" s="28"/>
      <c r="T1733" s="146"/>
      <c r="U1733" s="146"/>
      <c r="V1733" s="146"/>
      <c r="W1733" s="146"/>
      <c r="X1733" s="146"/>
      <c r="Y1733" s="146"/>
      <c r="Z1733" s="146"/>
      <c r="AA1733" s="146"/>
      <c r="AB1733" s="146"/>
      <c r="AC1733" s="146"/>
      <c r="AD1733" s="146"/>
      <c r="AE1733" s="42"/>
      <c r="AF1733" s="146"/>
      <c r="AG1733" s="114"/>
      <c r="AH1733" s="145"/>
    </row>
    <row r="1734" spans="4:34" s="40" customFormat="1" ht="34.9" customHeight="1">
      <c r="D1734" s="28"/>
      <c r="K1734" s="43"/>
      <c r="O1734" s="28"/>
      <c r="S1734" s="28"/>
      <c r="T1734" s="146"/>
      <c r="U1734" s="146"/>
      <c r="V1734" s="146"/>
      <c r="W1734" s="146"/>
      <c r="X1734" s="146"/>
      <c r="Y1734" s="146"/>
      <c r="Z1734" s="146"/>
      <c r="AA1734" s="146"/>
      <c r="AB1734" s="146"/>
      <c r="AC1734" s="146"/>
      <c r="AD1734" s="146"/>
      <c r="AE1734" s="42"/>
      <c r="AF1734" s="146"/>
      <c r="AG1734" s="114"/>
      <c r="AH1734" s="145"/>
    </row>
    <row r="1735" spans="4:34" s="40" customFormat="1" ht="34.9" customHeight="1">
      <c r="D1735" s="28"/>
      <c r="K1735" s="43"/>
      <c r="O1735" s="28"/>
      <c r="S1735" s="28"/>
      <c r="T1735" s="146"/>
      <c r="U1735" s="146"/>
      <c r="V1735" s="146"/>
      <c r="W1735" s="146"/>
      <c r="X1735" s="146"/>
      <c r="Y1735" s="146"/>
      <c r="Z1735" s="146"/>
      <c r="AA1735" s="146"/>
      <c r="AB1735" s="146"/>
      <c r="AC1735" s="146"/>
      <c r="AD1735" s="146"/>
      <c r="AE1735" s="42"/>
      <c r="AF1735" s="146"/>
      <c r="AG1735" s="114"/>
      <c r="AH1735" s="145"/>
    </row>
    <row r="1736" spans="4:34" s="40" customFormat="1" ht="34.9" customHeight="1">
      <c r="D1736" s="28"/>
      <c r="K1736" s="43"/>
      <c r="O1736" s="28"/>
      <c r="S1736" s="28"/>
      <c r="T1736" s="146"/>
      <c r="U1736" s="146"/>
      <c r="V1736" s="146"/>
      <c r="W1736" s="146"/>
      <c r="X1736" s="146"/>
      <c r="Y1736" s="146"/>
      <c r="Z1736" s="146"/>
      <c r="AA1736" s="146"/>
      <c r="AB1736" s="146"/>
      <c r="AC1736" s="146"/>
      <c r="AD1736" s="146"/>
      <c r="AE1736" s="42"/>
      <c r="AF1736" s="146"/>
      <c r="AG1736" s="114"/>
      <c r="AH1736" s="145"/>
    </row>
    <row r="1737" spans="4:34" s="40" customFormat="1" ht="34.9" customHeight="1">
      <c r="D1737" s="28"/>
      <c r="K1737" s="43"/>
      <c r="O1737" s="28"/>
      <c r="S1737" s="28"/>
      <c r="T1737" s="146"/>
      <c r="U1737" s="146"/>
      <c r="V1737" s="146"/>
      <c r="W1737" s="146"/>
      <c r="X1737" s="146"/>
      <c r="Y1737" s="146"/>
      <c r="Z1737" s="146"/>
      <c r="AA1737" s="146"/>
      <c r="AB1737" s="146"/>
      <c r="AC1737" s="146"/>
      <c r="AD1737" s="146"/>
      <c r="AE1737" s="42"/>
      <c r="AF1737" s="146"/>
      <c r="AG1737" s="114"/>
      <c r="AH1737" s="145"/>
    </row>
    <row r="1738" spans="4:34" s="40" customFormat="1" ht="34.9" customHeight="1">
      <c r="D1738" s="28"/>
      <c r="K1738" s="43"/>
      <c r="O1738" s="28"/>
      <c r="S1738" s="28"/>
      <c r="T1738" s="146"/>
      <c r="U1738" s="146"/>
      <c r="V1738" s="146"/>
      <c r="W1738" s="146"/>
      <c r="X1738" s="146"/>
      <c r="Y1738" s="146"/>
      <c r="Z1738" s="146"/>
      <c r="AA1738" s="146"/>
      <c r="AB1738" s="146"/>
      <c r="AC1738" s="146"/>
      <c r="AD1738" s="146"/>
      <c r="AE1738" s="42"/>
      <c r="AF1738" s="146"/>
      <c r="AG1738" s="114"/>
      <c r="AH1738" s="145"/>
    </row>
  </sheetData>
  <autoFilter ref="A1:CA999" xr:uid="{00000000-0009-0000-0000-000004000000}">
    <filterColumn colId="0">
      <filters>
        <filter val="سامان داروی هشتم"/>
      </filters>
    </filterColumn>
    <filterColumn colId="4">
      <filters>
        <filter val="4"/>
      </filters>
    </filterColumn>
    <filterColumn colId="5">
      <filters>
        <filter val="99"/>
      </filters>
    </filterColumn>
  </autoFilter>
  <mergeCells count="5">
    <mergeCell ref="A2:C2"/>
    <mergeCell ref="E2:J2"/>
    <mergeCell ref="L2:N2"/>
    <mergeCell ref="P2:R2"/>
    <mergeCell ref="T2:AD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>
    <tabColor rgb="FF00B0F0"/>
  </sheetPr>
  <dimension ref="A1:CA1737"/>
  <sheetViews>
    <sheetView rightToLeft="1" zoomScale="40" zoomScaleNormal="40" workbookViewId="0">
      <pane xSplit="1" topLeftCell="M1" activePane="topRight" state="frozen"/>
      <selection pane="topRight" activeCell="S1006" sqref="S1006"/>
    </sheetView>
  </sheetViews>
  <sheetFormatPr defaultColWidth="9" defaultRowHeight="34.9" customHeight="1"/>
  <cols>
    <col min="1" max="1" width="66.140625" style="31" customWidth="1"/>
    <col min="2" max="2" width="57.42578125" style="31" customWidth="1"/>
    <col min="3" max="3" width="21.140625" style="32" customWidth="1"/>
    <col min="4" max="4" width="6.7109375" style="28" customWidth="1"/>
    <col min="5" max="6" width="12.7109375" style="82" customWidth="1"/>
    <col min="7" max="7" width="12.7109375" style="33" customWidth="1"/>
    <col min="8" max="8" width="22.7109375" style="33" customWidth="1"/>
    <col min="9" max="9" width="21.7109375" style="33" customWidth="1"/>
    <col min="10" max="10" width="20.5703125" style="32" customWidth="1"/>
    <col min="11" max="11" width="6.42578125" style="43" customWidth="1"/>
    <col min="12" max="12" width="27.7109375" style="44" customWidth="1"/>
    <col min="13" max="13" width="65.28515625" style="29" customWidth="1"/>
    <col min="14" max="14" width="66.28515625" style="156" bestFit="1" customWidth="1"/>
    <col min="15" max="15" width="7" style="28" customWidth="1"/>
    <col min="16" max="16" width="21.42578125" style="242" customWidth="1"/>
    <col min="17" max="17" width="19.5703125" style="243" customWidth="1"/>
    <col min="18" max="18" width="25.140625" style="244" customWidth="1"/>
    <col min="19" max="19" width="25.42578125" style="244" customWidth="1"/>
    <col min="20" max="20" width="16.42578125" style="232" customWidth="1"/>
    <col min="21" max="21" width="5.85546875" style="28" customWidth="1"/>
    <col min="22" max="23" width="21" style="49" customWidth="1"/>
    <col min="24" max="24" width="20.42578125" style="49" customWidth="1"/>
    <col min="25" max="25" width="24.28515625" style="49" customWidth="1"/>
    <col min="26" max="26" width="31.42578125" style="49" customWidth="1"/>
    <col min="27" max="27" width="18.28515625" style="49" customWidth="1"/>
    <col min="28" max="28" width="27.7109375" style="49" customWidth="1"/>
    <col min="29" max="29" width="25.42578125" style="49" customWidth="1"/>
    <col min="30" max="30" width="27.42578125" style="49" customWidth="1"/>
    <col min="31" max="31" width="21.28515625" style="49" customWidth="1"/>
    <col min="32" max="32" width="20.42578125" style="49" customWidth="1"/>
    <col min="33" max="33" width="23.28515625" style="49" customWidth="1"/>
    <col min="34" max="34" width="6" style="42" customWidth="1"/>
    <col min="35" max="35" width="30.42578125" style="49" customWidth="1"/>
    <col min="36" max="36" width="9" style="184" customWidth="1"/>
    <col min="37" max="37" width="9" style="144"/>
    <col min="38" max="75" width="9" style="40"/>
    <col min="76" max="79" width="9" style="39"/>
    <col min="80" max="16384" width="9" style="30"/>
  </cols>
  <sheetData>
    <row r="1" spans="1:35" ht="83.25" customHeight="1" thickBot="1">
      <c r="A1" s="131" t="s">
        <v>284</v>
      </c>
      <c r="B1" s="132" t="s">
        <v>285</v>
      </c>
      <c r="C1" s="133" t="s">
        <v>152</v>
      </c>
      <c r="D1" s="134"/>
      <c r="E1" s="157" t="s">
        <v>1</v>
      </c>
      <c r="F1" s="135" t="s">
        <v>2</v>
      </c>
      <c r="G1" s="136" t="s">
        <v>3</v>
      </c>
      <c r="H1" s="136" t="s">
        <v>6</v>
      </c>
      <c r="I1" s="136" t="s">
        <v>7</v>
      </c>
      <c r="J1" s="133" t="s">
        <v>145</v>
      </c>
      <c r="K1" s="137"/>
      <c r="L1" s="138" t="s">
        <v>286</v>
      </c>
      <c r="M1" s="138" t="s">
        <v>287</v>
      </c>
      <c r="N1" s="133" t="s">
        <v>288</v>
      </c>
      <c r="O1" s="127"/>
      <c r="P1" s="238" t="s">
        <v>154</v>
      </c>
      <c r="Q1" s="239" t="s">
        <v>155</v>
      </c>
      <c r="R1" s="233" t="s">
        <v>43</v>
      </c>
      <c r="S1" s="233" t="s">
        <v>178</v>
      </c>
      <c r="T1" s="226" t="s">
        <v>180</v>
      </c>
      <c r="U1" s="127"/>
      <c r="V1" s="140" t="s">
        <v>44</v>
      </c>
      <c r="W1" s="140" t="s">
        <v>12</v>
      </c>
      <c r="X1" s="141" t="s">
        <v>172</v>
      </c>
      <c r="Y1" s="141" t="s">
        <v>174</v>
      </c>
      <c r="Z1" s="141" t="s">
        <v>150</v>
      </c>
      <c r="AA1" s="141" t="s">
        <v>18</v>
      </c>
      <c r="AB1" s="141" t="s">
        <v>17</v>
      </c>
      <c r="AC1" s="141" t="s">
        <v>19</v>
      </c>
      <c r="AD1" s="141" t="s">
        <v>179</v>
      </c>
      <c r="AE1" s="141" t="s">
        <v>21</v>
      </c>
      <c r="AF1" s="141" t="s">
        <v>47</v>
      </c>
      <c r="AG1" s="142" t="s">
        <v>49</v>
      </c>
      <c r="AH1" s="128"/>
      <c r="AI1" s="182" t="s">
        <v>289</v>
      </c>
    </row>
    <row r="2" spans="1:35" ht="53.25" hidden="1" customHeight="1">
      <c r="A2" s="526" t="s">
        <v>290</v>
      </c>
      <c r="B2" s="527"/>
      <c r="C2" s="528"/>
      <c r="D2" s="143"/>
      <c r="E2" s="529" t="s">
        <v>291</v>
      </c>
      <c r="F2" s="527"/>
      <c r="G2" s="527"/>
      <c r="H2" s="527"/>
      <c r="I2" s="527"/>
      <c r="J2" s="528"/>
      <c r="K2" s="41"/>
      <c r="L2" s="529" t="s">
        <v>292</v>
      </c>
      <c r="M2" s="527"/>
      <c r="N2" s="527"/>
      <c r="O2" s="129"/>
      <c r="P2" s="535" t="s">
        <v>293</v>
      </c>
      <c r="Q2" s="536"/>
      <c r="R2" s="536"/>
      <c r="S2" s="536"/>
      <c r="T2" s="537"/>
      <c r="U2" s="129"/>
      <c r="V2" s="538" t="s">
        <v>294</v>
      </c>
      <c r="W2" s="539"/>
      <c r="X2" s="539"/>
      <c r="Y2" s="539"/>
      <c r="Z2" s="539"/>
      <c r="AA2" s="539"/>
      <c r="AB2" s="539"/>
      <c r="AC2" s="539"/>
      <c r="AD2" s="539"/>
      <c r="AE2" s="539"/>
      <c r="AF2" s="539"/>
      <c r="AG2" s="540"/>
      <c r="AH2" s="130"/>
      <c r="AI2" s="181"/>
    </row>
    <row r="3" spans="1:35" ht="34.9" hidden="1" customHeight="1">
      <c r="A3" s="171" t="s">
        <v>204</v>
      </c>
      <c r="B3" s="47">
        <f>IFERROR(INDEX('اطلاعات انشعابات شرکتها'!A:BB,MATCH(A3,'اطلاعات انشعابات شرکتها'!A:A,0),MATCH(B$1,'اطلاعات انشعابات شرکتها'!$1:$1,0)),0)</f>
        <v>101</v>
      </c>
      <c r="C3" s="48">
        <f>IFERROR(INDEX('اطلاعات انشعابات شرکتها'!A:BB,MATCH(A3,'اطلاعات انشعابات شرکتها'!A:A,0),MATCH(C$1,'اطلاعات انشعابات شرکتها'!$1:$1,0)),0)</f>
        <v>0</v>
      </c>
      <c r="D3" s="45"/>
      <c r="E3" s="171">
        <v>4</v>
      </c>
      <c r="F3" s="170">
        <v>98</v>
      </c>
      <c r="G3" s="47" t="str">
        <f>F3&amp;"/"&amp;E3</f>
        <v>98/4</v>
      </c>
      <c r="H3" s="47" t="str">
        <f>IFERROR(INDEX('اطلاعات دوره'!A:Z,MATCH(G3,'اطلاعات دوره'!C:C,0),MATCH(H$1,'اطلاعات دوره'!$1:$1,0)),0)</f>
        <v>98/10/01</v>
      </c>
      <c r="I3" s="47" t="str">
        <f>IFERROR(INDEX('اطلاعات دوره'!A:Z,MATCH(G3,'اطلاعات دوره'!C:C,0),MATCH(I$1,'اطلاعات دوره'!$1:$1,0)),0)</f>
        <v>98/12/29</v>
      </c>
      <c r="J3" s="48">
        <f>IFERROR(INDEX('اطلاعات دوره'!A:Z,MATCH(G3,'اطلاعات دوره'!C:C,0),MATCH(J$1,'اطلاعات دوره'!$1:$1,0)),0)</f>
        <v>89</v>
      </c>
      <c r="K3" s="46"/>
      <c r="L3" s="158" t="str">
        <f>IFERROR(INDEX('اطلاعات دوره'!A:Z,MATCH(G3,'اطلاعات دوره'!C:C,0)-1,MATCH("عنوان",'اطلاعات دوره'!$1:$1,0)),"---")</f>
        <v>98/3</v>
      </c>
      <c r="M3" s="47" t="str">
        <f>A3&amp;"-"&amp;L3</f>
        <v>احیا درمان-98/3</v>
      </c>
      <c r="N3" s="48" t="str">
        <f>A3&amp;"-"&amp;G3</f>
        <v>احیا درمان-98/4</v>
      </c>
      <c r="O3" s="45"/>
      <c r="P3" s="240">
        <f>IFERROR(INDEX('قرائت کنتور'!A:AZ,MATCH(A3&amp;"-"&amp;"آب",'قرائت کنتور'!B:B,0),MATCH(L3,'قرائت کنتور'!$1:$1,0)),0)</f>
        <v>382</v>
      </c>
      <c r="Q3" s="241">
        <f>IFERROR(INDEX('قرائت کنتور'!A:AZ,MATCH(A3&amp;"-"&amp;"آب",'قرائت کنتور'!B:B,0),MATCH(G3,'قرائت کنتور'!$1:$1,0)),0)</f>
        <v>558</v>
      </c>
      <c r="R3" s="241">
        <f>IFERROR(Q3-P3,"---")</f>
        <v>176</v>
      </c>
      <c r="S3" s="241" t="str">
        <f>IFERROR(INDEX('اطلاعات انشعابات شرکتها'!A:AB,MATCH(A3,'اطلاعات انشعابات شرکتها'!A:A,0),MATCH(S$1,'اطلاعات انشعابات شرکتها'!$1:$1,0)),"---")</f>
        <v>25</v>
      </c>
      <c r="T3" s="227">
        <f>IFERROR(IF((R3-(J3*S3/30))&gt;0,(R3-(J3*S3/30)),0),"---")</f>
        <v>101.83333333333333</v>
      </c>
      <c r="U3" s="45"/>
      <c r="V3" s="155">
        <f>IFERROR(INDEX('تعرفه ها'!A:Z,MATCH("بهای هر متر مکعب آب مصرفی",'تعرفه ها'!$B:$B,0),MATCH(F3,'تعرفه ها'!$2:$2,0)),"---")</f>
        <v>14300</v>
      </c>
      <c r="W3" s="50">
        <f>IFERROR(ROUND(R3*V3,0),"---")</f>
        <v>2516800</v>
      </c>
      <c r="X3" s="50">
        <f>IFERROR(ROUND(R3*INDEX('تعرفه ها'!A:Z,MATCH("عوارض آب به ازاء هر متر مکعب",'تعرفه ها'!$B:$B,0),MATCH(F3,'تعرفه ها'!$2:$2,0)),0),"---")</f>
        <v>26400</v>
      </c>
      <c r="Y3" s="50">
        <f>IFERROR(ROUND(T3*INDEX('تعرفه ها'!A:Z,MATCH("جریمه مازاد مصرف آب به ازاء هر متر مکعب",'تعرفه ها'!$B:$B,0),MATCH(F3,'تعرفه ها'!$2:$2,0)),0),"---")</f>
        <v>516804</v>
      </c>
      <c r="Z3" s="50">
        <f>IFERROR(ROUND(((W3+X3+Y3)*INDEX('تعرفه ها'!A:Z,MATCH("هزینه نگهداری و تعمیرات شبکه آب",'تعرفه ها'!$B:$B,0),MATCH(F3,'تعرفه ها'!$2:$2,0))/100),0),"---")</f>
        <v>306000</v>
      </c>
      <c r="AA3" s="50">
        <f>IFERROR(IF(INDEX('اطلاعات دوره'!A:Z,MATCH(G3,'اطلاعات دوره'!C:C,0),MATCH("آب",'اطلاعات دوره'!$1:$1,0))="دارد",ROUND((W3+X3+Y3)*INDEX('تعرفه ها'!A:Z,MATCH("پیک فصلی آب",'تعرفه ها'!$B:$B,0),MATCH(F3,'تعرفه ها'!$2:$2,0))/100,0),0),"---")</f>
        <v>0</v>
      </c>
      <c r="AB3" s="50">
        <f>IFERROR(ROUND(SUM(W3+X3+Y3+Z3+AA3)*INDEX('تعرفه ها'!A:Z,MATCH("مالیات آب",'تعرفه ها'!$B:$B,0),MATCH(F3,'تعرفه ها'!$2:$2,0))/100,0),"---")</f>
        <v>0</v>
      </c>
      <c r="AC3" s="50">
        <f>IFERROR((W3+X3+Y3+Z3+AA3+AB3),"---")</f>
        <v>3366004</v>
      </c>
      <c r="AD3" s="50">
        <v>3361000</v>
      </c>
      <c r="AE3" s="50">
        <f>IFERROR(AC3+AD3,"---")</f>
        <v>6727004</v>
      </c>
      <c r="AF3" s="50">
        <f>IFERROR(INT(RIGHT(AE3,3)),"---")</f>
        <v>4</v>
      </c>
      <c r="AG3" s="153">
        <f>IFERROR(AE3-AF3,"---")</f>
        <v>6727000</v>
      </c>
      <c r="AI3" s="183" t="str">
        <f>IFERROR(IF(INDEX(پرداخت!A:AZ,MATCH(A3&amp;" - "&amp;"آب",پرداخت!$B:$B,0),MATCH(G3,پرداخت!$1:$1,0))="نشده","نشده","شده"),"---")</f>
        <v>نشده</v>
      </c>
    </row>
    <row r="4" spans="1:35" ht="34.9" hidden="1" customHeight="1">
      <c r="A4" s="171" t="s">
        <v>206</v>
      </c>
      <c r="B4" s="47">
        <f>IFERROR(INDEX('اطلاعات انشعابات شرکتها'!A:BB,MATCH(A4,'اطلاعات انشعابات شرکتها'!A:A,0),MATCH(B$1,'اطلاعات انشعابات شرکتها'!$1:$1,0)),0)</f>
        <v>102</v>
      </c>
      <c r="C4" s="48">
        <f>IFERROR(INDEX('اطلاعات انشعابات شرکتها'!A:BB,MATCH(A4,'اطلاعات انشعابات شرکتها'!A:A,0),MATCH(C$1,'اطلاعات انشعابات شرکتها'!$1:$1,0)),0)</f>
        <v>0</v>
      </c>
      <c r="D4" s="45"/>
      <c r="E4" s="171">
        <v>4</v>
      </c>
      <c r="F4" s="170">
        <v>98</v>
      </c>
      <c r="G4" s="47" t="str">
        <f t="shared" ref="G4:G66" si="0">F4&amp;"/"&amp;E4</f>
        <v>98/4</v>
      </c>
      <c r="H4" s="47" t="str">
        <f>IFERROR(INDEX('اطلاعات دوره'!A:Z,MATCH(G4,'اطلاعات دوره'!C:C,0),MATCH(H$1,'اطلاعات دوره'!$1:$1,0)),0)</f>
        <v>98/10/01</v>
      </c>
      <c r="I4" s="47" t="str">
        <f>IFERROR(INDEX('اطلاعات دوره'!A:Z,MATCH(G4,'اطلاعات دوره'!C:C,0),MATCH(I$1,'اطلاعات دوره'!$1:$1,0)),0)</f>
        <v>98/12/29</v>
      </c>
      <c r="J4" s="48">
        <f>IFERROR(INDEX('اطلاعات دوره'!A:Z,MATCH(G4,'اطلاعات دوره'!C:C,0),MATCH(J$1,'اطلاعات دوره'!$1:$1,0)),0)</f>
        <v>89</v>
      </c>
      <c r="K4" s="46"/>
      <c r="L4" s="158" t="str">
        <f>IFERROR(INDEX('اطلاعات دوره'!A:Z,MATCH(G4,'اطلاعات دوره'!C:C,0)-1,MATCH("عنوان",'اطلاعات دوره'!$1:$1,0)),"---")</f>
        <v>98/3</v>
      </c>
      <c r="M4" s="47" t="str">
        <f t="shared" ref="M4:M66" si="1">A4&amp;"-"&amp;L4</f>
        <v>ارسک یکتا تجهیز-98/3</v>
      </c>
      <c r="N4" s="48" t="str">
        <f t="shared" ref="N4:N66" si="2">A4&amp;"-"&amp;G4</f>
        <v>ارسک یکتا تجهیز-98/4</v>
      </c>
      <c r="O4" s="45"/>
      <c r="P4" s="240">
        <f>IFERROR(INDEX('قرائت کنتور'!A:AZ,MATCH(A4&amp;"-"&amp;"آب",'قرائت کنتور'!B:B,0),MATCH(L4,'قرائت کنتور'!$1:$1,0)),0)</f>
        <v>102</v>
      </c>
      <c r="Q4" s="241">
        <f>IFERROR(INDEX('قرائت کنتور'!A:AZ,MATCH(A4&amp;"-"&amp;"آب",'قرائت کنتور'!B:B,0),MATCH(G4,'قرائت کنتور'!$1:$1,0)),0)</f>
        <v>174</v>
      </c>
      <c r="R4" s="241">
        <f t="shared" ref="R4:R66" si="3">IFERROR(Q4-P4,"---")</f>
        <v>72</v>
      </c>
      <c r="S4" s="241" t="str">
        <f>IFERROR(INDEX('اطلاعات انشعابات شرکتها'!A:AB,MATCH(A4,'اطلاعات انشعابات شرکتها'!A:A,0),MATCH(S$1,'اطلاعات انشعابات شرکتها'!$1:$1,0)),"---")</f>
        <v>25</v>
      </c>
      <c r="T4" s="227">
        <f t="shared" ref="T4:T66" si="4">IFERROR(IF((R4-(J4*S4/30))&gt;0,(R4-(J4*S4/30)),0),"---")</f>
        <v>0</v>
      </c>
      <c r="U4" s="45"/>
      <c r="V4" s="155">
        <f>IFERROR(INDEX('تعرفه ها'!A:Z,MATCH("بهای هر متر مکعب آب مصرفی",'تعرفه ها'!$B:$B,0),MATCH(F4,'تعرفه ها'!$2:$2,0)),"---")</f>
        <v>14300</v>
      </c>
      <c r="W4" s="50">
        <f t="shared" ref="W4:W66" si="5">IFERROR(ROUND(R4*V4,0),"---")</f>
        <v>1029600</v>
      </c>
      <c r="X4" s="50">
        <f>IFERROR(ROUND(R4*INDEX('تعرفه ها'!A:Z,MATCH("عوارض آب به ازاء هر متر مکعب",'تعرفه ها'!$B:$B,0),MATCH(F4,'تعرفه ها'!$2:$2,0)),0),"---")</f>
        <v>10800</v>
      </c>
      <c r="Y4" s="50">
        <f>IFERROR(ROUND(T4*INDEX('تعرفه ها'!A:Z,MATCH("جریمه مازاد مصرف آب به ازاء هر متر مکعب",'تعرفه ها'!$B:$B,0),MATCH(F4,'تعرفه ها'!$2:$2,0)),0),"---")</f>
        <v>0</v>
      </c>
      <c r="Z4" s="50">
        <f>IFERROR(ROUND(((W4+X4+Y4)*INDEX('تعرفه ها'!A:Z,MATCH("هزینه نگهداری و تعمیرات شبکه آب",'تعرفه ها'!$B:$B,0),MATCH(F4,'تعرفه ها'!$2:$2,0))/100),0),"---")</f>
        <v>104040</v>
      </c>
      <c r="AA4" s="50">
        <f>IFERROR(IF(INDEX('اطلاعات دوره'!A:Z,MATCH(G4,'اطلاعات دوره'!C:C,0),MATCH("آب",'اطلاعات دوره'!$1:$1,0))="دارد",ROUND((W4+X4+Y4)*INDEX('تعرفه ها'!A:Z,MATCH("پیک فصلی آب",'تعرفه ها'!$B:$B,0),MATCH(F4,'تعرفه ها'!$2:$2,0))/100,0),0),"---")</f>
        <v>0</v>
      </c>
      <c r="AB4" s="50">
        <f>IFERROR(ROUND(SUM(W4+X4+Y4+Z4+AA4)*INDEX('تعرفه ها'!A:Z,MATCH("مالیات آب",'تعرفه ها'!$B:$B,0),MATCH(F4,'تعرفه ها'!$2:$2,0))/100,0),"---")</f>
        <v>0</v>
      </c>
      <c r="AC4" s="50">
        <f t="shared" ref="AC4:AC66" si="6">IFERROR((W4+X4+Y4+Z4+AA4+AB4),"---")</f>
        <v>1144440</v>
      </c>
      <c r="AD4" s="50">
        <v>-878525</v>
      </c>
      <c r="AE4" s="50">
        <f t="shared" ref="AE4:AE66" si="7">IFERROR(AC4+AD4,"---")</f>
        <v>265915</v>
      </c>
      <c r="AF4" s="50">
        <f t="shared" ref="AF4:AF66" si="8">IFERROR(INT(RIGHT(AE4,3)),"---")</f>
        <v>915</v>
      </c>
      <c r="AG4" s="153">
        <f t="shared" ref="AG4:AG66" si="9">IFERROR(AE4-AF4,"---")</f>
        <v>265000</v>
      </c>
      <c r="AI4" s="183" t="str">
        <f>IFERROR(IF(INDEX(پرداخت!A:AZ,MATCH(A4&amp;" - "&amp;"آب",پرداخت!$B:$B,0),MATCH(G4,پرداخت!$1:$1,0))="نشده","نشده","شده"),"---")</f>
        <v>نشده</v>
      </c>
    </row>
    <row r="5" spans="1:35" ht="38.450000000000003" hidden="1" customHeight="1">
      <c r="A5" s="171" t="s">
        <v>208</v>
      </c>
      <c r="B5" s="47">
        <f>IFERROR(INDEX('اطلاعات انشعابات شرکتها'!A:BB,MATCH(A5,'اطلاعات انشعابات شرکتها'!A:A,0),MATCH(B$1,'اطلاعات انشعابات شرکتها'!$1:$1,0)),0)</f>
        <v>104</v>
      </c>
      <c r="C5" s="48">
        <f>IFERROR(INDEX('اطلاعات انشعابات شرکتها'!A:BB,MATCH(A5,'اطلاعات انشعابات شرکتها'!A:A,0),MATCH(C$1,'اطلاعات انشعابات شرکتها'!$1:$1,0)),0)</f>
        <v>0</v>
      </c>
      <c r="D5" s="45"/>
      <c r="E5" s="171">
        <v>4</v>
      </c>
      <c r="F5" s="170">
        <v>98</v>
      </c>
      <c r="G5" s="47" t="str">
        <f t="shared" si="0"/>
        <v>98/4</v>
      </c>
      <c r="H5" s="47" t="str">
        <f>IFERROR(INDEX('اطلاعات دوره'!A:Z,MATCH(G5,'اطلاعات دوره'!C:C,0),MATCH(H$1,'اطلاعات دوره'!$1:$1,0)),0)</f>
        <v>98/10/01</v>
      </c>
      <c r="I5" s="47" t="str">
        <f>IFERROR(INDEX('اطلاعات دوره'!A:Z,MATCH(G5,'اطلاعات دوره'!C:C,0),MATCH(I$1,'اطلاعات دوره'!$1:$1,0)),0)</f>
        <v>98/12/29</v>
      </c>
      <c r="J5" s="48">
        <f>IFERROR(INDEX('اطلاعات دوره'!A:Z,MATCH(G5,'اطلاعات دوره'!C:C,0),MATCH(J$1,'اطلاعات دوره'!$1:$1,0)),0)</f>
        <v>89</v>
      </c>
      <c r="K5" s="46"/>
      <c r="L5" s="158" t="str">
        <f>IFERROR(INDEX('اطلاعات دوره'!A:Z,MATCH(G5,'اطلاعات دوره'!C:C,0)-1,MATCH("عنوان",'اطلاعات دوره'!$1:$1,0)),"---")</f>
        <v>98/3</v>
      </c>
      <c r="M5" s="47" t="str">
        <f t="shared" si="1"/>
        <v>الکترومد پرشین توس-98/3</v>
      </c>
      <c r="N5" s="48" t="str">
        <f t="shared" si="2"/>
        <v>الکترومد پرشین توس-98/4</v>
      </c>
      <c r="O5" s="45"/>
      <c r="P5" s="240">
        <f>IFERROR(INDEX('قرائت کنتور'!A:AZ,MATCH(A5&amp;"-"&amp;"آب",'قرائت کنتور'!B:B,0),MATCH(L5,'قرائت کنتور'!$1:$1,0)),0)</f>
        <v>697</v>
      </c>
      <c r="Q5" s="241">
        <f>IFERROR(INDEX('قرائت کنتور'!A:AZ,MATCH(A5&amp;"-"&amp;"آب",'قرائت کنتور'!B:B,0),MATCH(G5,'قرائت کنتور'!$1:$1,0)),0)</f>
        <v>725</v>
      </c>
      <c r="R5" s="241">
        <f t="shared" si="3"/>
        <v>28</v>
      </c>
      <c r="S5" s="241" t="str">
        <f>IFERROR(INDEX('اطلاعات انشعابات شرکتها'!A:AB,MATCH(A5,'اطلاعات انشعابات شرکتها'!A:A,0),MATCH(S$1,'اطلاعات انشعابات شرکتها'!$1:$1,0)),"---")</f>
        <v>25</v>
      </c>
      <c r="T5" s="227">
        <f t="shared" si="4"/>
        <v>0</v>
      </c>
      <c r="U5" s="45"/>
      <c r="V5" s="155">
        <f>IFERROR(INDEX('تعرفه ها'!A:Z,MATCH("بهای هر متر مکعب آب مصرفی",'تعرفه ها'!$B:$B,0),MATCH(F5,'تعرفه ها'!$2:$2,0)),"---")</f>
        <v>14300</v>
      </c>
      <c r="W5" s="50">
        <f t="shared" si="5"/>
        <v>400400</v>
      </c>
      <c r="X5" s="50">
        <f>IFERROR(ROUND(R5*INDEX('تعرفه ها'!A:Z,MATCH("عوارض آب به ازاء هر متر مکعب",'تعرفه ها'!$B:$B,0),MATCH(F5,'تعرفه ها'!$2:$2,0)),0),"---")</f>
        <v>4200</v>
      </c>
      <c r="Y5" s="50">
        <f>IFERROR(ROUND(T5*INDEX('تعرفه ها'!A:Z,MATCH("جریمه مازاد مصرف آب به ازاء هر متر مکعب",'تعرفه ها'!$B:$B,0),MATCH(F5,'تعرفه ها'!$2:$2,0)),0),"---")</f>
        <v>0</v>
      </c>
      <c r="Z5" s="50">
        <f>IFERROR(ROUND(((W5+X5+Y5)*INDEX('تعرفه ها'!A:Z,MATCH("هزینه نگهداری و تعمیرات شبکه آب",'تعرفه ها'!$B:$B,0),MATCH(F5,'تعرفه ها'!$2:$2,0))/100),0),"---")</f>
        <v>40460</v>
      </c>
      <c r="AA5" s="50">
        <f>IFERROR(IF(INDEX('اطلاعات دوره'!A:Z,MATCH(G5,'اطلاعات دوره'!C:C,0),MATCH("آب",'اطلاعات دوره'!$1:$1,0))="دارد",ROUND((W5+X5+Y5)*INDEX('تعرفه ها'!A:Z,MATCH("پیک فصلی آب",'تعرفه ها'!$B:$B,0),MATCH(F5,'تعرفه ها'!$2:$2,0))/100,0),0),"---")</f>
        <v>0</v>
      </c>
      <c r="AB5" s="50">
        <f>IFERROR(ROUND(SUM(W5+X5+Y5+Z5+AA5)*INDEX('تعرفه ها'!A:Z,MATCH("مالیات آب",'تعرفه ها'!$B:$B,0),MATCH(F5,'تعرفه ها'!$2:$2,0))/100,0),"---")</f>
        <v>0</v>
      </c>
      <c r="AC5" s="50">
        <f t="shared" si="6"/>
        <v>445060</v>
      </c>
      <c r="AD5" s="50">
        <v>0</v>
      </c>
      <c r="AE5" s="50">
        <f t="shared" si="7"/>
        <v>445060</v>
      </c>
      <c r="AF5" s="50">
        <f t="shared" si="8"/>
        <v>60</v>
      </c>
      <c r="AG5" s="153">
        <f t="shared" si="9"/>
        <v>445000</v>
      </c>
      <c r="AI5" s="183" t="str">
        <f>IFERROR(IF(INDEX(پرداخت!A:AZ,MATCH(A5&amp;" - "&amp;"آب",پرداخت!$B:$B,0),MATCH(G5,پرداخت!$1:$1,0))="نشده","نشده","شده"),"---")</f>
        <v>نشده</v>
      </c>
    </row>
    <row r="6" spans="1:35" ht="34.5" hidden="1" customHeight="1">
      <c r="A6" s="171" t="s">
        <v>210</v>
      </c>
      <c r="B6" s="47">
        <f>IFERROR(INDEX('اطلاعات انشعابات شرکتها'!A:BB,MATCH(A6,'اطلاعات انشعابات شرکتها'!A:A,0),MATCH(B$1,'اطلاعات انشعابات شرکتها'!$1:$1,0)),0)</f>
        <v>105</v>
      </c>
      <c r="C6" s="48">
        <f>IFERROR(INDEX('اطلاعات انشعابات شرکتها'!A:BB,MATCH(A6,'اطلاعات انشعابات شرکتها'!A:A,0),MATCH(C$1,'اطلاعات انشعابات شرکتها'!$1:$1,0)),0)</f>
        <v>0</v>
      </c>
      <c r="D6" s="45"/>
      <c r="E6" s="171">
        <v>4</v>
      </c>
      <c r="F6" s="170">
        <v>98</v>
      </c>
      <c r="G6" s="47" t="str">
        <f t="shared" si="0"/>
        <v>98/4</v>
      </c>
      <c r="H6" s="47" t="str">
        <f>IFERROR(INDEX('اطلاعات دوره'!A:Z,MATCH(G6,'اطلاعات دوره'!C:C,0),MATCH(H$1,'اطلاعات دوره'!$1:$1,0)),0)</f>
        <v>98/10/01</v>
      </c>
      <c r="I6" s="47" t="str">
        <f>IFERROR(INDEX('اطلاعات دوره'!A:Z,MATCH(G6,'اطلاعات دوره'!C:C,0),MATCH(I$1,'اطلاعات دوره'!$1:$1,0)),0)</f>
        <v>98/12/29</v>
      </c>
      <c r="J6" s="48">
        <f>IFERROR(INDEX('اطلاعات دوره'!A:Z,MATCH(G6,'اطلاعات دوره'!C:C,0),MATCH(J$1,'اطلاعات دوره'!$1:$1,0)),0)</f>
        <v>89</v>
      </c>
      <c r="K6" s="46"/>
      <c r="L6" s="158" t="str">
        <f>IFERROR(INDEX('اطلاعات دوره'!A:Z,MATCH(G6,'اطلاعات دوره'!C:C,0)-1,MATCH("عنوان",'اطلاعات دوره'!$1:$1,0)),"---")</f>
        <v>98/3</v>
      </c>
      <c r="M6" s="47" t="str">
        <f t="shared" si="1"/>
        <v>ایمن موج توس-98/3</v>
      </c>
      <c r="N6" s="48" t="str">
        <f t="shared" si="2"/>
        <v>ایمن موج توس-98/4</v>
      </c>
      <c r="O6" s="45"/>
      <c r="P6" s="240">
        <f>IFERROR(INDEX('قرائت کنتور'!A:AZ,MATCH(A6&amp;"-"&amp;"آب",'قرائت کنتور'!B:B,0),MATCH(L6,'قرائت کنتور'!$1:$1,0)),0)</f>
        <v>85</v>
      </c>
      <c r="Q6" s="241">
        <f>IFERROR(INDEX('قرائت کنتور'!A:AZ,MATCH(A6&amp;"-"&amp;"آب",'قرائت کنتور'!B:B,0),MATCH(G6,'قرائت کنتور'!$1:$1,0)),0)</f>
        <v>90</v>
      </c>
      <c r="R6" s="241">
        <f t="shared" si="3"/>
        <v>5</v>
      </c>
      <c r="S6" s="241" t="str">
        <f>IFERROR(INDEX('اطلاعات انشعابات شرکتها'!A:AB,MATCH(A6,'اطلاعات انشعابات شرکتها'!A:A,0),MATCH(S$1,'اطلاعات انشعابات شرکتها'!$1:$1,0)),"---")</f>
        <v>25</v>
      </c>
      <c r="T6" s="227">
        <f t="shared" si="4"/>
        <v>0</v>
      </c>
      <c r="U6" s="45"/>
      <c r="V6" s="155">
        <f>IFERROR(INDEX('تعرفه ها'!A:Z,MATCH("بهای هر متر مکعب آب مصرفی",'تعرفه ها'!$B:$B,0),MATCH(F6,'تعرفه ها'!$2:$2,0)),"---")</f>
        <v>14300</v>
      </c>
      <c r="W6" s="50">
        <f t="shared" si="5"/>
        <v>71500</v>
      </c>
      <c r="X6" s="50">
        <f>IFERROR(ROUND(R6*INDEX('تعرفه ها'!A:Z,MATCH("عوارض آب به ازاء هر متر مکعب",'تعرفه ها'!$B:$B,0),MATCH(F6,'تعرفه ها'!$2:$2,0)),0),"---")</f>
        <v>750</v>
      </c>
      <c r="Y6" s="50">
        <f>IFERROR(ROUND(T6*INDEX('تعرفه ها'!A:Z,MATCH("جریمه مازاد مصرف آب به ازاء هر متر مکعب",'تعرفه ها'!$B:$B,0),MATCH(F6,'تعرفه ها'!$2:$2,0)),0),"---")</f>
        <v>0</v>
      </c>
      <c r="Z6" s="50">
        <f>IFERROR(ROUND(((W6+X6+Y6)*INDEX('تعرفه ها'!A:Z,MATCH("هزینه نگهداری و تعمیرات شبکه آب",'تعرفه ها'!$B:$B,0),MATCH(F6,'تعرفه ها'!$2:$2,0))/100),0),"---")</f>
        <v>7225</v>
      </c>
      <c r="AA6" s="50">
        <f>IFERROR(IF(INDEX('اطلاعات دوره'!A:Z,MATCH(G6,'اطلاعات دوره'!C:C,0),MATCH("آب",'اطلاعات دوره'!$1:$1,0))="دارد",ROUND((W6+X6+Y6)*INDEX('تعرفه ها'!A:Z,MATCH("پیک فصلی آب",'تعرفه ها'!$B:$B,0),MATCH(F6,'تعرفه ها'!$2:$2,0))/100,0),0),"---")</f>
        <v>0</v>
      </c>
      <c r="AB6" s="50">
        <f>IFERROR(ROUND(SUM(W6+X6+Y6+Z6+AA6)*INDEX('تعرفه ها'!A:Z,MATCH("مالیات آب",'تعرفه ها'!$B:$B,0),MATCH(F6,'تعرفه ها'!$2:$2,0))/100,0),"---")</f>
        <v>0</v>
      </c>
      <c r="AC6" s="50">
        <f t="shared" si="6"/>
        <v>79475</v>
      </c>
      <c r="AD6" s="50">
        <v>95000</v>
      </c>
      <c r="AE6" s="50">
        <f t="shared" si="7"/>
        <v>174475</v>
      </c>
      <c r="AF6" s="50">
        <f t="shared" si="8"/>
        <v>475</v>
      </c>
      <c r="AG6" s="153">
        <f t="shared" si="9"/>
        <v>174000</v>
      </c>
      <c r="AI6" s="183" t="str">
        <f>IFERROR(IF(INDEX(پرداخت!A:AZ,MATCH(A6&amp;" - "&amp;"آب",پرداخت!$B:$B,0),MATCH(G6,پرداخت!$1:$1,0))="نشده","نشده","شده"),"---")</f>
        <v>شده</v>
      </c>
    </row>
    <row r="7" spans="1:35" ht="34.5" hidden="1" customHeight="1">
      <c r="A7" s="171" t="s">
        <v>214</v>
      </c>
      <c r="B7" s="47">
        <f>IFERROR(INDEX('اطلاعات انشعابات شرکتها'!A:BB,MATCH(A7,'اطلاعات انشعابات شرکتها'!A:A,0),MATCH(B$1,'اطلاعات انشعابات شرکتها'!$1:$1,0)),0)</f>
        <v>106</v>
      </c>
      <c r="C7" s="48">
        <f>IFERROR(INDEX('اطلاعات انشعابات شرکتها'!A:BB,MATCH(A7,'اطلاعات انشعابات شرکتها'!A:A,0),MATCH(C$1,'اطلاعات انشعابات شرکتها'!$1:$1,0)),0)</f>
        <v>0</v>
      </c>
      <c r="D7" s="45"/>
      <c r="E7" s="171">
        <v>4</v>
      </c>
      <c r="F7" s="170">
        <v>98</v>
      </c>
      <c r="G7" s="47" t="str">
        <f t="shared" si="0"/>
        <v>98/4</v>
      </c>
      <c r="H7" s="47" t="str">
        <f>IFERROR(INDEX('اطلاعات دوره'!A:Z,MATCH(G7,'اطلاعات دوره'!C:C,0),MATCH(H$1,'اطلاعات دوره'!$1:$1,0)),0)</f>
        <v>98/10/01</v>
      </c>
      <c r="I7" s="47" t="str">
        <f>IFERROR(INDEX('اطلاعات دوره'!A:Z,MATCH(G7,'اطلاعات دوره'!C:C,0),MATCH(I$1,'اطلاعات دوره'!$1:$1,0)),0)</f>
        <v>98/12/29</v>
      </c>
      <c r="J7" s="48">
        <f>IFERROR(INDEX('اطلاعات دوره'!A:Z,MATCH(G7,'اطلاعات دوره'!C:C,0),MATCH(J$1,'اطلاعات دوره'!$1:$1,0)),0)</f>
        <v>89</v>
      </c>
      <c r="K7" s="46"/>
      <c r="L7" s="158" t="str">
        <f>IFERROR(INDEX('اطلاعات دوره'!A:Z,MATCH(G7,'اطلاعات دوره'!C:C,0)-1,MATCH("عنوان",'اطلاعات دوره'!$1:$1,0)),"---")</f>
        <v>98/3</v>
      </c>
      <c r="M7" s="47" t="str">
        <f t="shared" si="1"/>
        <v>آداک صنعت (1)-98/3</v>
      </c>
      <c r="N7" s="48" t="str">
        <f t="shared" si="2"/>
        <v>آداک صنعت (1)-98/4</v>
      </c>
      <c r="O7" s="45"/>
      <c r="P7" s="240">
        <f>IFERROR(INDEX('قرائت کنتور'!A:AZ,MATCH(A7&amp;"-"&amp;"آب",'قرائت کنتور'!B:B,0),MATCH(L7,'قرائت کنتور'!$1:$1,0)),0)</f>
        <v>57</v>
      </c>
      <c r="Q7" s="241">
        <v>57</v>
      </c>
      <c r="R7" s="241">
        <v>28</v>
      </c>
      <c r="S7" s="241" t="str">
        <f>IFERROR(INDEX('اطلاعات انشعابات شرکتها'!A:AB,MATCH(A7,'اطلاعات انشعابات شرکتها'!A:A,0),MATCH(S$1,'اطلاعات انشعابات شرکتها'!$1:$1,0)),"---")</f>
        <v>25</v>
      </c>
      <c r="T7" s="227">
        <f t="shared" si="4"/>
        <v>0</v>
      </c>
      <c r="U7" s="45"/>
      <c r="V7" s="155">
        <f>IFERROR(INDEX('تعرفه ها'!A:Z,MATCH("بهای هر متر مکعب آب مصرفی",'تعرفه ها'!$B:$B,0),MATCH(F7,'تعرفه ها'!$2:$2,0)),"---")</f>
        <v>14300</v>
      </c>
      <c r="W7" s="50">
        <f t="shared" si="5"/>
        <v>400400</v>
      </c>
      <c r="X7" s="50">
        <f>IFERROR(ROUND(R7*INDEX('تعرفه ها'!A:Z,MATCH("عوارض آب به ازاء هر متر مکعب",'تعرفه ها'!$B:$B,0),MATCH(F7,'تعرفه ها'!$2:$2,0)),0),"---")</f>
        <v>4200</v>
      </c>
      <c r="Y7" s="50">
        <f>IFERROR(ROUND(T7*INDEX('تعرفه ها'!A:Z,MATCH("جریمه مازاد مصرف آب به ازاء هر متر مکعب",'تعرفه ها'!$B:$B,0),MATCH(F7,'تعرفه ها'!$2:$2,0)),0),"---")</f>
        <v>0</v>
      </c>
      <c r="Z7" s="50">
        <f>IFERROR(ROUND(((W7+X7+Y7)*INDEX('تعرفه ها'!A:Z,MATCH("هزینه نگهداری و تعمیرات شبکه آب",'تعرفه ها'!$B:$B,0),MATCH(F7,'تعرفه ها'!$2:$2,0))/100),0),"---")</f>
        <v>40460</v>
      </c>
      <c r="AA7" s="50">
        <f>IFERROR(IF(INDEX('اطلاعات دوره'!A:Z,MATCH(G7,'اطلاعات دوره'!C:C,0),MATCH("آب",'اطلاعات دوره'!$1:$1,0))="دارد",ROUND((W7+X7+Y7)*INDEX('تعرفه ها'!A:Z,MATCH("پیک فصلی آب",'تعرفه ها'!$B:$B,0),MATCH(F7,'تعرفه ها'!$2:$2,0))/100,0),0),"---")</f>
        <v>0</v>
      </c>
      <c r="AB7" s="50">
        <f>IFERROR(ROUND(SUM(W7+X7+Y7+Z7+AA7)*INDEX('تعرفه ها'!A:Z,MATCH("مالیات آب",'تعرفه ها'!$B:$B,0),MATCH(F7,'تعرفه ها'!$2:$2,0))/100,0),"---")</f>
        <v>0</v>
      </c>
      <c r="AC7" s="50">
        <f t="shared" si="6"/>
        <v>445060</v>
      </c>
      <c r="AD7" s="50">
        <v>2365000</v>
      </c>
      <c r="AE7" s="50">
        <f t="shared" si="7"/>
        <v>2810060</v>
      </c>
      <c r="AF7" s="50">
        <f t="shared" si="8"/>
        <v>60</v>
      </c>
      <c r="AG7" s="153">
        <f t="shared" si="9"/>
        <v>2810000</v>
      </c>
      <c r="AI7" s="183" t="str">
        <f>IFERROR(IF(INDEX(پرداخت!A:AZ,MATCH(A7&amp;" - "&amp;"آب",پرداخت!$B:$B,0),MATCH(G7,پرداخت!$1:$1,0))="نشده","نشده","شده"),"---")</f>
        <v>نشده</v>
      </c>
    </row>
    <row r="8" spans="1:35" ht="34.5" hidden="1" customHeight="1">
      <c r="A8" s="171" t="s">
        <v>216</v>
      </c>
      <c r="B8" s="47">
        <f>IFERROR(INDEX('اطلاعات انشعابات شرکتها'!A:BB,MATCH(A8,'اطلاعات انشعابات شرکتها'!A:A,0),MATCH(B$1,'اطلاعات انشعابات شرکتها'!$1:$1,0)),0)</f>
        <v>108</v>
      </c>
      <c r="C8" s="48">
        <f>IFERROR(INDEX('اطلاعات انشعابات شرکتها'!A:BB,MATCH(A8,'اطلاعات انشعابات شرکتها'!A:A,0),MATCH(C$1,'اطلاعات انشعابات شرکتها'!$1:$1,0)),0)</f>
        <v>0</v>
      </c>
      <c r="D8" s="45"/>
      <c r="E8" s="171">
        <v>4</v>
      </c>
      <c r="F8" s="170">
        <v>98</v>
      </c>
      <c r="G8" s="47" t="str">
        <f t="shared" si="0"/>
        <v>98/4</v>
      </c>
      <c r="H8" s="47" t="str">
        <f>IFERROR(INDEX('اطلاعات دوره'!A:Z,MATCH(G8,'اطلاعات دوره'!C:C,0),MATCH(H$1,'اطلاعات دوره'!$1:$1,0)),0)</f>
        <v>98/10/01</v>
      </c>
      <c r="I8" s="47" t="str">
        <f>IFERROR(INDEX('اطلاعات دوره'!A:Z,MATCH(G8,'اطلاعات دوره'!C:C,0),MATCH(I$1,'اطلاعات دوره'!$1:$1,0)),0)</f>
        <v>98/12/29</v>
      </c>
      <c r="J8" s="48">
        <f>IFERROR(INDEX('اطلاعات دوره'!A:Z,MATCH(G8,'اطلاعات دوره'!C:C,0),MATCH(J$1,'اطلاعات دوره'!$1:$1,0)),0)</f>
        <v>89</v>
      </c>
      <c r="K8" s="46"/>
      <c r="L8" s="158" t="str">
        <f>IFERROR(INDEX('اطلاعات دوره'!A:Z,MATCH(G8,'اطلاعات دوره'!C:C,0)-1,MATCH("عنوان",'اطلاعات دوره'!$1:$1,0)),"---")</f>
        <v>98/3</v>
      </c>
      <c r="M8" s="47" t="str">
        <f t="shared" si="1"/>
        <v>آرشام صنعت توس-98/3</v>
      </c>
      <c r="N8" s="48" t="str">
        <f t="shared" si="2"/>
        <v>آرشام صنعت توس-98/4</v>
      </c>
      <c r="O8" s="45"/>
      <c r="P8" s="240">
        <f>IFERROR(INDEX('قرائت کنتور'!A:AZ,MATCH(A8&amp;"-"&amp;"آب",'قرائت کنتور'!B:B,0),MATCH(L8,'قرائت کنتور'!$1:$1,0)),0)</f>
        <v>166</v>
      </c>
      <c r="Q8" s="241">
        <f>IFERROR(INDEX('قرائت کنتور'!A:AZ,MATCH(A8&amp;"-"&amp;"آب",'قرائت کنتور'!B:B,0),MATCH(G8,'قرائت کنتور'!$1:$1,0)),0)</f>
        <v>170</v>
      </c>
      <c r="R8" s="241">
        <f t="shared" si="3"/>
        <v>4</v>
      </c>
      <c r="S8" s="241" t="str">
        <f>IFERROR(INDEX('اطلاعات انشعابات شرکتها'!A:AB,MATCH(A8,'اطلاعات انشعابات شرکتها'!A:A,0),MATCH(S$1,'اطلاعات انشعابات شرکتها'!$1:$1,0)),"---")</f>
        <v>38</v>
      </c>
      <c r="T8" s="227">
        <f t="shared" si="4"/>
        <v>0</v>
      </c>
      <c r="U8" s="45"/>
      <c r="V8" s="155">
        <f>IFERROR(INDEX('تعرفه ها'!A:Z,MATCH("بهای هر متر مکعب آب مصرفی",'تعرفه ها'!$B:$B,0),MATCH(F8,'تعرفه ها'!$2:$2,0)),"---")</f>
        <v>14300</v>
      </c>
      <c r="W8" s="50">
        <f t="shared" si="5"/>
        <v>57200</v>
      </c>
      <c r="X8" s="50">
        <f>IFERROR(ROUND(R8*INDEX('تعرفه ها'!A:Z,MATCH("عوارض آب به ازاء هر متر مکعب",'تعرفه ها'!$B:$B,0),MATCH(F8,'تعرفه ها'!$2:$2,0)),0),"---")</f>
        <v>600</v>
      </c>
      <c r="Y8" s="50">
        <f>IFERROR(ROUND(T8*INDEX('تعرفه ها'!A:Z,MATCH("جریمه مازاد مصرف آب به ازاء هر متر مکعب",'تعرفه ها'!$B:$B,0),MATCH(F8,'تعرفه ها'!$2:$2,0)),0),"---")</f>
        <v>0</v>
      </c>
      <c r="Z8" s="50">
        <f>IFERROR(ROUND(((W8+X8+Y8)*INDEX('تعرفه ها'!A:Z,MATCH("هزینه نگهداری و تعمیرات شبکه آب",'تعرفه ها'!$B:$B,0),MATCH(F8,'تعرفه ها'!$2:$2,0))/100),0),"---")</f>
        <v>5780</v>
      </c>
      <c r="AA8" s="50">
        <f>IFERROR(IF(INDEX('اطلاعات دوره'!A:Z,MATCH(G8,'اطلاعات دوره'!C:C,0),MATCH("آب",'اطلاعات دوره'!$1:$1,0))="دارد",ROUND((W8+X8+Y8)*INDEX('تعرفه ها'!A:Z,MATCH("پیک فصلی آب",'تعرفه ها'!$B:$B,0),MATCH(F8,'تعرفه ها'!$2:$2,0))/100,0),0),"---")</f>
        <v>0</v>
      </c>
      <c r="AB8" s="50">
        <f>IFERROR(ROUND(SUM(W8+X8+Y8+Z8+AA8)*INDEX('تعرفه ها'!A:Z,MATCH("مالیات آب",'تعرفه ها'!$B:$B,0),MATCH(F8,'تعرفه ها'!$2:$2,0))/100,0),"---")</f>
        <v>0</v>
      </c>
      <c r="AC8" s="50">
        <f t="shared" si="6"/>
        <v>63580</v>
      </c>
      <c r="AD8" s="50">
        <v>47000</v>
      </c>
      <c r="AE8" s="50">
        <f t="shared" si="7"/>
        <v>110580</v>
      </c>
      <c r="AF8" s="50">
        <f t="shared" si="8"/>
        <v>580</v>
      </c>
      <c r="AG8" s="153">
        <f t="shared" si="9"/>
        <v>110000</v>
      </c>
      <c r="AI8" s="183" t="str">
        <f>IFERROR(IF(INDEX(پرداخت!A:AZ,MATCH(A8&amp;" - "&amp;"آب",پرداخت!$B:$B,0),MATCH(G8,پرداخت!$1:$1,0))="نشده","نشده","شده"),"---")</f>
        <v>نشده</v>
      </c>
    </row>
    <row r="9" spans="1:35" ht="34.5" hidden="1" customHeight="1">
      <c r="A9" s="171" t="s">
        <v>217</v>
      </c>
      <c r="B9" s="47">
        <f>IFERROR(INDEX('اطلاعات انشعابات شرکتها'!A:BB,MATCH(A9,'اطلاعات انشعابات شرکتها'!A:A,0),MATCH(B$1,'اطلاعات انشعابات شرکتها'!$1:$1,0)),0)</f>
        <v>109</v>
      </c>
      <c r="C9" s="48">
        <f>IFERROR(INDEX('اطلاعات انشعابات شرکتها'!A:BB,MATCH(A9,'اطلاعات انشعابات شرکتها'!A:A,0),MATCH(C$1,'اطلاعات انشعابات شرکتها'!$1:$1,0)),0)</f>
        <v>0</v>
      </c>
      <c r="D9" s="45"/>
      <c r="E9" s="171">
        <v>4</v>
      </c>
      <c r="F9" s="170">
        <v>98</v>
      </c>
      <c r="G9" s="47" t="str">
        <f t="shared" si="0"/>
        <v>98/4</v>
      </c>
      <c r="H9" s="47" t="str">
        <f>IFERROR(INDEX('اطلاعات دوره'!A:Z,MATCH(G9,'اطلاعات دوره'!C:C,0),MATCH(H$1,'اطلاعات دوره'!$1:$1,0)),0)</f>
        <v>98/10/01</v>
      </c>
      <c r="I9" s="47" t="str">
        <f>IFERROR(INDEX('اطلاعات دوره'!A:Z,MATCH(G9,'اطلاعات دوره'!C:C,0),MATCH(I$1,'اطلاعات دوره'!$1:$1,0)),0)</f>
        <v>98/12/29</v>
      </c>
      <c r="J9" s="48">
        <f>IFERROR(INDEX('اطلاعات دوره'!A:Z,MATCH(G9,'اطلاعات دوره'!C:C,0),MATCH(J$1,'اطلاعات دوره'!$1:$1,0)),0)</f>
        <v>89</v>
      </c>
      <c r="K9" s="46"/>
      <c r="L9" s="158" t="str">
        <f>IFERROR(INDEX('اطلاعات دوره'!A:Z,MATCH(G9,'اطلاعات دوره'!C:C,0)-1,MATCH("عنوان",'اطلاعات دوره'!$1:$1,0)),"---")</f>
        <v>98/3</v>
      </c>
      <c r="M9" s="47" t="str">
        <f t="shared" si="1"/>
        <v>آرون زیست طب پاژ-98/3</v>
      </c>
      <c r="N9" s="48" t="str">
        <f t="shared" si="2"/>
        <v>آرون زیست طب پاژ-98/4</v>
      </c>
      <c r="O9" s="45"/>
      <c r="P9" s="240">
        <f>IFERROR(INDEX('قرائت کنتور'!A:AZ,MATCH(A9&amp;"-"&amp;"آب",'قرائت کنتور'!B:B,0),MATCH(L9,'قرائت کنتور'!$1:$1,0)),0)</f>
        <v>94</v>
      </c>
      <c r="Q9" s="241">
        <f>IFERROR(INDEX('قرائت کنتور'!A:AZ,MATCH(A9&amp;"-"&amp;"آب",'قرائت کنتور'!B:B,0),MATCH(G9,'قرائت کنتور'!$1:$1,0)),0)</f>
        <v>96</v>
      </c>
      <c r="R9" s="241">
        <f t="shared" si="3"/>
        <v>2</v>
      </c>
      <c r="S9" s="241" t="str">
        <f>IFERROR(INDEX('اطلاعات انشعابات شرکتها'!A:AB,MATCH(A9,'اطلاعات انشعابات شرکتها'!A:A,0),MATCH(S$1,'اطلاعات انشعابات شرکتها'!$1:$1,0)),"---")</f>
        <v>25</v>
      </c>
      <c r="T9" s="227">
        <f t="shared" si="4"/>
        <v>0</v>
      </c>
      <c r="U9" s="45"/>
      <c r="V9" s="155">
        <f>IFERROR(INDEX('تعرفه ها'!A:Z,MATCH("بهای هر متر مکعب آب مصرفی",'تعرفه ها'!$B:$B,0),MATCH(F9,'تعرفه ها'!$2:$2,0)),"---")</f>
        <v>14300</v>
      </c>
      <c r="W9" s="50">
        <f t="shared" si="5"/>
        <v>28600</v>
      </c>
      <c r="X9" s="50">
        <f>IFERROR(ROUND(R9*INDEX('تعرفه ها'!A:Z,MATCH("عوارض آب به ازاء هر متر مکعب",'تعرفه ها'!$B:$B,0),MATCH(F9,'تعرفه ها'!$2:$2,0)),0),"---")</f>
        <v>300</v>
      </c>
      <c r="Y9" s="50">
        <f>IFERROR(ROUND(T9*INDEX('تعرفه ها'!A:Z,MATCH("جریمه مازاد مصرف آب به ازاء هر متر مکعب",'تعرفه ها'!$B:$B,0),MATCH(F9,'تعرفه ها'!$2:$2,0)),0),"---")</f>
        <v>0</v>
      </c>
      <c r="Z9" s="50">
        <f>IFERROR(ROUND(((W9+X9+Y9)*INDEX('تعرفه ها'!A:Z,MATCH("هزینه نگهداری و تعمیرات شبکه آب",'تعرفه ها'!$B:$B,0),MATCH(F9,'تعرفه ها'!$2:$2,0))/100),0),"---")</f>
        <v>2890</v>
      </c>
      <c r="AA9" s="50">
        <f>IFERROR(IF(INDEX('اطلاعات دوره'!A:Z,MATCH(G9,'اطلاعات دوره'!C:C,0),MATCH("آب",'اطلاعات دوره'!$1:$1,0))="دارد",ROUND((W9+X9+Y9)*INDEX('تعرفه ها'!A:Z,MATCH("پیک فصلی آب",'تعرفه ها'!$B:$B,0),MATCH(F9,'تعرفه ها'!$2:$2,0))/100,0),0),"---")</f>
        <v>0</v>
      </c>
      <c r="AB9" s="50">
        <f>IFERROR(ROUND(SUM(W9+X9+Y9+Z9+AA9)*INDEX('تعرفه ها'!A:Z,MATCH("مالیات آب",'تعرفه ها'!$B:$B,0),MATCH(F9,'تعرفه ها'!$2:$2,0))/100,0),"---")</f>
        <v>0</v>
      </c>
      <c r="AC9" s="50">
        <f t="shared" si="6"/>
        <v>31790</v>
      </c>
      <c r="AD9" s="50">
        <v>-31790</v>
      </c>
      <c r="AE9" s="50">
        <f t="shared" si="7"/>
        <v>0</v>
      </c>
      <c r="AF9" s="50">
        <f t="shared" si="8"/>
        <v>0</v>
      </c>
      <c r="AG9" s="153">
        <f t="shared" si="9"/>
        <v>0</v>
      </c>
      <c r="AI9" s="183" t="str">
        <f>IFERROR(IF(INDEX(پرداخت!A:AZ,MATCH(A9&amp;" - "&amp;"آب",پرداخت!$B:$B,0),MATCH(G9,پرداخت!$1:$1,0))="نشده","نشده","شده"),"---")</f>
        <v>نشده</v>
      </c>
    </row>
    <row r="10" spans="1:35" ht="34.5" hidden="1" customHeight="1">
      <c r="A10" s="171" t="s">
        <v>218</v>
      </c>
      <c r="B10" s="47">
        <f>IFERROR(INDEX('اطلاعات انشعابات شرکتها'!A:BB,MATCH(A10,'اطلاعات انشعابات شرکتها'!A:A,0),MATCH(B$1,'اطلاعات انشعابات شرکتها'!$1:$1,0)),0)</f>
        <v>110</v>
      </c>
      <c r="C10" s="48">
        <f>IFERROR(INDEX('اطلاعات انشعابات شرکتها'!A:BB,MATCH(A10,'اطلاعات انشعابات شرکتها'!A:A,0),MATCH(C$1,'اطلاعات انشعابات شرکتها'!$1:$1,0)),0)</f>
        <v>0</v>
      </c>
      <c r="D10" s="45"/>
      <c r="E10" s="171">
        <v>4</v>
      </c>
      <c r="F10" s="170">
        <v>98</v>
      </c>
      <c r="G10" s="47" t="str">
        <f t="shared" si="0"/>
        <v>98/4</v>
      </c>
      <c r="H10" s="47" t="str">
        <f>IFERROR(INDEX('اطلاعات دوره'!A:Z,MATCH(G10,'اطلاعات دوره'!C:C,0),MATCH(H$1,'اطلاعات دوره'!$1:$1,0)),0)</f>
        <v>98/10/01</v>
      </c>
      <c r="I10" s="47" t="str">
        <f>IFERROR(INDEX('اطلاعات دوره'!A:Z,MATCH(G10,'اطلاعات دوره'!C:C,0),MATCH(I$1,'اطلاعات دوره'!$1:$1,0)),0)</f>
        <v>98/12/29</v>
      </c>
      <c r="J10" s="48">
        <f>IFERROR(INDEX('اطلاعات دوره'!A:Z,MATCH(G10,'اطلاعات دوره'!C:C,0),MATCH(J$1,'اطلاعات دوره'!$1:$1,0)),0)</f>
        <v>89</v>
      </c>
      <c r="K10" s="46"/>
      <c r="L10" s="158" t="str">
        <f>IFERROR(INDEX('اطلاعات دوره'!A:Z,MATCH(G10,'اطلاعات دوره'!C:C,0)-1,MATCH("عنوان",'اطلاعات دوره'!$1:$1,0)),"---")</f>
        <v>98/3</v>
      </c>
      <c r="M10" s="47" t="str">
        <f t="shared" si="1"/>
        <v>آژانس پارک-98/3</v>
      </c>
      <c r="N10" s="48" t="str">
        <f t="shared" si="2"/>
        <v>آژانس پارک-98/4</v>
      </c>
      <c r="O10" s="45"/>
      <c r="P10" s="240">
        <f>IFERROR(INDEX('قرائت کنتور'!A:AZ,MATCH(A10&amp;"-"&amp;"آب",'قرائت کنتور'!B:B,0),MATCH(L10,'قرائت کنتور'!$1:$1,0)),0)</f>
        <v>208</v>
      </c>
      <c r="Q10" s="241">
        <f>IFERROR(INDEX('قرائت کنتور'!A:AZ,MATCH(A10&amp;"-"&amp;"آب",'قرائت کنتور'!B:B,0),MATCH(G10,'قرائت کنتور'!$1:$1,0)),0)</f>
        <v>291</v>
      </c>
      <c r="R10" s="241">
        <f t="shared" si="3"/>
        <v>83</v>
      </c>
      <c r="S10" s="241" t="str">
        <f>IFERROR(INDEX('اطلاعات انشعابات شرکتها'!A:AB,MATCH(A10,'اطلاعات انشعابات شرکتها'!A:A,0),MATCH(S$1,'اطلاعات انشعابات شرکتها'!$1:$1,0)),"---")</f>
        <v>25</v>
      </c>
      <c r="T10" s="227">
        <v>0</v>
      </c>
      <c r="U10" s="45"/>
      <c r="V10" s="155">
        <f>IFERROR(INDEX('تعرفه ها'!A:Z,MATCH("بهای هر متر مکعب آب مصرفی",'تعرفه ها'!$B:$B,0),MATCH(F10,'تعرفه ها'!$2:$2,0)),"---")</f>
        <v>14300</v>
      </c>
      <c r="W10" s="50">
        <f t="shared" si="5"/>
        <v>1186900</v>
      </c>
      <c r="X10" s="50">
        <f>IFERROR(ROUND(R10*INDEX('تعرفه ها'!A:Z,MATCH("عوارض آب به ازاء هر متر مکعب",'تعرفه ها'!$B:$B,0),MATCH(F10,'تعرفه ها'!$2:$2,0)),0),"---")</f>
        <v>12450</v>
      </c>
      <c r="Y10" s="50">
        <f>IFERROR(ROUND(T10*INDEX('تعرفه ها'!A:Z,MATCH("جریمه مازاد مصرف آب به ازاء هر متر مکعب",'تعرفه ها'!$B:$B,0),MATCH(F10,'تعرفه ها'!$2:$2,0)),0),"---")</f>
        <v>0</v>
      </c>
      <c r="Z10" s="50">
        <f>IFERROR(ROUND(((W10+X10+Y10)*INDEX('تعرفه ها'!A:Z,MATCH("هزینه نگهداری و تعمیرات شبکه آب",'تعرفه ها'!$B:$B,0),MATCH(F10,'تعرفه ها'!$2:$2,0))/100),0),"---")</f>
        <v>119935</v>
      </c>
      <c r="AA10" s="50">
        <f>IFERROR(IF(INDEX('اطلاعات دوره'!A:Z,MATCH(G10,'اطلاعات دوره'!C:C,0),MATCH("آب",'اطلاعات دوره'!$1:$1,0))="دارد",ROUND((W10+X10+Y10)*INDEX('تعرفه ها'!A:Z,MATCH("پیک فصلی آب",'تعرفه ها'!$B:$B,0),MATCH(F10,'تعرفه ها'!$2:$2,0))/100,0),0),"---")</f>
        <v>0</v>
      </c>
      <c r="AB10" s="50">
        <f>IFERROR(ROUND(SUM(W10+X10+Y10+Z10+AA10)*INDEX('تعرفه ها'!A:Z,MATCH("مالیات آب",'تعرفه ها'!$B:$B,0),MATCH(F10,'تعرفه ها'!$2:$2,0))/100,0),"---")</f>
        <v>0</v>
      </c>
      <c r="AC10" s="50">
        <f t="shared" si="6"/>
        <v>1319285</v>
      </c>
      <c r="AD10" s="50">
        <v>957465</v>
      </c>
      <c r="AE10" s="50">
        <f t="shared" si="7"/>
        <v>2276750</v>
      </c>
      <c r="AF10" s="50">
        <f t="shared" si="8"/>
        <v>750</v>
      </c>
      <c r="AG10" s="153">
        <f t="shared" si="9"/>
        <v>2276000</v>
      </c>
      <c r="AI10" s="183" t="str">
        <f>IFERROR(IF(INDEX(پرداخت!A:AZ,MATCH(A10&amp;" - "&amp;"آب",پرداخت!$B:$B,0),MATCH(G10,پرداخت!$1:$1,0))="نشده","نشده","شده"),"---")</f>
        <v>نشده</v>
      </c>
    </row>
    <row r="11" spans="1:35" ht="34.5" hidden="1" customHeight="1">
      <c r="A11" s="171" t="s">
        <v>219</v>
      </c>
      <c r="B11" s="47">
        <f>IFERROR(INDEX('اطلاعات انشعابات شرکتها'!A:BB,MATCH(A11,'اطلاعات انشعابات شرکتها'!A:A,0),MATCH(B$1,'اطلاعات انشعابات شرکتها'!$1:$1,0)),0)</f>
        <v>111</v>
      </c>
      <c r="C11" s="48">
        <f>IFERROR(INDEX('اطلاعات انشعابات شرکتها'!A:BB,MATCH(A11,'اطلاعات انشعابات شرکتها'!A:A,0),MATCH(C$1,'اطلاعات انشعابات شرکتها'!$1:$1,0)),0)</f>
        <v>0</v>
      </c>
      <c r="D11" s="45"/>
      <c r="E11" s="171">
        <v>4</v>
      </c>
      <c r="F11" s="170">
        <v>98</v>
      </c>
      <c r="G11" s="47" t="str">
        <f t="shared" si="0"/>
        <v>98/4</v>
      </c>
      <c r="H11" s="47" t="str">
        <f>IFERROR(INDEX('اطلاعات دوره'!A:Z,MATCH(G11,'اطلاعات دوره'!C:C,0),MATCH(H$1,'اطلاعات دوره'!$1:$1,0)),0)</f>
        <v>98/10/01</v>
      </c>
      <c r="I11" s="47" t="str">
        <f>IFERROR(INDEX('اطلاعات دوره'!A:Z,MATCH(G11,'اطلاعات دوره'!C:C,0),MATCH(I$1,'اطلاعات دوره'!$1:$1,0)),0)</f>
        <v>98/12/29</v>
      </c>
      <c r="J11" s="48">
        <f>IFERROR(INDEX('اطلاعات دوره'!A:Z,MATCH(G11,'اطلاعات دوره'!C:C,0),MATCH(J$1,'اطلاعات دوره'!$1:$1,0)),0)</f>
        <v>89</v>
      </c>
      <c r="K11" s="46"/>
      <c r="L11" s="158" t="str">
        <f>IFERROR(INDEX('اطلاعات دوره'!A:Z,MATCH(G11,'اطلاعات دوره'!C:C,0)-1,MATCH("عنوان",'اطلاعات دوره'!$1:$1,0)),"---")</f>
        <v>98/3</v>
      </c>
      <c r="M11" s="47" t="str">
        <f t="shared" si="1"/>
        <v>برچسب انرژی-98/3</v>
      </c>
      <c r="N11" s="48" t="str">
        <f t="shared" si="2"/>
        <v>برچسب انرژی-98/4</v>
      </c>
      <c r="O11" s="45"/>
      <c r="P11" s="240">
        <f>IFERROR(INDEX('قرائت کنتور'!A:AZ,MATCH(A11&amp;"-"&amp;"آب",'قرائت کنتور'!B:B,0),MATCH(L11,'قرائت کنتور'!$1:$1,0)),0)</f>
        <v>127</v>
      </c>
      <c r="Q11" s="241">
        <f>IFERROR(INDEX('قرائت کنتور'!A:AZ,MATCH(A11&amp;"-"&amp;"آب",'قرائت کنتور'!B:B,0),MATCH(G11,'قرائت کنتور'!$1:$1,0)),0)</f>
        <v>128</v>
      </c>
      <c r="R11" s="241">
        <f t="shared" si="3"/>
        <v>1</v>
      </c>
      <c r="S11" s="241" t="str">
        <f>IFERROR(INDEX('اطلاعات انشعابات شرکتها'!A:AB,MATCH(A11,'اطلاعات انشعابات شرکتها'!A:A,0),MATCH(S$1,'اطلاعات انشعابات شرکتها'!$1:$1,0)),"---")</f>
        <v>25</v>
      </c>
      <c r="T11" s="227">
        <f t="shared" si="4"/>
        <v>0</v>
      </c>
      <c r="U11" s="45"/>
      <c r="V11" s="155">
        <f>IFERROR(INDEX('تعرفه ها'!A:Z,MATCH("بهای هر متر مکعب آب مصرفی",'تعرفه ها'!$B:$B,0),MATCH(F11,'تعرفه ها'!$2:$2,0)),"---")</f>
        <v>14300</v>
      </c>
      <c r="W11" s="50">
        <f t="shared" si="5"/>
        <v>14300</v>
      </c>
      <c r="X11" s="50">
        <f>IFERROR(ROUND(R11*INDEX('تعرفه ها'!A:Z,MATCH("عوارض آب به ازاء هر متر مکعب",'تعرفه ها'!$B:$B,0),MATCH(F11,'تعرفه ها'!$2:$2,0)),0),"---")</f>
        <v>150</v>
      </c>
      <c r="Y11" s="50">
        <f>IFERROR(ROUND(T11*INDEX('تعرفه ها'!A:Z,MATCH("جریمه مازاد مصرف آب به ازاء هر متر مکعب",'تعرفه ها'!$B:$B,0),MATCH(F11,'تعرفه ها'!$2:$2,0)),0),"---")</f>
        <v>0</v>
      </c>
      <c r="Z11" s="50">
        <f>IFERROR(ROUND(((W11+X11+Y11)*INDEX('تعرفه ها'!A:Z,MATCH("هزینه نگهداری و تعمیرات شبکه آب",'تعرفه ها'!$B:$B,0),MATCH(F11,'تعرفه ها'!$2:$2,0))/100),0),"---")</f>
        <v>1445</v>
      </c>
      <c r="AA11" s="50">
        <f>IFERROR(IF(INDEX('اطلاعات دوره'!A:Z,MATCH(G11,'اطلاعات دوره'!C:C,0),MATCH("آب",'اطلاعات دوره'!$1:$1,0))="دارد",ROUND((W11+X11+Y11)*INDEX('تعرفه ها'!A:Z,MATCH("پیک فصلی آب",'تعرفه ها'!$B:$B,0),MATCH(F11,'تعرفه ها'!$2:$2,0))/100,0),0),"---")</f>
        <v>0</v>
      </c>
      <c r="AB11" s="50">
        <f>IFERROR(ROUND(SUM(W11+X11+Y11+Z11+AA11)*INDEX('تعرفه ها'!A:Z,MATCH("مالیات آب",'تعرفه ها'!$B:$B,0),MATCH(F11,'تعرفه ها'!$2:$2,0))/100,0),"---")</f>
        <v>0</v>
      </c>
      <c r="AC11" s="50">
        <f t="shared" si="6"/>
        <v>15895</v>
      </c>
      <c r="AD11" s="50">
        <v>16000</v>
      </c>
      <c r="AE11" s="50">
        <f t="shared" si="7"/>
        <v>31895</v>
      </c>
      <c r="AF11" s="50">
        <f t="shared" si="8"/>
        <v>895</v>
      </c>
      <c r="AG11" s="153">
        <f t="shared" si="9"/>
        <v>31000</v>
      </c>
      <c r="AI11" s="183" t="str">
        <f>IFERROR(IF(INDEX(پرداخت!A:AZ,MATCH(A11&amp;" - "&amp;"آب",پرداخت!$B:$B,0),MATCH(G11,پرداخت!$1:$1,0))="نشده","نشده","شده"),"---")</f>
        <v>نشده</v>
      </c>
    </row>
    <row r="12" spans="1:35" ht="34.5" hidden="1" customHeight="1">
      <c r="A12" s="171" t="s">
        <v>220</v>
      </c>
      <c r="B12" s="47">
        <f>IFERROR(INDEX('اطلاعات انشعابات شرکتها'!A:BB,MATCH(A12,'اطلاعات انشعابات شرکتها'!A:A,0),MATCH(B$1,'اطلاعات انشعابات شرکتها'!$1:$1,0)),0)</f>
        <v>112</v>
      </c>
      <c r="C12" s="48">
        <f>IFERROR(INDEX('اطلاعات انشعابات شرکتها'!A:BB,MATCH(A12,'اطلاعات انشعابات شرکتها'!A:A,0),MATCH(C$1,'اطلاعات انشعابات شرکتها'!$1:$1,0)),0)</f>
        <v>0</v>
      </c>
      <c r="D12" s="45"/>
      <c r="E12" s="171">
        <v>4</v>
      </c>
      <c r="F12" s="170">
        <v>98</v>
      </c>
      <c r="G12" s="47" t="str">
        <f t="shared" si="0"/>
        <v>98/4</v>
      </c>
      <c r="H12" s="47" t="str">
        <f>IFERROR(INDEX('اطلاعات دوره'!A:Z,MATCH(G12,'اطلاعات دوره'!C:C,0),MATCH(H$1,'اطلاعات دوره'!$1:$1,0)),0)</f>
        <v>98/10/01</v>
      </c>
      <c r="I12" s="47" t="str">
        <f>IFERROR(INDEX('اطلاعات دوره'!A:Z,MATCH(G12,'اطلاعات دوره'!C:C,0),MATCH(I$1,'اطلاعات دوره'!$1:$1,0)),0)</f>
        <v>98/12/29</v>
      </c>
      <c r="J12" s="48">
        <f>IFERROR(INDEX('اطلاعات دوره'!A:Z,MATCH(G12,'اطلاعات دوره'!C:C,0),MATCH(J$1,'اطلاعات دوره'!$1:$1,0)),0)</f>
        <v>89</v>
      </c>
      <c r="K12" s="46"/>
      <c r="L12" s="158" t="str">
        <f>IFERROR(INDEX('اطلاعات دوره'!A:Z,MATCH(G12,'اطلاعات دوره'!C:C,0)-1,MATCH("عنوان",'اطلاعات دوره'!$1:$1,0)),"---")</f>
        <v>98/3</v>
      </c>
      <c r="M12" s="47" t="str">
        <f t="shared" si="1"/>
        <v>بهین پالایه فرزاد-98/3</v>
      </c>
      <c r="N12" s="48" t="str">
        <f t="shared" si="2"/>
        <v>بهین پالایه فرزاد-98/4</v>
      </c>
      <c r="O12" s="45"/>
      <c r="P12" s="240">
        <f>IFERROR(INDEX('قرائت کنتور'!A:AZ,MATCH(A12&amp;"-"&amp;"آب",'قرائت کنتور'!B:B,0),MATCH(L12,'قرائت کنتور'!$1:$1,0)),0)</f>
        <v>96</v>
      </c>
      <c r="Q12" s="241">
        <f>IFERROR(INDEX('قرائت کنتور'!A:AZ,MATCH(A12&amp;"-"&amp;"آب",'قرائت کنتور'!B:B,0),MATCH(G12,'قرائت کنتور'!$1:$1,0)),0)</f>
        <v>99</v>
      </c>
      <c r="R12" s="241">
        <f t="shared" si="3"/>
        <v>3</v>
      </c>
      <c r="S12" s="241" t="str">
        <f>IFERROR(INDEX('اطلاعات انشعابات شرکتها'!A:AB,MATCH(A12,'اطلاعات انشعابات شرکتها'!A:A,0),MATCH(S$1,'اطلاعات انشعابات شرکتها'!$1:$1,0)),"---")</f>
        <v>25</v>
      </c>
      <c r="T12" s="227">
        <f t="shared" si="4"/>
        <v>0</v>
      </c>
      <c r="U12" s="45"/>
      <c r="V12" s="155">
        <f>IFERROR(INDEX('تعرفه ها'!A:Z,MATCH("بهای هر متر مکعب آب مصرفی",'تعرفه ها'!$B:$B,0),MATCH(F12,'تعرفه ها'!$2:$2,0)),"---")</f>
        <v>14300</v>
      </c>
      <c r="W12" s="50">
        <f t="shared" si="5"/>
        <v>42900</v>
      </c>
      <c r="X12" s="50">
        <f>IFERROR(ROUND(R12*INDEX('تعرفه ها'!A:Z,MATCH("عوارض آب به ازاء هر متر مکعب",'تعرفه ها'!$B:$B,0),MATCH(F12,'تعرفه ها'!$2:$2,0)),0),"---")</f>
        <v>450</v>
      </c>
      <c r="Y12" s="50">
        <f>IFERROR(ROUND(T12*INDEX('تعرفه ها'!A:Z,MATCH("جریمه مازاد مصرف آب به ازاء هر متر مکعب",'تعرفه ها'!$B:$B,0),MATCH(F12,'تعرفه ها'!$2:$2,0)),0),"---")</f>
        <v>0</v>
      </c>
      <c r="Z12" s="50">
        <f>IFERROR(ROUND(((W12+X12+Y12)*INDEX('تعرفه ها'!A:Z,MATCH("هزینه نگهداری و تعمیرات شبکه آب",'تعرفه ها'!$B:$B,0),MATCH(F12,'تعرفه ها'!$2:$2,0))/100),0),"---")</f>
        <v>4335</v>
      </c>
      <c r="AA12" s="50">
        <f>IFERROR(IF(INDEX('اطلاعات دوره'!A:Z,MATCH(G12,'اطلاعات دوره'!C:C,0),MATCH("آب",'اطلاعات دوره'!$1:$1,0))="دارد",ROUND((W12+X12+Y12)*INDEX('تعرفه ها'!A:Z,MATCH("پیک فصلی آب",'تعرفه ها'!$B:$B,0),MATCH(F12,'تعرفه ها'!$2:$2,0))/100,0),0),"---")</f>
        <v>0</v>
      </c>
      <c r="AB12" s="50">
        <f>IFERROR(ROUND(SUM(W12+X12+Y12+Z12+AA12)*INDEX('تعرفه ها'!A:Z,MATCH("مالیات آب",'تعرفه ها'!$B:$B,0),MATCH(F12,'تعرفه ها'!$2:$2,0))/100,0),"---")</f>
        <v>0</v>
      </c>
      <c r="AC12" s="50">
        <f t="shared" si="6"/>
        <v>47685</v>
      </c>
      <c r="AD12" s="50">
        <v>47000</v>
      </c>
      <c r="AE12" s="50">
        <f t="shared" si="7"/>
        <v>94685</v>
      </c>
      <c r="AF12" s="50">
        <f t="shared" si="8"/>
        <v>685</v>
      </c>
      <c r="AG12" s="153">
        <f t="shared" si="9"/>
        <v>94000</v>
      </c>
      <c r="AI12" s="183" t="str">
        <f>IFERROR(IF(INDEX(پرداخت!A:AZ,MATCH(A12&amp;" - "&amp;"آب",پرداخت!$B:$B,0),MATCH(G12,پرداخت!$1:$1,0))="نشده","نشده","شده"),"---")</f>
        <v>نشده</v>
      </c>
    </row>
    <row r="13" spans="1:35" s="30" customFormat="1" ht="34.9" hidden="1" customHeight="1">
      <c r="A13" s="171" t="s">
        <v>223</v>
      </c>
      <c r="B13" s="47">
        <f>IFERROR(INDEX('اطلاعات انشعابات شرکتها'!A:BB,MATCH(A13,'اطلاعات انشعابات شرکتها'!A:A,0),MATCH(B$1,'اطلاعات انشعابات شرکتها'!$1:$1,0)),0)</f>
        <v>114</v>
      </c>
      <c r="C13" s="48">
        <f>IFERROR(INDEX('اطلاعات انشعابات شرکتها'!A:BB,MATCH(A13,'اطلاعات انشعابات شرکتها'!A:A,0),MATCH(C$1,'اطلاعات انشعابات شرکتها'!$1:$1,0)),0)</f>
        <v>0</v>
      </c>
      <c r="D13" s="45"/>
      <c r="E13" s="171">
        <v>4</v>
      </c>
      <c r="F13" s="170">
        <v>98</v>
      </c>
      <c r="G13" s="47" t="str">
        <f t="shared" si="0"/>
        <v>98/4</v>
      </c>
      <c r="H13" s="47" t="str">
        <f>IFERROR(INDEX('اطلاعات دوره'!A:Z,MATCH(G13,'اطلاعات دوره'!C:C,0),MATCH(H$1,'اطلاعات دوره'!$1:$1,0)),0)</f>
        <v>98/10/01</v>
      </c>
      <c r="I13" s="47" t="str">
        <f>IFERROR(INDEX('اطلاعات دوره'!A:Z,MATCH(G13,'اطلاعات دوره'!C:C,0),MATCH(I$1,'اطلاعات دوره'!$1:$1,0)),0)</f>
        <v>98/12/29</v>
      </c>
      <c r="J13" s="48">
        <f>IFERROR(INDEX('اطلاعات دوره'!A:Z,MATCH(G13,'اطلاعات دوره'!C:C,0),MATCH(J$1,'اطلاعات دوره'!$1:$1,0)),0)</f>
        <v>89</v>
      </c>
      <c r="K13" s="46"/>
      <c r="L13" s="158" t="str">
        <f>IFERROR(INDEX('اطلاعات دوره'!A:Z,MATCH(G13,'اطلاعات دوره'!C:C,0)-1,MATCH("عنوان",'اطلاعات دوره'!$1:$1,0)),"---")</f>
        <v>98/3</v>
      </c>
      <c r="M13" s="47" t="str">
        <f t="shared" si="1"/>
        <v>پدیده انرژی پارسیان-98/3</v>
      </c>
      <c r="N13" s="48" t="str">
        <f t="shared" si="2"/>
        <v>پدیده انرژی پارسیان-98/4</v>
      </c>
      <c r="O13" s="45"/>
      <c r="P13" s="240">
        <f>IFERROR(INDEX('قرائت کنتور'!A:AZ,MATCH(A13&amp;"-"&amp;"آب",'قرائت کنتور'!B:B,0),MATCH(L13,'قرائت کنتور'!$1:$1,0)),0)</f>
        <v>33</v>
      </c>
      <c r="Q13" s="241">
        <f>IFERROR(INDEX('قرائت کنتور'!A:AZ,MATCH(A13&amp;"-"&amp;"آب",'قرائت کنتور'!B:B,0),MATCH(G13,'قرائت کنتور'!$1:$1,0)),0)</f>
        <v>38</v>
      </c>
      <c r="R13" s="241">
        <f t="shared" si="3"/>
        <v>5</v>
      </c>
      <c r="S13" s="241" t="str">
        <f>IFERROR(INDEX('اطلاعات انشعابات شرکتها'!A:AB,MATCH(A13,'اطلاعات انشعابات شرکتها'!A:A,0),MATCH(S$1,'اطلاعات انشعابات شرکتها'!$1:$1,0)),"---")</f>
        <v>25</v>
      </c>
      <c r="T13" s="227">
        <f t="shared" si="4"/>
        <v>0</v>
      </c>
      <c r="U13" s="45"/>
      <c r="V13" s="155">
        <f>IFERROR(INDEX('تعرفه ها'!A:Z,MATCH("بهای هر متر مکعب آب مصرفی",'تعرفه ها'!$B:$B,0),MATCH(F13,'تعرفه ها'!$2:$2,0)),"---")</f>
        <v>14300</v>
      </c>
      <c r="W13" s="50">
        <f t="shared" si="5"/>
        <v>71500</v>
      </c>
      <c r="X13" s="50">
        <f>IFERROR(ROUND(R13*INDEX('تعرفه ها'!A:Z,MATCH("عوارض آب به ازاء هر متر مکعب",'تعرفه ها'!$B:$B,0),MATCH(F13,'تعرفه ها'!$2:$2,0)),0),"---")</f>
        <v>750</v>
      </c>
      <c r="Y13" s="50">
        <f>IFERROR(ROUND(T13*INDEX('تعرفه ها'!A:Z,MATCH("جریمه مازاد مصرف آب به ازاء هر متر مکعب",'تعرفه ها'!$B:$B,0),MATCH(F13,'تعرفه ها'!$2:$2,0)),0),"---")</f>
        <v>0</v>
      </c>
      <c r="Z13" s="50">
        <f>IFERROR(ROUND(((W13+X13+Y13)*INDEX('تعرفه ها'!A:Z,MATCH("هزینه نگهداری و تعمیرات شبکه آب",'تعرفه ها'!$B:$B,0),MATCH(F13,'تعرفه ها'!$2:$2,0))/100),0),"---")</f>
        <v>7225</v>
      </c>
      <c r="AA13" s="50">
        <f>IFERROR(IF(INDEX('اطلاعات دوره'!A:Z,MATCH(G13,'اطلاعات دوره'!C:C,0),MATCH("آب",'اطلاعات دوره'!$1:$1,0))="دارد",ROUND((W13+X13+Y13)*INDEX('تعرفه ها'!A:Z,MATCH("پیک فصلی آب",'تعرفه ها'!$B:$B,0),MATCH(F13,'تعرفه ها'!$2:$2,0))/100,0),0),"---")</f>
        <v>0</v>
      </c>
      <c r="AB13" s="50">
        <f>IFERROR(ROUND(SUM(W13+X13+Y13+Z13+AA13)*INDEX('تعرفه ها'!A:Z,MATCH("مالیات آب",'تعرفه ها'!$B:$B,0),MATCH(F13,'تعرفه ها'!$2:$2,0))/100,0),"---")</f>
        <v>0</v>
      </c>
      <c r="AC13" s="50">
        <f t="shared" si="6"/>
        <v>79475</v>
      </c>
      <c r="AD13" s="50">
        <v>-79475</v>
      </c>
      <c r="AE13" s="50">
        <f t="shared" si="7"/>
        <v>0</v>
      </c>
      <c r="AF13" s="50">
        <f t="shared" si="8"/>
        <v>0</v>
      </c>
      <c r="AG13" s="153">
        <f t="shared" si="9"/>
        <v>0</v>
      </c>
      <c r="AH13" s="42"/>
      <c r="AI13" s="183" t="str">
        <f>IFERROR(IF(INDEX(پرداخت!A:AZ,MATCH(A13&amp;" - "&amp;"آب",پرداخت!$B:$B,0),MATCH(G13,پرداخت!$1:$1,0))="نشده","نشده","شده"),"---")</f>
        <v>نشده</v>
      </c>
    </row>
    <row r="14" spans="1:35" s="30" customFormat="1" ht="34.5" hidden="1" customHeight="1">
      <c r="A14" s="171" t="s">
        <v>224</v>
      </c>
      <c r="B14" s="47">
        <f>IFERROR(INDEX('اطلاعات انشعابات شرکتها'!A:BB,MATCH(A14,'اطلاعات انشعابات شرکتها'!A:A,0),MATCH(B$1,'اطلاعات انشعابات شرکتها'!$1:$1,0)),0)</f>
        <v>115</v>
      </c>
      <c r="C14" s="48">
        <f>IFERROR(INDEX('اطلاعات انشعابات شرکتها'!A:BB,MATCH(A14,'اطلاعات انشعابات شرکتها'!A:A,0),MATCH(C$1,'اطلاعات انشعابات شرکتها'!$1:$1,0)),0)</f>
        <v>0</v>
      </c>
      <c r="D14" s="45"/>
      <c r="E14" s="171">
        <v>4</v>
      </c>
      <c r="F14" s="170">
        <v>98</v>
      </c>
      <c r="G14" s="47" t="str">
        <f t="shared" si="0"/>
        <v>98/4</v>
      </c>
      <c r="H14" s="47" t="str">
        <f>IFERROR(INDEX('اطلاعات دوره'!A:Z,MATCH(G14,'اطلاعات دوره'!C:C,0),MATCH(H$1,'اطلاعات دوره'!$1:$1,0)),0)</f>
        <v>98/10/01</v>
      </c>
      <c r="I14" s="47" t="str">
        <f>IFERROR(INDEX('اطلاعات دوره'!A:Z,MATCH(G14,'اطلاعات دوره'!C:C,0),MATCH(I$1,'اطلاعات دوره'!$1:$1,0)),0)</f>
        <v>98/12/29</v>
      </c>
      <c r="J14" s="48">
        <f>IFERROR(INDEX('اطلاعات دوره'!A:Z,MATCH(G14,'اطلاعات دوره'!C:C,0),MATCH(J$1,'اطلاعات دوره'!$1:$1,0)),0)</f>
        <v>89</v>
      </c>
      <c r="K14" s="46"/>
      <c r="L14" s="158" t="str">
        <f>IFERROR(INDEX('اطلاعات دوره'!A:Z,MATCH(G14,'اطلاعات دوره'!C:C,0)-1,MATCH("عنوان",'اطلاعات دوره'!$1:$1,0)),"---")</f>
        <v>98/3</v>
      </c>
      <c r="M14" s="47" t="str">
        <f t="shared" si="1"/>
        <v>پرتو صنعت پاژ-98/3</v>
      </c>
      <c r="N14" s="48" t="str">
        <f t="shared" si="2"/>
        <v>پرتو صنعت پاژ-98/4</v>
      </c>
      <c r="O14" s="45"/>
      <c r="P14" s="240">
        <f>IFERROR(INDEX('قرائت کنتور'!A:AZ,MATCH(A14&amp;"-"&amp;"آب",'قرائت کنتور'!B:B,0),MATCH(L14,'قرائت کنتور'!$1:$1,0)),0)</f>
        <v>3106</v>
      </c>
      <c r="Q14" s="241">
        <f>IFERROR(INDEX('قرائت کنتور'!A:AZ,MATCH(A14&amp;"-"&amp;"آب",'قرائت کنتور'!B:B,0),MATCH(G14,'قرائت کنتور'!$1:$1,0)),0)</f>
        <v>3321</v>
      </c>
      <c r="R14" s="241">
        <f t="shared" si="3"/>
        <v>215</v>
      </c>
      <c r="S14" s="241" t="str">
        <f>IFERROR(INDEX('اطلاعات انشعابات شرکتها'!A:AB,MATCH(A14,'اطلاعات انشعابات شرکتها'!A:A,0),MATCH(S$1,'اطلاعات انشعابات شرکتها'!$1:$1,0)),"---")</f>
        <v>25</v>
      </c>
      <c r="T14" s="227">
        <f t="shared" si="4"/>
        <v>140.83333333333331</v>
      </c>
      <c r="U14" s="45"/>
      <c r="V14" s="155">
        <f>IFERROR(INDEX('تعرفه ها'!A:Z,MATCH("بهای هر متر مکعب آب مصرفی",'تعرفه ها'!$B:$B,0),MATCH(F14,'تعرفه ها'!$2:$2,0)),"---")</f>
        <v>14300</v>
      </c>
      <c r="W14" s="50">
        <f t="shared" si="5"/>
        <v>3074500</v>
      </c>
      <c r="X14" s="50">
        <f>IFERROR(ROUND(R14*INDEX('تعرفه ها'!A:Z,MATCH("عوارض آب به ازاء هر متر مکعب",'تعرفه ها'!$B:$B,0),MATCH(F14,'تعرفه ها'!$2:$2,0)),0),"---")</f>
        <v>32250</v>
      </c>
      <c r="Y14" s="50">
        <f>IFERROR(ROUND(T14*INDEX('تعرفه ها'!A:Z,MATCH("جریمه مازاد مصرف آب به ازاء هر متر مکعب",'تعرفه ها'!$B:$B,0),MATCH(F14,'تعرفه ها'!$2:$2,0)),0),"---")</f>
        <v>714729</v>
      </c>
      <c r="Z14" s="50">
        <f>IFERROR(ROUND(((W14+X14+Y14)*INDEX('تعرفه ها'!A:Z,MATCH("هزینه نگهداری و تعمیرات شبکه آب",'تعرفه ها'!$B:$B,0),MATCH(F14,'تعرفه ها'!$2:$2,0))/100),0),"---")</f>
        <v>382148</v>
      </c>
      <c r="AA14" s="50">
        <f>IFERROR(IF(INDEX('اطلاعات دوره'!A:Z,MATCH(G14,'اطلاعات دوره'!C:C,0),MATCH("آب",'اطلاعات دوره'!$1:$1,0))="دارد",ROUND((W14+X14+Y14)*INDEX('تعرفه ها'!A:Z,MATCH("پیک فصلی آب",'تعرفه ها'!$B:$B,0),MATCH(F14,'تعرفه ها'!$2:$2,0))/100,0),0),"---")</f>
        <v>0</v>
      </c>
      <c r="AB14" s="50">
        <f>IFERROR(ROUND(SUM(W14+X14+Y14+Z14+AA14)*INDEX('تعرفه ها'!A:Z,MATCH("مالیات آب",'تعرفه ها'!$B:$B,0),MATCH(F14,'تعرفه ها'!$2:$2,0))/100,0),"---")</f>
        <v>0</v>
      </c>
      <c r="AC14" s="50">
        <f t="shared" si="6"/>
        <v>4203627</v>
      </c>
      <c r="AD14" s="50">
        <v>4499000</v>
      </c>
      <c r="AE14" s="50">
        <f t="shared" si="7"/>
        <v>8702627</v>
      </c>
      <c r="AF14" s="50">
        <f t="shared" si="8"/>
        <v>627</v>
      </c>
      <c r="AG14" s="153">
        <f t="shared" si="9"/>
        <v>8702000</v>
      </c>
      <c r="AH14" s="42"/>
      <c r="AI14" s="183" t="str">
        <f>IFERROR(IF(INDEX(پرداخت!A:AZ,MATCH(A14&amp;" - "&amp;"آب",پرداخت!$B:$B,0),MATCH(G14,پرداخت!$1:$1,0))="نشده","نشده","شده"),"---")</f>
        <v>نشده</v>
      </c>
    </row>
    <row r="15" spans="1:35" s="30" customFormat="1" ht="34.9" hidden="1" customHeight="1">
      <c r="A15" s="171" t="s">
        <v>225</v>
      </c>
      <c r="B15" s="47">
        <f>IFERROR(INDEX('اطلاعات انشعابات شرکتها'!A:BB,MATCH(A15,'اطلاعات انشعابات شرکتها'!A:A,0),MATCH(B$1,'اطلاعات انشعابات شرکتها'!$1:$1,0)),0)</f>
        <v>116</v>
      </c>
      <c r="C15" s="48">
        <f>IFERROR(INDEX('اطلاعات انشعابات شرکتها'!A:BB,MATCH(A15,'اطلاعات انشعابات شرکتها'!A:A,0),MATCH(C$1,'اطلاعات انشعابات شرکتها'!$1:$1,0)),0)</f>
        <v>0</v>
      </c>
      <c r="D15" s="45"/>
      <c r="E15" s="171">
        <v>4</v>
      </c>
      <c r="F15" s="170">
        <v>98</v>
      </c>
      <c r="G15" s="47" t="str">
        <f t="shared" si="0"/>
        <v>98/4</v>
      </c>
      <c r="H15" s="47" t="str">
        <f>IFERROR(INDEX('اطلاعات دوره'!A:Z,MATCH(G15,'اطلاعات دوره'!C:C,0),MATCH(H$1,'اطلاعات دوره'!$1:$1,0)),0)</f>
        <v>98/10/01</v>
      </c>
      <c r="I15" s="47" t="str">
        <f>IFERROR(INDEX('اطلاعات دوره'!A:Z,MATCH(G15,'اطلاعات دوره'!C:C,0),MATCH(I$1,'اطلاعات دوره'!$1:$1,0)),0)</f>
        <v>98/12/29</v>
      </c>
      <c r="J15" s="48">
        <f>IFERROR(INDEX('اطلاعات دوره'!A:Z,MATCH(G15,'اطلاعات دوره'!C:C,0),MATCH(J$1,'اطلاعات دوره'!$1:$1,0)),0)</f>
        <v>89</v>
      </c>
      <c r="K15" s="46"/>
      <c r="L15" s="158" t="str">
        <f>IFERROR(INDEX('اطلاعات دوره'!A:Z,MATCH(G15,'اطلاعات دوره'!C:C,0)-1,MATCH("عنوان",'اطلاعات دوره'!$1:$1,0)),"---")</f>
        <v>98/3</v>
      </c>
      <c r="M15" s="47" t="str">
        <f t="shared" si="1"/>
        <v>پروتئین نو ترکیب طاها (1)-98/3</v>
      </c>
      <c r="N15" s="48" t="str">
        <f t="shared" si="2"/>
        <v>پروتئین نو ترکیب طاها (1)-98/4</v>
      </c>
      <c r="O15" s="45"/>
      <c r="P15" s="240">
        <f>IFERROR(INDEX('قرائت کنتور'!A:AZ,MATCH(A15&amp;"-"&amp;"آب",'قرائت کنتور'!B:B,0),MATCH(L15,'قرائت کنتور'!$1:$1,0)),0)</f>
        <v>904</v>
      </c>
      <c r="Q15" s="241">
        <f>IFERROR(INDEX('قرائت کنتور'!A:AZ,MATCH(A15&amp;"-"&amp;"آب",'قرائت کنتور'!B:B,0),MATCH(G15,'قرائت کنتور'!$1:$1,0)),0)</f>
        <v>963</v>
      </c>
      <c r="R15" s="241">
        <f t="shared" si="3"/>
        <v>59</v>
      </c>
      <c r="S15" s="241" t="str">
        <f>IFERROR(INDEX('اطلاعات انشعابات شرکتها'!A:AB,MATCH(A15,'اطلاعات انشعابات شرکتها'!A:A,0),MATCH(S$1,'اطلاعات انشعابات شرکتها'!$1:$1,0)),"---")</f>
        <v>25</v>
      </c>
      <c r="T15" s="227">
        <f t="shared" si="4"/>
        <v>0</v>
      </c>
      <c r="U15" s="45"/>
      <c r="V15" s="155">
        <f>IFERROR(INDEX('تعرفه ها'!A:Z,MATCH("بهای هر متر مکعب آب مصرفی",'تعرفه ها'!$B:$B,0),MATCH(F15,'تعرفه ها'!$2:$2,0)),"---")</f>
        <v>14300</v>
      </c>
      <c r="W15" s="50">
        <f t="shared" si="5"/>
        <v>843700</v>
      </c>
      <c r="X15" s="50">
        <f>IFERROR(ROUND(R15*INDEX('تعرفه ها'!A:Z,MATCH("عوارض آب به ازاء هر متر مکعب",'تعرفه ها'!$B:$B,0),MATCH(F15,'تعرفه ها'!$2:$2,0)),0),"---")</f>
        <v>8850</v>
      </c>
      <c r="Y15" s="50">
        <f>IFERROR(ROUND(T15*INDEX('تعرفه ها'!A:Z,MATCH("جریمه مازاد مصرف آب به ازاء هر متر مکعب",'تعرفه ها'!$B:$B,0),MATCH(F15,'تعرفه ها'!$2:$2,0)),0),"---")</f>
        <v>0</v>
      </c>
      <c r="Z15" s="50">
        <f>IFERROR(ROUND(((W15+X15+Y15)*INDEX('تعرفه ها'!A:Z,MATCH("هزینه نگهداری و تعمیرات شبکه آب",'تعرفه ها'!$B:$B,0),MATCH(F15,'تعرفه ها'!$2:$2,0))/100),0),"---")</f>
        <v>85255</v>
      </c>
      <c r="AA15" s="50">
        <f>IFERROR(IF(INDEX('اطلاعات دوره'!A:Z,MATCH(G15,'اطلاعات دوره'!C:C,0),MATCH("آب",'اطلاعات دوره'!$1:$1,0))="دارد",ROUND((W15+X15+Y15)*INDEX('تعرفه ها'!A:Z,MATCH("پیک فصلی آب",'تعرفه ها'!$B:$B,0),MATCH(F15,'تعرفه ها'!$2:$2,0))/100,0),0),"---")</f>
        <v>0</v>
      </c>
      <c r="AB15" s="50">
        <f>IFERROR(ROUND(SUM(W15+X15+Y15+Z15+AA15)*INDEX('تعرفه ها'!A:Z,MATCH("مالیات آب",'تعرفه ها'!$B:$B,0),MATCH(F15,'تعرفه ها'!$2:$2,0))/100,0),"---")</f>
        <v>0</v>
      </c>
      <c r="AC15" s="50">
        <f t="shared" si="6"/>
        <v>937805</v>
      </c>
      <c r="AD15" s="50">
        <v>938000</v>
      </c>
      <c r="AE15" s="50">
        <f t="shared" si="7"/>
        <v>1875805</v>
      </c>
      <c r="AF15" s="50">
        <f t="shared" si="8"/>
        <v>805</v>
      </c>
      <c r="AG15" s="153">
        <f t="shared" si="9"/>
        <v>1875000</v>
      </c>
      <c r="AH15" s="42"/>
      <c r="AI15" s="183" t="str">
        <f>IFERROR(IF(INDEX(پرداخت!A:AZ,MATCH(A15&amp;" - "&amp;"آب",پرداخت!$B:$B,0),MATCH(G15,پرداخت!$1:$1,0))="نشده","نشده","شده"),"---")</f>
        <v>نشده</v>
      </c>
    </row>
    <row r="16" spans="1:35" s="30" customFormat="1" ht="34.9" hidden="1" customHeight="1">
      <c r="A16" s="171" t="s">
        <v>227</v>
      </c>
      <c r="B16" s="47">
        <f>IFERROR(INDEX('اطلاعات انشعابات شرکتها'!A:BB,MATCH(A16,'اطلاعات انشعابات شرکتها'!A:A,0),MATCH(B$1,'اطلاعات انشعابات شرکتها'!$1:$1,0)),0)</f>
        <v>118</v>
      </c>
      <c r="C16" s="48">
        <f>IFERROR(INDEX('اطلاعات انشعابات شرکتها'!A:BB,MATCH(A16,'اطلاعات انشعابات شرکتها'!A:A,0),MATCH(C$1,'اطلاعات انشعابات شرکتها'!$1:$1,0)),0)</f>
        <v>0</v>
      </c>
      <c r="D16" s="45"/>
      <c r="E16" s="171">
        <v>4</v>
      </c>
      <c r="F16" s="170">
        <v>98</v>
      </c>
      <c r="G16" s="47" t="str">
        <f t="shared" si="0"/>
        <v>98/4</v>
      </c>
      <c r="H16" s="47" t="str">
        <f>IFERROR(INDEX('اطلاعات دوره'!A:Z,MATCH(G16,'اطلاعات دوره'!C:C,0),MATCH(H$1,'اطلاعات دوره'!$1:$1,0)),0)</f>
        <v>98/10/01</v>
      </c>
      <c r="I16" s="47" t="str">
        <f>IFERROR(INDEX('اطلاعات دوره'!A:Z,MATCH(G16,'اطلاعات دوره'!C:C,0),MATCH(I$1,'اطلاعات دوره'!$1:$1,0)),0)</f>
        <v>98/12/29</v>
      </c>
      <c r="J16" s="48">
        <f>IFERROR(INDEX('اطلاعات دوره'!A:Z,MATCH(G16,'اطلاعات دوره'!C:C,0),MATCH(J$1,'اطلاعات دوره'!$1:$1,0)),0)</f>
        <v>89</v>
      </c>
      <c r="K16" s="46"/>
      <c r="L16" s="158" t="str">
        <f>IFERROR(INDEX('اطلاعات دوره'!A:Z,MATCH(G16,'اطلاعات دوره'!C:C,0)-1,MATCH("عنوان",'اطلاعات دوره'!$1:$1,0)),"---")</f>
        <v>98/3</v>
      </c>
      <c r="M16" s="47" t="str">
        <f t="shared" si="1"/>
        <v>پشتیبانی صنایع دیار شرق-98/3</v>
      </c>
      <c r="N16" s="48" t="str">
        <f t="shared" si="2"/>
        <v>پشتیبانی صنایع دیار شرق-98/4</v>
      </c>
      <c r="O16" s="45"/>
      <c r="P16" s="240">
        <f>IFERROR(INDEX('قرائت کنتور'!A:AZ,MATCH(A16&amp;"-"&amp;"آب",'قرائت کنتور'!B:B,0),MATCH(L16,'قرائت کنتور'!$1:$1,0)),0)</f>
        <v>1132</v>
      </c>
      <c r="Q16" s="241">
        <f>IFERROR(INDEX('قرائت کنتور'!A:AZ,MATCH(A16&amp;"-"&amp;"آب",'قرائت کنتور'!B:B,0),MATCH(G16,'قرائت کنتور'!$1:$1,0)),0)</f>
        <v>1143</v>
      </c>
      <c r="R16" s="241">
        <f t="shared" si="3"/>
        <v>11</v>
      </c>
      <c r="S16" s="241" t="str">
        <f>IFERROR(INDEX('اطلاعات انشعابات شرکتها'!A:AB,MATCH(A16,'اطلاعات انشعابات شرکتها'!A:A,0),MATCH(S$1,'اطلاعات انشعابات شرکتها'!$1:$1,0)),"---")</f>
        <v>25</v>
      </c>
      <c r="T16" s="227">
        <f t="shared" si="4"/>
        <v>0</v>
      </c>
      <c r="U16" s="45"/>
      <c r="V16" s="155">
        <f>IFERROR(INDEX('تعرفه ها'!A:Z,MATCH("بهای هر متر مکعب آب مصرفی",'تعرفه ها'!$B:$B,0),MATCH(F16,'تعرفه ها'!$2:$2,0)),"---")</f>
        <v>14300</v>
      </c>
      <c r="W16" s="50">
        <f t="shared" si="5"/>
        <v>157300</v>
      </c>
      <c r="X16" s="50">
        <f>IFERROR(ROUND(R16*INDEX('تعرفه ها'!A:Z,MATCH("عوارض آب به ازاء هر متر مکعب",'تعرفه ها'!$B:$B,0),MATCH(F16,'تعرفه ها'!$2:$2,0)),0),"---")</f>
        <v>1650</v>
      </c>
      <c r="Y16" s="50">
        <f>IFERROR(ROUND(T16*INDEX('تعرفه ها'!A:Z,MATCH("جریمه مازاد مصرف آب به ازاء هر متر مکعب",'تعرفه ها'!$B:$B,0),MATCH(F16,'تعرفه ها'!$2:$2,0)),0),"---")</f>
        <v>0</v>
      </c>
      <c r="Z16" s="50">
        <f>IFERROR(ROUND(((W16+X16+Y16)*INDEX('تعرفه ها'!A:Z,MATCH("هزینه نگهداری و تعمیرات شبکه آب",'تعرفه ها'!$B:$B,0),MATCH(F16,'تعرفه ها'!$2:$2,0))/100),0),"---")</f>
        <v>15895</v>
      </c>
      <c r="AA16" s="50">
        <f>IFERROR(IF(INDEX('اطلاعات دوره'!A:Z,MATCH(G16,'اطلاعات دوره'!C:C,0),MATCH("آب",'اطلاعات دوره'!$1:$1,0))="دارد",ROUND((W16+X16+Y16)*INDEX('تعرفه ها'!A:Z,MATCH("پیک فصلی آب",'تعرفه ها'!$B:$B,0),MATCH(F16,'تعرفه ها'!$2:$2,0))/100,0),0),"---")</f>
        <v>0</v>
      </c>
      <c r="AB16" s="50">
        <f>IFERROR(ROUND(SUM(W16+X16+Y16+Z16+AA16)*INDEX('تعرفه ها'!A:Z,MATCH("مالیات آب",'تعرفه ها'!$B:$B,0),MATCH(F16,'تعرفه ها'!$2:$2,0))/100,0),"---")</f>
        <v>0</v>
      </c>
      <c r="AC16" s="50">
        <f t="shared" si="6"/>
        <v>174845</v>
      </c>
      <c r="AD16" s="50">
        <v>190000</v>
      </c>
      <c r="AE16" s="50">
        <f t="shared" si="7"/>
        <v>364845</v>
      </c>
      <c r="AF16" s="50">
        <f t="shared" si="8"/>
        <v>845</v>
      </c>
      <c r="AG16" s="153">
        <f t="shared" si="9"/>
        <v>364000</v>
      </c>
      <c r="AH16" s="42"/>
      <c r="AI16" s="183" t="str">
        <f>IFERROR(IF(INDEX(پرداخت!A:AZ,MATCH(A16&amp;" - "&amp;"آب",پرداخت!$B:$B,0),MATCH(G16,پرداخت!$1:$1,0))="نشده","نشده","شده"),"---")</f>
        <v>نشده</v>
      </c>
    </row>
    <row r="17" spans="1:35" s="30" customFormat="1" ht="34.9" hidden="1" customHeight="1">
      <c r="A17" s="171" t="s">
        <v>228</v>
      </c>
      <c r="B17" s="47">
        <f>IFERROR(INDEX('اطلاعات انشعابات شرکتها'!A:BB,MATCH(A17,'اطلاعات انشعابات شرکتها'!A:A,0),MATCH(B$1,'اطلاعات انشعابات شرکتها'!$1:$1,0)),0)</f>
        <v>119</v>
      </c>
      <c r="C17" s="48">
        <f>IFERROR(INDEX('اطلاعات انشعابات شرکتها'!A:BB,MATCH(A17,'اطلاعات انشعابات شرکتها'!A:A,0),MATCH(C$1,'اطلاعات انشعابات شرکتها'!$1:$1,0)),0)</f>
        <v>0</v>
      </c>
      <c r="D17" s="45"/>
      <c r="E17" s="171">
        <v>4</v>
      </c>
      <c r="F17" s="170">
        <v>98</v>
      </c>
      <c r="G17" s="47" t="str">
        <f t="shared" si="0"/>
        <v>98/4</v>
      </c>
      <c r="H17" s="47" t="str">
        <f>IFERROR(INDEX('اطلاعات دوره'!A:Z,MATCH(G17,'اطلاعات دوره'!C:C,0),MATCH(H$1,'اطلاعات دوره'!$1:$1,0)),0)</f>
        <v>98/10/01</v>
      </c>
      <c r="I17" s="47" t="str">
        <f>IFERROR(INDEX('اطلاعات دوره'!A:Z,MATCH(G17,'اطلاعات دوره'!C:C,0),MATCH(I$1,'اطلاعات دوره'!$1:$1,0)),0)</f>
        <v>98/12/29</v>
      </c>
      <c r="J17" s="48">
        <f>IFERROR(INDEX('اطلاعات دوره'!A:Z,MATCH(G17,'اطلاعات دوره'!C:C,0),MATCH(J$1,'اطلاعات دوره'!$1:$1,0)),0)</f>
        <v>89</v>
      </c>
      <c r="K17" s="46"/>
      <c r="L17" s="158" t="str">
        <f>IFERROR(INDEX('اطلاعات دوره'!A:Z,MATCH(G17,'اطلاعات دوره'!C:C,0)-1,MATCH("عنوان",'اطلاعات دوره'!$1:$1,0)),"---")</f>
        <v>98/3</v>
      </c>
      <c r="M17" s="47" t="str">
        <f t="shared" si="1"/>
        <v>پویش تجهیز-98/3</v>
      </c>
      <c r="N17" s="48" t="str">
        <f t="shared" si="2"/>
        <v>پویش تجهیز-98/4</v>
      </c>
      <c r="O17" s="45"/>
      <c r="P17" s="240">
        <f>IFERROR(INDEX('قرائت کنتور'!A:AZ,MATCH(A17&amp;"-"&amp;"آب",'قرائت کنتور'!B:B,0),MATCH(L17,'قرائت کنتور'!$1:$1,0)),0)</f>
        <v>3752</v>
      </c>
      <c r="Q17" s="241">
        <f>IFERROR(INDEX('قرائت کنتور'!A:AZ,MATCH(A17&amp;"-"&amp;"آب",'قرائت کنتور'!B:B,0),MATCH(G17,'قرائت کنتور'!$1:$1,0)),0)</f>
        <v>3769</v>
      </c>
      <c r="R17" s="241">
        <f t="shared" si="3"/>
        <v>17</v>
      </c>
      <c r="S17" s="241" t="str">
        <f>IFERROR(INDEX('اطلاعات انشعابات شرکتها'!A:AB,MATCH(A17,'اطلاعات انشعابات شرکتها'!A:A,0),MATCH(S$1,'اطلاعات انشعابات شرکتها'!$1:$1,0)),"---")</f>
        <v>25</v>
      </c>
      <c r="T17" s="227">
        <f t="shared" si="4"/>
        <v>0</v>
      </c>
      <c r="U17" s="45"/>
      <c r="V17" s="155">
        <f>IFERROR(INDEX('تعرفه ها'!A:Z,MATCH("بهای هر متر مکعب آب مصرفی",'تعرفه ها'!$B:$B,0),MATCH(F17,'تعرفه ها'!$2:$2,0)),"---")</f>
        <v>14300</v>
      </c>
      <c r="W17" s="50">
        <f t="shared" si="5"/>
        <v>243100</v>
      </c>
      <c r="X17" s="50">
        <f>IFERROR(ROUND(R17*INDEX('تعرفه ها'!A:Z,MATCH("عوارض آب به ازاء هر متر مکعب",'تعرفه ها'!$B:$B,0),MATCH(F17,'تعرفه ها'!$2:$2,0)),0),"---")</f>
        <v>2550</v>
      </c>
      <c r="Y17" s="50">
        <f>IFERROR(ROUND(T17*INDEX('تعرفه ها'!A:Z,MATCH("جریمه مازاد مصرف آب به ازاء هر متر مکعب",'تعرفه ها'!$B:$B,0),MATCH(F17,'تعرفه ها'!$2:$2,0)),0),"---")</f>
        <v>0</v>
      </c>
      <c r="Z17" s="50">
        <f>IFERROR(ROUND(((W17+X17+Y17)*INDEX('تعرفه ها'!A:Z,MATCH("هزینه نگهداری و تعمیرات شبکه آب",'تعرفه ها'!$B:$B,0),MATCH(F17,'تعرفه ها'!$2:$2,0))/100),0),"---")</f>
        <v>24565</v>
      </c>
      <c r="AA17" s="50">
        <f>IFERROR(IF(INDEX('اطلاعات دوره'!A:Z,MATCH(G17,'اطلاعات دوره'!C:C,0),MATCH("آب",'اطلاعات دوره'!$1:$1,0))="دارد",ROUND((W17+X17+Y17)*INDEX('تعرفه ها'!A:Z,MATCH("پیک فصلی آب",'تعرفه ها'!$B:$B,0),MATCH(F17,'تعرفه ها'!$2:$2,0))/100,0),0),"---")</f>
        <v>0</v>
      </c>
      <c r="AB17" s="50">
        <f>IFERROR(ROUND(SUM(W17+X17+Y17+Z17+AA17)*INDEX('تعرفه ها'!A:Z,MATCH("مالیات آب",'تعرفه ها'!$B:$B,0),MATCH(F17,'تعرفه ها'!$2:$2,0))/100,0),"---")</f>
        <v>0</v>
      </c>
      <c r="AC17" s="50">
        <f t="shared" si="6"/>
        <v>270215</v>
      </c>
      <c r="AD17" s="50">
        <v>0</v>
      </c>
      <c r="AE17" s="50">
        <f t="shared" si="7"/>
        <v>270215</v>
      </c>
      <c r="AF17" s="50">
        <f t="shared" si="8"/>
        <v>215</v>
      </c>
      <c r="AG17" s="153">
        <f t="shared" si="9"/>
        <v>270000</v>
      </c>
      <c r="AH17" s="42"/>
      <c r="AI17" s="183" t="str">
        <f>IFERROR(IF(INDEX(پرداخت!A:AZ,MATCH(A17&amp;" - "&amp;"آب",پرداخت!$B:$B,0),MATCH(G17,پرداخت!$1:$1,0))="نشده","نشده","شده"),"---")</f>
        <v>نشده</v>
      </c>
    </row>
    <row r="18" spans="1:35" s="30" customFormat="1" ht="34.9" hidden="1" customHeight="1">
      <c r="A18" s="171" t="s">
        <v>229</v>
      </c>
      <c r="B18" s="47">
        <f>IFERROR(INDEX('اطلاعات انشعابات شرکتها'!A:BB,MATCH(A18,'اطلاعات انشعابات شرکتها'!A:A,0),MATCH(B$1,'اطلاعات انشعابات شرکتها'!$1:$1,0)),0)</f>
        <v>120</v>
      </c>
      <c r="C18" s="48">
        <f>IFERROR(INDEX('اطلاعات انشعابات شرکتها'!A:BB,MATCH(A18,'اطلاعات انشعابات شرکتها'!A:A,0),MATCH(C$1,'اطلاعات انشعابات شرکتها'!$1:$1,0)),0)</f>
        <v>0</v>
      </c>
      <c r="D18" s="45"/>
      <c r="E18" s="171">
        <v>4</v>
      </c>
      <c r="F18" s="170">
        <v>98</v>
      </c>
      <c r="G18" s="47" t="str">
        <f t="shared" si="0"/>
        <v>98/4</v>
      </c>
      <c r="H18" s="47" t="str">
        <f>IFERROR(INDEX('اطلاعات دوره'!A:Z,MATCH(G18,'اطلاعات دوره'!C:C,0),MATCH(H$1,'اطلاعات دوره'!$1:$1,0)),0)</f>
        <v>98/10/01</v>
      </c>
      <c r="I18" s="47" t="str">
        <f>IFERROR(INDEX('اطلاعات دوره'!A:Z,MATCH(G18,'اطلاعات دوره'!C:C,0),MATCH(I$1,'اطلاعات دوره'!$1:$1,0)),0)</f>
        <v>98/12/29</v>
      </c>
      <c r="J18" s="48">
        <f>IFERROR(INDEX('اطلاعات دوره'!A:Z,MATCH(G18,'اطلاعات دوره'!C:C,0),MATCH(J$1,'اطلاعات دوره'!$1:$1,0)),0)</f>
        <v>89</v>
      </c>
      <c r="K18" s="46"/>
      <c r="L18" s="158" t="str">
        <f>IFERROR(INDEX('اطلاعات دوره'!A:Z,MATCH(G18,'اطلاعات دوره'!C:C,0)-1,MATCH("عنوان",'اطلاعات دوره'!$1:$1,0)),"---")</f>
        <v>98/3</v>
      </c>
      <c r="M18" s="47" t="str">
        <f t="shared" si="1"/>
        <v>پویشگران مواد پارت آزمون شرق-98/3</v>
      </c>
      <c r="N18" s="48" t="str">
        <f t="shared" si="2"/>
        <v>پویشگران مواد پارت آزمون شرق-98/4</v>
      </c>
      <c r="O18" s="45"/>
      <c r="P18" s="240">
        <f>IFERROR(INDEX('قرائت کنتور'!A:AZ,MATCH(A18&amp;"-"&amp;"آب",'قرائت کنتور'!B:B,0),MATCH(L18,'قرائت کنتور'!$1:$1,0)),0)</f>
        <v>17</v>
      </c>
      <c r="Q18" s="241">
        <f>IFERROR(INDEX('قرائت کنتور'!A:AZ,MATCH(A18&amp;"-"&amp;"آب",'قرائت کنتور'!B:B,0),MATCH(G18,'قرائت کنتور'!$1:$1,0)),0)</f>
        <v>19</v>
      </c>
      <c r="R18" s="241">
        <f t="shared" si="3"/>
        <v>2</v>
      </c>
      <c r="S18" s="241" t="str">
        <f>IFERROR(INDEX('اطلاعات انشعابات شرکتها'!A:AB,MATCH(A18,'اطلاعات انشعابات شرکتها'!A:A,0),MATCH(S$1,'اطلاعات انشعابات شرکتها'!$1:$1,0)),"---")</f>
        <v>25</v>
      </c>
      <c r="T18" s="227">
        <f t="shared" si="4"/>
        <v>0</v>
      </c>
      <c r="U18" s="45"/>
      <c r="V18" s="155">
        <f>IFERROR(INDEX('تعرفه ها'!A:Z,MATCH("بهای هر متر مکعب آب مصرفی",'تعرفه ها'!$B:$B,0),MATCH(F18,'تعرفه ها'!$2:$2,0)),"---")</f>
        <v>14300</v>
      </c>
      <c r="W18" s="50">
        <f t="shared" si="5"/>
        <v>28600</v>
      </c>
      <c r="X18" s="50">
        <f>IFERROR(ROUND(R18*INDEX('تعرفه ها'!A:Z,MATCH("عوارض آب به ازاء هر متر مکعب",'تعرفه ها'!$B:$B,0),MATCH(F18,'تعرفه ها'!$2:$2,0)),0),"---")</f>
        <v>300</v>
      </c>
      <c r="Y18" s="50">
        <f>IFERROR(ROUND(T18*INDEX('تعرفه ها'!A:Z,MATCH("جریمه مازاد مصرف آب به ازاء هر متر مکعب",'تعرفه ها'!$B:$B,0),MATCH(F18,'تعرفه ها'!$2:$2,0)),0),"---")</f>
        <v>0</v>
      </c>
      <c r="Z18" s="50">
        <f>IFERROR(ROUND(((W18+X18+Y18)*INDEX('تعرفه ها'!A:Z,MATCH("هزینه نگهداری و تعمیرات شبکه آب",'تعرفه ها'!$B:$B,0),MATCH(F18,'تعرفه ها'!$2:$2,0))/100),0),"---")</f>
        <v>2890</v>
      </c>
      <c r="AA18" s="50">
        <f>IFERROR(IF(INDEX('اطلاعات دوره'!A:Z,MATCH(G18,'اطلاعات دوره'!C:C,0),MATCH("آب",'اطلاعات دوره'!$1:$1,0))="دارد",ROUND((W18+X18+Y18)*INDEX('تعرفه ها'!A:Z,MATCH("پیک فصلی آب",'تعرفه ها'!$B:$B,0),MATCH(F18,'تعرفه ها'!$2:$2,0))/100,0),0),"---")</f>
        <v>0</v>
      </c>
      <c r="AB18" s="50">
        <f>IFERROR(ROUND(SUM(W18+X18+Y18+Z18+AA18)*INDEX('تعرفه ها'!A:Z,MATCH("مالیات آب",'تعرفه ها'!$B:$B,0),MATCH(F18,'تعرفه ها'!$2:$2,0))/100,0),"---")</f>
        <v>0</v>
      </c>
      <c r="AC18" s="50">
        <f t="shared" si="6"/>
        <v>31790</v>
      </c>
      <c r="AD18" s="50">
        <v>31000</v>
      </c>
      <c r="AE18" s="50">
        <f t="shared" si="7"/>
        <v>62790</v>
      </c>
      <c r="AF18" s="50">
        <f t="shared" si="8"/>
        <v>790</v>
      </c>
      <c r="AG18" s="153">
        <f t="shared" si="9"/>
        <v>62000</v>
      </c>
      <c r="AH18" s="42"/>
      <c r="AI18" s="183" t="str">
        <f>IFERROR(IF(INDEX(پرداخت!A:AZ,MATCH(A18&amp;" - "&amp;"آب",پرداخت!$B:$B,0),MATCH(G18,پرداخت!$1:$1,0))="نشده","نشده","شده"),"---")</f>
        <v>شده</v>
      </c>
    </row>
    <row r="19" spans="1:35" s="30" customFormat="1" ht="34.9" hidden="1" customHeight="1">
      <c r="A19" s="171" t="s">
        <v>233</v>
      </c>
      <c r="B19" s="47">
        <f>IFERROR(INDEX('اطلاعات انشعابات شرکتها'!A:BB,MATCH(A19,'اطلاعات انشعابات شرکتها'!A:A,0),MATCH(B$1,'اطلاعات انشعابات شرکتها'!$1:$1,0)),0)</f>
        <v>121</v>
      </c>
      <c r="C19" s="48">
        <f>IFERROR(INDEX('اطلاعات انشعابات شرکتها'!A:BB,MATCH(A19,'اطلاعات انشعابات شرکتها'!A:A,0),MATCH(C$1,'اطلاعات انشعابات شرکتها'!$1:$1,0)),0)</f>
        <v>0</v>
      </c>
      <c r="D19" s="45"/>
      <c r="E19" s="171">
        <v>4</v>
      </c>
      <c r="F19" s="170">
        <v>98</v>
      </c>
      <c r="G19" s="47" t="str">
        <f t="shared" si="0"/>
        <v>98/4</v>
      </c>
      <c r="H19" s="47" t="str">
        <f>IFERROR(INDEX('اطلاعات دوره'!A:Z,MATCH(G19,'اطلاعات دوره'!C:C,0),MATCH(H$1,'اطلاعات دوره'!$1:$1,0)),0)</f>
        <v>98/10/01</v>
      </c>
      <c r="I19" s="47" t="str">
        <f>IFERROR(INDEX('اطلاعات دوره'!A:Z,MATCH(G19,'اطلاعات دوره'!C:C,0),MATCH(I$1,'اطلاعات دوره'!$1:$1,0)),0)</f>
        <v>98/12/29</v>
      </c>
      <c r="J19" s="48">
        <f>IFERROR(INDEX('اطلاعات دوره'!A:Z,MATCH(G19,'اطلاعات دوره'!C:C,0),MATCH(J$1,'اطلاعات دوره'!$1:$1,0)),0)</f>
        <v>89</v>
      </c>
      <c r="K19" s="46"/>
      <c r="L19" s="158" t="str">
        <f>IFERROR(INDEX('اطلاعات دوره'!A:Z,MATCH(G19,'اطلاعات دوره'!C:C,0)-1,MATCH("عنوان",'اطلاعات دوره'!$1:$1,0)),"---")</f>
        <v>98/3</v>
      </c>
      <c r="M19" s="47" t="str">
        <f t="shared" si="1"/>
        <v>پیشگام انرژی خاور-98/3</v>
      </c>
      <c r="N19" s="48" t="str">
        <f t="shared" si="2"/>
        <v>پیشگام انرژی خاور-98/4</v>
      </c>
      <c r="O19" s="45"/>
      <c r="P19" s="240">
        <f>IFERROR(INDEX('قرائت کنتور'!A:AZ,MATCH(A19&amp;"-"&amp;"آب",'قرائت کنتور'!B:B,0),MATCH(L19,'قرائت کنتور'!$1:$1,0)),0)</f>
        <v>545</v>
      </c>
      <c r="Q19" s="241">
        <f>IFERROR(INDEX('قرائت کنتور'!A:AZ,MATCH(A19&amp;"-"&amp;"آب",'قرائت کنتور'!B:B,0),MATCH(G19,'قرائت کنتور'!$1:$1,0)),0)</f>
        <v>607</v>
      </c>
      <c r="R19" s="241">
        <f t="shared" si="3"/>
        <v>62</v>
      </c>
      <c r="S19" s="241" t="str">
        <f>IFERROR(INDEX('اطلاعات انشعابات شرکتها'!A:AB,MATCH(A19,'اطلاعات انشعابات شرکتها'!A:A,0),MATCH(S$1,'اطلاعات انشعابات شرکتها'!$1:$1,0)),"---")</f>
        <v>38</v>
      </c>
      <c r="T19" s="227">
        <f t="shared" si="4"/>
        <v>0</v>
      </c>
      <c r="U19" s="45"/>
      <c r="V19" s="155">
        <f>IFERROR(INDEX('تعرفه ها'!A:Z,MATCH("بهای هر متر مکعب آب مصرفی",'تعرفه ها'!$B:$B,0),MATCH(F19,'تعرفه ها'!$2:$2,0)),"---")</f>
        <v>14300</v>
      </c>
      <c r="W19" s="50">
        <f t="shared" si="5"/>
        <v>886600</v>
      </c>
      <c r="X19" s="50">
        <f>IFERROR(ROUND(R19*INDEX('تعرفه ها'!A:Z,MATCH("عوارض آب به ازاء هر متر مکعب",'تعرفه ها'!$B:$B,0),MATCH(F19,'تعرفه ها'!$2:$2,0)),0),"---")</f>
        <v>9300</v>
      </c>
      <c r="Y19" s="50">
        <f>IFERROR(ROUND(T19*INDEX('تعرفه ها'!A:Z,MATCH("جریمه مازاد مصرف آب به ازاء هر متر مکعب",'تعرفه ها'!$B:$B,0),MATCH(F19,'تعرفه ها'!$2:$2,0)),0),"---")</f>
        <v>0</v>
      </c>
      <c r="Z19" s="50">
        <f>IFERROR(ROUND(((W19+X19+Y19)*INDEX('تعرفه ها'!A:Z,MATCH("هزینه نگهداری و تعمیرات شبکه آب",'تعرفه ها'!$B:$B,0),MATCH(F19,'تعرفه ها'!$2:$2,0))/100),0),"---")</f>
        <v>89590</v>
      </c>
      <c r="AA19" s="50">
        <f>IFERROR(IF(INDEX('اطلاعات دوره'!A:Z,MATCH(G19,'اطلاعات دوره'!C:C,0),MATCH("آب",'اطلاعات دوره'!$1:$1,0))="دارد",ROUND((W19+X19+Y19)*INDEX('تعرفه ها'!A:Z,MATCH("پیک فصلی آب",'تعرفه ها'!$B:$B,0),MATCH(F19,'تعرفه ها'!$2:$2,0))/100,0),0),"---")</f>
        <v>0</v>
      </c>
      <c r="AB19" s="50">
        <f>IFERROR(ROUND(SUM(W19+X19+Y19+Z19+AA19)*INDEX('تعرفه ها'!A:Z,MATCH("مالیات آب",'تعرفه ها'!$B:$B,0),MATCH(F19,'تعرفه ها'!$2:$2,0))/100,0),"---")</f>
        <v>0</v>
      </c>
      <c r="AC19" s="50">
        <f t="shared" si="6"/>
        <v>985490</v>
      </c>
      <c r="AD19" s="50">
        <v>5785000</v>
      </c>
      <c r="AE19" s="50">
        <f t="shared" si="7"/>
        <v>6770490</v>
      </c>
      <c r="AF19" s="50">
        <f t="shared" si="8"/>
        <v>490</v>
      </c>
      <c r="AG19" s="153">
        <f t="shared" si="9"/>
        <v>6770000</v>
      </c>
      <c r="AH19" s="42"/>
      <c r="AI19" s="183" t="str">
        <f>IFERROR(IF(INDEX(پرداخت!A:AZ,MATCH(A19&amp;" - "&amp;"آب",پرداخت!$B:$B,0),MATCH(G19,پرداخت!$1:$1,0))="نشده","نشده","شده"),"---")</f>
        <v>نشده</v>
      </c>
    </row>
    <row r="20" spans="1:35" s="30" customFormat="1" ht="34.9" hidden="1" customHeight="1">
      <c r="A20" s="171" t="s">
        <v>237</v>
      </c>
      <c r="B20" s="47">
        <f>IFERROR(INDEX('اطلاعات انشعابات شرکتها'!A:BB,MATCH(A20,'اطلاعات انشعابات شرکتها'!A:A,0),MATCH(B$1,'اطلاعات انشعابات شرکتها'!$1:$1,0)),0)</f>
        <v>122</v>
      </c>
      <c r="C20" s="48">
        <f>IFERROR(INDEX('اطلاعات انشعابات شرکتها'!A:BB,MATCH(A20,'اطلاعات انشعابات شرکتها'!A:A,0),MATCH(C$1,'اطلاعات انشعابات شرکتها'!$1:$1,0)),0)</f>
        <v>0</v>
      </c>
      <c r="D20" s="45"/>
      <c r="E20" s="171">
        <v>4</v>
      </c>
      <c r="F20" s="170">
        <v>98</v>
      </c>
      <c r="G20" s="47" t="str">
        <f t="shared" si="0"/>
        <v>98/4</v>
      </c>
      <c r="H20" s="47" t="str">
        <f>IFERROR(INDEX('اطلاعات دوره'!A:Z,MATCH(G20,'اطلاعات دوره'!C:C,0),MATCH(H$1,'اطلاعات دوره'!$1:$1,0)),0)</f>
        <v>98/10/01</v>
      </c>
      <c r="I20" s="47" t="str">
        <f>IFERROR(INDEX('اطلاعات دوره'!A:Z,MATCH(G20,'اطلاعات دوره'!C:C,0),MATCH(I$1,'اطلاعات دوره'!$1:$1,0)),0)</f>
        <v>98/12/29</v>
      </c>
      <c r="J20" s="48">
        <f>IFERROR(INDEX('اطلاعات دوره'!A:Z,MATCH(G20,'اطلاعات دوره'!C:C,0),MATCH(J$1,'اطلاعات دوره'!$1:$1,0)),0)</f>
        <v>89</v>
      </c>
      <c r="K20" s="46"/>
      <c r="L20" s="158" t="str">
        <f>IFERROR(INDEX('اطلاعات دوره'!A:Z,MATCH(G20,'اطلاعات دوره'!C:C,0)-1,MATCH("عنوان",'اطلاعات دوره'!$1:$1,0)),"---")</f>
        <v>98/3</v>
      </c>
      <c r="M20" s="47" t="str">
        <f t="shared" si="1"/>
        <v>پیمان خطوط شرق-98/3</v>
      </c>
      <c r="N20" s="48" t="str">
        <f t="shared" si="2"/>
        <v>پیمان خطوط شرق-98/4</v>
      </c>
      <c r="O20" s="45"/>
      <c r="P20" s="240">
        <f>IFERROR(INDEX('قرائت کنتور'!A:AZ,MATCH(A20&amp;"-"&amp;"آب",'قرائت کنتور'!B:B,0),MATCH(L20,'قرائت کنتور'!$1:$1,0)),0)</f>
        <v>602</v>
      </c>
      <c r="Q20" s="241">
        <f>IFERROR(INDEX('قرائت کنتور'!A:AZ,MATCH(A20&amp;"-"&amp;"آب",'قرائت کنتور'!B:B,0),MATCH(G20,'قرائت کنتور'!$1:$1,0)),0)</f>
        <v>650</v>
      </c>
      <c r="R20" s="241">
        <f t="shared" si="3"/>
        <v>48</v>
      </c>
      <c r="S20" s="241" t="str">
        <f>IFERROR(INDEX('اطلاعات انشعابات شرکتها'!A:AB,MATCH(A20,'اطلاعات انشعابات شرکتها'!A:A,0),MATCH(S$1,'اطلاعات انشعابات شرکتها'!$1:$1,0)),"---")</f>
        <v>25</v>
      </c>
      <c r="T20" s="227">
        <f t="shared" si="4"/>
        <v>0</v>
      </c>
      <c r="U20" s="45"/>
      <c r="V20" s="155">
        <f>IFERROR(INDEX('تعرفه ها'!A:Z,MATCH("بهای هر متر مکعب آب مصرفی",'تعرفه ها'!$B:$B,0),MATCH(F20,'تعرفه ها'!$2:$2,0)),"---")</f>
        <v>14300</v>
      </c>
      <c r="W20" s="50">
        <f t="shared" si="5"/>
        <v>686400</v>
      </c>
      <c r="X20" s="50">
        <f>IFERROR(ROUND(R20*INDEX('تعرفه ها'!A:Z,MATCH("عوارض آب به ازاء هر متر مکعب",'تعرفه ها'!$B:$B,0),MATCH(F20,'تعرفه ها'!$2:$2,0)),0),"---")</f>
        <v>7200</v>
      </c>
      <c r="Y20" s="50">
        <f>IFERROR(ROUND(T20*INDEX('تعرفه ها'!A:Z,MATCH("جریمه مازاد مصرف آب به ازاء هر متر مکعب",'تعرفه ها'!$B:$B,0),MATCH(F20,'تعرفه ها'!$2:$2,0)),0),"---")</f>
        <v>0</v>
      </c>
      <c r="Z20" s="50">
        <f>IFERROR(ROUND(((W20+X20+Y20)*INDEX('تعرفه ها'!A:Z,MATCH("هزینه نگهداری و تعمیرات شبکه آب",'تعرفه ها'!$B:$B,0),MATCH(F20,'تعرفه ها'!$2:$2,0))/100),0),"---")</f>
        <v>69360</v>
      </c>
      <c r="AA20" s="50">
        <f>IFERROR(IF(INDEX('اطلاعات دوره'!A:Z,MATCH(G20,'اطلاعات دوره'!C:C,0),MATCH("آب",'اطلاعات دوره'!$1:$1,0))="دارد",ROUND((W20+X20+Y20)*INDEX('تعرفه ها'!A:Z,MATCH("پیک فصلی آب",'تعرفه ها'!$B:$B,0),MATCH(F20,'تعرفه ها'!$2:$2,0))/100,0),0),"---")</f>
        <v>0</v>
      </c>
      <c r="AB20" s="50">
        <f>IFERROR(ROUND(SUM(W20+X20+Y20+Z20+AA20)*INDEX('تعرفه ها'!A:Z,MATCH("مالیات آب",'تعرفه ها'!$B:$B,0),MATCH(F20,'تعرفه ها'!$2:$2,0))/100,0),"---")</f>
        <v>0</v>
      </c>
      <c r="AC20" s="50">
        <f t="shared" si="6"/>
        <v>762960</v>
      </c>
      <c r="AD20" s="50">
        <v>874000</v>
      </c>
      <c r="AE20" s="50">
        <f t="shared" si="7"/>
        <v>1636960</v>
      </c>
      <c r="AF20" s="50">
        <f t="shared" si="8"/>
        <v>960</v>
      </c>
      <c r="AG20" s="153">
        <f t="shared" si="9"/>
        <v>1636000</v>
      </c>
      <c r="AH20" s="42"/>
      <c r="AI20" s="183" t="str">
        <f>IFERROR(IF(INDEX(پرداخت!A:AZ,MATCH(A20&amp;" - "&amp;"آب",پرداخت!$B:$B,0),MATCH(G20,پرداخت!$1:$1,0))="نشده","نشده","شده"),"---")</f>
        <v>نشده</v>
      </c>
    </row>
    <row r="21" spans="1:35" s="30" customFormat="1" ht="34.9" hidden="1" customHeight="1">
      <c r="A21" s="171" t="s">
        <v>238</v>
      </c>
      <c r="B21" s="47">
        <f>IFERROR(INDEX('اطلاعات انشعابات شرکتها'!A:BB,MATCH(A21,'اطلاعات انشعابات شرکتها'!A:A,0),MATCH(B$1,'اطلاعات انشعابات شرکتها'!$1:$1,0)),0)</f>
        <v>123</v>
      </c>
      <c r="C21" s="48">
        <f>IFERROR(INDEX('اطلاعات انشعابات شرکتها'!A:BB,MATCH(A21,'اطلاعات انشعابات شرکتها'!A:A,0),MATCH(C$1,'اطلاعات انشعابات شرکتها'!$1:$1,0)),0)</f>
        <v>0</v>
      </c>
      <c r="D21" s="45"/>
      <c r="E21" s="171">
        <v>4</v>
      </c>
      <c r="F21" s="170">
        <v>98</v>
      </c>
      <c r="G21" s="47" t="str">
        <f t="shared" si="0"/>
        <v>98/4</v>
      </c>
      <c r="H21" s="47" t="str">
        <f>IFERROR(INDEX('اطلاعات دوره'!A:Z,MATCH(G21,'اطلاعات دوره'!C:C,0),MATCH(H$1,'اطلاعات دوره'!$1:$1,0)),0)</f>
        <v>98/10/01</v>
      </c>
      <c r="I21" s="47" t="str">
        <f>IFERROR(INDEX('اطلاعات دوره'!A:Z,MATCH(G21,'اطلاعات دوره'!C:C,0),MATCH(I$1,'اطلاعات دوره'!$1:$1,0)),0)</f>
        <v>98/12/29</v>
      </c>
      <c r="J21" s="48">
        <f>IFERROR(INDEX('اطلاعات دوره'!A:Z,MATCH(G21,'اطلاعات دوره'!C:C,0),MATCH(J$1,'اطلاعات دوره'!$1:$1,0)),0)</f>
        <v>89</v>
      </c>
      <c r="K21" s="46"/>
      <c r="L21" s="158" t="str">
        <f>IFERROR(INDEX('اطلاعات دوره'!A:Z,MATCH(G21,'اطلاعات دوره'!C:C,0)-1,MATCH("عنوان",'اطلاعات دوره'!$1:$1,0)),"---")</f>
        <v>98/3</v>
      </c>
      <c r="M21" s="47" t="str">
        <f t="shared" si="1"/>
        <v>تابان اندیش برجیس-98/3</v>
      </c>
      <c r="N21" s="48" t="str">
        <f t="shared" si="2"/>
        <v>تابان اندیش برجیس-98/4</v>
      </c>
      <c r="O21" s="45"/>
      <c r="P21" s="240">
        <f>IFERROR(INDEX('قرائت کنتور'!A:AZ,MATCH(A21&amp;"-"&amp;"آب",'قرائت کنتور'!B:B,0),MATCH(L21,'قرائت کنتور'!$1:$1,0)),0)</f>
        <v>177</v>
      </c>
      <c r="Q21" s="241">
        <f>IFERROR(INDEX('قرائت کنتور'!A:AZ,MATCH(A21&amp;"-"&amp;"آب",'قرائت کنتور'!B:B,0),MATCH(G21,'قرائت کنتور'!$1:$1,0)),0)</f>
        <v>178</v>
      </c>
      <c r="R21" s="241">
        <f t="shared" si="3"/>
        <v>1</v>
      </c>
      <c r="S21" s="241" t="str">
        <f>IFERROR(INDEX('اطلاعات انشعابات شرکتها'!A:AB,MATCH(A21,'اطلاعات انشعابات شرکتها'!A:A,0),MATCH(S$1,'اطلاعات انشعابات شرکتها'!$1:$1,0)),"---")</f>
        <v>25</v>
      </c>
      <c r="T21" s="227">
        <f t="shared" si="4"/>
        <v>0</v>
      </c>
      <c r="U21" s="45"/>
      <c r="V21" s="155">
        <f>IFERROR(INDEX('تعرفه ها'!A:Z,MATCH("بهای هر متر مکعب آب مصرفی",'تعرفه ها'!$B:$B,0),MATCH(F21,'تعرفه ها'!$2:$2,0)),"---")</f>
        <v>14300</v>
      </c>
      <c r="W21" s="50">
        <f t="shared" si="5"/>
        <v>14300</v>
      </c>
      <c r="X21" s="50">
        <f>IFERROR(ROUND(R21*INDEX('تعرفه ها'!A:Z,MATCH("عوارض آب به ازاء هر متر مکعب",'تعرفه ها'!$B:$B,0),MATCH(F21,'تعرفه ها'!$2:$2,0)),0),"---")</f>
        <v>150</v>
      </c>
      <c r="Y21" s="50">
        <f>IFERROR(ROUND(T21*INDEX('تعرفه ها'!A:Z,MATCH("جریمه مازاد مصرف آب به ازاء هر متر مکعب",'تعرفه ها'!$B:$B,0),MATCH(F21,'تعرفه ها'!$2:$2,0)),0),"---")</f>
        <v>0</v>
      </c>
      <c r="Z21" s="50">
        <f>IFERROR(ROUND(((W21+X21+Y21)*INDEX('تعرفه ها'!A:Z,MATCH("هزینه نگهداری و تعمیرات شبکه آب",'تعرفه ها'!$B:$B,0),MATCH(F21,'تعرفه ها'!$2:$2,0))/100),0),"---")</f>
        <v>1445</v>
      </c>
      <c r="AA21" s="50">
        <f>IFERROR(IF(INDEX('اطلاعات دوره'!A:Z,MATCH(G21,'اطلاعات دوره'!C:C,0),MATCH("آب",'اطلاعات دوره'!$1:$1,0))="دارد",ROUND((W21+X21+Y21)*INDEX('تعرفه ها'!A:Z,MATCH("پیک فصلی آب",'تعرفه ها'!$B:$B,0),MATCH(F21,'تعرفه ها'!$2:$2,0))/100,0),0),"---")</f>
        <v>0</v>
      </c>
      <c r="AB21" s="50">
        <f>IFERROR(ROUND(SUM(W21+X21+Y21+Z21+AA21)*INDEX('تعرفه ها'!A:Z,MATCH("مالیات آب",'تعرفه ها'!$B:$B,0),MATCH(F21,'تعرفه ها'!$2:$2,0))/100,0),"---")</f>
        <v>0</v>
      </c>
      <c r="AC21" s="50">
        <f t="shared" si="6"/>
        <v>15895</v>
      </c>
      <c r="AD21" s="50">
        <v>0</v>
      </c>
      <c r="AE21" s="50">
        <f t="shared" si="7"/>
        <v>15895</v>
      </c>
      <c r="AF21" s="50">
        <f t="shared" si="8"/>
        <v>895</v>
      </c>
      <c r="AG21" s="153">
        <f t="shared" si="9"/>
        <v>15000</v>
      </c>
      <c r="AH21" s="42"/>
      <c r="AI21" s="183" t="str">
        <f>IFERROR(IF(INDEX(پرداخت!A:AZ,MATCH(A21&amp;" - "&amp;"آب",پرداخت!$B:$B,0),MATCH(G21,پرداخت!$1:$1,0))="نشده","نشده","شده"),"---")</f>
        <v>شده</v>
      </c>
    </row>
    <row r="22" spans="1:35" s="30" customFormat="1" ht="34.9" hidden="1" customHeight="1">
      <c r="A22" s="171" t="s">
        <v>243</v>
      </c>
      <c r="B22" s="47">
        <f>IFERROR(INDEX('اطلاعات انشعابات شرکتها'!A:BB,MATCH(A22,'اطلاعات انشعابات شرکتها'!A:A,0),MATCH(B$1,'اطلاعات انشعابات شرکتها'!$1:$1,0)),0)</f>
        <v>124</v>
      </c>
      <c r="C22" s="48">
        <f>IFERROR(INDEX('اطلاعات انشعابات شرکتها'!A:BB,MATCH(A22,'اطلاعات انشعابات شرکتها'!A:A,0),MATCH(C$1,'اطلاعات انشعابات شرکتها'!$1:$1,0)),0)</f>
        <v>0</v>
      </c>
      <c r="D22" s="45"/>
      <c r="E22" s="171">
        <v>4</v>
      </c>
      <c r="F22" s="170">
        <v>98</v>
      </c>
      <c r="G22" s="47" t="str">
        <f t="shared" si="0"/>
        <v>98/4</v>
      </c>
      <c r="H22" s="47" t="str">
        <f>IFERROR(INDEX('اطلاعات دوره'!A:Z,MATCH(G22,'اطلاعات دوره'!C:C,0),MATCH(H$1,'اطلاعات دوره'!$1:$1,0)),0)</f>
        <v>98/10/01</v>
      </c>
      <c r="I22" s="47" t="str">
        <f>IFERROR(INDEX('اطلاعات دوره'!A:Z,MATCH(G22,'اطلاعات دوره'!C:C,0),MATCH(I$1,'اطلاعات دوره'!$1:$1,0)),0)</f>
        <v>98/12/29</v>
      </c>
      <c r="J22" s="48">
        <f>IFERROR(INDEX('اطلاعات دوره'!A:Z,MATCH(G22,'اطلاعات دوره'!C:C,0),MATCH(J$1,'اطلاعات دوره'!$1:$1,0)),0)</f>
        <v>89</v>
      </c>
      <c r="K22" s="46"/>
      <c r="L22" s="158" t="str">
        <f>IFERROR(INDEX('اطلاعات دوره'!A:Z,MATCH(G22,'اطلاعات دوره'!C:C,0)-1,MATCH("عنوان",'اطلاعات دوره'!$1:$1,0)),"---")</f>
        <v>98/3</v>
      </c>
      <c r="M22" s="47" t="str">
        <f t="shared" si="1"/>
        <v>تراشکاری ثامن-98/3</v>
      </c>
      <c r="N22" s="48" t="str">
        <f t="shared" si="2"/>
        <v>تراشکاری ثامن-98/4</v>
      </c>
      <c r="O22" s="45"/>
      <c r="P22" s="240">
        <f>IFERROR(INDEX('قرائت کنتور'!A:AZ,MATCH(A22&amp;"-"&amp;"آب",'قرائت کنتور'!B:B,0),MATCH(L22,'قرائت کنتور'!$1:$1,0)),0)</f>
        <v>413</v>
      </c>
      <c r="Q22" s="241">
        <f>IFERROR(INDEX('قرائت کنتور'!A:AZ,MATCH(A22&amp;"-"&amp;"آب",'قرائت کنتور'!B:B,0),MATCH(G22,'قرائت کنتور'!$1:$1,0)),0)</f>
        <v>425</v>
      </c>
      <c r="R22" s="241">
        <f t="shared" si="3"/>
        <v>12</v>
      </c>
      <c r="S22" s="241" t="str">
        <f>IFERROR(INDEX('اطلاعات انشعابات شرکتها'!A:AB,MATCH(A22,'اطلاعات انشعابات شرکتها'!A:A,0),MATCH(S$1,'اطلاعات انشعابات شرکتها'!$1:$1,0)),"---")</f>
        <v>25</v>
      </c>
      <c r="T22" s="227">
        <f t="shared" si="4"/>
        <v>0</v>
      </c>
      <c r="U22" s="45"/>
      <c r="V22" s="155">
        <f>IFERROR(INDEX('تعرفه ها'!A:Z,MATCH("بهای هر متر مکعب آب مصرفی",'تعرفه ها'!$B:$B,0),MATCH(F22,'تعرفه ها'!$2:$2,0)),"---")</f>
        <v>14300</v>
      </c>
      <c r="W22" s="50">
        <f t="shared" si="5"/>
        <v>171600</v>
      </c>
      <c r="X22" s="50">
        <f>IFERROR(ROUND(R22*INDEX('تعرفه ها'!A:Z,MATCH("عوارض آب به ازاء هر متر مکعب",'تعرفه ها'!$B:$B,0),MATCH(F22,'تعرفه ها'!$2:$2,0)),0),"---")</f>
        <v>1800</v>
      </c>
      <c r="Y22" s="50">
        <f>IFERROR(ROUND(T22*INDEX('تعرفه ها'!A:Z,MATCH("جریمه مازاد مصرف آب به ازاء هر متر مکعب",'تعرفه ها'!$B:$B,0),MATCH(F22,'تعرفه ها'!$2:$2,0)),0),"---")</f>
        <v>0</v>
      </c>
      <c r="Z22" s="50">
        <f>IFERROR(ROUND(((W22+X22+Y22)*INDEX('تعرفه ها'!A:Z,MATCH("هزینه نگهداری و تعمیرات شبکه آب",'تعرفه ها'!$B:$B,0),MATCH(F22,'تعرفه ها'!$2:$2,0))/100),0),"---")</f>
        <v>17340</v>
      </c>
      <c r="AA22" s="50">
        <f>IFERROR(IF(INDEX('اطلاعات دوره'!A:Z,MATCH(G22,'اطلاعات دوره'!C:C,0),MATCH("آب",'اطلاعات دوره'!$1:$1,0))="دارد",ROUND((W22+X22+Y22)*INDEX('تعرفه ها'!A:Z,MATCH("پیک فصلی آب",'تعرفه ها'!$B:$B,0),MATCH(F22,'تعرفه ها'!$2:$2,0))/100,0),0),"---")</f>
        <v>0</v>
      </c>
      <c r="AB22" s="50">
        <f>IFERROR(ROUND(SUM(W22+X22+Y22+Z22+AA22)*INDEX('تعرفه ها'!A:Z,MATCH("مالیات آب",'تعرفه ها'!$B:$B,0),MATCH(F22,'تعرفه ها'!$2:$2,0))/100,0),"---")</f>
        <v>0</v>
      </c>
      <c r="AC22" s="50">
        <f t="shared" si="6"/>
        <v>190740</v>
      </c>
      <c r="AD22" s="50">
        <v>1349000</v>
      </c>
      <c r="AE22" s="50">
        <f t="shared" si="7"/>
        <v>1539740</v>
      </c>
      <c r="AF22" s="50">
        <f t="shared" si="8"/>
        <v>740</v>
      </c>
      <c r="AG22" s="153">
        <f t="shared" si="9"/>
        <v>1539000</v>
      </c>
      <c r="AH22" s="42"/>
      <c r="AI22" s="183" t="str">
        <f>IFERROR(IF(INDEX(پرداخت!A:AZ,MATCH(A22&amp;" - "&amp;"آب",پرداخت!$B:$B,0),MATCH(G22,پرداخت!$1:$1,0))="نشده","نشده","شده"),"---")</f>
        <v>نشده</v>
      </c>
    </row>
    <row r="23" spans="1:35" s="30" customFormat="1" ht="34.9" hidden="1" customHeight="1">
      <c r="A23" s="171" t="s">
        <v>244</v>
      </c>
      <c r="B23" s="47">
        <f>IFERROR(INDEX('اطلاعات انشعابات شرکتها'!A:BB,MATCH(A23,'اطلاعات انشعابات شرکتها'!A:A,0),MATCH(B$1,'اطلاعات انشعابات شرکتها'!$1:$1,0)),0)</f>
        <v>125</v>
      </c>
      <c r="C23" s="48">
        <f>IFERROR(INDEX('اطلاعات انشعابات شرکتها'!A:BB,MATCH(A23,'اطلاعات انشعابات شرکتها'!A:A,0),MATCH(C$1,'اطلاعات انشعابات شرکتها'!$1:$1,0)),0)</f>
        <v>0</v>
      </c>
      <c r="D23" s="45"/>
      <c r="E23" s="171">
        <v>4</v>
      </c>
      <c r="F23" s="170">
        <v>98</v>
      </c>
      <c r="G23" s="47" t="str">
        <f t="shared" si="0"/>
        <v>98/4</v>
      </c>
      <c r="H23" s="47" t="str">
        <f>IFERROR(INDEX('اطلاعات دوره'!A:Z,MATCH(G23,'اطلاعات دوره'!C:C,0),MATCH(H$1,'اطلاعات دوره'!$1:$1,0)),0)</f>
        <v>98/10/01</v>
      </c>
      <c r="I23" s="47" t="str">
        <f>IFERROR(INDEX('اطلاعات دوره'!A:Z,MATCH(G23,'اطلاعات دوره'!C:C,0),MATCH(I$1,'اطلاعات دوره'!$1:$1,0)),0)</f>
        <v>98/12/29</v>
      </c>
      <c r="J23" s="48">
        <f>IFERROR(INDEX('اطلاعات دوره'!A:Z,MATCH(G23,'اطلاعات دوره'!C:C,0),MATCH(J$1,'اطلاعات دوره'!$1:$1,0)),0)</f>
        <v>89</v>
      </c>
      <c r="K23" s="46"/>
      <c r="L23" s="158" t="str">
        <f>IFERROR(INDEX('اطلاعات دوره'!A:Z,MATCH(G23,'اطلاعات دوره'!C:C,0)-1,MATCH("عنوان",'اطلاعات دوره'!$1:$1,0)),"---")</f>
        <v>98/3</v>
      </c>
      <c r="M23" s="47" t="str">
        <f t="shared" si="1"/>
        <v>توس درمان طب-98/3</v>
      </c>
      <c r="N23" s="48" t="str">
        <f t="shared" si="2"/>
        <v>توس درمان طب-98/4</v>
      </c>
      <c r="O23" s="45"/>
      <c r="P23" s="240">
        <f>IFERROR(INDEX('قرائت کنتور'!A:AZ,MATCH(A23&amp;"-"&amp;"آب",'قرائت کنتور'!B:B,0),MATCH(L23,'قرائت کنتور'!$1:$1,0)),0)</f>
        <v>900</v>
      </c>
      <c r="Q23" s="241">
        <f>IFERROR(INDEX('قرائت کنتور'!A:AZ,MATCH(A23&amp;"-"&amp;"آب",'قرائت کنتور'!B:B,0),MATCH(G23,'قرائت کنتور'!$1:$1,0)),0)</f>
        <v>943</v>
      </c>
      <c r="R23" s="241">
        <f t="shared" si="3"/>
        <v>43</v>
      </c>
      <c r="S23" s="241" t="str">
        <f>IFERROR(INDEX('اطلاعات انشعابات شرکتها'!A:AB,MATCH(A23,'اطلاعات انشعابات شرکتها'!A:A,0),MATCH(S$1,'اطلاعات انشعابات شرکتها'!$1:$1,0)),"---")</f>
        <v>25</v>
      </c>
      <c r="T23" s="227">
        <f t="shared" si="4"/>
        <v>0</v>
      </c>
      <c r="U23" s="45"/>
      <c r="V23" s="155">
        <f>IFERROR(INDEX('تعرفه ها'!A:Z,MATCH("بهای هر متر مکعب آب مصرفی",'تعرفه ها'!$B:$B,0),MATCH(F23,'تعرفه ها'!$2:$2,0)),"---")</f>
        <v>14300</v>
      </c>
      <c r="W23" s="50">
        <f t="shared" si="5"/>
        <v>614900</v>
      </c>
      <c r="X23" s="50">
        <f>IFERROR(ROUND(R23*INDEX('تعرفه ها'!A:Z,MATCH("عوارض آب به ازاء هر متر مکعب",'تعرفه ها'!$B:$B,0),MATCH(F23,'تعرفه ها'!$2:$2,0)),0),"---")</f>
        <v>6450</v>
      </c>
      <c r="Y23" s="50">
        <f>IFERROR(ROUND(T23*INDEX('تعرفه ها'!A:Z,MATCH("جریمه مازاد مصرف آب به ازاء هر متر مکعب",'تعرفه ها'!$B:$B,0),MATCH(F23,'تعرفه ها'!$2:$2,0)),0),"---")</f>
        <v>0</v>
      </c>
      <c r="Z23" s="50">
        <f>IFERROR(ROUND(((W23+X23+Y23)*INDEX('تعرفه ها'!A:Z,MATCH("هزینه نگهداری و تعمیرات شبکه آب",'تعرفه ها'!$B:$B,0),MATCH(F23,'تعرفه ها'!$2:$2,0))/100),0),"---")</f>
        <v>62135</v>
      </c>
      <c r="AA23" s="50">
        <f>IFERROR(IF(INDEX('اطلاعات دوره'!A:Z,MATCH(G23,'اطلاعات دوره'!C:C,0),MATCH("آب",'اطلاعات دوره'!$1:$1,0))="دارد",ROUND((W23+X23+Y23)*INDEX('تعرفه ها'!A:Z,MATCH("پیک فصلی آب",'تعرفه ها'!$B:$B,0),MATCH(F23,'تعرفه ها'!$2:$2,0))/100,0),0),"---")</f>
        <v>0</v>
      </c>
      <c r="AB23" s="50">
        <f>IFERROR(ROUND(SUM(W23+X23+Y23+Z23+AA23)*INDEX('تعرفه ها'!A:Z,MATCH("مالیات آب",'تعرفه ها'!$B:$B,0),MATCH(F23,'تعرفه ها'!$2:$2,0))/100,0),"---")</f>
        <v>0</v>
      </c>
      <c r="AC23" s="50">
        <f t="shared" si="6"/>
        <v>683485</v>
      </c>
      <c r="AD23" s="50">
        <v>683000</v>
      </c>
      <c r="AE23" s="50">
        <f t="shared" si="7"/>
        <v>1366485</v>
      </c>
      <c r="AF23" s="50">
        <f t="shared" si="8"/>
        <v>485</v>
      </c>
      <c r="AG23" s="153">
        <f t="shared" si="9"/>
        <v>1366000</v>
      </c>
      <c r="AH23" s="42"/>
      <c r="AI23" s="183" t="str">
        <f>IFERROR(IF(INDEX(پرداخت!A:AZ,MATCH(A23&amp;" - "&amp;"آب",پرداخت!$B:$B,0),MATCH(G23,پرداخت!$1:$1,0))="نشده","نشده","شده"),"---")</f>
        <v>نشده</v>
      </c>
    </row>
    <row r="24" spans="1:35" s="30" customFormat="1" ht="34.9" hidden="1" customHeight="1">
      <c r="A24" s="171" t="s">
        <v>246</v>
      </c>
      <c r="B24" s="47">
        <f>IFERROR(INDEX('اطلاعات انشعابات شرکتها'!A:BB,MATCH(A24,'اطلاعات انشعابات شرکتها'!A:A,0),MATCH(B$1,'اطلاعات انشعابات شرکتها'!$1:$1,0)),0)</f>
        <v>126</v>
      </c>
      <c r="C24" s="48">
        <f>IFERROR(INDEX('اطلاعات انشعابات شرکتها'!A:BB,MATCH(A24,'اطلاعات انشعابات شرکتها'!A:A,0),MATCH(C$1,'اطلاعات انشعابات شرکتها'!$1:$1,0)),0)</f>
        <v>0</v>
      </c>
      <c r="D24" s="45"/>
      <c r="E24" s="171">
        <v>4</v>
      </c>
      <c r="F24" s="170">
        <v>98</v>
      </c>
      <c r="G24" s="47" t="str">
        <f t="shared" si="0"/>
        <v>98/4</v>
      </c>
      <c r="H24" s="47" t="str">
        <f>IFERROR(INDEX('اطلاعات دوره'!A:Z,MATCH(G24,'اطلاعات دوره'!C:C,0),MATCH(H$1,'اطلاعات دوره'!$1:$1,0)),0)</f>
        <v>98/10/01</v>
      </c>
      <c r="I24" s="47" t="str">
        <f>IFERROR(INDEX('اطلاعات دوره'!A:Z,MATCH(G24,'اطلاعات دوره'!C:C,0),MATCH(I$1,'اطلاعات دوره'!$1:$1,0)),0)</f>
        <v>98/12/29</v>
      </c>
      <c r="J24" s="48">
        <f>IFERROR(INDEX('اطلاعات دوره'!A:Z,MATCH(G24,'اطلاعات دوره'!C:C,0),MATCH(J$1,'اطلاعات دوره'!$1:$1,0)),0)</f>
        <v>89</v>
      </c>
      <c r="K24" s="46"/>
      <c r="L24" s="158" t="str">
        <f>IFERROR(INDEX('اطلاعات دوره'!A:Z,MATCH(G24,'اطلاعات دوره'!C:C,0)-1,MATCH("عنوان",'اطلاعات دوره'!$1:$1,0)),"---")</f>
        <v>98/3</v>
      </c>
      <c r="M24" s="47" t="str">
        <f t="shared" si="1"/>
        <v>توسعه صنایع غذایی دانشگرایان نوین دلسا-98/3</v>
      </c>
      <c r="N24" s="48" t="str">
        <f t="shared" si="2"/>
        <v>توسعه صنایع غذایی دانشگرایان نوین دلسا-98/4</v>
      </c>
      <c r="O24" s="45"/>
      <c r="P24" s="240">
        <f>IFERROR(INDEX('قرائت کنتور'!A:AZ,MATCH(A24&amp;"-"&amp;"آب",'قرائت کنتور'!B:B,0),MATCH(L24,'قرائت کنتور'!$1:$1,0)),0)</f>
        <v>989</v>
      </c>
      <c r="Q24" s="241">
        <f>IFERROR(INDEX('قرائت کنتور'!A:AZ,MATCH(A24&amp;"-"&amp;"آب",'قرائت کنتور'!B:B,0),MATCH(G24,'قرائت کنتور'!$1:$1,0)),0)</f>
        <v>993</v>
      </c>
      <c r="R24" s="241">
        <f t="shared" si="3"/>
        <v>4</v>
      </c>
      <c r="S24" s="241" t="str">
        <f>IFERROR(INDEX('اطلاعات انشعابات شرکتها'!A:AB,MATCH(A24,'اطلاعات انشعابات شرکتها'!A:A,0),MATCH(S$1,'اطلاعات انشعابات شرکتها'!$1:$1,0)),"---")</f>
        <v>25</v>
      </c>
      <c r="T24" s="227">
        <f t="shared" si="4"/>
        <v>0</v>
      </c>
      <c r="U24" s="45"/>
      <c r="V24" s="155">
        <f>IFERROR(INDEX('تعرفه ها'!A:Z,MATCH("بهای هر متر مکعب آب مصرفی",'تعرفه ها'!$B:$B,0),MATCH(F24,'تعرفه ها'!$2:$2,0)),"---")</f>
        <v>14300</v>
      </c>
      <c r="W24" s="50">
        <f t="shared" si="5"/>
        <v>57200</v>
      </c>
      <c r="X24" s="50">
        <f>IFERROR(ROUND(R24*INDEX('تعرفه ها'!A:Z,MATCH("عوارض آب به ازاء هر متر مکعب",'تعرفه ها'!$B:$B,0),MATCH(F24,'تعرفه ها'!$2:$2,0)),0),"---")</f>
        <v>600</v>
      </c>
      <c r="Y24" s="50">
        <f>IFERROR(ROUND(T24*INDEX('تعرفه ها'!A:Z,MATCH("جریمه مازاد مصرف آب به ازاء هر متر مکعب",'تعرفه ها'!$B:$B,0),MATCH(F24,'تعرفه ها'!$2:$2,0)),0),"---")</f>
        <v>0</v>
      </c>
      <c r="Z24" s="50">
        <f>IFERROR(ROUND(((W24+X24+Y24)*INDEX('تعرفه ها'!A:Z,MATCH("هزینه نگهداری و تعمیرات شبکه آب",'تعرفه ها'!$B:$B,0),MATCH(F24,'تعرفه ها'!$2:$2,0))/100),0),"---")</f>
        <v>5780</v>
      </c>
      <c r="AA24" s="50">
        <f>IFERROR(IF(INDEX('اطلاعات دوره'!A:Z,MATCH(G24,'اطلاعات دوره'!C:C,0),MATCH("آب",'اطلاعات دوره'!$1:$1,0))="دارد",ROUND((W24+X24+Y24)*INDEX('تعرفه ها'!A:Z,MATCH("پیک فصلی آب",'تعرفه ها'!$B:$B,0),MATCH(F24,'تعرفه ها'!$2:$2,0))/100,0),0),"---")</f>
        <v>0</v>
      </c>
      <c r="AB24" s="50">
        <f>IFERROR(ROUND(SUM(W24+X24+Y24+Z24+AA24)*INDEX('تعرفه ها'!A:Z,MATCH("مالیات آب",'تعرفه ها'!$B:$B,0),MATCH(F24,'تعرفه ها'!$2:$2,0))/100,0),"---")</f>
        <v>0</v>
      </c>
      <c r="AC24" s="50">
        <f t="shared" si="6"/>
        <v>63580</v>
      </c>
      <c r="AD24" s="50">
        <v>0</v>
      </c>
      <c r="AE24" s="50">
        <f t="shared" si="7"/>
        <v>63580</v>
      </c>
      <c r="AF24" s="50">
        <f t="shared" si="8"/>
        <v>580</v>
      </c>
      <c r="AG24" s="153">
        <f t="shared" si="9"/>
        <v>63000</v>
      </c>
      <c r="AH24" s="42"/>
      <c r="AI24" s="183" t="str">
        <f>IFERROR(IF(INDEX(پرداخت!A:AZ,MATCH(A24&amp;" - "&amp;"آب",پرداخت!$B:$B,0),MATCH(G24,پرداخت!$1:$1,0))="نشده","نشده","شده"),"---")</f>
        <v>نشده</v>
      </c>
    </row>
    <row r="25" spans="1:35" s="30" customFormat="1" ht="34.9" hidden="1" customHeight="1">
      <c r="A25" s="171" t="s">
        <v>140</v>
      </c>
      <c r="B25" s="47">
        <f>IFERROR(INDEX('اطلاعات انشعابات شرکتها'!A:BB,MATCH(A25,'اطلاعات انشعابات شرکتها'!A:A,0),MATCH(B$1,'اطلاعات انشعابات شرکتها'!$1:$1,0)),0)</f>
        <v>127</v>
      </c>
      <c r="C25" s="48">
        <f>IFERROR(INDEX('اطلاعات انشعابات شرکتها'!A:BB,MATCH(A25,'اطلاعات انشعابات شرکتها'!A:A,0),MATCH(C$1,'اطلاعات انشعابات شرکتها'!$1:$1,0)),0)</f>
        <v>0</v>
      </c>
      <c r="D25" s="45"/>
      <c r="E25" s="171">
        <v>4</v>
      </c>
      <c r="F25" s="170">
        <v>98</v>
      </c>
      <c r="G25" s="47" t="str">
        <f t="shared" si="0"/>
        <v>98/4</v>
      </c>
      <c r="H25" s="47" t="str">
        <f>IFERROR(INDEX('اطلاعات دوره'!A:Z,MATCH(G25,'اطلاعات دوره'!C:C,0),MATCH(H$1,'اطلاعات دوره'!$1:$1,0)),0)</f>
        <v>98/10/01</v>
      </c>
      <c r="I25" s="47" t="str">
        <f>IFERROR(INDEX('اطلاعات دوره'!A:Z,MATCH(G25,'اطلاعات دوره'!C:C,0),MATCH(I$1,'اطلاعات دوره'!$1:$1,0)),0)</f>
        <v>98/12/29</v>
      </c>
      <c r="J25" s="48">
        <f>IFERROR(INDEX('اطلاعات دوره'!A:Z,MATCH(G25,'اطلاعات دوره'!C:C,0),MATCH(J$1,'اطلاعات دوره'!$1:$1,0)),0)</f>
        <v>89</v>
      </c>
      <c r="K25" s="46"/>
      <c r="L25" s="158" t="str">
        <f>IFERROR(INDEX('اطلاعات دوره'!A:Z,MATCH(G25,'اطلاعات دوره'!C:C,0)-1,MATCH("عنوان",'اطلاعات دوره'!$1:$1,0)),"---")</f>
        <v>98/3</v>
      </c>
      <c r="M25" s="47" t="str">
        <f t="shared" si="1"/>
        <v>خدمات نیروگاهی آهار شرق-98/3</v>
      </c>
      <c r="N25" s="48" t="str">
        <f t="shared" si="2"/>
        <v>خدمات نیروگاهی آهار شرق-98/4</v>
      </c>
      <c r="O25" s="45"/>
      <c r="P25" s="240">
        <f>IFERROR(INDEX('قرائت کنتور'!A:AZ,MATCH(A25&amp;"-"&amp;"آب",'قرائت کنتور'!B:B,0),MATCH(L25,'قرائت کنتور'!$1:$1,0)),0)</f>
        <v>512</v>
      </c>
      <c r="Q25" s="241">
        <f>IFERROR(INDEX('قرائت کنتور'!A:AZ,MATCH(A25&amp;"-"&amp;"آب",'قرائت کنتور'!B:B,0),MATCH(G25,'قرائت کنتور'!$1:$1,0)),0)</f>
        <v>524</v>
      </c>
      <c r="R25" s="241">
        <f t="shared" si="3"/>
        <v>12</v>
      </c>
      <c r="S25" s="241" t="str">
        <f>IFERROR(INDEX('اطلاعات انشعابات شرکتها'!A:AB,MATCH(A25,'اطلاعات انشعابات شرکتها'!A:A,0),MATCH(S$1,'اطلاعات انشعابات شرکتها'!$1:$1,0)),"---")</f>
        <v>25</v>
      </c>
      <c r="T25" s="227">
        <f t="shared" si="4"/>
        <v>0</v>
      </c>
      <c r="U25" s="45"/>
      <c r="V25" s="155">
        <f>IFERROR(INDEX('تعرفه ها'!A:Z,MATCH("بهای هر متر مکعب آب مصرفی",'تعرفه ها'!$B:$B,0),MATCH(F25,'تعرفه ها'!$2:$2,0)),"---")</f>
        <v>14300</v>
      </c>
      <c r="W25" s="50">
        <f t="shared" si="5"/>
        <v>171600</v>
      </c>
      <c r="X25" s="50">
        <f>IFERROR(ROUND(R25*INDEX('تعرفه ها'!A:Z,MATCH("عوارض آب به ازاء هر متر مکعب",'تعرفه ها'!$B:$B,0),MATCH(F25,'تعرفه ها'!$2:$2,0)),0),"---")</f>
        <v>1800</v>
      </c>
      <c r="Y25" s="50">
        <f>IFERROR(ROUND(T25*INDEX('تعرفه ها'!A:Z,MATCH("جریمه مازاد مصرف آب به ازاء هر متر مکعب",'تعرفه ها'!$B:$B,0),MATCH(F25,'تعرفه ها'!$2:$2,0)),0),"---")</f>
        <v>0</v>
      </c>
      <c r="Z25" s="50">
        <f>IFERROR(ROUND(((W25+X25+Y25)*INDEX('تعرفه ها'!A:Z,MATCH("هزینه نگهداری و تعمیرات شبکه آب",'تعرفه ها'!$B:$B,0),MATCH(F25,'تعرفه ها'!$2:$2,0))/100),0),"---")</f>
        <v>17340</v>
      </c>
      <c r="AA25" s="50">
        <f>IFERROR(IF(INDEX('اطلاعات دوره'!A:Z,MATCH(G25,'اطلاعات دوره'!C:C,0),MATCH("آب",'اطلاعات دوره'!$1:$1,0))="دارد",ROUND((W25+X25+Y25)*INDEX('تعرفه ها'!A:Z,MATCH("پیک فصلی آب",'تعرفه ها'!$B:$B,0),MATCH(F25,'تعرفه ها'!$2:$2,0))/100,0),0),"---")</f>
        <v>0</v>
      </c>
      <c r="AB25" s="50">
        <f>IFERROR(ROUND(SUM(W25+X25+Y25+Z25+AA25)*INDEX('تعرفه ها'!A:Z,MATCH("مالیات آب",'تعرفه ها'!$B:$B,0),MATCH(F25,'تعرفه ها'!$2:$2,0))/100,0),"---")</f>
        <v>0</v>
      </c>
      <c r="AC25" s="50">
        <f t="shared" si="6"/>
        <v>190740</v>
      </c>
      <c r="AD25" s="50">
        <v>365000</v>
      </c>
      <c r="AE25" s="50">
        <f t="shared" si="7"/>
        <v>555740</v>
      </c>
      <c r="AF25" s="50">
        <f t="shared" si="8"/>
        <v>740</v>
      </c>
      <c r="AG25" s="153">
        <f t="shared" si="9"/>
        <v>555000</v>
      </c>
      <c r="AH25" s="42"/>
      <c r="AI25" s="183" t="str">
        <f>IFERROR(IF(INDEX(پرداخت!A:AZ,MATCH(A25&amp;" - "&amp;"آب",پرداخت!$B:$B,0),MATCH(G25,پرداخت!$1:$1,0))="نشده","نشده","شده"),"---")</f>
        <v>نشده</v>
      </c>
    </row>
    <row r="26" spans="1:35" s="30" customFormat="1" ht="34.9" hidden="1" customHeight="1">
      <c r="A26" s="171" t="s">
        <v>250</v>
      </c>
      <c r="B26" s="47">
        <f>IFERROR(INDEX('اطلاعات انشعابات شرکتها'!A:BB,MATCH(A26,'اطلاعات انشعابات شرکتها'!A:A,0),MATCH(B$1,'اطلاعات انشعابات شرکتها'!$1:$1,0)),0)</f>
        <v>128</v>
      </c>
      <c r="C26" s="48">
        <f>IFERROR(INDEX('اطلاعات انشعابات شرکتها'!A:BB,MATCH(A26,'اطلاعات انشعابات شرکتها'!A:A,0),MATCH(C$1,'اطلاعات انشعابات شرکتها'!$1:$1,0)),0)</f>
        <v>0</v>
      </c>
      <c r="D26" s="45"/>
      <c r="E26" s="171">
        <v>4</v>
      </c>
      <c r="F26" s="170">
        <v>98</v>
      </c>
      <c r="G26" s="47" t="str">
        <f t="shared" si="0"/>
        <v>98/4</v>
      </c>
      <c r="H26" s="47" t="str">
        <f>IFERROR(INDEX('اطلاعات دوره'!A:Z,MATCH(G26,'اطلاعات دوره'!C:C,0),MATCH(H$1,'اطلاعات دوره'!$1:$1,0)),0)</f>
        <v>98/10/01</v>
      </c>
      <c r="I26" s="47" t="str">
        <f>IFERROR(INDEX('اطلاعات دوره'!A:Z,MATCH(G26,'اطلاعات دوره'!C:C,0),MATCH(I$1,'اطلاعات دوره'!$1:$1,0)),0)</f>
        <v>98/12/29</v>
      </c>
      <c r="J26" s="48">
        <f>IFERROR(INDEX('اطلاعات دوره'!A:Z,MATCH(G26,'اطلاعات دوره'!C:C,0),MATCH(J$1,'اطلاعات دوره'!$1:$1,0)),0)</f>
        <v>89</v>
      </c>
      <c r="K26" s="46"/>
      <c r="L26" s="158" t="str">
        <f>IFERROR(INDEX('اطلاعات دوره'!A:Z,MATCH(G26,'اطلاعات دوره'!C:C,0)-1,MATCH("عنوان",'اطلاعات دوره'!$1:$1,0)),"---")</f>
        <v>98/3</v>
      </c>
      <c r="M26" s="47" t="str">
        <f t="shared" si="1"/>
        <v>زیست تروند آرین-98/3</v>
      </c>
      <c r="N26" s="48" t="str">
        <f t="shared" si="2"/>
        <v>زیست تروند آرین-98/4</v>
      </c>
      <c r="O26" s="45"/>
      <c r="P26" s="240">
        <f>IFERROR(INDEX('قرائت کنتور'!A:AZ,MATCH(A26&amp;"-"&amp;"آب",'قرائت کنتور'!B:B,0),MATCH(L26,'قرائت کنتور'!$1:$1,0)),0)</f>
        <v>2420</v>
      </c>
      <c r="Q26" s="241">
        <f>IFERROR(INDEX('قرائت کنتور'!A:AZ,MATCH(A26&amp;"-"&amp;"آب",'قرائت کنتور'!B:B,0),MATCH(G26,'قرائت کنتور'!$1:$1,0)),0)</f>
        <v>2532</v>
      </c>
      <c r="R26" s="241">
        <f t="shared" si="3"/>
        <v>112</v>
      </c>
      <c r="S26" s="241" t="str">
        <f>IFERROR(INDEX('اطلاعات انشعابات شرکتها'!A:AB,MATCH(A26,'اطلاعات انشعابات شرکتها'!A:A,0),MATCH(S$1,'اطلاعات انشعابات شرکتها'!$1:$1,0)),"---")</f>
        <v>50</v>
      </c>
      <c r="T26" s="227">
        <f t="shared" si="4"/>
        <v>0</v>
      </c>
      <c r="U26" s="45"/>
      <c r="V26" s="155">
        <f>IFERROR(INDEX('تعرفه ها'!A:Z,MATCH("بهای هر متر مکعب آب مصرفی",'تعرفه ها'!$B:$B,0),MATCH(F26,'تعرفه ها'!$2:$2,0)),"---")</f>
        <v>14300</v>
      </c>
      <c r="W26" s="50">
        <f t="shared" si="5"/>
        <v>1601600</v>
      </c>
      <c r="X26" s="50">
        <f>IFERROR(ROUND(R26*INDEX('تعرفه ها'!A:Z,MATCH("عوارض آب به ازاء هر متر مکعب",'تعرفه ها'!$B:$B,0),MATCH(F26,'تعرفه ها'!$2:$2,0)),0),"---")</f>
        <v>16800</v>
      </c>
      <c r="Y26" s="50">
        <f>IFERROR(ROUND(T26*INDEX('تعرفه ها'!A:Z,MATCH("جریمه مازاد مصرف آب به ازاء هر متر مکعب",'تعرفه ها'!$B:$B,0),MATCH(F26,'تعرفه ها'!$2:$2,0)),0),"---")</f>
        <v>0</v>
      </c>
      <c r="Z26" s="50">
        <f>IFERROR(ROUND(((W26+X26+Y26)*INDEX('تعرفه ها'!A:Z,MATCH("هزینه نگهداری و تعمیرات شبکه آب",'تعرفه ها'!$B:$B,0),MATCH(F26,'تعرفه ها'!$2:$2,0))/100),0),"---")</f>
        <v>161840</v>
      </c>
      <c r="AA26" s="50">
        <f>IFERROR(IF(INDEX('اطلاعات دوره'!A:Z,MATCH(G26,'اطلاعات دوره'!C:C,0),MATCH("آب",'اطلاعات دوره'!$1:$1,0))="دارد",ROUND((W26+X26+Y26)*INDEX('تعرفه ها'!A:Z,MATCH("پیک فصلی آب",'تعرفه ها'!$B:$B,0),MATCH(F26,'تعرفه ها'!$2:$2,0))/100,0),0),"---")</f>
        <v>0</v>
      </c>
      <c r="AB26" s="50">
        <f>IFERROR(ROUND(SUM(W26+X26+Y26+Z26+AA26)*INDEX('تعرفه ها'!A:Z,MATCH("مالیات آب",'تعرفه ها'!$B:$B,0),MATCH(F26,'تعرفه ها'!$2:$2,0))/100,0),"---")</f>
        <v>0</v>
      </c>
      <c r="AC26" s="50">
        <f t="shared" si="6"/>
        <v>1780240</v>
      </c>
      <c r="AD26" s="50">
        <v>21126000</v>
      </c>
      <c r="AE26" s="50">
        <f t="shared" si="7"/>
        <v>22906240</v>
      </c>
      <c r="AF26" s="50">
        <f t="shared" si="8"/>
        <v>240</v>
      </c>
      <c r="AG26" s="153">
        <f t="shared" si="9"/>
        <v>22906000</v>
      </c>
      <c r="AH26" s="42"/>
      <c r="AI26" s="183" t="str">
        <f>IFERROR(IF(INDEX(پرداخت!A:AZ,MATCH(A26&amp;" - "&amp;"آب",پرداخت!$B:$B,0),MATCH(G26,پرداخت!$1:$1,0))="نشده","نشده","شده"),"---")</f>
        <v>نشده</v>
      </c>
    </row>
    <row r="27" spans="1:35" s="30" customFormat="1" ht="34.9" hidden="1" customHeight="1">
      <c r="A27" s="171" t="s">
        <v>251</v>
      </c>
      <c r="B27" s="47">
        <f>IFERROR(INDEX('اطلاعات انشعابات شرکتها'!A:BB,MATCH(A27,'اطلاعات انشعابات شرکتها'!A:A,0),MATCH(B$1,'اطلاعات انشعابات شرکتها'!$1:$1,0)),0)</f>
        <v>130</v>
      </c>
      <c r="C27" s="48">
        <f>IFERROR(INDEX('اطلاعات انشعابات شرکتها'!A:BB,MATCH(A27,'اطلاعات انشعابات شرکتها'!A:A,0),MATCH(C$1,'اطلاعات انشعابات شرکتها'!$1:$1,0)),0)</f>
        <v>0</v>
      </c>
      <c r="D27" s="45"/>
      <c r="E27" s="171">
        <v>4</v>
      </c>
      <c r="F27" s="170">
        <v>98</v>
      </c>
      <c r="G27" s="47" t="str">
        <f t="shared" si="0"/>
        <v>98/4</v>
      </c>
      <c r="H27" s="47" t="str">
        <f>IFERROR(INDEX('اطلاعات دوره'!A:Z,MATCH(G27,'اطلاعات دوره'!C:C,0),MATCH(H$1,'اطلاعات دوره'!$1:$1,0)),0)</f>
        <v>98/10/01</v>
      </c>
      <c r="I27" s="47" t="str">
        <f>IFERROR(INDEX('اطلاعات دوره'!A:Z,MATCH(G27,'اطلاعات دوره'!C:C,0),MATCH(I$1,'اطلاعات دوره'!$1:$1,0)),0)</f>
        <v>98/12/29</v>
      </c>
      <c r="J27" s="48">
        <f>IFERROR(INDEX('اطلاعات دوره'!A:Z,MATCH(G27,'اطلاعات دوره'!C:C,0),MATCH(J$1,'اطلاعات دوره'!$1:$1,0)),0)</f>
        <v>89</v>
      </c>
      <c r="K27" s="46"/>
      <c r="L27" s="158" t="str">
        <f>IFERROR(INDEX('اطلاعات دوره'!A:Z,MATCH(G27,'اطلاعات دوره'!C:C,0)-1,MATCH("عنوان",'اطلاعات دوره'!$1:$1,0)),"---")</f>
        <v>98/3</v>
      </c>
      <c r="M27" s="47" t="str">
        <f t="shared" si="1"/>
        <v>سازه گستر آرین پارس-98/3</v>
      </c>
      <c r="N27" s="48" t="str">
        <f t="shared" si="2"/>
        <v>سازه گستر آرین پارس-98/4</v>
      </c>
      <c r="O27" s="45"/>
      <c r="P27" s="240">
        <f>IFERROR(INDEX('قرائت کنتور'!A:AZ,MATCH(A27&amp;"-"&amp;"آب",'قرائت کنتور'!B:B,0),MATCH(L27,'قرائت کنتور'!$1:$1,0)),0)</f>
        <v>481</v>
      </c>
      <c r="Q27" s="241">
        <f>IFERROR(INDEX('قرائت کنتور'!A:AZ,MATCH(A27&amp;"-"&amp;"آب",'قرائت کنتور'!B:B,0),MATCH(G27,'قرائت کنتور'!$1:$1,0)),0)</f>
        <v>530</v>
      </c>
      <c r="R27" s="241">
        <f t="shared" si="3"/>
        <v>49</v>
      </c>
      <c r="S27" s="241" t="str">
        <f>IFERROR(INDEX('اطلاعات انشعابات شرکتها'!A:AB,MATCH(A27,'اطلاعات انشعابات شرکتها'!A:A,0),MATCH(S$1,'اطلاعات انشعابات شرکتها'!$1:$1,0)),"---")</f>
        <v>25</v>
      </c>
      <c r="T27" s="227">
        <f t="shared" si="4"/>
        <v>0</v>
      </c>
      <c r="U27" s="45"/>
      <c r="V27" s="155">
        <f>IFERROR(INDEX('تعرفه ها'!A:Z,MATCH("بهای هر متر مکعب آب مصرفی",'تعرفه ها'!$B:$B,0),MATCH(F27,'تعرفه ها'!$2:$2,0)),"---")</f>
        <v>14300</v>
      </c>
      <c r="W27" s="50">
        <f t="shared" si="5"/>
        <v>700700</v>
      </c>
      <c r="X27" s="50">
        <f>IFERROR(ROUND(R27*INDEX('تعرفه ها'!A:Z,MATCH("عوارض آب به ازاء هر متر مکعب",'تعرفه ها'!$B:$B,0),MATCH(F27,'تعرفه ها'!$2:$2,0)),0),"---")</f>
        <v>7350</v>
      </c>
      <c r="Y27" s="50">
        <f>IFERROR(ROUND(T27*INDEX('تعرفه ها'!A:Z,MATCH("جریمه مازاد مصرف آب به ازاء هر متر مکعب",'تعرفه ها'!$B:$B,0),MATCH(F27,'تعرفه ها'!$2:$2,0)),0),"---")</f>
        <v>0</v>
      </c>
      <c r="Z27" s="50">
        <f>IFERROR(ROUND(((W27+X27+Y27)*INDEX('تعرفه ها'!A:Z,MATCH("هزینه نگهداری و تعمیرات شبکه آب",'تعرفه ها'!$B:$B,0),MATCH(F27,'تعرفه ها'!$2:$2,0))/100),0),"---")</f>
        <v>70805</v>
      </c>
      <c r="AA27" s="50">
        <f>IFERROR(IF(INDEX('اطلاعات دوره'!A:Z,MATCH(G27,'اطلاعات دوره'!C:C,0),MATCH("آب",'اطلاعات دوره'!$1:$1,0))="دارد",ROUND((W27+X27+Y27)*INDEX('تعرفه ها'!A:Z,MATCH("پیک فصلی آب",'تعرفه ها'!$B:$B,0),MATCH(F27,'تعرفه ها'!$2:$2,0))/100,0),0),"---")</f>
        <v>0</v>
      </c>
      <c r="AB27" s="50">
        <f>IFERROR(ROUND(SUM(W27+X27+Y27+Z27+AA27)*INDEX('تعرفه ها'!A:Z,MATCH("مالیات آب",'تعرفه ها'!$B:$B,0),MATCH(F27,'تعرفه ها'!$2:$2,0))/100,0),"---")</f>
        <v>0</v>
      </c>
      <c r="AC27" s="50">
        <f t="shared" si="6"/>
        <v>778855</v>
      </c>
      <c r="AD27" s="50">
        <v>13732000</v>
      </c>
      <c r="AE27" s="50">
        <f t="shared" si="7"/>
        <v>14510855</v>
      </c>
      <c r="AF27" s="50">
        <f t="shared" si="8"/>
        <v>855</v>
      </c>
      <c r="AG27" s="153">
        <f t="shared" si="9"/>
        <v>14510000</v>
      </c>
      <c r="AH27" s="42"/>
      <c r="AI27" s="183" t="str">
        <f>IFERROR(IF(INDEX(پرداخت!A:AZ,MATCH(A27&amp;" - "&amp;"آب",پرداخت!$B:$B,0),MATCH(G27,پرداخت!$1:$1,0))="نشده","نشده","شده"),"---")</f>
        <v>نشده</v>
      </c>
    </row>
    <row r="28" spans="1:35" s="30" customFormat="1" ht="34.9" hidden="1" customHeight="1">
      <c r="A28" s="171" t="s">
        <v>252</v>
      </c>
      <c r="B28" s="47">
        <f>IFERROR(INDEX('اطلاعات انشعابات شرکتها'!A:BB,MATCH(A28,'اطلاعات انشعابات شرکتها'!A:A,0),MATCH(B$1,'اطلاعات انشعابات شرکتها'!$1:$1,0)),0)</f>
        <v>131</v>
      </c>
      <c r="C28" s="48">
        <f>IFERROR(INDEX('اطلاعات انشعابات شرکتها'!A:BB,MATCH(A28,'اطلاعات انشعابات شرکتها'!A:A,0),MATCH(C$1,'اطلاعات انشعابات شرکتها'!$1:$1,0)),0)</f>
        <v>0</v>
      </c>
      <c r="D28" s="45"/>
      <c r="E28" s="171">
        <v>4</v>
      </c>
      <c r="F28" s="170">
        <v>98</v>
      </c>
      <c r="G28" s="47" t="str">
        <f t="shared" si="0"/>
        <v>98/4</v>
      </c>
      <c r="H28" s="47" t="str">
        <f>IFERROR(INDEX('اطلاعات دوره'!A:Z,MATCH(G28,'اطلاعات دوره'!C:C,0),MATCH(H$1,'اطلاعات دوره'!$1:$1,0)),0)</f>
        <v>98/10/01</v>
      </c>
      <c r="I28" s="47" t="str">
        <f>IFERROR(INDEX('اطلاعات دوره'!A:Z,MATCH(G28,'اطلاعات دوره'!C:C,0),MATCH(I$1,'اطلاعات دوره'!$1:$1,0)),0)</f>
        <v>98/12/29</v>
      </c>
      <c r="J28" s="48">
        <f>IFERROR(INDEX('اطلاعات دوره'!A:Z,MATCH(G28,'اطلاعات دوره'!C:C,0),MATCH(J$1,'اطلاعات دوره'!$1:$1,0)),0)</f>
        <v>89</v>
      </c>
      <c r="K28" s="46"/>
      <c r="L28" s="158" t="str">
        <f>IFERROR(INDEX('اطلاعات دوره'!A:Z,MATCH(G28,'اطلاعات دوره'!C:C,0)-1,MATCH("عنوان",'اطلاعات دوره'!$1:$1,0)),"---")</f>
        <v>98/3</v>
      </c>
      <c r="M28" s="47" t="str">
        <f t="shared" si="1"/>
        <v>سامان داروی هشتم-98/3</v>
      </c>
      <c r="N28" s="48" t="str">
        <f t="shared" si="2"/>
        <v>سامان داروی هشتم-98/4</v>
      </c>
      <c r="O28" s="45"/>
      <c r="P28" s="240">
        <f>IFERROR(INDEX('قرائت کنتور'!A:AZ,MATCH(A28&amp;"-"&amp;"آب",'قرائت کنتور'!B:B,0),MATCH(L28,'قرائت کنتور'!$1:$1,0)),0)</f>
        <v>19561</v>
      </c>
      <c r="Q28" s="241">
        <f>IFERROR(INDEX('قرائت کنتور'!A:AZ,MATCH(A28&amp;"-"&amp;"آب",'قرائت کنتور'!B:B,0),MATCH(G28,'قرائت کنتور'!$1:$1,0)),0)</f>
        <v>20801</v>
      </c>
      <c r="R28" s="241">
        <f t="shared" si="3"/>
        <v>1240</v>
      </c>
      <c r="S28" s="241" t="str">
        <f>IFERROR(INDEX('اطلاعات انشعابات شرکتها'!A:AB,MATCH(A28,'اطلاعات انشعابات شرکتها'!A:A,0),MATCH(S$1,'اطلاعات انشعابات شرکتها'!$1:$1,0)),"---")</f>
        <v>500</v>
      </c>
      <c r="T28" s="227">
        <f t="shared" si="4"/>
        <v>0</v>
      </c>
      <c r="U28" s="45"/>
      <c r="V28" s="155">
        <f>IFERROR(INDEX('تعرفه ها'!A:Z,MATCH("بهای هر متر مکعب آب مصرفی",'تعرفه ها'!$B:$B,0),MATCH(F28,'تعرفه ها'!$2:$2,0)),"---")</f>
        <v>14300</v>
      </c>
      <c r="W28" s="50">
        <f t="shared" si="5"/>
        <v>17732000</v>
      </c>
      <c r="X28" s="50">
        <f>IFERROR(ROUND(R28*INDEX('تعرفه ها'!A:Z,MATCH("عوارض آب به ازاء هر متر مکعب",'تعرفه ها'!$B:$B,0),MATCH(F28,'تعرفه ها'!$2:$2,0)),0),"---")</f>
        <v>186000</v>
      </c>
      <c r="Y28" s="50">
        <f>IFERROR(ROUND(T28*INDEX('تعرفه ها'!A:Z,MATCH("جریمه مازاد مصرف آب به ازاء هر متر مکعب",'تعرفه ها'!$B:$B,0),MATCH(F28,'تعرفه ها'!$2:$2,0)),0),"---")</f>
        <v>0</v>
      </c>
      <c r="Z28" s="50">
        <f>IFERROR(ROUND(((W28+X28+Y28)*INDEX('تعرفه ها'!A:Z,MATCH("هزینه نگهداری و تعمیرات شبکه آب",'تعرفه ها'!$B:$B,0),MATCH(F28,'تعرفه ها'!$2:$2,0))/100),0),"---")</f>
        <v>1791800</v>
      </c>
      <c r="AA28" s="50">
        <f>IFERROR(IF(INDEX('اطلاعات دوره'!A:Z,MATCH(G28,'اطلاعات دوره'!C:C,0),MATCH("آب",'اطلاعات دوره'!$1:$1,0))="دارد",ROUND((W28+X28+Y28)*INDEX('تعرفه ها'!A:Z,MATCH("پیک فصلی آب",'تعرفه ها'!$B:$B,0),MATCH(F28,'تعرفه ها'!$2:$2,0))/100,0),0),"---")</f>
        <v>0</v>
      </c>
      <c r="AB28" s="50">
        <f>IFERROR(ROUND(SUM(W28+X28+Y28+Z28+AA28)*INDEX('تعرفه ها'!A:Z,MATCH("مالیات آب",'تعرفه ها'!$B:$B,0),MATCH(F28,'تعرفه ها'!$2:$2,0))/100,0),"---")</f>
        <v>0</v>
      </c>
      <c r="AC28" s="50">
        <f t="shared" si="6"/>
        <v>19709800</v>
      </c>
      <c r="AD28" s="50">
        <v>126761000</v>
      </c>
      <c r="AE28" s="50">
        <f t="shared" si="7"/>
        <v>146470800</v>
      </c>
      <c r="AF28" s="50">
        <f t="shared" si="8"/>
        <v>800</v>
      </c>
      <c r="AG28" s="153">
        <f t="shared" si="9"/>
        <v>146470000</v>
      </c>
      <c r="AH28" s="42"/>
      <c r="AI28" s="183" t="str">
        <f>IFERROR(IF(INDEX(پرداخت!A:AZ,MATCH(A28&amp;" - "&amp;"آب",پرداخت!$B:$B,0),MATCH(G28,پرداخت!$1:$1,0))="نشده","نشده","شده"),"---")</f>
        <v>نشده</v>
      </c>
    </row>
    <row r="29" spans="1:35" s="30" customFormat="1" ht="34.9" hidden="1" customHeight="1">
      <c r="A29" s="171" t="s">
        <v>253</v>
      </c>
      <c r="B29" s="47">
        <f>IFERROR(INDEX('اطلاعات انشعابات شرکتها'!A:BB,MATCH(A29,'اطلاعات انشعابات شرکتها'!A:A,0),MATCH(B$1,'اطلاعات انشعابات شرکتها'!$1:$1,0)),0)</f>
        <v>132</v>
      </c>
      <c r="C29" s="48">
        <f>IFERROR(INDEX('اطلاعات انشعابات شرکتها'!A:BB,MATCH(A29,'اطلاعات انشعابات شرکتها'!A:A,0),MATCH(C$1,'اطلاعات انشعابات شرکتها'!$1:$1,0)),0)</f>
        <v>0</v>
      </c>
      <c r="D29" s="45"/>
      <c r="E29" s="171">
        <v>4</v>
      </c>
      <c r="F29" s="170">
        <v>98</v>
      </c>
      <c r="G29" s="47" t="str">
        <f t="shared" si="0"/>
        <v>98/4</v>
      </c>
      <c r="H29" s="47" t="str">
        <f>IFERROR(INDEX('اطلاعات دوره'!A:Z,MATCH(G29,'اطلاعات دوره'!C:C,0),MATCH(H$1,'اطلاعات دوره'!$1:$1,0)),0)</f>
        <v>98/10/01</v>
      </c>
      <c r="I29" s="47" t="str">
        <f>IFERROR(INDEX('اطلاعات دوره'!A:Z,MATCH(G29,'اطلاعات دوره'!C:C,0),MATCH(I$1,'اطلاعات دوره'!$1:$1,0)),0)</f>
        <v>98/12/29</v>
      </c>
      <c r="J29" s="48">
        <f>IFERROR(INDEX('اطلاعات دوره'!A:Z,MATCH(G29,'اطلاعات دوره'!C:C,0),MATCH(J$1,'اطلاعات دوره'!$1:$1,0)),0)</f>
        <v>89</v>
      </c>
      <c r="K29" s="46"/>
      <c r="L29" s="158" t="str">
        <f>IFERROR(INDEX('اطلاعات دوره'!A:Z,MATCH(G29,'اطلاعات دوره'!C:C,0)-1,MATCH("عنوان",'اطلاعات دوره'!$1:$1,0)),"---")</f>
        <v>98/3</v>
      </c>
      <c r="M29" s="47" t="str">
        <f t="shared" si="1"/>
        <v>سامانه های دقیق نوین افراز-98/3</v>
      </c>
      <c r="N29" s="48" t="str">
        <f t="shared" si="2"/>
        <v>سامانه های دقیق نوین افراز-98/4</v>
      </c>
      <c r="O29" s="45"/>
      <c r="P29" s="240">
        <f>IFERROR(INDEX('قرائت کنتور'!A:AZ,MATCH(A29&amp;"-"&amp;"آب",'قرائت کنتور'!B:B,0),MATCH(L29,'قرائت کنتور'!$1:$1,0)),0)</f>
        <v>474</v>
      </c>
      <c r="Q29" s="241">
        <f>IFERROR(INDEX('قرائت کنتور'!A:AZ,MATCH(A29&amp;"-"&amp;"آب",'قرائت کنتور'!B:B,0),MATCH(G29,'قرائت کنتور'!$1:$1,0)),0)</f>
        <v>509</v>
      </c>
      <c r="R29" s="241">
        <f t="shared" si="3"/>
        <v>35</v>
      </c>
      <c r="S29" s="241" t="str">
        <f>IFERROR(INDEX('اطلاعات انشعابات شرکتها'!A:AB,MATCH(A29,'اطلاعات انشعابات شرکتها'!A:A,0),MATCH(S$1,'اطلاعات انشعابات شرکتها'!$1:$1,0)),"---")</f>
        <v>25</v>
      </c>
      <c r="T29" s="227">
        <f t="shared" si="4"/>
        <v>0</v>
      </c>
      <c r="U29" s="45"/>
      <c r="V29" s="155">
        <f>IFERROR(INDEX('تعرفه ها'!A:Z,MATCH("بهای هر متر مکعب آب مصرفی",'تعرفه ها'!$B:$B,0),MATCH(F29,'تعرفه ها'!$2:$2,0)),"---")</f>
        <v>14300</v>
      </c>
      <c r="W29" s="50">
        <f t="shared" si="5"/>
        <v>500500</v>
      </c>
      <c r="X29" s="50">
        <f>IFERROR(ROUND(R29*INDEX('تعرفه ها'!A:Z,MATCH("عوارض آب به ازاء هر متر مکعب",'تعرفه ها'!$B:$B,0),MATCH(F29,'تعرفه ها'!$2:$2,0)),0),"---")</f>
        <v>5250</v>
      </c>
      <c r="Y29" s="50">
        <f>IFERROR(ROUND(T29*INDEX('تعرفه ها'!A:Z,MATCH("جریمه مازاد مصرف آب به ازاء هر متر مکعب",'تعرفه ها'!$B:$B,0),MATCH(F29,'تعرفه ها'!$2:$2,0)),0),"---")</f>
        <v>0</v>
      </c>
      <c r="Z29" s="50">
        <f>IFERROR(ROUND(((W29+X29+Y29)*INDEX('تعرفه ها'!A:Z,MATCH("هزینه نگهداری و تعمیرات شبکه آب",'تعرفه ها'!$B:$B,0),MATCH(F29,'تعرفه ها'!$2:$2,0))/100),0),"---")</f>
        <v>50575</v>
      </c>
      <c r="AA29" s="50">
        <f>IFERROR(IF(INDEX('اطلاعات دوره'!A:Z,MATCH(G29,'اطلاعات دوره'!C:C,0),MATCH("آب",'اطلاعات دوره'!$1:$1,0))="دارد",ROUND((W29+X29+Y29)*INDEX('تعرفه ها'!A:Z,MATCH("پیک فصلی آب",'تعرفه ها'!$B:$B,0),MATCH(F29,'تعرفه ها'!$2:$2,0))/100,0),0),"---")</f>
        <v>0</v>
      </c>
      <c r="AB29" s="50">
        <f>IFERROR(ROUND(SUM(W29+X29+Y29+Z29+AA29)*INDEX('تعرفه ها'!A:Z,MATCH("مالیات آب",'تعرفه ها'!$B:$B,0),MATCH(F29,'تعرفه ها'!$2:$2,0))/100,0),"---")</f>
        <v>0</v>
      </c>
      <c r="AC29" s="50">
        <f t="shared" si="6"/>
        <v>556325</v>
      </c>
      <c r="AD29" s="50">
        <v>0</v>
      </c>
      <c r="AE29" s="50">
        <f t="shared" si="7"/>
        <v>556325</v>
      </c>
      <c r="AF29" s="50">
        <f t="shared" si="8"/>
        <v>325</v>
      </c>
      <c r="AG29" s="153">
        <f t="shared" si="9"/>
        <v>556000</v>
      </c>
      <c r="AH29" s="42"/>
      <c r="AI29" s="183" t="str">
        <f>IFERROR(IF(INDEX(پرداخت!A:AZ,MATCH(A29&amp;" - "&amp;"آب",پرداخت!$B:$B,0),MATCH(G29,پرداخت!$1:$1,0))="نشده","نشده","شده"),"---")</f>
        <v>شده</v>
      </c>
    </row>
    <row r="30" spans="1:35" s="30" customFormat="1" ht="34.9" hidden="1" customHeight="1">
      <c r="A30" s="171" t="s">
        <v>260</v>
      </c>
      <c r="B30" s="47">
        <f>IFERROR(INDEX('اطلاعات انشعابات شرکتها'!A:BB,MATCH(A30,'اطلاعات انشعابات شرکتها'!A:A,0),MATCH(B$1,'اطلاعات انشعابات شرکتها'!$1:$1,0)),0)</f>
        <v>133</v>
      </c>
      <c r="C30" s="48">
        <f>IFERROR(INDEX('اطلاعات انشعابات شرکتها'!A:BB,MATCH(A30,'اطلاعات انشعابات شرکتها'!A:A,0),MATCH(C$1,'اطلاعات انشعابات شرکتها'!$1:$1,0)),0)</f>
        <v>0</v>
      </c>
      <c r="D30" s="45"/>
      <c r="E30" s="171">
        <v>4</v>
      </c>
      <c r="F30" s="170">
        <v>98</v>
      </c>
      <c r="G30" s="47" t="str">
        <f t="shared" si="0"/>
        <v>98/4</v>
      </c>
      <c r="H30" s="47" t="str">
        <f>IFERROR(INDEX('اطلاعات دوره'!A:Z,MATCH(G30,'اطلاعات دوره'!C:C,0),MATCH(H$1,'اطلاعات دوره'!$1:$1,0)),0)</f>
        <v>98/10/01</v>
      </c>
      <c r="I30" s="47" t="str">
        <f>IFERROR(INDEX('اطلاعات دوره'!A:Z,MATCH(G30,'اطلاعات دوره'!C:C,0),MATCH(I$1,'اطلاعات دوره'!$1:$1,0)),0)</f>
        <v>98/12/29</v>
      </c>
      <c r="J30" s="48">
        <f>IFERROR(INDEX('اطلاعات دوره'!A:Z,MATCH(G30,'اطلاعات دوره'!C:C,0),MATCH(J$1,'اطلاعات دوره'!$1:$1,0)),0)</f>
        <v>89</v>
      </c>
      <c r="K30" s="46"/>
      <c r="L30" s="158" t="str">
        <f>IFERROR(INDEX('اطلاعات دوره'!A:Z,MATCH(G30,'اطلاعات دوره'!C:C,0)-1,MATCH("عنوان",'اطلاعات دوره'!$1:$1,0)),"---")</f>
        <v>98/3</v>
      </c>
      <c r="M30" s="47" t="str">
        <f t="shared" si="1"/>
        <v>سوله آقای زیوری-98/3</v>
      </c>
      <c r="N30" s="48" t="str">
        <f t="shared" si="2"/>
        <v>سوله آقای زیوری-98/4</v>
      </c>
      <c r="O30" s="45"/>
      <c r="P30" s="240">
        <f>IFERROR(INDEX('قرائت کنتور'!A:AZ,MATCH(A30&amp;"-"&amp;"آب",'قرائت کنتور'!B:B,0),MATCH(L30,'قرائت کنتور'!$1:$1,0)),0)</f>
        <v>44</v>
      </c>
      <c r="Q30" s="241">
        <f>IFERROR(INDEX('قرائت کنتور'!A:AZ,MATCH(A30&amp;"-"&amp;"آب",'قرائت کنتور'!B:B,0),MATCH(G30,'قرائت کنتور'!$1:$1,0)),0)</f>
        <v>45</v>
      </c>
      <c r="R30" s="241">
        <f t="shared" si="3"/>
        <v>1</v>
      </c>
      <c r="S30" s="241" t="str">
        <f>IFERROR(INDEX('اطلاعات انشعابات شرکتها'!A:AB,MATCH(A30,'اطلاعات انشعابات شرکتها'!A:A,0),MATCH(S$1,'اطلاعات انشعابات شرکتها'!$1:$1,0)),"---")</f>
        <v>25</v>
      </c>
      <c r="T30" s="227">
        <f t="shared" si="4"/>
        <v>0</v>
      </c>
      <c r="U30" s="45"/>
      <c r="V30" s="155">
        <f>IFERROR(INDEX('تعرفه ها'!A:Z,MATCH("بهای هر متر مکعب آب مصرفی",'تعرفه ها'!$B:$B,0),MATCH(F30,'تعرفه ها'!$2:$2,0)),"---")</f>
        <v>14300</v>
      </c>
      <c r="W30" s="50">
        <f t="shared" si="5"/>
        <v>14300</v>
      </c>
      <c r="X30" s="50">
        <f>IFERROR(ROUND(R30*INDEX('تعرفه ها'!A:Z,MATCH("عوارض آب به ازاء هر متر مکعب",'تعرفه ها'!$B:$B,0),MATCH(F30,'تعرفه ها'!$2:$2,0)),0),"---")</f>
        <v>150</v>
      </c>
      <c r="Y30" s="50">
        <f>IFERROR(ROUND(T30*INDEX('تعرفه ها'!A:Z,MATCH("جریمه مازاد مصرف آب به ازاء هر متر مکعب",'تعرفه ها'!$B:$B,0),MATCH(F30,'تعرفه ها'!$2:$2,0)),0),"---")</f>
        <v>0</v>
      </c>
      <c r="Z30" s="50">
        <f>IFERROR(ROUND(((W30+X30+Y30)*INDEX('تعرفه ها'!A:Z,MATCH("هزینه نگهداری و تعمیرات شبکه آب",'تعرفه ها'!$B:$B,0),MATCH(F30,'تعرفه ها'!$2:$2,0))/100),0),"---")</f>
        <v>1445</v>
      </c>
      <c r="AA30" s="50">
        <f>IFERROR(IF(INDEX('اطلاعات دوره'!A:Z,MATCH(G30,'اطلاعات دوره'!C:C,0),MATCH("آب",'اطلاعات دوره'!$1:$1,0))="دارد",ROUND((W30+X30+Y30)*INDEX('تعرفه ها'!A:Z,MATCH("پیک فصلی آب",'تعرفه ها'!$B:$B,0),MATCH(F30,'تعرفه ها'!$2:$2,0))/100,0),0),"---")</f>
        <v>0</v>
      </c>
      <c r="AB30" s="50">
        <f>IFERROR(ROUND(SUM(W30+X30+Y30+Z30+AA30)*INDEX('تعرفه ها'!A:Z,MATCH("مالیات آب",'تعرفه ها'!$B:$B,0),MATCH(F30,'تعرفه ها'!$2:$2,0))/100,0),"---")</f>
        <v>0</v>
      </c>
      <c r="AC30" s="50">
        <f t="shared" si="6"/>
        <v>15895</v>
      </c>
      <c r="AD30" s="50">
        <v>607000</v>
      </c>
      <c r="AE30" s="50">
        <f t="shared" si="7"/>
        <v>622895</v>
      </c>
      <c r="AF30" s="50">
        <f t="shared" si="8"/>
        <v>895</v>
      </c>
      <c r="AG30" s="153">
        <f t="shared" si="9"/>
        <v>622000</v>
      </c>
      <c r="AH30" s="42"/>
      <c r="AI30" s="183" t="str">
        <f>IFERROR(IF(INDEX(پرداخت!A:AZ,MATCH(A30&amp;" - "&amp;"آب",پرداخت!$B:$B,0),MATCH(G30,پرداخت!$1:$1,0))="نشده","نشده","شده"),"---")</f>
        <v>نشده</v>
      </c>
    </row>
    <row r="31" spans="1:35" s="30" customFormat="1" ht="34.9" hidden="1" customHeight="1">
      <c r="A31" s="171" t="s">
        <v>261</v>
      </c>
      <c r="B31" s="47">
        <f>IFERROR(INDEX('اطلاعات انشعابات شرکتها'!A:BB,MATCH(A31,'اطلاعات انشعابات شرکتها'!A:A,0),MATCH(B$1,'اطلاعات انشعابات شرکتها'!$1:$1,0)),0)</f>
        <v>134</v>
      </c>
      <c r="C31" s="48">
        <f>IFERROR(INDEX('اطلاعات انشعابات شرکتها'!A:BB,MATCH(A31,'اطلاعات انشعابات شرکتها'!A:A,0),MATCH(C$1,'اطلاعات انشعابات شرکتها'!$1:$1,0)),0)</f>
        <v>0</v>
      </c>
      <c r="D31" s="45"/>
      <c r="E31" s="171">
        <v>4</v>
      </c>
      <c r="F31" s="170">
        <v>98</v>
      </c>
      <c r="G31" s="47" t="str">
        <f t="shared" si="0"/>
        <v>98/4</v>
      </c>
      <c r="H31" s="47" t="str">
        <f>IFERROR(INDEX('اطلاعات دوره'!A:Z,MATCH(G31,'اطلاعات دوره'!C:C,0),MATCH(H$1,'اطلاعات دوره'!$1:$1,0)),0)</f>
        <v>98/10/01</v>
      </c>
      <c r="I31" s="47" t="str">
        <f>IFERROR(INDEX('اطلاعات دوره'!A:Z,MATCH(G31,'اطلاعات دوره'!C:C,0),MATCH(I$1,'اطلاعات دوره'!$1:$1,0)),0)</f>
        <v>98/12/29</v>
      </c>
      <c r="J31" s="48">
        <f>IFERROR(INDEX('اطلاعات دوره'!A:Z,MATCH(G31,'اطلاعات دوره'!C:C,0),MATCH(J$1,'اطلاعات دوره'!$1:$1,0)),0)</f>
        <v>89</v>
      </c>
      <c r="K31" s="46"/>
      <c r="L31" s="158" t="str">
        <f>IFERROR(INDEX('اطلاعات دوره'!A:Z,MATCH(G31,'اطلاعات دوره'!C:C,0)-1,MATCH("عنوان",'اطلاعات دوره'!$1:$1,0)),"---")</f>
        <v>98/3</v>
      </c>
      <c r="M31" s="47" t="str">
        <f t="shared" si="1"/>
        <v>شرق آزما-98/3</v>
      </c>
      <c r="N31" s="48" t="str">
        <f t="shared" si="2"/>
        <v>شرق آزما-98/4</v>
      </c>
      <c r="O31" s="45"/>
      <c r="P31" s="240">
        <f>IFERROR(INDEX('قرائت کنتور'!A:AZ,MATCH(A31&amp;"-"&amp;"آب",'قرائت کنتور'!B:B,0),MATCH(L31,'قرائت کنتور'!$1:$1,0)),0)</f>
        <v>105</v>
      </c>
      <c r="Q31" s="241">
        <f>IFERROR(INDEX('قرائت کنتور'!A:AZ,MATCH(A31&amp;"-"&amp;"آب",'قرائت کنتور'!B:B,0),MATCH(G31,'قرائت کنتور'!$1:$1,0)),0)</f>
        <v>106</v>
      </c>
      <c r="R31" s="241">
        <f t="shared" si="3"/>
        <v>1</v>
      </c>
      <c r="S31" s="241" t="str">
        <f>IFERROR(INDEX('اطلاعات انشعابات شرکتها'!A:AB,MATCH(A31,'اطلاعات انشعابات شرکتها'!A:A,0),MATCH(S$1,'اطلاعات انشعابات شرکتها'!$1:$1,0)),"---")</f>
        <v>25</v>
      </c>
      <c r="T31" s="227">
        <f t="shared" si="4"/>
        <v>0</v>
      </c>
      <c r="U31" s="45"/>
      <c r="V31" s="155">
        <f>IFERROR(INDEX('تعرفه ها'!A:Z,MATCH("بهای هر متر مکعب آب مصرفی",'تعرفه ها'!$B:$B,0),MATCH(F31,'تعرفه ها'!$2:$2,0)),"---")</f>
        <v>14300</v>
      </c>
      <c r="W31" s="50">
        <f t="shared" si="5"/>
        <v>14300</v>
      </c>
      <c r="X31" s="50">
        <f>IFERROR(ROUND(R31*INDEX('تعرفه ها'!A:Z,MATCH("عوارض آب به ازاء هر متر مکعب",'تعرفه ها'!$B:$B,0),MATCH(F31,'تعرفه ها'!$2:$2,0)),0),"---")</f>
        <v>150</v>
      </c>
      <c r="Y31" s="50">
        <f>IFERROR(ROUND(T31*INDEX('تعرفه ها'!A:Z,MATCH("جریمه مازاد مصرف آب به ازاء هر متر مکعب",'تعرفه ها'!$B:$B,0),MATCH(F31,'تعرفه ها'!$2:$2,0)),0),"---")</f>
        <v>0</v>
      </c>
      <c r="Z31" s="50">
        <f>IFERROR(ROUND(((W31+X31+Y31)*INDEX('تعرفه ها'!A:Z,MATCH("هزینه نگهداری و تعمیرات شبکه آب",'تعرفه ها'!$B:$B,0),MATCH(F31,'تعرفه ها'!$2:$2,0))/100),0),"---")</f>
        <v>1445</v>
      </c>
      <c r="AA31" s="50">
        <f>IFERROR(IF(INDEX('اطلاعات دوره'!A:Z,MATCH(G31,'اطلاعات دوره'!C:C,0),MATCH("آب",'اطلاعات دوره'!$1:$1,0))="دارد",ROUND((W31+X31+Y31)*INDEX('تعرفه ها'!A:Z,MATCH("پیک فصلی آب",'تعرفه ها'!$B:$B,0),MATCH(F31,'تعرفه ها'!$2:$2,0))/100,0),0),"---")</f>
        <v>0</v>
      </c>
      <c r="AB31" s="50">
        <f>IFERROR(ROUND(SUM(W31+X31+Y31+Z31+AA31)*INDEX('تعرفه ها'!A:Z,MATCH("مالیات آب",'تعرفه ها'!$B:$B,0),MATCH(F31,'تعرفه ها'!$2:$2,0))/100,0),"---")</f>
        <v>0</v>
      </c>
      <c r="AC31" s="50">
        <f t="shared" si="6"/>
        <v>15895</v>
      </c>
      <c r="AD31" s="50">
        <v>681000</v>
      </c>
      <c r="AE31" s="50">
        <f t="shared" si="7"/>
        <v>696895</v>
      </c>
      <c r="AF31" s="50">
        <f t="shared" si="8"/>
        <v>895</v>
      </c>
      <c r="AG31" s="153">
        <f t="shared" si="9"/>
        <v>696000</v>
      </c>
      <c r="AH31" s="42"/>
      <c r="AI31" s="183" t="str">
        <f>IFERROR(IF(INDEX(پرداخت!A:AZ,MATCH(A31&amp;" - "&amp;"آب",پرداخت!$B:$B,0),MATCH(G31,پرداخت!$1:$1,0))="نشده","نشده","شده"),"---")</f>
        <v>نشده</v>
      </c>
    </row>
    <row r="32" spans="1:35" s="30" customFormat="1" ht="34.9" hidden="1" customHeight="1">
      <c r="A32" s="171" t="s">
        <v>262</v>
      </c>
      <c r="B32" s="47">
        <f>IFERROR(INDEX('اطلاعات انشعابات شرکتها'!A:BB,MATCH(A32,'اطلاعات انشعابات شرکتها'!A:A,0),MATCH(B$1,'اطلاعات انشعابات شرکتها'!$1:$1,0)),0)</f>
        <v>135</v>
      </c>
      <c r="C32" s="48">
        <f>IFERROR(INDEX('اطلاعات انشعابات شرکتها'!A:BB,MATCH(A32,'اطلاعات انشعابات شرکتها'!A:A,0),MATCH(C$1,'اطلاعات انشعابات شرکتها'!$1:$1,0)),0)</f>
        <v>0</v>
      </c>
      <c r="D32" s="45"/>
      <c r="E32" s="171">
        <v>4</v>
      </c>
      <c r="F32" s="170">
        <v>98</v>
      </c>
      <c r="G32" s="47" t="str">
        <f t="shared" si="0"/>
        <v>98/4</v>
      </c>
      <c r="H32" s="47" t="str">
        <f>IFERROR(INDEX('اطلاعات دوره'!A:Z,MATCH(G32,'اطلاعات دوره'!C:C,0),MATCH(H$1,'اطلاعات دوره'!$1:$1,0)),0)</f>
        <v>98/10/01</v>
      </c>
      <c r="I32" s="47" t="str">
        <f>IFERROR(INDEX('اطلاعات دوره'!A:Z,MATCH(G32,'اطلاعات دوره'!C:C,0),MATCH(I$1,'اطلاعات دوره'!$1:$1,0)),0)</f>
        <v>98/12/29</v>
      </c>
      <c r="J32" s="48">
        <f>IFERROR(INDEX('اطلاعات دوره'!A:Z,MATCH(G32,'اطلاعات دوره'!C:C,0),MATCH(J$1,'اطلاعات دوره'!$1:$1,0)),0)</f>
        <v>89</v>
      </c>
      <c r="K32" s="46"/>
      <c r="L32" s="158" t="str">
        <f>IFERROR(INDEX('اطلاعات دوره'!A:Z,MATCH(G32,'اطلاعات دوره'!C:C,0)-1,MATCH("عنوان",'اطلاعات دوره'!$1:$1,0)),"---")</f>
        <v>98/3</v>
      </c>
      <c r="M32" s="47" t="str">
        <f t="shared" si="1"/>
        <v>شهاب کیا آرمان-98/3</v>
      </c>
      <c r="N32" s="48" t="str">
        <f t="shared" si="2"/>
        <v>شهاب کیا آرمان-98/4</v>
      </c>
      <c r="O32" s="45"/>
      <c r="P32" s="240">
        <f>IFERROR(INDEX('قرائت کنتور'!A:AZ,MATCH(A32&amp;"-"&amp;"آب",'قرائت کنتور'!B:B,0),MATCH(L32,'قرائت کنتور'!$1:$1,0)),0)</f>
        <v>1888</v>
      </c>
      <c r="Q32" s="241">
        <f>IFERROR(INDEX('قرائت کنتور'!A:AZ,MATCH(A32&amp;"-"&amp;"آب",'قرائت کنتور'!B:B,0),MATCH(G32,'قرائت کنتور'!$1:$1,0)),0)</f>
        <v>2030</v>
      </c>
      <c r="R32" s="241">
        <f t="shared" si="3"/>
        <v>142</v>
      </c>
      <c r="S32" s="241" t="str">
        <f>IFERROR(INDEX('اطلاعات انشعابات شرکتها'!A:AB,MATCH(A32,'اطلاعات انشعابات شرکتها'!A:A,0),MATCH(S$1,'اطلاعات انشعابات شرکتها'!$1:$1,0)),"---")</f>
        <v>25</v>
      </c>
      <c r="T32" s="227">
        <f t="shared" si="4"/>
        <v>67.833333333333329</v>
      </c>
      <c r="U32" s="45"/>
      <c r="V32" s="155">
        <f>IFERROR(INDEX('تعرفه ها'!A:Z,MATCH("بهای هر متر مکعب آب مصرفی",'تعرفه ها'!$B:$B,0),MATCH(F32,'تعرفه ها'!$2:$2,0)),"---")</f>
        <v>14300</v>
      </c>
      <c r="W32" s="50">
        <f t="shared" si="5"/>
        <v>2030600</v>
      </c>
      <c r="X32" s="50">
        <f>IFERROR(ROUND(R32*INDEX('تعرفه ها'!A:Z,MATCH("عوارض آب به ازاء هر متر مکعب",'تعرفه ها'!$B:$B,0),MATCH(F32,'تعرفه ها'!$2:$2,0)),0),"---")</f>
        <v>21300</v>
      </c>
      <c r="Y32" s="50">
        <f>IFERROR(ROUND(T32*INDEX('تعرفه ها'!A:Z,MATCH("جریمه مازاد مصرف آب به ازاء هر متر مکعب",'تعرفه ها'!$B:$B,0),MATCH(F32,'تعرفه ها'!$2:$2,0)),0),"---")</f>
        <v>344254</v>
      </c>
      <c r="Z32" s="50">
        <f>IFERROR(ROUND(((W32+X32+Y32)*INDEX('تعرفه ها'!A:Z,MATCH("هزینه نگهداری و تعمیرات شبکه آب",'تعرفه ها'!$B:$B,0),MATCH(F32,'تعرفه ها'!$2:$2,0))/100),0),"---")</f>
        <v>239615</v>
      </c>
      <c r="AA32" s="50">
        <f>IFERROR(IF(INDEX('اطلاعات دوره'!A:Z,MATCH(G32,'اطلاعات دوره'!C:C,0),MATCH("آب",'اطلاعات دوره'!$1:$1,0))="دارد",ROUND((W32+X32+Y32)*INDEX('تعرفه ها'!A:Z,MATCH("پیک فصلی آب",'تعرفه ها'!$B:$B,0),MATCH(F32,'تعرفه ها'!$2:$2,0))/100,0),0),"---")</f>
        <v>0</v>
      </c>
      <c r="AB32" s="50">
        <f>IFERROR(ROUND(SUM(W32+X32+Y32+Z32+AA32)*INDEX('تعرفه ها'!A:Z,MATCH("مالیات آب",'تعرفه ها'!$B:$B,0),MATCH(F32,'تعرفه ها'!$2:$2,0))/100,0),"---")</f>
        <v>0</v>
      </c>
      <c r="AC32" s="50">
        <f t="shared" si="6"/>
        <v>2635769</v>
      </c>
      <c r="AD32" s="50">
        <v>0</v>
      </c>
      <c r="AE32" s="50">
        <f t="shared" si="7"/>
        <v>2635769</v>
      </c>
      <c r="AF32" s="50">
        <f t="shared" si="8"/>
        <v>769</v>
      </c>
      <c r="AG32" s="153">
        <f t="shared" si="9"/>
        <v>2635000</v>
      </c>
      <c r="AH32" s="42"/>
      <c r="AI32" s="183" t="str">
        <f>IFERROR(IF(INDEX(پرداخت!A:AZ,MATCH(A32&amp;" - "&amp;"آب",پرداخت!$B:$B,0),MATCH(G32,پرداخت!$1:$1,0))="نشده","نشده","شده"),"---")</f>
        <v>نشده</v>
      </c>
    </row>
    <row r="33" spans="1:35" s="30" customFormat="1" ht="34.9" hidden="1" customHeight="1">
      <c r="A33" s="171" t="s">
        <v>264</v>
      </c>
      <c r="B33" s="47">
        <f>IFERROR(INDEX('اطلاعات انشعابات شرکتها'!A:BB,MATCH(A33,'اطلاعات انشعابات شرکتها'!A:A,0),MATCH(B$1,'اطلاعات انشعابات شرکتها'!$1:$1,0)),0)</f>
        <v>137</v>
      </c>
      <c r="C33" s="48">
        <f>IFERROR(INDEX('اطلاعات انشعابات شرکتها'!A:BB,MATCH(A33,'اطلاعات انشعابات شرکتها'!A:A,0),MATCH(C$1,'اطلاعات انشعابات شرکتها'!$1:$1,0)),0)</f>
        <v>0</v>
      </c>
      <c r="D33" s="45"/>
      <c r="E33" s="171">
        <v>4</v>
      </c>
      <c r="F33" s="170">
        <v>98</v>
      </c>
      <c r="G33" s="47" t="str">
        <f t="shared" si="0"/>
        <v>98/4</v>
      </c>
      <c r="H33" s="47" t="str">
        <f>IFERROR(INDEX('اطلاعات دوره'!A:Z,MATCH(G33,'اطلاعات دوره'!C:C,0),MATCH(H$1,'اطلاعات دوره'!$1:$1,0)),0)</f>
        <v>98/10/01</v>
      </c>
      <c r="I33" s="47" t="str">
        <f>IFERROR(INDEX('اطلاعات دوره'!A:Z,MATCH(G33,'اطلاعات دوره'!C:C,0),MATCH(I$1,'اطلاعات دوره'!$1:$1,0)),0)</f>
        <v>98/12/29</v>
      </c>
      <c r="J33" s="48">
        <f>IFERROR(INDEX('اطلاعات دوره'!A:Z,MATCH(G33,'اطلاعات دوره'!C:C,0),MATCH(J$1,'اطلاعات دوره'!$1:$1,0)),0)</f>
        <v>89</v>
      </c>
      <c r="K33" s="46"/>
      <c r="L33" s="158" t="str">
        <f>IFERROR(INDEX('اطلاعات دوره'!A:Z,MATCH(G33,'اطلاعات دوره'!C:C,0)-1,MATCH("عنوان",'اطلاعات دوره'!$1:$1,0)),"---")</f>
        <v>98/3</v>
      </c>
      <c r="M33" s="47" t="str">
        <f t="shared" si="1"/>
        <v>طاها قالب-98/3</v>
      </c>
      <c r="N33" s="48" t="str">
        <f t="shared" si="2"/>
        <v>طاها قالب-98/4</v>
      </c>
      <c r="O33" s="45"/>
      <c r="P33" s="240">
        <f>IFERROR(INDEX('قرائت کنتور'!A:AZ,MATCH(A33&amp;"-"&amp;"آب",'قرائت کنتور'!B:B,0),MATCH(L33,'قرائت کنتور'!$1:$1,0)),0)</f>
        <v>1005</v>
      </c>
      <c r="Q33" s="241">
        <f>IFERROR(INDEX('قرائت کنتور'!A:AZ,MATCH(A33&amp;"-"&amp;"آب",'قرائت کنتور'!B:B,0),MATCH(G33,'قرائت کنتور'!$1:$1,0)),0)</f>
        <v>1166</v>
      </c>
      <c r="R33" s="241">
        <f t="shared" si="3"/>
        <v>161</v>
      </c>
      <c r="S33" s="241" t="str">
        <f>IFERROR(INDEX('اطلاعات انشعابات شرکتها'!A:AB,MATCH(A33,'اطلاعات انشعابات شرکتها'!A:A,0),MATCH(S$1,'اطلاعات انشعابات شرکتها'!$1:$1,0)),"---")</f>
        <v>25</v>
      </c>
      <c r="T33" s="227">
        <f t="shared" si="4"/>
        <v>86.833333333333329</v>
      </c>
      <c r="U33" s="45"/>
      <c r="V33" s="155">
        <f>IFERROR(INDEX('تعرفه ها'!A:Z,MATCH("بهای هر متر مکعب آب مصرفی",'تعرفه ها'!$B:$B,0),MATCH(F33,'تعرفه ها'!$2:$2,0)),"---")</f>
        <v>14300</v>
      </c>
      <c r="W33" s="50">
        <f t="shared" si="5"/>
        <v>2302300</v>
      </c>
      <c r="X33" s="50">
        <f>IFERROR(ROUND(R33*INDEX('تعرفه ها'!A:Z,MATCH("عوارض آب به ازاء هر متر مکعب",'تعرفه ها'!$B:$B,0),MATCH(F33,'تعرفه ها'!$2:$2,0)),0),"---")</f>
        <v>24150</v>
      </c>
      <c r="Y33" s="50">
        <f>IFERROR(ROUND(T33*INDEX('تعرفه ها'!A:Z,MATCH("جریمه مازاد مصرف آب به ازاء هر متر مکعب",'تعرفه ها'!$B:$B,0),MATCH(F33,'تعرفه ها'!$2:$2,0)),0),"---")</f>
        <v>440679</v>
      </c>
      <c r="Z33" s="50">
        <f>IFERROR(ROUND(((W33+X33+Y33)*INDEX('تعرفه ها'!A:Z,MATCH("هزینه نگهداری و تعمیرات شبکه آب",'تعرفه ها'!$B:$B,0),MATCH(F33,'تعرفه ها'!$2:$2,0))/100),0),"---")</f>
        <v>276713</v>
      </c>
      <c r="AA33" s="50">
        <f>IFERROR(IF(INDEX('اطلاعات دوره'!A:Z,MATCH(G33,'اطلاعات دوره'!C:C,0),MATCH("آب",'اطلاعات دوره'!$1:$1,0))="دارد",ROUND((W33+X33+Y33)*INDEX('تعرفه ها'!A:Z,MATCH("پیک فصلی آب",'تعرفه ها'!$B:$B,0),MATCH(F33,'تعرفه ها'!$2:$2,0))/100,0),0),"---")</f>
        <v>0</v>
      </c>
      <c r="AB33" s="50">
        <f>IFERROR(ROUND(SUM(W33+X33+Y33+Z33+AA33)*INDEX('تعرفه ها'!A:Z,MATCH("مالیات آب",'تعرفه ها'!$B:$B,0),MATCH(F33,'تعرفه ها'!$2:$2,0))/100,0),"---")</f>
        <v>0</v>
      </c>
      <c r="AC33" s="50">
        <f t="shared" si="6"/>
        <v>3043842</v>
      </c>
      <c r="AD33" s="50">
        <v>17120000</v>
      </c>
      <c r="AE33" s="50">
        <f t="shared" si="7"/>
        <v>20163842</v>
      </c>
      <c r="AF33" s="50">
        <f t="shared" si="8"/>
        <v>842</v>
      </c>
      <c r="AG33" s="153">
        <f t="shared" si="9"/>
        <v>20163000</v>
      </c>
      <c r="AH33" s="42"/>
      <c r="AI33" s="183" t="str">
        <f>IFERROR(IF(INDEX(پرداخت!A:AZ,MATCH(A33&amp;" - "&amp;"آب",پرداخت!$B:$B,0),MATCH(G33,پرداخت!$1:$1,0))="نشده","نشده","شده"),"---")</f>
        <v>نشده</v>
      </c>
    </row>
    <row r="34" spans="1:35" s="30" customFormat="1" ht="34.9" hidden="1" customHeight="1">
      <c r="A34" s="171" t="s">
        <v>265</v>
      </c>
      <c r="B34" s="47">
        <f>IFERROR(INDEX('اطلاعات انشعابات شرکتها'!A:BB,MATCH(A34,'اطلاعات انشعابات شرکتها'!A:A,0),MATCH(B$1,'اطلاعات انشعابات شرکتها'!$1:$1,0)),0)</f>
        <v>139</v>
      </c>
      <c r="C34" s="48">
        <f>IFERROR(INDEX('اطلاعات انشعابات شرکتها'!A:BB,MATCH(A34,'اطلاعات انشعابات شرکتها'!A:A,0),MATCH(C$1,'اطلاعات انشعابات شرکتها'!$1:$1,0)),0)</f>
        <v>0</v>
      </c>
      <c r="D34" s="45"/>
      <c r="E34" s="171">
        <v>4</v>
      </c>
      <c r="F34" s="170">
        <v>98</v>
      </c>
      <c r="G34" s="47" t="str">
        <f t="shared" si="0"/>
        <v>98/4</v>
      </c>
      <c r="H34" s="47" t="str">
        <f>IFERROR(INDEX('اطلاعات دوره'!A:Z,MATCH(G34,'اطلاعات دوره'!C:C,0),MATCH(H$1,'اطلاعات دوره'!$1:$1,0)),0)</f>
        <v>98/10/01</v>
      </c>
      <c r="I34" s="47" t="str">
        <f>IFERROR(INDEX('اطلاعات دوره'!A:Z,MATCH(G34,'اطلاعات دوره'!C:C,0),MATCH(I$1,'اطلاعات دوره'!$1:$1,0)),0)</f>
        <v>98/12/29</v>
      </c>
      <c r="J34" s="48">
        <f>IFERROR(INDEX('اطلاعات دوره'!A:Z,MATCH(G34,'اطلاعات دوره'!C:C,0),MATCH(J$1,'اطلاعات دوره'!$1:$1,0)),0)</f>
        <v>89</v>
      </c>
      <c r="K34" s="46"/>
      <c r="L34" s="158" t="str">
        <f>IFERROR(INDEX('اطلاعات دوره'!A:Z,MATCH(G34,'اطلاعات دوره'!C:C,0)-1,MATCH("عنوان",'اطلاعات دوره'!$1:$1,0)),"---")</f>
        <v>98/3</v>
      </c>
      <c r="M34" s="47" t="str">
        <f t="shared" si="1"/>
        <v>فنی مهندسی فلات شرق پارثاوا-98/3</v>
      </c>
      <c r="N34" s="48" t="str">
        <f t="shared" si="2"/>
        <v>فنی مهندسی فلات شرق پارثاوا-98/4</v>
      </c>
      <c r="O34" s="45"/>
      <c r="P34" s="240">
        <f>IFERROR(INDEX('قرائت کنتور'!A:AZ,MATCH(A34&amp;"-"&amp;"آب",'قرائت کنتور'!B:B,0),MATCH(L34,'قرائت کنتور'!$1:$1,0)),0)</f>
        <v>551</v>
      </c>
      <c r="Q34" s="241">
        <f>IFERROR(INDEX('قرائت کنتور'!A:AZ,MATCH(A34&amp;"-"&amp;"آب",'قرائت کنتور'!B:B,0),MATCH(G34,'قرائت کنتور'!$1:$1,0)),0)</f>
        <v>557</v>
      </c>
      <c r="R34" s="241">
        <f t="shared" si="3"/>
        <v>6</v>
      </c>
      <c r="S34" s="241" t="str">
        <f>IFERROR(INDEX('اطلاعات انشعابات شرکتها'!A:AB,MATCH(A34,'اطلاعات انشعابات شرکتها'!A:A,0),MATCH(S$1,'اطلاعات انشعابات شرکتها'!$1:$1,0)),"---")</f>
        <v>25</v>
      </c>
      <c r="T34" s="227">
        <f t="shared" si="4"/>
        <v>0</v>
      </c>
      <c r="U34" s="45"/>
      <c r="V34" s="155">
        <f>IFERROR(INDEX('تعرفه ها'!A:Z,MATCH("بهای هر متر مکعب آب مصرفی",'تعرفه ها'!$B:$B,0),MATCH(F34,'تعرفه ها'!$2:$2,0)),"---")</f>
        <v>14300</v>
      </c>
      <c r="W34" s="50">
        <f t="shared" si="5"/>
        <v>85800</v>
      </c>
      <c r="X34" s="50">
        <f>IFERROR(ROUND(R34*INDEX('تعرفه ها'!A:Z,MATCH("عوارض آب به ازاء هر متر مکعب",'تعرفه ها'!$B:$B,0),MATCH(F34,'تعرفه ها'!$2:$2,0)),0),"---")</f>
        <v>900</v>
      </c>
      <c r="Y34" s="50">
        <f>IFERROR(ROUND(T34*INDEX('تعرفه ها'!A:Z,MATCH("جریمه مازاد مصرف آب به ازاء هر متر مکعب",'تعرفه ها'!$B:$B,0),MATCH(F34,'تعرفه ها'!$2:$2,0)),0),"---")</f>
        <v>0</v>
      </c>
      <c r="Z34" s="50">
        <f>IFERROR(ROUND(((W34+X34+Y34)*INDEX('تعرفه ها'!A:Z,MATCH("هزینه نگهداری و تعمیرات شبکه آب",'تعرفه ها'!$B:$B,0),MATCH(F34,'تعرفه ها'!$2:$2,0))/100),0),"---")</f>
        <v>8670</v>
      </c>
      <c r="AA34" s="50">
        <f>IFERROR(IF(INDEX('اطلاعات دوره'!A:Z,MATCH(G34,'اطلاعات دوره'!C:C,0),MATCH("آب",'اطلاعات دوره'!$1:$1,0))="دارد",ROUND((W34+X34+Y34)*INDEX('تعرفه ها'!A:Z,MATCH("پیک فصلی آب",'تعرفه ها'!$B:$B,0),MATCH(F34,'تعرفه ها'!$2:$2,0))/100,0),0),"---")</f>
        <v>0</v>
      </c>
      <c r="AB34" s="50">
        <f>IFERROR(ROUND(SUM(W34+X34+Y34+Z34+AA34)*INDEX('تعرفه ها'!A:Z,MATCH("مالیات آب",'تعرفه ها'!$B:$B,0),MATCH(F34,'تعرفه ها'!$2:$2,0))/100,0),"---")</f>
        <v>0</v>
      </c>
      <c r="AC34" s="50">
        <f t="shared" si="6"/>
        <v>95370</v>
      </c>
      <c r="AD34" s="50">
        <v>95000</v>
      </c>
      <c r="AE34" s="50">
        <f t="shared" si="7"/>
        <v>190370</v>
      </c>
      <c r="AF34" s="50">
        <f t="shared" si="8"/>
        <v>370</v>
      </c>
      <c r="AG34" s="153">
        <f t="shared" si="9"/>
        <v>190000</v>
      </c>
      <c r="AH34" s="42"/>
      <c r="AI34" s="183" t="str">
        <f>IFERROR(IF(INDEX(پرداخت!A:AZ,MATCH(A34&amp;" - "&amp;"آب",پرداخت!$B:$B,0),MATCH(G34,پرداخت!$1:$1,0))="نشده","نشده","شده"),"---")</f>
        <v>نشده</v>
      </c>
    </row>
    <row r="35" spans="1:35" s="30" customFormat="1" ht="34.9" hidden="1" customHeight="1">
      <c r="A35" s="171" t="s">
        <v>266</v>
      </c>
      <c r="B35" s="47">
        <f>IFERROR(INDEX('اطلاعات انشعابات شرکتها'!A:BB,MATCH(A35,'اطلاعات انشعابات شرکتها'!A:A,0),MATCH(B$1,'اطلاعات انشعابات شرکتها'!$1:$1,0)),0)</f>
        <v>140</v>
      </c>
      <c r="C35" s="48">
        <f>IFERROR(INDEX('اطلاعات انشعابات شرکتها'!A:BB,MATCH(A35,'اطلاعات انشعابات شرکتها'!A:A,0),MATCH(C$1,'اطلاعات انشعابات شرکتها'!$1:$1,0)),0)</f>
        <v>0</v>
      </c>
      <c r="D35" s="45"/>
      <c r="E35" s="171">
        <v>4</v>
      </c>
      <c r="F35" s="170">
        <v>98</v>
      </c>
      <c r="G35" s="47" t="str">
        <f t="shared" si="0"/>
        <v>98/4</v>
      </c>
      <c r="H35" s="47" t="str">
        <f>IFERROR(INDEX('اطلاعات دوره'!A:Z,MATCH(G35,'اطلاعات دوره'!C:C,0),MATCH(H$1,'اطلاعات دوره'!$1:$1,0)),0)</f>
        <v>98/10/01</v>
      </c>
      <c r="I35" s="47" t="str">
        <f>IFERROR(INDEX('اطلاعات دوره'!A:Z,MATCH(G35,'اطلاعات دوره'!C:C,0),MATCH(I$1,'اطلاعات دوره'!$1:$1,0)),0)</f>
        <v>98/12/29</v>
      </c>
      <c r="J35" s="48">
        <f>IFERROR(INDEX('اطلاعات دوره'!A:Z,MATCH(G35,'اطلاعات دوره'!C:C,0),MATCH(J$1,'اطلاعات دوره'!$1:$1,0)),0)</f>
        <v>89</v>
      </c>
      <c r="K35" s="46"/>
      <c r="L35" s="158" t="str">
        <f>IFERROR(INDEX('اطلاعات دوره'!A:Z,MATCH(G35,'اطلاعات دوره'!C:C,0)-1,MATCH("عنوان",'اطلاعات دوره'!$1:$1,0)),"---")</f>
        <v>98/3</v>
      </c>
      <c r="M35" s="47" t="str">
        <f t="shared" si="1"/>
        <v>فوم آساک-98/3</v>
      </c>
      <c r="N35" s="48" t="str">
        <f t="shared" si="2"/>
        <v>فوم آساک-98/4</v>
      </c>
      <c r="O35" s="45"/>
      <c r="P35" s="240">
        <f>IFERROR(INDEX('قرائت کنتور'!A:AZ,MATCH(A35&amp;"-"&amp;"آب",'قرائت کنتور'!B:B,0),MATCH(L35,'قرائت کنتور'!$1:$1,0)),0)</f>
        <v>45</v>
      </c>
      <c r="Q35" s="241">
        <f>IFERROR(INDEX('قرائت کنتور'!A:AZ,MATCH(A35&amp;"-"&amp;"آب",'قرائت کنتور'!B:B,0),MATCH(G35,'قرائت کنتور'!$1:$1,0)),0)</f>
        <v>62</v>
      </c>
      <c r="R35" s="241">
        <f t="shared" si="3"/>
        <v>17</v>
      </c>
      <c r="S35" s="241" t="str">
        <f>IFERROR(INDEX('اطلاعات انشعابات شرکتها'!A:AB,MATCH(A35,'اطلاعات انشعابات شرکتها'!A:A,0),MATCH(S$1,'اطلاعات انشعابات شرکتها'!$1:$1,0)),"---")</f>
        <v>25</v>
      </c>
      <c r="T35" s="227">
        <f t="shared" si="4"/>
        <v>0</v>
      </c>
      <c r="U35" s="45"/>
      <c r="V35" s="155">
        <f>IFERROR(INDEX('تعرفه ها'!A:Z,MATCH("بهای هر متر مکعب آب مصرفی",'تعرفه ها'!$B:$B,0),MATCH(F35,'تعرفه ها'!$2:$2,0)),"---")</f>
        <v>14300</v>
      </c>
      <c r="W35" s="50">
        <f t="shared" si="5"/>
        <v>243100</v>
      </c>
      <c r="X35" s="50">
        <f>IFERROR(ROUND(R35*INDEX('تعرفه ها'!A:Z,MATCH("عوارض آب به ازاء هر متر مکعب",'تعرفه ها'!$B:$B,0),MATCH(F35,'تعرفه ها'!$2:$2,0)),0),"---")</f>
        <v>2550</v>
      </c>
      <c r="Y35" s="50">
        <f>IFERROR(ROUND(T35*INDEX('تعرفه ها'!A:Z,MATCH("جریمه مازاد مصرف آب به ازاء هر متر مکعب",'تعرفه ها'!$B:$B,0),MATCH(F35,'تعرفه ها'!$2:$2,0)),0),"---")</f>
        <v>0</v>
      </c>
      <c r="Z35" s="50">
        <f>IFERROR(ROUND(((W35+X35+Y35)*INDEX('تعرفه ها'!A:Z,MATCH("هزینه نگهداری و تعمیرات شبکه آب",'تعرفه ها'!$B:$B,0),MATCH(F35,'تعرفه ها'!$2:$2,0))/100),0),"---")</f>
        <v>24565</v>
      </c>
      <c r="AA35" s="50">
        <f>IFERROR(IF(INDEX('اطلاعات دوره'!A:Z,MATCH(G35,'اطلاعات دوره'!C:C,0),MATCH("آب",'اطلاعات دوره'!$1:$1,0))="دارد",ROUND((W35+X35+Y35)*INDEX('تعرفه ها'!A:Z,MATCH("پیک فصلی آب",'تعرفه ها'!$B:$B,0),MATCH(F35,'تعرفه ها'!$2:$2,0))/100,0),0),"---")</f>
        <v>0</v>
      </c>
      <c r="AB35" s="50">
        <f>IFERROR(ROUND(SUM(W35+X35+Y35+Z35+AA35)*INDEX('تعرفه ها'!A:Z,MATCH("مالیات آب",'تعرفه ها'!$B:$B,0),MATCH(F35,'تعرفه ها'!$2:$2,0))/100,0),"---")</f>
        <v>0</v>
      </c>
      <c r="AC35" s="50">
        <f t="shared" si="6"/>
        <v>270215</v>
      </c>
      <c r="AD35" s="50">
        <v>206000</v>
      </c>
      <c r="AE35" s="50">
        <f t="shared" si="7"/>
        <v>476215</v>
      </c>
      <c r="AF35" s="50">
        <f t="shared" si="8"/>
        <v>215</v>
      </c>
      <c r="AG35" s="153">
        <f t="shared" si="9"/>
        <v>476000</v>
      </c>
      <c r="AH35" s="42"/>
      <c r="AI35" s="183" t="str">
        <f>IFERROR(IF(INDEX(پرداخت!A:AZ,MATCH(A35&amp;" - "&amp;"آب",پرداخت!$B:$B,0),MATCH(G35,پرداخت!$1:$1,0))="نشده","نشده","شده"),"---")</f>
        <v>نشده</v>
      </c>
    </row>
    <row r="36" spans="1:35" s="30" customFormat="1" ht="34.9" hidden="1" customHeight="1">
      <c r="A36" s="171" t="s">
        <v>267</v>
      </c>
      <c r="B36" s="47">
        <f>IFERROR(INDEX('اطلاعات انشعابات شرکتها'!A:BB,MATCH(A36,'اطلاعات انشعابات شرکتها'!A:A,0),MATCH(B$1,'اطلاعات انشعابات شرکتها'!$1:$1,0)),0)</f>
        <v>141</v>
      </c>
      <c r="C36" s="48">
        <f>IFERROR(INDEX('اطلاعات انشعابات شرکتها'!A:BB,MATCH(A36,'اطلاعات انشعابات شرکتها'!A:A,0),MATCH(C$1,'اطلاعات انشعابات شرکتها'!$1:$1,0)),0)</f>
        <v>0</v>
      </c>
      <c r="D36" s="45"/>
      <c r="E36" s="171">
        <v>4</v>
      </c>
      <c r="F36" s="170">
        <v>98</v>
      </c>
      <c r="G36" s="47" t="str">
        <f t="shared" si="0"/>
        <v>98/4</v>
      </c>
      <c r="H36" s="47" t="str">
        <f>IFERROR(INDEX('اطلاعات دوره'!A:Z,MATCH(G36,'اطلاعات دوره'!C:C,0),MATCH(H$1,'اطلاعات دوره'!$1:$1,0)),0)</f>
        <v>98/10/01</v>
      </c>
      <c r="I36" s="47" t="str">
        <f>IFERROR(INDEX('اطلاعات دوره'!A:Z,MATCH(G36,'اطلاعات دوره'!C:C,0),MATCH(I$1,'اطلاعات دوره'!$1:$1,0)),0)</f>
        <v>98/12/29</v>
      </c>
      <c r="J36" s="48">
        <f>IFERROR(INDEX('اطلاعات دوره'!A:Z,MATCH(G36,'اطلاعات دوره'!C:C,0),MATCH(J$1,'اطلاعات دوره'!$1:$1,0)),0)</f>
        <v>89</v>
      </c>
      <c r="K36" s="46"/>
      <c r="L36" s="158" t="str">
        <f>IFERROR(INDEX('اطلاعات دوره'!A:Z,MATCH(G36,'اطلاعات دوره'!C:C,0)-1,MATCH("عنوان",'اطلاعات دوره'!$1:$1,0)),"---")</f>
        <v>98/3</v>
      </c>
      <c r="M36" s="47" t="str">
        <f t="shared" si="1"/>
        <v>کارن افزار نوید پارسیان-98/3</v>
      </c>
      <c r="N36" s="48" t="str">
        <f t="shared" si="2"/>
        <v>کارن افزار نوید پارسیان-98/4</v>
      </c>
      <c r="O36" s="45"/>
      <c r="P36" s="240">
        <f>IFERROR(INDEX('قرائت کنتور'!A:AZ,MATCH(A36&amp;"-"&amp;"آب",'قرائت کنتور'!B:B,0),MATCH(L36,'قرائت کنتور'!$1:$1,0)),0)</f>
        <v>171</v>
      </c>
      <c r="Q36" s="241">
        <f>IFERROR(INDEX('قرائت کنتور'!A:AZ,MATCH(A36&amp;"-"&amp;"آب",'قرائت کنتور'!B:B,0),MATCH(G36,'قرائت کنتور'!$1:$1,0)),0)</f>
        <v>183</v>
      </c>
      <c r="R36" s="241">
        <f t="shared" si="3"/>
        <v>12</v>
      </c>
      <c r="S36" s="241" t="str">
        <f>IFERROR(INDEX('اطلاعات انشعابات شرکتها'!A:AB,MATCH(A36,'اطلاعات انشعابات شرکتها'!A:A,0),MATCH(S$1,'اطلاعات انشعابات شرکتها'!$1:$1,0)),"---")</f>
        <v>25</v>
      </c>
      <c r="T36" s="227">
        <f t="shared" si="4"/>
        <v>0</v>
      </c>
      <c r="U36" s="45"/>
      <c r="V36" s="155">
        <f>IFERROR(INDEX('تعرفه ها'!A:Z,MATCH("بهای هر متر مکعب آب مصرفی",'تعرفه ها'!$B:$B,0),MATCH(F36,'تعرفه ها'!$2:$2,0)),"---")</f>
        <v>14300</v>
      </c>
      <c r="W36" s="50">
        <f t="shared" si="5"/>
        <v>171600</v>
      </c>
      <c r="X36" s="50">
        <f>IFERROR(ROUND(R36*INDEX('تعرفه ها'!A:Z,MATCH("عوارض آب به ازاء هر متر مکعب",'تعرفه ها'!$B:$B,0),MATCH(F36,'تعرفه ها'!$2:$2,0)),0),"---")</f>
        <v>1800</v>
      </c>
      <c r="Y36" s="50">
        <f>IFERROR(ROUND(T36*INDEX('تعرفه ها'!A:Z,MATCH("جریمه مازاد مصرف آب به ازاء هر متر مکعب",'تعرفه ها'!$B:$B,0),MATCH(F36,'تعرفه ها'!$2:$2,0)),0),"---")</f>
        <v>0</v>
      </c>
      <c r="Z36" s="50">
        <f>IFERROR(ROUND(((W36+X36+Y36)*INDEX('تعرفه ها'!A:Z,MATCH("هزینه نگهداری و تعمیرات شبکه آب",'تعرفه ها'!$B:$B,0),MATCH(F36,'تعرفه ها'!$2:$2,0))/100),0),"---")</f>
        <v>17340</v>
      </c>
      <c r="AA36" s="50">
        <f>IFERROR(IF(INDEX('اطلاعات دوره'!A:Z,MATCH(G36,'اطلاعات دوره'!C:C,0),MATCH("آب",'اطلاعات دوره'!$1:$1,0))="دارد",ROUND((W36+X36+Y36)*INDEX('تعرفه ها'!A:Z,MATCH("پیک فصلی آب",'تعرفه ها'!$B:$B,0),MATCH(F36,'تعرفه ها'!$2:$2,0))/100,0),0),"---")</f>
        <v>0</v>
      </c>
      <c r="AB36" s="50">
        <f>IFERROR(ROUND(SUM(W36+X36+Y36+Z36+AA36)*INDEX('تعرفه ها'!A:Z,MATCH("مالیات آب",'تعرفه ها'!$B:$B,0),MATCH(F36,'تعرفه ها'!$2:$2,0))/100,0),"---")</f>
        <v>0</v>
      </c>
      <c r="AC36" s="50">
        <f t="shared" si="6"/>
        <v>190740</v>
      </c>
      <c r="AD36" s="50">
        <v>975000</v>
      </c>
      <c r="AE36" s="50">
        <f t="shared" si="7"/>
        <v>1165740</v>
      </c>
      <c r="AF36" s="50">
        <f t="shared" si="8"/>
        <v>740</v>
      </c>
      <c r="AG36" s="153">
        <f t="shared" si="9"/>
        <v>1165000</v>
      </c>
      <c r="AH36" s="42"/>
      <c r="AI36" s="183" t="str">
        <f>IFERROR(IF(INDEX(پرداخت!A:AZ,MATCH(A36&amp;" - "&amp;"آب",پرداخت!$B:$B,0),MATCH(G36,پرداخت!$1:$1,0))="نشده","نشده","شده"),"---")</f>
        <v>نشده</v>
      </c>
    </row>
    <row r="37" spans="1:35" s="30" customFormat="1" ht="34.9" hidden="1" customHeight="1">
      <c r="A37" s="171" t="s">
        <v>268</v>
      </c>
      <c r="B37" s="47">
        <f>IFERROR(INDEX('اطلاعات انشعابات شرکتها'!A:BB,MATCH(A37,'اطلاعات انشعابات شرکتها'!A:A,0),MATCH(B$1,'اطلاعات انشعابات شرکتها'!$1:$1,0)),0)</f>
        <v>142</v>
      </c>
      <c r="C37" s="48">
        <f>IFERROR(INDEX('اطلاعات انشعابات شرکتها'!A:BB,MATCH(A37,'اطلاعات انشعابات شرکتها'!A:A,0),MATCH(C$1,'اطلاعات انشعابات شرکتها'!$1:$1,0)),0)</f>
        <v>0</v>
      </c>
      <c r="D37" s="45"/>
      <c r="E37" s="171">
        <v>4</v>
      </c>
      <c r="F37" s="170">
        <v>98</v>
      </c>
      <c r="G37" s="47" t="str">
        <f t="shared" si="0"/>
        <v>98/4</v>
      </c>
      <c r="H37" s="47" t="str">
        <f>IFERROR(INDEX('اطلاعات دوره'!A:Z,MATCH(G37,'اطلاعات دوره'!C:C,0),MATCH(H$1,'اطلاعات دوره'!$1:$1,0)),0)</f>
        <v>98/10/01</v>
      </c>
      <c r="I37" s="47" t="str">
        <f>IFERROR(INDEX('اطلاعات دوره'!A:Z,MATCH(G37,'اطلاعات دوره'!C:C,0),MATCH(I$1,'اطلاعات دوره'!$1:$1,0)),0)</f>
        <v>98/12/29</v>
      </c>
      <c r="J37" s="48">
        <f>IFERROR(INDEX('اطلاعات دوره'!A:Z,MATCH(G37,'اطلاعات دوره'!C:C,0),MATCH(J$1,'اطلاعات دوره'!$1:$1,0)),0)</f>
        <v>89</v>
      </c>
      <c r="K37" s="46"/>
      <c r="L37" s="158" t="str">
        <f>IFERROR(INDEX('اطلاعات دوره'!A:Z,MATCH(G37,'اطلاعات دوره'!C:C,0)-1,MATCH("عنوان",'اطلاعات دوره'!$1:$1,0)),"---")</f>
        <v>98/3</v>
      </c>
      <c r="M37" s="47" t="str">
        <f t="shared" si="1"/>
        <v>کاوش صنعت توس (1)-98/3</v>
      </c>
      <c r="N37" s="48" t="str">
        <f t="shared" si="2"/>
        <v>کاوش صنعت توس (1)-98/4</v>
      </c>
      <c r="O37" s="45"/>
      <c r="P37" s="240">
        <f>IFERROR(INDEX('قرائت کنتور'!A:AZ,MATCH(A37&amp;"-"&amp;"آب",'قرائت کنتور'!B:B,0),MATCH(L37,'قرائت کنتور'!$1:$1,0)),0)</f>
        <v>3030</v>
      </c>
      <c r="Q37" s="241">
        <f>IFERROR(INDEX('قرائت کنتور'!A:AZ,MATCH(A37&amp;"-"&amp;"آب",'قرائت کنتور'!B:B,0),MATCH(G37,'قرائت کنتور'!$1:$1,0)),0)</f>
        <v>3280</v>
      </c>
      <c r="R37" s="241">
        <f t="shared" si="3"/>
        <v>250</v>
      </c>
      <c r="S37" s="241" t="str">
        <f>IFERROR(INDEX('اطلاعات انشعابات شرکتها'!A:AB,MATCH(A37,'اطلاعات انشعابات شرکتها'!A:A,0),MATCH(S$1,'اطلاعات انشعابات شرکتها'!$1:$1,0)),"---")</f>
        <v>25</v>
      </c>
      <c r="T37" s="227">
        <v>100</v>
      </c>
      <c r="U37" s="45"/>
      <c r="V37" s="155">
        <f>IFERROR(INDEX('تعرفه ها'!A:Z,MATCH("بهای هر متر مکعب آب مصرفی",'تعرفه ها'!$B:$B,0),MATCH(F37,'تعرفه ها'!$2:$2,0)),"---")</f>
        <v>14300</v>
      </c>
      <c r="W37" s="50">
        <f t="shared" si="5"/>
        <v>3575000</v>
      </c>
      <c r="X37" s="50">
        <f>IFERROR(ROUND(R37*INDEX('تعرفه ها'!A:Z,MATCH("عوارض آب به ازاء هر متر مکعب",'تعرفه ها'!$B:$B,0),MATCH(F37,'تعرفه ها'!$2:$2,0)),0),"---")</f>
        <v>37500</v>
      </c>
      <c r="Y37" s="50">
        <f>IFERROR(ROUND(T37*INDEX('تعرفه ها'!A:Z,MATCH("جریمه مازاد مصرف آب به ازاء هر متر مکعب",'تعرفه ها'!$B:$B,0),MATCH(F37,'تعرفه ها'!$2:$2,0)),0),"---")</f>
        <v>507500</v>
      </c>
      <c r="Z37" s="50">
        <f>IFERROR(ROUND(((W37+X37+Y37)*INDEX('تعرفه ها'!A:Z,MATCH("هزینه نگهداری و تعمیرات شبکه آب",'تعرفه ها'!$B:$B,0),MATCH(F37,'تعرفه ها'!$2:$2,0))/100),0),"---")</f>
        <v>412000</v>
      </c>
      <c r="AA37" s="50">
        <f>IFERROR(IF(INDEX('اطلاعات دوره'!A:Z,MATCH(G37,'اطلاعات دوره'!C:C,0),MATCH("آب",'اطلاعات دوره'!$1:$1,0))="دارد",ROUND((W37+X37+Y37)*INDEX('تعرفه ها'!A:Z,MATCH("پیک فصلی آب",'تعرفه ها'!$B:$B,0),MATCH(F37,'تعرفه ها'!$2:$2,0))/100,0),0),"---")</f>
        <v>0</v>
      </c>
      <c r="AB37" s="50">
        <f>IFERROR(ROUND(SUM(W37+X37+Y37+Z37+AA37)*INDEX('تعرفه ها'!A:Z,MATCH("مالیات آب",'تعرفه ها'!$B:$B,0),MATCH(F37,'تعرفه ها'!$2:$2,0))/100,0),"---")</f>
        <v>0</v>
      </c>
      <c r="AC37" s="50">
        <f t="shared" si="6"/>
        <v>4532000</v>
      </c>
      <c r="AD37" s="50">
        <v>4950000</v>
      </c>
      <c r="AE37" s="50">
        <f t="shared" si="7"/>
        <v>9482000</v>
      </c>
      <c r="AF37" s="50">
        <f t="shared" si="8"/>
        <v>0</v>
      </c>
      <c r="AG37" s="153">
        <f t="shared" si="9"/>
        <v>9482000</v>
      </c>
      <c r="AH37" s="42"/>
      <c r="AI37" s="183" t="str">
        <f>IFERROR(IF(INDEX(پرداخت!A:AZ,MATCH(A37&amp;" - "&amp;"آب",پرداخت!$B:$B,0),MATCH(G37,پرداخت!$1:$1,0))="نشده","نشده","شده"),"---")</f>
        <v>نشده</v>
      </c>
    </row>
    <row r="38" spans="1:35" s="30" customFormat="1" ht="34.9" hidden="1" customHeight="1">
      <c r="A38" s="171" t="s">
        <v>270</v>
      </c>
      <c r="B38" s="47">
        <f>IFERROR(INDEX('اطلاعات انشعابات شرکتها'!A:BB,MATCH(A38,'اطلاعات انشعابات شرکتها'!A:A,0),MATCH(B$1,'اطلاعات انشعابات شرکتها'!$1:$1,0)),0)</f>
        <v>144</v>
      </c>
      <c r="C38" s="48">
        <f>IFERROR(INDEX('اطلاعات انشعابات شرکتها'!A:BB,MATCH(A38,'اطلاعات انشعابات شرکتها'!A:A,0),MATCH(C$1,'اطلاعات انشعابات شرکتها'!$1:$1,0)),0)</f>
        <v>0</v>
      </c>
      <c r="D38" s="45"/>
      <c r="E38" s="171">
        <v>4</v>
      </c>
      <c r="F38" s="170">
        <v>98</v>
      </c>
      <c r="G38" s="47" t="str">
        <f t="shared" si="0"/>
        <v>98/4</v>
      </c>
      <c r="H38" s="47" t="str">
        <f>IFERROR(INDEX('اطلاعات دوره'!A:Z,MATCH(G38,'اطلاعات دوره'!C:C,0),MATCH(H$1,'اطلاعات دوره'!$1:$1,0)),0)</f>
        <v>98/10/01</v>
      </c>
      <c r="I38" s="47" t="str">
        <f>IFERROR(INDEX('اطلاعات دوره'!A:Z,MATCH(G38,'اطلاعات دوره'!C:C,0),MATCH(I$1,'اطلاعات دوره'!$1:$1,0)),0)</f>
        <v>98/12/29</v>
      </c>
      <c r="J38" s="48">
        <f>IFERROR(INDEX('اطلاعات دوره'!A:Z,MATCH(G38,'اطلاعات دوره'!C:C,0),MATCH(J$1,'اطلاعات دوره'!$1:$1,0)),0)</f>
        <v>89</v>
      </c>
      <c r="K38" s="46"/>
      <c r="L38" s="158" t="str">
        <f>IFERROR(INDEX('اطلاعات دوره'!A:Z,MATCH(G38,'اطلاعات دوره'!C:C,0)-1,MATCH("عنوان",'اطلاعات دوره'!$1:$1,0)),"---")</f>
        <v>98/3</v>
      </c>
      <c r="M38" s="47" t="str">
        <f t="shared" si="1"/>
        <v>کیان تدبیر-98/3</v>
      </c>
      <c r="N38" s="48" t="str">
        <f t="shared" si="2"/>
        <v>کیان تدبیر-98/4</v>
      </c>
      <c r="O38" s="45"/>
      <c r="P38" s="240">
        <f>IFERROR(INDEX('قرائت کنتور'!A:AZ,MATCH(A38&amp;"-"&amp;"آب",'قرائت کنتور'!B:B,0),MATCH(L38,'قرائت کنتور'!$1:$1,0)),0)</f>
        <v>151</v>
      </c>
      <c r="Q38" s="241">
        <f>IFERROR(INDEX('قرائت کنتور'!A:AZ,MATCH(A38&amp;"-"&amp;"آب",'قرائت کنتور'!B:B,0),MATCH(G38,'قرائت کنتور'!$1:$1,0)),0)</f>
        <v>157</v>
      </c>
      <c r="R38" s="241">
        <f t="shared" si="3"/>
        <v>6</v>
      </c>
      <c r="S38" s="241" t="str">
        <f>IFERROR(INDEX('اطلاعات انشعابات شرکتها'!A:AB,MATCH(A38,'اطلاعات انشعابات شرکتها'!A:A,0),MATCH(S$1,'اطلاعات انشعابات شرکتها'!$1:$1,0)),"---")</f>
        <v>25</v>
      </c>
      <c r="T38" s="227">
        <f t="shared" si="4"/>
        <v>0</v>
      </c>
      <c r="U38" s="45"/>
      <c r="V38" s="155">
        <f>IFERROR(INDEX('تعرفه ها'!A:Z,MATCH("بهای هر متر مکعب آب مصرفی",'تعرفه ها'!$B:$B,0),MATCH(F38,'تعرفه ها'!$2:$2,0)),"---")</f>
        <v>14300</v>
      </c>
      <c r="W38" s="50">
        <f t="shared" si="5"/>
        <v>85800</v>
      </c>
      <c r="X38" s="50">
        <f>IFERROR(ROUND(R38*INDEX('تعرفه ها'!A:Z,MATCH("عوارض آب به ازاء هر متر مکعب",'تعرفه ها'!$B:$B,0),MATCH(F38,'تعرفه ها'!$2:$2,0)),0),"---")</f>
        <v>900</v>
      </c>
      <c r="Y38" s="50">
        <f>IFERROR(ROUND(T38*INDEX('تعرفه ها'!A:Z,MATCH("جریمه مازاد مصرف آب به ازاء هر متر مکعب",'تعرفه ها'!$B:$B,0),MATCH(F38,'تعرفه ها'!$2:$2,0)),0),"---")</f>
        <v>0</v>
      </c>
      <c r="Z38" s="50">
        <f>IFERROR(ROUND(((W38+X38+Y38)*INDEX('تعرفه ها'!A:Z,MATCH("هزینه نگهداری و تعمیرات شبکه آب",'تعرفه ها'!$B:$B,0),MATCH(F38,'تعرفه ها'!$2:$2,0))/100),0),"---")</f>
        <v>8670</v>
      </c>
      <c r="AA38" s="50">
        <f>IFERROR(IF(INDEX('اطلاعات دوره'!A:Z,MATCH(G38,'اطلاعات دوره'!C:C,0),MATCH("آب",'اطلاعات دوره'!$1:$1,0))="دارد",ROUND((W38+X38+Y38)*INDEX('تعرفه ها'!A:Z,MATCH("پیک فصلی آب",'تعرفه ها'!$B:$B,0),MATCH(F38,'تعرفه ها'!$2:$2,0))/100,0),0),"---")</f>
        <v>0</v>
      </c>
      <c r="AB38" s="50">
        <f>IFERROR(ROUND(SUM(W38+X38+Y38+Z38+AA38)*INDEX('تعرفه ها'!A:Z,MATCH("مالیات آب",'تعرفه ها'!$B:$B,0),MATCH(F38,'تعرفه ها'!$2:$2,0))/100,0),"---")</f>
        <v>0</v>
      </c>
      <c r="AC38" s="50">
        <f t="shared" si="6"/>
        <v>95370</v>
      </c>
      <c r="AD38" s="50">
        <v>0</v>
      </c>
      <c r="AE38" s="50">
        <f t="shared" si="7"/>
        <v>95370</v>
      </c>
      <c r="AF38" s="50">
        <f t="shared" si="8"/>
        <v>370</v>
      </c>
      <c r="AG38" s="153">
        <f t="shared" si="9"/>
        <v>95000</v>
      </c>
      <c r="AH38" s="42"/>
      <c r="AI38" s="183" t="str">
        <f>IFERROR(IF(INDEX(پرداخت!A:AZ,MATCH(A38&amp;" - "&amp;"آب",پرداخت!$B:$B,0),MATCH(G38,پرداخت!$1:$1,0))="نشده","نشده","شده"),"---")</f>
        <v>نشده</v>
      </c>
    </row>
    <row r="39" spans="1:35" s="30" customFormat="1" ht="34.9" hidden="1" customHeight="1">
      <c r="A39" s="171" t="s">
        <v>274</v>
      </c>
      <c r="B39" s="47">
        <f>IFERROR(INDEX('اطلاعات انشعابات شرکتها'!A:BB,MATCH(A39,'اطلاعات انشعابات شرکتها'!A:A,0),MATCH(B$1,'اطلاعات انشعابات شرکتها'!$1:$1,0)),0)</f>
        <v>145</v>
      </c>
      <c r="C39" s="48">
        <f>IFERROR(INDEX('اطلاعات انشعابات شرکتها'!A:BB,MATCH(A39,'اطلاعات انشعابات شرکتها'!A:A,0),MATCH(C$1,'اطلاعات انشعابات شرکتها'!$1:$1,0)),0)</f>
        <v>0</v>
      </c>
      <c r="D39" s="45"/>
      <c r="E39" s="171">
        <v>4</v>
      </c>
      <c r="F39" s="170">
        <v>98</v>
      </c>
      <c r="G39" s="47" t="str">
        <f t="shared" si="0"/>
        <v>98/4</v>
      </c>
      <c r="H39" s="47" t="str">
        <f>IFERROR(INDEX('اطلاعات دوره'!A:Z,MATCH(G39,'اطلاعات دوره'!C:C,0),MATCH(H$1,'اطلاعات دوره'!$1:$1,0)),0)</f>
        <v>98/10/01</v>
      </c>
      <c r="I39" s="47" t="str">
        <f>IFERROR(INDEX('اطلاعات دوره'!A:Z,MATCH(G39,'اطلاعات دوره'!C:C,0),MATCH(I$1,'اطلاعات دوره'!$1:$1,0)),0)</f>
        <v>98/12/29</v>
      </c>
      <c r="J39" s="48">
        <f>IFERROR(INDEX('اطلاعات دوره'!A:Z,MATCH(G39,'اطلاعات دوره'!C:C,0),MATCH(J$1,'اطلاعات دوره'!$1:$1,0)),0)</f>
        <v>89</v>
      </c>
      <c r="K39" s="46"/>
      <c r="L39" s="158" t="str">
        <f>IFERROR(INDEX('اطلاعات دوره'!A:Z,MATCH(G39,'اطلاعات دوره'!C:C,0)-1,MATCH("عنوان",'اطلاعات دوره'!$1:$1,0)),"---")</f>
        <v>98/3</v>
      </c>
      <c r="M39" s="47" t="str">
        <f t="shared" si="1"/>
        <v>گل کوه بینالود-98/3</v>
      </c>
      <c r="N39" s="48" t="str">
        <f t="shared" si="2"/>
        <v>گل کوه بینالود-98/4</v>
      </c>
      <c r="O39" s="45"/>
      <c r="P39" s="240">
        <f>IFERROR(INDEX('قرائت کنتور'!A:AZ,MATCH(A39&amp;"-"&amp;"آب",'قرائت کنتور'!B:B,0),MATCH(L39,'قرائت کنتور'!$1:$1,0)),0)</f>
        <v>1145</v>
      </c>
      <c r="Q39" s="241">
        <f>IFERROR(INDEX('قرائت کنتور'!A:AZ,MATCH(A39&amp;"-"&amp;"آب",'قرائت کنتور'!B:B,0),MATCH(G39,'قرائت کنتور'!$1:$1,0)),0)</f>
        <v>1163</v>
      </c>
      <c r="R39" s="241">
        <f t="shared" si="3"/>
        <v>18</v>
      </c>
      <c r="S39" s="241" t="str">
        <f>IFERROR(INDEX('اطلاعات انشعابات شرکتها'!A:AB,MATCH(A39,'اطلاعات انشعابات شرکتها'!A:A,0),MATCH(S$1,'اطلاعات انشعابات شرکتها'!$1:$1,0)),"---")</f>
        <v>25</v>
      </c>
      <c r="T39" s="227">
        <f t="shared" si="4"/>
        <v>0</v>
      </c>
      <c r="U39" s="45"/>
      <c r="V39" s="155">
        <f>IFERROR(INDEX('تعرفه ها'!A:Z,MATCH("بهای هر متر مکعب آب مصرفی",'تعرفه ها'!$B:$B,0),MATCH(F39,'تعرفه ها'!$2:$2,0)),"---")</f>
        <v>14300</v>
      </c>
      <c r="W39" s="50">
        <f t="shared" si="5"/>
        <v>257400</v>
      </c>
      <c r="X39" s="50">
        <f>IFERROR(ROUND(R39*INDEX('تعرفه ها'!A:Z,MATCH("عوارض آب به ازاء هر متر مکعب",'تعرفه ها'!$B:$B,0),MATCH(F39,'تعرفه ها'!$2:$2,0)),0),"---")</f>
        <v>2700</v>
      </c>
      <c r="Y39" s="50">
        <f>IFERROR(ROUND(T39*INDEX('تعرفه ها'!A:Z,MATCH("جریمه مازاد مصرف آب به ازاء هر متر مکعب",'تعرفه ها'!$B:$B,0),MATCH(F39,'تعرفه ها'!$2:$2,0)),0),"---")</f>
        <v>0</v>
      </c>
      <c r="Z39" s="50">
        <f>IFERROR(ROUND(((W39+X39+Y39)*INDEX('تعرفه ها'!A:Z,MATCH("هزینه نگهداری و تعمیرات شبکه آب",'تعرفه ها'!$B:$B,0),MATCH(F39,'تعرفه ها'!$2:$2,0))/100),0),"---")</f>
        <v>26010</v>
      </c>
      <c r="AA39" s="50">
        <f>IFERROR(IF(INDEX('اطلاعات دوره'!A:Z,MATCH(G39,'اطلاعات دوره'!C:C,0),MATCH("آب",'اطلاعات دوره'!$1:$1,0))="دارد",ROUND((W39+X39+Y39)*INDEX('تعرفه ها'!A:Z,MATCH("پیک فصلی آب",'تعرفه ها'!$B:$B,0),MATCH(F39,'تعرفه ها'!$2:$2,0))/100,0),0),"---")</f>
        <v>0</v>
      </c>
      <c r="AB39" s="50">
        <f>IFERROR(ROUND(SUM(W39+X39+Y39+Z39+AA39)*INDEX('تعرفه ها'!A:Z,MATCH("مالیات آب",'تعرفه ها'!$B:$B,0),MATCH(F39,'تعرفه ها'!$2:$2,0))/100,0),"---")</f>
        <v>0</v>
      </c>
      <c r="AC39" s="50">
        <f t="shared" si="6"/>
        <v>286110</v>
      </c>
      <c r="AD39" s="50">
        <v>286000</v>
      </c>
      <c r="AE39" s="50">
        <f t="shared" si="7"/>
        <v>572110</v>
      </c>
      <c r="AF39" s="50">
        <f t="shared" si="8"/>
        <v>110</v>
      </c>
      <c r="AG39" s="153">
        <f t="shared" si="9"/>
        <v>572000</v>
      </c>
      <c r="AH39" s="42"/>
      <c r="AI39" s="183" t="str">
        <f>IFERROR(IF(INDEX(پرداخت!A:AZ,MATCH(A39&amp;" - "&amp;"آب",پرداخت!$B:$B,0),MATCH(G39,پرداخت!$1:$1,0))="نشده","نشده","شده"),"---")</f>
        <v>نشده</v>
      </c>
    </row>
    <row r="40" spans="1:35" s="30" customFormat="1" ht="34.9" hidden="1" customHeight="1">
      <c r="A40" s="171" t="s">
        <v>275</v>
      </c>
      <c r="B40" s="47">
        <f>IFERROR(INDEX('اطلاعات انشعابات شرکتها'!A:BB,MATCH(A40,'اطلاعات انشعابات شرکتها'!A:A,0),MATCH(B$1,'اطلاعات انشعابات شرکتها'!$1:$1,0)),0)</f>
        <v>146</v>
      </c>
      <c r="C40" s="48">
        <f>IFERROR(INDEX('اطلاعات انشعابات شرکتها'!A:BB,MATCH(A40,'اطلاعات انشعابات شرکتها'!A:A,0),MATCH(C$1,'اطلاعات انشعابات شرکتها'!$1:$1,0)),0)</f>
        <v>0</v>
      </c>
      <c r="D40" s="45"/>
      <c r="E40" s="171">
        <v>4</v>
      </c>
      <c r="F40" s="170">
        <v>98</v>
      </c>
      <c r="G40" s="47" t="str">
        <f t="shared" si="0"/>
        <v>98/4</v>
      </c>
      <c r="H40" s="47" t="str">
        <f>IFERROR(INDEX('اطلاعات دوره'!A:Z,MATCH(G40,'اطلاعات دوره'!C:C,0),MATCH(H$1,'اطلاعات دوره'!$1:$1,0)),0)</f>
        <v>98/10/01</v>
      </c>
      <c r="I40" s="47" t="str">
        <f>IFERROR(INDEX('اطلاعات دوره'!A:Z,MATCH(G40,'اطلاعات دوره'!C:C,0),MATCH(I$1,'اطلاعات دوره'!$1:$1,0)),0)</f>
        <v>98/12/29</v>
      </c>
      <c r="J40" s="48">
        <f>IFERROR(INDEX('اطلاعات دوره'!A:Z,MATCH(G40,'اطلاعات دوره'!C:C,0),MATCH(J$1,'اطلاعات دوره'!$1:$1,0)),0)</f>
        <v>89</v>
      </c>
      <c r="K40" s="46"/>
      <c r="L40" s="158" t="str">
        <f>IFERROR(INDEX('اطلاعات دوره'!A:Z,MATCH(G40,'اطلاعات دوره'!C:C,0)-1,MATCH("عنوان",'اطلاعات دوره'!$1:$1,0)),"---")</f>
        <v>98/3</v>
      </c>
      <c r="M40" s="47" t="str">
        <f t="shared" si="1"/>
        <v>افزودنی های طبیعی گلچین توس-98/3</v>
      </c>
      <c r="N40" s="48" t="str">
        <f t="shared" si="2"/>
        <v>افزودنی های طبیعی گلچین توس-98/4</v>
      </c>
      <c r="O40" s="45"/>
      <c r="P40" s="240" t="str">
        <f>IFERROR(INDEX('قرائت کنتور'!A:AZ,MATCH(A40&amp;"-"&amp;"آب",'قرائت کنتور'!B:B,0),MATCH(L40,'قرائت کنتور'!$1:$1,0)),0)</f>
        <v>-</v>
      </c>
      <c r="Q40" s="241" t="str">
        <f>IFERROR(INDEX('قرائت کنتور'!A:AZ,MATCH(A40&amp;"-"&amp;"آب",'قرائت کنتور'!B:B,0),MATCH(G40,'قرائت کنتور'!$1:$1,0)),0)</f>
        <v>-</v>
      </c>
      <c r="R40" s="241" t="str">
        <f t="shared" si="3"/>
        <v>---</v>
      </c>
      <c r="S40" s="241" t="str">
        <f>IFERROR(INDEX('اطلاعات انشعابات شرکتها'!A:AB,MATCH(A40,'اطلاعات انشعابات شرکتها'!A:A,0),MATCH(S$1,'اطلاعات انشعابات شرکتها'!$1:$1,0)),"---")</f>
        <v>25</v>
      </c>
      <c r="T40" s="227" t="str">
        <f t="shared" si="4"/>
        <v>---</v>
      </c>
      <c r="U40" s="45"/>
      <c r="V40" s="155">
        <f>IFERROR(INDEX('تعرفه ها'!A:Z,MATCH("بهای هر متر مکعب آب مصرفی",'تعرفه ها'!$B:$B,0),MATCH(F40,'تعرفه ها'!$2:$2,0)),"---")</f>
        <v>14300</v>
      </c>
      <c r="W40" s="50" t="str">
        <f t="shared" si="5"/>
        <v>---</v>
      </c>
      <c r="X40" s="50" t="str">
        <f>IFERROR(ROUND(R40*INDEX('تعرفه ها'!A:Z,MATCH("عوارض آب به ازاء هر متر مکعب",'تعرفه ها'!$B:$B,0),MATCH(F40,'تعرفه ها'!$2:$2,0)),0),"---")</f>
        <v>---</v>
      </c>
      <c r="Y40" s="50" t="str">
        <f>IFERROR(ROUND(T40*INDEX('تعرفه ها'!A:Z,MATCH("جریمه مازاد مصرف آب به ازاء هر متر مکعب",'تعرفه ها'!$B:$B,0),MATCH(F40,'تعرفه ها'!$2:$2,0)),0),"---")</f>
        <v>---</v>
      </c>
      <c r="Z40" s="50" t="str">
        <f>IFERROR(ROUND(((W40+X40+Y40)*INDEX('تعرفه ها'!A:Z,MATCH("هزینه نگهداری و تعمیرات شبکه آب",'تعرفه ها'!$B:$B,0),MATCH(F40,'تعرفه ها'!$2:$2,0))/100),0),"---")</f>
        <v>---</v>
      </c>
      <c r="AA40" s="50">
        <f>IFERROR(IF(INDEX('اطلاعات دوره'!A:Z,MATCH(G40,'اطلاعات دوره'!C:C,0),MATCH("آب",'اطلاعات دوره'!$1:$1,0))="دارد",ROUND((W40+X40+Y40)*INDEX('تعرفه ها'!A:Z,MATCH("پیک فصلی آب",'تعرفه ها'!$B:$B,0),MATCH(F40,'تعرفه ها'!$2:$2,0))/100,0),0),"---")</f>
        <v>0</v>
      </c>
      <c r="AB40" s="50" t="str">
        <f>IFERROR(ROUND(SUM(W40+X40+Y40+Z40+AA40)*INDEX('تعرفه ها'!A:Z,MATCH("مالیات آب",'تعرفه ها'!$B:$B,0),MATCH(F40,'تعرفه ها'!$2:$2,0))/100,0),"---")</f>
        <v>---</v>
      </c>
      <c r="AC40" s="50" t="str">
        <f t="shared" si="6"/>
        <v>---</v>
      </c>
      <c r="AD40" s="50" t="str">
        <f>IFERROR(IF(VLOOKUP(M40,N:AJ,22,0)="شده",VLOOKUP(M40,N:AJ,19,0),VLOOKUP(M40,N:AJ,18,0)),"---")</f>
        <v>---</v>
      </c>
      <c r="AE40" s="50" t="str">
        <f t="shared" si="7"/>
        <v>---</v>
      </c>
      <c r="AF40" s="50" t="str">
        <f t="shared" si="8"/>
        <v>---</v>
      </c>
      <c r="AG40" s="153" t="str">
        <f t="shared" si="9"/>
        <v>---</v>
      </c>
      <c r="AH40" s="42"/>
      <c r="AI40" s="183" t="str">
        <f>IFERROR(IF(INDEX(پرداخت!A:AZ,MATCH(A40&amp;" - "&amp;"آب",پرداخت!$B:$B,0),MATCH(G40,پرداخت!$1:$1,0))="نشده","نشده","شده"),"---")</f>
        <v>نشده</v>
      </c>
    </row>
    <row r="41" spans="1:35" s="30" customFormat="1" ht="34.9" hidden="1" customHeight="1">
      <c r="A41" s="171" t="s">
        <v>296</v>
      </c>
      <c r="B41" s="47">
        <f>IFERROR(INDEX('اطلاعات انشعابات شرکتها'!A:BB,MATCH(A41,'اطلاعات انشعابات شرکتها'!A:A,0),MATCH(B$1,'اطلاعات انشعابات شرکتها'!$1:$1,0)),0)</f>
        <v>147</v>
      </c>
      <c r="C41" s="48">
        <f>IFERROR(INDEX('اطلاعات انشعابات شرکتها'!A:BB,MATCH(A41,'اطلاعات انشعابات شرکتها'!A:A,0),MATCH(C$1,'اطلاعات انشعابات شرکتها'!$1:$1,0)),0)</f>
        <v>0</v>
      </c>
      <c r="D41" s="45"/>
      <c r="E41" s="171">
        <v>4</v>
      </c>
      <c r="F41" s="170">
        <v>98</v>
      </c>
      <c r="G41" s="47" t="str">
        <f t="shared" si="0"/>
        <v>98/4</v>
      </c>
      <c r="H41" s="47" t="str">
        <f>IFERROR(INDEX('اطلاعات دوره'!A:Z,MATCH(G41,'اطلاعات دوره'!C:C,0),MATCH(H$1,'اطلاعات دوره'!$1:$1,0)),0)</f>
        <v>98/10/01</v>
      </c>
      <c r="I41" s="47" t="str">
        <f>IFERROR(INDEX('اطلاعات دوره'!A:Z,MATCH(G41,'اطلاعات دوره'!C:C,0),MATCH(I$1,'اطلاعات دوره'!$1:$1,0)),0)</f>
        <v>98/12/29</v>
      </c>
      <c r="J41" s="48">
        <f>IFERROR(INDEX('اطلاعات دوره'!A:Z,MATCH(G41,'اطلاعات دوره'!C:C,0),MATCH(J$1,'اطلاعات دوره'!$1:$1,0)),0)</f>
        <v>89</v>
      </c>
      <c r="K41" s="46"/>
      <c r="L41" s="158" t="str">
        <f>IFERROR(INDEX('اطلاعات دوره'!A:Z,MATCH(G41,'اطلاعات دوره'!C:C,0)-1,MATCH("عنوان",'اطلاعات دوره'!$1:$1,0)),"---")</f>
        <v>98/3</v>
      </c>
      <c r="M41" s="47" t="str">
        <f t="shared" si="1"/>
        <v>ماهان تدبیر پارت-98/3</v>
      </c>
      <c r="N41" s="48" t="str">
        <f t="shared" si="2"/>
        <v>ماهان تدبیر پارت-98/4</v>
      </c>
      <c r="O41" s="45"/>
      <c r="P41" s="240">
        <f>IFERROR(INDEX('قرائت کنتور'!A:AZ,MATCH(A41&amp;"-"&amp;"آب",'قرائت کنتور'!B:B,0),MATCH(L41,'قرائت کنتور'!$1:$1,0)),0)</f>
        <v>193</v>
      </c>
      <c r="Q41" s="241" t="str">
        <f>IFERROR(INDEX('قرائت کنتور'!A:AZ,MATCH(A41&amp;"-"&amp;"آب",'قرائت کنتور'!B:B,0),MATCH(G41,'قرائت کنتور'!$1:$1,0)),0)</f>
        <v>-</v>
      </c>
      <c r="R41" s="241" t="str">
        <f t="shared" si="3"/>
        <v>---</v>
      </c>
      <c r="S41" s="241">
        <f>IFERROR(INDEX('اطلاعات انشعابات شرکتها'!A:AB,MATCH(A41,'اطلاعات انشعابات شرکتها'!A:A,0),MATCH(S$1,'اطلاعات انشعابات شرکتها'!$1:$1,0)),"---")</f>
        <v>0</v>
      </c>
      <c r="T41" s="227" t="str">
        <f t="shared" si="4"/>
        <v>---</v>
      </c>
      <c r="U41" s="45"/>
      <c r="V41" s="155">
        <f>IFERROR(INDEX('تعرفه ها'!A:Z,MATCH("بهای هر متر مکعب آب مصرفی",'تعرفه ها'!$B:$B,0),MATCH(F41,'تعرفه ها'!$2:$2,0)),"---")</f>
        <v>14300</v>
      </c>
      <c r="W41" s="50" t="str">
        <f t="shared" si="5"/>
        <v>---</v>
      </c>
      <c r="X41" s="50" t="str">
        <f>IFERROR(ROUND(R41*INDEX('تعرفه ها'!A:Z,MATCH("عوارض آب به ازاء هر متر مکعب",'تعرفه ها'!$B:$B,0),MATCH(F41,'تعرفه ها'!$2:$2,0)),0),"---")</f>
        <v>---</v>
      </c>
      <c r="Y41" s="50" t="str">
        <f>IFERROR(ROUND(T41*INDEX('تعرفه ها'!A:Z,MATCH("جریمه مازاد مصرف آب به ازاء هر متر مکعب",'تعرفه ها'!$B:$B,0),MATCH(F41,'تعرفه ها'!$2:$2,0)),0),"---")</f>
        <v>---</v>
      </c>
      <c r="Z41" s="50" t="str">
        <f>IFERROR(ROUND(((W41+X41+Y41)*INDEX('تعرفه ها'!A:Z,MATCH("هزینه نگهداری و تعمیرات شبکه آب",'تعرفه ها'!$B:$B,0),MATCH(F41,'تعرفه ها'!$2:$2,0))/100),0),"---")</f>
        <v>---</v>
      </c>
      <c r="AA41" s="50">
        <f>IFERROR(IF(INDEX('اطلاعات دوره'!A:Z,MATCH(G41,'اطلاعات دوره'!C:C,0),MATCH("آب",'اطلاعات دوره'!$1:$1,0))="دارد",ROUND((W41+X41+Y41)*INDEX('تعرفه ها'!A:Z,MATCH("پیک فصلی آب",'تعرفه ها'!$B:$B,0),MATCH(F41,'تعرفه ها'!$2:$2,0))/100,0),0),"---")</f>
        <v>0</v>
      </c>
      <c r="AB41" s="50" t="str">
        <f>IFERROR(ROUND(SUM(W41+X41+Y41+Z41+AA41)*INDEX('تعرفه ها'!A:Z,MATCH("مالیات آب",'تعرفه ها'!$B:$B,0),MATCH(F41,'تعرفه ها'!$2:$2,0))/100,0),"---")</f>
        <v>---</v>
      </c>
      <c r="AC41" s="50" t="str">
        <f t="shared" si="6"/>
        <v>---</v>
      </c>
      <c r="AD41" s="50" t="str">
        <f>IFERROR(IF(VLOOKUP(M41,N:AJ,22,0)="شده",VLOOKUP(M41,N:AJ,19,0),VLOOKUP(M41,N:AJ,18,0)),"---")</f>
        <v>---</v>
      </c>
      <c r="AE41" s="50" t="str">
        <f t="shared" si="7"/>
        <v>---</v>
      </c>
      <c r="AF41" s="50" t="str">
        <f t="shared" si="8"/>
        <v>---</v>
      </c>
      <c r="AG41" s="153" t="str">
        <f t="shared" si="9"/>
        <v>---</v>
      </c>
      <c r="AH41" s="42"/>
      <c r="AI41" s="183" t="str">
        <f>IFERROR(IF(INDEX(پرداخت!A:AZ,MATCH(A41&amp;" - "&amp;"آب",پرداخت!$B:$B,0),MATCH(G41,پرداخت!$1:$1,0))="نشده","نشده","شده"),"---")</f>
        <v>---</v>
      </c>
    </row>
    <row r="42" spans="1:35" s="30" customFormat="1" ht="34.9" hidden="1" customHeight="1">
      <c r="A42" s="171" t="s">
        <v>277</v>
      </c>
      <c r="B42" s="47">
        <f>IFERROR(INDEX('اطلاعات انشعابات شرکتها'!A:BB,MATCH(A42,'اطلاعات انشعابات شرکتها'!A:A,0),MATCH(B$1,'اطلاعات انشعابات شرکتها'!$1:$1,0)),0)</f>
        <v>148</v>
      </c>
      <c r="C42" s="48">
        <f>IFERROR(INDEX('اطلاعات انشعابات شرکتها'!A:BB,MATCH(A42,'اطلاعات انشعابات شرکتها'!A:A,0),MATCH(C$1,'اطلاعات انشعابات شرکتها'!$1:$1,0)),0)</f>
        <v>0</v>
      </c>
      <c r="D42" s="45"/>
      <c r="E42" s="171">
        <v>4</v>
      </c>
      <c r="F42" s="170">
        <v>98</v>
      </c>
      <c r="G42" s="47" t="str">
        <f t="shared" si="0"/>
        <v>98/4</v>
      </c>
      <c r="H42" s="47" t="str">
        <f>IFERROR(INDEX('اطلاعات دوره'!A:Z,MATCH(G42,'اطلاعات دوره'!C:C,0),MATCH(H$1,'اطلاعات دوره'!$1:$1,0)),0)</f>
        <v>98/10/01</v>
      </c>
      <c r="I42" s="47" t="str">
        <f>IFERROR(INDEX('اطلاعات دوره'!A:Z,MATCH(G42,'اطلاعات دوره'!C:C,0),MATCH(I$1,'اطلاعات دوره'!$1:$1,0)),0)</f>
        <v>98/12/29</v>
      </c>
      <c r="J42" s="48">
        <f>IFERROR(INDEX('اطلاعات دوره'!A:Z,MATCH(G42,'اطلاعات دوره'!C:C,0),MATCH(J$1,'اطلاعات دوره'!$1:$1,0)),0)</f>
        <v>89</v>
      </c>
      <c r="K42" s="46"/>
      <c r="L42" s="158" t="str">
        <f>IFERROR(INDEX('اطلاعات دوره'!A:Z,MATCH(G42,'اطلاعات دوره'!C:C,0)-1,MATCH("عنوان",'اطلاعات دوره'!$1:$1,0)),"---")</f>
        <v>98/3</v>
      </c>
      <c r="M42" s="47" t="str">
        <f t="shared" si="1"/>
        <v>مبین پویش صنعت پارس-98/3</v>
      </c>
      <c r="N42" s="48" t="str">
        <f t="shared" si="2"/>
        <v>مبین پویش صنعت پارس-98/4</v>
      </c>
      <c r="O42" s="45"/>
      <c r="P42" s="240">
        <f>IFERROR(INDEX('قرائت کنتور'!A:AZ,MATCH(A42&amp;"-"&amp;"آب",'قرائت کنتور'!B:B,0),MATCH(L42,'قرائت کنتور'!$1:$1,0)),0)</f>
        <v>211</v>
      </c>
      <c r="Q42" s="241">
        <f>IFERROR(INDEX('قرائت کنتور'!A:AZ,MATCH(A42&amp;"-"&amp;"آب",'قرائت کنتور'!B:B,0),MATCH(G42,'قرائت کنتور'!$1:$1,0)),0)</f>
        <v>243</v>
      </c>
      <c r="R42" s="241">
        <f t="shared" si="3"/>
        <v>32</v>
      </c>
      <c r="S42" s="241" t="str">
        <f>IFERROR(INDEX('اطلاعات انشعابات شرکتها'!A:AB,MATCH(A42,'اطلاعات انشعابات شرکتها'!A:A,0),MATCH(S$1,'اطلاعات انشعابات شرکتها'!$1:$1,0)),"---")</f>
        <v>25</v>
      </c>
      <c r="T42" s="227">
        <f t="shared" si="4"/>
        <v>0</v>
      </c>
      <c r="U42" s="45"/>
      <c r="V42" s="155">
        <f>IFERROR(INDEX('تعرفه ها'!A:Z,MATCH("بهای هر متر مکعب آب مصرفی",'تعرفه ها'!$B:$B,0),MATCH(F42,'تعرفه ها'!$2:$2,0)),"---")</f>
        <v>14300</v>
      </c>
      <c r="W42" s="50">
        <f t="shared" si="5"/>
        <v>457600</v>
      </c>
      <c r="X42" s="50">
        <f>IFERROR(ROUND(R42*INDEX('تعرفه ها'!A:Z,MATCH("عوارض آب به ازاء هر متر مکعب",'تعرفه ها'!$B:$B,0),MATCH(F42,'تعرفه ها'!$2:$2,0)),0),"---")</f>
        <v>4800</v>
      </c>
      <c r="Y42" s="50">
        <f>IFERROR(ROUND(T42*INDEX('تعرفه ها'!A:Z,MATCH("جریمه مازاد مصرف آب به ازاء هر متر مکعب",'تعرفه ها'!$B:$B,0),MATCH(F42,'تعرفه ها'!$2:$2,0)),0),"---")</f>
        <v>0</v>
      </c>
      <c r="Z42" s="50">
        <f>IFERROR(ROUND(((W42+X42+Y42)*INDEX('تعرفه ها'!A:Z,MATCH("هزینه نگهداری و تعمیرات شبکه آب",'تعرفه ها'!$B:$B,0),MATCH(F42,'تعرفه ها'!$2:$2,0))/100),0),"---")</f>
        <v>46240</v>
      </c>
      <c r="AA42" s="50">
        <v>40460</v>
      </c>
      <c r="AB42" s="50">
        <f>IFERROR(ROUND(SUM(W42+X42+Y42+Z42+AA42)*INDEX('تعرفه ها'!A:Z,MATCH("مالیات آب",'تعرفه ها'!$B:$B,0),MATCH(F42,'تعرفه ها'!$2:$2,0))/100,0),"---")</f>
        <v>0</v>
      </c>
      <c r="AC42" s="50">
        <f t="shared" si="6"/>
        <v>549100</v>
      </c>
      <c r="AD42" s="50">
        <v>0</v>
      </c>
      <c r="AE42" s="50">
        <f t="shared" si="7"/>
        <v>549100</v>
      </c>
      <c r="AF42" s="50">
        <f t="shared" si="8"/>
        <v>100</v>
      </c>
      <c r="AG42" s="153">
        <f t="shared" si="9"/>
        <v>549000</v>
      </c>
      <c r="AH42" s="42"/>
      <c r="AI42" s="183" t="str">
        <f>IFERROR(IF(INDEX(پرداخت!A:AZ,MATCH(A42&amp;" - "&amp;"آب",پرداخت!$B:$B,0),MATCH(G42,پرداخت!$1:$1,0))="نشده","نشده","شده"),"---")</f>
        <v>شده</v>
      </c>
    </row>
    <row r="43" spans="1:35" s="30" customFormat="1" ht="34.9" hidden="1" customHeight="1">
      <c r="A43" s="171" t="s">
        <v>281</v>
      </c>
      <c r="B43" s="47">
        <f>IFERROR(INDEX('اطلاعات انشعابات شرکتها'!A:BB,MATCH(A43,'اطلاعات انشعابات شرکتها'!A:A,0),MATCH(B$1,'اطلاعات انشعابات شرکتها'!$1:$1,0)),0)</f>
        <v>149</v>
      </c>
      <c r="C43" s="48">
        <f>IFERROR(INDEX('اطلاعات انشعابات شرکتها'!A:BB,MATCH(A43,'اطلاعات انشعابات شرکتها'!A:A,0),MATCH(C$1,'اطلاعات انشعابات شرکتها'!$1:$1,0)),0)</f>
        <v>0</v>
      </c>
      <c r="D43" s="45"/>
      <c r="E43" s="171">
        <v>4</v>
      </c>
      <c r="F43" s="170">
        <v>98</v>
      </c>
      <c r="G43" s="47" t="str">
        <f t="shared" si="0"/>
        <v>98/4</v>
      </c>
      <c r="H43" s="47" t="str">
        <f>IFERROR(INDEX('اطلاعات دوره'!A:Z,MATCH(G43,'اطلاعات دوره'!C:C,0),MATCH(H$1,'اطلاعات دوره'!$1:$1,0)),0)</f>
        <v>98/10/01</v>
      </c>
      <c r="I43" s="47" t="str">
        <f>IFERROR(INDEX('اطلاعات دوره'!A:Z,MATCH(G43,'اطلاعات دوره'!C:C,0),MATCH(I$1,'اطلاعات دوره'!$1:$1,0)),0)</f>
        <v>98/12/29</v>
      </c>
      <c r="J43" s="48">
        <f>IFERROR(INDEX('اطلاعات دوره'!A:Z,MATCH(G43,'اطلاعات دوره'!C:C,0),MATCH(J$1,'اطلاعات دوره'!$1:$1,0)),0)</f>
        <v>89</v>
      </c>
      <c r="K43" s="46"/>
      <c r="L43" s="158" t="str">
        <f>IFERROR(INDEX('اطلاعات دوره'!A:Z,MATCH(G43,'اطلاعات دوره'!C:C,0)-1,MATCH("عنوان",'اطلاعات دوره'!$1:$1,0)),"---")</f>
        <v>98/3</v>
      </c>
      <c r="M43" s="47" t="str">
        <f t="shared" si="1"/>
        <v>مطلق کاران شرق-98/3</v>
      </c>
      <c r="N43" s="48" t="str">
        <f t="shared" si="2"/>
        <v>مطلق کاران شرق-98/4</v>
      </c>
      <c r="O43" s="45"/>
      <c r="P43" s="240">
        <f>IFERROR(INDEX('قرائت کنتور'!A:AZ,MATCH(A43&amp;"-"&amp;"آب",'قرائت کنتور'!B:B,0),MATCH(L43,'قرائت کنتور'!$1:$1,0)),0)</f>
        <v>208</v>
      </c>
      <c r="Q43" s="241">
        <f>IFERROR(INDEX('قرائت کنتور'!A:AZ,MATCH(A43&amp;"-"&amp;"آب",'قرائت کنتور'!B:B,0),MATCH(G43,'قرائت کنتور'!$1:$1,0)),0)</f>
        <v>211</v>
      </c>
      <c r="R43" s="241">
        <f t="shared" si="3"/>
        <v>3</v>
      </c>
      <c r="S43" s="241" t="str">
        <f>IFERROR(INDEX('اطلاعات انشعابات شرکتها'!A:AB,MATCH(A43,'اطلاعات انشعابات شرکتها'!A:A,0),MATCH(S$1,'اطلاعات انشعابات شرکتها'!$1:$1,0)),"---")</f>
        <v>25</v>
      </c>
      <c r="T43" s="227">
        <f t="shared" si="4"/>
        <v>0</v>
      </c>
      <c r="U43" s="45"/>
      <c r="V43" s="155">
        <f>IFERROR(INDEX('تعرفه ها'!A:Z,MATCH("بهای هر متر مکعب آب مصرفی",'تعرفه ها'!$B:$B,0),MATCH(F43,'تعرفه ها'!$2:$2,0)),"---")</f>
        <v>14300</v>
      </c>
      <c r="W43" s="50">
        <f t="shared" si="5"/>
        <v>42900</v>
      </c>
      <c r="X43" s="50">
        <f>IFERROR(ROUND(R43*INDEX('تعرفه ها'!A:Z,MATCH("عوارض آب به ازاء هر متر مکعب",'تعرفه ها'!$B:$B,0),MATCH(F43,'تعرفه ها'!$2:$2,0)),0),"---")</f>
        <v>450</v>
      </c>
      <c r="Y43" s="50">
        <f>IFERROR(ROUND(T43*INDEX('تعرفه ها'!A:Z,MATCH("جریمه مازاد مصرف آب به ازاء هر متر مکعب",'تعرفه ها'!$B:$B,0),MATCH(F43,'تعرفه ها'!$2:$2,0)),0),"---")</f>
        <v>0</v>
      </c>
      <c r="Z43" s="50">
        <f>IFERROR(ROUND(((W43+X43+Y43)*INDEX('تعرفه ها'!A:Z,MATCH("هزینه نگهداری و تعمیرات شبکه آب",'تعرفه ها'!$B:$B,0),MATCH(F43,'تعرفه ها'!$2:$2,0))/100),0),"---")</f>
        <v>4335</v>
      </c>
      <c r="AA43" s="50">
        <f>IFERROR(IF(INDEX('اطلاعات دوره'!A:Z,MATCH(G43,'اطلاعات دوره'!C:C,0),MATCH("آب",'اطلاعات دوره'!$1:$1,0))="دارد",ROUND((W43+X43+Y43)*INDEX('تعرفه ها'!A:Z,MATCH("پیک فصلی آب",'تعرفه ها'!$B:$B,0),MATCH(F43,'تعرفه ها'!$2:$2,0))/100,0),0),"---")</f>
        <v>0</v>
      </c>
      <c r="AB43" s="50">
        <f>IFERROR(ROUND(SUM(W43+X43+Y43+Z43+AA43)*INDEX('تعرفه ها'!A:Z,MATCH("مالیات آب",'تعرفه ها'!$B:$B,0),MATCH(F43,'تعرفه ها'!$2:$2,0))/100,0),"---")</f>
        <v>0</v>
      </c>
      <c r="AC43" s="50">
        <f t="shared" si="6"/>
        <v>47685</v>
      </c>
      <c r="AD43" s="50">
        <v>63000</v>
      </c>
      <c r="AE43" s="50">
        <f t="shared" si="7"/>
        <v>110685</v>
      </c>
      <c r="AF43" s="50">
        <f t="shared" si="8"/>
        <v>685</v>
      </c>
      <c r="AG43" s="153">
        <f t="shared" si="9"/>
        <v>110000</v>
      </c>
      <c r="AH43" s="42"/>
      <c r="AI43" s="183" t="str">
        <f>IFERROR(IF(INDEX(پرداخت!A:AZ,MATCH(A43&amp;" - "&amp;"آب",پرداخت!$B:$B,0),MATCH(G43,پرداخت!$1:$1,0))="نشده","نشده","شده"),"---")</f>
        <v>نشده</v>
      </c>
    </row>
    <row r="44" spans="1:35" s="30" customFormat="1" ht="34.9" hidden="1" customHeight="1">
      <c r="A44" s="171" t="s">
        <v>282</v>
      </c>
      <c r="B44" s="47">
        <f>IFERROR(INDEX('اطلاعات انشعابات شرکتها'!A:BB,MATCH(A44,'اطلاعات انشعابات شرکتها'!A:A,0),MATCH(B$1,'اطلاعات انشعابات شرکتها'!$1:$1,0)),0)</f>
        <v>150</v>
      </c>
      <c r="C44" s="48">
        <f>IFERROR(INDEX('اطلاعات انشعابات شرکتها'!A:BB,MATCH(A44,'اطلاعات انشعابات شرکتها'!A:A,0),MATCH(C$1,'اطلاعات انشعابات شرکتها'!$1:$1,0)),0)</f>
        <v>0</v>
      </c>
      <c r="D44" s="45"/>
      <c r="E44" s="171">
        <v>4</v>
      </c>
      <c r="F44" s="170">
        <v>98</v>
      </c>
      <c r="G44" s="47" t="str">
        <f t="shared" si="0"/>
        <v>98/4</v>
      </c>
      <c r="H44" s="47" t="str">
        <f>IFERROR(INDEX('اطلاعات دوره'!A:Z,MATCH(G44,'اطلاعات دوره'!C:C,0),MATCH(H$1,'اطلاعات دوره'!$1:$1,0)),0)</f>
        <v>98/10/01</v>
      </c>
      <c r="I44" s="47" t="str">
        <f>IFERROR(INDEX('اطلاعات دوره'!A:Z,MATCH(G44,'اطلاعات دوره'!C:C,0),MATCH(I$1,'اطلاعات دوره'!$1:$1,0)),0)</f>
        <v>98/12/29</v>
      </c>
      <c r="J44" s="48">
        <f>IFERROR(INDEX('اطلاعات دوره'!A:Z,MATCH(G44,'اطلاعات دوره'!C:C,0),MATCH(J$1,'اطلاعات دوره'!$1:$1,0)),0)</f>
        <v>89</v>
      </c>
      <c r="K44" s="46"/>
      <c r="L44" s="158" t="str">
        <f>IFERROR(INDEX('اطلاعات دوره'!A:Z,MATCH(G44,'اطلاعات دوره'!C:C,0)-1,MATCH("عنوان",'اطلاعات دوره'!$1:$1,0)),"---")</f>
        <v>98/3</v>
      </c>
      <c r="M44" s="47" t="str">
        <f t="shared" si="1"/>
        <v>مهندسی زرین سامانه شرق-98/3</v>
      </c>
      <c r="N44" s="48" t="str">
        <f t="shared" si="2"/>
        <v>مهندسی زرین سامانه شرق-98/4</v>
      </c>
      <c r="O44" s="45"/>
      <c r="P44" s="240">
        <f>IFERROR(INDEX('قرائت کنتور'!A:AZ,MATCH(A44&amp;"-"&amp;"آب",'قرائت کنتور'!B:B,0),MATCH(L44,'قرائت کنتور'!$1:$1,0)),0)</f>
        <v>651</v>
      </c>
      <c r="Q44" s="241">
        <f>IFERROR(INDEX('قرائت کنتور'!A:AZ,MATCH(A44&amp;"-"&amp;"آب",'قرائت کنتور'!B:B,0),MATCH(G44,'قرائت کنتور'!$1:$1,0)),0)</f>
        <v>759</v>
      </c>
      <c r="R44" s="241">
        <f t="shared" si="3"/>
        <v>108</v>
      </c>
      <c r="S44" s="241" t="str">
        <f>IFERROR(INDEX('اطلاعات انشعابات شرکتها'!A:AB,MATCH(A44,'اطلاعات انشعابات شرکتها'!A:A,0),MATCH(S$1,'اطلاعات انشعابات شرکتها'!$1:$1,0)),"---")</f>
        <v>25</v>
      </c>
      <c r="T44" s="227">
        <f t="shared" si="4"/>
        <v>33.833333333333329</v>
      </c>
      <c r="U44" s="45"/>
      <c r="V44" s="155">
        <f>IFERROR(INDEX('تعرفه ها'!A:Z,MATCH("بهای هر متر مکعب آب مصرفی",'تعرفه ها'!$B:$B,0),MATCH(F44,'تعرفه ها'!$2:$2,0)),"---")</f>
        <v>14300</v>
      </c>
      <c r="W44" s="50">
        <f t="shared" si="5"/>
        <v>1544400</v>
      </c>
      <c r="X44" s="50">
        <f>IFERROR(ROUND(R44*INDEX('تعرفه ها'!A:Z,MATCH("عوارض آب به ازاء هر متر مکعب",'تعرفه ها'!$B:$B,0),MATCH(F44,'تعرفه ها'!$2:$2,0)),0),"---")</f>
        <v>16200</v>
      </c>
      <c r="Y44" s="50">
        <f>IFERROR(ROUND(T44*INDEX('تعرفه ها'!A:Z,MATCH("جریمه مازاد مصرف آب به ازاء هر متر مکعب",'تعرفه ها'!$B:$B,0),MATCH(F44,'تعرفه ها'!$2:$2,0)),0),"---")</f>
        <v>171704</v>
      </c>
      <c r="Z44" s="50">
        <f>IFERROR(ROUND(((W44+X44+Y44)*INDEX('تعرفه ها'!A:Z,MATCH("هزینه نگهداری و تعمیرات شبکه آب",'تعرفه ها'!$B:$B,0),MATCH(F44,'تعرفه ها'!$2:$2,0))/100),0),"---")</f>
        <v>173230</v>
      </c>
      <c r="AA44" s="50">
        <f>IFERROR(IF(INDEX('اطلاعات دوره'!A:Z,MATCH(G44,'اطلاعات دوره'!C:C,0),MATCH("آب",'اطلاعات دوره'!$1:$1,0))="دارد",ROUND((W44+X44+Y44)*INDEX('تعرفه ها'!A:Z,MATCH("پیک فصلی آب",'تعرفه ها'!$B:$B,0),MATCH(F44,'تعرفه ها'!$2:$2,0))/100,0),0),"---")</f>
        <v>0</v>
      </c>
      <c r="AB44" s="50">
        <f>IFERROR(ROUND(SUM(W44+X44+Y44+Z44+AA44)*INDEX('تعرفه ها'!A:Z,MATCH("مالیات آب",'تعرفه ها'!$B:$B,0),MATCH(F44,'تعرفه ها'!$2:$2,0))/100,0),"---")</f>
        <v>0</v>
      </c>
      <c r="AC44" s="50">
        <f t="shared" si="6"/>
        <v>1905534</v>
      </c>
      <c r="AD44" s="50">
        <v>1901000</v>
      </c>
      <c r="AE44" s="50">
        <f t="shared" si="7"/>
        <v>3806534</v>
      </c>
      <c r="AF44" s="50">
        <f t="shared" si="8"/>
        <v>534</v>
      </c>
      <c r="AG44" s="153">
        <f t="shared" si="9"/>
        <v>3806000</v>
      </c>
      <c r="AH44" s="42"/>
      <c r="AI44" s="183" t="str">
        <f>IFERROR(IF(INDEX(پرداخت!A:AZ,MATCH(A44&amp;" - "&amp;"آب",پرداخت!$B:$B,0),MATCH(G44,پرداخت!$1:$1,0))="نشده","نشده","شده"),"---")</f>
        <v>نشده</v>
      </c>
    </row>
    <row r="45" spans="1:35" s="30" customFormat="1" ht="34.9" hidden="1" customHeight="1">
      <c r="A45" s="171" t="s">
        <v>283</v>
      </c>
      <c r="B45" s="47">
        <f>IFERROR(INDEX('اطلاعات انشعابات شرکتها'!A:BB,MATCH(A45,'اطلاعات انشعابات شرکتها'!A:A,0),MATCH(B$1,'اطلاعات انشعابات شرکتها'!$1:$1,0)),0)</f>
        <v>151</v>
      </c>
      <c r="C45" s="48">
        <f>IFERROR(INDEX('اطلاعات انشعابات شرکتها'!A:BB,MATCH(A45,'اطلاعات انشعابات شرکتها'!A:A,0),MATCH(C$1,'اطلاعات انشعابات شرکتها'!$1:$1,0)),0)</f>
        <v>0</v>
      </c>
      <c r="D45" s="45"/>
      <c r="E45" s="171">
        <v>4</v>
      </c>
      <c r="F45" s="170">
        <v>98</v>
      </c>
      <c r="G45" s="47" t="str">
        <f t="shared" si="0"/>
        <v>98/4</v>
      </c>
      <c r="H45" s="47" t="str">
        <f>IFERROR(INDEX('اطلاعات دوره'!A:Z,MATCH(G45,'اطلاعات دوره'!C:C,0),MATCH(H$1,'اطلاعات دوره'!$1:$1,0)),0)</f>
        <v>98/10/01</v>
      </c>
      <c r="I45" s="47" t="str">
        <f>IFERROR(INDEX('اطلاعات دوره'!A:Z,MATCH(G45,'اطلاعات دوره'!C:C,0),MATCH(I$1,'اطلاعات دوره'!$1:$1,0)),0)</f>
        <v>98/12/29</v>
      </c>
      <c r="J45" s="48">
        <f>IFERROR(INDEX('اطلاعات دوره'!A:Z,MATCH(G45,'اطلاعات دوره'!C:C,0),MATCH(J$1,'اطلاعات دوره'!$1:$1,0)),0)</f>
        <v>89</v>
      </c>
      <c r="K45" s="46"/>
      <c r="L45" s="158" t="str">
        <f>IFERROR(INDEX('اطلاعات دوره'!A:Z,MATCH(G45,'اطلاعات دوره'!C:C,0)-1,MATCH("عنوان",'اطلاعات دوره'!$1:$1,0)),"---")</f>
        <v>98/3</v>
      </c>
      <c r="M45" s="47" t="str">
        <f t="shared" si="1"/>
        <v>مهندسی ماشین های دوار خاور طوس-98/3</v>
      </c>
      <c r="N45" s="48" t="str">
        <f t="shared" si="2"/>
        <v>مهندسی ماشین های دوار خاور طوس-98/4</v>
      </c>
      <c r="O45" s="45"/>
      <c r="P45" s="240">
        <f>IFERROR(INDEX('قرائت کنتور'!A:AZ,MATCH(A45&amp;"-"&amp;"آب",'قرائت کنتور'!B:B,0),MATCH(L45,'قرائت کنتور'!$1:$1,0)),0)</f>
        <v>99</v>
      </c>
      <c r="Q45" s="241">
        <f>IFERROR(INDEX('قرائت کنتور'!A:AZ,MATCH(A45&amp;"-"&amp;"آب",'قرائت کنتور'!B:B,0),MATCH(G45,'قرائت کنتور'!$1:$1,0)),0)</f>
        <v>105</v>
      </c>
      <c r="R45" s="241">
        <f t="shared" si="3"/>
        <v>6</v>
      </c>
      <c r="S45" s="241" t="str">
        <f>IFERROR(INDEX('اطلاعات انشعابات شرکتها'!A:AB,MATCH(A45,'اطلاعات انشعابات شرکتها'!A:A,0),MATCH(S$1,'اطلاعات انشعابات شرکتها'!$1:$1,0)),"---")</f>
        <v>25</v>
      </c>
      <c r="T45" s="227">
        <f t="shared" si="4"/>
        <v>0</v>
      </c>
      <c r="U45" s="45"/>
      <c r="V45" s="155">
        <f>IFERROR(INDEX('تعرفه ها'!A:Z,MATCH("بهای هر متر مکعب آب مصرفی",'تعرفه ها'!$B:$B,0),MATCH(F45,'تعرفه ها'!$2:$2,0)),"---")</f>
        <v>14300</v>
      </c>
      <c r="W45" s="50">
        <f t="shared" si="5"/>
        <v>85800</v>
      </c>
      <c r="X45" s="50">
        <f>IFERROR(ROUND(R45*INDEX('تعرفه ها'!A:Z,MATCH("عوارض آب به ازاء هر متر مکعب",'تعرفه ها'!$B:$B,0),MATCH(F45,'تعرفه ها'!$2:$2,0)),0),"---")</f>
        <v>900</v>
      </c>
      <c r="Y45" s="50">
        <f>IFERROR(ROUND(T45*INDEX('تعرفه ها'!A:Z,MATCH("جریمه مازاد مصرف آب به ازاء هر متر مکعب",'تعرفه ها'!$B:$B,0),MATCH(F45,'تعرفه ها'!$2:$2,0)),0),"---")</f>
        <v>0</v>
      </c>
      <c r="Z45" s="50">
        <f>IFERROR(ROUND(((W45+X45+Y45)*INDEX('تعرفه ها'!A:Z,MATCH("هزینه نگهداری و تعمیرات شبکه آب",'تعرفه ها'!$B:$B,0),MATCH(F45,'تعرفه ها'!$2:$2,0))/100),0),"---")</f>
        <v>8670</v>
      </c>
      <c r="AA45" s="50">
        <f>IFERROR(IF(INDEX('اطلاعات دوره'!A:Z,MATCH(G45,'اطلاعات دوره'!C:C,0),MATCH("آب",'اطلاعات دوره'!$1:$1,0))="دارد",ROUND((W45+X45+Y45)*INDEX('تعرفه ها'!A:Z,MATCH("پیک فصلی آب",'تعرفه ها'!$B:$B,0),MATCH(F45,'تعرفه ها'!$2:$2,0))/100,0),0),"---")</f>
        <v>0</v>
      </c>
      <c r="AB45" s="50">
        <f>IFERROR(ROUND(SUM(W45+X45+Y45+Z45+AA45)*INDEX('تعرفه ها'!A:Z,MATCH("مالیات آب",'تعرفه ها'!$B:$B,0),MATCH(F45,'تعرفه ها'!$2:$2,0))/100,0),"---")</f>
        <v>0</v>
      </c>
      <c r="AC45" s="50">
        <f t="shared" si="6"/>
        <v>95370</v>
      </c>
      <c r="AD45" s="50">
        <v>-95370</v>
      </c>
      <c r="AE45" s="50">
        <f t="shared" si="7"/>
        <v>0</v>
      </c>
      <c r="AF45" s="50">
        <f t="shared" si="8"/>
        <v>0</v>
      </c>
      <c r="AG45" s="153">
        <f t="shared" si="9"/>
        <v>0</v>
      </c>
      <c r="AH45" s="42"/>
      <c r="AI45" s="183" t="str">
        <f>IFERROR(IF(INDEX(پرداخت!A:AZ,MATCH(A45&amp;" - "&amp;"آب",پرداخت!$B:$B,0),MATCH(G45,پرداخت!$1:$1,0))="نشده","نشده","شده"),"---")</f>
        <v>نشده</v>
      </c>
    </row>
    <row r="46" spans="1:35" s="30" customFormat="1" ht="34.9" hidden="1" customHeight="1">
      <c r="A46" s="171" t="s">
        <v>297</v>
      </c>
      <c r="B46" s="47">
        <f>IFERROR(INDEX('اطلاعات انشعابات شرکتها'!A:BB,MATCH(A46,'اطلاعات انشعابات شرکتها'!A:A,0),MATCH(B$1,'اطلاعات انشعابات شرکتها'!$1:$1,0)),0)</f>
        <v>152</v>
      </c>
      <c r="C46" s="48">
        <f>IFERROR(INDEX('اطلاعات انشعابات شرکتها'!A:BB,MATCH(A46,'اطلاعات انشعابات شرکتها'!A:A,0),MATCH(C$1,'اطلاعات انشعابات شرکتها'!$1:$1,0)),0)</f>
        <v>0</v>
      </c>
      <c r="D46" s="45"/>
      <c r="E46" s="171">
        <v>4</v>
      </c>
      <c r="F46" s="170">
        <v>98</v>
      </c>
      <c r="G46" s="47" t="str">
        <f t="shared" si="0"/>
        <v>98/4</v>
      </c>
      <c r="H46" s="47" t="str">
        <f>IFERROR(INDEX('اطلاعات دوره'!A:Z,MATCH(G46,'اطلاعات دوره'!C:C,0),MATCH(H$1,'اطلاعات دوره'!$1:$1,0)),0)</f>
        <v>98/10/01</v>
      </c>
      <c r="I46" s="47" t="str">
        <f>IFERROR(INDEX('اطلاعات دوره'!A:Z,MATCH(G46,'اطلاعات دوره'!C:C,0),MATCH(I$1,'اطلاعات دوره'!$1:$1,0)),0)</f>
        <v>98/12/29</v>
      </c>
      <c r="J46" s="48">
        <f>IFERROR(INDEX('اطلاعات دوره'!A:Z,MATCH(G46,'اطلاعات دوره'!C:C,0),MATCH(J$1,'اطلاعات دوره'!$1:$1,0)),0)</f>
        <v>89</v>
      </c>
      <c r="K46" s="46"/>
      <c r="L46" s="158" t="str">
        <f>IFERROR(INDEX('اطلاعات دوره'!A:Z,MATCH(G46,'اطلاعات دوره'!C:C,0)-1,MATCH("عنوان",'اطلاعات دوره'!$1:$1,0)),"---")</f>
        <v>98/3</v>
      </c>
      <c r="M46" s="47" t="str">
        <f t="shared" si="1"/>
        <v>موسسه علوم و صنایع غذایی (سوله)-98/3</v>
      </c>
      <c r="N46" s="48" t="str">
        <f t="shared" si="2"/>
        <v>موسسه علوم و صنایع غذایی (سوله)-98/4</v>
      </c>
      <c r="O46" s="45"/>
      <c r="P46" s="240">
        <f>IFERROR(INDEX('قرائت کنتور'!A:AZ,MATCH(A46&amp;"-"&amp;"آب",'قرائت کنتور'!B:B,0),MATCH(L46,'قرائت کنتور'!$1:$1,0)),0)</f>
        <v>72</v>
      </c>
      <c r="Q46" s="241">
        <f>IFERROR(INDEX('قرائت کنتور'!A:AZ,MATCH(A46&amp;"-"&amp;"آب",'قرائت کنتور'!B:B,0),MATCH(G46,'قرائت کنتور'!$1:$1,0)),0)</f>
        <v>75</v>
      </c>
      <c r="R46" s="241">
        <f t="shared" si="3"/>
        <v>3</v>
      </c>
      <c r="S46" s="241" t="str">
        <f>IFERROR(INDEX('اطلاعات انشعابات شرکتها'!A:AB,MATCH(A46,'اطلاعات انشعابات شرکتها'!A:A,0),MATCH(S$1,'اطلاعات انشعابات شرکتها'!$1:$1,0)),"---")</f>
        <v>25</v>
      </c>
      <c r="T46" s="227">
        <f t="shared" si="4"/>
        <v>0</v>
      </c>
      <c r="U46" s="45"/>
      <c r="V46" s="155">
        <f>IFERROR(INDEX('تعرفه ها'!A:Z,MATCH("بهای هر متر مکعب آب مصرفی",'تعرفه ها'!$B:$B,0),MATCH(F46,'تعرفه ها'!$2:$2,0)),"---")</f>
        <v>14300</v>
      </c>
      <c r="W46" s="50">
        <f t="shared" si="5"/>
        <v>42900</v>
      </c>
      <c r="X46" s="50">
        <f>IFERROR(ROUND(R46*INDEX('تعرفه ها'!A:Z,MATCH("عوارض آب به ازاء هر متر مکعب",'تعرفه ها'!$B:$B,0),MATCH(F46,'تعرفه ها'!$2:$2,0)),0),"---")</f>
        <v>450</v>
      </c>
      <c r="Y46" s="50">
        <f>IFERROR(ROUND(T46*INDEX('تعرفه ها'!A:Z,MATCH("جریمه مازاد مصرف آب به ازاء هر متر مکعب",'تعرفه ها'!$B:$B,0),MATCH(F46,'تعرفه ها'!$2:$2,0)),0),"---")</f>
        <v>0</v>
      </c>
      <c r="Z46" s="50">
        <f>IFERROR(ROUND(((W46+X46+Y46)*INDEX('تعرفه ها'!A:Z,MATCH("هزینه نگهداری و تعمیرات شبکه آب",'تعرفه ها'!$B:$B,0),MATCH(F46,'تعرفه ها'!$2:$2,0))/100),0),"---")</f>
        <v>4335</v>
      </c>
      <c r="AA46" s="50">
        <f>IFERROR(IF(INDEX('اطلاعات دوره'!A:Z,MATCH(G46,'اطلاعات دوره'!C:C,0),MATCH("آب",'اطلاعات دوره'!$1:$1,0))="دارد",ROUND((W46+X46+Y46)*INDEX('تعرفه ها'!A:Z,MATCH("پیک فصلی آب",'تعرفه ها'!$B:$B,0),MATCH(F46,'تعرفه ها'!$2:$2,0))/100,0),0),"---")</f>
        <v>0</v>
      </c>
      <c r="AB46" s="50">
        <f>IFERROR(ROUND(SUM(W46+X46+Y46+Z46+AA46)*INDEX('تعرفه ها'!A:Z,MATCH("مالیات آب",'تعرفه ها'!$B:$B,0),MATCH(F46,'تعرفه ها'!$2:$2,0))/100,0),"---")</f>
        <v>0</v>
      </c>
      <c r="AC46" s="50">
        <f t="shared" si="6"/>
        <v>47685</v>
      </c>
      <c r="AD46" s="50">
        <v>0</v>
      </c>
      <c r="AE46" s="50">
        <f t="shared" si="7"/>
        <v>47685</v>
      </c>
      <c r="AF46" s="50">
        <f t="shared" si="8"/>
        <v>685</v>
      </c>
      <c r="AG46" s="153">
        <f t="shared" si="9"/>
        <v>47000</v>
      </c>
      <c r="AH46" s="42"/>
      <c r="AI46" s="183" t="str">
        <f>IFERROR(IF(INDEX(پرداخت!A:AZ,MATCH(A46&amp;" - "&amp;"آب",پرداخت!$B:$B,0),MATCH(G46,پرداخت!$1:$1,0))="نشده","نشده","شده"),"---")</f>
        <v>---</v>
      </c>
    </row>
    <row r="47" spans="1:35" s="30" customFormat="1" ht="34.9" hidden="1" customHeight="1">
      <c r="A47" s="171" t="s">
        <v>298</v>
      </c>
      <c r="B47" s="47">
        <f>IFERROR(INDEX('اطلاعات انشعابات شرکتها'!A:BB,MATCH(A47,'اطلاعات انشعابات شرکتها'!A:A,0),MATCH(B$1,'اطلاعات انشعابات شرکتها'!$1:$1,0)),0)</f>
        <v>153</v>
      </c>
      <c r="C47" s="48">
        <f>IFERROR(INDEX('اطلاعات انشعابات شرکتها'!A:BB,MATCH(A47,'اطلاعات انشعابات شرکتها'!A:A,0),MATCH(C$1,'اطلاعات انشعابات شرکتها'!$1:$1,0)),0)</f>
        <v>0</v>
      </c>
      <c r="D47" s="45"/>
      <c r="E47" s="171">
        <v>4</v>
      </c>
      <c r="F47" s="170">
        <v>98</v>
      </c>
      <c r="G47" s="47" t="str">
        <f t="shared" si="0"/>
        <v>98/4</v>
      </c>
      <c r="H47" s="47" t="str">
        <f>IFERROR(INDEX('اطلاعات دوره'!A:Z,MATCH(G47,'اطلاعات دوره'!C:C,0),MATCH(H$1,'اطلاعات دوره'!$1:$1,0)),0)</f>
        <v>98/10/01</v>
      </c>
      <c r="I47" s="47" t="str">
        <f>IFERROR(INDEX('اطلاعات دوره'!A:Z,MATCH(G47,'اطلاعات دوره'!C:C,0),MATCH(I$1,'اطلاعات دوره'!$1:$1,0)),0)</f>
        <v>98/12/29</v>
      </c>
      <c r="J47" s="48">
        <f>IFERROR(INDEX('اطلاعات دوره'!A:Z,MATCH(G47,'اطلاعات دوره'!C:C,0),MATCH(J$1,'اطلاعات دوره'!$1:$1,0)),0)</f>
        <v>89</v>
      </c>
      <c r="K47" s="46"/>
      <c r="L47" s="158" t="str">
        <f>IFERROR(INDEX('اطلاعات دوره'!A:Z,MATCH(G47,'اطلاعات دوره'!C:C,0)-1,MATCH("عنوان",'اطلاعات دوره'!$1:$1,0)),"---")</f>
        <v>98/3</v>
      </c>
      <c r="M47" s="47" t="str">
        <f t="shared" si="1"/>
        <v>باغ زرشک-98/3</v>
      </c>
      <c r="N47" s="48" t="str">
        <f t="shared" si="2"/>
        <v>باغ زرشک-98/4</v>
      </c>
      <c r="O47" s="45"/>
      <c r="P47" s="240">
        <f>IFERROR(INDEX('قرائت کنتور'!A:AZ,MATCH(A47&amp;"-"&amp;"آب",'قرائت کنتور'!B:B,0),MATCH(L47,'قرائت کنتور'!$1:$1,0)),0)</f>
        <v>5669</v>
      </c>
      <c r="Q47" s="241">
        <f>IFERROR(INDEX('قرائت کنتور'!A:AZ,MATCH(A47&amp;"-"&amp;"آب",'قرائت کنتور'!B:B,0),MATCH(G47,'قرائت کنتور'!$1:$1,0)),0)</f>
        <v>5669</v>
      </c>
      <c r="R47" s="241">
        <f t="shared" si="3"/>
        <v>0</v>
      </c>
      <c r="S47" s="241" t="str">
        <f>IFERROR(INDEX('اطلاعات انشعابات شرکتها'!A:AB,MATCH(A47,'اطلاعات انشعابات شرکتها'!A:A,0),MATCH(S$1,'اطلاعات انشعابات شرکتها'!$1:$1,0)),"---")</f>
        <v>100</v>
      </c>
      <c r="T47" s="227">
        <f t="shared" si="4"/>
        <v>0</v>
      </c>
      <c r="U47" s="45"/>
      <c r="V47" s="155">
        <f>IFERROR(INDEX('تعرفه ها'!A:Z,MATCH("بهای هر متر مکعب آب مصرفی",'تعرفه ها'!$B:$B,0),MATCH(F47,'تعرفه ها'!$2:$2,0)),"---")</f>
        <v>14300</v>
      </c>
      <c r="W47" s="50">
        <f t="shared" si="5"/>
        <v>0</v>
      </c>
      <c r="X47" s="50">
        <f>IFERROR(ROUND(R47*INDEX('تعرفه ها'!A:Z,MATCH("عوارض آب به ازاء هر متر مکعب",'تعرفه ها'!$B:$B,0),MATCH(F47,'تعرفه ها'!$2:$2,0)),0),"---")</f>
        <v>0</v>
      </c>
      <c r="Y47" s="50">
        <f>IFERROR(ROUND(T47*INDEX('تعرفه ها'!A:Z,MATCH("جریمه مازاد مصرف آب به ازاء هر متر مکعب",'تعرفه ها'!$B:$B,0),MATCH(F47,'تعرفه ها'!$2:$2,0)),0),"---")</f>
        <v>0</v>
      </c>
      <c r="Z47" s="50">
        <f>IFERROR(ROUND(((W47+X47+Y47)*INDEX('تعرفه ها'!A:Z,MATCH("هزینه نگهداری و تعمیرات شبکه آب",'تعرفه ها'!$B:$B,0),MATCH(F47,'تعرفه ها'!$2:$2,0))/100),0),"---")</f>
        <v>0</v>
      </c>
      <c r="AA47" s="50">
        <f>IFERROR(IF(INDEX('اطلاعات دوره'!A:Z,MATCH(G47,'اطلاعات دوره'!C:C,0),MATCH("آب",'اطلاعات دوره'!$1:$1,0))="دارد",ROUND((W47+X47+Y47)*INDEX('تعرفه ها'!A:Z,MATCH("پیک فصلی آب",'تعرفه ها'!$B:$B,0),MATCH(F47,'تعرفه ها'!$2:$2,0))/100,0),0),"---")</f>
        <v>0</v>
      </c>
      <c r="AB47" s="50">
        <f>IFERROR(ROUND(SUM(W47+X47+Y47+Z47+AA47)*INDEX('تعرفه ها'!A:Z,MATCH("مالیات آب",'تعرفه ها'!$B:$B,0),MATCH(F47,'تعرفه ها'!$2:$2,0))/100,0),"---")</f>
        <v>0</v>
      </c>
      <c r="AC47" s="50">
        <f t="shared" si="6"/>
        <v>0</v>
      </c>
      <c r="AD47" s="50">
        <v>0</v>
      </c>
      <c r="AE47" s="50">
        <f t="shared" si="7"/>
        <v>0</v>
      </c>
      <c r="AF47" s="50">
        <f t="shared" si="8"/>
        <v>0</v>
      </c>
      <c r="AG47" s="153">
        <f t="shared" si="9"/>
        <v>0</v>
      </c>
      <c r="AH47" s="42"/>
      <c r="AI47" s="183" t="str">
        <f>IFERROR(IF(INDEX(پرداخت!A:AZ,MATCH(A47&amp;" - "&amp;"آب",پرداخت!$B:$B,0),MATCH(G47,پرداخت!$1:$1,0))="نشده","نشده","شده"),"---")</f>
        <v>---</v>
      </c>
    </row>
    <row r="48" spans="1:35" s="30" customFormat="1" ht="34.9" hidden="1" customHeight="1">
      <c r="A48" s="171" t="s">
        <v>299</v>
      </c>
      <c r="B48" s="47">
        <f>IFERROR(INDEX('اطلاعات انشعابات شرکتها'!A:BB,MATCH(A48,'اطلاعات انشعابات شرکتها'!A:A,0),MATCH(B$1,'اطلاعات انشعابات شرکتها'!$1:$1,0)),0)</f>
        <v>153</v>
      </c>
      <c r="C48" s="48">
        <f>IFERROR(INDEX('اطلاعات انشعابات شرکتها'!A:BB,MATCH(A48,'اطلاعات انشعابات شرکتها'!A:A,0),MATCH(C$1,'اطلاعات انشعابات شرکتها'!$1:$1,0)),0)</f>
        <v>0</v>
      </c>
      <c r="D48" s="45"/>
      <c r="E48" s="171">
        <v>4</v>
      </c>
      <c r="F48" s="170">
        <v>98</v>
      </c>
      <c r="G48" s="47" t="str">
        <f t="shared" si="0"/>
        <v>98/4</v>
      </c>
      <c r="H48" s="47" t="str">
        <f>IFERROR(INDEX('اطلاعات دوره'!A:Z,MATCH(G48,'اطلاعات دوره'!C:C,0),MATCH(H$1,'اطلاعات دوره'!$1:$1,0)),0)</f>
        <v>98/10/01</v>
      </c>
      <c r="I48" s="47" t="str">
        <f>IFERROR(INDEX('اطلاعات دوره'!A:Z,MATCH(G48,'اطلاعات دوره'!C:C,0),MATCH(I$1,'اطلاعات دوره'!$1:$1,0)),0)</f>
        <v>98/12/29</v>
      </c>
      <c r="J48" s="48">
        <f>IFERROR(INDEX('اطلاعات دوره'!A:Z,MATCH(G48,'اطلاعات دوره'!C:C,0),MATCH(J$1,'اطلاعات دوره'!$1:$1,0)),0)</f>
        <v>89</v>
      </c>
      <c r="K48" s="46"/>
      <c r="L48" s="158" t="str">
        <f>IFERROR(INDEX('اطلاعات دوره'!A:Z,MATCH(G48,'اطلاعات دوره'!C:C,0)-1,MATCH("عنوان",'اطلاعات دوره'!$1:$1,0)),"---")</f>
        <v>98/3</v>
      </c>
      <c r="M48" s="47" t="str">
        <f t="shared" si="1"/>
        <v>باغ گیاهان داروئی-98/3</v>
      </c>
      <c r="N48" s="48" t="str">
        <f t="shared" si="2"/>
        <v>باغ گیاهان داروئی-98/4</v>
      </c>
      <c r="O48" s="45"/>
      <c r="P48" s="240">
        <f>IFERROR(INDEX('قرائت کنتور'!A:AZ,MATCH(A48&amp;"-"&amp;"آب",'قرائت کنتور'!B:B,0),MATCH(L48,'قرائت کنتور'!$1:$1,0)),0)</f>
        <v>6886</v>
      </c>
      <c r="Q48" s="241">
        <f>IFERROR(INDEX('قرائت کنتور'!A:AZ,MATCH(A48&amp;"-"&amp;"آب",'قرائت کنتور'!B:B,0),MATCH(G48,'قرائت کنتور'!$1:$1,0)),0)</f>
        <v>9885</v>
      </c>
      <c r="R48" s="241">
        <f t="shared" si="3"/>
        <v>2999</v>
      </c>
      <c r="S48" s="241" t="str">
        <f>IFERROR(INDEX('اطلاعات انشعابات شرکتها'!A:AB,MATCH(A48,'اطلاعات انشعابات شرکتها'!A:A,0),MATCH(S$1,'اطلاعات انشعابات شرکتها'!$1:$1,0)),"---")</f>
        <v>100</v>
      </c>
      <c r="T48" s="227">
        <f t="shared" si="4"/>
        <v>2702.3333333333335</v>
      </c>
      <c r="U48" s="45"/>
      <c r="V48" s="155">
        <f>IFERROR(INDEX('تعرفه ها'!A:Z,MATCH("بهای هر متر مکعب آب مصرفی",'تعرفه ها'!$B:$B,0),MATCH(F48,'تعرفه ها'!$2:$2,0)),"---")</f>
        <v>14300</v>
      </c>
      <c r="W48" s="50">
        <f t="shared" si="5"/>
        <v>42885700</v>
      </c>
      <c r="X48" s="50">
        <f>IFERROR(ROUND(R48*INDEX('تعرفه ها'!A:Z,MATCH("عوارض آب به ازاء هر متر مکعب",'تعرفه ها'!$B:$B,0),MATCH(F48,'تعرفه ها'!$2:$2,0)),0),"---")</f>
        <v>449850</v>
      </c>
      <c r="Y48" s="50">
        <f>IFERROR(ROUND(T48*INDEX('تعرفه ها'!A:Z,MATCH("جریمه مازاد مصرف آب به ازاء هر متر مکعب",'تعرفه ها'!$B:$B,0),MATCH(F48,'تعرفه ها'!$2:$2,0)),0),"---")</f>
        <v>13714342</v>
      </c>
      <c r="Z48" s="50">
        <f>IFERROR(ROUND(((W48+X48+Y48)*INDEX('تعرفه ها'!A:Z,MATCH("هزینه نگهداری و تعمیرات شبکه آب",'تعرفه ها'!$B:$B,0),MATCH(F48,'تعرفه ها'!$2:$2,0))/100),0),"---")</f>
        <v>5704989</v>
      </c>
      <c r="AA48" s="50">
        <f>IFERROR(IF(INDEX('اطلاعات دوره'!A:Z,MATCH(G48,'اطلاعات دوره'!C:C,0),MATCH("آب",'اطلاعات دوره'!$1:$1,0))="دارد",ROUND((W48+X48+Y48)*INDEX('تعرفه ها'!A:Z,MATCH("پیک فصلی آب",'تعرفه ها'!$B:$B,0),MATCH(F48,'تعرفه ها'!$2:$2,0))/100,0),0),"---")</f>
        <v>0</v>
      </c>
      <c r="AB48" s="50">
        <f>IFERROR(ROUND(SUM(W48+X48+Y48+Z48+AA48)*INDEX('تعرفه ها'!A:Z,MATCH("مالیات آب",'تعرفه ها'!$B:$B,0),MATCH(F48,'تعرفه ها'!$2:$2,0))/100,0),"---")</f>
        <v>0</v>
      </c>
      <c r="AC48" s="50">
        <f t="shared" si="6"/>
        <v>62754881</v>
      </c>
      <c r="AD48" s="50">
        <v>0</v>
      </c>
      <c r="AE48" s="50">
        <f t="shared" si="7"/>
        <v>62754881</v>
      </c>
      <c r="AF48" s="50">
        <f t="shared" si="8"/>
        <v>881</v>
      </c>
      <c r="AG48" s="153">
        <f t="shared" si="9"/>
        <v>62754000</v>
      </c>
      <c r="AH48" s="42"/>
      <c r="AI48" s="183" t="str">
        <f>IFERROR(IF(INDEX(پرداخت!A:AZ,MATCH(A48&amp;" - "&amp;"آب",پرداخت!$B:$B,0),MATCH(G48,پرداخت!$1:$1,0))="نشده","نشده","شده"),"---")</f>
        <v>---</v>
      </c>
    </row>
    <row r="49" spans="1:35" s="30" customFormat="1" ht="34.9" hidden="1" customHeight="1">
      <c r="A49" s="171" t="s">
        <v>204</v>
      </c>
      <c r="B49" s="47">
        <f>IFERROR(INDEX('اطلاعات انشعابات شرکتها'!A:BB,MATCH(A49,'اطلاعات انشعابات شرکتها'!A:A,0),MATCH(B$1,'اطلاعات انشعابات شرکتها'!$1:$1,0)),0)</f>
        <v>101</v>
      </c>
      <c r="C49" s="48">
        <f>IFERROR(INDEX('اطلاعات انشعابات شرکتها'!A:BB,MATCH(A49,'اطلاعات انشعابات شرکتها'!A:A,0),MATCH(C$1,'اطلاعات انشعابات شرکتها'!$1:$1,0)),0)</f>
        <v>0</v>
      </c>
      <c r="D49" s="45"/>
      <c r="E49" s="171">
        <v>1</v>
      </c>
      <c r="F49" s="170">
        <v>99</v>
      </c>
      <c r="G49" s="47" t="str">
        <f t="shared" si="0"/>
        <v>99/1</v>
      </c>
      <c r="H49" s="47" t="str">
        <f>IFERROR(INDEX('اطلاعات دوره'!A:Z,MATCH(G49,'اطلاعات دوره'!C:C,0),MATCH(H$1,'اطلاعات دوره'!$1:$1,0)),0)</f>
        <v>99/01/01</v>
      </c>
      <c r="I49" s="47" t="str">
        <f>IFERROR(INDEX('اطلاعات دوره'!A:Z,MATCH(G49,'اطلاعات دوره'!C:C,0),MATCH(I$1,'اطلاعات دوره'!$1:$1,0)),0)</f>
        <v>99/01/31</v>
      </c>
      <c r="J49" s="48">
        <f>IFERROR(INDEX('اطلاعات دوره'!A:Z,MATCH(G49,'اطلاعات دوره'!C:C,0),MATCH(J$1,'اطلاعات دوره'!$1:$1,0)),0)</f>
        <v>31</v>
      </c>
      <c r="K49" s="46"/>
      <c r="L49" s="158" t="str">
        <f>IFERROR(INDEX('اطلاعات دوره'!A:Z,MATCH(G49,'اطلاعات دوره'!C:C,0)-1,MATCH("عنوان",'اطلاعات دوره'!$1:$1,0)),"---")</f>
        <v>98/4</v>
      </c>
      <c r="M49" s="47" t="str">
        <f t="shared" si="1"/>
        <v>احیا درمان-98/4</v>
      </c>
      <c r="N49" s="48" t="str">
        <f t="shared" si="2"/>
        <v>احیا درمان-99/1</v>
      </c>
      <c r="O49" s="45"/>
      <c r="P49" s="240">
        <f>IFERROR(INDEX('قرائت کنتور'!A:AZ,MATCH(A49&amp;"-"&amp;"آب",'قرائت کنتور'!B:B,0),MATCH(L49,'قرائت کنتور'!$1:$1,0)),0)</f>
        <v>558</v>
      </c>
      <c r="Q49" s="241">
        <f>IFERROR(INDEX('قرائت کنتور'!A:AZ,MATCH(A49&amp;"-"&amp;"آب",'قرائت کنتور'!B:B,0),MATCH(G49,'قرائت کنتور'!$1:$1,0)),0)</f>
        <v>0</v>
      </c>
      <c r="R49" s="241">
        <f t="shared" si="3"/>
        <v>-558</v>
      </c>
      <c r="S49" s="241" t="str">
        <f>IFERROR(INDEX('اطلاعات انشعابات شرکتها'!A:AB,MATCH(A49,'اطلاعات انشعابات شرکتها'!A:A,0),MATCH(S$1,'اطلاعات انشعابات شرکتها'!$1:$1,0)),"---")</f>
        <v>25</v>
      </c>
      <c r="T49" s="227">
        <f t="shared" si="4"/>
        <v>0</v>
      </c>
      <c r="U49" s="45"/>
      <c r="V49" s="155">
        <f>IFERROR(INDEX('تعرفه ها'!A:Z,MATCH("بهای هر متر مکعب آب مصرفی",'تعرفه ها'!$B:$B,0),MATCH(F49,'تعرفه ها'!$2:$2,0)),"---")</f>
        <v>14300</v>
      </c>
      <c r="W49" s="50">
        <f t="shared" si="5"/>
        <v>-7979400</v>
      </c>
      <c r="X49" s="50">
        <f>IFERROR(ROUND(R49*INDEX('تعرفه ها'!A:Z,MATCH("عوارض آب به ازاء هر متر مکعب",'تعرفه ها'!$B:$B,0),MATCH(F49,'تعرفه ها'!$2:$2,0)),0),"---")</f>
        <v>-83700</v>
      </c>
      <c r="Y49" s="50">
        <f>IFERROR(ROUND(T49*INDEX('تعرفه ها'!A:Z,MATCH("جریمه مازاد مصرف آب به ازاء هر متر مکعب",'تعرفه ها'!$B:$B,0),MATCH(F49,'تعرفه ها'!$2:$2,0)),0),"---")</f>
        <v>0</v>
      </c>
      <c r="Z49" s="50">
        <f>IFERROR(ROUND(((W49+X49+Y49)*INDEX('تعرفه ها'!A:Z,MATCH("هزینه نگهداری و تعمیرات شبکه آب",'تعرفه ها'!$B:$B,0),MATCH(F49,'تعرفه ها'!$2:$2,0))/100),0),"---")</f>
        <v>-806310</v>
      </c>
      <c r="AA49" s="50">
        <f>IFERROR(IF(INDEX('اطلاعات دوره'!A:Z,MATCH(G49,'اطلاعات دوره'!C:C,0),MATCH("آب",'اطلاعات دوره'!$1:$1,0))="دارد",ROUND((W49+X49+Y49)*INDEX('تعرفه ها'!A:Z,MATCH("پیک فصلی آب",'تعرفه ها'!$B:$B,0),MATCH(F49,'تعرفه ها'!$2:$2,0))/100,0),0),"---")</f>
        <v>0</v>
      </c>
      <c r="AB49" s="50">
        <f>IFERROR(ROUND(SUM(W49+X49+Y49+Z49+AA49)*INDEX('تعرفه ها'!A:Z,MATCH("مالیات آب",'تعرفه ها'!$B:$B,0),MATCH(F49,'تعرفه ها'!$2:$2,0))/100,0),"---")</f>
        <v>0</v>
      </c>
      <c r="AC49" s="50">
        <f t="shared" si="6"/>
        <v>-8869410</v>
      </c>
      <c r="AD49" s="50">
        <f t="shared" ref="AD49:AD63" si="10">IFERROR(IF(VLOOKUP(M49,N:AJ,22,0)="شده",VLOOKUP(M49,N:AJ,19,0),VLOOKUP(M49,N:AJ,18,0)),"---")</f>
        <v>6727004</v>
      </c>
      <c r="AE49" s="50">
        <f t="shared" si="7"/>
        <v>-2142406</v>
      </c>
      <c r="AF49" s="50">
        <f t="shared" si="8"/>
        <v>406</v>
      </c>
      <c r="AG49" s="153">
        <f t="shared" si="9"/>
        <v>-2142812</v>
      </c>
      <c r="AH49" s="42"/>
      <c r="AI49" s="183" t="str">
        <f>IFERROR(IF(INDEX(پرداخت!A:AZ,MATCH(A49&amp;" - "&amp;"آب",پرداخت!$B:$B,0),MATCH(G49,پرداخت!$1:$1,0))="نشده","نشده","شده"),"---")</f>
        <v>نشده</v>
      </c>
    </row>
    <row r="50" spans="1:35" s="30" customFormat="1" ht="34.9" hidden="1" customHeight="1">
      <c r="A50" s="171" t="s">
        <v>206</v>
      </c>
      <c r="B50" s="47">
        <f>IFERROR(INDEX('اطلاعات انشعابات شرکتها'!A:BB,MATCH(A50,'اطلاعات انشعابات شرکتها'!A:A,0),MATCH(B$1,'اطلاعات انشعابات شرکتها'!$1:$1,0)),0)</f>
        <v>102</v>
      </c>
      <c r="C50" s="48">
        <f>IFERROR(INDEX('اطلاعات انشعابات شرکتها'!A:BB,MATCH(A50,'اطلاعات انشعابات شرکتها'!A:A,0),MATCH(C$1,'اطلاعات انشعابات شرکتها'!$1:$1,0)),0)</f>
        <v>0</v>
      </c>
      <c r="D50" s="45"/>
      <c r="E50" s="171">
        <v>1</v>
      </c>
      <c r="F50" s="170">
        <v>99</v>
      </c>
      <c r="G50" s="47" t="str">
        <f t="shared" si="0"/>
        <v>99/1</v>
      </c>
      <c r="H50" s="47" t="str">
        <f>IFERROR(INDEX('اطلاعات دوره'!A:Z,MATCH(G50,'اطلاعات دوره'!C:C,0),MATCH(H$1,'اطلاعات دوره'!$1:$1,0)),0)</f>
        <v>99/01/01</v>
      </c>
      <c r="I50" s="47" t="str">
        <f>IFERROR(INDEX('اطلاعات دوره'!A:Z,MATCH(G50,'اطلاعات دوره'!C:C,0),MATCH(I$1,'اطلاعات دوره'!$1:$1,0)),0)</f>
        <v>99/01/31</v>
      </c>
      <c r="J50" s="48">
        <f>IFERROR(INDEX('اطلاعات دوره'!A:Z,MATCH(G50,'اطلاعات دوره'!C:C,0),MATCH(J$1,'اطلاعات دوره'!$1:$1,0)),0)</f>
        <v>31</v>
      </c>
      <c r="K50" s="46"/>
      <c r="L50" s="158" t="str">
        <f>IFERROR(INDEX('اطلاعات دوره'!A:Z,MATCH(G50,'اطلاعات دوره'!C:C,0)-1,MATCH("عنوان",'اطلاعات دوره'!$1:$1,0)),"---")</f>
        <v>98/4</v>
      </c>
      <c r="M50" s="47" t="str">
        <f t="shared" si="1"/>
        <v>ارسک یکتا تجهیز-98/4</v>
      </c>
      <c r="N50" s="48" t="str">
        <f t="shared" si="2"/>
        <v>ارسک یکتا تجهیز-99/1</v>
      </c>
      <c r="O50" s="45"/>
      <c r="P50" s="240">
        <f>IFERROR(INDEX('قرائت کنتور'!A:AZ,MATCH(A50&amp;"-"&amp;"آب",'قرائت کنتور'!B:B,0),MATCH(L50,'قرائت کنتور'!$1:$1,0)),0)</f>
        <v>174</v>
      </c>
      <c r="Q50" s="241">
        <f>IFERROR(INDEX('قرائت کنتور'!A:AZ,MATCH(A50&amp;"-"&amp;"آب",'قرائت کنتور'!B:B,0),MATCH(G50,'قرائت کنتور'!$1:$1,0)),0)</f>
        <v>0</v>
      </c>
      <c r="R50" s="241">
        <f t="shared" si="3"/>
        <v>-174</v>
      </c>
      <c r="S50" s="241" t="str">
        <f>IFERROR(INDEX('اطلاعات انشعابات شرکتها'!A:AB,MATCH(A50,'اطلاعات انشعابات شرکتها'!A:A,0),MATCH(S$1,'اطلاعات انشعابات شرکتها'!$1:$1,0)),"---")</f>
        <v>25</v>
      </c>
      <c r="T50" s="227">
        <f t="shared" si="4"/>
        <v>0</v>
      </c>
      <c r="U50" s="45"/>
      <c r="V50" s="155">
        <f>IFERROR(INDEX('تعرفه ها'!A:Z,MATCH("بهای هر متر مکعب آب مصرفی",'تعرفه ها'!$B:$B,0),MATCH(F50,'تعرفه ها'!$2:$2,0)),"---")</f>
        <v>14300</v>
      </c>
      <c r="W50" s="50">
        <f t="shared" si="5"/>
        <v>-2488200</v>
      </c>
      <c r="X50" s="50">
        <f>IFERROR(ROUND(R50*INDEX('تعرفه ها'!A:Z,MATCH("عوارض آب به ازاء هر متر مکعب",'تعرفه ها'!$B:$B,0),MATCH(F50,'تعرفه ها'!$2:$2,0)),0),"---")</f>
        <v>-26100</v>
      </c>
      <c r="Y50" s="50">
        <f>IFERROR(ROUND(T50*INDEX('تعرفه ها'!A:Z,MATCH("جریمه مازاد مصرف آب به ازاء هر متر مکعب",'تعرفه ها'!$B:$B,0),MATCH(F50,'تعرفه ها'!$2:$2,0)),0),"---")</f>
        <v>0</v>
      </c>
      <c r="Z50" s="50">
        <f>IFERROR(ROUND(((W50+X50+Y50)*INDEX('تعرفه ها'!A:Z,MATCH("هزینه نگهداری و تعمیرات شبکه آب",'تعرفه ها'!$B:$B,0),MATCH(F50,'تعرفه ها'!$2:$2,0))/100),0),"---")</f>
        <v>-251430</v>
      </c>
      <c r="AA50" s="50">
        <f>IFERROR(IF(INDEX('اطلاعات دوره'!A:Z,MATCH(G50,'اطلاعات دوره'!C:C,0),MATCH("آب",'اطلاعات دوره'!$1:$1,0))="دارد",ROUND((W50+X50+Y50)*INDEX('تعرفه ها'!A:Z,MATCH("پیک فصلی آب",'تعرفه ها'!$B:$B,0),MATCH(F50,'تعرفه ها'!$2:$2,0))/100,0),0),"---")</f>
        <v>0</v>
      </c>
      <c r="AB50" s="50">
        <f>IFERROR(ROUND(SUM(W50+X50+Y50+Z50+AA50)*INDEX('تعرفه ها'!A:Z,MATCH("مالیات آب",'تعرفه ها'!$B:$B,0),MATCH(F50,'تعرفه ها'!$2:$2,0))/100,0),"---")</f>
        <v>0</v>
      </c>
      <c r="AC50" s="50">
        <f t="shared" si="6"/>
        <v>-2765730</v>
      </c>
      <c r="AD50" s="50">
        <f t="shared" si="10"/>
        <v>265915</v>
      </c>
      <c r="AE50" s="50">
        <f t="shared" si="7"/>
        <v>-2499815</v>
      </c>
      <c r="AF50" s="50">
        <f t="shared" si="8"/>
        <v>815</v>
      </c>
      <c r="AG50" s="153">
        <f t="shared" si="9"/>
        <v>-2500630</v>
      </c>
      <c r="AH50" s="42"/>
      <c r="AI50" s="183" t="str">
        <f>IFERROR(IF(INDEX(پرداخت!A:AZ,MATCH(A50&amp;" - "&amp;"آب",پرداخت!$B:$B,0),MATCH(G50,پرداخت!$1:$1,0))="نشده","نشده","شده"),"---")</f>
        <v>نشده</v>
      </c>
    </row>
    <row r="51" spans="1:35" s="30" customFormat="1" ht="34.9" hidden="1" customHeight="1">
      <c r="A51" s="171" t="s">
        <v>208</v>
      </c>
      <c r="B51" s="47">
        <f>IFERROR(INDEX('اطلاعات انشعابات شرکتها'!A:BB,MATCH(A51,'اطلاعات انشعابات شرکتها'!A:A,0),MATCH(B$1,'اطلاعات انشعابات شرکتها'!$1:$1,0)),0)</f>
        <v>104</v>
      </c>
      <c r="C51" s="48">
        <f>IFERROR(INDEX('اطلاعات انشعابات شرکتها'!A:BB,MATCH(A51,'اطلاعات انشعابات شرکتها'!A:A,0),MATCH(C$1,'اطلاعات انشعابات شرکتها'!$1:$1,0)),0)</f>
        <v>0</v>
      </c>
      <c r="D51" s="45"/>
      <c r="E51" s="171">
        <v>1</v>
      </c>
      <c r="F51" s="170">
        <v>99</v>
      </c>
      <c r="G51" s="47" t="str">
        <f t="shared" si="0"/>
        <v>99/1</v>
      </c>
      <c r="H51" s="47" t="str">
        <f>IFERROR(INDEX('اطلاعات دوره'!A:Z,MATCH(G51,'اطلاعات دوره'!C:C,0),MATCH(H$1,'اطلاعات دوره'!$1:$1,0)),0)</f>
        <v>99/01/01</v>
      </c>
      <c r="I51" s="47" t="str">
        <f>IFERROR(INDEX('اطلاعات دوره'!A:Z,MATCH(G51,'اطلاعات دوره'!C:C,0),MATCH(I$1,'اطلاعات دوره'!$1:$1,0)),0)</f>
        <v>99/01/31</v>
      </c>
      <c r="J51" s="48">
        <f>IFERROR(INDEX('اطلاعات دوره'!A:Z,MATCH(G51,'اطلاعات دوره'!C:C,0),MATCH(J$1,'اطلاعات دوره'!$1:$1,0)),0)</f>
        <v>31</v>
      </c>
      <c r="K51" s="46"/>
      <c r="L51" s="158" t="str">
        <f>IFERROR(INDEX('اطلاعات دوره'!A:Z,MATCH(G51,'اطلاعات دوره'!C:C,0)-1,MATCH("عنوان",'اطلاعات دوره'!$1:$1,0)),"---")</f>
        <v>98/4</v>
      </c>
      <c r="M51" s="47" t="str">
        <f t="shared" si="1"/>
        <v>الکترومد پرشین توس-98/4</v>
      </c>
      <c r="N51" s="48" t="str">
        <f t="shared" si="2"/>
        <v>الکترومد پرشین توس-99/1</v>
      </c>
      <c r="O51" s="45"/>
      <c r="P51" s="240">
        <f>IFERROR(INDEX('قرائت کنتور'!A:AZ,MATCH(A51&amp;"-"&amp;"آب",'قرائت کنتور'!B:B,0),MATCH(L51,'قرائت کنتور'!$1:$1,0)),0)</f>
        <v>725</v>
      </c>
      <c r="Q51" s="241">
        <f>IFERROR(INDEX('قرائت کنتور'!A:AZ,MATCH(A51&amp;"-"&amp;"آب",'قرائت کنتور'!B:B,0),MATCH(G51,'قرائت کنتور'!$1:$1,0)),0)</f>
        <v>0</v>
      </c>
      <c r="R51" s="241">
        <f t="shared" si="3"/>
        <v>-725</v>
      </c>
      <c r="S51" s="241" t="str">
        <f>IFERROR(INDEX('اطلاعات انشعابات شرکتها'!A:AB,MATCH(A51,'اطلاعات انشعابات شرکتها'!A:A,0),MATCH(S$1,'اطلاعات انشعابات شرکتها'!$1:$1,0)),"---")</f>
        <v>25</v>
      </c>
      <c r="T51" s="227">
        <f t="shared" si="4"/>
        <v>0</v>
      </c>
      <c r="U51" s="45"/>
      <c r="V51" s="155">
        <f>IFERROR(INDEX('تعرفه ها'!A:Z,MATCH("بهای هر متر مکعب آب مصرفی",'تعرفه ها'!$B:$B,0),MATCH(F51,'تعرفه ها'!$2:$2,0)),"---")</f>
        <v>14300</v>
      </c>
      <c r="W51" s="50">
        <f t="shared" si="5"/>
        <v>-10367500</v>
      </c>
      <c r="X51" s="50">
        <f>IFERROR(ROUND(R51*INDEX('تعرفه ها'!A:Z,MATCH("عوارض آب به ازاء هر متر مکعب",'تعرفه ها'!$B:$B,0),MATCH(F51,'تعرفه ها'!$2:$2,0)),0),"---")</f>
        <v>-108750</v>
      </c>
      <c r="Y51" s="50">
        <f>IFERROR(ROUND(T51*INDEX('تعرفه ها'!A:Z,MATCH("جریمه مازاد مصرف آب به ازاء هر متر مکعب",'تعرفه ها'!$B:$B,0),MATCH(F51,'تعرفه ها'!$2:$2,0)),0),"---")</f>
        <v>0</v>
      </c>
      <c r="Z51" s="50">
        <f>IFERROR(ROUND(((W51+X51+Y51)*INDEX('تعرفه ها'!A:Z,MATCH("هزینه نگهداری و تعمیرات شبکه آب",'تعرفه ها'!$B:$B,0),MATCH(F51,'تعرفه ها'!$2:$2,0))/100),0),"---")</f>
        <v>-1047625</v>
      </c>
      <c r="AA51" s="50">
        <f>IFERROR(IF(INDEX('اطلاعات دوره'!A:Z,MATCH(G51,'اطلاعات دوره'!C:C,0),MATCH("آب",'اطلاعات دوره'!$1:$1,0))="دارد",ROUND((W51+X51+Y51)*INDEX('تعرفه ها'!A:Z,MATCH("پیک فصلی آب",'تعرفه ها'!$B:$B,0),MATCH(F51,'تعرفه ها'!$2:$2,0))/100,0),0),"---")</f>
        <v>0</v>
      </c>
      <c r="AB51" s="50">
        <f>IFERROR(ROUND(SUM(W51+X51+Y51+Z51+AA51)*INDEX('تعرفه ها'!A:Z,MATCH("مالیات آب",'تعرفه ها'!$B:$B,0),MATCH(F51,'تعرفه ها'!$2:$2,0))/100,0),"---")</f>
        <v>0</v>
      </c>
      <c r="AC51" s="50">
        <f t="shared" si="6"/>
        <v>-11523875</v>
      </c>
      <c r="AD51" s="50">
        <f t="shared" si="10"/>
        <v>445060</v>
      </c>
      <c r="AE51" s="50">
        <f t="shared" si="7"/>
        <v>-11078815</v>
      </c>
      <c r="AF51" s="50">
        <f t="shared" si="8"/>
        <v>815</v>
      </c>
      <c r="AG51" s="153">
        <f t="shared" si="9"/>
        <v>-11079630</v>
      </c>
      <c r="AH51" s="42"/>
      <c r="AI51" s="183" t="str">
        <f>IFERROR(IF(INDEX(پرداخت!A:AZ,MATCH(A51&amp;" - "&amp;"آب",پرداخت!$B:$B,0),MATCH(G51,پرداخت!$1:$1,0))="نشده","نشده","شده"),"---")</f>
        <v>نشده</v>
      </c>
    </row>
    <row r="52" spans="1:35" s="30" customFormat="1" ht="34.9" hidden="1" customHeight="1">
      <c r="A52" s="171" t="s">
        <v>210</v>
      </c>
      <c r="B52" s="47">
        <f>IFERROR(INDEX('اطلاعات انشعابات شرکتها'!A:BB,MATCH(A52,'اطلاعات انشعابات شرکتها'!A:A,0),MATCH(B$1,'اطلاعات انشعابات شرکتها'!$1:$1,0)),0)</f>
        <v>105</v>
      </c>
      <c r="C52" s="48">
        <f>IFERROR(INDEX('اطلاعات انشعابات شرکتها'!A:BB,MATCH(A52,'اطلاعات انشعابات شرکتها'!A:A,0),MATCH(C$1,'اطلاعات انشعابات شرکتها'!$1:$1,0)),0)</f>
        <v>0</v>
      </c>
      <c r="D52" s="45"/>
      <c r="E52" s="171">
        <v>1</v>
      </c>
      <c r="F52" s="170">
        <v>99</v>
      </c>
      <c r="G52" s="47" t="str">
        <f t="shared" si="0"/>
        <v>99/1</v>
      </c>
      <c r="H52" s="47" t="str">
        <f>IFERROR(INDEX('اطلاعات دوره'!A:Z,MATCH(G52,'اطلاعات دوره'!C:C,0),MATCH(H$1,'اطلاعات دوره'!$1:$1,0)),0)</f>
        <v>99/01/01</v>
      </c>
      <c r="I52" s="47" t="str">
        <f>IFERROR(INDEX('اطلاعات دوره'!A:Z,MATCH(G52,'اطلاعات دوره'!C:C,0),MATCH(I$1,'اطلاعات دوره'!$1:$1,0)),0)</f>
        <v>99/01/31</v>
      </c>
      <c r="J52" s="48">
        <f>IFERROR(INDEX('اطلاعات دوره'!A:Z,MATCH(G52,'اطلاعات دوره'!C:C,0),MATCH(J$1,'اطلاعات دوره'!$1:$1,0)),0)</f>
        <v>31</v>
      </c>
      <c r="K52" s="46"/>
      <c r="L52" s="158" t="str">
        <f>IFERROR(INDEX('اطلاعات دوره'!A:Z,MATCH(G52,'اطلاعات دوره'!C:C,0)-1,MATCH("عنوان",'اطلاعات دوره'!$1:$1,0)),"---")</f>
        <v>98/4</v>
      </c>
      <c r="M52" s="47" t="str">
        <f t="shared" si="1"/>
        <v>ایمن موج توس-98/4</v>
      </c>
      <c r="N52" s="48" t="str">
        <f t="shared" si="2"/>
        <v>ایمن موج توس-99/1</v>
      </c>
      <c r="O52" s="45"/>
      <c r="P52" s="240">
        <f>IFERROR(INDEX('قرائت کنتور'!A:AZ,MATCH(A52&amp;"-"&amp;"آب",'قرائت کنتور'!B:B,0),MATCH(L52,'قرائت کنتور'!$1:$1,0)),0)</f>
        <v>90</v>
      </c>
      <c r="Q52" s="241">
        <f>IFERROR(INDEX('قرائت کنتور'!A:AZ,MATCH(A52&amp;"-"&amp;"آب",'قرائت کنتور'!B:B,0),MATCH(G52,'قرائت کنتور'!$1:$1,0)),0)</f>
        <v>0</v>
      </c>
      <c r="R52" s="241">
        <f t="shared" si="3"/>
        <v>-90</v>
      </c>
      <c r="S52" s="241" t="str">
        <f>IFERROR(INDEX('اطلاعات انشعابات شرکتها'!A:AB,MATCH(A52,'اطلاعات انشعابات شرکتها'!A:A,0),MATCH(S$1,'اطلاعات انشعابات شرکتها'!$1:$1,0)),"---")</f>
        <v>25</v>
      </c>
      <c r="T52" s="227">
        <f t="shared" si="4"/>
        <v>0</v>
      </c>
      <c r="U52" s="45"/>
      <c r="V52" s="155">
        <f>IFERROR(INDEX('تعرفه ها'!A:Z,MATCH("بهای هر متر مکعب آب مصرفی",'تعرفه ها'!$B:$B,0),MATCH(F52,'تعرفه ها'!$2:$2,0)),"---")</f>
        <v>14300</v>
      </c>
      <c r="W52" s="50">
        <f t="shared" si="5"/>
        <v>-1287000</v>
      </c>
      <c r="X52" s="50">
        <f>IFERROR(ROUND(R52*INDEX('تعرفه ها'!A:Z,MATCH("عوارض آب به ازاء هر متر مکعب",'تعرفه ها'!$B:$B,0),MATCH(F52,'تعرفه ها'!$2:$2,0)),0),"---")</f>
        <v>-13500</v>
      </c>
      <c r="Y52" s="50">
        <f>IFERROR(ROUND(T52*INDEX('تعرفه ها'!A:Z,MATCH("جریمه مازاد مصرف آب به ازاء هر متر مکعب",'تعرفه ها'!$B:$B,0),MATCH(F52,'تعرفه ها'!$2:$2,0)),0),"---")</f>
        <v>0</v>
      </c>
      <c r="Z52" s="50">
        <f>IFERROR(ROUND(((W52+X52+Y52)*INDEX('تعرفه ها'!A:Z,MATCH("هزینه نگهداری و تعمیرات شبکه آب",'تعرفه ها'!$B:$B,0),MATCH(F52,'تعرفه ها'!$2:$2,0))/100),0),"---")</f>
        <v>-130050</v>
      </c>
      <c r="AA52" s="50">
        <f>IFERROR(IF(INDEX('اطلاعات دوره'!A:Z,MATCH(G52,'اطلاعات دوره'!C:C,0),MATCH("آب",'اطلاعات دوره'!$1:$1,0))="دارد",ROUND((W52+X52+Y52)*INDEX('تعرفه ها'!A:Z,MATCH("پیک فصلی آب",'تعرفه ها'!$B:$B,0),MATCH(F52,'تعرفه ها'!$2:$2,0))/100,0),0),"---")</f>
        <v>0</v>
      </c>
      <c r="AB52" s="50">
        <f>IFERROR(ROUND(SUM(W52+X52+Y52+Z52+AA52)*INDEX('تعرفه ها'!A:Z,MATCH("مالیات آب",'تعرفه ها'!$B:$B,0),MATCH(F52,'تعرفه ها'!$2:$2,0))/100,0),"---")</f>
        <v>0</v>
      </c>
      <c r="AC52" s="50">
        <f t="shared" si="6"/>
        <v>-1430550</v>
      </c>
      <c r="AD52" s="50">
        <f t="shared" si="10"/>
        <v>475</v>
      </c>
      <c r="AE52" s="50">
        <f t="shared" si="7"/>
        <v>-1430075</v>
      </c>
      <c r="AF52" s="50">
        <f t="shared" si="8"/>
        <v>75</v>
      </c>
      <c r="AG52" s="153">
        <f t="shared" si="9"/>
        <v>-1430150</v>
      </c>
      <c r="AH52" s="42"/>
      <c r="AI52" s="183" t="str">
        <f>IFERROR(IF(INDEX(پرداخت!A:AZ,MATCH(A52&amp;" - "&amp;"آب",پرداخت!$B:$B,0),MATCH(G52,پرداخت!$1:$1,0))="نشده","نشده","شده"),"---")</f>
        <v>نشده</v>
      </c>
    </row>
    <row r="53" spans="1:35" s="30" customFormat="1" ht="34.9" hidden="1" customHeight="1">
      <c r="A53" s="171" t="s">
        <v>214</v>
      </c>
      <c r="B53" s="47">
        <f>IFERROR(INDEX('اطلاعات انشعابات شرکتها'!A:BB,MATCH(A53,'اطلاعات انشعابات شرکتها'!A:A,0),MATCH(B$1,'اطلاعات انشعابات شرکتها'!$1:$1,0)),0)</f>
        <v>106</v>
      </c>
      <c r="C53" s="48">
        <f>IFERROR(INDEX('اطلاعات انشعابات شرکتها'!A:BB,MATCH(A53,'اطلاعات انشعابات شرکتها'!A:A,0),MATCH(C$1,'اطلاعات انشعابات شرکتها'!$1:$1,0)),0)</f>
        <v>0</v>
      </c>
      <c r="D53" s="45"/>
      <c r="E53" s="171">
        <v>1</v>
      </c>
      <c r="F53" s="170">
        <v>99</v>
      </c>
      <c r="G53" s="47" t="str">
        <f t="shared" si="0"/>
        <v>99/1</v>
      </c>
      <c r="H53" s="47" t="str">
        <f>IFERROR(INDEX('اطلاعات دوره'!A:Z,MATCH(G53,'اطلاعات دوره'!C:C,0),MATCH(H$1,'اطلاعات دوره'!$1:$1,0)),0)</f>
        <v>99/01/01</v>
      </c>
      <c r="I53" s="47" t="str">
        <f>IFERROR(INDEX('اطلاعات دوره'!A:Z,MATCH(G53,'اطلاعات دوره'!C:C,0),MATCH(I$1,'اطلاعات دوره'!$1:$1,0)),0)</f>
        <v>99/01/31</v>
      </c>
      <c r="J53" s="48">
        <f>IFERROR(INDEX('اطلاعات دوره'!A:Z,MATCH(G53,'اطلاعات دوره'!C:C,0),MATCH(J$1,'اطلاعات دوره'!$1:$1,0)),0)</f>
        <v>31</v>
      </c>
      <c r="K53" s="46"/>
      <c r="L53" s="158" t="str">
        <f>IFERROR(INDEX('اطلاعات دوره'!A:Z,MATCH(G53,'اطلاعات دوره'!C:C,0)-1,MATCH("عنوان",'اطلاعات دوره'!$1:$1,0)),"---")</f>
        <v>98/4</v>
      </c>
      <c r="M53" s="47" t="str">
        <f t="shared" si="1"/>
        <v>آداک صنعت (1)-98/4</v>
      </c>
      <c r="N53" s="48" t="str">
        <f t="shared" si="2"/>
        <v>آداک صنعت (1)-99/1</v>
      </c>
      <c r="O53" s="45"/>
      <c r="P53" s="240">
        <f>IFERROR(INDEX('قرائت کنتور'!A:AZ,MATCH(A53&amp;"-"&amp;"آب",'قرائت کنتور'!B:B,0),MATCH(L53,'قرائت کنتور'!$1:$1,0)),0)</f>
        <v>57</v>
      </c>
      <c r="Q53" s="241">
        <f>IFERROR(INDEX('قرائت کنتور'!A:AZ,MATCH(A53&amp;"-"&amp;"آب",'قرائت کنتور'!B:B,0),MATCH(G53,'قرائت کنتور'!$1:$1,0)),0)</f>
        <v>0</v>
      </c>
      <c r="R53" s="241">
        <f t="shared" si="3"/>
        <v>-57</v>
      </c>
      <c r="S53" s="241" t="str">
        <f>IFERROR(INDEX('اطلاعات انشعابات شرکتها'!A:AB,MATCH(A53,'اطلاعات انشعابات شرکتها'!A:A,0),MATCH(S$1,'اطلاعات انشعابات شرکتها'!$1:$1,0)),"---")</f>
        <v>25</v>
      </c>
      <c r="T53" s="227">
        <f t="shared" si="4"/>
        <v>0</v>
      </c>
      <c r="U53" s="45"/>
      <c r="V53" s="155">
        <f>IFERROR(INDEX('تعرفه ها'!A:Z,MATCH("بهای هر متر مکعب آب مصرفی",'تعرفه ها'!$B:$B,0),MATCH(F53,'تعرفه ها'!$2:$2,0)),"---")</f>
        <v>14300</v>
      </c>
      <c r="W53" s="50">
        <f t="shared" si="5"/>
        <v>-815100</v>
      </c>
      <c r="X53" s="50">
        <f>IFERROR(ROUND(R53*INDEX('تعرفه ها'!A:Z,MATCH("عوارض آب به ازاء هر متر مکعب",'تعرفه ها'!$B:$B,0),MATCH(F53,'تعرفه ها'!$2:$2,0)),0),"---")</f>
        <v>-8550</v>
      </c>
      <c r="Y53" s="50">
        <f>IFERROR(ROUND(T53*INDEX('تعرفه ها'!A:Z,MATCH("جریمه مازاد مصرف آب به ازاء هر متر مکعب",'تعرفه ها'!$B:$B,0),MATCH(F53,'تعرفه ها'!$2:$2,0)),0),"---")</f>
        <v>0</v>
      </c>
      <c r="Z53" s="50">
        <f>IFERROR(ROUND(((W53+X53+Y53)*INDEX('تعرفه ها'!A:Z,MATCH("هزینه نگهداری و تعمیرات شبکه آب",'تعرفه ها'!$B:$B,0),MATCH(F53,'تعرفه ها'!$2:$2,0))/100),0),"---")</f>
        <v>-82365</v>
      </c>
      <c r="AA53" s="50">
        <f>IFERROR(IF(INDEX('اطلاعات دوره'!A:Z,MATCH(G53,'اطلاعات دوره'!C:C,0),MATCH("آب",'اطلاعات دوره'!$1:$1,0))="دارد",ROUND((W53+X53+Y53)*INDEX('تعرفه ها'!A:Z,MATCH("پیک فصلی آب",'تعرفه ها'!$B:$B,0),MATCH(F53,'تعرفه ها'!$2:$2,0))/100,0),0),"---")</f>
        <v>0</v>
      </c>
      <c r="AB53" s="50">
        <f>IFERROR(ROUND(SUM(W53+X53+Y53+Z53+AA53)*INDEX('تعرفه ها'!A:Z,MATCH("مالیات آب",'تعرفه ها'!$B:$B,0),MATCH(F53,'تعرفه ها'!$2:$2,0))/100,0),"---")</f>
        <v>0</v>
      </c>
      <c r="AC53" s="50">
        <f t="shared" si="6"/>
        <v>-906015</v>
      </c>
      <c r="AD53" s="50">
        <f t="shared" si="10"/>
        <v>2810060</v>
      </c>
      <c r="AE53" s="50">
        <f t="shared" si="7"/>
        <v>1904045</v>
      </c>
      <c r="AF53" s="50">
        <f t="shared" si="8"/>
        <v>45</v>
      </c>
      <c r="AG53" s="153">
        <f t="shared" si="9"/>
        <v>1904000</v>
      </c>
      <c r="AH53" s="42"/>
      <c r="AI53" s="183" t="str">
        <f>IFERROR(IF(INDEX(پرداخت!A:AZ,MATCH(A53&amp;" - "&amp;"آب",پرداخت!$B:$B,0),MATCH(G53,پرداخت!$1:$1,0))="نشده","نشده","شده"),"---")</f>
        <v>نشده</v>
      </c>
    </row>
    <row r="54" spans="1:35" s="30" customFormat="1" ht="34.9" hidden="1" customHeight="1">
      <c r="A54" s="171" t="s">
        <v>216</v>
      </c>
      <c r="B54" s="47">
        <f>IFERROR(INDEX('اطلاعات انشعابات شرکتها'!A:BB,MATCH(A54,'اطلاعات انشعابات شرکتها'!A:A,0),MATCH(B$1,'اطلاعات انشعابات شرکتها'!$1:$1,0)),0)</f>
        <v>108</v>
      </c>
      <c r="C54" s="48">
        <f>IFERROR(INDEX('اطلاعات انشعابات شرکتها'!A:BB,MATCH(A54,'اطلاعات انشعابات شرکتها'!A:A,0),MATCH(C$1,'اطلاعات انشعابات شرکتها'!$1:$1,0)),0)</f>
        <v>0</v>
      </c>
      <c r="D54" s="45"/>
      <c r="E54" s="171">
        <v>1</v>
      </c>
      <c r="F54" s="170">
        <v>99</v>
      </c>
      <c r="G54" s="47" t="str">
        <f t="shared" si="0"/>
        <v>99/1</v>
      </c>
      <c r="H54" s="47" t="str">
        <f>IFERROR(INDEX('اطلاعات دوره'!A:Z,MATCH(G54,'اطلاعات دوره'!C:C,0),MATCH(H$1,'اطلاعات دوره'!$1:$1,0)),0)</f>
        <v>99/01/01</v>
      </c>
      <c r="I54" s="47" t="str">
        <f>IFERROR(INDEX('اطلاعات دوره'!A:Z,MATCH(G54,'اطلاعات دوره'!C:C,0),MATCH(I$1,'اطلاعات دوره'!$1:$1,0)),0)</f>
        <v>99/01/31</v>
      </c>
      <c r="J54" s="48">
        <f>IFERROR(INDEX('اطلاعات دوره'!A:Z,MATCH(G54,'اطلاعات دوره'!C:C,0),MATCH(J$1,'اطلاعات دوره'!$1:$1,0)),0)</f>
        <v>31</v>
      </c>
      <c r="K54" s="46"/>
      <c r="L54" s="158" t="str">
        <f>IFERROR(INDEX('اطلاعات دوره'!A:Z,MATCH(G54,'اطلاعات دوره'!C:C,0)-1,MATCH("عنوان",'اطلاعات دوره'!$1:$1,0)),"---")</f>
        <v>98/4</v>
      </c>
      <c r="M54" s="47" t="str">
        <f t="shared" si="1"/>
        <v>آرشام صنعت توس-98/4</v>
      </c>
      <c r="N54" s="48" t="str">
        <f t="shared" si="2"/>
        <v>آرشام صنعت توس-99/1</v>
      </c>
      <c r="O54" s="45"/>
      <c r="P54" s="240">
        <f>IFERROR(INDEX('قرائت کنتور'!A:AZ,MATCH(A54&amp;"-"&amp;"آب",'قرائت کنتور'!B:B,0),MATCH(L54,'قرائت کنتور'!$1:$1,0)),0)</f>
        <v>170</v>
      </c>
      <c r="Q54" s="241">
        <f>IFERROR(INDEX('قرائت کنتور'!A:AZ,MATCH(A54&amp;"-"&amp;"آب",'قرائت کنتور'!B:B,0),MATCH(G54,'قرائت کنتور'!$1:$1,0)),0)</f>
        <v>0</v>
      </c>
      <c r="R54" s="241">
        <f t="shared" si="3"/>
        <v>-170</v>
      </c>
      <c r="S54" s="241" t="str">
        <f>IFERROR(INDEX('اطلاعات انشعابات شرکتها'!A:AB,MATCH(A54,'اطلاعات انشعابات شرکتها'!A:A,0),MATCH(S$1,'اطلاعات انشعابات شرکتها'!$1:$1,0)),"---")</f>
        <v>38</v>
      </c>
      <c r="T54" s="227">
        <f t="shared" si="4"/>
        <v>0</v>
      </c>
      <c r="U54" s="45"/>
      <c r="V54" s="155">
        <f>IFERROR(INDEX('تعرفه ها'!A:Z,MATCH("بهای هر متر مکعب آب مصرفی",'تعرفه ها'!$B:$B,0),MATCH(F54,'تعرفه ها'!$2:$2,0)),"---")</f>
        <v>14300</v>
      </c>
      <c r="W54" s="50">
        <f t="shared" si="5"/>
        <v>-2431000</v>
      </c>
      <c r="X54" s="50">
        <f>IFERROR(ROUND(R54*INDEX('تعرفه ها'!A:Z,MATCH("عوارض آب به ازاء هر متر مکعب",'تعرفه ها'!$B:$B,0),MATCH(F54,'تعرفه ها'!$2:$2,0)),0),"---")</f>
        <v>-25500</v>
      </c>
      <c r="Y54" s="50">
        <f>IFERROR(ROUND(T54*INDEX('تعرفه ها'!A:Z,MATCH("جریمه مازاد مصرف آب به ازاء هر متر مکعب",'تعرفه ها'!$B:$B,0),MATCH(F54,'تعرفه ها'!$2:$2,0)),0),"---")</f>
        <v>0</v>
      </c>
      <c r="Z54" s="50">
        <f>IFERROR(ROUND(((W54+X54+Y54)*INDEX('تعرفه ها'!A:Z,MATCH("هزینه نگهداری و تعمیرات شبکه آب",'تعرفه ها'!$B:$B,0),MATCH(F54,'تعرفه ها'!$2:$2,0))/100),0),"---")</f>
        <v>-245650</v>
      </c>
      <c r="AA54" s="50">
        <f>IFERROR(IF(INDEX('اطلاعات دوره'!A:Z,MATCH(G54,'اطلاعات دوره'!C:C,0),MATCH("آب",'اطلاعات دوره'!$1:$1,0))="دارد",ROUND((W54+X54+Y54)*INDEX('تعرفه ها'!A:Z,MATCH("پیک فصلی آب",'تعرفه ها'!$B:$B,0),MATCH(F54,'تعرفه ها'!$2:$2,0))/100,0),0),"---")</f>
        <v>0</v>
      </c>
      <c r="AB54" s="50">
        <f>IFERROR(ROUND(SUM(W54+X54+Y54+Z54+AA54)*INDEX('تعرفه ها'!A:Z,MATCH("مالیات آب",'تعرفه ها'!$B:$B,0),MATCH(F54,'تعرفه ها'!$2:$2,0))/100,0),"---")</f>
        <v>0</v>
      </c>
      <c r="AC54" s="50">
        <f t="shared" si="6"/>
        <v>-2702150</v>
      </c>
      <c r="AD54" s="50">
        <f t="shared" si="10"/>
        <v>110580</v>
      </c>
      <c r="AE54" s="50">
        <f t="shared" si="7"/>
        <v>-2591570</v>
      </c>
      <c r="AF54" s="50">
        <f t="shared" si="8"/>
        <v>570</v>
      </c>
      <c r="AG54" s="153">
        <f t="shared" si="9"/>
        <v>-2592140</v>
      </c>
      <c r="AH54" s="42"/>
      <c r="AI54" s="183" t="str">
        <f>IFERROR(IF(INDEX(پرداخت!A:AZ,MATCH(A54&amp;" - "&amp;"آب",پرداخت!$B:$B,0),MATCH(G54,پرداخت!$1:$1,0))="نشده","نشده","شده"),"---")</f>
        <v>نشده</v>
      </c>
    </row>
    <row r="55" spans="1:35" s="30" customFormat="1" ht="34.9" hidden="1" customHeight="1">
      <c r="A55" s="171" t="s">
        <v>217</v>
      </c>
      <c r="B55" s="47">
        <f>IFERROR(INDEX('اطلاعات انشعابات شرکتها'!A:BB,MATCH(A55,'اطلاعات انشعابات شرکتها'!A:A,0),MATCH(B$1,'اطلاعات انشعابات شرکتها'!$1:$1,0)),0)</f>
        <v>109</v>
      </c>
      <c r="C55" s="48">
        <f>IFERROR(INDEX('اطلاعات انشعابات شرکتها'!A:BB,MATCH(A55,'اطلاعات انشعابات شرکتها'!A:A,0),MATCH(C$1,'اطلاعات انشعابات شرکتها'!$1:$1,0)),0)</f>
        <v>0</v>
      </c>
      <c r="D55" s="45"/>
      <c r="E55" s="171">
        <v>1</v>
      </c>
      <c r="F55" s="170">
        <v>99</v>
      </c>
      <c r="G55" s="47" t="str">
        <f t="shared" si="0"/>
        <v>99/1</v>
      </c>
      <c r="H55" s="47" t="str">
        <f>IFERROR(INDEX('اطلاعات دوره'!A:Z,MATCH(G55,'اطلاعات دوره'!C:C,0),MATCH(H$1,'اطلاعات دوره'!$1:$1,0)),0)</f>
        <v>99/01/01</v>
      </c>
      <c r="I55" s="47" t="str">
        <f>IFERROR(INDEX('اطلاعات دوره'!A:Z,MATCH(G55,'اطلاعات دوره'!C:C,0),MATCH(I$1,'اطلاعات دوره'!$1:$1,0)),0)</f>
        <v>99/01/31</v>
      </c>
      <c r="J55" s="48">
        <f>IFERROR(INDEX('اطلاعات دوره'!A:Z,MATCH(G55,'اطلاعات دوره'!C:C,0),MATCH(J$1,'اطلاعات دوره'!$1:$1,0)),0)</f>
        <v>31</v>
      </c>
      <c r="K55" s="46"/>
      <c r="L55" s="158" t="str">
        <f>IFERROR(INDEX('اطلاعات دوره'!A:Z,MATCH(G55,'اطلاعات دوره'!C:C,0)-1,MATCH("عنوان",'اطلاعات دوره'!$1:$1,0)),"---")</f>
        <v>98/4</v>
      </c>
      <c r="M55" s="47" t="str">
        <f t="shared" si="1"/>
        <v>آرون زیست طب پاژ-98/4</v>
      </c>
      <c r="N55" s="48" t="str">
        <f t="shared" si="2"/>
        <v>آرون زیست طب پاژ-99/1</v>
      </c>
      <c r="O55" s="45"/>
      <c r="P55" s="240">
        <f>IFERROR(INDEX('قرائت کنتور'!A:AZ,MATCH(A55&amp;"-"&amp;"آب",'قرائت کنتور'!B:B,0),MATCH(L55,'قرائت کنتور'!$1:$1,0)),0)</f>
        <v>96</v>
      </c>
      <c r="Q55" s="241">
        <f>IFERROR(INDEX('قرائت کنتور'!A:AZ,MATCH(A55&amp;"-"&amp;"آب",'قرائت کنتور'!B:B,0),MATCH(G55,'قرائت کنتور'!$1:$1,0)),0)</f>
        <v>0</v>
      </c>
      <c r="R55" s="241">
        <f t="shared" si="3"/>
        <v>-96</v>
      </c>
      <c r="S55" s="241" t="str">
        <f>IFERROR(INDEX('اطلاعات انشعابات شرکتها'!A:AB,MATCH(A55,'اطلاعات انشعابات شرکتها'!A:A,0),MATCH(S$1,'اطلاعات انشعابات شرکتها'!$1:$1,0)),"---")</f>
        <v>25</v>
      </c>
      <c r="T55" s="227">
        <f t="shared" si="4"/>
        <v>0</v>
      </c>
      <c r="U55" s="45"/>
      <c r="V55" s="155">
        <f>IFERROR(INDEX('تعرفه ها'!A:Z,MATCH("بهای هر متر مکعب آب مصرفی",'تعرفه ها'!$B:$B,0),MATCH(F55,'تعرفه ها'!$2:$2,0)),"---")</f>
        <v>14300</v>
      </c>
      <c r="W55" s="50">
        <f t="shared" si="5"/>
        <v>-1372800</v>
      </c>
      <c r="X55" s="50">
        <f>IFERROR(ROUND(R55*INDEX('تعرفه ها'!A:Z,MATCH("عوارض آب به ازاء هر متر مکعب",'تعرفه ها'!$B:$B,0),MATCH(F55,'تعرفه ها'!$2:$2,0)),0),"---")</f>
        <v>-14400</v>
      </c>
      <c r="Y55" s="50">
        <f>IFERROR(ROUND(T55*INDEX('تعرفه ها'!A:Z,MATCH("جریمه مازاد مصرف آب به ازاء هر متر مکعب",'تعرفه ها'!$B:$B,0),MATCH(F55,'تعرفه ها'!$2:$2,0)),0),"---")</f>
        <v>0</v>
      </c>
      <c r="Z55" s="50">
        <f>IFERROR(ROUND(((W55+X55+Y55)*INDEX('تعرفه ها'!A:Z,MATCH("هزینه نگهداری و تعمیرات شبکه آب",'تعرفه ها'!$B:$B,0),MATCH(F55,'تعرفه ها'!$2:$2,0))/100),0),"---")</f>
        <v>-138720</v>
      </c>
      <c r="AA55" s="50">
        <f>IFERROR(IF(INDEX('اطلاعات دوره'!A:Z,MATCH(G55,'اطلاعات دوره'!C:C,0),MATCH("آب",'اطلاعات دوره'!$1:$1,0))="دارد",ROUND((W55+X55+Y55)*INDEX('تعرفه ها'!A:Z,MATCH("پیک فصلی آب",'تعرفه ها'!$B:$B,0),MATCH(F55,'تعرفه ها'!$2:$2,0))/100,0),0),"---")</f>
        <v>0</v>
      </c>
      <c r="AB55" s="50">
        <f>IFERROR(ROUND(SUM(W55+X55+Y55+Z55+AA55)*INDEX('تعرفه ها'!A:Z,MATCH("مالیات آب",'تعرفه ها'!$B:$B,0),MATCH(F55,'تعرفه ها'!$2:$2,0))/100,0),"---")</f>
        <v>0</v>
      </c>
      <c r="AC55" s="50">
        <f t="shared" si="6"/>
        <v>-1525920</v>
      </c>
      <c r="AD55" s="50">
        <f t="shared" si="10"/>
        <v>0</v>
      </c>
      <c r="AE55" s="50">
        <f t="shared" si="7"/>
        <v>-1525920</v>
      </c>
      <c r="AF55" s="50">
        <f t="shared" si="8"/>
        <v>920</v>
      </c>
      <c r="AG55" s="153">
        <f t="shared" si="9"/>
        <v>-1526840</v>
      </c>
      <c r="AH55" s="42"/>
      <c r="AI55" s="183" t="str">
        <f>IFERROR(IF(INDEX(پرداخت!A:AZ,MATCH(A55&amp;" - "&amp;"آب",پرداخت!$B:$B,0),MATCH(G55,پرداخت!$1:$1,0))="نشده","نشده","شده"),"---")</f>
        <v>نشده</v>
      </c>
    </row>
    <row r="56" spans="1:35" s="30" customFormat="1" ht="34.9" hidden="1" customHeight="1">
      <c r="A56" s="171" t="s">
        <v>218</v>
      </c>
      <c r="B56" s="47">
        <f>IFERROR(INDEX('اطلاعات انشعابات شرکتها'!A:BB,MATCH(A56,'اطلاعات انشعابات شرکتها'!A:A,0),MATCH(B$1,'اطلاعات انشعابات شرکتها'!$1:$1,0)),0)</f>
        <v>110</v>
      </c>
      <c r="C56" s="48">
        <f>IFERROR(INDEX('اطلاعات انشعابات شرکتها'!A:BB,MATCH(A56,'اطلاعات انشعابات شرکتها'!A:A,0),MATCH(C$1,'اطلاعات انشعابات شرکتها'!$1:$1,0)),0)</f>
        <v>0</v>
      </c>
      <c r="D56" s="45"/>
      <c r="E56" s="171">
        <v>1</v>
      </c>
      <c r="F56" s="170">
        <v>99</v>
      </c>
      <c r="G56" s="47" t="str">
        <f t="shared" si="0"/>
        <v>99/1</v>
      </c>
      <c r="H56" s="47" t="str">
        <f>IFERROR(INDEX('اطلاعات دوره'!A:Z,MATCH(G56,'اطلاعات دوره'!C:C,0),MATCH(H$1,'اطلاعات دوره'!$1:$1,0)),0)</f>
        <v>99/01/01</v>
      </c>
      <c r="I56" s="47" t="str">
        <f>IFERROR(INDEX('اطلاعات دوره'!A:Z,MATCH(G56,'اطلاعات دوره'!C:C,0),MATCH(I$1,'اطلاعات دوره'!$1:$1,0)),0)</f>
        <v>99/01/31</v>
      </c>
      <c r="J56" s="48">
        <f>IFERROR(INDEX('اطلاعات دوره'!A:Z,MATCH(G56,'اطلاعات دوره'!C:C,0),MATCH(J$1,'اطلاعات دوره'!$1:$1,0)),0)</f>
        <v>31</v>
      </c>
      <c r="K56" s="46"/>
      <c r="L56" s="158" t="str">
        <f>IFERROR(INDEX('اطلاعات دوره'!A:Z,MATCH(G56,'اطلاعات دوره'!C:C,0)-1,MATCH("عنوان",'اطلاعات دوره'!$1:$1,0)),"---")</f>
        <v>98/4</v>
      </c>
      <c r="M56" s="47" t="str">
        <f t="shared" si="1"/>
        <v>آژانس پارک-98/4</v>
      </c>
      <c r="N56" s="48" t="str">
        <f t="shared" si="2"/>
        <v>آژانس پارک-99/1</v>
      </c>
      <c r="O56" s="45"/>
      <c r="P56" s="240">
        <f>IFERROR(INDEX('قرائت کنتور'!A:AZ,MATCH(A56&amp;"-"&amp;"آب",'قرائت کنتور'!B:B,0),MATCH(L56,'قرائت کنتور'!$1:$1,0)),0)</f>
        <v>291</v>
      </c>
      <c r="Q56" s="241">
        <f>IFERROR(INDEX('قرائت کنتور'!A:AZ,MATCH(A56&amp;"-"&amp;"آب",'قرائت کنتور'!B:B,0),MATCH(G56,'قرائت کنتور'!$1:$1,0)),0)</f>
        <v>0</v>
      </c>
      <c r="R56" s="241">
        <f t="shared" si="3"/>
        <v>-291</v>
      </c>
      <c r="S56" s="241" t="str">
        <f>IFERROR(INDEX('اطلاعات انشعابات شرکتها'!A:AB,MATCH(A56,'اطلاعات انشعابات شرکتها'!A:A,0),MATCH(S$1,'اطلاعات انشعابات شرکتها'!$1:$1,0)),"---")</f>
        <v>25</v>
      </c>
      <c r="T56" s="227">
        <v>1487</v>
      </c>
      <c r="U56" s="45"/>
      <c r="V56" s="155">
        <f>IFERROR(INDEX('تعرفه ها'!A:Z,MATCH("بهای هر متر مکعب آب مصرفی",'تعرفه ها'!$B:$B,0),MATCH(F56,'تعرفه ها'!$2:$2,0)),"---")</f>
        <v>14300</v>
      </c>
      <c r="W56" s="50">
        <f t="shared" si="5"/>
        <v>-4161300</v>
      </c>
      <c r="X56" s="50">
        <f>IFERROR(ROUND(R56*INDEX('تعرفه ها'!A:Z,MATCH("عوارض آب به ازاء هر متر مکعب",'تعرفه ها'!$B:$B,0),MATCH(F56,'تعرفه ها'!$2:$2,0)),0),"---")</f>
        <v>-43650</v>
      </c>
      <c r="Y56" s="50">
        <f>IFERROR(ROUND(T56*INDEX('تعرفه ها'!A:Z,MATCH("جریمه مازاد مصرف آب به ازاء هر متر مکعب",'تعرفه ها'!$B:$B,0),MATCH(F56,'تعرفه ها'!$2:$2,0)),0),"---")</f>
        <v>7546525</v>
      </c>
      <c r="Z56" s="50">
        <f>IFERROR(ROUND(((W56+X56+Y56)*INDEX('تعرفه ها'!A:Z,MATCH("هزینه نگهداری و تعمیرات شبکه آب",'تعرفه ها'!$B:$B,0),MATCH(F56,'تعرفه ها'!$2:$2,0))/100),0),"---")</f>
        <v>334158</v>
      </c>
      <c r="AA56" s="50">
        <f>IFERROR(IF(INDEX('اطلاعات دوره'!A:Z,MATCH(G56,'اطلاعات دوره'!C:C,0),MATCH("آب",'اطلاعات دوره'!$1:$1,0))="دارد",ROUND((W56+X56+Y56)*INDEX('تعرفه ها'!A:Z,MATCH("پیک فصلی آب",'تعرفه ها'!$B:$B,0),MATCH(F56,'تعرفه ها'!$2:$2,0))/100,0),0),"---")</f>
        <v>0</v>
      </c>
      <c r="AB56" s="50">
        <f>IFERROR(ROUND(SUM(W56+X56+Y56+Z56+AA56)*INDEX('تعرفه ها'!A:Z,MATCH("مالیات آب",'تعرفه ها'!$B:$B,0),MATCH(F56,'تعرفه ها'!$2:$2,0))/100,0),"---")</f>
        <v>0</v>
      </c>
      <c r="AC56" s="50">
        <f t="shared" si="6"/>
        <v>3675733</v>
      </c>
      <c r="AD56" s="50">
        <f t="shared" si="10"/>
        <v>2276750</v>
      </c>
      <c r="AE56" s="50">
        <f t="shared" si="7"/>
        <v>5952483</v>
      </c>
      <c r="AF56" s="50">
        <f t="shared" si="8"/>
        <v>483</v>
      </c>
      <c r="AG56" s="153">
        <f t="shared" si="9"/>
        <v>5952000</v>
      </c>
      <c r="AH56" s="42"/>
      <c r="AI56" s="183" t="str">
        <f>IFERROR(IF(INDEX(پرداخت!A:AZ,MATCH(A56&amp;" - "&amp;"آب",پرداخت!$B:$B,0),MATCH(G56,پرداخت!$1:$1,0))="نشده","نشده","شده"),"---")</f>
        <v>نشده</v>
      </c>
    </row>
    <row r="57" spans="1:35" s="30" customFormat="1" ht="34.9" hidden="1" customHeight="1">
      <c r="A57" s="171" t="s">
        <v>219</v>
      </c>
      <c r="B57" s="47">
        <f>IFERROR(INDEX('اطلاعات انشعابات شرکتها'!A:BB,MATCH(A57,'اطلاعات انشعابات شرکتها'!A:A,0),MATCH(B$1,'اطلاعات انشعابات شرکتها'!$1:$1,0)),0)</f>
        <v>111</v>
      </c>
      <c r="C57" s="48">
        <f>IFERROR(INDEX('اطلاعات انشعابات شرکتها'!A:BB,MATCH(A57,'اطلاعات انشعابات شرکتها'!A:A,0),MATCH(C$1,'اطلاعات انشعابات شرکتها'!$1:$1,0)),0)</f>
        <v>0</v>
      </c>
      <c r="D57" s="45"/>
      <c r="E57" s="171">
        <v>1</v>
      </c>
      <c r="F57" s="170">
        <v>99</v>
      </c>
      <c r="G57" s="47" t="str">
        <f t="shared" si="0"/>
        <v>99/1</v>
      </c>
      <c r="H57" s="47" t="str">
        <f>IFERROR(INDEX('اطلاعات دوره'!A:Z,MATCH(G57,'اطلاعات دوره'!C:C,0),MATCH(H$1,'اطلاعات دوره'!$1:$1,0)),0)</f>
        <v>99/01/01</v>
      </c>
      <c r="I57" s="47" t="str">
        <f>IFERROR(INDEX('اطلاعات دوره'!A:Z,MATCH(G57,'اطلاعات دوره'!C:C,0),MATCH(I$1,'اطلاعات دوره'!$1:$1,0)),0)</f>
        <v>99/01/31</v>
      </c>
      <c r="J57" s="48">
        <f>IFERROR(INDEX('اطلاعات دوره'!A:Z,MATCH(G57,'اطلاعات دوره'!C:C,0),MATCH(J$1,'اطلاعات دوره'!$1:$1,0)),0)</f>
        <v>31</v>
      </c>
      <c r="K57" s="46"/>
      <c r="L57" s="158" t="str">
        <f>IFERROR(INDEX('اطلاعات دوره'!A:Z,MATCH(G57,'اطلاعات دوره'!C:C,0)-1,MATCH("عنوان",'اطلاعات دوره'!$1:$1,0)),"---")</f>
        <v>98/4</v>
      </c>
      <c r="M57" s="47" t="str">
        <f t="shared" si="1"/>
        <v>برچسب انرژی-98/4</v>
      </c>
      <c r="N57" s="48" t="str">
        <f t="shared" si="2"/>
        <v>برچسب انرژی-99/1</v>
      </c>
      <c r="O57" s="45"/>
      <c r="P57" s="240">
        <f>IFERROR(INDEX('قرائت کنتور'!A:AZ,MATCH(A57&amp;"-"&amp;"آب",'قرائت کنتور'!B:B,0),MATCH(L57,'قرائت کنتور'!$1:$1,0)),0)</f>
        <v>128</v>
      </c>
      <c r="Q57" s="241">
        <f>IFERROR(INDEX('قرائت کنتور'!A:AZ,MATCH(A57&amp;"-"&amp;"آب",'قرائت کنتور'!B:B,0),MATCH(G57,'قرائت کنتور'!$1:$1,0)),0)</f>
        <v>0</v>
      </c>
      <c r="R57" s="241">
        <f t="shared" si="3"/>
        <v>-128</v>
      </c>
      <c r="S57" s="241" t="str">
        <f>IFERROR(INDEX('اطلاعات انشعابات شرکتها'!A:AB,MATCH(A57,'اطلاعات انشعابات شرکتها'!A:A,0),MATCH(S$1,'اطلاعات انشعابات شرکتها'!$1:$1,0)),"---")</f>
        <v>25</v>
      </c>
      <c r="T57" s="227">
        <f t="shared" si="4"/>
        <v>0</v>
      </c>
      <c r="U57" s="45"/>
      <c r="V57" s="155">
        <f>IFERROR(INDEX('تعرفه ها'!A:Z,MATCH("بهای هر متر مکعب آب مصرفی",'تعرفه ها'!$B:$B,0),MATCH(F57,'تعرفه ها'!$2:$2,0)),"---")</f>
        <v>14300</v>
      </c>
      <c r="W57" s="50">
        <f t="shared" si="5"/>
        <v>-1830400</v>
      </c>
      <c r="X57" s="50">
        <f>IFERROR(ROUND(R57*INDEX('تعرفه ها'!A:Z,MATCH("عوارض آب به ازاء هر متر مکعب",'تعرفه ها'!$B:$B,0),MATCH(F57,'تعرفه ها'!$2:$2,0)),0),"---")</f>
        <v>-19200</v>
      </c>
      <c r="Y57" s="50">
        <f>IFERROR(ROUND(T57*INDEX('تعرفه ها'!A:Z,MATCH("جریمه مازاد مصرف آب به ازاء هر متر مکعب",'تعرفه ها'!$B:$B,0),MATCH(F57,'تعرفه ها'!$2:$2,0)),0),"---")</f>
        <v>0</v>
      </c>
      <c r="Z57" s="50">
        <f>IFERROR(ROUND(((W57+X57+Y57)*INDEX('تعرفه ها'!A:Z,MATCH("هزینه نگهداری و تعمیرات شبکه آب",'تعرفه ها'!$B:$B,0),MATCH(F57,'تعرفه ها'!$2:$2,0))/100),0),"---")</f>
        <v>-184960</v>
      </c>
      <c r="AA57" s="50">
        <f>IFERROR(IF(INDEX('اطلاعات دوره'!A:Z,MATCH(G57,'اطلاعات دوره'!C:C,0),MATCH("آب",'اطلاعات دوره'!$1:$1,0))="دارد",ROUND((W57+X57+Y57)*INDEX('تعرفه ها'!A:Z,MATCH("پیک فصلی آب",'تعرفه ها'!$B:$B,0),MATCH(F57,'تعرفه ها'!$2:$2,0))/100,0),0),"---")</f>
        <v>0</v>
      </c>
      <c r="AB57" s="50">
        <f>IFERROR(ROUND(SUM(W57+X57+Y57+Z57+AA57)*INDEX('تعرفه ها'!A:Z,MATCH("مالیات آب",'تعرفه ها'!$B:$B,0),MATCH(F57,'تعرفه ها'!$2:$2,0))/100,0),"---")</f>
        <v>0</v>
      </c>
      <c r="AC57" s="50">
        <f t="shared" si="6"/>
        <v>-2034560</v>
      </c>
      <c r="AD57" s="50">
        <f t="shared" si="10"/>
        <v>31895</v>
      </c>
      <c r="AE57" s="50">
        <f t="shared" si="7"/>
        <v>-2002665</v>
      </c>
      <c r="AF57" s="50">
        <f t="shared" si="8"/>
        <v>665</v>
      </c>
      <c r="AG57" s="153">
        <f t="shared" si="9"/>
        <v>-2003330</v>
      </c>
      <c r="AH57" s="42"/>
      <c r="AI57" s="183" t="str">
        <f>IFERROR(IF(INDEX(پرداخت!A:AZ,MATCH(A57&amp;" - "&amp;"آب",پرداخت!$B:$B,0),MATCH(G57,پرداخت!$1:$1,0))="نشده","نشده","شده"),"---")</f>
        <v>نشده</v>
      </c>
    </row>
    <row r="58" spans="1:35" s="30" customFormat="1" ht="34.9" hidden="1" customHeight="1">
      <c r="A58" s="171" t="s">
        <v>220</v>
      </c>
      <c r="B58" s="47">
        <f>IFERROR(INDEX('اطلاعات انشعابات شرکتها'!A:BB,MATCH(A58,'اطلاعات انشعابات شرکتها'!A:A,0),MATCH(B$1,'اطلاعات انشعابات شرکتها'!$1:$1,0)),0)</f>
        <v>112</v>
      </c>
      <c r="C58" s="48">
        <f>IFERROR(INDEX('اطلاعات انشعابات شرکتها'!A:BB,MATCH(A58,'اطلاعات انشعابات شرکتها'!A:A,0),MATCH(C$1,'اطلاعات انشعابات شرکتها'!$1:$1,0)),0)</f>
        <v>0</v>
      </c>
      <c r="D58" s="45"/>
      <c r="E58" s="171">
        <v>1</v>
      </c>
      <c r="F58" s="170">
        <v>99</v>
      </c>
      <c r="G58" s="47" t="str">
        <f t="shared" si="0"/>
        <v>99/1</v>
      </c>
      <c r="H58" s="47" t="str">
        <f>IFERROR(INDEX('اطلاعات دوره'!A:Z,MATCH(G58,'اطلاعات دوره'!C:C,0),MATCH(H$1,'اطلاعات دوره'!$1:$1,0)),0)</f>
        <v>99/01/01</v>
      </c>
      <c r="I58" s="47" t="str">
        <f>IFERROR(INDEX('اطلاعات دوره'!A:Z,MATCH(G58,'اطلاعات دوره'!C:C,0),MATCH(I$1,'اطلاعات دوره'!$1:$1,0)),0)</f>
        <v>99/01/31</v>
      </c>
      <c r="J58" s="48">
        <f>IFERROR(INDEX('اطلاعات دوره'!A:Z,MATCH(G58,'اطلاعات دوره'!C:C,0),MATCH(J$1,'اطلاعات دوره'!$1:$1,0)),0)</f>
        <v>31</v>
      </c>
      <c r="K58" s="46"/>
      <c r="L58" s="158" t="str">
        <f>IFERROR(INDEX('اطلاعات دوره'!A:Z,MATCH(G58,'اطلاعات دوره'!C:C,0)-1,MATCH("عنوان",'اطلاعات دوره'!$1:$1,0)),"---")</f>
        <v>98/4</v>
      </c>
      <c r="M58" s="47" t="str">
        <f t="shared" si="1"/>
        <v>بهین پالایه فرزاد-98/4</v>
      </c>
      <c r="N58" s="48" t="str">
        <f t="shared" si="2"/>
        <v>بهین پالایه فرزاد-99/1</v>
      </c>
      <c r="O58" s="45"/>
      <c r="P58" s="240">
        <f>IFERROR(INDEX('قرائت کنتور'!A:AZ,MATCH(A58&amp;"-"&amp;"آب",'قرائت کنتور'!B:B,0),MATCH(L58,'قرائت کنتور'!$1:$1,0)),0)</f>
        <v>99</v>
      </c>
      <c r="Q58" s="241">
        <f>IFERROR(INDEX('قرائت کنتور'!A:AZ,MATCH(A58&amp;"-"&amp;"آب",'قرائت کنتور'!B:B,0),MATCH(G58,'قرائت کنتور'!$1:$1,0)),0)</f>
        <v>0</v>
      </c>
      <c r="R58" s="241">
        <f t="shared" si="3"/>
        <v>-99</v>
      </c>
      <c r="S58" s="241" t="str">
        <f>IFERROR(INDEX('اطلاعات انشعابات شرکتها'!A:AB,MATCH(A58,'اطلاعات انشعابات شرکتها'!A:A,0),MATCH(S$1,'اطلاعات انشعابات شرکتها'!$1:$1,0)),"---")</f>
        <v>25</v>
      </c>
      <c r="T58" s="227">
        <f t="shared" si="4"/>
        <v>0</v>
      </c>
      <c r="U58" s="45"/>
      <c r="V58" s="155">
        <f>IFERROR(INDEX('تعرفه ها'!A:Z,MATCH("بهای هر متر مکعب آب مصرفی",'تعرفه ها'!$B:$B,0),MATCH(F58,'تعرفه ها'!$2:$2,0)),"---")</f>
        <v>14300</v>
      </c>
      <c r="W58" s="50">
        <f t="shared" si="5"/>
        <v>-1415700</v>
      </c>
      <c r="X58" s="50">
        <f>IFERROR(ROUND(R58*INDEX('تعرفه ها'!A:Z,MATCH("عوارض آب به ازاء هر متر مکعب",'تعرفه ها'!$B:$B,0),MATCH(F58,'تعرفه ها'!$2:$2,0)),0),"---")</f>
        <v>-14850</v>
      </c>
      <c r="Y58" s="50">
        <f>IFERROR(ROUND(T58*INDEX('تعرفه ها'!A:Z,MATCH("جریمه مازاد مصرف آب به ازاء هر متر مکعب",'تعرفه ها'!$B:$B,0),MATCH(F58,'تعرفه ها'!$2:$2,0)),0),"---")</f>
        <v>0</v>
      </c>
      <c r="Z58" s="50">
        <f>IFERROR(ROUND(((W58+X58+Y58)*INDEX('تعرفه ها'!A:Z,MATCH("هزینه نگهداری و تعمیرات شبکه آب",'تعرفه ها'!$B:$B,0),MATCH(F58,'تعرفه ها'!$2:$2,0))/100),0),"---")</f>
        <v>-143055</v>
      </c>
      <c r="AA58" s="50">
        <f>IFERROR(IF(INDEX('اطلاعات دوره'!A:Z,MATCH(G58,'اطلاعات دوره'!C:C,0),MATCH("آب",'اطلاعات دوره'!$1:$1,0))="دارد",ROUND((W58+X58+Y58)*INDEX('تعرفه ها'!A:Z,MATCH("پیک فصلی آب",'تعرفه ها'!$B:$B,0),MATCH(F58,'تعرفه ها'!$2:$2,0))/100,0),0),"---")</f>
        <v>0</v>
      </c>
      <c r="AB58" s="50">
        <f>IFERROR(ROUND(SUM(W58+X58+Y58+Z58+AA58)*INDEX('تعرفه ها'!A:Z,MATCH("مالیات آب",'تعرفه ها'!$B:$B,0),MATCH(F58,'تعرفه ها'!$2:$2,0))/100,0),"---")</f>
        <v>0</v>
      </c>
      <c r="AC58" s="50">
        <f t="shared" si="6"/>
        <v>-1573605</v>
      </c>
      <c r="AD58" s="50">
        <f t="shared" si="10"/>
        <v>94685</v>
      </c>
      <c r="AE58" s="50">
        <f t="shared" si="7"/>
        <v>-1478920</v>
      </c>
      <c r="AF58" s="50">
        <f t="shared" si="8"/>
        <v>920</v>
      </c>
      <c r="AG58" s="153">
        <f t="shared" si="9"/>
        <v>-1479840</v>
      </c>
      <c r="AH58" s="42"/>
      <c r="AI58" s="183" t="str">
        <f>IFERROR(IF(INDEX(پرداخت!A:AZ,MATCH(A58&amp;" - "&amp;"آب",پرداخت!$B:$B,0),MATCH(G58,پرداخت!$1:$1,0))="نشده","نشده","شده"),"---")</f>
        <v>نشده</v>
      </c>
    </row>
    <row r="59" spans="1:35" s="30" customFormat="1" ht="34.9" hidden="1" customHeight="1">
      <c r="A59" s="171" t="s">
        <v>223</v>
      </c>
      <c r="B59" s="47">
        <f>IFERROR(INDEX('اطلاعات انشعابات شرکتها'!A:BB,MATCH(A59,'اطلاعات انشعابات شرکتها'!A:A,0),MATCH(B$1,'اطلاعات انشعابات شرکتها'!$1:$1,0)),0)</f>
        <v>114</v>
      </c>
      <c r="C59" s="48">
        <f>IFERROR(INDEX('اطلاعات انشعابات شرکتها'!A:BB,MATCH(A59,'اطلاعات انشعابات شرکتها'!A:A,0),MATCH(C$1,'اطلاعات انشعابات شرکتها'!$1:$1,0)),0)</f>
        <v>0</v>
      </c>
      <c r="D59" s="45"/>
      <c r="E59" s="171">
        <v>1</v>
      </c>
      <c r="F59" s="170">
        <v>99</v>
      </c>
      <c r="G59" s="47" t="str">
        <f t="shared" si="0"/>
        <v>99/1</v>
      </c>
      <c r="H59" s="47" t="str">
        <f>IFERROR(INDEX('اطلاعات دوره'!A:Z,MATCH(G59,'اطلاعات دوره'!C:C,0),MATCH(H$1,'اطلاعات دوره'!$1:$1,0)),0)</f>
        <v>99/01/01</v>
      </c>
      <c r="I59" s="47" t="str">
        <f>IFERROR(INDEX('اطلاعات دوره'!A:Z,MATCH(G59,'اطلاعات دوره'!C:C,0),MATCH(I$1,'اطلاعات دوره'!$1:$1,0)),0)</f>
        <v>99/01/31</v>
      </c>
      <c r="J59" s="48">
        <f>IFERROR(INDEX('اطلاعات دوره'!A:Z,MATCH(G59,'اطلاعات دوره'!C:C,0),MATCH(J$1,'اطلاعات دوره'!$1:$1,0)),0)</f>
        <v>31</v>
      </c>
      <c r="K59" s="46"/>
      <c r="L59" s="158" t="str">
        <f>IFERROR(INDEX('اطلاعات دوره'!A:Z,MATCH(G59,'اطلاعات دوره'!C:C,0)-1,MATCH("عنوان",'اطلاعات دوره'!$1:$1,0)),"---")</f>
        <v>98/4</v>
      </c>
      <c r="M59" s="47" t="str">
        <f t="shared" si="1"/>
        <v>پدیده انرژی پارسیان-98/4</v>
      </c>
      <c r="N59" s="48" t="str">
        <f t="shared" si="2"/>
        <v>پدیده انرژی پارسیان-99/1</v>
      </c>
      <c r="O59" s="45"/>
      <c r="P59" s="240">
        <f>IFERROR(INDEX('قرائت کنتور'!A:AZ,MATCH(A59&amp;"-"&amp;"آب",'قرائت کنتور'!B:B,0),MATCH(L59,'قرائت کنتور'!$1:$1,0)),0)</f>
        <v>38</v>
      </c>
      <c r="Q59" s="241">
        <f>IFERROR(INDEX('قرائت کنتور'!A:AZ,MATCH(A59&amp;"-"&amp;"آب",'قرائت کنتور'!B:B,0),MATCH(G59,'قرائت کنتور'!$1:$1,0)),0)</f>
        <v>0</v>
      </c>
      <c r="R59" s="241">
        <f t="shared" si="3"/>
        <v>-38</v>
      </c>
      <c r="S59" s="241" t="str">
        <f>IFERROR(INDEX('اطلاعات انشعابات شرکتها'!A:AB,MATCH(A59,'اطلاعات انشعابات شرکتها'!A:A,0),MATCH(S$1,'اطلاعات انشعابات شرکتها'!$1:$1,0)),"---")</f>
        <v>25</v>
      </c>
      <c r="T59" s="227">
        <f t="shared" si="4"/>
        <v>0</v>
      </c>
      <c r="U59" s="45"/>
      <c r="V59" s="155">
        <f>IFERROR(INDEX('تعرفه ها'!A:Z,MATCH("بهای هر متر مکعب آب مصرفی",'تعرفه ها'!$B:$B,0),MATCH(F59,'تعرفه ها'!$2:$2,0)),"---")</f>
        <v>14300</v>
      </c>
      <c r="W59" s="50">
        <f t="shared" si="5"/>
        <v>-543400</v>
      </c>
      <c r="X59" s="50">
        <f>IFERROR(ROUND(R59*INDEX('تعرفه ها'!A:Z,MATCH("عوارض آب به ازاء هر متر مکعب",'تعرفه ها'!$B:$B,0),MATCH(F59,'تعرفه ها'!$2:$2,0)),0),"---")</f>
        <v>-5700</v>
      </c>
      <c r="Y59" s="50">
        <f>IFERROR(ROUND(T59*INDEX('تعرفه ها'!A:Z,MATCH("جریمه مازاد مصرف آب به ازاء هر متر مکعب",'تعرفه ها'!$B:$B,0),MATCH(F59,'تعرفه ها'!$2:$2,0)),0),"---")</f>
        <v>0</v>
      </c>
      <c r="Z59" s="50">
        <f>IFERROR(ROUND(((W59+X59+Y59)*INDEX('تعرفه ها'!A:Z,MATCH("هزینه نگهداری و تعمیرات شبکه آب",'تعرفه ها'!$B:$B,0),MATCH(F59,'تعرفه ها'!$2:$2,0))/100),0),"---")</f>
        <v>-54910</v>
      </c>
      <c r="AA59" s="50">
        <f>IFERROR(IF(INDEX('اطلاعات دوره'!A:Z,MATCH(G59,'اطلاعات دوره'!C:C,0),MATCH("آب",'اطلاعات دوره'!$1:$1,0))="دارد",ROUND((W59+X59+Y59)*INDEX('تعرفه ها'!A:Z,MATCH("پیک فصلی آب",'تعرفه ها'!$B:$B,0),MATCH(F59,'تعرفه ها'!$2:$2,0))/100,0),0),"---")</f>
        <v>0</v>
      </c>
      <c r="AB59" s="50">
        <f>IFERROR(ROUND(SUM(W59+X59+Y59+Z59+AA59)*INDEX('تعرفه ها'!A:Z,MATCH("مالیات آب",'تعرفه ها'!$B:$B,0),MATCH(F59,'تعرفه ها'!$2:$2,0))/100,0),"---")</f>
        <v>0</v>
      </c>
      <c r="AC59" s="50">
        <f t="shared" si="6"/>
        <v>-604010</v>
      </c>
      <c r="AD59" s="50">
        <f t="shared" si="10"/>
        <v>0</v>
      </c>
      <c r="AE59" s="50">
        <f t="shared" si="7"/>
        <v>-604010</v>
      </c>
      <c r="AF59" s="50">
        <f t="shared" si="8"/>
        <v>10</v>
      </c>
      <c r="AG59" s="153">
        <f t="shared" si="9"/>
        <v>-604020</v>
      </c>
      <c r="AH59" s="42"/>
      <c r="AI59" s="183" t="str">
        <f>IFERROR(IF(INDEX(پرداخت!A:AZ,MATCH(A59&amp;" - "&amp;"آب",پرداخت!$B:$B,0),MATCH(G59,پرداخت!$1:$1,0))="نشده","نشده","شده"),"---")</f>
        <v>نشده</v>
      </c>
    </row>
    <row r="60" spans="1:35" s="30" customFormat="1" ht="34.9" hidden="1" customHeight="1">
      <c r="A60" s="171" t="s">
        <v>224</v>
      </c>
      <c r="B60" s="47">
        <f>IFERROR(INDEX('اطلاعات انشعابات شرکتها'!A:BB,MATCH(A60,'اطلاعات انشعابات شرکتها'!A:A,0),MATCH(B$1,'اطلاعات انشعابات شرکتها'!$1:$1,0)),0)</f>
        <v>115</v>
      </c>
      <c r="C60" s="48">
        <f>IFERROR(INDEX('اطلاعات انشعابات شرکتها'!A:BB,MATCH(A60,'اطلاعات انشعابات شرکتها'!A:A,0),MATCH(C$1,'اطلاعات انشعابات شرکتها'!$1:$1,0)),0)</f>
        <v>0</v>
      </c>
      <c r="D60" s="45"/>
      <c r="E60" s="171">
        <v>1</v>
      </c>
      <c r="F60" s="170">
        <v>99</v>
      </c>
      <c r="G60" s="47" t="str">
        <f t="shared" si="0"/>
        <v>99/1</v>
      </c>
      <c r="H60" s="47" t="str">
        <f>IFERROR(INDEX('اطلاعات دوره'!A:Z,MATCH(G60,'اطلاعات دوره'!C:C,0),MATCH(H$1,'اطلاعات دوره'!$1:$1,0)),0)</f>
        <v>99/01/01</v>
      </c>
      <c r="I60" s="47" t="str">
        <f>IFERROR(INDEX('اطلاعات دوره'!A:Z,MATCH(G60,'اطلاعات دوره'!C:C,0),MATCH(I$1,'اطلاعات دوره'!$1:$1,0)),0)</f>
        <v>99/01/31</v>
      </c>
      <c r="J60" s="48">
        <f>IFERROR(INDEX('اطلاعات دوره'!A:Z,MATCH(G60,'اطلاعات دوره'!C:C,0),MATCH(J$1,'اطلاعات دوره'!$1:$1,0)),0)</f>
        <v>31</v>
      </c>
      <c r="K60" s="46"/>
      <c r="L60" s="158" t="str">
        <f>IFERROR(INDEX('اطلاعات دوره'!A:Z,MATCH(G60,'اطلاعات دوره'!C:C,0)-1,MATCH("عنوان",'اطلاعات دوره'!$1:$1,0)),"---")</f>
        <v>98/4</v>
      </c>
      <c r="M60" s="47" t="str">
        <f t="shared" si="1"/>
        <v>پرتو صنعت پاژ-98/4</v>
      </c>
      <c r="N60" s="48" t="str">
        <f t="shared" si="2"/>
        <v>پرتو صنعت پاژ-99/1</v>
      </c>
      <c r="O60" s="45"/>
      <c r="P60" s="240">
        <f>IFERROR(INDEX('قرائت کنتور'!A:AZ,MATCH(A60&amp;"-"&amp;"آب",'قرائت کنتور'!B:B,0),MATCH(L60,'قرائت کنتور'!$1:$1,0)),0)</f>
        <v>3321</v>
      </c>
      <c r="Q60" s="241">
        <f>IFERROR(INDEX('قرائت کنتور'!A:AZ,MATCH(A60&amp;"-"&amp;"آب",'قرائت کنتور'!B:B,0),MATCH(G60,'قرائت کنتور'!$1:$1,0)),0)</f>
        <v>0</v>
      </c>
      <c r="R60" s="241">
        <f t="shared" si="3"/>
        <v>-3321</v>
      </c>
      <c r="S60" s="241" t="str">
        <f>IFERROR(INDEX('اطلاعات انشعابات شرکتها'!A:AB,MATCH(A60,'اطلاعات انشعابات شرکتها'!A:A,0),MATCH(S$1,'اطلاعات انشعابات شرکتها'!$1:$1,0)),"---")</f>
        <v>25</v>
      </c>
      <c r="T60" s="227">
        <f t="shared" si="4"/>
        <v>0</v>
      </c>
      <c r="U60" s="45"/>
      <c r="V60" s="155">
        <f>IFERROR(INDEX('تعرفه ها'!A:Z,MATCH("بهای هر متر مکعب آب مصرفی",'تعرفه ها'!$B:$B,0),MATCH(F60,'تعرفه ها'!$2:$2,0)),"---")</f>
        <v>14300</v>
      </c>
      <c r="W60" s="50">
        <f t="shared" si="5"/>
        <v>-47490300</v>
      </c>
      <c r="X60" s="50">
        <f>IFERROR(ROUND(R60*INDEX('تعرفه ها'!A:Z,MATCH("عوارض آب به ازاء هر متر مکعب",'تعرفه ها'!$B:$B,0),MATCH(F60,'تعرفه ها'!$2:$2,0)),0),"---")</f>
        <v>-498150</v>
      </c>
      <c r="Y60" s="50">
        <f>IFERROR(ROUND(T60*INDEX('تعرفه ها'!A:Z,MATCH("جریمه مازاد مصرف آب به ازاء هر متر مکعب",'تعرفه ها'!$B:$B,0),MATCH(F60,'تعرفه ها'!$2:$2,0)),0),"---")</f>
        <v>0</v>
      </c>
      <c r="Z60" s="50">
        <f>IFERROR(ROUND(((W60+X60+Y60)*INDEX('تعرفه ها'!A:Z,MATCH("هزینه نگهداری و تعمیرات شبکه آب",'تعرفه ها'!$B:$B,0),MATCH(F60,'تعرفه ها'!$2:$2,0))/100),0),"---")</f>
        <v>-4798845</v>
      </c>
      <c r="AA60" s="50">
        <f>IFERROR(IF(INDEX('اطلاعات دوره'!A:Z,MATCH(G60,'اطلاعات دوره'!C:C,0),MATCH("آب",'اطلاعات دوره'!$1:$1,0))="دارد",ROUND((W60+X60+Y60)*INDEX('تعرفه ها'!A:Z,MATCH("پیک فصلی آب",'تعرفه ها'!$B:$B,0),MATCH(F60,'تعرفه ها'!$2:$2,0))/100,0),0),"---")</f>
        <v>0</v>
      </c>
      <c r="AB60" s="50">
        <f>IFERROR(ROUND(SUM(W60+X60+Y60+Z60+AA60)*INDEX('تعرفه ها'!A:Z,MATCH("مالیات آب",'تعرفه ها'!$B:$B,0),MATCH(F60,'تعرفه ها'!$2:$2,0))/100,0),"---")</f>
        <v>0</v>
      </c>
      <c r="AC60" s="50">
        <f t="shared" si="6"/>
        <v>-52787295</v>
      </c>
      <c r="AD60" s="50">
        <f t="shared" si="10"/>
        <v>8702627</v>
      </c>
      <c r="AE60" s="50">
        <f t="shared" si="7"/>
        <v>-44084668</v>
      </c>
      <c r="AF60" s="50">
        <f t="shared" si="8"/>
        <v>668</v>
      </c>
      <c r="AG60" s="153">
        <f t="shared" si="9"/>
        <v>-44085336</v>
      </c>
      <c r="AH60" s="42"/>
      <c r="AI60" s="183" t="str">
        <f>IFERROR(IF(INDEX(پرداخت!A:AZ,MATCH(A60&amp;" - "&amp;"آب",پرداخت!$B:$B,0),MATCH(G60,پرداخت!$1:$1,0))="نشده","نشده","شده"),"---")</f>
        <v>نشده</v>
      </c>
    </row>
    <row r="61" spans="1:35" s="30" customFormat="1" ht="34.9" hidden="1" customHeight="1">
      <c r="A61" s="171" t="s">
        <v>225</v>
      </c>
      <c r="B61" s="47">
        <f>IFERROR(INDEX('اطلاعات انشعابات شرکتها'!A:BB,MATCH(A61,'اطلاعات انشعابات شرکتها'!A:A,0),MATCH(B$1,'اطلاعات انشعابات شرکتها'!$1:$1,0)),0)</f>
        <v>116</v>
      </c>
      <c r="C61" s="48">
        <f>IFERROR(INDEX('اطلاعات انشعابات شرکتها'!A:BB,MATCH(A61,'اطلاعات انشعابات شرکتها'!A:A,0),MATCH(C$1,'اطلاعات انشعابات شرکتها'!$1:$1,0)),0)</f>
        <v>0</v>
      </c>
      <c r="D61" s="45"/>
      <c r="E61" s="171">
        <v>1</v>
      </c>
      <c r="F61" s="170">
        <v>99</v>
      </c>
      <c r="G61" s="47" t="str">
        <f t="shared" si="0"/>
        <v>99/1</v>
      </c>
      <c r="H61" s="47" t="str">
        <f>IFERROR(INDEX('اطلاعات دوره'!A:Z,MATCH(G61,'اطلاعات دوره'!C:C,0),MATCH(H$1,'اطلاعات دوره'!$1:$1,0)),0)</f>
        <v>99/01/01</v>
      </c>
      <c r="I61" s="47" t="str">
        <f>IFERROR(INDEX('اطلاعات دوره'!A:Z,MATCH(G61,'اطلاعات دوره'!C:C,0),MATCH(I$1,'اطلاعات دوره'!$1:$1,0)),0)</f>
        <v>99/01/31</v>
      </c>
      <c r="J61" s="48">
        <f>IFERROR(INDEX('اطلاعات دوره'!A:Z,MATCH(G61,'اطلاعات دوره'!C:C,0),MATCH(J$1,'اطلاعات دوره'!$1:$1,0)),0)</f>
        <v>31</v>
      </c>
      <c r="K61" s="46"/>
      <c r="L61" s="158" t="str">
        <f>IFERROR(INDEX('اطلاعات دوره'!A:Z,MATCH(G61,'اطلاعات دوره'!C:C,0)-1,MATCH("عنوان",'اطلاعات دوره'!$1:$1,0)),"---")</f>
        <v>98/4</v>
      </c>
      <c r="M61" s="47" t="str">
        <f t="shared" si="1"/>
        <v>پروتئین نو ترکیب طاها (1)-98/4</v>
      </c>
      <c r="N61" s="48" t="str">
        <f t="shared" si="2"/>
        <v>پروتئین نو ترکیب طاها (1)-99/1</v>
      </c>
      <c r="O61" s="45"/>
      <c r="P61" s="240">
        <f>IFERROR(INDEX('قرائت کنتور'!A:AZ,MATCH(A61&amp;"-"&amp;"آب",'قرائت کنتور'!B:B,0),MATCH(L61,'قرائت کنتور'!$1:$1,0)),0)</f>
        <v>963</v>
      </c>
      <c r="Q61" s="241">
        <f>IFERROR(INDEX('قرائت کنتور'!A:AZ,MATCH(A61&amp;"-"&amp;"آب",'قرائت کنتور'!B:B,0),MATCH(G61,'قرائت کنتور'!$1:$1,0)),0)</f>
        <v>0</v>
      </c>
      <c r="R61" s="241">
        <f t="shared" si="3"/>
        <v>-963</v>
      </c>
      <c r="S61" s="241" t="str">
        <f>IFERROR(INDEX('اطلاعات انشعابات شرکتها'!A:AB,MATCH(A61,'اطلاعات انشعابات شرکتها'!A:A,0),MATCH(S$1,'اطلاعات انشعابات شرکتها'!$1:$1,0)),"---")</f>
        <v>25</v>
      </c>
      <c r="T61" s="227">
        <f t="shared" si="4"/>
        <v>0</v>
      </c>
      <c r="U61" s="45"/>
      <c r="V61" s="155">
        <f>IFERROR(INDEX('تعرفه ها'!A:Z,MATCH("بهای هر متر مکعب آب مصرفی",'تعرفه ها'!$B:$B,0),MATCH(F61,'تعرفه ها'!$2:$2,0)),"---")</f>
        <v>14300</v>
      </c>
      <c r="W61" s="50">
        <f t="shared" si="5"/>
        <v>-13770900</v>
      </c>
      <c r="X61" s="50">
        <f>IFERROR(ROUND(R61*INDEX('تعرفه ها'!A:Z,MATCH("عوارض آب به ازاء هر متر مکعب",'تعرفه ها'!$B:$B,0),MATCH(F61,'تعرفه ها'!$2:$2,0)),0),"---")</f>
        <v>-144450</v>
      </c>
      <c r="Y61" s="50">
        <f>IFERROR(ROUND(T61*INDEX('تعرفه ها'!A:Z,MATCH("جریمه مازاد مصرف آب به ازاء هر متر مکعب",'تعرفه ها'!$B:$B,0),MATCH(F61,'تعرفه ها'!$2:$2,0)),0),"---")</f>
        <v>0</v>
      </c>
      <c r="Z61" s="50">
        <f>IFERROR(ROUND(((W61+X61+Y61)*INDEX('تعرفه ها'!A:Z,MATCH("هزینه نگهداری و تعمیرات شبکه آب",'تعرفه ها'!$B:$B,0),MATCH(F61,'تعرفه ها'!$2:$2,0))/100),0),"---")</f>
        <v>-1391535</v>
      </c>
      <c r="AA61" s="50">
        <f>IFERROR(IF(INDEX('اطلاعات دوره'!A:Z,MATCH(G61,'اطلاعات دوره'!C:C,0),MATCH("آب",'اطلاعات دوره'!$1:$1,0))="دارد",ROUND((W61+X61+Y61)*INDEX('تعرفه ها'!A:Z,MATCH("پیک فصلی آب",'تعرفه ها'!$B:$B,0),MATCH(F61,'تعرفه ها'!$2:$2,0))/100,0),0),"---")</f>
        <v>0</v>
      </c>
      <c r="AB61" s="50">
        <f>IFERROR(ROUND(SUM(W61+X61+Y61+Z61+AA61)*INDEX('تعرفه ها'!A:Z,MATCH("مالیات آب",'تعرفه ها'!$B:$B,0),MATCH(F61,'تعرفه ها'!$2:$2,0))/100,0),"---")</f>
        <v>0</v>
      </c>
      <c r="AC61" s="50">
        <f t="shared" si="6"/>
        <v>-15306885</v>
      </c>
      <c r="AD61" s="50">
        <f t="shared" si="10"/>
        <v>1875805</v>
      </c>
      <c r="AE61" s="50">
        <f t="shared" si="7"/>
        <v>-13431080</v>
      </c>
      <c r="AF61" s="50">
        <f t="shared" si="8"/>
        <v>80</v>
      </c>
      <c r="AG61" s="153">
        <f t="shared" si="9"/>
        <v>-13431160</v>
      </c>
      <c r="AH61" s="42"/>
      <c r="AI61" s="183" t="str">
        <f>IFERROR(IF(INDEX(پرداخت!A:AZ,MATCH(A61&amp;" - "&amp;"آب",پرداخت!$B:$B,0),MATCH(G61,پرداخت!$1:$1,0))="نشده","نشده","شده"),"---")</f>
        <v>نشده</v>
      </c>
    </row>
    <row r="62" spans="1:35" s="30" customFormat="1" ht="34.9" hidden="1" customHeight="1">
      <c r="A62" s="171" t="s">
        <v>227</v>
      </c>
      <c r="B62" s="47">
        <f>IFERROR(INDEX('اطلاعات انشعابات شرکتها'!A:BB,MATCH(A62,'اطلاعات انشعابات شرکتها'!A:A,0),MATCH(B$1,'اطلاعات انشعابات شرکتها'!$1:$1,0)),0)</f>
        <v>118</v>
      </c>
      <c r="C62" s="48">
        <f>IFERROR(INDEX('اطلاعات انشعابات شرکتها'!A:BB,MATCH(A62,'اطلاعات انشعابات شرکتها'!A:A,0),MATCH(C$1,'اطلاعات انشعابات شرکتها'!$1:$1,0)),0)</f>
        <v>0</v>
      </c>
      <c r="D62" s="45"/>
      <c r="E62" s="171">
        <v>1</v>
      </c>
      <c r="F62" s="170">
        <v>99</v>
      </c>
      <c r="G62" s="47" t="str">
        <f t="shared" si="0"/>
        <v>99/1</v>
      </c>
      <c r="H62" s="47" t="str">
        <f>IFERROR(INDEX('اطلاعات دوره'!A:Z,MATCH(G62,'اطلاعات دوره'!C:C,0),MATCH(H$1,'اطلاعات دوره'!$1:$1,0)),0)</f>
        <v>99/01/01</v>
      </c>
      <c r="I62" s="47" t="str">
        <f>IFERROR(INDEX('اطلاعات دوره'!A:Z,MATCH(G62,'اطلاعات دوره'!C:C,0),MATCH(I$1,'اطلاعات دوره'!$1:$1,0)),0)</f>
        <v>99/01/31</v>
      </c>
      <c r="J62" s="48">
        <f>IFERROR(INDEX('اطلاعات دوره'!A:Z,MATCH(G62,'اطلاعات دوره'!C:C,0),MATCH(J$1,'اطلاعات دوره'!$1:$1,0)),0)</f>
        <v>31</v>
      </c>
      <c r="K62" s="46"/>
      <c r="L62" s="158" t="str">
        <f>IFERROR(INDEX('اطلاعات دوره'!A:Z,MATCH(G62,'اطلاعات دوره'!C:C,0)-1,MATCH("عنوان",'اطلاعات دوره'!$1:$1,0)),"---")</f>
        <v>98/4</v>
      </c>
      <c r="M62" s="47" t="str">
        <f t="shared" si="1"/>
        <v>پشتیبانی صنایع دیار شرق-98/4</v>
      </c>
      <c r="N62" s="48" t="str">
        <f t="shared" si="2"/>
        <v>پشتیبانی صنایع دیار شرق-99/1</v>
      </c>
      <c r="O62" s="45"/>
      <c r="P62" s="240">
        <f>IFERROR(INDEX('قرائت کنتور'!A:AZ,MATCH(A62&amp;"-"&amp;"آب",'قرائت کنتور'!B:B,0),MATCH(L62,'قرائت کنتور'!$1:$1,0)),0)</f>
        <v>1143</v>
      </c>
      <c r="Q62" s="241">
        <f>IFERROR(INDEX('قرائت کنتور'!A:AZ,MATCH(A62&amp;"-"&amp;"آب",'قرائت کنتور'!B:B,0),MATCH(G62,'قرائت کنتور'!$1:$1,0)),0)</f>
        <v>0</v>
      </c>
      <c r="R62" s="241">
        <f t="shared" si="3"/>
        <v>-1143</v>
      </c>
      <c r="S62" s="241" t="str">
        <f>IFERROR(INDEX('اطلاعات انشعابات شرکتها'!A:AB,MATCH(A62,'اطلاعات انشعابات شرکتها'!A:A,0),MATCH(S$1,'اطلاعات انشعابات شرکتها'!$1:$1,0)),"---")</f>
        <v>25</v>
      </c>
      <c r="T62" s="227">
        <f t="shared" si="4"/>
        <v>0</v>
      </c>
      <c r="U62" s="45"/>
      <c r="V62" s="155">
        <f>IFERROR(INDEX('تعرفه ها'!A:Z,MATCH("بهای هر متر مکعب آب مصرفی",'تعرفه ها'!$B:$B,0),MATCH(F62,'تعرفه ها'!$2:$2,0)),"---")</f>
        <v>14300</v>
      </c>
      <c r="W62" s="50">
        <f t="shared" si="5"/>
        <v>-16344900</v>
      </c>
      <c r="X62" s="50">
        <f>IFERROR(ROUND(R62*INDEX('تعرفه ها'!A:Z,MATCH("عوارض آب به ازاء هر متر مکعب",'تعرفه ها'!$B:$B,0),MATCH(F62,'تعرفه ها'!$2:$2,0)),0),"---")</f>
        <v>-171450</v>
      </c>
      <c r="Y62" s="50">
        <f>IFERROR(ROUND(T62*INDEX('تعرفه ها'!A:Z,MATCH("جریمه مازاد مصرف آب به ازاء هر متر مکعب",'تعرفه ها'!$B:$B,0),MATCH(F62,'تعرفه ها'!$2:$2,0)),0),"---")</f>
        <v>0</v>
      </c>
      <c r="Z62" s="50">
        <f>IFERROR(ROUND(((W62+X62+Y62)*INDEX('تعرفه ها'!A:Z,MATCH("هزینه نگهداری و تعمیرات شبکه آب",'تعرفه ها'!$B:$B,0),MATCH(F62,'تعرفه ها'!$2:$2,0))/100),0),"---")</f>
        <v>-1651635</v>
      </c>
      <c r="AA62" s="50">
        <f>IFERROR(IF(INDEX('اطلاعات دوره'!A:Z,MATCH(G62,'اطلاعات دوره'!C:C,0),MATCH("آب",'اطلاعات دوره'!$1:$1,0))="دارد",ROUND((W62+X62+Y62)*INDEX('تعرفه ها'!A:Z,MATCH("پیک فصلی آب",'تعرفه ها'!$B:$B,0),MATCH(F62,'تعرفه ها'!$2:$2,0))/100,0),0),"---")</f>
        <v>0</v>
      </c>
      <c r="AB62" s="50">
        <f>IFERROR(ROUND(SUM(W62+X62+Y62+Z62+AA62)*INDEX('تعرفه ها'!A:Z,MATCH("مالیات آب",'تعرفه ها'!$B:$B,0),MATCH(F62,'تعرفه ها'!$2:$2,0))/100,0),"---")</f>
        <v>0</v>
      </c>
      <c r="AC62" s="50">
        <f t="shared" si="6"/>
        <v>-18167985</v>
      </c>
      <c r="AD62" s="50">
        <f t="shared" si="10"/>
        <v>364845</v>
      </c>
      <c r="AE62" s="50">
        <f t="shared" si="7"/>
        <v>-17803140</v>
      </c>
      <c r="AF62" s="50">
        <f t="shared" si="8"/>
        <v>140</v>
      </c>
      <c r="AG62" s="153">
        <f t="shared" si="9"/>
        <v>-17803280</v>
      </c>
      <c r="AH62" s="42"/>
      <c r="AI62" s="183" t="str">
        <f>IFERROR(IF(INDEX(پرداخت!A:AZ,MATCH(A62&amp;" - "&amp;"آب",پرداخت!$B:$B,0),MATCH(G62,پرداخت!$1:$1,0))="نشده","نشده","شده"),"---")</f>
        <v>نشده</v>
      </c>
    </row>
    <row r="63" spans="1:35" s="30" customFormat="1" ht="34.9" hidden="1" customHeight="1">
      <c r="A63" s="171" t="s">
        <v>228</v>
      </c>
      <c r="B63" s="47">
        <f>IFERROR(INDEX('اطلاعات انشعابات شرکتها'!A:BB,MATCH(A63,'اطلاعات انشعابات شرکتها'!A:A,0),MATCH(B$1,'اطلاعات انشعابات شرکتها'!$1:$1,0)),0)</f>
        <v>119</v>
      </c>
      <c r="C63" s="48">
        <f>IFERROR(INDEX('اطلاعات انشعابات شرکتها'!A:BB,MATCH(A63,'اطلاعات انشعابات شرکتها'!A:A,0),MATCH(C$1,'اطلاعات انشعابات شرکتها'!$1:$1,0)),0)</f>
        <v>0</v>
      </c>
      <c r="D63" s="45"/>
      <c r="E63" s="171">
        <v>1</v>
      </c>
      <c r="F63" s="170">
        <v>99</v>
      </c>
      <c r="G63" s="47" t="str">
        <f t="shared" si="0"/>
        <v>99/1</v>
      </c>
      <c r="H63" s="47" t="str">
        <f>IFERROR(INDEX('اطلاعات دوره'!A:Z,MATCH(G63,'اطلاعات دوره'!C:C,0),MATCH(H$1,'اطلاعات دوره'!$1:$1,0)),0)</f>
        <v>99/01/01</v>
      </c>
      <c r="I63" s="47" t="str">
        <f>IFERROR(INDEX('اطلاعات دوره'!A:Z,MATCH(G63,'اطلاعات دوره'!C:C,0),MATCH(I$1,'اطلاعات دوره'!$1:$1,0)),0)</f>
        <v>99/01/31</v>
      </c>
      <c r="J63" s="48">
        <f>IFERROR(INDEX('اطلاعات دوره'!A:Z,MATCH(G63,'اطلاعات دوره'!C:C,0),MATCH(J$1,'اطلاعات دوره'!$1:$1,0)),0)</f>
        <v>31</v>
      </c>
      <c r="K63" s="46"/>
      <c r="L63" s="158" t="str">
        <f>IFERROR(INDEX('اطلاعات دوره'!A:Z,MATCH(G63,'اطلاعات دوره'!C:C,0)-1,MATCH("عنوان",'اطلاعات دوره'!$1:$1,0)),"---")</f>
        <v>98/4</v>
      </c>
      <c r="M63" s="47" t="str">
        <f t="shared" si="1"/>
        <v>پویش تجهیز-98/4</v>
      </c>
      <c r="N63" s="48" t="str">
        <f t="shared" si="2"/>
        <v>پویش تجهیز-99/1</v>
      </c>
      <c r="O63" s="45"/>
      <c r="P63" s="240">
        <f>IFERROR(INDEX('قرائت کنتور'!A:AZ,MATCH(A63&amp;"-"&amp;"آب",'قرائت کنتور'!B:B,0),MATCH(L63,'قرائت کنتور'!$1:$1,0)),0)</f>
        <v>3769</v>
      </c>
      <c r="Q63" s="241">
        <f>IFERROR(INDEX('قرائت کنتور'!A:AZ,MATCH(A63&amp;"-"&amp;"آب",'قرائت کنتور'!B:B,0),MATCH(G63,'قرائت کنتور'!$1:$1,0)),0)</f>
        <v>0</v>
      </c>
      <c r="R63" s="241">
        <f t="shared" si="3"/>
        <v>-3769</v>
      </c>
      <c r="S63" s="241" t="str">
        <f>IFERROR(INDEX('اطلاعات انشعابات شرکتها'!A:AB,MATCH(A63,'اطلاعات انشعابات شرکتها'!A:A,0),MATCH(S$1,'اطلاعات انشعابات شرکتها'!$1:$1,0)),"---")</f>
        <v>25</v>
      </c>
      <c r="T63" s="227">
        <f t="shared" si="4"/>
        <v>0</v>
      </c>
      <c r="U63" s="45"/>
      <c r="V63" s="155">
        <f>IFERROR(INDEX('تعرفه ها'!A:Z,MATCH("بهای هر متر مکعب آب مصرفی",'تعرفه ها'!$B:$B,0),MATCH(F63,'تعرفه ها'!$2:$2,0)),"---")</f>
        <v>14300</v>
      </c>
      <c r="W63" s="50">
        <f t="shared" si="5"/>
        <v>-53896700</v>
      </c>
      <c r="X63" s="50">
        <f>IFERROR(ROUND(R63*INDEX('تعرفه ها'!A:Z,MATCH("عوارض آب به ازاء هر متر مکعب",'تعرفه ها'!$B:$B,0),MATCH(F63,'تعرفه ها'!$2:$2,0)),0),"---")</f>
        <v>-565350</v>
      </c>
      <c r="Y63" s="50">
        <f>IFERROR(ROUND(T63*INDEX('تعرفه ها'!A:Z,MATCH("جریمه مازاد مصرف آب به ازاء هر متر مکعب",'تعرفه ها'!$B:$B,0),MATCH(F63,'تعرفه ها'!$2:$2,0)),0),"---")</f>
        <v>0</v>
      </c>
      <c r="Z63" s="50">
        <f>IFERROR(ROUND(((W63+X63+Y63)*INDEX('تعرفه ها'!A:Z,MATCH("هزینه نگهداری و تعمیرات شبکه آب",'تعرفه ها'!$B:$B,0),MATCH(F63,'تعرفه ها'!$2:$2,0))/100),0),"---")</f>
        <v>-5446205</v>
      </c>
      <c r="AA63" s="50">
        <f>IFERROR(IF(INDEX('اطلاعات دوره'!A:Z,MATCH(G63,'اطلاعات دوره'!C:C,0),MATCH("آب",'اطلاعات دوره'!$1:$1,0))="دارد",ROUND((W63+X63+Y63)*INDEX('تعرفه ها'!A:Z,MATCH("پیک فصلی آب",'تعرفه ها'!$B:$B,0),MATCH(F63,'تعرفه ها'!$2:$2,0))/100,0),0),"---")</f>
        <v>0</v>
      </c>
      <c r="AB63" s="50">
        <f>IFERROR(ROUND(SUM(W63+X63+Y63+Z63+AA63)*INDEX('تعرفه ها'!A:Z,MATCH("مالیات آب",'تعرفه ها'!$B:$B,0),MATCH(F63,'تعرفه ها'!$2:$2,0))/100,0),"---")</f>
        <v>0</v>
      </c>
      <c r="AC63" s="50">
        <f t="shared" si="6"/>
        <v>-59908255</v>
      </c>
      <c r="AD63" s="50">
        <f t="shared" si="10"/>
        <v>270215</v>
      </c>
      <c r="AE63" s="50">
        <f t="shared" si="7"/>
        <v>-59638040</v>
      </c>
      <c r="AF63" s="50">
        <f t="shared" si="8"/>
        <v>40</v>
      </c>
      <c r="AG63" s="153">
        <f t="shared" si="9"/>
        <v>-59638080</v>
      </c>
      <c r="AH63" s="42"/>
      <c r="AI63" s="183" t="str">
        <f>IFERROR(IF(INDEX(پرداخت!A:AZ,MATCH(A63&amp;" - "&amp;"آب",پرداخت!$B:$B,0),MATCH(G63,پرداخت!$1:$1,0))="نشده","نشده","شده"),"---")</f>
        <v>نشده</v>
      </c>
    </row>
    <row r="64" spans="1:35" s="30" customFormat="1" ht="34.9" hidden="1" customHeight="1">
      <c r="A64" s="171" t="s">
        <v>229</v>
      </c>
      <c r="B64" s="47">
        <f>IFERROR(INDEX('اطلاعات انشعابات شرکتها'!A:BB,MATCH(A64,'اطلاعات انشعابات شرکتها'!A:A,0),MATCH(B$1,'اطلاعات انشعابات شرکتها'!$1:$1,0)),0)</f>
        <v>120</v>
      </c>
      <c r="C64" s="48">
        <f>IFERROR(INDEX('اطلاعات انشعابات شرکتها'!A:BB,MATCH(A64,'اطلاعات انشعابات شرکتها'!A:A,0),MATCH(C$1,'اطلاعات انشعابات شرکتها'!$1:$1,0)),0)</f>
        <v>0</v>
      </c>
      <c r="D64" s="45"/>
      <c r="E64" s="171">
        <v>1</v>
      </c>
      <c r="F64" s="170">
        <v>99</v>
      </c>
      <c r="G64" s="47" t="str">
        <f t="shared" si="0"/>
        <v>99/1</v>
      </c>
      <c r="H64" s="47" t="str">
        <f>IFERROR(INDEX('اطلاعات دوره'!A:Z,MATCH(G64,'اطلاعات دوره'!C:C,0),MATCH(H$1,'اطلاعات دوره'!$1:$1,0)),0)</f>
        <v>99/01/01</v>
      </c>
      <c r="I64" s="47" t="str">
        <f>IFERROR(INDEX('اطلاعات دوره'!A:Z,MATCH(G64,'اطلاعات دوره'!C:C,0),MATCH(I$1,'اطلاعات دوره'!$1:$1,0)),0)</f>
        <v>99/01/31</v>
      </c>
      <c r="J64" s="48">
        <f>IFERROR(INDEX('اطلاعات دوره'!A:Z,MATCH(G64,'اطلاعات دوره'!C:C,0),MATCH(J$1,'اطلاعات دوره'!$1:$1,0)),0)</f>
        <v>31</v>
      </c>
      <c r="K64" s="46"/>
      <c r="L64" s="158" t="str">
        <f>IFERROR(INDEX('اطلاعات دوره'!A:Z,MATCH(G64,'اطلاعات دوره'!C:C,0)-1,MATCH("عنوان",'اطلاعات دوره'!$1:$1,0)),"---")</f>
        <v>98/4</v>
      </c>
      <c r="M64" s="47" t="str">
        <f t="shared" si="1"/>
        <v>پویشگران مواد پارت آزمون شرق-98/4</v>
      </c>
      <c r="N64" s="48" t="str">
        <f t="shared" si="2"/>
        <v>پویشگران مواد پارت آزمون شرق-99/1</v>
      </c>
      <c r="O64" s="45"/>
      <c r="P64" s="240">
        <f>IFERROR(INDEX('قرائت کنتور'!A:AZ,MATCH(A64&amp;"-"&amp;"آب",'قرائت کنتور'!B:B,0),MATCH(L64,'قرائت کنتور'!$1:$1,0)),0)</f>
        <v>19</v>
      </c>
      <c r="Q64" s="241">
        <f>IFERROR(INDEX('قرائت کنتور'!A:AZ,MATCH(A64&amp;"-"&amp;"آب",'قرائت کنتور'!B:B,0),MATCH(G64,'قرائت کنتور'!$1:$1,0)),0)</f>
        <v>0</v>
      </c>
      <c r="R64" s="241">
        <f t="shared" si="3"/>
        <v>-19</v>
      </c>
      <c r="S64" s="241" t="str">
        <f>IFERROR(INDEX('اطلاعات انشعابات شرکتها'!A:AB,MATCH(A64,'اطلاعات انشعابات شرکتها'!A:A,0),MATCH(S$1,'اطلاعات انشعابات شرکتها'!$1:$1,0)),"---")</f>
        <v>25</v>
      </c>
      <c r="T64" s="227">
        <f t="shared" si="4"/>
        <v>0</v>
      </c>
      <c r="U64" s="45"/>
      <c r="V64" s="155">
        <f>IFERROR(INDEX('تعرفه ها'!A:Z,MATCH("بهای هر متر مکعب آب مصرفی",'تعرفه ها'!$B:$B,0),MATCH(F64,'تعرفه ها'!$2:$2,0)),"---")</f>
        <v>14300</v>
      </c>
      <c r="W64" s="50">
        <f t="shared" si="5"/>
        <v>-271700</v>
      </c>
      <c r="X64" s="50">
        <f>IFERROR(ROUND(R64*INDEX('تعرفه ها'!A:Z,MATCH("عوارض آب به ازاء هر متر مکعب",'تعرفه ها'!$B:$B,0),MATCH(F64,'تعرفه ها'!$2:$2,0)),0),"---")</f>
        <v>-2850</v>
      </c>
      <c r="Y64" s="50">
        <f>IFERROR(ROUND(T64*INDEX('تعرفه ها'!A:Z,MATCH("جریمه مازاد مصرف آب به ازاء هر متر مکعب",'تعرفه ها'!$B:$B,0),MATCH(F64,'تعرفه ها'!$2:$2,0)),0),"---")</f>
        <v>0</v>
      </c>
      <c r="Z64" s="50">
        <f>IFERROR(ROUND(((W64+X64+Y64)*INDEX('تعرفه ها'!A:Z,MATCH("هزینه نگهداری و تعمیرات شبکه آب",'تعرفه ها'!$B:$B,0),MATCH(F64,'تعرفه ها'!$2:$2,0))/100),0),"---")</f>
        <v>-27455</v>
      </c>
      <c r="AA64" s="50">
        <f>IFERROR(IF(INDEX('اطلاعات دوره'!A:Z,MATCH(G64,'اطلاعات دوره'!C:C,0),MATCH("آب",'اطلاعات دوره'!$1:$1,0))="دارد",ROUND((W64+X64+Y64)*INDEX('تعرفه ها'!A:Z,MATCH("پیک فصلی آب",'تعرفه ها'!$B:$B,0),MATCH(F64,'تعرفه ها'!$2:$2,0))/100,0),0),"---")</f>
        <v>0</v>
      </c>
      <c r="AB64" s="50">
        <f>IFERROR(ROUND(SUM(W64+X64+Y64+Z64+AA64)*INDEX('تعرفه ها'!A:Z,MATCH("مالیات آب",'تعرفه ها'!$B:$B,0),MATCH(F64,'تعرفه ها'!$2:$2,0))/100,0),"---")</f>
        <v>0</v>
      </c>
      <c r="AC64" s="50">
        <f t="shared" si="6"/>
        <v>-302005</v>
      </c>
      <c r="AD64" s="50">
        <v>-31000</v>
      </c>
      <c r="AE64" s="50">
        <f t="shared" si="7"/>
        <v>-333005</v>
      </c>
      <c r="AF64" s="50">
        <f t="shared" si="8"/>
        <v>5</v>
      </c>
      <c r="AG64" s="153">
        <f t="shared" si="9"/>
        <v>-333010</v>
      </c>
      <c r="AH64" s="42"/>
      <c r="AI64" s="183" t="str">
        <f>IFERROR(IF(INDEX(پرداخت!A:AZ,MATCH(A64&amp;" - "&amp;"آب",پرداخت!$B:$B,0),MATCH(G64,پرداخت!$1:$1,0))="نشده","نشده","شده"),"---")</f>
        <v>نشده</v>
      </c>
    </row>
    <row r="65" spans="1:35" s="30" customFormat="1" ht="34.9" hidden="1" customHeight="1">
      <c r="A65" s="171" t="s">
        <v>233</v>
      </c>
      <c r="B65" s="47">
        <f>IFERROR(INDEX('اطلاعات انشعابات شرکتها'!A:BB,MATCH(A65,'اطلاعات انشعابات شرکتها'!A:A,0),MATCH(B$1,'اطلاعات انشعابات شرکتها'!$1:$1,0)),0)</f>
        <v>121</v>
      </c>
      <c r="C65" s="48">
        <f>IFERROR(INDEX('اطلاعات انشعابات شرکتها'!A:BB,MATCH(A65,'اطلاعات انشعابات شرکتها'!A:A,0),MATCH(C$1,'اطلاعات انشعابات شرکتها'!$1:$1,0)),0)</f>
        <v>0</v>
      </c>
      <c r="D65" s="45"/>
      <c r="E65" s="171">
        <v>1</v>
      </c>
      <c r="F65" s="170">
        <v>99</v>
      </c>
      <c r="G65" s="47" t="str">
        <f t="shared" si="0"/>
        <v>99/1</v>
      </c>
      <c r="H65" s="47" t="str">
        <f>IFERROR(INDEX('اطلاعات دوره'!A:Z,MATCH(G65,'اطلاعات دوره'!C:C,0),MATCH(H$1,'اطلاعات دوره'!$1:$1,0)),0)</f>
        <v>99/01/01</v>
      </c>
      <c r="I65" s="47" t="str">
        <f>IFERROR(INDEX('اطلاعات دوره'!A:Z,MATCH(G65,'اطلاعات دوره'!C:C,0),MATCH(I$1,'اطلاعات دوره'!$1:$1,0)),0)</f>
        <v>99/01/31</v>
      </c>
      <c r="J65" s="48">
        <f>IFERROR(INDEX('اطلاعات دوره'!A:Z,MATCH(G65,'اطلاعات دوره'!C:C,0),MATCH(J$1,'اطلاعات دوره'!$1:$1,0)),0)</f>
        <v>31</v>
      </c>
      <c r="K65" s="46"/>
      <c r="L65" s="158" t="str">
        <f>IFERROR(INDEX('اطلاعات دوره'!A:Z,MATCH(G65,'اطلاعات دوره'!C:C,0)-1,MATCH("عنوان",'اطلاعات دوره'!$1:$1,0)),"---")</f>
        <v>98/4</v>
      </c>
      <c r="M65" s="47" t="str">
        <f t="shared" si="1"/>
        <v>پیشگام انرژی خاور-98/4</v>
      </c>
      <c r="N65" s="48" t="str">
        <f t="shared" si="2"/>
        <v>پیشگام انرژی خاور-99/1</v>
      </c>
      <c r="O65" s="45"/>
      <c r="P65" s="240">
        <f>IFERROR(INDEX('قرائت کنتور'!A:AZ,MATCH(A65&amp;"-"&amp;"آب",'قرائت کنتور'!B:B,0),MATCH(L65,'قرائت کنتور'!$1:$1,0)),0)</f>
        <v>607</v>
      </c>
      <c r="Q65" s="241">
        <f>IFERROR(INDEX('قرائت کنتور'!A:AZ,MATCH(A65&amp;"-"&amp;"آب",'قرائت کنتور'!B:B,0),MATCH(G65,'قرائت کنتور'!$1:$1,0)),0)</f>
        <v>0</v>
      </c>
      <c r="R65" s="241">
        <f t="shared" si="3"/>
        <v>-607</v>
      </c>
      <c r="S65" s="241" t="str">
        <f>IFERROR(INDEX('اطلاعات انشعابات شرکتها'!A:AB,MATCH(A65,'اطلاعات انشعابات شرکتها'!A:A,0),MATCH(S$1,'اطلاعات انشعابات شرکتها'!$1:$1,0)),"---")</f>
        <v>38</v>
      </c>
      <c r="T65" s="227">
        <f t="shared" si="4"/>
        <v>0</v>
      </c>
      <c r="U65" s="45"/>
      <c r="V65" s="155">
        <f>IFERROR(INDEX('تعرفه ها'!A:Z,MATCH("بهای هر متر مکعب آب مصرفی",'تعرفه ها'!$B:$B,0),MATCH(F65,'تعرفه ها'!$2:$2,0)),"---")</f>
        <v>14300</v>
      </c>
      <c r="W65" s="50">
        <f t="shared" si="5"/>
        <v>-8680100</v>
      </c>
      <c r="X65" s="50">
        <f>IFERROR(ROUND(R65*INDEX('تعرفه ها'!A:Z,MATCH("عوارض آب به ازاء هر متر مکعب",'تعرفه ها'!$B:$B,0),MATCH(F65,'تعرفه ها'!$2:$2,0)),0),"---")</f>
        <v>-91050</v>
      </c>
      <c r="Y65" s="50">
        <f>IFERROR(ROUND(T65*INDEX('تعرفه ها'!A:Z,MATCH("جریمه مازاد مصرف آب به ازاء هر متر مکعب",'تعرفه ها'!$B:$B,0),MATCH(F65,'تعرفه ها'!$2:$2,0)),0),"---")</f>
        <v>0</v>
      </c>
      <c r="Z65" s="50">
        <f>IFERROR(ROUND(((W65+X65+Y65)*INDEX('تعرفه ها'!A:Z,MATCH("هزینه نگهداری و تعمیرات شبکه آب",'تعرفه ها'!$B:$B,0),MATCH(F65,'تعرفه ها'!$2:$2,0))/100),0),"---")</f>
        <v>-877115</v>
      </c>
      <c r="AA65" s="50">
        <f>IFERROR(IF(INDEX('اطلاعات دوره'!A:Z,MATCH(G65,'اطلاعات دوره'!C:C,0),MATCH("آب",'اطلاعات دوره'!$1:$1,0))="دارد",ROUND((W65+X65+Y65)*INDEX('تعرفه ها'!A:Z,MATCH("پیک فصلی آب",'تعرفه ها'!$B:$B,0),MATCH(F65,'تعرفه ها'!$2:$2,0))/100,0),0),"---")</f>
        <v>0</v>
      </c>
      <c r="AB65" s="50">
        <f>IFERROR(ROUND(SUM(W65+X65+Y65+Z65+AA65)*INDEX('تعرفه ها'!A:Z,MATCH("مالیات آب",'تعرفه ها'!$B:$B,0),MATCH(F65,'تعرفه ها'!$2:$2,0))/100,0),"---")</f>
        <v>0</v>
      </c>
      <c r="AC65" s="50">
        <f t="shared" si="6"/>
        <v>-9648265</v>
      </c>
      <c r="AD65" s="50">
        <f t="shared" ref="AD65:AD128" si="11">IFERROR(IF(VLOOKUP(M65,N:AJ,22,0)="شده",VLOOKUP(M65,N:AJ,19,0),VLOOKUP(M65,N:AJ,18,0)),"---")</f>
        <v>6770490</v>
      </c>
      <c r="AE65" s="50">
        <f t="shared" si="7"/>
        <v>-2877775</v>
      </c>
      <c r="AF65" s="50">
        <f t="shared" si="8"/>
        <v>775</v>
      </c>
      <c r="AG65" s="153">
        <f t="shared" si="9"/>
        <v>-2878550</v>
      </c>
      <c r="AH65" s="42"/>
      <c r="AI65" s="183" t="str">
        <f>IFERROR(IF(INDEX(پرداخت!A:AZ,MATCH(A65&amp;" - "&amp;"آب",پرداخت!$B:$B,0),MATCH(G65,پرداخت!$1:$1,0))="نشده","نشده","شده"),"---")</f>
        <v>شده</v>
      </c>
    </row>
    <row r="66" spans="1:35" s="30" customFormat="1" ht="34.9" hidden="1" customHeight="1">
      <c r="A66" s="171" t="s">
        <v>237</v>
      </c>
      <c r="B66" s="47">
        <f>IFERROR(INDEX('اطلاعات انشعابات شرکتها'!A:BB,MATCH(A66,'اطلاعات انشعابات شرکتها'!A:A,0),MATCH(B$1,'اطلاعات انشعابات شرکتها'!$1:$1,0)),0)</f>
        <v>122</v>
      </c>
      <c r="C66" s="48">
        <f>IFERROR(INDEX('اطلاعات انشعابات شرکتها'!A:BB,MATCH(A66,'اطلاعات انشعابات شرکتها'!A:A,0),MATCH(C$1,'اطلاعات انشعابات شرکتها'!$1:$1,0)),0)</f>
        <v>0</v>
      </c>
      <c r="D66" s="45"/>
      <c r="E66" s="171">
        <v>1</v>
      </c>
      <c r="F66" s="170">
        <v>99</v>
      </c>
      <c r="G66" s="47" t="str">
        <f t="shared" si="0"/>
        <v>99/1</v>
      </c>
      <c r="H66" s="47" t="str">
        <f>IFERROR(INDEX('اطلاعات دوره'!A:Z,MATCH(G66,'اطلاعات دوره'!C:C,0),MATCH(H$1,'اطلاعات دوره'!$1:$1,0)),0)</f>
        <v>99/01/01</v>
      </c>
      <c r="I66" s="47" t="str">
        <f>IFERROR(INDEX('اطلاعات دوره'!A:Z,MATCH(G66,'اطلاعات دوره'!C:C,0),MATCH(I$1,'اطلاعات دوره'!$1:$1,0)),0)</f>
        <v>99/01/31</v>
      </c>
      <c r="J66" s="48">
        <f>IFERROR(INDEX('اطلاعات دوره'!A:Z,MATCH(G66,'اطلاعات دوره'!C:C,0),MATCH(J$1,'اطلاعات دوره'!$1:$1,0)),0)</f>
        <v>31</v>
      </c>
      <c r="K66" s="46"/>
      <c r="L66" s="158" t="str">
        <f>IFERROR(INDEX('اطلاعات دوره'!A:Z,MATCH(G66,'اطلاعات دوره'!C:C,0)-1,MATCH("عنوان",'اطلاعات دوره'!$1:$1,0)),"---")</f>
        <v>98/4</v>
      </c>
      <c r="M66" s="47" t="str">
        <f t="shared" si="1"/>
        <v>پیمان خطوط شرق-98/4</v>
      </c>
      <c r="N66" s="48" t="str">
        <f t="shared" si="2"/>
        <v>پیمان خطوط شرق-99/1</v>
      </c>
      <c r="O66" s="45"/>
      <c r="P66" s="240">
        <f>IFERROR(INDEX('قرائت کنتور'!A:AZ,MATCH(A66&amp;"-"&amp;"آب",'قرائت کنتور'!B:B,0),MATCH(L66,'قرائت کنتور'!$1:$1,0)),0)</f>
        <v>650</v>
      </c>
      <c r="Q66" s="241">
        <f>IFERROR(INDEX('قرائت کنتور'!A:AZ,MATCH(A66&amp;"-"&amp;"آب",'قرائت کنتور'!B:B,0),MATCH(G66,'قرائت کنتور'!$1:$1,0)),0)</f>
        <v>0</v>
      </c>
      <c r="R66" s="241">
        <f t="shared" si="3"/>
        <v>-650</v>
      </c>
      <c r="S66" s="241" t="str">
        <f>IFERROR(INDEX('اطلاعات انشعابات شرکتها'!A:AB,MATCH(A66,'اطلاعات انشعابات شرکتها'!A:A,0),MATCH(S$1,'اطلاعات انشعابات شرکتها'!$1:$1,0)),"---")</f>
        <v>25</v>
      </c>
      <c r="T66" s="227">
        <f t="shared" si="4"/>
        <v>0</v>
      </c>
      <c r="U66" s="45"/>
      <c r="V66" s="155">
        <f>IFERROR(INDEX('تعرفه ها'!A:Z,MATCH("بهای هر متر مکعب آب مصرفی",'تعرفه ها'!$B:$B,0),MATCH(F66,'تعرفه ها'!$2:$2,0)),"---")</f>
        <v>14300</v>
      </c>
      <c r="W66" s="50">
        <f t="shared" si="5"/>
        <v>-9295000</v>
      </c>
      <c r="X66" s="50">
        <f>IFERROR(ROUND(R66*INDEX('تعرفه ها'!A:Z,MATCH("عوارض آب به ازاء هر متر مکعب",'تعرفه ها'!$B:$B,0),MATCH(F66,'تعرفه ها'!$2:$2,0)),0),"---")</f>
        <v>-97500</v>
      </c>
      <c r="Y66" s="50">
        <f>IFERROR(ROUND(T66*INDEX('تعرفه ها'!A:Z,MATCH("جریمه مازاد مصرف آب به ازاء هر متر مکعب",'تعرفه ها'!$B:$B,0),MATCH(F66,'تعرفه ها'!$2:$2,0)),0),"---")</f>
        <v>0</v>
      </c>
      <c r="Z66" s="50">
        <f>IFERROR(ROUND(((W66+X66+Y66)*INDEX('تعرفه ها'!A:Z,MATCH("هزینه نگهداری و تعمیرات شبکه آب",'تعرفه ها'!$B:$B,0),MATCH(F66,'تعرفه ها'!$2:$2,0))/100),0),"---")</f>
        <v>-939250</v>
      </c>
      <c r="AA66" s="50">
        <f>IFERROR(IF(INDEX('اطلاعات دوره'!A:Z,MATCH(G66,'اطلاعات دوره'!C:C,0),MATCH("آب",'اطلاعات دوره'!$1:$1,0))="دارد",ROUND((W66+X66+Y66)*INDEX('تعرفه ها'!A:Z,MATCH("پیک فصلی آب",'تعرفه ها'!$B:$B,0),MATCH(F66,'تعرفه ها'!$2:$2,0))/100,0),0),"---")</f>
        <v>0</v>
      </c>
      <c r="AB66" s="50">
        <f>IFERROR(ROUND(SUM(W66+X66+Y66+Z66+AA66)*INDEX('تعرفه ها'!A:Z,MATCH("مالیات آب",'تعرفه ها'!$B:$B,0),MATCH(F66,'تعرفه ها'!$2:$2,0))/100,0),"---")</f>
        <v>0</v>
      </c>
      <c r="AC66" s="50">
        <f t="shared" si="6"/>
        <v>-10331750</v>
      </c>
      <c r="AD66" s="50">
        <f t="shared" si="11"/>
        <v>1636960</v>
      </c>
      <c r="AE66" s="50">
        <f t="shared" si="7"/>
        <v>-8694790</v>
      </c>
      <c r="AF66" s="50">
        <f t="shared" si="8"/>
        <v>790</v>
      </c>
      <c r="AG66" s="153">
        <f t="shared" si="9"/>
        <v>-8695580</v>
      </c>
      <c r="AH66" s="42"/>
      <c r="AI66" s="183" t="str">
        <f>IFERROR(IF(INDEX(پرداخت!A:AZ,MATCH(A66&amp;" - "&amp;"آب",پرداخت!$B:$B,0),MATCH(G66,پرداخت!$1:$1,0))="نشده","نشده","شده"),"---")</f>
        <v>نشده</v>
      </c>
    </row>
    <row r="67" spans="1:35" s="30" customFormat="1" ht="34.9" hidden="1" customHeight="1">
      <c r="A67" s="171" t="s">
        <v>238</v>
      </c>
      <c r="B67" s="47">
        <f>IFERROR(INDEX('اطلاعات انشعابات شرکتها'!A:BB,MATCH(A67,'اطلاعات انشعابات شرکتها'!A:A,0),MATCH(B$1,'اطلاعات انشعابات شرکتها'!$1:$1,0)),0)</f>
        <v>123</v>
      </c>
      <c r="C67" s="48">
        <f>IFERROR(INDEX('اطلاعات انشعابات شرکتها'!A:BB,MATCH(A67,'اطلاعات انشعابات شرکتها'!A:A,0),MATCH(C$1,'اطلاعات انشعابات شرکتها'!$1:$1,0)),0)</f>
        <v>0</v>
      </c>
      <c r="D67" s="45"/>
      <c r="E67" s="171">
        <v>1</v>
      </c>
      <c r="F67" s="170">
        <v>99</v>
      </c>
      <c r="G67" s="47" t="str">
        <f t="shared" ref="G67:G130" si="12">F67&amp;"/"&amp;E67</f>
        <v>99/1</v>
      </c>
      <c r="H67" s="47" t="str">
        <f>IFERROR(INDEX('اطلاعات دوره'!A:Z,MATCH(G67,'اطلاعات دوره'!C:C,0),MATCH(H$1,'اطلاعات دوره'!$1:$1,0)),0)</f>
        <v>99/01/01</v>
      </c>
      <c r="I67" s="47" t="str">
        <f>IFERROR(INDEX('اطلاعات دوره'!A:Z,MATCH(G67,'اطلاعات دوره'!C:C,0),MATCH(I$1,'اطلاعات دوره'!$1:$1,0)),0)</f>
        <v>99/01/31</v>
      </c>
      <c r="J67" s="48">
        <f>IFERROR(INDEX('اطلاعات دوره'!A:Z,MATCH(G67,'اطلاعات دوره'!C:C,0),MATCH(J$1,'اطلاعات دوره'!$1:$1,0)),0)</f>
        <v>31</v>
      </c>
      <c r="K67" s="46"/>
      <c r="L67" s="158" t="str">
        <f>IFERROR(INDEX('اطلاعات دوره'!A:Z,MATCH(G67,'اطلاعات دوره'!C:C,0)-1,MATCH("عنوان",'اطلاعات دوره'!$1:$1,0)),"---")</f>
        <v>98/4</v>
      </c>
      <c r="M67" s="47" t="str">
        <f t="shared" ref="M67:M130" si="13">A67&amp;"-"&amp;L67</f>
        <v>تابان اندیش برجیس-98/4</v>
      </c>
      <c r="N67" s="48" t="str">
        <f t="shared" ref="N67:N130" si="14">A67&amp;"-"&amp;G67</f>
        <v>تابان اندیش برجیس-99/1</v>
      </c>
      <c r="O67" s="45"/>
      <c r="P67" s="240">
        <f>IFERROR(INDEX('قرائت کنتور'!A:AZ,MATCH(A67&amp;"-"&amp;"آب",'قرائت کنتور'!B:B,0),MATCH(L67,'قرائت کنتور'!$1:$1,0)),0)</f>
        <v>178</v>
      </c>
      <c r="Q67" s="241">
        <f>IFERROR(INDEX('قرائت کنتور'!A:AZ,MATCH(A67&amp;"-"&amp;"آب",'قرائت کنتور'!B:B,0),MATCH(G67,'قرائت کنتور'!$1:$1,0)),0)</f>
        <v>0</v>
      </c>
      <c r="R67" s="241">
        <f t="shared" ref="R67:R130" si="15">IFERROR(Q67-P67,"---")</f>
        <v>-178</v>
      </c>
      <c r="S67" s="241" t="str">
        <f>IFERROR(INDEX('اطلاعات انشعابات شرکتها'!A:AB,MATCH(A67,'اطلاعات انشعابات شرکتها'!A:A,0),MATCH(S$1,'اطلاعات انشعابات شرکتها'!$1:$1,0)),"---")</f>
        <v>25</v>
      </c>
      <c r="T67" s="227">
        <f t="shared" ref="T67:T130" si="16">IFERROR(IF((R67-(J67*S67/30))&gt;0,(R67-(J67*S67/30)),0),"---")</f>
        <v>0</v>
      </c>
      <c r="U67" s="45"/>
      <c r="V67" s="155">
        <f>IFERROR(INDEX('تعرفه ها'!A:Z,MATCH("بهای هر متر مکعب آب مصرفی",'تعرفه ها'!$B:$B,0),MATCH(F67,'تعرفه ها'!$2:$2,0)),"---")</f>
        <v>14300</v>
      </c>
      <c r="W67" s="50">
        <f t="shared" ref="W67:W130" si="17">IFERROR(ROUND(R67*V67,0),"---")</f>
        <v>-2545400</v>
      </c>
      <c r="X67" s="50">
        <f>IFERROR(ROUND(R67*INDEX('تعرفه ها'!A:Z,MATCH("عوارض آب به ازاء هر متر مکعب",'تعرفه ها'!$B:$B,0),MATCH(F67,'تعرفه ها'!$2:$2,0)),0),"---")</f>
        <v>-26700</v>
      </c>
      <c r="Y67" s="50">
        <f>IFERROR(ROUND(T67*INDEX('تعرفه ها'!A:Z,MATCH("جریمه مازاد مصرف آب به ازاء هر متر مکعب",'تعرفه ها'!$B:$B,0),MATCH(F67,'تعرفه ها'!$2:$2,0)),0),"---")</f>
        <v>0</v>
      </c>
      <c r="Z67" s="50">
        <f>IFERROR(ROUND(((W67+X67+Y67)*INDEX('تعرفه ها'!A:Z,MATCH("هزینه نگهداری و تعمیرات شبکه آب",'تعرفه ها'!$B:$B,0),MATCH(F67,'تعرفه ها'!$2:$2,0))/100),0),"---")</f>
        <v>-257210</v>
      </c>
      <c r="AA67" s="50">
        <f>IFERROR(IF(INDEX('اطلاعات دوره'!A:Z,MATCH(G67,'اطلاعات دوره'!C:C,0),MATCH("آب",'اطلاعات دوره'!$1:$1,0))="دارد",ROUND((W67+X67+Y67)*INDEX('تعرفه ها'!A:Z,MATCH("پیک فصلی آب",'تعرفه ها'!$B:$B,0),MATCH(F67,'تعرفه ها'!$2:$2,0))/100,0),0),"---")</f>
        <v>0</v>
      </c>
      <c r="AB67" s="50">
        <f>IFERROR(ROUND(SUM(W67+X67+Y67+Z67+AA67)*INDEX('تعرفه ها'!A:Z,MATCH("مالیات آب",'تعرفه ها'!$B:$B,0),MATCH(F67,'تعرفه ها'!$2:$2,0))/100,0),"---")</f>
        <v>0</v>
      </c>
      <c r="AC67" s="50">
        <f t="shared" ref="AC67:AC130" si="18">IFERROR((W67+X67+Y67+Z67+AA67+AB67),"---")</f>
        <v>-2829310</v>
      </c>
      <c r="AD67" s="50">
        <f t="shared" si="11"/>
        <v>895</v>
      </c>
      <c r="AE67" s="50">
        <f t="shared" ref="AE67:AE130" si="19">IFERROR(AC67+AD67,"---")</f>
        <v>-2828415</v>
      </c>
      <c r="AF67" s="50">
        <f t="shared" ref="AF67:AF130" si="20">IFERROR(INT(RIGHT(AE67,3)),"---")</f>
        <v>415</v>
      </c>
      <c r="AG67" s="153">
        <f t="shared" ref="AG67:AG130" si="21">IFERROR(AE67-AF67,"---")</f>
        <v>-2828830</v>
      </c>
      <c r="AH67" s="42"/>
      <c r="AI67" s="183" t="str">
        <f>IFERROR(IF(INDEX(پرداخت!A:AZ,MATCH(A67&amp;" - "&amp;"آب",پرداخت!$B:$B,0),MATCH(G67,پرداخت!$1:$1,0))="نشده","نشده","شده"),"---")</f>
        <v>شده</v>
      </c>
    </row>
    <row r="68" spans="1:35" s="30" customFormat="1" ht="34.9" hidden="1" customHeight="1">
      <c r="A68" s="171" t="s">
        <v>243</v>
      </c>
      <c r="B68" s="47">
        <f>IFERROR(INDEX('اطلاعات انشعابات شرکتها'!A:BB,MATCH(A68,'اطلاعات انشعابات شرکتها'!A:A,0),MATCH(B$1,'اطلاعات انشعابات شرکتها'!$1:$1,0)),0)</f>
        <v>124</v>
      </c>
      <c r="C68" s="48">
        <f>IFERROR(INDEX('اطلاعات انشعابات شرکتها'!A:BB,MATCH(A68,'اطلاعات انشعابات شرکتها'!A:A,0),MATCH(C$1,'اطلاعات انشعابات شرکتها'!$1:$1,0)),0)</f>
        <v>0</v>
      </c>
      <c r="D68" s="45"/>
      <c r="E68" s="171">
        <v>1</v>
      </c>
      <c r="F68" s="170">
        <v>99</v>
      </c>
      <c r="G68" s="47" t="str">
        <f t="shared" si="12"/>
        <v>99/1</v>
      </c>
      <c r="H68" s="47" t="str">
        <f>IFERROR(INDEX('اطلاعات دوره'!A:Z,MATCH(G68,'اطلاعات دوره'!C:C,0),MATCH(H$1,'اطلاعات دوره'!$1:$1,0)),0)</f>
        <v>99/01/01</v>
      </c>
      <c r="I68" s="47" t="str">
        <f>IFERROR(INDEX('اطلاعات دوره'!A:Z,MATCH(G68,'اطلاعات دوره'!C:C,0),MATCH(I$1,'اطلاعات دوره'!$1:$1,0)),0)</f>
        <v>99/01/31</v>
      </c>
      <c r="J68" s="48">
        <f>IFERROR(INDEX('اطلاعات دوره'!A:Z,MATCH(G68,'اطلاعات دوره'!C:C,0),MATCH(J$1,'اطلاعات دوره'!$1:$1,0)),0)</f>
        <v>31</v>
      </c>
      <c r="K68" s="46"/>
      <c r="L68" s="158" t="str">
        <f>IFERROR(INDEX('اطلاعات دوره'!A:Z,MATCH(G68,'اطلاعات دوره'!C:C,0)-1,MATCH("عنوان",'اطلاعات دوره'!$1:$1,0)),"---")</f>
        <v>98/4</v>
      </c>
      <c r="M68" s="47" t="str">
        <f t="shared" si="13"/>
        <v>تراشکاری ثامن-98/4</v>
      </c>
      <c r="N68" s="48" t="str">
        <f t="shared" si="14"/>
        <v>تراشکاری ثامن-99/1</v>
      </c>
      <c r="O68" s="45"/>
      <c r="P68" s="240">
        <f>IFERROR(INDEX('قرائت کنتور'!A:AZ,MATCH(A68&amp;"-"&amp;"آب",'قرائت کنتور'!B:B,0),MATCH(L68,'قرائت کنتور'!$1:$1,0)),0)</f>
        <v>425</v>
      </c>
      <c r="Q68" s="241">
        <f>IFERROR(INDEX('قرائت کنتور'!A:AZ,MATCH(A68&amp;"-"&amp;"آب",'قرائت کنتور'!B:B,0),MATCH(G68,'قرائت کنتور'!$1:$1,0)),0)</f>
        <v>0</v>
      </c>
      <c r="R68" s="241">
        <f t="shared" si="15"/>
        <v>-425</v>
      </c>
      <c r="S68" s="241" t="str">
        <f>IFERROR(INDEX('اطلاعات انشعابات شرکتها'!A:AB,MATCH(A68,'اطلاعات انشعابات شرکتها'!A:A,0),MATCH(S$1,'اطلاعات انشعابات شرکتها'!$1:$1,0)),"---")</f>
        <v>25</v>
      </c>
      <c r="T68" s="227">
        <f t="shared" si="16"/>
        <v>0</v>
      </c>
      <c r="U68" s="45"/>
      <c r="V68" s="155">
        <f>IFERROR(INDEX('تعرفه ها'!A:Z,MATCH("بهای هر متر مکعب آب مصرفی",'تعرفه ها'!$B:$B,0),MATCH(F68,'تعرفه ها'!$2:$2,0)),"---")</f>
        <v>14300</v>
      </c>
      <c r="W68" s="50">
        <f t="shared" si="17"/>
        <v>-6077500</v>
      </c>
      <c r="X68" s="50">
        <f>IFERROR(ROUND(R68*INDEX('تعرفه ها'!A:Z,MATCH("عوارض آب به ازاء هر متر مکعب",'تعرفه ها'!$B:$B,0),MATCH(F68,'تعرفه ها'!$2:$2,0)),0),"---")</f>
        <v>-63750</v>
      </c>
      <c r="Y68" s="50">
        <f>IFERROR(ROUND(T68*INDEX('تعرفه ها'!A:Z,MATCH("جریمه مازاد مصرف آب به ازاء هر متر مکعب",'تعرفه ها'!$B:$B,0),MATCH(F68,'تعرفه ها'!$2:$2,0)),0),"---")</f>
        <v>0</v>
      </c>
      <c r="Z68" s="50">
        <f>IFERROR(ROUND(((W68+X68+Y68)*INDEX('تعرفه ها'!A:Z,MATCH("هزینه نگهداری و تعمیرات شبکه آب",'تعرفه ها'!$B:$B,0),MATCH(F68,'تعرفه ها'!$2:$2,0))/100),0),"---")</f>
        <v>-614125</v>
      </c>
      <c r="AA68" s="50">
        <f>IFERROR(IF(INDEX('اطلاعات دوره'!A:Z,MATCH(G68,'اطلاعات دوره'!C:C,0),MATCH("آب",'اطلاعات دوره'!$1:$1,0))="دارد",ROUND((W68+X68+Y68)*INDEX('تعرفه ها'!A:Z,MATCH("پیک فصلی آب",'تعرفه ها'!$B:$B,0),MATCH(F68,'تعرفه ها'!$2:$2,0))/100,0),0),"---")</f>
        <v>0</v>
      </c>
      <c r="AB68" s="50">
        <f>IFERROR(ROUND(SUM(W68+X68+Y68+Z68+AA68)*INDEX('تعرفه ها'!A:Z,MATCH("مالیات آب",'تعرفه ها'!$B:$B,0),MATCH(F68,'تعرفه ها'!$2:$2,0))/100,0),"---")</f>
        <v>0</v>
      </c>
      <c r="AC68" s="50">
        <f t="shared" si="18"/>
        <v>-6755375</v>
      </c>
      <c r="AD68" s="50">
        <f t="shared" si="11"/>
        <v>1539740</v>
      </c>
      <c r="AE68" s="50">
        <f t="shared" si="19"/>
        <v>-5215635</v>
      </c>
      <c r="AF68" s="50">
        <f t="shared" si="20"/>
        <v>635</v>
      </c>
      <c r="AG68" s="153">
        <f t="shared" si="21"/>
        <v>-5216270</v>
      </c>
      <c r="AH68" s="42"/>
      <c r="AI68" s="183" t="str">
        <f>IFERROR(IF(INDEX(پرداخت!A:AZ,MATCH(A68&amp;" - "&amp;"آب",پرداخت!$B:$B,0),MATCH(G68,پرداخت!$1:$1,0))="نشده","نشده","شده"),"---")</f>
        <v>نشده</v>
      </c>
    </row>
    <row r="69" spans="1:35" s="30" customFormat="1" ht="34.9" hidden="1" customHeight="1">
      <c r="A69" s="171" t="s">
        <v>244</v>
      </c>
      <c r="B69" s="47">
        <f>IFERROR(INDEX('اطلاعات انشعابات شرکتها'!A:BB,MATCH(A69,'اطلاعات انشعابات شرکتها'!A:A,0),MATCH(B$1,'اطلاعات انشعابات شرکتها'!$1:$1,0)),0)</f>
        <v>125</v>
      </c>
      <c r="C69" s="48">
        <f>IFERROR(INDEX('اطلاعات انشعابات شرکتها'!A:BB,MATCH(A69,'اطلاعات انشعابات شرکتها'!A:A,0),MATCH(C$1,'اطلاعات انشعابات شرکتها'!$1:$1,0)),0)</f>
        <v>0</v>
      </c>
      <c r="D69" s="45"/>
      <c r="E69" s="171">
        <v>1</v>
      </c>
      <c r="F69" s="170">
        <v>99</v>
      </c>
      <c r="G69" s="47" t="str">
        <f t="shared" si="12"/>
        <v>99/1</v>
      </c>
      <c r="H69" s="47" t="str">
        <f>IFERROR(INDEX('اطلاعات دوره'!A:Z,MATCH(G69,'اطلاعات دوره'!C:C,0),MATCH(H$1,'اطلاعات دوره'!$1:$1,0)),0)</f>
        <v>99/01/01</v>
      </c>
      <c r="I69" s="47" t="str">
        <f>IFERROR(INDEX('اطلاعات دوره'!A:Z,MATCH(G69,'اطلاعات دوره'!C:C,0),MATCH(I$1,'اطلاعات دوره'!$1:$1,0)),0)</f>
        <v>99/01/31</v>
      </c>
      <c r="J69" s="48">
        <f>IFERROR(INDEX('اطلاعات دوره'!A:Z,MATCH(G69,'اطلاعات دوره'!C:C,0),MATCH(J$1,'اطلاعات دوره'!$1:$1,0)),0)</f>
        <v>31</v>
      </c>
      <c r="K69" s="46"/>
      <c r="L69" s="158" t="str">
        <f>IFERROR(INDEX('اطلاعات دوره'!A:Z,MATCH(G69,'اطلاعات دوره'!C:C,0)-1,MATCH("عنوان",'اطلاعات دوره'!$1:$1,0)),"---")</f>
        <v>98/4</v>
      </c>
      <c r="M69" s="47" t="str">
        <f t="shared" si="13"/>
        <v>توس درمان طب-98/4</v>
      </c>
      <c r="N69" s="48" t="str">
        <f t="shared" si="14"/>
        <v>توس درمان طب-99/1</v>
      </c>
      <c r="O69" s="45"/>
      <c r="P69" s="240">
        <f>IFERROR(INDEX('قرائت کنتور'!A:AZ,MATCH(A69&amp;"-"&amp;"آب",'قرائت کنتور'!B:B,0),MATCH(L69,'قرائت کنتور'!$1:$1,0)),0)</f>
        <v>943</v>
      </c>
      <c r="Q69" s="241">
        <f>IFERROR(INDEX('قرائت کنتور'!A:AZ,MATCH(A69&amp;"-"&amp;"آب",'قرائت کنتور'!B:B,0),MATCH(G69,'قرائت کنتور'!$1:$1,0)),0)</f>
        <v>0</v>
      </c>
      <c r="R69" s="241">
        <f t="shared" si="15"/>
        <v>-943</v>
      </c>
      <c r="S69" s="241" t="str">
        <f>IFERROR(INDEX('اطلاعات انشعابات شرکتها'!A:AB,MATCH(A69,'اطلاعات انشعابات شرکتها'!A:A,0),MATCH(S$1,'اطلاعات انشعابات شرکتها'!$1:$1,0)),"---")</f>
        <v>25</v>
      </c>
      <c r="T69" s="227">
        <f t="shared" si="16"/>
        <v>0</v>
      </c>
      <c r="U69" s="45"/>
      <c r="V69" s="155">
        <f>IFERROR(INDEX('تعرفه ها'!A:Z,MATCH("بهای هر متر مکعب آب مصرفی",'تعرفه ها'!$B:$B,0),MATCH(F69,'تعرفه ها'!$2:$2,0)),"---")</f>
        <v>14300</v>
      </c>
      <c r="W69" s="50">
        <f t="shared" si="17"/>
        <v>-13484900</v>
      </c>
      <c r="X69" s="50">
        <f>IFERROR(ROUND(R69*INDEX('تعرفه ها'!A:Z,MATCH("عوارض آب به ازاء هر متر مکعب",'تعرفه ها'!$B:$B,0),MATCH(F69,'تعرفه ها'!$2:$2,0)),0),"---")</f>
        <v>-141450</v>
      </c>
      <c r="Y69" s="50">
        <f>IFERROR(ROUND(T69*INDEX('تعرفه ها'!A:Z,MATCH("جریمه مازاد مصرف آب به ازاء هر متر مکعب",'تعرفه ها'!$B:$B,0),MATCH(F69,'تعرفه ها'!$2:$2,0)),0),"---")</f>
        <v>0</v>
      </c>
      <c r="Z69" s="50">
        <f>IFERROR(ROUND(((W69+X69+Y69)*INDEX('تعرفه ها'!A:Z,MATCH("هزینه نگهداری و تعمیرات شبکه آب",'تعرفه ها'!$B:$B,0),MATCH(F69,'تعرفه ها'!$2:$2,0))/100),0),"---")</f>
        <v>-1362635</v>
      </c>
      <c r="AA69" s="50">
        <f>IFERROR(IF(INDEX('اطلاعات دوره'!A:Z,MATCH(G69,'اطلاعات دوره'!C:C,0),MATCH("آب",'اطلاعات دوره'!$1:$1,0))="دارد",ROUND((W69+X69+Y69)*INDEX('تعرفه ها'!A:Z,MATCH("پیک فصلی آب",'تعرفه ها'!$B:$B,0),MATCH(F69,'تعرفه ها'!$2:$2,0))/100,0),0),"---")</f>
        <v>0</v>
      </c>
      <c r="AB69" s="50">
        <f>IFERROR(ROUND(SUM(W69+X69+Y69+Z69+AA69)*INDEX('تعرفه ها'!A:Z,MATCH("مالیات آب",'تعرفه ها'!$B:$B,0),MATCH(F69,'تعرفه ها'!$2:$2,0))/100,0),"---")</f>
        <v>0</v>
      </c>
      <c r="AC69" s="50">
        <f t="shared" si="18"/>
        <v>-14988985</v>
      </c>
      <c r="AD69" s="50">
        <f t="shared" si="11"/>
        <v>1366485</v>
      </c>
      <c r="AE69" s="50">
        <f t="shared" si="19"/>
        <v>-13622500</v>
      </c>
      <c r="AF69" s="50">
        <f t="shared" si="20"/>
        <v>500</v>
      </c>
      <c r="AG69" s="153">
        <f t="shared" si="21"/>
        <v>-13623000</v>
      </c>
      <c r="AH69" s="42"/>
      <c r="AI69" s="183" t="str">
        <f>IFERROR(IF(INDEX(پرداخت!A:AZ,MATCH(A69&amp;" - "&amp;"آب",پرداخت!$B:$B,0),MATCH(G69,پرداخت!$1:$1,0))="نشده","نشده","شده"),"---")</f>
        <v>نشده</v>
      </c>
    </row>
    <row r="70" spans="1:35" s="30" customFormat="1" ht="34.9" hidden="1" customHeight="1">
      <c r="A70" s="171" t="s">
        <v>246</v>
      </c>
      <c r="B70" s="47">
        <f>IFERROR(INDEX('اطلاعات انشعابات شرکتها'!A:BB,MATCH(A70,'اطلاعات انشعابات شرکتها'!A:A,0),MATCH(B$1,'اطلاعات انشعابات شرکتها'!$1:$1,0)),0)</f>
        <v>126</v>
      </c>
      <c r="C70" s="48">
        <f>IFERROR(INDEX('اطلاعات انشعابات شرکتها'!A:BB,MATCH(A70,'اطلاعات انشعابات شرکتها'!A:A,0),MATCH(C$1,'اطلاعات انشعابات شرکتها'!$1:$1,0)),0)</f>
        <v>0</v>
      </c>
      <c r="D70" s="45"/>
      <c r="E70" s="171">
        <v>1</v>
      </c>
      <c r="F70" s="170">
        <v>99</v>
      </c>
      <c r="G70" s="47" t="str">
        <f t="shared" si="12"/>
        <v>99/1</v>
      </c>
      <c r="H70" s="47" t="str">
        <f>IFERROR(INDEX('اطلاعات دوره'!A:Z,MATCH(G70,'اطلاعات دوره'!C:C,0),MATCH(H$1,'اطلاعات دوره'!$1:$1,0)),0)</f>
        <v>99/01/01</v>
      </c>
      <c r="I70" s="47" t="str">
        <f>IFERROR(INDEX('اطلاعات دوره'!A:Z,MATCH(G70,'اطلاعات دوره'!C:C,0),MATCH(I$1,'اطلاعات دوره'!$1:$1,0)),0)</f>
        <v>99/01/31</v>
      </c>
      <c r="J70" s="48">
        <f>IFERROR(INDEX('اطلاعات دوره'!A:Z,MATCH(G70,'اطلاعات دوره'!C:C,0),MATCH(J$1,'اطلاعات دوره'!$1:$1,0)),0)</f>
        <v>31</v>
      </c>
      <c r="K70" s="46"/>
      <c r="L70" s="158" t="str">
        <f>IFERROR(INDEX('اطلاعات دوره'!A:Z,MATCH(G70,'اطلاعات دوره'!C:C,0)-1,MATCH("عنوان",'اطلاعات دوره'!$1:$1,0)),"---")</f>
        <v>98/4</v>
      </c>
      <c r="M70" s="47" t="str">
        <f t="shared" si="13"/>
        <v>توسعه صنایع غذایی دانشگرایان نوین دلسا-98/4</v>
      </c>
      <c r="N70" s="48" t="str">
        <f t="shared" si="14"/>
        <v>توسعه صنایع غذایی دانشگرایان نوین دلسا-99/1</v>
      </c>
      <c r="O70" s="45"/>
      <c r="P70" s="240">
        <f>IFERROR(INDEX('قرائت کنتور'!A:AZ,MATCH(A70&amp;"-"&amp;"آب",'قرائت کنتور'!B:B,0),MATCH(L70,'قرائت کنتور'!$1:$1,0)),0)</f>
        <v>993</v>
      </c>
      <c r="Q70" s="241">
        <f>IFERROR(INDEX('قرائت کنتور'!A:AZ,MATCH(A70&amp;"-"&amp;"آب",'قرائت کنتور'!B:B,0),MATCH(G70,'قرائت کنتور'!$1:$1,0)),0)</f>
        <v>0</v>
      </c>
      <c r="R70" s="241">
        <f t="shared" si="15"/>
        <v>-993</v>
      </c>
      <c r="S70" s="241" t="str">
        <f>IFERROR(INDEX('اطلاعات انشعابات شرکتها'!A:AB,MATCH(A70,'اطلاعات انشعابات شرکتها'!A:A,0),MATCH(S$1,'اطلاعات انشعابات شرکتها'!$1:$1,0)),"---")</f>
        <v>25</v>
      </c>
      <c r="T70" s="227">
        <f t="shared" si="16"/>
        <v>0</v>
      </c>
      <c r="U70" s="45"/>
      <c r="V70" s="155">
        <f>IFERROR(INDEX('تعرفه ها'!A:Z,MATCH("بهای هر متر مکعب آب مصرفی",'تعرفه ها'!$B:$B,0),MATCH(F70,'تعرفه ها'!$2:$2,0)),"---")</f>
        <v>14300</v>
      </c>
      <c r="W70" s="50">
        <f t="shared" si="17"/>
        <v>-14199900</v>
      </c>
      <c r="X70" s="50">
        <f>IFERROR(ROUND(R70*INDEX('تعرفه ها'!A:Z,MATCH("عوارض آب به ازاء هر متر مکعب",'تعرفه ها'!$B:$B,0),MATCH(F70,'تعرفه ها'!$2:$2,0)),0),"---")</f>
        <v>-148950</v>
      </c>
      <c r="Y70" s="50">
        <f>IFERROR(ROUND(T70*INDEX('تعرفه ها'!A:Z,MATCH("جریمه مازاد مصرف آب به ازاء هر متر مکعب",'تعرفه ها'!$B:$B,0),MATCH(F70,'تعرفه ها'!$2:$2,0)),0),"---")</f>
        <v>0</v>
      </c>
      <c r="Z70" s="50">
        <f>IFERROR(ROUND(((W70+X70+Y70)*INDEX('تعرفه ها'!A:Z,MATCH("هزینه نگهداری و تعمیرات شبکه آب",'تعرفه ها'!$B:$B,0),MATCH(F70,'تعرفه ها'!$2:$2,0))/100),0),"---")</f>
        <v>-1434885</v>
      </c>
      <c r="AA70" s="50">
        <f>IFERROR(IF(INDEX('اطلاعات دوره'!A:Z,MATCH(G70,'اطلاعات دوره'!C:C,0),MATCH("آب",'اطلاعات دوره'!$1:$1,0))="دارد",ROUND((W70+X70+Y70)*INDEX('تعرفه ها'!A:Z,MATCH("پیک فصلی آب",'تعرفه ها'!$B:$B,0),MATCH(F70,'تعرفه ها'!$2:$2,0))/100,0),0),"---")</f>
        <v>0</v>
      </c>
      <c r="AB70" s="50">
        <f>IFERROR(ROUND(SUM(W70+X70+Y70+Z70+AA70)*INDEX('تعرفه ها'!A:Z,MATCH("مالیات آب",'تعرفه ها'!$B:$B,0),MATCH(F70,'تعرفه ها'!$2:$2,0))/100,0),"---")</f>
        <v>0</v>
      </c>
      <c r="AC70" s="50">
        <f t="shared" si="18"/>
        <v>-15783735</v>
      </c>
      <c r="AD70" s="50">
        <f t="shared" si="11"/>
        <v>63580</v>
      </c>
      <c r="AE70" s="50">
        <f t="shared" si="19"/>
        <v>-15720155</v>
      </c>
      <c r="AF70" s="50">
        <f t="shared" si="20"/>
        <v>155</v>
      </c>
      <c r="AG70" s="153">
        <f t="shared" si="21"/>
        <v>-15720310</v>
      </c>
      <c r="AH70" s="42"/>
      <c r="AI70" s="183" t="str">
        <f>IFERROR(IF(INDEX(پرداخت!A:AZ,MATCH(A70&amp;" - "&amp;"آب",پرداخت!$B:$B,0),MATCH(G70,پرداخت!$1:$1,0))="نشده","نشده","شده"),"---")</f>
        <v>شده</v>
      </c>
    </row>
    <row r="71" spans="1:35" s="30" customFormat="1" ht="34.9" hidden="1" customHeight="1">
      <c r="A71" s="171" t="s">
        <v>140</v>
      </c>
      <c r="B71" s="47">
        <f>IFERROR(INDEX('اطلاعات انشعابات شرکتها'!A:BB,MATCH(A71,'اطلاعات انشعابات شرکتها'!A:A,0),MATCH(B$1,'اطلاعات انشعابات شرکتها'!$1:$1,0)),0)</f>
        <v>127</v>
      </c>
      <c r="C71" s="48">
        <f>IFERROR(INDEX('اطلاعات انشعابات شرکتها'!A:BB,MATCH(A71,'اطلاعات انشعابات شرکتها'!A:A,0),MATCH(C$1,'اطلاعات انشعابات شرکتها'!$1:$1,0)),0)</f>
        <v>0</v>
      </c>
      <c r="D71" s="45"/>
      <c r="E71" s="171">
        <v>1</v>
      </c>
      <c r="F71" s="170">
        <v>99</v>
      </c>
      <c r="G71" s="47" t="str">
        <f t="shared" si="12"/>
        <v>99/1</v>
      </c>
      <c r="H71" s="47" t="str">
        <f>IFERROR(INDEX('اطلاعات دوره'!A:Z,MATCH(G71,'اطلاعات دوره'!C:C,0),MATCH(H$1,'اطلاعات دوره'!$1:$1,0)),0)</f>
        <v>99/01/01</v>
      </c>
      <c r="I71" s="47" t="str">
        <f>IFERROR(INDEX('اطلاعات دوره'!A:Z,MATCH(G71,'اطلاعات دوره'!C:C,0),MATCH(I$1,'اطلاعات دوره'!$1:$1,0)),0)</f>
        <v>99/01/31</v>
      </c>
      <c r="J71" s="48">
        <f>IFERROR(INDEX('اطلاعات دوره'!A:Z,MATCH(G71,'اطلاعات دوره'!C:C,0),MATCH(J$1,'اطلاعات دوره'!$1:$1,0)),0)</f>
        <v>31</v>
      </c>
      <c r="K71" s="46"/>
      <c r="L71" s="158" t="str">
        <f>IFERROR(INDEX('اطلاعات دوره'!A:Z,MATCH(G71,'اطلاعات دوره'!C:C,0)-1,MATCH("عنوان",'اطلاعات دوره'!$1:$1,0)),"---")</f>
        <v>98/4</v>
      </c>
      <c r="M71" s="47" t="str">
        <f t="shared" si="13"/>
        <v>خدمات نیروگاهی آهار شرق-98/4</v>
      </c>
      <c r="N71" s="48" t="str">
        <f t="shared" si="14"/>
        <v>خدمات نیروگاهی آهار شرق-99/1</v>
      </c>
      <c r="O71" s="45"/>
      <c r="P71" s="240">
        <f>IFERROR(INDEX('قرائت کنتور'!A:AZ,MATCH(A71&amp;"-"&amp;"آب",'قرائت کنتور'!B:B,0),MATCH(L71,'قرائت کنتور'!$1:$1,0)),0)</f>
        <v>524</v>
      </c>
      <c r="Q71" s="241">
        <f>IFERROR(INDEX('قرائت کنتور'!A:AZ,MATCH(A71&amp;"-"&amp;"آب",'قرائت کنتور'!B:B,0),MATCH(G71,'قرائت کنتور'!$1:$1,0)),0)</f>
        <v>0</v>
      </c>
      <c r="R71" s="241">
        <f t="shared" si="15"/>
        <v>-524</v>
      </c>
      <c r="S71" s="241" t="str">
        <f>IFERROR(INDEX('اطلاعات انشعابات شرکتها'!A:AB,MATCH(A71,'اطلاعات انشعابات شرکتها'!A:A,0),MATCH(S$1,'اطلاعات انشعابات شرکتها'!$1:$1,0)),"---")</f>
        <v>25</v>
      </c>
      <c r="T71" s="227">
        <f t="shared" si="16"/>
        <v>0</v>
      </c>
      <c r="U71" s="45"/>
      <c r="V71" s="155">
        <f>IFERROR(INDEX('تعرفه ها'!A:Z,MATCH("بهای هر متر مکعب آب مصرفی",'تعرفه ها'!$B:$B,0),MATCH(F71,'تعرفه ها'!$2:$2,0)),"---")</f>
        <v>14300</v>
      </c>
      <c r="W71" s="50">
        <f t="shared" si="17"/>
        <v>-7493200</v>
      </c>
      <c r="X71" s="50">
        <f>IFERROR(ROUND(R71*INDEX('تعرفه ها'!A:Z,MATCH("عوارض آب به ازاء هر متر مکعب",'تعرفه ها'!$B:$B,0),MATCH(F71,'تعرفه ها'!$2:$2,0)),0),"---")</f>
        <v>-78600</v>
      </c>
      <c r="Y71" s="50">
        <f>IFERROR(ROUND(T71*INDEX('تعرفه ها'!A:Z,MATCH("جریمه مازاد مصرف آب به ازاء هر متر مکعب",'تعرفه ها'!$B:$B,0),MATCH(F71,'تعرفه ها'!$2:$2,0)),0),"---")</f>
        <v>0</v>
      </c>
      <c r="Z71" s="50">
        <f>IFERROR(ROUND(((W71+X71+Y71)*INDEX('تعرفه ها'!A:Z,MATCH("هزینه نگهداری و تعمیرات شبکه آب",'تعرفه ها'!$B:$B,0),MATCH(F71,'تعرفه ها'!$2:$2,0))/100),0),"---")</f>
        <v>-757180</v>
      </c>
      <c r="AA71" s="50">
        <f>IFERROR(IF(INDEX('اطلاعات دوره'!A:Z,MATCH(G71,'اطلاعات دوره'!C:C,0),MATCH("آب",'اطلاعات دوره'!$1:$1,0))="دارد",ROUND((W71+X71+Y71)*INDEX('تعرفه ها'!A:Z,MATCH("پیک فصلی آب",'تعرفه ها'!$B:$B,0),MATCH(F71,'تعرفه ها'!$2:$2,0))/100,0),0),"---")</f>
        <v>0</v>
      </c>
      <c r="AB71" s="50">
        <f>IFERROR(ROUND(SUM(W71+X71+Y71+Z71+AA71)*INDEX('تعرفه ها'!A:Z,MATCH("مالیات آب",'تعرفه ها'!$B:$B,0),MATCH(F71,'تعرفه ها'!$2:$2,0))/100,0),"---")</f>
        <v>0</v>
      </c>
      <c r="AC71" s="50">
        <f t="shared" si="18"/>
        <v>-8328980</v>
      </c>
      <c r="AD71" s="50">
        <f t="shared" si="11"/>
        <v>555740</v>
      </c>
      <c r="AE71" s="50">
        <f t="shared" si="19"/>
        <v>-7773240</v>
      </c>
      <c r="AF71" s="50">
        <f t="shared" si="20"/>
        <v>240</v>
      </c>
      <c r="AG71" s="153">
        <f t="shared" si="21"/>
        <v>-7773480</v>
      </c>
      <c r="AH71" s="42"/>
      <c r="AI71" s="183" t="str">
        <f>IFERROR(IF(INDEX(پرداخت!A:AZ,MATCH(A71&amp;" - "&amp;"آب",پرداخت!$B:$B,0),MATCH(G71,پرداخت!$1:$1,0))="نشده","نشده","شده"),"---")</f>
        <v>نشده</v>
      </c>
    </row>
    <row r="72" spans="1:35" s="30" customFormat="1" ht="34.9" hidden="1" customHeight="1">
      <c r="A72" s="171" t="s">
        <v>250</v>
      </c>
      <c r="B72" s="47">
        <f>IFERROR(INDEX('اطلاعات انشعابات شرکتها'!A:BB,MATCH(A72,'اطلاعات انشعابات شرکتها'!A:A,0),MATCH(B$1,'اطلاعات انشعابات شرکتها'!$1:$1,0)),0)</f>
        <v>128</v>
      </c>
      <c r="C72" s="48">
        <f>IFERROR(INDEX('اطلاعات انشعابات شرکتها'!A:BB,MATCH(A72,'اطلاعات انشعابات شرکتها'!A:A,0),MATCH(C$1,'اطلاعات انشعابات شرکتها'!$1:$1,0)),0)</f>
        <v>0</v>
      </c>
      <c r="D72" s="45"/>
      <c r="E72" s="171">
        <v>1</v>
      </c>
      <c r="F72" s="170">
        <v>99</v>
      </c>
      <c r="G72" s="47" t="str">
        <f t="shared" si="12"/>
        <v>99/1</v>
      </c>
      <c r="H72" s="47" t="str">
        <f>IFERROR(INDEX('اطلاعات دوره'!A:Z,MATCH(G72,'اطلاعات دوره'!C:C,0),MATCH(H$1,'اطلاعات دوره'!$1:$1,0)),0)</f>
        <v>99/01/01</v>
      </c>
      <c r="I72" s="47" t="str">
        <f>IFERROR(INDEX('اطلاعات دوره'!A:Z,MATCH(G72,'اطلاعات دوره'!C:C,0),MATCH(I$1,'اطلاعات دوره'!$1:$1,0)),0)</f>
        <v>99/01/31</v>
      </c>
      <c r="J72" s="48">
        <f>IFERROR(INDEX('اطلاعات دوره'!A:Z,MATCH(G72,'اطلاعات دوره'!C:C,0),MATCH(J$1,'اطلاعات دوره'!$1:$1,0)),0)</f>
        <v>31</v>
      </c>
      <c r="K72" s="46"/>
      <c r="L72" s="158" t="str">
        <f>IFERROR(INDEX('اطلاعات دوره'!A:Z,MATCH(G72,'اطلاعات دوره'!C:C,0)-1,MATCH("عنوان",'اطلاعات دوره'!$1:$1,0)),"---")</f>
        <v>98/4</v>
      </c>
      <c r="M72" s="47" t="str">
        <f t="shared" si="13"/>
        <v>زیست تروند آرین-98/4</v>
      </c>
      <c r="N72" s="48" t="str">
        <f t="shared" si="14"/>
        <v>زیست تروند آرین-99/1</v>
      </c>
      <c r="O72" s="45"/>
      <c r="P72" s="240">
        <f>IFERROR(INDEX('قرائت کنتور'!A:AZ,MATCH(A72&amp;"-"&amp;"آب",'قرائت کنتور'!B:B,0),MATCH(L72,'قرائت کنتور'!$1:$1,0)),0)</f>
        <v>2532</v>
      </c>
      <c r="Q72" s="241">
        <f>IFERROR(INDEX('قرائت کنتور'!A:AZ,MATCH(A72&amp;"-"&amp;"آب",'قرائت کنتور'!B:B,0),MATCH(G72,'قرائت کنتور'!$1:$1,0)),0)</f>
        <v>0</v>
      </c>
      <c r="R72" s="241">
        <f t="shared" si="15"/>
        <v>-2532</v>
      </c>
      <c r="S72" s="241" t="str">
        <f>IFERROR(INDEX('اطلاعات انشعابات شرکتها'!A:AB,MATCH(A72,'اطلاعات انشعابات شرکتها'!A:A,0),MATCH(S$1,'اطلاعات انشعابات شرکتها'!$1:$1,0)),"---")</f>
        <v>50</v>
      </c>
      <c r="T72" s="227">
        <f t="shared" si="16"/>
        <v>0</v>
      </c>
      <c r="U72" s="45"/>
      <c r="V72" s="155">
        <f>IFERROR(INDEX('تعرفه ها'!A:Z,MATCH("بهای هر متر مکعب آب مصرفی",'تعرفه ها'!$B:$B,0),MATCH(F72,'تعرفه ها'!$2:$2,0)),"---")</f>
        <v>14300</v>
      </c>
      <c r="W72" s="50">
        <f t="shared" si="17"/>
        <v>-36207600</v>
      </c>
      <c r="X72" s="50">
        <f>IFERROR(ROUND(R72*INDEX('تعرفه ها'!A:Z,MATCH("عوارض آب به ازاء هر متر مکعب",'تعرفه ها'!$B:$B,0),MATCH(F72,'تعرفه ها'!$2:$2,0)),0),"---")</f>
        <v>-379800</v>
      </c>
      <c r="Y72" s="50">
        <f>IFERROR(ROUND(T72*INDEX('تعرفه ها'!A:Z,MATCH("جریمه مازاد مصرف آب به ازاء هر متر مکعب",'تعرفه ها'!$B:$B,0),MATCH(F72,'تعرفه ها'!$2:$2,0)),0),"---")</f>
        <v>0</v>
      </c>
      <c r="Z72" s="50">
        <f>IFERROR(ROUND(((W72+X72+Y72)*INDEX('تعرفه ها'!A:Z,MATCH("هزینه نگهداری و تعمیرات شبکه آب",'تعرفه ها'!$B:$B,0),MATCH(F72,'تعرفه ها'!$2:$2,0))/100),0),"---")</f>
        <v>-3658740</v>
      </c>
      <c r="AA72" s="50">
        <f>IFERROR(IF(INDEX('اطلاعات دوره'!A:Z,MATCH(G72,'اطلاعات دوره'!C:C,0),MATCH("آب",'اطلاعات دوره'!$1:$1,0))="دارد",ROUND((W72+X72+Y72)*INDEX('تعرفه ها'!A:Z,MATCH("پیک فصلی آب",'تعرفه ها'!$B:$B,0),MATCH(F72,'تعرفه ها'!$2:$2,0))/100,0),0),"---")</f>
        <v>0</v>
      </c>
      <c r="AB72" s="50">
        <f>IFERROR(ROUND(SUM(W72+X72+Y72+Z72+AA72)*INDEX('تعرفه ها'!A:Z,MATCH("مالیات آب",'تعرفه ها'!$B:$B,0),MATCH(F72,'تعرفه ها'!$2:$2,0))/100,0),"---")</f>
        <v>0</v>
      </c>
      <c r="AC72" s="50">
        <f t="shared" si="18"/>
        <v>-40246140</v>
      </c>
      <c r="AD72" s="50">
        <f t="shared" si="11"/>
        <v>22906240</v>
      </c>
      <c r="AE72" s="50">
        <f t="shared" si="19"/>
        <v>-17339900</v>
      </c>
      <c r="AF72" s="50">
        <f t="shared" si="20"/>
        <v>900</v>
      </c>
      <c r="AG72" s="153">
        <f t="shared" si="21"/>
        <v>-17340800</v>
      </c>
      <c r="AH72" s="42"/>
      <c r="AI72" s="183" t="str">
        <f>IFERROR(IF(INDEX(پرداخت!A:AZ,MATCH(A72&amp;" - "&amp;"آب",پرداخت!$B:$B,0),MATCH(G72,پرداخت!$1:$1,0))="نشده","نشده","شده"),"---")</f>
        <v>نشده</v>
      </c>
    </row>
    <row r="73" spans="1:35" s="30" customFormat="1" ht="34.9" hidden="1" customHeight="1">
      <c r="A73" s="171" t="s">
        <v>251</v>
      </c>
      <c r="B73" s="47">
        <f>IFERROR(INDEX('اطلاعات انشعابات شرکتها'!A:BB,MATCH(A73,'اطلاعات انشعابات شرکتها'!A:A,0),MATCH(B$1,'اطلاعات انشعابات شرکتها'!$1:$1,0)),0)</f>
        <v>130</v>
      </c>
      <c r="C73" s="48">
        <f>IFERROR(INDEX('اطلاعات انشعابات شرکتها'!A:BB,MATCH(A73,'اطلاعات انشعابات شرکتها'!A:A,0),MATCH(C$1,'اطلاعات انشعابات شرکتها'!$1:$1,0)),0)</f>
        <v>0</v>
      </c>
      <c r="D73" s="45"/>
      <c r="E73" s="171">
        <v>1</v>
      </c>
      <c r="F73" s="170">
        <v>99</v>
      </c>
      <c r="G73" s="47" t="str">
        <f t="shared" si="12"/>
        <v>99/1</v>
      </c>
      <c r="H73" s="47" t="str">
        <f>IFERROR(INDEX('اطلاعات دوره'!A:Z,MATCH(G73,'اطلاعات دوره'!C:C,0),MATCH(H$1,'اطلاعات دوره'!$1:$1,0)),0)</f>
        <v>99/01/01</v>
      </c>
      <c r="I73" s="47" t="str">
        <f>IFERROR(INDEX('اطلاعات دوره'!A:Z,MATCH(G73,'اطلاعات دوره'!C:C,0),MATCH(I$1,'اطلاعات دوره'!$1:$1,0)),0)</f>
        <v>99/01/31</v>
      </c>
      <c r="J73" s="48">
        <f>IFERROR(INDEX('اطلاعات دوره'!A:Z,MATCH(G73,'اطلاعات دوره'!C:C,0),MATCH(J$1,'اطلاعات دوره'!$1:$1,0)),0)</f>
        <v>31</v>
      </c>
      <c r="K73" s="46"/>
      <c r="L73" s="158" t="str">
        <f>IFERROR(INDEX('اطلاعات دوره'!A:Z,MATCH(G73,'اطلاعات دوره'!C:C,0)-1,MATCH("عنوان",'اطلاعات دوره'!$1:$1,0)),"---")</f>
        <v>98/4</v>
      </c>
      <c r="M73" s="47" t="str">
        <f t="shared" si="13"/>
        <v>سازه گستر آرین پارس-98/4</v>
      </c>
      <c r="N73" s="48" t="str">
        <f t="shared" si="14"/>
        <v>سازه گستر آرین پارس-99/1</v>
      </c>
      <c r="O73" s="45"/>
      <c r="P73" s="240">
        <f>IFERROR(INDEX('قرائت کنتور'!A:AZ,MATCH(A73&amp;"-"&amp;"آب",'قرائت کنتور'!B:B,0),MATCH(L73,'قرائت کنتور'!$1:$1,0)),0)</f>
        <v>530</v>
      </c>
      <c r="Q73" s="241">
        <f>IFERROR(INDEX('قرائت کنتور'!A:AZ,MATCH(A73&amp;"-"&amp;"آب",'قرائت کنتور'!B:B,0),MATCH(G73,'قرائت کنتور'!$1:$1,0)),0)</f>
        <v>0</v>
      </c>
      <c r="R73" s="241">
        <f t="shared" si="15"/>
        <v>-530</v>
      </c>
      <c r="S73" s="241" t="str">
        <f>IFERROR(INDEX('اطلاعات انشعابات شرکتها'!A:AB,MATCH(A73,'اطلاعات انشعابات شرکتها'!A:A,0),MATCH(S$1,'اطلاعات انشعابات شرکتها'!$1:$1,0)),"---")</f>
        <v>25</v>
      </c>
      <c r="T73" s="227">
        <f t="shared" si="16"/>
        <v>0</v>
      </c>
      <c r="U73" s="45"/>
      <c r="V73" s="155">
        <f>IFERROR(INDEX('تعرفه ها'!A:Z,MATCH("بهای هر متر مکعب آب مصرفی",'تعرفه ها'!$B:$B,0),MATCH(F73,'تعرفه ها'!$2:$2,0)),"---")</f>
        <v>14300</v>
      </c>
      <c r="W73" s="50">
        <f t="shared" si="17"/>
        <v>-7579000</v>
      </c>
      <c r="X73" s="50">
        <f>IFERROR(ROUND(R73*INDEX('تعرفه ها'!A:Z,MATCH("عوارض آب به ازاء هر متر مکعب",'تعرفه ها'!$B:$B,0),MATCH(F73,'تعرفه ها'!$2:$2,0)),0),"---")</f>
        <v>-79500</v>
      </c>
      <c r="Y73" s="50">
        <f>IFERROR(ROUND(T73*INDEX('تعرفه ها'!A:Z,MATCH("جریمه مازاد مصرف آب به ازاء هر متر مکعب",'تعرفه ها'!$B:$B,0),MATCH(F73,'تعرفه ها'!$2:$2,0)),0),"---")</f>
        <v>0</v>
      </c>
      <c r="Z73" s="50">
        <f>IFERROR(ROUND(((W73+X73+Y73)*INDEX('تعرفه ها'!A:Z,MATCH("هزینه نگهداری و تعمیرات شبکه آب",'تعرفه ها'!$B:$B,0),MATCH(F73,'تعرفه ها'!$2:$2,0))/100),0),"---")</f>
        <v>-765850</v>
      </c>
      <c r="AA73" s="50">
        <f>IFERROR(IF(INDEX('اطلاعات دوره'!A:Z,MATCH(G73,'اطلاعات دوره'!C:C,0),MATCH("آب",'اطلاعات دوره'!$1:$1,0))="دارد",ROUND((W73+X73+Y73)*INDEX('تعرفه ها'!A:Z,MATCH("پیک فصلی آب",'تعرفه ها'!$B:$B,0),MATCH(F73,'تعرفه ها'!$2:$2,0))/100,0),0),"---")</f>
        <v>0</v>
      </c>
      <c r="AB73" s="50">
        <f>IFERROR(ROUND(SUM(W73+X73+Y73+Z73+AA73)*INDEX('تعرفه ها'!A:Z,MATCH("مالیات آب",'تعرفه ها'!$B:$B,0),MATCH(F73,'تعرفه ها'!$2:$2,0))/100,0),"---")</f>
        <v>0</v>
      </c>
      <c r="AC73" s="50">
        <f t="shared" si="18"/>
        <v>-8424350</v>
      </c>
      <c r="AD73" s="50">
        <f t="shared" si="11"/>
        <v>14510855</v>
      </c>
      <c r="AE73" s="50">
        <f t="shared" si="19"/>
        <v>6086505</v>
      </c>
      <c r="AF73" s="50">
        <f t="shared" si="20"/>
        <v>505</v>
      </c>
      <c r="AG73" s="153">
        <f t="shared" si="21"/>
        <v>6086000</v>
      </c>
      <c r="AH73" s="42"/>
      <c r="AI73" s="183" t="str">
        <f>IFERROR(IF(INDEX(پرداخت!A:AZ,MATCH(A73&amp;" - "&amp;"آب",پرداخت!$B:$B,0),MATCH(G73,پرداخت!$1:$1,0))="نشده","نشده","شده"),"---")</f>
        <v>نشده</v>
      </c>
    </row>
    <row r="74" spans="1:35" s="30" customFormat="1" ht="34.9" hidden="1" customHeight="1">
      <c r="A74" s="171" t="s">
        <v>252</v>
      </c>
      <c r="B74" s="47">
        <f>IFERROR(INDEX('اطلاعات انشعابات شرکتها'!A:BB,MATCH(A74,'اطلاعات انشعابات شرکتها'!A:A,0),MATCH(B$1,'اطلاعات انشعابات شرکتها'!$1:$1,0)),0)</f>
        <v>131</v>
      </c>
      <c r="C74" s="48">
        <f>IFERROR(INDEX('اطلاعات انشعابات شرکتها'!A:BB,MATCH(A74,'اطلاعات انشعابات شرکتها'!A:A,0),MATCH(C$1,'اطلاعات انشعابات شرکتها'!$1:$1,0)),0)</f>
        <v>0</v>
      </c>
      <c r="D74" s="45"/>
      <c r="E74" s="171">
        <v>1</v>
      </c>
      <c r="F74" s="170">
        <v>99</v>
      </c>
      <c r="G74" s="47" t="str">
        <f t="shared" si="12"/>
        <v>99/1</v>
      </c>
      <c r="H74" s="47" t="str">
        <f>IFERROR(INDEX('اطلاعات دوره'!A:Z,MATCH(G74,'اطلاعات دوره'!C:C,0),MATCH(H$1,'اطلاعات دوره'!$1:$1,0)),0)</f>
        <v>99/01/01</v>
      </c>
      <c r="I74" s="47" t="str">
        <f>IFERROR(INDEX('اطلاعات دوره'!A:Z,MATCH(G74,'اطلاعات دوره'!C:C,0),MATCH(I$1,'اطلاعات دوره'!$1:$1,0)),0)</f>
        <v>99/01/31</v>
      </c>
      <c r="J74" s="48">
        <f>IFERROR(INDEX('اطلاعات دوره'!A:Z,MATCH(G74,'اطلاعات دوره'!C:C,0),MATCH(J$1,'اطلاعات دوره'!$1:$1,0)),0)</f>
        <v>31</v>
      </c>
      <c r="K74" s="46"/>
      <c r="L74" s="158" t="str">
        <f>IFERROR(INDEX('اطلاعات دوره'!A:Z,MATCH(G74,'اطلاعات دوره'!C:C,0)-1,MATCH("عنوان",'اطلاعات دوره'!$1:$1,0)),"---")</f>
        <v>98/4</v>
      </c>
      <c r="M74" s="47" t="str">
        <f t="shared" si="13"/>
        <v>سامان داروی هشتم-98/4</v>
      </c>
      <c r="N74" s="48" t="str">
        <f t="shared" si="14"/>
        <v>سامان داروی هشتم-99/1</v>
      </c>
      <c r="O74" s="45"/>
      <c r="P74" s="240">
        <f>IFERROR(INDEX('قرائت کنتور'!A:AZ,MATCH(A74&amp;"-"&amp;"آب",'قرائت کنتور'!B:B,0),MATCH(L74,'قرائت کنتور'!$1:$1,0)),0)</f>
        <v>20801</v>
      </c>
      <c r="Q74" s="241">
        <f>IFERROR(INDEX('قرائت کنتور'!A:AZ,MATCH(A74&amp;"-"&amp;"آب",'قرائت کنتور'!B:B,0),MATCH(G74,'قرائت کنتور'!$1:$1,0)),0)</f>
        <v>0</v>
      </c>
      <c r="R74" s="241">
        <f t="shared" si="15"/>
        <v>-20801</v>
      </c>
      <c r="S74" s="241" t="str">
        <f>IFERROR(INDEX('اطلاعات انشعابات شرکتها'!A:AB,MATCH(A74,'اطلاعات انشعابات شرکتها'!A:A,0),MATCH(S$1,'اطلاعات انشعابات شرکتها'!$1:$1,0)),"---")</f>
        <v>500</v>
      </c>
      <c r="T74" s="227">
        <f t="shared" si="16"/>
        <v>0</v>
      </c>
      <c r="U74" s="45"/>
      <c r="V74" s="155">
        <f>IFERROR(INDEX('تعرفه ها'!A:Z,MATCH("بهای هر متر مکعب آب مصرفی",'تعرفه ها'!$B:$B,0),MATCH(F74,'تعرفه ها'!$2:$2,0)),"---")</f>
        <v>14300</v>
      </c>
      <c r="W74" s="50">
        <f t="shared" si="17"/>
        <v>-297454300</v>
      </c>
      <c r="X74" s="50">
        <f>IFERROR(ROUND(R74*INDEX('تعرفه ها'!A:Z,MATCH("عوارض آب به ازاء هر متر مکعب",'تعرفه ها'!$B:$B,0),MATCH(F74,'تعرفه ها'!$2:$2,0)),0),"---")</f>
        <v>-3120150</v>
      </c>
      <c r="Y74" s="50">
        <f>IFERROR(ROUND(T74*INDEX('تعرفه ها'!A:Z,MATCH("جریمه مازاد مصرف آب به ازاء هر متر مکعب",'تعرفه ها'!$B:$B,0),MATCH(F74,'تعرفه ها'!$2:$2,0)),0),"---")</f>
        <v>0</v>
      </c>
      <c r="Z74" s="50">
        <f>IFERROR(ROUND(((W74+X74+Y74)*INDEX('تعرفه ها'!A:Z,MATCH("هزینه نگهداری و تعمیرات شبکه آب",'تعرفه ها'!$B:$B,0),MATCH(F74,'تعرفه ها'!$2:$2,0))/100),0),"---")</f>
        <v>-30057445</v>
      </c>
      <c r="AA74" s="50">
        <f>IFERROR(IF(INDEX('اطلاعات دوره'!A:Z,MATCH(G74,'اطلاعات دوره'!C:C,0),MATCH("آب",'اطلاعات دوره'!$1:$1,0))="دارد",ROUND((W74+X74+Y74)*INDEX('تعرفه ها'!A:Z,MATCH("پیک فصلی آب",'تعرفه ها'!$B:$B,0),MATCH(F74,'تعرفه ها'!$2:$2,0))/100,0),0),"---")</f>
        <v>0</v>
      </c>
      <c r="AB74" s="50">
        <f>IFERROR(ROUND(SUM(W74+X74+Y74+Z74+AA74)*INDEX('تعرفه ها'!A:Z,MATCH("مالیات آب",'تعرفه ها'!$B:$B,0),MATCH(F74,'تعرفه ها'!$2:$2,0))/100,0),"---")</f>
        <v>0</v>
      </c>
      <c r="AC74" s="50">
        <f t="shared" si="18"/>
        <v>-330631895</v>
      </c>
      <c r="AD74" s="50">
        <f t="shared" si="11"/>
        <v>146470800</v>
      </c>
      <c r="AE74" s="50">
        <f t="shared" si="19"/>
        <v>-184161095</v>
      </c>
      <c r="AF74" s="50">
        <f t="shared" si="20"/>
        <v>95</v>
      </c>
      <c r="AG74" s="153">
        <f t="shared" si="21"/>
        <v>-184161190</v>
      </c>
      <c r="AH74" s="42"/>
      <c r="AI74" s="183" t="str">
        <f>IFERROR(IF(INDEX(پرداخت!A:AZ,MATCH(A74&amp;" - "&amp;"آب",پرداخت!$B:$B,0),MATCH(G74,پرداخت!$1:$1,0))="نشده","نشده","شده"),"---")</f>
        <v>نشده</v>
      </c>
    </row>
    <row r="75" spans="1:35" s="30" customFormat="1" ht="34.9" hidden="1" customHeight="1">
      <c r="A75" s="171" t="s">
        <v>253</v>
      </c>
      <c r="B75" s="47">
        <f>IFERROR(INDEX('اطلاعات انشعابات شرکتها'!A:BB,MATCH(A75,'اطلاعات انشعابات شرکتها'!A:A,0),MATCH(B$1,'اطلاعات انشعابات شرکتها'!$1:$1,0)),0)</f>
        <v>132</v>
      </c>
      <c r="C75" s="48">
        <f>IFERROR(INDEX('اطلاعات انشعابات شرکتها'!A:BB,MATCH(A75,'اطلاعات انشعابات شرکتها'!A:A,0),MATCH(C$1,'اطلاعات انشعابات شرکتها'!$1:$1,0)),0)</f>
        <v>0</v>
      </c>
      <c r="D75" s="45"/>
      <c r="E75" s="171">
        <v>1</v>
      </c>
      <c r="F75" s="170">
        <v>99</v>
      </c>
      <c r="G75" s="47" t="str">
        <f t="shared" si="12"/>
        <v>99/1</v>
      </c>
      <c r="H75" s="47" t="str">
        <f>IFERROR(INDEX('اطلاعات دوره'!A:Z,MATCH(G75,'اطلاعات دوره'!C:C,0),MATCH(H$1,'اطلاعات دوره'!$1:$1,0)),0)</f>
        <v>99/01/01</v>
      </c>
      <c r="I75" s="47" t="str">
        <f>IFERROR(INDEX('اطلاعات دوره'!A:Z,MATCH(G75,'اطلاعات دوره'!C:C,0),MATCH(I$1,'اطلاعات دوره'!$1:$1,0)),0)</f>
        <v>99/01/31</v>
      </c>
      <c r="J75" s="48">
        <f>IFERROR(INDEX('اطلاعات دوره'!A:Z,MATCH(G75,'اطلاعات دوره'!C:C,0),MATCH(J$1,'اطلاعات دوره'!$1:$1,0)),0)</f>
        <v>31</v>
      </c>
      <c r="K75" s="46"/>
      <c r="L75" s="158" t="str">
        <f>IFERROR(INDEX('اطلاعات دوره'!A:Z,MATCH(G75,'اطلاعات دوره'!C:C,0)-1,MATCH("عنوان",'اطلاعات دوره'!$1:$1,0)),"---")</f>
        <v>98/4</v>
      </c>
      <c r="M75" s="47" t="str">
        <f t="shared" si="13"/>
        <v>سامانه های دقیق نوین افراز-98/4</v>
      </c>
      <c r="N75" s="48" t="str">
        <f t="shared" si="14"/>
        <v>سامانه های دقیق نوین افراز-99/1</v>
      </c>
      <c r="O75" s="45"/>
      <c r="P75" s="240">
        <f>IFERROR(INDEX('قرائت کنتور'!A:AZ,MATCH(A75&amp;"-"&amp;"آب",'قرائت کنتور'!B:B,0),MATCH(L75,'قرائت کنتور'!$1:$1,0)),0)</f>
        <v>509</v>
      </c>
      <c r="Q75" s="241">
        <f>IFERROR(INDEX('قرائت کنتور'!A:AZ,MATCH(A75&amp;"-"&amp;"آب",'قرائت کنتور'!B:B,0),MATCH(G75,'قرائت کنتور'!$1:$1,0)),0)</f>
        <v>0</v>
      </c>
      <c r="R75" s="241">
        <f t="shared" si="15"/>
        <v>-509</v>
      </c>
      <c r="S75" s="241" t="str">
        <f>IFERROR(INDEX('اطلاعات انشعابات شرکتها'!A:AB,MATCH(A75,'اطلاعات انشعابات شرکتها'!A:A,0),MATCH(S$1,'اطلاعات انشعابات شرکتها'!$1:$1,0)),"---")</f>
        <v>25</v>
      </c>
      <c r="T75" s="227">
        <f t="shared" si="16"/>
        <v>0</v>
      </c>
      <c r="U75" s="45"/>
      <c r="V75" s="155">
        <f>IFERROR(INDEX('تعرفه ها'!A:Z,MATCH("بهای هر متر مکعب آب مصرفی",'تعرفه ها'!$B:$B,0),MATCH(F75,'تعرفه ها'!$2:$2,0)),"---")</f>
        <v>14300</v>
      </c>
      <c r="W75" s="50">
        <f t="shared" si="17"/>
        <v>-7278700</v>
      </c>
      <c r="X75" s="50">
        <f>IFERROR(ROUND(R75*INDEX('تعرفه ها'!A:Z,MATCH("عوارض آب به ازاء هر متر مکعب",'تعرفه ها'!$B:$B,0),MATCH(F75,'تعرفه ها'!$2:$2,0)),0),"---")</f>
        <v>-76350</v>
      </c>
      <c r="Y75" s="50">
        <f>IFERROR(ROUND(T75*INDEX('تعرفه ها'!A:Z,MATCH("جریمه مازاد مصرف آب به ازاء هر متر مکعب",'تعرفه ها'!$B:$B,0),MATCH(F75,'تعرفه ها'!$2:$2,0)),0),"---")</f>
        <v>0</v>
      </c>
      <c r="Z75" s="50">
        <f>IFERROR(ROUND(((W75+X75+Y75)*INDEX('تعرفه ها'!A:Z,MATCH("هزینه نگهداری و تعمیرات شبکه آب",'تعرفه ها'!$B:$B,0),MATCH(F75,'تعرفه ها'!$2:$2,0))/100),0),"---")</f>
        <v>-735505</v>
      </c>
      <c r="AA75" s="50">
        <f>IFERROR(IF(INDEX('اطلاعات دوره'!A:Z,MATCH(G75,'اطلاعات دوره'!C:C,0),MATCH("آب",'اطلاعات دوره'!$1:$1,0))="دارد",ROUND((W75+X75+Y75)*INDEX('تعرفه ها'!A:Z,MATCH("پیک فصلی آب",'تعرفه ها'!$B:$B,0),MATCH(F75,'تعرفه ها'!$2:$2,0))/100,0),0),"---")</f>
        <v>0</v>
      </c>
      <c r="AB75" s="50">
        <f>IFERROR(ROUND(SUM(W75+X75+Y75+Z75+AA75)*INDEX('تعرفه ها'!A:Z,MATCH("مالیات آب",'تعرفه ها'!$B:$B,0),MATCH(F75,'تعرفه ها'!$2:$2,0))/100,0),"---")</f>
        <v>0</v>
      </c>
      <c r="AC75" s="50">
        <f t="shared" si="18"/>
        <v>-8090555</v>
      </c>
      <c r="AD75" s="50">
        <f t="shared" si="11"/>
        <v>325</v>
      </c>
      <c r="AE75" s="50">
        <f t="shared" si="19"/>
        <v>-8090230</v>
      </c>
      <c r="AF75" s="50">
        <f t="shared" si="20"/>
        <v>230</v>
      </c>
      <c r="AG75" s="153">
        <f t="shared" si="21"/>
        <v>-8090460</v>
      </c>
      <c r="AH75" s="42"/>
      <c r="AI75" s="183" t="str">
        <f>IFERROR(IF(INDEX(پرداخت!A:AZ,MATCH(A75&amp;" - "&amp;"آب",پرداخت!$B:$B,0),MATCH(G75,پرداخت!$1:$1,0))="نشده","نشده","شده"),"---")</f>
        <v>شده</v>
      </c>
    </row>
    <row r="76" spans="1:35" s="30" customFormat="1" ht="34.9" hidden="1" customHeight="1">
      <c r="A76" s="171" t="s">
        <v>260</v>
      </c>
      <c r="B76" s="47">
        <f>IFERROR(INDEX('اطلاعات انشعابات شرکتها'!A:BB,MATCH(A76,'اطلاعات انشعابات شرکتها'!A:A,0),MATCH(B$1,'اطلاعات انشعابات شرکتها'!$1:$1,0)),0)</f>
        <v>133</v>
      </c>
      <c r="C76" s="48">
        <f>IFERROR(INDEX('اطلاعات انشعابات شرکتها'!A:BB,MATCH(A76,'اطلاعات انشعابات شرکتها'!A:A,0),MATCH(C$1,'اطلاعات انشعابات شرکتها'!$1:$1,0)),0)</f>
        <v>0</v>
      </c>
      <c r="D76" s="45"/>
      <c r="E76" s="171">
        <v>1</v>
      </c>
      <c r="F76" s="170">
        <v>99</v>
      </c>
      <c r="G76" s="47" t="str">
        <f t="shared" si="12"/>
        <v>99/1</v>
      </c>
      <c r="H76" s="47" t="str">
        <f>IFERROR(INDEX('اطلاعات دوره'!A:Z,MATCH(G76,'اطلاعات دوره'!C:C,0),MATCH(H$1,'اطلاعات دوره'!$1:$1,0)),0)</f>
        <v>99/01/01</v>
      </c>
      <c r="I76" s="47" t="str">
        <f>IFERROR(INDEX('اطلاعات دوره'!A:Z,MATCH(G76,'اطلاعات دوره'!C:C,0),MATCH(I$1,'اطلاعات دوره'!$1:$1,0)),0)</f>
        <v>99/01/31</v>
      </c>
      <c r="J76" s="48">
        <f>IFERROR(INDEX('اطلاعات دوره'!A:Z,MATCH(G76,'اطلاعات دوره'!C:C,0),MATCH(J$1,'اطلاعات دوره'!$1:$1,0)),0)</f>
        <v>31</v>
      </c>
      <c r="K76" s="46"/>
      <c r="L76" s="158" t="str">
        <f>IFERROR(INDEX('اطلاعات دوره'!A:Z,MATCH(G76,'اطلاعات دوره'!C:C,0)-1,MATCH("عنوان",'اطلاعات دوره'!$1:$1,0)),"---")</f>
        <v>98/4</v>
      </c>
      <c r="M76" s="47" t="str">
        <f t="shared" si="13"/>
        <v>سوله آقای زیوری-98/4</v>
      </c>
      <c r="N76" s="48" t="str">
        <f t="shared" si="14"/>
        <v>سوله آقای زیوری-99/1</v>
      </c>
      <c r="O76" s="45"/>
      <c r="P76" s="240">
        <f>IFERROR(INDEX('قرائت کنتور'!A:AZ,MATCH(A76&amp;"-"&amp;"آب",'قرائت کنتور'!B:B,0),MATCH(L76,'قرائت کنتور'!$1:$1,0)),0)</f>
        <v>45</v>
      </c>
      <c r="Q76" s="241">
        <f>IFERROR(INDEX('قرائت کنتور'!A:AZ,MATCH(A76&amp;"-"&amp;"آب",'قرائت کنتور'!B:B,0),MATCH(G76,'قرائت کنتور'!$1:$1,0)),0)</f>
        <v>0</v>
      </c>
      <c r="R76" s="241">
        <f t="shared" si="15"/>
        <v>-45</v>
      </c>
      <c r="S76" s="241" t="str">
        <f>IFERROR(INDEX('اطلاعات انشعابات شرکتها'!A:AB,MATCH(A76,'اطلاعات انشعابات شرکتها'!A:A,0),MATCH(S$1,'اطلاعات انشعابات شرکتها'!$1:$1,0)),"---")</f>
        <v>25</v>
      </c>
      <c r="T76" s="227">
        <f t="shared" si="16"/>
        <v>0</v>
      </c>
      <c r="U76" s="45"/>
      <c r="V76" s="155">
        <f>IFERROR(INDEX('تعرفه ها'!A:Z,MATCH("بهای هر متر مکعب آب مصرفی",'تعرفه ها'!$B:$B,0),MATCH(F76,'تعرفه ها'!$2:$2,0)),"---")</f>
        <v>14300</v>
      </c>
      <c r="W76" s="50">
        <f t="shared" si="17"/>
        <v>-643500</v>
      </c>
      <c r="X76" s="50">
        <f>IFERROR(ROUND(R76*INDEX('تعرفه ها'!A:Z,MATCH("عوارض آب به ازاء هر متر مکعب",'تعرفه ها'!$B:$B,0),MATCH(F76,'تعرفه ها'!$2:$2,0)),0),"---")</f>
        <v>-6750</v>
      </c>
      <c r="Y76" s="50">
        <f>IFERROR(ROUND(T76*INDEX('تعرفه ها'!A:Z,MATCH("جریمه مازاد مصرف آب به ازاء هر متر مکعب",'تعرفه ها'!$B:$B,0),MATCH(F76,'تعرفه ها'!$2:$2,0)),0),"---")</f>
        <v>0</v>
      </c>
      <c r="Z76" s="50">
        <f>IFERROR(ROUND(((W76+X76+Y76)*INDEX('تعرفه ها'!A:Z,MATCH("هزینه نگهداری و تعمیرات شبکه آب",'تعرفه ها'!$B:$B,0),MATCH(F76,'تعرفه ها'!$2:$2,0))/100),0),"---")</f>
        <v>-65025</v>
      </c>
      <c r="AA76" s="50">
        <f>IFERROR(IF(INDEX('اطلاعات دوره'!A:Z,MATCH(G76,'اطلاعات دوره'!C:C,0),MATCH("آب",'اطلاعات دوره'!$1:$1,0))="دارد",ROUND((W76+X76+Y76)*INDEX('تعرفه ها'!A:Z,MATCH("پیک فصلی آب",'تعرفه ها'!$B:$B,0),MATCH(F76,'تعرفه ها'!$2:$2,0))/100,0),0),"---")</f>
        <v>0</v>
      </c>
      <c r="AB76" s="50">
        <f>IFERROR(ROUND(SUM(W76+X76+Y76+Z76+AA76)*INDEX('تعرفه ها'!A:Z,MATCH("مالیات آب",'تعرفه ها'!$B:$B,0),MATCH(F76,'تعرفه ها'!$2:$2,0))/100,0),"---")</f>
        <v>0</v>
      </c>
      <c r="AC76" s="50">
        <f t="shared" si="18"/>
        <v>-715275</v>
      </c>
      <c r="AD76" s="50">
        <f t="shared" si="11"/>
        <v>622895</v>
      </c>
      <c r="AE76" s="50">
        <f t="shared" si="19"/>
        <v>-92380</v>
      </c>
      <c r="AF76" s="50">
        <f t="shared" si="20"/>
        <v>380</v>
      </c>
      <c r="AG76" s="153">
        <f t="shared" si="21"/>
        <v>-92760</v>
      </c>
      <c r="AH76" s="42"/>
      <c r="AI76" s="183" t="str">
        <f>IFERROR(IF(INDEX(پرداخت!A:AZ,MATCH(A76&amp;" - "&amp;"آب",پرداخت!$B:$B,0),MATCH(G76,پرداخت!$1:$1,0))="نشده","نشده","شده"),"---")</f>
        <v>نشده</v>
      </c>
    </row>
    <row r="77" spans="1:35" s="30" customFormat="1" ht="34.9" hidden="1" customHeight="1">
      <c r="A77" s="171" t="s">
        <v>261</v>
      </c>
      <c r="B77" s="47">
        <f>IFERROR(INDEX('اطلاعات انشعابات شرکتها'!A:BB,MATCH(A77,'اطلاعات انشعابات شرکتها'!A:A,0),MATCH(B$1,'اطلاعات انشعابات شرکتها'!$1:$1,0)),0)</f>
        <v>134</v>
      </c>
      <c r="C77" s="48">
        <f>IFERROR(INDEX('اطلاعات انشعابات شرکتها'!A:BB,MATCH(A77,'اطلاعات انشعابات شرکتها'!A:A,0),MATCH(C$1,'اطلاعات انشعابات شرکتها'!$1:$1,0)),0)</f>
        <v>0</v>
      </c>
      <c r="D77" s="45"/>
      <c r="E77" s="171">
        <v>1</v>
      </c>
      <c r="F77" s="170">
        <v>99</v>
      </c>
      <c r="G77" s="47" t="str">
        <f t="shared" si="12"/>
        <v>99/1</v>
      </c>
      <c r="H77" s="47" t="str">
        <f>IFERROR(INDEX('اطلاعات دوره'!A:Z,MATCH(G77,'اطلاعات دوره'!C:C,0),MATCH(H$1,'اطلاعات دوره'!$1:$1,0)),0)</f>
        <v>99/01/01</v>
      </c>
      <c r="I77" s="47" t="str">
        <f>IFERROR(INDEX('اطلاعات دوره'!A:Z,MATCH(G77,'اطلاعات دوره'!C:C,0),MATCH(I$1,'اطلاعات دوره'!$1:$1,0)),0)</f>
        <v>99/01/31</v>
      </c>
      <c r="J77" s="48">
        <f>IFERROR(INDEX('اطلاعات دوره'!A:Z,MATCH(G77,'اطلاعات دوره'!C:C,0),MATCH(J$1,'اطلاعات دوره'!$1:$1,0)),0)</f>
        <v>31</v>
      </c>
      <c r="K77" s="46"/>
      <c r="L77" s="158" t="str">
        <f>IFERROR(INDEX('اطلاعات دوره'!A:Z,MATCH(G77,'اطلاعات دوره'!C:C,0)-1,MATCH("عنوان",'اطلاعات دوره'!$1:$1,0)),"---")</f>
        <v>98/4</v>
      </c>
      <c r="M77" s="47" t="str">
        <f t="shared" si="13"/>
        <v>شرق آزما-98/4</v>
      </c>
      <c r="N77" s="48" t="str">
        <f t="shared" si="14"/>
        <v>شرق آزما-99/1</v>
      </c>
      <c r="O77" s="45"/>
      <c r="P77" s="240">
        <f>IFERROR(INDEX('قرائت کنتور'!A:AZ,MATCH(A77&amp;"-"&amp;"آب",'قرائت کنتور'!B:B,0),MATCH(L77,'قرائت کنتور'!$1:$1,0)),0)</f>
        <v>106</v>
      </c>
      <c r="Q77" s="241">
        <f>IFERROR(INDEX('قرائت کنتور'!A:AZ,MATCH(A77&amp;"-"&amp;"آب",'قرائت کنتور'!B:B,0),MATCH(G77,'قرائت کنتور'!$1:$1,0)),0)</f>
        <v>0</v>
      </c>
      <c r="R77" s="241">
        <f t="shared" si="15"/>
        <v>-106</v>
      </c>
      <c r="S77" s="241" t="str">
        <f>IFERROR(INDEX('اطلاعات انشعابات شرکتها'!A:AB,MATCH(A77,'اطلاعات انشعابات شرکتها'!A:A,0),MATCH(S$1,'اطلاعات انشعابات شرکتها'!$1:$1,0)),"---")</f>
        <v>25</v>
      </c>
      <c r="T77" s="227">
        <f t="shared" si="16"/>
        <v>0</v>
      </c>
      <c r="U77" s="45"/>
      <c r="V77" s="155">
        <f>IFERROR(INDEX('تعرفه ها'!A:Z,MATCH("بهای هر متر مکعب آب مصرفی",'تعرفه ها'!$B:$B,0),MATCH(F77,'تعرفه ها'!$2:$2,0)),"---")</f>
        <v>14300</v>
      </c>
      <c r="W77" s="50">
        <f t="shared" si="17"/>
        <v>-1515800</v>
      </c>
      <c r="X77" s="50">
        <f>IFERROR(ROUND(R77*INDEX('تعرفه ها'!A:Z,MATCH("عوارض آب به ازاء هر متر مکعب",'تعرفه ها'!$B:$B,0),MATCH(F77,'تعرفه ها'!$2:$2,0)),0),"---")</f>
        <v>-15900</v>
      </c>
      <c r="Y77" s="50">
        <f>IFERROR(ROUND(T77*INDEX('تعرفه ها'!A:Z,MATCH("جریمه مازاد مصرف آب به ازاء هر متر مکعب",'تعرفه ها'!$B:$B,0),MATCH(F77,'تعرفه ها'!$2:$2,0)),0),"---")</f>
        <v>0</v>
      </c>
      <c r="Z77" s="50">
        <f>IFERROR(ROUND(((W77+X77+Y77)*INDEX('تعرفه ها'!A:Z,MATCH("هزینه نگهداری و تعمیرات شبکه آب",'تعرفه ها'!$B:$B,0),MATCH(F77,'تعرفه ها'!$2:$2,0))/100),0),"---")</f>
        <v>-153170</v>
      </c>
      <c r="AA77" s="50">
        <f>IFERROR(IF(INDEX('اطلاعات دوره'!A:Z,MATCH(G77,'اطلاعات دوره'!C:C,0),MATCH("آب",'اطلاعات دوره'!$1:$1,0))="دارد",ROUND((W77+X77+Y77)*INDEX('تعرفه ها'!A:Z,MATCH("پیک فصلی آب",'تعرفه ها'!$B:$B,0),MATCH(F77,'تعرفه ها'!$2:$2,0))/100,0),0),"---")</f>
        <v>0</v>
      </c>
      <c r="AB77" s="50">
        <f>IFERROR(ROUND(SUM(W77+X77+Y77+Z77+AA77)*INDEX('تعرفه ها'!A:Z,MATCH("مالیات آب",'تعرفه ها'!$B:$B,0),MATCH(F77,'تعرفه ها'!$2:$2,0))/100,0),"---")</f>
        <v>0</v>
      </c>
      <c r="AC77" s="50">
        <f t="shared" si="18"/>
        <v>-1684870</v>
      </c>
      <c r="AD77" s="50">
        <f t="shared" si="11"/>
        <v>696895</v>
      </c>
      <c r="AE77" s="50">
        <f t="shared" si="19"/>
        <v>-987975</v>
      </c>
      <c r="AF77" s="50">
        <f t="shared" si="20"/>
        <v>975</v>
      </c>
      <c r="AG77" s="153">
        <f t="shared" si="21"/>
        <v>-988950</v>
      </c>
      <c r="AH77" s="42"/>
      <c r="AI77" s="183" t="str">
        <f>IFERROR(IF(INDEX(پرداخت!A:AZ,MATCH(A77&amp;" - "&amp;"آب",پرداخت!$B:$B,0),MATCH(G77,پرداخت!$1:$1,0))="نشده","نشده","شده"),"---")</f>
        <v>نشده</v>
      </c>
    </row>
    <row r="78" spans="1:35" s="30" customFormat="1" ht="34.9" hidden="1" customHeight="1">
      <c r="A78" s="171" t="s">
        <v>262</v>
      </c>
      <c r="B78" s="47">
        <f>IFERROR(INDEX('اطلاعات انشعابات شرکتها'!A:BB,MATCH(A78,'اطلاعات انشعابات شرکتها'!A:A,0),MATCH(B$1,'اطلاعات انشعابات شرکتها'!$1:$1,0)),0)</f>
        <v>135</v>
      </c>
      <c r="C78" s="48">
        <f>IFERROR(INDEX('اطلاعات انشعابات شرکتها'!A:BB,MATCH(A78,'اطلاعات انشعابات شرکتها'!A:A,0),MATCH(C$1,'اطلاعات انشعابات شرکتها'!$1:$1,0)),0)</f>
        <v>0</v>
      </c>
      <c r="D78" s="45"/>
      <c r="E78" s="171">
        <v>1</v>
      </c>
      <c r="F78" s="170">
        <v>99</v>
      </c>
      <c r="G78" s="47" t="str">
        <f t="shared" si="12"/>
        <v>99/1</v>
      </c>
      <c r="H78" s="47" t="str">
        <f>IFERROR(INDEX('اطلاعات دوره'!A:Z,MATCH(G78,'اطلاعات دوره'!C:C,0),MATCH(H$1,'اطلاعات دوره'!$1:$1,0)),0)</f>
        <v>99/01/01</v>
      </c>
      <c r="I78" s="47" t="str">
        <f>IFERROR(INDEX('اطلاعات دوره'!A:Z,MATCH(G78,'اطلاعات دوره'!C:C,0),MATCH(I$1,'اطلاعات دوره'!$1:$1,0)),0)</f>
        <v>99/01/31</v>
      </c>
      <c r="J78" s="48">
        <f>IFERROR(INDEX('اطلاعات دوره'!A:Z,MATCH(G78,'اطلاعات دوره'!C:C,0),MATCH(J$1,'اطلاعات دوره'!$1:$1,0)),0)</f>
        <v>31</v>
      </c>
      <c r="K78" s="46"/>
      <c r="L78" s="158" t="str">
        <f>IFERROR(INDEX('اطلاعات دوره'!A:Z,MATCH(G78,'اطلاعات دوره'!C:C,0)-1,MATCH("عنوان",'اطلاعات دوره'!$1:$1,0)),"---")</f>
        <v>98/4</v>
      </c>
      <c r="M78" s="47" t="str">
        <f t="shared" si="13"/>
        <v>شهاب کیا آرمان-98/4</v>
      </c>
      <c r="N78" s="48" t="str">
        <f t="shared" si="14"/>
        <v>شهاب کیا آرمان-99/1</v>
      </c>
      <c r="O78" s="45"/>
      <c r="P78" s="240">
        <f>IFERROR(INDEX('قرائت کنتور'!A:AZ,MATCH(A78&amp;"-"&amp;"آب",'قرائت کنتور'!B:B,0),MATCH(L78,'قرائت کنتور'!$1:$1,0)),0)</f>
        <v>2030</v>
      </c>
      <c r="Q78" s="241">
        <f>IFERROR(INDEX('قرائت کنتور'!A:AZ,MATCH(A78&amp;"-"&amp;"آب",'قرائت کنتور'!B:B,0),MATCH(G78,'قرائت کنتور'!$1:$1,0)),0)</f>
        <v>0</v>
      </c>
      <c r="R78" s="241">
        <f t="shared" si="15"/>
        <v>-2030</v>
      </c>
      <c r="S78" s="241" t="str">
        <f>IFERROR(INDEX('اطلاعات انشعابات شرکتها'!A:AB,MATCH(A78,'اطلاعات انشعابات شرکتها'!A:A,0),MATCH(S$1,'اطلاعات انشعابات شرکتها'!$1:$1,0)),"---")</f>
        <v>25</v>
      </c>
      <c r="T78" s="227">
        <f t="shared" si="16"/>
        <v>0</v>
      </c>
      <c r="U78" s="45"/>
      <c r="V78" s="155">
        <f>IFERROR(INDEX('تعرفه ها'!A:Z,MATCH("بهای هر متر مکعب آب مصرفی",'تعرفه ها'!$B:$B,0),MATCH(F78,'تعرفه ها'!$2:$2,0)),"---")</f>
        <v>14300</v>
      </c>
      <c r="W78" s="50">
        <f t="shared" si="17"/>
        <v>-29029000</v>
      </c>
      <c r="X78" s="50">
        <f>IFERROR(ROUND(R78*INDEX('تعرفه ها'!A:Z,MATCH("عوارض آب به ازاء هر متر مکعب",'تعرفه ها'!$B:$B,0),MATCH(F78,'تعرفه ها'!$2:$2,0)),0),"---")</f>
        <v>-304500</v>
      </c>
      <c r="Y78" s="50">
        <f>IFERROR(ROUND(T78*INDEX('تعرفه ها'!A:Z,MATCH("جریمه مازاد مصرف آب به ازاء هر متر مکعب",'تعرفه ها'!$B:$B,0),MATCH(F78,'تعرفه ها'!$2:$2,0)),0),"---")</f>
        <v>0</v>
      </c>
      <c r="Z78" s="50">
        <f>IFERROR(ROUND(((W78+X78+Y78)*INDEX('تعرفه ها'!A:Z,MATCH("هزینه نگهداری و تعمیرات شبکه آب",'تعرفه ها'!$B:$B,0),MATCH(F78,'تعرفه ها'!$2:$2,0))/100),0),"---")</f>
        <v>-2933350</v>
      </c>
      <c r="AA78" s="50">
        <f>IFERROR(IF(INDEX('اطلاعات دوره'!A:Z,MATCH(G78,'اطلاعات دوره'!C:C,0),MATCH("آب",'اطلاعات دوره'!$1:$1,0))="دارد",ROUND((W78+X78+Y78)*INDEX('تعرفه ها'!A:Z,MATCH("پیک فصلی آب",'تعرفه ها'!$B:$B,0),MATCH(F78,'تعرفه ها'!$2:$2,0))/100,0),0),"---")</f>
        <v>0</v>
      </c>
      <c r="AB78" s="50">
        <f>IFERROR(ROUND(SUM(W78+X78+Y78+Z78+AA78)*INDEX('تعرفه ها'!A:Z,MATCH("مالیات آب",'تعرفه ها'!$B:$B,0),MATCH(F78,'تعرفه ها'!$2:$2,0))/100,0),"---")</f>
        <v>0</v>
      </c>
      <c r="AC78" s="50">
        <f t="shared" si="18"/>
        <v>-32266850</v>
      </c>
      <c r="AD78" s="50">
        <f t="shared" si="11"/>
        <v>2635769</v>
      </c>
      <c r="AE78" s="50">
        <f t="shared" si="19"/>
        <v>-29631081</v>
      </c>
      <c r="AF78" s="50">
        <f t="shared" si="20"/>
        <v>81</v>
      </c>
      <c r="AG78" s="153">
        <f t="shared" si="21"/>
        <v>-29631162</v>
      </c>
      <c r="AH78" s="42"/>
      <c r="AI78" s="183" t="str">
        <f>IFERROR(IF(INDEX(پرداخت!A:AZ,MATCH(A78&amp;" - "&amp;"آب",پرداخت!$B:$B,0),MATCH(G78,پرداخت!$1:$1,0))="نشده","نشده","شده"),"---")</f>
        <v>نشده</v>
      </c>
    </row>
    <row r="79" spans="1:35" s="30" customFormat="1" ht="34.9" hidden="1" customHeight="1">
      <c r="A79" s="171" t="s">
        <v>264</v>
      </c>
      <c r="B79" s="47">
        <f>IFERROR(INDEX('اطلاعات انشعابات شرکتها'!A:BB,MATCH(A79,'اطلاعات انشعابات شرکتها'!A:A,0),MATCH(B$1,'اطلاعات انشعابات شرکتها'!$1:$1,0)),0)</f>
        <v>137</v>
      </c>
      <c r="C79" s="48">
        <f>IFERROR(INDEX('اطلاعات انشعابات شرکتها'!A:BB,MATCH(A79,'اطلاعات انشعابات شرکتها'!A:A,0),MATCH(C$1,'اطلاعات انشعابات شرکتها'!$1:$1,0)),0)</f>
        <v>0</v>
      </c>
      <c r="D79" s="45"/>
      <c r="E79" s="171">
        <v>1</v>
      </c>
      <c r="F79" s="170">
        <v>99</v>
      </c>
      <c r="G79" s="47" t="str">
        <f t="shared" si="12"/>
        <v>99/1</v>
      </c>
      <c r="H79" s="47" t="str">
        <f>IFERROR(INDEX('اطلاعات دوره'!A:Z,MATCH(G79,'اطلاعات دوره'!C:C,0),MATCH(H$1,'اطلاعات دوره'!$1:$1,0)),0)</f>
        <v>99/01/01</v>
      </c>
      <c r="I79" s="47" t="str">
        <f>IFERROR(INDEX('اطلاعات دوره'!A:Z,MATCH(G79,'اطلاعات دوره'!C:C,0),MATCH(I$1,'اطلاعات دوره'!$1:$1,0)),0)</f>
        <v>99/01/31</v>
      </c>
      <c r="J79" s="48">
        <f>IFERROR(INDEX('اطلاعات دوره'!A:Z,MATCH(G79,'اطلاعات دوره'!C:C,0),MATCH(J$1,'اطلاعات دوره'!$1:$1,0)),0)</f>
        <v>31</v>
      </c>
      <c r="K79" s="46"/>
      <c r="L79" s="158" t="str">
        <f>IFERROR(INDEX('اطلاعات دوره'!A:Z,MATCH(G79,'اطلاعات دوره'!C:C,0)-1,MATCH("عنوان",'اطلاعات دوره'!$1:$1,0)),"---")</f>
        <v>98/4</v>
      </c>
      <c r="M79" s="47" t="str">
        <f t="shared" si="13"/>
        <v>طاها قالب-98/4</v>
      </c>
      <c r="N79" s="48" t="str">
        <f t="shared" si="14"/>
        <v>طاها قالب-99/1</v>
      </c>
      <c r="O79" s="45"/>
      <c r="P79" s="240">
        <f>IFERROR(INDEX('قرائت کنتور'!A:AZ,MATCH(A79&amp;"-"&amp;"آب",'قرائت کنتور'!B:B,0),MATCH(L79,'قرائت کنتور'!$1:$1,0)),0)</f>
        <v>1166</v>
      </c>
      <c r="Q79" s="241">
        <f>IFERROR(INDEX('قرائت کنتور'!A:AZ,MATCH(A79&amp;"-"&amp;"آب",'قرائت کنتور'!B:B,0),MATCH(G79,'قرائت کنتور'!$1:$1,0)),0)</f>
        <v>0</v>
      </c>
      <c r="R79" s="241">
        <f t="shared" si="15"/>
        <v>-1166</v>
      </c>
      <c r="S79" s="241" t="str">
        <f>IFERROR(INDEX('اطلاعات انشعابات شرکتها'!A:AB,MATCH(A79,'اطلاعات انشعابات شرکتها'!A:A,0),MATCH(S$1,'اطلاعات انشعابات شرکتها'!$1:$1,0)),"---")</f>
        <v>25</v>
      </c>
      <c r="T79" s="227">
        <f t="shared" si="16"/>
        <v>0</v>
      </c>
      <c r="U79" s="45"/>
      <c r="V79" s="155">
        <f>IFERROR(INDEX('تعرفه ها'!A:Z,MATCH("بهای هر متر مکعب آب مصرفی",'تعرفه ها'!$B:$B,0),MATCH(F79,'تعرفه ها'!$2:$2,0)),"---")</f>
        <v>14300</v>
      </c>
      <c r="W79" s="50">
        <f t="shared" si="17"/>
        <v>-16673800</v>
      </c>
      <c r="X79" s="50">
        <f>IFERROR(ROUND(R79*INDEX('تعرفه ها'!A:Z,MATCH("عوارض آب به ازاء هر متر مکعب",'تعرفه ها'!$B:$B,0),MATCH(F79,'تعرفه ها'!$2:$2,0)),0),"---")</f>
        <v>-174900</v>
      </c>
      <c r="Y79" s="50">
        <f>IFERROR(ROUND(T79*INDEX('تعرفه ها'!A:Z,MATCH("جریمه مازاد مصرف آب به ازاء هر متر مکعب",'تعرفه ها'!$B:$B,0),MATCH(F79,'تعرفه ها'!$2:$2,0)),0),"---")</f>
        <v>0</v>
      </c>
      <c r="Z79" s="50">
        <f>IFERROR(ROUND(((W79+X79+Y79)*INDEX('تعرفه ها'!A:Z,MATCH("هزینه نگهداری و تعمیرات شبکه آب",'تعرفه ها'!$B:$B,0),MATCH(F79,'تعرفه ها'!$2:$2,0))/100),0),"---")</f>
        <v>-1684870</v>
      </c>
      <c r="AA79" s="50">
        <f>IFERROR(IF(INDEX('اطلاعات دوره'!A:Z,MATCH(G79,'اطلاعات دوره'!C:C,0),MATCH("آب",'اطلاعات دوره'!$1:$1,0))="دارد",ROUND((W79+X79+Y79)*INDEX('تعرفه ها'!A:Z,MATCH("پیک فصلی آب",'تعرفه ها'!$B:$B,0),MATCH(F79,'تعرفه ها'!$2:$2,0))/100,0),0),"---")</f>
        <v>0</v>
      </c>
      <c r="AB79" s="50">
        <f>IFERROR(ROUND(SUM(W79+X79+Y79+Z79+AA79)*INDEX('تعرفه ها'!A:Z,MATCH("مالیات آب",'تعرفه ها'!$B:$B,0),MATCH(F79,'تعرفه ها'!$2:$2,0))/100,0),"---")</f>
        <v>0</v>
      </c>
      <c r="AC79" s="50">
        <f t="shared" si="18"/>
        <v>-18533570</v>
      </c>
      <c r="AD79" s="50">
        <f t="shared" si="11"/>
        <v>20163842</v>
      </c>
      <c r="AE79" s="50">
        <f t="shared" si="19"/>
        <v>1630272</v>
      </c>
      <c r="AF79" s="50">
        <f t="shared" si="20"/>
        <v>272</v>
      </c>
      <c r="AG79" s="153">
        <f t="shared" si="21"/>
        <v>1630000</v>
      </c>
      <c r="AH79" s="42"/>
      <c r="AI79" s="183" t="str">
        <f>IFERROR(IF(INDEX(پرداخت!A:AZ,MATCH(A79&amp;" - "&amp;"آب",پرداخت!$B:$B,0),MATCH(G79,پرداخت!$1:$1,0))="نشده","نشده","شده"),"---")</f>
        <v>نشده</v>
      </c>
    </row>
    <row r="80" spans="1:35" s="30" customFormat="1" ht="34.9" hidden="1" customHeight="1">
      <c r="A80" s="171" t="s">
        <v>265</v>
      </c>
      <c r="B80" s="47">
        <f>IFERROR(INDEX('اطلاعات انشعابات شرکتها'!A:BB,MATCH(A80,'اطلاعات انشعابات شرکتها'!A:A,0),MATCH(B$1,'اطلاعات انشعابات شرکتها'!$1:$1,0)),0)</f>
        <v>139</v>
      </c>
      <c r="C80" s="48">
        <f>IFERROR(INDEX('اطلاعات انشعابات شرکتها'!A:BB,MATCH(A80,'اطلاعات انشعابات شرکتها'!A:A,0),MATCH(C$1,'اطلاعات انشعابات شرکتها'!$1:$1,0)),0)</f>
        <v>0</v>
      </c>
      <c r="D80" s="45"/>
      <c r="E80" s="171">
        <v>1</v>
      </c>
      <c r="F80" s="170">
        <v>99</v>
      </c>
      <c r="G80" s="47" t="str">
        <f t="shared" si="12"/>
        <v>99/1</v>
      </c>
      <c r="H80" s="47" t="str">
        <f>IFERROR(INDEX('اطلاعات دوره'!A:Z,MATCH(G80,'اطلاعات دوره'!C:C,0),MATCH(H$1,'اطلاعات دوره'!$1:$1,0)),0)</f>
        <v>99/01/01</v>
      </c>
      <c r="I80" s="47" t="str">
        <f>IFERROR(INDEX('اطلاعات دوره'!A:Z,MATCH(G80,'اطلاعات دوره'!C:C,0),MATCH(I$1,'اطلاعات دوره'!$1:$1,0)),0)</f>
        <v>99/01/31</v>
      </c>
      <c r="J80" s="48">
        <f>IFERROR(INDEX('اطلاعات دوره'!A:Z,MATCH(G80,'اطلاعات دوره'!C:C,0),MATCH(J$1,'اطلاعات دوره'!$1:$1,0)),0)</f>
        <v>31</v>
      </c>
      <c r="K80" s="46"/>
      <c r="L80" s="158" t="str">
        <f>IFERROR(INDEX('اطلاعات دوره'!A:Z,MATCH(G80,'اطلاعات دوره'!C:C,0)-1,MATCH("عنوان",'اطلاعات دوره'!$1:$1,0)),"---")</f>
        <v>98/4</v>
      </c>
      <c r="M80" s="47" t="str">
        <f t="shared" si="13"/>
        <v>فنی مهندسی فلات شرق پارثاوا-98/4</v>
      </c>
      <c r="N80" s="48" t="str">
        <f t="shared" si="14"/>
        <v>فنی مهندسی فلات شرق پارثاوا-99/1</v>
      </c>
      <c r="O80" s="45"/>
      <c r="P80" s="240">
        <f>IFERROR(INDEX('قرائت کنتور'!A:AZ,MATCH(A80&amp;"-"&amp;"آب",'قرائت کنتور'!B:B,0),MATCH(L80,'قرائت کنتور'!$1:$1,0)),0)</f>
        <v>557</v>
      </c>
      <c r="Q80" s="241">
        <f>IFERROR(INDEX('قرائت کنتور'!A:AZ,MATCH(A80&amp;"-"&amp;"آب",'قرائت کنتور'!B:B,0),MATCH(G80,'قرائت کنتور'!$1:$1,0)),0)</f>
        <v>0</v>
      </c>
      <c r="R80" s="241">
        <f t="shared" si="15"/>
        <v>-557</v>
      </c>
      <c r="S80" s="241" t="str">
        <f>IFERROR(INDEX('اطلاعات انشعابات شرکتها'!A:AB,MATCH(A80,'اطلاعات انشعابات شرکتها'!A:A,0),MATCH(S$1,'اطلاعات انشعابات شرکتها'!$1:$1,0)),"---")</f>
        <v>25</v>
      </c>
      <c r="T80" s="227">
        <f t="shared" si="16"/>
        <v>0</v>
      </c>
      <c r="U80" s="45"/>
      <c r="V80" s="155">
        <f>IFERROR(INDEX('تعرفه ها'!A:Z,MATCH("بهای هر متر مکعب آب مصرفی",'تعرفه ها'!$B:$B,0),MATCH(F80,'تعرفه ها'!$2:$2,0)),"---")</f>
        <v>14300</v>
      </c>
      <c r="W80" s="50">
        <f t="shared" si="17"/>
        <v>-7965100</v>
      </c>
      <c r="X80" s="50">
        <f>IFERROR(ROUND(R80*INDEX('تعرفه ها'!A:Z,MATCH("عوارض آب به ازاء هر متر مکعب",'تعرفه ها'!$B:$B,0),MATCH(F80,'تعرفه ها'!$2:$2,0)),0),"---")</f>
        <v>-83550</v>
      </c>
      <c r="Y80" s="50">
        <f>IFERROR(ROUND(T80*INDEX('تعرفه ها'!A:Z,MATCH("جریمه مازاد مصرف آب به ازاء هر متر مکعب",'تعرفه ها'!$B:$B,0),MATCH(F80,'تعرفه ها'!$2:$2,0)),0),"---")</f>
        <v>0</v>
      </c>
      <c r="Z80" s="50">
        <f>IFERROR(ROUND(((W80+X80+Y80)*INDEX('تعرفه ها'!A:Z,MATCH("هزینه نگهداری و تعمیرات شبکه آب",'تعرفه ها'!$B:$B,0),MATCH(F80,'تعرفه ها'!$2:$2,0))/100),0),"---")</f>
        <v>-804865</v>
      </c>
      <c r="AA80" s="50">
        <f>IFERROR(IF(INDEX('اطلاعات دوره'!A:Z,MATCH(G80,'اطلاعات دوره'!C:C,0),MATCH("آب",'اطلاعات دوره'!$1:$1,0))="دارد",ROUND((W80+X80+Y80)*INDEX('تعرفه ها'!A:Z,MATCH("پیک فصلی آب",'تعرفه ها'!$B:$B,0),MATCH(F80,'تعرفه ها'!$2:$2,0))/100,0),0),"---")</f>
        <v>0</v>
      </c>
      <c r="AB80" s="50">
        <f>IFERROR(ROUND(SUM(W80+X80+Y80+Z80+AA80)*INDEX('تعرفه ها'!A:Z,MATCH("مالیات آب",'تعرفه ها'!$B:$B,0),MATCH(F80,'تعرفه ها'!$2:$2,0))/100,0),"---")</f>
        <v>0</v>
      </c>
      <c r="AC80" s="50">
        <f t="shared" si="18"/>
        <v>-8853515</v>
      </c>
      <c r="AD80" s="50">
        <f t="shared" si="11"/>
        <v>190370</v>
      </c>
      <c r="AE80" s="50">
        <f t="shared" si="19"/>
        <v>-8663145</v>
      </c>
      <c r="AF80" s="50">
        <f t="shared" si="20"/>
        <v>145</v>
      </c>
      <c r="AG80" s="153">
        <f t="shared" si="21"/>
        <v>-8663290</v>
      </c>
      <c r="AH80" s="42"/>
      <c r="AI80" s="183" t="str">
        <f>IFERROR(IF(INDEX(پرداخت!A:AZ,MATCH(A80&amp;" - "&amp;"آب",پرداخت!$B:$B,0),MATCH(G80,پرداخت!$1:$1,0))="نشده","نشده","شده"),"---")</f>
        <v>نشده</v>
      </c>
    </row>
    <row r="81" spans="1:35" s="30" customFormat="1" ht="34.9" hidden="1" customHeight="1">
      <c r="A81" s="171" t="s">
        <v>266</v>
      </c>
      <c r="B81" s="47">
        <f>IFERROR(INDEX('اطلاعات انشعابات شرکتها'!A:BB,MATCH(A81,'اطلاعات انشعابات شرکتها'!A:A,0),MATCH(B$1,'اطلاعات انشعابات شرکتها'!$1:$1,0)),0)</f>
        <v>140</v>
      </c>
      <c r="C81" s="48">
        <f>IFERROR(INDEX('اطلاعات انشعابات شرکتها'!A:BB,MATCH(A81,'اطلاعات انشعابات شرکتها'!A:A,0),MATCH(C$1,'اطلاعات انشعابات شرکتها'!$1:$1,0)),0)</f>
        <v>0</v>
      </c>
      <c r="D81" s="45"/>
      <c r="E81" s="171">
        <v>1</v>
      </c>
      <c r="F81" s="170">
        <v>99</v>
      </c>
      <c r="G81" s="47" t="str">
        <f t="shared" si="12"/>
        <v>99/1</v>
      </c>
      <c r="H81" s="47" t="str">
        <f>IFERROR(INDEX('اطلاعات دوره'!A:Z,MATCH(G81,'اطلاعات دوره'!C:C,0),MATCH(H$1,'اطلاعات دوره'!$1:$1,0)),0)</f>
        <v>99/01/01</v>
      </c>
      <c r="I81" s="47" t="str">
        <f>IFERROR(INDEX('اطلاعات دوره'!A:Z,MATCH(G81,'اطلاعات دوره'!C:C,0),MATCH(I$1,'اطلاعات دوره'!$1:$1,0)),0)</f>
        <v>99/01/31</v>
      </c>
      <c r="J81" s="48">
        <f>IFERROR(INDEX('اطلاعات دوره'!A:Z,MATCH(G81,'اطلاعات دوره'!C:C,0),MATCH(J$1,'اطلاعات دوره'!$1:$1,0)),0)</f>
        <v>31</v>
      </c>
      <c r="K81" s="46"/>
      <c r="L81" s="158" t="str">
        <f>IFERROR(INDEX('اطلاعات دوره'!A:Z,MATCH(G81,'اطلاعات دوره'!C:C,0)-1,MATCH("عنوان",'اطلاعات دوره'!$1:$1,0)),"---")</f>
        <v>98/4</v>
      </c>
      <c r="M81" s="47" t="str">
        <f t="shared" si="13"/>
        <v>فوم آساک-98/4</v>
      </c>
      <c r="N81" s="48" t="str">
        <f t="shared" si="14"/>
        <v>فوم آساک-99/1</v>
      </c>
      <c r="O81" s="45"/>
      <c r="P81" s="240">
        <f>IFERROR(INDEX('قرائت کنتور'!A:AZ,MATCH(A81&amp;"-"&amp;"آب",'قرائت کنتور'!B:B,0),MATCH(L81,'قرائت کنتور'!$1:$1,0)),0)</f>
        <v>62</v>
      </c>
      <c r="Q81" s="241">
        <f>IFERROR(INDEX('قرائت کنتور'!A:AZ,MATCH(A81&amp;"-"&amp;"آب",'قرائت کنتور'!B:B,0),MATCH(G81,'قرائت کنتور'!$1:$1,0)),0)</f>
        <v>0</v>
      </c>
      <c r="R81" s="241">
        <f t="shared" si="15"/>
        <v>-62</v>
      </c>
      <c r="S81" s="241" t="str">
        <f>IFERROR(INDEX('اطلاعات انشعابات شرکتها'!A:AB,MATCH(A81,'اطلاعات انشعابات شرکتها'!A:A,0),MATCH(S$1,'اطلاعات انشعابات شرکتها'!$1:$1,0)),"---")</f>
        <v>25</v>
      </c>
      <c r="T81" s="227">
        <f t="shared" si="16"/>
        <v>0</v>
      </c>
      <c r="U81" s="45"/>
      <c r="V81" s="155">
        <f>IFERROR(INDEX('تعرفه ها'!A:Z,MATCH("بهای هر متر مکعب آب مصرفی",'تعرفه ها'!$B:$B,0),MATCH(F81,'تعرفه ها'!$2:$2,0)),"---")</f>
        <v>14300</v>
      </c>
      <c r="W81" s="50">
        <f t="shared" si="17"/>
        <v>-886600</v>
      </c>
      <c r="X81" s="50">
        <f>IFERROR(ROUND(R81*INDEX('تعرفه ها'!A:Z,MATCH("عوارض آب به ازاء هر متر مکعب",'تعرفه ها'!$B:$B,0),MATCH(F81,'تعرفه ها'!$2:$2,0)),0),"---")</f>
        <v>-9300</v>
      </c>
      <c r="Y81" s="50">
        <f>IFERROR(ROUND(T81*INDEX('تعرفه ها'!A:Z,MATCH("جریمه مازاد مصرف آب به ازاء هر متر مکعب",'تعرفه ها'!$B:$B,0),MATCH(F81,'تعرفه ها'!$2:$2,0)),0),"---")</f>
        <v>0</v>
      </c>
      <c r="Z81" s="50">
        <f>IFERROR(ROUND(((W81+X81+Y81)*INDEX('تعرفه ها'!A:Z,MATCH("هزینه نگهداری و تعمیرات شبکه آب",'تعرفه ها'!$B:$B,0),MATCH(F81,'تعرفه ها'!$2:$2,0))/100),0),"---")</f>
        <v>-89590</v>
      </c>
      <c r="AA81" s="50">
        <f>IFERROR(IF(INDEX('اطلاعات دوره'!A:Z,MATCH(G81,'اطلاعات دوره'!C:C,0),MATCH("آب",'اطلاعات دوره'!$1:$1,0))="دارد",ROUND((W81+X81+Y81)*INDEX('تعرفه ها'!A:Z,MATCH("پیک فصلی آب",'تعرفه ها'!$B:$B,0),MATCH(F81,'تعرفه ها'!$2:$2,0))/100,0),0),"---")</f>
        <v>0</v>
      </c>
      <c r="AB81" s="50">
        <f>IFERROR(ROUND(SUM(W81+X81+Y81+Z81+AA81)*INDEX('تعرفه ها'!A:Z,MATCH("مالیات آب",'تعرفه ها'!$B:$B,0),MATCH(F81,'تعرفه ها'!$2:$2,0))/100,0),"---")</f>
        <v>0</v>
      </c>
      <c r="AC81" s="50">
        <f t="shared" si="18"/>
        <v>-985490</v>
      </c>
      <c r="AD81" s="50">
        <f t="shared" si="11"/>
        <v>476215</v>
      </c>
      <c r="AE81" s="50">
        <f t="shared" si="19"/>
        <v>-509275</v>
      </c>
      <c r="AF81" s="50">
        <f t="shared" si="20"/>
        <v>275</v>
      </c>
      <c r="AG81" s="153">
        <f t="shared" si="21"/>
        <v>-509550</v>
      </c>
      <c r="AH81" s="42"/>
      <c r="AI81" s="183" t="str">
        <f>IFERROR(IF(INDEX(پرداخت!A:AZ,MATCH(A81&amp;" - "&amp;"آب",پرداخت!$B:$B,0),MATCH(G81,پرداخت!$1:$1,0))="نشده","نشده","شده"),"---")</f>
        <v>نشده</v>
      </c>
    </row>
    <row r="82" spans="1:35" s="30" customFormat="1" ht="34.9" hidden="1" customHeight="1">
      <c r="A82" s="171" t="s">
        <v>267</v>
      </c>
      <c r="B82" s="47">
        <f>IFERROR(INDEX('اطلاعات انشعابات شرکتها'!A:BB,MATCH(A82,'اطلاعات انشعابات شرکتها'!A:A,0),MATCH(B$1,'اطلاعات انشعابات شرکتها'!$1:$1,0)),0)</f>
        <v>141</v>
      </c>
      <c r="C82" s="48">
        <f>IFERROR(INDEX('اطلاعات انشعابات شرکتها'!A:BB,MATCH(A82,'اطلاعات انشعابات شرکتها'!A:A,0),MATCH(C$1,'اطلاعات انشعابات شرکتها'!$1:$1,0)),0)</f>
        <v>0</v>
      </c>
      <c r="D82" s="45"/>
      <c r="E82" s="171">
        <v>1</v>
      </c>
      <c r="F82" s="170">
        <v>99</v>
      </c>
      <c r="G82" s="47" t="str">
        <f t="shared" si="12"/>
        <v>99/1</v>
      </c>
      <c r="H82" s="47" t="str">
        <f>IFERROR(INDEX('اطلاعات دوره'!A:Z,MATCH(G82,'اطلاعات دوره'!C:C,0),MATCH(H$1,'اطلاعات دوره'!$1:$1,0)),0)</f>
        <v>99/01/01</v>
      </c>
      <c r="I82" s="47" t="str">
        <f>IFERROR(INDEX('اطلاعات دوره'!A:Z,MATCH(G82,'اطلاعات دوره'!C:C,0),MATCH(I$1,'اطلاعات دوره'!$1:$1,0)),0)</f>
        <v>99/01/31</v>
      </c>
      <c r="J82" s="48">
        <f>IFERROR(INDEX('اطلاعات دوره'!A:Z,MATCH(G82,'اطلاعات دوره'!C:C,0),MATCH(J$1,'اطلاعات دوره'!$1:$1,0)),0)</f>
        <v>31</v>
      </c>
      <c r="K82" s="46"/>
      <c r="L82" s="158" t="str">
        <f>IFERROR(INDEX('اطلاعات دوره'!A:Z,MATCH(G82,'اطلاعات دوره'!C:C,0)-1,MATCH("عنوان",'اطلاعات دوره'!$1:$1,0)),"---")</f>
        <v>98/4</v>
      </c>
      <c r="M82" s="47" t="str">
        <f t="shared" si="13"/>
        <v>کارن افزار نوید پارسیان-98/4</v>
      </c>
      <c r="N82" s="48" t="str">
        <f t="shared" si="14"/>
        <v>کارن افزار نوید پارسیان-99/1</v>
      </c>
      <c r="O82" s="45"/>
      <c r="P82" s="240">
        <f>IFERROR(INDEX('قرائت کنتور'!A:AZ,MATCH(A82&amp;"-"&amp;"آب",'قرائت کنتور'!B:B,0),MATCH(L82,'قرائت کنتور'!$1:$1,0)),0)</f>
        <v>183</v>
      </c>
      <c r="Q82" s="241">
        <f>IFERROR(INDEX('قرائت کنتور'!A:AZ,MATCH(A82&amp;"-"&amp;"آب",'قرائت کنتور'!B:B,0),MATCH(G82,'قرائت کنتور'!$1:$1,0)),0)</f>
        <v>0</v>
      </c>
      <c r="R82" s="241">
        <f t="shared" si="15"/>
        <v>-183</v>
      </c>
      <c r="S82" s="241" t="str">
        <f>IFERROR(INDEX('اطلاعات انشعابات شرکتها'!A:AB,MATCH(A82,'اطلاعات انشعابات شرکتها'!A:A,0),MATCH(S$1,'اطلاعات انشعابات شرکتها'!$1:$1,0)),"---")</f>
        <v>25</v>
      </c>
      <c r="T82" s="227">
        <f t="shared" si="16"/>
        <v>0</v>
      </c>
      <c r="U82" s="45"/>
      <c r="V82" s="155">
        <f>IFERROR(INDEX('تعرفه ها'!A:Z,MATCH("بهای هر متر مکعب آب مصرفی",'تعرفه ها'!$B:$B,0),MATCH(F82,'تعرفه ها'!$2:$2,0)),"---")</f>
        <v>14300</v>
      </c>
      <c r="W82" s="50">
        <f t="shared" si="17"/>
        <v>-2616900</v>
      </c>
      <c r="X82" s="50">
        <f>IFERROR(ROUND(R82*INDEX('تعرفه ها'!A:Z,MATCH("عوارض آب به ازاء هر متر مکعب",'تعرفه ها'!$B:$B,0),MATCH(F82,'تعرفه ها'!$2:$2,0)),0),"---")</f>
        <v>-27450</v>
      </c>
      <c r="Y82" s="50">
        <f>IFERROR(ROUND(T82*INDEX('تعرفه ها'!A:Z,MATCH("جریمه مازاد مصرف آب به ازاء هر متر مکعب",'تعرفه ها'!$B:$B,0),MATCH(F82,'تعرفه ها'!$2:$2,0)),0),"---")</f>
        <v>0</v>
      </c>
      <c r="Z82" s="50">
        <f>IFERROR(ROUND(((W82+X82+Y82)*INDEX('تعرفه ها'!A:Z,MATCH("هزینه نگهداری و تعمیرات شبکه آب",'تعرفه ها'!$B:$B,0),MATCH(F82,'تعرفه ها'!$2:$2,0))/100),0),"---")</f>
        <v>-264435</v>
      </c>
      <c r="AA82" s="50">
        <f>IFERROR(IF(INDEX('اطلاعات دوره'!A:Z,MATCH(G82,'اطلاعات دوره'!C:C,0),MATCH("آب",'اطلاعات دوره'!$1:$1,0))="دارد",ROUND((W82+X82+Y82)*INDEX('تعرفه ها'!A:Z,MATCH("پیک فصلی آب",'تعرفه ها'!$B:$B,0),MATCH(F82,'تعرفه ها'!$2:$2,0))/100,0),0),"---")</f>
        <v>0</v>
      </c>
      <c r="AB82" s="50">
        <f>IFERROR(ROUND(SUM(W82+X82+Y82+Z82+AA82)*INDEX('تعرفه ها'!A:Z,MATCH("مالیات آب",'تعرفه ها'!$B:$B,0),MATCH(F82,'تعرفه ها'!$2:$2,0))/100,0),"---")</f>
        <v>0</v>
      </c>
      <c r="AC82" s="50">
        <f t="shared" si="18"/>
        <v>-2908785</v>
      </c>
      <c r="AD82" s="50">
        <f t="shared" si="11"/>
        <v>1165740</v>
      </c>
      <c r="AE82" s="50">
        <f t="shared" si="19"/>
        <v>-1743045</v>
      </c>
      <c r="AF82" s="50">
        <f t="shared" si="20"/>
        <v>45</v>
      </c>
      <c r="AG82" s="153">
        <f t="shared" si="21"/>
        <v>-1743090</v>
      </c>
      <c r="AH82" s="42"/>
      <c r="AI82" s="183" t="str">
        <f>IFERROR(IF(INDEX(پرداخت!A:AZ,MATCH(A82&amp;" - "&amp;"آب",پرداخت!$B:$B,0),MATCH(G82,پرداخت!$1:$1,0))="نشده","نشده","شده"),"---")</f>
        <v>نشده</v>
      </c>
    </row>
    <row r="83" spans="1:35" s="30" customFormat="1" ht="34.9" hidden="1" customHeight="1">
      <c r="A83" s="171" t="s">
        <v>268</v>
      </c>
      <c r="B83" s="47">
        <f>IFERROR(INDEX('اطلاعات انشعابات شرکتها'!A:BB,MATCH(A83,'اطلاعات انشعابات شرکتها'!A:A,0),MATCH(B$1,'اطلاعات انشعابات شرکتها'!$1:$1,0)),0)</f>
        <v>142</v>
      </c>
      <c r="C83" s="48">
        <f>IFERROR(INDEX('اطلاعات انشعابات شرکتها'!A:BB,MATCH(A83,'اطلاعات انشعابات شرکتها'!A:A,0),MATCH(C$1,'اطلاعات انشعابات شرکتها'!$1:$1,0)),0)</f>
        <v>0</v>
      </c>
      <c r="D83" s="45"/>
      <c r="E83" s="171">
        <v>1</v>
      </c>
      <c r="F83" s="170">
        <v>99</v>
      </c>
      <c r="G83" s="47" t="str">
        <f t="shared" si="12"/>
        <v>99/1</v>
      </c>
      <c r="H83" s="47" t="str">
        <f>IFERROR(INDEX('اطلاعات دوره'!A:Z,MATCH(G83,'اطلاعات دوره'!C:C,0),MATCH(H$1,'اطلاعات دوره'!$1:$1,0)),0)</f>
        <v>99/01/01</v>
      </c>
      <c r="I83" s="47" t="str">
        <f>IFERROR(INDEX('اطلاعات دوره'!A:Z,MATCH(G83,'اطلاعات دوره'!C:C,0),MATCH(I$1,'اطلاعات دوره'!$1:$1,0)),0)</f>
        <v>99/01/31</v>
      </c>
      <c r="J83" s="48">
        <f>IFERROR(INDEX('اطلاعات دوره'!A:Z,MATCH(G83,'اطلاعات دوره'!C:C,0),MATCH(J$1,'اطلاعات دوره'!$1:$1,0)),0)</f>
        <v>31</v>
      </c>
      <c r="K83" s="46"/>
      <c r="L83" s="158" t="str">
        <f>IFERROR(INDEX('اطلاعات دوره'!A:Z,MATCH(G83,'اطلاعات دوره'!C:C,0)-1,MATCH("عنوان",'اطلاعات دوره'!$1:$1,0)),"---")</f>
        <v>98/4</v>
      </c>
      <c r="M83" s="47" t="str">
        <f t="shared" si="13"/>
        <v>کاوش صنعت توس (1)-98/4</v>
      </c>
      <c r="N83" s="48" t="str">
        <f t="shared" si="14"/>
        <v>کاوش صنعت توس (1)-99/1</v>
      </c>
      <c r="O83" s="45"/>
      <c r="P83" s="240">
        <f>IFERROR(INDEX('قرائت کنتور'!A:AZ,MATCH(A83&amp;"-"&amp;"آب",'قرائت کنتور'!B:B,0),MATCH(L83,'قرائت کنتور'!$1:$1,0)),0)</f>
        <v>3280</v>
      </c>
      <c r="Q83" s="241">
        <f>IFERROR(INDEX('قرائت کنتور'!A:AZ,MATCH(A83&amp;"-"&amp;"آب",'قرائت کنتور'!B:B,0),MATCH(G83,'قرائت کنتور'!$1:$1,0)),0)</f>
        <v>0</v>
      </c>
      <c r="R83" s="241">
        <f t="shared" si="15"/>
        <v>-3280</v>
      </c>
      <c r="S83" s="241" t="str">
        <f>IFERROR(INDEX('اطلاعات انشعابات شرکتها'!A:AB,MATCH(A83,'اطلاعات انشعابات شرکتها'!A:A,0),MATCH(S$1,'اطلاعات انشعابات شرکتها'!$1:$1,0)),"---")</f>
        <v>25</v>
      </c>
      <c r="T83" s="227">
        <f t="shared" si="16"/>
        <v>0</v>
      </c>
      <c r="U83" s="45"/>
      <c r="V83" s="155">
        <f>IFERROR(INDEX('تعرفه ها'!A:Z,MATCH("بهای هر متر مکعب آب مصرفی",'تعرفه ها'!$B:$B,0),MATCH(F83,'تعرفه ها'!$2:$2,0)),"---")</f>
        <v>14300</v>
      </c>
      <c r="W83" s="50">
        <f t="shared" si="17"/>
        <v>-46904000</v>
      </c>
      <c r="X83" s="50">
        <f>IFERROR(ROUND(R83*INDEX('تعرفه ها'!A:Z,MATCH("عوارض آب به ازاء هر متر مکعب",'تعرفه ها'!$B:$B,0),MATCH(F83,'تعرفه ها'!$2:$2,0)),0),"---")</f>
        <v>-492000</v>
      </c>
      <c r="Y83" s="50">
        <f>IFERROR(ROUND(T83*INDEX('تعرفه ها'!A:Z,MATCH("جریمه مازاد مصرف آب به ازاء هر متر مکعب",'تعرفه ها'!$B:$B,0),MATCH(F83,'تعرفه ها'!$2:$2,0)),0),"---")</f>
        <v>0</v>
      </c>
      <c r="Z83" s="50">
        <f>IFERROR(ROUND(((W83+X83+Y83)*INDEX('تعرفه ها'!A:Z,MATCH("هزینه نگهداری و تعمیرات شبکه آب",'تعرفه ها'!$B:$B,0),MATCH(F83,'تعرفه ها'!$2:$2,0))/100),0),"---")</f>
        <v>-4739600</v>
      </c>
      <c r="AA83" s="50">
        <f>IFERROR(IF(INDEX('اطلاعات دوره'!A:Z,MATCH(G83,'اطلاعات دوره'!C:C,0),MATCH("آب",'اطلاعات دوره'!$1:$1,0))="دارد",ROUND((W83+X83+Y83)*INDEX('تعرفه ها'!A:Z,MATCH("پیک فصلی آب",'تعرفه ها'!$B:$B,0),MATCH(F83,'تعرفه ها'!$2:$2,0))/100,0),0),"---")</f>
        <v>0</v>
      </c>
      <c r="AB83" s="50">
        <f>IFERROR(ROUND(SUM(W83+X83+Y83+Z83+AA83)*INDEX('تعرفه ها'!A:Z,MATCH("مالیات آب",'تعرفه ها'!$B:$B,0),MATCH(F83,'تعرفه ها'!$2:$2,0))/100,0),"---")</f>
        <v>0</v>
      </c>
      <c r="AC83" s="50">
        <f t="shared" si="18"/>
        <v>-52135600</v>
      </c>
      <c r="AD83" s="50">
        <f t="shared" si="11"/>
        <v>9482000</v>
      </c>
      <c r="AE83" s="50">
        <f t="shared" si="19"/>
        <v>-42653600</v>
      </c>
      <c r="AF83" s="50">
        <f t="shared" si="20"/>
        <v>600</v>
      </c>
      <c r="AG83" s="153">
        <f t="shared" si="21"/>
        <v>-42654200</v>
      </c>
      <c r="AH83" s="42"/>
      <c r="AI83" s="183" t="str">
        <f>IFERROR(IF(INDEX(پرداخت!A:AZ,MATCH(A83&amp;" - "&amp;"آب",پرداخت!$B:$B,0),MATCH(G83,پرداخت!$1:$1,0))="نشده","نشده","شده"),"---")</f>
        <v>نشده</v>
      </c>
    </row>
    <row r="84" spans="1:35" s="30" customFormat="1" ht="34.9" hidden="1" customHeight="1">
      <c r="A84" s="171" t="s">
        <v>270</v>
      </c>
      <c r="B84" s="47">
        <f>IFERROR(INDEX('اطلاعات انشعابات شرکتها'!A:BB,MATCH(A84,'اطلاعات انشعابات شرکتها'!A:A,0),MATCH(B$1,'اطلاعات انشعابات شرکتها'!$1:$1,0)),0)</f>
        <v>144</v>
      </c>
      <c r="C84" s="48">
        <f>IFERROR(INDEX('اطلاعات انشعابات شرکتها'!A:BB,MATCH(A84,'اطلاعات انشعابات شرکتها'!A:A,0),MATCH(C$1,'اطلاعات انشعابات شرکتها'!$1:$1,0)),0)</f>
        <v>0</v>
      </c>
      <c r="D84" s="45"/>
      <c r="E84" s="171">
        <v>1</v>
      </c>
      <c r="F84" s="170">
        <v>99</v>
      </c>
      <c r="G84" s="47" t="str">
        <f t="shared" si="12"/>
        <v>99/1</v>
      </c>
      <c r="H84" s="47" t="str">
        <f>IFERROR(INDEX('اطلاعات دوره'!A:Z,MATCH(G84,'اطلاعات دوره'!C:C,0),MATCH(H$1,'اطلاعات دوره'!$1:$1,0)),0)</f>
        <v>99/01/01</v>
      </c>
      <c r="I84" s="47" t="str">
        <f>IFERROR(INDEX('اطلاعات دوره'!A:Z,MATCH(G84,'اطلاعات دوره'!C:C,0),MATCH(I$1,'اطلاعات دوره'!$1:$1,0)),0)</f>
        <v>99/01/31</v>
      </c>
      <c r="J84" s="48">
        <f>IFERROR(INDEX('اطلاعات دوره'!A:Z,MATCH(G84,'اطلاعات دوره'!C:C,0),MATCH(J$1,'اطلاعات دوره'!$1:$1,0)),0)</f>
        <v>31</v>
      </c>
      <c r="K84" s="46"/>
      <c r="L84" s="158" t="str">
        <f>IFERROR(INDEX('اطلاعات دوره'!A:Z,MATCH(G84,'اطلاعات دوره'!C:C,0)-1,MATCH("عنوان",'اطلاعات دوره'!$1:$1,0)),"---")</f>
        <v>98/4</v>
      </c>
      <c r="M84" s="47" t="str">
        <f t="shared" si="13"/>
        <v>کیان تدبیر-98/4</v>
      </c>
      <c r="N84" s="48" t="str">
        <f t="shared" si="14"/>
        <v>کیان تدبیر-99/1</v>
      </c>
      <c r="O84" s="45"/>
      <c r="P84" s="240">
        <f>IFERROR(INDEX('قرائت کنتور'!A:AZ,MATCH(A84&amp;"-"&amp;"آب",'قرائت کنتور'!B:B,0),MATCH(L84,'قرائت کنتور'!$1:$1,0)),0)</f>
        <v>157</v>
      </c>
      <c r="Q84" s="241">
        <f>IFERROR(INDEX('قرائت کنتور'!A:AZ,MATCH(A84&amp;"-"&amp;"آب",'قرائت کنتور'!B:B,0),MATCH(G84,'قرائت کنتور'!$1:$1,0)),0)</f>
        <v>0</v>
      </c>
      <c r="R84" s="241">
        <f t="shared" si="15"/>
        <v>-157</v>
      </c>
      <c r="S84" s="241" t="str">
        <f>IFERROR(INDEX('اطلاعات انشعابات شرکتها'!A:AB,MATCH(A84,'اطلاعات انشعابات شرکتها'!A:A,0),MATCH(S$1,'اطلاعات انشعابات شرکتها'!$1:$1,0)),"---")</f>
        <v>25</v>
      </c>
      <c r="T84" s="227">
        <f t="shared" si="16"/>
        <v>0</v>
      </c>
      <c r="U84" s="45"/>
      <c r="V84" s="155">
        <f>IFERROR(INDEX('تعرفه ها'!A:Z,MATCH("بهای هر متر مکعب آب مصرفی",'تعرفه ها'!$B:$B,0),MATCH(F84,'تعرفه ها'!$2:$2,0)),"---")</f>
        <v>14300</v>
      </c>
      <c r="W84" s="50">
        <f t="shared" si="17"/>
        <v>-2245100</v>
      </c>
      <c r="X84" s="50">
        <f>IFERROR(ROUND(R84*INDEX('تعرفه ها'!A:Z,MATCH("عوارض آب به ازاء هر متر مکعب",'تعرفه ها'!$B:$B,0),MATCH(F84,'تعرفه ها'!$2:$2,0)),0),"---")</f>
        <v>-23550</v>
      </c>
      <c r="Y84" s="50">
        <f>IFERROR(ROUND(T84*INDEX('تعرفه ها'!A:Z,MATCH("جریمه مازاد مصرف آب به ازاء هر متر مکعب",'تعرفه ها'!$B:$B,0),MATCH(F84,'تعرفه ها'!$2:$2,0)),0),"---")</f>
        <v>0</v>
      </c>
      <c r="Z84" s="50">
        <f>IFERROR(ROUND(((W84+X84+Y84)*INDEX('تعرفه ها'!A:Z,MATCH("هزینه نگهداری و تعمیرات شبکه آب",'تعرفه ها'!$B:$B,0),MATCH(F84,'تعرفه ها'!$2:$2,0))/100),0),"---")</f>
        <v>-226865</v>
      </c>
      <c r="AA84" s="50">
        <f>IFERROR(IF(INDEX('اطلاعات دوره'!A:Z,MATCH(G84,'اطلاعات دوره'!C:C,0),MATCH("آب",'اطلاعات دوره'!$1:$1,0))="دارد",ROUND((W84+X84+Y84)*INDEX('تعرفه ها'!A:Z,MATCH("پیک فصلی آب",'تعرفه ها'!$B:$B,0),MATCH(F84,'تعرفه ها'!$2:$2,0))/100,0),0),"---")</f>
        <v>0</v>
      </c>
      <c r="AB84" s="50">
        <f>IFERROR(ROUND(SUM(W84+X84+Y84+Z84+AA84)*INDEX('تعرفه ها'!A:Z,MATCH("مالیات آب",'تعرفه ها'!$B:$B,0),MATCH(F84,'تعرفه ها'!$2:$2,0))/100,0),"---")</f>
        <v>0</v>
      </c>
      <c r="AC84" s="50">
        <f t="shared" si="18"/>
        <v>-2495515</v>
      </c>
      <c r="AD84" s="50">
        <f t="shared" si="11"/>
        <v>95370</v>
      </c>
      <c r="AE84" s="50">
        <f t="shared" si="19"/>
        <v>-2400145</v>
      </c>
      <c r="AF84" s="50">
        <f t="shared" si="20"/>
        <v>145</v>
      </c>
      <c r="AG84" s="153">
        <f t="shared" si="21"/>
        <v>-2400290</v>
      </c>
      <c r="AH84" s="42"/>
      <c r="AI84" s="183" t="str">
        <f>IFERROR(IF(INDEX(پرداخت!A:AZ,MATCH(A84&amp;" - "&amp;"آب",پرداخت!$B:$B,0),MATCH(G84,پرداخت!$1:$1,0))="نشده","نشده","شده"),"---")</f>
        <v>شده</v>
      </c>
    </row>
    <row r="85" spans="1:35" s="30" customFormat="1" ht="34.9" hidden="1" customHeight="1">
      <c r="A85" s="171" t="s">
        <v>274</v>
      </c>
      <c r="B85" s="47">
        <f>IFERROR(INDEX('اطلاعات انشعابات شرکتها'!A:BB,MATCH(A85,'اطلاعات انشعابات شرکتها'!A:A,0),MATCH(B$1,'اطلاعات انشعابات شرکتها'!$1:$1,0)),0)</f>
        <v>145</v>
      </c>
      <c r="C85" s="48">
        <f>IFERROR(INDEX('اطلاعات انشعابات شرکتها'!A:BB,MATCH(A85,'اطلاعات انشعابات شرکتها'!A:A,0),MATCH(C$1,'اطلاعات انشعابات شرکتها'!$1:$1,0)),0)</f>
        <v>0</v>
      </c>
      <c r="D85" s="45"/>
      <c r="E85" s="171">
        <v>1</v>
      </c>
      <c r="F85" s="170">
        <v>99</v>
      </c>
      <c r="G85" s="47" t="str">
        <f t="shared" si="12"/>
        <v>99/1</v>
      </c>
      <c r="H85" s="47" t="str">
        <f>IFERROR(INDEX('اطلاعات دوره'!A:Z,MATCH(G85,'اطلاعات دوره'!C:C,0),MATCH(H$1,'اطلاعات دوره'!$1:$1,0)),0)</f>
        <v>99/01/01</v>
      </c>
      <c r="I85" s="47" t="str">
        <f>IFERROR(INDEX('اطلاعات دوره'!A:Z,MATCH(G85,'اطلاعات دوره'!C:C,0),MATCH(I$1,'اطلاعات دوره'!$1:$1,0)),0)</f>
        <v>99/01/31</v>
      </c>
      <c r="J85" s="48">
        <f>IFERROR(INDEX('اطلاعات دوره'!A:Z,MATCH(G85,'اطلاعات دوره'!C:C,0),MATCH(J$1,'اطلاعات دوره'!$1:$1,0)),0)</f>
        <v>31</v>
      </c>
      <c r="K85" s="46"/>
      <c r="L85" s="158" t="str">
        <f>IFERROR(INDEX('اطلاعات دوره'!A:Z,MATCH(G85,'اطلاعات دوره'!C:C,0)-1,MATCH("عنوان",'اطلاعات دوره'!$1:$1,0)),"---")</f>
        <v>98/4</v>
      </c>
      <c r="M85" s="47" t="str">
        <f t="shared" si="13"/>
        <v>گل کوه بینالود-98/4</v>
      </c>
      <c r="N85" s="48" t="str">
        <f t="shared" si="14"/>
        <v>گل کوه بینالود-99/1</v>
      </c>
      <c r="O85" s="45"/>
      <c r="P85" s="240">
        <f>IFERROR(INDEX('قرائت کنتور'!A:AZ,MATCH(A85&amp;"-"&amp;"آب",'قرائت کنتور'!B:B,0),MATCH(L85,'قرائت کنتور'!$1:$1,0)),0)</f>
        <v>1163</v>
      </c>
      <c r="Q85" s="241">
        <f>IFERROR(INDEX('قرائت کنتور'!A:AZ,MATCH(A85&amp;"-"&amp;"آب",'قرائت کنتور'!B:B,0),MATCH(G85,'قرائت کنتور'!$1:$1,0)),0)</f>
        <v>0</v>
      </c>
      <c r="R85" s="241">
        <f t="shared" si="15"/>
        <v>-1163</v>
      </c>
      <c r="S85" s="241" t="str">
        <f>IFERROR(INDEX('اطلاعات انشعابات شرکتها'!A:AB,MATCH(A85,'اطلاعات انشعابات شرکتها'!A:A,0),MATCH(S$1,'اطلاعات انشعابات شرکتها'!$1:$1,0)),"---")</f>
        <v>25</v>
      </c>
      <c r="T85" s="227">
        <f t="shared" si="16"/>
        <v>0</v>
      </c>
      <c r="U85" s="45"/>
      <c r="V85" s="155">
        <f>IFERROR(INDEX('تعرفه ها'!A:Z,MATCH("بهای هر متر مکعب آب مصرفی",'تعرفه ها'!$B:$B,0),MATCH(F85,'تعرفه ها'!$2:$2,0)),"---")</f>
        <v>14300</v>
      </c>
      <c r="W85" s="50">
        <f t="shared" si="17"/>
        <v>-16630900</v>
      </c>
      <c r="X85" s="50">
        <f>IFERROR(ROUND(R85*INDEX('تعرفه ها'!A:Z,MATCH("عوارض آب به ازاء هر متر مکعب",'تعرفه ها'!$B:$B,0),MATCH(F85,'تعرفه ها'!$2:$2,0)),0),"---")</f>
        <v>-174450</v>
      </c>
      <c r="Y85" s="50">
        <f>IFERROR(ROUND(T85*INDEX('تعرفه ها'!A:Z,MATCH("جریمه مازاد مصرف آب به ازاء هر متر مکعب",'تعرفه ها'!$B:$B,0),MATCH(F85,'تعرفه ها'!$2:$2,0)),0),"---")</f>
        <v>0</v>
      </c>
      <c r="Z85" s="50">
        <f>IFERROR(ROUND(((W85+X85+Y85)*INDEX('تعرفه ها'!A:Z,MATCH("هزینه نگهداری و تعمیرات شبکه آب",'تعرفه ها'!$B:$B,0),MATCH(F85,'تعرفه ها'!$2:$2,0))/100),0),"---")</f>
        <v>-1680535</v>
      </c>
      <c r="AA85" s="50">
        <f>IFERROR(IF(INDEX('اطلاعات دوره'!A:Z,MATCH(G85,'اطلاعات دوره'!C:C,0),MATCH("آب",'اطلاعات دوره'!$1:$1,0))="دارد",ROUND((W85+X85+Y85)*INDEX('تعرفه ها'!A:Z,MATCH("پیک فصلی آب",'تعرفه ها'!$B:$B,0),MATCH(F85,'تعرفه ها'!$2:$2,0))/100,0),0),"---")</f>
        <v>0</v>
      </c>
      <c r="AB85" s="50">
        <f>IFERROR(ROUND(SUM(W85+X85+Y85+Z85+AA85)*INDEX('تعرفه ها'!A:Z,MATCH("مالیات آب",'تعرفه ها'!$B:$B,0),MATCH(F85,'تعرفه ها'!$2:$2,0))/100,0),"---")</f>
        <v>0</v>
      </c>
      <c r="AC85" s="50">
        <f t="shared" si="18"/>
        <v>-18485885</v>
      </c>
      <c r="AD85" s="50">
        <f t="shared" si="11"/>
        <v>572110</v>
      </c>
      <c r="AE85" s="50">
        <f t="shared" si="19"/>
        <v>-17913775</v>
      </c>
      <c r="AF85" s="50">
        <f t="shared" si="20"/>
        <v>775</v>
      </c>
      <c r="AG85" s="153">
        <f t="shared" si="21"/>
        <v>-17914550</v>
      </c>
      <c r="AH85" s="42"/>
      <c r="AI85" s="183" t="str">
        <f>IFERROR(IF(INDEX(پرداخت!A:AZ,MATCH(A85&amp;" - "&amp;"آب",پرداخت!$B:$B,0),MATCH(G85,پرداخت!$1:$1,0))="نشده","نشده","شده"),"---")</f>
        <v>نشده</v>
      </c>
    </row>
    <row r="86" spans="1:35" s="30" customFormat="1" ht="34.9" hidden="1" customHeight="1">
      <c r="A86" s="171" t="s">
        <v>275</v>
      </c>
      <c r="B86" s="47">
        <f>IFERROR(INDEX('اطلاعات انشعابات شرکتها'!A:BB,MATCH(A86,'اطلاعات انشعابات شرکتها'!A:A,0),MATCH(B$1,'اطلاعات انشعابات شرکتها'!$1:$1,0)),0)</f>
        <v>146</v>
      </c>
      <c r="C86" s="48">
        <f>IFERROR(INDEX('اطلاعات انشعابات شرکتها'!A:BB,MATCH(A86,'اطلاعات انشعابات شرکتها'!A:A,0),MATCH(C$1,'اطلاعات انشعابات شرکتها'!$1:$1,0)),0)</f>
        <v>0</v>
      </c>
      <c r="D86" s="45"/>
      <c r="E86" s="171">
        <v>1</v>
      </c>
      <c r="F86" s="170">
        <v>99</v>
      </c>
      <c r="G86" s="47" t="str">
        <f t="shared" si="12"/>
        <v>99/1</v>
      </c>
      <c r="H86" s="47" t="str">
        <f>IFERROR(INDEX('اطلاعات دوره'!A:Z,MATCH(G86,'اطلاعات دوره'!C:C,0),MATCH(H$1,'اطلاعات دوره'!$1:$1,0)),0)</f>
        <v>99/01/01</v>
      </c>
      <c r="I86" s="47" t="str">
        <f>IFERROR(INDEX('اطلاعات دوره'!A:Z,MATCH(G86,'اطلاعات دوره'!C:C,0),MATCH(I$1,'اطلاعات دوره'!$1:$1,0)),0)</f>
        <v>99/01/31</v>
      </c>
      <c r="J86" s="48">
        <f>IFERROR(INDEX('اطلاعات دوره'!A:Z,MATCH(G86,'اطلاعات دوره'!C:C,0),MATCH(J$1,'اطلاعات دوره'!$1:$1,0)),0)</f>
        <v>31</v>
      </c>
      <c r="K86" s="46"/>
      <c r="L86" s="158" t="str">
        <f>IFERROR(INDEX('اطلاعات دوره'!A:Z,MATCH(G86,'اطلاعات دوره'!C:C,0)-1,MATCH("عنوان",'اطلاعات دوره'!$1:$1,0)),"---")</f>
        <v>98/4</v>
      </c>
      <c r="M86" s="47" t="str">
        <f t="shared" si="13"/>
        <v>افزودنی های طبیعی گلچین توس-98/4</v>
      </c>
      <c r="N86" s="48" t="str">
        <f t="shared" si="14"/>
        <v>افزودنی های طبیعی گلچین توس-99/1</v>
      </c>
      <c r="O86" s="45"/>
      <c r="P86" s="240" t="str">
        <f>IFERROR(INDEX('قرائت کنتور'!A:AZ,MATCH(A86&amp;"-"&amp;"آب",'قرائت کنتور'!B:B,0),MATCH(L86,'قرائت کنتور'!$1:$1,0)),0)</f>
        <v>-</v>
      </c>
      <c r="Q86" s="241">
        <f>IFERROR(INDEX('قرائت کنتور'!A:AZ,MATCH(A86&amp;"-"&amp;"آب",'قرائت کنتور'!B:B,0),MATCH(G86,'قرائت کنتور'!$1:$1,0)),0)</f>
        <v>0</v>
      </c>
      <c r="R86" s="241" t="str">
        <f t="shared" si="15"/>
        <v>---</v>
      </c>
      <c r="S86" s="241" t="str">
        <f>IFERROR(INDEX('اطلاعات انشعابات شرکتها'!A:AB,MATCH(A86,'اطلاعات انشعابات شرکتها'!A:A,0),MATCH(S$1,'اطلاعات انشعابات شرکتها'!$1:$1,0)),"---")</f>
        <v>25</v>
      </c>
      <c r="T86" s="227" t="str">
        <f t="shared" si="16"/>
        <v>---</v>
      </c>
      <c r="U86" s="45"/>
      <c r="V86" s="155">
        <f>IFERROR(INDEX('تعرفه ها'!A:Z,MATCH("بهای هر متر مکعب آب مصرفی",'تعرفه ها'!$B:$B,0),MATCH(F86,'تعرفه ها'!$2:$2,0)),"---")</f>
        <v>14300</v>
      </c>
      <c r="W86" s="50" t="str">
        <f t="shared" si="17"/>
        <v>---</v>
      </c>
      <c r="X86" s="50" t="str">
        <f>IFERROR(ROUND(R86*INDEX('تعرفه ها'!A:Z,MATCH("عوارض آب به ازاء هر متر مکعب",'تعرفه ها'!$B:$B,0),MATCH(F86,'تعرفه ها'!$2:$2,0)),0),"---")</f>
        <v>---</v>
      </c>
      <c r="Y86" s="50" t="str">
        <f>IFERROR(ROUND(T86*INDEX('تعرفه ها'!A:Z,MATCH("جریمه مازاد مصرف آب به ازاء هر متر مکعب",'تعرفه ها'!$B:$B,0),MATCH(F86,'تعرفه ها'!$2:$2,0)),0),"---")</f>
        <v>---</v>
      </c>
      <c r="Z86" s="50" t="str">
        <f>IFERROR(ROUND(((W86+X86+Y86)*INDEX('تعرفه ها'!A:Z,MATCH("هزینه نگهداری و تعمیرات شبکه آب",'تعرفه ها'!$B:$B,0),MATCH(F86,'تعرفه ها'!$2:$2,0))/100),0),"---")</f>
        <v>---</v>
      </c>
      <c r="AA86" s="50">
        <f>IFERROR(IF(INDEX('اطلاعات دوره'!A:Z,MATCH(G86,'اطلاعات دوره'!C:C,0),MATCH("آب",'اطلاعات دوره'!$1:$1,0))="دارد",ROUND((W86+X86+Y86)*INDEX('تعرفه ها'!A:Z,MATCH("پیک فصلی آب",'تعرفه ها'!$B:$B,0),MATCH(F86,'تعرفه ها'!$2:$2,0))/100,0),0),"---")</f>
        <v>0</v>
      </c>
      <c r="AB86" s="50" t="str">
        <f>IFERROR(ROUND(SUM(W86+X86+Y86+Z86+AA86)*INDEX('تعرفه ها'!A:Z,MATCH("مالیات آب",'تعرفه ها'!$B:$B,0),MATCH(F86,'تعرفه ها'!$2:$2,0))/100,0),"---")</f>
        <v>---</v>
      </c>
      <c r="AC86" s="50" t="str">
        <f t="shared" si="18"/>
        <v>---</v>
      </c>
      <c r="AD86" s="50" t="str">
        <f t="shared" si="11"/>
        <v>---</v>
      </c>
      <c r="AE86" s="50" t="str">
        <f t="shared" si="19"/>
        <v>---</v>
      </c>
      <c r="AF86" s="50" t="str">
        <f t="shared" si="20"/>
        <v>---</v>
      </c>
      <c r="AG86" s="153" t="str">
        <f t="shared" si="21"/>
        <v>---</v>
      </c>
      <c r="AH86" s="42"/>
      <c r="AI86" s="183" t="str">
        <f>IFERROR(IF(INDEX(پرداخت!A:AZ,MATCH(A86&amp;" - "&amp;"آب",پرداخت!$B:$B,0),MATCH(G86,پرداخت!$1:$1,0))="نشده","نشده","شده"),"---")</f>
        <v>نشده</v>
      </c>
    </row>
    <row r="87" spans="1:35" s="30" customFormat="1" ht="34.9" hidden="1" customHeight="1">
      <c r="A87" s="171" t="s">
        <v>296</v>
      </c>
      <c r="B87" s="47">
        <f>IFERROR(INDEX('اطلاعات انشعابات شرکتها'!A:BB,MATCH(A87,'اطلاعات انشعابات شرکتها'!A:A,0),MATCH(B$1,'اطلاعات انشعابات شرکتها'!$1:$1,0)),0)</f>
        <v>147</v>
      </c>
      <c r="C87" s="48">
        <f>IFERROR(INDEX('اطلاعات انشعابات شرکتها'!A:BB,MATCH(A87,'اطلاعات انشعابات شرکتها'!A:A,0),MATCH(C$1,'اطلاعات انشعابات شرکتها'!$1:$1,0)),0)</f>
        <v>0</v>
      </c>
      <c r="D87" s="45"/>
      <c r="E87" s="171">
        <v>1</v>
      </c>
      <c r="F87" s="170">
        <v>99</v>
      </c>
      <c r="G87" s="47" t="str">
        <f t="shared" si="12"/>
        <v>99/1</v>
      </c>
      <c r="H87" s="47" t="str">
        <f>IFERROR(INDEX('اطلاعات دوره'!A:Z,MATCH(G87,'اطلاعات دوره'!C:C,0),MATCH(H$1,'اطلاعات دوره'!$1:$1,0)),0)</f>
        <v>99/01/01</v>
      </c>
      <c r="I87" s="47" t="str">
        <f>IFERROR(INDEX('اطلاعات دوره'!A:Z,MATCH(G87,'اطلاعات دوره'!C:C,0),MATCH(I$1,'اطلاعات دوره'!$1:$1,0)),0)</f>
        <v>99/01/31</v>
      </c>
      <c r="J87" s="48">
        <f>IFERROR(INDEX('اطلاعات دوره'!A:Z,MATCH(G87,'اطلاعات دوره'!C:C,0),MATCH(J$1,'اطلاعات دوره'!$1:$1,0)),0)</f>
        <v>31</v>
      </c>
      <c r="K87" s="46"/>
      <c r="L87" s="158" t="str">
        <f>IFERROR(INDEX('اطلاعات دوره'!A:Z,MATCH(G87,'اطلاعات دوره'!C:C,0)-1,MATCH("عنوان",'اطلاعات دوره'!$1:$1,0)),"---")</f>
        <v>98/4</v>
      </c>
      <c r="M87" s="47" t="str">
        <f t="shared" si="13"/>
        <v>ماهان تدبیر پارت-98/4</v>
      </c>
      <c r="N87" s="48" t="str">
        <f t="shared" si="14"/>
        <v>ماهان تدبیر پارت-99/1</v>
      </c>
      <c r="O87" s="45"/>
      <c r="P87" s="240" t="str">
        <f>IFERROR(INDEX('قرائت کنتور'!A:AZ,MATCH(A87&amp;"-"&amp;"آب",'قرائت کنتور'!B:B,0),MATCH(L87,'قرائت کنتور'!$1:$1,0)),0)</f>
        <v>-</v>
      </c>
      <c r="Q87" s="241">
        <f>IFERROR(INDEX('قرائت کنتور'!A:AZ,MATCH(A87&amp;"-"&amp;"آب",'قرائت کنتور'!B:B,0),MATCH(G87,'قرائت کنتور'!$1:$1,0)),0)</f>
        <v>0</v>
      </c>
      <c r="R87" s="241" t="str">
        <f t="shared" si="15"/>
        <v>---</v>
      </c>
      <c r="S87" s="241">
        <f>IFERROR(INDEX('اطلاعات انشعابات شرکتها'!A:AB,MATCH(A87,'اطلاعات انشعابات شرکتها'!A:A,0),MATCH(S$1,'اطلاعات انشعابات شرکتها'!$1:$1,0)),"---")</f>
        <v>0</v>
      </c>
      <c r="T87" s="227" t="str">
        <f t="shared" si="16"/>
        <v>---</v>
      </c>
      <c r="U87" s="45"/>
      <c r="V87" s="155">
        <f>IFERROR(INDEX('تعرفه ها'!A:Z,MATCH("بهای هر متر مکعب آب مصرفی",'تعرفه ها'!$B:$B,0),MATCH(F87,'تعرفه ها'!$2:$2,0)),"---")</f>
        <v>14300</v>
      </c>
      <c r="W87" s="50" t="str">
        <f t="shared" si="17"/>
        <v>---</v>
      </c>
      <c r="X87" s="50" t="str">
        <f>IFERROR(ROUND(R87*INDEX('تعرفه ها'!A:Z,MATCH("عوارض آب به ازاء هر متر مکعب",'تعرفه ها'!$B:$B,0),MATCH(F87,'تعرفه ها'!$2:$2,0)),0),"---")</f>
        <v>---</v>
      </c>
      <c r="Y87" s="50" t="str">
        <f>IFERROR(ROUND(T87*INDEX('تعرفه ها'!A:Z,MATCH("جریمه مازاد مصرف آب به ازاء هر متر مکعب",'تعرفه ها'!$B:$B,0),MATCH(F87,'تعرفه ها'!$2:$2,0)),0),"---")</f>
        <v>---</v>
      </c>
      <c r="Z87" s="50" t="str">
        <f>IFERROR(ROUND(((W87+X87+Y87)*INDEX('تعرفه ها'!A:Z,MATCH("هزینه نگهداری و تعمیرات شبکه آب",'تعرفه ها'!$B:$B,0),MATCH(F87,'تعرفه ها'!$2:$2,0))/100),0),"---")</f>
        <v>---</v>
      </c>
      <c r="AA87" s="50">
        <f>IFERROR(IF(INDEX('اطلاعات دوره'!A:Z,MATCH(G87,'اطلاعات دوره'!C:C,0),MATCH("آب",'اطلاعات دوره'!$1:$1,0))="دارد",ROUND((W87+X87+Y87)*INDEX('تعرفه ها'!A:Z,MATCH("پیک فصلی آب",'تعرفه ها'!$B:$B,0),MATCH(F87,'تعرفه ها'!$2:$2,0))/100,0),0),"---")</f>
        <v>0</v>
      </c>
      <c r="AB87" s="50" t="str">
        <f>IFERROR(ROUND(SUM(W87+X87+Y87+Z87+AA87)*INDEX('تعرفه ها'!A:Z,MATCH("مالیات آب",'تعرفه ها'!$B:$B,0),MATCH(F87,'تعرفه ها'!$2:$2,0))/100,0),"---")</f>
        <v>---</v>
      </c>
      <c r="AC87" s="50" t="str">
        <f t="shared" si="18"/>
        <v>---</v>
      </c>
      <c r="AD87" s="50" t="str">
        <f t="shared" si="11"/>
        <v>---</v>
      </c>
      <c r="AE87" s="50" t="str">
        <f t="shared" si="19"/>
        <v>---</v>
      </c>
      <c r="AF87" s="50" t="str">
        <f t="shared" si="20"/>
        <v>---</v>
      </c>
      <c r="AG87" s="153" t="str">
        <f t="shared" si="21"/>
        <v>---</v>
      </c>
      <c r="AH87" s="42"/>
      <c r="AI87" s="183" t="str">
        <f>IFERROR(IF(INDEX(پرداخت!A:AZ,MATCH(A87&amp;" - "&amp;"آب",پرداخت!$B:$B,0),MATCH(G87,پرداخت!$1:$1,0))="نشده","نشده","شده"),"---")</f>
        <v>---</v>
      </c>
    </row>
    <row r="88" spans="1:35" s="30" customFormat="1" ht="34.9" hidden="1" customHeight="1">
      <c r="A88" s="171" t="s">
        <v>277</v>
      </c>
      <c r="B88" s="47">
        <f>IFERROR(INDEX('اطلاعات انشعابات شرکتها'!A:BB,MATCH(A88,'اطلاعات انشعابات شرکتها'!A:A,0),MATCH(B$1,'اطلاعات انشعابات شرکتها'!$1:$1,0)),0)</f>
        <v>148</v>
      </c>
      <c r="C88" s="48">
        <f>IFERROR(INDEX('اطلاعات انشعابات شرکتها'!A:BB,MATCH(A88,'اطلاعات انشعابات شرکتها'!A:A,0),MATCH(C$1,'اطلاعات انشعابات شرکتها'!$1:$1,0)),0)</f>
        <v>0</v>
      </c>
      <c r="D88" s="45"/>
      <c r="E88" s="171">
        <v>1</v>
      </c>
      <c r="F88" s="170">
        <v>99</v>
      </c>
      <c r="G88" s="47" t="str">
        <f t="shared" si="12"/>
        <v>99/1</v>
      </c>
      <c r="H88" s="47" t="str">
        <f>IFERROR(INDEX('اطلاعات دوره'!A:Z,MATCH(G88,'اطلاعات دوره'!C:C,0),MATCH(H$1,'اطلاعات دوره'!$1:$1,0)),0)</f>
        <v>99/01/01</v>
      </c>
      <c r="I88" s="47" t="str">
        <f>IFERROR(INDEX('اطلاعات دوره'!A:Z,MATCH(G88,'اطلاعات دوره'!C:C,0),MATCH(I$1,'اطلاعات دوره'!$1:$1,0)),0)</f>
        <v>99/01/31</v>
      </c>
      <c r="J88" s="48">
        <f>IFERROR(INDEX('اطلاعات دوره'!A:Z,MATCH(G88,'اطلاعات دوره'!C:C,0),MATCH(J$1,'اطلاعات دوره'!$1:$1,0)),0)</f>
        <v>31</v>
      </c>
      <c r="K88" s="46"/>
      <c r="L88" s="158" t="str">
        <f>IFERROR(INDEX('اطلاعات دوره'!A:Z,MATCH(G88,'اطلاعات دوره'!C:C,0)-1,MATCH("عنوان",'اطلاعات دوره'!$1:$1,0)),"---")</f>
        <v>98/4</v>
      </c>
      <c r="M88" s="47" t="str">
        <f t="shared" si="13"/>
        <v>مبین پویش صنعت پارس-98/4</v>
      </c>
      <c r="N88" s="48" t="str">
        <f t="shared" si="14"/>
        <v>مبین پویش صنعت پارس-99/1</v>
      </c>
      <c r="O88" s="45"/>
      <c r="P88" s="240">
        <f>IFERROR(INDEX('قرائت کنتور'!A:AZ,MATCH(A88&amp;"-"&amp;"آب",'قرائت کنتور'!B:B,0),MATCH(L88,'قرائت کنتور'!$1:$1,0)),0)</f>
        <v>243</v>
      </c>
      <c r="Q88" s="241">
        <f>IFERROR(INDEX('قرائت کنتور'!A:AZ,MATCH(A88&amp;"-"&amp;"آب",'قرائت کنتور'!B:B,0),MATCH(G88,'قرائت کنتور'!$1:$1,0)),0)</f>
        <v>0</v>
      </c>
      <c r="R88" s="241">
        <f t="shared" si="15"/>
        <v>-243</v>
      </c>
      <c r="S88" s="241" t="str">
        <f>IFERROR(INDEX('اطلاعات انشعابات شرکتها'!A:AB,MATCH(A88,'اطلاعات انشعابات شرکتها'!A:A,0),MATCH(S$1,'اطلاعات انشعابات شرکتها'!$1:$1,0)),"---")</f>
        <v>25</v>
      </c>
      <c r="T88" s="227">
        <f t="shared" si="16"/>
        <v>0</v>
      </c>
      <c r="U88" s="45"/>
      <c r="V88" s="155">
        <f>IFERROR(INDEX('تعرفه ها'!A:Z,MATCH("بهای هر متر مکعب آب مصرفی",'تعرفه ها'!$B:$B,0),MATCH(F88,'تعرفه ها'!$2:$2,0)),"---")</f>
        <v>14300</v>
      </c>
      <c r="W88" s="50">
        <f t="shared" si="17"/>
        <v>-3474900</v>
      </c>
      <c r="X88" s="50">
        <f>IFERROR(ROUND(R88*INDEX('تعرفه ها'!A:Z,MATCH("عوارض آب به ازاء هر متر مکعب",'تعرفه ها'!$B:$B,0),MATCH(F88,'تعرفه ها'!$2:$2,0)),0),"---")</f>
        <v>-36450</v>
      </c>
      <c r="Y88" s="50">
        <f>IFERROR(ROUND(T88*INDEX('تعرفه ها'!A:Z,MATCH("جریمه مازاد مصرف آب به ازاء هر متر مکعب",'تعرفه ها'!$B:$B,0),MATCH(F88,'تعرفه ها'!$2:$2,0)),0),"---")</f>
        <v>0</v>
      </c>
      <c r="Z88" s="50">
        <f>IFERROR(ROUND(((W88+X88+Y88)*INDEX('تعرفه ها'!A:Z,MATCH("هزینه نگهداری و تعمیرات شبکه آب",'تعرفه ها'!$B:$B,0),MATCH(F88,'تعرفه ها'!$2:$2,0))/100),0),"---")</f>
        <v>-351135</v>
      </c>
      <c r="AA88" s="50">
        <f>IFERROR(IF(INDEX('اطلاعات دوره'!A:Z,MATCH(G88,'اطلاعات دوره'!C:C,0),MATCH("آب",'اطلاعات دوره'!$1:$1,0))="دارد",ROUND((W88+X88+Y88)*INDEX('تعرفه ها'!A:Z,MATCH("پیک فصلی آب",'تعرفه ها'!$B:$B,0),MATCH(F88,'تعرفه ها'!$2:$2,0))/100,0),0),"---")</f>
        <v>0</v>
      </c>
      <c r="AB88" s="50">
        <f>IFERROR(ROUND(SUM(W88+X88+Y88+Z88+AA88)*INDEX('تعرفه ها'!A:Z,MATCH("مالیات آب",'تعرفه ها'!$B:$B,0),MATCH(F88,'تعرفه ها'!$2:$2,0))/100,0),"---")</f>
        <v>0</v>
      </c>
      <c r="AC88" s="50">
        <f t="shared" si="18"/>
        <v>-3862485</v>
      </c>
      <c r="AD88" s="50">
        <f t="shared" si="11"/>
        <v>100</v>
      </c>
      <c r="AE88" s="50">
        <f t="shared" si="19"/>
        <v>-3862385</v>
      </c>
      <c r="AF88" s="50">
        <f t="shared" si="20"/>
        <v>385</v>
      </c>
      <c r="AG88" s="153">
        <f t="shared" si="21"/>
        <v>-3862770</v>
      </c>
      <c r="AH88" s="42"/>
      <c r="AI88" s="183" t="str">
        <f>IFERROR(IF(INDEX(پرداخت!A:AZ,MATCH(A88&amp;" - "&amp;"آب",پرداخت!$B:$B,0),MATCH(G88,پرداخت!$1:$1,0))="نشده","نشده","شده"),"---")</f>
        <v>نشده</v>
      </c>
    </row>
    <row r="89" spans="1:35" s="30" customFormat="1" ht="34.9" hidden="1" customHeight="1">
      <c r="A89" s="171" t="s">
        <v>281</v>
      </c>
      <c r="B89" s="47">
        <f>IFERROR(INDEX('اطلاعات انشعابات شرکتها'!A:BB,MATCH(A89,'اطلاعات انشعابات شرکتها'!A:A,0),MATCH(B$1,'اطلاعات انشعابات شرکتها'!$1:$1,0)),0)</f>
        <v>149</v>
      </c>
      <c r="C89" s="48">
        <f>IFERROR(INDEX('اطلاعات انشعابات شرکتها'!A:BB,MATCH(A89,'اطلاعات انشعابات شرکتها'!A:A,0),MATCH(C$1,'اطلاعات انشعابات شرکتها'!$1:$1,0)),0)</f>
        <v>0</v>
      </c>
      <c r="D89" s="45"/>
      <c r="E89" s="171">
        <v>1</v>
      </c>
      <c r="F89" s="170">
        <v>99</v>
      </c>
      <c r="G89" s="47" t="str">
        <f t="shared" si="12"/>
        <v>99/1</v>
      </c>
      <c r="H89" s="47" t="str">
        <f>IFERROR(INDEX('اطلاعات دوره'!A:Z,MATCH(G89,'اطلاعات دوره'!C:C,0),MATCH(H$1,'اطلاعات دوره'!$1:$1,0)),0)</f>
        <v>99/01/01</v>
      </c>
      <c r="I89" s="47" t="str">
        <f>IFERROR(INDEX('اطلاعات دوره'!A:Z,MATCH(G89,'اطلاعات دوره'!C:C,0),MATCH(I$1,'اطلاعات دوره'!$1:$1,0)),0)</f>
        <v>99/01/31</v>
      </c>
      <c r="J89" s="48">
        <f>IFERROR(INDEX('اطلاعات دوره'!A:Z,MATCH(G89,'اطلاعات دوره'!C:C,0),MATCH(J$1,'اطلاعات دوره'!$1:$1,0)),0)</f>
        <v>31</v>
      </c>
      <c r="K89" s="46"/>
      <c r="L89" s="158" t="str">
        <f>IFERROR(INDEX('اطلاعات دوره'!A:Z,MATCH(G89,'اطلاعات دوره'!C:C,0)-1,MATCH("عنوان",'اطلاعات دوره'!$1:$1,0)),"---")</f>
        <v>98/4</v>
      </c>
      <c r="M89" s="47" t="str">
        <f t="shared" si="13"/>
        <v>مطلق کاران شرق-98/4</v>
      </c>
      <c r="N89" s="48" t="str">
        <f t="shared" si="14"/>
        <v>مطلق کاران شرق-99/1</v>
      </c>
      <c r="O89" s="45"/>
      <c r="P89" s="240">
        <f>IFERROR(INDEX('قرائت کنتور'!A:AZ,MATCH(A89&amp;"-"&amp;"آب",'قرائت کنتور'!B:B,0),MATCH(L89,'قرائت کنتور'!$1:$1,0)),0)</f>
        <v>211</v>
      </c>
      <c r="Q89" s="241">
        <f>IFERROR(INDEX('قرائت کنتور'!A:AZ,MATCH(A89&amp;"-"&amp;"آب",'قرائت کنتور'!B:B,0),MATCH(G89,'قرائت کنتور'!$1:$1,0)),0)</f>
        <v>0</v>
      </c>
      <c r="R89" s="241">
        <f t="shared" si="15"/>
        <v>-211</v>
      </c>
      <c r="S89" s="241" t="str">
        <f>IFERROR(INDEX('اطلاعات انشعابات شرکتها'!A:AB,MATCH(A89,'اطلاعات انشعابات شرکتها'!A:A,0),MATCH(S$1,'اطلاعات انشعابات شرکتها'!$1:$1,0)),"---")</f>
        <v>25</v>
      </c>
      <c r="T89" s="227">
        <f t="shared" si="16"/>
        <v>0</v>
      </c>
      <c r="U89" s="45"/>
      <c r="V89" s="155">
        <f>IFERROR(INDEX('تعرفه ها'!A:Z,MATCH("بهای هر متر مکعب آب مصرفی",'تعرفه ها'!$B:$B,0),MATCH(F89,'تعرفه ها'!$2:$2,0)),"---")</f>
        <v>14300</v>
      </c>
      <c r="W89" s="50">
        <f t="shared" si="17"/>
        <v>-3017300</v>
      </c>
      <c r="X89" s="50">
        <f>IFERROR(ROUND(R89*INDEX('تعرفه ها'!A:Z,MATCH("عوارض آب به ازاء هر متر مکعب",'تعرفه ها'!$B:$B,0),MATCH(F89,'تعرفه ها'!$2:$2,0)),0),"---")</f>
        <v>-31650</v>
      </c>
      <c r="Y89" s="50">
        <f>IFERROR(ROUND(T89*INDEX('تعرفه ها'!A:Z,MATCH("جریمه مازاد مصرف آب به ازاء هر متر مکعب",'تعرفه ها'!$B:$B,0),MATCH(F89,'تعرفه ها'!$2:$2,0)),0),"---")</f>
        <v>0</v>
      </c>
      <c r="Z89" s="50">
        <f>IFERROR(ROUND(((W89+X89+Y89)*INDEX('تعرفه ها'!A:Z,MATCH("هزینه نگهداری و تعمیرات شبکه آب",'تعرفه ها'!$B:$B,0),MATCH(F89,'تعرفه ها'!$2:$2,0))/100),0),"---")</f>
        <v>-304895</v>
      </c>
      <c r="AA89" s="50">
        <f>IFERROR(IF(INDEX('اطلاعات دوره'!A:Z,MATCH(G89,'اطلاعات دوره'!C:C,0),MATCH("آب",'اطلاعات دوره'!$1:$1,0))="دارد",ROUND((W89+X89+Y89)*INDEX('تعرفه ها'!A:Z,MATCH("پیک فصلی آب",'تعرفه ها'!$B:$B,0),MATCH(F89,'تعرفه ها'!$2:$2,0))/100,0),0),"---")</f>
        <v>0</v>
      </c>
      <c r="AB89" s="50">
        <f>IFERROR(ROUND(SUM(W89+X89+Y89+Z89+AA89)*INDEX('تعرفه ها'!A:Z,MATCH("مالیات آب",'تعرفه ها'!$B:$B,0),MATCH(F89,'تعرفه ها'!$2:$2,0))/100,0),"---")</f>
        <v>0</v>
      </c>
      <c r="AC89" s="50">
        <f t="shared" si="18"/>
        <v>-3353845</v>
      </c>
      <c r="AD89" s="50">
        <f t="shared" si="11"/>
        <v>110685</v>
      </c>
      <c r="AE89" s="50">
        <f t="shared" si="19"/>
        <v>-3243160</v>
      </c>
      <c r="AF89" s="50">
        <f t="shared" si="20"/>
        <v>160</v>
      </c>
      <c r="AG89" s="153">
        <f t="shared" si="21"/>
        <v>-3243320</v>
      </c>
      <c r="AH89" s="42"/>
      <c r="AI89" s="183" t="str">
        <f>IFERROR(IF(INDEX(پرداخت!A:AZ,MATCH(A89&amp;" - "&amp;"آب",پرداخت!$B:$B,0),MATCH(G89,پرداخت!$1:$1,0))="نشده","نشده","شده"),"---")</f>
        <v>نشده</v>
      </c>
    </row>
    <row r="90" spans="1:35" s="30" customFormat="1" ht="34.9" hidden="1" customHeight="1">
      <c r="A90" s="171" t="s">
        <v>282</v>
      </c>
      <c r="B90" s="47">
        <f>IFERROR(INDEX('اطلاعات انشعابات شرکتها'!A:BB,MATCH(A90,'اطلاعات انشعابات شرکتها'!A:A,0),MATCH(B$1,'اطلاعات انشعابات شرکتها'!$1:$1,0)),0)</f>
        <v>150</v>
      </c>
      <c r="C90" s="48">
        <f>IFERROR(INDEX('اطلاعات انشعابات شرکتها'!A:BB,MATCH(A90,'اطلاعات انشعابات شرکتها'!A:A,0),MATCH(C$1,'اطلاعات انشعابات شرکتها'!$1:$1,0)),0)</f>
        <v>0</v>
      </c>
      <c r="D90" s="45"/>
      <c r="E90" s="171">
        <v>1</v>
      </c>
      <c r="F90" s="170">
        <v>99</v>
      </c>
      <c r="G90" s="47" t="str">
        <f t="shared" si="12"/>
        <v>99/1</v>
      </c>
      <c r="H90" s="47" t="str">
        <f>IFERROR(INDEX('اطلاعات دوره'!A:Z,MATCH(G90,'اطلاعات دوره'!C:C,0),MATCH(H$1,'اطلاعات دوره'!$1:$1,0)),0)</f>
        <v>99/01/01</v>
      </c>
      <c r="I90" s="47" t="str">
        <f>IFERROR(INDEX('اطلاعات دوره'!A:Z,MATCH(G90,'اطلاعات دوره'!C:C,0),MATCH(I$1,'اطلاعات دوره'!$1:$1,0)),0)</f>
        <v>99/01/31</v>
      </c>
      <c r="J90" s="48">
        <f>IFERROR(INDEX('اطلاعات دوره'!A:Z,MATCH(G90,'اطلاعات دوره'!C:C,0),MATCH(J$1,'اطلاعات دوره'!$1:$1,0)),0)</f>
        <v>31</v>
      </c>
      <c r="K90" s="46"/>
      <c r="L90" s="158" t="str">
        <f>IFERROR(INDEX('اطلاعات دوره'!A:Z,MATCH(G90,'اطلاعات دوره'!C:C,0)-1,MATCH("عنوان",'اطلاعات دوره'!$1:$1,0)),"---")</f>
        <v>98/4</v>
      </c>
      <c r="M90" s="47" t="str">
        <f t="shared" si="13"/>
        <v>مهندسی زرین سامانه شرق-98/4</v>
      </c>
      <c r="N90" s="48" t="str">
        <f t="shared" si="14"/>
        <v>مهندسی زرین سامانه شرق-99/1</v>
      </c>
      <c r="O90" s="45"/>
      <c r="P90" s="240">
        <f>IFERROR(INDEX('قرائت کنتور'!A:AZ,MATCH(A90&amp;"-"&amp;"آب",'قرائت کنتور'!B:B,0),MATCH(L90,'قرائت کنتور'!$1:$1,0)),0)</f>
        <v>759</v>
      </c>
      <c r="Q90" s="241">
        <f>IFERROR(INDEX('قرائت کنتور'!A:AZ,MATCH(A90&amp;"-"&amp;"آب",'قرائت کنتور'!B:B,0),MATCH(G90,'قرائت کنتور'!$1:$1,0)),0)</f>
        <v>0</v>
      </c>
      <c r="R90" s="241">
        <f t="shared" si="15"/>
        <v>-759</v>
      </c>
      <c r="S90" s="241" t="str">
        <f>IFERROR(INDEX('اطلاعات انشعابات شرکتها'!A:AB,MATCH(A90,'اطلاعات انشعابات شرکتها'!A:A,0),MATCH(S$1,'اطلاعات انشعابات شرکتها'!$1:$1,0)),"---")</f>
        <v>25</v>
      </c>
      <c r="T90" s="227">
        <f t="shared" si="16"/>
        <v>0</v>
      </c>
      <c r="U90" s="45"/>
      <c r="V90" s="155">
        <f>IFERROR(INDEX('تعرفه ها'!A:Z,MATCH("بهای هر متر مکعب آب مصرفی",'تعرفه ها'!$B:$B,0),MATCH(F90,'تعرفه ها'!$2:$2,0)),"---")</f>
        <v>14300</v>
      </c>
      <c r="W90" s="50">
        <f t="shared" si="17"/>
        <v>-10853700</v>
      </c>
      <c r="X90" s="50">
        <f>IFERROR(ROUND(R90*INDEX('تعرفه ها'!A:Z,MATCH("عوارض آب به ازاء هر متر مکعب",'تعرفه ها'!$B:$B,0),MATCH(F90,'تعرفه ها'!$2:$2,0)),0),"---")</f>
        <v>-113850</v>
      </c>
      <c r="Y90" s="50">
        <f>IFERROR(ROUND(T90*INDEX('تعرفه ها'!A:Z,MATCH("جریمه مازاد مصرف آب به ازاء هر متر مکعب",'تعرفه ها'!$B:$B,0),MATCH(F90,'تعرفه ها'!$2:$2,0)),0),"---")</f>
        <v>0</v>
      </c>
      <c r="Z90" s="50">
        <f>IFERROR(ROUND(((W90+X90+Y90)*INDEX('تعرفه ها'!A:Z,MATCH("هزینه نگهداری و تعمیرات شبکه آب",'تعرفه ها'!$B:$B,0),MATCH(F90,'تعرفه ها'!$2:$2,0))/100),0),"---")</f>
        <v>-1096755</v>
      </c>
      <c r="AA90" s="50">
        <f>IFERROR(IF(INDEX('اطلاعات دوره'!A:Z,MATCH(G90,'اطلاعات دوره'!C:C,0),MATCH("آب",'اطلاعات دوره'!$1:$1,0))="دارد",ROUND((W90+X90+Y90)*INDEX('تعرفه ها'!A:Z,MATCH("پیک فصلی آب",'تعرفه ها'!$B:$B,0),MATCH(F90,'تعرفه ها'!$2:$2,0))/100,0),0),"---")</f>
        <v>0</v>
      </c>
      <c r="AB90" s="50">
        <f>IFERROR(ROUND(SUM(W90+X90+Y90+Z90+AA90)*INDEX('تعرفه ها'!A:Z,MATCH("مالیات آب",'تعرفه ها'!$B:$B,0),MATCH(F90,'تعرفه ها'!$2:$2,0))/100,0),"---")</f>
        <v>0</v>
      </c>
      <c r="AC90" s="50">
        <f t="shared" si="18"/>
        <v>-12064305</v>
      </c>
      <c r="AD90" s="50">
        <f t="shared" si="11"/>
        <v>3806534</v>
      </c>
      <c r="AE90" s="50">
        <f t="shared" si="19"/>
        <v>-8257771</v>
      </c>
      <c r="AF90" s="50">
        <f t="shared" si="20"/>
        <v>771</v>
      </c>
      <c r="AG90" s="153">
        <f t="shared" si="21"/>
        <v>-8258542</v>
      </c>
      <c r="AH90" s="42"/>
      <c r="AI90" s="183" t="str">
        <f>IFERROR(IF(INDEX(پرداخت!A:AZ,MATCH(A90&amp;" - "&amp;"آب",پرداخت!$B:$B,0),MATCH(G90,پرداخت!$1:$1,0))="نشده","نشده","شده"),"---")</f>
        <v>نشده</v>
      </c>
    </row>
    <row r="91" spans="1:35" s="30" customFormat="1" ht="34.9" hidden="1" customHeight="1">
      <c r="A91" s="171" t="s">
        <v>283</v>
      </c>
      <c r="B91" s="47">
        <f>IFERROR(INDEX('اطلاعات انشعابات شرکتها'!A:BB,MATCH(A91,'اطلاعات انشعابات شرکتها'!A:A,0),MATCH(B$1,'اطلاعات انشعابات شرکتها'!$1:$1,0)),0)</f>
        <v>151</v>
      </c>
      <c r="C91" s="48">
        <f>IFERROR(INDEX('اطلاعات انشعابات شرکتها'!A:BB,MATCH(A91,'اطلاعات انشعابات شرکتها'!A:A,0),MATCH(C$1,'اطلاعات انشعابات شرکتها'!$1:$1,0)),0)</f>
        <v>0</v>
      </c>
      <c r="D91" s="45"/>
      <c r="E91" s="171">
        <v>1</v>
      </c>
      <c r="F91" s="170">
        <v>99</v>
      </c>
      <c r="G91" s="47" t="str">
        <f t="shared" si="12"/>
        <v>99/1</v>
      </c>
      <c r="H91" s="47" t="str">
        <f>IFERROR(INDEX('اطلاعات دوره'!A:Z,MATCH(G91,'اطلاعات دوره'!C:C,0),MATCH(H$1,'اطلاعات دوره'!$1:$1,0)),0)</f>
        <v>99/01/01</v>
      </c>
      <c r="I91" s="47" t="str">
        <f>IFERROR(INDEX('اطلاعات دوره'!A:Z,MATCH(G91,'اطلاعات دوره'!C:C,0),MATCH(I$1,'اطلاعات دوره'!$1:$1,0)),0)</f>
        <v>99/01/31</v>
      </c>
      <c r="J91" s="48">
        <f>IFERROR(INDEX('اطلاعات دوره'!A:Z,MATCH(G91,'اطلاعات دوره'!C:C,0),MATCH(J$1,'اطلاعات دوره'!$1:$1,0)),0)</f>
        <v>31</v>
      </c>
      <c r="K91" s="46"/>
      <c r="L91" s="158" t="str">
        <f>IFERROR(INDEX('اطلاعات دوره'!A:Z,MATCH(G91,'اطلاعات دوره'!C:C,0)-1,MATCH("عنوان",'اطلاعات دوره'!$1:$1,0)),"---")</f>
        <v>98/4</v>
      </c>
      <c r="M91" s="47" t="str">
        <f t="shared" si="13"/>
        <v>مهندسی ماشین های دوار خاور طوس-98/4</v>
      </c>
      <c r="N91" s="48" t="str">
        <f t="shared" si="14"/>
        <v>مهندسی ماشین های دوار خاور طوس-99/1</v>
      </c>
      <c r="O91" s="45"/>
      <c r="P91" s="240">
        <f>IFERROR(INDEX('قرائت کنتور'!A:AZ,MATCH(A91&amp;"-"&amp;"آب",'قرائت کنتور'!B:B,0),MATCH(L91,'قرائت کنتور'!$1:$1,0)),0)</f>
        <v>105</v>
      </c>
      <c r="Q91" s="241">
        <f>IFERROR(INDEX('قرائت کنتور'!A:AZ,MATCH(A91&amp;"-"&amp;"آب",'قرائت کنتور'!B:B,0),MATCH(G91,'قرائت کنتور'!$1:$1,0)),0)</f>
        <v>0</v>
      </c>
      <c r="R91" s="241">
        <f t="shared" si="15"/>
        <v>-105</v>
      </c>
      <c r="S91" s="241" t="str">
        <f>IFERROR(INDEX('اطلاعات انشعابات شرکتها'!A:AB,MATCH(A91,'اطلاعات انشعابات شرکتها'!A:A,0),MATCH(S$1,'اطلاعات انشعابات شرکتها'!$1:$1,0)),"---")</f>
        <v>25</v>
      </c>
      <c r="T91" s="227">
        <f t="shared" si="16"/>
        <v>0</v>
      </c>
      <c r="U91" s="45"/>
      <c r="V91" s="155">
        <f>IFERROR(INDEX('تعرفه ها'!A:Z,MATCH("بهای هر متر مکعب آب مصرفی",'تعرفه ها'!$B:$B,0),MATCH(F91,'تعرفه ها'!$2:$2,0)),"---")</f>
        <v>14300</v>
      </c>
      <c r="W91" s="50">
        <f t="shared" si="17"/>
        <v>-1501500</v>
      </c>
      <c r="X91" s="50">
        <f>IFERROR(ROUND(R91*INDEX('تعرفه ها'!A:Z,MATCH("عوارض آب به ازاء هر متر مکعب",'تعرفه ها'!$B:$B,0),MATCH(F91,'تعرفه ها'!$2:$2,0)),0),"---")</f>
        <v>-15750</v>
      </c>
      <c r="Y91" s="50">
        <f>IFERROR(ROUND(T91*INDEX('تعرفه ها'!A:Z,MATCH("جریمه مازاد مصرف آب به ازاء هر متر مکعب",'تعرفه ها'!$B:$B,0),MATCH(F91,'تعرفه ها'!$2:$2,0)),0),"---")</f>
        <v>0</v>
      </c>
      <c r="Z91" s="50">
        <f>IFERROR(ROUND(((W91+X91+Y91)*INDEX('تعرفه ها'!A:Z,MATCH("هزینه نگهداری و تعمیرات شبکه آب",'تعرفه ها'!$B:$B,0),MATCH(F91,'تعرفه ها'!$2:$2,0))/100),0),"---")</f>
        <v>-151725</v>
      </c>
      <c r="AA91" s="50">
        <f>IFERROR(IF(INDEX('اطلاعات دوره'!A:Z,MATCH(G91,'اطلاعات دوره'!C:C,0),MATCH("آب",'اطلاعات دوره'!$1:$1,0))="دارد",ROUND((W91+X91+Y91)*INDEX('تعرفه ها'!A:Z,MATCH("پیک فصلی آب",'تعرفه ها'!$B:$B,0),MATCH(F91,'تعرفه ها'!$2:$2,0))/100,0),0),"---")</f>
        <v>0</v>
      </c>
      <c r="AB91" s="50">
        <f>IFERROR(ROUND(SUM(W91+X91+Y91+Z91+AA91)*INDEX('تعرفه ها'!A:Z,MATCH("مالیات آب",'تعرفه ها'!$B:$B,0),MATCH(F91,'تعرفه ها'!$2:$2,0))/100,0),"---")</f>
        <v>0</v>
      </c>
      <c r="AC91" s="50">
        <f t="shared" si="18"/>
        <v>-1668975</v>
      </c>
      <c r="AD91" s="50">
        <f t="shared" si="11"/>
        <v>0</v>
      </c>
      <c r="AE91" s="50">
        <f t="shared" si="19"/>
        <v>-1668975</v>
      </c>
      <c r="AF91" s="50">
        <f t="shared" si="20"/>
        <v>975</v>
      </c>
      <c r="AG91" s="153">
        <f t="shared" si="21"/>
        <v>-1669950</v>
      </c>
      <c r="AH91" s="42"/>
      <c r="AI91" s="183" t="str">
        <f>IFERROR(IF(INDEX(پرداخت!A:AZ,MATCH(A91&amp;" - "&amp;"آب",پرداخت!$B:$B,0),MATCH(G91,پرداخت!$1:$1,0))="نشده","نشده","شده"),"---")</f>
        <v>نشده</v>
      </c>
    </row>
    <row r="92" spans="1:35" s="30" customFormat="1" ht="34.9" hidden="1" customHeight="1">
      <c r="A92" s="171" t="s">
        <v>297</v>
      </c>
      <c r="B92" s="47">
        <f>IFERROR(INDEX('اطلاعات انشعابات شرکتها'!A:BB,MATCH(A92,'اطلاعات انشعابات شرکتها'!A:A,0),MATCH(B$1,'اطلاعات انشعابات شرکتها'!$1:$1,0)),0)</f>
        <v>152</v>
      </c>
      <c r="C92" s="48">
        <f>IFERROR(INDEX('اطلاعات انشعابات شرکتها'!A:BB,MATCH(A92,'اطلاعات انشعابات شرکتها'!A:A,0),MATCH(C$1,'اطلاعات انشعابات شرکتها'!$1:$1,0)),0)</f>
        <v>0</v>
      </c>
      <c r="D92" s="45"/>
      <c r="E92" s="171">
        <v>1</v>
      </c>
      <c r="F92" s="170">
        <v>99</v>
      </c>
      <c r="G92" s="47" t="str">
        <f t="shared" si="12"/>
        <v>99/1</v>
      </c>
      <c r="H92" s="47" t="str">
        <f>IFERROR(INDEX('اطلاعات دوره'!A:Z,MATCH(G92,'اطلاعات دوره'!C:C,0),MATCH(H$1,'اطلاعات دوره'!$1:$1,0)),0)</f>
        <v>99/01/01</v>
      </c>
      <c r="I92" s="47" t="str">
        <f>IFERROR(INDEX('اطلاعات دوره'!A:Z,MATCH(G92,'اطلاعات دوره'!C:C,0),MATCH(I$1,'اطلاعات دوره'!$1:$1,0)),0)</f>
        <v>99/01/31</v>
      </c>
      <c r="J92" s="48">
        <f>IFERROR(INDEX('اطلاعات دوره'!A:Z,MATCH(G92,'اطلاعات دوره'!C:C,0),MATCH(J$1,'اطلاعات دوره'!$1:$1,0)),0)</f>
        <v>31</v>
      </c>
      <c r="K92" s="46"/>
      <c r="L92" s="158" t="str">
        <f>IFERROR(INDEX('اطلاعات دوره'!A:Z,MATCH(G92,'اطلاعات دوره'!C:C,0)-1,MATCH("عنوان",'اطلاعات دوره'!$1:$1,0)),"---")</f>
        <v>98/4</v>
      </c>
      <c r="M92" s="47" t="str">
        <f t="shared" si="13"/>
        <v>موسسه علوم و صنایع غذایی (سوله)-98/4</v>
      </c>
      <c r="N92" s="48" t="str">
        <f t="shared" si="14"/>
        <v>موسسه علوم و صنایع غذایی (سوله)-99/1</v>
      </c>
      <c r="O92" s="45"/>
      <c r="P92" s="240">
        <f>IFERROR(INDEX('قرائت کنتور'!A:AZ,MATCH(A92&amp;"-"&amp;"آب",'قرائت کنتور'!B:B,0),MATCH(L92,'قرائت کنتور'!$1:$1,0)),0)</f>
        <v>75</v>
      </c>
      <c r="Q92" s="241">
        <f>IFERROR(INDEX('قرائت کنتور'!A:AZ,MATCH(A92&amp;"-"&amp;"آب",'قرائت کنتور'!B:B,0),MATCH(G92,'قرائت کنتور'!$1:$1,0)),0)</f>
        <v>0</v>
      </c>
      <c r="R92" s="241">
        <f t="shared" si="15"/>
        <v>-75</v>
      </c>
      <c r="S92" s="241" t="str">
        <f>IFERROR(INDEX('اطلاعات انشعابات شرکتها'!A:AB,MATCH(A92,'اطلاعات انشعابات شرکتها'!A:A,0),MATCH(S$1,'اطلاعات انشعابات شرکتها'!$1:$1,0)),"---")</f>
        <v>25</v>
      </c>
      <c r="T92" s="227">
        <f t="shared" si="16"/>
        <v>0</v>
      </c>
      <c r="U92" s="45"/>
      <c r="V92" s="155">
        <f>IFERROR(INDEX('تعرفه ها'!A:Z,MATCH("بهای هر متر مکعب آب مصرفی",'تعرفه ها'!$B:$B,0),MATCH(F92,'تعرفه ها'!$2:$2,0)),"---")</f>
        <v>14300</v>
      </c>
      <c r="W92" s="50">
        <f t="shared" si="17"/>
        <v>-1072500</v>
      </c>
      <c r="X92" s="50">
        <f>IFERROR(ROUND(R92*INDEX('تعرفه ها'!A:Z,MATCH("عوارض آب به ازاء هر متر مکعب",'تعرفه ها'!$B:$B,0),MATCH(F92,'تعرفه ها'!$2:$2,0)),0),"---")</f>
        <v>-11250</v>
      </c>
      <c r="Y92" s="50">
        <f>IFERROR(ROUND(T92*INDEX('تعرفه ها'!A:Z,MATCH("جریمه مازاد مصرف آب به ازاء هر متر مکعب",'تعرفه ها'!$B:$B,0),MATCH(F92,'تعرفه ها'!$2:$2,0)),0),"---")</f>
        <v>0</v>
      </c>
      <c r="Z92" s="50">
        <f>IFERROR(ROUND(((W92+X92+Y92)*INDEX('تعرفه ها'!A:Z,MATCH("هزینه نگهداری و تعمیرات شبکه آب",'تعرفه ها'!$B:$B,0),MATCH(F92,'تعرفه ها'!$2:$2,0))/100),0),"---")</f>
        <v>-108375</v>
      </c>
      <c r="AA92" s="50">
        <f>IFERROR(IF(INDEX('اطلاعات دوره'!A:Z,MATCH(G92,'اطلاعات دوره'!C:C,0),MATCH("آب",'اطلاعات دوره'!$1:$1,0))="دارد",ROUND((W92+X92+Y92)*INDEX('تعرفه ها'!A:Z,MATCH("پیک فصلی آب",'تعرفه ها'!$B:$B,0),MATCH(F92,'تعرفه ها'!$2:$2,0))/100,0),0),"---")</f>
        <v>0</v>
      </c>
      <c r="AB92" s="50">
        <f>IFERROR(ROUND(SUM(W92+X92+Y92+Z92+AA92)*INDEX('تعرفه ها'!A:Z,MATCH("مالیات آب",'تعرفه ها'!$B:$B,0),MATCH(F92,'تعرفه ها'!$2:$2,0))/100,0),"---")</f>
        <v>0</v>
      </c>
      <c r="AC92" s="50">
        <f t="shared" si="18"/>
        <v>-1192125</v>
      </c>
      <c r="AD92" s="50">
        <f t="shared" si="11"/>
        <v>47685</v>
      </c>
      <c r="AE92" s="50">
        <f t="shared" si="19"/>
        <v>-1144440</v>
      </c>
      <c r="AF92" s="50">
        <f t="shared" si="20"/>
        <v>440</v>
      </c>
      <c r="AG92" s="153">
        <f t="shared" si="21"/>
        <v>-1144880</v>
      </c>
      <c r="AH92" s="42"/>
      <c r="AI92" s="183" t="str">
        <f>IFERROR(IF(INDEX(پرداخت!A:AZ,MATCH(A92&amp;" - "&amp;"آب",پرداخت!$B:$B,0),MATCH(G92,پرداخت!$1:$1,0))="نشده","نشده","شده"),"---")</f>
        <v>---</v>
      </c>
    </row>
    <row r="93" spans="1:35" s="30" customFormat="1" ht="34.9" hidden="1" customHeight="1">
      <c r="A93" s="171" t="s">
        <v>298</v>
      </c>
      <c r="B93" s="47">
        <f>IFERROR(INDEX('اطلاعات انشعابات شرکتها'!A:BB,MATCH(A93,'اطلاعات انشعابات شرکتها'!A:A,0),MATCH(B$1,'اطلاعات انشعابات شرکتها'!$1:$1,0)),0)</f>
        <v>153</v>
      </c>
      <c r="C93" s="48">
        <f>IFERROR(INDEX('اطلاعات انشعابات شرکتها'!A:BB,MATCH(A93,'اطلاعات انشعابات شرکتها'!A:A,0),MATCH(C$1,'اطلاعات انشعابات شرکتها'!$1:$1,0)),0)</f>
        <v>0</v>
      </c>
      <c r="D93" s="45"/>
      <c r="E93" s="171">
        <v>1</v>
      </c>
      <c r="F93" s="170">
        <v>99</v>
      </c>
      <c r="G93" s="47" t="str">
        <f t="shared" si="12"/>
        <v>99/1</v>
      </c>
      <c r="H93" s="47" t="str">
        <f>IFERROR(INDEX('اطلاعات دوره'!A:Z,MATCH(G93,'اطلاعات دوره'!C:C,0),MATCH(H$1,'اطلاعات دوره'!$1:$1,0)),0)</f>
        <v>99/01/01</v>
      </c>
      <c r="I93" s="47" t="str">
        <f>IFERROR(INDEX('اطلاعات دوره'!A:Z,MATCH(G93,'اطلاعات دوره'!C:C,0),MATCH(I$1,'اطلاعات دوره'!$1:$1,0)),0)</f>
        <v>99/01/31</v>
      </c>
      <c r="J93" s="48">
        <f>IFERROR(INDEX('اطلاعات دوره'!A:Z,MATCH(G93,'اطلاعات دوره'!C:C,0),MATCH(J$1,'اطلاعات دوره'!$1:$1,0)),0)</f>
        <v>31</v>
      </c>
      <c r="K93" s="46"/>
      <c r="L93" s="158" t="str">
        <f>IFERROR(INDEX('اطلاعات دوره'!A:Z,MATCH(G93,'اطلاعات دوره'!C:C,0)-1,MATCH("عنوان",'اطلاعات دوره'!$1:$1,0)),"---")</f>
        <v>98/4</v>
      </c>
      <c r="M93" s="47" t="str">
        <f t="shared" si="13"/>
        <v>باغ زرشک-98/4</v>
      </c>
      <c r="N93" s="48" t="str">
        <f t="shared" si="14"/>
        <v>باغ زرشک-99/1</v>
      </c>
      <c r="O93" s="45"/>
      <c r="P93" s="240">
        <f>IFERROR(INDEX('قرائت کنتور'!A:AZ,MATCH(A93&amp;"-"&amp;"آب",'قرائت کنتور'!B:B,0),MATCH(L93,'قرائت کنتور'!$1:$1,0)),0)</f>
        <v>5669</v>
      </c>
      <c r="Q93" s="241">
        <f>IFERROR(INDEX('قرائت کنتور'!A:AZ,MATCH(A93&amp;"-"&amp;"آب",'قرائت کنتور'!B:B,0),MATCH(G93,'قرائت کنتور'!$1:$1,0)),0)</f>
        <v>0</v>
      </c>
      <c r="R93" s="241">
        <f t="shared" si="15"/>
        <v>-5669</v>
      </c>
      <c r="S93" s="241" t="str">
        <f>IFERROR(INDEX('اطلاعات انشعابات شرکتها'!A:AB,MATCH(A93,'اطلاعات انشعابات شرکتها'!A:A,0),MATCH(S$1,'اطلاعات انشعابات شرکتها'!$1:$1,0)),"---")</f>
        <v>100</v>
      </c>
      <c r="T93" s="227">
        <f t="shared" si="16"/>
        <v>0</v>
      </c>
      <c r="U93" s="45"/>
      <c r="V93" s="155">
        <f>IFERROR(INDEX('تعرفه ها'!A:Z,MATCH("بهای هر متر مکعب آب مصرفی",'تعرفه ها'!$B:$B,0),MATCH(F93,'تعرفه ها'!$2:$2,0)),"---")</f>
        <v>14300</v>
      </c>
      <c r="W93" s="50">
        <f t="shared" si="17"/>
        <v>-81066700</v>
      </c>
      <c r="X93" s="50">
        <f>IFERROR(ROUND(R93*INDEX('تعرفه ها'!A:Z,MATCH("عوارض آب به ازاء هر متر مکعب",'تعرفه ها'!$B:$B,0),MATCH(F93,'تعرفه ها'!$2:$2,0)),0),"---")</f>
        <v>-850350</v>
      </c>
      <c r="Y93" s="50">
        <f>IFERROR(ROUND(T93*INDEX('تعرفه ها'!A:Z,MATCH("جریمه مازاد مصرف آب به ازاء هر متر مکعب",'تعرفه ها'!$B:$B,0),MATCH(F93,'تعرفه ها'!$2:$2,0)),0),"---")</f>
        <v>0</v>
      </c>
      <c r="Z93" s="50">
        <f>IFERROR(ROUND(((W93+X93+Y93)*INDEX('تعرفه ها'!A:Z,MATCH("هزینه نگهداری و تعمیرات شبکه آب",'تعرفه ها'!$B:$B,0),MATCH(F93,'تعرفه ها'!$2:$2,0))/100),0),"---")</f>
        <v>-8191705</v>
      </c>
      <c r="AA93" s="50">
        <f>IFERROR(IF(INDEX('اطلاعات دوره'!A:Z,MATCH(G93,'اطلاعات دوره'!C:C,0),MATCH("آب",'اطلاعات دوره'!$1:$1,0))="دارد",ROUND((W93+X93+Y93)*INDEX('تعرفه ها'!A:Z,MATCH("پیک فصلی آب",'تعرفه ها'!$B:$B,0),MATCH(F93,'تعرفه ها'!$2:$2,0))/100,0),0),"---")</f>
        <v>0</v>
      </c>
      <c r="AB93" s="50">
        <f>IFERROR(ROUND(SUM(W93+X93+Y93+Z93+AA93)*INDEX('تعرفه ها'!A:Z,MATCH("مالیات آب",'تعرفه ها'!$B:$B,0),MATCH(F93,'تعرفه ها'!$2:$2,0))/100,0),"---")</f>
        <v>0</v>
      </c>
      <c r="AC93" s="50">
        <f t="shared" si="18"/>
        <v>-90108755</v>
      </c>
      <c r="AD93" s="50">
        <f t="shared" si="11"/>
        <v>0</v>
      </c>
      <c r="AE93" s="50">
        <f t="shared" si="19"/>
        <v>-90108755</v>
      </c>
      <c r="AF93" s="50">
        <f t="shared" si="20"/>
        <v>755</v>
      </c>
      <c r="AG93" s="153">
        <f t="shared" si="21"/>
        <v>-90109510</v>
      </c>
      <c r="AH93" s="42"/>
      <c r="AI93" s="183" t="str">
        <f>IFERROR(IF(INDEX(پرداخت!A:AZ,MATCH(A93&amp;" - "&amp;"آب",پرداخت!$B:$B,0),MATCH(G93,پرداخت!$1:$1,0))="نشده","نشده","شده"),"---")</f>
        <v>---</v>
      </c>
    </row>
    <row r="94" spans="1:35" s="30" customFormat="1" ht="34.9" hidden="1" customHeight="1">
      <c r="A94" s="171" t="s">
        <v>299</v>
      </c>
      <c r="B94" s="47">
        <f>IFERROR(INDEX('اطلاعات انشعابات شرکتها'!A:BB,MATCH(A94,'اطلاعات انشعابات شرکتها'!A:A,0),MATCH(B$1,'اطلاعات انشعابات شرکتها'!$1:$1,0)),0)</f>
        <v>153</v>
      </c>
      <c r="C94" s="48">
        <f>IFERROR(INDEX('اطلاعات انشعابات شرکتها'!A:BB,MATCH(A94,'اطلاعات انشعابات شرکتها'!A:A,0),MATCH(C$1,'اطلاعات انشعابات شرکتها'!$1:$1,0)),0)</f>
        <v>0</v>
      </c>
      <c r="D94" s="45"/>
      <c r="E94" s="171">
        <v>1</v>
      </c>
      <c r="F94" s="170">
        <v>99</v>
      </c>
      <c r="G94" s="47" t="str">
        <f t="shared" si="12"/>
        <v>99/1</v>
      </c>
      <c r="H94" s="47" t="str">
        <f>IFERROR(INDEX('اطلاعات دوره'!A:Z,MATCH(G94,'اطلاعات دوره'!C:C,0),MATCH(H$1,'اطلاعات دوره'!$1:$1,0)),0)</f>
        <v>99/01/01</v>
      </c>
      <c r="I94" s="47" t="str">
        <f>IFERROR(INDEX('اطلاعات دوره'!A:Z,MATCH(G94,'اطلاعات دوره'!C:C,0),MATCH(I$1,'اطلاعات دوره'!$1:$1,0)),0)</f>
        <v>99/01/31</v>
      </c>
      <c r="J94" s="48">
        <f>IFERROR(INDEX('اطلاعات دوره'!A:Z,MATCH(G94,'اطلاعات دوره'!C:C,0),MATCH(J$1,'اطلاعات دوره'!$1:$1,0)),0)</f>
        <v>31</v>
      </c>
      <c r="K94" s="46"/>
      <c r="L94" s="158" t="str">
        <f>IFERROR(INDEX('اطلاعات دوره'!A:Z,MATCH(G94,'اطلاعات دوره'!C:C,0)-1,MATCH("عنوان",'اطلاعات دوره'!$1:$1,0)),"---")</f>
        <v>98/4</v>
      </c>
      <c r="M94" s="47" t="str">
        <f t="shared" si="13"/>
        <v>باغ گیاهان داروئی-98/4</v>
      </c>
      <c r="N94" s="48" t="str">
        <f t="shared" si="14"/>
        <v>باغ گیاهان داروئی-99/1</v>
      </c>
      <c r="O94" s="45"/>
      <c r="P94" s="240">
        <f>IFERROR(INDEX('قرائت کنتور'!A:AZ,MATCH(A94&amp;"-"&amp;"آب",'قرائت کنتور'!B:B,0),MATCH(L94,'قرائت کنتور'!$1:$1,0)),0)</f>
        <v>9885</v>
      </c>
      <c r="Q94" s="241">
        <f>IFERROR(INDEX('قرائت کنتور'!A:AZ,MATCH(A94&amp;"-"&amp;"آب",'قرائت کنتور'!B:B,0),MATCH(G94,'قرائت کنتور'!$1:$1,0)),0)</f>
        <v>0</v>
      </c>
      <c r="R94" s="241">
        <f t="shared" si="15"/>
        <v>-9885</v>
      </c>
      <c r="S94" s="241" t="str">
        <f>IFERROR(INDEX('اطلاعات انشعابات شرکتها'!A:AB,MATCH(A94,'اطلاعات انشعابات شرکتها'!A:A,0),MATCH(S$1,'اطلاعات انشعابات شرکتها'!$1:$1,0)),"---")</f>
        <v>100</v>
      </c>
      <c r="T94" s="227">
        <f t="shared" si="16"/>
        <v>0</v>
      </c>
      <c r="U94" s="45"/>
      <c r="V94" s="155">
        <f>IFERROR(INDEX('تعرفه ها'!A:Z,MATCH("بهای هر متر مکعب آب مصرفی",'تعرفه ها'!$B:$B,0),MATCH(F94,'تعرفه ها'!$2:$2,0)),"---")</f>
        <v>14300</v>
      </c>
      <c r="W94" s="50">
        <f t="shared" si="17"/>
        <v>-141355500</v>
      </c>
      <c r="X94" s="50">
        <f>IFERROR(ROUND(R94*INDEX('تعرفه ها'!A:Z,MATCH("عوارض آب به ازاء هر متر مکعب",'تعرفه ها'!$B:$B,0),MATCH(F94,'تعرفه ها'!$2:$2,0)),0),"---")</f>
        <v>-1482750</v>
      </c>
      <c r="Y94" s="50">
        <f>IFERROR(ROUND(T94*INDEX('تعرفه ها'!A:Z,MATCH("جریمه مازاد مصرف آب به ازاء هر متر مکعب",'تعرفه ها'!$B:$B,0),MATCH(F94,'تعرفه ها'!$2:$2,0)),0),"---")</f>
        <v>0</v>
      </c>
      <c r="Z94" s="50">
        <f>IFERROR(ROUND(((W94+X94+Y94)*INDEX('تعرفه ها'!A:Z,MATCH("هزینه نگهداری و تعمیرات شبکه آب",'تعرفه ها'!$B:$B,0),MATCH(F94,'تعرفه ها'!$2:$2,0))/100),0),"---")</f>
        <v>-14283825</v>
      </c>
      <c r="AA94" s="50">
        <f>IFERROR(IF(INDEX('اطلاعات دوره'!A:Z,MATCH(G94,'اطلاعات دوره'!C:C,0),MATCH("آب",'اطلاعات دوره'!$1:$1,0))="دارد",ROUND((W94+X94+Y94)*INDEX('تعرفه ها'!A:Z,MATCH("پیک فصلی آب",'تعرفه ها'!$B:$B,0),MATCH(F94,'تعرفه ها'!$2:$2,0))/100,0),0),"---")</f>
        <v>0</v>
      </c>
      <c r="AB94" s="50">
        <f>IFERROR(ROUND(SUM(W94+X94+Y94+Z94+AA94)*INDEX('تعرفه ها'!A:Z,MATCH("مالیات آب",'تعرفه ها'!$B:$B,0),MATCH(F94,'تعرفه ها'!$2:$2,0))/100,0),"---")</f>
        <v>0</v>
      </c>
      <c r="AC94" s="50">
        <f t="shared" si="18"/>
        <v>-157122075</v>
      </c>
      <c r="AD94" s="50">
        <f t="shared" si="11"/>
        <v>62754881</v>
      </c>
      <c r="AE94" s="50">
        <f t="shared" si="19"/>
        <v>-94367194</v>
      </c>
      <c r="AF94" s="50">
        <f t="shared" si="20"/>
        <v>194</v>
      </c>
      <c r="AG94" s="153">
        <f t="shared" si="21"/>
        <v>-94367388</v>
      </c>
      <c r="AH94" s="42"/>
      <c r="AI94" s="183" t="str">
        <f>IFERROR(IF(INDEX(پرداخت!A:AZ,MATCH(A94&amp;" - "&amp;"آب",پرداخت!$B:$B,0),MATCH(G94,پرداخت!$1:$1,0))="نشده","نشده","شده"),"---")</f>
        <v>---</v>
      </c>
    </row>
    <row r="95" spans="1:35" s="30" customFormat="1" ht="34.9" hidden="1" customHeight="1">
      <c r="A95" s="171" t="s">
        <v>204</v>
      </c>
      <c r="B95" s="47">
        <f>IFERROR(INDEX('اطلاعات انشعابات شرکتها'!A:BB,MATCH(A95,'اطلاعات انشعابات شرکتها'!A:A,0),MATCH(B$1,'اطلاعات انشعابات شرکتها'!$1:$1,0)),0)</f>
        <v>101</v>
      </c>
      <c r="C95" s="48">
        <f>IFERROR(INDEX('اطلاعات انشعابات شرکتها'!A:BB,MATCH(A95,'اطلاعات انشعابات شرکتها'!A:A,0),MATCH(C$1,'اطلاعات انشعابات شرکتها'!$1:$1,0)),0)</f>
        <v>0</v>
      </c>
      <c r="D95" s="45"/>
      <c r="E95" s="171">
        <v>2</v>
      </c>
      <c r="F95" s="170">
        <v>99</v>
      </c>
      <c r="G95" s="47" t="str">
        <f t="shared" si="12"/>
        <v>99/2</v>
      </c>
      <c r="H95" s="47" t="str">
        <f>IFERROR(INDEX('اطلاعات دوره'!A:Z,MATCH(G95,'اطلاعات دوره'!C:C,0),MATCH(H$1,'اطلاعات دوره'!$1:$1,0)),0)</f>
        <v>99/02/01</v>
      </c>
      <c r="I95" s="47" t="str">
        <f>IFERROR(INDEX('اطلاعات دوره'!A:Z,MATCH(G95,'اطلاعات دوره'!C:C,0),MATCH(I$1,'اطلاعات دوره'!$1:$1,0)),0)</f>
        <v>99/02/31</v>
      </c>
      <c r="J95" s="48">
        <f>IFERROR(INDEX('اطلاعات دوره'!A:Z,MATCH(G95,'اطلاعات دوره'!C:C,0),MATCH(J$1,'اطلاعات دوره'!$1:$1,0)),0)</f>
        <v>31</v>
      </c>
      <c r="K95" s="46"/>
      <c r="L95" s="158" t="str">
        <f>IFERROR(INDEX('اطلاعات دوره'!A:Z,MATCH(G95,'اطلاعات دوره'!C:C,0)-1,MATCH("عنوان",'اطلاعات دوره'!$1:$1,0)),"---")</f>
        <v>99/1</v>
      </c>
      <c r="M95" s="47" t="str">
        <f t="shared" si="13"/>
        <v>احیا درمان-99/1</v>
      </c>
      <c r="N95" s="48" t="str">
        <f t="shared" si="14"/>
        <v>احیا درمان-99/2</v>
      </c>
      <c r="O95" s="45"/>
      <c r="P95" s="240">
        <f>IFERROR(INDEX('قرائت کنتور'!A:AZ,MATCH(A95&amp;"-"&amp;"آب",'قرائت کنتور'!B:B,0),MATCH(L95,'قرائت کنتور'!$1:$1,0)),0)</f>
        <v>0</v>
      </c>
      <c r="Q95" s="241">
        <f>IFERROR(INDEX('قرائت کنتور'!A:AZ,MATCH(A95&amp;"-"&amp;"آب",'قرائت کنتور'!B:B,0),MATCH(G95,'قرائت کنتور'!$1:$1,0)),0)</f>
        <v>684</v>
      </c>
      <c r="R95" s="241">
        <f t="shared" si="15"/>
        <v>684</v>
      </c>
      <c r="S95" s="241" t="str">
        <f>IFERROR(INDEX('اطلاعات انشعابات شرکتها'!A:AB,MATCH(A95,'اطلاعات انشعابات شرکتها'!A:A,0),MATCH(S$1,'اطلاعات انشعابات شرکتها'!$1:$1,0)),"---")</f>
        <v>25</v>
      </c>
      <c r="T95" s="227">
        <f t="shared" si="16"/>
        <v>658.16666666666663</v>
      </c>
      <c r="U95" s="45"/>
      <c r="V95" s="155">
        <f>IFERROR(INDEX('تعرفه ها'!A:Z,MATCH("بهای هر متر مکعب آب مصرفی",'تعرفه ها'!$B:$B,0),MATCH(F95,'تعرفه ها'!$2:$2,0)),"---")</f>
        <v>14300</v>
      </c>
      <c r="W95" s="50">
        <f t="shared" si="17"/>
        <v>9781200</v>
      </c>
      <c r="X95" s="50">
        <f>IFERROR(ROUND(R95*INDEX('تعرفه ها'!A:Z,MATCH("عوارض آب به ازاء هر متر مکعب",'تعرفه ها'!$B:$B,0),MATCH(F95,'تعرفه ها'!$2:$2,0)),0),"---")</f>
        <v>102600</v>
      </c>
      <c r="Y95" s="50">
        <f>IFERROR(ROUND(T95*INDEX('تعرفه ها'!A:Z,MATCH("جریمه مازاد مصرف آب به ازاء هر متر مکعب",'تعرفه ها'!$B:$B,0),MATCH(F95,'تعرفه ها'!$2:$2,0)),0),"---")</f>
        <v>3340196</v>
      </c>
      <c r="Z95" s="50">
        <f>IFERROR(ROUND(((W95+X95+Y95)*INDEX('تعرفه ها'!A:Z,MATCH("هزینه نگهداری و تعمیرات شبکه آب",'تعرفه ها'!$B:$B,0),MATCH(F95,'تعرفه ها'!$2:$2,0))/100),0),"---")</f>
        <v>1322400</v>
      </c>
      <c r="AA95" s="50">
        <f>IFERROR(IF(INDEX('اطلاعات دوره'!A:Z,MATCH(G95,'اطلاعات دوره'!C:C,0),MATCH("آب",'اطلاعات دوره'!$1:$1,0))="دارد",ROUND((W95+X95+Y95)*INDEX('تعرفه ها'!A:Z,MATCH("پیک فصلی آب",'تعرفه ها'!$B:$B,0),MATCH(F95,'تعرفه ها'!$2:$2,0))/100,0),0),"---")</f>
        <v>0</v>
      </c>
      <c r="AB95" s="50">
        <f>IFERROR(ROUND(SUM(W95+X95+Y95+Z95+AA95)*INDEX('تعرفه ها'!A:Z,MATCH("مالیات آب",'تعرفه ها'!$B:$B,0),MATCH(F95,'تعرفه ها'!$2:$2,0))/100,0),"---")</f>
        <v>0</v>
      </c>
      <c r="AC95" s="50">
        <f t="shared" si="18"/>
        <v>14546396</v>
      </c>
      <c r="AD95" s="50">
        <f t="shared" si="11"/>
        <v>-2142406</v>
      </c>
      <c r="AE95" s="50">
        <f t="shared" si="19"/>
        <v>12403990</v>
      </c>
      <c r="AF95" s="50">
        <f t="shared" si="20"/>
        <v>990</v>
      </c>
      <c r="AG95" s="153">
        <f t="shared" si="21"/>
        <v>12403000</v>
      </c>
      <c r="AH95" s="42"/>
      <c r="AI95" s="183" t="str">
        <f>IFERROR(IF(INDEX(پرداخت!A:AZ,MATCH(A95&amp;" - "&amp;"آب",پرداخت!$B:$B,0),MATCH(G95,پرداخت!$1:$1,0))="نشده","نشده","شده"),"---")</f>
        <v>نشده</v>
      </c>
    </row>
    <row r="96" spans="1:35" s="30" customFormat="1" ht="34.9" hidden="1" customHeight="1">
      <c r="A96" s="171" t="s">
        <v>206</v>
      </c>
      <c r="B96" s="47">
        <f>IFERROR(INDEX('اطلاعات انشعابات شرکتها'!A:BB,MATCH(A96,'اطلاعات انشعابات شرکتها'!A:A,0),MATCH(B$1,'اطلاعات انشعابات شرکتها'!$1:$1,0)),0)</f>
        <v>102</v>
      </c>
      <c r="C96" s="48">
        <f>IFERROR(INDEX('اطلاعات انشعابات شرکتها'!A:BB,MATCH(A96,'اطلاعات انشعابات شرکتها'!A:A,0),MATCH(C$1,'اطلاعات انشعابات شرکتها'!$1:$1,0)),0)</f>
        <v>0</v>
      </c>
      <c r="D96" s="45"/>
      <c r="E96" s="171">
        <v>2</v>
      </c>
      <c r="F96" s="170">
        <v>99</v>
      </c>
      <c r="G96" s="47" t="str">
        <f t="shared" si="12"/>
        <v>99/2</v>
      </c>
      <c r="H96" s="47" t="str">
        <f>IFERROR(INDEX('اطلاعات دوره'!A:Z,MATCH(G96,'اطلاعات دوره'!C:C,0),MATCH(H$1,'اطلاعات دوره'!$1:$1,0)),0)</f>
        <v>99/02/01</v>
      </c>
      <c r="I96" s="47" t="str">
        <f>IFERROR(INDEX('اطلاعات دوره'!A:Z,MATCH(G96,'اطلاعات دوره'!C:C,0),MATCH(I$1,'اطلاعات دوره'!$1:$1,0)),0)</f>
        <v>99/02/31</v>
      </c>
      <c r="J96" s="48">
        <f>IFERROR(INDEX('اطلاعات دوره'!A:Z,MATCH(G96,'اطلاعات دوره'!C:C,0),MATCH(J$1,'اطلاعات دوره'!$1:$1,0)),0)</f>
        <v>31</v>
      </c>
      <c r="K96" s="46"/>
      <c r="L96" s="158" t="str">
        <f>IFERROR(INDEX('اطلاعات دوره'!A:Z,MATCH(G96,'اطلاعات دوره'!C:C,0)-1,MATCH("عنوان",'اطلاعات دوره'!$1:$1,0)),"---")</f>
        <v>99/1</v>
      </c>
      <c r="M96" s="47" t="str">
        <f t="shared" si="13"/>
        <v>ارسک یکتا تجهیز-99/1</v>
      </c>
      <c r="N96" s="48" t="str">
        <f t="shared" si="14"/>
        <v>ارسک یکتا تجهیز-99/2</v>
      </c>
      <c r="O96" s="45"/>
      <c r="P96" s="240">
        <f>IFERROR(INDEX('قرائت کنتور'!A:AZ,MATCH(A96&amp;"-"&amp;"آب",'قرائت کنتور'!B:B,0),MATCH(L96,'قرائت کنتور'!$1:$1,0)),0)</f>
        <v>0</v>
      </c>
      <c r="Q96" s="241">
        <f>IFERROR(INDEX('قرائت کنتور'!A:AZ,MATCH(A96&amp;"-"&amp;"آب",'قرائت کنتور'!B:B,0),MATCH(G96,'قرائت کنتور'!$1:$1,0)),0)</f>
        <v>189</v>
      </c>
      <c r="R96" s="241">
        <f t="shared" si="15"/>
        <v>189</v>
      </c>
      <c r="S96" s="241" t="str">
        <f>IFERROR(INDEX('اطلاعات انشعابات شرکتها'!A:AB,MATCH(A96,'اطلاعات انشعابات شرکتها'!A:A,0),MATCH(S$1,'اطلاعات انشعابات شرکتها'!$1:$1,0)),"---")</f>
        <v>25</v>
      </c>
      <c r="T96" s="227">
        <f t="shared" si="16"/>
        <v>163.16666666666666</v>
      </c>
      <c r="U96" s="45"/>
      <c r="V96" s="155">
        <f>IFERROR(INDEX('تعرفه ها'!A:Z,MATCH("بهای هر متر مکعب آب مصرفی",'تعرفه ها'!$B:$B,0),MATCH(F96,'تعرفه ها'!$2:$2,0)),"---")</f>
        <v>14300</v>
      </c>
      <c r="W96" s="50">
        <f t="shared" si="17"/>
        <v>2702700</v>
      </c>
      <c r="X96" s="50">
        <f>IFERROR(ROUND(R96*INDEX('تعرفه ها'!A:Z,MATCH("عوارض آب به ازاء هر متر مکعب",'تعرفه ها'!$B:$B,0),MATCH(F96,'تعرفه ها'!$2:$2,0)),0),"---")</f>
        <v>28350</v>
      </c>
      <c r="Y96" s="50">
        <f>IFERROR(ROUND(T96*INDEX('تعرفه ها'!A:Z,MATCH("جریمه مازاد مصرف آب به ازاء هر متر مکعب",'تعرفه ها'!$B:$B,0),MATCH(F96,'تعرفه ها'!$2:$2,0)),0),"---")</f>
        <v>828071</v>
      </c>
      <c r="Z96" s="50">
        <f>IFERROR(ROUND(((W96+X96+Y96)*INDEX('تعرفه ها'!A:Z,MATCH("هزینه نگهداری و تعمیرات شبکه آب",'تعرفه ها'!$B:$B,0),MATCH(F96,'تعرفه ها'!$2:$2,0))/100),0),"---")</f>
        <v>355912</v>
      </c>
      <c r="AA96" s="50">
        <f>IFERROR(IF(INDEX('اطلاعات دوره'!A:Z,MATCH(G96,'اطلاعات دوره'!C:C,0),MATCH("آب",'اطلاعات دوره'!$1:$1,0))="دارد",ROUND((W96+X96+Y96)*INDEX('تعرفه ها'!A:Z,MATCH("پیک فصلی آب",'تعرفه ها'!$B:$B,0),MATCH(F96,'تعرفه ها'!$2:$2,0))/100,0),0),"---")</f>
        <v>0</v>
      </c>
      <c r="AB96" s="50">
        <f>IFERROR(ROUND(SUM(W96+X96+Y96+Z96+AA96)*INDEX('تعرفه ها'!A:Z,MATCH("مالیات آب",'تعرفه ها'!$B:$B,0),MATCH(F96,'تعرفه ها'!$2:$2,0))/100,0),"---")</f>
        <v>0</v>
      </c>
      <c r="AC96" s="50">
        <f t="shared" si="18"/>
        <v>3915033</v>
      </c>
      <c r="AD96" s="50">
        <f t="shared" si="11"/>
        <v>-2499815</v>
      </c>
      <c r="AE96" s="50">
        <f t="shared" si="19"/>
        <v>1415218</v>
      </c>
      <c r="AF96" s="50">
        <f t="shared" si="20"/>
        <v>218</v>
      </c>
      <c r="AG96" s="153">
        <f t="shared" si="21"/>
        <v>1415000</v>
      </c>
      <c r="AH96" s="42"/>
      <c r="AI96" s="183" t="str">
        <f>IFERROR(IF(INDEX(پرداخت!A:AZ,MATCH(A96&amp;" - "&amp;"آب",پرداخت!$B:$B,0),MATCH(G96,پرداخت!$1:$1,0))="نشده","نشده","شده"),"---")</f>
        <v>نشده</v>
      </c>
    </row>
    <row r="97" spans="1:35" s="30" customFormat="1" ht="34.9" hidden="1" customHeight="1">
      <c r="A97" s="171" t="s">
        <v>208</v>
      </c>
      <c r="B97" s="47">
        <f>IFERROR(INDEX('اطلاعات انشعابات شرکتها'!A:BB,MATCH(A97,'اطلاعات انشعابات شرکتها'!A:A,0),MATCH(B$1,'اطلاعات انشعابات شرکتها'!$1:$1,0)),0)</f>
        <v>104</v>
      </c>
      <c r="C97" s="48">
        <f>IFERROR(INDEX('اطلاعات انشعابات شرکتها'!A:BB,MATCH(A97,'اطلاعات انشعابات شرکتها'!A:A,0),MATCH(C$1,'اطلاعات انشعابات شرکتها'!$1:$1,0)),0)</f>
        <v>0</v>
      </c>
      <c r="D97" s="45"/>
      <c r="E97" s="171">
        <v>2</v>
      </c>
      <c r="F97" s="170">
        <v>99</v>
      </c>
      <c r="G97" s="47" t="str">
        <f t="shared" si="12"/>
        <v>99/2</v>
      </c>
      <c r="H97" s="47" t="str">
        <f>IFERROR(INDEX('اطلاعات دوره'!A:Z,MATCH(G97,'اطلاعات دوره'!C:C,0),MATCH(H$1,'اطلاعات دوره'!$1:$1,0)),0)</f>
        <v>99/02/01</v>
      </c>
      <c r="I97" s="47" t="str">
        <f>IFERROR(INDEX('اطلاعات دوره'!A:Z,MATCH(G97,'اطلاعات دوره'!C:C,0),MATCH(I$1,'اطلاعات دوره'!$1:$1,0)),0)</f>
        <v>99/02/31</v>
      </c>
      <c r="J97" s="48">
        <f>IFERROR(INDEX('اطلاعات دوره'!A:Z,MATCH(G97,'اطلاعات دوره'!C:C,0),MATCH(J$1,'اطلاعات دوره'!$1:$1,0)),0)</f>
        <v>31</v>
      </c>
      <c r="K97" s="46"/>
      <c r="L97" s="158" t="str">
        <f>IFERROR(INDEX('اطلاعات دوره'!A:Z,MATCH(G97,'اطلاعات دوره'!C:C,0)-1,MATCH("عنوان",'اطلاعات دوره'!$1:$1,0)),"---")</f>
        <v>99/1</v>
      </c>
      <c r="M97" s="47" t="str">
        <f t="shared" si="13"/>
        <v>الکترومد پرشین توس-99/1</v>
      </c>
      <c r="N97" s="48" t="str">
        <f t="shared" si="14"/>
        <v>الکترومد پرشین توس-99/2</v>
      </c>
      <c r="O97" s="45"/>
      <c r="P97" s="240">
        <f>IFERROR(INDEX('قرائت کنتور'!A:AZ,MATCH(A97&amp;"-"&amp;"آب",'قرائت کنتور'!B:B,0),MATCH(L97,'قرائت کنتور'!$1:$1,0)),0)</f>
        <v>0</v>
      </c>
      <c r="Q97" s="241">
        <f>IFERROR(INDEX('قرائت کنتور'!A:AZ,MATCH(A97&amp;"-"&amp;"آب",'قرائت کنتور'!B:B,0),MATCH(G97,'قرائت کنتور'!$1:$1,0)),0)</f>
        <v>765</v>
      </c>
      <c r="R97" s="241">
        <f t="shared" si="15"/>
        <v>765</v>
      </c>
      <c r="S97" s="241" t="str">
        <f>IFERROR(INDEX('اطلاعات انشعابات شرکتها'!A:AB,MATCH(A97,'اطلاعات انشعابات شرکتها'!A:A,0),MATCH(S$1,'اطلاعات انشعابات شرکتها'!$1:$1,0)),"---")</f>
        <v>25</v>
      </c>
      <c r="T97" s="227">
        <f t="shared" si="16"/>
        <v>739.16666666666663</v>
      </c>
      <c r="U97" s="45"/>
      <c r="V97" s="155">
        <f>IFERROR(INDEX('تعرفه ها'!A:Z,MATCH("بهای هر متر مکعب آب مصرفی",'تعرفه ها'!$B:$B,0),MATCH(F97,'تعرفه ها'!$2:$2,0)),"---")</f>
        <v>14300</v>
      </c>
      <c r="W97" s="50">
        <f t="shared" si="17"/>
        <v>10939500</v>
      </c>
      <c r="X97" s="50">
        <f>IFERROR(ROUND(R97*INDEX('تعرفه ها'!A:Z,MATCH("عوارض آب به ازاء هر متر مکعب",'تعرفه ها'!$B:$B,0),MATCH(F97,'تعرفه ها'!$2:$2,0)),0),"---")</f>
        <v>114750</v>
      </c>
      <c r="Y97" s="50">
        <f>IFERROR(ROUND(T97*INDEX('تعرفه ها'!A:Z,MATCH("جریمه مازاد مصرف آب به ازاء هر متر مکعب",'تعرفه ها'!$B:$B,0),MATCH(F97,'تعرفه ها'!$2:$2,0)),0),"---")</f>
        <v>3751271</v>
      </c>
      <c r="Z97" s="50">
        <f>IFERROR(ROUND(((W97+X97+Y97)*INDEX('تعرفه ها'!A:Z,MATCH("هزینه نگهداری و تعمیرات شبکه آب",'تعرفه ها'!$B:$B,0),MATCH(F97,'تعرفه ها'!$2:$2,0))/100),0),"---")</f>
        <v>1480552</v>
      </c>
      <c r="AA97" s="50">
        <f>IFERROR(IF(INDEX('اطلاعات دوره'!A:Z,MATCH(G97,'اطلاعات دوره'!C:C,0),MATCH("آب",'اطلاعات دوره'!$1:$1,0))="دارد",ROUND((W97+X97+Y97)*INDEX('تعرفه ها'!A:Z,MATCH("پیک فصلی آب",'تعرفه ها'!$B:$B,0),MATCH(F97,'تعرفه ها'!$2:$2,0))/100,0),0),"---")</f>
        <v>0</v>
      </c>
      <c r="AB97" s="50">
        <f>IFERROR(ROUND(SUM(W97+X97+Y97+Z97+AA97)*INDEX('تعرفه ها'!A:Z,MATCH("مالیات آب",'تعرفه ها'!$B:$B,0),MATCH(F97,'تعرفه ها'!$2:$2,0))/100,0),"---")</f>
        <v>0</v>
      </c>
      <c r="AC97" s="50">
        <f t="shared" si="18"/>
        <v>16286073</v>
      </c>
      <c r="AD97" s="50">
        <f t="shared" si="11"/>
        <v>-11078815</v>
      </c>
      <c r="AE97" s="50">
        <f t="shared" si="19"/>
        <v>5207258</v>
      </c>
      <c r="AF97" s="50">
        <f t="shared" si="20"/>
        <v>258</v>
      </c>
      <c r="AG97" s="153">
        <f t="shared" si="21"/>
        <v>5207000</v>
      </c>
      <c r="AH97" s="42"/>
      <c r="AI97" s="183" t="str">
        <f>IFERROR(IF(INDEX(پرداخت!A:AZ,MATCH(A97&amp;" - "&amp;"آب",پرداخت!$B:$B,0),MATCH(G97,پرداخت!$1:$1,0))="نشده","نشده","شده"),"---")</f>
        <v>نشده</v>
      </c>
    </row>
    <row r="98" spans="1:35" s="30" customFormat="1" ht="34.9" hidden="1" customHeight="1">
      <c r="A98" s="171" t="s">
        <v>210</v>
      </c>
      <c r="B98" s="47">
        <f>IFERROR(INDEX('اطلاعات انشعابات شرکتها'!A:BB,MATCH(A98,'اطلاعات انشعابات شرکتها'!A:A,0),MATCH(B$1,'اطلاعات انشعابات شرکتها'!$1:$1,0)),0)</f>
        <v>105</v>
      </c>
      <c r="C98" s="48">
        <f>IFERROR(INDEX('اطلاعات انشعابات شرکتها'!A:BB,MATCH(A98,'اطلاعات انشعابات شرکتها'!A:A,0),MATCH(C$1,'اطلاعات انشعابات شرکتها'!$1:$1,0)),0)</f>
        <v>0</v>
      </c>
      <c r="D98" s="45"/>
      <c r="E98" s="171">
        <v>2</v>
      </c>
      <c r="F98" s="170">
        <v>99</v>
      </c>
      <c r="G98" s="47" t="str">
        <f t="shared" si="12"/>
        <v>99/2</v>
      </c>
      <c r="H98" s="47" t="str">
        <f>IFERROR(INDEX('اطلاعات دوره'!A:Z,MATCH(G98,'اطلاعات دوره'!C:C,0),MATCH(H$1,'اطلاعات دوره'!$1:$1,0)),0)</f>
        <v>99/02/01</v>
      </c>
      <c r="I98" s="47" t="str">
        <f>IFERROR(INDEX('اطلاعات دوره'!A:Z,MATCH(G98,'اطلاعات دوره'!C:C,0),MATCH(I$1,'اطلاعات دوره'!$1:$1,0)),0)</f>
        <v>99/02/31</v>
      </c>
      <c r="J98" s="48">
        <f>IFERROR(INDEX('اطلاعات دوره'!A:Z,MATCH(G98,'اطلاعات دوره'!C:C,0),MATCH(J$1,'اطلاعات دوره'!$1:$1,0)),0)</f>
        <v>31</v>
      </c>
      <c r="K98" s="46"/>
      <c r="L98" s="158" t="str">
        <f>IFERROR(INDEX('اطلاعات دوره'!A:Z,MATCH(G98,'اطلاعات دوره'!C:C,0)-1,MATCH("عنوان",'اطلاعات دوره'!$1:$1,0)),"---")</f>
        <v>99/1</v>
      </c>
      <c r="M98" s="47" t="str">
        <f t="shared" si="13"/>
        <v>ایمن موج توس-99/1</v>
      </c>
      <c r="N98" s="48" t="str">
        <f t="shared" si="14"/>
        <v>ایمن موج توس-99/2</v>
      </c>
      <c r="O98" s="45"/>
      <c r="P98" s="240">
        <f>IFERROR(INDEX('قرائت کنتور'!A:AZ,MATCH(A98&amp;"-"&amp;"آب",'قرائت کنتور'!B:B,0),MATCH(L98,'قرائت کنتور'!$1:$1,0)),0)</f>
        <v>0</v>
      </c>
      <c r="Q98" s="241">
        <f>IFERROR(INDEX('قرائت کنتور'!A:AZ,MATCH(A98&amp;"-"&amp;"آب",'قرائت کنتور'!B:B,0),MATCH(G98,'قرائت کنتور'!$1:$1,0)),0)</f>
        <v>933</v>
      </c>
      <c r="R98" s="241">
        <f t="shared" si="15"/>
        <v>933</v>
      </c>
      <c r="S98" s="241" t="str">
        <f>IFERROR(INDEX('اطلاعات انشعابات شرکتها'!A:AB,MATCH(A98,'اطلاعات انشعابات شرکتها'!A:A,0),MATCH(S$1,'اطلاعات انشعابات شرکتها'!$1:$1,0)),"---")</f>
        <v>25</v>
      </c>
      <c r="T98" s="227">
        <f t="shared" si="16"/>
        <v>907.16666666666663</v>
      </c>
      <c r="U98" s="45"/>
      <c r="V98" s="155">
        <f>IFERROR(INDEX('تعرفه ها'!A:Z,MATCH("بهای هر متر مکعب آب مصرفی",'تعرفه ها'!$B:$B,0),MATCH(F98,'تعرفه ها'!$2:$2,0)),"---")</f>
        <v>14300</v>
      </c>
      <c r="W98" s="50">
        <f t="shared" si="17"/>
        <v>13341900</v>
      </c>
      <c r="X98" s="50">
        <f>IFERROR(ROUND(R98*INDEX('تعرفه ها'!A:Z,MATCH("عوارض آب به ازاء هر متر مکعب",'تعرفه ها'!$B:$B,0),MATCH(F98,'تعرفه ها'!$2:$2,0)),0),"---")</f>
        <v>139950</v>
      </c>
      <c r="Y98" s="50">
        <f>IFERROR(ROUND(T98*INDEX('تعرفه ها'!A:Z,MATCH("جریمه مازاد مصرف آب به ازاء هر متر مکعب",'تعرفه ها'!$B:$B,0),MATCH(F98,'تعرفه ها'!$2:$2,0)),0),"---")</f>
        <v>4603871</v>
      </c>
      <c r="Z98" s="50">
        <f>IFERROR(ROUND(((W98+X98+Y98)*INDEX('تعرفه ها'!A:Z,MATCH("هزینه نگهداری و تعمیرات شبکه آب",'تعرفه ها'!$B:$B,0),MATCH(F98,'تعرفه ها'!$2:$2,0))/100),0),"---")</f>
        <v>1808572</v>
      </c>
      <c r="AA98" s="50">
        <f>IFERROR(IF(INDEX('اطلاعات دوره'!A:Z,MATCH(G98,'اطلاعات دوره'!C:C,0),MATCH("آب",'اطلاعات دوره'!$1:$1,0))="دارد",ROUND((W98+X98+Y98)*INDEX('تعرفه ها'!A:Z,MATCH("پیک فصلی آب",'تعرفه ها'!$B:$B,0),MATCH(F98,'تعرفه ها'!$2:$2,0))/100,0),0),"---")</f>
        <v>0</v>
      </c>
      <c r="AB98" s="50">
        <f>IFERROR(ROUND(SUM(W98+X98+Y98+Z98+AA98)*INDEX('تعرفه ها'!A:Z,MATCH("مالیات آب",'تعرفه ها'!$B:$B,0),MATCH(F98,'تعرفه ها'!$2:$2,0))/100,0),"---")</f>
        <v>0</v>
      </c>
      <c r="AC98" s="50">
        <f t="shared" si="18"/>
        <v>19894293</v>
      </c>
      <c r="AD98" s="50">
        <f t="shared" si="11"/>
        <v>-1430075</v>
      </c>
      <c r="AE98" s="50">
        <f t="shared" si="19"/>
        <v>18464218</v>
      </c>
      <c r="AF98" s="50">
        <f t="shared" si="20"/>
        <v>218</v>
      </c>
      <c r="AG98" s="153">
        <f t="shared" si="21"/>
        <v>18464000</v>
      </c>
      <c r="AH98" s="42"/>
      <c r="AI98" s="183" t="str">
        <f>IFERROR(IF(INDEX(پرداخت!A:AZ,MATCH(A98&amp;" - "&amp;"آب",پرداخت!$B:$B,0),MATCH(G98,پرداخت!$1:$1,0))="نشده","نشده","شده"),"---")</f>
        <v>نشده</v>
      </c>
    </row>
    <row r="99" spans="1:35" s="30" customFormat="1" ht="34.9" hidden="1" customHeight="1">
      <c r="A99" s="171" t="s">
        <v>214</v>
      </c>
      <c r="B99" s="47">
        <f>IFERROR(INDEX('اطلاعات انشعابات شرکتها'!A:BB,MATCH(A99,'اطلاعات انشعابات شرکتها'!A:A,0),MATCH(B$1,'اطلاعات انشعابات شرکتها'!$1:$1,0)),0)</f>
        <v>106</v>
      </c>
      <c r="C99" s="48">
        <f>IFERROR(INDEX('اطلاعات انشعابات شرکتها'!A:BB,MATCH(A99,'اطلاعات انشعابات شرکتها'!A:A,0),MATCH(C$1,'اطلاعات انشعابات شرکتها'!$1:$1,0)),0)</f>
        <v>0</v>
      </c>
      <c r="D99" s="45"/>
      <c r="E99" s="171">
        <v>2</v>
      </c>
      <c r="F99" s="170">
        <v>99</v>
      </c>
      <c r="G99" s="47" t="str">
        <f t="shared" si="12"/>
        <v>99/2</v>
      </c>
      <c r="H99" s="47" t="str">
        <f>IFERROR(INDEX('اطلاعات دوره'!A:Z,MATCH(G99,'اطلاعات دوره'!C:C,0),MATCH(H$1,'اطلاعات دوره'!$1:$1,0)),0)</f>
        <v>99/02/01</v>
      </c>
      <c r="I99" s="47" t="str">
        <f>IFERROR(INDEX('اطلاعات دوره'!A:Z,MATCH(G99,'اطلاعات دوره'!C:C,0),MATCH(I$1,'اطلاعات دوره'!$1:$1,0)),0)</f>
        <v>99/02/31</v>
      </c>
      <c r="J99" s="48">
        <f>IFERROR(INDEX('اطلاعات دوره'!A:Z,MATCH(G99,'اطلاعات دوره'!C:C,0),MATCH(J$1,'اطلاعات دوره'!$1:$1,0)),0)</f>
        <v>31</v>
      </c>
      <c r="K99" s="46"/>
      <c r="L99" s="158" t="str">
        <f>IFERROR(INDEX('اطلاعات دوره'!A:Z,MATCH(G99,'اطلاعات دوره'!C:C,0)-1,MATCH("عنوان",'اطلاعات دوره'!$1:$1,0)),"---")</f>
        <v>99/1</v>
      </c>
      <c r="M99" s="47" t="str">
        <f t="shared" si="13"/>
        <v>آداک صنعت (1)-99/1</v>
      </c>
      <c r="N99" s="48" t="str">
        <f t="shared" si="14"/>
        <v>آداک صنعت (1)-99/2</v>
      </c>
      <c r="O99" s="45"/>
      <c r="P99" s="240">
        <f>IFERROR(INDEX('قرائت کنتور'!A:AZ,MATCH(A99&amp;"-"&amp;"آب",'قرائت کنتور'!B:B,0),MATCH(L99,'قرائت کنتور'!$1:$1,0)),0)</f>
        <v>0</v>
      </c>
      <c r="Q99" s="241">
        <f>IFERROR(INDEX('قرائت کنتور'!A:AZ,MATCH(A99&amp;"-"&amp;"آب",'قرائت کنتور'!B:B,0),MATCH(G99,'قرائت کنتور'!$1:$1,0)),0)</f>
        <v>60</v>
      </c>
      <c r="R99" s="241">
        <f t="shared" si="15"/>
        <v>60</v>
      </c>
      <c r="S99" s="241" t="str">
        <f>IFERROR(INDEX('اطلاعات انشعابات شرکتها'!A:AB,MATCH(A99,'اطلاعات انشعابات شرکتها'!A:A,0),MATCH(S$1,'اطلاعات انشعابات شرکتها'!$1:$1,0)),"---")</f>
        <v>25</v>
      </c>
      <c r="T99" s="227">
        <f t="shared" si="16"/>
        <v>34.166666666666671</v>
      </c>
      <c r="U99" s="45"/>
      <c r="V99" s="155">
        <f>IFERROR(INDEX('تعرفه ها'!A:Z,MATCH("بهای هر متر مکعب آب مصرفی",'تعرفه ها'!$B:$B,0),MATCH(F99,'تعرفه ها'!$2:$2,0)),"---")</f>
        <v>14300</v>
      </c>
      <c r="W99" s="50">
        <f t="shared" si="17"/>
        <v>858000</v>
      </c>
      <c r="X99" s="50">
        <f>IFERROR(ROUND(R99*INDEX('تعرفه ها'!A:Z,MATCH("عوارض آب به ازاء هر متر مکعب",'تعرفه ها'!$B:$B,0),MATCH(F99,'تعرفه ها'!$2:$2,0)),0),"---")</f>
        <v>9000</v>
      </c>
      <c r="Y99" s="50">
        <f>IFERROR(ROUND(T99*INDEX('تعرفه ها'!A:Z,MATCH("جریمه مازاد مصرف آب به ازاء هر متر مکعب",'تعرفه ها'!$B:$B,0),MATCH(F99,'تعرفه ها'!$2:$2,0)),0),"---")</f>
        <v>173396</v>
      </c>
      <c r="Z99" s="50">
        <f>IFERROR(ROUND(((W99+X99+Y99)*INDEX('تعرفه ها'!A:Z,MATCH("هزینه نگهداری و تعمیرات شبکه آب",'تعرفه ها'!$B:$B,0),MATCH(F99,'تعرفه ها'!$2:$2,0))/100),0),"---")</f>
        <v>104040</v>
      </c>
      <c r="AA99" s="50">
        <f>IFERROR(IF(INDEX('اطلاعات دوره'!A:Z,MATCH(G99,'اطلاعات دوره'!C:C,0),MATCH("آب",'اطلاعات دوره'!$1:$1,0))="دارد",ROUND((W99+X99+Y99)*INDEX('تعرفه ها'!A:Z,MATCH("پیک فصلی آب",'تعرفه ها'!$B:$B,0),MATCH(F99,'تعرفه ها'!$2:$2,0))/100,0),0),"---")</f>
        <v>0</v>
      </c>
      <c r="AB99" s="50">
        <f>IFERROR(ROUND(SUM(W99+X99+Y99+Z99+AA99)*INDEX('تعرفه ها'!A:Z,MATCH("مالیات آب",'تعرفه ها'!$B:$B,0),MATCH(F99,'تعرفه ها'!$2:$2,0))/100,0),"---")</f>
        <v>0</v>
      </c>
      <c r="AC99" s="50">
        <f t="shared" si="18"/>
        <v>1144436</v>
      </c>
      <c r="AD99" s="50">
        <f t="shared" si="11"/>
        <v>1904045</v>
      </c>
      <c r="AE99" s="50">
        <f t="shared" si="19"/>
        <v>3048481</v>
      </c>
      <c r="AF99" s="50">
        <f t="shared" si="20"/>
        <v>481</v>
      </c>
      <c r="AG99" s="153">
        <f t="shared" si="21"/>
        <v>3048000</v>
      </c>
      <c r="AH99" s="42"/>
      <c r="AI99" s="183" t="str">
        <f>IFERROR(IF(INDEX(پرداخت!A:AZ,MATCH(A99&amp;" - "&amp;"آب",پرداخت!$B:$B,0),MATCH(G99,پرداخت!$1:$1,0))="نشده","نشده","شده"),"---")</f>
        <v>نشده</v>
      </c>
    </row>
    <row r="100" spans="1:35" s="30" customFormat="1" ht="34.9" hidden="1" customHeight="1">
      <c r="A100" s="171" t="s">
        <v>216</v>
      </c>
      <c r="B100" s="47">
        <f>IFERROR(INDEX('اطلاعات انشعابات شرکتها'!A:BB,MATCH(A100,'اطلاعات انشعابات شرکتها'!A:A,0),MATCH(B$1,'اطلاعات انشعابات شرکتها'!$1:$1,0)),0)</f>
        <v>108</v>
      </c>
      <c r="C100" s="48">
        <f>IFERROR(INDEX('اطلاعات انشعابات شرکتها'!A:BB,MATCH(A100,'اطلاعات انشعابات شرکتها'!A:A,0),MATCH(C$1,'اطلاعات انشعابات شرکتها'!$1:$1,0)),0)</f>
        <v>0</v>
      </c>
      <c r="D100" s="45"/>
      <c r="E100" s="171">
        <v>2</v>
      </c>
      <c r="F100" s="170">
        <v>99</v>
      </c>
      <c r="G100" s="47" t="str">
        <f t="shared" si="12"/>
        <v>99/2</v>
      </c>
      <c r="H100" s="47" t="str">
        <f>IFERROR(INDEX('اطلاعات دوره'!A:Z,MATCH(G100,'اطلاعات دوره'!C:C,0),MATCH(H$1,'اطلاعات دوره'!$1:$1,0)),0)</f>
        <v>99/02/01</v>
      </c>
      <c r="I100" s="47" t="str">
        <f>IFERROR(INDEX('اطلاعات دوره'!A:Z,MATCH(G100,'اطلاعات دوره'!C:C,0),MATCH(I$1,'اطلاعات دوره'!$1:$1,0)),0)</f>
        <v>99/02/31</v>
      </c>
      <c r="J100" s="48">
        <f>IFERROR(INDEX('اطلاعات دوره'!A:Z,MATCH(G100,'اطلاعات دوره'!C:C,0),MATCH(J$1,'اطلاعات دوره'!$1:$1,0)),0)</f>
        <v>31</v>
      </c>
      <c r="K100" s="46"/>
      <c r="L100" s="158" t="str">
        <f>IFERROR(INDEX('اطلاعات دوره'!A:Z,MATCH(G100,'اطلاعات دوره'!C:C,0)-1,MATCH("عنوان",'اطلاعات دوره'!$1:$1,0)),"---")</f>
        <v>99/1</v>
      </c>
      <c r="M100" s="47" t="str">
        <f t="shared" si="13"/>
        <v>آرشام صنعت توس-99/1</v>
      </c>
      <c r="N100" s="48" t="str">
        <f t="shared" si="14"/>
        <v>آرشام صنعت توس-99/2</v>
      </c>
      <c r="O100" s="45"/>
      <c r="P100" s="240">
        <f>IFERROR(INDEX('قرائت کنتور'!A:AZ,MATCH(A100&amp;"-"&amp;"آب",'قرائت کنتور'!B:B,0),MATCH(L100,'قرائت کنتور'!$1:$1,0)),0)</f>
        <v>0</v>
      </c>
      <c r="Q100" s="241">
        <f>IFERROR(INDEX('قرائت کنتور'!A:AZ,MATCH(A100&amp;"-"&amp;"آب",'قرائت کنتور'!B:B,0),MATCH(G100,'قرائت کنتور'!$1:$1,0)),0)</f>
        <v>172</v>
      </c>
      <c r="R100" s="241">
        <f t="shared" si="15"/>
        <v>172</v>
      </c>
      <c r="S100" s="241" t="str">
        <f>IFERROR(INDEX('اطلاعات انشعابات شرکتها'!A:AB,MATCH(A100,'اطلاعات انشعابات شرکتها'!A:A,0),MATCH(S$1,'اطلاعات انشعابات شرکتها'!$1:$1,0)),"---")</f>
        <v>38</v>
      </c>
      <c r="T100" s="227">
        <f t="shared" si="16"/>
        <v>132.73333333333335</v>
      </c>
      <c r="U100" s="45"/>
      <c r="V100" s="155">
        <f>IFERROR(INDEX('تعرفه ها'!A:Z,MATCH("بهای هر متر مکعب آب مصرفی",'تعرفه ها'!$B:$B,0),MATCH(F100,'تعرفه ها'!$2:$2,0)),"---")</f>
        <v>14300</v>
      </c>
      <c r="W100" s="50">
        <f t="shared" si="17"/>
        <v>2459600</v>
      </c>
      <c r="X100" s="50">
        <f>IFERROR(ROUND(R100*INDEX('تعرفه ها'!A:Z,MATCH("عوارض آب به ازاء هر متر مکعب",'تعرفه ها'!$B:$B,0),MATCH(F100,'تعرفه ها'!$2:$2,0)),0),"---")</f>
        <v>25800</v>
      </c>
      <c r="Y100" s="50">
        <f>IFERROR(ROUND(T100*INDEX('تعرفه ها'!A:Z,MATCH("جریمه مازاد مصرف آب به ازاء هر متر مکعب",'تعرفه ها'!$B:$B,0),MATCH(F100,'تعرفه ها'!$2:$2,0)),0),"---")</f>
        <v>673622</v>
      </c>
      <c r="Z100" s="50">
        <f>IFERROR(ROUND(((W100+X100+Y100)*INDEX('تعرفه ها'!A:Z,MATCH("هزینه نگهداری و تعمیرات شبکه آب",'تعرفه ها'!$B:$B,0),MATCH(F100,'تعرفه ها'!$2:$2,0))/100),0),"---")</f>
        <v>315902</v>
      </c>
      <c r="AA100" s="50">
        <f>IFERROR(IF(INDEX('اطلاعات دوره'!A:Z,MATCH(G100,'اطلاعات دوره'!C:C,0),MATCH("آب",'اطلاعات دوره'!$1:$1,0))="دارد",ROUND((W100+X100+Y100)*INDEX('تعرفه ها'!A:Z,MATCH("پیک فصلی آب",'تعرفه ها'!$B:$B,0),MATCH(F100,'تعرفه ها'!$2:$2,0))/100,0),0),"---")</f>
        <v>0</v>
      </c>
      <c r="AB100" s="50">
        <f>IFERROR(ROUND(SUM(W100+X100+Y100+Z100+AA100)*INDEX('تعرفه ها'!A:Z,MATCH("مالیات آب",'تعرفه ها'!$B:$B,0),MATCH(F100,'تعرفه ها'!$2:$2,0))/100,0),"---")</f>
        <v>0</v>
      </c>
      <c r="AC100" s="50">
        <f t="shared" si="18"/>
        <v>3474924</v>
      </c>
      <c r="AD100" s="50">
        <f t="shared" si="11"/>
        <v>-2591570</v>
      </c>
      <c r="AE100" s="50">
        <f t="shared" si="19"/>
        <v>883354</v>
      </c>
      <c r="AF100" s="50">
        <f t="shared" si="20"/>
        <v>354</v>
      </c>
      <c r="AG100" s="153">
        <f t="shared" si="21"/>
        <v>883000</v>
      </c>
      <c r="AH100" s="42"/>
      <c r="AI100" s="183" t="str">
        <f>IFERROR(IF(INDEX(پرداخت!A:AZ,MATCH(A100&amp;" - "&amp;"آب",پرداخت!$B:$B,0),MATCH(G100,پرداخت!$1:$1,0))="نشده","نشده","شده"),"---")</f>
        <v>نشده</v>
      </c>
    </row>
    <row r="101" spans="1:35" s="30" customFormat="1" ht="34.9" hidden="1" customHeight="1">
      <c r="A101" s="171" t="s">
        <v>217</v>
      </c>
      <c r="B101" s="47">
        <f>IFERROR(INDEX('اطلاعات انشعابات شرکتها'!A:BB,MATCH(A101,'اطلاعات انشعابات شرکتها'!A:A,0),MATCH(B$1,'اطلاعات انشعابات شرکتها'!$1:$1,0)),0)</f>
        <v>109</v>
      </c>
      <c r="C101" s="48">
        <f>IFERROR(INDEX('اطلاعات انشعابات شرکتها'!A:BB,MATCH(A101,'اطلاعات انشعابات شرکتها'!A:A,0),MATCH(C$1,'اطلاعات انشعابات شرکتها'!$1:$1,0)),0)</f>
        <v>0</v>
      </c>
      <c r="D101" s="45"/>
      <c r="E101" s="171">
        <v>2</v>
      </c>
      <c r="F101" s="170">
        <v>99</v>
      </c>
      <c r="G101" s="47" t="str">
        <f t="shared" si="12"/>
        <v>99/2</v>
      </c>
      <c r="H101" s="47" t="str">
        <f>IFERROR(INDEX('اطلاعات دوره'!A:Z,MATCH(G101,'اطلاعات دوره'!C:C,0),MATCH(H$1,'اطلاعات دوره'!$1:$1,0)),0)</f>
        <v>99/02/01</v>
      </c>
      <c r="I101" s="47" t="str">
        <f>IFERROR(INDEX('اطلاعات دوره'!A:Z,MATCH(G101,'اطلاعات دوره'!C:C,0),MATCH(I$1,'اطلاعات دوره'!$1:$1,0)),0)</f>
        <v>99/02/31</v>
      </c>
      <c r="J101" s="48">
        <f>IFERROR(INDEX('اطلاعات دوره'!A:Z,MATCH(G101,'اطلاعات دوره'!C:C,0),MATCH(J$1,'اطلاعات دوره'!$1:$1,0)),0)</f>
        <v>31</v>
      </c>
      <c r="K101" s="46"/>
      <c r="L101" s="158" t="str">
        <f>IFERROR(INDEX('اطلاعات دوره'!A:Z,MATCH(G101,'اطلاعات دوره'!C:C,0)-1,MATCH("عنوان",'اطلاعات دوره'!$1:$1,0)),"---")</f>
        <v>99/1</v>
      </c>
      <c r="M101" s="47" t="str">
        <f t="shared" si="13"/>
        <v>آرون زیست طب پاژ-99/1</v>
      </c>
      <c r="N101" s="48" t="str">
        <f t="shared" si="14"/>
        <v>آرون زیست طب پاژ-99/2</v>
      </c>
      <c r="O101" s="45"/>
      <c r="P101" s="240">
        <f>IFERROR(INDEX('قرائت کنتور'!A:AZ,MATCH(A101&amp;"-"&amp;"آب",'قرائت کنتور'!B:B,0),MATCH(L101,'قرائت کنتور'!$1:$1,0)),0)</f>
        <v>0</v>
      </c>
      <c r="Q101" s="241">
        <f>IFERROR(INDEX('قرائت کنتور'!A:AZ,MATCH(A101&amp;"-"&amp;"آب",'قرائت کنتور'!B:B,0),MATCH(G101,'قرائت کنتور'!$1:$1,0)),0)</f>
        <v>972</v>
      </c>
      <c r="R101" s="241">
        <f t="shared" si="15"/>
        <v>972</v>
      </c>
      <c r="S101" s="241" t="str">
        <f>IFERROR(INDEX('اطلاعات انشعابات شرکتها'!A:AB,MATCH(A101,'اطلاعات انشعابات شرکتها'!A:A,0),MATCH(S$1,'اطلاعات انشعابات شرکتها'!$1:$1,0)),"---")</f>
        <v>25</v>
      </c>
      <c r="T101" s="227">
        <f t="shared" si="16"/>
        <v>946.16666666666663</v>
      </c>
      <c r="U101" s="45"/>
      <c r="V101" s="155">
        <f>IFERROR(INDEX('تعرفه ها'!A:Z,MATCH("بهای هر متر مکعب آب مصرفی",'تعرفه ها'!$B:$B,0),MATCH(F101,'تعرفه ها'!$2:$2,0)),"---")</f>
        <v>14300</v>
      </c>
      <c r="W101" s="50">
        <f t="shared" si="17"/>
        <v>13899600</v>
      </c>
      <c r="X101" s="50">
        <f>IFERROR(ROUND(R101*INDEX('تعرفه ها'!A:Z,MATCH("عوارض آب به ازاء هر متر مکعب",'تعرفه ها'!$B:$B,0),MATCH(F101,'تعرفه ها'!$2:$2,0)),0),"---")</f>
        <v>145800</v>
      </c>
      <c r="Y101" s="50">
        <f>IFERROR(ROUND(T101*INDEX('تعرفه ها'!A:Z,MATCH("جریمه مازاد مصرف آب به ازاء هر متر مکعب",'تعرفه ها'!$B:$B,0),MATCH(F101,'تعرفه ها'!$2:$2,0)),0),"---")</f>
        <v>4801796</v>
      </c>
      <c r="Z101" s="50">
        <f>IFERROR(ROUND(((W101+X101+Y101)*INDEX('تعرفه ها'!A:Z,MATCH("هزینه نگهداری و تعمیرات شبکه آب",'تعرفه ها'!$B:$B,0),MATCH(F101,'تعرفه ها'!$2:$2,0))/100),0),"---")</f>
        <v>1884720</v>
      </c>
      <c r="AA101" s="50">
        <f>IFERROR(IF(INDEX('اطلاعات دوره'!A:Z,MATCH(G101,'اطلاعات دوره'!C:C,0),MATCH("آب",'اطلاعات دوره'!$1:$1,0))="دارد",ROUND((W101+X101+Y101)*INDEX('تعرفه ها'!A:Z,MATCH("پیک فصلی آب",'تعرفه ها'!$B:$B,0),MATCH(F101,'تعرفه ها'!$2:$2,0))/100,0),0),"---")</f>
        <v>0</v>
      </c>
      <c r="AB101" s="50">
        <f>IFERROR(ROUND(SUM(W101+X101+Y101+Z101+AA101)*INDEX('تعرفه ها'!A:Z,MATCH("مالیات آب",'تعرفه ها'!$B:$B,0),MATCH(F101,'تعرفه ها'!$2:$2,0))/100,0),"---")</f>
        <v>0</v>
      </c>
      <c r="AC101" s="50">
        <f t="shared" si="18"/>
        <v>20731916</v>
      </c>
      <c r="AD101" s="50">
        <f t="shared" si="11"/>
        <v>-1525920</v>
      </c>
      <c r="AE101" s="50">
        <f t="shared" si="19"/>
        <v>19205996</v>
      </c>
      <c r="AF101" s="50">
        <f t="shared" si="20"/>
        <v>996</v>
      </c>
      <c r="AG101" s="153">
        <f t="shared" si="21"/>
        <v>19205000</v>
      </c>
      <c r="AH101" s="42"/>
      <c r="AI101" s="183" t="str">
        <f>IFERROR(IF(INDEX(پرداخت!A:AZ,MATCH(A101&amp;" - "&amp;"آب",پرداخت!$B:$B,0),MATCH(G101,پرداخت!$1:$1,0))="نشده","نشده","شده"),"---")</f>
        <v>نشده</v>
      </c>
    </row>
    <row r="102" spans="1:35" s="30" customFormat="1" ht="34.9" hidden="1" customHeight="1">
      <c r="A102" s="171" t="s">
        <v>218</v>
      </c>
      <c r="B102" s="47">
        <f>IFERROR(INDEX('اطلاعات انشعابات شرکتها'!A:BB,MATCH(A102,'اطلاعات انشعابات شرکتها'!A:A,0),MATCH(B$1,'اطلاعات انشعابات شرکتها'!$1:$1,0)),0)</f>
        <v>110</v>
      </c>
      <c r="C102" s="48">
        <f>IFERROR(INDEX('اطلاعات انشعابات شرکتها'!A:BB,MATCH(A102,'اطلاعات انشعابات شرکتها'!A:A,0),MATCH(C$1,'اطلاعات انشعابات شرکتها'!$1:$1,0)),0)</f>
        <v>0</v>
      </c>
      <c r="D102" s="45"/>
      <c r="E102" s="171">
        <v>2</v>
      </c>
      <c r="F102" s="170">
        <v>99</v>
      </c>
      <c r="G102" s="47" t="str">
        <f t="shared" si="12"/>
        <v>99/2</v>
      </c>
      <c r="H102" s="47" t="str">
        <f>IFERROR(INDEX('اطلاعات دوره'!A:Z,MATCH(G102,'اطلاعات دوره'!C:C,0),MATCH(H$1,'اطلاعات دوره'!$1:$1,0)),0)</f>
        <v>99/02/01</v>
      </c>
      <c r="I102" s="47" t="str">
        <f>IFERROR(INDEX('اطلاعات دوره'!A:Z,MATCH(G102,'اطلاعات دوره'!C:C,0),MATCH(I$1,'اطلاعات دوره'!$1:$1,0)),0)</f>
        <v>99/02/31</v>
      </c>
      <c r="J102" s="48">
        <f>IFERROR(INDEX('اطلاعات دوره'!A:Z,MATCH(G102,'اطلاعات دوره'!C:C,0),MATCH(J$1,'اطلاعات دوره'!$1:$1,0)),0)</f>
        <v>31</v>
      </c>
      <c r="K102" s="46"/>
      <c r="L102" s="158" t="str">
        <f>IFERROR(INDEX('اطلاعات دوره'!A:Z,MATCH(G102,'اطلاعات دوره'!C:C,0)-1,MATCH("عنوان",'اطلاعات دوره'!$1:$1,0)),"---")</f>
        <v>99/1</v>
      </c>
      <c r="M102" s="47" t="str">
        <f t="shared" si="13"/>
        <v>آژانس پارک-99/1</v>
      </c>
      <c r="N102" s="48" t="str">
        <f t="shared" si="14"/>
        <v>آژانس پارک-99/2</v>
      </c>
      <c r="O102" s="45"/>
      <c r="P102" s="240">
        <f>IFERROR(INDEX('قرائت کنتور'!A:AZ,MATCH(A102&amp;"-"&amp;"آب",'قرائت کنتور'!B:B,0),MATCH(L102,'قرائت کنتور'!$1:$1,0)),0)</f>
        <v>0</v>
      </c>
      <c r="Q102" s="241">
        <f>IFERROR(INDEX('قرائت کنتور'!A:AZ,MATCH(A102&amp;"-"&amp;"آب",'قرائت کنتور'!B:B,0),MATCH(G102,'قرائت کنتور'!$1:$1,0)),0)</f>
        <v>1914</v>
      </c>
      <c r="R102" s="241">
        <f t="shared" si="15"/>
        <v>1914</v>
      </c>
      <c r="S102" s="241" t="str">
        <f>IFERROR(INDEX('اطلاعات انشعابات شرکتها'!A:AB,MATCH(A102,'اطلاعات انشعابات شرکتها'!A:A,0),MATCH(S$1,'اطلاعات انشعابات شرکتها'!$1:$1,0)),"---")</f>
        <v>25</v>
      </c>
      <c r="T102" s="227">
        <f t="shared" si="16"/>
        <v>1888.1666666666667</v>
      </c>
      <c r="U102" s="45"/>
      <c r="V102" s="155">
        <f>IFERROR(INDEX('تعرفه ها'!A:Z,MATCH("بهای هر متر مکعب آب مصرفی",'تعرفه ها'!$B:$B,0),MATCH(F102,'تعرفه ها'!$2:$2,0)),"---")</f>
        <v>14300</v>
      </c>
      <c r="W102" s="50">
        <f t="shared" si="17"/>
        <v>27370200</v>
      </c>
      <c r="X102" s="50">
        <f>IFERROR(ROUND(R102*INDEX('تعرفه ها'!A:Z,MATCH("عوارض آب به ازاء هر متر مکعب",'تعرفه ها'!$B:$B,0),MATCH(F102,'تعرفه ها'!$2:$2,0)),0),"---")</f>
        <v>287100</v>
      </c>
      <c r="Y102" s="50">
        <f>IFERROR(ROUND(T102*INDEX('تعرفه ها'!A:Z,MATCH("جریمه مازاد مصرف آب به ازاء هر متر مکعب",'تعرفه ها'!$B:$B,0),MATCH(F102,'تعرفه ها'!$2:$2,0)),0),"---")</f>
        <v>9582446</v>
      </c>
      <c r="Z102" s="50">
        <f>IFERROR(ROUND(((W102+X102+Y102)*INDEX('تعرفه ها'!A:Z,MATCH("هزینه نگهداری و تعمیرات شبکه آب",'تعرفه ها'!$B:$B,0),MATCH(F102,'تعرفه ها'!$2:$2,0))/100),0),"---")</f>
        <v>3723975</v>
      </c>
      <c r="AA102" s="50">
        <f>IFERROR(IF(INDEX('اطلاعات دوره'!A:Z,MATCH(G102,'اطلاعات دوره'!C:C,0),MATCH("آب",'اطلاعات دوره'!$1:$1,0))="دارد",ROUND((W102+X102+Y102)*INDEX('تعرفه ها'!A:Z,MATCH("پیک فصلی آب",'تعرفه ها'!$B:$B,0),MATCH(F102,'تعرفه ها'!$2:$2,0))/100,0),0),"---")</f>
        <v>0</v>
      </c>
      <c r="AB102" s="50">
        <f>IFERROR(ROUND(SUM(W102+X102+Y102+Z102+AA102)*INDEX('تعرفه ها'!A:Z,MATCH("مالیات آب",'تعرفه ها'!$B:$B,0),MATCH(F102,'تعرفه ها'!$2:$2,0))/100,0),"---")</f>
        <v>0</v>
      </c>
      <c r="AC102" s="50">
        <f t="shared" si="18"/>
        <v>40963721</v>
      </c>
      <c r="AD102" s="50">
        <f t="shared" si="11"/>
        <v>5952483</v>
      </c>
      <c r="AE102" s="50">
        <f t="shared" si="19"/>
        <v>46916204</v>
      </c>
      <c r="AF102" s="50">
        <f t="shared" si="20"/>
        <v>204</v>
      </c>
      <c r="AG102" s="153">
        <f t="shared" si="21"/>
        <v>46916000</v>
      </c>
      <c r="AH102" s="42"/>
      <c r="AI102" s="183" t="str">
        <f>IFERROR(IF(INDEX(پرداخت!A:AZ,MATCH(A102&amp;" - "&amp;"آب",پرداخت!$B:$B,0),MATCH(G102,پرداخت!$1:$1,0))="نشده","نشده","شده"),"---")</f>
        <v>نشده</v>
      </c>
    </row>
    <row r="103" spans="1:35" s="30" customFormat="1" ht="34.9" hidden="1" customHeight="1">
      <c r="A103" s="171" t="s">
        <v>219</v>
      </c>
      <c r="B103" s="47">
        <f>IFERROR(INDEX('اطلاعات انشعابات شرکتها'!A:BB,MATCH(A103,'اطلاعات انشعابات شرکتها'!A:A,0),MATCH(B$1,'اطلاعات انشعابات شرکتها'!$1:$1,0)),0)</f>
        <v>111</v>
      </c>
      <c r="C103" s="48">
        <f>IFERROR(INDEX('اطلاعات انشعابات شرکتها'!A:BB,MATCH(A103,'اطلاعات انشعابات شرکتها'!A:A,0),MATCH(C$1,'اطلاعات انشعابات شرکتها'!$1:$1,0)),0)</f>
        <v>0</v>
      </c>
      <c r="D103" s="45"/>
      <c r="E103" s="171">
        <v>2</v>
      </c>
      <c r="F103" s="170">
        <v>99</v>
      </c>
      <c r="G103" s="47" t="str">
        <f t="shared" si="12"/>
        <v>99/2</v>
      </c>
      <c r="H103" s="47" t="str">
        <f>IFERROR(INDEX('اطلاعات دوره'!A:Z,MATCH(G103,'اطلاعات دوره'!C:C,0),MATCH(H$1,'اطلاعات دوره'!$1:$1,0)),0)</f>
        <v>99/02/01</v>
      </c>
      <c r="I103" s="47" t="str">
        <f>IFERROR(INDEX('اطلاعات دوره'!A:Z,MATCH(G103,'اطلاعات دوره'!C:C,0),MATCH(I$1,'اطلاعات دوره'!$1:$1,0)),0)</f>
        <v>99/02/31</v>
      </c>
      <c r="J103" s="48">
        <f>IFERROR(INDEX('اطلاعات دوره'!A:Z,MATCH(G103,'اطلاعات دوره'!C:C,0),MATCH(J$1,'اطلاعات دوره'!$1:$1,0)),0)</f>
        <v>31</v>
      </c>
      <c r="K103" s="46"/>
      <c r="L103" s="158" t="str">
        <f>IFERROR(INDEX('اطلاعات دوره'!A:Z,MATCH(G103,'اطلاعات دوره'!C:C,0)-1,MATCH("عنوان",'اطلاعات دوره'!$1:$1,0)),"---")</f>
        <v>99/1</v>
      </c>
      <c r="M103" s="47" t="str">
        <f t="shared" si="13"/>
        <v>برچسب انرژی-99/1</v>
      </c>
      <c r="N103" s="48" t="str">
        <f t="shared" si="14"/>
        <v>برچسب انرژی-99/2</v>
      </c>
      <c r="O103" s="45"/>
      <c r="P103" s="240">
        <f>IFERROR(INDEX('قرائت کنتور'!A:AZ,MATCH(A103&amp;"-"&amp;"آب",'قرائت کنتور'!B:B,0),MATCH(L103,'قرائت کنتور'!$1:$1,0)),0)</f>
        <v>0</v>
      </c>
      <c r="Q103" s="241">
        <f>IFERROR(INDEX('قرائت کنتور'!A:AZ,MATCH(A103&amp;"-"&amp;"آب",'قرائت کنتور'!B:B,0),MATCH(G103,'قرائت کنتور'!$1:$1,0)),0)</f>
        <v>1274</v>
      </c>
      <c r="R103" s="241">
        <f t="shared" si="15"/>
        <v>1274</v>
      </c>
      <c r="S103" s="241" t="str">
        <f>IFERROR(INDEX('اطلاعات انشعابات شرکتها'!A:AB,MATCH(A103,'اطلاعات انشعابات شرکتها'!A:A,0),MATCH(S$1,'اطلاعات انشعابات شرکتها'!$1:$1,0)),"---")</f>
        <v>25</v>
      </c>
      <c r="T103" s="227">
        <f t="shared" si="16"/>
        <v>1248.1666666666667</v>
      </c>
      <c r="U103" s="45"/>
      <c r="V103" s="155">
        <f>IFERROR(INDEX('تعرفه ها'!A:Z,MATCH("بهای هر متر مکعب آب مصرفی",'تعرفه ها'!$B:$B,0),MATCH(F103,'تعرفه ها'!$2:$2,0)),"---")</f>
        <v>14300</v>
      </c>
      <c r="W103" s="50">
        <f t="shared" si="17"/>
        <v>18218200</v>
      </c>
      <c r="X103" s="50">
        <f>IFERROR(ROUND(R103*INDEX('تعرفه ها'!A:Z,MATCH("عوارض آب به ازاء هر متر مکعب",'تعرفه ها'!$B:$B,0),MATCH(F103,'تعرفه ها'!$2:$2,0)),0),"---")</f>
        <v>191100</v>
      </c>
      <c r="Y103" s="50">
        <f>IFERROR(ROUND(T103*INDEX('تعرفه ها'!A:Z,MATCH("جریمه مازاد مصرف آب به ازاء هر متر مکعب",'تعرفه ها'!$B:$B,0),MATCH(F103,'تعرفه ها'!$2:$2,0)),0),"---")</f>
        <v>6334446</v>
      </c>
      <c r="Z103" s="50">
        <f>IFERROR(ROUND(((W103+X103+Y103)*INDEX('تعرفه ها'!A:Z,MATCH("هزینه نگهداری و تعمیرات شبکه آب",'تعرفه ها'!$B:$B,0),MATCH(F103,'تعرفه ها'!$2:$2,0))/100),0),"---")</f>
        <v>2474375</v>
      </c>
      <c r="AA103" s="50">
        <f>IFERROR(IF(INDEX('اطلاعات دوره'!A:Z,MATCH(G103,'اطلاعات دوره'!C:C,0),MATCH("آب",'اطلاعات دوره'!$1:$1,0))="دارد",ROUND((W103+X103+Y103)*INDEX('تعرفه ها'!A:Z,MATCH("پیک فصلی آب",'تعرفه ها'!$B:$B,0),MATCH(F103,'تعرفه ها'!$2:$2,0))/100,0),0),"---")</f>
        <v>0</v>
      </c>
      <c r="AB103" s="50">
        <f>IFERROR(ROUND(SUM(W103+X103+Y103+Z103+AA103)*INDEX('تعرفه ها'!A:Z,MATCH("مالیات آب",'تعرفه ها'!$B:$B,0),MATCH(F103,'تعرفه ها'!$2:$2,0))/100,0),"---")</f>
        <v>0</v>
      </c>
      <c r="AC103" s="50">
        <f t="shared" si="18"/>
        <v>27218121</v>
      </c>
      <c r="AD103" s="50">
        <f t="shared" si="11"/>
        <v>-2002665</v>
      </c>
      <c r="AE103" s="50">
        <f t="shared" si="19"/>
        <v>25215456</v>
      </c>
      <c r="AF103" s="50">
        <f t="shared" si="20"/>
        <v>456</v>
      </c>
      <c r="AG103" s="153">
        <f t="shared" si="21"/>
        <v>25215000</v>
      </c>
      <c r="AH103" s="42"/>
      <c r="AI103" s="183" t="str">
        <f>IFERROR(IF(INDEX(پرداخت!A:AZ,MATCH(A103&amp;" - "&amp;"آب",پرداخت!$B:$B,0),MATCH(G103,پرداخت!$1:$1,0))="نشده","نشده","شده"),"---")</f>
        <v>نشده</v>
      </c>
    </row>
    <row r="104" spans="1:35" s="30" customFormat="1" ht="34.9" hidden="1" customHeight="1">
      <c r="A104" s="171" t="s">
        <v>220</v>
      </c>
      <c r="B104" s="47">
        <f>IFERROR(INDEX('اطلاعات انشعابات شرکتها'!A:BB,MATCH(A104,'اطلاعات انشعابات شرکتها'!A:A,0),MATCH(B$1,'اطلاعات انشعابات شرکتها'!$1:$1,0)),0)</f>
        <v>112</v>
      </c>
      <c r="C104" s="48">
        <f>IFERROR(INDEX('اطلاعات انشعابات شرکتها'!A:BB,MATCH(A104,'اطلاعات انشعابات شرکتها'!A:A,0),MATCH(C$1,'اطلاعات انشعابات شرکتها'!$1:$1,0)),0)</f>
        <v>0</v>
      </c>
      <c r="D104" s="45"/>
      <c r="E104" s="171">
        <v>2</v>
      </c>
      <c r="F104" s="170">
        <v>99</v>
      </c>
      <c r="G104" s="47" t="str">
        <f t="shared" si="12"/>
        <v>99/2</v>
      </c>
      <c r="H104" s="47" t="str">
        <f>IFERROR(INDEX('اطلاعات دوره'!A:Z,MATCH(G104,'اطلاعات دوره'!C:C,0),MATCH(H$1,'اطلاعات دوره'!$1:$1,0)),0)</f>
        <v>99/02/01</v>
      </c>
      <c r="I104" s="47" t="str">
        <f>IFERROR(INDEX('اطلاعات دوره'!A:Z,MATCH(G104,'اطلاعات دوره'!C:C,0),MATCH(I$1,'اطلاعات دوره'!$1:$1,0)),0)</f>
        <v>99/02/31</v>
      </c>
      <c r="J104" s="48">
        <f>IFERROR(INDEX('اطلاعات دوره'!A:Z,MATCH(G104,'اطلاعات دوره'!C:C,0),MATCH(J$1,'اطلاعات دوره'!$1:$1,0)),0)</f>
        <v>31</v>
      </c>
      <c r="K104" s="46"/>
      <c r="L104" s="158" t="str">
        <f>IFERROR(INDEX('اطلاعات دوره'!A:Z,MATCH(G104,'اطلاعات دوره'!C:C,0)-1,MATCH("عنوان",'اطلاعات دوره'!$1:$1,0)),"---")</f>
        <v>99/1</v>
      </c>
      <c r="M104" s="47" t="str">
        <f t="shared" si="13"/>
        <v>بهین پالایه فرزاد-99/1</v>
      </c>
      <c r="N104" s="48" t="str">
        <f t="shared" si="14"/>
        <v>بهین پالایه فرزاد-99/2</v>
      </c>
      <c r="O104" s="45"/>
      <c r="P104" s="240">
        <f>IFERROR(INDEX('قرائت کنتور'!A:AZ,MATCH(A104&amp;"-"&amp;"آب",'قرائت کنتور'!B:B,0),MATCH(L104,'قرائت کنتور'!$1:$1,0)),0)</f>
        <v>0</v>
      </c>
      <c r="Q104" s="241">
        <f>IFERROR(INDEX('قرائت کنتور'!A:AZ,MATCH(A104&amp;"-"&amp;"آب",'قرائت کنتور'!B:B,0),MATCH(G104,'قرائت کنتور'!$1:$1,0)),0)</f>
        <v>101</v>
      </c>
      <c r="R104" s="241">
        <f t="shared" si="15"/>
        <v>101</v>
      </c>
      <c r="S104" s="241" t="str">
        <f>IFERROR(INDEX('اطلاعات انشعابات شرکتها'!A:AB,MATCH(A104,'اطلاعات انشعابات شرکتها'!A:A,0),MATCH(S$1,'اطلاعات انشعابات شرکتها'!$1:$1,0)),"---")</f>
        <v>25</v>
      </c>
      <c r="T104" s="227">
        <f t="shared" si="16"/>
        <v>75.166666666666671</v>
      </c>
      <c r="U104" s="45"/>
      <c r="V104" s="155">
        <f>IFERROR(INDEX('تعرفه ها'!A:Z,MATCH("بهای هر متر مکعب آب مصرفی",'تعرفه ها'!$B:$B,0),MATCH(F104,'تعرفه ها'!$2:$2,0)),"---")</f>
        <v>14300</v>
      </c>
      <c r="W104" s="50">
        <f t="shared" si="17"/>
        <v>1444300</v>
      </c>
      <c r="X104" s="50">
        <f>IFERROR(ROUND(R104*INDEX('تعرفه ها'!A:Z,MATCH("عوارض آب به ازاء هر متر مکعب",'تعرفه ها'!$B:$B,0),MATCH(F104,'تعرفه ها'!$2:$2,0)),0),"---")</f>
        <v>15150</v>
      </c>
      <c r="Y104" s="50">
        <f>IFERROR(ROUND(T104*INDEX('تعرفه ها'!A:Z,MATCH("جریمه مازاد مصرف آب به ازاء هر متر مکعب",'تعرفه ها'!$B:$B,0),MATCH(F104,'تعرفه ها'!$2:$2,0)),0),"---")</f>
        <v>381471</v>
      </c>
      <c r="Z104" s="50">
        <f>IFERROR(ROUND(((W104+X104+Y104)*INDEX('تعرفه ها'!A:Z,MATCH("هزینه نگهداری و تعمیرات شبکه آب",'تعرفه ها'!$B:$B,0),MATCH(F104,'تعرفه ها'!$2:$2,0))/100),0),"---")</f>
        <v>184092</v>
      </c>
      <c r="AA104" s="50">
        <f>IFERROR(IF(INDEX('اطلاعات دوره'!A:Z,MATCH(G104,'اطلاعات دوره'!C:C,0),MATCH("آب",'اطلاعات دوره'!$1:$1,0))="دارد",ROUND((W104+X104+Y104)*INDEX('تعرفه ها'!A:Z,MATCH("پیک فصلی آب",'تعرفه ها'!$B:$B,0),MATCH(F104,'تعرفه ها'!$2:$2,0))/100,0),0),"---")</f>
        <v>0</v>
      </c>
      <c r="AB104" s="50">
        <f>IFERROR(ROUND(SUM(W104+X104+Y104+Z104+AA104)*INDEX('تعرفه ها'!A:Z,MATCH("مالیات آب",'تعرفه ها'!$B:$B,0),MATCH(F104,'تعرفه ها'!$2:$2,0))/100,0),"---")</f>
        <v>0</v>
      </c>
      <c r="AC104" s="50">
        <f t="shared" si="18"/>
        <v>2025013</v>
      </c>
      <c r="AD104" s="50">
        <f t="shared" si="11"/>
        <v>-1478920</v>
      </c>
      <c r="AE104" s="50">
        <f t="shared" si="19"/>
        <v>546093</v>
      </c>
      <c r="AF104" s="50">
        <f t="shared" si="20"/>
        <v>93</v>
      </c>
      <c r="AG104" s="153">
        <f t="shared" si="21"/>
        <v>546000</v>
      </c>
      <c r="AH104" s="42"/>
      <c r="AI104" s="183" t="str">
        <f>IFERROR(IF(INDEX(پرداخت!A:AZ,MATCH(A104&amp;" - "&amp;"آب",پرداخت!$B:$B,0),MATCH(G104,پرداخت!$1:$1,0))="نشده","نشده","شده"),"---")</f>
        <v>نشده</v>
      </c>
    </row>
    <row r="105" spans="1:35" s="30" customFormat="1" ht="34.9" hidden="1" customHeight="1">
      <c r="A105" s="171" t="s">
        <v>223</v>
      </c>
      <c r="B105" s="47">
        <f>IFERROR(INDEX('اطلاعات انشعابات شرکتها'!A:BB,MATCH(A105,'اطلاعات انشعابات شرکتها'!A:A,0),MATCH(B$1,'اطلاعات انشعابات شرکتها'!$1:$1,0)),0)</f>
        <v>114</v>
      </c>
      <c r="C105" s="48">
        <f>IFERROR(INDEX('اطلاعات انشعابات شرکتها'!A:BB,MATCH(A105,'اطلاعات انشعابات شرکتها'!A:A,0),MATCH(C$1,'اطلاعات انشعابات شرکتها'!$1:$1,0)),0)</f>
        <v>0</v>
      </c>
      <c r="D105" s="45"/>
      <c r="E105" s="171">
        <v>2</v>
      </c>
      <c r="F105" s="170">
        <v>99</v>
      </c>
      <c r="G105" s="47" t="str">
        <f t="shared" si="12"/>
        <v>99/2</v>
      </c>
      <c r="H105" s="47" t="str">
        <f>IFERROR(INDEX('اطلاعات دوره'!A:Z,MATCH(G105,'اطلاعات دوره'!C:C,0),MATCH(H$1,'اطلاعات دوره'!$1:$1,0)),0)</f>
        <v>99/02/01</v>
      </c>
      <c r="I105" s="47" t="str">
        <f>IFERROR(INDEX('اطلاعات دوره'!A:Z,MATCH(G105,'اطلاعات دوره'!C:C,0),MATCH(I$1,'اطلاعات دوره'!$1:$1,0)),0)</f>
        <v>99/02/31</v>
      </c>
      <c r="J105" s="48">
        <f>IFERROR(INDEX('اطلاعات دوره'!A:Z,MATCH(G105,'اطلاعات دوره'!C:C,0),MATCH(J$1,'اطلاعات دوره'!$1:$1,0)),0)</f>
        <v>31</v>
      </c>
      <c r="K105" s="46"/>
      <c r="L105" s="158" t="str">
        <f>IFERROR(INDEX('اطلاعات دوره'!A:Z,MATCH(G105,'اطلاعات دوره'!C:C,0)-1,MATCH("عنوان",'اطلاعات دوره'!$1:$1,0)),"---")</f>
        <v>99/1</v>
      </c>
      <c r="M105" s="47" t="str">
        <f t="shared" si="13"/>
        <v>پدیده انرژی پارسیان-99/1</v>
      </c>
      <c r="N105" s="48" t="str">
        <f t="shared" si="14"/>
        <v>پدیده انرژی پارسیان-99/2</v>
      </c>
      <c r="O105" s="45"/>
      <c r="P105" s="240">
        <f>IFERROR(INDEX('قرائت کنتور'!A:AZ,MATCH(A105&amp;"-"&amp;"آب",'قرائت کنتور'!B:B,0),MATCH(L105,'قرائت کنتور'!$1:$1,0)),0)</f>
        <v>0</v>
      </c>
      <c r="Q105" s="241">
        <f>IFERROR(INDEX('قرائت کنتور'!A:AZ,MATCH(A105&amp;"-"&amp;"آب",'قرائت کنتور'!B:B,0),MATCH(G105,'قرائت کنتور'!$1:$1,0)),0)</f>
        <v>425</v>
      </c>
      <c r="R105" s="241">
        <f t="shared" si="15"/>
        <v>425</v>
      </c>
      <c r="S105" s="241" t="str">
        <f>IFERROR(INDEX('اطلاعات انشعابات شرکتها'!A:AB,MATCH(A105,'اطلاعات انشعابات شرکتها'!A:A,0),MATCH(S$1,'اطلاعات انشعابات شرکتها'!$1:$1,0)),"---")</f>
        <v>25</v>
      </c>
      <c r="T105" s="227">
        <f t="shared" si="16"/>
        <v>399.16666666666669</v>
      </c>
      <c r="U105" s="45"/>
      <c r="V105" s="155">
        <f>IFERROR(INDEX('تعرفه ها'!A:Z,MATCH("بهای هر متر مکعب آب مصرفی",'تعرفه ها'!$B:$B,0),MATCH(F105,'تعرفه ها'!$2:$2,0)),"---")</f>
        <v>14300</v>
      </c>
      <c r="W105" s="50">
        <f t="shared" si="17"/>
        <v>6077500</v>
      </c>
      <c r="X105" s="50">
        <f>IFERROR(ROUND(R105*INDEX('تعرفه ها'!A:Z,MATCH("عوارض آب به ازاء هر متر مکعب",'تعرفه ها'!$B:$B,0),MATCH(F105,'تعرفه ها'!$2:$2,0)),0),"---")</f>
        <v>63750</v>
      </c>
      <c r="Y105" s="50">
        <f>IFERROR(ROUND(T105*INDEX('تعرفه ها'!A:Z,MATCH("جریمه مازاد مصرف آب به ازاء هر متر مکعب",'تعرفه ها'!$B:$B,0),MATCH(F105,'تعرفه ها'!$2:$2,0)),0),"---")</f>
        <v>2025771</v>
      </c>
      <c r="Z105" s="50">
        <f>IFERROR(ROUND(((W105+X105+Y105)*INDEX('تعرفه ها'!A:Z,MATCH("هزینه نگهداری و تعمیرات شبکه آب",'تعرفه ها'!$B:$B,0),MATCH(F105,'تعرفه ها'!$2:$2,0))/100),0),"---")</f>
        <v>816702</v>
      </c>
      <c r="AA105" s="50">
        <f>IFERROR(IF(INDEX('اطلاعات دوره'!A:Z,MATCH(G105,'اطلاعات دوره'!C:C,0),MATCH("آب",'اطلاعات دوره'!$1:$1,0))="دارد",ROUND((W105+X105+Y105)*INDEX('تعرفه ها'!A:Z,MATCH("پیک فصلی آب",'تعرفه ها'!$B:$B,0),MATCH(F105,'تعرفه ها'!$2:$2,0))/100,0),0),"---")</f>
        <v>0</v>
      </c>
      <c r="AB105" s="50">
        <f>IFERROR(ROUND(SUM(W105+X105+Y105+Z105+AA105)*INDEX('تعرفه ها'!A:Z,MATCH("مالیات آب",'تعرفه ها'!$B:$B,0),MATCH(F105,'تعرفه ها'!$2:$2,0))/100,0),"---")</f>
        <v>0</v>
      </c>
      <c r="AC105" s="50">
        <f t="shared" si="18"/>
        <v>8983723</v>
      </c>
      <c r="AD105" s="50">
        <f t="shared" si="11"/>
        <v>-604010</v>
      </c>
      <c r="AE105" s="50">
        <f t="shared" si="19"/>
        <v>8379713</v>
      </c>
      <c r="AF105" s="50">
        <f t="shared" si="20"/>
        <v>713</v>
      </c>
      <c r="AG105" s="153">
        <f t="shared" si="21"/>
        <v>8379000</v>
      </c>
      <c r="AH105" s="42"/>
      <c r="AI105" s="183" t="str">
        <f>IFERROR(IF(INDEX(پرداخت!A:AZ,MATCH(A105&amp;" - "&amp;"آب",پرداخت!$B:$B,0),MATCH(G105,پرداخت!$1:$1,0))="نشده","نشده","شده"),"---")</f>
        <v>نشده</v>
      </c>
    </row>
    <row r="106" spans="1:35" s="30" customFormat="1" ht="34.9" hidden="1" customHeight="1">
      <c r="A106" s="171" t="s">
        <v>224</v>
      </c>
      <c r="B106" s="47">
        <f>IFERROR(INDEX('اطلاعات انشعابات شرکتها'!A:BB,MATCH(A106,'اطلاعات انشعابات شرکتها'!A:A,0),MATCH(B$1,'اطلاعات انشعابات شرکتها'!$1:$1,0)),0)</f>
        <v>115</v>
      </c>
      <c r="C106" s="48">
        <f>IFERROR(INDEX('اطلاعات انشعابات شرکتها'!A:BB,MATCH(A106,'اطلاعات انشعابات شرکتها'!A:A,0),MATCH(C$1,'اطلاعات انشعابات شرکتها'!$1:$1,0)),0)</f>
        <v>0</v>
      </c>
      <c r="D106" s="45"/>
      <c r="E106" s="171">
        <v>2</v>
      </c>
      <c r="F106" s="170">
        <v>99</v>
      </c>
      <c r="G106" s="47" t="str">
        <f t="shared" si="12"/>
        <v>99/2</v>
      </c>
      <c r="H106" s="47" t="str">
        <f>IFERROR(INDEX('اطلاعات دوره'!A:Z,MATCH(G106,'اطلاعات دوره'!C:C,0),MATCH(H$1,'اطلاعات دوره'!$1:$1,0)),0)</f>
        <v>99/02/01</v>
      </c>
      <c r="I106" s="47" t="str">
        <f>IFERROR(INDEX('اطلاعات دوره'!A:Z,MATCH(G106,'اطلاعات دوره'!C:C,0),MATCH(I$1,'اطلاعات دوره'!$1:$1,0)),0)</f>
        <v>99/02/31</v>
      </c>
      <c r="J106" s="48">
        <f>IFERROR(INDEX('اطلاعات دوره'!A:Z,MATCH(G106,'اطلاعات دوره'!C:C,0),MATCH(J$1,'اطلاعات دوره'!$1:$1,0)),0)</f>
        <v>31</v>
      </c>
      <c r="K106" s="46"/>
      <c r="L106" s="158" t="str">
        <f>IFERROR(INDEX('اطلاعات دوره'!A:Z,MATCH(G106,'اطلاعات دوره'!C:C,0)-1,MATCH("عنوان",'اطلاعات دوره'!$1:$1,0)),"---")</f>
        <v>99/1</v>
      </c>
      <c r="M106" s="47" t="str">
        <f t="shared" si="13"/>
        <v>پرتو صنعت پاژ-99/1</v>
      </c>
      <c r="N106" s="48" t="str">
        <f t="shared" si="14"/>
        <v>پرتو صنعت پاژ-99/2</v>
      </c>
      <c r="O106" s="45"/>
      <c r="P106" s="240">
        <f>IFERROR(INDEX('قرائت کنتور'!A:AZ,MATCH(A106&amp;"-"&amp;"آب",'قرائت کنتور'!B:B,0),MATCH(L106,'قرائت کنتور'!$1:$1,0)),0)</f>
        <v>0</v>
      </c>
      <c r="Q106" s="241">
        <f>IFERROR(INDEX('قرائت کنتور'!A:AZ,MATCH(A106&amp;"-"&amp;"آب",'قرائت کنتور'!B:B,0),MATCH(G106,'قرائت کنتور'!$1:$1,0)),0)</f>
        <v>347</v>
      </c>
      <c r="R106" s="241">
        <f t="shared" si="15"/>
        <v>347</v>
      </c>
      <c r="S106" s="241" t="str">
        <f>IFERROR(INDEX('اطلاعات انشعابات شرکتها'!A:AB,MATCH(A106,'اطلاعات انشعابات شرکتها'!A:A,0),MATCH(S$1,'اطلاعات انشعابات شرکتها'!$1:$1,0)),"---")</f>
        <v>25</v>
      </c>
      <c r="T106" s="227">
        <f t="shared" si="16"/>
        <v>321.16666666666669</v>
      </c>
      <c r="U106" s="45"/>
      <c r="V106" s="155">
        <f>IFERROR(INDEX('تعرفه ها'!A:Z,MATCH("بهای هر متر مکعب آب مصرفی",'تعرفه ها'!$B:$B,0),MATCH(F106,'تعرفه ها'!$2:$2,0)),"---")</f>
        <v>14300</v>
      </c>
      <c r="W106" s="50">
        <f t="shared" si="17"/>
        <v>4962100</v>
      </c>
      <c r="X106" s="50">
        <f>IFERROR(ROUND(R106*INDEX('تعرفه ها'!A:Z,MATCH("عوارض آب به ازاء هر متر مکعب",'تعرفه ها'!$B:$B,0),MATCH(F106,'تعرفه ها'!$2:$2,0)),0),"---")</f>
        <v>52050</v>
      </c>
      <c r="Y106" s="50">
        <f>IFERROR(ROUND(T106*INDEX('تعرفه ها'!A:Z,MATCH("جریمه مازاد مصرف آب به ازاء هر متر مکعب",'تعرفه ها'!$B:$B,0),MATCH(F106,'تعرفه ها'!$2:$2,0)),0),"---")</f>
        <v>1629921</v>
      </c>
      <c r="Z106" s="50">
        <f>IFERROR(ROUND(((W106+X106+Y106)*INDEX('تعرفه ها'!A:Z,MATCH("هزینه نگهداری و تعمیرات شبکه آب",'تعرفه ها'!$B:$B,0),MATCH(F106,'تعرفه ها'!$2:$2,0))/100),0),"---")</f>
        <v>664407</v>
      </c>
      <c r="AA106" s="50">
        <f>IFERROR(IF(INDEX('اطلاعات دوره'!A:Z,MATCH(G106,'اطلاعات دوره'!C:C,0),MATCH("آب",'اطلاعات دوره'!$1:$1,0))="دارد",ROUND((W106+X106+Y106)*INDEX('تعرفه ها'!A:Z,MATCH("پیک فصلی آب",'تعرفه ها'!$B:$B,0),MATCH(F106,'تعرفه ها'!$2:$2,0))/100,0),0),"---")</f>
        <v>0</v>
      </c>
      <c r="AB106" s="50">
        <f>IFERROR(ROUND(SUM(W106+X106+Y106+Z106+AA106)*INDEX('تعرفه ها'!A:Z,MATCH("مالیات آب",'تعرفه ها'!$B:$B,0),MATCH(F106,'تعرفه ها'!$2:$2,0))/100,0),"---")</f>
        <v>0</v>
      </c>
      <c r="AC106" s="50">
        <f t="shared" si="18"/>
        <v>7308478</v>
      </c>
      <c r="AD106" s="50">
        <f t="shared" si="11"/>
        <v>-44084668</v>
      </c>
      <c r="AE106" s="50">
        <f t="shared" si="19"/>
        <v>-36776190</v>
      </c>
      <c r="AF106" s="50">
        <f t="shared" si="20"/>
        <v>190</v>
      </c>
      <c r="AG106" s="153">
        <f t="shared" si="21"/>
        <v>-36776380</v>
      </c>
      <c r="AH106" s="42"/>
      <c r="AI106" s="183" t="str">
        <f>IFERROR(IF(INDEX(پرداخت!A:AZ,MATCH(A106&amp;" - "&amp;"آب",پرداخت!$B:$B,0),MATCH(G106,پرداخت!$1:$1,0))="نشده","نشده","شده"),"---")</f>
        <v>نشده</v>
      </c>
    </row>
    <row r="107" spans="1:35" s="30" customFormat="1" ht="34.9" hidden="1" customHeight="1">
      <c r="A107" s="171" t="s">
        <v>225</v>
      </c>
      <c r="B107" s="47">
        <f>IFERROR(INDEX('اطلاعات انشعابات شرکتها'!A:BB,MATCH(A107,'اطلاعات انشعابات شرکتها'!A:A,0),MATCH(B$1,'اطلاعات انشعابات شرکتها'!$1:$1,0)),0)</f>
        <v>116</v>
      </c>
      <c r="C107" s="48">
        <f>IFERROR(INDEX('اطلاعات انشعابات شرکتها'!A:BB,MATCH(A107,'اطلاعات انشعابات شرکتها'!A:A,0),MATCH(C$1,'اطلاعات انشعابات شرکتها'!$1:$1,0)),0)</f>
        <v>0</v>
      </c>
      <c r="D107" s="45"/>
      <c r="E107" s="171">
        <v>2</v>
      </c>
      <c r="F107" s="170">
        <v>99</v>
      </c>
      <c r="G107" s="47" t="str">
        <f t="shared" si="12"/>
        <v>99/2</v>
      </c>
      <c r="H107" s="47" t="str">
        <f>IFERROR(INDEX('اطلاعات دوره'!A:Z,MATCH(G107,'اطلاعات دوره'!C:C,0),MATCH(H$1,'اطلاعات دوره'!$1:$1,0)),0)</f>
        <v>99/02/01</v>
      </c>
      <c r="I107" s="47" t="str">
        <f>IFERROR(INDEX('اطلاعات دوره'!A:Z,MATCH(G107,'اطلاعات دوره'!C:C,0),MATCH(I$1,'اطلاعات دوره'!$1:$1,0)),0)</f>
        <v>99/02/31</v>
      </c>
      <c r="J107" s="48">
        <f>IFERROR(INDEX('اطلاعات دوره'!A:Z,MATCH(G107,'اطلاعات دوره'!C:C,0),MATCH(J$1,'اطلاعات دوره'!$1:$1,0)),0)</f>
        <v>31</v>
      </c>
      <c r="K107" s="46"/>
      <c r="L107" s="158" t="str">
        <f>IFERROR(INDEX('اطلاعات دوره'!A:Z,MATCH(G107,'اطلاعات دوره'!C:C,0)-1,MATCH("عنوان",'اطلاعات دوره'!$1:$1,0)),"---")</f>
        <v>99/1</v>
      </c>
      <c r="M107" s="47" t="str">
        <f t="shared" si="13"/>
        <v>پروتئین نو ترکیب طاها (1)-99/1</v>
      </c>
      <c r="N107" s="48" t="str">
        <f t="shared" si="14"/>
        <v>پروتئین نو ترکیب طاها (1)-99/2</v>
      </c>
      <c r="O107" s="45"/>
      <c r="P107" s="240">
        <f>IFERROR(INDEX('قرائت کنتور'!A:AZ,MATCH(A107&amp;"-"&amp;"آب",'قرائت کنتور'!B:B,0),MATCH(L107,'قرائت کنتور'!$1:$1,0)),0)</f>
        <v>0</v>
      </c>
      <c r="Q107" s="241">
        <f>IFERROR(INDEX('قرائت کنتور'!A:AZ,MATCH(A107&amp;"-"&amp;"آب",'قرائت کنتور'!B:B,0),MATCH(G107,'قرائت کنتور'!$1:$1,0)),0)</f>
        <v>982</v>
      </c>
      <c r="R107" s="241">
        <f t="shared" si="15"/>
        <v>982</v>
      </c>
      <c r="S107" s="241" t="str">
        <f>IFERROR(INDEX('اطلاعات انشعابات شرکتها'!A:AB,MATCH(A107,'اطلاعات انشعابات شرکتها'!A:A,0),MATCH(S$1,'اطلاعات انشعابات شرکتها'!$1:$1,0)),"---")</f>
        <v>25</v>
      </c>
      <c r="T107" s="227">
        <f t="shared" si="16"/>
        <v>956.16666666666663</v>
      </c>
      <c r="U107" s="45"/>
      <c r="V107" s="155">
        <f>IFERROR(INDEX('تعرفه ها'!A:Z,MATCH("بهای هر متر مکعب آب مصرفی",'تعرفه ها'!$B:$B,0),MATCH(F107,'تعرفه ها'!$2:$2,0)),"---")</f>
        <v>14300</v>
      </c>
      <c r="W107" s="50">
        <f t="shared" si="17"/>
        <v>14042600</v>
      </c>
      <c r="X107" s="50">
        <f>IFERROR(ROUND(R107*INDEX('تعرفه ها'!A:Z,MATCH("عوارض آب به ازاء هر متر مکعب",'تعرفه ها'!$B:$B,0),MATCH(F107,'تعرفه ها'!$2:$2,0)),0),"---")</f>
        <v>147300</v>
      </c>
      <c r="Y107" s="50">
        <f>IFERROR(ROUND(T107*INDEX('تعرفه ها'!A:Z,MATCH("جریمه مازاد مصرف آب به ازاء هر متر مکعب",'تعرفه ها'!$B:$B,0),MATCH(F107,'تعرفه ها'!$2:$2,0)),0),"---")</f>
        <v>4852546</v>
      </c>
      <c r="Z107" s="50">
        <f>IFERROR(ROUND(((W107+X107+Y107)*INDEX('تعرفه ها'!A:Z,MATCH("هزینه نگهداری و تعمیرات شبکه آب",'تعرفه ها'!$B:$B,0),MATCH(F107,'تعرفه ها'!$2:$2,0))/100),0),"---")</f>
        <v>1904245</v>
      </c>
      <c r="AA107" s="50">
        <f>IFERROR(IF(INDEX('اطلاعات دوره'!A:Z,MATCH(G107,'اطلاعات دوره'!C:C,0),MATCH("آب",'اطلاعات دوره'!$1:$1,0))="دارد",ROUND((W107+X107+Y107)*INDEX('تعرفه ها'!A:Z,MATCH("پیک فصلی آب",'تعرفه ها'!$B:$B,0),MATCH(F107,'تعرفه ها'!$2:$2,0))/100,0),0),"---")</f>
        <v>0</v>
      </c>
      <c r="AB107" s="50">
        <f>IFERROR(ROUND(SUM(W107+X107+Y107+Z107+AA107)*INDEX('تعرفه ها'!A:Z,MATCH("مالیات آب",'تعرفه ها'!$B:$B,0),MATCH(F107,'تعرفه ها'!$2:$2,0))/100,0),"---")</f>
        <v>0</v>
      </c>
      <c r="AC107" s="50">
        <f t="shared" si="18"/>
        <v>20946691</v>
      </c>
      <c r="AD107" s="50">
        <f t="shared" si="11"/>
        <v>-13431080</v>
      </c>
      <c r="AE107" s="50">
        <f t="shared" si="19"/>
        <v>7515611</v>
      </c>
      <c r="AF107" s="50">
        <f t="shared" si="20"/>
        <v>611</v>
      </c>
      <c r="AG107" s="153">
        <f t="shared" si="21"/>
        <v>7515000</v>
      </c>
      <c r="AH107" s="42"/>
      <c r="AI107" s="183" t="str">
        <f>IFERROR(IF(INDEX(پرداخت!A:AZ,MATCH(A107&amp;" - "&amp;"آب",پرداخت!$B:$B,0),MATCH(G107,پرداخت!$1:$1,0))="نشده","نشده","شده"),"---")</f>
        <v>نشده</v>
      </c>
    </row>
    <row r="108" spans="1:35" s="30" customFormat="1" ht="34.9" hidden="1" customHeight="1">
      <c r="A108" s="171" t="s">
        <v>227</v>
      </c>
      <c r="B108" s="47">
        <f>IFERROR(INDEX('اطلاعات انشعابات شرکتها'!A:BB,MATCH(A108,'اطلاعات انشعابات شرکتها'!A:A,0),MATCH(B$1,'اطلاعات انشعابات شرکتها'!$1:$1,0)),0)</f>
        <v>118</v>
      </c>
      <c r="C108" s="48">
        <f>IFERROR(INDEX('اطلاعات انشعابات شرکتها'!A:BB,MATCH(A108,'اطلاعات انشعابات شرکتها'!A:A,0),MATCH(C$1,'اطلاعات انشعابات شرکتها'!$1:$1,0)),0)</f>
        <v>0</v>
      </c>
      <c r="D108" s="45"/>
      <c r="E108" s="171">
        <v>2</v>
      </c>
      <c r="F108" s="170">
        <v>99</v>
      </c>
      <c r="G108" s="47" t="str">
        <f t="shared" si="12"/>
        <v>99/2</v>
      </c>
      <c r="H108" s="47" t="str">
        <f>IFERROR(INDEX('اطلاعات دوره'!A:Z,MATCH(G108,'اطلاعات دوره'!C:C,0),MATCH(H$1,'اطلاعات دوره'!$1:$1,0)),0)</f>
        <v>99/02/01</v>
      </c>
      <c r="I108" s="47" t="str">
        <f>IFERROR(INDEX('اطلاعات دوره'!A:Z,MATCH(G108,'اطلاعات دوره'!C:C,0),MATCH(I$1,'اطلاعات دوره'!$1:$1,0)),0)</f>
        <v>99/02/31</v>
      </c>
      <c r="J108" s="48">
        <f>IFERROR(INDEX('اطلاعات دوره'!A:Z,MATCH(G108,'اطلاعات دوره'!C:C,0),MATCH(J$1,'اطلاعات دوره'!$1:$1,0)),0)</f>
        <v>31</v>
      </c>
      <c r="K108" s="46"/>
      <c r="L108" s="158" t="str">
        <f>IFERROR(INDEX('اطلاعات دوره'!A:Z,MATCH(G108,'اطلاعات دوره'!C:C,0)-1,MATCH("عنوان",'اطلاعات دوره'!$1:$1,0)),"---")</f>
        <v>99/1</v>
      </c>
      <c r="M108" s="47" t="str">
        <f t="shared" si="13"/>
        <v>پشتیبانی صنایع دیار شرق-99/1</v>
      </c>
      <c r="N108" s="48" t="str">
        <f t="shared" si="14"/>
        <v>پشتیبانی صنایع دیار شرق-99/2</v>
      </c>
      <c r="O108" s="45"/>
      <c r="P108" s="240">
        <f>IFERROR(INDEX('قرائت کنتور'!A:AZ,MATCH(A108&amp;"-"&amp;"آب",'قرائت کنتور'!B:B,0),MATCH(L108,'قرائت کنتور'!$1:$1,0)),0)</f>
        <v>0</v>
      </c>
      <c r="Q108" s="241">
        <f>IFERROR(INDEX('قرائت کنتور'!A:AZ,MATCH(A108&amp;"-"&amp;"آب",'قرائت کنتور'!B:B,0),MATCH(G108,'قرائت کنتور'!$1:$1,0)),0)</f>
        <v>1152</v>
      </c>
      <c r="R108" s="241">
        <f t="shared" si="15"/>
        <v>1152</v>
      </c>
      <c r="S108" s="241" t="str">
        <f>IFERROR(INDEX('اطلاعات انشعابات شرکتها'!A:AB,MATCH(A108,'اطلاعات انشعابات شرکتها'!A:A,0),MATCH(S$1,'اطلاعات انشعابات شرکتها'!$1:$1,0)),"---")</f>
        <v>25</v>
      </c>
      <c r="T108" s="227">
        <f t="shared" si="16"/>
        <v>1126.1666666666667</v>
      </c>
      <c r="U108" s="45"/>
      <c r="V108" s="155">
        <f>IFERROR(INDEX('تعرفه ها'!A:Z,MATCH("بهای هر متر مکعب آب مصرفی",'تعرفه ها'!$B:$B,0),MATCH(F108,'تعرفه ها'!$2:$2,0)),"---")</f>
        <v>14300</v>
      </c>
      <c r="W108" s="50">
        <f t="shared" si="17"/>
        <v>16473600</v>
      </c>
      <c r="X108" s="50">
        <f>IFERROR(ROUND(R108*INDEX('تعرفه ها'!A:Z,MATCH("عوارض آب به ازاء هر متر مکعب",'تعرفه ها'!$B:$B,0),MATCH(F108,'تعرفه ها'!$2:$2,0)),0),"---")</f>
        <v>172800</v>
      </c>
      <c r="Y108" s="50">
        <f>IFERROR(ROUND(T108*INDEX('تعرفه ها'!A:Z,MATCH("جریمه مازاد مصرف آب به ازاء هر متر مکعب",'تعرفه ها'!$B:$B,0),MATCH(F108,'تعرفه ها'!$2:$2,0)),0),"---")</f>
        <v>5715296</v>
      </c>
      <c r="Z108" s="50">
        <f>IFERROR(ROUND(((W108+X108+Y108)*INDEX('تعرفه ها'!A:Z,MATCH("هزینه نگهداری و تعمیرات شبکه آب",'تعرفه ها'!$B:$B,0),MATCH(F108,'تعرفه ها'!$2:$2,0))/100),0),"---")</f>
        <v>2236170</v>
      </c>
      <c r="AA108" s="50">
        <f>IFERROR(IF(INDEX('اطلاعات دوره'!A:Z,MATCH(G108,'اطلاعات دوره'!C:C,0),MATCH("آب",'اطلاعات دوره'!$1:$1,0))="دارد",ROUND((W108+X108+Y108)*INDEX('تعرفه ها'!A:Z,MATCH("پیک فصلی آب",'تعرفه ها'!$B:$B,0),MATCH(F108,'تعرفه ها'!$2:$2,0))/100,0),0),"---")</f>
        <v>0</v>
      </c>
      <c r="AB108" s="50">
        <f>IFERROR(ROUND(SUM(W108+X108+Y108+Z108+AA108)*INDEX('تعرفه ها'!A:Z,MATCH("مالیات آب",'تعرفه ها'!$B:$B,0),MATCH(F108,'تعرفه ها'!$2:$2,0))/100,0),"---")</f>
        <v>0</v>
      </c>
      <c r="AC108" s="50">
        <f t="shared" si="18"/>
        <v>24597866</v>
      </c>
      <c r="AD108" s="50">
        <f t="shared" si="11"/>
        <v>-17803140</v>
      </c>
      <c r="AE108" s="50">
        <f t="shared" si="19"/>
        <v>6794726</v>
      </c>
      <c r="AF108" s="50">
        <f t="shared" si="20"/>
        <v>726</v>
      </c>
      <c r="AG108" s="153">
        <f t="shared" si="21"/>
        <v>6794000</v>
      </c>
      <c r="AH108" s="42"/>
      <c r="AI108" s="183" t="str">
        <f>IFERROR(IF(INDEX(پرداخت!A:AZ,MATCH(A108&amp;" - "&amp;"آب",پرداخت!$B:$B,0),MATCH(G108,پرداخت!$1:$1,0))="نشده","نشده","شده"),"---")</f>
        <v>نشده</v>
      </c>
    </row>
    <row r="109" spans="1:35" s="30" customFormat="1" ht="34.9" hidden="1" customHeight="1">
      <c r="A109" s="171" t="s">
        <v>228</v>
      </c>
      <c r="B109" s="47">
        <f>IFERROR(INDEX('اطلاعات انشعابات شرکتها'!A:BB,MATCH(A109,'اطلاعات انشعابات شرکتها'!A:A,0),MATCH(B$1,'اطلاعات انشعابات شرکتها'!$1:$1,0)),0)</f>
        <v>119</v>
      </c>
      <c r="C109" s="48">
        <f>IFERROR(INDEX('اطلاعات انشعابات شرکتها'!A:BB,MATCH(A109,'اطلاعات انشعابات شرکتها'!A:A,0),MATCH(C$1,'اطلاعات انشعابات شرکتها'!$1:$1,0)),0)</f>
        <v>0</v>
      </c>
      <c r="D109" s="45"/>
      <c r="E109" s="171">
        <v>2</v>
      </c>
      <c r="F109" s="170">
        <v>99</v>
      </c>
      <c r="G109" s="47" t="str">
        <f t="shared" si="12"/>
        <v>99/2</v>
      </c>
      <c r="H109" s="47" t="str">
        <f>IFERROR(INDEX('اطلاعات دوره'!A:Z,MATCH(G109,'اطلاعات دوره'!C:C,0),MATCH(H$1,'اطلاعات دوره'!$1:$1,0)),0)</f>
        <v>99/02/01</v>
      </c>
      <c r="I109" s="47" t="str">
        <f>IFERROR(INDEX('اطلاعات دوره'!A:Z,MATCH(G109,'اطلاعات دوره'!C:C,0),MATCH(I$1,'اطلاعات دوره'!$1:$1,0)),0)</f>
        <v>99/02/31</v>
      </c>
      <c r="J109" s="48">
        <f>IFERROR(INDEX('اطلاعات دوره'!A:Z,MATCH(G109,'اطلاعات دوره'!C:C,0),MATCH(J$1,'اطلاعات دوره'!$1:$1,0)),0)</f>
        <v>31</v>
      </c>
      <c r="K109" s="46"/>
      <c r="L109" s="158" t="str">
        <f>IFERROR(INDEX('اطلاعات دوره'!A:Z,MATCH(G109,'اطلاعات دوره'!C:C,0)-1,MATCH("عنوان",'اطلاعات دوره'!$1:$1,0)),"---")</f>
        <v>99/1</v>
      </c>
      <c r="M109" s="47" t="str">
        <f t="shared" si="13"/>
        <v>پویش تجهیز-99/1</v>
      </c>
      <c r="N109" s="48" t="str">
        <f t="shared" si="14"/>
        <v>پویش تجهیز-99/2</v>
      </c>
      <c r="O109" s="45"/>
      <c r="P109" s="240">
        <f>IFERROR(INDEX('قرائت کنتور'!A:AZ,MATCH(A109&amp;"-"&amp;"آب",'قرائت کنتور'!B:B,0),MATCH(L109,'قرائت کنتور'!$1:$1,0)),0)</f>
        <v>0</v>
      </c>
      <c r="Q109" s="241">
        <f>IFERROR(INDEX('قرائت کنتور'!A:AZ,MATCH(A109&amp;"-"&amp;"آب",'قرائت کنتور'!B:B,0),MATCH(G109,'قرائت کنتور'!$1:$1,0)),0)</f>
        <v>3773</v>
      </c>
      <c r="R109" s="241">
        <f t="shared" si="15"/>
        <v>3773</v>
      </c>
      <c r="S109" s="241" t="str">
        <f>IFERROR(INDEX('اطلاعات انشعابات شرکتها'!A:AB,MATCH(A109,'اطلاعات انشعابات شرکتها'!A:A,0),MATCH(S$1,'اطلاعات انشعابات شرکتها'!$1:$1,0)),"---")</f>
        <v>25</v>
      </c>
      <c r="T109" s="227">
        <f t="shared" si="16"/>
        <v>3747.1666666666665</v>
      </c>
      <c r="U109" s="45"/>
      <c r="V109" s="155">
        <f>IFERROR(INDEX('تعرفه ها'!A:Z,MATCH("بهای هر متر مکعب آب مصرفی",'تعرفه ها'!$B:$B,0),MATCH(F109,'تعرفه ها'!$2:$2,0)),"---")</f>
        <v>14300</v>
      </c>
      <c r="W109" s="50">
        <f t="shared" si="17"/>
        <v>53953900</v>
      </c>
      <c r="X109" s="50">
        <f>IFERROR(ROUND(R109*INDEX('تعرفه ها'!A:Z,MATCH("عوارض آب به ازاء هر متر مکعب",'تعرفه ها'!$B:$B,0),MATCH(F109,'تعرفه ها'!$2:$2,0)),0),"---")</f>
        <v>565950</v>
      </c>
      <c r="Y109" s="50">
        <f>IFERROR(ROUND(T109*INDEX('تعرفه ها'!A:Z,MATCH("جریمه مازاد مصرف آب به ازاء هر متر مکعب",'تعرفه ها'!$B:$B,0),MATCH(F109,'تعرفه ها'!$2:$2,0)),0),"---")</f>
        <v>19016871</v>
      </c>
      <c r="Z109" s="50">
        <f>IFERROR(ROUND(((W109+X109+Y109)*INDEX('تعرفه ها'!A:Z,MATCH("هزینه نگهداری و تعمیرات شبکه آب",'تعرفه ها'!$B:$B,0),MATCH(F109,'تعرفه ها'!$2:$2,0))/100),0),"---")</f>
        <v>7353672</v>
      </c>
      <c r="AA109" s="50">
        <f>IFERROR(IF(INDEX('اطلاعات دوره'!A:Z,MATCH(G109,'اطلاعات دوره'!C:C,0),MATCH("آب",'اطلاعات دوره'!$1:$1,0))="دارد",ROUND((W109+X109+Y109)*INDEX('تعرفه ها'!A:Z,MATCH("پیک فصلی آب",'تعرفه ها'!$B:$B,0),MATCH(F109,'تعرفه ها'!$2:$2,0))/100,0),0),"---")</f>
        <v>0</v>
      </c>
      <c r="AB109" s="50">
        <f>IFERROR(ROUND(SUM(W109+X109+Y109+Z109+AA109)*INDEX('تعرفه ها'!A:Z,MATCH("مالیات آب",'تعرفه ها'!$B:$B,0),MATCH(F109,'تعرفه ها'!$2:$2,0))/100,0),"---")</f>
        <v>0</v>
      </c>
      <c r="AC109" s="50">
        <f t="shared" si="18"/>
        <v>80890393</v>
      </c>
      <c r="AD109" s="50">
        <f t="shared" si="11"/>
        <v>-59638040</v>
      </c>
      <c r="AE109" s="50">
        <f t="shared" si="19"/>
        <v>21252353</v>
      </c>
      <c r="AF109" s="50">
        <f t="shared" si="20"/>
        <v>353</v>
      </c>
      <c r="AG109" s="153">
        <f t="shared" si="21"/>
        <v>21252000</v>
      </c>
      <c r="AH109" s="42"/>
      <c r="AI109" s="183" t="str">
        <f>IFERROR(IF(INDEX(پرداخت!A:AZ,MATCH(A109&amp;" - "&amp;"آب",پرداخت!$B:$B,0),MATCH(G109,پرداخت!$1:$1,0))="نشده","نشده","شده"),"---")</f>
        <v>نشده</v>
      </c>
    </row>
    <row r="110" spans="1:35" s="30" customFormat="1" ht="34.9" hidden="1" customHeight="1">
      <c r="A110" s="171" t="s">
        <v>229</v>
      </c>
      <c r="B110" s="47">
        <f>IFERROR(INDEX('اطلاعات انشعابات شرکتها'!A:BB,MATCH(A110,'اطلاعات انشعابات شرکتها'!A:A,0),MATCH(B$1,'اطلاعات انشعابات شرکتها'!$1:$1,0)),0)</f>
        <v>120</v>
      </c>
      <c r="C110" s="48">
        <f>IFERROR(INDEX('اطلاعات انشعابات شرکتها'!A:BB,MATCH(A110,'اطلاعات انشعابات شرکتها'!A:A,0),MATCH(C$1,'اطلاعات انشعابات شرکتها'!$1:$1,0)),0)</f>
        <v>0</v>
      </c>
      <c r="D110" s="45"/>
      <c r="E110" s="171">
        <v>2</v>
      </c>
      <c r="F110" s="170">
        <v>99</v>
      </c>
      <c r="G110" s="47" t="str">
        <f t="shared" si="12"/>
        <v>99/2</v>
      </c>
      <c r="H110" s="47" t="str">
        <f>IFERROR(INDEX('اطلاعات دوره'!A:Z,MATCH(G110,'اطلاعات دوره'!C:C,0),MATCH(H$1,'اطلاعات دوره'!$1:$1,0)),0)</f>
        <v>99/02/01</v>
      </c>
      <c r="I110" s="47" t="str">
        <f>IFERROR(INDEX('اطلاعات دوره'!A:Z,MATCH(G110,'اطلاعات دوره'!C:C,0),MATCH(I$1,'اطلاعات دوره'!$1:$1,0)),0)</f>
        <v>99/02/31</v>
      </c>
      <c r="J110" s="48">
        <f>IFERROR(INDEX('اطلاعات دوره'!A:Z,MATCH(G110,'اطلاعات دوره'!C:C,0),MATCH(J$1,'اطلاعات دوره'!$1:$1,0)),0)</f>
        <v>31</v>
      </c>
      <c r="K110" s="46"/>
      <c r="L110" s="158" t="str">
        <f>IFERROR(INDEX('اطلاعات دوره'!A:Z,MATCH(G110,'اطلاعات دوره'!C:C,0)-1,MATCH("عنوان",'اطلاعات دوره'!$1:$1,0)),"---")</f>
        <v>99/1</v>
      </c>
      <c r="M110" s="47" t="str">
        <f t="shared" si="13"/>
        <v>پویشگران مواد پارت آزمون شرق-99/1</v>
      </c>
      <c r="N110" s="48" t="str">
        <f t="shared" si="14"/>
        <v>پویشگران مواد پارت آزمون شرق-99/2</v>
      </c>
      <c r="O110" s="45"/>
      <c r="P110" s="240">
        <f>IFERROR(INDEX('قرائت کنتور'!A:AZ,MATCH(A110&amp;"-"&amp;"آب",'قرائت کنتور'!B:B,0),MATCH(L110,'قرائت کنتور'!$1:$1,0)),0)</f>
        <v>0</v>
      </c>
      <c r="Q110" s="241">
        <f>IFERROR(INDEX('قرائت کنتور'!A:AZ,MATCH(A110&amp;"-"&amp;"آب",'قرائت کنتور'!B:B,0),MATCH(G110,'قرائت کنتور'!$1:$1,0)),0)</f>
        <v>20</v>
      </c>
      <c r="R110" s="241">
        <f t="shared" si="15"/>
        <v>20</v>
      </c>
      <c r="S110" s="241" t="str">
        <f>IFERROR(INDEX('اطلاعات انشعابات شرکتها'!A:AB,MATCH(A110,'اطلاعات انشعابات شرکتها'!A:A,0),MATCH(S$1,'اطلاعات انشعابات شرکتها'!$1:$1,0)),"---")</f>
        <v>25</v>
      </c>
      <c r="T110" s="227">
        <f t="shared" si="16"/>
        <v>0</v>
      </c>
      <c r="U110" s="45"/>
      <c r="V110" s="155">
        <f>IFERROR(INDEX('تعرفه ها'!A:Z,MATCH("بهای هر متر مکعب آب مصرفی",'تعرفه ها'!$B:$B,0),MATCH(F110,'تعرفه ها'!$2:$2,0)),"---")</f>
        <v>14300</v>
      </c>
      <c r="W110" s="50">
        <f t="shared" si="17"/>
        <v>286000</v>
      </c>
      <c r="X110" s="50">
        <f>IFERROR(ROUND(R110*INDEX('تعرفه ها'!A:Z,MATCH("عوارض آب به ازاء هر متر مکعب",'تعرفه ها'!$B:$B,0),MATCH(F110,'تعرفه ها'!$2:$2,0)),0),"---")</f>
        <v>3000</v>
      </c>
      <c r="Y110" s="50">
        <f>IFERROR(ROUND(T110*INDEX('تعرفه ها'!A:Z,MATCH("جریمه مازاد مصرف آب به ازاء هر متر مکعب",'تعرفه ها'!$B:$B,0),MATCH(F110,'تعرفه ها'!$2:$2,0)),0),"---")</f>
        <v>0</v>
      </c>
      <c r="Z110" s="50">
        <f>IFERROR(ROUND(((W110+X110+Y110)*INDEX('تعرفه ها'!A:Z,MATCH("هزینه نگهداری و تعمیرات شبکه آب",'تعرفه ها'!$B:$B,0),MATCH(F110,'تعرفه ها'!$2:$2,0))/100),0),"---")</f>
        <v>28900</v>
      </c>
      <c r="AA110" s="50">
        <f>IFERROR(IF(INDEX('اطلاعات دوره'!A:Z,MATCH(G110,'اطلاعات دوره'!C:C,0),MATCH("آب",'اطلاعات دوره'!$1:$1,0))="دارد",ROUND((W110+X110+Y110)*INDEX('تعرفه ها'!A:Z,MATCH("پیک فصلی آب",'تعرفه ها'!$B:$B,0),MATCH(F110,'تعرفه ها'!$2:$2,0))/100,0),0),"---")</f>
        <v>0</v>
      </c>
      <c r="AB110" s="50">
        <f>IFERROR(ROUND(SUM(W110+X110+Y110+Z110+AA110)*INDEX('تعرفه ها'!A:Z,MATCH("مالیات آب",'تعرفه ها'!$B:$B,0),MATCH(F110,'تعرفه ها'!$2:$2,0))/100,0),"---")</f>
        <v>0</v>
      </c>
      <c r="AC110" s="50">
        <f t="shared" si="18"/>
        <v>317900</v>
      </c>
      <c r="AD110" s="50">
        <f t="shared" si="11"/>
        <v>-333005</v>
      </c>
      <c r="AE110" s="50">
        <f t="shared" si="19"/>
        <v>-15105</v>
      </c>
      <c r="AF110" s="50">
        <f t="shared" si="20"/>
        <v>105</v>
      </c>
      <c r="AG110" s="153">
        <f t="shared" si="21"/>
        <v>-15210</v>
      </c>
      <c r="AH110" s="42"/>
      <c r="AI110" s="183" t="str">
        <f>IFERROR(IF(INDEX(پرداخت!A:AZ,MATCH(A110&amp;" - "&amp;"آب",پرداخت!$B:$B,0),MATCH(G110,پرداخت!$1:$1,0))="نشده","نشده","شده"),"---")</f>
        <v>نشده</v>
      </c>
    </row>
    <row r="111" spans="1:35" s="30" customFormat="1" ht="34.9" hidden="1" customHeight="1">
      <c r="A111" s="171" t="s">
        <v>233</v>
      </c>
      <c r="B111" s="47">
        <f>IFERROR(INDEX('اطلاعات انشعابات شرکتها'!A:BB,MATCH(A111,'اطلاعات انشعابات شرکتها'!A:A,0),MATCH(B$1,'اطلاعات انشعابات شرکتها'!$1:$1,0)),0)</f>
        <v>121</v>
      </c>
      <c r="C111" s="48">
        <f>IFERROR(INDEX('اطلاعات انشعابات شرکتها'!A:BB,MATCH(A111,'اطلاعات انشعابات شرکتها'!A:A,0),MATCH(C$1,'اطلاعات انشعابات شرکتها'!$1:$1,0)),0)</f>
        <v>0</v>
      </c>
      <c r="D111" s="45"/>
      <c r="E111" s="171">
        <v>2</v>
      </c>
      <c r="F111" s="170">
        <v>99</v>
      </c>
      <c r="G111" s="47" t="str">
        <f t="shared" si="12"/>
        <v>99/2</v>
      </c>
      <c r="H111" s="47" t="str">
        <f>IFERROR(INDEX('اطلاعات دوره'!A:Z,MATCH(G111,'اطلاعات دوره'!C:C,0),MATCH(H$1,'اطلاعات دوره'!$1:$1,0)),0)</f>
        <v>99/02/01</v>
      </c>
      <c r="I111" s="47" t="str">
        <f>IFERROR(INDEX('اطلاعات دوره'!A:Z,MATCH(G111,'اطلاعات دوره'!C:C,0),MATCH(I$1,'اطلاعات دوره'!$1:$1,0)),0)</f>
        <v>99/02/31</v>
      </c>
      <c r="J111" s="48">
        <f>IFERROR(INDEX('اطلاعات دوره'!A:Z,MATCH(G111,'اطلاعات دوره'!C:C,0),MATCH(J$1,'اطلاعات دوره'!$1:$1,0)),0)</f>
        <v>31</v>
      </c>
      <c r="K111" s="46"/>
      <c r="L111" s="158" t="str">
        <f>IFERROR(INDEX('اطلاعات دوره'!A:Z,MATCH(G111,'اطلاعات دوره'!C:C,0)-1,MATCH("عنوان",'اطلاعات دوره'!$1:$1,0)),"---")</f>
        <v>99/1</v>
      </c>
      <c r="M111" s="47" t="str">
        <f t="shared" si="13"/>
        <v>پیشگام انرژی خاور-99/1</v>
      </c>
      <c r="N111" s="48" t="str">
        <f t="shared" si="14"/>
        <v>پیشگام انرژی خاور-99/2</v>
      </c>
      <c r="O111" s="45"/>
      <c r="P111" s="240">
        <f>IFERROR(INDEX('قرائت کنتور'!A:AZ,MATCH(A111&amp;"-"&amp;"آب",'قرائت کنتور'!B:B,0),MATCH(L111,'قرائت کنتور'!$1:$1,0)),0)</f>
        <v>0</v>
      </c>
      <c r="Q111" s="241">
        <f>IFERROR(INDEX('قرائت کنتور'!A:AZ,MATCH(A111&amp;"-"&amp;"آب",'قرائت کنتور'!B:B,0),MATCH(G111,'قرائت کنتور'!$1:$1,0)),0)</f>
        <v>652</v>
      </c>
      <c r="R111" s="241">
        <f t="shared" si="15"/>
        <v>652</v>
      </c>
      <c r="S111" s="241" t="str">
        <f>IFERROR(INDEX('اطلاعات انشعابات شرکتها'!A:AB,MATCH(A111,'اطلاعات انشعابات شرکتها'!A:A,0),MATCH(S$1,'اطلاعات انشعابات شرکتها'!$1:$1,0)),"---")</f>
        <v>38</v>
      </c>
      <c r="T111" s="227">
        <f t="shared" si="16"/>
        <v>612.73333333333335</v>
      </c>
      <c r="U111" s="45"/>
      <c r="V111" s="155">
        <f>IFERROR(INDEX('تعرفه ها'!A:Z,MATCH("بهای هر متر مکعب آب مصرفی",'تعرفه ها'!$B:$B,0),MATCH(F111,'تعرفه ها'!$2:$2,0)),"---")</f>
        <v>14300</v>
      </c>
      <c r="W111" s="50">
        <f t="shared" si="17"/>
        <v>9323600</v>
      </c>
      <c r="X111" s="50">
        <f>IFERROR(ROUND(R111*INDEX('تعرفه ها'!A:Z,MATCH("عوارض آب به ازاء هر متر مکعب",'تعرفه ها'!$B:$B,0),MATCH(F111,'تعرفه ها'!$2:$2,0)),0),"---")</f>
        <v>97800</v>
      </c>
      <c r="Y111" s="50">
        <f>IFERROR(ROUND(T111*INDEX('تعرفه ها'!A:Z,MATCH("جریمه مازاد مصرف آب به ازاء هر متر مکعب",'تعرفه ها'!$B:$B,0),MATCH(F111,'تعرفه ها'!$2:$2,0)),0),"---")</f>
        <v>3109622</v>
      </c>
      <c r="Z111" s="50">
        <f>IFERROR(ROUND(((W111+X111+Y111)*INDEX('تعرفه ها'!A:Z,MATCH("هزینه نگهداری و تعمیرات شبکه آب",'تعرفه ها'!$B:$B,0),MATCH(F111,'تعرفه ها'!$2:$2,0))/100),0),"---")</f>
        <v>1253102</v>
      </c>
      <c r="AA111" s="50">
        <f>IFERROR(IF(INDEX('اطلاعات دوره'!A:Z,MATCH(G111,'اطلاعات دوره'!C:C,0),MATCH("آب",'اطلاعات دوره'!$1:$1,0))="دارد",ROUND((W111+X111+Y111)*INDEX('تعرفه ها'!A:Z,MATCH("پیک فصلی آب",'تعرفه ها'!$B:$B,0),MATCH(F111,'تعرفه ها'!$2:$2,0))/100,0),0),"---")</f>
        <v>0</v>
      </c>
      <c r="AB111" s="50">
        <f>IFERROR(ROUND(SUM(W111+X111+Y111+Z111+AA111)*INDEX('تعرفه ها'!A:Z,MATCH("مالیات آب",'تعرفه ها'!$B:$B,0),MATCH(F111,'تعرفه ها'!$2:$2,0))/100,0),"---")</f>
        <v>0</v>
      </c>
      <c r="AC111" s="50">
        <f t="shared" si="18"/>
        <v>13784124</v>
      </c>
      <c r="AD111" s="50">
        <f t="shared" si="11"/>
        <v>775</v>
      </c>
      <c r="AE111" s="50">
        <f t="shared" si="19"/>
        <v>13784899</v>
      </c>
      <c r="AF111" s="50">
        <f t="shared" si="20"/>
        <v>899</v>
      </c>
      <c r="AG111" s="153">
        <f t="shared" si="21"/>
        <v>13784000</v>
      </c>
      <c r="AH111" s="42"/>
      <c r="AI111" s="183" t="str">
        <f>IFERROR(IF(INDEX(پرداخت!A:AZ,MATCH(A111&amp;" - "&amp;"آب",پرداخت!$B:$B,0),MATCH(G111,پرداخت!$1:$1,0))="نشده","نشده","شده"),"---")</f>
        <v>نشده</v>
      </c>
    </row>
    <row r="112" spans="1:35" s="30" customFormat="1" ht="34.9" hidden="1" customHeight="1">
      <c r="A112" s="171" t="s">
        <v>237</v>
      </c>
      <c r="B112" s="47">
        <f>IFERROR(INDEX('اطلاعات انشعابات شرکتها'!A:BB,MATCH(A112,'اطلاعات انشعابات شرکتها'!A:A,0),MATCH(B$1,'اطلاعات انشعابات شرکتها'!$1:$1,0)),0)</f>
        <v>122</v>
      </c>
      <c r="C112" s="48">
        <f>IFERROR(INDEX('اطلاعات انشعابات شرکتها'!A:BB,MATCH(A112,'اطلاعات انشعابات شرکتها'!A:A,0),MATCH(C$1,'اطلاعات انشعابات شرکتها'!$1:$1,0)),0)</f>
        <v>0</v>
      </c>
      <c r="D112" s="45"/>
      <c r="E112" s="171">
        <v>2</v>
      </c>
      <c r="F112" s="170">
        <v>99</v>
      </c>
      <c r="G112" s="47" t="str">
        <f t="shared" si="12"/>
        <v>99/2</v>
      </c>
      <c r="H112" s="47" t="str">
        <f>IFERROR(INDEX('اطلاعات دوره'!A:Z,MATCH(G112,'اطلاعات دوره'!C:C,0),MATCH(H$1,'اطلاعات دوره'!$1:$1,0)),0)</f>
        <v>99/02/01</v>
      </c>
      <c r="I112" s="47" t="str">
        <f>IFERROR(INDEX('اطلاعات دوره'!A:Z,MATCH(G112,'اطلاعات دوره'!C:C,0),MATCH(I$1,'اطلاعات دوره'!$1:$1,0)),0)</f>
        <v>99/02/31</v>
      </c>
      <c r="J112" s="48">
        <f>IFERROR(INDEX('اطلاعات دوره'!A:Z,MATCH(G112,'اطلاعات دوره'!C:C,0),MATCH(J$1,'اطلاعات دوره'!$1:$1,0)),0)</f>
        <v>31</v>
      </c>
      <c r="K112" s="46"/>
      <c r="L112" s="158" t="str">
        <f>IFERROR(INDEX('اطلاعات دوره'!A:Z,MATCH(G112,'اطلاعات دوره'!C:C,0)-1,MATCH("عنوان",'اطلاعات دوره'!$1:$1,0)),"---")</f>
        <v>99/1</v>
      </c>
      <c r="M112" s="47" t="str">
        <f t="shared" si="13"/>
        <v>پیمان خطوط شرق-99/1</v>
      </c>
      <c r="N112" s="48" t="str">
        <f t="shared" si="14"/>
        <v>پیمان خطوط شرق-99/2</v>
      </c>
      <c r="O112" s="45"/>
      <c r="P112" s="240">
        <f>IFERROR(INDEX('قرائت کنتور'!A:AZ,MATCH(A112&amp;"-"&amp;"آب",'قرائت کنتور'!B:B,0),MATCH(L112,'قرائت کنتور'!$1:$1,0)),0)</f>
        <v>0</v>
      </c>
      <c r="Q112" s="241">
        <f>IFERROR(INDEX('قرائت کنتور'!A:AZ,MATCH(A112&amp;"-"&amp;"آب",'قرائت کنتور'!B:B,0),MATCH(G112,'قرائت کنتور'!$1:$1,0)),0)</f>
        <v>727</v>
      </c>
      <c r="R112" s="241">
        <f t="shared" si="15"/>
        <v>727</v>
      </c>
      <c r="S112" s="241" t="str">
        <f>IFERROR(INDEX('اطلاعات انشعابات شرکتها'!A:AB,MATCH(A112,'اطلاعات انشعابات شرکتها'!A:A,0),MATCH(S$1,'اطلاعات انشعابات شرکتها'!$1:$1,0)),"---")</f>
        <v>25</v>
      </c>
      <c r="T112" s="227">
        <f t="shared" si="16"/>
        <v>701.16666666666663</v>
      </c>
      <c r="U112" s="45"/>
      <c r="V112" s="155">
        <f>IFERROR(INDEX('تعرفه ها'!A:Z,MATCH("بهای هر متر مکعب آب مصرفی",'تعرفه ها'!$B:$B,0),MATCH(F112,'تعرفه ها'!$2:$2,0)),"---")</f>
        <v>14300</v>
      </c>
      <c r="W112" s="50">
        <f t="shared" si="17"/>
        <v>10396100</v>
      </c>
      <c r="X112" s="50">
        <f>IFERROR(ROUND(R112*INDEX('تعرفه ها'!A:Z,MATCH("عوارض آب به ازاء هر متر مکعب",'تعرفه ها'!$B:$B,0),MATCH(F112,'تعرفه ها'!$2:$2,0)),0),"---")</f>
        <v>109050</v>
      </c>
      <c r="Y112" s="50">
        <f>IFERROR(ROUND(T112*INDEX('تعرفه ها'!A:Z,MATCH("جریمه مازاد مصرف آب به ازاء هر متر مکعب",'تعرفه ها'!$B:$B,0),MATCH(F112,'تعرفه ها'!$2:$2,0)),0),"---")</f>
        <v>3558421</v>
      </c>
      <c r="Z112" s="50">
        <f>IFERROR(ROUND(((W112+X112+Y112)*INDEX('تعرفه ها'!A:Z,MATCH("هزینه نگهداری و تعمیرات شبکه آب",'تعرفه ها'!$B:$B,0),MATCH(F112,'تعرفه ها'!$2:$2,0))/100),0),"---")</f>
        <v>1406357</v>
      </c>
      <c r="AA112" s="50">
        <f>IFERROR(IF(INDEX('اطلاعات دوره'!A:Z,MATCH(G112,'اطلاعات دوره'!C:C,0),MATCH("آب",'اطلاعات دوره'!$1:$1,0))="دارد",ROUND((W112+X112+Y112)*INDEX('تعرفه ها'!A:Z,MATCH("پیک فصلی آب",'تعرفه ها'!$B:$B,0),MATCH(F112,'تعرفه ها'!$2:$2,0))/100,0),0),"---")</f>
        <v>0</v>
      </c>
      <c r="AB112" s="50">
        <f>IFERROR(ROUND(SUM(W112+X112+Y112+Z112+AA112)*INDEX('تعرفه ها'!A:Z,MATCH("مالیات آب",'تعرفه ها'!$B:$B,0),MATCH(F112,'تعرفه ها'!$2:$2,0))/100,0),"---")</f>
        <v>0</v>
      </c>
      <c r="AC112" s="50">
        <f t="shared" si="18"/>
        <v>15469928</v>
      </c>
      <c r="AD112" s="50">
        <f t="shared" si="11"/>
        <v>-8694790</v>
      </c>
      <c r="AE112" s="50">
        <f t="shared" si="19"/>
        <v>6775138</v>
      </c>
      <c r="AF112" s="50">
        <f t="shared" si="20"/>
        <v>138</v>
      </c>
      <c r="AG112" s="153">
        <f t="shared" si="21"/>
        <v>6775000</v>
      </c>
      <c r="AH112" s="42"/>
      <c r="AI112" s="183" t="str">
        <f>IFERROR(IF(INDEX(پرداخت!A:AZ,MATCH(A112&amp;" - "&amp;"آب",پرداخت!$B:$B,0),MATCH(G112,پرداخت!$1:$1,0))="نشده","نشده","شده"),"---")</f>
        <v>نشده</v>
      </c>
    </row>
    <row r="113" spans="1:35" s="30" customFormat="1" ht="34.9" hidden="1" customHeight="1">
      <c r="A113" s="171" t="s">
        <v>238</v>
      </c>
      <c r="B113" s="47">
        <f>IFERROR(INDEX('اطلاعات انشعابات شرکتها'!A:BB,MATCH(A113,'اطلاعات انشعابات شرکتها'!A:A,0),MATCH(B$1,'اطلاعات انشعابات شرکتها'!$1:$1,0)),0)</f>
        <v>123</v>
      </c>
      <c r="C113" s="48">
        <f>IFERROR(INDEX('اطلاعات انشعابات شرکتها'!A:BB,MATCH(A113,'اطلاعات انشعابات شرکتها'!A:A,0),MATCH(C$1,'اطلاعات انشعابات شرکتها'!$1:$1,0)),0)</f>
        <v>0</v>
      </c>
      <c r="D113" s="45"/>
      <c r="E113" s="171">
        <v>2</v>
      </c>
      <c r="F113" s="170">
        <v>99</v>
      </c>
      <c r="G113" s="47" t="str">
        <f t="shared" si="12"/>
        <v>99/2</v>
      </c>
      <c r="H113" s="47" t="str">
        <f>IFERROR(INDEX('اطلاعات دوره'!A:Z,MATCH(G113,'اطلاعات دوره'!C:C,0),MATCH(H$1,'اطلاعات دوره'!$1:$1,0)),0)</f>
        <v>99/02/01</v>
      </c>
      <c r="I113" s="47" t="str">
        <f>IFERROR(INDEX('اطلاعات دوره'!A:Z,MATCH(G113,'اطلاعات دوره'!C:C,0),MATCH(I$1,'اطلاعات دوره'!$1:$1,0)),0)</f>
        <v>99/02/31</v>
      </c>
      <c r="J113" s="48">
        <f>IFERROR(INDEX('اطلاعات دوره'!A:Z,MATCH(G113,'اطلاعات دوره'!C:C,0),MATCH(J$1,'اطلاعات دوره'!$1:$1,0)),0)</f>
        <v>31</v>
      </c>
      <c r="K113" s="46"/>
      <c r="L113" s="158" t="str">
        <f>IFERROR(INDEX('اطلاعات دوره'!A:Z,MATCH(G113,'اطلاعات دوره'!C:C,0)-1,MATCH("عنوان",'اطلاعات دوره'!$1:$1,0)),"---")</f>
        <v>99/1</v>
      </c>
      <c r="M113" s="47" t="str">
        <f t="shared" si="13"/>
        <v>تابان اندیش برجیس-99/1</v>
      </c>
      <c r="N113" s="48" t="str">
        <f t="shared" si="14"/>
        <v>تابان اندیش برجیس-99/2</v>
      </c>
      <c r="O113" s="45"/>
      <c r="P113" s="240">
        <f>IFERROR(INDEX('قرائت کنتور'!A:AZ,MATCH(A113&amp;"-"&amp;"آب",'قرائت کنتور'!B:B,0),MATCH(L113,'قرائت کنتور'!$1:$1,0)),0)</f>
        <v>0</v>
      </c>
      <c r="Q113" s="241">
        <f>IFERROR(INDEX('قرائت کنتور'!A:AZ,MATCH(A113&amp;"-"&amp;"آب",'قرائت کنتور'!B:B,0),MATCH(G113,'قرائت کنتور'!$1:$1,0)),0)</f>
        <v>179</v>
      </c>
      <c r="R113" s="241">
        <f t="shared" si="15"/>
        <v>179</v>
      </c>
      <c r="S113" s="241" t="str">
        <f>IFERROR(INDEX('اطلاعات انشعابات شرکتها'!A:AB,MATCH(A113,'اطلاعات انشعابات شرکتها'!A:A,0),MATCH(S$1,'اطلاعات انشعابات شرکتها'!$1:$1,0)),"---")</f>
        <v>25</v>
      </c>
      <c r="T113" s="227">
        <f t="shared" si="16"/>
        <v>153.16666666666666</v>
      </c>
      <c r="U113" s="45"/>
      <c r="V113" s="155">
        <f>IFERROR(INDEX('تعرفه ها'!A:Z,MATCH("بهای هر متر مکعب آب مصرفی",'تعرفه ها'!$B:$B,0),MATCH(F113,'تعرفه ها'!$2:$2,0)),"---")</f>
        <v>14300</v>
      </c>
      <c r="W113" s="50">
        <f t="shared" si="17"/>
        <v>2559700</v>
      </c>
      <c r="X113" s="50">
        <f>IFERROR(ROUND(R113*INDEX('تعرفه ها'!A:Z,MATCH("عوارض آب به ازاء هر متر مکعب",'تعرفه ها'!$B:$B,0),MATCH(F113,'تعرفه ها'!$2:$2,0)),0),"---")</f>
        <v>26850</v>
      </c>
      <c r="Y113" s="50">
        <f>IFERROR(ROUND(T113*INDEX('تعرفه ها'!A:Z,MATCH("جریمه مازاد مصرف آب به ازاء هر متر مکعب",'تعرفه ها'!$B:$B,0),MATCH(F113,'تعرفه ها'!$2:$2,0)),0),"---")</f>
        <v>777321</v>
      </c>
      <c r="Z113" s="50">
        <f>IFERROR(ROUND(((W113+X113+Y113)*INDEX('تعرفه ها'!A:Z,MATCH("هزینه نگهداری و تعمیرات شبکه آب",'تعرفه ها'!$B:$B,0),MATCH(F113,'تعرفه ها'!$2:$2,0))/100),0),"---")</f>
        <v>336387</v>
      </c>
      <c r="AA113" s="50">
        <f>IFERROR(IF(INDEX('اطلاعات دوره'!A:Z,MATCH(G113,'اطلاعات دوره'!C:C,0),MATCH("آب",'اطلاعات دوره'!$1:$1,0))="دارد",ROUND((W113+X113+Y113)*INDEX('تعرفه ها'!A:Z,MATCH("پیک فصلی آب",'تعرفه ها'!$B:$B,0),MATCH(F113,'تعرفه ها'!$2:$2,0))/100,0),0),"---")</f>
        <v>0</v>
      </c>
      <c r="AB113" s="50">
        <f>IFERROR(ROUND(SUM(W113+X113+Y113+Z113+AA113)*INDEX('تعرفه ها'!A:Z,MATCH("مالیات آب",'تعرفه ها'!$B:$B,0),MATCH(F113,'تعرفه ها'!$2:$2,0))/100,0),"---")</f>
        <v>0</v>
      </c>
      <c r="AC113" s="50">
        <f t="shared" si="18"/>
        <v>3700258</v>
      </c>
      <c r="AD113" s="50">
        <f t="shared" si="11"/>
        <v>415</v>
      </c>
      <c r="AE113" s="50">
        <f t="shared" si="19"/>
        <v>3700673</v>
      </c>
      <c r="AF113" s="50">
        <f t="shared" si="20"/>
        <v>673</v>
      </c>
      <c r="AG113" s="153">
        <f t="shared" si="21"/>
        <v>3700000</v>
      </c>
      <c r="AH113" s="42"/>
      <c r="AI113" s="183" t="str">
        <f>IFERROR(IF(INDEX(پرداخت!A:AZ,MATCH(A113&amp;" - "&amp;"آب",پرداخت!$B:$B,0),MATCH(G113,پرداخت!$1:$1,0))="نشده","نشده","شده"),"---")</f>
        <v>نشده</v>
      </c>
    </row>
    <row r="114" spans="1:35" s="30" customFormat="1" ht="34.9" hidden="1" customHeight="1">
      <c r="A114" s="171" t="s">
        <v>243</v>
      </c>
      <c r="B114" s="47">
        <f>IFERROR(INDEX('اطلاعات انشعابات شرکتها'!A:BB,MATCH(A114,'اطلاعات انشعابات شرکتها'!A:A,0),MATCH(B$1,'اطلاعات انشعابات شرکتها'!$1:$1,0)),0)</f>
        <v>124</v>
      </c>
      <c r="C114" s="48">
        <f>IFERROR(INDEX('اطلاعات انشعابات شرکتها'!A:BB,MATCH(A114,'اطلاعات انشعابات شرکتها'!A:A,0),MATCH(C$1,'اطلاعات انشعابات شرکتها'!$1:$1,0)),0)</f>
        <v>0</v>
      </c>
      <c r="D114" s="45"/>
      <c r="E114" s="171">
        <v>2</v>
      </c>
      <c r="F114" s="170">
        <v>99</v>
      </c>
      <c r="G114" s="47" t="str">
        <f t="shared" si="12"/>
        <v>99/2</v>
      </c>
      <c r="H114" s="47" t="str">
        <f>IFERROR(INDEX('اطلاعات دوره'!A:Z,MATCH(G114,'اطلاعات دوره'!C:C,0),MATCH(H$1,'اطلاعات دوره'!$1:$1,0)),0)</f>
        <v>99/02/01</v>
      </c>
      <c r="I114" s="47" t="str">
        <f>IFERROR(INDEX('اطلاعات دوره'!A:Z,MATCH(G114,'اطلاعات دوره'!C:C,0),MATCH(I$1,'اطلاعات دوره'!$1:$1,0)),0)</f>
        <v>99/02/31</v>
      </c>
      <c r="J114" s="48">
        <f>IFERROR(INDEX('اطلاعات دوره'!A:Z,MATCH(G114,'اطلاعات دوره'!C:C,0),MATCH(J$1,'اطلاعات دوره'!$1:$1,0)),0)</f>
        <v>31</v>
      </c>
      <c r="K114" s="46"/>
      <c r="L114" s="158" t="str">
        <f>IFERROR(INDEX('اطلاعات دوره'!A:Z,MATCH(G114,'اطلاعات دوره'!C:C,0)-1,MATCH("عنوان",'اطلاعات دوره'!$1:$1,0)),"---")</f>
        <v>99/1</v>
      </c>
      <c r="M114" s="47" t="str">
        <f t="shared" si="13"/>
        <v>تراشکاری ثامن-99/1</v>
      </c>
      <c r="N114" s="48" t="str">
        <f t="shared" si="14"/>
        <v>تراشکاری ثامن-99/2</v>
      </c>
      <c r="O114" s="45"/>
      <c r="P114" s="240">
        <f>IFERROR(INDEX('قرائت کنتور'!A:AZ,MATCH(A114&amp;"-"&amp;"آب",'قرائت کنتور'!B:B,0),MATCH(L114,'قرائت کنتور'!$1:$1,0)),0)</f>
        <v>0</v>
      </c>
      <c r="Q114" s="241">
        <f>IFERROR(INDEX('قرائت کنتور'!A:AZ,MATCH(A114&amp;"-"&amp;"آب",'قرائت کنتور'!B:B,0),MATCH(G114,'قرائت کنتور'!$1:$1,0)),0)</f>
        <v>425</v>
      </c>
      <c r="R114" s="241">
        <f t="shared" si="15"/>
        <v>425</v>
      </c>
      <c r="S114" s="241" t="str">
        <f>IFERROR(INDEX('اطلاعات انشعابات شرکتها'!A:AB,MATCH(A114,'اطلاعات انشعابات شرکتها'!A:A,0),MATCH(S$1,'اطلاعات انشعابات شرکتها'!$1:$1,0)),"---")</f>
        <v>25</v>
      </c>
      <c r="T114" s="227">
        <f t="shared" si="16"/>
        <v>399.16666666666669</v>
      </c>
      <c r="U114" s="45"/>
      <c r="V114" s="155">
        <f>IFERROR(INDEX('تعرفه ها'!A:Z,MATCH("بهای هر متر مکعب آب مصرفی",'تعرفه ها'!$B:$B,0),MATCH(F114,'تعرفه ها'!$2:$2,0)),"---")</f>
        <v>14300</v>
      </c>
      <c r="W114" s="50">
        <f t="shared" si="17"/>
        <v>6077500</v>
      </c>
      <c r="X114" s="50">
        <f>IFERROR(ROUND(R114*INDEX('تعرفه ها'!A:Z,MATCH("عوارض آب به ازاء هر متر مکعب",'تعرفه ها'!$B:$B,0),MATCH(F114,'تعرفه ها'!$2:$2,0)),0),"---")</f>
        <v>63750</v>
      </c>
      <c r="Y114" s="50">
        <f>IFERROR(ROUND(T114*INDEX('تعرفه ها'!A:Z,MATCH("جریمه مازاد مصرف آب به ازاء هر متر مکعب",'تعرفه ها'!$B:$B,0),MATCH(F114,'تعرفه ها'!$2:$2,0)),0),"---")</f>
        <v>2025771</v>
      </c>
      <c r="Z114" s="50">
        <f>IFERROR(ROUND(((W114+X114+Y114)*INDEX('تعرفه ها'!A:Z,MATCH("هزینه نگهداری و تعمیرات شبکه آب",'تعرفه ها'!$B:$B,0),MATCH(F114,'تعرفه ها'!$2:$2,0))/100),0),"---")</f>
        <v>816702</v>
      </c>
      <c r="AA114" s="50">
        <f>IFERROR(IF(INDEX('اطلاعات دوره'!A:Z,MATCH(G114,'اطلاعات دوره'!C:C,0),MATCH("آب",'اطلاعات دوره'!$1:$1,0))="دارد",ROUND((W114+X114+Y114)*INDEX('تعرفه ها'!A:Z,MATCH("پیک فصلی آب",'تعرفه ها'!$B:$B,0),MATCH(F114,'تعرفه ها'!$2:$2,0))/100,0),0),"---")</f>
        <v>0</v>
      </c>
      <c r="AB114" s="50">
        <f>IFERROR(ROUND(SUM(W114+X114+Y114+Z114+AA114)*INDEX('تعرفه ها'!A:Z,MATCH("مالیات آب",'تعرفه ها'!$B:$B,0),MATCH(F114,'تعرفه ها'!$2:$2,0))/100,0),"---")</f>
        <v>0</v>
      </c>
      <c r="AC114" s="50">
        <f t="shared" si="18"/>
        <v>8983723</v>
      </c>
      <c r="AD114" s="50">
        <f t="shared" si="11"/>
        <v>-5215635</v>
      </c>
      <c r="AE114" s="50">
        <f t="shared" si="19"/>
        <v>3768088</v>
      </c>
      <c r="AF114" s="50">
        <f t="shared" si="20"/>
        <v>88</v>
      </c>
      <c r="AG114" s="153">
        <f t="shared" si="21"/>
        <v>3768000</v>
      </c>
      <c r="AH114" s="42"/>
      <c r="AI114" s="183" t="str">
        <f>IFERROR(IF(INDEX(پرداخت!A:AZ,MATCH(A114&amp;" - "&amp;"آب",پرداخت!$B:$B,0),MATCH(G114,پرداخت!$1:$1,0))="نشده","نشده","شده"),"---")</f>
        <v>نشده</v>
      </c>
    </row>
    <row r="115" spans="1:35" s="30" customFormat="1" ht="34.9" hidden="1" customHeight="1">
      <c r="A115" s="171" t="s">
        <v>244</v>
      </c>
      <c r="B115" s="47">
        <f>IFERROR(INDEX('اطلاعات انشعابات شرکتها'!A:BB,MATCH(A115,'اطلاعات انشعابات شرکتها'!A:A,0),MATCH(B$1,'اطلاعات انشعابات شرکتها'!$1:$1,0)),0)</f>
        <v>125</v>
      </c>
      <c r="C115" s="48">
        <f>IFERROR(INDEX('اطلاعات انشعابات شرکتها'!A:BB,MATCH(A115,'اطلاعات انشعابات شرکتها'!A:A,0),MATCH(C$1,'اطلاعات انشعابات شرکتها'!$1:$1,0)),0)</f>
        <v>0</v>
      </c>
      <c r="D115" s="45"/>
      <c r="E115" s="171">
        <v>2</v>
      </c>
      <c r="F115" s="170">
        <v>99</v>
      </c>
      <c r="G115" s="47" t="str">
        <f t="shared" si="12"/>
        <v>99/2</v>
      </c>
      <c r="H115" s="47" t="str">
        <f>IFERROR(INDEX('اطلاعات دوره'!A:Z,MATCH(G115,'اطلاعات دوره'!C:C,0),MATCH(H$1,'اطلاعات دوره'!$1:$1,0)),0)</f>
        <v>99/02/01</v>
      </c>
      <c r="I115" s="47" t="str">
        <f>IFERROR(INDEX('اطلاعات دوره'!A:Z,MATCH(G115,'اطلاعات دوره'!C:C,0),MATCH(I$1,'اطلاعات دوره'!$1:$1,0)),0)</f>
        <v>99/02/31</v>
      </c>
      <c r="J115" s="48">
        <f>IFERROR(INDEX('اطلاعات دوره'!A:Z,MATCH(G115,'اطلاعات دوره'!C:C,0),MATCH(J$1,'اطلاعات دوره'!$1:$1,0)),0)</f>
        <v>31</v>
      </c>
      <c r="K115" s="46"/>
      <c r="L115" s="158" t="str">
        <f>IFERROR(INDEX('اطلاعات دوره'!A:Z,MATCH(G115,'اطلاعات دوره'!C:C,0)-1,MATCH("عنوان",'اطلاعات دوره'!$1:$1,0)),"---")</f>
        <v>99/1</v>
      </c>
      <c r="M115" s="47" t="str">
        <f t="shared" si="13"/>
        <v>توس درمان طب-99/1</v>
      </c>
      <c r="N115" s="48" t="str">
        <f t="shared" si="14"/>
        <v>توس درمان طب-99/2</v>
      </c>
      <c r="O115" s="45"/>
      <c r="P115" s="240">
        <f>IFERROR(INDEX('قرائت کنتور'!A:AZ,MATCH(A115&amp;"-"&amp;"آب",'قرائت کنتور'!B:B,0),MATCH(L115,'قرائت کنتور'!$1:$1,0)),0)</f>
        <v>0</v>
      </c>
      <c r="Q115" s="241">
        <f>IFERROR(INDEX('قرائت کنتور'!A:AZ,MATCH(A115&amp;"-"&amp;"آب",'قرائت کنتور'!B:B,0),MATCH(G115,'قرائت کنتور'!$1:$1,0)),0)</f>
        <v>974</v>
      </c>
      <c r="R115" s="241">
        <f t="shared" si="15"/>
        <v>974</v>
      </c>
      <c r="S115" s="241" t="str">
        <f>IFERROR(INDEX('اطلاعات انشعابات شرکتها'!A:AB,MATCH(A115,'اطلاعات انشعابات شرکتها'!A:A,0),MATCH(S$1,'اطلاعات انشعابات شرکتها'!$1:$1,0)),"---")</f>
        <v>25</v>
      </c>
      <c r="T115" s="227">
        <f t="shared" si="16"/>
        <v>948.16666666666663</v>
      </c>
      <c r="U115" s="45"/>
      <c r="V115" s="155">
        <f>IFERROR(INDEX('تعرفه ها'!A:Z,MATCH("بهای هر متر مکعب آب مصرفی",'تعرفه ها'!$B:$B,0),MATCH(F115,'تعرفه ها'!$2:$2,0)),"---")</f>
        <v>14300</v>
      </c>
      <c r="W115" s="50">
        <f t="shared" si="17"/>
        <v>13928200</v>
      </c>
      <c r="X115" s="50">
        <f>IFERROR(ROUND(R115*INDEX('تعرفه ها'!A:Z,MATCH("عوارض آب به ازاء هر متر مکعب",'تعرفه ها'!$B:$B,0),MATCH(F115,'تعرفه ها'!$2:$2,0)),0),"---")</f>
        <v>146100</v>
      </c>
      <c r="Y115" s="50">
        <f>IFERROR(ROUND(T115*INDEX('تعرفه ها'!A:Z,MATCH("جریمه مازاد مصرف آب به ازاء هر متر مکعب",'تعرفه ها'!$B:$B,0),MATCH(F115,'تعرفه ها'!$2:$2,0)),0),"---")</f>
        <v>4811946</v>
      </c>
      <c r="Z115" s="50">
        <f>IFERROR(ROUND(((W115+X115+Y115)*INDEX('تعرفه ها'!A:Z,MATCH("هزینه نگهداری و تعمیرات شبکه آب",'تعرفه ها'!$B:$B,0),MATCH(F115,'تعرفه ها'!$2:$2,0))/100),0),"---")</f>
        <v>1888625</v>
      </c>
      <c r="AA115" s="50">
        <f>IFERROR(IF(INDEX('اطلاعات دوره'!A:Z,MATCH(G115,'اطلاعات دوره'!C:C,0),MATCH("آب",'اطلاعات دوره'!$1:$1,0))="دارد",ROUND((W115+X115+Y115)*INDEX('تعرفه ها'!A:Z,MATCH("پیک فصلی آب",'تعرفه ها'!$B:$B,0),MATCH(F115,'تعرفه ها'!$2:$2,0))/100,0),0),"---")</f>
        <v>0</v>
      </c>
      <c r="AB115" s="50">
        <f>IFERROR(ROUND(SUM(W115+X115+Y115+Z115+AA115)*INDEX('تعرفه ها'!A:Z,MATCH("مالیات آب",'تعرفه ها'!$B:$B,0),MATCH(F115,'تعرفه ها'!$2:$2,0))/100,0),"---")</f>
        <v>0</v>
      </c>
      <c r="AC115" s="50">
        <f t="shared" si="18"/>
        <v>20774871</v>
      </c>
      <c r="AD115" s="50">
        <f t="shared" si="11"/>
        <v>-13622500</v>
      </c>
      <c r="AE115" s="50">
        <f t="shared" si="19"/>
        <v>7152371</v>
      </c>
      <c r="AF115" s="50">
        <f t="shared" si="20"/>
        <v>371</v>
      </c>
      <c r="AG115" s="153">
        <f t="shared" si="21"/>
        <v>7152000</v>
      </c>
      <c r="AH115" s="42"/>
      <c r="AI115" s="183" t="str">
        <f>IFERROR(IF(INDEX(پرداخت!A:AZ,MATCH(A115&amp;" - "&amp;"آب",پرداخت!$B:$B,0),MATCH(G115,پرداخت!$1:$1,0))="نشده","نشده","شده"),"---")</f>
        <v>نشده</v>
      </c>
    </row>
    <row r="116" spans="1:35" s="30" customFormat="1" ht="34.9" hidden="1" customHeight="1">
      <c r="A116" s="171" t="s">
        <v>246</v>
      </c>
      <c r="B116" s="47">
        <f>IFERROR(INDEX('اطلاعات انشعابات شرکتها'!A:BB,MATCH(A116,'اطلاعات انشعابات شرکتها'!A:A,0),MATCH(B$1,'اطلاعات انشعابات شرکتها'!$1:$1,0)),0)</f>
        <v>126</v>
      </c>
      <c r="C116" s="48">
        <f>IFERROR(INDEX('اطلاعات انشعابات شرکتها'!A:BB,MATCH(A116,'اطلاعات انشعابات شرکتها'!A:A,0),MATCH(C$1,'اطلاعات انشعابات شرکتها'!$1:$1,0)),0)</f>
        <v>0</v>
      </c>
      <c r="D116" s="45"/>
      <c r="E116" s="171">
        <v>2</v>
      </c>
      <c r="F116" s="170">
        <v>99</v>
      </c>
      <c r="G116" s="47" t="str">
        <f t="shared" si="12"/>
        <v>99/2</v>
      </c>
      <c r="H116" s="47" t="str">
        <f>IFERROR(INDEX('اطلاعات دوره'!A:Z,MATCH(G116,'اطلاعات دوره'!C:C,0),MATCH(H$1,'اطلاعات دوره'!$1:$1,0)),0)</f>
        <v>99/02/01</v>
      </c>
      <c r="I116" s="47" t="str">
        <f>IFERROR(INDEX('اطلاعات دوره'!A:Z,MATCH(G116,'اطلاعات دوره'!C:C,0),MATCH(I$1,'اطلاعات دوره'!$1:$1,0)),0)</f>
        <v>99/02/31</v>
      </c>
      <c r="J116" s="48">
        <f>IFERROR(INDEX('اطلاعات دوره'!A:Z,MATCH(G116,'اطلاعات دوره'!C:C,0),MATCH(J$1,'اطلاعات دوره'!$1:$1,0)),0)</f>
        <v>31</v>
      </c>
      <c r="K116" s="46"/>
      <c r="L116" s="158" t="str">
        <f>IFERROR(INDEX('اطلاعات دوره'!A:Z,MATCH(G116,'اطلاعات دوره'!C:C,0)-1,MATCH("عنوان",'اطلاعات دوره'!$1:$1,0)),"---")</f>
        <v>99/1</v>
      </c>
      <c r="M116" s="47" t="str">
        <f t="shared" si="13"/>
        <v>توسعه صنایع غذایی دانشگرایان نوین دلسا-99/1</v>
      </c>
      <c r="N116" s="48" t="str">
        <f t="shared" si="14"/>
        <v>توسعه صنایع غذایی دانشگرایان نوین دلسا-99/2</v>
      </c>
      <c r="O116" s="45"/>
      <c r="P116" s="240">
        <f>IFERROR(INDEX('قرائت کنتور'!A:AZ,MATCH(A116&amp;"-"&amp;"آب",'قرائت کنتور'!B:B,0),MATCH(L116,'قرائت کنتور'!$1:$1,0)),0)</f>
        <v>0</v>
      </c>
      <c r="Q116" s="241">
        <f>IFERROR(INDEX('قرائت کنتور'!A:AZ,MATCH(A116&amp;"-"&amp;"آب",'قرائت کنتور'!B:B,0),MATCH(G116,'قرائت کنتور'!$1:$1,0)),0)</f>
        <v>997</v>
      </c>
      <c r="R116" s="241">
        <f t="shared" si="15"/>
        <v>997</v>
      </c>
      <c r="S116" s="241" t="str">
        <f>IFERROR(INDEX('اطلاعات انشعابات شرکتها'!A:AB,MATCH(A116,'اطلاعات انشعابات شرکتها'!A:A,0),MATCH(S$1,'اطلاعات انشعابات شرکتها'!$1:$1,0)),"---")</f>
        <v>25</v>
      </c>
      <c r="T116" s="227">
        <f t="shared" si="16"/>
        <v>971.16666666666663</v>
      </c>
      <c r="U116" s="45"/>
      <c r="V116" s="155">
        <f>IFERROR(INDEX('تعرفه ها'!A:Z,MATCH("بهای هر متر مکعب آب مصرفی",'تعرفه ها'!$B:$B,0),MATCH(F116,'تعرفه ها'!$2:$2,0)),"---")</f>
        <v>14300</v>
      </c>
      <c r="W116" s="50">
        <f t="shared" si="17"/>
        <v>14257100</v>
      </c>
      <c r="X116" s="50">
        <f>IFERROR(ROUND(R116*INDEX('تعرفه ها'!A:Z,MATCH("عوارض آب به ازاء هر متر مکعب",'تعرفه ها'!$B:$B,0),MATCH(F116,'تعرفه ها'!$2:$2,0)),0),"---")</f>
        <v>149550</v>
      </c>
      <c r="Y116" s="50">
        <f>IFERROR(ROUND(T116*INDEX('تعرفه ها'!A:Z,MATCH("جریمه مازاد مصرف آب به ازاء هر متر مکعب",'تعرفه ها'!$B:$B,0),MATCH(F116,'تعرفه ها'!$2:$2,0)),0),"---")</f>
        <v>4928671</v>
      </c>
      <c r="Z116" s="50">
        <f>IFERROR(ROUND(((W116+X116+Y116)*INDEX('تعرفه ها'!A:Z,MATCH("هزینه نگهداری و تعمیرات شبکه آب",'تعرفه ها'!$B:$B,0),MATCH(F116,'تعرفه ها'!$2:$2,0))/100),0),"---")</f>
        <v>1933532</v>
      </c>
      <c r="AA116" s="50">
        <f>IFERROR(IF(INDEX('اطلاعات دوره'!A:Z,MATCH(G116,'اطلاعات دوره'!C:C,0),MATCH("آب",'اطلاعات دوره'!$1:$1,0))="دارد",ROUND((W116+X116+Y116)*INDEX('تعرفه ها'!A:Z,MATCH("پیک فصلی آب",'تعرفه ها'!$B:$B,0),MATCH(F116,'تعرفه ها'!$2:$2,0))/100,0),0),"---")</f>
        <v>0</v>
      </c>
      <c r="AB116" s="50">
        <f>IFERROR(ROUND(SUM(W116+X116+Y116+Z116+AA116)*INDEX('تعرفه ها'!A:Z,MATCH("مالیات آب",'تعرفه ها'!$B:$B,0),MATCH(F116,'تعرفه ها'!$2:$2,0))/100,0),"---")</f>
        <v>0</v>
      </c>
      <c r="AC116" s="50">
        <f t="shared" si="18"/>
        <v>21268853</v>
      </c>
      <c r="AD116" s="50">
        <f t="shared" si="11"/>
        <v>155</v>
      </c>
      <c r="AE116" s="50">
        <f t="shared" si="19"/>
        <v>21269008</v>
      </c>
      <c r="AF116" s="50">
        <f t="shared" si="20"/>
        <v>8</v>
      </c>
      <c r="AG116" s="153">
        <f t="shared" si="21"/>
        <v>21269000</v>
      </c>
      <c r="AH116" s="42"/>
      <c r="AI116" s="183" t="str">
        <f>IFERROR(IF(INDEX(پرداخت!A:AZ,MATCH(A116&amp;" - "&amp;"آب",پرداخت!$B:$B,0),MATCH(G116,پرداخت!$1:$1,0))="نشده","نشده","شده"),"---")</f>
        <v>نشده</v>
      </c>
    </row>
    <row r="117" spans="1:35" s="30" customFormat="1" ht="34.9" hidden="1" customHeight="1">
      <c r="A117" s="171" t="s">
        <v>140</v>
      </c>
      <c r="B117" s="47">
        <f>IFERROR(INDEX('اطلاعات انشعابات شرکتها'!A:BB,MATCH(A117,'اطلاعات انشعابات شرکتها'!A:A,0),MATCH(B$1,'اطلاعات انشعابات شرکتها'!$1:$1,0)),0)</f>
        <v>127</v>
      </c>
      <c r="C117" s="48">
        <f>IFERROR(INDEX('اطلاعات انشعابات شرکتها'!A:BB,MATCH(A117,'اطلاعات انشعابات شرکتها'!A:A,0),MATCH(C$1,'اطلاعات انشعابات شرکتها'!$1:$1,0)),0)</f>
        <v>0</v>
      </c>
      <c r="D117" s="45"/>
      <c r="E117" s="171">
        <v>2</v>
      </c>
      <c r="F117" s="170">
        <v>99</v>
      </c>
      <c r="G117" s="47" t="str">
        <f t="shared" si="12"/>
        <v>99/2</v>
      </c>
      <c r="H117" s="47" t="str">
        <f>IFERROR(INDEX('اطلاعات دوره'!A:Z,MATCH(G117,'اطلاعات دوره'!C:C,0),MATCH(H$1,'اطلاعات دوره'!$1:$1,0)),0)</f>
        <v>99/02/01</v>
      </c>
      <c r="I117" s="47" t="str">
        <f>IFERROR(INDEX('اطلاعات دوره'!A:Z,MATCH(G117,'اطلاعات دوره'!C:C,0),MATCH(I$1,'اطلاعات دوره'!$1:$1,0)),0)</f>
        <v>99/02/31</v>
      </c>
      <c r="J117" s="48">
        <f>IFERROR(INDEX('اطلاعات دوره'!A:Z,MATCH(G117,'اطلاعات دوره'!C:C,0),MATCH(J$1,'اطلاعات دوره'!$1:$1,0)),0)</f>
        <v>31</v>
      </c>
      <c r="K117" s="46"/>
      <c r="L117" s="158" t="str">
        <f>IFERROR(INDEX('اطلاعات دوره'!A:Z,MATCH(G117,'اطلاعات دوره'!C:C,0)-1,MATCH("عنوان",'اطلاعات دوره'!$1:$1,0)),"---")</f>
        <v>99/1</v>
      </c>
      <c r="M117" s="47" t="str">
        <f t="shared" si="13"/>
        <v>خدمات نیروگاهی آهار شرق-99/1</v>
      </c>
      <c r="N117" s="48" t="str">
        <f t="shared" si="14"/>
        <v>خدمات نیروگاهی آهار شرق-99/2</v>
      </c>
      <c r="O117" s="45"/>
      <c r="P117" s="240">
        <f>IFERROR(INDEX('قرائت کنتور'!A:AZ,MATCH(A117&amp;"-"&amp;"آب",'قرائت کنتور'!B:B,0),MATCH(L117,'قرائت کنتور'!$1:$1,0)),0)</f>
        <v>0</v>
      </c>
      <c r="Q117" s="241">
        <f>IFERROR(INDEX('قرائت کنتور'!A:AZ,MATCH(A117&amp;"-"&amp;"آب",'قرائت کنتور'!B:B,0),MATCH(G117,'قرائت کنتور'!$1:$1,0)),0)</f>
        <v>546</v>
      </c>
      <c r="R117" s="241">
        <f t="shared" si="15"/>
        <v>546</v>
      </c>
      <c r="S117" s="241" t="str">
        <f>IFERROR(INDEX('اطلاعات انشعابات شرکتها'!A:AB,MATCH(A117,'اطلاعات انشعابات شرکتها'!A:A,0),MATCH(S$1,'اطلاعات انشعابات شرکتها'!$1:$1,0)),"---")</f>
        <v>25</v>
      </c>
      <c r="T117" s="227">
        <f t="shared" si="16"/>
        <v>520.16666666666663</v>
      </c>
      <c r="U117" s="45"/>
      <c r="V117" s="155">
        <f>IFERROR(INDEX('تعرفه ها'!A:Z,MATCH("بهای هر متر مکعب آب مصرفی",'تعرفه ها'!$B:$B,0),MATCH(F117,'تعرفه ها'!$2:$2,0)),"---")</f>
        <v>14300</v>
      </c>
      <c r="W117" s="50">
        <f t="shared" si="17"/>
        <v>7807800</v>
      </c>
      <c r="X117" s="50">
        <f>IFERROR(ROUND(R117*INDEX('تعرفه ها'!A:Z,MATCH("عوارض آب به ازاء هر متر مکعب",'تعرفه ها'!$B:$B,0),MATCH(F117,'تعرفه ها'!$2:$2,0)),0),"---")</f>
        <v>81900</v>
      </c>
      <c r="Y117" s="50">
        <f>IFERROR(ROUND(T117*INDEX('تعرفه ها'!A:Z,MATCH("جریمه مازاد مصرف آب به ازاء هر متر مکعب",'تعرفه ها'!$B:$B,0),MATCH(F117,'تعرفه ها'!$2:$2,0)),0),"---")</f>
        <v>2639846</v>
      </c>
      <c r="Z117" s="50">
        <f>IFERROR(ROUND(((W117+X117+Y117)*INDEX('تعرفه ها'!A:Z,MATCH("هزینه نگهداری و تعمیرات شبکه آب",'تعرفه ها'!$B:$B,0),MATCH(F117,'تعرفه ها'!$2:$2,0))/100),0),"---")</f>
        <v>1052955</v>
      </c>
      <c r="AA117" s="50">
        <f>IFERROR(IF(INDEX('اطلاعات دوره'!A:Z,MATCH(G117,'اطلاعات دوره'!C:C,0),MATCH("آب",'اطلاعات دوره'!$1:$1,0))="دارد",ROUND((W117+X117+Y117)*INDEX('تعرفه ها'!A:Z,MATCH("پیک فصلی آب",'تعرفه ها'!$B:$B,0),MATCH(F117,'تعرفه ها'!$2:$2,0))/100,0),0),"---")</f>
        <v>0</v>
      </c>
      <c r="AB117" s="50">
        <f>IFERROR(ROUND(SUM(W117+X117+Y117+Z117+AA117)*INDEX('تعرفه ها'!A:Z,MATCH("مالیات آب",'تعرفه ها'!$B:$B,0),MATCH(F117,'تعرفه ها'!$2:$2,0))/100,0),"---")</f>
        <v>0</v>
      </c>
      <c r="AC117" s="50">
        <f t="shared" si="18"/>
        <v>11582501</v>
      </c>
      <c r="AD117" s="50">
        <f t="shared" si="11"/>
        <v>-7773240</v>
      </c>
      <c r="AE117" s="50">
        <f t="shared" si="19"/>
        <v>3809261</v>
      </c>
      <c r="AF117" s="50">
        <f t="shared" si="20"/>
        <v>261</v>
      </c>
      <c r="AG117" s="153">
        <f t="shared" si="21"/>
        <v>3809000</v>
      </c>
      <c r="AH117" s="42"/>
      <c r="AI117" s="183" t="str">
        <f>IFERROR(IF(INDEX(پرداخت!A:AZ,MATCH(A117&amp;" - "&amp;"آب",پرداخت!$B:$B,0),MATCH(G117,پرداخت!$1:$1,0))="نشده","نشده","شده"),"---")</f>
        <v>نشده</v>
      </c>
    </row>
    <row r="118" spans="1:35" s="30" customFormat="1" ht="34.9" hidden="1" customHeight="1">
      <c r="A118" s="171" t="s">
        <v>250</v>
      </c>
      <c r="B118" s="47">
        <f>IFERROR(INDEX('اطلاعات انشعابات شرکتها'!A:BB,MATCH(A118,'اطلاعات انشعابات شرکتها'!A:A,0),MATCH(B$1,'اطلاعات انشعابات شرکتها'!$1:$1,0)),0)</f>
        <v>128</v>
      </c>
      <c r="C118" s="48">
        <f>IFERROR(INDEX('اطلاعات انشعابات شرکتها'!A:BB,MATCH(A118,'اطلاعات انشعابات شرکتها'!A:A,0),MATCH(C$1,'اطلاعات انشعابات شرکتها'!$1:$1,0)),0)</f>
        <v>0</v>
      </c>
      <c r="D118" s="45"/>
      <c r="E118" s="171">
        <v>2</v>
      </c>
      <c r="F118" s="170">
        <v>99</v>
      </c>
      <c r="G118" s="47" t="str">
        <f t="shared" si="12"/>
        <v>99/2</v>
      </c>
      <c r="H118" s="47" t="str">
        <f>IFERROR(INDEX('اطلاعات دوره'!A:Z,MATCH(G118,'اطلاعات دوره'!C:C,0),MATCH(H$1,'اطلاعات دوره'!$1:$1,0)),0)</f>
        <v>99/02/01</v>
      </c>
      <c r="I118" s="47" t="str">
        <f>IFERROR(INDEX('اطلاعات دوره'!A:Z,MATCH(G118,'اطلاعات دوره'!C:C,0),MATCH(I$1,'اطلاعات دوره'!$1:$1,0)),0)</f>
        <v>99/02/31</v>
      </c>
      <c r="J118" s="48">
        <f>IFERROR(INDEX('اطلاعات دوره'!A:Z,MATCH(G118,'اطلاعات دوره'!C:C,0),MATCH(J$1,'اطلاعات دوره'!$1:$1,0)),0)</f>
        <v>31</v>
      </c>
      <c r="K118" s="46"/>
      <c r="L118" s="158" t="str">
        <f>IFERROR(INDEX('اطلاعات دوره'!A:Z,MATCH(G118,'اطلاعات دوره'!C:C,0)-1,MATCH("عنوان",'اطلاعات دوره'!$1:$1,0)),"---")</f>
        <v>99/1</v>
      </c>
      <c r="M118" s="47" t="str">
        <f t="shared" si="13"/>
        <v>زیست تروند آرین-99/1</v>
      </c>
      <c r="N118" s="48" t="str">
        <f t="shared" si="14"/>
        <v>زیست تروند آرین-99/2</v>
      </c>
      <c r="O118" s="45"/>
      <c r="P118" s="240">
        <f>IFERROR(INDEX('قرائت کنتور'!A:AZ,MATCH(A118&amp;"-"&amp;"آب",'قرائت کنتور'!B:B,0),MATCH(L118,'قرائت کنتور'!$1:$1,0)),0)</f>
        <v>0</v>
      </c>
      <c r="Q118" s="241">
        <f>IFERROR(INDEX('قرائت کنتور'!A:AZ,MATCH(A118&amp;"-"&amp;"آب",'قرائت کنتور'!B:B,0),MATCH(G118,'قرائت کنتور'!$1:$1,0)),0)</f>
        <v>2608</v>
      </c>
      <c r="R118" s="241">
        <f t="shared" si="15"/>
        <v>2608</v>
      </c>
      <c r="S118" s="241" t="str">
        <f>IFERROR(INDEX('اطلاعات انشعابات شرکتها'!A:AB,MATCH(A118,'اطلاعات انشعابات شرکتها'!A:A,0),MATCH(S$1,'اطلاعات انشعابات شرکتها'!$1:$1,0)),"---")</f>
        <v>50</v>
      </c>
      <c r="T118" s="227">
        <f t="shared" si="16"/>
        <v>2556.3333333333335</v>
      </c>
      <c r="U118" s="45"/>
      <c r="V118" s="155">
        <f>IFERROR(INDEX('تعرفه ها'!A:Z,MATCH("بهای هر متر مکعب آب مصرفی",'تعرفه ها'!$B:$B,0),MATCH(F118,'تعرفه ها'!$2:$2,0)),"---")</f>
        <v>14300</v>
      </c>
      <c r="W118" s="50">
        <f t="shared" si="17"/>
        <v>37294400</v>
      </c>
      <c r="X118" s="50">
        <f>IFERROR(ROUND(R118*INDEX('تعرفه ها'!A:Z,MATCH("عوارض آب به ازاء هر متر مکعب",'تعرفه ها'!$B:$B,0),MATCH(F118,'تعرفه ها'!$2:$2,0)),0),"---")</f>
        <v>391200</v>
      </c>
      <c r="Y118" s="50">
        <f>IFERROR(ROUND(T118*INDEX('تعرفه ها'!A:Z,MATCH("جریمه مازاد مصرف آب به ازاء هر متر مکعب",'تعرفه ها'!$B:$B,0),MATCH(F118,'تعرفه ها'!$2:$2,0)),0),"---")</f>
        <v>12973392</v>
      </c>
      <c r="Z118" s="50">
        <f>IFERROR(ROUND(((W118+X118+Y118)*INDEX('تعرفه ها'!A:Z,MATCH("هزینه نگهداری و تعمیرات شبکه آب",'تعرفه ها'!$B:$B,0),MATCH(F118,'تعرفه ها'!$2:$2,0))/100),0),"---")</f>
        <v>5065899</v>
      </c>
      <c r="AA118" s="50">
        <f>IFERROR(IF(INDEX('اطلاعات دوره'!A:Z,MATCH(G118,'اطلاعات دوره'!C:C,0),MATCH("آب",'اطلاعات دوره'!$1:$1,0))="دارد",ROUND((W118+X118+Y118)*INDEX('تعرفه ها'!A:Z,MATCH("پیک فصلی آب",'تعرفه ها'!$B:$B,0),MATCH(F118,'تعرفه ها'!$2:$2,0))/100,0),0),"---")</f>
        <v>0</v>
      </c>
      <c r="AB118" s="50">
        <f>IFERROR(ROUND(SUM(W118+X118+Y118+Z118+AA118)*INDEX('تعرفه ها'!A:Z,MATCH("مالیات آب",'تعرفه ها'!$B:$B,0),MATCH(F118,'تعرفه ها'!$2:$2,0))/100,0),"---")</f>
        <v>0</v>
      </c>
      <c r="AC118" s="50">
        <f t="shared" si="18"/>
        <v>55724891</v>
      </c>
      <c r="AD118" s="50">
        <f t="shared" si="11"/>
        <v>-17339900</v>
      </c>
      <c r="AE118" s="50">
        <f t="shared" si="19"/>
        <v>38384991</v>
      </c>
      <c r="AF118" s="50">
        <f t="shared" si="20"/>
        <v>991</v>
      </c>
      <c r="AG118" s="153">
        <f t="shared" si="21"/>
        <v>38384000</v>
      </c>
      <c r="AH118" s="42"/>
      <c r="AI118" s="183" t="str">
        <f>IFERROR(IF(INDEX(پرداخت!A:AZ,MATCH(A118&amp;" - "&amp;"آب",پرداخت!$B:$B,0),MATCH(G118,پرداخت!$1:$1,0))="نشده","نشده","شده"),"---")</f>
        <v>نشده</v>
      </c>
    </row>
    <row r="119" spans="1:35" s="30" customFormat="1" ht="34.9" hidden="1" customHeight="1">
      <c r="A119" s="171" t="s">
        <v>251</v>
      </c>
      <c r="B119" s="47">
        <f>IFERROR(INDEX('اطلاعات انشعابات شرکتها'!A:BB,MATCH(A119,'اطلاعات انشعابات شرکتها'!A:A,0),MATCH(B$1,'اطلاعات انشعابات شرکتها'!$1:$1,0)),0)</f>
        <v>130</v>
      </c>
      <c r="C119" s="48">
        <f>IFERROR(INDEX('اطلاعات انشعابات شرکتها'!A:BB,MATCH(A119,'اطلاعات انشعابات شرکتها'!A:A,0),MATCH(C$1,'اطلاعات انشعابات شرکتها'!$1:$1,0)),0)</f>
        <v>0</v>
      </c>
      <c r="D119" s="45"/>
      <c r="E119" s="171">
        <v>2</v>
      </c>
      <c r="F119" s="170">
        <v>99</v>
      </c>
      <c r="G119" s="47" t="str">
        <f t="shared" si="12"/>
        <v>99/2</v>
      </c>
      <c r="H119" s="47" t="str">
        <f>IFERROR(INDEX('اطلاعات دوره'!A:Z,MATCH(G119,'اطلاعات دوره'!C:C,0),MATCH(H$1,'اطلاعات دوره'!$1:$1,0)),0)</f>
        <v>99/02/01</v>
      </c>
      <c r="I119" s="47" t="str">
        <f>IFERROR(INDEX('اطلاعات دوره'!A:Z,MATCH(G119,'اطلاعات دوره'!C:C,0),MATCH(I$1,'اطلاعات دوره'!$1:$1,0)),0)</f>
        <v>99/02/31</v>
      </c>
      <c r="J119" s="48">
        <f>IFERROR(INDEX('اطلاعات دوره'!A:Z,MATCH(G119,'اطلاعات دوره'!C:C,0),MATCH(J$1,'اطلاعات دوره'!$1:$1,0)),0)</f>
        <v>31</v>
      </c>
      <c r="K119" s="46"/>
      <c r="L119" s="158" t="str">
        <f>IFERROR(INDEX('اطلاعات دوره'!A:Z,MATCH(G119,'اطلاعات دوره'!C:C,0)-1,MATCH("عنوان",'اطلاعات دوره'!$1:$1,0)),"---")</f>
        <v>99/1</v>
      </c>
      <c r="M119" s="47" t="str">
        <f t="shared" si="13"/>
        <v>سازه گستر آرین پارس-99/1</v>
      </c>
      <c r="N119" s="48" t="str">
        <f t="shared" si="14"/>
        <v>سازه گستر آرین پارس-99/2</v>
      </c>
      <c r="O119" s="45"/>
      <c r="P119" s="240">
        <f>IFERROR(INDEX('قرائت کنتور'!A:AZ,MATCH(A119&amp;"-"&amp;"آب",'قرائت کنتور'!B:B,0),MATCH(L119,'قرائت کنتور'!$1:$1,0)),0)</f>
        <v>0</v>
      </c>
      <c r="Q119" s="241">
        <f>IFERROR(INDEX('قرائت کنتور'!A:AZ,MATCH(A119&amp;"-"&amp;"آب",'قرائت کنتور'!B:B,0),MATCH(G119,'قرائت کنتور'!$1:$1,0)),0)</f>
        <v>591</v>
      </c>
      <c r="R119" s="241">
        <f t="shared" si="15"/>
        <v>591</v>
      </c>
      <c r="S119" s="241" t="str">
        <f>IFERROR(INDEX('اطلاعات انشعابات شرکتها'!A:AB,MATCH(A119,'اطلاعات انشعابات شرکتها'!A:A,0),MATCH(S$1,'اطلاعات انشعابات شرکتها'!$1:$1,0)),"---")</f>
        <v>25</v>
      </c>
      <c r="T119" s="227">
        <f t="shared" si="16"/>
        <v>565.16666666666663</v>
      </c>
      <c r="U119" s="45"/>
      <c r="V119" s="155">
        <f>IFERROR(INDEX('تعرفه ها'!A:Z,MATCH("بهای هر متر مکعب آب مصرفی",'تعرفه ها'!$B:$B,0),MATCH(F119,'تعرفه ها'!$2:$2,0)),"---")</f>
        <v>14300</v>
      </c>
      <c r="W119" s="50">
        <f t="shared" si="17"/>
        <v>8451300</v>
      </c>
      <c r="X119" s="50">
        <f>IFERROR(ROUND(R119*INDEX('تعرفه ها'!A:Z,MATCH("عوارض آب به ازاء هر متر مکعب",'تعرفه ها'!$B:$B,0),MATCH(F119,'تعرفه ها'!$2:$2,0)),0),"---")</f>
        <v>88650</v>
      </c>
      <c r="Y119" s="50">
        <f>IFERROR(ROUND(T119*INDEX('تعرفه ها'!A:Z,MATCH("جریمه مازاد مصرف آب به ازاء هر متر مکعب",'تعرفه ها'!$B:$B,0),MATCH(F119,'تعرفه ها'!$2:$2,0)),0),"---")</f>
        <v>2868221</v>
      </c>
      <c r="Z119" s="50">
        <f>IFERROR(ROUND(((W119+X119+Y119)*INDEX('تعرفه ها'!A:Z,MATCH("هزینه نگهداری و تعمیرات شبکه آب",'تعرفه ها'!$B:$B,0),MATCH(F119,'تعرفه ها'!$2:$2,0))/100),0),"---")</f>
        <v>1140817</v>
      </c>
      <c r="AA119" s="50">
        <f>IFERROR(IF(INDEX('اطلاعات دوره'!A:Z,MATCH(G119,'اطلاعات دوره'!C:C,0),MATCH("آب",'اطلاعات دوره'!$1:$1,0))="دارد",ROUND((W119+X119+Y119)*INDEX('تعرفه ها'!A:Z,MATCH("پیک فصلی آب",'تعرفه ها'!$B:$B,0),MATCH(F119,'تعرفه ها'!$2:$2,0))/100,0),0),"---")</f>
        <v>0</v>
      </c>
      <c r="AB119" s="50">
        <f>IFERROR(ROUND(SUM(W119+X119+Y119+Z119+AA119)*INDEX('تعرفه ها'!A:Z,MATCH("مالیات آب",'تعرفه ها'!$B:$B,0),MATCH(F119,'تعرفه ها'!$2:$2,0))/100,0),"---")</f>
        <v>0</v>
      </c>
      <c r="AC119" s="50">
        <f t="shared" si="18"/>
        <v>12548988</v>
      </c>
      <c r="AD119" s="50">
        <f t="shared" si="11"/>
        <v>6086505</v>
      </c>
      <c r="AE119" s="50">
        <f t="shared" si="19"/>
        <v>18635493</v>
      </c>
      <c r="AF119" s="50">
        <f t="shared" si="20"/>
        <v>493</v>
      </c>
      <c r="AG119" s="153">
        <f t="shared" si="21"/>
        <v>18635000</v>
      </c>
      <c r="AH119" s="42"/>
      <c r="AI119" s="183" t="str">
        <f>IFERROR(IF(INDEX(پرداخت!A:AZ,MATCH(A119&amp;" - "&amp;"آب",پرداخت!$B:$B,0),MATCH(G119,پرداخت!$1:$1,0))="نشده","نشده","شده"),"---")</f>
        <v>نشده</v>
      </c>
    </row>
    <row r="120" spans="1:35" s="30" customFormat="1" ht="34.9" hidden="1" customHeight="1">
      <c r="A120" s="171" t="s">
        <v>252</v>
      </c>
      <c r="B120" s="47">
        <f>IFERROR(INDEX('اطلاعات انشعابات شرکتها'!A:BB,MATCH(A120,'اطلاعات انشعابات شرکتها'!A:A,0),MATCH(B$1,'اطلاعات انشعابات شرکتها'!$1:$1,0)),0)</f>
        <v>131</v>
      </c>
      <c r="C120" s="48">
        <f>IFERROR(INDEX('اطلاعات انشعابات شرکتها'!A:BB,MATCH(A120,'اطلاعات انشعابات شرکتها'!A:A,0),MATCH(C$1,'اطلاعات انشعابات شرکتها'!$1:$1,0)),0)</f>
        <v>0</v>
      </c>
      <c r="D120" s="45"/>
      <c r="E120" s="171">
        <v>2</v>
      </c>
      <c r="F120" s="170">
        <v>99</v>
      </c>
      <c r="G120" s="47" t="str">
        <f t="shared" si="12"/>
        <v>99/2</v>
      </c>
      <c r="H120" s="47" t="str">
        <f>IFERROR(INDEX('اطلاعات دوره'!A:Z,MATCH(G120,'اطلاعات دوره'!C:C,0),MATCH(H$1,'اطلاعات دوره'!$1:$1,0)),0)</f>
        <v>99/02/01</v>
      </c>
      <c r="I120" s="47" t="str">
        <f>IFERROR(INDEX('اطلاعات دوره'!A:Z,MATCH(G120,'اطلاعات دوره'!C:C,0),MATCH(I$1,'اطلاعات دوره'!$1:$1,0)),0)</f>
        <v>99/02/31</v>
      </c>
      <c r="J120" s="48">
        <f>IFERROR(INDEX('اطلاعات دوره'!A:Z,MATCH(G120,'اطلاعات دوره'!C:C,0),MATCH(J$1,'اطلاعات دوره'!$1:$1,0)),0)</f>
        <v>31</v>
      </c>
      <c r="K120" s="46"/>
      <c r="L120" s="158" t="str">
        <f>IFERROR(INDEX('اطلاعات دوره'!A:Z,MATCH(G120,'اطلاعات دوره'!C:C,0)-1,MATCH("عنوان",'اطلاعات دوره'!$1:$1,0)),"---")</f>
        <v>99/1</v>
      </c>
      <c r="M120" s="47" t="str">
        <f t="shared" si="13"/>
        <v>سامان داروی هشتم-99/1</v>
      </c>
      <c r="N120" s="48" t="str">
        <f t="shared" si="14"/>
        <v>سامان داروی هشتم-99/2</v>
      </c>
      <c r="O120" s="45"/>
      <c r="P120" s="240">
        <f>IFERROR(INDEX('قرائت کنتور'!A:AZ,MATCH(A120&amp;"-"&amp;"آب",'قرائت کنتور'!B:B,0),MATCH(L120,'قرائت کنتور'!$1:$1,0)),0)</f>
        <v>0</v>
      </c>
      <c r="Q120" s="241">
        <f>IFERROR(INDEX('قرائت کنتور'!A:AZ,MATCH(A120&amp;"-"&amp;"آب",'قرائت کنتور'!B:B,0),MATCH(G120,'قرائت کنتور'!$1:$1,0)),0)</f>
        <v>0</v>
      </c>
      <c r="R120" s="241">
        <f t="shared" si="15"/>
        <v>0</v>
      </c>
      <c r="S120" s="241" t="str">
        <f>IFERROR(INDEX('اطلاعات انشعابات شرکتها'!A:AB,MATCH(A120,'اطلاعات انشعابات شرکتها'!A:A,0),MATCH(S$1,'اطلاعات انشعابات شرکتها'!$1:$1,0)),"---")</f>
        <v>500</v>
      </c>
      <c r="T120" s="227">
        <f t="shared" si="16"/>
        <v>0</v>
      </c>
      <c r="U120" s="45"/>
      <c r="V120" s="155">
        <f>IFERROR(INDEX('تعرفه ها'!A:Z,MATCH("بهای هر متر مکعب آب مصرفی",'تعرفه ها'!$B:$B,0),MATCH(F120,'تعرفه ها'!$2:$2,0)),"---")</f>
        <v>14300</v>
      </c>
      <c r="W120" s="50">
        <f t="shared" si="17"/>
        <v>0</v>
      </c>
      <c r="X120" s="50">
        <f>IFERROR(ROUND(R120*INDEX('تعرفه ها'!A:Z,MATCH("عوارض آب به ازاء هر متر مکعب",'تعرفه ها'!$B:$B,0),MATCH(F120,'تعرفه ها'!$2:$2,0)),0),"---")</f>
        <v>0</v>
      </c>
      <c r="Y120" s="50">
        <f>IFERROR(ROUND(T120*INDEX('تعرفه ها'!A:Z,MATCH("جریمه مازاد مصرف آب به ازاء هر متر مکعب",'تعرفه ها'!$B:$B,0),MATCH(F120,'تعرفه ها'!$2:$2,0)),0),"---")</f>
        <v>0</v>
      </c>
      <c r="Z120" s="50">
        <f>IFERROR(ROUND(((W120+X120+Y120)*INDEX('تعرفه ها'!A:Z,MATCH("هزینه نگهداری و تعمیرات شبکه آب",'تعرفه ها'!$B:$B,0),MATCH(F120,'تعرفه ها'!$2:$2,0))/100),0),"---")</f>
        <v>0</v>
      </c>
      <c r="AA120" s="50">
        <f>IFERROR(IF(INDEX('اطلاعات دوره'!A:Z,MATCH(G120,'اطلاعات دوره'!C:C,0),MATCH("آب",'اطلاعات دوره'!$1:$1,0))="دارد",ROUND((W120+X120+Y120)*INDEX('تعرفه ها'!A:Z,MATCH("پیک فصلی آب",'تعرفه ها'!$B:$B,0),MATCH(F120,'تعرفه ها'!$2:$2,0))/100,0),0),"---")</f>
        <v>0</v>
      </c>
      <c r="AB120" s="50">
        <f>IFERROR(ROUND(SUM(W120+X120+Y120+Z120+AA120)*INDEX('تعرفه ها'!A:Z,MATCH("مالیات آب",'تعرفه ها'!$B:$B,0),MATCH(F120,'تعرفه ها'!$2:$2,0))/100,0),"---")</f>
        <v>0</v>
      </c>
      <c r="AC120" s="50">
        <f t="shared" si="18"/>
        <v>0</v>
      </c>
      <c r="AD120" s="50">
        <f t="shared" si="11"/>
        <v>-184161095</v>
      </c>
      <c r="AE120" s="50">
        <f t="shared" si="19"/>
        <v>-184161095</v>
      </c>
      <c r="AF120" s="50">
        <f t="shared" si="20"/>
        <v>95</v>
      </c>
      <c r="AG120" s="153">
        <f t="shared" si="21"/>
        <v>-184161190</v>
      </c>
      <c r="AH120" s="42"/>
      <c r="AI120" s="183" t="str">
        <f>IFERROR(IF(INDEX(پرداخت!A:AZ,MATCH(A120&amp;" - "&amp;"آب",پرداخت!$B:$B,0),MATCH(G120,پرداخت!$1:$1,0))="نشده","نشده","شده"),"---")</f>
        <v>نشده</v>
      </c>
    </row>
    <row r="121" spans="1:35" s="30" customFormat="1" ht="34.9" hidden="1" customHeight="1">
      <c r="A121" s="171" t="s">
        <v>253</v>
      </c>
      <c r="B121" s="47">
        <f>IFERROR(INDEX('اطلاعات انشعابات شرکتها'!A:BB,MATCH(A121,'اطلاعات انشعابات شرکتها'!A:A,0),MATCH(B$1,'اطلاعات انشعابات شرکتها'!$1:$1,0)),0)</f>
        <v>132</v>
      </c>
      <c r="C121" s="48">
        <f>IFERROR(INDEX('اطلاعات انشعابات شرکتها'!A:BB,MATCH(A121,'اطلاعات انشعابات شرکتها'!A:A,0),MATCH(C$1,'اطلاعات انشعابات شرکتها'!$1:$1,0)),0)</f>
        <v>0</v>
      </c>
      <c r="D121" s="45"/>
      <c r="E121" s="171">
        <v>2</v>
      </c>
      <c r="F121" s="170">
        <v>99</v>
      </c>
      <c r="G121" s="47" t="str">
        <f t="shared" si="12"/>
        <v>99/2</v>
      </c>
      <c r="H121" s="47" t="str">
        <f>IFERROR(INDEX('اطلاعات دوره'!A:Z,MATCH(G121,'اطلاعات دوره'!C:C,0),MATCH(H$1,'اطلاعات دوره'!$1:$1,0)),0)</f>
        <v>99/02/01</v>
      </c>
      <c r="I121" s="47" t="str">
        <f>IFERROR(INDEX('اطلاعات دوره'!A:Z,MATCH(G121,'اطلاعات دوره'!C:C,0),MATCH(I$1,'اطلاعات دوره'!$1:$1,0)),0)</f>
        <v>99/02/31</v>
      </c>
      <c r="J121" s="48">
        <f>IFERROR(INDEX('اطلاعات دوره'!A:Z,MATCH(G121,'اطلاعات دوره'!C:C,0),MATCH(J$1,'اطلاعات دوره'!$1:$1,0)),0)</f>
        <v>31</v>
      </c>
      <c r="K121" s="46"/>
      <c r="L121" s="158" t="str">
        <f>IFERROR(INDEX('اطلاعات دوره'!A:Z,MATCH(G121,'اطلاعات دوره'!C:C,0)-1,MATCH("عنوان",'اطلاعات دوره'!$1:$1,0)),"---")</f>
        <v>99/1</v>
      </c>
      <c r="M121" s="47" t="str">
        <f t="shared" si="13"/>
        <v>سامانه های دقیق نوین افراز-99/1</v>
      </c>
      <c r="N121" s="48" t="str">
        <f t="shared" si="14"/>
        <v>سامانه های دقیق نوین افراز-99/2</v>
      </c>
      <c r="O121" s="45"/>
      <c r="P121" s="240">
        <f>IFERROR(INDEX('قرائت کنتور'!A:AZ,MATCH(A121&amp;"-"&amp;"آب",'قرائت کنتور'!B:B,0),MATCH(L121,'قرائت کنتور'!$1:$1,0)),0)</f>
        <v>0</v>
      </c>
      <c r="Q121" s="241">
        <f>IFERROR(INDEX('قرائت کنتور'!A:AZ,MATCH(A121&amp;"-"&amp;"آب",'قرائت کنتور'!B:B,0),MATCH(G121,'قرائت کنتور'!$1:$1,0)),0)</f>
        <v>538</v>
      </c>
      <c r="R121" s="241">
        <f t="shared" si="15"/>
        <v>538</v>
      </c>
      <c r="S121" s="241" t="str">
        <f>IFERROR(INDEX('اطلاعات انشعابات شرکتها'!A:AB,MATCH(A121,'اطلاعات انشعابات شرکتها'!A:A,0),MATCH(S$1,'اطلاعات انشعابات شرکتها'!$1:$1,0)),"---")</f>
        <v>25</v>
      </c>
      <c r="T121" s="227">
        <f t="shared" si="16"/>
        <v>512.16666666666663</v>
      </c>
      <c r="U121" s="45"/>
      <c r="V121" s="155">
        <f>IFERROR(INDEX('تعرفه ها'!A:Z,MATCH("بهای هر متر مکعب آب مصرفی",'تعرفه ها'!$B:$B,0),MATCH(F121,'تعرفه ها'!$2:$2,0)),"---")</f>
        <v>14300</v>
      </c>
      <c r="W121" s="50">
        <f t="shared" si="17"/>
        <v>7693400</v>
      </c>
      <c r="X121" s="50">
        <f>IFERROR(ROUND(R121*INDEX('تعرفه ها'!A:Z,MATCH("عوارض آب به ازاء هر متر مکعب",'تعرفه ها'!$B:$B,0),MATCH(F121,'تعرفه ها'!$2:$2,0)),0),"---")</f>
        <v>80700</v>
      </c>
      <c r="Y121" s="50">
        <f>IFERROR(ROUND(T121*INDEX('تعرفه ها'!A:Z,MATCH("جریمه مازاد مصرف آب به ازاء هر متر مکعب",'تعرفه ها'!$B:$B,0),MATCH(F121,'تعرفه ها'!$2:$2,0)),0),"---")</f>
        <v>2599246</v>
      </c>
      <c r="Z121" s="50">
        <f>IFERROR(ROUND(((W121+X121+Y121)*INDEX('تعرفه ها'!A:Z,MATCH("هزینه نگهداری و تعمیرات شبکه آب",'تعرفه ها'!$B:$B,0),MATCH(F121,'تعرفه ها'!$2:$2,0))/100),0),"---")</f>
        <v>1037335</v>
      </c>
      <c r="AA121" s="50">
        <f>IFERROR(IF(INDEX('اطلاعات دوره'!A:Z,MATCH(G121,'اطلاعات دوره'!C:C,0),MATCH("آب",'اطلاعات دوره'!$1:$1,0))="دارد",ROUND((W121+X121+Y121)*INDEX('تعرفه ها'!A:Z,MATCH("پیک فصلی آب",'تعرفه ها'!$B:$B,0),MATCH(F121,'تعرفه ها'!$2:$2,0))/100,0),0),"---")</f>
        <v>0</v>
      </c>
      <c r="AB121" s="50">
        <f>IFERROR(ROUND(SUM(W121+X121+Y121+Z121+AA121)*INDEX('تعرفه ها'!A:Z,MATCH("مالیات آب",'تعرفه ها'!$B:$B,0),MATCH(F121,'تعرفه ها'!$2:$2,0))/100,0),"---")</f>
        <v>0</v>
      </c>
      <c r="AC121" s="50">
        <f t="shared" si="18"/>
        <v>11410681</v>
      </c>
      <c r="AD121" s="50">
        <f t="shared" si="11"/>
        <v>230</v>
      </c>
      <c r="AE121" s="50">
        <f t="shared" si="19"/>
        <v>11410911</v>
      </c>
      <c r="AF121" s="50">
        <f t="shared" si="20"/>
        <v>911</v>
      </c>
      <c r="AG121" s="153">
        <f t="shared" si="21"/>
        <v>11410000</v>
      </c>
      <c r="AH121" s="42"/>
      <c r="AI121" s="183" t="str">
        <f>IFERROR(IF(INDEX(پرداخت!A:AZ,MATCH(A121&amp;" - "&amp;"آب",پرداخت!$B:$B,0),MATCH(G121,پرداخت!$1:$1,0))="نشده","نشده","شده"),"---")</f>
        <v>نشده</v>
      </c>
    </row>
    <row r="122" spans="1:35" s="30" customFormat="1" ht="34.9" hidden="1" customHeight="1">
      <c r="A122" s="171" t="s">
        <v>260</v>
      </c>
      <c r="B122" s="47">
        <f>IFERROR(INDEX('اطلاعات انشعابات شرکتها'!A:BB,MATCH(A122,'اطلاعات انشعابات شرکتها'!A:A,0),MATCH(B$1,'اطلاعات انشعابات شرکتها'!$1:$1,0)),0)</f>
        <v>133</v>
      </c>
      <c r="C122" s="48">
        <f>IFERROR(INDEX('اطلاعات انشعابات شرکتها'!A:BB,MATCH(A122,'اطلاعات انشعابات شرکتها'!A:A,0),MATCH(C$1,'اطلاعات انشعابات شرکتها'!$1:$1,0)),0)</f>
        <v>0</v>
      </c>
      <c r="D122" s="45"/>
      <c r="E122" s="171">
        <v>2</v>
      </c>
      <c r="F122" s="170">
        <v>99</v>
      </c>
      <c r="G122" s="47" t="str">
        <f t="shared" si="12"/>
        <v>99/2</v>
      </c>
      <c r="H122" s="47" t="str">
        <f>IFERROR(INDEX('اطلاعات دوره'!A:Z,MATCH(G122,'اطلاعات دوره'!C:C,0),MATCH(H$1,'اطلاعات دوره'!$1:$1,0)),0)</f>
        <v>99/02/01</v>
      </c>
      <c r="I122" s="47" t="str">
        <f>IFERROR(INDEX('اطلاعات دوره'!A:Z,MATCH(G122,'اطلاعات دوره'!C:C,0),MATCH(I$1,'اطلاعات دوره'!$1:$1,0)),0)</f>
        <v>99/02/31</v>
      </c>
      <c r="J122" s="48">
        <f>IFERROR(INDEX('اطلاعات دوره'!A:Z,MATCH(G122,'اطلاعات دوره'!C:C,0),MATCH(J$1,'اطلاعات دوره'!$1:$1,0)),0)</f>
        <v>31</v>
      </c>
      <c r="K122" s="46"/>
      <c r="L122" s="158" t="str">
        <f>IFERROR(INDEX('اطلاعات دوره'!A:Z,MATCH(G122,'اطلاعات دوره'!C:C,0)-1,MATCH("عنوان",'اطلاعات دوره'!$1:$1,0)),"---")</f>
        <v>99/1</v>
      </c>
      <c r="M122" s="47" t="str">
        <f t="shared" si="13"/>
        <v>سوله آقای زیوری-99/1</v>
      </c>
      <c r="N122" s="48" t="str">
        <f t="shared" si="14"/>
        <v>سوله آقای زیوری-99/2</v>
      </c>
      <c r="O122" s="45"/>
      <c r="P122" s="240">
        <f>IFERROR(INDEX('قرائت کنتور'!A:AZ,MATCH(A122&amp;"-"&amp;"آب",'قرائت کنتور'!B:B,0),MATCH(L122,'قرائت کنتور'!$1:$1,0)),0)</f>
        <v>0</v>
      </c>
      <c r="Q122" s="241">
        <f>IFERROR(INDEX('قرائت کنتور'!A:AZ,MATCH(A122&amp;"-"&amp;"آب",'قرائت کنتور'!B:B,0),MATCH(G122,'قرائت کنتور'!$1:$1,0)),0)</f>
        <v>101</v>
      </c>
      <c r="R122" s="241">
        <f t="shared" si="15"/>
        <v>101</v>
      </c>
      <c r="S122" s="241" t="str">
        <f>IFERROR(INDEX('اطلاعات انشعابات شرکتها'!A:AB,MATCH(A122,'اطلاعات انشعابات شرکتها'!A:A,0),MATCH(S$1,'اطلاعات انشعابات شرکتها'!$1:$1,0)),"---")</f>
        <v>25</v>
      </c>
      <c r="T122" s="227">
        <f t="shared" si="16"/>
        <v>75.166666666666671</v>
      </c>
      <c r="U122" s="45"/>
      <c r="V122" s="155">
        <f>IFERROR(INDEX('تعرفه ها'!A:Z,MATCH("بهای هر متر مکعب آب مصرفی",'تعرفه ها'!$B:$B,0),MATCH(F122,'تعرفه ها'!$2:$2,0)),"---")</f>
        <v>14300</v>
      </c>
      <c r="W122" s="50">
        <f t="shared" si="17"/>
        <v>1444300</v>
      </c>
      <c r="X122" s="50">
        <f>IFERROR(ROUND(R122*INDEX('تعرفه ها'!A:Z,MATCH("عوارض آب به ازاء هر متر مکعب",'تعرفه ها'!$B:$B,0),MATCH(F122,'تعرفه ها'!$2:$2,0)),0),"---")</f>
        <v>15150</v>
      </c>
      <c r="Y122" s="50">
        <f>IFERROR(ROUND(T122*INDEX('تعرفه ها'!A:Z,MATCH("جریمه مازاد مصرف آب به ازاء هر متر مکعب",'تعرفه ها'!$B:$B,0),MATCH(F122,'تعرفه ها'!$2:$2,0)),0),"---")</f>
        <v>381471</v>
      </c>
      <c r="Z122" s="50">
        <f>IFERROR(ROUND(((W122+X122+Y122)*INDEX('تعرفه ها'!A:Z,MATCH("هزینه نگهداری و تعمیرات شبکه آب",'تعرفه ها'!$B:$B,0),MATCH(F122,'تعرفه ها'!$2:$2,0))/100),0),"---")</f>
        <v>184092</v>
      </c>
      <c r="AA122" s="50">
        <f>IFERROR(IF(INDEX('اطلاعات دوره'!A:Z,MATCH(G122,'اطلاعات دوره'!C:C,0),MATCH("آب",'اطلاعات دوره'!$1:$1,0))="دارد",ROUND((W122+X122+Y122)*INDEX('تعرفه ها'!A:Z,MATCH("پیک فصلی آب",'تعرفه ها'!$B:$B,0),MATCH(F122,'تعرفه ها'!$2:$2,0))/100,0),0),"---")</f>
        <v>0</v>
      </c>
      <c r="AB122" s="50">
        <f>IFERROR(ROUND(SUM(W122+X122+Y122+Z122+AA122)*INDEX('تعرفه ها'!A:Z,MATCH("مالیات آب",'تعرفه ها'!$B:$B,0),MATCH(F122,'تعرفه ها'!$2:$2,0))/100,0),"---")</f>
        <v>0</v>
      </c>
      <c r="AC122" s="50">
        <f t="shared" si="18"/>
        <v>2025013</v>
      </c>
      <c r="AD122" s="50">
        <f t="shared" si="11"/>
        <v>-92380</v>
      </c>
      <c r="AE122" s="50">
        <f t="shared" si="19"/>
        <v>1932633</v>
      </c>
      <c r="AF122" s="50">
        <f t="shared" si="20"/>
        <v>633</v>
      </c>
      <c r="AG122" s="153">
        <f t="shared" si="21"/>
        <v>1932000</v>
      </c>
      <c r="AH122" s="42"/>
      <c r="AI122" s="183" t="str">
        <f>IFERROR(IF(INDEX(پرداخت!A:AZ,MATCH(A122&amp;" - "&amp;"آب",پرداخت!$B:$B,0),MATCH(G122,پرداخت!$1:$1,0))="نشده","نشده","شده"),"---")</f>
        <v>نشده</v>
      </c>
    </row>
    <row r="123" spans="1:35" s="30" customFormat="1" ht="34.9" hidden="1" customHeight="1">
      <c r="A123" s="171" t="s">
        <v>261</v>
      </c>
      <c r="B123" s="47">
        <f>IFERROR(INDEX('اطلاعات انشعابات شرکتها'!A:BB,MATCH(A123,'اطلاعات انشعابات شرکتها'!A:A,0),MATCH(B$1,'اطلاعات انشعابات شرکتها'!$1:$1,0)),0)</f>
        <v>134</v>
      </c>
      <c r="C123" s="48">
        <f>IFERROR(INDEX('اطلاعات انشعابات شرکتها'!A:BB,MATCH(A123,'اطلاعات انشعابات شرکتها'!A:A,0),MATCH(C$1,'اطلاعات انشعابات شرکتها'!$1:$1,0)),0)</f>
        <v>0</v>
      </c>
      <c r="D123" s="45"/>
      <c r="E123" s="171">
        <v>2</v>
      </c>
      <c r="F123" s="170">
        <v>99</v>
      </c>
      <c r="G123" s="47" t="str">
        <f t="shared" si="12"/>
        <v>99/2</v>
      </c>
      <c r="H123" s="47" t="str">
        <f>IFERROR(INDEX('اطلاعات دوره'!A:Z,MATCH(G123,'اطلاعات دوره'!C:C,0),MATCH(H$1,'اطلاعات دوره'!$1:$1,0)),0)</f>
        <v>99/02/01</v>
      </c>
      <c r="I123" s="47" t="str">
        <f>IFERROR(INDEX('اطلاعات دوره'!A:Z,MATCH(G123,'اطلاعات دوره'!C:C,0),MATCH(I$1,'اطلاعات دوره'!$1:$1,0)),0)</f>
        <v>99/02/31</v>
      </c>
      <c r="J123" s="48">
        <f>IFERROR(INDEX('اطلاعات دوره'!A:Z,MATCH(G123,'اطلاعات دوره'!C:C,0),MATCH(J$1,'اطلاعات دوره'!$1:$1,0)),0)</f>
        <v>31</v>
      </c>
      <c r="K123" s="46"/>
      <c r="L123" s="158" t="str">
        <f>IFERROR(INDEX('اطلاعات دوره'!A:Z,MATCH(G123,'اطلاعات دوره'!C:C,0)-1,MATCH("عنوان",'اطلاعات دوره'!$1:$1,0)),"---")</f>
        <v>99/1</v>
      </c>
      <c r="M123" s="47" t="str">
        <f t="shared" si="13"/>
        <v>شرق آزما-99/1</v>
      </c>
      <c r="N123" s="48" t="str">
        <f t="shared" si="14"/>
        <v>شرق آزما-99/2</v>
      </c>
      <c r="O123" s="45"/>
      <c r="P123" s="240">
        <f>IFERROR(INDEX('قرائت کنتور'!A:AZ,MATCH(A123&amp;"-"&amp;"آب",'قرائت کنتور'!B:B,0),MATCH(L123,'قرائت کنتور'!$1:$1,0)),0)</f>
        <v>0</v>
      </c>
      <c r="Q123" s="241">
        <f>IFERROR(INDEX('قرائت کنتور'!A:AZ,MATCH(A123&amp;"-"&amp;"آب",'قرائت کنتور'!B:B,0),MATCH(G123,'قرائت کنتور'!$1:$1,0)),0)</f>
        <v>108</v>
      </c>
      <c r="R123" s="241">
        <f t="shared" si="15"/>
        <v>108</v>
      </c>
      <c r="S123" s="241" t="str">
        <f>IFERROR(INDEX('اطلاعات انشعابات شرکتها'!A:AB,MATCH(A123,'اطلاعات انشعابات شرکتها'!A:A,0),MATCH(S$1,'اطلاعات انشعابات شرکتها'!$1:$1,0)),"---")</f>
        <v>25</v>
      </c>
      <c r="T123" s="227">
        <f t="shared" si="16"/>
        <v>82.166666666666671</v>
      </c>
      <c r="U123" s="45"/>
      <c r="V123" s="155">
        <f>IFERROR(INDEX('تعرفه ها'!A:Z,MATCH("بهای هر متر مکعب آب مصرفی",'تعرفه ها'!$B:$B,0),MATCH(F123,'تعرفه ها'!$2:$2,0)),"---")</f>
        <v>14300</v>
      </c>
      <c r="W123" s="50">
        <f t="shared" si="17"/>
        <v>1544400</v>
      </c>
      <c r="X123" s="50">
        <f>IFERROR(ROUND(R123*INDEX('تعرفه ها'!A:Z,MATCH("عوارض آب به ازاء هر متر مکعب",'تعرفه ها'!$B:$B,0),MATCH(F123,'تعرفه ها'!$2:$2,0)),0),"---")</f>
        <v>16200</v>
      </c>
      <c r="Y123" s="50">
        <f>IFERROR(ROUND(T123*INDEX('تعرفه ها'!A:Z,MATCH("جریمه مازاد مصرف آب به ازاء هر متر مکعب",'تعرفه ها'!$B:$B,0),MATCH(F123,'تعرفه ها'!$2:$2,0)),0),"---")</f>
        <v>416996</v>
      </c>
      <c r="Z123" s="50">
        <f>IFERROR(ROUND(((W123+X123+Y123)*INDEX('تعرفه ها'!A:Z,MATCH("هزینه نگهداری و تعمیرات شبکه آب",'تعرفه ها'!$B:$B,0),MATCH(F123,'تعرفه ها'!$2:$2,0))/100),0),"---")</f>
        <v>197760</v>
      </c>
      <c r="AA123" s="50">
        <f>IFERROR(IF(INDEX('اطلاعات دوره'!A:Z,MATCH(G123,'اطلاعات دوره'!C:C,0),MATCH("آب",'اطلاعات دوره'!$1:$1,0))="دارد",ROUND((W123+X123+Y123)*INDEX('تعرفه ها'!A:Z,MATCH("پیک فصلی آب",'تعرفه ها'!$B:$B,0),MATCH(F123,'تعرفه ها'!$2:$2,0))/100,0),0),"---")</f>
        <v>0</v>
      </c>
      <c r="AB123" s="50">
        <f>IFERROR(ROUND(SUM(W123+X123+Y123+Z123+AA123)*INDEX('تعرفه ها'!A:Z,MATCH("مالیات آب",'تعرفه ها'!$B:$B,0),MATCH(F123,'تعرفه ها'!$2:$2,0))/100,0),"---")</f>
        <v>0</v>
      </c>
      <c r="AC123" s="50">
        <f t="shared" si="18"/>
        <v>2175356</v>
      </c>
      <c r="AD123" s="50">
        <f t="shared" si="11"/>
        <v>-987975</v>
      </c>
      <c r="AE123" s="50">
        <f t="shared" si="19"/>
        <v>1187381</v>
      </c>
      <c r="AF123" s="50">
        <f t="shared" si="20"/>
        <v>381</v>
      </c>
      <c r="AG123" s="153">
        <f t="shared" si="21"/>
        <v>1187000</v>
      </c>
      <c r="AH123" s="42"/>
      <c r="AI123" s="183" t="str">
        <f>IFERROR(IF(INDEX(پرداخت!A:AZ,MATCH(A123&amp;" - "&amp;"آب",پرداخت!$B:$B,0),MATCH(G123,پرداخت!$1:$1,0))="نشده","نشده","شده"),"---")</f>
        <v>نشده</v>
      </c>
    </row>
    <row r="124" spans="1:35" s="30" customFormat="1" ht="34.9" hidden="1" customHeight="1">
      <c r="A124" s="171" t="s">
        <v>262</v>
      </c>
      <c r="B124" s="47">
        <f>IFERROR(INDEX('اطلاعات انشعابات شرکتها'!A:BB,MATCH(A124,'اطلاعات انشعابات شرکتها'!A:A,0),MATCH(B$1,'اطلاعات انشعابات شرکتها'!$1:$1,0)),0)</f>
        <v>135</v>
      </c>
      <c r="C124" s="48">
        <f>IFERROR(INDEX('اطلاعات انشعابات شرکتها'!A:BB,MATCH(A124,'اطلاعات انشعابات شرکتها'!A:A,0),MATCH(C$1,'اطلاعات انشعابات شرکتها'!$1:$1,0)),0)</f>
        <v>0</v>
      </c>
      <c r="D124" s="45"/>
      <c r="E124" s="171">
        <v>2</v>
      </c>
      <c r="F124" s="170">
        <v>99</v>
      </c>
      <c r="G124" s="47" t="str">
        <f t="shared" si="12"/>
        <v>99/2</v>
      </c>
      <c r="H124" s="47" t="str">
        <f>IFERROR(INDEX('اطلاعات دوره'!A:Z,MATCH(G124,'اطلاعات دوره'!C:C,0),MATCH(H$1,'اطلاعات دوره'!$1:$1,0)),0)</f>
        <v>99/02/01</v>
      </c>
      <c r="I124" s="47" t="str">
        <f>IFERROR(INDEX('اطلاعات دوره'!A:Z,MATCH(G124,'اطلاعات دوره'!C:C,0),MATCH(I$1,'اطلاعات دوره'!$1:$1,0)),0)</f>
        <v>99/02/31</v>
      </c>
      <c r="J124" s="48">
        <f>IFERROR(INDEX('اطلاعات دوره'!A:Z,MATCH(G124,'اطلاعات دوره'!C:C,0),MATCH(J$1,'اطلاعات دوره'!$1:$1,0)),0)</f>
        <v>31</v>
      </c>
      <c r="K124" s="46"/>
      <c r="L124" s="158" t="str">
        <f>IFERROR(INDEX('اطلاعات دوره'!A:Z,MATCH(G124,'اطلاعات دوره'!C:C,0)-1,MATCH("عنوان",'اطلاعات دوره'!$1:$1,0)),"---")</f>
        <v>99/1</v>
      </c>
      <c r="M124" s="47" t="str">
        <f t="shared" si="13"/>
        <v>شهاب کیا آرمان-99/1</v>
      </c>
      <c r="N124" s="48" t="str">
        <f t="shared" si="14"/>
        <v>شهاب کیا آرمان-99/2</v>
      </c>
      <c r="O124" s="45"/>
      <c r="P124" s="240">
        <f>IFERROR(INDEX('قرائت کنتور'!A:AZ,MATCH(A124&amp;"-"&amp;"آب",'قرائت کنتور'!B:B,0),MATCH(L124,'قرائت کنتور'!$1:$1,0)),0)</f>
        <v>0</v>
      </c>
      <c r="Q124" s="241">
        <f>IFERROR(INDEX('قرائت کنتور'!A:AZ,MATCH(A124&amp;"-"&amp;"آب",'قرائت کنتور'!B:B,0),MATCH(G124,'قرائت کنتور'!$1:$1,0)),0)</f>
        <v>2140</v>
      </c>
      <c r="R124" s="241">
        <f t="shared" si="15"/>
        <v>2140</v>
      </c>
      <c r="S124" s="241" t="str">
        <f>IFERROR(INDEX('اطلاعات انشعابات شرکتها'!A:AB,MATCH(A124,'اطلاعات انشعابات شرکتها'!A:A,0),MATCH(S$1,'اطلاعات انشعابات شرکتها'!$1:$1,0)),"---")</f>
        <v>25</v>
      </c>
      <c r="T124" s="227">
        <f t="shared" si="16"/>
        <v>2114.1666666666665</v>
      </c>
      <c r="U124" s="45"/>
      <c r="V124" s="155">
        <f>IFERROR(INDEX('تعرفه ها'!A:Z,MATCH("بهای هر متر مکعب آب مصرفی",'تعرفه ها'!$B:$B,0),MATCH(F124,'تعرفه ها'!$2:$2,0)),"---")</f>
        <v>14300</v>
      </c>
      <c r="W124" s="50">
        <f t="shared" si="17"/>
        <v>30602000</v>
      </c>
      <c r="X124" s="50">
        <f>IFERROR(ROUND(R124*INDEX('تعرفه ها'!A:Z,MATCH("عوارض آب به ازاء هر متر مکعب",'تعرفه ها'!$B:$B,0),MATCH(F124,'تعرفه ها'!$2:$2,0)),0),"---")</f>
        <v>321000</v>
      </c>
      <c r="Y124" s="50">
        <f>IFERROR(ROUND(T124*INDEX('تعرفه ها'!A:Z,MATCH("جریمه مازاد مصرف آب به ازاء هر متر مکعب",'تعرفه ها'!$B:$B,0),MATCH(F124,'تعرفه ها'!$2:$2,0)),0),"---")</f>
        <v>10729396</v>
      </c>
      <c r="Z124" s="50">
        <f>IFERROR(ROUND(((W124+X124+Y124)*INDEX('تعرفه ها'!A:Z,MATCH("هزینه نگهداری و تعمیرات شبکه آب",'تعرفه ها'!$B:$B,0),MATCH(F124,'تعرفه ها'!$2:$2,0))/100),0),"---")</f>
        <v>4165240</v>
      </c>
      <c r="AA124" s="50">
        <f>IFERROR(IF(INDEX('اطلاعات دوره'!A:Z,MATCH(G124,'اطلاعات دوره'!C:C,0),MATCH("آب",'اطلاعات دوره'!$1:$1,0))="دارد",ROUND((W124+X124+Y124)*INDEX('تعرفه ها'!A:Z,MATCH("پیک فصلی آب",'تعرفه ها'!$B:$B,0),MATCH(F124,'تعرفه ها'!$2:$2,0))/100,0),0),"---")</f>
        <v>0</v>
      </c>
      <c r="AB124" s="50">
        <f>IFERROR(ROUND(SUM(W124+X124+Y124+Z124+AA124)*INDEX('تعرفه ها'!A:Z,MATCH("مالیات آب",'تعرفه ها'!$B:$B,0),MATCH(F124,'تعرفه ها'!$2:$2,0))/100,0),"---")</f>
        <v>0</v>
      </c>
      <c r="AC124" s="50">
        <f t="shared" si="18"/>
        <v>45817636</v>
      </c>
      <c r="AD124" s="50">
        <f t="shared" si="11"/>
        <v>-29631081</v>
      </c>
      <c r="AE124" s="50">
        <f t="shared" si="19"/>
        <v>16186555</v>
      </c>
      <c r="AF124" s="50">
        <f t="shared" si="20"/>
        <v>555</v>
      </c>
      <c r="AG124" s="153">
        <f t="shared" si="21"/>
        <v>16186000</v>
      </c>
      <c r="AH124" s="42"/>
      <c r="AI124" s="183" t="str">
        <f>IFERROR(IF(INDEX(پرداخت!A:AZ,MATCH(A124&amp;" - "&amp;"آب",پرداخت!$B:$B,0),MATCH(G124,پرداخت!$1:$1,0))="نشده","نشده","شده"),"---")</f>
        <v>نشده</v>
      </c>
    </row>
    <row r="125" spans="1:35" s="30" customFormat="1" ht="34.9" hidden="1" customHeight="1">
      <c r="A125" s="171" t="s">
        <v>264</v>
      </c>
      <c r="B125" s="47">
        <f>IFERROR(INDEX('اطلاعات انشعابات شرکتها'!A:BB,MATCH(A125,'اطلاعات انشعابات شرکتها'!A:A,0),MATCH(B$1,'اطلاعات انشعابات شرکتها'!$1:$1,0)),0)</f>
        <v>137</v>
      </c>
      <c r="C125" s="48">
        <f>IFERROR(INDEX('اطلاعات انشعابات شرکتها'!A:BB,MATCH(A125,'اطلاعات انشعابات شرکتها'!A:A,0),MATCH(C$1,'اطلاعات انشعابات شرکتها'!$1:$1,0)),0)</f>
        <v>0</v>
      </c>
      <c r="D125" s="45"/>
      <c r="E125" s="171">
        <v>2</v>
      </c>
      <c r="F125" s="170">
        <v>99</v>
      </c>
      <c r="G125" s="47" t="str">
        <f t="shared" si="12"/>
        <v>99/2</v>
      </c>
      <c r="H125" s="47" t="str">
        <f>IFERROR(INDEX('اطلاعات دوره'!A:Z,MATCH(G125,'اطلاعات دوره'!C:C,0),MATCH(H$1,'اطلاعات دوره'!$1:$1,0)),0)</f>
        <v>99/02/01</v>
      </c>
      <c r="I125" s="47" t="str">
        <f>IFERROR(INDEX('اطلاعات دوره'!A:Z,MATCH(G125,'اطلاعات دوره'!C:C,0),MATCH(I$1,'اطلاعات دوره'!$1:$1,0)),0)</f>
        <v>99/02/31</v>
      </c>
      <c r="J125" s="48">
        <f>IFERROR(INDEX('اطلاعات دوره'!A:Z,MATCH(G125,'اطلاعات دوره'!C:C,0),MATCH(J$1,'اطلاعات دوره'!$1:$1,0)),0)</f>
        <v>31</v>
      </c>
      <c r="K125" s="46"/>
      <c r="L125" s="158" t="str">
        <f>IFERROR(INDEX('اطلاعات دوره'!A:Z,MATCH(G125,'اطلاعات دوره'!C:C,0)-1,MATCH("عنوان",'اطلاعات دوره'!$1:$1,0)),"---")</f>
        <v>99/1</v>
      </c>
      <c r="M125" s="47" t="str">
        <f t="shared" si="13"/>
        <v>طاها قالب-99/1</v>
      </c>
      <c r="N125" s="48" t="str">
        <f t="shared" si="14"/>
        <v>طاها قالب-99/2</v>
      </c>
      <c r="O125" s="45"/>
      <c r="P125" s="240">
        <f>IFERROR(INDEX('قرائت کنتور'!A:AZ,MATCH(A125&amp;"-"&amp;"آب",'قرائت کنتور'!B:B,0),MATCH(L125,'قرائت کنتور'!$1:$1,0)),0)</f>
        <v>0</v>
      </c>
      <c r="Q125" s="241">
        <f>IFERROR(INDEX('قرائت کنتور'!A:AZ,MATCH(A125&amp;"-"&amp;"آب",'قرائت کنتور'!B:B,0),MATCH(G125,'قرائت کنتور'!$1:$1,0)),0)</f>
        <v>1316</v>
      </c>
      <c r="R125" s="241">
        <f t="shared" si="15"/>
        <v>1316</v>
      </c>
      <c r="S125" s="241" t="str">
        <f>IFERROR(INDEX('اطلاعات انشعابات شرکتها'!A:AB,MATCH(A125,'اطلاعات انشعابات شرکتها'!A:A,0),MATCH(S$1,'اطلاعات انشعابات شرکتها'!$1:$1,0)),"---")</f>
        <v>25</v>
      </c>
      <c r="T125" s="227">
        <f t="shared" si="16"/>
        <v>1290.1666666666667</v>
      </c>
      <c r="U125" s="45"/>
      <c r="V125" s="155">
        <f>IFERROR(INDEX('تعرفه ها'!A:Z,MATCH("بهای هر متر مکعب آب مصرفی",'تعرفه ها'!$B:$B,0),MATCH(F125,'تعرفه ها'!$2:$2,0)),"---")</f>
        <v>14300</v>
      </c>
      <c r="W125" s="50">
        <f t="shared" si="17"/>
        <v>18818800</v>
      </c>
      <c r="X125" s="50">
        <f>IFERROR(ROUND(R125*INDEX('تعرفه ها'!A:Z,MATCH("عوارض آب به ازاء هر متر مکعب",'تعرفه ها'!$B:$B,0),MATCH(F125,'تعرفه ها'!$2:$2,0)),0),"---")</f>
        <v>197400</v>
      </c>
      <c r="Y125" s="50">
        <f>IFERROR(ROUND(T125*INDEX('تعرفه ها'!A:Z,MATCH("جریمه مازاد مصرف آب به ازاء هر متر مکعب",'تعرفه ها'!$B:$B,0),MATCH(F125,'تعرفه ها'!$2:$2,0)),0),"---")</f>
        <v>6547596</v>
      </c>
      <c r="Z125" s="50">
        <f>IFERROR(ROUND(((W125+X125+Y125)*INDEX('تعرفه ها'!A:Z,MATCH("هزینه نگهداری و تعمیرات شبکه آب",'تعرفه ها'!$B:$B,0),MATCH(F125,'تعرفه ها'!$2:$2,0))/100),0),"---")</f>
        <v>2556380</v>
      </c>
      <c r="AA125" s="50">
        <f>IFERROR(IF(INDEX('اطلاعات دوره'!A:Z,MATCH(G125,'اطلاعات دوره'!C:C,0),MATCH("آب",'اطلاعات دوره'!$1:$1,0))="دارد",ROUND((W125+X125+Y125)*INDEX('تعرفه ها'!A:Z,MATCH("پیک فصلی آب",'تعرفه ها'!$B:$B,0),MATCH(F125,'تعرفه ها'!$2:$2,0))/100,0),0),"---")</f>
        <v>0</v>
      </c>
      <c r="AB125" s="50">
        <f>IFERROR(ROUND(SUM(W125+X125+Y125+Z125+AA125)*INDEX('تعرفه ها'!A:Z,MATCH("مالیات آب",'تعرفه ها'!$B:$B,0),MATCH(F125,'تعرفه ها'!$2:$2,0))/100,0),"---")</f>
        <v>0</v>
      </c>
      <c r="AC125" s="50">
        <f t="shared" si="18"/>
        <v>28120176</v>
      </c>
      <c r="AD125" s="50">
        <f t="shared" si="11"/>
        <v>1630272</v>
      </c>
      <c r="AE125" s="50">
        <f t="shared" si="19"/>
        <v>29750448</v>
      </c>
      <c r="AF125" s="50">
        <f t="shared" si="20"/>
        <v>448</v>
      </c>
      <c r="AG125" s="153">
        <f t="shared" si="21"/>
        <v>29750000</v>
      </c>
      <c r="AH125" s="42"/>
      <c r="AI125" s="183" t="str">
        <f>IFERROR(IF(INDEX(پرداخت!A:AZ,MATCH(A125&amp;" - "&amp;"آب",پرداخت!$B:$B,0),MATCH(G125,پرداخت!$1:$1,0))="نشده","نشده","شده"),"---")</f>
        <v>نشده</v>
      </c>
    </row>
    <row r="126" spans="1:35" s="30" customFormat="1" ht="34.9" hidden="1" customHeight="1">
      <c r="A126" s="171" t="s">
        <v>265</v>
      </c>
      <c r="B126" s="47">
        <f>IFERROR(INDEX('اطلاعات انشعابات شرکتها'!A:BB,MATCH(A126,'اطلاعات انشعابات شرکتها'!A:A,0),MATCH(B$1,'اطلاعات انشعابات شرکتها'!$1:$1,0)),0)</f>
        <v>139</v>
      </c>
      <c r="C126" s="48">
        <f>IFERROR(INDEX('اطلاعات انشعابات شرکتها'!A:BB,MATCH(A126,'اطلاعات انشعابات شرکتها'!A:A,0),MATCH(C$1,'اطلاعات انشعابات شرکتها'!$1:$1,0)),0)</f>
        <v>0</v>
      </c>
      <c r="D126" s="45"/>
      <c r="E126" s="171">
        <v>2</v>
      </c>
      <c r="F126" s="170">
        <v>99</v>
      </c>
      <c r="G126" s="47" t="str">
        <f t="shared" si="12"/>
        <v>99/2</v>
      </c>
      <c r="H126" s="47" t="str">
        <f>IFERROR(INDEX('اطلاعات دوره'!A:Z,MATCH(G126,'اطلاعات دوره'!C:C,0),MATCH(H$1,'اطلاعات دوره'!$1:$1,0)),0)</f>
        <v>99/02/01</v>
      </c>
      <c r="I126" s="47" t="str">
        <f>IFERROR(INDEX('اطلاعات دوره'!A:Z,MATCH(G126,'اطلاعات دوره'!C:C,0),MATCH(I$1,'اطلاعات دوره'!$1:$1,0)),0)</f>
        <v>99/02/31</v>
      </c>
      <c r="J126" s="48">
        <f>IFERROR(INDEX('اطلاعات دوره'!A:Z,MATCH(G126,'اطلاعات دوره'!C:C,0),MATCH(J$1,'اطلاعات دوره'!$1:$1,0)),0)</f>
        <v>31</v>
      </c>
      <c r="K126" s="46"/>
      <c r="L126" s="158" t="str">
        <f>IFERROR(INDEX('اطلاعات دوره'!A:Z,MATCH(G126,'اطلاعات دوره'!C:C,0)-1,MATCH("عنوان",'اطلاعات دوره'!$1:$1,0)),"---")</f>
        <v>99/1</v>
      </c>
      <c r="M126" s="47" t="str">
        <f t="shared" si="13"/>
        <v>فنی مهندسی فلات شرق پارثاوا-99/1</v>
      </c>
      <c r="N126" s="48" t="str">
        <f t="shared" si="14"/>
        <v>فنی مهندسی فلات شرق پارثاوا-99/2</v>
      </c>
      <c r="O126" s="45"/>
      <c r="P126" s="240">
        <f>IFERROR(INDEX('قرائت کنتور'!A:AZ,MATCH(A126&amp;"-"&amp;"آب",'قرائت کنتور'!B:B,0),MATCH(L126,'قرائت کنتور'!$1:$1,0)),0)</f>
        <v>0</v>
      </c>
      <c r="Q126" s="241">
        <f>IFERROR(INDEX('قرائت کنتور'!A:AZ,MATCH(A126&amp;"-"&amp;"آب",'قرائت کنتور'!B:B,0),MATCH(G126,'قرائت کنتور'!$1:$1,0)),0)</f>
        <v>557</v>
      </c>
      <c r="R126" s="241">
        <f t="shared" si="15"/>
        <v>557</v>
      </c>
      <c r="S126" s="241" t="str">
        <f>IFERROR(INDEX('اطلاعات انشعابات شرکتها'!A:AB,MATCH(A126,'اطلاعات انشعابات شرکتها'!A:A,0),MATCH(S$1,'اطلاعات انشعابات شرکتها'!$1:$1,0)),"---")</f>
        <v>25</v>
      </c>
      <c r="T126" s="227">
        <f t="shared" si="16"/>
        <v>531.16666666666663</v>
      </c>
      <c r="U126" s="45"/>
      <c r="V126" s="155">
        <f>IFERROR(INDEX('تعرفه ها'!A:Z,MATCH("بهای هر متر مکعب آب مصرفی",'تعرفه ها'!$B:$B,0),MATCH(F126,'تعرفه ها'!$2:$2,0)),"---")</f>
        <v>14300</v>
      </c>
      <c r="W126" s="50">
        <f t="shared" si="17"/>
        <v>7965100</v>
      </c>
      <c r="X126" s="50">
        <f>IFERROR(ROUND(R126*INDEX('تعرفه ها'!A:Z,MATCH("عوارض آب به ازاء هر متر مکعب",'تعرفه ها'!$B:$B,0),MATCH(F126,'تعرفه ها'!$2:$2,0)),0),"---")</f>
        <v>83550</v>
      </c>
      <c r="Y126" s="50">
        <f>IFERROR(ROUND(T126*INDEX('تعرفه ها'!A:Z,MATCH("جریمه مازاد مصرف آب به ازاء هر متر مکعب",'تعرفه ها'!$B:$B,0),MATCH(F126,'تعرفه ها'!$2:$2,0)),0),"---")</f>
        <v>2695671</v>
      </c>
      <c r="Z126" s="50">
        <f>IFERROR(ROUND(((W126+X126+Y126)*INDEX('تعرفه ها'!A:Z,MATCH("هزینه نگهداری و تعمیرات شبکه آب",'تعرفه ها'!$B:$B,0),MATCH(F126,'تعرفه ها'!$2:$2,0))/100),0),"---")</f>
        <v>1074432</v>
      </c>
      <c r="AA126" s="50">
        <f>IFERROR(IF(INDEX('اطلاعات دوره'!A:Z,MATCH(G126,'اطلاعات دوره'!C:C,0),MATCH("آب",'اطلاعات دوره'!$1:$1,0))="دارد",ROUND((W126+X126+Y126)*INDEX('تعرفه ها'!A:Z,MATCH("پیک فصلی آب",'تعرفه ها'!$B:$B,0),MATCH(F126,'تعرفه ها'!$2:$2,0))/100,0),0),"---")</f>
        <v>0</v>
      </c>
      <c r="AB126" s="50">
        <f>IFERROR(ROUND(SUM(W126+X126+Y126+Z126+AA126)*INDEX('تعرفه ها'!A:Z,MATCH("مالیات آب",'تعرفه ها'!$B:$B,0),MATCH(F126,'تعرفه ها'!$2:$2,0))/100,0),"---")</f>
        <v>0</v>
      </c>
      <c r="AC126" s="50">
        <f t="shared" si="18"/>
        <v>11818753</v>
      </c>
      <c r="AD126" s="50">
        <f t="shared" si="11"/>
        <v>-8663145</v>
      </c>
      <c r="AE126" s="50">
        <f t="shared" si="19"/>
        <v>3155608</v>
      </c>
      <c r="AF126" s="50">
        <f t="shared" si="20"/>
        <v>608</v>
      </c>
      <c r="AG126" s="153">
        <f t="shared" si="21"/>
        <v>3155000</v>
      </c>
      <c r="AH126" s="42"/>
      <c r="AI126" s="183" t="str">
        <f>IFERROR(IF(INDEX(پرداخت!A:AZ,MATCH(A126&amp;" - "&amp;"آب",پرداخت!$B:$B,0),MATCH(G126,پرداخت!$1:$1,0))="نشده","نشده","شده"),"---")</f>
        <v>نشده</v>
      </c>
    </row>
    <row r="127" spans="1:35" s="30" customFormat="1" ht="34.9" hidden="1" customHeight="1">
      <c r="A127" s="171" t="s">
        <v>266</v>
      </c>
      <c r="B127" s="47">
        <f>IFERROR(INDEX('اطلاعات انشعابات شرکتها'!A:BB,MATCH(A127,'اطلاعات انشعابات شرکتها'!A:A,0),MATCH(B$1,'اطلاعات انشعابات شرکتها'!$1:$1,0)),0)</f>
        <v>140</v>
      </c>
      <c r="C127" s="48">
        <f>IFERROR(INDEX('اطلاعات انشعابات شرکتها'!A:BB,MATCH(A127,'اطلاعات انشعابات شرکتها'!A:A,0),MATCH(C$1,'اطلاعات انشعابات شرکتها'!$1:$1,0)),0)</f>
        <v>0</v>
      </c>
      <c r="D127" s="45"/>
      <c r="E127" s="171">
        <v>2</v>
      </c>
      <c r="F127" s="170">
        <v>99</v>
      </c>
      <c r="G127" s="47" t="str">
        <f t="shared" si="12"/>
        <v>99/2</v>
      </c>
      <c r="H127" s="47" t="str">
        <f>IFERROR(INDEX('اطلاعات دوره'!A:Z,MATCH(G127,'اطلاعات دوره'!C:C,0),MATCH(H$1,'اطلاعات دوره'!$1:$1,0)),0)</f>
        <v>99/02/01</v>
      </c>
      <c r="I127" s="47" t="str">
        <f>IFERROR(INDEX('اطلاعات دوره'!A:Z,MATCH(G127,'اطلاعات دوره'!C:C,0),MATCH(I$1,'اطلاعات دوره'!$1:$1,0)),0)</f>
        <v>99/02/31</v>
      </c>
      <c r="J127" s="48">
        <f>IFERROR(INDEX('اطلاعات دوره'!A:Z,MATCH(G127,'اطلاعات دوره'!C:C,0),MATCH(J$1,'اطلاعات دوره'!$1:$1,0)),0)</f>
        <v>31</v>
      </c>
      <c r="K127" s="46"/>
      <c r="L127" s="158" t="str">
        <f>IFERROR(INDEX('اطلاعات دوره'!A:Z,MATCH(G127,'اطلاعات دوره'!C:C,0)-1,MATCH("عنوان",'اطلاعات دوره'!$1:$1,0)),"---")</f>
        <v>99/1</v>
      </c>
      <c r="M127" s="47" t="str">
        <f t="shared" si="13"/>
        <v>فوم آساک-99/1</v>
      </c>
      <c r="N127" s="48" t="str">
        <f t="shared" si="14"/>
        <v>فوم آساک-99/2</v>
      </c>
      <c r="O127" s="45"/>
      <c r="P127" s="240">
        <f>IFERROR(INDEX('قرائت کنتور'!A:AZ,MATCH(A127&amp;"-"&amp;"آب",'قرائت کنتور'!B:B,0),MATCH(L127,'قرائت کنتور'!$1:$1,0)),0)</f>
        <v>0</v>
      </c>
      <c r="Q127" s="241">
        <f>IFERROR(INDEX('قرائت کنتور'!A:AZ,MATCH(A127&amp;"-"&amp;"آب",'قرائت کنتور'!B:B,0),MATCH(G127,'قرائت کنتور'!$1:$1,0)),0)</f>
        <v>76</v>
      </c>
      <c r="R127" s="241">
        <f t="shared" si="15"/>
        <v>76</v>
      </c>
      <c r="S127" s="241" t="str">
        <f>IFERROR(INDEX('اطلاعات انشعابات شرکتها'!A:AB,MATCH(A127,'اطلاعات انشعابات شرکتها'!A:A,0),MATCH(S$1,'اطلاعات انشعابات شرکتها'!$1:$1,0)),"---")</f>
        <v>25</v>
      </c>
      <c r="T127" s="227">
        <f t="shared" si="16"/>
        <v>50.166666666666671</v>
      </c>
      <c r="U127" s="45"/>
      <c r="V127" s="155">
        <f>IFERROR(INDEX('تعرفه ها'!A:Z,MATCH("بهای هر متر مکعب آب مصرفی",'تعرفه ها'!$B:$B,0),MATCH(F127,'تعرفه ها'!$2:$2,0)),"---")</f>
        <v>14300</v>
      </c>
      <c r="W127" s="50">
        <f t="shared" si="17"/>
        <v>1086800</v>
      </c>
      <c r="X127" s="50">
        <f>IFERROR(ROUND(R127*INDEX('تعرفه ها'!A:Z,MATCH("عوارض آب به ازاء هر متر مکعب",'تعرفه ها'!$B:$B,0),MATCH(F127,'تعرفه ها'!$2:$2,0)),0),"---")</f>
        <v>11400</v>
      </c>
      <c r="Y127" s="50">
        <f>IFERROR(ROUND(T127*INDEX('تعرفه ها'!A:Z,MATCH("جریمه مازاد مصرف آب به ازاء هر متر مکعب",'تعرفه ها'!$B:$B,0),MATCH(F127,'تعرفه ها'!$2:$2,0)),0),"---")</f>
        <v>254596</v>
      </c>
      <c r="Z127" s="50">
        <f>IFERROR(ROUND(((W127+X127+Y127)*INDEX('تعرفه ها'!A:Z,MATCH("هزینه نگهداری و تعمیرات شبکه آب",'تعرفه ها'!$B:$B,0),MATCH(F127,'تعرفه ها'!$2:$2,0))/100),0),"---")</f>
        <v>135280</v>
      </c>
      <c r="AA127" s="50">
        <f>IFERROR(IF(INDEX('اطلاعات دوره'!A:Z,MATCH(G127,'اطلاعات دوره'!C:C,0),MATCH("آب",'اطلاعات دوره'!$1:$1,0))="دارد",ROUND((W127+X127+Y127)*INDEX('تعرفه ها'!A:Z,MATCH("پیک فصلی آب",'تعرفه ها'!$B:$B,0),MATCH(F127,'تعرفه ها'!$2:$2,0))/100,0),0),"---")</f>
        <v>0</v>
      </c>
      <c r="AB127" s="50">
        <f>IFERROR(ROUND(SUM(W127+X127+Y127+Z127+AA127)*INDEX('تعرفه ها'!A:Z,MATCH("مالیات آب",'تعرفه ها'!$B:$B,0),MATCH(F127,'تعرفه ها'!$2:$2,0))/100,0),"---")</f>
        <v>0</v>
      </c>
      <c r="AC127" s="50">
        <f t="shared" si="18"/>
        <v>1488076</v>
      </c>
      <c r="AD127" s="50">
        <f t="shared" si="11"/>
        <v>-509275</v>
      </c>
      <c r="AE127" s="50">
        <f t="shared" si="19"/>
        <v>978801</v>
      </c>
      <c r="AF127" s="50">
        <f t="shared" si="20"/>
        <v>801</v>
      </c>
      <c r="AG127" s="153">
        <f t="shared" si="21"/>
        <v>978000</v>
      </c>
      <c r="AH127" s="42"/>
      <c r="AI127" s="183" t="str">
        <f>IFERROR(IF(INDEX(پرداخت!A:AZ,MATCH(A127&amp;" - "&amp;"آب",پرداخت!$B:$B,0),MATCH(G127,پرداخت!$1:$1,0))="نشده","نشده","شده"),"---")</f>
        <v>نشده</v>
      </c>
    </row>
    <row r="128" spans="1:35" s="30" customFormat="1" ht="34.9" hidden="1" customHeight="1">
      <c r="A128" s="171" t="s">
        <v>267</v>
      </c>
      <c r="B128" s="47">
        <f>IFERROR(INDEX('اطلاعات انشعابات شرکتها'!A:BB,MATCH(A128,'اطلاعات انشعابات شرکتها'!A:A,0),MATCH(B$1,'اطلاعات انشعابات شرکتها'!$1:$1,0)),0)</f>
        <v>141</v>
      </c>
      <c r="C128" s="48">
        <f>IFERROR(INDEX('اطلاعات انشعابات شرکتها'!A:BB,MATCH(A128,'اطلاعات انشعابات شرکتها'!A:A,0),MATCH(C$1,'اطلاعات انشعابات شرکتها'!$1:$1,0)),0)</f>
        <v>0</v>
      </c>
      <c r="D128" s="45"/>
      <c r="E128" s="171">
        <v>2</v>
      </c>
      <c r="F128" s="170">
        <v>99</v>
      </c>
      <c r="G128" s="47" t="str">
        <f t="shared" si="12"/>
        <v>99/2</v>
      </c>
      <c r="H128" s="47" t="str">
        <f>IFERROR(INDEX('اطلاعات دوره'!A:Z,MATCH(G128,'اطلاعات دوره'!C:C,0),MATCH(H$1,'اطلاعات دوره'!$1:$1,0)),0)</f>
        <v>99/02/01</v>
      </c>
      <c r="I128" s="47" t="str">
        <f>IFERROR(INDEX('اطلاعات دوره'!A:Z,MATCH(G128,'اطلاعات دوره'!C:C,0),MATCH(I$1,'اطلاعات دوره'!$1:$1,0)),0)</f>
        <v>99/02/31</v>
      </c>
      <c r="J128" s="48">
        <f>IFERROR(INDEX('اطلاعات دوره'!A:Z,MATCH(G128,'اطلاعات دوره'!C:C,0),MATCH(J$1,'اطلاعات دوره'!$1:$1,0)),0)</f>
        <v>31</v>
      </c>
      <c r="K128" s="46"/>
      <c r="L128" s="158" t="str">
        <f>IFERROR(INDEX('اطلاعات دوره'!A:Z,MATCH(G128,'اطلاعات دوره'!C:C,0)-1,MATCH("عنوان",'اطلاعات دوره'!$1:$1,0)),"---")</f>
        <v>99/1</v>
      </c>
      <c r="M128" s="47" t="str">
        <f t="shared" si="13"/>
        <v>کارن افزار نوید پارسیان-99/1</v>
      </c>
      <c r="N128" s="48" t="str">
        <f t="shared" si="14"/>
        <v>کارن افزار نوید پارسیان-99/2</v>
      </c>
      <c r="O128" s="45"/>
      <c r="P128" s="240">
        <f>IFERROR(INDEX('قرائت کنتور'!A:AZ,MATCH(A128&amp;"-"&amp;"آب",'قرائت کنتور'!B:B,0),MATCH(L128,'قرائت کنتور'!$1:$1,0)),0)</f>
        <v>0</v>
      </c>
      <c r="Q128" s="241">
        <f>IFERROR(INDEX('قرائت کنتور'!A:AZ,MATCH(A128&amp;"-"&amp;"آب",'قرائت کنتور'!B:B,0),MATCH(G128,'قرائت کنتور'!$1:$1,0)),0)</f>
        <v>196</v>
      </c>
      <c r="R128" s="241">
        <f t="shared" si="15"/>
        <v>196</v>
      </c>
      <c r="S128" s="241" t="str">
        <f>IFERROR(INDEX('اطلاعات انشعابات شرکتها'!A:AB,MATCH(A128,'اطلاعات انشعابات شرکتها'!A:A,0),MATCH(S$1,'اطلاعات انشعابات شرکتها'!$1:$1,0)),"---")</f>
        <v>25</v>
      </c>
      <c r="T128" s="227">
        <f t="shared" si="16"/>
        <v>170.16666666666666</v>
      </c>
      <c r="U128" s="45"/>
      <c r="V128" s="155">
        <f>IFERROR(INDEX('تعرفه ها'!A:Z,MATCH("بهای هر متر مکعب آب مصرفی",'تعرفه ها'!$B:$B,0),MATCH(F128,'تعرفه ها'!$2:$2,0)),"---")</f>
        <v>14300</v>
      </c>
      <c r="W128" s="50">
        <f t="shared" si="17"/>
        <v>2802800</v>
      </c>
      <c r="X128" s="50">
        <f>IFERROR(ROUND(R128*INDEX('تعرفه ها'!A:Z,MATCH("عوارض آب به ازاء هر متر مکعب",'تعرفه ها'!$B:$B,0),MATCH(F128,'تعرفه ها'!$2:$2,0)),0),"---")</f>
        <v>29400</v>
      </c>
      <c r="Y128" s="50">
        <f>IFERROR(ROUND(T128*INDEX('تعرفه ها'!A:Z,MATCH("جریمه مازاد مصرف آب به ازاء هر متر مکعب",'تعرفه ها'!$B:$B,0),MATCH(F128,'تعرفه ها'!$2:$2,0)),0),"---")</f>
        <v>863596</v>
      </c>
      <c r="Z128" s="50">
        <f>IFERROR(ROUND(((W128+X128+Y128)*INDEX('تعرفه ها'!A:Z,MATCH("هزینه نگهداری و تعمیرات شبکه آب",'تعرفه ها'!$B:$B,0),MATCH(F128,'تعرفه ها'!$2:$2,0))/100),0),"---")</f>
        <v>369580</v>
      </c>
      <c r="AA128" s="50">
        <f>IFERROR(IF(INDEX('اطلاعات دوره'!A:Z,MATCH(G128,'اطلاعات دوره'!C:C,0),MATCH("آب",'اطلاعات دوره'!$1:$1,0))="دارد",ROUND((W128+X128+Y128)*INDEX('تعرفه ها'!A:Z,MATCH("پیک فصلی آب",'تعرفه ها'!$B:$B,0),MATCH(F128,'تعرفه ها'!$2:$2,0))/100,0),0),"---")</f>
        <v>0</v>
      </c>
      <c r="AB128" s="50">
        <f>IFERROR(ROUND(SUM(W128+X128+Y128+Z128+AA128)*INDEX('تعرفه ها'!A:Z,MATCH("مالیات آب",'تعرفه ها'!$B:$B,0),MATCH(F128,'تعرفه ها'!$2:$2,0))/100,0),"---")</f>
        <v>0</v>
      </c>
      <c r="AC128" s="50">
        <f t="shared" si="18"/>
        <v>4065376</v>
      </c>
      <c r="AD128" s="50">
        <f t="shared" si="11"/>
        <v>-1743045</v>
      </c>
      <c r="AE128" s="50">
        <f t="shared" si="19"/>
        <v>2322331</v>
      </c>
      <c r="AF128" s="50">
        <f t="shared" si="20"/>
        <v>331</v>
      </c>
      <c r="AG128" s="153">
        <f t="shared" si="21"/>
        <v>2322000</v>
      </c>
      <c r="AH128" s="42"/>
      <c r="AI128" s="183" t="str">
        <f>IFERROR(IF(INDEX(پرداخت!A:AZ,MATCH(A128&amp;" - "&amp;"آب",پرداخت!$B:$B,0),MATCH(G128,پرداخت!$1:$1,0))="نشده","نشده","شده"),"---")</f>
        <v>نشده</v>
      </c>
    </row>
    <row r="129" spans="1:35" s="30" customFormat="1" ht="34.9" hidden="1" customHeight="1">
      <c r="A129" s="171" t="s">
        <v>268</v>
      </c>
      <c r="B129" s="47">
        <f>IFERROR(INDEX('اطلاعات انشعابات شرکتها'!A:BB,MATCH(A129,'اطلاعات انشعابات شرکتها'!A:A,0),MATCH(B$1,'اطلاعات انشعابات شرکتها'!$1:$1,0)),0)</f>
        <v>142</v>
      </c>
      <c r="C129" s="48">
        <f>IFERROR(INDEX('اطلاعات انشعابات شرکتها'!A:BB,MATCH(A129,'اطلاعات انشعابات شرکتها'!A:A,0),MATCH(C$1,'اطلاعات انشعابات شرکتها'!$1:$1,0)),0)</f>
        <v>0</v>
      </c>
      <c r="D129" s="45"/>
      <c r="E129" s="171">
        <v>2</v>
      </c>
      <c r="F129" s="170">
        <v>99</v>
      </c>
      <c r="G129" s="47" t="str">
        <f t="shared" si="12"/>
        <v>99/2</v>
      </c>
      <c r="H129" s="47" t="str">
        <f>IFERROR(INDEX('اطلاعات دوره'!A:Z,MATCH(G129,'اطلاعات دوره'!C:C,0),MATCH(H$1,'اطلاعات دوره'!$1:$1,0)),0)</f>
        <v>99/02/01</v>
      </c>
      <c r="I129" s="47" t="str">
        <f>IFERROR(INDEX('اطلاعات دوره'!A:Z,MATCH(G129,'اطلاعات دوره'!C:C,0),MATCH(I$1,'اطلاعات دوره'!$1:$1,0)),0)</f>
        <v>99/02/31</v>
      </c>
      <c r="J129" s="48">
        <f>IFERROR(INDEX('اطلاعات دوره'!A:Z,MATCH(G129,'اطلاعات دوره'!C:C,0),MATCH(J$1,'اطلاعات دوره'!$1:$1,0)),0)</f>
        <v>31</v>
      </c>
      <c r="K129" s="46"/>
      <c r="L129" s="158" t="str">
        <f>IFERROR(INDEX('اطلاعات دوره'!A:Z,MATCH(G129,'اطلاعات دوره'!C:C,0)-1,MATCH("عنوان",'اطلاعات دوره'!$1:$1,0)),"---")</f>
        <v>99/1</v>
      </c>
      <c r="M129" s="47" t="str">
        <f t="shared" si="13"/>
        <v>کاوش صنعت توس (1)-99/1</v>
      </c>
      <c r="N129" s="48" t="str">
        <f t="shared" si="14"/>
        <v>کاوش صنعت توس (1)-99/2</v>
      </c>
      <c r="O129" s="45"/>
      <c r="P129" s="240">
        <f>IFERROR(INDEX('قرائت کنتور'!A:AZ,MATCH(A129&amp;"-"&amp;"آب",'قرائت کنتور'!B:B,0),MATCH(L129,'قرائت کنتور'!$1:$1,0)),0)</f>
        <v>0</v>
      </c>
      <c r="Q129" s="241">
        <f>IFERROR(INDEX('قرائت کنتور'!A:AZ,MATCH(A129&amp;"-"&amp;"آب",'قرائت کنتور'!B:B,0),MATCH(G129,'قرائت کنتور'!$1:$1,0)),0)</f>
        <v>3324</v>
      </c>
      <c r="R129" s="241">
        <f t="shared" si="15"/>
        <v>3324</v>
      </c>
      <c r="S129" s="241" t="str">
        <f>IFERROR(INDEX('اطلاعات انشعابات شرکتها'!A:AB,MATCH(A129,'اطلاعات انشعابات شرکتها'!A:A,0),MATCH(S$1,'اطلاعات انشعابات شرکتها'!$1:$1,0)),"---")</f>
        <v>25</v>
      </c>
      <c r="T129" s="227">
        <f t="shared" si="16"/>
        <v>3298.1666666666665</v>
      </c>
      <c r="U129" s="45"/>
      <c r="V129" s="155">
        <f>IFERROR(INDEX('تعرفه ها'!A:Z,MATCH("بهای هر متر مکعب آب مصرفی",'تعرفه ها'!$B:$B,0),MATCH(F129,'تعرفه ها'!$2:$2,0)),"---")</f>
        <v>14300</v>
      </c>
      <c r="W129" s="50">
        <f t="shared" si="17"/>
        <v>47533200</v>
      </c>
      <c r="X129" s="50">
        <f>IFERROR(ROUND(R129*INDEX('تعرفه ها'!A:Z,MATCH("عوارض آب به ازاء هر متر مکعب",'تعرفه ها'!$B:$B,0),MATCH(F129,'تعرفه ها'!$2:$2,0)),0),"---")</f>
        <v>498600</v>
      </c>
      <c r="Y129" s="50">
        <f>IFERROR(ROUND(T129*INDEX('تعرفه ها'!A:Z,MATCH("جریمه مازاد مصرف آب به ازاء هر متر مکعب",'تعرفه ها'!$B:$B,0),MATCH(F129,'تعرفه ها'!$2:$2,0)),0),"---")</f>
        <v>16738196</v>
      </c>
      <c r="Z129" s="50">
        <f>IFERROR(ROUND(((W129+X129+Y129)*INDEX('تعرفه ها'!A:Z,MATCH("هزینه نگهداری و تعمیرات شبکه آب",'تعرفه ها'!$B:$B,0),MATCH(F129,'تعرفه ها'!$2:$2,0))/100),0),"---")</f>
        <v>6477000</v>
      </c>
      <c r="AA129" s="50">
        <f>IFERROR(IF(INDEX('اطلاعات دوره'!A:Z,MATCH(G129,'اطلاعات دوره'!C:C,0),MATCH("آب",'اطلاعات دوره'!$1:$1,0))="دارد",ROUND((W129+X129+Y129)*INDEX('تعرفه ها'!A:Z,MATCH("پیک فصلی آب",'تعرفه ها'!$B:$B,0),MATCH(F129,'تعرفه ها'!$2:$2,0))/100,0),0),"---")</f>
        <v>0</v>
      </c>
      <c r="AB129" s="50">
        <f>IFERROR(ROUND(SUM(W129+X129+Y129+Z129+AA129)*INDEX('تعرفه ها'!A:Z,MATCH("مالیات آب",'تعرفه ها'!$B:$B,0),MATCH(F129,'تعرفه ها'!$2:$2,0))/100,0),"---")</f>
        <v>0</v>
      </c>
      <c r="AC129" s="50">
        <f t="shared" si="18"/>
        <v>71246996</v>
      </c>
      <c r="AD129" s="50">
        <f t="shared" ref="AD129:AD186" si="22">IFERROR(IF(VLOOKUP(M129,N:AJ,22,0)="شده",VLOOKUP(M129,N:AJ,19,0),VLOOKUP(M129,N:AJ,18,0)),"---")</f>
        <v>-42653600</v>
      </c>
      <c r="AE129" s="50">
        <f t="shared" si="19"/>
        <v>28593396</v>
      </c>
      <c r="AF129" s="50">
        <f t="shared" si="20"/>
        <v>396</v>
      </c>
      <c r="AG129" s="153">
        <f t="shared" si="21"/>
        <v>28593000</v>
      </c>
      <c r="AH129" s="42"/>
      <c r="AI129" s="183" t="str">
        <f>IFERROR(IF(INDEX(پرداخت!A:AZ,MATCH(A129&amp;" - "&amp;"آب",پرداخت!$B:$B,0),MATCH(G129,پرداخت!$1:$1,0))="نشده","نشده","شده"),"---")</f>
        <v>نشده</v>
      </c>
    </row>
    <row r="130" spans="1:35" s="30" customFormat="1" ht="34.9" hidden="1" customHeight="1">
      <c r="A130" s="171" t="s">
        <v>270</v>
      </c>
      <c r="B130" s="47">
        <f>IFERROR(INDEX('اطلاعات انشعابات شرکتها'!A:BB,MATCH(A130,'اطلاعات انشعابات شرکتها'!A:A,0),MATCH(B$1,'اطلاعات انشعابات شرکتها'!$1:$1,0)),0)</f>
        <v>144</v>
      </c>
      <c r="C130" s="48">
        <f>IFERROR(INDEX('اطلاعات انشعابات شرکتها'!A:BB,MATCH(A130,'اطلاعات انشعابات شرکتها'!A:A,0),MATCH(C$1,'اطلاعات انشعابات شرکتها'!$1:$1,0)),0)</f>
        <v>0</v>
      </c>
      <c r="D130" s="45"/>
      <c r="E130" s="171">
        <v>2</v>
      </c>
      <c r="F130" s="170">
        <v>99</v>
      </c>
      <c r="G130" s="47" t="str">
        <f t="shared" si="12"/>
        <v>99/2</v>
      </c>
      <c r="H130" s="47" t="str">
        <f>IFERROR(INDEX('اطلاعات دوره'!A:Z,MATCH(G130,'اطلاعات دوره'!C:C,0),MATCH(H$1,'اطلاعات دوره'!$1:$1,0)),0)</f>
        <v>99/02/01</v>
      </c>
      <c r="I130" s="47" t="str">
        <f>IFERROR(INDEX('اطلاعات دوره'!A:Z,MATCH(G130,'اطلاعات دوره'!C:C,0),MATCH(I$1,'اطلاعات دوره'!$1:$1,0)),0)</f>
        <v>99/02/31</v>
      </c>
      <c r="J130" s="48">
        <f>IFERROR(INDEX('اطلاعات دوره'!A:Z,MATCH(G130,'اطلاعات دوره'!C:C,0),MATCH(J$1,'اطلاعات دوره'!$1:$1,0)),0)</f>
        <v>31</v>
      </c>
      <c r="K130" s="46"/>
      <c r="L130" s="158" t="str">
        <f>IFERROR(INDEX('اطلاعات دوره'!A:Z,MATCH(G130,'اطلاعات دوره'!C:C,0)-1,MATCH("عنوان",'اطلاعات دوره'!$1:$1,0)),"---")</f>
        <v>99/1</v>
      </c>
      <c r="M130" s="47" t="str">
        <f t="shared" si="13"/>
        <v>کیان تدبیر-99/1</v>
      </c>
      <c r="N130" s="48" t="str">
        <f t="shared" si="14"/>
        <v>کیان تدبیر-99/2</v>
      </c>
      <c r="O130" s="45"/>
      <c r="P130" s="240">
        <f>IFERROR(INDEX('قرائت کنتور'!A:AZ,MATCH(A130&amp;"-"&amp;"آب",'قرائت کنتور'!B:B,0),MATCH(L130,'قرائت کنتور'!$1:$1,0)),0)</f>
        <v>0</v>
      </c>
      <c r="Q130" s="241">
        <f>IFERROR(INDEX('قرائت کنتور'!A:AZ,MATCH(A130&amp;"-"&amp;"آب",'قرائت کنتور'!B:B,0),MATCH(G130,'قرائت کنتور'!$1:$1,0)),0)</f>
        <v>163</v>
      </c>
      <c r="R130" s="241">
        <f t="shared" si="15"/>
        <v>163</v>
      </c>
      <c r="S130" s="241" t="str">
        <f>IFERROR(INDEX('اطلاعات انشعابات شرکتها'!A:AB,MATCH(A130,'اطلاعات انشعابات شرکتها'!A:A,0),MATCH(S$1,'اطلاعات انشعابات شرکتها'!$1:$1,0)),"---")</f>
        <v>25</v>
      </c>
      <c r="T130" s="227">
        <f t="shared" si="16"/>
        <v>137.16666666666666</v>
      </c>
      <c r="U130" s="45"/>
      <c r="V130" s="155">
        <f>IFERROR(INDEX('تعرفه ها'!A:Z,MATCH("بهای هر متر مکعب آب مصرفی",'تعرفه ها'!$B:$B,0),MATCH(F130,'تعرفه ها'!$2:$2,0)),"---")</f>
        <v>14300</v>
      </c>
      <c r="W130" s="50">
        <f t="shared" si="17"/>
        <v>2330900</v>
      </c>
      <c r="X130" s="50">
        <f>IFERROR(ROUND(R130*INDEX('تعرفه ها'!A:Z,MATCH("عوارض آب به ازاء هر متر مکعب",'تعرفه ها'!$B:$B,0),MATCH(F130,'تعرفه ها'!$2:$2,0)),0),"---")</f>
        <v>24450</v>
      </c>
      <c r="Y130" s="50">
        <f>IFERROR(ROUND(T130*INDEX('تعرفه ها'!A:Z,MATCH("جریمه مازاد مصرف آب به ازاء هر متر مکعب",'تعرفه ها'!$B:$B,0),MATCH(F130,'تعرفه ها'!$2:$2,0)),0),"---")</f>
        <v>696121</v>
      </c>
      <c r="Z130" s="50">
        <f>IFERROR(ROUND(((W130+X130+Y130)*INDEX('تعرفه ها'!A:Z,MATCH("هزینه نگهداری و تعمیرات شبکه آب",'تعرفه ها'!$B:$B,0),MATCH(F130,'تعرفه ها'!$2:$2,0))/100),0),"---")</f>
        <v>305147</v>
      </c>
      <c r="AA130" s="50">
        <f>IFERROR(IF(INDEX('اطلاعات دوره'!A:Z,MATCH(G130,'اطلاعات دوره'!C:C,0),MATCH("آب",'اطلاعات دوره'!$1:$1,0))="دارد",ROUND((W130+X130+Y130)*INDEX('تعرفه ها'!A:Z,MATCH("پیک فصلی آب",'تعرفه ها'!$B:$B,0),MATCH(F130,'تعرفه ها'!$2:$2,0))/100,0),0),"---")</f>
        <v>0</v>
      </c>
      <c r="AB130" s="50">
        <f>IFERROR(ROUND(SUM(W130+X130+Y130+Z130+AA130)*INDEX('تعرفه ها'!A:Z,MATCH("مالیات آب",'تعرفه ها'!$B:$B,0),MATCH(F130,'تعرفه ها'!$2:$2,0))/100,0),"---")</f>
        <v>0</v>
      </c>
      <c r="AC130" s="50">
        <f t="shared" si="18"/>
        <v>3356618</v>
      </c>
      <c r="AD130" s="50">
        <f t="shared" si="22"/>
        <v>145</v>
      </c>
      <c r="AE130" s="50">
        <f t="shared" si="19"/>
        <v>3356763</v>
      </c>
      <c r="AF130" s="50">
        <f t="shared" si="20"/>
        <v>763</v>
      </c>
      <c r="AG130" s="153">
        <f t="shared" si="21"/>
        <v>3356000</v>
      </c>
      <c r="AH130" s="42"/>
      <c r="AI130" s="183" t="str">
        <f>IFERROR(IF(INDEX(پرداخت!A:AZ,MATCH(A130&amp;" - "&amp;"آب",پرداخت!$B:$B,0),MATCH(G130,پرداخت!$1:$1,0))="نشده","نشده","شده"),"---")</f>
        <v>نشده</v>
      </c>
    </row>
    <row r="131" spans="1:35" s="30" customFormat="1" ht="34.9" hidden="1" customHeight="1">
      <c r="A131" s="171" t="s">
        <v>274</v>
      </c>
      <c r="B131" s="47">
        <f>IFERROR(INDEX('اطلاعات انشعابات شرکتها'!A:BB,MATCH(A131,'اطلاعات انشعابات شرکتها'!A:A,0),MATCH(B$1,'اطلاعات انشعابات شرکتها'!$1:$1,0)),0)</f>
        <v>145</v>
      </c>
      <c r="C131" s="48">
        <f>IFERROR(INDEX('اطلاعات انشعابات شرکتها'!A:BB,MATCH(A131,'اطلاعات انشعابات شرکتها'!A:A,0),MATCH(C$1,'اطلاعات انشعابات شرکتها'!$1:$1,0)),0)</f>
        <v>0</v>
      </c>
      <c r="D131" s="45"/>
      <c r="E131" s="171">
        <v>2</v>
      </c>
      <c r="F131" s="170">
        <v>99</v>
      </c>
      <c r="G131" s="47" t="str">
        <f t="shared" ref="G131:G194" si="23">F131&amp;"/"&amp;E131</f>
        <v>99/2</v>
      </c>
      <c r="H131" s="47" t="str">
        <f>IFERROR(INDEX('اطلاعات دوره'!A:Z,MATCH(G131,'اطلاعات دوره'!C:C,0),MATCH(H$1,'اطلاعات دوره'!$1:$1,0)),0)</f>
        <v>99/02/01</v>
      </c>
      <c r="I131" s="47" t="str">
        <f>IFERROR(INDEX('اطلاعات دوره'!A:Z,MATCH(G131,'اطلاعات دوره'!C:C,0),MATCH(I$1,'اطلاعات دوره'!$1:$1,0)),0)</f>
        <v>99/02/31</v>
      </c>
      <c r="J131" s="48">
        <f>IFERROR(INDEX('اطلاعات دوره'!A:Z,MATCH(G131,'اطلاعات دوره'!C:C,0),MATCH(J$1,'اطلاعات دوره'!$1:$1,0)),0)</f>
        <v>31</v>
      </c>
      <c r="K131" s="46"/>
      <c r="L131" s="158" t="str">
        <f>IFERROR(INDEX('اطلاعات دوره'!A:Z,MATCH(G131,'اطلاعات دوره'!C:C,0)-1,MATCH("عنوان",'اطلاعات دوره'!$1:$1,0)),"---")</f>
        <v>99/1</v>
      </c>
      <c r="M131" s="47" t="str">
        <f t="shared" ref="M131:M194" si="24">A131&amp;"-"&amp;L131</f>
        <v>گل کوه بینالود-99/1</v>
      </c>
      <c r="N131" s="48" t="str">
        <f t="shared" ref="N131:N194" si="25">A131&amp;"-"&amp;G131</f>
        <v>گل کوه بینالود-99/2</v>
      </c>
      <c r="O131" s="45"/>
      <c r="P131" s="240">
        <f>IFERROR(INDEX('قرائت کنتور'!A:AZ,MATCH(A131&amp;"-"&amp;"آب",'قرائت کنتور'!B:B,0),MATCH(L131,'قرائت کنتور'!$1:$1,0)),0)</f>
        <v>0</v>
      </c>
      <c r="Q131" s="241">
        <f>IFERROR(INDEX('قرائت کنتور'!A:AZ,MATCH(A131&amp;"-"&amp;"آب",'قرائت کنتور'!B:B,0),MATCH(G131,'قرائت کنتور'!$1:$1,0)),0)</f>
        <v>1175</v>
      </c>
      <c r="R131" s="241">
        <f t="shared" ref="R131:R194" si="26">IFERROR(Q131-P131,"---")</f>
        <v>1175</v>
      </c>
      <c r="S131" s="241" t="str">
        <f>IFERROR(INDEX('اطلاعات انشعابات شرکتها'!A:AB,MATCH(A131,'اطلاعات انشعابات شرکتها'!A:A,0),MATCH(S$1,'اطلاعات انشعابات شرکتها'!$1:$1,0)),"---")</f>
        <v>25</v>
      </c>
      <c r="T131" s="227">
        <f t="shared" ref="T131:T194" si="27">IFERROR(IF((R131-(J131*S131/30))&gt;0,(R131-(J131*S131/30)),0),"---")</f>
        <v>1149.1666666666667</v>
      </c>
      <c r="U131" s="45"/>
      <c r="V131" s="155">
        <f>IFERROR(INDEX('تعرفه ها'!A:Z,MATCH("بهای هر متر مکعب آب مصرفی",'تعرفه ها'!$B:$B,0),MATCH(F131,'تعرفه ها'!$2:$2,0)),"---")</f>
        <v>14300</v>
      </c>
      <c r="W131" s="50">
        <f t="shared" ref="W131:W194" si="28">IFERROR(ROUND(R131*V131,0),"---")</f>
        <v>16802500</v>
      </c>
      <c r="X131" s="50">
        <f>IFERROR(ROUND(R131*INDEX('تعرفه ها'!A:Z,MATCH("عوارض آب به ازاء هر متر مکعب",'تعرفه ها'!$B:$B,0),MATCH(F131,'تعرفه ها'!$2:$2,0)),0),"---")</f>
        <v>176250</v>
      </c>
      <c r="Y131" s="50">
        <f>IFERROR(ROUND(T131*INDEX('تعرفه ها'!A:Z,MATCH("جریمه مازاد مصرف آب به ازاء هر متر مکعب",'تعرفه ها'!$B:$B,0),MATCH(F131,'تعرفه ها'!$2:$2,0)),0),"---")</f>
        <v>5832021</v>
      </c>
      <c r="Z131" s="50">
        <f>IFERROR(ROUND(((W131+X131+Y131)*INDEX('تعرفه ها'!A:Z,MATCH("هزینه نگهداری و تعمیرات شبکه آب",'تعرفه ها'!$B:$B,0),MATCH(F131,'تعرفه ها'!$2:$2,0))/100),0),"---")</f>
        <v>2281077</v>
      </c>
      <c r="AA131" s="50">
        <f>IFERROR(IF(INDEX('اطلاعات دوره'!A:Z,MATCH(G131,'اطلاعات دوره'!C:C,0),MATCH("آب",'اطلاعات دوره'!$1:$1,0))="دارد",ROUND((W131+X131+Y131)*INDEX('تعرفه ها'!A:Z,MATCH("پیک فصلی آب",'تعرفه ها'!$B:$B,0),MATCH(F131,'تعرفه ها'!$2:$2,0))/100,0),0),"---")</f>
        <v>0</v>
      </c>
      <c r="AB131" s="50">
        <f>IFERROR(ROUND(SUM(W131+X131+Y131+Z131+AA131)*INDEX('تعرفه ها'!A:Z,MATCH("مالیات آب",'تعرفه ها'!$B:$B,0),MATCH(F131,'تعرفه ها'!$2:$2,0))/100,0),"---")</f>
        <v>0</v>
      </c>
      <c r="AC131" s="50">
        <f t="shared" ref="AC131:AC194" si="29">IFERROR((W131+X131+Y131+Z131+AA131+AB131),"---")</f>
        <v>25091848</v>
      </c>
      <c r="AD131" s="50">
        <f t="shared" si="22"/>
        <v>-17913775</v>
      </c>
      <c r="AE131" s="50">
        <f t="shared" ref="AE131:AE194" si="30">IFERROR(AC131+AD131,"---")</f>
        <v>7178073</v>
      </c>
      <c r="AF131" s="50">
        <f t="shared" ref="AF131:AF194" si="31">IFERROR(INT(RIGHT(AE131,3)),"---")</f>
        <v>73</v>
      </c>
      <c r="AG131" s="153">
        <f t="shared" ref="AG131:AG194" si="32">IFERROR(AE131-AF131,"---")</f>
        <v>7178000</v>
      </c>
      <c r="AH131" s="42"/>
      <c r="AI131" s="183" t="str">
        <f>IFERROR(IF(INDEX(پرداخت!A:AZ,MATCH(A131&amp;" - "&amp;"آب",پرداخت!$B:$B,0),MATCH(G131,پرداخت!$1:$1,0))="نشده","نشده","شده"),"---")</f>
        <v>نشده</v>
      </c>
    </row>
    <row r="132" spans="1:35" s="30" customFormat="1" ht="34.9" hidden="1" customHeight="1">
      <c r="A132" s="171" t="s">
        <v>275</v>
      </c>
      <c r="B132" s="47">
        <f>IFERROR(INDEX('اطلاعات انشعابات شرکتها'!A:BB,MATCH(A132,'اطلاعات انشعابات شرکتها'!A:A,0),MATCH(B$1,'اطلاعات انشعابات شرکتها'!$1:$1,0)),0)</f>
        <v>146</v>
      </c>
      <c r="C132" s="48">
        <f>IFERROR(INDEX('اطلاعات انشعابات شرکتها'!A:BB,MATCH(A132,'اطلاعات انشعابات شرکتها'!A:A,0),MATCH(C$1,'اطلاعات انشعابات شرکتها'!$1:$1,0)),0)</f>
        <v>0</v>
      </c>
      <c r="D132" s="45"/>
      <c r="E132" s="171">
        <v>2</v>
      </c>
      <c r="F132" s="170">
        <v>99</v>
      </c>
      <c r="G132" s="47" t="str">
        <f t="shared" si="23"/>
        <v>99/2</v>
      </c>
      <c r="H132" s="47" t="str">
        <f>IFERROR(INDEX('اطلاعات دوره'!A:Z,MATCH(G132,'اطلاعات دوره'!C:C,0),MATCH(H$1,'اطلاعات دوره'!$1:$1,0)),0)</f>
        <v>99/02/01</v>
      </c>
      <c r="I132" s="47" t="str">
        <f>IFERROR(INDEX('اطلاعات دوره'!A:Z,MATCH(G132,'اطلاعات دوره'!C:C,0),MATCH(I$1,'اطلاعات دوره'!$1:$1,0)),0)</f>
        <v>99/02/31</v>
      </c>
      <c r="J132" s="48">
        <f>IFERROR(INDEX('اطلاعات دوره'!A:Z,MATCH(G132,'اطلاعات دوره'!C:C,0),MATCH(J$1,'اطلاعات دوره'!$1:$1,0)),0)</f>
        <v>31</v>
      </c>
      <c r="K132" s="46"/>
      <c r="L132" s="158" t="str">
        <f>IFERROR(INDEX('اطلاعات دوره'!A:Z,MATCH(G132,'اطلاعات دوره'!C:C,0)-1,MATCH("عنوان",'اطلاعات دوره'!$1:$1,0)),"---")</f>
        <v>99/1</v>
      </c>
      <c r="M132" s="47" t="str">
        <f t="shared" si="24"/>
        <v>افزودنی های طبیعی گلچین توس-99/1</v>
      </c>
      <c r="N132" s="48" t="str">
        <f t="shared" si="25"/>
        <v>افزودنی های طبیعی گلچین توس-99/2</v>
      </c>
      <c r="O132" s="45"/>
      <c r="P132" s="240">
        <f>IFERROR(INDEX('قرائت کنتور'!A:AZ,MATCH(A132&amp;"-"&amp;"آب",'قرائت کنتور'!B:B,0),MATCH(L132,'قرائت کنتور'!$1:$1,0)),0)</f>
        <v>0</v>
      </c>
      <c r="Q132" s="241">
        <f>IFERROR(INDEX('قرائت کنتور'!A:AZ,MATCH(A132&amp;"-"&amp;"آب",'قرائت کنتور'!B:B,0),MATCH(G132,'قرائت کنتور'!$1:$1,0)),0)</f>
        <v>9455</v>
      </c>
      <c r="R132" s="241">
        <f t="shared" si="26"/>
        <v>9455</v>
      </c>
      <c r="S132" s="241" t="str">
        <f>IFERROR(INDEX('اطلاعات انشعابات شرکتها'!A:AB,MATCH(A132,'اطلاعات انشعابات شرکتها'!A:A,0),MATCH(S$1,'اطلاعات انشعابات شرکتها'!$1:$1,0)),"---")</f>
        <v>25</v>
      </c>
      <c r="T132" s="227">
        <f t="shared" si="27"/>
        <v>9429.1666666666661</v>
      </c>
      <c r="U132" s="45"/>
      <c r="V132" s="155">
        <f>IFERROR(INDEX('تعرفه ها'!A:Z,MATCH("بهای هر متر مکعب آب مصرفی",'تعرفه ها'!$B:$B,0),MATCH(F132,'تعرفه ها'!$2:$2,0)),"---")</f>
        <v>14300</v>
      </c>
      <c r="W132" s="50">
        <f t="shared" si="28"/>
        <v>135206500</v>
      </c>
      <c r="X132" s="50">
        <f>IFERROR(ROUND(R132*INDEX('تعرفه ها'!A:Z,MATCH("عوارض آب به ازاء هر متر مکعب",'تعرفه ها'!$B:$B,0),MATCH(F132,'تعرفه ها'!$2:$2,0)),0),"---")</f>
        <v>1418250</v>
      </c>
      <c r="Y132" s="50">
        <f>IFERROR(ROUND(T132*INDEX('تعرفه ها'!A:Z,MATCH("جریمه مازاد مصرف آب به ازاء هر متر مکعب",'تعرفه ها'!$B:$B,0),MATCH(F132,'تعرفه ها'!$2:$2,0)),0),"---")</f>
        <v>47853021</v>
      </c>
      <c r="Z132" s="50">
        <f>IFERROR(ROUND(((W132+X132+Y132)*INDEX('تعرفه ها'!A:Z,MATCH("هزینه نگهداری و تعمیرات شبکه آب",'تعرفه ها'!$B:$B,0),MATCH(F132,'تعرفه ها'!$2:$2,0))/100),0),"---")</f>
        <v>18447777</v>
      </c>
      <c r="AA132" s="50">
        <f>IFERROR(IF(INDEX('اطلاعات دوره'!A:Z,MATCH(G132,'اطلاعات دوره'!C:C,0),MATCH("آب",'اطلاعات دوره'!$1:$1,0))="دارد",ROUND((W132+X132+Y132)*INDEX('تعرفه ها'!A:Z,MATCH("پیک فصلی آب",'تعرفه ها'!$B:$B,0),MATCH(F132,'تعرفه ها'!$2:$2,0))/100,0),0),"---")</f>
        <v>0</v>
      </c>
      <c r="AB132" s="50">
        <f>IFERROR(ROUND(SUM(W132+X132+Y132+Z132+AA132)*INDEX('تعرفه ها'!A:Z,MATCH("مالیات آب",'تعرفه ها'!$B:$B,0),MATCH(F132,'تعرفه ها'!$2:$2,0))/100,0),"---")</f>
        <v>0</v>
      </c>
      <c r="AC132" s="50">
        <f t="shared" si="29"/>
        <v>202925548</v>
      </c>
      <c r="AD132" s="50" t="str">
        <f t="shared" si="22"/>
        <v>---</v>
      </c>
      <c r="AE132" s="50" t="str">
        <f t="shared" si="30"/>
        <v>---</v>
      </c>
      <c r="AF132" s="50" t="str">
        <f t="shared" si="31"/>
        <v>---</v>
      </c>
      <c r="AG132" s="153" t="str">
        <f t="shared" si="32"/>
        <v>---</v>
      </c>
      <c r="AH132" s="42"/>
      <c r="AI132" s="183" t="str">
        <f>IFERROR(IF(INDEX(پرداخت!A:AZ,MATCH(A132&amp;" - "&amp;"آب",پرداخت!$B:$B,0),MATCH(G132,پرداخت!$1:$1,0))="نشده","نشده","شده"),"---")</f>
        <v>نشده</v>
      </c>
    </row>
    <row r="133" spans="1:35" s="30" customFormat="1" ht="34.9" hidden="1" customHeight="1">
      <c r="A133" s="171" t="s">
        <v>296</v>
      </c>
      <c r="B133" s="47">
        <f>IFERROR(INDEX('اطلاعات انشعابات شرکتها'!A:BB,MATCH(A133,'اطلاعات انشعابات شرکتها'!A:A,0),MATCH(B$1,'اطلاعات انشعابات شرکتها'!$1:$1,0)),0)</f>
        <v>147</v>
      </c>
      <c r="C133" s="48">
        <f>IFERROR(INDEX('اطلاعات انشعابات شرکتها'!A:BB,MATCH(A133,'اطلاعات انشعابات شرکتها'!A:A,0),MATCH(C$1,'اطلاعات انشعابات شرکتها'!$1:$1,0)),0)</f>
        <v>0</v>
      </c>
      <c r="D133" s="45"/>
      <c r="E133" s="171">
        <v>2</v>
      </c>
      <c r="F133" s="170">
        <v>99</v>
      </c>
      <c r="G133" s="47" t="str">
        <f t="shared" si="23"/>
        <v>99/2</v>
      </c>
      <c r="H133" s="47" t="str">
        <f>IFERROR(INDEX('اطلاعات دوره'!A:Z,MATCH(G133,'اطلاعات دوره'!C:C,0),MATCH(H$1,'اطلاعات دوره'!$1:$1,0)),0)</f>
        <v>99/02/01</v>
      </c>
      <c r="I133" s="47" t="str">
        <f>IFERROR(INDEX('اطلاعات دوره'!A:Z,MATCH(G133,'اطلاعات دوره'!C:C,0),MATCH(I$1,'اطلاعات دوره'!$1:$1,0)),0)</f>
        <v>99/02/31</v>
      </c>
      <c r="J133" s="48">
        <f>IFERROR(INDEX('اطلاعات دوره'!A:Z,MATCH(G133,'اطلاعات دوره'!C:C,0),MATCH(J$1,'اطلاعات دوره'!$1:$1,0)),0)</f>
        <v>31</v>
      </c>
      <c r="K133" s="46"/>
      <c r="L133" s="158" t="str">
        <f>IFERROR(INDEX('اطلاعات دوره'!A:Z,MATCH(G133,'اطلاعات دوره'!C:C,0)-1,MATCH("عنوان",'اطلاعات دوره'!$1:$1,0)),"---")</f>
        <v>99/1</v>
      </c>
      <c r="M133" s="47" t="str">
        <f t="shared" si="24"/>
        <v>ماهان تدبیر پارت-99/1</v>
      </c>
      <c r="N133" s="48" t="str">
        <f t="shared" si="25"/>
        <v>ماهان تدبیر پارت-99/2</v>
      </c>
      <c r="O133" s="45"/>
      <c r="P133" s="240">
        <f>IFERROR(INDEX('قرائت کنتور'!A:AZ,MATCH(A133&amp;"-"&amp;"آب",'قرائت کنتور'!B:B,0),MATCH(L133,'قرائت کنتور'!$1:$1,0)),0)</f>
        <v>0</v>
      </c>
      <c r="Q133" s="241">
        <f>IFERROR(INDEX('قرائت کنتور'!A:AZ,MATCH(A133&amp;"-"&amp;"آب",'قرائت کنتور'!B:B,0),MATCH(G133,'قرائت کنتور'!$1:$1,0)),0)</f>
        <v>0</v>
      </c>
      <c r="R133" s="241">
        <f t="shared" si="26"/>
        <v>0</v>
      </c>
      <c r="S133" s="241">
        <f>IFERROR(INDEX('اطلاعات انشعابات شرکتها'!A:AB,MATCH(A133,'اطلاعات انشعابات شرکتها'!A:A,0),MATCH(S$1,'اطلاعات انشعابات شرکتها'!$1:$1,0)),"---")</f>
        <v>0</v>
      </c>
      <c r="T133" s="227">
        <f t="shared" si="27"/>
        <v>0</v>
      </c>
      <c r="U133" s="45"/>
      <c r="V133" s="155">
        <f>IFERROR(INDEX('تعرفه ها'!A:Z,MATCH("بهای هر متر مکعب آب مصرفی",'تعرفه ها'!$B:$B,0),MATCH(F133,'تعرفه ها'!$2:$2,0)),"---")</f>
        <v>14300</v>
      </c>
      <c r="W133" s="50">
        <f t="shared" si="28"/>
        <v>0</v>
      </c>
      <c r="X133" s="50">
        <f>IFERROR(ROUND(R133*INDEX('تعرفه ها'!A:Z,MATCH("عوارض آب به ازاء هر متر مکعب",'تعرفه ها'!$B:$B,0),MATCH(F133,'تعرفه ها'!$2:$2,0)),0),"---")</f>
        <v>0</v>
      </c>
      <c r="Y133" s="50">
        <f>IFERROR(ROUND(T133*INDEX('تعرفه ها'!A:Z,MATCH("جریمه مازاد مصرف آب به ازاء هر متر مکعب",'تعرفه ها'!$B:$B,0),MATCH(F133,'تعرفه ها'!$2:$2,0)),0),"---")</f>
        <v>0</v>
      </c>
      <c r="Z133" s="50">
        <f>IFERROR(ROUND(((W133+X133+Y133)*INDEX('تعرفه ها'!A:Z,MATCH("هزینه نگهداری و تعمیرات شبکه آب",'تعرفه ها'!$B:$B,0),MATCH(F133,'تعرفه ها'!$2:$2,0))/100),0),"---")</f>
        <v>0</v>
      </c>
      <c r="AA133" s="50">
        <f>IFERROR(IF(INDEX('اطلاعات دوره'!A:Z,MATCH(G133,'اطلاعات دوره'!C:C,0),MATCH("آب",'اطلاعات دوره'!$1:$1,0))="دارد",ROUND((W133+X133+Y133)*INDEX('تعرفه ها'!A:Z,MATCH("پیک فصلی آب",'تعرفه ها'!$B:$B,0),MATCH(F133,'تعرفه ها'!$2:$2,0))/100,0),0),"---")</f>
        <v>0</v>
      </c>
      <c r="AB133" s="50">
        <f>IFERROR(ROUND(SUM(W133+X133+Y133+Z133+AA133)*INDEX('تعرفه ها'!A:Z,MATCH("مالیات آب",'تعرفه ها'!$B:$B,0),MATCH(F133,'تعرفه ها'!$2:$2,0))/100,0),"---")</f>
        <v>0</v>
      </c>
      <c r="AC133" s="50">
        <f t="shared" si="29"/>
        <v>0</v>
      </c>
      <c r="AD133" s="50" t="str">
        <f t="shared" si="22"/>
        <v>---</v>
      </c>
      <c r="AE133" s="50" t="str">
        <f t="shared" si="30"/>
        <v>---</v>
      </c>
      <c r="AF133" s="50" t="str">
        <f t="shared" si="31"/>
        <v>---</v>
      </c>
      <c r="AG133" s="153" t="str">
        <f t="shared" si="32"/>
        <v>---</v>
      </c>
      <c r="AH133" s="42"/>
      <c r="AI133" s="183" t="str">
        <f>IFERROR(IF(INDEX(پرداخت!A:AZ,MATCH(A133&amp;" - "&amp;"آب",پرداخت!$B:$B,0),MATCH(G133,پرداخت!$1:$1,0))="نشده","نشده","شده"),"---")</f>
        <v>---</v>
      </c>
    </row>
    <row r="134" spans="1:35" s="30" customFormat="1" ht="34.9" hidden="1" customHeight="1">
      <c r="A134" s="171" t="s">
        <v>277</v>
      </c>
      <c r="B134" s="47">
        <f>IFERROR(INDEX('اطلاعات انشعابات شرکتها'!A:BB,MATCH(A134,'اطلاعات انشعابات شرکتها'!A:A,0),MATCH(B$1,'اطلاعات انشعابات شرکتها'!$1:$1,0)),0)</f>
        <v>148</v>
      </c>
      <c r="C134" s="48">
        <f>IFERROR(INDEX('اطلاعات انشعابات شرکتها'!A:BB,MATCH(A134,'اطلاعات انشعابات شرکتها'!A:A,0),MATCH(C$1,'اطلاعات انشعابات شرکتها'!$1:$1,0)),0)</f>
        <v>0</v>
      </c>
      <c r="D134" s="45"/>
      <c r="E134" s="171">
        <v>2</v>
      </c>
      <c r="F134" s="170">
        <v>99</v>
      </c>
      <c r="G134" s="47" t="str">
        <f t="shared" si="23"/>
        <v>99/2</v>
      </c>
      <c r="H134" s="47" t="str">
        <f>IFERROR(INDEX('اطلاعات دوره'!A:Z,MATCH(G134,'اطلاعات دوره'!C:C,0),MATCH(H$1,'اطلاعات دوره'!$1:$1,0)),0)</f>
        <v>99/02/01</v>
      </c>
      <c r="I134" s="47" t="str">
        <f>IFERROR(INDEX('اطلاعات دوره'!A:Z,MATCH(G134,'اطلاعات دوره'!C:C,0),MATCH(I$1,'اطلاعات دوره'!$1:$1,0)),0)</f>
        <v>99/02/31</v>
      </c>
      <c r="J134" s="48">
        <f>IFERROR(INDEX('اطلاعات دوره'!A:Z,MATCH(G134,'اطلاعات دوره'!C:C,0),MATCH(J$1,'اطلاعات دوره'!$1:$1,0)),0)</f>
        <v>31</v>
      </c>
      <c r="K134" s="46"/>
      <c r="L134" s="158" t="str">
        <f>IFERROR(INDEX('اطلاعات دوره'!A:Z,MATCH(G134,'اطلاعات دوره'!C:C,0)-1,MATCH("عنوان",'اطلاعات دوره'!$1:$1,0)),"---")</f>
        <v>99/1</v>
      </c>
      <c r="M134" s="47" t="str">
        <f t="shared" si="24"/>
        <v>مبین پویش صنعت پارس-99/1</v>
      </c>
      <c r="N134" s="48" t="str">
        <f t="shared" si="25"/>
        <v>مبین پویش صنعت پارس-99/2</v>
      </c>
      <c r="O134" s="45"/>
      <c r="P134" s="240">
        <f>IFERROR(INDEX('قرائت کنتور'!A:AZ,MATCH(A134&amp;"-"&amp;"آب",'قرائت کنتور'!B:B,0),MATCH(L134,'قرائت کنتور'!$1:$1,0)),0)</f>
        <v>0</v>
      </c>
      <c r="Q134" s="241">
        <f>IFERROR(INDEX('قرائت کنتور'!A:AZ,MATCH(A134&amp;"-"&amp;"آب",'قرائت کنتور'!B:B,0),MATCH(G134,'قرائت کنتور'!$1:$1,0)),0)</f>
        <v>250</v>
      </c>
      <c r="R134" s="241">
        <f t="shared" si="26"/>
        <v>250</v>
      </c>
      <c r="S134" s="241" t="str">
        <f>IFERROR(INDEX('اطلاعات انشعابات شرکتها'!A:AB,MATCH(A134,'اطلاعات انشعابات شرکتها'!A:A,0),MATCH(S$1,'اطلاعات انشعابات شرکتها'!$1:$1,0)),"---")</f>
        <v>25</v>
      </c>
      <c r="T134" s="227">
        <f t="shared" si="27"/>
        <v>224.16666666666666</v>
      </c>
      <c r="U134" s="45"/>
      <c r="V134" s="155">
        <f>IFERROR(INDEX('تعرفه ها'!A:Z,MATCH("بهای هر متر مکعب آب مصرفی",'تعرفه ها'!$B:$B,0),MATCH(F134,'تعرفه ها'!$2:$2,0)),"---")</f>
        <v>14300</v>
      </c>
      <c r="W134" s="50">
        <f t="shared" si="28"/>
        <v>3575000</v>
      </c>
      <c r="X134" s="50">
        <f>IFERROR(ROUND(R134*INDEX('تعرفه ها'!A:Z,MATCH("عوارض آب به ازاء هر متر مکعب",'تعرفه ها'!$B:$B,0),MATCH(F134,'تعرفه ها'!$2:$2,0)),0),"---")</f>
        <v>37500</v>
      </c>
      <c r="Y134" s="50">
        <f>IFERROR(ROUND(T134*INDEX('تعرفه ها'!A:Z,MATCH("جریمه مازاد مصرف آب به ازاء هر متر مکعب",'تعرفه ها'!$B:$B,0),MATCH(F134,'تعرفه ها'!$2:$2,0)),0),"---")</f>
        <v>1137646</v>
      </c>
      <c r="Z134" s="50">
        <f>IFERROR(ROUND(((W134+X134+Y134)*INDEX('تعرفه ها'!A:Z,MATCH("هزینه نگهداری و تعمیرات شبکه آب",'تعرفه ها'!$B:$B,0),MATCH(F134,'تعرفه ها'!$2:$2,0))/100),0),"---")</f>
        <v>475015</v>
      </c>
      <c r="AA134" s="50">
        <f>IFERROR(IF(INDEX('اطلاعات دوره'!A:Z,MATCH(G134,'اطلاعات دوره'!C:C,0),MATCH("آب",'اطلاعات دوره'!$1:$1,0))="دارد",ROUND((W134+X134+Y134)*INDEX('تعرفه ها'!A:Z,MATCH("پیک فصلی آب",'تعرفه ها'!$B:$B,0),MATCH(F134,'تعرفه ها'!$2:$2,0))/100,0),0),"---")</f>
        <v>0</v>
      </c>
      <c r="AB134" s="50">
        <f>IFERROR(ROUND(SUM(W134+X134+Y134+Z134+AA134)*INDEX('تعرفه ها'!A:Z,MATCH("مالیات آب",'تعرفه ها'!$B:$B,0),MATCH(F134,'تعرفه ها'!$2:$2,0))/100,0),"---")</f>
        <v>0</v>
      </c>
      <c r="AC134" s="50">
        <f t="shared" si="29"/>
        <v>5225161</v>
      </c>
      <c r="AD134" s="50">
        <f t="shared" si="22"/>
        <v>-3862385</v>
      </c>
      <c r="AE134" s="50">
        <f t="shared" si="30"/>
        <v>1362776</v>
      </c>
      <c r="AF134" s="50">
        <f t="shared" si="31"/>
        <v>776</v>
      </c>
      <c r="AG134" s="153">
        <f t="shared" si="32"/>
        <v>1362000</v>
      </c>
      <c r="AH134" s="42"/>
      <c r="AI134" s="183" t="str">
        <f>IFERROR(IF(INDEX(پرداخت!A:AZ,MATCH(A134&amp;" - "&amp;"آب",پرداخت!$B:$B,0),MATCH(G134,پرداخت!$1:$1,0))="نشده","نشده","شده"),"---")</f>
        <v>نشده</v>
      </c>
    </row>
    <row r="135" spans="1:35" s="30" customFormat="1" ht="34.9" hidden="1" customHeight="1">
      <c r="A135" s="171" t="s">
        <v>281</v>
      </c>
      <c r="B135" s="47">
        <f>IFERROR(INDEX('اطلاعات انشعابات شرکتها'!A:BB,MATCH(A135,'اطلاعات انشعابات شرکتها'!A:A,0),MATCH(B$1,'اطلاعات انشعابات شرکتها'!$1:$1,0)),0)</f>
        <v>149</v>
      </c>
      <c r="C135" s="48">
        <f>IFERROR(INDEX('اطلاعات انشعابات شرکتها'!A:BB,MATCH(A135,'اطلاعات انشعابات شرکتها'!A:A,0),MATCH(C$1,'اطلاعات انشعابات شرکتها'!$1:$1,0)),0)</f>
        <v>0</v>
      </c>
      <c r="D135" s="45"/>
      <c r="E135" s="171">
        <v>2</v>
      </c>
      <c r="F135" s="170">
        <v>99</v>
      </c>
      <c r="G135" s="47" t="str">
        <f t="shared" si="23"/>
        <v>99/2</v>
      </c>
      <c r="H135" s="47" t="str">
        <f>IFERROR(INDEX('اطلاعات دوره'!A:Z,MATCH(G135,'اطلاعات دوره'!C:C,0),MATCH(H$1,'اطلاعات دوره'!$1:$1,0)),0)</f>
        <v>99/02/01</v>
      </c>
      <c r="I135" s="47" t="str">
        <f>IFERROR(INDEX('اطلاعات دوره'!A:Z,MATCH(G135,'اطلاعات دوره'!C:C,0),MATCH(I$1,'اطلاعات دوره'!$1:$1,0)),0)</f>
        <v>99/02/31</v>
      </c>
      <c r="J135" s="48">
        <f>IFERROR(INDEX('اطلاعات دوره'!A:Z,MATCH(G135,'اطلاعات دوره'!C:C,0),MATCH(J$1,'اطلاعات دوره'!$1:$1,0)),0)</f>
        <v>31</v>
      </c>
      <c r="K135" s="46"/>
      <c r="L135" s="158" t="str">
        <f>IFERROR(INDEX('اطلاعات دوره'!A:Z,MATCH(G135,'اطلاعات دوره'!C:C,0)-1,MATCH("عنوان",'اطلاعات دوره'!$1:$1,0)),"---")</f>
        <v>99/1</v>
      </c>
      <c r="M135" s="47" t="str">
        <f t="shared" si="24"/>
        <v>مطلق کاران شرق-99/1</v>
      </c>
      <c r="N135" s="48" t="str">
        <f t="shared" si="25"/>
        <v>مطلق کاران شرق-99/2</v>
      </c>
      <c r="O135" s="45"/>
      <c r="P135" s="240">
        <f>IFERROR(INDEX('قرائت کنتور'!A:AZ,MATCH(A135&amp;"-"&amp;"آب",'قرائت کنتور'!B:B,0),MATCH(L135,'قرائت کنتور'!$1:$1,0)),0)</f>
        <v>0</v>
      </c>
      <c r="Q135" s="241">
        <f>IFERROR(INDEX('قرائت کنتور'!A:AZ,MATCH(A135&amp;"-"&amp;"آب",'قرائت کنتور'!B:B,0),MATCH(G135,'قرائت کنتور'!$1:$1,0)),0)</f>
        <v>212</v>
      </c>
      <c r="R135" s="241">
        <f t="shared" si="26"/>
        <v>212</v>
      </c>
      <c r="S135" s="241" t="str">
        <f>IFERROR(INDEX('اطلاعات انشعابات شرکتها'!A:AB,MATCH(A135,'اطلاعات انشعابات شرکتها'!A:A,0),MATCH(S$1,'اطلاعات انشعابات شرکتها'!$1:$1,0)),"---")</f>
        <v>25</v>
      </c>
      <c r="T135" s="227">
        <f t="shared" si="27"/>
        <v>186.16666666666666</v>
      </c>
      <c r="U135" s="45"/>
      <c r="V135" s="155">
        <f>IFERROR(INDEX('تعرفه ها'!A:Z,MATCH("بهای هر متر مکعب آب مصرفی",'تعرفه ها'!$B:$B,0),MATCH(F135,'تعرفه ها'!$2:$2,0)),"---")</f>
        <v>14300</v>
      </c>
      <c r="W135" s="50">
        <f t="shared" si="28"/>
        <v>3031600</v>
      </c>
      <c r="X135" s="50">
        <f>IFERROR(ROUND(R135*INDEX('تعرفه ها'!A:Z,MATCH("عوارض آب به ازاء هر متر مکعب",'تعرفه ها'!$B:$B,0),MATCH(F135,'تعرفه ها'!$2:$2,0)),0),"---")</f>
        <v>31800</v>
      </c>
      <c r="Y135" s="50">
        <f>IFERROR(ROUND(T135*INDEX('تعرفه ها'!A:Z,MATCH("جریمه مازاد مصرف آب به ازاء هر متر مکعب",'تعرفه ها'!$B:$B,0),MATCH(F135,'تعرفه ها'!$2:$2,0)),0),"---")</f>
        <v>944796</v>
      </c>
      <c r="Z135" s="50">
        <f>IFERROR(ROUND(((W135+X135+Y135)*INDEX('تعرفه ها'!A:Z,MATCH("هزینه نگهداری و تعمیرات شبکه آب",'تعرفه ها'!$B:$B,0),MATCH(F135,'تعرفه ها'!$2:$2,0))/100),0),"---")</f>
        <v>400820</v>
      </c>
      <c r="AA135" s="50">
        <f>IFERROR(IF(INDEX('اطلاعات دوره'!A:Z,MATCH(G135,'اطلاعات دوره'!C:C,0),MATCH("آب",'اطلاعات دوره'!$1:$1,0))="دارد",ROUND((W135+X135+Y135)*INDEX('تعرفه ها'!A:Z,MATCH("پیک فصلی آب",'تعرفه ها'!$B:$B,0),MATCH(F135,'تعرفه ها'!$2:$2,0))/100,0),0),"---")</f>
        <v>0</v>
      </c>
      <c r="AB135" s="50">
        <f>IFERROR(ROUND(SUM(W135+X135+Y135+Z135+AA135)*INDEX('تعرفه ها'!A:Z,MATCH("مالیات آب",'تعرفه ها'!$B:$B,0),MATCH(F135,'تعرفه ها'!$2:$2,0))/100,0),"---")</f>
        <v>0</v>
      </c>
      <c r="AC135" s="50">
        <f t="shared" si="29"/>
        <v>4409016</v>
      </c>
      <c r="AD135" s="50">
        <f t="shared" si="22"/>
        <v>-3243160</v>
      </c>
      <c r="AE135" s="50">
        <f t="shared" si="30"/>
        <v>1165856</v>
      </c>
      <c r="AF135" s="50">
        <f t="shared" si="31"/>
        <v>856</v>
      </c>
      <c r="AG135" s="153">
        <f t="shared" si="32"/>
        <v>1165000</v>
      </c>
      <c r="AH135" s="42"/>
      <c r="AI135" s="183" t="str">
        <f>IFERROR(IF(INDEX(پرداخت!A:AZ,MATCH(A135&amp;" - "&amp;"آب",پرداخت!$B:$B,0),MATCH(G135,پرداخت!$1:$1,0))="نشده","نشده","شده"),"---")</f>
        <v>نشده</v>
      </c>
    </row>
    <row r="136" spans="1:35" s="30" customFormat="1" ht="34.9" hidden="1" customHeight="1">
      <c r="A136" s="171" t="s">
        <v>282</v>
      </c>
      <c r="B136" s="47">
        <f>IFERROR(INDEX('اطلاعات انشعابات شرکتها'!A:BB,MATCH(A136,'اطلاعات انشعابات شرکتها'!A:A,0),MATCH(B$1,'اطلاعات انشعابات شرکتها'!$1:$1,0)),0)</f>
        <v>150</v>
      </c>
      <c r="C136" s="48">
        <f>IFERROR(INDEX('اطلاعات انشعابات شرکتها'!A:BB,MATCH(A136,'اطلاعات انشعابات شرکتها'!A:A,0),MATCH(C$1,'اطلاعات انشعابات شرکتها'!$1:$1,0)),0)</f>
        <v>0</v>
      </c>
      <c r="D136" s="45"/>
      <c r="E136" s="171">
        <v>2</v>
      </c>
      <c r="F136" s="170">
        <v>99</v>
      </c>
      <c r="G136" s="47" t="str">
        <f t="shared" si="23"/>
        <v>99/2</v>
      </c>
      <c r="H136" s="47" t="str">
        <f>IFERROR(INDEX('اطلاعات دوره'!A:Z,MATCH(G136,'اطلاعات دوره'!C:C,0),MATCH(H$1,'اطلاعات دوره'!$1:$1,0)),0)</f>
        <v>99/02/01</v>
      </c>
      <c r="I136" s="47" t="str">
        <f>IFERROR(INDEX('اطلاعات دوره'!A:Z,MATCH(G136,'اطلاعات دوره'!C:C,0),MATCH(I$1,'اطلاعات دوره'!$1:$1,0)),0)</f>
        <v>99/02/31</v>
      </c>
      <c r="J136" s="48">
        <f>IFERROR(INDEX('اطلاعات دوره'!A:Z,MATCH(G136,'اطلاعات دوره'!C:C,0),MATCH(J$1,'اطلاعات دوره'!$1:$1,0)),0)</f>
        <v>31</v>
      </c>
      <c r="K136" s="46"/>
      <c r="L136" s="158" t="str">
        <f>IFERROR(INDEX('اطلاعات دوره'!A:Z,MATCH(G136,'اطلاعات دوره'!C:C,0)-1,MATCH("عنوان",'اطلاعات دوره'!$1:$1,0)),"---")</f>
        <v>99/1</v>
      </c>
      <c r="M136" s="47" t="str">
        <f t="shared" si="24"/>
        <v>مهندسی زرین سامانه شرق-99/1</v>
      </c>
      <c r="N136" s="48" t="str">
        <f t="shared" si="25"/>
        <v>مهندسی زرین سامانه شرق-99/2</v>
      </c>
      <c r="O136" s="45"/>
      <c r="P136" s="240">
        <f>IFERROR(INDEX('قرائت کنتور'!A:AZ,MATCH(A136&amp;"-"&amp;"آب",'قرائت کنتور'!B:B,0),MATCH(L136,'قرائت کنتور'!$1:$1,0)),0)</f>
        <v>0</v>
      </c>
      <c r="Q136" s="241">
        <f>IFERROR(INDEX('قرائت کنتور'!A:AZ,MATCH(A136&amp;"-"&amp;"آب",'قرائت کنتور'!B:B,0),MATCH(G136,'قرائت کنتور'!$1:$1,0)),0)</f>
        <v>759</v>
      </c>
      <c r="R136" s="241">
        <f t="shared" si="26"/>
        <v>759</v>
      </c>
      <c r="S136" s="241" t="str">
        <f>IFERROR(INDEX('اطلاعات انشعابات شرکتها'!A:AB,MATCH(A136,'اطلاعات انشعابات شرکتها'!A:A,0),MATCH(S$1,'اطلاعات انشعابات شرکتها'!$1:$1,0)),"---")</f>
        <v>25</v>
      </c>
      <c r="T136" s="227">
        <f t="shared" si="27"/>
        <v>733.16666666666663</v>
      </c>
      <c r="U136" s="45"/>
      <c r="V136" s="155">
        <f>IFERROR(INDEX('تعرفه ها'!A:Z,MATCH("بهای هر متر مکعب آب مصرفی",'تعرفه ها'!$B:$B,0),MATCH(F136,'تعرفه ها'!$2:$2,0)),"---")</f>
        <v>14300</v>
      </c>
      <c r="W136" s="50">
        <f t="shared" si="28"/>
        <v>10853700</v>
      </c>
      <c r="X136" s="50">
        <f>IFERROR(ROUND(R136*INDEX('تعرفه ها'!A:Z,MATCH("عوارض آب به ازاء هر متر مکعب",'تعرفه ها'!$B:$B,0),MATCH(F136,'تعرفه ها'!$2:$2,0)),0),"---")</f>
        <v>113850</v>
      </c>
      <c r="Y136" s="50">
        <f>IFERROR(ROUND(T136*INDEX('تعرفه ها'!A:Z,MATCH("جریمه مازاد مصرف آب به ازاء هر متر مکعب",'تعرفه ها'!$B:$B,0),MATCH(F136,'تعرفه ها'!$2:$2,0)),0),"---")</f>
        <v>3720821</v>
      </c>
      <c r="Z136" s="50">
        <f>IFERROR(ROUND(((W136+X136+Y136)*INDEX('تعرفه ها'!A:Z,MATCH("هزینه نگهداری و تعمیرات شبکه آب",'تعرفه ها'!$B:$B,0),MATCH(F136,'تعرفه ها'!$2:$2,0))/100),0),"---")</f>
        <v>1468837</v>
      </c>
      <c r="AA136" s="50">
        <f>IFERROR(IF(INDEX('اطلاعات دوره'!A:Z,MATCH(G136,'اطلاعات دوره'!C:C,0),MATCH("آب",'اطلاعات دوره'!$1:$1,0))="دارد",ROUND((W136+X136+Y136)*INDEX('تعرفه ها'!A:Z,MATCH("پیک فصلی آب",'تعرفه ها'!$B:$B,0),MATCH(F136,'تعرفه ها'!$2:$2,0))/100,0),0),"---")</f>
        <v>0</v>
      </c>
      <c r="AB136" s="50">
        <f>IFERROR(ROUND(SUM(W136+X136+Y136+Z136+AA136)*INDEX('تعرفه ها'!A:Z,MATCH("مالیات آب",'تعرفه ها'!$B:$B,0),MATCH(F136,'تعرفه ها'!$2:$2,0))/100,0),"---")</f>
        <v>0</v>
      </c>
      <c r="AC136" s="50">
        <f t="shared" si="29"/>
        <v>16157208</v>
      </c>
      <c r="AD136" s="50">
        <f t="shared" si="22"/>
        <v>-8257771</v>
      </c>
      <c r="AE136" s="50">
        <f t="shared" si="30"/>
        <v>7899437</v>
      </c>
      <c r="AF136" s="50">
        <f t="shared" si="31"/>
        <v>437</v>
      </c>
      <c r="AG136" s="153">
        <f t="shared" si="32"/>
        <v>7899000</v>
      </c>
      <c r="AH136" s="42"/>
      <c r="AI136" s="183" t="str">
        <f>IFERROR(IF(INDEX(پرداخت!A:AZ,MATCH(A136&amp;" - "&amp;"آب",پرداخت!$B:$B,0),MATCH(G136,پرداخت!$1:$1,0))="نشده","نشده","شده"),"---")</f>
        <v>نشده</v>
      </c>
    </row>
    <row r="137" spans="1:35" s="30" customFormat="1" ht="34.9" hidden="1" customHeight="1">
      <c r="A137" s="171" t="s">
        <v>283</v>
      </c>
      <c r="B137" s="47">
        <f>IFERROR(INDEX('اطلاعات انشعابات شرکتها'!A:BB,MATCH(A137,'اطلاعات انشعابات شرکتها'!A:A,0),MATCH(B$1,'اطلاعات انشعابات شرکتها'!$1:$1,0)),0)</f>
        <v>151</v>
      </c>
      <c r="C137" s="48">
        <f>IFERROR(INDEX('اطلاعات انشعابات شرکتها'!A:BB,MATCH(A137,'اطلاعات انشعابات شرکتها'!A:A,0),MATCH(C$1,'اطلاعات انشعابات شرکتها'!$1:$1,0)),0)</f>
        <v>0</v>
      </c>
      <c r="D137" s="45"/>
      <c r="E137" s="171">
        <v>2</v>
      </c>
      <c r="F137" s="170">
        <v>99</v>
      </c>
      <c r="G137" s="47" t="str">
        <f t="shared" si="23"/>
        <v>99/2</v>
      </c>
      <c r="H137" s="47" t="str">
        <f>IFERROR(INDEX('اطلاعات دوره'!A:Z,MATCH(G137,'اطلاعات دوره'!C:C,0),MATCH(H$1,'اطلاعات دوره'!$1:$1,0)),0)</f>
        <v>99/02/01</v>
      </c>
      <c r="I137" s="47" t="str">
        <f>IFERROR(INDEX('اطلاعات دوره'!A:Z,MATCH(G137,'اطلاعات دوره'!C:C,0),MATCH(I$1,'اطلاعات دوره'!$1:$1,0)),0)</f>
        <v>99/02/31</v>
      </c>
      <c r="J137" s="48">
        <f>IFERROR(INDEX('اطلاعات دوره'!A:Z,MATCH(G137,'اطلاعات دوره'!C:C,0),MATCH(J$1,'اطلاعات دوره'!$1:$1,0)),0)</f>
        <v>31</v>
      </c>
      <c r="K137" s="46"/>
      <c r="L137" s="158" t="str">
        <f>IFERROR(INDEX('اطلاعات دوره'!A:Z,MATCH(G137,'اطلاعات دوره'!C:C,0)-1,MATCH("عنوان",'اطلاعات دوره'!$1:$1,0)),"---")</f>
        <v>99/1</v>
      </c>
      <c r="M137" s="47" t="str">
        <f t="shared" si="24"/>
        <v>مهندسی ماشین های دوار خاور طوس-99/1</v>
      </c>
      <c r="N137" s="48" t="str">
        <f t="shared" si="25"/>
        <v>مهندسی ماشین های دوار خاور طوس-99/2</v>
      </c>
      <c r="O137" s="45"/>
      <c r="P137" s="240">
        <f>IFERROR(INDEX('قرائت کنتور'!A:AZ,MATCH(A137&amp;"-"&amp;"آب",'قرائت کنتور'!B:B,0),MATCH(L137,'قرائت کنتور'!$1:$1,0)),0)</f>
        <v>0</v>
      </c>
      <c r="Q137" s="241">
        <f>IFERROR(INDEX('قرائت کنتور'!A:AZ,MATCH(A137&amp;"-"&amp;"آب",'قرائت کنتور'!B:B,0),MATCH(G137,'قرائت کنتور'!$1:$1,0)),0)</f>
        <v>109</v>
      </c>
      <c r="R137" s="241">
        <f t="shared" si="26"/>
        <v>109</v>
      </c>
      <c r="S137" s="241" t="str">
        <f>IFERROR(INDEX('اطلاعات انشعابات شرکتها'!A:AB,MATCH(A137,'اطلاعات انشعابات شرکتها'!A:A,0),MATCH(S$1,'اطلاعات انشعابات شرکتها'!$1:$1,0)),"---")</f>
        <v>25</v>
      </c>
      <c r="T137" s="227">
        <f t="shared" si="27"/>
        <v>83.166666666666671</v>
      </c>
      <c r="U137" s="45"/>
      <c r="V137" s="155">
        <f>IFERROR(INDEX('تعرفه ها'!A:Z,MATCH("بهای هر متر مکعب آب مصرفی",'تعرفه ها'!$B:$B,0),MATCH(F137,'تعرفه ها'!$2:$2,0)),"---")</f>
        <v>14300</v>
      </c>
      <c r="W137" s="50">
        <f t="shared" si="28"/>
        <v>1558700</v>
      </c>
      <c r="X137" s="50">
        <f>IFERROR(ROUND(R137*INDEX('تعرفه ها'!A:Z,MATCH("عوارض آب به ازاء هر متر مکعب",'تعرفه ها'!$B:$B,0),MATCH(F137,'تعرفه ها'!$2:$2,0)),0),"---")</f>
        <v>16350</v>
      </c>
      <c r="Y137" s="50">
        <f>IFERROR(ROUND(T137*INDEX('تعرفه ها'!A:Z,MATCH("جریمه مازاد مصرف آب به ازاء هر متر مکعب",'تعرفه ها'!$B:$B,0),MATCH(F137,'تعرفه ها'!$2:$2,0)),0),"---")</f>
        <v>422071</v>
      </c>
      <c r="Z137" s="50">
        <f>IFERROR(ROUND(((W137+X137+Y137)*INDEX('تعرفه ها'!A:Z,MATCH("هزینه نگهداری و تعمیرات شبکه آب",'تعرفه ها'!$B:$B,0),MATCH(F137,'تعرفه ها'!$2:$2,0))/100),0),"---")</f>
        <v>199712</v>
      </c>
      <c r="AA137" s="50">
        <f>IFERROR(IF(INDEX('اطلاعات دوره'!A:Z,MATCH(G137,'اطلاعات دوره'!C:C,0),MATCH("آب",'اطلاعات دوره'!$1:$1,0))="دارد",ROUND((W137+X137+Y137)*INDEX('تعرفه ها'!A:Z,MATCH("پیک فصلی آب",'تعرفه ها'!$B:$B,0),MATCH(F137,'تعرفه ها'!$2:$2,0))/100,0),0),"---")</f>
        <v>0</v>
      </c>
      <c r="AB137" s="50">
        <f>IFERROR(ROUND(SUM(W137+X137+Y137+Z137+AA137)*INDEX('تعرفه ها'!A:Z,MATCH("مالیات آب",'تعرفه ها'!$B:$B,0),MATCH(F137,'تعرفه ها'!$2:$2,0))/100,0),"---")</f>
        <v>0</v>
      </c>
      <c r="AC137" s="50">
        <f t="shared" si="29"/>
        <v>2196833</v>
      </c>
      <c r="AD137" s="50">
        <f t="shared" si="22"/>
        <v>-1668975</v>
      </c>
      <c r="AE137" s="50">
        <f t="shared" si="30"/>
        <v>527858</v>
      </c>
      <c r="AF137" s="50">
        <f t="shared" si="31"/>
        <v>858</v>
      </c>
      <c r="AG137" s="153">
        <f t="shared" si="32"/>
        <v>527000</v>
      </c>
      <c r="AH137" s="42"/>
      <c r="AI137" s="183" t="str">
        <f>IFERROR(IF(INDEX(پرداخت!A:AZ,MATCH(A137&amp;" - "&amp;"آب",پرداخت!$B:$B,0),MATCH(G137,پرداخت!$1:$1,0))="نشده","نشده","شده"),"---")</f>
        <v>نشده</v>
      </c>
    </row>
    <row r="138" spans="1:35" s="30" customFormat="1" ht="34.9" hidden="1" customHeight="1">
      <c r="A138" s="171" t="s">
        <v>297</v>
      </c>
      <c r="B138" s="47">
        <f>IFERROR(INDEX('اطلاعات انشعابات شرکتها'!A:BB,MATCH(A138,'اطلاعات انشعابات شرکتها'!A:A,0),MATCH(B$1,'اطلاعات انشعابات شرکتها'!$1:$1,0)),0)</f>
        <v>152</v>
      </c>
      <c r="C138" s="48">
        <f>IFERROR(INDEX('اطلاعات انشعابات شرکتها'!A:BB,MATCH(A138,'اطلاعات انشعابات شرکتها'!A:A,0),MATCH(C$1,'اطلاعات انشعابات شرکتها'!$1:$1,0)),0)</f>
        <v>0</v>
      </c>
      <c r="D138" s="45"/>
      <c r="E138" s="171">
        <v>2</v>
      </c>
      <c r="F138" s="170">
        <v>99</v>
      </c>
      <c r="G138" s="47" t="str">
        <f t="shared" si="23"/>
        <v>99/2</v>
      </c>
      <c r="H138" s="47" t="str">
        <f>IFERROR(INDEX('اطلاعات دوره'!A:Z,MATCH(G138,'اطلاعات دوره'!C:C,0),MATCH(H$1,'اطلاعات دوره'!$1:$1,0)),0)</f>
        <v>99/02/01</v>
      </c>
      <c r="I138" s="47" t="str">
        <f>IFERROR(INDEX('اطلاعات دوره'!A:Z,MATCH(G138,'اطلاعات دوره'!C:C,0),MATCH(I$1,'اطلاعات دوره'!$1:$1,0)),0)</f>
        <v>99/02/31</v>
      </c>
      <c r="J138" s="48">
        <f>IFERROR(INDEX('اطلاعات دوره'!A:Z,MATCH(G138,'اطلاعات دوره'!C:C,0),MATCH(J$1,'اطلاعات دوره'!$1:$1,0)),0)</f>
        <v>31</v>
      </c>
      <c r="K138" s="46"/>
      <c r="L138" s="158" t="str">
        <f>IFERROR(INDEX('اطلاعات دوره'!A:Z,MATCH(G138,'اطلاعات دوره'!C:C,0)-1,MATCH("عنوان",'اطلاعات دوره'!$1:$1,0)),"---")</f>
        <v>99/1</v>
      </c>
      <c r="M138" s="47" t="str">
        <f t="shared" si="24"/>
        <v>موسسه علوم و صنایع غذایی (سوله)-99/1</v>
      </c>
      <c r="N138" s="48" t="str">
        <f t="shared" si="25"/>
        <v>موسسه علوم و صنایع غذایی (سوله)-99/2</v>
      </c>
      <c r="O138" s="45"/>
      <c r="P138" s="240">
        <f>IFERROR(INDEX('قرائت کنتور'!A:AZ,MATCH(A138&amp;"-"&amp;"آب",'قرائت کنتور'!B:B,0),MATCH(L138,'قرائت کنتور'!$1:$1,0)),0)</f>
        <v>0</v>
      </c>
      <c r="Q138" s="241">
        <f>IFERROR(INDEX('قرائت کنتور'!A:AZ,MATCH(A138&amp;"-"&amp;"آب",'قرائت کنتور'!B:B,0),MATCH(G138,'قرائت کنتور'!$1:$1,0)),0)</f>
        <v>756</v>
      </c>
      <c r="R138" s="241">
        <f t="shared" si="26"/>
        <v>756</v>
      </c>
      <c r="S138" s="241" t="str">
        <f>IFERROR(INDEX('اطلاعات انشعابات شرکتها'!A:AB,MATCH(A138,'اطلاعات انشعابات شرکتها'!A:A,0),MATCH(S$1,'اطلاعات انشعابات شرکتها'!$1:$1,0)),"---")</f>
        <v>25</v>
      </c>
      <c r="T138" s="227">
        <f t="shared" si="27"/>
        <v>730.16666666666663</v>
      </c>
      <c r="U138" s="45"/>
      <c r="V138" s="155">
        <f>IFERROR(INDEX('تعرفه ها'!A:Z,MATCH("بهای هر متر مکعب آب مصرفی",'تعرفه ها'!$B:$B,0),MATCH(F138,'تعرفه ها'!$2:$2,0)),"---")</f>
        <v>14300</v>
      </c>
      <c r="W138" s="50">
        <f t="shared" si="28"/>
        <v>10810800</v>
      </c>
      <c r="X138" s="50">
        <f>IFERROR(ROUND(R138*INDEX('تعرفه ها'!A:Z,MATCH("عوارض آب به ازاء هر متر مکعب",'تعرفه ها'!$B:$B,0),MATCH(F138,'تعرفه ها'!$2:$2,0)),0),"---")</f>
        <v>113400</v>
      </c>
      <c r="Y138" s="50">
        <f>IFERROR(ROUND(T138*INDEX('تعرفه ها'!A:Z,MATCH("جریمه مازاد مصرف آب به ازاء هر متر مکعب",'تعرفه ها'!$B:$B,0),MATCH(F138,'تعرفه ها'!$2:$2,0)),0),"---")</f>
        <v>3705596</v>
      </c>
      <c r="Z138" s="50">
        <f>IFERROR(ROUND(((W138+X138+Y138)*INDEX('تعرفه ها'!A:Z,MATCH("هزینه نگهداری و تعمیرات شبکه آب",'تعرفه ها'!$B:$B,0),MATCH(F138,'تعرفه ها'!$2:$2,0))/100),0),"---")</f>
        <v>1462980</v>
      </c>
      <c r="AA138" s="50">
        <f>IFERROR(IF(INDEX('اطلاعات دوره'!A:Z,MATCH(G138,'اطلاعات دوره'!C:C,0),MATCH("آب",'اطلاعات دوره'!$1:$1,0))="دارد",ROUND((W138+X138+Y138)*INDEX('تعرفه ها'!A:Z,MATCH("پیک فصلی آب",'تعرفه ها'!$B:$B,0),MATCH(F138,'تعرفه ها'!$2:$2,0))/100,0),0),"---")</f>
        <v>0</v>
      </c>
      <c r="AB138" s="50">
        <f>IFERROR(ROUND(SUM(W138+X138+Y138+Z138+AA138)*INDEX('تعرفه ها'!A:Z,MATCH("مالیات آب",'تعرفه ها'!$B:$B,0),MATCH(F138,'تعرفه ها'!$2:$2,0))/100,0),"---")</f>
        <v>0</v>
      </c>
      <c r="AC138" s="50">
        <f t="shared" si="29"/>
        <v>16092776</v>
      </c>
      <c r="AD138" s="50">
        <f t="shared" si="22"/>
        <v>-1144440</v>
      </c>
      <c r="AE138" s="50">
        <f t="shared" si="30"/>
        <v>14948336</v>
      </c>
      <c r="AF138" s="50">
        <f t="shared" si="31"/>
        <v>336</v>
      </c>
      <c r="AG138" s="153">
        <f t="shared" si="32"/>
        <v>14948000</v>
      </c>
      <c r="AH138" s="42"/>
      <c r="AI138" s="183" t="str">
        <f>IFERROR(IF(INDEX(پرداخت!A:AZ,MATCH(A138&amp;" - "&amp;"آب",پرداخت!$B:$B,0),MATCH(G138,پرداخت!$1:$1,0))="نشده","نشده","شده"),"---")</f>
        <v>---</v>
      </c>
    </row>
    <row r="139" spans="1:35" s="30" customFormat="1" ht="34.9" hidden="1" customHeight="1">
      <c r="A139" s="171" t="s">
        <v>298</v>
      </c>
      <c r="B139" s="47">
        <f>IFERROR(INDEX('اطلاعات انشعابات شرکتها'!A:BB,MATCH(A139,'اطلاعات انشعابات شرکتها'!A:A,0),MATCH(B$1,'اطلاعات انشعابات شرکتها'!$1:$1,0)),0)</f>
        <v>153</v>
      </c>
      <c r="C139" s="48">
        <f>IFERROR(INDEX('اطلاعات انشعابات شرکتها'!A:BB,MATCH(A139,'اطلاعات انشعابات شرکتها'!A:A,0),MATCH(C$1,'اطلاعات انشعابات شرکتها'!$1:$1,0)),0)</f>
        <v>0</v>
      </c>
      <c r="D139" s="45"/>
      <c r="E139" s="171">
        <v>2</v>
      </c>
      <c r="F139" s="170">
        <v>99</v>
      </c>
      <c r="G139" s="47" t="str">
        <f t="shared" si="23"/>
        <v>99/2</v>
      </c>
      <c r="H139" s="47" t="str">
        <f>IFERROR(INDEX('اطلاعات دوره'!A:Z,MATCH(G139,'اطلاعات دوره'!C:C,0),MATCH(H$1,'اطلاعات دوره'!$1:$1,0)),0)</f>
        <v>99/02/01</v>
      </c>
      <c r="I139" s="47" t="str">
        <f>IFERROR(INDEX('اطلاعات دوره'!A:Z,MATCH(G139,'اطلاعات دوره'!C:C,0),MATCH(I$1,'اطلاعات دوره'!$1:$1,0)),0)</f>
        <v>99/02/31</v>
      </c>
      <c r="J139" s="48">
        <f>IFERROR(INDEX('اطلاعات دوره'!A:Z,MATCH(G139,'اطلاعات دوره'!C:C,0),MATCH(J$1,'اطلاعات دوره'!$1:$1,0)),0)</f>
        <v>31</v>
      </c>
      <c r="K139" s="46"/>
      <c r="L139" s="158" t="str">
        <f>IFERROR(INDEX('اطلاعات دوره'!A:Z,MATCH(G139,'اطلاعات دوره'!C:C,0)-1,MATCH("عنوان",'اطلاعات دوره'!$1:$1,0)),"---")</f>
        <v>99/1</v>
      </c>
      <c r="M139" s="47" t="str">
        <f t="shared" si="24"/>
        <v>باغ زرشک-99/1</v>
      </c>
      <c r="N139" s="48" t="str">
        <f t="shared" si="25"/>
        <v>باغ زرشک-99/2</v>
      </c>
      <c r="O139" s="45"/>
      <c r="P139" s="240">
        <f>IFERROR(INDEX('قرائت کنتور'!A:AZ,MATCH(A139&amp;"-"&amp;"آب",'قرائت کنتور'!B:B,0),MATCH(L139,'قرائت کنتور'!$1:$1,0)),0)</f>
        <v>0</v>
      </c>
      <c r="Q139" s="241">
        <f>IFERROR(INDEX('قرائت کنتور'!A:AZ,MATCH(A139&amp;"-"&amp;"آب",'قرائت کنتور'!B:B,0),MATCH(G139,'قرائت کنتور'!$1:$1,0)),0)</f>
        <v>5669</v>
      </c>
      <c r="R139" s="241">
        <f t="shared" si="26"/>
        <v>5669</v>
      </c>
      <c r="S139" s="241" t="str">
        <f>IFERROR(INDEX('اطلاعات انشعابات شرکتها'!A:AB,MATCH(A139,'اطلاعات انشعابات شرکتها'!A:A,0),MATCH(S$1,'اطلاعات انشعابات شرکتها'!$1:$1,0)),"---")</f>
        <v>100</v>
      </c>
      <c r="T139" s="227">
        <f t="shared" si="27"/>
        <v>5565.666666666667</v>
      </c>
      <c r="U139" s="45"/>
      <c r="V139" s="155">
        <f>IFERROR(INDEX('تعرفه ها'!A:Z,MATCH("بهای هر متر مکعب آب مصرفی",'تعرفه ها'!$B:$B,0),MATCH(F139,'تعرفه ها'!$2:$2,0)),"---")</f>
        <v>14300</v>
      </c>
      <c r="W139" s="50">
        <f t="shared" si="28"/>
        <v>81066700</v>
      </c>
      <c r="X139" s="50">
        <f>IFERROR(ROUND(R139*INDEX('تعرفه ها'!A:Z,MATCH("عوارض آب به ازاء هر متر مکعب",'تعرفه ها'!$B:$B,0),MATCH(F139,'تعرفه ها'!$2:$2,0)),0),"---")</f>
        <v>850350</v>
      </c>
      <c r="Y139" s="50">
        <f>IFERROR(ROUND(T139*INDEX('تعرفه ها'!A:Z,MATCH("جریمه مازاد مصرف آب به ازاء هر متر مکعب",'تعرفه ها'!$B:$B,0),MATCH(F139,'تعرفه ها'!$2:$2,0)),0),"---")</f>
        <v>28245758</v>
      </c>
      <c r="Z139" s="50">
        <f>IFERROR(ROUND(((W139+X139+Y139)*INDEX('تعرفه ها'!A:Z,MATCH("هزینه نگهداری و تعمیرات شبکه آب",'تعرفه ها'!$B:$B,0),MATCH(F139,'تعرفه ها'!$2:$2,0))/100),0),"---")</f>
        <v>11016281</v>
      </c>
      <c r="AA139" s="50">
        <f>IFERROR(IF(INDEX('اطلاعات دوره'!A:Z,MATCH(G139,'اطلاعات دوره'!C:C,0),MATCH("آب",'اطلاعات دوره'!$1:$1,0))="دارد",ROUND((W139+X139+Y139)*INDEX('تعرفه ها'!A:Z,MATCH("پیک فصلی آب",'تعرفه ها'!$B:$B,0),MATCH(F139,'تعرفه ها'!$2:$2,0))/100,0),0),"---")</f>
        <v>0</v>
      </c>
      <c r="AB139" s="50">
        <f>IFERROR(ROUND(SUM(W139+X139+Y139+Z139+AA139)*INDEX('تعرفه ها'!A:Z,MATCH("مالیات آب",'تعرفه ها'!$B:$B,0),MATCH(F139,'تعرفه ها'!$2:$2,0))/100,0),"---")</f>
        <v>0</v>
      </c>
      <c r="AC139" s="50">
        <f t="shared" si="29"/>
        <v>121179089</v>
      </c>
      <c r="AD139" s="50">
        <f t="shared" si="22"/>
        <v>-90108755</v>
      </c>
      <c r="AE139" s="50">
        <f t="shared" si="30"/>
        <v>31070334</v>
      </c>
      <c r="AF139" s="50">
        <f t="shared" si="31"/>
        <v>334</v>
      </c>
      <c r="AG139" s="153">
        <f t="shared" si="32"/>
        <v>31070000</v>
      </c>
      <c r="AH139" s="42"/>
      <c r="AI139" s="183" t="str">
        <f>IFERROR(IF(INDEX(پرداخت!A:AZ,MATCH(A139&amp;" - "&amp;"آب",پرداخت!$B:$B,0),MATCH(G139,پرداخت!$1:$1,0))="نشده","نشده","شده"),"---")</f>
        <v>---</v>
      </c>
    </row>
    <row r="140" spans="1:35" s="30" customFormat="1" ht="34.9" hidden="1" customHeight="1">
      <c r="A140" s="171" t="s">
        <v>299</v>
      </c>
      <c r="B140" s="47">
        <f>IFERROR(INDEX('اطلاعات انشعابات شرکتها'!A:BB,MATCH(A140,'اطلاعات انشعابات شرکتها'!A:A,0),MATCH(B$1,'اطلاعات انشعابات شرکتها'!$1:$1,0)),0)</f>
        <v>153</v>
      </c>
      <c r="C140" s="48">
        <f>IFERROR(INDEX('اطلاعات انشعابات شرکتها'!A:BB,MATCH(A140,'اطلاعات انشعابات شرکتها'!A:A,0),MATCH(C$1,'اطلاعات انشعابات شرکتها'!$1:$1,0)),0)</f>
        <v>0</v>
      </c>
      <c r="D140" s="45"/>
      <c r="E140" s="171">
        <v>2</v>
      </c>
      <c r="F140" s="170">
        <v>99</v>
      </c>
      <c r="G140" s="47" t="str">
        <f t="shared" si="23"/>
        <v>99/2</v>
      </c>
      <c r="H140" s="47" t="str">
        <f>IFERROR(INDEX('اطلاعات دوره'!A:Z,MATCH(G140,'اطلاعات دوره'!C:C,0),MATCH(H$1,'اطلاعات دوره'!$1:$1,0)),0)</f>
        <v>99/02/01</v>
      </c>
      <c r="I140" s="47" t="str">
        <f>IFERROR(INDEX('اطلاعات دوره'!A:Z,MATCH(G140,'اطلاعات دوره'!C:C,0),MATCH(I$1,'اطلاعات دوره'!$1:$1,0)),0)</f>
        <v>99/02/31</v>
      </c>
      <c r="J140" s="48">
        <f>IFERROR(INDEX('اطلاعات دوره'!A:Z,MATCH(G140,'اطلاعات دوره'!C:C,0),MATCH(J$1,'اطلاعات دوره'!$1:$1,0)),0)</f>
        <v>31</v>
      </c>
      <c r="K140" s="46"/>
      <c r="L140" s="158" t="str">
        <f>IFERROR(INDEX('اطلاعات دوره'!A:Z,MATCH(G140,'اطلاعات دوره'!C:C,0)-1,MATCH("عنوان",'اطلاعات دوره'!$1:$1,0)),"---")</f>
        <v>99/1</v>
      </c>
      <c r="M140" s="47" t="str">
        <f t="shared" si="24"/>
        <v>باغ گیاهان داروئی-99/1</v>
      </c>
      <c r="N140" s="48" t="str">
        <f t="shared" si="25"/>
        <v>باغ گیاهان داروئی-99/2</v>
      </c>
      <c r="O140" s="45"/>
      <c r="P140" s="240">
        <f>IFERROR(INDEX('قرائت کنتور'!A:AZ,MATCH(A140&amp;"-"&amp;"آب",'قرائت کنتور'!B:B,0),MATCH(L140,'قرائت کنتور'!$1:$1,0)),0)</f>
        <v>0</v>
      </c>
      <c r="Q140" s="241">
        <f>IFERROR(INDEX('قرائت کنتور'!A:AZ,MATCH(A140&amp;"-"&amp;"آب",'قرائت کنتور'!B:B,0),MATCH(G140,'قرائت کنتور'!$1:$1,0)),0)</f>
        <v>9885</v>
      </c>
      <c r="R140" s="241">
        <f t="shared" si="26"/>
        <v>9885</v>
      </c>
      <c r="S140" s="241" t="str">
        <f>IFERROR(INDEX('اطلاعات انشعابات شرکتها'!A:AB,MATCH(A140,'اطلاعات انشعابات شرکتها'!A:A,0),MATCH(S$1,'اطلاعات انشعابات شرکتها'!$1:$1,0)),"---")</f>
        <v>100</v>
      </c>
      <c r="T140" s="227">
        <f t="shared" si="27"/>
        <v>9781.6666666666661</v>
      </c>
      <c r="U140" s="45"/>
      <c r="V140" s="155">
        <f>IFERROR(INDEX('تعرفه ها'!A:Z,MATCH("بهای هر متر مکعب آب مصرفی",'تعرفه ها'!$B:$B,0),MATCH(F140,'تعرفه ها'!$2:$2,0)),"---")</f>
        <v>14300</v>
      </c>
      <c r="W140" s="50">
        <f t="shared" si="28"/>
        <v>141355500</v>
      </c>
      <c r="X140" s="50">
        <f>IFERROR(ROUND(R140*INDEX('تعرفه ها'!A:Z,MATCH("عوارض آب به ازاء هر متر مکعب",'تعرفه ها'!$B:$B,0),MATCH(F140,'تعرفه ها'!$2:$2,0)),0),"---")</f>
        <v>1482750</v>
      </c>
      <c r="Y140" s="50">
        <f>IFERROR(ROUND(T140*INDEX('تعرفه ها'!A:Z,MATCH("جریمه مازاد مصرف آب به ازاء هر متر مکعب",'تعرفه ها'!$B:$B,0),MATCH(F140,'تعرفه ها'!$2:$2,0)),0),"---")</f>
        <v>49641958</v>
      </c>
      <c r="Z140" s="50">
        <f>IFERROR(ROUND(((W140+X140+Y140)*INDEX('تعرفه ها'!A:Z,MATCH("هزینه نگهداری و تعمیرات شبکه آب",'تعرفه ها'!$B:$B,0),MATCH(F140,'تعرفه ها'!$2:$2,0))/100),0),"---")</f>
        <v>19248021</v>
      </c>
      <c r="AA140" s="50">
        <f>IFERROR(IF(INDEX('اطلاعات دوره'!A:Z,MATCH(G140,'اطلاعات دوره'!C:C,0),MATCH("آب",'اطلاعات دوره'!$1:$1,0))="دارد",ROUND((W140+X140+Y140)*INDEX('تعرفه ها'!A:Z,MATCH("پیک فصلی آب",'تعرفه ها'!$B:$B,0),MATCH(F140,'تعرفه ها'!$2:$2,0))/100,0),0),"---")</f>
        <v>0</v>
      </c>
      <c r="AB140" s="50">
        <f>IFERROR(ROUND(SUM(W140+X140+Y140+Z140+AA140)*INDEX('تعرفه ها'!A:Z,MATCH("مالیات آب",'تعرفه ها'!$B:$B,0),MATCH(F140,'تعرفه ها'!$2:$2,0))/100,0),"---")</f>
        <v>0</v>
      </c>
      <c r="AC140" s="50">
        <f t="shared" si="29"/>
        <v>211728229</v>
      </c>
      <c r="AD140" s="50">
        <f t="shared" si="22"/>
        <v>-94367194</v>
      </c>
      <c r="AE140" s="50">
        <f t="shared" si="30"/>
        <v>117361035</v>
      </c>
      <c r="AF140" s="50">
        <f t="shared" si="31"/>
        <v>35</v>
      </c>
      <c r="AG140" s="153">
        <f t="shared" si="32"/>
        <v>117361000</v>
      </c>
      <c r="AH140" s="42"/>
      <c r="AI140" s="183" t="str">
        <f>IFERROR(IF(INDEX(پرداخت!A:AZ,MATCH(A140&amp;" - "&amp;"آب",پرداخت!$B:$B,0),MATCH(G140,پرداخت!$1:$1,0))="نشده","نشده","شده"),"---")</f>
        <v>---</v>
      </c>
    </row>
    <row r="141" spans="1:35" s="30" customFormat="1" ht="34.9" hidden="1" customHeight="1">
      <c r="A141" s="171" t="s">
        <v>204</v>
      </c>
      <c r="B141" s="47">
        <f>IFERROR(INDEX('اطلاعات انشعابات شرکتها'!A:BB,MATCH(A141,'اطلاعات انشعابات شرکتها'!A:A,0),MATCH(B$1,'اطلاعات انشعابات شرکتها'!$1:$1,0)),0)</f>
        <v>101</v>
      </c>
      <c r="C141" s="48">
        <f>IFERROR(INDEX('اطلاعات انشعابات شرکتها'!A:BB,MATCH(A141,'اطلاعات انشعابات شرکتها'!A:A,0),MATCH(C$1,'اطلاعات انشعابات شرکتها'!$1:$1,0)),0)</f>
        <v>0</v>
      </c>
      <c r="D141" s="45"/>
      <c r="E141" s="171">
        <v>3</v>
      </c>
      <c r="F141" s="170">
        <v>99</v>
      </c>
      <c r="G141" s="47" t="str">
        <f t="shared" si="23"/>
        <v>99/3</v>
      </c>
      <c r="H141" s="47" t="str">
        <f>IFERROR(INDEX('اطلاعات دوره'!A:Z,MATCH(G141,'اطلاعات دوره'!C:C,0),MATCH(H$1,'اطلاعات دوره'!$1:$1,0)),0)</f>
        <v>99/03/01</v>
      </c>
      <c r="I141" s="47" t="str">
        <f>IFERROR(INDEX('اطلاعات دوره'!A:Z,MATCH(G141,'اطلاعات دوره'!C:C,0),MATCH(I$1,'اطلاعات دوره'!$1:$1,0)),0)</f>
        <v>99/03/31</v>
      </c>
      <c r="J141" s="48">
        <f>IFERROR(INDEX('اطلاعات دوره'!A:Z,MATCH(G141,'اطلاعات دوره'!C:C,0),MATCH(J$1,'اطلاعات دوره'!$1:$1,0)),0)</f>
        <v>31</v>
      </c>
      <c r="K141" s="46"/>
      <c r="L141" s="158" t="str">
        <f>IFERROR(INDEX('اطلاعات دوره'!A:Z,MATCH(G141,'اطلاعات دوره'!C:C,0)-1,MATCH("عنوان",'اطلاعات دوره'!$1:$1,0)),"---")</f>
        <v>99/2</v>
      </c>
      <c r="M141" s="47" t="str">
        <f t="shared" si="24"/>
        <v>احیا درمان-99/2</v>
      </c>
      <c r="N141" s="48" t="str">
        <f t="shared" si="25"/>
        <v>احیا درمان-99/3</v>
      </c>
      <c r="O141" s="45"/>
      <c r="P141" s="240">
        <f>IFERROR(INDEX('قرائت کنتور'!A:AZ,MATCH(A141&amp;"-"&amp;"آب",'قرائت کنتور'!B:B,0),MATCH(L141,'قرائت کنتور'!$1:$1,0)),0)</f>
        <v>684</v>
      </c>
      <c r="Q141" s="241">
        <f>IFERROR(INDEX('قرائت کنتور'!A:AZ,MATCH(A141&amp;"-"&amp;"آب",'قرائت کنتور'!B:B,0),MATCH(G141,'قرائت کنتور'!$1:$1,0)),0)</f>
        <v>684</v>
      </c>
      <c r="R141" s="241">
        <f t="shared" si="26"/>
        <v>0</v>
      </c>
      <c r="S141" s="241" t="str">
        <f>IFERROR(INDEX('اطلاعات انشعابات شرکتها'!A:AB,MATCH(A141,'اطلاعات انشعابات شرکتها'!A:A,0),MATCH(S$1,'اطلاعات انشعابات شرکتها'!$1:$1,0)),"---")</f>
        <v>25</v>
      </c>
      <c r="T141" s="227">
        <f t="shared" si="27"/>
        <v>0</v>
      </c>
      <c r="U141" s="45"/>
      <c r="V141" s="155">
        <f>IFERROR(INDEX('تعرفه ها'!A:Z,MATCH("بهای هر متر مکعب آب مصرفی",'تعرفه ها'!$B:$B,0),MATCH(F141,'تعرفه ها'!$2:$2,0)),"---")</f>
        <v>14300</v>
      </c>
      <c r="W141" s="50">
        <f t="shared" si="28"/>
        <v>0</v>
      </c>
      <c r="X141" s="50">
        <f>IFERROR(ROUND(R141*INDEX('تعرفه ها'!A:Z,MATCH("عوارض آب به ازاء هر متر مکعب",'تعرفه ها'!$B:$B,0),MATCH(F141,'تعرفه ها'!$2:$2,0)),0),"---")</f>
        <v>0</v>
      </c>
      <c r="Y141" s="50">
        <f>IFERROR(ROUND(T141*INDEX('تعرفه ها'!A:Z,MATCH("جریمه مازاد مصرف آب به ازاء هر متر مکعب",'تعرفه ها'!$B:$B,0),MATCH(F141,'تعرفه ها'!$2:$2,0)),0),"---")</f>
        <v>0</v>
      </c>
      <c r="Z141" s="50">
        <f>IFERROR(ROUND(((W141+X141+Y141)*INDEX('تعرفه ها'!A:Z,MATCH("هزینه نگهداری و تعمیرات شبکه آب",'تعرفه ها'!$B:$B,0),MATCH(F141,'تعرفه ها'!$2:$2,0))/100),0),"---")</f>
        <v>0</v>
      </c>
      <c r="AA141" s="50">
        <f>IFERROR(IF(INDEX('اطلاعات دوره'!A:Z,MATCH(G141,'اطلاعات دوره'!C:C,0),MATCH("آب",'اطلاعات دوره'!$1:$1,0))="دارد",ROUND((W141+X141+Y141)*INDEX('تعرفه ها'!A:Z,MATCH("پیک فصلی آب",'تعرفه ها'!$B:$B,0),MATCH(F141,'تعرفه ها'!$2:$2,0))/100,0),0),"---")</f>
        <v>0</v>
      </c>
      <c r="AB141" s="50">
        <f>IFERROR(ROUND(SUM(W141+X141+Y141+Z141+AA141)*INDEX('تعرفه ها'!A:Z,MATCH("مالیات آب",'تعرفه ها'!$B:$B,0),MATCH(F141,'تعرفه ها'!$2:$2,0))/100,0),"---")</f>
        <v>0</v>
      </c>
      <c r="AC141" s="50">
        <f t="shared" si="29"/>
        <v>0</v>
      </c>
      <c r="AD141" s="50">
        <f t="shared" si="22"/>
        <v>12403990</v>
      </c>
      <c r="AE141" s="50">
        <f t="shared" si="30"/>
        <v>12403990</v>
      </c>
      <c r="AF141" s="50">
        <f t="shared" si="31"/>
        <v>990</v>
      </c>
      <c r="AG141" s="153">
        <f t="shared" si="32"/>
        <v>12403000</v>
      </c>
      <c r="AH141" s="42"/>
      <c r="AI141" s="183" t="str">
        <f>IFERROR(IF(INDEX(پرداخت!A:AZ,MATCH(A141&amp;" - "&amp;"آب",پرداخت!$B:$B,0),MATCH(G141,پرداخت!$1:$1,0))="نشده","نشده","شده"),"---")</f>
        <v>نشده</v>
      </c>
    </row>
    <row r="142" spans="1:35" s="30" customFormat="1" ht="34.9" hidden="1" customHeight="1">
      <c r="A142" s="171" t="s">
        <v>206</v>
      </c>
      <c r="B142" s="47">
        <f>IFERROR(INDEX('اطلاعات انشعابات شرکتها'!A:BB,MATCH(A142,'اطلاعات انشعابات شرکتها'!A:A,0),MATCH(B$1,'اطلاعات انشعابات شرکتها'!$1:$1,0)),0)</f>
        <v>102</v>
      </c>
      <c r="C142" s="48">
        <f>IFERROR(INDEX('اطلاعات انشعابات شرکتها'!A:BB,MATCH(A142,'اطلاعات انشعابات شرکتها'!A:A,0),MATCH(C$1,'اطلاعات انشعابات شرکتها'!$1:$1,0)),0)</f>
        <v>0</v>
      </c>
      <c r="D142" s="45"/>
      <c r="E142" s="171">
        <v>3</v>
      </c>
      <c r="F142" s="170">
        <v>99</v>
      </c>
      <c r="G142" s="47" t="str">
        <f t="shared" si="23"/>
        <v>99/3</v>
      </c>
      <c r="H142" s="47" t="str">
        <f>IFERROR(INDEX('اطلاعات دوره'!A:Z,MATCH(G142,'اطلاعات دوره'!C:C,0),MATCH(H$1,'اطلاعات دوره'!$1:$1,0)),0)</f>
        <v>99/03/01</v>
      </c>
      <c r="I142" s="47" t="str">
        <f>IFERROR(INDEX('اطلاعات دوره'!A:Z,MATCH(G142,'اطلاعات دوره'!C:C,0),MATCH(I$1,'اطلاعات دوره'!$1:$1,0)),0)</f>
        <v>99/03/31</v>
      </c>
      <c r="J142" s="48">
        <f>IFERROR(INDEX('اطلاعات دوره'!A:Z,MATCH(G142,'اطلاعات دوره'!C:C,0),MATCH(J$1,'اطلاعات دوره'!$1:$1,0)),0)</f>
        <v>31</v>
      </c>
      <c r="K142" s="46"/>
      <c r="L142" s="158" t="str">
        <f>IFERROR(INDEX('اطلاعات دوره'!A:Z,MATCH(G142,'اطلاعات دوره'!C:C,0)-1,MATCH("عنوان",'اطلاعات دوره'!$1:$1,0)),"---")</f>
        <v>99/2</v>
      </c>
      <c r="M142" s="47" t="str">
        <f t="shared" si="24"/>
        <v>ارسک یکتا تجهیز-99/2</v>
      </c>
      <c r="N142" s="48" t="str">
        <f t="shared" si="25"/>
        <v>ارسک یکتا تجهیز-99/3</v>
      </c>
      <c r="O142" s="45"/>
      <c r="P142" s="240">
        <f>IFERROR(INDEX('قرائت کنتور'!A:AZ,MATCH(A142&amp;"-"&amp;"آب",'قرائت کنتور'!B:B,0),MATCH(L142,'قرائت کنتور'!$1:$1,0)),0)</f>
        <v>189</v>
      </c>
      <c r="Q142" s="241">
        <f>IFERROR(INDEX('قرائت کنتور'!A:AZ,MATCH(A142&amp;"-"&amp;"آب",'قرائت کنتور'!B:B,0),MATCH(G142,'قرائت کنتور'!$1:$1,0)),0)</f>
        <v>179</v>
      </c>
      <c r="R142" s="241">
        <f t="shared" si="26"/>
        <v>-10</v>
      </c>
      <c r="S142" s="241" t="str">
        <f>IFERROR(INDEX('اطلاعات انشعابات شرکتها'!A:AB,MATCH(A142,'اطلاعات انشعابات شرکتها'!A:A,0),MATCH(S$1,'اطلاعات انشعابات شرکتها'!$1:$1,0)),"---")</f>
        <v>25</v>
      </c>
      <c r="T142" s="227">
        <f t="shared" si="27"/>
        <v>0</v>
      </c>
      <c r="U142" s="45"/>
      <c r="V142" s="155">
        <f>IFERROR(INDEX('تعرفه ها'!A:Z,MATCH("بهای هر متر مکعب آب مصرفی",'تعرفه ها'!$B:$B,0),MATCH(F142,'تعرفه ها'!$2:$2,0)),"---")</f>
        <v>14300</v>
      </c>
      <c r="W142" s="50">
        <f t="shared" si="28"/>
        <v>-143000</v>
      </c>
      <c r="X142" s="50">
        <f>IFERROR(ROUND(R142*INDEX('تعرفه ها'!A:Z,MATCH("عوارض آب به ازاء هر متر مکعب",'تعرفه ها'!$B:$B,0),MATCH(F142,'تعرفه ها'!$2:$2,0)),0),"---")</f>
        <v>-1500</v>
      </c>
      <c r="Y142" s="50">
        <f>IFERROR(ROUND(T142*INDEX('تعرفه ها'!A:Z,MATCH("جریمه مازاد مصرف آب به ازاء هر متر مکعب",'تعرفه ها'!$B:$B,0),MATCH(F142,'تعرفه ها'!$2:$2,0)),0),"---")</f>
        <v>0</v>
      </c>
      <c r="Z142" s="50">
        <f>IFERROR(ROUND(((W142+X142+Y142)*INDEX('تعرفه ها'!A:Z,MATCH("هزینه نگهداری و تعمیرات شبکه آب",'تعرفه ها'!$B:$B,0),MATCH(F142,'تعرفه ها'!$2:$2,0))/100),0),"---")</f>
        <v>-14450</v>
      </c>
      <c r="AA142" s="50">
        <f>IFERROR(IF(INDEX('اطلاعات دوره'!A:Z,MATCH(G142,'اطلاعات دوره'!C:C,0),MATCH("آب",'اطلاعات دوره'!$1:$1,0))="دارد",ROUND((W142+X142+Y142)*INDEX('تعرفه ها'!A:Z,MATCH("پیک فصلی آب",'تعرفه ها'!$B:$B,0),MATCH(F142,'تعرفه ها'!$2:$2,0))/100,0),0),"---")</f>
        <v>0</v>
      </c>
      <c r="AB142" s="50">
        <f>IFERROR(ROUND(SUM(W142+X142+Y142+Z142+AA142)*INDEX('تعرفه ها'!A:Z,MATCH("مالیات آب",'تعرفه ها'!$B:$B,0),MATCH(F142,'تعرفه ها'!$2:$2,0))/100,0),"---")</f>
        <v>0</v>
      </c>
      <c r="AC142" s="50">
        <f t="shared" si="29"/>
        <v>-158950</v>
      </c>
      <c r="AD142" s="50">
        <f t="shared" si="22"/>
        <v>1415218</v>
      </c>
      <c r="AE142" s="50">
        <f t="shared" si="30"/>
        <v>1256268</v>
      </c>
      <c r="AF142" s="50">
        <f t="shared" si="31"/>
        <v>268</v>
      </c>
      <c r="AG142" s="153">
        <f t="shared" si="32"/>
        <v>1256000</v>
      </c>
      <c r="AH142" s="42"/>
      <c r="AI142" s="183" t="str">
        <f>IFERROR(IF(INDEX(پرداخت!A:AZ,MATCH(A142&amp;" - "&amp;"آب",پرداخت!$B:$B,0),MATCH(G142,پرداخت!$1:$1,0))="نشده","نشده","شده"),"---")</f>
        <v>نشده</v>
      </c>
    </row>
    <row r="143" spans="1:35" s="30" customFormat="1" ht="34.9" hidden="1" customHeight="1">
      <c r="A143" s="171" t="s">
        <v>208</v>
      </c>
      <c r="B143" s="47">
        <f>IFERROR(INDEX('اطلاعات انشعابات شرکتها'!A:BB,MATCH(A143,'اطلاعات انشعابات شرکتها'!A:A,0),MATCH(B$1,'اطلاعات انشعابات شرکتها'!$1:$1,0)),0)</f>
        <v>104</v>
      </c>
      <c r="C143" s="48">
        <f>IFERROR(INDEX('اطلاعات انشعابات شرکتها'!A:BB,MATCH(A143,'اطلاعات انشعابات شرکتها'!A:A,0),MATCH(C$1,'اطلاعات انشعابات شرکتها'!$1:$1,0)),0)</f>
        <v>0</v>
      </c>
      <c r="D143" s="45"/>
      <c r="E143" s="171">
        <v>3</v>
      </c>
      <c r="F143" s="170">
        <v>99</v>
      </c>
      <c r="G143" s="47" t="str">
        <f t="shared" si="23"/>
        <v>99/3</v>
      </c>
      <c r="H143" s="47" t="str">
        <f>IFERROR(INDEX('اطلاعات دوره'!A:Z,MATCH(G143,'اطلاعات دوره'!C:C,0),MATCH(H$1,'اطلاعات دوره'!$1:$1,0)),0)</f>
        <v>99/03/01</v>
      </c>
      <c r="I143" s="47" t="str">
        <f>IFERROR(INDEX('اطلاعات دوره'!A:Z,MATCH(G143,'اطلاعات دوره'!C:C,0),MATCH(I$1,'اطلاعات دوره'!$1:$1,0)),0)</f>
        <v>99/03/31</v>
      </c>
      <c r="J143" s="48">
        <f>IFERROR(INDEX('اطلاعات دوره'!A:Z,MATCH(G143,'اطلاعات دوره'!C:C,0),MATCH(J$1,'اطلاعات دوره'!$1:$1,0)),0)</f>
        <v>31</v>
      </c>
      <c r="K143" s="46"/>
      <c r="L143" s="158" t="str">
        <f>IFERROR(INDEX('اطلاعات دوره'!A:Z,MATCH(G143,'اطلاعات دوره'!C:C,0)-1,MATCH("عنوان",'اطلاعات دوره'!$1:$1,0)),"---")</f>
        <v>99/2</v>
      </c>
      <c r="M143" s="47" t="str">
        <f t="shared" si="24"/>
        <v>الکترومد پرشین توس-99/2</v>
      </c>
      <c r="N143" s="48" t="str">
        <f t="shared" si="25"/>
        <v>الکترومد پرشین توس-99/3</v>
      </c>
      <c r="O143" s="45"/>
      <c r="P143" s="240">
        <f>IFERROR(INDEX('قرائت کنتور'!A:AZ,MATCH(A143&amp;"-"&amp;"آب",'قرائت کنتور'!B:B,0),MATCH(L143,'قرائت کنتور'!$1:$1,0)),0)</f>
        <v>765</v>
      </c>
      <c r="Q143" s="241">
        <f>IFERROR(INDEX('قرائت کنتور'!A:AZ,MATCH(A143&amp;"-"&amp;"آب",'قرائت کنتور'!B:B,0),MATCH(G143,'قرائت کنتور'!$1:$1,0)),0)</f>
        <v>740</v>
      </c>
      <c r="R143" s="241">
        <f t="shared" si="26"/>
        <v>-25</v>
      </c>
      <c r="S143" s="241" t="str">
        <f>IFERROR(INDEX('اطلاعات انشعابات شرکتها'!A:AB,MATCH(A143,'اطلاعات انشعابات شرکتها'!A:A,0),MATCH(S$1,'اطلاعات انشعابات شرکتها'!$1:$1,0)),"---")</f>
        <v>25</v>
      </c>
      <c r="T143" s="227">
        <f t="shared" si="27"/>
        <v>0</v>
      </c>
      <c r="U143" s="45"/>
      <c r="V143" s="155">
        <f>IFERROR(INDEX('تعرفه ها'!A:Z,MATCH("بهای هر متر مکعب آب مصرفی",'تعرفه ها'!$B:$B,0),MATCH(F143,'تعرفه ها'!$2:$2,0)),"---")</f>
        <v>14300</v>
      </c>
      <c r="W143" s="50">
        <f t="shared" si="28"/>
        <v>-357500</v>
      </c>
      <c r="X143" s="50">
        <f>IFERROR(ROUND(R143*INDEX('تعرفه ها'!A:Z,MATCH("عوارض آب به ازاء هر متر مکعب",'تعرفه ها'!$B:$B,0),MATCH(F143,'تعرفه ها'!$2:$2,0)),0),"---")</f>
        <v>-3750</v>
      </c>
      <c r="Y143" s="50">
        <f>IFERROR(ROUND(T143*INDEX('تعرفه ها'!A:Z,MATCH("جریمه مازاد مصرف آب به ازاء هر متر مکعب",'تعرفه ها'!$B:$B,0),MATCH(F143,'تعرفه ها'!$2:$2,0)),0),"---")</f>
        <v>0</v>
      </c>
      <c r="Z143" s="50">
        <f>IFERROR(ROUND(((W143+X143+Y143)*INDEX('تعرفه ها'!A:Z,MATCH("هزینه نگهداری و تعمیرات شبکه آب",'تعرفه ها'!$B:$B,0),MATCH(F143,'تعرفه ها'!$2:$2,0))/100),0),"---")</f>
        <v>-36125</v>
      </c>
      <c r="AA143" s="50">
        <f>IFERROR(IF(INDEX('اطلاعات دوره'!A:Z,MATCH(G143,'اطلاعات دوره'!C:C,0),MATCH("آب",'اطلاعات دوره'!$1:$1,0))="دارد",ROUND((W143+X143+Y143)*INDEX('تعرفه ها'!A:Z,MATCH("پیک فصلی آب",'تعرفه ها'!$B:$B,0),MATCH(F143,'تعرفه ها'!$2:$2,0))/100,0),0),"---")</f>
        <v>0</v>
      </c>
      <c r="AB143" s="50">
        <f>IFERROR(ROUND(SUM(W143+X143+Y143+Z143+AA143)*INDEX('تعرفه ها'!A:Z,MATCH("مالیات آب",'تعرفه ها'!$B:$B,0),MATCH(F143,'تعرفه ها'!$2:$2,0))/100,0),"---")</f>
        <v>0</v>
      </c>
      <c r="AC143" s="50">
        <f t="shared" si="29"/>
        <v>-397375</v>
      </c>
      <c r="AD143" s="50">
        <f t="shared" si="22"/>
        <v>5207258</v>
      </c>
      <c r="AE143" s="50">
        <f t="shared" si="30"/>
        <v>4809883</v>
      </c>
      <c r="AF143" s="50">
        <f t="shared" si="31"/>
        <v>883</v>
      </c>
      <c r="AG143" s="153">
        <f t="shared" si="32"/>
        <v>4809000</v>
      </c>
      <c r="AH143" s="42"/>
      <c r="AI143" s="183" t="str">
        <f>IFERROR(IF(INDEX(پرداخت!A:AZ,MATCH(A143&amp;" - "&amp;"آب",پرداخت!$B:$B,0),MATCH(G143,پرداخت!$1:$1,0))="نشده","نشده","شده"),"---")</f>
        <v>نشده</v>
      </c>
    </row>
    <row r="144" spans="1:35" s="30" customFormat="1" ht="34.9" hidden="1" customHeight="1">
      <c r="A144" s="171" t="s">
        <v>210</v>
      </c>
      <c r="B144" s="47">
        <f>IFERROR(INDEX('اطلاعات انشعابات شرکتها'!A:BB,MATCH(A144,'اطلاعات انشعابات شرکتها'!A:A,0),MATCH(B$1,'اطلاعات انشعابات شرکتها'!$1:$1,0)),0)</f>
        <v>105</v>
      </c>
      <c r="C144" s="48">
        <f>IFERROR(INDEX('اطلاعات انشعابات شرکتها'!A:BB,MATCH(A144,'اطلاعات انشعابات شرکتها'!A:A,0),MATCH(C$1,'اطلاعات انشعابات شرکتها'!$1:$1,0)),0)</f>
        <v>0</v>
      </c>
      <c r="D144" s="45"/>
      <c r="E144" s="171">
        <v>3</v>
      </c>
      <c r="F144" s="170">
        <v>99</v>
      </c>
      <c r="G144" s="47" t="str">
        <f t="shared" si="23"/>
        <v>99/3</v>
      </c>
      <c r="H144" s="47" t="str">
        <f>IFERROR(INDEX('اطلاعات دوره'!A:Z,MATCH(G144,'اطلاعات دوره'!C:C,0),MATCH(H$1,'اطلاعات دوره'!$1:$1,0)),0)</f>
        <v>99/03/01</v>
      </c>
      <c r="I144" s="47" t="str">
        <f>IFERROR(INDEX('اطلاعات دوره'!A:Z,MATCH(G144,'اطلاعات دوره'!C:C,0),MATCH(I$1,'اطلاعات دوره'!$1:$1,0)),0)</f>
        <v>99/03/31</v>
      </c>
      <c r="J144" s="48">
        <f>IFERROR(INDEX('اطلاعات دوره'!A:Z,MATCH(G144,'اطلاعات دوره'!C:C,0),MATCH(J$1,'اطلاعات دوره'!$1:$1,0)),0)</f>
        <v>31</v>
      </c>
      <c r="K144" s="46"/>
      <c r="L144" s="158" t="str">
        <f>IFERROR(INDEX('اطلاعات دوره'!A:Z,MATCH(G144,'اطلاعات دوره'!C:C,0)-1,MATCH("عنوان",'اطلاعات دوره'!$1:$1,0)),"---")</f>
        <v>99/2</v>
      </c>
      <c r="M144" s="47" t="str">
        <f t="shared" si="24"/>
        <v>ایمن موج توس-99/2</v>
      </c>
      <c r="N144" s="48" t="str">
        <f t="shared" si="25"/>
        <v>ایمن موج توس-99/3</v>
      </c>
      <c r="O144" s="45"/>
      <c r="P144" s="240">
        <f>IFERROR(INDEX('قرائت کنتور'!A:AZ,MATCH(A144&amp;"-"&amp;"آب",'قرائت کنتور'!B:B,0),MATCH(L144,'قرائت کنتور'!$1:$1,0)),0)</f>
        <v>933</v>
      </c>
      <c r="Q144" s="241">
        <f>IFERROR(INDEX('قرائت کنتور'!A:AZ,MATCH(A144&amp;"-"&amp;"آب",'قرائت کنتور'!B:B,0),MATCH(G144,'قرائت کنتور'!$1:$1,0)),0)</f>
        <v>913</v>
      </c>
      <c r="R144" s="241">
        <f t="shared" si="26"/>
        <v>-20</v>
      </c>
      <c r="S144" s="241" t="str">
        <f>IFERROR(INDEX('اطلاعات انشعابات شرکتها'!A:AB,MATCH(A144,'اطلاعات انشعابات شرکتها'!A:A,0),MATCH(S$1,'اطلاعات انشعابات شرکتها'!$1:$1,0)),"---")</f>
        <v>25</v>
      </c>
      <c r="T144" s="227">
        <f t="shared" si="27"/>
        <v>0</v>
      </c>
      <c r="U144" s="45"/>
      <c r="V144" s="155">
        <f>IFERROR(INDEX('تعرفه ها'!A:Z,MATCH("بهای هر متر مکعب آب مصرفی",'تعرفه ها'!$B:$B,0),MATCH(F144,'تعرفه ها'!$2:$2,0)),"---")</f>
        <v>14300</v>
      </c>
      <c r="W144" s="50">
        <f t="shared" si="28"/>
        <v>-286000</v>
      </c>
      <c r="X144" s="50">
        <f>IFERROR(ROUND(R144*INDEX('تعرفه ها'!A:Z,MATCH("عوارض آب به ازاء هر متر مکعب",'تعرفه ها'!$B:$B,0),MATCH(F144,'تعرفه ها'!$2:$2,0)),0),"---")</f>
        <v>-3000</v>
      </c>
      <c r="Y144" s="50">
        <f>IFERROR(ROUND(T144*INDEX('تعرفه ها'!A:Z,MATCH("جریمه مازاد مصرف آب به ازاء هر متر مکعب",'تعرفه ها'!$B:$B,0),MATCH(F144,'تعرفه ها'!$2:$2,0)),0),"---")</f>
        <v>0</v>
      </c>
      <c r="Z144" s="50">
        <f>IFERROR(ROUND(((W144+X144+Y144)*INDEX('تعرفه ها'!A:Z,MATCH("هزینه نگهداری و تعمیرات شبکه آب",'تعرفه ها'!$B:$B,0),MATCH(F144,'تعرفه ها'!$2:$2,0))/100),0),"---")</f>
        <v>-28900</v>
      </c>
      <c r="AA144" s="50">
        <f>IFERROR(IF(INDEX('اطلاعات دوره'!A:Z,MATCH(G144,'اطلاعات دوره'!C:C,0),MATCH("آب",'اطلاعات دوره'!$1:$1,0))="دارد",ROUND((W144+X144+Y144)*INDEX('تعرفه ها'!A:Z,MATCH("پیک فصلی آب",'تعرفه ها'!$B:$B,0),MATCH(F144,'تعرفه ها'!$2:$2,0))/100,0),0),"---")</f>
        <v>0</v>
      </c>
      <c r="AB144" s="50">
        <f>IFERROR(ROUND(SUM(W144+X144+Y144+Z144+AA144)*INDEX('تعرفه ها'!A:Z,MATCH("مالیات آب",'تعرفه ها'!$B:$B,0),MATCH(F144,'تعرفه ها'!$2:$2,0))/100,0),"---")</f>
        <v>0</v>
      </c>
      <c r="AC144" s="50">
        <f t="shared" si="29"/>
        <v>-317900</v>
      </c>
      <c r="AD144" s="50">
        <f t="shared" si="22"/>
        <v>18464218</v>
      </c>
      <c r="AE144" s="50">
        <f t="shared" si="30"/>
        <v>18146318</v>
      </c>
      <c r="AF144" s="50">
        <f t="shared" si="31"/>
        <v>318</v>
      </c>
      <c r="AG144" s="153">
        <f t="shared" si="32"/>
        <v>18146000</v>
      </c>
      <c r="AH144" s="42"/>
      <c r="AI144" s="183" t="str">
        <f>IFERROR(IF(INDEX(پرداخت!A:AZ,MATCH(A144&amp;" - "&amp;"آب",پرداخت!$B:$B,0),MATCH(G144,پرداخت!$1:$1,0))="نشده","نشده","شده"),"---")</f>
        <v>نشده</v>
      </c>
    </row>
    <row r="145" spans="1:35" s="30" customFormat="1" ht="34.9" hidden="1" customHeight="1">
      <c r="A145" s="171" t="s">
        <v>214</v>
      </c>
      <c r="B145" s="47">
        <f>IFERROR(INDEX('اطلاعات انشعابات شرکتها'!A:BB,MATCH(A145,'اطلاعات انشعابات شرکتها'!A:A,0),MATCH(B$1,'اطلاعات انشعابات شرکتها'!$1:$1,0)),0)</f>
        <v>106</v>
      </c>
      <c r="C145" s="48">
        <f>IFERROR(INDEX('اطلاعات انشعابات شرکتها'!A:BB,MATCH(A145,'اطلاعات انشعابات شرکتها'!A:A,0),MATCH(C$1,'اطلاعات انشعابات شرکتها'!$1:$1,0)),0)</f>
        <v>0</v>
      </c>
      <c r="D145" s="45"/>
      <c r="E145" s="171">
        <v>3</v>
      </c>
      <c r="F145" s="170">
        <v>99</v>
      </c>
      <c r="G145" s="47" t="str">
        <f t="shared" si="23"/>
        <v>99/3</v>
      </c>
      <c r="H145" s="47" t="str">
        <f>IFERROR(INDEX('اطلاعات دوره'!A:Z,MATCH(G145,'اطلاعات دوره'!C:C,0),MATCH(H$1,'اطلاعات دوره'!$1:$1,0)),0)</f>
        <v>99/03/01</v>
      </c>
      <c r="I145" s="47" t="str">
        <f>IFERROR(INDEX('اطلاعات دوره'!A:Z,MATCH(G145,'اطلاعات دوره'!C:C,0),MATCH(I$1,'اطلاعات دوره'!$1:$1,0)),0)</f>
        <v>99/03/31</v>
      </c>
      <c r="J145" s="48">
        <f>IFERROR(INDEX('اطلاعات دوره'!A:Z,MATCH(G145,'اطلاعات دوره'!C:C,0),MATCH(J$1,'اطلاعات دوره'!$1:$1,0)),0)</f>
        <v>31</v>
      </c>
      <c r="K145" s="46"/>
      <c r="L145" s="158" t="str">
        <f>IFERROR(INDEX('اطلاعات دوره'!A:Z,MATCH(G145,'اطلاعات دوره'!C:C,0)-1,MATCH("عنوان",'اطلاعات دوره'!$1:$1,0)),"---")</f>
        <v>99/2</v>
      </c>
      <c r="M145" s="47" t="str">
        <f t="shared" si="24"/>
        <v>آداک صنعت (1)-99/2</v>
      </c>
      <c r="N145" s="48" t="str">
        <f t="shared" si="25"/>
        <v>آداک صنعت (1)-99/3</v>
      </c>
      <c r="O145" s="45"/>
      <c r="P145" s="240">
        <f>IFERROR(INDEX('قرائت کنتور'!A:AZ,MATCH(A145&amp;"-"&amp;"آب",'قرائت کنتور'!B:B,0),MATCH(L145,'قرائت کنتور'!$1:$1,0)),0)</f>
        <v>60</v>
      </c>
      <c r="Q145" s="241">
        <f>IFERROR(INDEX('قرائت کنتور'!A:AZ,MATCH(A145&amp;"-"&amp;"آب",'قرائت کنتور'!B:B,0),MATCH(G145,'قرائت کنتور'!$1:$1,0)),0)</f>
        <v>57</v>
      </c>
      <c r="R145" s="241">
        <f t="shared" si="26"/>
        <v>-3</v>
      </c>
      <c r="S145" s="241" t="str">
        <f>IFERROR(INDEX('اطلاعات انشعابات شرکتها'!A:AB,MATCH(A145,'اطلاعات انشعابات شرکتها'!A:A,0),MATCH(S$1,'اطلاعات انشعابات شرکتها'!$1:$1,0)),"---")</f>
        <v>25</v>
      </c>
      <c r="T145" s="227">
        <f t="shared" si="27"/>
        <v>0</v>
      </c>
      <c r="U145" s="45"/>
      <c r="V145" s="155">
        <f>IFERROR(INDEX('تعرفه ها'!A:Z,MATCH("بهای هر متر مکعب آب مصرفی",'تعرفه ها'!$B:$B,0),MATCH(F145,'تعرفه ها'!$2:$2,0)),"---")</f>
        <v>14300</v>
      </c>
      <c r="W145" s="50">
        <f t="shared" si="28"/>
        <v>-42900</v>
      </c>
      <c r="X145" s="50">
        <f>IFERROR(ROUND(R145*INDEX('تعرفه ها'!A:Z,MATCH("عوارض آب به ازاء هر متر مکعب",'تعرفه ها'!$B:$B,0),MATCH(F145,'تعرفه ها'!$2:$2,0)),0),"---")</f>
        <v>-450</v>
      </c>
      <c r="Y145" s="50">
        <f>IFERROR(ROUND(T145*INDEX('تعرفه ها'!A:Z,MATCH("جریمه مازاد مصرف آب به ازاء هر متر مکعب",'تعرفه ها'!$B:$B,0),MATCH(F145,'تعرفه ها'!$2:$2,0)),0),"---")</f>
        <v>0</v>
      </c>
      <c r="Z145" s="50">
        <f>IFERROR(ROUND(((W145+X145+Y145)*INDEX('تعرفه ها'!A:Z,MATCH("هزینه نگهداری و تعمیرات شبکه آب",'تعرفه ها'!$B:$B,0),MATCH(F145,'تعرفه ها'!$2:$2,0))/100),0),"---")</f>
        <v>-4335</v>
      </c>
      <c r="AA145" s="50">
        <f>IFERROR(IF(INDEX('اطلاعات دوره'!A:Z,MATCH(G145,'اطلاعات دوره'!C:C,0),MATCH("آب",'اطلاعات دوره'!$1:$1,0))="دارد",ROUND((W145+X145+Y145)*INDEX('تعرفه ها'!A:Z,MATCH("پیک فصلی آب",'تعرفه ها'!$B:$B,0),MATCH(F145,'تعرفه ها'!$2:$2,0))/100,0),0),"---")</f>
        <v>0</v>
      </c>
      <c r="AB145" s="50">
        <f>IFERROR(ROUND(SUM(W145+X145+Y145+Z145+AA145)*INDEX('تعرفه ها'!A:Z,MATCH("مالیات آب",'تعرفه ها'!$B:$B,0),MATCH(F145,'تعرفه ها'!$2:$2,0))/100,0),"---")</f>
        <v>0</v>
      </c>
      <c r="AC145" s="50">
        <f t="shared" si="29"/>
        <v>-47685</v>
      </c>
      <c r="AD145" s="50">
        <f t="shared" si="22"/>
        <v>3048481</v>
      </c>
      <c r="AE145" s="50">
        <f t="shared" si="30"/>
        <v>3000796</v>
      </c>
      <c r="AF145" s="50">
        <f t="shared" si="31"/>
        <v>796</v>
      </c>
      <c r="AG145" s="153">
        <f t="shared" si="32"/>
        <v>3000000</v>
      </c>
      <c r="AH145" s="42"/>
      <c r="AI145" s="183" t="str">
        <f>IFERROR(IF(INDEX(پرداخت!A:AZ,MATCH(A145&amp;" - "&amp;"آب",پرداخت!$B:$B,0),MATCH(G145,پرداخت!$1:$1,0))="نشده","نشده","شده"),"---")</f>
        <v>نشده</v>
      </c>
    </row>
    <row r="146" spans="1:35" s="30" customFormat="1" ht="34.9" hidden="1" customHeight="1">
      <c r="A146" s="171" t="s">
        <v>216</v>
      </c>
      <c r="B146" s="47">
        <f>IFERROR(INDEX('اطلاعات انشعابات شرکتها'!A:BB,MATCH(A146,'اطلاعات انشعابات شرکتها'!A:A,0),MATCH(B$1,'اطلاعات انشعابات شرکتها'!$1:$1,0)),0)</f>
        <v>108</v>
      </c>
      <c r="C146" s="48">
        <f>IFERROR(INDEX('اطلاعات انشعابات شرکتها'!A:BB,MATCH(A146,'اطلاعات انشعابات شرکتها'!A:A,0),MATCH(C$1,'اطلاعات انشعابات شرکتها'!$1:$1,0)),0)</f>
        <v>0</v>
      </c>
      <c r="D146" s="45"/>
      <c r="E146" s="171">
        <v>3</v>
      </c>
      <c r="F146" s="170">
        <v>99</v>
      </c>
      <c r="G146" s="47" t="str">
        <f t="shared" si="23"/>
        <v>99/3</v>
      </c>
      <c r="H146" s="47" t="str">
        <f>IFERROR(INDEX('اطلاعات دوره'!A:Z,MATCH(G146,'اطلاعات دوره'!C:C,0),MATCH(H$1,'اطلاعات دوره'!$1:$1,0)),0)</f>
        <v>99/03/01</v>
      </c>
      <c r="I146" s="47" t="str">
        <f>IFERROR(INDEX('اطلاعات دوره'!A:Z,MATCH(G146,'اطلاعات دوره'!C:C,0),MATCH(I$1,'اطلاعات دوره'!$1:$1,0)),0)</f>
        <v>99/03/31</v>
      </c>
      <c r="J146" s="48">
        <f>IFERROR(INDEX('اطلاعات دوره'!A:Z,MATCH(G146,'اطلاعات دوره'!C:C,0),MATCH(J$1,'اطلاعات دوره'!$1:$1,0)),0)</f>
        <v>31</v>
      </c>
      <c r="K146" s="46"/>
      <c r="L146" s="158" t="str">
        <f>IFERROR(INDEX('اطلاعات دوره'!A:Z,MATCH(G146,'اطلاعات دوره'!C:C,0)-1,MATCH("عنوان",'اطلاعات دوره'!$1:$1,0)),"---")</f>
        <v>99/2</v>
      </c>
      <c r="M146" s="47" t="str">
        <f t="shared" si="24"/>
        <v>آرشام صنعت توس-99/2</v>
      </c>
      <c r="N146" s="48" t="str">
        <f t="shared" si="25"/>
        <v>آرشام صنعت توس-99/3</v>
      </c>
      <c r="O146" s="45"/>
      <c r="P146" s="240">
        <f>IFERROR(INDEX('قرائت کنتور'!A:AZ,MATCH(A146&amp;"-"&amp;"آب",'قرائت کنتور'!B:B,0),MATCH(L146,'قرائت کنتور'!$1:$1,0)),0)</f>
        <v>172</v>
      </c>
      <c r="Q146" s="241">
        <f>IFERROR(INDEX('قرائت کنتور'!A:AZ,MATCH(A146&amp;"-"&amp;"آب",'قرائت کنتور'!B:B,0),MATCH(G146,'قرائت کنتور'!$1:$1,0)),0)</f>
        <v>171</v>
      </c>
      <c r="R146" s="241">
        <f t="shared" si="26"/>
        <v>-1</v>
      </c>
      <c r="S146" s="241" t="str">
        <f>IFERROR(INDEX('اطلاعات انشعابات شرکتها'!A:AB,MATCH(A146,'اطلاعات انشعابات شرکتها'!A:A,0),MATCH(S$1,'اطلاعات انشعابات شرکتها'!$1:$1,0)),"---")</f>
        <v>38</v>
      </c>
      <c r="T146" s="227">
        <f t="shared" si="27"/>
        <v>0</v>
      </c>
      <c r="U146" s="45"/>
      <c r="V146" s="155">
        <f>IFERROR(INDEX('تعرفه ها'!A:Z,MATCH("بهای هر متر مکعب آب مصرفی",'تعرفه ها'!$B:$B,0),MATCH(F146,'تعرفه ها'!$2:$2,0)),"---")</f>
        <v>14300</v>
      </c>
      <c r="W146" s="50">
        <f t="shared" si="28"/>
        <v>-14300</v>
      </c>
      <c r="X146" s="50">
        <f>IFERROR(ROUND(R146*INDEX('تعرفه ها'!A:Z,MATCH("عوارض آب به ازاء هر متر مکعب",'تعرفه ها'!$B:$B,0),MATCH(F146,'تعرفه ها'!$2:$2,0)),0),"---")</f>
        <v>-150</v>
      </c>
      <c r="Y146" s="50">
        <f>IFERROR(ROUND(T146*INDEX('تعرفه ها'!A:Z,MATCH("جریمه مازاد مصرف آب به ازاء هر متر مکعب",'تعرفه ها'!$B:$B,0),MATCH(F146,'تعرفه ها'!$2:$2,0)),0),"---")</f>
        <v>0</v>
      </c>
      <c r="Z146" s="50">
        <f>IFERROR(ROUND(((W146+X146+Y146)*INDEX('تعرفه ها'!A:Z,MATCH("هزینه نگهداری و تعمیرات شبکه آب",'تعرفه ها'!$B:$B,0),MATCH(F146,'تعرفه ها'!$2:$2,0))/100),0),"---")</f>
        <v>-1445</v>
      </c>
      <c r="AA146" s="50">
        <f>IFERROR(IF(INDEX('اطلاعات دوره'!A:Z,MATCH(G146,'اطلاعات دوره'!C:C,0),MATCH("آب",'اطلاعات دوره'!$1:$1,0))="دارد",ROUND((W146+X146+Y146)*INDEX('تعرفه ها'!A:Z,MATCH("پیک فصلی آب",'تعرفه ها'!$B:$B,0),MATCH(F146,'تعرفه ها'!$2:$2,0))/100,0),0),"---")</f>
        <v>0</v>
      </c>
      <c r="AB146" s="50">
        <f>IFERROR(ROUND(SUM(W146+X146+Y146+Z146+AA146)*INDEX('تعرفه ها'!A:Z,MATCH("مالیات آب",'تعرفه ها'!$B:$B,0),MATCH(F146,'تعرفه ها'!$2:$2,0))/100,0),"---")</f>
        <v>0</v>
      </c>
      <c r="AC146" s="50">
        <f t="shared" si="29"/>
        <v>-15895</v>
      </c>
      <c r="AD146" s="50">
        <f t="shared" si="22"/>
        <v>883354</v>
      </c>
      <c r="AE146" s="50">
        <f t="shared" si="30"/>
        <v>867459</v>
      </c>
      <c r="AF146" s="50">
        <f t="shared" si="31"/>
        <v>459</v>
      </c>
      <c r="AG146" s="153">
        <f t="shared" si="32"/>
        <v>867000</v>
      </c>
      <c r="AH146" s="42"/>
      <c r="AI146" s="183" t="str">
        <f>IFERROR(IF(INDEX(پرداخت!A:AZ,MATCH(A146&amp;" - "&amp;"آب",پرداخت!$B:$B,0),MATCH(G146,پرداخت!$1:$1,0))="نشده","نشده","شده"),"---")</f>
        <v>نشده</v>
      </c>
    </row>
    <row r="147" spans="1:35" s="30" customFormat="1" ht="34.9" hidden="1" customHeight="1">
      <c r="A147" s="171" t="s">
        <v>217</v>
      </c>
      <c r="B147" s="47">
        <f>IFERROR(INDEX('اطلاعات انشعابات شرکتها'!A:BB,MATCH(A147,'اطلاعات انشعابات شرکتها'!A:A,0),MATCH(B$1,'اطلاعات انشعابات شرکتها'!$1:$1,0)),0)</f>
        <v>109</v>
      </c>
      <c r="C147" s="48">
        <f>IFERROR(INDEX('اطلاعات انشعابات شرکتها'!A:BB,MATCH(A147,'اطلاعات انشعابات شرکتها'!A:A,0),MATCH(C$1,'اطلاعات انشعابات شرکتها'!$1:$1,0)),0)</f>
        <v>0</v>
      </c>
      <c r="D147" s="45"/>
      <c r="E147" s="171">
        <v>3</v>
      </c>
      <c r="F147" s="170">
        <v>99</v>
      </c>
      <c r="G147" s="47" t="str">
        <f t="shared" si="23"/>
        <v>99/3</v>
      </c>
      <c r="H147" s="47" t="str">
        <f>IFERROR(INDEX('اطلاعات دوره'!A:Z,MATCH(G147,'اطلاعات دوره'!C:C,0),MATCH(H$1,'اطلاعات دوره'!$1:$1,0)),0)</f>
        <v>99/03/01</v>
      </c>
      <c r="I147" s="47" t="str">
        <f>IFERROR(INDEX('اطلاعات دوره'!A:Z,MATCH(G147,'اطلاعات دوره'!C:C,0),MATCH(I$1,'اطلاعات دوره'!$1:$1,0)),0)</f>
        <v>99/03/31</v>
      </c>
      <c r="J147" s="48">
        <f>IFERROR(INDEX('اطلاعات دوره'!A:Z,MATCH(G147,'اطلاعات دوره'!C:C,0),MATCH(J$1,'اطلاعات دوره'!$1:$1,0)),0)</f>
        <v>31</v>
      </c>
      <c r="K147" s="46"/>
      <c r="L147" s="158" t="str">
        <f>IFERROR(INDEX('اطلاعات دوره'!A:Z,MATCH(G147,'اطلاعات دوره'!C:C,0)-1,MATCH("عنوان",'اطلاعات دوره'!$1:$1,0)),"---")</f>
        <v>99/2</v>
      </c>
      <c r="M147" s="47" t="str">
        <f t="shared" si="24"/>
        <v>آرون زیست طب پاژ-99/2</v>
      </c>
      <c r="N147" s="48" t="str">
        <f t="shared" si="25"/>
        <v>آرون زیست طب پاژ-99/3</v>
      </c>
      <c r="O147" s="45"/>
      <c r="P147" s="240">
        <f>IFERROR(INDEX('قرائت کنتور'!A:AZ,MATCH(A147&amp;"-"&amp;"آب",'قرائت کنتور'!B:B,0),MATCH(L147,'قرائت کنتور'!$1:$1,0)),0)</f>
        <v>972</v>
      </c>
      <c r="Q147" s="241">
        <f>IFERROR(INDEX('قرائت کنتور'!A:AZ,MATCH(A147&amp;"-"&amp;"آب",'قرائت کنتور'!B:B,0),MATCH(G147,'قرائت کنتور'!$1:$1,0)),0)</f>
        <v>965</v>
      </c>
      <c r="R147" s="241">
        <f t="shared" si="26"/>
        <v>-7</v>
      </c>
      <c r="S147" s="241" t="str">
        <f>IFERROR(INDEX('اطلاعات انشعابات شرکتها'!A:AB,MATCH(A147,'اطلاعات انشعابات شرکتها'!A:A,0),MATCH(S$1,'اطلاعات انشعابات شرکتها'!$1:$1,0)),"---")</f>
        <v>25</v>
      </c>
      <c r="T147" s="227">
        <f t="shared" si="27"/>
        <v>0</v>
      </c>
      <c r="U147" s="45"/>
      <c r="V147" s="155">
        <f>IFERROR(INDEX('تعرفه ها'!A:Z,MATCH("بهای هر متر مکعب آب مصرفی",'تعرفه ها'!$B:$B,0),MATCH(F147,'تعرفه ها'!$2:$2,0)),"---")</f>
        <v>14300</v>
      </c>
      <c r="W147" s="50">
        <f t="shared" si="28"/>
        <v>-100100</v>
      </c>
      <c r="X147" s="50">
        <f>IFERROR(ROUND(R147*INDEX('تعرفه ها'!A:Z,MATCH("عوارض آب به ازاء هر متر مکعب",'تعرفه ها'!$B:$B,0),MATCH(F147,'تعرفه ها'!$2:$2,0)),0),"---")</f>
        <v>-1050</v>
      </c>
      <c r="Y147" s="50">
        <f>IFERROR(ROUND(T147*INDEX('تعرفه ها'!A:Z,MATCH("جریمه مازاد مصرف آب به ازاء هر متر مکعب",'تعرفه ها'!$B:$B,0),MATCH(F147,'تعرفه ها'!$2:$2,0)),0),"---")</f>
        <v>0</v>
      </c>
      <c r="Z147" s="50">
        <f>IFERROR(ROUND(((W147+X147+Y147)*INDEX('تعرفه ها'!A:Z,MATCH("هزینه نگهداری و تعمیرات شبکه آب",'تعرفه ها'!$B:$B,0),MATCH(F147,'تعرفه ها'!$2:$2,0))/100),0),"---")</f>
        <v>-10115</v>
      </c>
      <c r="AA147" s="50">
        <f>IFERROR(IF(INDEX('اطلاعات دوره'!A:Z,MATCH(G147,'اطلاعات دوره'!C:C,0),MATCH("آب",'اطلاعات دوره'!$1:$1,0))="دارد",ROUND((W147+X147+Y147)*INDEX('تعرفه ها'!A:Z,MATCH("پیک فصلی آب",'تعرفه ها'!$B:$B,0),MATCH(F147,'تعرفه ها'!$2:$2,0))/100,0),0),"---")</f>
        <v>0</v>
      </c>
      <c r="AB147" s="50">
        <f>IFERROR(ROUND(SUM(W147+X147+Y147+Z147+AA147)*INDEX('تعرفه ها'!A:Z,MATCH("مالیات آب",'تعرفه ها'!$B:$B,0),MATCH(F147,'تعرفه ها'!$2:$2,0))/100,0),"---")</f>
        <v>0</v>
      </c>
      <c r="AC147" s="50">
        <f t="shared" si="29"/>
        <v>-111265</v>
      </c>
      <c r="AD147" s="50">
        <f t="shared" si="22"/>
        <v>19205996</v>
      </c>
      <c r="AE147" s="50">
        <f t="shared" si="30"/>
        <v>19094731</v>
      </c>
      <c r="AF147" s="50">
        <f t="shared" si="31"/>
        <v>731</v>
      </c>
      <c r="AG147" s="153">
        <f t="shared" si="32"/>
        <v>19094000</v>
      </c>
      <c r="AH147" s="42"/>
      <c r="AI147" s="183" t="str">
        <f>IFERROR(IF(INDEX(پرداخت!A:AZ,MATCH(A147&amp;" - "&amp;"آب",پرداخت!$B:$B,0),MATCH(G147,پرداخت!$1:$1,0))="نشده","نشده","شده"),"---")</f>
        <v>نشده</v>
      </c>
    </row>
    <row r="148" spans="1:35" s="30" customFormat="1" ht="34.9" hidden="1" customHeight="1">
      <c r="A148" s="171" t="s">
        <v>218</v>
      </c>
      <c r="B148" s="47">
        <f>IFERROR(INDEX('اطلاعات انشعابات شرکتها'!A:BB,MATCH(A148,'اطلاعات انشعابات شرکتها'!A:A,0),MATCH(B$1,'اطلاعات انشعابات شرکتها'!$1:$1,0)),0)</f>
        <v>110</v>
      </c>
      <c r="C148" s="48">
        <f>IFERROR(INDEX('اطلاعات انشعابات شرکتها'!A:BB,MATCH(A148,'اطلاعات انشعابات شرکتها'!A:A,0),MATCH(C$1,'اطلاعات انشعابات شرکتها'!$1:$1,0)),0)</f>
        <v>0</v>
      </c>
      <c r="D148" s="45"/>
      <c r="E148" s="171">
        <v>3</v>
      </c>
      <c r="F148" s="170">
        <v>99</v>
      </c>
      <c r="G148" s="47" t="str">
        <f t="shared" si="23"/>
        <v>99/3</v>
      </c>
      <c r="H148" s="47" t="str">
        <f>IFERROR(INDEX('اطلاعات دوره'!A:Z,MATCH(G148,'اطلاعات دوره'!C:C,0),MATCH(H$1,'اطلاعات دوره'!$1:$1,0)),0)</f>
        <v>99/03/01</v>
      </c>
      <c r="I148" s="47" t="str">
        <f>IFERROR(INDEX('اطلاعات دوره'!A:Z,MATCH(G148,'اطلاعات دوره'!C:C,0),MATCH(I$1,'اطلاعات دوره'!$1:$1,0)),0)</f>
        <v>99/03/31</v>
      </c>
      <c r="J148" s="48">
        <f>IFERROR(INDEX('اطلاعات دوره'!A:Z,MATCH(G148,'اطلاعات دوره'!C:C,0),MATCH(J$1,'اطلاعات دوره'!$1:$1,0)),0)</f>
        <v>31</v>
      </c>
      <c r="K148" s="46"/>
      <c r="L148" s="158" t="str">
        <f>IFERROR(INDEX('اطلاعات دوره'!A:Z,MATCH(G148,'اطلاعات دوره'!C:C,0)-1,MATCH("عنوان",'اطلاعات دوره'!$1:$1,0)),"---")</f>
        <v>99/2</v>
      </c>
      <c r="M148" s="47" t="str">
        <f t="shared" si="24"/>
        <v>آژانس پارک-99/2</v>
      </c>
      <c r="N148" s="48" t="str">
        <f t="shared" si="25"/>
        <v>آژانس پارک-99/3</v>
      </c>
      <c r="O148" s="45"/>
      <c r="P148" s="240">
        <f>IFERROR(INDEX('قرائت کنتور'!A:AZ,MATCH(A148&amp;"-"&amp;"آب",'قرائت کنتور'!B:B,0),MATCH(L148,'قرائت کنتور'!$1:$1,0)),0)</f>
        <v>1914</v>
      </c>
      <c r="Q148" s="241">
        <f>IFERROR(INDEX('قرائت کنتور'!A:AZ,MATCH(A148&amp;"-"&amp;"آب",'قرائت کنتور'!B:B,0),MATCH(G148,'قرائت کنتور'!$1:$1,0)),0)</f>
        <v>1870</v>
      </c>
      <c r="R148" s="241">
        <f t="shared" si="26"/>
        <v>-44</v>
      </c>
      <c r="S148" s="241" t="str">
        <f>IFERROR(INDEX('اطلاعات انشعابات شرکتها'!A:AB,MATCH(A148,'اطلاعات انشعابات شرکتها'!A:A,0),MATCH(S$1,'اطلاعات انشعابات شرکتها'!$1:$1,0)),"---")</f>
        <v>25</v>
      </c>
      <c r="T148" s="227">
        <f t="shared" si="27"/>
        <v>0</v>
      </c>
      <c r="U148" s="45"/>
      <c r="V148" s="155">
        <f>IFERROR(INDEX('تعرفه ها'!A:Z,MATCH("بهای هر متر مکعب آب مصرفی",'تعرفه ها'!$B:$B,0),MATCH(F148,'تعرفه ها'!$2:$2,0)),"---")</f>
        <v>14300</v>
      </c>
      <c r="W148" s="50">
        <f t="shared" si="28"/>
        <v>-629200</v>
      </c>
      <c r="X148" s="50">
        <f>IFERROR(ROUND(R148*INDEX('تعرفه ها'!A:Z,MATCH("عوارض آب به ازاء هر متر مکعب",'تعرفه ها'!$B:$B,0),MATCH(F148,'تعرفه ها'!$2:$2,0)),0),"---")</f>
        <v>-6600</v>
      </c>
      <c r="Y148" s="50">
        <f>IFERROR(ROUND(T148*INDEX('تعرفه ها'!A:Z,MATCH("جریمه مازاد مصرف آب به ازاء هر متر مکعب",'تعرفه ها'!$B:$B,0),MATCH(F148,'تعرفه ها'!$2:$2,0)),0),"---")</f>
        <v>0</v>
      </c>
      <c r="Z148" s="50">
        <f>IFERROR(ROUND(((W148+X148+Y148)*INDEX('تعرفه ها'!A:Z,MATCH("هزینه نگهداری و تعمیرات شبکه آب",'تعرفه ها'!$B:$B,0),MATCH(F148,'تعرفه ها'!$2:$2,0))/100),0),"---")</f>
        <v>-63580</v>
      </c>
      <c r="AA148" s="50">
        <f>IFERROR(IF(INDEX('اطلاعات دوره'!A:Z,MATCH(G148,'اطلاعات دوره'!C:C,0),MATCH("آب",'اطلاعات دوره'!$1:$1,0))="دارد",ROUND((W148+X148+Y148)*INDEX('تعرفه ها'!A:Z,MATCH("پیک فصلی آب",'تعرفه ها'!$B:$B,0),MATCH(F148,'تعرفه ها'!$2:$2,0))/100,0),0),"---")</f>
        <v>0</v>
      </c>
      <c r="AB148" s="50">
        <f>IFERROR(ROUND(SUM(W148+X148+Y148+Z148+AA148)*INDEX('تعرفه ها'!A:Z,MATCH("مالیات آب",'تعرفه ها'!$B:$B,0),MATCH(F148,'تعرفه ها'!$2:$2,0))/100,0),"---")</f>
        <v>0</v>
      </c>
      <c r="AC148" s="50">
        <f t="shared" si="29"/>
        <v>-699380</v>
      </c>
      <c r="AD148" s="50">
        <f t="shared" si="22"/>
        <v>46916204</v>
      </c>
      <c r="AE148" s="50">
        <f t="shared" si="30"/>
        <v>46216824</v>
      </c>
      <c r="AF148" s="50">
        <f t="shared" si="31"/>
        <v>824</v>
      </c>
      <c r="AG148" s="153">
        <f t="shared" si="32"/>
        <v>46216000</v>
      </c>
      <c r="AH148" s="42"/>
      <c r="AI148" s="183" t="str">
        <f>IFERROR(IF(INDEX(پرداخت!A:AZ,MATCH(A148&amp;" - "&amp;"آب",پرداخت!$B:$B,0),MATCH(G148,پرداخت!$1:$1,0))="نشده","نشده","شده"),"---")</f>
        <v>نشده</v>
      </c>
    </row>
    <row r="149" spans="1:35" s="30" customFormat="1" ht="34.9" hidden="1" customHeight="1">
      <c r="A149" s="171" t="s">
        <v>219</v>
      </c>
      <c r="B149" s="47">
        <f>IFERROR(INDEX('اطلاعات انشعابات شرکتها'!A:BB,MATCH(A149,'اطلاعات انشعابات شرکتها'!A:A,0),MATCH(B$1,'اطلاعات انشعابات شرکتها'!$1:$1,0)),0)</f>
        <v>111</v>
      </c>
      <c r="C149" s="48">
        <f>IFERROR(INDEX('اطلاعات انشعابات شرکتها'!A:BB,MATCH(A149,'اطلاعات انشعابات شرکتها'!A:A,0),MATCH(C$1,'اطلاعات انشعابات شرکتها'!$1:$1,0)),0)</f>
        <v>0</v>
      </c>
      <c r="D149" s="45"/>
      <c r="E149" s="171">
        <v>3</v>
      </c>
      <c r="F149" s="170">
        <v>99</v>
      </c>
      <c r="G149" s="47" t="str">
        <f t="shared" si="23"/>
        <v>99/3</v>
      </c>
      <c r="H149" s="47" t="str">
        <f>IFERROR(INDEX('اطلاعات دوره'!A:Z,MATCH(G149,'اطلاعات دوره'!C:C,0),MATCH(H$1,'اطلاعات دوره'!$1:$1,0)),0)</f>
        <v>99/03/01</v>
      </c>
      <c r="I149" s="47" t="str">
        <f>IFERROR(INDEX('اطلاعات دوره'!A:Z,MATCH(G149,'اطلاعات دوره'!C:C,0),MATCH(I$1,'اطلاعات دوره'!$1:$1,0)),0)</f>
        <v>99/03/31</v>
      </c>
      <c r="J149" s="48">
        <f>IFERROR(INDEX('اطلاعات دوره'!A:Z,MATCH(G149,'اطلاعات دوره'!C:C,0),MATCH(J$1,'اطلاعات دوره'!$1:$1,0)),0)</f>
        <v>31</v>
      </c>
      <c r="K149" s="46"/>
      <c r="L149" s="158" t="str">
        <f>IFERROR(INDEX('اطلاعات دوره'!A:Z,MATCH(G149,'اطلاعات دوره'!C:C,0)-1,MATCH("عنوان",'اطلاعات دوره'!$1:$1,0)),"---")</f>
        <v>99/2</v>
      </c>
      <c r="M149" s="47" t="str">
        <f t="shared" si="24"/>
        <v>برچسب انرژی-99/2</v>
      </c>
      <c r="N149" s="48" t="str">
        <f t="shared" si="25"/>
        <v>برچسب انرژی-99/3</v>
      </c>
      <c r="O149" s="45"/>
      <c r="P149" s="240">
        <f>IFERROR(INDEX('قرائت کنتور'!A:AZ,MATCH(A149&amp;"-"&amp;"آب",'قرائت کنتور'!B:B,0),MATCH(L149,'قرائت کنتور'!$1:$1,0)),0)</f>
        <v>1274</v>
      </c>
      <c r="Q149" s="241">
        <f>IFERROR(INDEX('قرائت کنتور'!A:AZ,MATCH(A149&amp;"-"&amp;"آب",'قرائت کنتور'!B:B,0),MATCH(G149,'قرائت کنتور'!$1:$1,0)),0)</f>
        <v>128</v>
      </c>
      <c r="R149" s="241">
        <f t="shared" si="26"/>
        <v>-1146</v>
      </c>
      <c r="S149" s="241" t="str">
        <f>IFERROR(INDEX('اطلاعات انشعابات شرکتها'!A:AB,MATCH(A149,'اطلاعات انشعابات شرکتها'!A:A,0),MATCH(S$1,'اطلاعات انشعابات شرکتها'!$1:$1,0)),"---")</f>
        <v>25</v>
      </c>
      <c r="T149" s="227">
        <f t="shared" si="27"/>
        <v>0</v>
      </c>
      <c r="U149" s="45"/>
      <c r="V149" s="155">
        <f>IFERROR(INDEX('تعرفه ها'!A:Z,MATCH("بهای هر متر مکعب آب مصرفی",'تعرفه ها'!$B:$B,0),MATCH(F149,'تعرفه ها'!$2:$2,0)),"---")</f>
        <v>14300</v>
      </c>
      <c r="W149" s="50">
        <f t="shared" si="28"/>
        <v>-16387800</v>
      </c>
      <c r="X149" s="50">
        <f>IFERROR(ROUND(R149*INDEX('تعرفه ها'!A:Z,MATCH("عوارض آب به ازاء هر متر مکعب",'تعرفه ها'!$B:$B,0),MATCH(F149,'تعرفه ها'!$2:$2,0)),0),"---")</f>
        <v>-171900</v>
      </c>
      <c r="Y149" s="50">
        <f>IFERROR(ROUND(T149*INDEX('تعرفه ها'!A:Z,MATCH("جریمه مازاد مصرف آب به ازاء هر متر مکعب",'تعرفه ها'!$B:$B,0),MATCH(F149,'تعرفه ها'!$2:$2,0)),0),"---")</f>
        <v>0</v>
      </c>
      <c r="Z149" s="50">
        <f>IFERROR(ROUND(((W149+X149+Y149)*INDEX('تعرفه ها'!A:Z,MATCH("هزینه نگهداری و تعمیرات شبکه آب",'تعرفه ها'!$B:$B,0),MATCH(F149,'تعرفه ها'!$2:$2,0))/100),0),"---")</f>
        <v>-1655970</v>
      </c>
      <c r="AA149" s="50">
        <f>IFERROR(IF(INDEX('اطلاعات دوره'!A:Z,MATCH(G149,'اطلاعات دوره'!C:C,0),MATCH("آب",'اطلاعات دوره'!$1:$1,0))="دارد",ROUND((W149+X149+Y149)*INDEX('تعرفه ها'!A:Z,MATCH("پیک فصلی آب",'تعرفه ها'!$B:$B,0),MATCH(F149,'تعرفه ها'!$2:$2,0))/100,0),0),"---")</f>
        <v>0</v>
      </c>
      <c r="AB149" s="50">
        <f>IFERROR(ROUND(SUM(W149+X149+Y149+Z149+AA149)*INDEX('تعرفه ها'!A:Z,MATCH("مالیات آب",'تعرفه ها'!$B:$B,0),MATCH(F149,'تعرفه ها'!$2:$2,0))/100,0),"---")</f>
        <v>0</v>
      </c>
      <c r="AC149" s="50">
        <f t="shared" si="29"/>
        <v>-18215670</v>
      </c>
      <c r="AD149" s="50">
        <f t="shared" si="22"/>
        <v>25215456</v>
      </c>
      <c r="AE149" s="50">
        <f t="shared" si="30"/>
        <v>6999786</v>
      </c>
      <c r="AF149" s="50">
        <f t="shared" si="31"/>
        <v>786</v>
      </c>
      <c r="AG149" s="153">
        <f t="shared" si="32"/>
        <v>6999000</v>
      </c>
      <c r="AH149" s="42"/>
      <c r="AI149" s="183" t="str">
        <f>IFERROR(IF(INDEX(پرداخت!A:AZ,MATCH(A149&amp;" - "&amp;"آب",پرداخت!$B:$B,0),MATCH(G149,پرداخت!$1:$1,0))="نشده","نشده","شده"),"---")</f>
        <v>نشده</v>
      </c>
    </row>
    <row r="150" spans="1:35" s="30" customFormat="1" ht="34.9" hidden="1" customHeight="1">
      <c r="A150" s="171" t="s">
        <v>220</v>
      </c>
      <c r="B150" s="47">
        <f>IFERROR(INDEX('اطلاعات انشعابات شرکتها'!A:BB,MATCH(A150,'اطلاعات انشعابات شرکتها'!A:A,0),MATCH(B$1,'اطلاعات انشعابات شرکتها'!$1:$1,0)),0)</f>
        <v>112</v>
      </c>
      <c r="C150" s="48">
        <f>IFERROR(INDEX('اطلاعات انشعابات شرکتها'!A:BB,MATCH(A150,'اطلاعات انشعابات شرکتها'!A:A,0),MATCH(C$1,'اطلاعات انشعابات شرکتها'!$1:$1,0)),0)</f>
        <v>0</v>
      </c>
      <c r="D150" s="45"/>
      <c r="E150" s="171">
        <v>3</v>
      </c>
      <c r="F150" s="170">
        <v>99</v>
      </c>
      <c r="G150" s="47" t="str">
        <f t="shared" si="23"/>
        <v>99/3</v>
      </c>
      <c r="H150" s="47" t="str">
        <f>IFERROR(INDEX('اطلاعات دوره'!A:Z,MATCH(G150,'اطلاعات دوره'!C:C,0),MATCH(H$1,'اطلاعات دوره'!$1:$1,0)),0)</f>
        <v>99/03/01</v>
      </c>
      <c r="I150" s="47" t="str">
        <f>IFERROR(INDEX('اطلاعات دوره'!A:Z,MATCH(G150,'اطلاعات دوره'!C:C,0),MATCH(I$1,'اطلاعات دوره'!$1:$1,0)),0)</f>
        <v>99/03/31</v>
      </c>
      <c r="J150" s="48">
        <f>IFERROR(INDEX('اطلاعات دوره'!A:Z,MATCH(G150,'اطلاعات دوره'!C:C,0),MATCH(J$1,'اطلاعات دوره'!$1:$1,0)),0)</f>
        <v>31</v>
      </c>
      <c r="K150" s="46"/>
      <c r="L150" s="158" t="str">
        <f>IFERROR(INDEX('اطلاعات دوره'!A:Z,MATCH(G150,'اطلاعات دوره'!C:C,0)-1,MATCH("عنوان",'اطلاعات دوره'!$1:$1,0)),"---")</f>
        <v>99/2</v>
      </c>
      <c r="M150" s="47" t="str">
        <f t="shared" si="24"/>
        <v>بهین پالایه فرزاد-99/2</v>
      </c>
      <c r="N150" s="48" t="str">
        <f t="shared" si="25"/>
        <v>بهین پالایه فرزاد-99/3</v>
      </c>
      <c r="O150" s="45"/>
      <c r="P150" s="240">
        <f>IFERROR(INDEX('قرائت کنتور'!A:AZ,MATCH(A150&amp;"-"&amp;"آب",'قرائت کنتور'!B:B,0),MATCH(L150,'قرائت کنتور'!$1:$1,0)),0)</f>
        <v>101</v>
      </c>
      <c r="Q150" s="241">
        <f>IFERROR(INDEX('قرائت کنتور'!A:AZ,MATCH(A150&amp;"-"&amp;"آب",'قرائت کنتور'!B:B,0),MATCH(G150,'قرائت کنتور'!$1:$1,0)),0)</f>
        <v>101</v>
      </c>
      <c r="R150" s="241">
        <f t="shared" si="26"/>
        <v>0</v>
      </c>
      <c r="S150" s="241" t="str">
        <f>IFERROR(INDEX('اطلاعات انشعابات شرکتها'!A:AB,MATCH(A150,'اطلاعات انشعابات شرکتها'!A:A,0),MATCH(S$1,'اطلاعات انشعابات شرکتها'!$1:$1,0)),"---")</f>
        <v>25</v>
      </c>
      <c r="T150" s="227">
        <f t="shared" si="27"/>
        <v>0</v>
      </c>
      <c r="U150" s="45"/>
      <c r="V150" s="155">
        <f>IFERROR(INDEX('تعرفه ها'!A:Z,MATCH("بهای هر متر مکعب آب مصرفی",'تعرفه ها'!$B:$B,0),MATCH(F150,'تعرفه ها'!$2:$2,0)),"---")</f>
        <v>14300</v>
      </c>
      <c r="W150" s="50">
        <f t="shared" si="28"/>
        <v>0</v>
      </c>
      <c r="X150" s="50">
        <f>IFERROR(ROUND(R150*INDEX('تعرفه ها'!A:Z,MATCH("عوارض آب به ازاء هر متر مکعب",'تعرفه ها'!$B:$B,0),MATCH(F150,'تعرفه ها'!$2:$2,0)),0),"---")</f>
        <v>0</v>
      </c>
      <c r="Y150" s="50">
        <f>IFERROR(ROUND(T150*INDEX('تعرفه ها'!A:Z,MATCH("جریمه مازاد مصرف آب به ازاء هر متر مکعب",'تعرفه ها'!$B:$B,0),MATCH(F150,'تعرفه ها'!$2:$2,0)),0),"---")</f>
        <v>0</v>
      </c>
      <c r="Z150" s="50">
        <f>IFERROR(ROUND(((W150+X150+Y150)*INDEX('تعرفه ها'!A:Z,MATCH("هزینه نگهداری و تعمیرات شبکه آب",'تعرفه ها'!$B:$B,0),MATCH(F150,'تعرفه ها'!$2:$2,0))/100),0),"---")</f>
        <v>0</v>
      </c>
      <c r="AA150" s="50">
        <f>IFERROR(IF(INDEX('اطلاعات دوره'!A:Z,MATCH(G150,'اطلاعات دوره'!C:C,0),MATCH("آب",'اطلاعات دوره'!$1:$1,0))="دارد",ROUND((W150+X150+Y150)*INDEX('تعرفه ها'!A:Z,MATCH("پیک فصلی آب",'تعرفه ها'!$B:$B,0),MATCH(F150,'تعرفه ها'!$2:$2,0))/100,0),0),"---")</f>
        <v>0</v>
      </c>
      <c r="AB150" s="50">
        <f>IFERROR(ROUND(SUM(W150+X150+Y150+Z150+AA150)*INDEX('تعرفه ها'!A:Z,MATCH("مالیات آب",'تعرفه ها'!$B:$B,0),MATCH(F150,'تعرفه ها'!$2:$2,0))/100,0),"---")</f>
        <v>0</v>
      </c>
      <c r="AC150" s="50">
        <f t="shared" si="29"/>
        <v>0</v>
      </c>
      <c r="AD150" s="50">
        <f t="shared" si="22"/>
        <v>546093</v>
      </c>
      <c r="AE150" s="50">
        <f t="shared" si="30"/>
        <v>546093</v>
      </c>
      <c r="AF150" s="50">
        <f t="shared" si="31"/>
        <v>93</v>
      </c>
      <c r="AG150" s="153">
        <f t="shared" si="32"/>
        <v>546000</v>
      </c>
      <c r="AH150" s="42"/>
      <c r="AI150" s="183" t="str">
        <f>IFERROR(IF(INDEX(پرداخت!A:AZ,MATCH(A150&amp;" - "&amp;"آب",پرداخت!$B:$B,0),MATCH(G150,پرداخت!$1:$1,0))="نشده","نشده","شده"),"---")</f>
        <v>نشده</v>
      </c>
    </row>
    <row r="151" spans="1:35" s="30" customFormat="1" ht="34.9" hidden="1" customHeight="1">
      <c r="A151" s="171" t="s">
        <v>223</v>
      </c>
      <c r="B151" s="47">
        <f>IFERROR(INDEX('اطلاعات انشعابات شرکتها'!A:BB,MATCH(A151,'اطلاعات انشعابات شرکتها'!A:A,0),MATCH(B$1,'اطلاعات انشعابات شرکتها'!$1:$1,0)),0)</f>
        <v>114</v>
      </c>
      <c r="C151" s="48">
        <f>IFERROR(INDEX('اطلاعات انشعابات شرکتها'!A:BB,MATCH(A151,'اطلاعات انشعابات شرکتها'!A:A,0),MATCH(C$1,'اطلاعات انشعابات شرکتها'!$1:$1,0)),0)</f>
        <v>0</v>
      </c>
      <c r="D151" s="45"/>
      <c r="E151" s="171">
        <v>3</v>
      </c>
      <c r="F151" s="170">
        <v>99</v>
      </c>
      <c r="G151" s="47" t="str">
        <f t="shared" si="23"/>
        <v>99/3</v>
      </c>
      <c r="H151" s="47" t="str">
        <f>IFERROR(INDEX('اطلاعات دوره'!A:Z,MATCH(G151,'اطلاعات دوره'!C:C,0),MATCH(H$1,'اطلاعات دوره'!$1:$1,0)),0)</f>
        <v>99/03/01</v>
      </c>
      <c r="I151" s="47" t="str">
        <f>IFERROR(INDEX('اطلاعات دوره'!A:Z,MATCH(G151,'اطلاعات دوره'!C:C,0),MATCH(I$1,'اطلاعات دوره'!$1:$1,0)),0)</f>
        <v>99/03/31</v>
      </c>
      <c r="J151" s="48">
        <f>IFERROR(INDEX('اطلاعات دوره'!A:Z,MATCH(G151,'اطلاعات دوره'!C:C,0),MATCH(J$1,'اطلاعات دوره'!$1:$1,0)),0)</f>
        <v>31</v>
      </c>
      <c r="K151" s="46"/>
      <c r="L151" s="158" t="str">
        <f>IFERROR(INDEX('اطلاعات دوره'!A:Z,MATCH(G151,'اطلاعات دوره'!C:C,0)-1,MATCH("عنوان",'اطلاعات دوره'!$1:$1,0)),"---")</f>
        <v>99/2</v>
      </c>
      <c r="M151" s="47" t="str">
        <f t="shared" si="24"/>
        <v>پدیده انرژی پارسیان-99/2</v>
      </c>
      <c r="N151" s="48" t="str">
        <f t="shared" si="25"/>
        <v>پدیده انرژی پارسیان-99/3</v>
      </c>
      <c r="O151" s="45"/>
      <c r="P151" s="240">
        <f>IFERROR(INDEX('قرائت کنتور'!A:AZ,MATCH(A151&amp;"-"&amp;"آب",'قرائت کنتور'!B:B,0),MATCH(L151,'قرائت کنتور'!$1:$1,0)),0)</f>
        <v>425</v>
      </c>
      <c r="Q151" s="241">
        <f>IFERROR(INDEX('قرائت کنتور'!A:AZ,MATCH(A151&amp;"-"&amp;"آب",'قرائت کنتور'!B:B,0),MATCH(G151,'قرائت کنتور'!$1:$1,0)),0)</f>
        <v>401</v>
      </c>
      <c r="R151" s="241">
        <f t="shared" si="26"/>
        <v>-24</v>
      </c>
      <c r="S151" s="241" t="str">
        <f>IFERROR(INDEX('اطلاعات انشعابات شرکتها'!A:AB,MATCH(A151,'اطلاعات انشعابات شرکتها'!A:A,0),MATCH(S$1,'اطلاعات انشعابات شرکتها'!$1:$1,0)),"---")</f>
        <v>25</v>
      </c>
      <c r="T151" s="227">
        <f t="shared" si="27"/>
        <v>0</v>
      </c>
      <c r="U151" s="45"/>
      <c r="V151" s="155">
        <f>IFERROR(INDEX('تعرفه ها'!A:Z,MATCH("بهای هر متر مکعب آب مصرفی",'تعرفه ها'!$B:$B,0),MATCH(F151,'تعرفه ها'!$2:$2,0)),"---")</f>
        <v>14300</v>
      </c>
      <c r="W151" s="50">
        <f t="shared" si="28"/>
        <v>-343200</v>
      </c>
      <c r="X151" s="50">
        <f>IFERROR(ROUND(R151*INDEX('تعرفه ها'!A:Z,MATCH("عوارض آب به ازاء هر متر مکعب",'تعرفه ها'!$B:$B,0),MATCH(F151,'تعرفه ها'!$2:$2,0)),0),"---")</f>
        <v>-3600</v>
      </c>
      <c r="Y151" s="50">
        <f>IFERROR(ROUND(T151*INDEX('تعرفه ها'!A:Z,MATCH("جریمه مازاد مصرف آب به ازاء هر متر مکعب",'تعرفه ها'!$B:$B,0),MATCH(F151,'تعرفه ها'!$2:$2,0)),0),"---")</f>
        <v>0</v>
      </c>
      <c r="Z151" s="50">
        <f>IFERROR(ROUND(((W151+X151+Y151)*INDEX('تعرفه ها'!A:Z,MATCH("هزینه نگهداری و تعمیرات شبکه آب",'تعرفه ها'!$B:$B,0),MATCH(F151,'تعرفه ها'!$2:$2,0))/100),0),"---")</f>
        <v>-34680</v>
      </c>
      <c r="AA151" s="50">
        <f>IFERROR(IF(INDEX('اطلاعات دوره'!A:Z,MATCH(G151,'اطلاعات دوره'!C:C,0),MATCH("آب",'اطلاعات دوره'!$1:$1,0))="دارد",ROUND((W151+X151+Y151)*INDEX('تعرفه ها'!A:Z,MATCH("پیک فصلی آب",'تعرفه ها'!$B:$B,0),MATCH(F151,'تعرفه ها'!$2:$2,0))/100,0),0),"---")</f>
        <v>0</v>
      </c>
      <c r="AB151" s="50">
        <f>IFERROR(ROUND(SUM(W151+X151+Y151+Z151+AA151)*INDEX('تعرفه ها'!A:Z,MATCH("مالیات آب",'تعرفه ها'!$B:$B,0),MATCH(F151,'تعرفه ها'!$2:$2,0))/100,0),"---")</f>
        <v>0</v>
      </c>
      <c r="AC151" s="50">
        <f t="shared" si="29"/>
        <v>-381480</v>
      </c>
      <c r="AD151" s="50">
        <f t="shared" si="22"/>
        <v>8379713</v>
      </c>
      <c r="AE151" s="50">
        <f t="shared" si="30"/>
        <v>7998233</v>
      </c>
      <c r="AF151" s="50">
        <f t="shared" si="31"/>
        <v>233</v>
      </c>
      <c r="AG151" s="153">
        <f t="shared" si="32"/>
        <v>7998000</v>
      </c>
      <c r="AH151" s="42"/>
      <c r="AI151" s="183" t="str">
        <f>IFERROR(IF(INDEX(پرداخت!A:AZ,MATCH(A151&amp;" - "&amp;"آب",پرداخت!$B:$B,0),MATCH(G151,پرداخت!$1:$1,0))="نشده","نشده","شده"),"---")</f>
        <v>نشده</v>
      </c>
    </row>
    <row r="152" spans="1:35" s="30" customFormat="1" ht="34.9" hidden="1" customHeight="1">
      <c r="A152" s="171" t="s">
        <v>224</v>
      </c>
      <c r="B152" s="47">
        <f>IFERROR(INDEX('اطلاعات انشعابات شرکتها'!A:BB,MATCH(A152,'اطلاعات انشعابات شرکتها'!A:A,0),MATCH(B$1,'اطلاعات انشعابات شرکتها'!$1:$1,0)),0)</f>
        <v>115</v>
      </c>
      <c r="C152" s="48">
        <f>IFERROR(INDEX('اطلاعات انشعابات شرکتها'!A:BB,MATCH(A152,'اطلاعات انشعابات شرکتها'!A:A,0),MATCH(C$1,'اطلاعات انشعابات شرکتها'!$1:$1,0)),0)</f>
        <v>0</v>
      </c>
      <c r="D152" s="45"/>
      <c r="E152" s="171">
        <v>3</v>
      </c>
      <c r="F152" s="170">
        <v>99</v>
      </c>
      <c r="G152" s="47" t="str">
        <f t="shared" si="23"/>
        <v>99/3</v>
      </c>
      <c r="H152" s="47" t="str">
        <f>IFERROR(INDEX('اطلاعات دوره'!A:Z,MATCH(G152,'اطلاعات دوره'!C:C,0),MATCH(H$1,'اطلاعات دوره'!$1:$1,0)),0)</f>
        <v>99/03/01</v>
      </c>
      <c r="I152" s="47" t="str">
        <f>IFERROR(INDEX('اطلاعات دوره'!A:Z,MATCH(G152,'اطلاعات دوره'!C:C,0),MATCH(I$1,'اطلاعات دوره'!$1:$1,0)),0)</f>
        <v>99/03/31</v>
      </c>
      <c r="J152" s="48">
        <f>IFERROR(INDEX('اطلاعات دوره'!A:Z,MATCH(G152,'اطلاعات دوره'!C:C,0),MATCH(J$1,'اطلاعات دوره'!$1:$1,0)),0)</f>
        <v>31</v>
      </c>
      <c r="K152" s="46"/>
      <c r="L152" s="158" t="str">
        <f>IFERROR(INDEX('اطلاعات دوره'!A:Z,MATCH(G152,'اطلاعات دوره'!C:C,0)-1,MATCH("عنوان",'اطلاعات دوره'!$1:$1,0)),"---")</f>
        <v>99/2</v>
      </c>
      <c r="M152" s="47" t="str">
        <f t="shared" si="24"/>
        <v>پرتو صنعت پاژ-99/2</v>
      </c>
      <c r="N152" s="48" t="str">
        <f t="shared" si="25"/>
        <v>پرتو صنعت پاژ-99/3</v>
      </c>
      <c r="O152" s="45"/>
      <c r="P152" s="240">
        <f>IFERROR(INDEX('قرائت کنتور'!A:AZ,MATCH(A152&amp;"-"&amp;"آب",'قرائت کنتور'!B:B,0),MATCH(L152,'قرائت کنتور'!$1:$1,0)),0)</f>
        <v>347</v>
      </c>
      <c r="Q152" s="241">
        <f>IFERROR(INDEX('قرائت کنتور'!A:AZ,MATCH(A152&amp;"-"&amp;"آب",'قرائت کنتور'!B:B,0),MATCH(G152,'قرائت کنتور'!$1:$1,0)),0)</f>
        <v>337</v>
      </c>
      <c r="R152" s="241">
        <f t="shared" si="26"/>
        <v>-10</v>
      </c>
      <c r="S152" s="241" t="str">
        <f>IFERROR(INDEX('اطلاعات انشعابات شرکتها'!A:AB,MATCH(A152,'اطلاعات انشعابات شرکتها'!A:A,0),MATCH(S$1,'اطلاعات انشعابات شرکتها'!$1:$1,0)),"---")</f>
        <v>25</v>
      </c>
      <c r="T152" s="227">
        <f t="shared" si="27"/>
        <v>0</v>
      </c>
      <c r="U152" s="45"/>
      <c r="V152" s="155">
        <f>IFERROR(INDEX('تعرفه ها'!A:Z,MATCH("بهای هر متر مکعب آب مصرفی",'تعرفه ها'!$B:$B,0),MATCH(F152,'تعرفه ها'!$2:$2,0)),"---")</f>
        <v>14300</v>
      </c>
      <c r="W152" s="50">
        <f t="shared" si="28"/>
        <v>-143000</v>
      </c>
      <c r="X152" s="50">
        <f>IFERROR(ROUND(R152*INDEX('تعرفه ها'!A:Z,MATCH("عوارض آب به ازاء هر متر مکعب",'تعرفه ها'!$B:$B,0),MATCH(F152,'تعرفه ها'!$2:$2,0)),0),"---")</f>
        <v>-1500</v>
      </c>
      <c r="Y152" s="50">
        <f>IFERROR(ROUND(T152*INDEX('تعرفه ها'!A:Z,MATCH("جریمه مازاد مصرف آب به ازاء هر متر مکعب",'تعرفه ها'!$B:$B,0),MATCH(F152,'تعرفه ها'!$2:$2,0)),0),"---")</f>
        <v>0</v>
      </c>
      <c r="Z152" s="50">
        <f>IFERROR(ROUND(((W152+X152+Y152)*INDEX('تعرفه ها'!A:Z,MATCH("هزینه نگهداری و تعمیرات شبکه آب",'تعرفه ها'!$B:$B,0),MATCH(F152,'تعرفه ها'!$2:$2,0))/100),0),"---")</f>
        <v>-14450</v>
      </c>
      <c r="AA152" s="50">
        <f>IFERROR(IF(INDEX('اطلاعات دوره'!A:Z,MATCH(G152,'اطلاعات دوره'!C:C,0),MATCH("آب",'اطلاعات دوره'!$1:$1,0))="دارد",ROUND((W152+X152+Y152)*INDEX('تعرفه ها'!A:Z,MATCH("پیک فصلی آب",'تعرفه ها'!$B:$B,0),MATCH(F152,'تعرفه ها'!$2:$2,0))/100,0),0),"---")</f>
        <v>0</v>
      </c>
      <c r="AB152" s="50">
        <f>IFERROR(ROUND(SUM(W152+X152+Y152+Z152+AA152)*INDEX('تعرفه ها'!A:Z,MATCH("مالیات آب",'تعرفه ها'!$B:$B,0),MATCH(F152,'تعرفه ها'!$2:$2,0))/100,0),"---")</f>
        <v>0</v>
      </c>
      <c r="AC152" s="50">
        <f t="shared" si="29"/>
        <v>-158950</v>
      </c>
      <c r="AD152" s="50">
        <f t="shared" si="22"/>
        <v>-36776190</v>
      </c>
      <c r="AE152" s="50">
        <f t="shared" si="30"/>
        <v>-36935140</v>
      </c>
      <c r="AF152" s="50">
        <f t="shared" si="31"/>
        <v>140</v>
      </c>
      <c r="AG152" s="153">
        <f t="shared" si="32"/>
        <v>-36935280</v>
      </c>
      <c r="AH152" s="42"/>
      <c r="AI152" s="183" t="str">
        <f>IFERROR(IF(INDEX(پرداخت!A:AZ,MATCH(A152&amp;" - "&amp;"آب",پرداخت!$B:$B,0),MATCH(G152,پرداخت!$1:$1,0))="نشده","نشده","شده"),"---")</f>
        <v>نشده</v>
      </c>
    </row>
    <row r="153" spans="1:35" s="30" customFormat="1" ht="34.9" hidden="1" customHeight="1">
      <c r="A153" s="171" t="s">
        <v>225</v>
      </c>
      <c r="B153" s="47">
        <f>IFERROR(INDEX('اطلاعات انشعابات شرکتها'!A:BB,MATCH(A153,'اطلاعات انشعابات شرکتها'!A:A,0),MATCH(B$1,'اطلاعات انشعابات شرکتها'!$1:$1,0)),0)</f>
        <v>116</v>
      </c>
      <c r="C153" s="48">
        <f>IFERROR(INDEX('اطلاعات انشعابات شرکتها'!A:BB,MATCH(A153,'اطلاعات انشعابات شرکتها'!A:A,0),MATCH(C$1,'اطلاعات انشعابات شرکتها'!$1:$1,0)),0)</f>
        <v>0</v>
      </c>
      <c r="D153" s="45"/>
      <c r="E153" s="171">
        <v>3</v>
      </c>
      <c r="F153" s="170">
        <v>99</v>
      </c>
      <c r="G153" s="47" t="str">
        <f t="shared" si="23"/>
        <v>99/3</v>
      </c>
      <c r="H153" s="47" t="str">
        <f>IFERROR(INDEX('اطلاعات دوره'!A:Z,MATCH(G153,'اطلاعات دوره'!C:C,0),MATCH(H$1,'اطلاعات دوره'!$1:$1,0)),0)</f>
        <v>99/03/01</v>
      </c>
      <c r="I153" s="47" t="str">
        <f>IFERROR(INDEX('اطلاعات دوره'!A:Z,MATCH(G153,'اطلاعات دوره'!C:C,0),MATCH(I$1,'اطلاعات دوره'!$1:$1,0)),0)</f>
        <v>99/03/31</v>
      </c>
      <c r="J153" s="48">
        <f>IFERROR(INDEX('اطلاعات دوره'!A:Z,MATCH(G153,'اطلاعات دوره'!C:C,0),MATCH(J$1,'اطلاعات دوره'!$1:$1,0)),0)</f>
        <v>31</v>
      </c>
      <c r="K153" s="46"/>
      <c r="L153" s="158" t="str">
        <f>IFERROR(INDEX('اطلاعات دوره'!A:Z,MATCH(G153,'اطلاعات دوره'!C:C,0)-1,MATCH("عنوان",'اطلاعات دوره'!$1:$1,0)),"---")</f>
        <v>99/2</v>
      </c>
      <c r="M153" s="47" t="str">
        <f t="shared" si="24"/>
        <v>پروتئین نو ترکیب طاها (1)-99/2</v>
      </c>
      <c r="N153" s="48" t="str">
        <f t="shared" si="25"/>
        <v>پروتئین نو ترکیب طاها (1)-99/3</v>
      </c>
      <c r="O153" s="45"/>
      <c r="P153" s="240">
        <f>IFERROR(INDEX('قرائت کنتور'!A:AZ,MATCH(A153&amp;"-"&amp;"آب",'قرائت کنتور'!B:B,0),MATCH(L153,'قرائت کنتور'!$1:$1,0)),0)</f>
        <v>982</v>
      </c>
      <c r="Q153" s="241">
        <f>IFERROR(INDEX('قرائت کنتور'!A:AZ,MATCH(A153&amp;"-"&amp;"آب",'قرائت کنتور'!B:B,0),MATCH(G153,'قرائت کنتور'!$1:$1,0)),0)</f>
        <v>982</v>
      </c>
      <c r="R153" s="241">
        <f t="shared" si="26"/>
        <v>0</v>
      </c>
      <c r="S153" s="241" t="str">
        <f>IFERROR(INDEX('اطلاعات انشعابات شرکتها'!A:AB,MATCH(A153,'اطلاعات انشعابات شرکتها'!A:A,0),MATCH(S$1,'اطلاعات انشعابات شرکتها'!$1:$1,0)),"---")</f>
        <v>25</v>
      </c>
      <c r="T153" s="227">
        <f t="shared" si="27"/>
        <v>0</v>
      </c>
      <c r="U153" s="45"/>
      <c r="V153" s="155">
        <f>IFERROR(INDEX('تعرفه ها'!A:Z,MATCH("بهای هر متر مکعب آب مصرفی",'تعرفه ها'!$B:$B,0),MATCH(F153,'تعرفه ها'!$2:$2,0)),"---")</f>
        <v>14300</v>
      </c>
      <c r="W153" s="50">
        <f t="shared" si="28"/>
        <v>0</v>
      </c>
      <c r="X153" s="50">
        <f>IFERROR(ROUND(R153*INDEX('تعرفه ها'!A:Z,MATCH("عوارض آب به ازاء هر متر مکعب",'تعرفه ها'!$B:$B,0),MATCH(F153,'تعرفه ها'!$2:$2,0)),0),"---")</f>
        <v>0</v>
      </c>
      <c r="Y153" s="50">
        <f>IFERROR(ROUND(T153*INDEX('تعرفه ها'!A:Z,MATCH("جریمه مازاد مصرف آب به ازاء هر متر مکعب",'تعرفه ها'!$B:$B,0),MATCH(F153,'تعرفه ها'!$2:$2,0)),0),"---")</f>
        <v>0</v>
      </c>
      <c r="Z153" s="50">
        <f>IFERROR(ROUND(((W153+X153+Y153)*INDEX('تعرفه ها'!A:Z,MATCH("هزینه نگهداری و تعمیرات شبکه آب",'تعرفه ها'!$B:$B,0),MATCH(F153,'تعرفه ها'!$2:$2,0))/100),0),"---")</f>
        <v>0</v>
      </c>
      <c r="AA153" s="50">
        <f>IFERROR(IF(INDEX('اطلاعات دوره'!A:Z,MATCH(G153,'اطلاعات دوره'!C:C,0),MATCH("آب",'اطلاعات دوره'!$1:$1,0))="دارد",ROUND((W153+X153+Y153)*INDEX('تعرفه ها'!A:Z,MATCH("پیک فصلی آب",'تعرفه ها'!$B:$B,0),MATCH(F153,'تعرفه ها'!$2:$2,0))/100,0),0),"---")</f>
        <v>0</v>
      </c>
      <c r="AB153" s="50">
        <f>IFERROR(ROUND(SUM(W153+X153+Y153+Z153+AA153)*INDEX('تعرفه ها'!A:Z,MATCH("مالیات آب",'تعرفه ها'!$B:$B,0),MATCH(F153,'تعرفه ها'!$2:$2,0))/100,0),"---")</f>
        <v>0</v>
      </c>
      <c r="AC153" s="50">
        <f t="shared" si="29"/>
        <v>0</v>
      </c>
      <c r="AD153" s="50">
        <f t="shared" si="22"/>
        <v>7515611</v>
      </c>
      <c r="AE153" s="50">
        <f t="shared" si="30"/>
        <v>7515611</v>
      </c>
      <c r="AF153" s="50">
        <f t="shared" si="31"/>
        <v>611</v>
      </c>
      <c r="AG153" s="153">
        <f t="shared" si="32"/>
        <v>7515000</v>
      </c>
      <c r="AH153" s="42"/>
      <c r="AI153" s="183" t="str">
        <f>IFERROR(IF(INDEX(پرداخت!A:AZ,MATCH(A153&amp;" - "&amp;"آب",پرداخت!$B:$B,0),MATCH(G153,پرداخت!$1:$1,0))="نشده","نشده","شده"),"---")</f>
        <v>نشده</v>
      </c>
    </row>
    <row r="154" spans="1:35" s="30" customFormat="1" ht="34.9" hidden="1" customHeight="1">
      <c r="A154" s="171" t="s">
        <v>227</v>
      </c>
      <c r="B154" s="47">
        <f>IFERROR(INDEX('اطلاعات انشعابات شرکتها'!A:BB,MATCH(A154,'اطلاعات انشعابات شرکتها'!A:A,0),MATCH(B$1,'اطلاعات انشعابات شرکتها'!$1:$1,0)),0)</f>
        <v>118</v>
      </c>
      <c r="C154" s="48">
        <f>IFERROR(INDEX('اطلاعات انشعابات شرکتها'!A:BB,MATCH(A154,'اطلاعات انشعابات شرکتها'!A:A,0),MATCH(C$1,'اطلاعات انشعابات شرکتها'!$1:$1,0)),0)</f>
        <v>0</v>
      </c>
      <c r="D154" s="45"/>
      <c r="E154" s="171">
        <v>3</v>
      </c>
      <c r="F154" s="170">
        <v>99</v>
      </c>
      <c r="G154" s="47" t="str">
        <f t="shared" si="23"/>
        <v>99/3</v>
      </c>
      <c r="H154" s="47" t="str">
        <f>IFERROR(INDEX('اطلاعات دوره'!A:Z,MATCH(G154,'اطلاعات دوره'!C:C,0),MATCH(H$1,'اطلاعات دوره'!$1:$1,0)),0)</f>
        <v>99/03/01</v>
      </c>
      <c r="I154" s="47" t="str">
        <f>IFERROR(INDEX('اطلاعات دوره'!A:Z,MATCH(G154,'اطلاعات دوره'!C:C,0),MATCH(I$1,'اطلاعات دوره'!$1:$1,0)),0)</f>
        <v>99/03/31</v>
      </c>
      <c r="J154" s="48">
        <f>IFERROR(INDEX('اطلاعات دوره'!A:Z,MATCH(G154,'اطلاعات دوره'!C:C,0),MATCH(J$1,'اطلاعات دوره'!$1:$1,0)),0)</f>
        <v>31</v>
      </c>
      <c r="K154" s="46"/>
      <c r="L154" s="158" t="str">
        <f>IFERROR(INDEX('اطلاعات دوره'!A:Z,MATCH(G154,'اطلاعات دوره'!C:C,0)-1,MATCH("عنوان",'اطلاعات دوره'!$1:$1,0)),"---")</f>
        <v>99/2</v>
      </c>
      <c r="M154" s="47" t="str">
        <f t="shared" si="24"/>
        <v>پشتیبانی صنایع دیار شرق-99/2</v>
      </c>
      <c r="N154" s="48" t="str">
        <f t="shared" si="25"/>
        <v>پشتیبانی صنایع دیار شرق-99/3</v>
      </c>
      <c r="O154" s="45"/>
      <c r="P154" s="240">
        <f>IFERROR(INDEX('قرائت کنتور'!A:AZ,MATCH(A154&amp;"-"&amp;"آب",'قرائت کنتور'!B:B,0),MATCH(L154,'قرائت کنتور'!$1:$1,0)),0)</f>
        <v>1152</v>
      </c>
      <c r="Q154" s="241">
        <f>IFERROR(INDEX('قرائت کنتور'!A:AZ,MATCH(A154&amp;"-"&amp;"آب",'قرائت کنتور'!B:B,0),MATCH(G154,'قرائت کنتور'!$1:$1,0)),0)</f>
        <v>1461</v>
      </c>
      <c r="R154" s="241">
        <f t="shared" si="26"/>
        <v>309</v>
      </c>
      <c r="S154" s="241" t="str">
        <f>IFERROR(INDEX('اطلاعات انشعابات شرکتها'!A:AB,MATCH(A154,'اطلاعات انشعابات شرکتها'!A:A,0),MATCH(S$1,'اطلاعات انشعابات شرکتها'!$1:$1,0)),"---")</f>
        <v>25</v>
      </c>
      <c r="T154" s="227">
        <f t="shared" si="27"/>
        <v>283.16666666666669</v>
      </c>
      <c r="U154" s="45"/>
      <c r="V154" s="155">
        <f>IFERROR(INDEX('تعرفه ها'!A:Z,MATCH("بهای هر متر مکعب آب مصرفی",'تعرفه ها'!$B:$B,0),MATCH(F154,'تعرفه ها'!$2:$2,0)),"---")</f>
        <v>14300</v>
      </c>
      <c r="W154" s="50">
        <f t="shared" si="28"/>
        <v>4418700</v>
      </c>
      <c r="X154" s="50">
        <f>IFERROR(ROUND(R154*INDEX('تعرفه ها'!A:Z,MATCH("عوارض آب به ازاء هر متر مکعب",'تعرفه ها'!$B:$B,0),MATCH(F154,'تعرفه ها'!$2:$2,0)),0),"---")</f>
        <v>46350</v>
      </c>
      <c r="Y154" s="50">
        <f>IFERROR(ROUND(T154*INDEX('تعرفه ها'!A:Z,MATCH("جریمه مازاد مصرف آب به ازاء هر متر مکعب",'تعرفه ها'!$B:$B,0),MATCH(F154,'تعرفه ها'!$2:$2,0)),0),"---")</f>
        <v>1437071</v>
      </c>
      <c r="Z154" s="50">
        <f>IFERROR(ROUND(((W154+X154+Y154)*INDEX('تعرفه ها'!A:Z,MATCH("هزینه نگهداری و تعمیرات شبکه آب",'تعرفه ها'!$B:$B,0),MATCH(F154,'تعرفه ها'!$2:$2,0))/100),0),"---")</f>
        <v>590212</v>
      </c>
      <c r="AA154" s="50">
        <f>IFERROR(IF(INDEX('اطلاعات دوره'!A:Z,MATCH(G154,'اطلاعات دوره'!C:C,0),MATCH("آب",'اطلاعات دوره'!$1:$1,0))="دارد",ROUND((W154+X154+Y154)*INDEX('تعرفه ها'!A:Z,MATCH("پیک فصلی آب",'تعرفه ها'!$B:$B,0),MATCH(F154,'تعرفه ها'!$2:$2,0))/100,0),0),"---")</f>
        <v>0</v>
      </c>
      <c r="AB154" s="50">
        <f>IFERROR(ROUND(SUM(W154+X154+Y154+Z154+AA154)*INDEX('تعرفه ها'!A:Z,MATCH("مالیات آب",'تعرفه ها'!$B:$B,0),MATCH(F154,'تعرفه ها'!$2:$2,0))/100,0),"---")</f>
        <v>0</v>
      </c>
      <c r="AC154" s="50">
        <f t="shared" si="29"/>
        <v>6492333</v>
      </c>
      <c r="AD154" s="50">
        <f t="shared" si="22"/>
        <v>6794726</v>
      </c>
      <c r="AE154" s="50">
        <f t="shared" si="30"/>
        <v>13287059</v>
      </c>
      <c r="AF154" s="50">
        <f t="shared" si="31"/>
        <v>59</v>
      </c>
      <c r="AG154" s="153">
        <f t="shared" si="32"/>
        <v>13287000</v>
      </c>
      <c r="AH154" s="42"/>
      <c r="AI154" s="183" t="str">
        <f>IFERROR(IF(INDEX(پرداخت!A:AZ,MATCH(A154&amp;" - "&amp;"آب",پرداخت!$B:$B,0),MATCH(G154,پرداخت!$1:$1,0))="نشده","نشده","شده"),"---")</f>
        <v>نشده</v>
      </c>
    </row>
    <row r="155" spans="1:35" s="30" customFormat="1" ht="34.9" hidden="1" customHeight="1">
      <c r="A155" s="171" t="s">
        <v>228</v>
      </c>
      <c r="B155" s="47">
        <f>IFERROR(INDEX('اطلاعات انشعابات شرکتها'!A:BB,MATCH(A155,'اطلاعات انشعابات شرکتها'!A:A,0),MATCH(B$1,'اطلاعات انشعابات شرکتها'!$1:$1,0)),0)</f>
        <v>119</v>
      </c>
      <c r="C155" s="48">
        <f>IFERROR(INDEX('اطلاعات انشعابات شرکتها'!A:BB,MATCH(A155,'اطلاعات انشعابات شرکتها'!A:A,0),MATCH(C$1,'اطلاعات انشعابات شرکتها'!$1:$1,0)),0)</f>
        <v>0</v>
      </c>
      <c r="D155" s="45"/>
      <c r="E155" s="171">
        <v>3</v>
      </c>
      <c r="F155" s="170">
        <v>99</v>
      </c>
      <c r="G155" s="47" t="str">
        <f t="shared" si="23"/>
        <v>99/3</v>
      </c>
      <c r="H155" s="47" t="str">
        <f>IFERROR(INDEX('اطلاعات دوره'!A:Z,MATCH(G155,'اطلاعات دوره'!C:C,0),MATCH(H$1,'اطلاعات دوره'!$1:$1,0)),0)</f>
        <v>99/03/01</v>
      </c>
      <c r="I155" s="47" t="str">
        <f>IFERROR(INDEX('اطلاعات دوره'!A:Z,MATCH(G155,'اطلاعات دوره'!C:C,0),MATCH(I$1,'اطلاعات دوره'!$1:$1,0)),0)</f>
        <v>99/03/31</v>
      </c>
      <c r="J155" s="48">
        <f>IFERROR(INDEX('اطلاعات دوره'!A:Z,MATCH(G155,'اطلاعات دوره'!C:C,0),MATCH(J$1,'اطلاعات دوره'!$1:$1,0)),0)</f>
        <v>31</v>
      </c>
      <c r="K155" s="46"/>
      <c r="L155" s="158" t="str">
        <f>IFERROR(INDEX('اطلاعات دوره'!A:Z,MATCH(G155,'اطلاعات دوره'!C:C,0)-1,MATCH("عنوان",'اطلاعات دوره'!$1:$1,0)),"---")</f>
        <v>99/2</v>
      </c>
      <c r="M155" s="47" t="str">
        <f t="shared" si="24"/>
        <v>پویش تجهیز-99/2</v>
      </c>
      <c r="N155" s="48" t="str">
        <f t="shared" si="25"/>
        <v>پویش تجهیز-99/3</v>
      </c>
      <c r="O155" s="45"/>
      <c r="P155" s="240">
        <f>IFERROR(INDEX('قرائت کنتور'!A:AZ,MATCH(A155&amp;"-"&amp;"آب",'قرائت کنتور'!B:B,0),MATCH(L155,'قرائت کنتور'!$1:$1,0)),0)</f>
        <v>3773</v>
      </c>
      <c r="Q155" s="241">
        <f>IFERROR(INDEX('قرائت کنتور'!A:AZ,MATCH(A155&amp;"-"&amp;"آب",'قرائت کنتور'!B:B,0),MATCH(G155,'قرائت کنتور'!$1:$1,0)),0)</f>
        <v>3770</v>
      </c>
      <c r="R155" s="241">
        <f t="shared" si="26"/>
        <v>-3</v>
      </c>
      <c r="S155" s="241" t="str">
        <f>IFERROR(INDEX('اطلاعات انشعابات شرکتها'!A:AB,MATCH(A155,'اطلاعات انشعابات شرکتها'!A:A,0),MATCH(S$1,'اطلاعات انشعابات شرکتها'!$1:$1,0)),"---")</f>
        <v>25</v>
      </c>
      <c r="T155" s="227">
        <f t="shared" si="27"/>
        <v>0</v>
      </c>
      <c r="U155" s="45"/>
      <c r="V155" s="155">
        <f>IFERROR(INDEX('تعرفه ها'!A:Z,MATCH("بهای هر متر مکعب آب مصرفی",'تعرفه ها'!$B:$B,0),MATCH(F155,'تعرفه ها'!$2:$2,0)),"---")</f>
        <v>14300</v>
      </c>
      <c r="W155" s="50">
        <f t="shared" si="28"/>
        <v>-42900</v>
      </c>
      <c r="X155" s="50">
        <f>IFERROR(ROUND(R155*INDEX('تعرفه ها'!A:Z,MATCH("عوارض آب به ازاء هر متر مکعب",'تعرفه ها'!$B:$B,0),MATCH(F155,'تعرفه ها'!$2:$2,0)),0),"---")</f>
        <v>-450</v>
      </c>
      <c r="Y155" s="50">
        <f>IFERROR(ROUND(T155*INDEX('تعرفه ها'!A:Z,MATCH("جریمه مازاد مصرف آب به ازاء هر متر مکعب",'تعرفه ها'!$B:$B,0),MATCH(F155,'تعرفه ها'!$2:$2,0)),0),"---")</f>
        <v>0</v>
      </c>
      <c r="Z155" s="50">
        <f>IFERROR(ROUND(((W155+X155+Y155)*INDEX('تعرفه ها'!A:Z,MATCH("هزینه نگهداری و تعمیرات شبکه آب",'تعرفه ها'!$B:$B,0),MATCH(F155,'تعرفه ها'!$2:$2,0))/100),0),"---")</f>
        <v>-4335</v>
      </c>
      <c r="AA155" s="50">
        <f>IFERROR(IF(INDEX('اطلاعات دوره'!A:Z,MATCH(G155,'اطلاعات دوره'!C:C,0),MATCH("آب",'اطلاعات دوره'!$1:$1,0))="دارد",ROUND((W155+X155+Y155)*INDEX('تعرفه ها'!A:Z,MATCH("پیک فصلی آب",'تعرفه ها'!$B:$B,0),MATCH(F155,'تعرفه ها'!$2:$2,0))/100,0),0),"---")</f>
        <v>0</v>
      </c>
      <c r="AB155" s="50">
        <f>IFERROR(ROUND(SUM(W155+X155+Y155+Z155+AA155)*INDEX('تعرفه ها'!A:Z,MATCH("مالیات آب",'تعرفه ها'!$B:$B,0),MATCH(F155,'تعرفه ها'!$2:$2,0))/100,0),"---")</f>
        <v>0</v>
      </c>
      <c r="AC155" s="50">
        <f t="shared" si="29"/>
        <v>-47685</v>
      </c>
      <c r="AD155" s="50">
        <f t="shared" si="22"/>
        <v>21252353</v>
      </c>
      <c r="AE155" s="50">
        <f t="shared" si="30"/>
        <v>21204668</v>
      </c>
      <c r="AF155" s="50">
        <f t="shared" si="31"/>
        <v>668</v>
      </c>
      <c r="AG155" s="153">
        <f t="shared" si="32"/>
        <v>21204000</v>
      </c>
      <c r="AH155" s="42"/>
      <c r="AI155" s="183" t="str">
        <f>IFERROR(IF(INDEX(پرداخت!A:AZ,MATCH(A155&amp;" - "&amp;"آب",پرداخت!$B:$B,0),MATCH(G155,پرداخت!$1:$1,0))="نشده","نشده","شده"),"---")</f>
        <v>نشده</v>
      </c>
    </row>
    <row r="156" spans="1:35" s="30" customFormat="1" ht="34.9" hidden="1" customHeight="1">
      <c r="A156" s="171" t="s">
        <v>229</v>
      </c>
      <c r="B156" s="47">
        <f>IFERROR(INDEX('اطلاعات انشعابات شرکتها'!A:BB,MATCH(A156,'اطلاعات انشعابات شرکتها'!A:A,0),MATCH(B$1,'اطلاعات انشعابات شرکتها'!$1:$1,0)),0)</f>
        <v>120</v>
      </c>
      <c r="C156" s="48">
        <f>IFERROR(INDEX('اطلاعات انشعابات شرکتها'!A:BB,MATCH(A156,'اطلاعات انشعابات شرکتها'!A:A,0),MATCH(C$1,'اطلاعات انشعابات شرکتها'!$1:$1,0)),0)</f>
        <v>0</v>
      </c>
      <c r="D156" s="45"/>
      <c r="E156" s="171">
        <v>3</v>
      </c>
      <c r="F156" s="170">
        <v>99</v>
      </c>
      <c r="G156" s="47" t="str">
        <f t="shared" si="23"/>
        <v>99/3</v>
      </c>
      <c r="H156" s="47" t="str">
        <f>IFERROR(INDEX('اطلاعات دوره'!A:Z,MATCH(G156,'اطلاعات دوره'!C:C,0),MATCH(H$1,'اطلاعات دوره'!$1:$1,0)),0)</f>
        <v>99/03/01</v>
      </c>
      <c r="I156" s="47" t="str">
        <f>IFERROR(INDEX('اطلاعات دوره'!A:Z,MATCH(G156,'اطلاعات دوره'!C:C,0),MATCH(I$1,'اطلاعات دوره'!$1:$1,0)),0)</f>
        <v>99/03/31</v>
      </c>
      <c r="J156" s="48">
        <f>IFERROR(INDEX('اطلاعات دوره'!A:Z,MATCH(G156,'اطلاعات دوره'!C:C,0),MATCH(J$1,'اطلاعات دوره'!$1:$1,0)),0)</f>
        <v>31</v>
      </c>
      <c r="K156" s="46"/>
      <c r="L156" s="158" t="str">
        <f>IFERROR(INDEX('اطلاعات دوره'!A:Z,MATCH(G156,'اطلاعات دوره'!C:C,0)-1,MATCH("عنوان",'اطلاعات دوره'!$1:$1,0)),"---")</f>
        <v>99/2</v>
      </c>
      <c r="M156" s="47" t="str">
        <f t="shared" si="24"/>
        <v>پویشگران مواد پارت آزمون شرق-99/2</v>
      </c>
      <c r="N156" s="48" t="str">
        <f t="shared" si="25"/>
        <v>پویشگران مواد پارت آزمون شرق-99/3</v>
      </c>
      <c r="O156" s="45"/>
      <c r="P156" s="240">
        <f>IFERROR(INDEX('قرائت کنتور'!A:AZ,MATCH(A156&amp;"-"&amp;"آب",'قرائت کنتور'!B:B,0),MATCH(L156,'قرائت کنتور'!$1:$1,0)),0)</f>
        <v>20</v>
      </c>
      <c r="Q156" s="241">
        <f>IFERROR(INDEX('قرائت کنتور'!A:AZ,MATCH(A156&amp;"-"&amp;"آب",'قرائت کنتور'!B:B,0),MATCH(G156,'قرائت کنتور'!$1:$1,0)),0)</f>
        <v>19</v>
      </c>
      <c r="R156" s="241">
        <f t="shared" si="26"/>
        <v>-1</v>
      </c>
      <c r="S156" s="241" t="str">
        <f>IFERROR(INDEX('اطلاعات انشعابات شرکتها'!A:AB,MATCH(A156,'اطلاعات انشعابات شرکتها'!A:A,0),MATCH(S$1,'اطلاعات انشعابات شرکتها'!$1:$1,0)),"---")</f>
        <v>25</v>
      </c>
      <c r="T156" s="227">
        <f t="shared" si="27"/>
        <v>0</v>
      </c>
      <c r="U156" s="45"/>
      <c r="V156" s="155">
        <f>IFERROR(INDEX('تعرفه ها'!A:Z,MATCH("بهای هر متر مکعب آب مصرفی",'تعرفه ها'!$B:$B,0),MATCH(F156,'تعرفه ها'!$2:$2,0)),"---")</f>
        <v>14300</v>
      </c>
      <c r="W156" s="50">
        <f t="shared" si="28"/>
        <v>-14300</v>
      </c>
      <c r="X156" s="50">
        <f>IFERROR(ROUND(R156*INDEX('تعرفه ها'!A:Z,MATCH("عوارض آب به ازاء هر متر مکعب",'تعرفه ها'!$B:$B,0),MATCH(F156,'تعرفه ها'!$2:$2,0)),0),"---")</f>
        <v>-150</v>
      </c>
      <c r="Y156" s="50">
        <f>IFERROR(ROUND(T156*INDEX('تعرفه ها'!A:Z,MATCH("جریمه مازاد مصرف آب به ازاء هر متر مکعب",'تعرفه ها'!$B:$B,0),MATCH(F156,'تعرفه ها'!$2:$2,0)),0),"---")</f>
        <v>0</v>
      </c>
      <c r="Z156" s="50">
        <f>IFERROR(ROUND(((W156+X156+Y156)*INDEX('تعرفه ها'!A:Z,MATCH("هزینه نگهداری و تعمیرات شبکه آب",'تعرفه ها'!$B:$B,0),MATCH(F156,'تعرفه ها'!$2:$2,0))/100),0),"---")</f>
        <v>-1445</v>
      </c>
      <c r="AA156" s="50">
        <f>IFERROR(IF(INDEX('اطلاعات دوره'!A:Z,MATCH(G156,'اطلاعات دوره'!C:C,0),MATCH("آب",'اطلاعات دوره'!$1:$1,0))="دارد",ROUND((W156+X156+Y156)*INDEX('تعرفه ها'!A:Z,MATCH("پیک فصلی آب",'تعرفه ها'!$B:$B,0),MATCH(F156,'تعرفه ها'!$2:$2,0))/100,0),0),"---")</f>
        <v>0</v>
      </c>
      <c r="AB156" s="50">
        <f>IFERROR(ROUND(SUM(W156+X156+Y156+Z156+AA156)*INDEX('تعرفه ها'!A:Z,MATCH("مالیات آب",'تعرفه ها'!$B:$B,0),MATCH(F156,'تعرفه ها'!$2:$2,0))/100,0),"---")</f>
        <v>0</v>
      </c>
      <c r="AC156" s="50">
        <f t="shared" si="29"/>
        <v>-15895</v>
      </c>
      <c r="AD156" s="50">
        <f t="shared" si="22"/>
        <v>-15105</v>
      </c>
      <c r="AE156" s="50">
        <f t="shared" si="30"/>
        <v>-31000</v>
      </c>
      <c r="AF156" s="50">
        <f t="shared" si="31"/>
        <v>0</v>
      </c>
      <c r="AG156" s="153">
        <f t="shared" si="32"/>
        <v>-31000</v>
      </c>
      <c r="AH156" s="42"/>
      <c r="AI156" s="183" t="str">
        <f>IFERROR(IF(INDEX(پرداخت!A:AZ,MATCH(A156&amp;" - "&amp;"آب",پرداخت!$B:$B,0),MATCH(G156,پرداخت!$1:$1,0))="نشده","نشده","شده"),"---")</f>
        <v>نشده</v>
      </c>
    </row>
    <row r="157" spans="1:35" s="30" customFormat="1" ht="34.9" hidden="1" customHeight="1">
      <c r="A157" s="171" t="s">
        <v>233</v>
      </c>
      <c r="B157" s="47">
        <f>IFERROR(INDEX('اطلاعات انشعابات شرکتها'!A:BB,MATCH(A157,'اطلاعات انشعابات شرکتها'!A:A,0),MATCH(B$1,'اطلاعات انشعابات شرکتها'!$1:$1,0)),0)</f>
        <v>121</v>
      </c>
      <c r="C157" s="48">
        <f>IFERROR(INDEX('اطلاعات انشعابات شرکتها'!A:BB,MATCH(A157,'اطلاعات انشعابات شرکتها'!A:A,0),MATCH(C$1,'اطلاعات انشعابات شرکتها'!$1:$1,0)),0)</f>
        <v>0</v>
      </c>
      <c r="D157" s="45"/>
      <c r="E157" s="171">
        <v>3</v>
      </c>
      <c r="F157" s="170">
        <v>99</v>
      </c>
      <c r="G157" s="47" t="str">
        <f t="shared" si="23"/>
        <v>99/3</v>
      </c>
      <c r="H157" s="47" t="str">
        <f>IFERROR(INDEX('اطلاعات دوره'!A:Z,MATCH(G157,'اطلاعات دوره'!C:C,0),MATCH(H$1,'اطلاعات دوره'!$1:$1,0)),0)</f>
        <v>99/03/01</v>
      </c>
      <c r="I157" s="47" t="str">
        <f>IFERROR(INDEX('اطلاعات دوره'!A:Z,MATCH(G157,'اطلاعات دوره'!C:C,0),MATCH(I$1,'اطلاعات دوره'!$1:$1,0)),0)</f>
        <v>99/03/31</v>
      </c>
      <c r="J157" s="48">
        <f>IFERROR(INDEX('اطلاعات دوره'!A:Z,MATCH(G157,'اطلاعات دوره'!C:C,0),MATCH(J$1,'اطلاعات دوره'!$1:$1,0)),0)</f>
        <v>31</v>
      </c>
      <c r="K157" s="46"/>
      <c r="L157" s="158" t="str">
        <f>IFERROR(INDEX('اطلاعات دوره'!A:Z,MATCH(G157,'اطلاعات دوره'!C:C,0)-1,MATCH("عنوان",'اطلاعات دوره'!$1:$1,0)),"---")</f>
        <v>99/2</v>
      </c>
      <c r="M157" s="47" t="str">
        <f t="shared" si="24"/>
        <v>پیشگام انرژی خاور-99/2</v>
      </c>
      <c r="N157" s="48" t="str">
        <f t="shared" si="25"/>
        <v>پیشگام انرژی خاور-99/3</v>
      </c>
      <c r="O157" s="45"/>
      <c r="P157" s="240">
        <f>IFERROR(INDEX('قرائت کنتور'!A:AZ,MATCH(A157&amp;"-"&amp;"آب",'قرائت کنتور'!B:B,0),MATCH(L157,'قرائت کنتور'!$1:$1,0)),0)</f>
        <v>652</v>
      </c>
      <c r="Q157" s="241">
        <f>IFERROR(INDEX('قرائت کنتور'!A:AZ,MATCH(A157&amp;"-"&amp;"آب",'قرائت کنتور'!B:B,0),MATCH(G157,'قرائت کنتور'!$1:$1,0)),0)</f>
        <v>622</v>
      </c>
      <c r="R157" s="241">
        <f t="shared" si="26"/>
        <v>-30</v>
      </c>
      <c r="S157" s="241" t="str">
        <f>IFERROR(INDEX('اطلاعات انشعابات شرکتها'!A:AB,MATCH(A157,'اطلاعات انشعابات شرکتها'!A:A,0),MATCH(S$1,'اطلاعات انشعابات شرکتها'!$1:$1,0)),"---")</f>
        <v>38</v>
      </c>
      <c r="T157" s="227">
        <f t="shared" si="27"/>
        <v>0</v>
      </c>
      <c r="U157" s="45"/>
      <c r="V157" s="155">
        <f>IFERROR(INDEX('تعرفه ها'!A:Z,MATCH("بهای هر متر مکعب آب مصرفی",'تعرفه ها'!$B:$B,0),MATCH(F157,'تعرفه ها'!$2:$2,0)),"---")</f>
        <v>14300</v>
      </c>
      <c r="W157" s="50">
        <f t="shared" si="28"/>
        <v>-429000</v>
      </c>
      <c r="X157" s="50">
        <f>IFERROR(ROUND(R157*INDEX('تعرفه ها'!A:Z,MATCH("عوارض آب به ازاء هر متر مکعب",'تعرفه ها'!$B:$B,0),MATCH(F157,'تعرفه ها'!$2:$2,0)),0),"---")</f>
        <v>-4500</v>
      </c>
      <c r="Y157" s="50">
        <f>IFERROR(ROUND(T157*INDEX('تعرفه ها'!A:Z,MATCH("جریمه مازاد مصرف آب به ازاء هر متر مکعب",'تعرفه ها'!$B:$B,0),MATCH(F157,'تعرفه ها'!$2:$2,0)),0),"---")</f>
        <v>0</v>
      </c>
      <c r="Z157" s="50">
        <f>IFERROR(ROUND(((W157+X157+Y157)*INDEX('تعرفه ها'!A:Z,MATCH("هزینه نگهداری و تعمیرات شبکه آب",'تعرفه ها'!$B:$B,0),MATCH(F157,'تعرفه ها'!$2:$2,0))/100),0),"---")</f>
        <v>-43350</v>
      </c>
      <c r="AA157" s="50">
        <f>IFERROR(IF(INDEX('اطلاعات دوره'!A:Z,MATCH(G157,'اطلاعات دوره'!C:C,0),MATCH("آب",'اطلاعات دوره'!$1:$1,0))="دارد",ROUND((W157+X157+Y157)*INDEX('تعرفه ها'!A:Z,MATCH("پیک فصلی آب",'تعرفه ها'!$B:$B,0),MATCH(F157,'تعرفه ها'!$2:$2,0))/100,0),0),"---")</f>
        <v>0</v>
      </c>
      <c r="AB157" s="50">
        <f>IFERROR(ROUND(SUM(W157+X157+Y157+Z157+AA157)*INDEX('تعرفه ها'!A:Z,MATCH("مالیات آب",'تعرفه ها'!$B:$B,0),MATCH(F157,'تعرفه ها'!$2:$2,0))/100,0),"---")</f>
        <v>0</v>
      </c>
      <c r="AC157" s="50">
        <f t="shared" si="29"/>
        <v>-476850</v>
      </c>
      <c r="AD157" s="50">
        <f t="shared" si="22"/>
        <v>13784899</v>
      </c>
      <c r="AE157" s="50">
        <f t="shared" si="30"/>
        <v>13308049</v>
      </c>
      <c r="AF157" s="50">
        <f t="shared" si="31"/>
        <v>49</v>
      </c>
      <c r="AG157" s="153">
        <f t="shared" si="32"/>
        <v>13308000</v>
      </c>
      <c r="AH157" s="42"/>
      <c r="AI157" s="183" t="str">
        <f>IFERROR(IF(INDEX(پرداخت!A:AZ,MATCH(A157&amp;" - "&amp;"آب",پرداخت!$B:$B,0),MATCH(G157,پرداخت!$1:$1,0))="نشده","نشده","شده"),"---")</f>
        <v>نشده</v>
      </c>
    </row>
    <row r="158" spans="1:35" s="30" customFormat="1" ht="34.9" hidden="1" customHeight="1">
      <c r="A158" s="171" t="s">
        <v>237</v>
      </c>
      <c r="B158" s="47">
        <f>IFERROR(INDEX('اطلاعات انشعابات شرکتها'!A:BB,MATCH(A158,'اطلاعات انشعابات شرکتها'!A:A,0),MATCH(B$1,'اطلاعات انشعابات شرکتها'!$1:$1,0)),0)</f>
        <v>122</v>
      </c>
      <c r="C158" s="48">
        <f>IFERROR(INDEX('اطلاعات انشعابات شرکتها'!A:BB,MATCH(A158,'اطلاعات انشعابات شرکتها'!A:A,0),MATCH(C$1,'اطلاعات انشعابات شرکتها'!$1:$1,0)),0)</f>
        <v>0</v>
      </c>
      <c r="D158" s="45"/>
      <c r="E158" s="171">
        <v>3</v>
      </c>
      <c r="F158" s="170">
        <v>99</v>
      </c>
      <c r="G158" s="47" t="str">
        <f t="shared" si="23"/>
        <v>99/3</v>
      </c>
      <c r="H158" s="47" t="str">
        <f>IFERROR(INDEX('اطلاعات دوره'!A:Z,MATCH(G158,'اطلاعات دوره'!C:C,0),MATCH(H$1,'اطلاعات دوره'!$1:$1,0)),0)</f>
        <v>99/03/01</v>
      </c>
      <c r="I158" s="47" t="str">
        <f>IFERROR(INDEX('اطلاعات دوره'!A:Z,MATCH(G158,'اطلاعات دوره'!C:C,0),MATCH(I$1,'اطلاعات دوره'!$1:$1,0)),0)</f>
        <v>99/03/31</v>
      </c>
      <c r="J158" s="48">
        <f>IFERROR(INDEX('اطلاعات دوره'!A:Z,MATCH(G158,'اطلاعات دوره'!C:C,0),MATCH(J$1,'اطلاعات دوره'!$1:$1,0)),0)</f>
        <v>31</v>
      </c>
      <c r="K158" s="46"/>
      <c r="L158" s="158" t="str">
        <f>IFERROR(INDEX('اطلاعات دوره'!A:Z,MATCH(G158,'اطلاعات دوره'!C:C,0)-1,MATCH("عنوان",'اطلاعات دوره'!$1:$1,0)),"---")</f>
        <v>99/2</v>
      </c>
      <c r="M158" s="47" t="str">
        <f t="shared" si="24"/>
        <v>پیمان خطوط شرق-99/2</v>
      </c>
      <c r="N158" s="48" t="str">
        <f t="shared" si="25"/>
        <v>پیمان خطوط شرق-99/3</v>
      </c>
      <c r="O158" s="45"/>
      <c r="P158" s="240">
        <f>IFERROR(INDEX('قرائت کنتور'!A:AZ,MATCH(A158&amp;"-"&amp;"آب",'قرائت کنتور'!B:B,0),MATCH(L158,'قرائت کنتور'!$1:$1,0)),0)</f>
        <v>727</v>
      </c>
      <c r="Q158" s="241">
        <f>IFERROR(INDEX('قرائت کنتور'!A:AZ,MATCH(A158&amp;"-"&amp;"آب",'قرائت کنتور'!B:B,0),MATCH(G158,'قرائت کنتور'!$1:$1,0)),0)</f>
        <v>675</v>
      </c>
      <c r="R158" s="241">
        <f t="shared" si="26"/>
        <v>-52</v>
      </c>
      <c r="S158" s="241" t="str">
        <f>IFERROR(INDEX('اطلاعات انشعابات شرکتها'!A:AB,MATCH(A158,'اطلاعات انشعابات شرکتها'!A:A,0),MATCH(S$1,'اطلاعات انشعابات شرکتها'!$1:$1,0)),"---")</f>
        <v>25</v>
      </c>
      <c r="T158" s="227">
        <f t="shared" si="27"/>
        <v>0</v>
      </c>
      <c r="U158" s="45"/>
      <c r="V158" s="155">
        <f>IFERROR(INDEX('تعرفه ها'!A:Z,MATCH("بهای هر متر مکعب آب مصرفی",'تعرفه ها'!$B:$B,0),MATCH(F158,'تعرفه ها'!$2:$2,0)),"---")</f>
        <v>14300</v>
      </c>
      <c r="W158" s="50">
        <f t="shared" si="28"/>
        <v>-743600</v>
      </c>
      <c r="X158" s="50">
        <f>IFERROR(ROUND(R158*INDEX('تعرفه ها'!A:Z,MATCH("عوارض آب به ازاء هر متر مکعب",'تعرفه ها'!$B:$B,0),MATCH(F158,'تعرفه ها'!$2:$2,0)),0),"---")</f>
        <v>-7800</v>
      </c>
      <c r="Y158" s="50">
        <f>IFERROR(ROUND(T158*INDEX('تعرفه ها'!A:Z,MATCH("جریمه مازاد مصرف آب به ازاء هر متر مکعب",'تعرفه ها'!$B:$B,0),MATCH(F158,'تعرفه ها'!$2:$2,0)),0),"---")</f>
        <v>0</v>
      </c>
      <c r="Z158" s="50">
        <f>IFERROR(ROUND(((W158+X158+Y158)*INDEX('تعرفه ها'!A:Z,MATCH("هزینه نگهداری و تعمیرات شبکه آب",'تعرفه ها'!$B:$B,0),MATCH(F158,'تعرفه ها'!$2:$2,0))/100),0),"---")</f>
        <v>-75140</v>
      </c>
      <c r="AA158" s="50">
        <f>IFERROR(IF(INDEX('اطلاعات دوره'!A:Z,MATCH(G158,'اطلاعات دوره'!C:C,0),MATCH("آب",'اطلاعات دوره'!$1:$1,0))="دارد",ROUND((W158+X158+Y158)*INDEX('تعرفه ها'!A:Z,MATCH("پیک فصلی آب",'تعرفه ها'!$B:$B,0),MATCH(F158,'تعرفه ها'!$2:$2,0))/100,0),0),"---")</f>
        <v>0</v>
      </c>
      <c r="AB158" s="50">
        <f>IFERROR(ROUND(SUM(W158+X158+Y158+Z158+AA158)*INDEX('تعرفه ها'!A:Z,MATCH("مالیات آب",'تعرفه ها'!$B:$B,0),MATCH(F158,'تعرفه ها'!$2:$2,0))/100,0),"---")</f>
        <v>0</v>
      </c>
      <c r="AC158" s="50">
        <f t="shared" si="29"/>
        <v>-826540</v>
      </c>
      <c r="AD158" s="50">
        <f t="shared" si="22"/>
        <v>6775138</v>
      </c>
      <c r="AE158" s="50">
        <f t="shared" si="30"/>
        <v>5948598</v>
      </c>
      <c r="AF158" s="50">
        <f t="shared" si="31"/>
        <v>598</v>
      </c>
      <c r="AG158" s="153">
        <f t="shared" si="32"/>
        <v>5948000</v>
      </c>
      <c r="AH158" s="42"/>
      <c r="AI158" s="183" t="str">
        <f>IFERROR(IF(INDEX(پرداخت!A:AZ,MATCH(A158&amp;" - "&amp;"آب",پرداخت!$B:$B,0),MATCH(G158,پرداخت!$1:$1,0))="نشده","نشده","شده"),"---")</f>
        <v>نشده</v>
      </c>
    </row>
    <row r="159" spans="1:35" s="30" customFormat="1" ht="34.9" hidden="1" customHeight="1">
      <c r="A159" s="171" t="s">
        <v>238</v>
      </c>
      <c r="B159" s="47">
        <f>IFERROR(INDEX('اطلاعات انشعابات شرکتها'!A:BB,MATCH(A159,'اطلاعات انشعابات شرکتها'!A:A,0),MATCH(B$1,'اطلاعات انشعابات شرکتها'!$1:$1,0)),0)</f>
        <v>123</v>
      </c>
      <c r="C159" s="48">
        <f>IFERROR(INDEX('اطلاعات انشعابات شرکتها'!A:BB,MATCH(A159,'اطلاعات انشعابات شرکتها'!A:A,0),MATCH(C$1,'اطلاعات انشعابات شرکتها'!$1:$1,0)),0)</f>
        <v>0</v>
      </c>
      <c r="D159" s="45"/>
      <c r="E159" s="171">
        <v>3</v>
      </c>
      <c r="F159" s="170">
        <v>99</v>
      </c>
      <c r="G159" s="47" t="str">
        <f t="shared" si="23"/>
        <v>99/3</v>
      </c>
      <c r="H159" s="47" t="str">
        <f>IFERROR(INDEX('اطلاعات دوره'!A:Z,MATCH(G159,'اطلاعات دوره'!C:C,0),MATCH(H$1,'اطلاعات دوره'!$1:$1,0)),0)</f>
        <v>99/03/01</v>
      </c>
      <c r="I159" s="47" t="str">
        <f>IFERROR(INDEX('اطلاعات دوره'!A:Z,MATCH(G159,'اطلاعات دوره'!C:C,0),MATCH(I$1,'اطلاعات دوره'!$1:$1,0)),0)</f>
        <v>99/03/31</v>
      </c>
      <c r="J159" s="48">
        <f>IFERROR(INDEX('اطلاعات دوره'!A:Z,MATCH(G159,'اطلاعات دوره'!C:C,0),MATCH(J$1,'اطلاعات دوره'!$1:$1,0)),0)</f>
        <v>31</v>
      </c>
      <c r="K159" s="46"/>
      <c r="L159" s="158" t="str">
        <f>IFERROR(INDEX('اطلاعات دوره'!A:Z,MATCH(G159,'اطلاعات دوره'!C:C,0)-1,MATCH("عنوان",'اطلاعات دوره'!$1:$1,0)),"---")</f>
        <v>99/2</v>
      </c>
      <c r="M159" s="47" t="str">
        <f t="shared" si="24"/>
        <v>تابان اندیش برجیس-99/2</v>
      </c>
      <c r="N159" s="48" t="str">
        <f t="shared" si="25"/>
        <v>تابان اندیش برجیس-99/3</v>
      </c>
      <c r="O159" s="45"/>
      <c r="P159" s="240">
        <f>IFERROR(INDEX('قرائت کنتور'!A:AZ,MATCH(A159&amp;"-"&amp;"آب",'قرائت کنتور'!B:B,0),MATCH(L159,'قرائت کنتور'!$1:$1,0)),0)</f>
        <v>179</v>
      </c>
      <c r="Q159" s="241">
        <f>IFERROR(INDEX('قرائت کنتور'!A:AZ,MATCH(A159&amp;"-"&amp;"آب",'قرائت کنتور'!B:B,0),MATCH(G159,'قرائت کنتور'!$1:$1,0)),0)</f>
        <v>179</v>
      </c>
      <c r="R159" s="241">
        <f t="shared" si="26"/>
        <v>0</v>
      </c>
      <c r="S159" s="241" t="str">
        <f>IFERROR(INDEX('اطلاعات انشعابات شرکتها'!A:AB,MATCH(A159,'اطلاعات انشعابات شرکتها'!A:A,0),MATCH(S$1,'اطلاعات انشعابات شرکتها'!$1:$1,0)),"---")</f>
        <v>25</v>
      </c>
      <c r="T159" s="227">
        <f t="shared" si="27"/>
        <v>0</v>
      </c>
      <c r="U159" s="45"/>
      <c r="V159" s="155">
        <f>IFERROR(INDEX('تعرفه ها'!A:Z,MATCH("بهای هر متر مکعب آب مصرفی",'تعرفه ها'!$B:$B,0),MATCH(F159,'تعرفه ها'!$2:$2,0)),"---")</f>
        <v>14300</v>
      </c>
      <c r="W159" s="50">
        <f t="shared" si="28"/>
        <v>0</v>
      </c>
      <c r="X159" s="50">
        <f>IFERROR(ROUND(R159*INDEX('تعرفه ها'!A:Z,MATCH("عوارض آب به ازاء هر متر مکعب",'تعرفه ها'!$B:$B,0),MATCH(F159,'تعرفه ها'!$2:$2,0)),0),"---")</f>
        <v>0</v>
      </c>
      <c r="Y159" s="50">
        <f>IFERROR(ROUND(T159*INDEX('تعرفه ها'!A:Z,MATCH("جریمه مازاد مصرف آب به ازاء هر متر مکعب",'تعرفه ها'!$B:$B,0),MATCH(F159,'تعرفه ها'!$2:$2,0)),0),"---")</f>
        <v>0</v>
      </c>
      <c r="Z159" s="50">
        <f>IFERROR(ROUND(((W159+X159+Y159)*INDEX('تعرفه ها'!A:Z,MATCH("هزینه نگهداری و تعمیرات شبکه آب",'تعرفه ها'!$B:$B,0),MATCH(F159,'تعرفه ها'!$2:$2,0))/100),0),"---")</f>
        <v>0</v>
      </c>
      <c r="AA159" s="50">
        <f>IFERROR(IF(INDEX('اطلاعات دوره'!A:Z,MATCH(G159,'اطلاعات دوره'!C:C,0),MATCH("آب",'اطلاعات دوره'!$1:$1,0))="دارد",ROUND((W159+X159+Y159)*INDEX('تعرفه ها'!A:Z,MATCH("پیک فصلی آب",'تعرفه ها'!$B:$B,0),MATCH(F159,'تعرفه ها'!$2:$2,0))/100,0),0),"---")</f>
        <v>0</v>
      </c>
      <c r="AB159" s="50">
        <f>IFERROR(ROUND(SUM(W159+X159+Y159+Z159+AA159)*INDEX('تعرفه ها'!A:Z,MATCH("مالیات آب",'تعرفه ها'!$B:$B,0),MATCH(F159,'تعرفه ها'!$2:$2,0))/100,0),"---")</f>
        <v>0</v>
      </c>
      <c r="AC159" s="50">
        <f t="shared" si="29"/>
        <v>0</v>
      </c>
      <c r="AD159" s="50">
        <f t="shared" si="22"/>
        <v>3700673</v>
      </c>
      <c r="AE159" s="50">
        <f t="shared" si="30"/>
        <v>3700673</v>
      </c>
      <c r="AF159" s="50">
        <f t="shared" si="31"/>
        <v>673</v>
      </c>
      <c r="AG159" s="153">
        <f t="shared" si="32"/>
        <v>3700000</v>
      </c>
      <c r="AH159" s="42"/>
      <c r="AI159" s="183" t="str">
        <f>IFERROR(IF(INDEX(پرداخت!A:AZ,MATCH(A159&amp;" - "&amp;"آب",پرداخت!$B:$B,0),MATCH(G159,پرداخت!$1:$1,0))="نشده","نشده","شده"),"---")</f>
        <v>نشده</v>
      </c>
    </row>
    <row r="160" spans="1:35" s="30" customFormat="1" ht="34.9" hidden="1" customHeight="1">
      <c r="A160" s="171" t="s">
        <v>243</v>
      </c>
      <c r="B160" s="47">
        <f>IFERROR(INDEX('اطلاعات انشعابات شرکتها'!A:BB,MATCH(A160,'اطلاعات انشعابات شرکتها'!A:A,0),MATCH(B$1,'اطلاعات انشعابات شرکتها'!$1:$1,0)),0)</f>
        <v>124</v>
      </c>
      <c r="C160" s="48">
        <f>IFERROR(INDEX('اطلاعات انشعابات شرکتها'!A:BB,MATCH(A160,'اطلاعات انشعابات شرکتها'!A:A,0),MATCH(C$1,'اطلاعات انشعابات شرکتها'!$1:$1,0)),0)</f>
        <v>0</v>
      </c>
      <c r="D160" s="45"/>
      <c r="E160" s="171">
        <v>3</v>
      </c>
      <c r="F160" s="170">
        <v>99</v>
      </c>
      <c r="G160" s="47" t="str">
        <f t="shared" si="23"/>
        <v>99/3</v>
      </c>
      <c r="H160" s="47" t="str">
        <f>IFERROR(INDEX('اطلاعات دوره'!A:Z,MATCH(G160,'اطلاعات دوره'!C:C,0),MATCH(H$1,'اطلاعات دوره'!$1:$1,0)),0)</f>
        <v>99/03/01</v>
      </c>
      <c r="I160" s="47" t="str">
        <f>IFERROR(INDEX('اطلاعات دوره'!A:Z,MATCH(G160,'اطلاعات دوره'!C:C,0),MATCH(I$1,'اطلاعات دوره'!$1:$1,0)),0)</f>
        <v>99/03/31</v>
      </c>
      <c r="J160" s="48">
        <f>IFERROR(INDEX('اطلاعات دوره'!A:Z,MATCH(G160,'اطلاعات دوره'!C:C,0),MATCH(J$1,'اطلاعات دوره'!$1:$1,0)),0)</f>
        <v>31</v>
      </c>
      <c r="K160" s="46"/>
      <c r="L160" s="158" t="str">
        <f>IFERROR(INDEX('اطلاعات دوره'!A:Z,MATCH(G160,'اطلاعات دوره'!C:C,0)-1,MATCH("عنوان",'اطلاعات دوره'!$1:$1,0)),"---")</f>
        <v>99/2</v>
      </c>
      <c r="M160" s="47" t="str">
        <f t="shared" si="24"/>
        <v>تراشکاری ثامن-99/2</v>
      </c>
      <c r="N160" s="48" t="str">
        <f t="shared" si="25"/>
        <v>تراشکاری ثامن-99/3</v>
      </c>
      <c r="O160" s="45"/>
      <c r="P160" s="240">
        <f>IFERROR(INDEX('قرائت کنتور'!A:AZ,MATCH(A160&amp;"-"&amp;"آب",'قرائت کنتور'!B:B,0),MATCH(L160,'قرائت کنتور'!$1:$1,0)),0)</f>
        <v>425</v>
      </c>
      <c r="Q160" s="241">
        <f>IFERROR(INDEX('قرائت کنتور'!A:AZ,MATCH(A160&amp;"-"&amp;"آب",'قرائت کنتور'!B:B,0),MATCH(G160,'قرائت کنتور'!$1:$1,0)),0)</f>
        <v>425</v>
      </c>
      <c r="R160" s="241">
        <f t="shared" si="26"/>
        <v>0</v>
      </c>
      <c r="S160" s="241" t="str">
        <f>IFERROR(INDEX('اطلاعات انشعابات شرکتها'!A:AB,MATCH(A160,'اطلاعات انشعابات شرکتها'!A:A,0),MATCH(S$1,'اطلاعات انشعابات شرکتها'!$1:$1,0)),"---")</f>
        <v>25</v>
      </c>
      <c r="T160" s="227">
        <f t="shared" si="27"/>
        <v>0</v>
      </c>
      <c r="U160" s="45"/>
      <c r="V160" s="155">
        <f>IFERROR(INDEX('تعرفه ها'!A:Z,MATCH("بهای هر متر مکعب آب مصرفی",'تعرفه ها'!$B:$B,0),MATCH(F160,'تعرفه ها'!$2:$2,0)),"---")</f>
        <v>14300</v>
      </c>
      <c r="W160" s="50">
        <f t="shared" si="28"/>
        <v>0</v>
      </c>
      <c r="X160" s="50">
        <f>IFERROR(ROUND(R160*INDEX('تعرفه ها'!A:Z,MATCH("عوارض آب به ازاء هر متر مکعب",'تعرفه ها'!$B:$B,0),MATCH(F160,'تعرفه ها'!$2:$2,0)),0),"---")</f>
        <v>0</v>
      </c>
      <c r="Y160" s="50">
        <f>IFERROR(ROUND(T160*INDEX('تعرفه ها'!A:Z,MATCH("جریمه مازاد مصرف آب به ازاء هر متر مکعب",'تعرفه ها'!$B:$B,0),MATCH(F160,'تعرفه ها'!$2:$2,0)),0),"---")</f>
        <v>0</v>
      </c>
      <c r="Z160" s="50">
        <f>IFERROR(ROUND(((W160+X160+Y160)*INDEX('تعرفه ها'!A:Z,MATCH("هزینه نگهداری و تعمیرات شبکه آب",'تعرفه ها'!$B:$B,0),MATCH(F160,'تعرفه ها'!$2:$2,0))/100),0),"---")</f>
        <v>0</v>
      </c>
      <c r="AA160" s="50">
        <f>IFERROR(IF(INDEX('اطلاعات دوره'!A:Z,MATCH(G160,'اطلاعات دوره'!C:C,0),MATCH("آب",'اطلاعات دوره'!$1:$1,0))="دارد",ROUND((W160+X160+Y160)*INDEX('تعرفه ها'!A:Z,MATCH("پیک فصلی آب",'تعرفه ها'!$B:$B,0),MATCH(F160,'تعرفه ها'!$2:$2,0))/100,0),0),"---")</f>
        <v>0</v>
      </c>
      <c r="AB160" s="50">
        <f>IFERROR(ROUND(SUM(W160+X160+Y160+Z160+AA160)*INDEX('تعرفه ها'!A:Z,MATCH("مالیات آب",'تعرفه ها'!$B:$B,0),MATCH(F160,'تعرفه ها'!$2:$2,0))/100,0),"---")</f>
        <v>0</v>
      </c>
      <c r="AC160" s="50">
        <f t="shared" si="29"/>
        <v>0</v>
      </c>
      <c r="AD160" s="50">
        <f t="shared" si="22"/>
        <v>3768088</v>
      </c>
      <c r="AE160" s="50">
        <f t="shared" si="30"/>
        <v>3768088</v>
      </c>
      <c r="AF160" s="50">
        <f t="shared" si="31"/>
        <v>88</v>
      </c>
      <c r="AG160" s="153">
        <f t="shared" si="32"/>
        <v>3768000</v>
      </c>
      <c r="AH160" s="42"/>
      <c r="AI160" s="183" t="str">
        <f>IFERROR(IF(INDEX(پرداخت!A:AZ,MATCH(A160&amp;" - "&amp;"آب",پرداخت!$B:$B,0),MATCH(G160,پرداخت!$1:$1,0))="نشده","نشده","شده"),"---")</f>
        <v>نشده</v>
      </c>
    </row>
    <row r="161" spans="1:35" s="30" customFormat="1" ht="34.9" hidden="1" customHeight="1">
      <c r="A161" s="171" t="s">
        <v>244</v>
      </c>
      <c r="B161" s="47">
        <f>IFERROR(INDEX('اطلاعات انشعابات شرکتها'!A:BB,MATCH(A161,'اطلاعات انشعابات شرکتها'!A:A,0),MATCH(B$1,'اطلاعات انشعابات شرکتها'!$1:$1,0)),0)</f>
        <v>125</v>
      </c>
      <c r="C161" s="48">
        <f>IFERROR(INDEX('اطلاعات انشعابات شرکتها'!A:BB,MATCH(A161,'اطلاعات انشعابات شرکتها'!A:A,0),MATCH(C$1,'اطلاعات انشعابات شرکتها'!$1:$1,0)),0)</f>
        <v>0</v>
      </c>
      <c r="D161" s="45"/>
      <c r="E161" s="171">
        <v>3</v>
      </c>
      <c r="F161" s="170">
        <v>99</v>
      </c>
      <c r="G161" s="47" t="str">
        <f t="shared" si="23"/>
        <v>99/3</v>
      </c>
      <c r="H161" s="47" t="str">
        <f>IFERROR(INDEX('اطلاعات دوره'!A:Z,MATCH(G161,'اطلاعات دوره'!C:C,0),MATCH(H$1,'اطلاعات دوره'!$1:$1,0)),0)</f>
        <v>99/03/01</v>
      </c>
      <c r="I161" s="47" t="str">
        <f>IFERROR(INDEX('اطلاعات دوره'!A:Z,MATCH(G161,'اطلاعات دوره'!C:C,0),MATCH(I$1,'اطلاعات دوره'!$1:$1,0)),0)</f>
        <v>99/03/31</v>
      </c>
      <c r="J161" s="48">
        <f>IFERROR(INDEX('اطلاعات دوره'!A:Z,MATCH(G161,'اطلاعات دوره'!C:C,0),MATCH(J$1,'اطلاعات دوره'!$1:$1,0)),0)</f>
        <v>31</v>
      </c>
      <c r="K161" s="46"/>
      <c r="L161" s="158" t="str">
        <f>IFERROR(INDEX('اطلاعات دوره'!A:Z,MATCH(G161,'اطلاعات دوره'!C:C,0)-1,MATCH("عنوان",'اطلاعات دوره'!$1:$1,0)),"---")</f>
        <v>99/2</v>
      </c>
      <c r="M161" s="47" t="str">
        <f t="shared" si="24"/>
        <v>توس درمان طب-99/2</v>
      </c>
      <c r="N161" s="48" t="str">
        <f t="shared" si="25"/>
        <v>توس درمان طب-99/3</v>
      </c>
      <c r="O161" s="45"/>
      <c r="P161" s="240">
        <f>IFERROR(INDEX('قرائت کنتور'!A:AZ,MATCH(A161&amp;"-"&amp;"آب",'قرائت کنتور'!B:B,0),MATCH(L161,'قرائت کنتور'!$1:$1,0)),0)</f>
        <v>974</v>
      </c>
      <c r="Q161" s="241">
        <f>IFERROR(INDEX('قرائت کنتور'!A:AZ,MATCH(A161&amp;"-"&amp;"آب",'قرائت کنتور'!B:B,0),MATCH(G161,'قرائت کنتور'!$1:$1,0)),0)</f>
        <v>961</v>
      </c>
      <c r="R161" s="241">
        <f t="shared" si="26"/>
        <v>-13</v>
      </c>
      <c r="S161" s="241" t="str">
        <f>IFERROR(INDEX('اطلاعات انشعابات شرکتها'!A:AB,MATCH(A161,'اطلاعات انشعابات شرکتها'!A:A,0),MATCH(S$1,'اطلاعات انشعابات شرکتها'!$1:$1,0)),"---")</f>
        <v>25</v>
      </c>
      <c r="T161" s="227">
        <f t="shared" si="27"/>
        <v>0</v>
      </c>
      <c r="U161" s="45"/>
      <c r="V161" s="155">
        <f>IFERROR(INDEX('تعرفه ها'!A:Z,MATCH("بهای هر متر مکعب آب مصرفی",'تعرفه ها'!$B:$B,0),MATCH(F161,'تعرفه ها'!$2:$2,0)),"---")</f>
        <v>14300</v>
      </c>
      <c r="W161" s="50">
        <f t="shared" si="28"/>
        <v>-185900</v>
      </c>
      <c r="X161" s="50">
        <f>IFERROR(ROUND(R161*INDEX('تعرفه ها'!A:Z,MATCH("عوارض آب به ازاء هر متر مکعب",'تعرفه ها'!$B:$B,0),MATCH(F161,'تعرفه ها'!$2:$2,0)),0),"---")</f>
        <v>-1950</v>
      </c>
      <c r="Y161" s="50">
        <f>IFERROR(ROUND(T161*INDEX('تعرفه ها'!A:Z,MATCH("جریمه مازاد مصرف آب به ازاء هر متر مکعب",'تعرفه ها'!$B:$B,0),MATCH(F161,'تعرفه ها'!$2:$2,0)),0),"---")</f>
        <v>0</v>
      </c>
      <c r="Z161" s="50">
        <f>IFERROR(ROUND(((W161+X161+Y161)*INDEX('تعرفه ها'!A:Z,MATCH("هزینه نگهداری و تعمیرات شبکه آب",'تعرفه ها'!$B:$B,0),MATCH(F161,'تعرفه ها'!$2:$2,0))/100),0),"---")</f>
        <v>-18785</v>
      </c>
      <c r="AA161" s="50">
        <f>IFERROR(IF(INDEX('اطلاعات دوره'!A:Z,MATCH(G161,'اطلاعات دوره'!C:C,0),MATCH("آب",'اطلاعات دوره'!$1:$1,0))="دارد",ROUND((W161+X161+Y161)*INDEX('تعرفه ها'!A:Z,MATCH("پیک فصلی آب",'تعرفه ها'!$B:$B,0),MATCH(F161,'تعرفه ها'!$2:$2,0))/100,0),0),"---")</f>
        <v>0</v>
      </c>
      <c r="AB161" s="50">
        <f>IFERROR(ROUND(SUM(W161+X161+Y161+Z161+AA161)*INDEX('تعرفه ها'!A:Z,MATCH("مالیات آب",'تعرفه ها'!$B:$B,0),MATCH(F161,'تعرفه ها'!$2:$2,0))/100,0),"---")</f>
        <v>0</v>
      </c>
      <c r="AC161" s="50">
        <f t="shared" si="29"/>
        <v>-206635</v>
      </c>
      <c r="AD161" s="50">
        <f t="shared" si="22"/>
        <v>7152371</v>
      </c>
      <c r="AE161" s="50">
        <f t="shared" si="30"/>
        <v>6945736</v>
      </c>
      <c r="AF161" s="50">
        <f t="shared" si="31"/>
        <v>736</v>
      </c>
      <c r="AG161" s="153">
        <f t="shared" si="32"/>
        <v>6945000</v>
      </c>
      <c r="AH161" s="42"/>
      <c r="AI161" s="183" t="str">
        <f>IFERROR(IF(INDEX(پرداخت!A:AZ,MATCH(A161&amp;" - "&amp;"آب",پرداخت!$B:$B,0),MATCH(G161,پرداخت!$1:$1,0))="نشده","نشده","شده"),"---")</f>
        <v>نشده</v>
      </c>
    </row>
    <row r="162" spans="1:35" s="30" customFormat="1" ht="34.9" hidden="1" customHeight="1">
      <c r="A162" s="171" t="s">
        <v>246</v>
      </c>
      <c r="B162" s="47">
        <f>IFERROR(INDEX('اطلاعات انشعابات شرکتها'!A:BB,MATCH(A162,'اطلاعات انشعابات شرکتها'!A:A,0),MATCH(B$1,'اطلاعات انشعابات شرکتها'!$1:$1,0)),0)</f>
        <v>126</v>
      </c>
      <c r="C162" s="48">
        <f>IFERROR(INDEX('اطلاعات انشعابات شرکتها'!A:BB,MATCH(A162,'اطلاعات انشعابات شرکتها'!A:A,0),MATCH(C$1,'اطلاعات انشعابات شرکتها'!$1:$1,0)),0)</f>
        <v>0</v>
      </c>
      <c r="D162" s="45"/>
      <c r="E162" s="171">
        <v>3</v>
      </c>
      <c r="F162" s="170">
        <v>99</v>
      </c>
      <c r="G162" s="47" t="str">
        <f t="shared" si="23"/>
        <v>99/3</v>
      </c>
      <c r="H162" s="47" t="str">
        <f>IFERROR(INDEX('اطلاعات دوره'!A:Z,MATCH(G162,'اطلاعات دوره'!C:C,0),MATCH(H$1,'اطلاعات دوره'!$1:$1,0)),0)</f>
        <v>99/03/01</v>
      </c>
      <c r="I162" s="47" t="str">
        <f>IFERROR(INDEX('اطلاعات دوره'!A:Z,MATCH(G162,'اطلاعات دوره'!C:C,0),MATCH(I$1,'اطلاعات دوره'!$1:$1,0)),0)</f>
        <v>99/03/31</v>
      </c>
      <c r="J162" s="48">
        <f>IFERROR(INDEX('اطلاعات دوره'!A:Z,MATCH(G162,'اطلاعات دوره'!C:C,0),MATCH(J$1,'اطلاعات دوره'!$1:$1,0)),0)</f>
        <v>31</v>
      </c>
      <c r="K162" s="46"/>
      <c r="L162" s="158" t="str">
        <f>IFERROR(INDEX('اطلاعات دوره'!A:Z,MATCH(G162,'اطلاعات دوره'!C:C,0)-1,MATCH("عنوان",'اطلاعات دوره'!$1:$1,0)),"---")</f>
        <v>99/2</v>
      </c>
      <c r="M162" s="47" t="str">
        <f t="shared" si="24"/>
        <v>توسعه صنایع غذایی دانشگرایان نوین دلسا-99/2</v>
      </c>
      <c r="N162" s="48" t="str">
        <f t="shared" si="25"/>
        <v>توسعه صنایع غذایی دانشگرایان نوین دلسا-99/3</v>
      </c>
      <c r="O162" s="45"/>
      <c r="P162" s="240">
        <f>IFERROR(INDEX('قرائت کنتور'!A:AZ,MATCH(A162&amp;"-"&amp;"آب",'قرائت کنتور'!B:B,0),MATCH(L162,'قرائت کنتور'!$1:$1,0)),0)</f>
        <v>997</v>
      </c>
      <c r="Q162" s="241">
        <f>IFERROR(INDEX('قرائت کنتور'!A:AZ,MATCH(A162&amp;"-"&amp;"آب",'قرائت کنتور'!B:B,0),MATCH(G162,'قرائت کنتور'!$1:$1,0)),0)</f>
        <v>994</v>
      </c>
      <c r="R162" s="241">
        <f t="shared" si="26"/>
        <v>-3</v>
      </c>
      <c r="S162" s="241" t="str">
        <f>IFERROR(INDEX('اطلاعات انشعابات شرکتها'!A:AB,MATCH(A162,'اطلاعات انشعابات شرکتها'!A:A,0),MATCH(S$1,'اطلاعات انشعابات شرکتها'!$1:$1,0)),"---")</f>
        <v>25</v>
      </c>
      <c r="T162" s="227">
        <f t="shared" si="27"/>
        <v>0</v>
      </c>
      <c r="U162" s="45"/>
      <c r="V162" s="155">
        <f>IFERROR(INDEX('تعرفه ها'!A:Z,MATCH("بهای هر متر مکعب آب مصرفی",'تعرفه ها'!$B:$B,0),MATCH(F162,'تعرفه ها'!$2:$2,0)),"---")</f>
        <v>14300</v>
      </c>
      <c r="W162" s="50">
        <f t="shared" si="28"/>
        <v>-42900</v>
      </c>
      <c r="X162" s="50">
        <f>IFERROR(ROUND(R162*INDEX('تعرفه ها'!A:Z,MATCH("عوارض آب به ازاء هر متر مکعب",'تعرفه ها'!$B:$B,0),MATCH(F162,'تعرفه ها'!$2:$2,0)),0),"---")</f>
        <v>-450</v>
      </c>
      <c r="Y162" s="50">
        <f>IFERROR(ROUND(T162*INDEX('تعرفه ها'!A:Z,MATCH("جریمه مازاد مصرف آب به ازاء هر متر مکعب",'تعرفه ها'!$B:$B,0),MATCH(F162,'تعرفه ها'!$2:$2,0)),0),"---")</f>
        <v>0</v>
      </c>
      <c r="Z162" s="50">
        <f>IFERROR(ROUND(((W162+X162+Y162)*INDEX('تعرفه ها'!A:Z,MATCH("هزینه نگهداری و تعمیرات شبکه آب",'تعرفه ها'!$B:$B,0),MATCH(F162,'تعرفه ها'!$2:$2,0))/100),0),"---")</f>
        <v>-4335</v>
      </c>
      <c r="AA162" s="50">
        <f>IFERROR(IF(INDEX('اطلاعات دوره'!A:Z,MATCH(G162,'اطلاعات دوره'!C:C,0),MATCH("آب",'اطلاعات دوره'!$1:$1,0))="دارد",ROUND((W162+X162+Y162)*INDEX('تعرفه ها'!A:Z,MATCH("پیک فصلی آب",'تعرفه ها'!$B:$B,0),MATCH(F162,'تعرفه ها'!$2:$2,0))/100,0),0),"---")</f>
        <v>0</v>
      </c>
      <c r="AB162" s="50">
        <f>IFERROR(ROUND(SUM(W162+X162+Y162+Z162+AA162)*INDEX('تعرفه ها'!A:Z,MATCH("مالیات آب",'تعرفه ها'!$B:$B,0),MATCH(F162,'تعرفه ها'!$2:$2,0))/100,0),"---")</f>
        <v>0</v>
      </c>
      <c r="AC162" s="50">
        <f t="shared" si="29"/>
        <v>-47685</v>
      </c>
      <c r="AD162" s="50">
        <f t="shared" si="22"/>
        <v>21269008</v>
      </c>
      <c r="AE162" s="50">
        <f t="shared" si="30"/>
        <v>21221323</v>
      </c>
      <c r="AF162" s="50">
        <f t="shared" si="31"/>
        <v>323</v>
      </c>
      <c r="AG162" s="153">
        <f t="shared" si="32"/>
        <v>21221000</v>
      </c>
      <c r="AH162" s="42"/>
      <c r="AI162" s="183" t="str">
        <f>IFERROR(IF(INDEX(پرداخت!A:AZ,MATCH(A162&amp;" - "&amp;"آب",پرداخت!$B:$B,0),MATCH(G162,پرداخت!$1:$1,0))="نشده","نشده","شده"),"---")</f>
        <v>نشده</v>
      </c>
    </row>
    <row r="163" spans="1:35" s="30" customFormat="1" ht="34.9" hidden="1" customHeight="1">
      <c r="A163" s="171" t="s">
        <v>140</v>
      </c>
      <c r="B163" s="47">
        <f>IFERROR(INDEX('اطلاعات انشعابات شرکتها'!A:BB,MATCH(A163,'اطلاعات انشعابات شرکتها'!A:A,0),MATCH(B$1,'اطلاعات انشعابات شرکتها'!$1:$1,0)),0)</f>
        <v>127</v>
      </c>
      <c r="C163" s="48">
        <f>IFERROR(INDEX('اطلاعات انشعابات شرکتها'!A:BB,MATCH(A163,'اطلاعات انشعابات شرکتها'!A:A,0),MATCH(C$1,'اطلاعات انشعابات شرکتها'!$1:$1,0)),0)</f>
        <v>0</v>
      </c>
      <c r="D163" s="45"/>
      <c r="E163" s="171">
        <v>3</v>
      </c>
      <c r="F163" s="170">
        <v>99</v>
      </c>
      <c r="G163" s="47" t="str">
        <f t="shared" si="23"/>
        <v>99/3</v>
      </c>
      <c r="H163" s="47" t="str">
        <f>IFERROR(INDEX('اطلاعات دوره'!A:Z,MATCH(G163,'اطلاعات دوره'!C:C,0),MATCH(H$1,'اطلاعات دوره'!$1:$1,0)),0)</f>
        <v>99/03/01</v>
      </c>
      <c r="I163" s="47" t="str">
        <f>IFERROR(INDEX('اطلاعات دوره'!A:Z,MATCH(G163,'اطلاعات دوره'!C:C,0),MATCH(I$1,'اطلاعات دوره'!$1:$1,0)),0)</f>
        <v>99/03/31</v>
      </c>
      <c r="J163" s="48">
        <f>IFERROR(INDEX('اطلاعات دوره'!A:Z,MATCH(G163,'اطلاعات دوره'!C:C,0),MATCH(J$1,'اطلاعات دوره'!$1:$1,0)),0)</f>
        <v>31</v>
      </c>
      <c r="K163" s="46"/>
      <c r="L163" s="158" t="str">
        <f>IFERROR(INDEX('اطلاعات دوره'!A:Z,MATCH(G163,'اطلاعات دوره'!C:C,0)-1,MATCH("عنوان",'اطلاعات دوره'!$1:$1,0)),"---")</f>
        <v>99/2</v>
      </c>
      <c r="M163" s="47" t="str">
        <f t="shared" si="24"/>
        <v>خدمات نیروگاهی آهار شرق-99/2</v>
      </c>
      <c r="N163" s="48" t="str">
        <f t="shared" si="25"/>
        <v>خدمات نیروگاهی آهار شرق-99/3</v>
      </c>
      <c r="O163" s="45"/>
      <c r="P163" s="240">
        <f>IFERROR(INDEX('قرائت کنتور'!A:AZ,MATCH(A163&amp;"-"&amp;"آب",'قرائت کنتور'!B:B,0),MATCH(L163,'قرائت کنتور'!$1:$1,0)),0)</f>
        <v>546</v>
      </c>
      <c r="Q163" s="241">
        <f>IFERROR(INDEX('قرائت کنتور'!A:AZ,MATCH(A163&amp;"-"&amp;"آب",'قرائت کنتور'!B:B,0),MATCH(G163,'قرائت کنتور'!$1:$1,0)),0)</f>
        <v>531</v>
      </c>
      <c r="R163" s="241">
        <f t="shared" si="26"/>
        <v>-15</v>
      </c>
      <c r="S163" s="241" t="str">
        <f>IFERROR(INDEX('اطلاعات انشعابات شرکتها'!A:AB,MATCH(A163,'اطلاعات انشعابات شرکتها'!A:A,0),MATCH(S$1,'اطلاعات انشعابات شرکتها'!$1:$1,0)),"---")</f>
        <v>25</v>
      </c>
      <c r="T163" s="227">
        <f t="shared" si="27"/>
        <v>0</v>
      </c>
      <c r="U163" s="45"/>
      <c r="V163" s="155">
        <f>IFERROR(INDEX('تعرفه ها'!A:Z,MATCH("بهای هر متر مکعب آب مصرفی",'تعرفه ها'!$B:$B,0),MATCH(F163,'تعرفه ها'!$2:$2,0)),"---")</f>
        <v>14300</v>
      </c>
      <c r="W163" s="50">
        <f t="shared" si="28"/>
        <v>-214500</v>
      </c>
      <c r="X163" s="50">
        <f>IFERROR(ROUND(R163*INDEX('تعرفه ها'!A:Z,MATCH("عوارض آب به ازاء هر متر مکعب",'تعرفه ها'!$B:$B,0),MATCH(F163,'تعرفه ها'!$2:$2,0)),0),"---")</f>
        <v>-2250</v>
      </c>
      <c r="Y163" s="50">
        <f>IFERROR(ROUND(T163*INDEX('تعرفه ها'!A:Z,MATCH("جریمه مازاد مصرف آب به ازاء هر متر مکعب",'تعرفه ها'!$B:$B,0),MATCH(F163,'تعرفه ها'!$2:$2,0)),0),"---")</f>
        <v>0</v>
      </c>
      <c r="Z163" s="50">
        <f>IFERROR(ROUND(((W163+X163+Y163)*INDEX('تعرفه ها'!A:Z,MATCH("هزینه نگهداری و تعمیرات شبکه آب",'تعرفه ها'!$B:$B,0),MATCH(F163,'تعرفه ها'!$2:$2,0))/100),0),"---")</f>
        <v>-21675</v>
      </c>
      <c r="AA163" s="50">
        <f>IFERROR(IF(INDEX('اطلاعات دوره'!A:Z,MATCH(G163,'اطلاعات دوره'!C:C,0),MATCH("آب",'اطلاعات دوره'!$1:$1,0))="دارد",ROUND((W163+X163+Y163)*INDEX('تعرفه ها'!A:Z,MATCH("پیک فصلی آب",'تعرفه ها'!$B:$B,0),MATCH(F163,'تعرفه ها'!$2:$2,0))/100,0),0),"---")</f>
        <v>0</v>
      </c>
      <c r="AB163" s="50">
        <f>IFERROR(ROUND(SUM(W163+X163+Y163+Z163+AA163)*INDEX('تعرفه ها'!A:Z,MATCH("مالیات آب",'تعرفه ها'!$B:$B,0),MATCH(F163,'تعرفه ها'!$2:$2,0))/100,0),"---")</f>
        <v>0</v>
      </c>
      <c r="AC163" s="50">
        <f t="shared" si="29"/>
        <v>-238425</v>
      </c>
      <c r="AD163" s="50">
        <f t="shared" si="22"/>
        <v>3809261</v>
      </c>
      <c r="AE163" s="50">
        <f t="shared" si="30"/>
        <v>3570836</v>
      </c>
      <c r="AF163" s="50">
        <f t="shared" si="31"/>
        <v>836</v>
      </c>
      <c r="AG163" s="153">
        <f t="shared" si="32"/>
        <v>3570000</v>
      </c>
      <c r="AH163" s="42"/>
      <c r="AI163" s="183" t="str">
        <f>IFERROR(IF(INDEX(پرداخت!A:AZ,MATCH(A163&amp;" - "&amp;"آب",پرداخت!$B:$B,0),MATCH(G163,پرداخت!$1:$1,0))="نشده","نشده","شده"),"---")</f>
        <v>نشده</v>
      </c>
    </row>
    <row r="164" spans="1:35" s="30" customFormat="1" ht="34.9" hidden="1" customHeight="1">
      <c r="A164" s="171" t="s">
        <v>250</v>
      </c>
      <c r="B164" s="47">
        <f>IFERROR(INDEX('اطلاعات انشعابات شرکتها'!A:BB,MATCH(A164,'اطلاعات انشعابات شرکتها'!A:A,0),MATCH(B$1,'اطلاعات انشعابات شرکتها'!$1:$1,0)),0)</f>
        <v>128</v>
      </c>
      <c r="C164" s="48">
        <f>IFERROR(INDEX('اطلاعات انشعابات شرکتها'!A:BB,MATCH(A164,'اطلاعات انشعابات شرکتها'!A:A,0),MATCH(C$1,'اطلاعات انشعابات شرکتها'!$1:$1,0)),0)</f>
        <v>0</v>
      </c>
      <c r="D164" s="45"/>
      <c r="E164" s="171">
        <v>3</v>
      </c>
      <c r="F164" s="170">
        <v>99</v>
      </c>
      <c r="G164" s="47" t="str">
        <f t="shared" si="23"/>
        <v>99/3</v>
      </c>
      <c r="H164" s="47" t="str">
        <f>IFERROR(INDEX('اطلاعات دوره'!A:Z,MATCH(G164,'اطلاعات دوره'!C:C,0),MATCH(H$1,'اطلاعات دوره'!$1:$1,0)),0)</f>
        <v>99/03/01</v>
      </c>
      <c r="I164" s="47" t="str">
        <f>IFERROR(INDEX('اطلاعات دوره'!A:Z,MATCH(G164,'اطلاعات دوره'!C:C,0),MATCH(I$1,'اطلاعات دوره'!$1:$1,0)),0)</f>
        <v>99/03/31</v>
      </c>
      <c r="J164" s="48">
        <f>IFERROR(INDEX('اطلاعات دوره'!A:Z,MATCH(G164,'اطلاعات دوره'!C:C,0),MATCH(J$1,'اطلاعات دوره'!$1:$1,0)),0)</f>
        <v>31</v>
      </c>
      <c r="K164" s="46"/>
      <c r="L164" s="158" t="str">
        <f>IFERROR(INDEX('اطلاعات دوره'!A:Z,MATCH(G164,'اطلاعات دوره'!C:C,0)-1,MATCH("عنوان",'اطلاعات دوره'!$1:$1,0)),"---")</f>
        <v>99/2</v>
      </c>
      <c r="M164" s="47" t="str">
        <f t="shared" si="24"/>
        <v>زیست تروند آرین-99/2</v>
      </c>
      <c r="N164" s="48" t="str">
        <f t="shared" si="25"/>
        <v>زیست تروند آرین-99/3</v>
      </c>
      <c r="O164" s="45"/>
      <c r="P164" s="240">
        <f>IFERROR(INDEX('قرائت کنتور'!A:AZ,MATCH(A164&amp;"-"&amp;"آب",'قرائت کنتور'!B:B,0),MATCH(L164,'قرائت کنتور'!$1:$1,0)),0)</f>
        <v>2608</v>
      </c>
      <c r="Q164" s="241">
        <f>IFERROR(INDEX('قرائت کنتور'!A:AZ,MATCH(A164&amp;"-"&amp;"آب",'قرائت کنتور'!B:B,0),MATCH(G164,'قرائت کنتور'!$1:$1,0)),0)</f>
        <v>2571</v>
      </c>
      <c r="R164" s="241">
        <f t="shared" si="26"/>
        <v>-37</v>
      </c>
      <c r="S164" s="241" t="str">
        <f>IFERROR(INDEX('اطلاعات انشعابات شرکتها'!A:AB,MATCH(A164,'اطلاعات انشعابات شرکتها'!A:A,0),MATCH(S$1,'اطلاعات انشعابات شرکتها'!$1:$1,0)),"---")</f>
        <v>50</v>
      </c>
      <c r="T164" s="227">
        <f t="shared" si="27"/>
        <v>0</v>
      </c>
      <c r="U164" s="45"/>
      <c r="V164" s="155">
        <f>IFERROR(INDEX('تعرفه ها'!A:Z,MATCH("بهای هر متر مکعب آب مصرفی",'تعرفه ها'!$B:$B,0),MATCH(F164,'تعرفه ها'!$2:$2,0)),"---")</f>
        <v>14300</v>
      </c>
      <c r="W164" s="50">
        <f t="shared" si="28"/>
        <v>-529100</v>
      </c>
      <c r="X164" s="50">
        <f>IFERROR(ROUND(R164*INDEX('تعرفه ها'!A:Z,MATCH("عوارض آب به ازاء هر متر مکعب",'تعرفه ها'!$B:$B,0),MATCH(F164,'تعرفه ها'!$2:$2,0)),0),"---")</f>
        <v>-5550</v>
      </c>
      <c r="Y164" s="50">
        <f>IFERROR(ROUND(T164*INDEX('تعرفه ها'!A:Z,MATCH("جریمه مازاد مصرف آب به ازاء هر متر مکعب",'تعرفه ها'!$B:$B,0),MATCH(F164,'تعرفه ها'!$2:$2,0)),0),"---")</f>
        <v>0</v>
      </c>
      <c r="Z164" s="50">
        <f>IFERROR(ROUND(((W164+X164+Y164)*INDEX('تعرفه ها'!A:Z,MATCH("هزینه نگهداری و تعمیرات شبکه آب",'تعرفه ها'!$B:$B,0),MATCH(F164,'تعرفه ها'!$2:$2,0))/100),0),"---")</f>
        <v>-53465</v>
      </c>
      <c r="AA164" s="50">
        <f>IFERROR(IF(INDEX('اطلاعات دوره'!A:Z,MATCH(G164,'اطلاعات دوره'!C:C,0),MATCH("آب",'اطلاعات دوره'!$1:$1,0))="دارد",ROUND((W164+X164+Y164)*INDEX('تعرفه ها'!A:Z,MATCH("پیک فصلی آب",'تعرفه ها'!$B:$B,0),MATCH(F164,'تعرفه ها'!$2:$2,0))/100,0),0),"---")</f>
        <v>0</v>
      </c>
      <c r="AB164" s="50">
        <f>IFERROR(ROUND(SUM(W164+X164+Y164+Z164+AA164)*INDEX('تعرفه ها'!A:Z,MATCH("مالیات آب",'تعرفه ها'!$B:$B,0),MATCH(F164,'تعرفه ها'!$2:$2,0))/100,0),"---")</f>
        <v>0</v>
      </c>
      <c r="AC164" s="50">
        <f t="shared" si="29"/>
        <v>-588115</v>
      </c>
      <c r="AD164" s="50">
        <f t="shared" si="22"/>
        <v>38384991</v>
      </c>
      <c r="AE164" s="50">
        <f t="shared" si="30"/>
        <v>37796876</v>
      </c>
      <c r="AF164" s="50">
        <f t="shared" si="31"/>
        <v>876</v>
      </c>
      <c r="AG164" s="153">
        <f t="shared" si="32"/>
        <v>37796000</v>
      </c>
      <c r="AH164" s="42"/>
      <c r="AI164" s="183" t="str">
        <f>IFERROR(IF(INDEX(پرداخت!A:AZ,MATCH(A164&amp;" - "&amp;"آب",پرداخت!$B:$B,0),MATCH(G164,پرداخت!$1:$1,0))="نشده","نشده","شده"),"---")</f>
        <v>نشده</v>
      </c>
    </row>
    <row r="165" spans="1:35" s="30" customFormat="1" ht="34.9" hidden="1" customHeight="1">
      <c r="A165" s="171" t="s">
        <v>251</v>
      </c>
      <c r="B165" s="47">
        <f>IFERROR(INDEX('اطلاعات انشعابات شرکتها'!A:BB,MATCH(A165,'اطلاعات انشعابات شرکتها'!A:A,0),MATCH(B$1,'اطلاعات انشعابات شرکتها'!$1:$1,0)),0)</f>
        <v>130</v>
      </c>
      <c r="C165" s="48">
        <f>IFERROR(INDEX('اطلاعات انشعابات شرکتها'!A:BB,MATCH(A165,'اطلاعات انشعابات شرکتها'!A:A,0),MATCH(C$1,'اطلاعات انشعابات شرکتها'!$1:$1,0)),0)</f>
        <v>0</v>
      </c>
      <c r="D165" s="45"/>
      <c r="E165" s="171">
        <v>3</v>
      </c>
      <c r="F165" s="170">
        <v>99</v>
      </c>
      <c r="G165" s="47" t="str">
        <f t="shared" si="23"/>
        <v>99/3</v>
      </c>
      <c r="H165" s="47" t="str">
        <f>IFERROR(INDEX('اطلاعات دوره'!A:Z,MATCH(G165,'اطلاعات دوره'!C:C,0),MATCH(H$1,'اطلاعات دوره'!$1:$1,0)),0)</f>
        <v>99/03/01</v>
      </c>
      <c r="I165" s="47" t="str">
        <f>IFERROR(INDEX('اطلاعات دوره'!A:Z,MATCH(G165,'اطلاعات دوره'!C:C,0),MATCH(I$1,'اطلاعات دوره'!$1:$1,0)),0)</f>
        <v>99/03/31</v>
      </c>
      <c r="J165" s="48">
        <f>IFERROR(INDEX('اطلاعات دوره'!A:Z,MATCH(G165,'اطلاعات دوره'!C:C,0),MATCH(J$1,'اطلاعات دوره'!$1:$1,0)),0)</f>
        <v>31</v>
      </c>
      <c r="K165" s="46"/>
      <c r="L165" s="158" t="str">
        <f>IFERROR(INDEX('اطلاعات دوره'!A:Z,MATCH(G165,'اطلاعات دوره'!C:C,0)-1,MATCH("عنوان",'اطلاعات دوره'!$1:$1,0)),"---")</f>
        <v>99/2</v>
      </c>
      <c r="M165" s="47" t="str">
        <f t="shared" si="24"/>
        <v>سازه گستر آرین پارس-99/2</v>
      </c>
      <c r="N165" s="48" t="str">
        <f t="shared" si="25"/>
        <v>سازه گستر آرین پارس-99/3</v>
      </c>
      <c r="O165" s="45"/>
      <c r="P165" s="240">
        <f>IFERROR(INDEX('قرائت کنتور'!A:AZ,MATCH(A165&amp;"-"&amp;"آب",'قرائت کنتور'!B:B,0),MATCH(L165,'قرائت کنتور'!$1:$1,0)),0)</f>
        <v>591</v>
      </c>
      <c r="Q165" s="241">
        <f>IFERROR(INDEX('قرائت کنتور'!A:AZ,MATCH(A165&amp;"-"&amp;"آب",'قرائت کنتور'!B:B,0),MATCH(G165,'قرائت کنتور'!$1:$1,0)),0)</f>
        <v>545</v>
      </c>
      <c r="R165" s="241">
        <f t="shared" si="26"/>
        <v>-46</v>
      </c>
      <c r="S165" s="241" t="str">
        <f>IFERROR(INDEX('اطلاعات انشعابات شرکتها'!A:AB,MATCH(A165,'اطلاعات انشعابات شرکتها'!A:A,0),MATCH(S$1,'اطلاعات انشعابات شرکتها'!$1:$1,0)),"---")</f>
        <v>25</v>
      </c>
      <c r="T165" s="227">
        <f t="shared" si="27"/>
        <v>0</v>
      </c>
      <c r="U165" s="45"/>
      <c r="V165" s="155">
        <f>IFERROR(INDEX('تعرفه ها'!A:Z,MATCH("بهای هر متر مکعب آب مصرفی",'تعرفه ها'!$B:$B,0),MATCH(F165,'تعرفه ها'!$2:$2,0)),"---")</f>
        <v>14300</v>
      </c>
      <c r="W165" s="50">
        <f t="shared" si="28"/>
        <v>-657800</v>
      </c>
      <c r="X165" s="50">
        <f>IFERROR(ROUND(R165*INDEX('تعرفه ها'!A:Z,MATCH("عوارض آب به ازاء هر متر مکعب",'تعرفه ها'!$B:$B,0),MATCH(F165,'تعرفه ها'!$2:$2,0)),0),"---")</f>
        <v>-6900</v>
      </c>
      <c r="Y165" s="50">
        <f>IFERROR(ROUND(T165*INDEX('تعرفه ها'!A:Z,MATCH("جریمه مازاد مصرف آب به ازاء هر متر مکعب",'تعرفه ها'!$B:$B,0),MATCH(F165,'تعرفه ها'!$2:$2,0)),0),"---")</f>
        <v>0</v>
      </c>
      <c r="Z165" s="50">
        <f>IFERROR(ROUND(((W165+X165+Y165)*INDEX('تعرفه ها'!A:Z,MATCH("هزینه نگهداری و تعمیرات شبکه آب",'تعرفه ها'!$B:$B,0),MATCH(F165,'تعرفه ها'!$2:$2,0))/100),0),"---")</f>
        <v>-66470</v>
      </c>
      <c r="AA165" s="50">
        <f>IFERROR(IF(INDEX('اطلاعات دوره'!A:Z,MATCH(G165,'اطلاعات دوره'!C:C,0),MATCH("آب",'اطلاعات دوره'!$1:$1,0))="دارد",ROUND((W165+X165+Y165)*INDEX('تعرفه ها'!A:Z,MATCH("پیک فصلی آب",'تعرفه ها'!$B:$B,0),MATCH(F165,'تعرفه ها'!$2:$2,0))/100,0),0),"---")</f>
        <v>0</v>
      </c>
      <c r="AB165" s="50">
        <f>IFERROR(ROUND(SUM(W165+X165+Y165+Z165+AA165)*INDEX('تعرفه ها'!A:Z,MATCH("مالیات آب",'تعرفه ها'!$B:$B,0),MATCH(F165,'تعرفه ها'!$2:$2,0))/100,0),"---")</f>
        <v>0</v>
      </c>
      <c r="AC165" s="50">
        <f t="shared" si="29"/>
        <v>-731170</v>
      </c>
      <c r="AD165" s="50">
        <f t="shared" si="22"/>
        <v>18635493</v>
      </c>
      <c r="AE165" s="50">
        <f t="shared" si="30"/>
        <v>17904323</v>
      </c>
      <c r="AF165" s="50">
        <f t="shared" si="31"/>
        <v>323</v>
      </c>
      <c r="AG165" s="153">
        <f t="shared" si="32"/>
        <v>17904000</v>
      </c>
      <c r="AH165" s="42"/>
      <c r="AI165" s="183" t="str">
        <f>IFERROR(IF(INDEX(پرداخت!A:AZ,MATCH(A165&amp;" - "&amp;"آب",پرداخت!$B:$B,0),MATCH(G165,پرداخت!$1:$1,0))="نشده","نشده","شده"),"---")</f>
        <v>نشده</v>
      </c>
    </row>
    <row r="166" spans="1:35" s="30" customFormat="1" ht="34.9" hidden="1" customHeight="1">
      <c r="A166" s="171" t="s">
        <v>252</v>
      </c>
      <c r="B166" s="47">
        <f>IFERROR(INDEX('اطلاعات انشعابات شرکتها'!A:BB,MATCH(A166,'اطلاعات انشعابات شرکتها'!A:A,0),MATCH(B$1,'اطلاعات انشعابات شرکتها'!$1:$1,0)),0)</f>
        <v>131</v>
      </c>
      <c r="C166" s="48">
        <f>IFERROR(INDEX('اطلاعات انشعابات شرکتها'!A:BB,MATCH(A166,'اطلاعات انشعابات شرکتها'!A:A,0),MATCH(C$1,'اطلاعات انشعابات شرکتها'!$1:$1,0)),0)</f>
        <v>0</v>
      </c>
      <c r="D166" s="45"/>
      <c r="E166" s="171">
        <v>3</v>
      </c>
      <c r="F166" s="170">
        <v>99</v>
      </c>
      <c r="G166" s="47" t="str">
        <f t="shared" si="23"/>
        <v>99/3</v>
      </c>
      <c r="H166" s="47" t="str">
        <f>IFERROR(INDEX('اطلاعات دوره'!A:Z,MATCH(G166,'اطلاعات دوره'!C:C,0),MATCH(H$1,'اطلاعات دوره'!$1:$1,0)),0)</f>
        <v>99/03/01</v>
      </c>
      <c r="I166" s="47" t="str">
        <f>IFERROR(INDEX('اطلاعات دوره'!A:Z,MATCH(G166,'اطلاعات دوره'!C:C,0),MATCH(I$1,'اطلاعات دوره'!$1:$1,0)),0)</f>
        <v>99/03/31</v>
      </c>
      <c r="J166" s="48">
        <f>IFERROR(INDEX('اطلاعات دوره'!A:Z,MATCH(G166,'اطلاعات دوره'!C:C,0),MATCH(J$1,'اطلاعات دوره'!$1:$1,0)),0)</f>
        <v>31</v>
      </c>
      <c r="K166" s="46"/>
      <c r="L166" s="158" t="str">
        <f>IFERROR(INDEX('اطلاعات دوره'!A:Z,MATCH(G166,'اطلاعات دوره'!C:C,0)-1,MATCH("عنوان",'اطلاعات دوره'!$1:$1,0)),"---")</f>
        <v>99/2</v>
      </c>
      <c r="M166" s="47" t="str">
        <f t="shared" si="24"/>
        <v>سامان داروی هشتم-99/2</v>
      </c>
      <c r="N166" s="48" t="str">
        <f t="shared" si="25"/>
        <v>سامان داروی هشتم-99/3</v>
      </c>
      <c r="O166" s="45"/>
      <c r="P166" s="240">
        <f>IFERROR(INDEX('قرائت کنتور'!A:AZ,MATCH(A166&amp;"-"&amp;"آب",'قرائت کنتور'!B:B,0),MATCH(L166,'قرائت کنتور'!$1:$1,0)),0)</f>
        <v>0</v>
      </c>
      <c r="Q166" s="241">
        <f>IFERROR(INDEX('قرائت کنتور'!A:AZ,MATCH(A166&amp;"-"&amp;"آب",'قرائت کنتور'!B:B,0),MATCH(G166,'قرائت کنتور'!$1:$1,0)),0)</f>
        <v>21214</v>
      </c>
      <c r="R166" s="241">
        <f t="shared" si="26"/>
        <v>21214</v>
      </c>
      <c r="S166" s="241" t="str">
        <f>IFERROR(INDEX('اطلاعات انشعابات شرکتها'!A:AB,MATCH(A166,'اطلاعات انشعابات شرکتها'!A:A,0),MATCH(S$1,'اطلاعات انشعابات شرکتها'!$1:$1,0)),"---")</f>
        <v>500</v>
      </c>
      <c r="T166" s="227">
        <f t="shared" si="27"/>
        <v>20697.333333333332</v>
      </c>
      <c r="U166" s="45"/>
      <c r="V166" s="155">
        <f>IFERROR(INDEX('تعرفه ها'!A:Z,MATCH("بهای هر متر مکعب آب مصرفی",'تعرفه ها'!$B:$B,0),MATCH(F166,'تعرفه ها'!$2:$2,0)),"---")</f>
        <v>14300</v>
      </c>
      <c r="W166" s="50">
        <f t="shared" si="28"/>
        <v>303360200</v>
      </c>
      <c r="X166" s="50">
        <f>IFERROR(ROUND(R166*INDEX('تعرفه ها'!A:Z,MATCH("عوارض آب به ازاء هر متر مکعب",'تعرفه ها'!$B:$B,0),MATCH(F166,'تعرفه ها'!$2:$2,0)),0),"---")</f>
        <v>3182100</v>
      </c>
      <c r="Y166" s="50">
        <f>IFERROR(ROUND(T166*INDEX('تعرفه ها'!A:Z,MATCH("جریمه مازاد مصرف آب به ازاء هر متر مکعب",'تعرفه ها'!$B:$B,0),MATCH(F166,'تعرفه ها'!$2:$2,0)),0),"---")</f>
        <v>105038967</v>
      </c>
      <c r="Z166" s="50">
        <f>IFERROR(ROUND(((W166+X166+Y166)*INDEX('تعرفه ها'!A:Z,MATCH("هزینه نگهداری و تعمیرات شبکه آب",'تعرفه ها'!$B:$B,0),MATCH(F166,'تعرفه ها'!$2:$2,0))/100),0),"---")</f>
        <v>41158127</v>
      </c>
      <c r="AA166" s="50">
        <f>IFERROR(IF(INDEX('اطلاعات دوره'!A:Z,MATCH(G166,'اطلاعات دوره'!C:C,0),MATCH("آب",'اطلاعات دوره'!$1:$1,0))="دارد",ROUND((W166+X166+Y166)*INDEX('تعرفه ها'!A:Z,MATCH("پیک فصلی آب",'تعرفه ها'!$B:$B,0),MATCH(F166,'تعرفه ها'!$2:$2,0))/100,0),0),"---")</f>
        <v>0</v>
      </c>
      <c r="AB166" s="50">
        <f>IFERROR(ROUND(SUM(W166+X166+Y166+Z166+AA166)*INDEX('تعرفه ها'!A:Z,MATCH("مالیات آب",'تعرفه ها'!$B:$B,0),MATCH(F166,'تعرفه ها'!$2:$2,0))/100,0),"---")</f>
        <v>0</v>
      </c>
      <c r="AC166" s="50">
        <f t="shared" si="29"/>
        <v>452739394</v>
      </c>
      <c r="AD166" s="50">
        <f t="shared" si="22"/>
        <v>-184161095</v>
      </c>
      <c r="AE166" s="50">
        <f t="shared" si="30"/>
        <v>268578299</v>
      </c>
      <c r="AF166" s="50">
        <f t="shared" si="31"/>
        <v>299</v>
      </c>
      <c r="AG166" s="153">
        <f t="shared" si="32"/>
        <v>268578000</v>
      </c>
      <c r="AH166" s="42"/>
      <c r="AI166" s="183" t="str">
        <f>IFERROR(IF(INDEX(پرداخت!A:AZ,MATCH(A166&amp;" - "&amp;"آب",پرداخت!$B:$B,0),MATCH(G166,پرداخت!$1:$1,0))="نشده","نشده","شده"),"---")</f>
        <v>نشده</v>
      </c>
    </row>
    <row r="167" spans="1:35" s="30" customFormat="1" ht="34.9" hidden="1" customHeight="1">
      <c r="A167" s="171" t="s">
        <v>253</v>
      </c>
      <c r="B167" s="47">
        <f>IFERROR(INDEX('اطلاعات انشعابات شرکتها'!A:BB,MATCH(A167,'اطلاعات انشعابات شرکتها'!A:A,0),MATCH(B$1,'اطلاعات انشعابات شرکتها'!$1:$1,0)),0)</f>
        <v>132</v>
      </c>
      <c r="C167" s="48">
        <f>IFERROR(INDEX('اطلاعات انشعابات شرکتها'!A:BB,MATCH(A167,'اطلاعات انشعابات شرکتها'!A:A,0),MATCH(C$1,'اطلاعات انشعابات شرکتها'!$1:$1,0)),0)</f>
        <v>0</v>
      </c>
      <c r="D167" s="45"/>
      <c r="E167" s="171">
        <v>3</v>
      </c>
      <c r="F167" s="170">
        <v>99</v>
      </c>
      <c r="G167" s="47" t="str">
        <f t="shared" si="23"/>
        <v>99/3</v>
      </c>
      <c r="H167" s="47" t="str">
        <f>IFERROR(INDEX('اطلاعات دوره'!A:Z,MATCH(G167,'اطلاعات دوره'!C:C,0),MATCH(H$1,'اطلاعات دوره'!$1:$1,0)),0)</f>
        <v>99/03/01</v>
      </c>
      <c r="I167" s="47" t="str">
        <f>IFERROR(INDEX('اطلاعات دوره'!A:Z,MATCH(G167,'اطلاعات دوره'!C:C,0),MATCH(I$1,'اطلاعات دوره'!$1:$1,0)),0)</f>
        <v>99/03/31</v>
      </c>
      <c r="J167" s="48">
        <f>IFERROR(INDEX('اطلاعات دوره'!A:Z,MATCH(G167,'اطلاعات دوره'!C:C,0),MATCH(J$1,'اطلاعات دوره'!$1:$1,0)),0)</f>
        <v>31</v>
      </c>
      <c r="K167" s="46"/>
      <c r="L167" s="158" t="str">
        <f>IFERROR(INDEX('اطلاعات دوره'!A:Z,MATCH(G167,'اطلاعات دوره'!C:C,0)-1,MATCH("عنوان",'اطلاعات دوره'!$1:$1,0)),"---")</f>
        <v>99/2</v>
      </c>
      <c r="M167" s="47" t="str">
        <f t="shared" si="24"/>
        <v>سامانه های دقیق نوین افراز-99/2</v>
      </c>
      <c r="N167" s="48" t="str">
        <f t="shared" si="25"/>
        <v>سامانه های دقیق نوین افراز-99/3</v>
      </c>
      <c r="O167" s="45"/>
      <c r="P167" s="240">
        <f>IFERROR(INDEX('قرائت کنتور'!A:AZ,MATCH(A167&amp;"-"&amp;"آب",'قرائت کنتور'!B:B,0),MATCH(L167,'قرائت کنتور'!$1:$1,0)),0)</f>
        <v>538</v>
      </c>
      <c r="Q167" s="241">
        <f>IFERROR(INDEX('قرائت کنتور'!A:AZ,MATCH(A167&amp;"-"&amp;"آب",'قرائت کنتور'!B:B,0),MATCH(G167,'قرائت کنتور'!$1:$1,0)),0)</f>
        <v>520</v>
      </c>
      <c r="R167" s="241">
        <f t="shared" si="26"/>
        <v>-18</v>
      </c>
      <c r="S167" s="241" t="str">
        <f>IFERROR(INDEX('اطلاعات انشعابات شرکتها'!A:AB,MATCH(A167,'اطلاعات انشعابات شرکتها'!A:A,0),MATCH(S$1,'اطلاعات انشعابات شرکتها'!$1:$1,0)),"---")</f>
        <v>25</v>
      </c>
      <c r="T167" s="227">
        <f t="shared" si="27"/>
        <v>0</v>
      </c>
      <c r="U167" s="45"/>
      <c r="V167" s="155">
        <f>IFERROR(INDEX('تعرفه ها'!A:Z,MATCH("بهای هر متر مکعب آب مصرفی",'تعرفه ها'!$B:$B,0),MATCH(F167,'تعرفه ها'!$2:$2,0)),"---")</f>
        <v>14300</v>
      </c>
      <c r="W167" s="50">
        <f t="shared" si="28"/>
        <v>-257400</v>
      </c>
      <c r="X167" s="50">
        <f>IFERROR(ROUND(R167*INDEX('تعرفه ها'!A:Z,MATCH("عوارض آب به ازاء هر متر مکعب",'تعرفه ها'!$B:$B,0),MATCH(F167,'تعرفه ها'!$2:$2,0)),0),"---")</f>
        <v>-2700</v>
      </c>
      <c r="Y167" s="50">
        <f>IFERROR(ROUND(T167*INDEX('تعرفه ها'!A:Z,MATCH("جریمه مازاد مصرف آب به ازاء هر متر مکعب",'تعرفه ها'!$B:$B,0),MATCH(F167,'تعرفه ها'!$2:$2,0)),0),"---")</f>
        <v>0</v>
      </c>
      <c r="Z167" s="50">
        <f>IFERROR(ROUND(((W167+X167+Y167)*INDEX('تعرفه ها'!A:Z,MATCH("هزینه نگهداری و تعمیرات شبکه آب",'تعرفه ها'!$B:$B,0),MATCH(F167,'تعرفه ها'!$2:$2,0))/100),0),"---")</f>
        <v>-26010</v>
      </c>
      <c r="AA167" s="50">
        <f>IFERROR(IF(INDEX('اطلاعات دوره'!A:Z,MATCH(G167,'اطلاعات دوره'!C:C,0),MATCH("آب",'اطلاعات دوره'!$1:$1,0))="دارد",ROUND((W167+X167+Y167)*INDEX('تعرفه ها'!A:Z,MATCH("پیک فصلی آب",'تعرفه ها'!$B:$B,0),MATCH(F167,'تعرفه ها'!$2:$2,0))/100,0),0),"---")</f>
        <v>0</v>
      </c>
      <c r="AB167" s="50">
        <f>IFERROR(ROUND(SUM(W167+X167+Y167+Z167+AA167)*INDEX('تعرفه ها'!A:Z,MATCH("مالیات آب",'تعرفه ها'!$B:$B,0),MATCH(F167,'تعرفه ها'!$2:$2,0))/100,0),"---")</f>
        <v>0</v>
      </c>
      <c r="AC167" s="50">
        <f t="shared" si="29"/>
        <v>-286110</v>
      </c>
      <c r="AD167" s="50">
        <f t="shared" si="22"/>
        <v>11410911</v>
      </c>
      <c r="AE167" s="50">
        <f t="shared" si="30"/>
        <v>11124801</v>
      </c>
      <c r="AF167" s="50">
        <f t="shared" si="31"/>
        <v>801</v>
      </c>
      <c r="AG167" s="153">
        <f t="shared" si="32"/>
        <v>11124000</v>
      </c>
      <c r="AH167" s="42"/>
      <c r="AI167" s="183" t="str">
        <f>IFERROR(IF(INDEX(پرداخت!A:AZ,MATCH(A167&amp;" - "&amp;"آب",پرداخت!$B:$B,0),MATCH(G167,پرداخت!$1:$1,0))="نشده","نشده","شده"),"---")</f>
        <v>نشده</v>
      </c>
    </row>
    <row r="168" spans="1:35" s="30" customFormat="1" ht="34.9" hidden="1" customHeight="1">
      <c r="A168" s="171" t="s">
        <v>260</v>
      </c>
      <c r="B168" s="47">
        <f>IFERROR(INDEX('اطلاعات انشعابات شرکتها'!A:BB,MATCH(A168,'اطلاعات انشعابات شرکتها'!A:A,0),MATCH(B$1,'اطلاعات انشعابات شرکتها'!$1:$1,0)),0)</f>
        <v>133</v>
      </c>
      <c r="C168" s="48">
        <f>IFERROR(INDEX('اطلاعات انشعابات شرکتها'!A:BB,MATCH(A168,'اطلاعات انشعابات شرکتها'!A:A,0),MATCH(C$1,'اطلاعات انشعابات شرکتها'!$1:$1,0)),0)</f>
        <v>0</v>
      </c>
      <c r="D168" s="45"/>
      <c r="E168" s="171">
        <v>3</v>
      </c>
      <c r="F168" s="170">
        <v>99</v>
      </c>
      <c r="G168" s="47" t="str">
        <f t="shared" si="23"/>
        <v>99/3</v>
      </c>
      <c r="H168" s="47" t="str">
        <f>IFERROR(INDEX('اطلاعات دوره'!A:Z,MATCH(G168,'اطلاعات دوره'!C:C,0),MATCH(H$1,'اطلاعات دوره'!$1:$1,0)),0)</f>
        <v>99/03/01</v>
      </c>
      <c r="I168" s="47" t="str">
        <f>IFERROR(INDEX('اطلاعات دوره'!A:Z,MATCH(G168,'اطلاعات دوره'!C:C,0),MATCH(I$1,'اطلاعات دوره'!$1:$1,0)),0)</f>
        <v>99/03/31</v>
      </c>
      <c r="J168" s="48">
        <f>IFERROR(INDEX('اطلاعات دوره'!A:Z,MATCH(G168,'اطلاعات دوره'!C:C,0),MATCH(J$1,'اطلاعات دوره'!$1:$1,0)),0)</f>
        <v>31</v>
      </c>
      <c r="K168" s="46"/>
      <c r="L168" s="158" t="str">
        <f>IFERROR(INDEX('اطلاعات دوره'!A:Z,MATCH(G168,'اطلاعات دوره'!C:C,0)-1,MATCH("عنوان",'اطلاعات دوره'!$1:$1,0)),"---")</f>
        <v>99/2</v>
      </c>
      <c r="M168" s="47" t="str">
        <f t="shared" si="24"/>
        <v>سوله آقای زیوری-99/2</v>
      </c>
      <c r="N168" s="48" t="str">
        <f t="shared" si="25"/>
        <v>سوله آقای زیوری-99/3</v>
      </c>
      <c r="O168" s="45"/>
      <c r="P168" s="240">
        <f>IFERROR(INDEX('قرائت کنتور'!A:AZ,MATCH(A168&amp;"-"&amp;"آب",'قرائت کنتور'!B:B,0),MATCH(L168,'قرائت کنتور'!$1:$1,0)),0)</f>
        <v>101</v>
      </c>
      <c r="Q168" s="241">
        <f>IFERROR(INDEX('قرائت کنتور'!A:AZ,MATCH(A168&amp;"-"&amp;"آب",'قرائت کنتور'!B:B,0),MATCH(G168,'قرائت کنتور'!$1:$1,0)),0)</f>
        <v>100</v>
      </c>
      <c r="R168" s="241">
        <f t="shared" si="26"/>
        <v>-1</v>
      </c>
      <c r="S168" s="241" t="str">
        <f>IFERROR(INDEX('اطلاعات انشعابات شرکتها'!A:AB,MATCH(A168,'اطلاعات انشعابات شرکتها'!A:A,0),MATCH(S$1,'اطلاعات انشعابات شرکتها'!$1:$1,0)),"---")</f>
        <v>25</v>
      </c>
      <c r="T168" s="227">
        <f t="shared" si="27"/>
        <v>0</v>
      </c>
      <c r="U168" s="45"/>
      <c r="V168" s="155">
        <f>IFERROR(INDEX('تعرفه ها'!A:Z,MATCH("بهای هر متر مکعب آب مصرفی",'تعرفه ها'!$B:$B,0),MATCH(F168,'تعرفه ها'!$2:$2,0)),"---")</f>
        <v>14300</v>
      </c>
      <c r="W168" s="50">
        <f t="shared" si="28"/>
        <v>-14300</v>
      </c>
      <c r="X168" s="50">
        <f>IFERROR(ROUND(R168*INDEX('تعرفه ها'!A:Z,MATCH("عوارض آب به ازاء هر متر مکعب",'تعرفه ها'!$B:$B,0),MATCH(F168,'تعرفه ها'!$2:$2,0)),0),"---")</f>
        <v>-150</v>
      </c>
      <c r="Y168" s="50">
        <f>IFERROR(ROUND(T168*INDEX('تعرفه ها'!A:Z,MATCH("جریمه مازاد مصرف آب به ازاء هر متر مکعب",'تعرفه ها'!$B:$B,0),MATCH(F168,'تعرفه ها'!$2:$2,0)),0),"---")</f>
        <v>0</v>
      </c>
      <c r="Z168" s="50">
        <f>IFERROR(ROUND(((W168+X168+Y168)*INDEX('تعرفه ها'!A:Z,MATCH("هزینه نگهداری و تعمیرات شبکه آب",'تعرفه ها'!$B:$B,0),MATCH(F168,'تعرفه ها'!$2:$2,0))/100),0),"---")</f>
        <v>-1445</v>
      </c>
      <c r="AA168" s="50">
        <f>IFERROR(IF(INDEX('اطلاعات دوره'!A:Z,MATCH(G168,'اطلاعات دوره'!C:C,0),MATCH("آب",'اطلاعات دوره'!$1:$1,0))="دارد",ROUND((W168+X168+Y168)*INDEX('تعرفه ها'!A:Z,MATCH("پیک فصلی آب",'تعرفه ها'!$B:$B,0),MATCH(F168,'تعرفه ها'!$2:$2,0))/100,0),0),"---")</f>
        <v>0</v>
      </c>
      <c r="AB168" s="50">
        <f>IFERROR(ROUND(SUM(W168+X168+Y168+Z168+AA168)*INDEX('تعرفه ها'!A:Z,MATCH("مالیات آب",'تعرفه ها'!$B:$B,0),MATCH(F168,'تعرفه ها'!$2:$2,0))/100,0),"---")</f>
        <v>0</v>
      </c>
      <c r="AC168" s="50">
        <f t="shared" si="29"/>
        <v>-15895</v>
      </c>
      <c r="AD168" s="50">
        <f t="shared" si="22"/>
        <v>1932633</v>
      </c>
      <c r="AE168" s="50">
        <f t="shared" si="30"/>
        <v>1916738</v>
      </c>
      <c r="AF168" s="50">
        <f t="shared" si="31"/>
        <v>738</v>
      </c>
      <c r="AG168" s="153">
        <f t="shared" si="32"/>
        <v>1916000</v>
      </c>
      <c r="AH168" s="42"/>
      <c r="AI168" s="183" t="str">
        <f>IFERROR(IF(INDEX(پرداخت!A:AZ,MATCH(A168&amp;" - "&amp;"آب",پرداخت!$B:$B,0),MATCH(G168,پرداخت!$1:$1,0))="نشده","نشده","شده"),"---")</f>
        <v>نشده</v>
      </c>
    </row>
    <row r="169" spans="1:35" s="30" customFormat="1" ht="34.9" hidden="1" customHeight="1">
      <c r="A169" s="171" t="s">
        <v>261</v>
      </c>
      <c r="B169" s="47">
        <f>IFERROR(INDEX('اطلاعات انشعابات شرکتها'!A:BB,MATCH(A169,'اطلاعات انشعابات شرکتها'!A:A,0),MATCH(B$1,'اطلاعات انشعابات شرکتها'!$1:$1,0)),0)</f>
        <v>134</v>
      </c>
      <c r="C169" s="48">
        <f>IFERROR(INDEX('اطلاعات انشعابات شرکتها'!A:BB,MATCH(A169,'اطلاعات انشعابات شرکتها'!A:A,0),MATCH(C$1,'اطلاعات انشعابات شرکتها'!$1:$1,0)),0)</f>
        <v>0</v>
      </c>
      <c r="D169" s="45"/>
      <c r="E169" s="171">
        <v>3</v>
      </c>
      <c r="F169" s="170">
        <v>99</v>
      </c>
      <c r="G169" s="47" t="str">
        <f t="shared" si="23"/>
        <v>99/3</v>
      </c>
      <c r="H169" s="47" t="str">
        <f>IFERROR(INDEX('اطلاعات دوره'!A:Z,MATCH(G169,'اطلاعات دوره'!C:C,0),MATCH(H$1,'اطلاعات دوره'!$1:$1,0)),0)</f>
        <v>99/03/01</v>
      </c>
      <c r="I169" s="47" t="str">
        <f>IFERROR(INDEX('اطلاعات دوره'!A:Z,MATCH(G169,'اطلاعات دوره'!C:C,0),MATCH(I$1,'اطلاعات دوره'!$1:$1,0)),0)</f>
        <v>99/03/31</v>
      </c>
      <c r="J169" s="48">
        <f>IFERROR(INDEX('اطلاعات دوره'!A:Z,MATCH(G169,'اطلاعات دوره'!C:C,0),MATCH(J$1,'اطلاعات دوره'!$1:$1,0)),0)</f>
        <v>31</v>
      </c>
      <c r="K169" s="46"/>
      <c r="L169" s="158" t="str">
        <f>IFERROR(INDEX('اطلاعات دوره'!A:Z,MATCH(G169,'اطلاعات دوره'!C:C,0)-1,MATCH("عنوان",'اطلاعات دوره'!$1:$1,0)),"---")</f>
        <v>99/2</v>
      </c>
      <c r="M169" s="47" t="str">
        <f t="shared" si="24"/>
        <v>شرق آزما-99/2</v>
      </c>
      <c r="N169" s="48" t="str">
        <f t="shared" si="25"/>
        <v>شرق آزما-99/3</v>
      </c>
      <c r="O169" s="45"/>
      <c r="P169" s="240">
        <f>IFERROR(INDEX('قرائت کنتور'!A:AZ,MATCH(A169&amp;"-"&amp;"آب",'قرائت کنتور'!B:B,0),MATCH(L169,'قرائت کنتور'!$1:$1,0)),0)</f>
        <v>108</v>
      </c>
      <c r="Q169" s="241">
        <f>IFERROR(INDEX('قرائت کنتور'!A:AZ,MATCH(A169&amp;"-"&amp;"آب",'قرائت کنتور'!B:B,0),MATCH(G169,'قرائت کنتور'!$1:$1,0)),0)</f>
        <v>107</v>
      </c>
      <c r="R169" s="241">
        <f t="shared" si="26"/>
        <v>-1</v>
      </c>
      <c r="S169" s="241" t="str">
        <f>IFERROR(INDEX('اطلاعات انشعابات شرکتها'!A:AB,MATCH(A169,'اطلاعات انشعابات شرکتها'!A:A,0),MATCH(S$1,'اطلاعات انشعابات شرکتها'!$1:$1,0)),"---")</f>
        <v>25</v>
      </c>
      <c r="T169" s="227">
        <f t="shared" si="27"/>
        <v>0</v>
      </c>
      <c r="U169" s="45"/>
      <c r="V169" s="155">
        <f>IFERROR(INDEX('تعرفه ها'!A:Z,MATCH("بهای هر متر مکعب آب مصرفی",'تعرفه ها'!$B:$B,0),MATCH(F169,'تعرفه ها'!$2:$2,0)),"---")</f>
        <v>14300</v>
      </c>
      <c r="W169" s="50">
        <f t="shared" si="28"/>
        <v>-14300</v>
      </c>
      <c r="X169" s="50">
        <f>IFERROR(ROUND(R169*INDEX('تعرفه ها'!A:Z,MATCH("عوارض آب به ازاء هر متر مکعب",'تعرفه ها'!$B:$B,0),MATCH(F169,'تعرفه ها'!$2:$2,0)),0),"---")</f>
        <v>-150</v>
      </c>
      <c r="Y169" s="50">
        <f>IFERROR(ROUND(T169*INDEX('تعرفه ها'!A:Z,MATCH("جریمه مازاد مصرف آب به ازاء هر متر مکعب",'تعرفه ها'!$B:$B,0),MATCH(F169,'تعرفه ها'!$2:$2,0)),0),"---")</f>
        <v>0</v>
      </c>
      <c r="Z169" s="50">
        <f>IFERROR(ROUND(((W169+X169+Y169)*INDEX('تعرفه ها'!A:Z,MATCH("هزینه نگهداری و تعمیرات شبکه آب",'تعرفه ها'!$B:$B,0),MATCH(F169,'تعرفه ها'!$2:$2,0))/100),0),"---")</f>
        <v>-1445</v>
      </c>
      <c r="AA169" s="50">
        <f>IFERROR(IF(INDEX('اطلاعات دوره'!A:Z,MATCH(G169,'اطلاعات دوره'!C:C,0),MATCH("آب",'اطلاعات دوره'!$1:$1,0))="دارد",ROUND((W169+X169+Y169)*INDEX('تعرفه ها'!A:Z,MATCH("پیک فصلی آب",'تعرفه ها'!$B:$B,0),MATCH(F169,'تعرفه ها'!$2:$2,0))/100,0),0),"---")</f>
        <v>0</v>
      </c>
      <c r="AB169" s="50">
        <f>IFERROR(ROUND(SUM(W169+X169+Y169+Z169+AA169)*INDEX('تعرفه ها'!A:Z,MATCH("مالیات آب",'تعرفه ها'!$B:$B,0),MATCH(F169,'تعرفه ها'!$2:$2,0))/100,0),"---")</f>
        <v>0</v>
      </c>
      <c r="AC169" s="50">
        <f t="shared" si="29"/>
        <v>-15895</v>
      </c>
      <c r="AD169" s="50">
        <f t="shared" si="22"/>
        <v>1187381</v>
      </c>
      <c r="AE169" s="50">
        <f t="shared" si="30"/>
        <v>1171486</v>
      </c>
      <c r="AF169" s="50">
        <f t="shared" si="31"/>
        <v>486</v>
      </c>
      <c r="AG169" s="153">
        <f t="shared" si="32"/>
        <v>1171000</v>
      </c>
      <c r="AH169" s="42"/>
      <c r="AI169" s="183" t="str">
        <f>IFERROR(IF(INDEX(پرداخت!A:AZ,MATCH(A169&amp;" - "&amp;"آب",پرداخت!$B:$B,0),MATCH(G169,پرداخت!$1:$1,0))="نشده","نشده","شده"),"---")</f>
        <v>نشده</v>
      </c>
    </row>
    <row r="170" spans="1:35" s="30" customFormat="1" ht="34.9" hidden="1" customHeight="1">
      <c r="A170" s="171" t="s">
        <v>262</v>
      </c>
      <c r="B170" s="47">
        <f>IFERROR(INDEX('اطلاعات انشعابات شرکتها'!A:BB,MATCH(A170,'اطلاعات انشعابات شرکتها'!A:A,0),MATCH(B$1,'اطلاعات انشعابات شرکتها'!$1:$1,0)),0)</f>
        <v>135</v>
      </c>
      <c r="C170" s="48">
        <f>IFERROR(INDEX('اطلاعات انشعابات شرکتها'!A:BB,MATCH(A170,'اطلاعات انشعابات شرکتها'!A:A,0),MATCH(C$1,'اطلاعات انشعابات شرکتها'!$1:$1,0)),0)</f>
        <v>0</v>
      </c>
      <c r="D170" s="45"/>
      <c r="E170" s="171">
        <v>3</v>
      </c>
      <c r="F170" s="170">
        <v>99</v>
      </c>
      <c r="G170" s="47" t="str">
        <f t="shared" si="23"/>
        <v>99/3</v>
      </c>
      <c r="H170" s="47" t="str">
        <f>IFERROR(INDEX('اطلاعات دوره'!A:Z,MATCH(G170,'اطلاعات دوره'!C:C,0),MATCH(H$1,'اطلاعات دوره'!$1:$1,0)),0)</f>
        <v>99/03/01</v>
      </c>
      <c r="I170" s="47" t="str">
        <f>IFERROR(INDEX('اطلاعات دوره'!A:Z,MATCH(G170,'اطلاعات دوره'!C:C,0),MATCH(I$1,'اطلاعات دوره'!$1:$1,0)),0)</f>
        <v>99/03/31</v>
      </c>
      <c r="J170" s="48">
        <f>IFERROR(INDEX('اطلاعات دوره'!A:Z,MATCH(G170,'اطلاعات دوره'!C:C,0),MATCH(J$1,'اطلاعات دوره'!$1:$1,0)),0)</f>
        <v>31</v>
      </c>
      <c r="K170" s="46"/>
      <c r="L170" s="158" t="str">
        <f>IFERROR(INDEX('اطلاعات دوره'!A:Z,MATCH(G170,'اطلاعات دوره'!C:C,0)-1,MATCH("عنوان",'اطلاعات دوره'!$1:$1,0)),"---")</f>
        <v>99/2</v>
      </c>
      <c r="M170" s="47" t="str">
        <f t="shared" si="24"/>
        <v>شهاب کیا آرمان-99/2</v>
      </c>
      <c r="N170" s="48" t="str">
        <f t="shared" si="25"/>
        <v>شهاب کیا آرمان-99/3</v>
      </c>
      <c r="O170" s="45"/>
      <c r="P170" s="240">
        <f>IFERROR(INDEX('قرائت کنتور'!A:AZ,MATCH(A170&amp;"-"&amp;"آب",'قرائت کنتور'!B:B,0),MATCH(L170,'قرائت کنتور'!$1:$1,0)),0)</f>
        <v>2140</v>
      </c>
      <c r="Q170" s="241">
        <f>IFERROR(INDEX('قرائت کنتور'!A:AZ,MATCH(A170&amp;"-"&amp;"آب",'قرائت کنتور'!B:B,0),MATCH(G170,'قرائت کنتور'!$1:$1,0)),0)</f>
        <v>208</v>
      </c>
      <c r="R170" s="241">
        <f t="shared" si="26"/>
        <v>-1932</v>
      </c>
      <c r="S170" s="241" t="str">
        <f>IFERROR(INDEX('اطلاعات انشعابات شرکتها'!A:AB,MATCH(A170,'اطلاعات انشعابات شرکتها'!A:A,0),MATCH(S$1,'اطلاعات انشعابات شرکتها'!$1:$1,0)),"---")</f>
        <v>25</v>
      </c>
      <c r="T170" s="227">
        <f t="shared" si="27"/>
        <v>0</v>
      </c>
      <c r="U170" s="45"/>
      <c r="V170" s="155">
        <f>IFERROR(INDEX('تعرفه ها'!A:Z,MATCH("بهای هر متر مکعب آب مصرفی",'تعرفه ها'!$B:$B,0),MATCH(F170,'تعرفه ها'!$2:$2,0)),"---")</f>
        <v>14300</v>
      </c>
      <c r="W170" s="50">
        <f t="shared" si="28"/>
        <v>-27627600</v>
      </c>
      <c r="X170" s="50">
        <f>IFERROR(ROUND(R170*INDEX('تعرفه ها'!A:Z,MATCH("عوارض آب به ازاء هر متر مکعب",'تعرفه ها'!$B:$B,0),MATCH(F170,'تعرفه ها'!$2:$2,0)),0),"---")</f>
        <v>-289800</v>
      </c>
      <c r="Y170" s="50">
        <f>IFERROR(ROUND(T170*INDEX('تعرفه ها'!A:Z,MATCH("جریمه مازاد مصرف آب به ازاء هر متر مکعب",'تعرفه ها'!$B:$B,0),MATCH(F170,'تعرفه ها'!$2:$2,0)),0),"---")</f>
        <v>0</v>
      </c>
      <c r="Z170" s="50">
        <f>IFERROR(ROUND(((W170+X170+Y170)*INDEX('تعرفه ها'!A:Z,MATCH("هزینه نگهداری و تعمیرات شبکه آب",'تعرفه ها'!$B:$B,0),MATCH(F170,'تعرفه ها'!$2:$2,0))/100),0),"---")</f>
        <v>-2791740</v>
      </c>
      <c r="AA170" s="50">
        <f>IFERROR(IF(INDEX('اطلاعات دوره'!A:Z,MATCH(G170,'اطلاعات دوره'!C:C,0),MATCH("آب",'اطلاعات دوره'!$1:$1,0))="دارد",ROUND((W170+X170+Y170)*INDEX('تعرفه ها'!A:Z,MATCH("پیک فصلی آب",'تعرفه ها'!$B:$B,0),MATCH(F170,'تعرفه ها'!$2:$2,0))/100,0),0),"---")</f>
        <v>0</v>
      </c>
      <c r="AB170" s="50">
        <f>IFERROR(ROUND(SUM(W170+X170+Y170+Z170+AA170)*INDEX('تعرفه ها'!A:Z,MATCH("مالیات آب",'تعرفه ها'!$B:$B,0),MATCH(F170,'تعرفه ها'!$2:$2,0))/100,0),"---")</f>
        <v>0</v>
      </c>
      <c r="AC170" s="50">
        <f t="shared" si="29"/>
        <v>-30709140</v>
      </c>
      <c r="AD170" s="50">
        <f t="shared" si="22"/>
        <v>16186555</v>
      </c>
      <c r="AE170" s="50">
        <f t="shared" si="30"/>
        <v>-14522585</v>
      </c>
      <c r="AF170" s="50">
        <f t="shared" si="31"/>
        <v>585</v>
      </c>
      <c r="AG170" s="153">
        <f t="shared" si="32"/>
        <v>-14523170</v>
      </c>
      <c r="AH170" s="42"/>
      <c r="AI170" s="183" t="str">
        <f>IFERROR(IF(INDEX(پرداخت!A:AZ,MATCH(A170&amp;" - "&amp;"آب",پرداخت!$B:$B,0),MATCH(G170,پرداخت!$1:$1,0))="نشده","نشده","شده"),"---")</f>
        <v>نشده</v>
      </c>
    </row>
    <row r="171" spans="1:35" s="30" customFormat="1" ht="34.9" hidden="1" customHeight="1">
      <c r="A171" s="171" t="s">
        <v>264</v>
      </c>
      <c r="B171" s="47">
        <f>IFERROR(INDEX('اطلاعات انشعابات شرکتها'!A:BB,MATCH(A171,'اطلاعات انشعابات شرکتها'!A:A,0),MATCH(B$1,'اطلاعات انشعابات شرکتها'!$1:$1,0)),0)</f>
        <v>137</v>
      </c>
      <c r="C171" s="48">
        <f>IFERROR(INDEX('اطلاعات انشعابات شرکتها'!A:BB,MATCH(A171,'اطلاعات انشعابات شرکتها'!A:A,0),MATCH(C$1,'اطلاعات انشعابات شرکتها'!$1:$1,0)),0)</f>
        <v>0</v>
      </c>
      <c r="D171" s="45"/>
      <c r="E171" s="171">
        <v>3</v>
      </c>
      <c r="F171" s="170">
        <v>99</v>
      </c>
      <c r="G171" s="47" t="str">
        <f t="shared" si="23"/>
        <v>99/3</v>
      </c>
      <c r="H171" s="47" t="str">
        <f>IFERROR(INDEX('اطلاعات دوره'!A:Z,MATCH(G171,'اطلاعات دوره'!C:C,0),MATCH(H$1,'اطلاعات دوره'!$1:$1,0)),0)</f>
        <v>99/03/01</v>
      </c>
      <c r="I171" s="47" t="str">
        <f>IFERROR(INDEX('اطلاعات دوره'!A:Z,MATCH(G171,'اطلاعات دوره'!C:C,0),MATCH(I$1,'اطلاعات دوره'!$1:$1,0)),0)</f>
        <v>99/03/31</v>
      </c>
      <c r="J171" s="48">
        <f>IFERROR(INDEX('اطلاعات دوره'!A:Z,MATCH(G171,'اطلاعات دوره'!C:C,0),MATCH(J$1,'اطلاعات دوره'!$1:$1,0)),0)</f>
        <v>31</v>
      </c>
      <c r="K171" s="46"/>
      <c r="L171" s="158" t="str">
        <f>IFERROR(INDEX('اطلاعات دوره'!A:Z,MATCH(G171,'اطلاعات دوره'!C:C,0)-1,MATCH("عنوان",'اطلاعات دوره'!$1:$1,0)),"---")</f>
        <v>99/2</v>
      </c>
      <c r="M171" s="47" t="str">
        <f t="shared" si="24"/>
        <v>طاها قالب-99/2</v>
      </c>
      <c r="N171" s="48" t="str">
        <f t="shared" si="25"/>
        <v>طاها قالب-99/3</v>
      </c>
      <c r="O171" s="45"/>
      <c r="P171" s="240">
        <f>IFERROR(INDEX('قرائت کنتور'!A:AZ,MATCH(A171&amp;"-"&amp;"آب",'قرائت کنتور'!B:B,0),MATCH(L171,'قرائت کنتور'!$1:$1,0)),0)</f>
        <v>1316</v>
      </c>
      <c r="Q171" s="241">
        <f>IFERROR(INDEX('قرائت کنتور'!A:AZ,MATCH(A171&amp;"-"&amp;"آب",'قرائت کنتور'!B:B,0),MATCH(G171,'قرائت کنتور'!$1:$1,0)),0)</f>
        <v>1238</v>
      </c>
      <c r="R171" s="241">
        <f t="shared" si="26"/>
        <v>-78</v>
      </c>
      <c r="S171" s="241" t="str">
        <f>IFERROR(INDEX('اطلاعات انشعابات شرکتها'!A:AB,MATCH(A171,'اطلاعات انشعابات شرکتها'!A:A,0),MATCH(S$1,'اطلاعات انشعابات شرکتها'!$1:$1,0)),"---")</f>
        <v>25</v>
      </c>
      <c r="T171" s="227">
        <f t="shared" si="27"/>
        <v>0</v>
      </c>
      <c r="U171" s="45"/>
      <c r="V171" s="155">
        <f>IFERROR(INDEX('تعرفه ها'!A:Z,MATCH("بهای هر متر مکعب آب مصرفی",'تعرفه ها'!$B:$B,0),MATCH(F171,'تعرفه ها'!$2:$2,0)),"---")</f>
        <v>14300</v>
      </c>
      <c r="W171" s="50">
        <f t="shared" si="28"/>
        <v>-1115400</v>
      </c>
      <c r="X171" s="50">
        <f>IFERROR(ROUND(R171*INDEX('تعرفه ها'!A:Z,MATCH("عوارض آب به ازاء هر متر مکعب",'تعرفه ها'!$B:$B,0),MATCH(F171,'تعرفه ها'!$2:$2,0)),0),"---")</f>
        <v>-11700</v>
      </c>
      <c r="Y171" s="50">
        <f>IFERROR(ROUND(T171*INDEX('تعرفه ها'!A:Z,MATCH("جریمه مازاد مصرف آب به ازاء هر متر مکعب",'تعرفه ها'!$B:$B,0),MATCH(F171,'تعرفه ها'!$2:$2,0)),0),"---")</f>
        <v>0</v>
      </c>
      <c r="Z171" s="50">
        <f>IFERROR(ROUND(((W171+X171+Y171)*INDEX('تعرفه ها'!A:Z,MATCH("هزینه نگهداری و تعمیرات شبکه آب",'تعرفه ها'!$B:$B,0),MATCH(F171,'تعرفه ها'!$2:$2,0))/100),0),"---")</f>
        <v>-112710</v>
      </c>
      <c r="AA171" s="50">
        <f>IFERROR(IF(INDEX('اطلاعات دوره'!A:Z,MATCH(G171,'اطلاعات دوره'!C:C,0),MATCH("آب",'اطلاعات دوره'!$1:$1,0))="دارد",ROUND((W171+X171+Y171)*INDEX('تعرفه ها'!A:Z,MATCH("پیک فصلی آب",'تعرفه ها'!$B:$B,0),MATCH(F171,'تعرفه ها'!$2:$2,0))/100,0),0),"---")</f>
        <v>0</v>
      </c>
      <c r="AB171" s="50">
        <f>IFERROR(ROUND(SUM(W171+X171+Y171+Z171+AA171)*INDEX('تعرفه ها'!A:Z,MATCH("مالیات آب",'تعرفه ها'!$B:$B,0),MATCH(F171,'تعرفه ها'!$2:$2,0))/100,0),"---")</f>
        <v>0</v>
      </c>
      <c r="AC171" s="50">
        <f t="shared" si="29"/>
        <v>-1239810</v>
      </c>
      <c r="AD171" s="50">
        <f t="shared" si="22"/>
        <v>29750448</v>
      </c>
      <c r="AE171" s="50">
        <f t="shared" si="30"/>
        <v>28510638</v>
      </c>
      <c r="AF171" s="50">
        <f t="shared" si="31"/>
        <v>638</v>
      </c>
      <c r="AG171" s="153">
        <f t="shared" si="32"/>
        <v>28510000</v>
      </c>
      <c r="AH171" s="42"/>
      <c r="AI171" s="183" t="str">
        <f>IFERROR(IF(INDEX(پرداخت!A:AZ,MATCH(A171&amp;" - "&amp;"آب",پرداخت!$B:$B,0),MATCH(G171,پرداخت!$1:$1,0))="نشده","نشده","شده"),"---")</f>
        <v>نشده</v>
      </c>
    </row>
    <row r="172" spans="1:35" s="30" customFormat="1" ht="34.9" hidden="1" customHeight="1">
      <c r="A172" s="171" t="s">
        <v>265</v>
      </c>
      <c r="B172" s="47">
        <f>IFERROR(INDEX('اطلاعات انشعابات شرکتها'!A:BB,MATCH(A172,'اطلاعات انشعابات شرکتها'!A:A,0),MATCH(B$1,'اطلاعات انشعابات شرکتها'!$1:$1,0)),0)</f>
        <v>139</v>
      </c>
      <c r="C172" s="48">
        <f>IFERROR(INDEX('اطلاعات انشعابات شرکتها'!A:BB,MATCH(A172,'اطلاعات انشعابات شرکتها'!A:A,0),MATCH(C$1,'اطلاعات انشعابات شرکتها'!$1:$1,0)),0)</f>
        <v>0</v>
      </c>
      <c r="D172" s="45"/>
      <c r="E172" s="171">
        <v>3</v>
      </c>
      <c r="F172" s="170">
        <v>99</v>
      </c>
      <c r="G172" s="47" t="str">
        <f t="shared" si="23"/>
        <v>99/3</v>
      </c>
      <c r="H172" s="47" t="str">
        <f>IFERROR(INDEX('اطلاعات دوره'!A:Z,MATCH(G172,'اطلاعات دوره'!C:C,0),MATCH(H$1,'اطلاعات دوره'!$1:$1,0)),0)</f>
        <v>99/03/01</v>
      </c>
      <c r="I172" s="47" t="str">
        <f>IFERROR(INDEX('اطلاعات دوره'!A:Z,MATCH(G172,'اطلاعات دوره'!C:C,0),MATCH(I$1,'اطلاعات دوره'!$1:$1,0)),0)</f>
        <v>99/03/31</v>
      </c>
      <c r="J172" s="48">
        <f>IFERROR(INDEX('اطلاعات دوره'!A:Z,MATCH(G172,'اطلاعات دوره'!C:C,0),MATCH(J$1,'اطلاعات دوره'!$1:$1,0)),0)</f>
        <v>31</v>
      </c>
      <c r="K172" s="46"/>
      <c r="L172" s="158" t="str">
        <f>IFERROR(INDEX('اطلاعات دوره'!A:Z,MATCH(G172,'اطلاعات دوره'!C:C,0)-1,MATCH("عنوان",'اطلاعات دوره'!$1:$1,0)),"---")</f>
        <v>99/2</v>
      </c>
      <c r="M172" s="47" t="str">
        <f t="shared" si="24"/>
        <v>فنی مهندسی فلات شرق پارثاوا-99/2</v>
      </c>
      <c r="N172" s="48" t="str">
        <f t="shared" si="25"/>
        <v>فنی مهندسی فلات شرق پارثاوا-99/3</v>
      </c>
      <c r="O172" s="45"/>
      <c r="P172" s="240">
        <f>IFERROR(INDEX('قرائت کنتور'!A:AZ,MATCH(A172&amp;"-"&amp;"آب",'قرائت کنتور'!B:B,0),MATCH(L172,'قرائت کنتور'!$1:$1,0)),0)</f>
        <v>557</v>
      </c>
      <c r="Q172" s="241">
        <f>IFERROR(INDEX('قرائت کنتور'!A:AZ,MATCH(A172&amp;"-"&amp;"آب",'قرائت کنتور'!B:B,0),MATCH(G172,'قرائت کنتور'!$1:$1,0)),0)</f>
        <v>557</v>
      </c>
      <c r="R172" s="241">
        <f t="shared" si="26"/>
        <v>0</v>
      </c>
      <c r="S172" s="241" t="str">
        <f>IFERROR(INDEX('اطلاعات انشعابات شرکتها'!A:AB,MATCH(A172,'اطلاعات انشعابات شرکتها'!A:A,0),MATCH(S$1,'اطلاعات انشعابات شرکتها'!$1:$1,0)),"---")</f>
        <v>25</v>
      </c>
      <c r="T172" s="227">
        <f t="shared" si="27"/>
        <v>0</v>
      </c>
      <c r="U172" s="45"/>
      <c r="V172" s="155">
        <f>IFERROR(INDEX('تعرفه ها'!A:Z,MATCH("بهای هر متر مکعب آب مصرفی",'تعرفه ها'!$B:$B,0),MATCH(F172,'تعرفه ها'!$2:$2,0)),"---")</f>
        <v>14300</v>
      </c>
      <c r="W172" s="50">
        <f t="shared" si="28"/>
        <v>0</v>
      </c>
      <c r="X172" s="50">
        <f>IFERROR(ROUND(R172*INDEX('تعرفه ها'!A:Z,MATCH("عوارض آب به ازاء هر متر مکعب",'تعرفه ها'!$B:$B,0),MATCH(F172,'تعرفه ها'!$2:$2,0)),0),"---")</f>
        <v>0</v>
      </c>
      <c r="Y172" s="50">
        <f>IFERROR(ROUND(T172*INDEX('تعرفه ها'!A:Z,MATCH("جریمه مازاد مصرف آب به ازاء هر متر مکعب",'تعرفه ها'!$B:$B,0),MATCH(F172,'تعرفه ها'!$2:$2,0)),0),"---")</f>
        <v>0</v>
      </c>
      <c r="Z172" s="50">
        <f>IFERROR(ROUND(((W172+X172+Y172)*INDEX('تعرفه ها'!A:Z,MATCH("هزینه نگهداری و تعمیرات شبکه آب",'تعرفه ها'!$B:$B,0),MATCH(F172,'تعرفه ها'!$2:$2,0))/100),0),"---")</f>
        <v>0</v>
      </c>
      <c r="AA172" s="50">
        <f>IFERROR(IF(INDEX('اطلاعات دوره'!A:Z,MATCH(G172,'اطلاعات دوره'!C:C,0),MATCH("آب",'اطلاعات دوره'!$1:$1,0))="دارد",ROUND((W172+X172+Y172)*INDEX('تعرفه ها'!A:Z,MATCH("پیک فصلی آب",'تعرفه ها'!$B:$B,0),MATCH(F172,'تعرفه ها'!$2:$2,0))/100,0),0),"---")</f>
        <v>0</v>
      </c>
      <c r="AB172" s="50">
        <f>IFERROR(ROUND(SUM(W172+X172+Y172+Z172+AA172)*INDEX('تعرفه ها'!A:Z,MATCH("مالیات آب",'تعرفه ها'!$B:$B,0),MATCH(F172,'تعرفه ها'!$2:$2,0))/100,0),"---")</f>
        <v>0</v>
      </c>
      <c r="AC172" s="50">
        <f t="shared" si="29"/>
        <v>0</v>
      </c>
      <c r="AD172" s="50">
        <f t="shared" si="22"/>
        <v>3155608</v>
      </c>
      <c r="AE172" s="50">
        <f t="shared" si="30"/>
        <v>3155608</v>
      </c>
      <c r="AF172" s="50">
        <f t="shared" si="31"/>
        <v>608</v>
      </c>
      <c r="AG172" s="153">
        <f t="shared" si="32"/>
        <v>3155000</v>
      </c>
      <c r="AH172" s="42"/>
      <c r="AI172" s="183" t="str">
        <f>IFERROR(IF(INDEX(پرداخت!A:AZ,MATCH(A172&amp;" - "&amp;"آب",پرداخت!$B:$B,0),MATCH(G172,پرداخت!$1:$1,0))="نشده","نشده","شده"),"---")</f>
        <v>نشده</v>
      </c>
    </row>
    <row r="173" spans="1:35" s="30" customFormat="1" ht="34.9" hidden="1" customHeight="1">
      <c r="A173" s="171" t="s">
        <v>266</v>
      </c>
      <c r="B173" s="47">
        <f>IFERROR(INDEX('اطلاعات انشعابات شرکتها'!A:BB,MATCH(A173,'اطلاعات انشعابات شرکتها'!A:A,0),MATCH(B$1,'اطلاعات انشعابات شرکتها'!$1:$1,0)),0)</f>
        <v>140</v>
      </c>
      <c r="C173" s="48">
        <f>IFERROR(INDEX('اطلاعات انشعابات شرکتها'!A:BB,MATCH(A173,'اطلاعات انشعابات شرکتها'!A:A,0),MATCH(C$1,'اطلاعات انشعابات شرکتها'!$1:$1,0)),0)</f>
        <v>0</v>
      </c>
      <c r="D173" s="45"/>
      <c r="E173" s="171">
        <v>3</v>
      </c>
      <c r="F173" s="170">
        <v>99</v>
      </c>
      <c r="G173" s="47" t="str">
        <f t="shared" si="23"/>
        <v>99/3</v>
      </c>
      <c r="H173" s="47" t="str">
        <f>IFERROR(INDEX('اطلاعات دوره'!A:Z,MATCH(G173,'اطلاعات دوره'!C:C,0),MATCH(H$1,'اطلاعات دوره'!$1:$1,0)),0)</f>
        <v>99/03/01</v>
      </c>
      <c r="I173" s="47" t="str">
        <f>IFERROR(INDEX('اطلاعات دوره'!A:Z,MATCH(G173,'اطلاعات دوره'!C:C,0),MATCH(I$1,'اطلاعات دوره'!$1:$1,0)),0)</f>
        <v>99/03/31</v>
      </c>
      <c r="J173" s="48">
        <f>IFERROR(INDEX('اطلاعات دوره'!A:Z,MATCH(G173,'اطلاعات دوره'!C:C,0),MATCH(J$1,'اطلاعات دوره'!$1:$1,0)),0)</f>
        <v>31</v>
      </c>
      <c r="K173" s="46"/>
      <c r="L173" s="158" t="str">
        <f>IFERROR(INDEX('اطلاعات دوره'!A:Z,MATCH(G173,'اطلاعات دوره'!C:C,0)-1,MATCH("عنوان",'اطلاعات دوره'!$1:$1,0)),"---")</f>
        <v>99/2</v>
      </c>
      <c r="M173" s="47" t="str">
        <f t="shared" si="24"/>
        <v>فوم آساک-99/2</v>
      </c>
      <c r="N173" s="48" t="str">
        <f t="shared" si="25"/>
        <v>فوم آساک-99/3</v>
      </c>
      <c r="O173" s="45"/>
      <c r="P173" s="240">
        <f>IFERROR(INDEX('قرائت کنتور'!A:AZ,MATCH(A173&amp;"-"&amp;"آب",'قرائت کنتور'!B:B,0),MATCH(L173,'قرائت کنتور'!$1:$1,0)),0)</f>
        <v>76</v>
      </c>
      <c r="Q173" s="241">
        <f>IFERROR(INDEX('قرائت کنتور'!A:AZ,MATCH(A173&amp;"-"&amp;"آب",'قرائت کنتور'!B:B,0),MATCH(G173,'قرائت کنتور'!$1:$1,0)),0)</f>
        <v>68</v>
      </c>
      <c r="R173" s="241">
        <f t="shared" si="26"/>
        <v>-8</v>
      </c>
      <c r="S173" s="241" t="str">
        <f>IFERROR(INDEX('اطلاعات انشعابات شرکتها'!A:AB,MATCH(A173,'اطلاعات انشعابات شرکتها'!A:A,0),MATCH(S$1,'اطلاعات انشعابات شرکتها'!$1:$1,0)),"---")</f>
        <v>25</v>
      </c>
      <c r="T173" s="227">
        <f t="shared" si="27"/>
        <v>0</v>
      </c>
      <c r="U173" s="45"/>
      <c r="V173" s="155">
        <f>IFERROR(INDEX('تعرفه ها'!A:Z,MATCH("بهای هر متر مکعب آب مصرفی",'تعرفه ها'!$B:$B,0),MATCH(F173,'تعرفه ها'!$2:$2,0)),"---")</f>
        <v>14300</v>
      </c>
      <c r="W173" s="50">
        <f t="shared" si="28"/>
        <v>-114400</v>
      </c>
      <c r="X173" s="50">
        <f>IFERROR(ROUND(R173*INDEX('تعرفه ها'!A:Z,MATCH("عوارض آب به ازاء هر متر مکعب",'تعرفه ها'!$B:$B,0),MATCH(F173,'تعرفه ها'!$2:$2,0)),0),"---")</f>
        <v>-1200</v>
      </c>
      <c r="Y173" s="50">
        <f>IFERROR(ROUND(T173*INDEX('تعرفه ها'!A:Z,MATCH("جریمه مازاد مصرف آب به ازاء هر متر مکعب",'تعرفه ها'!$B:$B,0),MATCH(F173,'تعرفه ها'!$2:$2,0)),0),"---")</f>
        <v>0</v>
      </c>
      <c r="Z173" s="50">
        <f>IFERROR(ROUND(((W173+X173+Y173)*INDEX('تعرفه ها'!A:Z,MATCH("هزینه نگهداری و تعمیرات شبکه آب",'تعرفه ها'!$B:$B,0),MATCH(F173,'تعرفه ها'!$2:$2,0))/100),0),"---")</f>
        <v>-11560</v>
      </c>
      <c r="AA173" s="50">
        <f>IFERROR(IF(INDEX('اطلاعات دوره'!A:Z,MATCH(G173,'اطلاعات دوره'!C:C,0),MATCH("آب",'اطلاعات دوره'!$1:$1,0))="دارد",ROUND((W173+X173+Y173)*INDEX('تعرفه ها'!A:Z,MATCH("پیک فصلی آب",'تعرفه ها'!$B:$B,0),MATCH(F173,'تعرفه ها'!$2:$2,0))/100,0),0),"---")</f>
        <v>0</v>
      </c>
      <c r="AB173" s="50">
        <f>IFERROR(ROUND(SUM(W173+X173+Y173+Z173+AA173)*INDEX('تعرفه ها'!A:Z,MATCH("مالیات آب",'تعرفه ها'!$B:$B,0),MATCH(F173,'تعرفه ها'!$2:$2,0))/100,0),"---")</f>
        <v>0</v>
      </c>
      <c r="AC173" s="50">
        <f t="shared" si="29"/>
        <v>-127160</v>
      </c>
      <c r="AD173" s="50">
        <f t="shared" si="22"/>
        <v>978801</v>
      </c>
      <c r="AE173" s="50">
        <f t="shared" si="30"/>
        <v>851641</v>
      </c>
      <c r="AF173" s="50">
        <f t="shared" si="31"/>
        <v>641</v>
      </c>
      <c r="AG173" s="153">
        <f t="shared" si="32"/>
        <v>851000</v>
      </c>
      <c r="AH173" s="42"/>
      <c r="AI173" s="183" t="str">
        <f>IFERROR(IF(INDEX(پرداخت!A:AZ,MATCH(A173&amp;" - "&amp;"آب",پرداخت!$B:$B,0),MATCH(G173,پرداخت!$1:$1,0))="نشده","نشده","شده"),"---")</f>
        <v>نشده</v>
      </c>
    </row>
    <row r="174" spans="1:35" s="30" customFormat="1" ht="34.9" hidden="1" customHeight="1">
      <c r="A174" s="171" t="s">
        <v>267</v>
      </c>
      <c r="B174" s="47">
        <f>IFERROR(INDEX('اطلاعات انشعابات شرکتها'!A:BB,MATCH(A174,'اطلاعات انشعابات شرکتها'!A:A,0),MATCH(B$1,'اطلاعات انشعابات شرکتها'!$1:$1,0)),0)</f>
        <v>141</v>
      </c>
      <c r="C174" s="48">
        <f>IFERROR(INDEX('اطلاعات انشعابات شرکتها'!A:BB,MATCH(A174,'اطلاعات انشعابات شرکتها'!A:A,0),MATCH(C$1,'اطلاعات انشعابات شرکتها'!$1:$1,0)),0)</f>
        <v>0</v>
      </c>
      <c r="D174" s="45"/>
      <c r="E174" s="171">
        <v>3</v>
      </c>
      <c r="F174" s="170">
        <v>99</v>
      </c>
      <c r="G174" s="47" t="str">
        <f t="shared" si="23"/>
        <v>99/3</v>
      </c>
      <c r="H174" s="47" t="str">
        <f>IFERROR(INDEX('اطلاعات دوره'!A:Z,MATCH(G174,'اطلاعات دوره'!C:C,0),MATCH(H$1,'اطلاعات دوره'!$1:$1,0)),0)</f>
        <v>99/03/01</v>
      </c>
      <c r="I174" s="47" t="str">
        <f>IFERROR(INDEX('اطلاعات دوره'!A:Z,MATCH(G174,'اطلاعات دوره'!C:C,0),MATCH(I$1,'اطلاعات دوره'!$1:$1,0)),0)</f>
        <v>99/03/31</v>
      </c>
      <c r="J174" s="48">
        <f>IFERROR(INDEX('اطلاعات دوره'!A:Z,MATCH(G174,'اطلاعات دوره'!C:C,0),MATCH(J$1,'اطلاعات دوره'!$1:$1,0)),0)</f>
        <v>31</v>
      </c>
      <c r="K174" s="46"/>
      <c r="L174" s="158" t="str">
        <f>IFERROR(INDEX('اطلاعات دوره'!A:Z,MATCH(G174,'اطلاعات دوره'!C:C,0)-1,MATCH("عنوان",'اطلاعات دوره'!$1:$1,0)),"---")</f>
        <v>99/2</v>
      </c>
      <c r="M174" s="47" t="str">
        <f t="shared" si="24"/>
        <v>کارن افزار نوید پارسیان-99/2</v>
      </c>
      <c r="N174" s="48" t="str">
        <f t="shared" si="25"/>
        <v>کارن افزار نوید پارسیان-99/3</v>
      </c>
      <c r="O174" s="45"/>
      <c r="P174" s="240">
        <f>IFERROR(INDEX('قرائت کنتور'!A:AZ,MATCH(A174&amp;"-"&amp;"آب",'قرائت کنتور'!B:B,0),MATCH(L174,'قرائت کنتور'!$1:$1,0)),0)</f>
        <v>196</v>
      </c>
      <c r="Q174" s="241">
        <f>IFERROR(INDEX('قرائت کنتور'!A:AZ,MATCH(A174&amp;"-"&amp;"آب",'قرائت کنتور'!B:B,0),MATCH(G174,'قرائت کنتور'!$1:$1,0)),0)</f>
        <v>187</v>
      </c>
      <c r="R174" s="241">
        <f t="shared" si="26"/>
        <v>-9</v>
      </c>
      <c r="S174" s="241" t="str">
        <f>IFERROR(INDEX('اطلاعات انشعابات شرکتها'!A:AB,MATCH(A174,'اطلاعات انشعابات شرکتها'!A:A,0),MATCH(S$1,'اطلاعات انشعابات شرکتها'!$1:$1,0)),"---")</f>
        <v>25</v>
      </c>
      <c r="T174" s="227">
        <f t="shared" si="27"/>
        <v>0</v>
      </c>
      <c r="U174" s="45"/>
      <c r="V174" s="155">
        <f>IFERROR(INDEX('تعرفه ها'!A:Z,MATCH("بهای هر متر مکعب آب مصرفی",'تعرفه ها'!$B:$B,0),MATCH(F174,'تعرفه ها'!$2:$2,0)),"---")</f>
        <v>14300</v>
      </c>
      <c r="W174" s="50">
        <f t="shared" si="28"/>
        <v>-128700</v>
      </c>
      <c r="X174" s="50">
        <f>IFERROR(ROUND(R174*INDEX('تعرفه ها'!A:Z,MATCH("عوارض آب به ازاء هر متر مکعب",'تعرفه ها'!$B:$B,0),MATCH(F174,'تعرفه ها'!$2:$2,0)),0),"---")</f>
        <v>-1350</v>
      </c>
      <c r="Y174" s="50">
        <f>IFERROR(ROUND(T174*INDEX('تعرفه ها'!A:Z,MATCH("جریمه مازاد مصرف آب به ازاء هر متر مکعب",'تعرفه ها'!$B:$B,0),MATCH(F174,'تعرفه ها'!$2:$2,0)),0),"---")</f>
        <v>0</v>
      </c>
      <c r="Z174" s="50">
        <f>IFERROR(ROUND(((W174+X174+Y174)*INDEX('تعرفه ها'!A:Z,MATCH("هزینه نگهداری و تعمیرات شبکه آب",'تعرفه ها'!$B:$B,0),MATCH(F174,'تعرفه ها'!$2:$2,0))/100),0),"---")</f>
        <v>-13005</v>
      </c>
      <c r="AA174" s="50">
        <f>IFERROR(IF(INDEX('اطلاعات دوره'!A:Z,MATCH(G174,'اطلاعات دوره'!C:C,0),MATCH("آب",'اطلاعات دوره'!$1:$1,0))="دارد",ROUND((W174+X174+Y174)*INDEX('تعرفه ها'!A:Z,MATCH("پیک فصلی آب",'تعرفه ها'!$B:$B,0),MATCH(F174,'تعرفه ها'!$2:$2,0))/100,0),0),"---")</f>
        <v>0</v>
      </c>
      <c r="AB174" s="50">
        <f>IFERROR(ROUND(SUM(W174+X174+Y174+Z174+AA174)*INDEX('تعرفه ها'!A:Z,MATCH("مالیات آب",'تعرفه ها'!$B:$B,0),MATCH(F174,'تعرفه ها'!$2:$2,0))/100,0),"---")</f>
        <v>0</v>
      </c>
      <c r="AC174" s="50">
        <f t="shared" si="29"/>
        <v>-143055</v>
      </c>
      <c r="AD174" s="50">
        <f t="shared" si="22"/>
        <v>2322331</v>
      </c>
      <c r="AE174" s="50">
        <f t="shared" si="30"/>
        <v>2179276</v>
      </c>
      <c r="AF174" s="50">
        <f t="shared" si="31"/>
        <v>276</v>
      </c>
      <c r="AG174" s="153">
        <f t="shared" si="32"/>
        <v>2179000</v>
      </c>
      <c r="AH174" s="42"/>
      <c r="AI174" s="183" t="str">
        <f>IFERROR(IF(INDEX(پرداخت!A:AZ,MATCH(A174&amp;" - "&amp;"آب",پرداخت!$B:$B,0),MATCH(G174,پرداخت!$1:$1,0))="نشده","نشده","شده"),"---")</f>
        <v>نشده</v>
      </c>
    </row>
    <row r="175" spans="1:35" s="30" customFormat="1" ht="34.9" hidden="1" customHeight="1">
      <c r="A175" s="171" t="s">
        <v>268</v>
      </c>
      <c r="B175" s="47">
        <f>IFERROR(INDEX('اطلاعات انشعابات شرکتها'!A:BB,MATCH(A175,'اطلاعات انشعابات شرکتها'!A:A,0),MATCH(B$1,'اطلاعات انشعابات شرکتها'!$1:$1,0)),0)</f>
        <v>142</v>
      </c>
      <c r="C175" s="48">
        <f>IFERROR(INDEX('اطلاعات انشعابات شرکتها'!A:BB,MATCH(A175,'اطلاعات انشعابات شرکتها'!A:A,0),MATCH(C$1,'اطلاعات انشعابات شرکتها'!$1:$1,0)),0)</f>
        <v>0</v>
      </c>
      <c r="D175" s="45"/>
      <c r="E175" s="171">
        <v>3</v>
      </c>
      <c r="F175" s="170">
        <v>99</v>
      </c>
      <c r="G175" s="47" t="str">
        <f t="shared" si="23"/>
        <v>99/3</v>
      </c>
      <c r="H175" s="47" t="str">
        <f>IFERROR(INDEX('اطلاعات دوره'!A:Z,MATCH(G175,'اطلاعات دوره'!C:C,0),MATCH(H$1,'اطلاعات دوره'!$1:$1,0)),0)</f>
        <v>99/03/01</v>
      </c>
      <c r="I175" s="47" t="str">
        <f>IFERROR(INDEX('اطلاعات دوره'!A:Z,MATCH(G175,'اطلاعات دوره'!C:C,0),MATCH(I$1,'اطلاعات دوره'!$1:$1,0)),0)</f>
        <v>99/03/31</v>
      </c>
      <c r="J175" s="48">
        <f>IFERROR(INDEX('اطلاعات دوره'!A:Z,MATCH(G175,'اطلاعات دوره'!C:C,0),MATCH(J$1,'اطلاعات دوره'!$1:$1,0)),0)</f>
        <v>31</v>
      </c>
      <c r="K175" s="46"/>
      <c r="L175" s="158" t="str">
        <f>IFERROR(INDEX('اطلاعات دوره'!A:Z,MATCH(G175,'اطلاعات دوره'!C:C,0)-1,MATCH("عنوان",'اطلاعات دوره'!$1:$1,0)),"---")</f>
        <v>99/2</v>
      </c>
      <c r="M175" s="47" t="str">
        <f t="shared" si="24"/>
        <v>کاوش صنعت توس (1)-99/2</v>
      </c>
      <c r="N175" s="48" t="str">
        <f t="shared" si="25"/>
        <v>کاوش صنعت توس (1)-99/3</v>
      </c>
      <c r="O175" s="45"/>
      <c r="P175" s="240">
        <f>IFERROR(INDEX('قرائت کنتور'!A:AZ,MATCH(A175&amp;"-"&amp;"آب",'قرائت کنتور'!B:B,0),MATCH(L175,'قرائت کنتور'!$1:$1,0)),0)</f>
        <v>3324</v>
      </c>
      <c r="Q175" s="241">
        <f>IFERROR(INDEX('قرائت کنتور'!A:AZ,MATCH(A175&amp;"-"&amp;"آب",'قرائت کنتور'!B:B,0),MATCH(G175,'قرائت کنتور'!$1:$1,0)),0)</f>
        <v>3305</v>
      </c>
      <c r="R175" s="241">
        <f t="shared" si="26"/>
        <v>-19</v>
      </c>
      <c r="S175" s="241" t="str">
        <f>IFERROR(INDEX('اطلاعات انشعابات شرکتها'!A:AB,MATCH(A175,'اطلاعات انشعابات شرکتها'!A:A,0),MATCH(S$1,'اطلاعات انشعابات شرکتها'!$1:$1,0)),"---")</f>
        <v>25</v>
      </c>
      <c r="T175" s="227">
        <f t="shared" si="27"/>
        <v>0</v>
      </c>
      <c r="U175" s="45"/>
      <c r="V175" s="155">
        <f>IFERROR(INDEX('تعرفه ها'!A:Z,MATCH("بهای هر متر مکعب آب مصرفی",'تعرفه ها'!$B:$B,0),MATCH(F175,'تعرفه ها'!$2:$2,0)),"---")</f>
        <v>14300</v>
      </c>
      <c r="W175" s="50">
        <f t="shared" si="28"/>
        <v>-271700</v>
      </c>
      <c r="X175" s="50">
        <f>IFERROR(ROUND(R175*INDEX('تعرفه ها'!A:Z,MATCH("عوارض آب به ازاء هر متر مکعب",'تعرفه ها'!$B:$B,0),MATCH(F175,'تعرفه ها'!$2:$2,0)),0),"---")</f>
        <v>-2850</v>
      </c>
      <c r="Y175" s="50">
        <f>IFERROR(ROUND(T175*INDEX('تعرفه ها'!A:Z,MATCH("جریمه مازاد مصرف آب به ازاء هر متر مکعب",'تعرفه ها'!$B:$B,0),MATCH(F175,'تعرفه ها'!$2:$2,0)),0),"---")</f>
        <v>0</v>
      </c>
      <c r="Z175" s="50">
        <f>IFERROR(ROUND(((W175+X175+Y175)*INDEX('تعرفه ها'!A:Z,MATCH("هزینه نگهداری و تعمیرات شبکه آب",'تعرفه ها'!$B:$B,0),MATCH(F175,'تعرفه ها'!$2:$2,0))/100),0),"---")</f>
        <v>-27455</v>
      </c>
      <c r="AA175" s="50">
        <f>IFERROR(IF(INDEX('اطلاعات دوره'!A:Z,MATCH(G175,'اطلاعات دوره'!C:C,0),MATCH("آب",'اطلاعات دوره'!$1:$1,0))="دارد",ROUND((W175+X175+Y175)*INDEX('تعرفه ها'!A:Z,MATCH("پیک فصلی آب",'تعرفه ها'!$B:$B,0),MATCH(F175,'تعرفه ها'!$2:$2,0))/100,0),0),"---")</f>
        <v>0</v>
      </c>
      <c r="AB175" s="50">
        <f>IFERROR(ROUND(SUM(W175+X175+Y175+Z175+AA175)*INDEX('تعرفه ها'!A:Z,MATCH("مالیات آب",'تعرفه ها'!$B:$B,0),MATCH(F175,'تعرفه ها'!$2:$2,0))/100,0),"---")</f>
        <v>0</v>
      </c>
      <c r="AC175" s="50">
        <f t="shared" si="29"/>
        <v>-302005</v>
      </c>
      <c r="AD175" s="50">
        <f t="shared" si="22"/>
        <v>28593396</v>
      </c>
      <c r="AE175" s="50">
        <f t="shared" si="30"/>
        <v>28291391</v>
      </c>
      <c r="AF175" s="50">
        <f t="shared" si="31"/>
        <v>391</v>
      </c>
      <c r="AG175" s="153">
        <f t="shared" si="32"/>
        <v>28291000</v>
      </c>
      <c r="AH175" s="42"/>
      <c r="AI175" s="183" t="str">
        <f>IFERROR(IF(INDEX(پرداخت!A:AZ,MATCH(A175&amp;" - "&amp;"آب",پرداخت!$B:$B,0),MATCH(G175,پرداخت!$1:$1,0))="نشده","نشده","شده"),"---")</f>
        <v>نشده</v>
      </c>
    </row>
    <row r="176" spans="1:35" s="30" customFormat="1" ht="34.9" hidden="1" customHeight="1">
      <c r="A176" s="171" t="s">
        <v>270</v>
      </c>
      <c r="B176" s="47">
        <f>IFERROR(INDEX('اطلاعات انشعابات شرکتها'!A:BB,MATCH(A176,'اطلاعات انشعابات شرکتها'!A:A,0),MATCH(B$1,'اطلاعات انشعابات شرکتها'!$1:$1,0)),0)</f>
        <v>144</v>
      </c>
      <c r="C176" s="48">
        <f>IFERROR(INDEX('اطلاعات انشعابات شرکتها'!A:BB,MATCH(A176,'اطلاعات انشعابات شرکتها'!A:A,0),MATCH(C$1,'اطلاعات انشعابات شرکتها'!$1:$1,0)),0)</f>
        <v>0</v>
      </c>
      <c r="D176" s="45"/>
      <c r="E176" s="171">
        <v>3</v>
      </c>
      <c r="F176" s="170">
        <v>99</v>
      </c>
      <c r="G176" s="47" t="str">
        <f t="shared" si="23"/>
        <v>99/3</v>
      </c>
      <c r="H176" s="47" t="str">
        <f>IFERROR(INDEX('اطلاعات دوره'!A:Z,MATCH(G176,'اطلاعات دوره'!C:C,0),MATCH(H$1,'اطلاعات دوره'!$1:$1,0)),0)</f>
        <v>99/03/01</v>
      </c>
      <c r="I176" s="47" t="str">
        <f>IFERROR(INDEX('اطلاعات دوره'!A:Z,MATCH(G176,'اطلاعات دوره'!C:C,0),MATCH(I$1,'اطلاعات دوره'!$1:$1,0)),0)</f>
        <v>99/03/31</v>
      </c>
      <c r="J176" s="48">
        <f>IFERROR(INDEX('اطلاعات دوره'!A:Z,MATCH(G176,'اطلاعات دوره'!C:C,0),MATCH(J$1,'اطلاعات دوره'!$1:$1,0)),0)</f>
        <v>31</v>
      </c>
      <c r="K176" s="46"/>
      <c r="L176" s="158" t="str">
        <f>IFERROR(INDEX('اطلاعات دوره'!A:Z,MATCH(G176,'اطلاعات دوره'!C:C,0)-1,MATCH("عنوان",'اطلاعات دوره'!$1:$1,0)),"---")</f>
        <v>99/2</v>
      </c>
      <c r="M176" s="47" t="str">
        <f t="shared" si="24"/>
        <v>کیان تدبیر-99/2</v>
      </c>
      <c r="N176" s="48" t="str">
        <f t="shared" si="25"/>
        <v>کیان تدبیر-99/3</v>
      </c>
      <c r="O176" s="45"/>
      <c r="P176" s="240">
        <f>IFERROR(INDEX('قرائت کنتور'!A:AZ,MATCH(A176&amp;"-"&amp;"آب",'قرائت کنتور'!B:B,0),MATCH(L176,'قرائت کنتور'!$1:$1,0)),0)</f>
        <v>163</v>
      </c>
      <c r="Q176" s="241">
        <f>IFERROR(INDEX('قرائت کنتور'!A:AZ,MATCH(A176&amp;"-"&amp;"آب",'قرائت کنتور'!B:B,0),MATCH(G176,'قرائت کنتور'!$1:$1,0)),0)</f>
        <v>159</v>
      </c>
      <c r="R176" s="241">
        <f t="shared" si="26"/>
        <v>-4</v>
      </c>
      <c r="S176" s="241" t="str">
        <f>IFERROR(INDEX('اطلاعات انشعابات شرکتها'!A:AB,MATCH(A176,'اطلاعات انشعابات شرکتها'!A:A,0),MATCH(S$1,'اطلاعات انشعابات شرکتها'!$1:$1,0)),"---")</f>
        <v>25</v>
      </c>
      <c r="T176" s="227">
        <f t="shared" si="27"/>
        <v>0</v>
      </c>
      <c r="U176" s="45"/>
      <c r="V176" s="155">
        <f>IFERROR(INDEX('تعرفه ها'!A:Z,MATCH("بهای هر متر مکعب آب مصرفی",'تعرفه ها'!$B:$B,0),MATCH(F176,'تعرفه ها'!$2:$2,0)),"---")</f>
        <v>14300</v>
      </c>
      <c r="W176" s="50">
        <f t="shared" si="28"/>
        <v>-57200</v>
      </c>
      <c r="X176" s="50">
        <f>IFERROR(ROUND(R176*INDEX('تعرفه ها'!A:Z,MATCH("عوارض آب به ازاء هر متر مکعب",'تعرفه ها'!$B:$B,0),MATCH(F176,'تعرفه ها'!$2:$2,0)),0),"---")</f>
        <v>-600</v>
      </c>
      <c r="Y176" s="50">
        <f>IFERROR(ROUND(T176*INDEX('تعرفه ها'!A:Z,MATCH("جریمه مازاد مصرف آب به ازاء هر متر مکعب",'تعرفه ها'!$B:$B,0),MATCH(F176,'تعرفه ها'!$2:$2,0)),0),"---")</f>
        <v>0</v>
      </c>
      <c r="Z176" s="50">
        <f>IFERROR(ROUND(((W176+X176+Y176)*INDEX('تعرفه ها'!A:Z,MATCH("هزینه نگهداری و تعمیرات شبکه آب",'تعرفه ها'!$B:$B,0),MATCH(F176,'تعرفه ها'!$2:$2,0))/100),0),"---")</f>
        <v>-5780</v>
      </c>
      <c r="AA176" s="50">
        <f>IFERROR(IF(INDEX('اطلاعات دوره'!A:Z,MATCH(G176,'اطلاعات دوره'!C:C,0),MATCH("آب",'اطلاعات دوره'!$1:$1,0))="دارد",ROUND((W176+X176+Y176)*INDEX('تعرفه ها'!A:Z,MATCH("پیک فصلی آب",'تعرفه ها'!$B:$B,0),MATCH(F176,'تعرفه ها'!$2:$2,0))/100,0),0),"---")</f>
        <v>0</v>
      </c>
      <c r="AB176" s="50">
        <f>IFERROR(ROUND(SUM(W176+X176+Y176+Z176+AA176)*INDEX('تعرفه ها'!A:Z,MATCH("مالیات آب",'تعرفه ها'!$B:$B,0),MATCH(F176,'تعرفه ها'!$2:$2,0))/100,0),"---")</f>
        <v>0</v>
      </c>
      <c r="AC176" s="50">
        <f t="shared" si="29"/>
        <v>-63580</v>
      </c>
      <c r="AD176" s="50">
        <f t="shared" si="22"/>
        <v>3356763</v>
      </c>
      <c r="AE176" s="50">
        <f t="shared" si="30"/>
        <v>3293183</v>
      </c>
      <c r="AF176" s="50">
        <f t="shared" si="31"/>
        <v>183</v>
      </c>
      <c r="AG176" s="153">
        <f t="shared" si="32"/>
        <v>3293000</v>
      </c>
      <c r="AH176" s="42"/>
      <c r="AI176" s="183" t="str">
        <f>IFERROR(IF(INDEX(پرداخت!A:AZ,MATCH(A176&amp;" - "&amp;"آب",پرداخت!$B:$B,0),MATCH(G176,پرداخت!$1:$1,0))="نشده","نشده","شده"),"---")</f>
        <v>نشده</v>
      </c>
    </row>
    <row r="177" spans="1:35" s="30" customFormat="1" ht="34.9" hidden="1" customHeight="1">
      <c r="A177" s="171" t="s">
        <v>274</v>
      </c>
      <c r="B177" s="47">
        <f>IFERROR(INDEX('اطلاعات انشعابات شرکتها'!A:BB,MATCH(A177,'اطلاعات انشعابات شرکتها'!A:A,0),MATCH(B$1,'اطلاعات انشعابات شرکتها'!$1:$1,0)),0)</f>
        <v>145</v>
      </c>
      <c r="C177" s="48">
        <f>IFERROR(INDEX('اطلاعات انشعابات شرکتها'!A:BB,MATCH(A177,'اطلاعات انشعابات شرکتها'!A:A,0),MATCH(C$1,'اطلاعات انشعابات شرکتها'!$1:$1,0)),0)</f>
        <v>0</v>
      </c>
      <c r="D177" s="45"/>
      <c r="E177" s="171">
        <v>3</v>
      </c>
      <c r="F177" s="170">
        <v>99</v>
      </c>
      <c r="G177" s="47" t="str">
        <f t="shared" si="23"/>
        <v>99/3</v>
      </c>
      <c r="H177" s="47" t="str">
        <f>IFERROR(INDEX('اطلاعات دوره'!A:Z,MATCH(G177,'اطلاعات دوره'!C:C,0),MATCH(H$1,'اطلاعات دوره'!$1:$1,0)),0)</f>
        <v>99/03/01</v>
      </c>
      <c r="I177" s="47" t="str">
        <f>IFERROR(INDEX('اطلاعات دوره'!A:Z,MATCH(G177,'اطلاعات دوره'!C:C,0),MATCH(I$1,'اطلاعات دوره'!$1:$1,0)),0)</f>
        <v>99/03/31</v>
      </c>
      <c r="J177" s="48">
        <f>IFERROR(INDEX('اطلاعات دوره'!A:Z,MATCH(G177,'اطلاعات دوره'!C:C,0),MATCH(J$1,'اطلاعات دوره'!$1:$1,0)),0)</f>
        <v>31</v>
      </c>
      <c r="K177" s="46"/>
      <c r="L177" s="158" t="str">
        <f>IFERROR(INDEX('اطلاعات دوره'!A:Z,MATCH(G177,'اطلاعات دوره'!C:C,0)-1,MATCH("عنوان",'اطلاعات دوره'!$1:$1,0)),"---")</f>
        <v>99/2</v>
      </c>
      <c r="M177" s="47" t="str">
        <f t="shared" si="24"/>
        <v>گل کوه بینالود-99/2</v>
      </c>
      <c r="N177" s="48" t="str">
        <f t="shared" si="25"/>
        <v>گل کوه بینالود-99/3</v>
      </c>
      <c r="O177" s="45"/>
      <c r="P177" s="240">
        <f>IFERROR(INDEX('قرائت کنتور'!A:AZ,MATCH(A177&amp;"-"&amp;"آب",'قرائت کنتور'!B:B,0),MATCH(L177,'قرائت کنتور'!$1:$1,0)),0)</f>
        <v>1175</v>
      </c>
      <c r="Q177" s="241">
        <f>IFERROR(INDEX('قرائت کنتور'!A:AZ,MATCH(A177&amp;"-"&amp;"آب",'قرائت کنتور'!B:B,0),MATCH(G177,'قرائت کنتور'!$1:$1,0)),0)</f>
        <v>1168</v>
      </c>
      <c r="R177" s="241">
        <f t="shared" si="26"/>
        <v>-7</v>
      </c>
      <c r="S177" s="241" t="str">
        <f>IFERROR(INDEX('اطلاعات انشعابات شرکتها'!A:AB,MATCH(A177,'اطلاعات انشعابات شرکتها'!A:A,0),MATCH(S$1,'اطلاعات انشعابات شرکتها'!$1:$1,0)),"---")</f>
        <v>25</v>
      </c>
      <c r="T177" s="227">
        <f t="shared" si="27"/>
        <v>0</v>
      </c>
      <c r="U177" s="45"/>
      <c r="V177" s="155">
        <f>IFERROR(INDEX('تعرفه ها'!A:Z,MATCH("بهای هر متر مکعب آب مصرفی",'تعرفه ها'!$B:$B,0),MATCH(F177,'تعرفه ها'!$2:$2,0)),"---")</f>
        <v>14300</v>
      </c>
      <c r="W177" s="50">
        <f t="shared" si="28"/>
        <v>-100100</v>
      </c>
      <c r="X177" s="50">
        <f>IFERROR(ROUND(R177*INDEX('تعرفه ها'!A:Z,MATCH("عوارض آب به ازاء هر متر مکعب",'تعرفه ها'!$B:$B,0),MATCH(F177,'تعرفه ها'!$2:$2,0)),0),"---")</f>
        <v>-1050</v>
      </c>
      <c r="Y177" s="50">
        <f>IFERROR(ROUND(T177*INDEX('تعرفه ها'!A:Z,MATCH("جریمه مازاد مصرف آب به ازاء هر متر مکعب",'تعرفه ها'!$B:$B,0),MATCH(F177,'تعرفه ها'!$2:$2,0)),0),"---")</f>
        <v>0</v>
      </c>
      <c r="Z177" s="50">
        <f>IFERROR(ROUND(((W177+X177+Y177)*INDEX('تعرفه ها'!A:Z,MATCH("هزینه نگهداری و تعمیرات شبکه آب",'تعرفه ها'!$B:$B,0),MATCH(F177,'تعرفه ها'!$2:$2,0))/100),0),"---")</f>
        <v>-10115</v>
      </c>
      <c r="AA177" s="50">
        <f>IFERROR(IF(INDEX('اطلاعات دوره'!A:Z,MATCH(G177,'اطلاعات دوره'!C:C,0),MATCH("آب",'اطلاعات دوره'!$1:$1,0))="دارد",ROUND((W177+X177+Y177)*INDEX('تعرفه ها'!A:Z,MATCH("پیک فصلی آب",'تعرفه ها'!$B:$B,0),MATCH(F177,'تعرفه ها'!$2:$2,0))/100,0),0),"---")</f>
        <v>0</v>
      </c>
      <c r="AB177" s="50">
        <f>IFERROR(ROUND(SUM(W177+X177+Y177+Z177+AA177)*INDEX('تعرفه ها'!A:Z,MATCH("مالیات آب",'تعرفه ها'!$B:$B,0),MATCH(F177,'تعرفه ها'!$2:$2,0))/100,0),"---")</f>
        <v>0</v>
      </c>
      <c r="AC177" s="50">
        <f t="shared" si="29"/>
        <v>-111265</v>
      </c>
      <c r="AD177" s="50">
        <f t="shared" si="22"/>
        <v>7178073</v>
      </c>
      <c r="AE177" s="50">
        <f t="shared" si="30"/>
        <v>7066808</v>
      </c>
      <c r="AF177" s="50">
        <f t="shared" si="31"/>
        <v>808</v>
      </c>
      <c r="AG177" s="153">
        <f t="shared" si="32"/>
        <v>7066000</v>
      </c>
      <c r="AH177" s="42"/>
      <c r="AI177" s="183" t="str">
        <f>IFERROR(IF(INDEX(پرداخت!A:AZ,MATCH(A177&amp;" - "&amp;"آب",پرداخت!$B:$B,0),MATCH(G177,پرداخت!$1:$1,0))="نشده","نشده","شده"),"---")</f>
        <v>نشده</v>
      </c>
    </row>
    <row r="178" spans="1:35" s="30" customFormat="1" ht="34.9" hidden="1" customHeight="1">
      <c r="A178" s="171" t="s">
        <v>275</v>
      </c>
      <c r="B178" s="47">
        <f>IFERROR(INDEX('اطلاعات انشعابات شرکتها'!A:BB,MATCH(A178,'اطلاعات انشعابات شرکتها'!A:A,0),MATCH(B$1,'اطلاعات انشعابات شرکتها'!$1:$1,0)),0)</f>
        <v>146</v>
      </c>
      <c r="C178" s="48">
        <f>IFERROR(INDEX('اطلاعات انشعابات شرکتها'!A:BB,MATCH(A178,'اطلاعات انشعابات شرکتها'!A:A,0),MATCH(C$1,'اطلاعات انشعابات شرکتها'!$1:$1,0)),0)</f>
        <v>0</v>
      </c>
      <c r="D178" s="45"/>
      <c r="E178" s="171">
        <v>3</v>
      </c>
      <c r="F178" s="170">
        <v>99</v>
      </c>
      <c r="G178" s="47" t="str">
        <f t="shared" si="23"/>
        <v>99/3</v>
      </c>
      <c r="H178" s="47" t="str">
        <f>IFERROR(INDEX('اطلاعات دوره'!A:Z,MATCH(G178,'اطلاعات دوره'!C:C,0),MATCH(H$1,'اطلاعات دوره'!$1:$1,0)),0)</f>
        <v>99/03/01</v>
      </c>
      <c r="I178" s="47" t="str">
        <f>IFERROR(INDEX('اطلاعات دوره'!A:Z,MATCH(G178,'اطلاعات دوره'!C:C,0),MATCH(I$1,'اطلاعات دوره'!$1:$1,0)),0)</f>
        <v>99/03/31</v>
      </c>
      <c r="J178" s="48">
        <f>IFERROR(INDEX('اطلاعات دوره'!A:Z,MATCH(G178,'اطلاعات دوره'!C:C,0),MATCH(J$1,'اطلاعات دوره'!$1:$1,0)),0)</f>
        <v>31</v>
      </c>
      <c r="K178" s="46"/>
      <c r="L178" s="158" t="str">
        <f>IFERROR(INDEX('اطلاعات دوره'!A:Z,MATCH(G178,'اطلاعات دوره'!C:C,0)-1,MATCH("عنوان",'اطلاعات دوره'!$1:$1,0)),"---")</f>
        <v>99/2</v>
      </c>
      <c r="M178" s="47" t="str">
        <f t="shared" si="24"/>
        <v>افزودنی های طبیعی گلچین توس-99/2</v>
      </c>
      <c r="N178" s="48" t="str">
        <f t="shared" si="25"/>
        <v>افزودنی های طبیعی گلچین توس-99/3</v>
      </c>
      <c r="O178" s="45"/>
      <c r="P178" s="240">
        <f>IFERROR(INDEX('قرائت کنتور'!A:AZ,MATCH(A178&amp;"-"&amp;"آب",'قرائت کنتور'!B:B,0),MATCH(L178,'قرائت کنتور'!$1:$1,0)),0)</f>
        <v>9455</v>
      </c>
      <c r="Q178" s="241" t="str">
        <f>IFERROR(INDEX('قرائت کنتور'!A:AZ,MATCH(A178&amp;"-"&amp;"آب",'قرائت کنتور'!B:B,0),MATCH(G178,'قرائت کنتور'!$1:$1,0)),0)</f>
        <v>-</v>
      </c>
      <c r="R178" s="241" t="str">
        <f t="shared" si="26"/>
        <v>---</v>
      </c>
      <c r="S178" s="241" t="str">
        <f>IFERROR(INDEX('اطلاعات انشعابات شرکتها'!A:AB,MATCH(A178,'اطلاعات انشعابات شرکتها'!A:A,0),MATCH(S$1,'اطلاعات انشعابات شرکتها'!$1:$1,0)),"---")</f>
        <v>25</v>
      </c>
      <c r="T178" s="227" t="str">
        <f t="shared" si="27"/>
        <v>---</v>
      </c>
      <c r="U178" s="45"/>
      <c r="V178" s="155">
        <f>IFERROR(INDEX('تعرفه ها'!A:Z,MATCH("بهای هر متر مکعب آب مصرفی",'تعرفه ها'!$B:$B,0),MATCH(F178,'تعرفه ها'!$2:$2,0)),"---")</f>
        <v>14300</v>
      </c>
      <c r="W178" s="50" t="str">
        <f t="shared" si="28"/>
        <v>---</v>
      </c>
      <c r="X178" s="50" t="str">
        <f>IFERROR(ROUND(R178*INDEX('تعرفه ها'!A:Z,MATCH("عوارض آب به ازاء هر متر مکعب",'تعرفه ها'!$B:$B,0),MATCH(F178,'تعرفه ها'!$2:$2,0)),0),"---")</f>
        <v>---</v>
      </c>
      <c r="Y178" s="50" t="str">
        <f>IFERROR(ROUND(T178*INDEX('تعرفه ها'!A:Z,MATCH("جریمه مازاد مصرف آب به ازاء هر متر مکعب",'تعرفه ها'!$B:$B,0),MATCH(F178,'تعرفه ها'!$2:$2,0)),0),"---")</f>
        <v>---</v>
      </c>
      <c r="Z178" s="50" t="str">
        <f>IFERROR(ROUND(((W178+X178+Y178)*INDEX('تعرفه ها'!A:Z,MATCH("هزینه نگهداری و تعمیرات شبکه آب",'تعرفه ها'!$B:$B,0),MATCH(F178,'تعرفه ها'!$2:$2,0))/100),0),"---")</f>
        <v>---</v>
      </c>
      <c r="AA178" s="50">
        <f>IFERROR(IF(INDEX('اطلاعات دوره'!A:Z,MATCH(G178,'اطلاعات دوره'!C:C,0),MATCH("آب",'اطلاعات دوره'!$1:$1,0))="دارد",ROUND((W178+X178+Y178)*INDEX('تعرفه ها'!A:Z,MATCH("پیک فصلی آب",'تعرفه ها'!$B:$B,0),MATCH(F178,'تعرفه ها'!$2:$2,0))/100,0),0),"---")</f>
        <v>0</v>
      </c>
      <c r="AB178" s="50" t="str">
        <f>IFERROR(ROUND(SUM(W178+X178+Y178+Z178+AA178)*INDEX('تعرفه ها'!A:Z,MATCH("مالیات آب",'تعرفه ها'!$B:$B,0),MATCH(F178,'تعرفه ها'!$2:$2,0))/100,0),"---")</f>
        <v>---</v>
      </c>
      <c r="AC178" s="50" t="str">
        <f t="shared" si="29"/>
        <v>---</v>
      </c>
      <c r="AD178" s="50" t="str">
        <f t="shared" si="22"/>
        <v>---</v>
      </c>
      <c r="AE178" s="50" t="str">
        <f t="shared" si="30"/>
        <v>---</v>
      </c>
      <c r="AF178" s="50" t="str">
        <f t="shared" si="31"/>
        <v>---</v>
      </c>
      <c r="AG178" s="153" t="str">
        <f t="shared" si="32"/>
        <v>---</v>
      </c>
      <c r="AH178" s="42"/>
      <c r="AI178" s="183" t="str">
        <f>IFERROR(IF(INDEX(پرداخت!A:AZ,MATCH(A178&amp;" - "&amp;"آب",پرداخت!$B:$B,0),MATCH(G178,پرداخت!$1:$1,0))="نشده","نشده","شده"),"---")</f>
        <v>نشده</v>
      </c>
    </row>
    <row r="179" spans="1:35" s="30" customFormat="1" ht="34.9" hidden="1" customHeight="1">
      <c r="A179" s="171" t="s">
        <v>296</v>
      </c>
      <c r="B179" s="47">
        <f>IFERROR(INDEX('اطلاعات انشعابات شرکتها'!A:BB,MATCH(A179,'اطلاعات انشعابات شرکتها'!A:A,0),MATCH(B$1,'اطلاعات انشعابات شرکتها'!$1:$1,0)),0)</f>
        <v>147</v>
      </c>
      <c r="C179" s="48">
        <f>IFERROR(INDEX('اطلاعات انشعابات شرکتها'!A:BB,MATCH(A179,'اطلاعات انشعابات شرکتها'!A:A,0),MATCH(C$1,'اطلاعات انشعابات شرکتها'!$1:$1,0)),0)</f>
        <v>0</v>
      </c>
      <c r="D179" s="45"/>
      <c r="E179" s="171">
        <v>3</v>
      </c>
      <c r="F179" s="170">
        <v>99</v>
      </c>
      <c r="G179" s="47" t="str">
        <f t="shared" si="23"/>
        <v>99/3</v>
      </c>
      <c r="H179" s="47" t="str">
        <f>IFERROR(INDEX('اطلاعات دوره'!A:Z,MATCH(G179,'اطلاعات دوره'!C:C,0),MATCH(H$1,'اطلاعات دوره'!$1:$1,0)),0)</f>
        <v>99/03/01</v>
      </c>
      <c r="I179" s="47" t="str">
        <f>IFERROR(INDEX('اطلاعات دوره'!A:Z,MATCH(G179,'اطلاعات دوره'!C:C,0),MATCH(I$1,'اطلاعات دوره'!$1:$1,0)),0)</f>
        <v>99/03/31</v>
      </c>
      <c r="J179" s="48">
        <f>IFERROR(INDEX('اطلاعات دوره'!A:Z,MATCH(G179,'اطلاعات دوره'!C:C,0),MATCH(J$1,'اطلاعات دوره'!$1:$1,0)),0)</f>
        <v>31</v>
      </c>
      <c r="K179" s="46"/>
      <c r="L179" s="158" t="str">
        <f>IFERROR(INDEX('اطلاعات دوره'!A:Z,MATCH(G179,'اطلاعات دوره'!C:C,0)-1,MATCH("عنوان",'اطلاعات دوره'!$1:$1,0)),"---")</f>
        <v>99/2</v>
      </c>
      <c r="M179" s="47" t="str">
        <f t="shared" si="24"/>
        <v>ماهان تدبیر پارت-99/2</v>
      </c>
      <c r="N179" s="48" t="str">
        <f t="shared" si="25"/>
        <v>ماهان تدبیر پارت-99/3</v>
      </c>
      <c r="O179" s="45"/>
      <c r="P179" s="240">
        <f>IFERROR(INDEX('قرائت کنتور'!A:AZ,MATCH(A179&amp;"-"&amp;"آب",'قرائت کنتور'!B:B,0),MATCH(L179,'قرائت کنتور'!$1:$1,0)),0)</f>
        <v>0</v>
      </c>
      <c r="Q179" s="241">
        <f>IFERROR(INDEX('قرائت کنتور'!A:AZ,MATCH(A179&amp;"-"&amp;"آب",'قرائت کنتور'!B:B,0),MATCH(G179,'قرائت کنتور'!$1:$1,0)),0)</f>
        <v>0</v>
      </c>
      <c r="R179" s="241">
        <f t="shared" si="26"/>
        <v>0</v>
      </c>
      <c r="S179" s="241">
        <f>IFERROR(INDEX('اطلاعات انشعابات شرکتها'!A:AB,MATCH(A179,'اطلاعات انشعابات شرکتها'!A:A,0),MATCH(S$1,'اطلاعات انشعابات شرکتها'!$1:$1,0)),"---")</f>
        <v>0</v>
      </c>
      <c r="T179" s="227">
        <f t="shared" si="27"/>
        <v>0</v>
      </c>
      <c r="U179" s="45"/>
      <c r="V179" s="155">
        <f>IFERROR(INDEX('تعرفه ها'!A:Z,MATCH("بهای هر متر مکعب آب مصرفی",'تعرفه ها'!$B:$B,0),MATCH(F179,'تعرفه ها'!$2:$2,0)),"---")</f>
        <v>14300</v>
      </c>
      <c r="W179" s="50">
        <f t="shared" si="28"/>
        <v>0</v>
      </c>
      <c r="X179" s="50">
        <f>IFERROR(ROUND(R179*INDEX('تعرفه ها'!A:Z,MATCH("عوارض آب به ازاء هر متر مکعب",'تعرفه ها'!$B:$B,0),MATCH(F179,'تعرفه ها'!$2:$2,0)),0),"---")</f>
        <v>0</v>
      </c>
      <c r="Y179" s="50">
        <f>IFERROR(ROUND(T179*INDEX('تعرفه ها'!A:Z,MATCH("جریمه مازاد مصرف آب به ازاء هر متر مکعب",'تعرفه ها'!$B:$B,0),MATCH(F179,'تعرفه ها'!$2:$2,0)),0),"---")</f>
        <v>0</v>
      </c>
      <c r="Z179" s="50">
        <f>IFERROR(ROUND(((W179+X179+Y179)*INDEX('تعرفه ها'!A:Z,MATCH("هزینه نگهداری و تعمیرات شبکه آب",'تعرفه ها'!$B:$B,0),MATCH(F179,'تعرفه ها'!$2:$2,0))/100),0),"---")</f>
        <v>0</v>
      </c>
      <c r="AA179" s="50">
        <f>IFERROR(IF(INDEX('اطلاعات دوره'!A:Z,MATCH(G179,'اطلاعات دوره'!C:C,0),MATCH("آب",'اطلاعات دوره'!$1:$1,0))="دارد",ROUND((W179+X179+Y179)*INDEX('تعرفه ها'!A:Z,MATCH("پیک فصلی آب",'تعرفه ها'!$B:$B,0),MATCH(F179,'تعرفه ها'!$2:$2,0))/100,0),0),"---")</f>
        <v>0</v>
      </c>
      <c r="AB179" s="50">
        <f>IFERROR(ROUND(SUM(W179+X179+Y179+Z179+AA179)*INDEX('تعرفه ها'!A:Z,MATCH("مالیات آب",'تعرفه ها'!$B:$B,0),MATCH(F179,'تعرفه ها'!$2:$2,0))/100,0),"---")</f>
        <v>0</v>
      </c>
      <c r="AC179" s="50">
        <f t="shared" si="29"/>
        <v>0</v>
      </c>
      <c r="AD179" s="50" t="str">
        <f t="shared" si="22"/>
        <v>---</v>
      </c>
      <c r="AE179" s="50" t="str">
        <f t="shared" si="30"/>
        <v>---</v>
      </c>
      <c r="AF179" s="50" t="str">
        <f t="shared" si="31"/>
        <v>---</v>
      </c>
      <c r="AG179" s="153" t="str">
        <f t="shared" si="32"/>
        <v>---</v>
      </c>
      <c r="AH179" s="42"/>
      <c r="AI179" s="183" t="str">
        <f>IFERROR(IF(INDEX(پرداخت!A:AZ,MATCH(A179&amp;" - "&amp;"آب",پرداخت!$B:$B,0),MATCH(G179,پرداخت!$1:$1,0))="نشده","نشده","شده"),"---")</f>
        <v>---</v>
      </c>
    </row>
    <row r="180" spans="1:35" s="30" customFormat="1" ht="34.9" hidden="1" customHeight="1">
      <c r="A180" s="171" t="s">
        <v>277</v>
      </c>
      <c r="B180" s="47">
        <f>IFERROR(INDEX('اطلاعات انشعابات شرکتها'!A:BB,MATCH(A180,'اطلاعات انشعابات شرکتها'!A:A,0),MATCH(B$1,'اطلاعات انشعابات شرکتها'!$1:$1,0)),0)</f>
        <v>148</v>
      </c>
      <c r="C180" s="48">
        <f>IFERROR(INDEX('اطلاعات انشعابات شرکتها'!A:BB,MATCH(A180,'اطلاعات انشعابات شرکتها'!A:A,0),MATCH(C$1,'اطلاعات انشعابات شرکتها'!$1:$1,0)),0)</f>
        <v>0</v>
      </c>
      <c r="D180" s="45"/>
      <c r="E180" s="171">
        <v>3</v>
      </c>
      <c r="F180" s="170">
        <v>99</v>
      </c>
      <c r="G180" s="47" t="str">
        <f t="shared" si="23"/>
        <v>99/3</v>
      </c>
      <c r="H180" s="47" t="str">
        <f>IFERROR(INDEX('اطلاعات دوره'!A:Z,MATCH(G180,'اطلاعات دوره'!C:C,0),MATCH(H$1,'اطلاعات دوره'!$1:$1,0)),0)</f>
        <v>99/03/01</v>
      </c>
      <c r="I180" s="47" t="str">
        <f>IFERROR(INDEX('اطلاعات دوره'!A:Z,MATCH(G180,'اطلاعات دوره'!C:C,0),MATCH(I$1,'اطلاعات دوره'!$1:$1,0)),0)</f>
        <v>99/03/31</v>
      </c>
      <c r="J180" s="48">
        <f>IFERROR(INDEX('اطلاعات دوره'!A:Z,MATCH(G180,'اطلاعات دوره'!C:C,0),MATCH(J$1,'اطلاعات دوره'!$1:$1,0)),0)</f>
        <v>31</v>
      </c>
      <c r="K180" s="46"/>
      <c r="L180" s="158" t="str">
        <f>IFERROR(INDEX('اطلاعات دوره'!A:Z,MATCH(G180,'اطلاعات دوره'!C:C,0)-1,MATCH("عنوان",'اطلاعات دوره'!$1:$1,0)),"---")</f>
        <v>99/2</v>
      </c>
      <c r="M180" s="47" t="str">
        <f t="shared" si="24"/>
        <v>مبین پویش صنعت پارس-99/2</v>
      </c>
      <c r="N180" s="48" t="str">
        <f t="shared" si="25"/>
        <v>مبین پویش صنعت پارس-99/3</v>
      </c>
      <c r="O180" s="45"/>
      <c r="P180" s="240">
        <f>IFERROR(INDEX('قرائت کنتور'!A:AZ,MATCH(A180&amp;"-"&amp;"آب",'قرائت کنتور'!B:B,0),MATCH(L180,'قرائت کنتور'!$1:$1,0)),0)</f>
        <v>250</v>
      </c>
      <c r="Q180" s="241">
        <f>IFERROR(INDEX('قرائت کنتور'!A:AZ,MATCH(A180&amp;"-"&amp;"آب",'قرائت کنتور'!B:B,0),MATCH(G180,'قرائت کنتور'!$1:$1,0)),0)</f>
        <v>246</v>
      </c>
      <c r="R180" s="241">
        <f t="shared" si="26"/>
        <v>-4</v>
      </c>
      <c r="S180" s="241" t="str">
        <f>IFERROR(INDEX('اطلاعات انشعابات شرکتها'!A:AB,MATCH(A180,'اطلاعات انشعابات شرکتها'!A:A,0),MATCH(S$1,'اطلاعات انشعابات شرکتها'!$1:$1,0)),"---")</f>
        <v>25</v>
      </c>
      <c r="T180" s="227">
        <f t="shared" si="27"/>
        <v>0</v>
      </c>
      <c r="U180" s="45"/>
      <c r="V180" s="155">
        <f>IFERROR(INDEX('تعرفه ها'!A:Z,MATCH("بهای هر متر مکعب آب مصرفی",'تعرفه ها'!$B:$B,0),MATCH(F180,'تعرفه ها'!$2:$2,0)),"---")</f>
        <v>14300</v>
      </c>
      <c r="W180" s="50">
        <f t="shared" si="28"/>
        <v>-57200</v>
      </c>
      <c r="X180" s="50">
        <f>IFERROR(ROUND(R180*INDEX('تعرفه ها'!A:Z,MATCH("عوارض آب به ازاء هر متر مکعب",'تعرفه ها'!$B:$B,0),MATCH(F180,'تعرفه ها'!$2:$2,0)),0),"---")</f>
        <v>-600</v>
      </c>
      <c r="Y180" s="50">
        <f>IFERROR(ROUND(T180*INDEX('تعرفه ها'!A:Z,MATCH("جریمه مازاد مصرف آب به ازاء هر متر مکعب",'تعرفه ها'!$B:$B,0),MATCH(F180,'تعرفه ها'!$2:$2,0)),0),"---")</f>
        <v>0</v>
      </c>
      <c r="Z180" s="50">
        <f>IFERROR(ROUND(((W180+X180+Y180)*INDEX('تعرفه ها'!A:Z,MATCH("هزینه نگهداری و تعمیرات شبکه آب",'تعرفه ها'!$B:$B,0),MATCH(F180,'تعرفه ها'!$2:$2,0))/100),0),"---")</f>
        <v>-5780</v>
      </c>
      <c r="AA180" s="50">
        <f>IFERROR(IF(INDEX('اطلاعات دوره'!A:Z,MATCH(G180,'اطلاعات دوره'!C:C,0),MATCH("آب",'اطلاعات دوره'!$1:$1,0))="دارد",ROUND((W180+X180+Y180)*INDEX('تعرفه ها'!A:Z,MATCH("پیک فصلی آب",'تعرفه ها'!$B:$B,0),MATCH(F180,'تعرفه ها'!$2:$2,0))/100,0),0),"---")</f>
        <v>0</v>
      </c>
      <c r="AB180" s="50">
        <f>IFERROR(ROUND(SUM(W180+X180+Y180+Z180+AA180)*INDEX('تعرفه ها'!A:Z,MATCH("مالیات آب",'تعرفه ها'!$B:$B,0),MATCH(F180,'تعرفه ها'!$2:$2,0))/100,0),"---")</f>
        <v>0</v>
      </c>
      <c r="AC180" s="50">
        <f t="shared" si="29"/>
        <v>-63580</v>
      </c>
      <c r="AD180" s="50">
        <f t="shared" si="22"/>
        <v>1362776</v>
      </c>
      <c r="AE180" s="50">
        <f t="shared" si="30"/>
        <v>1299196</v>
      </c>
      <c r="AF180" s="50">
        <f t="shared" si="31"/>
        <v>196</v>
      </c>
      <c r="AG180" s="153">
        <f t="shared" si="32"/>
        <v>1299000</v>
      </c>
      <c r="AH180" s="42"/>
      <c r="AI180" s="183" t="str">
        <f>IFERROR(IF(INDEX(پرداخت!A:AZ,MATCH(A180&amp;" - "&amp;"آب",پرداخت!$B:$B,0),MATCH(G180,پرداخت!$1:$1,0))="نشده","نشده","شده"),"---")</f>
        <v>نشده</v>
      </c>
    </row>
    <row r="181" spans="1:35" s="30" customFormat="1" ht="34.9" hidden="1" customHeight="1">
      <c r="A181" s="171" t="s">
        <v>281</v>
      </c>
      <c r="B181" s="47">
        <f>IFERROR(INDEX('اطلاعات انشعابات شرکتها'!A:BB,MATCH(A181,'اطلاعات انشعابات شرکتها'!A:A,0),MATCH(B$1,'اطلاعات انشعابات شرکتها'!$1:$1,0)),0)</f>
        <v>149</v>
      </c>
      <c r="C181" s="48">
        <f>IFERROR(INDEX('اطلاعات انشعابات شرکتها'!A:BB,MATCH(A181,'اطلاعات انشعابات شرکتها'!A:A,0),MATCH(C$1,'اطلاعات انشعابات شرکتها'!$1:$1,0)),0)</f>
        <v>0</v>
      </c>
      <c r="D181" s="45"/>
      <c r="E181" s="171">
        <v>3</v>
      </c>
      <c r="F181" s="170">
        <v>99</v>
      </c>
      <c r="G181" s="47" t="str">
        <f t="shared" si="23"/>
        <v>99/3</v>
      </c>
      <c r="H181" s="47" t="str">
        <f>IFERROR(INDEX('اطلاعات دوره'!A:Z,MATCH(G181,'اطلاعات دوره'!C:C,0),MATCH(H$1,'اطلاعات دوره'!$1:$1,0)),0)</f>
        <v>99/03/01</v>
      </c>
      <c r="I181" s="47" t="str">
        <f>IFERROR(INDEX('اطلاعات دوره'!A:Z,MATCH(G181,'اطلاعات دوره'!C:C,0),MATCH(I$1,'اطلاعات دوره'!$1:$1,0)),0)</f>
        <v>99/03/31</v>
      </c>
      <c r="J181" s="48">
        <f>IFERROR(INDEX('اطلاعات دوره'!A:Z,MATCH(G181,'اطلاعات دوره'!C:C,0),MATCH(J$1,'اطلاعات دوره'!$1:$1,0)),0)</f>
        <v>31</v>
      </c>
      <c r="K181" s="46"/>
      <c r="L181" s="158" t="str">
        <f>IFERROR(INDEX('اطلاعات دوره'!A:Z,MATCH(G181,'اطلاعات دوره'!C:C,0)-1,MATCH("عنوان",'اطلاعات دوره'!$1:$1,0)),"---")</f>
        <v>99/2</v>
      </c>
      <c r="M181" s="47" t="str">
        <f t="shared" si="24"/>
        <v>مطلق کاران شرق-99/2</v>
      </c>
      <c r="N181" s="48" t="str">
        <f t="shared" si="25"/>
        <v>مطلق کاران شرق-99/3</v>
      </c>
      <c r="O181" s="45"/>
      <c r="P181" s="240">
        <f>IFERROR(INDEX('قرائت کنتور'!A:AZ,MATCH(A181&amp;"-"&amp;"آب",'قرائت کنتور'!B:B,0),MATCH(L181,'قرائت کنتور'!$1:$1,0)),0)</f>
        <v>212</v>
      </c>
      <c r="Q181" s="241">
        <f>IFERROR(INDEX('قرائت کنتور'!A:AZ,MATCH(A181&amp;"-"&amp;"آب",'قرائت کنتور'!B:B,0),MATCH(G181,'قرائت کنتور'!$1:$1,0)),0)</f>
        <v>212</v>
      </c>
      <c r="R181" s="241">
        <f t="shared" si="26"/>
        <v>0</v>
      </c>
      <c r="S181" s="241" t="str">
        <f>IFERROR(INDEX('اطلاعات انشعابات شرکتها'!A:AB,MATCH(A181,'اطلاعات انشعابات شرکتها'!A:A,0),MATCH(S$1,'اطلاعات انشعابات شرکتها'!$1:$1,0)),"---")</f>
        <v>25</v>
      </c>
      <c r="T181" s="227">
        <f t="shared" si="27"/>
        <v>0</v>
      </c>
      <c r="U181" s="45"/>
      <c r="V181" s="155">
        <f>IFERROR(INDEX('تعرفه ها'!A:Z,MATCH("بهای هر متر مکعب آب مصرفی",'تعرفه ها'!$B:$B,0),MATCH(F181,'تعرفه ها'!$2:$2,0)),"---")</f>
        <v>14300</v>
      </c>
      <c r="W181" s="50">
        <f t="shared" si="28"/>
        <v>0</v>
      </c>
      <c r="X181" s="50">
        <f>IFERROR(ROUND(R181*INDEX('تعرفه ها'!A:Z,MATCH("عوارض آب به ازاء هر متر مکعب",'تعرفه ها'!$B:$B,0),MATCH(F181,'تعرفه ها'!$2:$2,0)),0),"---")</f>
        <v>0</v>
      </c>
      <c r="Y181" s="50">
        <f>IFERROR(ROUND(T181*INDEX('تعرفه ها'!A:Z,MATCH("جریمه مازاد مصرف آب به ازاء هر متر مکعب",'تعرفه ها'!$B:$B,0),MATCH(F181,'تعرفه ها'!$2:$2,0)),0),"---")</f>
        <v>0</v>
      </c>
      <c r="Z181" s="50">
        <f>IFERROR(ROUND(((W181+X181+Y181)*INDEX('تعرفه ها'!A:Z,MATCH("هزینه نگهداری و تعمیرات شبکه آب",'تعرفه ها'!$B:$B,0),MATCH(F181,'تعرفه ها'!$2:$2,0))/100),0),"---")</f>
        <v>0</v>
      </c>
      <c r="AA181" s="50">
        <f>IFERROR(IF(INDEX('اطلاعات دوره'!A:Z,MATCH(G181,'اطلاعات دوره'!C:C,0),MATCH("آب",'اطلاعات دوره'!$1:$1,0))="دارد",ROUND((W181+X181+Y181)*INDEX('تعرفه ها'!A:Z,MATCH("پیک فصلی آب",'تعرفه ها'!$B:$B,0),MATCH(F181,'تعرفه ها'!$2:$2,0))/100,0),0),"---")</f>
        <v>0</v>
      </c>
      <c r="AB181" s="50">
        <f>IFERROR(ROUND(SUM(W181+X181+Y181+Z181+AA181)*INDEX('تعرفه ها'!A:Z,MATCH("مالیات آب",'تعرفه ها'!$B:$B,0),MATCH(F181,'تعرفه ها'!$2:$2,0))/100,0),"---")</f>
        <v>0</v>
      </c>
      <c r="AC181" s="50">
        <f t="shared" si="29"/>
        <v>0</v>
      </c>
      <c r="AD181" s="50">
        <f t="shared" si="22"/>
        <v>1165856</v>
      </c>
      <c r="AE181" s="50">
        <f t="shared" si="30"/>
        <v>1165856</v>
      </c>
      <c r="AF181" s="50">
        <f t="shared" si="31"/>
        <v>856</v>
      </c>
      <c r="AG181" s="153">
        <f t="shared" si="32"/>
        <v>1165000</v>
      </c>
      <c r="AH181" s="42"/>
      <c r="AI181" s="183" t="str">
        <f>IFERROR(IF(INDEX(پرداخت!A:AZ,MATCH(A181&amp;" - "&amp;"آب",پرداخت!$B:$B,0),MATCH(G181,پرداخت!$1:$1,0))="نشده","نشده","شده"),"---")</f>
        <v>نشده</v>
      </c>
    </row>
    <row r="182" spans="1:35" s="30" customFormat="1" ht="34.9" hidden="1" customHeight="1">
      <c r="A182" s="171" t="s">
        <v>282</v>
      </c>
      <c r="B182" s="47">
        <f>IFERROR(INDEX('اطلاعات انشعابات شرکتها'!A:BB,MATCH(A182,'اطلاعات انشعابات شرکتها'!A:A,0),MATCH(B$1,'اطلاعات انشعابات شرکتها'!$1:$1,0)),0)</f>
        <v>150</v>
      </c>
      <c r="C182" s="48">
        <f>IFERROR(INDEX('اطلاعات انشعابات شرکتها'!A:BB,MATCH(A182,'اطلاعات انشعابات شرکتها'!A:A,0),MATCH(C$1,'اطلاعات انشعابات شرکتها'!$1:$1,0)),0)</f>
        <v>0</v>
      </c>
      <c r="D182" s="45"/>
      <c r="E182" s="171">
        <v>3</v>
      </c>
      <c r="F182" s="170">
        <v>99</v>
      </c>
      <c r="G182" s="47" t="str">
        <f t="shared" si="23"/>
        <v>99/3</v>
      </c>
      <c r="H182" s="47" t="str">
        <f>IFERROR(INDEX('اطلاعات دوره'!A:Z,MATCH(G182,'اطلاعات دوره'!C:C,0),MATCH(H$1,'اطلاعات دوره'!$1:$1,0)),0)</f>
        <v>99/03/01</v>
      </c>
      <c r="I182" s="47" t="str">
        <f>IFERROR(INDEX('اطلاعات دوره'!A:Z,MATCH(G182,'اطلاعات دوره'!C:C,0),MATCH(I$1,'اطلاعات دوره'!$1:$1,0)),0)</f>
        <v>99/03/31</v>
      </c>
      <c r="J182" s="48">
        <f>IFERROR(INDEX('اطلاعات دوره'!A:Z,MATCH(G182,'اطلاعات دوره'!C:C,0),MATCH(J$1,'اطلاعات دوره'!$1:$1,0)),0)</f>
        <v>31</v>
      </c>
      <c r="K182" s="46"/>
      <c r="L182" s="158" t="str">
        <f>IFERROR(INDEX('اطلاعات دوره'!A:Z,MATCH(G182,'اطلاعات دوره'!C:C,0)-1,MATCH("عنوان",'اطلاعات دوره'!$1:$1,0)),"---")</f>
        <v>99/2</v>
      </c>
      <c r="M182" s="47" t="str">
        <f t="shared" si="24"/>
        <v>مهندسی زرین سامانه شرق-99/2</v>
      </c>
      <c r="N182" s="48" t="str">
        <f t="shared" si="25"/>
        <v>مهندسی زرین سامانه شرق-99/3</v>
      </c>
      <c r="O182" s="45"/>
      <c r="P182" s="240">
        <f>IFERROR(INDEX('قرائت کنتور'!A:AZ,MATCH(A182&amp;"-"&amp;"آب",'قرائت کنتور'!B:B,0),MATCH(L182,'قرائت کنتور'!$1:$1,0)),0)</f>
        <v>759</v>
      </c>
      <c r="Q182" s="241">
        <f>IFERROR(INDEX('قرائت کنتور'!A:AZ,MATCH(A182&amp;"-"&amp;"آب",'قرائت کنتور'!B:B,0),MATCH(G182,'قرائت کنتور'!$1:$1,0)),0)</f>
        <v>759</v>
      </c>
      <c r="R182" s="241">
        <f t="shared" si="26"/>
        <v>0</v>
      </c>
      <c r="S182" s="241" t="str">
        <f>IFERROR(INDEX('اطلاعات انشعابات شرکتها'!A:AB,MATCH(A182,'اطلاعات انشعابات شرکتها'!A:A,0),MATCH(S$1,'اطلاعات انشعابات شرکتها'!$1:$1,0)),"---")</f>
        <v>25</v>
      </c>
      <c r="T182" s="227">
        <f t="shared" si="27"/>
        <v>0</v>
      </c>
      <c r="U182" s="45"/>
      <c r="V182" s="155">
        <f>IFERROR(INDEX('تعرفه ها'!A:Z,MATCH("بهای هر متر مکعب آب مصرفی",'تعرفه ها'!$B:$B,0),MATCH(F182,'تعرفه ها'!$2:$2,0)),"---")</f>
        <v>14300</v>
      </c>
      <c r="W182" s="50">
        <f t="shared" si="28"/>
        <v>0</v>
      </c>
      <c r="X182" s="50">
        <f>IFERROR(ROUND(R182*INDEX('تعرفه ها'!A:Z,MATCH("عوارض آب به ازاء هر متر مکعب",'تعرفه ها'!$B:$B,0),MATCH(F182,'تعرفه ها'!$2:$2,0)),0),"---")</f>
        <v>0</v>
      </c>
      <c r="Y182" s="50">
        <f>IFERROR(ROUND(T182*INDEX('تعرفه ها'!A:Z,MATCH("جریمه مازاد مصرف آب به ازاء هر متر مکعب",'تعرفه ها'!$B:$B,0),MATCH(F182,'تعرفه ها'!$2:$2,0)),0),"---")</f>
        <v>0</v>
      </c>
      <c r="Z182" s="50">
        <f>IFERROR(ROUND(((W182+X182+Y182)*INDEX('تعرفه ها'!A:Z,MATCH("هزینه نگهداری و تعمیرات شبکه آب",'تعرفه ها'!$B:$B,0),MATCH(F182,'تعرفه ها'!$2:$2,0))/100),0),"---")</f>
        <v>0</v>
      </c>
      <c r="AA182" s="50">
        <f>IFERROR(IF(INDEX('اطلاعات دوره'!A:Z,MATCH(G182,'اطلاعات دوره'!C:C,0),MATCH("آب",'اطلاعات دوره'!$1:$1,0))="دارد",ROUND((W182+X182+Y182)*INDEX('تعرفه ها'!A:Z,MATCH("پیک فصلی آب",'تعرفه ها'!$B:$B,0),MATCH(F182,'تعرفه ها'!$2:$2,0))/100,0),0),"---")</f>
        <v>0</v>
      </c>
      <c r="AB182" s="50">
        <f>IFERROR(ROUND(SUM(W182+X182+Y182+Z182+AA182)*INDEX('تعرفه ها'!A:Z,MATCH("مالیات آب",'تعرفه ها'!$B:$B,0),MATCH(F182,'تعرفه ها'!$2:$2,0))/100,0),"---")</f>
        <v>0</v>
      </c>
      <c r="AC182" s="50">
        <f t="shared" si="29"/>
        <v>0</v>
      </c>
      <c r="AD182" s="50">
        <f t="shared" si="22"/>
        <v>7899437</v>
      </c>
      <c r="AE182" s="50">
        <f t="shared" si="30"/>
        <v>7899437</v>
      </c>
      <c r="AF182" s="50">
        <f t="shared" si="31"/>
        <v>437</v>
      </c>
      <c r="AG182" s="153">
        <f t="shared" si="32"/>
        <v>7899000</v>
      </c>
      <c r="AH182" s="42"/>
      <c r="AI182" s="183" t="str">
        <f>IFERROR(IF(INDEX(پرداخت!A:AZ,MATCH(A182&amp;" - "&amp;"آب",پرداخت!$B:$B,0),MATCH(G182,پرداخت!$1:$1,0))="نشده","نشده","شده"),"---")</f>
        <v>نشده</v>
      </c>
    </row>
    <row r="183" spans="1:35" s="30" customFormat="1" ht="34.9" hidden="1" customHeight="1">
      <c r="A183" s="171" t="s">
        <v>283</v>
      </c>
      <c r="B183" s="47">
        <f>IFERROR(INDEX('اطلاعات انشعابات شرکتها'!A:BB,MATCH(A183,'اطلاعات انشعابات شرکتها'!A:A,0),MATCH(B$1,'اطلاعات انشعابات شرکتها'!$1:$1,0)),0)</f>
        <v>151</v>
      </c>
      <c r="C183" s="48">
        <f>IFERROR(INDEX('اطلاعات انشعابات شرکتها'!A:BB,MATCH(A183,'اطلاعات انشعابات شرکتها'!A:A,0),MATCH(C$1,'اطلاعات انشعابات شرکتها'!$1:$1,0)),0)</f>
        <v>0</v>
      </c>
      <c r="D183" s="45"/>
      <c r="E183" s="171">
        <v>3</v>
      </c>
      <c r="F183" s="170">
        <v>99</v>
      </c>
      <c r="G183" s="47" t="str">
        <f t="shared" si="23"/>
        <v>99/3</v>
      </c>
      <c r="H183" s="47" t="str">
        <f>IFERROR(INDEX('اطلاعات دوره'!A:Z,MATCH(G183,'اطلاعات دوره'!C:C,0),MATCH(H$1,'اطلاعات دوره'!$1:$1,0)),0)</f>
        <v>99/03/01</v>
      </c>
      <c r="I183" s="47" t="str">
        <f>IFERROR(INDEX('اطلاعات دوره'!A:Z,MATCH(G183,'اطلاعات دوره'!C:C,0),MATCH(I$1,'اطلاعات دوره'!$1:$1,0)),0)</f>
        <v>99/03/31</v>
      </c>
      <c r="J183" s="48">
        <f>IFERROR(INDEX('اطلاعات دوره'!A:Z,MATCH(G183,'اطلاعات دوره'!C:C,0),MATCH(J$1,'اطلاعات دوره'!$1:$1,0)),0)</f>
        <v>31</v>
      </c>
      <c r="K183" s="46"/>
      <c r="L183" s="158" t="str">
        <f>IFERROR(INDEX('اطلاعات دوره'!A:Z,MATCH(G183,'اطلاعات دوره'!C:C,0)-1,MATCH("عنوان",'اطلاعات دوره'!$1:$1,0)),"---")</f>
        <v>99/2</v>
      </c>
      <c r="M183" s="47" t="str">
        <f t="shared" si="24"/>
        <v>مهندسی ماشین های دوار خاور طوس-99/2</v>
      </c>
      <c r="N183" s="48" t="str">
        <f t="shared" si="25"/>
        <v>مهندسی ماشین های دوار خاور طوس-99/3</v>
      </c>
      <c r="O183" s="45"/>
      <c r="P183" s="240">
        <f>IFERROR(INDEX('قرائت کنتور'!A:AZ,MATCH(A183&amp;"-"&amp;"آب",'قرائت کنتور'!B:B,0),MATCH(L183,'قرائت کنتور'!$1:$1,0)),0)</f>
        <v>109</v>
      </c>
      <c r="Q183" s="241">
        <f>IFERROR(INDEX('قرائت کنتور'!A:AZ,MATCH(A183&amp;"-"&amp;"آب",'قرائت کنتور'!B:B,0),MATCH(G183,'قرائت کنتور'!$1:$1,0)),0)</f>
        <v>106</v>
      </c>
      <c r="R183" s="241">
        <f t="shared" si="26"/>
        <v>-3</v>
      </c>
      <c r="S183" s="241" t="str">
        <f>IFERROR(INDEX('اطلاعات انشعابات شرکتها'!A:AB,MATCH(A183,'اطلاعات انشعابات شرکتها'!A:A,0),MATCH(S$1,'اطلاعات انشعابات شرکتها'!$1:$1,0)),"---")</f>
        <v>25</v>
      </c>
      <c r="T183" s="227">
        <f t="shared" si="27"/>
        <v>0</v>
      </c>
      <c r="U183" s="45"/>
      <c r="V183" s="155">
        <f>IFERROR(INDEX('تعرفه ها'!A:Z,MATCH("بهای هر متر مکعب آب مصرفی",'تعرفه ها'!$B:$B,0),MATCH(F183,'تعرفه ها'!$2:$2,0)),"---")</f>
        <v>14300</v>
      </c>
      <c r="W183" s="50">
        <f t="shared" si="28"/>
        <v>-42900</v>
      </c>
      <c r="X183" s="50">
        <f>IFERROR(ROUND(R183*INDEX('تعرفه ها'!A:Z,MATCH("عوارض آب به ازاء هر متر مکعب",'تعرفه ها'!$B:$B,0),MATCH(F183,'تعرفه ها'!$2:$2,0)),0),"---")</f>
        <v>-450</v>
      </c>
      <c r="Y183" s="50">
        <f>IFERROR(ROUND(T183*INDEX('تعرفه ها'!A:Z,MATCH("جریمه مازاد مصرف آب به ازاء هر متر مکعب",'تعرفه ها'!$B:$B,0),MATCH(F183,'تعرفه ها'!$2:$2,0)),0),"---")</f>
        <v>0</v>
      </c>
      <c r="Z183" s="50">
        <f>IFERROR(ROUND(((W183+X183+Y183)*INDEX('تعرفه ها'!A:Z,MATCH("هزینه نگهداری و تعمیرات شبکه آب",'تعرفه ها'!$B:$B,0),MATCH(F183,'تعرفه ها'!$2:$2,0))/100),0),"---")</f>
        <v>-4335</v>
      </c>
      <c r="AA183" s="50">
        <f>IFERROR(IF(INDEX('اطلاعات دوره'!A:Z,MATCH(G183,'اطلاعات دوره'!C:C,0),MATCH("آب",'اطلاعات دوره'!$1:$1,0))="دارد",ROUND((W183+X183+Y183)*INDEX('تعرفه ها'!A:Z,MATCH("پیک فصلی آب",'تعرفه ها'!$B:$B,0),MATCH(F183,'تعرفه ها'!$2:$2,0))/100,0),0),"---")</f>
        <v>0</v>
      </c>
      <c r="AB183" s="50">
        <f>IFERROR(ROUND(SUM(W183+X183+Y183+Z183+AA183)*INDEX('تعرفه ها'!A:Z,MATCH("مالیات آب",'تعرفه ها'!$B:$B,0),MATCH(F183,'تعرفه ها'!$2:$2,0))/100,0),"---")</f>
        <v>0</v>
      </c>
      <c r="AC183" s="50">
        <f t="shared" si="29"/>
        <v>-47685</v>
      </c>
      <c r="AD183" s="50">
        <f t="shared" si="22"/>
        <v>527858</v>
      </c>
      <c r="AE183" s="50">
        <f t="shared" si="30"/>
        <v>480173</v>
      </c>
      <c r="AF183" s="50">
        <f t="shared" si="31"/>
        <v>173</v>
      </c>
      <c r="AG183" s="153">
        <f t="shared" si="32"/>
        <v>480000</v>
      </c>
      <c r="AH183" s="42"/>
      <c r="AI183" s="183" t="str">
        <f>IFERROR(IF(INDEX(پرداخت!A:AZ,MATCH(A183&amp;" - "&amp;"آب",پرداخت!$B:$B,0),MATCH(G183,پرداخت!$1:$1,0))="نشده","نشده","شده"),"---")</f>
        <v>نشده</v>
      </c>
    </row>
    <row r="184" spans="1:35" s="30" customFormat="1" ht="34.9" hidden="1" customHeight="1">
      <c r="A184" s="171" t="s">
        <v>297</v>
      </c>
      <c r="B184" s="47">
        <f>IFERROR(INDEX('اطلاعات انشعابات شرکتها'!A:BB,MATCH(A184,'اطلاعات انشعابات شرکتها'!A:A,0),MATCH(B$1,'اطلاعات انشعابات شرکتها'!$1:$1,0)),0)</f>
        <v>152</v>
      </c>
      <c r="C184" s="48">
        <f>IFERROR(INDEX('اطلاعات انشعابات شرکتها'!A:BB,MATCH(A184,'اطلاعات انشعابات شرکتها'!A:A,0),MATCH(C$1,'اطلاعات انشعابات شرکتها'!$1:$1,0)),0)</f>
        <v>0</v>
      </c>
      <c r="D184" s="45"/>
      <c r="E184" s="171">
        <v>3</v>
      </c>
      <c r="F184" s="170">
        <v>99</v>
      </c>
      <c r="G184" s="47" t="str">
        <f t="shared" si="23"/>
        <v>99/3</v>
      </c>
      <c r="H184" s="47" t="str">
        <f>IFERROR(INDEX('اطلاعات دوره'!A:Z,MATCH(G184,'اطلاعات دوره'!C:C,0),MATCH(H$1,'اطلاعات دوره'!$1:$1,0)),0)</f>
        <v>99/03/01</v>
      </c>
      <c r="I184" s="47" t="str">
        <f>IFERROR(INDEX('اطلاعات دوره'!A:Z,MATCH(G184,'اطلاعات دوره'!C:C,0),MATCH(I$1,'اطلاعات دوره'!$1:$1,0)),0)</f>
        <v>99/03/31</v>
      </c>
      <c r="J184" s="48">
        <f>IFERROR(INDEX('اطلاعات دوره'!A:Z,MATCH(G184,'اطلاعات دوره'!C:C,0),MATCH(J$1,'اطلاعات دوره'!$1:$1,0)),0)</f>
        <v>31</v>
      </c>
      <c r="K184" s="46"/>
      <c r="L184" s="158" t="str">
        <f>IFERROR(INDEX('اطلاعات دوره'!A:Z,MATCH(G184,'اطلاعات دوره'!C:C,0)-1,MATCH("عنوان",'اطلاعات دوره'!$1:$1,0)),"---")</f>
        <v>99/2</v>
      </c>
      <c r="M184" s="47" t="str">
        <f t="shared" si="24"/>
        <v>موسسه علوم و صنایع غذایی (سوله)-99/2</v>
      </c>
      <c r="N184" s="48" t="str">
        <f t="shared" si="25"/>
        <v>موسسه علوم و صنایع غذایی (سوله)-99/3</v>
      </c>
      <c r="O184" s="45"/>
      <c r="P184" s="240">
        <f>IFERROR(INDEX('قرائت کنتور'!A:AZ,MATCH(A184&amp;"-"&amp;"آب",'قرائت کنتور'!B:B,0),MATCH(L184,'قرائت کنتور'!$1:$1,0)),0)</f>
        <v>756</v>
      </c>
      <c r="Q184" s="241">
        <f>IFERROR(INDEX('قرائت کنتور'!A:AZ,MATCH(A184&amp;"-"&amp;"آب",'قرائت کنتور'!B:B,0),MATCH(G184,'قرائت کنتور'!$1:$1,0)),0)</f>
        <v>751</v>
      </c>
      <c r="R184" s="241">
        <f t="shared" si="26"/>
        <v>-5</v>
      </c>
      <c r="S184" s="241" t="str">
        <f>IFERROR(INDEX('اطلاعات انشعابات شرکتها'!A:AB,MATCH(A184,'اطلاعات انشعابات شرکتها'!A:A,0),MATCH(S$1,'اطلاعات انشعابات شرکتها'!$1:$1,0)),"---")</f>
        <v>25</v>
      </c>
      <c r="T184" s="227">
        <f t="shared" si="27"/>
        <v>0</v>
      </c>
      <c r="U184" s="45"/>
      <c r="V184" s="155">
        <f>IFERROR(INDEX('تعرفه ها'!A:Z,MATCH("بهای هر متر مکعب آب مصرفی",'تعرفه ها'!$B:$B,0),MATCH(F184,'تعرفه ها'!$2:$2,0)),"---")</f>
        <v>14300</v>
      </c>
      <c r="W184" s="50">
        <f t="shared" si="28"/>
        <v>-71500</v>
      </c>
      <c r="X184" s="50">
        <f>IFERROR(ROUND(R184*INDEX('تعرفه ها'!A:Z,MATCH("عوارض آب به ازاء هر متر مکعب",'تعرفه ها'!$B:$B,0),MATCH(F184,'تعرفه ها'!$2:$2,0)),0),"---")</f>
        <v>-750</v>
      </c>
      <c r="Y184" s="50">
        <f>IFERROR(ROUND(T184*INDEX('تعرفه ها'!A:Z,MATCH("جریمه مازاد مصرف آب به ازاء هر متر مکعب",'تعرفه ها'!$B:$B,0),MATCH(F184,'تعرفه ها'!$2:$2,0)),0),"---")</f>
        <v>0</v>
      </c>
      <c r="Z184" s="50">
        <f>IFERROR(ROUND(((W184+X184+Y184)*INDEX('تعرفه ها'!A:Z,MATCH("هزینه نگهداری و تعمیرات شبکه آب",'تعرفه ها'!$B:$B,0),MATCH(F184,'تعرفه ها'!$2:$2,0))/100),0),"---")</f>
        <v>-7225</v>
      </c>
      <c r="AA184" s="50">
        <f>IFERROR(IF(INDEX('اطلاعات دوره'!A:Z,MATCH(G184,'اطلاعات دوره'!C:C,0),MATCH("آب",'اطلاعات دوره'!$1:$1,0))="دارد",ROUND((W184+X184+Y184)*INDEX('تعرفه ها'!A:Z,MATCH("پیک فصلی آب",'تعرفه ها'!$B:$B,0),MATCH(F184,'تعرفه ها'!$2:$2,0))/100,0),0),"---")</f>
        <v>0</v>
      </c>
      <c r="AB184" s="50">
        <f>IFERROR(ROUND(SUM(W184+X184+Y184+Z184+AA184)*INDEX('تعرفه ها'!A:Z,MATCH("مالیات آب",'تعرفه ها'!$B:$B,0),MATCH(F184,'تعرفه ها'!$2:$2,0))/100,0),"---")</f>
        <v>0</v>
      </c>
      <c r="AC184" s="50">
        <f t="shared" si="29"/>
        <v>-79475</v>
      </c>
      <c r="AD184" s="50">
        <f t="shared" si="22"/>
        <v>14948336</v>
      </c>
      <c r="AE184" s="50">
        <f t="shared" si="30"/>
        <v>14868861</v>
      </c>
      <c r="AF184" s="50">
        <f t="shared" si="31"/>
        <v>861</v>
      </c>
      <c r="AG184" s="153">
        <f t="shared" si="32"/>
        <v>14868000</v>
      </c>
      <c r="AH184" s="42"/>
      <c r="AI184" s="183" t="str">
        <f>IFERROR(IF(INDEX(پرداخت!A:AZ,MATCH(A184&amp;" - "&amp;"آب",پرداخت!$B:$B,0),MATCH(G184,پرداخت!$1:$1,0))="نشده","نشده","شده"),"---")</f>
        <v>---</v>
      </c>
    </row>
    <row r="185" spans="1:35" s="30" customFormat="1" ht="34.9" hidden="1" customHeight="1">
      <c r="A185" s="171" t="s">
        <v>298</v>
      </c>
      <c r="B185" s="47">
        <f>IFERROR(INDEX('اطلاعات انشعابات شرکتها'!A:BB,MATCH(A185,'اطلاعات انشعابات شرکتها'!A:A,0),MATCH(B$1,'اطلاعات انشعابات شرکتها'!$1:$1,0)),0)</f>
        <v>153</v>
      </c>
      <c r="C185" s="48">
        <f>IFERROR(INDEX('اطلاعات انشعابات شرکتها'!A:BB,MATCH(A185,'اطلاعات انشعابات شرکتها'!A:A,0),MATCH(C$1,'اطلاعات انشعابات شرکتها'!$1:$1,0)),0)</f>
        <v>0</v>
      </c>
      <c r="D185" s="45"/>
      <c r="E185" s="171">
        <v>3</v>
      </c>
      <c r="F185" s="170">
        <v>99</v>
      </c>
      <c r="G185" s="47" t="str">
        <f t="shared" si="23"/>
        <v>99/3</v>
      </c>
      <c r="H185" s="47" t="str">
        <f>IFERROR(INDEX('اطلاعات دوره'!A:Z,MATCH(G185,'اطلاعات دوره'!C:C,0),MATCH(H$1,'اطلاعات دوره'!$1:$1,0)),0)</f>
        <v>99/03/01</v>
      </c>
      <c r="I185" s="47" t="str">
        <f>IFERROR(INDEX('اطلاعات دوره'!A:Z,MATCH(G185,'اطلاعات دوره'!C:C,0),MATCH(I$1,'اطلاعات دوره'!$1:$1,0)),0)</f>
        <v>99/03/31</v>
      </c>
      <c r="J185" s="48">
        <f>IFERROR(INDEX('اطلاعات دوره'!A:Z,MATCH(G185,'اطلاعات دوره'!C:C,0),MATCH(J$1,'اطلاعات دوره'!$1:$1,0)),0)</f>
        <v>31</v>
      </c>
      <c r="K185" s="46"/>
      <c r="L185" s="158" t="str">
        <f>IFERROR(INDEX('اطلاعات دوره'!A:Z,MATCH(G185,'اطلاعات دوره'!C:C,0)-1,MATCH("عنوان",'اطلاعات دوره'!$1:$1,0)),"---")</f>
        <v>99/2</v>
      </c>
      <c r="M185" s="47" t="str">
        <f t="shared" si="24"/>
        <v>باغ زرشک-99/2</v>
      </c>
      <c r="N185" s="48" t="str">
        <f t="shared" si="25"/>
        <v>باغ زرشک-99/3</v>
      </c>
      <c r="O185" s="45"/>
      <c r="P185" s="240">
        <f>IFERROR(INDEX('قرائت کنتور'!A:AZ,MATCH(A185&amp;"-"&amp;"آب",'قرائت کنتور'!B:B,0),MATCH(L185,'قرائت کنتور'!$1:$1,0)),0)</f>
        <v>5669</v>
      </c>
      <c r="Q185" s="241">
        <f>IFERROR(INDEX('قرائت کنتور'!A:AZ,MATCH(A185&amp;"-"&amp;"آب",'قرائت کنتور'!B:B,0),MATCH(G185,'قرائت کنتور'!$1:$1,0)),0)</f>
        <v>5669</v>
      </c>
      <c r="R185" s="241">
        <f t="shared" si="26"/>
        <v>0</v>
      </c>
      <c r="S185" s="241" t="str">
        <f>IFERROR(INDEX('اطلاعات انشعابات شرکتها'!A:AB,MATCH(A185,'اطلاعات انشعابات شرکتها'!A:A,0),MATCH(S$1,'اطلاعات انشعابات شرکتها'!$1:$1,0)),"---")</f>
        <v>100</v>
      </c>
      <c r="T185" s="227">
        <f t="shared" si="27"/>
        <v>0</v>
      </c>
      <c r="U185" s="45"/>
      <c r="V185" s="155">
        <f>IFERROR(INDEX('تعرفه ها'!A:Z,MATCH("بهای هر متر مکعب آب مصرفی",'تعرفه ها'!$B:$B,0),MATCH(F185,'تعرفه ها'!$2:$2,0)),"---")</f>
        <v>14300</v>
      </c>
      <c r="W185" s="50">
        <f t="shared" si="28"/>
        <v>0</v>
      </c>
      <c r="X185" s="50">
        <f>IFERROR(ROUND(R185*INDEX('تعرفه ها'!A:Z,MATCH("عوارض آب به ازاء هر متر مکعب",'تعرفه ها'!$B:$B,0),MATCH(F185,'تعرفه ها'!$2:$2,0)),0),"---")</f>
        <v>0</v>
      </c>
      <c r="Y185" s="50">
        <f>IFERROR(ROUND(T185*INDEX('تعرفه ها'!A:Z,MATCH("جریمه مازاد مصرف آب به ازاء هر متر مکعب",'تعرفه ها'!$B:$B,0),MATCH(F185,'تعرفه ها'!$2:$2,0)),0),"---")</f>
        <v>0</v>
      </c>
      <c r="Z185" s="50">
        <f>IFERROR(ROUND(((W185+X185+Y185)*INDEX('تعرفه ها'!A:Z,MATCH("هزینه نگهداری و تعمیرات شبکه آب",'تعرفه ها'!$B:$B,0),MATCH(F185,'تعرفه ها'!$2:$2,0))/100),0),"---")</f>
        <v>0</v>
      </c>
      <c r="AA185" s="50">
        <f>IFERROR(IF(INDEX('اطلاعات دوره'!A:Z,MATCH(G185,'اطلاعات دوره'!C:C,0),MATCH("آب",'اطلاعات دوره'!$1:$1,0))="دارد",ROUND((W185+X185+Y185)*INDEX('تعرفه ها'!A:Z,MATCH("پیک فصلی آب",'تعرفه ها'!$B:$B,0),MATCH(F185,'تعرفه ها'!$2:$2,0))/100,0),0),"---")</f>
        <v>0</v>
      </c>
      <c r="AB185" s="50">
        <f>IFERROR(ROUND(SUM(W185+X185+Y185+Z185+AA185)*INDEX('تعرفه ها'!A:Z,MATCH("مالیات آب",'تعرفه ها'!$B:$B,0),MATCH(F185,'تعرفه ها'!$2:$2,0))/100,0),"---")</f>
        <v>0</v>
      </c>
      <c r="AC185" s="50">
        <f t="shared" si="29"/>
        <v>0</v>
      </c>
      <c r="AD185" s="50">
        <f t="shared" si="22"/>
        <v>31070334</v>
      </c>
      <c r="AE185" s="50">
        <f t="shared" si="30"/>
        <v>31070334</v>
      </c>
      <c r="AF185" s="50">
        <f t="shared" si="31"/>
        <v>334</v>
      </c>
      <c r="AG185" s="153">
        <f t="shared" si="32"/>
        <v>31070000</v>
      </c>
      <c r="AH185" s="42"/>
      <c r="AI185" s="183" t="str">
        <f>IFERROR(IF(INDEX(پرداخت!A:AZ,MATCH(A185&amp;" - "&amp;"آب",پرداخت!$B:$B,0),MATCH(G185,پرداخت!$1:$1,0))="نشده","نشده","شده"),"---")</f>
        <v>---</v>
      </c>
    </row>
    <row r="186" spans="1:35" s="30" customFormat="1" ht="34.9" hidden="1" customHeight="1">
      <c r="A186" s="171" t="s">
        <v>299</v>
      </c>
      <c r="B186" s="47">
        <f>IFERROR(INDEX('اطلاعات انشعابات شرکتها'!A:BB,MATCH(A186,'اطلاعات انشعابات شرکتها'!A:A,0),MATCH(B$1,'اطلاعات انشعابات شرکتها'!$1:$1,0)),0)</f>
        <v>153</v>
      </c>
      <c r="C186" s="48">
        <f>IFERROR(INDEX('اطلاعات انشعابات شرکتها'!A:BB,MATCH(A186,'اطلاعات انشعابات شرکتها'!A:A,0),MATCH(C$1,'اطلاعات انشعابات شرکتها'!$1:$1,0)),0)</f>
        <v>0</v>
      </c>
      <c r="D186" s="45"/>
      <c r="E186" s="171">
        <v>3</v>
      </c>
      <c r="F186" s="170">
        <v>99</v>
      </c>
      <c r="G186" s="47" t="str">
        <f t="shared" si="23"/>
        <v>99/3</v>
      </c>
      <c r="H186" s="47" t="str">
        <f>IFERROR(INDEX('اطلاعات دوره'!A:Z,MATCH(G186,'اطلاعات دوره'!C:C,0),MATCH(H$1,'اطلاعات دوره'!$1:$1,0)),0)</f>
        <v>99/03/01</v>
      </c>
      <c r="I186" s="47" t="str">
        <f>IFERROR(INDEX('اطلاعات دوره'!A:Z,MATCH(G186,'اطلاعات دوره'!C:C,0),MATCH(I$1,'اطلاعات دوره'!$1:$1,0)),0)</f>
        <v>99/03/31</v>
      </c>
      <c r="J186" s="48">
        <f>IFERROR(INDEX('اطلاعات دوره'!A:Z,MATCH(G186,'اطلاعات دوره'!C:C,0),MATCH(J$1,'اطلاعات دوره'!$1:$1,0)),0)</f>
        <v>31</v>
      </c>
      <c r="K186" s="46"/>
      <c r="L186" s="158" t="str">
        <f>IFERROR(INDEX('اطلاعات دوره'!A:Z,MATCH(G186,'اطلاعات دوره'!C:C,0)-1,MATCH("عنوان",'اطلاعات دوره'!$1:$1,0)),"---")</f>
        <v>99/2</v>
      </c>
      <c r="M186" s="47" t="str">
        <f t="shared" si="24"/>
        <v>باغ گیاهان داروئی-99/2</v>
      </c>
      <c r="N186" s="48" t="str">
        <f t="shared" si="25"/>
        <v>باغ گیاهان داروئی-99/3</v>
      </c>
      <c r="O186" s="45"/>
      <c r="P186" s="240">
        <f>IFERROR(INDEX('قرائت کنتور'!A:AZ,MATCH(A186&amp;"-"&amp;"آب",'قرائت کنتور'!B:B,0),MATCH(L186,'قرائت کنتور'!$1:$1,0)),0)</f>
        <v>9885</v>
      </c>
      <c r="Q186" s="241">
        <f>IFERROR(INDEX('قرائت کنتور'!A:AZ,MATCH(A186&amp;"-"&amp;"آب",'قرائت کنتور'!B:B,0),MATCH(G186,'قرائت کنتور'!$1:$1,0)),0)</f>
        <v>9885</v>
      </c>
      <c r="R186" s="241">
        <f t="shared" si="26"/>
        <v>0</v>
      </c>
      <c r="S186" s="241" t="str">
        <f>IFERROR(INDEX('اطلاعات انشعابات شرکتها'!A:AB,MATCH(A186,'اطلاعات انشعابات شرکتها'!A:A,0),MATCH(S$1,'اطلاعات انشعابات شرکتها'!$1:$1,0)),"---")</f>
        <v>100</v>
      </c>
      <c r="T186" s="227">
        <f t="shared" si="27"/>
        <v>0</v>
      </c>
      <c r="U186" s="45"/>
      <c r="V186" s="155">
        <f>IFERROR(INDEX('تعرفه ها'!A:Z,MATCH("بهای هر متر مکعب آب مصرفی",'تعرفه ها'!$B:$B,0),MATCH(F186,'تعرفه ها'!$2:$2,0)),"---")</f>
        <v>14300</v>
      </c>
      <c r="W186" s="50">
        <f t="shared" si="28"/>
        <v>0</v>
      </c>
      <c r="X186" s="50">
        <f>IFERROR(ROUND(R186*INDEX('تعرفه ها'!A:Z,MATCH("عوارض آب به ازاء هر متر مکعب",'تعرفه ها'!$B:$B,0),MATCH(F186,'تعرفه ها'!$2:$2,0)),0),"---")</f>
        <v>0</v>
      </c>
      <c r="Y186" s="50">
        <f>IFERROR(ROUND(T186*INDEX('تعرفه ها'!A:Z,MATCH("جریمه مازاد مصرف آب به ازاء هر متر مکعب",'تعرفه ها'!$B:$B,0),MATCH(F186,'تعرفه ها'!$2:$2,0)),0),"---")</f>
        <v>0</v>
      </c>
      <c r="Z186" s="50">
        <f>IFERROR(ROUND(((W186+X186+Y186)*INDEX('تعرفه ها'!A:Z,MATCH("هزینه نگهداری و تعمیرات شبکه آب",'تعرفه ها'!$B:$B,0),MATCH(F186,'تعرفه ها'!$2:$2,0))/100),0),"---")</f>
        <v>0</v>
      </c>
      <c r="AA186" s="50">
        <f>IFERROR(IF(INDEX('اطلاعات دوره'!A:Z,MATCH(G186,'اطلاعات دوره'!C:C,0),MATCH("آب",'اطلاعات دوره'!$1:$1,0))="دارد",ROUND((W186+X186+Y186)*INDEX('تعرفه ها'!A:Z,MATCH("پیک فصلی آب",'تعرفه ها'!$B:$B,0),MATCH(F186,'تعرفه ها'!$2:$2,0))/100,0),0),"---")</f>
        <v>0</v>
      </c>
      <c r="AB186" s="50">
        <f>IFERROR(ROUND(SUM(W186+X186+Y186+Z186+AA186)*INDEX('تعرفه ها'!A:Z,MATCH("مالیات آب",'تعرفه ها'!$B:$B,0),MATCH(F186,'تعرفه ها'!$2:$2,0))/100,0),"---")</f>
        <v>0</v>
      </c>
      <c r="AC186" s="50">
        <f t="shared" si="29"/>
        <v>0</v>
      </c>
      <c r="AD186" s="50">
        <f t="shared" si="22"/>
        <v>117361035</v>
      </c>
      <c r="AE186" s="50">
        <f t="shared" si="30"/>
        <v>117361035</v>
      </c>
      <c r="AF186" s="50">
        <f t="shared" si="31"/>
        <v>35</v>
      </c>
      <c r="AG186" s="153">
        <f t="shared" si="32"/>
        <v>117361000</v>
      </c>
      <c r="AH186" s="42"/>
      <c r="AI186" s="183" t="str">
        <f>IFERROR(IF(INDEX(پرداخت!A:AZ,MATCH(A186&amp;" - "&amp;"آب",پرداخت!$B:$B,0),MATCH(G186,پرداخت!$1:$1,0))="نشده","نشده","شده"),"---")</f>
        <v>---</v>
      </c>
    </row>
    <row r="187" spans="1:35" s="30" customFormat="1" ht="34.9" hidden="1" customHeight="1">
      <c r="A187" s="170" t="s">
        <v>243</v>
      </c>
      <c r="B187" s="47">
        <f>IFERROR(INDEX('اطلاعات انشعابات شرکتها'!A:BB,MATCH(A187,'اطلاعات انشعابات شرکتها'!A:A,0),MATCH(B$1,'اطلاعات انشعابات شرکتها'!$1:$1,0)),0)</f>
        <v>124</v>
      </c>
      <c r="C187" s="48">
        <f>IFERROR(INDEX('اطلاعات انشعابات شرکتها'!A:BB,MATCH(A187,'اطلاعات انشعابات شرکتها'!A:A,0),MATCH(C$1,'اطلاعات انشعابات شرکتها'!$1:$1,0)),0)</f>
        <v>0</v>
      </c>
      <c r="D187" s="45"/>
      <c r="E187" s="171">
        <v>4</v>
      </c>
      <c r="F187" s="170">
        <v>99</v>
      </c>
      <c r="G187" s="47" t="str">
        <f t="shared" si="23"/>
        <v>99/4</v>
      </c>
      <c r="H187" s="47" t="str">
        <f>IFERROR(INDEX('اطلاعات دوره'!A:Z,MATCH(G187,'اطلاعات دوره'!C:C,0),MATCH(H$1,'اطلاعات دوره'!$1:$1,0)),0)</f>
        <v>99/02/01</v>
      </c>
      <c r="I187" s="47" t="str">
        <f>IFERROR(INDEX('اطلاعات دوره'!A:Z,MATCH(G187,'اطلاعات دوره'!C:C,0),MATCH(I$1,'اطلاعات دوره'!$1:$1,0)),0)</f>
        <v>99/04/31</v>
      </c>
      <c r="J187" s="48">
        <f>IFERROR(INDEX('اطلاعات دوره'!A:Z,MATCH(G187,'اطلاعات دوره'!C:C,0),MATCH(J$1,'اطلاعات دوره'!$1:$1,0)),0)</f>
        <v>93</v>
      </c>
      <c r="K187" s="46"/>
      <c r="L187" s="158" t="str">
        <f>IFERROR(INDEX('اطلاعات دوره'!A:Z,MATCH(G187,'اطلاعات دوره'!C:C,0)-1,MATCH("عنوان",'اطلاعات دوره'!$1:$1,0)),"---")</f>
        <v>99/3</v>
      </c>
      <c r="M187" s="47" t="str">
        <f t="shared" si="24"/>
        <v>تراشکاری ثامن-99/3</v>
      </c>
      <c r="N187" s="48" t="str">
        <f t="shared" si="25"/>
        <v>تراشکاری ثامن-99/4</v>
      </c>
      <c r="O187" s="45"/>
      <c r="P187" s="240">
        <f>IFERROR(INDEX('قرائت کنتور'!A:AZ,MATCH(A187&amp;"-"&amp;"آب",'قرائت کنتور'!B:B,0),MATCH(L187,'قرائت کنتور'!$1:$1,0)),0)</f>
        <v>425</v>
      </c>
      <c r="Q187" s="241">
        <f>IFERROR(INDEX('قرائت کنتور'!A:AZ,MATCH(A187&amp;"-"&amp;"آب",'قرائت کنتور'!B:B,0),MATCH(G187,'قرائت کنتور'!$1:$1,0)),0)</f>
        <v>437</v>
      </c>
      <c r="R187" s="241">
        <f t="shared" si="26"/>
        <v>12</v>
      </c>
      <c r="S187" s="241" t="str">
        <f>IFERROR(INDEX('اطلاعات انشعابات شرکتها'!A:AB,MATCH(A187,'اطلاعات انشعابات شرکتها'!A:A,0),MATCH(S$1,'اطلاعات انشعابات شرکتها'!$1:$1,0)),"---")</f>
        <v>25</v>
      </c>
      <c r="T187" s="227">
        <f t="shared" si="27"/>
        <v>0</v>
      </c>
      <c r="U187" s="45"/>
      <c r="V187" s="155">
        <f>IFERROR(INDEX('تعرفه ها'!A:Z,MATCH("بهای هر متر مکعب آب مصرفی",'تعرفه ها'!$B:$B,0),MATCH(F187,'تعرفه ها'!$2:$2,0)),"---")</f>
        <v>14300</v>
      </c>
      <c r="W187" s="50">
        <f t="shared" si="28"/>
        <v>171600</v>
      </c>
      <c r="X187" s="50">
        <f>IFERROR(ROUND(R187*INDEX('تعرفه ها'!A:Z,MATCH("عوارض آب به ازاء هر متر مکعب",'تعرفه ها'!$B:$B,0),MATCH(F187,'تعرفه ها'!$2:$2,0)),0),"---")</f>
        <v>1800</v>
      </c>
      <c r="Y187" s="50">
        <f>IFERROR(ROUND(T187*INDEX('تعرفه ها'!A:Z,MATCH("جریمه مازاد مصرف آب به ازاء هر متر مکعب",'تعرفه ها'!$B:$B,0),MATCH(F187,'تعرفه ها'!$2:$2,0)),0),"---")</f>
        <v>0</v>
      </c>
      <c r="Z187" s="50">
        <f>IFERROR(ROUND(((W187+X187+Y187)*INDEX('تعرفه ها'!A:Z,MATCH("هزینه نگهداری و تعمیرات شبکه آب",'تعرفه ها'!$B:$B,0),MATCH(F187,'تعرفه ها'!$2:$2,0))/100),0),"---")</f>
        <v>17340</v>
      </c>
      <c r="AA187" s="50">
        <v>34680</v>
      </c>
      <c r="AB187" s="50">
        <f>IFERROR(ROUND(SUM(W187+X187+Y187+Z187+AA187)*INDEX('تعرفه ها'!A:Z,MATCH("مالیات آب",'تعرفه ها'!$B:$B,0),MATCH(F187,'تعرفه ها'!$2:$2,0))/100,0),"---")</f>
        <v>0</v>
      </c>
      <c r="AC187" s="50">
        <f t="shared" si="29"/>
        <v>225420</v>
      </c>
      <c r="AD187" s="50">
        <v>1539740</v>
      </c>
      <c r="AE187" s="50">
        <f t="shared" si="30"/>
        <v>1765160</v>
      </c>
      <c r="AF187" s="50">
        <f t="shared" si="31"/>
        <v>160</v>
      </c>
      <c r="AG187" s="153">
        <f t="shared" si="32"/>
        <v>1765000</v>
      </c>
      <c r="AH187" s="42"/>
      <c r="AI187" s="183" t="str">
        <f>IFERROR(IF(INDEX(پرداخت!A:AZ,MATCH(A187&amp;" - "&amp;"آب",پرداخت!$B:$B,0),MATCH(G187,پرداخت!$1:$1,0))="نشده","نشده","شده"),"---")</f>
        <v>شده</v>
      </c>
    </row>
    <row r="188" spans="1:35" s="30" customFormat="1" ht="34.9" hidden="1" customHeight="1">
      <c r="A188" s="171" t="s">
        <v>204</v>
      </c>
      <c r="B188" s="47">
        <f>IFERROR(INDEX('اطلاعات انشعابات شرکتها'!A:BB,MATCH(A188,'اطلاعات انشعابات شرکتها'!A:A,0),MATCH(B$1,'اطلاعات انشعابات شرکتها'!$1:$1,0)),0)</f>
        <v>101</v>
      </c>
      <c r="C188" s="48">
        <f>IFERROR(INDEX('اطلاعات انشعابات شرکتها'!A:BB,MATCH(A188,'اطلاعات انشعابات شرکتها'!A:A,0),MATCH(C$1,'اطلاعات انشعابات شرکتها'!$1:$1,0)),0)</f>
        <v>0</v>
      </c>
      <c r="D188" s="45"/>
      <c r="E188" s="171">
        <v>4</v>
      </c>
      <c r="F188" s="170">
        <v>99</v>
      </c>
      <c r="G188" s="47" t="str">
        <f t="shared" si="23"/>
        <v>99/4</v>
      </c>
      <c r="H188" s="47" t="str">
        <f>IFERROR(INDEX('اطلاعات دوره'!A:Z,MATCH(G188,'اطلاعات دوره'!C:C,0),MATCH(H$1,'اطلاعات دوره'!$1:$1,0)),0)</f>
        <v>99/02/01</v>
      </c>
      <c r="I188" s="47" t="str">
        <f>IFERROR(INDEX('اطلاعات دوره'!A:Z,MATCH(G188,'اطلاعات دوره'!C:C,0),MATCH(I$1,'اطلاعات دوره'!$1:$1,0)),0)</f>
        <v>99/04/31</v>
      </c>
      <c r="J188" s="48">
        <f>IFERROR(INDEX('اطلاعات دوره'!A:Z,MATCH(G188,'اطلاعات دوره'!C:C,0),MATCH(J$1,'اطلاعات دوره'!$1:$1,0)),0)</f>
        <v>93</v>
      </c>
      <c r="K188" s="46"/>
      <c r="L188" s="158" t="str">
        <f>IFERROR(INDEX('اطلاعات دوره'!A:Z,MATCH(G188,'اطلاعات دوره'!C:C,0)-1,MATCH("عنوان",'اطلاعات دوره'!$1:$1,0)),"---")</f>
        <v>99/3</v>
      </c>
      <c r="M188" s="47" t="str">
        <f t="shared" si="24"/>
        <v>احیا درمان-99/3</v>
      </c>
      <c r="N188" s="48" t="str">
        <f t="shared" si="25"/>
        <v>احیا درمان-99/4</v>
      </c>
      <c r="O188" s="45"/>
      <c r="P188" s="240">
        <f>IFERROR(INDEX('قرائت کنتور'!A:AZ,MATCH(A188&amp;"-"&amp;"آب",'قرائت کنتور'!B:B,0),MATCH(L188,'قرائت کنتور'!$1:$1,0)),0)</f>
        <v>684</v>
      </c>
      <c r="Q188" s="241">
        <f>IFERROR(INDEX('قرائت کنتور'!A:AZ,MATCH(A188&amp;"-"&amp;"آب",'قرائت کنتور'!B:B,0),MATCH(G188,'قرائت کنتور'!$1:$1,0)),0)</f>
        <v>697</v>
      </c>
      <c r="R188" s="241">
        <f t="shared" si="26"/>
        <v>13</v>
      </c>
      <c r="S188" s="241" t="str">
        <f>IFERROR(INDEX('اطلاعات انشعابات شرکتها'!A:AB,MATCH(A188,'اطلاعات انشعابات شرکتها'!A:A,0),MATCH(S$1,'اطلاعات انشعابات شرکتها'!$1:$1,0)),"---")</f>
        <v>25</v>
      </c>
      <c r="T188" s="227">
        <f t="shared" si="27"/>
        <v>0</v>
      </c>
      <c r="U188" s="45"/>
      <c r="V188" s="155">
        <f>IFERROR(INDEX('تعرفه ها'!A:Z,MATCH("بهای هر متر مکعب آب مصرفی",'تعرفه ها'!$B:$B,0),MATCH(F188,'تعرفه ها'!$2:$2,0)),"---")</f>
        <v>14300</v>
      </c>
      <c r="W188" s="50">
        <f t="shared" si="28"/>
        <v>185900</v>
      </c>
      <c r="X188" s="50">
        <f>IFERROR(ROUND(R188*INDEX('تعرفه ها'!A:Z,MATCH("عوارض آب به ازاء هر متر مکعب",'تعرفه ها'!$B:$B,0),MATCH(F188,'تعرفه ها'!$2:$2,0)),0),"---")</f>
        <v>1950</v>
      </c>
      <c r="Y188" s="50">
        <f>IFERROR(ROUND(T188*INDEX('تعرفه ها'!A:Z,MATCH("جریمه مازاد مصرف آب به ازاء هر متر مکعب",'تعرفه ها'!$B:$B,0),MATCH(F188,'تعرفه ها'!$2:$2,0)),0),"---")</f>
        <v>0</v>
      </c>
      <c r="Z188" s="50">
        <f>IFERROR(ROUND(((W188+X188+Y188)*INDEX('تعرفه ها'!A:Z,MATCH("هزینه نگهداری و تعمیرات شبکه آب",'تعرفه ها'!$B:$B,0),MATCH(F188,'تعرفه ها'!$2:$2,0))/100),0),"---")</f>
        <v>18785</v>
      </c>
      <c r="AA188" s="50">
        <v>0</v>
      </c>
      <c r="AB188" s="50">
        <f>IFERROR(ROUND(SUM(W188+X188+Y188+Z188+AA188)*INDEX('تعرفه ها'!A:Z,MATCH("مالیات آب",'تعرفه ها'!$B:$B,0),MATCH(F188,'تعرفه ها'!$2:$2,0))/100,0),"---")</f>
        <v>0</v>
      </c>
      <c r="AC188" s="50">
        <f t="shared" si="29"/>
        <v>206635</v>
      </c>
      <c r="AD188" s="50">
        <v>8794972</v>
      </c>
      <c r="AE188" s="50">
        <f t="shared" si="30"/>
        <v>9001607</v>
      </c>
      <c r="AF188" s="50">
        <f t="shared" si="31"/>
        <v>607</v>
      </c>
      <c r="AG188" s="153">
        <f t="shared" si="32"/>
        <v>9001000</v>
      </c>
      <c r="AH188" s="42"/>
      <c r="AI188" s="183" t="str">
        <f>IFERROR(IF(INDEX(پرداخت!A:AZ,MATCH(A188&amp;" - "&amp;"آب",پرداخت!$B:$B,0),MATCH(G188,پرداخت!$1:$1,0))="نشده","نشده","شده"),"---")</f>
        <v>شده</v>
      </c>
    </row>
    <row r="189" spans="1:35" s="30" customFormat="1" ht="34.9" hidden="1" customHeight="1">
      <c r="A189" s="171" t="s">
        <v>206</v>
      </c>
      <c r="B189" s="47">
        <f>IFERROR(INDEX('اطلاعات انشعابات شرکتها'!A:BB,MATCH(A189,'اطلاعات انشعابات شرکتها'!A:A,0),MATCH(B$1,'اطلاعات انشعابات شرکتها'!$1:$1,0)),0)</f>
        <v>102</v>
      </c>
      <c r="C189" s="48">
        <f>IFERROR(INDEX('اطلاعات انشعابات شرکتها'!A:BB,MATCH(A189,'اطلاعات انشعابات شرکتها'!A:A,0),MATCH(C$1,'اطلاعات انشعابات شرکتها'!$1:$1,0)),0)</f>
        <v>0</v>
      </c>
      <c r="D189" s="45"/>
      <c r="E189" s="171">
        <v>4</v>
      </c>
      <c r="F189" s="170">
        <v>99</v>
      </c>
      <c r="G189" s="47" t="str">
        <f t="shared" si="23"/>
        <v>99/4</v>
      </c>
      <c r="H189" s="47" t="str">
        <f>IFERROR(INDEX('اطلاعات دوره'!A:Z,MATCH(G189,'اطلاعات دوره'!C:C,0),MATCH(H$1,'اطلاعات دوره'!$1:$1,0)),0)</f>
        <v>99/02/01</v>
      </c>
      <c r="I189" s="47" t="str">
        <f>IFERROR(INDEX('اطلاعات دوره'!A:Z,MATCH(G189,'اطلاعات دوره'!C:C,0),MATCH(I$1,'اطلاعات دوره'!$1:$1,0)),0)</f>
        <v>99/04/31</v>
      </c>
      <c r="J189" s="48">
        <f>IFERROR(INDEX('اطلاعات دوره'!A:Z,MATCH(G189,'اطلاعات دوره'!C:C,0),MATCH(J$1,'اطلاعات دوره'!$1:$1,0)),0)</f>
        <v>93</v>
      </c>
      <c r="K189" s="46"/>
      <c r="L189" s="158" t="str">
        <f>IFERROR(INDEX('اطلاعات دوره'!A:Z,MATCH(G189,'اطلاعات دوره'!C:C,0)-1,MATCH("عنوان",'اطلاعات دوره'!$1:$1,0)),"---")</f>
        <v>99/3</v>
      </c>
      <c r="M189" s="47" t="str">
        <f t="shared" si="24"/>
        <v>ارسک یکتا تجهیز-99/3</v>
      </c>
      <c r="N189" s="48" t="str">
        <f t="shared" si="25"/>
        <v>ارسک یکتا تجهیز-99/4</v>
      </c>
      <c r="O189" s="45"/>
      <c r="P189" s="240">
        <f>IFERROR(INDEX('قرائت کنتور'!A:AZ,MATCH(A189&amp;"-"&amp;"آب",'قرائت کنتور'!B:B,0),MATCH(L189,'قرائت کنتور'!$1:$1,0)),0)</f>
        <v>179</v>
      </c>
      <c r="Q189" s="241">
        <f>IFERROR(INDEX('قرائت کنتور'!A:AZ,MATCH(A189&amp;"-"&amp;"آب",'قرائت کنتور'!B:B,0),MATCH(G189,'قرائت کنتور'!$1:$1,0)),0)</f>
        <v>254</v>
      </c>
      <c r="R189" s="241">
        <f t="shared" si="26"/>
        <v>75</v>
      </c>
      <c r="S189" s="241" t="str">
        <f>IFERROR(INDEX('اطلاعات انشعابات شرکتها'!A:AB,MATCH(A189,'اطلاعات انشعابات شرکتها'!A:A,0),MATCH(S$1,'اطلاعات انشعابات شرکتها'!$1:$1,0)),"---")</f>
        <v>25</v>
      </c>
      <c r="T189" s="227">
        <f t="shared" si="27"/>
        <v>0</v>
      </c>
      <c r="U189" s="45"/>
      <c r="V189" s="155">
        <f>IFERROR(INDEX('تعرفه ها'!A:Z,MATCH("بهای هر متر مکعب آب مصرفی",'تعرفه ها'!$B:$B,0),MATCH(F189,'تعرفه ها'!$2:$2,0)),"---")</f>
        <v>14300</v>
      </c>
      <c r="W189" s="50">
        <f t="shared" si="28"/>
        <v>1072500</v>
      </c>
      <c r="X189" s="50">
        <f>IFERROR(ROUND(R189*INDEX('تعرفه ها'!A:Z,MATCH("عوارض آب به ازاء هر متر مکعب",'تعرفه ها'!$B:$B,0),MATCH(F189,'تعرفه ها'!$2:$2,0)),0),"---")</f>
        <v>11250</v>
      </c>
      <c r="Y189" s="50">
        <f>IFERROR(ROUND(T189*INDEX('تعرفه ها'!A:Z,MATCH("جریمه مازاد مصرف آب به ازاء هر متر مکعب",'تعرفه ها'!$B:$B,0),MATCH(F189,'تعرفه ها'!$2:$2,0)),0),"---")</f>
        <v>0</v>
      </c>
      <c r="Z189" s="50">
        <f>IFERROR(ROUND(((W189+X189+Y189)*INDEX('تعرفه ها'!A:Z,MATCH("هزینه نگهداری و تعمیرات شبکه آب",'تعرفه ها'!$B:$B,0),MATCH(F189,'تعرفه ها'!$2:$2,0))/100),0),"---")</f>
        <v>108375</v>
      </c>
      <c r="AA189" s="50">
        <v>122169</v>
      </c>
      <c r="AB189" s="50">
        <f>IFERROR(ROUND(SUM(W189+X189+Y189+Z189+AA189)*INDEX('تعرفه ها'!A:Z,MATCH("مالیات آب",'تعرفه ها'!$B:$B,0),MATCH(F189,'تعرفه ها'!$2:$2,0))/100,0),"---")</f>
        <v>0</v>
      </c>
      <c r="AC189" s="50">
        <f t="shared" si="29"/>
        <v>1314294</v>
      </c>
      <c r="AD189" s="50">
        <v>345390</v>
      </c>
      <c r="AE189" s="50">
        <f t="shared" si="30"/>
        <v>1659684</v>
      </c>
      <c r="AF189" s="50">
        <f t="shared" si="31"/>
        <v>684</v>
      </c>
      <c r="AG189" s="153">
        <f t="shared" si="32"/>
        <v>1659000</v>
      </c>
      <c r="AH189" s="42"/>
      <c r="AI189" s="183" t="str">
        <f>IFERROR(IF(INDEX(پرداخت!A:AZ,MATCH(A189&amp;" - "&amp;"آب",پرداخت!$B:$B,0),MATCH(G189,پرداخت!$1:$1,0))="نشده","نشده","شده"),"---")</f>
        <v>شده</v>
      </c>
    </row>
    <row r="190" spans="1:35" s="30" customFormat="1" ht="34.9" hidden="1" customHeight="1">
      <c r="A190" s="171" t="s">
        <v>208</v>
      </c>
      <c r="B190" s="47">
        <f>IFERROR(INDEX('اطلاعات انشعابات شرکتها'!A:BB,MATCH(A190,'اطلاعات انشعابات شرکتها'!A:A,0),MATCH(B$1,'اطلاعات انشعابات شرکتها'!$1:$1,0)),0)</f>
        <v>104</v>
      </c>
      <c r="C190" s="48">
        <f>IFERROR(INDEX('اطلاعات انشعابات شرکتها'!A:BB,MATCH(A190,'اطلاعات انشعابات شرکتها'!A:A,0),MATCH(C$1,'اطلاعات انشعابات شرکتها'!$1:$1,0)),0)</f>
        <v>0</v>
      </c>
      <c r="D190" s="45"/>
      <c r="E190" s="171">
        <v>4</v>
      </c>
      <c r="F190" s="170">
        <v>99</v>
      </c>
      <c r="G190" s="47" t="str">
        <f t="shared" si="23"/>
        <v>99/4</v>
      </c>
      <c r="H190" s="47" t="str">
        <f>IFERROR(INDEX('اطلاعات دوره'!A:Z,MATCH(G190,'اطلاعات دوره'!C:C,0),MATCH(H$1,'اطلاعات دوره'!$1:$1,0)),0)</f>
        <v>99/02/01</v>
      </c>
      <c r="I190" s="47" t="str">
        <f>IFERROR(INDEX('اطلاعات دوره'!A:Z,MATCH(G190,'اطلاعات دوره'!C:C,0),MATCH(I$1,'اطلاعات دوره'!$1:$1,0)),0)</f>
        <v>99/04/31</v>
      </c>
      <c r="J190" s="48">
        <f>IFERROR(INDEX('اطلاعات دوره'!A:Z,MATCH(G190,'اطلاعات دوره'!C:C,0),MATCH(J$1,'اطلاعات دوره'!$1:$1,0)),0)</f>
        <v>93</v>
      </c>
      <c r="K190" s="46"/>
      <c r="L190" s="158" t="str">
        <f>IFERROR(INDEX('اطلاعات دوره'!A:Z,MATCH(G190,'اطلاعات دوره'!C:C,0)-1,MATCH("عنوان",'اطلاعات دوره'!$1:$1,0)),"---")</f>
        <v>99/3</v>
      </c>
      <c r="M190" s="47" t="str">
        <f t="shared" si="24"/>
        <v>الکترومد پرشین توس-99/3</v>
      </c>
      <c r="N190" s="48" t="str">
        <f t="shared" si="25"/>
        <v>الکترومد پرشین توس-99/4</v>
      </c>
      <c r="O190" s="45"/>
      <c r="P190" s="240">
        <f>IFERROR(INDEX('قرائت کنتور'!A:AZ,MATCH(A190&amp;"-"&amp;"آب",'قرائت کنتور'!B:B,0),MATCH(L190,'قرائت کنتور'!$1:$1,0)),0)</f>
        <v>740</v>
      </c>
      <c r="Q190" s="241">
        <f>IFERROR(INDEX('قرائت کنتور'!A:AZ,MATCH(A190&amp;"-"&amp;"آب",'قرائت کنتور'!B:B,0),MATCH(G190,'قرائت کنتور'!$1:$1,0)),0)</f>
        <v>815</v>
      </c>
      <c r="R190" s="241">
        <f t="shared" si="26"/>
        <v>75</v>
      </c>
      <c r="S190" s="241" t="str">
        <f>IFERROR(INDEX('اطلاعات انشعابات شرکتها'!A:AB,MATCH(A190,'اطلاعات انشعابات شرکتها'!A:A,0),MATCH(S$1,'اطلاعات انشعابات شرکتها'!$1:$1,0)),"---")</f>
        <v>25</v>
      </c>
      <c r="T190" s="227">
        <f t="shared" si="27"/>
        <v>0</v>
      </c>
      <c r="U190" s="45"/>
      <c r="V190" s="155">
        <f>IFERROR(INDEX('تعرفه ها'!A:Z,MATCH("بهای هر متر مکعب آب مصرفی",'تعرفه ها'!$B:$B,0),MATCH(F190,'تعرفه ها'!$2:$2,0)),"---")</f>
        <v>14300</v>
      </c>
      <c r="W190" s="50">
        <f t="shared" si="28"/>
        <v>1072500</v>
      </c>
      <c r="X190" s="50">
        <f>IFERROR(ROUND(R190*INDEX('تعرفه ها'!A:Z,MATCH("عوارض آب به ازاء هر متر مکعب",'تعرفه ها'!$B:$B,0),MATCH(F190,'تعرفه ها'!$2:$2,0)),0),"---")</f>
        <v>11250</v>
      </c>
      <c r="Y190" s="50">
        <f>IFERROR(ROUND(T190*INDEX('تعرفه ها'!A:Z,MATCH("جریمه مازاد مصرف آب به ازاء هر متر مکعب",'تعرفه ها'!$B:$B,0),MATCH(F190,'تعرفه ها'!$2:$2,0)),0),"---")</f>
        <v>0</v>
      </c>
      <c r="Z190" s="50">
        <f>IFERROR(ROUND(((W190+X190+Y190)*INDEX('تعرفه ها'!A:Z,MATCH("هزینه نگهداری و تعمیرات شبکه آب",'تعرفه ها'!$B:$B,0),MATCH(F190,'تعرفه ها'!$2:$2,0))/100),0),"---")</f>
        <v>108375</v>
      </c>
      <c r="AA190" s="50">
        <v>43350</v>
      </c>
      <c r="AB190" s="50">
        <f>IFERROR(ROUND(SUM(W190+X190+Y190+Z190+AA190)*INDEX('تعرفه ها'!A:Z,MATCH("مالیات آب",'تعرفه ها'!$B:$B,0),MATCH(F190,'تعرفه ها'!$2:$2,0))/100,0),"---")</f>
        <v>0</v>
      </c>
      <c r="AC190" s="50">
        <f t="shared" si="29"/>
        <v>1235475</v>
      </c>
      <c r="AD190" s="50">
        <v>683485</v>
      </c>
      <c r="AE190" s="50">
        <f t="shared" si="30"/>
        <v>1918960</v>
      </c>
      <c r="AF190" s="50">
        <f t="shared" si="31"/>
        <v>960</v>
      </c>
      <c r="AG190" s="153">
        <f t="shared" si="32"/>
        <v>1918000</v>
      </c>
      <c r="AH190" s="42"/>
      <c r="AI190" s="183" t="str">
        <f>IFERROR(IF(INDEX(پرداخت!A:AZ,MATCH(A190&amp;" - "&amp;"آب",پرداخت!$B:$B,0),MATCH(G190,پرداخت!$1:$1,0))="نشده","نشده","شده"),"---")</f>
        <v>شده</v>
      </c>
    </row>
    <row r="191" spans="1:35" s="30" customFormat="1" ht="34.9" hidden="1" customHeight="1">
      <c r="A191" s="171" t="s">
        <v>210</v>
      </c>
      <c r="B191" s="47">
        <f>IFERROR(INDEX('اطلاعات انشعابات شرکتها'!A:BB,MATCH(A191,'اطلاعات انشعابات شرکتها'!A:A,0),MATCH(B$1,'اطلاعات انشعابات شرکتها'!$1:$1,0)),0)</f>
        <v>105</v>
      </c>
      <c r="C191" s="48">
        <f>IFERROR(INDEX('اطلاعات انشعابات شرکتها'!A:BB,MATCH(A191,'اطلاعات انشعابات شرکتها'!A:A,0),MATCH(C$1,'اطلاعات انشعابات شرکتها'!$1:$1,0)),0)</f>
        <v>0</v>
      </c>
      <c r="D191" s="45"/>
      <c r="E191" s="171">
        <v>4</v>
      </c>
      <c r="F191" s="170">
        <v>99</v>
      </c>
      <c r="G191" s="47" t="str">
        <f t="shared" si="23"/>
        <v>99/4</v>
      </c>
      <c r="H191" s="47" t="str">
        <f>IFERROR(INDEX('اطلاعات دوره'!A:Z,MATCH(G191,'اطلاعات دوره'!C:C,0),MATCH(H$1,'اطلاعات دوره'!$1:$1,0)),0)</f>
        <v>99/02/01</v>
      </c>
      <c r="I191" s="47" t="str">
        <f>IFERROR(INDEX('اطلاعات دوره'!A:Z,MATCH(G191,'اطلاعات دوره'!C:C,0),MATCH(I$1,'اطلاعات دوره'!$1:$1,0)),0)</f>
        <v>99/04/31</v>
      </c>
      <c r="J191" s="48">
        <f>IFERROR(INDEX('اطلاعات دوره'!A:Z,MATCH(G191,'اطلاعات دوره'!C:C,0),MATCH(J$1,'اطلاعات دوره'!$1:$1,0)),0)</f>
        <v>93</v>
      </c>
      <c r="K191" s="46"/>
      <c r="L191" s="158" t="str">
        <f>IFERROR(INDEX('اطلاعات دوره'!A:Z,MATCH(G191,'اطلاعات دوره'!C:C,0)-1,MATCH("عنوان",'اطلاعات دوره'!$1:$1,0)),"---")</f>
        <v>99/3</v>
      </c>
      <c r="M191" s="47" t="str">
        <f t="shared" si="24"/>
        <v>ایمن موج توس-99/3</v>
      </c>
      <c r="N191" s="48" t="str">
        <f t="shared" si="25"/>
        <v>ایمن موج توس-99/4</v>
      </c>
      <c r="O191" s="45"/>
      <c r="P191" s="240">
        <f>IFERROR(INDEX('قرائت کنتور'!A:AZ,MATCH(A191&amp;"-"&amp;"آب",'قرائت کنتور'!B:B,0),MATCH(L191,'قرائت کنتور'!$1:$1,0)),0)</f>
        <v>913</v>
      </c>
      <c r="Q191" s="241">
        <f>IFERROR(INDEX('قرائت کنتور'!A:AZ,MATCH(A191&amp;"-"&amp;"آب",'قرائت کنتور'!B:B,0),MATCH(G191,'قرائت کنتور'!$1:$1,0)),0)</f>
        <v>1022</v>
      </c>
      <c r="R191" s="241">
        <f t="shared" si="26"/>
        <v>109</v>
      </c>
      <c r="S191" s="241" t="str">
        <f>IFERROR(INDEX('اطلاعات انشعابات شرکتها'!A:AB,MATCH(A191,'اطلاعات انشعابات شرکتها'!A:A,0),MATCH(S$1,'اطلاعات انشعابات شرکتها'!$1:$1,0)),"---")</f>
        <v>25</v>
      </c>
      <c r="T191" s="227">
        <f t="shared" si="27"/>
        <v>31.5</v>
      </c>
      <c r="U191" s="45"/>
      <c r="V191" s="155">
        <f>IFERROR(INDEX('تعرفه ها'!A:Z,MATCH("بهای هر متر مکعب آب مصرفی",'تعرفه ها'!$B:$B,0),MATCH(F191,'تعرفه ها'!$2:$2,0)),"---")</f>
        <v>14300</v>
      </c>
      <c r="W191" s="50">
        <f t="shared" si="28"/>
        <v>1558700</v>
      </c>
      <c r="X191" s="50">
        <f>IFERROR(ROUND(R191*INDEX('تعرفه ها'!A:Z,MATCH("عوارض آب به ازاء هر متر مکعب",'تعرفه ها'!$B:$B,0),MATCH(F191,'تعرفه ها'!$2:$2,0)),0),"---")</f>
        <v>16350</v>
      </c>
      <c r="Y191" s="50">
        <f>IFERROR(ROUND(T191*INDEX('تعرفه ها'!A:Z,MATCH("جریمه مازاد مصرف آب به ازاء هر متر مکعب",'تعرفه ها'!$B:$B,0),MATCH(F191,'تعرفه ها'!$2:$2,0)),0),"---")</f>
        <v>159863</v>
      </c>
      <c r="Z191" s="50">
        <f>IFERROR(ROUND(((W191+X191+Y191)*INDEX('تعرفه ها'!A:Z,MATCH("هزینه نگهداری و تعمیرات شبکه آب",'تعرفه ها'!$B:$B,0),MATCH(F191,'تعرفه ها'!$2:$2,0))/100),0),"---")</f>
        <v>173491</v>
      </c>
      <c r="AA191" s="50">
        <v>184649</v>
      </c>
      <c r="AB191" s="50">
        <f>IFERROR(ROUND(SUM(W191+X191+Y191+Z191+AA191)*INDEX('تعرفه ها'!A:Z,MATCH("مالیات آب",'تعرفه ها'!$B:$B,0),MATCH(F191,'تعرفه ها'!$2:$2,0))/100,0),"---")</f>
        <v>0</v>
      </c>
      <c r="AC191" s="50">
        <f t="shared" si="29"/>
        <v>2093053</v>
      </c>
      <c r="AD191" s="50">
        <v>17532243</v>
      </c>
      <c r="AE191" s="50">
        <f t="shared" si="30"/>
        <v>19625296</v>
      </c>
      <c r="AF191" s="50">
        <f t="shared" si="31"/>
        <v>296</v>
      </c>
      <c r="AG191" s="153">
        <f t="shared" si="32"/>
        <v>19625000</v>
      </c>
      <c r="AH191" s="42"/>
      <c r="AI191" s="183" t="str">
        <f>IFERROR(IF(INDEX(پرداخت!A:AZ,MATCH(A191&amp;" - "&amp;"آب",پرداخت!$B:$B,0),MATCH(G191,پرداخت!$1:$1,0))="نشده","نشده","شده"),"---")</f>
        <v>شده</v>
      </c>
    </row>
    <row r="192" spans="1:35" s="30" customFormat="1" ht="34.9" hidden="1" customHeight="1">
      <c r="A192" s="171" t="s">
        <v>214</v>
      </c>
      <c r="B192" s="47">
        <f>IFERROR(INDEX('اطلاعات انشعابات شرکتها'!A:BB,MATCH(A192,'اطلاعات انشعابات شرکتها'!A:A,0),MATCH(B$1,'اطلاعات انشعابات شرکتها'!$1:$1,0)),0)</f>
        <v>106</v>
      </c>
      <c r="C192" s="48">
        <f>IFERROR(INDEX('اطلاعات انشعابات شرکتها'!A:BB,MATCH(A192,'اطلاعات انشعابات شرکتها'!A:A,0),MATCH(C$1,'اطلاعات انشعابات شرکتها'!$1:$1,0)),0)</f>
        <v>0</v>
      </c>
      <c r="D192" s="45"/>
      <c r="E192" s="171">
        <v>4</v>
      </c>
      <c r="F192" s="170">
        <v>99</v>
      </c>
      <c r="G192" s="47" t="str">
        <f t="shared" si="23"/>
        <v>99/4</v>
      </c>
      <c r="H192" s="47" t="str">
        <f>IFERROR(INDEX('اطلاعات دوره'!A:Z,MATCH(G192,'اطلاعات دوره'!C:C,0),MATCH(H$1,'اطلاعات دوره'!$1:$1,0)),0)</f>
        <v>99/02/01</v>
      </c>
      <c r="I192" s="47" t="str">
        <f>IFERROR(INDEX('اطلاعات دوره'!A:Z,MATCH(G192,'اطلاعات دوره'!C:C,0),MATCH(I$1,'اطلاعات دوره'!$1:$1,0)),0)</f>
        <v>99/04/31</v>
      </c>
      <c r="J192" s="48">
        <f>IFERROR(INDEX('اطلاعات دوره'!A:Z,MATCH(G192,'اطلاعات دوره'!C:C,0),MATCH(J$1,'اطلاعات دوره'!$1:$1,0)),0)</f>
        <v>93</v>
      </c>
      <c r="K192" s="46"/>
      <c r="L192" s="158" t="str">
        <f>IFERROR(INDEX('اطلاعات دوره'!A:Z,MATCH(G192,'اطلاعات دوره'!C:C,0)-1,MATCH("عنوان",'اطلاعات دوره'!$1:$1,0)),"---")</f>
        <v>99/3</v>
      </c>
      <c r="M192" s="47" t="str">
        <f t="shared" si="24"/>
        <v>آداک صنعت (1)-99/3</v>
      </c>
      <c r="N192" s="48" t="str">
        <f t="shared" si="25"/>
        <v>آداک صنعت (1)-99/4</v>
      </c>
      <c r="O192" s="45"/>
      <c r="P192" s="240">
        <f>IFERROR(INDEX('قرائت کنتور'!A:AZ,MATCH(A192&amp;"-"&amp;"آب",'قرائت کنتور'!B:B,0),MATCH(L192,'قرائت کنتور'!$1:$1,0)),0)</f>
        <v>57</v>
      </c>
      <c r="Q192" s="241">
        <f>IFERROR(INDEX('قرائت کنتور'!A:AZ,MATCH(A192&amp;"-"&amp;"آب",'قرائت کنتور'!B:B,0),MATCH(G192,'قرائت کنتور'!$1:$1,0)),0)</f>
        <v>85</v>
      </c>
      <c r="R192" s="241">
        <f t="shared" si="26"/>
        <v>28</v>
      </c>
      <c r="S192" s="241" t="str">
        <f>IFERROR(INDEX('اطلاعات انشعابات شرکتها'!A:AB,MATCH(A192,'اطلاعات انشعابات شرکتها'!A:A,0),MATCH(S$1,'اطلاعات انشعابات شرکتها'!$1:$1,0)),"---")</f>
        <v>25</v>
      </c>
      <c r="T192" s="227">
        <f t="shared" si="27"/>
        <v>0</v>
      </c>
      <c r="U192" s="45"/>
      <c r="V192" s="155">
        <f>IFERROR(INDEX('تعرفه ها'!A:Z,MATCH("بهای هر متر مکعب آب مصرفی",'تعرفه ها'!$B:$B,0),MATCH(F192,'تعرفه ها'!$2:$2,0)),"---")</f>
        <v>14300</v>
      </c>
      <c r="W192" s="50">
        <f t="shared" si="28"/>
        <v>400400</v>
      </c>
      <c r="X192" s="50">
        <f>IFERROR(ROUND(R192*INDEX('تعرفه ها'!A:Z,MATCH("عوارض آب به ازاء هر متر مکعب",'تعرفه ها'!$B:$B,0),MATCH(F192,'تعرفه ها'!$2:$2,0)),0),"---")</f>
        <v>4200</v>
      </c>
      <c r="Y192" s="50">
        <f>IFERROR(ROUND(T192*INDEX('تعرفه ها'!A:Z,MATCH("جریمه مازاد مصرف آب به ازاء هر متر مکعب",'تعرفه ها'!$B:$B,0),MATCH(F192,'تعرفه ها'!$2:$2,0)),0),"---")</f>
        <v>0</v>
      </c>
      <c r="Z192" s="50">
        <f>IFERROR(ROUND(((W192+X192+Y192)*INDEX('تعرفه ها'!A:Z,MATCH("هزینه نگهداری و تعمیرات شبکه آب",'تعرفه ها'!$B:$B,0),MATCH(F192,'تعرفه ها'!$2:$2,0))/100),0),"---")</f>
        <v>40460</v>
      </c>
      <c r="AA192" s="50">
        <v>11560</v>
      </c>
      <c r="AB192" s="50">
        <f>IFERROR(ROUND(SUM(W192+X192+Y192+Z192+AA192)*INDEX('تعرفه ها'!A:Z,MATCH("مالیات آب",'تعرفه ها'!$B:$B,0),MATCH(F192,'تعرفه ها'!$2:$2,0))/100,0),"---")</f>
        <v>0</v>
      </c>
      <c r="AC192" s="50">
        <f t="shared" si="29"/>
        <v>456620</v>
      </c>
      <c r="AD192" s="50">
        <v>2810060</v>
      </c>
      <c r="AE192" s="50">
        <f t="shared" si="30"/>
        <v>3266680</v>
      </c>
      <c r="AF192" s="50">
        <f t="shared" si="31"/>
        <v>680</v>
      </c>
      <c r="AG192" s="153">
        <f t="shared" si="32"/>
        <v>3266000</v>
      </c>
      <c r="AH192" s="42"/>
      <c r="AI192" s="183" t="str">
        <f>IFERROR(IF(INDEX(پرداخت!A:AZ,MATCH(A192&amp;" - "&amp;"آب",پرداخت!$B:$B,0),MATCH(G192,پرداخت!$1:$1,0))="نشده","نشده","شده"),"---")</f>
        <v>شده</v>
      </c>
    </row>
    <row r="193" spans="1:79" ht="34.9" hidden="1" customHeight="1">
      <c r="A193" s="171" t="s">
        <v>216</v>
      </c>
      <c r="B193" s="47">
        <f>IFERROR(INDEX('اطلاعات انشعابات شرکتها'!A:BB,MATCH(A193,'اطلاعات انشعابات شرکتها'!A:A,0),MATCH(B$1,'اطلاعات انشعابات شرکتها'!$1:$1,0)),0)</f>
        <v>108</v>
      </c>
      <c r="C193" s="48">
        <f>IFERROR(INDEX('اطلاعات انشعابات شرکتها'!A:BB,MATCH(A193,'اطلاعات انشعابات شرکتها'!A:A,0),MATCH(C$1,'اطلاعات انشعابات شرکتها'!$1:$1,0)),0)</f>
        <v>0</v>
      </c>
      <c r="D193" s="45"/>
      <c r="E193" s="171">
        <v>4</v>
      </c>
      <c r="F193" s="170">
        <v>99</v>
      </c>
      <c r="G193" s="47" t="str">
        <f t="shared" si="23"/>
        <v>99/4</v>
      </c>
      <c r="H193" s="47" t="str">
        <f>IFERROR(INDEX('اطلاعات دوره'!A:Z,MATCH(G193,'اطلاعات دوره'!C:C,0),MATCH(H$1,'اطلاعات دوره'!$1:$1,0)),0)</f>
        <v>99/02/01</v>
      </c>
      <c r="I193" s="47" t="str">
        <f>IFERROR(INDEX('اطلاعات دوره'!A:Z,MATCH(G193,'اطلاعات دوره'!C:C,0),MATCH(I$1,'اطلاعات دوره'!$1:$1,0)),0)</f>
        <v>99/04/31</v>
      </c>
      <c r="J193" s="48">
        <f>IFERROR(INDEX('اطلاعات دوره'!A:Z,MATCH(G193,'اطلاعات دوره'!C:C,0),MATCH(J$1,'اطلاعات دوره'!$1:$1,0)),0)</f>
        <v>93</v>
      </c>
      <c r="K193" s="46"/>
      <c r="L193" s="158" t="str">
        <f>IFERROR(INDEX('اطلاعات دوره'!A:Z,MATCH(G193,'اطلاعات دوره'!C:C,0)-1,MATCH("عنوان",'اطلاعات دوره'!$1:$1,0)),"---")</f>
        <v>99/3</v>
      </c>
      <c r="M193" s="47" t="str">
        <f t="shared" si="24"/>
        <v>آرشام صنعت توس-99/3</v>
      </c>
      <c r="N193" s="48" t="str">
        <f t="shared" si="25"/>
        <v>آرشام صنعت توس-99/4</v>
      </c>
      <c r="O193" s="45"/>
      <c r="P193" s="240">
        <f>IFERROR(INDEX('قرائت کنتور'!A:AZ,MATCH(A193&amp;"-"&amp;"آب",'قرائت کنتور'!B:B,0),MATCH(L193,'قرائت کنتور'!$1:$1,0)),0)</f>
        <v>171</v>
      </c>
      <c r="Q193" s="241">
        <f>IFERROR(INDEX('قرائت کنتور'!A:AZ,MATCH(A193&amp;"-"&amp;"آب",'قرائت کنتور'!B:B,0),MATCH(G193,'قرائت کنتور'!$1:$1,0)),0)</f>
        <v>174</v>
      </c>
      <c r="R193" s="241">
        <f t="shared" si="26"/>
        <v>3</v>
      </c>
      <c r="S193" s="241" t="str">
        <f>IFERROR(INDEX('اطلاعات انشعابات شرکتها'!A:AB,MATCH(A193,'اطلاعات انشعابات شرکتها'!A:A,0),MATCH(S$1,'اطلاعات انشعابات شرکتها'!$1:$1,0)),"---")</f>
        <v>38</v>
      </c>
      <c r="T193" s="227">
        <f t="shared" si="27"/>
        <v>0</v>
      </c>
      <c r="U193" s="45"/>
      <c r="V193" s="155">
        <f>IFERROR(INDEX('تعرفه ها'!A:Z,MATCH("بهای هر متر مکعب آب مصرفی",'تعرفه ها'!$B:$B,0),MATCH(F193,'تعرفه ها'!$2:$2,0)),"---")</f>
        <v>14300</v>
      </c>
      <c r="W193" s="50">
        <f t="shared" si="28"/>
        <v>42900</v>
      </c>
      <c r="X193" s="50">
        <f>IFERROR(ROUND(R193*INDEX('تعرفه ها'!A:Z,MATCH("عوارض آب به ازاء هر متر مکعب",'تعرفه ها'!$B:$B,0),MATCH(F193,'تعرفه ها'!$2:$2,0)),0),"---")</f>
        <v>450</v>
      </c>
      <c r="Y193" s="50">
        <f>IFERROR(ROUND(T193*INDEX('تعرفه ها'!A:Z,MATCH("جریمه مازاد مصرف آب به ازاء هر متر مکعب",'تعرفه ها'!$B:$B,0),MATCH(F193,'تعرفه ها'!$2:$2,0)),0),"---")</f>
        <v>0</v>
      </c>
      <c r="Z193" s="50">
        <f>IFERROR(ROUND(((W193+X193+Y193)*INDEX('تعرفه ها'!A:Z,MATCH("هزینه نگهداری و تعمیرات شبکه آب",'تعرفه ها'!$B:$B,0),MATCH(F193,'تعرفه ها'!$2:$2,0))/100),0),"---")</f>
        <v>4335</v>
      </c>
      <c r="AA193" s="50">
        <v>2890</v>
      </c>
      <c r="AB193" s="50">
        <f>IFERROR(ROUND(SUM(W193+X193+Y193+Z193+AA193)*INDEX('تعرفه ها'!A:Z,MATCH("مالیات آب",'تعرفه ها'!$B:$B,0),MATCH(F193,'تعرفه ها'!$2:$2,0))/100,0),"---")</f>
        <v>0</v>
      </c>
      <c r="AC193" s="50">
        <f t="shared" si="29"/>
        <v>50575</v>
      </c>
      <c r="AD193" s="50">
        <v>126475</v>
      </c>
      <c r="AE193" s="50">
        <f t="shared" si="30"/>
        <v>177050</v>
      </c>
      <c r="AF193" s="50">
        <f t="shared" si="31"/>
        <v>50</v>
      </c>
      <c r="AG193" s="153">
        <f t="shared" si="32"/>
        <v>177000</v>
      </c>
      <c r="AI193" s="183" t="str">
        <f>IFERROR(IF(INDEX(پرداخت!A:AZ,MATCH(A193&amp;" - "&amp;"آب",پرداخت!$B:$B,0),MATCH(G193,پرداخت!$1:$1,0))="نشده","نشده","شده"),"---")</f>
        <v>شده</v>
      </c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</row>
    <row r="194" spans="1:79" ht="34.9" hidden="1" customHeight="1">
      <c r="A194" s="171" t="s">
        <v>217</v>
      </c>
      <c r="B194" s="47">
        <f>IFERROR(INDEX('اطلاعات انشعابات شرکتها'!A:BB,MATCH(A194,'اطلاعات انشعابات شرکتها'!A:A,0),MATCH(B$1,'اطلاعات انشعابات شرکتها'!$1:$1,0)),0)</f>
        <v>109</v>
      </c>
      <c r="C194" s="48">
        <f>IFERROR(INDEX('اطلاعات انشعابات شرکتها'!A:BB,MATCH(A194,'اطلاعات انشعابات شرکتها'!A:A,0),MATCH(C$1,'اطلاعات انشعابات شرکتها'!$1:$1,0)),0)</f>
        <v>0</v>
      </c>
      <c r="D194" s="45"/>
      <c r="E194" s="171">
        <v>4</v>
      </c>
      <c r="F194" s="170">
        <v>99</v>
      </c>
      <c r="G194" s="47" t="str">
        <f t="shared" si="23"/>
        <v>99/4</v>
      </c>
      <c r="H194" s="47" t="str">
        <f>IFERROR(INDEX('اطلاعات دوره'!A:Z,MATCH(G194,'اطلاعات دوره'!C:C,0),MATCH(H$1,'اطلاعات دوره'!$1:$1,0)),0)</f>
        <v>99/02/01</v>
      </c>
      <c r="I194" s="47" t="str">
        <f>IFERROR(INDEX('اطلاعات دوره'!A:Z,MATCH(G194,'اطلاعات دوره'!C:C,0),MATCH(I$1,'اطلاعات دوره'!$1:$1,0)),0)</f>
        <v>99/04/31</v>
      </c>
      <c r="J194" s="48">
        <f>IFERROR(INDEX('اطلاعات دوره'!A:Z,MATCH(G194,'اطلاعات دوره'!C:C,0),MATCH(J$1,'اطلاعات دوره'!$1:$1,0)),0)</f>
        <v>93</v>
      </c>
      <c r="K194" s="46"/>
      <c r="L194" s="158" t="str">
        <f>IFERROR(INDEX('اطلاعات دوره'!A:Z,MATCH(G194,'اطلاعات دوره'!C:C,0)-1,MATCH("عنوان",'اطلاعات دوره'!$1:$1,0)),"---")</f>
        <v>99/3</v>
      </c>
      <c r="M194" s="47" t="str">
        <f t="shared" si="24"/>
        <v>آرون زیست طب پاژ-99/3</v>
      </c>
      <c r="N194" s="48" t="str">
        <f t="shared" si="25"/>
        <v>آرون زیست طب پاژ-99/4</v>
      </c>
      <c r="O194" s="45"/>
      <c r="P194" s="240">
        <f>IFERROR(INDEX('قرائت کنتور'!A:AZ,MATCH(A194&amp;"-"&amp;"آب",'قرائت کنتور'!B:B,0),MATCH(L194,'قرائت کنتور'!$1:$1,0)),0)</f>
        <v>965</v>
      </c>
      <c r="Q194" s="241">
        <f>IFERROR(INDEX('قرائت کنتور'!A:AZ,MATCH(A194&amp;"-"&amp;"آب",'قرائت کنتور'!B:B,0),MATCH(G194,'قرائت کنتور'!$1:$1,0)),0)</f>
        <v>980</v>
      </c>
      <c r="R194" s="241">
        <f t="shared" si="26"/>
        <v>15</v>
      </c>
      <c r="S194" s="241" t="str">
        <f>IFERROR(INDEX('اطلاعات انشعابات شرکتها'!A:AB,MATCH(A194,'اطلاعات انشعابات شرکتها'!A:A,0),MATCH(S$1,'اطلاعات انشعابات شرکتها'!$1:$1,0)),"---")</f>
        <v>25</v>
      </c>
      <c r="T194" s="227">
        <f t="shared" si="27"/>
        <v>0</v>
      </c>
      <c r="U194" s="45"/>
      <c r="V194" s="155">
        <f>IFERROR(INDEX('تعرفه ها'!A:Z,MATCH("بهای هر متر مکعب آب مصرفی",'تعرفه ها'!$B:$B,0),MATCH(F194,'تعرفه ها'!$2:$2,0)),"---")</f>
        <v>14300</v>
      </c>
      <c r="W194" s="50">
        <f t="shared" si="28"/>
        <v>214500</v>
      </c>
      <c r="X194" s="50">
        <f>IFERROR(ROUND(R194*INDEX('تعرفه ها'!A:Z,MATCH("عوارض آب به ازاء هر متر مکعب",'تعرفه ها'!$B:$B,0),MATCH(F194,'تعرفه ها'!$2:$2,0)),0),"---")</f>
        <v>2250</v>
      </c>
      <c r="Y194" s="50">
        <f>IFERROR(ROUND(T194*INDEX('تعرفه ها'!A:Z,MATCH("جریمه مازاد مصرف آب به ازاء هر متر مکعب",'تعرفه ها'!$B:$B,0),MATCH(F194,'تعرفه ها'!$2:$2,0)),0),"---")</f>
        <v>0</v>
      </c>
      <c r="Z194" s="50">
        <f>IFERROR(ROUND(((W194+X194+Y194)*INDEX('تعرفه ها'!A:Z,MATCH("هزینه نگهداری و تعمیرات شبکه آب",'تعرفه ها'!$B:$B,0),MATCH(F194,'تعرفه ها'!$2:$2,0))/100),0),"---")</f>
        <v>21675</v>
      </c>
      <c r="AA194" s="50">
        <v>8670</v>
      </c>
      <c r="AB194" s="50">
        <f>IFERROR(ROUND(SUM(W194+X194+Y194+Z194+AA194)*INDEX('تعرفه ها'!A:Z,MATCH("مالیات آب",'تعرفه ها'!$B:$B,0),MATCH(F194,'تعرفه ها'!$2:$2,0))/100,0),"---")</f>
        <v>0</v>
      </c>
      <c r="AC194" s="50">
        <f t="shared" si="29"/>
        <v>247095</v>
      </c>
      <c r="AD194" s="50">
        <v>18519733</v>
      </c>
      <c r="AE194" s="50">
        <f t="shared" si="30"/>
        <v>18766828</v>
      </c>
      <c r="AF194" s="50">
        <f t="shared" si="31"/>
        <v>828</v>
      </c>
      <c r="AG194" s="153">
        <f t="shared" si="32"/>
        <v>18766000</v>
      </c>
      <c r="AI194" s="183" t="str">
        <f>IFERROR(IF(INDEX(پرداخت!A:AZ,MATCH(A194&amp;" - "&amp;"آب",پرداخت!$B:$B,0),MATCH(G194,پرداخت!$1:$1,0))="نشده","نشده","شده"),"---")</f>
        <v>شده</v>
      </c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</row>
    <row r="195" spans="1:79" ht="34.9" hidden="1" customHeight="1">
      <c r="A195" s="171" t="s">
        <v>218</v>
      </c>
      <c r="B195" s="47">
        <f>IFERROR(INDEX('اطلاعات انشعابات شرکتها'!A:BB,MATCH(A195,'اطلاعات انشعابات شرکتها'!A:A,0),MATCH(B$1,'اطلاعات انشعابات شرکتها'!$1:$1,0)),0)</f>
        <v>110</v>
      </c>
      <c r="C195" s="48">
        <f>IFERROR(INDEX('اطلاعات انشعابات شرکتها'!A:BB,MATCH(A195,'اطلاعات انشعابات شرکتها'!A:A,0),MATCH(C$1,'اطلاعات انشعابات شرکتها'!$1:$1,0)),0)</f>
        <v>0</v>
      </c>
      <c r="D195" s="45"/>
      <c r="E195" s="171">
        <v>4</v>
      </c>
      <c r="F195" s="170">
        <v>99</v>
      </c>
      <c r="G195" s="47" t="str">
        <f t="shared" ref="G195:G257" si="33">F195&amp;"/"&amp;E195</f>
        <v>99/4</v>
      </c>
      <c r="H195" s="47" t="str">
        <f>IFERROR(INDEX('اطلاعات دوره'!A:Z,MATCH(G195,'اطلاعات دوره'!C:C,0),MATCH(H$1,'اطلاعات دوره'!$1:$1,0)),0)</f>
        <v>99/02/01</v>
      </c>
      <c r="I195" s="47" t="str">
        <f>IFERROR(INDEX('اطلاعات دوره'!A:Z,MATCH(G195,'اطلاعات دوره'!C:C,0),MATCH(I$1,'اطلاعات دوره'!$1:$1,0)),0)</f>
        <v>99/04/31</v>
      </c>
      <c r="J195" s="48">
        <f>IFERROR(INDEX('اطلاعات دوره'!A:Z,MATCH(G195,'اطلاعات دوره'!C:C,0),MATCH(J$1,'اطلاعات دوره'!$1:$1,0)),0)</f>
        <v>93</v>
      </c>
      <c r="K195" s="46"/>
      <c r="L195" s="158" t="str">
        <f>IFERROR(INDEX('اطلاعات دوره'!A:Z,MATCH(G195,'اطلاعات دوره'!C:C,0)-1,MATCH("عنوان",'اطلاعات دوره'!$1:$1,0)),"---")</f>
        <v>99/3</v>
      </c>
      <c r="M195" s="47" t="str">
        <f t="shared" ref="M195:M257" si="34">A195&amp;"-"&amp;L195</f>
        <v>آژانس پارک-99/3</v>
      </c>
      <c r="N195" s="48" t="str">
        <f t="shared" ref="N195:N257" si="35">A195&amp;"-"&amp;G195</f>
        <v>آژانس پارک-99/4</v>
      </c>
      <c r="O195" s="45"/>
      <c r="P195" s="240">
        <f>IFERROR(INDEX('قرائت کنتور'!A:AZ,MATCH(A195&amp;"-"&amp;"آب",'قرائت کنتور'!B:B,0),MATCH(L195,'قرائت کنتور'!$1:$1,0)),0)</f>
        <v>1870</v>
      </c>
      <c r="Q195" s="241">
        <f>IFERROR(INDEX('قرائت کنتور'!A:AZ,MATCH(A195&amp;"-"&amp;"آب",'قرائت کنتور'!B:B,0),MATCH(G195,'قرائت کنتور'!$1:$1,0)),0)</f>
        <v>1914</v>
      </c>
      <c r="R195" s="241">
        <f t="shared" ref="R195:R257" si="36">IFERROR(Q195-P195,"---")</f>
        <v>44</v>
      </c>
      <c r="S195" s="241" t="str">
        <f>IFERROR(INDEX('اطلاعات انشعابات شرکتها'!A:AB,MATCH(A195,'اطلاعات انشعابات شرکتها'!A:A,0),MATCH(S$1,'اطلاعات انشعابات شرکتها'!$1:$1,0)),"---")</f>
        <v>25</v>
      </c>
      <c r="T195" s="227">
        <f t="shared" ref="T195:T257" si="37">IFERROR(IF((R195-(J195*S195/30))&gt;0,(R195-(J195*S195/30)),0),"---")</f>
        <v>0</v>
      </c>
      <c r="U195" s="45"/>
      <c r="V195" s="155">
        <f>IFERROR(INDEX('تعرفه ها'!A:Z,MATCH("بهای هر متر مکعب آب مصرفی",'تعرفه ها'!$B:$B,0),MATCH(F195,'تعرفه ها'!$2:$2,0)),"---")</f>
        <v>14300</v>
      </c>
      <c r="W195" s="50">
        <f t="shared" ref="W195:W257" si="38">IFERROR(ROUND(R195*V195,0),"---")</f>
        <v>629200</v>
      </c>
      <c r="X195" s="50">
        <f>IFERROR(ROUND(R195*INDEX('تعرفه ها'!A:Z,MATCH("عوارض آب به ازاء هر متر مکعب",'تعرفه ها'!$B:$B,0),MATCH(F195,'تعرفه ها'!$2:$2,0)),0),"---")</f>
        <v>6600</v>
      </c>
      <c r="Y195" s="50">
        <f>IFERROR(ROUND(T195*INDEX('تعرفه ها'!A:Z,MATCH("جریمه مازاد مصرف آب به ازاء هر متر مکعب",'تعرفه ها'!$B:$B,0),MATCH(F195,'تعرفه ها'!$2:$2,0)),0),"---")</f>
        <v>0</v>
      </c>
      <c r="Z195" s="50">
        <f>IFERROR(ROUND(((W195+X195+Y195)*INDEX('تعرفه ها'!A:Z,MATCH("هزینه نگهداری و تعمیرات شبکه آب",'تعرفه ها'!$B:$B,0),MATCH(F195,'تعرفه ها'!$2:$2,0))/100),0),"---")</f>
        <v>63580</v>
      </c>
      <c r="AA195" s="50">
        <v>0</v>
      </c>
      <c r="AB195" s="50">
        <f>IFERROR(ROUND(SUM(W195+X195+Y195+Z195+AA195)*INDEX('تعرفه ها'!A:Z,MATCH("مالیات آب",'تعرفه ها'!$B:$B,0),MATCH(F195,'تعرفه ها'!$2:$2,0))/100,0),"---")</f>
        <v>0</v>
      </c>
      <c r="AC195" s="50">
        <f t="shared" ref="AC195:AC257" si="39">IFERROR((W195+X195+Y195+Z195+AA195+AB195),"---")</f>
        <v>699380</v>
      </c>
      <c r="AD195" s="50">
        <v>35676133</v>
      </c>
      <c r="AE195" s="50">
        <f t="shared" ref="AE195:AE257" si="40">IFERROR(AC195+AD195,"---")</f>
        <v>36375513</v>
      </c>
      <c r="AF195" s="50">
        <f t="shared" ref="AF195:AF257" si="41">IFERROR(INT(RIGHT(AE195,3)),"---")</f>
        <v>513</v>
      </c>
      <c r="AG195" s="153">
        <f t="shared" ref="AG195:AG257" si="42">IFERROR(AE195-AF195,"---")</f>
        <v>36375000</v>
      </c>
      <c r="AI195" s="183" t="str">
        <f>IFERROR(IF(INDEX(پرداخت!A:AZ,MATCH(A195&amp;" - "&amp;"آب",پرداخت!$B:$B,0),MATCH(G195,پرداخت!$1:$1,0))="نشده","نشده","شده"),"---")</f>
        <v>شده</v>
      </c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</row>
    <row r="196" spans="1:79" ht="34.9" hidden="1" customHeight="1">
      <c r="A196" s="171" t="s">
        <v>219</v>
      </c>
      <c r="B196" s="47">
        <f>IFERROR(INDEX('اطلاعات انشعابات شرکتها'!A:BB,MATCH(A196,'اطلاعات انشعابات شرکتها'!A:A,0),MATCH(B$1,'اطلاعات انشعابات شرکتها'!$1:$1,0)),0)</f>
        <v>111</v>
      </c>
      <c r="C196" s="48">
        <f>IFERROR(INDEX('اطلاعات انشعابات شرکتها'!A:BB,MATCH(A196,'اطلاعات انشعابات شرکتها'!A:A,0),MATCH(C$1,'اطلاعات انشعابات شرکتها'!$1:$1,0)),0)</f>
        <v>0</v>
      </c>
      <c r="D196" s="45"/>
      <c r="E196" s="171">
        <v>4</v>
      </c>
      <c r="F196" s="170">
        <v>99</v>
      </c>
      <c r="G196" s="47" t="str">
        <f t="shared" si="33"/>
        <v>99/4</v>
      </c>
      <c r="H196" s="47" t="str">
        <f>IFERROR(INDEX('اطلاعات دوره'!A:Z,MATCH(G196,'اطلاعات دوره'!C:C,0),MATCH(H$1,'اطلاعات دوره'!$1:$1,0)),0)</f>
        <v>99/02/01</v>
      </c>
      <c r="I196" s="47" t="str">
        <f>IFERROR(INDEX('اطلاعات دوره'!A:Z,MATCH(G196,'اطلاعات دوره'!C:C,0),MATCH(I$1,'اطلاعات دوره'!$1:$1,0)),0)</f>
        <v>99/04/31</v>
      </c>
      <c r="J196" s="48">
        <f>IFERROR(INDEX('اطلاعات دوره'!A:Z,MATCH(G196,'اطلاعات دوره'!C:C,0),MATCH(J$1,'اطلاعات دوره'!$1:$1,0)),0)</f>
        <v>93</v>
      </c>
      <c r="K196" s="46"/>
      <c r="L196" s="158" t="str">
        <f>IFERROR(INDEX('اطلاعات دوره'!A:Z,MATCH(G196,'اطلاعات دوره'!C:C,0)-1,MATCH("عنوان",'اطلاعات دوره'!$1:$1,0)),"---")</f>
        <v>99/3</v>
      </c>
      <c r="M196" s="47" t="str">
        <f t="shared" si="34"/>
        <v>برچسب انرژی-99/3</v>
      </c>
      <c r="N196" s="48" t="str">
        <f t="shared" si="35"/>
        <v>برچسب انرژی-99/4</v>
      </c>
      <c r="O196" s="45"/>
      <c r="P196" s="240">
        <f>IFERROR(INDEX('قرائت کنتور'!A:AZ,MATCH(A196&amp;"-"&amp;"آب",'قرائت کنتور'!B:B,0),MATCH(L196,'قرائت کنتور'!$1:$1,0)),0)</f>
        <v>128</v>
      </c>
      <c r="Q196" s="241">
        <f>IFERROR(INDEX('قرائت کنتور'!A:AZ,MATCH(A196&amp;"-"&amp;"آب",'قرائت کنتور'!B:B,0),MATCH(G196,'قرائت کنتور'!$1:$1,0)),0)</f>
        <v>1282</v>
      </c>
      <c r="R196" s="241">
        <f t="shared" si="36"/>
        <v>1154</v>
      </c>
      <c r="S196" s="241" t="str">
        <f>IFERROR(INDEX('اطلاعات انشعابات شرکتها'!A:AB,MATCH(A196,'اطلاعات انشعابات شرکتها'!A:A,0),MATCH(S$1,'اطلاعات انشعابات شرکتها'!$1:$1,0)),"---")</f>
        <v>25</v>
      </c>
      <c r="T196" s="227">
        <f t="shared" si="37"/>
        <v>1076.5</v>
      </c>
      <c r="U196" s="45"/>
      <c r="V196" s="155">
        <f>IFERROR(INDEX('تعرفه ها'!A:Z,MATCH("بهای هر متر مکعب آب مصرفی",'تعرفه ها'!$B:$B,0),MATCH(F196,'تعرفه ها'!$2:$2,0)),"---")</f>
        <v>14300</v>
      </c>
      <c r="W196" s="50">
        <f t="shared" si="38"/>
        <v>16502200</v>
      </c>
      <c r="X196" s="50">
        <f>IFERROR(ROUND(R196*INDEX('تعرفه ها'!A:Z,MATCH("عوارض آب به ازاء هر متر مکعب",'تعرفه ها'!$B:$B,0),MATCH(F196,'تعرفه ها'!$2:$2,0)),0),"---")</f>
        <v>173100</v>
      </c>
      <c r="Y196" s="50">
        <f>IFERROR(ROUND(T196*INDEX('تعرفه ها'!A:Z,MATCH("جریمه مازاد مصرف آب به ازاء هر متر مکعب",'تعرفه ها'!$B:$B,0),MATCH(F196,'تعرفه ها'!$2:$2,0)),0),"---")</f>
        <v>5463238</v>
      </c>
      <c r="Z196" s="50">
        <f>IFERROR(ROUND(((W196+X196+Y196)*INDEX('تعرفه ها'!A:Z,MATCH("هزینه نگهداری و تعمیرات شبکه آب",'تعرفه ها'!$B:$B,0),MATCH(F196,'تعرفه ها'!$2:$2,0))/100),0),"---")</f>
        <v>2213854</v>
      </c>
      <c r="AA196" s="50">
        <v>5780</v>
      </c>
      <c r="AB196" s="50">
        <f>IFERROR(ROUND(SUM(W196+X196+Y196+Z196+AA196)*INDEX('تعرفه ها'!A:Z,MATCH("مالیات آب",'تعرفه ها'!$B:$B,0),MATCH(F196,'تعرفه ها'!$2:$2,0))/100,0),"---")</f>
        <v>0</v>
      </c>
      <c r="AC196" s="50">
        <f t="shared" si="39"/>
        <v>24358172</v>
      </c>
      <c r="AD196" s="50">
        <v>31895</v>
      </c>
      <c r="AE196" s="50">
        <f t="shared" si="40"/>
        <v>24390067</v>
      </c>
      <c r="AF196" s="50">
        <f t="shared" si="41"/>
        <v>67</v>
      </c>
      <c r="AG196" s="153">
        <f t="shared" si="42"/>
        <v>24390000</v>
      </c>
      <c r="AI196" s="183" t="str">
        <f>IFERROR(IF(INDEX(پرداخت!A:AZ,MATCH(A196&amp;" - "&amp;"آب",پرداخت!$B:$B,0),MATCH(G196,پرداخت!$1:$1,0))="نشده","نشده","شده"),"---")</f>
        <v>شده</v>
      </c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</row>
    <row r="197" spans="1:79" ht="34.9" hidden="1" customHeight="1">
      <c r="A197" s="171" t="s">
        <v>220</v>
      </c>
      <c r="B197" s="47">
        <f>IFERROR(INDEX('اطلاعات انشعابات شرکتها'!A:BB,MATCH(A197,'اطلاعات انشعابات شرکتها'!A:A,0),MATCH(B$1,'اطلاعات انشعابات شرکتها'!$1:$1,0)),0)</f>
        <v>112</v>
      </c>
      <c r="C197" s="48">
        <f>IFERROR(INDEX('اطلاعات انشعابات شرکتها'!A:BB,MATCH(A197,'اطلاعات انشعابات شرکتها'!A:A,0),MATCH(C$1,'اطلاعات انشعابات شرکتها'!$1:$1,0)),0)</f>
        <v>0</v>
      </c>
      <c r="D197" s="45"/>
      <c r="E197" s="171">
        <v>4</v>
      </c>
      <c r="F197" s="170">
        <v>99</v>
      </c>
      <c r="G197" s="47" t="str">
        <f t="shared" si="33"/>
        <v>99/4</v>
      </c>
      <c r="H197" s="47" t="str">
        <f>IFERROR(INDEX('اطلاعات دوره'!A:Z,MATCH(G197,'اطلاعات دوره'!C:C,0),MATCH(H$1,'اطلاعات دوره'!$1:$1,0)),0)</f>
        <v>99/02/01</v>
      </c>
      <c r="I197" s="47" t="str">
        <f>IFERROR(INDEX('اطلاعات دوره'!A:Z,MATCH(G197,'اطلاعات دوره'!C:C,0),MATCH(I$1,'اطلاعات دوره'!$1:$1,0)),0)</f>
        <v>99/04/31</v>
      </c>
      <c r="J197" s="48">
        <f>IFERROR(INDEX('اطلاعات دوره'!A:Z,MATCH(G197,'اطلاعات دوره'!C:C,0),MATCH(J$1,'اطلاعات دوره'!$1:$1,0)),0)</f>
        <v>93</v>
      </c>
      <c r="K197" s="46"/>
      <c r="L197" s="158" t="str">
        <f>IFERROR(INDEX('اطلاعات دوره'!A:Z,MATCH(G197,'اطلاعات دوره'!C:C,0)-1,MATCH("عنوان",'اطلاعات دوره'!$1:$1,0)),"---")</f>
        <v>99/3</v>
      </c>
      <c r="M197" s="47" t="str">
        <f t="shared" si="34"/>
        <v>بهین پالایه فرزاد-99/3</v>
      </c>
      <c r="N197" s="48" t="str">
        <f t="shared" si="35"/>
        <v>بهین پالایه فرزاد-99/4</v>
      </c>
      <c r="O197" s="45"/>
      <c r="P197" s="240">
        <f>IFERROR(INDEX('قرائت کنتور'!A:AZ,MATCH(A197&amp;"-"&amp;"آب",'قرائت کنتور'!B:B,0),MATCH(L197,'قرائت کنتور'!$1:$1,0)),0)</f>
        <v>101</v>
      </c>
      <c r="Q197" s="241">
        <f>IFERROR(INDEX('قرائت کنتور'!A:AZ,MATCH(A197&amp;"-"&amp;"آب",'قرائت کنتور'!B:B,0),MATCH(G197,'قرائت کنتور'!$1:$1,0)),0)</f>
        <v>103</v>
      </c>
      <c r="R197" s="241">
        <f t="shared" si="36"/>
        <v>2</v>
      </c>
      <c r="S197" s="241" t="str">
        <f>IFERROR(INDEX('اطلاعات انشعابات شرکتها'!A:AB,MATCH(A197,'اطلاعات انشعابات شرکتها'!A:A,0),MATCH(S$1,'اطلاعات انشعابات شرکتها'!$1:$1,0)),"---")</f>
        <v>25</v>
      </c>
      <c r="T197" s="227">
        <f t="shared" si="37"/>
        <v>0</v>
      </c>
      <c r="U197" s="45"/>
      <c r="V197" s="155">
        <f>IFERROR(INDEX('تعرفه ها'!A:Z,MATCH("بهای هر متر مکعب آب مصرفی",'تعرفه ها'!$B:$B,0),MATCH(F197,'تعرفه ها'!$2:$2,0)),"---")</f>
        <v>14300</v>
      </c>
      <c r="W197" s="50">
        <f t="shared" si="38"/>
        <v>28600</v>
      </c>
      <c r="X197" s="50">
        <f>IFERROR(ROUND(R197*INDEX('تعرفه ها'!A:Z,MATCH("عوارض آب به ازاء هر متر مکعب",'تعرفه ها'!$B:$B,0),MATCH(F197,'تعرفه ها'!$2:$2,0)),0),"---")</f>
        <v>300</v>
      </c>
      <c r="Y197" s="50">
        <f>IFERROR(ROUND(T197*INDEX('تعرفه ها'!A:Z,MATCH("جریمه مازاد مصرف آب به ازاء هر متر مکعب",'تعرفه ها'!$B:$B,0),MATCH(F197,'تعرفه ها'!$2:$2,0)),0),"---")</f>
        <v>0</v>
      </c>
      <c r="Z197" s="50">
        <f>IFERROR(ROUND(((W197+X197+Y197)*INDEX('تعرفه ها'!A:Z,MATCH("هزینه نگهداری و تعمیرات شبکه آب",'تعرفه ها'!$B:$B,0),MATCH(F197,'تعرفه ها'!$2:$2,0))/100),0),"---")</f>
        <v>2890</v>
      </c>
      <c r="AA197" s="50">
        <v>5780</v>
      </c>
      <c r="AB197" s="50">
        <f>IFERROR(ROUND(SUM(W197+X197+Y197+Z197+AA197)*INDEX('تعرفه ها'!A:Z,MATCH("مالیات آب",'تعرفه ها'!$B:$B,0),MATCH(F197,'تعرفه ها'!$2:$2,0))/100,0),"---")</f>
        <v>0</v>
      </c>
      <c r="AC197" s="50">
        <f t="shared" si="39"/>
        <v>37570</v>
      </c>
      <c r="AD197" s="50">
        <v>126475</v>
      </c>
      <c r="AE197" s="50">
        <f t="shared" si="40"/>
        <v>164045</v>
      </c>
      <c r="AF197" s="50">
        <f t="shared" si="41"/>
        <v>45</v>
      </c>
      <c r="AG197" s="153">
        <f t="shared" si="42"/>
        <v>164000</v>
      </c>
      <c r="AI197" s="183" t="str">
        <f>IFERROR(IF(INDEX(پرداخت!A:AZ,MATCH(A197&amp;" - "&amp;"آب",پرداخت!$B:$B,0),MATCH(G197,پرداخت!$1:$1,0))="نشده","نشده","شده"),"---")</f>
        <v>شده</v>
      </c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</row>
    <row r="198" spans="1:79" ht="34.9" hidden="1" customHeight="1">
      <c r="A198" s="171" t="s">
        <v>223</v>
      </c>
      <c r="B198" s="47">
        <f>IFERROR(INDEX('اطلاعات انشعابات شرکتها'!A:BB,MATCH(A198,'اطلاعات انشعابات شرکتها'!A:A,0),MATCH(B$1,'اطلاعات انشعابات شرکتها'!$1:$1,0)),0)</f>
        <v>114</v>
      </c>
      <c r="C198" s="48">
        <f>IFERROR(INDEX('اطلاعات انشعابات شرکتها'!A:BB,MATCH(A198,'اطلاعات انشعابات شرکتها'!A:A,0),MATCH(C$1,'اطلاعات انشعابات شرکتها'!$1:$1,0)),0)</f>
        <v>0</v>
      </c>
      <c r="D198" s="45"/>
      <c r="E198" s="171">
        <v>4</v>
      </c>
      <c r="F198" s="170">
        <v>99</v>
      </c>
      <c r="G198" s="47" t="str">
        <f t="shared" si="33"/>
        <v>99/4</v>
      </c>
      <c r="H198" s="47" t="str">
        <f>IFERROR(INDEX('اطلاعات دوره'!A:Z,MATCH(G198,'اطلاعات دوره'!C:C,0),MATCH(H$1,'اطلاعات دوره'!$1:$1,0)),0)</f>
        <v>99/02/01</v>
      </c>
      <c r="I198" s="47" t="str">
        <f>IFERROR(INDEX('اطلاعات دوره'!A:Z,MATCH(G198,'اطلاعات دوره'!C:C,0),MATCH(I$1,'اطلاعات دوره'!$1:$1,0)),0)</f>
        <v>99/04/31</v>
      </c>
      <c r="J198" s="48">
        <f>IFERROR(INDEX('اطلاعات دوره'!A:Z,MATCH(G198,'اطلاعات دوره'!C:C,0),MATCH(J$1,'اطلاعات دوره'!$1:$1,0)),0)</f>
        <v>93</v>
      </c>
      <c r="K198" s="46"/>
      <c r="L198" s="158" t="str">
        <f>IFERROR(INDEX('اطلاعات دوره'!A:Z,MATCH(G198,'اطلاعات دوره'!C:C,0)-1,MATCH("عنوان",'اطلاعات دوره'!$1:$1,0)),"---")</f>
        <v>99/3</v>
      </c>
      <c r="M198" s="47" t="str">
        <f t="shared" si="34"/>
        <v>پدیده انرژی پارسیان-99/3</v>
      </c>
      <c r="N198" s="48" t="str">
        <f t="shared" si="35"/>
        <v>پدیده انرژی پارسیان-99/4</v>
      </c>
      <c r="O198" s="45"/>
      <c r="P198" s="240">
        <f>IFERROR(INDEX('قرائت کنتور'!A:AZ,MATCH(A198&amp;"-"&amp;"آب",'قرائت کنتور'!B:B,0),MATCH(L198,'قرائت کنتور'!$1:$1,0)),0)</f>
        <v>401</v>
      </c>
      <c r="Q198" s="241">
        <f>IFERROR(INDEX('قرائت کنتور'!A:AZ,MATCH(A198&amp;"-"&amp;"آب",'قرائت کنتور'!B:B,0),MATCH(G198,'قرائت کنتور'!$1:$1,0)),0)</f>
        <v>481</v>
      </c>
      <c r="R198" s="241">
        <f t="shared" si="36"/>
        <v>80</v>
      </c>
      <c r="S198" s="241" t="str">
        <f>IFERROR(INDEX('اطلاعات انشعابات شرکتها'!A:AB,MATCH(A198,'اطلاعات انشعابات شرکتها'!A:A,0),MATCH(S$1,'اطلاعات انشعابات شرکتها'!$1:$1,0)),"---")</f>
        <v>25</v>
      </c>
      <c r="T198" s="227">
        <f t="shared" si="37"/>
        <v>2.5</v>
      </c>
      <c r="U198" s="45"/>
      <c r="V198" s="155">
        <f>IFERROR(INDEX('تعرفه ها'!A:Z,MATCH("بهای هر متر مکعب آب مصرفی",'تعرفه ها'!$B:$B,0),MATCH(F198,'تعرفه ها'!$2:$2,0)),"---")</f>
        <v>14300</v>
      </c>
      <c r="W198" s="50">
        <f t="shared" si="38"/>
        <v>1144000</v>
      </c>
      <c r="X198" s="50">
        <f>IFERROR(ROUND(R198*INDEX('تعرفه ها'!A:Z,MATCH("عوارض آب به ازاء هر متر مکعب",'تعرفه ها'!$B:$B,0),MATCH(F198,'تعرفه ها'!$2:$2,0)),0),"---")</f>
        <v>12000</v>
      </c>
      <c r="Y198" s="50">
        <f>IFERROR(ROUND(T198*INDEX('تعرفه ها'!A:Z,MATCH("جریمه مازاد مصرف آب به ازاء هر متر مکعب",'تعرفه ها'!$B:$B,0),MATCH(F198,'تعرفه ها'!$2:$2,0)),0),"---")</f>
        <v>12688</v>
      </c>
      <c r="Z198" s="50">
        <f>IFERROR(ROUND(((W198+X198+Y198)*INDEX('تعرفه ها'!A:Z,MATCH("هزینه نگهداری و تعمیرات شبکه آب",'تعرفه ها'!$B:$B,0),MATCH(F198,'تعرفه ها'!$2:$2,0))/100),0),"---")</f>
        <v>116869</v>
      </c>
      <c r="AA198" s="50">
        <v>60690</v>
      </c>
      <c r="AB198" s="50">
        <f>IFERROR(ROUND(SUM(W198+X198+Y198+Z198+AA198)*INDEX('تعرفه ها'!A:Z,MATCH("مالیات آب",'تعرفه ها'!$B:$B,0),MATCH(F198,'تعرفه ها'!$2:$2,0))/100,0),"---")</f>
        <v>0</v>
      </c>
      <c r="AC198" s="50">
        <f t="shared" si="39"/>
        <v>1346247</v>
      </c>
      <c r="AD198" s="50">
        <v>7652118</v>
      </c>
      <c r="AE198" s="50">
        <f t="shared" si="40"/>
        <v>8998365</v>
      </c>
      <c r="AF198" s="50">
        <f t="shared" si="41"/>
        <v>365</v>
      </c>
      <c r="AG198" s="153">
        <f t="shared" si="42"/>
        <v>8998000</v>
      </c>
      <c r="AI198" s="183" t="str">
        <f>IFERROR(IF(INDEX(پرداخت!A:AZ,MATCH(A198&amp;" - "&amp;"آب",پرداخت!$B:$B,0),MATCH(G198,پرداخت!$1:$1,0))="نشده","نشده","شده"),"---")</f>
        <v>شده</v>
      </c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</row>
    <row r="199" spans="1:79" ht="34.9" hidden="1" customHeight="1">
      <c r="A199" s="171" t="s">
        <v>224</v>
      </c>
      <c r="B199" s="47">
        <f>IFERROR(INDEX('اطلاعات انشعابات شرکتها'!A:BB,MATCH(A199,'اطلاعات انشعابات شرکتها'!A:A,0),MATCH(B$1,'اطلاعات انشعابات شرکتها'!$1:$1,0)),0)</f>
        <v>115</v>
      </c>
      <c r="C199" s="48">
        <f>IFERROR(INDEX('اطلاعات انشعابات شرکتها'!A:BB,MATCH(A199,'اطلاعات انشعابات شرکتها'!A:A,0),MATCH(C$1,'اطلاعات انشعابات شرکتها'!$1:$1,0)),0)</f>
        <v>0</v>
      </c>
      <c r="D199" s="45"/>
      <c r="E199" s="171">
        <v>4</v>
      </c>
      <c r="F199" s="170">
        <v>99</v>
      </c>
      <c r="G199" s="47" t="str">
        <f t="shared" si="33"/>
        <v>99/4</v>
      </c>
      <c r="H199" s="47" t="str">
        <f>IFERROR(INDEX('اطلاعات دوره'!A:Z,MATCH(G199,'اطلاعات دوره'!C:C,0),MATCH(H$1,'اطلاعات دوره'!$1:$1,0)),0)</f>
        <v>99/02/01</v>
      </c>
      <c r="I199" s="47" t="str">
        <f>IFERROR(INDEX('اطلاعات دوره'!A:Z,MATCH(G199,'اطلاعات دوره'!C:C,0),MATCH(I$1,'اطلاعات دوره'!$1:$1,0)),0)</f>
        <v>99/04/31</v>
      </c>
      <c r="J199" s="48">
        <f>IFERROR(INDEX('اطلاعات دوره'!A:Z,MATCH(G199,'اطلاعات دوره'!C:C,0),MATCH(J$1,'اطلاعات دوره'!$1:$1,0)),0)</f>
        <v>93</v>
      </c>
      <c r="K199" s="46"/>
      <c r="L199" s="158" t="str">
        <f>IFERROR(INDEX('اطلاعات دوره'!A:Z,MATCH(G199,'اطلاعات دوره'!C:C,0)-1,MATCH("عنوان",'اطلاعات دوره'!$1:$1,0)),"---")</f>
        <v>99/3</v>
      </c>
      <c r="M199" s="47" t="str">
        <f t="shared" si="34"/>
        <v>پرتو صنعت پاژ-99/3</v>
      </c>
      <c r="N199" s="48" t="str">
        <f t="shared" si="35"/>
        <v>پرتو صنعت پاژ-99/4</v>
      </c>
      <c r="O199" s="45"/>
      <c r="P199" s="240">
        <f>IFERROR(INDEX('قرائت کنتور'!A:AZ,MATCH(A199&amp;"-"&amp;"آب",'قرائت کنتور'!B:B,0),MATCH(L199,'قرائت کنتور'!$1:$1,0)),0)</f>
        <v>337</v>
      </c>
      <c r="Q199" s="241">
        <f>IFERROR(INDEX('قرائت کنتور'!A:AZ,MATCH(A199&amp;"-"&amp;"آب",'قرائت کنتور'!B:B,0),MATCH(G199,'قرائت کنتور'!$1:$1,0)),0)</f>
        <v>391</v>
      </c>
      <c r="R199" s="241">
        <f t="shared" si="36"/>
        <v>54</v>
      </c>
      <c r="S199" s="241" t="str">
        <f>IFERROR(INDEX('اطلاعات انشعابات شرکتها'!A:AB,MATCH(A199,'اطلاعات انشعابات شرکتها'!A:A,0),MATCH(S$1,'اطلاعات انشعابات شرکتها'!$1:$1,0)),"---")</f>
        <v>25</v>
      </c>
      <c r="T199" s="227">
        <f t="shared" si="37"/>
        <v>0</v>
      </c>
      <c r="U199" s="45"/>
      <c r="V199" s="155">
        <f>IFERROR(INDEX('تعرفه ها'!A:Z,MATCH("بهای هر متر مکعب آب مصرفی",'تعرفه ها'!$B:$B,0),MATCH(F199,'تعرفه ها'!$2:$2,0)),"---")</f>
        <v>14300</v>
      </c>
      <c r="W199" s="50">
        <f t="shared" si="38"/>
        <v>772200</v>
      </c>
      <c r="X199" s="50">
        <f>IFERROR(ROUND(R199*INDEX('تعرفه ها'!A:Z,MATCH("عوارض آب به ازاء هر متر مکعب",'تعرفه ها'!$B:$B,0),MATCH(F199,'تعرفه ها'!$2:$2,0)),0),"---")</f>
        <v>8100</v>
      </c>
      <c r="Y199" s="50">
        <f>IFERROR(ROUND(T199*INDEX('تعرفه ها'!A:Z,MATCH("جریمه مازاد مصرف آب به ازاء هر متر مکعب",'تعرفه ها'!$B:$B,0),MATCH(F199,'تعرفه ها'!$2:$2,0)),0),"---")</f>
        <v>0</v>
      </c>
      <c r="Z199" s="50">
        <f>IFERROR(ROUND(((W199+X199+Y199)*INDEX('تعرفه ها'!A:Z,MATCH("هزینه نگهداری و تعمیرات شبکه آب",'تعرفه ها'!$B:$B,0),MATCH(F199,'تعرفه ها'!$2:$2,0))/100),0),"---")</f>
        <v>78030</v>
      </c>
      <c r="AA199" s="50">
        <v>83119</v>
      </c>
      <c r="AB199" s="50">
        <f>IFERROR(ROUND(SUM(W199+X199+Y199+Z199+AA199)*INDEX('تعرفه ها'!A:Z,MATCH("مالیات آب",'تعرفه ها'!$B:$B,0),MATCH(F199,'تعرفه ها'!$2:$2,0))/100,0),"---")</f>
        <v>0</v>
      </c>
      <c r="AC199" s="50">
        <f t="shared" si="39"/>
        <v>941449</v>
      </c>
      <c r="AD199" s="50">
        <v>0</v>
      </c>
      <c r="AE199" s="50">
        <f t="shared" si="40"/>
        <v>941449</v>
      </c>
      <c r="AF199" s="50">
        <f t="shared" si="41"/>
        <v>449</v>
      </c>
      <c r="AG199" s="153">
        <f t="shared" si="42"/>
        <v>941000</v>
      </c>
      <c r="AI199" s="183" t="str">
        <f>IFERROR(IF(INDEX(پرداخت!A:AZ,MATCH(A199&amp;" - "&amp;"آب",پرداخت!$B:$B,0),MATCH(G199,پرداخت!$1:$1,0))="نشده","نشده","شده"),"---")</f>
        <v>شده</v>
      </c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</row>
    <row r="200" spans="1:79" ht="34.9" hidden="1" customHeight="1">
      <c r="A200" s="171" t="s">
        <v>225</v>
      </c>
      <c r="B200" s="47">
        <f>IFERROR(INDEX('اطلاعات انشعابات شرکتها'!A:BB,MATCH(A200,'اطلاعات انشعابات شرکتها'!A:A,0),MATCH(B$1,'اطلاعات انشعابات شرکتها'!$1:$1,0)),0)</f>
        <v>116</v>
      </c>
      <c r="C200" s="48">
        <f>IFERROR(INDEX('اطلاعات انشعابات شرکتها'!A:BB,MATCH(A200,'اطلاعات انشعابات شرکتها'!A:A,0),MATCH(C$1,'اطلاعات انشعابات شرکتها'!$1:$1,0)),0)</f>
        <v>0</v>
      </c>
      <c r="D200" s="45"/>
      <c r="E200" s="171">
        <v>4</v>
      </c>
      <c r="F200" s="170">
        <v>99</v>
      </c>
      <c r="G200" s="47" t="str">
        <f t="shared" si="33"/>
        <v>99/4</v>
      </c>
      <c r="H200" s="47" t="str">
        <f>IFERROR(INDEX('اطلاعات دوره'!A:Z,MATCH(G200,'اطلاعات دوره'!C:C,0),MATCH(H$1,'اطلاعات دوره'!$1:$1,0)),0)</f>
        <v>99/02/01</v>
      </c>
      <c r="I200" s="47" t="str">
        <f>IFERROR(INDEX('اطلاعات دوره'!A:Z,MATCH(G200,'اطلاعات دوره'!C:C,0),MATCH(I$1,'اطلاعات دوره'!$1:$1,0)),0)</f>
        <v>99/04/31</v>
      </c>
      <c r="J200" s="48">
        <f>IFERROR(INDEX('اطلاعات دوره'!A:Z,MATCH(G200,'اطلاعات دوره'!C:C,0),MATCH(J$1,'اطلاعات دوره'!$1:$1,0)),0)</f>
        <v>93</v>
      </c>
      <c r="K200" s="46"/>
      <c r="L200" s="158" t="str">
        <f>IFERROR(INDEX('اطلاعات دوره'!A:Z,MATCH(G200,'اطلاعات دوره'!C:C,0)-1,MATCH("عنوان",'اطلاعات دوره'!$1:$1,0)),"---")</f>
        <v>99/3</v>
      </c>
      <c r="M200" s="47" t="str">
        <f t="shared" si="34"/>
        <v>پروتئین نو ترکیب طاها (1)-99/3</v>
      </c>
      <c r="N200" s="48" t="str">
        <f t="shared" si="35"/>
        <v>پروتئین نو ترکیب طاها (1)-99/4</v>
      </c>
      <c r="O200" s="45"/>
      <c r="P200" s="240">
        <f>IFERROR(INDEX('قرائت کنتور'!A:AZ,MATCH(A200&amp;"-"&amp;"آب",'قرائت کنتور'!B:B,0),MATCH(L200,'قرائت کنتور'!$1:$1,0)),0)</f>
        <v>982</v>
      </c>
      <c r="Q200" s="241">
        <f>IFERROR(INDEX('قرائت کنتور'!A:AZ,MATCH(A200&amp;"-"&amp;"آب",'قرائت کنتور'!B:B,0),MATCH(G200,'قرائت کنتور'!$1:$1,0)),0)</f>
        <v>982</v>
      </c>
      <c r="R200" s="241">
        <f t="shared" si="36"/>
        <v>0</v>
      </c>
      <c r="S200" s="241" t="str">
        <f>IFERROR(INDEX('اطلاعات انشعابات شرکتها'!A:AB,MATCH(A200,'اطلاعات انشعابات شرکتها'!A:A,0),MATCH(S$1,'اطلاعات انشعابات شرکتها'!$1:$1,0)),"---")</f>
        <v>25</v>
      </c>
      <c r="T200" s="227">
        <f t="shared" si="37"/>
        <v>0</v>
      </c>
      <c r="U200" s="45"/>
      <c r="V200" s="155">
        <f>IFERROR(INDEX('تعرفه ها'!A:Z,MATCH("بهای هر متر مکعب آب مصرفی",'تعرفه ها'!$B:$B,0),MATCH(F200,'تعرفه ها'!$2:$2,0)),"---")</f>
        <v>14300</v>
      </c>
      <c r="W200" s="50">
        <f t="shared" si="38"/>
        <v>0</v>
      </c>
      <c r="X200" s="50">
        <f>IFERROR(ROUND(R200*INDEX('تعرفه ها'!A:Z,MATCH("عوارض آب به ازاء هر متر مکعب",'تعرفه ها'!$B:$B,0),MATCH(F200,'تعرفه ها'!$2:$2,0)),0),"---")</f>
        <v>0</v>
      </c>
      <c r="Y200" s="50">
        <f>IFERROR(ROUND(T200*INDEX('تعرفه ها'!A:Z,MATCH("جریمه مازاد مصرف آب به ازاء هر متر مکعب",'تعرفه ها'!$B:$B,0),MATCH(F200,'تعرفه ها'!$2:$2,0)),0),"---")</f>
        <v>0</v>
      </c>
      <c r="Z200" s="50">
        <f>IFERROR(ROUND(((W200+X200+Y200)*INDEX('تعرفه ها'!A:Z,MATCH("هزینه نگهداری و تعمیرات شبکه آب",'تعرفه ها'!$B:$B,0),MATCH(F200,'تعرفه ها'!$2:$2,0))/100),0),"---")</f>
        <v>0</v>
      </c>
      <c r="AA200" s="50">
        <v>0</v>
      </c>
      <c r="AB200" s="50">
        <f>IFERROR(ROUND(SUM(W200+X200+Y200+Z200+AA200)*INDEX('تعرفه ها'!A:Z,MATCH("مالیات آب",'تعرفه ها'!$B:$B,0),MATCH(F200,'تعرفه ها'!$2:$2,0))/100,0),"---")</f>
        <v>0</v>
      </c>
      <c r="AC200" s="50">
        <f t="shared" si="39"/>
        <v>0</v>
      </c>
      <c r="AD200" s="50">
        <v>2177810</v>
      </c>
      <c r="AE200" s="50">
        <f t="shared" si="40"/>
        <v>2177810</v>
      </c>
      <c r="AF200" s="50">
        <f t="shared" si="41"/>
        <v>810</v>
      </c>
      <c r="AG200" s="153">
        <f t="shared" si="42"/>
        <v>2177000</v>
      </c>
      <c r="AI200" s="183" t="str">
        <f>IFERROR(IF(INDEX(پرداخت!A:AZ,MATCH(A200&amp;" - "&amp;"آب",پرداخت!$B:$B,0),MATCH(G200,پرداخت!$1:$1,0))="نشده","نشده","شده"),"---")</f>
        <v>شده</v>
      </c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</row>
    <row r="201" spans="1:79" ht="34.9" hidden="1" customHeight="1">
      <c r="A201" s="171" t="s">
        <v>227</v>
      </c>
      <c r="B201" s="47">
        <f>IFERROR(INDEX('اطلاعات انشعابات شرکتها'!A:BB,MATCH(A201,'اطلاعات انشعابات شرکتها'!A:A,0),MATCH(B$1,'اطلاعات انشعابات شرکتها'!$1:$1,0)),0)</f>
        <v>118</v>
      </c>
      <c r="C201" s="48">
        <f>IFERROR(INDEX('اطلاعات انشعابات شرکتها'!A:BB,MATCH(A201,'اطلاعات انشعابات شرکتها'!A:A,0),MATCH(C$1,'اطلاعات انشعابات شرکتها'!$1:$1,0)),0)</f>
        <v>0</v>
      </c>
      <c r="D201" s="45"/>
      <c r="E201" s="171">
        <v>4</v>
      </c>
      <c r="F201" s="170">
        <v>99</v>
      </c>
      <c r="G201" s="47" t="str">
        <f t="shared" si="33"/>
        <v>99/4</v>
      </c>
      <c r="H201" s="47" t="str">
        <f>IFERROR(INDEX('اطلاعات دوره'!A:Z,MATCH(G201,'اطلاعات دوره'!C:C,0),MATCH(H$1,'اطلاعات دوره'!$1:$1,0)),0)</f>
        <v>99/02/01</v>
      </c>
      <c r="I201" s="47" t="str">
        <f>IFERROR(INDEX('اطلاعات دوره'!A:Z,MATCH(G201,'اطلاعات دوره'!C:C,0),MATCH(I$1,'اطلاعات دوره'!$1:$1,0)),0)</f>
        <v>99/04/31</v>
      </c>
      <c r="J201" s="48">
        <f>IFERROR(INDEX('اطلاعات دوره'!A:Z,MATCH(G201,'اطلاعات دوره'!C:C,0),MATCH(J$1,'اطلاعات دوره'!$1:$1,0)),0)</f>
        <v>93</v>
      </c>
      <c r="K201" s="46"/>
      <c r="L201" s="158" t="str">
        <f>IFERROR(INDEX('اطلاعات دوره'!A:Z,MATCH(G201,'اطلاعات دوره'!C:C,0)-1,MATCH("عنوان",'اطلاعات دوره'!$1:$1,0)),"---")</f>
        <v>99/3</v>
      </c>
      <c r="M201" s="47" t="str">
        <f t="shared" si="34"/>
        <v>پشتیبانی صنایع دیار شرق-99/3</v>
      </c>
      <c r="N201" s="48" t="str">
        <f t="shared" si="35"/>
        <v>پشتیبانی صنایع دیار شرق-99/4</v>
      </c>
      <c r="O201" s="45"/>
      <c r="P201" s="240">
        <f>IFERROR(INDEX('قرائت کنتور'!A:AZ,MATCH(A201&amp;"-"&amp;"آب",'قرائت کنتور'!B:B,0),MATCH(L201,'قرائت کنتور'!$1:$1,0)),0)</f>
        <v>1461</v>
      </c>
      <c r="Q201" s="241">
        <f>IFERROR(INDEX('قرائت کنتور'!A:AZ,MATCH(A201&amp;"-"&amp;"آب",'قرائت کنتور'!B:B,0),MATCH(G201,'قرائت کنتور'!$1:$1,0)),0)</f>
        <v>1170</v>
      </c>
      <c r="R201" s="241">
        <f t="shared" si="36"/>
        <v>-291</v>
      </c>
      <c r="S201" s="241" t="str">
        <f>IFERROR(INDEX('اطلاعات انشعابات شرکتها'!A:AB,MATCH(A201,'اطلاعات انشعابات شرکتها'!A:A,0),MATCH(S$1,'اطلاعات انشعابات شرکتها'!$1:$1,0)),"---")</f>
        <v>25</v>
      </c>
      <c r="T201" s="227">
        <f t="shared" si="37"/>
        <v>0</v>
      </c>
      <c r="U201" s="45"/>
      <c r="V201" s="155">
        <f>IFERROR(INDEX('تعرفه ها'!A:Z,MATCH("بهای هر متر مکعب آب مصرفی",'تعرفه ها'!$B:$B,0),MATCH(F201,'تعرفه ها'!$2:$2,0)),"---")</f>
        <v>14300</v>
      </c>
      <c r="W201" s="50">
        <f t="shared" si="38"/>
        <v>-4161300</v>
      </c>
      <c r="X201" s="50">
        <f>IFERROR(ROUND(R201*INDEX('تعرفه ها'!A:Z,MATCH("عوارض آب به ازاء هر متر مکعب",'تعرفه ها'!$B:$B,0),MATCH(F201,'تعرفه ها'!$2:$2,0)),0),"---")</f>
        <v>-43650</v>
      </c>
      <c r="Y201" s="50">
        <f>IFERROR(ROUND(T201*INDEX('تعرفه ها'!A:Z,MATCH("جریمه مازاد مصرف آب به ازاء هر متر مکعب",'تعرفه ها'!$B:$B,0),MATCH(F201,'تعرفه ها'!$2:$2,0)),0),"---")</f>
        <v>0</v>
      </c>
      <c r="Z201" s="50">
        <f>IFERROR(ROUND(((W201+X201+Y201)*INDEX('تعرفه ها'!A:Z,MATCH("هزینه نگهداری و تعمیرات شبکه آب",'تعرفه ها'!$B:$B,0),MATCH(F201,'تعرفه ها'!$2:$2,0))/100),0),"---")</f>
        <v>-420495</v>
      </c>
      <c r="AA201" s="50">
        <v>28900</v>
      </c>
      <c r="AB201" s="50">
        <f>IFERROR(ROUND(SUM(W201+X201+Y201+Z201+AA201)*INDEX('تعرفه ها'!A:Z,MATCH("مالیات آب",'تعرفه ها'!$B:$B,0),MATCH(F201,'تعرفه ها'!$2:$2,0))/100,0),"---")</f>
        <v>0</v>
      </c>
      <c r="AC201" s="50">
        <f t="shared" si="39"/>
        <v>-4596545</v>
      </c>
      <c r="AD201" s="50">
        <v>7050476</v>
      </c>
      <c r="AE201" s="50">
        <f t="shared" si="40"/>
        <v>2453931</v>
      </c>
      <c r="AF201" s="50">
        <f t="shared" si="41"/>
        <v>931</v>
      </c>
      <c r="AG201" s="153">
        <f t="shared" si="42"/>
        <v>2453000</v>
      </c>
      <c r="AI201" s="183" t="str">
        <f>IFERROR(IF(INDEX(پرداخت!A:AZ,MATCH(A201&amp;" - "&amp;"آب",پرداخت!$B:$B,0),MATCH(G201,پرداخت!$1:$1,0))="نشده","نشده","شده"),"---")</f>
        <v>شده</v>
      </c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</row>
    <row r="202" spans="1:79" ht="34.9" hidden="1" customHeight="1">
      <c r="A202" s="171" t="s">
        <v>228</v>
      </c>
      <c r="B202" s="47">
        <f>IFERROR(INDEX('اطلاعات انشعابات شرکتها'!A:BB,MATCH(A202,'اطلاعات انشعابات شرکتها'!A:A,0),MATCH(B$1,'اطلاعات انشعابات شرکتها'!$1:$1,0)),0)</f>
        <v>119</v>
      </c>
      <c r="C202" s="48">
        <f>IFERROR(INDEX('اطلاعات انشعابات شرکتها'!A:BB,MATCH(A202,'اطلاعات انشعابات شرکتها'!A:A,0),MATCH(C$1,'اطلاعات انشعابات شرکتها'!$1:$1,0)),0)</f>
        <v>0</v>
      </c>
      <c r="D202" s="45"/>
      <c r="E202" s="171">
        <v>4</v>
      </c>
      <c r="F202" s="170">
        <v>99</v>
      </c>
      <c r="G202" s="47" t="str">
        <f t="shared" si="33"/>
        <v>99/4</v>
      </c>
      <c r="H202" s="47" t="str">
        <f>IFERROR(INDEX('اطلاعات دوره'!A:Z,MATCH(G202,'اطلاعات دوره'!C:C,0),MATCH(H$1,'اطلاعات دوره'!$1:$1,0)),0)</f>
        <v>99/02/01</v>
      </c>
      <c r="I202" s="47" t="str">
        <f>IFERROR(INDEX('اطلاعات دوره'!A:Z,MATCH(G202,'اطلاعات دوره'!C:C,0),MATCH(I$1,'اطلاعات دوره'!$1:$1,0)),0)</f>
        <v>99/04/31</v>
      </c>
      <c r="J202" s="48">
        <f>IFERROR(INDEX('اطلاعات دوره'!A:Z,MATCH(G202,'اطلاعات دوره'!C:C,0),MATCH(J$1,'اطلاعات دوره'!$1:$1,0)),0)</f>
        <v>93</v>
      </c>
      <c r="K202" s="46"/>
      <c r="L202" s="158" t="str">
        <f>IFERROR(INDEX('اطلاعات دوره'!A:Z,MATCH(G202,'اطلاعات دوره'!C:C,0)-1,MATCH("عنوان",'اطلاعات دوره'!$1:$1,0)),"---")</f>
        <v>99/3</v>
      </c>
      <c r="M202" s="47" t="str">
        <f t="shared" si="34"/>
        <v>پویش تجهیز-99/3</v>
      </c>
      <c r="N202" s="48" t="str">
        <f t="shared" si="35"/>
        <v>پویش تجهیز-99/4</v>
      </c>
      <c r="O202" s="45"/>
      <c r="P202" s="240">
        <f>IFERROR(INDEX('قرائت کنتور'!A:AZ,MATCH(A202&amp;"-"&amp;"آب",'قرائت کنتور'!B:B,0),MATCH(L202,'قرائت کنتور'!$1:$1,0)),0)</f>
        <v>3770</v>
      </c>
      <c r="Q202" s="241">
        <f>IFERROR(INDEX('قرائت کنتور'!A:AZ,MATCH(A202&amp;"-"&amp;"آب",'قرائت کنتور'!B:B,0),MATCH(G202,'قرائت کنتور'!$1:$1,0)),0)</f>
        <v>3787</v>
      </c>
      <c r="R202" s="241">
        <f t="shared" si="36"/>
        <v>17</v>
      </c>
      <c r="S202" s="241" t="str">
        <f>IFERROR(INDEX('اطلاعات انشعابات شرکتها'!A:AB,MATCH(A202,'اطلاعات انشعابات شرکتها'!A:A,0),MATCH(S$1,'اطلاعات انشعابات شرکتها'!$1:$1,0)),"---")</f>
        <v>25</v>
      </c>
      <c r="T202" s="227">
        <f t="shared" si="37"/>
        <v>0</v>
      </c>
      <c r="U202" s="45"/>
      <c r="V202" s="155">
        <f>IFERROR(INDEX('تعرفه ها'!A:Z,MATCH("بهای هر متر مکعب آب مصرفی",'تعرفه ها'!$B:$B,0),MATCH(F202,'تعرفه ها'!$2:$2,0)),"---")</f>
        <v>14300</v>
      </c>
      <c r="W202" s="50">
        <f t="shared" si="38"/>
        <v>243100</v>
      </c>
      <c r="X202" s="50">
        <f>IFERROR(ROUND(R202*INDEX('تعرفه ها'!A:Z,MATCH("عوارض آب به ازاء هر متر مکعب",'تعرفه ها'!$B:$B,0),MATCH(F202,'تعرفه ها'!$2:$2,0)),0),"---")</f>
        <v>2550</v>
      </c>
      <c r="Y202" s="50">
        <f>IFERROR(ROUND(T202*INDEX('تعرفه ها'!A:Z,MATCH("جریمه مازاد مصرف آب به ازاء هر متر مکعب",'تعرفه ها'!$B:$B,0),MATCH(F202,'تعرفه ها'!$2:$2,0)),0),"---")</f>
        <v>0</v>
      </c>
      <c r="Z202" s="50">
        <f>IFERROR(ROUND(((W202+X202+Y202)*INDEX('تعرفه ها'!A:Z,MATCH("هزینه نگهداری و تعمیرات شبکه آب",'تعرفه ها'!$B:$B,0),MATCH(F202,'تعرفه ها'!$2:$2,0))/100),0),"---")</f>
        <v>24565</v>
      </c>
      <c r="AA202" s="50">
        <v>23120</v>
      </c>
      <c r="AB202" s="50">
        <f>IFERROR(ROUND(SUM(W202+X202+Y202+Z202+AA202)*INDEX('تعرفه ها'!A:Z,MATCH("مالیات آب",'تعرفه ها'!$B:$B,0),MATCH(F202,'تعرفه ها'!$2:$2,0))/100,0),"---")</f>
        <v>0</v>
      </c>
      <c r="AC202" s="50">
        <f t="shared" si="39"/>
        <v>293335</v>
      </c>
      <c r="AD202" s="50">
        <v>286110</v>
      </c>
      <c r="AE202" s="50">
        <f t="shared" si="40"/>
        <v>579445</v>
      </c>
      <c r="AF202" s="50">
        <f t="shared" si="41"/>
        <v>445</v>
      </c>
      <c r="AG202" s="153">
        <f t="shared" si="42"/>
        <v>579000</v>
      </c>
      <c r="AI202" s="183" t="str">
        <f>IFERROR(IF(INDEX(پرداخت!A:AZ,MATCH(A202&amp;" - "&amp;"آب",پرداخت!$B:$B,0),MATCH(G202,پرداخت!$1:$1,0))="نشده","نشده","شده"),"---")</f>
        <v>شده</v>
      </c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</row>
    <row r="203" spans="1:79" ht="34.9" hidden="1" customHeight="1">
      <c r="A203" s="171" t="s">
        <v>229</v>
      </c>
      <c r="B203" s="47">
        <f>IFERROR(INDEX('اطلاعات انشعابات شرکتها'!A:BB,MATCH(A203,'اطلاعات انشعابات شرکتها'!A:A,0),MATCH(B$1,'اطلاعات انشعابات شرکتها'!$1:$1,0)),0)</f>
        <v>120</v>
      </c>
      <c r="C203" s="48">
        <f>IFERROR(INDEX('اطلاعات انشعابات شرکتها'!A:BB,MATCH(A203,'اطلاعات انشعابات شرکتها'!A:A,0),MATCH(C$1,'اطلاعات انشعابات شرکتها'!$1:$1,0)),0)</f>
        <v>0</v>
      </c>
      <c r="D203" s="45"/>
      <c r="E203" s="171">
        <v>4</v>
      </c>
      <c r="F203" s="170">
        <v>99</v>
      </c>
      <c r="G203" s="47" t="str">
        <f t="shared" si="33"/>
        <v>99/4</v>
      </c>
      <c r="H203" s="47" t="str">
        <f>IFERROR(INDEX('اطلاعات دوره'!A:Z,MATCH(G203,'اطلاعات دوره'!C:C,0),MATCH(H$1,'اطلاعات دوره'!$1:$1,0)),0)</f>
        <v>99/02/01</v>
      </c>
      <c r="I203" s="47" t="str">
        <f>IFERROR(INDEX('اطلاعات دوره'!A:Z,MATCH(G203,'اطلاعات دوره'!C:C,0),MATCH(I$1,'اطلاعات دوره'!$1:$1,0)),0)</f>
        <v>99/04/31</v>
      </c>
      <c r="J203" s="48">
        <f>IFERROR(INDEX('اطلاعات دوره'!A:Z,MATCH(G203,'اطلاعات دوره'!C:C,0),MATCH(J$1,'اطلاعات دوره'!$1:$1,0)),0)</f>
        <v>93</v>
      </c>
      <c r="K203" s="46"/>
      <c r="L203" s="158" t="str">
        <f>IFERROR(INDEX('اطلاعات دوره'!A:Z,MATCH(G203,'اطلاعات دوره'!C:C,0)-1,MATCH("عنوان",'اطلاعات دوره'!$1:$1,0)),"---")</f>
        <v>99/3</v>
      </c>
      <c r="M203" s="47" t="str">
        <f t="shared" si="34"/>
        <v>پویشگران مواد پارت آزمون شرق-99/3</v>
      </c>
      <c r="N203" s="48" t="str">
        <f t="shared" si="35"/>
        <v>پویشگران مواد پارت آزمون شرق-99/4</v>
      </c>
      <c r="O203" s="45"/>
      <c r="P203" s="240">
        <f>IFERROR(INDEX('قرائت کنتور'!A:AZ,MATCH(A203&amp;"-"&amp;"آب",'قرائت کنتور'!B:B,0),MATCH(L203,'قرائت کنتور'!$1:$1,0)),0)</f>
        <v>19</v>
      </c>
      <c r="Q203" s="241">
        <f>IFERROR(INDEX('قرائت کنتور'!A:AZ,MATCH(A203&amp;"-"&amp;"آب",'قرائت کنتور'!B:B,0),MATCH(G203,'قرائت کنتور'!$1:$1,0)),0)</f>
        <v>21</v>
      </c>
      <c r="R203" s="241">
        <f t="shared" si="36"/>
        <v>2</v>
      </c>
      <c r="S203" s="241" t="str">
        <f>IFERROR(INDEX('اطلاعات انشعابات شرکتها'!A:AB,MATCH(A203,'اطلاعات انشعابات شرکتها'!A:A,0),MATCH(S$1,'اطلاعات انشعابات شرکتها'!$1:$1,0)),"---")</f>
        <v>25</v>
      </c>
      <c r="T203" s="227">
        <f t="shared" si="37"/>
        <v>0</v>
      </c>
      <c r="U203" s="45"/>
      <c r="V203" s="155">
        <f>IFERROR(INDEX('تعرفه ها'!A:Z,MATCH("بهای هر متر مکعب آب مصرفی",'تعرفه ها'!$B:$B,0),MATCH(F203,'تعرفه ها'!$2:$2,0)),"---")</f>
        <v>14300</v>
      </c>
      <c r="W203" s="50">
        <f t="shared" si="38"/>
        <v>28600</v>
      </c>
      <c r="X203" s="50">
        <f>IFERROR(ROUND(R203*INDEX('تعرفه ها'!A:Z,MATCH("عوارض آب به ازاء هر متر مکعب",'تعرفه ها'!$B:$B,0),MATCH(F203,'تعرفه ها'!$2:$2,0)),0),"---")</f>
        <v>300</v>
      </c>
      <c r="Y203" s="50">
        <f>IFERROR(ROUND(T203*INDEX('تعرفه ها'!A:Z,MATCH("جریمه مازاد مصرف آب به ازاء هر متر مکعب",'تعرفه ها'!$B:$B,0),MATCH(F203,'تعرفه ها'!$2:$2,0)),0),"---")</f>
        <v>0</v>
      </c>
      <c r="Z203" s="50">
        <f>IFERROR(ROUND(((W203+X203+Y203)*INDEX('تعرفه ها'!A:Z,MATCH("هزینه نگهداری و تعمیرات شبکه آب",'تعرفه ها'!$B:$B,0),MATCH(F203,'تعرفه ها'!$2:$2,0))/100),0),"---")</f>
        <v>2890</v>
      </c>
      <c r="AA203" s="50">
        <v>2890</v>
      </c>
      <c r="AB203" s="50">
        <f>IFERROR(ROUND(SUM(W203+X203+Y203+Z203+AA203)*INDEX('تعرفه ها'!A:Z,MATCH("مالیات آب",'تعرفه ها'!$B:$B,0),MATCH(F203,'تعرفه ها'!$2:$2,0))/100,0),"---")</f>
        <v>0</v>
      </c>
      <c r="AC203" s="50">
        <f t="shared" si="39"/>
        <v>34680</v>
      </c>
      <c r="AD203" s="50">
        <v>-31000</v>
      </c>
      <c r="AE203" s="50">
        <f t="shared" si="40"/>
        <v>3680</v>
      </c>
      <c r="AF203" s="50">
        <f t="shared" si="41"/>
        <v>680</v>
      </c>
      <c r="AG203" s="153">
        <f t="shared" si="42"/>
        <v>3000</v>
      </c>
      <c r="AI203" s="183" t="str">
        <f>IFERROR(IF(INDEX(پرداخت!A:AZ,MATCH(A203&amp;" - "&amp;"آب",پرداخت!$B:$B,0),MATCH(G203,پرداخت!$1:$1,0))="نشده","نشده","شده"),"---")</f>
        <v>شده</v>
      </c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</row>
    <row r="204" spans="1:79" ht="34.9" hidden="1" customHeight="1">
      <c r="A204" s="171" t="s">
        <v>233</v>
      </c>
      <c r="B204" s="47">
        <f>IFERROR(INDEX('اطلاعات انشعابات شرکتها'!A:BB,MATCH(A204,'اطلاعات انشعابات شرکتها'!A:A,0),MATCH(B$1,'اطلاعات انشعابات شرکتها'!$1:$1,0)),0)</f>
        <v>121</v>
      </c>
      <c r="C204" s="48">
        <f>IFERROR(INDEX('اطلاعات انشعابات شرکتها'!A:BB,MATCH(A204,'اطلاعات انشعابات شرکتها'!A:A,0),MATCH(C$1,'اطلاعات انشعابات شرکتها'!$1:$1,0)),0)</f>
        <v>0</v>
      </c>
      <c r="D204" s="45"/>
      <c r="E204" s="171">
        <v>4</v>
      </c>
      <c r="F204" s="170">
        <v>99</v>
      </c>
      <c r="G204" s="47" t="str">
        <f t="shared" si="33"/>
        <v>99/4</v>
      </c>
      <c r="H204" s="47" t="str">
        <f>IFERROR(INDEX('اطلاعات دوره'!A:Z,MATCH(G204,'اطلاعات دوره'!C:C,0),MATCH(H$1,'اطلاعات دوره'!$1:$1,0)),0)</f>
        <v>99/02/01</v>
      </c>
      <c r="I204" s="47" t="str">
        <f>IFERROR(INDEX('اطلاعات دوره'!A:Z,MATCH(G204,'اطلاعات دوره'!C:C,0),MATCH(I$1,'اطلاعات دوره'!$1:$1,0)),0)</f>
        <v>99/04/31</v>
      </c>
      <c r="J204" s="48">
        <f>IFERROR(INDEX('اطلاعات دوره'!A:Z,MATCH(G204,'اطلاعات دوره'!C:C,0),MATCH(J$1,'اطلاعات دوره'!$1:$1,0)),0)</f>
        <v>93</v>
      </c>
      <c r="K204" s="46"/>
      <c r="L204" s="158" t="str">
        <f>IFERROR(INDEX('اطلاعات دوره'!A:Z,MATCH(G204,'اطلاعات دوره'!C:C,0)-1,MATCH("عنوان",'اطلاعات دوره'!$1:$1,0)),"---")</f>
        <v>99/3</v>
      </c>
      <c r="M204" s="47" t="str">
        <f t="shared" si="34"/>
        <v>پیشگام انرژی خاور-99/3</v>
      </c>
      <c r="N204" s="48" t="str">
        <f t="shared" si="35"/>
        <v>پیشگام انرژی خاور-99/4</v>
      </c>
      <c r="O204" s="45"/>
      <c r="P204" s="240">
        <f>IFERROR(INDEX('قرائت کنتور'!A:AZ,MATCH(A204&amp;"-"&amp;"آب",'قرائت کنتور'!B:B,0),MATCH(L204,'قرائت کنتور'!$1:$1,0)),0)</f>
        <v>622</v>
      </c>
      <c r="Q204" s="241">
        <f>IFERROR(INDEX('قرائت کنتور'!A:AZ,MATCH(A204&amp;"-"&amp;"آب",'قرائت کنتور'!B:B,0),MATCH(G204,'قرائت کنتور'!$1:$1,0)),0)</f>
        <v>745</v>
      </c>
      <c r="R204" s="241">
        <f t="shared" si="36"/>
        <v>123</v>
      </c>
      <c r="S204" s="241" t="str">
        <f>IFERROR(INDEX('اطلاعات انشعابات شرکتها'!A:AB,MATCH(A204,'اطلاعات انشعابات شرکتها'!A:A,0),MATCH(S$1,'اطلاعات انشعابات شرکتها'!$1:$1,0)),"---")</f>
        <v>38</v>
      </c>
      <c r="T204" s="227">
        <f t="shared" si="37"/>
        <v>5.2000000000000028</v>
      </c>
      <c r="U204" s="45"/>
      <c r="V204" s="155">
        <f>IFERROR(INDEX('تعرفه ها'!A:Z,MATCH("بهای هر متر مکعب آب مصرفی",'تعرفه ها'!$B:$B,0),MATCH(F204,'تعرفه ها'!$2:$2,0)),"---")</f>
        <v>14300</v>
      </c>
      <c r="W204" s="50">
        <f t="shared" si="38"/>
        <v>1758900</v>
      </c>
      <c r="X204" s="50">
        <f>IFERROR(ROUND(R204*INDEX('تعرفه ها'!A:Z,MATCH("عوارض آب به ازاء هر متر مکعب",'تعرفه ها'!$B:$B,0),MATCH(F204,'تعرفه ها'!$2:$2,0)),0),"---")</f>
        <v>18450</v>
      </c>
      <c r="Y204" s="50">
        <f>IFERROR(ROUND(T204*INDEX('تعرفه ها'!A:Z,MATCH("جریمه مازاد مصرف آب به ازاء هر متر مکعب",'تعرفه ها'!$B:$B,0),MATCH(F204,'تعرفه ها'!$2:$2,0)),0),"---")</f>
        <v>26390</v>
      </c>
      <c r="Z204" s="50">
        <f>IFERROR(ROUND(((W204+X204+Y204)*INDEX('تعرفه ها'!A:Z,MATCH("هزینه نگهداری و تعمیرات شبکه آب",'تعرفه ها'!$B:$B,0),MATCH(F204,'تعرفه ها'!$2:$2,0))/100),0),"---")</f>
        <v>180374</v>
      </c>
      <c r="AA204" s="50">
        <v>182729</v>
      </c>
      <c r="AB204" s="50">
        <f>IFERROR(ROUND(SUM(W204+X204+Y204+Z204+AA204)*INDEX('تعرفه ها'!A:Z,MATCH("مالیات آب",'تعرفه ها'!$B:$B,0),MATCH(F204,'تعرفه ها'!$2:$2,0))/100,0),"---")</f>
        <v>0</v>
      </c>
      <c r="AC204" s="50">
        <f t="shared" si="39"/>
        <v>2166843</v>
      </c>
      <c r="AD204" s="50">
        <v>915</v>
      </c>
      <c r="AE204" s="50">
        <f t="shared" si="40"/>
        <v>2167758</v>
      </c>
      <c r="AF204" s="50">
        <f t="shared" si="41"/>
        <v>758</v>
      </c>
      <c r="AG204" s="153">
        <f t="shared" si="42"/>
        <v>2167000</v>
      </c>
      <c r="AI204" s="183" t="str">
        <f>IFERROR(IF(INDEX(پرداخت!A:AZ,MATCH(A204&amp;" - "&amp;"آب",پرداخت!$B:$B,0),MATCH(G204,پرداخت!$1:$1,0))="نشده","نشده","شده"),"---")</f>
        <v>شده</v>
      </c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</row>
    <row r="205" spans="1:79" ht="34.9" hidden="1" customHeight="1">
      <c r="A205" s="171" t="s">
        <v>237</v>
      </c>
      <c r="B205" s="47">
        <f>IFERROR(INDEX('اطلاعات انشعابات شرکتها'!A:BB,MATCH(A205,'اطلاعات انشعابات شرکتها'!A:A,0),MATCH(B$1,'اطلاعات انشعابات شرکتها'!$1:$1,0)),0)</f>
        <v>122</v>
      </c>
      <c r="C205" s="48">
        <f>IFERROR(INDEX('اطلاعات انشعابات شرکتها'!A:BB,MATCH(A205,'اطلاعات انشعابات شرکتها'!A:A,0),MATCH(C$1,'اطلاعات انشعابات شرکتها'!$1:$1,0)),0)</f>
        <v>0</v>
      </c>
      <c r="D205" s="45"/>
      <c r="E205" s="171">
        <v>4</v>
      </c>
      <c r="F205" s="170">
        <v>99</v>
      </c>
      <c r="G205" s="47" t="str">
        <f t="shared" si="33"/>
        <v>99/4</v>
      </c>
      <c r="H205" s="47" t="str">
        <f>IFERROR(INDEX('اطلاعات دوره'!A:Z,MATCH(G205,'اطلاعات دوره'!C:C,0),MATCH(H$1,'اطلاعات دوره'!$1:$1,0)),0)</f>
        <v>99/02/01</v>
      </c>
      <c r="I205" s="47" t="str">
        <f>IFERROR(INDEX('اطلاعات دوره'!A:Z,MATCH(G205,'اطلاعات دوره'!C:C,0),MATCH(I$1,'اطلاعات دوره'!$1:$1,0)),0)</f>
        <v>99/04/31</v>
      </c>
      <c r="J205" s="48">
        <f>IFERROR(INDEX('اطلاعات دوره'!A:Z,MATCH(G205,'اطلاعات دوره'!C:C,0),MATCH(J$1,'اطلاعات دوره'!$1:$1,0)),0)</f>
        <v>93</v>
      </c>
      <c r="K205" s="46"/>
      <c r="L205" s="158" t="str">
        <f>IFERROR(INDEX('اطلاعات دوره'!A:Z,MATCH(G205,'اطلاعات دوره'!C:C,0)-1,MATCH("عنوان",'اطلاعات دوره'!$1:$1,0)),"---")</f>
        <v>99/3</v>
      </c>
      <c r="M205" s="47" t="str">
        <f t="shared" si="34"/>
        <v>پیمان خطوط شرق-99/3</v>
      </c>
      <c r="N205" s="48" t="str">
        <f t="shared" si="35"/>
        <v>پیمان خطوط شرق-99/4</v>
      </c>
      <c r="O205" s="45"/>
      <c r="P205" s="240">
        <f>IFERROR(INDEX('قرائت کنتور'!A:AZ,MATCH(A205&amp;"-"&amp;"آب",'قرائت کنتور'!B:B,0),MATCH(L205,'قرائت کنتور'!$1:$1,0)),0)</f>
        <v>675</v>
      </c>
      <c r="Q205" s="241">
        <f>IFERROR(INDEX('قرائت کنتور'!A:AZ,MATCH(A205&amp;"-"&amp;"آب",'قرائت کنتور'!B:B,0),MATCH(G205,'قرائت کنتور'!$1:$1,0)),0)</f>
        <v>981</v>
      </c>
      <c r="R205" s="241">
        <f t="shared" si="36"/>
        <v>306</v>
      </c>
      <c r="S205" s="241" t="str">
        <f>IFERROR(INDEX('اطلاعات انشعابات شرکتها'!A:AB,MATCH(A205,'اطلاعات انشعابات شرکتها'!A:A,0),MATCH(S$1,'اطلاعات انشعابات شرکتها'!$1:$1,0)),"---")</f>
        <v>25</v>
      </c>
      <c r="T205" s="227">
        <f t="shared" si="37"/>
        <v>228.5</v>
      </c>
      <c r="U205" s="45"/>
      <c r="V205" s="155">
        <f>IFERROR(INDEX('تعرفه ها'!A:Z,MATCH("بهای هر متر مکعب آب مصرفی",'تعرفه ها'!$B:$B,0),MATCH(F205,'تعرفه ها'!$2:$2,0)),"---")</f>
        <v>14300</v>
      </c>
      <c r="W205" s="50">
        <f t="shared" si="38"/>
        <v>4375800</v>
      </c>
      <c r="X205" s="50">
        <f>IFERROR(ROUND(R205*INDEX('تعرفه ها'!A:Z,MATCH("عوارض آب به ازاء هر متر مکعب",'تعرفه ها'!$B:$B,0),MATCH(F205,'تعرفه ها'!$2:$2,0)),0),"---")</f>
        <v>45900</v>
      </c>
      <c r="Y205" s="50">
        <f>IFERROR(ROUND(T205*INDEX('تعرفه ها'!A:Z,MATCH("جریمه مازاد مصرف آب به ازاء هر متر مکعب",'تعرفه ها'!$B:$B,0),MATCH(F205,'تعرفه ها'!$2:$2,0)),0),"---")</f>
        <v>1159638</v>
      </c>
      <c r="Z205" s="50">
        <f>IFERROR(ROUND(((W205+X205+Y205)*INDEX('تعرفه ها'!A:Z,MATCH("هزینه نگهداری و تعمیرات شبکه آب",'تعرفه ها'!$B:$B,0),MATCH(F205,'تعرفه ها'!$2:$2,0))/100),0),"---")</f>
        <v>558134</v>
      </c>
      <c r="AA205" s="50">
        <v>602484</v>
      </c>
      <c r="AB205" s="50">
        <f>IFERROR(ROUND(SUM(W205+X205+Y205+Z205+AA205)*INDEX('تعرفه ها'!A:Z,MATCH("مالیات آب",'تعرفه ها'!$B:$B,0),MATCH(F205,'تعرفه ها'!$2:$2,0))/100,0),"---")</f>
        <v>0</v>
      </c>
      <c r="AC205" s="50">
        <f t="shared" si="39"/>
        <v>6741956</v>
      </c>
      <c r="AD205" s="50">
        <v>2034335</v>
      </c>
      <c r="AE205" s="50">
        <f t="shared" si="40"/>
        <v>8776291</v>
      </c>
      <c r="AF205" s="50">
        <f t="shared" si="41"/>
        <v>291</v>
      </c>
      <c r="AG205" s="153">
        <f t="shared" si="42"/>
        <v>8776000</v>
      </c>
      <c r="AI205" s="183" t="str">
        <f>IFERROR(IF(INDEX(پرداخت!A:AZ,MATCH(A205&amp;" - "&amp;"آب",پرداخت!$B:$B,0),MATCH(G205,پرداخت!$1:$1,0))="نشده","نشده","شده"),"---")</f>
        <v>شده</v>
      </c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</row>
    <row r="206" spans="1:79" ht="34.9" hidden="1" customHeight="1">
      <c r="A206" s="171" t="s">
        <v>238</v>
      </c>
      <c r="B206" s="47">
        <f>IFERROR(INDEX('اطلاعات انشعابات شرکتها'!A:BB,MATCH(A206,'اطلاعات انشعابات شرکتها'!A:A,0),MATCH(B$1,'اطلاعات انشعابات شرکتها'!$1:$1,0)),0)</f>
        <v>123</v>
      </c>
      <c r="C206" s="48">
        <f>IFERROR(INDEX('اطلاعات انشعابات شرکتها'!A:BB,MATCH(A206,'اطلاعات انشعابات شرکتها'!A:A,0),MATCH(C$1,'اطلاعات انشعابات شرکتها'!$1:$1,0)),0)</f>
        <v>0</v>
      </c>
      <c r="D206" s="45"/>
      <c r="E206" s="171">
        <v>4</v>
      </c>
      <c r="F206" s="170">
        <v>99</v>
      </c>
      <c r="G206" s="47" t="str">
        <f t="shared" si="33"/>
        <v>99/4</v>
      </c>
      <c r="H206" s="47" t="str">
        <f>IFERROR(INDEX('اطلاعات دوره'!A:Z,MATCH(G206,'اطلاعات دوره'!C:C,0),MATCH(H$1,'اطلاعات دوره'!$1:$1,0)),0)</f>
        <v>99/02/01</v>
      </c>
      <c r="I206" s="47" t="str">
        <f>IFERROR(INDEX('اطلاعات دوره'!A:Z,MATCH(G206,'اطلاعات دوره'!C:C,0),MATCH(I$1,'اطلاعات دوره'!$1:$1,0)),0)</f>
        <v>99/04/31</v>
      </c>
      <c r="J206" s="48">
        <f>IFERROR(INDEX('اطلاعات دوره'!A:Z,MATCH(G206,'اطلاعات دوره'!C:C,0),MATCH(J$1,'اطلاعات دوره'!$1:$1,0)),0)</f>
        <v>93</v>
      </c>
      <c r="K206" s="46"/>
      <c r="L206" s="158" t="str">
        <f>IFERROR(INDEX('اطلاعات دوره'!A:Z,MATCH(G206,'اطلاعات دوره'!C:C,0)-1,MATCH("عنوان",'اطلاعات دوره'!$1:$1,0)),"---")</f>
        <v>99/3</v>
      </c>
      <c r="M206" s="47" t="str">
        <f t="shared" si="34"/>
        <v>تابان اندیش برجیس-99/3</v>
      </c>
      <c r="N206" s="48" t="str">
        <f t="shared" si="35"/>
        <v>تابان اندیش برجیس-99/4</v>
      </c>
      <c r="O206" s="45"/>
      <c r="P206" s="240">
        <f>IFERROR(INDEX('قرائت کنتور'!A:AZ,MATCH(A206&amp;"-"&amp;"آب",'قرائت کنتور'!B:B,0),MATCH(L206,'قرائت کنتور'!$1:$1,0)),0)</f>
        <v>179</v>
      </c>
      <c r="Q206" s="241">
        <f>IFERROR(INDEX('قرائت کنتور'!A:AZ,MATCH(A206&amp;"-"&amp;"آب",'قرائت کنتور'!B:B,0),MATCH(G206,'قرائت کنتور'!$1:$1,0)),0)</f>
        <v>0</v>
      </c>
      <c r="R206" s="241">
        <f t="shared" si="36"/>
        <v>-179</v>
      </c>
      <c r="S206" s="241" t="str">
        <f>IFERROR(INDEX('اطلاعات انشعابات شرکتها'!A:AB,MATCH(A206,'اطلاعات انشعابات شرکتها'!A:A,0),MATCH(S$1,'اطلاعات انشعابات شرکتها'!$1:$1,0)),"---")</f>
        <v>25</v>
      </c>
      <c r="T206" s="227">
        <f t="shared" si="37"/>
        <v>0</v>
      </c>
      <c r="U206" s="45"/>
      <c r="V206" s="155">
        <f>IFERROR(INDEX('تعرفه ها'!A:Z,MATCH("بهای هر متر مکعب آب مصرفی",'تعرفه ها'!$B:$B,0),MATCH(F206,'تعرفه ها'!$2:$2,0)),"---")</f>
        <v>14300</v>
      </c>
      <c r="W206" s="50">
        <f t="shared" si="38"/>
        <v>-2559700</v>
      </c>
      <c r="X206" s="50">
        <f>IFERROR(ROUND(R206*INDEX('تعرفه ها'!A:Z,MATCH("عوارض آب به ازاء هر متر مکعب",'تعرفه ها'!$B:$B,0),MATCH(F206,'تعرفه ها'!$2:$2,0)),0),"---")</f>
        <v>-26850</v>
      </c>
      <c r="Y206" s="50">
        <f>IFERROR(ROUND(T206*INDEX('تعرفه ها'!A:Z,MATCH("جریمه مازاد مصرف آب به ازاء هر متر مکعب",'تعرفه ها'!$B:$B,0),MATCH(F206,'تعرفه ها'!$2:$2,0)),0),"---")</f>
        <v>0</v>
      </c>
      <c r="Z206" s="50">
        <f>IFERROR(ROUND(((W206+X206+Y206)*INDEX('تعرفه ها'!A:Z,MATCH("هزینه نگهداری و تعمیرات شبکه آب",'تعرفه ها'!$B:$B,0),MATCH(F206,'تعرفه ها'!$2:$2,0))/100),0),"---")</f>
        <v>-258655</v>
      </c>
      <c r="AA206" s="50">
        <v>-517310</v>
      </c>
      <c r="AB206" s="50">
        <f>IFERROR(ROUND(SUM(W206+X206+Y206+Z206+AA206)*INDEX('تعرفه ها'!A:Z,MATCH("مالیات آب",'تعرفه ها'!$B:$B,0),MATCH(F206,'تعرفه ها'!$2:$2,0))/100,0),"---")</f>
        <v>0</v>
      </c>
      <c r="AC206" s="50">
        <f t="shared" si="39"/>
        <v>-3362515</v>
      </c>
      <c r="AD206" s="50">
        <v>790</v>
      </c>
      <c r="AE206" s="50">
        <f t="shared" si="40"/>
        <v>-3361725</v>
      </c>
      <c r="AF206" s="50">
        <f t="shared" si="41"/>
        <v>725</v>
      </c>
      <c r="AG206" s="153">
        <f t="shared" si="42"/>
        <v>-3362450</v>
      </c>
      <c r="AI206" s="183" t="str">
        <f>IFERROR(IF(INDEX(پرداخت!A:AZ,MATCH(A206&amp;" - "&amp;"آب",پرداخت!$B:$B,0),MATCH(G206,پرداخت!$1:$1,0))="نشده","نشده","شده"),"---")</f>
        <v>شده</v>
      </c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</row>
    <row r="207" spans="1:79" ht="34.9" hidden="1" customHeight="1">
      <c r="A207" s="171" t="s">
        <v>244</v>
      </c>
      <c r="B207" s="47">
        <f>IFERROR(INDEX('اطلاعات انشعابات شرکتها'!A:BB,MATCH(A207,'اطلاعات انشعابات شرکتها'!A:A,0),MATCH(B$1,'اطلاعات انشعابات شرکتها'!$1:$1,0)),0)</f>
        <v>125</v>
      </c>
      <c r="C207" s="48">
        <f>IFERROR(INDEX('اطلاعات انشعابات شرکتها'!A:BB,MATCH(A207,'اطلاعات انشعابات شرکتها'!A:A,0),MATCH(C$1,'اطلاعات انشعابات شرکتها'!$1:$1,0)),0)</f>
        <v>0</v>
      </c>
      <c r="D207" s="45"/>
      <c r="E207" s="171">
        <v>4</v>
      </c>
      <c r="F207" s="170">
        <v>99</v>
      </c>
      <c r="G207" s="47" t="str">
        <f t="shared" si="33"/>
        <v>99/4</v>
      </c>
      <c r="H207" s="47" t="str">
        <f>IFERROR(INDEX('اطلاعات دوره'!A:Z,MATCH(G207,'اطلاعات دوره'!C:C,0),MATCH(H$1,'اطلاعات دوره'!$1:$1,0)),0)</f>
        <v>99/02/01</v>
      </c>
      <c r="I207" s="47" t="str">
        <f>IFERROR(INDEX('اطلاعات دوره'!A:Z,MATCH(G207,'اطلاعات دوره'!C:C,0),MATCH(I$1,'اطلاعات دوره'!$1:$1,0)),0)</f>
        <v>99/04/31</v>
      </c>
      <c r="J207" s="48">
        <f>IFERROR(INDEX('اطلاعات دوره'!A:Z,MATCH(G207,'اطلاعات دوره'!C:C,0),MATCH(J$1,'اطلاعات دوره'!$1:$1,0)),0)</f>
        <v>93</v>
      </c>
      <c r="K207" s="46"/>
      <c r="L207" s="158" t="str">
        <f>IFERROR(INDEX('اطلاعات دوره'!A:Z,MATCH(G207,'اطلاعات دوره'!C:C,0)-1,MATCH("عنوان",'اطلاعات دوره'!$1:$1,0)),"---")</f>
        <v>99/3</v>
      </c>
      <c r="M207" s="47" t="str">
        <f t="shared" si="34"/>
        <v>توس درمان طب-99/3</v>
      </c>
      <c r="N207" s="48" t="str">
        <f t="shared" si="35"/>
        <v>توس درمان طب-99/4</v>
      </c>
      <c r="O207" s="45"/>
      <c r="P207" s="240">
        <f>IFERROR(INDEX('قرائت کنتور'!A:AZ,MATCH(A207&amp;"-"&amp;"آب",'قرائت کنتور'!B:B,0),MATCH(L207,'قرائت کنتور'!$1:$1,0)),0)</f>
        <v>961</v>
      </c>
      <c r="Q207" s="241">
        <f>IFERROR(INDEX('قرائت کنتور'!A:AZ,MATCH(A207&amp;"-"&amp;"آب",'قرائت کنتور'!B:B,0),MATCH(G207,'قرائت کنتور'!$1:$1,0)),0)</f>
        <v>1014</v>
      </c>
      <c r="R207" s="241">
        <f t="shared" si="36"/>
        <v>53</v>
      </c>
      <c r="S207" s="241" t="str">
        <f>IFERROR(INDEX('اطلاعات انشعابات شرکتها'!A:AB,MATCH(A207,'اطلاعات انشعابات شرکتها'!A:A,0),MATCH(S$1,'اطلاعات انشعابات شرکتها'!$1:$1,0)),"---")</f>
        <v>25</v>
      </c>
      <c r="T207" s="227">
        <f t="shared" si="37"/>
        <v>0</v>
      </c>
      <c r="U207" s="45"/>
      <c r="V207" s="155">
        <f>IFERROR(INDEX('تعرفه ها'!A:Z,MATCH("بهای هر متر مکعب آب مصرفی",'تعرفه ها'!$B:$B,0),MATCH(F207,'تعرفه ها'!$2:$2,0)),"---")</f>
        <v>14300</v>
      </c>
      <c r="W207" s="50">
        <f t="shared" si="38"/>
        <v>757900</v>
      </c>
      <c r="X207" s="50">
        <f>IFERROR(ROUND(R207*INDEX('تعرفه ها'!A:Z,MATCH("عوارض آب به ازاء هر متر مکعب",'تعرفه ها'!$B:$B,0),MATCH(F207,'تعرفه ها'!$2:$2,0)),0),"---")</f>
        <v>7950</v>
      </c>
      <c r="Y207" s="50">
        <f>IFERROR(ROUND(T207*INDEX('تعرفه ها'!A:Z,MATCH("جریمه مازاد مصرف آب به ازاء هر متر مکعب",'تعرفه ها'!$B:$B,0),MATCH(F207,'تعرفه ها'!$2:$2,0)),0),"---")</f>
        <v>0</v>
      </c>
      <c r="Z207" s="50">
        <f>IFERROR(ROUND(((W207+X207+Y207)*INDEX('تعرفه ها'!A:Z,MATCH("هزینه نگهداری و تعمیرات شبکه آب",'تعرفه ها'!$B:$B,0),MATCH(F207,'تعرفه ها'!$2:$2,0))/100),0),"---")</f>
        <v>76585</v>
      </c>
      <c r="AA207" s="50">
        <v>83119</v>
      </c>
      <c r="AB207" s="50">
        <f>IFERROR(ROUND(SUM(W207+X207+Y207+Z207+AA207)*INDEX('تعرفه ها'!A:Z,MATCH("مالیات آب",'تعرفه ها'!$B:$B,0),MATCH(F207,'تعرفه ها'!$2:$2,0))/100,0),"---")</f>
        <v>0</v>
      </c>
      <c r="AC207" s="50">
        <f t="shared" si="39"/>
        <v>925554</v>
      </c>
      <c r="AD207" s="50">
        <v>1652595</v>
      </c>
      <c r="AE207" s="50">
        <f t="shared" si="40"/>
        <v>2578149</v>
      </c>
      <c r="AF207" s="50">
        <f t="shared" si="41"/>
        <v>149</v>
      </c>
      <c r="AG207" s="153">
        <f t="shared" si="42"/>
        <v>2578000</v>
      </c>
      <c r="AI207" s="183" t="str">
        <f>IFERROR(IF(INDEX(پرداخت!A:AZ,MATCH(A207&amp;" - "&amp;"آب",پرداخت!$B:$B,0),MATCH(G207,پرداخت!$1:$1,0))="نشده","نشده","شده"),"---")</f>
        <v>شده</v>
      </c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</row>
    <row r="208" spans="1:79" ht="34.9" hidden="1" customHeight="1">
      <c r="A208" s="171" t="s">
        <v>246</v>
      </c>
      <c r="B208" s="47">
        <f>IFERROR(INDEX('اطلاعات انشعابات شرکتها'!A:BB,MATCH(A208,'اطلاعات انشعابات شرکتها'!A:A,0),MATCH(B$1,'اطلاعات انشعابات شرکتها'!$1:$1,0)),0)</f>
        <v>126</v>
      </c>
      <c r="C208" s="48">
        <f>IFERROR(INDEX('اطلاعات انشعابات شرکتها'!A:BB,MATCH(A208,'اطلاعات انشعابات شرکتها'!A:A,0),MATCH(C$1,'اطلاعات انشعابات شرکتها'!$1:$1,0)),0)</f>
        <v>0</v>
      </c>
      <c r="D208" s="45"/>
      <c r="E208" s="171">
        <v>4</v>
      </c>
      <c r="F208" s="170">
        <v>99</v>
      </c>
      <c r="G208" s="47" t="str">
        <f t="shared" si="33"/>
        <v>99/4</v>
      </c>
      <c r="H208" s="47" t="str">
        <f>IFERROR(INDEX('اطلاعات دوره'!A:Z,MATCH(G208,'اطلاعات دوره'!C:C,0),MATCH(H$1,'اطلاعات دوره'!$1:$1,0)),0)</f>
        <v>99/02/01</v>
      </c>
      <c r="I208" s="47" t="str">
        <f>IFERROR(INDEX('اطلاعات دوره'!A:Z,MATCH(G208,'اطلاعات دوره'!C:C,0),MATCH(I$1,'اطلاعات دوره'!$1:$1,0)),0)</f>
        <v>99/04/31</v>
      </c>
      <c r="J208" s="48">
        <f>IFERROR(INDEX('اطلاعات دوره'!A:Z,MATCH(G208,'اطلاعات دوره'!C:C,0),MATCH(J$1,'اطلاعات دوره'!$1:$1,0)),0)</f>
        <v>93</v>
      </c>
      <c r="K208" s="46"/>
      <c r="L208" s="158" t="str">
        <f>IFERROR(INDEX('اطلاعات دوره'!A:Z,MATCH(G208,'اطلاعات دوره'!C:C,0)-1,MATCH("عنوان",'اطلاعات دوره'!$1:$1,0)),"---")</f>
        <v>99/3</v>
      </c>
      <c r="M208" s="47" t="str">
        <f t="shared" si="34"/>
        <v>توسعه صنایع غذایی دانشگرایان نوین دلسا-99/3</v>
      </c>
      <c r="N208" s="48" t="str">
        <f t="shared" si="35"/>
        <v>توسعه صنایع غذایی دانشگرایان نوین دلسا-99/4</v>
      </c>
      <c r="O208" s="45"/>
      <c r="P208" s="240">
        <f>IFERROR(INDEX('قرائت کنتور'!A:AZ,MATCH(A208&amp;"-"&amp;"آب",'قرائت کنتور'!B:B,0),MATCH(L208,'قرائت کنتور'!$1:$1,0)),0)</f>
        <v>994</v>
      </c>
      <c r="Q208" s="241">
        <f>IFERROR(INDEX('قرائت کنتور'!A:AZ,MATCH(A208&amp;"-"&amp;"آب",'قرائت کنتور'!B:B,0),MATCH(G208,'قرائت کنتور'!$1:$1,0)),0)</f>
        <v>999</v>
      </c>
      <c r="R208" s="241">
        <f t="shared" si="36"/>
        <v>5</v>
      </c>
      <c r="S208" s="241" t="str">
        <f>IFERROR(INDEX('اطلاعات انشعابات شرکتها'!A:AB,MATCH(A208,'اطلاعات انشعابات شرکتها'!A:A,0),MATCH(S$1,'اطلاعات انشعابات شرکتها'!$1:$1,0)),"---")</f>
        <v>25</v>
      </c>
      <c r="T208" s="227">
        <f t="shared" si="37"/>
        <v>0</v>
      </c>
      <c r="U208" s="45"/>
      <c r="V208" s="155">
        <f>IFERROR(INDEX('تعرفه ها'!A:Z,MATCH("بهای هر متر مکعب آب مصرفی",'تعرفه ها'!$B:$B,0),MATCH(F208,'تعرفه ها'!$2:$2,0)),"---")</f>
        <v>14300</v>
      </c>
      <c r="W208" s="50">
        <f t="shared" si="38"/>
        <v>71500</v>
      </c>
      <c r="X208" s="50">
        <f>IFERROR(ROUND(R208*INDEX('تعرفه ها'!A:Z,MATCH("عوارض آب به ازاء هر متر مکعب",'تعرفه ها'!$B:$B,0),MATCH(F208,'تعرفه ها'!$2:$2,0)),0),"---")</f>
        <v>750</v>
      </c>
      <c r="Y208" s="50">
        <f>IFERROR(ROUND(T208*INDEX('تعرفه ها'!A:Z,MATCH("جریمه مازاد مصرف آب به ازاء هر متر مکعب",'تعرفه ها'!$B:$B,0),MATCH(F208,'تعرفه ها'!$2:$2,0)),0),"---")</f>
        <v>0</v>
      </c>
      <c r="Z208" s="50">
        <f>IFERROR(ROUND(((W208+X208+Y208)*INDEX('تعرفه ها'!A:Z,MATCH("هزینه نگهداری و تعمیرات شبکه آب",'تعرفه ها'!$B:$B,0),MATCH(F208,'تعرفه ها'!$2:$2,0))/100),0),"---")</f>
        <v>7225</v>
      </c>
      <c r="AA208" s="50">
        <v>2890</v>
      </c>
      <c r="AB208" s="50">
        <f>IFERROR(ROUND(SUM(W208+X208+Y208+Z208+AA208)*INDEX('تعرفه ها'!A:Z,MATCH("مالیات آب",'تعرفه ها'!$B:$B,0),MATCH(F208,'تعرفه ها'!$2:$2,0))/100,0),"---")</f>
        <v>0</v>
      </c>
      <c r="AC208" s="50">
        <f t="shared" si="39"/>
        <v>82365</v>
      </c>
      <c r="AD208" s="50">
        <v>475</v>
      </c>
      <c r="AE208" s="50">
        <f t="shared" si="40"/>
        <v>82840</v>
      </c>
      <c r="AF208" s="50">
        <f t="shared" si="41"/>
        <v>840</v>
      </c>
      <c r="AG208" s="153">
        <f t="shared" si="42"/>
        <v>82000</v>
      </c>
      <c r="AI208" s="183" t="str">
        <f>IFERROR(IF(INDEX(پرداخت!A:AZ,MATCH(A208&amp;" - "&amp;"آب",پرداخت!$B:$B,0),MATCH(G208,پرداخت!$1:$1,0))="نشده","نشده","شده"),"---")</f>
        <v>شده</v>
      </c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</row>
    <row r="209" spans="1:79" ht="34.9" hidden="1" customHeight="1">
      <c r="A209" s="171" t="s">
        <v>140</v>
      </c>
      <c r="B209" s="47">
        <f>IFERROR(INDEX('اطلاعات انشعابات شرکتها'!A:BB,MATCH(A209,'اطلاعات انشعابات شرکتها'!A:A,0),MATCH(B$1,'اطلاعات انشعابات شرکتها'!$1:$1,0)),0)</f>
        <v>127</v>
      </c>
      <c r="C209" s="48">
        <f>IFERROR(INDEX('اطلاعات انشعابات شرکتها'!A:BB,MATCH(A209,'اطلاعات انشعابات شرکتها'!A:A,0),MATCH(C$1,'اطلاعات انشعابات شرکتها'!$1:$1,0)),0)</f>
        <v>0</v>
      </c>
      <c r="D209" s="45"/>
      <c r="E209" s="171">
        <v>4</v>
      </c>
      <c r="F209" s="170">
        <v>99</v>
      </c>
      <c r="G209" s="47" t="str">
        <f t="shared" si="33"/>
        <v>99/4</v>
      </c>
      <c r="H209" s="47" t="str">
        <f>IFERROR(INDEX('اطلاعات دوره'!A:Z,MATCH(G209,'اطلاعات دوره'!C:C,0),MATCH(H$1,'اطلاعات دوره'!$1:$1,0)),0)</f>
        <v>99/02/01</v>
      </c>
      <c r="I209" s="47" t="str">
        <f>IFERROR(INDEX('اطلاعات دوره'!A:Z,MATCH(G209,'اطلاعات دوره'!C:C,0),MATCH(I$1,'اطلاعات دوره'!$1:$1,0)),0)</f>
        <v>99/04/31</v>
      </c>
      <c r="J209" s="48">
        <f>IFERROR(INDEX('اطلاعات دوره'!A:Z,MATCH(G209,'اطلاعات دوره'!C:C,0),MATCH(J$1,'اطلاعات دوره'!$1:$1,0)),0)</f>
        <v>93</v>
      </c>
      <c r="K209" s="46"/>
      <c r="L209" s="158" t="str">
        <f>IFERROR(INDEX('اطلاعات دوره'!A:Z,MATCH(G209,'اطلاعات دوره'!C:C,0)-1,MATCH("عنوان",'اطلاعات دوره'!$1:$1,0)),"---")</f>
        <v>99/3</v>
      </c>
      <c r="M209" s="47" t="str">
        <f t="shared" si="34"/>
        <v>خدمات نیروگاهی آهار شرق-99/3</v>
      </c>
      <c r="N209" s="48" t="str">
        <f t="shared" si="35"/>
        <v>خدمات نیروگاهی آهار شرق-99/4</v>
      </c>
      <c r="O209" s="45"/>
      <c r="P209" s="240">
        <f>IFERROR(INDEX('قرائت کنتور'!A:AZ,MATCH(A209&amp;"-"&amp;"آب",'قرائت کنتور'!B:B,0),MATCH(L209,'قرائت کنتور'!$1:$1,0)),0)</f>
        <v>531</v>
      </c>
      <c r="Q209" s="241">
        <f>IFERROR(INDEX('قرائت کنتور'!A:AZ,MATCH(A209&amp;"-"&amp;"آب",'قرائت کنتور'!B:B,0),MATCH(G209,'قرائت کنتور'!$1:$1,0)),0)</f>
        <v>586</v>
      </c>
      <c r="R209" s="241">
        <f t="shared" si="36"/>
        <v>55</v>
      </c>
      <c r="S209" s="241" t="str">
        <f>IFERROR(INDEX('اطلاعات انشعابات شرکتها'!A:AB,MATCH(A209,'اطلاعات انشعابات شرکتها'!A:A,0),MATCH(S$1,'اطلاعات انشعابات شرکتها'!$1:$1,0)),"---")</f>
        <v>25</v>
      </c>
      <c r="T209" s="227">
        <f t="shared" si="37"/>
        <v>0</v>
      </c>
      <c r="U209" s="45"/>
      <c r="V209" s="155">
        <f>IFERROR(INDEX('تعرفه ها'!A:Z,MATCH("بهای هر متر مکعب آب مصرفی",'تعرفه ها'!$B:$B,0),MATCH(F209,'تعرفه ها'!$2:$2,0)),"---")</f>
        <v>14300</v>
      </c>
      <c r="W209" s="50">
        <f t="shared" si="38"/>
        <v>786500</v>
      </c>
      <c r="X209" s="50">
        <f>IFERROR(ROUND(R209*INDEX('تعرفه ها'!A:Z,MATCH("عوارض آب به ازاء هر متر مکعب",'تعرفه ها'!$B:$B,0),MATCH(F209,'تعرفه ها'!$2:$2,0)),0),"---")</f>
        <v>8250</v>
      </c>
      <c r="Y209" s="50">
        <f>IFERROR(ROUND(T209*INDEX('تعرفه ها'!A:Z,MATCH("جریمه مازاد مصرف آب به ازاء هر متر مکعب",'تعرفه ها'!$B:$B,0),MATCH(F209,'تعرفه ها'!$2:$2,0)),0),"---")</f>
        <v>0</v>
      </c>
      <c r="Z209" s="50">
        <f>IFERROR(ROUND(((W209+X209+Y209)*INDEX('تعرفه ها'!A:Z,MATCH("هزینه نگهداری و تعمیرات شبکه آب",'تعرفه ها'!$B:$B,0),MATCH(F209,'تعرفه ها'!$2:$2,0))/100),0),"---")</f>
        <v>79475</v>
      </c>
      <c r="AA209" s="50">
        <v>63580</v>
      </c>
      <c r="AB209" s="50">
        <f>IFERROR(ROUND(SUM(W209+X209+Y209+Z209+AA209)*INDEX('تعرفه ها'!A:Z,MATCH("مالیات آب",'تعرفه ها'!$B:$B,0),MATCH(F209,'تعرفه ها'!$2:$2,0))/100,0),"---")</f>
        <v>0</v>
      </c>
      <c r="AC209" s="50">
        <f t="shared" si="39"/>
        <v>937805</v>
      </c>
      <c r="AD209" s="50">
        <v>667005</v>
      </c>
      <c r="AE209" s="50">
        <f t="shared" si="40"/>
        <v>1604810</v>
      </c>
      <c r="AF209" s="50">
        <f t="shared" si="41"/>
        <v>810</v>
      </c>
      <c r="AG209" s="153">
        <f t="shared" si="42"/>
        <v>1604000</v>
      </c>
      <c r="AI209" s="183" t="str">
        <f>IFERROR(IF(INDEX(پرداخت!A:AZ,MATCH(A209&amp;" - "&amp;"آب",پرداخت!$B:$B,0),MATCH(G209,پرداخت!$1:$1,0))="نشده","نشده","شده"),"---")</f>
        <v>شده</v>
      </c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</row>
    <row r="210" spans="1:79" ht="34.9" hidden="1" customHeight="1">
      <c r="A210" s="171" t="s">
        <v>250</v>
      </c>
      <c r="B210" s="47">
        <f>IFERROR(INDEX('اطلاعات انشعابات شرکتها'!A:BB,MATCH(A210,'اطلاعات انشعابات شرکتها'!A:A,0),MATCH(B$1,'اطلاعات انشعابات شرکتها'!$1:$1,0)),0)</f>
        <v>128</v>
      </c>
      <c r="C210" s="48">
        <f>IFERROR(INDEX('اطلاعات انشعابات شرکتها'!A:BB,MATCH(A210,'اطلاعات انشعابات شرکتها'!A:A,0),MATCH(C$1,'اطلاعات انشعابات شرکتها'!$1:$1,0)),0)</f>
        <v>0</v>
      </c>
      <c r="D210" s="45"/>
      <c r="E210" s="171">
        <v>4</v>
      </c>
      <c r="F210" s="170">
        <v>99</v>
      </c>
      <c r="G210" s="47" t="str">
        <f t="shared" si="33"/>
        <v>99/4</v>
      </c>
      <c r="H210" s="47" t="str">
        <f>IFERROR(INDEX('اطلاعات دوره'!A:Z,MATCH(G210,'اطلاعات دوره'!C:C,0),MATCH(H$1,'اطلاعات دوره'!$1:$1,0)),0)</f>
        <v>99/02/01</v>
      </c>
      <c r="I210" s="47" t="str">
        <f>IFERROR(INDEX('اطلاعات دوره'!A:Z,MATCH(G210,'اطلاعات دوره'!C:C,0),MATCH(I$1,'اطلاعات دوره'!$1:$1,0)),0)</f>
        <v>99/04/31</v>
      </c>
      <c r="J210" s="48">
        <f>IFERROR(INDEX('اطلاعات دوره'!A:Z,MATCH(G210,'اطلاعات دوره'!C:C,0),MATCH(J$1,'اطلاعات دوره'!$1:$1,0)),0)</f>
        <v>93</v>
      </c>
      <c r="K210" s="46"/>
      <c r="L210" s="158" t="str">
        <f>IFERROR(INDEX('اطلاعات دوره'!A:Z,MATCH(G210,'اطلاعات دوره'!C:C,0)-1,MATCH("عنوان",'اطلاعات دوره'!$1:$1,0)),"---")</f>
        <v>99/3</v>
      </c>
      <c r="M210" s="47" t="str">
        <f t="shared" si="34"/>
        <v>زیست تروند آرین-99/3</v>
      </c>
      <c r="N210" s="48" t="str">
        <f t="shared" si="35"/>
        <v>زیست تروند آرین-99/4</v>
      </c>
      <c r="O210" s="45"/>
      <c r="P210" s="240">
        <v>2495</v>
      </c>
      <c r="Q210" s="241">
        <f>IFERROR(INDEX('قرائت کنتور'!A:AZ,MATCH(A210&amp;"-"&amp;"آب",'قرائت کنتور'!B:B,0),MATCH(G210,'قرائت کنتور'!$1:$1,0)),0)</f>
        <v>2682</v>
      </c>
      <c r="R210" s="241">
        <f t="shared" si="36"/>
        <v>187</v>
      </c>
      <c r="S210" s="241" t="str">
        <f>IFERROR(INDEX('اطلاعات انشعابات شرکتها'!A:AB,MATCH(A210,'اطلاعات انشعابات شرکتها'!A:A,0),MATCH(S$1,'اطلاعات انشعابات شرکتها'!$1:$1,0)),"---")</f>
        <v>50</v>
      </c>
      <c r="T210" s="227">
        <f t="shared" si="37"/>
        <v>32</v>
      </c>
      <c r="U210" s="45"/>
      <c r="V210" s="155">
        <f>IFERROR(INDEX('تعرفه ها'!A:Z,MATCH("بهای هر متر مکعب آب مصرفی",'تعرفه ها'!$B:$B,0),MATCH(F210,'تعرفه ها'!$2:$2,0)),"---")</f>
        <v>14300</v>
      </c>
      <c r="W210" s="50">
        <f t="shared" si="38"/>
        <v>2674100</v>
      </c>
      <c r="X210" s="50">
        <f>IFERROR(ROUND(R210*INDEX('تعرفه ها'!A:Z,MATCH("عوارض آب به ازاء هر متر مکعب",'تعرفه ها'!$B:$B,0),MATCH(F210,'تعرفه ها'!$2:$2,0)),0),"---")</f>
        <v>28050</v>
      </c>
      <c r="Y210" s="50">
        <f>IFERROR(ROUND(T210*INDEX('تعرفه ها'!A:Z,MATCH("جریمه مازاد مصرف آب به ازاء هر متر مکعب",'تعرفه ها'!$B:$B,0),MATCH(F210,'تعرفه ها'!$2:$2,0)),0),"---")</f>
        <v>162400</v>
      </c>
      <c r="Z210" s="50">
        <f>IFERROR(ROUND(((W210+X210+Y210)*INDEX('تعرفه ها'!A:Z,MATCH("هزینه نگهداری و تعمیرات شبکه آب",'تعرفه ها'!$B:$B,0),MATCH(F210,'تعرفه ها'!$2:$2,0))/100),0),"---")</f>
        <v>286455</v>
      </c>
      <c r="AA210" s="50">
        <v>106903</v>
      </c>
      <c r="AB210" s="50">
        <f>IFERROR(ROUND(SUM(W210+X210+Y210+Z210+AA210)*INDEX('تعرفه ها'!A:Z,MATCH("مالیات آب",'تعرفه ها'!$B:$B,0),MATCH(F210,'تعرفه ها'!$2:$2,0))/100,0),"---")</f>
        <v>0</v>
      </c>
      <c r="AC210" s="50">
        <f t="shared" si="39"/>
        <v>3257908</v>
      </c>
      <c r="AD210" s="50">
        <v>35599000</v>
      </c>
      <c r="AE210" s="50">
        <f t="shared" si="40"/>
        <v>38856908</v>
      </c>
      <c r="AF210" s="50">
        <f t="shared" si="41"/>
        <v>908</v>
      </c>
      <c r="AG210" s="153">
        <f t="shared" si="42"/>
        <v>38856000</v>
      </c>
      <c r="AI210" s="183" t="str">
        <f>IFERROR(IF(INDEX(پرداخت!A:AZ,MATCH(A210&amp;" - "&amp;"آب",پرداخت!$B:$B,0),MATCH(G210,پرداخت!$1:$1,0))="نشده","نشده","شده"),"---")</f>
        <v>شده</v>
      </c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</row>
    <row r="211" spans="1:79" ht="34.9" hidden="1" customHeight="1">
      <c r="A211" s="171" t="s">
        <v>251</v>
      </c>
      <c r="B211" s="47">
        <f>IFERROR(INDEX('اطلاعات انشعابات شرکتها'!A:BB,MATCH(A211,'اطلاعات انشعابات شرکتها'!A:A,0),MATCH(B$1,'اطلاعات انشعابات شرکتها'!$1:$1,0)),0)</f>
        <v>130</v>
      </c>
      <c r="C211" s="48">
        <f>IFERROR(INDEX('اطلاعات انشعابات شرکتها'!A:BB,MATCH(A211,'اطلاعات انشعابات شرکتها'!A:A,0),MATCH(C$1,'اطلاعات انشعابات شرکتها'!$1:$1,0)),0)</f>
        <v>0</v>
      </c>
      <c r="D211" s="45"/>
      <c r="E211" s="171">
        <v>4</v>
      </c>
      <c r="F211" s="170">
        <v>99</v>
      </c>
      <c r="G211" s="47" t="str">
        <f t="shared" si="33"/>
        <v>99/4</v>
      </c>
      <c r="H211" s="47" t="str">
        <f>IFERROR(INDEX('اطلاعات دوره'!A:Z,MATCH(G211,'اطلاعات دوره'!C:C,0),MATCH(H$1,'اطلاعات دوره'!$1:$1,0)),0)</f>
        <v>99/02/01</v>
      </c>
      <c r="I211" s="47" t="str">
        <f>IFERROR(INDEX('اطلاعات دوره'!A:Z,MATCH(G211,'اطلاعات دوره'!C:C,0),MATCH(I$1,'اطلاعات دوره'!$1:$1,0)),0)</f>
        <v>99/04/31</v>
      </c>
      <c r="J211" s="48">
        <f>IFERROR(INDEX('اطلاعات دوره'!A:Z,MATCH(G211,'اطلاعات دوره'!C:C,0),MATCH(J$1,'اطلاعات دوره'!$1:$1,0)),0)</f>
        <v>93</v>
      </c>
      <c r="K211" s="46"/>
      <c r="L211" s="158" t="str">
        <f>IFERROR(INDEX('اطلاعات دوره'!A:Z,MATCH(G211,'اطلاعات دوره'!C:C,0)-1,MATCH("عنوان",'اطلاعات دوره'!$1:$1,0)),"---")</f>
        <v>99/3</v>
      </c>
      <c r="M211" s="47" t="str">
        <f t="shared" si="34"/>
        <v>سازه گستر آرین پارس-99/3</v>
      </c>
      <c r="N211" s="48" t="str">
        <f t="shared" si="35"/>
        <v>سازه گستر آرین پارس-99/4</v>
      </c>
      <c r="O211" s="45"/>
      <c r="P211" s="240">
        <f>IFERROR(INDEX('قرائت کنتور'!A:AZ,MATCH(A211&amp;"-"&amp;"آب",'قرائت کنتور'!B:B,0),MATCH(L211,'قرائت کنتور'!$1:$1,0)),0)</f>
        <v>545</v>
      </c>
      <c r="Q211" s="241">
        <f>IFERROR(INDEX('قرائت کنتور'!A:AZ,MATCH(A211&amp;"-"&amp;"آب",'قرائت کنتور'!B:B,0),MATCH(G211,'قرائت کنتور'!$1:$1,0)),0)</f>
        <v>723</v>
      </c>
      <c r="R211" s="241">
        <f t="shared" si="36"/>
        <v>178</v>
      </c>
      <c r="S211" s="241" t="str">
        <f>IFERROR(INDEX('اطلاعات انشعابات شرکتها'!A:AB,MATCH(A211,'اطلاعات انشعابات شرکتها'!A:A,0),MATCH(S$1,'اطلاعات انشعابات شرکتها'!$1:$1,0)),"---")</f>
        <v>25</v>
      </c>
      <c r="T211" s="227">
        <f t="shared" si="37"/>
        <v>100.5</v>
      </c>
      <c r="U211" s="45"/>
      <c r="V211" s="155">
        <f>IFERROR(INDEX('تعرفه ها'!A:Z,MATCH("بهای هر متر مکعب آب مصرفی",'تعرفه ها'!$B:$B,0),MATCH(F211,'تعرفه ها'!$2:$2,0)),"---")</f>
        <v>14300</v>
      </c>
      <c r="W211" s="50">
        <f t="shared" si="38"/>
        <v>2545400</v>
      </c>
      <c r="X211" s="50">
        <f>IFERROR(ROUND(R211*INDEX('تعرفه ها'!A:Z,MATCH("عوارض آب به ازاء هر متر مکعب",'تعرفه ها'!$B:$B,0),MATCH(F211,'تعرفه ها'!$2:$2,0)),0),"---")</f>
        <v>26700</v>
      </c>
      <c r="Y211" s="50">
        <f>IFERROR(ROUND(T211*INDEX('تعرفه ها'!A:Z,MATCH("جریمه مازاد مصرف آب به ازاء هر متر مکعب",'تعرفه ها'!$B:$B,0),MATCH(F211,'تعرفه ها'!$2:$2,0)),0),"---")</f>
        <v>510038</v>
      </c>
      <c r="Z211" s="50">
        <f>IFERROR(ROUND(((W211+X211+Y211)*INDEX('تعرفه ها'!A:Z,MATCH("هزینه نگهداری و تعمیرات شبکه آب",'تعرفه ها'!$B:$B,0),MATCH(F211,'تعرفه ها'!$2:$2,0))/100),0),"---")</f>
        <v>308214</v>
      </c>
      <c r="AA211" s="50">
        <v>290084</v>
      </c>
      <c r="AB211" s="50">
        <f>IFERROR(ROUND(SUM(W211+X211+Y211+Z211+AA211)*INDEX('تعرفه ها'!A:Z,MATCH("مالیات آب",'تعرفه ها'!$B:$B,0),MATCH(F211,'تعرفه ها'!$2:$2,0))/100,0),"---")</f>
        <v>0</v>
      </c>
      <c r="AC211" s="50">
        <f t="shared" si="39"/>
        <v>3680436</v>
      </c>
      <c r="AD211" s="50">
        <v>14749280</v>
      </c>
      <c r="AE211" s="50">
        <f t="shared" si="40"/>
        <v>18429716</v>
      </c>
      <c r="AF211" s="50">
        <f t="shared" si="41"/>
        <v>716</v>
      </c>
      <c r="AG211" s="153">
        <f t="shared" si="42"/>
        <v>18429000</v>
      </c>
      <c r="AI211" s="183" t="str">
        <f>IFERROR(IF(INDEX(پرداخت!A:AZ,MATCH(A211&amp;" - "&amp;"آب",پرداخت!$B:$B,0),MATCH(G211,پرداخت!$1:$1,0))="نشده","نشده","شده"),"---")</f>
        <v>شده</v>
      </c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</row>
    <row r="212" spans="1:79" ht="34.9" customHeight="1">
      <c r="A212" s="171" t="s">
        <v>252</v>
      </c>
      <c r="B212" s="47">
        <f>IFERROR(INDEX('اطلاعات انشعابات شرکتها'!A:BB,MATCH(A212,'اطلاعات انشعابات شرکتها'!A:A,0),MATCH(B$1,'اطلاعات انشعابات شرکتها'!$1:$1,0)),0)</f>
        <v>131</v>
      </c>
      <c r="C212" s="48">
        <f>IFERROR(INDEX('اطلاعات انشعابات شرکتها'!A:BB,MATCH(A212,'اطلاعات انشعابات شرکتها'!A:A,0),MATCH(C$1,'اطلاعات انشعابات شرکتها'!$1:$1,0)),0)</f>
        <v>0</v>
      </c>
      <c r="D212" s="45"/>
      <c r="E212" s="171">
        <v>4</v>
      </c>
      <c r="F212" s="170">
        <v>99</v>
      </c>
      <c r="G212" s="47" t="str">
        <f t="shared" si="33"/>
        <v>99/4</v>
      </c>
      <c r="H212" s="47" t="str">
        <f>IFERROR(INDEX('اطلاعات دوره'!A:Z,MATCH(G212,'اطلاعات دوره'!C:C,0),MATCH(H$1,'اطلاعات دوره'!$1:$1,0)),0)</f>
        <v>99/02/01</v>
      </c>
      <c r="I212" s="47" t="str">
        <f>IFERROR(INDEX('اطلاعات دوره'!A:Z,MATCH(G212,'اطلاعات دوره'!C:C,0),MATCH(I$1,'اطلاعات دوره'!$1:$1,0)),0)</f>
        <v>99/04/31</v>
      </c>
      <c r="J212" s="48">
        <f>IFERROR(INDEX('اطلاعات دوره'!A:Z,MATCH(G212,'اطلاعات دوره'!C:C,0),MATCH(J$1,'اطلاعات دوره'!$1:$1,0)),0)</f>
        <v>93</v>
      </c>
      <c r="K212" s="46"/>
      <c r="L212" s="158" t="str">
        <f>IFERROR(INDEX('اطلاعات دوره'!A:Z,MATCH(G212,'اطلاعات دوره'!C:C,0)-1,MATCH("عنوان",'اطلاعات دوره'!$1:$1,0)),"---")</f>
        <v>99/3</v>
      </c>
      <c r="M212" s="47" t="str">
        <f t="shared" si="34"/>
        <v>سامان داروی هشتم-99/3</v>
      </c>
      <c r="N212" s="48" t="str">
        <f t="shared" si="35"/>
        <v>سامان داروی هشتم-99/4</v>
      </c>
      <c r="O212" s="45"/>
      <c r="P212" s="240">
        <f>IFERROR(INDEX('قرائت کنتور'!A:AZ,MATCH(A212&amp;"-"&amp;"آب",'قرائت کنتور'!B:B,0),MATCH(L212,'قرائت کنتور'!$1:$1,0)),0)</f>
        <v>21214</v>
      </c>
      <c r="Q212" s="241">
        <f>IFERROR(INDEX('قرائت کنتور'!A:AZ,MATCH(A212&amp;"-"&amp;"آب",'قرائت کنتور'!B:B,0),MATCH(G212,'قرائت کنتور'!$1:$1,0)),0)</f>
        <v>28711</v>
      </c>
      <c r="R212" s="241">
        <f t="shared" si="36"/>
        <v>7497</v>
      </c>
      <c r="S212" s="241" t="str">
        <f>IFERROR(INDEX('اطلاعات انشعابات شرکتها'!A:AB,MATCH(A212,'اطلاعات انشعابات شرکتها'!A:A,0),MATCH(S$1,'اطلاعات انشعابات شرکتها'!$1:$1,0)),"---")</f>
        <v>500</v>
      </c>
      <c r="T212" s="227">
        <v>5650</v>
      </c>
      <c r="U212" s="45"/>
      <c r="V212" s="155">
        <f>IFERROR(INDEX('تعرفه ها'!A:Z,MATCH("بهای هر متر مکعب آب مصرفی",'تعرفه ها'!$B:$B,0),MATCH(F212,'تعرفه ها'!$2:$2,0)),"---")</f>
        <v>14300</v>
      </c>
      <c r="W212" s="50">
        <f t="shared" si="38"/>
        <v>107207100</v>
      </c>
      <c r="X212" s="50">
        <f>IFERROR(ROUND(R212*INDEX('تعرفه ها'!A:Z,MATCH("عوارض آب به ازاء هر متر مکعب",'تعرفه ها'!$B:$B,0),MATCH(F212,'تعرفه ها'!$2:$2,0)),0),"---")</f>
        <v>1124550</v>
      </c>
      <c r="Y212" s="50">
        <f>IFERROR(ROUND(T212*INDEX('تعرفه ها'!A:Z,MATCH("جریمه مازاد مصرف آب به ازاء هر متر مکعب",'تعرفه ها'!$B:$B,0),MATCH(F212,'تعرفه ها'!$2:$2,0)),0),"---")</f>
        <v>28673750</v>
      </c>
      <c r="Z212" s="50">
        <f>IFERROR(ROUND(((W212+X212+Y212)*INDEX('تعرفه ها'!A:Z,MATCH("هزینه نگهداری و تعمیرات شبکه آب",'تعرفه ها'!$B:$B,0),MATCH(F212,'تعرفه ها'!$2:$2,0))/100),0),"---")</f>
        <v>13700540</v>
      </c>
      <c r="AA212" s="50">
        <v>9234178</v>
      </c>
      <c r="AB212" s="50">
        <f>IFERROR(ROUND(SUM(W212+X212+Y212+Z212+AA212)*INDEX('تعرفه ها'!A:Z,MATCH("مالیات آب",'تعرفه ها'!$B:$B,0),MATCH(F212,'تعرفه ها'!$2:$2,0))/100,0),"---")</f>
        <v>0</v>
      </c>
      <c r="AC212" s="50">
        <f t="shared" si="39"/>
        <v>159940118</v>
      </c>
      <c r="AD212" s="50">
        <v>81725000</v>
      </c>
      <c r="AE212" s="50">
        <f t="shared" si="40"/>
        <v>241665118</v>
      </c>
      <c r="AF212" s="50">
        <f t="shared" si="41"/>
        <v>118</v>
      </c>
      <c r="AG212" s="153">
        <f t="shared" si="42"/>
        <v>241665000</v>
      </c>
      <c r="AI212" s="183" t="str">
        <f>IFERROR(IF(INDEX(پرداخت!A:AZ,MATCH(A212&amp;" - "&amp;"آب",پرداخت!$B:$B,0),MATCH(G212,پرداخت!$1:$1,0))="نشده","نشده","شده"),"---")</f>
        <v>شده</v>
      </c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</row>
    <row r="213" spans="1:79" ht="34.9" hidden="1" customHeight="1">
      <c r="A213" s="171" t="s">
        <v>253</v>
      </c>
      <c r="B213" s="47">
        <f>IFERROR(INDEX('اطلاعات انشعابات شرکتها'!A:BB,MATCH(A213,'اطلاعات انشعابات شرکتها'!A:A,0),MATCH(B$1,'اطلاعات انشعابات شرکتها'!$1:$1,0)),0)</f>
        <v>132</v>
      </c>
      <c r="C213" s="48">
        <f>IFERROR(INDEX('اطلاعات انشعابات شرکتها'!A:BB,MATCH(A213,'اطلاعات انشعابات شرکتها'!A:A,0),MATCH(C$1,'اطلاعات انشعابات شرکتها'!$1:$1,0)),0)</f>
        <v>0</v>
      </c>
      <c r="D213" s="45"/>
      <c r="E213" s="171">
        <v>4</v>
      </c>
      <c r="F213" s="170">
        <v>99</v>
      </c>
      <c r="G213" s="47" t="str">
        <f t="shared" si="33"/>
        <v>99/4</v>
      </c>
      <c r="H213" s="47" t="str">
        <f>IFERROR(INDEX('اطلاعات دوره'!A:Z,MATCH(G213,'اطلاعات دوره'!C:C,0),MATCH(H$1,'اطلاعات دوره'!$1:$1,0)),0)</f>
        <v>99/02/01</v>
      </c>
      <c r="I213" s="47" t="str">
        <f>IFERROR(INDEX('اطلاعات دوره'!A:Z,MATCH(G213,'اطلاعات دوره'!C:C,0),MATCH(I$1,'اطلاعات دوره'!$1:$1,0)),0)</f>
        <v>99/04/31</v>
      </c>
      <c r="J213" s="48">
        <f>IFERROR(INDEX('اطلاعات دوره'!A:Z,MATCH(G213,'اطلاعات دوره'!C:C,0),MATCH(J$1,'اطلاعات دوره'!$1:$1,0)),0)</f>
        <v>93</v>
      </c>
      <c r="K213" s="46"/>
      <c r="L213" s="158" t="str">
        <f>IFERROR(INDEX('اطلاعات دوره'!A:Z,MATCH(G213,'اطلاعات دوره'!C:C,0)-1,MATCH("عنوان",'اطلاعات دوره'!$1:$1,0)),"---")</f>
        <v>99/3</v>
      </c>
      <c r="M213" s="47" t="str">
        <f t="shared" si="34"/>
        <v>سامانه های دقیق نوین افراز-99/3</v>
      </c>
      <c r="N213" s="48" t="str">
        <f t="shared" si="35"/>
        <v>سامانه های دقیق نوین افراز-99/4</v>
      </c>
      <c r="O213" s="45"/>
      <c r="P213" s="240">
        <f>IFERROR(INDEX('قرائت کنتور'!A:AZ,MATCH(A213&amp;"-"&amp;"آب",'قرائت کنتور'!B:B,0),MATCH(L213,'قرائت کنتور'!$1:$1,0)),0)</f>
        <v>520</v>
      </c>
      <c r="Q213" s="241">
        <f>IFERROR(INDEX('قرائت کنتور'!A:AZ,MATCH(A213&amp;"-"&amp;"آب",'قرائت کنتور'!B:B,0),MATCH(G213,'قرائت کنتور'!$1:$1,0)),0)</f>
        <v>570</v>
      </c>
      <c r="R213" s="241">
        <f t="shared" si="36"/>
        <v>50</v>
      </c>
      <c r="S213" s="241" t="str">
        <f>IFERROR(INDEX('اطلاعات انشعابات شرکتها'!A:AB,MATCH(A213,'اطلاعات انشعابات شرکتها'!A:A,0),MATCH(S$1,'اطلاعات انشعابات شرکتها'!$1:$1,0)),"---")</f>
        <v>25</v>
      </c>
      <c r="T213" s="227">
        <f t="shared" si="37"/>
        <v>0</v>
      </c>
      <c r="U213" s="45"/>
      <c r="V213" s="155">
        <f>IFERROR(INDEX('تعرفه ها'!A:Z,MATCH("بهای هر متر مکعب آب مصرفی",'تعرفه ها'!$B:$B,0),MATCH(F213,'تعرفه ها'!$2:$2,0)),"---")</f>
        <v>14300</v>
      </c>
      <c r="W213" s="50">
        <f t="shared" si="38"/>
        <v>715000</v>
      </c>
      <c r="X213" s="50">
        <f>IFERROR(ROUND(R213*INDEX('تعرفه ها'!A:Z,MATCH("عوارض آب به ازاء هر متر مکعب",'تعرفه ها'!$B:$B,0),MATCH(F213,'تعرفه ها'!$2:$2,0)),0),"---")</f>
        <v>7500</v>
      </c>
      <c r="Y213" s="50">
        <f>IFERROR(ROUND(T213*INDEX('تعرفه ها'!A:Z,MATCH("جریمه مازاد مصرف آب به ازاء هر متر مکعب",'تعرفه ها'!$B:$B,0),MATCH(F213,'تعرفه ها'!$2:$2,0)),0),"---")</f>
        <v>0</v>
      </c>
      <c r="Z213" s="50">
        <f>IFERROR(ROUND(((W213+X213+Y213)*INDEX('تعرفه ها'!A:Z,MATCH("هزینه نگهداری و تعمیرات شبکه آب",'تعرفه ها'!$B:$B,0),MATCH(F213,'تعرفه ها'!$2:$2,0))/100),0),"---")</f>
        <v>72250</v>
      </c>
      <c r="AA213" s="50">
        <v>49130</v>
      </c>
      <c r="AB213" s="50">
        <f>IFERROR(ROUND(SUM(W213+X213+Y213+Z213+AA213)*INDEX('تعرفه ها'!A:Z,MATCH("مالیات آب",'تعرفه ها'!$B:$B,0),MATCH(F213,'تعرفه ها'!$2:$2,0))/100,0),"---")</f>
        <v>0</v>
      </c>
      <c r="AC213" s="50">
        <f t="shared" si="39"/>
        <v>843880</v>
      </c>
      <c r="AD213" s="50">
        <v>170</v>
      </c>
      <c r="AE213" s="50">
        <f t="shared" si="40"/>
        <v>844050</v>
      </c>
      <c r="AF213" s="50">
        <f t="shared" si="41"/>
        <v>50</v>
      </c>
      <c r="AG213" s="153">
        <f t="shared" si="42"/>
        <v>844000</v>
      </c>
      <c r="AI213" s="183" t="str">
        <f>IFERROR(IF(INDEX(پرداخت!A:AZ,MATCH(A213&amp;" - "&amp;"آب",پرداخت!$B:$B,0),MATCH(G213,پرداخت!$1:$1,0))="نشده","نشده","شده"),"---")</f>
        <v>شده</v>
      </c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</row>
    <row r="214" spans="1:79" ht="34.9" hidden="1" customHeight="1">
      <c r="A214" s="171" t="s">
        <v>260</v>
      </c>
      <c r="B214" s="47">
        <f>IFERROR(INDEX('اطلاعات انشعابات شرکتها'!A:BB,MATCH(A214,'اطلاعات انشعابات شرکتها'!A:A,0),MATCH(B$1,'اطلاعات انشعابات شرکتها'!$1:$1,0)),0)</f>
        <v>133</v>
      </c>
      <c r="C214" s="48">
        <f>IFERROR(INDEX('اطلاعات انشعابات شرکتها'!A:BB,MATCH(A214,'اطلاعات انشعابات شرکتها'!A:A,0),MATCH(C$1,'اطلاعات انشعابات شرکتها'!$1:$1,0)),0)</f>
        <v>0</v>
      </c>
      <c r="D214" s="45"/>
      <c r="E214" s="171">
        <v>4</v>
      </c>
      <c r="F214" s="170">
        <v>99</v>
      </c>
      <c r="G214" s="47" t="str">
        <f t="shared" si="33"/>
        <v>99/4</v>
      </c>
      <c r="H214" s="47" t="str">
        <f>IFERROR(INDEX('اطلاعات دوره'!A:Z,MATCH(G214,'اطلاعات دوره'!C:C,0),MATCH(H$1,'اطلاعات دوره'!$1:$1,0)),0)</f>
        <v>99/02/01</v>
      </c>
      <c r="I214" s="47" t="str">
        <f>IFERROR(INDEX('اطلاعات دوره'!A:Z,MATCH(G214,'اطلاعات دوره'!C:C,0),MATCH(I$1,'اطلاعات دوره'!$1:$1,0)),0)</f>
        <v>99/04/31</v>
      </c>
      <c r="J214" s="48">
        <f>IFERROR(INDEX('اطلاعات دوره'!A:Z,MATCH(G214,'اطلاعات دوره'!C:C,0),MATCH(J$1,'اطلاعات دوره'!$1:$1,0)),0)</f>
        <v>93</v>
      </c>
      <c r="K214" s="46"/>
      <c r="L214" s="158" t="str">
        <f>IFERROR(INDEX('اطلاعات دوره'!A:Z,MATCH(G214,'اطلاعات دوره'!C:C,0)-1,MATCH("عنوان",'اطلاعات دوره'!$1:$1,0)),"---")</f>
        <v>99/3</v>
      </c>
      <c r="M214" s="47" t="str">
        <f t="shared" si="34"/>
        <v>سوله آقای زیوری-99/3</v>
      </c>
      <c r="N214" s="48" t="str">
        <f t="shared" si="35"/>
        <v>سوله آقای زیوری-99/4</v>
      </c>
      <c r="O214" s="45"/>
      <c r="P214" s="240">
        <f>IFERROR(INDEX('قرائت کنتور'!A:AZ,MATCH(A214&amp;"-"&amp;"آب",'قرائت کنتور'!B:B,0),MATCH(L214,'قرائت کنتور'!$1:$1,0)),0)</f>
        <v>100</v>
      </c>
      <c r="Q214" s="241">
        <f>IFERROR(INDEX('قرائت کنتور'!A:AZ,MATCH(A214&amp;"-"&amp;"آب",'قرائت کنتور'!B:B,0),MATCH(G214,'قرائت کنتور'!$1:$1,0)),0)</f>
        <v>101</v>
      </c>
      <c r="R214" s="241">
        <f t="shared" si="36"/>
        <v>1</v>
      </c>
      <c r="S214" s="241" t="str">
        <f>IFERROR(INDEX('اطلاعات انشعابات شرکتها'!A:AB,MATCH(A214,'اطلاعات انشعابات شرکتها'!A:A,0),MATCH(S$1,'اطلاعات انشعابات شرکتها'!$1:$1,0)),"---")</f>
        <v>25</v>
      </c>
      <c r="T214" s="227">
        <f t="shared" si="37"/>
        <v>0</v>
      </c>
      <c r="U214" s="45"/>
      <c r="V214" s="155">
        <f>IFERROR(INDEX('تعرفه ها'!A:Z,MATCH("بهای هر متر مکعب آب مصرفی",'تعرفه ها'!$B:$B,0),MATCH(F214,'تعرفه ها'!$2:$2,0)),"---")</f>
        <v>14300</v>
      </c>
      <c r="W214" s="50">
        <f t="shared" si="38"/>
        <v>14300</v>
      </c>
      <c r="X214" s="50">
        <f>IFERROR(ROUND(R214*INDEX('تعرفه ها'!A:Z,MATCH("عوارض آب به ازاء هر متر مکعب",'تعرفه ها'!$B:$B,0),MATCH(F214,'تعرفه ها'!$2:$2,0)),0),"---")</f>
        <v>150</v>
      </c>
      <c r="Y214" s="50">
        <f>IFERROR(ROUND(T214*INDEX('تعرفه ها'!A:Z,MATCH("جریمه مازاد مصرف آب به ازاء هر متر مکعب",'تعرفه ها'!$B:$B,0),MATCH(F214,'تعرفه ها'!$2:$2,0)),0),"---")</f>
        <v>0</v>
      </c>
      <c r="Z214" s="50">
        <f>IFERROR(ROUND(((W214+X214+Y214)*INDEX('تعرفه ها'!A:Z,MATCH("هزینه نگهداری و تعمیرات شبکه آب",'تعرفه ها'!$B:$B,0),MATCH(F214,'تعرفه ها'!$2:$2,0))/100),0),"---")</f>
        <v>1445</v>
      </c>
      <c r="AA214" s="50">
        <v>0</v>
      </c>
      <c r="AB214" s="50">
        <f>IFERROR(ROUND(SUM(W214+X214+Y214+Z214+AA214)*INDEX('تعرفه ها'!A:Z,MATCH("مالیات آب",'تعرفه ها'!$B:$B,0),MATCH(F214,'تعرفه ها'!$2:$2,0))/100,0),"---")</f>
        <v>0</v>
      </c>
      <c r="AC214" s="50">
        <f t="shared" si="39"/>
        <v>15895</v>
      </c>
      <c r="AD214" s="50">
        <v>1659943</v>
      </c>
      <c r="AE214" s="50">
        <f t="shared" si="40"/>
        <v>1675838</v>
      </c>
      <c r="AF214" s="50">
        <f t="shared" si="41"/>
        <v>838</v>
      </c>
      <c r="AG214" s="153">
        <f t="shared" si="42"/>
        <v>1675000</v>
      </c>
      <c r="AI214" s="183" t="str">
        <f>IFERROR(IF(INDEX(پرداخت!A:AZ,MATCH(A214&amp;" - "&amp;"آب",پرداخت!$B:$B,0),MATCH(G214,پرداخت!$1:$1,0))="نشده","نشده","شده"),"---")</f>
        <v>شده</v>
      </c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</row>
    <row r="215" spans="1:79" ht="34.9" hidden="1" customHeight="1">
      <c r="A215" s="171" t="s">
        <v>261</v>
      </c>
      <c r="B215" s="47">
        <f>IFERROR(INDEX('اطلاعات انشعابات شرکتها'!A:BB,MATCH(A215,'اطلاعات انشعابات شرکتها'!A:A,0),MATCH(B$1,'اطلاعات انشعابات شرکتها'!$1:$1,0)),0)</f>
        <v>134</v>
      </c>
      <c r="C215" s="48">
        <f>IFERROR(INDEX('اطلاعات انشعابات شرکتها'!A:BB,MATCH(A215,'اطلاعات انشعابات شرکتها'!A:A,0),MATCH(C$1,'اطلاعات انشعابات شرکتها'!$1:$1,0)),0)</f>
        <v>0</v>
      </c>
      <c r="D215" s="45"/>
      <c r="E215" s="171">
        <v>4</v>
      </c>
      <c r="F215" s="170">
        <v>99</v>
      </c>
      <c r="G215" s="47" t="str">
        <f t="shared" si="33"/>
        <v>99/4</v>
      </c>
      <c r="H215" s="47" t="str">
        <f>IFERROR(INDEX('اطلاعات دوره'!A:Z,MATCH(G215,'اطلاعات دوره'!C:C,0),MATCH(H$1,'اطلاعات دوره'!$1:$1,0)),0)</f>
        <v>99/02/01</v>
      </c>
      <c r="I215" s="47" t="str">
        <f>IFERROR(INDEX('اطلاعات دوره'!A:Z,MATCH(G215,'اطلاعات دوره'!C:C,0),MATCH(I$1,'اطلاعات دوره'!$1:$1,0)),0)</f>
        <v>99/04/31</v>
      </c>
      <c r="J215" s="48">
        <f>IFERROR(INDEX('اطلاعات دوره'!A:Z,MATCH(G215,'اطلاعات دوره'!C:C,0),MATCH(J$1,'اطلاعات دوره'!$1:$1,0)),0)</f>
        <v>93</v>
      </c>
      <c r="K215" s="46"/>
      <c r="L215" s="158" t="str">
        <f>IFERROR(INDEX('اطلاعات دوره'!A:Z,MATCH(G215,'اطلاعات دوره'!C:C,0)-1,MATCH("عنوان",'اطلاعات دوره'!$1:$1,0)),"---")</f>
        <v>99/3</v>
      </c>
      <c r="M215" s="47" t="str">
        <f t="shared" si="34"/>
        <v>شرق آزما-99/3</v>
      </c>
      <c r="N215" s="48" t="str">
        <f t="shared" si="35"/>
        <v>شرق آزما-99/4</v>
      </c>
      <c r="O215" s="45"/>
      <c r="P215" s="240">
        <f>IFERROR(INDEX('قرائت کنتور'!A:AZ,MATCH(A215&amp;"-"&amp;"آب",'قرائت کنتور'!B:B,0),MATCH(L215,'قرائت کنتور'!$1:$1,0)),0)</f>
        <v>107</v>
      </c>
      <c r="Q215" s="241">
        <f>IFERROR(INDEX('قرائت کنتور'!A:AZ,MATCH(A215&amp;"-"&amp;"آب",'قرائت کنتور'!B:B,0),MATCH(G215,'قرائت کنتور'!$1:$1,0)),0)</f>
        <v>113</v>
      </c>
      <c r="R215" s="241">
        <f t="shared" si="36"/>
        <v>6</v>
      </c>
      <c r="S215" s="241" t="str">
        <f>IFERROR(INDEX('اطلاعات انشعابات شرکتها'!A:AB,MATCH(A215,'اطلاعات انشعابات شرکتها'!A:A,0),MATCH(S$1,'اطلاعات انشعابات شرکتها'!$1:$1,0)),"---")</f>
        <v>25</v>
      </c>
      <c r="T215" s="227">
        <f t="shared" si="37"/>
        <v>0</v>
      </c>
      <c r="U215" s="45"/>
      <c r="V215" s="155">
        <f>IFERROR(INDEX('تعرفه ها'!A:Z,MATCH("بهای هر متر مکعب آب مصرفی",'تعرفه ها'!$B:$B,0),MATCH(F215,'تعرفه ها'!$2:$2,0)),"---")</f>
        <v>14300</v>
      </c>
      <c r="W215" s="50">
        <f t="shared" si="38"/>
        <v>85800</v>
      </c>
      <c r="X215" s="50">
        <f>IFERROR(ROUND(R215*INDEX('تعرفه ها'!A:Z,MATCH("عوارض آب به ازاء هر متر مکعب",'تعرفه ها'!$B:$B,0),MATCH(F215,'تعرفه ها'!$2:$2,0)),0),"---")</f>
        <v>900</v>
      </c>
      <c r="Y215" s="50">
        <f>IFERROR(ROUND(T215*INDEX('تعرفه ها'!A:Z,MATCH("جریمه مازاد مصرف آب به ازاء هر متر مکعب",'تعرفه ها'!$B:$B,0),MATCH(F215,'تعرفه ها'!$2:$2,0)),0),"---")</f>
        <v>0</v>
      </c>
      <c r="Z215" s="50">
        <f>IFERROR(ROUND(((W215+X215+Y215)*INDEX('تعرفه ها'!A:Z,MATCH("هزینه نگهداری و تعمیرات شبکه آب",'تعرفه ها'!$B:$B,0),MATCH(F215,'تعرفه ها'!$2:$2,0))/100),0),"---")</f>
        <v>8670</v>
      </c>
      <c r="AA215" s="50">
        <v>8670</v>
      </c>
      <c r="AB215" s="50">
        <f>IFERROR(ROUND(SUM(W215+X215+Y215+Z215+AA215)*INDEX('تعرفه ها'!A:Z,MATCH("مالیات آب",'تعرفه ها'!$B:$B,0),MATCH(F215,'تعرفه ها'!$2:$2,0))/100,0),"---")</f>
        <v>0</v>
      </c>
      <c r="AC215" s="50">
        <f t="shared" si="39"/>
        <v>104040</v>
      </c>
      <c r="AD215" s="50">
        <v>712790</v>
      </c>
      <c r="AE215" s="50">
        <f t="shared" si="40"/>
        <v>816830</v>
      </c>
      <c r="AF215" s="50">
        <f t="shared" si="41"/>
        <v>830</v>
      </c>
      <c r="AG215" s="153">
        <f t="shared" si="42"/>
        <v>816000</v>
      </c>
      <c r="AI215" s="183" t="str">
        <f>IFERROR(IF(INDEX(پرداخت!A:AZ,MATCH(A215&amp;" - "&amp;"آب",پرداخت!$B:$B,0),MATCH(G215,پرداخت!$1:$1,0))="نشده","نشده","شده"),"---")</f>
        <v>شده</v>
      </c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</row>
    <row r="216" spans="1:79" ht="34.9" hidden="1" customHeight="1">
      <c r="A216" s="171" t="s">
        <v>262</v>
      </c>
      <c r="B216" s="47">
        <f>IFERROR(INDEX('اطلاعات انشعابات شرکتها'!A:BB,MATCH(A216,'اطلاعات انشعابات شرکتها'!A:A,0),MATCH(B$1,'اطلاعات انشعابات شرکتها'!$1:$1,0)),0)</f>
        <v>135</v>
      </c>
      <c r="C216" s="48">
        <f>IFERROR(INDEX('اطلاعات انشعابات شرکتها'!A:BB,MATCH(A216,'اطلاعات انشعابات شرکتها'!A:A,0),MATCH(C$1,'اطلاعات انشعابات شرکتها'!$1:$1,0)),0)</f>
        <v>0</v>
      </c>
      <c r="D216" s="45"/>
      <c r="E216" s="171">
        <v>4</v>
      </c>
      <c r="F216" s="170">
        <v>99</v>
      </c>
      <c r="G216" s="47" t="str">
        <f t="shared" si="33"/>
        <v>99/4</v>
      </c>
      <c r="H216" s="47" t="str">
        <f>IFERROR(INDEX('اطلاعات دوره'!A:Z,MATCH(G216,'اطلاعات دوره'!C:C,0),MATCH(H$1,'اطلاعات دوره'!$1:$1,0)),0)</f>
        <v>99/02/01</v>
      </c>
      <c r="I216" s="47" t="str">
        <f>IFERROR(INDEX('اطلاعات دوره'!A:Z,MATCH(G216,'اطلاعات دوره'!C:C,0),MATCH(I$1,'اطلاعات دوره'!$1:$1,0)),0)</f>
        <v>99/04/31</v>
      </c>
      <c r="J216" s="48">
        <f>IFERROR(INDEX('اطلاعات دوره'!A:Z,MATCH(G216,'اطلاعات دوره'!C:C,0),MATCH(J$1,'اطلاعات دوره'!$1:$1,0)),0)</f>
        <v>93</v>
      </c>
      <c r="K216" s="46"/>
      <c r="L216" s="158" t="str">
        <f>IFERROR(INDEX('اطلاعات دوره'!A:Z,MATCH(G216,'اطلاعات دوره'!C:C,0)-1,MATCH("عنوان",'اطلاعات دوره'!$1:$1,0)),"---")</f>
        <v>99/3</v>
      </c>
      <c r="M216" s="47" t="str">
        <f t="shared" si="34"/>
        <v>شهاب کیا آرمان-99/3</v>
      </c>
      <c r="N216" s="48" t="str">
        <f t="shared" si="35"/>
        <v>شهاب کیا آرمان-99/4</v>
      </c>
      <c r="O216" s="45"/>
      <c r="P216" s="240">
        <f>IFERROR(INDEX('قرائت کنتور'!A:AZ,MATCH(A216&amp;"-"&amp;"آب",'قرائت کنتور'!B:B,0),MATCH(L216,'قرائت کنتور'!$1:$1,0)),0)</f>
        <v>208</v>
      </c>
      <c r="Q216" s="241">
        <f>IFERROR(INDEX('قرائت کنتور'!A:AZ,MATCH(A216&amp;"-"&amp;"آب",'قرائت کنتور'!B:B,0),MATCH(G216,'قرائت کنتور'!$1:$1,0)),0)</f>
        <v>222</v>
      </c>
      <c r="R216" s="241">
        <f t="shared" si="36"/>
        <v>14</v>
      </c>
      <c r="S216" s="241" t="str">
        <f>IFERROR(INDEX('اطلاعات انشعابات شرکتها'!A:AB,MATCH(A216,'اطلاعات انشعابات شرکتها'!A:A,0),MATCH(S$1,'اطلاعات انشعابات شرکتها'!$1:$1,0)),"---")</f>
        <v>25</v>
      </c>
      <c r="T216" s="227">
        <f t="shared" si="37"/>
        <v>0</v>
      </c>
      <c r="U216" s="45"/>
      <c r="V216" s="155">
        <f>IFERROR(INDEX('تعرفه ها'!A:Z,MATCH("بهای هر متر مکعب آب مصرفی",'تعرفه ها'!$B:$B,0),MATCH(F216,'تعرفه ها'!$2:$2,0)),"---")</f>
        <v>14300</v>
      </c>
      <c r="W216" s="50">
        <f t="shared" si="38"/>
        <v>200200</v>
      </c>
      <c r="X216" s="50">
        <f>IFERROR(ROUND(R216*INDEX('تعرفه ها'!A:Z,MATCH("عوارض آب به ازاء هر متر مکعب",'تعرفه ها'!$B:$B,0),MATCH(F216,'تعرفه ها'!$2:$2,0)),0),"---")</f>
        <v>2100</v>
      </c>
      <c r="Y216" s="50">
        <f>IFERROR(ROUND(T216*INDEX('تعرفه ها'!A:Z,MATCH("جریمه مازاد مصرف آب به ازاء هر متر مکعب",'تعرفه ها'!$B:$B,0),MATCH(F216,'تعرفه ها'!$2:$2,0)),0),"---")</f>
        <v>0</v>
      </c>
      <c r="Z216" s="50">
        <f>IFERROR(ROUND(((W216+X216+Y216)*INDEX('تعرفه ها'!A:Z,MATCH("هزینه نگهداری و تعمیرات شبکه آب",'تعرفه ها'!$B:$B,0),MATCH(F216,'تعرفه ها'!$2:$2,0))/100),0),"---")</f>
        <v>20230</v>
      </c>
      <c r="AA216" s="50">
        <v>0</v>
      </c>
      <c r="AB216" s="50">
        <f>IFERROR(ROUND(SUM(W216+X216+Y216+Z216+AA216)*INDEX('تعرفه ها'!A:Z,MATCH("مالیات آب",'تعرفه ها'!$B:$B,0),MATCH(F216,'تعرفه ها'!$2:$2,0))/100,0),"---")</f>
        <v>0</v>
      </c>
      <c r="AC216" s="50">
        <f t="shared" si="39"/>
        <v>222530</v>
      </c>
      <c r="AD216" s="50">
        <v>3565430</v>
      </c>
      <c r="AE216" s="50">
        <f t="shared" si="40"/>
        <v>3787960</v>
      </c>
      <c r="AF216" s="50">
        <f t="shared" si="41"/>
        <v>960</v>
      </c>
      <c r="AG216" s="153">
        <f t="shared" si="42"/>
        <v>3787000</v>
      </c>
      <c r="AI216" s="183" t="str">
        <f>IFERROR(IF(INDEX(پرداخت!A:AZ,MATCH(A216&amp;" - "&amp;"آب",پرداخت!$B:$B,0),MATCH(G216,پرداخت!$1:$1,0))="نشده","نشده","شده"),"---")</f>
        <v>شده</v>
      </c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</row>
    <row r="217" spans="1:79" ht="34.9" hidden="1" customHeight="1">
      <c r="A217" s="171" t="s">
        <v>264</v>
      </c>
      <c r="B217" s="47">
        <f>IFERROR(INDEX('اطلاعات انشعابات شرکتها'!A:BB,MATCH(A217,'اطلاعات انشعابات شرکتها'!A:A,0),MATCH(B$1,'اطلاعات انشعابات شرکتها'!$1:$1,0)),0)</f>
        <v>137</v>
      </c>
      <c r="C217" s="48">
        <f>IFERROR(INDEX('اطلاعات انشعابات شرکتها'!A:BB,MATCH(A217,'اطلاعات انشعابات شرکتها'!A:A,0),MATCH(C$1,'اطلاعات انشعابات شرکتها'!$1:$1,0)),0)</f>
        <v>0</v>
      </c>
      <c r="D217" s="45"/>
      <c r="E217" s="171">
        <v>4</v>
      </c>
      <c r="F217" s="170">
        <v>99</v>
      </c>
      <c r="G217" s="47" t="str">
        <f t="shared" si="33"/>
        <v>99/4</v>
      </c>
      <c r="H217" s="47" t="str">
        <f>IFERROR(INDEX('اطلاعات دوره'!A:Z,MATCH(G217,'اطلاعات دوره'!C:C,0),MATCH(H$1,'اطلاعات دوره'!$1:$1,0)),0)</f>
        <v>99/02/01</v>
      </c>
      <c r="I217" s="47" t="str">
        <f>IFERROR(INDEX('اطلاعات دوره'!A:Z,MATCH(G217,'اطلاعات دوره'!C:C,0),MATCH(I$1,'اطلاعات دوره'!$1:$1,0)),0)</f>
        <v>99/04/31</v>
      </c>
      <c r="J217" s="48">
        <f>IFERROR(INDEX('اطلاعات دوره'!A:Z,MATCH(G217,'اطلاعات دوره'!C:C,0),MATCH(J$1,'اطلاعات دوره'!$1:$1,0)),0)</f>
        <v>93</v>
      </c>
      <c r="K217" s="46"/>
      <c r="L217" s="158" t="str">
        <f>IFERROR(INDEX('اطلاعات دوره'!A:Z,MATCH(G217,'اطلاعات دوره'!C:C,0)-1,MATCH("عنوان",'اطلاعات دوره'!$1:$1,0)),"---")</f>
        <v>99/3</v>
      </c>
      <c r="M217" s="47" t="str">
        <f t="shared" si="34"/>
        <v>طاها قالب-99/3</v>
      </c>
      <c r="N217" s="48" t="str">
        <f t="shared" si="35"/>
        <v>طاها قالب-99/4</v>
      </c>
      <c r="O217" s="45"/>
      <c r="P217" s="240">
        <f>IFERROR(INDEX('قرائت کنتور'!A:AZ,MATCH(A217&amp;"-"&amp;"آب",'قرائت کنتور'!B:B,0),MATCH(L217,'قرائت کنتور'!$1:$1,0)),0)</f>
        <v>1238</v>
      </c>
      <c r="Q217" s="241">
        <f>IFERROR(INDEX('قرائت کنتور'!A:AZ,MATCH(A217&amp;"-"&amp;"آب",'قرائت کنتور'!B:B,0),MATCH(G217,'قرائت کنتور'!$1:$1,0)),0)</f>
        <v>1510</v>
      </c>
      <c r="R217" s="241">
        <f t="shared" si="36"/>
        <v>272</v>
      </c>
      <c r="S217" s="241" t="str">
        <f>IFERROR(INDEX('اطلاعات انشعابات شرکتها'!A:AB,MATCH(A217,'اطلاعات انشعابات شرکتها'!A:A,0),MATCH(S$1,'اطلاعات انشعابات شرکتها'!$1:$1,0)),"---")</f>
        <v>25</v>
      </c>
      <c r="T217" s="227">
        <f t="shared" si="37"/>
        <v>194.5</v>
      </c>
      <c r="U217" s="45"/>
      <c r="V217" s="155">
        <f>IFERROR(INDEX('تعرفه ها'!A:Z,MATCH("بهای هر متر مکعب آب مصرفی",'تعرفه ها'!$B:$B,0),MATCH(F217,'تعرفه ها'!$2:$2,0)),"---")</f>
        <v>14300</v>
      </c>
      <c r="W217" s="50">
        <f t="shared" si="38"/>
        <v>3889600</v>
      </c>
      <c r="X217" s="50">
        <f>IFERROR(ROUND(R217*INDEX('تعرفه ها'!A:Z,MATCH("عوارض آب به ازاء هر متر مکعب",'تعرفه ها'!$B:$B,0),MATCH(F217,'تعرفه ها'!$2:$2,0)),0),"---")</f>
        <v>40800</v>
      </c>
      <c r="Y217" s="50">
        <f>IFERROR(ROUND(T217*INDEX('تعرفه ها'!A:Z,MATCH("جریمه مازاد مصرف آب به ازاء هر متر مکعب",'تعرفه ها'!$B:$B,0),MATCH(F217,'تعرفه ها'!$2:$2,0)),0),"---")</f>
        <v>987088</v>
      </c>
      <c r="Z217" s="50">
        <f>IFERROR(ROUND(((W217+X217+Y217)*INDEX('تعرفه ها'!A:Z,MATCH("هزینه نگهداری و تعمیرات شبکه آب",'تعرفه ها'!$B:$B,0),MATCH(F217,'تعرفه ها'!$2:$2,0))/100),0),"---")</f>
        <v>491749</v>
      </c>
      <c r="AA217" s="50">
        <v>457999</v>
      </c>
      <c r="AB217" s="50">
        <f>IFERROR(ROUND(SUM(W217+X217+Y217+Z217+AA217)*INDEX('تعرفه ها'!A:Z,MATCH("مالیات آب",'تعرفه ها'!$B:$B,0),MATCH(F217,'تعرفه ها'!$2:$2,0))/100,0),"---")</f>
        <v>0</v>
      </c>
      <c r="AC217" s="50">
        <f t="shared" si="39"/>
        <v>5867236</v>
      </c>
      <c r="AD217" s="50">
        <v>21566008</v>
      </c>
      <c r="AE217" s="50">
        <f t="shared" si="40"/>
        <v>27433244</v>
      </c>
      <c r="AF217" s="50">
        <f t="shared" si="41"/>
        <v>244</v>
      </c>
      <c r="AG217" s="153">
        <f t="shared" si="42"/>
        <v>27433000</v>
      </c>
      <c r="AI217" s="183" t="str">
        <f>IFERROR(IF(INDEX(پرداخت!A:AZ,MATCH(A217&amp;" - "&amp;"آب",پرداخت!$B:$B,0),MATCH(G217,پرداخت!$1:$1,0))="نشده","نشده","شده"),"---")</f>
        <v>شده</v>
      </c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</row>
    <row r="218" spans="1:79" ht="34.9" hidden="1" customHeight="1">
      <c r="A218" s="171" t="s">
        <v>265</v>
      </c>
      <c r="B218" s="47">
        <f>IFERROR(INDEX('اطلاعات انشعابات شرکتها'!A:BB,MATCH(A218,'اطلاعات انشعابات شرکتها'!A:A,0),MATCH(B$1,'اطلاعات انشعابات شرکتها'!$1:$1,0)),0)</f>
        <v>139</v>
      </c>
      <c r="C218" s="48">
        <f>IFERROR(INDEX('اطلاعات انشعابات شرکتها'!A:BB,MATCH(A218,'اطلاعات انشعابات شرکتها'!A:A,0),MATCH(C$1,'اطلاعات انشعابات شرکتها'!$1:$1,0)),0)</f>
        <v>0</v>
      </c>
      <c r="D218" s="45"/>
      <c r="E218" s="171">
        <v>4</v>
      </c>
      <c r="F218" s="170">
        <v>99</v>
      </c>
      <c r="G218" s="47" t="str">
        <f t="shared" si="33"/>
        <v>99/4</v>
      </c>
      <c r="H218" s="47" t="str">
        <f>IFERROR(INDEX('اطلاعات دوره'!A:Z,MATCH(G218,'اطلاعات دوره'!C:C,0),MATCH(H$1,'اطلاعات دوره'!$1:$1,0)),0)</f>
        <v>99/02/01</v>
      </c>
      <c r="I218" s="47" t="str">
        <f>IFERROR(INDEX('اطلاعات دوره'!A:Z,MATCH(G218,'اطلاعات دوره'!C:C,0),MATCH(I$1,'اطلاعات دوره'!$1:$1,0)),0)</f>
        <v>99/04/31</v>
      </c>
      <c r="J218" s="48">
        <f>IFERROR(INDEX('اطلاعات دوره'!A:Z,MATCH(G218,'اطلاعات دوره'!C:C,0),MATCH(J$1,'اطلاعات دوره'!$1:$1,0)),0)</f>
        <v>93</v>
      </c>
      <c r="K218" s="46"/>
      <c r="L218" s="158" t="str">
        <f>IFERROR(INDEX('اطلاعات دوره'!A:Z,MATCH(G218,'اطلاعات دوره'!C:C,0)-1,MATCH("عنوان",'اطلاعات دوره'!$1:$1,0)),"---")</f>
        <v>99/3</v>
      </c>
      <c r="M218" s="47" t="str">
        <f t="shared" si="34"/>
        <v>فنی مهندسی فلات شرق پارثاوا-99/3</v>
      </c>
      <c r="N218" s="48" t="str">
        <f t="shared" si="35"/>
        <v>فنی مهندسی فلات شرق پارثاوا-99/4</v>
      </c>
      <c r="O218" s="45"/>
      <c r="P218" s="240">
        <f>IFERROR(INDEX('قرائت کنتور'!A:AZ,MATCH(A218&amp;"-"&amp;"آب",'قرائت کنتور'!B:B,0),MATCH(L218,'قرائت کنتور'!$1:$1,0)),0)</f>
        <v>557</v>
      </c>
      <c r="Q218" s="241">
        <f>IFERROR(INDEX('قرائت کنتور'!A:AZ,MATCH(A218&amp;"-"&amp;"آب",'قرائت کنتور'!B:B,0),MATCH(G218,'قرائت کنتور'!$1:$1,0)),0)</f>
        <v>560</v>
      </c>
      <c r="R218" s="241">
        <f t="shared" si="36"/>
        <v>3</v>
      </c>
      <c r="S218" s="241" t="str">
        <f>IFERROR(INDEX('اطلاعات انشعابات شرکتها'!A:AB,MATCH(A218,'اطلاعات انشعابات شرکتها'!A:A,0),MATCH(S$1,'اطلاعات انشعابات شرکتها'!$1:$1,0)),"---")</f>
        <v>25</v>
      </c>
      <c r="T218" s="227">
        <f t="shared" si="37"/>
        <v>0</v>
      </c>
      <c r="U218" s="45"/>
      <c r="V218" s="155">
        <f>IFERROR(INDEX('تعرفه ها'!A:Z,MATCH("بهای هر متر مکعب آب مصرفی",'تعرفه ها'!$B:$B,0),MATCH(F218,'تعرفه ها'!$2:$2,0)),"---")</f>
        <v>14300</v>
      </c>
      <c r="W218" s="50">
        <f t="shared" si="38"/>
        <v>42900</v>
      </c>
      <c r="X218" s="50">
        <f>IFERROR(ROUND(R218*INDEX('تعرفه ها'!A:Z,MATCH("عوارض آب به ازاء هر متر مکعب",'تعرفه ها'!$B:$B,0),MATCH(F218,'تعرفه ها'!$2:$2,0)),0),"---")</f>
        <v>450</v>
      </c>
      <c r="Y218" s="50">
        <f>IFERROR(ROUND(T218*INDEX('تعرفه ها'!A:Z,MATCH("جریمه مازاد مصرف آب به ازاء هر متر مکعب",'تعرفه ها'!$B:$B,0),MATCH(F218,'تعرفه ها'!$2:$2,0)),0),"---")</f>
        <v>0</v>
      </c>
      <c r="Z218" s="50">
        <f>IFERROR(ROUND(((W218+X218+Y218)*INDEX('تعرفه ها'!A:Z,MATCH("هزینه نگهداری و تعمیرات شبکه آب",'تعرفه ها'!$B:$B,0),MATCH(F218,'تعرفه ها'!$2:$2,0))/100),0),"---")</f>
        <v>4335</v>
      </c>
      <c r="AA218" s="50">
        <v>8670</v>
      </c>
      <c r="AB218" s="50">
        <f>IFERROR(ROUND(SUM(W218+X218+Y218+Z218+AA218)*INDEX('تعرفه ها'!A:Z,MATCH("مالیات آب",'تعرفه ها'!$B:$B,0),MATCH(F218,'تعرفه ها'!$2:$2,0))/100,0),"---")</f>
        <v>0</v>
      </c>
      <c r="AC218" s="50">
        <f t="shared" si="39"/>
        <v>56355</v>
      </c>
      <c r="AD218" s="50">
        <v>190370</v>
      </c>
      <c r="AE218" s="50">
        <f t="shared" si="40"/>
        <v>246725</v>
      </c>
      <c r="AF218" s="50">
        <f t="shared" si="41"/>
        <v>725</v>
      </c>
      <c r="AG218" s="153">
        <f t="shared" si="42"/>
        <v>246000</v>
      </c>
      <c r="AI218" s="183" t="str">
        <f>IFERROR(IF(INDEX(پرداخت!A:AZ,MATCH(A218&amp;" - "&amp;"آب",پرداخت!$B:$B,0),MATCH(G218,پرداخت!$1:$1,0))="نشده","نشده","شده"),"---")</f>
        <v>شده</v>
      </c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</row>
    <row r="219" spans="1:79" ht="34.9" hidden="1" customHeight="1">
      <c r="A219" s="171" t="s">
        <v>266</v>
      </c>
      <c r="B219" s="47">
        <f>IFERROR(INDEX('اطلاعات انشعابات شرکتها'!A:BB,MATCH(A219,'اطلاعات انشعابات شرکتها'!A:A,0),MATCH(B$1,'اطلاعات انشعابات شرکتها'!$1:$1,0)),0)</f>
        <v>140</v>
      </c>
      <c r="C219" s="48">
        <f>IFERROR(INDEX('اطلاعات انشعابات شرکتها'!A:BB,MATCH(A219,'اطلاعات انشعابات شرکتها'!A:A,0),MATCH(C$1,'اطلاعات انشعابات شرکتها'!$1:$1,0)),0)</f>
        <v>0</v>
      </c>
      <c r="D219" s="45"/>
      <c r="E219" s="171">
        <v>4</v>
      </c>
      <c r="F219" s="170">
        <v>99</v>
      </c>
      <c r="G219" s="47" t="str">
        <f t="shared" si="33"/>
        <v>99/4</v>
      </c>
      <c r="H219" s="47" t="str">
        <f>IFERROR(INDEX('اطلاعات دوره'!A:Z,MATCH(G219,'اطلاعات دوره'!C:C,0),MATCH(H$1,'اطلاعات دوره'!$1:$1,0)),0)</f>
        <v>99/02/01</v>
      </c>
      <c r="I219" s="47" t="str">
        <f>IFERROR(INDEX('اطلاعات دوره'!A:Z,MATCH(G219,'اطلاعات دوره'!C:C,0),MATCH(I$1,'اطلاعات دوره'!$1:$1,0)),0)</f>
        <v>99/04/31</v>
      </c>
      <c r="J219" s="48">
        <f>IFERROR(INDEX('اطلاعات دوره'!A:Z,MATCH(G219,'اطلاعات دوره'!C:C,0),MATCH(J$1,'اطلاعات دوره'!$1:$1,0)),0)</f>
        <v>93</v>
      </c>
      <c r="K219" s="46"/>
      <c r="L219" s="158" t="str">
        <f>IFERROR(INDEX('اطلاعات دوره'!A:Z,MATCH(G219,'اطلاعات دوره'!C:C,0)-1,MATCH("عنوان",'اطلاعات دوره'!$1:$1,0)),"---")</f>
        <v>99/3</v>
      </c>
      <c r="M219" s="47" t="str">
        <f t="shared" si="34"/>
        <v>فوم آساک-99/3</v>
      </c>
      <c r="N219" s="48" t="str">
        <f t="shared" si="35"/>
        <v>فوم آساک-99/4</v>
      </c>
      <c r="O219" s="45"/>
      <c r="P219" s="240">
        <f>IFERROR(INDEX('قرائت کنتور'!A:AZ,MATCH(A219&amp;"-"&amp;"آب",'قرائت کنتور'!B:B,0),MATCH(L219,'قرائت کنتور'!$1:$1,0)),0)</f>
        <v>68</v>
      </c>
      <c r="Q219" s="241">
        <f>IFERROR(INDEX('قرائت کنتور'!A:AZ,MATCH(A219&amp;"-"&amp;"آب",'قرائت کنتور'!B:B,0),MATCH(G219,'قرائت کنتور'!$1:$1,0)),0)</f>
        <v>88</v>
      </c>
      <c r="R219" s="241">
        <f t="shared" si="36"/>
        <v>20</v>
      </c>
      <c r="S219" s="241" t="str">
        <f>IFERROR(INDEX('اطلاعات انشعابات شرکتها'!A:AB,MATCH(A219,'اطلاعات انشعابات شرکتها'!A:A,0),MATCH(S$1,'اطلاعات انشعابات شرکتها'!$1:$1,0)),"---")</f>
        <v>25</v>
      </c>
      <c r="T219" s="227">
        <f t="shared" si="37"/>
        <v>0</v>
      </c>
      <c r="U219" s="45"/>
      <c r="V219" s="155">
        <f>IFERROR(INDEX('تعرفه ها'!A:Z,MATCH("بهای هر متر مکعب آب مصرفی",'تعرفه ها'!$B:$B,0),MATCH(F219,'تعرفه ها'!$2:$2,0)),"---")</f>
        <v>14300</v>
      </c>
      <c r="W219" s="50">
        <f t="shared" si="38"/>
        <v>286000</v>
      </c>
      <c r="X219" s="50">
        <f>IFERROR(ROUND(R219*INDEX('تعرفه ها'!A:Z,MATCH("عوارض آب به ازاء هر متر مکعب",'تعرفه ها'!$B:$B,0),MATCH(F219,'تعرفه ها'!$2:$2,0)),0),"---")</f>
        <v>3000</v>
      </c>
      <c r="Y219" s="50">
        <f>IFERROR(ROUND(T219*INDEX('تعرفه ها'!A:Z,MATCH("جریمه مازاد مصرف آب به ازاء هر متر مکعب",'تعرفه ها'!$B:$B,0),MATCH(F219,'تعرفه ها'!$2:$2,0)),0),"---")</f>
        <v>0</v>
      </c>
      <c r="Z219" s="50">
        <f>IFERROR(ROUND(((W219+X219+Y219)*INDEX('تعرفه ها'!A:Z,MATCH("هزینه نگهداری و تعمیرات شبکه آب",'تعرفه ها'!$B:$B,0),MATCH(F219,'تعرفه ها'!$2:$2,0))/100),0),"---")</f>
        <v>28900</v>
      </c>
      <c r="AA219" s="50">
        <v>20230</v>
      </c>
      <c r="AB219" s="50">
        <f>IFERROR(ROUND(SUM(W219+X219+Y219+Z219+AA219)*INDEX('تعرفه ها'!A:Z,MATCH("مالیات آب",'تعرفه ها'!$B:$B,0),MATCH(F219,'تعرفه ها'!$2:$2,0))/100,0),"---")</f>
        <v>0</v>
      </c>
      <c r="AC219" s="50">
        <f t="shared" si="39"/>
        <v>338130</v>
      </c>
      <c r="AD219" s="50">
        <v>571585</v>
      </c>
      <c r="AE219" s="50">
        <f t="shared" si="40"/>
        <v>909715</v>
      </c>
      <c r="AF219" s="50">
        <f t="shared" si="41"/>
        <v>715</v>
      </c>
      <c r="AG219" s="153">
        <f t="shared" si="42"/>
        <v>909000</v>
      </c>
      <c r="AI219" s="183" t="str">
        <f>IFERROR(IF(INDEX(پرداخت!A:AZ,MATCH(A219&amp;" - "&amp;"آب",پرداخت!$B:$B,0),MATCH(G219,پرداخت!$1:$1,0))="نشده","نشده","شده"),"---")</f>
        <v>شده</v>
      </c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</row>
    <row r="220" spans="1:79" ht="34.9" hidden="1" customHeight="1">
      <c r="A220" s="171" t="s">
        <v>267</v>
      </c>
      <c r="B220" s="47">
        <f>IFERROR(INDEX('اطلاعات انشعابات شرکتها'!A:BB,MATCH(A220,'اطلاعات انشعابات شرکتها'!A:A,0),MATCH(B$1,'اطلاعات انشعابات شرکتها'!$1:$1,0)),0)</f>
        <v>141</v>
      </c>
      <c r="C220" s="48">
        <f>IFERROR(INDEX('اطلاعات انشعابات شرکتها'!A:BB,MATCH(A220,'اطلاعات انشعابات شرکتها'!A:A,0),MATCH(C$1,'اطلاعات انشعابات شرکتها'!$1:$1,0)),0)</f>
        <v>0</v>
      </c>
      <c r="D220" s="45"/>
      <c r="E220" s="171">
        <v>4</v>
      </c>
      <c r="F220" s="170">
        <v>99</v>
      </c>
      <c r="G220" s="47" t="str">
        <f t="shared" si="33"/>
        <v>99/4</v>
      </c>
      <c r="H220" s="47" t="str">
        <f>IFERROR(INDEX('اطلاعات دوره'!A:Z,MATCH(G220,'اطلاعات دوره'!C:C,0),MATCH(H$1,'اطلاعات دوره'!$1:$1,0)),0)</f>
        <v>99/02/01</v>
      </c>
      <c r="I220" s="47" t="str">
        <f>IFERROR(INDEX('اطلاعات دوره'!A:Z,MATCH(G220,'اطلاعات دوره'!C:C,0),MATCH(I$1,'اطلاعات دوره'!$1:$1,0)),0)</f>
        <v>99/04/31</v>
      </c>
      <c r="J220" s="48">
        <f>IFERROR(INDEX('اطلاعات دوره'!A:Z,MATCH(G220,'اطلاعات دوره'!C:C,0),MATCH(J$1,'اطلاعات دوره'!$1:$1,0)),0)</f>
        <v>93</v>
      </c>
      <c r="K220" s="46"/>
      <c r="L220" s="158" t="str">
        <f>IFERROR(INDEX('اطلاعات دوره'!A:Z,MATCH(G220,'اطلاعات دوره'!C:C,0)-1,MATCH("عنوان",'اطلاعات دوره'!$1:$1,0)),"---")</f>
        <v>99/3</v>
      </c>
      <c r="M220" s="47" t="str">
        <f t="shared" si="34"/>
        <v>کارن افزار نوید پارسیان-99/3</v>
      </c>
      <c r="N220" s="48" t="str">
        <f t="shared" si="35"/>
        <v>کارن افزار نوید پارسیان-99/4</v>
      </c>
      <c r="O220" s="45"/>
      <c r="P220" s="240">
        <f>IFERROR(INDEX('قرائت کنتور'!A:AZ,MATCH(A220&amp;"-"&amp;"آب",'قرائت کنتور'!B:B,0),MATCH(L220,'قرائت کنتور'!$1:$1,0)),0)</f>
        <v>187</v>
      </c>
      <c r="Q220" s="241">
        <f>IFERROR(INDEX('قرائت کنتور'!A:AZ,MATCH(A220&amp;"-"&amp;"آب",'قرائت کنتور'!B:B,0),MATCH(G220,'قرائت کنتور'!$1:$1,0)),0)</f>
        <v>217</v>
      </c>
      <c r="R220" s="241">
        <f t="shared" si="36"/>
        <v>30</v>
      </c>
      <c r="S220" s="241" t="str">
        <f>IFERROR(INDEX('اطلاعات انشعابات شرکتها'!A:AB,MATCH(A220,'اطلاعات انشعابات شرکتها'!A:A,0),MATCH(S$1,'اطلاعات انشعابات شرکتها'!$1:$1,0)),"---")</f>
        <v>25</v>
      </c>
      <c r="T220" s="227">
        <f t="shared" si="37"/>
        <v>0</v>
      </c>
      <c r="U220" s="45"/>
      <c r="V220" s="155">
        <f>IFERROR(INDEX('تعرفه ها'!A:Z,MATCH("بهای هر متر مکعب آب مصرفی",'تعرفه ها'!$B:$B,0),MATCH(F220,'تعرفه ها'!$2:$2,0)),"---")</f>
        <v>14300</v>
      </c>
      <c r="W220" s="50">
        <f t="shared" si="38"/>
        <v>429000</v>
      </c>
      <c r="X220" s="50">
        <f>IFERROR(ROUND(R220*INDEX('تعرفه ها'!A:Z,MATCH("عوارض آب به ازاء هر متر مکعب",'تعرفه ها'!$B:$B,0),MATCH(F220,'تعرفه ها'!$2:$2,0)),0),"---")</f>
        <v>4500</v>
      </c>
      <c r="Y220" s="50">
        <f>IFERROR(ROUND(T220*INDEX('تعرفه ها'!A:Z,MATCH("جریمه مازاد مصرف آب به ازاء هر متر مکعب",'تعرفه ها'!$B:$B,0),MATCH(F220,'تعرفه ها'!$2:$2,0)),0),"---")</f>
        <v>0</v>
      </c>
      <c r="Z220" s="50">
        <f>IFERROR(ROUND(((W220+X220+Y220)*INDEX('تعرفه ها'!A:Z,MATCH("هزینه نگهداری و تعمیرات شبکه آب",'تعرفه ها'!$B:$B,0),MATCH(F220,'تعرفه ها'!$2:$2,0))/100),0),"---")</f>
        <v>43350</v>
      </c>
      <c r="AA220" s="50">
        <v>26010</v>
      </c>
      <c r="AB220" s="50">
        <f>IFERROR(ROUND(SUM(W220+X220+Y220+Z220+AA220)*INDEX('تعرفه ها'!A:Z,MATCH("مالیات آب",'تعرفه ها'!$B:$B,0),MATCH(F220,'تعرفه ها'!$2:$2,0))/100,0),"---")</f>
        <v>0</v>
      </c>
      <c r="AC220" s="50">
        <f t="shared" si="39"/>
        <v>502860</v>
      </c>
      <c r="AD220" s="50">
        <v>1229320</v>
      </c>
      <c r="AE220" s="50">
        <f t="shared" si="40"/>
        <v>1732180</v>
      </c>
      <c r="AF220" s="50">
        <f t="shared" si="41"/>
        <v>180</v>
      </c>
      <c r="AG220" s="153">
        <f t="shared" si="42"/>
        <v>1732000</v>
      </c>
      <c r="AI220" s="183" t="str">
        <f>IFERROR(IF(INDEX(پرداخت!A:AZ,MATCH(A220&amp;" - "&amp;"آب",پرداخت!$B:$B,0),MATCH(G220,پرداخت!$1:$1,0))="نشده","نشده","شده"),"---")</f>
        <v>شده</v>
      </c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</row>
    <row r="221" spans="1:79" ht="34.9" hidden="1" customHeight="1">
      <c r="A221" s="171" t="s">
        <v>268</v>
      </c>
      <c r="B221" s="47">
        <f>IFERROR(INDEX('اطلاعات انشعابات شرکتها'!A:BB,MATCH(A221,'اطلاعات انشعابات شرکتها'!A:A,0),MATCH(B$1,'اطلاعات انشعابات شرکتها'!$1:$1,0)),0)</f>
        <v>142</v>
      </c>
      <c r="C221" s="48">
        <f>IFERROR(INDEX('اطلاعات انشعابات شرکتها'!A:BB,MATCH(A221,'اطلاعات انشعابات شرکتها'!A:A,0),MATCH(C$1,'اطلاعات انشعابات شرکتها'!$1:$1,0)),0)</f>
        <v>0</v>
      </c>
      <c r="D221" s="45"/>
      <c r="E221" s="171">
        <v>4</v>
      </c>
      <c r="F221" s="170">
        <v>99</v>
      </c>
      <c r="G221" s="47" t="str">
        <f t="shared" si="33"/>
        <v>99/4</v>
      </c>
      <c r="H221" s="47" t="str">
        <f>IFERROR(INDEX('اطلاعات دوره'!A:Z,MATCH(G221,'اطلاعات دوره'!C:C,0),MATCH(H$1,'اطلاعات دوره'!$1:$1,0)),0)</f>
        <v>99/02/01</v>
      </c>
      <c r="I221" s="47" t="str">
        <f>IFERROR(INDEX('اطلاعات دوره'!A:Z,MATCH(G221,'اطلاعات دوره'!C:C,0),MATCH(I$1,'اطلاعات دوره'!$1:$1,0)),0)</f>
        <v>99/04/31</v>
      </c>
      <c r="J221" s="48">
        <f>IFERROR(INDEX('اطلاعات دوره'!A:Z,MATCH(G221,'اطلاعات دوره'!C:C,0),MATCH(J$1,'اطلاعات دوره'!$1:$1,0)),0)</f>
        <v>93</v>
      </c>
      <c r="K221" s="46"/>
      <c r="L221" s="158" t="str">
        <f>IFERROR(INDEX('اطلاعات دوره'!A:Z,MATCH(G221,'اطلاعات دوره'!C:C,0)-1,MATCH("عنوان",'اطلاعات دوره'!$1:$1,0)),"---")</f>
        <v>99/3</v>
      </c>
      <c r="M221" s="47" t="str">
        <f t="shared" si="34"/>
        <v>کاوش صنعت توس (1)-99/3</v>
      </c>
      <c r="N221" s="48" t="str">
        <f t="shared" si="35"/>
        <v>کاوش صنعت توس (1)-99/4</v>
      </c>
      <c r="O221" s="45"/>
      <c r="P221" s="240">
        <f>IFERROR(INDEX('قرائت کنتور'!A:AZ,MATCH(A221&amp;"-"&amp;"آب",'قرائت کنتور'!B:B,0),MATCH(L221,'قرائت کنتور'!$1:$1,0)),0)</f>
        <v>3305</v>
      </c>
      <c r="Q221" s="241">
        <f>IFERROR(INDEX('قرائت کنتور'!A:AZ,MATCH(A221&amp;"-"&amp;"آب",'قرائت کنتور'!B:B,0),MATCH(G221,'قرائت کنتور'!$1:$1,0)),0)</f>
        <v>3398</v>
      </c>
      <c r="R221" s="241">
        <f t="shared" si="36"/>
        <v>93</v>
      </c>
      <c r="S221" s="241" t="str">
        <f>IFERROR(INDEX('اطلاعات انشعابات شرکتها'!A:AB,MATCH(A221,'اطلاعات انشعابات شرکتها'!A:A,0),MATCH(S$1,'اطلاعات انشعابات شرکتها'!$1:$1,0)),"---")</f>
        <v>25</v>
      </c>
      <c r="T221" s="227">
        <f t="shared" si="37"/>
        <v>15.5</v>
      </c>
      <c r="U221" s="45"/>
      <c r="V221" s="155">
        <f>IFERROR(INDEX('تعرفه ها'!A:Z,MATCH("بهای هر متر مکعب آب مصرفی",'تعرفه ها'!$B:$B,0),MATCH(F221,'تعرفه ها'!$2:$2,0)),"---")</f>
        <v>14300</v>
      </c>
      <c r="W221" s="50">
        <f t="shared" si="38"/>
        <v>1329900</v>
      </c>
      <c r="X221" s="50">
        <f>IFERROR(ROUND(R221*INDEX('تعرفه ها'!A:Z,MATCH("عوارض آب به ازاء هر متر مکعب",'تعرفه ها'!$B:$B,0),MATCH(F221,'تعرفه ها'!$2:$2,0)),0),"---")</f>
        <v>13950</v>
      </c>
      <c r="Y221" s="50">
        <f>IFERROR(ROUND(T221*INDEX('تعرفه ها'!A:Z,MATCH("جریمه مازاد مصرف آب به ازاء هر متر مکعب",'تعرفه ها'!$B:$B,0),MATCH(F221,'تعرفه ها'!$2:$2,0)),0),"---")</f>
        <v>78663</v>
      </c>
      <c r="Z221" s="50">
        <f>IFERROR(ROUND(((W221+X221+Y221)*INDEX('تعرفه ها'!A:Z,MATCH("هزینه نگهداری و تعمیرات شبکه آب",'تعرفه ها'!$B:$B,0),MATCH(F221,'تعرفه ها'!$2:$2,0))/100),0),"---")</f>
        <v>142251</v>
      </c>
      <c r="AA221" s="50">
        <v>219794</v>
      </c>
      <c r="AB221" s="50">
        <f>IFERROR(ROUND(SUM(W221+X221+Y221+Z221+AA221)*INDEX('تعرفه ها'!A:Z,MATCH("مالیات آب",'تعرفه ها'!$B:$B,0),MATCH(F221,'تعرفه ها'!$2:$2,0))/100,0),"---")</f>
        <v>0</v>
      </c>
      <c r="AC221" s="50">
        <f t="shared" si="39"/>
        <v>1784558</v>
      </c>
      <c r="AD221" s="50">
        <v>9879375</v>
      </c>
      <c r="AE221" s="50">
        <f t="shared" si="40"/>
        <v>11663933</v>
      </c>
      <c r="AF221" s="50">
        <f t="shared" si="41"/>
        <v>933</v>
      </c>
      <c r="AG221" s="153">
        <f t="shared" si="42"/>
        <v>11663000</v>
      </c>
      <c r="AI221" s="183" t="str">
        <f>IFERROR(IF(INDEX(پرداخت!A:AZ,MATCH(A221&amp;" - "&amp;"آب",پرداخت!$B:$B,0),MATCH(G221,پرداخت!$1:$1,0))="نشده","نشده","شده"),"---")</f>
        <v>شده</v>
      </c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</row>
    <row r="222" spans="1:79" ht="34.9" hidden="1" customHeight="1">
      <c r="A222" s="171" t="s">
        <v>270</v>
      </c>
      <c r="B222" s="47">
        <f>IFERROR(INDEX('اطلاعات انشعابات شرکتها'!A:BB,MATCH(A222,'اطلاعات انشعابات شرکتها'!A:A,0),MATCH(B$1,'اطلاعات انشعابات شرکتها'!$1:$1,0)),0)</f>
        <v>144</v>
      </c>
      <c r="C222" s="48">
        <f>IFERROR(INDEX('اطلاعات انشعابات شرکتها'!A:BB,MATCH(A222,'اطلاعات انشعابات شرکتها'!A:A,0),MATCH(C$1,'اطلاعات انشعابات شرکتها'!$1:$1,0)),0)</f>
        <v>0</v>
      </c>
      <c r="D222" s="45"/>
      <c r="E222" s="171">
        <v>4</v>
      </c>
      <c r="F222" s="170">
        <v>99</v>
      </c>
      <c r="G222" s="47" t="str">
        <f t="shared" si="33"/>
        <v>99/4</v>
      </c>
      <c r="H222" s="47" t="str">
        <f>IFERROR(INDEX('اطلاعات دوره'!A:Z,MATCH(G222,'اطلاعات دوره'!C:C,0),MATCH(H$1,'اطلاعات دوره'!$1:$1,0)),0)</f>
        <v>99/02/01</v>
      </c>
      <c r="I222" s="47" t="str">
        <f>IFERROR(INDEX('اطلاعات دوره'!A:Z,MATCH(G222,'اطلاعات دوره'!C:C,0),MATCH(I$1,'اطلاعات دوره'!$1:$1,0)),0)</f>
        <v>99/04/31</v>
      </c>
      <c r="J222" s="48">
        <f>IFERROR(INDEX('اطلاعات دوره'!A:Z,MATCH(G222,'اطلاعات دوره'!C:C,0),MATCH(J$1,'اطلاعات دوره'!$1:$1,0)),0)</f>
        <v>93</v>
      </c>
      <c r="K222" s="46"/>
      <c r="L222" s="158" t="str">
        <f>IFERROR(INDEX('اطلاعات دوره'!A:Z,MATCH(G222,'اطلاعات دوره'!C:C,0)-1,MATCH("عنوان",'اطلاعات دوره'!$1:$1,0)),"---")</f>
        <v>99/3</v>
      </c>
      <c r="M222" s="47" t="str">
        <f t="shared" si="34"/>
        <v>کیان تدبیر-99/3</v>
      </c>
      <c r="N222" s="48" t="str">
        <f t="shared" si="35"/>
        <v>کیان تدبیر-99/4</v>
      </c>
      <c r="O222" s="45"/>
      <c r="P222" s="240">
        <f>IFERROR(INDEX('قرائت کنتور'!A:AZ,MATCH(A222&amp;"-"&amp;"آب",'قرائت کنتور'!B:B,0),MATCH(L222,'قرائت کنتور'!$1:$1,0)),0)</f>
        <v>159</v>
      </c>
      <c r="Q222" s="241">
        <f>IFERROR(INDEX('قرائت کنتور'!A:AZ,MATCH(A222&amp;"-"&amp;"آب",'قرائت کنتور'!B:B,0),MATCH(G222,'قرائت کنتور'!$1:$1,0)),0)</f>
        <v>167</v>
      </c>
      <c r="R222" s="241">
        <f t="shared" si="36"/>
        <v>8</v>
      </c>
      <c r="S222" s="241" t="str">
        <f>IFERROR(INDEX('اطلاعات انشعابات شرکتها'!A:AB,MATCH(A222,'اطلاعات انشعابات شرکتها'!A:A,0),MATCH(S$1,'اطلاعات انشعابات شرکتها'!$1:$1,0)),"---")</f>
        <v>25</v>
      </c>
      <c r="T222" s="227">
        <f t="shared" si="37"/>
        <v>0</v>
      </c>
      <c r="U222" s="45"/>
      <c r="V222" s="155">
        <f>IFERROR(INDEX('تعرفه ها'!A:Z,MATCH("بهای هر متر مکعب آب مصرفی",'تعرفه ها'!$B:$B,0),MATCH(F222,'تعرفه ها'!$2:$2,0)),"---")</f>
        <v>14300</v>
      </c>
      <c r="W222" s="50">
        <f t="shared" si="38"/>
        <v>114400</v>
      </c>
      <c r="X222" s="50">
        <f>IFERROR(ROUND(R222*INDEX('تعرفه ها'!A:Z,MATCH("عوارض آب به ازاء هر متر مکعب",'تعرفه ها'!$B:$B,0),MATCH(F222,'تعرفه ها'!$2:$2,0)),0),"---")</f>
        <v>1200</v>
      </c>
      <c r="Y222" s="50">
        <f>IFERROR(ROUND(T222*INDEX('تعرفه ها'!A:Z,MATCH("جریمه مازاد مصرف آب به ازاء هر متر مکعب",'تعرفه ها'!$B:$B,0),MATCH(F222,'تعرفه ها'!$2:$2,0)),0),"---")</f>
        <v>0</v>
      </c>
      <c r="Z222" s="50">
        <f>IFERROR(ROUND(((W222+X222+Y222)*INDEX('تعرفه ها'!A:Z,MATCH("هزینه نگهداری و تعمیرات شبکه آب",'تعرفه ها'!$B:$B,0),MATCH(F222,'تعرفه ها'!$2:$2,0))/100),0),"---")</f>
        <v>11560</v>
      </c>
      <c r="AA222" s="50">
        <v>5780</v>
      </c>
      <c r="AB222" s="50">
        <f>IFERROR(ROUND(SUM(W222+X222+Y222+Z222+AA222)*INDEX('تعرفه ها'!A:Z,MATCH("مالیات آب",'تعرفه ها'!$B:$B,0),MATCH(F222,'تعرفه ها'!$2:$2,0))/100,0),"---")</f>
        <v>0</v>
      </c>
      <c r="AC222" s="50">
        <f t="shared" si="39"/>
        <v>132940</v>
      </c>
      <c r="AD222" s="50">
        <v>160</v>
      </c>
      <c r="AE222" s="50">
        <f t="shared" si="40"/>
        <v>133100</v>
      </c>
      <c r="AF222" s="50">
        <f t="shared" si="41"/>
        <v>100</v>
      </c>
      <c r="AG222" s="153">
        <f t="shared" si="42"/>
        <v>133000</v>
      </c>
      <c r="AI222" s="183" t="str">
        <f>IFERROR(IF(INDEX(پرداخت!A:AZ,MATCH(A222&amp;" - "&amp;"آب",پرداخت!$B:$B,0),MATCH(G222,پرداخت!$1:$1,0))="نشده","نشده","شده"),"---")</f>
        <v>شده</v>
      </c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</row>
    <row r="223" spans="1:79" ht="34.9" hidden="1" customHeight="1">
      <c r="A223" s="171" t="s">
        <v>274</v>
      </c>
      <c r="B223" s="47">
        <f>IFERROR(INDEX('اطلاعات انشعابات شرکتها'!A:BB,MATCH(A223,'اطلاعات انشعابات شرکتها'!A:A,0),MATCH(B$1,'اطلاعات انشعابات شرکتها'!$1:$1,0)),0)</f>
        <v>145</v>
      </c>
      <c r="C223" s="48">
        <f>IFERROR(INDEX('اطلاعات انشعابات شرکتها'!A:BB,MATCH(A223,'اطلاعات انشعابات شرکتها'!A:A,0),MATCH(C$1,'اطلاعات انشعابات شرکتها'!$1:$1,0)),0)</f>
        <v>0</v>
      </c>
      <c r="D223" s="45"/>
      <c r="E223" s="171">
        <v>4</v>
      </c>
      <c r="F223" s="170">
        <v>99</v>
      </c>
      <c r="G223" s="47" t="str">
        <f t="shared" si="33"/>
        <v>99/4</v>
      </c>
      <c r="H223" s="47" t="str">
        <f>IFERROR(INDEX('اطلاعات دوره'!A:Z,MATCH(G223,'اطلاعات دوره'!C:C,0),MATCH(H$1,'اطلاعات دوره'!$1:$1,0)),0)</f>
        <v>99/02/01</v>
      </c>
      <c r="I223" s="47" t="str">
        <f>IFERROR(INDEX('اطلاعات دوره'!A:Z,MATCH(G223,'اطلاعات دوره'!C:C,0),MATCH(I$1,'اطلاعات دوره'!$1:$1,0)),0)</f>
        <v>99/04/31</v>
      </c>
      <c r="J223" s="48">
        <f>IFERROR(INDEX('اطلاعات دوره'!A:Z,MATCH(G223,'اطلاعات دوره'!C:C,0),MATCH(J$1,'اطلاعات دوره'!$1:$1,0)),0)</f>
        <v>93</v>
      </c>
      <c r="K223" s="46"/>
      <c r="L223" s="158" t="str">
        <f>IFERROR(INDEX('اطلاعات دوره'!A:Z,MATCH(G223,'اطلاعات دوره'!C:C,0)-1,MATCH("عنوان",'اطلاعات دوره'!$1:$1,0)),"---")</f>
        <v>99/3</v>
      </c>
      <c r="M223" s="47" t="str">
        <f t="shared" si="34"/>
        <v>گل کوه بینالود-99/3</v>
      </c>
      <c r="N223" s="48" t="str">
        <f t="shared" si="35"/>
        <v>گل کوه بینالود-99/4</v>
      </c>
      <c r="O223" s="45"/>
      <c r="P223" s="240">
        <f>IFERROR(INDEX('قرائت کنتور'!A:AZ,MATCH(A223&amp;"-"&amp;"آب",'قرائت کنتور'!B:B,0),MATCH(L223,'قرائت کنتور'!$1:$1,0)),0)</f>
        <v>1168</v>
      </c>
      <c r="Q223" s="241">
        <f>IFERROR(INDEX('قرائت کنتور'!A:AZ,MATCH(A223&amp;"-"&amp;"آب",'قرائت کنتور'!B:B,0),MATCH(G223,'قرائت کنتور'!$1:$1,0)),0)</f>
        <v>1183</v>
      </c>
      <c r="R223" s="241">
        <f t="shared" si="36"/>
        <v>15</v>
      </c>
      <c r="S223" s="241" t="str">
        <f>IFERROR(INDEX('اطلاعات انشعابات شرکتها'!A:AB,MATCH(A223,'اطلاعات انشعابات شرکتها'!A:A,0),MATCH(S$1,'اطلاعات انشعابات شرکتها'!$1:$1,0)),"---")</f>
        <v>25</v>
      </c>
      <c r="T223" s="227">
        <f t="shared" si="37"/>
        <v>0</v>
      </c>
      <c r="U223" s="45"/>
      <c r="V223" s="155">
        <f>IFERROR(INDEX('تعرفه ها'!A:Z,MATCH("بهای هر متر مکعب آب مصرفی",'تعرفه ها'!$B:$B,0),MATCH(F223,'تعرفه ها'!$2:$2,0)),"---")</f>
        <v>14300</v>
      </c>
      <c r="W223" s="50">
        <f t="shared" si="38"/>
        <v>214500</v>
      </c>
      <c r="X223" s="50">
        <f>IFERROR(ROUND(R223*INDEX('تعرفه ها'!A:Z,MATCH("عوارض آب به ازاء هر متر مکعب",'تعرفه ها'!$B:$B,0),MATCH(F223,'تعرفه ها'!$2:$2,0)),0),"---")</f>
        <v>2250</v>
      </c>
      <c r="Y223" s="50">
        <f>IFERROR(ROUND(T223*INDEX('تعرفه ها'!A:Z,MATCH("جریمه مازاد مصرف آب به ازاء هر متر مکعب",'تعرفه ها'!$B:$B,0),MATCH(F223,'تعرفه ها'!$2:$2,0)),0),"---")</f>
        <v>0</v>
      </c>
      <c r="Z223" s="50">
        <f>IFERROR(ROUND(((W223+X223+Y223)*INDEX('تعرفه ها'!A:Z,MATCH("هزینه نگهداری و تعمیرات شبکه آب",'تعرفه ها'!$B:$B,0),MATCH(F223,'تعرفه ها'!$2:$2,0))/100),0),"---")</f>
        <v>21675</v>
      </c>
      <c r="AA223" s="50">
        <v>11560</v>
      </c>
      <c r="AB223" s="50">
        <f>IFERROR(ROUND(SUM(W223+X223+Y223+Z223+AA223)*INDEX('تعرفه ها'!A:Z,MATCH("مالیات آب",'تعرفه ها'!$B:$B,0),MATCH(F223,'تعرفه ها'!$2:$2,0))/100,0),"---")</f>
        <v>0</v>
      </c>
      <c r="AC223" s="50">
        <f t="shared" si="39"/>
        <v>249985</v>
      </c>
      <c r="AD223" s="50">
        <v>651585</v>
      </c>
      <c r="AE223" s="50">
        <f t="shared" si="40"/>
        <v>901570</v>
      </c>
      <c r="AF223" s="50">
        <f t="shared" si="41"/>
        <v>570</v>
      </c>
      <c r="AG223" s="153">
        <f t="shared" si="42"/>
        <v>901000</v>
      </c>
      <c r="AI223" s="183" t="str">
        <f>IFERROR(IF(INDEX(پرداخت!A:AZ,MATCH(A223&amp;" - "&amp;"آب",پرداخت!$B:$B,0),MATCH(G223,پرداخت!$1:$1,0))="نشده","نشده","شده"),"---")</f>
        <v>شده</v>
      </c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</row>
    <row r="224" spans="1:79" ht="34.9" hidden="1" customHeight="1">
      <c r="A224" s="171" t="s">
        <v>275</v>
      </c>
      <c r="B224" s="47">
        <f>IFERROR(INDEX('اطلاعات انشعابات شرکتها'!A:BB,MATCH(A224,'اطلاعات انشعابات شرکتها'!A:A,0),MATCH(B$1,'اطلاعات انشعابات شرکتها'!$1:$1,0)),0)</f>
        <v>146</v>
      </c>
      <c r="C224" s="48">
        <f>IFERROR(INDEX('اطلاعات انشعابات شرکتها'!A:BB,MATCH(A224,'اطلاعات انشعابات شرکتها'!A:A,0),MATCH(C$1,'اطلاعات انشعابات شرکتها'!$1:$1,0)),0)</f>
        <v>0</v>
      </c>
      <c r="D224" s="45"/>
      <c r="E224" s="171">
        <v>4</v>
      </c>
      <c r="F224" s="170">
        <v>99</v>
      </c>
      <c r="G224" s="47" t="str">
        <f t="shared" si="33"/>
        <v>99/4</v>
      </c>
      <c r="H224" s="47" t="str">
        <f>IFERROR(INDEX('اطلاعات دوره'!A:Z,MATCH(G224,'اطلاعات دوره'!C:C,0),MATCH(H$1,'اطلاعات دوره'!$1:$1,0)),0)</f>
        <v>99/02/01</v>
      </c>
      <c r="I224" s="47" t="str">
        <f>IFERROR(INDEX('اطلاعات دوره'!A:Z,MATCH(G224,'اطلاعات دوره'!C:C,0),MATCH(I$1,'اطلاعات دوره'!$1:$1,0)),0)</f>
        <v>99/04/31</v>
      </c>
      <c r="J224" s="48">
        <f>IFERROR(INDEX('اطلاعات دوره'!A:Z,MATCH(G224,'اطلاعات دوره'!C:C,0),MATCH(J$1,'اطلاعات دوره'!$1:$1,0)),0)</f>
        <v>93</v>
      </c>
      <c r="K224" s="46"/>
      <c r="L224" s="158" t="str">
        <f>IFERROR(INDEX('اطلاعات دوره'!A:Z,MATCH(G224,'اطلاعات دوره'!C:C,0)-1,MATCH("عنوان",'اطلاعات دوره'!$1:$1,0)),"---")</f>
        <v>99/3</v>
      </c>
      <c r="M224" s="47" t="str">
        <f t="shared" si="34"/>
        <v>افزودنی های طبیعی گلچین توس-99/3</v>
      </c>
      <c r="N224" s="48" t="str">
        <f t="shared" si="35"/>
        <v>افزودنی های طبیعی گلچین توس-99/4</v>
      </c>
      <c r="O224" s="45"/>
      <c r="P224" s="240" t="str">
        <f>IFERROR(INDEX('قرائت کنتور'!A:AZ,MATCH(A224&amp;"-"&amp;"آب",'قرائت کنتور'!B:B,0),MATCH(L224,'قرائت کنتور'!$1:$1,0)),0)</f>
        <v>-</v>
      </c>
      <c r="Q224" s="241">
        <f>IFERROR(INDEX('قرائت کنتور'!A:AZ,MATCH(A224&amp;"-"&amp;"آب",'قرائت کنتور'!B:B,0),MATCH(G224,'قرائت کنتور'!$1:$1,0)),0)</f>
        <v>0</v>
      </c>
      <c r="R224" s="241" t="str">
        <f t="shared" si="36"/>
        <v>---</v>
      </c>
      <c r="S224" s="241" t="str">
        <f>IFERROR(INDEX('اطلاعات انشعابات شرکتها'!A:AB,MATCH(A224,'اطلاعات انشعابات شرکتها'!A:A,0),MATCH(S$1,'اطلاعات انشعابات شرکتها'!$1:$1,0)),"---")</f>
        <v>25</v>
      </c>
      <c r="T224" s="227" t="str">
        <f t="shared" si="37"/>
        <v>---</v>
      </c>
      <c r="U224" s="45"/>
      <c r="V224" s="155">
        <f>IFERROR(INDEX('تعرفه ها'!A:Z,MATCH("بهای هر متر مکعب آب مصرفی",'تعرفه ها'!$B:$B,0),MATCH(F224,'تعرفه ها'!$2:$2,0)),"---")</f>
        <v>14300</v>
      </c>
      <c r="W224" s="50" t="str">
        <f t="shared" si="38"/>
        <v>---</v>
      </c>
      <c r="X224" s="50" t="str">
        <f>IFERROR(ROUND(R224*INDEX('تعرفه ها'!A:Z,MATCH("عوارض آب به ازاء هر متر مکعب",'تعرفه ها'!$B:$B,0),MATCH(F224,'تعرفه ها'!$2:$2,0)),0),"---")</f>
        <v>---</v>
      </c>
      <c r="Y224" s="50" t="str">
        <f>IFERROR(ROUND(T224*INDEX('تعرفه ها'!A:Z,MATCH("جریمه مازاد مصرف آب به ازاء هر متر مکعب",'تعرفه ها'!$B:$B,0),MATCH(F224,'تعرفه ها'!$2:$2,0)),0),"---")</f>
        <v>---</v>
      </c>
      <c r="Z224" s="50" t="str">
        <f>IFERROR(ROUND(((W224+X224+Y224)*INDEX('تعرفه ها'!A:Z,MATCH("هزینه نگهداری و تعمیرات شبکه آب",'تعرفه ها'!$B:$B,0),MATCH(F224,'تعرفه ها'!$2:$2,0))/100),0),"---")</f>
        <v>---</v>
      </c>
      <c r="AA224" s="50">
        <v>0</v>
      </c>
      <c r="AB224" s="50" t="str">
        <f>IFERROR(ROUND(SUM(W224+X224+Y224+Z224+AA224)*INDEX('تعرفه ها'!A:Z,MATCH("مالیات آب",'تعرفه ها'!$B:$B,0),MATCH(F224,'تعرفه ها'!$2:$2,0))/100,0),"---")</f>
        <v>---</v>
      </c>
      <c r="AC224" s="50" t="str">
        <f t="shared" si="39"/>
        <v>---</v>
      </c>
      <c r="AD224" s="50" t="s">
        <v>108</v>
      </c>
      <c r="AE224" s="50" t="str">
        <f t="shared" si="40"/>
        <v>---</v>
      </c>
      <c r="AF224" s="50" t="str">
        <f t="shared" si="41"/>
        <v>---</v>
      </c>
      <c r="AG224" s="153" t="str">
        <f t="shared" si="42"/>
        <v>---</v>
      </c>
      <c r="AI224" s="183" t="str">
        <f>IFERROR(IF(INDEX(پرداخت!A:AZ,MATCH(A224&amp;" - "&amp;"آب",پرداخت!$B:$B,0),MATCH(G224,پرداخت!$1:$1,0))="نشده","نشده","شده"),"---")</f>
        <v>شده</v>
      </c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</row>
    <row r="225" spans="1:79" ht="34.9" hidden="1" customHeight="1">
      <c r="A225" s="171" t="s">
        <v>296</v>
      </c>
      <c r="B225" s="47">
        <f>IFERROR(INDEX('اطلاعات انشعابات شرکتها'!A:BB,MATCH(A225,'اطلاعات انشعابات شرکتها'!A:A,0),MATCH(B$1,'اطلاعات انشعابات شرکتها'!$1:$1,0)),0)</f>
        <v>147</v>
      </c>
      <c r="C225" s="48">
        <f>IFERROR(INDEX('اطلاعات انشعابات شرکتها'!A:BB,MATCH(A225,'اطلاعات انشعابات شرکتها'!A:A,0),MATCH(C$1,'اطلاعات انشعابات شرکتها'!$1:$1,0)),0)</f>
        <v>0</v>
      </c>
      <c r="D225" s="45"/>
      <c r="E225" s="171">
        <v>4</v>
      </c>
      <c r="F225" s="170">
        <v>99</v>
      </c>
      <c r="G225" s="47" t="str">
        <f t="shared" si="33"/>
        <v>99/4</v>
      </c>
      <c r="H225" s="47" t="str">
        <f>IFERROR(INDEX('اطلاعات دوره'!A:Z,MATCH(G225,'اطلاعات دوره'!C:C,0),MATCH(H$1,'اطلاعات دوره'!$1:$1,0)),0)</f>
        <v>99/02/01</v>
      </c>
      <c r="I225" s="47" t="str">
        <f>IFERROR(INDEX('اطلاعات دوره'!A:Z,MATCH(G225,'اطلاعات دوره'!C:C,0),MATCH(I$1,'اطلاعات دوره'!$1:$1,0)),0)</f>
        <v>99/04/31</v>
      </c>
      <c r="J225" s="48">
        <f>IFERROR(INDEX('اطلاعات دوره'!A:Z,MATCH(G225,'اطلاعات دوره'!C:C,0),MATCH(J$1,'اطلاعات دوره'!$1:$1,0)),0)</f>
        <v>93</v>
      </c>
      <c r="K225" s="46"/>
      <c r="L225" s="158" t="str">
        <f>IFERROR(INDEX('اطلاعات دوره'!A:Z,MATCH(G225,'اطلاعات دوره'!C:C,0)-1,MATCH("عنوان",'اطلاعات دوره'!$1:$1,0)),"---")</f>
        <v>99/3</v>
      </c>
      <c r="M225" s="47" t="str">
        <f t="shared" si="34"/>
        <v>ماهان تدبیر پارت-99/3</v>
      </c>
      <c r="N225" s="48" t="str">
        <f t="shared" si="35"/>
        <v>ماهان تدبیر پارت-99/4</v>
      </c>
      <c r="O225" s="45"/>
      <c r="P225" s="240">
        <f>IFERROR(INDEX('قرائت کنتور'!A:AZ,MATCH(A225&amp;"-"&amp;"آب",'قرائت کنتور'!B:B,0),MATCH(L225,'قرائت کنتور'!$1:$1,0)),0)</f>
        <v>0</v>
      </c>
      <c r="Q225" s="241">
        <f>IFERROR(INDEX('قرائت کنتور'!A:AZ,MATCH(A225&amp;"-"&amp;"آب",'قرائت کنتور'!B:B,0),MATCH(G225,'قرائت کنتور'!$1:$1,0)),0)</f>
        <v>0</v>
      </c>
      <c r="R225" s="241">
        <f t="shared" si="36"/>
        <v>0</v>
      </c>
      <c r="S225" s="241">
        <f>IFERROR(INDEX('اطلاعات انشعابات شرکتها'!A:AB,MATCH(A225,'اطلاعات انشعابات شرکتها'!A:A,0),MATCH(S$1,'اطلاعات انشعابات شرکتها'!$1:$1,0)),"---")</f>
        <v>0</v>
      </c>
      <c r="T225" s="227">
        <f t="shared" si="37"/>
        <v>0</v>
      </c>
      <c r="U225" s="45"/>
      <c r="V225" s="155">
        <f>IFERROR(INDEX('تعرفه ها'!A:Z,MATCH("بهای هر متر مکعب آب مصرفی",'تعرفه ها'!$B:$B,0),MATCH(F225,'تعرفه ها'!$2:$2,0)),"---")</f>
        <v>14300</v>
      </c>
      <c r="W225" s="50">
        <f t="shared" si="38"/>
        <v>0</v>
      </c>
      <c r="X225" s="50">
        <f>IFERROR(ROUND(R225*INDEX('تعرفه ها'!A:Z,MATCH("عوارض آب به ازاء هر متر مکعب",'تعرفه ها'!$B:$B,0),MATCH(F225,'تعرفه ها'!$2:$2,0)),0),"---")</f>
        <v>0</v>
      </c>
      <c r="Y225" s="50">
        <f>IFERROR(ROUND(T225*INDEX('تعرفه ها'!A:Z,MATCH("جریمه مازاد مصرف آب به ازاء هر متر مکعب",'تعرفه ها'!$B:$B,0),MATCH(F225,'تعرفه ها'!$2:$2,0)),0),"---")</f>
        <v>0</v>
      </c>
      <c r="Z225" s="50">
        <f>IFERROR(ROUND(((W225+X225+Y225)*INDEX('تعرفه ها'!A:Z,MATCH("هزینه نگهداری و تعمیرات شبکه آب",'تعرفه ها'!$B:$B,0),MATCH(F225,'تعرفه ها'!$2:$2,0))/100),0),"---")</f>
        <v>0</v>
      </c>
      <c r="AA225" s="50">
        <v>0</v>
      </c>
      <c r="AB225" s="50">
        <f>IFERROR(ROUND(SUM(W225+X225+Y225+Z225+AA225)*INDEX('تعرفه ها'!A:Z,MATCH("مالیات آب",'تعرفه ها'!$B:$B,0),MATCH(F225,'تعرفه ها'!$2:$2,0))/100,0),"---")</f>
        <v>0</v>
      </c>
      <c r="AC225" s="50">
        <f t="shared" si="39"/>
        <v>0</v>
      </c>
      <c r="AD225" s="50" t="s">
        <v>108</v>
      </c>
      <c r="AE225" s="50" t="str">
        <f t="shared" si="40"/>
        <v>---</v>
      </c>
      <c r="AF225" s="50" t="str">
        <f t="shared" si="41"/>
        <v>---</v>
      </c>
      <c r="AG225" s="153" t="str">
        <f t="shared" si="42"/>
        <v>---</v>
      </c>
      <c r="AI225" s="183" t="str">
        <f>IFERROR(IF(INDEX(پرداخت!A:AZ,MATCH(A225&amp;" - "&amp;"آب",پرداخت!$B:$B,0),MATCH(G225,پرداخت!$1:$1,0))="نشده","نشده","شده"),"---")</f>
        <v>---</v>
      </c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</row>
    <row r="226" spans="1:79" ht="34.9" hidden="1" customHeight="1">
      <c r="A226" s="171" t="s">
        <v>277</v>
      </c>
      <c r="B226" s="47">
        <f>IFERROR(INDEX('اطلاعات انشعابات شرکتها'!A:BB,MATCH(A226,'اطلاعات انشعابات شرکتها'!A:A,0),MATCH(B$1,'اطلاعات انشعابات شرکتها'!$1:$1,0)),0)</f>
        <v>148</v>
      </c>
      <c r="C226" s="48">
        <f>IFERROR(INDEX('اطلاعات انشعابات شرکتها'!A:BB,MATCH(A226,'اطلاعات انشعابات شرکتها'!A:A,0),MATCH(C$1,'اطلاعات انشعابات شرکتها'!$1:$1,0)),0)</f>
        <v>0</v>
      </c>
      <c r="D226" s="45"/>
      <c r="E226" s="171">
        <v>4</v>
      </c>
      <c r="F226" s="170">
        <v>99</v>
      </c>
      <c r="G226" s="47" t="str">
        <f t="shared" si="33"/>
        <v>99/4</v>
      </c>
      <c r="H226" s="47" t="str">
        <f>IFERROR(INDEX('اطلاعات دوره'!A:Z,MATCH(G226,'اطلاعات دوره'!C:C,0),MATCH(H$1,'اطلاعات دوره'!$1:$1,0)),0)</f>
        <v>99/02/01</v>
      </c>
      <c r="I226" s="47" t="str">
        <f>IFERROR(INDEX('اطلاعات دوره'!A:Z,MATCH(G226,'اطلاعات دوره'!C:C,0),MATCH(I$1,'اطلاعات دوره'!$1:$1,0)),0)</f>
        <v>99/04/31</v>
      </c>
      <c r="J226" s="48">
        <f>IFERROR(INDEX('اطلاعات دوره'!A:Z,MATCH(G226,'اطلاعات دوره'!C:C,0),MATCH(J$1,'اطلاعات دوره'!$1:$1,0)),0)</f>
        <v>93</v>
      </c>
      <c r="K226" s="46"/>
      <c r="L226" s="158" t="str">
        <f>IFERROR(INDEX('اطلاعات دوره'!A:Z,MATCH(G226,'اطلاعات دوره'!C:C,0)-1,MATCH("عنوان",'اطلاعات دوره'!$1:$1,0)),"---")</f>
        <v>99/3</v>
      </c>
      <c r="M226" s="47" t="str">
        <f t="shared" si="34"/>
        <v>مبین پویش صنعت پارس-99/3</v>
      </c>
      <c r="N226" s="48" t="str">
        <f t="shared" si="35"/>
        <v>مبین پویش صنعت پارس-99/4</v>
      </c>
      <c r="O226" s="45"/>
      <c r="P226" s="240">
        <f>IFERROR(INDEX('قرائت کنتور'!A:AZ,MATCH(A226&amp;"-"&amp;"آب",'قرائت کنتور'!B:B,0),MATCH(L226,'قرائت کنتور'!$1:$1,0)),0)</f>
        <v>246</v>
      </c>
      <c r="Q226" s="241">
        <f>IFERROR(INDEX('قرائت کنتور'!A:AZ,MATCH(A226&amp;"-"&amp;"آب",'قرائت کنتور'!B:B,0),MATCH(G226,'قرائت کنتور'!$1:$1,0)),0)</f>
        <v>261</v>
      </c>
      <c r="R226" s="241">
        <f t="shared" si="36"/>
        <v>15</v>
      </c>
      <c r="S226" s="241" t="str">
        <f>IFERROR(INDEX('اطلاعات انشعابات شرکتها'!A:AB,MATCH(A226,'اطلاعات انشعابات شرکتها'!A:A,0),MATCH(S$1,'اطلاعات انشعابات شرکتها'!$1:$1,0)),"---")</f>
        <v>25</v>
      </c>
      <c r="T226" s="227">
        <f t="shared" si="37"/>
        <v>0</v>
      </c>
      <c r="U226" s="45"/>
      <c r="V226" s="155">
        <f>IFERROR(INDEX('تعرفه ها'!A:Z,MATCH("بهای هر متر مکعب آب مصرفی",'تعرفه ها'!$B:$B,0),MATCH(F226,'تعرفه ها'!$2:$2,0)),"---")</f>
        <v>14300</v>
      </c>
      <c r="W226" s="50">
        <f t="shared" si="38"/>
        <v>214500</v>
      </c>
      <c r="X226" s="50">
        <f>IFERROR(ROUND(R226*INDEX('تعرفه ها'!A:Z,MATCH("عوارض آب به ازاء هر متر مکعب",'تعرفه ها'!$B:$B,0),MATCH(F226,'تعرفه ها'!$2:$2,0)),0),"---")</f>
        <v>2250</v>
      </c>
      <c r="Y226" s="50">
        <f>IFERROR(ROUND(T226*INDEX('تعرفه ها'!A:Z,MATCH("جریمه مازاد مصرف آب به ازاء هر متر مکعب",'تعرفه ها'!$B:$B,0),MATCH(F226,'تعرفه ها'!$2:$2,0)),0),"---")</f>
        <v>0</v>
      </c>
      <c r="Z226" s="50">
        <f>IFERROR(ROUND(((W226+X226+Y226)*INDEX('تعرفه ها'!A:Z,MATCH("هزینه نگهداری و تعمیرات شبکه آب",'تعرفه ها'!$B:$B,0),MATCH(F226,'تعرفه ها'!$2:$2,0))/100),0),"---")</f>
        <v>21675</v>
      </c>
      <c r="AA226" s="50">
        <v>26010</v>
      </c>
      <c r="AB226" s="50">
        <f>IFERROR(ROUND(SUM(W226+X226+Y226+Z226+AA226)*INDEX('تعرفه ها'!A:Z,MATCH("مالیات آب",'تعرفه ها'!$B:$B,0),MATCH(F226,'تعرفه ها'!$2:$2,0))/100,0),"---")</f>
        <v>0</v>
      </c>
      <c r="AC226" s="50">
        <f t="shared" si="39"/>
        <v>264435</v>
      </c>
      <c r="AD226" s="50">
        <v>47785</v>
      </c>
      <c r="AE226" s="50">
        <f t="shared" si="40"/>
        <v>312220</v>
      </c>
      <c r="AF226" s="50">
        <f t="shared" si="41"/>
        <v>220</v>
      </c>
      <c r="AG226" s="153">
        <f t="shared" si="42"/>
        <v>312000</v>
      </c>
      <c r="AI226" s="183" t="str">
        <f>IFERROR(IF(INDEX(پرداخت!A:AZ,MATCH(A226&amp;" - "&amp;"آب",پرداخت!$B:$B,0),MATCH(G226,پرداخت!$1:$1,0))="نشده","نشده","شده"),"---")</f>
        <v>شده</v>
      </c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</row>
    <row r="227" spans="1:79" ht="34.9" hidden="1" customHeight="1">
      <c r="A227" s="171" t="s">
        <v>281</v>
      </c>
      <c r="B227" s="47">
        <f>IFERROR(INDEX('اطلاعات انشعابات شرکتها'!A:BB,MATCH(A227,'اطلاعات انشعابات شرکتها'!A:A,0),MATCH(B$1,'اطلاعات انشعابات شرکتها'!$1:$1,0)),0)</f>
        <v>149</v>
      </c>
      <c r="C227" s="48">
        <f>IFERROR(INDEX('اطلاعات انشعابات شرکتها'!A:BB,MATCH(A227,'اطلاعات انشعابات شرکتها'!A:A,0),MATCH(C$1,'اطلاعات انشعابات شرکتها'!$1:$1,0)),0)</f>
        <v>0</v>
      </c>
      <c r="D227" s="45"/>
      <c r="E227" s="171">
        <v>4</v>
      </c>
      <c r="F227" s="170">
        <v>99</v>
      </c>
      <c r="G227" s="47" t="str">
        <f t="shared" si="33"/>
        <v>99/4</v>
      </c>
      <c r="H227" s="47" t="str">
        <f>IFERROR(INDEX('اطلاعات دوره'!A:Z,MATCH(G227,'اطلاعات دوره'!C:C,0),MATCH(H$1,'اطلاعات دوره'!$1:$1,0)),0)</f>
        <v>99/02/01</v>
      </c>
      <c r="I227" s="47" t="str">
        <f>IFERROR(INDEX('اطلاعات دوره'!A:Z,MATCH(G227,'اطلاعات دوره'!C:C,0),MATCH(I$1,'اطلاعات دوره'!$1:$1,0)),0)</f>
        <v>99/04/31</v>
      </c>
      <c r="J227" s="48">
        <f>IFERROR(INDEX('اطلاعات دوره'!A:Z,MATCH(G227,'اطلاعات دوره'!C:C,0),MATCH(J$1,'اطلاعات دوره'!$1:$1,0)),0)</f>
        <v>93</v>
      </c>
      <c r="K227" s="46"/>
      <c r="L227" s="158" t="str">
        <f>IFERROR(INDEX('اطلاعات دوره'!A:Z,MATCH(G227,'اطلاعات دوره'!C:C,0)-1,MATCH("عنوان",'اطلاعات دوره'!$1:$1,0)),"---")</f>
        <v>99/3</v>
      </c>
      <c r="M227" s="47" t="str">
        <f t="shared" si="34"/>
        <v>مطلق کاران شرق-99/3</v>
      </c>
      <c r="N227" s="48" t="str">
        <f t="shared" si="35"/>
        <v>مطلق کاران شرق-99/4</v>
      </c>
      <c r="O227" s="45"/>
      <c r="P227" s="240">
        <f>IFERROR(INDEX('قرائت کنتور'!A:AZ,MATCH(A227&amp;"-"&amp;"آب",'قرائت کنتور'!B:B,0),MATCH(L227,'قرائت کنتور'!$1:$1,0)),0)</f>
        <v>212</v>
      </c>
      <c r="Q227" s="241">
        <f>IFERROR(INDEX('قرائت کنتور'!A:AZ,MATCH(A227&amp;"-"&amp;"آب",'قرائت کنتور'!B:B,0),MATCH(G227,'قرائت کنتور'!$1:$1,0)),0)</f>
        <v>217</v>
      </c>
      <c r="R227" s="241">
        <f t="shared" si="36"/>
        <v>5</v>
      </c>
      <c r="S227" s="241" t="str">
        <f>IFERROR(INDEX('اطلاعات انشعابات شرکتها'!A:AB,MATCH(A227,'اطلاعات انشعابات شرکتها'!A:A,0),MATCH(S$1,'اطلاعات انشعابات شرکتها'!$1:$1,0)),"---")</f>
        <v>25</v>
      </c>
      <c r="T227" s="227">
        <f t="shared" si="37"/>
        <v>0</v>
      </c>
      <c r="U227" s="45"/>
      <c r="V227" s="155">
        <f>IFERROR(INDEX('تعرفه ها'!A:Z,MATCH("بهای هر متر مکعب آب مصرفی",'تعرفه ها'!$B:$B,0),MATCH(F227,'تعرفه ها'!$2:$2,0)),"---")</f>
        <v>14300</v>
      </c>
      <c r="W227" s="50">
        <f t="shared" si="38"/>
        <v>71500</v>
      </c>
      <c r="X227" s="50">
        <f>IFERROR(ROUND(R227*INDEX('تعرفه ها'!A:Z,MATCH("عوارض آب به ازاء هر متر مکعب",'تعرفه ها'!$B:$B,0),MATCH(F227,'تعرفه ها'!$2:$2,0)),0),"---")</f>
        <v>750</v>
      </c>
      <c r="Y227" s="50">
        <f>IFERROR(ROUND(T227*INDEX('تعرفه ها'!A:Z,MATCH("جریمه مازاد مصرف آب به ازاء هر متر مکعب",'تعرفه ها'!$B:$B,0),MATCH(F227,'تعرفه ها'!$2:$2,0)),0),"---")</f>
        <v>0</v>
      </c>
      <c r="Z227" s="50">
        <f>IFERROR(ROUND(((W227+X227+Y227)*INDEX('تعرفه ها'!A:Z,MATCH("هزینه نگهداری و تعمیرات شبکه آب",'تعرفه ها'!$B:$B,0),MATCH(F227,'تعرفه ها'!$2:$2,0))/100),0),"---")</f>
        <v>7225</v>
      </c>
      <c r="AA227" s="50">
        <v>8670</v>
      </c>
      <c r="AB227" s="50">
        <f>IFERROR(ROUND(SUM(W227+X227+Y227+Z227+AA227)*INDEX('تعرفه ها'!A:Z,MATCH("مالیات آب",'تعرفه ها'!$B:$B,0),MATCH(F227,'تعرفه ها'!$2:$2,0))/100,0),"---")</f>
        <v>0</v>
      </c>
      <c r="AC227" s="50">
        <f t="shared" si="39"/>
        <v>88145</v>
      </c>
      <c r="AD227" s="50">
        <v>126580</v>
      </c>
      <c r="AE227" s="50">
        <f t="shared" si="40"/>
        <v>214725</v>
      </c>
      <c r="AF227" s="50">
        <f t="shared" si="41"/>
        <v>725</v>
      </c>
      <c r="AG227" s="153">
        <f t="shared" si="42"/>
        <v>214000</v>
      </c>
      <c r="AI227" s="183" t="str">
        <f>IFERROR(IF(INDEX(پرداخت!A:AZ,MATCH(A227&amp;" - "&amp;"آب",پرداخت!$B:$B,0),MATCH(G227,پرداخت!$1:$1,0))="نشده","نشده","شده"),"---")</f>
        <v>شده</v>
      </c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</row>
    <row r="228" spans="1:79" ht="34.9" hidden="1" customHeight="1">
      <c r="A228" s="171" t="s">
        <v>282</v>
      </c>
      <c r="B228" s="47">
        <f>IFERROR(INDEX('اطلاعات انشعابات شرکتها'!A:BB,MATCH(A228,'اطلاعات انشعابات شرکتها'!A:A,0),MATCH(B$1,'اطلاعات انشعابات شرکتها'!$1:$1,0)),0)</f>
        <v>150</v>
      </c>
      <c r="C228" s="48">
        <f>IFERROR(INDEX('اطلاعات انشعابات شرکتها'!A:BB,MATCH(A228,'اطلاعات انشعابات شرکتها'!A:A,0),MATCH(C$1,'اطلاعات انشعابات شرکتها'!$1:$1,0)),0)</f>
        <v>0</v>
      </c>
      <c r="D228" s="45"/>
      <c r="E228" s="171">
        <v>4</v>
      </c>
      <c r="F228" s="170">
        <v>99</v>
      </c>
      <c r="G228" s="47" t="str">
        <f t="shared" si="33"/>
        <v>99/4</v>
      </c>
      <c r="H228" s="47" t="str">
        <f>IFERROR(INDEX('اطلاعات دوره'!A:Z,MATCH(G228,'اطلاعات دوره'!C:C,0),MATCH(H$1,'اطلاعات دوره'!$1:$1,0)),0)</f>
        <v>99/02/01</v>
      </c>
      <c r="I228" s="47" t="str">
        <f>IFERROR(INDEX('اطلاعات دوره'!A:Z,MATCH(G228,'اطلاعات دوره'!C:C,0),MATCH(I$1,'اطلاعات دوره'!$1:$1,0)),0)</f>
        <v>99/04/31</v>
      </c>
      <c r="J228" s="48">
        <f>IFERROR(INDEX('اطلاعات دوره'!A:Z,MATCH(G228,'اطلاعات دوره'!C:C,0),MATCH(J$1,'اطلاعات دوره'!$1:$1,0)),0)</f>
        <v>93</v>
      </c>
      <c r="K228" s="46"/>
      <c r="L228" s="158" t="str">
        <f>IFERROR(INDEX('اطلاعات دوره'!A:Z,MATCH(G228,'اطلاعات دوره'!C:C,0)-1,MATCH("عنوان",'اطلاعات دوره'!$1:$1,0)),"---")</f>
        <v>99/3</v>
      </c>
      <c r="M228" s="47" t="str">
        <f t="shared" si="34"/>
        <v>مهندسی زرین سامانه شرق-99/3</v>
      </c>
      <c r="N228" s="48" t="str">
        <f t="shared" si="35"/>
        <v>مهندسی زرین سامانه شرق-99/4</v>
      </c>
      <c r="O228" s="45"/>
      <c r="P228" s="240">
        <f>IFERROR(INDEX('قرائت کنتور'!A:AZ,MATCH(A228&amp;"-"&amp;"آب",'قرائت کنتور'!B:B,0),MATCH(L228,'قرائت کنتور'!$1:$1,0)),0)</f>
        <v>759</v>
      </c>
      <c r="Q228" s="241">
        <f>IFERROR(INDEX('قرائت کنتور'!A:AZ,MATCH(A228&amp;"-"&amp;"آب",'قرائت کنتور'!B:B,0),MATCH(G228,'قرائت کنتور'!$1:$1,0)),0)</f>
        <v>791</v>
      </c>
      <c r="R228" s="241">
        <f t="shared" si="36"/>
        <v>32</v>
      </c>
      <c r="S228" s="241" t="str">
        <f>IFERROR(INDEX('اطلاعات انشعابات شرکتها'!A:AB,MATCH(A228,'اطلاعات انشعابات شرکتها'!A:A,0),MATCH(S$1,'اطلاعات انشعابات شرکتها'!$1:$1,0)),"---")</f>
        <v>25</v>
      </c>
      <c r="T228" s="227">
        <f t="shared" si="37"/>
        <v>0</v>
      </c>
      <c r="U228" s="45"/>
      <c r="V228" s="155">
        <f>IFERROR(INDEX('تعرفه ها'!A:Z,MATCH("بهای هر متر مکعب آب مصرفی",'تعرفه ها'!$B:$B,0),MATCH(F228,'تعرفه ها'!$2:$2,0)),"---")</f>
        <v>14300</v>
      </c>
      <c r="W228" s="50">
        <f t="shared" si="38"/>
        <v>457600</v>
      </c>
      <c r="X228" s="50">
        <f>IFERROR(ROUND(R228*INDEX('تعرفه ها'!A:Z,MATCH("عوارض آب به ازاء هر متر مکعب",'تعرفه ها'!$B:$B,0),MATCH(F228,'تعرفه ها'!$2:$2,0)),0),"---")</f>
        <v>4800</v>
      </c>
      <c r="Y228" s="50">
        <f>IFERROR(ROUND(T228*INDEX('تعرفه ها'!A:Z,MATCH("جریمه مازاد مصرف آب به ازاء هر متر مکعب",'تعرفه ها'!$B:$B,0),MATCH(F228,'تعرفه ها'!$2:$2,0)),0),"---")</f>
        <v>0</v>
      </c>
      <c r="Z228" s="50">
        <f>IFERROR(ROUND(((W228+X228+Y228)*INDEX('تعرفه ها'!A:Z,MATCH("هزینه نگهداری و تعمیرات شبکه آب",'تعرفه ها'!$B:$B,0),MATCH(F228,'تعرفه ها'!$2:$2,0))/100),0),"---")</f>
        <v>46240</v>
      </c>
      <c r="AA228" s="50">
        <v>98739</v>
      </c>
      <c r="AB228" s="50">
        <f>IFERROR(ROUND(SUM(W228+X228+Y228+Z228+AA228)*INDEX('تعرفه ها'!A:Z,MATCH("مالیات آب",'تعرفه ها'!$B:$B,0),MATCH(F228,'تعرفه ها'!$2:$2,0))/100,0),"---")</f>
        <v>0</v>
      </c>
      <c r="AC228" s="50">
        <f t="shared" si="39"/>
        <v>607379</v>
      </c>
      <c r="AD228" s="50">
        <v>3806534</v>
      </c>
      <c r="AE228" s="50">
        <f t="shared" si="40"/>
        <v>4413913</v>
      </c>
      <c r="AF228" s="50">
        <f t="shared" si="41"/>
        <v>913</v>
      </c>
      <c r="AG228" s="153">
        <f t="shared" si="42"/>
        <v>4413000</v>
      </c>
      <c r="AI228" s="183" t="str">
        <f>IFERROR(IF(INDEX(پرداخت!A:AZ,MATCH(A228&amp;" - "&amp;"آب",پرداخت!$B:$B,0),MATCH(G228,پرداخت!$1:$1,0))="نشده","نشده","شده"),"---")</f>
        <v>شده</v>
      </c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</row>
    <row r="229" spans="1:79" ht="34.9" hidden="1" customHeight="1">
      <c r="A229" s="171" t="s">
        <v>283</v>
      </c>
      <c r="B229" s="47">
        <f>IFERROR(INDEX('اطلاعات انشعابات شرکتها'!A:BB,MATCH(A229,'اطلاعات انشعابات شرکتها'!A:A,0),MATCH(B$1,'اطلاعات انشعابات شرکتها'!$1:$1,0)),0)</f>
        <v>151</v>
      </c>
      <c r="C229" s="48">
        <f>IFERROR(INDEX('اطلاعات انشعابات شرکتها'!A:BB,MATCH(A229,'اطلاعات انشعابات شرکتها'!A:A,0),MATCH(C$1,'اطلاعات انشعابات شرکتها'!$1:$1,0)),0)</f>
        <v>0</v>
      </c>
      <c r="D229" s="45"/>
      <c r="E229" s="171">
        <v>4</v>
      </c>
      <c r="F229" s="170">
        <v>99</v>
      </c>
      <c r="G229" s="47" t="str">
        <f t="shared" si="33"/>
        <v>99/4</v>
      </c>
      <c r="H229" s="47" t="str">
        <f>IFERROR(INDEX('اطلاعات دوره'!A:Z,MATCH(G229,'اطلاعات دوره'!C:C,0),MATCH(H$1,'اطلاعات دوره'!$1:$1,0)),0)</f>
        <v>99/02/01</v>
      </c>
      <c r="I229" s="47" t="str">
        <f>IFERROR(INDEX('اطلاعات دوره'!A:Z,MATCH(G229,'اطلاعات دوره'!C:C,0),MATCH(I$1,'اطلاعات دوره'!$1:$1,0)),0)</f>
        <v>99/04/31</v>
      </c>
      <c r="J229" s="48">
        <f>IFERROR(INDEX('اطلاعات دوره'!A:Z,MATCH(G229,'اطلاعات دوره'!C:C,0),MATCH(J$1,'اطلاعات دوره'!$1:$1,0)),0)</f>
        <v>93</v>
      </c>
      <c r="K229" s="46"/>
      <c r="L229" s="158" t="str">
        <f>IFERROR(INDEX('اطلاعات دوره'!A:Z,MATCH(G229,'اطلاعات دوره'!C:C,0)-1,MATCH("عنوان",'اطلاعات دوره'!$1:$1,0)),"---")</f>
        <v>99/3</v>
      </c>
      <c r="M229" s="47" t="str">
        <f t="shared" si="34"/>
        <v>مهندسی ماشین های دوار خاور طوس-99/3</v>
      </c>
      <c r="N229" s="48" t="str">
        <f t="shared" si="35"/>
        <v>مهندسی ماشین های دوار خاور طوس-99/4</v>
      </c>
      <c r="O229" s="45"/>
      <c r="P229" s="240">
        <f>IFERROR(INDEX('قرائت کنتور'!A:AZ,MATCH(A229&amp;"-"&amp;"آب",'قرائت کنتور'!B:B,0),MATCH(L229,'قرائت کنتور'!$1:$1,0)),0)</f>
        <v>106</v>
      </c>
      <c r="Q229" s="241">
        <f>IFERROR(INDEX('قرائت کنتور'!A:AZ,MATCH(A229&amp;"-"&amp;"آب",'قرائت کنتور'!B:B,0),MATCH(G229,'قرائت کنتور'!$1:$1,0)),0)</f>
        <v>136</v>
      </c>
      <c r="R229" s="241">
        <f t="shared" si="36"/>
        <v>30</v>
      </c>
      <c r="S229" s="241" t="str">
        <f>IFERROR(INDEX('اطلاعات انشعابات شرکتها'!A:AB,MATCH(A229,'اطلاعات انشعابات شرکتها'!A:A,0),MATCH(S$1,'اطلاعات انشعابات شرکتها'!$1:$1,0)),"---")</f>
        <v>25</v>
      </c>
      <c r="T229" s="227">
        <f t="shared" si="37"/>
        <v>0</v>
      </c>
      <c r="U229" s="45"/>
      <c r="V229" s="155">
        <f>IFERROR(INDEX('تعرفه ها'!A:Z,MATCH("بهای هر متر مکعب آب مصرفی",'تعرفه ها'!$B:$B,0),MATCH(F229,'تعرفه ها'!$2:$2,0)),"---")</f>
        <v>14300</v>
      </c>
      <c r="W229" s="50">
        <f t="shared" si="38"/>
        <v>429000</v>
      </c>
      <c r="X229" s="50">
        <f>IFERROR(ROUND(R229*INDEX('تعرفه ها'!A:Z,MATCH("عوارض آب به ازاء هر متر مکعب",'تعرفه ها'!$B:$B,0),MATCH(F229,'تعرفه ها'!$2:$2,0)),0),"---")</f>
        <v>4500</v>
      </c>
      <c r="Y229" s="50">
        <f>IFERROR(ROUND(T229*INDEX('تعرفه ها'!A:Z,MATCH("جریمه مازاد مصرف آب به ازاء هر متر مکعب",'تعرفه ها'!$B:$B,0),MATCH(F229,'تعرفه ها'!$2:$2,0)),0),"---")</f>
        <v>0</v>
      </c>
      <c r="Z229" s="50">
        <f>IFERROR(ROUND(((W229+X229+Y229)*INDEX('تعرفه ها'!A:Z,MATCH("هزینه نگهداری و تعمیرات شبکه آب",'تعرفه ها'!$B:$B,0),MATCH(F229,'تعرفه ها'!$2:$2,0))/100),0),"---")</f>
        <v>43350</v>
      </c>
      <c r="AA229" s="50">
        <v>23120</v>
      </c>
      <c r="AB229" s="50">
        <f>IFERROR(ROUND(SUM(W229+X229+Y229+Z229+AA229)*INDEX('تعرفه ها'!A:Z,MATCH("مالیات آب",'تعرفه ها'!$B:$B,0),MATCH(F229,'تعرفه ها'!$2:$2,0))/100,0),"---")</f>
        <v>0</v>
      </c>
      <c r="AC229" s="50">
        <f t="shared" si="39"/>
        <v>499970</v>
      </c>
      <c r="AD229" s="50">
        <v>15895</v>
      </c>
      <c r="AE229" s="50">
        <f t="shared" si="40"/>
        <v>515865</v>
      </c>
      <c r="AF229" s="50">
        <f t="shared" si="41"/>
        <v>865</v>
      </c>
      <c r="AG229" s="153">
        <f t="shared" si="42"/>
        <v>515000</v>
      </c>
      <c r="AI229" s="183" t="str">
        <f>IFERROR(IF(INDEX(پرداخت!A:AZ,MATCH(A229&amp;" - "&amp;"آب",پرداخت!$B:$B,0),MATCH(G229,پرداخت!$1:$1,0))="نشده","نشده","شده"),"---")</f>
        <v>شده</v>
      </c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</row>
    <row r="230" spans="1:79" ht="34.9" hidden="1" customHeight="1">
      <c r="A230" s="171" t="s">
        <v>297</v>
      </c>
      <c r="B230" s="47">
        <f>IFERROR(INDEX('اطلاعات انشعابات شرکتها'!A:BB,MATCH(A230,'اطلاعات انشعابات شرکتها'!A:A,0),MATCH(B$1,'اطلاعات انشعابات شرکتها'!$1:$1,0)),0)</f>
        <v>152</v>
      </c>
      <c r="C230" s="48">
        <f>IFERROR(INDEX('اطلاعات انشعابات شرکتها'!A:BB,MATCH(A230,'اطلاعات انشعابات شرکتها'!A:A,0),MATCH(C$1,'اطلاعات انشعابات شرکتها'!$1:$1,0)),0)</f>
        <v>0</v>
      </c>
      <c r="D230" s="45"/>
      <c r="E230" s="171">
        <v>4</v>
      </c>
      <c r="F230" s="170">
        <v>99</v>
      </c>
      <c r="G230" s="47" t="str">
        <f t="shared" si="33"/>
        <v>99/4</v>
      </c>
      <c r="H230" s="47" t="str">
        <f>IFERROR(INDEX('اطلاعات دوره'!A:Z,MATCH(G230,'اطلاعات دوره'!C:C,0),MATCH(H$1,'اطلاعات دوره'!$1:$1,0)),0)</f>
        <v>99/02/01</v>
      </c>
      <c r="I230" s="47" t="str">
        <f>IFERROR(INDEX('اطلاعات دوره'!A:Z,MATCH(G230,'اطلاعات دوره'!C:C,0),MATCH(I$1,'اطلاعات دوره'!$1:$1,0)),0)</f>
        <v>99/04/31</v>
      </c>
      <c r="J230" s="48">
        <f>IFERROR(INDEX('اطلاعات دوره'!A:Z,MATCH(G230,'اطلاعات دوره'!C:C,0),MATCH(J$1,'اطلاعات دوره'!$1:$1,0)),0)</f>
        <v>93</v>
      </c>
      <c r="K230" s="46"/>
      <c r="L230" s="158" t="str">
        <f>IFERROR(INDEX('اطلاعات دوره'!A:Z,MATCH(G230,'اطلاعات دوره'!C:C,0)-1,MATCH("عنوان",'اطلاعات دوره'!$1:$1,0)),"---")</f>
        <v>99/3</v>
      </c>
      <c r="M230" s="47" t="str">
        <f t="shared" si="34"/>
        <v>موسسه علوم و صنایع غذایی (سوله)-99/3</v>
      </c>
      <c r="N230" s="48" t="str">
        <f t="shared" si="35"/>
        <v>موسسه علوم و صنایع غذایی (سوله)-99/4</v>
      </c>
      <c r="O230" s="45"/>
      <c r="P230" s="240">
        <f>IFERROR(INDEX('قرائت کنتور'!A:AZ,MATCH(A230&amp;"-"&amp;"آب",'قرائت کنتور'!B:B,0),MATCH(L230,'قرائت کنتور'!$1:$1,0)),0)</f>
        <v>751</v>
      </c>
      <c r="Q230" s="241">
        <f>IFERROR(INDEX('قرائت کنتور'!A:AZ,MATCH(A230&amp;"-"&amp;"آب",'قرائت کنتور'!B:B,0),MATCH(G230,'قرائت کنتور'!$1:$1,0)),0)</f>
        <v>773</v>
      </c>
      <c r="R230" s="241">
        <f t="shared" si="36"/>
        <v>22</v>
      </c>
      <c r="S230" s="241" t="str">
        <f>IFERROR(INDEX('اطلاعات انشعابات شرکتها'!A:AB,MATCH(A230,'اطلاعات انشعابات شرکتها'!A:A,0),MATCH(S$1,'اطلاعات انشعابات شرکتها'!$1:$1,0)),"---")</f>
        <v>25</v>
      </c>
      <c r="T230" s="227">
        <f t="shared" si="37"/>
        <v>0</v>
      </c>
      <c r="U230" s="45"/>
      <c r="V230" s="155">
        <f>IFERROR(INDEX('تعرفه ها'!A:Z,MATCH("بهای هر متر مکعب آب مصرفی",'تعرفه ها'!$B:$B,0),MATCH(F230,'تعرفه ها'!$2:$2,0)),"---")</f>
        <v>14300</v>
      </c>
      <c r="W230" s="50">
        <f t="shared" si="38"/>
        <v>314600</v>
      </c>
      <c r="X230" s="50">
        <f>IFERROR(ROUND(R230*INDEX('تعرفه ها'!A:Z,MATCH("عوارض آب به ازاء هر متر مکعب",'تعرفه ها'!$B:$B,0),MATCH(F230,'تعرفه ها'!$2:$2,0)),0),"---")</f>
        <v>3300</v>
      </c>
      <c r="Y230" s="50">
        <f>IFERROR(ROUND(T230*INDEX('تعرفه ها'!A:Z,MATCH("جریمه مازاد مصرف آب به ازاء هر متر مکعب",'تعرفه ها'!$B:$B,0),MATCH(F230,'تعرفه ها'!$2:$2,0)),0),"---")</f>
        <v>0</v>
      </c>
      <c r="Z230" s="50">
        <f>IFERROR(ROUND(((W230+X230+Y230)*INDEX('تعرفه ها'!A:Z,MATCH("هزینه نگهداری و تعمیرات شبکه آب",'تعرفه ها'!$B:$B,0),MATCH(F230,'تعرفه ها'!$2:$2,0))/100),0),"---")</f>
        <v>31790</v>
      </c>
      <c r="AA230" s="50">
        <v>34680</v>
      </c>
      <c r="AB230" s="50">
        <f>IFERROR(ROUND(SUM(W230+X230+Y230+Z230+AA230)*INDEX('تعرفه ها'!A:Z,MATCH("مالیات آب",'تعرفه ها'!$B:$B,0),MATCH(F230,'تعرفه ها'!$2:$2,0))/100,0),"---")</f>
        <v>0</v>
      </c>
      <c r="AC230" s="50">
        <f t="shared" si="39"/>
        <v>384370</v>
      </c>
      <c r="AD230" s="50">
        <v>14422261</v>
      </c>
      <c r="AE230" s="50">
        <f t="shared" si="40"/>
        <v>14806631</v>
      </c>
      <c r="AF230" s="50">
        <f t="shared" si="41"/>
        <v>631</v>
      </c>
      <c r="AG230" s="153">
        <f t="shared" si="42"/>
        <v>14806000</v>
      </c>
      <c r="AI230" s="183" t="str">
        <f>IFERROR(IF(INDEX(پرداخت!A:AZ,MATCH(A230&amp;" - "&amp;"آب",پرداخت!$B:$B,0),MATCH(G230,پرداخت!$1:$1,0))="نشده","نشده","شده"),"---")</f>
        <v>---</v>
      </c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</row>
    <row r="231" spans="1:79" ht="34.9" hidden="1" customHeight="1">
      <c r="A231" s="171" t="s">
        <v>298</v>
      </c>
      <c r="B231" s="47">
        <f>IFERROR(INDEX('اطلاعات انشعابات شرکتها'!A:BB,MATCH(A231,'اطلاعات انشعابات شرکتها'!A:A,0),MATCH(B$1,'اطلاعات انشعابات شرکتها'!$1:$1,0)),0)</f>
        <v>153</v>
      </c>
      <c r="C231" s="48">
        <f>IFERROR(INDEX('اطلاعات انشعابات شرکتها'!A:BB,MATCH(A231,'اطلاعات انشعابات شرکتها'!A:A,0),MATCH(C$1,'اطلاعات انشعابات شرکتها'!$1:$1,0)),0)</f>
        <v>0</v>
      </c>
      <c r="D231" s="45"/>
      <c r="E231" s="171">
        <v>4</v>
      </c>
      <c r="F231" s="170">
        <v>99</v>
      </c>
      <c r="G231" s="47" t="str">
        <f t="shared" si="33"/>
        <v>99/4</v>
      </c>
      <c r="H231" s="47" t="str">
        <f>IFERROR(INDEX('اطلاعات دوره'!A:Z,MATCH(G231,'اطلاعات دوره'!C:C,0),MATCH(H$1,'اطلاعات دوره'!$1:$1,0)),0)</f>
        <v>99/02/01</v>
      </c>
      <c r="I231" s="47" t="str">
        <f>IFERROR(INDEX('اطلاعات دوره'!A:Z,MATCH(G231,'اطلاعات دوره'!C:C,0),MATCH(I$1,'اطلاعات دوره'!$1:$1,0)),0)</f>
        <v>99/04/31</v>
      </c>
      <c r="J231" s="48">
        <f>IFERROR(INDEX('اطلاعات دوره'!A:Z,MATCH(G231,'اطلاعات دوره'!C:C,0),MATCH(J$1,'اطلاعات دوره'!$1:$1,0)),0)</f>
        <v>93</v>
      </c>
      <c r="K231" s="46"/>
      <c r="L231" s="158" t="str">
        <f>IFERROR(INDEX('اطلاعات دوره'!A:Z,MATCH(G231,'اطلاعات دوره'!C:C,0)-1,MATCH("عنوان",'اطلاعات دوره'!$1:$1,0)),"---")</f>
        <v>99/3</v>
      </c>
      <c r="M231" s="47" t="str">
        <f t="shared" si="34"/>
        <v>باغ زرشک-99/3</v>
      </c>
      <c r="N231" s="48" t="str">
        <f t="shared" si="35"/>
        <v>باغ زرشک-99/4</v>
      </c>
      <c r="O231" s="45"/>
      <c r="P231" s="240">
        <f>IFERROR(INDEX('قرائت کنتور'!A:AZ,MATCH(A231&amp;"-"&amp;"آب",'قرائت کنتور'!B:B,0),MATCH(L231,'قرائت کنتور'!$1:$1,0)),0)</f>
        <v>5669</v>
      </c>
      <c r="Q231" s="241">
        <f>IFERROR(INDEX('قرائت کنتور'!A:AZ,MATCH(A231&amp;"-"&amp;"آب",'قرائت کنتور'!B:B,0),MATCH(G231,'قرائت کنتور'!$1:$1,0)),0)</f>
        <v>7274</v>
      </c>
      <c r="R231" s="241">
        <f t="shared" si="36"/>
        <v>1605</v>
      </c>
      <c r="S231" s="241" t="str">
        <f>IFERROR(INDEX('اطلاعات انشعابات شرکتها'!A:AB,MATCH(A231,'اطلاعات انشعابات شرکتها'!A:A,0),MATCH(S$1,'اطلاعات انشعابات شرکتها'!$1:$1,0)),"---")</f>
        <v>100</v>
      </c>
      <c r="T231" s="227">
        <f t="shared" si="37"/>
        <v>1295</v>
      </c>
      <c r="U231" s="45"/>
      <c r="V231" s="155">
        <f>IFERROR(INDEX('تعرفه ها'!A:Z,MATCH("بهای هر متر مکعب آب مصرفی",'تعرفه ها'!$B:$B,0),MATCH(F231,'تعرفه ها'!$2:$2,0)),"---")</f>
        <v>14300</v>
      </c>
      <c r="W231" s="50">
        <f t="shared" si="38"/>
        <v>22951500</v>
      </c>
      <c r="X231" s="50">
        <f>IFERROR(ROUND(R231*INDEX('تعرفه ها'!A:Z,MATCH("عوارض آب به ازاء هر متر مکعب",'تعرفه ها'!$B:$B,0),MATCH(F231,'تعرفه ها'!$2:$2,0)),0),"---")</f>
        <v>240750</v>
      </c>
      <c r="Y231" s="50">
        <f>IFERROR(ROUND(T231*INDEX('تعرفه ها'!A:Z,MATCH("جریمه مازاد مصرف آب به ازاء هر متر مکعب",'تعرفه ها'!$B:$B,0),MATCH(F231,'تعرفه ها'!$2:$2,0)),0),"---")</f>
        <v>6572125</v>
      </c>
      <c r="Z231" s="50">
        <f>IFERROR(ROUND(((W231+X231+Y231)*INDEX('تعرفه ها'!A:Z,MATCH("هزینه نگهداری و تعمیرات شبکه آب",'تعرفه ها'!$B:$B,0),MATCH(F231,'تعرفه ها'!$2:$2,0))/100),0),"---")</f>
        <v>2976438</v>
      </c>
      <c r="AA231" s="50">
        <v>6162642</v>
      </c>
      <c r="AB231" s="50">
        <f>IFERROR(ROUND(SUM(W231+X231+Y231+Z231+AA231)*INDEX('تعرفه ها'!A:Z,MATCH("مالیات آب",'تعرفه ها'!$B:$B,0),MATCH(F231,'تعرفه ها'!$2:$2,0))/100,0),"---")</f>
        <v>0</v>
      </c>
      <c r="AC231" s="50">
        <f t="shared" si="39"/>
        <v>38903455</v>
      </c>
      <c r="AD231" s="50">
        <v>0</v>
      </c>
      <c r="AE231" s="50">
        <f t="shared" si="40"/>
        <v>38903455</v>
      </c>
      <c r="AF231" s="50">
        <f t="shared" si="41"/>
        <v>455</v>
      </c>
      <c r="AG231" s="153">
        <f t="shared" si="42"/>
        <v>38903000</v>
      </c>
      <c r="AI231" s="183" t="str">
        <f>IFERROR(IF(INDEX(پرداخت!A:AZ,MATCH(A231&amp;" - "&amp;"آب",پرداخت!$B:$B,0),MATCH(G231,پرداخت!$1:$1,0))="نشده","نشده","شده"),"---")</f>
        <v>---</v>
      </c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</row>
    <row r="232" spans="1:79" ht="34.9" hidden="1" customHeight="1">
      <c r="A232" s="171" t="s">
        <v>299</v>
      </c>
      <c r="B232" s="47">
        <f>IFERROR(INDEX('اطلاعات انشعابات شرکتها'!A:BB,MATCH(A232,'اطلاعات انشعابات شرکتها'!A:A,0),MATCH(B$1,'اطلاعات انشعابات شرکتها'!$1:$1,0)),0)</f>
        <v>153</v>
      </c>
      <c r="C232" s="48">
        <f>IFERROR(INDEX('اطلاعات انشعابات شرکتها'!A:BB,MATCH(A232,'اطلاعات انشعابات شرکتها'!A:A,0),MATCH(C$1,'اطلاعات انشعابات شرکتها'!$1:$1,0)),0)</f>
        <v>0</v>
      </c>
      <c r="D232" s="45"/>
      <c r="E232" s="171">
        <v>4</v>
      </c>
      <c r="F232" s="170">
        <v>99</v>
      </c>
      <c r="G232" s="47" t="str">
        <f t="shared" si="33"/>
        <v>99/4</v>
      </c>
      <c r="H232" s="47" t="str">
        <f>IFERROR(INDEX('اطلاعات دوره'!A:Z,MATCH(G232,'اطلاعات دوره'!C:C,0),MATCH(H$1,'اطلاعات دوره'!$1:$1,0)),0)</f>
        <v>99/02/01</v>
      </c>
      <c r="I232" s="47" t="str">
        <f>IFERROR(INDEX('اطلاعات دوره'!A:Z,MATCH(G232,'اطلاعات دوره'!C:C,0),MATCH(I$1,'اطلاعات دوره'!$1:$1,0)),0)</f>
        <v>99/04/31</v>
      </c>
      <c r="J232" s="48">
        <f>IFERROR(INDEX('اطلاعات دوره'!A:Z,MATCH(G232,'اطلاعات دوره'!C:C,0),MATCH(J$1,'اطلاعات دوره'!$1:$1,0)),0)</f>
        <v>93</v>
      </c>
      <c r="K232" s="46"/>
      <c r="L232" s="158" t="str">
        <f>IFERROR(INDEX('اطلاعات دوره'!A:Z,MATCH(G232,'اطلاعات دوره'!C:C,0)-1,MATCH("عنوان",'اطلاعات دوره'!$1:$1,0)),"---")</f>
        <v>99/3</v>
      </c>
      <c r="M232" s="47" t="str">
        <f t="shared" si="34"/>
        <v>باغ گیاهان داروئی-99/3</v>
      </c>
      <c r="N232" s="48" t="str">
        <f t="shared" si="35"/>
        <v>باغ گیاهان داروئی-99/4</v>
      </c>
      <c r="O232" s="45"/>
      <c r="P232" s="240">
        <f>IFERROR(INDEX('قرائت کنتور'!A:AZ,MATCH(A232&amp;"-"&amp;"آب",'قرائت کنتور'!B:B,0),MATCH(L232,'قرائت کنتور'!$1:$1,0)),0)</f>
        <v>9885</v>
      </c>
      <c r="Q232" s="241">
        <f>IFERROR(INDEX('قرائت کنتور'!A:AZ,MATCH(A232&amp;"-"&amp;"آب",'قرائت کنتور'!B:B,0),MATCH(G232,'قرائت کنتور'!$1:$1,0)),0)</f>
        <v>9885</v>
      </c>
      <c r="R232" s="241">
        <f t="shared" si="36"/>
        <v>0</v>
      </c>
      <c r="S232" s="241" t="str">
        <f>IFERROR(INDEX('اطلاعات انشعابات شرکتها'!A:AB,MATCH(A232,'اطلاعات انشعابات شرکتها'!A:A,0),MATCH(S$1,'اطلاعات انشعابات شرکتها'!$1:$1,0)),"---")</f>
        <v>100</v>
      </c>
      <c r="T232" s="227">
        <f t="shared" si="37"/>
        <v>0</v>
      </c>
      <c r="U232" s="45"/>
      <c r="V232" s="155">
        <f>IFERROR(INDEX('تعرفه ها'!A:Z,MATCH("بهای هر متر مکعب آب مصرفی",'تعرفه ها'!$B:$B,0),MATCH(F232,'تعرفه ها'!$2:$2,0)),"---")</f>
        <v>14300</v>
      </c>
      <c r="W232" s="50">
        <f t="shared" si="38"/>
        <v>0</v>
      </c>
      <c r="X232" s="50">
        <f>IFERROR(ROUND(R232*INDEX('تعرفه ها'!A:Z,MATCH("عوارض آب به ازاء هر متر مکعب",'تعرفه ها'!$B:$B,0),MATCH(F232,'تعرفه ها'!$2:$2,0)),0),"---")</f>
        <v>0</v>
      </c>
      <c r="Y232" s="50">
        <f>IFERROR(ROUND(T232*INDEX('تعرفه ها'!A:Z,MATCH("جریمه مازاد مصرف آب به ازاء هر متر مکعب",'تعرفه ها'!$B:$B,0),MATCH(F232,'تعرفه ها'!$2:$2,0)),0),"---")</f>
        <v>0</v>
      </c>
      <c r="Z232" s="50">
        <f>IFERROR(ROUND(((W232+X232+Y232)*INDEX('تعرفه ها'!A:Z,MATCH("هزینه نگهداری و تعمیرات شبکه آب",'تعرفه ها'!$B:$B,0),MATCH(F232,'تعرفه ها'!$2:$2,0))/100),0),"---")</f>
        <v>0</v>
      </c>
      <c r="AA232" s="50">
        <v>0</v>
      </c>
      <c r="AB232" s="50">
        <f>IFERROR(ROUND(SUM(W232+X232+Y232+Z232+AA232)*INDEX('تعرفه ها'!A:Z,MATCH("مالیات آب",'تعرفه ها'!$B:$B,0),MATCH(F232,'تعرفه ها'!$2:$2,0))/100,0),"---")</f>
        <v>0</v>
      </c>
      <c r="AC232" s="50">
        <f t="shared" si="39"/>
        <v>0</v>
      </c>
      <c r="AD232" s="50">
        <v>62754881</v>
      </c>
      <c r="AE232" s="50">
        <f t="shared" si="40"/>
        <v>62754881</v>
      </c>
      <c r="AF232" s="50">
        <f t="shared" si="41"/>
        <v>881</v>
      </c>
      <c r="AG232" s="153">
        <f t="shared" si="42"/>
        <v>62754000</v>
      </c>
      <c r="AI232" s="183" t="str">
        <f>IFERROR(IF(INDEX(پرداخت!A:AZ,MATCH(A232&amp;" - "&amp;"آب",پرداخت!$B:$B,0),MATCH(G232,پرداخت!$1:$1,0))="نشده","نشده","شده"),"---")</f>
        <v>---</v>
      </c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</row>
    <row r="233" spans="1:79" ht="34.9" hidden="1" customHeight="1">
      <c r="A233" s="170"/>
      <c r="B233" s="47">
        <f>IFERROR(INDEX('اطلاعات انشعابات شرکتها'!A:BB,MATCH(A233,'اطلاعات انشعابات شرکتها'!A:A,0),MATCH(B$1,'اطلاعات انشعابات شرکتها'!$1:$1,0)),0)</f>
        <v>0</v>
      </c>
      <c r="C233" s="48">
        <f>IFERROR(INDEX('اطلاعات انشعابات شرکتها'!A:BB,MATCH(A233,'اطلاعات انشعابات شرکتها'!A:A,0),MATCH(C$1,'اطلاعات انشعابات شرکتها'!$1:$1,0)),0)</f>
        <v>0</v>
      </c>
      <c r="D233" s="45"/>
      <c r="E233" s="171"/>
      <c r="F233" s="170"/>
      <c r="G233" s="47" t="str">
        <f t="shared" si="33"/>
        <v>/</v>
      </c>
      <c r="H233" s="47">
        <f>IFERROR(INDEX('اطلاعات دوره'!A:Z,MATCH(G233,'اطلاعات دوره'!C:C,0),MATCH(H$1,'اطلاعات دوره'!$1:$1,0)),0)</f>
        <v>0</v>
      </c>
      <c r="I233" s="47">
        <f>IFERROR(INDEX('اطلاعات دوره'!A:Z,MATCH(G233,'اطلاعات دوره'!C:C,0),MATCH(I$1,'اطلاعات دوره'!$1:$1,0)),0)</f>
        <v>0</v>
      </c>
      <c r="J233" s="48">
        <f>IFERROR(INDEX('اطلاعات دوره'!A:Z,MATCH(G233,'اطلاعات دوره'!C:C,0),MATCH(J$1,'اطلاعات دوره'!$1:$1,0)),0)</f>
        <v>0</v>
      </c>
      <c r="K233" s="46"/>
      <c r="L233" s="158" t="str">
        <f>IFERROR(INDEX('اطلاعات دوره'!A:Z,MATCH(G233,'اطلاعات دوره'!C:C,0)-1,MATCH("عنوان",'اطلاعات دوره'!$1:$1,0)),"---")</f>
        <v>---</v>
      </c>
      <c r="M233" s="47" t="str">
        <f t="shared" si="34"/>
        <v>----</v>
      </c>
      <c r="N233" s="48" t="str">
        <f t="shared" si="35"/>
        <v>-/</v>
      </c>
      <c r="O233" s="45"/>
      <c r="P233" s="240">
        <f>IFERROR(INDEX('قرائت کنتور'!A:AZ,MATCH(A233&amp;"-"&amp;"آب",'قرائت کنتور'!B:B,0),MATCH(L233,'قرائت کنتور'!$1:$1,0)),0)</f>
        <v>0</v>
      </c>
      <c r="Q233" s="241">
        <f>IFERROR(INDEX('قرائت کنتور'!A:AZ,MATCH(A233&amp;"-"&amp;"آب",'قرائت کنتور'!B:B,0),MATCH(G233,'قرائت کنتور'!$1:$1,0)),0)</f>
        <v>0</v>
      </c>
      <c r="R233" s="241">
        <f t="shared" si="36"/>
        <v>0</v>
      </c>
      <c r="S233" s="241" t="str">
        <f>IFERROR(INDEX('اطلاعات انشعابات شرکتها'!A:AB,MATCH(A233,'اطلاعات انشعابات شرکتها'!A:A,0),MATCH(S$1,'اطلاعات انشعابات شرکتها'!$1:$1,0)),"---")</f>
        <v>---</v>
      </c>
      <c r="T233" s="227" t="str">
        <f t="shared" si="37"/>
        <v>---</v>
      </c>
      <c r="U233" s="45"/>
      <c r="V233" s="155" t="str">
        <f>IFERROR(INDEX('تعرفه ها'!A:Z,MATCH("بهای هر متر مکعب آب مصرفی",'تعرفه ها'!$B:$B,0),MATCH(F233,'تعرفه ها'!$2:$2,0)),"---")</f>
        <v>---</v>
      </c>
      <c r="W233" s="50" t="str">
        <f t="shared" si="38"/>
        <v>---</v>
      </c>
      <c r="X233" s="50" t="str">
        <f>IFERROR(ROUND(R233*INDEX('تعرفه ها'!A:Z,MATCH("عوارض آب به ازاء هر متر مکعب",'تعرفه ها'!$B:$B,0),MATCH(F233,'تعرفه ها'!$2:$2,0)),0),"---")</f>
        <v>---</v>
      </c>
      <c r="Y233" s="50" t="str">
        <f>IFERROR(ROUND(T233*INDEX('تعرفه ها'!A:Z,MATCH("جریمه مازاد مصرف آب به ازاء هر متر مکعب",'تعرفه ها'!$B:$B,0),MATCH(F233,'تعرفه ها'!$2:$2,0)),0),"---")</f>
        <v>---</v>
      </c>
      <c r="Z233" s="50" t="str">
        <f>IFERROR(ROUND(((W233+X233+Y233)*INDEX('تعرفه ها'!A:Z,MATCH("هزینه نگهداری و تعمیرات شبکه آب",'تعرفه ها'!$B:$B,0),MATCH(F233,'تعرفه ها'!$2:$2,0))/100),0),"---")</f>
        <v>---</v>
      </c>
      <c r="AA233" s="50">
        <v>34680</v>
      </c>
      <c r="AB233" s="50" t="str">
        <f>IFERROR(ROUND(SUM(W233+X233+Y233+Z233+AA233)*INDEX('تعرفه ها'!A:Z,MATCH("مالیات آب",'تعرفه ها'!$B:$B,0),MATCH(F233,'تعرفه ها'!$2:$2,0))/100,0),"---")</f>
        <v>---</v>
      </c>
      <c r="AC233" s="50" t="str">
        <f t="shared" si="39"/>
        <v>---</v>
      </c>
      <c r="AD233" s="50"/>
      <c r="AE233" s="50" t="str">
        <f t="shared" si="40"/>
        <v>---</v>
      </c>
      <c r="AF233" s="50" t="str">
        <f t="shared" si="41"/>
        <v>---</v>
      </c>
      <c r="AG233" s="153" t="str">
        <f t="shared" si="42"/>
        <v>---</v>
      </c>
      <c r="AI233" s="183" t="str">
        <f>IFERROR(IF(INDEX(پرداخت!A:AZ,MATCH(A233&amp;" - "&amp;"آب",پرداخت!$B:$B,0),MATCH(G233,پرداخت!$1:$1,0))="نشده","نشده","شده"),"---")</f>
        <v>---</v>
      </c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</row>
    <row r="234" spans="1:79" ht="34.9" hidden="1" customHeight="1">
      <c r="A234" s="170"/>
      <c r="B234" s="47">
        <f>IFERROR(INDEX('اطلاعات انشعابات شرکتها'!A:BB,MATCH(A234,'اطلاعات انشعابات شرکتها'!A:A,0),MATCH(B$1,'اطلاعات انشعابات شرکتها'!$1:$1,0)),0)</f>
        <v>0</v>
      </c>
      <c r="C234" s="48">
        <f>IFERROR(INDEX('اطلاعات انشعابات شرکتها'!A:BB,MATCH(A234,'اطلاعات انشعابات شرکتها'!A:A,0),MATCH(C$1,'اطلاعات انشعابات شرکتها'!$1:$1,0)),0)</f>
        <v>0</v>
      </c>
      <c r="D234" s="45"/>
      <c r="E234" s="171"/>
      <c r="F234" s="170"/>
      <c r="G234" s="47" t="str">
        <f t="shared" si="33"/>
        <v>/</v>
      </c>
      <c r="H234" s="47">
        <f>IFERROR(INDEX('اطلاعات دوره'!A:Z,MATCH(G234,'اطلاعات دوره'!C:C,0),MATCH(H$1,'اطلاعات دوره'!$1:$1,0)),0)</f>
        <v>0</v>
      </c>
      <c r="I234" s="47">
        <f>IFERROR(INDEX('اطلاعات دوره'!A:Z,MATCH(G234,'اطلاعات دوره'!C:C,0),MATCH(I$1,'اطلاعات دوره'!$1:$1,0)),0)</f>
        <v>0</v>
      </c>
      <c r="J234" s="48">
        <f>IFERROR(INDEX('اطلاعات دوره'!A:Z,MATCH(G234,'اطلاعات دوره'!C:C,0),MATCH(J$1,'اطلاعات دوره'!$1:$1,0)),0)</f>
        <v>0</v>
      </c>
      <c r="K234" s="46"/>
      <c r="L234" s="158" t="str">
        <f>IFERROR(INDEX('اطلاعات دوره'!A:Z,MATCH(G234,'اطلاعات دوره'!C:C,0)-1,MATCH("عنوان",'اطلاعات دوره'!$1:$1,0)),"---")</f>
        <v>---</v>
      </c>
      <c r="M234" s="47" t="str">
        <f t="shared" si="34"/>
        <v>----</v>
      </c>
      <c r="N234" s="48" t="str">
        <f t="shared" si="35"/>
        <v>-/</v>
      </c>
      <c r="O234" s="45"/>
      <c r="P234" s="240">
        <f>IFERROR(INDEX('قرائت کنتور'!A:AZ,MATCH(A234&amp;"-"&amp;"آب",'قرائت کنتور'!B:B,0),MATCH(L234,'قرائت کنتور'!$1:$1,0)),0)</f>
        <v>0</v>
      </c>
      <c r="Q234" s="241">
        <f>IFERROR(INDEX('قرائت کنتور'!A:AZ,MATCH(A234&amp;"-"&amp;"آب",'قرائت کنتور'!B:B,0),MATCH(G234,'قرائت کنتور'!$1:$1,0)),0)</f>
        <v>0</v>
      </c>
      <c r="R234" s="241">
        <f t="shared" si="36"/>
        <v>0</v>
      </c>
      <c r="S234" s="241" t="str">
        <f>IFERROR(INDEX('اطلاعات انشعابات شرکتها'!A:AB,MATCH(A234,'اطلاعات انشعابات شرکتها'!A:A,0),MATCH(S$1,'اطلاعات انشعابات شرکتها'!$1:$1,0)),"---")</f>
        <v>---</v>
      </c>
      <c r="T234" s="227" t="str">
        <f t="shared" si="37"/>
        <v>---</v>
      </c>
      <c r="U234" s="45"/>
      <c r="V234" s="155" t="str">
        <f>IFERROR(INDEX('تعرفه ها'!A:Z,MATCH("بهای هر متر مکعب آب مصرفی",'تعرفه ها'!$B:$B,0),MATCH(F234,'تعرفه ها'!$2:$2,0)),"---")</f>
        <v>---</v>
      </c>
      <c r="W234" s="50" t="str">
        <f t="shared" si="38"/>
        <v>---</v>
      </c>
      <c r="X234" s="50" t="str">
        <f>IFERROR(ROUND(R234*INDEX('تعرفه ها'!A:Z,MATCH("عوارض آب به ازاء هر متر مکعب",'تعرفه ها'!$B:$B,0),MATCH(F234,'تعرفه ها'!$2:$2,0)),0),"---")</f>
        <v>---</v>
      </c>
      <c r="Y234" s="50" t="str">
        <f>IFERROR(ROUND(T234*INDEX('تعرفه ها'!A:Z,MATCH("جریمه مازاد مصرف آب به ازاء هر متر مکعب",'تعرفه ها'!$B:$B,0),MATCH(F234,'تعرفه ها'!$2:$2,0)),0),"---")</f>
        <v>---</v>
      </c>
      <c r="Z234" s="50" t="str">
        <f>IFERROR(ROUND(((W234+X234+Y234)*INDEX('تعرفه ها'!A:Z,MATCH("هزینه نگهداری و تعمیرات شبکه آب",'تعرفه ها'!$B:$B,0),MATCH(F234,'تعرفه ها'!$2:$2,0))/100),0),"---")</f>
        <v>---</v>
      </c>
      <c r="AA234" s="50" t="str">
        <f>IFERROR(IF(INDEX('اطلاعات دوره'!A:Z,MATCH(G234,'اطلاعات دوره'!C:C,0),MATCH("آب",'اطلاعات دوره'!$1:$1,0))="دارد",ROUND((W234+X234+Y234)*INDEX('تعرفه ها'!A:Z,MATCH("پیک فصلی آب",'تعرفه ها'!$B:$B,0),MATCH(F234,'تعرفه ها'!$2:$2,0))/100,0),0),"---")</f>
        <v>---</v>
      </c>
      <c r="AB234" s="50" t="str">
        <f>IFERROR(ROUND(SUM(W234+X234+Y234+Z234+AA234)*INDEX('تعرفه ها'!A:Z,MATCH("مالیات آب",'تعرفه ها'!$B:$B,0),MATCH(F234,'تعرفه ها'!$2:$2,0))/100,0),"---")</f>
        <v>---</v>
      </c>
      <c r="AC234" s="50" t="str">
        <f t="shared" si="39"/>
        <v>---</v>
      </c>
      <c r="AD234" s="50" t="str">
        <f t="shared" ref="AD234:AD256" si="43">IFERROR(IF(VLOOKUP(M234,N:AJ,22,0)="شده",VLOOKUP(M234,N:AJ,19,0),VLOOKUP(M234,N:AJ,18,0)),"---")</f>
        <v>---</v>
      </c>
      <c r="AE234" s="50" t="str">
        <f t="shared" si="40"/>
        <v>---</v>
      </c>
      <c r="AF234" s="50" t="str">
        <f t="shared" si="41"/>
        <v>---</v>
      </c>
      <c r="AG234" s="153" t="str">
        <f t="shared" si="42"/>
        <v>---</v>
      </c>
      <c r="AI234" s="183" t="str">
        <f>IFERROR(IF(INDEX(پرداخت!A:AZ,MATCH(A234&amp;" - "&amp;"آب",پرداخت!$B:$B,0),MATCH(G234,پرداخت!$1:$1,0))="نشده","نشده","شده"),"---")</f>
        <v>---</v>
      </c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</row>
    <row r="235" spans="1:79" ht="34.9" hidden="1" customHeight="1">
      <c r="A235" s="170"/>
      <c r="B235" s="47">
        <f>IFERROR(INDEX('اطلاعات انشعابات شرکتها'!A:BB,MATCH(A235,'اطلاعات انشعابات شرکتها'!A:A,0),MATCH(B$1,'اطلاعات انشعابات شرکتها'!$1:$1,0)),0)</f>
        <v>0</v>
      </c>
      <c r="C235" s="48">
        <f>IFERROR(INDEX('اطلاعات انشعابات شرکتها'!A:BB,MATCH(A235,'اطلاعات انشعابات شرکتها'!A:A,0),MATCH(C$1,'اطلاعات انشعابات شرکتها'!$1:$1,0)),0)</f>
        <v>0</v>
      </c>
      <c r="D235" s="45"/>
      <c r="E235" s="171"/>
      <c r="F235" s="170"/>
      <c r="G235" s="47" t="str">
        <f t="shared" si="33"/>
        <v>/</v>
      </c>
      <c r="H235" s="47">
        <f>IFERROR(INDEX('اطلاعات دوره'!A:Z,MATCH(G235,'اطلاعات دوره'!C:C,0),MATCH(H$1,'اطلاعات دوره'!$1:$1,0)),0)</f>
        <v>0</v>
      </c>
      <c r="I235" s="47">
        <f>IFERROR(INDEX('اطلاعات دوره'!A:Z,MATCH(G235,'اطلاعات دوره'!C:C,0),MATCH(I$1,'اطلاعات دوره'!$1:$1,0)),0)</f>
        <v>0</v>
      </c>
      <c r="J235" s="48">
        <f>IFERROR(INDEX('اطلاعات دوره'!A:Z,MATCH(G235,'اطلاعات دوره'!C:C,0),MATCH(J$1,'اطلاعات دوره'!$1:$1,0)),0)</f>
        <v>0</v>
      </c>
      <c r="K235" s="46"/>
      <c r="L235" s="158" t="str">
        <f>IFERROR(INDEX('اطلاعات دوره'!A:Z,MATCH(G235,'اطلاعات دوره'!C:C,0)-1,MATCH("عنوان",'اطلاعات دوره'!$1:$1,0)),"---")</f>
        <v>---</v>
      </c>
      <c r="M235" s="47" t="str">
        <f t="shared" si="34"/>
        <v>----</v>
      </c>
      <c r="N235" s="48" t="str">
        <f t="shared" si="35"/>
        <v>-/</v>
      </c>
      <c r="O235" s="45"/>
      <c r="P235" s="240">
        <f>IFERROR(INDEX('قرائت کنتور'!A:AZ,MATCH(A235&amp;"-"&amp;"آب",'قرائت کنتور'!B:B,0),MATCH(L235,'قرائت کنتور'!$1:$1,0)),0)</f>
        <v>0</v>
      </c>
      <c r="Q235" s="241">
        <f>IFERROR(INDEX('قرائت کنتور'!A:AZ,MATCH(A235&amp;"-"&amp;"آب",'قرائت کنتور'!B:B,0),MATCH(G235,'قرائت کنتور'!$1:$1,0)),0)</f>
        <v>0</v>
      </c>
      <c r="R235" s="241">
        <f t="shared" si="36"/>
        <v>0</v>
      </c>
      <c r="S235" s="241" t="str">
        <f>IFERROR(INDEX('اطلاعات انشعابات شرکتها'!A:AB,MATCH(A235,'اطلاعات انشعابات شرکتها'!A:A,0),MATCH(S$1,'اطلاعات انشعابات شرکتها'!$1:$1,0)),"---")</f>
        <v>---</v>
      </c>
      <c r="T235" s="227" t="str">
        <f t="shared" si="37"/>
        <v>---</v>
      </c>
      <c r="U235" s="45"/>
      <c r="V235" s="155" t="str">
        <f>IFERROR(INDEX('تعرفه ها'!A:Z,MATCH("بهای هر متر مکعب آب مصرفی",'تعرفه ها'!$B:$B,0),MATCH(F235,'تعرفه ها'!$2:$2,0)),"---")</f>
        <v>---</v>
      </c>
      <c r="W235" s="50" t="str">
        <f t="shared" si="38"/>
        <v>---</v>
      </c>
      <c r="X235" s="50" t="str">
        <f>IFERROR(ROUND(R235*INDEX('تعرفه ها'!A:Z,MATCH("عوارض آب به ازاء هر متر مکعب",'تعرفه ها'!$B:$B,0),MATCH(F235,'تعرفه ها'!$2:$2,0)),0),"---")</f>
        <v>---</v>
      </c>
      <c r="Y235" s="50" t="str">
        <f>IFERROR(ROUND(T235*INDEX('تعرفه ها'!A:Z,MATCH("جریمه مازاد مصرف آب به ازاء هر متر مکعب",'تعرفه ها'!$B:$B,0),MATCH(F235,'تعرفه ها'!$2:$2,0)),0),"---")</f>
        <v>---</v>
      </c>
      <c r="Z235" s="50" t="str">
        <f>IFERROR(ROUND(((W235+X235+Y235)*INDEX('تعرفه ها'!A:Z,MATCH("هزینه نگهداری و تعمیرات شبکه آب",'تعرفه ها'!$B:$B,0),MATCH(F235,'تعرفه ها'!$2:$2,0))/100),0),"---")</f>
        <v>---</v>
      </c>
      <c r="AA235" s="50" t="str">
        <f>IFERROR(IF(INDEX('اطلاعات دوره'!A:Z,MATCH(G235,'اطلاعات دوره'!C:C,0),MATCH("آب",'اطلاعات دوره'!$1:$1,0))="دارد",ROUND((W235+X235+Y235)*INDEX('تعرفه ها'!A:Z,MATCH("پیک فصلی آب",'تعرفه ها'!$B:$B,0),MATCH(F235,'تعرفه ها'!$2:$2,0))/100,0),0),"---")</f>
        <v>---</v>
      </c>
      <c r="AB235" s="50" t="str">
        <f>IFERROR(ROUND(SUM(W235+X235+Y235+Z235+AA235)*INDEX('تعرفه ها'!A:Z,MATCH("مالیات آب",'تعرفه ها'!$B:$B,0),MATCH(F235,'تعرفه ها'!$2:$2,0))/100,0),"---")</f>
        <v>---</v>
      </c>
      <c r="AC235" s="50" t="str">
        <f t="shared" si="39"/>
        <v>---</v>
      </c>
      <c r="AD235" s="50" t="str">
        <f t="shared" si="43"/>
        <v>---</v>
      </c>
      <c r="AE235" s="50" t="str">
        <f t="shared" si="40"/>
        <v>---</v>
      </c>
      <c r="AF235" s="50" t="str">
        <f t="shared" si="41"/>
        <v>---</v>
      </c>
      <c r="AG235" s="153" t="str">
        <f t="shared" si="42"/>
        <v>---</v>
      </c>
      <c r="AI235" s="183" t="str">
        <f>IFERROR(IF(INDEX(پرداخت!A:AZ,MATCH(A235&amp;" - "&amp;"آب",پرداخت!$B:$B,0),MATCH(G235,پرداخت!$1:$1,0))="نشده","نشده","شده"),"---")</f>
        <v>---</v>
      </c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</row>
    <row r="236" spans="1:79" ht="34.9" hidden="1" customHeight="1">
      <c r="A236" s="170"/>
      <c r="B236" s="47">
        <f>IFERROR(INDEX('اطلاعات انشعابات شرکتها'!A:BB,MATCH(A236,'اطلاعات انشعابات شرکتها'!A:A,0),MATCH(B$1,'اطلاعات انشعابات شرکتها'!$1:$1,0)),0)</f>
        <v>0</v>
      </c>
      <c r="C236" s="48">
        <f>IFERROR(INDEX('اطلاعات انشعابات شرکتها'!A:BB,MATCH(A236,'اطلاعات انشعابات شرکتها'!A:A,0),MATCH(C$1,'اطلاعات انشعابات شرکتها'!$1:$1,0)),0)</f>
        <v>0</v>
      </c>
      <c r="D236" s="45"/>
      <c r="E236" s="171"/>
      <c r="F236" s="170"/>
      <c r="G236" s="47" t="str">
        <f t="shared" si="33"/>
        <v>/</v>
      </c>
      <c r="H236" s="47">
        <f>IFERROR(INDEX('اطلاعات دوره'!A:Z,MATCH(G236,'اطلاعات دوره'!C:C,0),MATCH(H$1,'اطلاعات دوره'!$1:$1,0)),0)</f>
        <v>0</v>
      </c>
      <c r="I236" s="47">
        <f>IFERROR(INDEX('اطلاعات دوره'!A:Z,MATCH(G236,'اطلاعات دوره'!C:C,0),MATCH(I$1,'اطلاعات دوره'!$1:$1,0)),0)</f>
        <v>0</v>
      </c>
      <c r="J236" s="48">
        <f>IFERROR(INDEX('اطلاعات دوره'!A:Z,MATCH(G236,'اطلاعات دوره'!C:C,0),MATCH(J$1,'اطلاعات دوره'!$1:$1,0)),0)</f>
        <v>0</v>
      </c>
      <c r="K236" s="46"/>
      <c r="L236" s="158" t="str">
        <f>IFERROR(INDEX('اطلاعات دوره'!A:Z,MATCH(G236,'اطلاعات دوره'!C:C,0)-1,MATCH("عنوان",'اطلاعات دوره'!$1:$1,0)),"---")</f>
        <v>---</v>
      </c>
      <c r="M236" s="47" t="str">
        <f t="shared" si="34"/>
        <v>----</v>
      </c>
      <c r="N236" s="48" t="str">
        <f t="shared" si="35"/>
        <v>-/</v>
      </c>
      <c r="O236" s="45"/>
      <c r="P236" s="240">
        <f>IFERROR(INDEX('قرائت کنتور'!A:AZ,MATCH(A236&amp;"-"&amp;"آب",'قرائت کنتور'!B:B,0),MATCH(L236,'قرائت کنتور'!$1:$1,0)),0)</f>
        <v>0</v>
      </c>
      <c r="Q236" s="241">
        <f>IFERROR(INDEX('قرائت کنتور'!A:AZ,MATCH(A236&amp;"-"&amp;"آب",'قرائت کنتور'!B:B,0),MATCH(G236,'قرائت کنتور'!$1:$1,0)),0)</f>
        <v>0</v>
      </c>
      <c r="R236" s="241">
        <f t="shared" si="36"/>
        <v>0</v>
      </c>
      <c r="S236" s="241" t="str">
        <f>IFERROR(INDEX('اطلاعات انشعابات شرکتها'!A:AB,MATCH(A236,'اطلاعات انشعابات شرکتها'!A:A,0),MATCH(S$1,'اطلاعات انشعابات شرکتها'!$1:$1,0)),"---")</f>
        <v>---</v>
      </c>
      <c r="T236" s="227" t="str">
        <f t="shared" si="37"/>
        <v>---</v>
      </c>
      <c r="U236" s="45"/>
      <c r="V236" s="155" t="str">
        <f>IFERROR(INDEX('تعرفه ها'!A:Z,MATCH("بهای هر متر مکعب آب مصرفی",'تعرفه ها'!$B:$B,0),MATCH(F236,'تعرفه ها'!$2:$2,0)),"---")</f>
        <v>---</v>
      </c>
      <c r="W236" s="50" t="str">
        <f t="shared" si="38"/>
        <v>---</v>
      </c>
      <c r="X236" s="50" t="str">
        <f>IFERROR(ROUND(R236*INDEX('تعرفه ها'!A:Z,MATCH("عوارض آب به ازاء هر متر مکعب",'تعرفه ها'!$B:$B,0),MATCH(F236,'تعرفه ها'!$2:$2,0)),0),"---")</f>
        <v>---</v>
      </c>
      <c r="Y236" s="50" t="str">
        <f>IFERROR(ROUND(T236*INDEX('تعرفه ها'!A:Z,MATCH("جریمه مازاد مصرف آب به ازاء هر متر مکعب",'تعرفه ها'!$B:$B,0),MATCH(F236,'تعرفه ها'!$2:$2,0)),0),"---")</f>
        <v>---</v>
      </c>
      <c r="Z236" s="50" t="str">
        <f>IFERROR(ROUND(((W236+X236+Y236)*INDEX('تعرفه ها'!A:Z,MATCH("هزینه نگهداری و تعمیرات شبکه آب",'تعرفه ها'!$B:$B,0),MATCH(F236,'تعرفه ها'!$2:$2,0))/100),0),"---")</f>
        <v>---</v>
      </c>
      <c r="AA236" s="50" t="str">
        <f>IFERROR(IF(INDEX('اطلاعات دوره'!A:Z,MATCH(G236,'اطلاعات دوره'!C:C,0),MATCH("آب",'اطلاعات دوره'!$1:$1,0))="دارد",ROUND((W236+X236+Y236)*INDEX('تعرفه ها'!A:Z,MATCH("پیک فصلی آب",'تعرفه ها'!$B:$B,0),MATCH(F236,'تعرفه ها'!$2:$2,0))/100,0),0),"---")</f>
        <v>---</v>
      </c>
      <c r="AB236" s="50" t="str">
        <f>IFERROR(ROUND(SUM(W236+X236+Y236+Z236+AA236)*INDEX('تعرفه ها'!A:Z,MATCH("مالیات آب",'تعرفه ها'!$B:$B,0),MATCH(F236,'تعرفه ها'!$2:$2,0))/100,0),"---")</f>
        <v>---</v>
      </c>
      <c r="AC236" s="50" t="str">
        <f t="shared" si="39"/>
        <v>---</v>
      </c>
      <c r="AD236" s="50" t="str">
        <f t="shared" si="43"/>
        <v>---</v>
      </c>
      <c r="AE236" s="50" t="str">
        <f t="shared" si="40"/>
        <v>---</v>
      </c>
      <c r="AF236" s="50" t="str">
        <f t="shared" si="41"/>
        <v>---</v>
      </c>
      <c r="AG236" s="153" t="str">
        <f t="shared" si="42"/>
        <v>---</v>
      </c>
      <c r="AI236" s="183" t="str">
        <f>IFERROR(IF(INDEX(پرداخت!A:AZ,MATCH(A236&amp;" - "&amp;"آب",پرداخت!$B:$B,0),MATCH(G236,پرداخت!$1:$1,0))="نشده","نشده","شده"),"---")</f>
        <v>---</v>
      </c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</row>
    <row r="237" spans="1:79" ht="34.9" hidden="1" customHeight="1">
      <c r="A237" s="170"/>
      <c r="B237" s="47">
        <f>IFERROR(INDEX('اطلاعات انشعابات شرکتها'!A:BB,MATCH(A237,'اطلاعات انشعابات شرکتها'!A:A,0),MATCH(B$1,'اطلاعات انشعابات شرکتها'!$1:$1,0)),0)</f>
        <v>0</v>
      </c>
      <c r="C237" s="48">
        <f>IFERROR(INDEX('اطلاعات انشعابات شرکتها'!A:BB,MATCH(A237,'اطلاعات انشعابات شرکتها'!A:A,0),MATCH(C$1,'اطلاعات انشعابات شرکتها'!$1:$1,0)),0)</f>
        <v>0</v>
      </c>
      <c r="D237" s="45"/>
      <c r="E237" s="171"/>
      <c r="F237" s="170"/>
      <c r="G237" s="47" t="str">
        <f t="shared" si="33"/>
        <v>/</v>
      </c>
      <c r="H237" s="47">
        <f>IFERROR(INDEX('اطلاعات دوره'!A:Z,MATCH(G237,'اطلاعات دوره'!C:C,0),MATCH(H$1,'اطلاعات دوره'!$1:$1,0)),0)</f>
        <v>0</v>
      </c>
      <c r="I237" s="47">
        <f>IFERROR(INDEX('اطلاعات دوره'!A:Z,MATCH(G237,'اطلاعات دوره'!C:C,0),MATCH(I$1,'اطلاعات دوره'!$1:$1,0)),0)</f>
        <v>0</v>
      </c>
      <c r="J237" s="48">
        <f>IFERROR(INDEX('اطلاعات دوره'!A:Z,MATCH(G237,'اطلاعات دوره'!C:C,0),MATCH(J$1,'اطلاعات دوره'!$1:$1,0)),0)</f>
        <v>0</v>
      </c>
      <c r="K237" s="46"/>
      <c r="L237" s="158" t="str">
        <f>IFERROR(INDEX('اطلاعات دوره'!A:Z,MATCH(G237,'اطلاعات دوره'!C:C,0)-1,MATCH("عنوان",'اطلاعات دوره'!$1:$1,0)),"---")</f>
        <v>---</v>
      </c>
      <c r="M237" s="47" t="str">
        <f t="shared" si="34"/>
        <v>----</v>
      </c>
      <c r="N237" s="48" t="str">
        <f t="shared" si="35"/>
        <v>-/</v>
      </c>
      <c r="O237" s="45"/>
      <c r="P237" s="240">
        <f>IFERROR(INDEX('قرائت کنتور'!A:AZ,MATCH(A237&amp;"-"&amp;"آب",'قرائت کنتور'!B:B,0),MATCH(L237,'قرائت کنتور'!$1:$1,0)),0)</f>
        <v>0</v>
      </c>
      <c r="Q237" s="241">
        <f>IFERROR(INDEX('قرائت کنتور'!A:AZ,MATCH(A237&amp;"-"&amp;"آب",'قرائت کنتور'!B:B,0),MATCH(G237,'قرائت کنتور'!$1:$1,0)),0)</f>
        <v>0</v>
      </c>
      <c r="R237" s="241">
        <f t="shared" si="36"/>
        <v>0</v>
      </c>
      <c r="S237" s="241" t="str">
        <f>IFERROR(INDEX('اطلاعات انشعابات شرکتها'!A:AB,MATCH(A237,'اطلاعات انشعابات شرکتها'!A:A,0),MATCH(S$1,'اطلاعات انشعابات شرکتها'!$1:$1,0)),"---")</f>
        <v>---</v>
      </c>
      <c r="T237" s="227" t="str">
        <f t="shared" si="37"/>
        <v>---</v>
      </c>
      <c r="U237" s="45"/>
      <c r="V237" s="155" t="str">
        <f>IFERROR(INDEX('تعرفه ها'!A:Z,MATCH("بهای هر متر مکعب آب مصرفی",'تعرفه ها'!$B:$B,0),MATCH(F237,'تعرفه ها'!$2:$2,0)),"---")</f>
        <v>---</v>
      </c>
      <c r="W237" s="50" t="str">
        <f t="shared" si="38"/>
        <v>---</v>
      </c>
      <c r="X237" s="50" t="str">
        <f>IFERROR(ROUND(R237*INDEX('تعرفه ها'!A:Z,MATCH("عوارض آب به ازاء هر متر مکعب",'تعرفه ها'!$B:$B,0),MATCH(F237,'تعرفه ها'!$2:$2,0)),0),"---")</f>
        <v>---</v>
      </c>
      <c r="Y237" s="50" t="str">
        <f>IFERROR(ROUND(T237*INDEX('تعرفه ها'!A:Z,MATCH("جریمه مازاد مصرف آب به ازاء هر متر مکعب",'تعرفه ها'!$B:$B,0),MATCH(F237,'تعرفه ها'!$2:$2,0)),0),"---")</f>
        <v>---</v>
      </c>
      <c r="Z237" s="50" t="str">
        <f>IFERROR(ROUND(((W237+X237+Y237)*INDEX('تعرفه ها'!A:Z,MATCH("هزینه نگهداری و تعمیرات شبکه آب",'تعرفه ها'!$B:$B,0),MATCH(F237,'تعرفه ها'!$2:$2,0))/100),0),"---")</f>
        <v>---</v>
      </c>
      <c r="AA237" s="50" t="str">
        <f>IFERROR(IF(INDEX('اطلاعات دوره'!A:Z,MATCH(G237,'اطلاعات دوره'!C:C,0),MATCH("آب",'اطلاعات دوره'!$1:$1,0))="دارد",ROUND((W237+X237+Y237)*INDEX('تعرفه ها'!A:Z,MATCH("پیک فصلی آب",'تعرفه ها'!$B:$B,0),MATCH(F237,'تعرفه ها'!$2:$2,0))/100,0),0),"---")</f>
        <v>---</v>
      </c>
      <c r="AB237" s="50" t="str">
        <f>IFERROR(ROUND(SUM(W237+X237+Y237+Z237+AA237)*INDEX('تعرفه ها'!A:Z,MATCH("مالیات آب",'تعرفه ها'!$B:$B,0),MATCH(F237,'تعرفه ها'!$2:$2,0))/100,0),"---")</f>
        <v>---</v>
      </c>
      <c r="AC237" s="50" t="str">
        <f t="shared" si="39"/>
        <v>---</v>
      </c>
      <c r="AD237" s="50" t="str">
        <f t="shared" si="43"/>
        <v>---</v>
      </c>
      <c r="AE237" s="50" t="str">
        <f t="shared" si="40"/>
        <v>---</v>
      </c>
      <c r="AF237" s="50" t="str">
        <f t="shared" si="41"/>
        <v>---</v>
      </c>
      <c r="AG237" s="153" t="str">
        <f t="shared" si="42"/>
        <v>---</v>
      </c>
      <c r="AI237" s="183" t="str">
        <f>IFERROR(IF(INDEX(پرداخت!A:AZ,MATCH(A237&amp;" - "&amp;"آب",پرداخت!$B:$B,0),MATCH(G237,پرداخت!$1:$1,0))="نشده","نشده","شده"),"---")</f>
        <v>---</v>
      </c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</row>
    <row r="238" spans="1:79" ht="34.9" hidden="1" customHeight="1">
      <c r="A238" s="170"/>
      <c r="B238" s="47">
        <f>IFERROR(INDEX('اطلاعات انشعابات شرکتها'!A:BB,MATCH(A238,'اطلاعات انشعابات شرکتها'!A:A,0),MATCH(B$1,'اطلاعات انشعابات شرکتها'!$1:$1,0)),0)</f>
        <v>0</v>
      </c>
      <c r="C238" s="48">
        <f>IFERROR(INDEX('اطلاعات انشعابات شرکتها'!A:BB,MATCH(A238,'اطلاعات انشعابات شرکتها'!A:A,0),MATCH(C$1,'اطلاعات انشعابات شرکتها'!$1:$1,0)),0)</f>
        <v>0</v>
      </c>
      <c r="D238" s="45"/>
      <c r="E238" s="171"/>
      <c r="F238" s="170"/>
      <c r="G238" s="47" t="str">
        <f t="shared" si="33"/>
        <v>/</v>
      </c>
      <c r="H238" s="47">
        <f>IFERROR(INDEX('اطلاعات دوره'!A:Z,MATCH(G238,'اطلاعات دوره'!C:C,0),MATCH(H$1,'اطلاعات دوره'!$1:$1,0)),0)</f>
        <v>0</v>
      </c>
      <c r="I238" s="47">
        <f>IFERROR(INDEX('اطلاعات دوره'!A:Z,MATCH(G238,'اطلاعات دوره'!C:C,0),MATCH(I$1,'اطلاعات دوره'!$1:$1,0)),0)</f>
        <v>0</v>
      </c>
      <c r="J238" s="48">
        <f>IFERROR(INDEX('اطلاعات دوره'!A:Z,MATCH(G238,'اطلاعات دوره'!C:C,0),MATCH(J$1,'اطلاعات دوره'!$1:$1,0)),0)</f>
        <v>0</v>
      </c>
      <c r="K238" s="46"/>
      <c r="L238" s="158" t="str">
        <f>IFERROR(INDEX('اطلاعات دوره'!A:Z,MATCH(G238,'اطلاعات دوره'!C:C,0)-1,MATCH("عنوان",'اطلاعات دوره'!$1:$1,0)),"---")</f>
        <v>---</v>
      </c>
      <c r="M238" s="47" t="str">
        <f t="shared" si="34"/>
        <v>----</v>
      </c>
      <c r="N238" s="48" t="str">
        <f t="shared" si="35"/>
        <v>-/</v>
      </c>
      <c r="O238" s="45"/>
      <c r="P238" s="240">
        <f>IFERROR(INDEX('قرائت کنتور'!A:AZ,MATCH(A238&amp;"-"&amp;"آب",'قرائت کنتور'!B:B,0),MATCH(L238,'قرائت کنتور'!$1:$1,0)),0)</f>
        <v>0</v>
      </c>
      <c r="Q238" s="241">
        <f>IFERROR(INDEX('قرائت کنتور'!A:AZ,MATCH(A238&amp;"-"&amp;"آب",'قرائت کنتور'!B:B,0),MATCH(G238,'قرائت کنتور'!$1:$1,0)),0)</f>
        <v>0</v>
      </c>
      <c r="R238" s="241">
        <f t="shared" si="36"/>
        <v>0</v>
      </c>
      <c r="S238" s="241" t="str">
        <f>IFERROR(INDEX('اطلاعات انشعابات شرکتها'!A:AB,MATCH(A238,'اطلاعات انشعابات شرکتها'!A:A,0),MATCH(S$1,'اطلاعات انشعابات شرکتها'!$1:$1,0)),"---")</f>
        <v>---</v>
      </c>
      <c r="T238" s="227" t="str">
        <f t="shared" si="37"/>
        <v>---</v>
      </c>
      <c r="U238" s="45"/>
      <c r="V238" s="155" t="str">
        <f>IFERROR(INDEX('تعرفه ها'!A:Z,MATCH("بهای هر متر مکعب آب مصرفی",'تعرفه ها'!$B:$B,0),MATCH(F238,'تعرفه ها'!$2:$2,0)),"---")</f>
        <v>---</v>
      </c>
      <c r="W238" s="50" t="str">
        <f t="shared" si="38"/>
        <v>---</v>
      </c>
      <c r="X238" s="50" t="str">
        <f>IFERROR(ROUND(R238*INDEX('تعرفه ها'!A:Z,MATCH("عوارض آب به ازاء هر متر مکعب",'تعرفه ها'!$B:$B,0),MATCH(F238,'تعرفه ها'!$2:$2,0)),0),"---")</f>
        <v>---</v>
      </c>
      <c r="Y238" s="50" t="str">
        <f>IFERROR(ROUND(T238*INDEX('تعرفه ها'!A:Z,MATCH("جریمه مازاد مصرف آب به ازاء هر متر مکعب",'تعرفه ها'!$B:$B,0),MATCH(F238,'تعرفه ها'!$2:$2,0)),0),"---")</f>
        <v>---</v>
      </c>
      <c r="Z238" s="50" t="str">
        <f>IFERROR(ROUND(((W238+X238+Y238)*INDEX('تعرفه ها'!A:Z,MATCH("هزینه نگهداری و تعمیرات شبکه آب",'تعرفه ها'!$B:$B,0),MATCH(F238,'تعرفه ها'!$2:$2,0))/100),0),"---")</f>
        <v>---</v>
      </c>
      <c r="AA238" s="50" t="str">
        <f>IFERROR(IF(INDEX('اطلاعات دوره'!A:Z,MATCH(G238,'اطلاعات دوره'!C:C,0),MATCH("آب",'اطلاعات دوره'!$1:$1,0))="دارد",ROUND((W238+X238+Y238)*INDEX('تعرفه ها'!A:Z,MATCH("پیک فصلی آب",'تعرفه ها'!$B:$B,0),MATCH(F238,'تعرفه ها'!$2:$2,0))/100,0),0),"---")</f>
        <v>---</v>
      </c>
      <c r="AB238" s="50" t="str">
        <f>IFERROR(ROUND(SUM(W238+X238+Y238+Z238+AA238)*INDEX('تعرفه ها'!A:Z,MATCH("مالیات آب",'تعرفه ها'!$B:$B,0),MATCH(F238,'تعرفه ها'!$2:$2,0))/100,0),"---")</f>
        <v>---</v>
      </c>
      <c r="AC238" s="50" t="str">
        <f t="shared" si="39"/>
        <v>---</v>
      </c>
      <c r="AD238" s="50" t="str">
        <f t="shared" si="43"/>
        <v>---</v>
      </c>
      <c r="AE238" s="50" t="str">
        <f t="shared" si="40"/>
        <v>---</v>
      </c>
      <c r="AF238" s="50" t="str">
        <f t="shared" si="41"/>
        <v>---</v>
      </c>
      <c r="AG238" s="153" t="str">
        <f t="shared" si="42"/>
        <v>---</v>
      </c>
      <c r="AI238" s="183" t="str">
        <f>IFERROR(IF(INDEX(پرداخت!A:AZ,MATCH(A238&amp;" - "&amp;"آب",پرداخت!$B:$B,0),MATCH(G238,پرداخت!$1:$1,0))="نشده","نشده","شده"),"---")</f>
        <v>---</v>
      </c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</row>
    <row r="239" spans="1:79" ht="34.9" hidden="1" customHeight="1">
      <c r="A239" s="170"/>
      <c r="B239" s="47">
        <f>IFERROR(INDEX('اطلاعات انشعابات شرکتها'!A:BB,MATCH(A239,'اطلاعات انشعابات شرکتها'!A:A,0),MATCH(B$1,'اطلاعات انشعابات شرکتها'!$1:$1,0)),0)</f>
        <v>0</v>
      </c>
      <c r="C239" s="48">
        <f>IFERROR(INDEX('اطلاعات انشعابات شرکتها'!A:BB,MATCH(A239,'اطلاعات انشعابات شرکتها'!A:A,0),MATCH(C$1,'اطلاعات انشعابات شرکتها'!$1:$1,0)),0)</f>
        <v>0</v>
      </c>
      <c r="D239" s="45"/>
      <c r="E239" s="171"/>
      <c r="F239" s="170"/>
      <c r="G239" s="47" t="str">
        <f t="shared" si="33"/>
        <v>/</v>
      </c>
      <c r="H239" s="47">
        <f>IFERROR(INDEX('اطلاعات دوره'!A:Z,MATCH(G239,'اطلاعات دوره'!C:C,0),MATCH(H$1,'اطلاعات دوره'!$1:$1,0)),0)</f>
        <v>0</v>
      </c>
      <c r="I239" s="47">
        <f>IFERROR(INDEX('اطلاعات دوره'!A:Z,MATCH(G239,'اطلاعات دوره'!C:C,0),MATCH(I$1,'اطلاعات دوره'!$1:$1,0)),0)</f>
        <v>0</v>
      </c>
      <c r="J239" s="48">
        <f>IFERROR(INDEX('اطلاعات دوره'!A:Z,MATCH(G239,'اطلاعات دوره'!C:C,0),MATCH(J$1,'اطلاعات دوره'!$1:$1,0)),0)</f>
        <v>0</v>
      </c>
      <c r="K239" s="46"/>
      <c r="L239" s="158" t="str">
        <f>IFERROR(INDEX('اطلاعات دوره'!A:Z,MATCH(G239,'اطلاعات دوره'!C:C,0)-1,MATCH("عنوان",'اطلاعات دوره'!$1:$1,0)),"---")</f>
        <v>---</v>
      </c>
      <c r="M239" s="47" t="str">
        <f t="shared" si="34"/>
        <v>----</v>
      </c>
      <c r="N239" s="48" t="str">
        <f t="shared" si="35"/>
        <v>-/</v>
      </c>
      <c r="O239" s="45"/>
      <c r="P239" s="240">
        <f>IFERROR(INDEX('قرائت کنتور'!A:AZ,MATCH(A239&amp;"-"&amp;"آب",'قرائت کنتور'!B:B,0),MATCH(L239,'قرائت کنتور'!$1:$1,0)),0)</f>
        <v>0</v>
      </c>
      <c r="Q239" s="241">
        <f>IFERROR(INDEX('قرائت کنتور'!A:AZ,MATCH(A239&amp;"-"&amp;"آب",'قرائت کنتور'!B:B,0),MATCH(G239,'قرائت کنتور'!$1:$1,0)),0)</f>
        <v>0</v>
      </c>
      <c r="R239" s="241">
        <f t="shared" si="36"/>
        <v>0</v>
      </c>
      <c r="S239" s="241" t="str">
        <f>IFERROR(INDEX('اطلاعات انشعابات شرکتها'!A:AB,MATCH(A239,'اطلاعات انشعابات شرکتها'!A:A,0),MATCH(S$1,'اطلاعات انشعابات شرکتها'!$1:$1,0)),"---")</f>
        <v>---</v>
      </c>
      <c r="T239" s="227" t="str">
        <f t="shared" si="37"/>
        <v>---</v>
      </c>
      <c r="U239" s="45"/>
      <c r="V239" s="155" t="str">
        <f>IFERROR(INDEX('تعرفه ها'!A:Z,MATCH("بهای هر متر مکعب آب مصرفی",'تعرفه ها'!$B:$B,0),MATCH(F239,'تعرفه ها'!$2:$2,0)),"---")</f>
        <v>---</v>
      </c>
      <c r="W239" s="50" t="str">
        <f t="shared" si="38"/>
        <v>---</v>
      </c>
      <c r="X239" s="50" t="str">
        <f>IFERROR(ROUND(R239*INDEX('تعرفه ها'!A:Z,MATCH("عوارض آب به ازاء هر متر مکعب",'تعرفه ها'!$B:$B,0),MATCH(F239,'تعرفه ها'!$2:$2,0)),0),"---")</f>
        <v>---</v>
      </c>
      <c r="Y239" s="50" t="str">
        <f>IFERROR(ROUND(T239*INDEX('تعرفه ها'!A:Z,MATCH("جریمه مازاد مصرف آب به ازاء هر متر مکعب",'تعرفه ها'!$B:$B,0),MATCH(F239,'تعرفه ها'!$2:$2,0)),0),"---")</f>
        <v>---</v>
      </c>
      <c r="Z239" s="50" t="str">
        <f>IFERROR(ROUND(((W239+X239+Y239)*INDEX('تعرفه ها'!A:Z,MATCH("هزینه نگهداری و تعمیرات شبکه آب",'تعرفه ها'!$B:$B,0),MATCH(F239,'تعرفه ها'!$2:$2,0))/100),0),"---")</f>
        <v>---</v>
      </c>
      <c r="AA239" s="50" t="str">
        <f>IFERROR(IF(INDEX('اطلاعات دوره'!A:Z,MATCH(G239,'اطلاعات دوره'!C:C,0),MATCH("آب",'اطلاعات دوره'!$1:$1,0))="دارد",ROUND((W239+X239+Y239)*INDEX('تعرفه ها'!A:Z,MATCH("پیک فصلی آب",'تعرفه ها'!$B:$B,0),MATCH(F239,'تعرفه ها'!$2:$2,0))/100,0),0),"---")</f>
        <v>---</v>
      </c>
      <c r="AB239" s="50" t="str">
        <f>IFERROR(ROUND(SUM(W239+X239+Y239+Z239+AA239)*INDEX('تعرفه ها'!A:Z,MATCH("مالیات آب",'تعرفه ها'!$B:$B,0),MATCH(F239,'تعرفه ها'!$2:$2,0))/100,0),"---")</f>
        <v>---</v>
      </c>
      <c r="AC239" s="50" t="str">
        <f t="shared" si="39"/>
        <v>---</v>
      </c>
      <c r="AD239" s="50" t="str">
        <f t="shared" si="43"/>
        <v>---</v>
      </c>
      <c r="AE239" s="50" t="str">
        <f t="shared" si="40"/>
        <v>---</v>
      </c>
      <c r="AF239" s="50" t="str">
        <f t="shared" si="41"/>
        <v>---</v>
      </c>
      <c r="AG239" s="153" t="str">
        <f t="shared" si="42"/>
        <v>---</v>
      </c>
      <c r="AI239" s="183" t="str">
        <f>IFERROR(IF(INDEX(پرداخت!A:AZ,MATCH(A239&amp;" - "&amp;"آب",پرداخت!$B:$B,0),MATCH(G239,پرداخت!$1:$1,0))="نشده","نشده","شده"),"---")</f>
        <v>---</v>
      </c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</row>
    <row r="240" spans="1:79" ht="34.9" hidden="1" customHeight="1">
      <c r="A240" s="170"/>
      <c r="B240" s="47">
        <f>IFERROR(INDEX('اطلاعات انشعابات شرکتها'!A:BB,MATCH(A240,'اطلاعات انشعابات شرکتها'!A:A,0),MATCH(B$1,'اطلاعات انشعابات شرکتها'!$1:$1,0)),0)</f>
        <v>0</v>
      </c>
      <c r="C240" s="48">
        <f>IFERROR(INDEX('اطلاعات انشعابات شرکتها'!A:BB,MATCH(A240,'اطلاعات انشعابات شرکتها'!A:A,0),MATCH(C$1,'اطلاعات انشعابات شرکتها'!$1:$1,0)),0)</f>
        <v>0</v>
      </c>
      <c r="D240" s="45"/>
      <c r="E240" s="171"/>
      <c r="F240" s="170"/>
      <c r="G240" s="47" t="str">
        <f t="shared" si="33"/>
        <v>/</v>
      </c>
      <c r="H240" s="47">
        <f>IFERROR(INDEX('اطلاعات دوره'!A:Z,MATCH(G240,'اطلاعات دوره'!C:C,0),MATCH(H$1,'اطلاعات دوره'!$1:$1,0)),0)</f>
        <v>0</v>
      </c>
      <c r="I240" s="47">
        <f>IFERROR(INDEX('اطلاعات دوره'!A:Z,MATCH(G240,'اطلاعات دوره'!C:C,0),MATCH(I$1,'اطلاعات دوره'!$1:$1,0)),0)</f>
        <v>0</v>
      </c>
      <c r="J240" s="48">
        <f>IFERROR(INDEX('اطلاعات دوره'!A:Z,MATCH(G240,'اطلاعات دوره'!C:C,0),MATCH(J$1,'اطلاعات دوره'!$1:$1,0)),0)</f>
        <v>0</v>
      </c>
      <c r="K240" s="46"/>
      <c r="L240" s="158" t="str">
        <f>IFERROR(INDEX('اطلاعات دوره'!A:Z,MATCH(G240,'اطلاعات دوره'!C:C,0)-1,MATCH("عنوان",'اطلاعات دوره'!$1:$1,0)),"---")</f>
        <v>---</v>
      </c>
      <c r="M240" s="47" t="str">
        <f t="shared" si="34"/>
        <v>----</v>
      </c>
      <c r="N240" s="48" t="str">
        <f t="shared" si="35"/>
        <v>-/</v>
      </c>
      <c r="O240" s="45"/>
      <c r="P240" s="240">
        <f>IFERROR(INDEX('قرائت کنتور'!A:AZ,MATCH(A240&amp;"-"&amp;"آب",'قرائت کنتور'!B:B,0),MATCH(L240,'قرائت کنتور'!$1:$1,0)),0)</f>
        <v>0</v>
      </c>
      <c r="Q240" s="241">
        <f>IFERROR(INDEX('قرائت کنتور'!A:AZ,MATCH(A240&amp;"-"&amp;"آب",'قرائت کنتور'!B:B,0),MATCH(G240,'قرائت کنتور'!$1:$1,0)),0)</f>
        <v>0</v>
      </c>
      <c r="R240" s="241">
        <f t="shared" si="36"/>
        <v>0</v>
      </c>
      <c r="S240" s="241" t="str">
        <f>IFERROR(INDEX('اطلاعات انشعابات شرکتها'!A:AB,MATCH(A240,'اطلاعات انشعابات شرکتها'!A:A,0),MATCH(S$1,'اطلاعات انشعابات شرکتها'!$1:$1,0)),"---")</f>
        <v>---</v>
      </c>
      <c r="T240" s="227" t="str">
        <f t="shared" si="37"/>
        <v>---</v>
      </c>
      <c r="U240" s="45"/>
      <c r="V240" s="155" t="str">
        <f>IFERROR(INDEX('تعرفه ها'!A:Z,MATCH("بهای هر متر مکعب آب مصرفی",'تعرفه ها'!$B:$B,0),MATCH(F240,'تعرفه ها'!$2:$2,0)),"---")</f>
        <v>---</v>
      </c>
      <c r="W240" s="50" t="str">
        <f t="shared" si="38"/>
        <v>---</v>
      </c>
      <c r="X240" s="50" t="str">
        <f>IFERROR(ROUND(R240*INDEX('تعرفه ها'!A:Z,MATCH("عوارض آب به ازاء هر متر مکعب",'تعرفه ها'!$B:$B,0),MATCH(F240,'تعرفه ها'!$2:$2,0)),0),"---")</f>
        <v>---</v>
      </c>
      <c r="Y240" s="50" t="str">
        <f>IFERROR(ROUND(T240*INDEX('تعرفه ها'!A:Z,MATCH("جریمه مازاد مصرف آب به ازاء هر متر مکعب",'تعرفه ها'!$B:$B,0),MATCH(F240,'تعرفه ها'!$2:$2,0)),0),"---")</f>
        <v>---</v>
      </c>
      <c r="Z240" s="50" t="str">
        <f>IFERROR(ROUND(((W240+X240+Y240)*INDEX('تعرفه ها'!A:Z,MATCH("هزینه نگهداری و تعمیرات شبکه آب",'تعرفه ها'!$B:$B,0),MATCH(F240,'تعرفه ها'!$2:$2,0))/100),0),"---")</f>
        <v>---</v>
      </c>
      <c r="AA240" s="50" t="str">
        <f>IFERROR(IF(INDEX('اطلاعات دوره'!A:Z,MATCH(G240,'اطلاعات دوره'!C:C,0),MATCH("آب",'اطلاعات دوره'!$1:$1,0))="دارد",ROUND((W240+X240+Y240)*INDEX('تعرفه ها'!A:Z,MATCH("پیک فصلی آب",'تعرفه ها'!$B:$B,0),MATCH(F240,'تعرفه ها'!$2:$2,0))/100,0),0),"---")</f>
        <v>---</v>
      </c>
      <c r="AB240" s="50" t="str">
        <f>IFERROR(ROUND(SUM(W240+X240+Y240+Z240+AA240)*INDEX('تعرفه ها'!A:Z,MATCH("مالیات آب",'تعرفه ها'!$B:$B,0),MATCH(F240,'تعرفه ها'!$2:$2,0))/100,0),"---")</f>
        <v>---</v>
      </c>
      <c r="AC240" s="50" t="str">
        <f t="shared" si="39"/>
        <v>---</v>
      </c>
      <c r="AD240" s="50" t="str">
        <f t="shared" si="43"/>
        <v>---</v>
      </c>
      <c r="AE240" s="50" t="str">
        <f t="shared" si="40"/>
        <v>---</v>
      </c>
      <c r="AF240" s="50" t="str">
        <f t="shared" si="41"/>
        <v>---</v>
      </c>
      <c r="AG240" s="153" t="str">
        <f t="shared" si="42"/>
        <v>---</v>
      </c>
      <c r="AI240" s="183" t="str">
        <f>IFERROR(IF(INDEX(پرداخت!A:AZ,MATCH(A240&amp;" - "&amp;"آب",پرداخت!$B:$B,0),MATCH(G240,پرداخت!$1:$1,0))="نشده","نشده","شده"),"---")</f>
        <v>---</v>
      </c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</row>
    <row r="241" spans="1:79" ht="34.9" hidden="1" customHeight="1">
      <c r="A241" s="170"/>
      <c r="B241" s="47">
        <f>IFERROR(INDEX('اطلاعات انشعابات شرکتها'!A:BB,MATCH(A241,'اطلاعات انشعابات شرکتها'!A:A,0),MATCH(B$1,'اطلاعات انشعابات شرکتها'!$1:$1,0)),0)</f>
        <v>0</v>
      </c>
      <c r="C241" s="48">
        <f>IFERROR(INDEX('اطلاعات انشعابات شرکتها'!A:BB,MATCH(A241,'اطلاعات انشعابات شرکتها'!A:A,0),MATCH(C$1,'اطلاعات انشعابات شرکتها'!$1:$1,0)),0)</f>
        <v>0</v>
      </c>
      <c r="D241" s="45"/>
      <c r="E241" s="171"/>
      <c r="F241" s="170"/>
      <c r="G241" s="47" t="str">
        <f t="shared" si="33"/>
        <v>/</v>
      </c>
      <c r="H241" s="47">
        <f>IFERROR(INDEX('اطلاعات دوره'!A:Z,MATCH(G241,'اطلاعات دوره'!C:C,0),MATCH(H$1,'اطلاعات دوره'!$1:$1,0)),0)</f>
        <v>0</v>
      </c>
      <c r="I241" s="47">
        <f>IFERROR(INDEX('اطلاعات دوره'!A:Z,MATCH(G241,'اطلاعات دوره'!C:C,0),MATCH(I$1,'اطلاعات دوره'!$1:$1,0)),0)</f>
        <v>0</v>
      </c>
      <c r="J241" s="48">
        <f>IFERROR(INDEX('اطلاعات دوره'!A:Z,MATCH(G241,'اطلاعات دوره'!C:C,0),MATCH(J$1,'اطلاعات دوره'!$1:$1,0)),0)</f>
        <v>0</v>
      </c>
      <c r="K241" s="46"/>
      <c r="L241" s="158" t="str">
        <f>IFERROR(INDEX('اطلاعات دوره'!A:Z,MATCH(G241,'اطلاعات دوره'!C:C,0)-1,MATCH("عنوان",'اطلاعات دوره'!$1:$1,0)),"---")</f>
        <v>---</v>
      </c>
      <c r="M241" s="47" t="str">
        <f t="shared" si="34"/>
        <v>----</v>
      </c>
      <c r="N241" s="48" t="str">
        <f t="shared" si="35"/>
        <v>-/</v>
      </c>
      <c r="O241" s="45"/>
      <c r="P241" s="240">
        <f>IFERROR(INDEX('قرائت کنتور'!A:AZ,MATCH(A241&amp;"-"&amp;"آب",'قرائت کنتور'!B:B,0),MATCH(L241,'قرائت کنتور'!$1:$1,0)),0)</f>
        <v>0</v>
      </c>
      <c r="Q241" s="241">
        <f>IFERROR(INDEX('قرائت کنتور'!A:AZ,MATCH(A241&amp;"-"&amp;"آب",'قرائت کنتور'!B:B,0),MATCH(G241,'قرائت کنتور'!$1:$1,0)),0)</f>
        <v>0</v>
      </c>
      <c r="R241" s="241">
        <f t="shared" si="36"/>
        <v>0</v>
      </c>
      <c r="S241" s="241" t="str">
        <f>IFERROR(INDEX('اطلاعات انشعابات شرکتها'!A:AB,MATCH(A241,'اطلاعات انشعابات شرکتها'!A:A,0),MATCH(S$1,'اطلاعات انشعابات شرکتها'!$1:$1,0)),"---")</f>
        <v>---</v>
      </c>
      <c r="T241" s="227" t="str">
        <f t="shared" si="37"/>
        <v>---</v>
      </c>
      <c r="U241" s="45"/>
      <c r="V241" s="155" t="str">
        <f>IFERROR(INDEX('تعرفه ها'!A:Z,MATCH("بهای هر متر مکعب آب مصرفی",'تعرفه ها'!$B:$B,0),MATCH(F241,'تعرفه ها'!$2:$2,0)),"---")</f>
        <v>---</v>
      </c>
      <c r="W241" s="50" t="str">
        <f t="shared" si="38"/>
        <v>---</v>
      </c>
      <c r="X241" s="50" t="str">
        <f>IFERROR(ROUND(R241*INDEX('تعرفه ها'!A:Z,MATCH("عوارض آب به ازاء هر متر مکعب",'تعرفه ها'!$B:$B,0),MATCH(F241,'تعرفه ها'!$2:$2,0)),0),"---")</f>
        <v>---</v>
      </c>
      <c r="Y241" s="50" t="str">
        <f>IFERROR(ROUND(T241*INDEX('تعرفه ها'!A:Z,MATCH("جریمه مازاد مصرف آب به ازاء هر متر مکعب",'تعرفه ها'!$B:$B,0),MATCH(F241,'تعرفه ها'!$2:$2,0)),0),"---")</f>
        <v>---</v>
      </c>
      <c r="Z241" s="50" t="str">
        <f>IFERROR(ROUND(((W241+X241+Y241)*INDEX('تعرفه ها'!A:Z,MATCH("هزینه نگهداری و تعمیرات شبکه آب",'تعرفه ها'!$B:$B,0),MATCH(F241,'تعرفه ها'!$2:$2,0))/100),0),"---")</f>
        <v>---</v>
      </c>
      <c r="AA241" s="50" t="str">
        <f>IFERROR(IF(INDEX('اطلاعات دوره'!A:Z,MATCH(G241,'اطلاعات دوره'!C:C,0),MATCH("آب",'اطلاعات دوره'!$1:$1,0))="دارد",ROUND((W241+X241+Y241)*INDEX('تعرفه ها'!A:Z,MATCH("پیک فصلی آب",'تعرفه ها'!$B:$B,0),MATCH(F241,'تعرفه ها'!$2:$2,0))/100,0),0),"---")</f>
        <v>---</v>
      </c>
      <c r="AB241" s="50" t="str">
        <f>IFERROR(ROUND(SUM(W241+X241+Y241+Z241+AA241)*INDEX('تعرفه ها'!A:Z,MATCH("مالیات آب",'تعرفه ها'!$B:$B,0),MATCH(F241,'تعرفه ها'!$2:$2,0))/100,0),"---")</f>
        <v>---</v>
      </c>
      <c r="AC241" s="50" t="str">
        <f t="shared" si="39"/>
        <v>---</v>
      </c>
      <c r="AD241" s="50" t="str">
        <f t="shared" si="43"/>
        <v>---</v>
      </c>
      <c r="AE241" s="50" t="str">
        <f t="shared" si="40"/>
        <v>---</v>
      </c>
      <c r="AF241" s="50" t="str">
        <f t="shared" si="41"/>
        <v>---</v>
      </c>
      <c r="AG241" s="153" t="str">
        <f t="shared" si="42"/>
        <v>---</v>
      </c>
      <c r="AI241" s="183" t="str">
        <f>IFERROR(IF(INDEX(پرداخت!A:AZ,MATCH(A241&amp;" - "&amp;"آب",پرداخت!$B:$B,0),MATCH(G241,پرداخت!$1:$1,0))="نشده","نشده","شده"),"---")</f>
        <v>---</v>
      </c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</row>
    <row r="242" spans="1:79" ht="34.9" hidden="1" customHeight="1">
      <c r="A242" s="170"/>
      <c r="B242" s="47">
        <f>IFERROR(INDEX('اطلاعات انشعابات شرکتها'!A:BB,MATCH(A242,'اطلاعات انشعابات شرکتها'!A:A,0),MATCH(B$1,'اطلاعات انشعابات شرکتها'!$1:$1,0)),0)</f>
        <v>0</v>
      </c>
      <c r="C242" s="48">
        <f>IFERROR(INDEX('اطلاعات انشعابات شرکتها'!A:BB,MATCH(A242,'اطلاعات انشعابات شرکتها'!A:A,0),MATCH(C$1,'اطلاعات انشعابات شرکتها'!$1:$1,0)),0)</f>
        <v>0</v>
      </c>
      <c r="D242" s="45"/>
      <c r="E242" s="171"/>
      <c r="F242" s="170"/>
      <c r="G242" s="47" t="str">
        <f t="shared" si="33"/>
        <v>/</v>
      </c>
      <c r="H242" s="47">
        <f>IFERROR(INDEX('اطلاعات دوره'!A:Z,MATCH(G242,'اطلاعات دوره'!C:C,0),MATCH(H$1,'اطلاعات دوره'!$1:$1,0)),0)</f>
        <v>0</v>
      </c>
      <c r="I242" s="47">
        <f>IFERROR(INDEX('اطلاعات دوره'!A:Z,MATCH(G242,'اطلاعات دوره'!C:C,0),MATCH(I$1,'اطلاعات دوره'!$1:$1,0)),0)</f>
        <v>0</v>
      </c>
      <c r="J242" s="48">
        <f>IFERROR(INDEX('اطلاعات دوره'!A:Z,MATCH(G242,'اطلاعات دوره'!C:C,0),MATCH(J$1,'اطلاعات دوره'!$1:$1,0)),0)</f>
        <v>0</v>
      </c>
      <c r="K242" s="46"/>
      <c r="L242" s="158" t="str">
        <f>IFERROR(INDEX('اطلاعات دوره'!A:Z,MATCH(G242,'اطلاعات دوره'!C:C,0)-1,MATCH("عنوان",'اطلاعات دوره'!$1:$1,0)),"---")</f>
        <v>---</v>
      </c>
      <c r="M242" s="47" t="str">
        <f t="shared" si="34"/>
        <v>----</v>
      </c>
      <c r="N242" s="48" t="str">
        <f t="shared" si="35"/>
        <v>-/</v>
      </c>
      <c r="O242" s="45"/>
      <c r="P242" s="240">
        <f>IFERROR(INDEX('قرائت کنتور'!A:AZ,MATCH(A242&amp;"-"&amp;"آب",'قرائت کنتور'!B:B,0),MATCH(L242,'قرائت کنتور'!$1:$1,0)),0)</f>
        <v>0</v>
      </c>
      <c r="Q242" s="241">
        <f>IFERROR(INDEX('قرائت کنتور'!A:AZ,MATCH(A242&amp;"-"&amp;"آب",'قرائت کنتور'!B:B,0),MATCH(G242,'قرائت کنتور'!$1:$1,0)),0)</f>
        <v>0</v>
      </c>
      <c r="R242" s="241">
        <f t="shared" si="36"/>
        <v>0</v>
      </c>
      <c r="S242" s="241" t="str">
        <f>IFERROR(INDEX('اطلاعات انشعابات شرکتها'!A:AB,MATCH(A242,'اطلاعات انشعابات شرکتها'!A:A,0),MATCH(S$1,'اطلاعات انشعابات شرکتها'!$1:$1,0)),"---")</f>
        <v>---</v>
      </c>
      <c r="T242" s="227" t="str">
        <f t="shared" si="37"/>
        <v>---</v>
      </c>
      <c r="U242" s="45"/>
      <c r="V242" s="155" t="str">
        <f>IFERROR(INDEX('تعرفه ها'!A:Z,MATCH("بهای هر متر مکعب آب مصرفی",'تعرفه ها'!$B:$B,0),MATCH(F242,'تعرفه ها'!$2:$2,0)),"---")</f>
        <v>---</v>
      </c>
      <c r="W242" s="50" t="str">
        <f t="shared" si="38"/>
        <v>---</v>
      </c>
      <c r="X242" s="50" t="str">
        <f>IFERROR(ROUND(R242*INDEX('تعرفه ها'!A:Z,MATCH("عوارض آب به ازاء هر متر مکعب",'تعرفه ها'!$B:$B,0),MATCH(F242,'تعرفه ها'!$2:$2,0)),0),"---")</f>
        <v>---</v>
      </c>
      <c r="Y242" s="50" t="str">
        <f>IFERROR(ROUND(T242*INDEX('تعرفه ها'!A:Z,MATCH("جریمه مازاد مصرف آب به ازاء هر متر مکعب",'تعرفه ها'!$B:$B,0),MATCH(F242,'تعرفه ها'!$2:$2,0)),0),"---")</f>
        <v>---</v>
      </c>
      <c r="Z242" s="50" t="str">
        <f>IFERROR(ROUND(((W242+X242+Y242)*INDEX('تعرفه ها'!A:Z,MATCH("هزینه نگهداری و تعمیرات شبکه آب",'تعرفه ها'!$B:$B,0),MATCH(F242,'تعرفه ها'!$2:$2,0))/100),0),"---")</f>
        <v>---</v>
      </c>
      <c r="AA242" s="50" t="str">
        <f>IFERROR(IF(INDEX('اطلاعات دوره'!A:Z,MATCH(G242,'اطلاعات دوره'!C:C,0),MATCH("آب",'اطلاعات دوره'!$1:$1,0))="دارد",ROUND((W242+X242+Y242)*INDEX('تعرفه ها'!A:Z,MATCH("پیک فصلی آب",'تعرفه ها'!$B:$B,0),MATCH(F242,'تعرفه ها'!$2:$2,0))/100,0),0),"---")</f>
        <v>---</v>
      </c>
      <c r="AB242" s="50" t="str">
        <f>IFERROR(ROUND(SUM(W242+X242+Y242+Z242+AA242)*INDEX('تعرفه ها'!A:Z,MATCH("مالیات آب",'تعرفه ها'!$B:$B,0),MATCH(F242,'تعرفه ها'!$2:$2,0))/100,0),"---")</f>
        <v>---</v>
      </c>
      <c r="AC242" s="50" t="str">
        <f t="shared" si="39"/>
        <v>---</v>
      </c>
      <c r="AD242" s="50" t="str">
        <f t="shared" si="43"/>
        <v>---</v>
      </c>
      <c r="AE242" s="50" t="str">
        <f t="shared" si="40"/>
        <v>---</v>
      </c>
      <c r="AF242" s="50" t="str">
        <f t="shared" si="41"/>
        <v>---</v>
      </c>
      <c r="AG242" s="153" t="str">
        <f t="shared" si="42"/>
        <v>---</v>
      </c>
      <c r="AI242" s="183" t="str">
        <f>IFERROR(IF(INDEX(پرداخت!A:AZ,MATCH(A242&amp;" - "&amp;"آب",پرداخت!$B:$B,0),MATCH(G242,پرداخت!$1:$1,0))="نشده","نشده","شده"),"---")</f>
        <v>---</v>
      </c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</row>
    <row r="243" spans="1:79" ht="34.9" hidden="1" customHeight="1">
      <c r="A243" s="170"/>
      <c r="B243" s="47">
        <f>IFERROR(INDEX('اطلاعات انشعابات شرکتها'!A:BB,MATCH(A243,'اطلاعات انشعابات شرکتها'!A:A,0),MATCH(B$1,'اطلاعات انشعابات شرکتها'!$1:$1,0)),0)</f>
        <v>0</v>
      </c>
      <c r="C243" s="48">
        <f>IFERROR(INDEX('اطلاعات انشعابات شرکتها'!A:BB,MATCH(A243,'اطلاعات انشعابات شرکتها'!A:A,0),MATCH(C$1,'اطلاعات انشعابات شرکتها'!$1:$1,0)),0)</f>
        <v>0</v>
      </c>
      <c r="D243" s="45"/>
      <c r="E243" s="171"/>
      <c r="F243" s="170"/>
      <c r="G243" s="47" t="str">
        <f t="shared" si="33"/>
        <v>/</v>
      </c>
      <c r="H243" s="47">
        <f>IFERROR(INDEX('اطلاعات دوره'!A:Z,MATCH(G243,'اطلاعات دوره'!C:C,0),MATCH(H$1,'اطلاعات دوره'!$1:$1,0)),0)</f>
        <v>0</v>
      </c>
      <c r="I243" s="47">
        <f>IFERROR(INDEX('اطلاعات دوره'!A:Z,MATCH(G243,'اطلاعات دوره'!C:C,0),MATCH(I$1,'اطلاعات دوره'!$1:$1,0)),0)</f>
        <v>0</v>
      </c>
      <c r="J243" s="48">
        <f>IFERROR(INDEX('اطلاعات دوره'!A:Z,MATCH(G243,'اطلاعات دوره'!C:C,0),MATCH(J$1,'اطلاعات دوره'!$1:$1,0)),0)</f>
        <v>0</v>
      </c>
      <c r="K243" s="46"/>
      <c r="L243" s="158" t="str">
        <f>IFERROR(INDEX('اطلاعات دوره'!A:Z,MATCH(G243,'اطلاعات دوره'!C:C,0)-1,MATCH("عنوان",'اطلاعات دوره'!$1:$1,0)),"---")</f>
        <v>---</v>
      </c>
      <c r="M243" s="47" t="str">
        <f t="shared" si="34"/>
        <v>----</v>
      </c>
      <c r="N243" s="48" t="str">
        <f t="shared" si="35"/>
        <v>-/</v>
      </c>
      <c r="O243" s="45"/>
      <c r="P243" s="240">
        <f>IFERROR(INDEX('قرائت کنتور'!A:AZ,MATCH(A243&amp;"-"&amp;"آب",'قرائت کنتور'!B:B,0),MATCH(L243,'قرائت کنتور'!$1:$1,0)),0)</f>
        <v>0</v>
      </c>
      <c r="Q243" s="241">
        <f>IFERROR(INDEX('قرائت کنتور'!A:AZ,MATCH(A243&amp;"-"&amp;"آب",'قرائت کنتور'!B:B,0),MATCH(G243,'قرائت کنتور'!$1:$1,0)),0)</f>
        <v>0</v>
      </c>
      <c r="R243" s="241">
        <f t="shared" si="36"/>
        <v>0</v>
      </c>
      <c r="S243" s="241" t="str">
        <f>IFERROR(INDEX('اطلاعات انشعابات شرکتها'!A:AB,MATCH(A243,'اطلاعات انشعابات شرکتها'!A:A,0),MATCH(S$1,'اطلاعات انشعابات شرکتها'!$1:$1,0)),"---")</f>
        <v>---</v>
      </c>
      <c r="T243" s="227" t="str">
        <f t="shared" si="37"/>
        <v>---</v>
      </c>
      <c r="U243" s="45"/>
      <c r="V243" s="155" t="str">
        <f>IFERROR(INDEX('تعرفه ها'!A:Z,MATCH("بهای هر متر مکعب آب مصرفی",'تعرفه ها'!$B:$B,0),MATCH(F243,'تعرفه ها'!$2:$2,0)),"---")</f>
        <v>---</v>
      </c>
      <c r="W243" s="50" t="str">
        <f t="shared" si="38"/>
        <v>---</v>
      </c>
      <c r="X243" s="50" t="str">
        <f>IFERROR(ROUND(R243*INDEX('تعرفه ها'!A:Z,MATCH("عوارض آب به ازاء هر متر مکعب",'تعرفه ها'!$B:$B,0),MATCH(F243,'تعرفه ها'!$2:$2,0)),0),"---")</f>
        <v>---</v>
      </c>
      <c r="Y243" s="50" t="str">
        <f>IFERROR(ROUND(T243*INDEX('تعرفه ها'!A:Z,MATCH("جریمه مازاد مصرف آب به ازاء هر متر مکعب",'تعرفه ها'!$B:$B,0),MATCH(F243,'تعرفه ها'!$2:$2,0)),0),"---")</f>
        <v>---</v>
      </c>
      <c r="Z243" s="50" t="str">
        <f>IFERROR(ROUND(((W243+X243+Y243)*INDEX('تعرفه ها'!A:Z,MATCH("هزینه نگهداری و تعمیرات شبکه آب",'تعرفه ها'!$B:$B,0),MATCH(F243,'تعرفه ها'!$2:$2,0))/100),0),"---")</f>
        <v>---</v>
      </c>
      <c r="AA243" s="50" t="str">
        <f>IFERROR(IF(INDEX('اطلاعات دوره'!A:Z,MATCH(G243,'اطلاعات دوره'!C:C,0),MATCH("آب",'اطلاعات دوره'!$1:$1,0))="دارد",ROUND((W243+X243+Y243)*INDEX('تعرفه ها'!A:Z,MATCH("پیک فصلی آب",'تعرفه ها'!$B:$B,0),MATCH(F243,'تعرفه ها'!$2:$2,0))/100,0),0),"---")</f>
        <v>---</v>
      </c>
      <c r="AB243" s="50" t="str">
        <f>IFERROR(ROUND(SUM(W243+X243+Y243+Z243+AA243)*INDEX('تعرفه ها'!A:Z,MATCH("مالیات آب",'تعرفه ها'!$B:$B,0),MATCH(F243,'تعرفه ها'!$2:$2,0))/100,0),"---")</f>
        <v>---</v>
      </c>
      <c r="AC243" s="50" t="str">
        <f t="shared" si="39"/>
        <v>---</v>
      </c>
      <c r="AD243" s="50" t="str">
        <f t="shared" si="43"/>
        <v>---</v>
      </c>
      <c r="AE243" s="50" t="str">
        <f t="shared" si="40"/>
        <v>---</v>
      </c>
      <c r="AF243" s="50" t="str">
        <f t="shared" si="41"/>
        <v>---</v>
      </c>
      <c r="AG243" s="153" t="str">
        <f t="shared" si="42"/>
        <v>---</v>
      </c>
      <c r="AI243" s="183" t="str">
        <f>IFERROR(IF(INDEX(پرداخت!A:AZ,MATCH(A243&amp;" - "&amp;"آب",پرداخت!$B:$B,0),MATCH(G243,پرداخت!$1:$1,0))="نشده","نشده","شده"),"---")</f>
        <v>---</v>
      </c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</row>
    <row r="244" spans="1:79" ht="34.9" hidden="1" customHeight="1">
      <c r="A244" s="170"/>
      <c r="B244" s="47">
        <f>IFERROR(INDEX('اطلاعات انشعابات شرکتها'!A:BB,MATCH(A244,'اطلاعات انشعابات شرکتها'!A:A,0),MATCH(B$1,'اطلاعات انشعابات شرکتها'!$1:$1,0)),0)</f>
        <v>0</v>
      </c>
      <c r="C244" s="48">
        <f>IFERROR(INDEX('اطلاعات انشعابات شرکتها'!A:BB,MATCH(A244,'اطلاعات انشعابات شرکتها'!A:A,0),MATCH(C$1,'اطلاعات انشعابات شرکتها'!$1:$1,0)),0)</f>
        <v>0</v>
      </c>
      <c r="D244" s="45"/>
      <c r="E244" s="171"/>
      <c r="F244" s="170"/>
      <c r="G244" s="47" t="str">
        <f t="shared" si="33"/>
        <v>/</v>
      </c>
      <c r="H244" s="47">
        <f>IFERROR(INDEX('اطلاعات دوره'!A:Z,MATCH(G244,'اطلاعات دوره'!C:C,0),MATCH(H$1,'اطلاعات دوره'!$1:$1,0)),0)</f>
        <v>0</v>
      </c>
      <c r="I244" s="47">
        <f>IFERROR(INDEX('اطلاعات دوره'!A:Z,MATCH(G244,'اطلاعات دوره'!C:C,0),MATCH(I$1,'اطلاعات دوره'!$1:$1,0)),0)</f>
        <v>0</v>
      </c>
      <c r="J244" s="48">
        <f>IFERROR(INDEX('اطلاعات دوره'!A:Z,MATCH(G244,'اطلاعات دوره'!C:C,0),MATCH(J$1,'اطلاعات دوره'!$1:$1,0)),0)</f>
        <v>0</v>
      </c>
      <c r="K244" s="46"/>
      <c r="L244" s="158" t="str">
        <f>IFERROR(INDEX('اطلاعات دوره'!A:Z,MATCH(G244,'اطلاعات دوره'!C:C,0)-1,MATCH("عنوان",'اطلاعات دوره'!$1:$1,0)),"---")</f>
        <v>---</v>
      </c>
      <c r="M244" s="47" t="str">
        <f t="shared" si="34"/>
        <v>----</v>
      </c>
      <c r="N244" s="48" t="str">
        <f t="shared" si="35"/>
        <v>-/</v>
      </c>
      <c r="O244" s="45"/>
      <c r="P244" s="240">
        <f>IFERROR(INDEX('قرائت کنتور'!A:AZ,MATCH(A244&amp;"-"&amp;"آب",'قرائت کنتور'!B:B,0),MATCH(L244,'قرائت کنتور'!$1:$1,0)),0)</f>
        <v>0</v>
      </c>
      <c r="Q244" s="241">
        <f>IFERROR(INDEX('قرائت کنتور'!A:AZ,MATCH(A244&amp;"-"&amp;"آب",'قرائت کنتور'!B:B,0),MATCH(G244,'قرائت کنتور'!$1:$1,0)),0)</f>
        <v>0</v>
      </c>
      <c r="R244" s="241">
        <f t="shared" si="36"/>
        <v>0</v>
      </c>
      <c r="S244" s="241" t="str">
        <f>IFERROR(INDEX('اطلاعات انشعابات شرکتها'!A:AB,MATCH(A244,'اطلاعات انشعابات شرکتها'!A:A,0),MATCH(S$1,'اطلاعات انشعابات شرکتها'!$1:$1,0)),"---")</f>
        <v>---</v>
      </c>
      <c r="T244" s="227" t="str">
        <f t="shared" si="37"/>
        <v>---</v>
      </c>
      <c r="U244" s="45"/>
      <c r="V244" s="155" t="str">
        <f>IFERROR(INDEX('تعرفه ها'!A:Z,MATCH("بهای هر متر مکعب آب مصرفی",'تعرفه ها'!$B:$B,0),MATCH(F244,'تعرفه ها'!$2:$2,0)),"---")</f>
        <v>---</v>
      </c>
      <c r="W244" s="50" t="str">
        <f t="shared" si="38"/>
        <v>---</v>
      </c>
      <c r="X244" s="50" t="str">
        <f>IFERROR(ROUND(R244*INDEX('تعرفه ها'!A:Z,MATCH("عوارض آب به ازاء هر متر مکعب",'تعرفه ها'!$B:$B,0),MATCH(F244,'تعرفه ها'!$2:$2,0)),0),"---")</f>
        <v>---</v>
      </c>
      <c r="Y244" s="50" t="str">
        <f>IFERROR(ROUND(T244*INDEX('تعرفه ها'!A:Z,MATCH("جریمه مازاد مصرف آب به ازاء هر متر مکعب",'تعرفه ها'!$B:$B,0),MATCH(F244,'تعرفه ها'!$2:$2,0)),0),"---")</f>
        <v>---</v>
      </c>
      <c r="Z244" s="50" t="str">
        <f>IFERROR(ROUND(((W244+X244+Y244)*INDEX('تعرفه ها'!A:Z,MATCH("هزینه نگهداری و تعمیرات شبکه آب",'تعرفه ها'!$B:$B,0),MATCH(F244,'تعرفه ها'!$2:$2,0))/100),0),"---")</f>
        <v>---</v>
      </c>
      <c r="AA244" s="50" t="str">
        <f>IFERROR(IF(INDEX('اطلاعات دوره'!A:Z,MATCH(G244,'اطلاعات دوره'!C:C,0),MATCH("آب",'اطلاعات دوره'!$1:$1,0))="دارد",ROUND((W244+X244+Y244)*INDEX('تعرفه ها'!A:Z,MATCH("پیک فصلی آب",'تعرفه ها'!$B:$B,0),MATCH(F244,'تعرفه ها'!$2:$2,0))/100,0),0),"---")</f>
        <v>---</v>
      </c>
      <c r="AB244" s="50" t="str">
        <f>IFERROR(ROUND(SUM(W244+X244+Y244+Z244+AA244)*INDEX('تعرفه ها'!A:Z,MATCH("مالیات آب",'تعرفه ها'!$B:$B,0),MATCH(F244,'تعرفه ها'!$2:$2,0))/100,0),"---")</f>
        <v>---</v>
      </c>
      <c r="AC244" s="50" t="str">
        <f t="shared" si="39"/>
        <v>---</v>
      </c>
      <c r="AD244" s="50" t="str">
        <f t="shared" si="43"/>
        <v>---</v>
      </c>
      <c r="AE244" s="50" t="str">
        <f t="shared" si="40"/>
        <v>---</v>
      </c>
      <c r="AF244" s="50" t="str">
        <f t="shared" si="41"/>
        <v>---</v>
      </c>
      <c r="AG244" s="153" t="str">
        <f t="shared" si="42"/>
        <v>---</v>
      </c>
      <c r="AI244" s="183" t="str">
        <f>IFERROR(IF(INDEX(پرداخت!A:AZ,MATCH(A244&amp;" - "&amp;"آب",پرداخت!$B:$B,0),MATCH(G244,پرداخت!$1:$1,0))="نشده","نشده","شده"),"---")</f>
        <v>---</v>
      </c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</row>
    <row r="245" spans="1:79" ht="34.9" hidden="1" customHeight="1">
      <c r="A245" s="170"/>
      <c r="B245" s="47">
        <f>IFERROR(INDEX('اطلاعات انشعابات شرکتها'!A:BB,MATCH(A245,'اطلاعات انشعابات شرکتها'!A:A,0),MATCH(B$1,'اطلاعات انشعابات شرکتها'!$1:$1,0)),0)</f>
        <v>0</v>
      </c>
      <c r="C245" s="48">
        <f>IFERROR(INDEX('اطلاعات انشعابات شرکتها'!A:BB,MATCH(A245,'اطلاعات انشعابات شرکتها'!A:A,0),MATCH(C$1,'اطلاعات انشعابات شرکتها'!$1:$1,0)),0)</f>
        <v>0</v>
      </c>
      <c r="D245" s="45"/>
      <c r="E245" s="171"/>
      <c r="F245" s="170"/>
      <c r="G245" s="47" t="str">
        <f t="shared" si="33"/>
        <v>/</v>
      </c>
      <c r="H245" s="47">
        <f>IFERROR(INDEX('اطلاعات دوره'!A:Z,MATCH(G245,'اطلاعات دوره'!C:C,0),MATCH(H$1,'اطلاعات دوره'!$1:$1,0)),0)</f>
        <v>0</v>
      </c>
      <c r="I245" s="47">
        <f>IFERROR(INDEX('اطلاعات دوره'!A:Z,MATCH(G245,'اطلاعات دوره'!C:C,0),MATCH(I$1,'اطلاعات دوره'!$1:$1,0)),0)</f>
        <v>0</v>
      </c>
      <c r="J245" s="48">
        <f>IFERROR(INDEX('اطلاعات دوره'!A:Z,MATCH(G245,'اطلاعات دوره'!C:C,0),MATCH(J$1,'اطلاعات دوره'!$1:$1,0)),0)</f>
        <v>0</v>
      </c>
      <c r="K245" s="46"/>
      <c r="L245" s="158" t="str">
        <f>IFERROR(INDEX('اطلاعات دوره'!A:Z,MATCH(G245,'اطلاعات دوره'!C:C,0)-1,MATCH("عنوان",'اطلاعات دوره'!$1:$1,0)),"---")</f>
        <v>---</v>
      </c>
      <c r="M245" s="47" t="str">
        <f t="shared" si="34"/>
        <v>----</v>
      </c>
      <c r="N245" s="48" t="str">
        <f t="shared" si="35"/>
        <v>-/</v>
      </c>
      <c r="O245" s="45"/>
      <c r="P245" s="240">
        <f>IFERROR(INDEX('قرائت کنتور'!A:AZ,MATCH(A245&amp;"-"&amp;"آب",'قرائت کنتور'!B:B,0),MATCH(L245,'قرائت کنتور'!$1:$1,0)),0)</f>
        <v>0</v>
      </c>
      <c r="Q245" s="241">
        <f>IFERROR(INDEX('قرائت کنتور'!A:AZ,MATCH(A245&amp;"-"&amp;"آب",'قرائت کنتور'!B:B,0),MATCH(G245,'قرائت کنتور'!$1:$1,0)),0)</f>
        <v>0</v>
      </c>
      <c r="R245" s="241">
        <f t="shared" si="36"/>
        <v>0</v>
      </c>
      <c r="S245" s="241" t="str">
        <f>IFERROR(INDEX('اطلاعات انشعابات شرکتها'!A:AB,MATCH(A245,'اطلاعات انشعابات شرکتها'!A:A,0),MATCH(S$1,'اطلاعات انشعابات شرکتها'!$1:$1,0)),"---")</f>
        <v>---</v>
      </c>
      <c r="T245" s="227" t="str">
        <f t="shared" si="37"/>
        <v>---</v>
      </c>
      <c r="U245" s="45"/>
      <c r="V245" s="155" t="str">
        <f>IFERROR(INDEX('تعرفه ها'!A:Z,MATCH("بهای هر متر مکعب آب مصرفی",'تعرفه ها'!$B:$B,0),MATCH(F245,'تعرفه ها'!$2:$2,0)),"---")</f>
        <v>---</v>
      </c>
      <c r="W245" s="50" t="str">
        <f t="shared" si="38"/>
        <v>---</v>
      </c>
      <c r="X245" s="50" t="str">
        <f>IFERROR(ROUND(R245*INDEX('تعرفه ها'!A:Z,MATCH("عوارض آب به ازاء هر متر مکعب",'تعرفه ها'!$B:$B,0),MATCH(F245,'تعرفه ها'!$2:$2,0)),0),"---")</f>
        <v>---</v>
      </c>
      <c r="Y245" s="50" t="str">
        <f>IFERROR(ROUND(T245*INDEX('تعرفه ها'!A:Z,MATCH("جریمه مازاد مصرف آب به ازاء هر متر مکعب",'تعرفه ها'!$B:$B,0),MATCH(F245,'تعرفه ها'!$2:$2,0)),0),"---")</f>
        <v>---</v>
      </c>
      <c r="Z245" s="50" t="str">
        <f>IFERROR(ROUND(((W245+X245+Y245)*INDEX('تعرفه ها'!A:Z,MATCH("هزینه نگهداری و تعمیرات شبکه آب",'تعرفه ها'!$B:$B,0),MATCH(F245,'تعرفه ها'!$2:$2,0))/100),0),"---")</f>
        <v>---</v>
      </c>
      <c r="AA245" s="50" t="str">
        <f>IFERROR(IF(INDEX('اطلاعات دوره'!A:Z,MATCH(G245,'اطلاعات دوره'!C:C,0),MATCH("آب",'اطلاعات دوره'!$1:$1,0))="دارد",ROUND((W245+X245+Y245)*INDEX('تعرفه ها'!A:Z,MATCH("پیک فصلی آب",'تعرفه ها'!$B:$B,0),MATCH(F245,'تعرفه ها'!$2:$2,0))/100,0),0),"---")</f>
        <v>---</v>
      </c>
      <c r="AB245" s="50" t="str">
        <f>IFERROR(ROUND(SUM(W245+X245+Y245+Z245+AA245)*INDEX('تعرفه ها'!A:Z,MATCH("مالیات آب",'تعرفه ها'!$B:$B,0),MATCH(F245,'تعرفه ها'!$2:$2,0))/100,0),"---")</f>
        <v>---</v>
      </c>
      <c r="AC245" s="50" t="str">
        <f t="shared" si="39"/>
        <v>---</v>
      </c>
      <c r="AD245" s="50" t="str">
        <f t="shared" si="43"/>
        <v>---</v>
      </c>
      <c r="AE245" s="50" t="str">
        <f t="shared" si="40"/>
        <v>---</v>
      </c>
      <c r="AF245" s="50" t="str">
        <f t="shared" si="41"/>
        <v>---</v>
      </c>
      <c r="AG245" s="153" t="str">
        <f t="shared" si="42"/>
        <v>---</v>
      </c>
      <c r="AI245" s="183" t="str">
        <f>IFERROR(IF(INDEX(پرداخت!A:AZ,MATCH(A245&amp;" - "&amp;"آب",پرداخت!$B:$B,0),MATCH(G245,پرداخت!$1:$1,0))="نشده","نشده","شده"),"---")</f>
        <v>---</v>
      </c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</row>
    <row r="246" spans="1:79" ht="34.9" hidden="1" customHeight="1">
      <c r="A246" s="170"/>
      <c r="B246" s="47">
        <f>IFERROR(INDEX('اطلاعات انشعابات شرکتها'!A:BB,MATCH(A246,'اطلاعات انشعابات شرکتها'!A:A,0),MATCH(B$1,'اطلاعات انشعابات شرکتها'!$1:$1,0)),0)</f>
        <v>0</v>
      </c>
      <c r="C246" s="48">
        <f>IFERROR(INDEX('اطلاعات انشعابات شرکتها'!A:BB,MATCH(A246,'اطلاعات انشعابات شرکتها'!A:A,0),MATCH(C$1,'اطلاعات انشعابات شرکتها'!$1:$1,0)),0)</f>
        <v>0</v>
      </c>
      <c r="D246" s="45"/>
      <c r="E246" s="171"/>
      <c r="F246" s="170"/>
      <c r="G246" s="47" t="str">
        <f t="shared" si="33"/>
        <v>/</v>
      </c>
      <c r="H246" s="47">
        <f>IFERROR(INDEX('اطلاعات دوره'!A:Z,MATCH(G246,'اطلاعات دوره'!C:C,0),MATCH(H$1,'اطلاعات دوره'!$1:$1,0)),0)</f>
        <v>0</v>
      </c>
      <c r="I246" s="47">
        <f>IFERROR(INDEX('اطلاعات دوره'!A:Z,MATCH(G246,'اطلاعات دوره'!C:C,0),MATCH(I$1,'اطلاعات دوره'!$1:$1,0)),0)</f>
        <v>0</v>
      </c>
      <c r="J246" s="48">
        <f>IFERROR(INDEX('اطلاعات دوره'!A:Z,MATCH(G246,'اطلاعات دوره'!C:C,0),MATCH(J$1,'اطلاعات دوره'!$1:$1,0)),0)</f>
        <v>0</v>
      </c>
      <c r="K246" s="46"/>
      <c r="L246" s="158" t="str">
        <f>IFERROR(INDEX('اطلاعات دوره'!A:Z,MATCH(G246,'اطلاعات دوره'!C:C,0)-1,MATCH("عنوان",'اطلاعات دوره'!$1:$1,0)),"---")</f>
        <v>---</v>
      </c>
      <c r="M246" s="47" t="str">
        <f t="shared" si="34"/>
        <v>----</v>
      </c>
      <c r="N246" s="48" t="str">
        <f t="shared" si="35"/>
        <v>-/</v>
      </c>
      <c r="O246" s="45"/>
      <c r="P246" s="240">
        <f>IFERROR(INDEX('قرائت کنتور'!A:AZ,MATCH(A246&amp;"-"&amp;"آب",'قرائت کنتور'!B:B,0),MATCH(L246,'قرائت کنتور'!$1:$1,0)),0)</f>
        <v>0</v>
      </c>
      <c r="Q246" s="241">
        <f>IFERROR(INDEX('قرائت کنتور'!A:AZ,MATCH(A246&amp;"-"&amp;"آب",'قرائت کنتور'!B:B,0),MATCH(G246,'قرائت کنتور'!$1:$1,0)),0)</f>
        <v>0</v>
      </c>
      <c r="R246" s="241">
        <f t="shared" si="36"/>
        <v>0</v>
      </c>
      <c r="S246" s="241" t="str">
        <f>IFERROR(INDEX('اطلاعات انشعابات شرکتها'!A:AB,MATCH(A246,'اطلاعات انشعابات شرکتها'!A:A,0),MATCH(S$1,'اطلاعات انشعابات شرکتها'!$1:$1,0)),"---")</f>
        <v>---</v>
      </c>
      <c r="T246" s="227" t="str">
        <f t="shared" si="37"/>
        <v>---</v>
      </c>
      <c r="U246" s="45"/>
      <c r="V246" s="155" t="str">
        <f>IFERROR(INDEX('تعرفه ها'!A:Z,MATCH("بهای هر متر مکعب آب مصرفی",'تعرفه ها'!$B:$B,0),MATCH(F246,'تعرفه ها'!$2:$2,0)),"---")</f>
        <v>---</v>
      </c>
      <c r="W246" s="50" t="str">
        <f t="shared" si="38"/>
        <v>---</v>
      </c>
      <c r="X246" s="50" t="str">
        <f>IFERROR(ROUND(R246*INDEX('تعرفه ها'!A:Z,MATCH("عوارض آب به ازاء هر متر مکعب",'تعرفه ها'!$B:$B,0),MATCH(F246,'تعرفه ها'!$2:$2,0)),0),"---")</f>
        <v>---</v>
      </c>
      <c r="Y246" s="50" t="str">
        <f>IFERROR(ROUND(T246*INDEX('تعرفه ها'!A:Z,MATCH("جریمه مازاد مصرف آب به ازاء هر متر مکعب",'تعرفه ها'!$B:$B,0),MATCH(F246,'تعرفه ها'!$2:$2,0)),0),"---")</f>
        <v>---</v>
      </c>
      <c r="Z246" s="50" t="str">
        <f>IFERROR(ROUND(((W246+X246+Y246)*INDEX('تعرفه ها'!A:Z,MATCH("هزینه نگهداری و تعمیرات شبکه آب",'تعرفه ها'!$B:$B,0),MATCH(F246,'تعرفه ها'!$2:$2,0))/100),0),"---")</f>
        <v>---</v>
      </c>
      <c r="AA246" s="50" t="str">
        <f>IFERROR(IF(INDEX('اطلاعات دوره'!A:Z,MATCH(G246,'اطلاعات دوره'!C:C,0),MATCH("آب",'اطلاعات دوره'!$1:$1,0))="دارد",ROUND((W246+X246+Y246)*INDEX('تعرفه ها'!A:Z,MATCH("پیک فصلی آب",'تعرفه ها'!$B:$B,0),MATCH(F246,'تعرفه ها'!$2:$2,0))/100,0),0),"---")</f>
        <v>---</v>
      </c>
      <c r="AB246" s="50" t="str">
        <f>IFERROR(ROUND(SUM(W246+X246+Y246+Z246+AA246)*INDEX('تعرفه ها'!A:Z,MATCH("مالیات آب",'تعرفه ها'!$B:$B,0),MATCH(F246,'تعرفه ها'!$2:$2,0))/100,0),"---")</f>
        <v>---</v>
      </c>
      <c r="AC246" s="50" t="str">
        <f t="shared" si="39"/>
        <v>---</v>
      </c>
      <c r="AD246" s="50" t="str">
        <f t="shared" si="43"/>
        <v>---</v>
      </c>
      <c r="AE246" s="50" t="str">
        <f t="shared" si="40"/>
        <v>---</v>
      </c>
      <c r="AF246" s="50" t="str">
        <f t="shared" si="41"/>
        <v>---</v>
      </c>
      <c r="AG246" s="153" t="str">
        <f t="shared" si="42"/>
        <v>---</v>
      </c>
      <c r="AI246" s="183" t="str">
        <f>IFERROR(IF(INDEX(پرداخت!A:AZ,MATCH(A246&amp;" - "&amp;"آب",پرداخت!$B:$B,0),MATCH(G246,پرداخت!$1:$1,0))="نشده","نشده","شده"),"---")</f>
        <v>---</v>
      </c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</row>
    <row r="247" spans="1:79" ht="34.9" hidden="1" customHeight="1">
      <c r="A247" s="170"/>
      <c r="B247" s="47">
        <f>IFERROR(INDEX('اطلاعات انشعابات شرکتها'!A:BB,MATCH(A247,'اطلاعات انشعابات شرکتها'!A:A,0),MATCH(B$1,'اطلاعات انشعابات شرکتها'!$1:$1,0)),0)</f>
        <v>0</v>
      </c>
      <c r="C247" s="48">
        <f>IFERROR(INDEX('اطلاعات انشعابات شرکتها'!A:BB,MATCH(A247,'اطلاعات انشعابات شرکتها'!A:A,0),MATCH(C$1,'اطلاعات انشعابات شرکتها'!$1:$1,0)),0)</f>
        <v>0</v>
      </c>
      <c r="D247" s="45"/>
      <c r="E247" s="171"/>
      <c r="F247" s="170"/>
      <c r="G247" s="47" t="str">
        <f t="shared" si="33"/>
        <v>/</v>
      </c>
      <c r="H247" s="47">
        <f>IFERROR(INDEX('اطلاعات دوره'!A:Z,MATCH(G247,'اطلاعات دوره'!C:C,0),MATCH(H$1,'اطلاعات دوره'!$1:$1,0)),0)</f>
        <v>0</v>
      </c>
      <c r="I247" s="47">
        <f>IFERROR(INDEX('اطلاعات دوره'!A:Z,MATCH(G247,'اطلاعات دوره'!C:C,0),MATCH(I$1,'اطلاعات دوره'!$1:$1,0)),0)</f>
        <v>0</v>
      </c>
      <c r="J247" s="48">
        <f>IFERROR(INDEX('اطلاعات دوره'!A:Z,MATCH(G247,'اطلاعات دوره'!C:C,0),MATCH(J$1,'اطلاعات دوره'!$1:$1,0)),0)</f>
        <v>0</v>
      </c>
      <c r="K247" s="46"/>
      <c r="L247" s="158" t="str">
        <f>IFERROR(INDEX('اطلاعات دوره'!A:Z,MATCH(G247,'اطلاعات دوره'!C:C,0)-1,MATCH("عنوان",'اطلاعات دوره'!$1:$1,0)),"---")</f>
        <v>---</v>
      </c>
      <c r="M247" s="47" t="str">
        <f t="shared" si="34"/>
        <v>----</v>
      </c>
      <c r="N247" s="48" t="str">
        <f t="shared" si="35"/>
        <v>-/</v>
      </c>
      <c r="O247" s="45"/>
      <c r="P247" s="240">
        <f>IFERROR(INDEX('قرائت کنتور'!A:AZ,MATCH(A247&amp;"-"&amp;"آب",'قرائت کنتور'!B:B,0),MATCH(L247,'قرائت کنتور'!$1:$1,0)),0)</f>
        <v>0</v>
      </c>
      <c r="Q247" s="241">
        <f>IFERROR(INDEX('قرائت کنتور'!A:AZ,MATCH(A247&amp;"-"&amp;"آب",'قرائت کنتور'!B:B,0),MATCH(G247,'قرائت کنتور'!$1:$1,0)),0)</f>
        <v>0</v>
      </c>
      <c r="R247" s="241">
        <f t="shared" si="36"/>
        <v>0</v>
      </c>
      <c r="S247" s="241" t="str">
        <f>IFERROR(INDEX('اطلاعات انشعابات شرکتها'!A:AB,MATCH(A247,'اطلاعات انشعابات شرکتها'!A:A,0),MATCH(S$1,'اطلاعات انشعابات شرکتها'!$1:$1,0)),"---")</f>
        <v>---</v>
      </c>
      <c r="T247" s="227" t="str">
        <f t="shared" si="37"/>
        <v>---</v>
      </c>
      <c r="U247" s="45"/>
      <c r="V247" s="155" t="str">
        <f>IFERROR(INDEX('تعرفه ها'!A:Z,MATCH("بهای هر متر مکعب آب مصرفی",'تعرفه ها'!$B:$B,0),MATCH(F247,'تعرفه ها'!$2:$2,0)),"---")</f>
        <v>---</v>
      </c>
      <c r="W247" s="50" t="str">
        <f t="shared" si="38"/>
        <v>---</v>
      </c>
      <c r="X247" s="50" t="str">
        <f>IFERROR(ROUND(R247*INDEX('تعرفه ها'!A:Z,MATCH("عوارض آب به ازاء هر متر مکعب",'تعرفه ها'!$B:$B,0),MATCH(F247,'تعرفه ها'!$2:$2,0)),0),"---")</f>
        <v>---</v>
      </c>
      <c r="Y247" s="50" t="str">
        <f>IFERROR(ROUND(T247*INDEX('تعرفه ها'!A:Z,MATCH("جریمه مازاد مصرف آب به ازاء هر متر مکعب",'تعرفه ها'!$B:$B,0),MATCH(F247,'تعرفه ها'!$2:$2,0)),0),"---")</f>
        <v>---</v>
      </c>
      <c r="Z247" s="50" t="str">
        <f>IFERROR(ROUND(((W247+X247+Y247)*INDEX('تعرفه ها'!A:Z,MATCH("هزینه نگهداری و تعمیرات شبکه آب",'تعرفه ها'!$B:$B,0),MATCH(F247,'تعرفه ها'!$2:$2,0))/100),0),"---")</f>
        <v>---</v>
      </c>
      <c r="AA247" s="50" t="str">
        <f>IFERROR(IF(INDEX('اطلاعات دوره'!A:Z,MATCH(G247,'اطلاعات دوره'!C:C,0),MATCH("آب",'اطلاعات دوره'!$1:$1,0))="دارد",ROUND((W247+X247+Y247)*INDEX('تعرفه ها'!A:Z,MATCH("پیک فصلی آب",'تعرفه ها'!$B:$B,0),MATCH(F247,'تعرفه ها'!$2:$2,0))/100,0),0),"---")</f>
        <v>---</v>
      </c>
      <c r="AB247" s="50" t="str">
        <f>IFERROR(ROUND(SUM(W247+X247+Y247+Z247+AA247)*INDEX('تعرفه ها'!A:Z,MATCH("مالیات آب",'تعرفه ها'!$B:$B,0),MATCH(F247,'تعرفه ها'!$2:$2,0))/100,0),"---")</f>
        <v>---</v>
      </c>
      <c r="AC247" s="50" t="str">
        <f t="shared" si="39"/>
        <v>---</v>
      </c>
      <c r="AD247" s="50" t="str">
        <f t="shared" si="43"/>
        <v>---</v>
      </c>
      <c r="AE247" s="50" t="str">
        <f t="shared" si="40"/>
        <v>---</v>
      </c>
      <c r="AF247" s="50" t="str">
        <f t="shared" si="41"/>
        <v>---</v>
      </c>
      <c r="AG247" s="153" t="str">
        <f t="shared" si="42"/>
        <v>---</v>
      </c>
      <c r="AI247" s="183" t="str">
        <f>IFERROR(IF(INDEX(پرداخت!A:AZ,MATCH(A247&amp;" - "&amp;"آب",پرداخت!$B:$B,0),MATCH(G247,پرداخت!$1:$1,0))="نشده","نشده","شده"),"---")</f>
        <v>---</v>
      </c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</row>
    <row r="248" spans="1:79" ht="34.9" hidden="1" customHeight="1">
      <c r="A248" s="170"/>
      <c r="B248" s="47">
        <f>IFERROR(INDEX('اطلاعات انشعابات شرکتها'!A:BB,MATCH(A248,'اطلاعات انشعابات شرکتها'!A:A,0),MATCH(B$1,'اطلاعات انشعابات شرکتها'!$1:$1,0)),0)</f>
        <v>0</v>
      </c>
      <c r="C248" s="48">
        <f>IFERROR(INDEX('اطلاعات انشعابات شرکتها'!A:BB,MATCH(A248,'اطلاعات انشعابات شرکتها'!A:A,0),MATCH(C$1,'اطلاعات انشعابات شرکتها'!$1:$1,0)),0)</f>
        <v>0</v>
      </c>
      <c r="D248" s="45"/>
      <c r="E248" s="171"/>
      <c r="F248" s="170"/>
      <c r="G248" s="47" t="str">
        <f t="shared" si="33"/>
        <v>/</v>
      </c>
      <c r="H248" s="47">
        <f>IFERROR(INDEX('اطلاعات دوره'!A:Z,MATCH(G248,'اطلاعات دوره'!C:C,0),MATCH(H$1,'اطلاعات دوره'!$1:$1,0)),0)</f>
        <v>0</v>
      </c>
      <c r="I248" s="47">
        <f>IFERROR(INDEX('اطلاعات دوره'!A:Z,MATCH(G248,'اطلاعات دوره'!C:C,0),MATCH(I$1,'اطلاعات دوره'!$1:$1,0)),0)</f>
        <v>0</v>
      </c>
      <c r="J248" s="48">
        <f>IFERROR(INDEX('اطلاعات دوره'!A:Z,MATCH(G248,'اطلاعات دوره'!C:C,0),MATCH(J$1,'اطلاعات دوره'!$1:$1,0)),0)</f>
        <v>0</v>
      </c>
      <c r="K248" s="46"/>
      <c r="L248" s="158" t="str">
        <f>IFERROR(INDEX('اطلاعات دوره'!A:Z,MATCH(G248,'اطلاعات دوره'!C:C,0)-1,MATCH("عنوان",'اطلاعات دوره'!$1:$1,0)),"---")</f>
        <v>---</v>
      </c>
      <c r="M248" s="47" t="str">
        <f t="shared" si="34"/>
        <v>----</v>
      </c>
      <c r="N248" s="48" t="str">
        <f t="shared" si="35"/>
        <v>-/</v>
      </c>
      <c r="O248" s="45"/>
      <c r="P248" s="240">
        <f>IFERROR(INDEX('قرائت کنتور'!A:AZ,MATCH(A248&amp;"-"&amp;"آب",'قرائت کنتور'!B:B,0),MATCH(L248,'قرائت کنتور'!$1:$1,0)),0)</f>
        <v>0</v>
      </c>
      <c r="Q248" s="241">
        <f>IFERROR(INDEX('قرائت کنتور'!A:AZ,MATCH(A248&amp;"-"&amp;"آب",'قرائت کنتور'!B:B,0),MATCH(G248,'قرائت کنتور'!$1:$1,0)),0)</f>
        <v>0</v>
      </c>
      <c r="R248" s="241">
        <f t="shared" si="36"/>
        <v>0</v>
      </c>
      <c r="S248" s="241" t="str">
        <f>IFERROR(INDEX('اطلاعات انشعابات شرکتها'!A:AB,MATCH(A248,'اطلاعات انشعابات شرکتها'!A:A,0),MATCH(S$1,'اطلاعات انشعابات شرکتها'!$1:$1,0)),"---")</f>
        <v>---</v>
      </c>
      <c r="T248" s="227" t="str">
        <f t="shared" si="37"/>
        <v>---</v>
      </c>
      <c r="U248" s="45"/>
      <c r="V248" s="155" t="str">
        <f>IFERROR(INDEX('تعرفه ها'!A:Z,MATCH("بهای هر متر مکعب آب مصرفی",'تعرفه ها'!$B:$B,0),MATCH(F248,'تعرفه ها'!$2:$2,0)),"---")</f>
        <v>---</v>
      </c>
      <c r="W248" s="50" t="str">
        <f t="shared" si="38"/>
        <v>---</v>
      </c>
      <c r="X248" s="50" t="str">
        <f>IFERROR(ROUND(R248*INDEX('تعرفه ها'!A:Z,MATCH("عوارض آب به ازاء هر متر مکعب",'تعرفه ها'!$B:$B,0),MATCH(F248,'تعرفه ها'!$2:$2,0)),0),"---")</f>
        <v>---</v>
      </c>
      <c r="Y248" s="50" t="str">
        <f>IFERROR(ROUND(T248*INDEX('تعرفه ها'!A:Z,MATCH("جریمه مازاد مصرف آب به ازاء هر متر مکعب",'تعرفه ها'!$B:$B,0),MATCH(F248,'تعرفه ها'!$2:$2,0)),0),"---")</f>
        <v>---</v>
      </c>
      <c r="Z248" s="50" t="str">
        <f>IFERROR(ROUND(((W248+X248+Y248)*INDEX('تعرفه ها'!A:Z,MATCH("هزینه نگهداری و تعمیرات شبکه آب",'تعرفه ها'!$B:$B,0),MATCH(F248,'تعرفه ها'!$2:$2,0))/100),0),"---")</f>
        <v>---</v>
      </c>
      <c r="AA248" s="50" t="str">
        <f>IFERROR(IF(INDEX('اطلاعات دوره'!A:Z,MATCH(G248,'اطلاعات دوره'!C:C,0),MATCH("آب",'اطلاعات دوره'!$1:$1,0))="دارد",ROUND((W248+X248+Y248)*INDEX('تعرفه ها'!A:Z,MATCH("پیک فصلی آب",'تعرفه ها'!$B:$B,0),MATCH(F248,'تعرفه ها'!$2:$2,0))/100,0),0),"---")</f>
        <v>---</v>
      </c>
      <c r="AB248" s="50" t="str">
        <f>IFERROR(ROUND(SUM(W248+X248+Y248+Z248+AA248)*INDEX('تعرفه ها'!A:Z,MATCH("مالیات آب",'تعرفه ها'!$B:$B,0),MATCH(F248,'تعرفه ها'!$2:$2,0))/100,0),"---")</f>
        <v>---</v>
      </c>
      <c r="AC248" s="50" t="str">
        <f t="shared" si="39"/>
        <v>---</v>
      </c>
      <c r="AD248" s="50" t="str">
        <f t="shared" si="43"/>
        <v>---</v>
      </c>
      <c r="AE248" s="50" t="str">
        <f t="shared" si="40"/>
        <v>---</v>
      </c>
      <c r="AF248" s="50" t="str">
        <f t="shared" si="41"/>
        <v>---</v>
      </c>
      <c r="AG248" s="153" t="str">
        <f t="shared" si="42"/>
        <v>---</v>
      </c>
      <c r="AI248" s="183" t="str">
        <f>IFERROR(IF(INDEX(پرداخت!A:AZ,MATCH(A248&amp;" - "&amp;"آب",پرداخت!$B:$B,0),MATCH(G248,پرداخت!$1:$1,0))="نشده","نشده","شده"),"---")</f>
        <v>---</v>
      </c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</row>
    <row r="249" spans="1:79" ht="34.9" hidden="1" customHeight="1">
      <c r="A249" s="170"/>
      <c r="B249" s="47">
        <f>IFERROR(INDEX('اطلاعات انشعابات شرکتها'!A:BB,MATCH(A249,'اطلاعات انشعابات شرکتها'!A:A,0),MATCH(B$1,'اطلاعات انشعابات شرکتها'!$1:$1,0)),0)</f>
        <v>0</v>
      </c>
      <c r="C249" s="48">
        <f>IFERROR(INDEX('اطلاعات انشعابات شرکتها'!A:BB,MATCH(A249,'اطلاعات انشعابات شرکتها'!A:A,0),MATCH(C$1,'اطلاعات انشعابات شرکتها'!$1:$1,0)),0)</f>
        <v>0</v>
      </c>
      <c r="D249" s="45"/>
      <c r="E249" s="171"/>
      <c r="F249" s="170"/>
      <c r="G249" s="47" t="str">
        <f t="shared" si="33"/>
        <v>/</v>
      </c>
      <c r="H249" s="47">
        <f>IFERROR(INDEX('اطلاعات دوره'!A:Z,MATCH(G249,'اطلاعات دوره'!C:C,0),MATCH(H$1,'اطلاعات دوره'!$1:$1,0)),0)</f>
        <v>0</v>
      </c>
      <c r="I249" s="47">
        <f>IFERROR(INDEX('اطلاعات دوره'!A:Z,MATCH(G249,'اطلاعات دوره'!C:C,0),MATCH(I$1,'اطلاعات دوره'!$1:$1,0)),0)</f>
        <v>0</v>
      </c>
      <c r="J249" s="48">
        <f>IFERROR(INDEX('اطلاعات دوره'!A:Z,MATCH(G249,'اطلاعات دوره'!C:C,0),MATCH(J$1,'اطلاعات دوره'!$1:$1,0)),0)</f>
        <v>0</v>
      </c>
      <c r="K249" s="46"/>
      <c r="L249" s="158" t="str">
        <f>IFERROR(INDEX('اطلاعات دوره'!A:Z,MATCH(G249,'اطلاعات دوره'!C:C,0)-1,MATCH("عنوان",'اطلاعات دوره'!$1:$1,0)),"---")</f>
        <v>---</v>
      </c>
      <c r="M249" s="47" t="str">
        <f t="shared" si="34"/>
        <v>----</v>
      </c>
      <c r="N249" s="48" t="str">
        <f t="shared" si="35"/>
        <v>-/</v>
      </c>
      <c r="O249" s="45"/>
      <c r="P249" s="240">
        <f>IFERROR(INDEX('قرائت کنتور'!A:AZ,MATCH(A249&amp;"-"&amp;"آب",'قرائت کنتور'!B:B,0),MATCH(L249,'قرائت کنتور'!$1:$1,0)),0)</f>
        <v>0</v>
      </c>
      <c r="Q249" s="241">
        <f>IFERROR(INDEX('قرائت کنتور'!A:AZ,MATCH(A249&amp;"-"&amp;"آب",'قرائت کنتور'!B:B,0),MATCH(G249,'قرائت کنتور'!$1:$1,0)),0)</f>
        <v>0</v>
      </c>
      <c r="R249" s="241">
        <f t="shared" si="36"/>
        <v>0</v>
      </c>
      <c r="S249" s="241" t="str">
        <f>IFERROR(INDEX('اطلاعات انشعابات شرکتها'!A:AB,MATCH(A249,'اطلاعات انشعابات شرکتها'!A:A,0),MATCH(S$1,'اطلاعات انشعابات شرکتها'!$1:$1,0)),"---")</f>
        <v>---</v>
      </c>
      <c r="T249" s="227" t="str">
        <f t="shared" si="37"/>
        <v>---</v>
      </c>
      <c r="U249" s="45"/>
      <c r="V249" s="155" t="str">
        <f>IFERROR(INDEX('تعرفه ها'!A:Z,MATCH("بهای هر متر مکعب آب مصرفی",'تعرفه ها'!$B:$B,0),MATCH(F249,'تعرفه ها'!$2:$2,0)),"---")</f>
        <v>---</v>
      </c>
      <c r="W249" s="50" t="str">
        <f t="shared" si="38"/>
        <v>---</v>
      </c>
      <c r="X249" s="50" t="str">
        <f>IFERROR(ROUND(R249*INDEX('تعرفه ها'!A:Z,MATCH("عوارض آب به ازاء هر متر مکعب",'تعرفه ها'!$B:$B,0),MATCH(F249,'تعرفه ها'!$2:$2,0)),0),"---")</f>
        <v>---</v>
      </c>
      <c r="Y249" s="50" t="str">
        <f>IFERROR(ROUND(T249*INDEX('تعرفه ها'!A:Z,MATCH("جریمه مازاد مصرف آب به ازاء هر متر مکعب",'تعرفه ها'!$B:$B,0),MATCH(F249,'تعرفه ها'!$2:$2,0)),0),"---")</f>
        <v>---</v>
      </c>
      <c r="Z249" s="50" t="str">
        <f>IFERROR(ROUND(((W249+X249+Y249)*INDEX('تعرفه ها'!A:Z,MATCH("هزینه نگهداری و تعمیرات شبکه آب",'تعرفه ها'!$B:$B,0),MATCH(F249,'تعرفه ها'!$2:$2,0))/100),0),"---")</f>
        <v>---</v>
      </c>
      <c r="AA249" s="50" t="str">
        <f>IFERROR(IF(INDEX('اطلاعات دوره'!A:Z,MATCH(G249,'اطلاعات دوره'!C:C,0),MATCH("آب",'اطلاعات دوره'!$1:$1,0))="دارد",ROUND((W249+X249+Y249)*INDEX('تعرفه ها'!A:Z,MATCH("پیک فصلی آب",'تعرفه ها'!$B:$B,0),MATCH(F249,'تعرفه ها'!$2:$2,0))/100,0),0),"---")</f>
        <v>---</v>
      </c>
      <c r="AB249" s="50" t="str">
        <f>IFERROR(ROUND(SUM(W249+X249+Y249+Z249+AA249)*INDEX('تعرفه ها'!A:Z,MATCH("مالیات آب",'تعرفه ها'!$B:$B,0),MATCH(F249,'تعرفه ها'!$2:$2,0))/100,0),"---")</f>
        <v>---</v>
      </c>
      <c r="AC249" s="50" t="str">
        <f t="shared" si="39"/>
        <v>---</v>
      </c>
      <c r="AD249" s="50" t="str">
        <f t="shared" si="43"/>
        <v>---</v>
      </c>
      <c r="AE249" s="50" t="str">
        <f t="shared" si="40"/>
        <v>---</v>
      </c>
      <c r="AF249" s="50" t="str">
        <f t="shared" si="41"/>
        <v>---</v>
      </c>
      <c r="AG249" s="153" t="str">
        <f t="shared" si="42"/>
        <v>---</v>
      </c>
      <c r="AI249" s="183" t="str">
        <f>IFERROR(IF(INDEX(پرداخت!A:AZ,MATCH(A249&amp;" - "&amp;"آب",پرداخت!$B:$B,0),MATCH(G249,پرداخت!$1:$1,0))="نشده","نشده","شده"),"---")</f>
        <v>---</v>
      </c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</row>
    <row r="250" spans="1:79" ht="34.9" hidden="1" customHeight="1">
      <c r="A250" s="170"/>
      <c r="B250" s="47">
        <f>IFERROR(INDEX('اطلاعات انشعابات شرکتها'!A:BB,MATCH(A250,'اطلاعات انشعابات شرکتها'!A:A,0),MATCH(B$1,'اطلاعات انشعابات شرکتها'!$1:$1,0)),0)</f>
        <v>0</v>
      </c>
      <c r="C250" s="48">
        <f>IFERROR(INDEX('اطلاعات انشعابات شرکتها'!A:BB,MATCH(A250,'اطلاعات انشعابات شرکتها'!A:A,0),MATCH(C$1,'اطلاعات انشعابات شرکتها'!$1:$1,0)),0)</f>
        <v>0</v>
      </c>
      <c r="D250" s="45"/>
      <c r="E250" s="171"/>
      <c r="F250" s="170"/>
      <c r="G250" s="47" t="str">
        <f t="shared" si="33"/>
        <v>/</v>
      </c>
      <c r="H250" s="47">
        <f>IFERROR(INDEX('اطلاعات دوره'!A:Z,MATCH(G250,'اطلاعات دوره'!C:C,0),MATCH(H$1,'اطلاعات دوره'!$1:$1,0)),0)</f>
        <v>0</v>
      </c>
      <c r="I250" s="47">
        <f>IFERROR(INDEX('اطلاعات دوره'!A:Z,MATCH(G250,'اطلاعات دوره'!C:C,0),MATCH(I$1,'اطلاعات دوره'!$1:$1,0)),0)</f>
        <v>0</v>
      </c>
      <c r="J250" s="48">
        <f>IFERROR(INDEX('اطلاعات دوره'!A:Z,MATCH(G250,'اطلاعات دوره'!C:C,0),MATCH(J$1,'اطلاعات دوره'!$1:$1,0)),0)</f>
        <v>0</v>
      </c>
      <c r="K250" s="46"/>
      <c r="L250" s="158" t="str">
        <f>IFERROR(INDEX('اطلاعات دوره'!A:Z,MATCH(G250,'اطلاعات دوره'!C:C,0)-1,MATCH("عنوان",'اطلاعات دوره'!$1:$1,0)),"---")</f>
        <v>---</v>
      </c>
      <c r="M250" s="47" t="str">
        <f t="shared" si="34"/>
        <v>----</v>
      </c>
      <c r="N250" s="48" t="str">
        <f t="shared" si="35"/>
        <v>-/</v>
      </c>
      <c r="O250" s="45"/>
      <c r="P250" s="240">
        <f>IFERROR(INDEX('قرائت کنتور'!A:AZ,MATCH(A250&amp;"-"&amp;"آب",'قرائت کنتور'!B:B,0),MATCH(L250,'قرائت کنتور'!$1:$1,0)),0)</f>
        <v>0</v>
      </c>
      <c r="Q250" s="241">
        <f>IFERROR(INDEX('قرائت کنتور'!A:AZ,MATCH(A250&amp;"-"&amp;"آب",'قرائت کنتور'!B:B,0),MATCH(G250,'قرائت کنتور'!$1:$1,0)),0)</f>
        <v>0</v>
      </c>
      <c r="R250" s="241">
        <f t="shared" si="36"/>
        <v>0</v>
      </c>
      <c r="S250" s="241" t="str">
        <f>IFERROR(INDEX('اطلاعات انشعابات شرکتها'!A:AB,MATCH(A250,'اطلاعات انشعابات شرکتها'!A:A,0),MATCH(S$1,'اطلاعات انشعابات شرکتها'!$1:$1,0)),"---")</f>
        <v>---</v>
      </c>
      <c r="T250" s="227" t="str">
        <f t="shared" si="37"/>
        <v>---</v>
      </c>
      <c r="U250" s="45"/>
      <c r="V250" s="155" t="str">
        <f>IFERROR(INDEX('تعرفه ها'!A:Z,MATCH("بهای هر متر مکعب آب مصرفی",'تعرفه ها'!$B:$B,0),MATCH(F250,'تعرفه ها'!$2:$2,0)),"---")</f>
        <v>---</v>
      </c>
      <c r="W250" s="50" t="str">
        <f t="shared" si="38"/>
        <v>---</v>
      </c>
      <c r="X250" s="50" t="str">
        <f>IFERROR(ROUND(R250*INDEX('تعرفه ها'!A:Z,MATCH("عوارض آب به ازاء هر متر مکعب",'تعرفه ها'!$B:$B,0),MATCH(F250,'تعرفه ها'!$2:$2,0)),0),"---")</f>
        <v>---</v>
      </c>
      <c r="Y250" s="50" t="str">
        <f>IFERROR(ROUND(T250*INDEX('تعرفه ها'!A:Z,MATCH("جریمه مازاد مصرف آب به ازاء هر متر مکعب",'تعرفه ها'!$B:$B,0),MATCH(F250,'تعرفه ها'!$2:$2,0)),0),"---")</f>
        <v>---</v>
      </c>
      <c r="Z250" s="50" t="str">
        <f>IFERROR(ROUND(((W250+X250+Y250)*INDEX('تعرفه ها'!A:Z,MATCH("هزینه نگهداری و تعمیرات شبکه آب",'تعرفه ها'!$B:$B,0),MATCH(F250,'تعرفه ها'!$2:$2,0))/100),0),"---")</f>
        <v>---</v>
      </c>
      <c r="AA250" s="50" t="str">
        <f>IFERROR(IF(INDEX('اطلاعات دوره'!A:Z,MATCH(G250,'اطلاعات دوره'!C:C,0),MATCH("آب",'اطلاعات دوره'!$1:$1,0))="دارد",ROUND((W250+X250+Y250)*INDEX('تعرفه ها'!A:Z,MATCH("پیک فصلی آب",'تعرفه ها'!$B:$B,0),MATCH(F250,'تعرفه ها'!$2:$2,0))/100,0),0),"---")</f>
        <v>---</v>
      </c>
      <c r="AB250" s="50" t="str">
        <f>IFERROR(ROUND(SUM(W250+X250+Y250+Z250+AA250)*INDEX('تعرفه ها'!A:Z,MATCH("مالیات آب",'تعرفه ها'!$B:$B,0),MATCH(F250,'تعرفه ها'!$2:$2,0))/100,0),"---")</f>
        <v>---</v>
      </c>
      <c r="AC250" s="50" t="str">
        <f t="shared" si="39"/>
        <v>---</v>
      </c>
      <c r="AD250" s="50" t="str">
        <f t="shared" si="43"/>
        <v>---</v>
      </c>
      <c r="AE250" s="50" t="str">
        <f t="shared" si="40"/>
        <v>---</v>
      </c>
      <c r="AF250" s="50" t="str">
        <f t="shared" si="41"/>
        <v>---</v>
      </c>
      <c r="AG250" s="153" t="str">
        <f t="shared" si="42"/>
        <v>---</v>
      </c>
      <c r="AI250" s="183" t="str">
        <f>IFERROR(IF(INDEX(پرداخت!A:AZ,MATCH(A250&amp;" - "&amp;"آب",پرداخت!$B:$B,0),MATCH(G250,پرداخت!$1:$1,0))="نشده","نشده","شده"),"---")</f>
        <v>---</v>
      </c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</row>
    <row r="251" spans="1:79" ht="34.9" hidden="1" customHeight="1">
      <c r="A251" s="170"/>
      <c r="B251" s="47">
        <f>IFERROR(INDEX('اطلاعات انشعابات شرکتها'!A:BB,MATCH(A251,'اطلاعات انشعابات شرکتها'!A:A,0),MATCH(B$1,'اطلاعات انشعابات شرکتها'!$1:$1,0)),0)</f>
        <v>0</v>
      </c>
      <c r="C251" s="48">
        <f>IFERROR(INDEX('اطلاعات انشعابات شرکتها'!A:BB,MATCH(A251,'اطلاعات انشعابات شرکتها'!A:A,0),MATCH(C$1,'اطلاعات انشعابات شرکتها'!$1:$1,0)),0)</f>
        <v>0</v>
      </c>
      <c r="D251" s="45"/>
      <c r="E251" s="171"/>
      <c r="F251" s="170"/>
      <c r="G251" s="47" t="str">
        <f t="shared" si="33"/>
        <v>/</v>
      </c>
      <c r="H251" s="47">
        <f>IFERROR(INDEX('اطلاعات دوره'!A:Z,MATCH(G251,'اطلاعات دوره'!C:C,0),MATCH(H$1,'اطلاعات دوره'!$1:$1,0)),0)</f>
        <v>0</v>
      </c>
      <c r="I251" s="47">
        <f>IFERROR(INDEX('اطلاعات دوره'!A:Z,MATCH(G251,'اطلاعات دوره'!C:C,0),MATCH(I$1,'اطلاعات دوره'!$1:$1,0)),0)</f>
        <v>0</v>
      </c>
      <c r="J251" s="48">
        <f>IFERROR(INDEX('اطلاعات دوره'!A:Z,MATCH(G251,'اطلاعات دوره'!C:C,0),MATCH(J$1,'اطلاعات دوره'!$1:$1,0)),0)</f>
        <v>0</v>
      </c>
      <c r="K251" s="46"/>
      <c r="L251" s="158" t="str">
        <f>IFERROR(INDEX('اطلاعات دوره'!A:Z,MATCH(G251,'اطلاعات دوره'!C:C,0)-1,MATCH("عنوان",'اطلاعات دوره'!$1:$1,0)),"---")</f>
        <v>---</v>
      </c>
      <c r="M251" s="47" t="str">
        <f t="shared" si="34"/>
        <v>----</v>
      </c>
      <c r="N251" s="48" t="str">
        <f t="shared" si="35"/>
        <v>-/</v>
      </c>
      <c r="O251" s="45"/>
      <c r="P251" s="240">
        <f>IFERROR(INDEX('قرائت کنتور'!A:AZ,MATCH(A251&amp;"-"&amp;"آب",'قرائت کنتور'!B:B,0),MATCH(L251,'قرائت کنتور'!$1:$1,0)),0)</f>
        <v>0</v>
      </c>
      <c r="Q251" s="241">
        <f>IFERROR(INDEX('قرائت کنتور'!A:AZ,MATCH(A251&amp;"-"&amp;"آب",'قرائت کنتور'!B:B,0),MATCH(G251,'قرائت کنتور'!$1:$1,0)),0)</f>
        <v>0</v>
      </c>
      <c r="R251" s="241">
        <f t="shared" si="36"/>
        <v>0</v>
      </c>
      <c r="S251" s="241" t="str">
        <f>IFERROR(INDEX('اطلاعات انشعابات شرکتها'!A:AB,MATCH(A251,'اطلاعات انشعابات شرکتها'!A:A,0),MATCH(S$1,'اطلاعات انشعابات شرکتها'!$1:$1,0)),"---")</f>
        <v>---</v>
      </c>
      <c r="T251" s="227" t="str">
        <f t="shared" si="37"/>
        <v>---</v>
      </c>
      <c r="U251" s="45"/>
      <c r="V251" s="155" t="str">
        <f>IFERROR(INDEX('تعرفه ها'!A:Z,MATCH("بهای هر متر مکعب آب مصرفی",'تعرفه ها'!$B:$B,0),MATCH(F251,'تعرفه ها'!$2:$2,0)),"---")</f>
        <v>---</v>
      </c>
      <c r="W251" s="50" t="str">
        <f t="shared" si="38"/>
        <v>---</v>
      </c>
      <c r="X251" s="50" t="str">
        <f>IFERROR(ROUND(R251*INDEX('تعرفه ها'!A:Z,MATCH("عوارض آب به ازاء هر متر مکعب",'تعرفه ها'!$B:$B,0),MATCH(F251,'تعرفه ها'!$2:$2,0)),0),"---")</f>
        <v>---</v>
      </c>
      <c r="Y251" s="50" t="str">
        <f>IFERROR(ROUND(T251*INDEX('تعرفه ها'!A:Z,MATCH("جریمه مازاد مصرف آب به ازاء هر متر مکعب",'تعرفه ها'!$B:$B,0),MATCH(F251,'تعرفه ها'!$2:$2,0)),0),"---")</f>
        <v>---</v>
      </c>
      <c r="Z251" s="50" t="str">
        <f>IFERROR(ROUND(((W251+X251+Y251)*INDEX('تعرفه ها'!A:Z,MATCH("هزینه نگهداری و تعمیرات شبکه آب",'تعرفه ها'!$B:$B,0),MATCH(F251,'تعرفه ها'!$2:$2,0))/100),0),"---")</f>
        <v>---</v>
      </c>
      <c r="AA251" s="50" t="str">
        <f>IFERROR(IF(INDEX('اطلاعات دوره'!A:Z,MATCH(G251,'اطلاعات دوره'!C:C,0),MATCH("آب",'اطلاعات دوره'!$1:$1,0))="دارد",ROUND((W251+X251+Y251)*INDEX('تعرفه ها'!A:Z,MATCH("پیک فصلی آب",'تعرفه ها'!$B:$B,0),MATCH(F251,'تعرفه ها'!$2:$2,0))/100,0),0),"---")</f>
        <v>---</v>
      </c>
      <c r="AB251" s="50" t="str">
        <f>IFERROR(ROUND(SUM(W251+X251+Y251+Z251+AA251)*INDEX('تعرفه ها'!A:Z,MATCH("مالیات آب",'تعرفه ها'!$B:$B,0),MATCH(F251,'تعرفه ها'!$2:$2,0))/100,0),"---")</f>
        <v>---</v>
      </c>
      <c r="AC251" s="50" t="str">
        <f t="shared" si="39"/>
        <v>---</v>
      </c>
      <c r="AD251" s="50" t="str">
        <f t="shared" si="43"/>
        <v>---</v>
      </c>
      <c r="AE251" s="50" t="str">
        <f t="shared" si="40"/>
        <v>---</v>
      </c>
      <c r="AF251" s="50" t="str">
        <f t="shared" si="41"/>
        <v>---</v>
      </c>
      <c r="AG251" s="153" t="str">
        <f t="shared" si="42"/>
        <v>---</v>
      </c>
      <c r="AI251" s="183" t="str">
        <f>IFERROR(IF(INDEX(پرداخت!A:AZ,MATCH(A251&amp;" - "&amp;"آب",پرداخت!$B:$B,0),MATCH(G251,پرداخت!$1:$1,0))="نشده","نشده","شده"),"---")</f>
        <v>---</v>
      </c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</row>
    <row r="252" spans="1:79" ht="34.9" hidden="1" customHeight="1">
      <c r="A252" s="170"/>
      <c r="B252" s="47">
        <f>IFERROR(INDEX('اطلاعات انشعابات شرکتها'!A:BB,MATCH(A252,'اطلاعات انشعابات شرکتها'!A:A,0),MATCH(B$1,'اطلاعات انشعابات شرکتها'!$1:$1,0)),0)</f>
        <v>0</v>
      </c>
      <c r="C252" s="48">
        <f>IFERROR(INDEX('اطلاعات انشعابات شرکتها'!A:BB,MATCH(A252,'اطلاعات انشعابات شرکتها'!A:A,0),MATCH(C$1,'اطلاعات انشعابات شرکتها'!$1:$1,0)),0)</f>
        <v>0</v>
      </c>
      <c r="D252" s="45"/>
      <c r="E252" s="171"/>
      <c r="F252" s="170"/>
      <c r="G252" s="47" t="str">
        <f t="shared" si="33"/>
        <v>/</v>
      </c>
      <c r="H252" s="47">
        <f>IFERROR(INDEX('اطلاعات دوره'!A:Z,MATCH(G252,'اطلاعات دوره'!C:C,0),MATCH(H$1,'اطلاعات دوره'!$1:$1,0)),0)</f>
        <v>0</v>
      </c>
      <c r="I252" s="47">
        <f>IFERROR(INDEX('اطلاعات دوره'!A:Z,MATCH(G252,'اطلاعات دوره'!C:C,0),MATCH(I$1,'اطلاعات دوره'!$1:$1,0)),0)</f>
        <v>0</v>
      </c>
      <c r="J252" s="48">
        <f>IFERROR(INDEX('اطلاعات دوره'!A:Z,MATCH(G252,'اطلاعات دوره'!C:C,0),MATCH(J$1,'اطلاعات دوره'!$1:$1,0)),0)</f>
        <v>0</v>
      </c>
      <c r="K252" s="46"/>
      <c r="L252" s="158" t="str">
        <f>IFERROR(INDEX('اطلاعات دوره'!A:Z,MATCH(G252,'اطلاعات دوره'!C:C,0)-1,MATCH("عنوان",'اطلاعات دوره'!$1:$1,0)),"---")</f>
        <v>---</v>
      </c>
      <c r="M252" s="47" t="str">
        <f t="shared" si="34"/>
        <v>----</v>
      </c>
      <c r="N252" s="48" t="str">
        <f t="shared" si="35"/>
        <v>-/</v>
      </c>
      <c r="O252" s="45"/>
      <c r="P252" s="240">
        <f>IFERROR(INDEX('قرائت کنتور'!A:AZ,MATCH(A252&amp;"-"&amp;"آب",'قرائت کنتور'!B:B,0),MATCH(L252,'قرائت کنتور'!$1:$1,0)),0)</f>
        <v>0</v>
      </c>
      <c r="Q252" s="241">
        <f>IFERROR(INDEX('قرائت کنتور'!A:AZ,MATCH(A252&amp;"-"&amp;"آب",'قرائت کنتور'!B:B,0),MATCH(G252,'قرائت کنتور'!$1:$1,0)),0)</f>
        <v>0</v>
      </c>
      <c r="R252" s="241">
        <f t="shared" si="36"/>
        <v>0</v>
      </c>
      <c r="S252" s="241" t="str">
        <f>IFERROR(INDEX('اطلاعات انشعابات شرکتها'!A:AB,MATCH(A252,'اطلاعات انشعابات شرکتها'!A:A,0),MATCH(S$1,'اطلاعات انشعابات شرکتها'!$1:$1,0)),"---")</f>
        <v>---</v>
      </c>
      <c r="T252" s="227" t="str">
        <f t="shared" si="37"/>
        <v>---</v>
      </c>
      <c r="U252" s="45"/>
      <c r="V252" s="155" t="str">
        <f>IFERROR(INDEX('تعرفه ها'!A:Z,MATCH("بهای هر متر مکعب آب مصرفی",'تعرفه ها'!$B:$B,0),MATCH(F252,'تعرفه ها'!$2:$2,0)),"---")</f>
        <v>---</v>
      </c>
      <c r="W252" s="50" t="str">
        <f t="shared" si="38"/>
        <v>---</v>
      </c>
      <c r="X252" s="50" t="str">
        <f>IFERROR(ROUND(R252*INDEX('تعرفه ها'!A:Z,MATCH("عوارض آب به ازاء هر متر مکعب",'تعرفه ها'!$B:$B,0),MATCH(F252,'تعرفه ها'!$2:$2,0)),0),"---")</f>
        <v>---</v>
      </c>
      <c r="Y252" s="50" t="str">
        <f>IFERROR(ROUND(T252*INDEX('تعرفه ها'!A:Z,MATCH("جریمه مازاد مصرف آب به ازاء هر متر مکعب",'تعرفه ها'!$B:$B,0),MATCH(F252,'تعرفه ها'!$2:$2,0)),0),"---")</f>
        <v>---</v>
      </c>
      <c r="Z252" s="50" t="str">
        <f>IFERROR(ROUND(((W252+X252+Y252)*INDEX('تعرفه ها'!A:Z,MATCH("هزینه نگهداری و تعمیرات شبکه آب",'تعرفه ها'!$B:$B,0),MATCH(F252,'تعرفه ها'!$2:$2,0))/100),0),"---")</f>
        <v>---</v>
      </c>
      <c r="AA252" s="50" t="str">
        <f>IFERROR(IF(INDEX('اطلاعات دوره'!A:Z,MATCH(G252,'اطلاعات دوره'!C:C,0),MATCH("آب",'اطلاعات دوره'!$1:$1,0))="دارد",ROUND((W252+X252+Y252)*INDEX('تعرفه ها'!A:Z,MATCH("پیک فصلی آب",'تعرفه ها'!$B:$B,0),MATCH(F252,'تعرفه ها'!$2:$2,0))/100,0),0),"---")</f>
        <v>---</v>
      </c>
      <c r="AB252" s="50" t="str">
        <f>IFERROR(ROUND(SUM(W252+X252+Y252+Z252+AA252)*INDEX('تعرفه ها'!A:Z,MATCH("مالیات آب",'تعرفه ها'!$B:$B,0),MATCH(F252,'تعرفه ها'!$2:$2,0))/100,0),"---")</f>
        <v>---</v>
      </c>
      <c r="AC252" s="50" t="str">
        <f t="shared" si="39"/>
        <v>---</v>
      </c>
      <c r="AD252" s="50" t="str">
        <f t="shared" si="43"/>
        <v>---</v>
      </c>
      <c r="AE252" s="50" t="str">
        <f t="shared" si="40"/>
        <v>---</v>
      </c>
      <c r="AF252" s="50" t="str">
        <f t="shared" si="41"/>
        <v>---</v>
      </c>
      <c r="AG252" s="153" t="str">
        <f t="shared" si="42"/>
        <v>---</v>
      </c>
      <c r="AI252" s="183" t="str">
        <f>IFERROR(IF(INDEX(پرداخت!A:AZ,MATCH(A252&amp;" - "&amp;"آب",پرداخت!$B:$B,0),MATCH(G252,پرداخت!$1:$1,0))="نشده","نشده","شده"),"---")</f>
        <v>---</v>
      </c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</row>
    <row r="253" spans="1:79" ht="34.9" hidden="1" customHeight="1">
      <c r="A253" s="170"/>
      <c r="B253" s="47">
        <f>IFERROR(INDEX('اطلاعات انشعابات شرکتها'!A:BB,MATCH(A253,'اطلاعات انشعابات شرکتها'!A:A,0),MATCH(B$1,'اطلاعات انشعابات شرکتها'!$1:$1,0)),0)</f>
        <v>0</v>
      </c>
      <c r="C253" s="48">
        <f>IFERROR(INDEX('اطلاعات انشعابات شرکتها'!A:BB,MATCH(A253,'اطلاعات انشعابات شرکتها'!A:A,0),MATCH(C$1,'اطلاعات انشعابات شرکتها'!$1:$1,0)),0)</f>
        <v>0</v>
      </c>
      <c r="D253" s="45"/>
      <c r="E253" s="171"/>
      <c r="F253" s="170"/>
      <c r="G253" s="47" t="str">
        <f t="shared" si="33"/>
        <v>/</v>
      </c>
      <c r="H253" s="47">
        <f>IFERROR(INDEX('اطلاعات دوره'!A:Z,MATCH(G253,'اطلاعات دوره'!C:C,0),MATCH(H$1,'اطلاعات دوره'!$1:$1,0)),0)</f>
        <v>0</v>
      </c>
      <c r="I253" s="47">
        <f>IFERROR(INDEX('اطلاعات دوره'!A:Z,MATCH(G253,'اطلاعات دوره'!C:C,0),MATCH(I$1,'اطلاعات دوره'!$1:$1,0)),0)</f>
        <v>0</v>
      </c>
      <c r="J253" s="48">
        <f>IFERROR(INDEX('اطلاعات دوره'!A:Z,MATCH(G253,'اطلاعات دوره'!C:C,0),MATCH(J$1,'اطلاعات دوره'!$1:$1,0)),0)</f>
        <v>0</v>
      </c>
      <c r="K253" s="46"/>
      <c r="L253" s="158" t="str">
        <f>IFERROR(INDEX('اطلاعات دوره'!A:Z,MATCH(G253,'اطلاعات دوره'!C:C,0)-1,MATCH("عنوان",'اطلاعات دوره'!$1:$1,0)),"---")</f>
        <v>---</v>
      </c>
      <c r="M253" s="47" t="str">
        <f t="shared" si="34"/>
        <v>----</v>
      </c>
      <c r="N253" s="48" t="str">
        <f t="shared" si="35"/>
        <v>-/</v>
      </c>
      <c r="O253" s="45"/>
      <c r="P253" s="240">
        <f>IFERROR(INDEX('قرائت کنتور'!A:AZ,MATCH(A253&amp;"-"&amp;"آب",'قرائت کنتور'!B:B,0),MATCH(L253,'قرائت کنتور'!$1:$1,0)),0)</f>
        <v>0</v>
      </c>
      <c r="Q253" s="241">
        <f>IFERROR(INDEX('قرائت کنتور'!A:AZ,MATCH(A253&amp;"-"&amp;"آب",'قرائت کنتور'!B:B,0),MATCH(G253,'قرائت کنتور'!$1:$1,0)),0)</f>
        <v>0</v>
      </c>
      <c r="R253" s="241">
        <f t="shared" si="36"/>
        <v>0</v>
      </c>
      <c r="S253" s="241" t="str">
        <f>IFERROR(INDEX('اطلاعات انشعابات شرکتها'!A:AB,MATCH(A253,'اطلاعات انشعابات شرکتها'!A:A,0),MATCH(S$1,'اطلاعات انشعابات شرکتها'!$1:$1,0)),"---")</f>
        <v>---</v>
      </c>
      <c r="T253" s="227" t="str">
        <f t="shared" si="37"/>
        <v>---</v>
      </c>
      <c r="U253" s="45"/>
      <c r="V253" s="155" t="str">
        <f>IFERROR(INDEX('تعرفه ها'!A:Z,MATCH("بهای هر متر مکعب آب مصرفی",'تعرفه ها'!$B:$B,0),MATCH(F253,'تعرفه ها'!$2:$2,0)),"---")</f>
        <v>---</v>
      </c>
      <c r="W253" s="50" t="str">
        <f t="shared" si="38"/>
        <v>---</v>
      </c>
      <c r="X253" s="50" t="str">
        <f>IFERROR(ROUND(R253*INDEX('تعرفه ها'!A:Z,MATCH("عوارض آب به ازاء هر متر مکعب",'تعرفه ها'!$B:$B,0),MATCH(F253,'تعرفه ها'!$2:$2,0)),0),"---")</f>
        <v>---</v>
      </c>
      <c r="Y253" s="50" t="str">
        <f>IFERROR(ROUND(T253*INDEX('تعرفه ها'!A:Z,MATCH("جریمه مازاد مصرف آب به ازاء هر متر مکعب",'تعرفه ها'!$B:$B,0),MATCH(F253,'تعرفه ها'!$2:$2,0)),0),"---")</f>
        <v>---</v>
      </c>
      <c r="Z253" s="50" t="str">
        <f>IFERROR(ROUND(((W253+X253+Y253)*INDEX('تعرفه ها'!A:Z,MATCH("هزینه نگهداری و تعمیرات شبکه آب",'تعرفه ها'!$B:$B,0),MATCH(F253,'تعرفه ها'!$2:$2,0))/100),0),"---")</f>
        <v>---</v>
      </c>
      <c r="AA253" s="50" t="str">
        <f>IFERROR(IF(INDEX('اطلاعات دوره'!A:Z,MATCH(G253,'اطلاعات دوره'!C:C,0),MATCH("آب",'اطلاعات دوره'!$1:$1,0))="دارد",ROUND((W253+X253+Y253)*INDEX('تعرفه ها'!A:Z,MATCH("پیک فصلی آب",'تعرفه ها'!$B:$B,0),MATCH(F253,'تعرفه ها'!$2:$2,0))/100,0),0),"---")</f>
        <v>---</v>
      </c>
      <c r="AB253" s="50" t="str">
        <f>IFERROR(ROUND(SUM(W253+X253+Y253+Z253+AA253)*INDEX('تعرفه ها'!A:Z,MATCH("مالیات آب",'تعرفه ها'!$B:$B,0),MATCH(F253,'تعرفه ها'!$2:$2,0))/100,0),"---")</f>
        <v>---</v>
      </c>
      <c r="AC253" s="50" t="str">
        <f t="shared" si="39"/>
        <v>---</v>
      </c>
      <c r="AD253" s="50" t="str">
        <f t="shared" si="43"/>
        <v>---</v>
      </c>
      <c r="AE253" s="50" t="str">
        <f t="shared" si="40"/>
        <v>---</v>
      </c>
      <c r="AF253" s="50" t="str">
        <f t="shared" si="41"/>
        <v>---</v>
      </c>
      <c r="AG253" s="153" t="str">
        <f t="shared" si="42"/>
        <v>---</v>
      </c>
      <c r="AI253" s="183" t="str">
        <f>IFERROR(IF(INDEX(پرداخت!A:AZ,MATCH(A253&amp;" - "&amp;"آب",پرداخت!$B:$B,0),MATCH(G253,پرداخت!$1:$1,0))="نشده","نشده","شده"),"---")</f>
        <v>---</v>
      </c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</row>
    <row r="254" spans="1:79" ht="34.9" hidden="1" customHeight="1">
      <c r="A254" s="170"/>
      <c r="B254" s="47">
        <f>IFERROR(INDEX('اطلاعات انشعابات شرکتها'!A:BB,MATCH(A254,'اطلاعات انشعابات شرکتها'!A:A,0),MATCH(B$1,'اطلاعات انشعابات شرکتها'!$1:$1,0)),0)</f>
        <v>0</v>
      </c>
      <c r="C254" s="48">
        <f>IFERROR(INDEX('اطلاعات انشعابات شرکتها'!A:BB,MATCH(A254,'اطلاعات انشعابات شرکتها'!A:A,0),MATCH(C$1,'اطلاعات انشعابات شرکتها'!$1:$1,0)),0)</f>
        <v>0</v>
      </c>
      <c r="D254" s="45"/>
      <c r="E254" s="171"/>
      <c r="F254" s="170"/>
      <c r="G254" s="47" t="str">
        <f t="shared" si="33"/>
        <v>/</v>
      </c>
      <c r="H254" s="47">
        <f>IFERROR(INDEX('اطلاعات دوره'!A:Z,MATCH(G254,'اطلاعات دوره'!C:C,0),MATCH(H$1,'اطلاعات دوره'!$1:$1,0)),0)</f>
        <v>0</v>
      </c>
      <c r="I254" s="47">
        <f>IFERROR(INDEX('اطلاعات دوره'!A:Z,MATCH(G254,'اطلاعات دوره'!C:C,0),MATCH(I$1,'اطلاعات دوره'!$1:$1,0)),0)</f>
        <v>0</v>
      </c>
      <c r="J254" s="48">
        <f>IFERROR(INDEX('اطلاعات دوره'!A:Z,MATCH(G254,'اطلاعات دوره'!C:C,0),MATCH(J$1,'اطلاعات دوره'!$1:$1,0)),0)</f>
        <v>0</v>
      </c>
      <c r="K254" s="46"/>
      <c r="L254" s="158" t="str">
        <f>IFERROR(INDEX('اطلاعات دوره'!A:Z,MATCH(G254,'اطلاعات دوره'!C:C,0)-1,MATCH("عنوان",'اطلاعات دوره'!$1:$1,0)),"---")</f>
        <v>---</v>
      </c>
      <c r="M254" s="47" t="str">
        <f t="shared" si="34"/>
        <v>----</v>
      </c>
      <c r="N254" s="48" t="str">
        <f t="shared" si="35"/>
        <v>-/</v>
      </c>
      <c r="O254" s="45"/>
      <c r="P254" s="240">
        <f>IFERROR(INDEX('قرائت کنتور'!A:AZ,MATCH(A254&amp;"-"&amp;"آب",'قرائت کنتور'!B:B,0),MATCH(L254,'قرائت کنتور'!$1:$1,0)),0)</f>
        <v>0</v>
      </c>
      <c r="Q254" s="241">
        <f>IFERROR(INDEX('قرائت کنتور'!A:AZ,MATCH(A254&amp;"-"&amp;"آب",'قرائت کنتور'!B:B,0),MATCH(G254,'قرائت کنتور'!$1:$1,0)),0)</f>
        <v>0</v>
      </c>
      <c r="R254" s="241">
        <f t="shared" si="36"/>
        <v>0</v>
      </c>
      <c r="S254" s="241" t="str">
        <f>IFERROR(INDEX('اطلاعات انشعابات شرکتها'!A:AB,MATCH(A254,'اطلاعات انشعابات شرکتها'!A:A,0),MATCH(S$1,'اطلاعات انشعابات شرکتها'!$1:$1,0)),"---")</f>
        <v>---</v>
      </c>
      <c r="T254" s="227" t="str">
        <f t="shared" si="37"/>
        <v>---</v>
      </c>
      <c r="U254" s="45"/>
      <c r="V254" s="155" t="str">
        <f>IFERROR(INDEX('تعرفه ها'!A:Z,MATCH("بهای هر متر مکعب آب مصرفی",'تعرفه ها'!$B:$B,0),MATCH(F254,'تعرفه ها'!$2:$2,0)),"---")</f>
        <v>---</v>
      </c>
      <c r="W254" s="50" t="str">
        <f t="shared" si="38"/>
        <v>---</v>
      </c>
      <c r="X254" s="50" t="str">
        <f>IFERROR(ROUND(R254*INDEX('تعرفه ها'!A:Z,MATCH("عوارض آب به ازاء هر متر مکعب",'تعرفه ها'!$B:$B,0),MATCH(F254,'تعرفه ها'!$2:$2,0)),0),"---")</f>
        <v>---</v>
      </c>
      <c r="Y254" s="50" t="str">
        <f>IFERROR(ROUND(T254*INDEX('تعرفه ها'!A:Z,MATCH("جریمه مازاد مصرف آب به ازاء هر متر مکعب",'تعرفه ها'!$B:$B,0),MATCH(F254,'تعرفه ها'!$2:$2,0)),0),"---")</f>
        <v>---</v>
      </c>
      <c r="Z254" s="50" t="str">
        <f>IFERROR(ROUND(((W254+X254+Y254)*INDEX('تعرفه ها'!A:Z,MATCH("هزینه نگهداری و تعمیرات شبکه آب",'تعرفه ها'!$B:$B,0),MATCH(F254,'تعرفه ها'!$2:$2,0))/100),0),"---")</f>
        <v>---</v>
      </c>
      <c r="AA254" s="50" t="str">
        <f>IFERROR(IF(INDEX('اطلاعات دوره'!A:Z,MATCH(G254,'اطلاعات دوره'!C:C,0),MATCH("آب",'اطلاعات دوره'!$1:$1,0))="دارد",ROUND((W254+X254+Y254)*INDEX('تعرفه ها'!A:Z,MATCH("پیک فصلی آب",'تعرفه ها'!$B:$B,0),MATCH(F254,'تعرفه ها'!$2:$2,0))/100,0),0),"---")</f>
        <v>---</v>
      </c>
      <c r="AB254" s="50" t="str">
        <f>IFERROR(ROUND(SUM(W254+X254+Y254+Z254+AA254)*INDEX('تعرفه ها'!A:Z,MATCH("مالیات آب",'تعرفه ها'!$B:$B,0),MATCH(F254,'تعرفه ها'!$2:$2,0))/100,0),"---")</f>
        <v>---</v>
      </c>
      <c r="AC254" s="50" t="str">
        <f t="shared" si="39"/>
        <v>---</v>
      </c>
      <c r="AD254" s="50" t="str">
        <f t="shared" si="43"/>
        <v>---</v>
      </c>
      <c r="AE254" s="50" t="str">
        <f t="shared" si="40"/>
        <v>---</v>
      </c>
      <c r="AF254" s="50" t="str">
        <f t="shared" si="41"/>
        <v>---</v>
      </c>
      <c r="AG254" s="153" t="str">
        <f t="shared" si="42"/>
        <v>---</v>
      </c>
      <c r="AI254" s="183" t="str">
        <f>IFERROR(IF(INDEX(پرداخت!A:AZ,MATCH(A254&amp;" - "&amp;"آب",پرداخت!$B:$B,0),MATCH(G254,پرداخت!$1:$1,0))="نشده","نشده","شده"),"---")</f>
        <v>---</v>
      </c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</row>
    <row r="255" spans="1:79" ht="34.9" hidden="1" customHeight="1">
      <c r="A255" s="170"/>
      <c r="B255" s="47">
        <f>IFERROR(INDEX('اطلاعات انشعابات شرکتها'!A:BB,MATCH(A255,'اطلاعات انشعابات شرکتها'!A:A,0),MATCH(B$1,'اطلاعات انشعابات شرکتها'!$1:$1,0)),0)</f>
        <v>0</v>
      </c>
      <c r="C255" s="48">
        <f>IFERROR(INDEX('اطلاعات انشعابات شرکتها'!A:BB,MATCH(A255,'اطلاعات انشعابات شرکتها'!A:A,0),MATCH(C$1,'اطلاعات انشعابات شرکتها'!$1:$1,0)),0)</f>
        <v>0</v>
      </c>
      <c r="D255" s="45"/>
      <c r="E255" s="171"/>
      <c r="F255" s="170"/>
      <c r="G255" s="47" t="str">
        <f t="shared" si="33"/>
        <v>/</v>
      </c>
      <c r="H255" s="47">
        <f>IFERROR(INDEX('اطلاعات دوره'!A:Z,MATCH(G255,'اطلاعات دوره'!C:C,0),MATCH(H$1,'اطلاعات دوره'!$1:$1,0)),0)</f>
        <v>0</v>
      </c>
      <c r="I255" s="47">
        <f>IFERROR(INDEX('اطلاعات دوره'!A:Z,MATCH(G255,'اطلاعات دوره'!C:C,0),MATCH(I$1,'اطلاعات دوره'!$1:$1,0)),0)</f>
        <v>0</v>
      </c>
      <c r="J255" s="48">
        <f>IFERROR(INDEX('اطلاعات دوره'!A:Z,MATCH(G255,'اطلاعات دوره'!C:C,0),MATCH(J$1,'اطلاعات دوره'!$1:$1,0)),0)</f>
        <v>0</v>
      </c>
      <c r="K255" s="46"/>
      <c r="L255" s="158" t="str">
        <f>IFERROR(INDEX('اطلاعات دوره'!A:Z,MATCH(G255,'اطلاعات دوره'!C:C,0)-1,MATCH("عنوان",'اطلاعات دوره'!$1:$1,0)),"---")</f>
        <v>---</v>
      </c>
      <c r="M255" s="47" t="str">
        <f t="shared" si="34"/>
        <v>----</v>
      </c>
      <c r="N255" s="48" t="str">
        <f t="shared" si="35"/>
        <v>-/</v>
      </c>
      <c r="O255" s="45"/>
      <c r="P255" s="240">
        <f>IFERROR(INDEX('قرائت کنتور'!A:AZ,MATCH(A255&amp;"-"&amp;"آب",'قرائت کنتور'!B:B,0),MATCH(L255,'قرائت کنتور'!$1:$1,0)),0)</f>
        <v>0</v>
      </c>
      <c r="Q255" s="241">
        <f>IFERROR(INDEX('قرائت کنتور'!A:AZ,MATCH(A255&amp;"-"&amp;"آب",'قرائت کنتور'!B:B,0),MATCH(G255,'قرائت کنتور'!$1:$1,0)),0)</f>
        <v>0</v>
      </c>
      <c r="R255" s="241">
        <f t="shared" si="36"/>
        <v>0</v>
      </c>
      <c r="S255" s="241" t="str">
        <f>IFERROR(INDEX('اطلاعات انشعابات شرکتها'!A:AB,MATCH(A255,'اطلاعات انشعابات شرکتها'!A:A,0),MATCH(S$1,'اطلاعات انشعابات شرکتها'!$1:$1,0)),"---")</f>
        <v>---</v>
      </c>
      <c r="T255" s="227" t="str">
        <f t="shared" si="37"/>
        <v>---</v>
      </c>
      <c r="U255" s="45"/>
      <c r="V255" s="155" t="str">
        <f>IFERROR(INDEX('تعرفه ها'!A:Z,MATCH("بهای هر متر مکعب آب مصرفی",'تعرفه ها'!$B:$B,0),MATCH(F255,'تعرفه ها'!$2:$2,0)),"---")</f>
        <v>---</v>
      </c>
      <c r="W255" s="50" t="str">
        <f t="shared" si="38"/>
        <v>---</v>
      </c>
      <c r="X255" s="50" t="str">
        <f>IFERROR(ROUND(R255*INDEX('تعرفه ها'!A:Z,MATCH("عوارض آب به ازاء هر متر مکعب",'تعرفه ها'!$B:$B,0),MATCH(F255,'تعرفه ها'!$2:$2,0)),0),"---")</f>
        <v>---</v>
      </c>
      <c r="Y255" s="50" t="str">
        <f>IFERROR(ROUND(T255*INDEX('تعرفه ها'!A:Z,MATCH("جریمه مازاد مصرف آب به ازاء هر متر مکعب",'تعرفه ها'!$B:$B,0),MATCH(F255,'تعرفه ها'!$2:$2,0)),0),"---")</f>
        <v>---</v>
      </c>
      <c r="Z255" s="50" t="str">
        <f>IFERROR(ROUND(((W255+X255+Y255)*INDEX('تعرفه ها'!A:Z,MATCH("هزینه نگهداری و تعمیرات شبکه آب",'تعرفه ها'!$B:$B,0),MATCH(F255,'تعرفه ها'!$2:$2,0))/100),0),"---")</f>
        <v>---</v>
      </c>
      <c r="AA255" s="50" t="str">
        <f>IFERROR(IF(INDEX('اطلاعات دوره'!A:Z,MATCH(G255,'اطلاعات دوره'!C:C,0),MATCH("آب",'اطلاعات دوره'!$1:$1,0))="دارد",ROUND((W255+X255+Y255)*INDEX('تعرفه ها'!A:Z,MATCH("پیک فصلی آب",'تعرفه ها'!$B:$B,0),MATCH(F255,'تعرفه ها'!$2:$2,0))/100,0),0),"---")</f>
        <v>---</v>
      </c>
      <c r="AB255" s="50" t="str">
        <f>IFERROR(ROUND(SUM(W255+X255+Y255+Z255+AA255)*INDEX('تعرفه ها'!A:Z,MATCH("مالیات آب",'تعرفه ها'!$B:$B,0),MATCH(F255,'تعرفه ها'!$2:$2,0))/100,0),"---")</f>
        <v>---</v>
      </c>
      <c r="AC255" s="50" t="str">
        <f t="shared" si="39"/>
        <v>---</v>
      </c>
      <c r="AD255" s="50" t="str">
        <f t="shared" si="43"/>
        <v>---</v>
      </c>
      <c r="AE255" s="50" t="str">
        <f t="shared" si="40"/>
        <v>---</v>
      </c>
      <c r="AF255" s="50" t="str">
        <f t="shared" si="41"/>
        <v>---</v>
      </c>
      <c r="AG255" s="153" t="str">
        <f t="shared" si="42"/>
        <v>---</v>
      </c>
      <c r="AI255" s="183" t="str">
        <f>IFERROR(IF(INDEX(پرداخت!A:AZ,MATCH(A255&amp;" - "&amp;"آب",پرداخت!$B:$B,0),MATCH(G255,پرداخت!$1:$1,0))="نشده","نشده","شده"),"---")</f>
        <v>---</v>
      </c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</row>
    <row r="256" spans="1:79" ht="34.9" hidden="1" customHeight="1">
      <c r="A256" s="170"/>
      <c r="B256" s="47">
        <f>IFERROR(INDEX('اطلاعات انشعابات شرکتها'!A:BB,MATCH(A256,'اطلاعات انشعابات شرکتها'!A:A,0),MATCH(B$1,'اطلاعات انشعابات شرکتها'!$1:$1,0)),0)</f>
        <v>0</v>
      </c>
      <c r="C256" s="48">
        <f>IFERROR(INDEX('اطلاعات انشعابات شرکتها'!A:BB,MATCH(A256,'اطلاعات انشعابات شرکتها'!A:A,0),MATCH(C$1,'اطلاعات انشعابات شرکتها'!$1:$1,0)),0)</f>
        <v>0</v>
      </c>
      <c r="D256" s="45"/>
      <c r="E256" s="171"/>
      <c r="F256" s="170"/>
      <c r="G256" s="47" t="str">
        <f t="shared" si="33"/>
        <v>/</v>
      </c>
      <c r="H256" s="47">
        <f>IFERROR(INDEX('اطلاعات دوره'!A:Z,MATCH(G256,'اطلاعات دوره'!C:C,0),MATCH(H$1,'اطلاعات دوره'!$1:$1,0)),0)</f>
        <v>0</v>
      </c>
      <c r="I256" s="47">
        <f>IFERROR(INDEX('اطلاعات دوره'!A:Z,MATCH(G256,'اطلاعات دوره'!C:C,0),MATCH(I$1,'اطلاعات دوره'!$1:$1,0)),0)</f>
        <v>0</v>
      </c>
      <c r="J256" s="48">
        <f>IFERROR(INDEX('اطلاعات دوره'!A:Z,MATCH(G256,'اطلاعات دوره'!C:C,0),MATCH(J$1,'اطلاعات دوره'!$1:$1,0)),0)</f>
        <v>0</v>
      </c>
      <c r="K256" s="46"/>
      <c r="L256" s="158" t="str">
        <f>IFERROR(INDEX('اطلاعات دوره'!A:Z,MATCH(G256,'اطلاعات دوره'!C:C,0)-1,MATCH("عنوان",'اطلاعات دوره'!$1:$1,0)),"---")</f>
        <v>---</v>
      </c>
      <c r="M256" s="47" t="str">
        <f t="shared" si="34"/>
        <v>----</v>
      </c>
      <c r="N256" s="48" t="str">
        <f t="shared" si="35"/>
        <v>-/</v>
      </c>
      <c r="O256" s="45"/>
      <c r="P256" s="240">
        <f>IFERROR(INDEX('قرائت کنتور'!A:AZ,MATCH(A256&amp;"-"&amp;"آب",'قرائت کنتور'!B:B,0),MATCH(L256,'قرائت کنتور'!$1:$1,0)),0)</f>
        <v>0</v>
      </c>
      <c r="Q256" s="241">
        <f>IFERROR(INDEX('قرائت کنتور'!A:AZ,MATCH(A256&amp;"-"&amp;"آب",'قرائت کنتور'!B:B,0),MATCH(G256,'قرائت کنتور'!$1:$1,0)),0)</f>
        <v>0</v>
      </c>
      <c r="R256" s="241">
        <f t="shared" si="36"/>
        <v>0</v>
      </c>
      <c r="S256" s="241" t="str">
        <f>IFERROR(INDEX('اطلاعات انشعابات شرکتها'!A:AB,MATCH(A256,'اطلاعات انشعابات شرکتها'!A:A,0),MATCH(S$1,'اطلاعات انشعابات شرکتها'!$1:$1,0)),"---")</f>
        <v>---</v>
      </c>
      <c r="T256" s="227" t="str">
        <f t="shared" si="37"/>
        <v>---</v>
      </c>
      <c r="U256" s="45"/>
      <c r="V256" s="155" t="str">
        <f>IFERROR(INDEX('تعرفه ها'!A:Z,MATCH("بهای هر متر مکعب آب مصرفی",'تعرفه ها'!$B:$B,0),MATCH(F256,'تعرفه ها'!$2:$2,0)),"---")</f>
        <v>---</v>
      </c>
      <c r="W256" s="50" t="str">
        <f t="shared" si="38"/>
        <v>---</v>
      </c>
      <c r="X256" s="50" t="str">
        <f>IFERROR(ROUND(R256*INDEX('تعرفه ها'!A:Z,MATCH("عوارض آب به ازاء هر متر مکعب",'تعرفه ها'!$B:$B,0),MATCH(F256,'تعرفه ها'!$2:$2,0)),0),"---")</f>
        <v>---</v>
      </c>
      <c r="Y256" s="50" t="str">
        <f>IFERROR(ROUND(T256*INDEX('تعرفه ها'!A:Z,MATCH("جریمه مازاد مصرف آب به ازاء هر متر مکعب",'تعرفه ها'!$B:$B,0),MATCH(F256,'تعرفه ها'!$2:$2,0)),0),"---")</f>
        <v>---</v>
      </c>
      <c r="Z256" s="50" t="str">
        <f>IFERROR(ROUND(((W256+X256+Y256)*INDEX('تعرفه ها'!A:Z,MATCH("هزینه نگهداری و تعمیرات شبکه آب",'تعرفه ها'!$B:$B,0),MATCH(F256,'تعرفه ها'!$2:$2,0))/100),0),"---")</f>
        <v>---</v>
      </c>
      <c r="AA256" s="50" t="str">
        <f>IFERROR(IF(INDEX('اطلاعات دوره'!A:Z,MATCH(G256,'اطلاعات دوره'!C:C,0),MATCH("آب",'اطلاعات دوره'!$1:$1,0))="دارد",ROUND((W256+X256+Y256)*INDEX('تعرفه ها'!A:Z,MATCH("پیک فصلی آب",'تعرفه ها'!$B:$B,0),MATCH(F256,'تعرفه ها'!$2:$2,0))/100,0),0),"---")</f>
        <v>---</v>
      </c>
      <c r="AB256" s="50" t="str">
        <f>IFERROR(ROUND(SUM(W256+X256+Y256+Z256+AA256)*INDEX('تعرفه ها'!A:Z,MATCH("مالیات آب",'تعرفه ها'!$B:$B,0),MATCH(F256,'تعرفه ها'!$2:$2,0))/100,0),"---")</f>
        <v>---</v>
      </c>
      <c r="AC256" s="50" t="str">
        <f t="shared" si="39"/>
        <v>---</v>
      </c>
      <c r="AD256" s="50" t="str">
        <f t="shared" si="43"/>
        <v>---</v>
      </c>
      <c r="AE256" s="50" t="str">
        <f t="shared" si="40"/>
        <v>---</v>
      </c>
      <c r="AF256" s="50" t="str">
        <f t="shared" si="41"/>
        <v>---</v>
      </c>
      <c r="AG256" s="153" t="str">
        <f t="shared" si="42"/>
        <v>---</v>
      </c>
      <c r="AI256" s="183" t="str">
        <f>IFERROR(IF(INDEX(پرداخت!A:AZ,MATCH(A256&amp;" - "&amp;"آب",پرداخت!$B:$B,0),MATCH(G256,پرداخت!$1:$1,0))="نشده","نشده","شده"),"---")</f>
        <v>---</v>
      </c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</row>
    <row r="257" spans="1:79" ht="34.9" hidden="1" customHeight="1">
      <c r="A257" s="170"/>
      <c r="B257" s="47">
        <f>IFERROR(INDEX('اطلاعات انشعابات شرکتها'!A:BB,MATCH(A257,'اطلاعات انشعابات شرکتها'!A:A,0),MATCH(B$1,'اطلاعات انشعابات شرکتها'!$1:$1,0)),0)</f>
        <v>0</v>
      </c>
      <c r="C257" s="48">
        <f>IFERROR(INDEX('اطلاعات انشعابات شرکتها'!A:BB,MATCH(A257,'اطلاعات انشعابات شرکتها'!A:A,0),MATCH(C$1,'اطلاعات انشعابات شرکتها'!$1:$1,0)),0)</f>
        <v>0</v>
      </c>
      <c r="D257" s="45"/>
      <c r="E257" s="171"/>
      <c r="F257" s="170"/>
      <c r="G257" s="47" t="str">
        <f t="shared" si="33"/>
        <v>/</v>
      </c>
      <c r="H257" s="47">
        <f>IFERROR(INDEX('اطلاعات دوره'!A:Z,MATCH(G257,'اطلاعات دوره'!C:C,0),MATCH(H$1,'اطلاعات دوره'!$1:$1,0)),0)</f>
        <v>0</v>
      </c>
      <c r="I257" s="47">
        <f>IFERROR(INDEX('اطلاعات دوره'!A:Z,MATCH(G257,'اطلاعات دوره'!C:C,0),MATCH(I$1,'اطلاعات دوره'!$1:$1,0)),0)</f>
        <v>0</v>
      </c>
      <c r="J257" s="48">
        <f>IFERROR(INDEX('اطلاعات دوره'!A:Z,MATCH(G257,'اطلاعات دوره'!C:C,0),MATCH(J$1,'اطلاعات دوره'!$1:$1,0)),0)</f>
        <v>0</v>
      </c>
      <c r="K257" s="46"/>
      <c r="L257" s="158" t="str">
        <f>IFERROR(INDEX('اطلاعات دوره'!A:Z,MATCH(G257,'اطلاعات دوره'!C:C,0)-1,MATCH("عنوان",'اطلاعات دوره'!$1:$1,0)),"---")</f>
        <v>---</v>
      </c>
      <c r="M257" s="47" t="str">
        <f t="shared" si="34"/>
        <v>----</v>
      </c>
      <c r="N257" s="48" t="str">
        <f t="shared" si="35"/>
        <v>-/</v>
      </c>
      <c r="O257" s="45"/>
      <c r="P257" s="240">
        <f>IFERROR(INDEX('قرائت کنتور'!A:AZ,MATCH(A257&amp;"-"&amp;"آب",'قرائت کنتور'!B:B,0),MATCH(L257,'قرائت کنتور'!$1:$1,0)),0)</f>
        <v>0</v>
      </c>
      <c r="Q257" s="241">
        <f>IFERROR(INDEX('قرائت کنتور'!A:AZ,MATCH(A257&amp;"-"&amp;"آب",'قرائت کنتور'!B:B,0),MATCH(G257,'قرائت کنتور'!$1:$1,0)),0)</f>
        <v>0</v>
      </c>
      <c r="R257" s="241">
        <f t="shared" si="36"/>
        <v>0</v>
      </c>
      <c r="S257" s="241" t="str">
        <f>IFERROR(INDEX('اطلاعات انشعابات شرکتها'!A:AB,MATCH(A257,'اطلاعات انشعابات شرکتها'!A:A,0),MATCH(S$1,'اطلاعات انشعابات شرکتها'!$1:$1,0)),"---")</f>
        <v>---</v>
      </c>
      <c r="T257" s="227" t="str">
        <f t="shared" si="37"/>
        <v>---</v>
      </c>
      <c r="U257" s="45"/>
      <c r="V257" s="155" t="str">
        <f>IFERROR(INDEX('تعرفه ها'!A:Z,MATCH("بهای هر متر مکعب آب مصرفی",'تعرفه ها'!$B:$B,0),MATCH(F257,'تعرفه ها'!$2:$2,0)),"---")</f>
        <v>---</v>
      </c>
      <c r="W257" s="50" t="str">
        <f t="shared" si="38"/>
        <v>---</v>
      </c>
      <c r="X257" s="50" t="str">
        <f>IFERROR(ROUND(R257*INDEX('تعرفه ها'!A:Z,MATCH("عوارض آب به ازاء هر متر مکعب",'تعرفه ها'!$B:$B,0),MATCH(F257,'تعرفه ها'!$2:$2,0)),0),"---")</f>
        <v>---</v>
      </c>
      <c r="Y257" s="50" t="str">
        <f>IFERROR(ROUND(T257*INDEX('تعرفه ها'!A:Z,MATCH("جریمه مازاد مصرف آب به ازاء هر متر مکعب",'تعرفه ها'!$B:$B,0),MATCH(F257,'تعرفه ها'!$2:$2,0)),0),"---")</f>
        <v>---</v>
      </c>
      <c r="Z257" s="50" t="str">
        <f>IFERROR(ROUND(((W257+X257+Y257)*INDEX('تعرفه ها'!A:Z,MATCH("هزینه نگهداری و تعمیرات شبکه آب",'تعرفه ها'!$B:$B,0),MATCH(F257,'تعرفه ها'!$2:$2,0))/100),0),"---")</f>
        <v>---</v>
      </c>
      <c r="AA257" s="50" t="str">
        <f>IFERROR(IF(INDEX('اطلاعات دوره'!A:Z,MATCH(G257,'اطلاعات دوره'!C:C,0),MATCH("آب",'اطلاعات دوره'!$1:$1,0))="دارد",ROUND((W257+X257+Y257)*INDEX('تعرفه ها'!A:Z,MATCH("پیک فصلی آب",'تعرفه ها'!$B:$B,0),MATCH(F257,'تعرفه ها'!$2:$2,0))/100,0),0),"---")</f>
        <v>---</v>
      </c>
      <c r="AB257" s="50" t="str">
        <f>IFERROR(ROUND(SUM(W257+X257+Y257+Z257+AA257)*INDEX('تعرفه ها'!A:Z,MATCH("مالیات آب",'تعرفه ها'!$B:$B,0),MATCH(F257,'تعرفه ها'!$2:$2,0))/100,0),"---")</f>
        <v>---</v>
      </c>
      <c r="AC257" s="50" t="str">
        <f t="shared" si="39"/>
        <v>---</v>
      </c>
      <c r="AD257" s="50" t="str">
        <f t="shared" ref="AD257:AD320" si="44">IFERROR(IF(VLOOKUP(M257,N:AJ,22,0)="شده",VLOOKUP(M257,N:AJ,19,0),VLOOKUP(M257,N:AJ,18,0)),"---")</f>
        <v>---</v>
      </c>
      <c r="AE257" s="50" t="str">
        <f t="shared" si="40"/>
        <v>---</v>
      </c>
      <c r="AF257" s="50" t="str">
        <f t="shared" si="41"/>
        <v>---</v>
      </c>
      <c r="AG257" s="153" t="str">
        <f t="shared" si="42"/>
        <v>---</v>
      </c>
      <c r="AI257" s="183" t="str">
        <f>IFERROR(IF(INDEX(پرداخت!A:AZ,MATCH(A257&amp;" - "&amp;"آب",پرداخت!$B:$B,0),MATCH(G257,پرداخت!$1:$1,0))="نشده","نشده","شده"),"---")</f>
        <v>---</v>
      </c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</row>
    <row r="258" spans="1:79" ht="34.9" hidden="1" customHeight="1">
      <c r="A258" s="170"/>
      <c r="B258" s="47">
        <f>IFERROR(INDEX('اطلاعات انشعابات شرکتها'!A:BB,MATCH(A258,'اطلاعات انشعابات شرکتها'!A:A,0),MATCH(B$1,'اطلاعات انشعابات شرکتها'!$1:$1,0)),0)</f>
        <v>0</v>
      </c>
      <c r="C258" s="48">
        <f>IFERROR(INDEX('اطلاعات انشعابات شرکتها'!A:BB,MATCH(A258,'اطلاعات انشعابات شرکتها'!A:A,0),MATCH(C$1,'اطلاعات انشعابات شرکتها'!$1:$1,0)),0)</f>
        <v>0</v>
      </c>
      <c r="D258" s="45"/>
      <c r="E258" s="171"/>
      <c r="F258" s="170"/>
      <c r="G258" s="47" t="str">
        <f t="shared" ref="G258:G321" si="45">F258&amp;"/"&amp;E258</f>
        <v>/</v>
      </c>
      <c r="H258" s="47">
        <f>IFERROR(INDEX('اطلاعات دوره'!A:Z,MATCH(G258,'اطلاعات دوره'!C:C,0),MATCH(H$1,'اطلاعات دوره'!$1:$1,0)),0)</f>
        <v>0</v>
      </c>
      <c r="I258" s="47">
        <f>IFERROR(INDEX('اطلاعات دوره'!A:Z,MATCH(G258,'اطلاعات دوره'!C:C,0),MATCH(I$1,'اطلاعات دوره'!$1:$1,0)),0)</f>
        <v>0</v>
      </c>
      <c r="J258" s="48">
        <f>IFERROR(INDEX('اطلاعات دوره'!A:Z,MATCH(G258,'اطلاعات دوره'!C:C,0),MATCH(J$1,'اطلاعات دوره'!$1:$1,0)),0)</f>
        <v>0</v>
      </c>
      <c r="K258" s="46"/>
      <c r="L258" s="158" t="str">
        <f>IFERROR(INDEX('اطلاعات دوره'!A:Z,MATCH(G258,'اطلاعات دوره'!C:C,0)-1,MATCH("عنوان",'اطلاعات دوره'!$1:$1,0)),"---")</f>
        <v>---</v>
      </c>
      <c r="M258" s="47" t="str">
        <f t="shared" ref="M258:M321" si="46">A258&amp;"-"&amp;L258</f>
        <v>----</v>
      </c>
      <c r="N258" s="48" t="str">
        <f t="shared" ref="N258:N321" si="47">A258&amp;"-"&amp;G258</f>
        <v>-/</v>
      </c>
      <c r="O258" s="45"/>
      <c r="P258" s="240">
        <f>IFERROR(INDEX('قرائت کنتور'!A:AZ,MATCH(A258&amp;"-"&amp;"آب",'قرائت کنتور'!B:B,0),MATCH(L258,'قرائت کنتور'!$1:$1,0)),0)</f>
        <v>0</v>
      </c>
      <c r="Q258" s="241">
        <f>IFERROR(INDEX('قرائت کنتور'!A:AZ,MATCH(A258&amp;"-"&amp;"آب",'قرائت کنتور'!B:B,0),MATCH(G258,'قرائت کنتور'!$1:$1,0)),0)</f>
        <v>0</v>
      </c>
      <c r="R258" s="241">
        <f t="shared" ref="R258:R321" si="48">IFERROR(Q258-P258,"---")</f>
        <v>0</v>
      </c>
      <c r="S258" s="241" t="str">
        <f>IFERROR(INDEX('اطلاعات انشعابات شرکتها'!A:AB,MATCH(A258,'اطلاعات انشعابات شرکتها'!A:A,0),MATCH(S$1,'اطلاعات انشعابات شرکتها'!$1:$1,0)),"---")</f>
        <v>---</v>
      </c>
      <c r="T258" s="227" t="str">
        <f t="shared" ref="T258:T321" si="49">IFERROR(IF((R258-(J258*S258/30))&gt;0,(R258-(J258*S258/30)),0),"---")</f>
        <v>---</v>
      </c>
      <c r="U258" s="45"/>
      <c r="V258" s="155" t="str">
        <f>IFERROR(INDEX('تعرفه ها'!A:Z,MATCH("بهای هر متر مکعب آب مصرفی",'تعرفه ها'!$B:$B,0),MATCH(F258,'تعرفه ها'!$2:$2,0)),"---")</f>
        <v>---</v>
      </c>
      <c r="W258" s="50" t="str">
        <f t="shared" ref="W258:W321" si="50">IFERROR(ROUND(R258*V258,0),"---")</f>
        <v>---</v>
      </c>
      <c r="X258" s="50" t="str">
        <f>IFERROR(ROUND(R258*INDEX('تعرفه ها'!A:Z,MATCH("عوارض آب به ازاء هر متر مکعب",'تعرفه ها'!$B:$B,0),MATCH(F258,'تعرفه ها'!$2:$2,0)),0),"---")</f>
        <v>---</v>
      </c>
      <c r="Y258" s="50" t="str">
        <f>IFERROR(ROUND(T258*INDEX('تعرفه ها'!A:Z,MATCH("جریمه مازاد مصرف آب به ازاء هر متر مکعب",'تعرفه ها'!$B:$B,0),MATCH(F258,'تعرفه ها'!$2:$2,0)),0),"---")</f>
        <v>---</v>
      </c>
      <c r="Z258" s="50" t="str">
        <f>IFERROR(ROUND(((W258+X258+Y258)*INDEX('تعرفه ها'!A:Z,MATCH("هزینه نگهداری و تعمیرات شبکه آب",'تعرفه ها'!$B:$B,0),MATCH(F258,'تعرفه ها'!$2:$2,0))/100),0),"---")</f>
        <v>---</v>
      </c>
      <c r="AA258" s="50" t="str">
        <f>IFERROR(IF(INDEX('اطلاعات دوره'!A:Z,MATCH(G258,'اطلاعات دوره'!C:C,0),MATCH("آب",'اطلاعات دوره'!$1:$1,0))="دارد",ROUND((W258+X258+Y258)*INDEX('تعرفه ها'!A:Z,MATCH("پیک فصلی آب",'تعرفه ها'!$B:$B,0),MATCH(F258,'تعرفه ها'!$2:$2,0))/100,0),0),"---")</f>
        <v>---</v>
      </c>
      <c r="AB258" s="50" t="str">
        <f>IFERROR(ROUND(SUM(W258+X258+Y258+Z258+AA258)*INDEX('تعرفه ها'!A:Z,MATCH("مالیات آب",'تعرفه ها'!$B:$B,0),MATCH(F258,'تعرفه ها'!$2:$2,0))/100,0),"---")</f>
        <v>---</v>
      </c>
      <c r="AC258" s="50" t="str">
        <f t="shared" ref="AC258:AC321" si="51">IFERROR((W258+X258+Y258+Z258+AA258+AB258),"---")</f>
        <v>---</v>
      </c>
      <c r="AD258" s="50" t="str">
        <f t="shared" si="44"/>
        <v>---</v>
      </c>
      <c r="AE258" s="50" t="str">
        <f t="shared" ref="AE258:AE321" si="52">IFERROR(AC258+AD258,"---")</f>
        <v>---</v>
      </c>
      <c r="AF258" s="50" t="str">
        <f t="shared" ref="AF258:AF321" si="53">IFERROR(INT(RIGHT(AE258,3)),"---")</f>
        <v>---</v>
      </c>
      <c r="AG258" s="153" t="str">
        <f t="shared" ref="AG258:AG321" si="54">IFERROR(AE258-AF258,"---")</f>
        <v>---</v>
      </c>
      <c r="AI258" s="183" t="str">
        <f>IFERROR(IF(INDEX(پرداخت!A:AZ,MATCH(A258&amp;" - "&amp;"آب",پرداخت!$B:$B,0),MATCH(G258,پرداخت!$1:$1,0))="نشده","نشده","شده"),"---")</f>
        <v>---</v>
      </c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</row>
    <row r="259" spans="1:79" ht="34.9" hidden="1" customHeight="1">
      <c r="A259" s="170"/>
      <c r="B259" s="47">
        <f>IFERROR(INDEX('اطلاعات انشعابات شرکتها'!A:BB,MATCH(A259,'اطلاعات انشعابات شرکتها'!A:A,0),MATCH(B$1,'اطلاعات انشعابات شرکتها'!$1:$1,0)),0)</f>
        <v>0</v>
      </c>
      <c r="C259" s="48">
        <f>IFERROR(INDEX('اطلاعات انشعابات شرکتها'!A:BB,MATCH(A259,'اطلاعات انشعابات شرکتها'!A:A,0),MATCH(C$1,'اطلاعات انشعابات شرکتها'!$1:$1,0)),0)</f>
        <v>0</v>
      </c>
      <c r="D259" s="45"/>
      <c r="E259" s="171"/>
      <c r="F259" s="170"/>
      <c r="G259" s="47" t="str">
        <f t="shared" si="45"/>
        <v>/</v>
      </c>
      <c r="H259" s="47">
        <f>IFERROR(INDEX('اطلاعات دوره'!A:Z,MATCH(G259,'اطلاعات دوره'!C:C,0),MATCH(H$1,'اطلاعات دوره'!$1:$1,0)),0)</f>
        <v>0</v>
      </c>
      <c r="I259" s="47">
        <f>IFERROR(INDEX('اطلاعات دوره'!A:Z,MATCH(G259,'اطلاعات دوره'!C:C,0),MATCH(I$1,'اطلاعات دوره'!$1:$1,0)),0)</f>
        <v>0</v>
      </c>
      <c r="J259" s="48">
        <f>IFERROR(INDEX('اطلاعات دوره'!A:Z,MATCH(G259,'اطلاعات دوره'!C:C,0),MATCH(J$1,'اطلاعات دوره'!$1:$1,0)),0)</f>
        <v>0</v>
      </c>
      <c r="K259" s="46"/>
      <c r="L259" s="158" t="str">
        <f>IFERROR(INDEX('اطلاعات دوره'!A:Z,MATCH(G259,'اطلاعات دوره'!C:C,0)-1,MATCH("عنوان",'اطلاعات دوره'!$1:$1,0)),"---")</f>
        <v>---</v>
      </c>
      <c r="M259" s="47" t="str">
        <f t="shared" si="46"/>
        <v>----</v>
      </c>
      <c r="N259" s="48" t="str">
        <f t="shared" si="47"/>
        <v>-/</v>
      </c>
      <c r="O259" s="45"/>
      <c r="P259" s="240">
        <f>IFERROR(INDEX('قرائت کنتور'!A:AZ,MATCH(A259&amp;"-"&amp;"آب",'قرائت کنتور'!B:B,0),MATCH(L259,'قرائت کنتور'!$1:$1,0)),0)</f>
        <v>0</v>
      </c>
      <c r="Q259" s="241">
        <f>IFERROR(INDEX('قرائت کنتور'!A:AZ,MATCH(A259&amp;"-"&amp;"آب",'قرائت کنتور'!B:B,0),MATCH(G259,'قرائت کنتور'!$1:$1,0)),0)</f>
        <v>0</v>
      </c>
      <c r="R259" s="241">
        <f t="shared" si="48"/>
        <v>0</v>
      </c>
      <c r="S259" s="241" t="str">
        <f>IFERROR(INDEX('اطلاعات انشعابات شرکتها'!A:AB,MATCH(A259,'اطلاعات انشعابات شرکتها'!A:A,0),MATCH(S$1,'اطلاعات انشعابات شرکتها'!$1:$1,0)),"---")</f>
        <v>---</v>
      </c>
      <c r="T259" s="227" t="str">
        <f t="shared" si="49"/>
        <v>---</v>
      </c>
      <c r="U259" s="45"/>
      <c r="V259" s="155" t="str">
        <f>IFERROR(INDEX('تعرفه ها'!A:Z,MATCH("بهای هر متر مکعب آب مصرفی",'تعرفه ها'!$B:$B,0),MATCH(F259,'تعرفه ها'!$2:$2,0)),"---")</f>
        <v>---</v>
      </c>
      <c r="W259" s="50" t="str">
        <f t="shared" si="50"/>
        <v>---</v>
      </c>
      <c r="X259" s="50" t="str">
        <f>IFERROR(ROUND(R259*INDEX('تعرفه ها'!A:Z,MATCH("عوارض آب به ازاء هر متر مکعب",'تعرفه ها'!$B:$B,0),MATCH(F259,'تعرفه ها'!$2:$2,0)),0),"---")</f>
        <v>---</v>
      </c>
      <c r="Y259" s="50" t="str">
        <f>IFERROR(ROUND(T259*INDEX('تعرفه ها'!A:Z,MATCH("جریمه مازاد مصرف آب به ازاء هر متر مکعب",'تعرفه ها'!$B:$B,0),MATCH(F259,'تعرفه ها'!$2:$2,0)),0),"---")</f>
        <v>---</v>
      </c>
      <c r="Z259" s="50" t="str">
        <f>IFERROR(ROUND(((W259+X259+Y259)*INDEX('تعرفه ها'!A:Z,MATCH("هزینه نگهداری و تعمیرات شبکه آب",'تعرفه ها'!$B:$B,0),MATCH(F259,'تعرفه ها'!$2:$2,0))/100),0),"---")</f>
        <v>---</v>
      </c>
      <c r="AA259" s="50" t="str">
        <f>IFERROR(IF(INDEX('اطلاعات دوره'!A:Z,MATCH(G259,'اطلاعات دوره'!C:C,0),MATCH("آب",'اطلاعات دوره'!$1:$1,0))="دارد",ROUND((W259+X259+Y259)*INDEX('تعرفه ها'!A:Z,MATCH("پیک فصلی آب",'تعرفه ها'!$B:$B,0),MATCH(F259,'تعرفه ها'!$2:$2,0))/100,0),0),"---")</f>
        <v>---</v>
      </c>
      <c r="AB259" s="50" t="str">
        <f>IFERROR(ROUND(SUM(W259+X259+Y259+Z259+AA259)*INDEX('تعرفه ها'!A:Z,MATCH("مالیات آب",'تعرفه ها'!$B:$B,0),MATCH(F259,'تعرفه ها'!$2:$2,0))/100,0),"---")</f>
        <v>---</v>
      </c>
      <c r="AC259" s="50" t="str">
        <f t="shared" si="51"/>
        <v>---</v>
      </c>
      <c r="AD259" s="50" t="str">
        <f t="shared" si="44"/>
        <v>---</v>
      </c>
      <c r="AE259" s="50" t="str">
        <f t="shared" si="52"/>
        <v>---</v>
      </c>
      <c r="AF259" s="50" t="str">
        <f t="shared" si="53"/>
        <v>---</v>
      </c>
      <c r="AG259" s="153" t="str">
        <f t="shared" si="54"/>
        <v>---</v>
      </c>
      <c r="AI259" s="183" t="str">
        <f>IFERROR(IF(INDEX(پرداخت!A:AZ,MATCH(A259&amp;" - "&amp;"آب",پرداخت!$B:$B,0),MATCH(G259,پرداخت!$1:$1,0))="نشده","نشده","شده"),"---")</f>
        <v>---</v>
      </c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</row>
    <row r="260" spans="1:79" ht="34.9" hidden="1" customHeight="1">
      <c r="A260" s="170"/>
      <c r="B260" s="47">
        <f>IFERROR(INDEX('اطلاعات انشعابات شرکتها'!A:BB,MATCH(A260,'اطلاعات انشعابات شرکتها'!A:A,0),MATCH(B$1,'اطلاعات انشعابات شرکتها'!$1:$1,0)),0)</f>
        <v>0</v>
      </c>
      <c r="C260" s="48">
        <f>IFERROR(INDEX('اطلاعات انشعابات شرکتها'!A:BB,MATCH(A260,'اطلاعات انشعابات شرکتها'!A:A,0),MATCH(C$1,'اطلاعات انشعابات شرکتها'!$1:$1,0)),0)</f>
        <v>0</v>
      </c>
      <c r="D260" s="45"/>
      <c r="E260" s="171"/>
      <c r="F260" s="170"/>
      <c r="G260" s="47" t="str">
        <f t="shared" si="45"/>
        <v>/</v>
      </c>
      <c r="H260" s="47">
        <f>IFERROR(INDEX('اطلاعات دوره'!A:Z,MATCH(G260,'اطلاعات دوره'!C:C,0),MATCH(H$1,'اطلاعات دوره'!$1:$1,0)),0)</f>
        <v>0</v>
      </c>
      <c r="I260" s="47">
        <f>IFERROR(INDEX('اطلاعات دوره'!A:Z,MATCH(G260,'اطلاعات دوره'!C:C,0),MATCH(I$1,'اطلاعات دوره'!$1:$1,0)),0)</f>
        <v>0</v>
      </c>
      <c r="J260" s="48">
        <f>IFERROR(INDEX('اطلاعات دوره'!A:Z,MATCH(G260,'اطلاعات دوره'!C:C,0),MATCH(J$1,'اطلاعات دوره'!$1:$1,0)),0)</f>
        <v>0</v>
      </c>
      <c r="K260" s="46"/>
      <c r="L260" s="158" t="str">
        <f>IFERROR(INDEX('اطلاعات دوره'!A:Z,MATCH(G260,'اطلاعات دوره'!C:C,0)-1,MATCH("عنوان",'اطلاعات دوره'!$1:$1,0)),"---")</f>
        <v>---</v>
      </c>
      <c r="M260" s="47" t="str">
        <f t="shared" si="46"/>
        <v>----</v>
      </c>
      <c r="N260" s="48" t="str">
        <f t="shared" si="47"/>
        <v>-/</v>
      </c>
      <c r="O260" s="45"/>
      <c r="P260" s="240">
        <f>IFERROR(INDEX('قرائت کنتور'!A:AZ,MATCH(A260&amp;"-"&amp;"آب",'قرائت کنتور'!B:B,0),MATCH(L260,'قرائت کنتور'!$1:$1,0)),0)</f>
        <v>0</v>
      </c>
      <c r="Q260" s="241">
        <f>IFERROR(INDEX('قرائت کنتور'!A:AZ,MATCH(A260&amp;"-"&amp;"آب",'قرائت کنتور'!B:B,0),MATCH(G260,'قرائت کنتور'!$1:$1,0)),0)</f>
        <v>0</v>
      </c>
      <c r="R260" s="241">
        <f t="shared" si="48"/>
        <v>0</v>
      </c>
      <c r="S260" s="241" t="str">
        <f>IFERROR(INDEX('اطلاعات انشعابات شرکتها'!A:AB,MATCH(A260,'اطلاعات انشعابات شرکتها'!A:A,0),MATCH(S$1,'اطلاعات انشعابات شرکتها'!$1:$1,0)),"---")</f>
        <v>---</v>
      </c>
      <c r="T260" s="227" t="str">
        <f t="shared" si="49"/>
        <v>---</v>
      </c>
      <c r="U260" s="45"/>
      <c r="V260" s="155" t="str">
        <f>IFERROR(INDEX('تعرفه ها'!A:Z,MATCH("بهای هر متر مکعب آب مصرفی",'تعرفه ها'!$B:$B,0),MATCH(F260,'تعرفه ها'!$2:$2,0)),"---")</f>
        <v>---</v>
      </c>
      <c r="W260" s="50" t="str">
        <f t="shared" si="50"/>
        <v>---</v>
      </c>
      <c r="X260" s="50" t="str">
        <f>IFERROR(ROUND(R260*INDEX('تعرفه ها'!A:Z,MATCH("عوارض آب به ازاء هر متر مکعب",'تعرفه ها'!$B:$B,0),MATCH(F260,'تعرفه ها'!$2:$2,0)),0),"---")</f>
        <v>---</v>
      </c>
      <c r="Y260" s="50" t="str">
        <f>IFERROR(ROUND(T260*INDEX('تعرفه ها'!A:Z,MATCH("جریمه مازاد مصرف آب به ازاء هر متر مکعب",'تعرفه ها'!$B:$B,0),MATCH(F260,'تعرفه ها'!$2:$2,0)),0),"---")</f>
        <v>---</v>
      </c>
      <c r="Z260" s="50" t="str">
        <f>IFERROR(ROUND(((W260+X260+Y260)*INDEX('تعرفه ها'!A:Z,MATCH("هزینه نگهداری و تعمیرات شبکه آب",'تعرفه ها'!$B:$B,0),MATCH(F260,'تعرفه ها'!$2:$2,0))/100),0),"---")</f>
        <v>---</v>
      </c>
      <c r="AA260" s="50" t="str">
        <f>IFERROR(IF(INDEX('اطلاعات دوره'!A:Z,MATCH(G260,'اطلاعات دوره'!C:C,0),MATCH("آب",'اطلاعات دوره'!$1:$1,0))="دارد",ROUND((W260+X260+Y260)*INDEX('تعرفه ها'!A:Z,MATCH("پیک فصلی آب",'تعرفه ها'!$B:$B,0),MATCH(F260,'تعرفه ها'!$2:$2,0))/100,0),0),"---")</f>
        <v>---</v>
      </c>
      <c r="AB260" s="50" t="str">
        <f>IFERROR(ROUND(SUM(W260+X260+Y260+Z260+AA260)*INDEX('تعرفه ها'!A:Z,MATCH("مالیات آب",'تعرفه ها'!$B:$B,0),MATCH(F260,'تعرفه ها'!$2:$2,0))/100,0),"---")</f>
        <v>---</v>
      </c>
      <c r="AC260" s="50" t="str">
        <f t="shared" si="51"/>
        <v>---</v>
      </c>
      <c r="AD260" s="50" t="str">
        <f t="shared" si="44"/>
        <v>---</v>
      </c>
      <c r="AE260" s="50" t="str">
        <f t="shared" si="52"/>
        <v>---</v>
      </c>
      <c r="AF260" s="50" t="str">
        <f t="shared" si="53"/>
        <v>---</v>
      </c>
      <c r="AG260" s="153" t="str">
        <f t="shared" si="54"/>
        <v>---</v>
      </c>
      <c r="AI260" s="183" t="str">
        <f>IFERROR(IF(INDEX(پرداخت!A:AZ,MATCH(A260&amp;" - "&amp;"آب",پرداخت!$B:$B,0),MATCH(G260,پرداخت!$1:$1,0))="نشده","نشده","شده"),"---")</f>
        <v>---</v>
      </c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</row>
    <row r="261" spans="1:79" ht="34.9" hidden="1" customHeight="1">
      <c r="A261" s="170"/>
      <c r="B261" s="47">
        <f>IFERROR(INDEX('اطلاعات انشعابات شرکتها'!A:BB,MATCH(A261,'اطلاعات انشعابات شرکتها'!A:A,0),MATCH(B$1,'اطلاعات انشعابات شرکتها'!$1:$1,0)),0)</f>
        <v>0</v>
      </c>
      <c r="C261" s="48">
        <f>IFERROR(INDEX('اطلاعات انشعابات شرکتها'!A:BB,MATCH(A261,'اطلاعات انشعابات شرکتها'!A:A,0),MATCH(C$1,'اطلاعات انشعابات شرکتها'!$1:$1,0)),0)</f>
        <v>0</v>
      </c>
      <c r="D261" s="45"/>
      <c r="E261" s="171"/>
      <c r="F261" s="170"/>
      <c r="G261" s="47" t="str">
        <f t="shared" si="45"/>
        <v>/</v>
      </c>
      <c r="H261" s="47">
        <f>IFERROR(INDEX('اطلاعات دوره'!A:Z,MATCH(G261,'اطلاعات دوره'!C:C,0),MATCH(H$1,'اطلاعات دوره'!$1:$1,0)),0)</f>
        <v>0</v>
      </c>
      <c r="I261" s="47">
        <f>IFERROR(INDEX('اطلاعات دوره'!A:Z,MATCH(G261,'اطلاعات دوره'!C:C,0),MATCH(I$1,'اطلاعات دوره'!$1:$1,0)),0)</f>
        <v>0</v>
      </c>
      <c r="J261" s="48">
        <f>IFERROR(INDEX('اطلاعات دوره'!A:Z,MATCH(G261,'اطلاعات دوره'!C:C,0),MATCH(J$1,'اطلاعات دوره'!$1:$1,0)),0)</f>
        <v>0</v>
      </c>
      <c r="K261" s="46"/>
      <c r="L261" s="158" t="str">
        <f>IFERROR(INDEX('اطلاعات دوره'!A:Z,MATCH(G261,'اطلاعات دوره'!C:C,0)-1,MATCH("عنوان",'اطلاعات دوره'!$1:$1,0)),"---")</f>
        <v>---</v>
      </c>
      <c r="M261" s="47" t="str">
        <f t="shared" si="46"/>
        <v>----</v>
      </c>
      <c r="N261" s="48" t="str">
        <f t="shared" si="47"/>
        <v>-/</v>
      </c>
      <c r="O261" s="45"/>
      <c r="P261" s="240">
        <f>IFERROR(INDEX('قرائت کنتور'!A:AZ,MATCH(A261&amp;"-"&amp;"آب",'قرائت کنتور'!B:B,0),MATCH(L261,'قرائت کنتور'!$1:$1,0)),0)</f>
        <v>0</v>
      </c>
      <c r="Q261" s="241">
        <f>IFERROR(INDEX('قرائت کنتور'!A:AZ,MATCH(A261&amp;"-"&amp;"آب",'قرائت کنتور'!B:B,0),MATCH(G261,'قرائت کنتور'!$1:$1,0)),0)</f>
        <v>0</v>
      </c>
      <c r="R261" s="241">
        <f t="shared" si="48"/>
        <v>0</v>
      </c>
      <c r="S261" s="241" t="str">
        <f>IFERROR(INDEX('اطلاعات انشعابات شرکتها'!A:AB,MATCH(A261,'اطلاعات انشعابات شرکتها'!A:A,0),MATCH(S$1,'اطلاعات انشعابات شرکتها'!$1:$1,0)),"---")</f>
        <v>---</v>
      </c>
      <c r="T261" s="227" t="str">
        <f t="shared" si="49"/>
        <v>---</v>
      </c>
      <c r="U261" s="45"/>
      <c r="V261" s="155" t="str">
        <f>IFERROR(INDEX('تعرفه ها'!A:Z,MATCH("بهای هر متر مکعب آب مصرفی",'تعرفه ها'!$B:$B,0),MATCH(F261,'تعرفه ها'!$2:$2,0)),"---")</f>
        <v>---</v>
      </c>
      <c r="W261" s="50" t="str">
        <f t="shared" si="50"/>
        <v>---</v>
      </c>
      <c r="X261" s="50" t="str">
        <f>IFERROR(ROUND(R261*INDEX('تعرفه ها'!A:Z,MATCH("عوارض آب به ازاء هر متر مکعب",'تعرفه ها'!$B:$B,0),MATCH(F261,'تعرفه ها'!$2:$2,0)),0),"---")</f>
        <v>---</v>
      </c>
      <c r="Y261" s="50" t="str">
        <f>IFERROR(ROUND(T261*INDEX('تعرفه ها'!A:Z,MATCH("جریمه مازاد مصرف آب به ازاء هر متر مکعب",'تعرفه ها'!$B:$B,0),MATCH(F261,'تعرفه ها'!$2:$2,0)),0),"---")</f>
        <v>---</v>
      </c>
      <c r="Z261" s="50" t="str">
        <f>IFERROR(ROUND(((W261+X261+Y261)*INDEX('تعرفه ها'!A:Z,MATCH("هزینه نگهداری و تعمیرات شبکه آب",'تعرفه ها'!$B:$B,0),MATCH(F261,'تعرفه ها'!$2:$2,0))/100),0),"---")</f>
        <v>---</v>
      </c>
      <c r="AA261" s="50" t="str">
        <f>IFERROR(IF(INDEX('اطلاعات دوره'!A:Z,MATCH(G261,'اطلاعات دوره'!C:C,0),MATCH("آب",'اطلاعات دوره'!$1:$1,0))="دارد",ROUND((W261+X261+Y261)*INDEX('تعرفه ها'!A:Z,MATCH("پیک فصلی آب",'تعرفه ها'!$B:$B,0),MATCH(F261,'تعرفه ها'!$2:$2,0))/100,0),0),"---")</f>
        <v>---</v>
      </c>
      <c r="AB261" s="50" t="str">
        <f>IFERROR(ROUND(SUM(W261+X261+Y261+Z261+AA261)*INDEX('تعرفه ها'!A:Z,MATCH("مالیات آب",'تعرفه ها'!$B:$B,0),MATCH(F261,'تعرفه ها'!$2:$2,0))/100,0),"---")</f>
        <v>---</v>
      </c>
      <c r="AC261" s="50" t="str">
        <f t="shared" si="51"/>
        <v>---</v>
      </c>
      <c r="AD261" s="50" t="str">
        <f t="shared" si="44"/>
        <v>---</v>
      </c>
      <c r="AE261" s="50" t="str">
        <f t="shared" si="52"/>
        <v>---</v>
      </c>
      <c r="AF261" s="50" t="str">
        <f t="shared" si="53"/>
        <v>---</v>
      </c>
      <c r="AG261" s="153" t="str">
        <f t="shared" si="54"/>
        <v>---</v>
      </c>
      <c r="AI261" s="183" t="str">
        <f>IFERROR(IF(INDEX(پرداخت!A:AZ,MATCH(A261&amp;" - "&amp;"آب",پرداخت!$B:$B,0),MATCH(G261,پرداخت!$1:$1,0))="نشده","نشده","شده"),"---")</f>
        <v>---</v>
      </c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</row>
    <row r="262" spans="1:79" ht="34.9" hidden="1" customHeight="1">
      <c r="A262" s="170"/>
      <c r="B262" s="47">
        <f>IFERROR(INDEX('اطلاعات انشعابات شرکتها'!A:BB,MATCH(A262,'اطلاعات انشعابات شرکتها'!A:A,0),MATCH(B$1,'اطلاعات انشعابات شرکتها'!$1:$1,0)),0)</f>
        <v>0</v>
      </c>
      <c r="C262" s="48">
        <f>IFERROR(INDEX('اطلاعات انشعابات شرکتها'!A:BB,MATCH(A262,'اطلاعات انشعابات شرکتها'!A:A,0),MATCH(C$1,'اطلاعات انشعابات شرکتها'!$1:$1,0)),0)</f>
        <v>0</v>
      </c>
      <c r="D262" s="45"/>
      <c r="E262" s="171"/>
      <c r="F262" s="170"/>
      <c r="G262" s="47" t="str">
        <f t="shared" si="45"/>
        <v>/</v>
      </c>
      <c r="H262" s="47">
        <f>IFERROR(INDEX('اطلاعات دوره'!A:Z,MATCH(G262,'اطلاعات دوره'!C:C,0),MATCH(H$1,'اطلاعات دوره'!$1:$1,0)),0)</f>
        <v>0</v>
      </c>
      <c r="I262" s="47">
        <f>IFERROR(INDEX('اطلاعات دوره'!A:Z,MATCH(G262,'اطلاعات دوره'!C:C,0),MATCH(I$1,'اطلاعات دوره'!$1:$1,0)),0)</f>
        <v>0</v>
      </c>
      <c r="J262" s="48">
        <f>IFERROR(INDEX('اطلاعات دوره'!A:Z,MATCH(G262,'اطلاعات دوره'!C:C,0),MATCH(J$1,'اطلاعات دوره'!$1:$1,0)),0)</f>
        <v>0</v>
      </c>
      <c r="K262" s="46"/>
      <c r="L262" s="158" t="str">
        <f>IFERROR(INDEX('اطلاعات دوره'!A:Z,MATCH(G262,'اطلاعات دوره'!C:C,0)-1,MATCH("عنوان",'اطلاعات دوره'!$1:$1,0)),"---")</f>
        <v>---</v>
      </c>
      <c r="M262" s="47" t="str">
        <f t="shared" si="46"/>
        <v>----</v>
      </c>
      <c r="N262" s="48" t="str">
        <f t="shared" si="47"/>
        <v>-/</v>
      </c>
      <c r="O262" s="45"/>
      <c r="P262" s="240">
        <f>IFERROR(INDEX('قرائت کنتور'!A:AZ,MATCH(A262&amp;"-"&amp;"آب",'قرائت کنتور'!B:B,0),MATCH(L262,'قرائت کنتور'!$1:$1,0)),0)</f>
        <v>0</v>
      </c>
      <c r="Q262" s="241">
        <f>IFERROR(INDEX('قرائت کنتور'!A:AZ,MATCH(A262&amp;"-"&amp;"آب",'قرائت کنتور'!B:B,0),MATCH(G262,'قرائت کنتور'!$1:$1,0)),0)</f>
        <v>0</v>
      </c>
      <c r="R262" s="241">
        <f t="shared" si="48"/>
        <v>0</v>
      </c>
      <c r="S262" s="241" t="str">
        <f>IFERROR(INDEX('اطلاعات انشعابات شرکتها'!A:AB,MATCH(A262,'اطلاعات انشعابات شرکتها'!A:A,0),MATCH(S$1,'اطلاعات انشعابات شرکتها'!$1:$1,0)),"---")</f>
        <v>---</v>
      </c>
      <c r="T262" s="227" t="str">
        <f t="shared" si="49"/>
        <v>---</v>
      </c>
      <c r="U262" s="45"/>
      <c r="V262" s="155" t="str">
        <f>IFERROR(INDEX('تعرفه ها'!A:Z,MATCH("بهای هر متر مکعب آب مصرفی",'تعرفه ها'!$B:$B,0),MATCH(F262,'تعرفه ها'!$2:$2,0)),"---")</f>
        <v>---</v>
      </c>
      <c r="W262" s="50" t="str">
        <f t="shared" si="50"/>
        <v>---</v>
      </c>
      <c r="X262" s="50" t="str">
        <f>IFERROR(ROUND(R262*INDEX('تعرفه ها'!A:Z,MATCH("عوارض آب به ازاء هر متر مکعب",'تعرفه ها'!$B:$B,0),MATCH(F262,'تعرفه ها'!$2:$2,0)),0),"---")</f>
        <v>---</v>
      </c>
      <c r="Y262" s="50" t="str">
        <f>IFERROR(ROUND(T262*INDEX('تعرفه ها'!A:Z,MATCH("جریمه مازاد مصرف آب به ازاء هر متر مکعب",'تعرفه ها'!$B:$B,0),MATCH(F262,'تعرفه ها'!$2:$2,0)),0),"---")</f>
        <v>---</v>
      </c>
      <c r="Z262" s="50" t="str">
        <f>IFERROR(ROUND(((W262+X262+Y262)*INDEX('تعرفه ها'!A:Z,MATCH("هزینه نگهداری و تعمیرات شبکه آب",'تعرفه ها'!$B:$B,0),MATCH(F262,'تعرفه ها'!$2:$2,0))/100),0),"---")</f>
        <v>---</v>
      </c>
      <c r="AA262" s="50" t="str">
        <f>IFERROR(IF(INDEX('اطلاعات دوره'!A:Z,MATCH(G262,'اطلاعات دوره'!C:C,0),MATCH("آب",'اطلاعات دوره'!$1:$1,0))="دارد",ROUND((W262+X262+Y262)*INDEX('تعرفه ها'!A:Z,MATCH("پیک فصلی آب",'تعرفه ها'!$B:$B,0),MATCH(F262,'تعرفه ها'!$2:$2,0))/100,0),0),"---")</f>
        <v>---</v>
      </c>
      <c r="AB262" s="50" t="str">
        <f>IFERROR(ROUND(SUM(W262+X262+Y262+Z262+AA262)*INDEX('تعرفه ها'!A:Z,MATCH("مالیات آب",'تعرفه ها'!$B:$B,0),MATCH(F262,'تعرفه ها'!$2:$2,0))/100,0),"---")</f>
        <v>---</v>
      </c>
      <c r="AC262" s="50" t="str">
        <f t="shared" si="51"/>
        <v>---</v>
      </c>
      <c r="AD262" s="50" t="str">
        <f t="shared" si="44"/>
        <v>---</v>
      </c>
      <c r="AE262" s="50" t="str">
        <f t="shared" si="52"/>
        <v>---</v>
      </c>
      <c r="AF262" s="50" t="str">
        <f t="shared" si="53"/>
        <v>---</v>
      </c>
      <c r="AG262" s="153" t="str">
        <f t="shared" si="54"/>
        <v>---</v>
      </c>
      <c r="AI262" s="183" t="str">
        <f>IFERROR(IF(INDEX(پرداخت!A:AZ,MATCH(A262&amp;" - "&amp;"آب",پرداخت!$B:$B,0),MATCH(G262,پرداخت!$1:$1,0))="نشده","نشده","شده"),"---")</f>
        <v>---</v>
      </c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</row>
    <row r="263" spans="1:79" ht="34.9" hidden="1" customHeight="1">
      <c r="A263" s="170"/>
      <c r="B263" s="47">
        <f>IFERROR(INDEX('اطلاعات انشعابات شرکتها'!A:BB,MATCH(A263,'اطلاعات انشعابات شرکتها'!A:A,0),MATCH(B$1,'اطلاعات انشعابات شرکتها'!$1:$1,0)),0)</f>
        <v>0</v>
      </c>
      <c r="C263" s="48">
        <f>IFERROR(INDEX('اطلاعات انشعابات شرکتها'!A:BB,MATCH(A263,'اطلاعات انشعابات شرکتها'!A:A,0),MATCH(C$1,'اطلاعات انشعابات شرکتها'!$1:$1,0)),0)</f>
        <v>0</v>
      </c>
      <c r="D263" s="45"/>
      <c r="E263" s="171"/>
      <c r="F263" s="170"/>
      <c r="G263" s="47" t="str">
        <f t="shared" si="45"/>
        <v>/</v>
      </c>
      <c r="H263" s="47">
        <f>IFERROR(INDEX('اطلاعات دوره'!A:Z,MATCH(G263,'اطلاعات دوره'!C:C,0),MATCH(H$1,'اطلاعات دوره'!$1:$1,0)),0)</f>
        <v>0</v>
      </c>
      <c r="I263" s="47">
        <f>IFERROR(INDEX('اطلاعات دوره'!A:Z,MATCH(G263,'اطلاعات دوره'!C:C,0),MATCH(I$1,'اطلاعات دوره'!$1:$1,0)),0)</f>
        <v>0</v>
      </c>
      <c r="J263" s="48">
        <f>IFERROR(INDEX('اطلاعات دوره'!A:Z,MATCH(G263,'اطلاعات دوره'!C:C,0),MATCH(J$1,'اطلاعات دوره'!$1:$1,0)),0)</f>
        <v>0</v>
      </c>
      <c r="K263" s="46"/>
      <c r="L263" s="158" t="str">
        <f>IFERROR(INDEX('اطلاعات دوره'!A:Z,MATCH(G263,'اطلاعات دوره'!C:C,0)-1,MATCH("عنوان",'اطلاعات دوره'!$1:$1,0)),"---")</f>
        <v>---</v>
      </c>
      <c r="M263" s="47" t="str">
        <f t="shared" si="46"/>
        <v>----</v>
      </c>
      <c r="N263" s="48" t="str">
        <f t="shared" si="47"/>
        <v>-/</v>
      </c>
      <c r="O263" s="45"/>
      <c r="P263" s="240">
        <f>IFERROR(INDEX('قرائت کنتور'!A:AZ,MATCH(A263&amp;"-"&amp;"آب",'قرائت کنتور'!B:B,0),MATCH(L263,'قرائت کنتور'!$1:$1,0)),0)</f>
        <v>0</v>
      </c>
      <c r="Q263" s="241">
        <f>IFERROR(INDEX('قرائت کنتور'!A:AZ,MATCH(A263&amp;"-"&amp;"آب",'قرائت کنتور'!B:B,0),MATCH(G263,'قرائت کنتور'!$1:$1,0)),0)</f>
        <v>0</v>
      </c>
      <c r="R263" s="241">
        <f t="shared" si="48"/>
        <v>0</v>
      </c>
      <c r="S263" s="241" t="str">
        <f>IFERROR(INDEX('اطلاعات انشعابات شرکتها'!A:AB,MATCH(A263,'اطلاعات انشعابات شرکتها'!A:A,0),MATCH(S$1,'اطلاعات انشعابات شرکتها'!$1:$1,0)),"---")</f>
        <v>---</v>
      </c>
      <c r="T263" s="227" t="str">
        <f t="shared" si="49"/>
        <v>---</v>
      </c>
      <c r="U263" s="45"/>
      <c r="V263" s="155" t="str">
        <f>IFERROR(INDEX('تعرفه ها'!A:Z,MATCH("بهای هر متر مکعب آب مصرفی",'تعرفه ها'!$B:$B,0),MATCH(F263,'تعرفه ها'!$2:$2,0)),"---")</f>
        <v>---</v>
      </c>
      <c r="W263" s="50" t="str">
        <f t="shared" si="50"/>
        <v>---</v>
      </c>
      <c r="X263" s="50" t="str">
        <f>IFERROR(ROUND(R263*INDEX('تعرفه ها'!A:Z,MATCH("عوارض آب به ازاء هر متر مکعب",'تعرفه ها'!$B:$B,0),MATCH(F263,'تعرفه ها'!$2:$2,0)),0),"---")</f>
        <v>---</v>
      </c>
      <c r="Y263" s="50" t="str">
        <f>IFERROR(ROUND(T263*INDEX('تعرفه ها'!A:Z,MATCH("جریمه مازاد مصرف آب به ازاء هر متر مکعب",'تعرفه ها'!$B:$B,0),MATCH(F263,'تعرفه ها'!$2:$2,0)),0),"---")</f>
        <v>---</v>
      </c>
      <c r="Z263" s="50" t="str">
        <f>IFERROR(ROUND(((W263+X263+Y263)*INDEX('تعرفه ها'!A:Z,MATCH("هزینه نگهداری و تعمیرات شبکه آب",'تعرفه ها'!$B:$B,0),MATCH(F263,'تعرفه ها'!$2:$2,0))/100),0),"---")</f>
        <v>---</v>
      </c>
      <c r="AA263" s="50" t="str">
        <f>IFERROR(IF(INDEX('اطلاعات دوره'!A:Z,MATCH(G263,'اطلاعات دوره'!C:C,0),MATCH("آب",'اطلاعات دوره'!$1:$1,0))="دارد",ROUND((W263+X263+Y263)*INDEX('تعرفه ها'!A:Z,MATCH("پیک فصلی آب",'تعرفه ها'!$B:$B,0),MATCH(F263,'تعرفه ها'!$2:$2,0))/100,0),0),"---")</f>
        <v>---</v>
      </c>
      <c r="AB263" s="50" t="str">
        <f>IFERROR(ROUND(SUM(W263+X263+Y263+Z263+AA263)*INDEX('تعرفه ها'!A:Z,MATCH("مالیات آب",'تعرفه ها'!$B:$B,0),MATCH(F263,'تعرفه ها'!$2:$2,0))/100,0),"---")</f>
        <v>---</v>
      </c>
      <c r="AC263" s="50" t="str">
        <f t="shared" si="51"/>
        <v>---</v>
      </c>
      <c r="AD263" s="50" t="str">
        <f t="shared" si="44"/>
        <v>---</v>
      </c>
      <c r="AE263" s="50" t="str">
        <f t="shared" si="52"/>
        <v>---</v>
      </c>
      <c r="AF263" s="50" t="str">
        <f t="shared" si="53"/>
        <v>---</v>
      </c>
      <c r="AG263" s="153" t="str">
        <f t="shared" si="54"/>
        <v>---</v>
      </c>
      <c r="AI263" s="183" t="str">
        <f>IFERROR(IF(INDEX(پرداخت!A:AZ,MATCH(A263&amp;" - "&amp;"آب",پرداخت!$B:$B,0),MATCH(G263,پرداخت!$1:$1,0))="نشده","نشده","شده"),"---")</f>
        <v>---</v>
      </c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</row>
    <row r="264" spans="1:79" ht="34.9" hidden="1" customHeight="1">
      <c r="A264" s="170"/>
      <c r="B264" s="47">
        <f>IFERROR(INDEX('اطلاعات انشعابات شرکتها'!A:BB,MATCH(A264,'اطلاعات انشعابات شرکتها'!A:A,0),MATCH(B$1,'اطلاعات انشعابات شرکتها'!$1:$1,0)),0)</f>
        <v>0</v>
      </c>
      <c r="C264" s="48">
        <f>IFERROR(INDEX('اطلاعات انشعابات شرکتها'!A:BB,MATCH(A264,'اطلاعات انشعابات شرکتها'!A:A,0),MATCH(C$1,'اطلاعات انشعابات شرکتها'!$1:$1,0)),0)</f>
        <v>0</v>
      </c>
      <c r="D264" s="45"/>
      <c r="E264" s="171"/>
      <c r="F264" s="170"/>
      <c r="G264" s="47" t="str">
        <f t="shared" si="45"/>
        <v>/</v>
      </c>
      <c r="H264" s="47">
        <f>IFERROR(INDEX('اطلاعات دوره'!A:Z,MATCH(G264,'اطلاعات دوره'!C:C,0),MATCH(H$1,'اطلاعات دوره'!$1:$1,0)),0)</f>
        <v>0</v>
      </c>
      <c r="I264" s="47">
        <f>IFERROR(INDEX('اطلاعات دوره'!A:Z,MATCH(G264,'اطلاعات دوره'!C:C,0),MATCH(I$1,'اطلاعات دوره'!$1:$1,0)),0)</f>
        <v>0</v>
      </c>
      <c r="J264" s="48">
        <f>IFERROR(INDEX('اطلاعات دوره'!A:Z,MATCH(G264,'اطلاعات دوره'!C:C,0),MATCH(J$1,'اطلاعات دوره'!$1:$1,0)),0)</f>
        <v>0</v>
      </c>
      <c r="K264" s="46"/>
      <c r="L264" s="158" t="str">
        <f>IFERROR(INDEX('اطلاعات دوره'!A:Z,MATCH(G264,'اطلاعات دوره'!C:C,0)-1,MATCH("عنوان",'اطلاعات دوره'!$1:$1,0)),"---")</f>
        <v>---</v>
      </c>
      <c r="M264" s="47" t="str">
        <f t="shared" si="46"/>
        <v>----</v>
      </c>
      <c r="N264" s="48" t="str">
        <f t="shared" si="47"/>
        <v>-/</v>
      </c>
      <c r="O264" s="45"/>
      <c r="P264" s="240">
        <f>IFERROR(INDEX('قرائت کنتور'!A:AZ,MATCH(A264&amp;"-"&amp;"آب",'قرائت کنتور'!B:B,0),MATCH(L264,'قرائت کنتور'!$1:$1,0)),0)</f>
        <v>0</v>
      </c>
      <c r="Q264" s="241">
        <f>IFERROR(INDEX('قرائت کنتور'!A:AZ,MATCH(A264&amp;"-"&amp;"آب",'قرائت کنتور'!B:B,0),MATCH(G264,'قرائت کنتور'!$1:$1,0)),0)</f>
        <v>0</v>
      </c>
      <c r="R264" s="241">
        <f t="shared" si="48"/>
        <v>0</v>
      </c>
      <c r="S264" s="241" t="str">
        <f>IFERROR(INDEX('اطلاعات انشعابات شرکتها'!A:AB,MATCH(A264,'اطلاعات انشعابات شرکتها'!A:A,0),MATCH(S$1,'اطلاعات انشعابات شرکتها'!$1:$1,0)),"---")</f>
        <v>---</v>
      </c>
      <c r="T264" s="227" t="str">
        <f t="shared" si="49"/>
        <v>---</v>
      </c>
      <c r="U264" s="45"/>
      <c r="V264" s="155" t="str">
        <f>IFERROR(INDEX('تعرفه ها'!A:Z,MATCH("بهای هر متر مکعب آب مصرفی",'تعرفه ها'!$B:$B,0),MATCH(F264,'تعرفه ها'!$2:$2,0)),"---")</f>
        <v>---</v>
      </c>
      <c r="W264" s="50" t="str">
        <f t="shared" si="50"/>
        <v>---</v>
      </c>
      <c r="X264" s="50" t="str">
        <f>IFERROR(ROUND(R264*INDEX('تعرفه ها'!A:Z,MATCH("عوارض آب به ازاء هر متر مکعب",'تعرفه ها'!$B:$B,0),MATCH(F264,'تعرفه ها'!$2:$2,0)),0),"---")</f>
        <v>---</v>
      </c>
      <c r="Y264" s="50" t="str">
        <f>IFERROR(ROUND(T264*INDEX('تعرفه ها'!A:Z,MATCH("جریمه مازاد مصرف آب به ازاء هر متر مکعب",'تعرفه ها'!$B:$B,0),MATCH(F264,'تعرفه ها'!$2:$2,0)),0),"---")</f>
        <v>---</v>
      </c>
      <c r="Z264" s="50" t="str">
        <f>IFERROR(ROUND(((W264+X264+Y264)*INDEX('تعرفه ها'!A:Z,MATCH("هزینه نگهداری و تعمیرات شبکه آب",'تعرفه ها'!$B:$B,0),MATCH(F264,'تعرفه ها'!$2:$2,0))/100),0),"---")</f>
        <v>---</v>
      </c>
      <c r="AA264" s="50" t="str">
        <f>IFERROR(IF(INDEX('اطلاعات دوره'!A:Z,MATCH(G264,'اطلاعات دوره'!C:C,0),MATCH("آب",'اطلاعات دوره'!$1:$1,0))="دارد",ROUND((W264+X264+Y264)*INDEX('تعرفه ها'!A:Z,MATCH("پیک فصلی آب",'تعرفه ها'!$B:$B,0),MATCH(F264,'تعرفه ها'!$2:$2,0))/100,0),0),"---")</f>
        <v>---</v>
      </c>
      <c r="AB264" s="50" t="str">
        <f>IFERROR(ROUND(SUM(W264+X264+Y264+Z264+AA264)*INDEX('تعرفه ها'!A:Z,MATCH("مالیات آب",'تعرفه ها'!$B:$B,0),MATCH(F264,'تعرفه ها'!$2:$2,0))/100,0),"---")</f>
        <v>---</v>
      </c>
      <c r="AC264" s="50" t="str">
        <f t="shared" si="51"/>
        <v>---</v>
      </c>
      <c r="AD264" s="50" t="str">
        <f t="shared" si="44"/>
        <v>---</v>
      </c>
      <c r="AE264" s="50" t="str">
        <f t="shared" si="52"/>
        <v>---</v>
      </c>
      <c r="AF264" s="50" t="str">
        <f t="shared" si="53"/>
        <v>---</v>
      </c>
      <c r="AG264" s="153" t="str">
        <f t="shared" si="54"/>
        <v>---</v>
      </c>
      <c r="AI264" s="183" t="str">
        <f>IFERROR(IF(INDEX(پرداخت!A:AZ,MATCH(A264&amp;" - "&amp;"آب",پرداخت!$B:$B,0),MATCH(G264,پرداخت!$1:$1,0))="نشده","نشده","شده"),"---")</f>
        <v>---</v>
      </c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</row>
    <row r="265" spans="1:79" ht="34.9" hidden="1" customHeight="1">
      <c r="A265" s="170"/>
      <c r="B265" s="47">
        <f>IFERROR(INDEX('اطلاعات انشعابات شرکتها'!A:BB,MATCH(A265,'اطلاعات انشعابات شرکتها'!A:A,0),MATCH(B$1,'اطلاعات انشعابات شرکتها'!$1:$1,0)),0)</f>
        <v>0</v>
      </c>
      <c r="C265" s="48">
        <f>IFERROR(INDEX('اطلاعات انشعابات شرکتها'!A:BB,MATCH(A265,'اطلاعات انشعابات شرکتها'!A:A,0),MATCH(C$1,'اطلاعات انشعابات شرکتها'!$1:$1,0)),0)</f>
        <v>0</v>
      </c>
      <c r="D265" s="45"/>
      <c r="E265" s="171"/>
      <c r="F265" s="170"/>
      <c r="G265" s="47" t="str">
        <f t="shared" si="45"/>
        <v>/</v>
      </c>
      <c r="H265" s="47">
        <f>IFERROR(INDEX('اطلاعات دوره'!A:Z,MATCH(G265,'اطلاعات دوره'!C:C,0),MATCH(H$1,'اطلاعات دوره'!$1:$1,0)),0)</f>
        <v>0</v>
      </c>
      <c r="I265" s="47">
        <f>IFERROR(INDEX('اطلاعات دوره'!A:Z,MATCH(G265,'اطلاعات دوره'!C:C,0),MATCH(I$1,'اطلاعات دوره'!$1:$1,0)),0)</f>
        <v>0</v>
      </c>
      <c r="J265" s="48">
        <f>IFERROR(INDEX('اطلاعات دوره'!A:Z,MATCH(G265,'اطلاعات دوره'!C:C,0),MATCH(J$1,'اطلاعات دوره'!$1:$1,0)),0)</f>
        <v>0</v>
      </c>
      <c r="K265" s="46"/>
      <c r="L265" s="158" t="str">
        <f>IFERROR(INDEX('اطلاعات دوره'!A:Z,MATCH(G265,'اطلاعات دوره'!C:C,0)-1,MATCH("عنوان",'اطلاعات دوره'!$1:$1,0)),"---")</f>
        <v>---</v>
      </c>
      <c r="M265" s="47" t="str">
        <f t="shared" si="46"/>
        <v>----</v>
      </c>
      <c r="N265" s="48" t="str">
        <f t="shared" si="47"/>
        <v>-/</v>
      </c>
      <c r="O265" s="45"/>
      <c r="P265" s="240">
        <f>IFERROR(INDEX('قرائت کنتور'!A:AZ,MATCH(A265&amp;"-"&amp;"آب",'قرائت کنتور'!B:B,0),MATCH(L265,'قرائت کنتور'!$1:$1,0)),0)</f>
        <v>0</v>
      </c>
      <c r="Q265" s="241">
        <f>IFERROR(INDEX('قرائت کنتور'!A:AZ,MATCH(A265&amp;"-"&amp;"آب",'قرائت کنتور'!B:B,0),MATCH(G265,'قرائت کنتور'!$1:$1,0)),0)</f>
        <v>0</v>
      </c>
      <c r="R265" s="241">
        <f t="shared" si="48"/>
        <v>0</v>
      </c>
      <c r="S265" s="241" t="str">
        <f>IFERROR(INDEX('اطلاعات انشعابات شرکتها'!A:AB,MATCH(A265,'اطلاعات انشعابات شرکتها'!A:A,0),MATCH(S$1,'اطلاعات انشعابات شرکتها'!$1:$1,0)),"---")</f>
        <v>---</v>
      </c>
      <c r="T265" s="227" t="str">
        <f t="shared" si="49"/>
        <v>---</v>
      </c>
      <c r="U265" s="45"/>
      <c r="V265" s="155" t="str">
        <f>IFERROR(INDEX('تعرفه ها'!A:Z,MATCH("بهای هر متر مکعب آب مصرفی",'تعرفه ها'!$B:$B,0),MATCH(F265,'تعرفه ها'!$2:$2,0)),"---")</f>
        <v>---</v>
      </c>
      <c r="W265" s="50" t="str">
        <f t="shared" si="50"/>
        <v>---</v>
      </c>
      <c r="X265" s="50" t="str">
        <f>IFERROR(ROUND(R265*INDEX('تعرفه ها'!A:Z,MATCH("عوارض آب به ازاء هر متر مکعب",'تعرفه ها'!$B:$B,0),MATCH(F265,'تعرفه ها'!$2:$2,0)),0),"---")</f>
        <v>---</v>
      </c>
      <c r="Y265" s="50" t="str">
        <f>IFERROR(ROUND(T265*INDEX('تعرفه ها'!A:Z,MATCH("جریمه مازاد مصرف آب به ازاء هر متر مکعب",'تعرفه ها'!$B:$B,0),MATCH(F265,'تعرفه ها'!$2:$2,0)),0),"---")</f>
        <v>---</v>
      </c>
      <c r="Z265" s="50" t="str">
        <f>IFERROR(ROUND(((W265+X265+Y265)*INDEX('تعرفه ها'!A:Z,MATCH("هزینه نگهداری و تعمیرات شبکه آب",'تعرفه ها'!$B:$B,0),MATCH(F265,'تعرفه ها'!$2:$2,0))/100),0),"---")</f>
        <v>---</v>
      </c>
      <c r="AA265" s="50" t="str">
        <f>IFERROR(IF(INDEX('اطلاعات دوره'!A:Z,MATCH(G265,'اطلاعات دوره'!C:C,0),MATCH("آب",'اطلاعات دوره'!$1:$1,0))="دارد",ROUND((W265+X265+Y265)*INDEX('تعرفه ها'!A:Z,MATCH("پیک فصلی آب",'تعرفه ها'!$B:$B,0),MATCH(F265,'تعرفه ها'!$2:$2,0))/100,0),0),"---")</f>
        <v>---</v>
      </c>
      <c r="AB265" s="50" t="str">
        <f>IFERROR(ROUND(SUM(W265+X265+Y265+Z265+AA265)*INDEX('تعرفه ها'!A:Z,MATCH("مالیات آب",'تعرفه ها'!$B:$B,0),MATCH(F265,'تعرفه ها'!$2:$2,0))/100,0),"---")</f>
        <v>---</v>
      </c>
      <c r="AC265" s="50" t="str">
        <f t="shared" si="51"/>
        <v>---</v>
      </c>
      <c r="AD265" s="50" t="str">
        <f t="shared" si="44"/>
        <v>---</v>
      </c>
      <c r="AE265" s="50" t="str">
        <f t="shared" si="52"/>
        <v>---</v>
      </c>
      <c r="AF265" s="50" t="str">
        <f t="shared" si="53"/>
        <v>---</v>
      </c>
      <c r="AG265" s="153" t="str">
        <f t="shared" si="54"/>
        <v>---</v>
      </c>
      <c r="AI265" s="183" t="str">
        <f>IFERROR(IF(INDEX(پرداخت!A:AZ,MATCH(A265&amp;" - "&amp;"آب",پرداخت!$B:$B,0),MATCH(G265,پرداخت!$1:$1,0))="نشده","نشده","شده"),"---")</f>
        <v>---</v>
      </c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</row>
    <row r="266" spans="1:79" ht="34.9" hidden="1" customHeight="1">
      <c r="A266" s="170"/>
      <c r="B266" s="47">
        <f>IFERROR(INDEX('اطلاعات انشعابات شرکتها'!A:BB,MATCH(A266,'اطلاعات انشعابات شرکتها'!A:A,0),MATCH(B$1,'اطلاعات انشعابات شرکتها'!$1:$1,0)),0)</f>
        <v>0</v>
      </c>
      <c r="C266" s="48">
        <f>IFERROR(INDEX('اطلاعات انشعابات شرکتها'!A:BB,MATCH(A266,'اطلاعات انشعابات شرکتها'!A:A,0),MATCH(C$1,'اطلاعات انشعابات شرکتها'!$1:$1,0)),0)</f>
        <v>0</v>
      </c>
      <c r="D266" s="45"/>
      <c r="E266" s="171"/>
      <c r="F266" s="170"/>
      <c r="G266" s="47" t="str">
        <f t="shared" si="45"/>
        <v>/</v>
      </c>
      <c r="H266" s="47">
        <f>IFERROR(INDEX('اطلاعات دوره'!A:Z,MATCH(G266,'اطلاعات دوره'!C:C,0),MATCH(H$1,'اطلاعات دوره'!$1:$1,0)),0)</f>
        <v>0</v>
      </c>
      <c r="I266" s="47">
        <f>IFERROR(INDEX('اطلاعات دوره'!A:Z,MATCH(G266,'اطلاعات دوره'!C:C,0),MATCH(I$1,'اطلاعات دوره'!$1:$1,0)),0)</f>
        <v>0</v>
      </c>
      <c r="J266" s="48">
        <f>IFERROR(INDEX('اطلاعات دوره'!A:Z,MATCH(G266,'اطلاعات دوره'!C:C,0),MATCH(J$1,'اطلاعات دوره'!$1:$1,0)),0)</f>
        <v>0</v>
      </c>
      <c r="K266" s="46"/>
      <c r="L266" s="158" t="str">
        <f>IFERROR(INDEX('اطلاعات دوره'!A:Z,MATCH(G266,'اطلاعات دوره'!C:C,0)-1,MATCH("عنوان",'اطلاعات دوره'!$1:$1,0)),"---")</f>
        <v>---</v>
      </c>
      <c r="M266" s="47" t="str">
        <f t="shared" si="46"/>
        <v>----</v>
      </c>
      <c r="N266" s="48" t="str">
        <f t="shared" si="47"/>
        <v>-/</v>
      </c>
      <c r="O266" s="45"/>
      <c r="P266" s="240">
        <f>IFERROR(INDEX('قرائت کنتور'!A:AZ,MATCH(A266&amp;"-"&amp;"آب",'قرائت کنتور'!B:B,0),MATCH(L266,'قرائت کنتور'!$1:$1,0)),0)</f>
        <v>0</v>
      </c>
      <c r="Q266" s="241">
        <f>IFERROR(INDEX('قرائت کنتور'!A:AZ,MATCH(A266&amp;"-"&amp;"آب",'قرائت کنتور'!B:B,0),MATCH(G266,'قرائت کنتور'!$1:$1,0)),0)</f>
        <v>0</v>
      </c>
      <c r="R266" s="241">
        <f t="shared" si="48"/>
        <v>0</v>
      </c>
      <c r="S266" s="241" t="str">
        <f>IFERROR(INDEX('اطلاعات انشعابات شرکتها'!A:AB,MATCH(A266,'اطلاعات انشعابات شرکتها'!A:A,0),MATCH(S$1,'اطلاعات انشعابات شرکتها'!$1:$1,0)),"---")</f>
        <v>---</v>
      </c>
      <c r="T266" s="227" t="str">
        <f t="shared" si="49"/>
        <v>---</v>
      </c>
      <c r="U266" s="45"/>
      <c r="V266" s="155" t="str">
        <f>IFERROR(INDEX('تعرفه ها'!A:Z,MATCH("بهای هر متر مکعب آب مصرفی",'تعرفه ها'!$B:$B,0),MATCH(F266,'تعرفه ها'!$2:$2,0)),"---")</f>
        <v>---</v>
      </c>
      <c r="W266" s="50" t="str">
        <f t="shared" si="50"/>
        <v>---</v>
      </c>
      <c r="X266" s="50" t="str">
        <f>IFERROR(ROUND(R266*INDEX('تعرفه ها'!A:Z,MATCH("عوارض آب به ازاء هر متر مکعب",'تعرفه ها'!$B:$B,0),MATCH(F266,'تعرفه ها'!$2:$2,0)),0),"---")</f>
        <v>---</v>
      </c>
      <c r="Y266" s="50" t="str">
        <f>IFERROR(ROUND(T266*INDEX('تعرفه ها'!A:Z,MATCH("جریمه مازاد مصرف آب به ازاء هر متر مکعب",'تعرفه ها'!$B:$B,0),MATCH(F266,'تعرفه ها'!$2:$2,0)),0),"---")</f>
        <v>---</v>
      </c>
      <c r="Z266" s="50" t="str">
        <f>IFERROR(ROUND(((W266+X266+Y266)*INDEX('تعرفه ها'!A:Z,MATCH("هزینه نگهداری و تعمیرات شبکه آب",'تعرفه ها'!$B:$B,0),MATCH(F266,'تعرفه ها'!$2:$2,0))/100),0),"---")</f>
        <v>---</v>
      </c>
      <c r="AA266" s="50" t="str">
        <f>IFERROR(IF(INDEX('اطلاعات دوره'!A:Z,MATCH(G266,'اطلاعات دوره'!C:C,0),MATCH("آب",'اطلاعات دوره'!$1:$1,0))="دارد",ROUND((W266+X266+Y266)*INDEX('تعرفه ها'!A:Z,MATCH("پیک فصلی آب",'تعرفه ها'!$B:$B,0),MATCH(F266,'تعرفه ها'!$2:$2,0))/100,0),0),"---")</f>
        <v>---</v>
      </c>
      <c r="AB266" s="50" t="str">
        <f>IFERROR(ROUND(SUM(W266+X266+Y266+Z266+AA266)*INDEX('تعرفه ها'!A:Z,MATCH("مالیات آب",'تعرفه ها'!$B:$B,0),MATCH(F266,'تعرفه ها'!$2:$2,0))/100,0),"---")</f>
        <v>---</v>
      </c>
      <c r="AC266" s="50" t="str">
        <f t="shared" si="51"/>
        <v>---</v>
      </c>
      <c r="AD266" s="50" t="str">
        <f t="shared" si="44"/>
        <v>---</v>
      </c>
      <c r="AE266" s="50" t="str">
        <f t="shared" si="52"/>
        <v>---</v>
      </c>
      <c r="AF266" s="50" t="str">
        <f t="shared" si="53"/>
        <v>---</v>
      </c>
      <c r="AG266" s="153" t="str">
        <f t="shared" si="54"/>
        <v>---</v>
      </c>
      <c r="AI266" s="183" t="str">
        <f>IFERROR(IF(INDEX(پرداخت!A:AZ,MATCH(A266&amp;" - "&amp;"آب",پرداخت!$B:$B,0),MATCH(G266,پرداخت!$1:$1,0))="نشده","نشده","شده"),"---")</f>
        <v>---</v>
      </c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</row>
    <row r="267" spans="1:79" ht="34.9" hidden="1" customHeight="1">
      <c r="A267" s="170"/>
      <c r="B267" s="47">
        <f>IFERROR(INDEX('اطلاعات انشعابات شرکتها'!A:BB,MATCH(A267,'اطلاعات انشعابات شرکتها'!A:A,0),MATCH(B$1,'اطلاعات انشعابات شرکتها'!$1:$1,0)),0)</f>
        <v>0</v>
      </c>
      <c r="C267" s="48">
        <f>IFERROR(INDEX('اطلاعات انشعابات شرکتها'!A:BB,MATCH(A267,'اطلاعات انشعابات شرکتها'!A:A,0),MATCH(C$1,'اطلاعات انشعابات شرکتها'!$1:$1,0)),0)</f>
        <v>0</v>
      </c>
      <c r="D267" s="45"/>
      <c r="E267" s="171"/>
      <c r="F267" s="170"/>
      <c r="G267" s="47" t="str">
        <f t="shared" si="45"/>
        <v>/</v>
      </c>
      <c r="H267" s="47">
        <f>IFERROR(INDEX('اطلاعات دوره'!A:Z,MATCH(G267,'اطلاعات دوره'!C:C,0),MATCH(H$1,'اطلاعات دوره'!$1:$1,0)),0)</f>
        <v>0</v>
      </c>
      <c r="I267" s="47">
        <f>IFERROR(INDEX('اطلاعات دوره'!A:Z,MATCH(G267,'اطلاعات دوره'!C:C,0),MATCH(I$1,'اطلاعات دوره'!$1:$1,0)),0)</f>
        <v>0</v>
      </c>
      <c r="J267" s="48">
        <f>IFERROR(INDEX('اطلاعات دوره'!A:Z,MATCH(G267,'اطلاعات دوره'!C:C,0),MATCH(J$1,'اطلاعات دوره'!$1:$1,0)),0)</f>
        <v>0</v>
      </c>
      <c r="K267" s="46"/>
      <c r="L267" s="158" t="str">
        <f>IFERROR(INDEX('اطلاعات دوره'!A:Z,MATCH(G267,'اطلاعات دوره'!C:C,0)-1,MATCH("عنوان",'اطلاعات دوره'!$1:$1,0)),"---")</f>
        <v>---</v>
      </c>
      <c r="M267" s="47" t="str">
        <f t="shared" si="46"/>
        <v>----</v>
      </c>
      <c r="N267" s="48" t="str">
        <f t="shared" si="47"/>
        <v>-/</v>
      </c>
      <c r="O267" s="45"/>
      <c r="P267" s="240">
        <f>IFERROR(INDEX('قرائت کنتور'!A:AZ,MATCH(A267&amp;"-"&amp;"آب",'قرائت کنتور'!B:B,0),MATCH(L267,'قرائت کنتور'!$1:$1,0)),0)</f>
        <v>0</v>
      </c>
      <c r="Q267" s="241">
        <f>IFERROR(INDEX('قرائت کنتور'!A:AZ,MATCH(A267&amp;"-"&amp;"آب",'قرائت کنتور'!B:B,0),MATCH(G267,'قرائت کنتور'!$1:$1,0)),0)</f>
        <v>0</v>
      </c>
      <c r="R267" s="241">
        <f t="shared" si="48"/>
        <v>0</v>
      </c>
      <c r="S267" s="241" t="str">
        <f>IFERROR(INDEX('اطلاعات انشعابات شرکتها'!A:AB,MATCH(A267,'اطلاعات انشعابات شرکتها'!A:A,0),MATCH(S$1,'اطلاعات انشعابات شرکتها'!$1:$1,0)),"---")</f>
        <v>---</v>
      </c>
      <c r="T267" s="227" t="str">
        <f t="shared" si="49"/>
        <v>---</v>
      </c>
      <c r="U267" s="45"/>
      <c r="V267" s="155" t="str">
        <f>IFERROR(INDEX('تعرفه ها'!A:Z,MATCH("بهای هر متر مکعب آب مصرفی",'تعرفه ها'!$B:$B,0),MATCH(F267,'تعرفه ها'!$2:$2,0)),"---")</f>
        <v>---</v>
      </c>
      <c r="W267" s="50" t="str">
        <f t="shared" si="50"/>
        <v>---</v>
      </c>
      <c r="X267" s="50" t="str">
        <f>IFERROR(ROUND(R267*INDEX('تعرفه ها'!A:Z,MATCH("عوارض آب به ازاء هر متر مکعب",'تعرفه ها'!$B:$B,0),MATCH(F267,'تعرفه ها'!$2:$2,0)),0),"---")</f>
        <v>---</v>
      </c>
      <c r="Y267" s="50" t="str">
        <f>IFERROR(ROUND(T267*INDEX('تعرفه ها'!A:Z,MATCH("جریمه مازاد مصرف آب به ازاء هر متر مکعب",'تعرفه ها'!$B:$B,0),MATCH(F267,'تعرفه ها'!$2:$2,0)),0),"---")</f>
        <v>---</v>
      </c>
      <c r="Z267" s="50" t="str">
        <f>IFERROR(ROUND(((W267+X267+Y267)*INDEX('تعرفه ها'!A:Z,MATCH("هزینه نگهداری و تعمیرات شبکه آب",'تعرفه ها'!$B:$B,0),MATCH(F267,'تعرفه ها'!$2:$2,0))/100),0),"---")</f>
        <v>---</v>
      </c>
      <c r="AA267" s="50" t="str">
        <f>IFERROR(IF(INDEX('اطلاعات دوره'!A:Z,MATCH(G267,'اطلاعات دوره'!C:C,0),MATCH("آب",'اطلاعات دوره'!$1:$1,0))="دارد",ROUND((W267+X267+Y267)*INDEX('تعرفه ها'!A:Z,MATCH("پیک فصلی آب",'تعرفه ها'!$B:$B,0),MATCH(F267,'تعرفه ها'!$2:$2,0))/100,0),0),"---")</f>
        <v>---</v>
      </c>
      <c r="AB267" s="50" t="str">
        <f>IFERROR(ROUND(SUM(W267+X267+Y267+Z267+AA267)*INDEX('تعرفه ها'!A:Z,MATCH("مالیات آب",'تعرفه ها'!$B:$B,0),MATCH(F267,'تعرفه ها'!$2:$2,0))/100,0),"---")</f>
        <v>---</v>
      </c>
      <c r="AC267" s="50" t="str">
        <f t="shared" si="51"/>
        <v>---</v>
      </c>
      <c r="AD267" s="50" t="str">
        <f t="shared" si="44"/>
        <v>---</v>
      </c>
      <c r="AE267" s="50" t="str">
        <f t="shared" si="52"/>
        <v>---</v>
      </c>
      <c r="AF267" s="50" t="str">
        <f t="shared" si="53"/>
        <v>---</v>
      </c>
      <c r="AG267" s="153" t="str">
        <f t="shared" si="54"/>
        <v>---</v>
      </c>
      <c r="AI267" s="183" t="str">
        <f>IFERROR(IF(INDEX(پرداخت!A:AZ,MATCH(A267&amp;" - "&amp;"آب",پرداخت!$B:$B,0),MATCH(G267,پرداخت!$1:$1,0))="نشده","نشده","شده"),"---")</f>
        <v>---</v>
      </c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</row>
    <row r="268" spans="1:79" ht="34.9" hidden="1" customHeight="1">
      <c r="A268" s="170"/>
      <c r="B268" s="47">
        <f>IFERROR(INDEX('اطلاعات انشعابات شرکتها'!A:BB,MATCH(A268,'اطلاعات انشعابات شرکتها'!A:A,0),MATCH(B$1,'اطلاعات انشعابات شرکتها'!$1:$1,0)),0)</f>
        <v>0</v>
      </c>
      <c r="C268" s="48">
        <f>IFERROR(INDEX('اطلاعات انشعابات شرکتها'!A:BB,MATCH(A268,'اطلاعات انشعابات شرکتها'!A:A,0),MATCH(C$1,'اطلاعات انشعابات شرکتها'!$1:$1,0)),0)</f>
        <v>0</v>
      </c>
      <c r="D268" s="45"/>
      <c r="E268" s="171"/>
      <c r="F268" s="170"/>
      <c r="G268" s="47" t="str">
        <f t="shared" si="45"/>
        <v>/</v>
      </c>
      <c r="H268" s="47">
        <f>IFERROR(INDEX('اطلاعات دوره'!A:Z,MATCH(G268,'اطلاعات دوره'!C:C,0),MATCH(H$1,'اطلاعات دوره'!$1:$1,0)),0)</f>
        <v>0</v>
      </c>
      <c r="I268" s="47">
        <f>IFERROR(INDEX('اطلاعات دوره'!A:Z,MATCH(G268,'اطلاعات دوره'!C:C,0),MATCH(I$1,'اطلاعات دوره'!$1:$1,0)),0)</f>
        <v>0</v>
      </c>
      <c r="J268" s="48">
        <f>IFERROR(INDEX('اطلاعات دوره'!A:Z,MATCH(G268,'اطلاعات دوره'!C:C,0),MATCH(J$1,'اطلاعات دوره'!$1:$1,0)),0)</f>
        <v>0</v>
      </c>
      <c r="K268" s="46"/>
      <c r="L268" s="158" t="str">
        <f>IFERROR(INDEX('اطلاعات دوره'!A:Z,MATCH(G268,'اطلاعات دوره'!C:C,0)-1,MATCH("عنوان",'اطلاعات دوره'!$1:$1,0)),"---")</f>
        <v>---</v>
      </c>
      <c r="M268" s="47" t="str">
        <f t="shared" si="46"/>
        <v>----</v>
      </c>
      <c r="N268" s="48" t="str">
        <f t="shared" si="47"/>
        <v>-/</v>
      </c>
      <c r="O268" s="45"/>
      <c r="P268" s="240">
        <f>IFERROR(INDEX('قرائت کنتور'!A:AZ,MATCH(A268&amp;"-"&amp;"آب",'قرائت کنتور'!B:B,0),MATCH(L268,'قرائت کنتور'!$1:$1,0)),0)</f>
        <v>0</v>
      </c>
      <c r="Q268" s="241">
        <f>IFERROR(INDEX('قرائت کنتور'!A:AZ,MATCH(A268&amp;"-"&amp;"آب",'قرائت کنتور'!B:B,0),MATCH(G268,'قرائت کنتور'!$1:$1,0)),0)</f>
        <v>0</v>
      </c>
      <c r="R268" s="241">
        <f t="shared" si="48"/>
        <v>0</v>
      </c>
      <c r="S268" s="241" t="str">
        <f>IFERROR(INDEX('اطلاعات انشعابات شرکتها'!A:AB,MATCH(A268,'اطلاعات انشعابات شرکتها'!A:A,0),MATCH(S$1,'اطلاعات انشعابات شرکتها'!$1:$1,0)),"---")</f>
        <v>---</v>
      </c>
      <c r="T268" s="227" t="str">
        <f t="shared" si="49"/>
        <v>---</v>
      </c>
      <c r="U268" s="45"/>
      <c r="V268" s="155" t="str">
        <f>IFERROR(INDEX('تعرفه ها'!A:Z,MATCH("بهای هر متر مکعب آب مصرفی",'تعرفه ها'!$B:$B,0),MATCH(F268,'تعرفه ها'!$2:$2,0)),"---")</f>
        <v>---</v>
      </c>
      <c r="W268" s="50" t="str">
        <f t="shared" si="50"/>
        <v>---</v>
      </c>
      <c r="X268" s="50" t="str">
        <f>IFERROR(ROUND(R268*INDEX('تعرفه ها'!A:Z,MATCH("عوارض آب به ازاء هر متر مکعب",'تعرفه ها'!$B:$B,0),MATCH(F268,'تعرفه ها'!$2:$2,0)),0),"---")</f>
        <v>---</v>
      </c>
      <c r="Y268" s="50" t="str">
        <f>IFERROR(ROUND(T268*INDEX('تعرفه ها'!A:Z,MATCH("جریمه مازاد مصرف آب به ازاء هر متر مکعب",'تعرفه ها'!$B:$B,0),MATCH(F268,'تعرفه ها'!$2:$2,0)),0),"---")</f>
        <v>---</v>
      </c>
      <c r="Z268" s="50" t="str">
        <f>IFERROR(ROUND(((W268+X268+Y268)*INDEX('تعرفه ها'!A:Z,MATCH("هزینه نگهداری و تعمیرات شبکه آب",'تعرفه ها'!$B:$B,0),MATCH(F268,'تعرفه ها'!$2:$2,0))/100),0),"---")</f>
        <v>---</v>
      </c>
      <c r="AA268" s="50" t="str">
        <f>IFERROR(IF(INDEX('اطلاعات دوره'!A:Z,MATCH(G268,'اطلاعات دوره'!C:C,0),MATCH("آب",'اطلاعات دوره'!$1:$1,0))="دارد",ROUND((W268+X268+Y268)*INDEX('تعرفه ها'!A:Z,MATCH("پیک فصلی آب",'تعرفه ها'!$B:$B,0),MATCH(F268,'تعرفه ها'!$2:$2,0))/100,0),0),"---")</f>
        <v>---</v>
      </c>
      <c r="AB268" s="50" t="str">
        <f>IFERROR(ROUND(SUM(W268+X268+Y268+Z268+AA268)*INDEX('تعرفه ها'!A:Z,MATCH("مالیات آب",'تعرفه ها'!$B:$B,0),MATCH(F268,'تعرفه ها'!$2:$2,0))/100,0),"---")</f>
        <v>---</v>
      </c>
      <c r="AC268" s="50" t="str">
        <f t="shared" si="51"/>
        <v>---</v>
      </c>
      <c r="AD268" s="50" t="str">
        <f t="shared" si="44"/>
        <v>---</v>
      </c>
      <c r="AE268" s="50" t="str">
        <f t="shared" si="52"/>
        <v>---</v>
      </c>
      <c r="AF268" s="50" t="str">
        <f t="shared" si="53"/>
        <v>---</v>
      </c>
      <c r="AG268" s="153" t="str">
        <f t="shared" si="54"/>
        <v>---</v>
      </c>
      <c r="AI268" s="183" t="str">
        <f>IFERROR(IF(INDEX(پرداخت!A:AZ,MATCH(A268&amp;" - "&amp;"آب",پرداخت!$B:$B,0),MATCH(G268,پرداخت!$1:$1,0))="نشده","نشده","شده"),"---")</f>
        <v>---</v>
      </c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</row>
    <row r="269" spans="1:79" ht="34.9" hidden="1" customHeight="1">
      <c r="A269" s="170"/>
      <c r="B269" s="47">
        <f>IFERROR(INDEX('اطلاعات انشعابات شرکتها'!A:BB,MATCH(A269,'اطلاعات انشعابات شرکتها'!A:A,0),MATCH(B$1,'اطلاعات انشعابات شرکتها'!$1:$1,0)),0)</f>
        <v>0</v>
      </c>
      <c r="C269" s="48">
        <f>IFERROR(INDEX('اطلاعات انشعابات شرکتها'!A:BB,MATCH(A269,'اطلاعات انشعابات شرکتها'!A:A,0),MATCH(C$1,'اطلاعات انشعابات شرکتها'!$1:$1,0)),0)</f>
        <v>0</v>
      </c>
      <c r="D269" s="45"/>
      <c r="E269" s="171"/>
      <c r="F269" s="170"/>
      <c r="G269" s="47" t="str">
        <f t="shared" si="45"/>
        <v>/</v>
      </c>
      <c r="H269" s="47">
        <f>IFERROR(INDEX('اطلاعات دوره'!A:Z,MATCH(G269,'اطلاعات دوره'!C:C,0),MATCH(H$1,'اطلاعات دوره'!$1:$1,0)),0)</f>
        <v>0</v>
      </c>
      <c r="I269" s="47">
        <f>IFERROR(INDEX('اطلاعات دوره'!A:Z,MATCH(G269,'اطلاعات دوره'!C:C,0),MATCH(I$1,'اطلاعات دوره'!$1:$1,0)),0)</f>
        <v>0</v>
      </c>
      <c r="J269" s="48">
        <f>IFERROR(INDEX('اطلاعات دوره'!A:Z,MATCH(G269,'اطلاعات دوره'!C:C,0),MATCH(J$1,'اطلاعات دوره'!$1:$1,0)),0)</f>
        <v>0</v>
      </c>
      <c r="K269" s="46"/>
      <c r="L269" s="158" t="str">
        <f>IFERROR(INDEX('اطلاعات دوره'!A:Z,MATCH(G269,'اطلاعات دوره'!C:C,0)-1,MATCH("عنوان",'اطلاعات دوره'!$1:$1,0)),"---")</f>
        <v>---</v>
      </c>
      <c r="M269" s="47" t="str">
        <f t="shared" si="46"/>
        <v>----</v>
      </c>
      <c r="N269" s="48" t="str">
        <f t="shared" si="47"/>
        <v>-/</v>
      </c>
      <c r="O269" s="45"/>
      <c r="P269" s="240">
        <f>IFERROR(INDEX('قرائت کنتور'!A:AZ,MATCH(A269&amp;"-"&amp;"آب",'قرائت کنتور'!B:B,0),MATCH(L269,'قرائت کنتور'!$1:$1,0)),0)</f>
        <v>0</v>
      </c>
      <c r="Q269" s="241">
        <f>IFERROR(INDEX('قرائت کنتور'!A:AZ,MATCH(A269&amp;"-"&amp;"آب",'قرائت کنتور'!B:B,0),MATCH(G269,'قرائت کنتور'!$1:$1,0)),0)</f>
        <v>0</v>
      </c>
      <c r="R269" s="241">
        <f t="shared" si="48"/>
        <v>0</v>
      </c>
      <c r="S269" s="241" t="str">
        <f>IFERROR(INDEX('اطلاعات انشعابات شرکتها'!A:AB,MATCH(A269,'اطلاعات انشعابات شرکتها'!A:A,0),MATCH(S$1,'اطلاعات انشعابات شرکتها'!$1:$1,0)),"---")</f>
        <v>---</v>
      </c>
      <c r="T269" s="227" t="str">
        <f t="shared" si="49"/>
        <v>---</v>
      </c>
      <c r="U269" s="45"/>
      <c r="V269" s="155" t="str">
        <f>IFERROR(INDEX('تعرفه ها'!A:Z,MATCH("بهای هر متر مکعب آب مصرفی",'تعرفه ها'!$B:$B,0),MATCH(F269,'تعرفه ها'!$2:$2,0)),"---")</f>
        <v>---</v>
      </c>
      <c r="W269" s="50" t="str">
        <f t="shared" si="50"/>
        <v>---</v>
      </c>
      <c r="X269" s="50" t="str">
        <f>IFERROR(ROUND(R269*INDEX('تعرفه ها'!A:Z,MATCH("عوارض آب به ازاء هر متر مکعب",'تعرفه ها'!$B:$B,0),MATCH(F269,'تعرفه ها'!$2:$2,0)),0),"---")</f>
        <v>---</v>
      </c>
      <c r="Y269" s="50" t="str">
        <f>IFERROR(ROUND(T269*INDEX('تعرفه ها'!A:Z,MATCH("جریمه مازاد مصرف آب به ازاء هر متر مکعب",'تعرفه ها'!$B:$B,0),MATCH(F269,'تعرفه ها'!$2:$2,0)),0),"---")</f>
        <v>---</v>
      </c>
      <c r="Z269" s="50" t="str">
        <f>IFERROR(ROUND(((W269+X269+Y269)*INDEX('تعرفه ها'!A:Z,MATCH("هزینه نگهداری و تعمیرات شبکه آب",'تعرفه ها'!$B:$B,0),MATCH(F269,'تعرفه ها'!$2:$2,0))/100),0),"---")</f>
        <v>---</v>
      </c>
      <c r="AA269" s="50" t="str">
        <f>IFERROR(IF(INDEX('اطلاعات دوره'!A:Z,MATCH(G269,'اطلاعات دوره'!C:C,0),MATCH("آب",'اطلاعات دوره'!$1:$1,0))="دارد",ROUND((W269+X269+Y269)*INDEX('تعرفه ها'!A:Z,MATCH("پیک فصلی آب",'تعرفه ها'!$B:$B,0),MATCH(F269,'تعرفه ها'!$2:$2,0))/100,0),0),"---")</f>
        <v>---</v>
      </c>
      <c r="AB269" s="50" t="str">
        <f>IFERROR(ROUND(SUM(W269+X269+Y269+Z269+AA269)*INDEX('تعرفه ها'!A:Z,MATCH("مالیات آب",'تعرفه ها'!$B:$B,0),MATCH(F269,'تعرفه ها'!$2:$2,0))/100,0),"---")</f>
        <v>---</v>
      </c>
      <c r="AC269" s="50" t="str">
        <f t="shared" si="51"/>
        <v>---</v>
      </c>
      <c r="AD269" s="50" t="str">
        <f t="shared" si="44"/>
        <v>---</v>
      </c>
      <c r="AE269" s="50" t="str">
        <f t="shared" si="52"/>
        <v>---</v>
      </c>
      <c r="AF269" s="50" t="str">
        <f t="shared" si="53"/>
        <v>---</v>
      </c>
      <c r="AG269" s="153" t="str">
        <f t="shared" si="54"/>
        <v>---</v>
      </c>
      <c r="AI269" s="183" t="str">
        <f>IFERROR(IF(INDEX(پرداخت!A:AZ,MATCH(A269&amp;" - "&amp;"آب",پرداخت!$B:$B,0),MATCH(G269,پرداخت!$1:$1,0))="نشده","نشده","شده"),"---")</f>
        <v>---</v>
      </c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</row>
    <row r="270" spans="1:79" ht="34.9" hidden="1" customHeight="1">
      <c r="A270" s="170"/>
      <c r="B270" s="47">
        <f>IFERROR(INDEX('اطلاعات انشعابات شرکتها'!A:BB,MATCH(A270,'اطلاعات انشعابات شرکتها'!A:A,0),MATCH(B$1,'اطلاعات انشعابات شرکتها'!$1:$1,0)),0)</f>
        <v>0</v>
      </c>
      <c r="C270" s="48">
        <f>IFERROR(INDEX('اطلاعات انشعابات شرکتها'!A:BB,MATCH(A270,'اطلاعات انشعابات شرکتها'!A:A,0),MATCH(C$1,'اطلاعات انشعابات شرکتها'!$1:$1,0)),0)</f>
        <v>0</v>
      </c>
      <c r="D270" s="45"/>
      <c r="E270" s="171"/>
      <c r="F270" s="170"/>
      <c r="G270" s="47" t="str">
        <f t="shared" si="45"/>
        <v>/</v>
      </c>
      <c r="H270" s="47">
        <f>IFERROR(INDEX('اطلاعات دوره'!A:Z,MATCH(G270,'اطلاعات دوره'!C:C,0),MATCH(H$1,'اطلاعات دوره'!$1:$1,0)),0)</f>
        <v>0</v>
      </c>
      <c r="I270" s="47">
        <f>IFERROR(INDEX('اطلاعات دوره'!A:Z,MATCH(G270,'اطلاعات دوره'!C:C,0),MATCH(I$1,'اطلاعات دوره'!$1:$1,0)),0)</f>
        <v>0</v>
      </c>
      <c r="J270" s="48">
        <f>IFERROR(INDEX('اطلاعات دوره'!A:Z,MATCH(G270,'اطلاعات دوره'!C:C,0),MATCH(J$1,'اطلاعات دوره'!$1:$1,0)),0)</f>
        <v>0</v>
      </c>
      <c r="K270" s="46"/>
      <c r="L270" s="158" t="str">
        <f>IFERROR(INDEX('اطلاعات دوره'!A:Z,MATCH(G270,'اطلاعات دوره'!C:C,0)-1,MATCH("عنوان",'اطلاعات دوره'!$1:$1,0)),"---")</f>
        <v>---</v>
      </c>
      <c r="M270" s="47" t="str">
        <f t="shared" si="46"/>
        <v>----</v>
      </c>
      <c r="N270" s="48" t="str">
        <f t="shared" si="47"/>
        <v>-/</v>
      </c>
      <c r="O270" s="45"/>
      <c r="P270" s="240">
        <f>IFERROR(INDEX('قرائت کنتور'!A:AZ,MATCH(A270&amp;"-"&amp;"آب",'قرائت کنتور'!B:B,0),MATCH(L270,'قرائت کنتور'!$1:$1,0)),0)</f>
        <v>0</v>
      </c>
      <c r="Q270" s="241">
        <f>IFERROR(INDEX('قرائت کنتور'!A:AZ,MATCH(A270&amp;"-"&amp;"آب",'قرائت کنتور'!B:B,0),MATCH(G270,'قرائت کنتور'!$1:$1,0)),0)</f>
        <v>0</v>
      </c>
      <c r="R270" s="241">
        <f t="shared" si="48"/>
        <v>0</v>
      </c>
      <c r="S270" s="241" t="str">
        <f>IFERROR(INDEX('اطلاعات انشعابات شرکتها'!A:AB,MATCH(A270,'اطلاعات انشعابات شرکتها'!A:A,0),MATCH(S$1,'اطلاعات انشعابات شرکتها'!$1:$1,0)),"---")</f>
        <v>---</v>
      </c>
      <c r="T270" s="227" t="str">
        <f t="shared" si="49"/>
        <v>---</v>
      </c>
      <c r="U270" s="45"/>
      <c r="V270" s="155" t="str">
        <f>IFERROR(INDEX('تعرفه ها'!A:Z,MATCH("بهای هر متر مکعب آب مصرفی",'تعرفه ها'!$B:$B,0),MATCH(F270,'تعرفه ها'!$2:$2,0)),"---")</f>
        <v>---</v>
      </c>
      <c r="W270" s="50" t="str">
        <f t="shared" si="50"/>
        <v>---</v>
      </c>
      <c r="X270" s="50" t="str">
        <f>IFERROR(ROUND(R270*INDEX('تعرفه ها'!A:Z,MATCH("عوارض آب به ازاء هر متر مکعب",'تعرفه ها'!$B:$B,0),MATCH(F270,'تعرفه ها'!$2:$2,0)),0),"---")</f>
        <v>---</v>
      </c>
      <c r="Y270" s="50" t="str">
        <f>IFERROR(ROUND(T270*INDEX('تعرفه ها'!A:Z,MATCH("جریمه مازاد مصرف آب به ازاء هر متر مکعب",'تعرفه ها'!$B:$B,0),MATCH(F270,'تعرفه ها'!$2:$2,0)),0),"---")</f>
        <v>---</v>
      </c>
      <c r="Z270" s="50" t="str">
        <f>IFERROR(ROUND(((W270+X270+Y270)*INDEX('تعرفه ها'!A:Z,MATCH("هزینه نگهداری و تعمیرات شبکه آب",'تعرفه ها'!$B:$B,0),MATCH(F270,'تعرفه ها'!$2:$2,0))/100),0),"---")</f>
        <v>---</v>
      </c>
      <c r="AA270" s="50" t="str">
        <f>IFERROR(IF(INDEX('اطلاعات دوره'!A:Z,MATCH(G270,'اطلاعات دوره'!C:C,0),MATCH("آب",'اطلاعات دوره'!$1:$1,0))="دارد",ROUND((W270+X270+Y270)*INDEX('تعرفه ها'!A:Z,MATCH("پیک فصلی آب",'تعرفه ها'!$B:$B,0),MATCH(F270,'تعرفه ها'!$2:$2,0))/100,0),0),"---")</f>
        <v>---</v>
      </c>
      <c r="AB270" s="50" t="str">
        <f>IFERROR(ROUND(SUM(W270+X270+Y270+Z270+AA270)*INDEX('تعرفه ها'!A:Z,MATCH("مالیات آب",'تعرفه ها'!$B:$B,0),MATCH(F270,'تعرفه ها'!$2:$2,0))/100,0),"---")</f>
        <v>---</v>
      </c>
      <c r="AC270" s="50" t="str">
        <f t="shared" si="51"/>
        <v>---</v>
      </c>
      <c r="AD270" s="50" t="str">
        <f t="shared" si="44"/>
        <v>---</v>
      </c>
      <c r="AE270" s="50" t="str">
        <f t="shared" si="52"/>
        <v>---</v>
      </c>
      <c r="AF270" s="50" t="str">
        <f t="shared" si="53"/>
        <v>---</v>
      </c>
      <c r="AG270" s="153" t="str">
        <f t="shared" si="54"/>
        <v>---</v>
      </c>
      <c r="AI270" s="183" t="str">
        <f>IFERROR(IF(INDEX(پرداخت!A:AZ,MATCH(A270&amp;" - "&amp;"آب",پرداخت!$B:$B,0),MATCH(G270,پرداخت!$1:$1,0))="نشده","نشده","شده"),"---")</f>
        <v>---</v>
      </c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</row>
    <row r="271" spans="1:79" ht="34.9" hidden="1" customHeight="1">
      <c r="A271" s="170"/>
      <c r="B271" s="47">
        <f>IFERROR(INDEX('اطلاعات انشعابات شرکتها'!A:BB,MATCH(A271,'اطلاعات انشعابات شرکتها'!A:A,0),MATCH(B$1,'اطلاعات انشعابات شرکتها'!$1:$1,0)),0)</f>
        <v>0</v>
      </c>
      <c r="C271" s="48">
        <f>IFERROR(INDEX('اطلاعات انشعابات شرکتها'!A:BB,MATCH(A271,'اطلاعات انشعابات شرکتها'!A:A,0),MATCH(C$1,'اطلاعات انشعابات شرکتها'!$1:$1,0)),0)</f>
        <v>0</v>
      </c>
      <c r="D271" s="45"/>
      <c r="E271" s="171"/>
      <c r="F271" s="170"/>
      <c r="G271" s="47" t="str">
        <f t="shared" si="45"/>
        <v>/</v>
      </c>
      <c r="H271" s="47">
        <f>IFERROR(INDEX('اطلاعات دوره'!A:Z,MATCH(G271,'اطلاعات دوره'!C:C,0),MATCH(H$1,'اطلاعات دوره'!$1:$1,0)),0)</f>
        <v>0</v>
      </c>
      <c r="I271" s="47">
        <f>IFERROR(INDEX('اطلاعات دوره'!A:Z,MATCH(G271,'اطلاعات دوره'!C:C,0),MATCH(I$1,'اطلاعات دوره'!$1:$1,0)),0)</f>
        <v>0</v>
      </c>
      <c r="J271" s="48">
        <f>IFERROR(INDEX('اطلاعات دوره'!A:Z,MATCH(G271,'اطلاعات دوره'!C:C,0),MATCH(J$1,'اطلاعات دوره'!$1:$1,0)),0)</f>
        <v>0</v>
      </c>
      <c r="K271" s="46"/>
      <c r="L271" s="158" t="str">
        <f>IFERROR(INDEX('اطلاعات دوره'!A:Z,MATCH(G271,'اطلاعات دوره'!C:C,0)-1,MATCH("عنوان",'اطلاعات دوره'!$1:$1,0)),"---")</f>
        <v>---</v>
      </c>
      <c r="M271" s="47" t="str">
        <f t="shared" si="46"/>
        <v>----</v>
      </c>
      <c r="N271" s="48" t="str">
        <f t="shared" si="47"/>
        <v>-/</v>
      </c>
      <c r="O271" s="45"/>
      <c r="P271" s="240">
        <f>IFERROR(INDEX('قرائت کنتور'!A:AZ,MATCH(A271&amp;"-"&amp;"آب",'قرائت کنتور'!B:B,0),MATCH(L271,'قرائت کنتور'!$1:$1,0)),0)</f>
        <v>0</v>
      </c>
      <c r="Q271" s="241">
        <f>IFERROR(INDEX('قرائت کنتور'!A:AZ,MATCH(A271&amp;"-"&amp;"آب",'قرائت کنتور'!B:B,0),MATCH(G271,'قرائت کنتور'!$1:$1,0)),0)</f>
        <v>0</v>
      </c>
      <c r="R271" s="241">
        <f t="shared" si="48"/>
        <v>0</v>
      </c>
      <c r="S271" s="241" t="str">
        <f>IFERROR(INDEX('اطلاعات انشعابات شرکتها'!A:AB,MATCH(A271,'اطلاعات انشعابات شرکتها'!A:A,0),MATCH(S$1,'اطلاعات انشعابات شرکتها'!$1:$1,0)),"---")</f>
        <v>---</v>
      </c>
      <c r="T271" s="227" t="str">
        <f t="shared" si="49"/>
        <v>---</v>
      </c>
      <c r="U271" s="45"/>
      <c r="V271" s="155" t="str">
        <f>IFERROR(INDEX('تعرفه ها'!A:Z,MATCH("بهای هر متر مکعب آب مصرفی",'تعرفه ها'!$B:$B,0),MATCH(F271,'تعرفه ها'!$2:$2,0)),"---")</f>
        <v>---</v>
      </c>
      <c r="W271" s="50" t="str">
        <f t="shared" si="50"/>
        <v>---</v>
      </c>
      <c r="X271" s="50" t="str">
        <f>IFERROR(ROUND(R271*INDEX('تعرفه ها'!A:Z,MATCH("عوارض آب به ازاء هر متر مکعب",'تعرفه ها'!$B:$B,0),MATCH(F271,'تعرفه ها'!$2:$2,0)),0),"---")</f>
        <v>---</v>
      </c>
      <c r="Y271" s="50" t="str">
        <f>IFERROR(ROUND(T271*INDEX('تعرفه ها'!A:Z,MATCH("جریمه مازاد مصرف آب به ازاء هر متر مکعب",'تعرفه ها'!$B:$B,0),MATCH(F271,'تعرفه ها'!$2:$2,0)),0),"---")</f>
        <v>---</v>
      </c>
      <c r="Z271" s="50" t="str">
        <f>IFERROR(ROUND(((W271+X271+Y271)*INDEX('تعرفه ها'!A:Z,MATCH("هزینه نگهداری و تعمیرات شبکه آب",'تعرفه ها'!$B:$B,0),MATCH(F271,'تعرفه ها'!$2:$2,0))/100),0),"---")</f>
        <v>---</v>
      </c>
      <c r="AA271" s="50" t="str">
        <f>IFERROR(IF(INDEX('اطلاعات دوره'!A:Z,MATCH(G271,'اطلاعات دوره'!C:C,0),MATCH("آب",'اطلاعات دوره'!$1:$1,0))="دارد",ROUND((W271+X271+Y271)*INDEX('تعرفه ها'!A:Z,MATCH("پیک فصلی آب",'تعرفه ها'!$B:$B,0),MATCH(F271,'تعرفه ها'!$2:$2,0))/100,0),0),"---")</f>
        <v>---</v>
      </c>
      <c r="AB271" s="50" t="str">
        <f>IFERROR(ROUND(SUM(W271+X271+Y271+Z271+AA271)*INDEX('تعرفه ها'!A:Z,MATCH("مالیات آب",'تعرفه ها'!$B:$B,0),MATCH(F271,'تعرفه ها'!$2:$2,0))/100,0),"---")</f>
        <v>---</v>
      </c>
      <c r="AC271" s="50" t="str">
        <f t="shared" si="51"/>
        <v>---</v>
      </c>
      <c r="AD271" s="50" t="str">
        <f t="shared" si="44"/>
        <v>---</v>
      </c>
      <c r="AE271" s="50" t="str">
        <f t="shared" si="52"/>
        <v>---</v>
      </c>
      <c r="AF271" s="50" t="str">
        <f t="shared" si="53"/>
        <v>---</v>
      </c>
      <c r="AG271" s="153" t="str">
        <f t="shared" si="54"/>
        <v>---</v>
      </c>
      <c r="AI271" s="183" t="str">
        <f>IFERROR(IF(INDEX(پرداخت!A:AZ,MATCH(A271&amp;" - "&amp;"آب",پرداخت!$B:$B,0),MATCH(G271,پرداخت!$1:$1,0))="نشده","نشده","شده"),"---")</f>
        <v>---</v>
      </c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</row>
    <row r="272" spans="1:79" ht="34.9" hidden="1" customHeight="1">
      <c r="A272" s="170"/>
      <c r="B272" s="47">
        <f>IFERROR(INDEX('اطلاعات انشعابات شرکتها'!A:BB,MATCH(A272,'اطلاعات انشعابات شرکتها'!A:A,0),MATCH(B$1,'اطلاعات انشعابات شرکتها'!$1:$1,0)),0)</f>
        <v>0</v>
      </c>
      <c r="C272" s="48">
        <f>IFERROR(INDEX('اطلاعات انشعابات شرکتها'!A:BB,MATCH(A272,'اطلاعات انشعابات شرکتها'!A:A,0),MATCH(C$1,'اطلاعات انشعابات شرکتها'!$1:$1,0)),0)</f>
        <v>0</v>
      </c>
      <c r="D272" s="45"/>
      <c r="E272" s="171"/>
      <c r="F272" s="170"/>
      <c r="G272" s="47" t="str">
        <f t="shared" si="45"/>
        <v>/</v>
      </c>
      <c r="H272" s="47">
        <f>IFERROR(INDEX('اطلاعات دوره'!A:Z,MATCH(G272,'اطلاعات دوره'!C:C,0),MATCH(H$1,'اطلاعات دوره'!$1:$1,0)),0)</f>
        <v>0</v>
      </c>
      <c r="I272" s="47">
        <f>IFERROR(INDEX('اطلاعات دوره'!A:Z,MATCH(G272,'اطلاعات دوره'!C:C,0),MATCH(I$1,'اطلاعات دوره'!$1:$1,0)),0)</f>
        <v>0</v>
      </c>
      <c r="J272" s="48">
        <f>IFERROR(INDEX('اطلاعات دوره'!A:Z,MATCH(G272,'اطلاعات دوره'!C:C,0),MATCH(J$1,'اطلاعات دوره'!$1:$1,0)),0)</f>
        <v>0</v>
      </c>
      <c r="K272" s="46"/>
      <c r="L272" s="158" t="str">
        <f>IFERROR(INDEX('اطلاعات دوره'!A:Z,MATCH(G272,'اطلاعات دوره'!C:C,0)-1,MATCH("عنوان",'اطلاعات دوره'!$1:$1,0)),"---")</f>
        <v>---</v>
      </c>
      <c r="M272" s="47" t="str">
        <f t="shared" si="46"/>
        <v>----</v>
      </c>
      <c r="N272" s="48" t="str">
        <f t="shared" si="47"/>
        <v>-/</v>
      </c>
      <c r="O272" s="45"/>
      <c r="P272" s="240">
        <f>IFERROR(INDEX('قرائت کنتور'!A:AZ,MATCH(A272&amp;"-"&amp;"آب",'قرائت کنتور'!B:B,0),MATCH(L272,'قرائت کنتور'!$1:$1,0)),0)</f>
        <v>0</v>
      </c>
      <c r="Q272" s="241">
        <f>IFERROR(INDEX('قرائت کنتور'!A:AZ,MATCH(A272&amp;"-"&amp;"آب",'قرائت کنتور'!B:B,0),MATCH(G272,'قرائت کنتور'!$1:$1,0)),0)</f>
        <v>0</v>
      </c>
      <c r="R272" s="241">
        <f t="shared" si="48"/>
        <v>0</v>
      </c>
      <c r="S272" s="241" t="str">
        <f>IFERROR(INDEX('اطلاعات انشعابات شرکتها'!A:AB,MATCH(A272,'اطلاعات انشعابات شرکتها'!A:A,0),MATCH(S$1,'اطلاعات انشعابات شرکتها'!$1:$1,0)),"---")</f>
        <v>---</v>
      </c>
      <c r="T272" s="227" t="str">
        <f t="shared" si="49"/>
        <v>---</v>
      </c>
      <c r="U272" s="45"/>
      <c r="V272" s="155" t="str">
        <f>IFERROR(INDEX('تعرفه ها'!A:Z,MATCH("بهای هر متر مکعب آب مصرفی",'تعرفه ها'!$B:$B,0),MATCH(F272,'تعرفه ها'!$2:$2,0)),"---")</f>
        <v>---</v>
      </c>
      <c r="W272" s="50" t="str">
        <f t="shared" si="50"/>
        <v>---</v>
      </c>
      <c r="X272" s="50" t="str">
        <f>IFERROR(ROUND(R272*INDEX('تعرفه ها'!A:Z,MATCH("عوارض آب به ازاء هر متر مکعب",'تعرفه ها'!$B:$B,0),MATCH(F272,'تعرفه ها'!$2:$2,0)),0),"---")</f>
        <v>---</v>
      </c>
      <c r="Y272" s="50" t="str">
        <f>IFERROR(ROUND(T272*INDEX('تعرفه ها'!A:Z,MATCH("جریمه مازاد مصرف آب به ازاء هر متر مکعب",'تعرفه ها'!$B:$B,0),MATCH(F272,'تعرفه ها'!$2:$2,0)),0),"---")</f>
        <v>---</v>
      </c>
      <c r="Z272" s="50" t="str">
        <f>IFERROR(ROUND(((W272+X272+Y272)*INDEX('تعرفه ها'!A:Z,MATCH("هزینه نگهداری و تعمیرات شبکه آب",'تعرفه ها'!$B:$B,0),MATCH(F272,'تعرفه ها'!$2:$2,0))/100),0),"---")</f>
        <v>---</v>
      </c>
      <c r="AA272" s="50" t="str">
        <f>IFERROR(IF(INDEX('اطلاعات دوره'!A:Z,MATCH(G272,'اطلاعات دوره'!C:C,0),MATCH("آب",'اطلاعات دوره'!$1:$1,0))="دارد",ROUND((W272+X272+Y272)*INDEX('تعرفه ها'!A:Z,MATCH("پیک فصلی آب",'تعرفه ها'!$B:$B,0),MATCH(F272,'تعرفه ها'!$2:$2,0))/100,0),0),"---")</f>
        <v>---</v>
      </c>
      <c r="AB272" s="50" t="str">
        <f>IFERROR(ROUND(SUM(W272+X272+Y272+Z272+AA272)*INDEX('تعرفه ها'!A:Z,MATCH("مالیات آب",'تعرفه ها'!$B:$B,0),MATCH(F272,'تعرفه ها'!$2:$2,0))/100,0),"---")</f>
        <v>---</v>
      </c>
      <c r="AC272" s="50" t="str">
        <f t="shared" si="51"/>
        <v>---</v>
      </c>
      <c r="AD272" s="50" t="str">
        <f t="shared" si="44"/>
        <v>---</v>
      </c>
      <c r="AE272" s="50" t="str">
        <f t="shared" si="52"/>
        <v>---</v>
      </c>
      <c r="AF272" s="50" t="str">
        <f t="shared" si="53"/>
        <v>---</v>
      </c>
      <c r="AG272" s="153" t="str">
        <f t="shared" si="54"/>
        <v>---</v>
      </c>
      <c r="AI272" s="183" t="str">
        <f>IFERROR(IF(INDEX(پرداخت!A:AZ,MATCH(A272&amp;" - "&amp;"آب",پرداخت!$B:$B,0),MATCH(G272,پرداخت!$1:$1,0))="نشده","نشده","شده"),"---")</f>
        <v>---</v>
      </c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</row>
    <row r="273" spans="1:79" ht="34.9" hidden="1" customHeight="1">
      <c r="A273" s="170"/>
      <c r="B273" s="47">
        <f>IFERROR(INDEX('اطلاعات انشعابات شرکتها'!A:BB,MATCH(A273,'اطلاعات انشعابات شرکتها'!A:A,0),MATCH(B$1,'اطلاعات انشعابات شرکتها'!$1:$1,0)),0)</f>
        <v>0</v>
      </c>
      <c r="C273" s="48">
        <f>IFERROR(INDEX('اطلاعات انشعابات شرکتها'!A:BB,MATCH(A273,'اطلاعات انشعابات شرکتها'!A:A,0),MATCH(C$1,'اطلاعات انشعابات شرکتها'!$1:$1,0)),0)</f>
        <v>0</v>
      </c>
      <c r="D273" s="45"/>
      <c r="E273" s="171"/>
      <c r="F273" s="170"/>
      <c r="G273" s="47" t="str">
        <f t="shared" si="45"/>
        <v>/</v>
      </c>
      <c r="H273" s="47">
        <f>IFERROR(INDEX('اطلاعات دوره'!A:Z,MATCH(G273,'اطلاعات دوره'!C:C,0),MATCH(H$1,'اطلاعات دوره'!$1:$1,0)),0)</f>
        <v>0</v>
      </c>
      <c r="I273" s="47">
        <f>IFERROR(INDEX('اطلاعات دوره'!A:Z,MATCH(G273,'اطلاعات دوره'!C:C,0),MATCH(I$1,'اطلاعات دوره'!$1:$1,0)),0)</f>
        <v>0</v>
      </c>
      <c r="J273" s="48">
        <f>IFERROR(INDEX('اطلاعات دوره'!A:Z,MATCH(G273,'اطلاعات دوره'!C:C,0),MATCH(J$1,'اطلاعات دوره'!$1:$1,0)),0)</f>
        <v>0</v>
      </c>
      <c r="K273" s="46"/>
      <c r="L273" s="158" t="str">
        <f>IFERROR(INDEX('اطلاعات دوره'!A:Z,MATCH(G273,'اطلاعات دوره'!C:C,0)-1,MATCH("عنوان",'اطلاعات دوره'!$1:$1,0)),"---")</f>
        <v>---</v>
      </c>
      <c r="M273" s="47" t="str">
        <f t="shared" si="46"/>
        <v>----</v>
      </c>
      <c r="N273" s="48" t="str">
        <f t="shared" si="47"/>
        <v>-/</v>
      </c>
      <c r="O273" s="45"/>
      <c r="P273" s="240">
        <f>IFERROR(INDEX('قرائت کنتور'!A:AZ,MATCH(A273&amp;"-"&amp;"آب",'قرائت کنتور'!B:B,0),MATCH(L273,'قرائت کنتور'!$1:$1,0)),0)</f>
        <v>0</v>
      </c>
      <c r="Q273" s="241">
        <f>IFERROR(INDEX('قرائت کنتور'!A:AZ,MATCH(A273&amp;"-"&amp;"آب",'قرائت کنتور'!B:B,0),MATCH(G273,'قرائت کنتور'!$1:$1,0)),0)</f>
        <v>0</v>
      </c>
      <c r="R273" s="241">
        <f t="shared" si="48"/>
        <v>0</v>
      </c>
      <c r="S273" s="241" t="str">
        <f>IFERROR(INDEX('اطلاعات انشعابات شرکتها'!A:AB,MATCH(A273,'اطلاعات انشعابات شرکتها'!A:A,0),MATCH(S$1,'اطلاعات انشعابات شرکتها'!$1:$1,0)),"---")</f>
        <v>---</v>
      </c>
      <c r="T273" s="227" t="str">
        <f t="shared" si="49"/>
        <v>---</v>
      </c>
      <c r="U273" s="45"/>
      <c r="V273" s="155" t="str">
        <f>IFERROR(INDEX('تعرفه ها'!A:Z,MATCH("بهای هر متر مکعب آب مصرفی",'تعرفه ها'!$B:$B,0),MATCH(F273,'تعرفه ها'!$2:$2,0)),"---")</f>
        <v>---</v>
      </c>
      <c r="W273" s="50" t="str">
        <f t="shared" si="50"/>
        <v>---</v>
      </c>
      <c r="X273" s="50" t="str">
        <f>IFERROR(ROUND(R273*INDEX('تعرفه ها'!A:Z,MATCH("عوارض آب به ازاء هر متر مکعب",'تعرفه ها'!$B:$B,0),MATCH(F273,'تعرفه ها'!$2:$2,0)),0),"---")</f>
        <v>---</v>
      </c>
      <c r="Y273" s="50" t="str">
        <f>IFERROR(ROUND(T273*INDEX('تعرفه ها'!A:Z,MATCH("جریمه مازاد مصرف آب به ازاء هر متر مکعب",'تعرفه ها'!$B:$B,0),MATCH(F273,'تعرفه ها'!$2:$2,0)),0),"---")</f>
        <v>---</v>
      </c>
      <c r="Z273" s="50" t="str">
        <f>IFERROR(ROUND(((W273+X273+Y273)*INDEX('تعرفه ها'!A:Z,MATCH("هزینه نگهداری و تعمیرات شبکه آب",'تعرفه ها'!$B:$B,0),MATCH(F273,'تعرفه ها'!$2:$2,0))/100),0),"---")</f>
        <v>---</v>
      </c>
      <c r="AA273" s="50" t="str">
        <f>IFERROR(IF(INDEX('اطلاعات دوره'!A:Z,MATCH(G273,'اطلاعات دوره'!C:C,0),MATCH("آب",'اطلاعات دوره'!$1:$1,0))="دارد",ROUND((W273+X273+Y273)*INDEX('تعرفه ها'!A:Z,MATCH("پیک فصلی آب",'تعرفه ها'!$B:$B,0),MATCH(F273,'تعرفه ها'!$2:$2,0))/100,0),0),"---")</f>
        <v>---</v>
      </c>
      <c r="AB273" s="50" t="str">
        <f>IFERROR(ROUND(SUM(W273+X273+Y273+Z273+AA273)*INDEX('تعرفه ها'!A:Z,MATCH("مالیات آب",'تعرفه ها'!$B:$B,0),MATCH(F273,'تعرفه ها'!$2:$2,0))/100,0),"---")</f>
        <v>---</v>
      </c>
      <c r="AC273" s="50" t="str">
        <f t="shared" si="51"/>
        <v>---</v>
      </c>
      <c r="AD273" s="50" t="str">
        <f t="shared" si="44"/>
        <v>---</v>
      </c>
      <c r="AE273" s="50" t="str">
        <f t="shared" si="52"/>
        <v>---</v>
      </c>
      <c r="AF273" s="50" t="str">
        <f t="shared" si="53"/>
        <v>---</v>
      </c>
      <c r="AG273" s="153" t="str">
        <f t="shared" si="54"/>
        <v>---</v>
      </c>
      <c r="AI273" s="183" t="str">
        <f>IFERROR(IF(INDEX(پرداخت!A:AZ,MATCH(A273&amp;" - "&amp;"آب",پرداخت!$B:$B,0),MATCH(G273,پرداخت!$1:$1,0))="نشده","نشده","شده"),"---")</f>
        <v>---</v>
      </c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</row>
    <row r="274" spans="1:79" ht="34.9" hidden="1" customHeight="1">
      <c r="A274" s="170"/>
      <c r="B274" s="47">
        <f>IFERROR(INDEX('اطلاعات انشعابات شرکتها'!A:BB,MATCH(A274,'اطلاعات انشعابات شرکتها'!A:A,0),MATCH(B$1,'اطلاعات انشعابات شرکتها'!$1:$1,0)),0)</f>
        <v>0</v>
      </c>
      <c r="C274" s="48">
        <f>IFERROR(INDEX('اطلاعات انشعابات شرکتها'!A:BB,MATCH(A274,'اطلاعات انشعابات شرکتها'!A:A,0),MATCH(C$1,'اطلاعات انشعابات شرکتها'!$1:$1,0)),0)</f>
        <v>0</v>
      </c>
      <c r="D274" s="45"/>
      <c r="E274" s="171"/>
      <c r="F274" s="170"/>
      <c r="G274" s="47" t="str">
        <f t="shared" si="45"/>
        <v>/</v>
      </c>
      <c r="H274" s="47">
        <f>IFERROR(INDEX('اطلاعات دوره'!A:Z,MATCH(G274,'اطلاعات دوره'!C:C,0),MATCH(H$1,'اطلاعات دوره'!$1:$1,0)),0)</f>
        <v>0</v>
      </c>
      <c r="I274" s="47">
        <f>IFERROR(INDEX('اطلاعات دوره'!A:Z,MATCH(G274,'اطلاعات دوره'!C:C,0),MATCH(I$1,'اطلاعات دوره'!$1:$1,0)),0)</f>
        <v>0</v>
      </c>
      <c r="J274" s="48">
        <f>IFERROR(INDEX('اطلاعات دوره'!A:Z,MATCH(G274,'اطلاعات دوره'!C:C,0),MATCH(J$1,'اطلاعات دوره'!$1:$1,0)),0)</f>
        <v>0</v>
      </c>
      <c r="K274" s="46"/>
      <c r="L274" s="158" t="str">
        <f>IFERROR(INDEX('اطلاعات دوره'!A:Z,MATCH(G274,'اطلاعات دوره'!C:C,0)-1,MATCH("عنوان",'اطلاعات دوره'!$1:$1,0)),"---")</f>
        <v>---</v>
      </c>
      <c r="M274" s="47" t="str">
        <f t="shared" si="46"/>
        <v>----</v>
      </c>
      <c r="N274" s="48" t="str">
        <f t="shared" si="47"/>
        <v>-/</v>
      </c>
      <c r="O274" s="45"/>
      <c r="P274" s="240">
        <f>IFERROR(INDEX('قرائت کنتور'!A:AZ,MATCH(A274&amp;"-"&amp;"آب",'قرائت کنتور'!B:B,0),MATCH(L274,'قرائت کنتور'!$1:$1,0)),0)</f>
        <v>0</v>
      </c>
      <c r="Q274" s="241">
        <f>IFERROR(INDEX('قرائت کنتور'!A:AZ,MATCH(A274&amp;"-"&amp;"آب",'قرائت کنتور'!B:B,0),MATCH(G274,'قرائت کنتور'!$1:$1,0)),0)</f>
        <v>0</v>
      </c>
      <c r="R274" s="241">
        <f t="shared" si="48"/>
        <v>0</v>
      </c>
      <c r="S274" s="241" t="str">
        <f>IFERROR(INDEX('اطلاعات انشعابات شرکتها'!A:AB,MATCH(A274,'اطلاعات انشعابات شرکتها'!A:A,0),MATCH(S$1,'اطلاعات انشعابات شرکتها'!$1:$1,0)),"---")</f>
        <v>---</v>
      </c>
      <c r="T274" s="227" t="str">
        <f t="shared" si="49"/>
        <v>---</v>
      </c>
      <c r="U274" s="45"/>
      <c r="V274" s="155" t="str">
        <f>IFERROR(INDEX('تعرفه ها'!A:Z,MATCH("بهای هر متر مکعب آب مصرفی",'تعرفه ها'!$B:$B,0),MATCH(F274,'تعرفه ها'!$2:$2,0)),"---")</f>
        <v>---</v>
      </c>
      <c r="W274" s="50" t="str">
        <f t="shared" si="50"/>
        <v>---</v>
      </c>
      <c r="X274" s="50" t="str">
        <f>IFERROR(ROUND(R274*INDEX('تعرفه ها'!A:Z,MATCH("عوارض آب به ازاء هر متر مکعب",'تعرفه ها'!$B:$B,0),MATCH(F274,'تعرفه ها'!$2:$2,0)),0),"---")</f>
        <v>---</v>
      </c>
      <c r="Y274" s="50" t="str">
        <f>IFERROR(ROUND(T274*INDEX('تعرفه ها'!A:Z,MATCH("جریمه مازاد مصرف آب به ازاء هر متر مکعب",'تعرفه ها'!$B:$B,0),MATCH(F274,'تعرفه ها'!$2:$2,0)),0),"---")</f>
        <v>---</v>
      </c>
      <c r="Z274" s="50" t="str">
        <f>IFERROR(ROUND(((W274+X274+Y274)*INDEX('تعرفه ها'!A:Z,MATCH("هزینه نگهداری و تعمیرات شبکه آب",'تعرفه ها'!$B:$B,0),MATCH(F274,'تعرفه ها'!$2:$2,0))/100),0),"---")</f>
        <v>---</v>
      </c>
      <c r="AA274" s="50" t="str">
        <f>IFERROR(IF(INDEX('اطلاعات دوره'!A:Z,MATCH(G274,'اطلاعات دوره'!C:C,0),MATCH("آب",'اطلاعات دوره'!$1:$1,0))="دارد",ROUND((W274+X274+Y274)*INDEX('تعرفه ها'!A:Z,MATCH("پیک فصلی آب",'تعرفه ها'!$B:$B,0),MATCH(F274,'تعرفه ها'!$2:$2,0))/100,0),0),"---")</f>
        <v>---</v>
      </c>
      <c r="AB274" s="50" t="str">
        <f>IFERROR(ROUND(SUM(W274+X274+Y274+Z274+AA274)*INDEX('تعرفه ها'!A:Z,MATCH("مالیات آب",'تعرفه ها'!$B:$B,0),MATCH(F274,'تعرفه ها'!$2:$2,0))/100,0),"---")</f>
        <v>---</v>
      </c>
      <c r="AC274" s="50" t="str">
        <f t="shared" si="51"/>
        <v>---</v>
      </c>
      <c r="AD274" s="50" t="str">
        <f t="shared" si="44"/>
        <v>---</v>
      </c>
      <c r="AE274" s="50" t="str">
        <f t="shared" si="52"/>
        <v>---</v>
      </c>
      <c r="AF274" s="50" t="str">
        <f t="shared" si="53"/>
        <v>---</v>
      </c>
      <c r="AG274" s="153" t="str">
        <f t="shared" si="54"/>
        <v>---</v>
      </c>
      <c r="AI274" s="183" t="str">
        <f>IFERROR(IF(INDEX(پرداخت!A:AZ,MATCH(A274&amp;" - "&amp;"آب",پرداخت!$B:$B,0),MATCH(G274,پرداخت!$1:$1,0))="نشده","نشده","شده"),"---")</f>
        <v>---</v>
      </c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</row>
    <row r="275" spans="1:79" ht="34.9" hidden="1" customHeight="1">
      <c r="A275" s="170"/>
      <c r="B275" s="47">
        <f>IFERROR(INDEX('اطلاعات انشعابات شرکتها'!A:BB,MATCH(A275,'اطلاعات انشعابات شرکتها'!A:A,0),MATCH(B$1,'اطلاعات انشعابات شرکتها'!$1:$1,0)),0)</f>
        <v>0</v>
      </c>
      <c r="C275" s="48">
        <f>IFERROR(INDEX('اطلاعات انشعابات شرکتها'!A:BB,MATCH(A275,'اطلاعات انشعابات شرکتها'!A:A,0),MATCH(C$1,'اطلاعات انشعابات شرکتها'!$1:$1,0)),0)</f>
        <v>0</v>
      </c>
      <c r="D275" s="45"/>
      <c r="E275" s="171"/>
      <c r="F275" s="170"/>
      <c r="G275" s="47" t="str">
        <f t="shared" si="45"/>
        <v>/</v>
      </c>
      <c r="H275" s="47">
        <f>IFERROR(INDEX('اطلاعات دوره'!A:Z,MATCH(G275,'اطلاعات دوره'!C:C,0),MATCH(H$1,'اطلاعات دوره'!$1:$1,0)),0)</f>
        <v>0</v>
      </c>
      <c r="I275" s="47">
        <f>IFERROR(INDEX('اطلاعات دوره'!A:Z,MATCH(G275,'اطلاعات دوره'!C:C,0),MATCH(I$1,'اطلاعات دوره'!$1:$1,0)),0)</f>
        <v>0</v>
      </c>
      <c r="J275" s="48">
        <f>IFERROR(INDEX('اطلاعات دوره'!A:Z,MATCH(G275,'اطلاعات دوره'!C:C,0),MATCH(J$1,'اطلاعات دوره'!$1:$1,0)),0)</f>
        <v>0</v>
      </c>
      <c r="K275" s="46"/>
      <c r="L275" s="158" t="str">
        <f>IFERROR(INDEX('اطلاعات دوره'!A:Z,MATCH(G275,'اطلاعات دوره'!C:C,0)-1,MATCH("عنوان",'اطلاعات دوره'!$1:$1,0)),"---")</f>
        <v>---</v>
      </c>
      <c r="M275" s="47" t="str">
        <f t="shared" si="46"/>
        <v>----</v>
      </c>
      <c r="N275" s="48" t="str">
        <f t="shared" si="47"/>
        <v>-/</v>
      </c>
      <c r="O275" s="45"/>
      <c r="P275" s="240">
        <f>IFERROR(INDEX('قرائت کنتور'!A:AZ,MATCH(A275&amp;"-"&amp;"آب",'قرائت کنتور'!B:B,0),MATCH(L275,'قرائت کنتور'!$1:$1,0)),0)</f>
        <v>0</v>
      </c>
      <c r="Q275" s="241">
        <f>IFERROR(INDEX('قرائت کنتور'!A:AZ,MATCH(A275&amp;"-"&amp;"آب",'قرائت کنتور'!B:B,0),MATCH(G275,'قرائت کنتور'!$1:$1,0)),0)</f>
        <v>0</v>
      </c>
      <c r="R275" s="241">
        <f t="shared" si="48"/>
        <v>0</v>
      </c>
      <c r="S275" s="241" t="str">
        <f>IFERROR(INDEX('اطلاعات انشعابات شرکتها'!A:AB,MATCH(A275,'اطلاعات انشعابات شرکتها'!A:A,0),MATCH(S$1,'اطلاعات انشعابات شرکتها'!$1:$1,0)),"---")</f>
        <v>---</v>
      </c>
      <c r="T275" s="227" t="str">
        <f t="shared" si="49"/>
        <v>---</v>
      </c>
      <c r="U275" s="45"/>
      <c r="V275" s="155" t="str">
        <f>IFERROR(INDEX('تعرفه ها'!A:Z,MATCH("بهای هر متر مکعب آب مصرفی",'تعرفه ها'!$B:$B,0),MATCH(F275,'تعرفه ها'!$2:$2,0)),"---")</f>
        <v>---</v>
      </c>
      <c r="W275" s="50" t="str">
        <f t="shared" si="50"/>
        <v>---</v>
      </c>
      <c r="X275" s="50" t="str">
        <f>IFERROR(ROUND(R275*INDEX('تعرفه ها'!A:Z,MATCH("عوارض آب به ازاء هر متر مکعب",'تعرفه ها'!$B:$B,0),MATCH(F275,'تعرفه ها'!$2:$2,0)),0),"---")</f>
        <v>---</v>
      </c>
      <c r="Y275" s="50" t="str">
        <f>IFERROR(ROUND(T275*INDEX('تعرفه ها'!A:Z,MATCH("جریمه مازاد مصرف آب به ازاء هر متر مکعب",'تعرفه ها'!$B:$B,0),MATCH(F275,'تعرفه ها'!$2:$2,0)),0),"---")</f>
        <v>---</v>
      </c>
      <c r="Z275" s="50" t="str">
        <f>IFERROR(ROUND(((W275+X275+Y275)*INDEX('تعرفه ها'!A:Z,MATCH("هزینه نگهداری و تعمیرات شبکه آب",'تعرفه ها'!$B:$B,0),MATCH(F275,'تعرفه ها'!$2:$2,0))/100),0),"---")</f>
        <v>---</v>
      </c>
      <c r="AA275" s="50" t="str">
        <f>IFERROR(IF(INDEX('اطلاعات دوره'!A:Z,MATCH(G275,'اطلاعات دوره'!C:C,0),MATCH("آب",'اطلاعات دوره'!$1:$1,0))="دارد",ROUND((W275+X275+Y275)*INDEX('تعرفه ها'!A:Z,MATCH("پیک فصلی آب",'تعرفه ها'!$B:$B,0),MATCH(F275,'تعرفه ها'!$2:$2,0))/100,0),0),"---")</f>
        <v>---</v>
      </c>
      <c r="AB275" s="50" t="str">
        <f>IFERROR(ROUND(SUM(W275+X275+Y275+Z275+AA275)*INDEX('تعرفه ها'!A:Z,MATCH("مالیات آب",'تعرفه ها'!$B:$B,0),MATCH(F275,'تعرفه ها'!$2:$2,0))/100,0),"---")</f>
        <v>---</v>
      </c>
      <c r="AC275" s="50" t="str">
        <f t="shared" si="51"/>
        <v>---</v>
      </c>
      <c r="AD275" s="50" t="str">
        <f t="shared" si="44"/>
        <v>---</v>
      </c>
      <c r="AE275" s="50" t="str">
        <f t="shared" si="52"/>
        <v>---</v>
      </c>
      <c r="AF275" s="50" t="str">
        <f t="shared" si="53"/>
        <v>---</v>
      </c>
      <c r="AG275" s="153" t="str">
        <f t="shared" si="54"/>
        <v>---</v>
      </c>
      <c r="AI275" s="183" t="str">
        <f>IFERROR(IF(INDEX(پرداخت!A:AZ,MATCH(A275&amp;" - "&amp;"آب",پرداخت!$B:$B,0),MATCH(G275,پرداخت!$1:$1,0))="نشده","نشده","شده"),"---")</f>
        <v>---</v>
      </c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</row>
    <row r="276" spans="1:79" ht="34.9" hidden="1" customHeight="1">
      <c r="A276" s="170"/>
      <c r="B276" s="47">
        <f>IFERROR(INDEX('اطلاعات انشعابات شرکتها'!A:BB,MATCH(A276,'اطلاعات انشعابات شرکتها'!A:A,0),MATCH(B$1,'اطلاعات انشعابات شرکتها'!$1:$1,0)),0)</f>
        <v>0</v>
      </c>
      <c r="C276" s="48">
        <f>IFERROR(INDEX('اطلاعات انشعابات شرکتها'!A:BB,MATCH(A276,'اطلاعات انشعابات شرکتها'!A:A,0),MATCH(C$1,'اطلاعات انشعابات شرکتها'!$1:$1,0)),0)</f>
        <v>0</v>
      </c>
      <c r="D276" s="45"/>
      <c r="E276" s="171"/>
      <c r="F276" s="170"/>
      <c r="G276" s="47" t="str">
        <f t="shared" si="45"/>
        <v>/</v>
      </c>
      <c r="H276" s="47">
        <f>IFERROR(INDEX('اطلاعات دوره'!A:Z,MATCH(G276,'اطلاعات دوره'!C:C,0),MATCH(H$1,'اطلاعات دوره'!$1:$1,0)),0)</f>
        <v>0</v>
      </c>
      <c r="I276" s="47">
        <f>IFERROR(INDEX('اطلاعات دوره'!A:Z,MATCH(G276,'اطلاعات دوره'!C:C,0),MATCH(I$1,'اطلاعات دوره'!$1:$1,0)),0)</f>
        <v>0</v>
      </c>
      <c r="J276" s="48">
        <f>IFERROR(INDEX('اطلاعات دوره'!A:Z,MATCH(G276,'اطلاعات دوره'!C:C,0),MATCH(J$1,'اطلاعات دوره'!$1:$1,0)),0)</f>
        <v>0</v>
      </c>
      <c r="K276" s="46"/>
      <c r="L276" s="158" t="str">
        <f>IFERROR(INDEX('اطلاعات دوره'!A:Z,MATCH(G276,'اطلاعات دوره'!C:C,0)-1,MATCH("عنوان",'اطلاعات دوره'!$1:$1,0)),"---")</f>
        <v>---</v>
      </c>
      <c r="M276" s="47" t="str">
        <f t="shared" si="46"/>
        <v>----</v>
      </c>
      <c r="N276" s="48" t="str">
        <f t="shared" si="47"/>
        <v>-/</v>
      </c>
      <c r="O276" s="45"/>
      <c r="P276" s="240">
        <f>IFERROR(INDEX('قرائت کنتور'!A:AZ,MATCH(A276&amp;"-"&amp;"آب",'قرائت کنتور'!B:B,0),MATCH(L276,'قرائت کنتور'!$1:$1,0)),0)</f>
        <v>0</v>
      </c>
      <c r="Q276" s="241">
        <f>IFERROR(INDEX('قرائت کنتور'!A:AZ,MATCH(A276&amp;"-"&amp;"آب",'قرائت کنتور'!B:B,0),MATCH(G276,'قرائت کنتور'!$1:$1,0)),0)</f>
        <v>0</v>
      </c>
      <c r="R276" s="241">
        <f t="shared" si="48"/>
        <v>0</v>
      </c>
      <c r="S276" s="241" t="str">
        <f>IFERROR(INDEX('اطلاعات انشعابات شرکتها'!A:AB,MATCH(A276,'اطلاعات انشعابات شرکتها'!A:A,0),MATCH(S$1,'اطلاعات انشعابات شرکتها'!$1:$1,0)),"---")</f>
        <v>---</v>
      </c>
      <c r="T276" s="227" t="str">
        <f t="shared" si="49"/>
        <v>---</v>
      </c>
      <c r="U276" s="45"/>
      <c r="V276" s="155" t="str">
        <f>IFERROR(INDEX('تعرفه ها'!A:Z,MATCH("بهای هر متر مکعب آب مصرفی",'تعرفه ها'!$B:$B,0),MATCH(F276,'تعرفه ها'!$2:$2,0)),"---")</f>
        <v>---</v>
      </c>
      <c r="W276" s="50" t="str">
        <f t="shared" si="50"/>
        <v>---</v>
      </c>
      <c r="X276" s="50" t="str">
        <f>IFERROR(ROUND(R276*INDEX('تعرفه ها'!A:Z,MATCH("عوارض آب به ازاء هر متر مکعب",'تعرفه ها'!$B:$B,0),MATCH(F276,'تعرفه ها'!$2:$2,0)),0),"---")</f>
        <v>---</v>
      </c>
      <c r="Y276" s="50" t="str">
        <f>IFERROR(ROUND(T276*INDEX('تعرفه ها'!A:Z,MATCH("جریمه مازاد مصرف آب به ازاء هر متر مکعب",'تعرفه ها'!$B:$B,0),MATCH(F276,'تعرفه ها'!$2:$2,0)),0),"---")</f>
        <v>---</v>
      </c>
      <c r="Z276" s="50" t="str">
        <f>IFERROR(ROUND(((W276+X276+Y276)*INDEX('تعرفه ها'!A:Z,MATCH("هزینه نگهداری و تعمیرات شبکه آب",'تعرفه ها'!$B:$B,0),MATCH(F276,'تعرفه ها'!$2:$2,0))/100),0),"---")</f>
        <v>---</v>
      </c>
      <c r="AA276" s="50" t="str">
        <f>IFERROR(IF(INDEX('اطلاعات دوره'!A:Z,MATCH(G276,'اطلاعات دوره'!C:C,0),MATCH("آب",'اطلاعات دوره'!$1:$1,0))="دارد",ROUND((W276+X276+Y276)*INDEX('تعرفه ها'!A:Z,MATCH("پیک فصلی آب",'تعرفه ها'!$B:$B,0),MATCH(F276,'تعرفه ها'!$2:$2,0))/100,0),0),"---")</f>
        <v>---</v>
      </c>
      <c r="AB276" s="50" t="str">
        <f>IFERROR(ROUND(SUM(W276+X276+Y276+Z276+AA276)*INDEX('تعرفه ها'!A:Z,MATCH("مالیات آب",'تعرفه ها'!$B:$B,0),MATCH(F276,'تعرفه ها'!$2:$2,0))/100,0),"---")</f>
        <v>---</v>
      </c>
      <c r="AC276" s="50" t="str">
        <f t="shared" si="51"/>
        <v>---</v>
      </c>
      <c r="AD276" s="50" t="str">
        <f t="shared" si="44"/>
        <v>---</v>
      </c>
      <c r="AE276" s="50" t="str">
        <f t="shared" si="52"/>
        <v>---</v>
      </c>
      <c r="AF276" s="50" t="str">
        <f t="shared" si="53"/>
        <v>---</v>
      </c>
      <c r="AG276" s="153" t="str">
        <f t="shared" si="54"/>
        <v>---</v>
      </c>
      <c r="AI276" s="183" t="str">
        <f>IFERROR(IF(INDEX(پرداخت!A:AZ,MATCH(A276&amp;" - "&amp;"آب",پرداخت!$B:$B,0),MATCH(G276,پرداخت!$1:$1,0))="نشده","نشده","شده"),"---")</f>
        <v>---</v>
      </c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</row>
    <row r="277" spans="1:79" ht="34.9" hidden="1" customHeight="1">
      <c r="A277" s="170"/>
      <c r="B277" s="47">
        <f>IFERROR(INDEX('اطلاعات انشعابات شرکتها'!A:BB,MATCH(A277,'اطلاعات انشعابات شرکتها'!A:A,0),MATCH(B$1,'اطلاعات انشعابات شرکتها'!$1:$1,0)),0)</f>
        <v>0</v>
      </c>
      <c r="C277" s="48">
        <f>IFERROR(INDEX('اطلاعات انشعابات شرکتها'!A:BB,MATCH(A277,'اطلاعات انشعابات شرکتها'!A:A,0),MATCH(C$1,'اطلاعات انشعابات شرکتها'!$1:$1,0)),0)</f>
        <v>0</v>
      </c>
      <c r="D277" s="45"/>
      <c r="E277" s="171"/>
      <c r="F277" s="170"/>
      <c r="G277" s="47" t="str">
        <f t="shared" si="45"/>
        <v>/</v>
      </c>
      <c r="H277" s="47">
        <f>IFERROR(INDEX('اطلاعات دوره'!A:Z,MATCH(G277,'اطلاعات دوره'!C:C,0),MATCH(H$1,'اطلاعات دوره'!$1:$1,0)),0)</f>
        <v>0</v>
      </c>
      <c r="I277" s="47">
        <f>IFERROR(INDEX('اطلاعات دوره'!A:Z,MATCH(G277,'اطلاعات دوره'!C:C,0),MATCH(I$1,'اطلاعات دوره'!$1:$1,0)),0)</f>
        <v>0</v>
      </c>
      <c r="J277" s="48">
        <f>IFERROR(INDEX('اطلاعات دوره'!A:Z,MATCH(G277,'اطلاعات دوره'!C:C,0),MATCH(J$1,'اطلاعات دوره'!$1:$1,0)),0)</f>
        <v>0</v>
      </c>
      <c r="K277" s="46"/>
      <c r="L277" s="158" t="str">
        <f>IFERROR(INDEX('اطلاعات دوره'!A:Z,MATCH(G277,'اطلاعات دوره'!C:C,0)-1,MATCH("عنوان",'اطلاعات دوره'!$1:$1,0)),"---")</f>
        <v>---</v>
      </c>
      <c r="M277" s="47" t="str">
        <f t="shared" si="46"/>
        <v>----</v>
      </c>
      <c r="N277" s="48" t="str">
        <f t="shared" si="47"/>
        <v>-/</v>
      </c>
      <c r="O277" s="45"/>
      <c r="P277" s="240">
        <f>IFERROR(INDEX('قرائت کنتور'!A:AZ,MATCH(A277&amp;"-"&amp;"آب",'قرائت کنتور'!B:B,0),MATCH(L277,'قرائت کنتور'!$1:$1,0)),0)</f>
        <v>0</v>
      </c>
      <c r="Q277" s="241">
        <f>IFERROR(INDEX('قرائت کنتور'!A:AZ,MATCH(A277&amp;"-"&amp;"آب",'قرائت کنتور'!B:B,0),MATCH(G277,'قرائت کنتور'!$1:$1,0)),0)</f>
        <v>0</v>
      </c>
      <c r="R277" s="241">
        <f t="shared" si="48"/>
        <v>0</v>
      </c>
      <c r="S277" s="241" t="str">
        <f>IFERROR(INDEX('اطلاعات انشعابات شرکتها'!A:AB,MATCH(A277,'اطلاعات انشعابات شرکتها'!A:A,0),MATCH(S$1,'اطلاعات انشعابات شرکتها'!$1:$1,0)),"---")</f>
        <v>---</v>
      </c>
      <c r="T277" s="227" t="str">
        <f t="shared" si="49"/>
        <v>---</v>
      </c>
      <c r="U277" s="45"/>
      <c r="V277" s="155" t="str">
        <f>IFERROR(INDEX('تعرفه ها'!A:Z,MATCH("بهای هر متر مکعب آب مصرفی",'تعرفه ها'!$B:$B,0),MATCH(F277,'تعرفه ها'!$2:$2,0)),"---")</f>
        <v>---</v>
      </c>
      <c r="W277" s="50" t="str">
        <f t="shared" si="50"/>
        <v>---</v>
      </c>
      <c r="X277" s="50" t="str">
        <f>IFERROR(ROUND(R277*INDEX('تعرفه ها'!A:Z,MATCH("عوارض آب به ازاء هر متر مکعب",'تعرفه ها'!$B:$B,0),MATCH(F277,'تعرفه ها'!$2:$2,0)),0),"---")</f>
        <v>---</v>
      </c>
      <c r="Y277" s="50" t="str">
        <f>IFERROR(ROUND(T277*INDEX('تعرفه ها'!A:Z,MATCH("جریمه مازاد مصرف آب به ازاء هر متر مکعب",'تعرفه ها'!$B:$B,0),MATCH(F277,'تعرفه ها'!$2:$2,0)),0),"---")</f>
        <v>---</v>
      </c>
      <c r="Z277" s="50" t="str">
        <f>IFERROR(ROUND(((W277+X277+Y277)*INDEX('تعرفه ها'!A:Z,MATCH("هزینه نگهداری و تعمیرات شبکه آب",'تعرفه ها'!$B:$B,0),MATCH(F277,'تعرفه ها'!$2:$2,0))/100),0),"---")</f>
        <v>---</v>
      </c>
      <c r="AA277" s="50" t="str">
        <f>IFERROR(IF(INDEX('اطلاعات دوره'!A:Z,MATCH(G277,'اطلاعات دوره'!C:C,0),MATCH("آب",'اطلاعات دوره'!$1:$1,0))="دارد",ROUND((W277+X277+Y277)*INDEX('تعرفه ها'!A:Z,MATCH("پیک فصلی آب",'تعرفه ها'!$B:$B,0),MATCH(F277,'تعرفه ها'!$2:$2,0))/100,0),0),"---")</f>
        <v>---</v>
      </c>
      <c r="AB277" s="50" t="str">
        <f>IFERROR(ROUND(SUM(W277+X277+Y277+Z277+AA277)*INDEX('تعرفه ها'!A:Z,MATCH("مالیات آب",'تعرفه ها'!$B:$B,0),MATCH(F277,'تعرفه ها'!$2:$2,0))/100,0),"---")</f>
        <v>---</v>
      </c>
      <c r="AC277" s="50" t="str">
        <f t="shared" si="51"/>
        <v>---</v>
      </c>
      <c r="AD277" s="50" t="str">
        <f t="shared" si="44"/>
        <v>---</v>
      </c>
      <c r="AE277" s="50" t="str">
        <f t="shared" si="52"/>
        <v>---</v>
      </c>
      <c r="AF277" s="50" t="str">
        <f t="shared" si="53"/>
        <v>---</v>
      </c>
      <c r="AG277" s="153" t="str">
        <f t="shared" si="54"/>
        <v>---</v>
      </c>
      <c r="AI277" s="183" t="str">
        <f>IFERROR(IF(INDEX(پرداخت!A:AZ,MATCH(A277&amp;" - "&amp;"آب",پرداخت!$B:$B,0),MATCH(G277,پرداخت!$1:$1,0))="نشده","نشده","شده"),"---")</f>
        <v>---</v>
      </c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</row>
    <row r="278" spans="1:79" ht="34.9" hidden="1" customHeight="1">
      <c r="A278" s="170"/>
      <c r="B278" s="47">
        <f>IFERROR(INDEX('اطلاعات انشعابات شرکتها'!A:BB,MATCH(A278,'اطلاعات انشعابات شرکتها'!A:A,0),MATCH(B$1,'اطلاعات انشعابات شرکتها'!$1:$1,0)),0)</f>
        <v>0</v>
      </c>
      <c r="C278" s="48">
        <f>IFERROR(INDEX('اطلاعات انشعابات شرکتها'!A:BB,MATCH(A278,'اطلاعات انشعابات شرکتها'!A:A,0),MATCH(C$1,'اطلاعات انشعابات شرکتها'!$1:$1,0)),0)</f>
        <v>0</v>
      </c>
      <c r="D278" s="45"/>
      <c r="E278" s="171"/>
      <c r="F278" s="170"/>
      <c r="G278" s="47" t="str">
        <f t="shared" si="45"/>
        <v>/</v>
      </c>
      <c r="H278" s="47">
        <f>IFERROR(INDEX('اطلاعات دوره'!A:Z,MATCH(G278,'اطلاعات دوره'!C:C,0),MATCH(H$1,'اطلاعات دوره'!$1:$1,0)),0)</f>
        <v>0</v>
      </c>
      <c r="I278" s="47">
        <f>IFERROR(INDEX('اطلاعات دوره'!A:Z,MATCH(G278,'اطلاعات دوره'!C:C,0),MATCH(I$1,'اطلاعات دوره'!$1:$1,0)),0)</f>
        <v>0</v>
      </c>
      <c r="J278" s="48">
        <f>IFERROR(INDEX('اطلاعات دوره'!A:Z,MATCH(G278,'اطلاعات دوره'!C:C,0),MATCH(J$1,'اطلاعات دوره'!$1:$1,0)),0)</f>
        <v>0</v>
      </c>
      <c r="K278" s="46"/>
      <c r="L278" s="158" t="str">
        <f>IFERROR(INDEX('اطلاعات دوره'!A:Z,MATCH(G278,'اطلاعات دوره'!C:C,0)-1,MATCH("عنوان",'اطلاعات دوره'!$1:$1,0)),"---")</f>
        <v>---</v>
      </c>
      <c r="M278" s="47" t="str">
        <f t="shared" si="46"/>
        <v>----</v>
      </c>
      <c r="N278" s="48" t="str">
        <f t="shared" si="47"/>
        <v>-/</v>
      </c>
      <c r="O278" s="45"/>
      <c r="P278" s="240">
        <f>IFERROR(INDEX('قرائت کنتور'!A:AZ,MATCH(A278&amp;"-"&amp;"آب",'قرائت کنتور'!B:B,0),MATCH(L278,'قرائت کنتور'!$1:$1,0)),0)</f>
        <v>0</v>
      </c>
      <c r="Q278" s="241">
        <f>IFERROR(INDEX('قرائت کنتور'!A:AZ,MATCH(A278&amp;"-"&amp;"آب",'قرائت کنتور'!B:B,0),MATCH(G278,'قرائت کنتور'!$1:$1,0)),0)</f>
        <v>0</v>
      </c>
      <c r="R278" s="241">
        <f t="shared" si="48"/>
        <v>0</v>
      </c>
      <c r="S278" s="241" t="str">
        <f>IFERROR(INDEX('اطلاعات انشعابات شرکتها'!A:AB,MATCH(A278,'اطلاعات انشعابات شرکتها'!A:A,0),MATCH(S$1,'اطلاعات انشعابات شرکتها'!$1:$1,0)),"---")</f>
        <v>---</v>
      </c>
      <c r="T278" s="227" t="str">
        <f t="shared" si="49"/>
        <v>---</v>
      </c>
      <c r="U278" s="45"/>
      <c r="V278" s="155" t="str">
        <f>IFERROR(INDEX('تعرفه ها'!A:Z,MATCH("بهای هر متر مکعب آب مصرفی",'تعرفه ها'!$B:$B,0),MATCH(F278,'تعرفه ها'!$2:$2,0)),"---")</f>
        <v>---</v>
      </c>
      <c r="W278" s="50" t="str">
        <f t="shared" si="50"/>
        <v>---</v>
      </c>
      <c r="X278" s="50" t="str">
        <f>IFERROR(ROUND(R278*INDEX('تعرفه ها'!A:Z,MATCH("عوارض آب به ازاء هر متر مکعب",'تعرفه ها'!$B:$B,0),MATCH(F278,'تعرفه ها'!$2:$2,0)),0),"---")</f>
        <v>---</v>
      </c>
      <c r="Y278" s="50" t="str">
        <f>IFERROR(ROUND(T278*INDEX('تعرفه ها'!A:Z,MATCH("جریمه مازاد مصرف آب به ازاء هر متر مکعب",'تعرفه ها'!$B:$B,0),MATCH(F278,'تعرفه ها'!$2:$2,0)),0),"---")</f>
        <v>---</v>
      </c>
      <c r="Z278" s="50" t="str">
        <f>IFERROR(ROUND(((W278+X278+Y278)*INDEX('تعرفه ها'!A:Z,MATCH("هزینه نگهداری و تعمیرات شبکه آب",'تعرفه ها'!$B:$B,0),MATCH(F278,'تعرفه ها'!$2:$2,0))/100),0),"---")</f>
        <v>---</v>
      </c>
      <c r="AA278" s="50" t="str">
        <f>IFERROR(IF(INDEX('اطلاعات دوره'!A:Z,MATCH(G278,'اطلاعات دوره'!C:C,0),MATCH("آب",'اطلاعات دوره'!$1:$1,0))="دارد",ROUND((W278+X278+Y278)*INDEX('تعرفه ها'!A:Z,MATCH("پیک فصلی آب",'تعرفه ها'!$B:$B,0),MATCH(F278,'تعرفه ها'!$2:$2,0))/100,0),0),"---")</f>
        <v>---</v>
      </c>
      <c r="AB278" s="50" t="str">
        <f>IFERROR(ROUND(SUM(W278+X278+Y278+Z278+AA278)*INDEX('تعرفه ها'!A:Z,MATCH("مالیات آب",'تعرفه ها'!$B:$B,0),MATCH(F278,'تعرفه ها'!$2:$2,0))/100,0),"---")</f>
        <v>---</v>
      </c>
      <c r="AC278" s="50" t="str">
        <f t="shared" si="51"/>
        <v>---</v>
      </c>
      <c r="AD278" s="50" t="str">
        <f t="shared" si="44"/>
        <v>---</v>
      </c>
      <c r="AE278" s="50" t="str">
        <f t="shared" si="52"/>
        <v>---</v>
      </c>
      <c r="AF278" s="50" t="str">
        <f t="shared" si="53"/>
        <v>---</v>
      </c>
      <c r="AG278" s="153" t="str">
        <f t="shared" si="54"/>
        <v>---</v>
      </c>
      <c r="AI278" s="183" t="str">
        <f>IFERROR(IF(INDEX(پرداخت!A:AZ,MATCH(A278&amp;" - "&amp;"آب",پرداخت!$B:$B,0),MATCH(G278,پرداخت!$1:$1,0))="نشده","نشده","شده"),"---")</f>
        <v>---</v>
      </c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</row>
    <row r="279" spans="1:79" ht="34.9" hidden="1" customHeight="1">
      <c r="A279" s="170"/>
      <c r="B279" s="47">
        <f>IFERROR(INDEX('اطلاعات انشعابات شرکتها'!A:BB,MATCH(A279,'اطلاعات انشعابات شرکتها'!A:A,0),MATCH(B$1,'اطلاعات انشعابات شرکتها'!$1:$1,0)),0)</f>
        <v>0</v>
      </c>
      <c r="C279" s="48">
        <f>IFERROR(INDEX('اطلاعات انشعابات شرکتها'!A:BB,MATCH(A279,'اطلاعات انشعابات شرکتها'!A:A,0),MATCH(C$1,'اطلاعات انشعابات شرکتها'!$1:$1,0)),0)</f>
        <v>0</v>
      </c>
      <c r="D279" s="45"/>
      <c r="E279" s="171"/>
      <c r="F279" s="170"/>
      <c r="G279" s="47" t="str">
        <f t="shared" si="45"/>
        <v>/</v>
      </c>
      <c r="H279" s="47">
        <f>IFERROR(INDEX('اطلاعات دوره'!A:Z,MATCH(G279,'اطلاعات دوره'!C:C,0),MATCH(H$1,'اطلاعات دوره'!$1:$1,0)),0)</f>
        <v>0</v>
      </c>
      <c r="I279" s="47">
        <f>IFERROR(INDEX('اطلاعات دوره'!A:Z,MATCH(G279,'اطلاعات دوره'!C:C,0),MATCH(I$1,'اطلاعات دوره'!$1:$1,0)),0)</f>
        <v>0</v>
      </c>
      <c r="J279" s="48">
        <f>IFERROR(INDEX('اطلاعات دوره'!A:Z,MATCH(G279,'اطلاعات دوره'!C:C,0),MATCH(J$1,'اطلاعات دوره'!$1:$1,0)),0)</f>
        <v>0</v>
      </c>
      <c r="K279" s="46"/>
      <c r="L279" s="158" t="str">
        <f>IFERROR(INDEX('اطلاعات دوره'!A:Z,MATCH(G279,'اطلاعات دوره'!C:C,0)-1,MATCH("عنوان",'اطلاعات دوره'!$1:$1,0)),"---")</f>
        <v>---</v>
      </c>
      <c r="M279" s="47" t="str">
        <f t="shared" si="46"/>
        <v>----</v>
      </c>
      <c r="N279" s="48" t="str">
        <f t="shared" si="47"/>
        <v>-/</v>
      </c>
      <c r="O279" s="45"/>
      <c r="P279" s="240">
        <f>IFERROR(INDEX('قرائت کنتور'!A:AZ,MATCH(A279&amp;"-"&amp;"آب",'قرائت کنتور'!B:B,0),MATCH(L279,'قرائت کنتور'!$1:$1,0)),0)</f>
        <v>0</v>
      </c>
      <c r="Q279" s="241">
        <f>IFERROR(INDEX('قرائت کنتور'!A:AZ,MATCH(A279&amp;"-"&amp;"آب",'قرائت کنتور'!B:B,0),MATCH(G279,'قرائت کنتور'!$1:$1,0)),0)</f>
        <v>0</v>
      </c>
      <c r="R279" s="241">
        <f t="shared" si="48"/>
        <v>0</v>
      </c>
      <c r="S279" s="241" t="str">
        <f>IFERROR(INDEX('اطلاعات انشعابات شرکتها'!A:AB,MATCH(A279,'اطلاعات انشعابات شرکتها'!A:A,0),MATCH(S$1,'اطلاعات انشعابات شرکتها'!$1:$1,0)),"---")</f>
        <v>---</v>
      </c>
      <c r="T279" s="227" t="str">
        <f t="shared" si="49"/>
        <v>---</v>
      </c>
      <c r="U279" s="45"/>
      <c r="V279" s="155" t="str">
        <f>IFERROR(INDEX('تعرفه ها'!A:Z,MATCH("بهای هر متر مکعب آب مصرفی",'تعرفه ها'!$B:$B,0),MATCH(F279,'تعرفه ها'!$2:$2,0)),"---")</f>
        <v>---</v>
      </c>
      <c r="W279" s="50" t="str">
        <f t="shared" si="50"/>
        <v>---</v>
      </c>
      <c r="X279" s="50" t="str">
        <f>IFERROR(ROUND(R279*INDEX('تعرفه ها'!A:Z,MATCH("عوارض آب به ازاء هر متر مکعب",'تعرفه ها'!$B:$B,0),MATCH(F279,'تعرفه ها'!$2:$2,0)),0),"---")</f>
        <v>---</v>
      </c>
      <c r="Y279" s="50" t="str">
        <f>IFERROR(ROUND(T279*INDEX('تعرفه ها'!A:Z,MATCH("جریمه مازاد مصرف آب به ازاء هر متر مکعب",'تعرفه ها'!$B:$B,0),MATCH(F279,'تعرفه ها'!$2:$2,0)),0),"---")</f>
        <v>---</v>
      </c>
      <c r="Z279" s="50" t="str">
        <f>IFERROR(ROUND(((W279+X279+Y279)*INDEX('تعرفه ها'!A:Z,MATCH("هزینه نگهداری و تعمیرات شبکه آب",'تعرفه ها'!$B:$B,0),MATCH(F279,'تعرفه ها'!$2:$2,0))/100),0),"---")</f>
        <v>---</v>
      </c>
      <c r="AA279" s="50" t="str">
        <f>IFERROR(IF(INDEX('اطلاعات دوره'!A:Z,MATCH(G279,'اطلاعات دوره'!C:C,0),MATCH("آب",'اطلاعات دوره'!$1:$1,0))="دارد",ROUND((W279+X279+Y279)*INDEX('تعرفه ها'!A:Z,MATCH("پیک فصلی آب",'تعرفه ها'!$B:$B,0),MATCH(F279,'تعرفه ها'!$2:$2,0))/100,0),0),"---")</f>
        <v>---</v>
      </c>
      <c r="AB279" s="50" t="str">
        <f>IFERROR(ROUND(SUM(W279+X279+Y279+Z279+AA279)*INDEX('تعرفه ها'!A:Z,MATCH("مالیات آب",'تعرفه ها'!$B:$B,0),MATCH(F279,'تعرفه ها'!$2:$2,0))/100,0),"---")</f>
        <v>---</v>
      </c>
      <c r="AC279" s="50" t="str">
        <f t="shared" si="51"/>
        <v>---</v>
      </c>
      <c r="AD279" s="50" t="str">
        <f t="shared" si="44"/>
        <v>---</v>
      </c>
      <c r="AE279" s="50" t="str">
        <f t="shared" si="52"/>
        <v>---</v>
      </c>
      <c r="AF279" s="50" t="str">
        <f t="shared" si="53"/>
        <v>---</v>
      </c>
      <c r="AG279" s="153" t="str">
        <f t="shared" si="54"/>
        <v>---</v>
      </c>
      <c r="AI279" s="183" t="str">
        <f>IFERROR(IF(INDEX(پرداخت!A:AZ,MATCH(A279&amp;" - "&amp;"آب",پرداخت!$B:$B,0),MATCH(G279,پرداخت!$1:$1,0))="نشده","نشده","شده"),"---")</f>
        <v>---</v>
      </c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</row>
    <row r="280" spans="1:79" ht="34.9" hidden="1" customHeight="1">
      <c r="A280" s="170"/>
      <c r="B280" s="47">
        <f>IFERROR(INDEX('اطلاعات انشعابات شرکتها'!A:BB,MATCH(A280,'اطلاعات انشعابات شرکتها'!A:A,0),MATCH(B$1,'اطلاعات انشعابات شرکتها'!$1:$1,0)),0)</f>
        <v>0</v>
      </c>
      <c r="C280" s="48">
        <f>IFERROR(INDEX('اطلاعات انشعابات شرکتها'!A:BB,MATCH(A280,'اطلاعات انشعابات شرکتها'!A:A,0),MATCH(C$1,'اطلاعات انشعابات شرکتها'!$1:$1,0)),0)</f>
        <v>0</v>
      </c>
      <c r="D280" s="45"/>
      <c r="E280" s="171"/>
      <c r="F280" s="170"/>
      <c r="G280" s="47" t="str">
        <f t="shared" si="45"/>
        <v>/</v>
      </c>
      <c r="H280" s="47">
        <f>IFERROR(INDEX('اطلاعات دوره'!A:Z,MATCH(G280,'اطلاعات دوره'!C:C,0),MATCH(H$1,'اطلاعات دوره'!$1:$1,0)),0)</f>
        <v>0</v>
      </c>
      <c r="I280" s="47">
        <f>IFERROR(INDEX('اطلاعات دوره'!A:Z,MATCH(G280,'اطلاعات دوره'!C:C,0),MATCH(I$1,'اطلاعات دوره'!$1:$1,0)),0)</f>
        <v>0</v>
      </c>
      <c r="J280" s="48">
        <f>IFERROR(INDEX('اطلاعات دوره'!A:Z,MATCH(G280,'اطلاعات دوره'!C:C,0),MATCH(J$1,'اطلاعات دوره'!$1:$1,0)),0)</f>
        <v>0</v>
      </c>
      <c r="K280" s="46"/>
      <c r="L280" s="158" t="str">
        <f>IFERROR(INDEX('اطلاعات دوره'!A:Z,MATCH(G280,'اطلاعات دوره'!C:C,0)-1,MATCH("عنوان",'اطلاعات دوره'!$1:$1,0)),"---")</f>
        <v>---</v>
      </c>
      <c r="M280" s="47" t="str">
        <f t="shared" si="46"/>
        <v>----</v>
      </c>
      <c r="N280" s="48" t="str">
        <f t="shared" si="47"/>
        <v>-/</v>
      </c>
      <c r="O280" s="45"/>
      <c r="P280" s="240">
        <f>IFERROR(INDEX('قرائت کنتور'!A:AZ,MATCH(A280&amp;"-"&amp;"آب",'قرائت کنتور'!B:B,0),MATCH(L280,'قرائت کنتور'!$1:$1,0)),0)</f>
        <v>0</v>
      </c>
      <c r="Q280" s="241">
        <f>IFERROR(INDEX('قرائت کنتور'!A:AZ,MATCH(A280&amp;"-"&amp;"آب",'قرائت کنتور'!B:B,0),MATCH(G280,'قرائت کنتور'!$1:$1,0)),0)</f>
        <v>0</v>
      </c>
      <c r="R280" s="241">
        <f t="shared" si="48"/>
        <v>0</v>
      </c>
      <c r="S280" s="241" t="str">
        <f>IFERROR(INDEX('اطلاعات انشعابات شرکتها'!A:AB,MATCH(A280,'اطلاعات انشعابات شرکتها'!A:A,0),MATCH(S$1,'اطلاعات انشعابات شرکتها'!$1:$1,0)),"---")</f>
        <v>---</v>
      </c>
      <c r="T280" s="227" t="str">
        <f t="shared" si="49"/>
        <v>---</v>
      </c>
      <c r="U280" s="45"/>
      <c r="V280" s="155" t="str">
        <f>IFERROR(INDEX('تعرفه ها'!A:Z,MATCH("بهای هر متر مکعب آب مصرفی",'تعرفه ها'!$B:$B,0),MATCH(F280,'تعرفه ها'!$2:$2,0)),"---")</f>
        <v>---</v>
      </c>
      <c r="W280" s="50" t="str">
        <f t="shared" si="50"/>
        <v>---</v>
      </c>
      <c r="X280" s="50" t="str">
        <f>IFERROR(ROUND(R280*INDEX('تعرفه ها'!A:Z,MATCH("عوارض آب به ازاء هر متر مکعب",'تعرفه ها'!$B:$B,0),MATCH(F280,'تعرفه ها'!$2:$2,0)),0),"---")</f>
        <v>---</v>
      </c>
      <c r="Y280" s="50" t="str">
        <f>IFERROR(ROUND(T280*INDEX('تعرفه ها'!A:Z,MATCH("جریمه مازاد مصرف آب به ازاء هر متر مکعب",'تعرفه ها'!$B:$B,0),MATCH(F280,'تعرفه ها'!$2:$2,0)),0),"---")</f>
        <v>---</v>
      </c>
      <c r="Z280" s="50" t="str">
        <f>IFERROR(ROUND(((W280+X280+Y280)*INDEX('تعرفه ها'!A:Z,MATCH("هزینه نگهداری و تعمیرات شبکه آب",'تعرفه ها'!$B:$B,0),MATCH(F280,'تعرفه ها'!$2:$2,0))/100),0),"---")</f>
        <v>---</v>
      </c>
      <c r="AA280" s="50" t="str">
        <f>IFERROR(IF(INDEX('اطلاعات دوره'!A:Z,MATCH(G280,'اطلاعات دوره'!C:C,0),MATCH("آب",'اطلاعات دوره'!$1:$1,0))="دارد",ROUND((W280+X280+Y280)*INDEX('تعرفه ها'!A:Z,MATCH("پیک فصلی آب",'تعرفه ها'!$B:$B,0),MATCH(F280,'تعرفه ها'!$2:$2,0))/100,0),0),"---")</f>
        <v>---</v>
      </c>
      <c r="AB280" s="50" t="str">
        <f>IFERROR(ROUND(SUM(W280+X280+Y280+Z280+AA280)*INDEX('تعرفه ها'!A:Z,MATCH("مالیات آب",'تعرفه ها'!$B:$B,0),MATCH(F280,'تعرفه ها'!$2:$2,0))/100,0),"---")</f>
        <v>---</v>
      </c>
      <c r="AC280" s="50" t="str">
        <f t="shared" si="51"/>
        <v>---</v>
      </c>
      <c r="AD280" s="50" t="str">
        <f t="shared" si="44"/>
        <v>---</v>
      </c>
      <c r="AE280" s="50" t="str">
        <f t="shared" si="52"/>
        <v>---</v>
      </c>
      <c r="AF280" s="50" t="str">
        <f t="shared" si="53"/>
        <v>---</v>
      </c>
      <c r="AG280" s="153" t="str">
        <f t="shared" si="54"/>
        <v>---</v>
      </c>
      <c r="AI280" s="183" t="str">
        <f>IFERROR(IF(INDEX(پرداخت!A:AZ,MATCH(A280&amp;" - "&amp;"آب",پرداخت!$B:$B,0),MATCH(G280,پرداخت!$1:$1,0))="نشده","نشده","شده"),"---")</f>
        <v>---</v>
      </c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</row>
    <row r="281" spans="1:79" ht="34.9" hidden="1" customHeight="1">
      <c r="A281" s="170"/>
      <c r="B281" s="47">
        <f>IFERROR(INDEX('اطلاعات انشعابات شرکتها'!A:BB,MATCH(A281,'اطلاعات انشعابات شرکتها'!A:A,0),MATCH(B$1,'اطلاعات انشعابات شرکتها'!$1:$1,0)),0)</f>
        <v>0</v>
      </c>
      <c r="C281" s="48">
        <f>IFERROR(INDEX('اطلاعات انشعابات شرکتها'!A:BB,MATCH(A281,'اطلاعات انشعابات شرکتها'!A:A,0),MATCH(C$1,'اطلاعات انشعابات شرکتها'!$1:$1,0)),0)</f>
        <v>0</v>
      </c>
      <c r="D281" s="45"/>
      <c r="E281" s="171"/>
      <c r="F281" s="170"/>
      <c r="G281" s="47" t="str">
        <f t="shared" si="45"/>
        <v>/</v>
      </c>
      <c r="H281" s="47">
        <f>IFERROR(INDEX('اطلاعات دوره'!A:Z,MATCH(G281,'اطلاعات دوره'!C:C,0),MATCH(H$1,'اطلاعات دوره'!$1:$1,0)),0)</f>
        <v>0</v>
      </c>
      <c r="I281" s="47">
        <f>IFERROR(INDEX('اطلاعات دوره'!A:Z,MATCH(G281,'اطلاعات دوره'!C:C,0),MATCH(I$1,'اطلاعات دوره'!$1:$1,0)),0)</f>
        <v>0</v>
      </c>
      <c r="J281" s="48">
        <f>IFERROR(INDEX('اطلاعات دوره'!A:Z,MATCH(G281,'اطلاعات دوره'!C:C,0),MATCH(J$1,'اطلاعات دوره'!$1:$1,0)),0)</f>
        <v>0</v>
      </c>
      <c r="K281" s="46"/>
      <c r="L281" s="158" t="str">
        <f>IFERROR(INDEX('اطلاعات دوره'!A:Z,MATCH(G281,'اطلاعات دوره'!C:C,0)-1,MATCH("عنوان",'اطلاعات دوره'!$1:$1,0)),"---")</f>
        <v>---</v>
      </c>
      <c r="M281" s="47" t="str">
        <f t="shared" si="46"/>
        <v>----</v>
      </c>
      <c r="N281" s="48" t="str">
        <f t="shared" si="47"/>
        <v>-/</v>
      </c>
      <c r="O281" s="45"/>
      <c r="P281" s="240">
        <f>IFERROR(INDEX('قرائت کنتور'!A:AZ,MATCH(A281&amp;"-"&amp;"آب",'قرائت کنتور'!B:B,0),MATCH(L281,'قرائت کنتور'!$1:$1,0)),0)</f>
        <v>0</v>
      </c>
      <c r="Q281" s="241">
        <f>IFERROR(INDEX('قرائت کنتور'!A:AZ,MATCH(A281&amp;"-"&amp;"آب",'قرائت کنتور'!B:B,0),MATCH(G281,'قرائت کنتور'!$1:$1,0)),0)</f>
        <v>0</v>
      </c>
      <c r="R281" s="241">
        <f t="shared" si="48"/>
        <v>0</v>
      </c>
      <c r="S281" s="241" t="str">
        <f>IFERROR(INDEX('اطلاعات انشعابات شرکتها'!A:AB,MATCH(A281,'اطلاعات انشعابات شرکتها'!A:A,0),MATCH(S$1,'اطلاعات انشعابات شرکتها'!$1:$1,0)),"---")</f>
        <v>---</v>
      </c>
      <c r="T281" s="227" t="str">
        <f t="shared" si="49"/>
        <v>---</v>
      </c>
      <c r="U281" s="45"/>
      <c r="V281" s="155" t="str">
        <f>IFERROR(INDEX('تعرفه ها'!A:Z,MATCH("بهای هر متر مکعب آب مصرفی",'تعرفه ها'!$B:$B,0),MATCH(F281,'تعرفه ها'!$2:$2,0)),"---")</f>
        <v>---</v>
      </c>
      <c r="W281" s="50" t="str">
        <f t="shared" si="50"/>
        <v>---</v>
      </c>
      <c r="X281" s="50" t="str">
        <f>IFERROR(ROUND(R281*INDEX('تعرفه ها'!A:Z,MATCH("عوارض آب به ازاء هر متر مکعب",'تعرفه ها'!$B:$B,0),MATCH(F281,'تعرفه ها'!$2:$2,0)),0),"---")</f>
        <v>---</v>
      </c>
      <c r="Y281" s="50" t="str">
        <f>IFERROR(ROUND(T281*INDEX('تعرفه ها'!A:Z,MATCH("جریمه مازاد مصرف آب به ازاء هر متر مکعب",'تعرفه ها'!$B:$B,0),MATCH(F281,'تعرفه ها'!$2:$2,0)),0),"---")</f>
        <v>---</v>
      </c>
      <c r="Z281" s="50" t="str">
        <f>IFERROR(ROUND(((W281+X281+Y281)*INDEX('تعرفه ها'!A:Z,MATCH("هزینه نگهداری و تعمیرات شبکه آب",'تعرفه ها'!$B:$B,0),MATCH(F281,'تعرفه ها'!$2:$2,0))/100),0),"---")</f>
        <v>---</v>
      </c>
      <c r="AA281" s="50" t="str">
        <f>IFERROR(IF(INDEX('اطلاعات دوره'!A:Z,MATCH(G281,'اطلاعات دوره'!C:C,0),MATCH("آب",'اطلاعات دوره'!$1:$1,0))="دارد",ROUND((W281+X281+Y281)*INDEX('تعرفه ها'!A:Z,MATCH("پیک فصلی آب",'تعرفه ها'!$B:$B,0),MATCH(F281,'تعرفه ها'!$2:$2,0))/100,0),0),"---")</f>
        <v>---</v>
      </c>
      <c r="AB281" s="50" t="str">
        <f>IFERROR(ROUND(SUM(W281+X281+Y281+Z281+AA281)*INDEX('تعرفه ها'!A:Z,MATCH("مالیات آب",'تعرفه ها'!$B:$B,0),MATCH(F281,'تعرفه ها'!$2:$2,0))/100,0),"---")</f>
        <v>---</v>
      </c>
      <c r="AC281" s="50" t="str">
        <f t="shared" si="51"/>
        <v>---</v>
      </c>
      <c r="AD281" s="50" t="str">
        <f t="shared" si="44"/>
        <v>---</v>
      </c>
      <c r="AE281" s="50" t="str">
        <f t="shared" si="52"/>
        <v>---</v>
      </c>
      <c r="AF281" s="50" t="str">
        <f t="shared" si="53"/>
        <v>---</v>
      </c>
      <c r="AG281" s="153" t="str">
        <f t="shared" si="54"/>
        <v>---</v>
      </c>
      <c r="AI281" s="183" t="str">
        <f>IFERROR(IF(INDEX(پرداخت!A:AZ,MATCH(A281&amp;" - "&amp;"آب",پرداخت!$B:$B,0),MATCH(G281,پرداخت!$1:$1,0))="نشده","نشده","شده"),"---")</f>
        <v>---</v>
      </c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</row>
    <row r="282" spans="1:79" ht="34.9" hidden="1" customHeight="1">
      <c r="A282" s="170"/>
      <c r="B282" s="47">
        <f>IFERROR(INDEX('اطلاعات انشعابات شرکتها'!A:BB,MATCH(A282,'اطلاعات انشعابات شرکتها'!A:A,0),MATCH(B$1,'اطلاعات انشعابات شرکتها'!$1:$1,0)),0)</f>
        <v>0</v>
      </c>
      <c r="C282" s="48">
        <f>IFERROR(INDEX('اطلاعات انشعابات شرکتها'!A:BB,MATCH(A282,'اطلاعات انشعابات شرکتها'!A:A,0),MATCH(C$1,'اطلاعات انشعابات شرکتها'!$1:$1,0)),0)</f>
        <v>0</v>
      </c>
      <c r="D282" s="45"/>
      <c r="E282" s="171"/>
      <c r="F282" s="170"/>
      <c r="G282" s="47" t="str">
        <f t="shared" si="45"/>
        <v>/</v>
      </c>
      <c r="H282" s="47">
        <f>IFERROR(INDEX('اطلاعات دوره'!A:Z,MATCH(G282,'اطلاعات دوره'!C:C,0),MATCH(H$1,'اطلاعات دوره'!$1:$1,0)),0)</f>
        <v>0</v>
      </c>
      <c r="I282" s="47">
        <f>IFERROR(INDEX('اطلاعات دوره'!A:Z,MATCH(G282,'اطلاعات دوره'!C:C,0),MATCH(I$1,'اطلاعات دوره'!$1:$1,0)),0)</f>
        <v>0</v>
      </c>
      <c r="J282" s="48">
        <f>IFERROR(INDEX('اطلاعات دوره'!A:Z,MATCH(G282,'اطلاعات دوره'!C:C,0),MATCH(J$1,'اطلاعات دوره'!$1:$1,0)),0)</f>
        <v>0</v>
      </c>
      <c r="K282" s="46"/>
      <c r="L282" s="158" t="str">
        <f>IFERROR(INDEX('اطلاعات دوره'!A:Z,MATCH(G282,'اطلاعات دوره'!C:C,0)-1,MATCH("عنوان",'اطلاعات دوره'!$1:$1,0)),"---")</f>
        <v>---</v>
      </c>
      <c r="M282" s="47" t="str">
        <f t="shared" si="46"/>
        <v>----</v>
      </c>
      <c r="N282" s="48" t="str">
        <f t="shared" si="47"/>
        <v>-/</v>
      </c>
      <c r="O282" s="45"/>
      <c r="P282" s="240">
        <f>IFERROR(INDEX('قرائت کنتور'!A:AZ,MATCH(A282&amp;"-"&amp;"آب",'قرائت کنتور'!B:B,0),MATCH(L282,'قرائت کنتور'!$1:$1,0)),0)</f>
        <v>0</v>
      </c>
      <c r="Q282" s="241">
        <f>IFERROR(INDEX('قرائت کنتور'!A:AZ,MATCH(A282&amp;"-"&amp;"آب",'قرائت کنتور'!B:B,0),MATCH(G282,'قرائت کنتور'!$1:$1,0)),0)</f>
        <v>0</v>
      </c>
      <c r="R282" s="241">
        <f t="shared" si="48"/>
        <v>0</v>
      </c>
      <c r="S282" s="241" t="str">
        <f>IFERROR(INDEX('اطلاعات انشعابات شرکتها'!A:AB,MATCH(A282,'اطلاعات انشعابات شرکتها'!A:A,0),MATCH(S$1,'اطلاعات انشعابات شرکتها'!$1:$1,0)),"---")</f>
        <v>---</v>
      </c>
      <c r="T282" s="227" t="str">
        <f t="shared" si="49"/>
        <v>---</v>
      </c>
      <c r="U282" s="45"/>
      <c r="V282" s="155" t="str">
        <f>IFERROR(INDEX('تعرفه ها'!A:Z,MATCH("بهای هر متر مکعب آب مصرفی",'تعرفه ها'!$B:$B,0),MATCH(F282,'تعرفه ها'!$2:$2,0)),"---")</f>
        <v>---</v>
      </c>
      <c r="W282" s="50" t="str">
        <f t="shared" si="50"/>
        <v>---</v>
      </c>
      <c r="X282" s="50" t="str">
        <f>IFERROR(ROUND(R282*INDEX('تعرفه ها'!A:Z,MATCH("عوارض آب به ازاء هر متر مکعب",'تعرفه ها'!$B:$B,0),MATCH(F282,'تعرفه ها'!$2:$2,0)),0),"---")</f>
        <v>---</v>
      </c>
      <c r="Y282" s="50" t="str">
        <f>IFERROR(ROUND(T282*INDEX('تعرفه ها'!A:Z,MATCH("جریمه مازاد مصرف آب به ازاء هر متر مکعب",'تعرفه ها'!$B:$B,0),MATCH(F282,'تعرفه ها'!$2:$2,0)),0),"---")</f>
        <v>---</v>
      </c>
      <c r="Z282" s="50" t="str">
        <f>IFERROR(ROUND(((W282+X282+Y282)*INDEX('تعرفه ها'!A:Z,MATCH("هزینه نگهداری و تعمیرات شبکه آب",'تعرفه ها'!$B:$B,0),MATCH(F282,'تعرفه ها'!$2:$2,0))/100),0),"---")</f>
        <v>---</v>
      </c>
      <c r="AA282" s="50" t="str">
        <f>IFERROR(IF(INDEX('اطلاعات دوره'!A:Z,MATCH(G282,'اطلاعات دوره'!C:C,0),MATCH("آب",'اطلاعات دوره'!$1:$1,0))="دارد",ROUND((W282+X282+Y282)*INDEX('تعرفه ها'!A:Z,MATCH("پیک فصلی آب",'تعرفه ها'!$B:$B,0),MATCH(F282,'تعرفه ها'!$2:$2,0))/100,0),0),"---")</f>
        <v>---</v>
      </c>
      <c r="AB282" s="50" t="str">
        <f>IFERROR(ROUND(SUM(W282+X282+Y282+Z282+AA282)*INDEX('تعرفه ها'!A:Z,MATCH("مالیات آب",'تعرفه ها'!$B:$B,0),MATCH(F282,'تعرفه ها'!$2:$2,0))/100,0),"---")</f>
        <v>---</v>
      </c>
      <c r="AC282" s="50" t="str">
        <f t="shared" si="51"/>
        <v>---</v>
      </c>
      <c r="AD282" s="50" t="str">
        <f t="shared" si="44"/>
        <v>---</v>
      </c>
      <c r="AE282" s="50" t="str">
        <f t="shared" si="52"/>
        <v>---</v>
      </c>
      <c r="AF282" s="50" t="str">
        <f t="shared" si="53"/>
        <v>---</v>
      </c>
      <c r="AG282" s="153" t="str">
        <f t="shared" si="54"/>
        <v>---</v>
      </c>
      <c r="AI282" s="183" t="str">
        <f>IFERROR(IF(INDEX(پرداخت!A:AZ,MATCH(A282&amp;" - "&amp;"آب",پرداخت!$B:$B,0),MATCH(G282,پرداخت!$1:$1,0))="نشده","نشده","شده"),"---")</f>
        <v>---</v>
      </c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</row>
    <row r="283" spans="1:79" ht="34.9" hidden="1" customHeight="1">
      <c r="A283" s="170"/>
      <c r="B283" s="47">
        <f>IFERROR(INDEX('اطلاعات انشعابات شرکتها'!A:BB,MATCH(A283,'اطلاعات انشعابات شرکتها'!A:A,0),MATCH(B$1,'اطلاعات انشعابات شرکتها'!$1:$1,0)),0)</f>
        <v>0</v>
      </c>
      <c r="C283" s="48">
        <f>IFERROR(INDEX('اطلاعات انشعابات شرکتها'!A:BB,MATCH(A283,'اطلاعات انشعابات شرکتها'!A:A,0),MATCH(C$1,'اطلاعات انشعابات شرکتها'!$1:$1,0)),0)</f>
        <v>0</v>
      </c>
      <c r="D283" s="45"/>
      <c r="E283" s="171"/>
      <c r="F283" s="170"/>
      <c r="G283" s="47" t="str">
        <f t="shared" si="45"/>
        <v>/</v>
      </c>
      <c r="H283" s="47">
        <f>IFERROR(INDEX('اطلاعات دوره'!A:Z,MATCH(G283,'اطلاعات دوره'!C:C,0),MATCH(H$1,'اطلاعات دوره'!$1:$1,0)),0)</f>
        <v>0</v>
      </c>
      <c r="I283" s="47">
        <f>IFERROR(INDEX('اطلاعات دوره'!A:Z,MATCH(G283,'اطلاعات دوره'!C:C,0),MATCH(I$1,'اطلاعات دوره'!$1:$1,0)),0)</f>
        <v>0</v>
      </c>
      <c r="J283" s="48">
        <f>IFERROR(INDEX('اطلاعات دوره'!A:Z,MATCH(G283,'اطلاعات دوره'!C:C,0),MATCH(J$1,'اطلاعات دوره'!$1:$1,0)),0)</f>
        <v>0</v>
      </c>
      <c r="K283" s="46"/>
      <c r="L283" s="158" t="str">
        <f>IFERROR(INDEX('اطلاعات دوره'!A:Z,MATCH(G283,'اطلاعات دوره'!C:C,0)-1,MATCH("عنوان",'اطلاعات دوره'!$1:$1,0)),"---")</f>
        <v>---</v>
      </c>
      <c r="M283" s="47" t="str">
        <f t="shared" si="46"/>
        <v>----</v>
      </c>
      <c r="N283" s="48" t="str">
        <f t="shared" si="47"/>
        <v>-/</v>
      </c>
      <c r="O283" s="45"/>
      <c r="P283" s="240">
        <f>IFERROR(INDEX('قرائت کنتور'!A:AZ,MATCH(A283&amp;"-"&amp;"آب",'قرائت کنتور'!B:B,0),MATCH(L283,'قرائت کنتور'!$1:$1,0)),0)</f>
        <v>0</v>
      </c>
      <c r="Q283" s="241">
        <f>IFERROR(INDEX('قرائت کنتور'!A:AZ,MATCH(A283&amp;"-"&amp;"آب",'قرائت کنتور'!B:B,0),MATCH(G283,'قرائت کنتور'!$1:$1,0)),0)</f>
        <v>0</v>
      </c>
      <c r="R283" s="241">
        <f t="shared" si="48"/>
        <v>0</v>
      </c>
      <c r="S283" s="241" t="str">
        <f>IFERROR(INDEX('اطلاعات انشعابات شرکتها'!A:AB,MATCH(A283,'اطلاعات انشعابات شرکتها'!A:A,0),MATCH(S$1,'اطلاعات انشعابات شرکتها'!$1:$1,0)),"---")</f>
        <v>---</v>
      </c>
      <c r="T283" s="227" t="str">
        <f t="shared" si="49"/>
        <v>---</v>
      </c>
      <c r="U283" s="45"/>
      <c r="V283" s="155" t="str">
        <f>IFERROR(INDEX('تعرفه ها'!A:Z,MATCH("بهای هر متر مکعب آب مصرفی",'تعرفه ها'!$B:$B,0),MATCH(F283,'تعرفه ها'!$2:$2,0)),"---")</f>
        <v>---</v>
      </c>
      <c r="W283" s="50" t="str">
        <f t="shared" si="50"/>
        <v>---</v>
      </c>
      <c r="X283" s="50" t="str">
        <f>IFERROR(ROUND(R283*INDEX('تعرفه ها'!A:Z,MATCH("عوارض آب به ازاء هر متر مکعب",'تعرفه ها'!$B:$B,0),MATCH(F283,'تعرفه ها'!$2:$2,0)),0),"---")</f>
        <v>---</v>
      </c>
      <c r="Y283" s="50" t="str">
        <f>IFERROR(ROUND(T283*INDEX('تعرفه ها'!A:Z,MATCH("جریمه مازاد مصرف آب به ازاء هر متر مکعب",'تعرفه ها'!$B:$B,0),MATCH(F283,'تعرفه ها'!$2:$2,0)),0),"---")</f>
        <v>---</v>
      </c>
      <c r="Z283" s="50" t="str">
        <f>IFERROR(ROUND(((W283+X283+Y283)*INDEX('تعرفه ها'!A:Z,MATCH("هزینه نگهداری و تعمیرات شبکه آب",'تعرفه ها'!$B:$B,0),MATCH(F283,'تعرفه ها'!$2:$2,0))/100),0),"---")</f>
        <v>---</v>
      </c>
      <c r="AA283" s="50" t="str">
        <f>IFERROR(IF(INDEX('اطلاعات دوره'!A:Z,MATCH(G283,'اطلاعات دوره'!C:C,0),MATCH("آب",'اطلاعات دوره'!$1:$1,0))="دارد",ROUND((W283+X283+Y283)*INDEX('تعرفه ها'!A:Z,MATCH("پیک فصلی آب",'تعرفه ها'!$B:$B,0),MATCH(F283,'تعرفه ها'!$2:$2,0))/100,0),0),"---")</f>
        <v>---</v>
      </c>
      <c r="AB283" s="50" t="str">
        <f>IFERROR(ROUND(SUM(W283+X283+Y283+Z283+AA283)*INDEX('تعرفه ها'!A:Z,MATCH("مالیات آب",'تعرفه ها'!$B:$B,0),MATCH(F283,'تعرفه ها'!$2:$2,0))/100,0),"---")</f>
        <v>---</v>
      </c>
      <c r="AC283" s="50" t="str">
        <f t="shared" si="51"/>
        <v>---</v>
      </c>
      <c r="AD283" s="50" t="str">
        <f t="shared" si="44"/>
        <v>---</v>
      </c>
      <c r="AE283" s="50" t="str">
        <f t="shared" si="52"/>
        <v>---</v>
      </c>
      <c r="AF283" s="50" t="str">
        <f t="shared" si="53"/>
        <v>---</v>
      </c>
      <c r="AG283" s="153" t="str">
        <f t="shared" si="54"/>
        <v>---</v>
      </c>
      <c r="AI283" s="183" t="str">
        <f>IFERROR(IF(INDEX(پرداخت!A:AZ,MATCH(A283&amp;" - "&amp;"آب",پرداخت!$B:$B,0),MATCH(G283,پرداخت!$1:$1,0))="نشده","نشده","شده"),"---")</f>
        <v>---</v>
      </c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</row>
    <row r="284" spans="1:79" ht="34.9" hidden="1" customHeight="1">
      <c r="A284" s="170"/>
      <c r="B284" s="47">
        <f>IFERROR(INDEX('اطلاعات انشعابات شرکتها'!A:BB,MATCH(A284,'اطلاعات انشعابات شرکتها'!A:A,0),MATCH(B$1,'اطلاعات انشعابات شرکتها'!$1:$1,0)),0)</f>
        <v>0</v>
      </c>
      <c r="C284" s="48">
        <f>IFERROR(INDEX('اطلاعات انشعابات شرکتها'!A:BB,MATCH(A284,'اطلاعات انشعابات شرکتها'!A:A,0),MATCH(C$1,'اطلاعات انشعابات شرکتها'!$1:$1,0)),0)</f>
        <v>0</v>
      </c>
      <c r="D284" s="45"/>
      <c r="E284" s="171"/>
      <c r="F284" s="170"/>
      <c r="G284" s="47" t="str">
        <f t="shared" si="45"/>
        <v>/</v>
      </c>
      <c r="H284" s="47">
        <f>IFERROR(INDEX('اطلاعات دوره'!A:Z,MATCH(G284,'اطلاعات دوره'!C:C,0),MATCH(H$1,'اطلاعات دوره'!$1:$1,0)),0)</f>
        <v>0</v>
      </c>
      <c r="I284" s="47">
        <f>IFERROR(INDEX('اطلاعات دوره'!A:Z,MATCH(G284,'اطلاعات دوره'!C:C,0),MATCH(I$1,'اطلاعات دوره'!$1:$1,0)),0)</f>
        <v>0</v>
      </c>
      <c r="J284" s="48">
        <f>IFERROR(INDEX('اطلاعات دوره'!A:Z,MATCH(G284,'اطلاعات دوره'!C:C,0),MATCH(J$1,'اطلاعات دوره'!$1:$1,0)),0)</f>
        <v>0</v>
      </c>
      <c r="K284" s="46"/>
      <c r="L284" s="158" t="str">
        <f>IFERROR(INDEX('اطلاعات دوره'!A:Z,MATCH(G284,'اطلاعات دوره'!C:C,0)-1,MATCH("عنوان",'اطلاعات دوره'!$1:$1,0)),"---")</f>
        <v>---</v>
      </c>
      <c r="M284" s="47" t="str">
        <f t="shared" si="46"/>
        <v>----</v>
      </c>
      <c r="N284" s="48" t="str">
        <f t="shared" si="47"/>
        <v>-/</v>
      </c>
      <c r="O284" s="45"/>
      <c r="P284" s="240">
        <f>IFERROR(INDEX('قرائت کنتور'!A:AZ,MATCH(A284&amp;"-"&amp;"آب",'قرائت کنتور'!B:B,0),MATCH(L284,'قرائت کنتور'!$1:$1,0)),0)</f>
        <v>0</v>
      </c>
      <c r="Q284" s="241">
        <f>IFERROR(INDEX('قرائت کنتور'!A:AZ,MATCH(A284&amp;"-"&amp;"آب",'قرائت کنتور'!B:B,0),MATCH(G284,'قرائت کنتور'!$1:$1,0)),0)</f>
        <v>0</v>
      </c>
      <c r="R284" s="241">
        <f t="shared" si="48"/>
        <v>0</v>
      </c>
      <c r="S284" s="241" t="str">
        <f>IFERROR(INDEX('اطلاعات انشعابات شرکتها'!A:AB,MATCH(A284,'اطلاعات انشعابات شرکتها'!A:A,0),MATCH(S$1,'اطلاعات انشعابات شرکتها'!$1:$1,0)),"---")</f>
        <v>---</v>
      </c>
      <c r="T284" s="227" t="str">
        <f t="shared" si="49"/>
        <v>---</v>
      </c>
      <c r="U284" s="45"/>
      <c r="V284" s="155" t="str">
        <f>IFERROR(INDEX('تعرفه ها'!A:Z,MATCH("بهای هر متر مکعب آب مصرفی",'تعرفه ها'!$B:$B,0),MATCH(F284,'تعرفه ها'!$2:$2,0)),"---")</f>
        <v>---</v>
      </c>
      <c r="W284" s="50" t="str">
        <f t="shared" si="50"/>
        <v>---</v>
      </c>
      <c r="X284" s="50" t="str">
        <f>IFERROR(ROUND(R284*INDEX('تعرفه ها'!A:Z,MATCH("عوارض آب به ازاء هر متر مکعب",'تعرفه ها'!$B:$B,0),MATCH(F284,'تعرفه ها'!$2:$2,0)),0),"---")</f>
        <v>---</v>
      </c>
      <c r="Y284" s="50" t="str">
        <f>IFERROR(ROUND(T284*INDEX('تعرفه ها'!A:Z,MATCH("جریمه مازاد مصرف آب به ازاء هر متر مکعب",'تعرفه ها'!$B:$B,0),MATCH(F284,'تعرفه ها'!$2:$2,0)),0),"---")</f>
        <v>---</v>
      </c>
      <c r="Z284" s="50" t="str">
        <f>IFERROR(ROUND(((W284+X284+Y284)*INDEX('تعرفه ها'!A:Z,MATCH("هزینه نگهداری و تعمیرات شبکه آب",'تعرفه ها'!$B:$B,0),MATCH(F284,'تعرفه ها'!$2:$2,0))/100),0),"---")</f>
        <v>---</v>
      </c>
      <c r="AA284" s="50" t="str">
        <f>IFERROR(IF(INDEX('اطلاعات دوره'!A:Z,MATCH(G284,'اطلاعات دوره'!C:C,0),MATCH("آب",'اطلاعات دوره'!$1:$1,0))="دارد",ROUND((W284+X284+Y284)*INDEX('تعرفه ها'!A:Z,MATCH("پیک فصلی آب",'تعرفه ها'!$B:$B,0),MATCH(F284,'تعرفه ها'!$2:$2,0))/100,0),0),"---")</f>
        <v>---</v>
      </c>
      <c r="AB284" s="50" t="str">
        <f>IFERROR(ROUND(SUM(W284+X284+Y284+Z284+AA284)*INDEX('تعرفه ها'!A:Z,MATCH("مالیات آب",'تعرفه ها'!$B:$B,0),MATCH(F284,'تعرفه ها'!$2:$2,0))/100,0),"---")</f>
        <v>---</v>
      </c>
      <c r="AC284" s="50" t="str">
        <f t="shared" si="51"/>
        <v>---</v>
      </c>
      <c r="AD284" s="50" t="str">
        <f t="shared" si="44"/>
        <v>---</v>
      </c>
      <c r="AE284" s="50" t="str">
        <f t="shared" si="52"/>
        <v>---</v>
      </c>
      <c r="AF284" s="50" t="str">
        <f t="shared" si="53"/>
        <v>---</v>
      </c>
      <c r="AG284" s="153" t="str">
        <f t="shared" si="54"/>
        <v>---</v>
      </c>
      <c r="AI284" s="183" t="str">
        <f>IFERROR(IF(INDEX(پرداخت!A:AZ,MATCH(A284&amp;" - "&amp;"آب",پرداخت!$B:$B,0),MATCH(G284,پرداخت!$1:$1,0))="نشده","نشده","شده"),"---")</f>
        <v>---</v>
      </c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</row>
    <row r="285" spans="1:79" ht="34.9" hidden="1" customHeight="1">
      <c r="A285" s="170"/>
      <c r="B285" s="47">
        <f>IFERROR(INDEX('اطلاعات انشعابات شرکتها'!A:BB,MATCH(A285,'اطلاعات انشعابات شرکتها'!A:A,0),MATCH(B$1,'اطلاعات انشعابات شرکتها'!$1:$1,0)),0)</f>
        <v>0</v>
      </c>
      <c r="C285" s="48">
        <f>IFERROR(INDEX('اطلاعات انشعابات شرکتها'!A:BB,MATCH(A285,'اطلاعات انشعابات شرکتها'!A:A,0),MATCH(C$1,'اطلاعات انشعابات شرکتها'!$1:$1,0)),0)</f>
        <v>0</v>
      </c>
      <c r="D285" s="45"/>
      <c r="E285" s="171"/>
      <c r="F285" s="170"/>
      <c r="G285" s="47" t="str">
        <f t="shared" si="45"/>
        <v>/</v>
      </c>
      <c r="H285" s="47">
        <f>IFERROR(INDEX('اطلاعات دوره'!A:Z,MATCH(G285,'اطلاعات دوره'!C:C,0),MATCH(H$1,'اطلاعات دوره'!$1:$1,0)),0)</f>
        <v>0</v>
      </c>
      <c r="I285" s="47">
        <f>IFERROR(INDEX('اطلاعات دوره'!A:Z,MATCH(G285,'اطلاعات دوره'!C:C,0),MATCH(I$1,'اطلاعات دوره'!$1:$1,0)),0)</f>
        <v>0</v>
      </c>
      <c r="J285" s="48">
        <f>IFERROR(INDEX('اطلاعات دوره'!A:Z,MATCH(G285,'اطلاعات دوره'!C:C,0),MATCH(J$1,'اطلاعات دوره'!$1:$1,0)),0)</f>
        <v>0</v>
      </c>
      <c r="K285" s="46"/>
      <c r="L285" s="158" t="str">
        <f>IFERROR(INDEX('اطلاعات دوره'!A:Z,MATCH(G285,'اطلاعات دوره'!C:C,0)-1,MATCH("عنوان",'اطلاعات دوره'!$1:$1,0)),"---")</f>
        <v>---</v>
      </c>
      <c r="M285" s="47" t="str">
        <f t="shared" si="46"/>
        <v>----</v>
      </c>
      <c r="N285" s="48" t="str">
        <f t="shared" si="47"/>
        <v>-/</v>
      </c>
      <c r="O285" s="45"/>
      <c r="P285" s="240">
        <f>IFERROR(INDEX('قرائت کنتور'!A:AZ,MATCH(A285&amp;"-"&amp;"آب",'قرائت کنتور'!B:B,0),MATCH(L285,'قرائت کنتور'!$1:$1,0)),0)</f>
        <v>0</v>
      </c>
      <c r="Q285" s="241">
        <f>IFERROR(INDEX('قرائت کنتور'!A:AZ,MATCH(A285&amp;"-"&amp;"آب",'قرائت کنتور'!B:B,0),MATCH(G285,'قرائت کنتور'!$1:$1,0)),0)</f>
        <v>0</v>
      </c>
      <c r="R285" s="241">
        <f t="shared" si="48"/>
        <v>0</v>
      </c>
      <c r="S285" s="241" t="str">
        <f>IFERROR(INDEX('اطلاعات انشعابات شرکتها'!A:AB,MATCH(A285,'اطلاعات انشعابات شرکتها'!A:A,0),MATCH(S$1,'اطلاعات انشعابات شرکتها'!$1:$1,0)),"---")</f>
        <v>---</v>
      </c>
      <c r="T285" s="227" t="str">
        <f t="shared" si="49"/>
        <v>---</v>
      </c>
      <c r="U285" s="45"/>
      <c r="V285" s="155" t="str">
        <f>IFERROR(INDEX('تعرفه ها'!A:Z,MATCH("بهای هر متر مکعب آب مصرفی",'تعرفه ها'!$B:$B,0),MATCH(F285,'تعرفه ها'!$2:$2,0)),"---")</f>
        <v>---</v>
      </c>
      <c r="W285" s="50" t="str">
        <f t="shared" si="50"/>
        <v>---</v>
      </c>
      <c r="X285" s="50" t="str">
        <f>IFERROR(ROUND(R285*INDEX('تعرفه ها'!A:Z,MATCH("عوارض آب به ازاء هر متر مکعب",'تعرفه ها'!$B:$B,0),MATCH(F285,'تعرفه ها'!$2:$2,0)),0),"---")</f>
        <v>---</v>
      </c>
      <c r="Y285" s="50" t="str">
        <f>IFERROR(ROUND(T285*INDEX('تعرفه ها'!A:Z,MATCH("جریمه مازاد مصرف آب به ازاء هر متر مکعب",'تعرفه ها'!$B:$B,0),MATCH(F285,'تعرفه ها'!$2:$2,0)),0),"---")</f>
        <v>---</v>
      </c>
      <c r="Z285" s="50" t="str">
        <f>IFERROR(ROUND(((W285+X285+Y285)*INDEX('تعرفه ها'!A:Z,MATCH("هزینه نگهداری و تعمیرات شبکه آب",'تعرفه ها'!$B:$B,0),MATCH(F285,'تعرفه ها'!$2:$2,0))/100),0),"---")</f>
        <v>---</v>
      </c>
      <c r="AA285" s="50" t="str">
        <f>IFERROR(IF(INDEX('اطلاعات دوره'!A:Z,MATCH(G285,'اطلاعات دوره'!C:C,0),MATCH("آب",'اطلاعات دوره'!$1:$1,0))="دارد",ROUND((W285+X285+Y285)*INDEX('تعرفه ها'!A:Z,MATCH("پیک فصلی آب",'تعرفه ها'!$B:$B,0),MATCH(F285,'تعرفه ها'!$2:$2,0))/100,0),0),"---")</f>
        <v>---</v>
      </c>
      <c r="AB285" s="50" t="str">
        <f>IFERROR(ROUND(SUM(W285+X285+Y285+Z285+AA285)*INDEX('تعرفه ها'!A:Z,MATCH("مالیات آب",'تعرفه ها'!$B:$B,0),MATCH(F285,'تعرفه ها'!$2:$2,0))/100,0),"---")</f>
        <v>---</v>
      </c>
      <c r="AC285" s="50" t="str">
        <f t="shared" si="51"/>
        <v>---</v>
      </c>
      <c r="AD285" s="50" t="str">
        <f t="shared" si="44"/>
        <v>---</v>
      </c>
      <c r="AE285" s="50" t="str">
        <f t="shared" si="52"/>
        <v>---</v>
      </c>
      <c r="AF285" s="50" t="str">
        <f t="shared" si="53"/>
        <v>---</v>
      </c>
      <c r="AG285" s="153" t="str">
        <f t="shared" si="54"/>
        <v>---</v>
      </c>
      <c r="AI285" s="183" t="str">
        <f>IFERROR(IF(INDEX(پرداخت!A:AZ,MATCH(A285&amp;" - "&amp;"آب",پرداخت!$B:$B,0),MATCH(G285,پرداخت!$1:$1,0))="نشده","نشده","شده"),"---")</f>
        <v>---</v>
      </c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</row>
    <row r="286" spans="1:79" ht="34.9" hidden="1" customHeight="1">
      <c r="A286" s="170"/>
      <c r="B286" s="47">
        <f>IFERROR(INDEX('اطلاعات انشعابات شرکتها'!A:BB,MATCH(A286,'اطلاعات انشعابات شرکتها'!A:A,0),MATCH(B$1,'اطلاعات انشعابات شرکتها'!$1:$1,0)),0)</f>
        <v>0</v>
      </c>
      <c r="C286" s="48">
        <f>IFERROR(INDEX('اطلاعات انشعابات شرکتها'!A:BB,MATCH(A286,'اطلاعات انشعابات شرکتها'!A:A,0),MATCH(C$1,'اطلاعات انشعابات شرکتها'!$1:$1,0)),0)</f>
        <v>0</v>
      </c>
      <c r="D286" s="45"/>
      <c r="E286" s="171"/>
      <c r="F286" s="170"/>
      <c r="G286" s="47" t="str">
        <f t="shared" si="45"/>
        <v>/</v>
      </c>
      <c r="H286" s="47">
        <f>IFERROR(INDEX('اطلاعات دوره'!A:Z,MATCH(G286,'اطلاعات دوره'!C:C,0),MATCH(H$1,'اطلاعات دوره'!$1:$1,0)),0)</f>
        <v>0</v>
      </c>
      <c r="I286" s="47">
        <f>IFERROR(INDEX('اطلاعات دوره'!A:Z,MATCH(G286,'اطلاعات دوره'!C:C,0),MATCH(I$1,'اطلاعات دوره'!$1:$1,0)),0)</f>
        <v>0</v>
      </c>
      <c r="J286" s="48">
        <f>IFERROR(INDEX('اطلاعات دوره'!A:Z,MATCH(G286,'اطلاعات دوره'!C:C,0),MATCH(J$1,'اطلاعات دوره'!$1:$1,0)),0)</f>
        <v>0</v>
      </c>
      <c r="K286" s="46"/>
      <c r="L286" s="158" t="str">
        <f>IFERROR(INDEX('اطلاعات دوره'!A:Z,MATCH(G286,'اطلاعات دوره'!C:C,0)-1,MATCH("عنوان",'اطلاعات دوره'!$1:$1,0)),"---")</f>
        <v>---</v>
      </c>
      <c r="M286" s="47" t="str">
        <f t="shared" si="46"/>
        <v>----</v>
      </c>
      <c r="N286" s="48" t="str">
        <f t="shared" si="47"/>
        <v>-/</v>
      </c>
      <c r="O286" s="45"/>
      <c r="P286" s="240">
        <f>IFERROR(INDEX('قرائت کنتور'!A:AZ,MATCH(A286&amp;"-"&amp;"آب",'قرائت کنتور'!B:B,0),MATCH(L286,'قرائت کنتور'!$1:$1,0)),0)</f>
        <v>0</v>
      </c>
      <c r="Q286" s="241">
        <f>IFERROR(INDEX('قرائت کنتور'!A:AZ,MATCH(A286&amp;"-"&amp;"آب",'قرائت کنتور'!B:B,0),MATCH(G286,'قرائت کنتور'!$1:$1,0)),0)</f>
        <v>0</v>
      </c>
      <c r="R286" s="241">
        <f t="shared" si="48"/>
        <v>0</v>
      </c>
      <c r="S286" s="241" t="str">
        <f>IFERROR(INDEX('اطلاعات انشعابات شرکتها'!A:AB,MATCH(A286,'اطلاعات انشعابات شرکتها'!A:A,0),MATCH(S$1,'اطلاعات انشعابات شرکتها'!$1:$1,0)),"---")</f>
        <v>---</v>
      </c>
      <c r="T286" s="227" t="str">
        <f t="shared" si="49"/>
        <v>---</v>
      </c>
      <c r="U286" s="45"/>
      <c r="V286" s="155" t="str">
        <f>IFERROR(INDEX('تعرفه ها'!A:Z,MATCH("بهای هر متر مکعب آب مصرفی",'تعرفه ها'!$B:$B,0),MATCH(F286,'تعرفه ها'!$2:$2,0)),"---")</f>
        <v>---</v>
      </c>
      <c r="W286" s="50" t="str">
        <f t="shared" si="50"/>
        <v>---</v>
      </c>
      <c r="X286" s="50" t="str">
        <f>IFERROR(ROUND(R286*INDEX('تعرفه ها'!A:Z,MATCH("عوارض آب به ازاء هر متر مکعب",'تعرفه ها'!$B:$B,0),MATCH(F286,'تعرفه ها'!$2:$2,0)),0),"---")</f>
        <v>---</v>
      </c>
      <c r="Y286" s="50" t="str">
        <f>IFERROR(ROUND(T286*INDEX('تعرفه ها'!A:Z,MATCH("جریمه مازاد مصرف آب به ازاء هر متر مکعب",'تعرفه ها'!$B:$B,0),MATCH(F286,'تعرفه ها'!$2:$2,0)),0),"---")</f>
        <v>---</v>
      </c>
      <c r="Z286" s="50" t="str">
        <f>IFERROR(ROUND(((W286+X286+Y286)*INDEX('تعرفه ها'!A:Z,MATCH("هزینه نگهداری و تعمیرات شبکه آب",'تعرفه ها'!$B:$B,0),MATCH(F286,'تعرفه ها'!$2:$2,0))/100),0),"---")</f>
        <v>---</v>
      </c>
      <c r="AA286" s="50" t="str">
        <f>IFERROR(IF(INDEX('اطلاعات دوره'!A:Z,MATCH(G286,'اطلاعات دوره'!C:C,0),MATCH("آب",'اطلاعات دوره'!$1:$1,0))="دارد",ROUND((W286+X286+Y286)*INDEX('تعرفه ها'!A:Z,MATCH("پیک فصلی آب",'تعرفه ها'!$B:$B,0),MATCH(F286,'تعرفه ها'!$2:$2,0))/100,0),0),"---")</f>
        <v>---</v>
      </c>
      <c r="AB286" s="50" t="str">
        <f>IFERROR(ROUND(SUM(W286+X286+Y286+Z286+AA286)*INDEX('تعرفه ها'!A:Z,MATCH("مالیات آب",'تعرفه ها'!$B:$B,0),MATCH(F286,'تعرفه ها'!$2:$2,0))/100,0),"---")</f>
        <v>---</v>
      </c>
      <c r="AC286" s="50" t="str">
        <f t="shared" si="51"/>
        <v>---</v>
      </c>
      <c r="AD286" s="50" t="str">
        <f t="shared" si="44"/>
        <v>---</v>
      </c>
      <c r="AE286" s="50" t="str">
        <f t="shared" si="52"/>
        <v>---</v>
      </c>
      <c r="AF286" s="50" t="str">
        <f t="shared" si="53"/>
        <v>---</v>
      </c>
      <c r="AG286" s="153" t="str">
        <f t="shared" si="54"/>
        <v>---</v>
      </c>
      <c r="AI286" s="183" t="str">
        <f>IFERROR(IF(INDEX(پرداخت!A:AZ,MATCH(A286&amp;" - "&amp;"آب",پرداخت!$B:$B,0),MATCH(G286,پرداخت!$1:$1,0))="نشده","نشده","شده"),"---")</f>
        <v>---</v>
      </c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</row>
    <row r="287" spans="1:79" ht="34.9" hidden="1" customHeight="1">
      <c r="A287" s="170"/>
      <c r="B287" s="47">
        <f>IFERROR(INDEX('اطلاعات انشعابات شرکتها'!A:BB,MATCH(A287,'اطلاعات انشعابات شرکتها'!A:A,0),MATCH(B$1,'اطلاعات انشعابات شرکتها'!$1:$1,0)),0)</f>
        <v>0</v>
      </c>
      <c r="C287" s="48">
        <f>IFERROR(INDEX('اطلاعات انشعابات شرکتها'!A:BB,MATCH(A287,'اطلاعات انشعابات شرکتها'!A:A,0),MATCH(C$1,'اطلاعات انشعابات شرکتها'!$1:$1,0)),0)</f>
        <v>0</v>
      </c>
      <c r="D287" s="45"/>
      <c r="E287" s="171"/>
      <c r="F287" s="170"/>
      <c r="G287" s="47" t="str">
        <f t="shared" si="45"/>
        <v>/</v>
      </c>
      <c r="H287" s="47">
        <f>IFERROR(INDEX('اطلاعات دوره'!A:Z,MATCH(G287,'اطلاعات دوره'!C:C,0),MATCH(H$1,'اطلاعات دوره'!$1:$1,0)),0)</f>
        <v>0</v>
      </c>
      <c r="I287" s="47">
        <f>IFERROR(INDEX('اطلاعات دوره'!A:Z,MATCH(G287,'اطلاعات دوره'!C:C,0),MATCH(I$1,'اطلاعات دوره'!$1:$1,0)),0)</f>
        <v>0</v>
      </c>
      <c r="J287" s="48">
        <f>IFERROR(INDEX('اطلاعات دوره'!A:Z,MATCH(G287,'اطلاعات دوره'!C:C,0),MATCH(J$1,'اطلاعات دوره'!$1:$1,0)),0)</f>
        <v>0</v>
      </c>
      <c r="K287" s="46"/>
      <c r="L287" s="158" t="str">
        <f>IFERROR(INDEX('اطلاعات دوره'!A:Z,MATCH(G287,'اطلاعات دوره'!C:C,0)-1,MATCH("عنوان",'اطلاعات دوره'!$1:$1,0)),"---")</f>
        <v>---</v>
      </c>
      <c r="M287" s="47" t="str">
        <f t="shared" si="46"/>
        <v>----</v>
      </c>
      <c r="N287" s="48" t="str">
        <f t="shared" si="47"/>
        <v>-/</v>
      </c>
      <c r="O287" s="45"/>
      <c r="P287" s="240">
        <f>IFERROR(INDEX('قرائت کنتور'!A:AZ,MATCH(A287&amp;"-"&amp;"آب",'قرائت کنتور'!B:B,0),MATCH(L287,'قرائت کنتور'!$1:$1,0)),0)</f>
        <v>0</v>
      </c>
      <c r="Q287" s="241">
        <f>IFERROR(INDEX('قرائت کنتور'!A:AZ,MATCH(A287&amp;"-"&amp;"آب",'قرائت کنتور'!B:B,0),MATCH(G287,'قرائت کنتور'!$1:$1,0)),0)</f>
        <v>0</v>
      </c>
      <c r="R287" s="241">
        <f t="shared" si="48"/>
        <v>0</v>
      </c>
      <c r="S287" s="241" t="str">
        <f>IFERROR(INDEX('اطلاعات انشعابات شرکتها'!A:AB,MATCH(A287,'اطلاعات انشعابات شرکتها'!A:A,0),MATCH(S$1,'اطلاعات انشعابات شرکتها'!$1:$1,0)),"---")</f>
        <v>---</v>
      </c>
      <c r="T287" s="227" t="str">
        <f t="shared" si="49"/>
        <v>---</v>
      </c>
      <c r="U287" s="45"/>
      <c r="V287" s="155" t="str">
        <f>IFERROR(INDEX('تعرفه ها'!A:Z,MATCH("بهای هر متر مکعب آب مصرفی",'تعرفه ها'!$B:$B,0),MATCH(F287,'تعرفه ها'!$2:$2,0)),"---")</f>
        <v>---</v>
      </c>
      <c r="W287" s="50" t="str">
        <f t="shared" si="50"/>
        <v>---</v>
      </c>
      <c r="X287" s="50" t="str">
        <f>IFERROR(ROUND(R287*INDEX('تعرفه ها'!A:Z,MATCH("عوارض آب به ازاء هر متر مکعب",'تعرفه ها'!$B:$B,0),MATCH(F287,'تعرفه ها'!$2:$2,0)),0),"---")</f>
        <v>---</v>
      </c>
      <c r="Y287" s="50" t="str">
        <f>IFERROR(ROUND(T287*INDEX('تعرفه ها'!A:Z,MATCH("جریمه مازاد مصرف آب به ازاء هر متر مکعب",'تعرفه ها'!$B:$B,0),MATCH(F287,'تعرفه ها'!$2:$2,0)),0),"---")</f>
        <v>---</v>
      </c>
      <c r="Z287" s="50" t="str">
        <f>IFERROR(ROUND(((W287+X287+Y287)*INDEX('تعرفه ها'!A:Z,MATCH("هزینه نگهداری و تعمیرات شبکه آب",'تعرفه ها'!$B:$B,0),MATCH(F287,'تعرفه ها'!$2:$2,0))/100),0),"---")</f>
        <v>---</v>
      </c>
      <c r="AA287" s="50" t="str">
        <f>IFERROR(IF(INDEX('اطلاعات دوره'!A:Z,MATCH(G287,'اطلاعات دوره'!C:C,0),MATCH("آب",'اطلاعات دوره'!$1:$1,0))="دارد",ROUND((W287+X287+Y287)*INDEX('تعرفه ها'!A:Z,MATCH("پیک فصلی آب",'تعرفه ها'!$B:$B,0),MATCH(F287,'تعرفه ها'!$2:$2,0))/100,0),0),"---")</f>
        <v>---</v>
      </c>
      <c r="AB287" s="50" t="str">
        <f>IFERROR(ROUND(SUM(W287+X287+Y287+Z287+AA287)*INDEX('تعرفه ها'!A:Z,MATCH("مالیات آب",'تعرفه ها'!$B:$B,0),MATCH(F287,'تعرفه ها'!$2:$2,0))/100,0),"---")</f>
        <v>---</v>
      </c>
      <c r="AC287" s="50" t="str">
        <f t="shared" si="51"/>
        <v>---</v>
      </c>
      <c r="AD287" s="50" t="str">
        <f t="shared" si="44"/>
        <v>---</v>
      </c>
      <c r="AE287" s="50" t="str">
        <f t="shared" si="52"/>
        <v>---</v>
      </c>
      <c r="AF287" s="50" t="str">
        <f t="shared" si="53"/>
        <v>---</v>
      </c>
      <c r="AG287" s="153" t="str">
        <f t="shared" si="54"/>
        <v>---</v>
      </c>
      <c r="AI287" s="183" t="str">
        <f>IFERROR(IF(INDEX(پرداخت!A:AZ,MATCH(A287&amp;" - "&amp;"آب",پرداخت!$B:$B,0),MATCH(G287,پرداخت!$1:$1,0))="نشده","نشده","شده"),"---")</f>
        <v>---</v>
      </c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</row>
    <row r="288" spans="1:79" ht="34.9" hidden="1" customHeight="1">
      <c r="A288" s="170"/>
      <c r="B288" s="47">
        <f>IFERROR(INDEX('اطلاعات انشعابات شرکتها'!A:BB,MATCH(A288,'اطلاعات انشعابات شرکتها'!A:A,0),MATCH(B$1,'اطلاعات انشعابات شرکتها'!$1:$1,0)),0)</f>
        <v>0</v>
      </c>
      <c r="C288" s="48">
        <f>IFERROR(INDEX('اطلاعات انشعابات شرکتها'!A:BB,MATCH(A288,'اطلاعات انشعابات شرکتها'!A:A,0),MATCH(C$1,'اطلاعات انشعابات شرکتها'!$1:$1,0)),0)</f>
        <v>0</v>
      </c>
      <c r="D288" s="45"/>
      <c r="E288" s="171"/>
      <c r="F288" s="170"/>
      <c r="G288" s="47" t="str">
        <f t="shared" si="45"/>
        <v>/</v>
      </c>
      <c r="H288" s="47">
        <f>IFERROR(INDEX('اطلاعات دوره'!A:Z,MATCH(G288,'اطلاعات دوره'!C:C,0),MATCH(H$1,'اطلاعات دوره'!$1:$1,0)),0)</f>
        <v>0</v>
      </c>
      <c r="I288" s="47">
        <f>IFERROR(INDEX('اطلاعات دوره'!A:Z,MATCH(G288,'اطلاعات دوره'!C:C,0),MATCH(I$1,'اطلاعات دوره'!$1:$1,0)),0)</f>
        <v>0</v>
      </c>
      <c r="J288" s="48">
        <f>IFERROR(INDEX('اطلاعات دوره'!A:Z,MATCH(G288,'اطلاعات دوره'!C:C,0),MATCH(J$1,'اطلاعات دوره'!$1:$1,0)),0)</f>
        <v>0</v>
      </c>
      <c r="K288" s="46"/>
      <c r="L288" s="158" t="str">
        <f>IFERROR(INDEX('اطلاعات دوره'!A:Z,MATCH(G288,'اطلاعات دوره'!C:C,0)-1,MATCH("عنوان",'اطلاعات دوره'!$1:$1,0)),"---")</f>
        <v>---</v>
      </c>
      <c r="M288" s="47" t="str">
        <f t="shared" si="46"/>
        <v>----</v>
      </c>
      <c r="N288" s="48" t="str">
        <f t="shared" si="47"/>
        <v>-/</v>
      </c>
      <c r="O288" s="45"/>
      <c r="P288" s="240">
        <f>IFERROR(INDEX('قرائت کنتور'!A:AZ,MATCH(A288&amp;"-"&amp;"آب",'قرائت کنتور'!B:B,0),MATCH(L288,'قرائت کنتور'!$1:$1,0)),0)</f>
        <v>0</v>
      </c>
      <c r="Q288" s="241">
        <f>IFERROR(INDEX('قرائت کنتور'!A:AZ,MATCH(A288&amp;"-"&amp;"آب",'قرائت کنتور'!B:B,0),MATCH(G288,'قرائت کنتور'!$1:$1,0)),0)</f>
        <v>0</v>
      </c>
      <c r="R288" s="241">
        <f t="shared" si="48"/>
        <v>0</v>
      </c>
      <c r="S288" s="241" t="str">
        <f>IFERROR(INDEX('اطلاعات انشعابات شرکتها'!A:AB,MATCH(A288,'اطلاعات انشعابات شرکتها'!A:A,0),MATCH(S$1,'اطلاعات انشعابات شرکتها'!$1:$1,0)),"---")</f>
        <v>---</v>
      </c>
      <c r="T288" s="227" t="str">
        <f t="shared" si="49"/>
        <v>---</v>
      </c>
      <c r="U288" s="45"/>
      <c r="V288" s="155" t="str">
        <f>IFERROR(INDEX('تعرفه ها'!A:Z,MATCH("بهای هر متر مکعب آب مصرفی",'تعرفه ها'!$B:$B,0),MATCH(F288,'تعرفه ها'!$2:$2,0)),"---")</f>
        <v>---</v>
      </c>
      <c r="W288" s="50" t="str">
        <f t="shared" si="50"/>
        <v>---</v>
      </c>
      <c r="X288" s="50" t="str">
        <f>IFERROR(ROUND(R288*INDEX('تعرفه ها'!A:Z,MATCH("عوارض آب به ازاء هر متر مکعب",'تعرفه ها'!$B:$B,0),MATCH(F288,'تعرفه ها'!$2:$2,0)),0),"---")</f>
        <v>---</v>
      </c>
      <c r="Y288" s="50" t="str">
        <f>IFERROR(ROUND(T288*INDEX('تعرفه ها'!A:Z,MATCH("جریمه مازاد مصرف آب به ازاء هر متر مکعب",'تعرفه ها'!$B:$B,0),MATCH(F288,'تعرفه ها'!$2:$2,0)),0),"---")</f>
        <v>---</v>
      </c>
      <c r="Z288" s="50" t="str">
        <f>IFERROR(ROUND(((W288+X288+Y288)*INDEX('تعرفه ها'!A:Z,MATCH("هزینه نگهداری و تعمیرات شبکه آب",'تعرفه ها'!$B:$B,0),MATCH(F288,'تعرفه ها'!$2:$2,0))/100),0),"---")</f>
        <v>---</v>
      </c>
      <c r="AA288" s="50" t="str">
        <f>IFERROR(IF(INDEX('اطلاعات دوره'!A:Z,MATCH(G288,'اطلاعات دوره'!C:C,0),MATCH("آب",'اطلاعات دوره'!$1:$1,0))="دارد",ROUND((W288+X288+Y288)*INDEX('تعرفه ها'!A:Z,MATCH("پیک فصلی آب",'تعرفه ها'!$B:$B,0),MATCH(F288,'تعرفه ها'!$2:$2,0))/100,0),0),"---")</f>
        <v>---</v>
      </c>
      <c r="AB288" s="50" t="str">
        <f>IFERROR(ROUND(SUM(W288+X288+Y288+Z288+AA288)*INDEX('تعرفه ها'!A:Z,MATCH("مالیات آب",'تعرفه ها'!$B:$B,0),MATCH(F288,'تعرفه ها'!$2:$2,0))/100,0),"---")</f>
        <v>---</v>
      </c>
      <c r="AC288" s="50" t="str">
        <f t="shared" si="51"/>
        <v>---</v>
      </c>
      <c r="AD288" s="50" t="str">
        <f t="shared" si="44"/>
        <v>---</v>
      </c>
      <c r="AE288" s="50" t="str">
        <f t="shared" si="52"/>
        <v>---</v>
      </c>
      <c r="AF288" s="50" t="str">
        <f t="shared" si="53"/>
        <v>---</v>
      </c>
      <c r="AG288" s="153" t="str">
        <f t="shared" si="54"/>
        <v>---</v>
      </c>
      <c r="AI288" s="183" t="str">
        <f>IFERROR(IF(INDEX(پرداخت!A:AZ,MATCH(A288&amp;" - "&amp;"آب",پرداخت!$B:$B,0),MATCH(G288,پرداخت!$1:$1,0))="نشده","نشده","شده"),"---")</f>
        <v>---</v>
      </c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</row>
    <row r="289" spans="1:79" ht="34.9" hidden="1" customHeight="1">
      <c r="A289" s="170"/>
      <c r="B289" s="47">
        <f>IFERROR(INDEX('اطلاعات انشعابات شرکتها'!A:BB,MATCH(A289,'اطلاعات انشعابات شرکتها'!A:A,0),MATCH(B$1,'اطلاعات انشعابات شرکتها'!$1:$1,0)),0)</f>
        <v>0</v>
      </c>
      <c r="C289" s="48">
        <f>IFERROR(INDEX('اطلاعات انشعابات شرکتها'!A:BB,MATCH(A289,'اطلاعات انشعابات شرکتها'!A:A,0),MATCH(C$1,'اطلاعات انشعابات شرکتها'!$1:$1,0)),0)</f>
        <v>0</v>
      </c>
      <c r="D289" s="45"/>
      <c r="E289" s="171"/>
      <c r="F289" s="170"/>
      <c r="G289" s="47" t="str">
        <f t="shared" si="45"/>
        <v>/</v>
      </c>
      <c r="H289" s="47">
        <f>IFERROR(INDEX('اطلاعات دوره'!A:Z,MATCH(G289,'اطلاعات دوره'!C:C,0),MATCH(H$1,'اطلاعات دوره'!$1:$1,0)),0)</f>
        <v>0</v>
      </c>
      <c r="I289" s="47">
        <f>IFERROR(INDEX('اطلاعات دوره'!A:Z,MATCH(G289,'اطلاعات دوره'!C:C,0),MATCH(I$1,'اطلاعات دوره'!$1:$1,0)),0)</f>
        <v>0</v>
      </c>
      <c r="J289" s="48">
        <f>IFERROR(INDEX('اطلاعات دوره'!A:Z,MATCH(G289,'اطلاعات دوره'!C:C,0),MATCH(J$1,'اطلاعات دوره'!$1:$1,0)),0)</f>
        <v>0</v>
      </c>
      <c r="K289" s="46"/>
      <c r="L289" s="158" t="str">
        <f>IFERROR(INDEX('اطلاعات دوره'!A:Z,MATCH(G289,'اطلاعات دوره'!C:C,0)-1,MATCH("عنوان",'اطلاعات دوره'!$1:$1,0)),"---")</f>
        <v>---</v>
      </c>
      <c r="M289" s="47" t="str">
        <f t="shared" si="46"/>
        <v>----</v>
      </c>
      <c r="N289" s="48" t="str">
        <f t="shared" si="47"/>
        <v>-/</v>
      </c>
      <c r="O289" s="45"/>
      <c r="P289" s="240">
        <f>IFERROR(INDEX('قرائت کنتور'!A:AZ,MATCH(A289&amp;"-"&amp;"آب",'قرائت کنتور'!B:B,0),MATCH(L289,'قرائت کنتور'!$1:$1,0)),0)</f>
        <v>0</v>
      </c>
      <c r="Q289" s="241">
        <f>IFERROR(INDEX('قرائت کنتور'!A:AZ,MATCH(A289&amp;"-"&amp;"آب",'قرائت کنتور'!B:B,0),MATCH(G289,'قرائت کنتور'!$1:$1,0)),0)</f>
        <v>0</v>
      </c>
      <c r="R289" s="241">
        <f t="shared" si="48"/>
        <v>0</v>
      </c>
      <c r="S289" s="241" t="str">
        <f>IFERROR(INDEX('اطلاعات انشعابات شرکتها'!A:AB,MATCH(A289,'اطلاعات انشعابات شرکتها'!A:A,0),MATCH(S$1,'اطلاعات انشعابات شرکتها'!$1:$1,0)),"---")</f>
        <v>---</v>
      </c>
      <c r="T289" s="227" t="str">
        <f t="shared" si="49"/>
        <v>---</v>
      </c>
      <c r="U289" s="45"/>
      <c r="V289" s="155" t="str">
        <f>IFERROR(INDEX('تعرفه ها'!A:Z,MATCH("بهای هر متر مکعب آب مصرفی",'تعرفه ها'!$B:$B,0),MATCH(F289,'تعرفه ها'!$2:$2,0)),"---")</f>
        <v>---</v>
      </c>
      <c r="W289" s="50" t="str">
        <f t="shared" si="50"/>
        <v>---</v>
      </c>
      <c r="X289" s="50" t="str">
        <f>IFERROR(ROUND(R289*INDEX('تعرفه ها'!A:Z,MATCH("عوارض آب به ازاء هر متر مکعب",'تعرفه ها'!$B:$B,0),MATCH(F289,'تعرفه ها'!$2:$2,0)),0),"---")</f>
        <v>---</v>
      </c>
      <c r="Y289" s="50" t="str">
        <f>IFERROR(ROUND(T289*INDEX('تعرفه ها'!A:Z,MATCH("جریمه مازاد مصرف آب به ازاء هر متر مکعب",'تعرفه ها'!$B:$B,0),MATCH(F289,'تعرفه ها'!$2:$2,0)),0),"---")</f>
        <v>---</v>
      </c>
      <c r="Z289" s="50" t="str">
        <f>IFERROR(ROUND(((W289+X289+Y289)*INDEX('تعرفه ها'!A:Z,MATCH("هزینه نگهداری و تعمیرات شبکه آب",'تعرفه ها'!$B:$B,0),MATCH(F289,'تعرفه ها'!$2:$2,0))/100),0),"---")</f>
        <v>---</v>
      </c>
      <c r="AA289" s="50" t="str">
        <f>IFERROR(IF(INDEX('اطلاعات دوره'!A:Z,MATCH(G289,'اطلاعات دوره'!C:C,0),MATCH("آب",'اطلاعات دوره'!$1:$1,0))="دارد",ROUND((W289+X289+Y289)*INDEX('تعرفه ها'!A:Z,MATCH("پیک فصلی آب",'تعرفه ها'!$B:$B,0),MATCH(F289,'تعرفه ها'!$2:$2,0))/100,0),0),"---")</f>
        <v>---</v>
      </c>
      <c r="AB289" s="50" t="str">
        <f>IFERROR(ROUND(SUM(W289+X289+Y289+Z289+AA289)*INDEX('تعرفه ها'!A:Z,MATCH("مالیات آب",'تعرفه ها'!$B:$B,0),MATCH(F289,'تعرفه ها'!$2:$2,0))/100,0),"---")</f>
        <v>---</v>
      </c>
      <c r="AC289" s="50" t="str">
        <f t="shared" si="51"/>
        <v>---</v>
      </c>
      <c r="AD289" s="50" t="str">
        <f t="shared" si="44"/>
        <v>---</v>
      </c>
      <c r="AE289" s="50" t="str">
        <f t="shared" si="52"/>
        <v>---</v>
      </c>
      <c r="AF289" s="50" t="str">
        <f t="shared" si="53"/>
        <v>---</v>
      </c>
      <c r="AG289" s="153" t="str">
        <f t="shared" si="54"/>
        <v>---</v>
      </c>
      <c r="AI289" s="183" t="str">
        <f>IFERROR(IF(INDEX(پرداخت!A:AZ,MATCH(A289&amp;" - "&amp;"آب",پرداخت!$B:$B,0),MATCH(G289,پرداخت!$1:$1,0))="نشده","نشده","شده"),"---")</f>
        <v>---</v>
      </c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</row>
    <row r="290" spans="1:79" ht="34.9" hidden="1" customHeight="1">
      <c r="A290" s="170"/>
      <c r="B290" s="47">
        <f>IFERROR(INDEX('اطلاعات انشعابات شرکتها'!A:BB,MATCH(A290,'اطلاعات انشعابات شرکتها'!A:A,0),MATCH(B$1,'اطلاعات انشعابات شرکتها'!$1:$1,0)),0)</f>
        <v>0</v>
      </c>
      <c r="C290" s="48">
        <f>IFERROR(INDEX('اطلاعات انشعابات شرکتها'!A:BB,MATCH(A290,'اطلاعات انشعابات شرکتها'!A:A,0),MATCH(C$1,'اطلاعات انشعابات شرکتها'!$1:$1,0)),0)</f>
        <v>0</v>
      </c>
      <c r="D290" s="45"/>
      <c r="E290" s="171"/>
      <c r="F290" s="170"/>
      <c r="G290" s="47" t="str">
        <f t="shared" si="45"/>
        <v>/</v>
      </c>
      <c r="H290" s="47">
        <f>IFERROR(INDEX('اطلاعات دوره'!A:Z,MATCH(G290,'اطلاعات دوره'!C:C,0),MATCH(H$1,'اطلاعات دوره'!$1:$1,0)),0)</f>
        <v>0</v>
      </c>
      <c r="I290" s="47">
        <f>IFERROR(INDEX('اطلاعات دوره'!A:Z,MATCH(G290,'اطلاعات دوره'!C:C,0),MATCH(I$1,'اطلاعات دوره'!$1:$1,0)),0)</f>
        <v>0</v>
      </c>
      <c r="J290" s="48">
        <f>IFERROR(INDEX('اطلاعات دوره'!A:Z,MATCH(G290,'اطلاعات دوره'!C:C,0),MATCH(J$1,'اطلاعات دوره'!$1:$1,0)),0)</f>
        <v>0</v>
      </c>
      <c r="K290" s="46"/>
      <c r="L290" s="158" t="str">
        <f>IFERROR(INDEX('اطلاعات دوره'!A:Z,MATCH(G290,'اطلاعات دوره'!C:C,0)-1,MATCH("عنوان",'اطلاعات دوره'!$1:$1,0)),"---")</f>
        <v>---</v>
      </c>
      <c r="M290" s="47" t="str">
        <f t="shared" si="46"/>
        <v>----</v>
      </c>
      <c r="N290" s="48" t="str">
        <f t="shared" si="47"/>
        <v>-/</v>
      </c>
      <c r="O290" s="45"/>
      <c r="P290" s="240">
        <f>IFERROR(INDEX('قرائت کنتور'!A:AZ,MATCH(A290&amp;"-"&amp;"آب",'قرائت کنتور'!B:B,0),MATCH(L290,'قرائت کنتور'!$1:$1,0)),0)</f>
        <v>0</v>
      </c>
      <c r="Q290" s="241">
        <f>IFERROR(INDEX('قرائت کنتور'!A:AZ,MATCH(A290&amp;"-"&amp;"آب",'قرائت کنتور'!B:B,0),MATCH(G290,'قرائت کنتور'!$1:$1,0)),0)</f>
        <v>0</v>
      </c>
      <c r="R290" s="241">
        <f t="shared" si="48"/>
        <v>0</v>
      </c>
      <c r="S290" s="241" t="str">
        <f>IFERROR(INDEX('اطلاعات انشعابات شرکتها'!A:AB,MATCH(A290,'اطلاعات انشعابات شرکتها'!A:A,0),MATCH(S$1,'اطلاعات انشعابات شرکتها'!$1:$1,0)),"---")</f>
        <v>---</v>
      </c>
      <c r="T290" s="227" t="str">
        <f t="shared" si="49"/>
        <v>---</v>
      </c>
      <c r="U290" s="45"/>
      <c r="V290" s="155" t="str">
        <f>IFERROR(INDEX('تعرفه ها'!A:Z,MATCH("بهای هر متر مکعب آب مصرفی",'تعرفه ها'!$B:$B,0),MATCH(F290,'تعرفه ها'!$2:$2,0)),"---")</f>
        <v>---</v>
      </c>
      <c r="W290" s="50" t="str">
        <f t="shared" si="50"/>
        <v>---</v>
      </c>
      <c r="X290" s="50" t="str">
        <f>IFERROR(ROUND(R290*INDEX('تعرفه ها'!A:Z,MATCH("عوارض آب به ازاء هر متر مکعب",'تعرفه ها'!$B:$B,0),MATCH(F290,'تعرفه ها'!$2:$2,0)),0),"---")</f>
        <v>---</v>
      </c>
      <c r="Y290" s="50" t="str">
        <f>IFERROR(ROUND(T290*INDEX('تعرفه ها'!A:Z,MATCH("جریمه مازاد مصرف آب به ازاء هر متر مکعب",'تعرفه ها'!$B:$B,0),MATCH(F290,'تعرفه ها'!$2:$2,0)),0),"---")</f>
        <v>---</v>
      </c>
      <c r="Z290" s="50" t="str">
        <f>IFERROR(ROUND(((W290+X290+Y290)*INDEX('تعرفه ها'!A:Z,MATCH("هزینه نگهداری و تعمیرات شبکه آب",'تعرفه ها'!$B:$B,0),MATCH(F290,'تعرفه ها'!$2:$2,0))/100),0),"---")</f>
        <v>---</v>
      </c>
      <c r="AA290" s="50" t="str">
        <f>IFERROR(IF(INDEX('اطلاعات دوره'!A:Z,MATCH(G290,'اطلاعات دوره'!C:C,0),MATCH("آب",'اطلاعات دوره'!$1:$1,0))="دارد",ROUND((W290+X290+Y290)*INDEX('تعرفه ها'!A:Z,MATCH("پیک فصلی آب",'تعرفه ها'!$B:$B,0),MATCH(F290,'تعرفه ها'!$2:$2,0))/100,0),0),"---")</f>
        <v>---</v>
      </c>
      <c r="AB290" s="50" t="str">
        <f>IFERROR(ROUND(SUM(W290+X290+Y290+Z290+AA290)*INDEX('تعرفه ها'!A:Z,MATCH("مالیات آب",'تعرفه ها'!$B:$B,0),MATCH(F290,'تعرفه ها'!$2:$2,0))/100,0),"---")</f>
        <v>---</v>
      </c>
      <c r="AC290" s="50" t="str">
        <f t="shared" si="51"/>
        <v>---</v>
      </c>
      <c r="AD290" s="50" t="str">
        <f t="shared" si="44"/>
        <v>---</v>
      </c>
      <c r="AE290" s="50" t="str">
        <f t="shared" si="52"/>
        <v>---</v>
      </c>
      <c r="AF290" s="50" t="str">
        <f t="shared" si="53"/>
        <v>---</v>
      </c>
      <c r="AG290" s="153" t="str">
        <f t="shared" si="54"/>
        <v>---</v>
      </c>
      <c r="AI290" s="183" t="str">
        <f>IFERROR(IF(INDEX(پرداخت!A:AZ,MATCH(A290&amp;" - "&amp;"آب",پرداخت!$B:$B,0),MATCH(G290,پرداخت!$1:$1,0))="نشده","نشده","شده"),"---")</f>
        <v>---</v>
      </c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</row>
    <row r="291" spans="1:79" ht="34.9" hidden="1" customHeight="1">
      <c r="A291" s="170"/>
      <c r="B291" s="47">
        <f>IFERROR(INDEX('اطلاعات انشعابات شرکتها'!A:BB,MATCH(A291,'اطلاعات انشعابات شرکتها'!A:A,0),MATCH(B$1,'اطلاعات انشعابات شرکتها'!$1:$1,0)),0)</f>
        <v>0</v>
      </c>
      <c r="C291" s="48">
        <f>IFERROR(INDEX('اطلاعات انشعابات شرکتها'!A:BB,MATCH(A291,'اطلاعات انشعابات شرکتها'!A:A,0),MATCH(C$1,'اطلاعات انشعابات شرکتها'!$1:$1,0)),0)</f>
        <v>0</v>
      </c>
      <c r="D291" s="45"/>
      <c r="E291" s="171"/>
      <c r="F291" s="170"/>
      <c r="G291" s="47" t="str">
        <f t="shared" si="45"/>
        <v>/</v>
      </c>
      <c r="H291" s="47">
        <f>IFERROR(INDEX('اطلاعات دوره'!A:Z,MATCH(G291,'اطلاعات دوره'!C:C,0),MATCH(H$1,'اطلاعات دوره'!$1:$1,0)),0)</f>
        <v>0</v>
      </c>
      <c r="I291" s="47">
        <f>IFERROR(INDEX('اطلاعات دوره'!A:Z,MATCH(G291,'اطلاعات دوره'!C:C,0),MATCH(I$1,'اطلاعات دوره'!$1:$1,0)),0)</f>
        <v>0</v>
      </c>
      <c r="J291" s="48">
        <f>IFERROR(INDEX('اطلاعات دوره'!A:Z,MATCH(G291,'اطلاعات دوره'!C:C,0),MATCH(J$1,'اطلاعات دوره'!$1:$1,0)),0)</f>
        <v>0</v>
      </c>
      <c r="K291" s="46"/>
      <c r="L291" s="158" t="str">
        <f>IFERROR(INDEX('اطلاعات دوره'!A:Z,MATCH(G291,'اطلاعات دوره'!C:C,0)-1,MATCH("عنوان",'اطلاعات دوره'!$1:$1,0)),"---")</f>
        <v>---</v>
      </c>
      <c r="M291" s="47" t="str">
        <f t="shared" si="46"/>
        <v>----</v>
      </c>
      <c r="N291" s="48" t="str">
        <f t="shared" si="47"/>
        <v>-/</v>
      </c>
      <c r="O291" s="45"/>
      <c r="P291" s="240">
        <f>IFERROR(INDEX('قرائت کنتور'!A:AZ,MATCH(A291&amp;"-"&amp;"آب",'قرائت کنتور'!B:B,0),MATCH(L291,'قرائت کنتور'!$1:$1,0)),0)</f>
        <v>0</v>
      </c>
      <c r="Q291" s="241">
        <f>IFERROR(INDEX('قرائت کنتور'!A:AZ,MATCH(A291&amp;"-"&amp;"آب",'قرائت کنتور'!B:B,0),MATCH(G291,'قرائت کنتور'!$1:$1,0)),0)</f>
        <v>0</v>
      </c>
      <c r="R291" s="241">
        <f t="shared" si="48"/>
        <v>0</v>
      </c>
      <c r="S291" s="241" t="str">
        <f>IFERROR(INDEX('اطلاعات انشعابات شرکتها'!A:AB,MATCH(A291,'اطلاعات انشعابات شرکتها'!A:A,0),MATCH(S$1,'اطلاعات انشعابات شرکتها'!$1:$1,0)),"---")</f>
        <v>---</v>
      </c>
      <c r="T291" s="227" t="str">
        <f t="shared" si="49"/>
        <v>---</v>
      </c>
      <c r="U291" s="45"/>
      <c r="V291" s="155" t="str">
        <f>IFERROR(INDEX('تعرفه ها'!A:Z,MATCH("بهای هر متر مکعب آب مصرفی",'تعرفه ها'!$B:$B,0),MATCH(F291,'تعرفه ها'!$2:$2,0)),"---")</f>
        <v>---</v>
      </c>
      <c r="W291" s="50" t="str">
        <f t="shared" si="50"/>
        <v>---</v>
      </c>
      <c r="X291" s="50" t="str">
        <f>IFERROR(ROUND(R291*INDEX('تعرفه ها'!A:Z,MATCH("عوارض آب به ازاء هر متر مکعب",'تعرفه ها'!$B:$B,0),MATCH(F291,'تعرفه ها'!$2:$2,0)),0),"---")</f>
        <v>---</v>
      </c>
      <c r="Y291" s="50" t="str">
        <f>IFERROR(ROUND(T291*INDEX('تعرفه ها'!A:Z,MATCH("جریمه مازاد مصرف آب به ازاء هر متر مکعب",'تعرفه ها'!$B:$B,0),MATCH(F291,'تعرفه ها'!$2:$2,0)),0),"---")</f>
        <v>---</v>
      </c>
      <c r="Z291" s="50" t="str">
        <f>IFERROR(ROUND(((W291+X291+Y291)*INDEX('تعرفه ها'!A:Z,MATCH("هزینه نگهداری و تعمیرات شبکه آب",'تعرفه ها'!$B:$B,0),MATCH(F291,'تعرفه ها'!$2:$2,0))/100),0),"---")</f>
        <v>---</v>
      </c>
      <c r="AA291" s="50" t="str">
        <f>IFERROR(IF(INDEX('اطلاعات دوره'!A:Z,MATCH(G291,'اطلاعات دوره'!C:C,0),MATCH("آب",'اطلاعات دوره'!$1:$1,0))="دارد",ROUND((W291+X291+Y291)*INDEX('تعرفه ها'!A:Z,MATCH("پیک فصلی آب",'تعرفه ها'!$B:$B,0),MATCH(F291,'تعرفه ها'!$2:$2,0))/100,0),0),"---")</f>
        <v>---</v>
      </c>
      <c r="AB291" s="50" t="str">
        <f>IFERROR(ROUND(SUM(W291+X291+Y291+Z291+AA291)*INDEX('تعرفه ها'!A:Z,MATCH("مالیات آب",'تعرفه ها'!$B:$B,0),MATCH(F291,'تعرفه ها'!$2:$2,0))/100,0),"---")</f>
        <v>---</v>
      </c>
      <c r="AC291" s="50" t="str">
        <f t="shared" si="51"/>
        <v>---</v>
      </c>
      <c r="AD291" s="50" t="str">
        <f t="shared" si="44"/>
        <v>---</v>
      </c>
      <c r="AE291" s="50" t="str">
        <f t="shared" si="52"/>
        <v>---</v>
      </c>
      <c r="AF291" s="50" t="str">
        <f t="shared" si="53"/>
        <v>---</v>
      </c>
      <c r="AG291" s="153" t="str">
        <f t="shared" si="54"/>
        <v>---</v>
      </c>
      <c r="AI291" s="183" t="str">
        <f>IFERROR(IF(INDEX(پرداخت!A:AZ,MATCH(A291&amp;" - "&amp;"آب",پرداخت!$B:$B,0),MATCH(G291,پرداخت!$1:$1,0))="نشده","نشده","شده"),"---")</f>
        <v>---</v>
      </c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</row>
    <row r="292" spans="1:79" ht="34.9" hidden="1" customHeight="1">
      <c r="A292" s="170"/>
      <c r="B292" s="47">
        <f>IFERROR(INDEX('اطلاعات انشعابات شرکتها'!A:BB,MATCH(A292,'اطلاعات انشعابات شرکتها'!A:A,0),MATCH(B$1,'اطلاعات انشعابات شرکتها'!$1:$1,0)),0)</f>
        <v>0</v>
      </c>
      <c r="C292" s="48">
        <f>IFERROR(INDEX('اطلاعات انشعابات شرکتها'!A:BB,MATCH(A292,'اطلاعات انشعابات شرکتها'!A:A,0),MATCH(C$1,'اطلاعات انشعابات شرکتها'!$1:$1,0)),0)</f>
        <v>0</v>
      </c>
      <c r="D292" s="45"/>
      <c r="E292" s="171"/>
      <c r="F292" s="170"/>
      <c r="G292" s="47" t="str">
        <f t="shared" si="45"/>
        <v>/</v>
      </c>
      <c r="H292" s="47">
        <f>IFERROR(INDEX('اطلاعات دوره'!A:Z,MATCH(G292,'اطلاعات دوره'!C:C,0),MATCH(H$1,'اطلاعات دوره'!$1:$1,0)),0)</f>
        <v>0</v>
      </c>
      <c r="I292" s="47">
        <f>IFERROR(INDEX('اطلاعات دوره'!A:Z,MATCH(G292,'اطلاعات دوره'!C:C,0),MATCH(I$1,'اطلاعات دوره'!$1:$1,0)),0)</f>
        <v>0</v>
      </c>
      <c r="J292" s="48">
        <f>IFERROR(INDEX('اطلاعات دوره'!A:Z,MATCH(G292,'اطلاعات دوره'!C:C,0),MATCH(J$1,'اطلاعات دوره'!$1:$1,0)),0)</f>
        <v>0</v>
      </c>
      <c r="K292" s="46"/>
      <c r="L292" s="158" t="str">
        <f>IFERROR(INDEX('اطلاعات دوره'!A:Z,MATCH(G292,'اطلاعات دوره'!C:C,0)-1,MATCH("عنوان",'اطلاعات دوره'!$1:$1,0)),"---")</f>
        <v>---</v>
      </c>
      <c r="M292" s="47" t="str">
        <f t="shared" si="46"/>
        <v>----</v>
      </c>
      <c r="N292" s="48" t="str">
        <f t="shared" si="47"/>
        <v>-/</v>
      </c>
      <c r="O292" s="45"/>
      <c r="P292" s="240">
        <f>IFERROR(INDEX('قرائت کنتور'!A:AZ,MATCH(A292&amp;"-"&amp;"آب",'قرائت کنتور'!B:B,0),MATCH(L292,'قرائت کنتور'!$1:$1,0)),0)</f>
        <v>0</v>
      </c>
      <c r="Q292" s="241">
        <f>IFERROR(INDEX('قرائت کنتور'!A:AZ,MATCH(A292&amp;"-"&amp;"آب",'قرائت کنتور'!B:B,0),MATCH(G292,'قرائت کنتور'!$1:$1,0)),0)</f>
        <v>0</v>
      </c>
      <c r="R292" s="241">
        <f t="shared" si="48"/>
        <v>0</v>
      </c>
      <c r="S292" s="241" t="str">
        <f>IFERROR(INDEX('اطلاعات انشعابات شرکتها'!A:AB,MATCH(A292,'اطلاعات انشعابات شرکتها'!A:A,0),MATCH(S$1,'اطلاعات انشعابات شرکتها'!$1:$1,0)),"---")</f>
        <v>---</v>
      </c>
      <c r="T292" s="227" t="str">
        <f t="shared" si="49"/>
        <v>---</v>
      </c>
      <c r="U292" s="45"/>
      <c r="V292" s="155" t="str">
        <f>IFERROR(INDEX('تعرفه ها'!A:Z,MATCH("بهای هر متر مکعب آب مصرفی",'تعرفه ها'!$B:$B,0),MATCH(F292,'تعرفه ها'!$2:$2,0)),"---")</f>
        <v>---</v>
      </c>
      <c r="W292" s="50" t="str">
        <f t="shared" si="50"/>
        <v>---</v>
      </c>
      <c r="X292" s="50" t="str">
        <f>IFERROR(ROUND(R292*INDEX('تعرفه ها'!A:Z,MATCH("عوارض آب به ازاء هر متر مکعب",'تعرفه ها'!$B:$B,0),MATCH(F292,'تعرفه ها'!$2:$2,0)),0),"---")</f>
        <v>---</v>
      </c>
      <c r="Y292" s="50" t="str">
        <f>IFERROR(ROUND(T292*INDEX('تعرفه ها'!A:Z,MATCH("جریمه مازاد مصرف آب به ازاء هر متر مکعب",'تعرفه ها'!$B:$B,0),MATCH(F292,'تعرفه ها'!$2:$2,0)),0),"---")</f>
        <v>---</v>
      </c>
      <c r="Z292" s="50" t="str">
        <f>IFERROR(ROUND(((W292+X292+Y292)*INDEX('تعرفه ها'!A:Z,MATCH("هزینه نگهداری و تعمیرات شبکه آب",'تعرفه ها'!$B:$B,0),MATCH(F292,'تعرفه ها'!$2:$2,0))/100),0),"---")</f>
        <v>---</v>
      </c>
      <c r="AA292" s="50" t="str">
        <f>IFERROR(IF(INDEX('اطلاعات دوره'!A:Z,MATCH(G292,'اطلاعات دوره'!C:C,0),MATCH("آب",'اطلاعات دوره'!$1:$1,0))="دارد",ROUND((W292+X292+Y292)*INDEX('تعرفه ها'!A:Z,MATCH("پیک فصلی آب",'تعرفه ها'!$B:$B,0),MATCH(F292,'تعرفه ها'!$2:$2,0))/100,0),0),"---")</f>
        <v>---</v>
      </c>
      <c r="AB292" s="50" t="str">
        <f>IFERROR(ROUND(SUM(W292+X292+Y292+Z292+AA292)*INDEX('تعرفه ها'!A:Z,MATCH("مالیات آب",'تعرفه ها'!$B:$B,0),MATCH(F292,'تعرفه ها'!$2:$2,0))/100,0),"---")</f>
        <v>---</v>
      </c>
      <c r="AC292" s="50" t="str">
        <f t="shared" si="51"/>
        <v>---</v>
      </c>
      <c r="AD292" s="50" t="str">
        <f t="shared" si="44"/>
        <v>---</v>
      </c>
      <c r="AE292" s="50" t="str">
        <f t="shared" si="52"/>
        <v>---</v>
      </c>
      <c r="AF292" s="50" t="str">
        <f t="shared" si="53"/>
        <v>---</v>
      </c>
      <c r="AG292" s="153" t="str">
        <f t="shared" si="54"/>
        <v>---</v>
      </c>
      <c r="AI292" s="183" t="str">
        <f>IFERROR(IF(INDEX(پرداخت!A:AZ,MATCH(A292&amp;" - "&amp;"آب",پرداخت!$B:$B,0),MATCH(G292,پرداخت!$1:$1,0))="نشده","نشده","شده"),"---")</f>
        <v>---</v>
      </c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</row>
    <row r="293" spans="1:79" ht="34.9" hidden="1" customHeight="1">
      <c r="A293" s="170"/>
      <c r="B293" s="47">
        <f>IFERROR(INDEX('اطلاعات انشعابات شرکتها'!A:BB,MATCH(A293,'اطلاعات انشعابات شرکتها'!A:A,0),MATCH(B$1,'اطلاعات انشعابات شرکتها'!$1:$1,0)),0)</f>
        <v>0</v>
      </c>
      <c r="C293" s="48">
        <f>IFERROR(INDEX('اطلاعات انشعابات شرکتها'!A:BB,MATCH(A293,'اطلاعات انشعابات شرکتها'!A:A,0),MATCH(C$1,'اطلاعات انشعابات شرکتها'!$1:$1,0)),0)</f>
        <v>0</v>
      </c>
      <c r="D293" s="45"/>
      <c r="E293" s="171"/>
      <c r="F293" s="170"/>
      <c r="G293" s="47" t="str">
        <f t="shared" si="45"/>
        <v>/</v>
      </c>
      <c r="H293" s="47">
        <f>IFERROR(INDEX('اطلاعات دوره'!A:Z,MATCH(G293,'اطلاعات دوره'!C:C,0),MATCH(H$1,'اطلاعات دوره'!$1:$1,0)),0)</f>
        <v>0</v>
      </c>
      <c r="I293" s="47">
        <f>IFERROR(INDEX('اطلاعات دوره'!A:Z,MATCH(G293,'اطلاعات دوره'!C:C,0),MATCH(I$1,'اطلاعات دوره'!$1:$1,0)),0)</f>
        <v>0</v>
      </c>
      <c r="J293" s="48">
        <f>IFERROR(INDEX('اطلاعات دوره'!A:Z,MATCH(G293,'اطلاعات دوره'!C:C,0),MATCH(J$1,'اطلاعات دوره'!$1:$1,0)),0)</f>
        <v>0</v>
      </c>
      <c r="K293" s="46"/>
      <c r="L293" s="158" t="str">
        <f>IFERROR(INDEX('اطلاعات دوره'!A:Z,MATCH(G293,'اطلاعات دوره'!C:C,0)-1,MATCH("عنوان",'اطلاعات دوره'!$1:$1,0)),"---")</f>
        <v>---</v>
      </c>
      <c r="M293" s="47" t="str">
        <f t="shared" si="46"/>
        <v>----</v>
      </c>
      <c r="N293" s="48" t="str">
        <f t="shared" si="47"/>
        <v>-/</v>
      </c>
      <c r="O293" s="45"/>
      <c r="P293" s="240">
        <f>IFERROR(INDEX('قرائت کنتور'!A:AZ,MATCH(A293&amp;"-"&amp;"آب",'قرائت کنتور'!B:B,0),MATCH(L293,'قرائت کنتور'!$1:$1,0)),0)</f>
        <v>0</v>
      </c>
      <c r="Q293" s="241">
        <f>IFERROR(INDEX('قرائت کنتور'!A:AZ,MATCH(A293&amp;"-"&amp;"آب",'قرائت کنتور'!B:B,0),MATCH(G293,'قرائت کنتور'!$1:$1,0)),0)</f>
        <v>0</v>
      </c>
      <c r="R293" s="241">
        <f t="shared" si="48"/>
        <v>0</v>
      </c>
      <c r="S293" s="241" t="str">
        <f>IFERROR(INDEX('اطلاعات انشعابات شرکتها'!A:AB,MATCH(A293,'اطلاعات انشعابات شرکتها'!A:A,0),MATCH(S$1,'اطلاعات انشعابات شرکتها'!$1:$1,0)),"---")</f>
        <v>---</v>
      </c>
      <c r="T293" s="227" t="str">
        <f t="shared" si="49"/>
        <v>---</v>
      </c>
      <c r="U293" s="45"/>
      <c r="V293" s="155" t="str">
        <f>IFERROR(INDEX('تعرفه ها'!A:Z,MATCH("بهای هر متر مکعب آب مصرفی",'تعرفه ها'!$B:$B,0),MATCH(F293,'تعرفه ها'!$2:$2,0)),"---")</f>
        <v>---</v>
      </c>
      <c r="W293" s="50" t="str">
        <f t="shared" si="50"/>
        <v>---</v>
      </c>
      <c r="X293" s="50" t="str">
        <f>IFERROR(ROUND(R293*INDEX('تعرفه ها'!A:Z,MATCH("عوارض آب به ازاء هر متر مکعب",'تعرفه ها'!$B:$B,0),MATCH(F293,'تعرفه ها'!$2:$2,0)),0),"---")</f>
        <v>---</v>
      </c>
      <c r="Y293" s="50" t="str">
        <f>IFERROR(ROUND(T293*INDEX('تعرفه ها'!A:Z,MATCH("جریمه مازاد مصرف آب به ازاء هر متر مکعب",'تعرفه ها'!$B:$B,0),MATCH(F293,'تعرفه ها'!$2:$2,0)),0),"---")</f>
        <v>---</v>
      </c>
      <c r="Z293" s="50" t="str">
        <f>IFERROR(ROUND(((W293+X293+Y293)*INDEX('تعرفه ها'!A:Z,MATCH("هزینه نگهداری و تعمیرات شبکه آب",'تعرفه ها'!$B:$B,0),MATCH(F293,'تعرفه ها'!$2:$2,0))/100),0),"---")</f>
        <v>---</v>
      </c>
      <c r="AA293" s="50" t="str">
        <f>IFERROR(IF(INDEX('اطلاعات دوره'!A:Z,MATCH(G293,'اطلاعات دوره'!C:C,0),MATCH("آب",'اطلاعات دوره'!$1:$1,0))="دارد",ROUND((W293+X293+Y293)*INDEX('تعرفه ها'!A:Z,MATCH("پیک فصلی آب",'تعرفه ها'!$B:$B,0),MATCH(F293,'تعرفه ها'!$2:$2,0))/100,0),0),"---")</f>
        <v>---</v>
      </c>
      <c r="AB293" s="50" t="str">
        <f>IFERROR(ROUND(SUM(W293+X293+Y293+Z293+AA293)*INDEX('تعرفه ها'!A:Z,MATCH("مالیات آب",'تعرفه ها'!$B:$B,0),MATCH(F293,'تعرفه ها'!$2:$2,0))/100,0),"---")</f>
        <v>---</v>
      </c>
      <c r="AC293" s="50" t="str">
        <f t="shared" si="51"/>
        <v>---</v>
      </c>
      <c r="AD293" s="50" t="str">
        <f t="shared" si="44"/>
        <v>---</v>
      </c>
      <c r="AE293" s="50" t="str">
        <f t="shared" si="52"/>
        <v>---</v>
      </c>
      <c r="AF293" s="50" t="str">
        <f t="shared" si="53"/>
        <v>---</v>
      </c>
      <c r="AG293" s="153" t="str">
        <f t="shared" si="54"/>
        <v>---</v>
      </c>
      <c r="AI293" s="183" t="str">
        <f>IFERROR(IF(INDEX(پرداخت!A:AZ,MATCH(A293&amp;" - "&amp;"آب",پرداخت!$B:$B,0),MATCH(G293,پرداخت!$1:$1,0))="نشده","نشده","شده"),"---")</f>
        <v>---</v>
      </c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</row>
    <row r="294" spans="1:79" ht="34.9" hidden="1" customHeight="1">
      <c r="A294" s="170"/>
      <c r="B294" s="47">
        <f>IFERROR(INDEX('اطلاعات انشعابات شرکتها'!A:BB,MATCH(A294,'اطلاعات انشعابات شرکتها'!A:A,0),MATCH(B$1,'اطلاعات انشعابات شرکتها'!$1:$1,0)),0)</f>
        <v>0</v>
      </c>
      <c r="C294" s="48">
        <f>IFERROR(INDEX('اطلاعات انشعابات شرکتها'!A:BB,MATCH(A294,'اطلاعات انشعابات شرکتها'!A:A,0),MATCH(C$1,'اطلاعات انشعابات شرکتها'!$1:$1,0)),0)</f>
        <v>0</v>
      </c>
      <c r="D294" s="45"/>
      <c r="E294" s="171"/>
      <c r="F294" s="170"/>
      <c r="G294" s="47" t="str">
        <f t="shared" si="45"/>
        <v>/</v>
      </c>
      <c r="H294" s="47">
        <f>IFERROR(INDEX('اطلاعات دوره'!A:Z,MATCH(G294,'اطلاعات دوره'!C:C,0),MATCH(H$1,'اطلاعات دوره'!$1:$1,0)),0)</f>
        <v>0</v>
      </c>
      <c r="I294" s="47">
        <f>IFERROR(INDEX('اطلاعات دوره'!A:Z,MATCH(G294,'اطلاعات دوره'!C:C,0),MATCH(I$1,'اطلاعات دوره'!$1:$1,0)),0)</f>
        <v>0</v>
      </c>
      <c r="J294" s="48">
        <f>IFERROR(INDEX('اطلاعات دوره'!A:Z,MATCH(G294,'اطلاعات دوره'!C:C,0),MATCH(J$1,'اطلاعات دوره'!$1:$1,0)),0)</f>
        <v>0</v>
      </c>
      <c r="K294" s="46"/>
      <c r="L294" s="158" t="str">
        <f>IFERROR(INDEX('اطلاعات دوره'!A:Z,MATCH(G294,'اطلاعات دوره'!C:C,0)-1,MATCH("عنوان",'اطلاعات دوره'!$1:$1,0)),"---")</f>
        <v>---</v>
      </c>
      <c r="M294" s="47" t="str">
        <f t="shared" si="46"/>
        <v>----</v>
      </c>
      <c r="N294" s="48" t="str">
        <f t="shared" si="47"/>
        <v>-/</v>
      </c>
      <c r="O294" s="45"/>
      <c r="P294" s="240">
        <f>IFERROR(INDEX('قرائت کنتور'!A:AZ,MATCH(A294&amp;"-"&amp;"آب",'قرائت کنتور'!B:B,0),MATCH(L294,'قرائت کنتور'!$1:$1,0)),0)</f>
        <v>0</v>
      </c>
      <c r="Q294" s="241">
        <f>IFERROR(INDEX('قرائت کنتور'!A:AZ,MATCH(A294&amp;"-"&amp;"آب",'قرائت کنتور'!B:B,0),MATCH(G294,'قرائت کنتور'!$1:$1,0)),0)</f>
        <v>0</v>
      </c>
      <c r="R294" s="241">
        <f t="shared" si="48"/>
        <v>0</v>
      </c>
      <c r="S294" s="241" t="str">
        <f>IFERROR(INDEX('اطلاعات انشعابات شرکتها'!A:AB,MATCH(A294,'اطلاعات انشعابات شرکتها'!A:A,0),MATCH(S$1,'اطلاعات انشعابات شرکتها'!$1:$1,0)),"---")</f>
        <v>---</v>
      </c>
      <c r="T294" s="227" t="str">
        <f t="shared" si="49"/>
        <v>---</v>
      </c>
      <c r="U294" s="45"/>
      <c r="V294" s="155" t="str">
        <f>IFERROR(INDEX('تعرفه ها'!A:Z,MATCH("بهای هر متر مکعب آب مصرفی",'تعرفه ها'!$B:$B,0),MATCH(F294,'تعرفه ها'!$2:$2,0)),"---")</f>
        <v>---</v>
      </c>
      <c r="W294" s="50" t="str">
        <f t="shared" si="50"/>
        <v>---</v>
      </c>
      <c r="X294" s="50" t="str">
        <f>IFERROR(ROUND(R294*INDEX('تعرفه ها'!A:Z,MATCH("عوارض آب به ازاء هر متر مکعب",'تعرفه ها'!$B:$B,0),MATCH(F294,'تعرفه ها'!$2:$2,0)),0),"---")</f>
        <v>---</v>
      </c>
      <c r="Y294" s="50" t="str">
        <f>IFERROR(ROUND(T294*INDEX('تعرفه ها'!A:Z,MATCH("جریمه مازاد مصرف آب به ازاء هر متر مکعب",'تعرفه ها'!$B:$B,0),MATCH(F294,'تعرفه ها'!$2:$2,0)),0),"---")</f>
        <v>---</v>
      </c>
      <c r="Z294" s="50" t="str">
        <f>IFERROR(ROUND(((W294+X294+Y294)*INDEX('تعرفه ها'!A:Z,MATCH("هزینه نگهداری و تعمیرات شبکه آب",'تعرفه ها'!$B:$B,0),MATCH(F294,'تعرفه ها'!$2:$2,0))/100),0),"---")</f>
        <v>---</v>
      </c>
      <c r="AA294" s="50" t="str">
        <f>IFERROR(IF(INDEX('اطلاعات دوره'!A:Z,MATCH(G294,'اطلاعات دوره'!C:C,0),MATCH("آب",'اطلاعات دوره'!$1:$1,0))="دارد",ROUND((W294+X294+Y294)*INDEX('تعرفه ها'!A:Z,MATCH("پیک فصلی آب",'تعرفه ها'!$B:$B,0),MATCH(F294,'تعرفه ها'!$2:$2,0))/100,0),0),"---")</f>
        <v>---</v>
      </c>
      <c r="AB294" s="50" t="str">
        <f>IFERROR(ROUND(SUM(W294+X294+Y294+Z294+AA294)*INDEX('تعرفه ها'!A:Z,MATCH("مالیات آب",'تعرفه ها'!$B:$B,0),MATCH(F294,'تعرفه ها'!$2:$2,0))/100,0),"---")</f>
        <v>---</v>
      </c>
      <c r="AC294" s="50" t="str">
        <f t="shared" si="51"/>
        <v>---</v>
      </c>
      <c r="AD294" s="50" t="str">
        <f t="shared" si="44"/>
        <v>---</v>
      </c>
      <c r="AE294" s="50" t="str">
        <f t="shared" si="52"/>
        <v>---</v>
      </c>
      <c r="AF294" s="50" t="str">
        <f t="shared" si="53"/>
        <v>---</v>
      </c>
      <c r="AG294" s="153" t="str">
        <f t="shared" si="54"/>
        <v>---</v>
      </c>
      <c r="AI294" s="183" t="str">
        <f>IFERROR(IF(INDEX(پرداخت!A:AZ,MATCH(A294&amp;" - "&amp;"آب",پرداخت!$B:$B,0),MATCH(G294,پرداخت!$1:$1,0))="نشده","نشده","شده"),"---")</f>
        <v>---</v>
      </c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</row>
    <row r="295" spans="1:79" ht="34.9" hidden="1" customHeight="1">
      <c r="A295" s="170"/>
      <c r="B295" s="47">
        <f>IFERROR(INDEX('اطلاعات انشعابات شرکتها'!A:BB,MATCH(A295,'اطلاعات انشعابات شرکتها'!A:A,0),MATCH(B$1,'اطلاعات انشعابات شرکتها'!$1:$1,0)),0)</f>
        <v>0</v>
      </c>
      <c r="C295" s="48">
        <f>IFERROR(INDEX('اطلاعات انشعابات شرکتها'!A:BB,MATCH(A295,'اطلاعات انشعابات شرکتها'!A:A,0),MATCH(C$1,'اطلاعات انشعابات شرکتها'!$1:$1,0)),0)</f>
        <v>0</v>
      </c>
      <c r="D295" s="45"/>
      <c r="E295" s="171"/>
      <c r="F295" s="170"/>
      <c r="G295" s="47" t="str">
        <f t="shared" si="45"/>
        <v>/</v>
      </c>
      <c r="H295" s="47">
        <f>IFERROR(INDEX('اطلاعات دوره'!A:Z,MATCH(G295,'اطلاعات دوره'!C:C,0),MATCH(H$1,'اطلاعات دوره'!$1:$1,0)),0)</f>
        <v>0</v>
      </c>
      <c r="I295" s="47">
        <f>IFERROR(INDEX('اطلاعات دوره'!A:Z,MATCH(G295,'اطلاعات دوره'!C:C,0),MATCH(I$1,'اطلاعات دوره'!$1:$1,0)),0)</f>
        <v>0</v>
      </c>
      <c r="J295" s="48">
        <f>IFERROR(INDEX('اطلاعات دوره'!A:Z,MATCH(G295,'اطلاعات دوره'!C:C,0),MATCH(J$1,'اطلاعات دوره'!$1:$1,0)),0)</f>
        <v>0</v>
      </c>
      <c r="K295" s="46"/>
      <c r="L295" s="158" t="str">
        <f>IFERROR(INDEX('اطلاعات دوره'!A:Z,MATCH(G295,'اطلاعات دوره'!C:C,0)-1,MATCH("عنوان",'اطلاعات دوره'!$1:$1,0)),"---")</f>
        <v>---</v>
      </c>
      <c r="M295" s="47" t="str">
        <f t="shared" si="46"/>
        <v>----</v>
      </c>
      <c r="N295" s="48" t="str">
        <f t="shared" si="47"/>
        <v>-/</v>
      </c>
      <c r="O295" s="45"/>
      <c r="P295" s="240">
        <f>IFERROR(INDEX('قرائت کنتور'!A:AZ,MATCH(A295&amp;"-"&amp;"آب",'قرائت کنتور'!B:B,0),MATCH(L295,'قرائت کنتور'!$1:$1,0)),0)</f>
        <v>0</v>
      </c>
      <c r="Q295" s="241">
        <f>IFERROR(INDEX('قرائت کنتور'!A:AZ,MATCH(A295&amp;"-"&amp;"آب",'قرائت کنتور'!B:B,0),MATCH(G295,'قرائت کنتور'!$1:$1,0)),0)</f>
        <v>0</v>
      </c>
      <c r="R295" s="241">
        <f t="shared" si="48"/>
        <v>0</v>
      </c>
      <c r="S295" s="241" t="str">
        <f>IFERROR(INDEX('اطلاعات انشعابات شرکتها'!A:AB,MATCH(A295,'اطلاعات انشعابات شرکتها'!A:A,0),MATCH(S$1,'اطلاعات انشعابات شرکتها'!$1:$1,0)),"---")</f>
        <v>---</v>
      </c>
      <c r="T295" s="227" t="str">
        <f t="shared" si="49"/>
        <v>---</v>
      </c>
      <c r="U295" s="45"/>
      <c r="V295" s="155" t="str">
        <f>IFERROR(INDEX('تعرفه ها'!A:Z,MATCH("بهای هر متر مکعب آب مصرفی",'تعرفه ها'!$B:$B,0),MATCH(F295,'تعرفه ها'!$2:$2,0)),"---")</f>
        <v>---</v>
      </c>
      <c r="W295" s="50" t="str">
        <f t="shared" si="50"/>
        <v>---</v>
      </c>
      <c r="X295" s="50" t="str">
        <f>IFERROR(ROUND(R295*INDEX('تعرفه ها'!A:Z,MATCH("عوارض آب به ازاء هر متر مکعب",'تعرفه ها'!$B:$B,0),MATCH(F295,'تعرفه ها'!$2:$2,0)),0),"---")</f>
        <v>---</v>
      </c>
      <c r="Y295" s="50" t="str">
        <f>IFERROR(ROUND(T295*INDEX('تعرفه ها'!A:Z,MATCH("جریمه مازاد مصرف آب به ازاء هر متر مکعب",'تعرفه ها'!$B:$B,0),MATCH(F295,'تعرفه ها'!$2:$2,0)),0),"---")</f>
        <v>---</v>
      </c>
      <c r="Z295" s="50" t="str">
        <f>IFERROR(ROUND(((W295+X295+Y295)*INDEX('تعرفه ها'!A:Z,MATCH("هزینه نگهداری و تعمیرات شبکه آب",'تعرفه ها'!$B:$B,0),MATCH(F295,'تعرفه ها'!$2:$2,0))/100),0),"---")</f>
        <v>---</v>
      </c>
      <c r="AA295" s="50" t="str">
        <f>IFERROR(IF(INDEX('اطلاعات دوره'!A:Z,MATCH(G295,'اطلاعات دوره'!C:C,0),MATCH("آب",'اطلاعات دوره'!$1:$1,0))="دارد",ROUND((W295+X295+Y295)*INDEX('تعرفه ها'!A:Z,MATCH("پیک فصلی آب",'تعرفه ها'!$B:$B,0),MATCH(F295,'تعرفه ها'!$2:$2,0))/100,0),0),"---")</f>
        <v>---</v>
      </c>
      <c r="AB295" s="50" t="str">
        <f>IFERROR(ROUND(SUM(W295+X295+Y295+Z295+AA295)*INDEX('تعرفه ها'!A:Z,MATCH("مالیات آب",'تعرفه ها'!$B:$B,0),MATCH(F295,'تعرفه ها'!$2:$2,0))/100,0),"---")</f>
        <v>---</v>
      </c>
      <c r="AC295" s="50" t="str">
        <f t="shared" si="51"/>
        <v>---</v>
      </c>
      <c r="AD295" s="50" t="str">
        <f t="shared" si="44"/>
        <v>---</v>
      </c>
      <c r="AE295" s="50" t="str">
        <f t="shared" si="52"/>
        <v>---</v>
      </c>
      <c r="AF295" s="50" t="str">
        <f t="shared" si="53"/>
        <v>---</v>
      </c>
      <c r="AG295" s="153" t="str">
        <f t="shared" si="54"/>
        <v>---</v>
      </c>
      <c r="AI295" s="183" t="str">
        <f>IFERROR(IF(INDEX(پرداخت!A:AZ,MATCH(A295&amp;" - "&amp;"آب",پرداخت!$B:$B,0),MATCH(G295,پرداخت!$1:$1,0))="نشده","نشده","شده"),"---")</f>
        <v>---</v>
      </c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</row>
    <row r="296" spans="1:79" ht="34.9" hidden="1" customHeight="1">
      <c r="A296" s="170"/>
      <c r="B296" s="47">
        <f>IFERROR(INDEX('اطلاعات انشعابات شرکتها'!A:BB,MATCH(A296,'اطلاعات انشعابات شرکتها'!A:A,0),MATCH(B$1,'اطلاعات انشعابات شرکتها'!$1:$1,0)),0)</f>
        <v>0</v>
      </c>
      <c r="C296" s="48">
        <f>IFERROR(INDEX('اطلاعات انشعابات شرکتها'!A:BB,MATCH(A296,'اطلاعات انشعابات شرکتها'!A:A,0),MATCH(C$1,'اطلاعات انشعابات شرکتها'!$1:$1,0)),0)</f>
        <v>0</v>
      </c>
      <c r="D296" s="45"/>
      <c r="E296" s="171"/>
      <c r="F296" s="170"/>
      <c r="G296" s="47" t="str">
        <f t="shared" si="45"/>
        <v>/</v>
      </c>
      <c r="H296" s="47">
        <f>IFERROR(INDEX('اطلاعات دوره'!A:Z,MATCH(G296,'اطلاعات دوره'!C:C,0),MATCH(H$1,'اطلاعات دوره'!$1:$1,0)),0)</f>
        <v>0</v>
      </c>
      <c r="I296" s="47">
        <f>IFERROR(INDEX('اطلاعات دوره'!A:Z,MATCH(G296,'اطلاعات دوره'!C:C,0),MATCH(I$1,'اطلاعات دوره'!$1:$1,0)),0)</f>
        <v>0</v>
      </c>
      <c r="J296" s="48">
        <f>IFERROR(INDEX('اطلاعات دوره'!A:Z,MATCH(G296,'اطلاعات دوره'!C:C,0),MATCH(J$1,'اطلاعات دوره'!$1:$1,0)),0)</f>
        <v>0</v>
      </c>
      <c r="K296" s="46"/>
      <c r="L296" s="158" t="str">
        <f>IFERROR(INDEX('اطلاعات دوره'!A:Z,MATCH(G296,'اطلاعات دوره'!C:C,0)-1,MATCH("عنوان",'اطلاعات دوره'!$1:$1,0)),"---")</f>
        <v>---</v>
      </c>
      <c r="M296" s="47" t="str">
        <f t="shared" si="46"/>
        <v>----</v>
      </c>
      <c r="N296" s="48" t="str">
        <f t="shared" si="47"/>
        <v>-/</v>
      </c>
      <c r="O296" s="45"/>
      <c r="P296" s="240">
        <f>IFERROR(INDEX('قرائت کنتور'!A:AZ,MATCH(A296&amp;"-"&amp;"آب",'قرائت کنتور'!B:B,0),MATCH(L296,'قرائت کنتور'!$1:$1,0)),0)</f>
        <v>0</v>
      </c>
      <c r="Q296" s="241">
        <f>IFERROR(INDEX('قرائت کنتور'!A:AZ,MATCH(A296&amp;"-"&amp;"آب",'قرائت کنتور'!B:B,0),MATCH(G296,'قرائت کنتور'!$1:$1,0)),0)</f>
        <v>0</v>
      </c>
      <c r="R296" s="241">
        <f t="shared" si="48"/>
        <v>0</v>
      </c>
      <c r="S296" s="241" t="str">
        <f>IFERROR(INDEX('اطلاعات انشعابات شرکتها'!A:AB,MATCH(A296,'اطلاعات انشعابات شرکتها'!A:A,0),MATCH(S$1,'اطلاعات انشعابات شرکتها'!$1:$1,0)),"---")</f>
        <v>---</v>
      </c>
      <c r="T296" s="227" t="str">
        <f t="shared" si="49"/>
        <v>---</v>
      </c>
      <c r="U296" s="45"/>
      <c r="V296" s="155" t="str">
        <f>IFERROR(INDEX('تعرفه ها'!A:Z,MATCH("بهای هر متر مکعب آب مصرفی",'تعرفه ها'!$B:$B,0),MATCH(F296,'تعرفه ها'!$2:$2,0)),"---")</f>
        <v>---</v>
      </c>
      <c r="W296" s="50" t="str">
        <f t="shared" si="50"/>
        <v>---</v>
      </c>
      <c r="X296" s="50" t="str">
        <f>IFERROR(ROUND(R296*INDEX('تعرفه ها'!A:Z,MATCH("عوارض آب به ازاء هر متر مکعب",'تعرفه ها'!$B:$B,0),MATCH(F296,'تعرفه ها'!$2:$2,0)),0),"---")</f>
        <v>---</v>
      </c>
      <c r="Y296" s="50" t="str">
        <f>IFERROR(ROUND(T296*INDEX('تعرفه ها'!A:Z,MATCH("جریمه مازاد مصرف آب به ازاء هر متر مکعب",'تعرفه ها'!$B:$B,0),MATCH(F296,'تعرفه ها'!$2:$2,0)),0),"---")</f>
        <v>---</v>
      </c>
      <c r="Z296" s="50" t="str">
        <f>IFERROR(ROUND(((W296+X296+Y296)*INDEX('تعرفه ها'!A:Z,MATCH("هزینه نگهداری و تعمیرات شبکه آب",'تعرفه ها'!$B:$B,0),MATCH(F296,'تعرفه ها'!$2:$2,0))/100),0),"---")</f>
        <v>---</v>
      </c>
      <c r="AA296" s="50" t="str">
        <f>IFERROR(IF(INDEX('اطلاعات دوره'!A:Z,MATCH(G296,'اطلاعات دوره'!C:C,0),MATCH("آب",'اطلاعات دوره'!$1:$1,0))="دارد",ROUND((W296+X296+Y296)*INDEX('تعرفه ها'!A:Z,MATCH("پیک فصلی آب",'تعرفه ها'!$B:$B,0),MATCH(F296,'تعرفه ها'!$2:$2,0))/100,0),0),"---")</f>
        <v>---</v>
      </c>
      <c r="AB296" s="50" t="str">
        <f>IFERROR(ROUND(SUM(W296+X296+Y296+Z296+AA296)*INDEX('تعرفه ها'!A:Z,MATCH("مالیات آب",'تعرفه ها'!$B:$B,0),MATCH(F296,'تعرفه ها'!$2:$2,0))/100,0),"---")</f>
        <v>---</v>
      </c>
      <c r="AC296" s="50" t="str">
        <f t="shared" si="51"/>
        <v>---</v>
      </c>
      <c r="AD296" s="50" t="str">
        <f t="shared" si="44"/>
        <v>---</v>
      </c>
      <c r="AE296" s="50" t="str">
        <f t="shared" si="52"/>
        <v>---</v>
      </c>
      <c r="AF296" s="50" t="str">
        <f t="shared" si="53"/>
        <v>---</v>
      </c>
      <c r="AG296" s="153" t="str">
        <f t="shared" si="54"/>
        <v>---</v>
      </c>
      <c r="AI296" s="183" t="str">
        <f>IFERROR(IF(INDEX(پرداخت!A:AZ,MATCH(A296&amp;" - "&amp;"آب",پرداخت!$B:$B,0),MATCH(G296,پرداخت!$1:$1,0))="نشده","نشده","شده"),"---")</f>
        <v>---</v>
      </c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</row>
    <row r="297" spans="1:79" ht="34.9" hidden="1" customHeight="1">
      <c r="A297" s="170"/>
      <c r="B297" s="47">
        <f>IFERROR(INDEX('اطلاعات انشعابات شرکتها'!A:BB,MATCH(A297,'اطلاعات انشعابات شرکتها'!A:A,0),MATCH(B$1,'اطلاعات انشعابات شرکتها'!$1:$1,0)),0)</f>
        <v>0</v>
      </c>
      <c r="C297" s="48">
        <f>IFERROR(INDEX('اطلاعات انشعابات شرکتها'!A:BB,MATCH(A297,'اطلاعات انشعابات شرکتها'!A:A,0),MATCH(C$1,'اطلاعات انشعابات شرکتها'!$1:$1,0)),0)</f>
        <v>0</v>
      </c>
      <c r="D297" s="45"/>
      <c r="E297" s="171"/>
      <c r="F297" s="170"/>
      <c r="G297" s="47" t="str">
        <f t="shared" si="45"/>
        <v>/</v>
      </c>
      <c r="H297" s="47">
        <f>IFERROR(INDEX('اطلاعات دوره'!A:Z,MATCH(G297,'اطلاعات دوره'!C:C,0),MATCH(H$1,'اطلاعات دوره'!$1:$1,0)),0)</f>
        <v>0</v>
      </c>
      <c r="I297" s="47">
        <f>IFERROR(INDEX('اطلاعات دوره'!A:Z,MATCH(G297,'اطلاعات دوره'!C:C,0),MATCH(I$1,'اطلاعات دوره'!$1:$1,0)),0)</f>
        <v>0</v>
      </c>
      <c r="J297" s="48">
        <f>IFERROR(INDEX('اطلاعات دوره'!A:Z,MATCH(G297,'اطلاعات دوره'!C:C,0),MATCH(J$1,'اطلاعات دوره'!$1:$1,0)),0)</f>
        <v>0</v>
      </c>
      <c r="K297" s="46"/>
      <c r="L297" s="158" t="str">
        <f>IFERROR(INDEX('اطلاعات دوره'!A:Z,MATCH(G297,'اطلاعات دوره'!C:C,0)-1,MATCH("عنوان",'اطلاعات دوره'!$1:$1,0)),"---")</f>
        <v>---</v>
      </c>
      <c r="M297" s="47" t="str">
        <f t="shared" si="46"/>
        <v>----</v>
      </c>
      <c r="N297" s="48" t="str">
        <f t="shared" si="47"/>
        <v>-/</v>
      </c>
      <c r="O297" s="45"/>
      <c r="P297" s="240">
        <f>IFERROR(INDEX('قرائت کنتور'!A:AZ,MATCH(A297&amp;"-"&amp;"آب",'قرائت کنتور'!B:B,0),MATCH(L297,'قرائت کنتور'!$1:$1,0)),0)</f>
        <v>0</v>
      </c>
      <c r="Q297" s="241">
        <f>IFERROR(INDEX('قرائت کنتور'!A:AZ,MATCH(A297&amp;"-"&amp;"آب",'قرائت کنتور'!B:B,0),MATCH(G297,'قرائت کنتور'!$1:$1,0)),0)</f>
        <v>0</v>
      </c>
      <c r="R297" s="241">
        <f t="shared" si="48"/>
        <v>0</v>
      </c>
      <c r="S297" s="241" t="str">
        <f>IFERROR(INDEX('اطلاعات انشعابات شرکتها'!A:AB,MATCH(A297,'اطلاعات انشعابات شرکتها'!A:A,0),MATCH(S$1,'اطلاعات انشعابات شرکتها'!$1:$1,0)),"---")</f>
        <v>---</v>
      </c>
      <c r="T297" s="227" t="str">
        <f t="shared" si="49"/>
        <v>---</v>
      </c>
      <c r="U297" s="45"/>
      <c r="V297" s="155" t="str">
        <f>IFERROR(INDEX('تعرفه ها'!A:Z,MATCH("بهای هر متر مکعب آب مصرفی",'تعرفه ها'!$B:$B,0),MATCH(F297,'تعرفه ها'!$2:$2,0)),"---")</f>
        <v>---</v>
      </c>
      <c r="W297" s="50" t="str">
        <f t="shared" si="50"/>
        <v>---</v>
      </c>
      <c r="X297" s="50" t="str">
        <f>IFERROR(ROUND(R297*INDEX('تعرفه ها'!A:Z,MATCH("عوارض آب به ازاء هر متر مکعب",'تعرفه ها'!$B:$B,0),MATCH(F297,'تعرفه ها'!$2:$2,0)),0),"---")</f>
        <v>---</v>
      </c>
      <c r="Y297" s="50" t="str">
        <f>IFERROR(ROUND(T297*INDEX('تعرفه ها'!A:Z,MATCH("جریمه مازاد مصرف آب به ازاء هر متر مکعب",'تعرفه ها'!$B:$B,0),MATCH(F297,'تعرفه ها'!$2:$2,0)),0),"---")</f>
        <v>---</v>
      </c>
      <c r="Z297" s="50" t="str">
        <f>IFERROR(ROUND(((W297+X297+Y297)*INDEX('تعرفه ها'!A:Z,MATCH("هزینه نگهداری و تعمیرات شبکه آب",'تعرفه ها'!$B:$B,0),MATCH(F297,'تعرفه ها'!$2:$2,0))/100),0),"---")</f>
        <v>---</v>
      </c>
      <c r="AA297" s="50" t="str">
        <f>IFERROR(IF(INDEX('اطلاعات دوره'!A:Z,MATCH(G297,'اطلاعات دوره'!C:C,0),MATCH("آب",'اطلاعات دوره'!$1:$1,0))="دارد",ROUND((W297+X297+Y297)*INDEX('تعرفه ها'!A:Z,MATCH("پیک فصلی آب",'تعرفه ها'!$B:$B,0),MATCH(F297,'تعرفه ها'!$2:$2,0))/100,0),0),"---")</f>
        <v>---</v>
      </c>
      <c r="AB297" s="50" t="str">
        <f>IFERROR(ROUND(SUM(W297+X297+Y297+Z297+AA297)*INDEX('تعرفه ها'!A:Z,MATCH("مالیات آب",'تعرفه ها'!$B:$B,0),MATCH(F297,'تعرفه ها'!$2:$2,0))/100,0),"---")</f>
        <v>---</v>
      </c>
      <c r="AC297" s="50" t="str">
        <f t="shared" si="51"/>
        <v>---</v>
      </c>
      <c r="AD297" s="50" t="str">
        <f t="shared" si="44"/>
        <v>---</v>
      </c>
      <c r="AE297" s="50" t="str">
        <f t="shared" si="52"/>
        <v>---</v>
      </c>
      <c r="AF297" s="50" t="str">
        <f t="shared" si="53"/>
        <v>---</v>
      </c>
      <c r="AG297" s="153" t="str">
        <f t="shared" si="54"/>
        <v>---</v>
      </c>
      <c r="AI297" s="183" t="str">
        <f>IFERROR(IF(INDEX(پرداخت!A:AZ,MATCH(A297&amp;" - "&amp;"آب",پرداخت!$B:$B,0),MATCH(G297,پرداخت!$1:$1,0))="نشده","نشده","شده"),"---")</f>
        <v>---</v>
      </c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</row>
    <row r="298" spans="1:79" ht="34.9" hidden="1" customHeight="1">
      <c r="A298" s="170"/>
      <c r="B298" s="47">
        <f>IFERROR(INDEX('اطلاعات انشعابات شرکتها'!A:BB,MATCH(A298,'اطلاعات انشعابات شرکتها'!A:A,0),MATCH(B$1,'اطلاعات انشعابات شرکتها'!$1:$1,0)),0)</f>
        <v>0</v>
      </c>
      <c r="C298" s="48">
        <f>IFERROR(INDEX('اطلاعات انشعابات شرکتها'!A:BB,MATCH(A298,'اطلاعات انشعابات شرکتها'!A:A,0),MATCH(C$1,'اطلاعات انشعابات شرکتها'!$1:$1,0)),0)</f>
        <v>0</v>
      </c>
      <c r="D298" s="45"/>
      <c r="E298" s="171"/>
      <c r="F298" s="170"/>
      <c r="G298" s="47" t="str">
        <f t="shared" si="45"/>
        <v>/</v>
      </c>
      <c r="H298" s="47">
        <f>IFERROR(INDEX('اطلاعات دوره'!A:Z,MATCH(G298,'اطلاعات دوره'!C:C,0),MATCH(H$1,'اطلاعات دوره'!$1:$1,0)),0)</f>
        <v>0</v>
      </c>
      <c r="I298" s="47">
        <f>IFERROR(INDEX('اطلاعات دوره'!A:Z,MATCH(G298,'اطلاعات دوره'!C:C,0),MATCH(I$1,'اطلاعات دوره'!$1:$1,0)),0)</f>
        <v>0</v>
      </c>
      <c r="J298" s="48">
        <f>IFERROR(INDEX('اطلاعات دوره'!A:Z,MATCH(G298,'اطلاعات دوره'!C:C,0),MATCH(J$1,'اطلاعات دوره'!$1:$1,0)),0)</f>
        <v>0</v>
      </c>
      <c r="K298" s="46"/>
      <c r="L298" s="158" t="str">
        <f>IFERROR(INDEX('اطلاعات دوره'!A:Z,MATCH(G298,'اطلاعات دوره'!C:C,0)-1,MATCH("عنوان",'اطلاعات دوره'!$1:$1,0)),"---")</f>
        <v>---</v>
      </c>
      <c r="M298" s="47" t="str">
        <f t="shared" si="46"/>
        <v>----</v>
      </c>
      <c r="N298" s="48" t="str">
        <f t="shared" si="47"/>
        <v>-/</v>
      </c>
      <c r="O298" s="45"/>
      <c r="P298" s="240">
        <f>IFERROR(INDEX('قرائت کنتور'!A:AZ,MATCH(A298&amp;"-"&amp;"آب",'قرائت کنتور'!B:B,0),MATCH(L298,'قرائت کنتور'!$1:$1,0)),0)</f>
        <v>0</v>
      </c>
      <c r="Q298" s="241">
        <f>IFERROR(INDEX('قرائت کنتور'!A:AZ,MATCH(A298&amp;"-"&amp;"آب",'قرائت کنتور'!B:B,0),MATCH(G298,'قرائت کنتور'!$1:$1,0)),0)</f>
        <v>0</v>
      </c>
      <c r="R298" s="241">
        <f t="shared" si="48"/>
        <v>0</v>
      </c>
      <c r="S298" s="241" t="str">
        <f>IFERROR(INDEX('اطلاعات انشعابات شرکتها'!A:AB,MATCH(A298,'اطلاعات انشعابات شرکتها'!A:A,0),MATCH(S$1,'اطلاعات انشعابات شرکتها'!$1:$1,0)),"---")</f>
        <v>---</v>
      </c>
      <c r="T298" s="227" t="str">
        <f t="shared" si="49"/>
        <v>---</v>
      </c>
      <c r="U298" s="45"/>
      <c r="V298" s="155" t="str">
        <f>IFERROR(INDEX('تعرفه ها'!A:Z,MATCH("بهای هر متر مکعب آب مصرفی",'تعرفه ها'!$B:$B,0),MATCH(F298,'تعرفه ها'!$2:$2,0)),"---")</f>
        <v>---</v>
      </c>
      <c r="W298" s="50" t="str">
        <f t="shared" si="50"/>
        <v>---</v>
      </c>
      <c r="X298" s="50" t="str">
        <f>IFERROR(ROUND(R298*INDEX('تعرفه ها'!A:Z,MATCH("عوارض آب به ازاء هر متر مکعب",'تعرفه ها'!$B:$B,0),MATCH(F298,'تعرفه ها'!$2:$2,0)),0),"---")</f>
        <v>---</v>
      </c>
      <c r="Y298" s="50" t="str">
        <f>IFERROR(ROUND(T298*INDEX('تعرفه ها'!A:Z,MATCH("جریمه مازاد مصرف آب به ازاء هر متر مکعب",'تعرفه ها'!$B:$B,0),MATCH(F298,'تعرفه ها'!$2:$2,0)),0),"---")</f>
        <v>---</v>
      </c>
      <c r="Z298" s="50" t="str">
        <f>IFERROR(ROUND(((W298+X298+Y298)*INDEX('تعرفه ها'!A:Z,MATCH("هزینه نگهداری و تعمیرات شبکه آب",'تعرفه ها'!$B:$B,0),MATCH(F298,'تعرفه ها'!$2:$2,0))/100),0),"---")</f>
        <v>---</v>
      </c>
      <c r="AA298" s="50" t="str">
        <f>IFERROR(IF(INDEX('اطلاعات دوره'!A:Z,MATCH(G298,'اطلاعات دوره'!C:C,0),MATCH("آب",'اطلاعات دوره'!$1:$1,0))="دارد",ROUND((W298+X298+Y298)*INDEX('تعرفه ها'!A:Z,MATCH("پیک فصلی آب",'تعرفه ها'!$B:$B,0),MATCH(F298,'تعرفه ها'!$2:$2,0))/100,0),0),"---")</f>
        <v>---</v>
      </c>
      <c r="AB298" s="50" t="str">
        <f>IFERROR(ROUND(SUM(W298+X298+Y298+Z298+AA298)*INDEX('تعرفه ها'!A:Z,MATCH("مالیات آب",'تعرفه ها'!$B:$B,0),MATCH(F298,'تعرفه ها'!$2:$2,0))/100,0),"---")</f>
        <v>---</v>
      </c>
      <c r="AC298" s="50" t="str">
        <f t="shared" si="51"/>
        <v>---</v>
      </c>
      <c r="AD298" s="50" t="str">
        <f t="shared" si="44"/>
        <v>---</v>
      </c>
      <c r="AE298" s="50" t="str">
        <f t="shared" si="52"/>
        <v>---</v>
      </c>
      <c r="AF298" s="50" t="str">
        <f t="shared" si="53"/>
        <v>---</v>
      </c>
      <c r="AG298" s="153" t="str">
        <f t="shared" si="54"/>
        <v>---</v>
      </c>
      <c r="AI298" s="183" t="str">
        <f>IFERROR(IF(INDEX(پرداخت!A:AZ,MATCH(A298&amp;" - "&amp;"آب",پرداخت!$B:$B,0),MATCH(G298,پرداخت!$1:$1,0))="نشده","نشده","شده"),"---")</f>
        <v>---</v>
      </c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</row>
    <row r="299" spans="1:79" ht="34.9" hidden="1" customHeight="1">
      <c r="A299" s="170"/>
      <c r="B299" s="47">
        <f>IFERROR(INDEX('اطلاعات انشعابات شرکتها'!A:BB,MATCH(A299,'اطلاعات انشعابات شرکتها'!A:A,0),MATCH(B$1,'اطلاعات انشعابات شرکتها'!$1:$1,0)),0)</f>
        <v>0</v>
      </c>
      <c r="C299" s="48">
        <f>IFERROR(INDEX('اطلاعات انشعابات شرکتها'!A:BB,MATCH(A299,'اطلاعات انشعابات شرکتها'!A:A,0),MATCH(C$1,'اطلاعات انشعابات شرکتها'!$1:$1,0)),0)</f>
        <v>0</v>
      </c>
      <c r="D299" s="45"/>
      <c r="E299" s="171"/>
      <c r="F299" s="170"/>
      <c r="G299" s="47" t="str">
        <f t="shared" si="45"/>
        <v>/</v>
      </c>
      <c r="H299" s="47">
        <f>IFERROR(INDEX('اطلاعات دوره'!A:Z,MATCH(G299,'اطلاعات دوره'!C:C,0),MATCH(H$1,'اطلاعات دوره'!$1:$1,0)),0)</f>
        <v>0</v>
      </c>
      <c r="I299" s="47">
        <f>IFERROR(INDEX('اطلاعات دوره'!A:Z,MATCH(G299,'اطلاعات دوره'!C:C,0),MATCH(I$1,'اطلاعات دوره'!$1:$1,0)),0)</f>
        <v>0</v>
      </c>
      <c r="J299" s="48">
        <f>IFERROR(INDEX('اطلاعات دوره'!A:Z,MATCH(G299,'اطلاعات دوره'!C:C,0),MATCH(J$1,'اطلاعات دوره'!$1:$1,0)),0)</f>
        <v>0</v>
      </c>
      <c r="K299" s="46"/>
      <c r="L299" s="158" t="str">
        <f>IFERROR(INDEX('اطلاعات دوره'!A:Z,MATCH(G299,'اطلاعات دوره'!C:C,0)-1,MATCH("عنوان",'اطلاعات دوره'!$1:$1,0)),"---")</f>
        <v>---</v>
      </c>
      <c r="M299" s="47" t="str">
        <f t="shared" si="46"/>
        <v>----</v>
      </c>
      <c r="N299" s="48" t="str">
        <f t="shared" si="47"/>
        <v>-/</v>
      </c>
      <c r="O299" s="45"/>
      <c r="P299" s="240">
        <f>IFERROR(INDEX('قرائت کنتور'!A:AZ,MATCH(A299&amp;"-"&amp;"آب",'قرائت کنتور'!B:B,0),MATCH(L299,'قرائت کنتور'!$1:$1,0)),0)</f>
        <v>0</v>
      </c>
      <c r="Q299" s="241">
        <f>IFERROR(INDEX('قرائت کنتور'!A:AZ,MATCH(A299&amp;"-"&amp;"آب",'قرائت کنتور'!B:B,0),MATCH(G299,'قرائت کنتور'!$1:$1,0)),0)</f>
        <v>0</v>
      </c>
      <c r="R299" s="241">
        <f t="shared" si="48"/>
        <v>0</v>
      </c>
      <c r="S299" s="241" t="str">
        <f>IFERROR(INDEX('اطلاعات انشعابات شرکتها'!A:AB,MATCH(A299,'اطلاعات انشعابات شرکتها'!A:A,0),MATCH(S$1,'اطلاعات انشعابات شرکتها'!$1:$1,0)),"---")</f>
        <v>---</v>
      </c>
      <c r="T299" s="227" t="str">
        <f t="shared" si="49"/>
        <v>---</v>
      </c>
      <c r="U299" s="45"/>
      <c r="V299" s="155" t="str">
        <f>IFERROR(INDEX('تعرفه ها'!A:Z,MATCH("بهای هر متر مکعب آب مصرفی",'تعرفه ها'!$B:$B,0),MATCH(F299,'تعرفه ها'!$2:$2,0)),"---")</f>
        <v>---</v>
      </c>
      <c r="W299" s="50" t="str">
        <f t="shared" si="50"/>
        <v>---</v>
      </c>
      <c r="X299" s="50" t="str">
        <f>IFERROR(ROUND(R299*INDEX('تعرفه ها'!A:Z,MATCH("عوارض آب به ازاء هر متر مکعب",'تعرفه ها'!$B:$B,0),MATCH(F299,'تعرفه ها'!$2:$2,0)),0),"---")</f>
        <v>---</v>
      </c>
      <c r="Y299" s="50" t="str">
        <f>IFERROR(ROUND(T299*INDEX('تعرفه ها'!A:Z,MATCH("جریمه مازاد مصرف آب به ازاء هر متر مکعب",'تعرفه ها'!$B:$B,0),MATCH(F299,'تعرفه ها'!$2:$2,0)),0),"---")</f>
        <v>---</v>
      </c>
      <c r="Z299" s="50" t="str">
        <f>IFERROR(ROUND(((W299+X299+Y299)*INDEX('تعرفه ها'!A:Z,MATCH("هزینه نگهداری و تعمیرات شبکه آب",'تعرفه ها'!$B:$B,0),MATCH(F299,'تعرفه ها'!$2:$2,0))/100),0),"---")</f>
        <v>---</v>
      </c>
      <c r="AA299" s="50" t="str">
        <f>IFERROR(IF(INDEX('اطلاعات دوره'!A:Z,MATCH(G299,'اطلاعات دوره'!C:C,0),MATCH("آب",'اطلاعات دوره'!$1:$1,0))="دارد",ROUND((W299+X299+Y299)*INDEX('تعرفه ها'!A:Z,MATCH("پیک فصلی آب",'تعرفه ها'!$B:$B,0),MATCH(F299,'تعرفه ها'!$2:$2,0))/100,0),0),"---")</f>
        <v>---</v>
      </c>
      <c r="AB299" s="50" t="str">
        <f>IFERROR(ROUND(SUM(W299+X299+Y299+Z299+AA299)*INDEX('تعرفه ها'!A:Z,MATCH("مالیات آب",'تعرفه ها'!$B:$B,0),MATCH(F299,'تعرفه ها'!$2:$2,0))/100,0),"---")</f>
        <v>---</v>
      </c>
      <c r="AC299" s="50" t="str">
        <f t="shared" si="51"/>
        <v>---</v>
      </c>
      <c r="AD299" s="50" t="str">
        <f t="shared" si="44"/>
        <v>---</v>
      </c>
      <c r="AE299" s="50" t="str">
        <f t="shared" si="52"/>
        <v>---</v>
      </c>
      <c r="AF299" s="50" t="str">
        <f t="shared" si="53"/>
        <v>---</v>
      </c>
      <c r="AG299" s="153" t="str">
        <f t="shared" si="54"/>
        <v>---</v>
      </c>
      <c r="AI299" s="183" t="str">
        <f>IFERROR(IF(INDEX(پرداخت!A:AZ,MATCH(A299&amp;" - "&amp;"آب",پرداخت!$B:$B,0),MATCH(G299,پرداخت!$1:$1,0))="نشده","نشده","شده"),"---")</f>
        <v>---</v>
      </c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</row>
    <row r="300" spans="1:79" ht="34.9" hidden="1" customHeight="1">
      <c r="A300" s="170"/>
      <c r="B300" s="47">
        <f>IFERROR(INDEX('اطلاعات انشعابات شرکتها'!A:BB,MATCH(A300,'اطلاعات انشعابات شرکتها'!A:A,0),MATCH(B$1,'اطلاعات انشعابات شرکتها'!$1:$1,0)),0)</f>
        <v>0</v>
      </c>
      <c r="C300" s="48">
        <f>IFERROR(INDEX('اطلاعات انشعابات شرکتها'!A:BB,MATCH(A300,'اطلاعات انشعابات شرکتها'!A:A,0),MATCH(C$1,'اطلاعات انشعابات شرکتها'!$1:$1,0)),0)</f>
        <v>0</v>
      </c>
      <c r="D300" s="45"/>
      <c r="E300" s="171"/>
      <c r="F300" s="170"/>
      <c r="G300" s="47" t="str">
        <f t="shared" si="45"/>
        <v>/</v>
      </c>
      <c r="H300" s="47">
        <f>IFERROR(INDEX('اطلاعات دوره'!A:Z,MATCH(G300,'اطلاعات دوره'!C:C,0),MATCH(H$1,'اطلاعات دوره'!$1:$1,0)),0)</f>
        <v>0</v>
      </c>
      <c r="I300" s="47">
        <f>IFERROR(INDEX('اطلاعات دوره'!A:Z,MATCH(G300,'اطلاعات دوره'!C:C,0),MATCH(I$1,'اطلاعات دوره'!$1:$1,0)),0)</f>
        <v>0</v>
      </c>
      <c r="J300" s="48">
        <f>IFERROR(INDEX('اطلاعات دوره'!A:Z,MATCH(G300,'اطلاعات دوره'!C:C,0),MATCH(J$1,'اطلاعات دوره'!$1:$1,0)),0)</f>
        <v>0</v>
      </c>
      <c r="K300" s="46"/>
      <c r="L300" s="158" t="str">
        <f>IFERROR(INDEX('اطلاعات دوره'!A:Z,MATCH(G300,'اطلاعات دوره'!C:C,0)-1,MATCH("عنوان",'اطلاعات دوره'!$1:$1,0)),"---")</f>
        <v>---</v>
      </c>
      <c r="M300" s="47" t="str">
        <f t="shared" si="46"/>
        <v>----</v>
      </c>
      <c r="N300" s="48" t="str">
        <f t="shared" si="47"/>
        <v>-/</v>
      </c>
      <c r="O300" s="45"/>
      <c r="P300" s="240">
        <f>IFERROR(INDEX('قرائت کنتور'!A:AZ,MATCH(A300&amp;"-"&amp;"آب",'قرائت کنتور'!B:B,0),MATCH(L300,'قرائت کنتور'!$1:$1,0)),0)</f>
        <v>0</v>
      </c>
      <c r="Q300" s="241">
        <f>IFERROR(INDEX('قرائت کنتور'!A:AZ,MATCH(A300&amp;"-"&amp;"آب",'قرائت کنتور'!B:B,0),MATCH(G300,'قرائت کنتور'!$1:$1,0)),0)</f>
        <v>0</v>
      </c>
      <c r="R300" s="241">
        <f t="shared" si="48"/>
        <v>0</v>
      </c>
      <c r="S300" s="241" t="str">
        <f>IFERROR(INDEX('اطلاعات انشعابات شرکتها'!A:AB,MATCH(A300,'اطلاعات انشعابات شرکتها'!A:A,0),MATCH(S$1,'اطلاعات انشعابات شرکتها'!$1:$1,0)),"---")</f>
        <v>---</v>
      </c>
      <c r="T300" s="227" t="str">
        <f t="shared" si="49"/>
        <v>---</v>
      </c>
      <c r="U300" s="45"/>
      <c r="V300" s="155" t="str">
        <f>IFERROR(INDEX('تعرفه ها'!A:Z,MATCH("بهای هر متر مکعب آب مصرفی",'تعرفه ها'!$B:$B,0),MATCH(F300,'تعرفه ها'!$2:$2,0)),"---")</f>
        <v>---</v>
      </c>
      <c r="W300" s="50" t="str">
        <f t="shared" si="50"/>
        <v>---</v>
      </c>
      <c r="X300" s="50" t="str">
        <f>IFERROR(ROUND(R300*INDEX('تعرفه ها'!A:Z,MATCH("عوارض آب به ازاء هر متر مکعب",'تعرفه ها'!$B:$B,0),MATCH(F300,'تعرفه ها'!$2:$2,0)),0),"---")</f>
        <v>---</v>
      </c>
      <c r="Y300" s="50" t="str">
        <f>IFERROR(ROUND(T300*INDEX('تعرفه ها'!A:Z,MATCH("جریمه مازاد مصرف آب به ازاء هر متر مکعب",'تعرفه ها'!$B:$B,0),MATCH(F300,'تعرفه ها'!$2:$2,0)),0),"---")</f>
        <v>---</v>
      </c>
      <c r="Z300" s="50" t="str">
        <f>IFERROR(ROUND(((W300+X300+Y300)*INDEX('تعرفه ها'!A:Z,MATCH("هزینه نگهداری و تعمیرات شبکه آب",'تعرفه ها'!$B:$B,0),MATCH(F300,'تعرفه ها'!$2:$2,0))/100),0),"---")</f>
        <v>---</v>
      </c>
      <c r="AA300" s="50" t="str">
        <f>IFERROR(IF(INDEX('اطلاعات دوره'!A:Z,MATCH(G300,'اطلاعات دوره'!C:C,0),MATCH("آب",'اطلاعات دوره'!$1:$1,0))="دارد",ROUND((W300+X300+Y300)*INDEX('تعرفه ها'!A:Z,MATCH("پیک فصلی آب",'تعرفه ها'!$B:$B,0),MATCH(F300,'تعرفه ها'!$2:$2,0))/100,0),0),"---")</f>
        <v>---</v>
      </c>
      <c r="AB300" s="50" t="str">
        <f>IFERROR(ROUND(SUM(W300+X300+Y300+Z300+AA300)*INDEX('تعرفه ها'!A:Z,MATCH("مالیات آب",'تعرفه ها'!$B:$B,0),MATCH(F300,'تعرفه ها'!$2:$2,0))/100,0),"---")</f>
        <v>---</v>
      </c>
      <c r="AC300" s="50" t="str">
        <f t="shared" si="51"/>
        <v>---</v>
      </c>
      <c r="AD300" s="50" t="str">
        <f t="shared" si="44"/>
        <v>---</v>
      </c>
      <c r="AE300" s="50" t="str">
        <f t="shared" si="52"/>
        <v>---</v>
      </c>
      <c r="AF300" s="50" t="str">
        <f t="shared" si="53"/>
        <v>---</v>
      </c>
      <c r="AG300" s="153" t="str">
        <f t="shared" si="54"/>
        <v>---</v>
      </c>
      <c r="AI300" s="183" t="str">
        <f>IFERROR(IF(INDEX(پرداخت!A:AZ,MATCH(A300&amp;" - "&amp;"آب",پرداخت!$B:$B,0),MATCH(G300,پرداخت!$1:$1,0))="نشده","نشده","شده"),"---")</f>
        <v>---</v>
      </c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</row>
    <row r="301" spans="1:79" ht="34.9" hidden="1" customHeight="1">
      <c r="A301" s="170"/>
      <c r="B301" s="47">
        <f>IFERROR(INDEX('اطلاعات انشعابات شرکتها'!A:BB,MATCH(A301,'اطلاعات انشعابات شرکتها'!A:A,0),MATCH(B$1,'اطلاعات انشعابات شرکتها'!$1:$1,0)),0)</f>
        <v>0</v>
      </c>
      <c r="C301" s="48">
        <f>IFERROR(INDEX('اطلاعات انشعابات شرکتها'!A:BB,MATCH(A301,'اطلاعات انشعابات شرکتها'!A:A,0),MATCH(C$1,'اطلاعات انشعابات شرکتها'!$1:$1,0)),0)</f>
        <v>0</v>
      </c>
      <c r="D301" s="45"/>
      <c r="E301" s="171"/>
      <c r="F301" s="170"/>
      <c r="G301" s="47" t="str">
        <f t="shared" si="45"/>
        <v>/</v>
      </c>
      <c r="H301" s="47">
        <f>IFERROR(INDEX('اطلاعات دوره'!A:Z,MATCH(G301,'اطلاعات دوره'!C:C,0),MATCH(H$1,'اطلاعات دوره'!$1:$1,0)),0)</f>
        <v>0</v>
      </c>
      <c r="I301" s="47">
        <f>IFERROR(INDEX('اطلاعات دوره'!A:Z,MATCH(G301,'اطلاعات دوره'!C:C,0),MATCH(I$1,'اطلاعات دوره'!$1:$1,0)),0)</f>
        <v>0</v>
      </c>
      <c r="J301" s="48">
        <f>IFERROR(INDEX('اطلاعات دوره'!A:Z,MATCH(G301,'اطلاعات دوره'!C:C,0),MATCH(J$1,'اطلاعات دوره'!$1:$1,0)),0)</f>
        <v>0</v>
      </c>
      <c r="K301" s="46"/>
      <c r="L301" s="158" t="str">
        <f>IFERROR(INDEX('اطلاعات دوره'!A:Z,MATCH(G301,'اطلاعات دوره'!C:C,0)-1,MATCH("عنوان",'اطلاعات دوره'!$1:$1,0)),"---")</f>
        <v>---</v>
      </c>
      <c r="M301" s="47" t="str">
        <f t="shared" si="46"/>
        <v>----</v>
      </c>
      <c r="N301" s="48" t="str">
        <f t="shared" si="47"/>
        <v>-/</v>
      </c>
      <c r="O301" s="45"/>
      <c r="P301" s="240">
        <f>IFERROR(INDEX('قرائت کنتور'!A:AZ,MATCH(A301&amp;"-"&amp;"آب",'قرائت کنتور'!B:B,0),MATCH(L301,'قرائت کنتور'!$1:$1,0)),0)</f>
        <v>0</v>
      </c>
      <c r="Q301" s="241">
        <f>IFERROR(INDEX('قرائت کنتور'!A:AZ,MATCH(A301&amp;"-"&amp;"آب",'قرائت کنتور'!B:B,0),MATCH(G301,'قرائت کنتور'!$1:$1,0)),0)</f>
        <v>0</v>
      </c>
      <c r="R301" s="241">
        <f t="shared" si="48"/>
        <v>0</v>
      </c>
      <c r="S301" s="241" t="str">
        <f>IFERROR(INDEX('اطلاعات انشعابات شرکتها'!A:AB,MATCH(A301,'اطلاعات انشعابات شرکتها'!A:A,0),MATCH(S$1,'اطلاعات انشعابات شرکتها'!$1:$1,0)),"---")</f>
        <v>---</v>
      </c>
      <c r="T301" s="227" t="str">
        <f t="shared" si="49"/>
        <v>---</v>
      </c>
      <c r="U301" s="45"/>
      <c r="V301" s="155" t="str">
        <f>IFERROR(INDEX('تعرفه ها'!A:Z,MATCH("بهای هر متر مکعب آب مصرفی",'تعرفه ها'!$B:$B,0),MATCH(F301,'تعرفه ها'!$2:$2,0)),"---")</f>
        <v>---</v>
      </c>
      <c r="W301" s="50" t="str">
        <f t="shared" si="50"/>
        <v>---</v>
      </c>
      <c r="X301" s="50" t="str">
        <f>IFERROR(ROUND(R301*INDEX('تعرفه ها'!A:Z,MATCH("عوارض آب به ازاء هر متر مکعب",'تعرفه ها'!$B:$B,0),MATCH(F301,'تعرفه ها'!$2:$2,0)),0),"---")</f>
        <v>---</v>
      </c>
      <c r="Y301" s="50" t="str">
        <f>IFERROR(ROUND(T301*INDEX('تعرفه ها'!A:Z,MATCH("جریمه مازاد مصرف آب به ازاء هر متر مکعب",'تعرفه ها'!$B:$B,0),MATCH(F301,'تعرفه ها'!$2:$2,0)),0),"---")</f>
        <v>---</v>
      </c>
      <c r="Z301" s="50" t="str">
        <f>IFERROR(ROUND(((W301+X301+Y301)*INDEX('تعرفه ها'!A:Z,MATCH("هزینه نگهداری و تعمیرات شبکه آب",'تعرفه ها'!$B:$B,0),MATCH(F301,'تعرفه ها'!$2:$2,0))/100),0),"---")</f>
        <v>---</v>
      </c>
      <c r="AA301" s="50" t="str">
        <f>IFERROR(IF(INDEX('اطلاعات دوره'!A:Z,MATCH(G301,'اطلاعات دوره'!C:C,0),MATCH("آب",'اطلاعات دوره'!$1:$1,0))="دارد",ROUND((W301+X301+Y301)*INDEX('تعرفه ها'!A:Z,MATCH("پیک فصلی آب",'تعرفه ها'!$B:$B,0),MATCH(F301,'تعرفه ها'!$2:$2,0))/100,0),0),"---")</f>
        <v>---</v>
      </c>
      <c r="AB301" s="50" t="str">
        <f>IFERROR(ROUND(SUM(W301+X301+Y301+Z301+AA301)*INDEX('تعرفه ها'!A:Z,MATCH("مالیات آب",'تعرفه ها'!$B:$B,0),MATCH(F301,'تعرفه ها'!$2:$2,0))/100,0),"---")</f>
        <v>---</v>
      </c>
      <c r="AC301" s="50" t="str">
        <f t="shared" si="51"/>
        <v>---</v>
      </c>
      <c r="AD301" s="50" t="str">
        <f t="shared" si="44"/>
        <v>---</v>
      </c>
      <c r="AE301" s="50" t="str">
        <f t="shared" si="52"/>
        <v>---</v>
      </c>
      <c r="AF301" s="50" t="str">
        <f t="shared" si="53"/>
        <v>---</v>
      </c>
      <c r="AG301" s="153" t="str">
        <f t="shared" si="54"/>
        <v>---</v>
      </c>
      <c r="AI301" s="183" t="str">
        <f>IFERROR(IF(INDEX(پرداخت!A:AZ,MATCH(A301&amp;" - "&amp;"آب",پرداخت!$B:$B,0),MATCH(G301,پرداخت!$1:$1,0))="نشده","نشده","شده"),"---")</f>
        <v>---</v>
      </c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</row>
    <row r="302" spans="1:79" ht="34.9" hidden="1" customHeight="1">
      <c r="A302" s="170"/>
      <c r="B302" s="47">
        <f>IFERROR(INDEX('اطلاعات انشعابات شرکتها'!A:BB,MATCH(A302,'اطلاعات انشعابات شرکتها'!A:A,0),MATCH(B$1,'اطلاعات انشعابات شرکتها'!$1:$1,0)),0)</f>
        <v>0</v>
      </c>
      <c r="C302" s="48">
        <f>IFERROR(INDEX('اطلاعات انشعابات شرکتها'!A:BB,MATCH(A302,'اطلاعات انشعابات شرکتها'!A:A,0),MATCH(C$1,'اطلاعات انشعابات شرکتها'!$1:$1,0)),0)</f>
        <v>0</v>
      </c>
      <c r="D302" s="45"/>
      <c r="E302" s="171"/>
      <c r="F302" s="170"/>
      <c r="G302" s="47" t="str">
        <f t="shared" si="45"/>
        <v>/</v>
      </c>
      <c r="H302" s="47">
        <f>IFERROR(INDEX('اطلاعات دوره'!A:Z,MATCH(G302,'اطلاعات دوره'!C:C,0),MATCH(H$1,'اطلاعات دوره'!$1:$1,0)),0)</f>
        <v>0</v>
      </c>
      <c r="I302" s="47">
        <f>IFERROR(INDEX('اطلاعات دوره'!A:Z,MATCH(G302,'اطلاعات دوره'!C:C,0),MATCH(I$1,'اطلاعات دوره'!$1:$1,0)),0)</f>
        <v>0</v>
      </c>
      <c r="J302" s="48">
        <f>IFERROR(INDEX('اطلاعات دوره'!A:Z,MATCH(G302,'اطلاعات دوره'!C:C,0),MATCH(J$1,'اطلاعات دوره'!$1:$1,0)),0)</f>
        <v>0</v>
      </c>
      <c r="K302" s="46"/>
      <c r="L302" s="158" t="str">
        <f>IFERROR(INDEX('اطلاعات دوره'!A:Z,MATCH(G302,'اطلاعات دوره'!C:C,0)-1,MATCH("عنوان",'اطلاعات دوره'!$1:$1,0)),"---")</f>
        <v>---</v>
      </c>
      <c r="M302" s="47" t="str">
        <f t="shared" si="46"/>
        <v>----</v>
      </c>
      <c r="N302" s="48" t="str">
        <f t="shared" si="47"/>
        <v>-/</v>
      </c>
      <c r="O302" s="45"/>
      <c r="P302" s="240">
        <f>IFERROR(INDEX('قرائت کنتور'!A:AZ,MATCH(A302&amp;"-"&amp;"آب",'قرائت کنتور'!B:B,0),MATCH(L302,'قرائت کنتور'!$1:$1,0)),0)</f>
        <v>0</v>
      </c>
      <c r="Q302" s="241">
        <f>IFERROR(INDEX('قرائت کنتور'!A:AZ,MATCH(A302&amp;"-"&amp;"آب",'قرائت کنتور'!B:B,0),MATCH(G302,'قرائت کنتور'!$1:$1,0)),0)</f>
        <v>0</v>
      </c>
      <c r="R302" s="241">
        <f t="shared" si="48"/>
        <v>0</v>
      </c>
      <c r="S302" s="241" t="str">
        <f>IFERROR(INDEX('اطلاعات انشعابات شرکتها'!A:AB,MATCH(A302,'اطلاعات انشعابات شرکتها'!A:A,0),MATCH(S$1,'اطلاعات انشعابات شرکتها'!$1:$1,0)),"---")</f>
        <v>---</v>
      </c>
      <c r="T302" s="227" t="str">
        <f t="shared" si="49"/>
        <v>---</v>
      </c>
      <c r="U302" s="45"/>
      <c r="V302" s="155" t="str">
        <f>IFERROR(INDEX('تعرفه ها'!A:Z,MATCH("بهای هر متر مکعب آب مصرفی",'تعرفه ها'!$B:$B,0),MATCH(F302,'تعرفه ها'!$2:$2,0)),"---")</f>
        <v>---</v>
      </c>
      <c r="W302" s="50" t="str">
        <f t="shared" si="50"/>
        <v>---</v>
      </c>
      <c r="X302" s="50" t="str">
        <f>IFERROR(ROUND(R302*INDEX('تعرفه ها'!A:Z,MATCH("عوارض آب به ازاء هر متر مکعب",'تعرفه ها'!$B:$B,0),MATCH(F302,'تعرفه ها'!$2:$2,0)),0),"---")</f>
        <v>---</v>
      </c>
      <c r="Y302" s="50" t="str">
        <f>IFERROR(ROUND(T302*INDEX('تعرفه ها'!A:Z,MATCH("جریمه مازاد مصرف آب به ازاء هر متر مکعب",'تعرفه ها'!$B:$B,0),MATCH(F302,'تعرفه ها'!$2:$2,0)),0),"---")</f>
        <v>---</v>
      </c>
      <c r="Z302" s="50" t="str">
        <f>IFERROR(ROUND(((W302+X302+Y302)*INDEX('تعرفه ها'!A:Z,MATCH("هزینه نگهداری و تعمیرات شبکه آب",'تعرفه ها'!$B:$B,0),MATCH(F302,'تعرفه ها'!$2:$2,0))/100),0),"---")</f>
        <v>---</v>
      </c>
      <c r="AA302" s="50" t="str">
        <f>IFERROR(IF(INDEX('اطلاعات دوره'!A:Z,MATCH(G302,'اطلاعات دوره'!C:C,0),MATCH("آب",'اطلاعات دوره'!$1:$1,0))="دارد",ROUND((W302+X302+Y302)*INDEX('تعرفه ها'!A:Z,MATCH("پیک فصلی آب",'تعرفه ها'!$B:$B,0),MATCH(F302,'تعرفه ها'!$2:$2,0))/100,0),0),"---")</f>
        <v>---</v>
      </c>
      <c r="AB302" s="50" t="str">
        <f>IFERROR(ROUND(SUM(W302+X302+Y302+Z302+AA302)*INDEX('تعرفه ها'!A:Z,MATCH("مالیات آب",'تعرفه ها'!$B:$B,0),MATCH(F302,'تعرفه ها'!$2:$2,0))/100,0),"---")</f>
        <v>---</v>
      </c>
      <c r="AC302" s="50" t="str">
        <f t="shared" si="51"/>
        <v>---</v>
      </c>
      <c r="AD302" s="50" t="str">
        <f t="shared" si="44"/>
        <v>---</v>
      </c>
      <c r="AE302" s="50" t="str">
        <f t="shared" si="52"/>
        <v>---</v>
      </c>
      <c r="AF302" s="50" t="str">
        <f t="shared" si="53"/>
        <v>---</v>
      </c>
      <c r="AG302" s="153" t="str">
        <f t="shared" si="54"/>
        <v>---</v>
      </c>
      <c r="AI302" s="183" t="str">
        <f>IFERROR(IF(INDEX(پرداخت!A:AZ,MATCH(A302&amp;" - "&amp;"آب",پرداخت!$B:$B,0),MATCH(G302,پرداخت!$1:$1,0))="نشده","نشده","شده"),"---")</f>
        <v>---</v>
      </c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</row>
    <row r="303" spans="1:79" ht="34.9" hidden="1" customHeight="1">
      <c r="A303" s="170"/>
      <c r="B303" s="47">
        <f>IFERROR(INDEX('اطلاعات انشعابات شرکتها'!A:BB,MATCH(A303,'اطلاعات انشعابات شرکتها'!A:A,0),MATCH(B$1,'اطلاعات انشعابات شرکتها'!$1:$1,0)),0)</f>
        <v>0</v>
      </c>
      <c r="C303" s="48">
        <f>IFERROR(INDEX('اطلاعات انشعابات شرکتها'!A:BB,MATCH(A303,'اطلاعات انشعابات شرکتها'!A:A,0),MATCH(C$1,'اطلاعات انشعابات شرکتها'!$1:$1,0)),0)</f>
        <v>0</v>
      </c>
      <c r="D303" s="45"/>
      <c r="E303" s="171"/>
      <c r="F303" s="170"/>
      <c r="G303" s="47" t="str">
        <f t="shared" si="45"/>
        <v>/</v>
      </c>
      <c r="H303" s="47">
        <f>IFERROR(INDEX('اطلاعات دوره'!A:Z,MATCH(G303,'اطلاعات دوره'!C:C,0),MATCH(H$1,'اطلاعات دوره'!$1:$1,0)),0)</f>
        <v>0</v>
      </c>
      <c r="I303" s="47">
        <f>IFERROR(INDEX('اطلاعات دوره'!A:Z,MATCH(G303,'اطلاعات دوره'!C:C,0),MATCH(I$1,'اطلاعات دوره'!$1:$1,0)),0)</f>
        <v>0</v>
      </c>
      <c r="J303" s="48">
        <f>IFERROR(INDEX('اطلاعات دوره'!A:Z,MATCH(G303,'اطلاعات دوره'!C:C,0),MATCH(J$1,'اطلاعات دوره'!$1:$1,0)),0)</f>
        <v>0</v>
      </c>
      <c r="K303" s="46"/>
      <c r="L303" s="158" t="str">
        <f>IFERROR(INDEX('اطلاعات دوره'!A:Z,MATCH(G303,'اطلاعات دوره'!C:C,0)-1,MATCH("عنوان",'اطلاعات دوره'!$1:$1,0)),"---")</f>
        <v>---</v>
      </c>
      <c r="M303" s="47" t="str">
        <f t="shared" si="46"/>
        <v>----</v>
      </c>
      <c r="N303" s="48" t="str">
        <f t="shared" si="47"/>
        <v>-/</v>
      </c>
      <c r="O303" s="45"/>
      <c r="P303" s="240">
        <f>IFERROR(INDEX('قرائت کنتور'!A:AZ,MATCH(A303&amp;"-"&amp;"آب",'قرائت کنتور'!B:B,0),MATCH(L303,'قرائت کنتور'!$1:$1,0)),0)</f>
        <v>0</v>
      </c>
      <c r="Q303" s="241">
        <f>IFERROR(INDEX('قرائت کنتور'!A:AZ,MATCH(A303&amp;"-"&amp;"آب",'قرائت کنتور'!B:B,0),MATCH(G303,'قرائت کنتور'!$1:$1,0)),0)</f>
        <v>0</v>
      </c>
      <c r="R303" s="241">
        <f t="shared" si="48"/>
        <v>0</v>
      </c>
      <c r="S303" s="241" t="str">
        <f>IFERROR(INDEX('اطلاعات انشعابات شرکتها'!A:AB,MATCH(A303,'اطلاعات انشعابات شرکتها'!A:A,0),MATCH(S$1,'اطلاعات انشعابات شرکتها'!$1:$1,0)),"---")</f>
        <v>---</v>
      </c>
      <c r="T303" s="227" t="str">
        <f t="shared" si="49"/>
        <v>---</v>
      </c>
      <c r="U303" s="45"/>
      <c r="V303" s="155" t="str">
        <f>IFERROR(INDEX('تعرفه ها'!A:Z,MATCH("بهای هر متر مکعب آب مصرفی",'تعرفه ها'!$B:$B,0),MATCH(F303,'تعرفه ها'!$2:$2,0)),"---")</f>
        <v>---</v>
      </c>
      <c r="W303" s="50" t="str">
        <f t="shared" si="50"/>
        <v>---</v>
      </c>
      <c r="X303" s="50" t="str">
        <f>IFERROR(ROUND(R303*INDEX('تعرفه ها'!A:Z,MATCH("عوارض آب به ازاء هر متر مکعب",'تعرفه ها'!$B:$B,0),MATCH(F303,'تعرفه ها'!$2:$2,0)),0),"---")</f>
        <v>---</v>
      </c>
      <c r="Y303" s="50" t="str">
        <f>IFERROR(ROUND(T303*INDEX('تعرفه ها'!A:Z,MATCH("جریمه مازاد مصرف آب به ازاء هر متر مکعب",'تعرفه ها'!$B:$B,0),MATCH(F303,'تعرفه ها'!$2:$2,0)),0),"---")</f>
        <v>---</v>
      </c>
      <c r="Z303" s="50" t="str">
        <f>IFERROR(ROUND(((W303+X303+Y303)*INDEX('تعرفه ها'!A:Z,MATCH("هزینه نگهداری و تعمیرات شبکه آب",'تعرفه ها'!$B:$B,0),MATCH(F303,'تعرفه ها'!$2:$2,0))/100),0),"---")</f>
        <v>---</v>
      </c>
      <c r="AA303" s="50" t="str">
        <f>IFERROR(IF(INDEX('اطلاعات دوره'!A:Z,MATCH(G303,'اطلاعات دوره'!C:C,0),MATCH("آب",'اطلاعات دوره'!$1:$1,0))="دارد",ROUND((W303+X303+Y303)*INDEX('تعرفه ها'!A:Z,MATCH("پیک فصلی آب",'تعرفه ها'!$B:$B,0),MATCH(F303,'تعرفه ها'!$2:$2,0))/100,0),0),"---")</f>
        <v>---</v>
      </c>
      <c r="AB303" s="50" t="str">
        <f>IFERROR(ROUND(SUM(W303+X303+Y303+Z303+AA303)*INDEX('تعرفه ها'!A:Z,MATCH("مالیات آب",'تعرفه ها'!$B:$B,0),MATCH(F303,'تعرفه ها'!$2:$2,0))/100,0),"---")</f>
        <v>---</v>
      </c>
      <c r="AC303" s="50" t="str">
        <f t="shared" si="51"/>
        <v>---</v>
      </c>
      <c r="AD303" s="50" t="str">
        <f t="shared" si="44"/>
        <v>---</v>
      </c>
      <c r="AE303" s="50" t="str">
        <f t="shared" si="52"/>
        <v>---</v>
      </c>
      <c r="AF303" s="50" t="str">
        <f t="shared" si="53"/>
        <v>---</v>
      </c>
      <c r="AG303" s="153" t="str">
        <f t="shared" si="54"/>
        <v>---</v>
      </c>
      <c r="AI303" s="183" t="str">
        <f>IFERROR(IF(INDEX(پرداخت!A:AZ,MATCH(A303&amp;" - "&amp;"آب",پرداخت!$B:$B,0),MATCH(G303,پرداخت!$1:$1,0))="نشده","نشده","شده"),"---")</f>
        <v>---</v>
      </c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</row>
    <row r="304" spans="1:79" ht="34.9" hidden="1" customHeight="1">
      <c r="A304" s="170"/>
      <c r="B304" s="47">
        <f>IFERROR(INDEX('اطلاعات انشعابات شرکتها'!A:BB,MATCH(A304,'اطلاعات انشعابات شرکتها'!A:A,0),MATCH(B$1,'اطلاعات انشعابات شرکتها'!$1:$1,0)),0)</f>
        <v>0</v>
      </c>
      <c r="C304" s="48">
        <f>IFERROR(INDEX('اطلاعات انشعابات شرکتها'!A:BB,MATCH(A304,'اطلاعات انشعابات شرکتها'!A:A,0),MATCH(C$1,'اطلاعات انشعابات شرکتها'!$1:$1,0)),0)</f>
        <v>0</v>
      </c>
      <c r="D304" s="45"/>
      <c r="E304" s="171"/>
      <c r="F304" s="170"/>
      <c r="G304" s="47" t="str">
        <f t="shared" si="45"/>
        <v>/</v>
      </c>
      <c r="H304" s="47">
        <f>IFERROR(INDEX('اطلاعات دوره'!A:Z,MATCH(G304,'اطلاعات دوره'!C:C,0),MATCH(H$1,'اطلاعات دوره'!$1:$1,0)),0)</f>
        <v>0</v>
      </c>
      <c r="I304" s="47">
        <f>IFERROR(INDEX('اطلاعات دوره'!A:Z,MATCH(G304,'اطلاعات دوره'!C:C,0),MATCH(I$1,'اطلاعات دوره'!$1:$1,0)),0)</f>
        <v>0</v>
      </c>
      <c r="J304" s="48">
        <f>IFERROR(INDEX('اطلاعات دوره'!A:Z,MATCH(G304,'اطلاعات دوره'!C:C,0),MATCH(J$1,'اطلاعات دوره'!$1:$1,0)),0)</f>
        <v>0</v>
      </c>
      <c r="K304" s="46"/>
      <c r="L304" s="158" t="str">
        <f>IFERROR(INDEX('اطلاعات دوره'!A:Z,MATCH(G304,'اطلاعات دوره'!C:C,0)-1,MATCH("عنوان",'اطلاعات دوره'!$1:$1,0)),"---")</f>
        <v>---</v>
      </c>
      <c r="M304" s="47" t="str">
        <f t="shared" si="46"/>
        <v>----</v>
      </c>
      <c r="N304" s="48" t="str">
        <f t="shared" si="47"/>
        <v>-/</v>
      </c>
      <c r="O304" s="45"/>
      <c r="P304" s="240">
        <f>IFERROR(INDEX('قرائت کنتور'!A:AZ,MATCH(A304&amp;"-"&amp;"آب",'قرائت کنتور'!B:B,0),MATCH(L304,'قرائت کنتور'!$1:$1,0)),0)</f>
        <v>0</v>
      </c>
      <c r="Q304" s="241">
        <f>IFERROR(INDEX('قرائت کنتور'!A:AZ,MATCH(A304&amp;"-"&amp;"آب",'قرائت کنتور'!B:B,0),MATCH(G304,'قرائت کنتور'!$1:$1,0)),0)</f>
        <v>0</v>
      </c>
      <c r="R304" s="241">
        <f t="shared" si="48"/>
        <v>0</v>
      </c>
      <c r="S304" s="241" t="str">
        <f>IFERROR(INDEX('اطلاعات انشعابات شرکتها'!A:AB,MATCH(A304,'اطلاعات انشعابات شرکتها'!A:A,0),MATCH(S$1,'اطلاعات انشعابات شرکتها'!$1:$1,0)),"---")</f>
        <v>---</v>
      </c>
      <c r="T304" s="227" t="str">
        <f t="shared" si="49"/>
        <v>---</v>
      </c>
      <c r="U304" s="45"/>
      <c r="V304" s="155" t="str">
        <f>IFERROR(INDEX('تعرفه ها'!A:Z,MATCH("بهای هر متر مکعب آب مصرفی",'تعرفه ها'!$B:$B,0),MATCH(F304,'تعرفه ها'!$2:$2,0)),"---")</f>
        <v>---</v>
      </c>
      <c r="W304" s="50" t="str">
        <f t="shared" si="50"/>
        <v>---</v>
      </c>
      <c r="X304" s="50" t="str">
        <f>IFERROR(ROUND(R304*INDEX('تعرفه ها'!A:Z,MATCH("عوارض آب به ازاء هر متر مکعب",'تعرفه ها'!$B:$B,0),MATCH(F304,'تعرفه ها'!$2:$2,0)),0),"---")</f>
        <v>---</v>
      </c>
      <c r="Y304" s="50" t="str">
        <f>IFERROR(ROUND(T304*INDEX('تعرفه ها'!A:Z,MATCH("جریمه مازاد مصرف آب به ازاء هر متر مکعب",'تعرفه ها'!$B:$B,0),MATCH(F304,'تعرفه ها'!$2:$2,0)),0),"---")</f>
        <v>---</v>
      </c>
      <c r="Z304" s="50" t="str">
        <f>IFERROR(ROUND(((W304+X304+Y304)*INDEX('تعرفه ها'!A:Z,MATCH("هزینه نگهداری و تعمیرات شبکه آب",'تعرفه ها'!$B:$B,0),MATCH(F304,'تعرفه ها'!$2:$2,0))/100),0),"---")</f>
        <v>---</v>
      </c>
      <c r="AA304" s="50" t="str">
        <f>IFERROR(IF(INDEX('اطلاعات دوره'!A:Z,MATCH(G304,'اطلاعات دوره'!C:C,0),MATCH("آب",'اطلاعات دوره'!$1:$1,0))="دارد",ROUND((W304+X304+Y304)*INDEX('تعرفه ها'!A:Z,MATCH("پیک فصلی آب",'تعرفه ها'!$B:$B,0),MATCH(F304,'تعرفه ها'!$2:$2,0))/100,0),0),"---")</f>
        <v>---</v>
      </c>
      <c r="AB304" s="50" t="str">
        <f>IFERROR(ROUND(SUM(W304+X304+Y304+Z304+AA304)*INDEX('تعرفه ها'!A:Z,MATCH("مالیات آب",'تعرفه ها'!$B:$B,0),MATCH(F304,'تعرفه ها'!$2:$2,0))/100,0),"---")</f>
        <v>---</v>
      </c>
      <c r="AC304" s="50" t="str">
        <f t="shared" si="51"/>
        <v>---</v>
      </c>
      <c r="AD304" s="50" t="str">
        <f t="shared" si="44"/>
        <v>---</v>
      </c>
      <c r="AE304" s="50" t="str">
        <f t="shared" si="52"/>
        <v>---</v>
      </c>
      <c r="AF304" s="50" t="str">
        <f t="shared" si="53"/>
        <v>---</v>
      </c>
      <c r="AG304" s="153" t="str">
        <f t="shared" si="54"/>
        <v>---</v>
      </c>
      <c r="AI304" s="183" t="str">
        <f>IFERROR(IF(INDEX(پرداخت!A:AZ,MATCH(A304&amp;" - "&amp;"آب",پرداخت!$B:$B,0),MATCH(G304,پرداخت!$1:$1,0))="نشده","نشده","شده"),"---")</f>
        <v>---</v>
      </c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</row>
    <row r="305" spans="1:79" ht="34.9" hidden="1" customHeight="1">
      <c r="A305" s="170"/>
      <c r="B305" s="47">
        <f>IFERROR(INDEX('اطلاعات انشعابات شرکتها'!A:BB,MATCH(A305,'اطلاعات انشعابات شرکتها'!A:A,0),MATCH(B$1,'اطلاعات انشعابات شرکتها'!$1:$1,0)),0)</f>
        <v>0</v>
      </c>
      <c r="C305" s="48">
        <f>IFERROR(INDEX('اطلاعات انشعابات شرکتها'!A:BB,MATCH(A305,'اطلاعات انشعابات شرکتها'!A:A,0),MATCH(C$1,'اطلاعات انشعابات شرکتها'!$1:$1,0)),0)</f>
        <v>0</v>
      </c>
      <c r="D305" s="45"/>
      <c r="E305" s="171"/>
      <c r="F305" s="170"/>
      <c r="G305" s="47" t="str">
        <f t="shared" si="45"/>
        <v>/</v>
      </c>
      <c r="H305" s="47">
        <f>IFERROR(INDEX('اطلاعات دوره'!A:Z,MATCH(G305,'اطلاعات دوره'!C:C,0),MATCH(H$1,'اطلاعات دوره'!$1:$1,0)),0)</f>
        <v>0</v>
      </c>
      <c r="I305" s="47">
        <f>IFERROR(INDEX('اطلاعات دوره'!A:Z,MATCH(G305,'اطلاعات دوره'!C:C,0),MATCH(I$1,'اطلاعات دوره'!$1:$1,0)),0)</f>
        <v>0</v>
      </c>
      <c r="J305" s="48">
        <f>IFERROR(INDEX('اطلاعات دوره'!A:Z,MATCH(G305,'اطلاعات دوره'!C:C,0),MATCH(J$1,'اطلاعات دوره'!$1:$1,0)),0)</f>
        <v>0</v>
      </c>
      <c r="K305" s="46"/>
      <c r="L305" s="158" t="str">
        <f>IFERROR(INDEX('اطلاعات دوره'!A:Z,MATCH(G305,'اطلاعات دوره'!C:C,0)-1,MATCH("عنوان",'اطلاعات دوره'!$1:$1,0)),"---")</f>
        <v>---</v>
      </c>
      <c r="M305" s="47" t="str">
        <f t="shared" si="46"/>
        <v>----</v>
      </c>
      <c r="N305" s="48" t="str">
        <f t="shared" si="47"/>
        <v>-/</v>
      </c>
      <c r="O305" s="45"/>
      <c r="P305" s="240">
        <f>IFERROR(INDEX('قرائت کنتور'!A:AZ,MATCH(A305&amp;"-"&amp;"آب",'قرائت کنتور'!B:B,0),MATCH(L305,'قرائت کنتور'!$1:$1,0)),0)</f>
        <v>0</v>
      </c>
      <c r="Q305" s="241">
        <f>IFERROR(INDEX('قرائت کنتور'!A:AZ,MATCH(A305&amp;"-"&amp;"آب",'قرائت کنتور'!B:B,0),MATCH(G305,'قرائت کنتور'!$1:$1,0)),0)</f>
        <v>0</v>
      </c>
      <c r="R305" s="241">
        <f t="shared" si="48"/>
        <v>0</v>
      </c>
      <c r="S305" s="241" t="str">
        <f>IFERROR(INDEX('اطلاعات انشعابات شرکتها'!A:AB,MATCH(A305,'اطلاعات انشعابات شرکتها'!A:A,0),MATCH(S$1,'اطلاعات انشعابات شرکتها'!$1:$1,0)),"---")</f>
        <v>---</v>
      </c>
      <c r="T305" s="227" t="str">
        <f t="shared" si="49"/>
        <v>---</v>
      </c>
      <c r="U305" s="45"/>
      <c r="V305" s="155" t="str">
        <f>IFERROR(INDEX('تعرفه ها'!A:Z,MATCH("بهای هر متر مکعب آب مصرفی",'تعرفه ها'!$B:$B,0),MATCH(F305,'تعرفه ها'!$2:$2,0)),"---")</f>
        <v>---</v>
      </c>
      <c r="W305" s="50" t="str">
        <f t="shared" si="50"/>
        <v>---</v>
      </c>
      <c r="X305" s="50" t="str">
        <f>IFERROR(ROUND(R305*INDEX('تعرفه ها'!A:Z,MATCH("عوارض آب به ازاء هر متر مکعب",'تعرفه ها'!$B:$B,0),MATCH(F305,'تعرفه ها'!$2:$2,0)),0),"---")</f>
        <v>---</v>
      </c>
      <c r="Y305" s="50" t="str">
        <f>IFERROR(ROUND(T305*INDEX('تعرفه ها'!A:Z,MATCH("جریمه مازاد مصرف آب به ازاء هر متر مکعب",'تعرفه ها'!$B:$B,0),MATCH(F305,'تعرفه ها'!$2:$2,0)),0),"---")</f>
        <v>---</v>
      </c>
      <c r="Z305" s="50" t="str">
        <f>IFERROR(ROUND(((W305+X305+Y305)*INDEX('تعرفه ها'!A:Z,MATCH("هزینه نگهداری و تعمیرات شبکه آب",'تعرفه ها'!$B:$B,0),MATCH(F305,'تعرفه ها'!$2:$2,0))/100),0),"---")</f>
        <v>---</v>
      </c>
      <c r="AA305" s="50" t="str">
        <f>IFERROR(IF(INDEX('اطلاعات دوره'!A:Z,MATCH(G305,'اطلاعات دوره'!C:C,0),MATCH("آب",'اطلاعات دوره'!$1:$1,0))="دارد",ROUND((W305+X305+Y305)*INDEX('تعرفه ها'!A:Z,MATCH("پیک فصلی آب",'تعرفه ها'!$B:$B,0),MATCH(F305,'تعرفه ها'!$2:$2,0))/100,0),0),"---")</f>
        <v>---</v>
      </c>
      <c r="AB305" s="50" t="str">
        <f>IFERROR(ROUND(SUM(W305+X305+Y305+Z305+AA305)*INDEX('تعرفه ها'!A:Z,MATCH("مالیات آب",'تعرفه ها'!$B:$B,0),MATCH(F305,'تعرفه ها'!$2:$2,0))/100,0),"---")</f>
        <v>---</v>
      </c>
      <c r="AC305" s="50" t="str">
        <f t="shared" si="51"/>
        <v>---</v>
      </c>
      <c r="AD305" s="50" t="str">
        <f t="shared" si="44"/>
        <v>---</v>
      </c>
      <c r="AE305" s="50" t="str">
        <f t="shared" si="52"/>
        <v>---</v>
      </c>
      <c r="AF305" s="50" t="str">
        <f t="shared" si="53"/>
        <v>---</v>
      </c>
      <c r="AG305" s="153" t="str">
        <f t="shared" si="54"/>
        <v>---</v>
      </c>
      <c r="AI305" s="183" t="str">
        <f>IFERROR(IF(INDEX(پرداخت!A:AZ,MATCH(A305&amp;" - "&amp;"آب",پرداخت!$B:$B,0),MATCH(G305,پرداخت!$1:$1,0))="نشده","نشده","شده"),"---")</f>
        <v>---</v>
      </c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</row>
    <row r="306" spans="1:79" ht="34.9" hidden="1" customHeight="1">
      <c r="A306" s="170"/>
      <c r="B306" s="47">
        <f>IFERROR(INDEX('اطلاعات انشعابات شرکتها'!A:BB,MATCH(A306,'اطلاعات انشعابات شرکتها'!A:A,0),MATCH(B$1,'اطلاعات انشعابات شرکتها'!$1:$1,0)),0)</f>
        <v>0</v>
      </c>
      <c r="C306" s="48">
        <f>IFERROR(INDEX('اطلاعات انشعابات شرکتها'!A:BB,MATCH(A306,'اطلاعات انشعابات شرکتها'!A:A,0),MATCH(C$1,'اطلاعات انشعابات شرکتها'!$1:$1,0)),0)</f>
        <v>0</v>
      </c>
      <c r="D306" s="45"/>
      <c r="E306" s="171"/>
      <c r="F306" s="170"/>
      <c r="G306" s="47" t="str">
        <f t="shared" si="45"/>
        <v>/</v>
      </c>
      <c r="H306" s="47">
        <f>IFERROR(INDEX('اطلاعات دوره'!A:Z,MATCH(G306,'اطلاعات دوره'!C:C,0),MATCH(H$1,'اطلاعات دوره'!$1:$1,0)),0)</f>
        <v>0</v>
      </c>
      <c r="I306" s="47">
        <f>IFERROR(INDEX('اطلاعات دوره'!A:Z,MATCH(G306,'اطلاعات دوره'!C:C,0),MATCH(I$1,'اطلاعات دوره'!$1:$1,0)),0)</f>
        <v>0</v>
      </c>
      <c r="J306" s="48">
        <f>IFERROR(INDEX('اطلاعات دوره'!A:Z,MATCH(G306,'اطلاعات دوره'!C:C,0),MATCH(J$1,'اطلاعات دوره'!$1:$1,0)),0)</f>
        <v>0</v>
      </c>
      <c r="K306" s="46"/>
      <c r="L306" s="158" t="str">
        <f>IFERROR(INDEX('اطلاعات دوره'!A:Z,MATCH(G306,'اطلاعات دوره'!C:C,0)-1,MATCH("عنوان",'اطلاعات دوره'!$1:$1,0)),"---")</f>
        <v>---</v>
      </c>
      <c r="M306" s="47" t="str">
        <f t="shared" si="46"/>
        <v>----</v>
      </c>
      <c r="N306" s="48" t="str">
        <f t="shared" si="47"/>
        <v>-/</v>
      </c>
      <c r="O306" s="45"/>
      <c r="P306" s="240">
        <f>IFERROR(INDEX('قرائت کنتور'!A:AZ,MATCH(A306&amp;"-"&amp;"آب",'قرائت کنتور'!B:B,0),MATCH(L306,'قرائت کنتور'!$1:$1,0)),0)</f>
        <v>0</v>
      </c>
      <c r="Q306" s="241">
        <f>IFERROR(INDEX('قرائت کنتور'!A:AZ,MATCH(A306&amp;"-"&amp;"آب",'قرائت کنتور'!B:B,0),MATCH(G306,'قرائت کنتور'!$1:$1,0)),0)</f>
        <v>0</v>
      </c>
      <c r="R306" s="241">
        <f t="shared" si="48"/>
        <v>0</v>
      </c>
      <c r="S306" s="241" t="str">
        <f>IFERROR(INDEX('اطلاعات انشعابات شرکتها'!A:AB,MATCH(A306,'اطلاعات انشعابات شرکتها'!A:A,0),MATCH(S$1,'اطلاعات انشعابات شرکتها'!$1:$1,0)),"---")</f>
        <v>---</v>
      </c>
      <c r="T306" s="227" t="str">
        <f t="shared" si="49"/>
        <v>---</v>
      </c>
      <c r="U306" s="45"/>
      <c r="V306" s="155" t="str">
        <f>IFERROR(INDEX('تعرفه ها'!A:Z,MATCH("بهای هر متر مکعب آب مصرفی",'تعرفه ها'!$B:$B,0),MATCH(F306,'تعرفه ها'!$2:$2,0)),"---")</f>
        <v>---</v>
      </c>
      <c r="W306" s="50" t="str">
        <f t="shared" si="50"/>
        <v>---</v>
      </c>
      <c r="X306" s="50" t="str">
        <f>IFERROR(ROUND(R306*INDEX('تعرفه ها'!A:Z,MATCH("عوارض آب به ازاء هر متر مکعب",'تعرفه ها'!$B:$B,0),MATCH(F306,'تعرفه ها'!$2:$2,0)),0),"---")</f>
        <v>---</v>
      </c>
      <c r="Y306" s="50" t="str">
        <f>IFERROR(ROUND(T306*INDEX('تعرفه ها'!A:Z,MATCH("جریمه مازاد مصرف آب به ازاء هر متر مکعب",'تعرفه ها'!$B:$B,0),MATCH(F306,'تعرفه ها'!$2:$2,0)),0),"---")</f>
        <v>---</v>
      </c>
      <c r="Z306" s="50" t="str">
        <f>IFERROR(ROUND(((W306+X306+Y306)*INDEX('تعرفه ها'!A:Z,MATCH("هزینه نگهداری و تعمیرات شبکه آب",'تعرفه ها'!$B:$B,0),MATCH(F306,'تعرفه ها'!$2:$2,0))/100),0),"---")</f>
        <v>---</v>
      </c>
      <c r="AA306" s="50" t="str">
        <f>IFERROR(IF(INDEX('اطلاعات دوره'!A:Z,MATCH(G306,'اطلاعات دوره'!C:C,0),MATCH("آب",'اطلاعات دوره'!$1:$1,0))="دارد",ROUND((W306+X306+Y306)*INDEX('تعرفه ها'!A:Z,MATCH("پیک فصلی آب",'تعرفه ها'!$B:$B,0),MATCH(F306,'تعرفه ها'!$2:$2,0))/100,0),0),"---")</f>
        <v>---</v>
      </c>
      <c r="AB306" s="50" t="str">
        <f>IFERROR(ROUND(SUM(W306+X306+Y306+Z306+AA306)*INDEX('تعرفه ها'!A:Z,MATCH("مالیات آب",'تعرفه ها'!$B:$B,0),MATCH(F306,'تعرفه ها'!$2:$2,0))/100,0),"---")</f>
        <v>---</v>
      </c>
      <c r="AC306" s="50" t="str">
        <f t="shared" si="51"/>
        <v>---</v>
      </c>
      <c r="AD306" s="50" t="str">
        <f t="shared" si="44"/>
        <v>---</v>
      </c>
      <c r="AE306" s="50" t="str">
        <f t="shared" si="52"/>
        <v>---</v>
      </c>
      <c r="AF306" s="50" t="str">
        <f t="shared" si="53"/>
        <v>---</v>
      </c>
      <c r="AG306" s="153" t="str">
        <f t="shared" si="54"/>
        <v>---</v>
      </c>
      <c r="AI306" s="183" t="str">
        <f>IFERROR(IF(INDEX(پرداخت!A:AZ,MATCH(A306&amp;" - "&amp;"آب",پرداخت!$B:$B,0),MATCH(G306,پرداخت!$1:$1,0))="نشده","نشده","شده"),"---")</f>
        <v>---</v>
      </c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</row>
    <row r="307" spans="1:79" ht="34.9" hidden="1" customHeight="1">
      <c r="A307" s="170"/>
      <c r="B307" s="47">
        <f>IFERROR(INDEX('اطلاعات انشعابات شرکتها'!A:BB,MATCH(A307,'اطلاعات انشعابات شرکتها'!A:A,0),MATCH(B$1,'اطلاعات انشعابات شرکتها'!$1:$1,0)),0)</f>
        <v>0</v>
      </c>
      <c r="C307" s="48">
        <f>IFERROR(INDEX('اطلاعات انشعابات شرکتها'!A:BB,MATCH(A307,'اطلاعات انشعابات شرکتها'!A:A,0),MATCH(C$1,'اطلاعات انشعابات شرکتها'!$1:$1,0)),0)</f>
        <v>0</v>
      </c>
      <c r="D307" s="45"/>
      <c r="E307" s="171"/>
      <c r="F307" s="170"/>
      <c r="G307" s="47" t="str">
        <f t="shared" si="45"/>
        <v>/</v>
      </c>
      <c r="H307" s="47">
        <f>IFERROR(INDEX('اطلاعات دوره'!A:Z,MATCH(G307,'اطلاعات دوره'!C:C,0),MATCH(H$1,'اطلاعات دوره'!$1:$1,0)),0)</f>
        <v>0</v>
      </c>
      <c r="I307" s="47">
        <f>IFERROR(INDEX('اطلاعات دوره'!A:Z,MATCH(G307,'اطلاعات دوره'!C:C,0),MATCH(I$1,'اطلاعات دوره'!$1:$1,0)),0)</f>
        <v>0</v>
      </c>
      <c r="J307" s="48">
        <f>IFERROR(INDEX('اطلاعات دوره'!A:Z,MATCH(G307,'اطلاعات دوره'!C:C,0),MATCH(J$1,'اطلاعات دوره'!$1:$1,0)),0)</f>
        <v>0</v>
      </c>
      <c r="K307" s="46"/>
      <c r="L307" s="158" t="str">
        <f>IFERROR(INDEX('اطلاعات دوره'!A:Z,MATCH(G307,'اطلاعات دوره'!C:C,0)-1,MATCH("عنوان",'اطلاعات دوره'!$1:$1,0)),"---")</f>
        <v>---</v>
      </c>
      <c r="M307" s="47" t="str">
        <f t="shared" si="46"/>
        <v>----</v>
      </c>
      <c r="N307" s="48" t="str">
        <f t="shared" si="47"/>
        <v>-/</v>
      </c>
      <c r="O307" s="45"/>
      <c r="P307" s="240">
        <f>IFERROR(INDEX('قرائت کنتور'!A:AZ,MATCH(A307&amp;"-"&amp;"آب",'قرائت کنتور'!B:B,0),MATCH(L307,'قرائت کنتور'!$1:$1,0)),0)</f>
        <v>0</v>
      </c>
      <c r="Q307" s="241">
        <f>IFERROR(INDEX('قرائت کنتور'!A:AZ,MATCH(A307&amp;"-"&amp;"آب",'قرائت کنتور'!B:B,0),MATCH(G307,'قرائت کنتور'!$1:$1,0)),0)</f>
        <v>0</v>
      </c>
      <c r="R307" s="241">
        <f t="shared" si="48"/>
        <v>0</v>
      </c>
      <c r="S307" s="241" t="str">
        <f>IFERROR(INDEX('اطلاعات انشعابات شرکتها'!A:AB,MATCH(A307,'اطلاعات انشعابات شرکتها'!A:A,0),MATCH(S$1,'اطلاعات انشعابات شرکتها'!$1:$1,0)),"---")</f>
        <v>---</v>
      </c>
      <c r="T307" s="227" t="str">
        <f t="shared" si="49"/>
        <v>---</v>
      </c>
      <c r="U307" s="45"/>
      <c r="V307" s="155" t="str">
        <f>IFERROR(INDEX('تعرفه ها'!A:Z,MATCH("بهای هر متر مکعب آب مصرفی",'تعرفه ها'!$B:$B,0),MATCH(F307,'تعرفه ها'!$2:$2,0)),"---")</f>
        <v>---</v>
      </c>
      <c r="W307" s="50" t="str">
        <f t="shared" si="50"/>
        <v>---</v>
      </c>
      <c r="X307" s="50" t="str">
        <f>IFERROR(ROUND(R307*INDEX('تعرفه ها'!A:Z,MATCH("عوارض آب به ازاء هر متر مکعب",'تعرفه ها'!$B:$B,0),MATCH(F307,'تعرفه ها'!$2:$2,0)),0),"---")</f>
        <v>---</v>
      </c>
      <c r="Y307" s="50" t="str">
        <f>IFERROR(ROUND(T307*INDEX('تعرفه ها'!A:Z,MATCH("جریمه مازاد مصرف آب به ازاء هر متر مکعب",'تعرفه ها'!$B:$B,0),MATCH(F307,'تعرفه ها'!$2:$2,0)),0),"---")</f>
        <v>---</v>
      </c>
      <c r="Z307" s="50" t="str">
        <f>IFERROR(ROUND(((W307+X307+Y307)*INDEX('تعرفه ها'!A:Z,MATCH("هزینه نگهداری و تعمیرات شبکه آب",'تعرفه ها'!$B:$B,0),MATCH(F307,'تعرفه ها'!$2:$2,0))/100),0),"---")</f>
        <v>---</v>
      </c>
      <c r="AA307" s="50" t="str">
        <f>IFERROR(IF(INDEX('اطلاعات دوره'!A:Z,MATCH(G307,'اطلاعات دوره'!C:C,0),MATCH("آب",'اطلاعات دوره'!$1:$1,0))="دارد",ROUND((W307+X307+Y307)*INDEX('تعرفه ها'!A:Z,MATCH("پیک فصلی آب",'تعرفه ها'!$B:$B,0),MATCH(F307,'تعرفه ها'!$2:$2,0))/100,0),0),"---")</f>
        <v>---</v>
      </c>
      <c r="AB307" s="50" t="str">
        <f>IFERROR(ROUND(SUM(W307+X307+Y307+Z307+AA307)*INDEX('تعرفه ها'!A:Z,MATCH("مالیات آب",'تعرفه ها'!$B:$B,0),MATCH(F307,'تعرفه ها'!$2:$2,0))/100,0),"---")</f>
        <v>---</v>
      </c>
      <c r="AC307" s="50" t="str">
        <f t="shared" si="51"/>
        <v>---</v>
      </c>
      <c r="AD307" s="50" t="str">
        <f t="shared" si="44"/>
        <v>---</v>
      </c>
      <c r="AE307" s="50" t="str">
        <f t="shared" si="52"/>
        <v>---</v>
      </c>
      <c r="AF307" s="50" t="str">
        <f t="shared" si="53"/>
        <v>---</v>
      </c>
      <c r="AG307" s="153" t="str">
        <f t="shared" si="54"/>
        <v>---</v>
      </c>
      <c r="AI307" s="183" t="str">
        <f>IFERROR(IF(INDEX(پرداخت!A:AZ,MATCH(A307&amp;" - "&amp;"آب",پرداخت!$B:$B,0),MATCH(G307,پرداخت!$1:$1,0))="نشده","نشده","شده"),"---")</f>
        <v>---</v>
      </c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</row>
    <row r="308" spans="1:79" ht="34.9" hidden="1" customHeight="1">
      <c r="A308" s="170"/>
      <c r="B308" s="47">
        <f>IFERROR(INDEX('اطلاعات انشعابات شرکتها'!A:BB,MATCH(A308,'اطلاعات انشعابات شرکتها'!A:A,0),MATCH(B$1,'اطلاعات انشعابات شرکتها'!$1:$1,0)),0)</f>
        <v>0</v>
      </c>
      <c r="C308" s="48">
        <f>IFERROR(INDEX('اطلاعات انشعابات شرکتها'!A:BB,MATCH(A308,'اطلاعات انشعابات شرکتها'!A:A,0),MATCH(C$1,'اطلاعات انشعابات شرکتها'!$1:$1,0)),0)</f>
        <v>0</v>
      </c>
      <c r="D308" s="45"/>
      <c r="E308" s="171"/>
      <c r="F308" s="170"/>
      <c r="G308" s="47" t="str">
        <f t="shared" si="45"/>
        <v>/</v>
      </c>
      <c r="H308" s="47">
        <f>IFERROR(INDEX('اطلاعات دوره'!A:Z,MATCH(G308,'اطلاعات دوره'!C:C,0),MATCH(H$1,'اطلاعات دوره'!$1:$1,0)),0)</f>
        <v>0</v>
      </c>
      <c r="I308" s="47">
        <f>IFERROR(INDEX('اطلاعات دوره'!A:Z,MATCH(G308,'اطلاعات دوره'!C:C,0),MATCH(I$1,'اطلاعات دوره'!$1:$1,0)),0)</f>
        <v>0</v>
      </c>
      <c r="J308" s="48">
        <f>IFERROR(INDEX('اطلاعات دوره'!A:Z,MATCH(G308,'اطلاعات دوره'!C:C,0),MATCH(J$1,'اطلاعات دوره'!$1:$1,0)),0)</f>
        <v>0</v>
      </c>
      <c r="K308" s="46"/>
      <c r="L308" s="158" t="str">
        <f>IFERROR(INDEX('اطلاعات دوره'!A:Z,MATCH(G308,'اطلاعات دوره'!C:C,0)-1,MATCH("عنوان",'اطلاعات دوره'!$1:$1,0)),"---")</f>
        <v>---</v>
      </c>
      <c r="M308" s="47" t="str">
        <f t="shared" si="46"/>
        <v>----</v>
      </c>
      <c r="N308" s="48" t="str">
        <f t="shared" si="47"/>
        <v>-/</v>
      </c>
      <c r="O308" s="45"/>
      <c r="P308" s="240">
        <f>IFERROR(INDEX('قرائت کنتور'!A:AZ,MATCH(A308&amp;"-"&amp;"آب",'قرائت کنتور'!B:B,0),MATCH(L308,'قرائت کنتور'!$1:$1,0)),0)</f>
        <v>0</v>
      </c>
      <c r="Q308" s="241">
        <f>IFERROR(INDEX('قرائت کنتور'!A:AZ,MATCH(A308&amp;"-"&amp;"آب",'قرائت کنتور'!B:B,0),MATCH(G308,'قرائت کنتور'!$1:$1,0)),0)</f>
        <v>0</v>
      </c>
      <c r="R308" s="241">
        <f t="shared" si="48"/>
        <v>0</v>
      </c>
      <c r="S308" s="241" t="str">
        <f>IFERROR(INDEX('اطلاعات انشعابات شرکتها'!A:AB,MATCH(A308,'اطلاعات انشعابات شرکتها'!A:A,0),MATCH(S$1,'اطلاعات انشعابات شرکتها'!$1:$1,0)),"---")</f>
        <v>---</v>
      </c>
      <c r="T308" s="227" t="str">
        <f t="shared" si="49"/>
        <v>---</v>
      </c>
      <c r="U308" s="45"/>
      <c r="V308" s="155" t="str">
        <f>IFERROR(INDEX('تعرفه ها'!A:Z,MATCH("بهای هر متر مکعب آب مصرفی",'تعرفه ها'!$B:$B,0),MATCH(F308,'تعرفه ها'!$2:$2,0)),"---")</f>
        <v>---</v>
      </c>
      <c r="W308" s="50" t="str">
        <f t="shared" si="50"/>
        <v>---</v>
      </c>
      <c r="X308" s="50" t="str">
        <f>IFERROR(ROUND(R308*INDEX('تعرفه ها'!A:Z,MATCH("عوارض آب به ازاء هر متر مکعب",'تعرفه ها'!$B:$B,0),MATCH(F308,'تعرفه ها'!$2:$2,0)),0),"---")</f>
        <v>---</v>
      </c>
      <c r="Y308" s="50" t="str">
        <f>IFERROR(ROUND(T308*INDEX('تعرفه ها'!A:Z,MATCH("جریمه مازاد مصرف آب به ازاء هر متر مکعب",'تعرفه ها'!$B:$B,0),MATCH(F308,'تعرفه ها'!$2:$2,0)),0),"---")</f>
        <v>---</v>
      </c>
      <c r="Z308" s="50" t="str">
        <f>IFERROR(ROUND(((W308+X308+Y308)*INDEX('تعرفه ها'!A:Z,MATCH("هزینه نگهداری و تعمیرات شبکه آب",'تعرفه ها'!$B:$B,0),MATCH(F308,'تعرفه ها'!$2:$2,0))/100),0),"---")</f>
        <v>---</v>
      </c>
      <c r="AA308" s="50" t="str">
        <f>IFERROR(IF(INDEX('اطلاعات دوره'!A:Z,MATCH(G308,'اطلاعات دوره'!C:C,0),MATCH("آب",'اطلاعات دوره'!$1:$1,0))="دارد",ROUND((W308+X308+Y308)*INDEX('تعرفه ها'!A:Z,MATCH("پیک فصلی آب",'تعرفه ها'!$B:$B,0),MATCH(F308,'تعرفه ها'!$2:$2,0))/100,0),0),"---")</f>
        <v>---</v>
      </c>
      <c r="AB308" s="50" t="str">
        <f>IFERROR(ROUND(SUM(W308+X308+Y308+Z308+AA308)*INDEX('تعرفه ها'!A:Z,MATCH("مالیات آب",'تعرفه ها'!$B:$B,0),MATCH(F308,'تعرفه ها'!$2:$2,0))/100,0),"---")</f>
        <v>---</v>
      </c>
      <c r="AC308" s="50" t="str">
        <f t="shared" si="51"/>
        <v>---</v>
      </c>
      <c r="AD308" s="50" t="str">
        <f t="shared" si="44"/>
        <v>---</v>
      </c>
      <c r="AE308" s="50" t="str">
        <f t="shared" si="52"/>
        <v>---</v>
      </c>
      <c r="AF308" s="50" t="str">
        <f t="shared" si="53"/>
        <v>---</v>
      </c>
      <c r="AG308" s="153" t="str">
        <f t="shared" si="54"/>
        <v>---</v>
      </c>
      <c r="AI308" s="183" t="str">
        <f>IFERROR(IF(INDEX(پرداخت!A:AZ,MATCH(A308&amp;" - "&amp;"آب",پرداخت!$B:$B,0),MATCH(G308,پرداخت!$1:$1,0))="نشده","نشده","شده"),"---")</f>
        <v>---</v>
      </c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</row>
    <row r="309" spans="1:79" ht="34.9" hidden="1" customHeight="1">
      <c r="A309" s="170"/>
      <c r="B309" s="47">
        <f>IFERROR(INDEX('اطلاعات انشعابات شرکتها'!A:BB,MATCH(A309,'اطلاعات انشعابات شرکتها'!A:A,0),MATCH(B$1,'اطلاعات انشعابات شرکتها'!$1:$1,0)),0)</f>
        <v>0</v>
      </c>
      <c r="C309" s="48">
        <f>IFERROR(INDEX('اطلاعات انشعابات شرکتها'!A:BB,MATCH(A309,'اطلاعات انشعابات شرکتها'!A:A,0),MATCH(C$1,'اطلاعات انشعابات شرکتها'!$1:$1,0)),0)</f>
        <v>0</v>
      </c>
      <c r="D309" s="45"/>
      <c r="E309" s="171"/>
      <c r="F309" s="170"/>
      <c r="G309" s="47" t="str">
        <f t="shared" si="45"/>
        <v>/</v>
      </c>
      <c r="H309" s="47">
        <f>IFERROR(INDEX('اطلاعات دوره'!A:Z,MATCH(G309,'اطلاعات دوره'!C:C,0),MATCH(H$1,'اطلاعات دوره'!$1:$1,0)),0)</f>
        <v>0</v>
      </c>
      <c r="I309" s="47">
        <f>IFERROR(INDEX('اطلاعات دوره'!A:Z,MATCH(G309,'اطلاعات دوره'!C:C,0),MATCH(I$1,'اطلاعات دوره'!$1:$1,0)),0)</f>
        <v>0</v>
      </c>
      <c r="J309" s="48">
        <f>IFERROR(INDEX('اطلاعات دوره'!A:Z,MATCH(G309,'اطلاعات دوره'!C:C,0),MATCH(J$1,'اطلاعات دوره'!$1:$1,0)),0)</f>
        <v>0</v>
      </c>
      <c r="K309" s="46"/>
      <c r="L309" s="158" t="str">
        <f>IFERROR(INDEX('اطلاعات دوره'!A:Z,MATCH(G309,'اطلاعات دوره'!C:C,0)-1,MATCH("عنوان",'اطلاعات دوره'!$1:$1,0)),"---")</f>
        <v>---</v>
      </c>
      <c r="M309" s="47" t="str">
        <f t="shared" si="46"/>
        <v>----</v>
      </c>
      <c r="N309" s="48" t="str">
        <f t="shared" si="47"/>
        <v>-/</v>
      </c>
      <c r="O309" s="45"/>
      <c r="P309" s="240">
        <f>IFERROR(INDEX('قرائت کنتور'!A:AZ,MATCH(A309&amp;"-"&amp;"آب",'قرائت کنتور'!B:B,0),MATCH(L309,'قرائت کنتور'!$1:$1,0)),0)</f>
        <v>0</v>
      </c>
      <c r="Q309" s="241">
        <f>IFERROR(INDEX('قرائت کنتور'!A:AZ,MATCH(A309&amp;"-"&amp;"آب",'قرائت کنتور'!B:B,0),MATCH(G309,'قرائت کنتور'!$1:$1,0)),0)</f>
        <v>0</v>
      </c>
      <c r="R309" s="241">
        <f t="shared" si="48"/>
        <v>0</v>
      </c>
      <c r="S309" s="241" t="str">
        <f>IFERROR(INDEX('اطلاعات انشعابات شرکتها'!A:AB,MATCH(A309,'اطلاعات انشعابات شرکتها'!A:A,0),MATCH(S$1,'اطلاعات انشعابات شرکتها'!$1:$1,0)),"---")</f>
        <v>---</v>
      </c>
      <c r="T309" s="227" t="str">
        <f t="shared" si="49"/>
        <v>---</v>
      </c>
      <c r="U309" s="45"/>
      <c r="V309" s="155" t="str">
        <f>IFERROR(INDEX('تعرفه ها'!A:Z,MATCH("بهای هر متر مکعب آب مصرفی",'تعرفه ها'!$B:$B,0),MATCH(F309,'تعرفه ها'!$2:$2,0)),"---")</f>
        <v>---</v>
      </c>
      <c r="W309" s="50" t="str">
        <f t="shared" si="50"/>
        <v>---</v>
      </c>
      <c r="X309" s="50" t="str">
        <f>IFERROR(ROUND(R309*INDEX('تعرفه ها'!A:Z,MATCH("عوارض آب به ازاء هر متر مکعب",'تعرفه ها'!$B:$B,0),MATCH(F309,'تعرفه ها'!$2:$2,0)),0),"---")</f>
        <v>---</v>
      </c>
      <c r="Y309" s="50" t="str">
        <f>IFERROR(ROUND(T309*INDEX('تعرفه ها'!A:Z,MATCH("جریمه مازاد مصرف آب به ازاء هر متر مکعب",'تعرفه ها'!$B:$B,0),MATCH(F309,'تعرفه ها'!$2:$2,0)),0),"---")</f>
        <v>---</v>
      </c>
      <c r="Z309" s="50" t="str">
        <f>IFERROR(ROUND(((W309+X309+Y309)*INDEX('تعرفه ها'!A:Z,MATCH("هزینه نگهداری و تعمیرات شبکه آب",'تعرفه ها'!$B:$B,0),MATCH(F309,'تعرفه ها'!$2:$2,0))/100),0),"---")</f>
        <v>---</v>
      </c>
      <c r="AA309" s="50" t="str">
        <f>IFERROR(IF(INDEX('اطلاعات دوره'!A:Z,MATCH(G309,'اطلاعات دوره'!C:C,0),MATCH("آب",'اطلاعات دوره'!$1:$1,0))="دارد",ROUND((W309+X309+Y309)*INDEX('تعرفه ها'!A:Z,MATCH("پیک فصلی آب",'تعرفه ها'!$B:$B,0),MATCH(F309,'تعرفه ها'!$2:$2,0))/100,0),0),"---")</f>
        <v>---</v>
      </c>
      <c r="AB309" s="50" t="str">
        <f>IFERROR(ROUND(SUM(W309+X309+Y309+Z309+AA309)*INDEX('تعرفه ها'!A:Z,MATCH("مالیات آب",'تعرفه ها'!$B:$B,0),MATCH(F309,'تعرفه ها'!$2:$2,0))/100,0),"---")</f>
        <v>---</v>
      </c>
      <c r="AC309" s="50" t="str">
        <f t="shared" si="51"/>
        <v>---</v>
      </c>
      <c r="AD309" s="50" t="str">
        <f t="shared" si="44"/>
        <v>---</v>
      </c>
      <c r="AE309" s="50" t="str">
        <f t="shared" si="52"/>
        <v>---</v>
      </c>
      <c r="AF309" s="50" t="str">
        <f t="shared" si="53"/>
        <v>---</v>
      </c>
      <c r="AG309" s="153" t="str">
        <f t="shared" si="54"/>
        <v>---</v>
      </c>
      <c r="AI309" s="183" t="str">
        <f>IFERROR(IF(INDEX(پرداخت!A:AZ,MATCH(A309&amp;" - "&amp;"آب",پرداخت!$B:$B,0),MATCH(G309,پرداخت!$1:$1,0))="نشده","نشده","شده"),"---")</f>
        <v>---</v>
      </c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</row>
    <row r="310" spans="1:79" ht="34.9" hidden="1" customHeight="1">
      <c r="A310" s="170"/>
      <c r="B310" s="47">
        <f>IFERROR(INDEX('اطلاعات انشعابات شرکتها'!A:BB,MATCH(A310,'اطلاعات انشعابات شرکتها'!A:A,0),MATCH(B$1,'اطلاعات انشعابات شرکتها'!$1:$1,0)),0)</f>
        <v>0</v>
      </c>
      <c r="C310" s="48">
        <f>IFERROR(INDEX('اطلاعات انشعابات شرکتها'!A:BB,MATCH(A310,'اطلاعات انشعابات شرکتها'!A:A,0),MATCH(C$1,'اطلاعات انشعابات شرکتها'!$1:$1,0)),0)</f>
        <v>0</v>
      </c>
      <c r="D310" s="45"/>
      <c r="E310" s="171"/>
      <c r="F310" s="170"/>
      <c r="G310" s="47" t="str">
        <f t="shared" si="45"/>
        <v>/</v>
      </c>
      <c r="H310" s="47">
        <f>IFERROR(INDEX('اطلاعات دوره'!A:Z,MATCH(G310,'اطلاعات دوره'!C:C,0),MATCH(H$1,'اطلاعات دوره'!$1:$1,0)),0)</f>
        <v>0</v>
      </c>
      <c r="I310" s="47">
        <f>IFERROR(INDEX('اطلاعات دوره'!A:Z,MATCH(G310,'اطلاعات دوره'!C:C,0),MATCH(I$1,'اطلاعات دوره'!$1:$1,0)),0)</f>
        <v>0</v>
      </c>
      <c r="J310" s="48">
        <f>IFERROR(INDEX('اطلاعات دوره'!A:Z,MATCH(G310,'اطلاعات دوره'!C:C,0),MATCH(J$1,'اطلاعات دوره'!$1:$1,0)),0)</f>
        <v>0</v>
      </c>
      <c r="K310" s="46"/>
      <c r="L310" s="158" t="str">
        <f>IFERROR(INDEX('اطلاعات دوره'!A:Z,MATCH(G310,'اطلاعات دوره'!C:C,0)-1,MATCH("عنوان",'اطلاعات دوره'!$1:$1,0)),"---")</f>
        <v>---</v>
      </c>
      <c r="M310" s="47" t="str">
        <f t="shared" si="46"/>
        <v>----</v>
      </c>
      <c r="N310" s="48" t="str">
        <f t="shared" si="47"/>
        <v>-/</v>
      </c>
      <c r="O310" s="45"/>
      <c r="P310" s="240">
        <f>IFERROR(INDEX('قرائت کنتور'!A:AZ,MATCH(A310&amp;"-"&amp;"آب",'قرائت کنتور'!B:B,0),MATCH(L310,'قرائت کنتور'!$1:$1,0)),0)</f>
        <v>0</v>
      </c>
      <c r="Q310" s="241">
        <f>IFERROR(INDEX('قرائت کنتور'!A:AZ,MATCH(A310&amp;"-"&amp;"آب",'قرائت کنتور'!B:B,0),MATCH(G310,'قرائت کنتور'!$1:$1,0)),0)</f>
        <v>0</v>
      </c>
      <c r="R310" s="241">
        <f t="shared" si="48"/>
        <v>0</v>
      </c>
      <c r="S310" s="241" t="str">
        <f>IFERROR(INDEX('اطلاعات انشعابات شرکتها'!A:AB,MATCH(A310,'اطلاعات انشعابات شرکتها'!A:A,0),MATCH(S$1,'اطلاعات انشعابات شرکتها'!$1:$1,0)),"---")</f>
        <v>---</v>
      </c>
      <c r="T310" s="227" t="str">
        <f t="shared" si="49"/>
        <v>---</v>
      </c>
      <c r="U310" s="45"/>
      <c r="V310" s="155" t="str">
        <f>IFERROR(INDEX('تعرفه ها'!A:Z,MATCH("بهای هر متر مکعب آب مصرفی",'تعرفه ها'!$B:$B,0),MATCH(F310,'تعرفه ها'!$2:$2,0)),"---")</f>
        <v>---</v>
      </c>
      <c r="W310" s="50" t="str">
        <f t="shared" si="50"/>
        <v>---</v>
      </c>
      <c r="X310" s="50" t="str">
        <f>IFERROR(ROUND(R310*INDEX('تعرفه ها'!A:Z,MATCH("عوارض آب به ازاء هر متر مکعب",'تعرفه ها'!$B:$B,0),MATCH(F310,'تعرفه ها'!$2:$2,0)),0),"---")</f>
        <v>---</v>
      </c>
      <c r="Y310" s="50" t="str">
        <f>IFERROR(ROUND(T310*INDEX('تعرفه ها'!A:Z,MATCH("جریمه مازاد مصرف آب به ازاء هر متر مکعب",'تعرفه ها'!$B:$B,0),MATCH(F310,'تعرفه ها'!$2:$2,0)),0),"---")</f>
        <v>---</v>
      </c>
      <c r="Z310" s="50" t="str">
        <f>IFERROR(ROUND(((W310+X310+Y310)*INDEX('تعرفه ها'!A:Z,MATCH("هزینه نگهداری و تعمیرات شبکه آب",'تعرفه ها'!$B:$B,0),MATCH(F310,'تعرفه ها'!$2:$2,0))/100),0),"---")</f>
        <v>---</v>
      </c>
      <c r="AA310" s="50" t="str">
        <f>IFERROR(IF(INDEX('اطلاعات دوره'!A:Z,MATCH(G310,'اطلاعات دوره'!C:C,0),MATCH("آب",'اطلاعات دوره'!$1:$1,0))="دارد",ROUND((W310+X310+Y310)*INDEX('تعرفه ها'!A:Z,MATCH("پیک فصلی آب",'تعرفه ها'!$B:$B,0),MATCH(F310,'تعرفه ها'!$2:$2,0))/100,0),0),"---")</f>
        <v>---</v>
      </c>
      <c r="AB310" s="50" t="str">
        <f>IFERROR(ROUND(SUM(W310+X310+Y310+Z310+AA310)*INDEX('تعرفه ها'!A:Z,MATCH("مالیات آب",'تعرفه ها'!$B:$B,0),MATCH(F310,'تعرفه ها'!$2:$2,0))/100,0),"---")</f>
        <v>---</v>
      </c>
      <c r="AC310" s="50" t="str">
        <f t="shared" si="51"/>
        <v>---</v>
      </c>
      <c r="AD310" s="50" t="str">
        <f t="shared" si="44"/>
        <v>---</v>
      </c>
      <c r="AE310" s="50" t="str">
        <f t="shared" si="52"/>
        <v>---</v>
      </c>
      <c r="AF310" s="50" t="str">
        <f t="shared" si="53"/>
        <v>---</v>
      </c>
      <c r="AG310" s="153" t="str">
        <f t="shared" si="54"/>
        <v>---</v>
      </c>
      <c r="AI310" s="183" t="str">
        <f>IFERROR(IF(INDEX(پرداخت!A:AZ,MATCH(A310&amp;" - "&amp;"آب",پرداخت!$B:$B,0),MATCH(G310,پرداخت!$1:$1,0))="نشده","نشده","شده"),"---")</f>
        <v>---</v>
      </c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</row>
    <row r="311" spans="1:79" ht="34.9" hidden="1" customHeight="1">
      <c r="A311" s="170"/>
      <c r="B311" s="47">
        <f>IFERROR(INDEX('اطلاعات انشعابات شرکتها'!A:BB,MATCH(A311,'اطلاعات انشعابات شرکتها'!A:A,0),MATCH(B$1,'اطلاعات انشعابات شرکتها'!$1:$1,0)),0)</f>
        <v>0</v>
      </c>
      <c r="C311" s="48">
        <f>IFERROR(INDEX('اطلاعات انشعابات شرکتها'!A:BB,MATCH(A311,'اطلاعات انشعابات شرکتها'!A:A,0),MATCH(C$1,'اطلاعات انشعابات شرکتها'!$1:$1,0)),0)</f>
        <v>0</v>
      </c>
      <c r="D311" s="45"/>
      <c r="E311" s="171"/>
      <c r="F311" s="170"/>
      <c r="G311" s="47" t="str">
        <f t="shared" si="45"/>
        <v>/</v>
      </c>
      <c r="H311" s="47">
        <f>IFERROR(INDEX('اطلاعات دوره'!A:Z,MATCH(G311,'اطلاعات دوره'!C:C,0),MATCH(H$1,'اطلاعات دوره'!$1:$1,0)),0)</f>
        <v>0</v>
      </c>
      <c r="I311" s="47">
        <f>IFERROR(INDEX('اطلاعات دوره'!A:Z,MATCH(G311,'اطلاعات دوره'!C:C,0),MATCH(I$1,'اطلاعات دوره'!$1:$1,0)),0)</f>
        <v>0</v>
      </c>
      <c r="J311" s="48">
        <f>IFERROR(INDEX('اطلاعات دوره'!A:Z,MATCH(G311,'اطلاعات دوره'!C:C,0),MATCH(J$1,'اطلاعات دوره'!$1:$1,0)),0)</f>
        <v>0</v>
      </c>
      <c r="K311" s="46"/>
      <c r="L311" s="158" t="str">
        <f>IFERROR(INDEX('اطلاعات دوره'!A:Z,MATCH(G311,'اطلاعات دوره'!C:C,0)-1,MATCH("عنوان",'اطلاعات دوره'!$1:$1,0)),"---")</f>
        <v>---</v>
      </c>
      <c r="M311" s="47" t="str">
        <f t="shared" si="46"/>
        <v>----</v>
      </c>
      <c r="N311" s="48" t="str">
        <f t="shared" si="47"/>
        <v>-/</v>
      </c>
      <c r="O311" s="45"/>
      <c r="P311" s="240">
        <f>IFERROR(INDEX('قرائت کنتور'!A:AZ,MATCH(A311&amp;"-"&amp;"آب",'قرائت کنتور'!B:B,0),MATCH(L311,'قرائت کنتور'!$1:$1,0)),0)</f>
        <v>0</v>
      </c>
      <c r="Q311" s="241">
        <f>IFERROR(INDEX('قرائت کنتور'!A:AZ,MATCH(A311&amp;"-"&amp;"آب",'قرائت کنتور'!B:B,0),MATCH(G311,'قرائت کنتور'!$1:$1,0)),0)</f>
        <v>0</v>
      </c>
      <c r="R311" s="241">
        <f t="shared" si="48"/>
        <v>0</v>
      </c>
      <c r="S311" s="241" t="str">
        <f>IFERROR(INDEX('اطلاعات انشعابات شرکتها'!A:AB,MATCH(A311,'اطلاعات انشعابات شرکتها'!A:A,0),MATCH(S$1,'اطلاعات انشعابات شرکتها'!$1:$1,0)),"---")</f>
        <v>---</v>
      </c>
      <c r="T311" s="227" t="str">
        <f t="shared" si="49"/>
        <v>---</v>
      </c>
      <c r="U311" s="45"/>
      <c r="V311" s="155" t="str">
        <f>IFERROR(INDEX('تعرفه ها'!A:Z,MATCH("بهای هر متر مکعب آب مصرفی",'تعرفه ها'!$B:$B,0),MATCH(F311,'تعرفه ها'!$2:$2,0)),"---")</f>
        <v>---</v>
      </c>
      <c r="W311" s="50" t="str">
        <f t="shared" si="50"/>
        <v>---</v>
      </c>
      <c r="X311" s="50" t="str">
        <f>IFERROR(ROUND(R311*INDEX('تعرفه ها'!A:Z,MATCH("عوارض آب به ازاء هر متر مکعب",'تعرفه ها'!$B:$B,0),MATCH(F311,'تعرفه ها'!$2:$2,0)),0),"---")</f>
        <v>---</v>
      </c>
      <c r="Y311" s="50" t="str">
        <f>IFERROR(ROUND(T311*INDEX('تعرفه ها'!A:Z,MATCH("جریمه مازاد مصرف آب به ازاء هر متر مکعب",'تعرفه ها'!$B:$B,0),MATCH(F311,'تعرفه ها'!$2:$2,0)),0),"---")</f>
        <v>---</v>
      </c>
      <c r="Z311" s="50" t="str">
        <f>IFERROR(ROUND(((W311+X311+Y311)*INDEX('تعرفه ها'!A:Z,MATCH("هزینه نگهداری و تعمیرات شبکه آب",'تعرفه ها'!$B:$B,0),MATCH(F311,'تعرفه ها'!$2:$2,0))/100),0),"---")</f>
        <v>---</v>
      </c>
      <c r="AA311" s="50" t="str">
        <f>IFERROR(IF(INDEX('اطلاعات دوره'!A:Z,MATCH(G311,'اطلاعات دوره'!C:C,0),MATCH("آب",'اطلاعات دوره'!$1:$1,0))="دارد",ROUND((W311+X311+Y311)*INDEX('تعرفه ها'!A:Z,MATCH("پیک فصلی آب",'تعرفه ها'!$B:$B,0),MATCH(F311,'تعرفه ها'!$2:$2,0))/100,0),0),"---")</f>
        <v>---</v>
      </c>
      <c r="AB311" s="50" t="str">
        <f>IFERROR(ROUND(SUM(W311+X311+Y311+Z311+AA311)*INDEX('تعرفه ها'!A:Z,MATCH("مالیات آب",'تعرفه ها'!$B:$B,0),MATCH(F311,'تعرفه ها'!$2:$2,0))/100,0),"---")</f>
        <v>---</v>
      </c>
      <c r="AC311" s="50" t="str">
        <f t="shared" si="51"/>
        <v>---</v>
      </c>
      <c r="AD311" s="50" t="str">
        <f t="shared" si="44"/>
        <v>---</v>
      </c>
      <c r="AE311" s="50" t="str">
        <f t="shared" si="52"/>
        <v>---</v>
      </c>
      <c r="AF311" s="50" t="str">
        <f t="shared" si="53"/>
        <v>---</v>
      </c>
      <c r="AG311" s="153" t="str">
        <f t="shared" si="54"/>
        <v>---</v>
      </c>
      <c r="AI311" s="183" t="str">
        <f>IFERROR(IF(INDEX(پرداخت!A:AZ,MATCH(A311&amp;" - "&amp;"آب",پرداخت!$B:$B,0),MATCH(G311,پرداخت!$1:$1,0))="نشده","نشده","شده"),"---")</f>
        <v>---</v>
      </c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</row>
    <row r="312" spans="1:79" ht="34.9" hidden="1" customHeight="1">
      <c r="A312" s="170"/>
      <c r="B312" s="47">
        <f>IFERROR(INDEX('اطلاعات انشعابات شرکتها'!A:BB,MATCH(A312,'اطلاعات انشعابات شرکتها'!A:A,0),MATCH(B$1,'اطلاعات انشعابات شرکتها'!$1:$1,0)),0)</f>
        <v>0</v>
      </c>
      <c r="C312" s="48">
        <f>IFERROR(INDEX('اطلاعات انشعابات شرکتها'!A:BB,MATCH(A312,'اطلاعات انشعابات شرکتها'!A:A,0),MATCH(C$1,'اطلاعات انشعابات شرکتها'!$1:$1,0)),0)</f>
        <v>0</v>
      </c>
      <c r="D312" s="45"/>
      <c r="E312" s="171"/>
      <c r="F312" s="170"/>
      <c r="G312" s="47" t="str">
        <f t="shared" si="45"/>
        <v>/</v>
      </c>
      <c r="H312" s="47">
        <f>IFERROR(INDEX('اطلاعات دوره'!A:Z,MATCH(G312,'اطلاعات دوره'!C:C,0),MATCH(H$1,'اطلاعات دوره'!$1:$1,0)),0)</f>
        <v>0</v>
      </c>
      <c r="I312" s="47">
        <f>IFERROR(INDEX('اطلاعات دوره'!A:Z,MATCH(G312,'اطلاعات دوره'!C:C,0),MATCH(I$1,'اطلاعات دوره'!$1:$1,0)),0)</f>
        <v>0</v>
      </c>
      <c r="J312" s="48">
        <f>IFERROR(INDEX('اطلاعات دوره'!A:Z,MATCH(G312,'اطلاعات دوره'!C:C,0),MATCH(J$1,'اطلاعات دوره'!$1:$1,0)),0)</f>
        <v>0</v>
      </c>
      <c r="K312" s="46"/>
      <c r="L312" s="158" t="str">
        <f>IFERROR(INDEX('اطلاعات دوره'!A:Z,MATCH(G312,'اطلاعات دوره'!C:C,0)-1,MATCH("عنوان",'اطلاعات دوره'!$1:$1,0)),"---")</f>
        <v>---</v>
      </c>
      <c r="M312" s="47" t="str">
        <f t="shared" si="46"/>
        <v>----</v>
      </c>
      <c r="N312" s="48" t="str">
        <f t="shared" si="47"/>
        <v>-/</v>
      </c>
      <c r="O312" s="45"/>
      <c r="P312" s="240">
        <f>IFERROR(INDEX('قرائت کنتور'!A:AZ,MATCH(A312&amp;"-"&amp;"آب",'قرائت کنتور'!B:B,0),MATCH(L312,'قرائت کنتور'!$1:$1,0)),0)</f>
        <v>0</v>
      </c>
      <c r="Q312" s="241">
        <f>IFERROR(INDEX('قرائت کنتور'!A:AZ,MATCH(A312&amp;"-"&amp;"آب",'قرائت کنتور'!B:B,0),MATCH(G312,'قرائت کنتور'!$1:$1,0)),0)</f>
        <v>0</v>
      </c>
      <c r="R312" s="241">
        <f t="shared" si="48"/>
        <v>0</v>
      </c>
      <c r="S312" s="241" t="str">
        <f>IFERROR(INDEX('اطلاعات انشعابات شرکتها'!A:AB,MATCH(A312,'اطلاعات انشعابات شرکتها'!A:A,0),MATCH(S$1,'اطلاعات انشعابات شرکتها'!$1:$1,0)),"---")</f>
        <v>---</v>
      </c>
      <c r="T312" s="227" t="str">
        <f t="shared" si="49"/>
        <v>---</v>
      </c>
      <c r="U312" s="45"/>
      <c r="V312" s="155" t="str">
        <f>IFERROR(INDEX('تعرفه ها'!A:Z,MATCH("بهای هر متر مکعب آب مصرفی",'تعرفه ها'!$B:$B,0),MATCH(F312,'تعرفه ها'!$2:$2,0)),"---")</f>
        <v>---</v>
      </c>
      <c r="W312" s="50" t="str">
        <f t="shared" si="50"/>
        <v>---</v>
      </c>
      <c r="X312" s="50" t="str">
        <f>IFERROR(ROUND(R312*INDEX('تعرفه ها'!A:Z,MATCH("عوارض آب به ازاء هر متر مکعب",'تعرفه ها'!$B:$B,0),MATCH(F312,'تعرفه ها'!$2:$2,0)),0),"---")</f>
        <v>---</v>
      </c>
      <c r="Y312" s="50" t="str">
        <f>IFERROR(ROUND(T312*INDEX('تعرفه ها'!A:Z,MATCH("جریمه مازاد مصرف آب به ازاء هر متر مکعب",'تعرفه ها'!$B:$B,0),MATCH(F312,'تعرفه ها'!$2:$2,0)),0),"---")</f>
        <v>---</v>
      </c>
      <c r="Z312" s="50" t="str">
        <f>IFERROR(ROUND(((W312+X312+Y312)*INDEX('تعرفه ها'!A:Z,MATCH("هزینه نگهداری و تعمیرات شبکه آب",'تعرفه ها'!$B:$B,0),MATCH(F312,'تعرفه ها'!$2:$2,0))/100),0),"---")</f>
        <v>---</v>
      </c>
      <c r="AA312" s="50" t="str">
        <f>IFERROR(IF(INDEX('اطلاعات دوره'!A:Z,MATCH(G312,'اطلاعات دوره'!C:C,0),MATCH("آب",'اطلاعات دوره'!$1:$1,0))="دارد",ROUND((W312+X312+Y312)*INDEX('تعرفه ها'!A:Z,MATCH("پیک فصلی آب",'تعرفه ها'!$B:$B,0),MATCH(F312,'تعرفه ها'!$2:$2,0))/100,0),0),"---")</f>
        <v>---</v>
      </c>
      <c r="AB312" s="50" t="str">
        <f>IFERROR(ROUND(SUM(W312+X312+Y312+Z312+AA312)*INDEX('تعرفه ها'!A:Z,MATCH("مالیات آب",'تعرفه ها'!$B:$B,0),MATCH(F312,'تعرفه ها'!$2:$2,0))/100,0),"---")</f>
        <v>---</v>
      </c>
      <c r="AC312" s="50" t="str">
        <f t="shared" si="51"/>
        <v>---</v>
      </c>
      <c r="AD312" s="50" t="str">
        <f t="shared" si="44"/>
        <v>---</v>
      </c>
      <c r="AE312" s="50" t="str">
        <f t="shared" si="52"/>
        <v>---</v>
      </c>
      <c r="AF312" s="50" t="str">
        <f t="shared" si="53"/>
        <v>---</v>
      </c>
      <c r="AG312" s="153" t="str">
        <f t="shared" si="54"/>
        <v>---</v>
      </c>
      <c r="AI312" s="183" t="str">
        <f>IFERROR(IF(INDEX(پرداخت!A:AZ,MATCH(A312&amp;" - "&amp;"آب",پرداخت!$B:$B,0),MATCH(G312,پرداخت!$1:$1,0))="نشده","نشده","شده"),"---")</f>
        <v>---</v>
      </c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</row>
    <row r="313" spans="1:79" ht="34.9" hidden="1" customHeight="1">
      <c r="A313" s="170"/>
      <c r="B313" s="47">
        <f>IFERROR(INDEX('اطلاعات انشعابات شرکتها'!A:BB,MATCH(A313,'اطلاعات انشعابات شرکتها'!A:A,0),MATCH(B$1,'اطلاعات انشعابات شرکتها'!$1:$1,0)),0)</f>
        <v>0</v>
      </c>
      <c r="C313" s="48">
        <f>IFERROR(INDEX('اطلاعات انشعابات شرکتها'!A:BB,MATCH(A313,'اطلاعات انشعابات شرکتها'!A:A,0),MATCH(C$1,'اطلاعات انشعابات شرکتها'!$1:$1,0)),0)</f>
        <v>0</v>
      </c>
      <c r="D313" s="45"/>
      <c r="E313" s="171"/>
      <c r="F313" s="170"/>
      <c r="G313" s="47" t="str">
        <f t="shared" si="45"/>
        <v>/</v>
      </c>
      <c r="H313" s="47">
        <f>IFERROR(INDEX('اطلاعات دوره'!A:Z,MATCH(G313,'اطلاعات دوره'!C:C,0),MATCH(H$1,'اطلاعات دوره'!$1:$1,0)),0)</f>
        <v>0</v>
      </c>
      <c r="I313" s="47">
        <f>IFERROR(INDEX('اطلاعات دوره'!A:Z,MATCH(G313,'اطلاعات دوره'!C:C,0),MATCH(I$1,'اطلاعات دوره'!$1:$1,0)),0)</f>
        <v>0</v>
      </c>
      <c r="J313" s="48">
        <f>IFERROR(INDEX('اطلاعات دوره'!A:Z,MATCH(G313,'اطلاعات دوره'!C:C,0),MATCH(J$1,'اطلاعات دوره'!$1:$1,0)),0)</f>
        <v>0</v>
      </c>
      <c r="K313" s="46"/>
      <c r="L313" s="158" t="str">
        <f>IFERROR(INDEX('اطلاعات دوره'!A:Z,MATCH(G313,'اطلاعات دوره'!C:C,0)-1,MATCH("عنوان",'اطلاعات دوره'!$1:$1,0)),"---")</f>
        <v>---</v>
      </c>
      <c r="M313" s="47" t="str">
        <f t="shared" si="46"/>
        <v>----</v>
      </c>
      <c r="N313" s="48" t="str">
        <f t="shared" si="47"/>
        <v>-/</v>
      </c>
      <c r="O313" s="45"/>
      <c r="P313" s="240">
        <f>IFERROR(INDEX('قرائت کنتور'!A:AZ,MATCH(A313&amp;"-"&amp;"آب",'قرائت کنتور'!B:B,0),MATCH(L313,'قرائت کنتور'!$1:$1,0)),0)</f>
        <v>0</v>
      </c>
      <c r="Q313" s="241">
        <f>IFERROR(INDEX('قرائت کنتور'!A:AZ,MATCH(A313&amp;"-"&amp;"آب",'قرائت کنتور'!B:B,0),MATCH(G313,'قرائت کنتور'!$1:$1,0)),0)</f>
        <v>0</v>
      </c>
      <c r="R313" s="241">
        <f t="shared" si="48"/>
        <v>0</v>
      </c>
      <c r="S313" s="241" t="str">
        <f>IFERROR(INDEX('اطلاعات انشعابات شرکتها'!A:AB,MATCH(A313,'اطلاعات انشعابات شرکتها'!A:A,0),MATCH(S$1,'اطلاعات انشعابات شرکتها'!$1:$1,0)),"---")</f>
        <v>---</v>
      </c>
      <c r="T313" s="227" t="str">
        <f t="shared" si="49"/>
        <v>---</v>
      </c>
      <c r="U313" s="45"/>
      <c r="V313" s="155" t="str">
        <f>IFERROR(INDEX('تعرفه ها'!A:Z,MATCH("بهای هر متر مکعب آب مصرفی",'تعرفه ها'!$B:$B,0),MATCH(F313,'تعرفه ها'!$2:$2,0)),"---")</f>
        <v>---</v>
      </c>
      <c r="W313" s="50" t="str">
        <f t="shared" si="50"/>
        <v>---</v>
      </c>
      <c r="X313" s="50" t="str">
        <f>IFERROR(ROUND(R313*INDEX('تعرفه ها'!A:Z,MATCH("عوارض آب به ازاء هر متر مکعب",'تعرفه ها'!$B:$B,0),MATCH(F313,'تعرفه ها'!$2:$2,0)),0),"---")</f>
        <v>---</v>
      </c>
      <c r="Y313" s="50" t="str">
        <f>IFERROR(ROUND(T313*INDEX('تعرفه ها'!A:Z,MATCH("جریمه مازاد مصرف آب به ازاء هر متر مکعب",'تعرفه ها'!$B:$B,0),MATCH(F313,'تعرفه ها'!$2:$2,0)),0),"---")</f>
        <v>---</v>
      </c>
      <c r="Z313" s="50" t="str">
        <f>IFERROR(ROUND(((W313+X313+Y313)*INDEX('تعرفه ها'!A:Z,MATCH("هزینه نگهداری و تعمیرات شبکه آب",'تعرفه ها'!$B:$B,0),MATCH(F313,'تعرفه ها'!$2:$2,0))/100),0),"---")</f>
        <v>---</v>
      </c>
      <c r="AA313" s="50" t="str">
        <f>IFERROR(IF(INDEX('اطلاعات دوره'!A:Z,MATCH(G313,'اطلاعات دوره'!C:C,0),MATCH("آب",'اطلاعات دوره'!$1:$1,0))="دارد",ROUND((W313+X313+Y313)*INDEX('تعرفه ها'!A:Z,MATCH("پیک فصلی آب",'تعرفه ها'!$B:$B,0),MATCH(F313,'تعرفه ها'!$2:$2,0))/100,0),0),"---")</f>
        <v>---</v>
      </c>
      <c r="AB313" s="50" t="str">
        <f>IFERROR(ROUND(SUM(W313+X313+Y313+Z313+AA313)*INDEX('تعرفه ها'!A:Z,MATCH("مالیات آب",'تعرفه ها'!$B:$B,0),MATCH(F313,'تعرفه ها'!$2:$2,0))/100,0),"---")</f>
        <v>---</v>
      </c>
      <c r="AC313" s="50" t="str">
        <f t="shared" si="51"/>
        <v>---</v>
      </c>
      <c r="AD313" s="50" t="str">
        <f t="shared" si="44"/>
        <v>---</v>
      </c>
      <c r="AE313" s="50" t="str">
        <f t="shared" si="52"/>
        <v>---</v>
      </c>
      <c r="AF313" s="50" t="str">
        <f t="shared" si="53"/>
        <v>---</v>
      </c>
      <c r="AG313" s="153" t="str">
        <f t="shared" si="54"/>
        <v>---</v>
      </c>
      <c r="AI313" s="183" t="str">
        <f>IFERROR(IF(INDEX(پرداخت!A:AZ,MATCH(A313&amp;" - "&amp;"آب",پرداخت!$B:$B,0),MATCH(G313,پرداخت!$1:$1,0))="نشده","نشده","شده"),"---")</f>
        <v>---</v>
      </c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</row>
    <row r="314" spans="1:79" ht="34.9" hidden="1" customHeight="1">
      <c r="A314" s="170"/>
      <c r="B314" s="47">
        <f>IFERROR(INDEX('اطلاعات انشعابات شرکتها'!A:BB,MATCH(A314,'اطلاعات انشعابات شرکتها'!A:A,0),MATCH(B$1,'اطلاعات انشعابات شرکتها'!$1:$1,0)),0)</f>
        <v>0</v>
      </c>
      <c r="C314" s="48">
        <f>IFERROR(INDEX('اطلاعات انشعابات شرکتها'!A:BB,MATCH(A314,'اطلاعات انشعابات شرکتها'!A:A,0),MATCH(C$1,'اطلاعات انشعابات شرکتها'!$1:$1,0)),0)</f>
        <v>0</v>
      </c>
      <c r="D314" s="45"/>
      <c r="E314" s="171"/>
      <c r="F314" s="170"/>
      <c r="G314" s="47" t="str">
        <f t="shared" si="45"/>
        <v>/</v>
      </c>
      <c r="H314" s="47">
        <f>IFERROR(INDEX('اطلاعات دوره'!A:Z,MATCH(G314,'اطلاعات دوره'!C:C,0),MATCH(H$1,'اطلاعات دوره'!$1:$1,0)),0)</f>
        <v>0</v>
      </c>
      <c r="I314" s="47">
        <f>IFERROR(INDEX('اطلاعات دوره'!A:Z,MATCH(G314,'اطلاعات دوره'!C:C,0),MATCH(I$1,'اطلاعات دوره'!$1:$1,0)),0)</f>
        <v>0</v>
      </c>
      <c r="J314" s="48">
        <f>IFERROR(INDEX('اطلاعات دوره'!A:Z,MATCH(G314,'اطلاعات دوره'!C:C,0),MATCH(J$1,'اطلاعات دوره'!$1:$1,0)),0)</f>
        <v>0</v>
      </c>
      <c r="K314" s="46"/>
      <c r="L314" s="158" t="str">
        <f>IFERROR(INDEX('اطلاعات دوره'!A:Z,MATCH(G314,'اطلاعات دوره'!C:C,0)-1,MATCH("عنوان",'اطلاعات دوره'!$1:$1,0)),"---")</f>
        <v>---</v>
      </c>
      <c r="M314" s="47" t="str">
        <f t="shared" si="46"/>
        <v>----</v>
      </c>
      <c r="N314" s="48" t="str">
        <f t="shared" si="47"/>
        <v>-/</v>
      </c>
      <c r="O314" s="45"/>
      <c r="P314" s="240">
        <f>IFERROR(INDEX('قرائت کنتور'!A:AZ,MATCH(A314&amp;"-"&amp;"آب",'قرائت کنتور'!B:B,0),MATCH(L314,'قرائت کنتور'!$1:$1,0)),0)</f>
        <v>0</v>
      </c>
      <c r="Q314" s="241">
        <f>IFERROR(INDEX('قرائت کنتور'!A:AZ,MATCH(A314&amp;"-"&amp;"آب",'قرائت کنتور'!B:B,0),MATCH(G314,'قرائت کنتور'!$1:$1,0)),0)</f>
        <v>0</v>
      </c>
      <c r="R314" s="241">
        <f t="shared" si="48"/>
        <v>0</v>
      </c>
      <c r="S314" s="241" t="str">
        <f>IFERROR(INDEX('اطلاعات انشعابات شرکتها'!A:AB,MATCH(A314,'اطلاعات انشعابات شرکتها'!A:A,0),MATCH(S$1,'اطلاعات انشعابات شرکتها'!$1:$1,0)),"---")</f>
        <v>---</v>
      </c>
      <c r="T314" s="227" t="str">
        <f t="shared" si="49"/>
        <v>---</v>
      </c>
      <c r="U314" s="45"/>
      <c r="V314" s="155" t="str">
        <f>IFERROR(INDEX('تعرفه ها'!A:Z,MATCH("بهای هر متر مکعب آب مصرفی",'تعرفه ها'!$B:$B,0),MATCH(F314,'تعرفه ها'!$2:$2,0)),"---")</f>
        <v>---</v>
      </c>
      <c r="W314" s="50" t="str">
        <f t="shared" si="50"/>
        <v>---</v>
      </c>
      <c r="X314" s="50" t="str">
        <f>IFERROR(ROUND(R314*INDEX('تعرفه ها'!A:Z,MATCH("عوارض آب به ازاء هر متر مکعب",'تعرفه ها'!$B:$B,0),MATCH(F314,'تعرفه ها'!$2:$2,0)),0),"---")</f>
        <v>---</v>
      </c>
      <c r="Y314" s="50" t="str">
        <f>IFERROR(ROUND(T314*INDEX('تعرفه ها'!A:Z,MATCH("جریمه مازاد مصرف آب به ازاء هر متر مکعب",'تعرفه ها'!$B:$B,0),MATCH(F314,'تعرفه ها'!$2:$2,0)),0),"---")</f>
        <v>---</v>
      </c>
      <c r="Z314" s="50" t="str">
        <f>IFERROR(ROUND(((W314+X314+Y314)*INDEX('تعرفه ها'!A:Z,MATCH("هزینه نگهداری و تعمیرات شبکه آب",'تعرفه ها'!$B:$B,0),MATCH(F314,'تعرفه ها'!$2:$2,0))/100),0),"---")</f>
        <v>---</v>
      </c>
      <c r="AA314" s="50" t="str">
        <f>IFERROR(IF(INDEX('اطلاعات دوره'!A:Z,MATCH(G314,'اطلاعات دوره'!C:C,0),MATCH("آب",'اطلاعات دوره'!$1:$1,0))="دارد",ROUND((W314+X314+Y314)*INDEX('تعرفه ها'!A:Z,MATCH("پیک فصلی آب",'تعرفه ها'!$B:$B,0),MATCH(F314,'تعرفه ها'!$2:$2,0))/100,0),0),"---")</f>
        <v>---</v>
      </c>
      <c r="AB314" s="50" t="str">
        <f>IFERROR(ROUND(SUM(W314+X314+Y314+Z314+AA314)*INDEX('تعرفه ها'!A:Z,MATCH("مالیات آب",'تعرفه ها'!$B:$B,0),MATCH(F314,'تعرفه ها'!$2:$2,0))/100,0),"---")</f>
        <v>---</v>
      </c>
      <c r="AC314" s="50" t="str">
        <f t="shared" si="51"/>
        <v>---</v>
      </c>
      <c r="AD314" s="50" t="str">
        <f t="shared" si="44"/>
        <v>---</v>
      </c>
      <c r="AE314" s="50" t="str">
        <f t="shared" si="52"/>
        <v>---</v>
      </c>
      <c r="AF314" s="50" t="str">
        <f t="shared" si="53"/>
        <v>---</v>
      </c>
      <c r="AG314" s="153" t="str">
        <f t="shared" si="54"/>
        <v>---</v>
      </c>
      <c r="AI314" s="183" t="str">
        <f>IFERROR(IF(INDEX(پرداخت!A:AZ,MATCH(A314&amp;" - "&amp;"آب",پرداخت!$B:$B,0),MATCH(G314,پرداخت!$1:$1,0))="نشده","نشده","شده"),"---")</f>
        <v>---</v>
      </c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</row>
    <row r="315" spans="1:79" ht="34.9" hidden="1" customHeight="1">
      <c r="A315" s="170"/>
      <c r="B315" s="47">
        <f>IFERROR(INDEX('اطلاعات انشعابات شرکتها'!A:BB,MATCH(A315,'اطلاعات انشعابات شرکتها'!A:A,0),MATCH(B$1,'اطلاعات انشعابات شرکتها'!$1:$1,0)),0)</f>
        <v>0</v>
      </c>
      <c r="C315" s="48">
        <f>IFERROR(INDEX('اطلاعات انشعابات شرکتها'!A:BB,MATCH(A315,'اطلاعات انشعابات شرکتها'!A:A,0),MATCH(C$1,'اطلاعات انشعابات شرکتها'!$1:$1,0)),0)</f>
        <v>0</v>
      </c>
      <c r="D315" s="45"/>
      <c r="E315" s="171"/>
      <c r="F315" s="170"/>
      <c r="G315" s="47" t="str">
        <f t="shared" si="45"/>
        <v>/</v>
      </c>
      <c r="H315" s="47">
        <f>IFERROR(INDEX('اطلاعات دوره'!A:Z,MATCH(G315,'اطلاعات دوره'!C:C,0),MATCH(H$1,'اطلاعات دوره'!$1:$1,0)),0)</f>
        <v>0</v>
      </c>
      <c r="I315" s="47">
        <f>IFERROR(INDEX('اطلاعات دوره'!A:Z,MATCH(G315,'اطلاعات دوره'!C:C,0),MATCH(I$1,'اطلاعات دوره'!$1:$1,0)),0)</f>
        <v>0</v>
      </c>
      <c r="J315" s="48">
        <f>IFERROR(INDEX('اطلاعات دوره'!A:Z,MATCH(G315,'اطلاعات دوره'!C:C,0),MATCH(J$1,'اطلاعات دوره'!$1:$1,0)),0)</f>
        <v>0</v>
      </c>
      <c r="K315" s="46"/>
      <c r="L315" s="158" t="str">
        <f>IFERROR(INDEX('اطلاعات دوره'!A:Z,MATCH(G315,'اطلاعات دوره'!C:C,0)-1,MATCH("عنوان",'اطلاعات دوره'!$1:$1,0)),"---")</f>
        <v>---</v>
      </c>
      <c r="M315" s="47" t="str">
        <f t="shared" si="46"/>
        <v>----</v>
      </c>
      <c r="N315" s="48" t="str">
        <f t="shared" si="47"/>
        <v>-/</v>
      </c>
      <c r="O315" s="45"/>
      <c r="P315" s="240">
        <f>IFERROR(INDEX('قرائت کنتور'!A:AZ,MATCH(A315&amp;"-"&amp;"آب",'قرائت کنتور'!B:B,0),MATCH(L315,'قرائت کنتور'!$1:$1,0)),0)</f>
        <v>0</v>
      </c>
      <c r="Q315" s="241">
        <f>IFERROR(INDEX('قرائت کنتور'!A:AZ,MATCH(A315&amp;"-"&amp;"آب",'قرائت کنتور'!B:B,0),MATCH(G315,'قرائت کنتور'!$1:$1,0)),0)</f>
        <v>0</v>
      </c>
      <c r="R315" s="241">
        <f t="shared" si="48"/>
        <v>0</v>
      </c>
      <c r="S315" s="241" t="str">
        <f>IFERROR(INDEX('اطلاعات انشعابات شرکتها'!A:AB,MATCH(A315,'اطلاعات انشعابات شرکتها'!A:A,0),MATCH(S$1,'اطلاعات انشعابات شرکتها'!$1:$1,0)),"---")</f>
        <v>---</v>
      </c>
      <c r="T315" s="227" t="str">
        <f t="shared" si="49"/>
        <v>---</v>
      </c>
      <c r="U315" s="45"/>
      <c r="V315" s="155" t="str">
        <f>IFERROR(INDEX('تعرفه ها'!A:Z,MATCH("بهای هر متر مکعب آب مصرفی",'تعرفه ها'!$B:$B,0),MATCH(F315,'تعرفه ها'!$2:$2,0)),"---")</f>
        <v>---</v>
      </c>
      <c r="W315" s="50" t="str">
        <f t="shared" si="50"/>
        <v>---</v>
      </c>
      <c r="X315" s="50" t="str">
        <f>IFERROR(ROUND(R315*INDEX('تعرفه ها'!A:Z,MATCH("عوارض آب به ازاء هر متر مکعب",'تعرفه ها'!$B:$B,0),MATCH(F315,'تعرفه ها'!$2:$2,0)),0),"---")</f>
        <v>---</v>
      </c>
      <c r="Y315" s="50" t="str">
        <f>IFERROR(ROUND(T315*INDEX('تعرفه ها'!A:Z,MATCH("جریمه مازاد مصرف آب به ازاء هر متر مکعب",'تعرفه ها'!$B:$B,0),MATCH(F315,'تعرفه ها'!$2:$2,0)),0),"---")</f>
        <v>---</v>
      </c>
      <c r="Z315" s="50" t="str">
        <f>IFERROR(ROUND(((W315+X315+Y315)*INDEX('تعرفه ها'!A:Z,MATCH("هزینه نگهداری و تعمیرات شبکه آب",'تعرفه ها'!$B:$B,0),MATCH(F315,'تعرفه ها'!$2:$2,0))/100),0),"---")</f>
        <v>---</v>
      </c>
      <c r="AA315" s="50" t="str">
        <f>IFERROR(IF(INDEX('اطلاعات دوره'!A:Z,MATCH(G315,'اطلاعات دوره'!C:C,0),MATCH("آب",'اطلاعات دوره'!$1:$1,0))="دارد",ROUND((W315+X315+Y315)*INDEX('تعرفه ها'!A:Z,MATCH("پیک فصلی آب",'تعرفه ها'!$B:$B,0),MATCH(F315,'تعرفه ها'!$2:$2,0))/100,0),0),"---")</f>
        <v>---</v>
      </c>
      <c r="AB315" s="50" t="str">
        <f>IFERROR(ROUND(SUM(W315+X315+Y315+Z315+AA315)*INDEX('تعرفه ها'!A:Z,MATCH("مالیات آب",'تعرفه ها'!$B:$B,0),MATCH(F315,'تعرفه ها'!$2:$2,0))/100,0),"---")</f>
        <v>---</v>
      </c>
      <c r="AC315" s="50" t="str">
        <f t="shared" si="51"/>
        <v>---</v>
      </c>
      <c r="AD315" s="50" t="str">
        <f t="shared" si="44"/>
        <v>---</v>
      </c>
      <c r="AE315" s="50" t="str">
        <f t="shared" si="52"/>
        <v>---</v>
      </c>
      <c r="AF315" s="50" t="str">
        <f t="shared" si="53"/>
        <v>---</v>
      </c>
      <c r="AG315" s="153" t="str">
        <f t="shared" si="54"/>
        <v>---</v>
      </c>
      <c r="AI315" s="183" t="str">
        <f>IFERROR(IF(INDEX(پرداخت!A:AZ,MATCH(A315&amp;" - "&amp;"آب",پرداخت!$B:$B,0),MATCH(G315,پرداخت!$1:$1,0))="نشده","نشده","شده"),"---")</f>
        <v>---</v>
      </c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</row>
    <row r="316" spans="1:79" ht="34.9" hidden="1" customHeight="1">
      <c r="A316" s="170"/>
      <c r="B316" s="47">
        <f>IFERROR(INDEX('اطلاعات انشعابات شرکتها'!A:BB,MATCH(A316,'اطلاعات انشعابات شرکتها'!A:A,0),MATCH(B$1,'اطلاعات انشعابات شرکتها'!$1:$1,0)),0)</f>
        <v>0</v>
      </c>
      <c r="C316" s="48">
        <f>IFERROR(INDEX('اطلاعات انشعابات شرکتها'!A:BB,MATCH(A316,'اطلاعات انشعابات شرکتها'!A:A,0),MATCH(C$1,'اطلاعات انشعابات شرکتها'!$1:$1,0)),0)</f>
        <v>0</v>
      </c>
      <c r="D316" s="45"/>
      <c r="E316" s="171"/>
      <c r="F316" s="170"/>
      <c r="G316" s="47" t="str">
        <f t="shared" si="45"/>
        <v>/</v>
      </c>
      <c r="H316" s="47">
        <f>IFERROR(INDEX('اطلاعات دوره'!A:Z,MATCH(G316,'اطلاعات دوره'!C:C,0),MATCH(H$1,'اطلاعات دوره'!$1:$1,0)),0)</f>
        <v>0</v>
      </c>
      <c r="I316" s="47">
        <f>IFERROR(INDEX('اطلاعات دوره'!A:Z,MATCH(G316,'اطلاعات دوره'!C:C,0),MATCH(I$1,'اطلاعات دوره'!$1:$1,0)),0)</f>
        <v>0</v>
      </c>
      <c r="J316" s="48">
        <f>IFERROR(INDEX('اطلاعات دوره'!A:Z,MATCH(G316,'اطلاعات دوره'!C:C,0),MATCH(J$1,'اطلاعات دوره'!$1:$1,0)),0)</f>
        <v>0</v>
      </c>
      <c r="K316" s="46"/>
      <c r="L316" s="158" t="str">
        <f>IFERROR(INDEX('اطلاعات دوره'!A:Z,MATCH(G316,'اطلاعات دوره'!C:C,0)-1,MATCH("عنوان",'اطلاعات دوره'!$1:$1,0)),"---")</f>
        <v>---</v>
      </c>
      <c r="M316" s="47" t="str">
        <f t="shared" si="46"/>
        <v>----</v>
      </c>
      <c r="N316" s="48" t="str">
        <f t="shared" si="47"/>
        <v>-/</v>
      </c>
      <c r="O316" s="45"/>
      <c r="P316" s="240">
        <f>IFERROR(INDEX('قرائت کنتور'!A:AZ,MATCH(A316&amp;"-"&amp;"آب",'قرائت کنتور'!B:B,0),MATCH(L316,'قرائت کنتور'!$1:$1,0)),0)</f>
        <v>0</v>
      </c>
      <c r="Q316" s="241">
        <f>IFERROR(INDEX('قرائت کنتور'!A:AZ,MATCH(A316&amp;"-"&amp;"آب",'قرائت کنتور'!B:B,0),MATCH(G316,'قرائت کنتور'!$1:$1,0)),0)</f>
        <v>0</v>
      </c>
      <c r="R316" s="241">
        <f t="shared" si="48"/>
        <v>0</v>
      </c>
      <c r="S316" s="241" t="str">
        <f>IFERROR(INDEX('اطلاعات انشعابات شرکتها'!A:AB,MATCH(A316,'اطلاعات انشعابات شرکتها'!A:A,0),MATCH(S$1,'اطلاعات انشعابات شرکتها'!$1:$1,0)),"---")</f>
        <v>---</v>
      </c>
      <c r="T316" s="227" t="str">
        <f t="shared" si="49"/>
        <v>---</v>
      </c>
      <c r="U316" s="45"/>
      <c r="V316" s="155" t="str">
        <f>IFERROR(INDEX('تعرفه ها'!A:Z,MATCH("بهای هر متر مکعب آب مصرفی",'تعرفه ها'!$B:$B,0),MATCH(F316,'تعرفه ها'!$2:$2,0)),"---")</f>
        <v>---</v>
      </c>
      <c r="W316" s="50" t="str">
        <f t="shared" si="50"/>
        <v>---</v>
      </c>
      <c r="X316" s="50" t="str">
        <f>IFERROR(ROUND(R316*INDEX('تعرفه ها'!A:Z,MATCH("عوارض آب به ازاء هر متر مکعب",'تعرفه ها'!$B:$B,0),MATCH(F316,'تعرفه ها'!$2:$2,0)),0),"---")</f>
        <v>---</v>
      </c>
      <c r="Y316" s="50" t="str">
        <f>IFERROR(ROUND(T316*INDEX('تعرفه ها'!A:Z,MATCH("جریمه مازاد مصرف آب به ازاء هر متر مکعب",'تعرفه ها'!$B:$B,0),MATCH(F316,'تعرفه ها'!$2:$2,0)),0),"---")</f>
        <v>---</v>
      </c>
      <c r="Z316" s="50" t="str">
        <f>IFERROR(ROUND(((W316+X316+Y316)*INDEX('تعرفه ها'!A:Z,MATCH("هزینه نگهداری و تعمیرات شبکه آب",'تعرفه ها'!$B:$B,0),MATCH(F316,'تعرفه ها'!$2:$2,0))/100),0),"---")</f>
        <v>---</v>
      </c>
      <c r="AA316" s="50" t="str">
        <f>IFERROR(IF(INDEX('اطلاعات دوره'!A:Z,MATCH(G316,'اطلاعات دوره'!C:C,0),MATCH("آب",'اطلاعات دوره'!$1:$1,0))="دارد",ROUND((W316+X316+Y316)*INDEX('تعرفه ها'!A:Z,MATCH("پیک فصلی آب",'تعرفه ها'!$B:$B,0),MATCH(F316,'تعرفه ها'!$2:$2,0))/100,0),0),"---")</f>
        <v>---</v>
      </c>
      <c r="AB316" s="50" t="str">
        <f>IFERROR(ROUND(SUM(W316+X316+Y316+Z316+AA316)*INDEX('تعرفه ها'!A:Z,MATCH("مالیات آب",'تعرفه ها'!$B:$B,0),MATCH(F316,'تعرفه ها'!$2:$2,0))/100,0),"---")</f>
        <v>---</v>
      </c>
      <c r="AC316" s="50" t="str">
        <f t="shared" si="51"/>
        <v>---</v>
      </c>
      <c r="AD316" s="50" t="str">
        <f t="shared" si="44"/>
        <v>---</v>
      </c>
      <c r="AE316" s="50" t="str">
        <f t="shared" si="52"/>
        <v>---</v>
      </c>
      <c r="AF316" s="50" t="str">
        <f t="shared" si="53"/>
        <v>---</v>
      </c>
      <c r="AG316" s="153" t="str">
        <f t="shared" si="54"/>
        <v>---</v>
      </c>
      <c r="AI316" s="183" t="str">
        <f>IFERROR(IF(INDEX(پرداخت!A:AZ,MATCH(A316&amp;" - "&amp;"آب",پرداخت!$B:$B,0),MATCH(G316,پرداخت!$1:$1,0))="نشده","نشده","شده"),"---")</f>
        <v>---</v>
      </c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</row>
    <row r="317" spans="1:79" ht="34.9" hidden="1" customHeight="1">
      <c r="A317" s="170"/>
      <c r="B317" s="47">
        <f>IFERROR(INDEX('اطلاعات انشعابات شرکتها'!A:BB,MATCH(A317,'اطلاعات انشعابات شرکتها'!A:A,0),MATCH(B$1,'اطلاعات انشعابات شرکتها'!$1:$1,0)),0)</f>
        <v>0</v>
      </c>
      <c r="C317" s="48">
        <f>IFERROR(INDEX('اطلاعات انشعابات شرکتها'!A:BB,MATCH(A317,'اطلاعات انشعابات شرکتها'!A:A,0),MATCH(C$1,'اطلاعات انشعابات شرکتها'!$1:$1,0)),0)</f>
        <v>0</v>
      </c>
      <c r="D317" s="45"/>
      <c r="E317" s="171"/>
      <c r="F317" s="170"/>
      <c r="G317" s="47" t="str">
        <f t="shared" si="45"/>
        <v>/</v>
      </c>
      <c r="H317" s="47">
        <f>IFERROR(INDEX('اطلاعات دوره'!A:Z,MATCH(G317,'اطلاعات دوره'!C:C,0),MATCH(H$1,'اطلاعات دوره'!$1:$1,0)),0)</f>
        <v>0</v>
      </c>
      <c r="I317" s="47">
        <f>IFERROR(INDEX('اطلاعات دوره'!A:Z,MATCH(G317,'اطلاعات دوره'!C:C,0),MATCH(I$1,'اطلاعات دوره'!$1:$1,0)),0)</f>
        <v>0</v>
      </c>
      <c r="J317" s="48">
        <f>IFERROR(INDEX('اطلاعات دوره'!A:Z,MATCH(G317,'اطلاعات دوره'!C:C,0),MATCH(J$1,'اطلاعات دوره'!$1:$1,0)),0)</f>
        <v>0</v>
      </c>
      <c r="K317" s="46"/>
      <c r="L317" s="158" t="str">
        <f>IFERROR(INDEX('اطلاعات دوره'!A:Z,MATCH(G317,'اطلاعات دوره'!C:C,0)-1,MATCH("عنوان",'اطلاعات دوره'!$1:$1,0)),"---")</f>
        <v>---</v>
      </c>
      <c r="M317" s="47" t="str">
        <f t="shared" si="46"/>
        <v>----</v>
      </c>
      <c r="N317" s="48" t="str">
        <f t="shared" si="47"/>
        <v>-/</v>
      </c>
      <c r="O317" s="45"/>
      <c r="P317" s="240">
        <f>IFERROR(INDEX('قرائت کنتور'!A:AZ,MATCH(A317&amp;"-"&amp;"آب",'قرائت کنتور'!B:B,0),MATCH(L317,'قرائت کنتور'!$1:$1,0)),0)</f>
        <v>0</v>
      </c>
      <c r="Q317" s="241">
        <f>IFERROR(INDEX('قرائت کنتور'!A:AZ,MATCH(A317&amp;"-"&amp;"آب",'قرائت کنتور'!B:B,0),MATCH(G317,'قرائت کنتور'!$1:$1,0)),0)</f>
        <v>0</v>
      </c>
      <c r="R317" s="241">
        <f t="shared" si="48"/>
        <v>0</v>
      </c>
      <c r="S317" s="241" t="str">
        <f>IFERROR(INDEX('اطلاعات انشعابات شرکتها'!A:AB,MATCH(A317,'اطلاعات انشعابات شرکتها'!A:A,0),MATCH(S$1,'اطلاعات انشعابات شرکتها'!$1:$1,0)),"---")</f>
        <v>---</v>
      </c>
      <c r="T317" s="227" t="str">
        <f t="shared" si="49"/>
        <v>---</v>
      </c>
      <c r="U317" s="45"/>
      <c r="V317" s="155" t="str">
        <f>IFERROR(INDEX('تعرفه ها'!A:Z,MATCH("بهای هر متر مکعب آب مصرفی",'تعرفه ها'!$B:$B,0),MATCH(F317,'تعرفه ها'!$2:$2,0)),"---")</f>
        <v>---</v>
      </c>
      <c r="W317" s="50" t="str">
        <f t="shared" si="50"/>
        <v>---</v>
      </c>
      <c r="X317" s="50" t="str">
        <f>IFERROR(ROUND(R317*INDEX('تعرفه ها'!A:Z,MATCH("عوارض آب به ازاء هر متر مکعب",'تعرفه ها'!$B:$B,0),MATCH(F317,'تعرفه ها'!$2:$2,0)),0),"---")</f>
        <v>---</v>
      </c>
      <c r="Y317" s="50" t="str">
        <f>IFERROR(ROUND(T317*INDEX('تعرفه ها'!A:Z,MATCH("جریمه مازاد مصرف آب به ازاء هر متر مکعب",'تعرفه ها'!$B:$B,0),MATCH(F317,'تعرفه ها'!$2:$2,0)),0),"---")</f>
        <v>---</v>
      </c>
      <c r="Z317" s="50" t="str">
        <f>IFERROR(ROUND(((W317+X317+Y317)*INDEX('تعرفه ها'!A:Z,MATCH("هزینه نگهداری و تعمیرات شبکه آب",'تعرفه ها'!$B:$B,0),MATCH(F317,'تعرفه ها'!$2:$2,0))/100),0),"---")</f>
        <v>---</v>
      </c>
      <c r="AA317" s="50" t="str">
        <f>IFERROR(IF(INDEX('اطلاعات دوره'!A:Z,MATCH(G317,'اطلاعات دوره'!C:C,0),MATCH("آب",'اطلاعات دوره'!$1:$1,0))="دارد",ROUND((W317+X317+Y317)*INDEX('تعرفه ها'!A:Z,MATCH("پیک فصلی آب",'تعرفه ها'!$B:$B,0),MATCH(F317,'تعرفه ها'!$2:$2,0))/100,0),0),"---")</f>
        <v>---</v>
      </c>
      <c r="AB317" s="50" t="str">
        <f>IFERROR(ROUND(SUM(W317+X317+Y317+Z317+AA317)*INDEX('تعرفه ها'!A:Z,MATCH("مالیات آب",'تعرفه ها'!$B:$B,0),MATCH(F317,'تعرفه ها'!$2:$2,0))/100,0),"---")</f>
        <v>---</v>
      </c>
      <c r="AC317" s="50" t="str">
        <f t="shared" si="51"/>
        <v>---</v>
      </c>
      <c r="AD317" s="50" t="str">
        <f t="shared" si="44"/>
        <v>---</v>
      </c>
      <c r="AE317" s="50" t="str">
        <f t="shared" si="52"/>
        <v>---</v>
      </c>
      <c r="AF317" s="50" t="str">
        <f t="shared" si="53"/>
        <v>---</v>
      </c>
      <c r="AG317" s="153" t="str">
        <f t="shared" si="54"/>
        <v>---</v>
      </c>
      <c r="AI317" s="183" t="str">
        <f>IFERROR(IF(INDEX(پرداخت!A:AZ,MATCH(A317&amp;" - "&amp;"آب",پرداخت!$B:$B,0),MATCH(G317,پرداخت!$1:$1,0))="نشده","نشده","شده"),"---")</f>
        <v>---</v>
      </c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</row>
    <row r="318" spans="1:79" ht="34.9" hidden="1" customHeight="1">
      <c r="A318" s="170"/>
      <c r="B318" s="47">
        <f>IFERROR(INDEX('اطلاعات انشعابات شرکتها'!A:BB,MATCH(A318,'اطلاعات انشعابات شرکتها'!A:A,0),MATCH(B$1,'اطلاعات انشعابات شرکتها'!$1:$1,0)),0)</f>
        <v>0</v>
      </c>
      <c r="C318" s="48">
        <f>IFERROR(INDEX('اطلاعات انشعابات شرکتها'!A:BB,MATCH(A318,'اطلاعات انشعابات شرکتها'!A:A,0),MATCH(C$1,'اطلاعات انشعابات شرکتها'!$1:$1,0)),0)</f>
        <v>0</v>
      </c>
      <c r="D318" s="45"/>
      <c r="E318" s="171"/>
      <c r="F318" s="170"/>
      <c r="G318" s="47" t="str">
        <f t="shared" si="45"/>
        <v>/</v>
      </c>
      <c r="H318" s="47">
        <f>IFERROR(INDEX('اطلاعات دوره'!A:Z,MATCH(G318,'اطلاعات دوره'!C:C,0),MATCH(H$1,'اطلاعات دوره'!$1:$1,0)),0)</f>
        <v>0</v>
      </c>
      <c r="I318" s="47">
        <f>IFERROR(INDEX('اطلاعات دوره'!A:Z,MATCH(G318,'اطلاعات دوره'!C:C,0),MATCH(I$1,'اطلاعات دوره'!$1:$1,0)),0)</f>
        <v>0</v>
      </c>
      <c r="J318" s="48">
        <f>IFERROR(INDEX('اطلاعات دوره'!A:Z,MATCH(G318,'اطلاعات دوره'!C:C,0),MATCH(J$1,'اطلاعات دوره'!$1:$1,0)),0)</f>
        <v>0</v>
      </c>
      <c r="K318" s="46"/>
      <c r="L318" s="158" t="str">
        <f>IFERROR(INDEX('اطلاعات دوره'!A:Z,MATCH(G318,'اطلاعات دوره'!C:C,0)-1,MATCH("عنوان",'اطلاعات دوره'!$1:$1,0)),"---")</f>
        <v>---</v>
      </c>
      <c r="M318" s="47" t="str">
        <f t="shared" si="46"/>
        <v>----</v>
      </c>
      <c r="N318" s="48" t="str">
        <f t="shared" si="47"/>
        <v>-/</v>
      </c>
      <c r="O318" s="45"/>
      <c r="P318" s="240">
        <f>IFERROR(INDEX('قرائت کنتور'!A:AZ,MATCH(A318&amp;"-"&amp;"آب",'قرائت کنتور'!B:B,0),MATCH(L318,'قرائت کنتور'!$1:$1,0)),0)</f>
        <v>0</v>
      </c>
      <c r="Q318" s="241">
        <f>IFERROR(INDEX('قرائت کنتور'!A:AZ,MATCH(A318&amp;"-"&amp;"آب",'قرائت کنتور'!B:B,0),MATCH(G318,'قرائت کنتور'!$1:$1,0)),0)</f>
        <v>0</v>
      </c>
      <c r="R318" s="241">
        <f t="shared" si="48"/>
        <v>0</v>
      </c>
      <c r="S318" s="241" t="str">
        <f>IFERROR(INDEX('اطلاعات انشعابات شرکتها'!A:AB,MATCH(A318,'اطلاعات انشعابات شرکتها'!A:A,0),MATCH(S$1,'اطلاعات انشعابات شرکتها'!$1:$1,0)),"---")</f>
        <v>---</v>
      </c>
      <c r="T318" s="227" t="str">
        <f t="shared" si="49"/>
        <v>---</v>
      </c>
      <c r="U318" s="45"/>
      <c r="V318" s="155" t="str">
        <f>IFERROR(INDEX('تعرفه ها'!A:Z,MATCH("بهای هر متر مکعب آب مصرفی",'تعرفه ها'!$B:$B,0),MATCH(F318,'تعرفه ها'!$2:$2,0)),"---")</f>
        <v>---</v>
      </c>
      <c r="W318" s="50" t="str">
        <f t="shared" si="50"/>
        <v>---</v>
      </c>
      <c r="X318" s="50" t="str">
        <f>IFERROR(ROUND(R318*INDEX('تعرفه ها'!A:Z,MATCH("عوارض آب به ازاء هر متر مکعب",'تعرفه ها'!$B:$B,0),MATCH(F318,'تعرفه ها'!$2:$2,0)),0),"---")</f>
        <v>---</v>
      </c>
      <c r="Y318" s="50" t="str">
        <f>IFERROR(ROUND(T318*INDEX('تعرفه ها'!A:Z,MATCH("جریمه مازاد مصرف آب به ازاء هر متر مکعب",'تعرفه ها'!$B:$B,0),MATCH(F318,'تعرفه ها'!$2:$2,0)),0),"---")</f>
        <v>---</v>
      </c>
      <c r="Z318" s="50" t="str">
        <f>IFERROR(ROUND(((W318+X318+Y318)*INDEX('تعرفه ها'!A:Z,MATCH("هزینه نگهداری و تعمیرات شبکه آب",'تعرفه ها'!$B:$B,0),MATCH(F318,'تعرفه ها'!$2:$2,0))/100),0),"---")</f>
        <v>---</v>
      </c>
      <c r="AA318" s="50" t="str">
        <f>IFERROR(IF(INDEX('اطلاعات دوره'!A:Z,MATCH(G318,'اطلاعات دوره'!C:C,0),MATCH("آب",'اطلاعات دوره'!$1:$1,0))="دارد",ROUND((W318+X318+Y318)*INDEX('تعرفه ها'!A:Z,MATCH("پیک فصلی آب",'تعرفه ها'!$B:$B,0),MATCH(F318,'تعرفه ها'!$2:$2,0))/100,0),0),"---")</f>
        <v>---</v>
      </c>
      <c r="AB318" s="50" t="str">
        <f>IFERROR(ROUND(SUM(W318+X318+Y318+Z318+AA318)*INDEX('تعرفه ها'!A:Z,MATCH("مالیات آب",'تعرفه ها'!$B:$B,0),MATCH(F318,'تعرفه ها'!$2:$2,0))/100,0),"---")</f>
        <v>---</v>
      </c>
      <c r="AC318" s="50" t="str">
        <f t="shared" si="51"/>
        <v>---</v>
      </c>
      <c r="AD318" s="50" t="str">
        <f t="shared" si="44"/>
        <v>---</v>
      </c>
      <c r="AE318" s="50" t="str">
        <f t="shared" si="52"/>
        <v>---</v>
      </c>
      <c r="AF318" s="50" t="str">
        <f t="shared" si="53"/>
        <v>---</v>
      </c>
      <c r="AG318" s="153" t="str">
        <f t="shared" si="54"/>
        <v>---</v>
      </c>
      <c r="AI318" s="183" t="str">
        <f>IFERROR(IF(INDEX(پرداخت!A:AZ,MATCH(A318&amp;" - "&amp;"آب",پرداخت!$B:$B,0),MATCH(G318,پرداخت!$1:$1,0))="نشده","نشده","شده"),"---")</f>
        <v>---</v>
      </c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</row>
    <row r="319" spans="1:79" ht="34.9" hidden="1" customHeight="1">
      <c r="A319" s="170"/>
      <c r="B319" s="47">
        <f>IFERROR(INDEX('اطلاعات انشعابات شرکتها'!A:BB,MATCH(A319,'اطلاعات انشعابات شرکتها'!A:A,0),MATCH(B$1,'اطلاعات انشعابات شرکتها'!$1:$1,0)),0)</f>
        <v>0</v>
      </c>
      <c r="C319" s="48">
        <f>IFERROR(INDEX('اطلاعات انشعابات شرکتها'!A:BB,MATCH(A319,'اطلاعات انشعابات شرکتها'!A:A,0),MATCH(C$1,'اطلاعات انشعابات شرکتها'!$1:$1,0)),0)</f>
        <v>0</v>
      </c>
      <c r="D319" s="45"/>
      <c r="E319" s="171"/>
      <c r="F319" s="170"/>
      <c r="G319" s="47" t="str">
        <f t="shared" si="45"/>
        <v>/</v>
      </c>
      <c r="H319" s="47">
        <f>IFERROR(INDEX('اطلاعات دوره'!A:Z,MATCH(G319,'اطلاعات دوره'!C:C,0),MATCH(H$1,'اطلاعات دوره'!$1:$1,0)),0)</f>
        <v>0</v>
      </c>
      <c r="I319" s="47">
        <f>IFERROR(INDEX('اطلاعات دوره'!A:Z,MATCH(G319,'اطلاعات دوره'!C:C,0),MATCH(I$1,'اطلاعات دوره'!$1:$1,0)),0)</f>
        <v>0</v>
      </c>
      <c r="J319" s="48">
        <f>IFERROR(INDEX('اطلاعات دوره'!A:Z,MATCH(G319,'اطلاعات دوره'!C:C,0),MATCH(J$1,'اطلاعات دوره'!$1:$1,0)),0)</f>
        <v>0</v>
      </c>
      <c r="K319" s="46"/>
      <c r="L319" s="158" t="str">
        <f>IFERROR(INDEX('اطلاعات دوره'!A:Z,MATCH(G319,'اطلاعات دوره'!C:C,0)-1,MATCH("عنوان",'اطلاعات دوره'!$1:$1,0)),"---")</f>
        <v>---</v>
      </c>
      <c r="M319" s="47" t="str">
        <f t="shared" si="46"/>
        <v>----</v>
      </c>
      <c r="N319" s="48" t="str">
        <f t="shared" si="47"/>
        <v>-/</v>
      </c>
      <c r="O319" s="45"/>
      <c r="P319" s="240">
        <f>IFERROR(INDEX('قرائت کنتور'!A:AZ,MATCH(A319&amp;"-"&amp;"آب",'قرائت کنتور'!B:B,0),MATCH(L319,'قرائت کنتور'!$1:$1,0)),0)</f>
        <v>0</v>
      </c>
      <c r="Q319" s="241">
        <f>IFERROR(INDEX('قرائت کنتور'!A:AZ,MATCH(A319&amp;"-"&amp;"آب",'قرائت کنتور'!B:B,0),MATCH(G319,'قرائت کنتور'!$1:$1,0)),0)</f>
        <v>0</v>
      </c>
      <c r="R319" s="241">
        <f t="shared" si="48"/>
        <v>0</v>
      </c>
      <c r="S319" s="241" t="str">
        <f>IFERROR(INDEX('اطلاعات انشعابات شرکتها'!A:AB,MATCH(A319,'اطلاعات انشعابات شرکتها'!A:A,0),MATCH(S$1,'اطلاعات انشعابات شرکتها'!$1:$1,0)),"---")</f>
        <v>---</v>
      </c>
      <c r="T319" s="227" t="str">
        <f t="shared" si="49"/>
        <v>---</v>
      </c>
      <c r="U319" s="45"/>
      <c r="V319" s="155" t="str">
        <f>IFERROR(INDEX('تعرفه ها'!A:Z,MATCH("بهای هر متر مکعب آب مصرفی",'تعرفه ها'!$B:$B,0),MATCH(F319,'تعرفه ها'!$2:$2,0)),"---")</f>
        <v>---</v>
      </c>
      <c r="W319" s="50" t="str">
        <f t="shared" si="50"/>
        <v>---</v>
      </c>
      <c r="X319" s="50" t="str">
        <f>IFERROR(ROUND(R319*INDEX('تعرفه ها'!A:Z,MATCH("عوارض آب به ازاء هر متر مکعب",'تعرفه ها'!$B:$B,0),MATCH(F319,'تعرفه ها'!$2:$2,0)),0),"---")</f>
        <v>---</v>
      </c>
      <c r="Y319" s="50" t="str">
        <f>IFERROR(ROUND(T319*INDEX('تعرفه ها'!A:Z,MATCH("جریمه مازاد مصرف آب به ازاء هر متر مکعب",'تعرفه ها'!$B:$B,0),MATCH(F319,'تعرفه ها'!$2:$2,0)),0),"---")</f>
        <v>---</v>
      </c>
      <c r="Z319" s="50" t="str">
        <f>IFERROR(ROUND(((W319+X319+Y319)*INDEX('تعرفه ها'!A:Z,MATCH("هزینه نگهداری و تعمیرات شبکه آب",'تعرفه ها'!$B:$B,0),MATCH(F319,'تعرفه ها'!$2:$2,0))/100),0),"---")</f>
        <v>---</v>
      </c>
      <c r="AA319" s="50" t="str">
        <f>IFERROR(IF(INDEX('اطلاعات دوره'!A:Z,MATCH(G319,'اطلاعات دوره'!C:C,0),MATCH("آب",'اطلاعات دوره'!$1:$1,0))="دارد",ROUND((W319+X319+Y319)*INDEX('تعرفه ها'!A:Z,MATCH("پیک فصلی آب",'تعرفه ها'!$B:$B,0),MATCH(F319,'تعرفه ها'!$2:$2,0))/100,0),0),"---")</f>
        <v>---</v>
      </c>
      <c r="AB319" s="50" t="str">
        <f>IFERROR(ROUND(SUM(W319+X319+Y319+Z319+AA319)*INDEX('تعرفه ها'!A:Z,MATCH("مالیات آب",'تعرفه ها'!$B:$B,0),MATCH(F319,'تعرفه ها'!$2:$2,0))/100,0),"---")</f>
        <v>---</v>
      </c>
      <c r="AC319" s="50" t="str">
        <f t="shared" si="51"/>
        <v>---</v>
      </c>
      <c r="AD319" s="50" t="str">
        <f t="shared" si="44"/>
        <v>---</v>
      </c>
      <c r="AE319" s="50" t="str">
        <f t="shared" si="52"/>
        <v>---</v>
      </c>
      <c r="AF319" s="50" t="str">
        <f t="shared" si="53"/>
        <v>---</v>
      </c>
      <c r="AG319" s="153" t="str">
        <f t="shared" si="54"/>
        <v>---</v>
      </c>
      <c r="AI319" s="183" t="str">
        <f>IFERROR(IF(INDEX(پرداخت!A:AZ,MATCH(A319&amp;" - "&amp;"آب",پرداخت!$B:$B,0),MATCH(G319,پرداخت!$1:$1,0))="نشده","نشده","شده"),"---")</f>
        <v>---</v>
      </c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</row>
    <row r="320" spans="1:79" ht="34.9" hidden="1" customHeight="1">
      <c r="A320" s="170"/>
      <c r="B320" s="47">
        <f>IFERROR(INDEX('اطلاعات انشعابات شرکتها'!A:BB,MATCH(A320,'اطلاعات انشعابات شرکتها'!A:A,0),MATCH(B$1,'اطلاعات انشعابات شرکتها'!$1:$1,0)),0)</f>
        <v>0</v>
      </c>
      <c r="C320" s="48">
        <f>IFERROR(INDEX('اطلاعات انشعابات شرکتها'!A:BB,MATCH(A320,'اطلاعات انشعابات شرکتها'!A:A,0),MATCH(C$1,'اطلاعات انشعابات شرکتها'!$1:$1,0)),0)</f>
        <v>0</v>
      </c>
      <c r="D320" s="45"/>
      <c r="E320" s="171"/>
      <c r="F320" s="170"/>
      <c r="G320" s="47" t="str">
        <f t="shared" si="45"/>
        <v>/</v>
      </c>
      <c r="H320" s="47">
        <f>IFERROR(INDEX('اطلاعات دوره'!A:Z,MATCH(G320,'اطلاعات دوره'!C:C,0),MATCH(H$1,'اطلاعات دوره'!$1:$1,0)),0)</f>
        <v>0</v>
      </c>
      <c r="I320" s="47">
        <f>IFERROR(INDEX('اطلاعات دوره'!A:Z,MATCH(G320,'اطلاعات دوره'!C:C,0),MATCH(I$1,'اطلاعات دوره'!$1:$1,0)),0)</f>
        <v>0</v>
      </c>
      <c r="J320" s="48">
        <f>IFERROR(INDEX('اطلاعات دوره'!A:Z,MATCH(G320,'اطلاعات دوره'!C:C,0),MATCH(J$1,'اطلاعات دوره'!$1:$1,0)),0)</f>
        <v>0</v>
      </c>
      <c r="K320" s="46"/>
      <c r="L320" s="158" t="str">
        <f>IFERROR(INDEX('اطلاعات دوره'!A:Z,MATCH(G320,'اطلاعات دوره'!C:C,0)-1,MATCH("عنوان",'اطلاعات دوره'!$1:$1,0)),"---")</f>
        <v>---</v>
      </c>
      <c r="M320" s="47" t="str">
        <f t="shared" si="46"/>
        <v>----</v>
      </c>
      <c r="N320" s="48" t="str">
        <f t="shared" si="47"/>
        <v>-/</v>
      </c>
      <c r="O320" s="45"/>
      <c r="P320" s="240">
        <f>IFERROR(INDEX('قرائت کنتور'!A:AZ,MATCH(A320&amp;"-"&amp;"آب",'قرائت کنتور'!B:B,0),MATCH(L320,'قرائت کنتور'!$1:$1,0)),0)</f>
        <v>0</v>
      </c>
      <c r="Q320" s="241">
        <f>IFERROR(INDEX('قرائت کنتور'!A:AZ,MATCH(A320&amp;"-"&amp;"آب",'قرائت کنتور'!B:B,0),MATCH(G320,'قرائت کنتور'!$1:$1,0)),0)</f>
        <v>0</v>
      </c>
      <c r="R320" s="241">
        <f t="shared" si="48"/>
        <v>0</v>
      </c>
      <c r="S320" s="241" t="str">
        <f>IFERROR(INDEX('اطلاعات انشعابات شرکتها'!A:AB,MATCH(A320,'اطلاعات انشعابات شرکتها'!A:A,0),MATCH(S$1,'اطلاعات انشعابات شرکتها'!$1:$1,0)),"---")</f>
        <v>---</v>
      </c>
      <c r="T320" s="227" t="str">
        <f t="shared" si="49"/>
        <v>---</v>
      </c>
      <c r="U320" s="45"/>
      <c r="V320" s="155" t="str">
        <f>IFERROR(INDEX('تعرفه ها'!A:Z,MATCH("بهای هر متر مکعب آب مصرفی",'تعرفه ها'!$B:$B,0),MATCH(F320,'تعرفه ها'!$2:$2,0)),"---")</f>
        <v>---</v>
      </c>
      <c r="W320" s="50" t="str">
        <f t="shared" si="50"/>
        <v>---</v>
      </c>
      <c r="X320" s="50" t="str">
        <f>IFERROR(ROUND(R320*INDEX('تعرفه ها'!A:Z,MATCH("عوارض آب به ازاء هر متر مکعب",'تعرفه ها'!$B:$B,0),MATCH(F320,'تعرفه ها'!$2:$2,0)),0),"---")</f>
        <v>---</v>
      </c>
      <c r="Y320" s="50" t="str">
        <f>IFERROR(ROUND(T320*INDEX('تعرفه ها'!A:Z,MATCH("جریمه مازاد مصرف آب به ازاء هر متر مکعب",'تعرفه ها'!$B:$B,0),MATCH(F320,'تعرفه ها'!$2:$2,0)),0),"---")</f>
        <v>---</v>
      </c>
      <c r="Z320" s="50" t="str">
        <f>IFERROR(ROUND(((W320+X320+Y320)*INDEX('تعرفه ها'!A:Z,MATCH("هزینه نگهداری و تعمیرات شبکه آب",'تعرفه ها'!$B:$B,0),MATCH(F320,'تعرفه ها'!$2:$2,0))/100),0),"---")</f>
        <v>---</v>
      </c>
      <c r="AA320" s="50" t="str">
        <f>IFERROR(IF(INDEX('اطلاعات دوره'!A:Z,MATCH(G320,'اطلاعات دوره'!C:C,0),MATCH("آب",'اطلاعات دوره'!$1:$1,0))="دارد",ROUND((W320+X320+Y320)*INDEX('تعرفه ها'!A:Z,MATCH("پیک فصلی آب",'تعرفه ها'!$B:$B,0),MATCH(F320,'تعرفه ها'!$2:$2,0))/100,0),0),"---")</f>
        <v>---</v>
      </c>
      <c r="AB320" s="50" t="str">
        <f>IFERROR(ROUND(SUM(W320+X320+Y320+Z320+AA320)*INDEX('تعرفه ها'!A:Z,MATCH("مالیات آب",'تعرفه ها'!$B:$B,0),MATCH(F320,'تعرفه ها'!$2:$2,0))/100,0),"---")</f>
        <v>---</v>
      </c>
      <c r="AC320" s="50" t="str">
        <f t="shared" si="51"/>
        <v>---</v>
      </c>
      <c r="AD320" s="50" t="str">
        <f t="shared" si="44"/>
        <v>---</v>
      </c>
      <c r="AE320" s="50" t="str">
        <f t="shared" si="52"/>
        <v>---</v>
      </c>
      <c r="AF320" s="50" t="str">
        <f t="shared" si="53"/>
        <v>---</v>
      </c>
      <c r="AG320" s="153" t="str">
        <f t="shared" si="54"/>
        <v>---</v>
      </c>
      <c r="AI320" s="183" t="str">
        <f>IFERROR(IF(INDEX(پرداخت!A:AZ,MATCH(A320&amp;" - "&amp;"آب",پرداخت!$B:$B,0),MATCH(G320,پرداخت!$1:$1,0))="نشده","نشده","شده"),"---")</f>
        <v>---</v>
      </c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</row>
    <row r="321" spans="1:79" ht="34.9" hidden="1" customHeight="1">
      <c r="A321" s="170"/>
      <c r="B321" s="47">
        <f>IFERROR(INDEX('اطلاعات انشعابات شرکتها'!A:BB,MATCH(A321,'اطلاعات انشعابات شرکتها'!A:A,0),MATCH(B$1,'اطلاعات انشعابات شرکتها'!$1:$1,0)),0)</f>
        <v>0</v>
      </c>
      <c r="C321" s="48">
        <f>IFERROR(INDEX('اطلاعات انشعابات شرکتها'!A:BB,MATCH(A321,'اطلاعات انشعابات شرکتها'!A:A,0),MATCH(C$1,'اطلاعات انشعابات شرکتها'!$1:$1,0)),0)</f>
        <v>0</v>
      </c>
      <c r="D321" s="45"/>
      <c r="E321" s="171"/>
      <c r="F321" s="170"/>
      <c r="G321" s="47" t="str">
        <f t="shared" si="45"/>
        <v>/</v>
      </c>
      <c r="H321" s="47">
        <f>IFERROR(INDEX('اطلاعات دوره'!A:Z,MATCH(G321,'اطلاعات دوره'!C:C,0),MATCH(H$1,'اطلاعات دوره'!$1:$1,0)),0)</f>
        <v>0</v>
      </c>
      <c r="I321" s="47">
        <f>IFERROR(INDEX('اطلاعات دوره'!A:Z,MATCH(G321,'اطلاعات دوره'!C:C,0),MATCH(I$1,'اطلاعات دوره'!$1:$1,0)),0)</f>
        <v>0</v>
      </c>
      <c r="J321" s="48">
        <f>IFERROR(INDEX('اطلاعات دوره'!A:Z,MATCH(G321,'اطلاعات دوره'!C:C,0),MATCH(J$1,'اطلاعات دوره'!$1:$1,0)),0)</f>
        <v>0</v>
      </c>
      <c r="K321" s="46"/>
      <c r="L321" s="158" t="str">
        <f>IFERROR(INDEX('اطلاعات دوره'!A:Z,MATCH(G321,'اطلاعات دوره'!C:C,0)-1,MATCH("عنوان",'اطلاعات دوره'!$1:$1,0)),"---")</f>
        <v>---</v>
      </c>
      <c r="M321" s="47" t="str">
        <f t="shared" si="46"/>
        <v>----</v>
      </c>
      <c r="N321" s="48" t="str">
        <f t="shared" si="47"/>
        <v>-/</v>
      </c>
      <c r="O321" s="45"/>
      <c r="P321" s="240">
        <f>IFERROR(INDEX('قرائت کنتور'!A:AZ,MATCH(A321&amp;"-"&amp;"آب",'قرائت کنتور'!B:B,0),MATCH(L321,'قرائت کنتور'!$1:$1,0)),0)</f>
        <v>0</v>
      </c>
      <c r="Q321" s="241">
        <f>IFERROR(INDEX('قرائت کنتور'!A:AZ,MATCH(A321&amp;"-"&amp;"آب",'قرائت کنتور'!B:B,0),MATCH(G321,'قرائت کنتور'!$1:$1,0)),0)</f>
        <v>0</v>
      </c>
      <c r="R321" s="241">
        <f t="shared" si="48"/>
        <v>0</v>
      </c>
      <c r="S321" s="241" t="str">
        <f>IFERROR(INDEX('اطلاعات انشعابات شرکتها'!A:AB,MATCH(A321,'اطلاعات انشعابات شرکتها'!A:A,0),MATCH(S$1,'اطلاعات انشعابات شرکتها'!$1:$1,0)),"---")</f>
        <v>---</v>
      </c>
      <c r="T321" s="227" t="str">
        <f t="shared" si="49"/>
        <v>---</v>
      </c>
      <c r="U321" s="45"/>
      <c r="V321" s="155" t="str">
        <f>IFERROR(INDEX('تعرفه ها'!A:Z,MATCH("بهای هر متر مکعب آب مصرفی",'تعرفه ها'!$B:$B,0),MATCH(F321,'تعرفه ها'!$2:$2,0)),"---")</f>
        <v>---</v>
      </c>
      <c r="W321" s="50" t="str">
        <f t="shared" si="50"/>
        <v>---</v>
      </c>
      <c r="X321" s="50" t="str">
        <f>IFERROR(ROUND(R321*INDEX('تعرفه ها'!A:Z,MATCH("عوارض آب به ازاء هر متر مکعب",'تعرفه ها'!$B:$B,0),MATCH(F321,'تعرفه ها'!$2:$2,0)),0),"---")</f>
        <v>---</v>
      </c>
      <c r="Y321" s="50" t="str">
        <f>IFERROR(ROUND(T321*INDEX('تعرفه ها'!A:Z,MATCH("جریمه مازاد مصرف آب به ازاء هر متر مکعب",'تعرفه ها'!$B:$B,0),MATCH(F321,'تعرفه ها'!$2:$2,0)),0),"---")</f>
        <v>---</v>
      </c>
      <c r="Z321" s="50" t="str">
        <f>IFERROR(ROUND(((W321+X321+Y321)*INDEX('تعرفه ها'!A:Z,MATCH("هزینه نگهداری و تعمیرات شبکه آب",'تعرفه ها'!$B:$B,0),MATCH(F321,'تعرفه ها'!$2:$2,0))/100),0),"---")</f>
        <v>---</v>
      </c>
      <c r="AA321" s="50" t="str">
        <f>IFERROR(IF(INDEX('اطلاعات دوره'!A:Z,MATCH(G321,'اطلاعات دوره'!C:C,0),MATCH("آب",'اطلاعات دوره'!$1:$1,0))="دارد",ROUND((W321+X321+Y321)*INDEX('تعرفه ها'!A:Z,MATCH("پیک فصلی آب",'تعرفه ها'!$B:$B,0),MATCH(F321,'تعرفه ها'!$2:$2,0))/100,0),0),"---")</f>
        <v>---</v>
      </c>
      <c r="AB321" s="50" t="str">
        <f>IFERROR(ROUND(SUM(W321+X321+Y321+Z321+AA321)*INDEX('تعرفه ها'!A:Z,MATCH("مالیات آب",'تعرفه ها'!$B:$B,0),MATCH(F321,'تعرفه ها'!$2:$2,0))/100,0),"---")</f>
        <v>---</v>
      </c>
      <c r="AC321" s="50" t="str">
        <f t="shared" si="51"/>
        <v>---</v>
      </c>
      <c r="AD321" s="50" t="str">
        <f t="shared" ref="AD321:AD384" si="55">IFERROR(IF(VLOOKUP(M321,N:AJ,22,0)="شده",VLOOKUP(M321,N:AJ,19,0),VLOOKUP(M321,N:AJ,18,0)),"---")</f>
        <v>---</v>
      </c>
      <c r="AE321" s="50" t="str">
        <f t="shared" si="52"/>
        <v>---</v>
      </c>
      <c r="AF321" s="50" t="str">
        <f t="shared" si="53"/>
        <v>---</v>
      </c>
      <c r="AG321" s="153" t="str">
        <f t="shared" si="54"/>
        <v>---</v>
      </c>
      <c r="AI321" s="183" t="str">
        <f>IFERROR(IF(INDEX(پرداخت!A:AZ,MATCH(A321&amp;" - "&amp;"آب",پرداخت!$B:$B,0),MATCH(G321,پرداخت!$1:$1,0))="نشده","نشده","شده"),"---")</f>
        <v>---</v>
      </c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</row>
    <row r="322" spans="1:79" ht="34.9" hidden="1" customHeight="1">
      <c r="A322" s="170"/>
      <c r="B322" s="47">
        <f>IFERROR(INDEX('اطلاعات انشعابات شرکتها'!A:BB,MATCH(A322,'اطلاعات انشعابات شرکتها'!A:A,0),MATCH(B$1,'اطلاعات انشعابات شرکتها'!$1:$1,0)),0)</f>
        <v>0</v>
      </c>
      <c r="C322" s="48">
        <f>IFERROR(INDEX('اطلاعات انشعابات شرکتها'!A:BB,MATCH(A322,'اطلاعات انشعابات شرکتها'!A:A,0),MATCH(C$1,'اطلاعات انشعابات شرکتها'!$1:$1,0)),0)</f>
        <v>0</v>
      </c>
      <c r="D322" s="45"/>
      <c r="E322" s="171"/>
      <c r="F322" s="170"/>
      <c r="G322" s="47" t="str">
        <f t="shared" ref="G322:G385" si="56">F322&amp;"/"&amp;E322</f>
        <v>/</v>
      </c>
      <c r="H322" s="47">
        <f>IFERROR(INDEX('اطلاعات دوره'!A:Z,MATCH(G322,'اطلاعات دوره'!C:C,0),MATCH(H$1,'اطلاعات دوره'!$1:$1,0)),0)</f>
        <v>0</v>
      </c>
      <c r="I322" s="47">
        <f>IFERROR(INDEX('اطلاعات دوره'!A:Z,MATCH(G322,'اطلاعات دوره'!C:C,0),MATCH(I$1,'اطلاعات دوره'!$1:$1,0)),0)</f>
        <v>0</v>
      </c>
      <c r="J322" s="48">
        <f>IFERROR(INDEX('اطلاعات دوره'!A:Z,MATCH(G322,'اطلاعات دوره'!C:C,0),MATCH(J$1,'اطلاعات دوره'!$1:$1,0)),0)</f>
        <v>0</v>
      </c>
      <c r="K322" s="46"/>
      <c r="L322" s="158" t="str">
        <f>IFERROR(INDEX('اطلاعات دوره'!A:Z,MATCH(G322,'اطلاعات دوره'!C:C,0)-1,MATCH("عنوان",'اطلاعات دوره'!$1:$1,0)),"---")</f>
        <v>---</v>
      </c>
      <c r="M322" s="47" t="str">
        <f t="shared" ref="M322:M385" si="57">A322&amp;"-"&amp;L322</f>
        <v>----</v>
      </c>
      <c r="N322" s="48" t="str">
        <f t="shared" ref="N322:N385" si="58">A322&amp;"-"&amp;G322</f>
        <v>-/</v>
      </c>
      <c r="O322" s="45"/>
      <c r="P322" s="240">
        <f>IFERROR(INDEX('قرائت کنتور'!A:AZ,MATCH(A322&amp;"-"&amp;"آب",'قرائت کنتور'!B:B,0),MATCH(L322,'قرائت کنتور'!$1:$1,0)),0)</f>
        <v>0</v>
      </c>
      <c r="Q322" s="241">
        <f>IFERROR(INDEX('قرائت کنتور'!A:AZ,MATCH(A322&amp;"-"&amp;"آب",'قرائت کنتور'!B:B,0),MATCH(G322,'قرائت کنتور'!$1:$1,0)),0)</f>
        <v>0</v>
      </c>
      <c r="R322" s="241">
        <f t="shared" ref="R322:R385" si="59">IFERROR(Q322-P322,"---")</f>
        <v>0</v>
      </c>
      <c r="S322" s="241" t="str">
        <f>IFERROR(INDEX('اطلاعات انشعابات شرکتها'!A:AB,MATCH(A322,'اطلاعات انشعابات شرکتها'!A:A,0),MATCH(S$1,'اطلاعات انشعابات شرکتها'!$1:$1,0)),"---")</f>
        <v>---</v>
      </c>
      <c r="T322" s="227" t="str">
        <f t="shared" ref="T322:T385" si="60">IFERROR(IF((R322-(J322*S322/30))&gt;0,(R322-(J322*S322/30)),0),"---")</f>
        <v>---</v>
      </c>
      <c r="U322" s="45"/>
      <c r="V322" s="155" t="str">
        <f>IFERROR(INDEX('تعرفه ها'!A:Z,MATCH("بهای هر متر مکعب آب مصرفی",'تعرفه ها'!$B:$B,0),MATCH(F322,'تعرفه ها'!$2:$2,0)),"---")</f>
        <v>---</v>
      </c>
      <c r="W322" s="50" t="str">
        <f t="shared" ref="W322:W385" si="61">IFERROR(ROUND(R322*V322,0),"---")</f>
        <v>---</v>
      </c>
      <c r="X322" s="50" t="str">
        <f>IFERROR(ROUND(R322*INDEX('تعرفه ها'!A:Z,MATCH("عوارض آب به ازاء هر متر مکعب",'تعرفه ها'!$B:$B,0),MATCH(F322,'تعرفه ها'!$2:$2,0)),0),"---")</f>
        <v>---</v>
      </c>
      <c r="Y322" s="50" t="str">
        <f>IFERROR(ROUND(T322*INDEX('تعرفه ها'!A:Z,MATCH("جریمه مازاد مصرف آب به ازاء هر متر مکعب",'تعرفه ها'!$B:$B,0),MATCH(F322,'تعرفه ها'!$2:$2,0)),0),"---")</f>
        <v>---</v>
      </c>
      <c r="Z322" s="50" t="str">
        <f>IFERROR(ROUND(((W322+X322+Y322)*INDEX('تعرفه ها'!A:Z,MATCH("هزینه نگهداری و تعمیرات شبکه آب",'تعرفه ها'!$B:$B,0),MATCH(F322,'تعرفه ها'!$2:$2,0))/100),0),"---")</f>
        <v>---</v>
      </c>
      <c r="AA322" s="50" t="str">
        <f>IFERROR(IF(INDEX('اطلاعات دوره'!A:Z,MATCH(G322,'اطلاعات دوره'!C:C,0),MATCH("آب",'اطلاعات دوره'!$1:$1,0))="دارد",ROUND((W322+X322+Y322)*INDEX('تعرفه ها'!A:Z,MATCH("پیک فصلی آب",'تعرفه ها'!$B:$B,0),MATCH(F322,'تعرفه ها'!$2:$2,0))/100,0),0),"---")</f>
        <v>---</v>
      </c>
      <c r="AB322" s="50" t="str">
        <f>IFERROR(ROUND(SUM(W322+X322+Y322+Z322+AA322)*INDEX('تعرفه ها'!A:Z,MATCH("مالیات آب",'تعرفه ها'!$B:$B,0),MATCH(F322,'تعرفه ها'!$2:$2,0))/100,0),"---")</f>
        <v>---</v>
      </c>
      <c r="AC322" s="50" t="str">
        <f t="shared" ref="AC322:AC385" si="62">IFERROR((W322+X322+Y322+Z322+AA322+AB322),"---")</f>
        <v>---</v>
      </c>
      <c r="AD322" s="50" t="str">
        <f t="shared" si="55"/>
        <v>---</v>
      </c>
      <c r="AE322" s="50" t="str">
        <f t="shared" ref="AE322:AE385" si="63">IFERROR(AC322+AD322,"---")</f>
        <v>---</v>
      </c>
      <c r="AF322" s="50" t="str">
        <f t="shared" ref="AF322:AF385" si="64">IFERROR(INT(RIGHT(AE322,3)),"---")</f>
        <v>---</v>
      </c>
      <c r="AG322" s="153" t="str">
        <f t="shared" ref="AG322:AG385" si="65">IFERROR(AE322-AF322,"---")</f>
        <v>---</v>
      </c>
      <c r="AI322" s="183" t="str">
        <f>IFERROR(IF(INDEX(پرداخت!A:AZ,MATCH(A322&amp;" - "&amp;"آب",پرداخت!$B:$B,0),MATCH(G322,پرداخت!$1:$1,0))="نشده","نشده","شده"),"---")</f>
        <v>---</v>
      </c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</row>
    <row r="323" spans="1:79" ht="34.9" hidden="1" customHeight="1">
      <c r="A323" s="170"/>
      <c r="B323" s="47">
        <f>IFERROR(INDEX('اطلاعات انشعابات شرکتها'!A:BB,MATCH(A323,'اطلاعات انشعابات شرکتها'!A:A,0),MATCH(B$1,'اطلاعات انشعابات شرکتها'!$1:$1,0)),0)</f>
        <v>0</v>
      </c>
      <c r="C323" s="48">
        <f>IFERROR(INDEX('اطلاعات انشعابات شرکتها'!A:BB,MATCH(A323,'اطلاعات انشعابات شرکتها'!A:A,0),MATCH(C$1,'اطلاعات انشعابات شرکتها'!$1:$1,0)),0)</f>
        <v>0</v>
      </c>
      <c r="D323" s="45"/>
      <c r="E323" s="171"/>
      <c r="F323" s="170"/>
      <c r="G323" s="47" t="str">
        <f t="shared" si="56"/>
        <v>/</v>
      </c>
      <c r="H323" s="47">
        <f>IFERROR(INDEX('اطلاعات دوره'!A:Z,MATCH(G323,'اطلاعات دوره'!C:C,0),MATCH(H$1,'اطلاعات دوره'!$1:$1,0)),0)</f>
        <v>0</v>
      </c>
      <c r="I323" s="47">
        <f>IFERROR(INDEX('اطلاعات دوره'!A:Z,MATCH(G323,'اطلاعات دوره'!C:C,0),MATCH(I$1,'اطلاعات دوره'!$1:$1,0)),0)</f>
        <v>0</v>
      </c>
      <c r="J323" s="48">
        <f>IFERROR(INDEX('اطلاعات دوره'!A:Z,MATCH(G323,'اطلاعات دوره'!C:C,0),MATCH(J$1,'اطلاعات دوره'!$1:$1,0)),0)</f>
        <v>0</v>
      </c>
      <c r="K323" s="46"/>
      <c r="L323" s="158" t="str">
        <f>IFERROR(INDEX('اطلاعات دوره'!A:Z,MATCH(G323,'اطلاعات دوره'!C:C,0)-1,MATCH("عنوان",'اطلاعات دوره'!$1:$1,0)),"---")</f>
        <v>---</v>
      </c>
      <c r="M323" s="47" t="str">
        <f t="shared" si="57"/>
        <v>----</v>
      </c>
      <c r="N323" s="48" t="str">
        <f t="shared" si="58"/>
        <v>-/</v>
      </c>
      <c r="O323" s="45"/>
      <c r="P323" s="240">
        <f>IFERROR(INDEX('قرائت کنتور'!A:AZ,MATCH(A323&amp;"-"&amp;"آب",'قرائت کنتور'!B:B,0),MATCH(L323,'قرائت کنتور'!$1:$1,0)),0)</f>
        <v>0</v>
      </c>
      <c r="Q323" s="241">
        <f>IFERROR(INDEX('قرائت کنتور'!A:AZ,MATCH(A323&amp;"-"&amp;"آب",'قرائت کنتور'!B:B,0),MATCH(G323,'قرائت کنتور'!$1:$1,0)),0)</f>
        <v>0</v>
      </c>
      <c r="R323" s="241">
        <f t="shared" si="59"/>
        <v>0</v>
      </c>
      <c r="S323" s="241" t="str">
        <f>IFERROR(INDEX('اطلاعات انشعابات شرکتها'!A:AB,MATCH(A323,'اطلاعات انشعابات شرکتها'!A:A,0),MATCH(S$1,'اطلاعات انشعابات شرکتها'!$1:$1,0)),"---")</f>
        <v>---</v>
      </c>
      <c r="T323" s="227" t="str">
        <f t="shared" si="60"/>
        <v>---</v>
      </c>
      <c r="U323" s="45"/>
      <c r="V323" s="155" t="str">
        <f>IFERROR(INDEX('تعرفه ها'!A:Z,MATCH("بهای هر متر مکعب آب مصرفی",'تعرفه ها'!$B:$B,0),MATCH(F323,'تعرفه ها'!$2:$2,0)),"---")</f>
        <v>---</v>
      </c>
      <c r="W323" s="50" t="str">
        <f t="shared" si="61"/>
        <v>---</v>
      </c>
      <c r="X323" s="50" t="str">
        <f>IFERROR(ROUND(R323*INDEX('تعرفه ها'!A:Z,MATCH("عوارض آب به ازاء هر متر مکعب",'تعرفه ها'!$B:$B,0),MATCH(F323,'تعرفه ها'!$2:$2,0)),0),"---")</f>
        <v>---</v>
      </c>
      <c r="Y323" s="50" t="str">
        <f>IFERROR(ROUND(T323*INDEX('تعرفه ها'!A:Z,MATCH("جریمه مازاد مصرف آب به ازاء هر متر مکعب",'تعرفه ها'!$B:$B,0),MATCH(F323,'تعرفه ها'!$2:$2,0)),0),"---")</f>
        <v>---</v>
      </c>
      <c r="Z323" s="50" t="str">
        <f>IFERROR(ROUND(((W323+X323+Y323)*INDEX('تعرفه ها'!A:Z,MATCH("هزینه نگهداری و تعمیرات شبکه آب",'تعرفه ها'!$B:$B,0),MATCH(F323,'تعرفه ها'!$2:$2,0))/100),0),"---")</f>
        <v>---</v>
      </c>
      <c r="AA323" s="50" t="str">
        <f>IFERROR(IF(INDEX('اطلاعات دوره'!A:Z,MATCH(G323,'اطلاعات دوره'!C:C,0),MATCH("آب",'اطلاعات دوره'!$1:$1,0))="دارد",ROUND((W323+X323+Y323)*INDEX('تعرفه ها'!A:Z,MATCH("پیک فصلی آب",'تعرفه ها'!$B:$B,0),MATCH(F323,'تعرفه ها'!$2:$2,0))/100,0),0),"---")</f>
        <v>---</v>
      </c>
      <c r="AB323" s="50" t="str">
        <f>IFERROR(ROUND(SUM(W323+X323+Y323+Z323+AA323)*INDEX('تعرفه ها'!A:Z,MATCH("مالیات آب",'تعرفه ها'!$B:$B,0),MATCH(F323,'تعرفه ها'!$2:$2,0))/100,0),"---")</f>
        <v>---</v>
      </c>
      <c r="AC323" s="50" t="str">
        <f t="shared" si="62"/>
        <v>---</v>
      </c>
      <c r="AD323" s="50" t="str">
        <f t="shared" si="55"/>
        <v>---</v>
      </c>
      <c r="AE323" s="50" t="str">
        <f t="shared" si="63"/>
        <v>---</v>
      </c>
      <c r="AF323" s="50" t="str">
        <f t="shared" si="64"/>
        <v>---</v>
      </c>
      <c r="AG323" s="153" t="str">
        <f t="shared" si="65"/>
        <v>---</v>
      </c>
      <c r="AI323" s="183" t="str">
        <f>IFERROR(IF(INDEX(پرداخت!A:AZ,MATCH(A323&amp;" - "&amp;"آب",پرداخت!$B:$B,0),MATCH(G323,پرداخت!$1:$1,0))="نشده","نشده","شده"),"---")</f>
        <v>---</v>
      </c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</row>
    <row r="324" spans="1:79" ht="34.9" hidden="1" customHeight="1">
      <c r="A324" s="170"/>
      <c r="B324" s="47">
        <f>IFERROR(INDEX('اطلاعات انشعابات شرکتها'!A:BB,MATCH(A324,'اطلاعات انشعابات شرکتها'!A:A,0),MATCH(B$1,'اطلاعات انشعابات شرکتها'!$1:$1,0)),0)</f>
        <v>0</v>
      </c>
      <c r="C324" s="48">
        <f>IFERROR(INDEX('اطلاعات انشعابات شرکتها'!A:BB,MATCH(A324,'اطلاعات انشعابات شرکتها'!A:A,0),MATCH(C$1,'اطلاعات انشعابات شرکتها'!$1:$1,0)),0)</f>
        <v>0</v>
      </c>
      <c r="D324" s="45"/>
      <c r="E324" s="171"/>
      <c r="F324" s="170"/>
      <c r="G324" s="47" t="str">
        <f t="shared" si="56"/>
        <v>/</v>
      </c>
      <c r="H324" s="47">
        <f>IFERROR(INDEX('اطلاعات دوره'!A:Z,MATCH(G324,'اطلاعات دوره'!C:C,0),MATCH(H$1,'اطلاعات دوره'!$1:$1,0)),0)</f>
        <v>0</v>
      </c>
      <c r="I324" s="47">
        <f>IFERROR(INDEX('اطلاعات دوره'!A:Z,MATCH(G324,'اطلاعات دوره'!C:C,0),MATCH(I$1,'اطلاعات دوره'!$1:$1,0)),0)</f>
        <v>0</v>
      </c>
      <c r="J324" s="48">
        <f>IFERROR(INDEX('اطلاعات دوره'!A:Z,MATCH(G324,'اطلاعات دوره'!C:C,0),MATCH(J$1,'اطلاعات دوره'!$1:$1,0)),0)</f>
        <v>0</v>
      </c>
      <c r="K324" s="46"/>
      <c r="L324" s="158" t="str">
        <f>IFERROR(INDEX('اطلاعات دوره'!A:Z,MATCH(G324,'اطلاعات دوره'!C:C,0)-1,MATCH("عنوان",'اطلاعات دوره'!$1:$1,0)),"---")</f>
        <v>---</v>
      </c>
      <c r="M324" s="47" t="str">
        <f t="shared" si="57"/>
        <v>----</v>
      </c>
      <c r="N324" s="48" t="str">
        <f t="shared" si="58"/>
        <v>-/</v>
      </c>
      <c r="O324" s="45"/>
      <c r="P324" s="240">
        <f>IFERROR(INDEX('قرائت کنتور'!A:AZ,MATCH(A324&amp;"-"&amp;"آب",'قرائت کنتور'!B:B,0),MATCH(L324,'قرائت کنتور'!$1:$1,0)),0)</f>
        <v>0</v>
      </c>
      <c r="Q324" s="241">
        <f>IFERROR(INDEX('قرائت کنتور'!A:AZ,MATCH(A324&amp;"-"&amp;"آب",'قرائت کنتور'!B:B,0),MATCH(G324,'قرائت کنتور'!$1:$1,0)),0)</f>
        <v>0</v>
      </c>
      <c r="R324" s="241">
        <f t="shared" si="59"/>
        <v>0</v>
      </c>
      <c r="S324" s="241" t="str">
        <f>IFERROR(INDEX('اطلاعات انشعابات شرکتها'!A:AB,MATCH(A324,'اطلاعات انشعابات شرکتها'!A:A,0),MATCH(S$1,'اطلاعات انشعابات شرکتها'!$1:$1,0)),"---")</f>
        <v>---</v>
      </c>
      <c r="T324" s="227" t="str">
        <f t="shared" si="60"/>
        <v>---</v>
      </c>
      <c r="U324" s="45"/>
      <c r="V324" s="155" t="str">
        <f>IFERROR(INDEX('تعرفه ها'!A:Z,MATCH("بهای هر متر مکعب آب مصرفی",'تعرفه ها'!$B:$B,0),MATCH(F324,'تعرفه ها'!$2:$2,0)),"---")</f>
        <v>---</v>
      </c>
      <c r="W324" s="50" t="str">
        <f t="shared" si="61"/>
        <v>---</v>
      </c>
      <c r="X324" s="50" t="str">
        <f>IFERROR(ROUND(R324*INDEX('تعرفه ها'!A:Z,MATCH("عوارض آب به ازاء هر متر مکعب",'تعرفه ها'!$B:$B,0),MATCH(F324,'تعرفه ها'!$2:$2,0)),0),"---")</f>
        <v>---</v>
      </c>
      <c r="Y324" s="50" t="str">
        <f>IFERROR(ROUND(T324*INDEX('تعرفه ها'!A:Z,MATCH("جریمه مازاد مصرف آب به ازاء هر متر مکعب",'تعرفه ها'!$B:$B,0),MATCH(F324,'تعرفه ها'!$2:$2,0)),0),"---")</f>
        <v>---</v>
      </c>
      <c r="Z324" s="50" t="str">
        <f>IFERROR(ROUND(((W324+X324+Y324)*INDEX('تعرفه ها'!A:Z,MATCH("هزینه نگهداری و تعمیرات شبکه آب",'تعرفه ها'!$B:$B,0),MATCH(F324,'تعرفه ها'!$2:$2,0))/100),0),"---")</f>
        <v>---</v>
      </c>
      <c r="AA324" s="50" t="str">
        <f>IFERROR(IF(INDEX('اطلاعات دوره'!A:Z,MATCH(G324,'اطلاعات دوره'!C:C,0),MATCH("آب",'اطلاعات دوره'!$1:$1,0))="دارد",ROUND((W324+X324+Y324)*INDEX('تعرفه ها'!A:Z,MATCH("پیک فصلی آب",'تعرفه ها'!$B:$B,0),MATCH(F324,'تعرفه ها'!$2:$2,0))/100,0),0),"---")</f>
        <v>---</v>
      </c>
      <c r="AB324" s="50" t="str">
        <f>IFERROR(ROUND(SUM(W324+X324+Y324+Z324+AA324)*INDEX('تعرفه ها'!A:Z,MATCH("مالیات آب",'تعرفه ها'!$B:$B,0),MATCH(F324,'تعرفه ها'!$2:$2,0))/100,0),"---")</f>
        <v>---</v>
      </c>
      <c r="AC324" s="50" t="str">
        <f t="shared" si="62"/>
        <v>---</v>
      </c>
      <c r="AD324" s="50" t="str">
        <f t="shared" si="55"/>
        <v>---</v>
      </c>
      <c r="AE324" s="50" t="str">
        <f t="shared" si="63"/>
        <v>---</v>
      </c>
      <c r="AF324" s="50" t="str">
        <f t="shared" si="64"/>
        <v>---</v>
      </c>
      <c r="AG324" s="153" t="str">
        <f t="shared" si="65"/>
        <v>---</v>
      </c>
      <c r="AI324" s="183" t="str">
        <f>IFERROR(IF(INDEX(پرداخت!A:AZ,MATCH(A324&amp;" - "&amp;"آب",پرداخت!$B:$B,0),MATCH(G324,پرداخت!$1:$1,0))="نشده","نشده","شده"),"---")</f>
        <v>---</v>
      </c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</row>
    <row r="325" spans="1:79" ht="34.9" hidden="1" customHeight="1">
      <c r="A325" s="170"/>
      <c r="B325" s="47">
        <f>IFERROR(INDEX('اطلاعات انشعابات شرکتها'!A:BB,MATCH(A325,'اطلاعات انشعابات شرکتها'!A:A,0),MATCH(B$1,'اطلاعات انشعابات شرکتها'!$1:$1,0)),0)</f>
        <v>0</v>
      </c>
      <c r="C325" s="48">
        <f>IFERROR(INDEX('اطلاعات انشعابات شرکتها'!A:BB,MATCH(A325,'اطلاعات انشعابات شرکتها'!A:A,0),MATCH(C$1,'اطلاعات انشعابات شرکتها'!$1:$1,0)),0)</f>
        <v>0</v>
      </c>
      <c r="D325" s="45"/>
      <c r="E325" s="171"/>
      <c r="F325" s="170"/>
      <c r="G325" s="47" t="str">
        <f t="shared" si="56"/>
        <v>/</v>
      </c>
      <c r="H325" s="47">
        <f>IFERROR(INDEX('اطلاعات دوره'!A:Z,MATCH(G325,'اطلاعات دوره'!C:C,0),MATCH(H$1,'اطلاعات دوره'!$1:$1,0)),0)</f>
        <v>0</v>
      </c>
      <c r="I325" s="47">
        <f>IFERROR(INDEX('اطلاعات دوره'!A:Z,MATCH(G325,'اطلاعات دوره'!C:C,0),MATCH(I$1,'اطلاعات دوره'!$1:$1,0)),0)</f>
        <v>0</v>
      </c>
      <c r="J325" s="48">
        <f>IFERROR(INDEX('اطلاعات دوره'!A:Z,MATCH(G325,'اطلاعات دوره'!C:C,0),MATCH(J$1,'اطلاعات دوره'!$1:$1,0)),0)</f>
        <v>0</v>
      </c>
      <c r="K325" s="46"/>
      <c r="L325" s="158" t="str">
        <f>IFERROR(INDEX('اطلاعات دوره'!A:Z,MATCH(G325,'اطلاعات دوره'!C:C,0)-1,MATCH("عنوان",'اطلاعات دوره'!$1:$1,0)),"---")</f>
        <v>---</v>
      </c>
      <c r="M325" s="47" t="str">
        <f t="shared" si="57"/>
        <v>----</v>
      </c>
      <c r="N325" s="48" t="str">
        <f t="shared" si="58"/>
        <v>-/</v>
      </c>
      <c r="O325" s="45"/>
      <c r="P325" s="240">
        <f>IFERROR(INDEX('قرائت کنتور'!A:AZ,MATCH(A325&amp;"-"&amp;"آب",'قرائت کنتور'!B:B,0),MATCH(L325,'قرائت کنتور'!$1:$1,0)),0)</f>
        <v>0</v>
      </c>
      <c r="Q325" s="241">
        <f>IFERROR(INDEX('قرائت کنتور'!A:AZ,MATCH(A325&amp;"-"&amp;"آب",'قرائت کنتور'!B:B,0),MATCH(G325,'قرائت کنتور'!$1:$1,0)),0)</f>
        <v>0</v>
      </c>
      <c r="R325" s="241">
        <f t="shared" si="59"/>
        <v>0</v>
      </c>
      <c r="S325" s="241" t="str">
        <f>IFERROR(INDEX('اطلاعات انشعابات شرکتها'!A:AB,MATCH(A325,'اطلاعات انشعابات شرکتها'!A:A,0),MATCH(S$1,'اطلاعات انشعابات شرکتها'!$1:$1,0)),"---")</f>
        <v>---</v>
      </c>
      <c r="T325" s="227" t="str">
        <f t="shared" si="60"/>
        <v>---</v>
      </c>
      <c r="U325" s="45"/>
      <c r="V325" s="155" t="str">
        <f>IFERROR(INDEX('تعرفه ها'!A:Z,MATCH("بهای هر متر مکعب آب مصرفی",'تعرفه ها'!$B:$B,0),MATCH(F325,'تعرفه ها'!$2:$2,0)),"---")</f>
        <v>---</v>
      </c>
      <c r="W325" s="50" t="str">
        <f t="shared" si="61"/>
        <v>---</v>
      </c>
      <c r="X325" s="50" t="str">
        <f>IFERROR(ROUND(R325*INDEX('تعرفه ها'!A:Z,MATCH("عوارض آب به ازاء هر متر مکعب",'تعرفه ها'!$B:$B,0),MATCH(F325,'تعرفه ها'!$2:$2,0)),0),"---")</f>
        <v>---</v>
      </c>
      <c r="Y325" s="50" t="str">
        <f>IFERROR(ROUND(T325*INDEX('تعرفه ها'!A:Z,MATCH("جریمه مازاد مصرف آب به ازاء هر متر مکعب",'تعرفه ها'!$B:$B,0),MATCH(F325,'تعرفه ها'!$2:$2,0)),0),"---")</f>
        <v>---</v>
      </c>
      <c r="Z325" s="50" t="str">
        <f>IFERROR(ROUND(((W325+X325+Y325)*INDEX('تعرفه ها'!A:Z,MATCH("هزینه نگهداری و تعمیرات شبکه آب",'تعرفه ها'!$B:$B,0),MATCH(F325,'تعرفه ها'!$2:$2,0))/100),0),"---")</f>
        <v>---</v>
      </c>
      <c r="AA325" s="50" t="str">
        <f>IFERROR(IF(INDEX('اطلاعات دوره'!A:Z,MATCH(G325,'اطلاعات دوره'!C:C,0),MATCH("آب",'اطلاعات دوره'!$1:$1,0))="دارد",ROUND((W325+X325+Y325)*INDEX('تعرفه ها'!A:Z,MATCH("پیک فصلی آب",'تعرفه ها'!$B:$B,0),MATCH(F325,'تعرفه ها'!$2:$2,0))/100,0),0),"---")</f>
        <v>---</v>
      </c>
      <c r="AB325" s="50" t="str">
        <f>IFERROR(ROUND(SUM(W325+X325+Y325+Z325+AA325)*INDEX('تعرفه ها'!A:Z,MATCH("مالیات آب",'تعرفه ها'!$B:$B,0),MATCH(F325,'تعرفه ها'!$2:$2,0))/100,0),"---")</f>
        <v>---</v>
      </c>
      <c r="AC325" s="50" t="str">
        <f t="shared" si="62"/>
        <v>---</v>
      </c>
      <c r="AD325" s="50" t="str">
        <f t="shared" si="55"/>
        <v>---</v>
      </c>
      <c r="AE325" s="50" t="str">
        <f t="shared" si="63"/>
        <v>---</v>
      </c>
      <c r="AF325" s="50" t="str">
        <f t="shared" si="64"/>
        <v>---</v>
      </c>
      <c r="AG325" s="153" t="str">
        <f t="shared" si="65"/>
        <v>---</v>
      </c>
      <c r="AI325" s="183" t="str">
        <f>IFERROR(IF(INDEX(پرداخت!A:AZ,MATCH(A325&amp;" - "&amp;"آب",پرداخت!$B:$B,0),MATCH(G325,پرداخت!$1:$1,0))="نشده","نشده","شده"),"---")</f>
        <v>---</v>
      </c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</row>
    <row r="326" spans="1:79" ht="34.9" hidden="1" customHeight="1">
      <c r="A326" s="170"/>
      <c r="B326" s="47">
        <f>IFERROR(INDEX('اطلاعات انشعابات شرکتها'!A:BB,MATCH(A326,'اطلاعات انشعابات شرکتها'!A:A,0),MATCH(B$1,'اطلاعات انشعابات شرکتها'!$1:$1,0)),0)</f>
        <v>0</v>
      </c>
      <c r="C326" s="48">
        <f>IFERROR(INDEX('اطلاعات انشعابات شرکتها'!A:BB,MATCH(A326,'اطلاعات انشعابات شرکتها'!A:A,0),MATCH(C$1,'اطلاعات انشعابات شرکتها'!$1:$1,0)),0)</f>
        <v>0</v>
      </c>
      <c r="D326" s="45"/>
      <c r="E326" s="171"/>
      <c r="F326" s="170"/>
      <c r="G326" s="47" t="str">
        <f t="shared" si="56"/>
        <v>/</v>
      </c>
      <c r="H326" s="47">
        <f>IFERROR(INDEX('اطلاعات دوره'!A:Z,MATCH(G326,'اطلاعات دوره'!C:C,0),MATCH(H$1,'اطلاعات دوره'!$1:$1,0)),0)</f>
        <v>0</v>
      </c>
      <c r="I326" s="47">
        <f>IFERROR(INDEX('اطلاعات دوره'!A:Z,MATCH(G326,'اطلاعات دوره'!C:C,0),MATCH(I$1,'اطلاعات دوره'!$1:$1,0)),0)</f>
        <v>0</v>
      </c>
      <c r="J326" s="48">
        <f>IFERROR(INDEX('اطلاعات دوره'!A:Z,MATCH(G326,'اطلاعات دوره'!C:C,0),MATCH(J$1,'اطلاعات دوره'!$1:$1,0)),0)</f>
        <v>0</v>
      </c>
      <c r="K326" s="46"/>
      <c r="L326" s="158" t="str">
        <f>IFERROR(INDEX('اطلاعات دوره'!A:Z,MATCH(G326,'اطلاعات دوره'!C:C,0)-1,MATCH("عنوان",'اطلاعات دوره'!$1:$1,0)),"---")</f>
        <v>---</v>
      </c>
      <c r="M326" s="47" t="str">
        <f t="shared" si="57"/>
        <v>----</v>
      </c>
      <c r="N326" s="48" t="str">
        <f t="shared" si="58"/>
        <v>-/</v>
      </c>
      <c r="O326" s="45"/>
      <c r="P326" s="240">
        <f>IFERROR(INDEX('قرائت کنتور'!A:AZ,MATCH(A326&amp;"-"&amp;"آب",'قرائت کنتور'!B:B,0),MATCH(L326,'قرائت کنتور'!$1:$1,0)),0)</f>
        <v>0</v>
      </c>
      <c r="Q326" s="241">
        <f>IFERROR(INDEX('قرائت کنتور'!A:AZ,MATCH(A326&amp;"-"&amp;"آب",'قرائت کنتور'!B:B,0),MATCH(G326,'قرائت کنتور'!$1:$1,0)),0)</f>
        <v>0</v>
      </c>
      <c r="R326" s="241">
        <f t="shared" si="59"/>
        <v>0</v>
      </c>
      <c r="S326" s="241" t="str">
        <f>IFERROR(INDEX('اطلاعات انشعابات شرکتها'!A:AB,MATCH(A326,'اطلاعات انشعابات شرکتها'!A:A,0),MATCH(S$1,'اطلاعات انشعابات شرکتها'!$1:$1,0)),"---")</f>
        <v>---</v>
      </c>
      <c r="T326" s="227" t="str">
        <f t="shared" si="60"/>
        <v>---</v>
      </c>
      <c r="U326" s="45"/>
      <c r="V326" s="155" t="str">
        <f>IFERROR(INDEX('تعرفه ها'!A:Z,MATCH("بهای هر متر مکعب آب مصرفی",'تعرفه ها'!$B:$B,0),MATCH(F326,'تعرفه ها'!$2:$2,0)),"---")</f>
        <v>---</v>
      </c>
      <c r="W326" s="50" t="str">
        <f t="shared" si="61"/>
        <v>---</v>
      </c>
      <c r="X326" s="50" t="str">
        <f>IFERROR(ROUND(R326*INDEX('تعرفه ها'!A:Z,MATCH("عوارض آب به ازاء هر متر مکعب",'تعرفه ها'!$B:$B,0),MATCH(F326,'تعرفه ها'!$2:$2,0)),0),"---")</f>
        <v>---</v>
      </c>
      <c r="Y326" s="50" t="str">
        <f>IFERROR(ROUND(T326*INDEX('تعرفه ها'!A:Z,MATCH("جریمه مازاد مصرف آب به ازاء هر متر مکعب",'تعرفه ها'!$B:$B,0),MATCH(F326,'تعرفه ها'!$2:$2,0)),0),"---")</f>
        <v>---</v>
      </c>
      <c r="Z326" s="50" t="str">
        <f>IFERROR(ROUND(((W326+X326+Y326)*INDEX('تعرفه ها'!A:Z,MATCH("هزینه نگهداری و تعمیرات شبکه آب",'تعرفه ها'!$B:$B,0),MATCH(F326,'تعرفه ها'!$2:$2,0))/100),0),"---")</f>
        <v>---</v>
      </c>
      <c r="AA326" s="50" t="str">
        <f>IFERROR(IF(INDEX('اطلاعات دوره'!A:Z,MATCH(G326,'اطلاعات دوره'!C:C,0),MATCH("آب",'اطلاعات دوره'!$1:$1,0))="دارد",ROUND((W326+X326+Y326)*INDEX('تعرفه ها'!A:Z,MATCH("پیک فصلی آب",'تعرفه ها'!$B:$B,0),MATCH(F326,'تعرفه ها'!$2:$2,0))/100,0),0),"---")</f>
        <v>---</v>
      </c>
      <c r="AB326" s="50" t="str">
        <f>IFERROR(ROUND(SUM(W326+X326+Y326+Z326+AA326)*INDEX('تعرفه ها'!A:Z,MATCH("مالیات آب",'تعرفه ها'!$B:$B,0),MATCH(F326,'تعرفه ها'!$2:$2,0))/100,0),"---")</f>
        <v>---</v>
      </c>
      <c r="AC326" s="50" t="str">
        <f t="shared" si="62"/>
        <v>---</v>
      </c>
      <c r="AD326" s="50" t="str">
        <f t="shared" si="55"/>
        <v>---</v>
      </c>
      <c r="AE326" s="50" t="str">
        <f t="shared" si="63"/>
        <v>---</v>
      </c>
      <c r="AF326" s="50" t="str">
        <f t="shared" si="64"/>
        <v>---</v>
      </c>
      <c r="AG326" s="153" t="str">
        <f t="shared" si="65"/>
        <v>---</v>
      </c>
      <c r="AI326" s="183" t="str">
        <f>IFERROR(IF(INDEX(پرداخت!A:AZ,MATCH(A326&amp;" - "&amp;"آب",پرداخت!$B:$B,0),MATCH(G326,پرداخت!$1:$1,0))="نشده","نشده","شده"),"---")</f>
        <v>---</v>
      </c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</row>
    <row r="327" spans="1:79" ht="34.9" hidden="1" customHeight="1">
      <c r="A327" s="170"/>
      <c r="B327" s="47">
        <f>IFERROR(INDEX('اطلاعات انشعابات شرکتها'!A:BB,MATCH(A327,'اطلاعات انشعابات شرکتها'!A:A,0),MATCH(B$1,'اطلاعات انشعابات شرکتها'!$1:$1,0)),0)</f>
        <v>0</v>
      </c>
      <c r="C327" s="48">
        <f>IFERROR(INDEX('اطلاعات انشعابات شرکتها'!A:BB,MATCH(A327,'اطلاعات انشعابات شرکتها'!A:A,0),MATCH(C$1,'اطلاعات انشعابات شرکتها'!$1:$1,0)),0)</f>
        <v>0</v>
      </c>
      <c r="D327" s="45"/>
      <c r="E327" s="171"/>
      <c r="F327" s="170"/>
      <c r="G327" s="47" t="str">
        <f t="shared" si="56"/>
        <v>/</v>
      </c>
      <c r="H327" s="47">
        <f>IFERROR(INDEX('اطلاعات دوره'!A:Z,MATCH(G327,'اطلاعات دوره'!C:C,0),MATCH(H$1,'اطلاعات دوره'!$1:$1,0)),0)</f>
        <v>0</v>
      </c>
      <c r="I327" s="47">
        <f>IFERROR(INDEX('اطلاعات دوره'!A:Z,MATCH(G327,'اطلاعات دوره'!C:C,0),MATCH(I$1,'اطلاعات دوره'!$1:$1,0)),0)</f>
        <v>0</v>
      </c>
      <c r="J327" s="48">
        <f>IFERROR(INDEX('اطلاعات دوره'!A:Z,MATCH(G327,'اطلاعات دوره'!C:C,0),MATCH(J$1,'اطلاعات دوره'!$1:$1,0)),0)</f>
        <v>0</v>
      </c>
      <c r="K327" s="46"/>
      <c r="L327" s="158" t="str">
        <f>IFERROR(INDEX('اطلاعات دوره'!A:Z,MATCH(G327,'اطلاعات دوره'!C:C,0)-1,MATCH("عنوان",'اطلاعات دوره'!$1:$1,0)),"---")</f>
        <v>---</v>
      </c>
      <c r="M327" s="47" t="str">
        <f t="shared" si="57"/>
        <v>----</v>
      </c>
      <c r="N327" s="48" t="str">
        <f t="shared" si="58"/>
        <v>-/</v>
      </c>
      <c r="O327" s="45"/>
      <c r="P327" s="240">
        <f>IFERROR(INDEX('قرائت کنتور'!A:AZ,MATCH(A327&amp;"-"&amp;"آب",'قرائت کنتور'!B:B,0),MATCH(L327,'قرائت کنتور'!$1:$1,0)),0)</f>
        <v>0</v>
      </c>
      <c r="Q327" s="241">
        <f>IFERROR(INDEX('قرائت کنتور'!A:AZ,MATCH(A327&amp;"-"&amp;"آب",'قرائت کنتور'!B:B,0),MATCH(G327,'قرائت کنتور'!$1:$1,0)),0)</f>
        <v>0</v>
      </c>
      <c r="R327" s="241">
        <f t="shared" si="59"/>
        <v>0</v>
      </c>
      <c r="S327" s="241" t="str">
        <f>IFERROR(INDEX('اطلاعات انشعابات شرکتها'!A:AB,MATCH(A327,'اطلاعات انشعابات شرکتها'!A:A,0),MATCH(S$1,'اطلاعات انشعابات شرکتها'!$1:$1,0)),"---")</f>
        <v>---</v>
      </c>
      <c r="T327" s="227" t="str">
        <f t="shared" si="60"/>
        <v>---</v>
      </c>
      <c r="U327" s="45"/>
      <c r="V327" s="155" t="str">
        <f>IFERROR(INDEX('تعرفه ها'!A:Z,MATCH("بهای هر متر مکعب آب مصرفی",'تعرفه ها'!$B:$B,0),MATCH(F327,'تعرفه ها'!$2:$2,0)),"---")</f>
        <v>---</v>
      </c>
      <c r="W327" s="50" t="str">
        <f t="shared" si="61"/>
        <v>---</v>
      </c>
      <c r="X327" s="50" t="str">
        <f>IFERROR(ROUND(R327*INDEX('تعرفه ها'!A:Z,MATCH("عوارض آب به ازاء هر متر مکعب",'تعرفه ها'!$B:$B,0),MATCH(F327,'تعرفه ها'!$2:$2,0)),0),"---")</f>
        <v>---</v>
      </c>
      <c r="Y327" s="50" t="str">
        <f>IFERROR(ROUND(T327*INDEX('تعرفه ها'!A:Z,MATCH("جریمه مازاد مصرف آب به ازاء هر متر مکعب",'تعرفه ها'!$B:$B,0),MATCH(F327,'تعرفه ها'!$2:$2,0)),0),"---")</f>
        <v>---</v>
      </c>
      <c r="Z327" s="50" t="str">
        <f>IFERROR(ROUND(((W327+X327+Y327)*INDEX('تعرفه ها'!A:Z,MATCH("هزینه نگهداری و تعمیرات شبکه آب",'تعرفه ها'!$B:$B,0),MATCH(F327,'تعرفه ها'!$2:$2,0))/100),0),"---")</f>
        <v>---</v>
      </c>
      <c r="AA327" s="50" t="str">
        <f>IFERROR(IF(INDEX('اطلاعات دوره'!A:Z,MATCH(G327,'اطلاعات دوره'!C:C,0),MATCH("آب",'اطلاعات دوره'!$1:$1,0))="دارد",ROUND((W327+X327+Y327)*INDEX('تعرفه ها'!A:Z,MATCH("پیک فصلی آب",'تعرفه ها'!$B:$B,0),MATCH(F327,'تعرفه ها'!$2:$2,0))/100,0),0),"---")</f>
        <v>---</v>
      </c>
      <c r="AB327" s="50" t="str">
        <f>IFERROR(ROUND(SUM(W327+X327+Y327+Z327+AA327)*INDEX('تعرفه ها'!A:Z,MATCH("مالیات آب",'تعرفه ها'!$B:$B,0),MATCH(F327,'تعرفه ها'!$2:$2,0))/100,0),"---")</f>
        <v>---</v>
      </c>
      <c r="AC327" s="50" t="str">
        <f t="shared" si="62"/>
        <v>---</v>
      </c>
      <c r="AD327" s="50" t="str">
        <f t="shared" si="55"/>
        <v>---</v>
      </c>
      <c r="AE327" s="50" t="str">
        <f t="shared" si="63"/>
        <v>---</v>
      </c>
      <c r="AF327" s="50" t="str">
        <f t="shared" si="64"/>
        <v>---</v>
      </c>
      <c r="AG327" s="153" t="str">
        <f t="shared" si="65"/>
        <v>---</v>
      </c>
      <c r="AI327" s="183" t="str">
        <f>IFERROR(IF(INDEX(پرداخت!A:AZ,MATCH(A327&amp;" - "&amp;"آب",پرداخت!$B:$B,0),MATCH(G327,پرداخت!$1:$1,0))="نشده","نشده","شده"),"---")</f>
        <v>---</v>
      </c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</row>
    <row r="328" spans="1:79" ht="34.9" hidden="1" customHeight="1">
      <c r="A328" s="170"/>
      <c r="B328" s="47">
        <f>IFERROR(INDEX('اطلاعات انشعابات شرکتها'!A:BB,MATCH(A328,'اطلاعات انشعابات شرکتها'!A:A,0),MATCH(B$1,'اطلاعات انشعابات شرکتها'!$1:$1,0)),0)</f>
        <v>0</v>
      </c>
      <c r="C328" s="48">
        <f>IFERROR(INDEX('اطلاعات انشعابات شرکتها'!A:BB,MATCH(A328,'اطلاعات انشعابات شرکتها'!A:A,0),MATCH(C$1,'اطلاعات انشعابات شرکتها'!$1:$1,0)),0)</f>
        <v>0</v>
      </c>
      <c r="D328" s="45"/>
      <c r="E328" s="171"/>
      <c r="F328" s="170"/>
      <c r="G328" s="47" t="str">
        <f t="shared" si="56"/>
        <v>/</v>
      </c>
      <c r="H328" s="47">
        <f>IFERROR(INDEX('اطلاعات دوره'!A:Z,MATCH(G328,'اطلاعات دوره'!C:C,0),MATCH(H$1,'اطلاعات دوره'!$1:$1,0)),0)</f>
        <v>0</v>
      </c>
      <c r="I328" s="47">
        <f>IFERROR(INDEX('اطلاعات دوره'!A:Z,MATCH(G328,'اطلاعات دوره'!C:C,0),MATCH(I$1,'اطلاعات دوره'!$1:$1,0)),0)</f>
        <v>0</v>
      </c>
      <c r="J328" s="48">
        <f>IFERROR(INDEX('اطلاعات دوره'!A:Z,MATCH(G328,'اطلاعات دوره'!C:C,0),MATCH(J$1,'اطلاعات دوره'!$1:$1,0)),0)</f>
        <v>0</v>
      </c>
      <c r="K328" s="46"/>
      <c r="L328" s="158" t="str">
        <f>IFERROR(INDEX('اطلاعات دوره'!A:Z,MATCH(G328,'اطلاعات دوره'!C:C,0)-1,MATCH("عنوان",'اطلاعات دوره'!$1:$1,0)),"---")</f>
        <v>---</v>
      </c>
      <c r="M328" s="47" t="str">
        <f t="shared" si="57"/>
        <v>----</v>
      </c>
      <c r="N328" s="48" t="str">
        <f t="shared" si="58"/>
        <v>-/</v>
      </c>
      <c r="O328" s="45"/>
      <c r="P328" s="240">
        <f>IFERROR(INDEX('قرائت کنتور'!A:AZ,MATCH(A328&amp;"-"&amp;"آب",'قرائت کنتور'!B:B,0),MATCH(L328,'قرائت کنتور'!$1:$1,0)),0)</f>
        <v>0</v>
      </c>
      <c r="Q328" s="241">
        <f>IFERROR(INDEX('قرائت کنتور'!A:AZ,MATCH(A328&amp;"-"&amp;"آب",'قرائت کنتور'!B:B,0),MATCH(G328,'قرائت کنتور'!$1:$1,0)),0)</f>
        <v>0</v>
      </c>
      <c r="R328" s="241">
        <f t="shared" si="59"/>
        <v>0</v>
      </c>
      <c r="S328" s="241" t="str">
        <f>IFERROR(INDEX('اطلاعات انشعابات شرکتها'!A:AB,MATCH(A328,'اطلاعات انشعابات شرکتها'!A:A,0),MATCH(S$1,'اطلاعات انشعابات شرکتها'!$1:$1,0)),"---")</f>
        <v>---</v>
      </c>
      <c r="T328" s="227" t="str">
        <f t="shared" si="60"/>
        <v>---</v>
      </c>
      <c r="U328" s="45"/>
      <c r="V328" s="155" t="str">
        <f>IFERROR(INDEX('تعرفه ها'!A:Z,MATCH("بهای هر متر مکعب آب مصرفی",'تعرفه ها'!$B:$B,0),MATCH(F328,'تعرفه ها'!$2:$2,0)),"---")</f>
        <v>---</v>
      </c>
      <c r="W328" s="50" t="str">
        <f t="shared" si="61"/>
        <v>---</v>
      </c>
      <c r="X328" s="50" t="str">
        <f>IFERROR(ROUND(R328*INDEX('تعرفه ها'!A:Z,MATCH("عوارض آب به ازاء هر متر مکعب",'تعرفه ها'!$B:$B,0),MATCH(F328,'تعرفه ها'!$2:$2,0)),0),"---")</f>
        <v>---</v>
      </c>
      <c r="Y328" s="50" t="str">
        <f>IFERROR(ROUND(T328*INDEX('تعرفه ها'!A:Z,MATCH("جریمه مازاد مصرف آب به ازاء هر متر مکعب",'تعرفه ها'!$B:$B,0),MATCH(F328,'تعرفه ها'!$2:$2,0)),0),"---")</f>
        <v>---</v>
      </c>
      <c r="Z328" s="50" t="str">
        <f>IFERROR(ROUND(((W328+X328+Y328)*INDEX('تعرفه ها'!A:Z,MATCH("هزینه نگهداری و تعمیرات شبکه آب",'تعرفه ها'!$B:$B,0),MATCH(F328,'تعرفه ها'!$2:$2,0))/100),0),"---")</f>
        <v>---</v>
      </c>
      <c r="AA328" s="50" t="str">
        <f>IFERROR(IF(INDEX('اطلاعات دوره'!A:Z,MATCH(G328,'اطلاعات دوره'!C:C,0),MATCH("آب",'اطلاعات دوره'!$1:$1,0))="دارد",ROUND((W328+X328+Y328)*INDEX('تعرفه ها'!A:Z,MATCH("پیک فصلی آب",'تعرفه ها'!$B:$B,0),MATCH(F328,'تعرفه ها'!$2:$2,0))/100,0),0),"---")</f>
        <v>---</v>
      </c>
      <c r="AB328" s="50" t="str">
        <f>IFERROR(ROUND(SUM(W328+X328+Y328+Z328+AA328)*INDEX('تعرفه ها'!A:Z,MATCH("مالیات آب",'تعرفه ها'!$B:$B,0),MATCH(F328,'تعرفه ها'!$2:$2,0))/100,0),"---")</f>
        <v>---</v>
      </c>
      <c r="AC328" s="50" t="str">
        <f t="shared" si="62"/>
        <v>---</v>
      </c>
      <c r="AD328" s="50" t="str">
        <f t="shared" si="55"/>
        <v>---</v>
      </c>
      <c r="AE328" s="50" t="str">
        <f t="shared" si="63"/>
        <v>---</v>
      </c>
      <c r="AF328" s="50" t="str">
        <f t="shared" si="64"/>
        <v>---</v>
      </c>
      <c r="AG328" s="153" t="str">
        <f t="shared" si="65"/>
        <v>---</v>
      </c>
      <c r="AI328" s="183" t="str">
        <f>IFERROR(IF(INDEX(پرداخت!A:AZ,MATCH(A328&amp;" - "&amp;"آب",پرداخت!$B:$B,0),MATCH(G328,پرداخت!$1:$1,0))="نشده","نشده","شده"),"---")</f>
        <v>---</v>
      </c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</row>
    <row r="329" spans="1:79" ht="34.9" hidden="1" customHeight="1">
      <c r="A329" s="170"/>
      <c r="B329" s="47">
        <f>IFERROR(INDEX('اطلاعات انشعابات شرکتها'!A:BB,MATCH(A329,'اطلاعات انشعابات شرکتها'!A:A,0),MATCH(B$1,'اطلاعات انشعابات شرکتها'!$1:$1,0)),0)</f>
        <v>0</v>
      </c>
      <c r="C329" s="48">
        <f>IFERROR(INDEX('اطلاعات انشعابات شرکتها'!A:BB,MATCH(A329,'اطلاعات انشعابات شرکتها'!A:A,0),MATCH(C$1,'اطلاعات انشعابات شرکتها'!$1:$1,0)),0)</f>
        <v>0</v>
      </c>
      <c r="D329" s="45"/>
      <c r="E329" s="171"/>
      <c r="F329" s="170"/>
      <c r="G329" s="47" t="str">
        <f t="shared" si="56"/>
        <v>/</v>
      </c>
      <c r="H329" s="47">
        <f>IFERROR(INDEX('اطلاعات دوره'!A:Z,MATCH(G329,'اطلاعات دوره'!C:C,0),MATCH(H$1,'اطلاعات دوره'!$1:$1,0)),0)</f>
        <v>0</v>
      </c>
      <c r="I329" s="47">
        <f>IFERROR(INDEX('اطلاعات دوره'!A:Z,MATCH(G329,'اطلاعات دوره'!C:C,0),MATCH(I$1,'اطلاعات دوره'!$1:$1,0)),0)</f>
        <v>0</v>
      </c>
      <c r="J329" s="48">
        <f>IFERROR(INDEX('اطلاعات دوره'!A:Z,MATCH(G329,'اطلاعات دوره'!C:C,0),MATCH(J$1,'اطلاعات دوره'!$1:$1,0)),0)</f>
        <v>0</v>
      </c>
      <c r="K329" s="46"/>
      <c r="L329" s="158" t="str">
        <f>IFERROR(INDEX('اطلاعات دوره'!A:Z,MATCH(G329,'اطلاعات دوره'!C:C,0)-1,MATCH("عنوان",'اطلاعات دوره'!$1:$1,0)),"---")</f>
        <v>---</v>
      </c>
      <c r="M329" s="47" t="str">
        <f t="shared" si="57"/>
        <v>----</v>
      </c>
      <c r="N329" s="48" t="str">
        <f t="shared" si="58"/>
        <v>-/</v>
      </c>
      <c r="O329" s="45"/>
      <c r="P329" s="240">
        <f>IFERROR(INDEX('قرائت کنتور'!A:AZ,MATCH(A329&amp;"-"&amp;"آب",'قرائت کنتور'!B:B,0),MATCH(L329,'قرائت کنتور'!$1:$1,0)),0)</f>
        <v>0</v>
      </c>
      <c r="Q329" s="241">
        <f>IFERROR(INDEX('قرائت کنتور'!A:AZ,MATCH(A329&amp;"-"&amp;"آب",'قرائت کنتور'!B:B,0),MATCH(G329,'قرائت کنتور'!$1:$1,0)),0)</f>
        <v>0</v>
      </c>
      <c r="R329" s="241">
        <f t="shared" si="59"/>
        <v>0</v>
      </c>
      <c r="S329" s="241" t="str">
        <f>IFERROR(INDEX('اطلاعات انشعابات شرکتها'!A:AB,MATCH(A329,'اطلاعات انشعابات شرکتها'!A:A,0),MATCH(S$1,'اطلاعات انشعابات شرکتها'!$1:$1,0)),"---")</f>
        <v>---</v>
      </c>
      <c r="T329" s="227" t="str">
        <f t="shared" si="60"/>
        <v>---</v>
      </c>
      <c r="U329" s="45"/>
      <c r="V329" s="155" t="str">
        <f>IFERROR(INDEX('تعرفه ها'!A:Z,MATCH("بهای هر متر مکعب آب مصرفی",'تعرفه ها'!$B:$B,0),MATCH(F329,'تعرفه ها'!$2:$2,0)),"---")</f>
        <v>---</v>
      </c>
      <c r="W329" s="50" t="str">
        <f t="shared" si="61"/>
        <v>---</v>
      </c>
      <c r="X329" s="50" t="str">
        <f>IFERROR(ROUND(R329*INDEX('تعرفه ها'!A:Z,MATCH("عوارض آب به ازاء هر متر مکعب",'تعرفه ها'!$B:$B,0),MATCH(F329,'تعرفه ها'!$2:$2,0)),0),"---")</f>
        <v>---</v>
      </c>
      <c r="Y329" s="50" t="str">
        <f>IFERROR(ROUND(T329*INDEX('تعرفه ها'!A:Z,MATCH("جریمه مازاد مصرف آب به ازاء هر متر مکعب",'تعرفه ها'!$B:$B,0),MATCH(F329,'تعرفه ها'!$2:$2,0)),0),"---")</f>
        <v>---</v>
      </c>
      <c r="Z329" s="50" t="str">
        <f>IFERROR(ROUND(((W329+X329+Y329)*INDEX('تعرفه ها'!A:Z,MATCH("هزینه نگهداری و تعمیرات شبکه آب",'تعرفه ها'!$B:$B,0),MATCH(F329,'تعرفه ها'!$2:$2,0))/100),0),"---")</f>
        <v>---</v>
      </c>
      <c r="AA329" s="50" t="str">
        <f>IFERROR(IF(INDEX('اطلاعات دوره'!A:Z,MATCH(G329,'اطلاعات دوره'!C:C,0),MATCH("آب",'اطلاعات دوره'!$1:$1,0))="دارد",ROUND((W329+X329+Y329)*INDEX('تعرفه ها'!A:Z,MATCH("پیک فصلی آب",'تعرفه ها'!$B:$B,0),MATCH(F329,'تعرفه ها'!$2:$2,0))/100,0),0),"---")</f>
        <v>---</v>
      </c>
      <c r="AB329" s="50" t="str">
        <f>IFERROR(ROUND(SUM(W329+X329+Y329+Z329+AA329)*INDEX('تعرفه ها'!A:Z,MATCH("مالیات آب",'تعرفه ها'!$B:$B,0),MATCH(F329,'تعرفه ها'!$2:$2,0))/100,0),"---")</f>
        <v>---</v>
      </c>
      <c r="AC329" s="50" t="str">
        <f t="shared" si="62"/>
        <v>---</v>
      </c>
      <c r="AD329" s="50" t="str">
        <f t="shared" si="55"/>
        <v>---</v>
      </c>
      <c r="AE329" s="50" t="str">
        <f t="shared" si="63"/>
        <v>---</v>
      </c>
      <c r="AF329" s="50" t="str">
        <f t="shared" si="64"/>
        <v>---</v>
      </c>
      <c r="AG329" s="153" t="str">
        <f t="shared" si="65"/>
        <v>---</v>
      </c>
      <c r="AI329" s="183" t="str">
        <f>IFERROR(IF(INDEX(پرداخت!A:AZ,MATCH(A329&amp;" - "&amp;"آب",پرداخت!$B:$B,0),MATCH(G329,پرداخت!$1:$1,0))="نشده","نشده","شده"),"---")</f>
        <v>---</v>
      </c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</row>
    <row r="330" spans="1:79" ht="34.9" hidden="1" customHeight="1">
      <c r="A330" s="170"/>
      <c r="B330" s="47">
        <f>IFERROR(INDEX('اطلاعات انشعابات شرکتها'!A:BB,MATCH(A330,'اطلاعات انشعابات شرکتها'!A:A,0),MATCH(B$1,'اطلاعات انشعابات شرکتها'!$1:$1,0)),0)</f>
        <v>0</v>
      </c>
      <c r="C330" s="48">
        <f>IFERROR(INDEX('اطلاعات انشعابات شرکتها'!A:BB,MATCH(A330,'اطلاعات انشعابات شرکتها'!A:A,0),MATCH(C$1,'اطلاعات انشعابات شرکتها'!$1:$1,0)),0)</f>
        <v>0</v>
      </c>
      <c r="D330" s="45"/>
      <c r="E330" s="171"/>
      <c r="F330" s="170"/>
      <c r="G330" s="47" t="str">
        <f t="shared" si="56"/>
        <v>/</v>
      </c>
      <c r="H330" s="47">
        <f>IFERROR(INDEX('اطلاعات دوره'!A:Z,MATCH(G330,'اطلاعات دوره'!C:C,0),MATCH(H$1,'اطلاعات دوره'!$1:$1,0)),0)</f>
        <v>0</v>
      </c>
      <c r="I330" s="47">
        <f>IFERROR(INDEX('اطلاعات دوره'!A:Z,MATCH(G330,'اطلاعات دوره'!C:C,0),MATCH(I$1,'اطلاعات دوره'!$1:$1,0)),0)</f>
        <v>0</v>
      </c>
      <c r="J330" s="48">
        <f>IFERROR(INDEX('اطلاعات دوره'!A:Z,MATCH(G330,'اطلاعات دوره'!C:C,0),MATCH(J$1,'اطلاعات دوره'!$1:$1,0)),0)</f>
        <v>0</v>
      </c>
      <c r="K330" s="46"/>
      <c r="L330" s="158" t="str">
        <f>IFERROR(INDEX('اطلاعات دوره'!A:Z,MATCH(G330,'اطلاعات دوره'!C:C,0)-1,MATCH("عنوان",'اطلاعات دوره'!$1:$1,0)),"---")</f>
        <v>---</v>
      </c>
      <c r="M330" s="47" t="str">
        <f t="shared" si="57"/>
        <v>----</v>
      </c>
      <c r="N330" s="48" t="str">
        <f t="shared" si="58"/>
        <v>-/</v>
      </c>
      <c r="O330" s="45"/>
      <c r="P330" s="240">
        <f>IFERROR(INDEX('قرائت کنتور'!A:AZ,MATCH(A330&amp;"-"&amp;"آب",'قرائت کنتور'!B:B,0),MATCH(L330,'قرائت کنتور'!$1:$1,0)),0)</f>
        <v>0</v>
      </c>
      <c r="Q330" s="241">
        <f>IFERROR(INDEX('قرائت کنتور'!A:AZ,MATCH(A330&amp;"-"&amp;"آب",'قرائت کنتور'!B:B,0),MATCH(G330,'قرائت کنتور'!$1:$1,0)),0)</f>
        <v>0</v>
      </c>
      <c r="R330" s="241">
        <f t="shared" si="59"/>
        <v>0</v>
      </c>
      <c r="S330" s="241" t="str">
        <f>IFERROR(INDEX('اطلاعات انشعابات شرکتها'!A:AB,MATCH(A330,'اطلاعات انشعابات شرکتها'!A:A,0),MATCH(S$1,'اطلاعات انشعابات شرکتها'!$1:$1,0)),"---")</f>
        <v>---</v>
      </c>
      <c r="T330" s="227" t="str">
        <f t="shared" si="60"/>
        <v>---</v>
      </c>
      <c r="U330" s="45"/>
      <c r="V330" s="155" t="str">
        <f>IFERROR(INDEX('تعرفه ها'!A:Z,MATCH("بهای هر متر مکعب آب مصرفی",'تعرفه ها'!$B:$B,0),MATCH(F330,'تعرفه ها'!$2:$2,0)),"---")</f>
        <v>---</v>
      </c>
      <c r="W330" s="50" t="str">
        <f t="shared" si="61"/>
        <v>---</v>
      </c>
      <c r="X330" s="50" t="str">
        <f>IFERROR(ROUND(R330*INDEX('تعرفه ها'!A:Z,MATCH("عوارض آب به ازاء هر متر مکعب",'تعرفه ها'!$B:$B,0),MATCH(F330,'تعرفه ها'!$2:$2,0)),0),"---")</f>
        <v>---</v>
      </c>
      <c r="Y330" s="50" t="str">
        <f>IFERROR(ROUND(T330*INDEX('تعرفه ها'!A:Z,MATCH("جریمه مازاد مصرف آب به ازاء هر متر مکعب",'تعرفه ها'!$B:$B,0),MATCH(F330,'تعرفه ها'!$2:$2,0)),0),"---")</f>
        <v>---</v>
      </c>
      <c r="Z330" s="50" t="str">
        <f>IFERROR(ROUND(((W330+X330+Y330)*INDEX('تعرفه ها'!A:Z,MATCH("هزینه نگهداری و تعمیرات شبکه آب",'تعرفه ها'!$B:$B,0),MATCH(F330,'تعرفه ها'!$2:$2,0))/100),0),"---")</f>
        <v>---</v>
      </c>
      <c r="AA330" s="50" t="str">
        <f>IFERROR(IF(INDEX('اطلاعات دوره'!A:Z,MATCH(G330,'اطلاعات دوره'!C:C,0),MATCH("آب",'اطلاعات دوره'!$1:$1,0))="دارد",ROUND((W330+X330+Y330)*INDEX('تعرفه ها'!A:Z,MATCH("پیک فصلی آب",'تعرفه ها'!$B:$B,0),MATCH(F330,'تعرفه ها'!$2:$2,0))/100,0),0),"---")</f>
        <v>---</v>
      </c>
      <c r="AB330" s="50" t="str">
        <f>IFERROR(ROUND(SUM(W330+X330+Y330+Z330+AA330)*INDEX('تعرفه ها'!A:Z,MATCH("مالیات آب",'تعرفه ها'!$B:$B,0),MATCH(F330,'تعرفه ها'!$2:$2,0))/100,0),"---")</f>
        <v>---</v>
      </c>
      <c r="AC330" s="50" t="str">
        <f t="shared" si="62"/>
        <v>---</v>
      </c>
      <c r="AD330" s="50" t="str">
        <f t="shared" si="55"/>
        <v>---</v>
      </c>
      <c r="AE330" s="50" t="str">
        <f t="shared" si="63"/>
        <v>---</v>
      </c>
      <c r="AF330" s="50" t="str">
        <f t="shared" si="64"/>
        <v>---</v>
      </c>
      <c r="AG330" s="153" t="str">
        <f t="shared" si="65"/>
        <v>---</v>
      </c>
      <c r="AI330" s="183" t="str">
        <f>IFERROR(IF(INDEX(پرداخت!A:AZ,MATCH(A330&amp;" - "&amp;"آب",پرداخت!$B:$B,0),MATCH(G330,پرداخت!$1:$1,0))="نشده","نشده","شده"),"---")</f>
        <v>---</v>
      </c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</row>
    <row r="331" spans="1:79" ht="34.9" hidden="1" customHeight="1">
      <c r="A331" s="170"/>
      <c r="B331" s="47">
        <f>IFERROR(INDEX('اطلاعات انشعابات شرکتها'!A:BB,MATCH(A331,'اطلاعات انشعابات شرکتها'!A:A,0),MATCH(B$1,'اطلاعات انشعابات شرکتها'!$1:$1,0)),0)</f>
        <v>0</v>
      </c>
      <c r="C331" s="48">
        <f>IFERROR(INDEX('اطلاعات انشعابات شرکتها'!A:BB,MATCH(A331,'اطلاعات انشعابات شرکتها'!A:A,0),MATCH(C$1,'اطلاعات انشعابات شرکتها'!$1:$1,0)),0)</f>
        <v>0</v>
      </c>
      <c r="D331" s="45"/>
      <c r="E331" s="171"/>
      <c r="F331" s="170"/>
      <c r="G331" s="47" t="str">
        <f t="shared" si="56"/>
        <v>/</v>
      </c>
      <c r="H331" s="47">
        <f>IFERROR(INDEX('اطلاعات دوره'!A:Z,MATCH(G331,'اطلاعات دوره'!C:C,0),MATCH(H$1,'اطلاعات دوره'!$1:$1,0)),0)</f>
        <v>0</v>
      </c>
      <c r="I331" s="47">
        <f>IFERROR(INDEX('اطلاعات دوره'!A:Z,MATCH(G331,'اطلاعات دوره'!C:C,0),MATCH(I$1,'اطلاعات دوره'!$1:$1,0)),0)</f>
        <v>0</v>
      </c>
      <c r="J331" s="48">
        <f>IFERROR(INDEX('اطلاعات دوره'!A:Z,MATCH(G331,'اطلاعات دوره'!C:C,0),MATCH(J$1,'اطلاعات دوره'!$1:$1,0)),0)</f>
        <v>0</v>
      </c>
      <c r="K331" s="46"/>
      <c r="L331" s="158" t="str">
        <f>IFERROR(INDEX('اطلاعات دوره'!A:Z,MATCH(G331,'اطلاعات دوره'!C:C,0)-1,MATCH("عنوان",'اطلاعات دوره'!$1:$1,0)),"---")</f>
        <v>---</v>
      </c>
      <c r="M331" s="47" t="str">
        <f t="shared" si="57"/>
        <v>----</v>
      </c>
      <c r="N331" s="48" t="str">
        <f t="shared" si="58"/>
        <v>-/</v>
      </c>
      <c r="O331" s="45"/>
      <c r="P331" s="240">
        <f>IFERROR(INDEX('قرائت کنتور'!A:AZ,MATCH(A331&amp;"-"&amp;"آب",'قرائت کنتور'!B:B,0),MATCH(L331,'قرائت کنتور'!$1:$1,0)),0)</f>
        <v>0</v>
      </c>
      <c r="Q331" s="241">
        <f>IFERROR(INDEX('قرائت کنتور'!A:AZ,MATCH(A331&amp;"-"&amp;"آب",'قرائت کنتور'!B:B,0),MATCH(G331,'قرائت کنتور'!$1:$1,0)),0)</f>
        <v>0</v>
      </c>
      <c r="R331" s="241">
        <f t="shared" si="59"/>
        <v>0</v>
      </c>
      <c r="S331" s="241" t="str">
        <f>IFERROR(INDEX('اطلاعات انشعابات شرکتها'!A:AB,MATCH(A331,'اطلاعات انشعابات شرکتها'!A:A,0),MATCH(S$1,'اطلاعات انشعابات شرکتها'!$1:$1,0)),"---")</f>
        <v>---</v>
      </c>
      <c r="T331" s="227" t="str">
        <f t="shared" si="60"/>
        <v>---</v>
      </c>
      <c r="U331" s="45"/>
      <c r="V331" s="155" t="str">
        <f>IFERROR(INDEX('تعرفه ها'!A:Z,MATCH("بهای هر متر مکعب آب مصرفی",'تعرفه ها'!$B:$B,0),MATCH(F331,'تعرفه ها'!$2:$2,0)),"---")</f>
        <v>---</v>
      </c>
      <c r="W331" s="50" t="str">
        <f t="shared" si="61"/>
        <v>---</v>
      </c>
      <c r="X331" s="50" t="str">
        <f>IFERROR(ROUND(R331*INDEX('تعرفه ها'!A:Z,MATCH("عوارض آب به ازاء هر متر مکعب",'تعرفه ها'!$B:$B,0),MATCH(F331,'تعرفه ها'!$2:$2,0)),0),"---")</f>
        <v>---</v>
      </c>
      <c r="Y331" s="50" t="str">
        <f>IFERROR(ROUND(T331*INDEX('تعرفه ها'!A:Z,MATCH("جریمه مازاد مصرف آب به ازاء هر متر مکعب",'تعرفه ها'!$B:$B,0),MATCH(F331,'تعرفه ها'!$2:$2,0)),0),"---")</f>
        <v>---</v>
      </c>
      <c r="Z331" s="50" t="str">
        <f>IFERROR(ROUND(((W331+X331+Y331)*INDEX('تعرفه ها'!A:Z,MATCH("هزینه نگهداری و تعمیرات شبکه آب",'تعرفه ها'!$B:$B,0),MATCH(F331,'تعرفه ها'!$2:$2,0))/100),0),"---")</f>
        <v>---</v>
      </c>
      <c r="AA331" s="50" t="str">
        <f>IFERROR(IF(INDEX('اطلاعات دوره'!A:Z,MATCH(G331,'اطلاعات دوره'!C:C,0),MATCH("آب",'اطلاعات دوره'!$1:$1,0))="دارد",ROUND((W331+X331+Y331)*INDEX('تعرفه ها'!A:Z,MATCH("پیک فصلی آب",'تعرفه ها'!$B:$B,0),MATCH(F331,'تعرفه ها'!$2:$2,0))/100,0),0),"---")</f>
        <v>---</v>
      </c>
      <c r="AB331" s="50" t="str">
        <f>IFERROR(ROUND(SUM(W331+X331+Y331+Z331+AA331)*INDEX('تعرفه ها'!A:Z,MATCH("مالیات آب",'تعرفه ها'!$B:$B,0),MATCH(F331,'تعرفه ها'!$2:$2,0))/100,0),"---")</f>
        <v>---</v>
      </c>
      <c r="AC331" s="50" t="str">
        <f t="shared" si="62"/>
        <v>---</v>
      </c>
      <c r="AD331" s="50" t="str">
        <f t="shared" si="55"/>
        <v>---</v>
      </c>
      <c r="AE331" s="50" t="str">
        <f t="shared" si="63"/>
        <v>---</v>
      </c>
      <c r="AF331" s="50" t="str">
        <f t="shared" si="64"/>
        <v>---</v>
      </c>
      <c r="AG331" s="153" t="str">
        <f t="shared" si="65"/>
        <v>---</v>
      </c>
      <c r="AI331" s="183" t="str">
        <f>IFERROR(IF(INDEX(پرداخت!A:AZ,MATCH(A331&amp;" - "&amp;"آب",پرداخت!$B:$B,0),MATCH(G331,پرداخت!$1:$1,0))="نشده","نشده","شده"),"---")</f>
        <v>---</v>
      </c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</row>
    <row r="332" spans="1:79" ht="34.9" hidden="1" customHeight="1">
      <c r="A332" s="170"/>
      <c r="B332" s="47">
        <f>IFERROR(INDEX('اطلاعات انشعابات شرکتها'!A:BB,MATCH(A332,'اطلاعات انشعابات شرکتها'!A:A,0),MATCH(B$1,'اطلاعات انشعابات شرکتها'!$1:$1,0)),0)</f>
        <v>0</v>
      </c>
      <c r="C332" s="48">
        <f>IFERROR(INDEX('اطلاعات انشعابات شرکتها'!A:BB,MATCH(A332,'اطلاعات انشعابات شرکتها'!A:A,0),MATCH(C$1,'اطلاعات انشعابات شرکتها'!$1:$1,0)),0)</f>
        <v>0</v>
      </c>
      <c r="D332" s="45"/>
      <c r="E332" s="171"/>
      <c r="F332" s="170"/>
      <c r="G332" s="47" t="str">
        <f t="shared" si="56"/>
        <v>/</v>
      </c>
      <c r="H332" s="47">
        <f>IFERROR(INDEX('اطلاعات دوره'!A:Z,MATCH(G332,'اطلاعات دوره'!C:C,0),MATCH(H$1,'اطلاعات دوره'!$1:$1,0)),0)</f>
        <v>0</v>
      </c>
      <c r="I332" s="47">
        <f>IFERROR(INDEX('اطلاعات دوره'!A:Z,MATCH(G332,'اطلاعات دوره'!C:C,0),MATCH(I$1,'اطلاعات دوره'!$1:$1,0)),0)</f>
        <v>0</v>
      </c>
      <c r="J332" s="48">
        <f>IFERROR(INDEX('اطلاعات دوره'!A:Z,MATCH(G332,'اطلاعات دوره'!C:C,0),MATCH(J$1,'اطلاعات دوره'!$1:$1,0)),0)</f>
        <v>0</v>
      </c>
      <c r="K332" s="46"/>
      <c r="L332" s="158" t="str">
        <f>IFERROR(INDEX('اطلاعات دوره'!A:Z,MATCH(G332,'اطلاعات دوره'!C:C,0)-1,MATCH("عنوان",'اطلاعات دوره'!$1:$1,0)),"---")</f>
        <v>---</v>
      </c>
      <c r="M332" s="47" t="str">
        <f t="shared" si="57"/>
        <v>----</v>
      </c>
      <c r="N332" s="48" t="str">
        <f t="shared" si="58"/>
        <v>-/</v>
      </c>
      <c r="O332" s="45"/>
      <c r="P332" s="240">
        <f>IFERROR(INDEX('قرائت کنتور'!A:AZ,MATCH(A332&amp;"-"&amp;"آب",'قرائت کنتور'!B:B,0),MATCH(L332,'قرائت کنتور'!$1:$1,0)),0)</f>
        <v>0</v>
      </c>
      <c r="Q332" s="241">
        <f>IFERROR(INDEX('قرائت کنتور'!A:AZ,MATCH(A332&amp;"-"&amp;"آب",'قرائت کنتور'!B:B,0),MATCH(G332,'قرائت کنتور'!$1:$1,0)),0)</f>
        <v>0</v>
      </c>
      <c r="R332" s="241">
        <f t="shared" si="59"/>
        <v>0</v>
      </c>
      <c r="S332" s="241" t="str">
        <f>IFERROR(INDEX('اطلاعات انشعابات شرکتها'!A:AB,MATCH(A332,'اطلاعات انشعابات شرکتها'!A:A,0),MATCH(S$1,'اطلاعات انشعابات شرکتها'!$1:$1,0)),"---")</f>
        <v>---</v>
      </c>
      <c r="T332" s="227" t="str">
        <f t="shared" si="60"/>
        <v>---</v>
      </c>
      <c r="U332" s="45"/>
      <c r="V332" s="155" t="str">
        <f>IFERROR(INDEX('تعرفه ها'!A:Z,MATCH("بهای هر متر مکعب آب مصرفی",'تعرفه ها'!$B:$B,0),MATCH(F332,'تعرفه ها'!$2:$2,0)),"---")</f>
        <v>---</v>
      </c>
      <c r="W332" s="50" t="str">
        <f t="shared" si="61"/>
        <v>---</v>
      </c>
      <c r="X332" s="50" t="str">
        <f>IFERROR(ROUND(R332*INDEX('تعرفه ها'!A:Z,MATCH("عوارض آب به ازاء هر متر مکعب",'تعرفه ها'!$B:$B,0),MATCH(F332,'تعرفه ها'!$2:$2,0)),0),"---")</f>
        <v>---</v>
      </c>
      <c r="Y332" s="50" t="str">
        <f>IFERROR(ROUND(T332*INDEX('تعرفه ها'!A:Z,MATCH("جریمه مازاد مصرف آب به ازاء هر متر مکعب",'تعرفه ها'!$B:$B,0),MATCH(F332,'تعرفه ها'!$2:$2,0)),0),"---")</f>
        <v>---</v>
      </c>
      <c r="Z332" s="50" t="str">
        <f>IFERROR(ROUND(((W332+X332+Y332)*INDEX('تعرفه ها'!A:Z,MATCH("هزینه نگهداری و تعمیرات شبکه آب",'تعرفه ها'!$B:$B,0),MATCH(F332,'تعرفه ها'!$2:$2,0))/100),0),"---")</f>
        <v>---</v>
      </c>
      <c r="AA332" s="50" t="str">
        <f>IFERROR(IF(INDEX('اطلاعات دوره'!A:Z,MATCH(G332,'اطلاعات دوره'!C:C,0),MATCH("آب",'اطلاعات دوره'!$1:$1,0))="دارد",ROUND((W332+X332+Y332)*INDEX('تعرفه ها'!A:Z,MATCH("پیک فصلی آب",'تعرفه ها'!$B:$B,0),MATCH(F332,'تعرفه ها'!$2:$2,0))/100,0),0),"---")</f>
        <v>---</v>
      </c>
      <c r="AB332" s="50" t="str">
        <f>IFERROR(ROUND(SUM(W332+X332+Y332+Z332+AA332)*INDEX('تعرفه ها'!A:Z,MATCH("مالیات آب",'تعرفه ها'!$B:$B,0),MATCH(F332,'تعرفه ها'!$2:$2,0))/100,0),"---")</f>
        <v>---</v>
      </c>
      <c r="AC332" s="50" t="str">
        <f t="shared" si="62"/>
        <v>---</v>
      </c>
      <c r="AD332" s="50" t="str">
        <f t="shared" si="55"/>
        <v>---</v>
      </c>
      <c r="AE332" s="50" t="str">
        <f t="shared" si="63"/>
        <v>---</v>
      </c>
      <c r="AF332" s="50" t="str">
        <f t="shared" si="64"/>
        <v>---</v>
      </c>
      <c r="AG332" s="153" t="str">
        <f t="shared" si="65"/>
        <v>---</v>
      </c>
      <c r="AI332" s="183" t="str">
        <f>IFERROR(IF(INDEX(پرداخت!A:AZ,MATCH(A332&amp;" - "&amp;"آب",پرداخت!$B:$B,0),MATCH(G332,پرداخت!$1:$1,0))="نشده","نشده","شده"),"---")</f>
        <v>---</v>
      </c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</row>
    <row r="333" spans="1:79" ht="34.9" hidden="1" customHeight="1">
      <c r="A333" s="170"/>
      <c r="B333" s="47">
        <f>IFERROR(INDEX('اطلاعات انشعابات شرکتها'!A:BB,MATCH(A333,'اطلاعات انشعابات شرکتها'!A:A,0),MATCH(B$1,'اطلاعات انشعابات شرکتها'!$1:$1,0)),0)</f>
        <v>0</v>
      </c>
      <c r="C333" s="48">
        <f>IFERROR(INDEX('اطلاعات انشعابات شرکتها'!A:BB,MATCH(A333,'اطلاعات انشعابات شرکتها'!A:A,0),MATCH(C$1,'اطلاعات انشعابات شرکتها'!$1:$1,0)),0)</f>
        <v>0</v>
      </c>
      <c r="D333" s="45"/>
      <c r="E333" s="171"/>
      <c r="F333" s="170"/>
      <c r="G333" s="47" t="str">
        <f t="shared" si="56"/>
        <v>/</v>
      </c>
      <c r="H333" s="47">
        <f>IFERROR(INDEX('اطلاعات دوره'!A:Z,MATCH(G333,'اطلاعات دوره'!C:C,0),MATCH(H$1,'اطلاعات دوره'!$1:$1,0)),0)</f>
        <v>0</v>
      </c>
      <c r="I333" s="47">
        <f>IFERROR(INDEX('اطلاعات دوره'!A:Z,MATCH(G333,'اطلاعات دوره'!C:C,0),MATCH(I$1,'اطلاعات دوره'!$1:$1,0)),0)</f>
        <v>0</v>
      </c>
      <c r="J333" s="48">
        <f>IFERROR(INDEX('اطلاعات دوره'!A:Z,MATCH(G333,'اطلاعات دوره'!C:C,0),MATCH(J$1,'اطلاعات دوره'!$1:$1,0)),0)</f>
        <v>0</v>
      </c>
      <c r="K333" s="46"/>
      <c r="L333" s="158" t="str">
        <f>IFERROR(INDEX('اطلاعات دوره'!A:Z,MATCH(G333,'اطلاعات دوره'!C:C,0)-1,MATCH("عنوان",'اطلاعات دوره'!$1:$1,0)),"---")</f>
        <v>---</v>
      </c>
      <c r="M333" s="47" t="str">
        <f t="shared" si="57"/>
        <v>----</v>
      </c>
      <c r="N333" s="48" t="str">
        <f t="shared" si="58"/>
        <v>-/</v>
      </c>
      <c r="O333" s="45"/>
      <c r="P333" s="240">
        <f>IFERROR(INDEX('قرائت کنتور'!A:AZ,MATCH(A333&amp;"-"&amp;"آب",'قرائت کنتور'!B:B,0),MATCH(L333,'قرائت کنتور'!$1:$1,0)),0)</f>
        <v>0</v>
      </c>
      <c r="Q333" s="241">
        <f>IFERROR(INDEX('قرائت کنتور'!A:AZ,MATCH(A333&amp;"-"&amp;"آب",'قرائت کنتور'!B:B,0),MATCH(G333,'قرائت کنتور'!$1:$1,0)),0)</f>
        <v>0</v>
      </c>
      <c r="R333" s="241">
        <f t="shared" si="59"/>
        <v>0</v>
      </c>
      <c r="S333" s="241" t="str">
        <f>IFERROR(INDEX('اطلاعات انشعابات شرکتها'!A:AB,MATCH(A333,'اطلاعات انشعابات شرکتها'!A:A,0),MATCH(S$1,'اطلاعات انشعابات شرکتها'!$1:$1,0)),"---")</f>
        <v>---</v>
      </c>
      <c r="T333" s="227" t="str">
        <f t="shared" si="60"/>
        <v>---</v>
      </c>
      <c r="U333" s="45"/>
      <c r="V333" s="155" t="str">
        <f>IFERROR(INDEX('تعرفه ها'!A:Z,MATCH("بهای هر متر مکعب آب مصرفی",'تعرفه ها'!$B:$B,0),MATCH(F333,'تعرفه ها'!$2:$2,0)),"---")</f>
        <v>---</v>
      </c>
      <c r="W333" s="50" t="str">
        <f t="shared" si="61"/>
        <v>---</v>
      </c>
      <c r="X333" s="50" t="str">
        <f>IFERROR(ROUND(R333*INDEX('تعرفه ها'!A:Z,MATCH("عوارض آب به ازاء هر متر مکعب",'تعرفه ها'!$B:$B,0),MATCH(F333,'تعرفه ها'!$2:$2,0)),0),"---")</f>
        <v>---</v>
      </c>
      <c r="Y333" s="50" t="str">
        <f>IFERROR(ROUND(T333*INDEX('تعرفه ها'!A:Z,MATCH("جریمه مازاد مصرف آب به ازاء هر متر مکعب",'تعرفه ها'!$B:$B,0),MATCH(F333,'تعرفه ها'!$2:$2,0)),0),"---")</f>
        <v>---</v>
      </c>
      <c r="Z333" s="50" t="str">
        <f>IFERROR(ROUND(((W333+X333+Y333)*INDEX('تعرفه ها'!A:Z,MATCH("هزینه نگهداری و تعمیرات شبکه آب",'تعرفه ها'!$B:$B,0),MATCH(F333,'تعرفه ها'!$2:$2,0))/100),0),"---")</f>
        <v>---</v>
      </c>
      <c r="AA333" s="50" t="str">
        <f>IFERROR(IF(INDEX('اطلاعات دوره'!A:Z,MATCH(G333,'اطلاعات دوره'!C:C,0),MATCH("آب",'اطلاعات دوره'!$1:$1,0))="دارد",ROUND((W333+X333+Y333)*INDEX('تعرفه ها'!A:Z,MATCH("پیک فصلی آب",'تعرفه ها'!$B:$B,0),MATCH(F333,'تعرفه ها'!$2:$2,0))/100,0),0),"---")</f>
        <v>---</v>
      </c>
      <c r="AB333" s="50" t="str">
        <f>IFERROR(ROUND(SUM(W333+X333+Y333+Z333+AA333)*INDEX('تعرفه ها'!A:Z,MATCH("مالیات آب",'تعرفه ها'!$B:$B,0),MATCH(F333,'تعرفه ها'!$2:$2,0))/100,0),"---")</f>
        <v>---</v>
      </c>
      <c r="AC333" s="50" t="str">
        <f t="shared" si="62"/>
        <v>---</v>
      </c>
      <c r="AD333" s="50" t="str">
        <f t="shared" si="55"/>
        <v>---</v>
      </c>
      <c r="AE333" s="50" t="str">
        <f t="shared" si="63"/>
        <v>---</v>
      </c>
      <c r="AF333" s="50" t="str">
        <f t="shared" si="64"/>
        <v>---</v>
      </c>
      <c r="AG333" s="153" t="str">
        <f t="shared" si="65"/>
        <v>---</v>
      </c>
      <c r="AI333" s="183" t="str">
        <f>IFERROR(IF(INDEX(پرداخت!A:AZ,MATCH(A333&amp;" - "&amp;"آب",پرداخت!$B:$B,0),MATCH(G333,پرداخت!$1:$1,0))="نشده","نشده","شده"),"---")</f>
        <v>---</v>
      </c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</row>
    <row r="334" spans="1:79" ht="34.9" hidden="1" customHeight="1">
      <c r="A334" s="170"/>
      <c r="B334" s="47">
        <f>IFERROR(INDEX('اطلاعات انشعابات شرکتها'!A:BB,MATCH(A334,'اطلاعات انشعابات شرکتها'!A:A,0),MATCH(B$1,'اطلاعات انشعابات شرکتها'!$1:$1,0)),0)</f>
        <v>0</v>
      </c>
      <c r="C334" s="48">
        <f>IFERROR(INDEX('اطلاعات انشعابات شرکتها'!A:BB,MATCH(A334,'اطلاعات انشعابات شرکتها'!A:A,0),MATCH(C$1,'اطلاعات انشعابات شرکتها'!$1:$1,0)),0)</f>
        <v>0</v>
      </c>
      <c r="D334" s="45"/>
      <c r="E334" s="171"/>
      <c r="F334" s="170"/>
      <c r="G334" s="47" t="str">
        <f t="shared" si="56"/>
        <v>/</v>
      </c>
      <c r="H334" s="47">
        <f>IFERROR(INDEX('اطلاعات دوره'!A:Z,MATCH(G334,'اطلاعات دوره'!C:C,0),MATCH(H$1,'اطلاعات دوره'!$1:$1,0)),0)</f>
        <v>0</v>
      </c>
      <c r="I334" s="47">
        <f>IFERROR(INDEX('اطلاعات دوره'!A:Z,MATCH(G334,'اطلاعات دوره'!C:C,0),MATCH(I$1,'اطلاعات دوره'!$1:$1,0)),0)</f>
        <v>0</v>
      </c>
      <c r="J334" s="48">
        <f>IFERROR(INDEX('اطلاعات دوره'!A:Z,MATCH(G334,'اطلاعات دوره'!C:C,0),MATCH(J$1,'اطلاعات دوره'!$1:$1,0)),0)</f>
        <v>0</v>
      </c>
      <c r="K334" s="46"/>
      <c r="L334" s="158" t="str">
        <f>IFERROR(INDEX('اطلاعات دوره'!A:Z,MATCH(G334,'اطلاعات دوره'!C:C,0)-1,MATCH("عنوان",'اطلاعات دوره'!$1:$1,0)),"---")</f>
        <v>---</v>
      </c>
      <c r="M334" s="47" t="str">
        <f t="shared" si="57"/>
        <v>----</v>
      </c>
      <c r="N334" s="48" t="str">
        <f t="shared" si="58"/>
        <v>-/</v>
      </c>
      <c r="O334" s="45"/>
      <c r="P334" s="240">
        <f>IFERROR(INDEX('قرائت کنتور'!A:AZ,MATCH(A334&amp;"-"&amp;"آب",'قرائت کنتور'!B:B,0),MATCH(L334,'قرائت کنتور'!$1:$1,0)),0)</f>
        <v>0</v>
      </c>
      <c r="Q334" s="241">
        <f>IFERROR(INDEX('قرائت کنتور'!A:AZ,MATCH(A334&amp;"-"&amp;"آب",'قرائت کنتور'!B:B,0),MATCH(G334,'قرائت کنتور'!$1:$1,0)),0)</f>
        <v>0</v>
      </c>
      <c r="R334" s="241">
        <f t="shared" si="59"/>
        <v>0</v>
      </c>
      <c r="S334" s="241" t="str">
        <f>IFERROR(INDEX('اطلاعات انشعابات شرکتها'!A:AB,MATCH(A334,'اطلاعات انشعابات شرکتها'!A:A,0),MATCH(S$1,'اطلاعات انشعابات شرکتها'!$1:$1,0)),"---")</f>
        <v>---</v>
      </c>
      <c r="T334" s="227" t="str">
        <f t="shared" si="60"/>
        <v>---</v>
      </c>
      <c r="U334" s="45"/>
      <c r="V334" s="155" t="str">
        <f>IFERROR(INDEX('تعرفه ها'!A:Z,MATCH("بهای هر متر مکعب آب مصرفی",'تعرفه ها'!$B:$B,0),MATCH(F334,'تعرفه ها'!$2:$2,0)),"---")</f>
        <v>---</v>
      </c>
      <c r="W334" s="50" t="str">
        <f t="shared" si="61"/>
        <v>---</v>
      </c>
      <c r="X334" s="50" t="str">
        <f>IFERROR(ROUND(R334*INDEX('تعرفه ها'!A:Z,MATCH("عوارض آب به ازاء هر متر مکعب",'تعرفه ها'!$B:$B,0),MATCH(F334,'تعرفه ها'!$2:$2,0)),0),"---")</f>
        <v>---</v>
      </c>
      <c r="Y334" s="50" t="str">
        <f>IFERROR(ROUND(T334*INDEX('تعرفه ها'!A:Z,MATCH("جریمه مازاد مصرف آب به ازاء هر متر مکعب",'تعرفه ها'!$B:$B,0),MATCH(F334,'تعرفه ها'!$2:$2,0)),0),"---")</f>
        <v>---</v>
      </c>
      <c r="Z334" s="50" t="str">
        <f>IFERROR(ROUND(((W334+X334+Y334)*INDEX('تعرفه ها'!A:Z,MATCH("هزینه نگهداری و تعمیرات شبکه آب",'تعرفه ها'!$B:$B,0),MATCH(F334,'تعرفه ها'!$2:$2,0))/100),0),"---")</f>
        <v>---</v>
      </c>
      <c r="AA334" s="50" t="str">
        <f>IFERROR(IF(INDEX('اطلاعات دوره'!A:Z,MATCH(G334,'اطلاعات دوره'!C:C,0),MATCH("آب",'اطلاعات دوره'!$1:$1,0))="دارد",ROUND((W334+X334+Y334)*INDEX('تعرفه ها'!A:Z,MATCH("پیک فصلی آب",'تعرفه ها'!$B:$B,0),MATCH(F334,'تعرفه ها'!$2:$2,0))/100,0),0),"---")</f>
        <v>---</v>
      </c>
      <c r="AB334" s="50" t="str">
        <f>IFERROR(ROUND(SUM(W334+X334+Y334+Z334+AA334)*INDEX('تعرفه ها'!A:Z,MATCH("مالیات آب",'تعرفه ها'!$B:$B,0),MATCH(F334,'تعرفه ها'!$2:$2,0))/100,0),"---")</f>
        <v>---</v>
      </c>
      <c r="AC334" s="50" t="str">
        <f t="shared" si="62"/>
        <v>---</v>
      </c>
      <c r="AD334" s="50" t="str">
        <f t="shared" si="55"/>
        <v>---</v>
      </c>
      <c r="AE334" s="50" t="str">
        <f t="shared" si="63"/>
        <v>---</v>
      </c>
      <c r="AF334" s="50" t="str">
        <f t="shared" si="64"/>
        <v>---</v>
      </c>
      <c r="AG334" s="153" t="str">
        <f t="shared" si="65"/>
        <v>---</v>
      </c>
      <c r="AI334" s="183" t="str">
        <f>IFERROR(IF(INDEX(پرداخت!A:AZ,MATCH(A334&amp;" - "&amp;"آب",پرداخت!$B:$B,0),MATCH(G334,پرداخت!$1:$1,0))="نشده","نشده","شده"),"---")</f>
        <v>---</v>
      </c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</row>
    <row r="335" spans="1:79" ht="34.9" hidden="1" customHeight="1">
      <c r="A335" s="170"/>
      <c r="B335" s="47">
        <f>IFERROR(INDEX('اطلاعات انشعابات شرکتها'!A:BB,MATCH(A335,'اطلاعات انشعابات شرکتها'!A:A,0),MATCH(B$1,'اطلاعات انشعابات شرکتها'!$1:$1,0)),0)</f>
        <v>0</v>
      </c>
      <c r="C335" s="48">
        <f>IFERROR(INDEX('اطلاعات انشعابات شرکتها'!A:BB,MATCH(A335,'اطلاعات انشعابات شرکتها'!A:A,0),MATCH(C$1,'اطلاعات انشعابات شرکتها'!$1:$1,0)),0)</f>
        <v>0</v>
      </c>
      <c r="D335" s="45"/>
      <c r="E335" s="171"/>
      <c r="F335" s="170"/>
      <c r="G335" s="47" t="str">
        <f t="shared" si="56"/>
        <v>/</v>
      </c>
      <c r="H335" s="47">
        <f>IFERROR(INDEX('اطلاعات دوره'!A:Z,MATCH(G335,'اطلاعات دوره'!C:C,0),MATCH(H$1,'اطلاعات دوره'!$1:$1,0)),0)</f>
        <v>0</v>
      </c>
      <c r="I335" s="47">
        <f>IFERROR(INDEX('اطلاعات دوره'!A:Z,MATCH(G335,'اطلاعات دوره'!C:C,0),MATCH(I$1,'اطلاعات دوره'!$1:$1,0)),0)</f>
        <v>0</v>
      </c>
      <c r="J335" s="48">
        <f>IFERROR(INDEX('اطلاعات دوره'!A:Z,MATCH(G335,'اطلاعات دوره'!C:C,0),MATCH(J$1,'اطلاعات دوره'!$1:$1,0)),0)</f>
        <v>0</v>
      </c>
      <c r="K335" s="46"/>
      <c r="L335" s="158" t="str">
        <f>IFERROR(INDEX('اطلاعات دوره'!A:Z,MATCH(G335,'اطلاعات دوره'!C:C,0)-1,MATCH("عنوان",'اطلاعات دوره'!$1:$1,0)),"---")</f>
        <v>---</v>
      </c>
      <c r="M335" s="47" t="str">
        <f t="shared" si="57"/>
        <v>----</v>
      </c>
      <c r="N335" s="48" t="str">
        <f t="shared" si="58"/>
        <v>-/</v>
      </c>
      <c r="O335" s="45"/>
      <c r="P335" s="240">
        <f>IFERROR(INDEX('قرائت کنتور'!A:AZ,MATCH(A335&amp;"-"&amp;"آب",'قرائت کنتور'!B:B,0),MATCH(L335,'قرائت کنتور'!$1:$1,0)),0)</f>
        <v>0</v>
      </c>
      <c r="Q335" s="241">
        <f>IFERROR(INDEX('قرائت کنتور'!A:AZ,MATCH(A335&amp;"-"&amp;"آب",'قرائت کنتور'!B:B,0),MATCH(G335,'قرائت کنتور'!$1:$1,0)),0)</f>
        <v>0</v>
      </c>
      <c r="R335" s="241">
        <f t="shared" si="59"/>
        <v>0</v>
      </c>
      <c r="S335" s="241" t="str">
        <f>IFERROR(INDEX('اطلاعات انشعابات شرکتها'!A:AB,MATCH(A335,'اطلاعات انشعابات شرکتها'!A:A,0),MATCH(S$1,'اطلاعات انشعابات شرکتها'!$1:$1,0)),"---")</f>
        <v>---</v>
      </c>
      <c r="T335" s="227" t="str">
        <f t="shared" si="60"/>
        <v>---</v>
      </c>
      <c r="U335" s="45"/>
      <c r="V335" s="155" t="str">
        <f>IFERROR(INDEX('تعرفه ها'!A:Z,MATCH("بهای هر متر مکعب آب مصرفی",'تعرفه ها'!$B:$B,0),MATCH(F335,'تعرفه ها'!$2:$2,0)),"---")</f>
        <v>---</v>
      </c>
      <c r="W335" s="50" t="str">
        <f t="shared" si="61"/>
        <v>---</v>
      </c>
      <c r="X335" s="50" t="str">
        <f>IFERROR(ROUND(R335*INDEX('تعرفه ها'!A:Z,MATCH("عوارض آب به ازاء هر متر مکعب",'تعرفه ها'!$B:$B,0),MATCH(F335,'تعرفه ها'!$2:$2,0)),0),"---")</f>
        <v>---</v>
      </c>
      <c r="Y335" s="50" t="str">
        <f>IFERROR(ROUND(T335*INDEX('تعرفه ها'!A:Z,MATCH("جریمه مازاد مصرف آب به ازاء هر متر مکعب",'تعرفه ها'!$B:$B,0),MATCH(F335,'تعرفه ها'!$2:$2,0)),0),"---")</f>
        <v>---</v>
      </c>
      <c r="Z335" s="50" t="str">
        <f>IFERROR(ROUND(((W335+X335+Y335)*INDEX('تعرفه ها'!A:Z,MATCH("هزینه نگهداری و تعمیرات شبکه آب",'تعرفه ها'!$B:$B,0),MATCH(F335,'تعرفه ها'!$2:$2,0))/100),0),"---")</f>
        <v>---</v>
      </c>
      <c r="AA335" s="50" t="str">
        <f>IFERROR(IF(INDEX('اطلاعات دوره'!A:Z,MATCH(G335,'اطلاعات دوره'!C:C,0),MATCH("آب",'اطلاعات دوره'!$1:$1,0))="دارد",ROUND((W335+X335+Y335)*INDEX('تعرفه ها'!A:Z,MATCH("پیک فصلی آب",'تعرفه ها'!$B:$B,0),MATCH(F335,'تعرفه ها'!$2:$2,0))/100,0),0),"---")</f>
        <v>---</v>
      </c>
      <c r="AB335" s="50" t="str">
        <f>IFERROR(ROUND(SUM(W335+X335+Y335+Z335+AA335)*INDEX('تعرفه ها'!A:Z,MATCH("مالیات آب",'تعرفه ها'!$B:$B,0),MATCH(F335,'تعرفه ها'!$2:$2,0))/100,0),"---")</f>
        <v>---</v>
      </c>
      <c r="AC335" s="50" t="str">
        <f t="shared" si="62"/>
        <v>---</v>
      </c>
      <c r="AD335" s="50" t="str">
        <f t="shared" si="55"/>
        <v>---</v>
      </c>
      <c r="AE335" s="50" t="str">
        <f t="shared" si="63"/>
        <v>---</v>
      </c>
      <c r="AF335" s="50" t="str">
        <f t="shared" si="64"/>
        <v>---</v>
      </c>
      <c r="AG335" s="153" t="str">
        <f t="shared" si="65"/>
        <v>---</v>
      </c>
      <c r="AI335" s="183" t="str">
        <f>IFERROR(IF(INDEX(پرداخت!A:AZ,MATCH(A335&amp;" - "&amp;"آب",پرداخت!$B:$B,0),MATCH(G335,پرداخت!$1:$1,0))="نشده","نشده","شده"),"---")</f>
        <v>---</v>
      </c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</row>
    <row r="336" spans="1:79" ht="34.9" hidden="1" customHeight="1">
      <c r="A336" s="170"/>
      <c r="B336" s="47">
        <f>IFERROR(INDEX('اطلاعات انشعابات شرکتها'!A:BB,MATCH(A336,'اطلاعات انشعابات شرکتها'!A:A,0),MATCH(B$1,'اطلاعات انشعابات شرکتها'!$1:$1,0)),0)</f>
        <v>0</v>
      </c>
      <c r="C336" s="48">
        <f>IFERROR(INDEX('اطلاعات انشعابات شرکتها'!A:BB,MATCH(A336,'اطلاعات انشعابات شرکتها'!A:A,0),MATCH(C$1,'اطلاعات انشعابات شرکتها'!$1:$1,0)),0)</f>
        <v>0</v>
      </c>
      <c r="D336" s="45"/>
      <c r="E336" s="171"/>
      <c r="F336" s="170"/>
      <c r="G336" s="47" t="str">
        <f t="shared" si="56"/>
        <v>/</v>
      </c>
      <c r="H336" s="47">
        <f>IFERROR(INDEX('اطلاعات دوره'!A:Z,MATCH(G336,'اطلاعات دوره'!C:C,0),MATCH(H$1,'اطلاعات دوره'!$1:$1,0)),0)</f>
        <v>0</v>
      </c>
      <c r="I336" s="47">
        <f>IFERROR(INDEX('اطلاعات دوره'!A:Z,MATCH(G336,'اطلاعات دوره'!C:C,0),MATCH(I$1,'اطلاعات دوره'!$1:$1,0)),0)</f>
        <v>0</v>
      </c>
      <c r="J336" s="48">
        <f>IFERROR(INDEX('اطلاعات دوره'!A:Z,MATCH(G336,'اطلاعات دوره'!C:C,0),MATCH(J$1,'اطلاعات دوره'!$1:$1,0)),0)</f>
        <v>0</v>
      </c>
      <c r="K336" s="46"/>
      <c r="L336" s="158" t="str">
        <f>IFERROR(INDEX('اطلاعات دوره'!A:Z,MATCH(G336,'اطلاعات دوره'!C:C,0)-1,MATCH("عنوان",'اطلاعات دوره'!$1:$1,0)),"---")</f>
        <v>---</v>
      </c>
      <c r="M336" s="47" t="str">
        <f t="shared" si="57"/>
        <v>----</v>
      </c>
      <c r="N336" s="48" t="str">
        <f t="shared" si="58"/>
        <v>-/</v>
      </c>
      <c r="O336" s="45"/>
      <c r="P336" s="240">
        <f>IFERROR(INDEX('قرائت کنتور'!A:AZ,MATCH(A336&amp;"-"&amp;"آب",'قرائت کنتور'!B:B,0),MATCH(L336,'قرائت کنتور'!$1:$1,0)),0)</f>
        <v>0</v>
      </c>
      <c r="Q336" s="241">
        <f>IFERROR(INDEX('قرائت کنتور'!A:AZ,MATCH(A336&amp;"-"&amp;"آب",'قرائت کنتور'!B:B,0),MATCH(G336,'قرائت کنتور'!$1:$1,0)),0)</f>
        <v>0</v>
      </c>
      <c r="R336" s="241">
        <f t="shared" si="59"/>
        <v>0</v>
      </c>
      <c r="S336" s="241" t="str">
        <f>IFERROR(INDEX('اطلاعات انشعابات شرکتها'!A:AB,MATCH(A336,'اطلاعات انشعابات شرکتها'!A:A,0),MATCH(S$1,'اطلاعات انشعابات شرکتها'!$1:$1,0)),"---")</f>
        <v>---</v>
      </c>
      <c r="T336" s="227" t="str">
        <f t="shared" si="60"/>
        <v>---</v>
      </c>
      <c r="U336" s="45"/>
      <c r="V336" s="155" t="str">
        <f>IFERROR(INDEX('تعرفه ها'!A:Z,MATCH("بهای هر متر مکعب آب مصرفی",'تعرفه ها'!$B:$B,0),MATCH(F336,'تعرفه ها'!$2:$2,0)),"---")</f>
        <v>---</v>
      </c>
      <c r="W336" s="50" t="str">
        <f t="shared" si="61"/>
        <v>---</v>
      </c>
      <c r="X336" s="50" t="str">
        <f>IFERROR(ROUND(R336*INDEX('تعرفه ها'!A:Z,MATCH("عوارض آب به ازاء هر متر مکعب",'تعرفه ها'!$B:$B,0),MATCH(F336,'تعرفه ها'!$2:$2,0)),0),"---")</f>
        <v>---</v>
      </c>
      <c r="Y336" s="50" t="str">
        <f>IFERROR(ROUND(T336*INDEX('تعرفه ها'!A:Z,MATCH("جریمه مازاد مصرف آب به ازاء هر متر مکعب",'تعرفه ها'!$B:$B,0),MATCH(F336,'تعرفه ها'!$2:$2,0)),0),"---")</f>
        <v>---</v>
      </c>
      <c r="Z336" s="50" t="str">
        <f>IFERROR(ROUND(((W336+X336+Y336)*INDEX('تعرفه ها'!A:Z,MATCH("هزینه نگهداری و تعمیرات شبکه آب",'تعرفه ها'!$B:$B,0),MATCH(F336,'تعرفه ها'!$2:$2,0))/100),0),"---")</f>
        <v>---</v>
      </c>
      <c r="AA336" s="50" t="str">
        <f>IFERROR(IF(INDEX('اطلاعات دوره'!A:Z,MATCH(G336,'اطلاعات دوره'!C:C,0),MATCH("آب",'اطلاعات دوره'!$1:$1,0))="دارد",ROUND((W336+X336+Y336)*INDEX('تعرفه ها'!A:Z,MATCH("پیک فصلی آب",'تعرفه ها'!$B:$B,0),MATCH(F336,'تعرفه ها'!$2:$2,0))/100,0),0),"---")</f>
        <v>---</v>
      </c>
      <c r="AB336" s="50" t="str">
        <f>IFERROR(ROUND(SUM(W336+X336+Y336+Z336+AA336)*INDEX('تعرفه ها'!A:Z,MATCH("مالیات آب",'تعرفه ها'!$B:$B,0),MATCH(F336,'تعرفه ها'!$2:$2,0))/100,0),"---")</f>
        <v>---</v>
      </c>
      <c r="AC336" s="50" t="str">
        <f t="shared" si="62"/>
        <v>---</v>
      </c>
      <c r="AD336" s="50" t="str">
        <f t="shared" si="55"/>
        <v>---</v>
      </c>
      <c r="AE336" s="50" t="str">
        <f t="shared" si="63"/>
        <v>---</v>
      </c>
      <c r="AF336" s="50" t="str">
        <f t="shared" si="64"/>
        <v>---</v>
      </c>
      <c r="AG336" s="153" t="str">
        <f t="shared" si="65"/>
        <v>---</v>
      </c>
      <c r="AI336" s="183" t="str">
        <f>IFERROR(IF(INDEX(پرداخت!A:AZ,MATCH(A336&amp;" - "&amp;"آب",پرداخت!$B:$B,0),MATCH(G336,پرداخت!$1:$1,0))="نشده","نشده","شده"),"---")</f>
        <v>---</v>
      </c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</row>
    <row r="337" spans="1:79" ht="34.9" hidden="1" customHeight="1">
      <c r="A337" s="170"/>
      <c r="B337" s="47">
        <f>IFERROR(INDEX('اطلاعات انشعابات شرکتها'!A:BB,MATCH(A337,'اطلاعات انشعابات شرکتها'!A:A,0),MATCH(B$1,'اطلاعات انشعابات شرکتها'!$1:$1,0)),0)</f>
        <v>0</v>
      </c>
      <c r="C337" s="48">
        <f>IFERROR(INDEX('اطلاعات انشعابات شرکتها'!A:BB,MATCH(A337,'اطلاعات انشعابات شرکتها'!A:A,0),MATCH(C$1,'اطلاعات انشعابات شرکتها'!$1:$1,0)),0)</f>
        <v>0</v>
      </c>
      <c r="D337" s="45"/>
      <c r="E337" s="171"/>
      <c r="F337" s="170"/>
      <c r="G337" s="47" t="str">
        <f t="shared" si="56"/>
        <v>/</v>
      </c>
      <c r="H337" s="47">
        <f>IFERROR(INDEX('اطلاعات دوره'!A:Z,MATCH(G337,'اطلاعات دوره'!C:C,0),MATCH(H$1,'اطلاعات دوره'!$1:$1,0)),0)</f>
        <v>0</v>
      </c>
      <c r="I337" s="47">
        <f>IFERROR(INDEX('اطلاعات دوره'!A:Z,MATCH(G337,'اطلاعات دوره'!C:C,0),MATCH(I$1,'اطلاعات دوره'!$1:$1,0)),0)</f>
        <v>0</v>
      </c>
      <c r="J337" s="48">
        <f>IFERROR(INDEX('اطلاعات دوره'!A:Z,MATCH(G337,'اطلاعات دوره'!C:C,0),MATCH(J$1,'اطلاعات دوره'!$1:$1,0)),0)</f>
        <v>0</v>
      </c>
      <c r="K337" s="46"/>
      <c r="L337" s="158" t="str">
        <f>IFERROR(INDEX('اطلاعات دوره'!A:Z,MATCH(G337,'اطلاعات دوره'!C:C,0)-1,MATCH("عنوان",'اطلاعات دوره'!$1:$1,0)),"---")</f>
        <v>---</v>
      </c>
      <c r="M337" s="47" t="str">
        <f t="shared" si="57"/>
        <v>----</v>
      </c>
      <c r="N337" s="48" t="str">
        <f t="shared" si="58"/>
        <v>-/</v>
      </c>
      <c r="O337" s="45"/>
      <c r="P337" s="240">
        <f>IFERROR(INDEX('قرائت کنتور'!A:AZ,MATCH(A337&amp;"-"&amp;"آب",'قرائت کنتور'!B:B,0),MATCH(L337,'قرائت کنتور'!$1:$1,0)),0)</f>
        <v>0</v>
      </c>
      <c r="Q337" s="241">
        <f>IFERROR(INDEX('قرائت کنتور'!A:AZ,MATCH(A337&amp;"-"&amp;"آب",'قرائت کنتور'!B:B,0),MATCH(G337,'قرائت کنتور'!$1:$1,0)),0)</f>
        <v>0</v>
      </c>
      <c r="R337" s="241">
        <f t="shared" si="59"/>
        <v>0</v>
      </c>
      <c r="S337" s="241" t="str">
        <f>IFERROR(INDEX('اطلاعات انشعابات شرکتها'!A:AB,MATCH(A337,'اطلاعات انشعابات شرکتها'!A:A,0),MATCH(S$1,'اطلاعات انشعابات شرکتها'!$1:$1,0)),"---")</f>
        <v>---</v>
      </c>
      <c r="T337" s="227" t="str">
        <f t="shared" si="60"/>
        <v>---</v>
      </c>
      <c r="U337" s="45"/>
      <c r="V337" s="155" t="str">
        <f>IFERROR(INDEX('تعرفه ها'!A:Z,MATCH("بهای هر متر مکعب آب مصرفی",'تعرفه ها'!$B:$B,0),MATCH(F337,'تعرفه ها'!$2:$2,0)),"---")</f>
        <v>---</v>
      </c>
      <c r="W337" s="50" t="str">
        <f t="shared" si="61"/>
        <v>---</v>
      </c>
      <c r="X337" s="50" t="str">
        <f>IFERROR(ROUND(R337*INDEX('تعرفه ها'!A:Z,MATCH("عوارض آب به ازاء هر متر مکعب",'تعرفه ها'!$B:$B,0),MATCH(F337,'تعرفه ها'!$2:$2,0)),0),"---")</f>
        <v>---</v>
      </c>
      <c r="Y337" s="50" t="str">
        <f>IFERROR(ROUND(T337*INDEX('تعرفه ها'!A:Z,MATCH("جریمه مازاد مصرف آب به ازاء هر متر مکعب",'تعرفه ها'!$B:$B,0),MATCH(F337,'تعرفه ها'!$2:$2,0)),0),"---")</f>
        <v>---</v>
      </c>
      <c r="Z337" s="50" t="str">
        <f>IFERROR(ROUND(((W337+X337+Y337)*INDEX('تعرفه ها'!A:Z,MATCH("هزینه نگهداری و تعمیرات شبکه آب",'تعرفه ها'!$B:$B,0),MATCH(F337,'تعرفه ها'!$2:$2,0))/100),0),"---")</f>
        <v>---</v>
      </c>
      <c r="AA337" s="50" t="str">
        <f>IFERROR(IF(INDEX('اطلاعات دوره'!A:Z,MATCH(G337,'اطلاعات دوره'!C:C,0),MATCH("آب",'اطلاعات دوره'!$1:$1,0))="دارد",ROUND((W337+X337+Y337)*INDEX('تعرفه ها'!A:Z,MATCH("پیک فصلی آب",'تعرفه ها'!$B:$B,0),MATCH(F337,'تعرفه ها'!$2:$2,0))/100,0),0),"---")</f>
        <v>---</v>
      </c>
      <c r="AB337" s="50" t="str">
        <f>IFERROR(ROUND(SUM(W337+X337+Y337+Z337+AA337)*INDEX('تعرفه ها'!A:Z,MATCH("مالیات آب",'تعرفه ها'!$B:$B,0),MATCH(F337,'تعرفه ها'!$2:$2,0))/100,0),"---")</f>
        <v>---</v>
      </c>
      <c r="AC337" s="50" t="str">
        <f t="shared" si="62"/>
        <v>---</v>
      </c>
      <c r="AD337" s="50" t="str">
        <f t="shared" si="55"/>
        <v>---</v>
      </c>
      <c r="AE337" s="50" t="str">
        <f t="shared" si="63"/>
        <v>---</v>
      </c>
      <c r="AF337" s="50" t="str">
        <f t="shared" si="64"/>
        <v>---</v>
      </c>
      <c r="AG337" s="153" t="str">
        <f t="shared" si="65"/>
        <v>---</v>
      </c>
      <c r="AI337" s="183" t="str">
        <f>IFERROR(IF(INDEX(پرداخت!A:AZ,MATCH(A337&amp;" - "&amp;"آب",پرداخت!$B:$B,0),MATCH(G337,پرداخت!$1:$1,0))="نشده","نشده","شده"),"---")</f>
        <v>---</v>
      </c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</row>
    <row r="338" spans="1:79" ht="34.9" hidden="1" customHeight="1">
      <c r="A338" s="170"/>
      <c r="B338" s="47">
        <f>IFERROR(INDEX('اطلاعات انشعابات شرکتها'!A:BB,MATCH(A338,'اطلاعات انشعابات شرکتها'!A:A,0),MATCH(B$1,'اطلاعات انشعابات شرکتها'!$1:$1,0)),0)</f>
        <v>0</v>
      </c>
      <c r="C338" s="48">
        <f>IFERROR(INDEX('اطلاعات انشعابات شرکتها'!A:BB,MATCH(A338,'اطلاعات انشعابات شرکتها'!A:A,0),MATCH(C$1,'اطلاعات انشعابات شرکتها'!$1:$1,0)),0)</f>
        <v>0</v>
      </c>
      <c r="D338" s="45"/>
      <c r="E338" s="171"/>
      <c r="F338" s="170"/>
      <c r="G338" s="47" t="str">
        <f t="shared" si="56"/>
        <v>/</v>
      </c>
      <c r="H338" s="47">
        <f>IFERROR(INDEX('اطلاعات دوره'!A:Z,MATCH(G338,'اطلاعات دوره'!C:C,0),MATCH(H$1,'اطلاعات دوره'!$1:$1,0)),0)</f>
        <v>0</v>
      </c>
      <c r="I338" s="47">
        <f>IFERROR(INDEX('اطلاعات دوره'!A:Z,MATCH(G338,'اطلاعات دوره'!C:C,0),MATCH(I$1,'اطلاعات دوره'!$1:$1,0)),0)</f>
        <v>0</v>
      </c>
      <c r="J338" s="48">
        <f>IFERROR(INDEX('اطلاعات دوره'!A:Z,MATCH(G338,'اطلاعات دوره'!C:C,0),MATCH(J$1,'اطلاعات دوره'!$1:$1,0)),0)</f>
        <v>0</v>
      </c>
      <c r="K338" s="46"/>
      <c r="L338" s="158" t="str">
        <f>IFERROR(INDEX('اطلاعات دوره'!A:Z,MATCH(G338,'اطلاعات دوره'!C:C,0)-1,MATCH("عنوان",'اطلاعات دوره'!$1:$1,0)),"---")</f>
        <v>---</v>
      </c>
      <c r="M338" s="47" t="str">
        <f t="shared" si="57"/>
        <v>----</v>
      </c>
      <c r="N338" s="48" t="str">
        <f t="shared" si="58"/>
        <v>-/</v>
      </c>
      <c r="O338" s="45"/>
      <c r="P338" s="240">
        <f>IFERROR(INDEX('قرائت کنتور'!A:AZ,MATCH(A338&amp;"-"&amp;"آب",'قرائت کنتور'!B:B,0),MATCH(L338,'قرائت کنتور'!$1:$1,0)),0)</f>
        <v>0</v>
      </c>
      <c r="Q338" s="241">
        <f>IFERROR(INDEX('قرائت کنتور'!A:AZ,MATCH(A338&amp;"-"&amp;"آب",'قرائت کنتور'!B:B,0),MATCH(G338,'قرائت کنتور'!$1:$1,0)),0)</f>
        <v>0</v>
      </c>
      <c r="R338" s="241">
        <f t="shared" si="59"/>
        <v>0</v>
      </c>
      <c r="S338" s="241" t="str">
        <f>IFERROR(INDEX('اطلاعات انشعابات شرکتها'!A:AB,MATCH(A338,'اطلاعات انشعابات شرکتها'!A:A,0),MATCH(S$1,'اطلاعات انشعابات شرکتها'!$1:$1,0)),"---")</f>
        <v>---</v>
      </c>
      <c r="T338" s="227" t="str">
        <f t="shared" si="60"/>
        <v>---</v>
      </c>
      <c r="U338" s="45"/>
      <c r="V338" s="155" t="str">
        <f>IFERROR(INDEX('تعرفه ها'!A:Z,MATCH("بهای هر متر مکعب آب مصرفی",'تعرفه ها'!$B:$B,0),MATCH(F338,'تعرفه ها'!$2:$2,0)),"---")</f>
        <v>---</v>
      </c>
      <c r="W338" s="50" t="str">
        <f t="shared" si="61"/>
        <v>---</v>
      </c>
      <c r="X338" s="50" t="str">
        <f>IFERROR(ROUND(R338*INDEX('تعرفه ها'!A:Z,MATCH("عوارض آب به ازاء هر متر مکعب",'تعرفه ها'!$B:$B,0),MATCH(F338,'تعرفه ها'!$2:$2,0)),0),"---")</f>
        <v>---</v>
      </c>
      <c r="Y338" s="50" t="str">
        <f>IFERROR(ROUND(T338*INDEX('تعرفه ها'!A:Z,MATCH("جریمه مازاد مصرف آب به ازاء هر متر مکعب",'تعرفه ها'!$B:$B,0),MATCH(F338,'تعرفه ها'!$2:$2,0)),0),"---")</f>
        <v>---</v>
      </c>
      <c r="Z338" s="50" t="str">
        <f>IFERROR(ROUND(((W338+X338+Y338)*INDEX('تعرفه ها'!A:Z,MATCH("هزینه نگهداری و تعمیرات شبکه آب",'تعرفه ها'!$B:$B,0),MATCH(F338,'تعرفه ها'!$2:$2,0))/100),0),"---")</f>
        <v>---</v>
      </c>
      <c r="AA338" s="50" t="str">
        <f>IFERROR(IF(INDEX('اطلاعات دوره'!A:Z,MATCH(G338,'اطلاعات دوره'!C:C,0),MATCH("آب",'اطلاعات دوره'!$1:$1,0))="دارد",ROUND((W338+X338+Y338)*INDEX('تعرفه ها'!A:Z,MATCH("پیک فصلی آب",'تعرفه ها'!$B:$B,0),MATCH(F338,'تعرفه ها'!$2:$2,0))/100,0),0),"---")</f>
        <v>---</v>
      </c>
      <c r="AB338" s="50" t="str">
        <f>IFERROR(ROUND(SUM(W338+X338+Y338+Z338+AA338)*INDEX('تعرفه ها'!A:Z,MATCH("مالیات آب",'تعرفه ها'!$B:$B,0),MATCH(F338,'تعرفه ها'!$2:$2,0))/100,0),"---")</f>
        <v>---</v>
      </c>
      <c r="AC338" s="50" t="str">
        <f t="shared" si="62"/>
        <v>---</v>
      </c>
      <c r="AD338" s="50" t="str">
        <f t="shared" si="55"/>
        <v>---</v>
      </c>
      <c r="AE338" s="50" t="str">
        <f t="shared" si="63"/>
        <v>---</v>
      </c>
      <c r="AF338" s="50" t="str">
        <f t="shared" si="64"/>
        <v>---</v>
      </c>
      <c r="AG338" s="153" t="str">
        <f t="shared" si="65"/>
        <v>---</v>
      </c>
      <c r="AI338" s="183" t="str">
        <f>IFERROR(IF(INDEX(پرداخت!A:AZ,MATCH(A338&amp;" - "&amp;"آب",پرداخت!$B:$B,0),MATCH(G338,پرداخت!$1:$1,0))="نشده","نشده","شده"),"---")</f>
        <v>---</v>
      </c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</row>
    <row r="339" spans="1:79" ht="34.9" hidden="1" customHeight="1">
      <c r="A339" s="170"/>
      <c r="B339" s="47">
        <f>IFERROR(INDEX('اطلاعات انشعابات شرکتها'!A:BB,MATCH(A339,'اطلاعات انشعابات شرکتها'!A:A,0),MATCH(B$1,'اطلاعات انشعابات شرکتها'!$1:$1,0)),0)</f>
        <v>0</v>
      </c>
      <c r="C339" s="48">
        <f>IFERROR(INDEX('اطلاعات انشعابات شرکتها'!A:BB,MATCH(A339,'اطلاعات انشعابات شرکتها'!A:A,0),MATCH(C$1,'اطلاعات انشعابات شرکتها'!$1:$1,0)),0)</f>
        <v>0</v>
      </c>
      <c r="D339" s="45"/>
      <c r="E339" s="171"/>
      <c r="F339" s="170"/>
      <c r="G339" s="47" t="str">
        <f t="shared" si="56"/>
        <v>/</v>
      </c>
      <c r="H339" s="47">
        <f>IFERROR(INDEX('اطلاعات دوره'!A:Z,MATCH(G339,'اطلاعات دوره'!C:C,0),MATCH(H$1,'اطلاعات دوره'!$1:$1,0)),0)</f>
        <v>0</v>
      </c>
      <c r="I339" s="47">
        <f>IFERROR(INDEX('اطلاعات دوره'!A:Z,MATCH(G339,'اطلاعات دوره'!C:C,0),MATCH(I$1,'اطلاعات دوره'!$1:$1,0)),0)</f>
        <v>0</v>
      </c>
      <c r="J339" s="48">
        <f>IFERROR(INDEX('اطلاعات دوره'!A:Z,MATCH(G339,'اطلاعات دوره'!C:C,0),MATCH(J$1,'اطلاعات دوره'!$1:$1,0)),0)</f>
        <v>0</v>
      </c>
      <c r="K339" s="46"/>
      <c r="L339" s="158" t="str">
        <f>IFERROR(INDEX('اطلاعات دوره'!A:Z,MATCH(G339,'اطلاعات دوره'!C:C,0)-1,MATCH("عنوان",'اطلاعات دوره'!$1:$1,0)),"---")</f>
        <v>---</v>
      </c>
      <c r="M339" s="47" t="str">
        <f t="shared" si="57"/>
        <v>----</v>
      </c>
      <c r="N339" s="48" t="str">
        <f t="shared" si="58"/>
        <v>-/</v>
      </c>
      <c r="O339" s="45"/>
      <c r="P339" s="240">
        <f>IFERROR(INDEX('قرائت کنتور'!A:AZ,MATCH(A339&amp;"-"&amp;"آب",'قرائت کنتور'!B:B,0),MATCH(L339,'قرائت کنتور'!$1:$1,0)),0)</f>
        <v>0</v>
      </c>
      <c r="Q339" s="241">
        <f>IFERROR(INDEX('قرائت کنتور'!A:AZ,MATCH(A339&amp;"-"&amp;"آب",'قرائت کنتور'!B:B,0),MATCH(G339,'قرائت کنتور'!$1:$1,0)),0)</f>
        <v>0</v>
      </c>
      <c r="R339" s="241">
        <f t="shared" si="59"/>
        <v>0</v>
      </c>
      <c r="S339" s="241" t="str">
        <f>IFERROR(INDEX('اطلاعات انشعابات شرکتها'!A:AB,MATCH(A339,'اطلاعات انشعابات شرکتها'!A:A,0),MATCH(S$1,'اطلاعات انشعابات شرکتها'!$1:$1,0)),"---")</f>
        <v>---</v>
      </c>
      <c r="T339" s="227" t="str">
        <f t="shared" si="60"/>
        <v>---</v>
      </c>
      <c r="U339" s="45"/>
      <c r="V339" s="155" t="str">
        <f>IFERROR(INDEX('تعرفه ها'!A:Z,MATCH("بهای هر متر مکعب آب مصرفی",'تعرفه ها'!$B:$B,0),MATCH(F339,'تعرفه ها'!$2:$2,0)),"---")</f>
        <v>---</v>
      </c>
      <c r="W339" s="50" t="str">
        <f t="shared" si="61"/>
        <v>---</v>
      </c>
      <c r="X339" s="50" t="str">
        <f>IFERROR(ROUND(R339*INDEX('تعرفه ها'!A:Z,MATCH("عوارض آب به ازاء هر متر مکعب",'تعرفه ها'!$B:$B,0),MATCH(F339,'تعرفه ها'!$2:$2,0)),0),"---")</f>
        <v>---</v>
      </c>
      <c r="Y339" s="50" t="str">
        <f>IFERROR(ROUND(T339*INDEX('تعرفه ها'!A:Z,MATCH("جریمه مازاد مصرف آب به ازاء هر متر مکعب",'تعرفه ها'!$B:$B,0),MATCH(F339,'تعرفه ها'!$2:$2,0)),0),"---")</f>
        <v>---</v>
      </c>
      <c r="Z339" s="50" t="str">
        <f>IFERROR(ROUND(((W339+X339+Y339)*INDEX('تعرفه ها'!A:Z,MATCH("هزینه نگهداری و تعمیرات شبکه آب",'تعرفه ها'!$B:$B,0),MATCH(F339,'تعرفه ها'!$2:$2,0))/100),0),"---")</f>
        <v>---</v>
      </c>
      <c r="AA339" s="50" t="str">
        <f>IFERROR(IF(INDEX('اطلاعات دوره'!A:Z,MATCH(G339,'اطلاعات دوره'!C:C,0),MATCH("آب",'اطلاعات دوره'!$1:$1,0))="دارد",ROUND((W339+X339+Y339)*INDEX('تعرفه ها'!A:Z,MATCH("پیک فصلی آب",'تعرفه ها'!$B:$B,0),MATCH(F339,'تعرفه ها'!$2:$2,0))/100,0),0),"---")</f>
        <v>---</v>
      </c>
      <c r="AB339" s="50" t="str">
        <f>IFERROR(ROUND(SUM(W339+X339+Y339+Z339+AA339)*INDEX('تعرفه ها'!A:Z,MATCH("مالیات آب",'تعرفه ها'!$B:$B,0),MATCH(F339,'تعرفه ها'!$2:$2,0))/100,0),"---")</f>
        <v>---</v>
      </c>
      <c r="AC339" s="50" t="str">
        <f t="shared" si="62"/>
        <v>---</v>
      </c>
      <c r="AD339" s="50" t="str">
        <f t="shared" si="55"/>
        <v>---</v>
      </c>
      <c r="AE339" s="50" t="str">
        <f t="shared" si="63"/>
        <v>---</v>
      </c>
      <c r="AF339" s="50" t="str">
        <f t="shared" si="64"/>
        <v>---</v>
      </c>
      <c r="AG339" s="153" t="str">
        <f t="shared" si="65"/>
        <v>---</v>
      </c>
      <c r="AI339" s="183" t="str">
        <f>IFERROR(IF(INDEX(پرداخت!A:AZ,MATCH(A339&amp;" - "&amp;"آب",پرداخت!$B:$B,0),MATCH(G339,پرداخت!$1:$1,0))="نشده","نشده","شده"),"---")</f>
        <v>---</v>
      </c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</row>
    <row r="340" spans="1:79" ht="34.9" hidden="1" customHeight="1">
      <c r="A340" s="170"/>
      <c r="B340" s="47">
        <f>IFERROR(INDEX('اطلاعات انشعابات شرکتها'!A:BB,MATCH(A340,'اطلاعات انشعابات شرکتها'!A:A,0),MATCH(B$1,'اطلاعات انشعابات شرکتها'!$1:$1,0)),0)</f>
        <v>0</v>
      </c>
      <c r="C340" s="48">
        <f>IFERROR(INDEX('اطلاعات انشعابات شرکتها'!A:BB,MATCH(A340,'اطلاعات انشعابات شرکتها'!A:A,0),MATCH(C$1,'اطلاعات انشعابات شرکتها'!$1:$1,0)),0)</f>
        <v>0</v>
      </c>
      <c r="D340" s="45"/>
      <c r="E340" s="171"/>
      <c r="F340" s="170"/>
      <c r="G340" s="47" t="str">
        <f t="shared" si="56"/>
        <v>/</v>
      </c>
      <c r="H340" s="47">
        <f>IFERROR(INDEX('اطلاعات دوره'!A:Z,MATCH(G340,'اطلاعات دوره'!C:C,0),MATCH(H$1,'اطلاعات دوره'!$1:$1,0)),0)</f>
        <v>0</v>
      </c>
      <c r="I340" s="47">
        <f>IFERROR(INDEX('اطلاعات دوره'!A:Z,MATCH(G340,'اطلاعات دوره'!C:C,0),MATCH(I$1,'اطلاعات دوره'!$1:$1,0)),0)</f>
        <v>0</v>
      </c>
      <c r="J340" s="48">
        <f>IFERROR(INDEX('اطلاعات دوره'!A:Z,MATCH(G340,'اطلاعات دوره'!C:C,0),MATCH(J$1,'اطلاعات دوره'!$1:$1,0)),0)</f>
        <v>0</v>
      </c>
      <c r="K340" s="46"/>
      <c r="L340" s="158" t="str">
        <f>IFERROR(INDEX('اطلاعات دوره'!A:Z,MATCH(G340,'اطلاعات دوره'!C:C,0)-1,MATCH("عنوان",'اطلاعات دوره'!$1:$1,0)),"---")</f>
        <v>---</v>
      </c>
      <c r="M340" s="47" t="str">
        <f t="shared" si="57"/>
        <v>----</v>
      </c>
      <c r="N340" s="48" t="str">
        <f t="shared" si="58"/>
        <v>-/</v>
      </c>
      <c r="O340" s="45"/>
      <c r="P340" s="240">
        <f>IFERROR(INDEX('قرائت کنتور'!A:AZ,MATCH(A340&amp;"-"&amp;"آب",'قرائت کنتور'!B:B,0),MATCH(L340,'قرائت کنتور'!$1:$1,0)),0)</f>
        <v>0</v>
      </c>
      <c r="Q340" s="241">
        <f>IFERROR(INDEX('قرائت کنتور'!A:AZ,MATCH(A340&amp;"-"&amp;"آب",'قرائت کنتور'!B:B,0),MATCH(G340,'قرائت کنتور'!$1:$1,0)),0)</f>
        <v>0</v>
      </c>
      <c r="R340" s="241">
        <f t="shared" si="59"/>
        <v>0</v>
      </c>
      <c r="S340" s="241" t="str">
        <f>IFERROR(INDEX('اطلاعات انشعابات شرکتها'!A:AB,MATCH(A340,'اطلاعات انشعابات شرکتها'!A:A,0),MATCH(S$1,'اطلاعات انشعابات شرکتها'!$1:$1,0)),"---")</f>
        <v>---</v>
      </c>
      <c r="T340" s="227" t="str">
        <f t="shared" si="60"/>
        <v>---</v>
      </c>
      <c r="U340" s="45"/>
      <c r="V340" s="155" t="str">
        <f>IFERROR(INDEX('تعرفه ها'!A:Z,MATCH("بهای هر متر مکعب آب مصرفی",'تعرفه ها'!$B:$B,0),MATCH(F340,'تعرفه ها'!$2:$2,0)),"---")</f>
        <v>---</v>
      </c>
      <c r="W340" s="50" t="str">
        <f t="shared" si="61"/>
        <v>---</v>
      </c>
      <c r="X340" s="50" t="str">
        <f>IFERROR(ROUND(R340*INDEX('تعرفه ها'!A:Z,MATCH("عوارض آب به ازاء هر متر مکعب",'تعرفه ها'!$B:$B,0),MATCH(F340,'تعرفه ها'!$2:$2,0)),0),"---")</f>
        <v>---</v>
      </c>
      <c r="Y340" s="50" t="str">
        <f>IFERROR(ROUND(T340*INDEX('تعرفه ها'!A:Z,MATCH("جریمه مازاد مصرف آب به ازاء هر متر مکعب",'تعرفه ها'!$B:$B,0),MATCH(F340,'تعرفه ها'!$2:$2,0)),0),"---")</f>
        <v>---</v>
      </c>
      <c r="Z340" s="50" t="str">
        <f>IFERROR(ROUND(((W340+X340+Y340)*INDEX('تعرفه ها'!A:Z,MATCH("هزینه نگهداری و تعمیرات شبکه آب",'تعرفه ها'!$B:$B,0),MATCH(F340,'تعرفه ها'!$2:$2,0))/100),0),"---")</f>
        <v>---</v>
      </c>
      <c r="AA340" s="50" t="str">
        <f>IFERROR(IF(INDEX('اطلاعات دوره'!A:Z,MATCH(G340,'اطلاعات دوره'!C:C,0),MATCH("آب",'اطلاعات دوره'!$1:$1,0))="دارد",ROUND((W340+X340+Y340)*INDEX('تعرفه ها'!A:Z,MATCH("پیک فصلی آب",'تعرفه ها'!$B:$B,0),MATCH(F340,'تعرفه ها'!$2:$2,0))/100,0),0),"---")</f>
        <v>---</v>
      </c>
      <c r="AB340" s="50" t="str">
        <f>IFERROR(ROUND(SUM(W340+X340+Y340+Z340+AA340)*INDEX('تعرفه ها'!A:Z,MATCH("مالیات آب",'تعرفه ها'!$B:$B,0),MATCH(F340,'تعرفه ها'!$2:$2,0))/100,0),"---")</f>
        <v>---</v>
      </c>
      <c r="AC340" s="50" t="str">
        <f t="shared" si="62"/>
        <v>---</v>
      </c>
      <c r="AD340" s="50" t="str">
        <f t="shared" si="55"/>
        <v>---</v>
      </c>
      <c r="AE340" s="50" t="str">
        <f t="shared" si="63"/>
        <v>---</v>
      </c>
      <c r="AF340" s="50" t="str">
        <f t="shared" si="64"/>
        <v>---</v>
      </c>
      <c r="AG340" s="153" t="str">
        <f t="shared" si="65"/>
        <v>---</v>
      </c>
      <c r="AI340" s="183" t="str">
        <f>IFERROR(IF(INDEX(پرداخت!A:AZ,MATCH(A340&amp;" - "&amp;"آب",پرداخت!$B:$B,0),MATCH(G340,پرداخت!$1:$1,0))="نشده","نشده","شده"),"---")</f>
        <v>---</v>
      </c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</row>
    <row r="341" spans="1:79" ht="34.9" hidden="1" customHeight="1">
      <c r="A341" s="170"/>
      <c r="B341" s="47">
        <f>IFERROR(INDEX('اطلاعات انشعابات شرکتها'!A:BB,MATCH(A341,'اطلاعات انشعابات شرکتها'!A:A,0),MATCH(B$1,'اطلاعات انشعابات شرکتها'!$1:$1,0)),0)</f>
        <v>0</v>
      </c>
      <c r="C341" s="48">
        <f>IFERROR(INDEX('اطلاعات انشعابات شرکتها'!A:BB,MATCH(A341,'اطلاعات انشعابات شرکتها'!A:A,0),MATCH(C$1,'اطلاعات انشعابات شرکتها'!$1:$1,0)),0)</f>
        <v>0</v>
      </c>
      <c r="D341" s="45"/>
      <c r="E341" s="171"/>
      <c r="F341" s="170"/>
      <c r="G341" s="47" t="str">
        <f t="shared" si="56"/>
        <v>/</v>
      </c>
      <c r="H341" s="47">
        <f>IFERROR(INDEX('اطلاعات دوره'!A:Z,MATCH(G341,'اطلاعات دوره'!C:C,0),MATCH(H$1,'اطلاعات دوره'!$1:$1,0)),0)</f>
        <v>0</v>
      </c>
      <c r="I341" s="47">
        <f>IFERROR(INDEX('اطلاعات دوره'!A:Z,MATCH(G341,'اطلاعات دوره'!C:C,0),MATCH(I$1,'اطلاعات دوره'!$1:$1,0)),0)</f>
        <v>0</v>
      </c>
      <c r="J341" s="48">
        <f>IFERROR(INDEX('اطلاعات دوره'!A:Z,MATCH(G341,'اطلاعات دوره'!C:C,0),MATCH(J$1,'اطلاعات دوره'!$1:$1,0)),0)</f>
        <v>0</v>
      </c>
      <c r="K341" s="46"/>
      <c r="L341" s="158" t="str">
        <f>IFERROR(INDEX('اطلاعات دوره'!A:Z,MATCH(G341,'اطلاعات دوره'!C:C,0)-1,MATCH("عنوان",'اطلاعات دوره'!$1:$1,0)),"---")</f>
        <v>---</v>
      </c>
      <c r="M341" s="47" t="str">
        <f t="shared" si="57"/>
        <v>----</v>
      </c>
      <c r="N341" s="48" t="str">
        <f t="shared" si="58"/>
        <v>-/</v>
      </c>
      <c r="O341" s="45"/>
      <c r="P341" s="240">
        <f>IFERROR(INDEX('قرائت کنتور'!A:AZ,MATCH(A341&amp;"-"&amp;"آب",'قرائت کنتور'!B:B,0),MATCH(L341,'قرائت کنتور'!$1:$1,0)),0)</f>
        <v>0</v>
      </c>
      <c r="Q341" s="241">
        <f>IFERROR(INDEX('قرائت کنتور'!A:AZ,MATCH(A341&amp;"-"&amp;"آب",'قرائت کنتور'!B:B,0),MATCH(G341,'قرائت کنتور'!$1:$1,0)),0)</f>
        <v>0</v>
      </c>
      <c r="R341" s="241">
        <f t="shared" si="59"/>
        <v>0</v>
      </c>
      <c r="S341" s="241" t="str">
        <f>IFERROR(INDEX('اطلاعات انشعابات شرکتها'!A:AB,MATCH(A341,'اطلاعات انشعابات شرکتها'!A:A,0),MATCH(S$1,'اطلاعات انشعابات شرکتها'!$1:$1,0)),"---")</f>
        <v>---</v>
      </c>
      <c r="T341" s="227" t="str">
        <f t="shared" si="60"/>
        <v>---</v>
      </c>
      <c r="U341" s="45"/>
      <c r="V341" s="155" t="str">
        <f>IFERROR(INDEX('تعرفه ها'!A:Z,MATCH("بهای هر متر مکعب آب مصرفی",'تعرفه ها'!$B:$B,0),MATCH(F341,'تعرفه ها'!$2:$2,0)),"---")</f>
        <v>---</v>
      </c>
      <c r="W341" s="50" t="str">
        <f t="shared" si="61"/>
        <v>---</v>
      </c>
      <c r="X341" s="50" t="str">
        <f>IFERROR(ROUND(R341*INDEX('تعرفه ها'!A:Z,MATCH("عوارض آب به ازاء هر متر مکعب",'تعرفه ها'!$B:$B,0),MATCH(F341,'تعرفه ها'!$2:$2,0)),0),"---")</f>
        <v>---</v>
      </c>
      <c r="Y341" s="50" t="str">
        <f>IFERROR(ROUND(T341*INDEX('تعرفه ها'!A:Z,MATCH("جریمه مازاد مصرف آب به ازاء هر متر مکعب",'تعرفه ها'!$B:$B,0),MATCH(F341,'تعرفه ها'!$2:$2,0)),0),"---")</f>
        <v>---</v>
      </c>
      <c r="Z341" s="50" t="str">
        <f>IFERROR(ROUND(((W341+X341+Y341)*INDEX('تعرفه ها'!A:Z,MATCH("هزینه نگهداری و تعمیرات شبکه آب",'تعرفه ها'!$B:$B,0),MATCH(F341,'تعرفه ها'!$2:$2,0))/100),0),"---")</f>
        <v>---</v>
      </c>
      <c r="AA341" s="50" t="str">
        <f>IFERROR(IF(INDEX('اطلاعات دوره'!A:Z,MATCH(G341,'اطلاعات دوره'!C:C,0),MATCH("آب",'اطلاعات دوره'!$1:$1,0))="دارد",ROUND((W341+X341+Y341)*INDEX('تعرفه ها'!A:Z,MATCH("پیک فصلی آب",'تعرفه ها'!$B:$B,0),MATCH(F341,'تعرفه ها'!$2:$2,0))/100,0),0),"---")</f>
        <v>---</v>
      </c>
      <c r="AB341" s="50" t="str">
        <f>IFERROR(ROUND(SUM(W341+X341+Y341+Z341+AA341)*INDEX('تعرفه ها'!A:Z,MATCH("مالیات آب",'تعرفه ها'!$B:$B,0),MATCH(F341,'تعرفه ها'!$2:$2,0))/100,0),"---")</f>
        <v>---</v>
      </c>
      <c r="AC341" s="50" t="str">
        <f t="shared" si="62"/>
        <v>---</v>
      </c>
      <c r="AD341" s="50" t="str">
        <f t="shared" si="55"/>
        <v>---</v>
      </c>
      <c r="AE341" s="50" t="str">
        <f t="shared" si="63"/>
        <v>---</v>
      </c>
      <c r="AF341" s="50" t="str">
        <f t="shared" si="64"/>
        <v>---</v>
      </c>
      <c r="AG341" s="153" t="str">
        <f t="shared" si="65"/>
        <v>---</v>
      </c>
      <c r="AI341" s="183" t="str">
        <f>IFERROR(IF(INDEX(پرداخت!A:AZ,MATCH(A341&amp;" - "&amp;"آب",پرداخت!$B:$B,0),MATCH(G341,پرداخت!$1:$1,0))="نشده","نشده","شده"),"---")</f>
        <v>---</v>
      </c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</row>
    <row r="342" spans="1:79" ht="34.9" hidden="1" customHeight="1">
      <c r="A342" s="170"/>
      <c r="B342" s="47">
        <f>IFERROR(INDEX('اطلاعات انشعابات شرکتها'!A:BB,MATCH(A342,'اطلاعات انشعابات شرکتها'!A:A,0),MATCH(B$1,'اطلاعات انشعابات شرکتها'!$1:$1,0)),0)</f>
        <v>0</v>
      </c>
      <c r="C342" s="48">
        <f>IFERROR(INDEX('اطلاعات انشعابات شرکتها'!A:BB,MATCH(A342,'اطلاعات انشعابات شرکتها'!A:A,0),MATCH(C$1,'اطلاعات انشعابات شرکتها'!$1:$1,0)),0)</f>
        <v>0</v>
      </c>
      <c r="D342" s="45"/>
      <c r="E342" s="171"/>
      <c r="F342" s="170"/>
      <c r="G342" s="47" t="str">
        <f t="shared" si="56"/>
        <v>/</v>
      </c>
      <c r="H342" s="47">
        <f>IFERROR(INDEX('اطلاعات دوره'!A:Z,MATCH(G342,'اطلاعات دوره'!C:C,0),MATCH(H$1,'اطلاعات دوره'!$1:$1,0)),0)</f>
        <v>0</v>
      </c>
      <c r="I342" s="47">
        <f>IFERROR(INDEX('اطلاعات دوره'!A:Z,MATCH(G342,'اطلاعات دوره'!C:C,0),MATCH(I$1,'اطلاعات دوره'!$1:$1,0)),0)</f>
        <v>0</v>
      </c>
      <c r="J342" s="48">
        <f>IFERROR(INDEX('اطلاعات دوره'!A:Z,MATCH(G342,'اطلاعات دوره'!C:C,0),MATCH(J$1,'اطلاعات دوره'!$1:$1,0)),0)</f>
        <v>0</v>
      </c>
      <c r="K342" s="46"/>
      <c r="L342" s="158" t="str">
        <f>IFERROR(INDEX('اطلاعات دوره'!A:Z,MATCH(G342,'اطلاعات دوره'!C:C,0)-1,MATCH("عنوان",'اطلاعات دوره'!$1:$1,0)),"---")</f>
        <v>---</v>
      </c>
      <c r="M342" s="47" t="str">
        <f t="shared" si="57"/>
        <v>----</v>
      </c>
      <c r="N342" s="48" t="str">
        <f t="shared" si="58"/>
        <v>-/</v>
      </c>
      <c r="O342" s="45"/>
      <c r="P342" s="240">
        <f>IFERROR(INDEX('قرائت کنتور'!A:AZ,MATCH(A342&amp;"-"&amp;"آب",'قرائت کنتور'!B:B,0),MATCH(L342,'قرائت کنتور'!$1:$1,0)),0)</f>
        <v>0</v>
      </c>
      <c r="Q342" s="241">
        <f>IFERROR(INDEX('قرائت کنتور'!A:AZ,MATCH(A342&amp;"-"&amp;"آب",'قرائت کنتور'!B:B,0),MATCH(G342,'قرائت کنتور'!$1:$1,0)),0)</f>
        <v>0</v>
      </c>
      <c r="R342" s="241">
        <f t="shared" si="59"/>
        <v>0</v>
      </c>
      <c r="S342" s="241" t="str">
        <f>IFERROR(INDEX('اطلاعات انشعابات شرکتها'!A:AB,MATCH(A342,'اطلاعات انشعابات شرکتها'!A:A,0),MATCH(S$1,'اطلاعات انشعابات شرکتها'!$1:$1,0)),"---")</f>
        <v>---</v>
      </c>
      <c r="T342" s="227" t="str">
        <f t="shared" si="60"/>
        <v>---</v>
      </c>
      <c r="U342" s="45"/>
      <c r="V342" s="155" t="str">
        <f>IFERROR(INDEX('تعرفه ها'!A:Z,MATCH("بهای هر متر مکعب آب مصرفی",'تعرفه ها'!$B:$B,0),MATCH(F342,'تعرفه ها'!$2:$2,0)),"---")</f>
        <v>---</v>
      </c>
      <c r="W342" s="50" t="str">
        <f t="shared" si="61"/>
        <v>---</v>
      </c>
      <c r="X342" s="50" t="str">
        <f>IFERROR(ROUND(R342*INDEX('تعرفه ها'!A:Z,MATCH("عوارض آب به ازاء هر متر مکعب",'تعرفه ها'!$B:$B,0),MATCH(F342,'تعرفه ها'!$2:$2,0)),0),"---")</f>
        <v>---</v>
      </c>
      <c r="Y342" s="50" t="str">
        <f>IFERROR(ROUND(T342*INDEX('تعرفه ها'!A:Z,MATCH("جریمه مازاد مصرف آب به ازاء هر متر مکعب",'تعرفه ها'!$B:$B,0),MATCH(F342,'تعرفه ها'!$2:$2,0)),0),"---")</f>
        <v>---</v>
      </c>
      <c r="Z342" s="50" t="str">
        <f>IFERROR(ROUND(((W342+X342+Y342)*INDEX('تعرفه ها'!A:Z,MATCH("هزینه نگهداری و تعمیرات شبکه آب",'تعرفه ها'!$B:$B,0),MATCH(F342,'تعرفه ها'!$2:$2,0))/100),0),"---")</f>
        <v>---</v>
      </c>
      <c r="AA342" s="50" t="str">
        <f>IFERROR(IF(INDEX('اطلاعات دوره'!A:Z,MATCH(G342,'اطلاعات دوره'!C:C,0),MATCH("آب",'اطلاعات دوره'!$1:$1,0))="دارد",ROUND((W342+X342+Y342)*INDEX('تعرفه ها'!A:Z,MATCH("پیک فصلی آب",'تعرفه ها'!$B:$B,0),MATCH(F342,'تعرفه ها'!$2:$2,0))/100,0),0),"---")</f>
        <v>---</v>
      </c>
      <c r="AB342" s="50" t="str">
        <f>IFERROR(ROUND(SUM(W342+X342+Y342+Z342+AA342)*INDEX('تعرفه ها'!A:Z,MATCH("مالیات آب",'تعرفه ها'!$B:$B,0),MATCH(F342,'تعرفه ها'!$2:$2,0))/100,0),"---")</f>
        <v>---</v>
      </c>
      <c r="AC342" s="50" t="str">
        <f t="shared" si="62"/>
        <v>---</v>
      </c>
      <c r="AD342" s="50" t="str">
        <f t="shared" si="55"/>
        <v>---</v>
      </c>
      <c r="AE342" s="50" t="str">
        <f t="shared" si="63"/>
        <v>---</v>
      </c>
      <c r="AF342" s="50" t="str">
        <f t="shared" si="64"/>
        <v>---</v>
      </c>
      <c r="AG342" s="153" t="str">
        <f t="shared" si="65"/>
        <v>---</v>
      </c>
      <c r="AI342" s="183" t="str">
        <f>IFERROR(IF(INDEX(پرداخت!A:AZ,MATCH(A342&amp;" - "&amp;"آب",پرداخت!$B:$B,0),MATCH(G342,پرداخت!$1:$1,0))="نشده","نشده","شده"),"---")</f>
        <v>---</v>
      </c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</row>
    <row r="343" spans="1:79" ht="34.9" hidden="1" customHeight="1">
      <c r="A343" s="170"/>
      <c r="B343" s="47">
        <f>IFERROR(INDEX('اطلاعات انشعابات شرکتها'!A:BB,MATCH(A343,'اطلاعات انشعابات شرکتها'!A:A,0),MATCH(B$1,'اطلاعات انشعابات شرکتها'!$1:$1,0)),0)</f>
        <v>0</v>
      </c>
      <c r="C343" s="48">
        <f>IFERROR(INDEX('اطلاعات انشعابات شرکتها'!A:BB,MATCH(A343,'اطلاعات انشعابات شرکتها'!A:A,0),MATCH(C$1,'اطلاعات انشعابات شرکتها'!$1:$1,0)),0)</f>
        <v>0</v>
      </c>
      <c r="D343" s="45"/>
      <c r="E343" s="171"/>
      <c r="F343" s="170"/>
      <c r="G343" s="47" t="str">
        <f t="shared" si="56"/>
        <v>/</v>
      </c>
      <c r="H343" s="47">
        <f>IFERROR(INDEX('اطلاعات دوره'!A:Z,MATCH(G343,'اطلاعات دوره'!C:C,0),MATCH(H$1,'اطلاعات دوره'!$1:$1,0)),0)</f>
        <v>0</v>
      </c>
      <c r="I343" s="47">
        <f>IFERROR(INDEX('اطلاعات دوره'!A:Z,MATCH(G343,'اطلاعات دوره'!C:C,0),MATCH(I$1,'اطلاعات دوره'!$1:$1,0)),0)</f>
        <v>0</v>
      </c>
      <c r="J343" s="48">
        <f>IFERROR(INDEX('اطلاعات دوره'!A:Z,MATCH(G343,'اطلاعات دوره'!C:C,0),MATCH(J$1,'اطلاعات دوره'!$1:$1,0)),0)</f>
        <v>0</v>
      </c>
      <c r="K343" s="46"/>
      <c r="L343" s="158" t="str">
        <f>IFERROR(INDEX('اطلاعات دوره'!A:Z,MATCH(G343,'اطلاعات دوره'!C:C,0)-1,MATCH("عنوان",'اطلاعات دوره'!$1:$1,0)),"---")</f>
        <v>---</v>
      </c>
      <c r="M343" s="47" t="str">
        <f t="shared" si="57"/>
        <v>----</v>
      </c>
      <c r="N343" s="48" t="str">
        <f t="shared" si="58"/>
        <v>-/</v>
      </c>
      <c r="O343" s="45"/>
      <c r="P343" s="240">
        <f>IFERROR(INDEX('قرائت کنتور'!A:AZ,MATCH(A343&amp;"-"&amp;"آب",'قرائت کنتور'!B:B,0),MATCH(L343,'قرائت کنتور'!$1:$1,0)),0)</f>
        <v>0</v>
      </c>
      <c r="Q343" s="241">
        <f>IFERROR(INDEX('قرائت کنتور'!A:AZ,MATCH(A343&amp;"-"&amp;"آب",'قرائت کنتور'!B:B,0),MATCH(G343,'قرائت کنتور'!$1:$1,0)),0)</f>
        <v>0</v>
      </c>
      <c r="R343" s="241">
        <f t="shared" si="59"/>
        <v>0</v>
      </c>
      <c r="S343" s="241" t="str">
        <f>IFERROR(INDEX('اطلاعات انشعابات شرکتها'!A:AB,MATCH(A343,'اطلاعات انشعابات شرکتها'!A:A,0),MATCH(S$1,'اطلاعات انشعابات شرکتها'!$1:$1,0)),"---")</f>
        <v>---</v>
      </c>
      <c r="T343" s="227" t="str">
        <f t="shared" si="60"/>
        <v>---</v>
      </c>
      <c r="U343" s="45"/>
      <c r="V343" s="155" t="str">
        <f>IFERROR(INDEX('تعرفه ها'!A:Z,MATCH("بهای هر متر مکعب آب مصرفی",'تعرفه ها'!$B:$B,0),MATCH(F343,'تعرفه ها'!$2:$2,0)),"---")</f>
        <v>---</v>
      </c>
      <c r="W343" s="50" t="str">
        <f t="shared" si="61"/>
        <v>---</v>
      </c>
      <c r="X343" s="50" t="str">
        <f>IFERROR(ROUND(R343*INDEX('تعرفه ها'!A:Z,MATCH("عوارض آب به ازاء هر متر مکعب",'تعرفه ها'!$B:$B,0),MATCH(F343,'تعرفه ها'!$2:$2,0)),0),"---")</f>
        <v>---</v>
      </c>
      <c r="Y343" s="50" t="str">
        <f>IFERROR(ROUND(T343*INDEX('تعرفه ها'!A:Z,MATCH("جریمه مازاد مصرف آب به ازاء هر متر مکعب",'تعرفه ها'!$B:$B,0),MATCH(F343,'تعرفه ها'!$2:$2,0)),0),"---")</f>
        <v>---</v>
      </c>
      <c r="Z343" s="50" t="str">
        <f>IFERROR(ROUND(((W343+X343+Y343)*INDEX('تعرفه ها'!A:Z,MATCH("هزینه نگهداری و تعمیرات شبکه آب",'تعرفه ها'!$B:$B,0),MATCH(F343,'تعرفه ها'!$2:$2,0))/100),0),"---")</f>
        <v>---</v>
      </c>
      <c r="AA343" s="50" t="str">
        <f>IFERROR(IF(INDEX('اطلاعات دوره'!A:Z,MATCH(G343,'اطلاعات دوره'!C:C,0),MATCH("آب",'اطلاعات دوره'!$1:$1,0))="دارد",ROUND((W343+X343+Y343)*INDEX('تعرفه ها'!A:Z,MATCH("پیک فصلی آب",'تعرفه ها'!$B:$B,0),MATCH(F343,'تعرفه ها'!$2:$2,0))/100,0),0),"---")</f>
        <v>---</v>
      </c>
      <c r="AB343" s="50" t="str">
        <f>IFERROR(ROUND(SUM(W343+X343+Y343+Z343+AA343)*INDEX('تعرفه ها'!A:Z,MATCH("مالیات آب",'تعرفه ها'!$B:$B,0),MATCH(F343,'تعرفه ها'!$2:$2,0))/100,0),"---")</f>
        <v>---</v>
      </c>
      <c r="AC343" s="50" t="str">
        <f t="shared" si="62"/>
        <v>---</v>
      </c>
      <c r="AD343" s="50" t="str">
        <f t="shared" si="55"/>
        <v>---</v>
      </c>
      <c r="AE343" s="50" t="str">
        <f t="shared" si="63"/>
        <v>---</v>
      </c>
      <c r="AF343" s="50" t="str">
        <f t="shared" si="64"/>
        <v>---</v>
      </c>
      <c r="AG343" s="153" t="str">
        <f t="shared" si="65"/>
        <v>---</v>
      </c>
      <c r="AI343" s="183" t="str">
        <f>IFERROR(IF(INDEX(پرداخت!A:AZ,MATCH(A343&amp;" - "&amp;"آب",پرداخت!$B:$B,0),MATCH(G343,پرداخت!$1:$1,0))="نشده","نشده","شده"),"---")</f>
        <v>---</v>
      </c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</row>
    <row r="344" spans="1:79" ht="34.9" hidden="1" customHeight="1">
      <c r="A344" s="170"/>
      <c r="B344" s="47">
        <f>IFERROR(INDEX('اطلاعات انشعابات شرکتها'!A:BB,MATCH(A344,'اطلاعات انشعابات شرکتها'!A:A,0),MATCH(B$1,'اطلاعات انشعابات شرکتها'!$1:$1,0)),0)</f>
        <v>0</v>
      </c>
      <c r="C344" s="48">
        <f>IFERROR(INDEX('اطلاعات انشعابات شرکتها'!A:BB,MATCH(A344,'اطلاعات انشعابات شرکتها'!A:A,0),MATCH(C$1,'اطلاعات انشعابات شرکتها'!$1:$1,0)),0)</f>
        <v>0</v>
      </c>
      <c r="D344" s="45"/>
      <c r="E344" s="171"/>
      <c r="F344" s="170"/>
      <c r="G344" s="47" t="str">
        <f t="shared" si="56"/>
        <v>/</v>
      </c>
      <c r="H344" s="47">
        <f>IFERROR(INDEX('اطلاعات دوره'!A:Z,MATCH(G344,'اطلاعات دوره'!C:C,0),MATCH(H$1,'اطلاعات دوره'!$1:$1,0)),0)</f>
        <v>0</v>
      </c>
      <c r="I344" s="47">
        <f>IFERROR(INDEX('اطلاعات دوره'!A:Z,MATCH(G344,'اطلاعات دوره'!C:C,0),MATCH(I$1,'اطلاعات دوره'!$1:$1,0)),0)</f>
        <v>0</v>
      </c>
      <c r="J344" s="48">
        <f>IFERROR(INDEX('اطلاعات دوره'!A:Z,MATCH(G344,'اطلاعات دوره'!C:C,0),MATCH(J$1,'اطلاعات دوره'!$1:$1,0)),0)</f>
        <v>0</v>
      </c>
      <c r="K344" s="46"/>
      <c r="L344" s="158" t="str">
        <f>IFERROR(INDEX('اطلاعات دوره'!A:Z,MATCH(G344,'اطلاعات دوره'!C:C,0)-1,MATCH("عنوان",'اطلاعات دوره'!$1:$1,0)),"---")</f>
        <v>---</v>
      </c>
      <c r="M344" s="47" t="str">
        <f t="shared" si="57"/>
        <v>----</v>
      </c>
      <c r="N344" s="48" t="str">
        <f t="shared" si="58"/>
        <v>-/</v>
      </c>
      <c r="O344" s="45"/>
      <c r="P344" s="240">
        <f>IFERROR(INDEX('قرائت کنتور'!A:AZ,MATCH(A344&amp;"-"&amp;"آب",'قرائت کنتور'!B:B,0),MATCH(L344,'قرائت کنتور'!$1:$1,0)),0)</f>
        <v>0</v>
      </c>
      <c r="Q344" s="241">
        <f>IFERROR(INDEX('قرائت کنتور'!A:AZ,MATCH(A344&amp;"-"&amp;"آب",'قرائت کنتور'!B:B,0),MATCH(G344,'قرائت کنتور'!$1:$1,0)),0)</f>
        <v>0</v>
      </c>
      <c r="R344" s="241">
        <f t="shared" si="59"/>
        <v>0</v>
      </c>
      <c r="S344" s="241" t="str">
        <f>IFERROR(INDEX('اطلاعات انشعابات شرکتها'!A:AB,MATCH(A344,'اطلاعات انشعابات شرکتها'!A:A,0),MATCH(S$1,'اطلاعات انشعابات شرکتها'!$1:$1,0)),"---")</f>
        <v>---</v>
      </c>
      <c r="T344" s="227" t="str">
        <f t="shared" si="60"/>
        <v>---</v>
      </c>
      <c r="U344" s="45"/>
      <c r="V344" s="155" t="str">
        <f>IFERROR(INDEX('تعرفه ها'!A:Z,MATCH("بهای هر متر مکعب آب مصرفی",'تعرفه ها'!$B:$B,0),MATCH(F344,'تعرفه ها'!$2:$2,0)),"---")</f>
        <v>---</v>
      </c>
      <c r="W344" s="50" t="str">
        <f t="shared" si="61"/>
        <v>---</v>
      </c>
      <c r="X344" s="50" t="str">
        <f>IFERROR(ROUND(R344*INDEX('تعرفه ها'!A:Z,MATCH("عوارض آب به ازاء هر متر مکعب",'تعرفه ها'!$B:$B,0),MATCH(F344,'تعرفه ها'!$2:$2,0)),0),"---")</f>
        <v>---</v>
      </c>
      <c r="Y344" s="50" t="str">
        <f>IFERROR(ROUND(T344*INDEX('تعرفه ها'!A:Z,MATCH("جریمه مازاد مصرف آب به ازاء هر متر مکعب",'تعرفه ها'!$B:$B,0),MATCH(F344,'تعرفه ها'!$2:$2,0)),0),"---")</f>
        <v>---</v>
      </c>
      <c r="Z344" s="50" t="str">
        <f>IFERROR(ROUND(((W344+X344+Y344)*INDEX('تعرفه ها'!A:Z,MATCH("هزینه نگهداری و تعمیرات شبکه آب",'تعرفه ها'!$B:$B,0),MATCH(F344,'تعرفه ها'!$2:$2,0))/100),0),"---")</f>
        <v>---</v>
      </c>
      <c r="AA344" s="50" t="str">
        <f>IFERROR(IF(INDEX('اطلاعات دوره'!A:Z,MATCH(G344,'اطلاعات دوره'!C:C,0),MATCH("آب",'اطلاعات دوره'!$1:$1,0))="دارد",ROUND((W344+X344+Y344)*INDEX('تعرفه ها'!A:Z,MATCH("پیک فصلی آب",'تعرفه ها'!$B:$B,0),MATCH(F344,'تعرفه ها'!$2:$2,0))/100,0),0),"---")</f>
        <v>---</v>
      </c>
      <c r="AB344" s="50" t="str">
        <f>IFERROR(ROUND(SUM(W344+X344+Y344+Z344+AA344)*INDEX('تعرفه ها'!A:Z,MATCH("مالیات آب",'تعرفه ها'!$B:$B,0),MATCH(F344,'تعرفه ها'!$2:$2,0))/100,0),"---")</f>
        <v>---</v>
      </c>
      <c r="AC344" s="50" t="str">
        <f t="shared" si="62"/>
        <v>---</v>
      </c>
      <c r="AD344" s="50" t="str">
        <f t="shared" si="55"/>
        <v>---</v>
      </c>
      <c r="AE344" s="50" t="str">
        <f t="shared" si="63"/>
        <v>---</v>
      </c>
      <c r="AF344" s="50" t="str">
        <f t="shared" si="64"/>
        <v>---</v>
      </c>
      <c r="AG344" s="153" t="str">
        <f t="shared" si="65"/>
        <v>---</v>
      </c>
      <c r="AI344" s="183" t="str">
        <f>IFERROR(IF(INDEX(پرداخت!A:AZ,MATCH(A344&amp;" - "&amp;"آب",پرداخت!$B:$B,0),MATCH(G344,پرداخت!$1:$1,0))="نشده","نشده","شده"),"---")</f>
        <v>---</v>
      </c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</row>
    <row r="345" spans="1:79" ht="34.9" hidden="1" customHeight="1">
      <c r="A345" s="170"/>
      <c r="B345" s="47">
        <f>IFERROR(INDEX('اطلاعات انشعابات شرکتها'!A:BB,MATCH(A345,'اطلاعات انشعابات شرکتها'!A:A,0),MATCH(B$1,'اطلاعات انشعابات شرکتها'!$1:$1,0)),0)</f>
        <v>0</v>
      </c>
      <c r="C345" s="48">
        <f>IFERROR(INDEX('اطلاعات انشعابات شرکتها'!A:BB,MATCH(A345,'اطلاعات انشعابات شرکتها'!A:A,0),MATCH(C$1,'اطلاعات انشعابات شرکتها'!$1:$1,0)),0)</f>
        <v>0</v>
      </c>
      <c r="D345" s="45"/>
      <c r="E345" s="171"/>
      <c r="F345" s="170"/>
      <c r="G345" s="47" t="str">
        <f t="shared" si="56"/>
        <v>/</v>
      </c>
      <c r="H345" s="47">
        <f>IFERROR(INDEX('اطلاعات دوره'!A:Z,MATCH(G345,'اطلاعات دوره'!C:C,0),MATCH(H$1,'اطلاعات دوره'!$1:$1,0)),0)</f>
        <v>0</v>
      </c>
      <c r="I345" s="47">
        <f>IFERROR(INDEX('اطلاعات دوره'!A:Z,MATCH(G345,'اطلاعات دوره'!C:C,0),MATCH(I$1,'اطلاعات دوره'!$1:$1,0)),0)</f>
        <v>0</v>
      </c>
      <c r="J345" s="48">
        <f>IFERROR(INDEX('اطلاعات دوره'!A:Z,MATCH(G345,'اطلاعات دوره'!C:C,0),MATCH(J$1,'اطلاعات دوره'!$1:$1,0)),0)</f>
        <v>0</v>
      </c>
      <c r="K345" s="46"/>
      <c r="L345" s="158" t="str">
        <f>IFERROR(INDEX('اطلاعات دوره'!A:Z,MATCH(G345,'اطلاعات دوره'!C:C,0)-1,MATCH("عنوان",'اطلاعات دوره'!$1:$1,0)),"---")</f>
        <v>---</v>
      </c>
      <c r="M345" s="47" t="str">
        <f t="shared" si="57"/>
        <v>----</v>
      </c>
      <c r="N345" s="48" t="str">
        <f t="shared" si="58"/>
        <v>-/</v>
      </c>
      <c r="O345" s="45"/>
      <c r="P345" s="240">
        <f>IFERROR(INDEX('قرائت کنتور'!A:AZ,MATCH(A345&amp;"-"&amp;"آب",'قرائت کنتور'!B:B,0),MATCH(L345,'قرائت کنتور'!$1:$1,0)),0)</f>
        <v>0</v>
      </c>
      <c r="Q345" s="241">
        <f>IFERROR(INDEX('قرائت کنتور'!A:AZ,MATCH(A345&amp;"-"&amp;"آب",'قرائت کنتور'!B:B,0),MATCH(G345,'قرائت کنتور'!$1:$1,0)),0)</f>
        <v>0</v>
      </c>
      <c r="R345" s="241">
        <f t="shared" si="59"/>
        <v>0</v>
      </c>
      <c r="S345" s="241" t="str">
        <f>IFERROR(INDEX('اطلاعات انشعابات شرکتها'!A:AB,MATCH(A345,'اطلاعات انشعابات شرکتها'!A:A,0),MATCH(S$1,'اطلاعات انشعابات شرکتها'!$1:$1,0)),"---")</f>
        <v>---</v>
      </c>
      <c r="T345" s="227" t="str">
        <f t="shared" si="60"/>
        <v>---</v>
      </c>
      <c r="U345" s="45"/>
      <c r="V345" s="155" t="str">
        <f>IFERROR(INDEX('تعرفه ها'!A:Z,MATCH("بهای هر متر مکعب آب مصرفی",'تعرفه ها'!$B:$B,0),MATCH(F345,'تعرفه ها'!$2:$2,0)),"---")</f>
        <v>---</v>
      </c>
      <c r="W345" s="50" t="str">
        <f t="shared" si="61"/>
        <v>---</v>
      </c>
      <c r="X345" s="50" t="str">
        <f>IFERROR(ROUND(R345*INDEX('تعرفه ها'!A:Z,MATCH("عوارض آب به ازاء هر متر مکعب",'تعرفه ها'!$B:$B,0),MATCH(F345,'تعرفه ها'!$2:$2,0)),0),"---")</f>
        <v>---</v>
      </c>
      <c r="Y345" s="50" t="str">
        <f>IFERROR(ROUND(T345*INDEX('تعرفه ها'!A:Z,MATCH("جریمه مازاد مصرف آب به ازاء هر متر مکعب",'تعرفه ها'!$B:$B,0),MATCH(F345,'تعرفه ها'!$2:$2,0)),0),"---")</f>
        <v>---</v>
      </c>
      <c r="Z345" s="50" t="str">
        <f>IFERROR(ROUND(((W345+X345+Y345)*INDEX('تعرفه ها'!A:Z,MATCH("هزینه نگهداری و تعمیرات شبکه آب",'تعرفه ها'!$B:$B,0),MATCH(F345,'تعرفه ها'!$2:$2,0))/100),0),"---")</f>
        <v>---</v>
      </c>
      <c r="AA345" s="50" t="str">
        <f>IFERROR(IF(INDEX('اطلاعات دوره'!A:Z,MATCH(G345,'اطلاعات دوره'!C:C,0),MATCH("آب",'اطلاعات دوره'!$1:$1,0))="دارد",ROUND((W345+X345+Y345)*INDEX('تعرفه ها'!A:Z,MATCH("پیک فصلی آب",'تعرفه ها'!$B:$B,0),MATCH(F345,'تعرفه ها'!$2:$2,0))/100,0),0),"---")</f>
        <v>---</v>
      </c>
      <c r="AB345" s="50" t="str">
        <f>IFERROR(ROUND(SUM(W345+X345+Y345+Z345+AA345)*INDEX('تعرفه ها'!A:Z,MATCH("مالیات آب",'تعرفه ها'!$B:$B,0),MATCH(F345,'تعرفه ها'!$2:$2,0))/100,0),"---")</f>
        <v>---</v>
      </c>
      <c r="AC345" s="50" t="str">
        <f t="shared" si="62"/>
        <v>---</v>
      </c>
      <c r="AD345" s="50" t="str">
        <f t="shared" si="55"/>
        <v>---</v>
      </c>
      <c r="AE345" s="50" t="str">
        <f t="shared" si="63"/>
        <v>---</v>
      </c>
      <c r="AF345" s="50" t="str">
        <f t="shared" si="64"/>
        <v>---</v>
      </c>
      <c r="AG345" s="153" t="str">
        <f t="shared" si="65"/>
        <v>---</v>
      </c>
      <c r="AI345" s="183" t="str">
        <f>IFERROR(IF(INDEX(پرداخت!A:AZ,MATCH(A345&amp;" - "&amp;"آب",پرداخت!$B:$B,0),MATCH(G345,پرداخت!$1:$1,0))="نشده","نشده","شده"),"---")</f>
        <v>---</v>
      </c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</row>
    <row r="346" spans="1:79" ht="34.9" hidden="1" customHeight="1">
      <c r="A346" s="170"/>
      <c r="B346" s="47">
        <f>IFERROR(INDEX('اطلاعات انشعابات شرکتها'!A:BB,MATCH(A346,'اطلاعات انشعابات شرکتها'!A:A,0),MATCH(B$1,'اطلاعات انشعابات شرکتها'!$1:$1,0)),0)</f>
        <v>0</v>
      </c>
      <c r="C346" s="48">
        <f>IFERROR(INDEX('اطلاعات انشعابات شرکتها'!A:BB,MATCH(A346,'اطلاعات انشعابات شرکتها'!A:A,0),MATCH(C$1,'اطلاعات انشعابات شرکتها'!$1:$1,0)),0)</f>
        <v>0</v>
      </c>
      <c r="D346" s="45"/>
      <c r="E346" s="171"/>
      <c r="F346" s="170"/>
      <c r="G346" s="47" t="str">
        <f t="shared" si="56"/>
        <v>/</v>
      </c>
      <c r="H346" s="47">
        <f>IFERROR(INDEX('اطلاعات دوره'!A:Z,MATCH(G346,'اطلاعات دوره'!C:C,0),MATCH(H$1,'اطلاعات دوره'!$1:$1,0)),0)</f>
        <v>0</v>
      </c>
      <c r="I346" s="47">
        <f>IFERROR(INDEX('اطلاعات دوره'!A:Z,MATCH(G346,'اطلاعات دوره'!C:C,0),MATCH(I$1,'اطلاعات دوره'!$1:$1,0)),0)</f>
        <v>0</v>
      </c>
      <c r="J346" s="48">
        <f>IFERROR(INDEX('اطلاعات دوره'!A:Z,MATCH(G346,'اطلاعات دوره'!C:C,0),MATCH(J$1,'اطلاعات دوره'!$1:$1,0)),0)</f>
        <v>0</v>
      </c>
      <c r="K346" s="46"/>
      <c r="L346" s="158" t="str">
        <f>IFERROR(INDEX('اطلاعات دوره'!A:Z,MATCH(G346,'اطلاعات دوره'!C:C,0)-1,MATCH("عنوان",'اطلاعات دوره'!$1:$1,0)),"---")</f>
        <v>---</v>
      </c>
      <c r="M346" s="47" t="str">
        <f t="shared" si="57"/>
        <v>----</v>
      </c>
      <c r="N346" s="48" t="str">
        <f t="shared" si="58"/>
        <v>-/</v>
      </c>
      <c r="O346" s="45"/>
      <c r="P346" s="240">
        <f>IFERROR(INDEX('قرائت کنتور'!A:AZ,MATCH(A346&amp;"-"&amp;"آب",'قرائت کنتور'!B:B,0),MATCH(L346,'قرائت کنتور'!$1:$1,0)),0)</f>
        <v>0</v>
      </c>
      <c r="Q346" s="241">
        <f>IFERROR(INDEX('قرائت کنتور'!A:AZ,MATCH(A346&amp;"-"&amp;"آب",'قرائت کنتور'!B:B,0),MATCH(G346,'قرائت کنتور'!$1:$1,0)),0)</f>
        <v>0</v>
      </c>
      <c r="R346" s="241">
        <f t="shared" si="59"/>
        <v>0</v>
      </c>
      <c r="S346" s="241" t="str">
        <f>IFERROR(INDEX('اطلاعات انشعابات شرکتها'!A:AB,MATCH(A346,'اطلاعات انشعابات شرکتها'!A:A,0),MATCH(S$1,'اطلاعات انشعابات شرکتها'!$1:$1,0)),"---")</f>
        <v>---</v>
      </c>
      <c r="T346" s="227" t="str">
        <f t="shared" si="60"/>
        <v>---</v>
      </c>
      <c r="U346" s="45"/>
      <c r="V346" s="155" t="str">
        <f>IFERROR(INDEX('تعرفه ها'!A:Z,MATCH("بهای هر متر مکعب آب مصرفی",'تعرفه ها'!$B:$B,0),MATCH(F346,'تعرفه ها'!$2:$2,0)),"---")</f>
        <v>---</v>
      </c>
      <c r="W346" s="50" t="str">
        <f t="shared" si="61"/>
        <v>---</v>
      </c>
      <c r="X346" s="50" t="str">
        <f>IFERROR(ROUND(R346*INDEX('تعرفه ها'!A:Z,MATCH("عوارض آب به ازاء هر متر مکعب",'تعرفه ها'!$B:$B,0),MATCH(F346,'تعرفه ها'!$2:$2,0)),0),"---")</f>
        <v>---</v>
      </c>
      <c r="Y346" s="50" t="str">
        <f>IFERROR(ROUND(T346*INDEX('تعرفه ها'!A:Z,MATCH("جریمه مازاد مصرف آب به ازاء هر متر مکعب",'تعرفه ها'!$B:$B,0),MATCH(F346,'تعرفه ها'!$2:$2,0)),0),"---")</f>
        <v>---</v>
      </c>
      <c r="Z346" s="50" t="str">
        <f>IFERROR(ROUND(((W346+X346+Y346)*INDEX('تعرفه ها'!A:Z,MATCH("هزینه نگهداری و تعمیرات شبکه آب",'تعرفه ها'!$B:$B,0),MATCH(F346,'تعرفه ها'!$2:$2,0))/100),0),"---")</f>
        <v>---</v>
      </c>
      <c r="AA346" s="50" t="str">
        <f>IFERROR(IF(INDEX('اطلاعات دوره'!A:Z,MATCH(G346,'اطلاعات دوره'!C:C,0),MATCH("آب",'اطلاعات دوره'!$1:$1,0))="دارد",ROUND((W346+X346+Y346)*INDEX('تعرفه ها'!A:Z,MATCH("پیک فصلی آب",'تعرفه ها'!$B:$B,0),MATCH(F346,'تعرفه ها'!$2:$2,0))/100,0),0),"---")</f>
        <v>---</v>
      </c>
      <c r="AB346" s="50" t="str">
        <f>IFERROR(ROUND(SUM(W346+X346+Y346+Z346+AA346)*INDEX('تعرفه ها'!A:Z,MATCH("مالیات آب",'تعرفه ها'!$B:$B,0),MATCH(F346,'تعرفه ها'!$2:$2,0))/100,0),"---")</f>
        <v>---</v>
      </c>
      <c r="AC346" s="50" t="str">
        <f t="shared" si="62"/>
        <v>---</v>
      </c>
      <c r="AD346" s="50" t="str">
        <f t="shared" si="55"/>
        <v>---</v>
      </c>
      <c r="AE346" s="50" t="str">
        <f t="shared" si="63"/>
        <v>---</v>
      </c>
      <c r="AF346" s="50" t="str">
        <f t="shared" si="64"/>
        <v>---</v>
      </c>
      <c r="AG346" s="153" t="str">
        <f t="shared" si="65"/>
        <v>---</v>
      </c>
      <c r="AI346" s="183" t="str">
        <f>IFERROR(IF(INDEX(پرداخت!A:AZ,MATCH(A346&amp;" - "&amp;"آب",پرداخت!$B:$B,0),MATCH(G346,پرداخت!$1:$1,0))="نشده","نشده","شده"),"---")</f>
        <v>---</v>
      </c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</row>
    <row r="347" spans="1:79" ht="34.9" hidden="1" customHeight="1">
      <c r="A347" s="170"/>
      <c r="B347" s="47">
        <f>IFERROR(INDEX('اطلاعات انشعابات شرکتها'!A:BB,MATCH(A347,'اطلاعات انشعابات شرکتها'!A:A,0),MATCH(B$1,'اطلاعات انشعابات شرکتها'!$1:$1,0)),0)</f>
        <v>0</v>
      </c>
      <c r="C347" s="48">
        <f>IFERROR(INDEX('اطلاعات انشعابات شرکتها'!A:BB,MATCH(A347,'اطلاعات انشعابات شرکتها'!A:A,0),MATCH(C$1,'اطلاعات انشعابات شرکتها'!$1:$1,0)),0)</f>
        <v>0</v>
      </c>
      <c r="D347" s="45"/>
      <c r="E347" s="171"/>
      <c r="F347" s="170"/>
      <c r="G347" s="47" t="str">
        <f t="shared" si="56"/>
        <v>/</v>
      </c>
      <c r="H347" s="47">
        <f>IFERROR(INDEX('اطلاعات دوره'!A:Z,MATCH(G347,'اطلاعات دوره'!C:C,0),MATCH(H$1,'اطلاعات دوره'!$1:$1,0)),0)</f>
        <v>0</v>
      </c>
      <c r="I347" s="47">
        <f>IFERROR(INDEX('اطلاعات دوره'!A:Z,MATCH(G347,'اطلاعات دوره'!C:C,0),MATCH(I$1,'اطلاعات دوره'!$1:$1,0)),0)</f>
        <v>0</v>
      </c>
      <c r="J347" s="48">
        <f>IFERROR(INDEX('اطلاعات دوره'!A:Z,MATCH(G347,'اطلاعات دوره'!C:C,0),MATCH(J$1,'اطلاعات دوره'!$1:$1,0)),0)</f>
        <v>0</v>
      </c>
      <c r="K347" s="46"/>
      <c r="L347" s="158" t="str">
        <f>IFERROR(INDEX('اطلاعات دوره'!A:Z,MATCH(G347,'اطلاعات دوره'!C:C,0)-1,MATCH("عنوان",'اطلاعات دوره'!$1:$1,0)),"---")</f>
        <v>---</v>
      </c>
      <c r="M347" s="47" t="str">
        <f t="shared" si="57"/>
        <v>----</v>
      </c>
      <c r="N347" s="48" t="str">
        <f t="shared" si="58"/>
        <v>-/</v>
      </c>
      <c r="O347" s="45"/>
      <c r="P347" s="240">
        <f>IFERROR(INDEX('قرائت کنتور'!A:AZ,MATCH(A347&amp;"-"&amp;"آب",'قرائت کنتور'!B:B,0),MATCH(L347,'قرائت کنتور'!$1:$1,0)),0)</f>
        <v>0</v>
      </c>
      <c r="Q347" s="241">
        <f>IFERROR(INDEX('قرائت کنتور'!A:AZ,MATCH(A347&amp;"-"&amp;"آب",'قرائت کنتور'!B:B,0),MATCH(G347,'قرائت کنتور'!$1:$1,0)),0)</f>
        <v>0</v>
      </c>
      <c r="R347" s="241">
        <f t="shared" si="59"/>
        <v>0</v>
      </c>
      <c r="S347" s="241" t="str">
        <f>IFERROR(INDEX('اطلاعات انشعابات شرکتها'!A:AB,MATCH(A347,'اطلاعات انشعابات شرکتها'!A:A,0),MATCH(S$1,'اطلاعات انشعابات شرکتها'!$1:$1,0)),"---")</f>
        <v>---</v>
      </c>
      <c r="T347" s="227" t="str">
        <f t="shared" si="60"/>
        <v>---</v>
      </c>
      <c r="U347" s="45"/>
      <c r="V347" s="155" t="str">
        <f>IFERROR(INDEX('تعرفه ها'!A:Z,MATCH("بهای هر متر مکعب آب مصرفی",'تعرفه ها'!$B:$B,0),MATCH(F347,'تعرفه ها'!$2:$2,0)),"---")</f>
        <v>---</v>
      </c>
      <c r="W347" s="50" t="str">
        <f t="shared" si="61"/>
        <v>---</v>
      </c>
      <c r="X347" s="50" t="str">
        <f>IFERROR(ROUND(R347*INDEX('تعرفه ها'!A:Z,MATCH("عوارض آب به ازاء هر متر مکعب",'تعرفه ها'!$B:$B,0),MATCH(F347,'تعرفه ها'!$2:$2,0)),0),"---")</f>
        <v>---</v>
      </c>
      <c r="Y347" s="50" t="str">
        <f>IFERROR(ROUND(T347*INDEX('تعرفه ها'!A:Z,MATCH("جریمه مازاد مصرف آب به ازاء هر متر مکعب",'تعرفه ها'!$B:$B,0),MATCH(F347,'تعرفه ها'!$2:$2,0)),0),"---")</f>
        <v>---</v>
      </c>
      <c r="Z347" s="50" t="str">
        <f>IFERROR(ROUND(((W347+X347+Y347)*INDEX('تعرفه ها'!A:Z,MATCH("هزینه نگهداری و تعمیرات شبکه آب",'تعرفه ها'!$B:$B,0),MATCH(F347,'تعرفه ها'!$2:$2,0))/100),0),"---")</f>
        <v>---</v>
      </c>
      <c r="AA347" s="50" t="str">
        <f>IFERROR(IF(INDEX('اطلاعات دوره'!A:Z,MATCH(G347,'اطلاعات دوره'!C:C,0),MATCH("آب",'اطلاعات دوره'!$1:$1,0))="دارد",ROUND((W347+X347+Y347)*INDEX('تعرفه ها'!A:Z,MATCH("پیک فصلی آب",'تعرفه ها'!$B:$B,0),MATCH(F347,'تعرفه ها'!$2:$2,0))/100,0),0),"---")</f>
        <v>---</v>
      </c>
      <c r="AB347" s="50" t="str">
        <f>IFERROR(ROUND(SUM(W347+X347+Y347+Z347+AA347)*INDEX('تعرفه ها'!A:Z,MATCH("مالیات آب",'تعرفه ها'!$B:$B,0),MATCH(F347,'تعرفه ها'!$2:$2,0))/100,0),"---")</f>
        <v>---</v>
      </c>
      <c r="AC347" s="50" t="str">
        <f t="shared" si="62"/>
        <v>---</v>
      </c>
      <c r="AD347" s="50" t="str">
        <f t="shared" si="55"/>
        <v>---</v>
      </c>
      <c r="AE347" s="50" t="str">
        <f t="shared" si="63"/>
        <v>---</v>
      </c>
      <c r="AF347" s="50" t="str">
        <f t="shared" si="64"/>
        <v>---</v>
      </c>
      <c r="AG347" s="153" t="str">
        <f t="shared" si="65"/>
        <v>---</v>
      </c>
      <c r="AI347" s="183" t="str">
        <f>IFERROR(IF(INDEX(پرداخت!A:AZ,MATCH(A347&amp;" - "&amp;"آب",پرداخت!$B:$B,0),MATCH(G347,پرداخت!$1:$1,0))="نشده","نشده","شده"),"---")</f>
        <v>---</v>
      </c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</row>
    <row r="348" spans="1:79" ht="34.9" hidden="1" customHeight="1">
      <c r="A348" s="170"/>
      <c r="B348" s="47">
        <f>IFERROR(INDEX('اطلاعات انشعابات شرکتها'!A:BB,MATCH(A348,'اطلاعات انشعابات شرکتها'!A:A,0),MATCH(B$1,'اطلاعات انشعابات شرکتها'!$1:$1,0)),0)</f>
        <v>0</v>
      </c>
      <c r="C348" s="48">
        <f>IFERROR(INDEX('اطلاعات انشعابات شرکتها'!A:BB,MATCH(A348,'اطلاعات انشعابات شرکتها'!A:A,0),MATCH(C$1,'اطلاعات انشعابات شرکتها'!$1:$1,0)),0)</f>
        <v>0</v>
      </c>
      <c r="D348" s="45"/>
      <c r="E348" s="171"/>
      <c r="F348" s="170"/>
      <c r="G348" s="47" t="str">
        <f t="shared" si="56"/>
        <v>/</v>
      </c>
      <c r="H348" s="47">
        <f>IFERROR(INDEX('اطلاعات دوره'!A:Z,MATCH(G348,'اطلاعات دوره'!C:C,0),MATCH(H$1,'اطلاعات دوره'!$1:$1,0)),0)</f>
        <v>0</v>
      </c>
      <c r="I348" s="47">
        <f>IFERROR(INDEX('اطلاعات دوره'!A:Z,MATCH(G348,'اطلاعات دوره'!C:C,0),MATCH(I$1,'اطلاعات دوره'!$1:$1,0)),0)</f>
        <v>0</v>
      </c>
      <c r="J348" s="48">
        <f>IFERROR(INDEX('اطلاعات دوره'!A:Z,MATCH(G348,'اطلاعات دوره'!C:C,0),MATCH(J$1,'اطلاعات دوره'!$1:$1,0)),0)</f>
        <v>0</v>
      </c>
      <c r="K348" s="46"/>
      <c r="L348" s="158" t="str">
        <f>IFERROR(INDEX('اطلاعات دوره'!A:Z,MATCH(G348,'اطلاعات دوره'!C:C,0)-1,MATCH("عنوان",'اطلاعات دوره'!$1:$1,0)),"---")</f>
        <v>---</v>
      </c>
      <c r="M348" s="47" t="str">
        <f t="shared" si="57"/>
        <v>----</v>
      </c>
      <c r="N348" s="48" t="str">
        <f t="shared" si="58"/>
        <v>-/</v>
      </c>
      <c r="O348" s="45"/>
      <c r="P348" s="240">
        <f>IFERROR(INDEX('قرائت کنتور'!A:AZ,MATCH(A348&amp;"-"&amp;"آب",'قرائت کنتور'!B:B,0),MATCH(L348,'قرائت کنتور'!$1:$1,0)),0)</f>
        <v>0</v>
      </c>
      <c r="Q348" s="241">
        <f>IFERROR(INDEX('قرائت کنتور'!A:AZ,MATCH(A348&amp;"-"&amp;"آب",'قرائت کنتور'!B:B,0),MATCH(G348,'قرائت کنتور'!$1:$1,0)),0)</f>
        <v>0</v>
      </c>
      <c r="R348" s="241">
        <f t="shared" si="59"/>
        <v>0</v>
      </c>
      <c r="S348" s="241" t="str">
        <f>IFERROR(INDEX('اطلاعات انشعابات شرکتها'!A:AB,MATCH(A348,'اطلاعات انشعابات شرکتها'!A:A,0),MATCH(S$1,'اطلاعات انشعابات شرکتها'!$1:$1,0)),"---")</f>
        <v>---</v>
      </c>
      <c r="T348" s="227" t="str">
        <f t="shared" si="60"/>
        <v>---</v>
      </c>
      <c r="U348" s="45"/>
      <c r="V348" s="155" t="str">
        <f>IFERROR(INDEX('تعرفه ها'!A:Z,MATCH("بهای هر متر مکعب آب مصرفی",'تعرفه ها'!$B:$B,0),MATCH(F348,'تعرفه ها'!$2:$2,0)),"---")</f>
        <v>---</v>
      </c>
      <c r="W348" s="50" t="str">
        <f t="shared" si="61"/>
        <v>---</v>
      </c>
      <c r="X348" s="50" t="str">
        <f>IFERROR(ROUND(R348*INDEX('تعرفه ها'!A:Z,MATCH("عوارض آب به ازاء هر متر مکعب",'تعرفه ها'!$B:$B,0),MATCH(F348,'تعرفه ها'!$2:$2,0)),0),"---")</f>
        <v>---</v>
      </c>
      <c r="Y348" s="50" t="str">
        <f>IFERROR(ROUND(T348*INDEX('تعرفه ها'!A:Z,MATCH("جریمه مازاد مصرف آب به ازاء هر متر مکعب",'تعرفه ها'!$B:$B,0),MATCH(F348,'تعرفه ها'!$2:$2,0)),0),"---")</f>
        <v>---</v>
      </c>
      <c r="Z348" s="50" t="str">
        <f>IFERROR(ROUND(((W348+X348+Y348)*INDEX('تعرفه ها'!A:Z,MATCH("هزینه نگهداری و تعمیرات شبکه آب",'تعرفه ها'!$B:$B,0),MATCH(F348,'تعرفه ها'!$2:$2,0))/100),0),"---")</f>
        <v>---</v>
      </c>
      <c r="AA348" s="50" t="str">
        <f>IFERROR(IF(INDEX('اطلاعات دوره'!A:Z,MATCH(G348,'اطلاعات دوره'!C:C,0),MATCH("آب",'اطلاعات دوره'!$1:$1,0))="دارد",ROUND((W348+X348+Y348)*INDEX('تعرفه ها'!A:Z,MATCH("پیک فصلی آب",'تعرفه ها'!$B:$B,0),MATCH(F348,'تعرفه ها'!$2:$2,0))/100,0),0),"---")</f>
        <v>---</v>
      </c>
      <c r="AB348" s="50" t="str">
        <f>IFERROR(ROUND(SUM(W348+X348+Y348+Z348+AA348)*INDEX('تعرفه ها'!A:Z,MATCH("مالیات آب",'تعرفه ها'!$B:$B,0),MATCH(F348,'تعرفه ها'!$2:$2,0))/100,0),"---")</f>
        <v>---</v>
      </c>
      <c r="AC348" s="50" t="str">
        <f t="shared" si="62"/>
        <v>---</v>
      </c>
      <c r="AD348" s="50" t="str">
        <f t="shared" si="55"/>
        <v>---</v>
      </c>
      <c r="AE348" s="50" t="str">
        <f t="shared" si="63"/>
        <v>---</v>
      </c>
      <c r="AF348" s="50" t="str">
        <f t="shared" si="64"/>
        <v>---</v>
      </c>
      <c r="AG348" s="153" t="str">
        <f t="shared" si="65"/>
        <v>---</v>
      </c>
      <c r="AI348" s="183" t="str">
        <f>IFERROR(IF(INDEX(پرداخت!A:AZ,MATCH(A348&amp;" - "&amp;"آب",پرداخت!$B:$B,0),MATCH(G348,پرداخت!$1:$1,0))="نشده","نشده","شده"),"---")</f>
        <v>---</v>
      </c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</row>
    <row r="349" spans="1:79" ht="34.9" hidden="1" customHeight="1">
      <c r="A349" s="170"/>
      <c r="B349" s="47">
        <f>IFERROR(INDEX('اطلاعات انشعابات شرکتها'!A:BB,MATCH(A349,'اطلاعات انشعابات شرکتها'!A:A,0),MATCH(B$1,'اطلاعات انشعابات شرکتها'!$1:$1,0)),0)</f>
        <v>0</v>
      </c>
      <c r="C349" s="48">
        <f>IFERROR(INDEX('اطلاعات انشعابات شرکتها'!A:BB,MATCH(A349,'اطلاعات انشعابات شرکتها'!A:A,0),MATCH(C$1,'اطلاعات انشعابات شرکتها'!$1:$1,0)),0)</f>
        <v>0</v>
      </c>
      <c r="D349" s="45"/>
      <c r="E349" s="171"/>
      <c r="F349" s="170"/>
      <c r="G349" s="47" t="str">
        <f t="shared" si="56"/>
        <v>/</v>
      </c>
      <c r="H349" s="47">
        <f>IFERROR(INDEX('اطلاعات دوره'!A:Z,MATCH(G349,'اطلاعات دوره'!C:C,0),MATCH(H$1,'اطلاعات دوره'!$1:$1,0)),0)</f>
        <v>0</v>
      </c>
      <c r="I349" s="47">
        <f>IFERROR(INDEX('اطلاعات دوره'!A:Z,MATCH(G349,'اطلاعات دوره'!C:C,0),MATCH(I$1,'اطلاعات دوره'!$1:$1,0)),0)</f>
        <v>0</v>
      </c>
      <c r="J349" s="48">
        <f>IFERROR(INDEX('اطلاعات دوره'!A:Z,MATCH(G349,'اطلاعات دوره'!C:C,0),MATCH(J$1,'اطلاعات دوره'!$1:$1,0)),0)</f>
        <v>0</v>
      </c>
      <c r="K349" s="46"/>
      <c r="L349" s="158" t="str">
        <f>IFERROR(INDEX('اطلاعات دوره'!A:Z,MATCH(G349,'اطلاعات دوره'!C:C,0)-1,MATCH("عنوان",'اطلاعات دوره'!$1:$1,0)),"---")</f>
        <v>---</v>
      </c>
      <c r="M349" s="47" t="str">
        <f t="shared" si="57"/>
        <v>----</v>
      </c>
      <c r="N349" s="48" t="str">
        <f t="shared" si="58"/>
        <v>-/</v>
      </c>
      <c r="O349" s="45"/>
      <c r="P349" s="240">
        <f>IFERROR(INDEX('قرائت کنتور'!A:AZ,MATCH(A349&amp;"-"&amp;"آب",'قرائت کنتور'!B:B,0),MATCH(L349,'قرائت کنتور'!$1:$1,0)),0)</f>
        <v>0</v>
      </c>
      <c r="Q349" s="241">
        <f>IFERROR(INDEX('قرائت کنتور'!A:AZ,MATCH(A349&amp;"-"&amp;"آب",'قرائت کنتور'!B:B,0),MATCH(G349,'قرائت کنتور'!$1:$1,0)),0)</f>
        <v>0</v>
      </c>
      <c r="R349" s="241">
        <f t="shared" si="59"/>
        <v>0</v>
      </c>
      <c r="S349" s="241" t="str">
        <f>IFERROR(INDEX('اطلاعات انشعابات شرکتها'!A:AB,MATCH(A349,'اطلاعات انشعابات شرکتها'!A:A,0),MATCH(S$1,'اطلاعات انشعابات شرکتها'!$1:$1,0)),"---")</f>
        <v>---</v>
      </c>
      <c r="T349" s="227" t="str">
        <f t="shared" si="60"/>
        <v>---</v>
      </c>
      <c r="U349" s="45"/>
      <c r="V349" s="155" t="str">
        <f>IFERROR(INDEX('تعرفه ها'!A:Z,MATCH("بهای هر متر مکعب آب مصرفی",'تعرفه ها'!$B:$B,0),MATCH(F349,'تعرفه ها'!$2:$2,0)),"---")</f>
        <v>---</v>
      </c>
      <c r="W349" s="50" t="str">
        <f t="shared" si="61"/>
        <v>---</v>
      </c>
      <c r="X349" s="50" t="str">
        <f>IFERROR(ROUND(R349*INDEX('تعرفه ها'!A:Z,MATCH("عوارض آب به ازاء هر متر مکعب",'تعرفه ها'!$B:$B,0),MATCH(F349,'تعرفه ها'!$2:$2,0)),0),"---")</f>
        <v>---</v>
      </c>
      <c r="Y349" s="50" t="str">
        <f>IFERROR(ROUND(T349*INDEX('تعرفه ها'!A:Z,MATCH("جریمه مازاد مصرف آب به ازاء هر متر مکعب",'تعرفه ها'!$B:$B,0),MATCH(F349,'تعرفه ها'!$2:$2,0)),0),"---")</f>
        <v>---</v>
      </c>
      <c r="Z349" s="50" t="str">
        <f>IFERROR(ROUND(((W349+X349+Y349)*INDEX('تعرفه ها'!A:Z,MATCH("هزینه نگهداری و تعمیرات شبکه آب",'تعرفه ها'!$B:$B,0),MATCH(F349,'تعرفه ها'!$2:$2,0))/100),0),"---")</f>
        <v>---</v>
      </c>
      <c r="AA349" s="50" t="str">
        <f>IFERROR(IF(INDEX('اطلاعات دوره'!A:Z,MATCH(G349,'اطلاعات دوره'!C:C,0),MATCH("آب",'اطلاعات دوره'!$1:$1,0))="دارد",ROUND((W349+X349+Y349)*INDEX('تعرفه ها'!A:Z,MATCH("پیک فصلی آب",'تعرفه ها'!$B:$B,0),MATCH(F349,'تعرفه ها'!$2:$2,0))/100,0),0),"---")</f>
        <v>---</v>
      </c>
      <c r="AB349" s="50" t="str">
        <f>IFERROR(ROUND(SUM(W349+X349+Y349+Z349+AA349)*INDEX('تعرفه ها'!A:Z,MATCH("مالیات آب",'تعرفه ها'!$B:$B,0),MATCH(F349,'تعرفه ها'!$2:$2,0))/100,0),"---")</f>
        <v>---</v>
      </c>
      <c r="AC349" s="50" t="str">
        <f t="shared" si="62"/>
        <v>---</v>
      </c>
      <c r="AD349" s="50" t="str">
        <f t="shared" si="55"/>
        <v>---</v>
      </c>
      <c r="AE349" s="50" t="str">
        <f t="shared" si="63"/>
        <v>---</v>
      </c>
      <c r="AF349" s="50" t="str">
        <f t="shared" si="64"/>
        <v>---</v>
      </c>
      <c r="AG349" s="153" t="str">
        <f t="shared" si="65"/>
        <v>---</v>
      </c>
      <c r="AI349" s="183" t="str">
        <f>IFERROR(IF(INDEX(پرداخت!A:AZ,MATCH(A349&amp;" - "&amp;"آب",پرداخت!$B:$B,0),MATCH(G349,پرداخت!$1:$1,0))="نشده","نشده","شده"),"---")</f>
        <v>---</v>
      </c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</row>
    <row r="350" spans="1:79" ht="34.9" hidden="1" customHeight="1">
      <c r="A350" s="170"/>
      <c r="B350" s="47">
        <f>IFERROR(INDEX('اطلاعات انشعابات شرکتها'!A:BB,MATCH(A350,'اطلاعات انشعابات شرکتها'!A:A,0),MATCH(B$1,'اطلاعات انشعابات شرکتها'!$1:$1,0)),0)</f>
        <v>0</v>
      </c>
      <c r="C350" s="48">
        <f>IFERROR(INDEX('اطلاعات انشعابات شرکتها'!A:BB,MATCH(A350,'اطلاعات انشعابات شرکتها'!A:A,0),MATCH(C$1,'اطلاعات انشعابات شرکتها'!$1:$1,0)),0)</f>
        <v>0</v>
      </c>
      <c r="D350" s="45"/>
      <c r="E350" s="171"/>
      <c r="F350" s="170"/>
      <c r="G350" s="47" t="str">
        <f t="shared" si="56"/>
        <v>/</v>
      </c>
      <c r="H350" s="47">
        <f>IFERROR(INDEX('اطلاعات دوره'!A:Z,MATCH(G350,'اطلاعات دوره'!C:C,0),MATCH(H$1,'اطلاعات دوره'!$1:$1,0)),0)</f>
        <v>0</v>
      </c>
      <c r="I350" s="47">
        <f>IFERROR(INDEX('اطلاعات دوره'!A:Z,MATCH(G350,'اطلاعات دوره'!C:C,0),MATCH(I$1,'اطلاعات دوره'!$1:$1,0)),0)</f>
        <v>0</v>
      </c>
      <c r="J350" s="48">
        <f>IFERROR(INDEX('اطلاعات دوره'!A:Z,MATCH(G350,'اطلاعات دوره'!C:C,0),MATCH(J$1,'اطلاعات دوره'!$1:$1,0)),0)</f>
        <v>0</v>
      </c>
      <c r="K350" s="46"/>
      <c r="L350" s="158" t="str">
        <f>IFERROR(INDEX('اطلاعات دوره'!A:Z,MATCH(G350,'اطلاعات دوره'!C:C,0)-1,MATCH("عنوان",'اطلاعات دوره'!$1:$1,0)),"---")</f>
        <v>---</v>
      </c>
      <c r="M350" s="47" t="str">
        <f t="shared" si="57"/>
        <v>----</v>
      </c>
      <c r="N350" s="48" t="str">
        <f t="shared" si="58"/>
        <v>-/</v>
      </c>
      <c r="O350" s="45"/>
      <c r="P350" s="240">
        <f>IFERROR(INDEX('قرائت کنتور'!A:AZ,MATCH(A350&amp;"-"&amp;"آب",'قرائت کنتور'!B:B,0),MATCH(L350,'قرائت کنتور'!$1:$1,0)),0)</f>
        <v>0</v>
      </c>
      <c r="Q350" s="241">
        <f>IFERROR(INDEX('قرائت کنتور'!A:AZ,MATCH(A350&amp;"-"&amp;"آب",'قرائت کنتور'!B:B,0),MATCH(G350,'قرائت کنتور'!$1:$1,0)),0)</f>
        <v>0</v>
      </c>
      <c r="R350" s="241">
        <f t="shared" si="59"/>
        <v>0</v>
      </c>
      <c r="S350" s="241" t="str">
        <f>IFERROR(INDEX('اطلاعات انشعابات شرکتها'!A:AB,MATCH(A350,'اطلاعات انشعابات شرکتها'!A:A,0),MATCH(S$1,'اطلاعات انشعابات شرکتها'!$1:$1,0)),"---")</f>
        <v>---</v>
      </c>
      <c r="T350" s="227" t="str">
        <f t="shared" si="60"/>
        <v>---</v>
      </c>
      <c r="U350" s="45"/>
      <c r="V350" s="155" t="str">
        <f>IFERROR(INDEX('تعرفه ها'!A:Z,MATCH("بهای هر متر مکعب آب مصرفی",'تعرفه ها'!$B:$B,0),MATCH(F350,'تعرفه ها'!$2:$2,0)),"---")</f>
        <v>---</v>
      </c>
      <c r="W350" s="50" t="str">
        <f t="shared" si="61"/>
        <v>---</v>
      </c>
      <c r="X350" s="50" t="str">
        <f>IFERROR(ROUND(R350*INDEX('تعرفه ها'!A:Z,MATCH("عوارض آب به ازاء هر متر مکعب",'تعرفه ها'!$B:$B,0),MATCH(F350,'تعرفه ها'!$2:$2,0)),0),"---")</f>
        <v>---</v>
      </c>
      <c r="Y350" s="50" t="str">
        <f>IFERROR(ROUND(T350*INDEX('تعرفه ها'!A:Z,MATCH("جریمه مازاد مصرف آب به ازاء هر متر مکعب",'تعرفه ها'!$B:$B,0),MATCH(F350,'تعرفه ها'!$2:$2,0)),0),"---")</f>
        <v>---</v>
      </c>
      <c r="Z350" s="50" t="str">
        <f>IFERROR(ROUND(((W350+X350+Y350)*INDEX('تعرفه ها'!A:Z,MATCH("هزینه نگهداری و تعمیرات شبکه آب",'تعرفه ها'!$B:$B,0),MATCH(F350,'تعرفه ها'!$2:$2,0))/100),0),"---")</f>
        <v>---</v>
      </c>
      <c r="AA350" s="50" t="str">
        <f>IFERROR(IF(INDEX('اطلاعات دوره'!A:Z,MATCH(G350,'اطلاعات دوره'!C:C,0),MATCH("آب",'اطلاعات دوره'!$1:$1,0))="دارد",ROUND((W350+X350+Y350)*INDEX('تعرفه ها'!A:Z,MATCH("پیک فصلی آب",'تعرفه ها'!$B:$B,0),MATCH(F350,'تعرفه ها'!$2:$2,0))/100,0),0),"---")</f>
        <v>---</v>
      </c>
      <c r="AB350" s="50" t="str">
        <f>IFERROR(ROUND(SUM(W350+X350+Y350+Z350+AA350)*INDEX('تعرفه ها'!A:Z,MATCH("مالیات آب",'تعرفه ها'!$B:$B,0),MATCH(F350,'تعرفه ها'!$2:$2,0))/100,0),"---")</f>
        <v>---</v>
      </c>
      <c r="AC350" s="50" t="str">
        <f t="shared" si="62"/>
        <v>---</v>
      </c>
      <c r="AD350" s="50" t="str">
        <f t="shared" si="55"/>
        <v>---</v>
      </c>
      <c r="AE350" s="50" t="str">
        <f t="shared" si="63"/>
        <v>---</v>
      </c>
      <c r="AF350" s="50" t="str">
        <f t="shared" si="64"/>
        <v>---</v>
      </c>
      <c r="AG350" s="153" t="str">
        <f t="shared" si="65"/>
        <v>---</v>
      </c>
      <c r="AI350" s="183" t="str">
        <f>IFERROR(IF(INDEX(پرداخت!A:AZ,MATCH(A350&amp;" - "&amp;"آب",پرداخت!$B:$B,0),MATCH(G350,پرداخت!$1:$1,0))="نشده","نشده","شده"),"---")</f>
        <v>---</v>
      </c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</row>
    <row r="351" spans="1:79" ht="34.9" hidden="1" customHeight="1">
      <c r="A351" s="170"/>
      <c r="B351" s="47">
        <f>IFERROR(INDEX('اطلاعات انشعابات شرکتها'!A:BB,MATCH(A351,'اطلاعات انشعابات شرکتها'!A:A,0),MATCH(B$1,'اطلاعات انشعابات شرکتها'!$1:$1,0)),0)</f>
        <v>0</v>
      </c>
      <c r="C351" s="48">
        <f>IFERROR(INDEX('اطلاعات انشعابات شرکتها'!A:BB,MATCH(A351,'اطلاعات انشعابات شرکتها'!A:A,0),MATCH(C$1,'اطلاعات انشعابات شرکتها'!$1:$1,0)),0)</f>
        <v>0</v>
      </c>
      <c r="D351" s="45"/>
      <c r="E351" s="171"/>
      <c r="F351" s="170"/>
      <c r="G351" s="47" t="str">
        <f t="shared" si="56"/>
        <v>/</v>
      </c>
      <c r="H351" s="47">
        <f>IFERROR(INDEX('اطلاعات دوره'!A:Z,MATCH(G351,'اطلاعات دوره'!C:C,0),MATCH(H$1,'اطلاعات دوره'!$1:$1,0)),0)</f>
        <v>0</v>
      </c>
      <c r="I351" s="47">
        <f>IFERROR(INDEX('اطلاعات دوره'!A:Z,MATCH(G351,'اطلاعات دوره'!C:C,0),MATCH(I$1,'اطلاعات دوره'!$1:$1,0)),0)</f>
        <v>0</v>
      </c>
      <c r="J351" s="48">
        <f>IFERROR(INDEX('اطلاعات دوره'!A:Z,MATCH(G351,'اطلاعات دوره'!C:C,0),MATCH(J$1,'اطلاعات دوره'!$1:$1,0)),0)</f>
        <v>0</v>
      </c>
      <c r="K351" s="46"/>
      <c r="L351" s="158" t="str">
        <f>IFERROR(INDEX('اطلاعات دوره'!A:Z,MATCH(G351,'اطلاعات دوره'!C:C,0)-1,MATCH("عنوان",'اطلاعات دوره'!$1:$1,0)),"---")</f>
        <v>---</v>
      </c>
      <c r="M351" s="47" t="str">
        <f t="shared" si="57"/>
        <v>----</v>
      </c>
      <c r="N351" s="48" t="str">
        <f t="shared" si="58"/>
        <v>-/</v>
      </c>
      <c r="O351" s="45"/>
      <c r="P351" s="240">
        <f>IFERROR(INDEX('قرائت کنتور'!A:AZ,MATCH(A351&amp;"-"&amp;"آب",'قرائت کنتور'!B:B,0),MATCH(L351,'قرائت کنتور'!$1:$1,0)),0)</f>
        <v>0</v>
      </c>
      <c r="Q351" s="241">
        <f>IFERROR(INDEX('قرائت کنتور'!A:AZ,MATCH(A351&amp;"-"&amp;"آب",'قرائت کنتور'!B:B,0),MATCH(G351,'قرائت کنتور'!$1:$1,0)),0)</f>
        <v>0</v>
      </c>
      <c r="R351" s="241">
        <f t="shared" si="59"/>
        <v>0</v>
      </c>
      <c r="S351" s="241" t="str">
        <f>IFERROR(INDEX('اطلاعات انشعابات شرکتها'!A:AB,MATCH(A351,'اطلاعات انشعابات شرکتها'!A:A,0),MATCH(S$1,'اطلاعات انشعابات شرکتها'!$1:$1,0)),"---")</f>
        <v>---</v>
      </c>
      <c r="T351" s="227" t="str">
        <f t="shared" si="60"/>
        <v>---</v>
      </c>
      <c r="U351" s="45"/>
      <c r="V351" s="155" t="str">
        <f>IFERROR(INDEX('تعرفه ها'!A:Z,MATCH("بهای هر متر مکعب آب مصرفی",'تعرفه ها'!$B:$B,0),MATCH(F351,'تعرفه ها'!$2:$2,0)),"---")</f>
        <v>---</v>
      </c>
      <c r="W351" s="50" t="str">
        <f t="shared" si="61"/>
        <v>---</v>
      </c>
      <c r="X351" s="50" t="str">
        <f>IFERROR(ROUND(R351*INDEX('تعرفه ها'!A:Z,MATCH("عوارض آب به ازاء هر متر مکعب",'تعرفه ها'!$B:$B,0),MATCH(F351,'تعرفه ها'!$2:$2,0)),0),"---")</f>
        <v>---</v>
      </c>
      <c r="Y351" s="50" t="str">
        <f>IFERROR(ROUND(T351*INDEX('تعرفه ها'!A:Z,MATCH("جریمه مازاد مصرف آب به ازاء هر متر مکعب",'تعرفه ها'!$B:$B,0),MATCH(F351,'تعرفه ها'!$2:$2,0)),0),"---")</f>
        <v>---</v>
      </c>
      <c r="Z351" s="50" t="str">
        <f>IFERROR(ROUND(((W351+X351+Y351)*INDEX('تعرفه ها'!A:Z,MATCH("هزینه نگهداری و تعمیرات شبکه آب",'تعرفه ها'!$B:$B,0),MATCH(F351,'تعرفه ها'!$2:$2,0))/100),0),"---")</f>
        <v>---</v>
      </c>
      <c r="AA351" s="50" t="str">
        <f>IFERROR(IF(INDEX('اطلاعات دوره'!A:Z,MATCH(G351,'اطلاعات دوره'!C:C,0),MATCH("آب",'اطلاعات دوره'!$1:$1,0))="دارد",ROUND((W351+X351+Y351)*INDEX('تعرفه ها'!A:Z,MATCH("پیک فصلی آب",'تعرفه ها'!$B:$B,0),MATCH(F351,'تعرفه ها'!$2:$2,0))/100,0),0),"---")</f>
        <v>---</v>
      </c>
      <c r="AB351" s="50" t="str">
        <f>IFERROR(ROUND(SUM(W351+X351+Y351+Z351+AA351)*INDEX('تعرفه ها'!A:Z,MATCH("مالیات آب",'تعرفه ها'!$B:$B,0),MATCH(F351,'تعرفه ها'!$2:$2,0))/100,0),"---")</f>
        <v>---</v>
      </c>
      <c r="AC351" s="50" t="str">
        <f t="shared" si="62"/>
        <v>---</v>
      </c>
      <c r="AD351" s="50" t="str">
        <f t="shared" si="55"/>
        <v>---</v>
      </c>
      <c r="AE351" s="50" t="str">
        <f t="shared" si="63"/>
        <v>---</v>
      </c>
      <c r="AF351" s="50" t="str">
        <f t="shared" si="64"/>
        <v>---</v>
      </c>
      <c r="AG351" s="153" t="str">
        <f t="shared" si="65"/>
        <v>---</v>
      </c>
      <c r="AI351" s="183" t="str">
        <f>IFERROR(IF(INDEX(پرداخت!A:AZ,MATCH(A351&amp;" - "&amp;"آب",پرداخت!$B:$B,0),MATCH(G351,پرداخت!$1:$1,0))="نشده","نشده","شده"),"---")</f>
        <v>---</v>
      </c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</row>
    <row r="352" spans="1:79" ht="34.9" hidden="1" customHeight="1">
      <c r="A352" s="170"/>
      <c r="B352" s="47">
        <f>IFERROR(INDEX('اطلاعات انشعابات شرکتها'!A:BB,MATCH(A352,'اطلاعات انشعابات شرکتها'!A:A,0),MATCH(B$1,'اطلاعات انشعابات شرکتها'!$1:$1,0)),0)</f>
        <v>0</v>
      </c>
      <c r="C352" s="48">
        <f>IFERROR(INDEX('اطلاعات انشعابات شرکتها'!A:BB,MATCH(A352,'اطلاعات انشعابات شرکتها'!A:A,0),MATCH(C$1,'اطلاعات انشعابات شرکتها'!$1:$1,0)),0)</f>
        <v>0</v>
      </c>
      <c r="D352" s="45"/>
      <c r="E352" s="171"/>
      <c r="F352" s="170"/>
      <c r="G352" s="47" t="str">
        <f t="shared" si="56"/>
        <v>/</v>
      </c>
      <c r="H352" s="47">
        <f>IFERROR(INDEX('اطلاعات دوره'!A:Z,MATCH(G352,'اطلاعات دوره'!C:C,0),MATCH(H$1,'اطلاعات دوره'!$1:$1,0)),0)</f>
        <v>0</v>
      </c>
      <c r="I352" s="47">
        <f>IFERROR(INDEX('اطلاعات دوره'!A:Z,MATCH(G352,'اطلاعات دوره'!C:C,0),MATCH(I$1,'اطلاعات دوره'!$1:$1,0)),0)</f>
        <v>0</v>
      </c>
      <c r="J352" s="48">
        <f>IFERROR(INDEX('اطلاعات دوره'!A:Z,MATCH(G352,'اطلاعات دوره'!C:C,0),MATCH(J$1,'اطلاعات دوره'!$1:$1,0)),0)</f>
        <v>0</v>
      </c>
      <c r="K352" s="46"/>
      <c r="L352" s="158" t="str">
        <f>IFERROR(INDEX('اطلاعات دوره'!A:Z,MATCH(G352,'اطلاعات دوره'!C:C,0)-1,MATCH("عنوان",'اطلاعات دوره'!$1:$1,0)),"---")</f>
        <v>---</v>
      </c>
      <c r="M352" s="47" t="str">
        <f t="shared" si="57"/>
        <v>----</v>
      </c>
      <c r="N352" s="48" t="str">
        <f t="shared" si="58"/>
        <v>-/</v>
      </c>
      <c r="O352" s="45"/>
      <c r="P352" s="240">
        <f>IFERROR(INDEX('قرائت کنتور'!A:AZ,MATCH(A352&amp;"-"&amp;"آب",'قرائت کنتور'!B:B,0),MATCH(L352,'قرائت کنتور'!$1:$1,0)),0)</f>
        <v>0</v>
      </c>
      <c r="Q352" s="241">
        <f>IFERROR(INDEX('قرائت کنتور'!A:AZ,MATCH(A352&amp;"-"&amp;"آب",'قرائت کنتور'!B:B,0),MATCH(G352,'قرائت کنتور'!$1:$1,0)),0)</f>
        <v>0</v>
      </c>
      <c r="R352" s="241">
        <f t="shared" si="59"/>
        <v>0</v>
      </c>
      <c r="S352" s="241" t="str">
        <f>IFERROR(INDEX('اطلاعات انشعابات شرکتها'!A:AB,MATCH(A352,'اطلاعات انشعابات شرکتها'!A:A,0),MATCH(S$1,'اطلاعات انشعابات شرکتها'!$1:$1,0)),"---")</f>
        <v>---</v>
      </c>
      <c r="T352" s="227" t="str">
        <f t="shared" si="60"/>
        <v>---</v>
      </c>
      <c r="U352" s="45"/>
      <c r="V352" s="155" t="str">
        <f>IFERROR(INDEX('تعرفه ها'!A:Z,MATCH("بهای هر متر مکعب آب مصرفی",'تعرفه ها'!$B:$B,0),MATCH(F352,'تعرفه ها'!$2:$2,0)),"---")</f>
        <v>---</v>
      </c>
      <c r="W352" s="50" t="str">
        <f t="shared" si="61"/>
        <v>---</v>
      </c>
      <c r="X352" s="50" t="str">
        <f>IFERROR(ROUND(R352*INDEX('تعرفه ها'!A:Z,MATCH("عوارض آب به ازاء هر متر مکعب",'تعرفه ها'!$B:$B,0),MATCH(F352,'تعرفه ها'!$2:$2,0)),0),"---")</f>
        <v>---</v>
      </c>
      <c r="Y352" s="50" t="str">
        <f>IFERROR(ROUND(T352*INDEX('تعرفه ها'!A:Z,MATCH("جریمه مازاد مصرف آب به ازاء هر متر مکعب",'تعرفه ها'!$B:$B,0),MATCH(F352,'تعرفه ها'!$2:$2,0)),0),"---")</f>
        <v>---</v>
      </c>
      <c r="Z352" s="50" t="str">
        <f>IFERROR(ROUND(((W352+X352+Y352)*INDEX('تعرفه ها'!A:Z,MATCH("هزینه نگهداری و تعمیرات شبکه آب",'تعرفه ها'!$B:$B,0),MATCH(F352,'تعرفه ها'!$2:$2,0))/100),0),"---")</f>
        <v>---</v>
      </c>
      <c r="AA352" s="50" t="str">
        <f>IFERROR(IF(INDEX('اطلاعات دوره'!A:Z,MATCH(G352,'اطلاعات دوره'!C:C,0),MATCH("آب",'اطلاعات دوره'!$1:$1,0))="دارد",ROUND((W352+X352+Y352)*INDEX('تعرفه ها'!A:Z,MATCH("پیک فصلی آب",'تعرفه ها'!$B:$B,0),MATCH(F352,'تعرفه ها'!$2:$2,0))/100,0),0),"---")</f>
        <v>---</v>
      </c>
      <c r="AB352" s="50" t="str">
        <f>IFERROR(ROUND(SUM(W352+X352+Y352+Z352+AA352)*INDEX('تعرفه ها'!A:Z,MATCH("مالیات آب",'تعرفه ها'!$B:$B,0),MATCH(F352,'تعرفه ها'!$2:$2,0))/100,0),"---")</f>
        <v>---</v>
      </c>
      <c r="AC352" s="50" t="str">
        <f t="shared" si="62"/>
        <v>---</v>
      </c>
      <c r="AD352" s="50" t="str">
        <f t="shared" si="55"/>
        <v>---</v>
      </c>
      <c r="AE352" s="50" t="str">
        <f t="shared" si="63"/>
        <v>---</v>
      </c>
      <c r="AF352" s="50" t="str">
        <f t="shared" si="64"/>
        <v>---</v>
      </c>
      <c r="AG352" s="153" t="str">
        <f t="shared" si="65"/>
        <v>---</v>
      </c>
      <c r="AI352" s="183" t="str">
        <f>IFERROR(IF(INDEX(پرداخت!A:AZ,MATCH(A352&amp;" - "&amp;"آب",پرداخت!$B:$B,0),MATCH(G352,پرداخت!$1:$1,0))="نشده","نشده","شده"),"---")</f>
        <v>---</v>
      </c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</row>
    <row r="353" spans="1:79" ht="34.9" hidden="1" customHeight="1">
      <c r="A353" s="170"/>
      <c r="B353" s="47">
        <f>IFERROR(INDEX('اطلاعات انشعابات شرکتها'!A:BB,MATCH(A353,'اطلاعات انشعابات شرکتها'!A:A,0),MATCH(B$1,'اطلاعات انشعابات شرکتها'!$1:$1,0)),0)</f>
        <v>0</v>
      </c>
      <c r="C353" s="48">
        <f>IFERROR(INDEX('اطلاعات انشعابات شرکتها'!A:BB,MATCH(A353,'اطلاعات انشعابات شرکتها'!A:A,0),MATCH(C$1,'اطلاعات انشعابات شرکتها'!$1:$1,0)),0)</f>
        <v>0</v>
      </c>
      <c r="D353" s="45"/>
      <c r="E353" s="171"/>
      <c r="F353" s="170"/>
      <c r="G353" s="47" t="str">
        <f t="shared" si="56"/>
        <v>/</v>
      </c>
      <c r="H353" s="47">
        <f>IFERROR(INDEX('اطلاعات دوره'!A:Z,MATCH(G353,'اطلاعات دوره'!C:C,0),MATCH(H$1,'اطلاعات دوره'!$1:$1,0)),0)</f>
        <v>0</v>
      </c>
      <c r="I353" s="47">
        <f>IFERROR(INDEX('اطلاعات دوره'!A:Z,MATCH(G353,'اطلاعات دوره'!C:C,0),MATCH(I$1,'اطلاعات دوره'!$1:$1,0)),0)</f>
        <v>0</v>
      </c>
      <c r="J353" s="48">
        <f>IFERROR(INDEX('اطلاعات دوره'!A:Z,MATCH(G353,'اطلاعات دوره'!C:C,0),MATCH(J$1,'اطلاعات دوره'!$1:$1,0)),0)</f>
        <v>0</v>
      </c>
      <c r="K353" s="46"/>
      <c r="L353" s="158" t="str">
        <f>IFERROR(INDEX('اطلاعات دوره'!A:Z,MATCH(G353,'اطلاعات دوره'!C:C,0)-1,MATCH("عنوان",'اطلاعات دوره'!$1:$1,0)),"---")</f>
        <v>---</v>
      </c>
      <c r="M353" s="47" t="str">
        <f t="shared" si="57"/>
        <v>----</v>
      </c>
      <c r="N353" s="48" t="str">
        <f t="shared" si="58"/>
        <v>-/</v>
      </c>
      <c r="O353" s="45"/>
      <c r="P353" s="240">
        <f>IFERROR(INDEX('قرائت کنتور'!A:AZ,MATCH(A353&amp;"-"&amp;"آب",'قرائت کنتور'!B:B,0),MATCH(L353,'قرائت کنتور'!$1:$1,0)),0)</f>
        <v>0</v>
      </c>
      <c r="Q353" s="241">
        <f>IFERROR(INDEX('قرائت کنتور'!A:AZ,MATCH(A353&amp;"-"&amp;"آب",'قرائت کنتور'!B:B,0),MATCH(G353,'قرائت کنتور'!$1:$1,0)),0)</f>
        <v>0</v>
      </c>
      <c r="R353" s="241">
        <f t="shared" si="59"/>
        <v>0</v>
      </c>
      <c r="S353" s="241" t="str">
        <f>IFERROR(INDEX('اطلاعات انشعابات شرکتها'!A:AB,MATCH(A353,'اطلاعات انشعابات شرکتها'!A:A,0),MATCH(S$1,'اطلاعات انشعابات شرکتها'!$1:$1,0)),"---")</f>
        <v>---</v>
      </c>
      <c r="T353" s="227" t="str">
        <f t="shared" si="60"/>
        <v>---</v>
      </c>
      <c r="U353" s="45"/>
      <c r="V353" s="155" t="str">
        <f>IFERROR(INDEX('تعرفه ها'!A:Z,MATCH("بهای هر متر مکعب آب مصرفی",'تعرفه ها'!$B:$B,0),MATCH(F353,'تعرفه ها'!$2:$2,0)),"---")</f>
        <v>---</v>
      </c>
      <c r="W353" s="50" t="str">
        <f t="shared" si="61"/>
        <v>---</v>
      </c>
      <c r="X353" s="50" t="str">
        <f>IFERROR(ROUND(R353*INDEX('تعرفه ها'!A:Z,MATCH("عوارض آب به ازاء هر متر مکعب",'تعرفه ها'!$B:$B,0),MATCH(F353,'تعرفه ها'!$2:$2,0)),0),"---")</f>
        <v>---</v>
      </c>
      <c r="Y353" s="50" t="str">
        <f>IFERROR(ROUND(T353*INDEX('تعرفه ها'!A:Z,MATCH("جریمه مازاد مصرف آب به ازاء هر متر مکعب",'تعرفه ها'!$B:$B,0),MATCH(F353,'تعرفه ها'!$2:$2,0)),0),"---")</f>
        <v>---</v>
      </c>
      <c r="Z353" s="50" t="str">
        <f>IFERROR(ROUND(((W353+X353+Y353)*INDEX('تعرفه ها'!A:Z,MATCH("هزینه نگهداری و تعمیرات شبکه آب",'تعرفه ها'!$B:$B,0),MATCH(F353,'تعرفه ها'!$2:$2,0))/100),0),"---")</f>
        <v>---</v>
      </c>
      <c r="AA353" s="50" t="str">
        <f>IFERROR(IF(INDEX('اطلاعات دوره'!A:Z,MATCH(G353,'اطلاعات دوره'!C:C,0),MATCH("آب",'اطلاعات دوره'!$1:$1,0))="دارد",ROUND((W353+X353+Y353)*INDEX('تعرفه ها'!A:Z,MATCH("پیک فصلی آب",'تعرفه ها'!$B:$B,0),MATCH(F353,'تعرفه ها'!$2:$2,0))/100,0),0),"---")</f>
        <v>---</v>
      </c>
      <c r="AB353" s="50" t="str">
        <f>IFERROR(ROUND(SUM(W353+X353+Y353+Z353+AA353)*INDEX('تعرفه ها'!A:Z,MATCH("مالیات آب",'تعرفه ها'!$B:$B,0),MATCH(F353,'تعرفه ها'!$2:$2,0))/100,0),"---")</f>
        <v>---</v>
      </c>
      <c r="AC353" s="50" t="str">
        <f t="shared" si="62"/>
        <v>---</v>
      </c>
      <c r="AD353" s="50" t="str">
        <f t="shared" si="55"/>
        <v>---</v>
      </c>
      <c r="AE353" s="50" t="str">
        <f t="shared" si="63"/>
        <v>---</v>
      </c>
      <c r="AF353" s="50" t="str">
        <f t="shared" si="64"/>
        <v>---</v>
      </c>
      <c r="AG353" s="153" t="str">
        <f t="shared" si="65"/>
        <v>---</v>
      </c>
      <c r="AI353" s="183" t="str">
        <f>IFERROR(IF(INDEX(پرداخت!A:AZ,MATCH(A353&amp;" - "&amp;"آب",پرداخت!$B:$B,0),MATCH(G353,پرداخت!$1:$1,0))="نشده","نشده","شده"),"---")</f>
        <v>---</v>
      </c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</row>
    <row r="354" spans="1:79" ht="34.9" hidden="1" customHeight="1">
      <c r="A354" s="170"/>
      <c r="B354" s="47">
        <f>IFERROR(INDEX('اطلاعات انشعابات شرکتها'!A:BB,MATCH(A354,'اطلاعات انشعابات شرکتها'!A:A,0),MATCH(B$1,'اطلاعات انشعابات شرکتها'!$1:$1,0)),0)</f>
        <v>0</v>
      </c>
      <c r="C354" s="48">
        <f>IFERROR(INDEX('اطلاعات انشعابات شرکتها'!A:BB,MATCH(A354,'اطلاعات انشعابات شرکتها'!A:A,0),MATCH(C$1,'اطلاعات انشعابات شرکتها'!$1:$1,0)),0)</f>
        <v>0</v>
      </c>
      <c r="D354" s="45"/>
      <c r="E354" s="171"/>
      <c r="F354" s="170"/>
      <c r="G354" s="47" t="str">
        <f t="shared" si="56"/>
        <v>/</v>
      </c>
      <c r="H354" s="47">
        <f>IFERROR(INDEX('اطلاعات دوره'!A:Z,MATCH(G354,'اطلاعات دوره'!C:C,0),MATCH(H$1,'اطلاعات دوره'!$1:$1,0)),0)</f>
        <v>0</v>
      </c>
      <c r="I354" s="47">
        <f>IFERROR(INDEX('اطلاعات دوره'!A:Z,MATCH(G354,'اطلاعات دوره'!C:C,0),MATCH(I$1,'اطلاعات دوره'!$1:$1,0)),0)</f>
        <v>0</v>
      </c>
      <c r="J354" s="48">
        <f>IFERROR(INDEX('اطلاعات دوره'!A:Z,MATCH(G354,'اطلاعات دوره'!C:C,0),MATCH(J$1,'اطلاعات دوره'!$1:$1,0)),0)</f>
        <v>0</v>
      </c>
      <c r="K354" s="46"/>
      <c r="L354" s="158" t="str">
        <f>IFERROR(INDEX('اطلاعات دوره'!A:Z,MATCH(G354,'اطلاعات دوره'!C:C,0)-1,MATCH("عنوان",'اطلاعات دوره'!$1:$1,0)),"---")</f>
        <v>---</v>
      </c>
      <c r="M354" s="47" t="str">
        <f t="shared" si="57"/>
        <v>----</v>
      </c>
      <c r="N354" s="48" t="str">
        <f t="shared" si="58"/>
        <v>-/</v>
      </c>
      <c r="O354" s="45"/>
      <c r="P354" s="240">
        <f>IFERROR(INDEX('قرائت کنتور'!A:AZ,MATCH(A354&amp;"-"&amp;"آب",'قرائت کنتور'!B:B,0),MATCH(L354,'قرائت کنتور'!$1:$1,0)),0)</f>
        <v>0</v>
      </c>
      <c r="Q354" s="241">
        <f>IFERROR(INDEX('قرائت کنتور'!A:AZ,MATCH(A354&amp;"-"&amp;"آب",'قرائت کنتور'!B:B,0),MATCH(G354,'قرائت کنتور'!$1:$1,0)),0)</f>
        <v>0</v>
      </c>
      <c r="R354" s="241">
        <f t="shared" si="59"/>
        <v>0</v>
      </c>
      <c r="S354" s="241" t="str">
        <f>IFERROR(INDEX('اطلاعات انشعابات شرکتها'!A:AB,MATCH(A354,'اطلاعات انشعابات شرکتها'!A:A,0),MATCH(S$1,'اطلاعات انشعابات شرکتها'!$1:$1,0)),"---")</f>
        <v>---</v>
      </c>
      <c r="T354" s="227" t="str">
        <f t="shared" si="60"/>
        <v>---</v>
      </c>
      <c r="U354" s="45"/>
      <c r="V354" s="155" t="str">
        <f>IFERROR(INDEX('تعرفه ها'!A:Z,MATCH("بهای هر متر مکعب آب مصرفی",'تعرفه ها'!$B:$B,0),MATCH(F354,'تعرفه ها'!$2:$2,0)),"---")</f>
        <v>---</v>
      </c>
      <c r="W354" s="50" t="str">
        <f t="shared" si="61"/>
        <v>---</v>
      </c>
      <c r="X354" s="50" t="str">
        <f>IFERROR(ROUND(R354*INDEX('تعرفه ها'!A:Z,MATCH("عوارض آب به ازاء هر متر مکعب",'تعرفه ها'!$B:$B,0),MATCH(F354,'تعرفه ها'!$2:$2,0)),0),"---")</f>
        <v>---</v>
      </c>
      <c r="Y354" s="50" t="str">
        <f>IFERROR(ROUND(T354*INDEX('تعرفه ها'!A:Z,MATCH("جریمه مازاد مصرف آب به ازاء هر متر مکعب",'تعرفه ها'!$B:$B,0),MATCH(F354,'تعرفه ها'!$2:$2,0)),0),"---")</f>
        <v>---</v>
      </c>
      <c r="Z354" s="50" t="str">
        <f>IFERROR(ROUND(((W354+X354+Y354)*INDEX('تعرفه ها'!A:Z,MATCH("هزینه نگهداری و تعمیرات شبکه آب",'تعرفه ها'!$B:$B,0),MATCH(F354,'تعرفه ها'!$2:$2,0))/100),0),"---")</f>
        <v>---</v>
      </c>
      <c r="AA354" s="50" t="str">
        <f>IFERROR(IF(INDEX('اطلاعات دوره'!A:Z,MATCH(G354,'اطلاعات دوره'!C:C,0),MATCH("آب",'اطلاعات دوره'!$1:$1,0))="دارد",ROUND((W354+X354+Y354)*INDEX('تعرفه ها'!A:Z,MATCH("پیک فصلی آب",'تعرفه ها'!$B:$B,0),MATCH(F354,'تعرفه ها'!$2:$2,0))/100,0),0),"---")</f>
        <v>---</v>
      </c>
      <c r="AB354" s="50" t="str">
        <f>IFERROR(ROUND(SUM(W354+X354+Y354+Z354+AA354)*INDEX('تعرفه ها'!A:Z,MATCH("مالیات آب",'تعرفه ها'!$B:$B,0),MATCH(F354,'تعرفه ها'!$2:$2,0))/100,0),"---")</f>
        <v>---</v>
      </c>
      <c r="AC354" s="50" t="str">
        <f t="shared" si="62"/>
        <v>---</v>
      </c>
      <c r="AD354" s="50" t="str">
        <f t="shared" si="55"/>
        <v>---</v>
      </c>
      <c r="AE354" s="50" t="str">
        <f t="shared" si="63"/>
        <v>---</v>
      </c>
      <c r="AF354" s="50" t="str">
        <f t="shared" si="64"/>
        <v>---</v>
      </c>
      <c r="AG354" s="153" t="str">
        <f t="shared" si="65"/>
        <v>---</v>
      </c>
      <c r="AI354" s="183" t="str">
        <f>IFERROR(IF(INDEX(پرداخت!A:AZ,MATCH(A354&amp;" - "&amp;"آب",پرداخت!$B:$B,0),MATCH(G354,پرداخت!$1:$1,0))="نشده","نشده","شده"),"---")</f>
        <v>---</v>
      </c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</row>
    <row r="355" spans="1:79" ht="34.9" hidden="1" customHeight="1">
      <c r="A355" s="170"/>
      <c r="B355" s="47">
        <f>IFERROR(INDEX('اطلاعات انشعابات شرکتها'!A:BB,MATCH(A355,'اطلاعات انشعابات شرکتها'!A:A,0),MATCH(B$1,'اطلاعات انشعابات شرکتها'!$1:$1,0)),0)</f>
        <v>0</v>
      </c>
      <c r="C355" s="48">
        <f>IFERROR(INDEX('اطلاعات انشعابات شرکتها'!A:BB,MATCH(A355,'اطلاعات انشعابات شرکتها'!A:A,0),MATCH(C$1,'اطلاعات انشعابات شرکتها'!$1:$1,0)),0)</f>
        <v>0</v>
      </c>
      <c r="D355" s="45"/>
      <c r="E355" s="171"/>
      <c r="F355" s="170"/>
      <c r="G355" s="47" t="str">
        <f t="shared" si="56"/>
        <v>/</v>
      </c>
      <c r="H355" s="47">
        <f>IFERROR(INDEX('اطلاعات دوره'!A:Z,MATCH(G355,'اطلاعات دوره'!C:C,0),MATCH(H$1,'اطلاعات دوره'!$1:$1,0)),0)</f>
        <v>0</v>
      </c>
      <c r="I355" s="47">
        <f>IFERROR(INDEX('اطلاعات دوره'!A:Z,MATCH(G355,'اطلاعات دوره'!C:C,0),MATCH(I$1,'اطلاعات دوره'!$1:$1,0)),0)</f>
        <v>0</v>
      </c>
      <c r="J355" s="48">
        <f>IFERROR(INDEX('اطلاعات دوره'!A:Z,MATCH(G355,'اطلاعات دوره'!C:C,0),MATCH(J$1,'اطلاعات دوره'!$1:$1,0)),0)</f>
        <v>0</v>
      </c>
      <c r="K355" s="46"/>
      <c r="L355" s="158" t="str">
        <f>IFERROR(INDEX('اطلاعات دوره'!A:Z,MATCH(G355,'اطلاعات دوره'!C:C,0)-1,MATCH("عنوان",'اطلاعات دوره'!$1:$1,0)),"---")</f>
        <v>---</v>
      </c>
      <c r="M355" s="47" t="str">
        <f t="shared" si="57"/>
        <v>----</v>
      </c>
      <c r="N355" s="48" t="str">
        <f t="shared" si="58"/>
        <v>-/</v>
      </c>
      <c r="O355" s="45"/>
      <c r="P355" s="240">
        <f>IFERROR(INDEX('قرائت کنتور'!A:AZ,MATCH(A355&amp;"-"&amp;"آب",'قرائت کنتور'!B:B,0),MATCH(L355,'قرائت کنتور'!$1:$1,0)),0)</f>
        <v>0</v>
      </c>
      <c r="Q355" s="241">
        <f>IFERROR(INDEX('قرائت کنتور'!A:AZ,MATCH(A355&amp;"-"&amp;"آب",'قرائت کنتور'!B:B,0),MATCH(G355,'قرائت کنتور'!$1:$1,0)),0)</f>
        <v>0</v>
      </c>
      <c r="R355" s="241">
        <f t="shared" si="59"/>
        <v>0</v>
      </c>
      <c r="S355" s="241" t="str">
        <f>IFERROR(INDEX('اطلاعات انشعابات شرکتها'!A:AB,MATCH(A355,'اطلاعات انشعابات شرکتها'!A:A,0),MATCH(S$1,'اطلاعات انشعابات شرکتها'!$1:$1,0)),"---")</f>
        <v>---</v>
      </c>
      <c r="T355" s="227" t="str">
        <f t="shared" si="60"/>
        <v>---</v>
      </c>
      <c r="U355" s="45"/>
      <c r="V355" s="155" t="str">
        <f>IFERROR(INDEX('تعرفه ها'!A:Z,MATCH("بهای هر متر مکعب آب مصرفی",'تعرفه ها'!$B:$B,0),MATCH(F355,'تعرفه ها'!$2:$2,0)),"---")</f>
        <v>---</v>
      </c>
      <c r="W355" s="50" t="str">
        <f t="shared" si="61"/>
        <v>---</v>
      </c>
      <c r="X355" s="50" t="str">
        <f>IFERROR(ROUND(R355*INDEX('تعرفه ها'!A:Z,MATCH("عوارض آب به ازاء هر متر مکعب",'تعرفه ها'!$B:$B,0),MATCH(F355,'تعرفه ها'!$2:$2,0)),0),"---")</f>
        <v>---</v>
      </c>
      <c r="Y355" s="50" t="str">
        <f>IFERROR(ROUND(T355*INDEX('تعرفه ها'!A:Z,MATCH("جریمه مازاد مصرف آب به ازاء هر متر مکعب",'تعرفه ها'!$B:$B,0),MATCH(F355,'تعرفه ها'!$2:$2,0)),0),"---")</f>
        <v>---</v>
      </c>
      <c r="Z355" s="50" t="str">
        <f>IFERROR(ROUND(((W355+X355+Y355)*INDEX('تعرفه ها'!A:Z,MATCH("هزینه نگهداری و تعمیرات شبکه آب",'تعرفه ها'!$B:$B,0),MATCH(F355,'تعرفه ها'!$2:$2,0))/100),0),"---")</f>
        <v>---</v>
      </c>
      <c r="AA355" s="50" t="str">
        <f>IFERROR(IF(INDEX('اطلاعات دوره'!A:Z,MATCH(G355,'اطلاعات دوره'!C:C,0),MATCH("آب",'اطلاعات دوره'!$1:$1,0))="دارد",ROUND((W355+X355+Y355)*INDEX('تعرفه ها'!A:Z,MATCH("پیک فصلی آب",'تعرفه ها'!$B:$B,0),MATCH(F355,'تعرفه ها'!$2:$2,0))/100,0),0),"---")</f>
        <v>---</v>
      </c>
      <c r="AB355" s="50" t="str">
        <f>IFERROR(ROUND(SUM(W355+X355+Y355+Z355+AA355)*INDEX('تعرفه ها'!A:Z,MATCH("مالیات آب",'تعرفه ها'!$B:$B,0),MATCH(F355,'تعرفه ها'!$2:$2,0))/100,0),"---")</f>
        <v>---</v>
      </c>
      <c r="AC355" s="50" t="str">
        <f t="shared" si="62"/>
        <v>---</v>
      </c>
      <c r="AD355" s="50" t="str">
        <f t="shared" si="55"/>
        <v>---</v>
      </c>
      <c r="AE355" s="50" t="str">
        <f t="shared" si="63"/>
        <v>---</v>
      </c>
      <c r="AF355" s="50" t="str">
        <f t="shared" si="64"/>
        <v>---</v>
      </c>
      <c r="AG355" s="153" t="str">
        <f t="shared" si="65"/>
        <v>---</v>
      </c>
      <c r="AI355" s="183" t="str">
        <f>IFERROR(IF(INDEX(پرداخت!A:AZ,MATCH(A355&amp;" - "&amp;"آب",پرداخت!$B:$B,0),MATCH(G355,پرداخت!$1:$1,0))="نشده","نشده","شده"),"---")</f>
        <v>---</v>
      </c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</row>
    <row r="356" spans="1:79" ht="34.9" hidden="1" customHeight="1">
      <c r="A356" s="170"/>
      <c r="B356" s="47">
        <f>IFERROR(INDEX('اطلاعات انشعابات شرکتها'!A:BB,MATCH(A356,'اطلاعات انشعابات شرکتها'!A:A,0),MATCH(B$1,'اطلاعات انشعابات شرکتها'!$1:$1,0)),0)</f>
        <v>0</v>
      </c>
      <c r="C356" s="48">
        <f>IFERROR(INDEX('اطلاعات انشعابات شرکتها'!A:BB,MATCH(A356,'اطلاعات انشعابات شرکتها'!A:A,0),MATCH(C$1,'اطلاعات انشعابات شرکتها'!$1:$1,0)),0)</f>
        <v>0</v>
      </c>
      <c r="D356" s="45"/>
      <c r="E356" s="171"/>
      <c r="F356" s="170"/>
      <c r="G356" s="47" t="str">
        <f t="shared" si="56"/>
        <v>/</v>
      </c>
      <c r="H356" s="47">
        <f>IFERROR(INDEX('اطلاعات دوره'!A:Z,MATCH(G356,'اطلاعات دوره'!C:C,0),MATCH(H$1,'اطلاعات دوره'!$1:$1,0)),0)</f>
        <v>0</v>
      </c>
      <c r="I356" s="47">
        <f>IFERROR(INDEX('اطلاعات دوره'!A:Z,MATCH(G356,'اطلاعات دوره'!C:C,0),MATCH(I$1,'اطلاعات دوره'!$1:$1,0)),0)</f>
        <v>0</v>
      </c>
      <c r="J356" s="48">
        <f>IFERROR(INDEX('اطلاعات دوره'!A:Z,MATCH(G356,'اطلاعات دوره'!C:C,0),MATCH(J$1,'اطلاعات دوره'!$1:$1,0)),0)</f>
        <v>0</v>
      </c>
      <c r="K356" s="46"/>
      <c r="L356" s="158" t="str">
        <f>IFERROR(INDEX('اطلاعات دوره'!A:Z,MATCH(G356,'اطلاعات دوره'!C:C,0)-1,MATCH("عنوان",'اطلاعات دوره'!$1:$1,0)),"---")</f>
        <v>---</v>
      </c>
      <c r="M356" s="47" t="str">
        <f t="shared" si="57"/>
        <v>----</v>
      </c>
      <c r="N356" s="48" t="str">
        <f t="shared" si="58"/>
        <v>-/</v>
      </c>
      <c r="O356" s="45"/>
      <c r="P356" s="240">
        <f>IFERROR(INDEX('قرائت کنتور'!A:AZ,MATCH(A356&amp;"-"&amp;"آب",'قرائت کنتور'!B:B,0),MATCH(L356,'قرائت کنتور'!$1:$1,0)),0)</f>
        <v>0</v>
      </c>
      <c r="Q356" s="241">
        <f>IFERROR(INDEX('قرائت کنتور'!A:AZ,MATCH(A356&amp;"-"&amp;"آب",'قرائت کنتور'!B:B,0),MATCH(G356,'قرائت کنتور'!$1:$1,0)),0)</f>
        <v>0</v>
      </c>
      <c r="R356" s="241">
        <f t="shared" si="59"/>
        <v>0</v>
      </c>
      <c r="S356" s="241" t="str">
        <f>IFERROR(INDEX('اطلاعات انشعابات شرکتها'!A:AB,MATCH(A356,'اطلاعات انشعابات شرکتها'!A:A,0),MATCH(S$1,'اطلاعات انشعابات شرکتها'!$1:$1,0)),"---")</f>
        <v>---</v>
      </c>
      <c r="T356" s="227" t="str">
        <f t="shared" si="60"/>
        <v>---</v>
      </c>
      <c r="U356" s="45"/>
      <c r="V356" s="155" t="str">
        <f>IFERROR(INDEX('تعرفه ها'!A:Z,MATCH("بهای هر متر مکعب آب مصرفی",'تعرفه ها'!$B:$B,0),MATCH(F356,'تعرفه ها'!$2:$2,0)),"---")</f>
        <v>---</v>
      </c>
      <c r="W356" s="50" t="str">
        <f t="shared" si="61"/>
        <v>---</v>
      </c>
      <c r="X356" s="50" t="str">
        <f>IFERROR(ROUND(R356*INDEX('تعرفه ها'!A:Z,MATCH("عوارض آب به ازاء هر متر مکعب",'تعرفه ها'!$B:$B,0),MATCH(F356,'تعرفه ها'!$2:$2,0)),0),"---")</f>
        <v>---</v>
      </c>
      <c r="Y356" s="50" t="str">
        <f>IFERROR(ROUND(T356*INDEX('تعرفه ها'!A:Z,MATCH("جریمه مازاد مصرف آب به ازاء هر متر مکعب",'تعرفه ها'!$B:$B,0),MATCH(F356,'تعرفه ها'!$2:$2,0)),0),"---")</f>
        <v>---</v>
      </c>
      <c r="Z356" s="50" t="str">
        <f>IFERROR(ROUND(((W356+X356+Y356)*INDEX('تعرفه ها'!A:Z,MATCH("هزینه نگهداری و تعمیرات شبکه آب",'تعرفه ها'!$B:$B,0),MATCH(F356,'تعرفه ها'!$2:$2,0))/100),0),"---")</f>
        <v>---</v>
      </c>
      <c r="AA356" s="50" t="str">
        <f>IFERROR(IF(INDEX('اطلاعات دوره'!A:Z,MATCH(G356,'اطلاعات دوره'!C:C,0),MATCH("آب",'اطلاعات دوره'!$1:$1,0))="دارد",ROUND((W356+X356+Y356)*INDEX('تعرفه ها'!A:Z,MATCH("پیک فصلی آب",'تعرفه ها'!$B:$B,0),MATCH(F356,'تعرفه ها'!$2:$2,0))/100,0),0),"---")</f>
        <v>---</v>
      </c>
      <c r="AB356" s="50" t="str">
        <f>IFERROR(ROUND(SUM(W356+X356+Y356+Z356+AA356)*INDEX('تعرفه ها'!A:Z,MATCH("مالیات آب",'تعرفه ها'!$B:$B,0),MATCH(F356,'تعرفه ها'!$2:$2,0))/100,0),"---")</f>
        <v>---</v>
      </c>
      <c r="AC356" s="50" t="str">
        <f t="shared" si="62"/>
        <v>---</v>
      </c>
      <c r="AD356" s="50" t="str">
        <f t="shared" si="55"/>
        <v>---</v>
      </c>
      <c r="AE356" s="50" t="str">
        <f t="shared" si="63"/>
        <v>---</v>
      </c>
      <c r="AF356" s="50" t="str">
        <f t="shared" si="64"/>
        <v>---</v>
      </c>
      <c r="AG356" s="153" t="str">
        <f t="shared" si="65"/>
        <v>---</v>
      </c>
      <c r="AI356" s="183" t="str">
        <f>IFERROR(IF(INDEX(پرداخت!A:AZ,MATCH(A356&amp;" - "&amp;"آب",پرداخت!$B:$B,0),MATCH(G356,پرداخت!$1:$1,0))="نشده","نشده","شده"),"---")</f>
        <v>---</v>
      </c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</row>
    <row r="357" spans="1:79" ht="34.9" hidden="1" customHeight="1">
      <c r="A357" s="170"/>
      <c r="B357" s="47">
        <f>IFERROR(INDEX('اطلاعات انشعابات شرکتها'!A:BB,MATCH(A357,'اطلاعات انشعابات شرکتها'!A:A,0),MATCH(B$1,'اطلاعات انشعابات شرکتها'!$1:$1,0)),0)</f>
        <v>0</v>
      </c>
      <c r="C357" s="48">
        <f>IFERROR(INDEX('اطلاعات انشعابات شرکتها'!A:BB,MATCH(A357,'اطلاعات انشعابات شرکتها'!A:A,0),MATCH(C$1,'اطلاعات انشعابات شرکتها'!$1:$1,0)),0)</f>
        <v>0</v>
      </c>
      <c r="D357" s="45"/>
      <c r="E357" s="171"/>
      <c r="F357" s="170"/>
      <c r="G357" s="47" t="str">
        <f t="shared" si="56"/>
        <v>/</v>
      </c>
      <c r="H357" s="47">
        <f>IFERROR(INDEX('اطلاعات دوره'!A:Z,MATCH(G357,'اطلاعات دوره'!C:C,0),MATCH(H$1,'اطلاعات دوره'!$1:$1,0)),0)</f>
        <v>0</v>
      </c>
      <c r="I357" s="47">
        <f>IFERROR(INDEX('اطلاعات دوره'!A:Z,MATCH(G357,'اطلاعات دوره'!C:C,0),MATCH(I$1,'اطلاعات دوره'!$1:$1,0)),0)</f>
        <v>0</v>
      </c>
      <c r="J357" s="48">
        <f>IFERROR(INDEX('اطلاعات دوره'!A:Z,MATCH(G357,'اطلاعات دوره'!C:C,0),MATCH(J$1,'اطلاعات دوره'!$1:$1,0)),0)</f>
        <v>0</v>
      </c>
      <c r="K357" s="46"/>
      <c r="L357" s="158" t="str">
        <f>IFERROR(INDEX('اطلاعات دوره'!A:Z,MATCH(G357,'اطلاعات دوره'!C:C,0)-1,MATCH("عنوان",'اطلاعات دوره'!$1:$1,0)),"---")</f>
        <v>---</v>
      </c>
      <c r="M357" s="47" t="str">
        <f t="shared" si="57"/>
        <v>----</v>
      </c>
      <c r="N357" s="48" t="str">
        <f t="shared" si="58"/>
        <v>-/</v>
      </c>
      <c r="O357" s="45"/>
      <c r="P357" s="240">
        <f>IFERROR(INDEX('قرائت کنتور'!A:AZ,MATCH(A357&amp;"-"&amp;"آب",'قرائت کنتور'!B:B,0),MATCH(L357,'قرائت کنتور'!$1:$1,0)),0)</f>
        <v>0</v>
      </c>
      <c r="Q357" s="241">
        <f>IFERROR(INDEX('قرائت کنتور'!A:AZ,MATCH(A357&amp;"-"&amp;"آب",'قرائت کنتور'!B:B,0),MATCH(G357,'قرائت کنتور'!$1:$1,0)),0)</f>
        <v>0</v>
      </c>
      <c r="R357" s="241">
        <f t="shared" si="59"/>
        <v>0</v>
      </c>
      <c r="S357" s="241" t="str">
        <f>IFERROR(INDEX('اطلاعات انشعابات شرکتها'!A:AB,MATCH(A357,'اطلاعات انشعابات شرکتها'!A:A,0),MATCH(S$1,'اطلاعات انشعابات شرکتها'!$1:$1,0)),"---")</f>
        <v>---</v>
      </c>
      <c r="T357" s="227" t="str">
        <f t="shared" si="60"/>
        <v>---</v>
      </c>
      <c r="U357" s="45"/>
      <c r="V357" s="155" t="str">
        <f>IFERROR(INDEX('تعرفه ها'!A:Z,MATCH("بهای هر متر مکعب آب مصرفی",'تعرفه ها'!$B:$B,0),MATCH(F357,'تعرفه ها'!$2:$2,0)),"---")</f>
        <v>---</v>
      </c>
      <c r="W357" s="50" t="str">
        <f t="shared" si="61"/>
        <v>---</v>
      </c>
      <c r="X357" s="50" t="str">
        <f>IFERROR(ROUND(R357*INDEX('تعرفه ها'!A:Z,MATCH("عوارض آب به ازاء هر متر مکعب",'تعرفه ها'!$B:$B,0),MATCH(F357,'تعرفه ها'!$2:$2,0)),0),"---")</f>
        <v>---</v>
      </c>
      <c r="Y357" s="50" t="str">
        <f>IFERROR(ROUND(T357*INDEX('تعرفه ها'!A:Z,MATCH("جریمه مازاد مصرف آب به ازاء هر متر مکعب",'تعرفه ها'!$B:$B,0),MATCH(F357,'تعرفه ها'!$2:$2,0)),0),"---")</f>
        <v>---</v>
      </c>
      <c r="Z357" s="50" t="str">
        <f>IFERROR(ROUND(((W357+X357+Y357)*INDEX('تعرفه ها'!A:Z,MATCH("هزینه نگهداری و تعمیرات شبکه آب",'تعرفه ها'!$B:$B,0),MATCH(F357,'تعرفه ها'!$2:$2,0))/100),0),"---")</f>
        <v>---</v>
      </c>
      <c r="AA357" s="50" t="str">
        <f>IFERROR(IF(INDEX('اطلاعات دوره'!A:Z,MATCH(G357,'اطلاعات دوره'!C:C,0),MATCH("آب",'اطلاعات دوره'!$1:$1,0))="دارد",ROUND((W357+X357+Y357)*INDEX('تعرفه ها'!A:Z,MATCH("پیک فصلی آب",'تعرفه ها'!$B:$B,0),MATCH(F357,'تعرفه ها'!$2:$2,0))/100,0),0),"---")</f>
        <v>---</v>
      </c>
      <c r="AB357" s="50" t="str">
        <f>IFERROR(ROUND(SUM(W357+X357+Y357+Z357+AA357)*INDEX('تعرفه ها'!A:Z,MATCH("مالیات آب",'تعرفه ها'!$B:$B,0),MATCH(F357,'تعرفه ها'!$2:$2,0))/100,0),"---")</f>
        <v>---</v>
      </c>
      <c r="AC357" s="50" t="str">
        <f t="shared" si="62"/>
        <v>---</v>
      </c>
      <c r="AD357" s="50" t="str">
        <f t="shared" si="55"/>
        <v>---</v>
      </c>
      <c r="AE357" s="50" t="str">
        <f t="shared" si="63"/>
        <v>---</v>
      </c>
      <c r="AF357" s="50" t="str">
        <f t="shared" si="64"/>
        <v>---</v>
      </c>
      <c r="AG357" s="153" t="str">
        <f t="shared" si="65"/>
        <v>---</v>
      </c>
      <c r="AI357" s="183" t="str">
        <f>IFERROR(IF(INDEX(پرداخت!A:AZ,MATCH(A357&amp;" - "&amp;"آب",پرداخت!$B:$B,0),MATCH(G357,پرداخت!$1:$1,0))="نشده","نشده","شده"),"---")</f>
        <v>---</v>
      </c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</row>
    <row r="358" spans="1:79" ht="34.9" hidden="1" customHeight="1">
      <c r="A358" s="170"/>
      <c r="B358" s="47">
        <f>IFERROR(INDEX('اطلاعات انشعابات شرکتها'!A:BB,MATCH(A358,'اطلاعات انشعابات شرکتها'!A:A,0),MATCH(B$1,'اطلاعات انشعابات شرکتها'!$1:$1,0)),0)</f>
        <v>0</v>
      </c>
      <c r="C358" s="48">
        <f>IFERROR(INDEX('اطلاعات انشعابات شرکتها'!A:BB,MATCH(A358,'اطلاعات انشعابات شرکتها'!A:A,0),MATCH(C$1,'اطلاعات انشعابات شرکتها'!$1:$1,0)),0)</f>
        <v>0</v>
      </c>
      <c r="D358" s="45"/>
      <c r="E358" s="171"/>
      <c r="F358" s="170"/>
      <c r="G358" s="47" t="str">
        <f t="shared" si="56"/>
        <v>/</v>
      </c>
      <c r="H358" s="47">
        <f>IFERROR(INDEX('اطلاعات دوره'!A:Z,MATCH(G358,'اطلاعات دوره'!C:C,0),MATCH(H$1,'اطلاعات دوره'!$1:$1,0)),0)</f>
        <v>0</v>
      </c>
      <c r="I358" s="47">
        <f>IFERROR(INDEX('اطلاعات دوره'!A:Z,MATCH(G358,'اطلاعات دوره'!C:C,0),MATCH(I$1,'اطلاعات دوره'!$1:$1,0)),0)</f>
        <v>0</v>
      </c>
      <c r="J358" s="48">
        <f>IFERROR(INDEX('اطلاعات دوره'!A:Z,MATCH(G358,'اطلاعات دوره'!C:C,0),MATCH(J$1,'اطلاعات دوره'!$1:$1,0)),0)</f>
        <v>0</v>
      </c>
      <c r="K358" s="46"/>
      <c r="L358" s="158" t="str">
        <f>IFERROR(INDEX('اطلاعات دوره'!A:Z,MATCH(G358,'اطلاعات دوره'!C:C,0)-1,MATCH("عنوان",'اطلاعات دوره'!$1:$1,0)),"---")</f>
        <v>---</v>
      </c>
      <c r="M358" s="47" t="str">
        <f t="shared" si="57"/>
        <v>----</v>
      </c>
      <c r="N358" s="48" t="str">
        <f t="shared" si="58"/>
        <v>-/</v>
      </c>
      <c r="O358" s="45"/>
      <c r="P358" s="240">
        <f>IFERROR(INDEX('قرائت کنتور'!A:AZ,MATCH(A358&amp;"-"&amp;"آب",'قرائت کنتور'!B:B,0),MATCH(L358,'قرائت کنتور'!$1:$1,0)),0)</f>
        <v>0</v>
      </c>
      <c r="Q358" s="241">
        <f>IFERROR(INDEX('قرائت کنتور'!A:AZ,MATCH(A358&amp;"-"&amp;"آب",'قرائت کنتور'!B:B,0),MATCH(G358,'قرائت کنتور'!$1:$1,0)),0)</f>
        <v>0</v>
      </c>
      <c r="R358" s="241">
        <f t="shared" si="59"/>
        <v>0</v>
      </c>
      <c r="S358" s="241" t="str">
        <f>IFERROR(INDEX('اطلاعات انشعابات شرکتها'!A:AB,MATCH(A358,'اطلاعات انشعابات شرکتها'!A:A,0),MATCH(S$1,'اطلاعات انشعابات شرکتها'!$1:$1,0)),"---")</f>
        <v>---</v>
      </c>
      <c r="T358" s="227" t="str">
        <f t="shared" si="60"/>
        <v>---</v>
      </c>
      <c r="U358" s="45"/>
      <c r="V358" s="155" t="str">
        <f>IFERROR(INDEX('تعرفه ها'!A:Z,MATCH("بهای هر متر مکعب آب مصرفی",'تعرفه ها'!$B:$B,0),MATCH(F358,'تعرفه ها'!$2:$2,0)),"---")</f>
        <v>---</v>
      </c>
      <c r="W358" s="50" t="str">
        <f t="shared" si="61"/>
        <v>---</v>
      </c>
      <c r="X358" s="50" t="str">
        <f>IFERROR(ROUND(R358*INDEX('تعرفه ها'!A:Z,MATCH("عوارض آب به ازاء هر متر مکعب",'تعرفه ها'!$B:$B,0),MATCH(F358,'تعرفه ها'!$2:$2,0)),0),"---")</f>
        <v>---</v>
      </c>
      <c r="Y358" s="50" t="str">
        <f>IFERROR(ROUND(T358*INDEX('تعرفه ها'!A:Z,MATCH("جریمه مازاد مصرف آب به ازاء هر متر مکعب",'تعرفه ها'!$B:$B,0),MATCH(F358,'تعرفه ها'!$2:$2,0)),0),"---")</f>
        <v>---</v>
      </c>
      <c r="Z358" s="50" t="str">
        <f>IFERROR(ROUND(((W358+X358+Y358)*INDEX('تعرفه ها'!A:Z,MATCH("هزینه نگهداری و تعمیرات شبکه آب",'تعرفه ها'!$B:$B,0),MATCH(F358,'تعرفه ها'!$2:$2,0))/100),0),"---")</f>
        <v>---</v>
      </c>
      <c r="AA358" s="50" t="str">
        <f>IFERROR(IF(INDEX('اطلاعات دوره'!A:Z,MATCH(G358,'اطلاعات دوره'!C:C,0),MATCH("آب",'اطلاعات دوره'!$1:$1,0))="دارد",ROUND((W358+X358+Y358)*INDEX('تعرفه ها'!A:Z,MATCH("پیک فصلی آب",'تعرفه ها'!$B:$B,0),MATCH(F358,'تعرفه ها'!$2:$2,0))/100,0),0),"---")</f>
        <v>---</v>
      </c>
      <c r="AB358" s="50" t="str">
        <f>IFERROR(ROUND(SUM(W358+X358+Y358+Z358+AA358)*INDEX('تعرفه ها'!A:Z,MATCH("مالیات آب",'تعرفه ها'!$B:$B,0),MATCH(F358,'تعرفه ها'!$2:$2,0))/100,0),"---")</f>
        <v>---</v>
      </c>
      <c r="AC358" s="50" t="str">
        <f t="shared" si="62"/>
        <v>---</v>
      </c>
      <c r="AD358" s="50" t="str">
        <f t="shared" si="55"/>
        <v>---</v>
      </c>
      <c r="AE358" s="50" t="str">
        <f t="shared" si="63"/>
        <v>---</v>
      </c>
      <c r="AF358" s="50" t="str">
        <f t="shared" si="64"/>
        <v>---</v>
      </c>
      <c r="AG358" s="153" t="str">
        <f t="shared" si="65"/>
        <v>---</v>
      </c>
      <c r="AI358" s="183" t="str">
        <f>IFERROR(IF(INDEX(پرداخت!A:AZ,MATCH(A358&amp;" - "&amp;"آب",پرداخت!$B:$B,0),MATCH(G358,پرداخت!$1:$1,0))="نشده","نشده","شده"),"---")</f>
        <v>---</v>
      </c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</row>
    <row r="359" spans="1:79" ht="34.9" hidden="1" customHeight="1">
      <c r="A359" s="170"/>
      <c r="B359" s="47">
        <f>IFERROR(INDEX('اطلاعات انشعابات شرکتها'!A:BB,MATCH(A359,'اطلاعات انشعابات شرکتها'!A:A,0),MATCH(B$1,'اطلاعات انشعابات شرکتها'!$1:$1,0)),0)</f>
        <v>0</v>
      </c>
      <c r="C359" s="48">
        <f>IFERROR(INDEX('اطلاعات انشعابات شرکتها'!A:BB,MATCH(A359,'اطلاعات انشعابات شرکتها'!A:A,0),MATCH(C$1,'اطلاعات انشعابات شرکتها'!$1:$1,0)),0)</f>
        <v>0</v>
      </c>
      <c r="D359" s="45"/>
      <c r="E359" s="171"/>
      <c r="F359" s="170"/>
      <c r="G359" s="47" t="str">
        <f t="shared" si="56"/>
        <v>/</v>
      </c>
      <c r="H359" s="47">
        <f>IFERROR(INDEX('اطلاعات دوره'!A:Z,MATCH(G359,'اطلاعات دوره'!C:C,0),MATCH(H$1,'اطلاعات دوره'!$1:$1,0)),0)</f>
        <v>0</v>
      </c>
      <c r="I359" s="47">
        <f>IFERROR(INDEX('اطلاعات دوره'!A:Z,MATCH(G359,'اطلاعات دوره'!C:C,0),MATCH(I$1,'اطلاعات دوره'!$1:$1,0)),0)</f>
        <v>0</v>
      </c>
      <c r="J359" s="48">
        <f>IFERROR(INDEX('اطلاعات دوره'!A:Z,MATCH(G359,'اطلاعات دوره'!C:C,0),MATCH(J$1,'اطلاعات دوره'!$1:$1,0)),0)</f>
        <v>0</v>
      </c>
      <c r="K359" s="46"/>
      <c r="L359" s="158" t="str">
        <f>IFERROR(INDEX('اطلاعات دوره'!A:Z,MATCH(G359,'اطلاعات دوره'!C:C,0)-1,MATCH("عنوان",'اطلاعات دوره'!$1:$1,0)),"---")</f>
        <v>---</v>
      </c>
      <c r="M359" s="47" t="str">
        <f t="shared" si="57"/>
        <v>----</v>
      </c>
      <c r="N359" s="48" t="str">
        <f t="shared" si="58"/>
        <v>-/</v>
      </c>
      <c r="O359" s="45"/>
      <c r="P359" s="240">
        <f>IFERROR(INDEX('قرائت کنتور'!A:AZ,MATCH(A359&amp;"-"&amp;"آب",'قرائت کنتور'!B:B,0),MATCH(L359,'قرائت کنتور'!$1:$1,0)),0)</f>
        <v>0</v>
      </c>
      <c r="Q359" s="241">
        <f>IFERROR(INDEX('قرائت کنتور'!A:AZ,MATCH(A359&amp;"-"&amp;"آب",'قرائت کنتور'!B:B,0),MATCH(G359,'قرائت کنتور'!$1:$1,0)),0)</f>
        <v>0</v>
      </c>
      <c r="R359" s="241">
        <f t="shared" si="59"/>
        <v>0</v>
      </c>
      <c r="S359" s="241" t="str">
        <f>IFERROR(INDEX('اطلاعات انشعابات شرکتها'!A:AB,MATCH(A359,'اطلاعات انشعابات شرکتها'!A:A,0),MATCH(S$1,'اطلاعات انشعابات شرکتها'!$1:$1,0)),"---")</f>
        <v>---</v>
      </c>
      <c r="T359" s="227" t="str">
        <f t="shared" si="60"/>
        <v>---</v>
      </c>
      <c r="U359" s="45"/>
      <c r="V359" s="155" t="str">
        <f>IFERROR(INDEX('تعرفه ها'!A:Z,MATCH("بهای هر متر مکعب آب مصرفی",'تعرفه ها'!$B:$B,0),MATCH(F359,'تعرفه ها'!$2:$2,0)),"---")</f>
        <v>---</v>
      </c>
      <c r="W359" s="50" t="str">
        <f t="shared" si="61"/>
        <v>---</v>
      </c>
      <c r="X359" s="50" t="str">
        <f>IFERROR(ROUND(R359*INDEX('تعرفه ها'!A:Z,MATCH("عوارض آب به ازاء هر متر مکعب",'تعرفه ها'!$B:$B,0),MATCH(F359,'تعرفه ها'!$2:$2,0)),0),"---")</f>
        <v>---</v>
      </c>
      <c r="Y359" s="50" t="str">
        <f>IFERROR(ROUND(T359*INDEX('تعرفه ها'!A:Z,MATCH("جریمه مازاد مصرف آب به ازاء هر متر مکعب",'تعرفه ها'!$B:$B,0),MATCH(F359,'تعرفه ها'!$2:$2,0)),0),"---")</f>
        <v>---</v>
      </c>
      <c r="Z359" s="50" t="str">
        <f>IFERROR(ROUND(((W359+X359+Y359)*INDEX('تعرفه ها'!A:Z,MATCH("هزینه نگهداری و تعمیرات شبکه آب",'تعرفه ها'!$B:$B,0),MATCH(F359,'تعرفه ها'!$2:$2,0))/100),0),"---")</f>
        <v>---</v>
      </c>
      <c r="AA359" s="50" t="str">
        <f>IFERROR(IF(INDEX('اطلاعات دوره'!A:Z,MATCH(G359,'اطلاعات دوره'!C:C,0),MATCH("آب",'اطلاعات دوره'!$1:$1,0))="دارد",ROUND((W359+X359+Y359)*INDEX('تعرفه ها'!A:Z,MATCH("پیک فصلی آب",'تعرفه ها'!$B:$B,0),MATCH(F359,'تعرفه ها'!$2:$2,0))/100,0),0),"---")</f>
        <v>---</v>
      </c>
      <c r="AB359" s="50" t="str">
        <f>IFERROR(ROUND(SUM(W359+X359+Y359+Z359+AA359)*INDEX('تعرفه ها'!A:Z,MATCH("مالیات آب",'تعرفه ها'!$B:$B,0),MATCH(F359,'تعرفه ها'!$2:$2,0))/100,0),"---")</f>
        <v>---</v>
      </c>
      <c r="AC359" s="50" t="str">
        <f t="shared" si="62"/>
        <v>---</v>
      </c>
      <c r="AD359" s="50" t="str">
        <f t="shared" si="55"/>
        <v>---</v>
      </c>
      <c r="AE359" s="50" t="str">
        <f t="shared" si="63"/>
        <v>---</v>
      </c>
      <c r="AF359" s="50" t="str">
        <f t="shared" si="64"/>
        <v>---</v>
      </c>
      <c r="AG359" s="153" t="str">
        <f t="shared" si="65"/>
        <v>---</v>
      </c>
      <c r="AI359" s="183" t="str">
        <f>IFERROR(IF(INDEX(پرداخت!A:AZ,MATCH(A359&amp;" - "&amp;"آب",پرداخت!$B:$B,0),MATCH(G359,پرداخت!$1:$1,0))="نشده","نشده","شده"),"---")</f>
        <v>---</v>
      </c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</row>
    <row r="360" spans="1:79" ht="34.9" hidden="1" customHeight="1">
      <c r="A360" s="170"/>
      <c r="B360" s="47">
        <f>IFERROR(INDEX('اطلاعات انشعابات شرکتها'!A:BB,MATCH(A360,'اطلاعات انشعابات شرکتها'!A:A,0),MATCH(B$1,'اطلاعات انشعابات شرکتها'!$1:$1,0)),0)</f>
        <v>0</v>
      </c>
      <c r="C360" s="48">
        <f>IFERROR(INDEX('اطلاعات انشعابات شرکتها'!A:BB,MATCH(A360,'اطلاعات انشعابات شرکتها'!A:A,0),MATCH(C$1,'اطلاعات انشعابات شرکتها'!$1:$1,0)),0)</f>
        <v>0</v>
      </c>
      <c r="D360" s="45"/>
      <c r="E360" s="171"/>
      <c r="F360" s="170"/>
      <c r="G360" s="47" t="str">
        <f t="shared" si="56"/>
        <v>/</v>
      </c>
      <c r="H360" s="47">
        <f>IFERROR(INDEX('اطلاعات دوره'!A:Z,MATCH(G360,'اطلاعات دوره'!C:C,0),MATCH(H$1,'اطلاعات دوره'!$1:$1,0)),0)</f>
        <v>0</v>
      </c>
      <c r="I360" s="47">
        <f>IFERROR(INDEX('اطلاعات دوره'!A:Z,MATCH(G360,'اطلاعات دوره'!C:C,0),MATCH(I$1,'اطلاعات دوره'!$1:$1,0)),0)</f>
        <v>0</v>
      </c>
      <c r="J360" s="48">
        <f>IFERROR(INDEX('اطلاعات دوره'!A:Z,MATCH(G360,'اطلاعات دوره'!C:C,0),MATCH(J$1,'اطلاعات دوره'!$1:$1,0)),0)</f>
        <v>0</v>
      </c>
      <c r="K360" s="46"/>
      <c r="L360" s="158" t="str">
        <f>IFERROR(INDEX('اطلاعات دوره'!A:Z,MATCH(G360,'اطلاعات دوره'!C:C,0)-1,MATCH("عنوان",'اطلاعات دوره'!$1:$1,0)),"---")</f>
        <v>---</v>
      </c>
      <c r="M360" s="47" t="str">
        <f t="shared" si="57"/>
        <v>----</v>
      </c>
      <c r="N360" s="48" t="str">
        <f t="shared" si="58"/>
        <v>-/</v>
      </c>
      <c r="O360" s="45"/>
      <c r="P360" s="240">
        <f>IFERROR(INDEX('قرائت کنتور'!A:AZ,MATCH(A360&amp;"-"&amp;"آب",'قرائت کنتور'!B:B,0),MATCH(L360,'قرائت کنتور'!$1:$1,0)),0)</f>
        <v>0</v>
      </c>
      <c r="Q360" s="241">
        <f>IFERROR(INDEX('قرائت کنتور'!A:AZ,MATCH(A360&amp;"-"&amp;"آب",'قرائت کنتور'!B:B,0),MATCH(G360,'قرائت کنتور'!$1:$1,0)),0)</f>
        <v>0</v>
      </c>
      <c r="R360" s="241">
        <f t="shared" si="59"/>
        <v>0</v>
      </c>
      <c r="S360" s="241" t="str">
        <f>IFERROR(INDEX('اطلاعات انشعابات شرکتها'!A:AB,MATCH(A360,'اطلاعات انشعابات شرکتها'!A:A,0),MATCH(S$1,'اطلاعات انشعابات شرکتها'!$1:$1,0)),"---")</f>
        <v>---</v>
      </c>
      <c r="T360" s="227" t="str">
        <f t="shared" si="60"/>
        <v>---</v>
      </c>
      <c r="U360" s="45"/>
      <c r="V360" s="155" t="str">
        <f>IFERROR(INDEX('تعرفه ها'!A:Z,MATCH("بهای هر متر مکعب آب مصرفی",'تعرفه ها'!$B:$B,0),MATCH(F360,'تعرفه ها'!$2:$2,0)),"---")</f>
        <v>---</v>
      </c>
      <c r="W360" s="50" t="str">
        <f t="shared" si="61"/>
        <v>---</v>
      </c>
      <c r="X360" s="50" t="str">
        <f>IFERROR(ROUND(R360*INDEX('تعرفه ها'!A:Z,MATCH("عوارض آب به ازاء هر متر مکعب",'تعرفه ها'!$B:$B,0),MATCH(F360,'تعرفه ها'!$2:$2,0)),0),"---")</f>
        <v>---</v>
      </c>
      <c r="Y360" s="50" t="str">
        <f>IFERROR(ROUND(T360*INDEX('تعرفه ها'!A:Z,MATCH("جریمه مازاد مصرف آب به ازاء هر متر مکعب",'تعرفه ها'!$B:$B,0),MATCH(F360,'تعرفه ها'!$2:$2,0)),0),"---")</f>
        <v>---</v>
      </c>
      <c r="Z360" s="50" t="str">
        <f>IFERROR(ROUND(((W360+X360+Y360)*INDEX('تعرفه ها'!A:Z,MATCH("هزینه نگهداری و تعمیرات شبکه آب",'تعرفه ها'!$B:$B,0),MATCH(F360,'تعرفه ها'!$2:$2,0))/100),0),"---")</f>
        <v>---</v>
      </c>
      <c r="AA360" s="50" t="str">
        <f>IFERROR(IF(INDEX('اطلاعات دوره'!A:Z,MATCH(G360,'اطلاعات دوره'!C:C,0),MATCH("آب",'اطلاعات دوره'!$1:$1,0))="دارد",ROUND((W360+X360+Y360)*INDEX('تعرفه ها'!A:Z,MATCH("پیک فصلی آب",'تعرفه ها'!$B:$B,0),MATCH(F360,'تعرفه ها'!$2:$2,0))/100,0),0),"---")</f>
        <v>---</v>
      </c>
      <c r="AB360" s="50" t="str">
        <f>IFERROR(ROUND(SUM(W360+X360+Y360+Z360+AA360)*INDEX('تعرفه ها'!A:Z,MATCH("مالیات آب",'تعرفه ها'!$B:$B,0),MATCH(F360,'تعرفه ها'!$2:$2,0))/100,0),"---")</f>
        <v>---</v>
      </c>
      <c r="AC360" s="50" t="str">
        <f t="shared" si="62"/>
        <v>---</v>
      </c>
      <c r="AD360" s="50" t="str">
        <f t="shared" si="55"/>
        <v>---</v>
      </c>
      <c r="AE360" s="50" t="str">
        <f t="shared" si="63"/>
        <v>---</v>
      </c>
      <c r="AF360" s="50" t="str">
        <f t="shared" si="64"/>
        <v>---</v>
      </c>
      <c r="AG360" s="153" t="str">
        <f t="shared" si="65"/>
        <v>---</v>
      </c>
      <c r="AI360" s="183" t="str">
        <f>IFERROR(IF(INDEX(پرداخت!A:AZ,MATCH(A360&amp;" - "&amp;"آب",پرداخت!$B:$B,0),MATCH(G360,پرداخت!$1:$1,0))="نشده","نشده","شده"),"---")</f>
        <v>---</v>
      </c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</row>
    <row r="361" spans="1:79" ht="34.9" hidden="1" customHeight="1">
      <c r="A361" s="170"/>
      <c r="B361" s="47">
        <f>IFERROR(INDEX('اطلاعات انشعابات شرکتها'!A:BB,MATCH(A361,'اطلاعات انشعابات شرکتها'!A:A,0),MATCH(B$1,'اطلاعات انشعابات شرکتها'!$1:$1,0)),0)</f>
        <v>0</v>
      </c>
      <c r="C361" s="48">
        <f>IFERROR(INDEX('اطلاعات انشعابات شرکتها'!A:BB,MATCH(A361,'اطلاعات انشعابات شرکتها'!A:A,0),MATCH(C$1,'اطلاعات انشعابات شرکتها'!$1:$1,0)),0)</f>
        <v>0</v>
      </c>
      <c r="D361" s="45"/>
      <c r="E361" s="171"/>
      <c r="F361" s="170"/>
      <c r="G361" s="47" t="str">
        <f t="shared" si="56"/>
        <v>/</v>
      </c>
      <c r="H361" s="47">
        <f>IFERROR(INDEX('اطلاعات دوره'!A:Z,MATCH(G361,'اطلاعات دوره'!C:C,0),MATCH(H$1,'اطلاعات دوره'!$1:$1,0)),0)</f>
        <v>0</v>
      </c>
      <c r="I361" s="47">
        <f>IFERROR(INDEX('اطلاعات دوره'!A:Z,MATCH(G361,'اطلاعات دوره'!C:C,0),MATCH(I$1,'اطلاعات دوره'!$1:$1,0)),0)</f>
        <v>0</v>
      </c>
      <c r="J361" s="48">
        <f>IFERROR(INDEX('اطلاعات دوره'!A:Z,MATCH(G361,'اطلاعات دوره'!C:C,0),MATCH(J$1,'اطلاعات دوره'!$1:$1,0)),0)</f>
        <v>0</v>
      </c>
      <c r="K361" s="46"/>
      <c r="L361" s="158" t="str">
        <f>IFERROR(INDEX('اطلاعات دوره'!A:Z,MATCH(G361,'اطلاعات دوره'!C:C,0)-1,MATCH("عنوان",'اطلاعات دوره'!$1:$1,0)),"---")</f>
        <v>---</v>
      </c>
      <c r="M361" s="47" t="str">
        <f t="shared" si="57"/>
        <v>----</v>
      </c>
      <c r="N361" s="48" t="str">
        <f t="shared" si="58"/>
        <v>-/</v>
      </c>
      <c r="O361" s="45"/>
      <c r="P361" s="240">
        <f>IFERROR(INDEX('قرائت کنتور'!A:AZ,MATCH(A361&amp;"-"&amp;"آب",'قرائت کنتور'!B:B,0),MATCH(L361,'قرائت کنتور'!$1:$1,0)),0)</f>
        <v>0</v>
      </c>
      <c r="Q361" s="241">
        <f>IFERROR(INDEX('قرائت کنتور'!A:AZ,MATCH(A361&amp;"-"&amp;"آب",'قرائت کنتور'!B:B,0),MATCH(G361,'قرائت کنتور'!$1:$1,0)),0)</f>
        <v>0</v>
      </c>
      <c r="R361" s="241">
        <f t="shared" si="59"/>
        <v>0</v>
      </c>
      <c r="S361" s="241" t="str">
        <f>IFERROR(INDEX('اطلاعات انشعابات شرکتها'!A:AB,MATCH(A361,'اطلاعات انشعابات شرکتها'!A:A,0),MATCH(S$1,'اطلاعات انشعابات شرکتها'!$1:$1,0)),"---")</f>
        <v>---</v>
      </c>
      <c r="T361" s="227" t="str">
        <f t="shared" si="60"/>
        <v>---</v>
      </c>
      <c r="U361" s="45"/>
      <c r="V361" s="155" t="str">
        <f>IFERROR(INDEX('تعرفه ها'!A:Z,MATCH("بهای هر متر مکعب آب مصرفی",'تعرفه ها'!$B:$B,0),MATCH(F361,'تعرفه ها'!$2:$2,0)),"---")</f>
        <v>---</v>
      </c>
      <c r="W361" s="50" t="str">
        <f t="shared" si="61"/>
        <v>---</v>
      </c>
      <c r="X361" s="50" t="str">
        <f>IFERROR(ROUND(R361*INDEX('تعرفه ها'!A:Z,MATCH("عوارض آب به ازاء هر متر مکعب",'تعرفه ها'!$B:$B,0),MATCH(F361,'تعرفه ها'!$2:$2,0)),0),"---")</f>
        <v>---</v>
      </c>
      <c r="Y361" s="50" t="str">
        <f>IFERROR(ROUND(T361*INDEX('تعرفه ها'!A:Z,MATCH("جریمه مازاد مصرف آب به ازاء هر متر مکعب",'تعرفه ها'!$B:$B,0),MATCH(F361,'تعرفه ها'!$2:$2,0)),0),"---")</f>
        <v>---</v>
      </c>
      <c r="Z361" s="50" t="str">
        <f>IFERROR(ROUND(((W361+X361+Y361)*INDEX('تعرفه ها'!A:Z,MATCH("هزینه نگهداری و تعمیرات شبکه آب",'تعرفه ها'!$B:$B,0),MATCH(F361,'تعرفه ها'!$2:$2,0))/100),0),"---")</f>
        <v>---</v>
      </c>
      <c r="AA361" s="50" t="str">
        <f>IFERROR(IF(INDEX('اطلاعات دوره'!A:Z,MATCH(G361,'اطلاعات دوره'!C:C,0),MATCH("آب",'اطلاعات دوره'!$1:$1,0))="دارد",ROUND((W361+X361+Y361)*INDEX('تعرفه ها'!A:Z,MATCH("پیک فصلی آب",'تعرفه ها'!$B:$B,0),MATCH(F361,'تعرفه ها'!$2:$2,0))/100,0),0),"---")</f>
        <v>---</v>
      </c>
      <c r="AB361" s="50" t="str">
        <f>IFERROR(ROUND(SUM(W361+X361+Y361+Z361+AA361)*INDEX('تعرفه ها'!A:Z,MATCH("مالیات آب",'تعرفه ها'!$B:$B,0),MATCH(F361,'تعرفه ها'!$2:$2,0))/100,0),"---")</f>
        <v>---</v>
      </c>
      <c r="AC361" s="50" t="str">
        <f t="shared" si="62"/>
        <v>---</v>
      </c>
      <c r="AD361" s="50" t="str">
        <f t="shared" si="55"/>
        <v>---</v>
      </c>
      <c r="AE361" s="50" t="str">
        <f t="shared" si="63"/>
        <v>---</v>
      </c>
      <c r="AF361" s="50" t="str">
        <f t="shared" si="64"/>
        <v>---</v>
      </c>
      <c r="AG361" s="153" t="str">
        <f t="shared" si="65"/>
        <v>---</v>
      </c>
      <c r="AI361" s="183" t="str">
        <f>IFERROR(IF(INDEX(پرداخت!A:AZ,MATCH(A361&amp;" - "&amp;"آب",پرداخت!$B:$B,0),MATCH(G361,پرداخت!$1:$1,0))="نشده","نشده","شده"),"---")</f>
        <v>---</v>
      </c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</row>
    <row r="362" spans="1:79" ht="34.9" hidden="1" customHeight="1">
      <c r="A362" s="170"/>
      <c r="B362" s="47">
        <f>IFERROR(INDEX('اطلاعات انشعابات شرکتها'!A:BB,MATCH(A362,'اطلاعات انشعابات شرکتها'!A:A,0),MATCH(B$1,'اطلاعات انشعابات شرکتها'!$1:$1,0)),0)</f>
        <v>0</v>
      </c>
      <c r="C362" s="48">
        <f>IFERROR(INDEX('اطلاعات انشعابات شرکتها'!A:BB,MATCH(A362,'اطلاعات انشعابات شرکتها'!A:A,0),MATCH(C$1,'اطلاعات انشعابات شرکتها'!$1:$1,0)),0)</f>
        <v>0</v>
      </c>
      <c r="D362" s="45"/>
      <c r="E362" s="171"/>
      <c r="F362" s="170"/>
      <c r="G362" s="47" t="str">
        <f t="shared" si="56"/>
        <v>/</v>
      </c>
      <c r="H362" s="47">
        <f>IFERROR(INDEX('اطلاعات دوره'!A:Z,MATCH(G362,'اطلاعات دوره'!C:C,0),MATCH(H$1,'اطلاعات دوره'!$1:$1,0)),0)</f>
        <v>0</v>
      </c>
      <c r="I362" s="47">
        <f>IFERROR(INDEX('اطلاعات دوره'!A:Z,MATCH(G362,'اطلاعات دوره'!C:C,0),MATCH(I$1,'اطلاعات دوره'!$1:$1,0)),0)</f>
        <v>0</v>
      </c>
      <c r="J362" s="48">
        <f>IFERROR(INDEX('اطلاعات دوره'!A:Z,MATCH(G362,'اطلاعات دوره'!C:C,0),MATCH(J$1,'اطلاعات دوره'!$1:$1,0)),0)</f>
        <v>0</v>
      </c>
      <c r="K362" s="46"/>
      <c r="L362" s="158" t="str">
        <f>IFERROR(INDEX('اطلاعات دوره'!A:Z,MATCH(G362,'اطلاعات دوره'!C:C,0)-1,MATCH("عنوان",'اطلاعات دوره'!$1:$1,0)),"---")</f>
        <v>---</v>
      </c>
      <c r="M362" s="47" t="str">
        <f t="shared" si="57"/>
        <v>----</v>
      </c>
      <c r="N362" s="48" t="str">
        <f t="shared" si="58"/>
        <v>-/</v>
      </c>
      <c r="O362" s="45"/>
      <c r="P362" s="240">
        <f>IFERROR(INDEX('قرائت کنتور'!A:AZ,MATCH(A362&amp;"-"&amp;"آب",'قرائت کنتور'!B:B,0),MATCH(L362,'قرائت کنتور'!$1:$1,0)),0)</f>
        <v>0</v>
      </c>
      <c r="Q362" s="241">
        <f>IFERROR(INDEX('قرائت کنتور'!A:AZ,MATCH(A362&amp;"-"&amp;"آب",'قرائت کنتور'!B:B,0),MATCH(G362,'قرائت کنتور'!$1:$1,0)),0)</f>
        <v>0</v>
      </c>
      <c r="R362" s="241">
        <f t="shared" si="59"/>
        <v>0</v>
      </c>
      <c r="S362" s="241" t="str">
        <f>IFERROR(INDEX('اطلاعات انشعابات شرکتها'!A:AB,MATCH(A362,'اطلاعات انشعابات شرکتها'!A:A,0),MATCH(S$1,'اطلاعات انشعابات شرکتها'!$1:$1,0)),"---")</f>
        <v>---</v>
      </c>
      <c r="T362" s="227" t="str">
        <f t="shared" si="60"/>
        <v>---</v>
      </c>
      <c r="U362" s="45"/>
      <c r="V362" s="155" t="str">
        <f>IFERROR(INDEX('تعرفه ها'!A:Z,MATCH("بهای هر متر مکعب آب مصرفی",'تعرفه ها'!$B:$B,0),MATCH(F362,'تعرفه ها'!$2:$2,0)),"---")</f>
        <v>---</v>
      </c>
      <c r="W362" s="50" t="str">
        <f t="shared" si="61"/>
        <v>---</v>
      </c>
      <c r="X362" s="50" t="str">
        <f>IFERROR(ROUND(R362*INDEX('تعرفه ها'!A:Z,MATCH("عوارض آب به ازاء هر متر مکعب",'تعرفه ها'!$B:$B,0),MATCH(F362,'تعرفه ها'!$2:$2,0)),0),"---")</f>
        <v>---</v>
      </c>
      <c r="Y362" s="50" t="str">
        <f>IFERROR(ROUND(T362*INDEX('تعرفه ها'!A:Z,MATCH("جریمه مازاد مصرف آب به ازاء هر متر مکعب",'تعرفه ها'!$B:$B,0),MATCH(F362,'تعرفه ها'!$2:$2,0)),0),"---")</f>
        <v>---</v>
      </c>
      <c r="Z362" s="50" t="str">
        <f>IFERROR(ROUND(((W362+X362+Y362)*INDEX('تعرفه ها'!A:Z,MATCH("هزینه نگهداری و تعمیرات شبکه آب",'تعرفه ها'!$B:$B,0),MATCH(F362,'تعرفه ها'!$2:$2,0))/100),0),"---")</f>
        <v>---</v>
      </c>
      <c r="AA362" s="50" t="str">
        <f>IFERROR(IF(INDEX('اطلاعات دوره'!A:Z,MATCH(G362,'اطلاعات دوره'!C:C,0),MATCH("آب",'اطلاعات دوره'!$1:$1,0))="دارد",ROUND((W362+X362+Y362)*INDEX('تعرفه ها'!A:Z,MATCH("پیک فصلی آب",'تعرفه ها'!$B:$B,0),MATCH(F362,'تعرفه ها'!$2:$2,0))/100,0),0),"---")</f>
        <v>---</v>
      </c>
      <c r="AB362" s="50" t="str">
        <f>IFERROR(ROUND(SUM(W362+X362+Y362+Z362+AA362)*INDEX('تعرفه ها'!A:Z,MATCH("مالیات آب",'تعرفه ها'!$B:$B,0),MATCH(F362,'تعرفه ها'!$2:$2,0))/100,0),"---")</f>
        <v>---</v>
      </c>
      <c r="AC362" s="50" t="str">
        <f t="shared" si="62"/>
        <v>---</v>
      </c>
      <c r="AD362" s="50" t="str">
        <f t="shared" si="55"/>
        <v>---</v>
      </c>
      <c r="AE362" s="50" t="str">
        <f t="shared" si="63"/>
        <v>---</v>
      </c>
      <c r="AF362" s="50" t="str">
        <f t="shared" si="64"/>
        <v>---</v>
      </c>
      <c r="AG362" s="153" t="str">
        <f t="shared" si="65"/>
        <v>---</v>
      </c>
      <c r="AI362" s="183" t="str">
        <f>IFERROR(IF(INDEX(پرداخت!A:AZ,MATCH(A362&amp;" - "&amp;"آب",پرداخت!$B:$B,0),MATCH(G362,پرداخت!$1:$1,0))="نشده","نشده","شده"),"---")</f>
        <v>---</v>
      </c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</row>
    <row r="363" spans="1:79" ht="34.9" hidden="1" customHeight="1">
      <c r="A363" s="170"/>
      <c r="B363" s="47">
        <f>IFERROR(INDEX('اطلاعات انشعابات شرکتها'!A:BB,MATCH(A363,'اطلاعات انشعابات شرکتها'!A:A,0),MATCH(B$1,'اطلاعات انشعابات شرکتها'!$1:$1,0)),0)</f>
        <v>0</v>
      </c>
      <c r="C363" s="48">
        <f>IFERROR(INDEX('اطلاعات انشعابات شرکتها'!A:BB,MATCH(A363,'اطلاعات انشعابات شرکتها'!A:A,0),MATCH(C$1,'اطلاعات انشعابات شرکتها'!$1:$1,0)),0)</f>
        <v>0</v>
      </c>
      <c r="D363" s="45"/>
      <c r="E363" s="171"/>
      <c r="F363" s="170"/>
      <c r="G363" s="47" t="str">
        <f t="shared" si="56"/>
        <v>/</v>
      </c>
      <c r="H363" s="47">
        <f>IFERROR(INDEX('اطلاعات دوره'!A:Z,MATCH(G363,'اطلاعات دوره'!C:C,0),MATCH(H$1,'اطلاعات دوره'!$1:$1,0)),0)</f>
        <v>0</v>
      </c>
      <c r="I363" s="47">
        <f>IFERROR(INDEX('اطلاعات دوره'!A:Z,MATCH(G363,'اطلاعات دوره'!C:C,0),MATCH(I$1,'اطلاعات دوره'!$1:$1,0)),0)</f>
        <v>0</v>
      </c>
      <c r="J363" s="48">
        <f>IFERROR(INDEX('اطلاعات دوره'!A:Z,MATCH(G363,'اطلاعات دوره'!C:C,0),MATCH(J$1,'اطلاعات دوره'!$1:$1,0)),0)</f>
        <v>0</v>
      </c>
      <c r="K363" s="46"/>
      <c r="L363" s="158" t="str">
        <f>IFERROR(INDEX('اطلاعات دوره'!A:Z,MATCH(G363,'اطلاعات دوره'!C:C,0)-1,MATCH("عنوان",'اطلاعات دوره'!$1:$1,0)),"---")</f>
        <v>---</v>
      </c>
      <c r="M363" s="47" t="str">
        <f t="shared" si="57"/>
        <v>----</v>
      </c>
      <c r="N363" s="48" t="str">
        <f t="shared" si="58"/>
        <v>-/</v>
      </c>
      <c r="O363" s="45"/>
      <c r="P363" s="240">
        <f>IFERROR(INDEX('قرائت کنتور'!A:AZ,MATCH(A363&amp;"-"&amp;"آب",'قرائت کنتور'!B:B,0),MATCH(L363,'قرائت کنتور'!$1:$1,0)),0)</f>
        <v>0</v>
      </c>
      <c r="Q363" s="241">
        <f>IFERROR(INDEX('قرائت کنتور'!A:AZ,MATCH(A363&amp;"-"&amp;"آب",'قرائت کنتور'!B:B,0),MATCH(G363,'قرائت کنتور'!$1:$1,0)),0)</f>
        <v>0</v>
      </c>
      <c r="R363" s="241">
        <f t="shared" si="59"/>
        <v>0</v>
      </c>
      <c r="S363" s="241" t="str">
        <f>IFERROR(INDEX('اطلاعات انشعابات شرکتها'!A:AB,MATCH(A363,'اطلاعات انشعابات شرکتها'!A:A,0),MATCH(S$1,'اطلاعات انشعابات شرکتها'!$1:$1,0)),"---")</f>
        <v>---</v>
      </c>
      <c r="T363" s="227" t="str">
        <f t="shared" si="60"/>
        <v>---</v>
      </c>
      <c r="U363" s="45"/>
      <c r="V363" s="155" t="str">
        <f>IFERROR(INDEX('تعرفه ها'!A:Z,MATCH("بهای هر متر مکعب آب مصرفی",'تعرفه ها'!$B:$B,0),MATCH(F363,'تعرفه ها'!$2:$2,0)),"---")</f>
        <v>---</v>
      </c>
      <c r="W363" s="50" t="str">
        <f t="shared" si="61"/>
        <v>---</v>
      </c>
      <c r="X363" s="50" t="str">
        <f>IFERROR(ROUND(R363*INDEX('تعرفه ها'!A:Z,MATCH("عوارض آب به ازاء هر متر مکعب",'تعرفه ها'!$B:$B,0),MATCH(F363,'تعرفه ها'!$2:$2,0)),0),"---")</f>
        <v>---</v>
      </c>
      <c r="Y363" s="50" t="str">
        <f>IFERROR(ROUND(T363*INDEX('تعرفه ها'!A:Z,MATCH("جریمه مازاد مصرف آب به ازاء هر متر مکعب",'تعرفه ها'!$B:$B,0),MATCH(F363,'تعرفه ها'!$2:$2,0)),0),"---")</f>
        <v>---</v>
      </c>
      <c r="Z363" s="50" t="str">
        <f>IFERROR(ROUND(((W363+X363+Y363)*INDEX('تعرفه ها'!A:Z,MATCH("هزینه نگهداری و تعمیرات شبکه آب",'تعرفه ها'!$B:$B,0),MATCH(F363,'تعرفه ها'!$2:$2,0))/100),0),"---")</f>
        <v>---</v>
      </c>
      <c r="AA363" s="50" t="str">
        <f>IFERROR(IF(INDEX('اطلاعات دوره'!A:Z,MATCH(G363,'اطلاعات دوره'!C:C,0),MATCH("آب",'اطلاعات دوره'!$1:$1,0))="دارد",ROUND((W363+X363+Y363)*INDEX('تعرفه ها'!A:Z,MATCH("پیک فصلی آب",'تعرفه ها'!$B:$B,0),MATCH(F363,'تعرفه ها'!$2:$2,0))/100,0),0),"---")</f>
        <v>---</v>
      </c>
      <c r="AB363" s="50" t="str">
        <f>IFERROR(ROUND(SUM(W363+X363+Y363+Z363+AA363)*INDEX('تعرفه ها'!A:Z,MATCH("مالیات آب",'تعرفه ها'!$B:$B,0),MATCH(F363,'تعرفه ها'!$2:$2,0))/100,0),"---")</f>
        <v>---</v>
      </c>
      <c r="AC363" s="50" t="str">
        <f t="shared" si="62"/>
        <v>---</v>
      </c>
      <c r="AD363" s="50" t="str">
        <f t="shared" si="55"/>
        <v>---</v>
      </c>
      <c r="AE363" s="50" t="str">
        <f t="shared" si="63"/>
        <v>---</v>
      </c>
      <c r="AF363" s="50" t="str">
        <f t="shared" si="64"/>
        <v>---</v>
      </c>
      <c r="AG363" s="153" t="str">
        <f t="shared" si="65"/>
        <v>---</v>
      </c>
      <c r="AI363" s="183" t="str">
        <f>IFERROR(IF(INDEX(پرداخت!A:AZ,MATCH(A363&amp;" - "&amp;"آب",پرداخت!$B:$B,0),MATCH(G363,پرداخت!$1:$1,0))="نشده","نشده","شده"),"---")</f>
        <v>---</v>
      </c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</row>
    <row r="364" spans="1:79" ht="34.9" hidden="1" customHeight="1">
      <c r="A364" s="170"/>
      <c r="B364" s="47">
        <f>IFERROR(INDEX('اطلاعات انشعابات شرکتها'!A:BB,MATCH(A364,'اطلاعات انشعابات شرکتها'!A:A,0),MATCH(B$1,'اطلاعات انشعابات شرکتها'!$1:$1,0)),0)</f>
        <v>0</v>
      </c>
      <c r="C364" s="48">
        <f>IFERROR(INDEX('اطلاعات انشعابات شرکتها'!A:BB,MATCH(A364,'اطلاعات انشعابات شرکتها'!A:A,0),MATCH(C$1,'اطلاعات انشعابات شرکتها'!$1:$1,0)),0)</f>
        <v>0</v>
      </c>
      <c r="D364" s="45"/>
      <c r="E364" s="171"/>
      <c r="F364" s="170"/>
      <c r="G364" s="47" t="str">
        <f t="shared" si="56"/>
        <v>/</v>
      </c>
      <c r="H364" s="47">
        <f>IFERROR(INDEX('اطلاعات دوره'!A:Z,MATCH(G364,'اطلاعات دوره'!C:C,0),MATCH(H$1,'اطلاعات دوره'!$1:$1,0)),0)</f>
        <v>0</v>
      </c>
      <c r="I364" s="47">
        <f>IFERROR(INDEX('اطلاعات دوره'!A:Z,MATCH(G364,'اطلاعات دوره'!C:C,0),MATCH(I$1,'اطلاعات دوره'!$1:$1,0)),0)</f>
        <v>0</v>
      </c>
      <c r="J364" s="48">
        <f>IFERROR(INDEX('اطلاعات دوره'!A:Z,MATCH(G364,'اطلاعات دوره'!C:C,0),MATCH(J$1,'اطلاعات دوره'!$1:$1,0)),0)</f>
        <v>0</v>
      </c>
      <c r="K364" s="46"/>
      <c r="L364" s="158" t="str">
        <f>IFERROR(INDEX('اطلاعات دوره'!A:Z,MATCH(G364,'اطلاعات دوره'!C:C,0)-1,MATCH("عنوان",'اطلاعات دوره'!$1:$1,0)),"---")</f>
        <v>---</v>
      </c>
      <c r="M364" s="47" t="str">
        <f t="shared" si="57"/>
        <v>----</v>
      </c>
      <c r="N364" s="48" t="str">
        <f t="shared" si="58"/>
        <v>-/</v>
      </c>
      <c r="O364" s="45"/>
      <c r="P364" s="240">
        <f>IFERROR(INDEX('قرائت کنتور'!A:AZ,MATCH(A364&amp;"-"&amp;"آب",'قرائت کنتور'!B:B,0),MATCH(L364,'قرائت کنتور'!$1:$1,0)),0)</f>
        <v>0</v>
      </c>
      <c r="Q364" s="241">
        <f>IFERROR(INDEX('قرائت کنتور'!A:AZ,MATCH(A364&amp;"-"&amp;"آب",'قرائت کنتور'!B:B,0),MATCH(G364,'قرائت کنتور'!$1:$1,0)),0)</f>
        <v>0</v>
      </c>
      <c r="R364" s="241">
        <f t="shared" si="59"/>
        <v>0</v>
      </c>
      <c r="S364" s="241" t="str">
        <f>IFERROR(INDEX('اطلاعات انشعابات شرکتها'!A:AB,MATCH(A364,'اطلاعات انشعابات شرکتها'!A:A,0),MATCH(S$1,'اطلاعات انشعابات شرکتها'!$1:$1,0)),"---")</f>
        <v>---</v>
      </c>
      <c r="T364" s="227" t="str">
        <f t="shared" si="60"/>
        <v>---</v>
      </c>
      <c r="U364" s="45"/>
      <c r="V364" s="155" t="str">
        <f>IFERROR(INDEX('تعرفه ها'!A:Z,MATCH("بهای هر متر مکعب آب مصرفی",'تعرفه ها'!$B:$B,0),MATCH(F364,'تعرفه ها'!$2:$2,0)),"---")</f>
        <v>---</v>
      </c>
      <c r="W364" s="50" t="str">
        <f t="shared" si="61"/>
        <v>---</v>
      </c>
      <c r="X364" s="50" t="str">
        <f>IFERROR(ROUND(R364*INDEX('تعرفه ها'!A:Z,MATCH("عوارض آب به ازاء هر متر مکعب",'تعرفه ها'!$B:$B,0),MATCH(F364,'تعرفه ها'!$2:$2,0)),0),"---")</f>
        <v>---</v>
      </c>
      <c r="Y364" s="50" t="str">
        <f>IFERROR(ROUND(T364*INDEX('تعرفه ها'!A:Z,MATCH("جریمه مازاد مصرف آب به ازاء هر متر مکعب",'تعرفه ها'!$B:$B,0),MATCH(F364,'تعرفه ها'!$2:$2,0)),0),"---")</f>
        <v>---</v>
      </c>
      <c r="Z364" s="50" t="str">
        <f>IFERROR(ROUND(((W364+X364+Y364)*INDEX('تعرفه ها'!A:Z,MATCH("هزینه نگهداری و تعمیرات شبکه آب",'تعرفه ها'!$B:$B,0),MATCH(F364,'تعرفه ها'!$2:$2,0))/100),0),"---")</f>
        <v>---</v>
      </c>
      <c r="AA364" s="50" t="str">
        <f>IFERROR(IF(INDEX('اطلاعات دوره'!A:Z,MATCH(G364,'اطلاعات دوره'!C:C,0),MATCH("آب",'اطلاعات دوره'!$1:$1,0))="دارد",ROUND((W364+X364+Y364)*INDEX('تعرفه ها'!A:Z,MATCH("پیک فصلی آب",'تعرفه ها'!$B:$B,0),MATCH(F364,'تعرفه ها'!$2:$2,0))/100,0),0),"---")</f>
        <v>---</v>
      </c>
      <c r="AB364" s="50" t="str">
        <f>IFERROR(ROUND(SUM(W364+X364+Y364+Z364+AA364)*INDEX('تعرفه ها'!A:Z,MATCH("مالیات آب",'تعرفه ها'!$B:$B,0),MATCH(F364,'تعرفه ها'!$2:$2,0))/100,0),"---")</f>
        <v>---</v>
      </c>
      <c r="AC364" s="50" t="str">
        <f t="shared" si="62"/>
        <v>---</v>
      </c>
      <c r="AD364" s="50" t="str">
        <f t="shared" si="55"/>
        <v>---</v>
      </c>
      <c r="AE364" s="50" t="str">
        <f t="shared" si="63"/>
        <v>---</v>
      </c>
      <c r="AF364" s="50" t="str">
        <f t="shared" si="64"/>
        <v>---</v>
      </c>
      <c r="AG364" s="153" t="str">
        <f t="shared" si="65"/>
        <v>---</v>
      </c>
      <c r="AI364" s="183" t="str">
        <f>IFERROR(IF(INDEX(پرداخت!A:AZ,MATCH(A364&amp;" - "&amp;"آب",پرداخت!$B:$B,0),MATCH(G364,پرداخت!$1:$1,0))="نشده","نشده","شده"),"---")</f>
        <v>---</v>
      </c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</row>
    <row r="365" spans="1:79" ht="34.9" hidden="1" customHeight="1">
      <c r="A365" s="170"/>
      <c r="B365" s="47">
        <f>IFERROR(INDEX('اطلاعات انشعابات شرکتها'!A:BB,MATCH(A365,'اطلاعات انشعابات شرکتها'!A:A,0),MATCH(B$1,'اطلاعات انشعابات شرکتها'!$1:$1,0)),0)</f>
        <v>0</v>
      </c>
      <c r="C365" s="48">
        <f>IFERROR(INDEX('اطلاعات انشعابات شرکتها'!A:BB,MATCH(A365,'اطلاعات انشعابات شرکتها'!A:A,0),MATCH(C$1,'اطلاعات انشعابات شرکتها'!$1:$1,0)),0)</f>
        <v>0</v>
      </c>
      <c r="D365" s="45"/>
      <c r="E365" s="171"/>
      <c r="F365" s="170"/>
      <c r="G365" s="47" t="str">
        <f t="shared" si="56"/>
        <v>/</v>
      </c>
      <c r="H365" s="47">
        <f>IFERROR(INDEX('اطلاعات دوره'!A:Z,MATCH(G365,'اطلاعات دوره'!C:C,0),MATCH(H$1,'اطلاعات دوره'!$1:$1,0)),0)</f>
        <v>0</v>
      </c>
      <c r="I365" s="47">
        <f>IFERROR(INDEX('اطلاعات دوره'!A:Z,MATCH(G365,'اطلاعات دوره'!C:C,0),MATCH(I$1,'اطلاعات دوره'!$1:$1,0)),0)</f>
        <v>0</v>
      </c>
      <c r="J365" s="48">
        <f>IFERROR(INDEX('اطلاعات دوره'!A:Z,MATCH(G365,'اطلاعات دوره'!C:C,0),MATCH(J$1,'اطلاعات دوره'!$1:$1,0)),0)</f>
        <v>0</v>
      </c>
      <c r="K365" s="46"/>
      <c r="L365" s="158" t="str">
        <f>IFERROR(INDEX('اطلاعات دوره'!A:Z,MATCH(G365,'اطلاعات دوره'!C:C,0)-1,MATCH("عنوان",'اطلاعات دوره'!$1:$1,0)),"---")</f>
        <v>---</v>
      </c>
      <c r="M365" s="47" t="str">
        <f t="shared" si="57"/>
        <v>----</v>
      </c>
      <c r="N365" s="48" t="str">
        <f t="shared" si="58"/>
        <v>-/</v>
      </c>
      <c r="O365" s="45"/>
      <c r="P365" s="240">
        <f>IFERROR(INDEX('قرائت کنتور'!A:AZ,MATCH(A365&amp;"-"&amp;"آب",'قرائت کنتور'!B:B,0),MATCH(L365,'قرائت کنتور'!$1:$1,0)),0)</f>
        <v>0</v>
      </c>
      <c r="Q365" s="241">
        <f>IFERROR(INDEX('قرائت کنتور'!A:AZ,MATCH(A365&amp;"-"&amp;"آب",'قرائت کنتور'!B:B,0),MATCH(G365,'قرائت کنتور'!$1:$1,0)),0)</f>
        <v>0</v>
      </c>
      <c r="R365" s="241">
        <f t="shared" si="59"/>
        <v>0</v>
      </c>
      <c r="S365" s="241" t="str">
        <f>IFERROR(INDEX('اطلاعات انشعابات شرکتها'!A:AB,MATCH(A365,'اطلاعات انشعابات شرکتها'!A:A,0),MATCH(S$1,'اطلاعات انشعابات شرکتها'!$1:$1,0)),"---")</f>
        <v>---</v>
      </c>
      <c r="T365" s="227" t="str">
        <f t="shared" si="60"/>
        <v>---</v>
      </c>
      <c r="U365" s="45"/>
      <c r="V365" s="155" t="str">
        <f>IFERROR(INDEX('تعرفه ها'!A:Z,MATCH("بهای هر متر مکعب آب مصرفی",'تعرفه ها'!$B:$B,0),MATCH(F365,'تعرفه ها'!$2:$2,0)),"---")</f>
        <v>---</v>
      </c>
      <c r="W365" s="50" t="str">
        <f t="shared" si="61"/>
        <v>---</v>
      </c>
      <c r="X365" s="50" t="str">
        <f>IFERROR(ROUND(R365*INDEX('تعرفه ها'!A:Z,MATCH("عوارض آب به ازاء هر متر مکعب",'تعرفه ها'!$B:$B,0),MATCH(F365,'تعرفه ها'!$2:$2,0)),0),"---")</f>
        <v>---</v>
      </c>
      <c r="Y365" s="50" t="str">
        <f>IFERROR(ROUND(T365*INDEX('تعرفه ها'!A:Z,MATCH("جریمه مازاد مصرف آب به ازاء هر متر مکعب",'تعرفه ها'!$B:$B,0),MATCH(F365,'تعرفه ها'!$2:$2,0)),0),"---")</f>
        <v>---</v>
      </c>
      <c r="Z365" s="50" t="str">
        <f>IFERROR(ROUND(((W365+X365+Y365)*INDEX('تعرفه ها'!A:Z,MATCH("هزینه نگهداری و تعمیرات شبکه آب",'تعرفه ها'!$B:$B,0),MATCH(F365,'تعرفه ها'!$2:$2,0))/100),0),"---")</f>
        <v>---</v>
      </c>
      <c r="AA365" s="50" t="str">
        <f>IFERROR(IF(INDEX('اطلاعات دوره'!A:Z,MATCH(G365,'اطلاعات دوره'!C:C,0),MATCH("آب",'اطلاعات دوره'!$1:$1,0))="دارد",ROUND((W365+X365+Y365)*INDEX('تعرفه ها'!A:Z,MATCH("پیک فصلی آب",'تعرفه ها'!$B:$B,0),MATCH(F365,'تعرفه ها'!$2:$2,0))/100,0),0),"---")</f>
        <v>---</v>
      </c>
      <c r="AB365" s="50" t="str">
        <f>IFERROR(ROUND(SUM(W365+X365+Y365+Z365+AA365)*INDEX('تعرفه ها'!A:Z,MATCH("مالیات آب",'تعرفه ها'!$B:$B,0),MATCH(F365,'تعرفه ها'!$2:$2,0))/100,0),"---")</f>
        <v>---</v>
      </c>
      <c r="AC365" s="50" t="str">
        <f t="shared" si="62"/>
        <v>---</v>
      </c>
      <c r="AD365" s="50" t="str">
        <f t="shared" si="55"/>
        <v>---</v>
      </c>
      <c r="AE365" s="50" t="str">
        <f t="shared" si="63"/>
        <v>---</v>
      </c>
      <c r="AF365" s="50" t="str">
        <f t="shared" si="64"/>
        <v>---</v>
      </c>
      <c r="AG365" s="153" t="str">
        <f t="shared" si="65"/>
        <v>---</v>
      </c>
      <c r="AI365" s="183" t="str">
        <f>IFERROR(IF(INDEX(پرداخت!A:AZ,MATCH(A365&amp;" - "&amp;"آب",پرداخت!$B:$B,0),MATCH(G365,پرداخت!$1:$1,0))="نشده","نشده","شده"),"---")</f>
        <v>---</v>
      </c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</row>
    <row r="366" spans="1:79" ht="34.9" hidden="1" customHeight="1">
      <c r="A366" s="170"/>
      <c r="B366" s="47">
        <f>IFERROR(INDEX('اطلاعات انشعابات شرکتها'!A:BB,MATCH(A366,'اطلاعات انشعابات شرکتها'!A:A,0),MATCH(B$1,'اطلاعات انشعابات شرکتها'!$1:$1,0)),0)</f>
        <v>0</v>
      </c>
      <c r="C366" s="48">
        <f>IFERROR(INDEX('اطلاعات انشعابات شرکتها'!A:BB,MATCH(A366,'اطلاعات انشعابات شرکتها'!A:A,0),MATCH(C$1,'اطلاعات انشعابات شرکتها'!$1:$1,0)),0)</f>
        <v>0</v>
      </c>
      <c r="D366" s="45"/>
      <c r="E366" s="171"/>
      <c r="F366" s="170"/>
      <c r="G366" s="47" t="str">
        <f t="shared" si="56"/>
        <v>/</v>
      </c>
      <c r="H366" s="47">
        <f>IFERROR(INDEX('اطلاعات دوره'!A:Z,MATCH(G366,'اطلاعات دوره'!C:C,0),MATCH(H$1,'اطلاعات دوره'!$1:$1,0)),0)</f>
        <v>0</v>
      </c>
      <c r="I366" s="47">
        <f>IFERROR(INDEX('اطلاعات دوره'!A:Z,MATCH(G366,'اطلاعات دوره'!C:C,0),MATCH(I$1,'اطلاعات دوره'!$1:$1,0)),0)</f>
        <v>0</v>
      </c>
      <c r="J366" s="48">
        <f>IFERROR(INDEX('اطلاعات دوره'!A:Z,MATCH(G366,'اطلاعات دوره'!C:C,0),MATCH(J$1,'اطلاعات دوره'!$1:$1,0)),0)</f>
        <v>0</v>
      </c>
      <c r="K366" s="46"/>
      <c r="L366" s="158" t="str">
        <f>IFERROR(INDEX('اطلاعات دوره'!A:Z,MATCH(G366,'اطلاعات دوره'!C:C,0)-1,MATCH("عنوان",'اطلاعات دوره'!$1:$1,0)),"---")</f>
        <v>---</v>
      </c>
      <c r="M366" s="47" t="str">
        <f t="shared" si="57"/>
        <v>----</v>
      </c>
      <c r="N366" s="48" t="str">
        <f t="shared" si="58"/>
        <v>-/</v>
      </c>
      <c r="O366" s="45"/>
      <c r="P366" s="240">
        <f>IFERROR(INDEX('قرائت کنتور'!A:AZ,MATCH(A366&amp;"-"&amp;"آب",'قرائت کنتور'!B:B,0),MATCH(L366,'قرائت کنتور'!$1:$1,0)),0)</f>
        <v>0</v>
      </c>
      <c r="Q366" s="241">
        <f>IFERROR(INDEX('قرائت کنتور'!A:AZ,MATCH(A366&amp;"-"&amp;"آب",'قرائت کنتور'!B:B,0),MATCH(G366,'قرائت کنتور'!$1:$1,0)),0)</f>
        <v>0</v>
      </c>
      <c r="R366" s="241">
        <f t="shared" si="59"/>
        <v>0</v>
      </c>
      <c r="S366" s="241" t="str">
        <f>IFERROR(INDEX('اطلاعات انشعابات شرکتها'!A:AB,MATCH(A366,'اطلاعات انشعابات شرکتها'!A:A,0),MATCH(S$1,'اطلاعات انشعابات شرکتها'!$1:$1,0)),"---")</f>
        <v>---</v>
      </c>
      <c r="T366" s="227" t="str">
        <f t="shared" si="60"/>
        <v>---</v>
      </c>
      <c r="U366" s="45"/>
      <c r="V366" s="155" t="str">
        <f>IFERROR(INDEX('تعرفه ها'!A:Z,MATCH("بهای هر متر مکعب آب مصرفی",'تعرفه ها'!$B:$B,0),MATCH(F366,'تعرفه ها'!$2:$2,0)),"---")</f>
        <v>---</v>
      </c>
      <c r="W366" s="50" t="str">
        <f t="shared" si="61"/>
        <v>---</v>
      </c>
      <c r="X366" s="50" t="str">
        <f>IFERROR(ROUND(R366*INDEX('تعرفه ها'!A:Z,MATCH("عوارض آب به ازاء هر متر مکعب",'تعرفه ها'!$B:$B,0),MATCH(F366,'تعرفه ها'!$2:$2,0)),0),"---")</f>
        <v>---</v>
      </c>
      <c r="Y366" s="50" t="str">
        <f>IFERROR(ROUND(T366*INDEX('تعرفه ها'!A:Z,MATCH("جریمه مازاد مصرف آب به ازاء هر متر مکعب",'تعرفه ها'!$B:$B,0),MATCH(F366,'تعرفه ها'!$2:$2,0)),0),"---")</f>
        <v>---</v>
      </c>
      <c r="Z366" s="50" t="str">
        <f>IFERROR(ROUND(((W366+X366+Y366)*INDEX('تعرفه ها'!A:Z,MATCH("هزینه نگهداری و تعمیرات شبکه آب",'تعرفه ها'!$B:$B,0),MATCH(F366,'تعرفه ها'!$2:$2,0))/100),0),"---")</f>
        <v>---</v>
      </c>
      <c r="AA366" s="50" t="str">
        <f>IFERROR(IF(INDEX('اطلاعات دوره'!A:Z,MATCH(G366,'اطلاعات دوره'!C:C,0),MATCH("آب",'اطلاعات دوره'!$1:$1,0))="دارد",ROUND((W366+X366+Y366)*INDEX('تعرفه ها'!A:Z,MATCH("پیک فصلی آب",'تعرفه ها'!$B:$B,0),MATCH(F366,'تعرفه ها'!$2:$2,0))/100,0),0),"---")</f>
        <v>---</v>
      </c>
      <c r="AB366" s="50" t="str">
        <f>IFERROR(ROUND(SUM(W366+X366+Y366+Z366+AA366)*INDEX('تعرفه ها'!A:Z,MATCH("مالیات آب",'تعرفه ها'!$B:$B,0),MATCH(F366,'تعرفه ها'!$2:$2,0))/100,0),"---")</f>
        <v>---</v>
      </c>
      <c r="AC366" s="50" t="str">
        <f t="shared" si="62"/>
        <v>---</v>
      </c>
      <c r="AD366" s="50" t="str">
        <f t="shared" si="55"/>
        <v>---</v>
      </c>
      <c r="AE366" s="50" t="str">
        <f t="shared" si="63"/>
        <v>---</v>
      </c>
      <c r="AF366" s="50" t="str">
        <f t="shared" si="64"/>
        <v>---</v>
      </c>
      <c r="AG366" s="153" t="str">
        <f t="shared" si="65"/>
        <v>---</v>
      </c>
      <c r="AI366" s="183" t="str">
        <f>IFERROR(IF(INDEX(پرداخت!A:AZ,MATCH(A366&amp;" - "&amp;"آب",پرداخت!$B:$B,0),MATCH(G366,پرداخت!$1:$1,0))="نشده","نشده","شده"),"---")</f>
        <v>---</v>
      </c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</row>
    <row r="367" spans="1:79" ht="34.9" hidden="1" customHeight="1">
      <c r="A367" s="170"/>
      <c r="B367" s="47">
        <f>IFERROR(INDEX('اطلاعات انشعابات شرکتها'!A:BB,MATCH(A367,'اطلاعات انشعابات شرکتها'!A:A,0),MATCH(B$1,'اطلاعات انشعابات شرکتها'!$1:$1,0)),0)</f>
        <v>0</v>
      </c>
      <c r="C367" s="48">
        <f>IFERROR(INDEX('اطلاعات انشعابات شرکتها'!A:BB,MATCH(A367,'اطلاعات انشعابات شرکتها'!A:A,0),MATCH(C$1,'اطلاعات انشعابات شرکتها'!$1:$1,0)),0)</f>
        <v>0</v>
      </c>
      <c r="D367" s="45"/>
      <c r="E367" s="171"/>
      <c r="F367" s="170"/>
      <c r="G367" s="47" t="str">
        <f t="shared" si="56"/>
        <v>/</v>
      </c>
      <c r="H367" s="47">
        <f>IFERROR(INDEX('اطلاعات دوره'!A:Z,MATCH(G367,'اطلاعات دوره'!C:C,0),MATCH(H$1,'اطلاعات دوره'!$1:$1,0)),0)</f>
        <v>0</v>
      </c>
      <c r="I367" s="47">
        <f>IFERROR(INDEX('اطلاعات دوره'!A:Z,MATCH(G367,'اطلاعات دوره'!C:C,0),MATCH(I$1,'اطلاعات دوره'!$1:$1,0)),0)</f>
        <v>0</v>
      </c>
      <c r="J367" s="48">
        <f>IFERROR(INDEX('اطلاعات دوره'!A:Z,MATCH(G367,'اطلاعات دوره'!C:C,0),MATCH(J$1,'اطلاعات دوره'!$1:$1,0)),0)</f>
        <v>0</v>
      </c>
      <c r="K367" s="46"/>
      <c r="L367" s="158" t="str">
        <f>IFERROR(INDEX('اطلاعات دوره'!A:Z,MATCH(G367,'اطلاعات دوره'!C:C,0)-1,MATCH("عنوان",'اطلاعات دوره'!$1:$1,0)),"---")</f>
        <v>---</v>
      </c>
      <c r="M367" s="47" t="str">
        <f t="shared" si="57"/>
        <v>----</v>
      </c>
      <c r="N367" s="48" t="str">
        <f t="shared" si="58"/>
        <v>-/</v>
      </c>
      <c r="O367" s="45"/>
      <c r="P367" s="240">
        <f>IFERROR(INDEX('قرائت کنتور'!A:AZ,MATCH(A367&amp;"-"&amp;"آب",'قرائت کنتور'!B:B,0),MATCH(L367,'قرائت کنتور'!$1:$1,0)),0)</f>
        <v>0</v>
      </c>
      <c r="Q367" s="241">
        <f>IFERROR(INDEX('قرائت کنتور'!A:AZ,MATCH(A367&amp;"-"&amp;"آب",'قرائت کنتور'!B:B,0),MATCH(G367,'قرائت کنتور'!$1:$1,0)),0)</f>
        <v>0</v>
      </c>
      <c r="R367" s="241">
        <f t="shared" si="59"/>
        <v>0</v>
      </c>
      <c r="S367" s="241" t="str">
        <f>IFERROR(INDEX('اطلاعات انشعابات شرکتها'!A:AB,MATCH(A367,'اطلاعات انشعابات شرکتها'!A:A,0),MATCH(S$1,'اطلاعات انشعابات شرکتها'!$1:$1,0)),"---")</f>
        <v>---</v>
      </c>
      <c r="T367" s="227" t="str">
        <f t="shared" si="60"/>
        <v>---</v>
      </c>
      <c r="U367" s="45"/>
      <c r="V367" s="155" t="str">
        <f>IFERROR(INDEX('تعرفه ها'!A:Z,MATCH("بهای هر متر مکعب آب مصرفی",'تعرفه ها'!$B:$B,0),MATCH(F367,'تعرفه ها'!$2:$2,0)),"---")</f>
        <v>---</v>
      </c>
      <c r="W367" s="50" t="str">
        <f t="shared" si="61"/>
        <v>---</v>
      </c>
      <c r="X367" s="50" t="str">
        <f>IFERROR(ROUND(R367*INDEX('تعرفه ها'!A:Z,MATCH("عوارض آب به ازاء هر متر مکعب",'تعرفه ها'!$B:$B,0),MATCH(F367,'تعرفه ها'!$2:$2,0)),0),"---")</f>
        <v>---</v>
      </c>
      <c r="Y367" s="50" t="str">
        <f>IFERROR(ROUND(T367*INDEX('تعرفه ها'!A:Z,MATCH("جریمه مازاد مصرف آب به ازاء هر متر مکعب",'تعرفه ها'!$B:$B,0),MATCH(F367,'تعرفه ها'!$2:$2,0)),0),"---")</f>
        <v>---</v>
      </c>
      <c r="Z367" s="50" t="str">
        <f>IFERROR(ROUND(((W367+X367+Y367)*INDEX('تعرفه ها'!A:Z,MATCH("هزینه نگهداری و تعمیرات شبکه آب",'تعرفه ها'!$B:$B,0),MATCH(F367,'تعرفه ها'!$2:$2,0))/100),0),"---")</f>
        <v>---</v>
      </c>
      <c r="AA367" s="50" t="str">
        <f>IFERROR(IF(INDEX('اطلاعات دوره'!A:Z,MATCH(G367,'اطلاعات دوره'!C:C,0),MATCH("آب",'اطلاعات دوره'!$1:$1,0))="دارد",ROUND((W367+X367+Y367)*INDEX('تعرفه ها'!A:Z,MATCH("پیک فصلی آب",'تعرفه ها'!$B:$B,0),MATCH(F367,'تعرفه ها'!$2:$2,0))/100,0),0),"---")</f>
        <v>---</v>
      </c>
      <c r="AB367" s="50" t="str">
        <f>IFERROR(ROUND(SUM(W367+X367+Y367+Z367+AA367)*INDEX('تعرفه ها'!A:Z,MATCH("مالیات آب",'تعرفه ها'!$B:$B,0),MATCH(F367,'تعرفه ها'!$2:$2,0))/100,0),"---")</f>
        <v>---</v>
      </c>
      <c r="AC367" s="50" t="str">
        <f t="shared" si="62"/>
        <v>---</v>
      </c>
      <c r="AD367" s="50" t="str">
        <f t="shared" si="55"/>
        <v>---</v>
      </c>
      <c r="AE367" s="50" t="str">
        <f t="shared" si="63"/>
        <v>---</v>
      </c>
      <c r="AF367" s="50" t="str">
        <f t="shared" si="64"/>
        <v>---</v>
      </c>
      <c r="AG367" s="153" t="str">
        <f t="shared" si="65"/>
        <v>---</v>
      </c>
      <c r="AI367" s="183" t="str">
        <f>IFERROR(IF(INDEX(پرداخت!A:AZ,MATCH(A367&amp;" - "&amp;"آب",پرداخت!$B:$B,0),MATCH(G367,پرداخت!$1:$1,0))="نشده","نشده","شده"),"---")</f>
        <v>---</v>
      </c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</row>
    <row r="368" spans="1:79" ht="34.9" hidden="1" customHeight="1">
      <c r="A368" s="170"/>
      <c r="B368" s="47">
        <f>IFERROR(INDEX('اطلاعات انشعابات شرکتها'!A:BB,MATCH(A368,'اطلاعات انشعابات شرکتها'!A:A,0),MATCH(B$1,'اطلاعات انشعابات شرکتها'!$1:$1,0)),0)</f>
        <v>0</v>
      </c>
      <c r="C368" s="48">
        <f>IFERROR(INDEX('اطلاعات انشعابات شرکتها'!A:BB,MATCH(A368,'اطلاعات انشعابات شرکتها'!A:A,0),MATCH(C$1,'اطلاعات انشعابات شرکتها'!$1:$1,0)),0)</f>
        <v>0</v>
      </c>
      <c r="D368" s="45"/>
      <c r="E368" s="171"/>
      <c r="F368" s="170"/>
      <c r="G368" s="47" t="str">
        <f t="shared" si="56"/>
        <v>/</v>
      </c>
      <c r="H368" s="47">
        <f>IFERROR(INDEX('اطلاعات دوره'!A:Z,MATCH(G368,'اطلاعات دوره'!C:C,0),MATCH(H$1,'اطلاعات دوره'!$1:$1,0)),0)</f>
        <v>0</v>
      </c>
      <c r="I368" s="47">
        <f>IFERROR(INDEX('اطلاعات دوره'!A:Z,MATCH(G368,'اطلاعات دوره'!C:C,0),MATCH(I$1,'اطلاعات دوره'!$1:$1,0)),0)</f>
        <v>0</v>
      </c>
      <c r="J368" s="48">
        <f>IFERROR(INDEX('اطلاعات دوره'!A:Z,MATCH(G368,'اطلاعات دوره'!C:C,0),MATCH(J$1,'اطلاعات دوره'!$1:$1,0)),0)</f>
        <v>0</v>
      </c>
      <c r="K368" s="46"/>
      <c r="L368" s="158" t="str">
        <f>IFERROR(INDEX('اطلاعات دوره'!A:Z,MATCH(G368,'اطلاعات دوره'!C:C,0)-1,MATCH("عنوان",'اطلاعات دوره'!$1:$1,0)),"---")</f>
        <v>---</v>
      </c>
      <c r="M368" s="47" t="str">
        <f t="shared" si="57"/>
        <v>----</v>
      </c>
      <c r="N368" s="48" t="str">
        <f t="shared" si="58"/>
        <v>-/</v>
      </c>
      <c r="O368" s="45"/>
      <c r="P368" s="240">
        <f>IFERROR(INDEX('قرائت کنتور'!A:AZ,MATCH(A368&amp;"-"&amp;"آب",'قرائت کنتور'!B:B,0),MATCH(L368,'قرائت کنتور'!$1:$1,0)),0)</f>
        <v>0</v>
      </c>
      <c r="Q368" s="241">
        <f>IFERROR(INDEX('قرائت کنتور'!A:AZ,MATCH(A368&amp;"-"&amp;"آب",'قرائت کنتور'!B:B,0),MATCH(G368,'قرائت کنتور'!$1:$1,0)),0)</f>
        <v>0</v>
      </c>
      <c r="R368" s="241">
        <f t="shared" si="59"/>
        <v>0</v>
      </c>
      <c r="S368" s="241" t="str">
        <f>IFERROR(INDEX('اطلاعات انشعابات شرکتها'!A:AB,MATCH(A368,'اطلاعات انشعابات شرکتها'!A:A,0),MATCH(S$1,'اطلاعات انشعابات شرکتها'!$1:$1,0)),"---")</f>
        <v>---</v>
      </c>
      <c r="T368" s="227" t="str">
        <f t="shared" si="60"/>
        <v>---</v>
      </c>
      <c r="U368" s="45"/>
      <c r="V368" s="155" t="str">
        <f>IFERROR(INDEX('تعرفه ها'!A:Z,MATCH("بهای هر متر مکعب آب مصرفی",'تعرفه ها'!$B:$B,0),MATCH(F368,'تعرفه ها'!$2:$2,0)),"---")</f>
        <v>---</v>
      </c>
      <c r="W368" s="50" t="str">
        <f t="shared" si="61"/>
        <v>---</v>
      </c>
      <c r="X368" s="50" t="str">
        <f>IFERROR(ROUND(R368*INDEX('تعرفه ها'!A:Z,MATCH("عوارض آب به ازاء هر متر مکعب",'تعرفه ها'!$B:$B,0),MATCH(F368,'تعرفه ها'!$2:$2,0)),0),"---")</f>
        <v>---</v>
      </c>
      <c r="Y368" s="50" t="str">
        <f>IFERROR(ROUND(T368*INDEX('تعرفه ها'!A:Z,MATCH("جریمه مازاد مصرف آب به ازاء هر متر مکعب",'تعرفه ها'!$B:$B,0),MATCH(F368,'تعرفه ها'!$2:$2,0)),0),"---")</f>
        <v>---</v>
      </c>
      <c r="Z368" s="50" t="str">
        <f>IFERROR(ROUND(((W368+X368+Y368)*INDEX('تعرفه ها'!A:Z,MATCH("هزینه نگهداری و تعمیرات شبکه آب",'تعرفه ها'!$B:$B,0),MATCH(F368,'تعرفه ها'!$2:$2,0))/100),0),"---")</f>
        <v>---</v>
      </c>
      <c r="AA368" s="50" t="str">
        <f>IFERROR(IF(INDEX('اطلاعات دوره'!A:Z,MATCH(G368,'اطلاعات دوره'!C:C,0),MATCH("آب",'اطلاعات دوره'!$1:$1,0))="دارد",ROUND((W368+X368+Y368)*INDEX('تعرفه ها'!A:Z,MATCH("پیک فصلی آب",'تعرفه ها'!$B:$B,0),MATCH(F368,'تعرفه ها'!$2:$2,0))/100,0),0),"---")</f>
        <v>---</v>
      </c>
      <c r="AB368" s="50" t="str">
        <f>IFERROR(ROUND(SUM(W368+X368+Y368+Z368+AA368)*INDEX('تعرفه ها'!A:Z,MATCH("مالیات آب",'تعرفه ها'!$B:$B,0),MATCH(F368,'تعرفه ها'!$2:$2,0))/100,0),"---")</f>
        <v>---</v>
      </c>
      <c r="AC368" s="50" t="str">
        <f t="shared" si="62"/>
        <v>---</v>
      </c>
      <c r="AD368" s="50" t="str">
        <f t="shared" si="55"/>
        <v>---</v>
      </c>
      <c r="AE368" s="50" t="str">
        <f t="shared" si="63"/>
        <v>---</v>
      </c>
      <c r="AF368" s="50" t="str">
        <f t="shared" si="64"/>
        <v>---</v>
      </c>
      <c r="AG368" s="153" t="str">
        <f t="shared" si="65"/>
        <v>---</v>
      </c>
      <c r="AI368" s="183" t="str">
        <f>IFERROR(IF(INDEX(پرداخت!A:AZ,MATCH(A368&amp;" - "&amp;"آب",پرداخت!$B:$B,0),MATCH(G368,پرداخت!$1:$1,0))="نشده","نشده","شده"),"---")</f>
        <v>---</v>
      </c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</row>
    <row r="369" spans="1:79" ht="34.9" hidden="1" customHeight="1">
      <c r="A369" s="170"/>
      <c r="B369" s="47">
        <f>IFERROR(INDEX('اطلاعات انشعابات شرکتها'!A:BB,MATCH(A369,'اطلاعات انشعابات شرکتها'!A:A,0),MATCH(B$1,'اطلاعات انشعابات شرکتها'!$1:$1,0)),0)</f>
        <v>0</v>
      </c>
      <c r="C369" s="48">
        <f>IFERROR(INDEX('اطلاعات انشعابات شرکتها'!A:BB,MATCH(A369,'اطلاعات انشعابات شرکتها'!A:A,0),MATCH(C$1,'اطلاعات انشعابات شرکتها'!$1:$1,0)),0)</f>
        <v>0</v>
      </c>
      <c r="D369" s="45"/>
      <c r="E369" s="171"/>
      <c r="F369" s="170"/>
      <c r="G369" s="47" t="str">
        <f t="shared" si="56"/>
        <v>/</v>
      </c>
      <c r="H369" s="47">
        <f>IFERROR(INDEX('اطلاعات دوره'!A:Z,MATCH(G369,'اطلاعات دوره'!C:C,0),MATCH(H$1,'اطلاعات دوره'!$1:$1,0)),0)</f>
        <v>0</v>
      </c>
      <c r="I369" s="47">
        <f>IFERROR(INDEX('اطلاعات دوره'!A:Z,MATCH(G369,'اطلاعات دوره'!C:C,0),MATCH(I$1,'اطلاعات دوره'!$1:$1,0)),0)</f>
        <v>0</v>
      </c>
      <c r="J369" s="48">
        <f>IFERROR(INDEX('اطلاعات دوره'!A:Z,MATCH(G369,'اطلاعات دوره'!C:C,0),MATCH(J$1,'اطلاعات دوره'!$1:$1,0)),0)</f>
        <v>0</v>
      </c>
      <c r="K369" s="46"/>
      <c r="L369" s="158" t="str">
        <f>IFERROR(INDEX('اطلاعات دوره'!A:Z,MATCH(G369,'اطلاعات دوره'!C:C,0)-1,MATCH("عنوان",'اطلاعات دوره'!$1:$1,0)),"---")</f>
        <v>---</v>
      </c>
      <c r="M369" s="47" t="str">
        <f t="shared" si="57"/>
        <v>----</v>
      </c>
      <c r="N369" s="48" t="str">
        <f t="shared" si="58"/>
        <v>-/</v>
      </c>
      <c r="O369" s="45"/>
      <c r="P369" s="240">
        <f>IFERROR(INDEX('قرائت کنتور'!A:AZ,MATCH(A369&amp;"-"&amp;"آب",'قرائت کنتور'!B:B,0),MATCH(L369,'قرائت کنتور'!$1:$1,0)),0)</f>
        <v>0</v>
      </c>
      <c r="Q369" s="241">
        <f>IFERROR(INDEX('قرائت کنتور'!A:AZ,MATCH(A369&amp;"-"&amp;"آب",'قرائت کنتور'!B:B,0),MATCH(G369,'قرائت کنتور'!$1:$1,0)),0)</f>
        <v>0</v>
      </c>
      <c r="R369" s="241">
        <f t="shared" si="59"/>
        <v>0</v>
      </c>
      <c r="S369" s="241" t="str">
        <f>IFERROR(INDEX('اطلاعات انشعابات شرکتها'!A:AB,MATCH(A369,'اطلاعات انشعابات شرکتها'!A:A,0),MATCH(S$1,'اطلاعات انشعابات شرکتها'!$1:$1,0)),"---")</f>
        <v>---</v>
      </c>
      <c r="T369" s="227" t="str">
        <f t="shared" si="60"/>
        <v>---</v>
      </c>
      <c r="U369" s="45"/>
      <c r="V369" s="155" t="str">
        <f>IFERROR(INDEX('تعرفه ها'!A:Z,MATCH("بهای هر متر مکعب آب مصرفی",'تعرفه ها'!$B:$B,0),MATCH(F369,'تعرفه ها'!$2:$2,0)),"---")</f>
        <v>---</v>
      </c>
      <c r="W369" s="50" t="str">
        <f t="shared" si="61"/>
        <v>---</v>
      </c>
      <c r="X369" s="50" t="str">
        <f>IFERROR(ROUND(R369*INDEX('تعرفه ها'!A:Z,MATCH("عوارض آب به ازاء هر متر مکعب",'تعرفه ها'!$B:$B,0),MATCH(F369,'تعرفه ها'!$2:$2,0)),0),"---")</f>
        <v>---</v>
      </c>
      <c r="Y369" s="50" t="str">
        <f>IFERROR(ROUND(T369*INDEX('تعرفه ها'!A:Z,MATCH("جریمه مازاد مصرف آب به ازاء هر متر مکعب",'تعرفه ها'!$B:$B,0),MATCH(F369,'تعرفه ها'!$2:$2,0)),0),"---")</f>
        <v>---</v>
      </c>
      <c r="Z369" s="50" t="str">
        <f>IFERROR(ROUND(((W369+X369+Y369)*INDEX('تعرفه ها'!A:Z,MATCH("هزینه نگهداری و تعمیرات شبکه آب",'تعرفه ها'!$B:$B,0),MATCH(F369,'تعرفه ها'!$2:$2,0))/100),0),"---")</f>
        <v>---</v>
      </c>
      <c r="AA369" s="50" t="str">
        <f>IFERROR(IF(INDEX('اطلاعات دوره'!A:Z,MATCH(G369,'اطلاعات دوره'!C:C,0),MATCH("آب",'اطلاعات دوره'!$1:$1,0))="دارد",ROUND((W369+X369+Y369)*INDEX('تعرفه ها'!A:Z,MATCH("پیک فصلی آب",'تعرفه ها'!$B:$B,0),MATCH(F369,'تعرفه ها'!$2:$2,0))/100,0),0),"---")</f>
        <v>---</v>
      </c>
      <c r="AB369" s="50" t="str">
        <f>IFERROR(ROUND(SUM(W369+X369+Y369+Z369+AA369)*INDEX('تعرفه ها'!A:Z,MATCH("مالیات آب",'تعرفه ها'!$B:$B,0),MATCH(F369,'تعرفه ها'!$2:$2,0))/100,0),"---")</f>
        <v>---</v>
      </c>
      <c r="AC369" s="50" t="str">
        <f t="shared" si="62"/>
        <v>---</v>
      </c>
      <c r="AD369" s="50" t="str">
        <f t="shared" si="55"/>
        <v>---</v>
      </c>
      <c r="AE369" s="50" t="str">
        <f t="shared" si="63"/>
        <v>---</v>
      </c>
      <c r="AF369" s="50" t="str">
        <f t="shared" si="64"/>
        <v>---</v>
      </c>
      <c r="AG369" s="153" t="str">
        <f t="shared" si="65"/>
        <v>---</v>
      </c>
      <c r="AI369" s="183" t="str">
        <f>IFERROR(IF(INDEX(پرداخت!A:AZ,MATCH(A369&amp;" - "&amp;"آب",پرداخت!$B:$B,0),MATCH(G369,پرداخت!$1:$1,0))="نشده","نشده","شده"),"---")</f>
        <v>---</v>
      </c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</row>
    <row r="370" spans="1:79" ht="34.9" hidden="1" customHeight="1">
      <c r="A370" s="170"/>
      <c r="B370" s="47">
        <f>IFERROR(INDEX('اطلاعات انشعابات شرکتها'!A:BB,MATCH(A370,'اطلاعات انشعابات شرکتها'!A:A,0),MATCH(B$1,'اطلاعات انشعابات شرکتها'!$1:$1,0)),0)</f>
        <v>0</v>
      </c>
      <c r="C370" s="48">
        <f>IFERROR(INDEX('اطلاعات انشعابات شرکتها'!A:BB,MATCH(A370,'اطلاعات انشعابات شرکتها'!A:A,0),MATCH(C$1,'اطلاعات انشعابات شرکتها'!$1:$1,0)),0)</f>
        <v>0</v>
      </c>
      <c r="D370" s="45"/>
      <c r="E370" s="171"/>
      <c r="F370" s="170"/>
      <c r="G370" s="47" t="str">
        <f t="shared" si="56"/>
        <v>/</v>
      </c>
      <c r="H370" s="47">
        <f>IFERROR(INDEX('اطلاعات دوره'!A:Z,MATCH(G370,'اطلاعات دوره'!C:C,0),MATCH(H$1,'اطلاعات دوره'!$1:$1,0)),0)</f>
        <v>0</v>
      </c>
      <c r="I370" s="47">
        <f>IFERROR(INDEX('اطلاعات دوره'!A:Z,MATCH(G370,'اطلاعات دوره'!C:C,0),MATCH(I$1,'اطلاعات دوره'!$1:$1,0)),0)</f>
        <v>0</v>
      </c>
      <c r="J370" s="48">
        <f>IFERROR(INDEX('اطلاعات دوره'!A:Z,MATCH(G370,'اطلاعات دوره'!C:C,0),MATCH(J$1,'اطلاعات دوره'!$1:$1,0)),0)</f>
        <v>0</v>
      </c>
      <c r="K370" s="46"/>
      <c r="L370" s="158" t="str">
        <f>IFERROR(INDEX('اطلاعات دوره'!A:Z,MATCH(G370,'اطلاعات دوره'!C:C,0)-1,MATCH("عنوان",'اطلاعات دوره'!$1:$1,0)),"---")</f>
        <v>---</v>
      </c>
      <c r="M370" s="47" t="str">
        <f t="shared" si="57"/>
        <v>----</v>
      </c>
      <c r="N370" s="48" t="str">
        <f t="shared" si="58"/>
        <v>-/</v>
      </c>
      <c r="O370" s="45"/>
      <c r="P370" s="240">
        <f>IFERROR(INDEX('قرائت کنتور'!A:AZ,MATCH(A370&amp;"-"&amp;"آب",'قرائت کنتور'!B:B,0),MATCH(L370,'قرائت کنتور'!$1:$1,0)),0)</f>
        <v>0</v>
      </c>
      <c r="Q370" s="241">
        <f>IFERROR(INDEX('قرائت کنتور'!A:AZ,MATCH(A370&amp;"-"&amp;"آب",'قرائت کنتور'!B:B,0),MATCH(G370,'قرائت کنتور'!$1:$1,0)),0)</f>
        <v>0</v>
      </c>
      <c r="R370" s="241">
        <f t="shared" si="59"/>
        <v>0</v>
      </c>
      <c r="S370" s="241" t="str">
        <f>IFERROR(INDEX('اطلاعات انشعابات شرکتها'!A:AB,MATCH(A370,'اطلاعات انشعابات شرکتها'!A:A,0),MATCH(S$1,'اطلاعات انشعابات شرکتها'!$1:$1,0)),"---")</f>
        <v>---</v>
      </c>
      <c r="T370" s="227" t="str">
        <f t="shared" si="60"/>
        <v>---</v>
      </c>
      <c r="U370" s="45"/>
      <c r="V370" s="155" t="str">
        <f>IFERROR(INDEX('تعرفه ها'!A:Z,MATCH("بهای هر متر مکعب آب مصرفی",'تعرفه ها'!$B:$B,0),MATCH(F370,'تعرفه ها'!$2:$2,0)),"---")</f>
        <v>---</v>
      </c>
      <c r="W370" s="50" t="str">
        <f t="shared" si="61"/>
        <v>---</v>
      </c>
      <c r="X370" s="50" t="str">
        <f>IFERROR(ROUND(R370*INDEX('تعرفه ها'!A:Z,MATCH("عوارض آب به ازاء هر متر مکعب",'تعرفه ها'!$B:$B,0),MATCH(F370,'تعرفه ها'!$2:$2,0)),0),"---")</f>
        <v>---</v>
      </c>
      <c r="Y370" s="50" t="str">
        <f>IFERROR(ROUND(T370*INDEX('تعرفه ها'!A:Z,MATCH("جریمه مازاد مصرف آب به ازاء هر متر مکعب",'تعرفه ها'!$B:$B,0),MATCH(F370,'تعرفه ها'!$2:$2,0)),0),"---")</f>
        <v>---</v>
      </c>
      <c r="Z370" s="50" t="str">
        <f>IFERROR(ROUND(((W370+X370+Y370)*INDEX('تعرفه ها'!A:Z,MATCH("هزینه نگهداری و تعمیرات شبکه آب",'تعرفه ها'!$B:$B,0),MATCH(F370,'تعرفه ها'!$2:$2,0))/100),0),"---")</f>
        <v>---</v>
      </c>
      <c r="AA370" s="50" t="str">
        <f>IFERROR(IF(INDEX('اطلاعات دوره'!A:Z,MATCH(G370,'اطلاعات دوره'!C:C,0),MATCH("آب",'اطلاعات دوره'!$1:$1,0))="دارد",ROUND((W370+X370+Y370)*INDEX('تعرفه ها'!A:Z,MATCH("پیک فصلی آب",'تعرفه ها'!$B:$B,0),MATCH(F370,'تعرفه ها'!$2:$2,0))/100,0),0),"---")</f>
        <v>---</v>
      </c>
      <c r="AB370" s="50" t="str">
        <f>IFERROR(ROUND(SUM(W370+X370+Y370+Z370+AA370)*INDEX('تعرفه ها'!A:Z,MATCH("مالیات آب",'تعرفه ها'!$B:$B,0),MATCH(F370,'تعرفه ها'!$2:$2,0))/100,0),"---")</f>
        <v>---</v>
      </c>
      <c r="AC370" s="50" t="str">
        <f t="shared" si="62"/>
        <v>---</v>
      </c>
      <c r="AD370" s="50" t="str">
        <f t="shared" si="55"/>
        <v>---</v>
      </c>
      <c r="AE370" s="50" t="str">
        <f t="shared" si="63"/>
        <v>---</v>
      </c>
      <c r="AF370" s="50" t="str">
        <f t="shared" si="64"/>
        <v>---</v>
      </c>
      <c r="AG370" s="153" t="str">
        <f t="shared" si="65"/>
        <v>---</v>
      </c>
      <c r="AI370" s="183" t="str">
        <f>IFERROR(IF(INDEX(پرداخت!A:AZ,MATCH(A370&amp;" - "&amp;"آب",پرداخت!$B:$B,0),MATCH(G370,پرداخت!$1:$1,0))="نشده","نشده","شده"),"---")</f>
        <v>---</v>
      </c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</row>
    <row r="371" spans="1:79" ht="34.9" hidden="1" customHeight="1">
      <c r="A371" s="170"/>
      <c r="B371" s="47">
        <f>IFERROR(INDEX('اطلاعات انشعابات شرکتها'!A:BB,MATCH(A371,'اطلاعات انشعابات شرکتها'!A:A,0),MATCH(B$1,'اطلاعات انشعابات شرکتها'!$1:$1,0)),0)</f>
        <v>0</v>
      </c>
      <c r="C371" s="48">
        <f>IFERROR(INDEX('اطلاعات انشعابات شرکتها'!A:BB,MATCH(A371,'اطلاعات انشعابات شرکتها'!A:A,0),MATCH(C$1,'اطلاعات انشعابات شرکتها'!$1:$1,0)),0)</f>
        <v>0</v>
      </c>
      <c r="D371" s="45"/>
      <c r="E371" s="171"/>
      <c r="F371" s="170"/>
      <c r="G371" s="47" t="str">
        <f t="shared" si="56"/>
        <v>/</v>
      </c>
      <c r="H371" s="47">
        <f>IFERROR(INDEX('اطلاعات دوره'!A:Z,MATCH(G371,'اطلاعات دوره'!C:C,0),MATCH(H$1,'اطلاعات دوره'!$1:$1,0)),0)</f>
        <v>0</v>
      </c>
      <c r="I371" s="47">
        <f>IFERROR(INDEX('اطلاعات دوره'!A:Z,MATCH(G371,'اطلاعات دوره'!C:C,0),MATCH(I$1,'اطلاعات دوره'!$1:$1,0)),0)</f>
        <v>0</v>
      </c>
      <c r="J371" s="48">
        <f>IFERROR(INDEX('اطلاعات دوره'!A:Z,MATCH(G371,'اطلاعات دوره'!C:C,0),MATCH(J$1,'اطلاعات دوره'!$1:$1,0)),0)</f>
        <v>0</v>
      </c>
      <c r="K371" s="46"/>
      <c r="L371" s="158" t="str">
        <f>IFERROR(INDEX('اطلاعات دوره'!A:Z,MATCH(G371,'اطلاعات دوره'!C:C,0)-1,MATCH("عنوان",'اطلاعات دوره'!$1:$1,0)),"---")</f>
        <v>---</v>
      </c>
      <c r="M371" s="47" t="str">
        <f t="shared" si="57"/>
        <v>----</v>
      </c>
      <c r="N371" s="48" t="str">
        <f t="shared" si="58"/>
        <v>-/</v>
      </c>
      <c r="O371" s="45"/>
      <c r="P371" s="240">
        <f>IFERROR(INDEX('قرائت کنتور'!A:AZ,MATCH(A371&amp;"-"&amp;"آب",'قرائت کنتور'!B:B,0),MATCH(L371,'قرائت کنتور'!$1:$1,0)),0)</f>
        <v>0</v>
      </c>
      <c r="Q371" s="241">
        <f>IFERROR(INDEX('قرائت کنتور'!A:AZ,MATCH(A371&amp;"-"&amp;"آب",'قرائت کنتور'!B:B,0),MATCH(G371,'قرائت کنتور'!$1:$1,0)),0)</f>
        <v>0</v>
      </c>
      <c r="R371" s="241">
        <f t="shared" si="59"/>
        <v>0</v>
      </c>
      <c r="S371" s="241" t="str">
        <f>IFERROR(INDEX('اطلاعات انشعابات شرکتها'!A:AB,MATCH(A371,'اطلاعات انشعابات شرکتها'!A:A,0),MATCH(S$1,'اطلاعات انشعابات شرکتها'!$1:$1,0)),"---")</f>
        <v>---</v>
      </c>
      <c r="T371" s="227" t="str">
        <f t="shared" si="60"/>
        <v>---</v>
      </c>
      <c r="U371" s="45"/>
      <c r="V371" s="155" t="str">
        <f>IFERROR(INDEX('تعرفه ها'!A:Z,MATCH("بهای هر متر مکعب آب مصرفی",'تعرفه ها'!$B:$B,0),MATCH(F371,'تعرفه ها'!$2:$2,0)),"---")</f>
        <v>---</v>
      </c>
      <c r="W371" s="50" t="str">
        <f t="shared" si="61"/>
        <v>---</v>
      </c>
      <c r="X371" s="50" t="str">
        <f>IFERROR(ROUND(R371*INDEX('تعرفه ها'!A:Z,MATCH("عوارض آب به ازاء هر متر مکعب",'تعرفه ها'!$B:$B,0),MATCH(F371,'تعرفه ها'!$2:$2,0)),0),"---")</f>
        <v>---</v>
      </c>
      <c r="Y371" s="50" t="str">
        <f>IFERROR(ROUND(T371*INDEX('تعرفه ها'!A:Z,MATCH("جریمه مازاد مصرف آب به ازاء هر متر مکعب",'تعرفه ها'!$B:$B,0),MATCH(F371,'تعرفه ها'!$2:$2,0)),0),"---")</f>
        <v>---</v>
      </c>
      <c r="Z371" s="50" t="str">
        <f>IFERROR(ROUND(((W371+X371+Y371)*INDEX('تعرفه ها'!A:Z,MATCH("هزینه نگهداری و تعمیرات شبکه آب",'تعرفه ها'!$B:$B,0),MATCH(F371,'تعرفه ها'!$2:$2,0))/100),0),"---")</f>
        <v>---</v>
      </c>
      <c r="AA371" s="50" t="str">
        <f>IFERROR(IF(INDEX('اطلاعات دوره'!A:Z,MATCH(G371,'اطلاعات دوره'!C:C,0),MATCH("آب",'اطلاعات دوره'!$1:$1,0))="دارد",ROUND((W371+X371+Y371)*INDEX('تعرفه ها'!A:Z,MATCH("پیک فصلی آب",'تعرفه ها'!$B:$B,0),MATCH(F371,'تعرفه ها'!$2:$2,0))/100,0),0),"---")</f>
        <v>---</v>
      </c>
      <c r="AB371" s="50" t="str">
        <f>IFERROR(ROUND(SUM(W371+X371+Y371+Z371+AA371)*INDEX('تعرفه ها'!A:Z,MATCH("مالیات آب",'تعرفه ها'!$B:$B,0),MATCH(F371,'تعرفه ها'!$2:$2,0))/100,0),"---")</f>
        <v>---</v>
      </c>
      <c r="AC371" s="50" t="str">
        <f t="shared" si="62"/>
        <v>---</v>
      </c>
      <c r="AD371" s="50" t="str">
        <f t="shared" si="55"/>
        <v>---</v>
      </c>
      <c r="AE371" s="50" t="str">
        <f t="shared" si="63"/>
        <v>---</v>
      </c>
      <c r="AF371" s="50" t="str">
        <f t="shared" si="64"/>
        <v>---</v>
      </c>
      <c r="AG371" s="153" t="str">
        <f t="shared" si="65"/>
        <v>---</v>
      </c>
      <c r="AI371" s="183" t="str">
        <f>IFERROR(IF(INDEX(پرداخت!A:AZ,MATCH(A371&amp;" - "&amp;"آب",پرداخت!$B:$B,0),MATCH(G371,پرداخت!$1:$1,0))="نشده","نشده","شده"),"---")</f>
        <v>---</v>
      </c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</row>
    <row r="372" spans="1:79" ht="34.9" hidden="1" customHeight="1">
      <c r="A372" s="170"/>
      <c r="B372" s="47">
        <f>IFERROR(INDEX('اطلاعات انشعابات شرکتها'!A:BB,MATCH(A372,'اطلاعات انشعابات شرکتها'!A:A,0),MATCH(B$1,'اطلاعات انشعابات شرکتها'!$1:$1,0)),0)</f>
        <v>0</v>
      </c>
      <c r="C372" s="48">
        <f>IFERROR(INDEX('اطلاعات انشعابات شرکتها'!A:BB,MATCH(A372,'اطلاعات انشعابات شرکتها'!A:A,0),MATCH(C$1,'اطلاعات انشعابات شرکتها'!$1:$1,0)),0)</f>
        <v>0</v>
      </c>
      <c r="D372" s="45"/>
      <c r="E372" s="171"/>
      <c r="F372" s="170"/>
      <c r="G372" s="47" t="str">
        <f t="shared" si="56"/>
        <v>/</v>
      </c>
      <c r="H372" s="47">
        <f>IFERROR(INDEX('اطلاعات دوره'!A:Z,MATCH(G372,'اطلاعات دوره'!C:C,0),MATCH(H$1,'اطلاعات دوره'!$1:$1,0)),0)</f>
        <v>0</v>
      </c>
      <c r="I372" s="47">
        <f>IFERROR(INDEX('اطلاعات دوره'!A:Z,MATCH(G372,'اطلاعات دوره'!C:C,0),MATCH(I$1,'اطلاعات دوره'!$1:$1,0)),0)</f>
        <v>0</v>
      </c>
      <c r="J372" s="48">
        <f>IFERROR(INDEX('اطلاعات دوره'!A:Z,MATCH(G372,'اطلاعات دوره'!C:C,0),MATCH(J$1,'اطلاعات دوره'!$1:$1,0)),0)</f>
        <v>0</v>
      </c>
      <c r="K372" s="46"/>
      <c r="L372" s="158" t="str">
        <f>IFERROR(INDEX('اطلاعات دوره'!A:Z,MATCH(G372,'اطلاعات دوره'!C:C,0)-1,MATCH("عنوان",'اطلاعات دوره'!$1:$1,0)),"---")</f>
        <v>---</v>
      </c>
      <c r="M372" s="47" t="str">
        <f t="shared" si="57"/>
        <v>----</v>
      </c>
      <c r="N372" s="48" t="str">
        <f t="shared" si="58"/>
        <v>-/</v>
      </c>
      <c r="O372" s="45"/>
      <c r="P372" s="240">
        <f>IFERROR(INDEX('قرائت کنتور'!A:AZ,MATCH(A372&amp;"-"&amp;"آب",'قرائت کنتور'!B:B,0),MATCH(L372,'قرائت کنتور'!$1:$1,0)),0)</f>
        <v>0</v>
      </c>
      <c r="Q372" s="241">
        <f>IFERROR(INDEX('قرائت کنتور'!A:AZ,MATCH(A372&amp;"-"&amp;"آب",'قرائت کنتور'!B:B,0),MATCH(G372,'قرائت کنتور'!$1:$1,0)),0)</f>
        <v>0</v>
      </c>
      <c r="R372" s="241">
        <f t="shared" si="59"/>
        <v>0</v>
      </c>
      <c r="S372" s="241" t="str">
        <f>IFERROR(INDEX('اطلاعات انشعابات شرکتها'!A:AB,MATCH(A372,'اطلاعات انشعابات شرکتها'!A:A,0),MATCH(S$1,'اطلاعات انشعابات شرکتها'!$1:$1,0)),"---")</f>
        <v>---</v>
      </c>
      <c r="T372" s="227" t="str">
        <f t="shared" si="60"/>
        <v>---</v>
      </c>
      <c r="U372" s="45"/>
      <c r="V372" s="155" t="str">
        <f>IFERROR(INDEX('تعرفه ها'!A:Z,MATCH("بهای هر متر مکعب آب مصرفی",'تعرفه ها'!$B:$B,0),MATCH(F372,'تعرفه ها'!$2:$2,0)),"---")</f>
        <v>---</v>
      </c>
      <c r="W372" s="50" t="str">
        <f t="shared" si="61"/>
        <v>---</v>
      </c>
      <c r="X372" s="50" t="str">
        <f>IFERROR(ROUND(R372*INDEX('تعرفه ها'!A:Z,MATCH("عوارض آب به ازاء هر متر مکعب",'تعرفه ها'!$B:$B,0),MATCH(F372,'تعرفه ها'!$2:$2,0)),0),"---")</f>
        <v>---</v>
      </c>
      <c r="Y372" s="50" t="str">
        <f>IFERROR(ROUND(T372*INDEX('تعرفه ها'!A:Z,MATCH("جریمه مازاد مصرف آب به ازاء هر متر مکعب",'تعرفه ها'!$B:$B,0),MATCH(F372,'تعرفه ها'!$2:$2,0)),0),"---")</f>
        <v>---</v>
      </c>
      <c r="Z372" s="50" t="str">
        <f>IFERROR(ROUND(((W372+X372+Y372)*INDEX('تعرفه ها'!A:Z,MATCH("هزینه نگهداری و تعمیرات شبکه آب",'تعرفه ها'!$B:$B,0),MATCH(F372,'تعرفه ها'!$2:$2,0))/100),0),"---")</f>
        <v>---</v>
      </c>
      <c r="AA372" s="50" t="str">
        <f>IFERROR(IF(INDEX('اطلاعات دوره'!A:Z,MATCH(G372,'اطلاعات دوره'!C:C,0),MATCH("آب",'اطلاعات دوره'!$1:$1,0))="دارد",ROUND((W372+X372+Y372)*INDEX('تعرفه ها'!A:Z,MATCH("پیک فصلی آب",'تعرفه ها'!$B:$B,0),MATCH(F372,'تعرفه ها'!$2:$2,0))/100,0),0),"---")</f>
        <v>---</v>
      </c>
      <c r="AB372" s="50" t="str">
        <f>IFERROR(ROUND(SUM(W372+X372+Y372+Z372+AA372)*INDEX('تعرفه ها'!A:Z,MATCH("مالیات آب",'تعرفه ها'!$B:$B,0),MATCH(F372,'تعرفه ها'!$2:$2,0))/100,0),"---")</f>
        <v>---</v>
      </c>
      <c r="AC372" s="50" t="str">
        <f t="shared" si="62"/>
        <v>---</v>
      </c>
      <c r="AD372" s="50" t="str">
        <f t="shared" si="55"/>
        <v>---</v>
      </c>
      <c r="AE372" s="50" t="str">
        <f t="shared" si="63"/>
        <v>---</v>
      </c>
      <c r="AF372" s="50" t="str">
        <f t="shared" si="64"/>
        <v>---</v>
      </c>
      <c r="AG372" s="153" t="str">
        <f t="shared" si="65"/>
        <v>---</v>
      </c>
      <c r="AI372" s="183" t="str">
        <f>IFERROR(IF(INDEX(پرداخت!A:AZ,MATCH(A372&amp;" - "&amp;"آب",پرداخت!$B:$B,0),MATCH(G372,پرداخت!$1:$1,0))="نشده","نشده","شده"),"---")</f>
        <v>---</v>
      </c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</row>
    <row r="373" spans="1:79" ht="34.9" hidden="1" customHeight="1">
      <c r="A373" s="170"/>
      <c r="B373" s="47">
        <f>IFERROR(INDEX('اطلاعات انشعابات شرکتها'!A:BB,MATCH(A373,'اطلاعات انشعابات شرکتها'!A:A,0),MATCH(B$1,'اطلاعات انشعابات شرکتها'!$1:$1,0)),0)</f>
        <v>0</v>
      </c>
      <c r="C373" s="48">
        <f>IFERROR(INDEX('اطلاعات انشعابات شرکتها'!A:BB,MATCH(A373,'اطلاعات انشعابات شرکتها'!A:A,0),MATCH(C$1,'اطلاعات انشعابات شرکتها'!$1:$1,0)),0)</f>
        <v>0</v>
      </c>
      <c r="D373" s="45"/>
      <c r="E373" s="171"/>
      <c r="F373" s="170"/>
      <c r="G373" s="47" t="str">
        <f t="shared" si="56"/>
        <v>/</v>
      </c>
      <c r="H373" s="47">
        <f>IFERROR(INDEX('اطلاعات دوره'!A:Z,MATCH(G373,'اطلاعات دوره'!C:C,0),MATCH(H$1,'اطلاعات دوره'!$1:$1,0)),0)</f>
        <v>0</v>
      </c>
      <c r="I373" s="47">
        <f>IFERROR(INDEX('اطلاعات دوره'!A:Z,MATCH(G373,'اطلاعات دوره'!C:C,0),MATCH(I$1,'اطلاعات دوره'!$1:$1,0)),0)</f>
        <v>0</v>
      </c>
      <c r="J373" s="48">
        <f>IFERROR(INDEX('اطلاعات دوره'!A:Z,MATCH(G373,'اطلاعات دوره'!C:C,0),MATCH(J$1,'اطلاعات دوره'!$1:$1,0)),0)</f>
        <v>0</v>
      </c>
      <c r="K373" s="46"/>
      <c r="L373" s="158" t="str">
        <f>IFERROR(INDEX('اطلاعات دوره'!A:Z,MATCH(G373,'اطلاعات دوره'!C:C,0)-1,MATCH("عنوان",'اطلاعات دوره'!$1:$1,0)),"---")</f>
        <v>---</v>
      </c>
      <c r="M373" s="47" t="str">
        <f t="shared" si="57"/>
        <v>----</v>
      </c>
      <c r="N373" s="48" t="str">
        <f t="shared" si="58"/>
        <v>-/</v>
      </c>
      <c r="O373" s="45"/>
      <c r="P373" s="240">
        <f>IFERROR(INDEX('قرائت کنتور'!A:AZ,MATCH(A373&amp;"-"&amp;"آب",'قرائت کنتور'!B:B,0),MATCH(L373,'قرائت کنتور'!$1:$1,0)),0)</f>
        <v>0</v>
      </c>
      <c r="Q373" s="241">
        <f>IFERROR(INDEX('قرائت کنتور'!A:AZ,MATCH(A373&amp;"-"&amp;"آب",'قرائت کنتور'!B:B,0),MATCH(G373,'قرائت کنتور'!$1:$1,0)),0)</f>
        <v>0</v>
      </c>
      <c r="R373" s="241">
        <f t="shared" si="59"/>
        <v>0</v>
      </c>
      <c r="S373" s="241" t="str">
        <f>IFERROR(INDEX('اطلاعات انشعابات شرکتها'!A:AB,MATCH(A373,'اطلاعات انشعابات شرکتها'!A:A,0),MATCH(S$1,'اطلاعات انشعابات شرکتها'!$1:$1,0)),"---")</f>
        <v>---</v>
      </c>
      <c r="T373" s="227" t="str">
        <f t="shared" si="60"/>
        <v>---</v>
      </c>
      <c r="U373" s="45"/>
      <c r="V373" s="155" t="str">
        <f>IFERROR(INDEX('تعرفه ها'!A:Z,MATCH("بهای هر متر مکعب آب مصرفی",'تعرفه ها'!$B:$B,0),MATCH(F373,'تعرفه ها'!$2:$2,0)),"---")</f>
        <v>---</v>
      </c>
      <c r="W373" s="50" t="str">
        <f t="shared" si="61"/>
        <v>---</v>
      </c>
      <c r="X373" s="50" t="str">
        <f>IFERROR(ROUND(R373*INDEX('تعرفه ها'!A:Z,MATCH("عوارض آب به ازاء هر متر مکعب",'تعرفه ها'!$B:$B,0),MATCH(F373,'تعرفه ها'!$2:$2,0)),0),"---")</f>
        <v>---</v>
      </c>
      <c r="Y373" s="50" t="str">
        <f>IFERROR(ROUND(T373*INDEX('تعرفه ها'!A:Z,MATCH("جریمه مازاد مصرف آب به ازاء هر متر مکعب",'تعرفه ها'!$B:$B,0),MATCH(F373,'تعرفه ها'!$2:$2,0)),0),"---")</f>
        <v>---</v>
      </c>
      <c r="Z373" s="50" t="str">
        <f>IFERROR(ROUND(((W373+X373+Y373)*INDEX('تعرفه ها'!A:Z,MATCH("هزینه نگهداری و تعمیرات شبکه آب",'تعرفه ها'!$B:$B,0),MATCH(F373,'تعرفه ها'!$2:$2,0))/100),0),"---")</f>
        <v>---</v>
      </c>
      <c r="AA373" s="50" t="str">
        <f>IFERROR(IF(INDEX('اطلاعات دوره'!A:Z,MATCH(G373,'اطلاعات دوره'!C:C,0),MATCH("آب",'اطلاعات دوره'!$1:$1,0))="دارد",ROUND((W373+X373+Y373)*INDEX('تعرفه ها'!A:Z,MATCH("پیک فصلی آب",'تعرفه ها'!$B:$B,0),MATCH(F373,'تعرفه ها'!$2:$2,0))/100,0),0),"---")</f>
        <v>---</v>
      </c>
      <c r="AB373" s="50" t="str">
        <f>IFERROR(ROUND(SUM(W373+X373+Y373+Z373+AA373)*INDEX('تعرفه ها'!A:Z,MATCH("مالیات آب",'تعرفه ها'!$B:$B,0),MATCH(F373,'تعرفه ها'!$2:$2,0))/100,0),"---")</f>
        <v>---</v>
      </c>
      <c r="AC373" s="50" t="str">
        <f t="shared" si="62"/>
        <v>---</v>
      </c>
      <c r="AD373" s="50" t="str">
        <f t="shared" si="55"/>
        <v>---</v>
      </c>
      <c r="AE373" s="50" t="str">
        <f t="shared" si="63"/>
        <v>---</v>
      </c>
      <c r="AF373" s="50" t="str">
        <f t="shared" si="64"/>
        <v>---</v>
      </c>
      <c r="AG373" s="153" t="str">
        <f t="shared" si="65"/>
        <v>---</v>
      </c>
      <c r="AI373" s="183" t="str">
        <f>IFERROR(IF(INDEX(پرداخت!A:AZ,MATCH(A373&amp;" - "&amp;"آب",پرداخت!$B:$B,0),MATCH(G373,پرداخت!$1:$1,0))="نشده","نشده","شده"),"---")</f>
        <v>---</v>
      </c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</row>
    <row r="374" spans="1:79" ht="34.9" hidden="1" customHeight="1">
      <c r="A374" s="170"/>
      <c r="B374" s="47">
        <f>IFERROR(INDEX('اطلاعات انشعابات شرکتها'!A:BB,MATCH(A374,'اطلاعات انشعابات شرکتها'!A:A,0),MATCH(B$1,'اطلاعات انشعابات شرکتها'!$1:$1,0)),0)</f>
        <v>0</v>
      </c>
      <c r="C374" s="48">
        <f>IFERROR(INDEX('اطلاعات انشعابات شرکتها'!A:BB,MATCH(A374,'اطلاعات انشعابات شرکتها'!A:A,0),MATCH(C$1,'اطلاعات انشعابات شرکتها'!$1:$1,0)),0)</f>
        <v>0</v>
      </c>
      <c r="D374" s="45"/>
      <c r="E374" s="171"/>
      <c r="F374" s="170"/>
      <c r="G374" s="47" t="str">
        <f t="shared" si="56"/>
        <v>/</v>
      </c>
      <c r="H374" s="47">
        <f>IFERROR(INDEX('اطلاعات دوره'!A:Z,MATCH(G374,'اطلاعات دوره'!C:C,0),MATCH(H$1,'اطلاعات دوره'!$1:$1,0)),0)</f>
        <v>0</v>
      </c>
      <c r="I374" s="47">
        <f>IFERROR(INDEX('اطلاعات دوره'!A:Z,MATCH(G374,'اطلاعات دوره'!C:C,0),MATCH(I$1,'اطلاعات دوره'!$1:$1,0)),0)</f>
        <v>0</v>
      </c>
      <c r="J374" s="48">
        <f>IFERROR(INDEX('اطلاعات دوره'!A:Z,MATCH(G374,'اطلاعات دوره'!C:C,0),MATCH(J$1,'اطلاعات دوره'!$1:$1,0)),0)</f>
        <v>0</v>
      </c>
      <c r="K374" s="46"/>
      <c r="L374" s="158" t="str">
        <f>IFERROR(INDEX('اطلاعات دوره'!A:Z,MATCH(G374,'اطلاعات دوره'!C:C,0)-1,MATCH("عنوان",'اطلاعات دوره'!$1:$1,0)),"---")</f>
        <v>---</v>
      </c>
      <c r="M374" s="47" t="str">
        <f t="shared" si="57"/>
        <v>----</v>
      </c>
      <c r="N374" s="48" t="str">
        <f t="shared" si="58"/>
        <v>-/</v>
      </c>
      <c r="O374" s="45"/>
      <c r="P374" s="240">
        <f>IFERROR(INDEX('قرائت کنتور'!A:AZ,MATCH(A374&amp;"-"&amp;"آب",'قرائت کنتور'!B:B,0),MATCH(L374,'قرائت کنتور'!$1:$1,0)),0)</f>
        <v>0</v>
      </c>
      <c r="Q374" s="241">
        <f>IFERROR(INDEX('قرائت کنتور'!A:AZ,MATCH(A374&amp;"-"&amp;"آب",'قرائت کنتور'!B:B,0),MATCH(G374,'قرائت کنتور'!$1:$1,0)),0)</f>
        <v>0</v>
      </c>
      <c r="R374" s="241">
        <f t="shared" si="59"/>
        <v>0</v>
      </c>
      <c r="S374" s="241" t="str">
        <f>IFERROR(INDEX('اطلاعات انشعابات شرکتها'!A:AB,MATCH(A374,'اطلاعات انشعابات شرکتها'!A:A,0),MATCH(S$1,'اطلاعات انشعابات شرکتها'!$1:$1,0)),"---")</f>
        <v>---</v>
      </c>
      <c r="T374" s="227" t="str">
        <f t="shared" si="60"/>
        <v>---</v>
      </c>
      <c r="U374" s="45"/>
      <c r="V374" s="155" t="str">
        <f>IFERROR(INDEX('تعرفه ها'!A:Z,MATCH("بهای هر متر مکعب آب مصرفی",'تعرفه ها'!$B:$B,0),MATCH(F374,'تعرفه ها'!$2:$2,0)),"---")</f>
        <v>---</v>
      </c>
      <c r="W374" s="50" t="str">
        <f t="shared" si="61"/>
        <v>---</v>
      </c>
      <c r="X374" s="50" t="str">
        <f>IFERROR(ROUND(R374*INDEX('تعرفه ها'!A:Z,MATCH("عوارض آب به ازاء هر متر مکعب",'تعرفه ها'!$B:$B,0),MATCH(F374,'تعرفه ها'!$2:$2,0)),0),"---")</f>
        <v>---</v>
      </c>
      <c r="Y374" s="50" t="str">
        <f>IFERROR(ROUND(T374*INDEX('تعرفه ها'!A:Z,MATCH("جریمه مازاد مصرف آب به ازاء هر متر مکعب",'تعرفه ها'!$B:$B,0),MATCH(F374,'تعرفه ها'!$2:$2,0)),0),"---")</f>
        <v>---</v>
      </c>
      <c r="Z374" s="50" t="str">
        <f>IFERROR(ROUND(((W374+X374+Y374)*INDEX('تعرفه ها'!A:Z,MATCH("هزینه نگهداری و تعمیرات شبکه آب",'تعرفه ها'!$B:$B,0),MATCH(F374,'تعرفه ها'!$2:$2,0))/100),0),"---")</f>
        <v>---</v>
      </c>
      <c r="AA374" s="50" t="str">
        <f>IFERROR(IF(INDEX('اطلاعات دوره'!A:Z,MATCH(G374,'اطلاعات دوره'!C:C,0),MATCH("آب",'اطلاعات دوره'!$1:$1,0))="دارد",ROUND((W374+X374+Y374)*INDEX('تعرفه ها'!A:Z,MATCH("پیک فصلی آب",'تعرفه ها'!$B:$B,0),MATCH(F374,'تعرفه ها'!$2:$2,0))/100,0),0),"---")</f>
        <v>---</v>
      </c>
      <c r="AB374" s="50" t="str">
        <f>IFERROR(ROUND(SUM(W374+X374+Y374+Z374+AA374)*INDEX('تعرفه ها'!A:Z,MATCH("مالیات آب",'تعرفه ها'!$B:$B,0),MATCH(F374,'تعرفه ها'!$2:$2,0))/100,0),"---")</f>
        <v>---</v>
      </c>
      <c r="AC374" s="50" t="str">
        <f t="shared" si="62"/>
        <v>---</v>
      </c>
      <c r="AD374" s="50" t="str">
        <f t="shared" si="55"/>
        <v>---</v>
      </c>
      <c r="AE374" s="50" t="str">
        <f t="shared" si="63"/>
        <v>---</v>
      </c>
      <c r="AF374" s="50" t="str">
        <f t="shared" si="64"/>
        <v>---</v>
      </c>
      <c r="AG374" s="153" t="str">
        <f t="shared" si="65"/>
        <v>---</v>
      </c>
      <c r="AI374" s="183" t="str">
        <f>IFERROR(IF(INDEX(پرداخت!A:AZ,MATCH(A374&amp;" - "&amp;"آب",پرداخت!$B:$B,0),MATCH(G374,پرداخت!$1:$1,0))="نشده","نشده","شده"),"---")</f>
        <v>---</v>
      </c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</row>
    <row r="375" spans="1:79" ht="34.9" hidden="1" customHeight="1">
      <c r="A375" s="170"/>
      <c r="B375" s="47">
        <f>IFERROR(INDEX('اطلاعات انشعابات شرکتها'!A:BB,MATCH(A375,'اطلاعات انشعابات شرکتها'!A:A,0),MATCH(B$1,'اطلاعات انشعابات شرکتها'!$1:$1,0)),0)</f>
        <v>0</v>
      </c>
      <c r="C375" s="48">
        <f>IFERROR(INDEX('اطلاعات انشعابات شرکتها'!A:BB,MATCH(A375,'اطلاعات انشعابات شرکتها'!A:A,0),MATCH(C$1,'اطلاعات انشعابات شرکتها'!$1:$1,0)),0)</f>
        <v>0</v>
      </c>
      <c r="D375" s="45"/>
      <c r="E375" s="171"/>
      <c r="F375" s="170"/>
      <c r="G375" s="47" t="str">
        <f t="shared" si="56"/>
        <v>/</v>
      </c>
      <c r="H375" s="47">
        <f>IFERROR(INDEX('اطلاعات دوره'!A:Z,MATCH(G375,'اطلاعات دوره'!C:C,0),MATCH(H$1,'اطلاعات دوره'!$1:$1,0)),0)</f>
        <v>0</v>
      </c>
      <c r="I375" s="47">
        <f>IFERROR(INDEX('اطلاعات دوره'!A:Z,MATCH(G375,'اطلاعات دوره'!C:C,0),MATCH(I$1,'اطلاعات دوره'!$1:$1,0)),0)</f>
        <v>0</v>
      </c>
      <c r="J375" s="48">
        <f>IFERROR(INDEX('اطلاعات دوره'!A:Z,MATCH(G375,'اطلاعات دوره'!C:C,0),MATCH(J$1,'اطلاعات دوره'!$1:$1,0)),0)</f>
        <v>0</v>
      </c>
      <c r="K375" s="46"/>
      <c r="L375" s="158" t="str">
        <f>IFERROR(INDEX('اطلاعات دوره'!A:Z,MATCH(G375,'اطلاعات دوره'!C:C,0)-1,MATCH("عنوان",'اطلاعات دوره'!$1:$1,0)),"---")</f>
        <v>---</v>
      </c>
      <c r="M375" s="47" t="str">
        <f t="shared" si="57"/>
        <v>----</v>
      </c>
      <c r="N375" s="48" t="str">
        <f t="shared" si="58"/>
        <v>-/</v>
      </c>
      <c r="O375" s="45"/>
      <c r="P375" s="240">
        <f>IFERROR(INDEX('قرائت کنتور'!A:AZ,MATCH(A375&amp;"-"&amp;"آب",'قرائت کنتور'!B:B,0),MATCH(L375,'قرائت کنتور'!$1:$1,0)),0)</f>
        <v>0</v>
      </c>
      <c r="Q375" s="241">
        <f>IFERROR(INDEX('قرائت کنتور'!A:AZ,MATCH(A375&amp;"-"&amp;"آب",'قرائت کنتور'!B:B,0),MATCH(G375,'قرائت کنتور'!$1:$1,0)),0)</f>
        <v>0</v>
      </c>
      <c r="R375" s="241">
        <f t="shared" si="59"/>
        <v>0</v>
      </c>
      <c r="S375" s="241" t="str">
        <f>IFERROR(INDEX('اطلاعات انشعابات شرکتها'!A:AB,MATCH(A375,'اطلاعات انشعابات شرکتها'!A:A,0),MATCH(S$1,'اطلاعات انشعابات شرکتها'!$1:$1,0)),"---")</f>
        <v>---</v>
      </c>
      <c r="T375" s="227" t="str">
        <f t="shared" si="60"/>
        <v>---</v>
      </c>
      <c r="U375" s="45"/>
      <c r="V375" s="155" t="str">
        <f>IFERROR(INDEX('تعرفه ها'!A:Z,MATCH("بهای هر متر مکعب آب مصرفی",'تعرفه ها'!$B:$B,0),MATCH(F375,'تعرفه ها'!$2:$2,0)),"---")</f>
        <v>---</v>
      </c>
      <c r="W375" s="50" t="str">
        <f t="shared" si="61"/>
        <v>---</v>
      </c>
      <c r="X375" s="50" t="str">
        <f>IFERROR(ROUND(R375*INDEX('تعرفه ها'!A:Z,MATCH("عوارض آب به ازاء هر متر مکعب",'تعرفه ها'!$B:$B,0),MATCH(F375,'تعرفه ها'!$2:$2,0)),0),"---")</f>
        <v>---</v>
      </c>
      <c r="Y375" s="50" t="str">
        <f>IFERROR(ROUND(T375*INDEX('تعرفه ها'!A:Z,MATCH("جریمه مازاد مصرف آب به ازاء هر متر مکعب",'تعرفه ها'!$B:$B,0),MATCH(F375,'تعرفه ها'!$2:$2,0)),0),"---")</f>
        <v>---</v>
      </c>
      <c r="Z375" s="50" t="str">
        <f>IFERROR(ROUND(((W375+X375+Y375)*INDEX('تعرفه ها'!A:Z,MATCH("هزینه نگهداری و تعمیرات شبکه آب",'تعرفه ها'!$B:$B,0),MATCH(F375,'تعرفه ها'!$2:$2,0))/100),0),"---")</f>
        <v>---</v>
      </c>
      <c r="AA375" s="50" t="str">
        <f>IFERROR(IF(INDEX('اطلاعات دوره'!A:Z,MATCH(G375,'اطلاعات دوره'!C:C,0),MATCH("آب",'اطلاعات دوره'!$1:$1,0))="دارد",ROUND((W375+X375+Y375)*INDEX('تعرفه ها'!A:Z,MATCH("پیک فصلی آب",'تعرفه ها'!$B:$B,0),MATCH(F375,'تعرفه ها'!$2:$2,0))/100,0),0),"---")</f>
        <v>---</v>
      </c>
      <c r="AB375" s="50" t="str">
        <f>IFERROR(ROUND(SUM(W375+X375+Y375+Z375+AA375)*INDEX('تعرفه ها'!A:Z,MATCH("مالیات آب",'تعرفه ها'!$B:$B,0),MATCH(F375,'تعرفه ها'!$2:$2,0))/100,0),"---")</f>
        <v>---</v>
      </c>
      <c r="AC375" s="50" t="str">
        <f t="shared" si="62"/>
        <v>---</v>
      </c>
      <c r="AD375" s="50" t="str">
        <f t="shared" si="55"/>
        <v>---</v>
      </c>
      <c r="AE375" s="50" t="str">
        <f t="shared" si="63"/>
        <v>---</v>
      </c>
      <c r="AF375" s="50" t="str">
        <f t="shared" si="64"/>
        <v>---</v>
      </c>
      <c r="AG375" s="153" t="str">
        <f t="shared" si="65"/>
        <v>---</v>
      </c>
      <c r="AI375" s="183" t="str">
        <f>IFERROR(IF(INDEX(پرداخت!A:AZ,MATCH(A375&amp;" - "&amp;"آب",پرداخت!$B:$B,0),MATCH(G375,پرداخت!$1:$1,0))="نشده","نشده","شده"),"---")</f>
        <v>---</v>
      </c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</row>
    <row r="376" spans="1:79" ht="34.9" hidden="1" customHeight="1">
      <c r="A376" s="170"/>
      <c r="B376" s="47">
        <f>IFERROR(INDEX('اطلاعات انشعابات شرکتها'!A:BB,MATCH(A376,'اطلاعات انشعابات شرکتها'!A:A,0),MATCH(B$1,'اطلاعات انشعابات شرکتها'!$1:$1,0)),0)</f>
        <v>0</v>
      </c>
      <c r="C376" s="48">
        <f>IFERROR(INDEX('اطلاعات انشعابات شرکتها'!A:BB,MATCH(A376,'اطلاعات انشعابات شرکتها'!A:A,0),MATCH(C$1,'اطلاعات انشعابات شرکتها'!$1:$1,0)),0)</f>
        <v>0</v>
      </c>
      <c r="D376" s="45"/>
      <c r="E376" s="171"/>
      <c r="F376" s="170"/>
      <c r="G376" s="47" t="str">
        <f t="shared" si="56"/>
        <v>/</v>
      </c>
      <c r="H376" s="47">
        <f>IFERROR(INDEX('اطلاعات دوره'!A:Z,MATCH(G376,'اطلاعات دوره'!C:C,0),MATCH(H$1,'اطلاعات دوره'!$1:$1,0)),0)</f>
        <v>0</v>
      </c>
      <c r="I376" s="47">
        <f>IFERROR(INDEX('اطلاعات دوره'!A:Z,MATCH(G376,'اطلاعات دوره'!C:C,0),MATCH(I$1,'اطلاعات دوره'!$1:$1,0)),0)</f>
        <v>0</v>
      </c>
      <c r="J376" s="48">
        <f>IFERROR(INDEX('اطلاعات دوره'!A:Z,MATCH(G376,'اطلاعات دوره'!C:C,0),MATCH(J$1,'اطلاعات دوره'!$1:$1,0)),0)</f>
        <v>0</v>
      </c>
      <c r="K376" s="46"/>
      <c r="L376" s="158" t="str">
        <f>IFERROR(INDEX('اطلاعات دوره'!A:Z,MATCH(G376,'اطلاعات دوره'!C:C,0)-1,MATCH("عنوان",'اطلاعات دوره'!$1:$1,0)),"---")</f>
        <v>---</v>
      </c>
      <c r="M376" s="47" t="str">
        <f t="shared" si="57"/>
        <v>----</v>
      </c>
      <c r="N376" s="48" t="str">
        <f t="shared" si="58"/>
        <v>-/</v>
      </c>
      <c r="O376" s="45"/>
      <c r="P376" s="240">
        <f>IFERROR(INDEX('قرائت کنتور'!A:AZ,MATCH(A376&amp;"-"&amp;"آب",'قرائت کنتور'!B:B,0),MATCH(L376,'قرائت کنتور'!$1:$1,0)),0)</f>
        <v>0</v>
      </c>
      <c r="Q376" s="241">
        <f>IFERROR(INDEX('قرائت کنتور'!A:AZ,MATCH(A376&amp;"-"&amp;"آب",'قرائت کنتور'!B:B,0),MATCH(G376,'قرائت کنتور'!$1:$1,0)),0)</f>
        <v>0</v>
      </c>
      <c r="R376" s="241">
        <f t="shared" si="59"/>
        <v>0</v>
      </c>
      <c r="S376" s="241" t="str">
        <f>IFERROR(INDEX('اطلاعات انشعابات شرکتها'!A:AB,MATCH(A376,'اطلاعات انشعابات شرکتها'!A:A,0),MATCH(S$1,'اطلاعات انشعابات شرکتها'!$1:$1,0)),"---")</f>
        <v>---</v>
      </c>
      <c r="T376" s="227" t="str">
        <f t="shared" si="60"/>
        <v>---</v>
      </c>
      <c r="U376" s="45"/>
      <c r="V376" s="155" t="str">
        <f>IFERROR(INDEX('تعرفه ها'!A:Z,MATCH("بهای هر متر مکعب آب مصرفی",'تعرفه ها'!$B:$B,0),MATCH(F376,'تعرفه ها'!$2:$2,0)),"---")</f>
        <v>---</v>
      </c>
      <c r="W376" s="50" t="str">
        <f t="shared" si="61"/>
        <v>---</v>
      </c>
      <c r="X376" s="50" t="str">
        <f>IFERROR(ROUND(R376*INDEX('تعرفه ها'!A:Z,MATCH("عوارض آب به ازاء هر متر مکعب",'تعرفه ها'!$B:$B,0),MATCH(F376,'تعرفه ها'!$2:$2,0)),0),"---")</f>
        <v>---</v>
      </c>
      <c r="Y376" s="50" t="str">
        <f>IFERROR(ROUND(T376*INDEX('تعرفه ها'!A:Z,MATCH("جریمه مازاد مصرف آب به ازاء هر متر مکعب",'تعرفه ها'!$B:$B,0),MATCH(F376,'تعرفه ها'!$2:$2,0)),0),"---")</f>
        <v>---</v>
      </c>
      <c r="Z376" s="50" t="str">
        <f>IFERROR(ROUND(((W376+X376+Y376)*INDEX('تعرفه ها'!A:Z,MATCH("هزینه نگهداری و تعمیرات شبکه آب",'تعرفه ها'!$B:$B,0),MATCH(F376,'تعرفه ها'!$2:$2,0))/100),0),"---")</f>
        <v>---</v>
      </c>
      <c r="AA376" s="50" t="str">
        <f>IFERROR(IF(INDEX('اطلاعات دوره'!A:Z,MATCH(G376,'اطلاعات دوره'!C:C,0),MATCH("آب",'اطلاعات دوره'!$1:$1,0))="دارد",ROUND((W376+X376+Y376)*INDEX('تعرفه ها'!A:Z,MATCH("پیک فصلی آب",'تعرفه ها'!$B:$B,0),MATCH(F376,'تعرفه ها'!$2:$2,0))/100,0),0),"---")</f>
        <v>---</v>
      </c>
      <c r="AB376" s="50" t="str">
        <f>IFERROR(ROUND(SUM(W376+X376+Y376+Z376+AA376)*INDEX('تعرفه ها'!A:Z,MATCH("مالیات آب",'تعرفه ها'!$B:$B,0),MATCH(F376,'تعرفه ها'!$2:$2,0))/100,0),"---")</f>
        <v>---</v>
      </c>
      <c r="AC376" s="50" t="str">
        <f t="shared" si="62"/>
        <v>---</v>
      </c>
      <c r="AD376" s="50" t="str">
        <f t="shared" si="55"/>
        <v>---</v>
      </c>
      <c r="AE376" s="50" t="str">
        <f t="shared" si="63"/>
        <v>---</v>
      </c>
      <c r="AF376" s="50" t="str">
        <f t="shared" si="64"/>
        <v>---</v>
      </c>
      <c r="AG376" s="153" t="str">
        <f t="shared" si="65"/>
        <v>---</v>
      </c>
      <c r="AI376" s="183" t="str">
        <f>IFERROR(IF(INDEX(پرداخت!A:AZ,MATCH(A376&amp;" - "&amp;"آب",پرداخت!$B:$B,0),MATCH(G376,پرداخت!$1:$1,0))="نشده","نشده","شده"),"---")</f>
        <v>---</v>
      </c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</row>
    <row r="377" spans="1:79" ht="34.9" hidden="1" customHeight="1">
      <c r="A377" s="170"/>
      <c r="B377" s="47">
        <f>IFERROR(INDEX('اطلاعات انشعابات شرکتها'!A:BB,MATCH(A377,'اطلاعات انشعابات شرکتها'!A:A,0),MATCH(B$1,'اطلاعات انشعابات شرکتها'!$1:$1,0)),0)</f>
        <v>0</v>
      </c>
      <c r="C377" s="48">
        <f>IFERROR(INDEX('اطلاعات انشعابات شرکتها'!A:BB,MATCH(A377,'اطلاعات انشعابات شرکتها'!A:A,0),MATCH(C$1,'اطلاعات انشعابات شرکتها'!$1:$1,0)),0)</f>
        <v>0</v>
      </c>
      <c r="D377" s="45"/>
      <c r="E377" s="171"/>
      <c r="F377" s="170"/>
      <c r="G377" s="47" t="str">
        <f t="shared" si="56"/>
        <v>/</v>
      </c>
      <c r="H377" s="47">
        <f>IFERROR(INDEX('اطلاعات دوره'!A:Z,MATCH(G377,'اطلاعات دوره'!C:C,0),MATCH(H$1,'اطلاعات دوره'!$1:$1,0)),0)</f>
        <v>0</v>
      </c>
      <c r="I377" s="47">
        <f>IFERROR(INDEX('اطلاعات دوره'!A:Z,MATCH(G377,'اطلاعات دوره'!C:C,0),MATCH(I$1,'اطلاعات دوره'!$1:$1,0)),0)</f>
        <v>0</v>
      </c>
      <c r="J377" s="48">
        <f>IFERROR(INDEX('اطلاعات دوره'!A:Z,MATCH(G377,'اطلاعات دوره'!C:C,0),MATCH(J$1,'اطلاعات دوره'!$1:$1,0)),0)</f>
        <v>0</v>
      </c>
      <c r="K377" s="46"/>
      <c r="L377" s="158" t="str">
        <f>IFERROR(INDEX('اطلاعات دوره'!A:Z,MATCH(G377,'اطلاعات دوره'!C:C,0)-1,MATCH("عنوان",'اطلاعات دوره'!$1:$1,0)),"---")</f>
        <v>---</v>
      </c>
      <c r="M377" s="47" t="str">
        <f t="shared" si="57"/>
        <v>----</v>
      </c>
      <c r="N377" s="48" t="str">
        <f t="shared" si="58"/>
        <v>-/</v>
      </c>
      <c r="O377" s="45"/>
      <c r="P377" s="240">
        <f>IFERROR(INDEX('قرائت کنتور'!A:AZ,MATCH(A377&amp;"-"&amp;"آب",'قرائت کنتور'!B:B,0),MATCH(L377,'قرائت کنتور'!$1:$1,0)),0)</f>
        <v>0</v>
      </c>
      <c r="Q377" s="241">
        <f>IFERROR(INDEX('قرائت کنتور'!A:AZ,MATCH(A377&amp;"-"&amp;"آب",'قرائت کنتور'!B:B,0),MATCH(G377,'قرائت کنتور'!$1:$1,0)),0)</f>
        <v>0</v>
      </c>
      <c r="R377" s="241">
        <f t="shared" si="59"/>
        <v>0</v>
      </c>
      <c r="S377" s="241" t="str">
        <f>IFERROR(INDEX('اطلاعات انشعابات شرکتها'!A:AB,MATCH(A377,'اطلاعات انشعابات شرکتها'!A:A,0),MATCH(S$1,'اطلاعات انشعابات شرکتها'!$1:$1,0)),"---")</f>
        <v>---</v>
      </c>
      <c r="T377" s="227" t="str">
        <f t="shared" si="60"/>
        <v>---</v>
      </c>
      <c r="U377" s="45"/>
      <c r="V377" s="155" t="str">
        <f>IFERROR(INDEX('تعرفه ها'!A:Z,MATCH("بهای هر متر مکعب آب مصرفی",'تعرفه ها'!$B:$B,0),MATCH(F377,'تعرفه ها'!$2:$2,0)),"---")</f>
        <v>---</v>
      </c>
      <c r="W377" s="50" t="str">
        <f t="shared" si="61"/>
        <v>---</v>
      </c>
      <c r="X377" s="50" t="str">
        <f>IFERROR(ROUND(R377*INDEX('تعرفه ها'!A:Z,MATCH("عوارض آب به ازاء هر متر مکعب",'تعرفه ها'!$B:$B,0),MATCH(F377,'تعرفه ها'!$2:$2,0)),0),"---")</f>
        <v>---</v>
      </c>
      <c r="Y377" s="50" t="str">
        <f>IFERROR(ROUND(T377*INDEX('تعرفه ها'!A:Z,MATCH("جریمه مازاد مصرف آب به ازاء هر متر مکعب",'تعرفه ها'!$B:$B,0),MATCH(F377,'تعرفه ها'!$2:$2,0)),0),"---")</f>
        <v>---</v>
      </c>
      <c r="Z377" s="50" t="str">
        <f>IFERROR(ROUND(((W377+X377+Y377)*INDEX('تعرفه ها'!A:Z,MATCH("هزینه نگهداری و تعمیرات شبکه آب",'تعرفه ها'!$B:$B,0),MATCH(F377,'تعرفه ها'!$2:$2,0))/100),0),"---")</f>
        <v>---</v>
      </c>
      <c r="AA377" s="50" t="str">
        <f>IFERROR(IF(INDEX('اطلاعات دوره'!A:Z,MATCH(G377,'اطلاعات دوره'!C:C,0),MATCH("آب",'اطلاعات دوره'!$1:$1,0))="دارد",ROUND((W377+X377+Y377)*INDEX('تعرفه ها'!A:Z,MATCH("پیک فصلی آب",'تعرفه ها'!$B:$B,0),MATCH(F377,'تعرفه ها'!$2:$2,0))/100,0),0),"---")</f>
        <v>---</v>
      </c>
      <c r="AB377" s="50" t="str">
        <f>IFERROR(ROUND(SUM(W377+X377+Y377+Z377+AA377)*INDEX('تعرفه ها'!A:Z,MATCH("مالیات آب",'تعرفه ها'!$B:$B,0),MATCH(F377,'تعرفه ها'!$2:$2,0))/100,0),"---")</f>
        <v>---</v>
      </c>
      <c r="AC377" s="50" t="str">
        <f t="shared" si="62"/>
        <v>---</v>
      </c>
      <c r="AD377" s="50" t="str">
        <f t="shared" si="55"/>
        <v>---</v>
      </c>
      <c r="AE377" s="50" t="str">
        <f t="shared" si="63"/>
        <v>---</v>
      </c>
      <c r="AF377" s="50" t="str">
        <f t="shared" si="64"/>
        <v>---</v>
      </c>
      <c r="AG377" s="153" t="str">
        <f t="shared" si="65"/>
        <v>---</v>
      </c>
      <c r="AI377" s="183" t="str">
        <f>IFERROR(IF(INDEX(پرداخت!A:AZ,MATCH(A377&amp;" - "&amp;"آب",پرداخت!$B:$B,0),MATCH(G377,پرداخت!$1:$1,0))="نشده","نشده","شده"),"---")</f>
        <v>---</v>
      </c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</row>
    <row r="378" spans="1:79" ht="34.9" hidden="1" customHeight="1">
      <c r="A378" s="170"/>
      <c r="B378" s="47">
        <f>IFERROR(INDEX('اطلاعات انشعابات شرکتها'!A:BB,MATCH(A378,'اطلاعات انشعابات شرکتها'!A:A,0),MATCH(B$1,'اطلاعات انشعابات شرکتها'!$1:$1,0)),0)</f>
        <v>0</v>
      </c>
      <c r="C378" s="48">
        <f>IFERROR(INDEX('اطلاعات انشعابات شرکتها'!A:BB,MATCH(A378,'اطلاعات انشعابات شرکتها'!A:A,0),MATCH(C$1,'اطلاعات انشعابات شرکتها'!$1:$1,0)),0)</f>
        <v>0</v>
      </c>
      <c r="D378" s="45"/>
      <c r="E378" s="171"/>
      <c r="F378" s="170"/>
      <c r="G378" s="47" t="str">
        <f t="shared" si="56"/>
        <v>/</v>
      </c>
      <c r="H378" s="47">
        <f>IFERROR(INDEX('اطلاعات دوره'!A:Z,MATCH(G378,'اطلاعات دوره'!C:C,0),MATCH(H$1,'اطلاعات دوره'!$1:$1,0)),0)</f>
        <v>0</v>
      </c>
      <c r="I378" s="47">
        <f>IFERROR(INDEX('اطلاعات دوره'!A:Z,MATCH(G378,'اطلاعات دوره'!C:C,0),MATCH(I$1,'اطلاعات دوره'!$1:$1,0)),0)</f>
        <v>0</v>
      </c>
      <c r="J378" s="48">
        <f>IFERROR(INDEX('اطلاعات دوره'!A:Z,MATCH(G378,'اطلاعات دوره'!C:C,0),MATCH(J$1,'اطلاعات دوره'!$1:$1,0)),0)</f>
        <v>0</v>
      </c>
      <c r="K378" s="46"/>
      <c r="L378" s="158" t="str">
        <f>IFERROR(INDEX('اطلاعات دوره'!A:Z,MATCH(G378,'اطلاعات دوره'!C:C,0)-1,MATCH("عنوان",'اطلاعات دوره'!$1:$1,0)),"---")</f>
        <v>---</v>
      </c>
      <c r="M378" s="47" t="str">
        <f t="shared" si="57"/>
        <v>----</v>
      </c>
      <c r="N378" s="48" t="str">
        <f t="shared" si="58"/>
        <v>-/</v>
      </c>
      <c r="O378" s="45"/>
      <c r="P378" s="240">
        <f>IFERROR(INDEX('قرائت کنتور'!A:AZ,MATCH(A378&amp;"-"&amp;"آب",'قرائت کنتور'!B:B,0),MATCH(L378,'قرائت کنتور'!$1:$1,0)),0)</f>
        <v>0</v>
      </c>
      <c r="Q378" s="241">
        <f>IFERROR(INDEX('قرائت کنتور'!A:AZ,MATCH(A378&amp;"-"&amp;"آب",'قرائت کنتور'!B:B,0),MATCH(G378,'قرائت کنتور'!$1:$1,0)),0)</f>
        <v>0</v>
      </c>
      <c r="R378" s="241">
        <f t="shared" si="59"/>
        <v>0</v>
      </c>
      <c r="S378" s="241" t="str">
        <f>IFERROR(INDEX('اطلاعات انشعابات شرکتها'!A:AB,MATCH(A378,'اطلاعات انشعابات شرکتها'!A:A,0),MATCH(S$1,'اطلاعات انشعابات شرکتها'!$1:$1,0)),"---")</f>
        <v>---</v>
      </c>
      <c r="T378" s="227" t="str">
        <f t="shared" si="60"/>
        <v>---</v>
      </c>
      <c r="U378" s="45"/>
      <c r="V378" s="155" t="str">
        <f>IFERROR(INDEX('تعرفه ها'!A:Z,MATCH("بهای هر متر مکعب آب مصرفی",'تعرفه ها'!$B:$B,0),MATCH(F378,'تعرفه ها'!$2:$2,0)),"---")</f>
        <v>---</v>
      </c>
      <c r="W378" s="50" t="str">
        <f t="shared" si="61"/>
        <v>---</v>
      </c>
      <c r="X378" s="50" t="str">
        <f>IFERROR(ROUND(R378*INDEX('تعرفه ها'!A:Z,MATCH("عوارض آب به ازاء هر متر مکعب",'تعرفه ها'!$B:$B,0),MATCH(F378,'تعرفه ها'!$2:$2,0)),0),"---")</f>
        <v>---</v>
      </c>
      <c r="Y378" s="50" t="str">
        <f>IFERROR(ROUND(T378*INDEX('تعرفه ها'!A:Z,MATCH("جریمه مازاد مصرف آب به ازاء هر متر مکعب",'تعرفه ها'!$B:$B,0),MATCH(F378,'تعرفه ها'!$2:$2,0)),0),"---")</f>
        <v>---</v>
      </c>
      <c r="Z378" s="50" t="str">
        <f>IFERROR(ROUND(((W378+X378+Y378)*INDEX('تعرفه ها'!A:Z,MATCH("هزینه نگهداری و تعمیرات شبکه آب",'تعرفه ها'!$B:$B,0),MATCH(F378,'تعرفه ها'!$2:$2,0))/100),0),"---")</f>
        <v>---</v>
      </c>
      <c r="AA378" s="50" t="str">
        <f>IFERROR(IF(INDEX('اطلاعات دوره'!A:Z,MATCH(G378,'اطلاعات دوره'!C:C,0),MATCH("آب",'اطلاعات دوره'!$1:$1,0))="دارد",ROUND((W378+X378+Y378)*INDEX('تعرفه ها'!A:Z,MATCH("پیک فصلی آب",'تعرفه ها'!$B:$B,0),MATCH(F378,'تعرفه ها'!$2:$2,0))/100,0),0),"---")</f>
        <v>---</v>
      </c>
      <c r="AB378" s="50" t="str">
        <f>IFERROR(ROUND(SUM(W378+X378+Y378+Z378+AA378)*INDEX('تعرفه ها'!A:Z,MATCH("مالیات آب",'تعرفه ها'!$B:$B,0),MATCH(F378,'تعرفه ها'!$2:$2,0))/100,0),"---")</f>
        <v>---</v>
      </c>
      <c r="AC378" s="50" t="str">
        <f t="shared" si="62"/>
        <v>---</v>
      </c>
      <c r="AD378" s="50" t="str">
        <f t="shared" si="55"/>
        <v>---</v>
      </c>
      <c r="AE378" s="50" t="str">
        <f t="shared" si="63"/>
        <v>---</v>
      </c>
      <c r="AF378" s="50" t="str">
        <f t="shared" si="64"/>
        <v>---</v>
      </c>
      <c r="AG378" s="153" t="str">
        <f t="shared" si="65"/>
        <v>---</v>
      </c>
      <c r="AI378" s="183" t="str">
        <f>IFERROR(IF(INDEX(پرداخت!A:AZ,MATCH(A378&amp;" - "&amp;"آب",پرداخت!$B:$B,0),MATCH(G378,پرداخت!$1:$1,0))="نشده","نشده","شده"),"---")</f>
        <v>---</v>
      </c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</row>
    <row r="379" spans="1:79" ht="34.9" hidden="1" customHeight="1">
      <c r="A379" s="170"/>
      <c r="B379" s="47">
        <f>IFERROR(INDEX('اطلاعات انشعابات شرکتها'!A:BB,MATCH(A379,'اطلاعات انشعابات شرکتها'!A:A,0),MATCH(B$1,'اطلاعات انشعابات شرکتها'!$1:$1,0)),0)</f>
        <v>0</v>
      </c>
      <c r="C379" s="48">
        <f>IFERROR(INDEX('اطلاعات انشعابات شرکتها'!A:BB,MATCH(A379,'اطلاعات انشعابات شرکتها'!A:A,0),MATCH(C$1,'اطلاعات انشعابات شرکتها'!$1:$1,0)),0)</f>
        <v>0</v>
      </c>
      <c r="D379" s="45"/>
      <c r="E379" s="171"/>
      <c r="F379" s="170"/>
      <c r="G379" s="47" t="str">
        <f t="shared" si="56"/>
        <v>/</v>
      </c>
      <c r="H379" s="47">
        <f>IFERROR(INDEX('اطلاعات دوره'!A:Z,MATCH(G379,'اطلاعات دوره'!C:C,0),MATCH(H$1,'اطلاعات دوره'!$1:$1,0)),0)</f>
        <v>0</v>
      </c>
      <c r="I379" s="47">
        <f>IFERROR(INDEX('اطلاعات دوره'!A:Z,MATCH(G379,'اطلاعات دوره'!C:C,0),MATCH(I$1,'اطلاعات دوره'!$1:$1,0)),0)</f>
        <v>0</v>
      </c>
      <c r="J379" s="48">
        <f>IFERROR(INDEX('اطلاعات دوره'!A:Z,MATCH(G379,'اطلاعات دوره'!C:C,0),MATCH(J$1,'اطلاعات دوره'!$1:$1,0)),0)</f>
        <v>0</v>
      </c>
      <c r="K379" s="46"/>
      <c r="L379" s="158" t="str">
        <f>IFERROR(INDEX('اطلاعات دوره'!A:Z,MATCH(G379,'اطلاعات دوره'!C:C,0)-1,MATCH("عنوان",'اطلاعات دوره'!$1:$1,0)),"---")</f>
        <v>---</v>
      </c>
      <c r="M379" s="47" t="str">
        <f t="shared" si="57"/>
        <v>----</v>
      </c>
      <c r="N379" s="48" t="str">
        <f t="shared" si="58"/>
        <v>-/</v>
      </c>
      <c r="O379" s="45"/>
      <c r="P379" s="240">
        <f>IFERROR(INDEX('قرائت کنتور'!A:AZ,MATCH(A379&amp;"-"&amp;"آب",'قرائت کنتور'!B:B,0),MATCH(L379,'قرائت کنتور'!$1:$1,0)),0)</f>
        <v>0</v>
      </c>
      <c r="Q379" s="241">
        <f>IFERROR(INDEX('قرائت کنتور'!A:AZ,MATCH(A379&amp;"-"&amp;"آب",'قرائت کنتور'!B:B,0),MATCH(G379,'قرائت کنتور'!$1:$1,0)),0)</f>
        <v>0</v>
      </c>
      <c r="R379" s="241">
        <f t="shared" si="59"/>
        <v>0</v>
      </c>
      <c r="S379" s="241" t="str">
        <f>IFERROR(INDEX('اطلاعات انشعابات شرکتها'!A:AB,MATCH(A379,'اطلاعات انشعابات شرکتها'!A:A,0),MATCH(S$1,'اطلاعات انشعابات شرکتها'!$1:$1,0)),"---")</f>
        <v>---</v>
      </c>
      <c r="T379" s="227" t="str">
        <f t="shared" si="60"/>
        <v>---</v>
      </c>
      <c r="U379" s="45"/>
      <c r="V379" s="155" t="str">
        <f>IFERROR(INDEX('تعرفه ها'!A:Z,MATCH("بهای هر متر مکعب آب مصرفی",'تعرفه ها'!$B:$B,0),MATCH(F379,'تعرفه ها'!$2:$2,0)),"---")</f>
        <v>---</v>
      </c>
      <c r="W379" s="50" t="str">
        <f t="shared" si="61"/>
        <v>---</v>
      </c>
      <c r="X379" s="50" t="str">
        <f>IFERROR(ROUND(R379*INDEX('تعرفه ها'!A:Z,MATCH("عوارض آب به ازاء هر متر مکعب",'تعرفه ها'!$B:$B,0),MATCH(F379,'تعرفه ها'!$2:$2,0)),0),"---")</f>
        <v>---</v>
      </c>
      <c r="Y379" s="50" t="str">
        <f>IFERROR(ROUND(T379*INDEX('تعرفه ها'!A:Z,MATCH("جریمه مازاد مصرف آب به ازاء هر متر مکعب",'تعرفه ها'!$B:$B,0),MATCH(F379,'تعرفه ها'!$2:$2,0)),0),"---")</f>
        <v>---</v>
      </c>
      <c r="Z379" s="50" t="str">
        <f>IFERROR(ROUND(((W379+X379+Y379)*INDEX('تعرفه ها'!A:Z,MATCH("هزینه نگهداری و تعمیرات شبکه آب",'تعرفه ها'!$B:$B,0),MATCH(F379,'تعرفه ها'!$2:$2,0))/100),0),"---")</f>
        <v>---</v>
      </c>
      <c r="AA379" s="50" t="str">
        <f>IFERROR(IF(INDEX('اطلاعات دوره'!A:Z,MATCH(G379,'اطلاعات دوره'!C:C,0),MATCH("آب",'اطلاعات دوره'!$1:$1,0))="دارد",ROUND((W379+X379+Y379)*INDEX('تعرفه ها'!A:Z,MATCH("پیک فصلی آب",'تعرفه ها'!$B:$B,0),MATCH(F379,'تعرفه ها'!$2:$2,0))/100,0),0),"---")</f>
        <v>---</v>
      </c>
      <c r="AB379" s="50" t="str">
        <f>IFERROR(ROUND(SUM(W379+X379+Y379+Z379+AA379)*INDEX('تعرفه ها'!A:Z,MATCH("مالیات آب",'تعرفه ها'!$B:$B,0),MATCH(F379,'تعرفه ها'!$2:$2,0))/100,0),"---")</f>
        <v>---</v>
      </c>
      <c r="AC379" s="50" t="str">
        <f t="shared" si="62"/>
        <v>---</v>
      </c>
      <c r="AD379" s="50" t="str">
        <f t="shared" si="55"/>
        <v>---</v>
      </c>
      <c r="AE379" s="50" t="str">
        <f t="shared" si="63"/>
        <v>---</v>
      </c>
      <c r="AF379" s="50" t="str">
        <f t="shared" si="64"/>
        <v>---</v>
      </c>
      <c r="AG379" s="153" t="str">
        <f t="shared" si="65"/>
        <v>---</v>
      </c>
      <c r="AI379" s="183" t="str">
        <f>IFERROR(IF(INDEX(پرداخت!A:AZ,MATCH(A379&amp;" - "&amp;"آب",پرداخت!$B:$B,0),MATCH(G379,پرداخت!$1:$1,0))="نشده","نشده","شده"),"---")</f>
        <v>---</v>
      </c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</row>
    <row r="380" spans="1:79" ht="34.9" hidden="1" customHeight="1">
      <c r="A380" s="170"/>
      <c r="B380" s="47">
        <f>IFERROR(INDEX('اطلاعات انشعابات شرکتها'!A:BB,MATCH(A380,'اطلاعات انشعابات شرکتها'!A:A,0),MATCH(B$1,'اطلاعات انشعابات شرکتها'!$1:$1,0)),0)</f>
        <v>0</v>
      </c>
      <c r="C380" s="48">
        <f>IFERROR(INDEX('اطلاعات انشعابات شرکتها'!A:BB,MATCH(A380,'اطلاعات انشعابات شرکتها'!A:A,0),MATCH(C$1,'اطلاعات انشعابات شرکتها'!$1:$1,0)),0)</f>
        <v>0</v>
      </c>
      <c r="D380" s="45"/>
      <c r="E380" s="171"/>
      <c r="F380" s="170"/>
      <c r="G380" s="47" t="str">
        <f t="shared" si="56"/>
        <v>/</v>
      </c>
      <c r="H380" s="47">
        <f>IFERROR(INDEX('اطلاعات دوره'!A:Z,MATCH(G380,'اطلاعات دوره'!C:C,0),MATCH(H$1,'اطلاعات دوره'!$1:$1,0)),0)</f>
        <v>0</v>
      </c>
      <c r="I380" s="47">
        <f>IFERROR(INDEX('اطلاعات دوره'!A:Z,MATCH(G380,'اطلاعات دوره'!C:C,0),MATCH(I$1,'اطلاعات دوره'!$1:$1,0)),0)</f>
        <v>0</v>
      </c>
      <c r="J380" s="48">
        <f>IFERROR(INDEX('اطلاعات دوره'!A:Z,MATCH(G380,'اطلاعات دوره'!C:C,0),MATCH(J$1,'اطلاعات دوره'!$1:$1,0)),0)</f>
        <v>0</v>
      </c>
      <c r="K380" s="46"/>
      <c r="L380" s="158" t="str">
        <f>IFERROR(INDEX('اطلاعات دوره'!A:Z,MATCH(G380,'اطلاعات دوره'!C:C,0)-1,MATCH("عنوان",'اطلاعات دوره'!$1:$1,0)),"---")</f>
        <v>---</v>
      </c>
      <c r="M380" s="47" t="str">
        <f t="shared" si="57"/>
        <v>----</v>
      </c>
      <c r="N380" s="48" t="str">
        <f t="shared" si="58"/>
        <v>-/</v>
      </c>
      <c r="O380" s="45"/>
      <c r="P380" s="240">
        <f>IFERROR(INDEX('قرائت کنتور'!A:AZ,MATCH(A380&amp;"-"&amp;"آب",'قرائت کنتور'!B:B,0),MATCH(L380,'قرائت کنتور'!$1:$1,0)),0)</f>
        <v>0</v>
      </c>
      <c r="Q380" s="241">
        <f>IFERROR(INDEX('قرائت کنتور'!A:AZ,MATCH(A380&amp;"-"&amp;"آب",'قرائت کنتور'!B:B,0),MATCH(G380,'قرائت کنتور'!$1:$1,0)),0)</f>
        <v>0</v>
      </c>
      <c r="R380" s="241">
        <f t="shared" si="59"/>
        <v>0</v>
      </c>
      <c r="S380" s="241" t="str">
        <f>IFERROR(INDEX('اطلاعات انشعابات شرکتها'!A:AB,MATCH(A380,'اطلاعات انشعابات شرکتها'!A:A,0),MATCH(S$1,'اطلاعات انشعابات شرکتها'!$1:$1,0)),"---")</f>
        <v>---</v>
      </c>
      <c r="T380" s="227" t="str">
        <f t="shared" si="60"/>
        <v>---</v>
      </c>
      <c r="U380" s="45"/>
      <c r="V380" s="155" t="str">
        <f>IFERROR(INDEX('تعرفه ها'!A:Z,MATCH("بهای هر متر مکعب آب مصرفی",'تعرفه ها'!$B:$B,0),MATCH(F380,'تعرفه ها'!$2:$2,0)),"---")</f>
        <v>---</v>
      </c>
      <c r="W380" s="50" t="str">
        <f t="shared" si="61"/>
        <v>---</v>
      </c>
      <c r="X380" s="50" t="str">
        <f>IFERROR(ROUND(R380*INDEX('تعرفه ها'!A:Z,MATCH("عوارض آب به ازاء هر متر مکعب",'تعرفه ها'!$B:$B,0),MATCH(F380,'تعرفه ها'!$2:$2,0)),0),"---")</f>
        <v>---</v>
      </c>
      <c r="Y380" s="50" t="str">
        <f>IFERROR(ROUND(T380*INDEX('تعرفه ها'!A:Z,MATCH("جریمه مازاد مصرف آب به ازاء هر متر مکعب",'تعرفه ها'!$B:$B,0),MATCH(F380,'تعرفه ها'!$2:$2,0)),0),"---")</f>
        <v>---</v>
      </c>
      <c r="Z380" s="50" t="str">
        <f>IFERROR(ROUND(((W380+X380+Y380)*INDEX('تعرفه ها'!A:Z,MATCH("هزینه نگهداری و تعمیرات شبکه آب",'تعرفه ها'!$B:$B,0),MATCH(F380,'تعرفه ها'!$2:$2,0))/100),0),"---")</f>
        <v>---</v>
      </c>
      <c r="AA380" s="50" t="str">
        <f>IFERROR(IF(INDEX('اطلاعات دوره'!A:Z,MATCH(G380,'اطلاعات دوره'!C:C,0),MATCH("آب",'اطلاعات دوره'!$1:$1,0))="دارد",ROUND((W380+X380+Y380)*INDEX('تعرفه ها'!A:Z,MATCH("پیک فصلی آب",'تعرفه ها'!$B:$B,0),MATCH(F380,'تعرفه ها'!$2:$2,0))/100,0),0),"---")</f>
        <v>---</v>
      </c>
      <c r="AB380" s="50" t="str">
        <f>IFERROR(ROUND(SUM(W380+X380+Y380+Z380+AA380)*INDEX('تعرفه ها'!A:Z,MATCH("مالیات آب",'تعرفه ها'!$B:$B,0),MATCH(F380,'تعرفه ها'!$2:$2,0))/100,0),"---")</f>
        <v>---</v>
      </c>
      <c r="AC380" s="50" t="str">
        <f t="shared" si="62"/>
        <v>---</v>
      </c>
      <c r="AD380" s="50" t="str">
        <f t="shared" si="55"/>
        <v>---</v>
      </c>
      <c r="AE380" s="50" t="str">
        <f t="shared" si="63"/>
        <v>---</v>
      </c>
      <c r="AF380" s="50" t="str">
        <f t="shared" si="64"/>
        <v>---</v>
      </c>
      <c r="AG380" s="153" t="str">
        <f t="shared" si="65"/>
        <v>---</v>
      </c>
      <c r="AI380" s="183" t="str">
        <f>IFERROR(IF(INDEX(پرداخت!A:AZ,MATCH(A380&amp;" - "&amp;"آب",پرداخت!$B:$B,0),MATCH(G380,پرداخت!$1:$1,0))="نشده","نشده","شده"),"---")</f>
        <v>---</v>
      </c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</row>
    <row r="381" spans="1:79" ht="34.9" hidden="1" customHeight="1">
      <c r="A381" s="170"/>
      <c r="B381" s="47">
        <f>IFERROR(INDEX('اطلاعات انشعابات شرکتها'!A:BB,MATCH(A381,'اطلاعات انشعابات شرکتها'!A:A,0),MATCH(B$1,'اطلاعات انشعابات شرکتها'!$1:$1,0)),0)</f>
        <v>0</v>
      </c>
      <c r="C381" s="48">
        <f>IFERROR(INDEX('اطلاعات انشعابات شرکتها'!A:BB,MATCH(A381,'اطلاعات انشعابات شرکتها'!A:A,0),MATCH(C$1,'اطلاعات انشعابات شرکتها'!$1:$1,0)),0)</f>
        <v>0</v>
      </c>
      <c r="D381" s="45"/>
      <c r="E381" s="171"/>
      <c r="F381" s="170"/>
      <c r="G381" s="47" t="str">
        <f t="shared" si="56"/>
        <v>/</v>
      </c>
      <c r="H381" s="47">
        <f>IFERROR(INDEX('اطلاعات دوره'!A:Z,MATCH(G381,'اطلاعات دوره'!C:C,0),MATCH(H$1,'اطلاعات دوره'!$1:$1,0)),0)</f>
        <v>0</v>
      </c>
      <c r="I381" s="47">
        <f>IFERROR(INDEX('اطلاعات دوره'!A:Z,MATCH(G381,'اطلاعات دوره'!C:C,0),MATCH(I$1,'اطلاعات دوره'!$1:$1,0)),0)</f>
        <v>0</v>
      </c>
      <c r="J381" s="48">
        <f>IFERROR(INDEX('اطلاعات دوره'!A:Z,MATCH(G381,'اطلاعات دوره'!C:C,0),MATCH(J$1,'اطلاعات دوره'!$1:$1,0)),0)</f>
        <v>0</v>
      </c>
      <c r="K381" s="46"/>
      <c r="L381" s="158" t="str">
        <f>IFERROR(INDEX('اطلاعات دوره'!A:Z,MATCH(G381,'اطلاعات دوره'!C:C,0)-1,MATCH("عنوان",'اطلاعات دوره'!$1:$1,0)),"---")</f>
        <v>---</v>
      </c>
      <c r="M381" s="47" t="str">
        <f t="shared" si="57"/>
        <v>----</v>
      </c>
      <c r="N381" s="48" t="str">
        <f t="shared" si="58"/>
        <v>-/</v>
      </c>
      <c r="O381" s="45"/>
      <c r="P381" s="240">
        <f>IFERROR(INDEX('قرائت کنتور'!A:AZ,MATCH(A381&amp;"-"&amp;"آب",'قرائت کنتور'!B:B,0),MATCH(L381,'قرائت کنتور'!$1:$1,0)),0)</f>
        <v>0</v>
      </c>
      <c r="Q381" s="241">
        <f>IFERROR(INDEX('قرائت کنتور'!A:AZ,MATCH(A381&amp;"-"&amp;"آب",'قرائت کنتور'!B:B,0),MATCH(G381,'قرائت کنتور'!$1:$1,0)),0)</f>
        <v>0</v>
      </c>
      <c r="R381" s="241">
        <f t="shared" si="59"/>
        <v>0</v>
      </c>
      <c r="S381" s="241" t="str">
        <f>IFERROR(INDEX('اطلاعات انشعابات شرکتها'!A:AB,MATCH(A381,'اطلاعات انشعابات شرکتها'!A:A,0),MATCH(S$1,'اطلاعات انشعابات شرکتها'!$1:$1,0)),"---")</f>
        <v>---</v>
      </c>
      <c r="T381" s="227" t="str">
        <f t="shared" si="60"/>
        <v>---</v>
      </c>
      <c r="U381" s="45"/>
      <c r="V381" s="155" t="str">
        <f>IFERROR(INDEX('تعرفه ها'!A:Z,MATCH("بهای هر متر مکعب آب مصرفی",'تعرفه ها'!$B:$B,0),MATCH(F381,'تعرفه ها'!$2:$2,0)),"---")</f>
        <v>---</v>
      </c>
      <c r="W381" s="50" t="str">
        <f t="shared" si="61"/>
        <v>---</v>
      </c>
      <c r="X381" s="50" t="str">
        <f>IFERROR(ROUND(R381*INDEX('تعرفه ها'!A:Z,MATCH("عوارض آب به ازاء هر متر مکعب",'تعرفه ها'!$B:$B,0),MATCH(F381,'تعرفه ها'!$2:$2,0)),0),"---")</f>
        <v>---</v>
      </c>
      <c r="Y381" s="50" t="str">
        <f>IFERROR(ROUND(T381*INDEX('تعرفه ها'!A:Z,MATCH("جریمه مازاد مصرف آب به ازاء هر متر مکعب",'تعرفه ها'!$B:$B,0),MATCH(F381,'تعرفه ها'!$2:$2,0)),0),"---")</f>
        <v>---</v>
      </c>
      <c r="Z381" s="50" t="str">
        <f>IFERROR(ROUND(((W381+X381+Y381)*INDEX('تعرفه ها'!A:Z,MATCH("هزینه نگهداری و تعمیرات شبکه آب",'تعرفه ها'!$B:$B,0),MATCH(F381,'تعرفه ها'!$2:$2,0))/100),0),"---")</f>
        <v>---</v>
      </c>
      <c r="AA381" s="50" t="str">
        <f>IFERROR(IF(INDEX('اطلاعات دوره'!A:Z,MATCH(G381,'اطلاعات دوره'!C:C,0),MATCH("آب",'اطلاعات دوره'!$1:$1,0))="دارد",ROUND((W381+X381+Y381)*INDEX('تعرفه ها'!A:Z,MATCH("پیک فصلی آب",'تعرفه ها'!$B:$B,0),MATCH(F381,'تعرفه ها'!$2:$2,0))/100,0),0),"---")</f>
        <v>---</v>
      </c>
      <c r="AB381" s="50" t="str">
        <f>IFERROR(ROUND(SUM(W381+X381+Y381+Z381+AA381)*INDEX('تعرفه ها'!A:Z,MATCH("مالیات آب",'تعرفه ها'!$B:$B,0),MATCH(F381,'تعرفه ها'!$2:$2,0))/100,0),"---")</f>
        <v>---</v>
      </c>
      <c r="AC381" s="50" t="str">
        <f t="shared" si="62"/>
        <v>---</v>
      </c>
      <c r="AD381" s="50" t="str">
        <f t="shared" si="55"/>
        <v>---</v>
      </c>
      <c r="AE381" s="50" t="str">
        <f t="shared" si="63"/>
        <v>---</v>
      </c>
      <c r="AF381" s="50" t="str">
        <f t="shared" si="64"/>
        <v>---</v>
      </c>
      <c r="AG381" s="153" t="str">
        <f t="shared" si="65"/>
        <v>---</v>
      </c>
      <c r="AI381" s="183" t="str">
        <f>IFERROR(IF(INDEX(پرداخت!A:AZ,MATCH(A381&amp;" - "&amp;"آب",پرداخت!$B:$B,0),MATCH(G381,پرداخت!$1:$1,0))="نشده","نشده","شده"),"---")</f>
        <v>---</v>
      </c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</row>
    <row r="382" spans="1:79" ht="34.9" hidden="1" customHeight="1">
      <c r="A382" s="170"/>
      <c r="B382" s="47">
        <f>IFERROR(INDEX('اطلاعات انشعابات شرکتها'!A:BB,MATCH(A382,'اطلاعات انشعابات شرکتها'!A:A,0),MATCH(B$1,'اطلاعات انشعابات شرکتها'!$1:$1,0)),0)</f>
        <v>0</v>
      </c>
      <c r="C382" s="48">
        <f>IFERROR(INDEX('اطلاعات انشعابات شرکتها'!A:BB,MATCH(A382,'اطلاعات انشعابات شرکتها'!A:A,0),MATCH(C$1,'اطلاعات انشعابات شرکتها'!$1:$1,0)),0)</f>
        <v>0</v>
      </c>
      <c r="D382" s="45"/>
      <c r="E382" s="171"/>
      <c r="F382" s="170"/>
      <c r="G382" s="47" t="str">
        <f t="shared" si="56"/>
        <v>/</v>
      </c>
      <c r="H382" s="47">
        <f>IFERROR(INDEX('اطلاعات دوره'!A:Z,MATCH(G382,'اطلاعات دوره'!C:C,0),MATCH(H$1,'اطلاعات دوره'!$1:$1,0)),0)</f>
        <v>0</v>
      </c>
      <c r="I382" s="47">
        <f>IFERROR(INDEX('اطلاعات دوره'!A:Z,MATCH(G382,'اطلاعات دوره'!C:C,0),MATCH(I$1,'اطلاعات دوره'!$1:$1,0)),0)</f>
        <v>0</v>
      </c>
      <c r="J382" s="48">
        <f>IFERROR(INDEX('اطلاعات دوره'!A:Z,MATCH(G382,'اطلاعات دوره'!C:C,0),MATCH(J$1,'اطلاعات دوره'!$1:$1,0)),0)</f>
        <v>0</v>
      </c>
      <c r="K382" s="46"/>
      <c r="L382" s="158" t="str">
        <f>IFERROR(INDEX('اطلاعات دوره'!A:Z,MATCH(G382,'اطلاعات دوره'!C:C,0)-1,MATCH("عنوان",'اطلاعات دوره'!$1:$1,0)),"---")</f>
        <v>---</v>
      </c>
      <c r="M382" s="47" t="str">
        <f t="shared" si="57"/>
        <v>----</v>
      </c>
      <c r="N382" s="48" t="str">
        <f t="shared" si="58"/>
        <v>-/</v>
      </c>
      <c r="O382" s="45"/>
      <c r="P382" s="240">
        <f>IFERROR(INDEX('قرائت کنتور'!A:AZ,MATCH(A382&amp;"-"&amp;"آب",'قرائت کنتور'!B:B,0),MATCH(L382,'قرائت کنتور'!$1:$1,0)),0)</f>
        <v>0</v>
      </c>
      <c r="Q382" s="241">
        <f>IFERROR(INDEX('قرائت کنتور'!A:AZ,MATCH(A382&amp;"-"&amp;"آب",'قرائت کنتور'!B:B,0),MATCH(G382,'قرائت کنتور'!$1:$1,0)),0)</f>
        <v>0</v>
      </c>
      <c r="R382" s="241">
        <f t="shared" si="59"/>
        <v>0</v>
      </c>
      <c r="S382" s="241" t="str">
        <f>IFERROR(INDEX('اطلاعات انشعابات شرکتها'!A:AB,MATCH(A382,'اطلاعات انشعابات شرکتها'!A:A,0),MATCH(S$1,'اطلاعات انشعابات شرکتها'!$1:$1,0)),"---")</f>
        <v>---</v>
      </c>
      <c r="T382" s="227" t="str">
        <f t="shared" si="60"/>
        <v>---</v>
      </c>
      <c r="U382" s="45"/>
      <c r="V382" s="155" t="str">
        <f>IFERROR(INDEX('تعرفه ها'!A:Z,MATCH("بهای هر متر مکعب آب مصرفی",'تعرفه ها'!$B:$B,0),MATCH(F382,'تعرفه ها'!$2:$2,0)),"---")</f>
        <v>---</v>
      </c>
      <c r="W382" s="50" t="str">
        <f t="shared" si="61"/>
        <v>---</v>
      </c>
      <c r="X382" s="50" t="str">
        <f>IFERROR(ROUND(R382*INDEX('تعرفه ها'!A:Z,MATCH("عوارض آب به ازاء هر متر مکعب",'تعرفه ها'!$B:$B,0),MATCH(F382,'تعرفه ها'!$2:$2,0)),0),"---")</f>
        <v>---</v>
      </c>
      <c r="Y382" s="50" t="str">
        <f>IFERROR(ROUND(T382*INDEX('تعرفه ها'!A:Z,MATCH("جریمه مازاد مصرف آب به ازاء هر متر مکعب",'تعرفه ها'!$B:$B,0),MATCH(F382,'تعرفه ها'!$2:$2,0)),0),"---")</f>
        <v>---</v>
      </c>
      <c r="Z382" s="50" t="str">
        <f>IFERROR(ROUND(((W382+X382+Y382)*INDEX('تعرفه ها'!A:Z,MATCH("هزینه نگهداری و تعمیرات شبکه آب",'تعرفه ها'!$B:$B,0),MATCH(F382,'تعرفه ها'!$2:$2,0))/100),0),"---")</f>
        <v>---</v>
      </c>
      <c r="AA382" s="50" t="str">
        <f>IFERROR(IF(INDEX('اطلاعات دوره'!A:Z,MATCH(G382,'اطلاعات دوره'!C:C,0),MATCH("آب",'اطلاعات دوره'!$1:$1,0))="دارد",ROUND((W382+X382+Y382)*INDEX('تعرفه ها'!A:Z,MATCH("پیک فصلی آب",'تعرفه ها'!$B:$B,0),MATCH(F382,'تعرفه ها'!$2:$2,0))/100,0),0),"---")</f>
        <v>---</v>
      </c>
      <c r="AB382" s="50" t="str">
        <f>IFERROR(ROUND(SUM(W382+X382+Y382+Z382+AA382)*INDEX('تعرفه ها'!A:Z,MATCH("مالیات آب",'تعرفه ها'!$B:$B,0),MATCH(F382,'تعرفه ها'!$2:$2,0))/100,0),"---")</f>
        <v>---</v>
      </c>
      <c r="AC382" s="50" t="str">
        <f t="shared" si="62"/>
        <v>---</v>
      </c>
      <c r="AD382" s="50" t="str">
        <f t="shared" si="55"/>
        <v>---</v>
      </c>
      <c r="AE382" s="50" t="str">
        <f t="shared" si="63"/>
        <v>---</v>
      </c>
      <c r="AF382" s="50" t="str">
        <f t="shared" si="64"/>
        <v>---</v>
      </c>
      <c r="AG382" s="153" t="str">
        <f t="shared" si="65"/>
        <v>---</v>
      </c>
      <c r="AI382" s="183" t="str">
        <f>IFERROR(IF(INDEX(پرداخت!A:AZ,MATCH(A382&amp;" - "&amp;"آب",پرداخت!$B:$B,0),MATCH(G382,پرداخت!$1:$1,0))="نشده","نشده","شده"),"---")</f>
        <v>---</v>
      </c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</row>
    <row r="383" spans="1:79" ht="34.9" hidden="1" customHeight="1">
      <c r="A383" s="170"/>
      <c r="B383" s="47">
        <f>IFERROR(INDEX('اطلاعات انشعابات شرکتها'!A:BB,MATCH(A383,'اطلاعات انشعابات شرکتها'!A:A,0),MATCH(B$1,'اطلاعات انشعابات شرکتها'!$1:$1,0)),0)</f>
        <v>0</v>
      </c>
      <c r="C383" s="48">
        <f>IFERROR(INDEX('اطلاعات انشعابات شرکتها'!A:BB,MATCH(A383,'اطلاعات انشعابات شرکتها'!A:A,0),MATCH(C$1,'اطلاعات انشعابات شرکتها'!$1:$1,0)),0)</f>
        <v>0</v>
      </c>
      <c r="D383" s="45"/>
      <c r="E383" s="171"/>
      <c r="F383" s="170"/>
      <c r="G383" s="47" t="str">
        <f t="shared" si="56"/>
        <v>/</v>
      </c>
      <c r="H383" s="47">
        <f>IFERROR(INDEX('اطلاعات دوره'!A:Z,MATCH(G383,'اطلاعات دوره'!C:C,0),MATCH(H$1,'اطلاعات دوره'!$1:$1,0)),0)</f>
        <v>0</v>
      </c>
      <c r="I383" s="47">
        <f>IFERROR(INDEX('اطلاعات دوره'!A:Z,MATCH(G383,'اطلاعات دوره'!C:C,0),MATCH(I$1,'اطلاعات دوره'!$1:$1,0)),0)</f>
        <v>0</v>
      </c>
      <c r="J383" s="48">
        <f>IFERROR(INDEX('اطلاعات دوره'!A:Z,MATCH(G383,'اطلاعات دوره'!C:C,0),MATCH(J$1,'اطلاعات دوره'!$1:$1,0)),0)</f>
        <v>0</v>
      </c>
      <c r="K383" s="46"/>
      <c r="L383" s="158" t="str">
        <f>IFERROR(INDEX('اطلاعات دوره'!A:Z,MATCH(G383,'اطلاعات دوره'!C:C,0)-1,MATCH("عنوان",'اطلاعات دوره'!$1:$1,0)),"---")</f>
        <v>---</v>
      </c>
      <c r="M383" s="47" t="str">
        <f t="shared" si="57"/>
        <v>----</v>
      </c>
      <c r="N383" s="48" t="str">
        <f t="shared" si="58"/>
        <v>-/</v>
      </c>
      <c r="O383" s="45"/>
      <c r="P383" s="240">
        <f>IFERROR(INDEX('قرائت کنتور'!A:AZ,MATCH(A383&amp;"-"&amp;"آب",'قرائت کنتور'!B:B,0),MATCH(L383,'قرائت کنتور'!$1:$1,0)),0)</f>
        <v>0</v>
      </c>
      <c r="Q383" s="241">
        <f>IFERROR(INDEX('قرائت کنتور'!A:AZ,MATCH(A383&amp;"-"&amp;"آب",'قرائت کنتور'!B:B,0),MATCH(G383,'قرائت کنتور'!$1:$1,0)),0)</f>
        <v>0</v>
      </c>
      <c r="R383" s="241">
        <f t="shared" si="59"/>
        <v>0</v>
      </c>
      <c r="S383" s="241" t="str">
        <f>IFERROR(INDEX('اطلاعات انشعابات شرکتها'!A:AB,MATCH(A383,'اطلاعات انشعابات شرکتها'!A:A,0),MATCH(S$1,'اطلاعات انشعابات شرکتها'!$1:$1,0)),"---")</f>
        <v>---</v>
      </c>
      <c r="T383" s="227" t="str">
        <f t="shared" si="60"/>
        <v>---</v>
      </c>
      <c r="U383" s="45"/>
      <c r="V383" s="155" t="str">
        <f>IFERROR(INDEX('تعرفه ها'!A:Z,MATCH("بهای هر متر مکعب آب مصرفی",'تعرفه ها'!$B:$B,0),MATCH(F383,'تعرفه ها'!$2:$2,0)),"---")</f>
        <v>---</v>
      </c>
      <c r="W383" s="50" t="str">
        <f t="shared" si="61"/>
        <v>---</v>
      </c>
      <c r="X383" s="50" t="str">
        <f>IFERROR(ROUND(R383*INDEX('تعرفه ها'!A:Z,MATCH("عوارض آب به ازاء هر متر مکعب",'تعرفه ها'!$B:$B,0),MATCH(F383,'تعرفه ها'!$2:$2,0)),0),"---")</f>
        <v>---</v>
      </c>
      <c r="Y383" s="50" t="str">
        <f>IFERROR(ROUND(T383*INDEX('تعرفه ها'!A:Z,MATCH("جریمه مازاد مصرف آب به ازاء هر متر مکعب",'تعرفه ها'!$B:$B,0),MATCH(F383,'تعرفه ها'!$2:$2,0)),0),"---")</f>
        <v>---</v>
      </c>
      <c r="Z383" s="50" t="str">
        <f>IFERROR(ROUND(((W383+X383+Y383)*INDEX('تعرفه ها'!A:Z,MATCH("هزینه نگهداری و تعمیرات شبکه آب",'تعرفه ها'!$B:$B,0),MATCH(F383,'تعرفه ها'!$2:$2,0))/100),0),"---")</f>
        <v>---</v>
      </c>
      <c r="AA383" s="50" t="str">
        <f>IFERROR(IF(INDEX('اطلاعات دوره'!A:Z,MATCH(G383,'اطلاعات دوره'!C:C,0),MATCH("آب",'اطلاعات دوره'!$1:$1,0))="دارد",ROUND((W383+X383+Y383)*INDEX('تعرفه ها'!A:Z,MATCH("پیک فصلی آب",'تعرفه ها'!$B:$B,0),MATCH(F383,'تعرفه ها'!$2:$2,0))/100,0),0),"---")</f>
        <v>---</v>
      </c>
      <c r="AB383" s="50" t="str">
        <f>IFERROR(ROUND(SUM(W383+X383+Y383+Z383+AA383)*INDEX('تعرفه ها'!A:Z,MATCH("مالیات آب",'تعرفه ها'!$B:$B,0),MATCH(F383,'تعرفه ها'!$2:$2,0))/100,0),"---")</f>
        <v>---</v>
      </c>
      <c r="AC383" s="50" t="str">
        <f t="shared" si="62"/>
        <v>---</v>
      </c>
      <c r="AD383" s="50" t="str">
        <f t="shared" si="55"/>
        <v>---</v>
      </c>
      <c r="AE383" s="50" t="str">
        <f t="shared" si="63"/>
        <v>---</v>
      </c>
      <c r="AF383" s="50" t="str">
        <f t="shared" si="64"/>
        <v>---</v>
      </c>
      <c r="AG383" s="153" t="str">
        <f t="shared" si="65"/>
        <v>---</v>
      </c>
      <c r="AI383" s="183" t="str">
        <f>IFERROR(IF(INDEX(پرداخت!A:AZ,MATCH(A383&amp;" - "&amp;"آب",پرداخت!$B:$B,0),MATCH(G383,پرداخت!$1:$1,0))="نشده","نشده","شده"),"---")</f>
        <v>---</v>
      </c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</row>
    <row r="384" spans="1:79" ht="34.9" hidden="1" customHeight="1">
      <c r="A384" s="170"/>
      <c r="B384" s="47">
        <f>IFERROR(INDEX('اطلاعات انشعابات شرکتها'!A:BB,MATCH(A384,'اطلاعات انشعابات شرکتها'!A:A,0),MATCH(B$1,'اطلاعات انشعابات شرکتها'!$1:$1,0)),0)</f>
        <v>0</v>
      </c>
      <c r="C384" s="48">
        <f>IFERROR(INDEX('اطلاعات انشعابات شرکتها'!A:BB,MATCH(A384,'اطلاعات انشعابات شرکتها'!A:A,0),MATCH(C$1,'اطلاعات انشعابات شرکتها'!$1:$1,0)),0)</f>
        <v>0</v>
      </c>
      <c r="D384" s="45"/>
      <c r="E384" s="171"/>
      <c r="F384" s="170"/>
      <c r="G384" s="47" t="str">
        <f t="shared" si="56"/>
        <v>/</v>
      </c>
      <c r="H384" s="47">
        <f>IFERROR(INDEX('اطلاعات دوره'!A:Z,MATCH(G384,'اطلاعات دوره'!C:C,0),MATCH(H$1,'اطلاعات دوره'!$1:$1,0)),0)</f>
        <v>0</v>
      </c>
      <c r="I384" s="47">
        <f>IFERROR(INDEX('اطلاعات دوره'!A:Z,MATCH(G384,'اطلاعات دوره'!C:C,0),MATCH(I$1,'اطلاعات دوره'!$1:$1,0)),0)</f>
        <v>0</v>
      </c>
      <c r="J384" s="48">
        <f>IFERROR(INDEX('اطلاعات دوره'!A:Z,MATCH(G384,'اطلاعات دوره'!C:C,0),MATCH(J$1,'اطلاعات دوره'!$1:$1,0)),0)</f>
        <v>0</v>
      </c>
      <c r="K384" s="46"/>
      <c r="L384" s="158" t="str">
        <f>IFERROR(INDEX('اطلاعات دوره'!A:Z,MATCH(G384,'اطلاعات دوره'!C:C,0)-1,MATCH("عنوان",'اطلاعات دوره'!$1:$1,0)),"---")</f>
        <v>---</v>
      </c>
      <c r="M384" s="47" t="str">
        <f t="shared" si="57"/>
        <v>----</v>
      </c>
      <c r="N384" s="48" t="str">
        <f t="shared" si="58"/>
        <v>-/</v>
      </c>
      <c r="O384" s="45"/>
      <c r="P384" s="240">
        <f>IFERROR(INDEX('قرائت کنتور'!A:AZ,MATCH(A384&amp;"-"&amp;"آب",'قرائت کنتور'!B:B,0),MATCH(L384,'قرائت کنتور'!$1:$1,0)),0)</f>
        <v>0</v>
      </c>
      <c r="Q384" s="241">
        <f>IFERROR(INDEX('قرائت کنتور'!A:AZ,MATCH(A384&amp;"-"&amp;"آب",'قرائت کنتور'!B:B,0),MATCH(G384,'قرائت کنتور'!$1:$1,0)),0)</f>
        <v>0</v>
      </c>
      <c r="R384" s="241">
        <f t="shared" si="59"/>
        <v>0</v>
      </c>
      <c r="S384" s="241" t="str">
        <f>IFERROR(INDEX('اطلاعات انشعابات شرکتها'!A:AB,MATCH(A384,'اطلاعات انشعابات شرکتها'!A:A,0),MATCH(S$1,'اطلاعات انشعابات شرکتها'!$1:$1,0)),"---")</f>
        <v>---</v>
      </c>
      <c r="T384" s="227" t="str">
        <f t="shared" si="60"/>
        <v>---</v>
      </c>
      <c r="U384" s="45"/>
      <c r="V384" s="155" t="str">
        <f>IFERROR(INDEX('تعرفه ها'!A:Z,MATCH("بهای هر متر مکعب آب مصرفی",'تعرفه ها'!$B:$B,0),MATCH(F384,'تعرفه ها'!$2:$2,0)),"---")</f>
        <v>---</v>
      </c>
      <c r="W384" s="50" t="str">
        <f t="shared" si="61"/>
        <v>---</v>
      </c>
      <c r="X384" s="50" t="str">
        <f>IFERROR(ROUND(R384*INDEX('تعرفه ها'!A:Z,MATCH("عوارض آب به ازاء هر متر مکعب",'تعرفه ها'!$B:$B,0),MATCH(F384,'تعرفه ها'!$2:$2,0)),0),"---")</f>
        <v>---</v>
      </c>
      <c r="Y384" s="50" t="str">
        <f>IFERROR(ROUND(T384*INDEX('تعرفه ها'!A:Z,MATCH("جریمه مازاد مصرف آب به ازاء هر متر مکعب",'تعرفه ها'!$B:$B,0),MATCH(F384,'تعرفه ها'!$2:$2,0)),0),"---")</f>
        <v>---</v>
      </c>
      <c r="Z384" s="50" t="str">
        <f>IFERROR(ROUND(((W384+X384+Y384)*INDEX('تعرفه ها'!A:Z,MATCH("هزینه نگهداری و تعمیرات شبکه آب",'تعرفه ها'!$B:$B,0),MATCH(F384,'تعرفه ها'!$2:$2,0))/100),0),"---")</f>
        <v>---</v>
      </c>
      <c r="AA384" s="50" t="str">
        <f>IFERROR(IF(INDEX('اطلاعات دوره'!A:Z,MATCH(G384,'اطلاعات دوره'!C:C,0),MATCH("آب",'اطلاعات دوره'!$1:$1,0))="دارد",ROUND((W384+X384+Y384)*INDEX('تعرفه ها'!A:Z,MATCH("پیک فصلی آب",'تعرفه ها'!$B:$B,0),MATCH(F384,'تعرفه ها'!$2:$2,0))/100,0),0),"---")</f>
        <v>---</v>
      </c>
      <c r="AB384" s="50" t="str">
        <f>IFERROR(ROUND(SUM(W384+X384+Y384+Z384+AA384)*INDEX('تعرفه ها'!A:Z,MATCH("مالیات آب",'تعرفه ها'!$B:$B,0),MATCH(F384,'تعرفه ها'!$2:$2,0))/100,0),"---")</f>
        <v>---</v>
      </c>
      <c r="AC384" s="50" t="str">
        <f t="shared" si="62"/>
        <v>---</v>
      </c>
      <c r="AD384" s="50" t="str">
        <f t="shared" si="55"/>
        <v>---</v>
      </c>
      <c r="AE384" s="50" t="str">
        <f t="shared" si="63"/>
        <v>---</v>
      </c>
      <c r="AF384" s="50" t="str">
        <f t="shared" si="64"/>
        <v>---</v>
      </c>
      <c r="AG384" s="153" t="str">
        <f t="shared" si="65"/>
        <v>---</v>
      </c>
      <c r="AI384" s="183" t="str">
        <f>IFERROR(IF(INDEX(پرداخت!A:AZ,MATCH(A384&amp;" - "&amp;"آب",پرداخت!$B:$B,0),MATCH(G384,پرداخت!$1:$1,0))="نشده","نشده","شده"),"---")</f>
        <v>---</v>
      </c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</row>
    <row r="385" spans="1:79" ht="34.9" hidden="1" customHeight="1">
      <c r="A385" s="170"/>
      <c r="B385" s="47">
        <f>IFERROR(INDEX('اطلاعات انشعابات شرکتها'!A:BB,MATCH(A385,'اطلاعات انشعابات شرکتها'!A:A,0),MATCH(B$1,'اطلاعات انشعابات شرکتها'!$1:$1,0)),0)</f>
        <v>0</v>
      </c>
      <c r="C385" s="48">
        <f>IFERROR(INDEX('اطلاعات انشعابات شرکتها'!A:BB,MATCH(A385,'اطلاعات انشعابات شرکتها'!A:A,0),MATCH(C$1,'اطلاعات انشعابات شرکتها'!$1:$1,0)),0)</f>
        <v>0</v>
      </c>
      <c r="D385" s="45"/>
      <c r="E385" s="171"/>
      <c r="F385" s="170"/>
      <c r="G385" s="47" t="str">
        <f t="shared" si="56"/>
        <v>/</v>
      </c>
      <c r="H385" s="47">
        <f>IFERROR(INDEX('اطلاعات دوره'!A:Z,MATCH(G385,'اطلاعات دوره'!C:C,0),MATCH(H$1,'اطلاعات دوره'!$1:$1,0)),0)</f>
        <v>0</v>
      </c>
      <c r="I385" s="47">
        <f>IFERROR(INDEX('اطلاعات دوره'!A:Z,MATCH(G385,'اطلاعات دوره'!C:C,0),MATCH(I$1,'اطلاعات دوره'!$1:$1,0)),0)</f>
        <v>0</v>
      </c>
      <c r="J385" s="48">
        <f>IFERROR(INDEX('اطلاعات دوره'!A:Z,MATCH(G385,'اطلاعات دوره'!C:C,0),MATCH(J$1,'اطلاعات دوره'!$1:$1,0)),0)</f>
        <v>0</v>
      </c>
      <c r="K385" s="46"/>
      <c r="L385" s="158" t="str">
        <f>IFERROR(INDEX('اطلاعات دوره'!A:Z,MATCH(G385,'اطلاعات دوره'!C:C,0)-1,MATCH("عنوان",'اطلاعات دوره'!$1:$1,0)),"---")</f>
        <v>---</v>
      </c>
      <c r="M385" s="47" t="str">
        <f t="shared" si="57"/>
        <v>----</v>
      </c>
      <c r="N385" s="48" t="str">
        <f t="shared" si="58"/>
        <v>-/</v>
      </c>
      <c r="O385" s="45"/>
      <c r="P385" s="240">
        <f>IFERROR(INDEX('قرائت کنتور'!A:AZ,MATCH(A385&amp;"-"&amp;"آب",'قرائت کنتور'!B:B,0),MATCH(L385,'قرائت کنتور'!$1:$1,0)),0)</f>
        <v>0</v>
      </c>
      <c r="Q385" s="241">
        <f>IFERROR(INDEX('قرائت کنتور'!A:AZ,MATCH(A385&amp;"-"&amp;"آب",'قرائت کنتور'!B:B,0),MATCH(G385,'قرائت کنتور'!$1:$1,0)),0)</f>
        <v>0</v>
      </c>
      <c r="R385" s="241">
        <f t="shared" si="59"/>
        <v>0</v>
      </c>
      <c r="S385" s="241" t="str">
        <f>IFERROR(INDEX('اطلاعات انشعابات شرکتها'!A:AB,MATCH(A385,'اطلاعات انشعابات شرکتها'!A:A,0),MATCH(S$1,'اطلاعات انشعابات شرکتها'!$1:$1,0)),"---")</f>
        <v>---</v>
      </c>
      <c r="T385" s="227" t="str">
        <f t="shared" si="60"/>
        <v>---</v>
      </c>
      <c r="U385" s="45"/>
      <c r="V385" s="155" t="str">
        <f>IFERROR(INDEX('تعرفه ها'!A:Z,MATCH("بهای هر متر مکعب آب مصرفی",'تعرفه ها'!$B:$B,0),MATCH(F385,'تعرفه ها'!$2:$2,0)),"---")</f>
        <v>---</v>
      </c>
      <c r="W385" s="50" t="str">
        <f t="shared" si="61"/>
        <v>---</v>
      </c>
      <c r="X385" s="50" t="str">
        <f>IFERROR(ROUND(R385*INDEX('تعرفه ها'!A:Z,MATCH("عوارض آب به ازاء هر متر مکعب",'تعرفه ها'!$B:$B,0),MATCH(F385,'تعرفه ها'!$2:$2,0)),0),"---")</f>
        <v>---</v>
      </c>
      <c r="Y385" s="50" t="str">
        <f>IFERROR(ROUND(T385*INDEX('تعرفه ها'!A:Z,MATCH("جریمه مازاد مصرف آب به ازاء هر متر مکعب",'تعرفه ها'!$B:$B,0),MATCH(F385,'تعرفه ها'!$2:$2,0)),0),"---")</f>
        <v>---</v>
      </c>
      <c r="Z385" s="50" t="str">
        <f>IFERROR(ROUND(((W385+X385+Y385)*INDEX('تعرفه ها'!A:Z,MATCH("هزینه نگهداری و تعمیرات شبکه آب",'تعرفه ها'!$B:$B,0),MATCH(F385,'تعرفه ها'!$2:$2,0))/100),0),"---")</f>
        <v>---</v>
      </c>
      <c r="AA385" s="50" t="str">
        <f>IFERROR(IF(INDEX('اطلاعات دوره'!A:Z,MATCH(G385,'اطلاعات دوره'!C:C,0),MATCH("آب",'اطلاعات دوره'!$1:$1,0))="دارد",ROUND((W385+X385+Y385)*INDEX('تعرفه ها'!A:Z,MATCH("پیک فصلی آب",'تعرفه ها'!$B:$B,0),MATCH(F385,'تعرفه ها'!$2:$2,0))/100,0),0),"---")</f>
        <v>---</v>
      </c>
      <c r="AB385" s="50" t="str">
        <f>IFERROR(ROUND(SUM(W385+X385+Y385+Z385+AA385)*INDEX('تعرفه ها'!A:Z,MATCH("مالیات آب",'تعرفه ها'!$B:$B,0),MATCH(F385,'تعرفه ها'!$2:$2,0))/100,0),"---")</f>
        <v>---</v>
      </c>
      <c r="AC385" s="50" t="str">
        <f t="shared" si="62"/>
        <v>---</v>
      </c>
      <c r="AD385" s="50" t="str">
        <f t="shared" ref="AD385:AD448" si="66">IFERROR(IF(VLOOKUP(M385,N:AJ,22,0)="شده",VLOOKUP(M385,N:AJ,19,0),VLOOKUP(M385,N:AJ,18,0)),"---")</f>
        <v>---</v>
      </c>
      <c r="AE385" s="50" t="str">
        <f t="shared" si="63"/>
        <v>---</v>
      </c>
      <c r="AF385" s="50" t="str">
        <f t="shared" si="64"/>
        <v>---</v>
      </c>
      <c r="AG385" s="153" t="str">
        <f t="shared" si="65"/>
        <v>---</v>
      </c>
      <c r="AI385" s="183" t="str">
        <f>IFERROR(IF(INDEX(پرداخت!A:AZ,MATCH(A385&amp;" - "&amp;"آب",پرداخت!$B:$B,0),MATCH(G385,پرداخت!$1:$1,0))="نشده","نشده","شده"),"---")</f>
        <v>---</v>
      </c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</row>
    <row r="386" spans="1:79" ht="34.9" hidden="1" customHeight="1">
      <c r="A386" s="170"/>
      <c r="B386" s="47">
        <f>IFERROR(INDEX('اطلاعات انشعابات شرکتها'!A:BB,MATCH(A386,'اطلاعات انشعابات شرکتها'!A:A,0),MATCH(B$1,'اطلاعات انشعابات شرکتها'!$1:$1,0)),0)</f>
        <v>0</v>
      </c>
      <c r="C386" s="48">
        <f>IFERROR(INDEX('اطلاعات انشعابات شرکتها'!A:BB,MATCH(A386,'اطلاعات انشعابات شرکتها'!A:A,0),MATCH(C$1,'اطلاعات انشعابات شرکتها'!$1:$1,0)),0)</f>
        <v>0</v>
      </c>
      <c r="D386" s="45"/>
      <c r="E386" s="171"/>
      <c r="F386" s="170"/>
      <c r="G386" s="47" t="str">
        <f t="shared" ref="G386:G449" si="67">F386&amp;"/"&amp;E386</f>
        <v>/</v>
      </c>
      <c r="H386" s="47">
        <f>IFERROR(INDEX('اطلاعات دوره'!A:Z,MATCH(G386,'اطلاعات دوره'!C:C,0),MATCH(H$1,'اطلاعات دوره'!$1:$1,0)),0)</f>
        <v>0</v>
      </c>
      <c r="I386" s="47">
        <f>IFERROR(INDEX('اطلاعات دوره'!A:Z,MATCH(G386,'اطلاعات دوره'!C:C,0),MATCH(I$1,'اطلاعات دوره'!$1:$1,0)),0)</f>
        <v>0</v>
      </c>
      <c r="J386" s="48">
        <f>IFERROR(INDEX('اطلاعات دوره'!A:Z,MATCH(G386,'اطلاعات دوره'!C:C,0),MATCH(J$1,'اطلاعات دوره'!$1:$1,0)),0)</f>
        <v>0</v>
      </c>
      <c r="K386" s="46"/>
      <c r="L386" s="158" t="str">
        <f>IFERROR(INDEX('اطلاعات دوره'!A:Z,MATCH(G386,'اطلاعات دوره'!C:C,0)-1,MATCH("عنوان",'اطلاعات دوره'!$1:$1,0)),"---")</f>
        <v>---</v>
      </c>
      <c r="M386" s="47" t="str">
        <f t="shared" ref="M386:M449" si="68">A386&amp;"-"&amp;L386</f>
        <v>----</v>
      </c>
      <c r="N386" s="48" t="str">
        <f t="shared" ref="N386:N449" si="69">A386&amp;"-"&amp;G386</f>
        <v>-/</v>
      </c>
      <c r="O386" s="45"/>
      <c r="P386" s="240">
        <f>IFERROR(INDEX('قرائت کنتور'!A:AZ,MATCH(A386&amp;"-"&amp;"آب",'قرائت کنتور'!B:B,0),MATCH(L386,'قرائت کنتور'!$1:$1,0)),0)</f>
        <v>0</v>
      </c>
      <c r="Q386" s="241">
        <f>IFERROR(INDEX('قرائت کنتور'!A:AZ,MATCH(A386&amp;"-"&amp;"آب",'قرائت کنتور'!B:B,0),MATCH(G386,'قرائت کنتور'!$1:$1,0)),0)</f>
        <v>0</v>
      </c>
      <c r="R386" s="241">
        <f t="shared" ref="R386:R449" si="70">IFERROR(Q386-P386,"---")</f>
        <v>0</v>
      </c>
      <c r="S386" s="241" t="str">
        <f>IFERROR(INDEX('اطلاعات انشعابات شرکتها'!A:AB,MATCH(A386,'اطلاعات انشعابات شرکتها'!A:A,0),MATCH(S$1,'اطلاعات انشعابات شرکتها'!$1:$1,0)),"---")</f>
        <v>---</v>
      </c>
      <c r="T386" s="227" t="str">
        <f t="shared" ref="T386:T449" si="71">IFERROR(IF((R386-(J386*S386/30))&gt;0,(R386-(J386*S386/30)),0),"---")</f>
        <v>---</v>
      </c>
      <c r="U386" s="45"/>
      <c r="V386" s="155" t="str">
        <f>IFERROR(INDEX('تعرفه ها'!A:Z,MATCH("بهای هر متر مکعب آب مصرفی",'تعرفه ها'!$B:$B,0),MATCH(F386,'تعرفه ها'!$2:$2,0)),"---")</f>
        <v>---</v>
      </c>
      <c r="W386" s="50" t="str">
        <f t="shared" ref="W386:W449" si="72">IFERROR(ROUND(R386*V386,0),"---")</f>
        <v>---</v>
      </c>
      <c r="X386" s="50" t="str">
        <f>IFERROR(ROUND(R386*INDEX('تعرفه ها'!A:Z,MATCH("عوارض آب به ازاء هر متر مکعب",'تعرفه ها'!$B:$B,0),MATCH(F386,'تعرفه ها'!$2:$2,0)),0),"---")</f>
        <v>---</v>
      </c>
      <c r="Y386" s="50" t="str">
        <f>IFERROR(ROUND(T386*INDEX('تعرفه ها'!A:Z,MATCH("جریمه مازاد مصرف آب به ازاء هر متر مکعب",'تعرفه ها'!$B:$B,0),MATCH(F386,'تعرفه ها'!$2:$2,0)),0),"---")</f>
        <v>---</v>
      </c>
      <c r="Z386" s="50" t="str">
        <f>IFERROR(ROUND(((W386+X386+Y386)*INDEX('تعرفه ها'!A:Z,MATCH("هزینه نگهداری و تعمیرات شبکه آب",'تعرفه ها'!$B:$B,0),MATCH(F386,'تعرفه ها'!$2:$2,0))/100),0),"---")</f>
        <v>---</v>
      </c>
      <c r="AA386" s="50" t="str">
        <f>IFERROR(IF(INDEX('اطلاعات دوره'!A:Z,MATCH(G386,'اطلاعات دوره'!C:C,0),MATCH("آب",'اطلاعات دوره'!$1:$1,0))="دارد",ROUND((W386+X386+Y386)*INDEX('تعرفه ها'!A:Z,MATCH("پیک فصلی آب",'تعرفه ها'!$B:$B,0),MATCH(F386,'تعرفه ها'!$2:$2,0))/100,0),0),"---")</f>
        <v>---</v>
      </c>
      <c r="AB386" s="50" t="str">
        <f>IFERROR(ROUND(SUM(W386+X386+Y386+Z386+AA386)*INDEX('تعرفه ها'!A:Z,MATCH("مالیات آب",'تعرفه ها'!$B:$B,0),MATCH(F386,'تعرفه ها'!$2:$2,0))/100,0),"---")</f>
        <v>---</v>
      </c>
      <c r="AC386" s="50" t="str">
        <f t="shared" ref="AC386:AC449" si="73">IFERROR((W386+X386+Y386+Z386+AA386+AB386),"---")</f>
        <v>---</v>
      </c>
      <c r="AD386" s="50" t="str">
        <f t="shared" si="66"/>
        <v>---</v>
      </c>
      <c r="AE386" s="50" t="str">
        <f t="shared" ref="AE386:AE449" si="74">IFERROR(AC386+AD386,"---")</f>
        <v>---</v>
      </c>
      <c r="AF386" s="50" t="str">
        <f t="shared" ref="AF386:AF449" si="75">IFERROR(INT(RIGHT(AE386,3)),"---")</f>
        <v>---</v>
      </c>
      <c r="AG386" s="153" t="str">
        <f t="shared" ref="AG386:AG449" si="76">IFERROR(AE386-AF386,"---")</f>
        <v>---</v>
      </c>
      <c r="AI386" s="183" t="str">
        <f>IFERROR(IF(INDEX(پرداخت!A:AZ,MATCH(A386&amp;" - "&amp;"آب",پرداخت!$B:$B,0),MATCH(G386,پرداخت!$1:$1,0))="نشده","نشده","شده"),"---")</f>
        <v>---</v>
      </c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</row>
    <row r="387" spans="1:79" ht="34.9" hidden="1" customHeight="1">
      <c r="A387" s="170"/>
      <c r="B387" s="47">
        <f>IFERROR(INDEX('اطلاعات انشعابات شرکتها'!A:BB,MATCH(A387,'اطلاعات انشعابات شرکتها'!A:A,0),MATCH(B$1,'اطلاعات انشعابات شرکتها'!$1:$1,0)),0)</f>
        <v>0</v>
      </c>
      <c r="C387" s="48">
        <f>IFERROR(INDEX('اطلاعات انشعابات شرکتها'!A:BB,MATCH(A387,'اطلاعات انشعابات شرکتها'!A:A,0),MATCH(C$1,'اطلاعات انشعابات شرکتها'!$1:$1,0)),0)</f>
        <v>0</v>
      </c>
      <c r="D387" s="45"/>
      <c r="E387" s="171"/>
      <c r="F387" s="170"/>
      <c r="G387" s="47" t="str">
        <f t="shared" si="67"/>
        <v>/</v>
      </c>
      <c r="H387" s="47">
        <f>IFERROR(INDEX('اطلاعات دوره'!A:Z,MATCH(G387,'اطلاعات دوره'!C:C,0),MATCH(H$1,'اطلاعات دوره'!$1:$1,0)),0)</f>
        <v>0</v>
      </c>
      <c r="I387" s="47">
        <f>IFERROR(INDEX('اطلاعات دوره'!A:Z,MATCH(G387,'اطلاعات دوره'!C:C,0),MATCH(I$1,'اطلاعات دوره'!$1:$1,0)),0)</f>
        <v>0</v>
      </c>
      <c r="J387" s="48">
        <f>IFERROR(INDEX('اطلاعات دوره'!A:Z,MATCH(G387,'اطلاعات دوره'!C:C,0),MATCH(J$1,'اطلاعات دوره'!$1:$1,0)),0)</f>
        <v>0</v>
      </c>
      <c r="K387" s="46"/>
      <c r="L387" s="158" t="str">
        <f>IFERROR(INDEX('اطلاعات دوره'!A:Z,MATCH(G387,'اطلاعات دوره'!C:C,0)-1,MATCH("عنوان",'اطلاعات دوره'!$1:$1,0)),"---")</f>
        <v>---</v>
      </c>
      <c r="M387" s="47" t="str">
        <f t="shared" si="68"/>
        <v>----</v>
      </c>
      <c r="N387" s="48" t="str">
        <f t="shared" si="69"/>
        <v>-/</v>
      </c>
      <c r="O387" s="45"/>
      <c r="P387" s="240">
        <f>IFERROR(INDEX('قرائت کنتور'!A:AZ,MATCH(A387&amp;"-"&amp;"آب",'قرائت کنتور'!B:B,0),MATCH(L387,'قرائت کنتور'!$1:$1,0)),0)</f>
        <v>0</v>
      </c>
      <c r="Q387" s="241">
        <f>IFERROR(INDEX('قرائت کنتور'!A:AZ,MATCH(A387&amp;"-"&amp;"آب",'قرائت کنتور'!B:B,0),MATCH(G387,'قرائت کنتور'!$1:$1,0)),0)</f>
        <v>0</v>
      </c>
      <c r="R387" s="241">
        <f t="shared" si="70"/>
        <v>0</v>
      </c>
      <c r="S387" s="241" t="str">
        <f>IFERROR(INDEX('اطلاعات انشعابات شرکتها'!A:AB,MATCH(A387,'اطلاعات انشعابات شرکتها'!A:A,0),MATCH(S$1,'اطلاعات انشعابات شرکتها'!$1:$1,0)),"---")</f>
        <v>---</v>
      </c>
      <c r="T387" s="227" t="str">
        <f t="shared" si="71"/>
        <v>---</v>
      </c>
      <c r="U387" s="45"/>
      <c r="V387" s="155" t="str">
        <f>IFERROR(INDEX('تعرفه ها'!A:Z,MATCH("بهای هر متر مکعب آب مصرفی",'تعرفه ها'!$B:$B,0),MATCH(F387,'تعرفه ها'!$2:$2,0)),"---")</f>
        <v>---</v>
      </c>
      <c r="W387" s="50" t="str">
        <f t="shared" si="72"/>
        <v>---</v>
      </c>
      <c r="X387" s="50" t="str">
        <f>IFERROR(ROUND(R387*INDEX('تعرفه ها'!A:Z,MATCH("عوارض آب به ازاء هر متر مکعب",'تعرفه ها'!$B:$B,0),MATCH(F387,'تعرفه ها'!$2:$2,0)),0),"---")</f>
        <v>---</v>
      </c>
      <c r="Y387" s="50" t="str">
        <f>IFERROR(ROUND(T387*INDEX('تعرفه ها'!A:Z,MATCH("جریمه مازاد مصرف آب به ازاء هر متر مکعب",'تعرفه ها'!$B:$B,0),MATCH(F387,'تعرفه ها'!$2:$2,0)),0),"---")</f>
        <v>---</v>
      </c>
      <c r="Z387" s="50" t="str">
        <f>IFERROR(ROUND(((W387+X387+Y387)*INDEX('تعرفه ها'!A:Z,MATCH("هزینه نگهداری و تعمیرات شبکه آب",'تعرفه ها'!$B:$B,0),MATCH(F387,'تعرفه ها'!$2:$2,0))/100),0),"---")</f>
        <v>---</v>
      </c>
      <c r="AA387" s="50" t="str">
        <f>IFERROR(IF(INDEX('اطلاعات دوره'!A:Z,MATCH(G387,'اطلاعات دوره'!C:C,0),MATCH("آب",'اطلاعات دوره'!$1:$1,0))="دارد",ROUND((W387+X387+Y387)*INDEX('تعرفه ها'!A:Z,MATCH("پیک فصلی آب",'تعرفه ها'!$B:$B,0),MATCH(F387,'تعرفه ها'!$2:$2,0))/100,0),0),"---")</f>
        <v>---</v>
      </c>
      <c r="AB387" s="50" t="str">
        <f>IFERROR(ROUND(SUM(W387+X387+Y387+Z387+AA387)*INDEX('تعرفه ها'!A:Z,MATCH("مالیات آب",'تعرفه ها'!$B:$B,0),MATCH(F387,'تعرفه ها'!$2:$2,0))/100,0),"---")</f>
        <v>---</v>
      </c>
      <c r="AC387" s="50" t="str">
        <f t="shared" si="73"/>
        <v>---</v>
      </c>
      <c r="AD387" s="50" t="str">
        <f t="shared" si="66"/>
        <v>---</v>
      </c>
      <c r="AE387" s="50" t="str">
        <f t="shared" si="74"/>
        <v>---</v>
      </c>
      <c r="AF387" s="50" t="str">
        <f t="shared" si="75"/>
        <v>---</v>
      </c>
      <c r="AG387" s="153" t="str">
        <f t="shared" si="76"/>
        <v>---</v>
      </c>
      <c r="AI387" s="183" t="str">
        <f>IFERROR(IF(INDEX(پرداخت!A:AZ,MATCH(A387&amp;" - "&amp;"آب",پرداخت!$B:$B,0),MATCH(G387,پرداخت!$1:$1,0))="نشده","نشده","شده"),"---")</f>
        <v>---</v>
      </c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</row>
    <row r="388" spans="1:79" ht="34.9" hidden="1" customHeight="1">
      <c r="A388" s="170"/>
      <c r="B388" s="47">
        <f>IFERROR(INDEX('اطلاعات انشعابات شرکتها'!A:BB,MATCH(A388,'اطلاعات انشعابات شرکتها'!A:A,0),MATCH(B$1,'اطلاعات انشعابات شرکتها'!$1:$1,0)),0)</f>
        <v>0</v>
      </c>
      <c r="C388" s="48">
        <f>IFERROR(INDEX('اطلاعات انشعابات شرکتها'!A:BB,MATCH(A388,'اطلاعات انشعابات شرکتها'!A:A,0),MATCH(C$1,'اطلاعات انشعابات شرکتها'!$1:$1,0)),0)</f>
        <v>0</v>
      </c>
      <c r="D388" s="45"/>
      <c r="E388" s="171"/>
      <c r="F388" s="170"/>
      <c r="G388" s="47" t="str">
        <f t="shared" si="67"/>
        <v>/</v>
      </c>
      <c r="H388" s="47">
        <f>IFERROR(INDEX('اطلاعات دوره'!A:Z,MATCH(G388,'اطلاعات دوره'!C:C,0),MATCH(H$1,'اطلاعات دوره'!$1:$1,0)),0)</f>
        <v>0</v>
      </c>
      <c r="I388" s="47">
        <f>IFERROR(INDEX('اطلاعات دوره'!A:Z,MATCH(G388,'اطلاعات دوره'!C:C,0),MATCH(I$1,'اطلاعات دوره'!$1:$1,0)),0)</f>
        <v>0</v>
      </c>
      <c r="J388" s="48">
        <f>IFERROR(INDEX('اطلاعات دوره'!A:Z,MATCH(G388,'اطلاعات دوره'!C:C,0),MATCH(J$1,'اطلاعات دوره'!$1:$1,0)),0)</f>
        <v>0</v>
      </c>
      <c r="K388" s="46"/>
      <c r="L388" s="158" t="str">
        <f>IFERROR(INDEX('اطلاعات دوره'!A:Z,MATCH(G388,'اطلاعات دوره'!C:C,0)-1,MATCH("عنوان",'اطلاعات دوره'!$1:$1,0)),"---")</f>
        <v>---</v>
      </c>
      <c r="M388" s="47" t="str">
        <f t="shared" si="68"/>
        <v>----</v>
      </c>
      <c r="N388" s="48" t="str">
        <f t="shared" si="69"/>
        <v>-/</v>
      </c>
      <c r="O388" s="45"/>
      <c r="P388" s="240">
        <f>IFERROR(INDEX('قرائت کنتور'!A:AZ,MATCH(A388&amp;"-"&amp;"آب",'قرائت کنتور'!B:B,0),MATCH(L388,'قرائت کنتور'!$1:$1,0)),0)</f>
        <v>0</v>
      </c>
      <c r="Q388" s="241">
        <f>IFERROR(INDEX('قرائت کنتور'!A:AZ,MATCH(A388&amp;"-"&amp;"آب",'قرائت کنتور'!B:B,0),MATCH(G388,'قرائت کنتور'!$1:$1,0)),0)</f>
        <v>0</v>
      </c>
      <c r="R388" s="241">
        <f t="shared" si="70"/>
        <v>0</v>
      </c>
      <c r="S388" s="241" t="str">
        <f>IFERROR(INDEX('اطلاعات انشعابات شرکتها'!A:AB,MATCH(A388,'اطلاعات انشعابات شرکتها'!A:A,0),MATCH(S$1,'اطلاعات انشعابات شرکتها'!$1:$1,0)),"---")</f>
        <v>---</v>
      </c>
      <c r="T388" s="227" t="str">
        <f t="shared" si="71"/>
        <v>---</v>
      </c>
      <c r="U388" s="45"/>
      <c r="V388" s="155" t="str">
        <f>IFERROR(INDEX('تعرفه ها'!A:Z,MATCH("بهای هر متر مکعب آب مصرفی",'تعرفه ها'!$B:$B,0),MATCH(F388,'تعرفه ها'!$2:$2,0)),"---")</f>
        <v>---</v>
      </c>
      <c r="W388" s="50" t="str">
        <f t="shared" si="72"/>
        <v>---</v>
      </c>
      <c r="X388" s="50" t="str">
        <f>IFERROR(ROUND(R388*INDEX('تعرفه ها'!A:Z,MATCH("عوارض آب به ازاء هر متر مکعب",'تعرفه ها'!$B:$B,0),MATCH(F388,'تعرفه ها'!$2:$2,0)),0),"---")</f>
        <v>---</v>
      </c>
      <c r="Y388" s="50" t="str">
        <f>IFERROR(ROUND(T388*INDEX('تعرفه ها'!A:Z,MATCH("جریمه مازاد مصرف آب به ازاء هر متر مکعب",'تعرفه ها'!$B:$B,0),MATCH(F388,'تعرفه ها'!$2:$2,0)),0),"---")</f>
        <v>---</v>
      </c>
      <c r="Z388" s="50" t="str">
        <f>IFERROR(ROUND(((W388+X388+Y388)*INDEX('تعرفه ها'!A:Z,MATCH("هزینه نگهداری و تعمیرات شبکه آب",'تعرفه ها'!$B:$B,0),MATCH(F388,'تعرفه ها'!$2:$2,0))/100),0),"---")</f>
        <v>---</v>
      </c>
      <c r="AA388" s="50" t="str">
        <f>IFERROR(IF(INDEX('اطلاعات دوره'!A:Z,MATCH(G388,'اطلاعات دوره'!C:C,0),MATCH("آب",'اطلاعات دوره'!$1:$1,0))="دارد",ROUND((W388+X388+Y388)*INDEX('تعرفه ها'!A:Z,MATCH("پیک فصلی آب",'تعرفه ها'!$B:$B,0),MATCH(F388,'تعرفه ها'!$2:$2,0))/100,0),0),"---")</f>
        <v>---</v>
      </c>
      <c r="AB388" s="50" t="str">
        <f>IFERROR(ROUND(SUM(W388+X388+Y388+Z388+AA388)*INDEX('تعرفه ها'!A:Z,MATCH("مالیات آب",'تعرفه ها'!$B:$B,0),MATCH(F388,'تعرفه ها'!$2:$2,0))/100,0),"---")</f>
        <v>---</v>
      </c>
      <c r="AC388" s="50" t="str">
        <f t="shared" si="73"/>
        <v>---</v>
      </c>
      <c r="AD388" s="50" t="str">
        <f t="shared" si="66"/>
        <v>---</v>
      </c>
      <c r="AE388" s="50" t="str">
        <f t="shared" si="74"/>
        <v>---</v>
      </c>
      <c r="AF388" s="50" t="str">
        <f t="shared" si="75"/>
        <v>---</v>
      </c>
      <c r="AG388" s="153" t="str">
        <f t="shared" si="76"/>
        <v>---</v>
      </c>
      <c r="AI388" s="183" t="str">
        <f>IFERROR(IF(INDEX(پرداخت!A:AZ,MATCH(A388&amp;" - "&amp;"آب",پرداخت!$B:$B,0),MATCH(G388,پرداخت!$1:$1,0))="نشده","نشده","شده"),"---")</f>
        <v>---</v>
      </c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</row>
    <row r="389" spans="1:79" ht="34.9" hidden="1" customHeight="1">
      <c r="A389" s="170"/>
      <c r="B389" s="47">
        <f>IFERROR(INDEX('اطلاعات انشعابات شرکتها'!A:BB,MATCH(A389,'اطلاعات انشعابات شرکتها'!A:A,0),MATCH(B$1,'اطلاعات انشعابات شرکتها'!$1:$1,0)),0)</f>
        <v>0</v>
      </c>
      <c r="C389" s="48">
        <f>IFERROR(INDEX('اطلاعات انشعابات شرکتها'!A:BB,MATCH(A389,'اطلاعات انشعابات شرکتها'!A:A,0),MATCH(C$1,'اطلاعات انشعابات شرکتها'!$1:$1,0)),0)</f>
        <v>0</v>
      </c>
      <c r="D389" s="45"/>
      <c r="E389" s="171"/>
      <c r="F389" s="170"/>
      <c r="G389" s="47" t="str">
        <f t="shared" si="67"/>
        <v>/</v>
      </c>
      <c r="H389" s="47">
        <f>IFERROR(INDEX('اطلاعات دوره'!A:Z,MATCH(G389,'اطلاعات دوره'!C:C,0),MATCH(H$1,'اطلاعات دوره'!$1:$1,0)),0)</f>
        <v>0</v>
      </c>
      <c r="I389" s="47">
        <f>IFERROR(INDEX('اطلاعات دوره'!A:Z,MATCH(G389,'اطلاعات دوره'!C:C,0),MATCH(I$1,'اطلاعات دوره'!$1:$1,0)),0)</f>
        <v>0</v>
      </c>
      <c r="J389" s="48">
        <f>IFERROR(INDEX('اطلاعات دوره'!A:Z,MATCH(G389,'اطلاعات دوره'!C:C,0),MATCH(J$1,'اطلاعات دوره'!$1:$1,0)),0)</f>
        <v>0</v>
      </c>
      <c r="K389" s="46"/>
      <c r="L389" s="158" t="str">
        <f>IFERROR(INDEX('اطلاعات دوره'!A:Z,MATCH(G389,'اطلاعات دوره'!C:C,0)-1,MATCH("عنوان",'اطلاعات دوره'!$1:$1,0)),"---")</f>
        <v>---</v>
      </c>
      <c r="M389" s="47" t="str">
        <f t="shared" si="68"/>
        <v>----</v>
      </c>
      <c r="N389" s="48" t="str">
        <f t="shared" si="69"/>
        <v>-/</v>
      </c>
      <c r="O389" s="45"/>
      <c r="P389" s="240">
        <f>IFERROR(INDEX('قرائت کنتور'!A:AZ,MATCH(A389&amp;"-"&amp;"آب",'قرائت کنتور'!B:B,0),MATCH(L389,'قرائت کنتور'!$1:$1,0)),0)</f>
        <v>0</v>
      </c>
      <c r="Q389" s="241">
        <f>IFERROR(INDEX('قرائت کنتور'!A:AZ,MATCH(A389&amp;"-"&amp;"آب",'قرائت کنتور'!B:B,0),MATCH(G389,'قرائت کنتور'!$1:$1,0)),0)</f>
        <v>0</v>
      </c>
      <c r="R389" s="241">
        <f t="shared" si="70"/>
        <v>0</v>
      </c>
      <c r="S389" s="241" t="str">
        <f>IFERROR(INDEX('اطلاعات انشعابات شرکتها'!A:AB,MATCH(A389,'اطلاعات انشعابات شرکتها'!A:A,0),MATCH(S$1,'اطلاعات انشعابات شرکتها'!$1:$1,0)),"---")</f>
        <v>---</v>
      </c>
      <c r="T389" s="227" t="str">
        <f t="shared" si="71"/>
        <v>---</v>
      </c>
      <c r="U389" s="45"/>
      <c r="V389" s="155" t="str">
        <f>IFERROR(INDEX('تعرفه ها'!A:Z,MATCH("بهای هر متر مکعب آب مصرفی",'تعرفه ها'!$B:$B,0),MATCH(F389,'تعرفه ها'!$2:$2,0)),"---")</f>
        <v>---</v>
      </c>
      <c r="W389" s="50" t="str">
        <f t="shared" si="72"/>
        <v>---</v>
      </c>
      <c r="X389" s="50" t="str">
        <f>IFERROR(ROUND(R389*INDEX('تعرفه ها'!A:Z,MATCH("عوارض آب به ازاء هر متر مکعب",'تعرفه ها'!$B:$B,0),MATCH(F389,'تعرفه ها'!$2:$2,0)),0),"---")</f>
        <v>---</v>
      </c>
      <c r="Y389" s="50" t="str">
        <f>IFERROR(ROUND(T389*INDEX('تعرفه ها'!A:Z,MATCH("جریمه مازاد مصرف آب به ازاء هر متر مکعب",'تعرفه ها'!$B:$B,0),MATCH(F389,'تعرفه ها'!$2:$2,0)),0),"---")</f>
        <v>---</v>
      </c>
      <c r="Z389" s="50" t="str">
        <f>IFERROR(ROUND(((W389+X389+Y389)*INDEX('تعرفه ها'!A:Z,MATCH("هزینه نگهداری و تعمیرات شبکه آب",'تعرفه ها'!$B:$B,0),MATCH(F389,'تعرفه ها'!$2:$2,0))/100),0),"---")</f>
        <v>---</v>
      </c>
      <c r="AA389" s="50" t="str">
        <f>IFERROR(IF(INDEX('اطلاعات دوره'!A:Z,MATCH(G389,'اطلاعات دوره'!C:C,0),MATCH("آب",'اطلاعات دوره'!$1:$1,0))="دارد",ROUND((W389+X389+Y389)*INDEX('تعرفه ها'!A:Z,MATCH("پیک فصلی آب",'تعرفه ها'!$B:$B,0),MATCH(F389,'تعرفه ها'!$2:$2,0))/100,0),0),"---")</f>
        <v>---</v>
      </c>
      <c r="AB389" s="50" t="str">
        <f>IFERROR(ROUND(SUM(W389+X389+Y389+Z389+AA389)*INDEX('تعرفه ها'!A:Z,MATCH("مالیات آب",'تعرفه ها'!$B:$B,0),MATCH(F389,'تعرفه ها'!$2:$2,0))/100,0),"---")</f>
        <v>---</v>
      </c>
      <c r="AC389" s="50" t="str">
        <f t="shared" si="73"/>
        <v>---</v>
      </c>
      <c r="AD389" s="50" t="str">
        <f t="shared" si="66"/>
        <v>---</v>
      </c>
      <c r="AE389" s="50" t="str">
        <f t="shared" si="74"/>
        <v>---</v>
      </c>
      <c r="AF389" s="50" t="str">
        <f t="shared" si="75"/>
        <v>---</v>
      </c>
      <c r="AG389" s="153" t="str">
        <f t="shared" si="76"/>
        <v>---</v>
      </c>
      <c r="AI389" s="183" t="str">
        <f>IFERROR(IF(INDEX(پرداخت!A:AZ,MATCH(A389&amp;" - "&amp;"آب",پرداخت!$B:$B,0),MATCH(G389,پرداخت!$1:$1,0))="نشده","نشده","شده"),"---")</f>
        <v>---</v>
      </c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</row>
    <row r="390" spans="1:79" ht="34.9" hidden="1" customHeight="1">
      <c r="A390" s="170"/>
      <c r="B390" s="47">
        <f>IFERROR(INDEX('اطلاعات انشعابات شرکتها'!A:BB,MATCH(A390,'اطلاعات انشعابات شرکتها'!A:A,0),MATCH(B$1,'اطلاعات انشعابات شرکتها'!$1:$1,0)),0)</f>
        <v>0</v>
      </c>
      <c r="C390" s="48">
        <f>IFERROR(INDEX('اطلاعات انشعابات شرکتها'!A:BB,MATCH(A390,'اطلاعات انشعابات شرکتها'!A:A,0),MATCH(C$1,'اطلاعات انشعابات شرکتها'!$1:$1,0)),0)</f>
        <v>0</v>
      </c>
      <c r="D390" s="45"/>
      <c r="E390" s="171"/>
      <c r="F390" s="170"/>
      <c r="G390" s="47" t="str">
        <f t="shared" si="67"/>
        <v>/</v>
      </c>
      <c r="H390" s="47">
        <f>IFERROR(INDEX('اطلاعات دوره'!A:Z,MATCH(G390,'اطلاعات دوره'!C:C,0),MATCH(H$1,'اطلاعات دوره'!$1:$1,0)),0)</f>
        <v>0</v>
      </c>
      <c r="I390" s="47">
        <f>IFERROR(INDEX('اطلاعات دوره'!A:Z,MATCH(G390,'اطلاعات دوره'!C:C,0),MATCH(I$1,'اطلاعات دوره'!$1:$1,0)),0)</f>
        <v>0</v>
      </c>
      <c r="J390" s="48">
        <f>IFERROR(INDEX('اطلاعات دوره'!A:Z,MATCH(G390,'اطلاعات دوره'!C:C,0),MATCH(J$1,'اطلاعات دوره'!$1:$1,0)),0)</f>
        <v>0</v>
      </c>
      <c r="K390" s="46"/>
      <c r="L390" s="158" t="str">
        <f>IFERROR(INDEX('اطلاعات دوره'!A:Z,MATCH(G390,'اطلاعات دوره'!C:C,0)-1,MATCH("عنوان",'اطلاعات دوره'!$1:$1,0)),"---")</f>
        <v>---</v>
      </c>
      <c r="M390" s="47" t="str">
        <f t="shared" si="68"/>
        <v>----</v>
      </c>
      <c r="N390" s="48" t="str">
        <f t="shared" si="69"/>
        <v>-/</v>
      </c>
      <c r="O390" s="45"/>
      <c r="P390" s="240">
        <f>IFERROR(INDEX('قرائت کنتور'!A:AZ,MATCH(A390&amp;"-"&amp;"آب",'قرائت کنتور'!B:B,0),MATCH(L390,'قرائت کنتور'!$1:$1,0)),0)</f>
        <v>0</v>
      </c>
      <c r="Q390" s="241">
        <f>IFERROR(INDEX('قرائت کنتور'!A:AZ,MATCH(A390&amp;"-"&amp;"آب",'قرائت کنتور'!B:B,0),MATCH(G390,'قرائت کنتور'!$1:$1,0)),0)</f>
        <v>0</v>
      </c>
      <c r="R390" s="241">
        <f t="shared" si="70"/>
        <v>0</v>
      </c>
      <c r="S390" s="241" t="str">
        <f>IFERROR(INDEX('اطلاعات انشعابات شرکتها'!A:AB,MATCH(A390,'اطلاعات انشعابات شرکتها'!A:A,0),MATCH(S$1,'اطلاعات انشعابات شرکتها'!$1:$1,0)),"---")</f>
        <v>---</v>
      </c>
      <c r="T390" s="227" t="str">
        <f t="shared" si="71"/>
        <v>---</v>
      </c>
      <c r="U390" s="45"/>
      <c r="V390" s="155" t="str">
        <f>IFERROR(INDEX('تعرفه ها'!A:Z,MATCH("بهای هر متر مکعب آب مصرفی",'تعرفه ها'!$B:$B,0),MATCH(F390,'تعرفه ها'!$2:$2,0)),"---")</f>
        <v>---</v>
      </c>
      <c r="W390" s="50" t="str">
        <f t="shared" si="72"/>
        <v>---</v>
      </c>
      <c r="X390" s="50" t="str">
        <f>IFERROR(ROUND(R390*INDEX('تعرفه ها'!A:Z,MATCH("عوارض آب به ازاء هر متر مکعب",'تعرفه ها'!$B:$B,0),MATCH(F390,'تعرفه ها'!$2:$2,0)),0),"---")</f>
        <v>---</v>
      </c>
      <c r="Y390" s="50" t="str">
        <f>IFERROR(ROUND(T390*INDEX('تعرفه ها'!A:Z,MATCH("جریمه مازاد مصرف آب به ازاء هر متر مکعب",'تعرفه ها'!$B:$B,0),MATCH(F390,'تعرفه ها'!$2:$2,0)),0),"---")</f>
        <v>---</v>
      </c>
      <c r="Z390" s="50" t="str">
        <f>IFERROR(ROUND(((W390+X390+Y390)*INDEX('تعرفه ها'!A:Z,MATCH("هزینه نگهداری و تعمیرات شبکه آب",'تعرفه ها'!$B:$B,0),MATCH(F390,'تعرفه ها'!$2:$2,0))/100),0),"---")</f>
        <v>---</v>
      </c>
      <c r="AA390" s="50" t="str">
        <f>IFERROR(IF(INDEX('اطلاعات دوره'!A:Z,MATCH(G390,'اطلاعات دوره'!C:C,0),MATCH("آب",'اطلاعات دوره'!$1:$1,0))="دارد",ROUND((W390+X390+Y390)*INDEX('تعرفه ها'!A:Z,MATCH("پیک فصلی آب",'تعرفه ها'!$B:$B,0),MATCH(F390,'تعرفه ها'!$2:$2,0))/100,0),0),"---")</f>
        <v>---</v>
      </c>
      <c r="AB390" s="50" t="str">
        <f>IFERROR(ROUND(SUM(W390+X390+Y390+Z390+AA390)*INDEX('تعرفه ها'!A:Z,MATCH("مالیات آب",'تعرفه ها'!$B:$B,0),MATCH(F390,'تعرفه ها'!$2:$2,0))/100,0),"---")</f>
        <v>---</v>
      </c>
      <c r="AC390" s="50" t="str">
        <f t="shared" si="73"/>
        <v>---</v>
      </c>
      <c r="AD390" s="50" t="str">
        <f t="shared" si="66"/>
        <v>---</v>
      </c>
      <c r="AE390" s="50" t="str">
        <f t="shared" si="74"/>
        <v>---</v>
      </c>
      <c r="AF390" s="50" t="str">
        <f t="shared" si="75"/>
        <v>---</v>
      </c>
      <c r="AG390" s="153" t="str">
        <f t="shared" si="76"/>
        <v>---</v>
      </c>
      <c r="AI390" s="183" t="str">
        <f>IFERROR(IF(INDEX(پرداخت!A:AZ,MATCH(A390&amp;" - "&amp;"آب",پرداخت!$B:$B,0),MATCH(G390,پرداخت!$1:$1,0))="نشده","نشده","شده"),"---")</f>
        <v>---</v>
      </c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</row>
    <row r="391" spans="1:79" ht="34.9" hidden="1" customHeight="1">
      <c r="A391" s="170"/>
      <c r="B391" s="47">
        <f>IFERROR(INDEX('اطلاعات انشعابات شرکتها'!A:BB,MATCH(A391,'اطلاعات انشعابات شرکتها'!A:A,0),MATCH(B$1,'اطلاعات انشعابات شرکتها'!$1:$1,0)),0)</f>
        <v>0</v>
      </c>
      <c r="C391" s="48">
        <f>IFERROR(INDEX('اطلاعات انشعابات شرکتها'!A:BB,MATCH(A391,'اطلاعات انشعابات شرکتها'!A:A,0),MATCH(C$1,'اطلاعات انشعابات شرکتها'!$1:$1,0)),0)</f>
        <v>0</v>
      </c>
      <c r="D391" s="45"/>
      <c r="E391" s="171"/>
      <c r="F391" s="170"/>
      <c r="G391" s="47" t="str">
        <f t="shared" si="67"/>
        <v>/</v>
      </c>
      <c r="H391" s="47">
        <f>IFERROR(INDEX('اطلاعات دوره'!A:Z,MATCH(G391,'اطلاعات دوره'!C:C,0),MATCH(H$1,'اطلاعات دوره'!$1:$1,0)),0)</f>
        <v>0</v>
      </c>
      <c r="I391" s="47">
        <f>IFERROR(INDEX('اطلاعات دوره'!A:Z,MATCH(G391,'اطلاعات دوره'!C:C,0),MATCH(I$1,'اطلاعات دوره'!$1:$1,0)),0)</f>
        <v>0</v>
      </c>
      <c r="J391" s="48">
        <f>IFERROR(INDEX('اطلاعات دوره'!A:Z,MATCH(G391,'اطلاعات دوره'!C:C,0),MATCH(J$1,'اطلاعات دوره'!$1:$1,0)),0)</f>
        <v>0</v>
      </c>
      <c r="K391" s="46"/>
      <c r="L391" s="158" t="str">
        <f>IFERROR(INDEX('اطلاعات دوره'!A:Z,MATCH(G391,'اطلاعات دوره'!C:C,0)-1,MATCH("عنوان",'اطلاعات دوره'!$1:$1,0)),"---")</f>
        <v>---</v>
      </c>
      <c r="M391" s="47" t="str">
        <f t="shared" si="68"/>
        <v>----</v>
      </c>
      <c r="N391" s="48" t="str">
        <f t="shared" si="69"/>
        <v>-/</v>
      </c>
      <c r="O391" s="45"/>
      <c r="P391" s="240">
        <f>IFERROR(INDEX('قرائت کنتور'!A:AZ,MATCH(A391&amp;"-"&amp;"آب",'قرائت کنتور'!B:B,0),MATCH(L391,'قرائت کنتور'!$1:$1,0)),0)</f>
        <v>0</v>
      </c>
      <c r="Q391" s="241">
        <f>IFERROR(INDEX('قرائت کنتور'!A:AZ,MATCH(A391&amp;"-"&amp;"آب",'قرائت کنتور'!B:B,0),MATCH(G391,'قرائت کنتور'!$1:$1,0)),0)</f>
        <v>0</v>
      </c>
      <c r="R391" s="241">
        <f t="shared" si="70"/>
        <v>0</v>
      </c>
      <c r="S391" s="241" t="str">
        <f>IFERROR(INDEX('اطلاعات انشعابات شرکتها'!A:AB,MATCH(A391,'اطلاعات انشعابات شرکتها'!A:A,0),MATCH(S$1,'اطلاعات انشعابات شرکتها'!$1:$1,0)),"---")</f>
        <v>---</v>
      </c>
      <c r="T391" s="227" t="str">
        <f t="shared" si="71"/>
        <v>---</v>
      </c>
      <c r="U391" s="45"/>
      <c r="V391" s="155" t="str">
        <f>IFERROR(INDEX('تعرفه ها'!A:Z,MATCH("بهای هر متر مکعب آب مصرفی",'تعرفه ها'!$B:$B,0),MATCH(F391,'تعرفه ها'!$2:$2,0)),"---")</f>
        <v>---</v>
      </c>
      <c r="W391" s="50" t="str">
        <f t="shared" si="72"/>
        <v>---</v>
      </c>
      <c r="X391" s="50" t="str">
        <f>IFERROR(ROUND(R391*INDEX('تعرفه ها'!A:Z,MATCH("عوارض آب به ازاء هر متر مکعب",'تعرفه ها'!$B:$B,0),MATCH(F391,'تعرفه ها'!$2:$2,0)),0),"---")</f>
        <v>---</v>
      </c>
      <c r="Y391" s="50" t="str">
        <f>IFERROR(ROUND(T391*INDEX('تعرفه ها'!A:Z,MATCH("جریمه مازاد مصرف آب به ازاء هر متر مکعب",'تعرفه ها'!$B:$B,0),MATCH(F391,'تعرفه ها'!$2:$2,0)),0),"---")</f>
        <v>---</v>
      </c>
      <c r="Z391" s="50" t="str">
        <f>IFERROR(ROUND(((W391+X391+Y391)*INDEX('تعرفه ها'!A:Z,MATCH("هزینه نگهداری و تعمیرات شبکه آب",'تعرفه ها'!$B:$B,0),MATCH(F391,'تعرفه ها'!$2:$2,0))/100),0),"---")</f>
        <v>---</v>
      </c>
      <c r="AA391" s="50" t="str">
        <f>IFERROR(IF(INDEX('اطلاعات دوره'!A:Z,MATCH(G391,'اطلاعات دوره'!C:C,0),MATCH("آب",'اطلاعات دوره'!$1:$1,0))="دارد",ROUND((W391+X391+Y391)*INDEX('تعرفه ها'!A:Z,MATCH("پیک فصلی آب",'تعرفه ها'!$B:$B,0),MATCH(F391,'تعرفه ها'!$2:$2,0))/100,0),0),"---")</f>
        <v>---</v>
      </c>
      <c r="AB391" s="50" t="str">
        <f>IFERROR(ROUND(SUM(W391+X391+Y391+Z391+AA391)*INDEX('تعرفه ها'!A:Z,MATCH("مالیات آب",'تعرفه ها'!$B:$B,0),MATCH(F391,'تعرفه ها'!$2:$2,0))/100,0),"---")</f>
        <v>---</v>
      </c>
      <c r="AC391" s="50" t="str">
        <f t="shared" si="73"/>
        <v>---</v>
      </c>
      <c r="AD391" s="50" t="str">
        <f t="shared" si="66"/>
        <v>---</v>
      </c>
      <c r="AE391" s="50" t="str">
        <f t="shared" si="74"/>
        <v>---</v>
      </c>
      <c r="AF391" s="50" t="str">
        <f t="shared" si="75"/>
        <v>---</v>
      </c>
      <c r="AG391" s="153" t="str">
        <f t="shared" si="76"/>
        <v>---</v>
      </c>
      <c r="AI391" s="183" t="str">
        <f>IFERROR(IF(INDEX(پرداخت!A:AZ,MATCH(A391&amp;" - "&amp;"آب",پرداخت!$B:$B,0),MATCH(G391,پرداخت!$1:$1,0))="نشده","نشده","شده"),"---")</f>
        <v>---</v>
      </c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</row>
    <row r="392" spans="1:79" ht="34.9" hidden="1" customHeight="1">
      <c r="A392" s="170"/>
      <c r="B392" s="47">
        <f>IFERROR(INDEX('اطلاعات انشعابات شرکتها'!A:BB,MATCH(A392,'اطلاعات انشعابات شرکتها'!A:A,0),MATCH(B$1,'اطلاعات انشعابات شرکتها'!$1:$1,0)),0)</f>
        <v>0</v>
      </c>
      <c r="C392" s="48">
        <f>IFERROR(INDEX('اطلاعات انشعابات شرکتها'!A:BB,MATCH(A392,'اطلاعات انشعابات شرکتها'!A:A,0),MATCH(C$1,'اطلاعات انشعابات شرکتها'!$1:$1,0)),0)</f>
        <v>0</v>
      </c>
      <c r="D392" s="45"/>
      <c r="E392" s="171"/>
      <c r="F392" s="170"/>
      <c r="G392" s="47" t="str">
        <f t="shared" si="67"/>
        <v>/</v>
      </c>
      <c r="H392" s="47">
        <f>IFERROR(INDEX('اطلاعات دوره'!A:Z,MATCH(G392,'اطلاعات دوره'!C:C,0),MATCH(H$1,'اطلاعات دوره'!$1:$1,0)),0)</f>
        <v>0</v>
      </c>
      <c r="I392" s="47">
        <f>IFERROR(INDEX('اطلاعات دوره'!A:Z,MATCH(G392,'اطلاعات دوره'!C:C,0),MATCH(I$1,'اطلاعات دوره'!$1:$1,0)),0)</f>
        <v>0</v>
      </c>
      <c r="J392" s="48">
        <f>IFERROR(INDEX('اطلاعات دوره'!A:Z,MATCH(G392,'اطلاعات دوره'!C:C,0),MATCH(J$1,'اطلاعات دوره'!$1:$1,0)),0)</f>
        <v>0</v>
      </c>
      <c r="K392" s="46"/>
      <c r="L392" s="158" t="str">
        <f>IFERROR(INDEX('اطلاعات دوره'!A:Z,MATCH(G392,'اطلاعات دوره'!C:C,0)-1,MATCH("عنوان",'اطلاعات دوره'!$1:$1,0)),"---")</f>
        <v>---</v>
      </c>
      <c r="M392" s="47" t="str">
        <f t="shared" si="68"/>
        <v>----</v>
      </c>
      <c r="N392" s="48" t="str">
        <f t="shared" si="69"/>
        <v>-/</v>
      </c>
      <c r="O392" s="45"/>
      <c r="P392" s="240">
        <f>IFERROR(INDEX('قرائت کنتور'!A:AZ,MATCH(A392&amp;"-"&amp;"آب",'قرائت کنتور'!B:B,0),MATCH(L392,'قرائت کنتور'!$1:$1,0)),0)</f>
        <v>0</v>
      </c>
      <c r="Q392" s="241">
        <f>IFERROR(INDEX('قرائت کنتور'!A:AZ,MATCH(A392&amp;"-"&amp;"آب",'قرائت کنتور'!B:B,0),MATCH(G392,'قرائت کنتور'!$1:$1,0)),0)</f>
        <v>0</v>
      </c>
      <c r="R392" s="241">
        <f t="shared" si="70"/>
        <v>0</v>
      </c>
      <c r="S392" s="241" t="str">
        <f>IFERROR(INDEX('اطلاعات انشعابات شرکتها'!A:AB,MATCH(A392,'اطلاعات انشعابات شرکتها'!A:A,0),MATCH(S$1,'اطلاعات انشعابات شرکتها'!$1:$1,0)),"---")</f>
        <v>---</v>
      </c>
      <c r="T392" s="227" t="str">
        <f t="shared" si="71"/>
        <v>---</v>
      </c>
      <c r="U392" s="45"/>
      <c r="V392" s="155" t="str">
        <f>IFERROR(INDEX('تعرفه ها'!A:Z,MATCH("بهای هر متر مکعب آب مصرفی",'تعرفه ها'!$B:$B,0),MATCH(F392,'تعرفه ها'!$2:$2,0)),"---")</f>
        <v>---</v>
      </c>
      <c r="W392" s="50" t="str">
        <f t="shared" si="72"/>
        <v>---</v>
      </c>
      <c r="X392" s="50" t="str">
        <f>IFERROR(ROUND(R392*INDEX('تعرفه ها'!A:Z,MATCH("عوارض آب به ازاء هر متر مکعب",'تعرفه ها'!$B:$B,0),MATCH(F392,'تعرفه ها'!$2:$2,0)),0),"---")</f>
        <v>---</v>
      </c>
      <c r="Y392" s="50" t="str">
        <f>IFERROR(ROUND(T392*INDEX('تعرفه ها'!A:Z,MATCH("جریمه مازاد مصرف آب به ازاء هر متر مکعب",'تعرفه ها'!$B:$B,0),MATCH(F392,'تعرفه ها'!$2:$2,0)),0),"---")</f>
        <v>---</v>
      </c>
      <c r="Z392" s="50" t="str">
        <f>IFERROR(ROUND(((W392+X392+Y392)*INDEX('تعرفه ها'!A:Z,MATCH("هزینه نگهداری و تعمیرات شبکه آب",'تعرفه ها'!$B:$B,0),MATCH(F392,'تعرفه ها'!$2:$2,0))/100),0),"---")</f>
        <v>---</v>
      </c>
      <c r="AA392" s="50" t="str">
        <f>IFERROR(IF(INDEX('اطلاعات دوره'!A:Z,MATCH(G392,'اطلاعات دوره'!C:C,0),MATCH("آب",'اطلاعات دوره'!$1:$1,0))="دارد",ROUND((W392+X392+Y392)*INDEX('تعرفه ها'!A:Z,MATCH("پیک فصلی آب",'تعرفه ها'!$B:$B,0),MATCH(F392,'تعرفه ها'!$2:$2,0))/100,0),0),"---")</f>
        <v>---</v>
      </c>
      <c r="AB392" s="50" t="str">
        <f>IFERROR(ROUND(SUM(W392+X392+Y392+Z392+AA392)*INDEX('تعرفه ها'!A:Z,MATCH("مالیات آب",'تعرفه ها'!$B:$B,0),MATCH(F392,'تعرفه ها'!$2:$2,0))/100,0),"---")</f>
        <v>---</v>
      </c>
      <c r="AC392" s="50" t="str">
        <f t="shared" si="73"/>
        <v>---</v>
      </c>
      <c r="AD392" s="50" t="str">
        <f t="shared" si="66"/>
        <v>---</v>
      </c>
      <c r="AE392" s="50" t="str">
        <f t="shared" si="74"/>
        <v>---</v>
      </c>
      <c r="AF392" s="50" t="str">
        <f t="shared" si="75"/>
        <v>---</v>
      </c>
      <c r="AG392" s="153" t="str">
        <f t="shared" si="76"/>
        <v>---</v>
      </c>
      <c r="AI392" s="183" t="str">
        <f>IFERROR(IF(INDEX(پرداخت!A:AZ,MATCH(A392&amp;" - "&amp;"آب",پرداخت!$B:$B,0),MATCH(G392,پرداخت!$1:$1,0))="نشده","نشده","شده"),"---")</f>
        <v>---</v>
      </c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</row>
    <row r="393" spans="1:79" ht="34.9" hidden="1" customHeight="1">
      <c r="A393" s="170"/>
      <c r="B393" s="47">
        <f>IFERROR(INDEX('اطلاعات انشعابات شرکتها'!A:BB,MATCH(A393,'اطلاعات انشعابات شرکتها'!A:A,0),MATCH(B$1,'اطلاعات انشعابات شرکتها'!$1:$1,0)),0)</f>
        <v>0</v>
      </c>
      <c r="C393" s="48">
        <f>IFERROR(INDEX('اطلاعات انشعابات شرکتها'!A:BB,MATCH(A393,'اطلاعات انشعابات شرکتها'!A:A,0),MATCH(C$1,'اطلاعات انشعابات شرکتها'!$1:$1,0)),0)</f>
        <v>0</v>
      </c>
      <c r="D393" s="45"/>
      <c r="E393" s="171"/>
      <c r="F393" s="170"/>
      <c r="G393" s="47" t="str">
        <f t="shared" si="67"/>
        <v>/</v>
      </c>
      <c r="H393" s="47">
        <f>IFERROR(INDEX('اطلاعات دوره'!A:Z,MATCH(G393,'اطلاعات دوره'!C:C,0),MATCH(H$1,'اطلاعات دوره'!$1:$1,0)),0)</f>
        <v>0</v>
      </c>
      <c r="I393" s="47">
        <f>IFERROR(INDEX('اطلاعات دوره'!A:Z,MATCH(G393,'اطلاعات دوره'!C:C,0),MATCH(I$1,'اطلاعات دوره'!$1:$1,0)),0)</f>
        <v>0</v>
      </c>
      <c r="J393" s="48">
        <f>IFERROR(INDEX('اطلاعات دوره'!A:Z,MATCH(G393,'اطلاعات دوره'!C:C,0),MATCH(J$1,'اطلاعات دوره'!$1:$1,0)),0)</f>
        <v>0</v>
      </c>
      <c r="K393" s="46"/>
      <c r="L393" s="158" t="str">
        <f>IFERROR(INDEX('اطلاعات دوره'!A:Z,MATCH(G393,'اطلاعات دوره'!C:C,0)-1,MATCH("عنوان",'اطلاعات دوره'!$1:$1,0)),"---")</f>
        <v>---</v>
      </c>
      <c r="M393" s="47" t="str">
        <f t="shared" si="68"/>
        <v>----</v>
      </c>
      <c r="N393" s="48" t="str">
        <f t="shared" si="69"/>
        <v>-/</v>
      </c>
      <c r="O393" s="45"/>
      <c r="P393" s="240">
        <f>IFERROR(INDEX('قرائت کنتور'!A:AZ,MATCH(A393&amp;"-"&amp;"آب",'قرائت کنتور'!B:B,0),MATCH(L393,'قرائت کنتور'!$1:$1,0)),0)</f>
        <v>0</v>
      </c>
      <c r="Q393" s="241">
        <f>IFERROR(INDEX('قرائت کنتور'!A:AZ,MATCH(A393&amp;"-"&amp;"آب",'قرائت کنتور'!B:B,0),MATCH(G393,'قرائت کنتور'!$1:$1,0)),0)</f>
        <v>0</v>
      </c>
      <c r="R393" s="241">
        <f t="shared" si="70"/>
        <v>0</v>
      </c>
      <c r="S393" s="241" t="str">
        <f>IFERROR(INDEX('اطلاعات انشعابات شرکتها'!A:AB,MATCH(A393,'اطلاعات انشعابات شرکتها'!A:A,0),MATCH(S$1,'اطلاعات انشعابات شرکتها'!$1:$1,0)),"---")</f>
        <v>---</v>
      </c>
      <c r="T393" s="227" t="str">
        <f t="shared" si="71"/>
        <v>---</v>
      </c>
      <c r="U393" s="45"/>
      <c r="V393" s="155" t="str">
        <f>IFERROR(INDEX('تعرفه ها'!A:Z,MATCH("بهای هر متر مکعب آب مصرفی",'تعرفه ها'!$B:$B,0),MATCH(F393,'تعرفه ها'!$2:$2,0)),"---")</f>
        <v>---</v>
      </c>
      <c r="W393" s="50" t="str">
        <f t="shared" si="72"/>
        <v>---</v>
      </c>
      <c r="X393" s="50" t="str">
        <f>IFERROR(ROUND(R393*INDEX('تعرفه ها'!A:Z,MATCH("عوارض آب به ازاء هر متر مکعب",'تعرفه ها'!$B:$B,0),MATCH(F393,'تعرفه ها'!$2:$2,0)),0),"---")</f>
        <v>---</v>
      </c>
      <c r="Y393" s="50" t="str">
        <f>IFERROR(ROUND(T393*INDEX('تعرفه ها'!A:Z,MATCH("جریمه مازاد مصرف آب به ازاء هر متر مکعب",'تعرفه ها'!$B:$B,0),MATCH(F393,'تعرفه ها'!$2:$2,0)),0),"---")</f>
        <v>---</v>
      </c>
      <c r="Z393" s="50" t="str">
        <f>IFERROR(ROUND(((W393+X393+Y393)*INDEX('تعرفه ها'!A:Z,MATCH("هزینه نگهداری و تعمیرات شبکه آب",'تعرفه ها'!$B:$B,0),MATCH(F393,'تعرفه ها'!$2:$2,0))/100),0),"---")</f>
        <v>---</v>
      </c>
      <c r="AA393" s="50" t="str">
        <f>IFERROR(IF(INDEX('اطلاعات دوره'!A:Z,MATCH(G393,'اطلاعات دوره'!C:C,0),MATCH("آب",'اطلاعات دوره'!$1:$1,0))="دارد",ROUND((W393+X393+Y393)*INDEX('تعرفه ها'!A:Z,MATCH("پیک فصلی آب",'تعرفه ها'!$B:$B,0),MATCH(F393,'تعرفه ها'!$2:$2,0))/100,0),0),"---")</f>
        <v>---</v>
      </c>
      <c r="AB393" s="50" t="str">
        <f>IFERROR(ROUND(SUM(W393+X393+Y393+Z393+AA393)*INDEX('تعرفه ها'!A:Z,MATCH("مالیات آب",'تعرفه ها'!$B:$B,0),MATCH(F393,'تعرفه ها'!$2:$2,0))/100,0),"---")</f>
        <v>---</v>
      </c>
      <c r="AC393" s="50" t="str">
        <f t="shared" si="73"/>
        <v>---</v>
      </c>
      <c r="AD393" s="50" t="str">
        <f t="shared" si="66"/>
        <v>---</v>
      </c>
      <c r="AE393" s="50" t="str">
        <f t="shared" si="74"/>
        <v>---</v>
      </c>
      <c r="AF393" s="50" t="str">
        <f t="shared" si="75"/>
        <v>---</v>
      </c>
      <c r="AG393" s="153" t="str">
        <f t="shared" si="76"/>
        <v>---</v>
      </c>
      <c r="AI393" s="183" t="str">
        <f>IFERROR(IF(INDEX(پرداخت!A:AZ,MATCH(A393&amp;" - "&amp;"آب",پرداخت!$B:$B,0),MATCH(G393,پرداخت!$1:$1,0))="نشده","نشده","شده"),"---")</f>
        <v>---</v>
      </c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</row>
    <row r="394" spans="1:79" ht="34.9" hidden="1" customHeight="1">
      <c r="A394" s="170"/>
      <c r="B394" s="47">
        <f>IFERROR(INDEX('اطلاعات انشعابات شرکتها'!A:BB,MATCH(A394,'اطلاعات انشعابات شرکتها'!A:A,0),MATCH(B$1,'اطلاعات انشعابات شرکتها'!$1:$1,0)),0)</f>
        <v>0</v>
      </c>
      <c r="C394" s="48">
        <f>IFERROR(INDEX('اطلاعات انشعابات شرکتها'!A:BB,MATCH(A394,'اطلاعات انشعابات شرکتها'!A:A,0),MATCH(C$1,'اطلاعات انشعابات شرکتها'!$1:$1,0)),0)</f>
        <v>0</v>
      </c>
      <c r="D394" s="45"/>
      <c r="E394" s="171"/>
      <c r="F394" s="170"/>
      <c r="G394" s="47" t="str">
        <f t="shared" si="67"/>
        <v>/</v>
      </c>
      <c r="H394" s="47">
        <f>IFERROR(INDEX('اطلاعات دوره'!A:Z,MATCH(G394,'اطلاعات دوره'!C:C,0),MATCH(H$1,'اطلاعات دوره'!$1:$1,0)),0)</f>
        <v>0</v>
      </c>
      <c r="I394" s="47">
        <f>IFERROR(INDEX('اطلاعات دوره'!A:Z,MATCH(G394,'اطلاعات دوره'!C:C,0),MATCH(I$1,'اطلاعات دوره'!$1:$1,0)),0)</f>
        <v>0</v>
      </c>
      <c r="J394" s="48">
        <f>IFERROR(INDEX('اطلاعات دوره'!A:Z,MATCH(G394,'اطلاعات دوره'!C:C,0),MATCH(J$1,'اطلاعات دوره'!$1:$1,0)),0)</f>
        <v>0</v>
      </c>
      <c r="K394" s="46"/>
      <c r="L394" s="158" t="str">
        <f>IFERROR(INDEX('اطلاعات دوره'!A:Z,MATCH(G394,'اطلاعات دوره'!C:C,0)-1,MATCH("عنوان",'اطلاعات دوره'!$1:$1,0)),"---")</f>
        <v>---</v>
      </c>
      <c r="M394" s="47" t="str">
        <f t="shared" si="68"/>
        <v>----</v>
      </c>
      <c r="N394" s="48" t="str">
        <f t="shared" si="69"/>
        <v>-/</v>
      </c>
      <c r="O394" s="45"/>
      <c r="P394" s="240">
        <f>IFERROR(INDEX('قرائت کنتور'!A:AZ,MATCH(A394&amp;"-"&amp;"آب",'قرائت کنتور'!B:B,0),MATCH(L394,'قرائت کنتور'!$1:$1,0)),0)</f>
        <v>0</v>
      </c>
      <c r="Q394" s="241">
        <f>IFERROR(INDEX('قرائت کنتور'!A:AZ,MATCH(A394&amp;"-"&amp;"آب",'قرائت کنتور'!B:B,0),MATCH(G394,'قرائت کنتور'!$1:$1,0)),0)</f>
        <v>0</v>
      </c>
      <c r="R394" s="241">
        <f t="shared" si="70"/>
        <v>0</v>
      </c>
      <c r="S394" s="241" t="str">
        <f>IFERROR(INDEX('اطلاعات انشعابات شرکتها'!A:AB,MATCH(A394,'اطلاعات انشعابات شرکتها'!A:A,0),MATCH(S$1,'اطلاعات انشعابات شرکتها'!$1:$1,0)),"---")</f>
        <v>---</v>
      </c>
      <c r="T394" s="227" t="str">
        <f t="shared" si="71"/>
        <v>---</v>
      </c>
      <c r="U394" s="45"/>
      <c r="V394" s="155" t="str">
        <f>IFERROR(INDEX('تعرفه ها'!A:Z,MATCH("بهای هر متر مکعب آب مصرفی",'تعرفه ها'!$B:$B,0),MATCH(F394,'تعرفه ها'!$2:$2,0)),"---")</f>
        <v>---</v>
      </c>
      <c r="W394" s="50" t="str">
        <f t="shared" si="72"/>
        <v>---</v>
      </c>
      <c r="X394" s="50" t="str">
        <f>IFERROR(ROUND(R394*INDEX('تعرفه ها'!A:Z,MATCH("عوارض آب به ازاء هر متر مکعب",'تعرفه ها'!$B:$B,0),MATCH(F394,'تعرفه ها'!$2:$2,0)),0),"---")</f>
        <v>---</v>
      </c>
      <c r="Y394" s="50" t="str">
        <f>IFERROR(ROUND(T394*INDEX('تعرفه ها'!A:Z,MATCH("جریمه مازاد مصرف آب به ازاء هر متر مکعب",'تعرفه ها'!$B:$B,0),MATCH(F394,'تعرفه ها'!$2:$2,0)),0),"---")</f>
        <v>---</v>
      </c>
      <c r="Z394" s="50" t="str">
        <f>IFERROR(ROUND(((W394+X394+Y394)*INDEX('تعرفه ها'!A:Z,MATCH("هزینه نگهداری و تعمیرات شبکه آب",'تعرفه ها'!$B:$B,0),MATCH(F394,'تعرفه ها'!$2:$2,0))/100),0),"---")</f>
        <v>---</v>
      </c>
      <c r="AA394" s="50" t="str">
        <f>IFERROR(IF(INDEX('اطلاعات دوره'!A:Z,MATCH(G394,'اطلاعات دوره'!C:C,0),MATCH("آب",'اطلاعات دوره'!$1:$1,0))="دارد",ROUND((W394+X394+Y394)*INDEX('تعرفه ها'!A:Z,MATCH("پیک فصلی آب",'تعرفه ها'!$B:$B,0),MATCH(F394,'تعرفه ها'!$2:$2,0))/100,0),0),"---")</f>
        <v>---</v>
      </c>
      <c r="AB394" s="50" t="str">
        <f>IFERROR(ROUND(SUM(W394+X394+Y394+Z394+AA394)*INDEX('تعرفه ها'!A:Z,MATCH("مالیات آب",'تعرفه ها'!$B:$B,0),MATCH(F394,'تعرفه ها'!$2:$2,0))/100,0),"---")</f>
        <v>---</v>
      </c>
      <c r="AC394" s="50" t="str">
        <f t="shared" si="73"/>
        <v>---</v>
      </c>
      <c r="AD394" s="50" t="str">
        <f t="shared" si="66"/>
        <v>---</v>
      </c>
      <c r="AE394" s="50" t="str">
        <f t="shared" si="74"/>
        <v>---</v>
      </c>
      <c r="AF394" s="50" t="str">
        <f t="shared" si="75"/>
        <v>---</v>
      </c>
      <c r="AG394" s="153" t="str">
        <f t="shared" si="76"/>
        <v>---</v>
      </c>
      <c r="AI394" s="183" t="str">
        <f>IFERROR(IF(INDEX(پرداخت!A:AZ,MATCH(A394&amp;" - "&amp;"آب",پرداخت!$B:$B,0),MATCH(G394,پرداخت!$1:$1,0))="نشده","نشده","شده"),"---")</f>
        <v>---</v>
      </c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</row>
    <row r="395" spans="1:79" ht="34.9" hidden="1" customHeight="1">
      <c r="A395" s="170"/>
      <c r="B395" s="47">
        <f>IFERROR(INDEX('اطلاعات انشعابات شرکتها'!A:BB,MATCH(A395,'اطلاعات انشعابات شرکتها'!A:A,0),MATCH(B$1,'اطلاعات انشعابات شرکتها'!$1:$1,0)),0)</f>
        <v>0</v>
      </c>
      <c r="C395" s="48">
        <f>IFERROR(INDEX('اطلاعات انشعابات شرکتها'!A:BB,MATCH(A395,'اطلاعات انشعابات شرکتها'!A:A,0),MATCH(C$1,'اطلاعات انشعابات شرکتها'!$1:$1,0)),0)</f>
        <v>0</v>
      </c>
      <c r="D395" s="45"/>
      <c r="E395" s="171"/>
      <c r="F395" s="170"/>
      <c r="G395" s="47" t="str">
        <f t="shared" si="67"/>
        <v>/</v>
      </c>
      <c r="H395" s="47">
        <f>IFERROR(INDEX('اطلاعات دوره'!A:Z,MATCH(G395,'اطلاعات دوره'!C:C,0),MATCH(H$1,'اطلاعات دوره'!$1:$1,0)),0)</f>
        <v>0</v>
      </c>
      <c r="I395" s="47">
        <f>IFERROR(INDEX('اطلاعات دوره'!A:Z,MATCH(G395,'اطلاعات دوره'!C:C,0),MATCH(I$1,'اطلاعات دوره'!$1:$1,0)),0)</f>
        <v>0</v>
      </c>
      <c r="J395" s="48">
        <f>IFERROR(INDEX('اطلاعات دوره'!A:Z,MATCH(G395,'اطلاعات دوره'!C:C,0),MATCH(J$1,'اطلاعات دوره'!$1:$1,0)),0)</f>
        <v>0</v>
      </c>
      <c r="K395" s="46"/>
      <c r="L395" s="158" t="str">
        <f>IFERROR(INDEX('اطلاعات دوره'!A:Z,MATCH(G395,'اطلاعات دوره'!C:C,0)-1,MATCH("عنوان",'اطلاعات دوره'!$1:$1,0)),"---")</f>
        <v>---</v>
      </c>
      <c r="M395" s="47" t="str">
        <f t="shared" si="68"/>
        <v>----</v>
      </c>
      <c r="N395" s="48" t="str">
        <f t="shared" si="69"/>
        <v>-/</v>
      </c>
      <c r="O395" s="45"/>
      <c r="P395" s="240">
        <f>IFERROR(INDEX('قرائت کنتور'!A:AZ,MATCH(A395&amp;"-"&amp;"آب",'قرائت کنتور'!B:B,0),MATCH(L395,'قرائت کنتور'!$1:$1,0)),0)</f>
        <v>0</v>
      </c>
      <c r="Q395" s="241">
        <f>IFERROR(INDEX('قرائت کنتور'!A:AZ,MATCH(A395&amp;"-"&amp;"آب",'قرائت کنتور'!B:B,0),MATCH(G395,'قرائت کنتور'!$1:$1,0)),0)</f>
        <v>0</v>
      </c>
      <c r="R395" s="241">
        <f t="shared" si="70"/>
        <v>0</v>
      </c>
      <c r="S395" s="241" t="str">
        <f>IFERROR(INDEX('اطلاعات انشعابات شرکتها'!A:AB,MATCH(A395,'اطلاعات انشعابات شرکتها'!A:A,0),MATCH(S$1,'اطلاعات انشعابات شرکتها'!$1:$1,0)),"---")</f>
        <v>---</v>
      </c>
      <c r="T395" s="227" t="str">
        <f t="shared" si="71"/>
        <v>---</v>
      </c>
      <c r="U395" s="45"/>
      <c r="V395" s="155" t="str">
        <f>IFERROR(INDEX('تعرفه ها'!A:Z,MATCH("بهای هر متر مکعب آب مصرفی",'تعرفه ها'!$B:$B,0),MATCH(F395,'تعرفه ها'!$2:$2,0)),"---")</f>
        <v>---</v>
      </c>
      <c r="W395" s="50" t="str">
        <f t="shared" si="72"/>
        <v>---</v>
      </c>
      <c r="X395" s="50" t="str">
        <f>IFERROR(ROUND(R395*INDEX('تعرفه ها'!A:Z,MATCH("عوارض آب به ازاء هر متر مکعب",'تعرفه ها'!$B:$B,0),MATCH(F395,'تعرفه ها'!$2:$2,0)),0),"---")</f>
        <v>---</v>
      </c>
      <c r="Y395" s="50" t="str">
        <f>IFERROR(ROUND(T395*INDEX('تعرفه ها'!A:Z,MATCH("جریمه مازاد مصرف آب به ازاء هر متر مکعب",'تعرفه ها'!$B:$B,0),MATCH(F395,'تعرفه ها'!$2:$2,0)),0),"---")</f>
        <v>---</v>
      </c>
      <c r="Z395" s="50" t="str">
        <f>IFERROR(ROUND(((W395+X395+Y395)*INDEX('تعرفه ها'!A:Z,MATCH("هزینه نگهداری و تعمیرات شبکه آب",'تعرفه ها'!$B:$B,0),MATCH(F395,'تعرفه ها'!$2:$2,0))/100),0),"---")</f>
        <v>---</v>
      </c>
      <c r="AA395" s="50" t="str">
        <f>IFERROR(IF(INDEX('اطلاعات دوره'!A:Z,MATCH(G395,'اطلاعات دوره'!C:C,0),MATCH("آب",'اطلاعات دوره'!$1:$1,0))="دارد",ROUND((W395+X395+Y395)*INDEX('تعرفه ها'!A:Z,MATCH("پیک فصلی آب",'تعرفه ها'!$B:$B,0),MATCH(F395,'تعرفه ها'!$2:$2,0))/100,0),0),"---")</f>
        <v>---</v>
      </c>
      <c r="AB395" s="50" t="str">
        <f>IFERROR(ROUND(SUM(W395+X395+Y395+Z395+AA395)*INDEX('تعرفه ها'!A:Z,MATCH("مالیات آب",'تعرفه ها'!$B:$B,0),MATCH(F395,'تعرفه ها'!$2:$2,0))/100,0),"---")</f>
        <v>---</v>
      </c>
      <c r="AC395" s="50" t="str">
        <f t="shared" si="73"/>
        <v>---</v>
      </c>
      <c r="AD395" s="50" t="str">
        <f t="shared" si="66"/>
        <v>---</v>
      </c>
      <c r="AE395" s="50" t="str">
        <f t="shared" si="74"/>
        <v>---</v>
      </c>
      <c r="AF395" s="50" t="str">
        <f t="shared" si="75"/>
        <v>---</v>
      </c>
      <c r="AG395" s="153" t="str">
        <f t="shared" si="76"/>
        <v>---</v>
      </c>
      <c r="AI395" s="183" t="str">
        <f>IFERROR(IF(INDEX(پرداخت!A:AZ,MATCH(A395&amp;" - "&amp;"آب",پرداخت!$B:$B,0),MATCH(G395,پرداخت!$1:$1,0))="نشده","نشده","شده"),"---")</f>
        <v>---</v>
      </c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</row>
    <row r="396" spans="1:79" ht="34.9" hidden="1" customHeight="1">
      <c r="A396" s="170"/>
      <c r="B396" s="47">
        <f>IFERROR(INDEX('اطلاعات انشعابات شرکتها'!A:BB,MATCH(A396,'اطلاعات انشعابات شرکتها'!A:A,0),MATCH(B$1,'اطلاعات انشعابات شرکتها'!$1:$1,0)),0)</f>
        <v>0</v>
      </c>
      <c r="C396" s="48">
        <f>IFERROR(INDEX('اطلاعات انشعابات شرکتها'!A:BB,MATCH(A396,'اطلاعات انشعابات شرکتها'!A:A,0),MATCH(C$1,'اطلاعات انشعابات شرکتها'!$1:$1,0)),0)</f>
        <v>0</v>
      </c>
      <c r="D396" s="45"/>
      <c r="E396" s="171"/>
      <c r="F396" s="170"/>
      <c r="G396" s="47" t="str">
        <f t="shared" si="67"/>
        <v>/</v>
      </c>
      <c r="H396" s="47">
        <f>IFERROR(INDEX('اطلاعات دوره'!A:Z,MATCH(G396,'اطلاعات دوره'!C:C,0),MATCH(H$1,'اطلاعات دوره'!$1:$1,0)),0)</f>
        <v>0</v>
      </c>
      <c r="I396" s="47">
        <f>IFERROR(INDEX('اطلاعات دوره'!A:Z,MATCH(G396,'اطلاعات دوره'!C:C,0),MATCH(I$1,'اطلاعات دوره'!$1:$1,0)),0)</f>
        <v>0</v>
      </c>
      <c r="J396" s="48">
        <f>IFERROR(INDEX('اطلاعات دوره'!A:Z,MATCH(G396,'اطلاعات دوره'!C:C,0),MATCH(J$1,'اطلاعات دوره'!$1:$1,0)),0)</f>
        <v>0</v>
      </c>
      <c r="K396" s="46"/>
      <c r="L396" s="158" t="str">
        <f>IFERROR(INDEX('اطلاعات دوره'!A:Z,MATCH(G396,'اطلاعات دوره'!C:C,0)-1,MATCH("عنوان",'اطلاعات دوره'!$1:$1,0)),"---")</f>
        <v>---</v>
      </c>
      <c r="M396" s="47" t="str">
        <f t="shared" si="68"/>
        <v>----</v>
      </c>
      <c r="N396" s="48" t="str">
        <f t="shared" si="69"/>
        <v>-/</v>
      </c>
      <c r="O396" s="45"/>
      <c r="P396" s="240">
        <f>IFERROR(INDEX('قرائت کنتور'!A:AZ,MATCH(A396&amp;"-"&amp;"آب",'قرائت کنتور'!B:B,0),MATCH(L396,'قرائت کنتور'!$1:$1,0)),0)</f>
        <v>0</v>
      </c>
      <c r="Q396" s="241">
        <f>IFERROR(INDEX('قرائت کنتور'!A:AZ,MATCH(A396&amp;"-"&amp;"آب",'قرائت کنتور'!B:B,0),MATCH(G396,'قرائت کنتور'!$1:$1,0)),0)</f>
        <v>0</v>
      </c>
      <c r="R396" s="241">
        <f t="shared" si="70"/>
        <v>0</v>
      </c>
      <c r="S396" s="241" t="str">
        <f>IFERROR(INDEX('اطلاعات انشعابات شرکتها'!A:AB,MATCH(A396,'اطلاعات انشعابات شرکتها'!A:A,0),MATCH(S$1,'اطلاعات انشعابات شرکتها'!$1:$1,0)),"---")</f>
        <v>---</v>
      </c>
      <c r="T396" s="227" t="str">
        <f t="shared" si="71"/>
        <v>---</v>
      </c>
      <c r="U396" s="45"/>
      <c r="V396" s="155" t="str">
        <f>IFERROR(INDEX('تعرفه ها'!A:Z,MATCH("بهای هر متر مکعب آب مصرفی",'تعرفه ها'!$B:$B,0),MATCH(F396,'تعرفه ها'!$2:$2,0)),"---")</f>
        <v>---</v>
      </c>
      <c r="W396" s="50" t="str">
        <f t="shared" si="72"/>
        <v>---</v>
      </c>
      <c r="X396" s="50" t="str">
        <f>IFERROR(ROUND(R396*INDEX('تعرفه ها'!A:Z,MATCH("عوارض آب به ازاء هر متر مکعب",'تعرفه ها'!$B:$B,0),MATCH(F396,'تعرفه ها'!$2:$2,0)),0),"---")</f>
        <v>---</v>
      </c>
      <c r="Y396" s="50" t="str">
        <f>IFERROR(ROUND(T396*INDEX('تعرفه ها'!A:Z,MATCH("جریمه مازاد مصرف آب به ازاء هر متر مکعب",'تعرفه ها'!$B:$B,0),MATCH(F396,'تعرفه ها'!$2:$2,0)),0),"---")</f>
        <v>---</v>
      </c>
      <c r="Z396" s="50" t="str">
        <f>IFERROR(ROUND(((W396+X396+Y396)*INDEX('تعرفه ها'!A:Z,MATCH("هزینه نگهداری و تعمیرات شبکه آب",'تعرفه ها'!$B:$B,0),MATCH(F396,'تعرفه ها'!$2:$2,0))/100),0),"---")</f>
        <v>---</v>
      </c>
      <c r="AA396" s="50" t="str">
        <f>IFERROR(IF(INDEX('اطلاعات دوره'!A:Z,MATCH(G396,'اطلاعات دوره'!C:C,0),MATCH("آب",'اطلاعات دوره'!$1:$1,0))="دارد",ROUND((W396+X396+Y396)*INDEX('تعرفه ها'!A:Z,MATCH("پیک فصلی آب",'تعرفه ها'!$B:$B,0),MATCH(F396,'تعرفه ها'!$2:$2,0))/100,0),0),"---")</f>
        <v>---</v>
      </c>
      <c r="AB396" s="50" t="str">
        <f>IFERROR(ROUND(SUM(W396+X396+Y396+Z396+AA396)*INDEX('تعرفه ها'!A:Z,MATCH("مالیات آب",'تعرفه ها'!$B:$B,0),MATCH(F396,'تعرفه ها'!$2:$2,0))/100,0),"---")</f>
        <v>---</v>
      </c>
      <c r="AC396" s="50" t="str">
        <f t="shared" si="73"/>
        <v>---</v>
      </c>
      <c r="AD396" s="50" t="str">
        <f t="shared" si="66"/>
        <v>---</v>
      </c>
      <c r="AE396" s="50" t="str">
        <f t="shared" si="74"/>
        <v>---</v>
      </c>
      <c r="AF396" s="50" t="str">
        <f t="shared" si="75"/>
        <v>---</v>
      </c>
      <c r="AG396" s="153" t="str">
        <f t="shared" si="76"/>
        <v>---</v>
      </c>
      <c r="AI396" s="183" t="str">
        <f>IFERROR(IF(INDEX(پرداخت!A:AZ,MATCH(A396&amp;" - "&amp;"آب",پرداخت!$B:$B,0),MATCH(G396,پرداخت!$1:$1,0))="نشده","نشده","شده"),"---")</f>
        <v>---</v>
      </c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</row>
    <row r="397" spans="1:79" ht="34.9" hidden="1" customHeight="1">
      <c r="A397" s="170"/>
      <c r="B397" s="47">
        <f>IFERROR(INDEX('اطلاعات انشعابات شرکتها'!A:BB,MATCH(A397,'اطلاعات انشعابات شرکتها'!A:A,0),MATCH(B$1,'اطلاعات انشعابات شرکتها'!$1:$1,0)),0)</f>
        <v>0</v>
      </c>
      <c r="C397" s="48">
        <f>IFERROR(INDEX('اطلاعات انشعابات شرکتها'!A:BB,MATCH(A397,'اطلاعات انشعابات شرکتها'!A:A,0),MATCH(C$1,'اطلاعات انشعابات شرکتها'!$1:$1,0)),0)</f>
        <v>0</v>
      </c>
      <c r="D397" s="45"/>
      <c r="E397" s="171"/>
      <c r="F397" s="170"/>
      <c r="G397" s="47" t="str">
        <f t="shared" si="67"/>
        <v>/</v>
      </c>
      <c r="H397" s="47">
        <f>IFERROR(INDEX('اطلاعات دوره'!A:Z,MATCH(G397,'اطلاعات دوره'!C:C,0),MATCH(H$1,'اطلاعات دوره'!$1:$1,0)),0)</f>
        <v>0</v>
      </c>
      <c r="I397" s="47">
        <f>IFERROR(INDEX('اطلاعات دوره'!A:Z,MATCH(G397,'اطلاعات دوره'!C:C,0),MATCH(I$1,'اطلاعات دوره'!$1:$1,0)),0)</f>
        <v>0</v>
      </c>
      <c r="J397" s="48">
        <f>IFERROR(INDEX('اطلاعات دوره'!A:Z,MATCH(G397,'اطلاعات دوره'!C:C,0),MATCH(J$1,'اطلاعات دوره'!$1:$1,0)),0)</f>
        <v>0</v>
      </c>
      <c r="K397" s="46"/>
      <c r="L397" s="158" t="str">
        <f>IFERROR(INDEX('اطلاعات دوره'!A:Z,MATCH(G397,'اطلاعات دوره'!C:C,0)-1,MATCH("عنوان",'اطلاعات دوره'!$1:$1,0)),"---")</f>
        <v>---</v>
      </c>
      <c r="M397" s="47" t="str">
        <f t="shared" si="68"/>
        <v>----</v>
      </c>
      <c r="N397" s="48" t="str">
        <f t="shared" si="69"/>
        <v>-/</v>
      </c>
      <c r="O397" s="45"/>
      <c r="P397" s="240">
        <f>IFERROR(INDEX('قرائت کنتور'!A:AZ,MATCH(A397&amp;"-"&amp;"آب",'قرائت کنتور'!B:B,0),MATCH(L397,'قرائت کنتور'!$1:$1,0)),0)</f>
        <v>0</v>
      </c>
      <c r="Q397" s="241">
        <f>IFERROR(INDEX('قرائت کنتور'!A:AZ,MATCH(A397&amp;"-"&amp;"آب",'قرائت کنتور'!B:B,0),MATCH(G397,'قرائت کنتور'!$1:$1,0)),0)</f>
        <v>0</v>
      </c>
      <c r="R397" s="241">
        <f t="shared" si="70"/>
        <v>0</v>
      </c>
      <c r="S397" s="241" t="str">
        <f>IFERROR(INDEX('اطلاعات انشعابات شرکتها'!A:AB,MATCH(A397,'اطلاعات انشعابات شرکتها'!A:A,0),MATCH(S$1,'اطلاعات انشعابات شرکتها'!$1:$1,0)),"---")</f>
        <v>---</v>
      </c>
      <c r="T397" s="227" t="str">
        <f t="shared" si="71"/>
        <v>---</v>
      </c>
      <c r="U397" s="45"/>
      <c r="V397" s="155" t="str">
        <f>IFERROR(INDEX('تعرفه ها'!A:Z,MATCH("بهای هر متر مکعب آب مصرفی",'تعرفه ها'!$B:$B,0),MATCH(F397,'تعرفه ها'!$2:$2,0)),"---")</f>
        <v>---</v>
      </c>
      <c r="W397" s="50" t="str">
        <f t="shared" si="72"/>
        <v>---</v>
      </c>
      <c r="X397" s="50" t="str">
        <f>IFERROR(ROUND(R397*INDEX('تعرفه ها'!A:Z,MATCH("عوارض آب به ازاء هر متر مکعب",'تعرفه ها'!$B:$B,0),MATCH(F397,'تعرفه ها'!$2:$2,0)),0),"---")</f>
        <v>---</v>
      </c>
      <c r="Y397" s="50" t="str">
        <f>IFERROR(ROUND(T397*INDEX('تعرفه ها'!A:Z,MATCH("جریمه مازاد مصرف آب به ازاء هر متر مکعب",'تعرفه ها'!$B:$B,0),MATCH(F397,'تعرفه ها'!$2:$2,0)),0),"---")</f>
        <v>---</v>
      </c>
      <c r="Z397" s="50" t="str">
        <f>IFERROR(ROUND(((W397+X397+Y397)*INDEX('تعرفه ها'!A:Z,MATCH("هزینه نگهداری و تعمیرات شبکه آب",'تعرفه ها'!$B:$B,0),MATCH(F397,'تعرفه ها'!$2:$2,0))/100),0),"---")</f>
        <v>---</v>
      </c>
      <c r="AA397" s="50" t="str">
        <f>IFERROR(IF(INDEX('اطلاعات دوره'!A:Z,MATCH(G397,'اطلاعات دوره'!C:C,0),MATCH("آب",'اطلاعات دوره'!$1:$1,0))="دارد",ROUND((W397+X397+Y397)*INDEX('تعرفه ها'!A:Z,MATCH("پیک فصلی آب",'تعرفه ها'!$B:$B,0),MATCH(F397,'تعرفه ها'!$2:$2,0))/100,0),0),"---")</f>
        <v>---</v>
      </c>
      <c r="AB397" s="50" t="str">
        <f>IFERROR(ROUND(SUM(W397+X397+Y397+Z397+AA397)*INDEX('تعرفه ها'!A:Z,MATCH("مالیات آب",'تعرفه ها'!$B:$B,0),MATCH(F397,'تعرفه ها'!$2:$2,0))/100,0),"---")</f>
        <v>---</v>
      </c>
      <c r="AC397" s="50" t="str">
        <f t="shared" si="73"/>
        <v>---</v>
      </c>
      <c r="AD397" s="50" t="str">
        <f t="shared" si="66"/>
        <v>---</v>
      </c>
      <c r="AE397" s="50" t="str">
        <f t="shared" si="74"/>
        <v>---</v>
      </c>
      <c r="AF397" s="50" t="str">
        <f t="shared" si="75"/>
        <v>---</v>
      </c>
      <c r="AG397" s="153" t="str">
        <f t="shared" si="76"/>
        <v>---</v>
      </c>
      <c r="AI397" s="183" t="str">
        <f>IFERROR(IF(INDEX(پرداخت!A:AZ,MATCH(A397&amp;" - "&amp;"آب",پرداخت!$B:$B,0),MATCH(G397,پرداخت!$1:$1,0))="نشده","نشده","شده"),"---")</f>
        <v>---</v>
      </c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</row>
    <row r="398" spans="1:79" ht="34.9" hidden="1" customHeight="1">
      <c r="A398" s="170"/>
      <c r="B398" s="47">
        <f>IFERROR(INDEX('اطلاعات انشعابات شرکتها'!A:BB,MATCH(A398,'اطلاعات انشعابات شرکتها'!A:A,0),MATCH(B$1,'اطلاعات انشعابات شرکتها'!$1:$1,0)),0)</f>
        <v>0</v>
      </c>
      <c r="C398" s="48">
        <f>IFERROR(INDEX('اطلاعات انشعابات شرکتها'!A:BB,MATCH(A398,'اطلاعات انشعابات شرکتها'!A:A,0),MATCH(C$1,'اطلاعات انشعابات شرکتها'!$1:$1,0)),0)</f>
        <v>0</v>
      </c>
      <c r="D398" s="45"/>
      <c r="E398" s="171"/>
      <c r="F398" s="170"/>
      <c r="G398" s="47" t="str">
        <f t="shared" si="67"/>
        <v>/</v>
      </c>
      <c r="H398" s="47">
        <f>IFERROR(INDEX('اطلاعات دوره'!A:Z,MATCH(G398,'اطلاعات دوره'!C:C,0),MATCH(H$1,'اطلاعات دوره'!$1:$1,0)),0)</f>
        <v>0</v>
      </c>
      <c r="I398" s="47">
        <f>IFERROR(INDEX('اطلاعات دوره'!A:Z,MATCH(G398,'اطلاعات دوره'!C:C,0),MATCH(I$1,'اطلاعات دوره'!$1:$1,0)),0)</f>
        <v>0</v>
      </c>
      <c r="J398" s="48">
        <f>IFERROR(INDEX('اطلاعات دوره'!A:Z,MATCH(G398,'اطلاعات دوره'!C:C,0),MATCH(J$1,'اطلاعات دوره'!$1:$1,0)),0)</f>
        <v>0</v>
      </c>
      <c r="K398" s="46"/>
      <c r="L398" s="158" t="str">
        <f>IFERROR(INDEX('اطلاعات دوره'!A:Z,MATCH(G398,'اطلاعات دوره'!C:C,0)-1,MATCH("عنوان",'اطلاعات دوره'!$1:$1,0)),"---")</f>
        <v>---</v>
      </c>
      <c r="M398" s="47" t="str">
        <f t="shared" si="68"/>
        <v>----</v>
      </c>
      <c r="N398" s="48" t="str">
        <f t="shared" si="69"/>
        <v>-/</v>
      </c>
      <c r="O398" s="45"/>
      <c r="P398" s="240">
        <f>IFERROR(INDEX('قرائت کنتور'!A:AZ,MATCH(A398&amp;"-"&amp;"آب",'قرائت کنتور'!B:B,0),MATCH(L398,'قرائت کنتور'!$1:$1,0)),0)</f>
        <v>0</v>
      </c>
      <c r="Q398" s="241">
        <f>IFERROR(INDEX('قرائت کنتور'!A:AZ,MATCH(A398&amp;"-"&amp;"آب",'قرائت کنتور'!B:B,0),MATCH(G398,'قرائت کنتور'!$1:$1,0)),0)</f>
        <v>0</v>
      </c>
      <c r="R398" s="241">
        <f t="shared" si="70"/>
        <v>0</v>
      </c>
      <c r="S398" s="241" t="str">
        <f>IFERROR(INDEX('اطلاعات انشعابات شرکتها'!A:AB,MATCH(A398,'اطلاعات انشعابات شرکتها'!A:A,0),MATCH(S$1,'اطلاعات انشعابات شرکتها'!$1:$1,0)),"---")</f>
        <v>---</v>
      </c>
      <c r="T398" s="227" t="str">
        <f t="shared" si="71"/>
        <v>---</v>
      </c>
      <c r="U398" s="45"/>
      <c r="V398" s="155" t="str">
        <f>IFERROR(INDEX('تعرفه ها'!A:Z,MATCH("بهای هر متر مکعب آب مصرفی",'تعرفه ها'!$B:$B,0),MATCH(F398,'تعرفه ها'!$2:$2,0)),"---")</f>
        <v>---</v>
      </c>
      <c r="W398" s="50" t="str">
        <f t="shared" si="72"/>
        <v>---</v>
      </c>
      <c r="X398" s="50" t="str">
        <f>IFERROR(ROUND(R398*INDEX('تعرفه ها'!A:Z,MATCH("عوارض آب به ازاء هر متر مکعب",'تعرفه ها'!$B:$B,0),MATCH(F398,'تعرفه ها'!$2:$2,0)),0),"---")</f>
        <v>---</v>
      </c>
      <c r="Y398" s="50" t="str">
        <f>IFERROR(ROUND(T398*INDEX('تعرفه ها'!A:Z,MATCH("جریمه مازاد مصرف آب به ازاء هر متر مکعب",'تعرفه ها'!$B:$B,0),MATCH(F398,'تعرفه ها'!$2:$2,0)),0),"---")</f>
        <v>---</v>
      </c>
      <c r="Z398" s="50" t="str">
        <f>IFERROR(ROUND(((W398+X398+Y398)*INDEX('تعرفه ها'!A:Z,MATCH("هزینه نگهداری و تعمیرات شبکه آب",'تعرفه ها'!$B:$B,0),MATCH(F398,'تعرفه ها'!$2:$2,0))/100),0),"---")</f>
        <v>---</v>
      </c>
      <c r="AA398" s="50" t="str">
        <f>IFERROR(IF(INDEX('اطلاعات دوره'!A:Z,MATCH(G398,'اطلاعات دوره'!C:C,0),MATCH("آب",'اطلاعات دوره'!$1:$1,0))="دارد",ROUND((W398+X398+Y398)*INDEX('تعرفه ها'!A:Z,MATCH("پیک فصلی آب",'تعرفه ها'!$B:$B,0),MATCH(F398,'تعرفه ها'!$2:$2,0))/100,0),0),"---")</f>
        <v>---</v>
      </c>
      <c r="AB398" s="50" t="str">
        <f>IFERROR(ROUND(SUM(W398+X398+Y398+Z398+AA398)*INDEX('تعرفه ها'!A:Z,MATCH("مالیات آب",'تعرفه ها'!$B:$B,0),MATCH(F398,'تعرفه ها'!$2:$2,0))/100,0),"---")</f>
        <v>---</v>
      </c>
      <c r="AC398" s="50" t="str">
        <f t="shared" si="73"/>
        <v>---</v>
      </c>
      <c r="AD398" s="50" t="str">
        <f t="shared" si="66"/>
        <v>---</v>
      </c>
      <c r="AE398" s="50" t="str">
        <f t="shared" si="74"/>
        <v>---</v>
      </c>
      <c r="AF398" s="50" t="str">
        <f t="shared" si="75"/>
        <v>---</v>
      </c>
      <c r="AG398" s="153" t="str">
        <f t="shared" si="76"/>
        <v>---</v>
      </c>
      <c r="AI398" s="183" t="str">
        <f>IFERROR(IF(INDEX(پرداخت!A:AZ,MATCH(A398&amp;" - "&amp;"آب",پرداخت!$B:$B,0),MATCH(G398,پرداخت!$1:$1,0))="نشده","نشده","شده"),"---")</f>
        <v>---</v>
      </c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</row>
    <row r="399" spans="1:79" ht="34.9" hidden="1" customHeight="1">
      <c r="A399" s="170"/>
      <c r="B399" s="47">
        <f>IFERROR(INDEX('اطلاعات انشعابات شرکتها'!A:BB,MATCH(A399,'اطلاعات انشعابات شرکتها'!A:A,0),MATCH(B$1,'اطلاعات انشعابات شرکتها'!$1:$1,0)),0)</f>
        <v>0</v>
      </c>
      <c r="C399" s="48">
        <f>IFERROR(INDEX('اطلاعات انشعابات شرکتها'!A:BB,MATCH(A399,'اطلاعات انشعابات شرکتها'!A:A,0),MATCH(C$1,'اطلاعات انشعابات شرکتها'!$1:$1,0)),0)</f>
        <v>0</v>
      </c>
      <c r="D399" s="45"/>
      <c r="E399" s="171"/>
      <c r="F399" s="170"/>
      <c r="G399" s="47" t="str">
        <f t="shared" si="67"/>
        <v>/</v>
      </c>
      <c r="H399" s="47">
        <f>IFERROR(INDEX('اطلاعات دوره'!A:Z,MATCH(G399,'اطلاعات دوره'!C:C,0),MATCH(H$1,'اطلاعات دوره'!$1:$1,0)),0)</f>
        <v>0</v>
      </c>
      <c r="I399" s="47">
        <f>IFERROR(INDEX('اطلاعات دوره'!A:Z,MATCH(G399,'اطلاعات دوره'!C:C,0),MATCH(I$1,'اطلاعات دوره'!$1:$1,0)),0)</f>
        <v>0</v>
      </c>
      <c r="J399" s="48">
        <f>IFERROR(INDEX('اطلاعات دوره'!A:Z,MATCH(G399,'اطلاعات دوره'!C:C,0),MATCH(J$1,'اطلاعات دوره'!$1:$1,0)),0)</f>
        <v>0</v>
      </c>
      <c r="K399" s="46"/>
      <c r="L399" s="158" t="str">
        <f>IFERROR(INDEX('اطلاعات دوره'!A:Z,MATCH(G399,'اطلاعات دوره'!C:C,0)-1,MATCH("عنوان",'اطلاعات دوره'!$1:$1,0)),"---")</f>
        <v>---</v>
      </c>
      <c r="M399" s="47" t="str">
        <f t="shared" si="68"/>
        <v>----</v>
      </c>
      <c r="N399" s="48" t="str">
        <f t="shared" si="69"/>
        <v>-/</v>
      </c>
      <c r="O399" s="45"/>
      <c r="P399" s="240">
        <f>IFERROR(INDEX('قرائت کنتور'!A:AZ,MATCH(A399&amp;"-"&amp;"آب",'قرائت کنتور'!B:B,0),MATCH(L399,'قرائت کنتور'!$1:$1,0)),0)</f>
        <v>0</v>
      </c>
      <c r="Q399" s="241">
        <f>IFERROR(INDEX('قرائت کنتور'!A:AZ,MATCH(A399&amp;"-"&amp;"آب",'قرائت کنتور'!B:B,0),MATCH(G399,'قرائت کنتور'!$1:$1,0)),0)</f>
        <v>0</v>
      </c>
      <c r="R399" s="241">
        <f t="shared" si="70"/>
        <v>0</v>
      </c>
      <c r="S399" s="241" t="str">
        <f>IFERROR(INDEX('اطلاعات انشعابات شرکتها'!A:AB,MATCH(A399,'اطلاعات انشعابات شرکتها'!A:A,0),MATCH(S$1,'اطلاعات انشعابات شرکتها'!$1:$1,0)),"---")</f>
        <v>---</v>
      </c>
      <c r="T399" s="227" t="str">
        <f t="shared" si="71"/>
        <v>---</v>
      </c>
      <c r="U399" s="45"/>
      <c r="V399" s="155" t="str">
        <f>IFERROR(INDEX('تعرفه ها'!A:Z,MATCH("بهای هر متر مکعب آب مصرفی",'تعرفه ها'!$B:$B,0),MATCH(F399,'تعرفه ها'!$2:$2,0)),"---")</f>
        <v>---</v>
      </c>
      <c r="W399" s="50" t="str">
        <f t="shared" si="72"/>
        <v>---</v>
      </c>
      <c r="X399" s="50" t="str">
        <f>IFERROR(ROUND(R399*INDEX('تعرفه ها'!A:Z,MATCH("عوارض آب به ازاء هر متر مکعب",'تعرفه ها'!$B:$B,0),MATCH(F399,'تعرفه ها'!$2:$2,0)),0),"---")</f>
        <v>---</v>
      </c>
      <c r="Y399" s="50" t="str">
        <f>IFERROR(ROUND(T399*INDEX('تعرفه ها'!A:Z,MATCH("جریمه مازاد مصرف آب به ازاء هر متر مکعب",'تعرفه ها'!$B:$B,0),MATCH(F399,'تعرفه ها'!$2:$2,0)),0),"---")</f>
        <v>---</v>
      </c>
      <c r="Z399" s="50" t="str">
        <f>IFERROR(ROUND(((W399+X399+Y399)*INDEX('تعرفه ها'!A:Z,MATCH("هزینه نگهداری و تعمیرات شبکه آب",'تعرفه ها'!$B:$B,0),MATCH(F399,'تعرفه ها'!$2:$2,0))/100),0),"---")</f>
        <v>---</v>
      </c>
      <c r="AA399" s="50" t="str">
        <f>IFERROR(IF(INDEX('اطلاعات دوره'!A:Z,MATCH(G399,'اطلاعات دوره'!C:C,0),MATCH("آب",'اطلاعات دوره'!$1:$1,0))="دارد",ROUND((W399+X399+Y399)*INDEX('تعرفه ها'!A:Z,MATCH("پیک فصلی آب",'تعرفه ها'!$B:$B,0),MATCH(F399,'تعرفه ها'!$2:$2,0))/100,0),0),"---")</f>
        <v>---</v>
      </c>
      <c r="AB399" s="50" t="str">
        <f>IFERROR(ROUND(SUM(W399+X399+Y399+Z399+AA399)*INDEX('تعرفه ها'!A:Z,MATCH("مالیات آب",'تعرفه ها'!$B:$B,0),MATCH(F399,'تعرفه ها'!$2:$2,0))/100,0),"---")</f>
        <v>---</v>
      </c>
      <c r="AC399" s="50" t="str">
        <f t="shared" si="73"/>
        <v>---</v>
      </c>
      <c r="AD399" s="50" t="str">
        <f t="shared" si="66"/>
        <v>---</v>
      </c>
      <c r="AE399" s="50" t="str">
        <f t="shared" si="74"/>
        <v>---</v>
      </c>
      <c r="AF399" s="50" t="str">
        <f t="shared" si="75"/>
        <v>---</v>
      </c>
      <c r="AG399" s="153" t="str">
        <f t="shared" si="76"/>
        <v>---</v>
      </c>
      <c r="AI399" s="183" t="str">
        <f>IFERROR(IF(INDEX(پرداخت!A:AZ,MATCH(A399&amp;" - "&amp;"آب",پرداخت!$B:$B,0),MATCH(G399,پرداخت!$1:$1,0))="نشده","نشده","شده"),"---")</f>
        <v>---</v>
      </c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</row>
    <row r="400" spans="1:79" ht="34.9" hidden="1" customHeight="1">
      <c r="A400" s="170"/>
      <c r="B400" s="47">
        <f>IFERROR(INDEX('اطلاعات انشعابات شرکتها'!A:BB,MATCH(A400,'اطلاعات انشعابات شرکتها'!A:A,0),MATCH(B$1,'اطلاعات انشعابات شرکتها'!$1:$1,0)),0)</f>
        <v>0</v>
      </c>
      <c r="C400" s="48">
        <f>IFERROR(INDEX('اطلاعات انشعابات شرکتها'!A:BB,MATCH(A400,'اطلاعات انشعابات شرکتها'!A:A,0),MATCH(C$1,'اطلاعات انشعابات شرکتها'!$1:$1,0)),0)</f>
        <v>0</v>
      </c>
      <c r="D400" s="45"/>
      <c r="E400" s="171"/>
      <c r="F400" s="170"/>
      <c r="G400" s="47" t="str">
        <f t="shared" si="67"/>
        <v>/</v>
      </c>
      <c r="H400" s="47">
        <f>IFERROR(INDEX('اطلاعات دوره'!A:Z,MATCH(G400,'اطلاعات دوره'!C:C,0),MATCH(H$1,'اطلاعات دوره'!$1:$1,0)),0)</f>
        <v>0</v>
      </c>
      <c r="I400" s="47">
        <f>IFERROR(INDEX('اطلاعات دوره'!A:Z,MATCH(G400,'اطلاعات دوره'!C:C,0),MATCH(I$1,'اطلاعات دوره'!$1:$1,0)),0)</f>
        <v>0</v>
      </c>
      <c r="J400" s="48">
        <f>IFERROR(INDEX('اطلاعات دوره'!A:Z,MATCH(G400,'اطلاعات دوره'!C:C,0),MATCH(J$1,'اطلاعات دوره'!$1:$1,0)),0)</f>
        <v>0</v>
      </c>
      <c r="K400" s="46"/>
      <c r="L400" s="158" t="str">
        <f>IFERROR(INDEX('اطلاعات دوره'!A:Z,MATCH(G400,'اطلاعات دوره'!C:C,0)-1,MATCH("عنوان",'اطلاعات دوره'!$1:$1,0)),"---")</f>
        <v>---</v>
      </c>
      <c r="M400" s="47" t="str">
        <f t="shared" si="68"/>
        <v>----</v>
      </c>
      <c r="N400" s="48" t="str">
        <f t="shared" si="69"/>
        <v>-/</v>
      </c>
      <c r="O400" s="45"/>
      <c r="P400" s="240">
        <f>IFERROR(INDEX('قرائت کنتور'!A:AZ,MATCH(A400&amp;"-"&amp;"آب",'قرائت کنتور'!B:B,0),MATCH(L400,'قرائت کنتور'!$1:$1,0)),0)</f>
        <v>0</v>
      </c>
      <c r="Q400" s="241">
        <f>IFERROR(INDEX('قرائت کنتور'!A:AZ,MATCH(A400&amp;"-"&amp;"آب",'قرائت کنتور'!B:B,0),MATCH(G400,'قرائت کنتور'!$1:$1,0)),0)</f>
        <v>0</v>
      </c>
      <c r="R400" s="241">
        <f t="shared" si="70"/>
        <v>0</v>
      </c>
      <c r="S400" s="241" t="str">
        <f>IFERROR(INDEX('اطلاعات انشعابات شرکتها'!A:AB,MATCH(A400,'اطلاعات انشعابات شرکتها'!A:A,0),MATCH(S$1,'اطلاعات انشعابات شرکتها'!$1:$1,0)),"---")</f>
        <v>---</v>
      </c>
      <c r="T400" s="227" t="str">
        <f t="shared" si="71"/>
        <v>---</v>
      </c>
      <c r="U400" s="45"/>
      <c r="V400" s="155" t="str">
        <f>IFERROR(INDEX('تعرفه ها'!A:Z,MATCH("بهای هر متر مکعب آب مصرفی",'تعرفه ها'!$B:$B,0),MATCH(F400,'تعرفه ها'!$2:$2,0)),"---")</f>
        <v>---</v>
      </c>
      <c r="W400" s="50" t="str">
        <f t="shared" si="72"/>
        <v>---</v>
      </c>
      <c r="X400" s="50" t="str">
        <f>IFERROR(ROUND(R400*INDEX('تعرفه ها'!A:Z,MATCH("عوارض آب به ازاء هر متر مکعب",'تعرفه ها'!$B:$B,0),MATCH(F400,'تعرفه ها'!$2:$2,0)),0),"---")</f>
        <v>---</v>
      </c>
      <c r="Y400" s="50" t="str">
        <f>IFERROR(ROUND(T400*INDEX('تعرفه ها'!A:Z,MATCH("جریمه مازاد مصرف آب به ازاء هر متر مکعب",'تعرفه ها'!$B:$B,0),MATCH(F400,'تعرفه ها'!$2:$2,0)),0),"---")</f>
        <v>---</v>
      </c>
      <c r="Z400" s="50" t="str">
        <f>IFERROR(ROUND(((W400+X400+Y400)*INDEX('تعرفه ها'!A:Z,MATCH("هزینه نگهداری و تعمیرات شبکه آب",'تعرفه ها'!$B:$B,0),MATCH(F400,'تعرفه ها'!$2:$2,0))/100),0),"---")</f>
        <v>---</v>
      </c>
      <c r="AA400" s="50" t="str">
        <f>IFERROR(IF(INDEX('اطلاعات دوره'!A:Z,MATCH(G400,'اطلاعات دوره'!C:C,0),MATCH("آب",'اطلاعات دوره'!$1:$1,0))="دارد",ROUND((W400+X400+Y400)*INDEX('تعرفه ها'!A:Z,MATCH("پیک فصلی آب",'تعرفه ها'!$B:$B,0),MATCH(F400,'تعرفه ها'!$2:$2,0))/100,0),0),"---")</f>
        <v>---</v>
      </c>
      <c r="AB400" s="50" t="str">
        <f>IFERROR(ROUND(SUM(W400+X400+Y400+Z400+AA400)*INDEX('تعرفه ها'!A:Z,MATCH("مالیات آب",'تعرفه ها'!$B:$B,0),MATCH(F400,'تعرفه ها'!$2:$2,0))/100,0),"---")</f>
        <v>---</v>
      </c>
      <c r="AC400" s="50" t="str">
        <f t="shared" si="73"/>
        <v>---</v>
      </c>
      <c r="AD400" s="50" t="str">
        <f t="shared" si="66"/>
        <v>---</v>
      </c>
      <c r="AE400" s="50" t="str">
        <f t="shared" si="74"/>
        <v>---</v>
      </c>
      <c r="AF400" s="50" t="str">
        <f t="shared" si="75"/>
        <v>---</v>
      </c>
      <c r="AG400" s="153" t="str">
        <f t="shared" si="76"/>
        <v>---</v>
      </c>
      <c r="AI400" s="183" t="str">
        <f>IFERROR(IF(INDEX(پرداخت!A:AZ,MATCH(A400&amp;" - "&amp;"آب",پرداخت!$B:$B,0),MATCH(G400,پرداخت!$1:$1,0))="نشده","نشده","شده"),"---")</f>
        <v>---</v>
      </c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</row>
    <row r="401" spans="1:79" ht="34.9" hidden="1" customHeight="1">
      <c r="A401" s="170"/>
      <c r="B401" s="47">
        <f>IFERROR(INDEX('اطلاعات انشعابات شرکتها'!A:BB,MATCH(A401,'اطلاعات انشعابات شرکتها'!A:A,0),MATCH(B$1,'اطلاعات انشعابات شرکتها'!$1:$1,0)),0)</f>
        <v>0</v>
      </c>
      <c r="C401" s="48">
        <f>IFERROR(INDEX('اطلاعات انشعابات شرکتها'!A:BB,MATCH(A401,'اطلاعات انشعابات شرکتها'!A:A,0),MATCH(C$1,'اطلاعات انشعابات شرکتها'!$1:$1,0)),0)</f>
        <v>0</v>
      </c>
      <c r="D401" s="45"/>
      <c r="E401" s="171"/>
      <c r="F401" s="170"/>
      <c r="G401" s="47" t="str">
        <f t="shared" si="67"/>
        <v>/</v>
      </c>
      <c r="H401" s="47">
        <f>IFERROR(INDEX('اطلاعات دوره'!A:Z,MATCH(G401,'اطلاعات دوره'!C:C,0),MATCH(H$1,'اطلاعات دوره'!$1:$1,0)),0)</f>
        <v>0</v>
      </c>
      <c r="I401" s="47">
        <f>IFERROR(INDEX('اطلاعات دوره'!A:Z,MATCH(G401,'اطلاعات دوره'!C:C,0),MATCH(I$1,'اطلاعات دوره'!$1:$1,0)),0)</f>
        <v>0</v>
      </c>
      <c r="J401" s="48">
        <f>IFERROR(INDEX('اطلاعات دوره'!A:Z,MATCH(G401,'اطلاعات دوره'!C:C,0),MATCH(J$1,'اطلاعات دوره'!$1:$1,0)),0)</f>
        <v>0</v>
      </c>
      <c r="K401" s="46"/>
      <c r="L401" s="158" t="str">
        <f>IFERROR(INDEX('اطلاعات دوره'!A:Z,MATCH(G401,'اطلاعات دوره'!C:C,0)-1,MATCH("عنوان",'اطلاعات دوره'!$1:$1,0)),"---")</f>
        <v>---</v>
      </c>
      <c r="M401" s="47" t="str">
        <f t="shared" si="68"/>
        <v>----</v>
      </c>
      <c r="N401" s="48" t="str">
        <f t="shared" si="69"/>
        <v>-/</v>
      </c>
      <c r="O401" s="45"/>
      <c r="P401" s="240">
        <f>IFERROR(INDEX('قرائت کنتور'!A:AZ,MATCH(A401&amp;"-"&amp;"آب",'قرائت کنتور'!B:B,0),MATCH(L401,'قرائت کنتور'!$1:$1,0)),0)</f>
        <v>0</v>
      </c>
      <c r="Q401" s="241">
        <f>IFERROR(INDEX('قرائت کنتور'!A:AZ,MATCH(A401&amp;"-"&amp;"آب",'قرائت کنتور'!B:B,0),MATCH(G401,'قرائت کنتور'!$1:$1,0)),0)</f>
        <v>0</v>
      </c>
      <c r="R401" s="241">
        <f t="shared" si="70"/>
        <v>0</v>
      </c>
      <c r="S401" s="241" t="str">
        <f>IFERROR(INDEX('اطلاعات انشعابات شرکتها'!A:AB,MATCH(A401,'اطلاعات انشعابات شرکتها'!A:A,0),MATCH(S$1,'اطلاعات انشعابات شرکتها'!$1:$1,0)),"---")</f>
        <v>---</v>
      </c>
      <c r="T401" s="227" t="str">
        <f t="shared" si="71"/>
        <v>---</v>
      </c>
      <c r="U401" s="45"/>
      <c r="V401" s="155" t="str">
        <f>IFERROR(INDEX('تعرفه ها'!A:Z,MATCH("بهای هر متر مکعب آب مصرفی",'تعرفه ها'!$B:$B,0),MATCH(F401,'تعرفه ها'!$2:$2,0)),"---")</f>
        <v>---</v>
      </c>
      <c r="W401" s="50" t="str">
        <f t="shared" si="72"/>
        <v>---</v>
      </c>
      <c r="X401" s="50" t="str">
        <f>IFERROR(ROUND(R401*INDEX('تعرفه ها'!A:Z,MATCH("عوارض آب به ازاء هر متر مکعب",'تعرفه ها'!$B:$B,0),MATCH(F401,'تعرفه ها'!$2:$2,0)),0),"---")</f>
        <v>---</v>
      </c>
      <c r="Y401" s="50" t="str">
        <f>IFERROR(ROUND(T401*INDEX('تعرفه ها'!A:Z,MATCH("جریمه مازاد مصرف آب به ازاء هر متر مکعب",'تعرفه ها'!$B:$B,0),MATCH(F401,'تعرفه ها'!$2:$2,0)),0),"---")</f>
        <v>---</v>
      </c>
      <c r="Z401" s="50" t="str">
        <f>IFERROR(ROUND(((W401+X401+Y401)*INDEX('تعرفه ها'!A:Z,MATCH("هزینه نگهداری و تعمیرات شبکه آب",'تعرفه ها'!$B:$B,0),MATCH(F401,'تعرفه ها'!$2:$2,0))/100),0),"---")</f>
        <v>---</v>
      </c>
      <c r="AA401" s="50" t="str">
        <f>IFERROR(IF(INDEX('اطلاعات دوره'!A:Z,MATCH(G401,'اطلاعات دوره'!C:C,0),MATCH("آب",'اطلاعات دوره'!$1:$1,0))="دارد",ROUND((W401+X401+Y401)*INDEX('تعرفه ها'!A:Z,MATCH("پیک فصلی آب",'تعرفه ها'!$B:$B,0),MATCH(F401,'تعرفه ها'!$2:$2,0))/100,0),0),"---")</f>
        <v>---</v>
      </c>
      <c r="AB401" s="50" t="str">
        <f>IFERROR(ROUND(SUM(W401+X401+Y401+Z401+AA401)*INDEX('تعرفه ها'!A:Z,MATCH("مالیات آب",'تعرفه ها'!$B:$B,0),MATCH(F401,'تعرفه ها'!$2:$2,0))/100,0),"---")</f>
        <v>---</v>
      </c>
      <c r="AC401" s="50" t="str">
        <f t="shared" si="73"/>
        <v>---</v>
      </c>
      <c r="AD401" s="50" t="str">
        <f t="shared" si="66"/>
        <v>---</v>
      </c>
      <c r="AE401" s="50" t="str">
        <f t="shared" si="74"/>
        <v>---</v>
      </c>
      <c r="AF401" s="50" t="str">
        <f t="shared" si="75"/>
        <v>---</v>
      </c>
      <c r="AG401" s="153" t="str">
        <f t="shared" si="76"/>
        <v>---</v>
      </c>
      <c r="AI401" s="183" t="str">
        <f>IFERROR(IF(INDEX(پرداخت!A:AZ,MATCH(A401&amp;" - "&amp;"آب",پرداخت!$B:$B,0),MATCH(G401,پرداخت!$1:$1,0))="نشده","نشده","شده"),"---")</f>
        <v>---</v>
      </c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</row>
    <row r="402" spans="1:79" ht="34.9" hidden="1" customHeight="1">
      <c r="A402" s="170"/>
      <c r="B402" s="47">
        <f>IFERROR(INDEX('اطلاعات انشعابات شرکتها'!A:BB,MATCH(A402,'اطلاعات انشعابات شرکتها'!A:A,0),MATCH(B$1,'اطلاعات انشعابات شرکتها'!$1:$1,0)),0)</f>
        <v>0</v>
      </c>
      <c r="C402" s="48">
        <f>IFERROR(INDEX('اطلاعات انشعابات شرکتها'!A:BB,MATCH(A402,'اطلاعات انشعابات شرکتها'!A:A,0),MATCH(C$1,'اطلاعات انشعابات شرکتها'!$1:$1,0)),0)</f>
        <v>0</v>
      </c>
      <c r="D402" s="45"/>
      <c r="E402" s="171"/>
      <c r="F402" s="170"/>
      <c r="G402" s="47" t="str">
        <f t="shared" si="67"/>
        <v>/</v>
      </c>
      <c r="H402" s="47">
        <f>IFERROR(INDEX('اطلاعات دوره'!A:Z,MATCH(G402,'اطلاعات دوره'!C:C,0),MATCH(H$1,'اطلاعات دوره'!$1:$1,0)),0)</f>
        <v>0</v>
      </c>
      <c r="I402" s="47">
        <f>IFERROR(INDEX('اطلاعات دوره'!A:Z,MATCH(G402,'اطلاعات دوره'!C:C,0),MATCH(I$1,'اطلاعات دوره'!$1:$1,0)),0)</f>
        <v>0</v>
      </c>
      <c r="J402" s="48">
        <f>IFERROR(INDEX('اطلاعات دوره'!A:Z,MATCH(G402,'اطلاعات دوره'!C:C,0),MATCH(J$1,'اطلاعات دوره'!$1:$1,0)),0)</f>
        <v>0</v>
      </c>
      <c r="K402" s="46"/>
      <c r="L402" s="158" t="str">
        <f>IFERROR(INDEX('اطلاعات دوره'!A:Z,MATCH(G402,'اطلاعات دوره'!C:C,0)-1,MATCH("عنوان",'اطلاعات دوره'!$1:$1,0)),"---")</f>
        <v>---</v>
      </c>
      <c r="M402" s="47" t="str">
        <f t="shared" si="68"/>
        <v>----</v>
      </c>
      <c r="N402" s="48" t="str">
        <f t="shared" si="69"/>
        <v>-/</v>
      </c>
      <c r="O402" s="45"/>
      <c r="P402" s="240">
        <f>IFERROR(INDEX('قرائت کنتور'!A:AZ,MATCH(A402&amp;"-"&amp;"آب",'قرائت کنتور'!B:B,0),MATCH(L402,'قرائت کنتور'!$1:$1,0)),0)</f>
        <v>0</v>
      </c>
      <c r="Q402" s="241">
        <f>IFERROR(INDEX('قرائت کنتور'!A:AZ,MATCH(A402&amp;"-"&amp;"آب",'قرائت کنتور'!B:B,0),MATCH(G402,'قرائت کنتور'!$1:$1,0)),0)</f>
        <v>0</v>
      </c>
      <c r="R402" s="241">
        <f t="shared" si="70"/>
        <v>0</v>
      </c>
      <c r="S402" s="241" t="str">
        <f>IFERROR(INDEX('اطلاعات انشعابات شرکتها'!A:AB,MATCH(A402,'اطلاعات انشعابات شرکتها'!A:A,0),MATCH(S$1,'اطلاعات انشعابات شرکتها'!$1:$1,0)),"---")</f>
        <v>---</v>
      </c>
      <c r="T402" s="227" t="str">
        <f t="shared" si="71"/>
        <v>---</v>
      </c>
      <c r="U402" s="45"/>
      <c r="V402" s="155" t="str">
        <f>IFERROR(INDEX('تعرفه ها'!A:Z,MATCH("بهای هر متر مکعب آب مصرفی",'تعرفه ها'!$B:$B,0),MATCH(F402,'تعرفه ها'!$2:$2,0)),"---")</f>
        <v>---</v>
      </c>
      <c r="W402" s="50" t="str">
        <f t="shared" si="72"/>
        <v>---</v>
      </c>
      <c r="X402" s="50" t="str">
        <f>IFERROR(ROUND(R402*INDEX('تعرفه ها'!A:Z,MATCH("عوارض آب به ازاء هر متر مکعب",'تعرفه ها'!$B:$B,0),MATCH(F402,'تعرفه ها'!$2:$2,0)),0),"---")</f>
        <v>---</v>
      </c>
      <c r="Y402" s="50" t="str">
        <f>IFERROR(ROUND(T402*INDEX('تعرفه ها'!A:Z,MATCH("جریمه مازاد مصرف آب به ازاء هر متر مکعب",'تعرفه ها'!$B:$B,0),MATCH(F402,'تعرفه ها'!$2:$2,0)),0),"---")</f>
        <v>---</v>
      </c>
      <c r="Z402" s="50" t="str">
        <f>IFERROR(ROUND(((W402+X402+Y402)*INDEX('تعرفه ها'!A:Z,MATCH("هزینه نگهداری و تعمیرات شبکه آب",'تعرفه ها'!$B:$B,0),MATCH(F402,'تعرفه ها'!$2:$2,0))/100),0),"---")</f>
        <v>---</v>
      </c>
      <c r="AA402" s="50" t="str">
        <f>IFERROR(IF(INDEX('اطلاعات دوره'!A:Z,MATCH(G402,'اطلاعات دوره'!C:C,0),MATCH("آب",'اطلاعات دوره'!$1:$1,0))="دارد",ROUND((W402+X402+Y402)*INDEX('تعرفه ها'!A:Z,MATCH("پیک فصلی آب",'تعرفه ها'!$B:$B,0),MATCH(F402,'تعرفه ها'!$2:$2,0))/100,0),0),"---")</f>
        <v>---</v>
      </c>
      <c r="AB402" s="50" t="str">
        <f>IFERROR(ROUND(SUM(W402+X402+Y402+Z402+AA402)*INDEX('تعرفه ها'!A:Z,MATCH("مالیات آب",'تعرفه ها'!$B:$B,0),MATCH(F402,'تعرفه ها'!$2:$2,0))/100,0),"---")</f>
        <v>---</v>
      </c>
      <c r="AC402" s="50" t="str">
        <f t="shared" si="73"/>
        <v>---</v>
      </c>
      <c r="AD402" s="50" t="str">
        <f t="shared" si="66"/>
        <v>---</v>
      </c>
      <c r="AE402" s="50" t="str">
        <f t="shared" si="74"/>
        <v>---</v>
      </c>
      <c r="AF402" s="50" t="str">
        <f t="shared" si="75"/>
        <v>---</v>
      </c>
      <c r="AG402" s="153" t="str">
        <f t="shared" si="76"/>
        <v>---</v>
      </c>
      <c r="AI402" s="183" t="str">
        <f>IFERROR(IF(INDEX(پرداخت!A:AZ,MATCH(A402&amp;" - "&amp;"آب",پرداخت!$B:$B,0),MATCH(G402,پرداخت!$1:$1,0))="نشده","نشده","شده"),"---")</f>
        <v>---</v>
      </c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</row>
    <row r="403" spans="1:79" ht="34.9" hidden="1" customHeight="1">
      <c r="A403" s="170"/>
      <c r="B403" s="47">
        <f>IFERROR(INDEX('اطلاعات انشعابات شرکتها'!A:BB,MATCH(A403,'اطلاعات انشعابات شرکتها'!A:A,0),MATCH(B$1,'اطلاعات انشعابات شرکتها'!$1:$1,0)),0)</f>
        <v>0</v>
      </c>
      <c r="C403" s="48">
        <f>IFERROR(INDEX('اطلاعات انشعابات شرکتها'!A:BB,MATCH(A403,'اطلاعات انشعابات شرکتها'!A:A,0),MATCH(C$1,'اطلاعات انشعابات شرکتها'!$1:$1,0)),0)</f>
        <v>0</v>
      </c>
      <c r="D403" s="45"/>
      <c r="E403" s="171"/>
      <c r="F403" s="170"/>
      <c r="G403" s="47" t="str">
        <f t="shared" si="67"/>
        <v>/</v>
      </c>
      <c r="H403" s="47">
        <f>IFERROR(INDEX('اطلاعات دوره'!A:Z,MATCH(G403,'اطلاعات دوره'!C:C,0),MATCH(H$1,'اطلاعات دوره'!$1:$1,0)),0)</f>
        <v>0</v>
      </c>
      <c r="I403" s="47">
        <f>IFERROR(INDEX('اطلاعات دوره'!A:Z,MATCH(G403,'اطلاعات دوره'!C:C,0),MATCH(I$1,'اطلاعات دوره'!$1:$1,0)),0)</f>
        <v>0</v>
      </c>
      <c r="J403" s="48">
        <f>IFERROR(INDEX('اطلاعات دوره'!A:Z,MATCH(G403,'اطلاعات دوره'!C:C,0),MATCH(J$1,'اطلاعات دوره'!$1:$1,0)),0)</f>
        <v>0</v>
      </c>
      <c r="K403" s="46"/>
      <c r="L403" s="158" t="str">
        <f>IFERROR(INDEX('اطلاعات دوره'!A:Z,MATCH(G403,'اطلاعات دوره'!C:C,0)-1,MATCH("عنوان",'اطلاعات دوره'!$1:$1,0)),"---")</f>
        <v>---</v>
      </c>
      <c r="M403" s="47" t="str">
        <f t="shared" si="68"/>
        <v>----</v>
      </c>
      <c r="N403" s="48" t="str">
        <f t="shared" si="69"/>
        <v>-/</v>
      </c>
      <c r="O403" s="45"/>
      <c r="P403" s="240">
        <f>IFERROR(INDEX('قرائت کنتور'!A:AZ,MATCH(A403&amp;"-"&amp;"آب",'قرائت کنتور'!B:B,0),MATCH(L403,'قرائت کنتور'!$1:$1,0)),0)</f>
        <v>0</v>
      </c>
      <c r="Q403" s="241">
        <f>IFERROR(INDEX('قرائت کنتور'!A:AZ,MATCH(A403&amp;"-"&amp;"آب",'قرائت کنتور'!B:B,0),MATCH(G403,'قرائت کنتور'!$1:$1,0)),0)</f>
        <v>0</v>
      </c>
      <c r="R403" s="241">
        <f t="shared" si="70"/>
        <v>0</v>
      </c>
      <c r="S403" s="241" t="str">
        <f>IFERROR(INDEX('اطلاعات انشعابات شرکتها'!A:AB,MATCH(A403,'اطلاعات انشعابات شرکتها'!A:A,0),MATCH(S$1,'اطلاعات انشعابات شرکتها'!$1:$1,0)),"---")</f>
        <v>---</v>
      </c>
      <c r="T403" s="227" t="str">
        <f t="shared" si="71"/>
        <v>---</v>
      </c>
      <c r="U403" s="45"/>
      <c r="V403" s="155" t="str">
        <f>IFERROR(INDEX('تعرفه ها'!A:Z,MATCH("بهای هر متر مکعب آب مصرفی",'تعرفه ها'!$B:$B,0),MATCH(F403,'تعرفه ها'!$2:$2,0)),"---")</f>
        <v>---</v>
      </c>
      <c r="W403" s="50" t="str">
        <f t="shared" si="72"/>
        <v>---</v>
      </c>
      <c r="X403" s="50" t="str">
        <f>IFERROR(ROUND(R403*INDEX('تعرفه ها'!A:Z,MATCH("عوارض آب به ازاء هر متر مکعب",'تعرفه ها'!$B:$B,0),MATCH(F403,'تعرفه ها'!$2:$2,0)),0),"---")</f>
        <v>---</v>
      </c>
      <c r="Y403" s="50" t="str">
        <f>IFERROR(ROUND(T403*INDEX('تعرفه ها'!A:Z,MATCH("جریمه مازاد مصرف آب به ازاء هر متر مکعب",'تعرفه ها'!$B:$B,0),MATCH(F403,'تعرفه ها'!$2:$2,0)),0),"---")</f>
        <v>---</v>
      </c>
      <c r="Z403" s="50" t="str">
        <f>IFERROR(ROUND(((W403+X403+Y403)*INDEX('تعرفه ها'!A:Z,MATCH("هزینه نگهداری و تعمیرات شبکه آب",'تعرفه ها'!$B:$B,0),MATCH(F403,'تعرفه ها'!$2:$2,0))/100),0),"---")</f>
        <v>---</v>
      </c>
      <c r="AA403" s="50" t="str">
        <f>IFERROR(IF(INDEX('اطلاعات دوره'!A:Z,MATCH(G403,'اطلاعات دوره'!C:C,0),MATCH("آب",'اطلاعات دوره'!$1:$1,0))="دارد",ROUND((W403+X403+Y403)*INDEX('تعرفه ها'!A:Z,MATCH("پیک فصلی آب",'تعرفه ها'!$B:$B,0),MATCH(F403,'تعرفه ها'!$2:$2,0))/100,0),0),"---")</f>
        <v>---</v>
      </c>
      <c r="AB403" s="50" t="str">
        <f>IFERROR(ROUND(SUM(W403+X403+Y403+Z403+AA403)*INDEX('تعرفه ها'!A:Z,MATCH("مالیات آب",'تعرفه ها'!$B:$B,0),MATCH(F403,'تعرفه ها'!$2:$2,0))/100,0),"---")</f>
        <v>---</v>
      </c>
      <c r="AC403" s="50" t="str">
        <f t="shared" si="73"/>
        <v>---</v>
      </c>
      <c r="AD403" s="50" t="str">
        <f t="shared" si="66"/>
        <v>---</v>
      </c>
      <c r="AE403" s="50" t="str">
        <f t="shared" si="74"/>
        <v>---</v>
      </c>
      <c r="AF403" s="50" t="str">
        <f t="shared" si="75"/>
        <v>---</v>
      </c>
      <c r="AG403" s="153" t="str">
        <f t="shared" si="76"/>
        <v>---</v>
      </c>
      <c r="AI403" s="183" t="str">
        <f>IFERROR(IF(INDEX(پرداخت!A:AZ,MATCH(A403&amp;" - "&amp;"آب",پرداخت!$B:$B,0),MATCH(G403,پرداخت!$1:$1,0))="نشده","نشده","شده"),"---")</f>
        <v>---</v>
      </c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</row>
    <row r="404" spans="1:79" ht="34.9" hidden="1" customHeight="1">
      <c r="A404" s="170"/>
      <c r="B404" s="47">
        <f>IFERROR(INDEX('اطلاعات انشعابات شرکتها'!A:BB,MATCH(A404,'اطلاعات انشعابات شرکتها'!A:A,0),MATCH(B$1,'اطلاعات انشعابات شرکتها'!$1:$1,0)),0)</f>
        <v>0</v>
      </c>
      <c r="C404" s="48">
        <f>IFERROR(INDEX('اطلاعات انشعابات شرکتها'!A:BB,MATCH(A404,'اطلاعات انشعابات شرکتها'!A:A,0),MATCH(C$1,'اطلاعات انشعابات شرکتها'!$1:$1,0)),0)</f>
        <v>0</v>
      </c>
      <c r="D404" s="45"/>
      <c r="E404" s="171"/>
      <c r="F404" s="170"/>
      <c r="G404" s="47" t="str">
        <f t="shared" si="67"/>
        <v>/</v>
      </c>
      <c r="H404" s="47">
        <f>IFERROR(INDEX('اطلاعات دوره'!A:Z,MATCH(G404,'اطلاعات دوره'!C:C,0),MATCH(H$1,'اطلاعات دوره'!$1:$1,0)),0)</f>
        <v>0</v>
      </c>
      <c r="I404" s="47">
        <f>IFERROR(INDEX('اطلاعات دوره'!A:Z,MATCH(G404,'اطلاعات دوره'!C:C,0),MATCH(I$1,'اطلاعات دوره'!$1:$1,0)),0)</f>
        <v>0</v>
      </c>
      <c r="J404" s="48">
        <f>IFERROR(INDEX('اطلاعات دوره'!A:Z,MATCH(G404,'اطلاعات دوره'!C:C,0),MATCH(J$1,'اطلاعات دوره'!$1:$1,0)),0)</f>
        <v>0</v>
      </c>
      <c r="K404" s="46"/>
      <c r="L404" s="158" t="str">
        <f>IFERROR(INDEX('اطلاعات دوره'!A:Z,MATCH(G404,'اطلاعات دوره'!C:C,0)-1,MATCH("عنوان",'اطلاعات دوره'!$1:$1,0)),"---")</f>
        <v>---</v>
      </c>
      <c r="M404" s="47" t="str">
        <f t="shared" si="68"/>
        <v>----</v>
      </c>
      <c r="N404" s="48" t="str">
        <f t="shared" si="69"/>
        <v>-/</v>
      </c>
      <c r="O404" s="45"/>
      <c r="P404" s="240">
        <f>IFERROR(INDEX('قرائت کنتور'!A:AZ,MATCH(A404&amp;"-"&amp;"آب",'قرائت کنتور'!B:B,0),MATCH(L404,'قرائت کنتور'!$1:$1,0)),0)</f>
        <v>0</v>
      </c>
      <c r="Q404" s="241">
        <f>IFERROR(INDEX('قرائت کنتور'!A:AZ,MATCH(A404&amp;"-"&amp;"آب",'قرائت کنتور'!B:B,0),MATCH(G404,'قرائت کنتور'!$1:$1,0)),0)</f>
        <v>0</v>
      </c>
      <c r="R404" s="241">
        <f t="shared" si="70"/>
        <v>0</v>
      </c>
      <c r="S404" s="241" t="str">
        <f>IFERROR(INDEX('اطلاعات انشعابات شرکتها'!A:AB,MATCH(A404,'اطلاعات انشعابات شرکتها'!A:A,0),MATCH(S$1,'اطلاعات انشعابات شرکتها'!$1:$1,0)),"---")</f>
        <v>---</v>
      </c>
      <c r="T404" s="227" t="str">
        <f t="shared" si="71"/>
        <v>---</v>
      </c>
      <c r="U404" s="45"/>
      <c r="V404" s="155" t="str">
        <f>IFERROR(INDEX('تعرفه ها'!A:Z,MATCH("بهای هر متر مکعب آب مصرفی",'تعرفه ها'!$B:$B,0),MATCH(F404,'تعرفه ها'!$2:$2,0)),"---")</f>
        <v>---</v>
      </c>
      <c r="W404" s="50" t="str">
        <f t="shared" si="72"/>
        <v>---</v>
      </c>
      <c r="X404" s="50" t="str">
        <f>IFERROR(ROUND(R404*INDEX('تعرفه ها'!A:Z,MATCH("عوارض آب به ازاء هر متر مکعب",'تعرفه ها'!$B:$B,0),MATCH(F404,'تعرفه ها'!$2:$2,0)),0),"---")</f>
        <v>---</v>
      </c>
      <c r="Y404" s="50" t="str">
        <f>IFERROR(ROUND(T404*INDEX('تعرفه ها'!A:Z,MATCH("جریمه مازاد مصرف آب به ازاء هر متر مکعب",'تعرفه ها'!$B:$B,0),MATCH(F404,'تعرفه ها'!$2:$2,0)),0),"---")</f>
        <v>---</v>
      </c>
      <c r="Z404" s="50" t="str">
        <f>IFERROR(ROUND(((W404+X404+Y404)*INDEX('تعرفه ها'!A:Z,MATCH("هزینه نگهداری و تعمیرات شبکه آب",'تعرفه ها'!$B:$B,0),MATCH(F404,'تعرفه ها'!$2:$2,0))/100),0),"---")</f>
        <v>---</v>
      </c>
      <c r="AA404" s="50" t="str">
        <f>IFERROR(IF(INDEX('اطلاعات دوره'!A:Z,MATCH(G404,'اطلاعات دوره'!C:C,0),MATCH("آب",'اطلاعات دوره'!$1:$1,0))="دارد",ROUND((W404+X404+Y404)*INDEX('تعرفه ها'!A:Z,MATCH("پیک فصلی آب",'تعرفه ها'!$B:$B,0),MATCH(F404,'تعرفه ها'!$2:$2,0))/100,0),0),"---")</f>
        <v>---</v>
      </c>
      <c r="AB404" s="50" t="str">
        <f>IFERROR(ROUND(SUM(W404+X404+Y404+Z404+AA404)*INDEX('تعرفه ها'!A:Z,MATCH("مالیات آب",'تعرفه ها'!$B:$B,0),MATCH(F404,'تعرفه ها'!$2:$2,0))/100,0),"---")</f>
        <v>---</v>
      </c>
      <c r="AC404" s="50" t="str">
        <f t="shared" si="73"/>
        <v>---</v>
      </c>
      <c r="AD404" s="50" t="str">
        <f t="shared" si="66"/>
        <v>---</v>
      </c>
      <c r="AE404" s="50" t="str">
        <f t="shared" si="74"/>
        <v>---</v>
      </c>
      <c r="AF404" s="50" t="str">
        <f t="shared" si="75"/>
        <v>---</v>
      </c>
      <c r="AG404" s="153" t="str">
        <f t="shared" si="76"/>
        <v>---</v>
      </c>
      <c r="AI404" s="183" t="str">
        <f>IFERROR(IF(INDEX(پرداخت!A:AZ,MATCH(A404&amp;" - "&amp;"آب",پرداخت!$B:$B,0),MATCH(G404,پرداخت!$1:$1,0))="نشده","نشده","شده"),"---")</f>
        <v>---</v>
      </c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</row>
    <row r="405" spans="1:79" ht="34.9" hidden="1" customHeight="1">
      <c r="A405" s="170"/>
      <c r="B405" s="47">
        <f>IFERROR(INDEX('اطلاعات انشعابات شرکتها'!A:BB,MATCH(A405,'اطلاعات انشعابات شرکتها'!A:A,0),MATCH(B$1,'اطلاعات انشعابات شرکتها'!$1:$1,0)),0)</f>
        <v>0</v>
      </c>
      <c r="C405" s="48">
        <f>IFERROR(INDEX('اطلاعات انشعابات شرکتها'!A:BB,MATCH(A405,'اطلاعات انشعابات شرکتها'!A:A,0),MATCH(C$1,'اطلاعات انشعابات شرکتها'!$1:$1,0)),0)</f>
        <v>0</v>
      </c>
      <c r="D405" s="45"/>
      <c r="E405" s="171"/>
      <c r="F405" s="170"/>
      <c r="G405" s="47" t="str">
        <f t="shared" si="67"/>
        <v>/</v>
      </c>
      <c r="H405" s="47">
        <f>IFERROR(INDEX('اطلاعات دوره'!A:Z,MATCH(G405,'اطلاعات دوره'!C:C,0),MATCH(H$1,'اطلاعات دوره'!$1:$1,0)),0)</f>
        <v>0</v>
      </c>
      <c r="I405" s="47">
        <f>IFERROR(INDEX('اطلاعات دوره'!A:Z,MATCH(G405,'اطلاعات دوره'!C:C,0),MATCH(I$1,'اطلاعات دوره'!$1:$1,0)),0)</f>
        <v>0</v>
      </c>
      <c r="J405" s="48">
        <f>IFERROR(INDEX('اطلاعات دوره'!A:Z,MATCH(G405,'اطلاعات دوره'!C:C,0),MATCH(J$1,'اطلاعات دوره'!$1:$1,0)),0)</f>
        <v>0</v>
      </c>
      <c r="K405" s="46"/>
      <c r="L405" s="158" t="str">
        <f>IFERROR(INDEX('اطلاعات دوره'!A:Z,MATCH(G405,'اطلاعات دوره'!C:C,0)-1,MATCH("عنوان",'اطلاعات دوره'!$1:$1,0)),"---")</f>
        <v>---</v>
      </c>
      <c r="M405" s="47" t="str">
        <f t="shared" si="68"/>
        <v>----</v>
      </c>
      <c r="N405" s="48" t="str">
        <f t="shared" si="69"/>
        <v>-/</v>
      </c>
      <c r="O405" s="45"/>
      <c r="P405" s="240">
        <f>IFERROR(INDEX('قرائت کنتور'!A:AZ,MATCH(A405&amp;"-"&amp;"آب",'قرائت کنتور'!B:B,0),MATCH(L405,'قرائت کنتور'!$1:$1,0)),0)</f>
        <v>0</v>
      </c>
      <c r="Q405" s="241">
        <f>IFERROR(INDEX('قرائت کنتور'!A:AZ,MATCH(A405&amp;"-"&amp;"آب",'قرائت کنتور'!B:B,0),MATCH(G405,'قرائت کنتور'!$1:$1,0)),0)</f>
        <v>0</v>
      </c>
      <c r="R405" s="241">
        <f t="shared" si="70"/>
        <v>0</v>
      </c>
      <c r="S405" s="241" t="str">
        <f>IFERROR(INDEX('اطلاعات انشعابات شرکتها'!A:AB,MATCH(A405,'اطلاعات انشعابات شرکتها'!A:A,0),MATCH(S$1,'اطلاعات انشعابات شرکتها'!$1:$1,0)),"---")</f>
        <v>---</v>
      </c>
      <c r="T405" s="227" t="str">
        <f t="shared" si="71"/>
        <v>---</v>
      </c>
      <c r="U405" s="45"/>
      <c r="V405" s="155" t="str">
        <f>IFERROR(INDEX('تعرفه ها'!A:Z,MATCH("بهای هر متر مکعب آب مصرفی",'تعرفه ها'!$B:$B,0),MATCH(F405,'تعرفه ها'!$2:$2,0)),"---")</f>
        <v>---</v>
      </c>
      <c r="W405" s="50" t="str">
        <f t="shared" si="72"/>
        <v>---</v>
      </c>
      <c r="X405" s="50" t="str">
        <f>IFERROR(ROUND(R405*INDEX('تعرفه ها'!A:Z,MATCH("عوارض آب به ازاء هر متر مکعب",'تعرفه ها'!$B:$B,0),MATCH(F405,'تعرفه ها'!$2:$2,0)),0),"---")</f>
        <v>---</v>
      </c>
      <c r="Y405" s="50" t="str">
        <f>IFERROR(ROUND(T405*INDEX('تعرفه ها'!A:Z,MATCH("جریمه مازاد مصرف آب به ازاء هر متر مکعب",'تعرفه ها'!$B:$B,0),MATCH(F405,'تعرفه ها'!$2:$2,0)),0),"---")</f>
        <v>---</v>
      </c>
      <c r="Z405" s="50" t="str">
        <f>IFERROR(ROUND(((W405+X405+Y405)*INDEX('تعرفه ها'!A:Z,MATCH("هزینه نگهداری و تعمیرات شبکه آب",'تعرفه ها'!$B:$B,0),MATCH(F405,'تعرفه ها'!$2:$2,0))/100),0),"---")</f>
        <v>---</v>
      </c>
      <c r="AA405" s="50" t="str">
        <f>IFERROR(IF(INDEX('اطلاعات دوره'!A:Z,MATCH(G405,'اطلاعات دوره'!C:C,0),MATCH("آب",'اطلاعات دوره'!$1:$1,0))="دارد",ROUND((W405+X405+Y405)*INDEX('تعرفه ها'!A:Z,MATCH("پیک فصلی آب",'تعرفه ها'!$B:$B,0),MATCH(F405,'تعرفه ها'!$2:$2,0))/100,0),0),"---")</f>
        <v>---</v>
      </c>
      <c r="AB405" s="50" t="str">
        <f>IFERROR(ROUND(SUM(W405+X405+Y405+Z405+AA405)*INDEX('تعرفه ها'!A:Z,MATCH("مالیات آب",'تعرفه ها'!$B:$B,0),MATCH(F405,'تعرفه ها'!$2:$2,0))/100,0),"---")</f>
        <v>---</v>
      </c>
      <c r="AC405" s="50" t="str">
        <f t="shared" si="73"/>
        <v>---</v>
      </c>
      <c r="AD405" s="50" t="str">
        <f t="shared" si="66"/>
        <v>---</v>
      </c>
      <c r="AE405" s="50" t="str">
        <f t="shared" si="74"/>
        <v>---</v>
      </c>
      <c r="AF405" s="50" t="str">
        <f t="shared" si="75"/>
        <v>---</v>
      </c>
      <c r="AG405" s="153" t="str">
        <f t="shared" si="76"/>
        <v>---</v>
      </c>
      <c r="AI405" s="183" t="str">
        <f>IFERROR(IF(INDEX(پرداخت!A:AZ,MATCH(A405&amp;" - "&amp;"آب",پرداخت!$B:$B,0),MATCH(G405,پرداخت!$1:$1,0))="نشده","نشده","شده"),"---")</f>
        <v>---</v>
      </c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</row>
    <row r="406" spans="1:79" ht="34.9" hidden="1" customHeight="1">
      <c r="A406" s="170"/>
      <c r="B406" s="47">
        <f>IFERROR(INDEX('اطلاعات انشعابات شرکتها'!A:BB,MATCH(A406,'اطلاعات انشعابات شرکتها'!A:A,0),MATCH(B$1,'اطلاعات انشعابات شرکتها'!$1:$1,0)),0)</f>
        <v>0</v>
      </c>
      <c r="C406" s="48">
        <f>IFERROR(INDEX('اطلاعات انشعابات شرکتها'!A:BB,MATCH(A406,'اطلاعات انشعابات شرکتها'!A:A,0),MATCH(C$1,'اطلاعات انشعابات شرکتها'!$1:$1,0)),0)</f>
        <v>0</v>
      </c>
      <c r="D406" s="45"/>
      <c r="E406" s="171"/>
      <c r="F406" s="170"/>
      <c r="G406" s="47" t="str">
        <f t="shared" si="67"/>
        <v>/</v>
      </c>
      <c r="H406" s="47">
        <f>IFERROR(INDEX('اطلاعات دوره'!A:Z,MATCH(G406,'اطلاعات دوره'!C:C,0),MATCH(H$1,'اطلاعات دوره'!$1:$1,0)),0)</f>
        <v>0</v>
      </c>
      <c r="I406" s="47">
        <f>IFERROR(INDEX('اطلاعات دوره'!A:Z,MATCH(G406,'اطلاعات دوره'!C:C,0),MATCH(I$1,'اطلاعات دوره'!$1:$1,0)),0)</f>
        <v>0</v>
      </c>
      <c r="J406" s="48">
        <f>IFERROR(INDEX('اطلاعات دوره'!A:Z,MATCH(G406,'اطلاعات دوره'!C:C,0),MATCH(J$1,'اطلاعات دوره'!$1:$1,0)),0)</f>
        <v>0</v>
      </c>
      <c r="K406" s="46"/>
      <c r="L406" s="158" t="str">
        <f>IFERROR(INDEX('اطلاعات دوره'!A:Z,MATCH(G406,'اطلاعات دوره'!C:C,0)-1,MATCH("عنوان",'اطلاعات دوره'!$1:$1,0)),"---")</f>
        <v>---</v>
      </c>
      <c r="M406" s="47" t="str">
        <f t="shared" si="68"/>
        <v>----</v>
      </c>
      <c r="N406" s="48" t="str">
        <f t="shared" si="69"/>
        <v>-/</v>
      </c>
      <c r="O406" s="45"/>
      <c r="P406" s="240">
        <f>IFERROR(INDEX('قرائت کنتور'!A:AZ,MATCH(A406&amp;"-"&amp;"آب",'قرائت کنتور'!B:B,0),MATCH(L406,'قرائت کنتور'!$1:$1,0)),0)</f>
        <v>0</v>
      </c>
      <c r="Q406" s="241">
        <f>IFERROR(INDEX('قرائت کنتور'!A:AZ,MATCH(A406&amp;"-"&amp;"آب",'قرائت کنتور'!B:B,0),MATCH(G406,'قرائت کنتور'!$1:$1,0)),0)</f>
        <v>0</v>
      </c>
      <c r="R406" s="241">
        <f t="shared" si="70"/>
        <v>0</v>
      </c>
      <c r="S406" s="241" t="str">
        <f>IFERROR(INDEX('اطلاعات انشعابات شرکتها'!A:AB,MATCH(A406,'اطلاعات انشعابات شرکتها'!A:A,0),MATCH(S$1,'اطلاعات انشعابات شرکتها'!$1:$1,0)),"---")</f>
        <v>---</v>
      </c>
      <c r="T406" s="227" t="str">
        <f t="shared" si="71"/>
        <v>---</v>
      </c>
      <c r="U406" s="45"/>
      <c r="V406" s="155" t="str">
        <f>IFERROR(INDEX('تعرفه ها'!A:Z,MATCH("بهای هر متر مکعب آب مصرفی",'تعرفه ها'!$B:$B,0),MATCH(F406,'تعرفه ها'!$2:$2,0)),"---")</f>
        <v>---</v>
      </c>
      <c r="W406" s="50" t="str">
        <f t="shared" si="72"/>
        <v>---</v>
      </c>
      <c r="X406" s="50" t="str">
        <f>IFERROR(ROUND(R406*INDEX('تعرفه ها'!A:Z,MATCH("عوارض آب به ازاء هر متر مکعب",'تعرفه ها'!$B:$B,0),MATCH(F406,'تعرفه ها'!$2:$2,0)),0),"---")</f>
        <v>---</v>
      </c>
      <c r="Y406" s="50" t="str">
        <f>IFERROR(ROUND(T406*INDEX('تعرفه ها'!A:Z,MATCH("جریمه مازاد مصرف آب به ازاء هر متر مکعب",'تعرفه ها'!$B:$B,0),MATCH(F406,'تعرفه ها'!$2:$2,0)),0),"---")</f>
        <v>---</v>
      </c>
      <c r="Z406" s="50" t="str">
        <f>IFERROR(ROUND(((W406+X406+Y406)*INDEX('تعرفه ها'!A:Z,MATCH("هزینه نگهداری و تعمیرات شبکه آب",'تعرفه ها'!$B:$B,0),MATCH(F406,'تعرفه ها'!$2:$2,0))/100),0),"---")</f>
        <v>---</v>
      </c>
      <c r="AA406" s="50" t="str">
        <f>IFERROR(IF(INDEX('اطلاعات دوره'!A:Z,MATCH(G406,'اطلاعات دوره'!C:C,0),MATCH("آب",'اطلاعات دوره'!$1:$1,0))="دارد",ROUND((W406+X406+Y406)*INDEX('تعرفه ها'!A:Z,MATCH("پیک فصلی آب",'تعرفه ها'!$B:$B,0),MATCH(F406,'تعرفه ها'!$2:$2,0))/100,0),0),"---")</f>
        <v>---</v>
      </c>
      <c r="AB406" s="50" t="str">
        <f>IFERROR(ROUND(SUM(W406+X406+Y406+Z406+AA406)*INDEX('تعرفه ها'!A:Z,MATCH("مالیات آب",'تعرفه ها'!$B:$B,0),MATCH(F406,'تعرفه ها'!$2:$2,0))/100,0),"---")</f>
        <v>---</v>
      </c>
      <c r="AC406" s="50" t="str">
        <f t="shared" si="73"/>
        <v>---</v>
      </c>
      <c r="AD406" s="50" t="str">
        <f t="shared" si="66"/>
        <v>---</v>
      </c>
      <c r="AE406" s="50" t="str">
        <f t="shared" si="74"/>
        <v>---</v>
      </c>
      <c r="AF406" s="50" t="str">
        <f t="shared" si="75"/>
        <v>---</v>
      </c>
      <c r="AG406" s="153" t="str">
        <f t="shared" si="76"/>
        <v>---</v>
      </c>
      <c r="AI406" s="183" t="str">
        <f>IFERROR(IF(INDEX(پرداخت!A:AZ,MATCH(A406&amp;" - "&amp;"آب",پرداخت!$B:$B,0),MATCH(G406,پرداخت!$1:$1,0))="نشده","نشده","شده"),"---")</f>
        <v>---</v>
      </c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</row>
    <row r="407" spans="1:79" ht="34.9" hidden="1" customHeight="1">
      <c r="A407" s="170"/>
      <c r="B407" s="47">
        <f>IFERROR(INDEX('اطلاعات انشعابات شرکتها'!A:BB,MATCH(A407,'اطلاعات انشعابات شرکتها'!A:A,0),MATCH(B$1,'اطلاعات انشعابات شرکتها'!$1:$1,0)),0)</f>
        <v>0</v>
      </c>
      <c r="C407" s="48">
        <f>IFERROR(INDEX('اطلاعات انشعابات شرکتها'!A:BB,MATCH(A407,'اطلاعات انشعابات شرکتها'!A:A,0),MATCH(C$1,'اطلاعات انشعابات شرکتها'!$1:$1,0)),0)</f>
        <v>0</v>
      </c>
      <c r="D407" s="45"/>
      <c r="E407" s="171"/>
      <c r="F407" s="170"/>
      <c r="G407" s="47" t="str">
        <f t="shared" si="67"/>
        <v>/</v>
      </c>
      <c r="H407" s="47">
        <f>IFERROR(INDEX('اطلاعات دوره'!A:Z,MATCH(G407,'اطلاعات دوره'!C:C,0),MATCH(H$1,'اطلاعات دوره'!$1:$1,0)),0)</f>
        <v>0</v>
      </c>
      <c r="I407" s="47">
        <f>IFERROR(INDEX('اطلاعات دوره'!A:Z,MATCH(G407,'اطلاعات دوره'!C:C,0),MATCH(I$1,'اطلاعات دوره'!$1:$1,0)),0)</f>
        <v>0</v>
      </c>
      <c r="J407" s="48">
        <f>IFERROR(INDEX('اطلاعات دوره'!A:Z,MATCH(G407,'اطلاعات دوره'!C:C,0),MATCH(J$1,'اطلاعات دوره'!$1:$1,0)),0)</f>
        <v>0</v>
      </c>
      <c r="K407" s="46"/>
      <c r="L407" s="158" t="str">
        <f>IFERROR(INDEX('اطلاعات دوره'!A:Z,MATCH(G407,'اطلاعات دوره'!C:C,0)-1,MATCH("عنوان",'اطلاعات دوره'!$1:$1,0)),"---")</f>
        <v>---</v>
      </c>
      <c r="M407" s="47" t="str">
        <f t="shared" si="68"/>
        <v>----</v>
      </c>
      <c r="N407" s="48" t="str">
        <f t="shared" si="69"/>
        <v>-/</v>
      </c>
      <c r="O407" s="45"/>
      <c r="P407" s="240">
        <f>IFERROR(INDEX('قرائت کنتور'!A:AZ,MATCH(A407&amp;"-"&amp;"آب",'قرائت کنتور'!B:B,0),MATCH(L407,'قرائت کنتور'!$1:$1,0)),0)</f>
        <v>0</v>
      </c>
      <c r="Q407" s="241">
        <f>IFERROR(INDEX('قرائت کنتور'!A:AZ,MATCH(A407&amp;"-"&amp;"آب",'قرائت کنتور'!B:B,0),MATCH(G407,'قرائت کنتور'!$1:$1,0)),0)</f>
        <v>0</v>
      </c>
      <c r="R407" s="241">
        <f t="shared" si="70"/>
        <v>0</v>
      </c>
      <c r="S407" s="241" t="str">
        <f>IFERROR(INDEX('اطلاعات انشعابات شرکتها'!A:AB,MATCH(A407,'اطلاعات انشعابات شرکتها'!A:A,0),MATCH(S$1,'اطلاعات انشعابات شرکتها'!$1:$1,0)),"---")</f>
        <v>---</v>
      </c>
      <c r="T407" s="227" t="str">
        <f t="shared" si="71"/>
        <v>---</v>
      </c>
      <c r="U407" s="45"/>
      <c r="V407" s="155" t="str">
        <f>IFERROR(INDEX('تعرفه ها'!A:Z,MATCH("بهای هر متر مکعب آب مصرفی",'تعرفه ها'!$B:$B,0),MATCH(F407,'تعرفه ها'!$2:$2,0)),"---")</f>
        <v>---</v>
      </c>
      <c r="W407" s="50" t="str">
        <f t="shared" si="72"/>
        <v>---</v>
      </c>
      <c r="X407" s="50" t="str">
        <f>IFERROR(ROUND(R407*INDEX('تعرفه ها'!A:Z,MATCH("عوارض آب به ازاء هر متر مکعب",'تعرفه ها'!$B:$B,0),MATCH(F407,'تعرفه ها'!$2:$2,0)),0),"---")</f>
        <v>---</v>
      </c>
      <c r="Y407" s="50" t="str">
        <f>IFERROR(ROUND(T407*INDEX('تعرفه ها'!A:Z,MATCH("جریمه مازاد مصرف آب به ازاء هر متر مکعب",'تعرفه ها'!$B:$B,0),MATCH(F407,'تعرفه ها'!$2:$2,0)),0),"---")</f>
        <v>---</v>
      </c>
      <c r="Z407" s="50" t="str">
        <f>IFERROR(ROUND(((W407+X407+Y407)*INDEX('تعرفه ها'!A:Z,MATCH("هزینه نگهداری و تعمیرات شبکه آب",'تعرفه ها'!$B:$B,0),MATCH(F407,'تعرفه ها'!$2:$2,0))/100),0),"---")</f>
        <v>---</v>
      </c>
      <c r="AA407" s="50" t="str">
        <f>IFERROR(IF(INDEX('اطلاعات دوره'!A:Z,MATCH(G407,'اطلاعات دوره'!C:C,0),MATCH("آب",'اطلاعات دوره'!$1:$1,0))="دارد",ROUND((W407+X407+Y407)*INDEX('تعرفه ها'!A:Z,MATCH("پیک فصلی آب",'تعرفه ها'!$B:$B,0),MATCH(F407,'تعرفه ها'!$2:$2,0))/100,0),0),"---")</f>
        <v>---</v>
      </c>
      <c r="AB407" s="50" t="str">
        <f>IFERROR(ROUND(SUM(W407+X407+Y407+Z407+AA407)*INDEX('تعرفه ها'!A:Z,MATCH("مالیات آب",'تعرفه ها'!$B:$B,0),MATCH(F407,'تعرفه ها'!$2:$2,0))/100,0),"---")</f>
        <v>---</v>
      </c>
      <c r="AC407" s="50" t="str">
        <f t="shared" si="73"/>
        <v>---</v>
      </c>
      <c r="AD407" s="50" t="str">
        <f t="shared" si="66"/>
        <v>---</v>
      </c>
      <c r="AE407" s="50" t="str">
        <f t="shared" si="74"/>
        <v>---</v>
      </c>
      <c r="AF407" s="50" t="str">
        <f t="shared" si="75"/>
        <v>---</v>
      </c>
      <c r="AG407" s="153" t="str">
        <f t="shared" si="76"/>
        <v>---</v>
      </c>
      <c r="AI407" s="183" t="str">
        <f>IFERROR(IF(INDEX(پرداخت!A:AZ,MATCH(A407&amp;" - "&amp;"آب",پرداخت!$B:$B,0),MATCH(G407,پرداخت!$1:$1,0))="نشده","نشده","شده"),"---")</f>
        <v>---</v>
      </c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</row>
    <row r="408" spans="1:79" ht="34.9" hidden="1" customHeight="1">
      <c r="A408" s="170"/>
      <c r="B408" s="47">
        <f>IFERROR(INDEX('اطلاعات انشعابات شرکتها'!A:BB,MATCH(A408,'اطلاعات انشعابات شرکتها'!A:A,0),MATCH(B$1,'اطلاعات انشعابات شرکتها'!$1:$1,0)),0)</f>
        <v>0</v>
      </c>
      <c r="C408" s="48">
        <f>IFERROR(INDEX('اطلاعات انشعابات شرکتها'!A:BB,MATCH(A408,'اطلاعات انشعابات شرکتها'!A:A,0),MATCH(C$1,'اطلاعات انشعابات شرکتها'!$1:$1,0)),0)</f>
        <v>0</v>
      </c>
      <c r="D408" s="45"/>
      <c r="E408" s="171"/>
      <c r="F408" s="170"/>
      <c r="G408" s="47" t="str">
        <f t="shared" si="67"/>
        <v>/</v>
      </c>
      <c r="H408" s="47">
        <f>IFERROR(INDEX('اطلاعات دوره'!A:Z,MATCH(G408,'اطلاعات دوره'!C:C,0),MATCH(H$1,'اطلاعات دوره'!$1:$1,0)),0)</f>
        <v>0</v>
      </c>
      <c r="I408" s="47">
        <f>IFERROR(INDEX('اطلاعات دوره'!A:Z,MATCH(G408,'اطلاعات دوره'!C:C,0),MATCH(I$1,'اطلاعات دوره'!$1:$1,0)),0)</f>
        <v>0</v>
      </c>
      <c r="J408" s="48">
        <f>IFERROR(INDEX('اطلاعات دوره'!A:Z,MATCH(G408,'اطلاعات دوره'!C:C,0),MATCH(J$1,'اطلاعات دوره'!$1:$1,0)),0)</f>
        <v>0</v>
      </c>
      <c r="K408" s="46"/>
      <c r="L408" s="158" t="str">
        <f>IFERROR(INDEX('اطلاعات دوره'!A:Z,MATCH(G408,'اطلاعات دوره'!C:C,0)-1,MATCH("عنوان",'اطلاعات دوره'!$1:$1,0)),"---")</f>
        <v>---</v>
      </c>
      <c r="M408" s="47" t="str">
        <f t="shared" si="68"/>
        <v>----</v>
      </c>
      <c r="N408" s="48" t="str">
        <f t="shared" si="69"/>
        <v>-/</v>
      </c>
      <c r="O408" s="45"/>
      <c r="P408" s="240">
        <f>IFERROR(INDEX('قرائت کنتور'!A:AZ,MATCH(A408&amp;"-"&amp;"آب",'قرائت کنتور'!B:B,0),MATCH(L408,'قرائت کنتور'!$1:$1,0)),0)</f>
        <v>0</v>
      </c>
      <c r="Q408" s="241">
        <f>IFERROR(INDEX('قرائت کنتور'!A:AZ,MATCH(A408&amp;"-"&amp;"آب",'قرائت کنتور'!B:B,0),MATCH(G408,'قرائت کنتور'!$1:$1,0)),0)</f>
        <v>0</v>
      </c>
      <c r="R408" s="241">
        <f t="shared" si="70"/>
        <v>0</v>
      </c>
      <c r="S408" s="241" t="str">
        <f>IFERROR(INDEX('اطلاعات انشعابات شرکتها'!A:AB,MATCH(A408,'اطلاعات انشعابات شرکتها'!A:A,0),MATCH(S$1,'اطلاعات انشعابات شرکتها'!$1:$1,0)),"---")</f>
        <v>---</v>
      </c>
      <c r="T408" s="227" t="str">
        <f t="shared" si="71"/>
        <v>---</v>
      </c>
      <c r="U408" s="45"/>
      <c r="V408" s="155" t="str">
        <f>IFERROR(INDEX('تعرفه ها'!A:Z,MATCH("بهای هر متر مکعب آب مصرفی",'تعرفه ها'!$B:$B,0),MATCH(F408,'تعرفه ها'!$2:$2,0)),"---")</f>
        <v>---</v>
      </c>
      <c r="W408" s="50" t="str">
        <f t="shared" si="72"/>
        <v>---</v>
      </c>
      <c r="X408" s="50" t="str">
        <f>IFERROR(ROUND(R408*INDEX('تعرفه ها'!A:Z,MATCH("عوارض آب به ازاء هر متر مکعب",'تعرفه ها'!$B:$B,0),MATCH(F408,'تعرفه ها'!$2:$2,0)),0),"---")</f>
        <v>---</v>
      </c>
      <c r="Y408" s="50" t="str">
        <f>IFERROR(ROUND(T408*INDEX('تعرفه ها'!A:Z,MATCH("جریمه مازاد مصرف آب به ازاء هر متر مکعب",'تعرفه ها'!$B:$B,0),MATCH(F408,'تعرفه ها'!$2:$2,0)),0),"---")</f>
        <v>---</v>
      </c>
      <c r="Z408" s="50" t="str">
        <f>IFERROR(ROUND(((W408+X408+Y408)*INDEX('تعرفه ها'!A:Z,MATCH("هزینه نگهداری و تعمیرات شبکه آب",'تعرفه ها'!$B:$B,0),MATCH(F408,'تعرفه ها'!$2:$2,0))/100),0),"---")</f>
        <v>---</v>
      </c>
      <c r="AA408" s="50" t="str">
        <f>IFERROR(IF(INDEX('اطلاعات دوره'!A:Z,MATCH(G408,'اطلاعات دوره'!C:C,0),MATCH("آب",'اطلاعات دوره'!$1:$1,0))="دارد",ROUND((W408+X408+Y408)*INDEX('تعرفه ها'!A:Z,MATCH("پیک فصلی آب",'تعرفه ها'!$B:$B,0),MATCH(F408,'تعرفه ها'!$2:$2,0))/100,0),0),"---")</f>
        <v>---</v>
      </c>
      <c r="AB408" s="50" t="str">
        <f>IFERROR(ROUND(SUM(W408+X408+Y408+Z408+AA408)*INDEX('تعرفه ها'!A:Z,MATCH("مالیات آب",'تعرفه ها'!$B:$B,0),MATCH(F408,'تعرفه ها'!$2:$2,0))/100,0),"---")</f>
        <v>---</v>
      </c>
      <c r="AC408" s="50" t="str">
        <f t="shared" si="73"/>
        <v>---</v>
      </c>
      <c r="AD408" s="50" t="str">
        <f t="shared" si="66"/>
        <v>---</v>
      </c>
      <c r="AE408" s="50" t="str">
        <f t="shared" si="74"/>
        <v>---</v>
      </c>
      <c r="AF408" s="50" t="str">
        <f t="shared" si="75"/>
        <v>---</v>
      </c>
      <c r="AG408" s="153" t="str">
        <f t="shared" si="76"/>
        <v>---</v>
      </c>
      <c r="AI408" s="183" t="str">
        <f>IFERROR(IF(INDEX(پرداخت!A:AZ,MATCH(A408&amp;" - "&amp;"آب",پرداخت!$B:$B,0),MATCH(G408,پرداخت!$1:$1,0))="نشده","نشده","شده"),"---")</f>
        <v>---</v>
      </c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</row>
    <row r="409" spans="1:79" ht="34.9" hidden="1" customHeight="1">
      <c r="A409" s="170"/>
      <c r="B409" s="47">
        <f>IFERROR(INDEX('اطلاعات انشعابات شرکتها'!A:BB,MATCH(A409,'اطلاعات انشعابات شرکتها'!A:A,0),MATCH(B$1,'اطلاعات انشعابات شرکتها'!$1:$1,0)),0)</f>
        <v>0</v>
      </c>
      <c r="C409" s="48">
        <f>IFERROR(INDEX('اطلاعات انشعابات شرکتها'!A:BB,MATCH(A409,'اطلاعات انشعابات شرکتها'!A:A,0),MATCH(C$1,'اطلاعات انشعابات شرکتها'!$1:$1,0)),0)</f>
        <v>0</v>
      </c>
      <c r="D409" s="45"/>
      <c r="E409" s="171"/>
      <c r="F409" s="170"/>
      <c r="G409" s="47" t="str">
        <f t="shared" si="67"/>
        <v>/</v>
      </c>
      <c r="H409" s="47">
        <f>IFERROR(INDEX('اطلاعات دوره'!A:Z,MATCH(G409,'اطلاعات دوره'!C:C,0),MATCH(H$1,'اطلاعات دوره'!$1:$1,0)),0)</f>
        <v>0</v>
      </c>
      <c r="I409" s="47">
        <f>IFERROR(INDEX('اطلاعات دوره'!A:Z,MATCH(G409,'اطلاعات دوره'!C:C,0),MATCH(I$1,'اطلاعات دوره'!$1:$1,0)),0)</f>
        <v>0</v>
      </c>
      <c r="J409" s="48">
        <f>IFERROR(INDEX('اطلاعات دوره'!A:Z,MATCH(G409,'اطلاعات دوره'!C:C,0),MATCH(J$1,'اطلاعات دوره'!$1:$1,0)),0)</f>
        <v>0</v>
      </c>
      <c r="K409" s="46"/>
      <c r="L409" s="158" t="str">
        <f>IFERROR(INDEX('اطلاعات دوره'!A:Z,MATCH(G409,'اطلاعات دوره'!C:C,0)-1,MATCH("عنوان",'اطلاعات دوره'!$1:$1,0)),"---")</f>
        <v>---</v>
      </c>
      <c r="M409" s="47" t="str">
        <f t="shared" si="68"/>
        <v>----</v>
      </c>
      <c r="N409" s="48" t="str">
        <f t="shared" si="69"/>
        <v>-/</v>
      </c>
      <c r="O409" s="45"/>
      <c r="P409" s="240">
        <f>IFERROR(INDEX('قرائت کنتور'!A:AZ,MATCH(A409&amp;"-"&amp;"آب",'قرائت کنتور'!B:B,0),MATCH(L409,'قرائت کنتور'!$1:$1,0)),0)</f>
        <v>0</v>
      </c>
      <c r="Q409" s="241">
        <f>IFERROR(INDEX('قرائت کنتور'!A:AZ,MATCH(A409&amp;"-"&amp;"آب",'قرائت کنتور'!B:B,0),MATCH(G409,'قرائت کنتور'!$1:$1,0)),0)</f>
        <v>0</v>
      </c>
      <c r="R409" s="241">
        <f t="shared" si="70"/>
        <v>0</v>
      </c>
      <c r="S409" s="241" t="str">
        <f>IFERROR(INDEX('اطلاعات انشعابات شرکتها'!A:AB,MATCH(A409,'اطلاعات انشعابات شرکتها'!A:A,0),MATCH(S$1,'اطلاعات انشعابات شرکتها'!$1:$1,0)),"---")</f>
        <v>---</v>
      </c>
      <c r="T409" s="227" t="str">
        <f t="shared" si="71"/>
        <v>---</v>
      </c>
      <c r="U409" s="45"/>
      <c r="V409" s="155" t="str">
        <f>IFERROR(INDEX('تعرفه ها'!A:Z,MATCH("بهای هر متر مکعب آب مصرفی",'تعرفه ها'!$B:$B,0),MATCH(F409,'تعرفه ها'!$2:$2,0)),"---")</f>
        <v>---</v>
      </c>
      <c r="W409" s="50" t="str">
        <f t="shared" si="72"/>
        <v>---</v>
      </c>
      <c r="X409" s="50" t="str">
        <f>IFERROR(ROUND(R409*INDEX('تعرفه ها'!A:Z,MATCH("عوارض آب به ازاء هر متر مکعب",'تعرفه ها'!$B:$B,0),MATCH(F409,'تعرفه ها'!$2:$2,0)),0),"---")</f>
        <v>---</v>
      </c>
      <c r="Y409" s="50" t="str">
        <f>IFERROR(ROUND(T409*INDEX('تعرفه ها'!A:Z,MATCH("جریمه مازاد مصرف آب به ازاء هر متر مکعب",'تعرفه ها'!$B:$B,0),MATCH(F409,'تعرفه ها'!$2:$2,0)),0),"---")</f>
        <v>---</v>
      </c>
      <c r="Z409" s="50" t="str">
        <f>IFERROR(ROUND(((W409+X409+Y409)*INDEX('تعرفه ها'!A:Z,MATCH("هزینه نگهداری و تعمیرات شبکه آب",'تعرفه ها'!$B:$B,0),MATCH(F409,'تعرفه ها'!$2:$2,0))/100),0),"---")</f>
        <v>---</v>
      </c>
      <c r="AA409" s="50" t="str">
        <f>IFERROR(IF(INDEX('اطلاعات دوره'!A:Z,MATCH(G409,'اطلاعات دوره'!C:C,0),MATCH("آب",'اطلاعات دوره'!$1:$1,0))="دارد",ROUND((W409+X409+Y409)*INDEX('تعرفه ها'!A:Z,MATCH("پیک فصلی آب",'تعرفه ها'!$B:$B,0),MATCH(F409,'تعرفه ها'!$2:$2,0))/100,0),0),"---")</f>
        <v>---</v>
      </c>
      <c r="AB409" s="50" t="str">
        <f>IFERROR(ROUND(SUM(W409+X409+Y409+Z409+AA409)*INDEX('تعرفه ها'!A:Z,MATCH("مالیات آب",'تعرفه ها'!$B:$B,0),MATCH(F409,'تعرفه ها'!$2:$2,0))/100,0),"---")</f>
        <v>---</v>
      </c>
      <c r="AC409" s="50" t="str">
        <f t="shared" si="73"/>
        <v>---</v>
      </c>
      <c r="AD409" s="50" t="str">
        <f t="shared" si="66"/>
        <v>---</v>
      </c>
      <c r="AE409" s="50" t="str">
        <f t="shared" si="74"/>
        <v>---</v>
      </c>
      <c r="AF409" s="50" t="str">
        <f t="shared" si="75"/>
        <v>---</v>
      </c>
      <c r="AG409" s="153" t="str">
        <f t="shared" si="76"/>
        <v>---</v>
      </c>
      <c r="AI409" s="183" t="str">
        <f>IFERROR(IF(INDEX(پرداخت!A:AZ,MATCH(A409&amp;" - "&amp;"آب",پرداخت!$B:$B,0),MATCH(G409,پرداخت!$1:$1,0))="نشده","نشده","شده"),"---")</f>
        <v>---</v>
      </c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</row>
    <row r="410" spans="1:79" ht="34.9" hidden="1" customHeight="1">
      <c r="A410" s="170"/>
      <c r="B410" s="47">
        <f>IFERROR(INDEX('اطلاعات انشعابات شرکتها'!A:BB,MATCH(A410,'اطلاعات انشعابات شرکتها'!A:A,0),MATCH(B$1,'اطلاعات انشعابات شرکتها'!$1:$1,0)),0)</f>
        <v>0</v>
      </c>
      <c r="C410" s="48">
        <f>IFERROR(INDEX('اطلاعات انشعابات شرکتها'!A:BB,MATCH(A410,'اطلاعات انشعابات شرکتها'!A:A,0),MATCH(C$1,'اطلاعات انشعابات شرکتها'!$1:$1,0)),0)</f>
        <v>0</v>
      </c>
      <c r="D410" s="45"/>
      <c r="E410" s="171"/>
      <c r="F410" s="170"/>
      <c r="G410" s="47" t="str">
        <f t="shared" si="67"/>
        <v>/</v>
      </c>
      <c r="H410" s="47">
        <f>IFERROR(INDEX('اطلاعات دوره'!A:Z,MATCH(G410,'اطلاعات دوره'!C:C,0),MATCH(H$1,'اطلاعات دوره'!$1:$1,0)),0)</f>
        <v>0</v>
      </c>
      <c r="I410" s="47">
        <f>IFERROR(INDEX('اطلاعات دوره'!A:Z,MATCH(G410,'اطلاعات دوره'!C:C,0),MATCH(I$1,'اطلاعات دوره'!$1:$1,0)),0)</f>
        <v>0</v>
      </c>
      <c r="J410" s="48">
        <f>IFERROR(INDEX('اطلاعات دوره'!A:Z,MATCH(G410,'اطلاعات دوره'!C:C,0),MATCH(J$1,'اطلاعات دوره'!$1:$1,0)),0)</f>
        <v>0</v>
      </c>
      <c r="K410" s="46"/>
      <c r="L410" s="158" t="str">
        <f>IFERROR(INDEX('اطلاعات دوره'!A:Z,MATCH(G410,'اطلاعات دوره'!C:C,0)-1,MATCH("عنوان",'اطلاعات دوره'!$1:$1,0)),"---")</f>
        <v>---</v>
      </c>
      <c r="M410" s="47" t="str">
        <f t="shared" si="68"/>
        <v>----</v>
      </c>
      <c r="N410" s="48" t="str">
        <f t="shared" si="69"/>
        <v>-/</v>
      </c>
      <c r="O410" s="45"/>
      <c r="P410" s="240">
        <f>IFERROR(INDEX('قرائت کنتور'!A:AZ,MATCH(A410&amp;"-"&amp;"آب",'قرائت کنتور'!B:B,0),MATCH(L410,'قرائت کنتور'!$1:$1,0)),0)</f>
        <v>0</v>
      </c>
      <c r="Q410" s="241">
        <f>IFERROR(INDEX('قرائت کنتور'!A:AZ,MATCH(A410&amp;"-"&amp;"آب",'قرائت کنتور'!B:B,0),MATCH(G410,'قرائت کنتور'!$1:$1,0)),0)</f>
        <v>0</v>
      </c>
      <c r="R410" s="241">
        <f t="shared" si="70"/>
        <v>0</v>
      </c>
      <c r="S410" s="241" t="str">
        <f>IFERROR(INDEX('اطلاعات انشعابات شرکتها'!A:AB,MATCH(A410,'اطلاعات انشعابات شرکتها'!A:A,0),MATCH(S$1,'اطلاعات انشعابات شرکتها'!$1:$1,0)),"---")</f>
        <v>---</v>
      </c>
      <c r="T410" s="227" t="str">
        <f t="shared" si="71"/>
        <v>---</v>
      </c>
      <c r="U410" s="45"/>
      <c r="V410" s="155" t="str">
        <f>IFERROR(INDEX('تعرفه ها'!A:Z,MATCH("بهای هر متر مکعب آب مصرفی",'تعرفه ها'!$B:$B,0),MATCH(F410,'تعرفه ها'!$2:$2,0)),"---")</f>
        <v>---</v>
      </c>
      <c r="W410" s="50" t="str">
        <f t="shared" si="72"/>
        <v>---</v>
      </c>
      <c r="X410" s="50" t="str">
        <f>IFERROR(ROUND(R410*INDEX('تعرفه ها'!A:Z,MATCH("عوارض آب به ازاء هر متر مکعب",'تعرفه ها'!$B:$B,0),MATCH(F410,'تعرفه ها'!$2:$2,0)),0),"---")</f>
        <v>---</v>
      </c>
      <c r="Y410" s="50" t="str">
        <f>IFERROR(ROUND(T410*INDEX('تعرفه ها'!A:Z,MATCH("جریمه مازاد مصرف آب به ازاء هر متر مکعب",'تعرفه ها'!$B:$B,0),MATCH(F410,'تعرفه ها'!$2:$2,0)),0),"---")</f>
        <v>---</v>
      </c>
      <c r="Z410" s="50" t="str">
        <f>IFERROR(ROUND(((W410+X410+Y410)*INDEX('تعرفه ها'!A:Z,MATCH("هزینه نگهداری و تعمیرات شبکه آب",'تعرفه ها'!$B:$B,0),MATCH(F410,'تعرفه ها'!$2:$2,0))/100),0),"---")</f>
        <v>---</v>
      </c>
      <c r="AA410" s="50" t="str">
        <f>IFERROR(IF(INDEX('اطلاعات دوره'!A:Z,MATCH(G410,'اطلاعات دوره'!C:C,0),MATCH("آب",'اطلاعات دوره'!$1:$1,0))="دارد",ROUND((W410+X410+Y410)*INDEX('تعرفه ها'!A:Z,MATCH("پیک فصلی آب",'تعرفه ها'!$B:$B,0),MATCH(F410,'تعرفه ها'!$2:$2,0))/100,0),0),"---")</f>
        <v>---</v>
      </c>
      <c r="AB410" s="50" t="str">
        <f>IFERROR(ROUND(SUM(W410+X410+Y410+Z410+AA410)*INDEX('تعرفه ها'!A:Z,MATCH("مالیات آب",'تعرفه ها'!$B:$B,0),MATCH(F410,'تعرفه ها'!$2:$2,0))/100,0),"---")</f>
        <v>---</v>
      </c>
      <c r="AC410" s="50" t="str">
        <f t="shared" si="73"/>
        <v>---</v>
      </c>
      <c r="AD410" s="50" t="str">
        <f t="shared" si="66"/>
        <v>---</v>
      </c>
      <c r="AE410" s="50" t="str">
        <f t="shared" si="74"/>
        <v>---</v>
      </c>
      <c r="AF410" s="50" t="str">
        <f t="shared" si="75"/>
        <v>---</v>
      </c>
      <c r="AG410" s="153" t="str">
        <f t="shared" si="76"/>
        <v>---</v>
      </c>
      <c r="AI410" s="183" t="str">
        <f>IFERROR(IF(INDEX(پرداخت!A:AZ,MATCH(A410&amp;" - "&amp;"آب",پرداخت!$B:$B,0),MATCH(G410,پرداخت!$1:$1,0))="نشده","نشده","شده"),"---")</f>
        <v>---</v>
      </c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</row>
    <row r="411" spans="1:79" ht="34.9" hidden="1" customHeight="1">
      <c r="A411" s="170"/>
      <c r="B411" s="47">
        <f>IFERROR(INDEX('اطلاعات انشعابات شرکتها'!A:BB,MATCH(A411,'اطلاعات انشعابات شرکتها'!A:A,0),MATCH(B$1,'اطلاعات انشعابات شرکتها'!$1:$1,0)),0)</f>
        <v>0</v>
      </c>
      <c r="C411" s="48">
        <f>IFERROR(INDEX('اطلاعات انشعابات شرکتها'!A:BB,MATCH(A411,'اطلاعات انشعابات شرکتها'!A:A,0),MATCH(C$1,'اطلاعات انشعابات شرکتها'!$1:$1,0)),0)</f>
        <v>0</v>
      </c>
      <c r="D411" s="45"/>
      <c r="E411" s="171"/>
      <c r="F411" s="170"/>
      <c r="G411" s="47" t="str">
        <f t="shared" si="67"/>
        <v>/</v>
      </c>
      <c r="H411" s="47">
        <f>IFERROR(INDEX('اطلاعات دوره'!A:Z,MATCH(G411,'اطلاعات دوره'!C:C,0),MATCH(H$1,'اطلاعات دوره'!$1:$1,0)),0)</f>
        <v>0</v>
      </c>
      <c r="I411" s="47">
        <f>IFERROR(INDEX('اطلاعات دوره'!A:Z,MATCH(G411,'اطلاعات دوره'!C:C,0),MATCH(I$1,'اطلاعات دوره'!$1:$1,0)),0)</f>
        <v>0</v>
      </c>
      <c r="J411" s="48">
        <f>IFERROR(INDEX('اطلاعات دوره'!A:Z,MATCH(G411,'اطلاعات دوره'!C:C,0),MATCH(J$1,'اطلاعات دوره'!$1:$1,0)),0)</f>
        <v>0</v>
      </c>
      <c r="K411" s="46"/>
      <c r="L411" s="158" t="str">
        <f>IFERROR(INDEX('اطلاعات دوره'!A:Z,MATCH(G411,'اطلاعات دوره'!C:C,0)-1,MATCH("عنوان",'اطلاعات دوره'!$1:$1,0)),"---")</f>
        <v>---</v>
      </c>
      <c r="M411" s="47" t="str">
        <f t="shared" si="68"/>
        <v>----</v>
      </c>
      <c r="N411" s="48" t="str">
        <f t="shared" si="69"/>
        <v>-/</v>
      </c>
      <c r="O411" s="45"/>
      <c r="P411" s="240">
        <f>IFERROR(INDEX('قرائت کنتور'!A:AZ,MATCH(A411&amp;"-"&amp;"آب",'قرائت کنتور'!B:B,0),MATCH(L411,'قرائت کنتور'!$1:$1,0)),0)</f>
        <v>0</v>
      </c>
      <c r="Q411" s="241">
        <f>IFERROR(INDEX('قرائت کنتور'!A:AZ,MATCH(A411&amp;"-"&amp;"آب",'قرائت کنتور'!B:B,0),MATCH(G411,'قرائت کنتور'!$1:$1,0)),0)</f>
        <v>0</v>
      </c>
      <c r="R411" s="241">
        <f t="shared" si="70"/>
        <v>0</v>
      </c>
      <c r="S411" s="241" t="str">
        <f>IFERROR(INDEX('اطلاعات انشعابات شرکتها'!A:AB,MATCH(A411,'اطلاعات انشعابات شرکتها'!A:A,0),MATCH(S$1,'اطلاعات انشعابات شرکتها'!$1:$1,0)),"---")</f>
        <v>---</v>
      </c>
      <c r="T411" s="227" t="str">
        <f t="shared" si="71"/>
        <v>---</v>
      </c>
      <c r="U411" s="45"/>
      <c r="V411" s="155" t="str">
        <f>IFERROR(INDEX('تعرفه ها'!A:Z,MATCH("بهای هر متر مکعب آب مصرفی",'تعرفه ها'!$B:$B,0),MATCH(F411,'تعرفه ها'!$2:$2,0)),"---")</f>
        <v>---</v>
      </c>
      <c r="W411" s="50" t="str">
        <f t="shared" si="72"/>
        <v>---</v>
      </c>
      <c r="X411" s="50" t="str">
        <f>IFERROR(ROUND(R411*INDEX('تعرفه ها'!A:Z,MATCH("عوارض آب به ازاء هر متر مکعب",'تعرفه ها'!$B:$B,0),MATCH(F411,'تعرفه ها'!$2:$2,0)),0),"---")</f>
        <v>---</v>
      </c>
      <c r="Y411" s="50" t="str">
        <f>IFERROR(ROUND(T411*INDEX('تعرفه ها'!A:Z,MATCH("جریمه مازاد مصرف آب به ازاء هر متر مکعب",'تعرفه ها'!$B:$B,0),MATCH(F411,'تعرفه ها'!$2:$2,0)),0),"---")</f>
        <v>---</v>
      </c>
      <c r="Z411" s="50" t="str">
        <f>IFERROR(ROUND(((W411+X411+Y411)*INDEX('تعرفه ها'!A:Z,MATCH("هزینه نگهداری و تعمیرات شبکه آب",'تعرفه ها'!$B:$B,0),MATCH(F411,'تعرفه ها'!$2:$2,0))/100),0),"---")</f>
        <v>---</v>
      </c>
      <c r="AA411" s="50" t="str">
        <f>IFERROR(IF(INDEX('اطلاعات دوره'!A:Z,MATCH(G411,'اطلاعات دوره'!C:C,0),MATCH("آب",'اطلاعات دوره'!$1:$1,0))="دارد",ROUND((W411+X411+Y411)*INDEX('تعرفه ها'!A:Z,MATCH("پیک فصلی آب",'تعرفه ها'!$B:$B,0),MATCH(F411,'تعرفه ها'!$2:$2,0))/100,0),0),"---")</f>
        <v>---</v>
      </c>
      <c r="AB411" s="50" t="str">
        <f>IFERROR(ROUND(SUM(W411+X411+Y411+Z411+AA411)*INDEX('تعرفه ها'!A:Z,MATCH("مالیات آب",'تعرفه ها'!$B:$B,0),MATCH(F411,'تعرفه ها'!$2:$2,0))/100,0),"---")</f>
        <v>---</v>
      </c>
      <c r="AC411" s="50" t="str">
        <f t="shared" si="73"/>
        <v>---</v>
      </c>
      <c r="AD411" s="50" t="str">
        <f t="shared" si="66"/>
        <v>---</v>
      </c>
      <c r="AE411" s="50" t="str">
        <f t="shared" si="74"/>
        <v>---</v>
      </c>
      <c r="AF411" s="50" t="str">
        <f t="shared" si="75"/>
        <v>---</v>
      </c>
      <c r="AG411" s="153" t="str">
        <f t="shared" si="76"/>
        <v>---</v>
      </c>
      <c r="AI411" s="183" t="str">
        <f>IFERROR(IF(INDEX(پرداخت!A:AZ,MATCH(A411&amp;" - "&amp;"آب",پرداخت!$B:$B,0),MATCH(G411,پرداخت!$1:$1,0))="نشده","نشده","شده"),"---")</f>
        <v>---</v>
      </c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</row>
    <row r="412" spans="1:79" ht="34.9" hidden="1" customHeight="1">
      <c r="A412" s="170"/>
      <c r="B412" s="47">
        <f>IFERROR(INDEX('اطلاعات انشعابات شرکتها'!A:BB,MATCH(A412,'اطلاعات انشعابات شرکتها'!A:A,0),MATCH(B$1,'اطلاعات انشعابات شرکتها'!$1:$1,0)),0)</f>
        <v>0</v>
      </c>
      <c r="C412" s="48">
        <f>IFERROR(INDEX('اطلاعات انشعابات شرکتها'!A:BB,MATCH(A412,'اطلاعات انشعابات شرکتها'!A:A,0),MATCH(C$1,'اطلاعات انشعابات شرکتها'!$1:$1,0)),0)</f>
        <v>0</v>
      </c>
      <c r="D412" s="45"/>
      <c r="E412" s="171"/>
      <c r="F412" s="170"/>
      <c r="G412" s="47" t="str">
        <f t="shared" si="67"/>
        <v>/</v>
      </c>
      <c r="H412" s="47">
        <f>IFERROR(INDEX('اطلاعات دوره'!A:Z,MATCH(G412,'اطلاعات دوره'!C:C,0),MATCH(H$1,'اطلاعات دوره'!$1:$1,0)),0)</f>
        <v>0</v>
      </c>
      <c r="I412" s="47">
        <f>IFERROR(INDEX('اطلاعات دوره'!A:Z,MATCH(G412,'اطلاعات دوره'!C:C,0),MATCH(I$1,'اطلاعات دوره'!$1:$1,0)),0)</f>
        <v>0</v>
      </c>
      <c r="J412" s="48">
        <f>IFERROR(INDEX('اطلاعات دوره'!A:Z,MATCH(G412,'اطلاعات دوره'!C:C,0),MATCH(J$1,'اطلاعات دوره'!$1:$1,0)),0)</f>
        <v>0</v>
      </c>
      <c r="K412" s="46"/>
      <c r="L412" s="158" t="str">
        <f>IFERROR(INDEX('اطلاعات دوره'!A:Z,MATCH(G412,'اطلاعات دوره'!C:C,0)-1,MATCH("عنوان",'اطلاعات دوره'!$1:$1,0)),"---")</f>
        <v>---</v>
      </c>
      <c r="M412" s="47" t="str">
        <f t="shared" si="68"/>
        <v>----</v>
      </c>
      <c r="N412" s="48" t="str">
        <f t="shared" si="69"/>
        <v>-/</v>
      </c>
      <c r="O412" s="45"/>
      <c r="P412" s="240">
        <f>IFERROR(INDEX('قرائت کنتور'!A:AZ,MATCH(A412&amp;"-"&amp;"آب",'قرائت کنتور'!B:B,0),MATCH(L412,'قرائت کنتور'!$1:$1,0)),0)</f>
        <v>0</v>
      </c>
      <c r="Q412" s="241">
        <f>IFERROR(INDEX('قرائت کنتور'!A:AZ,MATCH(A412&amp;"-"&amp;"آب",'قرائت کنتور'!B:B,0),MATCH(G412,'قرائت کنتور'!$1:$1,0)),0)</f>
        <v>0</v>
      </c>
      <c r="R412" s="241">
        <f t="shared" si="70"/>
        <v>0</v>
      </c>
      <c r="S412" s="241" t="str">
        <f>IFERROR(INDEX('اطلاعات انشعابات شرکتها'!A:AB,MATCH(A412,'اطلاعات انشعابات شرکتها'!A:A,0),MATCH(S$1,'اطلاعات انشعابات شرکتها'!$1:$1,0)),"---")</f>
        <v>---</v>
      </c>
      <c r="T412" s="227" t="str">
        <f t="shared" si="71"/>
        <v>---</v>
      </c>
      <c r="U412" s="45"/>
      <c r="V412" s="155" t="str">
        <f>IFERROR(INDEX('تعرفه ها'!A:Z,MATCH("بهای هر متر مکعب آب مصرفی",'تعرفه ها'!$B:$B,0),MATCH(F412,'تعرفه ها'!$2:$2,0)),"---")</f>
        <v>---</v>
      </c>
      <c r="W412" s="50" t="str">
        <f t="shared" si="72"/>
        <v>---</v>
      </c>
      <c r="X412" s="50" t="str">
        <f>IFERROR(ROUND(R412*INDEX('تعرفه ها'!A:Z,MATCH("عوارض آب به ازاء هر متر مکعب",'تعرفه ها'!$B:$B,0),MATCH(F412,'تعرفه ها'!$2:$2,0)),0),"---")</f>
        <v>---</v>
      </c>
      <c r="Y412" s="50" t="str">
        <f>IFERROR(ROUND(T412*INDEX('تعرفه ها'!A:Z,MATCH("جریمه مازاد مصرف آب به ازاء هر متر مکعب",'تعرفه ها'!$B:$B,0),MATCH(F412,'تعرفه ها'!$2:$2,0)),0),"---")</f>
        <v>---</v>
      </c>
      <c r="Z412" s="50" t="str">
        <f>IFERROR(ROUND(((W412+X412+Y412)*INDEX('تعرفه ها'!A:Z,MATCH("هزینه نگهداری و تعمیرات شبکه آب",'تعرفه ها'!$B:$B,0),MATCH(F412,'تعرفه ها'!$2:$2,0))/100),0),"---")</f>
        <v>---</v>
      </c>
      <c r="AA412" s="50" t="str">
        <f>IFERROR(IF(INDEX('اطلاعات دوره'!A:Z,MATCH(G412,'اطلاعات دوره'!C:C,0),MATCH("آب",'اطلاعات دوره'!$1:$1,0))="دارد",ROUND((W412+X412+Y412)*INDEX('تعرفه ها'!A:Z,MATCH("پیک فصلی آب",'تعرفه ها'!$B:$B,0),MATCH(F412,'تعرفه ها'!$2:$2,0))/100,0),0),"---")</f>
        <v>---</v>
      </c>
      <c r="AB412" s="50" t="str">
        <f>IFERROR(ROUND(SUM(W412+X412+Y412+Z412+AA412)*INDEX('تعرفه ها'!A:Z,MATCH("مالیات آب",'تعرفه ها'!$B:$B,0),MATCH(F412,'تعرفه ها'!$2:$2,0))/100,0),"---")</f>
        <v>---</v>
      </c>
      <c r="AC412" s="50" t="str">
        <f t="shared" si="73"/>
        <v>---</v>
      </c>
      <c r="AD412" s="50" t="str">
        <f t="shared" si="66"/>
        <v>---</v>
      </c>
      <c r="AE412" s="50" t="str">
        <f t="shared" si="74"/>
        <v>---</v>
      </c>
      <c r="AF412" s="50" t="str">
        <f t="shared" si="75"/>
        <v>---</v>
      </c>
      <c r="AG412" s="153" t="str">
        <f t="shared" si="76"/>
        <v>---</v>
      </c>
      <c r="AI412" s="183" t="str">
        <f>IFERROR(IF(INDEX(پرداخت!A:AZ,MATCH(A412&amp;" - "&amp;"آب",پرداخت!$B:$B,0),MATCH(G412,پرداخت!$1:$1,0))="نشده","نشده","شده"),"---")</f>
        <v>---</v>
      </c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</row>
    <row r="413" spans="1:79" ht="34.9" hidden="1" customHeight="1">
      <c r="A413" s="170"/>
      <c r="B413" s="47">
        <f>IFERROR(INDEX('اطلاعات انشعابات شرکتها'!A:BB,MATCH(A413,'اطلاعات انشعابات شرکتها'!A:A,0),MATCH(B$1,'اطلاعات انشعابات شرکتها'!$1:$1,0)),0)</f>
        <v>0</v>
      </c>
      <c r="C413" s="48">
        <f>IFERROR(INDEX('اطلاعات انشعابات شرکتها'!A:BB,MATCH(A413,'اطلاعات انشعابات شرکتها'!A:A,0),MATCH(C$1,'اطلاعات انشعابات شرکتها'!$1:$1,0)),0)</f>
        <v>0</v>
      </c>
      <c r="D413" s="45"/>
      <c r="E413" s="171"/>
      <c r="F413" s="170"/>
      <c r="G413" s="47" t="str">
        <f t="shared" si="67"/>
        <v>/</v>
      </c>
      <c r="H413" s="47">
        <f>IFERROR(INDEX('اطلاعات دوره'!A:Z,MATCH(G413,'اطلاعات دوره'!C:C,0),MATCH(H$1,'اطلاعات دوره'!$1:$1,0)),0)</f>
        <v>0</v>
      </c>
      <c r="I413" s="47">
        <f>IFERROR(INDEX('اطلاعات دوره'!A:Z,MATCH(G413,'اطلاعات دوره'!C:C,0),MATCH(I$1,'اطلاعات دوره'!$1:$1,0)),0)</f>
        <v>0</v>
      </c>
      <c r="J413" s="48">
        <f>IFERROR(INDEX('اطلاعات دوره'!A:Z,MATCH(G413,'اطلاعات دوره'!C:C,0),MATCH(J$1,'اطلاعات دوره'!$1:$1,0)),0)</f>
        <v>0</v>
      </c>
      <c r="K413" s="46"/>
      <c r="L413" s="158" t="str">
        <f>IFERROR(INDEX('اطلاعات دوره'!A:Z,MATCH(G413,'اطلاعات دوره'!C:C,0)-1,MATCH("عنوان",'اطلاعات دوره'!$1:$1,0)),"---")</f>
        <v>---</v>
      </c>
      <c r="M413" s="47" t="str">
        <f t="shared" si="68"/>
        <v>----</v>
      </c>
      <c r="N413" s="48" t="str">
        <f t="shared" si="69"/>
        <v>-/</v>
      </c>
      <c r="O413" s="45"/>
      <c r="P413" s="240">
        <f>IFERROR(INDEX('قرائت کنتور'!A:AZ,MATCH(A413&amp;"-"&amp;"آب",'قرائت کنتور'!B:B,0),MATCH(L413,'قرائت کنتور'!$1:$1,0)),0)</f>
        <v>0</v>
      </c>
      <c r="Q413" s="241">
        <f>IFERROR(INDEX('قرائت کنتور'!A:AZ,MATCH(A413&amp;"-"&amp;"آب",'قرائت کنتور'!B:B,0),MATCH(G413,'قرائت کنتور'!$1:$1,0)),0)</f>
        <v>0</v>
      </c>
      <c r="R413" s="241">
        <f t="shared" si="70"/>
        <v>0</v>
      </c>
      <c r="S413" s="241" t="str">
        <f>IFERROR(INDEX('اطلاعات انشعابات شرکتها'!A:AB,MATCH(A413,'اطلاعات انشعابات شرکتها'!A:A,0),MATCH(S$1,'اطلاعات انشعابات شرکتها'!$1:$1,0)),"---")</f>
        <v>---</v>
      </c>
      <c r="T413" s="227" t="str">
        <f t="shared" si="71"/>
        <v>---</v>
      </c>
      <c r="U413" s="45"/>
      <c r="V413" s="155" t="str">
        <f>IFERROR(INDEX('تعرفه ها'!A:Z,MATCH("بهای هر متر مکعب آب مصرفی",'تعرفه ها'!$B:$B,0),MATCH(F413,'تعرفه ها'!$2:$2,0)),"---")</f>
        <v>---</v>
      </c>
      <c r="W413" s="50" t="str">
        <f t="shared" si="72"/>
        <v>---</v>
      </c>
      <c r="X413" s="50" t="str">
        <f>IFERROR(ROUND(R413*INDEX('تعرفه ها'!A:Z,MATCH("عوارض آب به ازاء هر متر مکعب",'تعرفه ها'!$B:$B,0),MATCH(F413,'تعرفه ها'!$2:$2,0)),0),"---")</f>
        <v>---</v>
      </c>
      <c r="Y413" s="50" t="str">
        <f>IFERROR(ROUND(T413*INDEX('تعرفه ها'!A:Z,MATCH("جریمه مازاد مصرف آب به ازاء هر متر مکعب",'تعرفه ها'!$B:$B,0),MATCH(F413,'تعرفه ها'!$2:$2,0)),0),"---")</f>
        <v>---</v>
      </c>
      <c r="Z413" s="50" t="str">
        <f>IFERROR(ROUND(((W413+X413+Y413)*INDEX('تعرفه ها'!A:Z,MATCH("هزینه نگهداری و تعمیرات شبکه آب",'تعرفه ها'!$B:$B,0),MATCH(F413,'تعرفه ها'!$2:$2,0))/100),0),"---")</f>
        <v>---</v>
      </c>
      <c r="AA413" s="50" t="str">
        <f>IFERROR(IF(INDEX('اطلاعات دوره'!A:Z,MATCH(G413,'اطلاعات دوره'!C:C,0),MATCH("آب",'اطلاعات دوره'!$1:$1,0))="دارد",ROUND((W413+X413+Y413)*INDEX('تعرفه ها'!A:Z,MATCH("پیک فصلی آب",'تعرفه ها'!$B:$B,0),MATCH(F413,'تعرفه ها'!$2:$2,0))/100,0),0),"---")</f>
        <v>---</v>
      </c>
      <c r="AB413" s="50" t="str">
        <f>IFERROR(ROUND(SUM(W413+X413+Y413+Z413+AA413)*INDEX('تعرفه ها'!A:Z,MATCH("مالیات آب",'تعرفه ها'!$B:$B,0),MATCH(F413,'تعرفه ها'!$2:$2,0))/100,0),"---")</f>
        <v>---</v>
      </c>
      <c r="AC413" s="50" t="str">
        <f t="shared" si="73"/>
        <v>---</v>
      </c>
      <c r="AD413" s="50" t="str">
        <f t="shared" si="66"/>
        <v>---</v>
      </c>
      <c r="AE413" s="50" t="str">
        <f t="shared" si="74"/>
        <v>---</v>
      </c>
      <c r="AF413" s="50" t="str">
        <f t="shared" si="75"/>
        <v>---</v>
      </c>
      <c r="AG413" s="153" t="str">
        <f t="shared" si="76"/>
        <v>---</v>
      </c>
      <c r="AI413" s="183" t="str">
        <f>IFERROR(IF(INDEX(پرداخت!A:AZ,MATCH(A413&amp;" - "&amp;"آب",پرداخت!$B:$B,0),MATCH(G413,پرداخت!$1:$1,0))="نشده","نشده","شده"),"---")</f>
        <v>---</v>
      </c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</row>
    <row r="414" spans="1:79" ht="34.9" hidden="1" customHeight="1">
      <c r="A414" s="170"/>
      <c r="B414" s="47">
        <f>IFERROR(INDEX('اطلاعات انشعابات شرکتها'!A:BB,MATCH(A414,'اطلاعات انشعابات شرکتها'!A:A,0),MATCH(B$1,'اطلاعات انشعابات شرکتها'!$1:$1,0)),0)</f>
        <v>0</v>
      </c>
      <c r="C414" s="48">
        <f>IFERROR(INDEX('اطلاعات انشعابات شرکتها'!A:BB,MATCH(A414,'اطلاعات انشعابات شرکتها'!A:A,0),MATCH(C$1,'اطلاعات انشعابات شرکتها'!$1:$1,0)),0)</f>
        <v>0</v>
      </c>
      <c r="D414" s="45"/>
      <c r="E414" s="171"/>
      <c r="F414" s="170"/>
      <c r="G414" s="47" t="str">
        <f t="shared" si="67"/>
        <v>/</v>
      </c>
      <c r="H414" s="47">
        <f>IFERROR(INDEX('اطلاعات دوره'!A:Z,MATCH(G414,'اطلاعات دوره'!C:C,0),MATCH(H$1,'اطلاعات دوره'!$1:$1,0)),0)</f>
        <v>0</v>
      </c>
      <c r="I414" s="47">
        <f>IFERROR(INDEX('اطلاعات دوره'!A:Z,MATCH(G414,'اطلاعات دوره'!C:C,0),MATCH(I$1,'اطلاعات دوره'!$1:$1,0)),0)</f>
        <v>0</v>
      </c>
      <c r="J414" s="48">
        <f>IFERROR(INDEX('اطلاعات دوره'!A:Z,MATCH(G414,'اطلاعات دوره'!C:C,0),MATCH(J$1,'اطلاعات دوره'!$1:$1,0)),0)</f>
        <v>0</v>
      </c>
      <c r="K414" s="46"/>
      <c r="L414" s="158" t="str">
        <f>IFERROR(INDEX('اطلاعات دوره'!A:Z,MATCH(G414,'اطلاعات دوره'!C:C,0)-1,MATCH("عنوان",'اطلاعات دوره'!$1:$1,0)),"---")</f>
        <v>---</v>
      </c>
      <c r="M414" s="47" t="str">
        <f t="shared" si="68"/>
        <v>----</v>
      </c>
      <c r="N414" s="48" t="str">
        <f t="shared" si="69"/>
        <v>-/</v>
      </c>
      <c r="O414" s="45"/>
      <c r="P414" s="240">
        <f>IFERROR(INDEX('قرائت کنتور'!A:AZ,MATCH(A414&amp;"-"&amp;"آب",'قرائت کنتور'!B:B,0),MATCH(L414,'قرائت کنتور'!$1:$1,0)),0)</f>
        <v>0</v>
      </c>
      <c r="Q414" s="241">
        <f>IFERROR(INDEX('قرائت کنتور'!A:AZ,MATCH(A414&amp;"-"&amp;"آب",'قرائت کنتور'!B:B,0),MATCH(G414,'قرائت کنتور'!$1:$1,0)),0)</f>
        <v>0</v>
      </c>
      <c r="R414" s="241">
        <f t="shared" si="70"/>
        <v>0</v>
      </c>
      <c r="S414" s="241" t="str">
        <f>IFERROR(INDEX('اطلاعات انشعابات شرکتها'!A:AB,MATCH(A414,'اطلاعات انشعابات شرکتها'!A:A,0),MATCH(S$1,'اطلاعات انشعابات شرکتها'!$1:$1,0)),"---")</f>
        <v>---</v>
      </c>
      <c r="T414" s="227" t="str">
        <f t="shared" si="71"/>
        <v>---</v>
      </c>
      <c r="U414" s="45"/>
      <c r="V414" s="155" t="str">
        <f>IFERROR(INDEX('تعرفه ها'!A:Z,MATCH("بهای هر متر مکعب آب مصرفی",'تعرفه ها'!$B:$B,0),MATCH(F414,'تعرفه ها'!$2:$2,0)),"---")</f>
        <v>---</v>
      </c>
      <c r="W414" s="50" t="str">
        <f t="shared" si="72"/>
        <v>---</v>
      </c>
      <c r="X414" s="50" t="str">
        <f>IFERROR(ROUND(R414*INDEX('تعرفه ها'!A:Z,MATCH("عوارض آب به ازاء هر متر مکعب",'تعرفه ها'!$B:$B,0),MATCH(F414,'تعرفه ها'!$2:$2,0)),0),"---")</f>
        <v>---</v>
      </c>
      <c r="Y414" s="50" t="str">
        <f>IFERROR(ROUND(T414*INDEX('تعرفه ها'!A:Z,MATCH("جریمه مازاد مصرف آب به ازاء هر متر مکعب",'تعرفه ها'!$B:$B,0),MATCH(F414,'تعرفه ها'!$2:$2,0)),0),"---")</f>
        <v>---</v>
      </c>
      <c r="Z414" s="50" t="str">
        <f>IFERROR(ROUND(((W414+X414+Y414)*INDEX('تعرفه ها'!A:Z,MATCH("هزینه نگهداری و تعمیرات شبکه آب",'تعرفه ها'!$B:$B,0),MATCH(F414,'تعرفه ها'!$2:$2,0))/100),0),"---")</f>
        <v>---</v>
      </c>
      <c r="AA414" s="50" t="str">
        <f>IFERROR(IF(INDEX('اطلاعات دوره'!A:Z,MATCH(G414,'اطلاعات دوره'!C:C,0),MATCH("آب",'اطلاعات دوره'!$1:$1,0))="دارد",ROUND((W414+X414+Y414)*INDEX('تعرفه ها'!A:Z,MATCH("پیک فصلی آب",'تعرفه ها'!$B:$B,0),MATCH(F414,'تعرفه ها'!$2:$2,0))/100,0),0),"---")</f>
        <v>---</v>
      </c>
      <c r="AB414" s="50" t="str">
        <f>IFERROR(ROUND(SUM(W414+X414+Y414+Z414+AA414)*INDEX('تعرفه ها'!A:Z,MATCH("مالیات آب",'تعرفه ها'!$B:$B,0),MATCH(F414,'تعرفه ها'!$2:$2,0))/100,0),"---")</f>
        <v>---</v>
      </c>
      <c r="AC414" s="50" t="str">
        <f t="shared" si="73"/>
        <v>---</v>
      </c>
      <c r="AD414" s="50" t="str">
        <f t="shared" si="66"/>
        <v>---</v>
      </c>
      <c r="AE414" s="50" t="str">
        <f t="shared" si="74"/>
        <v>---</v>
      </c>
      <c r="AF414" s="50" t="str">
        <f t="shared" si="75"/>
        <v>---</v>
      </c>
      <c r="AG414" s="153" t="str">
        <f t="shared" si="76"/>
        <v>---</v>
      </c>
      <c r="AI414" s="183" t="str">
        <f>IFERROR(IF(INDEX(پرداخت!A:AZ,MATCH(A414&amp;" - "&amp;"آب",پرداخت!$B:$B,0),MATCH(G414,پرداخت!$1:$1,0))="نشده","نشده","شده"),"---")</f>
        <v>---</v>
      </c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</row>
    <row r="415" spans="1:79" ht="34.9" hidden="1" customHeight="1">
      <c r="A415" s="170"/>
      <c r="B415" s="47">
        <f>IFERROR(INDEX('اطلاعات انشعابات شرکتها'!A:BB,MATCH(A415,'اطلاعات انشعابات شرکتها'!A:A,0),MATCH(B$1,'اطلاعات انشعابات شرکتها'!$1:$1,0)),0)</f>
        <v>0</v>
      </c>
      <c r="C415" s="48">
        <f>IFERROR(INDEX('اطلاعات انشعابات شرکتها'!A:BB,MATCH(A415,'اطلاعات انشعابات شرکتها'!A:A,0),MATCH(C$1,'اطلاعات انشعابات شرکتها'!$1:$1,0)),0)</f>
        <v>0</v>
      </c>
      <c r="D415" s="45"/>
      <c r="E415" s="171"/>
      <c r="F415" s="170"/>
      <c r="G415" s="47" t="str">
        <f t="shared" si="67"/>
        <v>/</v>
      </c>
      <c r="H415" s="47">
        <f>IFERROR(INDEX('اطلاعات دوره'!A:Z,MATCH(G415,'اطلاعات دوره'!C:C,0),MATCH(H$1,'اطلاعات دوره'!$1:$1,0)),0)</f>
        <v>0</v>
      </c>
      <c r="I415" s="47">
        <f>IFERROR(INDEX('اطلاعات دوره'!A:Z,MATCH(G415,'اطلاعات دوره'!C:C,0),MATCH(I$1,'اطلاعات دوره'!$1:$1,0)),0)</f>
        <v>0</v>
      </c>
      <c r="J415" s="48">
        <f>IFERROR(INDEX('اطلاعات دوره'!A:Z,MATCH(G415,'اطلاعات دوره'!C:C,0),MATCH(J$1,'اطلاعات دوره'!$1:$1,0)),0)</f>
        <v>0</v>
      </c>
      <c r="K415" s="46"/>
      <c r="L415" s="158" t="str">
        <f>IFERROR(INDEX('اطلاعات دوره'!A:Z,MATCH(G415,'اطلاعات دوره'!C:C,0)-1,MATCH("عنوان",'اطلاعات دوره'!$1:$1,0)),"---")</f>
        <v>---</v>
      </c>
      <c r="M415" s="47" t="str">
        <f t="shared" si="68"/>
        <v>----</v>
      </c>
      <c r="N415" s="48" t="str">
        <f t="shared" si="69"/>
        <v>-/</v>
      </c>
      <c r="O415" s="45"/>
      <c r="P415" s="240">
        <f>IFERROR(INDEX('قرائت کنتور'!A:AZ,MATCH(A415&amp;"-"&amp;"آب",'قرائت کنتور'!B:B,0),MATCH(L415,'قرائت کنتور'!$1:$1,0)),0)</f>
        <v>0</v>
      </c>
      <c r="Q415" s="241">
        <f>IFERROR(INDEX('قرائت کنتور'!A:AZ,MATCH(A415&amp;"-"&amp;"آب",'قرائت کنتور'!B:B,0),MATCH(G415,'قرائت کنتور'!$1:$1,0)),0)</f>
        <v>0</v>
      </c>
      <c r="R415" s="241">
        <f t="shared" si="70"/>
        <v>0</v>
      </c>
      <c r="S415" s="241" t="str">
        <f>IFERROR(INDEX('اطلاعات انشعابات شرکتها'!A:AB,MATCH(A415,'اطلاعات انشعابات شرکتها'!A:A,0),MATCH(S$1,'اطلاعات انشعابات شرکتها'!$1:$1,0)),"---")</f>
        <v>---</v>
      </c>
      <c r="T415" s="227" t="str">
        <f t="shared" si="71"/>
        <v>---</v>
      </c>
      <c r="U415" s="45"/>
      <c r="V415" s="155" t="str">
        <f>IFERROR(INDEX('تعرفه ها'!A:Z,MATCH("بهای هر متر مکعب آب مصرفی",'تعرفه ها'!$B:$B,0),MATCH(F415,'تعرفه ها'!$2:$2,0)),"---")</f>
        <v>---</v>
      </c>
      <c r="W415" s="50" t="str">
        <f t="shared" si="72"/>
        <v>---</v>
      </c>
      <c r="X415" s="50" t="str">
        <f>IFERROR(ROUND(R415*INDEX('تعرفه ها'!A:Z,MATCH("عوارض آب به ازاء هر متر مکعب",'تعرفه ها'!$B:$B,0),MATCH(F415,'تعرفه ها'!$2:$2,0)),0),"---")</f>
        <v>---</v>
      </c>
      <c r="Y415" s="50" t="str">
        <f>IFERROR(ROUND(T415*INDEX('تعرفه ها'!A:Z,MATCH("جریمه مازاد مصرف آب به ازاء هر متر مکعب",'تعرفه ها'!$B:$B,0),MATCH(F415,'تعرفه ها'!$2:$2,0)),0),"---")</f>
        <v>---</v>
      </c>
      <c r="Z415" s="50" t="str">
        <f>IFERROR(ROUND(((W415+X415+Y415)*INDEX('تعرفه ها'!A:Z,MATCH("هزینه نگهداری و تعمیرات شبکه آب",'تعرفه ها'!$B:$B,0),MATCH(F415,'تعرفه ها'!$2:$2,0))/100),0),"---")</f>
        <v>---</v>
      </c>
      <c r="AA415" s="50" t="str">
        <f>IFERROR(IF(INDEX('اطلاعات دوره'!A:Z,MATCH(G415,'اطلاعات دوره'!C:C,0),MATCH("آب",'اطلاعات دوره'!$1:$1,0))="دارد",ROUND((W415+X415+Y415)*INDEX('تعرفه ها'!A:Z,MATCH("پیک فصلی آب",'تعرفه ها'!$B:$B,0),MATCH(F415,'تعرفه ها'!$2:$2,0))/100,0),0),"---")</f>
        <v>---</v>
      </c>
      <c r="AB415" s="50" t="str">
        <f>IFERROR(ROUND(SUM(W415+X415+Y415+Z415+AA415)*INDEX('تعرفه ها'!A:Z,MATCH("مالیات آب",'تعرفه ها'!$B:$B,0),MATCH(F415,'تعرفه ها'!$2:$2,0))/100,0),"---")</f>
        <v>---</v>
      </c>
      <c r="AC415" s="50" t="str">
        <f t="shared" si="73"/>
        <v>---</v>
      </c>
      <c r="AD415" s="50" t="str">
        <f t="shared" si="66"/>
        <v>---</v>
      </c>
      <c r="AE415" s="50" t="str">
        <f t="shared" si="74"/>
        <v>---</v>
      </c>
      <c r="AF415" s="50" t="str">
        <f t="shared" si="75"/>
        <v>---</v>
      </c>
      <c r="AG415" s="153" t="str">
        <f t="shared" si="76"/>
        <v>---</v>
      </c>
      <c r="AI415" s="183" t="str">
        <f>IFERROR(IF(INDEX(پرداخت!A:AZ,MATCH(A415&amp;" - "&amp;"آب",پرداخت!$B:$B,0),MATCH(G415,پرداخت!$1:$1,0))="نشده","نشده","شده"),"---")</f>
        <v>---</v>
      </c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</row>
    <row r="416" spans="1:79" ht="34.9" hidden="1" customHeight="1">
      <c r="A416" s="170"/>
      <c r="B416" s="47">
        <f>IFERROR(INDEX('اطلاعات انشعابات شرکتها'!A:BB,MATCH(A416,'اطلاعات انشعابات شرکتها'!A:A,0),MATCH(B$1,'اطلاعات انشعابات شرکتها'!$1:$1,0)),0)</f>
        <v>0</v>
      </c>
      <c r="C416" s="48">
        <f>IFERROR(INDEX('اطلاعات انشعابات شرکتها'!A:BB,MATCH(A416,'اطلاعات انشعابات شرکتها'!A:A,0),MATCH(C$1,'اطلاعات انشعابات شرکتها'!$1:$1,0)),0)</f>
        <v>0</v>
      </c>
      <c r="D416" s="45"/>
      <c r="E416" s="171"/>
      <c r="F416" s="170"/>
      <c r="G416" s="47" t="str">
        <f t="shared" si="67"/>
        <v>/</v>
      </c>
      <c r="H416" s="47">
        <f>IFERROR(INDEX('اطلاعات دوره'!A:Z,MATCH(G416,'اطلاعات دوره'!C:C,0),MATCH(H$1,'اطلاعات دوره'!$1:$1,0)),0)</f>
        <v>0</v>
      </c>
      <c r="I416" s="47">
        <f>IFERROR(INDEX('اطلاعات دوره'!A:Z,MATCH(G416,'اطلاعات دوره'!C:C,0),MATCH(I$1,'اطلاعات دوره'!$1:$1,0)),0)</f>
        <v>0</v>
      </c>
      <c r="J416" s="48">
        <f>IFERROR(INDEX('اطلاعات دوره'!A:Z,MATCH(G416,'اطلاعات دوره'!C:C,0),MATCH(J$1,'اطلاعات دوره'!$1:$1,0)),0)</f>
        <v>0</v>
      </c>
      <c r="K416" s="46"/>
      <c r="L416" s="158" t="str">
        <f>IFERROR(INDEX('اطلاعات دوره'!A:Z,MATCH(G416,'اطلاعات دوره'!C:C,0)-1,MATCH("عنوان",'اطلاعات دوره'!$1:$1,0)),"---")</f>
        <v>---</v>
      </c>
      <c r="M416" s="47" t="str">
        <f t="shared" si="68"/>
        <v>----</v>
      </c>
      <c r="N416" s="48" t="str">
        <f t="shared" si="69"/>
        <v>-/</v>
      </c>
      <c r="O416" s="45"/>
      <c r="P416" s="240">
        <f>IFERROR(INDEX('قرائت کنتور'!A:AZ,MATCH(A416&amp;"-"&amp;"آب",'قرائت کنتور'!B:B,0),MATCH(L416,'قرائت کنتور'!$1:$1,0)),0)</f>
        <v>0</v>
      </c>
      <c r="Q416" s="241">
        <f>IFERROR(INDEX('قرائت کنتور'!A:AZ,MATCH(A416&amp;"-"&amp;"آب",'قرائت کنتور'!B:B,0),MATCH(G416,'قرائت کنتور'!$1:$1,0)),0)</f>
        <v>0</v>
      </c>
      <c r="R416" s="241">
        <f t="shared" si="70"/>
        <v>0</v>
      </c>
      <c r="S416" s="241" t="str">
        <f>IFERROR(INDEX('اطلاعات انشعابات شرکتها'!A:AB,MATCH(A416,'اطلاعات انشعابات شرکتها'!A:A,0),MATCH(S$1,'اطلاعات انشعابات شرکتها'!$1:$1,0)),"---")</f>
        <v>---</v>
      </c>
      <c r="T416" s="227" t="str">
        <f t="shared" si="71"/>
        <v>---</v>
      </c>
      <c r="U416" s="45"/>
      <c r="V416" s="155" t="str">
        <f>IFERROR(INDEX('تعرفه ها'!A:Z,MATCH("بهای هر متر مکعب آب مصرفی",'تعرفه ها'!$B:$B,0),MATCH(F416,'تعرفه ها'!$2:$2,0)),"---")</f>
        <v>---</v>
      </c>
      <c r="W416" s="50" t="str">
        <f t="shared" si="72"/>
        <v>---</v>
      </c>
      <c r="X416" s="50" t="str">
        <f>IFERROR(ROUND(R416*INDEX('تعرفه ها'!A:Z,MATCH("عوارض آب به ازاء هر متر مکعب",'تعرفه ها'!$B:$B,0),MATCH(F416,'تعرفه ها'!$2:$2,0)),0),"---")</f>
        <v>---</v>
      </c>
      <c r="Y416" s="50" t="str">
        <f>IFERROR(ROUND(T416*INDEX('تعرفه ها'!A:Z,MATCH("جریمه مازاد مصرف آب به ازاء هر متر مکعب",'تعرفه ها'!$B:$B,0),MATCH(F416,'تعرفه ها'!$2:$2,0)),0),"---")</f>
        <v>---</v>
      </c>
      <c r="Z416" s="50" t="str">
        <f>IFERROR(ROUND(((W416+X416+Y416)*INDEX('تعرفه ها'!A:Z,MATCH("هزینه نگهداری و تعمیرات شبکه آب",'تعرفه ها'!$B:$B,0),MATCH(F416,'تعرفه ها'!$2:$2,0))/100),0),"---")</f>
        <v>---</v>
      </c>
      <c r="AA416" s="50" t="str">
        <f>IFERROR(IF(INDEX('اطلاعات دوره'!A:Z,MATCH(G416,'اطلاعات دوره'!C:C,0),MATCH("آب",'اطلاعات دوره'!$1:$1,0))="دارد",ROUND((W416+X416+Y416)*INDEX('تعرفه ها'!A:Z,MATCH("پیک فصلی آب",'تعرفه ها'!$B:$B,0),MATCH(F416,'تعرفه ها'!$2:$2,0))/100,0),0),"---")</f>
        <v>---</v>
      </c>
      <c r="AB416" s="50" t="str">
        <f>IFERROR(ROUND(SUM(W416+X416+Y416+Z416+AA416)*INDEX('تعرفه ها'!A:Z,MATCH("مالیات آب",'تعرفه ها'!$B:$B,0),MATCH(F416,'تعرفه ها'!$2:$2,0))/100,0),"---")</f>
        <v>---</v>
      </c>
      <c r="AC416" s="50" t="str">
        <f t="shared" si="73"/>
        <v>---</v>
      </c>
      <c r="AD416" s="50" t="str">
        <f t="shared" si="66"/>
        <v>---</v>
      </c>
      <c r="AE416" s="50" t="str">
        <f t="shared" si="74"/>
        <v>---</v>
      </c>
      <c r="AF416" s="50" t="str">
        <f t="shared" si="75"/>
        <v>---</v>
      </c>
      <c r="AG416" s="153" t="str">
        <f t="shared" si="76"/>
        <v>---</v>
      </c>
      <c r="AI416" s="183" t="str">
        <f>IFERROR(IF(INDEX(پرداخت!A:AZ,MATCH(A416&amp;" - "&amp;"آب",پرداخت!$B:$B,0),MATCH(G416,پرداخت!$1:$1,0))="نشده","نشده","شده"),"---")</f>
        <v>---</v>
      </c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</row>
    <row r="417" spans="1:79" ht="34.9" hidden="1" customHeight="1">
      <c r="A417" s="170"/>
      <c r="B417" s="47">
        <f>IFERROR(INDEX('اطلاعات انشعابات شرکتها'!A:BB,MATCH(A417,'اطلاعات انشعابات شرکتها'!A:A,0),MATCH(B$1,'اطلاعات انشعابات شرکتها'!$1:$1,0)),0)</f>
        <v>0</v>
      </c>
      <c r="C417" s="48">
        <f>IFERROR(INDEX('اطلاعات انشعابات شرکتها'!A:BB,MATCH(A417,'اطلاعات انشعابات شرکتها'!A:A,0),MATCH(C$1,'اطلاعات انشعابات شرکتها'!$1:$1,0)),0)</f>
        <v>0</v>
      </c>
      <c r="D417" s="45"/>
      <c r="E417" s="171"/>
      <c r="F417" s="170"/>
      <c r="G417" s="47" t="str">
        <f t="shared" si="67"/>
        <v>/</v>
      </c>
      <c r="H417" s="47">
        <f>IFERROR(INDEX('اطلاعات دوره'!A:Z,MATCH(G417,'اطلاعات دوره'!C:C,0),MATCH(H$1,'اطلاعات دوره'!$1:$1,0)),0)</f>
        <v>0</v>
      </c>
      <c r="I417" s="47">
        <f>IFERROR(INDEX('اطلاعات دوره'!A:Z,MATCH(G417,'اطلاعات دوره'!C:C,0),MATCH(I$1,'اطلاعات دوره'!$1:$1,0)),0)</f>
        <v>0</v>
      </c>
      <c r="J417" s="48">
        <f>IFERROR(INDEX('اطلاعات دوره'!A:Z,MATCH(G417,'اطلاعات دوره'!C:C,0),MATCH(J$1,'اطلاعات دوره'!$1:$1,0)),0)</f>
        <v>0</v>
      </c>
      <c r="K417" s="46"/>
      <c r="L417" s="158" t="str">
        <f>IFERROR(INDEX('اطلاعات دوره'!A:Z,MATCH(G417,'اطلاعات دوره'!C:C,0)-1,MATCH("عنوان",'اطلاعات دوره'!$1:$1,0)),"---")</f>
        <v>---</v>
      </c>
      <c r="M417" s="47" t="str">
        <f t="shared" si="68"/>
        <v>----</v>
      </c>
      <c r="N417" s="48" t="str">
        <f t="shared" si="69"/>
        <v>-/</v>
      </c>
      <c r="O417" s="45"/>
      <c r="P417" s="240">
        <f>IFERROR(INDEX('قرائت کنتور'!A:AZ,MATCH(A417&amp;"-"&amp;"آب",'قرائت کنتور'!B:B,0),MATCH(L417,'قرائت کنتور'!$1:$1,0)),0)</f>
        <v>0</v>
      </c>
      <c r="Q417" s="241">
        <f>IFERROR(INDEX('قرائت کنتور'!A:AZ,MATCH(A417&amp;"-"&amp;"آب",'قرائت کنتور'!B:B,0),MATCH(G417,'قرائت کنتور'!$1:$1,0)),0)</f>
        <v>0</v>
      </c>
      <c r="R417" s="241">
        <f t="shared" si="70"/>
        <v>0</v>
      </c>
      <c r="S417" s="241" t="str">
        <f>IFERROR(INDEX('اطلاعات انشعابات شرکتها'!A:AB,MATCH(A417,'اطلاعات انشعابات شرکتها'!A:A,0),MATCH(S$1,'اطلاعات انشعابات شرکتها'!$1:$1,0)),"---")</f>
        <v>---</v>
      </c>
      <c r="T417" s="227" t="str">
        <f t="shared" si="71"/>
        <v>---</v>
      </c>
      <c r="U417" s="45"/>
      <c r="V417" s="155" t="str">
        <f>IFERROR(INDEX('تعرفه ها'!A:Z,MATCH("بهای هر متر مکعب آب مصرفی",'تعرفه ها'!$B:$B,0),MATCH(F417,'تعرفه ها'!$2:$2,0)),"---")</f>
        <v>---</v>
      </c>
      <c r="W417" s="50" t="str">
        <f t="shared" si="72"/>
        <v>---</v>
      </c>
      <c r="X417" s="50" t="str">
        <f>IFERROR(ROUND(R417*INDEX('تعرفه ها'!A:Z,MATCH("عوارض آب به ازاء هر متر مکعب",'تعرفه ها'!$B:$B,0),MATCH(F417,'تعرفه ها'!$2:$2,0)),0),"---")</f>
        <v>---</v>
      </c>
      <c r="Y417" s="50" t="str">
        <f>IFERROR(ROUND(T417*INDEX('تعرفه ها'!A:Z,MATCH("جریمه مازاد مصرف آب به ازاء هر متر مکعب",'تعرفه ها'!$B:$B,0),MATCH(F417,'تعرفه ها'!$2:$2,0)),0),"---")</f>
        <v>---</v>
      </c>
      <c r="Z417" s="50" t="str">
        <f>IFERROR(ROUND(((W417+X417+Y417)*INDEX('تعرفه ها'!A:Z,MATCH("هزینه نگهداری و تعمیرات شبکه آب",'تعرفه ها'!$B:$B,0),MATCH(F417,'تعرفه ها'!$2:$2,0))/100),0),"---")</f>
        <v>---</v>
      </c>
      <c r="AA417" s="50" t="str">
        <f>IFERROR(IF(INDEX('اطلاعات دوره'!A:Z,MATCH(G417,'اطلاعات دوره'!C:C,0),MATCH("آب",'اطلاعات دوره'!$1:$1,0))="دارد",ROUND((W417+X417+Y417)*INDEX('تعرفه ها'!A:Z,MATCH("پیک فصلی آب",'تعرفه ها'!$B:$B,0),MATCH(F417,'تعرفه ها'!$2:$2,0))/100,0),0),"---")</f>
        <v>---</v>
      </c>
      <c r="AB417" s="50" t="str">
        <f>IFERROR(ROUND(SUM(W417+X417+Y417+Z417+AA417)*INDEX('تعرفه ها'!A:Z,MATCH("مالیات آب",'تعرفه ها'!$B:$B,0),MATCH(F417,'تعرفه ها'!$2:$2,0))/100,0),"---")</f>
        <v>---</v>
      </c>
      <c r="AC417" s="50" t="str">
        <f t="shared" si="73"/>
        <v>---</v>
      </c>
      <c r="AD417" s="50" t="str">
        <f t="shared" si="66"/>
        <v>---</v>
      </c>
      <c r="AE417" s="50" t="str">
        <f t="shared" si="74"/>
        <v>---</v>
      </c>
      <c r="AF417" s="50" t="str">
        <f t="shared" si="75"/>
        <v>---</v>
      </c>
      <c r="AG417" s="153" t="str">
        <f t="shared" si="76"/>
        <v>---</v>
      </c>
      <c r="AI417" s="183" t="str">
        <f>IFERROR(IF(INDEX(پرداخت!A:AZ,MATCH(A417&amp;" - "&amp;"آب",پرداخت!$B:$B,0),MATCH(G417,پرداخت!$1:$1,0))="نشده","نشده","شده"),"---")</f>
        <v>---</v>
      </c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</row>
    <row r="418" spans="1:79" ht="34.9" hidden="1" customHeight="1">
      <c r="A418" s="170"/>
      <c r="B418" s="47">
        <f>IFERROR(INDEX('اطلاعات انشعابات شرکتها'!A:BB,MATCH(A418,'اطلاعات انشعابات شرکتها'!A:A,0),MATCH(B$1,'اطلاعات انشعابات شرکتها'!$1:$1,0)),0)</f>
        <v>0</v>
      </c>
      <c r="C418" s="48">
        <f>IFERROR(INDEX('اطلاعات انشعابات شرکتها'!A:BB,MATCH(A418,'اطلاعات انشعابات شرکتها'!A:A,0),MATCH(C$1,'اطلاعات انشعابات شرکتها'!$1:$1,0)),0)</f>
        <v>0</v>
      </c>
      <c r="D418" s="45"/>
      <c r="E418" s="171"/>
      <c r="F418" s="170"/>
      <c r="G418" s="47" t="str">
        <f t="shared" si="67"/>
        <v>/</v>
      </c>
      <c r="H418" s="47">
        <f>IFERROR(INDEX('اطلاعات دوره'!A:Z,MATCH(G418,'اطلاعات دوره'!C:C,0),MATCH(H$1,'اطلاعات دوره'!$1:$1,0)),0)</f>
        <v>0</v>
      </c>
      <c r="I418" s="47">
        <f>IFERROR(INDEX('اطلاعات دوره'!A:Z,MATCH(G418,'اطلاعات دوره'!C:C,0),MATCH(I$1,'اطلاعات دوره'!$1:$1,0)),0)</f>
        <v>0</v>
      </c>
      <c r="J418" s="48">
        <f>IFERROR(INDEX('اطلاعات دوره'!A:Z,MATCH(G418,'اطلاعات دوره'!C:C,0),MATCH(J$1,'اطلاعات دوره'!$1:$1,0)),0)</f>
        <v>0</v>
      </c>
      <c r="K418" s="46"/>
      <c r="L418" s="158" t="str">
        <f>IFERROR(INDEX('اطلاعات دوره'!A:Z,MATCH(G418,'اطلاعات دوره'!C:C,0)-1,MATCH("عنوان",'اطلاعات دوره'!$1:$1,0)),"---")</f>
        <v>---</v>
      </c>
      <c r="M418" s="47" t="str">
        <f t="shared" si="68"/>
        <v>----</v>
      </c>
      <c r="N418" s="48" t="str">
        <f t="shared" si="69"/>
        <v>-/</v>
      </c>
      <c r="O418" s="45"/>
      <c r="P418" s="240">
        <f>IFERROR(INDEX('قرائت کنتور'!A:AZ,MATCH(A418&amp;"-"&amp;"آب",'قرائت کنتور'!B:B,0),MATCH(L418,'قرائت کنتور'!$1:$1,0)),0)</f>
        <v>0</v>
      </c>
      <c r="Q418" s="241">
        <f>IFERROR(INDEX('قرائت کنتور'!A:AZ,MATCH(A418&amp;"-"&amp;"آب",'قرائت کنتور'!B:B,0),MATCH(G418,'قرائت کنتور'!$1:$1,0)),0)</f>
        <v>0</v>
      </c>
      <c r="R418" s="241">
        <f t="shared" si="70"/>
        <v>0</v>
      </c>
      <c r="S418" s="241" t="str">
        <f>IFERROR(INDEX('اطلاعات انشعابات شرکتها'!A:AB,MATCH(A418,'اطلاعات انشعابات شرکتها'!A:A,0),MATCH(S$1,'اطلاعات انشعابات شرکتها'!$1:$1,0)),"---")</f>
        <v>---</v>
      </c>
      <c r="T418" s="227" t="str">
        <f t="shared" si="71"/>
        <v>---</v>
      </c>
      <c r="U418" s="45"/>
      <c r="V418" s="155" t="str">
        <f>IFERROR(INDEX('تعرفه ها'!A:Z,MATCH("بهای هر متر مکعب آب مصرفی",'تعرفه ها'!$B:$B,0),MATCH(F418,'تعرفه ها'!$2:$2,0)),"---")</f>
        <v>---</v>
      </c>
      <c r="W418" s="50" t="str">
        <f t="shared" si="72"/>
        <v>---</v>
      </c>
      <c r="X418" s="50" t="str">
        <f>IFERROR(ROUND(R418*INDEX('تعرفه ها'!A:Z,MATCH("عوارض آب به ازاء هر متر مکعب",'تعرفه ها'!$B:$B,0),MATCH(F418,'تعرفه ها'!$2:$2,0)),0),"---")</f>
        <v>---</v>
      </c>
      <c r="Y418" s="50" t="str">
        <f>IFERROR(ROUND(T418*INDEX('تعرفه ها'!A:Z,MATCH("جریمه مازاد مصرف آب به ازاء هر متر مکعب",'تعرفه ها'!$B:$B,0),MATCH(F418,'تعرفه ها'!$2:$2,0)),0),"---")</f>
        <v>---</v>
      </c>
      <c r="Z418" s="50" t="str">
        <f>IFERROR(ROUND(((W418+X418+Y418)*INDEX('تعرفه ها'!A:Z,MATCH("هزینه نگهداری و تعمیرات شبکه آب",'تعرفه ها'!$B:$B,0),MATCH(F418,'تعرفه ها'!$2:$2,0))/100),0),"---")</f>
        <v>---</v>
      </c>
      <c r="AA418" s="50" t="str">
        <f>IFERROR(IF(INDEX('اطلاعات دوره'!A:Z,MATCH(G418,'اطلاعات دوره'!C:C,0),MATCH("آب",'اطلاعات دوره'!$1:$1,0))="دارد",ROUND((W418+X418+Y418)*INDEX('تعرفه ها'!A:Z,MATCH("پیک فصلی آب",'تعرفه ها'!$B:$B,0),MATCH(F418,'تعرفه ها'!$2:$2,0))/100,0),0),"---")</f>
        <v>---</v>
      </c>
      <c r="AB418" s="50" t="str">
        <f>IFERROR(ROUND(SUM(W418+X418+Y418+Z418+AA418)*INDEX('تعرفه ها'!A:Z,MATCH("مالیات آب",'تعرفه ها'!$B:$B,0),MATCH(F418,'تعرفه ها'!$2:$2,0))/100,0),"---")</f>
        <v>---</v>
      </c>
      <c r="AC418" s="50" t="str">
        <f t="shared" si="73"/>
        <v>---</v>
      </c>
      <c r="AD418" s="50" t="str">
        <f t="shared" si="66"/>
        <v>---</v>
      </c>
      <c r="AE418" s="50" t="str">
        <f t="shared" si="74"/>
        <v>---</v>
      </c>
      <c r="AF418" s="50" t="str">
        <f t="shared" si="75"/>
        <v>---</v>
      </c>
      <c r="AG418" s="153" t="str">
        <f t="shared" si="76"/>
        <v>---</v>
      </c>
      <c r="AI418" s="183" t="str">
        <f>IFERROR(IF(INDEX(پرداخت!A:AZ,MATCH(A418&amp;" - "&amp;"آب",پرداخت!$B:$B,0),MATCH(G418,پرداخت!$1:$1,0))="نشده","نشده","شده"),"---")</f>
        <v>---</v>
      </c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</row>
    <row r="419" spans="1:79" ht="34.9" hidden="1" customHeight="1">
      <c r="A419" s="170"/>
      <c r="B419" s="47">
        <f>IFERROR(INDEX('اطلاعات انشعابات شرکتها'!A:BB,MATCH(A419,'اطلاعات انشعابات شرکتها'!A:A,0),MATCH(B$1,'اطلاعات انشعابات شرکتها'!$1:$1,0)),0)</f>
        <v>0</v>
      </c>
      <c r="C419" s="48">
        <f>IFERROR(INDEX('اطلاعات انشعابات شرکتها'!A:BB,MATCH(A419,'اطلاعات انشعابات شرکتها'!A:A,0),MATCH(C$1,'اطلاعات انشعابات شرکتها'!$1:$1,0)),0)</f>
        <v>0</v>
      </c>
      <c r="D419" s="45"/>
      <c r="E419" s="171"/>
      <c r="F419" s="170"/>
      <c r="G419" s="47" t="str">
        <f t="shared" si="67"/>
        <v>/</v>
      </c>
      <c r="H419" s="47">
        <f>IFERROR(INDEX('اطلاعات دوره'!A:Z,MATCH(G419,'اطلاعات دوره'!C:C,0),MATCH(H$1,'اطلاعات دوره'!$1:$1,0)),0)</f>
        <v>0</v>
      </c>
      <c r="I419" s="47">
        <f>IFERROR(INDEX('اطلاعات دوره'!A:Z,MATCH(G419,'اطلاعات دوره'!C:C,0),MATCH(I$1,'اطلاعات دوره'!$1:$1,0)),0)</f>
        <v>0</v>
      </c>
      <c r="J419" s="48">
        <f>IFERROR(INDEX('اطلاعات دوره'!A:Z,MATCH(G419,'اطلاعات دوره'!C:C,0),MATCH(J$1,'اطلاعات دوره'!$1:$1,0)),0)</f>
        <v>0</v>
      </c>
      <c r="K419" s="46"/>
      <c r="L419" s="158" t="str">
        <f>IFERROR(INDEX('اطلاعات دوره'!A:Z,MATCH(G419,'اطلاعات دوره'!C:C,0)-1,MATCH("عنوان",'اطلاعات دوره'!$1:$1,0)),"---")</f>
        <v>---</v>
      </c>
      <c r="M419" s="47" t="str">
        <f t="shared" si="68"/>
        <v>----</v>
      </c>
      <c r="N419" s="48" t="str">
        <f t="shared" si="69"/>
        <v>-/</v>
      </c>
      <c r="O419" s="45"/>
      <c r="P419" s="240">
        <f>IFERROR(INDEX('قرائت کنتور'!A:AZ,MATCH(A419&amp;"-"&amp;"آب",'قرائت کنتور'!B:B,0),MATCH(L419,'قرائت کنتور'!$1:$1,0)),0)</f>
        <v>0</v>
      </c>
      <c r="Q419" s="241">
        <f>IFERROR(INDEX('قرائت کنتور'!A:AZ,MATCH(A419&amp;"-"&amp;"آب",'قرائت کنتور'!B:B,0),MATCH(G419,'قرائت کنتور'!$1:$1,0)),0)</f>
        <v>0</v>
      </c>
      <c r="R419" s="241">
        <f t="shared" si="70"/>
        <v>0</v>
      </c>
      <c r="S419" s="241" t="str">
        <f>IFERROR(INDEX('اطلاعات انشعابات شرکتها'!A:AB,MATCH(A419,'اطلاعات انشعابات شرکتها'!A:A,0),MATCH(S$1,'اطلاعات انشعابات شرکتها'!$1:$1,0)),"---")</f>
        <v>---</v>
      </c>
      <c r="T419" s="227" t="str">
        <f t="shared" si="71"/>
        <v>---</v>
      </c>
      <c r="U419" s="45"/>
      <c r="V419" s="155" t="str">
        <f>IFERROR(INDEX('تعرفه ها'!A:Z,MATCH("بهای هر متر مکعب آب مصرفی",'تعرفه ها'!$B:$B,0),MATCH(F419,'تعرفه ها'!$2:$2,0)),"---")</f>
        <v>---</v>
      </c>
      <c r="W419" s="50" t="str">
        <f t="shared" si="72"/>
        <v>---</v>
      </c>
      <c r="X419" s="50" t="str">
        <f>IFERROR(ROUND(R419*INDEX('تعرفه ها'!A:Z,MATCH("عوارض آب به ازاء هر متر مکعب",'تعرفه ها'!$B:$B,0),MATCH(F419,'تعرفه ها'!$2:$2,0)),0),"---")</f>
        <v>---</v>
      </c>
      <c r="Y419" s="50" t="str">
        <f>IFERROR(ROUND(T419*INDEX('تعرفه ها'!A:Z,MATCH("جریمه مازاد مصرف آب به ازاء هر متر مکعب",'تعرفه ها'!$B:$B,0),MATCH(F419,'تعرفه ها'!$2:$2,0)),0),"---")</f>
        <v>---</v>
      </c>
      <c r="Z419" s="50" t="str">
        <f>IFERROR(ROUND(((W419+X419+Y419)*INDEX('تعرفه ها'!A:Z,MATCH("هزینه نگهداری و تعمیرات شبکه آب",'تعرفه ها'!$B:$B,0),MATCH(F419,'تعرفه ها'!$2:$2,0))/100),0),"---")</f>
        <v>---</v>
      </c>
      <c r="AA419" s="50" t="str">
        <f>IFERROR(IF(INDEX('اطلاعات دوره'!A:Z,MATCH(G419,'اطلاعات دوره'!C:C,0),MATCH("آب",'اطلاعات دوره'!$1:$1,0))="دارد",ROUND((W419+X419+Y419)*INDEX('تعرفه ها'!A:Z,MATCH("پیک فصلی آب",'تعرفه ها'!$B:$B,0),MATCH(F419,'تعرفه ها'!$2:$2,0))/100,0),0),"---")</f>
        <v>---</v>
      </c>
      <c r="AB419" s="50" t="str">
        <f>IFERROR(ROUND(SUM(W419+X419+Y419+Z419+AA419)*INDEX('تعرفه ها'!A:Z,MATCH("مالیات آب",'تعرفه ها'!$B:$B,0),MATCH(F419,'تعرفه ها'!$2:$2,0))/100,0),"---")</f>
        <v>---</v>
      </c>
      <c r="AC419" s="50" t="str">
        <f t="shared" si="73"/>
        <v>---</v>
      </c>
      <c r="AD419" s="50" t="str">
        <f t="shared" si="66"/>
        <v>---</v>
      </c>
      <c r="AE419" s="50" t="str">
        <f t="shared" si="74"/>
        <v>---</v>
      </c>
      <c r="AF419" s="50" t="str">
        <f t="shared" si="75"/>
        <v>---</v>
      </c>
      <c r="AG419" s="153" t="str">
        <f t="shared" si="76"/>
        <v>---</v>
      </c>
      <c r="AI419" s="183" t="str">
        <f>IFERROR(IF(INDEX(پرداخت!A:AZ,MATCH(A419&amp;" - "&amp;"آب",پرداخت!$B:$B,0),MATCH(G419,پرداخت!$1:$1,0))="نشده","نشده","شده"),"---")</f>
        <v>---</v>
      </c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</row>
    <row r="420" spans="1:79" ht="34.9" hidden="1" customHeight="1">
      <c r="A420" s="170"/>
      <c r="B420" s="47">
        <f>IFERROR(INDEX('اطلاعات انشعابات شرکتها'!A:BB,MATCH(A420,'اطلاعات انشعابات شرکتها'!A:A,0),MATCH(B$1,'اطلاعات انشعابات شرکتها'!$1:$1,0)),0)</f>
        <v>0</v>
      </c>
      <c r="C420" s="48">
        <f>IFERROR(INDEX('اطلاعات انشعابات شرکتها'!A:BB,MATCH(A420,'اطلاعات انشعابات شرکتها'!A:A,0),MATCH(C$1,'اطلاعات انشعابات شرکتها'!$1:$1,0)),0)</f>
        <v>0</v>
      </c>
      <c r="D420" s="45"/>
      <c r="E420" s="171"/>
      <c r="F420" s="170"/>
      <c r="G420" s="47" t="str">
        <f t="shared" si="67"/>
        <v>/</v>
      </c>
      <c r="H420" s="47">
        <f>IFERROR(INDEX('اطلاعات دوره'!A:Z,MATCH(G420,'اطلاعات دوره'!C:C,0),MATCH(H$1,'اطلاعات دوره'!$1:$1,0)),0)</f>
        <v>0</v>
      </c>
      <c r="I420" s="47">
        <f>IFERROR(INDEX('اطلاعات دوره'!A:Z,MATCH(G420,'اطلاعات دوره'!C:C,0),MATCH(I$1,'اطلاعات دوره'!$1:$1,0)),0)</f>
        <v>0</v>
      </c>
      <c r="J420" s="48">
        <f>IFERROR(INDEX('اطلاعات دوره'!A:Z,MATCH(G420,'اطلاعات دوره'!C:C,0),MATCH(J$1,'اطلاعات دوره'!$1:$1,0)),0)</f>
        <v>0</v>
      </c>
      <c r="K420" s="46"/>
      <c r="L420" s="158" t="str">
        <f>IFERROR(INDEX('اطلاعات دوره'!A:Z,MATCH(G420,'اطلاعات دوره'!C:C,0)-1,MATCH("عنوان",'اطلاعات دوره'!$1:$1,0)),"---")</f>
        <v>---</v>
      </c>
      <c r="M420" s="47" t="str">
        <f t="shared" si="68"/>
        <v>----</v>
      </c>
      <c r="N420" s="48" t="str">
        <f t="shared" si="69"/>
        <v>-/</v>
      </c>
      <c r="O420" s="45"/>
      <c r="P420" s="240">
        <f>IFERROR(INDEX('قرائت کنتور'!A:AZ,MATCH(A420&amp;"-"&amp;"آب",'قرائت کنتور'!B:B,0),MATCH(L420,'قرائت کنتور'!$1:$1,0)),0)</f>
        <v>0</v>
      </c>
      <c r="Q420" s="241">
        <f>IFERROR(INDEX('قرائت کنتور'!A:AZ,MATCH(A420&amp;"-"&amp;"آب",'قرائت کنتور'!B:B,0),MATCH(G420,'قرائت کنتور'!$1:$1,0)),0)</f>
        <v>0</v>
      </c>
      <c r="R420" s="241">
        <f t="shared" si="70"/>
        <v>0</v>
      </c>
      <c r="S420" s="241" t="str">
        <f>IFERROR(INDEX('اطلاعات انشعابات شرکتها'!A:AB,MATCH(A420,'اطلاعات انشعابات شرکتها'!A:A,0),MATCH(S$1,'اطلاعات انشعابات شرکتها'!$1:$1,0)),"---")</f>
        <v>---</v>
      </c>
      <c r="T420" s="227" t="str">
        <f t="shared" si="71"/>
        <v>---</v>
      </c>
      <c r="U420" s="45"/>
      <c r="V420" s="155" t="str">
        <f>IFERROR(INDEX('تعرفه ها'!A:Z,MATCH("بهای هر متر مکعب آب مصرفی",'تعرفه ها'!$B:$B,0),MATCH(F420,'تعرفه ها'!$2:$2,0)),"---")</f>
        <v>---</v>
      </c>
      <c r="W420" s="50" t="str">
        <f t="shared" si="72"/>
        <v>---</v>
      </c>
      <c r="X420" s="50" t="str">
        <f>IFERROR(ROUND(R420*INDEX('تعرفه ها'!A:Z,MATCH("عوارض آب به ازاء هر متر مکعب",'تعرفه ها'!$B:$B,0),MATCH(F420,'تعرفه ها'!$2:$2,0)),0),"---")</f>
        <v>---</v>
      </c>
      <c r="Y420" s="50" t="str">
        <f>IFERROR(ROUND(T420*INDEX('تعرفه ها'!A:Z,MATCH("جریمه مازاد مصرف آب به ازاء هر متر مکعب",'تعرفه ها'!$B:$B,0),MATCH(F420,'تعرفه ها'!$2:$2,0)),0),"---")</f>
        <v>---</v>
      </c>
      <c r="Z420" s="50" t="str">
        <f>IFERROR(ROUND(((W420+X420+Y420)*INDEX('تعرفه ها'!A:Z,MATCH("هزینه نگهداری و تعمیرات شبکه آب",'تعرفه ها'!$B:$B,0),MATCH(F420,'تعرفه ها'!$2:$2,0))/100),0),"---")</f>
        <v>---</v>
      </c>
      <c r="AA420" s="50" t="str">
        <f>IFERROR(IF(INDEX('اطلاعات دوره'!A:Z,MATCH(G420,'اطلاعات دوره'!C:C,0),MATCH("آب",'اطلاعات دوره'!$1:$1,0))="دارد",ROUND((W420+X420+Y420)*INDEX('تعرفه ها'!A:Z,MATCH("پیک فصلی آب",'تعرفه ها'!$B:$B,0),MATCH(F420,'تعرفه ها'!$2:$2,0))/100,0),0),"---")</f>
        <v>---</v>
      </c>
      <c r="AB420" s="50" t="str">
        <f>IFERROR(ROUND(SUM(W420+X420+Y420+Z420+AA420)*INDEX('تعرفه ها'!A:Z,MATCH("مالیات آب",'تعرفه ها'!$B:$B,0),MATCH(F420,'تعرفه ها'!$2:$2,0))/100,0),"---")</f>
        <v>---</v>
      </c>
      <c r="AC420" s="50" t="str">
        <f t="shared" si="73"/>
        <v>---</v>
      </c>
      <c r="AD420" s="50" t="str">
        <f t="shared" si="66"/>
        <v>---</v>
      </c>
      <c r="AE420" s="50" t="str">
        <f t="shared" si="74"/>
        <v>---</v>
      </c>
      <c r="AF420" s="50" t="str">
        <f t="shared" si="75"/>
        <v>---</v>
      </c>
      <c r="AG420" s="153" t="str">
        <f t="shared" si="76"/>
        <v>---</v>
      </c>
      <c r="AI420" s="183" t="str">
        <f>IFERROR(IF(INDEX(پرداخت!A:AZ,MATCH(A420&amp;" - "&amp;"آب",پرداخت!$B:$B,0),MATCH(G420,پرداخت!$1:$1,0))="نشده","نشده","شده"),"---")</f>
        <v>---</v>
      </c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</row>
    <row r="421" spans="1:79" ht="34.9" hidden="1" customHeight="1">
      <c r="A421" s="170"/>
      <c r="B421" s="47">
        <f>IFERROR(INDEX('اطلاعات انشعابات شرکتها'!A:BB,MATCH(A421,'اطلاعات انشعابات شرکتها'!A:A,0),MATCH(B$1,'اطلاعات انشعابات شرکتها'!$1:$1,0)),0)</f>
        <v>0</v>
      </c>
      <c r="C421" s="48">
        <f>IFERROR(INDEX('اطلاعات انشعابات شرکتها'!A:BB,MATCH(A421,'اطلاعات انشعابات شرکتها'!A:A,0),MATCH(C$1,'اطلاعات انشعابات شرکتها'!$1:$1,0)),0)</f>
        <v>0</v>
      </c>
      <c r="D421" s="45"/>
      <c r="E421" s="171"/>
      <c r="F421" s="170"/>
      <c r="G421" s="47" t="str">
        <f t="shared" si="67"/>
        <v>/</v>
      </c>
      <c r="H421" s="47">
        <f>IFERROR(INDEX('اطلاعات دوره'!A:Z,MATCH(G421,'اطلاعات دوره'!C:C,0),MATCH(H$1,'اطلاعات دوره'!$1:$1,0)),0)</f>
        <v>0</v>
      </c>
      <c r="I421" s="47">
        <f>IFERROR(INDEX('اطلاعات دوره'!A:Z,MATCH(G421,'اطلاعات دوره'!C:C,0),MATCH(I$1,'اطلاعات دوره'!$1:$1,0)),0)</f>
        <v>0</v>
      </c>
      <c r="J421" s="48">
        <f>IFERROR(INDEX('اطلاعات دوره'!A:Z,MATCH(G421,'اطلاعات دوره'!C:C,0),MATCH(J$1,'اطلاعات دوره'!$1:$1,0)),0)</f>
        <v>0</v>
      </c>
      <c r="K421" s="46"/>
      <c r="L421" s="158" t="str">
        <f>IFERROR(INDEX('اطلاعات دوره'!A:Z,MATCH(G421,'اطلاعات دوره'!C:C,0)-1,MATCH("عنوان",'اطلاعات دوره'!$1:$1,0)),"---")</f>
        <v>---</v>
      </c>
      <c r="M421" s="47" t="str">
        <f t="shared" si="68"/>
        <v>----</v>
      </c>
      <c r="N421" s="48" t="str">
        <f t="shared" si="69"/>
        <v>-/</v>
      </c>
      <c r="O421" s="45"/>
      <c r="P421" s="240">
        <f>IFERROR(INDEX('قرائت کنتور'!A:AZ,MATCH(A421&amp;"-"&amp;"آب",'قرائت کنتور'!B:B,0),MATCH(L421,'قرائت کنتور'!$1:$1,0)),0)</f>
        <v>0</v>
      </c>
      <c r="Q421" s="241">
        <f>IFERROR(INDEX('قرائت کنتور'!A:AZ,MATCH(A421&amp;"-"&amp;"آب",'قرائت کنتور'!B:B,0),MATCH(G421,'قرائت کنتور'!$1:$1,0)),0)</f>
        <v>0</v>
      </c>
      <c r="R421" s="241">
        <f t="shared" si="70"/>
        <v>0</v>
      </c>
      <c r="S421" s="241" t="str">
        <f>IFERROR(INDEX('اطلاعات انشعابات شرکتها'!A:AB,MATCH(A421,'اطلاعات انشعابات شرکتها'!A:A,0),MATCH(S$1,'اطلاعات انشعابات شرکتها'!$1:$1,0)),"---")</f>
        <v>---</v>
      </c>
      <c r="T421" s="227" t="str">
        <f t="shared" si="71"/>
        <v>---</v>
      </c>
      <c r="U421" s="45"/>
      <c r="V421" s="155" t="str">
        <f>IFERROR(INDEX('تعرفه ها'!A:Z,MATCH("بهای هر متر مکعب آب مصرفی",'تعرفه ها'!$B:$B,0),MATCH(F421,'تعرفه ها'!$2:$2,0)),"---")</f>
        <v>---</v>
      </c>
      <c r="W421" s="50" t="str">
        <f t="shared" si="72"/>
        <v>---</v>
      </c>
      <c r="X421" s="50" t="str">
        <f>IFERROR(ROUND(R421*INDEX('تعرفه ها'!A:Z,MATCH("عوارض آب به ازاء هر متر مکعب",'تعرفه ها'!$B:$B,0),MATCH(F421,'تعرفه ها'!$2:$2,0)),0),"---")</f>
        <v>---</v>
      </c>
      <c r="Y421" s="50" t="str">
        <f>IFERROR(ROUND(T421*INDEX('تعرفه ها'!A:Z,MATCH("جریمه مازاد مصرف آب به ازاء هر متر مکعب",'تعرفه ها'!$B:$B,0),MATCH(F421,'تعرفه ها'!$2:$2,0)),0),"---")</f>
        <v>---</v>
      </c>
      <c r="Z421" s="50" t="str">
        <f>IFERROR(ROUND(((W421+X421+Y421)*INDEX('تعرفه ها'!A:Z,MATCH("هزینه نگهداری و تعمیرات شبکه آب",'تعرفه ها'!$B:$B,0),MATCH(F421,'تعرفه ها'!$2:$2,0))/100),0),"---")</f>
        <v>---</v>
      </c>
      <c r="AA421" s="50" t="str">
        <f>IFERROR(IF(INDEX('اطلاعات دوره'!A:Z,MATCH(G421,'اطلاعات دوره'!C:C,0),MATCH("آب",'اطلاعات دوره'!$1:$1,0))="دارد",ROUND((W421+X421+Y421)*INDEX('تعرفه ها'!A:Z,MATCH("پیک فصلی آب",'تعرفه ها'!$B:$B,0),MATCH(F421,'تعرفه ها'!$2:$2,0))/100,0),0),"---")</f>
        <v>---</v>
      </c>
      <c r="AB421" s="50" t="str">
        <f>IFERROR(ROUND(SUM(W421+X421+Y421+Z421+AA421)*INDEX('تعرفه ها'!A:Z,MATCH("مالیات آب",'تعرفه ها'!$B:$B,0),MATCH(F421,'تعرفه ها'!$2:$2,0))/100,0),"---")</f>
        <v>---</v>
      </c>
      <c r="AC421" s="50" t="str">
        <f t="shared" si="73"/>
        <v>---</v>
      </c>
      <c r="AD421" s="50" t="str">
        <f t="shared" si="66"/>
        <v>---</v>
      </c>
      <c r="AE421" s="50" t="str">
        <f t="shared" si="74"/>
        <v>---</v>
      </c>
      <c r="AF421" s="50" t="str">
        <f t="shared" si="75"/>
        <v>---</v>
      </c>
      <c r="AG421" s="153" t="str">
        <f t="shared" si="76"/>
        <v>---</v>
      </c>
      <c r="AI421" s="183" t="str">
        <f>IFERROR(IF(INDEX(پرداخت!A:AZ,MATCH(A421&amp;" - "&amp;"آب",پرداخت!$B:$B,0),MATCH(G421,پرداخت!$1:$1,0))="نشده","نشده","شده"),"---")</f>
        <v>---</v>
      </c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</row>
    <row r="422" spans="1:79" ht="34.9" hidden="1" customHeight="1">
      <c r="A422" s="170"/>
      <c r="B422" s="47">
        <f>IFERROR(INDEX('اطلاعات انشعابات شرکتها'!A:BB,MATCH(A422,'اطلاعات انشعابات شرکتها'!A:A,0),MATCH(B$1,'اطلاعات انشعابات شرکتها'!$1:$1,0)),0)</f>
        <v>0</v>
      </c>
      <c r="C422" s="48">
        <f>IFERROR(INDEX('اطلاعات انشعابات شرکتها'!A:BB,MATCH(A422,'اطلاعات انشعابات شرکتها'!A:A,0),MATCH(C$1,'اطلاعات انشعابات شرکتها'!$1:$1,0)),0)</f>
        <v>0</v>
      </c>
      <c r="D422" s="45"/>
      <c r="E422" s="171"/>
      <c r="F422" s="170"/>
      <c r="G422" s="47" t="str">
        <f t="shared" si="67"/>
        <v>/</v>
      </c>
      <c r="H422" s="47">
        <f>IFERROR(INDEX('اطلاعات دوره'!A:Z,MATCH(G422,'اطلاعات دوره'!C:C,0),MATCH(H$1,'اطلاعات دوره'!$1:$1,0)),0)</f>
        <v>0</v>
      </c>
      <c r="I422" s="47">
        <f>IFERROR(INDEX('اطلاعات دوره'!A:Z,MATCH(G422,'اطلاعات دوره'!C:C,0),MATCH(I$1,'اطلاعات دوره'!$1:$1,0)),0)</f>
        <v>0</v>
      </c>
      <c r="J422" s="48">
        <f>IFERROR(INDEX('اطلاعات دوره'!A:Z,MATCH(G422,'اطلاعات دوره'!C:C,0),MATCH(J$1,'اطلاعات دوره'!$1:$1,0)),0)</f>
        <v>0</v>
      </c>
      <c r="K422" s="46"/>
      <c r="L422" s="158" t="str">
        <f>IFERROR(INDEX('اطلاعات دوره'!A:Z,MATCH(G422,'اطلاعات دوره'!C:C,0)-1,MATCH("عنوان",'اطلاعات دوره'!$1:$1,0)),"---")</f>
        <v>---</v>
      </c>
      <c r="M422" s="47" t="str">
        <f t="shared" si="68"/>
        <v>----</v>
      </c>
      <c r="N422" s="48" t="str">
        <f t="shared" si="69"/>
        <v>-/</v>
      </c>
      <c r="O422" s="45"/>
      <c r="P422" s="240">
        <f>IFERROR(INDEX('قرائت کنتور'!A:AZ,MATCH(A422&amp;"-"&amp;"آب",'قرائت کنتور'!B:B,0),MATCH(L422,'قرائت کنتور'!$1:$1,0)),0)</f>
        <v>0</v>
      </c>
      <c r="Q422" s="241">
        <f>IFERROR(INDEX('قرائت کنتور'!A:AZ,MATCH(A422&amp;"-"&amp;"آب",'قرائت کنتور'!B:B,0),MATCH(G422,'قرائت کنتور'!$1:$1,0)),0)</f>
        <v>0</v>
      </c>
      <c r="R422" s="241">
        <f t="shared" si="70"/>
        <v>0</v>
      </c>
      <c r="S422" s="241" t="str">
        <f>IFERROR(INDEX('اطلاعات انشعابات شرکتها'!A:AB,MATCH(A422,'اطلاعات انشعابات شرکتها'!A:A,0),MATCH(S$1,'اطلاعات انشعابات شرکتها'!$1:$1,0)),"---")</f>
        <v>---</v>
      </c>
      <c r="T422" s="227" t="str">
        <f t="shared" si="71"/>
        <v>---</v>
      </c>
      <c r="U422" s="45"/>
      <c r="V422" s="155" t="str">
        <f>IFERROR(INDEX('تعرفه ها'!A:Z,MATCH("بهای هر متر مکعب آب مصرفی",'تعرفه ها'!$B:$B,0),MATCH(F422,'تعرفه ها'!$2:$2,0)),"---")</f>
        <v>---</v>
      </c>
      <c r="W422" s="50" t="str">
        <f t="shared" si="72"/>
        <v>---</v>
      </c>
      <c r="X422" s="50" t="str">
        <f>IFERROR(ROUND(R422*INDEX('تعرفه ها'!A:Z,MATCH("عوارض آب به ازاء هر متر مکعب",'تعرفه ها'!$B:$B,0),MATCH(F422,'تعرفه ها'!$2:$2,0)),0),"---")</f>
        <v>---</v>
      </c>
      <c r="Y422" s="50" t="str">
        <f>IFERROR(ROUND(T422*INDEX('تعرفه ها'!A:Z,MATCH("جریمه مازاد مصرف آب به ازاء هر متر مکعب",'تعرفه ها'!$B:$B,0),MATCH(F422,'تعرفه ها'!$2:$2,0)),0),"---")</f>
        <v>---</v>
      </c>
      <c r="Z422" s="50" t="str">
        <f>IFERROR(ROUND(((W422+X422+Y422)*INDEX('تعرفه ها'!A:Z,MATCH("هزینه نگهداری و تعمیرات شبکه آب",'تعرفه ها'!$B:$B,0),MATCH(F422,'تعرفه ها'!$2:$2,0))/100),0),"---")</f>
        <v>---</v>
      </c>
      <c r="AA422" s="50" t="str">
        <f>IFERROR(IF(INDEX('اطلاعات دوره'!A:Z,MATCH(G422,'اطلاعات دوره'!C:C,0),MATCH("آب",'اطلاعات دوره'!$1:$1,0))="دارد",ROUND((W422+X422+Y422)*INDEX('تعرفه ها'!A:Z,MATCH("پیک فصلی آب",'تعرفه ها'!$B:$B,0),MATCH(F422,'تعرفه ها'!$2:$2,0))/100,0),0),"---")</f>
        <v>---</v>
      </c>
      <c r="AB422" s="50" t="str">
        <f>IFERROR(ROUND(SUM(W422+X422+Y422+Z422+AA422)*INDEX('تعرفه ها'!A:Z,MATCH("مالیات آب",'تعرفه ها'!$B:$B,0),MATCH(F422,'تعرفه ها'!$2:$2,0))/100,0),"---")</f>
        <v>---</v>
      </c>
      <c r="AC422" s="50" t="str">
        <f t="shared" si="73"/>
        <v>---</v>
      </c>
      <c r="AD422" s="50" t="str">
        <f t="shared" si="66"/>
        <v>---</v>
      </c>
      <c r="AE422" s="50" t="str">
        <f t="shared" si="74"/>
        <v>---</v>
      </c>
      <c r="AF422" s="50" t="str">
        <f t="shared" si="75"/>
        <v>---</v>
      </c>
      <c r="AG422" s="153" t="str">
        <f t="shared" si="76"/>
        <v>---</v>
      </c>
      <c r="AI422" s="183" t="str">
        <f>IFERROR(IF(INDEX(پرداخت!A:AZ,MATCH(A422&amp;" - "&amp;"آب",پرداخت!$B:$B,0),MATCH(G422,پرداخت!$1:$1,0))="نشده","نشده","شده"),"---")</f>
        <v>---</v>
      </c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</row>
    <row r="423" spans="1:79" ht="34.9" hidden="1" customHeight="1">
      <c r="A423" s="170"/>
      <c r="B423" s="47">
        <f>IFERROR(INDEX('اطلاعات انشعابات شرکتها'!A:BB,MATCH(A423,'اطلاعات انشعابات شرکتها'!A:A,0),MATCH(B$1,'اطلاعات انشعابات شرکتها'!$1:$1,0)),0)</f>
        <v>0</v>
      </c>
      <c r="C423" s="48">
        <f>IFERROR(INDEX('اطلاعات انشعابات شرکتها'!A:BB,MATCH(A423,'اطلاعات انشعابات شرکتها'!A:A,0),MATCH(C$1,'اطلاعات انشعابات شرکتها'!$1:$1,0)),0)</f>
        <v>0</v>
      </c>
      <c r="D423" s="45"/>
      <c r="E423" s="171"/>
      <c r="F423" s="170"/>
      <c r="G423" s="47" t="str">
        <f t="shared" si="67"/>
        <v>/</v>
      </c>
      <c r="H423" s="47">
        <f>IFERROR(INDEX('اطلاعات دوره'!A:Z,MATCH(G423,'اطلاعات دوره'!C:C,0),MATCH(H$1,'اطلاعات دوره'!$1:$1,0)),0)</f>
        <v>0</v>
      </c>
      <c r="I423" s="47">
        <f>IFERROR(INDEX('اطلاعات دوره'!A:Z,MATCH(G423,'اطلاعات دوره'!C:C,0),MATCH(I$1,'اطلاعات دوره'!$1:$1,0)),0)</f>
        <v>0</v>
      </c>
      <c r="J423" s="48">
        <f>IFERROR(INDEX('اطلاعات دوره'!A:Z,MATCH(G423,'اطلاعات دوره'!C:C,0),MATCH(J$1,'اطلاعات دوره'!$1:$1,0)),0)</f>
        <v>0</v>
      </c>
      <c r="K423" s="46"/>
      <c r="L423" s="158" t="str">
        <f>IFERROR(INDEX('اطلاعات دوره'!A:Z,MATCH(G423,'اطلاعات دوره'!C:C,0)-1,MATCH("عنوان",'اطلاعات دوره'!$1:$1,0)),"---")</f>
        <v>---</v>
      </c>
      <c r="M423" s="47" t="str">
        <f t="shared" si="68"/>
        <v>----</v>
      </c>
      <c r="N423" s="48" t="str">
        <f t="shared" si="69"/>
        <v>-/</v>
      </c>
      <c r="O423" s="45"/>
      <c r="P423" s="240">
        <f>IFERROR(INDEX('قرائت کنتور'!A:AZ,MATCH(A423&amp;"-"&amp;"آب",'قرائت کنتور'!B:B,0),MATCH(L423,'قرائت کنتور'!$1:$1,0)),0)</f>
        <v>0</v>
      </c>
      <c r="Q423" s="241">
        <f>IFERROR(INDEX('قرائت کنتور'!A:AZ,MATCH(A423&amp;"-"&amp;"آب",'قرائت کنتور'!B:B,0),MATCH(G423,'قرائت کنتور'!$1:$1,0)),0)</f>
        <v>0</v>
      </c>
      <c r="R423" s="241">
        <f t="shared" si="70"/>
        <v>0</v>
      </c>
      <c r="S423" s="241" t="str">
        <f>IFERROR(INDEX('اطلاعات انشعابات شرکتها'!A:AB,MATCH(A423,'اطلاعات انشعابات شرکتها'!A:A,0),MATCH(S$1,'اطلاعات انشعابات شرکتها'!$1:$1,0)),"---")</f>
        <v>---</v>
      </c>
      <c r="T423" s="227" t="str">
        <f t="shared" si="71"/>
        <v>---</v>
      </c>
      <c r="U423" s="45"/>
      <c r="V423" s="155" t="str">
        <f>IFERROR(INDEX('تعرفه ها'!A:Z,MATCH("بهای هر متر مکعب آب مصرفی",'تعرفه ها'!$B:$B,0),MATCH(F423,'تعرفه ها'!$2:$2,0)),"---")</f>
        <v>---</v>
      </c>
      <c r="W423" s="50" t="str">
        <f t="shared" si="72"/>
        <v>---</v>
      </c>
      <c r="X423" s="50" t="str">
        <f>IFERROR(ROUND(R423*INDEX('تعرفه ها'!A:Z,MATCH("عوارض آب به ازاء هر متر مکعب",'تعرفه ها'!$B:$B,0),MATCH(F423,'تعرفه ها'!$2:$2,0)),0),"---")</f>
        <v>---</v>
      </c>
      <c r="Y423" s="50" t="str">
        <f>IFERROR(ROUND(T423*INDEX('تعرفه ها'!A:Z,MATCH("جریمه مازاد مصرف آب به ازاء هر متر مکعب",'تعرفه ها'!$B:$B,0),MATCH(F423,'تعرفه ها'!$2:$2,0)),0),"---")</f>
        <v>---</v>
      </c>
      <c r="Z423" s="50" t="str">
        <f>IFERROR(ROUND(((W423+X423+Y423)*INDEX('تعرفه ها'!A:Z,MATCH("هزینه نگهداری و تعمیرات شبکه آب",'تعرفه ها'!$B:$B,0),MATCH(F423,'تعرفه ها'!$2:$2,0))/100),0),"---")</f>
        <v>---</v>
      </c>
      <c r="AA423" s="50" t="str">
        <f>IFERROR(IF(INDEX('اطلاعات دوره'!A:Z,MATCH(G423,'اطلاعات دوره'!C:C,0),MATCH("آب",'اطلاعات دوره'!$1:$1,0))="دارد",ROUND((W423+X423+Y423)*INDEX('تعرفه ها'!A:Z,MATCH("پیک فصلی آب",'تعرفه ها'!$B:$B,0),MATCH(F423,'تعرفه ها'!$2:$2,0))/100,0),0),"---")</f>
        <v>---</v>
      </c>
      <c r="AB423" s="50" t="str">
        <f>IFERROR(ROUND(SUM(W423+X423+Y423+Z423+AA423)*INDEX('تعرفه ها'!A:Z,MATCH("مالیات آب",'تعرفه ها'!$B:$B,0),MATCH(F423,'تعرفه ها'!$2:$2,0))/100,0),"---")</f>
        <v>---</v>
      </c>
      <c r="AC423" s="50" t="str">
        <f t="shared" si="73"/>
        <v>---</v>
      </c>
      <c r="AD423" s="50" t="str">
        <f t="shared" si="66"/>
        <v>---</v>
      </c>
      <c r="AE423" s="50" t="str">
        <f t="shared" si="74"/>
        <v>---</v>
      </c>
      <c r="AF423" s="50" t="str">
        <f t="shared" si="75"/>
        <v>---</v>
      </c>
      <c r="AG423" s="153" t="str">
        <f t="shared" si="76"/>
        <v>---</v>
      </c>
      <c r="AI423" s="183" t="str">
        <f>IFERROR(IF(INDEX(پرداخت!A:AZ,MATCH(A423&amp;" - "&amp;"آب",پرداخت!$B:$B,0),MATCH(G423,پرداخت!$1:$1,0))="نشده","نشده","شده"),"---")</f>
        <v>---</v>
      </c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</row>
    <row r="424" spans="1:79" ht="34.9" hidden="1" customHeight="1">
      <c r="A424" s="170"/>
      <c r="B424" s="47">
        <f>IFERROR(INDEX('اطلاعات انشعابات شرکتها'!A:BB,MATCH(A424,'اطلاعات انشعابات شرکتها'!A:A,0),MATCH(B$1,'اطلاعات انشعابات شرکتها'!$1:$1,0)),0)</f>
        <v>0</v>
      </c>
      <c r="C424" s="48">
        <f>IFERROR(INDEX('اطلاعات انشعابات شرکتها'!A:BB,MATCH(A424,'اطلاعات انشعابات شرکتها'!A:A,0),MATCH(C$1,'اطلاعات انشعابات شرکتها'!$1:$1,0)),0)</f>
        <v>0</v>
      </c>
      <c r="D424" s="45"/>
      <c r="E424" s="171"/>
      <c r="F424" s="170"/>
      <c r="G424" s="47" t="str">
        <f t="shared" si="67"/>
        <v>/</v>
      </c>
      <c r="H424" s="47">
        <f>IFERROR(INDEX('اطلاعات دوره'!A:Z,MATCH(G424,'اطلاعات دوره'!C:C,0),MATCH(H$1,'اطلاعات دوره'!$1:$1,0)),0)</f>
        <v>0</v>
      </c>
      <c r="I424" s="47">
        <f>IFERROR(INDEX('اطلاعات دوره'!A:Z,MATCH(G424,'اطلاعات دوره'!C:C,0),MATCH(I$1,'اطلاعات دوره'!$1:$1,0)),0)</f>
        <v>0</v>
      </c>
      <c r="J424" s="48">
        <f>IFERROR(INDEX('اطلاعات دوره'!A:Z,MATCH(G424,'اطلاعات دوره'!C:C,0),MATCH(J$1,'اطلاعات دوره'!$1:$1,0)),0)</f>
        <v>0</v>
      </c>
      <c r="K424" s="46"/>
      <c r="L424" s="158" t="str">
        <f>IFERROR(INDEX('اطلاعات دوره'!A:Z,MATCH(G424,'اطلاعات دوره'!C:C,0)-1,MATCH("عنوان",'اطلاعات دوره'!$1:$1,0)),"---")</f>
        <v>---</v>
      </c>
      <c r="M424" s="47" t="str">
        <f t="shared" si="68"/>
        <v>----</v>
      </c>
      <c r="N424" s="48" t="str">
        <f t="shared" si="69"/>
        <v>-/</v>
      </c>
      <c r="O424" s="45"/>
      <c r="P424" s="240">
        <f>IFERROR(INDEX('قرائت کنتور'!A:AZ,MATCH(A424&amp;"-"&amp;"آب",'قرائت کنتور'!B:B,0),MATCH(L424,'قرائت کنتور'!$1:$1,0)),0)</f>
        <v>0</v>
      </c>
      <c r="Q424" s="241">
        <f>IFERROR(INDEX('قرائت کنتور'!A:AZ,MATCH(A424&amp;"-"&amp;"آب",'قرائت کنتور'!B:B,0),MATCH(G424,'قرائت کنتور'!$1:$1,0)),0)</f>
        <v>0</v>
      </c>
      <c r="R424" s="241">
        <f t="shared" si="70"/>
        <v>0</v>
      </c>
      <c r="S424" s="241" t="str">
        <f>IFERROR(INDEX('اطلاعات انشعابات شرکتها'!A:AB,MATCH(A424,'اطلاعات انشعابات شرکتها'!A:A,0),MATCH(S$1,'اطلاعات انشعابات شرکتها'!$1:$1,0)),"---")</f>
        <v>---</v>
      </c>
      <c r="T424" s="227" t="str">
        <f t="shared" si="71"/>
        <v>---</v>
      </c>
      <c r="U424" s="45"/>
      <c r="V424" s="155" t="str">
        <f>IFERROR(INDEX('تعرفه ها'!A:Z,MATCH("بهای هر متر مکعب آب مصرفی",'تعرفه ها'!$B:$B,0),MATCH(F424,'تعرفه ها'!$2:$2,0)),"---")</f>
        <v>---</v>
      </c>
      <c r="W424" s="50" t="str">
        <f t="shared" si="72"/>
        <v>---</v>
      </c>
      <c r="X424" s="50" t="str">
        <f>IFERROR(ROUND(R424*INDEX('تعرفه ها'!A:Z,MATCH("عوارض آب به ازاء هر متر مکعب",'تعرفه ها'!$B:$B,0),MATCH(F424,'تعرفه ها'!$2:$2,0)),0),"---")</f>
        <v>---</v>
      </c>
      <c r="Y424" s="50" t="str">
        <f>IFERROR(ROUND(T424*INDEX('تعرفه ها'!A:Z,MATCH("جریمه مازاد مصرف آب به ازاء هر متر مکعب",'تعرفه ها'!$B:$B,0),MATCH(F424,'تعرفه ها'!$2:$2,0)),0),"---")</f>
        <v>---</v>
      </c>
      <c r="Z424" s="50" t="str">
        <f>IFERROR(ROUND(((W424+X424+Y424)*INDEX('تعرفه ها'!A:Z,MATCH("هزینه نگهداری و تعمیرات شبکه آب",'تعرفه ها'!$B:$B,0),MATCH(F424,'تعرفه ها'!$2:$2,0))/100),0),"---")</f>
        <v>---</v>
      </c>
      <c r="AA424" s="50" t="str">
        <f>IFERROR(IF(INDEX('اطلاعات دوره'!A:Z,MATCH(G424,'اطلاعات دوره'!C:C,0),MATCH("آب",'اطلاعات دوره'!$1:$1,0))="دارد",ROUND((W424+X424+Y424)*INDEX('تعرفه ها'!A:Z,MATCH("پیک فصلی آب",'تعرفه ها'!$B:$B,0),MATCH(F424,'تعرفه ها'!$2:$2,0))/100,0),0),"---")</f>
        <v>---</v>
      </c>
      <c r="AB424" s="50" t="str">
        <f>IFERROR(ROUND(SUM(W424+X424+Y424+Z424+AA424)*INDEX('تعرفه ها'!A:Z,MATCH("مالیات آب",'تعرفه ها'!$B:$B,0),MATCH(F424,'تعرفه ها'!$2:$2,0))/100,0),"---")</f>
        <v>---</v>
      </c>
      <c r="AC424" s="50" t="str">
        <f t="shared" si="73"/>
        <v>---</v>
      </c>
      <c r="AD424" s="50" t="str">
        <f t="shared" si="66"/>
        <v>---</v>
      </c>
      <c r="AE424" s="50" t="str">
        <f t="shared" si="74"/>
        <v>---</v>
      </c>
      <c r="AF424" s="50" t="str">
        <f t="shared" si="75"/>
        <v>---</v>
      </c>
      <c r="AG424" s="153" t="str">
        <f t="shared" si="76"/>
        <v>---</v>
      </c>
      <c r="AI424" s="183" t="str">
        <f>IFERROR(IF(INDEX(پرداخت!A:AZ,MATCH(A424&amp;" - "&amp;"آب",پرداخت!$B:$B,0),MATCH(G424,پرداخت!$1:$1,0))="نشده","نشده","شده"),"---")</f>
        <v>---</v>
      </c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</row>
    <row r="425" spans="1:79" ht="34.9" hidden="1" customHeight="1">
      <c r="A425" s="170"/>
      <c r="B425" s="47">
        <f>IFERROR(INDEX('اطلاعات انشعابات شرکتها'!A:BB,MATCH(A425,'اطلاعات انشعابات شرکتها'!A:A,0),MATCH(B$1,'اطلاعات انشعابات شرکتها'!$1:$1,0)),0)</f>
        <v>0</v>
      </c>
      <c r="C425" s="48">
        <f>IFERROR(INDEX('اطلاعات انشعابات شرکتها'!A:BB,MATCH(A425,'اطلاعات انشعابات شرکتها'!A:A,0),MATCH(C$1,'اطلاعات انشعابات شرکتها'!$1:$1,0)),0)</f>
        <v>0</v>
      </c>
      <c r="D425" s="45"/>
      <c r="E425" s="171"/>
      <c r="F425" s="170"/>
      <c r="G425" s="47" t="str">
        <f t="shared" si="67"/>
        <v>/</v>
      </c>
      <c r="H425" s="47">
        <f>IFERROR(INDEX('اطلاعات دوره'!A:Z,MATCH(G425,'اطلاعات دوره'!C:C,0),MATCH(H$1,'اطلاعات دوره'!$1:$1,0)),0)</f>
        <v>0</v>
      </c>
      <c r="I425" s="47">
        <f>IFERROR(INDEX('اطلاعات دوره'!A:Z,MATCH(G425,'اطلاعات دوره'!C:C,0),MATCH(I$1,'اطلاعات دوره'!$1:$1,0)),0)</f>
        <v>0</v>
      </c>
      <c r="J425" s="48">
        <f>IFERROR(INDEX('اطلاعات دوره'!A:Z,MATCH(G425,'اطلاعات دوره'!C:C,0),MATCH(J$1,'اطلاعات دوره'!$1:$1,0)),0)</f>
        <v>0</v>
      </c>
      <c r="K425" s="46"/>
      <c r="L425" s="158" t="str">
        <f>IFERROR(INDEX('اطلاعات دوره'!A:Z,MATCH(G425,'اطلاعات دوره'!C:C,0)-1,MATCH("عنوان",'اطلاعات دوره'!$1:$1,0)),"---")</f>
        <v>---</v>
      </c>
      <c r="M425" s="47" t="str">
        <f t="shared" si="68"/>
        <v>----</v>
      </c>
      <c r="N425" s="48" t="str">
        <f t="shared" si="69"/>
        <v>-/</v>
      </c>
      <c r="O425" s="45"/>
      <c r="P425" s="240">
        <f>IFERROR(INDEX('قرائت کنتور'!A:AZ,MATCH(A425&amp;"-"&amp;"آب",'قرائت کنتور'!B:B,0),MATCH(L425,'قرائت کنتور'!$1:$1,0)),0)</f>
        <v>0</v>
      </c>
      <c r="Q425" s="241">
        <f>IFERROR(INDEX('قرائت کنتور'!A:AZ,MATCH(A425&amp;"-"&amp;"آب",'قرائت کنتور'!B:B,0),MATCH(G425,'قرائت کنتور'!$1:$1,0)),0)</f>
        <v>0</v>
      </c>
      <c r="R425" s="241">
        <f t="shared" si="70"/>
        <v>0</v>
      </c>
      <c r="S425" s="241" t="str">
        <f>IFERROR(INDEX('اطلاعات انشعابات شرکتها'!A:AB,MATCH(A425,'اطلاعات انشعابات شرکتها'!A:A,0),MATCH(S$1,'اطلاعات انشعابات شرکتها'!$1:$1,0)),"---")</f>
        <v>---</v>
      </c>
      <c r="T425" s="227" t="str">
        <f t="shared" si="71"/>
        <v>---</v>
      </c>
      <c r="U425" s="45"/>
      <c r="V425" s="155" t="str">
        <f>IFERROR(INDEX('تعرفه ها'!A:Z,MATCH("بهای هر متر مکعب آب مصرفی",'تعرفه ها'!$B:$B,0),MATCH(F425,'تعرفه ها'!$2:$2,0)),"---")</f>
        <v>---</v>
      </c>
      <c r="W425" s="50" t="str">
        <f t="shared" si="72"/>
        <v>---</v>
      </c>
      <c r="X425" s="50" t="str">
        <f>IFERROR(ROUND(R425*INDEX('تعرفه ها'!A:Z,MATCH("عوارض آب به ازاء هر متر مکعب",'تعرفه ها'!$B:$B,0),MATCH(F425,'تعرفه ها'!$2:$2,0)),0),"---")</f>
        <v>---</v>
      </c>
      <c r="Y425" s="50" t="str">
        <f>IFERROR(ROUND(T425*INDEX('تعرفه ها'!A:Z,MATCH("جریمه مازاد مصرف آب به ازاء هر متر مکعب",'تعرفه ها'!$B:$B,0),MATCH(F425,'تعرفه ها'!$2:$2,0)),0),"---")</f>
        <v>---</v>
      </c>
      <c r="Z425" s="50" t="str">
        <f>IFERROR(ROUND(((W425+X425+Y425)*INDEX('تعرفه ها'!A:Z,MATCH("هزینه نگهداری و تعمیرات شبکه آب",'تعرفه ها'!$B:$B,0),MATCH(F425,'تعرفه ها'!$2:$2,0))/100),0),"---")</f>
        <v>---</v>
      </c>
      <c r="AA425" s="50" t="str">
        <f>IFERROR(IF(INDEX('اطلاعات دوره'!A:Z,MATCH(G425,'اطلاعات دوره'!C:C,0),MATCH("آب",'اطلاعات دوره'!$1:$1,0))="دارد",ROUND((W425+X425+Y425)*INDEX('تعرفه ها'!A:Z,MATCH("پیک فصلی آب",'تعرفه ها'!$B:$B,0),MATCH(F425,'تعرفه ها'!$2:$2,0))/100,0),0),"---")</f>
        <v>---</v>
      </c>
      <c r="AB425" s="50" t="str">
        <f>IFERROR(ROUND(SUM(W425+X425+Y425+Z425+AA425)*INDEX('تعرفه ها'!A:Z,MATCH("مالیات آب",'تعرفه ها'!$B:$B,0),MATCH(F425,'تعرفه ها'!$2:$2,0))/100,0),"---")</f>
        <v>---</v>
      </c>
      <c r="AC425" s="50" t="str">
        <f t="shared" si="73"/>
        <v>---</v>
      </c>
      <c r="AD425" s="50" t="str">
        <f t="shared" si="66"/>
        <v>---</v>
      </c>
      <c r="AE425" s="50" t="str">
        <f t="shared" si="74"/>
        <v>---</v>
      </c>
      <c r="AF425" s="50" t="str">
        <f t="shared" si="75"/>
        <v>---</v>
      </c>
      <c r="AG425" s="153" t="str">
        <f t="shared" si="76"/>
        <v>---</v>
      </c>
      <c r="AI425" s="183" t="str">
        <f>IFERROR(IF(INDEX(پرداخت!A:AZ,MATCH(A425&amp;" - "&amp;"آب",پرداخت!$B:$B,0),MATCH(G425,پرداخت!$1:$1,0))="نشده","نشده","شده"),"---")</f>
        <v>---</v>
      </c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</row>
    <row r="426" spans="1:79" ht="34.9" hidden="1" customHeight="1">
      <c r="A426" s="170"/>
      <c r="B426" s="47">
        <f>IFERROR(INDEX('اطلاعات انشعابات شرکتها'!A:BB,MATCH(A426,'اطلاعات انشعابات شرکتها'!A:A,0),MATCH(B$1,'اطلاعات انشعابات شرکتها'!$1:$1,0)),0)</f>
        <v>0</v>
      </c>
      <c r="C426" s="48">
        <f>IFERROR(INDEX('اطلاعات انشعابات شرکتها'!A:BB,MATCH(A426,'اطلاعات انشعابات شرکتها'!A:A,0),MATCH(C$1,'اطلاعات انشعابات شرکتها'!$1:$1,0)),0)</f>
        <v>0</v>
      </c>
      <c r="D426" s="45"/>
      <c r="E426" s="171"/>
      <c r="F426" s="170"/>
      <c r="G426" s="47" t="str">
        <f t="shared" si="67"/>
        <v>/</v>
      </c>
      <c r="H426" s="47">
        <f>IFERROR(INDEX('اطلاعات دوره'!A:Z,MATCH(G426,'اطلاعات دوره'!C:C,0),MATCH(H$1,'اطلاعات دوره'!$1:$1,0)),0)</f>
        <v>0</v>
      </c>
      <c r="I426" s="47">
        <f>IFERROR(INDEX('اطلاعات دوره'!A:Z,MATCH(G426,'اطلاعات دوره'!C:C,0),MATCH(I$1,'اطلاعات دوره'!$1:$1,0)),0)</f>
        <v>0</v>
      </c>
      <c r="J426" s="48">
        <f>IFERROR(INDEX('اطلاعات دوره'!A:Z,MATCH(G426,'اطلاعات دوره'!C:C,0),MATCH(J$1,'اطلاعات دوره'!$1:$1,0)),0)</f>
        <v>0</v>
      </c>
      <c r="K426" s="46"/>
      <c r="L426" s="158" t="str">
        <f>IFERROR(INDEX('اطلاعات دوره'!A:Z,MATCH(G426,'اطلاعات دوره'!C:C,0)-1,MATCH("عنوان",'اطلاعات دوره'!$1:$1,0)),"---")</f>
        <v>---</v>
      </c>
      <c r="M426" s="47" t="str">
        <f t="shared" si="68"/>
        <v>----</v>
      </c>
      <c r="N426" s="48" t="str">
        <f t="shared" si="69"/>
        <v>-/</v>
      </c>
      <c r="O426" s="45"/>
      <c r="P426" s="240">
        <f>IFERROR(INDEX('قرائت کنتور'!A:AZ,MATCH(A426&amp;"-"&amp;"آب",'قرائت کنتور'!B:B,0),MATCH(L426,'قرائت کنتور'!$1:$1,0)),0)</f>
        <v>0</v>
      </c>
      <c r="Q426" s="241">
        <f>IFERROR(INDEX('قرائت کنتور'!A:AZ,MATCH(A426&amp;"-"&amp;"آب",'قرائت کنتور'!B:B,0),MATCH(G426,'قرائت کنتور'!$1:$1,0)),0)</f>
        <v>0</v>
      </c>
      <c r="R426" s="241">
        <f t="shared" si="70"/>
        <v>0</v>
      </c>
      <c r="S426" s="241" t="str">
        <f>IFERROR(INDEX('اطلاعات انشعابات شرکتها'!A:AB,MATCH(A426,'اطلاعات انشعابات شرکتها'!A:A,0),MATCH(S$1,'اطلاعات انشعابات شرکتها'!$1:$1,0)),"---")</f>
        <v>---</v>
      </c>
      <c r="T426" s="227" t="str">
        <f t="shared" si="71"/>
        <v>---</v>
      </c>
      <c r="U426" s="45"/>
      <c r="V426" s="155" t="str">
        <f>IFERROR(INDEX('تعرفه ها'!A:Z,MATCH("بهای هر متر مکعب آب مصرفی",'تعرفه ها'!$B:$B,0),MATCH(F426,'تعرفه ها'!$2:$2,0)),"---")</f>
        <v>---</v>
      </c>
      <c r="W426" s="50" t="str">
        <f t="shared" si="72"/>
        <v>---</v>
      </c>
      <c r="X426" s="50" t="str">
        <f>IFERROR(ROUND(R426*INDEX('تعرفه ها'!A:Z,MATCH("عوارض آب به ازاء هر متر مکعب",'تعرفه ها'!$B:$B,0),MATCH(F426,'تعرفه ها'!$2:$2,0)),0),"---")</f>
        <v>---</v>
      </c>
      <c r="Y426" s="50" t="str">
        <f>IFERROR(ROUND(T426*INDEX('تعرفه ها'!A:Z,MATCH("جریمه مازاد مصرف آب به ازاء هر متر مکعب",'تعرفه ها'!$B:$B,0),MATCH(F426,'تعرفه ها'!$2:$2,0)),0),"---")</f>
        <v>---</v>
      </c>
      <c r="Z426" s="50" t="str">
        <f>IFERROR(ROUND(((W426+X426+Y426)*INDEX('تعرفه ها'!A:Z,MATCH("هزینه نگهداری و تعمیرات شبکه آب",'تعرفه ها'!$B:$B,0),MATCH(F426,'تعرفه ها'!$2:$2,0))/100),0),"---")</f>
        <v>---</v>
      </c>
      <c r="AA426" s="50" t="str">
        <f>IFERROR(IF(INDEX('اطلاعات دوره'!A:Z,MATCH(G426,'اطلاعات دوره'!C:C,0),MATCH("آب",'اطلاعات دوره'!$1:$1,0))="دارد",ROUND((W426+X426+Y426)*INDEX('تعرفه ها'!A:Z,MATCH("پیک فصلی آب",'تعرفه ها'!$B:$B,0),MATCH(F426,'تعرفه ها'!$2:$2,0))/100,0),0),"---")</f>
        <v>---</v>
      </c>
      <c r="AB426" s="50" t="str">
        <f>IFERROR(ROUND(SUM(W426+X426+Y426+Z426+AA426)*INDEX('تعرفه ها'!A:Z,MATCH("مالیات آب",'تعرفه ها'!$B:$B,0),MATCH(F426,'تعرفه ها'!$2:$2,0))/100,0),"---")</f>
        <v>---</v>
      </c>
      <c r="AC426" s="50" t="str">
        <f t="shared" si="73"/>
        <v>---</v>
      </c>
      <c r="AD426" s="50" t="str">
        <f t="shared" si="66"/>
        <v>---</v>
      </c>
      <c r="AE426" s="50" t="str">
        <f t="shared" si="74"/>
        <v>---</v>
      </c>
      <c r="AF426" s="50" t="str">
        <f t="shared" si="75"/>
        <v>---</v>
      </c>
      <c r="AG426" s="153" t="str">
        <f t="shared" si="76"/>
        <v>---</v>
      </c>
      <c r="AI426" s="183" t="str">
        <f>IFERROR(IF(INDEX(پرداخت!A:AZ,MATCH(A426&amp;" - "&amp;"آب",پرداخت!$B:$B,0),MATCH(G426,پرداخت!$1:$1,0))="نشده","نشده","شده"),"---")</f>
        <v>---</v>
      </c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</row>
    <row r="427" spans="1:79" ht="34.9" hidden="1" customHeight="1">
      <c r="A427" s="170"/>
      <c r="B427" s="47">
        <f>IFERROR(INDEX('اطلاعات انشعابات شرکتها'!A:BB,MATCH(A427,'اطلاعات انشعابات شرکتها'!A:A,0),MATCH(B$1,'اطلاعات انشعابات شرکتها'!$1:$1,0)),0)</f>
        <v>0</v>
      </c>
      <c r="C427" s="48">
        <f>IFERROR(INDEX('اطلاعات انشعابات شرکتها'!A:BB,MATCH(A427,'اطلاعات انشعابات شرکتها'!A:A,0),MATCH(C$1,'اطلاعات انشعابات شرکتها'!$1:$1,0)),0)</f>
        <v>0</v>
      </c>
      <c r="D427" s="45"/>
      <c r="E427" s="171"/>
      <c r="F427" s="170"/>
      <c r="G427" s="47" t="str">
        <f t="shared" si="67"/>
        <v>/</v>
      </c>
      <c r="H427" s="47">
        <f>IFERROR(INDEX('اطلاعات دوره'!A:Z,MATCH(G427,'اطلاعات دوره'!C:C,0),MATCH(H$1,'اطلاعات دوره'!$1:$1,0)),0)</f>
        <v>0</v>
      </c>
      <c r="I427" s="47">
        <f>IFERROR(INDEX('اطلاعات دوره'!A:Z,MATCH(G427,'اطلاعات دوره'!C:C,0),MATCH(I$1,'اطلاعات دوره'!$1:$1,0)),0)</f>
        <v>0</v>
      </c>
      <c r="J427" s="48">
        <f>IFERROR(INDEX('اطلاعات دوره'!A:Z,MATCH(G427,'اطلاعات دوره'!C:C,0),MATCH(J$1,'اطلاعات دوره'!$1:$1,0)),0)</f>
        <v>0</v>
      </c>
      <c r="K427" s="46"/>
      <c r="L427" s="158" t="str">
        <f>IFERROR(INDEX('اطلاعات دوره'!A:Z,MATCH(G427,'اطلاعات دوره'!C:C,0)-1,MATCH("عنوان",'اطلاعات دوره'!$1:$1,0)),"---")</f>
        <v>---</v>
      </c>
      <c r="M427" s="47" t="str">
        <f t="shared" si="68"/>
        <v>----</v>
      </c>
      <c r="N427" s="48" t="str">
        <f t="shared" si="69"/>
        <v>-/</v>
      </c>
      <c r="O427" s="45"/>
      <c r="P427" s="240">
        <f>IFERROR(INDEX('قرائت کنتور'!A:AZ,MATCH(A427&amp;"-"&amp;"آب",'قرائت کنتور'!B:B,0),MATCH(L427,'قرائت کنتور'!$1:$1,0)),0)</f>
        <v>0</v>
      </c>
      <c r="Q427" s="241">
        <f>IFERROR(INDEX('قرائت کنتور'!A:AZ,MATCH(A427&amp;"-"&amp;"آب",'قرائت کنتور'!B:B,0),MATCH(G427,'قرائت کنتور'!$1:$1,0)),0)</f>
        <v>0</v>
      </c>
      <c r="R427" s="241">
        <f t="shared" si="70"/>
        <v>0</v>
      </c>
      <c r="S427" s="241" t="str">
        <f>IFERROR(INDEX('اطلاعات انشعابات شرکتها'!A:AB,MATCH(A427,'اطلاعات انشعابات شرکتها'!A:A,0),MATCH(S$1,'اطلاعات انشعابات شرکتها'!$1:$1,0)),"---")</f>
        <v>---</v>
      </c>
      <c r="T427" s="227" t="str">
        <f t="shared" si="71"/>
        <v>---</v>
      </c>
      <c r="U427" s="45"/>
      <c r="V427" s="155" t="str">
        <f>IFERROR(INDEX('تعرفه ها'!A:Z,MATCH("بهای هر متر مکعب آب مصرفی",'تعرفه ها'!$B:$B,0),MATCH(F427,'تعرفه ها'!$2:$2,0)),"---")</f>
        <v>---</v>
      </c>
      <c r="W427" s="50" t="str">
        <f t="shared" si="72"/>
        <v>---</v>
      </c>
      <c r="X427" s="50" t="str">
        <f>IFERROR(ROUND(R427*INDEX('تعرفه ها'!A:Z,MATCH("عوارض آب به ازاء هر متر مکعب",'تعرفه ها'!$B:$B,0),MATCH(F427,'تعرفه ها'!$2:$2,0)),0),"---")</f>
        <v>---</v>
      </c>
      <c r="Y427" s="50" t="str">
        <f>IFERROR(ROUND(T427*INDEX('تعرفه ها'!A:Z,MATCH("جریمه مازاد مصرف آب به ازاء هر متر مکعب",'تعرفه ها'!$B:$B,0),MATCH(F427,'تعرفه ها'!$2:$2,0)),0),"---")</f>
        <v>---</v>
      </c>
      <c r="Z427" s="50" t="str">
        <f>IFERROR(ROUND(((W427+X427+Y427)*INDEX('تعرفه ها'!A:Z,MATCH("هزینه نگهداری و تعمیرات شبکه آب",'تعرفه ها'!$B:$B,0),MATCH(F427,'تعرفه ها'!$2:$2,0))/100),0),"---")</f>
        <v>---</v>
      </c>
      <c r="AA427" s="50" t="str">
        <f>IFERROR(IF(INDEX('اطلاعات دوره'!A:Z,MATCH(G427,'اطلاعات دوره'!C:C,0),MATCH("آب",'اطلاعات دوره'!$1:$1,0))="دارد",ROUND((W427+X427+Y427)*INDEX('تعرفه ها'!A:Z,MATCH("پیک فصلی آب",'تعرفه ها'!$B:$B,0),MATCH(F427,'تعرفه ها'!$2:$2,0))/100,0),0),"---")</f>
        <v>---</v>
      </c>
      <c r="AB427" s="50" t="str">
        <f>IFERROR(ROUND(SUM(W427+X427+Y427+Z427+AA427)*INDEX('تعرفه ها'!A:Z,MATCH("مالیات آب",'تعرفه ها'!$B:$B,0),MATCH(F427,'تعرفه ها'!$2:$2,0))/100,0),"---")</f>
        <v>---</v>
      </c>
      <c r="AC427" s="50" t="str">
        <f t="shared" si="73"/>
        <v>---</v>
      </c>
      <c r="AD427" s="50" t="str">
        <f t="shared" si="66"/>
        <v>---</v>
      </c>
      <c r="AE427" s="50" t="str">
        <f t="shared" si="74"/>
        <v>---</v>
      </c>
      <c r="AF427" s="50" t="str">
        <f t="shared" si="75"/>
        <v>---</v>
      </c>
      <c r="AG427" s="153" t="str">
        <f t="shared" si="76"/>
        <v>---</v>
      </c>
      <c r="AI427" s="183" t="str">
        <f>IFERROR(IF(INDEX(پرداخت!A:AZ,MATCH(A427&amp;" - "&amp;"آب",پرداخت!$B:$B,0),MATCH(G427,پرداخت!$1:$1,0))="نشده","نشده","شده"),"---")</f>
        <v>---</v>
      </c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</row>
    <row r="428" spans="1:79" ht="34.9" hidden="1" customHeight="1">
      <c r="A428" s="170"/>
      <c r="B428" s="47">
        <f>IFERROR(INDEX('اطلاعات انشعابات شرکتها'!A:BB,MATCH(A428,'اطلاعات انشعابات شرکتها'!A:A,0),MATCH(B$1,'اطلاعات انشعابات شرکتها'!$1:$1,0)),0)</f>
        <v>0</v>
      </c>
      <c r="C428" s="48">
        <f>IFERROR(INDEX('اطلاعات انشعابات شرکتها'!A:BB,MATCH(A428,'اطلاعات انشعابات شرکتها'!A:A,0),MATCH(C$1,'اطلاعات انشعابات شرکتها'!$1:$1,0)),0)</f>
        <v>0</v>
      </c>
      <c r="D428" s="45"/>
      <c r="E428" s="171"/>
      <c r="F428" s="170"/>
      <c r="G428" s="47" t="str">
        <f t="shared" si="67"/>
        <v>/</v>
      </c>
      <c r="H428" s="47">
        <f>IFERROR(INDEX('اطلاعات دوره'!A:Z,MATCH(G428,'اطلاعات دوره'!C:C,0),MATCH(H$1,'اطلاعات دوره'!$1:$1,0)),0)</f>
        <v>0</v>
      </c>
      <c r="I428" s="47">
        <f>IFERROR(INDEX('اطلاعات دوره'!A:Z,MATCH(G428,'اطلاعات دوره'!C:C,0),MATCH(I$1,'اطلاعات دوره'!$1:$1,0)),0)</f>
        <v>0</v>
      </c>
      <c r="J428" s="48">
        <f>IFERROR(INDEX('اطلاعات دوره'!A:Z,MATCH(G428,'اطلاعات دوره'!C:C,0),MATCH(J$1,'اطلاعات دوره'!$1:$1,0)),0)</f>
        <v>0</v>
      </c>
      <c r="K428" s="46"/>
      <c r="L428" s="158" t="str">
        <f>IFERROR(INDEX('اطلاعات دوره'!A:Z,MATCH(G428,'اطلاعات دوره'!C:C,0)-1,MATCH("عنوان",'اطلاعات دوره'!$1:$1,0)),"---")</f>
        <v>---</v>
      </c>
      <c r="M428" s="47" t="str">
        <f t="shared" si="68"/>
        <v>----</v>
      </c>
      <c r="N428" s="48" t="str">
        <f t="shared" si="69"/>
        <v>-/</v>
      </c>
      <c r="O428" s="45"/>
      <c r="P428" s="240">
        <f>IFERROR(INDEX('قرائت کنتور'!A:AZ,MATCH(A428&amp;"-"&amp;"آب",'قرائت کنتور'!B:B,0),MATCH(L428,'قرائت کنتور'!$1:$1,0)),0)</f>
        <v>0</v>
      </c>
      <c r="Q428" s="241">
        <f>IFERROR(INDEX('قرائت کنتور'!A:AZ,MATCH(A428&amp;"-"&amp;"آب",'قرائت کنتور'!B:B,0),MATCH(G428,'قرائت کنتور'!$1:$1,0)),0)</f>
        <v>0</v>
      </c>
      <c r="R428" s="241">
        <f t="shared" si="70"/>
        <v>0</v>
      </c>
      <c r="S428" s="241" t="str">
        <f>IFERROR(INDEX('اطلاعات انشعابات شرکتها'!A:AB,MATCH(A428,'اطلاعات انشعابات شرکتها'!A:A,0),MATCH(S$1,'اطلاعات انشعابات شرکتها'!$1:$1,0)),"---")</f>
        <v>---</v>
      </c>
      <c r="T428" s="227" t="str">
        <f t="shared" si="71"/>
        <v>---</v>
      </c>
      <c r="U428" s="45"/>
      <c r="V428" s="155" t="str">
        <f>IFERROR(INDEX('تعرفه ها'!A:Z,MATCH("بهای هر متر مکعب آب مصرفی",'تعرفه ها'!$B:$B,0),MATCH(F428,'تعرفه ها'!$2:$2,0)),"---")</f>
        <v>---</v>
      </c>
      <c r="W428" s="50" t="str">
        <f t="shared" si="72"/>
        <v>---</v>
      </c>
      <c r="X428" s="50" t="str">
        <f>IFERROR(ROUND(R428*INDEX('تعرفه ها'!A:Z,MATCH("عوارض آب به ازاء هر متر مکعب",'تعرفه ها'!$B:$B,0),MATCH(F428,'تعرفه ها'!$2:$2,0)),0),"---")</f>
        <v>---</v>
      </c>
      <c r="Y428" s="50" t="str">
        <f>IFERROR(ROUND(T428*INDEX('تعرفه ها'!A:Z,MATCH("جریمه مازاد مصرف آب به ازاء هر متر مکعب",'تعرفه ها'!$B:$B,0),MATCH(F428,'تعرفه ها'!$2:$2,0)),0),"---")</f>
        <v>---</v>
      </c>
      <c r="Z428" s="50" t="str">
        <f>IFERROR(ROUND(((W428+X428+Y428)*INDEX('تعرفه ها'!A:Z,MATCH("هزینه نگهداری و تعمیرات شبکه آب",'تعرفه ها'!$B:$B,0),MATCH(F428,'تعرفه ها'!$2:$2,0))/100),0),"---")</f>
        <v>---</v>
      </c>
      <c r="AA428" s="50" t="str">
        <f>IFERROR(IF(INDEX('اطلاعات دوره'!A:Z,MATCH(G428,'اطلاعات دوره'!C:C,0),MATCH("آب",'اطلاعات دوره'!$1:$1,0))="دارد",ROUND((W428+X428+Y428)*INDEX('تعرفه ها'!A:Z,MATCH("پیک فصلی آب",'تعرفه ها'!$B:$B,0),MATCH(F428,'تعرفه ها'!$2:$2,0))/100,0),0),"---")</f>
        <v>---</v>
      </c>
      <c r="AB428" s="50" t="str">
        <f>IFERROR(ROUND(SUM(W428+X428+Y428+Z428+AA428)*INDEX('تعرفه ها'!A:Z,MATCH("مالیات آب",'تعرفه ها'!$B:$B,0),MATCH(F428,'تعرفه ها'!$2:$2,0))/100,0),"---")</f>
        <v>---</v>
      </c>
      <c r="AC428" s="50" t="str">
        <f t="shared" si="73"/>
        <v>---</v>
      </c>
      <c r="AD428" s="50" t="str">
        <f t="shared" si="66"/>
        <v>---</v>
      </c>
      <c r="AE428" s="50" t="str">
        <f t="shared" si="74"/>
        <v>---</v>
      </c>
      <c r="AF428" s="50" t="str">
        <f t="shared" si="75"/>
        <v>---</v>
      </c>
      <c r="AG428" s="153" t="str">
        <f t="shared" si="76"/>
        <v>---</v>
      </c>
      <c r="AI428" s="183" t="str">
        <f>IFERROR(IF(INDEX(پرداخت!A:AZ,MATCH(A428&amp;" - "&amp;"آب",پرداخت!$B:$B,0),MATCH(G428,پرداخت!$1:$1,0))="نشده","نشده","شده"),"---")</f>
        <v>---</v>
      </c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</row>
    <row r="429" spans="1:79" ht="34.9" hidden="1" customHeight="1">
      <c r="A429" s="170"/>
      <c r="B429" s="47">
        <f>IFERROR(INDEX('اطلاعات انشعابات شرکتها'!A:BB,MATCH(A429,'اطلاعات انشعابات شرکتها'!A:A,0),MATCH(B$1,'اطلاعات انشعابات شرکتها'!$1:$1,0)),0)</f>
        <v>0</v>
      </c>
      <c r="C429" s="48">
        <f>IFERROR(INDEX('اطلاعات انشعابات شرکتها'!A:BB,MATCH(A429,'اطلاعات انشعابات شرکتها'!A:A,0),MATCH(C$1,'اطلاعات انشعابات شرکتها'!$1:$1,0)),0)</f>
        <v>0</v>
      </c>
      <c r="D429" s="45"/>
      <c r="E429" s="171"/>
      <c r="F429" s="170"/>
      <c r="G429" s="47" t="str">
        <f t="shared" si="67"/>
        <v>/</v>
      </c>
      <c r="H429" s="47">
        <f>IFERROR(INDEX('اطلاعات دوره'!A:Z,MATCH(G429,'اطلاعات دوره'!C:C,0),MATCH(H$1,'اطلاعات دوره'!$1:$1,0)),0)</f>
        <v>0</v>
      </c>
      <c r="I429" s="47">
        <f>IFERROR(INDEX('اطلاعات دوره'!A:Z,MATCH(G429,'اطلاعات دوره'!C:C,0),MATCH(I$1,'اطلاعات دوره'!$1:$1,0)),0)</f>
        <v>0</v>
      </c>
      <c r="J429" s="48">
        <f>IFERROR(INDEX('اطلاعات دوره'!A:Z,MATCH(G429,'اطلاعات دوره'!C:C,0),MATCH(J$1,'اطلاعات دوره'!$1:$1,0)),0)</f>
        <v>0</v>
      </c>
      <c r="K429" s="46"/>
      <c r="L429" s="158" t="str">
        <f>IFERROR(INDEX('اطلاعات دوره'!A:Z,MATCH(G429,'اطلاعات دوره'!C:C,0)-1,MATCH("عنوان",'اطلاعات دوره'!$1:$1,0)),"---")</f>
        <v>---</v>
      </c>
      <c r="M429" s="47" t="str">
        <f t="shared" si="68"/>
        <v>----</v>
      </c>
      <c r="N429" s="48" t="str">
        <f t="shared" si="69"/>
        <v>-/</v>
      </c>
      <c r="O429" s="45"/>
      <c r="P429" s="240">
        <f>IFERROR(INDEX('قرائت کنتور'!A:AZ,MATCH(A429&amp;"-"&amp;"آب",'قرائت کنتور'!B:B,0),MATCH(L429,'قرائت کنتور'!$1:$1,0)),0)</f>
        <v>0</v>
      </c>
      <c r="Q429" s="241">
        <f>IFERROR(INDEX('قرائت کنتور'!A:AZ,MATCH(A429&amp;"-"&amp;"آب",'قرائت کنتور'!B:B,0),MATCH(G429,'قرائت کنتور'!$1:$1,0)),0)</f>
        <v>0</v>
      </c>
      <c r="R429" s="241">
        <f t="shared" si="70"/>
        <v>0</v>
      </c>
      <c r="S429" s="241" t="str">
        <f>IFERROR(INDEX('اطلاعات انشعابات شرکتها'!A:AB,MATCH(A429,'اطلاعات انشعابات شرکتها'!A:A,0),MATCH(S$1,'اطلاعات انشعابات شرکتها'!$1:$1,0)),"---")</f>
        <v>---</v>
      </c>
      <c r="T429" s="227" t="str">
        <f t="shared" si="71"/>
        <v>---</v>
      </c>
      <c r="U429" s="45"/>
      <c r="V429" s="155" t="str">
        <f>IFERROR(INDEX('تعرفه ها'!A:Z,MATCH("بهای هر متر مکعب آب مصرفی",'تعرفه ها'!$B:$B,0),MATCH(F429,'تعرفه ها'!$2:$2,0)),"---")</f>
        <v>---</v>
      </c>
      <c r="W429" s="50" t="str">
        <f t="shared" si="72"/>
        <v>---</v>
      </c>
      <c r="X429" s="50" t="str">
        <f>IFERROR(ROUND(R429*INDEX('تعرفه ها'!A:Z,MATCH("عوارض آب به ازاء هر متر مکعب",'تعرفه ها'!$B:$B,0),MATCH(F429,'تعرفه ها'!$2:$2,0)),0),"---")</f>
        <v>---</v>
      </c>
      <c r="Y429" s="50" t="str">
        <f>IFERROR(ROUND(T429*INDEX('تعرفه ها'!A:Z,MATCH("جریمه مازاد مصرف آب به ازاء هر متر مکعب",'تعرفه ها'!$B:$B,0),MATCH(F429,'تعرفه ها'!$2:$2,0)),0),"---")</f>
        <v>---</v>
      </c>
      <c r="Z429" s="50" t="str">
        <f>IFERROR(ROUND(((W429+X429+Y429)*INDEX('تعرفه ها'!A:Z,MATCH("هزینه نگهداری و تعمیرات شبکه آب",'تعرفه ها'!$B:$B,0),MATCH(F429,'تعرفه ها'!$2:$2,0))/100),0),"---")</f>
        <v>---</v>
      </c>
      <c r="AA429" s="50" t="str">
        <f>IFERROR(IF(INDEX('اطلاعات دوره'!A:Z,MATCH(G429,'اطلاعات دوره'!C:C,0),MATCH("آب",'اطلاعات دوره'!$1:$1,0))="دارد",ROUND((W429+X429+Y429)*INDEX('تعرفه ها'!A:Z,MATCH("پیک فصلی آب",'تعرفه ها'!$B:$B,0),MATCH(F429,'تعرفه ها'!$2:$2,0))/100,0),0),"---")</f>
        <v>---</v>
      </c>
      <c r="AB429" s="50" t="str">
        <f>IFERROR(ROUND(SUM(W429+X429+Y429+Z429+AA429)*INDEX('تعرفه ها'!A:Z,MATCH("مالیات آب",'تعرفه ها'!$B:$B,0),MATCH(F429,'تعرفه ها'!$2:$2,0))/100,0),"---")</f>
        <v>---</v>
      </c>
      <c r="AC429" s="50" t="str">
        <f t="shared" si="73"/>
        <v>---</v>
      </c>
      <c r="AD429" s="50" t="str">
        <f t="shared" si="66"/>
        <v>---</v>
      </c>
      <c r="AE429" s="50" t="str">
        <f t="shared" si="74"/>
        <v>---</v>
      </c>
      <c r="AF429" s="50" t="str">
        <f t="shared" si="75"/>
        <v>---</v>
      </c>
      <c r="AG429" s="153" t="str">
        <f t="shared" si="76"/>
        <v>---</v>
      </c>
      <c r="AI429" s="183" t="str">
        <f>IFERROR(IF(INDEX(پرداخت!A:AZ,MATCH(A429&amp;" - "&amp;"آب",پرداخت!$B:$B,0),MATCH(G429,پرداخت!$1:$1,0))="نشده","نشده","شده"),"---")</f>
        <v>---</v>
      </c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</row>
    <row r="430" spans="1:79" ht="34.9" hidden="1" customHeight="1">
      <c r="A430" s="170"/>
      <c r="B430" s="47">
        <f>IFERROR(INDEX('اطلاعات انشعابات شرکتها'!A:BB,MATCH(A430,'اطلاعات انشعابات شرکتها'!A:A,0),MATCH(B$1,'اطلاعات انشعابات شرکتها'!$1:$1,0)),0)</f>
        <v>0</v>
      </c>
      <c r="C430" s="48">
        <f>IFERROR(INDEX('اطلاعات انشعابات شرکتها'!A:BB,MATCH(A430,'اطلاعات انشعابات شرکتها'!A:A,0),MATCH(C$1,'اطلاعات انشعابات شرکتها'!$1:$1,0)),0)</f>
        <v>0</v>
      </c>
      <c r="D430" s="45"/>
      <c r="E430" s="171"/>
      <c r="F430" s="170"/>
      <c r="G430" s="47" t="str">
        <f t="shared" si="67"/>
        <v>/</v>
      </c>
      <c r="H430" s="47">
        <f>IFERROR(INDEX('اطلاعات دوره'!A:Z,MATCH(G430,'اطلاعات دوره'!C:C,0),MATCH(H$1,'اطلاعات دوره'!$1:$1,0)),0)</f>
        <v>0</v>
      </c>
      <c r="I430" s="47">
        <f>IFERROR(INDEX('اطلاعات دوره'!A:Z,MATCH(G430,'اطلاعات دوره'!C:C,0),MATCH(I$1,'اطلاعات دوره'!$1:$1,0)),0)</f>
        <v>0</v>
      </c>
      <c r="J430" s="48">
        <f>IFERROR(INDEX('اطلاعات دوره'!A:Z,MATCH(G430,'اطلاعات دوره'!C:C,0),MATCH(J$1,'اطلاعات دوره'!$1:$1,0)),0)</f>
        <v>0</v>
      </c>
      <c r="K430" s="46"/>
      <c r="L430" s="158" t="str">
        <f>IFERROR(INDEX('اطلاعات دوره'!A:Z,MATCH(G430,'اطلاعات دوره'!C:C,0)-1,MATCH("عنوان",'اطلاعات دوره'!$1:$1,0)),"---")</f>
        <v>---</v>
      </c>
      <c r="M430" s="47" t="str">
        <f t="shared" si="68"/>
        <v>----</v>
      </c>
      <c r="N430" s="48" t="str">
        <f t="shared" si="69"/>
        <v>-/</v>
      </c>
      <c r="O430" s="45"/>
      <c r="P430" s="240">
        <f>IFERROR(INDEX('قرائت کنتور'!A:AZ,MATCH(A430&amp;"-"&amp;"آب",'قرائت کنتور'!B:B,0),MATCH(L430,'قرائت کنتور'!$1:$1,0)),0)</f>
        <v>0</v>
      </c>
      <c r="Q430" s="241">
        <f>IFERROR(INDEX('قرائت کنتور'!A:AZ,MATCH(A430&amp;"-"&amp;"آب",'قرائت کنتور'!B:B,0),MATCH(G430,'قرائت کنتور'!$1:$1,0)),0)</f>
        <v>0</v>
      </c>
      <c r="R430" s="241">
        <f t="shared" si="70"/>
        <v>0</v>
      </c>
      <c r="S430" s="241" t="str">
        <f>IFERROR(INDEX('اطلاعات انشعابات شرکتها'!A:AB,MATCH(A430,'اطلاعات انشعابات شرکتها'!A:A,0),MATCH(S$1,'اطلاعات انشعابات شرکتها'!$1:$1,0)),"---")</f>
        <v>---</v>
      </c>
      <c r="T430" s="227" t="str">
        <f t="shared" si="71"/>
        <v>---</v>
      </c>
      <c r="U430" s="45"/>
      <c r="V430" s="155" t="str">
        <f>IFERROR(INDEX('تعرفه ها'!A:Z,MATCH("بهای هر متر مکعب آب مصرفی",'تعرفه ها'!$B:$B,0),MATCH(F430,'تعرفه ها'!$2:$2,0)),"---")</f>
        <v>---</v>
      </c>
      <c r="W430" s="50" t="str">
        <f t="shared" si="72"/>
        <v>---</v>
      </c>
      <c r="X430" s="50" t="str">
        <f>IFERROR(ROUND(R430*INDEX('تعرفه ها'!A:Z,MATCH("عوارض آب به ازاء هر متر مکعب",'تعرفه ها'!$B:$B,0),MATCH(F430,'تعرفه ها'!$2:$2,0)),0),"---")</f>
        <v>---</v>
      </c>
      <c r="Y430" s="50" t="str">
        <f>IFERROR(ROUND(T430*INDEX('تعرفه ها'!A:Z,MATCH("جریمه مازاد مصرف آب به ازاء هر متر مکعب",'تعرفه ها'!$B:$B,0),MATCH(F430,'تعرفه ها'!$2:$2,0)),0),"---")</f>
        <v>---</v>
      </c>
      <c r="Z430" s="50" t="str">
        <f>IFERROR(ROUND(((W430+X430+Y430)*INDEX('تعرفه ها'!A:Z,MATCH("هزینه نگهداری و تعمیرات شبکه آب",'تعرفه ها'!$B:$B,0),MATCH(F430,'تعرفه ها'!$2:$2,0))/100),0),"---")</f>
        <v>---</v>
      </c>
      <c r="AA430" s="50" t="str">
        <f>IFERROR(IF(INDEX('اطلاعات دوره'!A:Z,MATCH(G430,'اطلاعات دوره'!C:C,0),MATCH("آب",'اطلاعات دوره'!$1:$1,0))="دارد",ROUND((W430+X430+Y430)*INDEX('تعرفه ها'!A:Z,MATCH("پیک فصلی آب",'تعرفه ها'!$B:$B,0),MATCH(F430,'تعرفه ها'!$2:$2,0))/100,0),0),"---")</f>
        <v>---</v>
      </c>
      <c r="AB430" s="50" t="str">
        <f>IFERROR(ROUND(SUM(W430+X430+Y430+Z430+AA430)*INDEX('تعرفه ها'!A:Z,MATCH("مالیات آب",'تعرفه ها'!$B:$B,0),MATCH(F430,'تعرفه ها'!$2:$2,0))/100,0),"---")</f>
        <v>---</v>
      </c>
      <c r="AC430" s="50" t="str">
        <f t="shared" si="73"/>
        <v>---</v>
      </c>
      <c r="AD430" s="50" t="str">
        <f t="shared" si="66"/>
        <v>---</v>
      </c>
      <c r="AE430" s="50" t="str">
        <f t="shared" si="74"/>
        <v>---</v>
      </c>
      <c r="AF430" s="50" t="str">
        <f t="shared" si="75"/>
        <v>---</v>
      </c>
      <c r="AG430" s="153" t="str">
        <f t="shared" si="76"/>
        <v>---</v>
      </c>
      <c r="AI430" s="183" t="str">
        <f>IFERROR(IF(INDEX(پرداخت!A:AZ,MATCH(A430&amp;" - "&amp;"آب",پرداخت!$B:$B,0),MATCH(G430,پرداخت!$1:$1,0))="نشده","نشده","شده"),"---")</f>
        <v>---</v>
      </c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</row>
    <row r="431" spans="1:79" ht="34.9" hidden="1" customHeight="1">
      <c r="A431" s="170"/>
      <c r="B431" s="47">
        <f>IFERROR(INDEX('اطلاعات انشعابات شرکتها'!A:BB,MATCH(A431,'اطلاعات انشعابات شرکتها'!A:A,0),MATCH(B$1,'اطلاعات انشعابات شرکتها'!$1:$1,0)),0)</f>
        <v>0</v>
      </c>
      <c r="C431" s="48">
        <f>IFERROR(INDEX('اطلاعات انشعابات شرکتها'!A:BB,MATCH(A431,'اطلاعات انشعابات شرکتها'!A:A,0),MATCH(C$1,'اطلاعات انشعابات شرکتها'!$1:$1,0)),0)</f>
        <v>0</v>
      </c>
      <c r="D431" s="45"/>
      <c r="E431" s="171"/>
      <c r="F431" s="170"/>
      <c r="G431" s="47" t="str">
        <f t="shared" si="67"/>
        <v>/</v>
      </c>
      <c r="H431" s="47">
        <f>IFERROR(INDEX('اطلاعات دوره'!A:Z,MATCH(G431,'اطلاعات دوره'!C:C,0),MATCH(H$1,'اطلاعات دوره'!$1:$1,0)),0)</f>
        <v>0</v>
      </c>
      <c r="I431" s="47">
        <f>IFERROR(INDEX('اطلاعات دوره'!A:Z,MATCH(G431,'اطلاعات دوره'!C:C,0),MATCH(I$1,'اطلاعات دوره'!$1:$1,0)),0)</f>
        <v>0</v>
      </c>
      <c r="J431" s="48">
        <f>IFERROR(INDEX('اطلاعات دوره'!A:Z,MATCH(G431,'اطلاعات دوره'!C:C,0),MATCH(J$1,'اطلاعات دوره'!$1:$1,0)),0)</f>
        <v>0</v>
      </c>
      <c r="K431" s="46"/>
      <c r="L431" s="158" t="str">
        <f>IFERROR(INDEX('اطلاعات دوره'!A:Z,MATCH(G431,'اطلاعات دوره'!C:C,0)-1,MATCH("عنوان",'اطلاعات دوره'!$1:$1,0)),"---")</f>
        <v>---</v>
      </c>
      <c r="M431" s="47" t="str">
        <f t="shared" si="68"/>
        <v>----</v>
      </c>
      <c r="N431" s="48" t="str">
        <f t="shared" si="69"/>
        <v>-/</v>
      </c>
      <c r="O431" s="45"/>
      <c r="P431" s="240">
        <f>IFERROR(INDEX('قرائت کنتور'!A:AZ,MATCH(A431&amp;"-"&amp;"آب",'قرائت کنتور'!B:B,0),MATCH(L431,'قرائت کنتور'!$1:$1,0)),0)</f>
        <v>0</v>
      </c>
      <c r="Q431" s="241">
        <f>IFERROR(INDEX('قرائت کنتور'!A:AZ,MATCH(A431&amp;"-"&amp;"آب",'قرائت کنتور'!B:B,0),MATCH(G431,'قرائت کنتور'!$1:$1,0)),0)</f>
        <v>0</v>
      </c>
      <c r="R431" s="241">
        <f t="shared" si="70"/>
        <v>0</v>
      </c>
      <c r="S431" s="241" t="str">
        <f>IFERROR(INDEX('اطلاعات انشعابات شرکتها'!A:AB,MATCH(A431,'اطلاعات انشعابات شرکتها'!A:A,0),MATCH(S$1,'اطلاعات انشعابات شرکتها'!$1:$1,0)),"---")</f>
        <v>---</v>
      </c>
      <c r="T431" s="227" t="str">
        <f t="shared" si="71"/>
        <v>---</v>
      </c>
      <c r="U431" s="45"/>
      <c r="V431" s="155" t="str">
        <f>IFERROR(INDEX('تعرفه ها'!A:Z,MATCH("بهای هر متر مکعب آب مصرفی",'تعرفه ها'!$B:$B,0),MATCH(F431,'تعرفه ها'!$2:$2,0)),"---")</f>
        <v>---</v>
      </c>
      <c r="W431" s="50" t="str">
        <f t="shared" si="72"/>
        <v>---</v>
      </c>
      <c r="X431" s="50" t="str">
        <f>IFERROR(ROUND(R431*INDEX('تعرفه ها'!A:Z,MATCH("عوارض آب به ازاء هر متر مکعب",'تعرفه ها'!$B:$B,0),MATCH(F431,'تعرفه ها'!$2:$2,0)),0),"---")</f>
        <v>---</v>
      </c>
      <c r="Y431" s="50" t="str">
        <f>IFERROR(ROUND(T431*INDEX('تعرفه ها'!A:Z,MATCH("جریمه مازاد مصرف آب به ازاء هر متر مکعب",'تعرفه ها'!$B:$B,0),MATCH(F431,'تعرفه ها'!$2:$2,0)),0),"---")</f>
        <v>---</v>
      </c>
      <c r="Z431" s="50" t="str">
        <f>IFERROR(ROUND(((W431+X431+Y431)*INDEX('تعرفه ها'!A:Z,MATCH("هزینه نگهداری و تعمیرات شبکه آب",'تعرفه ها'!$B:$B,0),MATCH(F431,'تعرفه ها'!$2:$2,0))/100),0),"---")</f>
        <v>---</v>
      </c>
      <c r="AA431" s="50" t="str">
        <f>IFERROR(IF(INDEX('اطلاعات دوره'!A:Z,MATCH(G431,'اطلاعات دوره'!C:C,0),MATCH("آب",'اطلاعات دوره'!$1:$1,0))="دارد",ROUND((W431+X431+Y431)*INDEX('تعرفه ها'!A:Z,MATCH("پیک فصلی آب",'تعرفه ها'!$B:$B,0),MATCH(F431,'تعرفه ها'!$2:$2,0))/100,0),0),"---")</f>
        <v>---</v>
      </c>
      <c r="AB431" s="50" t="str">
        <f>IFERROR(ROUND(SUM(W431+X431+Y431+Z431+AA431)*INDEX('تعرفه ها'!A:Z,MATCH("مالیات آب",'تعرفه ها'!$B:$B,0),MATCH(F431,'تعرفه ها'!$2:$2,0))/100,0),"---")</f>
        <v>---</v>
      </c>
      <c r="AC431" s="50" t="str">
        <f t="shared" si="73"/>
        <v>---</v>
      </c>
      <c r="AD431" s="50" t="str">
        <f t="shared" si="66"/>
        <v>---</v>
      </c>
      <c r="AE431" s="50" t="str">
        <f t="shared" si="74"/>
        <v>---</v>
      </c>
      <c r="AF431" s="50" t="str">
        <f t="shared" si="75"/>
        <v>---</v>
      </c>
      <c r="AG431" s="153" t="str">
        <f t="shared" si="76"/>
        <v>---</v>
      </c>
      <c r="AI431" s="183" t="str">
        <f>IFERROR(IF(INDEX(پرداخت!A:AZ,MATCH(A431&amp;" - "&amp;"آب",پرداخت!$B:$B,0),MATCH(G431,پرداخت!$1:$1,0))="نشده","نشده","شده"),"---")</f>
        <v>---</v>
      </c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</row>
    <row r="432" spans="1:79" ht="34.9" hidden="1" customHeight="1">
      <c r="A432" s="170"/>
      <c r="B432" s="47">
        <f>IFERROR(INDEX('اطلاعات انشعابات شرکتها'!A:BB,MATCH(A432,'اطلاعات انشعابات شرکتها'!A:A,0),MATCH(B$1,'اطلاعات انشعابات شرکتها'!$1:$1,0)),0)</f>
        <v>0</v>
      </c>
      <c r="C432" s="48">
        <f>IFERROR(INDEX('اطلاعات انشعابات شرکتها'!A:BB,MATCH(A432,'اطلاعات انشعابات شرکتها'!A:A,0),MATCH(C$1,'اطلاعات انشعابات شرکتها'!$1:$1,0)),0)</f>
        <v>0</v>
      </c>
      <c r="D432" s="45"/>
      <c r="E432" s="171"/>
      <c r="F432" s="170"/>
      <c r="G432" s="47" t="str">
        <f t="shared" si="67"/>
        <v>/</v>
      </c>
      <c r="H432" s="47">
        <f>IFERROR(INDEX('اطلاعات دوره'!A:Z,MATCH(G432,'اطلاعات دوره'!C:C,0),MATCH(H$1,'اطلاعات دوره'!$1:$1,0)),0)</f>
        <v>0</v>
      </c>
      <c r="I432" s="47">
        <f>IFERROR(INDEX('اطلاعات دوره'!A:Z,MATCH(G432,'اطلاعات دوره'!C:C,0),MATCH(I$1,'اطلاعات دوره'!$1:$1,0)),0)</f>
        <v>0</v>
      </c>
      <c r="J432" s="48">
        <f>IFERROR(INDEX('اطلاعات دوره'!A:Z,MATCH(G432,'اطلاعات دوره'!C:C,0),MATCH(J$1,'اطلاعات دوره'!$1:$1,0)),0)</f>
        <v>0</v>
      </c>
      <c r="K432" s="46"/>
      <c r="L432" s="158" t="str">
        <f>IFERROR(INDEX('اطلاعات دوره'!A:Z,MATCH(G432,'اطلاعات دوره'!C:C,0)-1,MATCH("عنوان",'اطلاعات دوره'!$1:$1,0)),"---")</f>
        <v>---</v>
      </c>
      <c r="M432" s="47" t="str">
        <f t="shared" si="68"/>
        <v>----</v>
      </c>
      <c r="N432" s="48" t="str">
        <f t="shared" si="69"/>
        <v>-/</v>
      </c>
      <c r="O432" s="45"/>
      <c r="P432" s="240">
        <f>IFERROR(INDEX('قرائت کنتور'!A:AZ,MATCH(A432&amp;"-"&amp;"آب",'قرائت کنتور'!B:B,0),MATCH(L432,'قرائت کنتور'!$1:$1,0)),0)</f>
        <v>0</v>
      </c>
      <c r="Q432" s="241">
        <f>IFERROR(INDEX('قرائت کنتور'!A:AZ,MATCH(A432&amp;"-"&amp;"آب",'قرائت کنتور'!B:B,0),MATCH(G432,'قرائت کنتور'!$1:$1,0)),0)</f>
        <v>0</v>
      </c>
      <c r="R432" s="241">
        <f t="shared" si="70"/>
        <v>0</v>
      </c>
      <c r="S432" s="241" t="str">
        <f>IFERROR(INDEX('اطلاعات انشعابات شرکتها'!A:AB,MATCH(A432,'اطلاعات انشعابات شرکتها'!A:A,0),MATCH(S$1,'اطلاعات انشعابات شرکتها'!$1:$1,0)),"---")</f>
        <v>---</v>
      </c>
      <c r="T432" s="227" t="str">
        <f t="shared" si="71"/>
        <v>---</v>
      </c>
      <c r="U432" s="45"/>
      <c r="V432" s="155" t="str">
        <f>IFERROR(INDEX('تعرفه ها'!A:Z,MATCH("بهای هر متر مکعب آب مصرفی",'تعرفه ها'!$B:$B,0),MATCH(F432,'تعرفه ها'!$2:$2,0)),"---")</f>
        <v>---</v>
      </c>
      <c r="W432" s="50" t="str">
        <f t="shared" si="72"/>
        <v>---</v>
      </c>
      <c r="X432" s="50" t="str">
        <f>IFERROR(ROUND(R432*INDEX('تعرفه ها'!A:Z,MATCH("عوارض آب به ازاء هر متر مکعب",'تعرفه ها'!$B:$B,0),MATCH(F432,'تعرفه ها'!$2:$2,0)),0),"---")</f>
        <v>---</v>
      </c>
      <c r="Y432" s="50" t="str">
        <f>IFERROR(ROUND(T432*INDEX('تعرفه ها'!A:Z,MATCH("جریمه مازاد مصرف آب به ازاء هر متر مکعب",'تعرفه ها'!$B:$B,0),MATCH(F432,'تعرفه ها'!$2:$2,0)),0),"---")</f>
        <v>---</v>
      </c>
      <c r="Z432" s="50" t="str">
        <f>IFERROR(ROUND(((W432+X432+Y432)*INDEX('تعرفه ها'!A:Z,MATCH("هزینه نگهداری و تعمیرات شبکه آب",'تعرفه ها'!$B:$B,0),MATCH(F432,'تعرفه ها'!$2:$2,0))/100),0),"---")</f>
        <v>---</v>
      </c>
      <c r="AA432" s="50" t="str">
        <f>IFERROR(IF(INDEX('اطلاعات دوره'!A:Z,MATCH(G432,'اطلاعات دوره'!C:C,0),MATCH("آب",'اطلاعات دوره'!$1:$1,0))="دارد",ROUND((W432+X432+Y432)*INDEX('تعرفه ها'!A:Z,MATCH("پیک فصلی آب",'تعرفه ها'!$B:$B,0),MATCH(F432,'تعرفه ها'!$2:$2,0))/100,0),0),"---")</f>
        <v>---</v>
      </c>
      <c r="AB432" s="50" t="str">
        <f>IFERROR(ROUND(SUM(W432+X432+Y432+Z432+AA432)*INDEX('تعرفه ها'!A:Z,MATCH("مالیات آب",'تعرفه ها'!$B:$B,0),MATCH(F432,'تعرفه ها'!$2:$2,0))/100,0),"---")</f>
        <v>---</v>
      </c>
      <c r="AC432" s="50" t="str">
        <f t="shared" si="73"/>
        <v>---</v>
      </c>
      <c r="AD432" s="50" t="str">
        <f t="shared" si="66"/>
        <v>---</v>
      </c>
      <c r="AE432" s="50" t="str">
        <f t="shared" si="74"/>
        <v>---</v>
      </c>
      <c r="AF432" s="50" t="str">
        <f t="shared" si="75"/>
        <v>---</v>
      </c>
      <c r="AG432" s="153" t="str">
        <f t="shared" si="76"/>
        <v>---</v>
      </c>
      <c r="AI432" s="183" t="str">
        <f>IFERROR(IF(INDEX(پرداخت!A:AZ,MATCH(A432&amp;" - "&amp;"آب",پرداخت!$B:$B,0),MATCH(G432,پرداخت!$1:$1,0))="نشده","نشده","شده"),"---")</f>
        <v>---</v>
      </c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</row>
    <row r="433" spans="1:79" ht="34.9" hidden="1" customHeight="1">
      <c r="A433" s="170"/>
      <c r="B433" s="47">
        <f>IFERROR(INDEX('اطلاعات انشعابات شرکتها'!A:BB,MATCH(A433,'اطلاعات انشعابات شرکتها'!A:A,0),MATCH(B$1,'اطلاعات انشعابات شرکتها'!$1:$1,0)),0)</f>
        <v>0</v>
      </c>
      <c r="C433" s="48">
        <f>IFERROR(INDEX('اطلاعات انشعابات شرکتها'!A:BB,MATCH(A433,'اطلاعات انشعابات شرکتها'!A:A,0),MATCH(C$1,'اطلاعات انشعابات شرکتها'!$1:$1,0)),0)</f>
        <v>0</v>
      </c>
      <c r="D433" s="45"/>
      <c r="E433" s="171"/>
      <c r="F433" s="170"/>
      <c r="G433" s="47" t="str">
        <f t="shared" si="67"/>
        <v>/</v>
      </c>
      <c r="H433" s="47">
        <f>IFERROR(INDEX('اطلاعات دوره'!A:Z,MATCH(G433,'اطلاعات دوره'!C:C,0),MATCH(H$1,'اطلاعات دوره'!$1:$1,0)),0)</f>
        <v>0</v>
      </c>
      <c r="I433" s="47">
        <f>IFERROR(INDEX('اطلاعات دوره'!A:Z,MATCH(G433,'اطلاعات دوره'!C:C,0),MATCH(I$1,'اطلاعات دوره'!$1:$1,0)),0)</f>
        <v>0</v>
      </c>
      <c r="J433" s="48">
        <f>IFERROR(INDEX('اطلاعات دوره'!A:Z,MATCH(G433,'اطلاعات دوره'!C:C,0),MATCH(J$1,'اطلاعات دوره'!$1:$1,0)),0)</f>
        <v>0</v>
      </c>
      <c r="K433" s="46"/>
      <c r="L433" s="158" t="str">
        <f>IFERROR(INDEX('اطلاعات دوره'!A:Z,MATCH(G433,'اطلاعات دوره'!C:C,0)-1,MATCH("عنوان",'اطلاعات دوره'!$1:$1,0)),"---")</f>
        <v>---</v>
      </c>
      <c r="M433" s="47" t="str">
        <f t="shared" si="68"/>
        <v>----</v>
      </c>
      <c r="N433" s="48" t="str">
        <f t="shared" si="69"/>
        <v>-/</v>
      </c>
      <c r="O433" s="45"/>
      <c r="P433" s="240">
        <f>IFERROR(INDEX('قرائت کنتور'!A:AZ,MATCH(A433&amp;"-"&amp;"آب",'قرائت کنتور'!B:B,0),MATCH(L433,'قرائت کنتور'!$1:$1,0)),0)</f>
        <v>0</v>
      </c>
      <c r="Q433" s="241">
        <f>IFERROR(INDEX('قرائت کنتور'!A:AZ,MATCH(A433&amp;"-"&amp;"آب",'قرائت کنتور'!B:B,0),MATCH(G433,'قرائت کنتور'!$1:$1,0)),0)</f>
        <v>0</v>
      </c>
      <c r="R433" s="241">
        <f t="shared" si="70"/>
        <v>0</v>
      </c>
      <c r="S433" s="241" t="str">
        <f>IFERROR(INDEX('اطلاعات انشعابات شرکتها'!A:AB,MATCH(A433,'اطلاعات انشعابات شرکتها'!A:A,0),MATCH(S$1,'اطلاعات انشعابات شرکتها'!$1:$1,0)),"---")</f>
        <v>---</v>
      </c>
      <c r="T433" s="227" t="str">
        <f t="shared" si="71"/>
        <v>---</v>
      </c>
      <c r="U433" s="45"/>
      <c r="V433" s="155" t="str">
        <f>IFERROR(INDEX('تعرفه ها'!A:Z,MATCH("بهای هر متر مکعب آب مصرفی",'تعرفه ها'!$B:$B,0),MATCH(F433,'تعرفه ها'!$2:$2,0)),"---")</f>
        <v>---</v>
      </c>
      <c r="W433" s="50" t="str">
        <f t="shared" si="72"/>
        <v>---</v>
      </c>
      <c r="X433" s="50" t="str">
        <f>IFERROR(ROUND(R433*INDEX('تعرفه ها'!A:Z,MATCH("عوارض آب به ازاء هر متر مکعب",'تعرفه ها'!$B:$B,0),MATCH(F433,'تعرفه ها'!$2:$2,0)),0),"---")</f>
        <v>---</v>
      </c>
      <c r="Y433" s="50" t="str">
        <f>IFERROR(ROUND(T433*INDEX('تعرفه ها'!A:Z,MATCH("جریمه مازاد مصرف آب به ازاء هر متر مکعب",'تعرفه ها'!$B:$B,0),MATCH(F433,'تعرفه ها'!$2:$2,0)),0),"---")</f>
        <v>---</v>
      </c>
      <c r="Z433" s="50" t="str">
        <f>IFERROR(ROUND(((W433+X433+Y433)*INDEX('تعرفه ها'!A:Z,MATCH("هزینه نگهداری و تعمیرات شبکه آب",'تعرفه ها'!$B:$B,0),MATCH(F433,'تعرفه ها'!$2:$2,0))/100),0),"---")</f>
        <v>---</v>
      </c>
      <c r="AA433" s="50" t="str">
        <f>IFERROR(IF(INDEX('اطلاعات دوره'!A:Z,MATCH(G433,'اطلاعات دوره'!C:C,0),MATCH("آب",'اطلاعات دوره'!$1:$1,0))="دارد",ROUND((W433+X433+Y433)*INDEX('تعرفه ها'!A:Z,MATCH("پیک فصلی آب",'تعرفه ها'!$B:$B,0),MATCH(F433,'تعرفه ها'!$2:$2,0))/100,0),0),"---")</f>
        <v>---</v>
      </c>
      <c r="AB433" s="50" t="str">
        <f>IFERROR(ROUND(SUM(W433+X433+Y433+Z433+AA433)*INDEX('تعرفه ها'!A:Z,MATCH("مالیات آب",'تعرفه ها'!$B:$B,0),MATCH(F433,'تعرفه ها'!$2:$2,0))/100,0),"---")</f>
        <v>---</v>
      </c>
      <c r="AC433" s="50" t="str">
        <f t="shared" si="73"/>
        <v>---</v>
      </c>
      <c r="AD433" s="50" t="str">
        <f t="shared" si="66"/>
        <v>---</v>
      </c>
      <c r="AE433" s="50" t="str">
        <f t="shared" si="74"/>
        <v>---</v>
      </c>
      <c r="AF433" s="50" t="str">
        <f t="shared" si="75"/>
        <v>---</v>
      </c>
      <c r="AG433" s="153" t="str">
        <f t="shared" si="76"/>
        <v>---</v>
      </c>
      <c r="AI433" s="183" t="str">
        <f>IFERROR(IF(INDEX(پرداخت!A:AZ,MATCH(A433&amp;" - "&amp;"آب",پرداخت!$B:$B,0),MATCH(G433,پرداخت!$1:$1,0))="نشده","نشده","شده"),"---")</f>
        <v>---</v>
      </c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</row>
    <row r="434" spans="1:79" ht="34.9" hidden="1" customHeight="1">
      <c r="A434" s="170"/>
      <c r="B434" s="47">
        <f>IFERROR(INDEX('اطلاعات انشعابات شرکتها'!A:BB,MATCH(A434,'اطلاعات انشعابات شرکتها'!A:A,0),MATCH(B$1,'اطلاعات انشعابات شرکتها'!$1:$1,0)),0)</f>
        <v>0</v>
      </c>
      <c r="C434" s="48">
        <f>IFERROR(INDEX('اطلاعات انشعابات شرکتها'!A:BB,MATCH(A434,'اطلاعات انشعابات شرکتها'!A:A,0),MATCH(C$1,'اطلاعات انشعابات شرکتها'!$1:$1,0)),0)</f>
        <v>0</v>
      </c>
      <c r="D434" s="45"/>
      <c r="E434" s="171"/>
      <c r="F434" s="170"/>
      <c r="G434" s="47" t="str">
        <f t="shared" si="67"/>
        <v>/</v>
      </c>
      <c r="H434" s="47">
        <f>IFERROR(INDEX('اطلاعات دوره'!A:Z,MATCH(G434,'اطلاعات دوره'!C:C,0),MATCH(H$1,'اطلاعات دوره'!$1:$1,0)),0)</f>
        <v>0</v>
      </c>
      <c r="I434" s="47">
        <f>IFERROR(INDEX('اطلاعات دوره'!A:Z,MATCH(G434,'اطلاعات دوره'!C:C,0),MATCH(I$1,'اطلاعات دوره'!$1:$1,0)),0)</f>
        <v>0</v>
      </c>
      <c r="J434" s="48">
        <f>IFERROR(INDEX('اطلاعات دوره'!A:Z,MATCH(G434,'اطلاعات دوره'!C:C,0),MATCH(J$1,'اطلاعات دوره'!$1:$1,0)),0)</f>
        <v>0</v>
      </c>
      <c r="K434" s="46"/>
      <c r="L434" s="158" t="str">
        <f>IFERROR(INDEX('اطلاعات دوره'!A:Z,MATCH(G434,'اطلاعات دوره'!C:C,0)-1,MATCH("عنوان",'اطلاعات دوره'!$1:$1,0)),"---")</f>
        <v>---</v>
      </c>
      <c r="M434" s="47" t="str">
        <f t="shared" si="68"/>
        <v>----</v>
      </c>
      <c r="N434" s="48" t="str">
        <f t="shared" si="69"/>
        <v>-/</v>
      </c>
      <c r="O434" s="45"/>
      <c r="P434" s="240">
        <f>IFERROR(INDEX('قرائت کنتور'!A:AZ,MATCH(A434&amp;"-"&amp;"آب",'قرائت کنتور'!B:B,0),MATCH(L434,'قرائت کنتور'!$1:$1,0)),0)</f>
        <v>0</v>
      </c>
      <c r="Q434" s="241">
        <f>IFERROR(INDEX('قرائت کنتور'!A:AZ,MATCH(A434&amp;"-"&amp;"آب",'قرائت کنتور'!B:B,0),MATCH(G434,'قرائت کنتور'!$1:$1,0)),0)</f>
        <v>0</v>
      </c>
      <c r="R434" s="241">
        <f t="shared" si="70"/>
        <v>0</v>
      </c>
      <c r="S434" s="241" t="str">
        <f>IFERROR(INDEX('اطلاعات انشعابات شرکتها'!A:AB,MATCH(A434,'اطلاعات انشعابات شرکتها'!A:A,0),MATCH(S$1,'اطلاعات انشعابات شرکتها'!$1:$1,0)),"---")</f>
        <v>---</v>
      </c>
      <c r="T434" s="227" t="str">
        <f t="shared" si="71"/>
        <v>---</v>
      </c>
      <c r="U434" s="45"/>
      <c r="V434" s="155" t="str">
        <f>IFERROR(INDEX('تعرفه ها'!A:Z,MATCH("بهای هر متر مکعب آب مصرفی",'تعرفه ها'!$B:$B,0),MATCH(F434,'تعرفه ها'!$2:$2,0)),"---")</f>
        <v>---</v>
      </c>
      <c r="W434" s="50" t="str">
        <f t="shared" si="72"/>
        <v>---</v>
      </c>
      <c r="X434" s="50" t="str">
        <f>IFERROR(ROUND(R434*INDEX('تعرفه ها'!A:Z,MATCH("عوارض آب به ازاء هر متر مکعب",'تعرفه ها'!$B:$B,0),MATCH(F434,'تعرفه ها'!$2:$2,0)),0),"---")</f>
        <v>---</v>
      </c>
      <c r="Y434" s="50" t="str">
        <f>IFERROR(ROUND(T434*INDEX('تعرفه ها'!A:Z,MATCH("جریمه مازاد مصرف آب به ازاء هر متر مکعب",'تعرفه ها'!$B:$B,0),MATCH(F434,'تعرفه ها'!$2:$2,0)),0),"---")</f>
        <v>---</v>
      </c>
      <c r="Z434" s="50" t="str">
        <f>IFERROR(ROUND(((W434+X434+Y434)*INDEX('تعرفه ها'!A:Z,MATCH("هزینه نگهداری و تعمیرات شبکه آب",'تعرفه ها'!$B:$B,0),MATCH(F434,'تعرفه ها'!$2:$2,0))/100),0),"---")</f>
        <v>---</v>
      </c>
      <c r="AA434" s="50" t="str">
        <f>IFERROR(IF(INDEX('اطلاعات دوره'!A:Z,MATCH(G434,'اطلاعات دوره'!C:C,0),MATCH("آب",'اطلاعات دوره'!$1:$1,0))="دارد",ROUND((W434+X434+Y434)*INDEX('تعرفه ها'!A:Z,MATCH("پیک فصلی آب",'تعرفه ها'!$B:$B,0),MATCH(F434,'تعرفه ها'!$2:$2,0))/100,0),0),"---")</f>
        <v>---</v>
      </c>
      <c r="AB434" s="50" t="str">
        <f>IFERROR(ROUND(SUM(W434+X434+Y434+Z434+AA434)*INDEX('تعرفه ها'!A:Z,MATCH("مالیات آب",'تعرفه ها'!$B:$B,0),MATCH(F434,'تعرفه ها'!$2:$2,0))/100,0),"---")</f>
        <v>---</v>
      </c>
      <c r="AC434" s="50" t="str">
        <f t="shared" si="73"/>
        <v>---</v>
      </c>
      <c r="AD434" s="50" t="str">
        <f t="shared" si="66"/>
        <v>---</v>
      </c>
      <c r="AE434" s="50" t="str">
        <f t="shared" si="74"/>
        <v>---</v>
      </c>
      <c r="AF434" s="50" t="str">
        <f t="shared" si="75"/>
        <v>---</v>
      </c>
      <c r="AG434" s="153" t="str">
        <f t="shared" si="76"/>
        <v>---</v>
      </c>
      <c r="AI434" s="183" t="str">
        <f>IFERROR(IF(INDEX(پرداخت!A:AZ,MATCH(A434&amp;" - "&amp;"آب",پرداخت!$B:$B,0),MATCH(G434,پرداخت!$1:$1,0))="نشده","نشده","شده"),"---")</f>
        <v>---</v>
      </c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</row>
    <row r="435" spans="1:79" ht="34.9" hidden="1" customHeight="1">
      <c r="A435" s="170"/>
      <c r="B435" s="47">
        <f>IFERROR(INDEX('اطلاعات انشعابات شرکتها'!A:BB,MATCH(A435,'اطلاعات انشعابات شرکتها'!A:A,0),MATCH(B$1,'اطلاعات انشعابات شرکتها'!$1:$1,0)),0)</f>
        <v>0</v>
      </c>
      <c r="C435" s="48">
        <f>IFERROR(INDEX('اطلاعات انشعابات شرکتها'!A:BB,MATCH(A435,'اطلاعات انشعابات شرکتها'!A:A,0),MATCH(C$1,'اطلاعات انشعابات شرکتها'!$1:$1,0)),0)</f>
        <v>0</v>
      </c>
      <c r="D435" s="45"/>
      <c r="E435" s="171"/>
      <c r="F435" s="170"/>
      <c r="G435" s="47" t="str">
        <f t="shared" si="67"/>
        <v>/</v>
      </c>
      <c r="H435" s="47">
        <f>IFERROR(INDEX('اطلاعات دوره'!A:Z,MATCH(G435,'اطلاعات دوره'!C:C,0),MATCH(H$1,'اطلاعات دوره'!$1:$1,0)),0)</f>
        <v>0</v>
      </c>
      <c r="I435" s="47">
        <f>IFERROR(INDEX('اطلاعات دوره'!A:Z,MATCH(G435,'اطلاعات دوره'!C:C,0),MATCH(I$1,'اطلاعات دوره'!$1:$1,0)),0)</f>
        <v>0</v>
      </c>
      <c r="J435" s="48">
        <f>IFERROR(INDEX('اطلاعات دوره'!A:Z,MATCH(G435,'اطلاعات دوره'!C:C,0),MATCH(J$1,'اطلاعات دوره'!$1:$1,0)),0)</f>
        <v>0</v>
      </c>
      <c r="K435" s="46"/>
      <c r="L435" s="158" t="str">
        <f>IFERROR(INDEX('اطلاعات دوره'!A:Z,MATCH(G435,'اطلاعات دوره'!C:C,0)-1,MATCH("عنوان",'اطلاعات دوره'!$1:$1,0)),"---")</f>
        <v>---</v>
      </c>
      <c r="M435" s="47" t="str">
        <f t="shared" si="68"/>
        <v>----</v>
      </c>
      <c r="N435" s="48" t="str">
        <f t="shared" si="69"/>
        <v>-/</v>
      </c>
      <c r="O435" s="45"/>
      <c r="P435" s="240">
        <f>IFERROR(INDEX('قرائت کنتور'!A:AZ,MATCH(A435&amp;"-"&amp;"آب",'قرائت کنتور'!B:B,0),MATCH(L435,'قرائت کنتور'!$1:$1,0)),0)</f>
        <v>0</v>
      </c>
      <c r="Q435" s="241">
        <f>IFERROR(INDEX('قرائت کنتور'!A:AZ,MATCH(A435&amp;"-"&amp;"آب",'قرائت کنتور'!B:B,0),MATCH(G435,'قرائت کنتور'!$1:$1,0)),0)</f>
        <v>0</v>
      </c>
      <c r="R435" s="241">
        <f t="shared" si="70"/>
        <v>0</v>
      </c>
      <c r="S435" s="241" t="str">
        <f>IFERROR(INDEX('اطلاعات انشعابات شرکتها'!A:AB,MATCH(A435,'اطلاعات انشعابات شرکتها'!A:A,0),MATCH(S$1,'اطلاعات انشعابات شرکتها'!$1:$1,0)),"---")</f>
        <v>---</v>
      </c>
      <c r="T435" s="227" t="str">
        <f t="shared" si="71"/>
        <v>---</v>
      </c>
      <c r="U435" s="45"/>
      <c r="V435" s="155" t="str">
        <f>IFERROR(INDEX('تعرفه ها'!A:Z,MATCH("بهای هر متر مکعب آب مصرفی",'تعرفه ها'!$B:$B,0),MATCH(F435,'تعرفه ها'!$2:$2,0)),"---")</f>
        <v>---</v>
      </c>
      <c r="W435" s="50" t="str">
        <f t="shared" si="72"/>
        <v>---</v>
      </c>
      <c r="X435" s="50" t="str">
        <f>IFERROR(ROUND(R435*INDEX('تعرفه ها'!A:Z,MATCH("عوارض آب به ازاء هر متر مکعب",'تعرفه ها'!$B:$B,0),MATCH(F435,'تعرفه ها'!$2:$2,0)),0),"---")</f>
        <v>---</v>
      </c>
      <c r="Y435" s="50" t="str">
        <f>IFERROR(ROUND(T435*INDEX('تعرفه ها'!A:Z,MATCH("جریمه مازاد مصرف آب به ازاء هر متر مکعب",'تعرفه ها'!$B:$B,0),MATCH(F435,'تعرفه ها'!$2:$2,0)),0),"---")</f>
        <v>---</v>
      </c>
      <c r="Z435" s="50" t="str">
        <f>IFERROR(ROUND(((W435+X435+Y435)*INDEX('تعرفه ها'!A:Z,MATCH("هزینه نگهداری و تعمیرات شبکه آب",'تعرفه ها'!$B:$B,0),MATCH(F435,'تعرفه ها'!$2:$2,0))/100),0),"---")</f>
        <v>---</v>
      </c>
      <c r="AA435" s="50" t="str">
        <f>IFERROR(IF(INDEX('اطلاعات دوره'!A:Z,MATCH(G435,'اطلاعات دوره'!C:C,0),MATCH("آب",'اطلاعات دوره'!$1:$1,0))="دارد",ROUND((W435+X435+Y435)*INDEX('تعرفه ها'!A:Z,MATCH("پیک فصلی آب",'تعرفه ها'!$B:$B,0),MATCH(F435,'تعرفه ها'!$2:$2,0))/100,0),0),"---")</f>
        <v>---</v>
      </c>
      <c r="AB435" s="50" t="str">
        <f>IFERROR(ROUND(SUM(W435+X435+Y435+Z435+AA435)*INDEX('تعرفه ها'!A:Z,MATCH("مالیات آب",'تعرفه ها'!$B:$B,0),MATCH(F435,'تعرفه ها'!$2:$2,0))/100,0),"---")</f>
        <v>---</v>
      </c>
      <c r="AC435" s="50" t="str">
        <f t="shared" si="73"/>
        <v>---</v>
      </c>
      <c r="AD435" s="50" t="str">
        <f t="shared" si="66"/>
        <v>---</v>
      </c>
      <c r="AE435" s="50" t="str">
        <f t="shared" si="74"/>
        <v>---</v>
      </c>
      <c r="AF435" s="50" t="str">
        <f t="shared" si="75"/>
        <v>---</v>
      </c>
      <c r="AG435" s="153" t="str">
        <f t="shared" si="76"/>
        <v>---</v>
      </c>
      <c r="AI435" s="183" t="str">
        <f>IFERROR(IF(INDEX(پرداخت!A:AZ,MATCH(A435&amp;" - "&amp;"آب",پرداخت!$B:$B,0),MATCH(G435,پرداخت!$1:$1,0))="نشده","نشده","شده"),"---")</f>
        <v>---</v>
      </c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</row>
    <row r="436" spans="1:79" ht="34.9" hidden="1" customHeight="1">
      <c r="A436" s="170"/>
      <c r="B436" s="47">
        <f>IFERROR(INDEX('اطلاعات انشعابات شرکتها'!A:BB,MATCH(A436,'اطلاعات انشعابات شرکتها'!A:A,0),MATCH(B$1,'اطلاعات انشعابات شرکتها'!$1:$1,0)),0)</f>
        <v>0</v>
      </c>
      <c r="C436" s="48">
        <f>IFERROR(INDEX('اطلاعات انشعابات شرکتها'!A:BB,MATCH(A436,'اطلاعات انشعابات شرکتها'!A:A,0),MATCH(C$1,'اطلاعات انشعابات شرکتها'!$1:$1,0)),0)</f>
        <v>0</v>
      </c>
      <c r="D436" s="45"/>
      <c r="E436" s="171"/>
      <c r="F436" s="170"/>
      <c r="G436" s="47" t="str">
        <f t="shared" si="67"/>
        <v>/</v>
      </c>
      <c r="H436" s="47">
        <f>IFERROR(INDEX('اطلاعات دوره'!A:Z,MATCH(G436,'اطلاعات دوره'!C:C,0),MATCH(H$1,'اطلاعات دوره'!$1:$1,0)),0)</f>
        <v>0</v>
      </c>
      <c r="I436" s="47">
        <f>IFERROR(INDEX('اطلاعات دوره'!A:Z,MATCH(G436,'اطلاعات دوره'!C:C,0),MATCH(I$1,'اطلاعات دوره'!$1:$1,0)),0)</f>
        <v>0</v>
      </c>
      <c r="J436" s="48">
        <f>IFERROR(INDEX('اطلاعات دوره'!A:Z,MATCH(G436,'اطلاعات دوره'!C:C,0),MATCH(J$1,'اطلاعات دوره'!$1:$1,0)),0)</f>
        <v>0</v>
      </c>
      <c r="K436" s="46"/>
      <c r="L436" s="158" t="str">
        <f>IFERROR(INDEX('اطلاعات دوره'!A:Z,MATCH(G436,'اطلاعات دوره'!C:C,0)-1,MATCH("عنوان",'اطلاعات دوره'!$1:$1,0)),"---")</f>
        <v>---</v>
      </c>
      <c r="M436" s="47" t="str">
        <f t="shared" si="68"/>
        <v>----</v>
      </c>
      <c r="N436" s="48" t="str">
        <f t="shared" si="69"/>
        <v>-/</v>
      </c>
      <c r="O436" s="45"/>
      <c r="P436" s="240">
        <f>IFERROR(INDEX('قرائت کنتور'!A:AZ,MATCH(A436&amp;"-"&amp;"آب",'قرائت کنتور'!B:B,0),MATCH(L436,'قرائت کنتور'!$1:$1,0)),0)</f>
        <v>0</v>
      </c>
      <c r="Q436" s="241">
        <f>IFERROR(INDEX('قرائت کنتور'!A:AZ,MATCH(A436&amp;"-"&amp;"آب",'قرائت کنتور'!B:B,0),MATCH(G436,'قرائت کنتور'!$1:$1,0)),0)</f>
        <v>0</v>
      </c>
      <c r="R436" s="241">
        <f t="shared" si="70"/>
        <v>0</v>
      </c>
      <c r="S436" s="241" t="str">
        <f>IFERROR(INDEX('اطلاعات انشعابات شرکتها'!A:AB,MATCH(A436,'اطلاعات انشعابات شرکتها'!A:A,0),MATCH(S$1,'اطلاعات انشعابات شرکتها'!$1:$1,0)),"---")</f>
        <v>---</v>
      </c>
      <c r="T436" s="227" t="str">
        <f t="shared" si="71"/>
        <v>---</v>
      </c>
      <c r="U436" s="45"/>
      <c r="V436" s="155" t="str">
        <f>IFERROR(INDEX('تعرفه ها'!A:Z,MATCH("بهای هر متر مکعب آب مصرفی",'تعرفه ها'!$B:$B,0),MATCH(F436,'تعرفه ها'!$2:$2,0)),"---")</f>
        <v>---</v>
      </c>
      <c r="W436" s="50" t="str">
        <f t="shared" si="72"/>
        <v>---</v>
      </c>
      <c r="X436" s="50" t="str">
        <f>IFERROR(ROUND(R436*INDEX('تعرفه ها'!A:Z,MATCH("عوارض آب به ازاء هر متر مکعب",'تعرفه ها'!$B:$B,0),MATCH(F436,'تعرفه ها'!$2:$2,0)),0),"---")</f>
        <v>---</v>
      </c>
      <c r="Y436" s="50" t="str">
        <f>IFERROR(ROUND(T436*INDEX('تعرفه ها'!A:Z,MATCH("جریمه مازاد مصرف آب به ازاء هر متر مکعب",'تعرفه ها'!$B:$B,0),MATCH(F436,'تعرفه ها'!$2:$2,0)),0),"---")</f>
        <v>---</v>
      </c>
      <c r="Z436" s="50" t="str">
        <f>IFERROR(ROUND(((W436+X436+Y436)*INDEX('تعرفه ها'!A:Z,MATCH("هزینه نگهداری و تعمیرات شبکه آب",'تعرفه ها'!$B:$B,0),MATCH(F436,'تعرفه ها'!$2:$2,0))/100),0),"---")</f>
        <v>---</v>
      </c>
      <c r="AA436" s="50" t="str">
        <f>IFERROR(IF(INDEX('اطلاعات دوره'!A:Z,MATCH(G436,'اطلاعات دوره'!C:C,0),MATCH("آب",'اطلاعات دوره'!$1:$1,0))="دارد",ROUND((W436+X436+Y436)*INDEX('تعرفه ها'!A:Z,MATCH("پیک فصلی آب",'تعرفه ها'!$B:$B,0),MATCH(F436,'تعرفه ها'!$2:$2,0))/100,0),0),"---")</f>
        <v>---</v>
      </c>
      <c r="AB436" s="50" t="str">
        <f>IFERROR(ROUND(SUM(W436+X436+Y436+Z436+AA436)*INDEX('تعرفه ها'!A:Z,MATCH("مالیات آب",'تعرفه ها'!$B:$B,0),MATCH(F436,'تعرفه ها'!$2:$2,0))/100,0),"---")</f>
        <v>---</v>
      </c>
      <c r="AC436" s="50" t="str">
        <f t="shared" si="73"/>
        <v>---</v>
      </c>
      <c r="AD436" s="50" t="str">
        <f t="shared" si="66"/>
        <v>---</v>
      </c>
      <c r="AE436" s="50" t="str">
        <f t="shared" si="74"/>
        <v>---</v>
      </c>
      <c r="AF436" s="50" t="str">
        <f t="shared" si="75"/>
        <v>---</v>
      </c>
      <c r="AG436" s="153" t="str">
        <f t="shared" si="76"/>
        <v>---</v>
      </c>
      <c r="AI436" s="183" t="str">
        <f>IFERROR(IF(INDEX(پرداخت!A:AZ,MATCH(A436&amp;" - "&amp;"آب",پرداخت!$B:$B,0),MATCH(G436,پرداخت!$1:$1,0))="نشده","نشده","شده"),"---")</f>
        <v>---</v>
      </c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</row>
    <row r="437" spans="1:79" ht="34.9" hidden="1" customHeight="1">
      <c r="A437" s="170"/>
      <c r="B437" s="47">
        <f>IFERROR(INDEX('اطلاعات انشعابات شرکتها'!A:BB,MATCH(A437,'اطلاعات انشعابات شرکتها'!A:A,0),MATCH(B$1,'اطلاعات انشعابات شرکتها'!$1:$1,0)),0)</f>
        <v>0</v>
      </c>
      <c r="C437" s="48">
        <f>IFERROR(INDEX('اطلاعات انشعابات شرکتها'!A:BB,MATCH(A437,'اطلاعات انشعابات شرکتها'!A:A,0),MATCH(C$1,'اطلاعات انشعابات شرکتها'!$1:$1,0)),0)</f>
        <v>0</v>
      </c>
      <c r="D437" s="45"/>
      <c r="E437" s="171"/>
      <c r="F437" s="170"/>
      <c r="G437" s="47" t="str">
        <f t="shared" si="67"/>
        <v>/</v>
      </c>
      <c r="H437" s="47">
        <f>IFERROR(INDEX('اطلاعات دوره'!A:Z,MATCH(G437,'اطلاعات دوره'!C:C,0),MATCH(H$1,'اطلاعات دوره'!$1:$1,0)),0)</f>
        <v>0</v>
      </c>
      <c r="I437" s="47">
        <f>IFERROR(INDEX('اطلاعات دوره'!A:Z,MATCH(G437,'اطلاعات دوره'!C:C,0),MATCH(I$1,'اطلاعات دوره'!$1:$1,0)),0)</f>
        <v>0</v>
      </c>
      <c r="J437" s="48">
        <f>IFERROR(INDEX('اطلاعات دوره'!A:Z,MATCH(G437,'اطلاعات دوره'!C:C,0),MATCH(J$1,'اطلاعات دوره'!$1:$1,0)),0)</f>
        <v>0</v>
      </c>
      <c r="K437" s="46"/>
      <c r="L437" s="158" t="str">
        <f>IFERROR(INDEX('اطلاعات دوره'!A:Z,MATCH(G437,'اطلاعات دوره'!C:C,0)-1,MATCH("عنوان",'اطلاعات دوره'!$1:$1,0)),"---")</f>
        <v>---</v>
      </c>
      <c r="M437" s="47" t="str">
        <f t="shared" si="68"/>
        <v>----</v>
      </c>
      <c r="N437" s="48" t="str">
        <f t="shared" si="69"/>
        <v>-/</v>
      </c>
      <c r="O437" s="45"/>
      <c r="P437" s="240">
        <f>IFERROR(INDEX('قرائت کنتور'!A:AZ,MATCH(A437&amp;"-"&amp;"آب",'قرائت کنتور'!B:B,0),MATCH(L437,'قرائت کنتور'!$1:$1,0)),0)</f>
        <v>0</v>
      </c>
      <c r="Q437" s="241">
        <f>IFERROR(INDEX('قرائت کنتور'!A:AZ,MATCH(A437&amp;"-"&amp;"آب",'قرائت کنتور'!B:B,0),MATCH(G437,'قرائت کنتور'!$1:$1,0)),0)</f>
        <v>0</v>
      </c>
      <c r="R437" s="241">
        <f t="shared" si="70"/>
        <v>0</v>
      </c>
      <c r="S437" s="241" t="str">
        <f>IFERROR(INDEX('اطلاعات انشعابات شرکتها'!A:AB,MATCH(A437,'اطلاعات انشعابات شرکتها'!A:A,0),MATCH(S$1,'اطلاعات انشعابات شرکتها'!$1:$1,0)),"---")</f>
        <v>---</v>
      </c>
      <c r="T437" s="227" t="str">
        <f t="shared" si="71"/>
        <v>---</v>
      </c>
      <c r="U437" s="45"/>
      <c r="V437" s="155" t="str">
        <f>IFERROR(INDEX('تعرفه ها'!A:Z,MATCH("بهای هر متر مکعب آب مصرفی",'تعرفه ها'!$B:$B,0),MATCH(F437,'تعرفه ها'!$2:$2,0)),"---")</f>
        <v>---</v>
      </c>
      <c r="W437" s="50" t="str">
        <f t="shared" si="72"/>
        <v>---</v>
      </c>
      <c r="X437" s="50" t="str">
        <f>IFERROR(ROUND(R437*INDEX('تعرفه ها'!A:Z,MATCH("عوارض آب به ازاء هر متر مکعب",'تعرفه ها'!$B:$B,0),MATCH(F437,'تعرفه ها'!$2:$2,0)),0),"---")</f>
        <v>---</v>
      </c>
      <c r="Y437" s="50" t="str">
        <f>IFERROR(ROUND(T437*INDEX('تعرفه ها'!A:Z,MATCH("جریمه مازاد مصرف آب به ازاء هر متر مکعب",'تعرفه ها'!$B:$B,0),MATCH(F437,'تعرفه ها'!$2:$2,0)),0),"---")</f>
        <v>---</v>
      </c>
      <c r="Z437" s="50" t="str">
        <f>IFERROR(ROUND(((W437+X437+Y437)*INDEX('تعرفه ها'!A:Z,MATCH("هزینه نگهداری و تعمیرات شبکه آب",'تعرفه ها'!$B:$B,0),MATCH(F437,'تعرفه ها'!$2:$2,0))/100),0),"---")</f>
        <v>---</v>
      </c>
      <c r="AA437" s="50" t="str">
        <f>IFERROR(IF(INDEX('اطلاعات دوره'!A:Z,MATCH(G437,'اطلاعات دوره'!C:C,0),MATCH("آب",'اطلاعات دوره'!$1:$1,0))="دارد",ROUND((W437+X437+Y437)*INDEX('تعرفه ها'!A:Z,MATCH("پیک فصلی آب",'تعرفه ها'!$B:$B,0),MATCH(F437,'تعرفه ها'!$2:$2,0))/100,0),0),"---")</f>
        <v>---</v>
      </c>
      <c r="AB437" s="50" t="str">
        <f>IFERROR(ROUND(SUM(W437+X437+Y437+Z437+AA437)*INDEX('تعرفه ها'!A:Z,MATCH("مالیات آب",'تعرفه ها'!$B:$B,0),MATCH(F437,'تعرفه ها'!$2:$2,0))/100,0),"---")</f>
        <v>---</v>
      </c>
      <c r="AC437" s="50" t="str">
        <f t="shared" si="73"/>
        <v>---</v>
      </c>
      <c r="AD437" s="50" t="str">
        <f t="shared" si="66"/>
        <v>---</v>
      </c>
      <c r="AE437" s="50" t="str">
        <f t="shared" si="74"/>
        <v>---</v>
      </c>
      <c r="AF437" s="50" t="str">
        <f t="shared" si="75"/>
        <v>---</v>
      </c>
      <c r="AG437" s="153" t="str">
        <f t="shared" si="76"/>
        <v>---</v>
      </c>
      <c r="AI437" s="183" t="str">
        <f>IFERROR(IF(INDEX(پرداخت!A:AZ,MATCH(A437&amp;" - "&amp;"آب",پرداخت!$B:$B,0),MATCH(G437,پرداخت!$1:$1,0))="نشده","نشده","شده"),"---")</f>
        <v>---</v>
      </c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</row>
    <row r="438" spans="1:79" ht="34.9" hidden="1" customHeight="1">
      <c r="A438" s="170"/>
      <c r="B438" s="47">
        <f>IFERROR(INDEX('اطلاعات انشعابات شرکتها'!A:BB,MATCH(A438,'اطلاعات انشعابات شرکتها'!A:A,0),MATCH(B$1,'اطلاعات انشعابات شرکتها'!$1:$1,0)),0)</f>
        <v>0</v>
      </c>
      <c r="C438" s="48">
        <f>IFERROR(INDEX('اطلاعات انشعابات شرکتها'!A:BB,MATCH(A438,'اطلاعات انشعابات شرکتها'!A:A,0),MATCH(C$1,'اطلاعات انشعابات شرکتها'!$1:$1,0)),0)</f>
        <v>0</v>
      </c>
      <c r="D438" s="45"/>
      <c r="E438" s="171"/>
      <c r="F438" s="170"/>
      <c r="G438" s="47" t="str">
        <f t="shared" si="67"/>
        <v>/</v>
      </c>
      <c r="H438" s="47">
        <f>IFERROR(INDEX('اطلاعات دوره'!A:Z,MATCH(G438,'اطلاعات دوره'!C:C,0),MATCH(H$1,'اطلاعات دوره'!$1:$1,0)),0)</f>
        <v>0</v>
      </c>
      <c r="I438" s="47">
        <f>IFERROR(INDEX('اطلاعات دوره'!A:Z,MATCH(G438,'اطلاعات دوره'!C:C,0),MATCH(I$1,'اطلاعات دوره'!$1:$1,0)),0)</f>
        <v>0</v>
      </c>
      <c r="J438" s="48">
        <f>IFERROR(INDEX('اطلاعات دوره'!A:Z,MATCH(G438,'اطلاعات دوره'!C:C,0),MATCH(J$1,'اطلاعات دوره'!$1:$1,0)),0)</f>
        <v>0</v>
      </c>
      <c r="K438" s="46"/>
      <c r="L438" s="158" t="str">
        <f>IFERROR(INDEX('اطلاعات دوره'!A:Z,MATCH(G438,'اطلاعات دوره'!C:C,0)-1,MATCH("عنوان",'اطلاعات دوره'!$1:$1,0)),"---")</f>
        <v>---</v>
      </c>
      <c r="M438" s="47" t="str">
        <f t="shared" si="68"/>
        <v>----</v>
      </c>
      <c r="N438" s="48" t="str">
        <f t="shared" si="69"/>
        <v>-/</v>
      </c>
      <c r="O438" s="45"/>
      <c r="P438" s="240">
        <f>IFERROR(INDEX('قرائت کنتور'!A:AZ,MATCH(A438&amp;"-"&amp;"آب",'قرائت کنتور'!B:B,0),MATCH(L438,'قرائت کنتور'!$1:$1,0)),0)</f>
        <v>0</v>
      </c>
      <c r="Q438" s="241">
        <f>IFERROR(INDEX('قرائت کنتور'!A:AZ,MATCH(A438&amp;"-"&amp;"آب",'قرائت کنتور'!B:B,0),MATCH(G438,'قرائت کنتور'!$1:$1,0)),0)</f>
        <v>0</v>
      </c>
      <c r="R438" s="241">
        <f t="shared" si="70"/>
        <v>0</v>
      </c>
      <c r="S438" s="241" t="str">
        <f>IFERROR(INDEX('اطلاعات انشعابات شرکتها'!A:AB,MATCH(A438,'اطلاعات انشعابات شرکتها'!A:A,0),MATCH(S$1,'اطلاعات انشعابات شرکتها'!$1:$1,0)),"---")</f>
        <v>---</v>
      </c>
      <c r="T438" s="227" t="str">
        <f t="shared" si="71"/>
        <v>---</v>
      </c>
      <c r="U438" s="45"/>
      <c r="V438" s="155" t="str">
        <f>IFERROR(INDEX('تعرفه ها'!A:Z,MATCH("بهای هر متر مکعب آب مصرفی",'تعرفه ها'!$B:$B,0),MATCH(F438,'تعرفه ها'!$2:$2,0)),"---")</f>
        <v>---</v>
      </c>
      <c r="W438" s="50" t="str">
        <f t="shared" si="72"/>
        <v>---</v>
      </c>
      <c r="X438" s="50" t="str">
        <f>IFERROR(ROUND(R438*INDEX('تعرفه ها'!A:Z,MATCH("عوارض آب به ازاء هر متر مکعب",'تعرفه ها'!$B:$B,0),MATCH(F438,'تعرفه ها'!$2:$2,0)),0),"---")</f>
        <v>---</v>
      </c>
      <c r="Y438" s="50" t="str">
        <f>IFERROR(ROUND(T438*INDEX('تعرفه ها'!A:Z,MATCH("جریمه مازاد مصرف آب به ازاء هر متر مکعب",'تعرفه ها'!$B:$B,0),MATCH(F438,'تعرفه ها'!$2:$2,0)),0),"---")</f>
        <v>---</v>
      </c>
      <c r="Z438" s="50" t="str">
        <f>IFERROR(ROUND(((W438+X438+Y438)*INDEX('تعرفه ها'!A:Z,MATCH("هزینه نگهداری و تعمیرات شبکه آب",'تعرفه ها'!$B:$B,0),MATCH(F438,'تعرفه ها'!$2:$2,0))/100),0),"---")</f>
        <v>---</v>
      </c>
      <c r="AA438" s="50" t="str">
        <f>IFERROR(IF(INDEX('اطلاعات دوره'!A:Z,MATCH(G438,'اطلاعات دوره'!C:C,0),MATCH("آب",'اطلاعات دوره'!$1:$1,0))="دارد",ROUND((W438+X438+Y438)*INDEX('تعرفه ها'!A:Z,MATCH("پیک فصلی آب",'تعرفه ها'!$B:$B,0),MATCH(F438,'تعرفه ها'!$2:$2,0))/100,0),0),"---")</f>
        <v>---</v>
      </c>
      <c r="AB438" s="50" t="str">
        <f>IFERROR(ROUND(SUM(W438+X438+Y438+Z438+AA438)*INDEX('تعرفه ها'!A:Z,MATCH("مالیات آب",'تعرفه ها'!$B:$B,0),MATCH(F438,'تعرفه ها'!$2:$2,0))/100,0),"---")</f>
        <v>---</v>
      </c>
      <c r="AC438" s="50" t="str">
        <f t="shared" si="73"/>
        <v>---</v>
      </c>
      <c r="AD438" s="50" t="str">
        <f t="shared" si="66"/>
        <v>---</v>
      </c>
      <c r="AE438" s="50" t="str">
        <f t="shared" si="74"/>
        <v>---</v>
      </c>
      <c r="AF438" s="50" t="str">
        <f t="shared" si="75"/>
        <v>---</v>
      </c>
      <c r="AG438" s="153" t="str">
        <f t="shared" si="76"/>
        <v>---</v>
      </c>
      <c r="AI438" s="183" t="str">
        <f>IFERROR(IF(INDEX(پرداخت!A:AZ,MATCH(A438&amp;" - "&amp;"آب",پرداخت!$B:$B,0),MATCH(G438,پرداخت!$1:$1,0))="نشده","نشده","شده"),"---")</f>
        <v>---</v>
      </c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</row>
    <row r="439" spans="1:79" ht="34.9" hidden="1" customHeight="1">
      <c r="A439" s="170"/>
      <c r="B439" s="47">
        <f>IFERROR(INDEX('اطلاعات انشعابات شرکتها'!A:BB,MATCH(A439,'اطلاعات انشعابات شرکتها'!A:A,0),MATCH(B$1,'اطلاعات انشعابات شرکتها'!$1:$1,0)),0)</f>
        <v>0</v>
      </c>
      <c r="C439" s="48">
        <f>IFERROR(INDEX('اطلاعات انشعابات شرکتها'!A:BB,MATCH(A439,'اطلاعات انشعابات شرکتها'!A:A,0),MATCH(C$1,'اطلاعات انشعابات شرکتها'!$1:$1,0)),0)</f>
        <v>0</v>
      </c>
      <c r="D439" s="45"/>
      <c r="E439" s="171"/>
      <c r="F439" s="170"/>
      <c r="G439" s="47" t="str">
        <f t="shared" si="67"/>
        <v>/</v>
      </c>
      <c r="H439" s="47">
        <f>IFERROR(INDEX('اطلاعات دوره'!A:Z,MATCH(G439,'اطلاعات دوره'!C:C,0),MATCH(H$1,'اطلاعات دوره'!$1:$1,0)),0)</f>
        <v>0</v>
      </c>
      <c r="I439" s="47">
        <f>IFERROR(INDEX('اطلاعات دوره'!A:Z,MATCH(G439,'اطلاعات دوره'!C:C,0),MATCH(I$1,'اطلاعات دوره'!$1:$1,0)),0)</f>
        <v>0</v>
      </c>
      <c r="J439" s="48">
        <f>IFERROR(INDEX('اطلاعات دوره'!A:Z,MATCH(G439,'اطلاعات دوره'!C:C,0),MATCH(J$1,'اطلاعات دوره'!$1:$1,0)),0)</f>
        <v>0</v>
      </c>
      <c r="K439" s="46"/>
      <c r="L439" s="158" t="str">
        <f>IFERROR(INDEX('اطلاعات دوره'!A:Z,MATCH(G439,'اطلاعات دوره'!C:C,0)-1,MATCH("عنوان",'اطلاعات دوره'!$1:$1,0)),"---")</f>
        <v>---</v>
      </c>
      <c r="M439" s="47" t="str">
        <f t="shared" si="68"/>
        <v>----</v>
      </c>
      <c r="N439" s="48" t="str">
        <f t="shared" si="69"/>
        <v>-/</v>
      </c>
      <c r="O439" s="45"/>
      <c r="P439" s="240">
        <f>IFERROR(INDEX('قرائت کنتور'!A:AZ,MATCH(A439&amp;"-"&amp;"آب",'قرائت کنتور'!B:B,0),MATCH(L439,'قرائت کنتور'!$1:$1,0)),0)</f>
        <v>0</v>
      </c>
      <c r="Q439" s="241">
        <f>IFERROR(INDEX('قرائت کنتور'!A:AZ,MATCH(A439&amp;"-"&amp;"آب",'قرائت کنتور'!B:B,0),MATCH(G439,'قرائت کنتور'!$1:$1,0)),0)</f>
        <v>0</v>
      </c>
      <c r="R439" s="241">
        <f t="shared" si="70"/>
        <v>0</v>
      </c>
      <c r="S439" s="241" t="str">
        <f>IFERROR(INDEX('اطلاعات انشعابات شرکتها'!A:AB,MATCH(A439,'اطلاعات انشعابات شرکتها'!A:A,0),MATCH(S$1,'اطلاعات انشعابات شرکتها'!$1:$1,0)),"---")</f>
        <v>---</v>
      </c>
      <c r="T439" s="227" t="str">
        <f t="shared" si="71"/>
        <v>---</v>
      </c>
      <c r="U439" s="45"/>
      <c r="V439" s="155" t="str">
        <f>IFERROR(INDEX('تعرفه ها'!A:Z,MATCH("بهای هر متر مکعب آب مصرفی",'تعرفه ها'!$B:$B,0),MATCH(F439,'تعرفه ها'!$2:$2,0)),"---")</f>
        <v>---</v>
      </c>
      <c r="W439" s="50" t="str">
        <f t="shared" si="72"/>
        <v>---</v>
      </c>
      <c r="X439" s="50" t="str">
        <f>IFERROR(ROUND(R439*INDEX('تعرفه ها'!A:Z,MATCH("عوارض آب به ازاء هر متر مکعب",'تعرفه ها'!$B:$B,0),MATCH(F439,'تعرفه ها'!$2:$2,0)),0),"---")</f>
        <v>---</v>
      </c>
      <c r="Y439" s="50" t="str">
        <f>IFERROR(ROUND(T439*INDEX('تعرفه ها'!A:Z,MATCH("جریمه مازاد مصرف آب به ازاء هر متر مکعب",'تعرفه ها'!$B:$B,0),MATCH(F439,'تعرفه ها'!$2:$2,0)),0),"---")</f>
        <v>---</v>
      </c>
      <c r="Z439" s="50" t="str">
        <f>IFERROR(ROUND(((W439+X439+Y439)*INDEX('تعرفه ها'!A:Z,MATCH("هزینه نگهداری و تعمیرات شبکه آب",'تعرفه ها'!$B:$B,0),MATCH(F439,'تعرفه ها'!$2:$2,0))/100),0),"---")</f>
        <v>---</v>
      </c>
      <c r="AA439" s="50" t="str">
        <f>IFERROR(IF(INDEX('اطلاعات دوره'!A:Z,MATCH(G439,'اطلاعات دوره'!C:C,0),MATCH("آب",'اطلاعات دوره'!$1:$1,0))="دارد",ROUND((W439+X439+Y439)*INDEX('تعرفه ها'!A:Z,MATCH("پیک فصلی آب",'تعرفه ها'!$B:$B,0),MATCH(F439,'تعرفه ها'!$2:$2,0))/100,0),0),"---")</f>
        <v>---</v>
      </c>
      <c r="AB439" s="50" t="str">
        <f>IFERROR(ROUND(SUM(W439+X439+Y439+Z439+AA439)*INDEX('تعرفه ها'!A:Z,MATCH("مالیات آب",'تعرفه ها'!$B:$B,0),MATCH(F439,'تعرفه ها'!$2:$2,0))/100,0),"---")</f>
        <v>---</v>
      </c>
      <c r="AC439" s="50" t="str">
        <f t="shared" si="73"/>
        <v>---</v>
      </c>
      <c r="AD439" s="50" t="str">
        <f t="shared" si="66"/>
        <v>---</v>
      </c>
      <c r="AE439" s="50" t="str">
        <f t="shared" si="74"/>
        <v>---</v>
      </c>
      <c r="AF439" s="50" t="str">
        <f t="shared" si="75"/>
        <v>---</v>
      </c>
      <c r="AG439" s="153" t="str">
        <f t="shared" si="76"/>
        <v>---</v>
      </c>
      <c r="AI439" s="183" t="str">
        <f>IFERROR(IF(INDEX(پرداخت!A:AZ,MATCH(A439&amp;" - "&amp;"آب",پرداخت!$B:$B,0),MATCH(G439,پرداخت!$1:$1,0))="نشده","نشده","شده"),"---")</f>
        <v>---</v>
      </c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</row>
    <row r="440" spans="1:79" ht="34.9" hidden="1" customHeight="1">
      <c r="A440" s="170"/>
      <c r="B440" s="47">
        <f>IFERROR(INDEX('اطلاعات انشعابات شرکتها'!A:BB,MATCH(A440,'اطلاعات انشعابات شرکتها'!A:A,0),MATCH(B$1,'اطلاعات انشعابات شرکتها'!$1:$1,0)),0)</f>
        <v>0</v>
      </c>
      <c r="C440" s="48">
        <f>IFERROR(INDEX('اطلاعات انشعابات شرکتها'!A:BB,MATCH(A440,'اطلاعات انشعابات شرکتها'!A:A,0),MATCH(C$1,'اطلاعات انشعابات شرکتها'!$1:$1,0)),0)</f>
        <v>0</v>
      </c>
      <c r="D440" s="45"/>
      <c r="E440" s="171"/>
      <c r="F440" s="170"/>
      <c r="G440" s="47" t="str">
        <f t="shared" si="67"/>
        <v>/</v>
      </c>
      <c r="H440" s="47">
        <f>IFERROR(INDEX('اطلاعات دوره'!A:Z,MATCH(G440,'اطلاعات دوره'!C:C,0),MATCH(H$1,'اطلاعات دوره'!$1:$1,0)),0)</f>
        <v>0</v>
      </c>
      <c r="I440" s="47">
        <f>IFERROR(INDEX('اطلاعات دوره'!A:Z,MATCH(G440,'اطلاعات دوره'!C:C,0),MATCH(I$1,'اطلاعات دوره'!$1:$1,0)),0)</f>
        <v>0</v>
      </c>
      <c r="J440" s="48">
        <f>IFERROR(INDEX('اطلاعات دوره'!A:Z,MATCH(G440,'اطلاعات دوره'!C:C,0),MATCH(J$1,'اطلاعات دوره'!$1:$1,0)),0)</f>
        <v>0</v>
      </c>
      <c r="K440" s="46"/>
      <c r="L440" s="158" t="str">
        <f>IFERROR(INDEX('اطلاعات دوره'!A:Z,MATCH(G440,'اطلاعات دوره'!C:C,0)-1,MATCH("عنوان",'اطلاعات دوره'!$1:$1,0)),"---")</f>
        <v>---</v>
      </c>
      <c r="M440" s="47" t="str">
        <f t="shared" si="68"/>
        <v>----</v>
      </c>
      <c r="N440" s="48" t="str">
        <f t="shared" si="69"/>
        <v>-/</v>
      </c>
      <c r="O440" s="45"/>
      <c r="P440" s="240">
        <f>IFERROR(INDEX('قرائت کنتور'!A:AZ,MATCH(A440&amp;"-"&amp;"آب",'قرائت کنتور'!B:B,0),MATCH(L440,'قرائت کنتور'!$1:$1,0)),0)</f>
        <v>0</v>
      </c>
      <c r="Q440" s="241">
        <f>IFERROR(INDEX('قرائت کنتور'!A:AZ,MATCH(A440&amp;"-"&amp;"آب",'قرائت کنتور'!B:B,0),MATCH(G440,'قرائت کنتور'!$1:$1,0)),0)</f>
        <v>0</v>
      </c>
      <c r="R440" s="241">
        <f t="shared" si="70"/>
        <v>0</v>
      </c>
      <c r="S440" s="241" t="str">
        <f>IFERROR(INDEX('اطلاعات انشعابات شرکتها'!A:AB,MATCH(A440,'اطلاعات انشعابات شرکتها'!A:A,0),MATCH(S$1,'اطلاعات انشعابات شرکتها'!$1:$1,0)),"---")</f>
        <v>---</v>
      </c>
      <c r="T440" s="227" t="str">
        <f t="shared" si="71"/>
        <v>---</v>
      </c>
      <c r="U440" s="45"/>
      <c r="V440" s="155" t="str">
        <f>IFERROR(INDEX('تعرفه ها'!A:Z,MATCH("بهای هر متر مکعب آب مصرفی",'تعرفه ها'!$B:$B,0),MATCH(F440,'تعرفه ها'!$2:$2,0)),"---")</f>
        <v>---</v>
      </c>
      <c r="W440" s="50" t="str">
        <f t="shared" si="72"/>
        <v>---</v>
      </c>
      <c r="X440" s="50" t="str">
        <f>IFERROR(ROUND(R440*INDEX('تعرفه ها'!A:Z,MATCH("عوارض آب به ازاء هر متر مکعب",'تعرفه ها'!$B:$B,0),MATCH(F440,'تعرفه ها'!$2:$2,0)),0),"---")</f>
        <v>---</v>
      </c>
      <c r="Y440" s="50" t="str">
        <f>IFERROR(ROUND(T440*INDEX('تعرفه ها'!A:Z,MATCH("جریمه مازاد مصرف آب به ازاء هر متر مکعب",'تعرفه ها'!$B:$B,0),MATCH(F440,'تعرفه ها'!$2:$2,0)),0),"---")</f>
        <v>---</v>
      </c>
      <c r="Z440" s="50" t="str">
        <f>IFERROR(ROUND(((W440+X440+Y440)*INDEX('تعرفه ها'!A:Z,MATCH("هزینه نگهداری و تعمیرات شبکه آب",'تعرفه ها'!$B:$B,0),MATCH(F440,'تعرفه ها'!$2:$2,0))/100),0),"---")</f>
        <v>---</v>
      </c>
      <c r="AA440" s="50" t="str">
        <f>IFERROR(IF(INDEX('اطلاعات دوره'!A:Z,MATCH(G440,'اطلاعات دوره'!C:C,0),MATCH("آب",'اطلاعات دوره'!$1:$1,0))="دارد",ROUND((W440+X440+Y440)*INDEX('تعرفه ها'!A:Z,MATCH("پیک فصلی آب",'تعرفه ها'!$B:$B,0),MATCH(F440,'تعرفه ها'!$2:$2,0))/100,0),0),"---")</f>
        <v>---</v>
      </c>
      <c r="AB440" s="50" t="str">
        <f>IFERROR(ROUND(SUM(W440+X440+Y440+Z440+AA440)*INDEX('تعرفه ها'!A:Z,MATCH("مالیات آب",'تعرفه ها'!$B:$B,0),MATCH(F440,'تعرفه ها'!$2:$2,0))/100,0),"---")</f>
        <v>---</v>
      </c>
      <c r="AC440" s="50" t="str">
        <f t="shared" si="73"/>
        <v>---</v>
      </c>
      <c r="AD440" s="50" t="str">
        <f t="shared" si="66"/>
        <v>---</v>
      </c>
      <c r="AE440" s="50" t="str">
        <f t="shared" si="74"/>
        <v>---</v>
      </c>
      <c r="AF440" s="50" t="str">
        <f t="shared" si="75"/>
        <v>---</v>
      </c>
      <c r="AG440" s="153" t="str">
        <f t="shared" si="76"/>
        <v>---</v>
      </c>
      <c r="AI440" s="183" t="str">
        <f>IFERROR(IF(INDEX(پرداخت!A:AZ,MATCH(A440&amp;" - "&amp;"آب",پرداخت!$B:$B,0),MATCH(G440,پرداخت!$1:$1,0))="نشده","نشده","شده"),"---")</f>
        <v>---</v>
      </c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</row>
    <row r="441" spans="1:79" ht="34.9" hidden="1" customHeight="1">
      <c r="A441" s="170"/>
      <c r="B441" s="47">
        <f>IFERROR(INDEX('اطلاعات انشعابات شرکتها'!A:BB,MATCH(A441,'اطلاعات انشعابات شرکتها'!A:A,0),MATCH(B$1,'اطلاعات انشعابات شرکتها'!$1:$1,0)),0)</f>
        <v>0</v>
      </c>
      <c r="C441" s="48">
        <f>IFERROR(INDEX('اطلاعات انشعابات شرکتها'!A:BB,MATCH(A441,'اطلاعات انشعابات شرکتها'!A:A,0),MATCH(C$1,'اطلاعات انشعابات شرکتها'!$1:$1,0)),0)</f>
        <v>0</v>
      </c>
      <c r="D441" s="45"/>
      <c r="E441" s="171"/>
      <c r="F441" s="170"/>
      <c r="G441" s="47" t="str">
        <f t="shared" si="67"/>
        <v>/</v>
      </c>
      <c r="H441" s="47">
        <f>IFERROR(INDEX('اطلاعات دوره'!A:Z,MATCH(G441,'اطلاعات دوره'!C:C,0),MATCH(H$1,'اطلاعات دوره'!$1:$1,0)),0)</f>
        <v>0</v>
      </c>
      <c r="I441" s="47">
        <f>IFERROR(INDEX('اطلاعات دوره'!A:Z,MATCH(G441,'اطلاعات دوره'!C:C,0),MATCH(I$1,'اطلاعات دوره'!$1:$1,0)),0)</f>
        <v>0</v>
      </c>
      <c r="J441" s="48">
        <f>IFERROR(INDEX('اطلاعات دوره'!A:Z,MATCH(G441,'اطلاعات دوره'!C:C,0),MATCH(J$1,'اطلاعات دوره'!$1:$1,0)),0)</f>
        <v>0</v>
      </c>
      <c r="K441" s="46"/>
      <c r="L441" s="158" t="str">
        <f>IFERROR(INDEX('اطلاعات دوره'!A:Z,MATCH(G441,'اطلاعات دوره'!C:C,0)-1,MATCH("عنوان",'اطلاعات دوره'!$1:$1,0)),"---")</f>
        <v>---</v>
      </c>
      <c r="M441" s="47" t="str">
        <f t="shared" si="68"/>
        <v>----</v>
      </c>
      <c r="N441" s="48" t="str">
        <f t="shared" si="69"/>
        <v>-/</v>
      </c>
      <c r="O441" s="45"/>
      <c r="P441" s="240">
        <f>IFERROR(INDEX('قرائت کنتور'!A:AZ,MATCH(A441&amp;"-"&amp;"آب",'قرائت کنتور'!B:B,0),MATCH(L441,'قرائت کنتور'!$1:$1,0)),0)</f>
        <v>0</v>
      </c>
      <c r="Q441" s="241">
        <f>IFERROR(INDEX('قرائت کنتور'!A:AZ,MATCH(A441&amp;"-"&amp;"آب",'قرائت کنتور'!B:B,0),MATCH(G441,'قرائت کنتور'!$1:$1,0)),0)</f>
        <v>0</v>
      </c>
      <c r="R441" s="241">
        <f t="shared" si="70"/>
        <v>0</v>
      </c>
      <c r="S441" s="241" t="str">
        <f>IFERROR(INDEX('اطلاعات انشعابات شرکتها'!A:AB,MATCH(A441,'اطلاعات انشعابات شرکتها'!A:A,0),MATCH(S$1,'اطلاعات انشعابات شرکتها'!$1:$1,0)),"---")</f>
        <v>---</v>
      </c>
      <c r="T441" s="227" t="str">
        <f t="shared" si="71"/>
        <v>---</v>
      </c>
      <c r="U441" s="45"/>
      <c r="V441" s="155" t="str">
        <f>IFERROR(INDEX('تعرفه ها'!A:Z,MATCH("بهای هر متر مکعب آب مصرفی",'تعرفه ها'!$B:$B,0),MATCH(F441,'تعرفه ها'!$2:$2,0)),"---")</f>
        <v>---</v>
      </c>
      <c r="W441" s="50" t="str">
        <f t="shared" si="72"/>
        <v>---</v>
      </c>
      <c r="X441" s="50" t="str">
        <f>IFERROR(ROUND(R441*INDEX('تعرفه ها'!A:Z,MATCH("عوارض آب به ازاء هر متر مکعب",'تعرفه ها'!$B:$B,0),MATCH(F441,'تعرفه ها'!$2:$2,0)),0),"---")</f>
        <v>---</v>
      </c>
      <c r="Y441" s="50" t="str">
        <f>IFERROR(ROUND(T441*INDEX('تعرفه ها'!A:Z,MATCH("جریمه مازاد مصرف آب به ازاء هر متر مکعب",'تعرفه ها'!$B:$B,0),MATCH(F441,'تعرفه ها'!$2:$2,0)),0),"---")</f>
        <v>---</v>
      </c>
      <c r="Z441" s="50" t="str">
        <f>IFERROR(ROUND(((W441+X441+Y441)*INDEX('تعرفه ها'!A:Z,MATCH("هزینه نگهداری و تعمیرات شبکه آب",'تعرفه ها'!$B:$B,0),MATCH(F441,'تعرفه ها'!$2:$2,0))/100),0),"---")</f>
        <v>---</v>
      </c>
      <c r="AA441" s="50" t="str">
        <f>IFERROR(IF(INDEX('اطلاعات دوره'!A:Z,MATCH(G441,'اطلاعات دوره'!C:C,0),MATCH("آب",'اطلاعات دوره'!$1:$1,0))="دارد",ROUND((W441+X441+Y441)*INDEX('تعرفه ها'!A:Z,MATCH("پیک فصلی آب",'تعرفه ها'!$B:$B,0),MATCH(F441,'تعرفه ها'!$2:$2,0))/100,0),0),"---")</f>
        <v>---</v>
      </c>
      <c r="AB441" s="50" t="str">
        <f>IFERROR(ROUND(SUM(W441+X441+Y441+Z441+AA441)*INDEX('تعرفه ها'!A:Z,MATCH("مالیات آب",'تعرفه ها'!$B:$B,0),MATCH(F441,'تعرفه ها'!$2:$2,0))/100,0),"---")</f>
        <v>---</v>
      </c>
      <c r="AC441" s="50" t="str">
        <f t="shared" si="73"/>
        <v>---</v>
      </c>
      <c r="AD441" s="50" t="str">
        <f t="shared" si="66"/>
        <v>---</v>
      </c>
      <c r="AE441" s="50" t="str">
        <f t="shared" si="74"/>
        <v>---</v>
      </c>
      <c r="AF441" s="50" t="str">
        <f t="shared" si="75"/>
        <v>---</v>
      </c>
      <c r="AG441" s="153" t="str">
        <f t="shared" si="76"/>
        <v>---</v>
      </c>
      <c r="AI441" s="183" t="str">
        <f>IFERROR(IF(INDEX(پرداخت!A:AZ,MATCH(A441&amp;" - "&amp;"آب",پرداخت!$B:$B,0),MATCH(G441,پرداخت!$1:$1,0))="نشده","نشده","شده"),"---")</f>
        <v>---</v>
      </c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</row>
    <row r="442" spans="1:79" ht="34.9" hidden="1" customHeight="1">
      <c r="A442" s="170"/>
      <c r="B442" s="47">
        <f>IFERROR(INDEX('اطلاعات انشعابات شرکتها'!A:BB,MATCH(A442,'اطلاعات انشعابات شرکتها'!A:A,0),MATCH(B$1,'اطلاعات انشعابات شرکتها'!$1:$1,0)),0)</f>
        <v>0</v>
      </c>
      <c r="C442" s="48">
        <f>IFERROR(INDEX('اطلاعات انشعابات شرکتها'!A:BB,MATCH(A442,'اطلاعات انشعابات شرکتها'!A:A,0),MATCH(C$1,'اطلاعات انشعابات شرکتها'!$1:$1,0)),0)</f>
        <v>0</v>
      </c>
      <c r="D442" s="45"/>
      <c r="E442" s="171"/>
      <c r="F442" s="170"/>
      <c r="G442" s="47" t="str">
        <f t="shared" si="67"/>
        <v>/</v>
      </c>
      <c r="H442" s="47">
        <f>IFERROR(INDEX('اطلاعات دوره'!A:Z,MATCH(G442,'اطلاعات دوره'!C:C,0),MATCH(H$1,'اطلاعات دوره'!$1:$1,0)),0)</f>
        <v>0</v>
      </c>
      <c r="I442" s="47">
        <f>IFERROR(INDEX('اطلاعات دوره'!A:Z,MATCH(G442,'اطلاعات دوره'!C:C,0),MATCH(I$1,'اطلاعات دوره'!$1:$1,0)),0)</f>
        <v>0</v>
      </c>
      <c r="J442" s="48">
        <f>IFERROR(INDEX('اطلاعات دوره'!A:Z,MATCH(G442,'اطلاعات دوره'!C:C,0),MATCH(J$1,'اطلاعات دوره'!$1:$1,0)),0)</f>
        <v>0</v>
      </c>
      <c r="K442" s="46"/>
      <c r="L442" s="158" t="str">
        <f>IFERROR(INDEX('اطلاعات دوره'!A:Z,MATCH(G442,'اطلاعات دوره'!C:C,0)-1,MATCH("عنوان",'اطلاعات دوره'!$1:$1,0)),"---")</f>
        <v>---</v>
      </c>
      <c r="M442" s="47" t="str">
        <f t="shared" si="68"/>
        <v>----</v>
      </c>
      <c r="N442" s="48" t="str">
        <f t="shared" si="69"/>
        <v>-/</v>
      </c>
      <c r="O442" s="45"/>
      <c r="P442" s="240">
        <f>IFERROR(INDEX('قرائت کنتور'!A:AZ,MATCH(A442&amp;"-"&amp;"آب",'قرائت کنتور'!B:B,0),MATCH(L442,'قرائت کنتور'!$1:$1,0)),0)</f>
        <v>0</v>
      </c>
      <c r="Q442" s="241">
        <f>IFERROR(INDEX('قرائت کنتور'!A:AZ,MATCH(A442&amp;"-"&amp;"آب",'قرائت کنتور'!B:B,0),MATCH(G442,'قرائت کنتور'!$1:$1,0)),0)</f>
        <v>0</v>
      </c>
      <c r="R442" s="241">
        <f t="shared" si="70"/>
        <v>0</v>
      </c>
      <c r="S442" s="241" t="str">
        <f>IFERROR(INDEX('اطلاعات انشعابات شرکتها'!A:AB,MATCH(A442,'اطلاعات انشعابات شرکتها'!A:A,0),MATCH(S$1,'اطلاعات انشعابات شرکتها'!$1:$1,0)),"---")</f>
        <v>---</v>
      </c>
      <c r="T442" s="227" t="str">
        <f t="shared" si="71"/>
        <v>---</v>
      </c>
      <c r="U442" s="45"/>
      <c r="V442" s="155" t="str">
        <f>IFERROR(INDEX('تعرفه ها'!A:Z,MATCH("بهای هر متر مکعب آب مصرفی",'تعرفه ها'!$B:$B,0),MATCH(F442,'تعرفه ها'!$2:$2,0)),"---")</f>
        <v>---</v>
      </c>
      <c r="W442" s="50" t="str">
        <f t="shared" si="72"/>
        <v>---</v>
      </c>
      <c r="X442" s="50" t="str">
        <f>IFERROR(ROUND(R442*INDEX('تعرفه ها'!A:Z,MATCH("عوارض آب به ازاء هر متر مکعب",'تعرفه ها'!$B:$B,0),MATCH(F442,'تعرفه ها'!$2:$2,0)),0),"---")</f>
        <v>---</v>
      </c>
      <c r="Y442" s="50" t="str">
        <f>IFERROR(ROUND(T442*INDEX('تعرفه ها'!A:Z,MATCH("جریمه مازاد مصرف آب به ازاء هر متر مکعب",'تعرفه ها'!$B:$B,0),MATCH(F442,'تعرفه ها'!$2:$2,0)),0),"---")</f>
        <v>---</v>
      </c>
      <c r="Z442" s="50" t="str">
        <f>IFERROR(ROUND(((W442+X442+Y442)*INDEX('تعرفه ها'!A:Z,MATCH("هزینه نگهداری و تعمیرات شبکه آب",'تعرفه ها'!$B:$B,0),MATCH(F442,'تعرفه ها'!$2:$2,0))/100),0),"---")</f>
        <v>---</v>
      </c>
      <c r="AA442" s="50" t="str">
        <f>IFERROR(IF(INDEX('اطلاعات دوره'!A:Z,MATCH(G442,'اطلاعات دوره'!C:C,0),MATCH("آب",'اطلاعات دوره'!$1:$1,0))="دارد",ROUND((W442+X442+Y442)*INDEX('تعرفه ها'!A:Z,MATCH("پیک فصلی آب",'تعرفه ها'!$B:$B,0),MATCH(F442,'تعرفه ها'!$2:$2,0))/100,0),0),"---")</f>
        <v>---</v>
      </c>
      <c r="AB442" s="50" t="str">
        <f>IFERROR(ROUND(SUM(W442+X442+Y442+Z442+AA442)*INDEX('تعرفه ها'!A:Z,MATCH("مالیات آب",'تعرفه ها'!$B:$B,0),MATCH(F442,'تعرفه ها'!$2:$2,0))/100,0),"---")</f>
        <v>---</v>
      </c>
      <c r="AC442" s="50" t="str">
        <f t="shared" si="73"/>
        <v>---</v>
      </c>
      <c r="AD442" s="50" t="str">
        <f t="shared" si="66"/>
        <v>---</v>
      </c>
      <c r="AE442" s="50" t="str">
        <f t="shared" si="74"/>
        <v>---</v>
      </c>
      <c r="AF442" s="50" t="str">
        <f t="shared" si="75"/>
        <v>---</v>
      </c>
      <c r="AG442" s="153" t="str">
        <f t="shared" si="76"/>
        <v>---</v>
      </c>
      <c r="AI442" s="183" t="str">
        <f>IFERROR(IF(INDEX(پرداخت!A:AZ,MATCH(A442&amp;" - "&amp;"آب",پرداخت!$B:$B,0),MATCH(G442,پرداخت!$1:$1,0))="نشده","نشده","شده"),"---")</f>
        <v>---</v>
      </c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</row>
    <row r="443" spans="1:79" ht="34.9" hidden="1" customHeight="1">
      <c r="A443" s="170"/>
      <c r="B443" s="47">
        <f>IFERROR(INDEX('اطلاعات انشعابات شرکتها'!A:BB,MATCH(A443,'اطلاعات انشعابات شرکتها'!A:A,0),MATCH(B$1,'اطلاعات انشعابات شرکتها'!$1:$1,0)),0)</f>
        <v>0</v>
      </c>
      <c r="C443" s="48">
        <f>IFERROR(INDEX('اطلاعات انشعابات شرکتها'!A:BB,MATCH(A443,'اطلاعات انشعابات شرکتها'!A:A,0),MATCH(C$1,'اطلاعات انشعابات شرکتها'!$1:$1,0)),0)</f>
        <v>0</v>
      </c>
      <c r="D443" s="45"/>
      <c r="E443" s="171"/>
      <c r="F443" s="170"/>
      <c r="G443" s="47" t="str">
        <f t="shared" si="67"/>
        <v>/</v>
      </c>
      <c r="H443" s="47">
        <f>IFERROR(INDEX('اطلاعات دوره'!A:Z,MATCH(G443,'اطلاعات دوره'!C:C,0),MATCH(H$1,'اطلاعات دوره'!$1:$1,0)),0)</f>
        <v>0</v>
      </c>
      <c r="I443" s="47">
        <f>IFERROR(INDEX('اطلاعات دوره'!A:Z,MATCH(G443,'اطلاعات دوره'!C:C,0),MATCH(I$1,'اطلاعات دوره'!$1:$1,0)),0)</f>
        <v>0</v>
      </c>
      <c r="J443" s="48">
        <f>IFERROR(INDEX('اطلاعات دوره'!A:Z,MATCH(G443,'اطلاعات دوره'!C:C,0),MATCH(J$1,'اطلاعات دوره'!$1:$1,0)),0)</f>
        <v>0</v>
      </c>
      <c r="K443" s="46"/>
      <c r="L443" s="158" t="str">
        <f>IFERROR(INDEX('اطلاعات دوره'!A:Z,MATCH(G443,'اطلاعات دوره'!C:C,0)-1,MATCH("عنوان",'اطلاعات دوره'!$1:$1,0)),"---")</f>
        <v>---</v>
      </c>
      <c r="M443" s="47" t="str">
        <f t="shared" si="68"/>
        <v>----</v>
      </c>
      <c r="N443" s="48" t="str">
        <f t="shared" si="69"/>
        <v>-/</v>
      </c>
      <c r="O443" s="45"/>
      <c r="P443" s="240">
        <f>IFERROR(INDEX('قرائت کنتور'!A:AZ,MATCH(A443&amp;"-"&amp;"آب",'قرائت کنتور'!B:B,0),MATCH(L443,'قرائت کنتور'!$1:$1,0)),0)</f>
        <v>0</v>
      </c>
      <c r="Q443" s="241">
        <f>IFERROR(INDEX('قرائت کنتور'!A:AZ,MATCH(A443&amp;"-"&amp;"آب",'قرائت کنتور'!B:B,0),MATCH(G443,'قرائت کنتور'!$1:$1,0)),0)</f>
        <v>0</v>
      </c>
      <c r="R443" s="241">
        <f t="shared" si="70"/>
        <v>0</v>
      </c>
      <c r="S443" s="241" t="str">
        <f>IFERROR(INDEX('اطلاعات انشعابات شرکتها'!A:AB,MATCH(A443,'اطلاعات انشعابات شرکتها'!A:A,0),MATCH(S$1,'اطلاعات انشعابات شرکتها'!$1:$1,0)),"---")</f>
        <v>---</v>
      </c>
      <c r="T443" s="227" t="str">
        <f t="shared" si="71"/>
        <v>---</v>
      </c>
      <c r="U443" s="45"/>
      <c r="V443" s="155" t="str">
        <f>IFERROR(INDEX('تعرفه ها'!A:Z,MATCH("بهای هر متر مکعب آب مصرفی",'تعرفه ها'!$B:$B,0),MATCH(F443,'تعرفه ها'!$2:$2,0)),"---")</f>
        <v>---</v>
      </c>
      <c r="W443" s="50" t="str">
        <f t="shared" si="72"/>
        <v>---</v>
      </c>
      <c r="X443" s="50" t="str">
        <f>IFERROR(ROUND(R443*INDEX('تعرفه ها'!A:Z,MATCH("عوارض آب به ازاء هر متر مکعب",'تعرفه ها'!$B:$B,0),MATCH(F443,'تعرفه ها'!$2:$2,0)),0),"---")</f>
        <v>---</v>
      </c>
      <c r="Y443" s="50" t="str">
        <f>IFERROR(ROUND(T443*INDEX('تعرفه ها'!A:Z,MATCH("جریمه مازاد مصرف آب به ازاء هر متر مکعب",'تعرفه ها'!$B:$B,0),MATCH(F443,'تعرفه ها'!$2:$2,0)),0),"---")</f>
        <v>---</v>
      </c>
      <c r="Z443" s="50" t="str">
        <f>IFERROR(ROUND(((W443+X443+Y443)*INDEX('تعرفه ها'!A:Z,MATCH("هزینه نگهداری و تعمیرات شبکه آب",'تعرفه ها'!$B:$B,0),MATCH(F443,'تعرفه ها'!$2:$2,0))/100),0),"---")</f>
        <v>---</v>
      </c>
      <c r="AA443" s="50" t="str">
        <f>IFERROR(IF(INDEX('اطلاعات دوره'!A:Z,MATCH(G443,'اطلاعات دوره'!C:C,0),MATCH("آب",'اطلاعات دوره'!$1:$1,0))="دارد",ROUND((W443+X443+Y443)*INDEX('تعرفه ها'!A:Z,MATCH("پیک فصلی آب",'تعرفه ها'!$B:$B,0),MATCH(F443,'تعرفه ها'!$2:$2,0))/100,0),0),"---")</f>
        <v>---</v>
      </c>
      <c r="AB443" s="50" t="str">
        <f>IFERROR(ROUND(SUM(W443+X443+Y443+Z443+AA443)*INDEX('تعرفه ها'!A:Z,MATCH("مالیات آب",'تعرفه ها'!$B:$B,0),MATCH(F443,'تعرفه ها'!$2:$2,0))/100,0),"---")</f>
        <v>---</v>
      </c>
      <c r="AC443" s="50" t="str">
        <f t="shared" si="73"/>
        <v>---</v>
      </c>
      <c r="AD443" s="50" t="str">
        <f t="shared" si="66"/>
        <v>---</v>
      </c>
      <c r="AE443" s="50" t="str">
        <f t="shared" si="74"/>
        <v>---</v>
      </c>
      <c r="AF443" s="50" t="str">
        <f t="shared" si="75"/>
        <v>---</v>
      </c>
      <c r="AG443" s="153" t="str">
        <f t="shared" si="76"/>
        <v>---</v>
      </c>
      <c r="AI443" s="183" t="str">
        <f>IFERROR(IF(INDEX(پرداخت!A:AZ,MATCH(A443&amp;" - "&amp;"آب",پرداخت!$B:$B,0),MATCH(G443,پرداخت!$1:$1,0))="نشده","نشده","شده"),"---")</f>
        <v>---</v>
      </c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  <c r="BT443" s="30"/>
      <c r="BU443" s="30"/>
      <c r="BV443" s="30"/>
      <c r="BW443" s="30"/>
      <c r="BX443" s="30"/>
      <c r="BY443" s="30"/>
      <c r="BZ443" s="30"/>
      <c r="CA443" s="30"/>
    </row>
    <row r="444" spans="1:79" ht="34.9" hidden="1" customHeight="1">
      <c r="A444" s="170"/>
      <c r="B444" s="47">
        <f>IFERROR(INDEX('اطلاعات انشعابات شرکتها'!A:BB,MATCH(A444,'اطلاعات انشعابات شرکتها'!A:A,0),MATCH(B$1,'اطلاعات انشعابات شرکتها'!$1:$1,0)),0)</f>
        <v>0</v>
      </c>
      <c r="C444" s="48">
        <f>IFERROR(INDEX('اطلاعات انشعابات شرکتها'!A:BB,MATCH(A444,'اطلاعات انشعابات شرکتها'!A:A,0),MATCH(C$1,'اطلاعات انشعابات شرکتها'!$1:$1,0)),0)</f>
        <v>0</v>
      </c>
      <c r="D444" s="45"/>
      <c r="E444" s="171"/>
      <c r="F444" s="170"/>
      <c r="G444" s="47" t="str">
        <f t="shared" si="67"/>
        <v>/</v>
      </c>
      <c r="H444" s="47">
        <f>IFERROR(INDEX('اطلاعات دوره'!A:Z,MATCH(G444,'اطلاعات دوره'!C:C,0),MATCH(H$1,'اطلاعات دوره'!$1:$1,0)),0)</f>
        <v>0</v>
      </c>
      <c r="I444" s="47">
        <f>IFERROR(INDEX('اطلاعات دوره'!A:Z,MATCH(G444,'اطلاعات دوره'!C:C,0),MATCH(I$1,'اطلاعات دوره'!$1:$1,0)),0)</f>
        <v>0</v>
      </c>
      <c r="J444" s="48">
        <f>IFERROR(INDEX('اطلاعات دوره'!A:Z,MATCH(G444,'اطلاعات دوره'!C:C,0),MATCH(J$1,'اطلاعات دوره'!$1:$1,0)),0)</f>
        <v>0</v>
      </c>
      <c r="K444" s="46"/>
      <c r="L444" s="158" t="str">
        <f>IFERROR(INDEX('اطلاعات دوره'!A:Z,MATCH(G444,'اطلاعات دوره'!C:C,0)-1,MATCH("عنوان",'اطلاعات دوره'!$1:$1,0)),"---")</f>
        <v>---</v>
      </c>
      <c r="M444" s="47" t="str">
        <f t="shared" si="68"/>
        <v>----</v>
      </c>
      <c r="N444" s="48" t="str">
        <f t="shared" si="69"/>
        <v>-/</v>
      </c>
      <c r="O444" s="45"/>
      <c r="P444" s="240">
        <f>IFERROR(INDEX('قرائت کنتور'!A:AZ,MATCH(A444&amp;"-"&amp;"آب",'قرائت کنتور'!B:B,0),MATCH(L444,'قرائت کنتور'!$1:$1,0)),0)</f>
        <v>0</v>
      </c>
      <c r="Q444" s="241">
        <f>IFERROR(INDEX('قرائت کنتور'!A:AZ,MATCH(A444&amp;"-"&amp;"آب",'قرائت کنتور'!B:B,0),MATCH(G444,'قرائت کنتور'!$1:$1,0)),0)</f>
        <v>0</v>
      </c>
      <c r="R444" s="241">
        <f t="shared" si="70"/>
        <v>0</v>
      </c>
      <c r="S444" s="241" t="str">
        <f>IFERROR(INDEX('اطلاعات انشعابات شرکتها'!A:AB,MATCH(A444,'اطلاعات انشعابات شرکتها'!A:A,0),MATCH(S$1,'اطلاعات انشعابات شرکتها'!$1:$1,0)),"---")</f>
        <v>---</v>
      </c>
      <c r="T444" s="227" t="str">
        <f t="shared" si="71"/>
        <v>---</v>
      </c>
      <c r="U444" s="45"/>
      <c r="V444" s="155" t="str">
        <f>IFERROR(INDEX('تعرفه ها'!A:Z,MATCH("بهای هر متر مکعب آب مصرفی",'تعرفه ها'!$B:$B,0),MATCH(F444,'تعرفه ها'!$2:$2,0)),"---")</f>
        <v>---</v>
      </c>
      <c r="W444" s="50" t="str">
        <f t="shared" si="72"/>
        <v>---</v>
      </c>
      <c r="X444" s="50" t="str">
        <f>IFERROR(ROUND(R444*INDEX('تعرفه ها'!A:Z,MATCH("عوارض آب به ازاء هر متر مکعب",'تعرفه ها'!$B:$B,0),MATCH(F444,'تعرفه ها'!$2:$2,0)),0),"---")</f>
        <v>---</v>
      </c>
      <c r="Y444" s="50" t="str">
        <f>IFERROR(ROUND(T444*INDEX('تعرفه ها'!A:Z,MATCH("جریمه مازاد مصرف آب به ازاء هر متر مکعب",'تعرفه ها'!$B:$B,0),MATCH(F444,'تعرفه ها'!$2:$2,0)),0),"---")</f>
        <v>---</v>
      </c>
      <c r="Z444" s="50" t="str">
        <f>IFERROR(ROUND(((W444+X444+Y444)*INDEX('تعرفه ها'!A:Z,MATCH("هزینه نگهداری و تعمیرات شبکه آب",'تعرفه ها'!$B:$B,0),MATCH(F444,'تعرفه ها'!$2:$2,0))/100),0),"---")</f>
        <v>---</v>
      </c>
      <c r="AA444" s="50" t="str">
        <f>IFERROR(IF(INDEX('اطلاعات دوره'!A:Z,MATCH(G444,'اطلاعات دوره'!C:C,0),MATCH("آب",'اطلاعات دوره'!$1:$1,0))="دارد",ROUND((W444+X444+Y444)*INDEX('تعرفه ها'!A:Z,MATCH("پیک فصلی آب",'تعرفه ها'!$B:$B,0),MATCH(F444,'تعرفه ها'!$2:$2,0))/100,0),0),"---")</f>
        <v>---</v>
      </c>
      <c r="AB444" s="50" t="str">
        <f>IFERROR(ROUND(SUM(W444+X444+Y444+Z444+AA444)*INDEX('تعرفه ها'!A:Z,MATCH("مالیات آب",'تعرفه ها'!$B:$B,0),MATCH(F444,'تعرفه ها'!$2:$2,0))/100,0),"---")</f>
        <v>---</v>
      </c>
      <c r="AC444" s="50" t="str">
        <f t="shared" si="73"/>
        <v>---</v>
      </c>
      <c r="AD444" s="50" t="str">
        <f t="shared" si="66"/>
        <v>---</v>
      </c>
      <c r="AE444" s="50" t="str">
        <f t="shared" si="74"/>
        <v>---</v>
      </c>
      <c r="AF444" s="50" t="str">
        <f t="shared" si="75"/>
        <v>---</v>
      </c>
      <c r="AG444" s="153" t="str">
        <f t="shared" si="76"/>
        <v>---</v>
      </c>
      <c r="AI444" s="183" t="str">
        <f>IFERROR(IF(INDEX(پرداخت!A:AZ,MATCH(A444&amp;" - "&amp;"آب",پرداخت!$B:$B,0),MATCH(G444,پرداخت!$1:$1,0))="نشده","نشده","شده"),"---")</f>
        <v>---</v>
      </c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/>
      <c r="BC444" s="30"/>
      <c r="BD444" s="30"/>
      <c r="BE444" s="30"/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  <c r="BT444" s="30"/>
      <c r="BU444" s="30"/>
      <c r="BV444" s="30"/>
      <c r="BW444" s="30"/>
      <c r="BX444" s="30"/>
      <c r="BY444" s="30"/>
      <c r="BZ444" s="30"/>
      <c r="CA444" s="30"/>
    </row>
    <row r="445" spans="1:79" ht="34.9" hidden="1" customHeight="1">
      <c r="A445" s="170"/>
      <c r="B445" s="47">
        <f>IFERROR(INDEX('اطلاعات انشعابات شرکتها'!A:BB,MATCH(A445,'اطلاعات انشعابات شرکتها'!A:A,0),MATCH(B$1,'اطلاعات انشعابات شرکتها'!$1:$1,0)),0)</f>
        <v>0</v>
      </c>
      <c r="C445" s="48">
        <f>IFERROR(INDEX('اطلاعات انشعابات شرکتها'!A:BB,MATCH(A445,'اطلاعات انشعابات شرکتها'!A:A,0),MATCH(C$1,'اطلاعات انشعابات شرکتها'!$1:$1,0)),0)</f>
        <v>0</v>
      </c>
      <c r="D445" s="45"/>
      <c r="E445" s="171"/>
      <c r="F445" s="170"/>
      <c r="G445" s="47" t="str">
        <f t="shared" si="67"/>
        <v>/</v>
      </c>
      <c r="H445" s="47">
        <f>IFERROR(INDEX('اطلاعات دوره'!A:Z,MATCH(G445,'اطلاعات دوره'!C:C,0),MATCH(H$1,'اطلاعات دوره'!$1:$1,0)),0)</f>
        <v>0</v>
      </c>
      <c r="I445" s="47">
        <f>IFERROR(INDEX('اطلاعات دوره'!A:Z,MATCH(G445,'اطلاعات دوره'!C:C,0),MATCH(I$1,'اطلاعات دوره'!$1:$1,0)),0)</f>
        <v>0</v>
      </c>
      <c r="J445" s="48">
        <f>IFERROR(INDEX('اطلاعات دوره'!A:Z,MATCH(G445,'اطلاعات دوره'!C:C,0),MATCH(J$1,'اطلاعات دوره'!$1:$1,0)),0)</f>
        <v>0</v>
      </c>
      <c r="K445" s="46"/>
      <c r="L445" s="158" t="str">
        <f>IFERROR(INDEX('اطلاعات دوره'!A:Z,MATCH(G445,'اطلاعات دوره'!C:C,0)-1,MATCH("عنوان",'اطلاعات دوره'!$1:$1,0)),"---")</f>
        <v>---</v>
      </c>
      <c r="M445" s="47" t="str">
        <f t="shared" si="68"/>
        <v>----</v>
      </c>
      <c r="N445" s="48" t="str">
        <f t="shared" si="69"/>
        <v>-/</v>
      </c>
      <c r="O445" s="45"/>
      <c r="P445" s="240">
        <f>IFERROR(INDEX('قرائت کنتور'!A:AZ,MATCH(A445&amp;"-"&amp;"آب",'قرائت کنتور'!B:B,0),MATCH(L445,'قرائت کنتور'!$1:$1,0)),0)</f>
        <v>0</v>
      </c>
      <c r="Q445" s="241">
        <f>IFERROR(INDEX('قرائت کنتور'!A:AZ,MATCH(A445&amp;"-"&amp;"آب",'قرائت کنتور'!B:B,0),MATCH(G445,'قرائت کنتور'!$1:$1,0)),0)</f>
        <v>0</v>
      </c>
      <c r="R445" s="241">
        <f t="shared" si="70"/>
        <v>0</v>
      </c>
      <c r="S445" s="241" t="str">
        <f>IFERROR(INDEX('اطلاعات انشعابات شرکتها'!A:AB,MATCH(A445,'اطلاعات انشعابات شرکتها'!A:A,0),MATCH(S$1,'اطلاعات انشعابات شرکتها'!$1:$1,0)),"---")</f>
        <v>---</v>
      </c>
      <c r="T445" s="227" t="str">
        <f t="shared" si="71"/>
        <v>---</v>
      </c>
      <c r="U445" s="45"/>
      <c r="V445" s="155" t="str">
        <f>IFERROR(INDEX('تعرفه ها'!A:Z,MATCH("بهای هر متر مکعب آب مصرفی",'تعرفه ها'!$B:$B,0),MATCH(F445,'تعرفه ها'!$2:$2,0)),"---")</f>
        <v>---</v>
      </c>
      <c r="W445" s="50" t="str">
        <f t="shared" si="72"/>
        <v>---</v>
      </c>
      <c r="X445" s="50" t="str">
        <f>IFERROR(ROUND(R445*INDEX('تعرفه ها'!A:Z,MATCH("عوارض آب به ازاء هر متر مکعب",'تعرفه ها'!$B:$B,0),MATCH(F445,'تعرفه ها'!$2:$2,0)),0),"---")</f>
        <v>---</v>
      </c>
      <c r="Y445" s="50" t="str">
        <f>IFERROR(ROUND(T445*INDEX('تعرفه ها'!A:Z,MATCH("جریمه مازاد مصرف آب به ازاء هر متر مکعب",'تعرفه ها'!$B:$B,0),MATCH(F445,'تعرفه ها'!$2:$2,0)),0),"---")</f>
        <v>---</v>
      </c>
      <c r="Z445" s="50" t="str">
        <f>IFERROR(ROUND(((W445+X445+Y445)*INDEX('تعرفه ها'!A:Z,MATCH("هزینه نگهداری و تعمیرات شبکه آب",'تعرفه ها'!$B:$B,0),MATCH(F445,'تعرفه ها'!$2:$2,0))/100),0),"---")</f>
        <v>---</v>
      </c>
      <c r="AA445" s="50" t="str">
        <f>IFERROR(IF(INDEX('اطلاعات دوره'!A:Z,MATCH(G445,'اطلاعات دوره'!C:C,0),MATCH("آب",'اطلاعات دوره'!$1:$1,0))="دارد",ROUND((W445+X445+Y445)*INDEX('تعرفه ها'!A:Z,MATCH("پیک فصلی آب",'تعرفه ها'!$B:$B,0),MATCH(F445,'تعرفه ها'!$2:$2,0))/100,0),0),"---")</f>
        <v>---</v>
      </c>
      <c r="AB445" s="50" t="str">
        <f>IFERROR(ROUND(SUM(W445+X445+Y445+Z445+AA445)*INDEX('تعرفه ها'!A:Z,MATCH("مالیات آب",'تعرفه ها'!$B:$B,0),MATCH(F445,'تعرفه ها'!$2:$2,0))/100,0),"---")</f>
        <v>---</v>
      </c>
      <c r="AC445" s="50" t="str">
        <f t="shared" si="73"/>
        <v>---</v>
      </c>
      <c r="AD445" s="50" t="str">
        <f t="shared" si="66"/>
        <v>---</v>
      </c>
      <c r="AE445" s="50" t="str">
        <f t="shared" si="74"/>
        <v>---</v>
      </c>
      <c r="AF445" s="50" t="str">
        <f t="shared" si="75"/>
        <v>---</v>
      </c>
      <c r="AG445" s="153" t="str">
        <f t="shared" si="76"/>
        <v>---</v>
      </c>
      <c r="AI445" s="183" t="str">
        <f>IFERROR(IF(INDEX(پرداخت!A:AZ,MATCH(A445&amp;" - "&amp;"آب",پرداخت!$B:$B,0),MATCH(G445,پرداخت!$1:$1,0))="نشده","نشده","شده"),"---")</f>
        <v>---</v>
      </c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/>
      <c r="BC445" s="30"/>
      <c r="BD445" s="30"/>
      <c r="BE445" s="30"/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  <c r="BT445" s="30"/>
      <c r="BU445" s="30"/>
      <c r="BV445" s="30"/>
      <c r="BW445" s="30"/>
      <c r="BX445" s="30"/>
      <c r="BY445" s="30"/>
      <c r="BZ445" s="30"/>
      <c r="CA445" s="30"/>
    </row>
    <row r="446" spans="1:79" ht="34.9" hidden="1" customHeight="1">
      <c r="A446" s="170"/>
      <c r="B446" s="47">
        <f>IFERROR(INDEX('اطلاعات انشعابات شرکتها'!A:BB,MATCH(A446,'اطلاعات انشعابات شرکتها'!A:A,0),MATCH(B$1,'اطلاعات انشعابات شرکتها'!$1:$1,0)),0)</f>
        <v>0</v>
      </c>
      <c r="C446" s="48">
        <f>IFERROR(INDEX('اطلاعات انشعابات شرکتها'!A:BB,MATCH(A446,'اطلاعات انشعابات شرکتها'!A:A,0),MATCH(C$1,'اطلاعات انشعابات شرکتها'!$1:$1,0)),0)</f>
        <v>0</v>
      </c>
      <c r="D446" s="45"/>
      <c r="E446" s="171"/>
      <c r="F446" s="170"/>
      <c r="G446" s="47" t="str">
        <f t="shared" si="67"/>
        <v>/</v>
      </c>
      <c r="H446" s="47">
        <f>IFERROR(INDEX('اطلاعات دوره'!A:Z,MATCH(G446,'اطلاعات دوره'!C:C,0),MATCH(H$1,'اطلاعات دوره'!$1:$1,0)),0)</f>
        <v>0</v>
      </c>
      <c r="I446" s="47">
        <f>IFERROR(INDEX('اطلاعات دوره'!A:Z,MATCH(G446,'اطلاعات دوره'!C:C,0),MATCH(I$1,'اطلاعات دوره'!$1:$1,0)),0)</f>
        <v>0</v>
      </c>
      <c r="J446" s="48">
        <f>IFERROR(INDEX('اطلاعات دوره'!A:Z,MATCH(G446,'اطلاعات دوره'!C:C,0),MATCH(J$1,'اطلاعات دوره'!$1:$1,0)),0)</f>
        <v>0</v>
      </c>
      <c r="K446" s="46"/>
      <c r="L446" s="158" t="str">
        <f>IFERROR(INDEX('اطلاعات دوره'!A:Z,MATCH(G446,'اطلاعات دوره'!C:C,0)-1,MATCH("عنوان",'اطلاعات دوره'!$1:$1,0)),"---")</f>
        <v>---</v>
      </c>
      <c r="M446" s="47" t="str">
        <f t="shared" si="68"/>
        <v>----</v>
      </c>
      <c r="N446" s="48" t="str">
        <f t="shared" si="69"/>
        <v>-/</v>
      </c>
      <c r="O446" s="45"/>
      <c r="P446" s="240">
        <f>IFERROR(INDEX('قرائت کنتور'!A:AZ,MATCH(A446&amp;"-"&amp;"آب",'قرائت کنتور'!B:B,0),MATCH(L446,'قرائت کنتور'!$1:$1,0)),0)</f>
        <v>0</v>
      </c>
      <c r="Q446" s="241">
        <f>IFERROR(INDEX('قرائت کنتور'!A:AZ,MATCH(A446&amp;"-"&amp;"آب",'قرائت کنتور'!B:B,0),MATCH(G446,'قرائت کنتور'!$1:$1,0)),0)</f>
        <v>0</v>
      </c>
      <c r="R446" s="241">
        <f t="shared" si="70"/>
        <v>0</v>
      </c>
      <c r="S446" s="241" t="str">
        <f>IFERROR(INDEX('اطلاعات انشعابات شرکتها'!A:AB,MATCH(A446,'اطلاعات انشعابات شرکتها'!A:A,0),MATCH(S$1,'اطلاعات انشعابات شرکتها'!$1:$1,0)),"---")</f>
        <v>---</v>
      </c>
      <c r="T446" s="227" t="str">
        <f t="shared" si="71"/>
        <v>---</v>
      </c>
      <c r="U446" s="45"/>
      <c r="V446" s="155" t="str">
        <f>IFERROR(INDEX('تعرفه ها'!A:Z,MATCH("بهای هر متر مکعب آب مصرفی",'تعرفه ها'!$B:$B,0),MATCH(F446,'تعرفه ها'!$2:$2,0)),"---")</f>
        <v>---</v>
      </c>
      <c r="W446" s="50" t="str">
        <f t="shared" si="72"/>
        <v>---</v>
      </c>
      <c r="X446" s="50" t="str">
        <f>IFERROR(ROUND(R446*INDEX('تعرفه ها'!A:Z,MATCH("عوارض آب به ازاء هر متر مکعب",'تعرفه ها'!$B:$B,0),MATCH(F446,'تعرفه ها'!$2:$2,0)),0),"---")</f>
        <v>---</v>
      </c>
      <c r="Y446" s="50" t="str">
        <f>IFERROR(ROUND(T446*INDEX('تعرفه ها'!A:Z,MATCH("جریمه مازاد مصرف آب به ازاء هر متر مکعب",'تعرفه ها'!$B:$B,0),MATCH(F446,'تعرفه ها'!$2:$2,0)),0),"---")</f>
        <v>---</v>
      </c>
      <c r="Z446" s="50" t="str">
        <f>IFERROR(ROUND(((W446+X446+Y446)*INDEX('تعرفه ها'!A:Z,MATCH("هزینه نگهداری و تعمیرات شبکه آب",'تعرفه ها'!$B:$B,0),MATCH(F446,'تعرفه ها'!$2:$2,0))/100),0),"---")</f>
        <v>---</v>
      </c>
      <c r="AA446" s="50" t="str">
        <f>IFERROR(IF(INDEX('اطلاعات دوره'!A:Z,MATCH(G446,'اطلاعات دوره'!C:C,0),MATCH("آب",'اطلاعات دوره'!$1:$1,0))="دارد",ROUND((W446+X446+Y446)*INDEX('تعرفه ها'!A:Z,MATCH("پیک فصلی آب",'تعرفه ها'!$B:$B,0),MATCH(F446,'تعرفه ها'!$2:$2,0))/100,0),0),"---")</f>
        <v>---</v>
      </c>
      <c r="AB446" s="50" t="str">
        <f>IFERROR(ROUND(SUM(W446+X446+Y446+Z446+AA446)*INDEX('تعرفه ها'!A:Z,MATCH("مالیات آب",'تعرفه ها'!$B:$B,0),MATCH(F446,'تعرفه ها'!$2:$2,0))/100,0),"---")</f>
        <v>---</v>
      </c>
      <c r="AC446" s="50" t="str">
        <f t="shared" si="73"/>
        <v>---</v>
      </c>
      <c r="AD446" s="50" t="str">
        <f t="shared" si="66"/>
        <v>---</v>
      </c>
      <c r="AE446" s="50" t="str">
        <f t="shared" si="74"/>
        <v>---</v>
      </c>
      <c r="AF446" s="50" t="str">
        <f t="shared" si="75"/>
        <v>---</v>
      </c>
      <c r="AG446" s="153" t="str">
        <f t="shared" si="76"/>
        <v>---</v>
      </c>
      <c r="AI446" s="183" t="str">
        <f>IFERROR(IF(INDEX(پرداخت!A:AZ,MATCH(A446&amp;" - "&amp;"آب",پرداخت!$B:$B,0),MATCH(G446,پرداخت!$1:$1,0))="نشده","نشده","شده"),"---")</f>
        <v>---</v>
      </c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/>
      <c r="BC446" s="30"/>
      <c r="BD446" s="30"/>
      <c r="BE446" s="30"/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  <c r="BT446" s="30"/>
      <c r="BU446" s="30"/>
      <c r="BV446" s="30"/>
      <c r="BW446" s="30"/>
      <c r="BX446" s="30"/>
      <c r="BY446" s="30"/>
      <c r="BZ446" s="30"/>
      <c r="CA446" s="30"/>
    </row>
    <row r="447" spans="1:79" ht="34.9" hidden="1" customHeight="1">
      <c r="A447" s="170"/>
      <c r="B447" s="47">
        <f>IFERROR(INDEX('اطلاعات انشعابات شرکتها'!A:BB,MATCH(A447,'اطلاعات انشعابات شرکتها'!A:A,0),MATCH(B$1,'اطلاعات انشعابات شرکتها'!$1:$1,0)),0)</f>
        <v>0</v>
      </c>
      <c r="C447" s="48">
        <f>IFERROR(INDEX('اطلاعات انشعابات شرکتها'!A:BB,MATCH(A447,'اطلاعات انشعابات شرکتها'!A:A,0),MATCH(C$1,'اطلاعات انشعابات شرکتها'!$1:$1,0)),0)</f>
        <v>0</v>
      </c>
      <c r="D447" s="45"/>
      <c r="E447" s="171"/>
      <c r="F447" s="170"/>
      <c r="G447" s="47" t="str">
        <f t="shared" si="67"/>
        <v>/</v>
      </c>
      <c r="H447" s="47">
        <f>IFERROR(INDEX('اطلاعات دوره'!A:Z,MATCH(G447,'اطلاعات دوره'!C:C,0),MATCH(H$1,'اطلاعات دوره'!$1:$1,0)),0)</f>
        <v>0</v>
      </c>
      <c r="I447" s="47">
        <f>IFERROR(INDEX('اطلاعات دوره'!A:Z,MATCH(G447,'اطلاعات دوره'!C:C,0),MATCH(I$1,'اطلاعات دوره'!$1:$1,0)),0)</f>
        <v>0</v>
      </c>
      <c r="J447" s="48">
        <f>IFERROR(INDEX('اطلاعات دوره'!A:Z,MATCH(G447,'اطلاعات دوره'!C:C,0),MATCH(J$1,'اطلاعات دوره'!$1:$1,0)),0)</f>
        <v>0</v>
      </c>
      <c r="K447" s="46"/>
      <c r="L447" s="158" t="str">
        <f>IFERROR(INDEX('اطلاعات دوره'!A:Z,MATCH(G447,'اطلاعات دوره'!C:C,0)-1,MATCH("عنوان",'اطلاعات دوره'!$1:$1,0)),"---")</f>
        <v>---</v>
      </c>
      <c r="M447" s="47" t="str">
        <f t="shared" si="68"/>
        <v>----</v>
      </c>
      <c r="N447" s="48" t="str">
        <f t="shared" si="69"/>
        <v>-/</v>
      </c>
      <c r="O447" s="45"/>
      <c r="P447" s="240">
        <f>IFERROR(INDEX('قرائت کنتور'!A:AZ,MATCH(A447&amp;"-"&amp;"آب",'قرائت کنتور'!B:B,0),MATCH(L447,'قرائت کنتور'!$1:$1,0)),0)</f>
        <v>0</v>
      </c>
      <c r="Q447" s="241">
        <f>IFERROR(INDEX('قرائت کنتور'!A:AZ,MATCH(A447&amp;"-"&amp;"آب",'قرائت کنتور'!B:B,0),MATCH(G447,'قرائت کنتور'!$1:$1,0)),0)</f>
        <v>0</v>
      </c>
      <c r="R447" s="241">
        <f t="shared" si="70"/>
        <v>0</v>
      </c>
      <c r="S447" s="241" t="str">
        <f>IFERROR(INDEX('اطلاعات انشعابات شرکتها'!A:AB,MATCH(A447,'اطلاعات انشعابات شرکتها'!A:A,0),MATCH(S$1,'اطلاعات انشعابات شرکتها'!$1:$1,0)),"---")</f>
        <v>---</v>
      </c>
      <c r="T447" s="227" t="str">
        <f t="shared" si="71"/>
        <v>---</v>
      </c>
      <c r="U447" s="45"/>
      <c r="V447" s="155" t="str">
        <f>IFERROR(INDEX('تعرفه ها'!A:Z,MATCH("بهای هر متر مکعب آب مصرفی",'تعرفه ها'!$B:$B,0),MATCH(F447,'تعرفه ها'!$2:$2,0)),"---")</f>
        <v>---</v>
      </c>
      <c r="W447" s="50" t="str">
        <f t="shared" si="72"/>
        <v>---</v>
      </c>
      <c r="X447" s="50" t="str">
        <f>IFERROR(ROUND(R447*INDEX('تعرفه ها'!A:Z,MATCH("عوارض آب به ازاء هر متر مکعب",'تعرفه ها'!$B:$B,0),MATCH(F447,'تعرفه ها'!$2:$2,0)),0),"---")</f>
        <v>---</v>
      </c>
      <c r="Y447" s="50" t="str">
        <f>IFERROR(ROUND(T447*INDEX('تعرفه ها'!A:Z,MATCH("جریمه مازاد مصرف آب به ازاء هر متر مکعب",'تعرفه ها'!$B:$B,0),MATCH(F447,'تعرفه ها'!$2:$2,0)),0),"---")</f>
        <v>---</v>
      </c>
      <c r="Z447" s="50" t="str">
        <f>IFERROR(ROUND(((W447+X447+Y447)*INDEX('تعرفه ها'!A:Z,MATCH("هزینه نگهداری و تعمیرات شبکه آب",'تعرفه ها'!$B:$B,0),MATCH(F447,'تعرفه ها'!$2:$2,0))/100),0),"---")</f>
        <v>---</v>
      </c>
      <c r="AA447" s="50" t="str">
        <f>IFERROR(IF(INDEX('اطلاعات دوره'!A:Z,MATCH(G447,'اطلاعات دوره'!C:C,0),MATCH("آب",'اطلاعات دوره'!$1:$1,0))="دارد",ROUND((W447+X447+Y447)*INDEX('تعرفه ها'!A:Z,MATCH("پیک فصلی آب",'تعرفه ها'!$B:$B,0),MATCH(F447,'تعرفه ها'!$2:$2,0))/100,0),0),"---")</f>
        <v>---</v>
      </c>
      <c r="AB447" s="50" t="str">
        <f>IFERROR(ROUND(SUM(W447+X447+Y447+Z447+AA447)*INDEX('تعرفه ها'!A:Z,MATCH("مالیات آب",'تعرفه ها'!$B:$B,0),MATCH(F447,'تعرفه ها'!$2:$2,0))/100,0),"---")</f>
        <v>---</v>
      </c>
      <c r="AC447" s="50" t="str">
        <f t="shared" si="73"/>
        <v>---</v>
      </c>
      <c r="AD447" s="50" t="str">
        <f t="shared" si="66"/>
        <v>---</v>
      </c>
      <c r="AE447" s="50" t="str">
        <f t="shared" si="74"/>
        <v>---</v>
      </c>
      <c r="AF447" s="50" t="str">
        <f t="shared" si="75"/>
        <v>---</v>
      </c>
      <c r="AG447" s="153" t="str">
        <f t="shared" si="76"/>
        <v>---</v>
      </c>
      <c r="AI447" s="183" t="str">
        <f>IFERROR(IF(INDEX(پرداخت!A:AZ,MATCH(A447&amp;" - "&amp;"آب",پرداخت!$B:$B,0),MATCH(G447,پرداخت!$1:$1,0))="نشده","نشده","شده"),"---")</f>
        <v>---</v>
      </c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/>
      <c r="BC447" s="30"/>
      <c r="BD447" s="30"/>
      <c r="BE447" s="30"/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  <c r="BT447" s="30"/>
      <c r="BU447" s="30"/>
      <c r="BV447" s="30"/>
      <c r="BW447" s="30"/>
      <c r="BX447" s="30"/>
      <c r="BY447" s="30"/>
      <c r="BZ447" s="30"/>
      <c r="CA447" s="30"/>
    </row>
    <row r="448" spans="1:79" ht="34.9" hidden="1" customHeight="1">
      <c r="A448" s="170"/>
      <c r="B448" s="47">
        <f>IFERROR(INDEX('اطلاعات انشعابات شرکتها'!A:BB,MATCH(A448,'اطلاعات انشعابات شرکتها'!A:A,0),MATCH(B$1,'اطلاعات انشعابات شرکتها'!$1:$1,0)),0)</f>
        <v>0</v>
      </c>
      <c r="C448" s="48">
        <f>IFERROR(INDEX('اطلاعات انشعابات شرکتها'!A:BB,MATCH(A448,'اطلاعات انشعابات شرکتها'!A:A,0),MATCH(C$1,'اطلاعات انشعابات شرکتها'!$1:$1,0)),0)</f>
        <v>0</v>
      </c>
      <c r="D448" s="45"/>
      <c r="E448" s="171"/>
      <c r="F448" s="170"/>
      <c r="G448" s="47" t="str">
        <f t="shared" si="67"/>
        <v>/</v>
      </c>
      <c r="H448" s="47">
        <f>IFERROR(INDEX('اطلاعات دوره'!A:Z,MATCH(G448,'اطلاعات دوره'!C:C,0),MATCH(H$1,'اطلاعات دوره'!$1:$1,0)),0)</f>
        <v>0</v>
      </c>
      <c r="I448" s="47">
        <f>IFERROR(INDEX('اطلاعات دوره'!A:Z,MATCH(G448,'اطلاعات دوره'!C:C,0),MATCH(I$1,'اطلاعات دوره'!$1:$1,0)),0)</f>
        <v>0</v>
      </c>
      <c r="J448" s="48">
        <f>IFERROR(INDEX('اطلاعات دوره'!A:Z,MATCH(G448,'اطلاعات دوره'!C:C,0),MATCH(J$1,'اطلاعات دوره'!$1:$1,0)),0)</f>
        <v>0</v>
      </c>
      <c r="K448" s="46"/>
      <c r="L448" s="158" t="str">
        <f>IFERROR(INDEX('اطلاعات دوره'!A:Z,MATCH(G448,'اطلاعات دوره'!C:C,0)-1,MATCH("عنوان",'اطلاعات دوره'!$1:$1,0)),"---")</f>
        <v>---</v>
      </c>
      <c r="M448" s="47" t="str">
        <f t="shared" si="68"/>
        <v>----</v>
      </c>
      <c r="N448" s="48" t="str">
        <f t="shared" si="69"/>
        <v>-/</v>
      </c>
      <c r="O448" s="45"/>
      <c r="P448" s="240">
        <f>IFERROR(INDEX('قرائت کنتور'!A:AZ,MATCH(A448&amp;"-"&amp;"آب",'قرائت کنتور'!B:B,0),MATCH(L448,'قرائت کنتور'!$1:$1,0)),0)</f>
        <v>0</v>
      </c>
      <c r="Q448" s="241">
        <f>IFERROR(INDEX('قرائت کنتور'!A:AZ,MATCH(A448&amp;"-"&amp;"آب",'قرائت کنتور'!B:B,0),MATCH(G448,'قرائت کنتور'!$1:$1,0)),0)</f>
        <v>0</v>
      </c>
      <c r="R448" s="241">
        <f t="shared" si="70"/>
        <v>0</v>
      </c>
      <c r="S448" s="241" t="str">
        <f>IFERROR(INDEX('اطلاعات انشعابات شرکتها'!A:AB,MATCH(A448,'اطلاعات انشعابات شرکتها'!A:A,0),MATCH(S$1,'اطلاعات انشعابات شرکتها'!$1:$1,0)),"---")</f>
        <v>---</v>
      </c>
      <c r="T448" s="227" t="str">
        <f t="shared" si="71"/>
        <v>---</v>
      </c>
      <c r="U448" s="45"/>
      <c r="V448" s="155" t="str">
        <f>IFERROR(INDEX('تعرفه ها'!A:Z,MATCH("بهای هر متر مکعب آب مصرفی",'تعرفه ها'!$B:$B,0),MATCH(F448,'تعرفه ها'!$2:$2,0)),"---")</f>
        <v>---</v>
      </c>
      <c r="W448" s="50" t="str">
        <f t="shared" si="72"/>
        <v>---</v>
      </c>
      <c r="X448" s="50" t="str">
        <f>IFERROR(ROUND(R448*INDEX('تعرفه ها'!A:Z,MATCH("عوارض آب به ازاء هر متر مکعب",'تعرفه ها'!$B:$B,0),MATCH(F448,'تعرفه ها'!$2:$2,0)),0),"---")</f>
        <v>---</v>
      </c>
      <c r="Y448" s="50" t="str">
        <f>IFERROR(ROUND(T448*INDEX('تعرفه ها'!A:Z,MATCH("جریمه مازاد مصرف آب به ازاء هر متر مکعب",'تعرفه ها'!$B:$B,0),MATCH(F448,'تعرفه ها'!$2:$2,0)),0),"---")</f>
        <v>---</v>
      </c>
      <c r="Z448" s="50" t="str">
        <f>IFERROR(ROUND(((W448+X448+Y448)*INDEX('تعرفه ها'!A:Z,MATCH("هزینه نگهداری و تعمیرات شبکه آب",'تعرفه ها'!$B:$B,0),MATCH(F448,'تعرفه ها'!$2:$2,0))/100),0),"---")</f>
        <v>---</v>
      </c>
      <c r="AA448" s="50" t="str">
        <f>IFERROR(IF(INDEX('اطلاعات دوره'!A:Z,MATCH(G448,'اطلاعات دوره'!C:C,0),MATCH("آب",'اطلاعات دوره'!$1:$1,0))="دارد",ROUND((W448+X448+Y448)*INDEX('تعرفه ها'!A:Z,MATCH("پیک فصلی آب",'تعرفه ها'!$B:$B,0),MATCH(F448,'تعرفه ها'!$2:$2,0))/100,0),0),"---")</f>
        <v>---</v>
      </c>
      <c r="AB448" s="50" t="str">
        <f>IFERROR(ROUND(SUM(W448+X448+Y448+Z448+AA448)*INDEX('تعرفه ها'!A:Z,MATCH("مالیات آب",'تعرفه ها'!$B:$B,0),MATCH(F448,'تعرفه ها'!$2:$2,0))/100,0),"---")</f>
        <v>---</v>
      </c>
      <c r="AC448" s="50" t="str">
        <f t="shared" si="73"/>
        <v>---</v>
      </c>
      <c r="AD448" s="50" t="str">
        <f t="shared" si="66"/>
        <v>---</v>
      </c>
      <c r="AE448" s="50" t="str">
        <f t="shared" si="74"/>
        <v>---</v>
      </c>
      <c r="AF448" s="50" t="str">
        <f t="shared" si="75"/>
        <v>---</v>
      </c>
      <c r="AG448" s="153" t="str">
        <f t="shared" si="76"/>
        <v>---</v>
      </c>
      <c r="AI448" s="183" t="str">
        <f>IFERROR(IF(INDEX(پرداخت!A:AZ,MATCH(A448&amp;" - "&amp;"آب",پرداخت!$B:$B,0),MATCH(G448,پرداخت!$1:$1,0))="نشده","نشده","شده"),"---")</f>
        <v>---</v>
      </c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/>
      <c r="BC448" s="30"/>
      <c r="BD448" s="30"/>
      <c r="BE448" s="30"/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  <c r="BT448" s="30"/>
      <c r="BU448" s="30"/>
      <c r="BV448" s="30"/>
      <c r="BW448" s="30"/>
      <c r="BX448" s="30"/>
      <c r="BY448" s="30"/>
      <c r="BZ448" s="30"/>
      <c r="CA448" s="30"/>
    </row>
    <row r="449" spans="1:79" ht="34.9" hidden="1" customHeight="1">
      <c r="A449" s="170"/>
      <c r="B449" s="47">
        <f>IFERROR(INDEX('اطلاعات انشعابات شرکتها'!A:BB,MATCH(A449,'اطلاعات انشعابات شرکتها'!A:A,0),MATCH(B$1,'اطلاعات انشعابات شرکتها'!$1:$1,0)),0)</f>
        <v>0</v>
      </c>
      <c r="C449" s="48">
        <f>IFERROR(INDEX('اطلاعات انشعابات شرکتها'!A:BB,MATCH(A449,'اطلاعات انشعابات شرکتها'!A:A,0),MATCH(C$1,'اطلاعات انشعابات شرکتها'!$1:$1,0)),0)</f>
        <v>0</v>
      </c>
      <c r="D449" s="45"/>
      <c r="E449" s="171"/>
      <c r="F449" s="170"/>
      <c r="G449" s="47" t="str">
        <f t="shared" si="67"/>
        <v>/</v>
      </c>
      <c r="H449" s="47">
        <f>IFERROR(INDEX('اطلاعات دوره'!A:Z,MATCH(G449,'اطلاعات دوره'!C:C,0),MATCH(H$1,'اطلاعات دوره'!$1:$1,0)),0)</f>
        <v>0</v>
      </c>
      <c r="I449" s="47">
        <f>IFERROR(INDEX('اطلاعات دوره'!A:Z,MATCH(G449,'اطلاعات دوره'!C:C,0),MATCH(I$1,'اطلاعات دوره'!$1:$1,0)),0)</f>
        <v>0</v>
      </c>
      <c r="J449" s="48">
        <f>IFERROR(INDEX('اطلاعات دوره'!A:Z,MATCH(G449,'اطلاعات دوره'!C:C,0),MATCH(J$1,'اطلاعات دوره'!$1:$1,0)),0)</f>
        <v>0</v>
      </c>
      <c r="K449" s="46"/>
      <c r="L449" s="158" t="str">
        <f>IFERROR(INDEX('اطلاعات دوره'!A:Z,MATCH(G449,'اطلاعات دوره'!C:C,0)-1,MATCH("عنوان",'اطلاعات دوره'!$1:$1,0)),"---")</f>
        <v>---</v>
      </c>
      <c r="M449" s="47" t="str">
        <f t="shared" si="68"/>
        <v>----</v>
      </c>
      <c r="N449" s="48" t="str">
        <f t="shared" si="69"/>
        <v>-/</v>
      </c>
      <c r="O449" s="45"/>
      <c r="P449" s="240">
        <f>IFERROR(INDEX('قرائت کنتور'!A:AZ,MATCH(A449&amp;"-"&amp;"آب",'قرائت کنتور'!B:B,0),MATCH(L449,'قرائت کنتور'!$1:$1,0)),0)</f>
        <v>0</v>
      </c>
      <c r="Q449" s="241">
        <f>IFERROR(INDEX('قرائت کنتور'!A:AZ,MATCH(A449&amp;"-"&amp;"آب",'قرائت کنتور'!B:B,0),MATCH(G449,'قرائت کنتور'!$1:$1,0)),0)</f>
        <v>0</v>
      </c>
      <c r="R449" s="241">
        <f t="shared" si="70"/>
        <v>0</v>
      </c>
      <c r="S449" s="241" t="str">
        <f>IFERROR(INDEX('اطلاعات انشعابات شرکتها'!A:AB,MATCH(A449,'اطلاعات انشعابات شرکتها'!A:A,0),MATCH(S$1,'اطلاعات انشعابات شرکتها'!$1:$1,0)),"---")</f>
        <v>---</v>
      </c>
      <c r="T449" s="227" t="str">
        <f t="shared" si="71"/>
        <v>---</v>
      </c>
      <c r="U449" s="45"/>
      <c r="V449" s="155" t="str">
        <f>IFERROR(INDEX('تعرفه ها'!A:Z,MATCH("بهای هر متر مکعب آب مصرفی",'تعرفه ها'!$B:$B,0),MATCH(F449,'تعرفه ها'!$2:$2,0)),"---")</f>
        <v>---</v>
      </c>
      <c r="W449" s="50" t="str">
        <f t="shared" si="72"/>
        <v>---</v>
      </c>
      <c r="X449" s="50" t="str">
        <f>IFERROR(ROUND(R449*INDEX('تعرفه ها'!A:Z,MATCH("عوارض آب به ازاء هر متر مکعب",'تعرفه ها'!$B:$B,0),MATCH(F449,'تعرفه ها'!$2:$2,0)),0),"---")</f>
        <v>---</v>
      </c>
      <c r="Y449" s="50" t="str">
        <f>IFERROR(ROUND(T449*INDEX('تعرفه ها'!A:Z,MATCH("جریمه مازاد مصرف آب به ازاء هر متر مکعب",'تعرفه ها'!$B:$B,0),MATCH(F449,'تعرفه ها'!$2:$2,0)),0),"---")</f>
        <v>---</v>
      </c>
      <c r="Z449" s="50" t="str">
        <f>IFERROR(ROUND(((W449+X449+Y449)*INDEX('تعرفه ها'!A:Z,MATCH("هزینه نگهداری و تعمیرات شبکه آب",'تعرفه ها'!$B:$B,0),MATCH(F449,'تعرفه ها'!$2:$2,0))/100),0),"---")</f>
        <v>---</v>
      </c>
      <c r="AA449" s="50" t="str">
        <f>IFERROR(IF(INDEX('اطلاعات دوره'!A:Z,MATCH(G449,'اطلاعات دوره'!C:C,0),MATCH("آب",'اطلاعات دوره'!$1:$1,0))="دارد",ROUND((W449+X449+Y449)*INDEX('تعرفه ها'!A:Z,MATCH("پیک فصلی آب",'تعرفه ها'!$B:$B,0),MATCH(F449,'تعرفه ها'!$2:$2,0))/100,0),0),"---")</f>
        <v>---</v>
      </c>
      <c r="AB449" s="50" t="str">
        <f>IFERROR(ROUND(SUM(W449+X449+Y449+Z449+AA449)*INDEX('تعرفه ها'!A:Z,MATCH("مالیات آب",'تعرفه ها'!$B:$B,0),MATCH(F449,'تعرفه ها'!$2:$2,0))/100,0),"---")</f>
        <v>---</v>
      </c>
      <c r="AC449" s="50" t="str">
        <f t="shared" si="73"/>
        <v>---</v>
      </c>
      <c r="AD449" s="50" t="str">
        <f t="shared" ref="AD449:AD512" si="77">IFERROR(IF(VLOOKUP(M449,N:AJ,22,0)="شده",VLOOKUP(M449,N:AJ,19,0),VLOOKUP(M449,N:AJ,18,0)),"---")</f>
        <v>---</v>
      </c>
      <c r="AE449" s="50" t="str">
        <f t="shared" si="74"/>
        <v>---</v>
      </c>
      <c r="AF449" s="50" t="str">
        <f t="shared" si="75"/>
        <v>---</v>
      </c>
      <c r="AG449" s="153" t="str">
        <f t="shared" si="76"/>
        <v>---</v>
      </c>
      <c r="AI449" s="183" t="str">
        <f>IFERROR(IF(INDEX(پرداخت!A:AZ,MATCH(A449&amp;" - "&amp;"آب",پرداخت!$B:$B,0),MATCH(G449,پرداخت!$1:$1,0))="نشده","نشده","شده"),"---")</f>
        <v>---</v>
      </c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  <c r="BT449" s="30"/>
      <c r="BU449" s="30"/>
      <c r="BV449" s="30"/>
      <c r="BW449" s="30"/>
      <c r="BX449" s="30"/>
      <c r="BY449" s="30"/>
      <c r="BZ449" s="30"/>
      <c r="CA449" s="30"/>
    </row>
    <row r="450" spans="1:79" ht="34.9" hidden="1" customHeight="1">
      <c r="A450" s="170"/>
      <c r="B450" s="47">
        <f>IFERROR(INDEX('اطلاعات انشعابات شرکتها'!A:BB,MATCH(A450,'اطلاعات انشعابات شرکتها'!A:A,0),MATCH(B$1,'اطلاعات انشعابات شرکتها'!$1:$1,0)),0)</f>
        <v>0</v>
      </c>
      <c r="C450" s="48">
        <f>IFERROR(INDEX('اطلاعات انشعابات شرکتها'!A:BB,MATCH(A450,'اطلاعات انشعابات شرکتها'!A:A,0),MATCH(C$1,'اطلاعات انشعابات شرکتها'!$1:$1,0)),0)</f>
        <v>0</v>
      </c>
      <c r="D450" s="45"/>
      <c r="E450" s="171"/>
      <c r="F450" s="170"/>
      <c r="G450" s="47" t="str">
        <f t="shared" ref="G450:G513" si="78">F450&amp;"/"&amp;E450</f>
        <v>/</v>
      </c>
      <c r="H450" s="47">
        <f>IFERROR(INDEX('اطلاعات دوره'!A:Z,MATCH(G450,'اطلاعات دوره'!C:C,0),MATCH(H$1,'اطلاعات دوره'!$1:$1,0)),0)</f>
        <v>0</v>
      </c>
      <c r="I450" s="47">
        <f>IFERROR(INDEX('اطلاعات دوره'!A:Z,MATCH(G450,'اطلاعات دوره'!C:C,0),MATCH(I$1,'اطلاعات دوره'!$1:$1,0)),0)</f>
        <v>0</v>
      </c>
      <c r="J450" s="48">
        <f>IFERROR(INDEX('اطلاعات دوره'!A:Z,MATCH(G450,'اطلاعات دوره'!C:C,0),MATCH(J$1,'اطلاعات دوره'!$1:$1,0)),0)</f>
        <v>0</v>
      </c>
      <c r="K450" s="46"/>
      <c r="L450" s="158" t="str">
        <f>IFERROR(INDEX('اطلاعات دوره'!A:Z,MATCH(G450,'اطلاعات دوره'!C:C,0)-1,MATCH("عنوان",'اطلاعات دوره'!$1:$1,0)),"---")</f>
        <v>---</v>
      </c>
      <c r="M450" s="47" t="str">
        <f t="shared" ref="M450:M513" si="79">A450&amp;"-"&amp;L450</f>
        <v>----</v>
      </c>
      <c r="N450" s="48" t="str">
        <f t="shared" ref="N450:N513" si="80">A450&amp;"-"&amp;G450</f>
        <v>-/</v>
      </c>
      <c r="O450" s="45"/>
      <c r="P450" s="240">
        <f>IFERROR(INDEX('قرائت کنتور'!A:AZ,MATCH(A450&amp;"-"&amp;"آب",'قرائت کنتور'!B:B,0),MATCH(L450,'قرائت کنتور'!$1:$1,0)),0)</f>
        <v>0</v>
      </c>
      <c r="Q450" s="241">
        <f>IFERROR(INDEX('قرائت کنتور'!A:AZ,MATCH(A450&amp;"-"&amp;"آب",'قرائت کنتور'!B:B,0),MATCH(G450,'قرائت کنتور'!$1:$1,0)),0)</f>
        <v>0</v>
      </c>
      <c r="R450" s="241">
        <f t="shared" ref="R450:R513" si="81">IFERROR(Q450-P450,"---")</f>
        <v>0</v>
      </c>
      <c r="S450" s="241" t="str">
        <f>IFERROR(INDEX('اطلاعات انشعابات شرکتها'!A:AB,MATCH(A450,'اطلاعات انشعابات شرکتها'!A:A,0),MATCH(S$1,'اطلاعات انشعابات شرکتها'!$1:$1,0)),"---")</f>
        <v>---</v>
      </c>
      <c r="T450" s="227" t="str">
        <f t="shared" ref="T450:T513" si="82">IFERROR(IF((R450-(J450*S450/30))&gt;0,(R450-(J450*S450/30)),0),"---")</f>
        <v>---</v>
      </c>
      <c r="U450" s="45"/>
      <c r="V450" s="155" t="str">
        <f>IFERROR(INDEX('تعرفه ها'!A:Z,MATCH("بهای هر متر مکعب آب مصرفی",'تعرفه ها'!$B:$B,0),MATCH(F450,'تعرفه ها'!$2:$2,0)),"---")</f>
        <v>---</v>
      </c>
      <c r="W450" s="50" t="str">
        <f t="shared" ref="W450:W513" si="83">IFERROR(ROUND(R450*V450,0),"---")</f>
        <v>---</v>
      </c>
      <c r="X450" s="50" t="str">
        <f>IFERROR(ROUND(R450*INDEX('تعرفه ها'!A:Z,MATCH("عوارض آب به ازاء هر متر مکعب",'تعرفه ها'!$B:$B,0),MATCH(F450,'تعرفه ها'!$2:$2,0)),0),"---")</f>
        <v>---</v>
      </c>
      <c r="Y450" s="50" t="str">
        <f>IFERROR(ROUND(T450*INDEX('تعرفه ها'!A:Z,MATCH("جریمه مازاد مصرف آب به ازاء هر متر مکعب",'تعرفه ها'!$B:$B,0),MATCH(F450,'تعرفه ها'!$2:$2,0)),0),"---")</f>
        <v>---</v>
      </c>
      <c r="Z450" s="50" t="str">
        <f>IFERROR(ROUND(((W450+X450+Y450)*INDEX('تعرفه ها'!A:Z,MATCH("هزینه نگهداری و تعمیرات شبکه آب",'تعرفه ها'!$B:$B,0),MATCH(F450,'تعرفه ها'!$2:$2,0))/100),0),"---")</f>
        <v>---</v>
      </c>
      <c r="AA450" s="50" t="str">
        <f>IFERROR(IF(INDEX('اطلاعات دوره'!A:Z,MATCH(G450,'اطلاعات دوره'!C:C,0),MATCH("آب",'اطلاعات دوره'!$1:$1,0))="دارد",ROUND((W450+X450+Y450)*INDEX('تعرفه ها'!A:Z,MATCH("پیک فصلی آب",'تعرفه ها'!$B:$B,0),MATCH(F450,'تعرفه ها'!$2:$2,0))/100,0),0),"---")</f>
        <v>---</v>
      </c>
      <c r="AB450" s="50" t="str">
        <f>IFERROR(ROUND(SUM(W450+X450+Y450+Z450+AA450)*INDEX('تعرفه ها'!A:Z,MATCH("مالیات آب",'تعرفه ها'!$B:$B,0),MATCH(F450,'تعرفه ها'!$2:$2,0))/100,0),"---")</f>
        <v>---</v>
      </c>
      <c r="AC450" s="50" t="str">
        <f t="shared" ref="AC450:AC513" si="84">IFERROR((W450+X450+Y450+Z450+AA450+AB450),"---")</f>
        <v>---</v>
      </c>
      <c r="AD450" s="50" t="str">
        <f t="shared" si="77"/>
        <v>---</v>
      </c>
      <c r="AE450" s="50" t="str">
        <f t="shared" ref="AE450:AE513" si="85">IFERROR(AC450+AD450,"---")</f>
        <v>---</v>
      </c>
      <c r="AF450" s="50" t="str">
        <f t="shared" ref="AF450:AF513" si="86">IFERROR(INT(RIGHT(AE450,3)),"---")</f>
        <v>---</v>
      </c>
      <c r="AG450" s="153" t="str">
        <f t="shared" ref="AG450:AG513" si="87">IFERROR(AE450-AF450,"---")</f>
        <v>---</v>
      </c>
      <c r="AI450" s="183" t="str">
        <f>IFERROR(IF(INDEX(پرداخت!A:AZ,MATCH(A450&amp;" - "&amp;"آب",پرداخت!$B:$B,0),MATCH(G450,پرداخت!$1:$1,0))="نشده","نشده","شده"),"---")</f>
        <v>---</v>
      </c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/>
      <c r="BC450" s="30"/>
      <c r="BD450" s="30"/>
      <c r="BE450" s="30"/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  <c r="BT450" s="30"/>
      <c r="BU450" s="30"/>
      <c r="BV450" s="30"/>
      <c r="BW450" s="30"/>
      <c r="BX450" s="30"/>
      <c r="BY450" s="30"/>
      <c r="BZ450" s="30"/>
      <c r="CA450" s="30"/>
    </row>
    <row r="451" spans="1:79" ht="34.9" hidden="1" customHeight="1">
      <c r="A451" s="170"/>
      <c r="B451" s="47">
        <f>IFERROR(INDEX('اطلاعات انشعابات شرکتها'!A:BB,MATCH(A451,'اطلاعات انشعابات شرکتها'!A:A,0),MATCH(B$1,'اطلاعات انشعابات شرکتها'!$1:$1,0)),0)</f>
        <v>0</v>
      </c>
      <c r="C451" s="48">
        <f>IFERROR(INDEX('اطلاعات انشعابات شرکتها'!A:BB,MATCH(A451,'اطلاعات انشعابات شرکتها'!A:A,0),MATCH(C$1,'اطلاعات انشعابات شرکتها'!$1:$1,0)),0)</f>
        <v>0</v>
      </c>
      <c r="D451" s="45"/>
      <c r="E451" s="171"/>
      <c r="F451" s="170"/>
      <c r="G451" s="47" t="str">
        <f t="shared" si="78"/>
        <v>/</v>
      </c>
      <c r="H451" s="47">
        <f>IFERROR(INDEX('اطلاعات دوره'!A:Z,MATCH(G451,'اطلاعات دوره'!C:C,0),MATCH(H$1,'اطلاعات دوره'!$1:$1,0)),0)</f>
        <v>0</v>
      </c>
      <c r="I451" s="47">
        <f>IFERROR(INDEX('اطلاعات دوره'!A:Z,MATCH(G451,'اطلاعات دوره'!C:C,0),MATCH(I$1,'اطلاعات دوره'!$1:$1,0)),0)</f>
        <v>0</v>
      </c>
      <c r="J451" s="48">
        <f>IFERROR(INDEX('اطلاعات دوره'!A:Z,MATCH(G451,'اطلاعات دوره'!C:C,0),MATCH(J$1,'اطلاعات دوره'!$1:$1,0)),0)</f>
        <v>0</v>
      </c>
      <c r="K451" s="46"/>
      <c r="L451" s="158" t="str">
        <f>IFERROR(INDEX('اطلاعات دوره'!A:Z,MATCH(G451,'اطلاعات دوره'!C:C,0)-1,MATCH("عنوان",'اطلاعات دوره'!$1:$1,0)),"---")</f>
        <v>---</v>
      </c>
      <c r="M451" s="47" t="str">
        <f t="shared" si="79"/>
        <v>----</v>
      </c>
      <c r="N451" s="48" t="str">
        <f t="shared" si="80"/>
        <v>-/</v>
      </c>
      <c r="O451" s="45"/>
      <c r="P451" s="240">
        <f>IFERROR(INDEX('قرائت کنتور'!A:AZ,MATCH(A451&amp;"-"&amp;"آب",'قرائت کنتور'!B:B,0),MATCH(L451,'قرائت کنتور'!$1:$1,0)),0)</f>
        <v>0</v>
      </c>
      <c r="Q451" s="241">
        <f>IFERROR(INDEX('قرائت کنتور'!A:AZ,MATCH(A451&amp;"-"&amp;"آب",'قرائت کنتور'!B:B,0),MATCH(G451,'قرائت کنتور'!$1:$1,0)),0)</f>
        <v>0</v>
      </c>
      <c r="R451" s="241">
        <f t="shared" si="81"/>
        <v>0</v>
      </c>
      <c r="S451" s="241" t="str">
        <f>IFERROR(INDEX('اطلاعات انشعابات شرکتها'!A:AB,MATCH(A451,'اطلاعات انشعابات شرکتها'!A:A,0),MATCH(S$1,'اطلاعات انشعابات شرکتها'!$1:$1,0)),"---")</f>
        <v>---</v>
      </c>
      <c r="T451" s="227" t="str">
        <f t="shared" si="82"/>
        <v>---</v>
      </c>
      <c r="U451" s="45"/>
      <c r="V451" s="155" t="str">
        <f>IFERROR(INDEX('تعرفه ها'!A:Z,MATCH("بهای هر متر مکعب آب مصرفی",'تعرفه ها'!$B:$B,0),MATCH(F451,'تعرفه ها'!$2:$2,0)),"---")</f>
        <v>---</v>
      </c>
      <c r="W451" s="50" t="str">
        <f t="shared" si="83"/>
        <v>---</v>
      </c>
      <c r="X451" s="50" t="str">
        <f>IFERROR(ROUND(R451*INDEX('تعرفه ها'!A:Z,MATCH("عوارض آب به ازاء هر متر مکعب",'تعرفه ها'!$B:$B,0),MATCH(F451,'تعرفه ها'!$2:$2,0)),0),"---")</f>
        <v>---</v>
      </c>
      <c r="Y451" s="50" t="str">
        <f>IFERROR(ROUND(T451*INDEX('تعرفه ها'!A:Z,MATCH("جریمه مازاد مصرف آب به ازاء هر متر مکعب",'تعرفه ها'!$B:$B,0),MATCH(F451,'تعرفه ها'!$2:$2,0)),0),"---")</f>
        <v>---</v>
      </c>
      <c r="Z451" s="50" t="str">
        <f>IFERROR(ROUND(((W451+X451+Y451)*INDEX('تعرفه ها'!A:Z,MATCH("هزینه نگهداری و تعمیرات شبکه آب",'تعرفه ها'!$B:$B,0),MATCH(F451,'تعرفه ها'!$2:$2,0))/100),0),"---")</f>
        <v>---</v>
      </c>
      <c r="AA451" s="50" t="str">
        <f>IFERROR(IF(INDEX('اطلاعات دوره'!A:Z,MATCH(G451,'اطلاعات دوره'!C:C,0),MATCH("آب",'اطلاعات دوره'!$1:$1,0))="دارد",ROUND((W451+X451+Y451)*INDEX('تعرفه ها'!A:Z,MATCH("پیک فصلی آب",'تعرفه ها'!$B:$B,0),MATCH(F451,'تعرفه ها'!$2:$2,0))/100,0),0),"---")</f>
        <v>---</v>
      </c>
      <c r="AB451" s="50" t="str">
        <f>IFERROR(ROUND(SUM(W451+X451+Y451+Z451+AA451)*INDEX('تعرفه ها'!A:Z,MATCH("مالیات آب",'تعرفه ها'!$B:$B,0),MATCH(F451,'تعرفه ها'!$2:$2,0))/100,0),"---")</f>
        <v>---</v>
      </c>
      <c r="AC451" s="50" t="str">
        <f t="shared" si="84"/>
        <v>---</v>
      </c>
      <c r="AD451" s="50" t="str">
        <f t="shared" si="77"/>
        <v>---</v>
      </c>
      <c r="AE451" s="50" t="str">
        <f t="shared" si="85"/>
        <v>---</v>
      </c>
      <c r="AF451" s="50" t="str">
        <f t="shared" si="86"/>
        <v>---</v>
      </c>
      <c r="AG451" s="153" t="str">
        <f t="shared" si="87"/>
        <v>---</v>
      </c>
      <c r="AI451" s="183" t="str">
        <f>IFERROR(IF(INDEX(پرداخت!A:AZ,MATCH(A451&amp;" - "&amp;"آب",پرداخت!$B:$B,0),MATCH(G451,پرداخت!$1:$1,0))="نشده","نشده","شده"),"---")</f>
        <v>---</v>
      </c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  <c r="BT451" s="30"/>
      <c r="BU451" s="30"/>
      <c r="BV451" s="30"/>
      <c r="BW451" s="30"/>
      <c r="BX451" s="30"/>
      <c r="BY451" s="30"/>
      <c r="BZ451" s="30"/>
      <c r="CA451" s="30"/>
    </row>
    <row r="452" spans="1:79" ht="34.9" hidden="1" customHeight="1">
      <c r="A452" s="170"/>
      <c r="B452" s="47">
        <f>IFERROR(INDEX('اطلاعات انشعابات شرکتها'!A:BB,MATCH(A452,'اطلاعات انشعابات شرکتها'!A:A,0),MATCH(B$1,'اطلاعات انشعابات شرکتها'!$1:$1,0)),0)</f>
        <v>0</v>
      </c>
      <c r="C452" s="48">
        <f>IFERROR(INDEX('اطلاعات انشعابات شرکتها'!A:BB,MATCH(A452,'اطلاعات انشعابات شرکتها'!A:A,0),MATCH(C$1,'اطلاعات انشعابات شرکتها'!$1:$1,0)),0)</f>
        <v>0</v>
      </c>
      <c r="D452" s="45"/>
      <c r="E452" s="171"/>
      <c r="F452" s="170"/>
      <c r="G452" s="47" t="str">
        <f t="shared" si="78"/>
        <v>/</v>
      </c>
      <c r="H452" s="47">
        <f>IFERROR(INDEX('اطلاعات دوره'!A:Z,MATCH(G452,'اطلاعات دوره'!C:C,0),MATCH(H$1,'اطلاعات دوره'!$1:$1,0)),0)</f>
        <v>0</v>
      </c>
      <c r="I452" s="47">
        <f>IFERROR(INDEX('اطلاعات دوره'!A:Z,MATCH(G452,'اطلاعات دوره'!C:C,0),MATCH(I$1,'اطلاعات دوره'!$1:$1,0)),0)</f>
        <v>0</v>
      </c>
      <c r="J452" s="48">
        <f>IFERROR(INDEX('اطلاعات دوره'!A:Z,MATCH(G452,'اطلاعات دوره'!C:C,0),MATCH(J$1,'اطلاعات دوره'!$1:$1,0)),0)</f>
        <v>0</v>
      </c>
      <c r="K452" s="46"/>
      <c r="L452" s="158" t="str">
        <f>IFERROR(INDEX('اطلاعات دوره'!A:Z,MATCH(G452,'اطلاعات دوره'!C:C,0)-1,MATCH("عنوان",'اطلاعات دوره'!$1:$1,0)),"---")</f>
        <v>---</v>
      </c>
      <c r="M452" s="47" t="str">
        <f t="shared" si="79"/>
        <v>----</v>
      </c>
      <c r="N452" s="48" t="str">
        <f t="shared" si="80"/>
        <v>-/</v>
      </c>
      <c r="O452" s="45"/>
      <c r="P452" s="240">
        <f>IFERROR(INDEX('قرائت کنتور'!A:AZ,MATCH(A452&amp;"-"&amp;"آب",'قرائت کنتور'!B:B,0),MATCH(L452,'قرائت کنتور'!$1:$1,0)),0)</f>
        <v>0</v>
      </c>
      <c r="Q452" s="241">
        <f>IFERROR(INDEX('قرائت کنتور'!A:AZ,MATCH(A452&amp;"-"&amp;"آب",'قرائت کنتور'!B:B,0),MATCH(G452,'قرائت کنتور'!$1:$1,0)),0)</f>
        <v>0</v>
      </c>
      <c r="R452" s="241">
        <f t="shared" si="81"/>
        <v>0</v>
      </c>
      <c r="S452" s="241" t="str">
        <f>IFERROR(INDEX('اطلاعات انشعابات شرکتها'!A:AB,MATCH(A452,'اطلاعات انشعابات شرکتها'!A:A,0),MATCH(S$1,'اطلاعات انشعابات شرکتها'!$1:$1,0)),"---")</f>
        <v>---</v>
      </c>
      <c r="T452" s="227" t="str">
        <f t="shared" si="82"/>
        <v>---</v>
      </c>
      <c r="U452" s="45"/>
      <c r="V452" s="155" t="str">
        <f>IFERROR(INDEX('تعرفه ها'!A:Z,MATCH("بهای هر متر مکعب آب مصرفی",'تعرفه ها'!$B:$B,0),MATCH(F452,'تعرفه ها'!$2:$2,0)),"---")</f>
        <v>---</v>
      </c>
      <c r="W452" s="50" t="str">
        <f t="shared" si="83"/>
        <v>---</v>
      </c>
      <c r="X452" s="50" t="str">
        <f>IFERROR(ROUND(R452*INDEX('تعرفه ها'!A:Z,MATCH("عوارض آب به ازاء هر متر مکعب",'تعرفه ها'!$B:$B,0),MATCH(F452,'تعرفه ها'!$2:$2,0)),0),"---")</f>
        <v>---</v>
      </c>
      <c r="Y452" s="50" t="str">
        <f>IFERROR(ROUND(T452*INDEX('تعرفه ها'!A:Z,MATCH("جریمه مازاد مصرف آب به ازاء هر متر مکعب",'تعرفه ها'!$B:$B,0),MATCH(F452,'تعرفه ها'!$2:$2,0)),0),"---")</f>
        <v>---</v>
      </c>
      <c r="Z452" s="50" t="str">
        <f>IFERROR(ROUND(((W452+X452+Y452)*INDEX('تعرفه ها'!A:Z,MATCH("هزینه نگهداری و تعمیرات شبکه آب",'تعرفه ها'!$B:$B,0),MATCH(F452,'تعرفه ها'!$2:$2,0))/100),0),"---")</f>
        <v>---</v>
      </c>
      <c r="AA452" s="50" t="str">
        <f>IFERROR(IF(INDEX('اطلاعات دوره'!A:Z,MATCH(G452,'اطلاعات دوره'!C:C,0),MATCH("آب",'اطلاعات دوره'!$1:$1,0))="دارد",ROUND((W452+X452+Y452)*INDEX('تعرفه ها'!A:Z,MATCH("پیک فصلی آب",'تعرفه ها'!$B:$B,0),MATCH(F452,'تعرفه ها'!$2:$2,0))/100,0),0),"---")</f>
        <v>---</v>
      </c>
      <c r="AB452" s="50" t="str">
        <f>IFERROR(ROUND(SUM(W452+X452+Y452+Z452+AA452)*INDEX('تعرفه ها'!A:Z,MATCH("مالیات آب",'تعرفه ها'!$B:$B,0),MATCH(F452,'تعرفه ها'!$2:$2,0))/100,0),"---")</f>
        <v>---</v>
      </c>
      <c r="AC452" s="50" t="str">
        <f t="shared" si="84"/>
        <v>---</v>
      </c>
      <c r="AD452" s="50" t="str">
        <f t="shared" si="77"/>
        <v>---</v>
      </c>
      <c r="AE452" s="50" t="str">
        <f t="shared" si="85"/>
        <v>---</v>
      </c>
      <c r="AF452" s="50" t="str">
        <f t="shared" si="86"/>
        <v>---</v>
      </c>
      <c r="AG452" s="153" t="str">
        <f t="shared" si="87"/>
        <v>---</v>
      </c>
      <c r="AI452" s="183" t="str">
        <f>IFERROR(IF(INDEX(پرداخت!A:AZ,MATCH(A452&amp;" - "&amp;"آب",پرداخت!$B:$B,0),MATCH(G452,پرداخت!$1:$1,0))="نشده","نشده","شده"),"---")</f>
        <v>---</v>
      </c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/>
      <c r="BC452" s="30"/>
      <c r="BD452" s="30"/>
      <c r="BE452" s="30"/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  <c r="BT452" s="30"/>
      <c r="BU452" s="30"/>
      <c r="BV452" s="30"/>
      <c r="BW452" s="30"/>
      <c r="BX452" s="30"/>
      <c r="BY452" s="30"/>
      <c r="BZ452" s="30"/>
      <c r="CA452" s="30"/>
    </row>
    <row r="453" spans="1:79" ht="34.9" hidden="1" customHeight="1">
      <c r="A453" s="170"/>
      <c r="B453" s="47">
        <f>IFERROR(INDEX('اطلاعات انشعابات شرکتها'!A:BB,MATCH(A453,'اطلاعات انشعابات شرکتها'!A:A,0),MATCH(B$1,'اطلاعات انشعابات شرکتها'!$1:$1,0)),0)</f>
        <v>0</v>
      </c>
      <c r="C453" s="48">
        <f>IFERROR(INDEX('اطلاعات انشعابات شرکتها'!A:BB,MATCH(A453,'اطلاعات انشعابات شرکتها'!A:A,0),MATCH(C$1,'اطلاعات انشعابات شرکتها'!$1:$1,0)),0)</f>
        <v>0</v>
      </c>
      <c r="D453" s="45"/>
      <c r="E453" s="171"/>
      <c r="F453" s="170"/>
      <c r="G453" s="47" t="str">
        <f t="shared" si="78"/>
        <v>/</v>
      </c>
      <c r="H453" s="47">
        <f>IFERROR(INDEX('اطلاعات دوره'!A:Z,MATCH(G453,'اطلاعات دوره'!C:C,0),MATCH(H$1,'اطلاعات دوره'!$1:$1,0)),0)</f>
        <v>0</v>
      </c>
      <c r="I453" s="47">
        <f>IFERROR(INDEX('اطلاعات دوره'!A:Z,MATCH(G453,'اطلاعات دوره'!C:C,0),MATCH(I$1,'اطلاعات دوره'!$1:$1,0)),0)</f>
        <v>0</v>
      </c>
      <c r="J453" s="48">
        <f>IFERROR(INDEX('اطلاعات دوره'!A:Z,MATCH(G453,'اطلاعات دوره'!C:C,0),MATCH(J$1,'اطلاعات دوره'!$1:$1,0)),0)</f>
        <v>0</v>
      </c>
      <c r="K453" s="46"/>
      <c r="L453" s="158" t="str">
        <f>IFERROR(INDEX('اطلاعات دوره'!A:Z,MATCH(G453,'اطلاعات دوره'!C:C,0)-1,MATCH("عنوان",'اطلاعات دوره'!$1:$1,0)),"---")</f>
        <v>---</v>
      </c>
      <c r="M453" s="47" t="str">
        <f t="shared" si="79"/>
        <v>----</v>
      </c>
      <c r="N453" s="48" t="str">
        <f t="shared" si="80"/>
        <v>-/</v>
      </c>
      <c r="O453" s="45"/>
      <c r="P453" s="240">
        <f>IFERROR(INDEX('قرائت کنتور'!A:AZ,MATCH(A453&amp;"-"&amp;"آب",'قرائت کنتور'!B:B,0),MATCH(L453,'قرائت کنتور'!$1:$1,0)),0)</f>
        <v>0</v>
      </c>
      <c r="Q453" s="241">
        <f>IFERROR(INDEX('قرائت کنتور'!A:AZ,MATCH(A453&amp;"-"&amp;"آب",'قرائت کنتور'!B:B,0),MATCH(G453,'قرائت کنتور'!$1:$1,0)),0)</f>
        <v>0</v>
      </c>
      <c r="R453" s="241">
        <f t="shared" si="81"/>
        <v>0</v>
      </c>
      <c r="S453" s="241" t="str">
        <f>IFERROR(INDEX('اطلاعات انشعابات شرکتها'!A:AB,MATCH(A453,'اطلاعات انشعابات شرکتها'!A:A,0),MATCH(S$1,'اطلاعات انشعابات شرکتها'!$1:$1,0)),"---")</f>
        <v>---</v>
      </c>
      <c r="T453" s="227" t="str">
        <f t="shared" si="82"/>
        <v>---</v>
      </c>
      <c r="U453" s="45"/>
      <c r="V453" s="155" t="str">
        <f>IFERROR(INDEX('تعرفه ها'!A:Z,MATCH("بهای هر متر مکعب آب مصرفی",'تعرفه ها'!$B:$B,0),MATCH(F453,'تعرفه ها'!$2:$2,0)),"---")</f>
        <v>---</v>
      </c>
      <c r="W453" s="50" t="str">
        <f t="shared" si="83"/>
        <v>---</v>
      </c>
      <c r="X453" s="50" t="str">
        <f>IFERROR(ROUND(R453*INDEX('تعرفه ها'!A:Z,MATCH("عوارض آب به ازاء هر متر مکعب",'تعرفه ها'!$B:$B,0),MATCH(F453,'تعرفه ها'!$2:$2,0)),0),"---")</f>
        <v>---</v>
      </c>
      <c r="Y453" s="50" t="str">
        <f>IFERROR(ROUND(T453*INDEX('تعرفه ها'!A:Z,MATCH("جریمه مازاد مصرف آب به ازاء هر متر مکعب",'تعرفه ها'!$B:$B,0),MATCH(F453,'تعرفه ها'!$2:$2,0)),0),"---")</f>
        <v>---</v>
      </c>
      <c r="Z453" s="50" t="str">
        <f>IFERROR(ROUND(((W453+X453+Y453)*INDEX('تعرفه ها'!A:Z,MATCH("هزینه نگهداری و تعمیرات شبکه آب",'تعرفه ها'!$B:$B,0),MATCH(F453,'تعرفه ها'!$2:$2,0))/100),0),"---")</f>
        <v>---</v>
      </c>
      <c r="AA453" s="50" t="str">
        <f>IFERROR(IF(INDEX('اطلاعات دوره'!A:Z,MATCH(G453,'اطلاعات دوره'!C:C,0),MATCH("آب",'اطلاعات دوره'!$1:$1,0))="دارد",ROUND((W453+X453+Y453)*INDEX('تعرفه ها'!A:Z,MATCH("پیک فصلی آب",'تعرفه ها'!$B:$B,0),MATCH(F453,'تعرفه ها'!$2:$2,0))/100,0),0),"---")</f>
        <v>---</v>
      </c>
      <c r="AB453" s="50" t="str">
        <f>IFERROR(ROUND(SUM(W453+X453+Y453+Z453+AA453)*INDEX('تعرفه ها'!A:Z,MATCH("مالیات آب",'تعرفه ها'!$B:$B,0),MATCH(F453,'تعرفه ها'!$2:$2,0))/100,0),"---")</f>
        <v>---</v>
      </c>
      <c r="AC453" s="50" t="str">
        <f t="shared" si="84"/>
        <v>---</v>
      </c>
      <c r="AD453" s="50" t="str">
        <f t="shared" si="77"/>
        <v>---</v>
      </c>
      <c r="AE453" s="50" t="str">
        <f t="shared" si="85"/>
        <v>---</v>
      </c>
      <c r="AF453" s="50" t="str">
        <f t="shared" si="86"/>
        <v>---</v>
      </c>
      <c r="AG453" s="153" t="str">
        <f t="shared" si="87"/>
        <v>---</v>
      </c>
      <c r="AI453" s="183" t="str">
        <f>IFERROR(IF(INDEX(پرداخت!A:AZ,MATCH(A453&amp;" - "&amp;"آب",پرداخت!$B:$B,0),MATCH(G453,پرداخت!$1:$1,0))="نشده","نشده","شده"),"---")</f>
        <v>---</v>
      </c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  <c r="BT453" s="30"/>
      <c r="BU453" s="30"/>
      <c r="BV453" s="30"/>
      <c r="BW453" s="30"/>
      <c r="BX453" s="30"/>
      <c r="BY453" s="30"/>
      <c r="BZ453" s="30"/>
      <c r="CA453" s="30"/>
    </row>
    <row r="454" spans="1:79" ht="34.9" hidden="1" customHeight="1">
      <c r="A454" s="170"/>
      <c r="B454" s="47">
        <f>IFERROR(INDEX('اطلاعات انشعابات شرکتها'!A:BB,MATCH(A454,'اطلاعات انشعابات شرکتها'!A:A,0),MATCH(B$1,'اطلاعات انشعابات شرکتها'!$1:$1,0)),0)</f>
        <v>0</v>
      </c>
      <c r="C454" s="48">
        <f>IFERROR(INDEX('اطلاعات انشعابات شرکتها'!A:BB,MATCH(A454,'اطلاعات انشعابات شرکتها'!A:A,0),MATCH(C$1,'اطلاعات انشعابات شرکتها'!$1:$1,0)),0)</f>
        <v>0</v>
      </c>
      <c r="D454" s="45"/>
      <c r="E454" s="171"/>
      <c r="F454" s="170"/>
      <c r="G454" s="47" t="str">
        <f t="shared" si="78"/>
        <v>/</v>
      </c>
      <c r="H454" s="47">
        <f>IFERROR(INDEX('اطلاعات دوره'!A:Z,MATCH(G454,'اطلاعات دوره'!C:C,0),MATCH(H$1,'اطلاعات دوره'!$1:$1,0)),0)</f>
        <v>0</v>
      </c>
      <c r="I454" s="47">
        <f>IFERROR(INDEX('اطلاعات دوره'!A:Z,MATCH(G454,'اطلاعات دوره'!C:C,0),MATCH(I$1,'اطلاعات دوره'!$1:$1,0)),0)</f>
        <v>0</v>
      </c>
      <c r="J454" s="48">
        <f>IFERROR(INDEX('اطلاعات دوره'!A:Z,MATCH(G454,'اطلاعات دوره'!C:C,0),MATCH(J$1,'اطلاعات دوره'!$1:$1,0)),0)</f>
        <v>0</v>
      </c>
      <c r="K454" s="46"/>
      <c r="L454" s="158" t="str">
        <f>IFERROR(INDEX('اطلاعات دوره'!A:Z,MATCH(G454,'اطلاعات دوره'!C:C,0)-1,MATCH("عنوان",'اطلاعات دوره'!$1:$1,0)),"---")</f>
        <v>---</v>
      </c>
      <c r="M454" s="47" t="str">
        <f t="shared" si="79"/>
        <v>----</v>
      </c>
      <c r="N454" s="48" t="str">
        <f t="shared" si="80"/>
        <v>-/</v>
      </c>
      <c r="O454" s="45"/>
      <c r="P454" s="240">
        <f>IFERROR(INDEX('قرائت کنتور'!A:AZ,MATCH(A454&amp;"-"&amp;"آب",'قرائت کنتور'!B:B,0),MATCH(L454,'قرائت کنتور'!$1:$1,0)),0)</f>
        <v>0</v>
      </c>
      <c r="Q454" s="241">
        <f>IFERROR(INDEX('قرائت کنتور'!A:AZ,MATCH(A454&amp;"-"&amp;"آب",'قرائت کنتور'!B:B,0),MATCH(G454,'قرائت کنتور'!$1:$1,0)),0)</f>
        <v>0</v>
      </c>
      <c r="R454" s="241">
        <f t="shared" si="81"/>
        <v>0</v>
      </c>
      <c r="S454" s="241" t="str">
        <f>IFERROR(INDEX('اطلاعات انشعابات شرکتها'!A:AB,MATCH(A454,'اطلاعات انشعابات شرکتها'!A:A,0),MATCH(S$1,'اطلاعات انشعابات شرکتها'!$1:$1,0)),"---")</f>
        <v>---</v>
      </c>
      <c r="T454" s="227" t="str">
        <f t="shared" si="82"/>
        <v>---</v>
      </c>
      <c r="U454" s="45"/>
      <c r="V454" s="155" t="str">
        <f>IFERROR(INDEX('تعرفه ها'!A:Z,MATCH("بهای هر متر مکعب آب مصرفی",'تعرفه ها'!$B:$B,0),MATCH(F454,'تعرفه ها'!$2:$2,0)),"---")</f>
        <v>---</v>
      </c>
      <c r="W454" s="50" t="str">
        <f t="shared" si="83"/>
        <v>---</v>
      </c>
      <c r="X454" s="50" t="str">
        <f>IFERROR(ROUND(R454*INDEX('تعرفه ها'!A:Z,MATCH("عوارض آب به ازاء هر متر مکعب",'تعرفه ها'!$B:$B,0),MATCH(F454,'تعرفه ها'!$2:$2,0)),0),"---")</f>
        <v>---</v>
      </c>
      <c r="Y454" s="50" t="str">
        <f>IFERROR(ROUND(T454*INDEX('تعرفه ها'!A:Z,MATCH("جریمه مازاد مصرف آب به ازاء هر متر مکعب",'تعرفه ها'!$B:$B,0),MATCH(F454,'تعرفه ها'!$2:$2,0)),0),"---")</f>
        <v>---</v>
      </c>
      <c r="Z454" s="50" t="str">
        <f>IFERROR(ROUND(((W454+X454+Y454)*INDEX('تعرفه ها'!A:Z,MATCH("هزینه نگهداری و تعمیرات شبکه آب",'تعرفه ها'!$B:$B,0),MATCH(F454,'تعرفه ها'!$2:$2,0))/100),0),"---")</f>
        <v>---</v>
      </c>
      <c r="AA454" s="50" t="str">
        <f>IFERROR(IF(INDEX('اطلاعات دوره'!A:Z,MATCH(G454,'اطلاعات دوره'!C:C,0),MATCH("آب",'اطلاعات دوره'!$1:$1,0))="دارد",ROUND((W454+X454+Y454)*INDEX('تعرفه ها'!A:Z,MATCH("پیک فصلی آب",'تعرفه ها'!$B:$B,0),MATCH(F454,'تعرفه ها'!$2:$2,0))/100,0),0),"---")</f>
        <v>---</v>
      </c>
      <c r="AB454" s="50" t="str">
        <f>IFERROR(ROUND(SUM(W454+X454+Y454+Z454+AA454)*INDEX('تعرفه ها'!A:Z,MATCH("مالیات آب",'تعرفه ها'!$B:$B,0),MATCH(F454,'تعرفه ها'!$2:$2,0))/100,0),"---")</f>
        <v>---</v>
      </c>
      <c r="AC454" s="50" t="str">
        <f t="shared" si="84"/>
        <v>---</v>
      </c>
      <c r="AD454" s="50" t="str">
        <f t="shared" si="77"/>
        <v>---</v>
      </c>
      <c r="AE454" s="50" t="str">
        <f t="shared" si="85"/>
        <v>---</v>
      </c>
      <c r="AF454" s="50" t="str">
        <f t="shared" si="86"/>
        <v>---</v>
      </c>
      <c r="AG454" s="153" t="str">
        <f t="shared" si="87"/>
        <v>---</v>
      </c>
      <c r="AI454" s="183" t="str">
        <f>IFERROR(IF(INDEX(پرداخت!A:AZ,MATCH(A454&amp;" - "&amp;"آب",پرداخت!$B:$B,0),MATCH(G454,پرداخت!$1:$1,0))="نشده","نشده","شده"),"---")</f>
        <v>---</v>
      </c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/>
      <c r="BC454" s="30"/>
      <c r="BD454" s="30"/>
      <c r="BE454" s="30"/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  <c r="BT454" s="30"/>
      <c r="BU454" s="30"/>
      <c r="BV454" s="30"/>
      <c r="BW454" s="30"/>
      <c r="BX454" s="30"/>
      <c r="BY454" s="30"/>
      <c r="BZ454" s="30"/>
      <c r="CA454" s="30"/>
    </row>
    <row r="455" spans="1:79" ht="34.9" hidden="1" customHeight="1">
      <c r="A455" s="170"/>
      <c r="B455" s="47">
        <f>IFERROR(INDEX('اطلاعات انشعابات شرکتها'!A:BB,MATCH(A455,'اطلاعات انشعابات شرکتها'!A:A,0),MATCH(B$1,'اطلاعات انشعابات شرکتها'!$1:$1,0)),0)</f>
        <v>0</v>
      </c>
      <c r="C455" s="48">
        <f>IFERROR(INDEX('اطلاعات انشعابات شرکتها'!A:BB,MATCH(A455,'اطلاعات انشعابات شرکتها'!A:A,0),MATCH(C$1,'اطلاعات انشعابات شرکتها'!$1:$1,0)),0)</f>
        <v>0</v>
      </c>
      <c r="D455" s="45"/>
      <c r="E455" s="171"/>
      <c r="F455" s="170"/>
      <c r="G455" s="47" t="str">
        <f t="shared" si="78"/>
        <v>/</v>
      </c>
      <c r="H455" s="47">
        <f>IFERROR(INDEX('اطلاعات دوره'!A:Z,MATCH(G455,'اطلاعات دوره'!C:C,0),MATCH(H$1,'اطلاعات دوره'!$1:$1,0)),0)</f>
        <v>0</v>
      </c>
      <c r="I455" s="47">
        <f>IFERROR(INDEX('اطلاعات دوره'!A:Z,MATCH(G455,'اطلاعات دوره'!C:C,0),MATCH(I$1,'اطلاعات دوره'!$1:$1,0)),0)</f>
        <v>0</v>
      </c>
      <c r="J455" s="48">
        <f>IFERROR(INDEX('اطلاعات دوره'!A:Z,MATCH(G455,'اطلاعات دوره'!C:C,0),MATCH(J$1,'اطلاعات دوره'!$1:$1,0)),0)</f>
        <v>0</v>
      </c>
      <c r="K455" s="46"/>
      <c r="L455" s="158" t="str">
        <f>IFERROR(INDEX('اطلاعات دوره'!A:Z,MATCH(G455,'اطلاعات دوره'!C:C,0)-1,MATCH("عنوان",'اطلاعات دوره'!$1:$1,0)),"---")</f>
        <v>---</v>
      </c>
      <c r="M455" s="47" t="str">
        <f t="shared" si="79"/>
        <v>----</v>
      </c>
      <c r="N455" s="48" t="str">
        <f t="shared" si="80"/>
        <v>-/</v>
      </c>
      <c r="O455" s="45"/>
      <c r="P455" s="240">
        <f>IFERROR(INDEX('قرائت کنتور'!A:AZ,MATCH(A455&amp;"-"&amp;"آب",'قرائت کنتور'!B:B,0),MATCH(L455,'قرائت کنتور'!$1:$1,0)),0)</f>
        <v>0</v>
      </c>
      <c r="Q455" s="241">
        <f>IFERROR(INDEX('قرائت کنتور'!A:AZ,MATCH(A455&amp;"-"&amp;"آب",'قرائت کنتور'!B:B,0),MATCH(G455,'قرائت کنتور'!$1:$1,0)),0)</f>
        <v>0</v>
      </c>
      <c r="R455" s="241">
        <f t="shared" si="81"/>
        <v>0</v>
      </c>
      <c r="S455" s="241" t="str">
        <f>IFERROR(INDEX('اطلاعات انشعابات شرکتها'!A:AB,MATCH(A455,'اطلاعات انشعابات شرکتها'!A:A,0),MATCH(S$1,'اطلاعات انشعابات شرکتها'!$1:$1,0)),"---")</f>
        <v>---</v>
      </c>
      <c r="T455" s="227" t="str">
        <f t="shared" si="82"/>
        <v>---</v>
      </c>
      <c r="U455" s="45"/>
      <c r="V455" s="155" t="str">
        <f>IFERROR(INDEX('تعرفه ها'!A:Z,MATCH("بهای هر متر مکعب آب مصرفی",'تعرفه ها'!$B:$B,0),MATCH(F455,'تعرفه ها'!$2:$2,0)),"---")</f>
        <v>---</v>
      </c>
      <c r="W455" s="50" t="str">
        <f t="shared" si="83"/>
        <v>---</v>
      </c>
      <c r="X455" s="50" t="str">
        <f>IFERROR(ROUND(R455*INDEX('تعرفه ها'!A:Z,MATCH("عوارض آب به ازاء هر متر مکعب",'تعرفه ها'!$B:$B,0),MATCH(F455,'تعرفه ها'!$2:$2,0)),0),"---")</f>
        <v>---</v>
      </c>
      <c r="Y455" s="50" t="str">
        <f>IFERROR(ROUND(T455*INDEX('تعرفه ها'!A:Z,MATCH("جریمه مازاد مصرف آب به ازاء هر متر مکعب",'تعرفه ها'!$B:$B,0),MATCH(F455,'تعرفه ها'!$2:$2,0)),0),"---")</f>
        <v>---</v>
      </c>
      <c r="Z455" s="50" t="str">
        <f>IFERROR(ROUND(((W455+X455+Y455)*INDEX('تعرفه ها'!A:Z,MATCH("هزینه نگهداری و تعمیرات شبکه آب",'تعرفه ها'!$B:$B,0),MATCH(F455,'تعرفه ها'!$2:$2,0))/100),0),"---")</f>
        <v>---</v>
      </c>
      <c r="AA455" s="50" t="str">
        <f>IFERROR(IF(INDEX('اطلاعات دوره'!A:Z,MATCH(G455,'اطلاعات دوره'!C:C,0),MATCH("آب",'اطلاعات دوره'!$1:$1,0))="دارد",ROUND((W455+X455+Y455)*INDEX('تعرفه ها'!A:Z,MATCH("پیک فصلی آب",'تعرفه ها'!$B:$B,0),MATCH(F455,'تعرفه ها'!$2:$2,0))/100,0),0),"---")</f>
        <v>---</v>
      </c>
      <c r="AB455" s="50" t="str">
        <f>IFERROR(ROUND(SUM(W455+X455+Y455+Z455+AA455)*INDEX('تعرفه ها'!A:Z,MATCH("مالیات آب",'تعرفه ها'!$B:$B,0),MATCH(F455,'تعرفه ها'!$2:$2,0))/100,0),"---")</f>
        <v>---</v>
      </c>
      <c r="AC455" s="50" t="str">
        <f t="shared" si="84"/>
        <v>---</v>
      </c>
      <c r="AD455" s="50" t="str">
        <f t="shared" si="77"/>
        <v>---</v>
      </c>
      <c r="AE455" s="50" t="str">
        <f t="shared" si="85"/>
        <v>---</v>
      </c>
      <c r="AF455" s="50" t="str">
        <f t="shared" si="86"/>
        <v>---</v>
      </c>
      <c r="AG455" s="153" t="str">
        <f t="shared" si="87"/>
        <v>---</v>
      </c>
      <c r="AI455" s="183" t="str">
        <f>IFERROR(IF(INDEX(پرداخت!A:AZ,MATCH(A455&amp;" - "&amp;"آب",پرداخت!$B:$B,0),MATCH(G455,پرداخت!$1:$1,0))="نشده","نشده","شده"),"---")</f>
        <v>---</v>
      </c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  <c r="BT455" s="30"/>
      <c r="BU455" s="30"/>
      <c r="BV455" s="30"/>
      <c r="BW455" s="30"/>
      <c r="BX455" s="30"/>
      <c r="BY455" s="30"/>
      <c r="BZ455" s="30"/>
      <c r="CA455" s="30"/>
    </row>
    <row r="456" spans="1:79" ht="34.9" hidden="1" customHeight="1">
      <c r="A456" s="170"/>
      <c r="B456" s="47">
        <f>IFERROR(INDEX('اطلاعات انشعابات شرکتها'!A:BB,MATCH(A456,'اطلاعات انشعابات شرکتها'!A:A,0),MATCH(B$1,'اطلاعات انشعابات شرکتها'!$1:$1,0)),0)</f>
        <v>0</v>
      </c>
      <c r="C456" s="48">
        <f>IFERROR(INDEX('اطلاعات انشعابات شرکتها'!A:BB,MATCH(A456,'اطلاعات انشعابات شرکتها'!A:A,0),MATCH(C$1,'اطلاعات انشعابات شرکتها'!$1:$1,0)),0)</f>
        <v>0</v>
      </c>
      <c r="D456" s="45"/>
      <c r="E456" s="171"/>
      <c r="F456" s="170"/>
      <c r="G456" s="47" t="str">
        <f t="shared" si="78"/>
        <v>/</v>
      </c>
      <c r="H456" s="47">
        <f>IFERROR(INDEX('اطلاعات دوره'!A:Z,MATCH(G456,'اطلاعات دوره'!C:C,0),MATCH(H$1,'اطلاعات دوره'!$1:$1,0)),0)</f>
        <v>0</v>
      </c>
      <c r="I456" s="47">
        <f>IFERROR(INDEX('اطلاعات دوره'!A:Z,MATCH(G456,'اطلاعات دوره'!C:C,0),MATCH(I$1,'اطلاعات دوره'!$1:$1,0)),0)</f>
        <v>0</v>
      </c>
      <c r="J456" s="48">
        <f>IFERROR(INDEX('اطلاعات دوره'!A:Z,MATCH(G456,'اطلاعات دوره'!C:C,0),MATCH(J$1,'اطلاعات دوره'!$1:$1,0)),0)</f>
        <v>0</v>
      </c>
      <c r="K456" s="46"/>
      <c r="L456" s="158" t="str">
        <f>IFERROR(INDEX('اطلاعات دوره'!A:Z,MATCH(G456,'اطلاعات دوره'!C:C,0)-1,MATCH("عنوان",'اطلاعات دوره'!$1:$1,0)),"---")</f>
        <v>---</v>
      </c>
      <c r="M456" s="47" t="str">
        <f t="shared" si="79"/>
        <v>----</v>
      </c>
      <c r="N456" s="48" t="str">
        <f t="shared" si="80"/>
        <v>-/</v>
      </c>
      <c r="O456" s="45"/>
      <c r="P456" s="240">
        <f>IFERROR(INDEX('قرائت کنتور'!A:AZ,MATCH(A456&amp;"-"&amp;"آب",'قرائت کنتور'!B:B,0),MATCH(L456,'قرائت کنتور'!$1:$1,0)),0)</f>
        <v>0</v>
      </c>
      <c r="Q456" s="241">
        <f>IFERROR(INDEX('قرائت کنتور'!A:AZ,MATCH(A456&amp;"-"&amp;"آب",'قرائت کنتور'!B:B,0),MATCH(G456,'قرائت کنتور'!$1:$1,0)),0)</f>
        <v>0</v>
      </c>
      <c r="R456" s="241">
        <f t="shared" si="81"/>
        <v>0</v>
      </c>
      <c r="S456" s="241" t="str">
        <f>IFERROR(INDEX('اطلاعات انشعابات شرکتها'!A:AB,MATCH(A456,'اطلاعات انشعابات شرکتها'!A:A,0),MATCH(S$1,'اطلاعات انشعابات شرکتها'!$1:$1,0)),"---")</f>
        <v>---</v>
      </c>
      <c r="T456" s="227" t="str">
        <f t="shared" si="82"/>
        <v>---</v>
      </c>
      <c r="U456" s="45"/>
      <c r="V456" s="155" t="str">
        <f>IFERROR(INDEX('تعرفه ها'!A:Z,MATCH("بهای هر متر مکعب آب مصرفی",'تعرفه ها'!$B:$B,0),MATCH(F456,'تعرفه ها'!$2:$2,0)),"---")</f>
        <v>---</v>
      </c>
      <c r="W456" s="50" t="str">
        <f t="shared" si="83"/>
        <v>---</v>
      </c>
      <c r="X456" s="50" t="str">
        <f>IFERROR(ROUND(R456*INDEX('تعرفه ها'!A:Z,MATCH("عوارض آب به ازاء هر متر مکعب",'تعرفه ها'!$B:$B,0),MATCH(F456,'تعرفه ها'!$2:$2,0)),0),"---")</f>
        <v>---</v>
      </c>
      <c r="Y456" s="50" t="str">
        <f>IFERROR(ROUND(T456*INDEX('تعرفه ها'!A:Z,MATCH("جریمه مازاد مصرف آب به ازاء هر متر مکعب",'تعرفه ها'!$B:$B,0),MATCH(F456,'تعرفه ها'!$2:$2,0)),0),"---")</f>
        <v>---</v>
      </c>
      <c r="Z456" s="50" t="str">
        <f>IFERROR(ROUND(((W456+X456+Y456)*INDEX('تعرفه ها'!A:Z,MATCH("هزینه نگهداری و تعمیرات شبکه آب",'تعرفه ها'!$B:$B,0),MATCH(F456,'تعرفه ها'!$2:$2,0))/100),0),"---")</f>
        <v>---</v>
      </c>
      <c r="AA456" s="50" t="str">
        <f>IFERROR(IF(INDEX('اطلاعات دوره'!A:Z,MATCH(G456,'اطلاعات دوره'!C:C,0),MATCH("آب",'اطلاعات دوره'!$1:$1,0))="دارد",ROUND((W456+X456+Y456)*INDEX('تعرفه ها'!A:Z,MATCH("پیک فصلی آب",'تعرفه ها'!$B:$B,0),MATCH(F456,'تعرفه ها'!$2:$2,0))/100,0),0),"---")</f>
        <v>---</v>
      </c>
      <c r="AB456" s="50" t="str">
        <f>IFERROR(ROUND(SUM(W456+X456+Y456+Z456+AA456)*INDEX('تعرفه ها'!A:Z,MATCH("مالیات آب",'تعرفه ها'!$B:$B,0),MATCH(F456,'تعرفه ها'!$2:$2,0))/100,0),"---")</f>
        <v>---</v>
      </c>
      <c r="AC456" s="50" t="str">
        <f t="shared" si="84"/>
        <v>---</v>
      </c>
      <c r="AD456" s="50" t="str">
        <f t="shared" si="77"/>
        <v>---</v>
      </c>
      <c r="AE456" s="50" t="str">
        <f t="shared" si="85"/>
        <v>---</v>
      </c>
      <c r="AF456" s="50" t="str">
        <f t="shared" si="86"/>
        <v>---</v>
      </c>
      <c r="AG456" s="153" t="str">
        <f t="shared" si="87"/>
        <v>---</v>
      </c>
      <c r="AI456" s="183" t="str">
        <f>IFERROR(IF(INDEX(پرداخت!A:AZ,MATCH(A456&amp;" - "&amp;"آب",پرداخت!$B:$B,0),MATCH(G456,پرداخت!$1:$1,0))="نشده","نشده","شده"),"---")</f>
        <v>---</v>
      </c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/>
      <c r="BC456" s="30"/>
      <c r="BD456" s="30"/>
      <c r="BE456" s="30"/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  <c r="BT456" s="30"/>
      <c r="BU456" s="30"/>
      <c r="BV456" s="30"/>
      <c r="BW456" s="30"/>
      <c r="BX456" s="30"/>
      <c r="BY456" s="30"/>
      <c r="BZ456" s="30"/>
      <c r="CA456" s="30"/>
    </row>
    <row r="457" spans="1:79" ht="34.9" hidden="1" customHeight="1">
      <c r="A457" s="170"/>
      <c r="B457" s="47">
        <f>IFERROR(INDEX('اطلاعات انشعابات شرکتها'!A:BB,MATCH(A457,'اطلاعات انشعابات شرکتها'!A:A,0),MATCH(B$1,'اطلاعات انشعابات شرکتها'!$1:$1,0)),0)</f>
        <v>0</v>
      </c>
      <c r="C457" s="48">
        <f>IFERROR(INDEX('اطلاعات انشعابات شرکتها'!A:BB,MATCH(A457,'اطلاعات انشعابات شرکتها'!A:A,0),MATCH(C$1,'اطلاعات انشعابات شرکتها'!$1:$1,0)),0)</f>
        <v>0</v>
      </c>
      <c r="D457" s="45"/>
      <c r="E457" s="171"/>
      <c r="F457" s="170"/>
      <c r="G457" s="47" t="str">
        <f t="shared" si="78"/>
        <v>/</v>
      </c>
      <c r="H457" s="47">
        <f>IFERROR(INDEX('اطلاعات دوره'!A:Z,MATCH(G457,'اطلاعات دوره'!C:C,0),MATCH(H$1,'اطلاعات دوره'!$1:$1,0)),0)</f>
        <v>0</v>
      </c>
      <c r="I457" s="47">
        <f>IFERROR(INDEX('اطلاعات دوره'!A:Z,MATCH(G457,'اطلاعات دوره'!C:C,0),MATCH(I$1,'اطلاعات دوره'!$1:$1,0)),0)</f>
        <v>0</v>
      </c>
      <c r="J457" s="48">
        <f>IFERROR(INDEX('اطلاعات دوره'!A:Z,MATCH(G457,'اطلاعات دوره'!C:C,0),MATCH(J$1,'اطلاعات دوره'!$1:$1,0)),0)</f>
        <v>0</v>
      </c>
      <c r="K457" s="46"/>
      <c r="L457" s="158" t="str">
        <f>IFERROR(INDEX('اطلاعات دوره'!A:Z,MATCH(G457,'اطلاعات دوره'!C:C,0)-1,MATCH("عنوان",'اطلاعات دوره'!$1:$1,0)),"---")</f>
        <v>---</v>
      </c>
      <c r="M457" s="47" t="str">
        <f t="shared" si="79"/>
        <v>----</v>
      </c>
      <c r="N457" s="48" t="str">
        <f t="shared" si="80"/>
        <v>-/</v>
      </c>
      <c r="O457" s="45"/>
      <c r="P457" s="240">
        <f>IFERROR(INDEX('قرائت کنتور'!A:AZ,MATCH(A457&amp;"-"&amp;"آب",'قرائت کنتور'!B:B,0),MATCH(L457,'قرائت کنتور'!$1:$1,0)),0)</f>
        <v>0</v>
      </c>
      <c r="Q457" s="241">
        <f>IFERROR(INDEX('قرائت کنتور'!A:AZ,MATCH(A457&amp;"-"&amp;"آب",'قرائت کنتور'!B:B,0),MATCH(G457,'قرائت کنتور'!$1:$1,0)),0)</f>
        <v>0</v>
      </c>
      <c r="R457" s="241">
        <f t="shared" si="81"/>
        <v>0</v>
      </c>
      <c r="S457" s="241" t="str">
        <f>IFERROR(INDEX('اطلاعات انشعابات شرکتها'!A:AB,MATCH(A457,'اطلاعات انشعابات شرکتها'!A:A,0),MATCH(S$1,'اطلاعات انشعابات شرکتها'!$1:$1,0)),"---")</f>
        <v>---</v>
      </c>
      <c r="T457" s="227" t="str">
        <f t="shared" si="82"/>
        <v>---</v>
      </c>
      <c r="U457" s="45"/>
      <c r="V457" s="155" t="str">
        <f>IFERROR(INDEX('تعرفه ها'!A:Z,MATCH("بهای هر متر مکعب آب مصرفی",'تعرفه ها'!$B:$B,0),MATCH(F457,'تعرفه ها'!$2:$2,0)),"---")</f>
        <v>---</v>
      </c>
      <c r="W457" s="50" t="str">
        <f t="shared" si="83"/>
        <v>---</v>
      </c>
      <c r="X457" s="50" t="str">
        <f>IFERROR(ROUND(R457*INDEX('تعرفه ها'!A:Z,MATCH("عوارض آب به ازاء هر متر مکعب",'تعرفه ها'!$B:$B,0),MATCH(F457,'تعرفه ها'!$2:$2,0)),0),"---")</f>
        <v>---</v>
      </c>
      <c r="Y457" s="50" t="str">
        <f>IFERROR(ROUND(T457*INDEX('تعرفه ها'!A:Z,MATCH("جریمه مازاد مصرف آب به ازاء هر متر مکعب",'تعرفه ها'!$B:$B,0),MATCH(F457,'تعرفه ها'!$2:$2,0)),0),"---")</f>
        <v>---</v>
      </c>
      <c r="Z457" s="50" t="str">
        <f>IFERROR(ROUND(((W457+X457+Y457)*INDEX('تعرفه ها'!A:Z,MATCH("هزینه نگهداری و تعمیرات شبکه آب",'تعرفه ها'!$B:$B,0),MATCH(F457,'تعرفه ها'!$2:$2,0))/100),0),"---")</f>
        <v>---</v>
      </c>
      <c r="AA457" s="50" t="str">
        <f>IFERROR(IF(INDEX('اطلاعات دوره'!A:Z,MATCH(G457,'اطلاعات دوره'!C:C,0),MATCH("آب",'اطلاعات دوره'!$1:$1,0))="دارد",ROUND((W457+X457+Y457)*INDEX('تعرفه ها'!A:Z,MATCH("پیک فصلی آب",'تعرفه ها'!$B:$B,0),MATCH(F457,'تعرفه ها'!$2:$2,0))/100,0),0),"---")</f>
        <v>---</v>
      </c>
      <c r="AB457" s="50" t="str">
        <f>IFERROR(ROUND(SUM(W457+X457+Y457+Z457+AA457)*INDEX('تعرفه ها'!A:Z,MATCH("مالیات آب",'تعرفه ها'!$B:$B,0),MATCH(F457,'تعرفه ها'!$2:$2,0))/100,0),"---")</f>
        <v>---</v>
      </c>
      <c r="AC457" s="50" t="str">
        <f t="shared" si="84"/>
        <v>---</v>
      </c>
      <c r="AD457" s="50" t="str">
        <f t="shared" si="77"/>
        <v>---</v>
      </c>
      <c r="AE457" s="50" t="str">
        <f t="shared" si="85"/>
        <v>---</v>
      </c>
      <c r="AF457" s="50" t="str">
        <f t="shared" si="86"/>
        <v>---</v>
      </c>
      <c r="AG457" s="153" t="str">
        <f t="shared" si="87"/>
        <v>---</v>
      </c>
      <c r="AI457" s="183" t="str">
        <f>IFERROR(IF(INDEX(پرداخت!A:AZ,MATCH(A457&amp;" - "&amp;"آب",پرداخت!$B:$B,0),MATCH(G457,پرداخت!$1:$1,0))="نشده","نشده","شده"),"---")</f>
        <v>---</v>
      </c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  <c r="BT457" s="30"/>
      <c r="BU457" s="30"/>
      <c r="BV457" s="30"/>
      <c r="BW457" s="30"/>
      <c r="BX457" s="30"/>
      <c r="BY457" s="30"/>
      <c r="BZ457" s="30"/>
      <c r="CA457" s="30"/>
    </row>
    <row r="458" spans="1:79" ht="34.9" hidden="1" customHeight="1">
      <c r="A458" s="170"/>
      <c r="B458" s="47">
        <f>IFERROR(INDEX('اطلاعات انشعابات شرکتها'!A:BB,MATCH(A458,'اطلاعات انشعابات شرکتها'!A:A,0),MATCH(B$1,'اطلاعات انشعابات شرکتها'!$1:$1,0)),0)</f>
        <v>0</v>
      </c>
      <c r="C458" s="48">
        <f>IFERROR(INDEX('اطلاعات انشعابات شرکتها'!A:BB,MATCH(A458,'اطلاعات انشعابات شرکتها'!A:A,0),MATCH(C$1,'اطلاعات انشعابات شرکتها'!$1:$1,0)),0)</f>
        <v>0</v>
      </c>
      <c r="D458" s="45"/>
      <c r="E458" s="171"/>
      <c r="F458" s="170"/>
      <c r="G458" s="47" t="str">
        <f t="shared" si="78"/>
        <v>/</v>
      </c>
      <c r="H458" s="47">
        <f>IFERROR(INDEX('اطلاعات دوره'!A:Z,MATCH(G458,'اطلاعات دوره'!C:C,0),MATCH(H$1,'اطلاعات دوره'!$1:$1,0)),0)</f>
        <v>0</v>
      </c>
      <c r="I458" s="47">
        <f>IFERROR(INDEX('اطلاعات دوره'!A:Z,MATCH(G458,'اطلاعات دوره'!C:C,0),MATCH(I$1,'اطلاعات دوره'!$1:$1,0)),0)</f>
        <v>0</v>
      </c>
      <c r="J458" s="48">
        <f>IFERROR(INDEX('اطلاعات دوره'!A:Z,MATCH(G458,'اطلاعات دوره'!C:C,0),MATCH(J$1,'اطلاعات دوره'!$1:$1,0)),0)</f>
        <v>0</v>
      </c>
      <c r="K458" s="46"/>
      <c r="L458" s="158" t="str">
        <f>IFERROR(INDEX('اطلاعات دوره'!A:Z,MATCH(G458,'اطلاعات دوره'!C:C,0)-1,MATCH("عنوان",'اطلاعات دوره'!$1:$1,0)),"---")</f>
        <v>---</v>
      </c>
      <c r="M458" s="47" t="str">
        <f t="shared" si="79"/>
        <v>----</v>
      </c>
      <c r="N458" s="48" t="str">
        <f t="shared" si="80"/>
        <v>-/</v>
      </c>
      <c r="O458" s="45"/>
      <c r="P458" s="240">
        <f>IFERROR(INDEX('قرائت کنتور'!A:AZ,MATCH(A458&amp;"-"&amp;"آب",'قرائت کنتور'!B:B,0),MATCH(L458,'قرائت کنتور'!$1:$1,0)),0)</f>
        <v>0</v>
      </c>
      <c r="Q458" s="241">
        <f>IFERROR(INDEX('قرائت کنتور'!A:AZ,MATCH(A458&amp;"-"&amp;"آب",'قرائت کنتور'!B:B,0),MATCH(G458,'قرائت کنتور'!$1:$1,0)),0)</f>
        <v>0</v>
      </c>
      <c r="R458" s="241">
        <f t="shared" si="81"/>
        <v>0</v>
      </c>
      <c r="S458" s="241" t="str">
        <f>IFERROR(INDEX('اطلاعات انشعابات شرکتها'!A:AB,MATCH(A458,'اطلاعات انشعابات شرکتها'!A:A,0),MATCH(S$1,'اطلاعات انشعابات شرکتها'!$1:$1,0)),"---")</f>
        <v>---</v>
      </c>
      <c r="T458" s="227" t="str">
        <f t="shared" si="82"/>
        <v>---</v>
      </c>
      <c r="U458" s="45"/>
      <c r="V458" s="155" t="str">
        <f>IFERROR(INDEX('تعرفه ها'!A:Z,MATCH("بهای هر متر مکعب آب مصرفی",'تعرفه ها'!$B:$B,0),MATCH(F458,'تعرفه ها'!$2:$2,0)),"---")</f>
        <v>---</v>
      </c>
      <c r="W458" s="50" t="str">
        <f t="shared" si="83"/>
        <v>---</v>
      </c>
      <c r="X458" s="50" t="str">
        <f>IFERROR(ROUND(R458*INDEX('تعرفه ها'!A:Z,MATCH("عوارض آب به ازاء هر متر مکعب",'تعرفه ها'!$B:$B,0),MATCH(F458,'تعرفه ها'!$2:$2,0)),0),"---")</f>
        <v>---</v>
      </c>
      <c r="Y458" s="50" t="str">
        <f>IFERROR(ROUND(T458*INDEX('تعرفه ها'!A:Z,MATCH("جریمه مازاد مصرف آب به ازاء هر متر مکعب",'تعرفه ها'!$B:$B,0),MATCH(F458,'تعرفه ها'!$2:$2,0)),0),"---")</f>
        <v>---</v>
      </c>
      <c r="Z458" s="50" t="str">
        <f>IFERROR(ROUND(((W458+X458+Y458)*INDEX('تعرفه ها'!A:Z,MATCH("هزینه نگهداری و تعمیرات شبکه آب",'تعرفه ها'!$B:$B,0),MATCH(F458,'تعرفه ها'!$2:$2,0))/100),0),"---")</f>
        <v>---</v>
      </c>
      <c r="AA458" s="50" t="str">
        <f>IFERROR(IF(INDEX('اطلاعات دوره'!A:Z,MATCH(G458,'اطلاعات دوره'!C:C,0),MATCH("آب",'اطلاعات دوره'!$1:$1,0))="دارد",ROUND((W458+X458+Y458)*INDEX('تعرفه ها'!A:Z,MATCH("پیک فصلی آب",'تعرفه ها'!$B:$B,0),MATCH(F458,'تعرفه ها'!$2:$2,0))/100,0),0),"---")</f>
        <v>---</v>
      </c>
      <c r="AB458" s="50" t="str">
        <f>IFERROR(ROUND(SUM(W458+X458+Y458+Z458+AA458)*INDEX('تعرفه ها'!A:Z,MATCH("مالیات آب",'تعرفه ها'!$B:$B,0),MATCH(F458,'تعرفه ها'!$2:$2,0))/100,0),"---")</f>
        <v>---</v>
      </c>
      <c r="AC458" s="50" t="str">
        <f t="shared" si="84"/>
        <v>---</v>
      </c>
      <c r="AD458" s="50" t="str">
        <f t="shared" si="77"/>
        <v>---</v>
      </c>
      <c r="AE458" s="50" t="str">
        <f t="shared" si="85"/>
        <v>---</v>
      </c>
      <c r="AF458" s="50" t="str">
        <f t="shared" si="86"/>
        <v>---</v>
      </c>
      <c r="AG458" s="153" t="str">
        <f t="shared" si="87"/>
        <v>---</v>
      </c>
      <c r="AI458" s="183" t="str">
        <f>IFERROR(IF(INDEX(پرداخت!A:AZ,MATCH(A458&amp;" - "&amp;"آب",پرداخت!$B:$B,0),MATCH(G458,پرداخت!$1:$1,0))="نشده","نشده","شده"),"---")</f>
        <v>---</v>
      </c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/>
      <c r="BC458" s="30"/>
      <c r="BD458" s="30"/>
      <c r="BE458" s="30"/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  <c r="BT458" s="30"/>
      <c r="BU458" s="30"/>
      <c r="BV458" s="30"/>
      <c r="BW458" s="30"/>
      <c r="BX458" s="30"/>
      <c r="BY458" s="30"/>
      <c r="BZ458" s="30"/>
      <c r="CA458" s="30"/>
    </row>
    <row r="459" spans="1:79" ht="34.9" hidden="1" customHeight="1">
      <c r="A459" s="170"/>
      <c r="B459" s="47">
        <f>IFERROR(INDEX('اطلاعات انشعابات شرکتها'!A:BB,MATCH(A459,'اطلاعات انشعابات شرکتها'!A:A,0),MATCH(B$1,'اطلاعات انشعابات شرکتها'!$1:$1,0)),0)</f>
        <v>0</v>
      </c>
      <c r="C459" s="48">
        <f>IFERROR(INDEX('اطلاعات انشعابات شرکتها'!A:BB,MATCH(A459,'اطلاعات انشعابات شرکتها'!A:A,0),MATCH(C$1,'اطلاعات انشعابات شرکتها'!$1:$1,0)),0)</f>
        <v>0</v>
      </c>
      <c r="D459" s="45"/>
      <c r="E459" s="171"/>
      <c r="F459" s="170"/>
      <c r="G459" s="47" t="str">
        <f t="shared" si="78"/>
        <v>/</v>
      </c>
      <c r="H459" s="47">
        <f>IFERROR(INDEX('اطلاعات دوره'!A:Z,MATCH(G459,'اطلاعات دوره'!C:C,0),MATCH(H$1,'اطلاعات دوره'!$1:$1,0)),0)</f>
        <v>0</v>
      </c>
      <c r="I459" s="47">
        <f>IFERROR(INDEX('اطلاعات دوره'!A:Z,MATCH(G459,'اطلاعات دوره'!C:C,0),MATCH(I$1,'اطلاعات دوره'!$1:$1,0)),0)</f>
        <v>0</v>
      </c>
      <c r="J459" s="48">
        <f>IFERROR(INDEX('اطلاعات دوره'!A:Z,MATCH(G459,'اطلاعات دوره'!C:C,0),MATCH(J$1,'اطلاعات دوره'!$1:$1,0)),0)</f>
        <v>0</v>
      </c>
      <c r="K459" s="46"/>
      <c r="L459" s="158" t="str">
        <f>IFERROR(INDEX('اطلاعات دوره'!A:Z,MATCH(G459,'اطلاعات دوره'!C:C,0)-1,MATCH("عنوان",'اطلاعات دوره'!$1:$1,0)),"---")</f>
        <v>---</v>
      </c>
      <c r="M459" s="47" t="str">
        <f t="shared" si="79"/>
        <v>----</v>
      </c>
      <c r="N459" s="48" t="str">
        <f t="shared" si="80"/>
        <v>-/</v>
      </c>
      <c r="O459" s="45"/>
      <c r="P459" s="240">
        <f>IFERROR(INDEX('قرائت کنتور'!A:AZ,MATCH(A459&amp;"-"&amp;"آب",'قرائت کنتور'!B:B,0),MATCH(L459,'قرائت کنتور'!$1:$1,0)),0)</f>
        <v>0</v>
      </c>
      <c r="Q459" s="241">
        <f>IFERROR(INDEX('قرائت کنتور'!A:AZ,MATCH(A459&amp;"-"&amp;"آب",'قرائت کنتور'!B:B,0),MATCH(G459,'قرائت کنتور'!$1:$1,0)),0)</f>
        <v>0</v>
      </c>
      <c r="R459" s="241">
        <f t="shared" si="81"/>
        <v>0</v>
      </c>
      <c r="S459" s="241" t="str">
        <f>IFERROR(INDEX('اطلاعات انشعابات شرکتها'!A:AB,MATCH(A459,'اطلاعات انشعابات شرکتها'!A:A,0),MATCH(S$1,'اطلاعات انشعابات شرکتها'!$1:$1,0)),"---")</f>
        <v>---</v>
      </c>
      <c r="T459" s="227" t="str">
        <f t="shared" si="82"/>
        <v>---</v>
      </c>
      <c r="U459" s="45"/>
      <c r="V459" s="155" t="str">
        <f>IFERROR(INDEX('تعرفه ها'!A:Z,MATCH("بهای هر متر مکعب آب مصرفی",'تعرفه ها'!$B:$B,0),MATCH(F459,'تعرفه ها'!$2:$2,0)),"---")</f>
        <v>---</v>
      </c>
      <c r="W459" s="50" t="str">
        <f t="shared" si="83"/>
        <v>---</v>
      </c>
      <c r="X459" s="50" t="str">
        <f>IFERROR(ROUND(R459*INDEX('تعرفه ها'!A:Z,MATCH("عوارض آب به ازاء هر متر مکعب",'تعرفه ها'!$B:$B,0),MATCH(F459,'تعرفه ها'!$2:$2,0)),0),"---")</f>
        <v>---</v>
      </c>
      <c r="Y459" s="50" t="str">
        <f>IFERROR(ROUND(T459*INDEX('تعرفه ها'!A:Z,MATCH("جریمه مازاد مصرف آب به ازاء هر متر مکعب",'تعرفه ها'!$B:$B,0),MATCH(F459,'تعرفه ها'!$2:$2,0)),0),"---")</f>
        <v>---</v>
      </c>
      <c r="Z459" s="50" t="str">
        <f>IFERROR(ROUND(((W459+X459+Y459)*INDEX('تعرفه ها'!A:Z,MATCH("هزینه نگهداری و تعمیرات شبکه آب",'تعرفه ها'!$B:$B,0),MATCH(F459,'تعرفه ها'!$2:$2,0))/100),0),"---")</f>
        <v>---</v>
      </c>
      <c r="AA459" s="50" t="str">
        <f>IFERROR(IF(INDEX('اطلاعات دوره'!A:Z,MATCH(G459,'اطلاعات دوره'!C:C,0),MATCH("آب",'اطلاعات دوره'!$1:$1,0))="دارد",ROUND((W459+X459+Y459)*INDEX('تعرفه ها'!A:Z,MATCH("پیک فصلی آب",'تعرفه ها'!$B:$B,0),MATCH(F459,'تعرفه ها'!$2:$2,0))/100,0),0),"---")</f>
        <v>---</v>
      </c>
      <c r="AB459" s="50" t="str">
        <f>IFERROR(ROUND(SUM(W459+X459+Y459+Z459+AA459)*INDEX('تعرفه ها'!A:Z,MATCH("مالیات آب",'تعرفه ها'!$B:$B,0),MATCH(F459,'تعرفه ها'!$2:$2,0))/100,0),"---")</f>
        <v>---</v>
      </c>
      <c r="AC459" s="50" t="str">
        <f t="shared" si="84"/>
        <v>---</v>
      </c>
      <c r="AD459" s="50" t="str">
        <f t="shared" si="77"/>
        <v>---</v>
      </c>
      <c r="AE459" s="50" t="str">
        <f t="shared" si="85"/>
        <v>---</v>
      </c>
      <c r="AF459" s="50" t="str">
        <f t="shared" si="86"/>
        <v>---</v>
      </c>
      <c r="AG459" s="153" t="str">
        <f t="shared" si="87"/>
        <v>---</v>
      </c>
      <c r="AI459" s="183" t="str">
        <f>IFERROR(IF(INDEX(پرداخت!A:AZ,MATCH(A459&amp;" - "&amp;"آب",پرداخت!$B:$B,0),MATCH(G459,پرداخت!$1:$1,0))="نشده","نشده","شده"),"---")</f>
        <v>---</v>
      </c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  <c r="BT459" s="30"/>
      <c r="BU459" s="30"/>
      <c r="BV459" s="30"/>
      <c r="BW459" s="30"/>
      <c r="BX459" s="30"/>
      <c r="BY459" s="30"/>
      <c r="BZ459" s="30"/>
      <c r="CA459" s="30"/>
    </row>
    <row r="460" spans="1:79" ht="34.9" hidden="1" customHeight="1">
      <c r="A460" s="170"/>
      <c r="B460" s="47">
        <f>IFERROR(INDEX('اطلاعات انشعابات شرکتها'!A:BB,MATCH(A460,'اطلاعات انشعابات شرکتها'!A:A,0),MATCH(B$1,'اطلاعات انشعابات شرکتها'!$1:$1,0)),0)</f>
        <v>0</v>
      </c>
      <c r="C460" s="48">
        <f>IFERROR(INDEX('اطلاعات انشعابات شرکتها'!A:BB,MATCH(A460,'اطلاعات انشعابات شرکتها'!A:A,0),MATCH(C$1,'اطلاعات انشعابات شرکتها'!$1:$1,0)),0)</f>
        <v>0</v>
      </c>
      <c r="D460" s="45"/>
      <c r="E460" s="171"/>
      <c r="F460" s="170"/>
      <c r="G460" s="47" t="str">
        <f t="shared" si="78"/>
        <v>/</v>
      </c>
      <c r="H460" s="47">
        <f>IFERROR(INDEX('اطلاعات دوره'!A:Z,MATCH(G460,'اطلاعات دوره'!C:C,0),MATCH(H$1,'اطلاعات دوره'!$1:$1,0)),0)</f>
        <v>0</v>
      </c>
      <c r="I460" s="47">
        <f>IFERROR(INDEX('اطلاعات دوره'!A:Z,MATCH(G460,'اطلاعات دوره'!C:C,0),MATCH(I$1,'اطلاعات دوره'!$1:$1,0)),0)</f>
        <v>0</v>
      </c>
      <c r="J460" s="48">
        <f>IFERROR(INDEX('اطلاعات دوره'!A:Z,MATCH(G460,'اطلاعات دوره'!C:C,0),MATCH(J$1,'اطلاعات دوره'!$1:$1,0)),0)</f>
        <v>0</v>
      </c>
      <c r="K460" s="46"/>
      <c r="L460" s="158" t="str">
        <f>IFERROR(INDEX('اطلاعات دوره'!A:Z,MATCH(G460,'اطلاعات دوره'!C:C,0)-1,MATCH("عنوان",'اطلاعات دوره'!$1:$1,0)),"---")</f>
        <v>---</v>
      </c>
      <c r="M460" s="47" t="str">
        <f t="shared" si="79"/>
        <v>----</v>
      </c>
      <c r="N460" s="48" t="str">
        <f t="shared" si="80"/>
        <v>-/</v>
      </c>
      <c r="O460" s="45"/>
      <c r="P460" s="240">
        <f>IFERROR(INDEX('قرائت کنتور'!A:AZ,MATCH(A460&amp;"-"&amp;"آب",'قرائت کنتور'!B:B,0),MATCH(L460,'قرائت کنتور'!$1:$1,0)),0)</f>
        <v>0</v>
      </c>
      <c r="Q460" s="241">
        <f>IFERROR(INDEX('قرائت کنتور'!A:AZ,MATCH(A460&amp;"-"&amp;"آب",'قرائت کنتور'!B:B,0),MATCH(G460,'قرائت کنتور'!$1:$1,0)),0)</f>
        <v>0</v>
      </c>
      <c r="R460" s="241">
        <f t="shared" si="81"/>
        <v>0</v>
      </c>
      <c r="S460" s="241" t="str">
        <f>IFERROR(INDEX('اطلاعات انشعابات شرکتها'!A:AB,MATCH(A460,'اطلاعات انشعابات شرکتها'!A:A,0),MATCH(S$1,'اطلاعات انشعابات شرکتها'!$1:$1,0)),"---")</f>
        <v>---</v>
      </c>
      <c r="T460" s="227" t="str">
        <f t="shared" si="82"/>
        <v>---</v>
      </c>
      <c r="U460" s="45"/>
      <c r="V460" s="155" t="str">
        <f>IFERROR(INDEX('تعرفه ها'!A:Z,MATCH("بهای هر متر مکعب آب مصرفی",'تعرفه ها'!$B:$B,0),MATCH(F460,'تعرفه ها'!$2:$2,0)),"---")</f>
        <v>---</v>
      </c>
      <c r="W460" s="50" t="str">
        <f t="shared" si="83"/>
        <v>---</v>
      </c>
      <c r="X460" s="50" t="str">
        <f>IFERROR(ROUND(R460*INDEX('تعرفه ها'!A:Z,MATCH("عوارض آب به ازاء هر متر مکعب",'تعرفه ها'!$B:$B,0),MATCH(F460,'تعرفه ها'!$2:$2,0)),0),"---")</f>
        <v>---</v>
      </c>
      <c r="Y460" s="50" t="str">
        <f>IFERROR(ROUND(T460*INDEX('تعرفه ها'!A:Z,MATCH("جریمه مازاد مصرف آب به ازاء هر متر مکعب",'تعرفه ها'!$B:$B,0),MATCH(F460,'تعرفه ها'!$2:$2,0)),0),"---")</f>
        <v>---</v>
      </c>
      <c r="Z460" s="50" t="str">
        <f>IFERROR(ROUND(((W460+X460+Y460)*INDEX('تعرفه ها'!A:Z,MATCH("هزینه نگهداری و تعمیرات شبکه آب",'تعرفه ها'!$B:$B,0),MATCH(F460,'تعرفه ها'!$2:$2,0))/100),0),"---")</f>
        <v>---</v>
      </c>
      <c r="AA460" s="50" t="str">
        <f>IFERROR(IF(INDEX('اطلاعات دوره'!A:Z,MATCH(G460,'اطلاعات دوره'!C:C,0),MATCH("آب",'اطلاعات دوره'!$1:$1,0))="دارد",ROUND((W460+X460+Y460)*INDEX('تعرفه ها'!A:Z,MATCH("پیک فصلی آب",'تعرفه ها'!$B:$B,0),MATCH(F460,'تعرفه ها'!$2:$2,0))/100,0),0),"---")</f>
        <v>---</v>
      </c>
      <c r="AB460" s="50" t="str">
        <f>IFERROR(ROUND(SUM(W460+X460+Y460+Z460+AA460)*INDEX('تعرفه ها'!A:Z,MATCH("مالیات آب",'تعرفه ها'!$B:$B,0),MATCH(F460,'تعرفه ها'!$2:$2,0))/100,0),"---")</f>
        <v>---</v>
      </c>
      <c r="AC460" s="50" t="str">
        <f t="shared" si="84"/>
        <v>---</v>
      </c>
      <c r="AD460" s="50" t="str">
        <f t="shared" si="77"/>
        <v>---</v>
      </c>
      <c r="AE460" s="50" t="str">
        <f t="shared" si="85"/>
        <v>---</v>
      </c>
      <c r="AF460" s="50" t="str">
        <f t="shared" si="86"/>
        <v>---</v>
      </c>
      <c r="AG460" s="153" t="str">
        <f t="shared" si="87"/>
        <v>---</v>
      </c>
      <c r="AI460" s="183" t="str">
        <f>IFERROR(IF(INDEX(پرداخت!A:AZ,MATCH(A460&amp;" - "&amp;"آب",پرداخت!$B:$B,0),MATCH(G460,پرداخت!$1:$1,0))="نشده","نشده","شده"),"---")</f>
        <v>---</v>
      </c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/>
      <c r="BC460" s="30"/>
      <c r="BD460" s="30"/>
      <c r="BE460" s="30"/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  <c r="BT460" s="30"/>
      <c r="BU460" s="30"/>
      <c r="BV460" s="30"/>
      <c r="BW460" s="30"/>
      <c r="BX460" s="30"/>
      <c r="BY460" s="30"/>
      <c r="BZ460" s="30"/>
      <c r="CA460" s="30"/>
    </row>
    <row r="461" spans="1:79" ht="34.9" hidden="1" customHeight="1">
      <c r="A461" s="170"/>
      <c r="B461" s="47">
        <f>IFERROR(INDEX('اطلاعات انشعابات شرکتها'!A:BB,MATCH(A461,'اطلاعات انشعابات شرکتها'!A:A,0),MATCH(B$1,'اطلاعات انشعابات شرکتها'!$1:$1,0)),0)</f>
        <v>0</v>
      </c>
      <c r="C461" s="48">
        <f>IFERROR(INDEX('اطلاعات انشعابات شرکتها'!A:BB,MATCH(A461,'اطلاعات انشعابات شرکتها'!A:A,0),MATCH(C$1,'اطلاعات انشعابات شرکتها'!$1:$1,0)),0)</f>
        <v>0</v>
      </c>
      <c r="D461" s="45"/>
      <c r="E461" s="171"/>
      <c r="F461" s="170"/>
      <c r="G461" s="47" t="str">
        <f t="shared" si="78"/>
        <v>/</v>
      </c>
      <c r="H461" s="47">
        <f>IFERROR(INDEX('اطلاعات دوره'!A:Z,MATCH(G461,'اطلاعات دوره'!C:C,0),MATCH(H$1,'اطلاعات دوره'!$1:$1,0)),0)</f>
        <v>0</v>
      </c>
      <c r="I461" s="47">
        <f>IFERROR(INDEX('اطلاعات دوره'!A:Z,MATCH(G461,'اطلاعات دوره'!C:C,0),MATCH(I$1,'اطلاعات دوره'!$1:$1,0)),0)</f>
        <v>0</v>
      </c>
      <c r="J461" s="48">
        <f>IFERROR(INDEX('اطلاعات دوره'!A:Z,MATCH(G461,'اطلاعات دوره'!C:C,0),MATCH(J$1,'اطلاعات دوره'!$1:$1,0)),0)</f>
        <v>0</v>
      </c>
      <c r="K461" s="46"/>
      <c r="L461" s="158" t="str">
        <f>IFERROR(INDEX('اطلاعات دوره'!A:Z,MATCH(G461,'اطلاعات دوره'!C:C,0)-1,MATCH("عنوان",'اطلاعات دوره'!$1:$1,0)),"---")</f>
        <v>---</v>
      </c>
      <c r="M461" s="47" t="str">
        <f t="shared" si="79"/>
        <v>----</v>
      </c>
      <c r="N461" s="48" t="str">
        <f t="shared" si="80"/>
        <v>-/</v>
      </c>
      <c r="O461" s="45"/>
      <c r="P461" s="240">
        <f>IFERROR(INDEX('قرائت کنتور'!A:AZ,MATCH(A461&amp;"-"&amp;"آب",'قرائت کنتور'!B:B,0),MATCH(L461,'قرائت کنتور'!$1:$1,0)),0)</f>
        <v>0</v>
      </c>
      <c r="Q461" s="241">
        <f>IFERROR(INDEX('قرائت کنتور'!A:AZ,MATCH(A461&amp;"-"&amp;"آب",'قرائت کنتور'!B:B,0),MATCH(G461,'قرائت کنتور'!$1:$1,0)),0)</f>
        <v>0</v>
      </c>
      <c r="R461" s="241">
        <f t="shared" si="81"/>
        <v>0</v>
      </c>
      <c r="S461" s="241" t="str">
        <f>IFERROR(INDEX('اطلاعات انشعابات شرکتها'!A:AB,MATCH(A461,'اطلاعات انشعابات شرکتها'!A:A,0),MATCH(S$1,'اطلاعات انشعابات شرکتها'!$1:$1,0)),"---")</f>
        <v>---</v>
      </c>
      <c r="T461" s="227" t="str">
        <f t="shared" si="82"/>
        <v>---</v>
      </c>
      <c r="U461" s="45"/>
      <c r="V461" s="155" t="str">
        <f>IFERROR(INDEX('تعرفه ها'!A:Z,MATCH("بهای هر متر مکعب آب مصرفی",'تعرفه ها'!$B:$B,0),MATCH(F461,'تعرفه ها'!$2:$2,0)),"---")</f>
        <v>---</v>
      </c>
      <c r="W461" s="50" t="str">
        <f t="shared" si="83"/>
        <v>---</v>
      </c>
      <c r="X461" s="50" t="str">
        <f>IFERROR(ROUND(R461*INDEX('تعرفه ها'!A:Z,MATCH("عوارض آب به ازاء هر متر مکعب",'تعرفه ها'!$B:$B,0),MATCH(F461,'تعرفه ها'!$2:$2,0)),0),"---")</f>
        <v>---</v>
      </c>
      <c r="Y461" s="50" t="str">
        <f>IFERROR(ROUND(T461*INDEX('تعرفه ها'!A:Z,MATCH("جریمه مازاد مصرف آب به ازاء هر متر مکعب",'تعرفه ها'!$B:$B,0),MATCH(F461,'تعرفه ها'!$2:$2,0)),0),"---")</f>
        <v>---</v>
      </c>
      <c r="Z461" s="50" t="str">
        <f>IFERROR(ROUND(((W461+X461+Y461)*INDEX('تعرفه ها'!A:Z,MATCH("هزینه نگهداری و تعمیرات شبکه آب",'تعرفه ها'!$B:$B,0),MATCH(F461,'تعرفه ها'!$2:$2,0))/100),0),"---")</f>
        <v>---</v>
      </c>
      <c r="AA461" s="50" t="str">
        <f>IFERROR(IF(INDEX('اطلاعات دوره'!A:Z,MATCH(G461,'اطلاعات دوره'!C:C,0),MATCH("آب",'اطلاعات دوره'!$1:$1,0))="دارد",ROUND((W461+X461+Y461)*INDEX('تعرفه ها'!A:Z,MATCH("پیک فصلی آب",'تعرفه ها'!$B:$B,0),MATCH(F461,'تعرفه ها'!$2:$2,0))/100,0),0),"---")</f>
        <v>---</v>
      </c>
      <c r="AB461" s="50" t="str">
        <f>IFERROR(ROUND(SUM(W461+X461+Y461+Z461+AA461)*INDEX('تعرفه ها'!A:Z,MATCH("مالیات آب",'تعرفه ها'!$B:$B,0),MATCH(F461,'تعرفه ها'!$2:$2,0))/100,0),"---")</f>
        <v>---</v>
      </c>
      <c r="AC461" s="50" t="str">
        <f t="shared" si="84"/>
        <v>---</v>
      </c>
      <c r="AD461" s="50" t="str">
        <f t="shared" si="77"/>
        <v>---</v>
      </c>
      <c r="AE461" s="50" t="str">
        <f t="shared" si="85"/>
        <v>---</v>
      </c>
      <c r="AF461" s="50" t="str">
        <f t="shared" si="86"/>
        <v>---</v>
      </c>
      <c r="AG461" s="153" t="str">
        <f t="shared" si="87"/>
        <v>---</v>
      </c>
      <c r="AI461" s="183" t="str">
        <f>IFERROR(IF(INDEX(پرداخت!A:AZ,MATCH(A461&amp;" - "&amp;"آب",پرداخت!$B:$B,0),MATCH(G461,پرداخت!$1:$1,0))="نشده","نشده","شده"),"---")</f>
        <v>---</v>
      </c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  <c r="BT461" s="30"/>
      <c r="BU461" s="30"/>
      <c r="BV461" s="30"/>
      <c r="BW461" s="30"/>
      <c r="BX461" s="30"/>
      <c r="BY461" s="30"/>
      <c r="BZ461" s="30"/>
      <c r="CA461" s="30"/>
    </row>
    <row r="462" spans="1:79" ht="34.9" hidden="1" customHeight="1">
      <c r="A462" s="170"/>
      <c r="B462" s="47">
        <f>IFERROR(INDEX('اطلاعات انشعابات شرکتها'!A:BB,MATCH(A462,'اطلاعات انشعابات شرکتها'!A:A,0),MATCH(B$1,'اطلاعات انشعابات شرکتها'!$1:$1,0)),0)</f>
        <v>0</v>
      </c>
      <c r="C462" s="48">
        <f>IFERROR(INDEX('اطلاعات انشعابات شرکتها'!A:BB,MATCH(A462,'اطلاعات انشعابات شرکتها'!A:A,0),MATCH(C$1,'اطلاعات انشعابات شرکتها'!$1:$1,0)),0)</f>
        <v>0</v>
      </c>
      <c r="D462" s="45"/>
      <c r="E462" s="171"/>
      <c r="F462" s="170"/>
      <c r="G462" s="47" t="str">
        <f t="shared" si="78"/>
        <v>/</v>
      </c>
      <c r="H462" s="47">
        <f>IFERROR(INDEX('اطلاعات دوره'!A:Z,MATCH(G462,'اطلاعات دوره'!C:C,0),MATCH(H$1,'اطلاعات دوره'!$1:$1,0)),0)</f>
        <v>0</v>
      </c>
      <c r="I462" s="47">
        <f>IFERROR(INDEX('اطلاعات دوره'!A:Z,MATCH(G462,'اطلاعات دوره'!C:C,0),MATCH(I$1,'اطلاعات دوره'!$1:$1,0)),0)</f>
        <v>0</v>
      </c>
      <c r="J462" s="48">
        <f>IFERROR(INDEX('اطلاعات دوره'!A:Z,MATCH(G462,'اطلاعات دوره'!C:C,0),MATCH(J$1,'اطلاعات دوره'!$1:$1,0)),0)</f>
        <v>0</v>
      </c>
      <c r="K462" s="46"/>
      <c r="L462" s="158" t="str">
        <f>IFERROR(INDEX('اطلاعات دوره'!A:Z,MATCH(G462,'اطلاعات دوره'!C:C,0)-1,MATCH("عنوان",'اطلاعات دوره'!$1:$1,0)),"---")</f>
        <v>---</v>
      </c>
      <c r="M462" s="47" t="str">
        <f t="shared" si="79"/>
        <v>----</v>
      </c>
      <c r="N462" s="48" t="str">
        <f t="shared" si="80"/>
        <v>-/</v>
      </c>
      <c r="O462" s="45"/>
      <c r="P462" s="240">
        <f>IFERROR(INDEX('قرائت کنتور'!A:AZ,MATCH(A462&amp;"-"&amp;"آب",'قرائت کنتور'!B:B,0),MATCH(L462,'قرائت کنتور'!$1:$1,0)),0)</f>
        <v>0</v>
      </c>
      <c r="Q462" s="241">
        <f>IFERROR(INDEX('قرائت کنتور'!A:AZ,MATCH(A462&amp;"-"&amp;"آب",'قرائت کنتور'!B:B,0),MATCH(G462,'قرائت کنتور'!$1:$1,0)),0)</f>
        <v>0</v>
      </c>
      <c r="R462" s="241">
        <f t="shared" si="81"/>
        <v>0</v>
      </c>
      <c r="S462" s="241" t="str">
        <f>IFERROR(INDEX('اطلاعات انشعابات شرکتها'!A:AB,MATCH(A462,'اطلاعات انشعابات شرکتها'!A:A,0),MATCH(S$1,'اطلاعات انشعابات شرکتها'!$1:$1,0)),"---")</f>
        <v>---</v>
      </c>
      <c r="T462" s="227" t="str">
        <f t="shared" si="82"/>
        <v>---</v>
      </c>
      <c r="U462" s="45"/>
      <c r="V462" s="155" t="str">
        <f>IFERROR(INDEX('تعرفه ها'!A:Z,MATCH("بهای هر متر مکعب آب مصرفی",'تعرفه ها'!$B:$B,0),MATCH(F462,'تعرفه ها'!$2:$2,0)),"---")</f>
        <v>---</v>
      </c>
      <c r="W462" s="50" t="str">
        <f t="shared" si="83"/>
        <v>---</v>
      </c>
      <c r="X462" s="50" t="str">
        <f>IFERROR(ROUND(R462*INDEX('تعرفه ها'!A:Z,MATCH("عوارض آب به ازاء هر متر مکعب",'تعرفه ها'!$B:$B,0),MATCH(F462,'تعرفه ها'!$2:$2,0)),0),"---")</f>
        <v>---</v>
      </c>
      <c r="Y462" s="50" t="str">
        <f>IFERROR(ROUND(T462*INDEX('تعرفه ها'!A:Z,MATCH("جریمه مازاد مصرف آب به ازاء هر متر مکعب",'تعرفه ها'!$B:$B,0),MATCH(F462,'تعرفه ها'!$2:$2,0)),0),"---")</f>
        <v>---</v>
      </c>
      <c r="Z462" s="50" t="str">
        <f>IFERROR(ROUND(((W462+X462+Y462)*INDEX('تعرفه ها'!A:Z,MATCH("هزینه نگهداری و تعمیرات شبکه آب",'تعرفه ها'!$B:$B,0),MATCH(F462,'تعرفه ها'!$2:$2,0))/100),0),"---")</f>
        <v>---</v>
      </c>
      <c r="AA462" s="50" t="str">
        <f>IFERROR(IF(INDEX('اطلاعات دوره'!A:Z,MATCH(G462,'اطلاعات دوره'!C:C,0),MATCH("آب",'اطلاعات دوره'!$1:$1,0))="دارد",ROUND((W462+X462+Y462)*INDEX('تعرفه ها'!A:Z,MATCH("پیک فصلی آب",'تعرفه ها'!$B:$B,0),MATCH(F462,'تعرفه ها'!$2:$2,0))/100,0),0),"---")</f>
        <v>---</v>
      </c>
      <c r="AB462" s="50" t="str">
        <f>IFERROR(ROUND(SUM(W462+X462+Y462+Z462+AA462)*INDEX('تعرفه ها'!A:Z,MATCH("مالیات آب",'تعرفه ها'!$B:$B,0),MATCH(F462,'تعرفه ها'!$2:$2,0))/100,0),"---")</f>
        <v>---</v>
      </c>
      <c r="AC462" s="50" t="str">
        <f t="shared" si="84"/>
        <v>---</v>
      </c>
      <c r="AD462" s="50" t="str">
        <f t="shared" si="77"/>
        <v>---</v>
      </c>
      <c r="AE462" s="50" t="str">
        <f t="shared" si="85"/>
        <v>---</v>
      </c>
      <c r="AF462" s="50" t="str">
        <f t="shared" si="86"/>
        <v>---</v>
      </c>
      <c r="AG462" s="153" t="str">
        <f t="shared" si="87"/>
        <v>---</v>
      </c>
      <c r="AI462" s="183" t="str">
        <f>IFERROR(IF(INDEX(پرداخت!A:AZ,MATCH(A462&amp;" - "&amp;"آب",پرداخت!$B:$B,0),MATCH(G462,پرداخت!$1:$1,0))="نشده","نشده","شده"),"---")</f>
        <v>---</v>
      </c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/>
      <c r="BC462" s="30"/>
      <c r="BD462" s="30"/>
      <c r="BE462" s="30"/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  <c r="BT462" s="30"/>
      <c r="BU462" s="30"/>
      <c r="BV462" s="30"/>
      <c r="BW462" s="30"/>
      <c r="BX462" s="30"/>
      <c r="BY462" s="30"/>
      <c r="BZ462" s="30"/>
      <c r="CA462" s="30"/>
    </row>
    <row r="463" spans="1:79" ht="34.9" hidden="1" customHeight="1">
      <c r="A463" s="170"/>
      <c r="B463" s="47">
        <f>IFERROR(INDEX('اطلاعات انشعابات شرکتها'!A:BB,MATCH(A463,'اطلاعات انشعابات شرکتها'!A:A,0),MATCH(B$1,'اطلاعات انشعابات شرکتها'!$1:$1,0)),0)</f>
        <v>0</v>
      </c>
      <c r="C463" s="48">
        <f>IFERROR(INDEX('اطلاعات انشعابات شرکتها'!A:BB,MATCH(A463,'اطلاعات انشعابات شرکتها'!A:A,0),MATCH(C$1,'اطلاعات انشعابات شرکتها'!$1:$1,0)),0)</f>
        <v>0</v>
      </c>
      <c r="D463" s="45"/>
      <c r="E463" s="171"/>
      <c r="F463" s="170"/>
      <c r="G463" s="47" t="str">
        <f t="shared" si="78"/>
        <v>/</v>
      </c>
      <c r="H463" s="47">
        <f>IFERROR(INDEX('اطلاعات دوره'!A:Z,MATCH(G463,'اطلاعات دوره'!C:C,0),MATCH(H$1,'اطلاعات دوره'!$1:$1,0)),0)</f>
        <v>0</v>
      </c>
      <c r="I463" s="47">
        <f>IFERROR(INDEX('اطلاعات دوره'!A:Z,MATCH(G463,'اطلاعات دوره'!C:C,0),MATCH(I$1,'اطلاعات دوره'!$1:$1,0)),0)</f>
        <v>0</v>
      </c>
      <c r="J463" s="48">
        <f>IFERROR(INDEX('اطلاعات دوره'!A:Z,MATCH(G463,'اطلاعات دوره'!C:C,0),MATCH(J$1,'اطلاعات دوره'!$1:$1,0)),0)</f>
        <v>0</v>
      </c>
      <c r="K463" s="46"/>
      <c r="L463" s="158" t="str">
        <f>IFERROR(INDEX('اطلاعات دوره'!A:Z,MATCH(G463,'اطلاعات دوره'!C:C,0)-1,MATCH("عنوان",'اطلاعات دوره'!$1:$1,0)),"---")</f>
        <v>---</v>
      </c>
      <c r="M463" s="47" t="str">
        <f t="shared" si="79"/>
        <v>----</v>
      </c>
      <c r="N463" s="48" t="str">
        <f t="shared" si="80"/>
        <v>-/</v>
      </c>
      <c r="O463" s="45"/>
      <c r="P463" s="240">
        <f>IFERROR(INDEX('قرائت کنتور'!A:AZ,MATCH(A463&amp;"-"&amp;"آب",'قرائت کنتور'!B:B,0),MATCH(L463,'قرائت کنتور'!$1:$1,0)),0)</f>
        <v>0</v>
      </c>
      <c r="Q463" s="241">
        <f>IFERROR(INDEX('قرائت کنتور'!A:AZ,MATCH(A463&amp;"-"&amp;"آب",'قرائت کنتور'!B:B,0),MATCH(G463,'قرائت کنتور'!$1:$1,0)),0)</f>
        <v>0</v>
      </c>
      <c r="R463" s="241">
        <f t="shared" si="81"/>
        <v>0</v>
      </c>
      <c r="S463" s="241" t="str">
        <f>IFERROR(INDEX('اطلاعات انشعابات شرکتها'!A:AB,MATCH(A463,'اطلاعات انشعابات شرکتها'!A:A,0),MATCH(S$1,'اطلاعات انشعابات شرکتها'!$1:$1,0)),"---")</f>
        <v>---</v>
      </c>
      <c r="T463" s="227" t="str">
        <f t="shared" si="82"/>
        <v>---</v>
      </c>
      <c r="U463" s="45"/>
      <c r="V463" s="155" t="str">
        <f>IFERROR(INDEX('تعرفه ها'!A:Z,MATCH("بهای هر متر مکعب آب مصرفی",'تعرفه ها'!$B:$B,0),MATCH(F463,'تعرفه ها'!$2:$2,0)),"---")</f>
        <v>---</v>
      </c>
      <c r="W463" s="50" t="str">
        <f t="shared" si="83"/>
        <v>---</v>
      </c>
      <c r="X463" s="50" t="str">
        <f>IFERROR(ROUND(R463*INDEX('تعرفه ها'!A:Z,MATCH("عوارض آب به ازاء هر متر مکعب",'تعرفه ها'!$B:$B,0),MATCH(F463,'تعرفه ها'!$2:$2,0)),0),"---")</f>
        <v>---</v>
      </c>
      <c r="Y463" s="50" t="str">
        <f>IFERROR(ROUND(T463*INDEX('تعرفه ها'!A:Z,MATCH("جریمه مازاد مصرف آب به ازاء هر متر مکعب",'تعرفه ها'!$B:$B,0),MATCH(F463,'تعرفه ها'!$2:$2,0)),0),"---")</f>
        <v>---</v>
      </c>
      <c r="Z463" s="50" t="str">
        <f>IFERROR(ROUND(((W463+X463+Y463)*INDEX('تعرفه ها'!A:Z,MATCH("هزینه نگهداری و تعمیرات شبکه آب",'تعرفه ها'!$B:$B,0),MATCH(F463,'تعرفه ها'!$2:$2,0))/100),0),"---")</f>
        <v>---</v>
      </c>
      <c r="AA463" s="50" t="str">
        <f>IFERROR(IF(INDEX('اطلاعات دوره'!A:Z,MATCH(G463,'اطلاعات دوره'!C:C,0),MATCH("آب",'اطلاعات دوره'!$1:$1,0))="دارد",ROUND((W463+X463+Y463)*INDEX('تعرفه ها'!A:Z,MATCH("پیک فصلی آب",'تعرفه ها'!$B:$B,0),MATCH(F463,'تعرفه ها'!$2:$2,0))/100,0),0),"---")</f>
        <v>---</v>
      </c>
      <c r="AB463" s="50" t="str">
        <f>IFERROR(ROUND(SUM(W463+X463+Y463+Z463+AA463)*INDEX('تعرفه ها'!A:Z,MATCH("مالیات آب",'تعرفه ها'!$B:$B,0),MATCH(F463,'تعرفه ها'!$2:$2,0))/100,0),"---")</f>
        <v>---</v>
      </c>
      <c r="AC463" s="50" t="str">
        <f t="shared" si="84"/>
        <v>---</v>
      </c>
      <c r="AD463" s="50" t="str">
        <f t="shared" si="77"/>
        <v>---</v>
      </c>
      <c r="AE463" s="50" t="str">
        <f t="shared" si="85"/>
        <v>---</v>
      </c>
      <c r="AF463" s="50" t="str">
        <f t="shared" si="86"/>
        <v>---</v>
      </c>
      <c r="AG463" s="153" t="str">
        <f t="shared" si="87"/>
        <v>---</v>
      </c>
      <c r="AI463" s="183" t="str">
        <f>IFERROR(IF(INDEX(پرداخت!A:AZ,MATCH(A463&amp;" - "&amp;"آب",پرداخت!$B:$B,0),MATCH(G463,پرداخت!$1:$1,0))="نشده","نشده","شده"),"---")</f>
        <v>---</v>
      </c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  <c r="BT463" s="30"/>
      <c r="BU463" s="30"/>
      <c r="BV463" s="30"/>
      <c r="BW463" s="30"/>
      <c r="BX463" s="30"/>
      <c r="BY463" s="30"/>
      <c r="BZ463" s="30"/>
      <c r="CA463" s="30"/>
    </row>
    <row r="464" spans="1:79" ht="34.9" hidden="1" customHeight="1">
      <c r="A464" s="170"/>
      <c r="B464" s="47">
        <f>IFERROR(INDEX('اطلاعات انشعابات شرکتها'!A:BB,MATCH(A464,'اطلاعات انشعابات شرکتها'!A:A,0),MATCH(B$1,'اطلاعات انشعابات شرکتها'!$1:$1,0)),0)</f>
        <v>0</v>
      </c>
      <c r="C464" s="48">
        <f>IFERROR(INDEX('اطلاعات انشعابات شرکتها'!A:BB,MATCH(A464,'اطلاعات انشعابات شرکتها'!A:A,0),MATCH(C$1,'اطلاعات انشعابات شرکتها'!$1:$1,0)),0)</f>
        <v>0</v>
      </c>
      <c r="D464" s="45"/>
      <c r="E464" s="171"/>
      <c r="F464" s="170"/>
      <c r="G464" s="47" t="str">
        <f t="shared" si="78"/>
        <v>/</v>
      </c>
      <c r="H464" s="47">
        <f>IFERROR(INDEX('اطلاعات دوره'!A:Z,MATCH(G464,'اطلاعات دوره'!C:C,0),MATCH(H$1,'اطلاعات دوره'!$1:$1,0)),0)</f>
        <v>0</v>
      </c>
      <c r="I464" s="47">
        <f>IFERROR(INDEX('اطلاعات دوره'!A:Z,MATCH(G464,'اطلاعات دوره'!C:C,0),MATCH(I$1,'اطلاعات دوره'!$1:$1,0)),0)</f>
        <v>0</v>
      </c>
      <c r="J464" s="48">
        <f>IFERROR(INDEX('اطلاعات دوره'!A:Z,MATCH(G464,'اطلاعات دوره'!C:C,0),MATCH(J$1,'اطلاعات دوره'!$1:$1,0)),0)</f>
        <v>0</v>
      </c>
      <c r="K464" s="46"/>
      <c r="L464" s="158" t="str">
        <f>IFERROR(INDEX('اطلاعات دوره'!A:Z,MATCH(G464,'اطلاعات دوره'!C:C,0)-1,MATCH("عنوان",'اطلاعات دوره'!$1:$1,0)),"---")</f>
        <v>---</v>
      </c>
      <c r="M464" s="47" t="str">
        <f t="shared" si="79"/>
        <v>----</v>
      </c>
      <c r="N464" s="48" t="str">
        <f t="shared" si="80"/>
        <v>-/</v>
      </c>
      <c r="O464" s="45"/>
      <c r="P464" s="240">
        <f>IFERROR(INDEX('قرائت کنتور'!A:AZ,MATCH(A464&amp;"-"&amp;"آب",'قرائت کنتور'!B:B,0),MATCH(L464,'قرائت کنتور'!$1:$1,0)),0)</f>
        <v>0</v>
      </c>
      <c r="Q464" s="241">
        <f>IFERROR(INDEX('قرائت کنتور'!A:AZ,MATCH(A464&amp;"-"&amp;"آب",'قرائت کنتور'!B:B,0),MATCH(G464,'قرائت کنتور'!$1:$1,0)),0)</f>
        <v>0</v>
      </c>
      <c r="R464" s="241">
        <f t="shared" si="81"/>
        <v>0</v>
      </c>
      <c r="S464" s="241" t="str">
        <f>IFERROR(INDEX('اطلاعات انشعابات شرکتها'!A:AB,MATCH(A464,'اطلاعات انشعابات شرکتها'!A:A,0),MATCH(S$1,'اطلاعات انشعابات شرکتها'!$1:$1,0)),"---")</f>
        <v>---</v>
      </c>
      <c r="T464" s="227" t="str">
        <f t="shared" si="82"/>
        <v>---</v>
      </c>
      <c r="U464" s="45"/>
      <c r="V464" s="155" t="str">
        <f>IFERROR(INDEX('تعرفه ها'!A:Z,MATCH("بهای هر متر مکعب آب مصرفی",'تعرفه ها'!$B:$B,0),MATCH(F464,'تعرفه ها'!$2:$2,0)),"---")</f>
        <v>---</v>
      </c>
      <c r="W464" s="50" t="str">
        <f t="shared" si="83"/>
        <v>---</v>
      </c>
      <c r="X464" s="50" t="str">
        <f>IFERROR(ROUND(R464*INDEX('تعرفه ها'!A:Z,MATCH("عوارض آب به ازاء هر متر مکعب",'تعرفه ها'!$B:$B,0),MATCH(F464,'تعرفه ها'!$2:$2,0)),0),"---")</f>
        <v>---</v>
      </c>
      <c r="Y464" s="50" t="str">
        <f>IFERROR(ROUND(T464*INDEX('تعرفه ها'!A:Z,MATCH("جریمه مازاد مصرف آب به ازاء هر متر مکعب",'تعرفه ها'!$B:$B,0),MATCH(F464,'تعرفه ها'!$2:$2,0)),0),"---")</f>
        <v>---</v>
      </c>
      <c r="Z464" s="50" t="str">
        <f>IFERROR(ROUND(((W464+X464+Y464)*INDEX('تعرفه ها'!A:Z,MATCH("هزینه نگهداری و تعمیرات شبکه آب",'تعرفه ها'!$B:$B,0),MATCH(F464,'تعرفه ها'!$2:$2,0))/100),0),"---")</f>
        <v>---</v>
      </c>
      <c r="AA464" s="50" t="str">
        <f>IFERROR(IF(INDEX('اطلاعات دوره'!A:Z,MATCH(G464,'اطلاعات دوره'!C:C,0),MATCH("آب",'اطلاعات دوره'!$1:$1,0))="دارد",ROUND((W464+X464+Y464)*INDEX('تعرفه ها'!A:Z,MATCH("پیک فصلی آب",'تعرفه ها'!$B:$B,0),MATCH(F464,'تعرفه ها'!$2:$2,0))/100,0),0),"---")</f>
        <v>---</v>
      </c>
      <c r="AB464" s="50" t="str">
        <f>IFERROR(ROUND(SUM(W464+X464+Y464+Z464+AA464)*INDEX('تعرفه ها'!A:Z,MATCH("مالیات آب",'تعرفه ها'!$B:$B,0),MATCH(F464,'تعرفه ها'!$2:$2,0))/100,0),"---")</f>
        <v>---</v>
      </c>
      <c r="AC464" s="50" t="str">
        <f t="shared" si="84"/>
        <v>---</v>
      </c>
      <c r="AD464" s="50" t="str">
        <f t="shared" si="77"/>
        <v>---</v>
      </c>
      <c r="AE464" s="50" t="str">
        <f t="shared" si="85"/>
        <v>---</v>
      </c>
      <c r="AF464" s="50" t="str">
        <f t="shared" si="86"/>
        <v>---</v>
      </c>
      <c r="AG464" s="153" t="str">
        <f t="shared" si="87"/>
        <v>---</v>
      </c>
      <c r="AI464" s="183" t="str">
        <f>IFERROR(IF(INDEX(پرداخت!A:AZ,MATCH(A464&amp;" - "&amp;"آب",پرداخت!$B:$B,0),MATCH(G464,پرداخت!$1:$1,0))="نشده","نشده","شده"),"---")</f>
        <v>---</v>
      </c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/>
      <c r="BC464" s="30"/>
      <c r="BD464" s="30"/>
      <c r="BE464" s="30"/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  <c r="BT464" s="30"/>
      <c r="BU464" s="30"/>
      <c r="BV464" s="30"/>
      <c r="BW464" s="30"/>
      <c r="BX464" s="30"/>
      <c r="BY464" s="30"/>
      <c r="BZ464" s="30"/>
      <c r="CA464" s="30"/>
    </row>
    <row r="465" spans="1:79" ht="34.9" hidden="1" customHeight="1">
      <c r="A465" s="170"/>
      <c r="B465" s="47">
        <f>IFERROR(INDEX('اطلاعات انشعابات شرکتها'!A:BB,MATCH(A465,'اطلاعات انشعابات شرکتها'!A:A,0),MATCH(B$1,'اطلاعات انشعابات شرکتها'!$1:$1,0)),0)</f>
        <v>0</v>
      </c>
      <c r="C465" s="48">
        <f>IFERROR(INDEX('اطلاعات انشعابات شرکتها'!A:BB,MATCH(A465,'اطلاعات انشعابات شرکتها'!A:A,0),MATCH(C$1,'اطلاعات انشعابات شرکتها'!$1:$1,0)),0)</f>
        <v>0</v>
      </c>
      <c r="D465" s="45"/>
      <c r="E465" s="171"/>
      <c r="F465" s="170"/>
      <c r="G465" s="47" t="str">
        <f t="shared" si="78"/>
        <v>/</v>
      </c>
      <c r="H465" s="47">
        <f>IFERROR(INDEX('اطلاعات دوره'!A:Z,MATCH(G465,'اطلاعات دوره'!C:C,0),MATCH(H$1,'اطلاعات دوره'!$1:$1,0)),0)</f>
        <v>0</v>
      </c>
      <c r="I465" s="47">
        <f>IFERROR(INDEX('اطلاعات دوره'!A:Z,MATCH(G465,'اطلاعات دوره'!C:C,0),MATCH(I$1,'اطلاعات دوره'!$1:$1,0)),0)</f>
        <v>0</v>
      </c>
      <c r="J465" s="48">
        <f>IFERROR(INDEX('اطلاعات دوره'!A:Z,MATCH(G465,'اطلاعات دوره'!C:C,0),MATCH(J$1,'اطلاعات دوره'!$1:$1,0)),0)</f>
        <v>0</v>
      </c>
      <c r="K465" s="46"/>
      <c r="L465" s="158" t="str">
        <f>IFERROR(INDEX('اطلاعات دوره'!A:Z,MATCH(G465,'اطلاعات دوره'!C:C,0)-1,MATCH("عنوان",'اطلاعات دوره'!$1:$1,0)),"---")</f>
        <v>---</v>
      </c>
      <c r="M465" s="47" t="str">
        <f t="shared" si="79"/>
        <v>----</v>
      </c>
      <c r="N465" s="48" t="str">
        <f t="shared" si="80"/>
        <v>-/</v>
      </c>
      <c r="O465" s="45"/>
      <c r="P465" s="240">
        <f>IFERROR(INDEX('قرائت کنتور'!A:AZ,MATCH(A465&amp;"-"&amp;"آب",'قرائت کنتور'!B:B,0),MATCH(L465,'قرائت کنتور'!$1:$1,0)),0)</f>
        <v>0</v>
      </c>
      <c r="Q465" s="241">
        <f>IFERROR(INDEX('قرائت کنتور'!A:AZ,MATCH(A465&amp;"-"&amp;"آب",'قرائت کنتور'!B:B,0),MATCH(G465,'قرائت کنتور'!$1:$1,0)),0)</f>
        <v>0</v>
      </c>
      <c r="R465" s="241">
        <f t="shared" si="81"/>
        <v>0</v>
      </c>
      <c r="S465" s="241" t="str">
        <f>IFERROR(INDEX('اطلاعات انشعابات شرکتها'!A:AB,MATCH(A465,'اطلاعات انشعابات شرکتها'!A:A,0),MATCH(S$1,'اطلاعات انشعابات شرکتها'!$1:$1,0)),"---")</f>
        <v>---</v>
      </c>
      <c r="T465" s="227" t="str">
        <f t="shared" si="82"/>
        <v>---</v>
      </c>
      <c r="U465" s="45"/>
      <c r="V465" s="155" t="str">
        <f>IFERROR(INDEX('تعرفه ها'!A:Z,MATCH("بهای هر متر مکعب آب مصرفی",'تعرفه ها'!$B:$B,0),MATCH(F465,'تعرفه ها'!$2:$2,0)),"---")</f>
        <v>---</v>
      </c>
      <c r="W465" s="50" t="str">
        <f t="shared" si="83"/>
        <v>---</v>
      </c>
      <c r="X465" s="50" t="str">
        <f>IFERROR(ROUND(R465*INDEX('تعرفه ها'!A:Z,MATCH("عوارض آب به ازاء هر متر مکعب",'تعرفه ها'!$B:$B,0),MATCH(F465,'تعرفه ها'!$2:$2,0)),0),"---")</f>
        <v>---</v>
      </c>
      <c r="Y465" s="50" t="str">
        <f>IFERROR(ROUND(T465*INDEX('تعرفه ها'!A:Z,MATCH("جریمه مازاد مصرف آب به ازاء هر متر مکعب",'تعرفه ها'!$B:$B,0),MATCH(F465,'تعرفه ها'!$2:$2,0)),0),"---")</f>
        <v>---</v>
      </c>
      <c r="Z465" s="50" t="str">
        <f>IFERROR(ROUND(((W465+X465+Y465)*INDEX('تعرفه ها'!A:Z,MATCH("هزینه نگهداری و تعمیرات شبکه آب",'تعرفه ها'!$B:$B,0),MATCH(F465,'تعرفه ها'!$2:$2,0))/100),0),"---")</f>
        <v>---</v>
      </c>
      <c r="AA465" s="50" t="str">
        <f>IFERROR(IF(INDEX('اطلاعات دوره'!A:Z,MATCH(G465,'اطلاعات دوره'!C:C,0),MATCH("آب",'اطلاعات دوره'!$1:$1,0))="دارد",ROUND((W465+X465+Y465)*INDEX('تعرفه ها'!A:Z,MATCH("پیک فصلی آب",'تعرفه ها'!$B:$B,0),MATCH(F465,'تعرفه ها'!$2:$2,0))/100,0),0),"---")</f>
        <v>---</v>
      </c>
      <c r="AB465" s="50" t="str">
        <f>IFERROR(ROUND(SUM(W465+X465+Y465+Z465+AA465)*INDEX('تعرفه ها'!A:Z,MATCH("مالیات آب",'تعرفه ها'!$B:$B,0),MATCH(F465,'تعرفه ها'!$2:$2,0))/100,0),"---")</f>
        <v>---</v>
      </c>
      <c r="AC465" s="50" t="str">
        <f t="shared" si="84"/>
        <v>---</v>
      </c>
      <c r="AD465" s="50" t="str">
        <f t="shared" si="77"/>
        <v>---</v>
      </c>
      <c r="AE465" s="50" t="str">
        <f t="shared" si="85"/>
        <v>---</v>
      </c>
      <c r="AF465" s="50" t="str">
        <f t="shared" si="86"/>
        <v>---</v>
      </c>
      <c r="AG465" s="153" t="str">
        <f t="shared" si="87"/>
        <v>---</v>
      </c>
      <c r="AI465" s="183" t="str">
        <f>IFERROR(IF(INDEX(پرداخت!A:AZ,MATCH(A465&amp;" - "&amp;"آب",پرداخت!$B:$B,0),MATCH(G465,پرداخت!$1:$1,0))="نشده","نشده","شده"),"---")</f>
        <v>---</v>
      </c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  <c r="BT465" s="30"/>
      <c r="BU465" s="30"/>
      <c r="BV465" s="30"/>
      <c r="BW465" s="30"/>
      <c r="BX465" s="30"/>
      <c r="BY465" s="30"/>
      <c r="BZ465" s="30"/>
      <c r="CA465" s="30"/>
    </row>
    <row r="466" spans="1:79" ht="34.9" hidden="1" customHeight="1">
      <c r="A466" s="170"/>
      <c r="B466" s="47">
        <f>IFERROR(INDEX('اطلاعات انشعابات شرکتها'!A:BB,MATCH(A466,'اطلاعات انشعابات شرکتها'!A:A,0),MATCH(B$1,'اطلاعات انشعابات شرکتها'!$1:$1,0)),0)</f>
        <v>0</v>
      </c>
      <c r="C466" s="48">
        <f>IFERROR(INDEX('اطلاعات انشعابات شرکتها'!A:BB,MATCH(A466,'اطلاعات انشعابات شرکتها'!A:A,0),MATCH(C$1,'اطلاعات انشعابات شرکتها'!$1:$1,0)),0)</f>
        <v>0</v>
      </c>
      <c r="D466" s="45"/>
      <c r="E466" s="171"/>
      <c r="F466" s="170"/>
      <c r="G466" s="47" t="str">
        <f t="shared" si="78"/>
        <v>/</v>
      </c>
      <c r="H466" s="47">
        <f>IFERROR(INDEX('اطلاعات دوره'!A:Z,MATCH(G466,'اطلاعات دوره'!C:C,0),MATCH(H$1,'اطلاعات دوره'!$1:$1,0)),0)</f>
        <v>0</v>
      </c>
      <c r="I466" s="47">
        <f>IFERROR(INDEX('اطلاعات دوره'!A:Z,MATCH(G466,'اطلاعات دوره'!C:C,0),MATCH(I$1,'اطلاعات دوره'!$1:$1,0)),0)</f>
        <v>0</v>
      </c>
      <c r="J466" s="48">
        <f>IFERROR(INDEX('اطلاعات دوره'!A:Z,MATCH(G466,'اطلاعات دوره'!C:C,0),MATCH(J$1,'اطلاعات دوره'!$1:$1,0)),0)</f>
        <v>0</v>
      </c>
      <c r="K466" s="46"/>
      <c r="L466" s="158" t="str">
        <f>IFERROR(INDEX('اطلاعات دوره'!A:Z,MATCH(G466,'اطلاعات دوره'!C:C,0)-1,MATCH("عنوان",'اطلاعات دوره'!$1:$1,0)),"---")</f>
        <v>---</v>
      </c>
      <c r="M466" s="47" t="str">
        <f t="shared" si="79"/>
        <v>----</v>
      </c>
      <c r="N466" s="48" t="str">
        <f t="shared" si="80"/>
        <v>-/</v>
      </c>
      <c r="O466" s="45"/>
      <c r="P466" s="240">
        <f>IFERROR(INDEX('قرائت کنتور'!A:AZ,MATCH(A466&amp;"-"&amp;"آب",'قرائت کنتور'!B:B,0),MATCH(L466,'قرائت کنتور'!$1:$1,0)),0)</f>
        <v>0</v>
      </c>
      <c r="Q466" s="241">
        <f>IFERROR(INDEX('قرائت کنتور'!A:AZ,MATCH(A466&amp;"-"&amp;"آب",'قرائت کنتور'!B:B,0),MATCH(G466,'قرائت کنتور'!$1:$1,0)),0)</f>
        <v>0</v>
      </c>
      <c r="R466" s="241">
        <f t="shared" si="81"/>
        <v>0</v>
      </c>
      <c r="S466" s="241" t="str">
        <f>IFERROR(INDEX('اطلاعات انشعابات شرکتها'!A:AB,MATCH(A466,'اطلاعات انشعابات شرکتها'!A:A,0),MATCH(S$1,'اطلاعات انشعابات شرکتها'!$1:$1,0)),"---")</f>
        <v>---</v>
      </c>
      <c r="T466" s="227" t="str">
        <f t="shared" si="82"/>
        <v>---</v>
      </c>
      <c r="U466" s="45"/>
      <c r="V466" s="155" t="str">
        <f>IFERROR(INDEX('تعرفه ها'!A:Z,MATCH("بهای هر متر مکعب آب مصرفی",'تعرفه ها'!$B:$B,0),MATCH(F466,'تعرفه ها'!$2:$2,0)),"---")</f>
        <v>---</v>
      </c>
      <c r="W466" s="50" t="str">
        <f t="shared" si="83"/>
        <v>---</v>
      </c>
      <c r="X466" s="50" t="str">
        <f>IFERROR(ROUND(R466*INDEX('تعرفه ها'!A:Z,MATCH("عوارض آب به ازاء هر متر مکعب",'تعرفه ها'!$B:$B,0),MATCH(F466,'تعرفه ها'!$2:$2,0)),0),"---")</f>
        <v>---</v>
      </c>
      <c r="Y466" s="50" t="str">
        <f>IFERROR(ROUND(T466*INDEX('تعرفه ها'!A:Z,MATCH("جریمه مازاد مصرف آب به ازاء هر متر مکعب",'تعرفه ها'!$B:$B,0),MATCH(F466,'تعرفه ها'!$2:$2,0)),0),"---")</f>
        <v>---</v>
      </c>
      <c r="Z466" s="50" t="str">
        <f>IFERROR(ROUND(((W466+X466+Y466)*INDEX('تعرفه ها'!A:Z,MATCH("هزینه نگهداری و تعمیرات شبکه آب",'تعرفه ها'!$B:$B,0),MATCH(F466,'تعرفه ها'!$2:$2,0))/100),0),"---")</f>
        <v>---</v>
      </c>
      <c r="AA466" s="50" t="str">
        <f>IFERROR(IF(INDEX('اطلاعات دوره'!A:Z,MATCH(G466,'اطلاعات دوره'!C:C,0),MATCH("آب",'اطلاعات دوره'!$1:$1,0))="دارد",ROUND((W466+X466+Y466)*INDEX('تعرفه ها'!A:Z,MATCH("پیک فصلی آب",'تعرفه ها'!$B:$B,0),MATCH(F466,'تعرفه ها'!$2:$2,0))/100,0),0),"---")</f>
        <v>---</v>
      </c>
      <c r="AB466" s="50" t="str">
        <f>IFERROR(ROUND(SUM(W466+X466+Y466+Z466+AA466)*INDEX('تعرفه ها'!A:Z,MATCH("مالیات آب",'تعرفه ها'!$B:$B,0),MATCH(F466,'تعرفه ها'!$2:$2,0))/100,0),"---")</f>
        <v>---</v>
      </c>
      <c r="AC466" s="50" t="str">
        <f t="shared" si="84"/>
        <v>---</v>
      </c>
      <c r="AD466" s="50" t="str">
        <f t="shared" si="77"/>
        <v>---</v>
      </c>
      <c r="AE466" s="50" t="str">
        <f t="shared" si="85"/>
        <v>---</v>
      </c>
      <c r="AF466" s="50" t="str">
        <f t="shared" si="86"/>
        <v>---</v>
      </c>
      <c r="AG466" s="153" t="str">
        <f t="shared" si="87"/>
        <v>---</v>
      </c>
      <c r="AI466" s="183" t="str">
        <f>IFERROR(IF(INDEX(پرداخت!A:AZ,MATCH(A466&amp;" - "&amp;"آب",پرداخت!$B:$B,0),MATCH(G466,پرداخت!$1:$1,0))="نشده","نشده","شده"),"---")</f>
        <v>---</v>
      </c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  <c r="BT466" s="30"/>
      <c r="BU466" s="30"/>
      <c r="BV466" s="30"/>
      <c r="BW466" s="30"/>
      <c r="BX466" s="30"/>
      <c r="BY466" s="30"/>
      <c r="BZ466" s="30"/>
      <c r="CA466" s="30"/>
    </row>
    <row r="467" spans="1:79" ht="34.9" hidden="1" customHeight="1">
      <c r="A467" s="170"/>
      <c r="B467" s="47">
        <f>IFERROR(INDEX('اطلاعات انشعابات شرکتها'!A:BB,MATCH(A467,'اطلاعات انشعابات شرکتها'!A:A,0),MATCH(B$1,'اطلاعات انشعابات شرکتها'!$1:$1,0)),0)</f>
        <v>0</v>
      </c>
      <c r="C467" s="48">
        <f>IFERROR(INDEX('اطلاعات انشعابات شرکتها'!A:BB,MATCH(A467,'اطلاعات انشعابات شرکتها'!A:A,0),MATCH(C$1,'اطلاعات انشعابات شرکتها'!$1:$1,0)),0)</f>
        <v>0</v>
      </c>
      <c r="D467" s="45"/>
      <c r="E467" s="171"/>
      <c r="F467" s="170"/>
      <c r="G467" s="47" t="str">
        <f t="shared" si="78"/>
        <v>/</v>
      </c>
      <c r="H467" s="47">
        <f>IFERROR(INDEX('اطلاعات دوره'!A:Z,MATCH(G467,'اطلاعات دوره'!C:C,0),MATCH(H$1,'اطلاعات دوره'!$1:$1,0)),0)</f>
        <v>0</v>
      </c>
      <c r="I467" s="47">
        <f>IFERROR(INDEX('اطلاعات دوره'!A:Z,MATCH(G467,'اطلاعات دوره'!C:C,0),MATCH(I$1,'اطلاعات دوره'!$1:$1,0)),0)</f>
        <v>0</v>
      </c>
      <c r="J467" s="48">
        <f>IFERROR(INDEX('اطلاعات دوره'!A:Z,MATCH(G467,'اطلاعات دوره'!C:C,0),MATCH(J$1,'اطلاعات دوره'!$1:$1,0)),0)</f>
        <v>0</v>
      </c>
      <c r="K467" s="46"/>
      <c r="L467" s="158" t="str">
        <f>IFERROR(INDEX('اطلاعات دوره'!A:Z,MATCH(G467,'اطلاعات دوره'!C:C,0)-1,MATCH("عنوان",'اطلاعات دوره'!$1:$1,0)),"---")</f>
        <v>---</v>
      </c>
      <c r="M467" s="47" t="str">
        <f t="shared" si="79"/>
        <v>----</v>
      </c>
      <c r="N467" s="48" t="str">
        <f t="shared" si="80"/>
        <v>-/</v>
      </c>
      <c r="O467" s="45"/>
      <c r="P467" s="240">
        <f>IFERROR(INDEX('قرائت کنتور'!A:AZ,MATCH(A467&amp;"-"&amp;"آب",'قرائت کنتور'!B:B,0),MATCH(L467,'قرائت کنتور'!$1:$1,0)),0)</f>
        <v>0</v>
      </c>
      <c r="Q467" s="241">
        <f>IFERROR(INDEX('قرائت کنتور'!A:AZ,MATCH(A467&amp;"-"&amp;"آب",'قرائت کنتور'!B:B,0),MATCH(G467,'قرائت کنتور'!$1:$1,0)),0)</f>
        <v>0</v>
      </c>
      <c r="R467" s="241">
        <f t="shared" si="81"/>
        <v>0</v>
      </c>
      <c r="S467" s="241" t="str">
        <f>IFERROR(INDEX('اطلاعات انشعابات شرکتها'!A:AB,MATCH(A467,'اطلاعات انشعابات شرکتها'!A:A,0),MATCH(S$1,'اطلاعات انشعابات شرکتها'!$1:$1,0)),"---")</f>
        <v>---</v>
      </c>
      <c r="T467" s="227" t="str">
        <f t="shared" si="82"/>
        <v>---</v>
      </c>
      <c r="U467" s="45"/>
      <c r="V467" s="155" t="str">
        <f>IFERROR(INDEX('تعرفه ها'!A:Z,MATCH("بهای هر متر مکعب آب مصرفی",'تعرفه ها'!$B:$B,0),MATCH(F467,'تعرفه ها'!$2:$2,0)),"---")</f>
        <v>---</v>
      </c>
      <c r="W467" s="50" t="str">
        <f t="shared" si="83"/>
        <v>---</v>
      </c>
      <c r="X467" s="50" t="str">
        <f>IFERROR(ROUND(R467*INDEX('تعرفه ها'!A:Z,MATCH("عوارض آب به ازاء هر متر مکعب",'تعرفه ها'!$B:$B,0),MATCH(F467,'تعرفه ها'!$2:$2,0)),0),"---")</f>
        <v>---</v>
      </c>
      <c r="Y467" s="50" t="str">
        <f>IFERROR(ROUND(T467*INDEX('تعرفه ها'!A:Z,MATCH("جریمه مازاد مصرف آب به ازاء هر متر مکعب",'تعرفه ها'!$B:$B,0),MATCH(F467,'تعرفه ها'!$2:$2,0)),0),"---")</f>
        <v>---</v>
      </c>
      <c r="Z467" s="50" t="str">
        <f>IFERROR(ROUND(((W467+X467+Y467)*INDEX('تعرفه ها'!A:Z,MATCH("هزینه نگهداری و تعمیرات شبکه آب",'تعرفه ها'!$B:$B,0),MATCH(F467,'تعرفه ها'!$2:$2,0))/100),0),"---")</f>
        <v>---</v>
      </c>
      <c r="AA467" s="50" t="str">
        <f>IFERROR(IF(INDEX('اطلاعات دوره'!A:Z,MATCH(G467,'اطلاعات دوره'!C:C,0),MATCH("آب",'اطلاعات دوره'!$1:$1,0))="دارد",ROUND((W467+X467+Y467)*INDEX('تعرفه ها'!A:Z,MATCH("پیک فصلی آب",'تعرفه ها'!$B:$B,0),MATCH(F467,'تعرفه ها'!$2:$2,0))/100,0),0),"---")</f>
        <v>---</v>
      </c>
      <c r="AB467" s="50" t="str">
        <f>IFERROR(ROUND(SUM(W467+X467+Y467+Z467+AA467)*INDEX('تعرفه ها'!A:Z,MATCH("مالیات آب",'تعرفه ها'!$B:$B,0),MATCH(F467,'تعرفه ها'!$2:$2,0))/100,0),"---")</f>
        <v>---</v>
      </c>
      <c r="AC467" s="50" t="str">
        <f t="shared" si="84"/>
        <v>---</v>
      </c>
      <c r="AD467" s="50" t="str">
        <f t="shared" si="77"/>
        <v>---</v>
      </c>
      <c r="AE467" s="50" t="str">
        <f t="shared" si="85"/>
        <v>---</v>
      </c>
      <c r="AF467" s="50" t="str">
        <f t="shared" si="86"/>
        <v>---</v>
      </c>
      <c r="AG467" s="153" t="str">
        <f t="shared" si="87"/>
        <v>---</v>
      </c>
      <c r="AI467" s="183" t="str">
        <f>IFERROR(IF(INDEX(پرداخت!A:AZ,MATCH(A467&amp;" - "&amp;"آب",پرداخت!$B:$B,0),MATCH(G467,پرداخت!$1:$1,0))="نشده","نشده","شده"),"---")</f>
        <v>---</v>
      </c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  <c r="BT467" s="30"/>
      <c r="BU467" s="30"/>
      <c r="BV467" s="30"/>
      <c r="BW467" s="30"/>
      <c r="BX467" s="30"/>
      <c r="BY467" s="30"/>
      <c r="BZ467" s="30"/>
      <c r="CA467" s="30"/>
    </row>
    <row r="468" spans="1:79" ht="34.9" hidden="1" customHeight="1">
      <c r="A468" s="170"/>
      <c r="B468" s="47">
        <f>IFERROR(INDEX('اطلاعات انشعابات شرکتها'!A:BB,MATCH(A468,'اطلاعات انشعابات شرکتها'!A:A,0),MATCH(B$1,'اطلاعات انشعابات شرکتها'!$1:$1,0)),0)</f>
        <v>0</v>
      </c>
      <c r="C468" s="48">
        <f>IFERROR(INDEX('اطلاعات انشعابات شرکتها'!A:BB,MATCH(A468,'اطلاعات انشعابات شرکتها'!A:A,0),MATCH(C$1,'اطلاعات انشعابات شرکتها'!$1:$1,0)),0)</f>
        <v>0</v>
      </c>
      <c r="D468" s="45"/>
      <c r="E468" s="171"/>
      <c r="F468" s="170"/>
      <c r="G468" s="47" t="str">
        <f t="shared" si="78"/>
        <v>/</v>
      </c>
      <c r="H468" s="47">
        <f>IFERROR(INDEX('اطلاعات دوره'!A:Z,MATCH(G468,'اطلاعات دوره'!C:C,0),MATCH(H$1,'اطلاعات دوره'!$1:$1,0)),0)</f>
        <v>0</v>
      </c>
      <c r="I468" s="47">
        <f>IFERROR(INDEX('اطلاعات دوره'!A:Z,MATCH(G468,'اطلاعات دوره'!C:C,0),MATCH(I$1,'اطلاعات دوره'!$1:$1,0)),0)</f>
        <v>0</v>
      </c>
      <c r="J468" s="48">
        <f>IFERROR(INDEX('اطلاعات دوره'!A:Z,MATCH(G468,'اطلاعات دوره'!C:C,0),MATCH(J$1,'اطلاعات دوره'!$1:$1,0)),0)</f>
        <v>0</v>
      </c>
      <c r="K468" s="46"/>
      <c r="L468" s="158" t="str">
        <f>IFERROR(INDEX('اطلاعات دوره'!A:Z,MATCH(G468,'اطلاعات دوره'!C:C,0)-1,MATCH("عنوان",'اطلاعات دوره'!$1:$1,0)),"---")</f>
        <v>---</v>
      </c>
      <c r="M468" s="47" t="str">
        <f t="shared" si="79"/>
        <v>----</v>
      </c>
      <c r="N468" s="48" t="str">
        <f t="shared" si="80"/>
        <v>-/</v>
      </c>
      <c r="O468" s="45"/>
      <c r="P468" s="240">
        <f>IFERROR(INDEX('قرائت کنتور'!A:AZ,MATCH(A468&amp;"-"&amp;"آب",'قرائت کنتور'!B:B,0),MATCH(L468,'قرائت کنتور'!$1:$1,0)),0)</f>
        <v>0</v>
      </c>
      <c r="Q468" s="241">
        <f>IFERROR(INDEX('قرائت کنتور'!A:AZ,MATCH(A468&amp;"-"&amp;"آب",'قرائت کنتور'!B:B,0),MATCH(G468,'قرائت کنتور'!$1:$1,0)),0)</f>
        <v>0</v>
      </c>
      <c r="R468" s="241">
        <f t="shared" si="81"/>
        <v>0</v>
      </c>
      <c r="S468" s="241" t="str">
        <f>IFERROR(INDEX('اطلاعات انشعابات شرکتها'!A:AB,MATCH(A468,'اطلاعات انشعابات شرکتها'!A:A,0),MATCH(S$1,'اطلاعات انشعابات شرکتها'!$1:$1,0)),"---")</f>
        <v>---</v>
      </c>
      <c r="T468" s="227" t="str">
        <f t="shared" si="82"/>
        <v>---</v>
      </c>
      <c r="U468" s="45"/>
      <c r="V468" s="155" t="str">
        <f>IFERROR(INDEX('تعرفه ها'!A:Z,MATCH("بهای هر متر مکعب آب مصرفی",'تعرفه ها'!$B:$B,0),MATCH(F468,'تعرفه ها'!$2:$2,0)),"---")</f>
        <v>---</v>
      </c>
      <c r="W468" s="50" t="str">
        <f t="shared" si="83"/>
        <v>---</v>
      </c>
      <c r="X468" s="50" t="str">
        <f>IFERROR(ROUND(R468*INDEX('تعرفه ها'!A:Z,MATCH("عوارض آب به ازاء هر متر مکعب",'تعرفه ها'!$B:$B,0),MATCH(F468,'تعرفه ها'!$2:$2,0)),0),"---")</f>
        <v>---</v>
      </c>
      <c r="Y468" s="50" t="str">
        <f>IFERROR(ROUND(T468*INDEX('تعرفه ها'!A:Z,MATCH("جریمه مازاد مصرف آب به ازاء هر متر مکعب",'تعرفه ها'!$B:$B,0),MATCH(F468,'تعرفه ها'!$2:$2,0)),0),"---")</f>
        <v>---</v>
      </c>
      <c r="Z468" s="50" t="str">
        <f>IFERROR(ROUND(((W468+X468+Y468)*INDEX('تعرفه ها'!A:Z,MATCH("هزینه نگهداری و تعمیرات شبکه آب",'تعرفه ها'!$B:$B,0),MATCH(F468,'تعرفه ها'!$2:$2,0))/100),0),"---")</f>
        <v>---</v>
      </c>
      <c r="AA468" s="50" t="str">
        <f>IFERROR(IF(INDEX('اطلاعات دوره'!A:Z,MATCH(G468,'اطلاعات دوره'!C:C,0),MATCH("آب",'اطلاعات دوره'!$1:$1,0))="دارد",ROUND((W468+X468+Y468)*INDEX('تعرفه ها'!A:Z,MATCH("پیک فصلی آب",'تعرفه ها'!$B:$B,0),MATCH(F468,'تعرفه ها'!$2:$2,0))/100,0),0),"---")</f>
        <v>---</v>
      </c>
      <c r="AB468" s="50" t="str">
        <f>IFERROR(ROUND(SUM(W468+X468+Y468+Z468+AA468)*INDEX('تعرفه ها'!A:Z,MATCH("مالیات آب",'تعرفه ها'!$B:$B,0),MATCH(F468,'تعرفه ها'!$2:$2,0))/100,0),"---")</f>
        <v>---</v>
      </c>
      <c r="AC468" s="50" t="str">
        <f t="shared" si="84"/>
        <v>---</v>
      </c>
      <c r="AD468" s="50" t="str">
        <f t="shared" si="77"/>
        <v>---</v>
      </c>
      <c r="AE468" s="50" t="str">
        <f t="shared" si="85"/>
        <v>---</v>
      </c>
      <c r="AF468" s="50" t="str">
        <f t="shared" si="86"/>
        <v>---</v>
      </c>
      <c r="AG468" s="153" t="str">
        <f t="shared" si="87"/>
        <v>---</v>
      </c>
      <c r="AI468" s="183" t="str">
        <f>IFERROR(IF(INDEX(پرداخت!A:AZ,MATCH(A468&amp;" - "&amp;"آب",پرداخت!$B:$B,0),MATCH(G468,پرداخت!$1:$1,0))="نشده","نشده","شده"),"---")</f>
        <v>---</v>
      </c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/>
      <c r="BC468" s="30"/>
      <c r="BD468" s="30"/>
      <c r="BE468" s="30"/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  <c r="BT468" s="30"/>
      <c r="BU468" s="30"/>
      <c r="BV468" s="30"/>
      <c r="BW468" s="30"/>
      <c r="BX468" s="30"/>
      <c r="BY468" s="30"/>
      <c r="BZ468" s="30"/>
      <c r="CA468" s="30"/>
    </row>
    <row r="469" spans="1:79" ht="34.9" hidden="1" customHeight="1">
      <c r="A469" s="170"/>
      <c r="B469" s="47">
        <f>IFERROR(INDEX('اطلاعات انشعابات شرکتها'!A:BB,MATCH(A469,'اطلاعات انشعابات شرکتها'!A:A,0),MATCH(B$1,'اطلاعات انشعابات شرکتها'!$1:$1,0)),0)</f>
        <v>0</v>
      </c>
      <c r="C469" s="48">
        <f>IFERROR(INDEX('اطلاعات انشعابات شرکتها'!A:BB,MATCH(A469,'اطلاعات انشعابات شرکتها'!A:A,0),MATCH(C$1,'اطلاعات انشعابات شرکتها'!$1:$1,0)),0)</f>
        <v>0</v>
      </c>
      <c r="D469" s="45"/>
      <c r="E469" s="171"/>
      <c r="F469" s="170"/>
      <c r="G469" s="47" t="str">
        <f t="shared" si="78"/>
        <v>/</v>
      </c>
      <c r="H469" s="47">
        <f>IFERROR(INDEX('اطلاعات دوره'!A:Z,MATCH(G469,'اطلاعات دوره'!C:C,0),MATCH(H$1,'اطلاعات دوره'!$1:$1,0)),0)</f>
        <v>0</v>
      </c>
      <c r="I469" s="47">
        <f>IFERROR(INDEX('اطلاعات دوره'!A:Z,MATCH(G469,'اطلاعات دوره'!C:C,0),MATCH(I$1,'اطلاعات دوره'!$1:$1,0)),0)</f>
        <v>0</v>
      </c>
      <c r="J469" s="48">
        <f>IFERROR(INDEX('اطلاعات دوره'!A:Z,MATCH(G469,'اطلاعات دوره'!C:C,0),MATCH(J$1,'اطلاعات دوره'!$1:$1,0)),0)</f>
        <v>0</v>
      </c>
      <c r="K469" s="46"/>
      <c r="L469" s="158" t="str">
        <f>IFERROR(INDEX('اطلاعات دوره'!A:Z,MATCH(G469,'اطلاعات دوره'!C:C,0)-1,MATCH("عنوان",'اطلاعات دوره'!$1:$1,0)),"---")</f>
        <v>---</v>
      </c>
      <c r="M469" s="47" t="str">
        <f t="shared" si="79"/>
        <v>----</v>
      </c>
      <c r="N469" s="48" t="str">
        <f t="shared" si="80"/>
        <v>-/</v>
      </c>
      <c r="O469" s="45"/>
      <c r="P469" s="240">
        <f>IFERROR(INDEX('قرائت کنتور'!A:AZ,MATCH(A469&amp;"-"&amp;"آب",'قرائت کنتور'!B:B,0),MATCH(L469,'قرائت کنتور'!$1:$1,0)),0)</f>
        <v>0</v>
      </c>
      <c r="Q469" s="241">
        <f>IFERROR(INDEX('قرائت کنتور'!A:AZ,MATCH(A469&amp;"-"&amp;"آب",'قرائت کنتور'!B:B,0),MATCH(G469,'قرائت کنتور'!$1:$1,0)),0)</f>
        <v>0</v>
      </c>
      <c r="R469" s="241">
        <f t="shared" si="81"/>
        <v>0</v>
      </c>
      <c r="S469" s="241" t="str">
        <f>IFERROR(INDEX('اطلاعات انشعابات شرکتها'!A:AB,MATCH(A469,'اطلاعات انشعابات شرکتها'!A:A,0),MATCH(S$1,'اطلاعات انشعابات شرکتها'!$1:$1,0)),"---")</f>
        <v>---</v>
      </c>
      <c r="T469" s="227" t="str">
        <f t="shared" si="82"/>
        <v>---</v>
      </c>
      <c r="U469" s="45"/>
      <c r="V469" s="155" t="str">
        <f>IFERROR(INDEX('تعرفه ها'!A:Z,MATCH("بهای هر متر مکعب آب مصرفی",'تعرفه ها'!$B:$B,0),MATCH(F469,'تعرفه ها'!$2:$2,0)),"---")</f>
        <v>---</v>
      </c>
      <c r="W469" s="50" t="str">
        <f t="shared" si="83"/>
        <v>---</v>
      </c>
      <c r="X469" s="50" t="str">
        <f>IFERROR(ROUND(R469*INDEX('تعرفه ها'!A:Z,MATCH("عوارض آب به ازاء هر متر مکعب",'تعرفه ها'!$B:$B,0),MATCH(F469,'تعرفه ها'!$2:$2,0)),0),"---")</f>
        <v>---</v>
      </c>
      <c r="Y469" s="50" t="str">
        <f>IFERROR(ROUND(T469*INDEX('تعرفه ها'!A:Z,MATCH("جریمه مازاد مصرف آب به ازاء هر متر مکعب",'تعرفه ها'!$B:$B,0),MATCH(F469,'تعرفه ها'!$2:$2,0)),0),"---")</f>
        <v>---</v>
      </c>
      <c r="Z469" s="50" t="str">
        <f>IFERROR(ROUND(((W469+X469+Y469)*INDEX('تعرفه ها'!A:Z,MATCH("هزینه نگهداری و تعمیرات شبکه آب",'تعرفه ها'!$B:$B,0),MATCH(F469,'تعرفه ها'!$2:$2,0))/100),0),"---")</f>
        <v>---</v>
      </c>
      <c r="AA469" s="50" t="str">
        <f>IFERROR(IF(INDEX('اطلاعات دوره'!A:Z,MATCH(G469,'اطلاعات دوره'!C:C,0),MATCH("آب",'اطلاعات دوره'!$1:$1,0))="دارد",ROUND((W469+X469+Y469)*INDEX('تعرفه ها'!A:Z,MATCH("پیک فصلی آب",'تعرفه ها'!$B:$B,0),MATCH(F469,'تعرفه ها'!$2:$2,0))/100,0),0),"---")</f>
        <v>---</v>
      </c>
      <c r="AB469" s="50" t="str">
        <f>IFERROR(ROUND(SUM(W469+X469+Y469+Z469+AA469)*INDEX('تعرفه ها'!A:Z,MATCH("مالیات آب",'تعرفه ها'!$B:$B,0),MATCH(F469,'تعرفه ها'!$2:$2,0))/100,0),"---")</f>
        <v>---</v>
      </c>
      <c r="AC469" s="50" t="str">
        <f t="shared" si="84"/>
        <v>---</v>
      </c>
      <c r="AD469" s="50" t="str">
        <f t="shared" si="77"/>
        <v>---</v>
      </c>
      <c r="AE469" s="50" t="str">
        <f t="shared" si="85"/>
        <v>---</v>
      </c>
      <c r="AF469" s="50" t="str">
        <f t="shared" si="86"/>
        <v>---</v>
      </c>
      <c r="AG469" s="153" t="str">
        <f t="shared" si="87"/>
        <v>---</v>
      </c>
      <c r="AI469" s="183" t="str">
        <f>IFERROR(IF(INDEX(پرداخت!A:AZ,MATCH(A469&amp;" - "&amp;"آب",پرداخت!$B:$B,0),MATCH(G469,پرداخت!$1:$1,0))="نشده","نشده","شده"),"---")</f>
        <v>---</v>
      </c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  <c r="BT469" s="30"/>
      <c r="BU469" s="30"/>
      <c r="BV469" s="30"/>
      <c r="BW469" s="30"/>
      <c r="BX469" s="30"/>
      <c r="BY469" s="30"/>
      <c r="BZ469" s="30"/>
      <c r="CA469" s="30"/>
    </row>
    <row r="470" spans="1:79" ht="34.9" hidden="1" customHeight="1">
      <c r="A470" s="170"/>
      <c r="B470" s="47">
        <f>IFERROR(INDEX('اطلاعات انشعابات شرکتها'!A:BB,MATCH(A470,'اطلاعات انشعابات شرکتها'!A:A,0),MATCH(B$1,'اطلاعات انشعابات شرکتها'!$1:$1,0)),0)</f>
        <v>0</v>
      </c>
      <c r="C470" s="48">
        <f>IFERROR(INDEX('اطلاعات انشعابات شرکتها'!A:BB,MATCH(A470,'اطلاعات انشعابات شرکتها'!A:A,0),MATCH(C$1,'اطلاعات انشعابات شرکتها'!$1:$1,0)),0)</f>
        <v>0</v>
      </c>
      <c r="D470" s="45"/>
      <c r="E470" s="171"/>
      <c r="F470" s="170"/>
      <c r="G470" s="47" t="str">
        <f t="shared" si="78"/>
        <v>/</v>
      </c>
      <c r="H470" s="47">
        <f>IFERROR(INDEX('اطلاعات دوره'!A:Z,MATCH(G470,'اطلاعات دوره'!C:C,0),MATCH(H$1,'اطلاعات دوره'!$1:$1,0)),0)</f>
        <v>0</v>
      </c>
      <c r="I470" s="47">
        <f>IFERROR(INDEX('اطلاعات دوره'!A:Z,MATCH(G470,'اطلاعات دوره'!C:C,0),MATCH(I$1,'اطلاعات دوره'!$1:$1,0)),0)</f>
        <v>0</v>
      </c>
      <c r="J470" s="48">
        <f>IFERROR(INDEX('اطلاعات دوره'!A:Z,MATCH(G470,'اطلاعات دوره'!C:C,0),MATCH(J$1,'اطلاعات دوره'!$1:$1,0)),0)</f>
        <v>0</v>
      </c>
      <c r="K470" s="46"/>
      <c r="L470" s="158" t="str">
        <f>IFERROR(INDEX('اطلاعات دوره'!A:Z,MATCH(G470,'اطلاعات دوره'!C:C,0)-1,MATCH("عنوان",'اطلاعات دوره'!$1:$1,0)),"---")</f>
        <v>---</v>
      </c>
      <c r="M470" s="47" t="str">
        <f t="shared" si="79"/>
        <v>----</v>
      </c>
      <c r="N470" s="48" t="str">
        <f t="shared" si="80"/>
        <v>-/</v>
      </c>
      <c r="O470" s="45"/>
      <c r="P470" s="240">
        <f>IFERROR(INDEX('قرائت کنتور'!A:AZ,MATCH(A470&amp;"-"&amp;"آب",'قرائت کنتور'!B:B,0),MATCH(L470,'قرائت کنتور'!$1:$1,0)),0)</f>
        <v>0</v>
      </c>
      <c r="Q470" s="241">
        <f>IFERROR(INDEX('قرائت کنتور'!A:AZ,MATCH(A470&amp;"-"&amp;"آب",'قرائت کنتور'!B:B,0),MATCH(G470,'قرائت کنتور'!$1:$1,0)),0)</f>
        <v>0</v>
      </c>
      <c r="R470" s="241">
        <f t="shared" si="81"/>
        <v>0</v>
      </c>
      <c r="S470" s="241" t="str">
        <f>IFERROR(INDEX('اطلاعات انشعابات شرکتها'!A:AB,MATCH(A470,'اطلاعات انشعابات شرکتها'!A:A,0),MATCH(S$1,'اطلاعات انشعابات شرکتها'!$1:$1,0)),"---")</f>
        <v>---</v>
      </c>
      <c r="T470" s="227" t="str">
        <f t="shared" si="82"/>
        <v>---</v>
      </c>
      <c r="U470" s="45"/>
      <c r="V470" s="155" t="str">
        <f>IFERROR(INDEX('تعرفه ها'!A:Z,MATCH("بهای هر متر مکعب آب مصرفی",'تعرفه ها'!$B:$B,0),MATCH(F470,'تعرفه ها'!$2:$2,0)),"---")</f>
        <v>---</v>
      </c>
      <c r="W470" s="50" t="str">
        <f t="shared" si="83"/>
        <v>---</v>
      </c>
      <c r="X470" s="50" t="str">
        <f>IFERROR(ROUND(R470*INDEX('تعرفه ها'!A:Z,MATCH("عوارض آب به ازاء هر متر مکعب",'تعرفه ها'!$B:$B,0),MATCH(F470,'تعرفه ها'!$2:$2,0)),0),"---")</f>
        <v>---</v>
      </c>
      <c r="Y470" s="50" t="str">
        <f>IFERROR(ROUND(T470*INDEX('تعرفه ها'!A:Z,MATCH("جریمه مازاد مصرف آب به ازاء هر متر مکعب",'تعرفه ها'!$B:$B,0),MATCH(F470,'تعرفه ها'!$2:$2,0)),0),"---")</f>
        <v>---</v>
      </c>
      <c r="Z470" s="50" t="str">
        <f>IFERROR(ROUND(((W470+X470+Y470)*INDEX('تعرفه ها'!A:Z,MATCH("هزینه نگهداری و تعمیرات شبکه آب",'تعرفه ها'!$B:$B,0),MATCH(F470,'تعرفه ها'!$2:$2,0))/100),0),"---")</f>
        <v>---</v>
      </c>
      <c r="AA470" s="50" t="str">
        <f>IFERROR(IF(INDEX('اطلاعات دوره'!A:Z,MATCH(G470,'اطلاعات دوره'!C:C,0),MATCH("آب",'اطلاعات دوره'!$1:$1,0))="دارد",ROUND((W470+X470+Y470)*INDEX('تعرفه ها'!A:Z,MATCH("پیک فصلی آب",'تعرفه ها'!$B:$B,0),MATCH(F470,'تعرفه ها'!$2:$2,0))/100,0),0),"---")</f>
        <v>---</v>
      </c>
      <c r="AB470" s="50" t="str">
        <f>IFERROR(ROUND(SUM(W470+X470+Y470+Z470+AA470)*INDEX('تعرفه ها'!A:Z,MATCH("مالیات آب",'تعرفه ها'!$B:$B,0),MATCH(F470,'تعرفه ها'!$2:$2,0))/100,0),"---")</f>
        <v>---</v>
      </c>
      <c r="AC470" s="50" t="str">
        <f t="shared" si="84"/>
        <v>---</v>
      </c>
      <c r="AD470" s="50" t="str">
        <f t="shared" si="77"/>
        <v>---</v>
      </c>
      <c r="AE470" s="50" t="str">
        <f t="shared" si="85"/>
        <v>---</v>
      </c>
      <c r="AF470" s="50" t="str">
        <f t="shared" si="86"/>
        <v>---</v>
      </c>
      <c r="AG470" s="153" t="str">
        <f t="shared" si="87"/>
        <v>---</v>
      </c>
      <c r="AI470" s="183" t="str">
        <f>IFERROR(IF(INDEX(پرداخت!A:AZ,MATCH(A470&amp;" - "&amp;"آب",پرداخت!$B:$B,0),MATCH(G470,پرداخت!$1:$1,0))="نشده","نشده","شده"),"---")</f>
        <v>---</v>
      </c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/>
      <c r="BC470" s="30"/>
      <c r="BD470" s="30"/>
      <c r="BE470" s="30"/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  <c r="BT470" s="30"/>
      <c r="BU470" s="30"/>
      <c r="BV470" s="30"/>
      <c r="BW470" s="30"/>
      <c r="BX470" s="30"/>
      <c r="BY470" s="30"/>
      <c r="BZ470" s="30"/>
      <c r="CA470" s="30"/>
    </row>
    <row r="471" spans="1:79" ht="34.9" hidden="1" customHeight="1">
      <c r="A471" s="170"/>
      <c r="B471" s="47">
        <f>IFERROR(INDEX('اطلاعات انشعابات شرکتها'!A:BB,MATCH(A471,'اطلاعات انشعابات شرکتها'!A:A,0),MATCH(B$1,'اطلاعات انشعابات شرکتها'!$1:$1,0)),0)</f>
        <v>0</v>
      </c>
      <c r="C471" s="48">
        <f>IFERROR(INDEX('اطلاعات انشعابات شرکتها'!A:BB,MATCH(A471,'اطلاعات انشعابات شرکتها'!A:A,0),MATCH(C$1,'اطلاعات انشعابات شرکتها'!$1:$1,0)),0)</f>
        <v>0</v>
      </c>
      <c r="D471" s="45"/>
      <c r="E471" s="171"/>
      <c r="F471" s="170"/>
      <c r="G471" s="47" t="str">
        <f t="shared" si="78"/>
        <v>/</v>
      </c>
      <c r="H471" s="47">
        <f>IFERROR(INDEX('اطلاعات دوره'!A:Z,MATCH(G471,'اطلاعات دوره'!C:C,0),MATCH(H$1,'اطلاعات دوره'!$1:$1,0)),0)</f>
        <v>0</v>
      </c>
      <c r="I471" s="47">
        <f>IFERROR(INDEX('اطلاعات دوره'!A:Z,MATCH(G471,'اطلاعات دوره'!C:C,0),MATCH(I$1,'اطلاعات دوره'!$1:$1,0)),0)</f>
        <v>0</v>
      </c>
      <c r="J471" s="48">
        <f>IFERROR(INDEX('اطلاعات دوره'!A:Z,MATCH(G471,'اطلاعات دوره'!C:C,0),MATCH(J$1,'اطلاعات دوره'!$1:$1,0)),0)</f>
        <v>0</v>
      </c>
      <c r="K471" s="46"/>
      <c r="L471" s="158" t="str">
        <f>IFERROR(INDEX('اطلاعات دوره'!A:Z,MATCH(G471,'اطلاعات دوره'!C:C,0)-1,MATCH("عنوان",'اطلاعات دوره'!$1:$1,0)),"---")</f>
        <v>---</v>
      </c>
      <c r="M471" s="47" t="str">
        <f t="shared" si="79"/>
        <v>----</v>
      </c>
      <c r="N471" s="48" t="str">
        <f t="shared" si="80"/>
        <v>-/</v>
      </c>
      <c r="O471" s="45"/>
      <c r="P471" s="240">
        <f>IFERROR(INDEX('قرائت کنتور'!A:AZ,MATCH(A471&amp;"-"&amp;"آب",'قرائت کنتور'!B:B,0),MATCH(L471,'قرائت کنتور'!$1:$1,0)),0)</f>
        <v>0</v>
      </c>
      <c r="Q471" s="241">
        <f>IFERROR(INDEX('قرائت کنتور'!A:AZ,MATCH(A471&amp;"-"&amp;"آب",'قرائت کنتور'!B:B,0),MATCH(G471,'قرائت کنتور'!$1:$1,0)),0)</f>
        <v>0</v>
      </c>
      <c r="R471" s="241">
        <f t="shared" si="81"/>
        <v>0</v>
      </c>
      <c r="S471" s="241" t="str">
        <f>IFERROR(INDEX('اطلاعات انشعابات شرکتها'!A:AB,MATCH(A471,'اطلاعات انشعابات شرکتها'!A:A,0),MATCH(S$1,'اطلاعات انشعابات شرکتها'!$1:$1,0)),"---")</f>
        <v>---</v>
      </c>
      <c r="T471" s="227" t="str">
        <f t="shared" si="82"/>
        <v>---</v>
      </c>
      <c r="U471" s="45"/>
      <c r="V471" s="155" t="str">
        <f>IFERROR(INDEX('تعرفه ها'!A:Z,MATCH("بهای هر متر مکعب آب مصرفی",'تعرفه ها'!$B:$B,0),MATCH(F471,'تعرفه ها'!$2:$2,0)),"---")</f>
        <v>---</v>
      </c>
      <c r="W471" s="50" t="str">
        <f t="shared" si="83"/>
        <v>---</v>
      </c>
      <c r="X471" s="50" t="str">
        <f>IFERROR(ROUND(R471*INDEX('تعرفه ها'!A:Z,MATCH("عوارض آب به ازاء هر متر مکعب",'تعرفه ها'!$B:$B,0),MATCH(F471,'تعرفه ها'!$2:$2,0)),0),"---")</f>
        <v>---</v>
      </c>
      <c r="Y471" s="50" t="str">
        <f>IFERROR(ROUND(T471*INDEX('تعرفه ها'!A:Z,MATCH("جریمه مازاد مصرف آب به ازاء هر متر مکعب",'تعرفه ها'!$B:$B,0),MATCH(F471,'تعرفه ها'!$2:$2,0)),0),"---")</f>
        <v>---</v>
      </c>
      <c r="Z471" s="50" t="str">
        <f>IFERROR(ROUND(((W471+X471+Y471)*INDEX('تعرفه ها'!A:Z,MATCH("هزینه نگهداری و تعمیرات شبکه آب",'تعرفه ها'!$B:$B,0),MATCH(F471,'تعرفه ها'!$2:$2,0))/100),0),"---")</f>
        <v>---</v>
      </c>
      <c r="AA471" s="50" t="str">
        <f>IFERROR(IF(INDEX('اطلاعات دوره'!A:Z,MATCH(G471,'اطلاعات دوره'!C:C,0),MATCH("آب",'اطلاعات دوره'!$1:$1,0))="دارد",ROUND((W471+X471+Y471)*INDEX('تعرفه ها'!A:Z,MATCH("پیک فصلی آب",'تعرفه ها'!$B:$B,0),MATCH(F471,'تعرفه ها'!$2:$2,0))/100,0),0),"---")</f>
        <v>---</v>
      </c>
      <c r="AB471" s="50" t="str">
        <f>IFERROR(ROUND(SUM(W471+X471+Y471+Z471+AA471)*INDEX('تعرفه ها'!A:Z,MATCH("مالیات آب",'تعرفه ها'!$B:$B,0),MATCH(F471,'تعرفه ها'!$2:$2,0))/100,0),"---")</f>
        <v>---</v>
      </c>
      <c r="AC471" s="50" t="str">
        <f t="shared" si="84"/>
        <v>---</v>
      </c>
      <c r="AD471" s="50" t="str">
        <f t="shared" si="77"/>
        <v>---</v>
      </c>
      <c r="AE471" s="50" t="str">
        <f t="shared" si="85"/>
        <v>---</v>
      </c>
      <c r="AF471" s="50" t="str">
        <f t="shared" si="86"/>
        <v>---</v>
      </c>
      <c r="AG471" s="153" t="str">
        <f t="shared" si="87"/>
        <v>---</v>
      </c>
      <c r="AI471" s="183" t="str">
        <f>IFERROR(IF(INDEX(پرداخت!A:AZ,MATCH(A471&amp;" - "&amp;"آب",پرداخت!$B:$B,0),MATCH(G471,پرداخت!$1:$1,0))="نشده","نشده","شده"),"---")</f>
        <v>---</v>
      </c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  <c r="BT471" s="30"/>
      <c r="BU471" s="30"/>
      <c r="BV471" s="30"/>
      <c r="BW471" s="30"/>
      <c r="BX471" s="30"/>
      <c r="BY471" s="30"/>
      <c r="BZ471" s="30"/>
      <c r="CA471" s="30"/>
    </row>
    <row r="472" spans="1:79" ht="34.9" hidden="1" customHeight="1">
      <c r="A472" s="170"/>
      <c r="B472" s="47">
        <f>IFERROR(INDEX('اطلاعات انشعابات شرکتها'!A:BB,MATCH(A472,'اطلاعات انشعابات شرکتها'!A:A,0),MATCH(B$1,'اطلاعات انشعابات شرکتها'!$1:$1,0)),0)</f>
        <v>0</v>
      </c>
      <c r="C472" s="48">
        <f>IFERROR(INDEX('اطلاعات انشعابات شرکتها'!A:BB,MATCH(A472,'اطلاعات انشعابات شرکتها'!A:A,0),MATCH(C$1,'اطلاعات انشعابات شرکتها'!$1:$1,0)),0)</f>
        <v>0</v>
      </c>
      <c r="D472" s="45"/>
      <c r="E472" s="171"/>
      <c r="F472" s="170"/>
      <c r="G472" s="47" t="str">
        <f t="shared" si="78"/>
        <v>/</v>
      </c>
      <c r="H472" s="47">
        <f>IFERROR(INDEX('اطلاعات دوره'!A:Z,MATCH(G472,'اطلاعات دوره'!C:C,0),MATCH(H$1,'اطلاعات دوره'!$1:$1,0)),0)</f>
        <v>0</v>
      </c>
      <c r="I472" s="47">
        <f>IFERROR(INDEX('اطلاعات دوره'!A:Z,MATCH(G472,'اطلاعات دوره'!C:C,0),MATCH(I$1,'اطلاعات دوره'!$1:$1,0)),0)</f>
        <v>0</v>
      </c>
      <c r="J472" s="48">
        <f>IFERROR(INDEX('اطلاعات دوره'!A:Z,MATCH(G472,'اطلاعات دوره'!C:C,0),MATCH(J$1,'اطلاعات دوره'!$1:$1,0)),0)</f>
        <v>0</v>
      </c>
      <c r="K472" s="46"/>
      <c r="L472" s="158" t="str">
        <f>IFERROR(INDEX('اطلاعات دوره'!A:Z,MATCH(G472,'اطلاعات دوره'!C:C,0)-1,MATCH("عنوان",'اطلاعات دوره'!$1:$1,0)),"---")</f>
        <v>---</v>
      </c>
      <c r="M472" s="47" t="str">
        <f t="shared" si="79"/>
        <v>----</v>
      </c>
      <c r="N472" s="48" t="str">
        <f t="shared" si="80"/>
        <v>-/</v>
      </c>
      <c r="O472" s="45"/>
      <c r="P472" s="240">
        <f>IFERROR(INDEX('قرائت کنتور'!A:AZ,MATCH(A472&amp;"-"&amp;"آب",'قرائت کنتور'!B:B,0),MATCH(L472,'قرائت کنتور'!$1:$1,0)),0)</f>
        <v>0</v>
      </c>
      <c r="Q472" s="241">
        <f>IFERROR(INDEX('قرائت کنتور'!A:AZ,MATCH(A472&amp;"-"&amp;"آب",'قرائت کنتور'!B:B,0),MATCH(G472,'قرائت کنتور'!$1:$1,0)),0)</f>
        <v>0</v>
      </c>
      <c r="R472" s="241">
        <f t="shared" si="81"/>
        <v>0</v>
      </c>
      <c r="S472" s="241" t="str">
        <f>IFERROR(INDEX('اطلاعات انشعابات شرکتها'!A:AB,MATCH(A472,'اطلاعات انشعابات شرکتها'!A:A,0),MATCH(S$1,'اطلاعات انشعابات شرکتها'!$1:$1,0)),"---")</f>
        <v>---</v>
      </c>
      <c r="T472" s="227" t="str">
        <f t="shared" si="82"/>
        <v>---</v>
      </c>
      <c r="U472" s="45"/>
      <c r="V472" s="155" t="str">
        <f>IFERROR(INDEX('تعرفه ها'!A:Z,MATCH("بهای هر متر مکعب آب مصرفی",'تعرفه ها'!$B:$B,0),MATCH(F472,'تعرفه ها'!$2:$2,0)),"---")</f>
        <v>---</v>
      </c>
      <c r="W472" s="50" t="str">
        <f t="shared" si="83"/>
        <v>---</v>
      </c>
      <c r="X472" s="50" t="str">
        <f>IFERROR(ROUND(R472*INDEX('تعرفه ها'!A:Z,MATCH("عوارض آب به ازاء هر متر مکعب",'تعرفه ها'!$B:$B,0),MATCH(F472,'تعرفه ها'!$2:$2,0)),0),"---")</f>
        <v>---</v>
      </c>
      <c r="Y472" s="50" t="str">
        <f>IFERROR(ROUND(T472*INDEX('تعرفه ها'!A:Z,MATCH("جریمه مازاد مصرف آب به ازاء هر متر مکعب",'تعرفه ها'!$B:$B,0),MATCH(F472,'تعرفه ها'!$2:$2,0)),0),"---")</f>
        <v>---</v>
      </c>
      <c r="Z472" s="50" t="str">
        <f>IFERROR(ROUND(((W472+X472+Y472)*INDEX('تعرفه ها'!A:Z,MATCH("هزینه نگهداری و تعمیرات شبکه آب",'تعرفه ها'!$B:$B,0),MATCH(F472,'تعرفه ها'!$2:$2,0))/100),0),"---")</f>
        <v>---</v>
      </c>
      <c r="AA472" s="50" t="str">
        <f>IFERROR(IF(INDEX('اطلاعات دوره'!A:Z,MATCH(G472,'اطلاعات دوره'!C:C,0),MATCH("آب",'اطلاعات دوره'!$1:$1,0))="دارد",ROUND((W472+X472+Y472)*INDEX('تعرفه ها'!A:Z,MATCH("پیک فصلی آب",'تعرفه ها'!$B:$B,0),MATCH(F472,'تعرفه ها'!$2:$2,0))/100,0),0),"---")</f>
        <v>---</v>
      </c>
      <c r="AB472" s="50" t="str">
        <f>IFERROR(ROUND(SUM(W472+X472+Y472+Z472+AA472)*INDEX('تعرفه ها'!A:Z,MATCH("مالیات آب",'تعرفه ها'!$B:$B,0),MATCH(F472,'تعرفه ها'!$2:$2,0))/100,0),"---")</f>
        <v>---</v>
      </c>
      <c r="AC472" s="50" t="str">
        <f t="shared" si="84"/>
        <v>---</v>
      </c>
      <c r="AD472" s="50" t="str">
        <f t="shared" si="77"/>
        <v>---</v>
      </c>
      <c r="AE472" s="50" t="str">
        <f t="shared" si="85"/>
        <v>---</v>
      </c>
      <c r="AF472" s="50" t="str">
        <f t="shared" si="86"/>
        <v>---</v>
      </c>
      <c r="AG472" s="153" t="str">
        <f t="shared" si="87"/>
        <v>---</v>
      </c>
      <c r="AI472" s="183" t="str">
        <f>IFERROR(IF(INDEX(پرداخت!A:AZ,MATCH(A472&amp;" - "&amp;"آب",پرداخت!$B:$B,0),MATCH(G472,پرداخت!$1:$1,0))="نشده","نشده","شده"),"---")</f>
        <v>---</v>
      </c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/>
      <c r="BC472" s="30"/>
      <c r="BD472" s="30"/>
      <c r="BE472" s="30"/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  <c r="BT472" s="30"/>
      <c r="BU472" s="30"/>
      <c r="BV472" s="30"/>
      <c r="BW472" s="30"/>
      <c r="BX472" s="30"/>
      <c r="BY472" s="30"/>
      <c r="BZ472" s="30"/>
      <c r="CA472" s="30"/>
    </row>
    <row r="473" spans="1:79" ht="34.9" hidden="1" customHeight="1">
      <c r="A473" s="170"/>
      <c r="B473" s="47">
        <f>IFERROR(INDEX('اطلاعات انشعابات شرکتها'!A:BB,MATCH(A473,'اطلاعات انشعابات شرکتها'!A:A,0),MATCH(B$1,'اطلاعات انشعابات شرکتها'!$1:$1,0)),0)</f>
        <v>0</v>
      </c>
      <c r="C473" s="48">
        <f>IFERROR(INDEX('اطلاعات انشعابات شرکتها'!A:BB,MATCH(A473,'اطلاعات انشعابات شرکتها'!A:A,0),MATCH(C$1,'اطلاعات انشعابات شرکتها'!$1:$1,0)),0)</f>
        <v>0</v>
      </c>
      <c r="D473" s="45"/>
      <c r="E473" s="171"/>
      <c r="F473" s="170"/>
      <c r="G473" s="47" t="str">
        <f t="shared" si="78"/>
        <v>/</v>
      </c>
      <c r="H473" s="47">
        <f>IFERROR(INDEX('اطلاعات دوره'!A:Z,MATCH(G473,'اطلاعات دوره'!C:C,0),MATCH(H$1,'اطلاعات دوره'!$1:$1,0)),0)</f>
        <v>0</v>
      </c>
      <c r="I473" s="47">
        <f>IFERROR(INDEX('اطلاعات دوره'!A:Z,MATCH(G473,'اطلاعات دوره'!C:C,0),MATCH(I$1,'اطلاعات دوره'!$1:$1,0)),0)</f>
        <v>0</v>
      </c>
      <c r="J473" s="48">
        <f>IFERROR(INDEX('اطلاعات دوره'!A:Z,MATCH(G473,'اطلاعات دوره'!C:C,0),MATCH(J$1,'اطلاعات دوره'!$1:$1,0)),0)</f>
        <v>0</v>
      </c>
      <c r="K473" s="46"/>
      <c r="L473" s="158" t="str">
        <f>IFERROR(INDEX('اطلاعات دوره'!A:Z,MATCH(G473,'اطلاعات دوره'!C:C,0)-1,MATCH("عنوان",'اطلاعات دوره'!$1:$1,0)),"---")</f>
        <v>---</v>
      </c>
      <c r="M473" s="47" t="str">
        <f t="shared" si="79"/>
        <v>----</v>
      </c>
      <c r="N473" s="48" t="str">
        <f t="shared" si="80"/>
        <v>-/</v>
      </c>
      <c r="O473" s="45"/>
      <c r="P473" s="240">
        <f>IFERROR(INDEX('قرائت کنتور'!A:AZ,MATCH(A473&amp;"-"&amp;"آب",'قرائت کنتور'!B:B,0),MATCH(L473,'قرائت کنتور'!$1:$1,0)),0)</f>
        <v>0</v>
      </c>
      <c r="Q473" s="241">
        <f>IFERROR(INDEX('قرائت کنتور'!A:AZ,MATCH(A473&amp;"-"&amp;"آب",'قرائت کنتور'!B:B,0),MATCH(G473,'قرائت کنتور'!$1:$1,0)),0)</f>
        <v>0</v>
      </c>
      <c r="R473" s="241">
        <f t="shared" si="81"/>
        <v>0</v>
      </c>
      <c r="S473" s="241" t="str">
        <f>IFERROR(INDEX('اطلاعات انشعابات شرکتها'!A:AB,MATCH(A473,'اطلاعات انشعابات شرکتها'!A:A,0),MATCH(S$1,'اطلاعات انشعابات شرکتها'!$1:$1,0)),"---")</f>
        <v>---</v>
      </c>
      <c r="T473" s="227" t="str">
        <f t="shared" si="82"/>
        <v>---</v>
      </c>
      <c r="U473" s="45"/>
      <c r="V473" s="155" t="str">
        <f>IFERROR(INDEX('تعرفه ها'!A:Z,MATCH("بهای هر متر مکعب آب مصرفی",'تعرفه ها'!$B:$B,0),MATCH(F473,'تعرفه ها'!$2:$2,0)),"---")</f>
        <v>---</v>
      </c>
      <c r="W473" s="50" t="str">
        <f t="shared" si="83"/>
        <v>---</v>
      </c>
      <c r="X473" s="50" t="str">
        <f>IFERROR(ROUND(R473*INDEX('تعرفه ها'!A:Z,MATCH("عوارض آب به ازاء هر متر مکعب",'تعرفه ها'!$B:$B,0),MATCH(F473,'تعرفه ها'!$2:$2,0)),0),"---")</f>
        <v>---</v>
      </c>
      <c r="Y473" s="50" t="str">
        <f>IFERROR(ROUND(T473*INDEX('تعرفه ها'!A:Z,MATCH("جریمه مازاد مصرف آب به ازاء هر متر مکعب",'تعرفه ها'!$B:$B,0),MATCH(F473,'تعرفه ها'!$2:$2,0)),0),"---")</f>
        <v>---</v>
      </c>
      <c r="Z473" s="50" t="str">
        <f>IFERROR(ROUND(((W473+X473+Y473)*INDEX('تعرفه ها'!A:Z,MATCH("هزینه نگهداری و تعمیرات شبکه آب",'تعرفه ها'!$B:$B,0),MATCH(F473,'تعرفه ها'!$2:$2,0))/100),0),"---")</f>
        <v>---</v>
      </c>
      <c r="AA473" s="50" t="str">
        <f>IFERROR(IF(INDEX('اطلاعات دوره'!A:Z,MATCH(G473,'اطلاعات دوره'!C:C,0),MATCH("آب",'اطلاعات دوره'!$1:$1,0))="دارد",ROUND((W473+X473+Y473)*INDEX('تعرفه ها'!A:Z,MATCH("پیک فصلی آب",'تعرفه ها'!$B:$B,0),MATCH(F473,'تعرفه ها'!$2:$2,0))/100,0),0),"---")</f>
        <v>---</v>
      </c>
      <c r="AB473" s="50" t="str">
        <f>IFERROR(ROUND(SUM(W473+X473+Y473+Z473+AA473)*INDEX('تعرفه ها'!A:Z,MATCH("مالیات آب",'تعرفه ها'!$B:$B,0),MATCH(F473,'تعرفه ها'!$2:$2,0))/100,0),"---")</f>
        <v>---</v>
      </c>
      <c r="AC473" s="50" t="str">
        <f t="shared" si="84"/>
        <v>---</v>
      </c>
      <c r="AD473" s="50" t="str">
        <f t="shared" si="77"/>
        <v>---</v>
      </c>
      <c r="AE473" s="50" t="str">
        <f t="shared" si="85"/>
        <v>---</v>
      </c>
      <c r="AF473" s="50" t="str">
        <f t="shared" si="86"/>
        <v>---</v>
      </c>
      <c r="AG473" s="153" t="str">
        <f t="shared" si="87"/>
        <v>---</v>
      </c>
      <c r="AI473" s="183" t="str">
        <f>IFERROR(IF(INDEX(پرداخت!A:AZ,MATCH(A473&amp;" - "&amp;"آب",پرداخت!$B:$B,0),MATCH(G473,پرداخت!$1:$1,0))="نشده","نشده","شده"),"---")</f>
        <v>---</v>
      </c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  <c r="BT473" s="30"/>
      <c r="BU473" s="30"/>
      <c r="BV473" s="30"/>
      <c r="BW473" s="30"/>
      <c r="BX473" s="30"/>
      <c r="BY473" s="30"/>
      <c r="BZ473" s="30"/>
      <c r="CA473" s="30"/>
    </row>
    <row r="474" spans="1:79" ht="34.9" hidden="1" customHeight="1">
      <c r="A474" s="170"/>
      <c r="B474" s="47">
        <f>IFERROR(INDEX('اطلاعات انشعابات شرکتها'!A:BB,MATCH(A474,'اطلاعات انشعابات شرکتها'!A:A,0),MATCH(B$1,'اطلاعات انشعابات شرکتها'!$1:$1,0)),0)</f>
        <v>0</v>
      </c>
      <c r="C474" s="48">
        <f>IFERROR(INDEX('اطلاعات انشعابات شرکتها'!A:BB,MATCH(A474,'اطلاعات انشعابات شرکتها'!A:A,0),MATCH(C$1,'اطلاعات انشعابات شرکتها'!$1:$1,0)),0)</f>
        <v>0</v>
      </c>
      <c r="D474" s="45"/>
      <c r="E474" s="171"/>
      <c r="F474" s="170"/>
      <c r="G474" s="47" t="str">
        <f t="shared" si="78"/>
        <v>/</v>
      </c>
      <c r="H474" s="47">
        <f>IFERROR(INDEX('اطلاعات دوره'!A:Z,MATCH(G474,'اطلاعات دوره'!C:C,0),MATCH(H$1,'اطلاعات دوره'!$1:$1,0)),0)</f>
        <v>0</v>
      </c>
      <c r="I474" s="47">
        <f>IFERROR(INDEX('اطلاعات دوره'!A:Z,MATCH(G474,'اطلاعات دوره'!C:C,0),MATCH(I$1,'اطلاعات دوره'!$1:$1,0)),0)</f>
        <v>0</v>
      </c>
      <c r="J474" s="48">
        <f>IFERROR(INDEX('اطلاعات دوره'!A:Z,MATCH(G474,'اطلاعات دوره'!C:C,0),MATCH(J$1,'اطلاعات دوره'!$1:$1,0)),0)</f>
        <v>0</v>
      </c>
      <c r="K474" s="46"/>
      <c r="L474" s="158" t="str">
        <f>IFERROR(INDEX('اطلاعات دوره'!A:Z,MATCH(G474,'اطلاعات دوره'!C:C,0)-1,MATCH("عنوان",'اطلاعات دوره'!$1:$1,0)),"---")</f>
        <v>---</v>
      </c>
      <c r="M474" s="47" t="str">
        <f t="shared" si="79"/>
        <v>----</v>
      </c>
      <c r="N474" s="48" t="str">
        <f t="shared" si="80"/>
        <v>-/</v>
      </c>
      <c r="O474" s="45"/>
      <c r="P474" s="240">
        <f>IFERROR(INDEX('قرائت کنتور'!A:AZ,MATCH(A474&amp;"-"&amp;"آب",'قرائت کنتور'!B:B,0),MATCH(L474,'قرائت کنتور'!$1:$1,0)),0)</f>
        <v>0</v>
      </c>
      <c r="Q474" s="241">
        <f>IFERROR(INDEX('قرائت کنتور'!A:AZ,MATCH(A474&amp;"-"&amp;"آب",'قرائت کنتور'!B:B,0),MATCH(G474,'قرائت کنتور'!$1:$1,0)),0)</f>
        <v>0</v>
      </c>
      <c r="R474" s="241">
        <f t="shared" si="81"/>
        <v>0</v>
      </c>
      <c r="S474" s="241" t="str">
        <f>IFERROR(INDEX('اطلاعات انشعابات شرکتها'!A:AB,MATCH(A474,'اطلاعات انشعابات شرکتها'!A:A,0),MATCH(S$1,'اطلاعات انشعابات شرکتها'!$1:$1,0)),"---")</f>
        <v>---</v>
      </c>
      <c r="T474" s="227" t="str">
        <f t="shared" si="82"/>
        <v>---</v>
      </c>
      <c r="U474" s="45"/>
      <c r="V474" s="155" t="str">
        <f>IFERROR(INDEX('تعرفه ها'!A:Z,MATCH("بهای هر متر مکعب آب مصرفی",'تعرفه ها'!$B:$B,0),MATCH(F474,'تعرفه ها'!$2:$2,0)),"---")</f>
        <v>---</v>
      </c>
      <c r="W474" s="50" t="str">
        <f t="shared" si="83"/>
        <v>---</v>
      </c>
      <c r="X474" s="50" t="str">
        <f>IFERROR(ROUND(R474*INDEX('تعرفه ها'!A:Z,MATCH("عوارض آب به ازاء هر متر مکعب",'تعرفه ها'!$B:$B,0),MATCH(F474,'تعرفه ها'!$2:$2,0)),0),"---")</f>
        <v>---</v>
      </c>
      <c r="Y474" s="50" t="str">
        <f>IFERROR(ROUND(T474*INDEX('تعرفه ها'!A:Z,MATCH("جریمه مازاد مصرف آب به ازاء هر متر مکعب",'تعرفه ها'!$B:$B,0),MATCH(F474,'تعرفه ها'!$2:$2,0)),0),"---")</f>
        <v>---</v>
      </c>
      <c r="Z474" s="50" t="str">
        <f>IFERROR(ROUND(((W474+X474+Y474)*INDEX('تعرفه ها'!A:Z,MATCH("هزینه نگهداری و تعمیرات شبکه آب",'تعرفه ها'!$B:$B,0),MATCH(F474,'تعرفه ها'!$2:$2,0))/100),0),"---")</f>
        <v>---</v>
      </c>
      <c r="AA474" s="50" t="str">
        <f>IFERROR(IF(INDEX('اطلاعات دوره'!A:Z,MATCH(G474,'اطلاعات دوره'!C:C,0),MATCH("آب",'اطلاعات دوره'!$1:$1,0))="دارد",ROUND((W474+X474+Y474)*INDEX('تعرفه ها'!A:Z,MATCH("پیک فصلی آب",'تعرفه ها'!$B:$B,0),MATCH(F474,'تعرفه ها'!$2:$2,0))/100,0),0),"---")</f>
        <v>---</v>
      </c>
      <c r="AB474" s="50" t="str">
        <f>IFERROR(ROUND(SUM(W474+X474+Y474+Z474+AA474)*INDEX('تعرفه ها'!A:Z,MATCH("مالیات آب",'تعرفه ها'!$B:$B,0),MATCH(F474,'تعرفه ها'!$2:$2,0))/100,0),"---")</f>
        <v>---</v>
      </c>
      <c r="AC474" s="50" t="str">
        <f t="shared" si="84"/>
        <v>---</v>
      </c>
      <c r="AD474" s="50" t="str">
        <f t="shared" si="77"/>
        <v>---</v>
      </c>
      <c r="AE474" s="50" t="str">
        <f t="shared" si="85"/>
        <v>---</v>
      </c>
      <c r="AF474" s="50" t="str">
        <f t="shared" si="86"/>
        <v>---</v>
      </c>
      <c r="AG474" s="153" t="str">
        <f t="shared" si="87"/>
        <v>---</v>
      </c>
      <c r="AI474" s="183" t="str">
        <f>IFERROR(IF(INDEX(پرداخت!A:AZ,MATCH(A474&amp;" - "&amp;"آب",پرداخت!$B:$B,0),MATCH(G474,پرداخت!$1:$1,0))="نشده","نشده","شده"),"---")</f>
        <v>---</v>
      </c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/>
      <c r="BC474" s="30"/>
      <c r="BD474" s="30"/>
      <c r="BE474" s="30"/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  <c r="BT474" s="30"/>
      <c r="BU474" s="30"/>
      <c r="BV474" s="30"/>
      <c r="BW474" s="30"/>
      <c r="BX474" s="30"/>
      <c r="BY474" s="30"/>
      <c r="BZ474" s="30"/>
      <c r="CA474" s="30"/>
    </row>
    <row r="475" spans="1:79" ht="34.9" hidden="1" customHeight="1">
      <c r="A475" s="170"/>
      <c r="B475" s="47">
        <f>IFERROR(INDEX('اطلاعات انشعابات شرکتها'!A:BB,MATCH(A475,'اطلاعات انشعابات شرکتها'!A:A,0),MATCH(B$1,'اطلاعات انشعابات شرکتها'!$1:$1,0)),0)</f>
        <v>0</v>
      </c>
      <c r="C475" s="48">
        <f>IFERROR(INDEX('اطلاعات انشعابات شرکتها'!A:BB,MATCH(A475,'اطلاعات انشعابات شرکتها'!A:A,0),MATCH(C$1,'اطلاعات انشعابات شرکتها'!$1:$1,0)),0)</f>
        <v>0</v>
      </c>
      <c r="D475" s="45"/>
      <c r="E475" s="171"/>
      <c r="F475" s="170"/>
      <c r="G475" s="47" t="str">
        <f t="shared" si="78"/>
        <v>/</v>
      </c>
      <c r="H475" s="47">
        <f>IFERROR(INDEX('اطلاعات دوره'!A:Z,MATCH(G475,'اطلاعات دوره'!C:C,0),MATCH(H$1,'اطلاعات دوره'!$1:$1,0)),0)</f>
        <v>0</v>
      </c>
      <c r="I475" s="47">
        <f>IFERROR(INDEX('اطلاعات دوره'!A:Z,MATCH(G475,'اطلاعات دوره'!C:C,0),MATCH(I$1,'اطلاعات دوره'!$1:$1,0)),0)</f>
        <v>0</v>
      </c>
      <c r="J475" s="48">
        <f>IFERROR(INDEX('اطلاعات دوره'!A:Z,MATCH(G475,'اطلاعات دوره'!C:C,0),MATCH(J$1,'اطلاعات دوره'!$1:$1,0)),0)</f>
        <v>0</v>
      </c>
      <c r="K475" s="46"/>
      <c r="L475" s="158" t="str">
        <f>IFERROR(INDEX('اطلاعات دوره'!A:Z,MATCH(G475,'اطلاعات دوره'!C:C,0)-1,MATCH("عنوان",'اطلاعات دوره'!$1:$1,0)),"---")</f>
        <v>---</v>
      </c>
      <c r="M475" s="47" t="str">
        <f t="shared" si="79"/>
        <v>----</v>
      </c>
      <c r="N475" s="48" t="str">
        <f t="shared" si="80"/>
        <v>-/</v>
      </c>
      <c r="O475" s="45"/>
      <c r="P475" s="240">
        <f>IFERROR(INDEX('قرائت کنتور'!A:AZ,MATCH(A475&amp;"-"&amp;"آب",'قرائت کنتور'!B:B,0),MATCH(L475,'قرائت کنتور'!$1:$1,0)),0)</f>
        <v>0</v>
      </c>
      <c r="Q475" s="241">
        <f>IFERROR(INDEX('قرائت کنتور'!A:AZ,MATCH(A475&amp;"-"&amp;"آب",'قرائت کنتور'!B:B,0),MATCH(G475,'قرائت کنتور'!$1:$1,0)),0)</f>
        <v>0</v>
      </c>
      <c r="R475" s="241">
        <f t="shared" si="81"/>
        <v>0</v>
      </c>
      <c r="S475" s="241" t="str">
        <f>IFERROR(INDEX('اطلاعات انشعابات شرکتها'!A:AB,MATCH(A475,'اطلاعات انشعابات شرکتها'!A:A,0),MATCH(S$1,'اطلاعات انشعابات شرکتها'!$1:$1,0)),"---")</f>
        <v>---</v>
      </c>
      <c r="T475" s="227" t="str">
        <f t="shared" si="82"/>
        <v>---</v>
      </c>
      <c r="U475" s="45"/>
      <c r="V475" s="155" t="str">
        <f>IFERROR(INDEX('تعرفه ها'!A:Z,MATCH("بهای هر متر مکعب آب مصرفی",'تعرفه ها'!$B:$B,0),MATCH(F475,'تعرفه ها'!$2:$2,0)),"---")</f>
        <v>---</v>
      </c>
      <c r="W475" s="50" t="str">
        <f t="shared" si="83"/>
        <v>---</v>
      </c>
      <c r="X475" s="50" t="str">
        <f>IFERROR(ROUND(R475*INDEX('تعرفه ها'!A:Z,MATCH("عوارض آب به ازاء هر متر مکعب",'تعرفه ها'!$B:$B,0),MATCH(F475,'تعرفه ها'!$2:$2,0)),0),"---")</f>
        <v>---</v>
      </c>
      <c r="Y475" s="50" t="str">
        <f>IFERROR(ROUND(T475*INDEX('تعرفه ها'!A:Z,MATCH("جریمه مازاد مصرف آب به ازاء هر متر مکعب",'تعرفه ها'!$B:$B,0),MATCH(F475,'تعرفه ها'!$2:$2,0)),0),"---")</f>
        <v>---</v>
      </c>
      <c r="Z475" s="50" t="str">
        <f>IFERROR(ROUND(((W475+X475+Y475)*INDEX('تعرفه ها'!A:Z,MATCH("هزینه نگهداری و تعمیرات شبکه آب",'تعرفه ها'!$B:$B,0),MATCH(F475,'تعرفه ها'!$2:$2,0))/100),0),"---")</f>
        <v>---</v>
      </c>
      <c r="AA475" s="50" t="str">
        <f>IFERROR(IF(INDEX('اطلاعات دوره'!A:Z,MATCH(G475,'اطلاعات دوره'!C:C,0),MATCH("آب",'اطلاعات دوره'!$1:$1,0))="دارد",ROUND((W475+X475+Y475)*INDEX('تعرفه ها'!A:Z,MATCH("پیک فصلی آب",'تعرفه ها'!$B:$B,0),MATCH(F475,'تعرفه ها'!$2:$2,0))/100,0),0),"---")</f>
        <v>---</v>
      </c>
      <c r="AB475" s="50" t="str">
        <f>IFERROR(ROUND(SUM(W475+X475+Y475+Z475+AA475)*INDEX('تعرفه ها'!A:Z,MATCH("مالیات آب",'تعرفه ها'!$B:$B,0),MATCH(F475,'تعرفه ها'!$2:$2,0))/100,0),"---")</f>
        <v>---</v>
      </c>
      <c r="AC475" s="50" t="str">
        <f t="shared" si="84"/>
        <v>---</v>
      </c>
      <c r="AD475" s="50" t="str">
        <f t="shared" si="77"/>
        <v>---</v>
      </c>
      <c r="AE475" s="50" t="str">
        <f t="shared" si="85"/>
        <v>---</v>
      </c>
      <c r="AF475" s="50" t="str">
        <f t="shared" si="86"/>
        <v>---</v>
      </c>
      <c r="AG475" s="153" t="str">
        <f t="shared" si="87"/>
        <v>---</v>
      </c>
      <c r="AI475" s="183" t="str">
        <f>IFERROR(IF(INDEX(پرداخت!A:AZ,MATCH(A475&amp;" - "&amp;"آب",پرداخت!$B:$B,0),MATCH(G475,پرداخت!$1:$1,0))="نشده","نشده","شده"),"---")</f>
        <v>---</v>
      </c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/>
      <c r="BC475" s="30"/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  <c r="BT475" s="30"/>
      <c r="BU475" s="30"/>
      <c r="BV475" s="30"/>
      <c r="BW475" s="30"/>
      <c r="BX475" s="30"/>
      <c r="BY475" s="30"/>
      <c r="BZ475" s="30"/>
      <c r="CA475" s="30"/>
    </row>
    <row r="476" spans="1:79" ht="34.9" hidden="1" customHeight="1">
      <c r="A476" s="170"/>
      <c r="B476" s="47">
        <f>IFERROR(INDEX('اطلاعات انشعابات شرکتها'!A:BB,MATCH(A476,'اطلاعات انشعابات شرکتها'!A:A,0),MATCH(B$1,'اطلاعات انشعابات شرکتها'!$1:$1,0)),0)</f>
        <v>0</v>
      </c>
      <c r="C476" s="48">
        <f>IFERROR(INDEX('اطلاعات انشعابات شرکتها'!A:BB,MATCH(A476,'اطلاعات انشعابات شرکتها'!A:A,0),MATCH(C$1,'اطلاعات انشعابات شرکتها'!$1:$1,0)),0)</f>
        <v>0</v>
      </c>
      <c r="D476" s="45"/>
      <c r="E476" s="171"/>
      <c r="F476" s="170"/>
      <c r="G476" s="47" t="str">
        <f t="shared" si="78"/>
        <v>/</v>
      </c>
      <c r="H476" s="47">
        <f>IFERROR(INDEX('اطلاعات دوره'!A:Z,MATCH(G476,'اطلاعات دوره'!C:C,0),MATCH(H$1,'اطلاعات دوره'!$1:$1,0)),0)</f>
        <v>0</v>
      </c>
      <c r="I476" s="47">
        <f>IFERROR(INDEX('اطلاعات دوره'!A:Z,MATCH(G476,'اطلاعات دوره'!C:C,0),MATCH(I$1,'اطلاعات دوره'!$1:$1,0)),0)</f>
        <v>0</v>
      </c>
      <c r="J476" s="48">
        <f>IFERROR(INDEX('اطلاعات دوره'!A:Z,MATCH(G476,'اطلاعات دوره'!C:C,0),MATCH(J$1,'اطلاعات دوره'!$1:$1,0)),0)</f>
        <v>0</v>
      </c>
      <c r="K476" s="46"/>
      <c r="L476" s="158" t="str">
        <f>IFERROR(INDEX('اطلاعات دوره'!A:Z,MATCH(G476,'اطلاعات دوره'!C:C,0)-1,MATCH("عنوان",'اطلاعات دوره'!$1:$1,0)),"---")</f>
        <v>---</v>
      </c>
      <c r="M476" s="47" t="str">
        <f t="shared" si="79"/>
        <v>----</v>
      </c>
      <c r="N476" s="48" t="str">
        <f t="shared" si="80"/>
        <v>-/</v>
      </c>
      <c r="O476" s="45"/>
      <c r="P476" s="240">
        <f>IFERROR(INDEX('قرائت کنتور'!A:AZ,MATCH(A476&amp;"-"&amp;"آب",'قرائت کنتور'!B:B,0),MATCH(L476,'قرائت کنتور'!$1:$1,0)),0)</f>
        <v>0</v>
      </c>
      <c r="Q476" s="241">
        <f>IFERROR(INDEX('قرائت کنتور'!A:AZ,MATCH(A476&amp;"-"&amp;"آب",'قرائت کنتور'!B:B,0),MATCH(G476,'قرائت کنتور'!$1:$1,0)),0)</f>
        <v>0</v>
      </c>
      <c r="R476" s="241">
        <f t="shared" si="81"/>
        <v>0</v>
      </c>
      <c r="S476" s="241" t="str">
        <f>IFERROR(INDEX('اطلاعات انشعابات شرکتها'!A:AB,MATCH(A476,'اطلاعات انشعابات شرکتها'!A:A,0),MATCH(S$1,'اطلاعات انشعابات شرکتها'!$1:$1,0)),"---")</f>
        <v>---</v>
      </c>
      <c r="T476" s="227" t="str">
        <f t="shared" si="82"/>
        <v>---</v>
      </c>
      <c r="U476" s="45"/>
      <c r="V476" s="155" t="str">
        <f>IFERROR(INDEX('تعرفه ها'!A:Z,MATCH("بهای هر متر مکعب آب مصرفی",'تعرفه ها'!$B:$B,0),MATCH(F476,'تعرفه ها'!$2:$2,0)),"---")</f>
        <v>---</v>
      </c>
      <c r="W476" s="50" t="str">
        <f t="shared" si="83"/>
        <v>---</v>
      </c>
      <c r="X476" s="50" t="str">
        <f>IFERROR(ROUND(R476*INDEX('تعرفه ها'!A:Z,MATCH("عوارض آب به ازاء هر متر مکعب",'تعرفه ها'!$B:$B,0),MATCH(F476,'تعرفه ها'!$2:$2,0)),0),"---")</f>
        <v>---</v>
      </c>
      <c r="Y476" s="50" t="str">
        <f>IFERROR(ROUND(T476*INDEX('تعرفه ها'!A:Z,MATCH("جریمه مازاد مصرف آب به ازاء هر متر مکعب",'تعرفه ها'!$B:$B,0),MATCH(F476,'تعرفه ها'!$2:$2,0)),0),"---")</f>
        <v>---</v>
      </c>
      <c r="Z476" s="50" t="str">
        <f>IFERROR(ROUND(((W476+X476+Y476)*INDEX('تعرفه ها'!A:Z,MATCH("هزینه نگهداری و تعمیرات شبکه آب",'تعرفه ها'!$B:$B,0),MATCH(F476,'تعرفه ها'!$2:$2,0))/100),0),"---")</f>
        <v>---</v>
      </c>
      <c r="AA476" s="50" t="str">
        <f>IFERROR(IF(INDEX('اطلاعات دوره'!A:Z,MATCH(G476,'اطلاعات دوره'!C:C,0),MATCH("آب",'اطلاعات دوره'!$1:$1,0))="دارد",ROUND((W476+X476+Y476)*INDEX('تعرفه ها'!A:Z,MATCH("پیک فصلی آب",'تعرفه ها'!$B:$B,0),MATCH(F476,'تعرفه ها'!$2:$2,0))/100,0),0),"---")</f>
        <v>---</v>
      </c>
      <c r="AB476" s="50" t="str">
        <f>IFERROR(ROUND(SUM(W476+X476+Y476+Z476+AA476)*INDEX('تعرفه ها'!A:Z,MATCH("مالیات آب",'تعرفه ها'!$B:$B,0),MATCH(F476,'تعرفه ها'!$2:$2,0))/100,0),"---")</f>
        <v>---</v>
      </c>
      <c r="AC476" s="50" t="str">
        <f t="shared" si="84"/>
        <v>---</v>
      </c>
      <c r="AD476" s="50" t="str">
        <f t="shared" si="77"/>
        <v>---</v>
      </c>
      <c r="AE476" s="50" t="str">
        <f t="shared" si="85"/>
        <v>---</v>
      </c>
      <c r="AF476" s="50" t="str">
        <f t="shared" si="86"/>
        <v>---</v>
      </c>
      <c r="AG476" s="153" t="str">
        <f t="shared" si="87"/>
        <v>---</v>
      </c>
      <c r="AI476" s="183" t="str">
        <f>IFERROR(IF(INDEX(پرداخت!A:AZ,MATCH(A476&amp;" - "&amp;"آب",پرداخت!$B:$B,0),MATCH(G476,پرداخت!$1:$1,0))="نشده","نشده","شده"),"---")</f>
        <v>---</v>
      </c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/>
      <c r="BC476" s="30"/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  <c r="BT476" s="30"/>
      <c r="BU476" s="30"/>
      <c r="BV476" s="30"/>
      <c r="BW476" s="30"/>
      <c r="BX476" s="30"/>
      <c r="BY476" s="30"/>
      <c r="BZ476" s="30"/>
      <c r="CA476" s="30"/>
    </row>
    <row r="477" spans="1:79" ht="34.9" hidden="1" customHeight="1">
      <c r="A477" s="170"/>
      <c r="B477" s="47">
        <f>IFERROR(INDEX('اطلاعات انشعابات شرکتها'!A:BB,MATCH(A477,'اطلاعات انشعابات شرکتها'!A:A,0),MATCH(B$1,'اطلاعات انشعابات شرکتها'!$1:$1,0)),0)</f>
        <v>0</v>
      </c>
      <c r="C477" s="48">
        <f>IFERROR(INDEX('اطلاعات انشعابات شرکتها'!A:BB,MATCH(A477,'اطلاعات انشعابات شرکتها'!A:A,0),MATCH(C$1,'اطلاعات انشعابات شرکتها'!$1:$1,0)),0)</f>
        <v>0</v>
      </c>
      <c r="D477" s="45"/>
      <c r="E477" s="171"/>
      <c r="F477" s="170"/>
      <c r="G477" s="47" t="str">
        <f t="shared" si="78"/>
        <v>/</v>
      </c>
      <c r="H477" s="47">
        <f>IFERROR(INDEX('اطلاعات دوره'!A:Z,MATCH(G477,'اطلاعات دوره'!C:C,0),MATCH(H$1,'اطلاعات دوره'!$1:$1,0)),0)</f>
        <v>0</v>
      </c>
      <c r="I477" s="47">
        <f>IFERROR(INDEX('اطلاعات دوره'!A:Z,MATCH(G477,'اطلاعات دوره'!C:C,0),MATCH(I$1,'اطلاعات دوره'!$1:$1,0)),0)</f>
        <v>0</v>
      </c>
      <c r="J477" s="48">
        <f>IFERROR(INDEX('اطلاعات دوره'!A:Z,MATCH(G477,'اطلاعات دوره'!C:C,0),MATCH(J$1,'اطلاعات دوره'!$1:$1,0)),0)</f>
        <v>0</v>
      </c>
      <c r="K477" s="46"/>
      <c r="L477" s="158" t="str">
        <f>IFERROR(INDEX('اطلاعات دوره'!A:Z,MATCH(G477,'اطلاعات دوره'!C:C,0)-1,MATCH("عنوان",'اطلاعات دوره'!$1:$1,0)),"---")</f>
        <v>---</v>
      </c>
      <c r="M477" s="47" t="str">
        <f t="shared" si="79"/>
        <v>----</v>
      </c>
      <c r="N477" s="48" t="str">
        <f t="shared" si="80"/>
        <v>-/</v>
      </c>
      <c r="O477" s="45"/>
      <c r="P477" s="240">
        <f>IFERROR(INDEX('قرائت کنتور'!A:AZ,MATCH(A477&amp;"-"&amp;"آب",'قرائت کنتور'!B:B,0),MATCH(L477,'قرائت کنتور'!$1:$1,0)),0)</f>
        <v>0</v>
      </c>
      <c r="Q477" s="241">
        <f>IFERROR(INDEX('قرائت کنتور'!A:AZ,MATCH(A477&amp;"-"&amp;"آب",'قرائت کنتور'!B:B,0),MATCH(G477,'قرائت کنتور'!$1:$1,0)),0)</f>
        <v>0</v>
      </c>
      <c r="R477" s="241">
        <f t="shared" si="81"/>
        <v>0</v>
      </c>
      <c r="S477" s="241" t="str">
        <f>IFERROR(INDEX('اطلاعات انشعابات شرکتها'!A:AB,MATCH(A477,'اطلاعات انشعابات شرکتها'!A:A,0),MATCH(S$1,'اطلاعات انشعابات شرکتها'!$1:$1,0)),"---")</f>
        <v>---</v>
      </c>
      <c r="T477" s="227" t="str">
        <f t="shared" si="82"/>
        <v>---</v>
      </c>
      <c r="U477" s="45"/>
      <c r="V477" s="155" t="str">
        <f>IFERROR(INDEX('تعرفه ها'!A:Z,MATCH("بهای هر متر مکعب آب مصرفی",'تعرفه ها'!$B:$B,0),MATCH(F477,'تعرفه ها'!$2:$2,0)),"---")</f>
        <v>---</v>
      </c>
      <c r="W477" s="50" t="str">
        <f t="shared" si="83"/>
        <v>---</v>
      </c>
      <c r="X477" s="50" t="str">
        <f>IFERROR(ROUND(R477*INDEX('تعرفه ها'!A:Z,MATCH("عوارض آب به ازاء هر متر مکعب",'تعرفه ها'!$B:$B,0),MATCH(F477,'تعرفه ها'!$2:$2,0)),0),"---")</f>
        <v>---</v>
      </c>
      <c r="Y477" s="50" t="str">
        <f>IFERROR(ROUND(T477*INDEX('تعرفه ها'!A:Z,MATCH("جریمه مازاد مصرف آب به ازاء هر متر مکعب",'تعرفه ها'!$B:$B,0),MATCH(F477,'تعرفه ها'!$2:$2,0)),0),"---")</f>
        <v>---</v>
      </c>
      <c r="Z477" s="50" t="str">
        <f>IFERROR(ROUND(((W477+X477+Y477)*INDEX('تعرفه ها'!A:Z,MATCH("هزینه نگهداری و تعمیرات شبکه آب",'تعرفه ها'!$B:$B,0),MATCH(F477,'تعرفه ها'!$2:$2,0))/100),0),"---")</f>
        <v>---</v>
      </c>
      <c r="AA477" s="50" t="str">
        <f>IFERROR(IF(INDEX('اطلاعات دوره'!A:Z,MATCH(G477,'اطلاعات دوره'!C:C,0),MATCH("آب",'اطلاعات دوره'!$1:$1,0))="دارد",ROUND((W477+X477+Y477)*INDEX('تعرفه ها'!A:Z,MATCH("پیک فصلی آب",'تعرفه ها'!$B:$B,0),MATCH(F477,'تعرفه ها'!$2:$2,0))/100,0),0),"---")</f>
        <v>---</v>
      </c>
      <c r="AB477" s="50" t="str">
        <f>IFERROR(ROUND(SUM(W477+X477+Y477+Z477+AA477)*INDEX('تعرفه ها'!A:Z,MATCH("مالیات آب",'تعرفه ها'!$B:$B,0),MATCH(F477,'تعرفه ها'!$2:$2,0))/100,0),"---")</f>
        <v>---</v>
      </c>
      <c r="AC477" s="50" t="str">
        <f t="shared" si="84"/>
        <v>---</v>
      </c>
      <c r="AD477" s="50" t="str">
        <f t="shared" si="77"/>
        <v>---</v>
      </c>
      <c r="AE477" s="50" t="str">
        <f t="shared" si="85"/>
        <v>---</v>
      </c>
      <c r="AF477" s="50" t="str">
        <f t="shared" si="86"/>
        <v>---</v>
      </c>
      <c r="AG477" s="153" t="str">
        <f t="shared" si="87"/>
        <v>---</v>
      </c>
      <c r="AI477" s="183" t="str">
        <f>IFERROR(IF(INDEX(پرداخت!A:AZ,MATCH(A477&amp;" - "&amp;"آب",پرداخت!$B:$B,0),MATCH(G477,پرداخت!$1:$1,0))="نشده","نشده","شده"),"---")</f>
        <v>---</v>
      </c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/>
      <c r="BC477" s="30"/>
      <c r="BD477" s="30"/>
      <c r="BE477" s="30"/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  <c r="BT477" s="30"/>
      <c r="BU477" s="30"/>
      <c r="BV477" s="30"/>
      <c r="BW477" s="30"/>
      <c r="BX477" s="30"/>
      <c r="BY477" s="30"/>
      <c r="BZ477" s="30"/>
      <c r="CA477" s="30"/>
    </row>
    <row r="478" spans="1:79" ht="34.9" hidden="1" customHeight="1">
      <c r="A478" s="170"/>
      <c r="B478" s="47">
        <f>IFERROR(INDEX('اطلاعات انشعابات شرکتها'!A:BB,MATCH(A478,'اطلاعات انشعابات شرکتها'!A:A,0),MATCH(B$1,'اطلاعات انشعابات شرکتها'!$1:$1,0)),0)</f>
        <v>0</v>
      </c>
      <c r="C478" s="48">
        <f>IFERROR(INDEX('اطلاعات انشعابات شرکتها'!A:BB,MATCH(A478,'اطلاعات انشعابات شرکتها'!A:A,0),MATCH(C$1,'اطلاعات انشعابات شرکتها'!$1:$1,0)),0)</f>
        <v>0</v>
      </c>
      <c r="D478" s="45"/>
      <c r="E478" s="171"/>
      <c r="F478" s="170"/>
      <c r="G478" s="47" t="str">
        <f t="shared" si="78"/>
        <v>/</v>
      </c>
      <c r="H478" s="47">
        <f>IFERROR(INDEX('اطلاعات دوره'!A:Z,MATCH(G478,'اطلاعات دوره'!C:C,0),MATCH(H$1,'اطلاعات دوره'!$1:$1,0)),0)</f>
        <v>0</v>
      </c>
      <c r="I478" s="47">
        <f>IFERROR(INDEX('اطلاعات دوره'!A:Z,MATCH(G478,'اطلاعات دوره'!C:C,0),MATCH(I$1,'اطلاعات دوره'!$1:$1,0)),0)</f>
        <v>0</v>
      </c>
      <c r="J478" s="48">
        <f>IFERROR(INDEX('اطلاعات دوره'!A:Z,MATCH(G478,'اطلاعات دوره'!C:C,0),MATCH(J$1,'اطلاعات دوره'!$1:$1,0)),0)</f>
        <v>0</v>
      </c>
      <c r="K478" s="46"/>
      <c r="L478" s="158" t="str">
        <f>IFERROR(INDEX('اطلاعات دوره'!A:Z,MATCH(G478,'اطلاعات دوره'!C:C,0)-1,MATCH("عنوان",'اطلاعات دوره'!$1:$1,0)),"---")</f>
        <v>---</v>
      </c>
      <c r="M478" s="47" t="str">
        <f t="shared" si="79"/>
        <v>----</v>
      </c>
      <c r="N478" s="48" t="str">
        <f t="shared" si="80"/>
        <v>-/</v>
      </c>
      <c r="O478" s="45"/>
      <c r="P478" s="240">
        <f>IFERROR(INDEX('قرائت کنتور'!A:AZ,MATCH(A478&amp;"-"&amp;"آب",'قرائت کنتور'!B:B,0),MATCH(L478,'قرائت کنتور'!$1:$1,0)),0)</f>
        <v>0</v>
      </c>
      <c r="Q478" s="241">
        <f>IFERROR(INDEX('قرائت کنتور'!A:AZ,MATCH(A478&amp;"-"&amp;"آب",'قرائت کنتور'!B:B,0),MATCH(G478,'قرائت کنتور'!$1:$1,0)),0)</f>
        <v>0</v>
      </c>
      <c r="R478" s="241">
        <f t="shared" si="81"/>
        <v>0</v>
      </c>
      <c r="S478" s="241" t="str">
        <f>IFERROR(INDEX('اطلاعات انشعابات شرکتها'!A:AB,MATCH(A478,'اطلاعات انشعابات شرکتها'!A:A,0),MATCH(S$1,'اطلاعات انشعابات شرکتها'!$1:$1,0)),"---")</f>
        <v>---</v>
      </c>
      <c r="T478" s="227" t="str">
        <f t="shared" si="82"/>
        <v>---</v>
      </c>
      <c r="U478" s="45"/>
      <c r="V478" s="155" t="str">
        <f>IFERROR(INDEX('تعرفه ها'!A:Z,MATCH("بهای هر متر مکعب آب مصرفی",'تعرفه ها'!$B:$B,0),MATCH(F478,'تعرفه ها'!$2:$2,0)),"---")</f>
        <v>---</v>
      </c>
      <c r="W478" s="50" t="str">
        <f t="shared" si="83"/>
        <v>---</v>
      </c>
      <c r="X478" s="50" t="str">
        <f>IFERROR(ROUND(R478*INDEX('تعرفه ها'!A:Z,MATCH("عوارض آب به ازاء هر متر مکعب",'تعرفه ها'!$B:$B,0),MATCH(F478,'تعرفه ها'!$2:$2,0)),0),"---")</f>
        <v>---</v>
      </c>
      <c r="Y478" s="50" t="str">
        <f>IFERROR(ROUND(T478*INDEX('تعرفه ها'!A:Z,MATCH("جریمه مازاد مصرف آب به ازاء هر متر مکعب",'تعرفه ها'!$B:$B,0),MATCH(F478,'تعرفه ها'!$2:$2,0)),0),"---")</f>
        <v>---</v>
      </c>
      <c r="Z478" s="50" t="str">
        <f>IFERROR(ROUND(((W478+X478+Y478)*INDEX('تعرفه ها'!A:Z,MATCH("هزینه نگهداری و تعمیرات شبکه آب",'تعرفه ها'!$B:$B,0),MATCH(F478,'تعرفه ها'!$2:$2,0))/100),0),"---")</f>
        <v>---</v>
      </c>
      <c r="AA478" s="50" t="str">
        <f>IFERROR(IF(INDEX('اطلاعات دوره'!A:Z,MATCH(G478,'اطلاعات دوره'!C:C,0),MATCH("آب",'اطلاعات دوره'!$1:$1,0))="دارد",ROUND((W478+X478+Y478)*INDEX('تعرفه ها'!A:Z,MATCH("پیک فصلی آب",'تعرفه ها'!$B:$B,0),MATCH(F478,'تعرفه ها'!$2:$2,0))/100,0),0),"---")</f>
        <v>---</v>
      </c>
      <c r="AB478" s="50" t="str">
        <f>IFERROR(ROUND(SUM(W478+X478+Y478+Z478+AA478)*INDEX('تعرفه ها'!A:Z,MATCH("مالیات آب",'تعرفه ها'!$B:$B,0),MATCH(F478,'تعرفه ها'!$2:$2,0))/100,0),"---")</f>
        <v>---</v>
      </c>
      <c r="AC478" s="50" t="str">
        <f t="shared" si="84"/>
        <v>---</v>
      </c>
      <c r="AD478" s="50" t="str">
        <f t="shared" si="77"/>
        <v>---</v>
      </c>
      <c r="AE478" s="50" t="str">
        <f t="shared" si="85"/>
        <v>---</v>
      </c>
      <c r="AF478" s="50" t="str">
        <f t="shared" si="86"/>
        <v>---</v>
      </c>
      <c r="AG478" s="153" t="str">
        <f t="shared" si="87"/>
        <v>---</v>
      </c>
      <c r="AI478" s="183" t="str">
        <f>IFERROR(IF(INDEX(پرداخت!A:AZ,MATCH(A478&amp;" - "&amp;"آب",پرداخت!$B:$B,0),MATCH(G478,پرداخت!$1:$1,0))="نشده","نشده","شده"),"---")</f>
        <v>---</v>
      </c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/>
      <c r="BC478" s="30"/>
      <c r="BD478" s="30"/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  <c r="BT478" s="30"/>
      <c r="BU478" s="30"/>
      <c r="BV478" s="30"/>
      <c r="BW478" s="30"/>
      <c r="BX478" s="30"/>
      <c r="BY478" s="30"/>
      <c r="BZ478" s="30"/>
      <c r="CA478" s="30"/>
    </row>
    <row r="479" spans="1:79" ht="34.9" hidden="1" customHeight="1">
      <c r="A479" s="170"/>
      <c r="B479" s="47">
        <f>IFERROR(INDEX('اطلاعات انشعابات شرکتها'!A:BB,MATCH(A479,'اطلاعات انشعابات شرکتها'!A:A,0),MATCH(B$1,'اطلاعات انشعابات شرکتها'!$1:$1,0)),0)</f>
        <v>0</v>
      </c>
      <c r="C479" s="48">
        <f>IFERROR(INDEX('اطلاعات انشعابات شرکتها'!A:BB,MATCH(A479,'اطلاعات انشعابات شرکتها'!A:A,0),MATCH(C$1,'اطلاعات انشعابات شرکتها'!$1:$1,0)),0)</f>
        <v>0</v>
      </c>
      <c r="D479" s="45"/>
      <c r="E479" s="171"/>
      <c r="F479" s="170"/>
      <c r="G479" s="47" t="str">
        <f t="shared" si="78"/>
        <v>/</v>
      </c>
      <c r="H479" s="47">
        <f>IFERROR(INDEX('اطلاعات دوره'!A:Z,MATCH(G479,'اطلاعات دوره'!C:C,0),MATCH(H$1,'اطلاعات دوره'!$1:$1,0)),0)</f>
        <v>0</v>
      </c>
      <c r="I479" s="47">
        <f>IFERROR(INDEX('اطلاعات دوره'!A:Z,MATCH(G479,'اطلاعات دوره'!C:C,0),MATCH(I$1,'اطلاعات دوره'!$1:$1,0)),0)</f>
        <v>0</v>
      </c>
      <c r="J479" s="48">
        <f>IFERROR(INDEX('اطلاعات دوره'!A:Z,MATCH(G479,'اطلاعات دوره'!C:C,0),MATCH(J$1,'اطلاعات دوره'!$1:$1,0)),0)</f>
        <v>0</v>
      </c>
      <c r="K479" s="46"/>
      <c r="L479" s="158" t="str">
        <f>IFERROR(INDEX('اطلاعات دوره'!A:Z,MATCH(G479,'اطلاعات دوره'!C:C,0)-1,MATCH("عنوان",'اطلاعات دوره'!$1:$1,0)),"---")</f>
        <v>---</v>
      </c>
      <c r="M479" s="47" t="str">
        <f t="shared" si="79"/>
        <v>----</v>
      </c>
      <c r="N479" s="48" t="str">
        <f t="shared" si="80"/>
        <v>-/</v>
      </c>
      <c r="O479" s="45"/>
      <c r="P479" s="240">
        <f>IFERROR(INDEX('قرائت کنتور'!A:AZ,MATCH(A479&amp;"-"&amp;"آب",'قرائت کنتور'!B:B,0),MATCH(L479,'قرائت کنتور'!$1:$1,0)),0)</f>
        <v>0</v>
      </c>
      <c r="Q479" s="241">
        <f>IFERROR(INDEX('قرائت کنتور'!A:AZ,MATCH(A479&amp;"-"&amp;"آب",'قرائت کنتور'!B:B,0),MATCH(G479,'قرائت کنتور'!$1:$1,0)),0)</f>
        <v>0</v>
      </c>
      <c r="R479" s="241">
        <f t="shared" si="81"/>
        <v>0</v>
      </c>
      <c r="S479" s="241" t="str">
        <f>IFERROR(INDEX('اطلاعات انشعابات شرکتها'!A:AB,MATCH(A479,'اطلاعات انشعابات شرکتها'!A:A,0),MATCH(S$1,'اطلاعات انشعابات شرکتها'!$1:$1,0)),"---")</f>
        <v>---</v>
      </c>
      <c r="T479" s="227" t="str">
        <f t="shared" si="82"/>
        <v>---</v>
      </c>
      <c r="U479" s="45"/>
      <c r="V479" s="155" t="str">
        <f>IFERROR(INDEX('تعرفه ها'!A:Z,MATCH("بهای هر متر مکعب آب مصرفی",'تعرفه ها'!$B:$B,0),MATCH(F479,'تعرفه ها'!$2:$2,0)),"---")</f>
        <v>---</v>
      </c>
      <c r="W479" s="50" t="str">
        <f t="shared" si="83"/>
        <v>---</v>
      </c>
      <c r="X479" s="50" t="str">
        <f>IFERROR(ROUND(R479*INDEX('تعرفه ها'!A:Z,MATCH("عوارض آب به ازاء هر متر مکعب",'تعرفه ها'!$B:$B,0),MATCH(F479,'تعرفه ها'!$2:$2,0)),0),"---")</f>
        <v>---</v>
      </c>
      <c r="Y479" s="50" t="str">
        <f>IFERROR(ROUND(T479*INDEX('تعرفه ها'!A:Z,MATCH("جریمه مازاد مصرف آب به ازاء هر متر مکعب",'تعرفه ها'!$B:$B,0),MATCH(F479,'تعرفه ها'!$2:$2,0)),0),"---")</f>
        <v>---</v>
      </c>
      <c r="Z479" s="50" t="str">
        <f>IFERROR(ROUND(((W479+X479+Y479)*INDEX('تعرفه ها'!A:Z,MATCH("هزینه نگهداری و تعمیرات شبکه آب",'تعرفه ها'!$B:$B,0),MATCH(F479,'تعرفه ها'!$2:$2,0))/100),0),"---")</f>
        <v>---</v>
      </c>
      <c r="AA479" s="50" t="str">
        <f>IFERROR(IF(INDEX('اطلاعات دوره'!A:Z,MATCH(G479,'اطلاعات دوره'!C:C,0),MATCH("آب",'اطلاعات دوره'!$1:$1,0))="دارد",ROUND((W479+X479+Y479)*INDEX('تعرفه ها'!A:Z,MATCH("پیک فصلی آب",'تعرفه ها'!$B:$B,0),MATCH(F479,'تعرفه ها'!$2:$2,0))/100,0),0),"---")</f>
        <v>---</v>
      </c>
      <c r="AB479" s="50" t="str">
        <f>IFERROR(ROUND(SUM(W479+X479+Y479+Z479+AA479)*INDEX('تعرفه ها'!A:Z,MATCH("مالیات آب",'تعرفه ها'!$B:$B,0),MATCH(F479,'تعرفه ها'!$2:$2,0))/100,0),"---")</f>
        <v>---</v>
      </c>
      <c r="AC479" s="50" t="str">
        <f t="shared" si="84"/>
        <v>---</v>
      </c>
      <c r="AD479" s="50" t="str">
        <f t="shared" si="77"/>
        <v>---</v>
      </c>
      <c r="AE479" s="50" t="str">
        <f t="shared" si="85"/>
        <v>---</v>
      </c>
      <c r="AF479" s="50" t="str">
        <f t="shared" si="86"/>
        <v>---</v>
      </c>
      <c r="AG479" s="153" t="str">
        <f t="shared" si="87"/>
        <v>---</v>
      </c>
      <c r="AI479" s="183" t="str">
        <f>IFERROR(IF(INDEX(پرداخت!A:AZ,MATCH(A479&amp;" - "&amp;"آب",پرداخت!$B:$B,0),MATCH(G479,پرداخت!$1:$1,0))="نشده","نشده","شده"),"---")</f>
        <v>---</v>
      </c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/>
      <c r="BC479" s="30"/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  <c r="BT479" s="30"/>
      <c r="BU479" s="30"/>
      <c r="BV479" s="30"/>
      <c r="BW479" s="30"/>
      <c r="BX479" s="30"/>
      <c r="BY479" s="30"/>
      <c r="BZ479" s="30"/>
      <c r="CA479" s="30"/>
    </row>
    <row r="480" spans="1:79" ht="34.9" hidden="1" customHeight="1">
      <c r="A480" s="170"/>
      <c r="B480" s="47">
        <f>IFERROR(INDEX('اطلاعات انشعابات شرکتها'!A:BB,MATCH(A480,'اطلاعات انشعابات شرکتها'!A:A,0),MATCH(B$1,'اطلاعات انشعابات شرکتها'!$1:$1,0)),0)</f>
        <v>0</v>
      </c>
      <c r="C480" s="48">
        <f>IFERROR(INDEX('اطلاعات انشعابات شرکتها'!A:BB,MATCH(A480,'اطلاعات انشعابات شرکتها'!A:A,0),MATCH(C$1,'اطلاعات انشعابات شرکتها'!$1:$1,0)),0)</f>
        <v>0</v>
      </c>
      <c r="D480" s="45"/>
      <c r="E480" s="171"/>
      <c r="F480" s="170"/>
      <c r="G480" s="47" t="str">
        <f t="shared" si="78"/>
        <v>/</v>
      </c>
      <c r="H480" s="47">
        <f>IFERROR(INDEX('اطلاعات دوره'!A:Z,MATCH(G480,'اطلاعات دوره'!C:C,0),MATCH(H$1,'اطلاعات دوره'!$1:$1,0)),0)</f>
        <v>0</v>
      </c>
      <c r="I480" s="47">
        <f>IFERROR(INDEX('اطلاعات دوره'!A:Z,MATCH(G480,'اطلاعات دوره'!C:C,0),MATCH(I$1,'اطلاعات دوره'!$1:$1,0)),0)</f>
        <v>0</v>
      </c>
      <c r="J480" s="48">
        <f>IFERROR(INDEX('اطلاعات دوره'!A:Z,MATCH(G480,'اطلاعات دوره'!C:C,0),MATCH(J$1,'اطلاعات دوره'!$1:$1,0)),0)</f>
        <v>0</v>
      </c>
      <c r="K480" s="46"/>
      <c r="L480" s="158" t="str">
        <f>IFERROR(INDEX('اطلاعات دوره'!A:Z,MATCH(G480,'اطلاعات دوره'!C:C,0)-1,MATCH("عنوان",'اطلاعات دوره'!$1:$1,0)),"---")</f>
        <v>---</v>
      </c>
      <c r="M480" s="47" t="str">
        <f t="shared" si="79"/>
        <v>----</v>
      </c>
      <c r="N480" s="48" t="str">
        <f t="shared" si="80"/>
        <v>-/</v>
      </c>
      <c r="O480" s="45"/>
      <c r="P480" s="240">
        <f>IFERROR(INDEX('قرائت کنتور'!A:AZ,MATCH(A480&amp;"-"&amp;"آب",'قرائت کنتور'!B:B,0),MATCH(L480,'قرائت کنتور'!$1:$1,0)),0)</f>
        <v>0</v>
      </c>
      <c r="Q480" s="241">
        <f>IFERROR(INDEX('قرائت کنتور'!A:AZ,MATCH(A480&amp;"-"&amp;"آب",'قرائت کنتور'!B:B,0),MATCH(G480,'قرائت کنتور'!$1:$1,0)),0)</f>
        <v>0</v>
      </c>
      <c r="R480" s="241">
        <f t="shared" si="81"/>
        <v>0</v>
      </c>
      <c r="S480" s="241" t="str">
        <f>IFERROR(INDEX('اطلاعات انشعابات شرکتها'!A:AB,MATCH(A480,'اطلاعات انشعابات شرکتها'!A:A,0),MATCH(S$1,'اطلاعات انشعابات شرکتها'!$1:$1,0)),"---")</f>
        <v>---</v>
      </c>
      <c r="T480" s="227" t="str">
        <f t="shared" si="82"/>
        <v>---</v>
      </c>
      <c r="U480" s="45"/>
      <c r="V480" s="155" t="str">
        <f>IFERROR(INDEX('تعرفه ها'!A:Z,MATCH("بهای هر متر مکعب آب مصرفی",'تعرفه ها'!$B:$B,0),MATCH(F480,'تعرفه ها'!$2:$2,0)),"---")</f>
        <v>---</v>
      </c>
      <c r="W480" s="50" t="str">
        <f t="shared" si="83"/>
        <v>---</v>
      </c>
      <c r="X480" s="50" t="str">
        <f>IFERROR(ROUND(R480*INDEX('تعرفه ها'!A:Z,MATCH("عوارض آب به ازاء هر متر مکعب",'تعرفه ها'!$B:$B,0),MATCH(F480,'تعرفه ها'!$2:$2,0)),0),"---")</f>
        <v>---</v>
      </c>
      <c r="Y480" s="50" t="str">
        <f>IFERROR(ROUND(T480*INDEX('تعرفه ها'!A:Z,MATCH("جریمه مازاد مصرف آب به ازاء هر متر مکعب",'تعرفه ها'!$B:$B,0),MATCH(F480,'تعرفه ها'!$2:$2,0)),0),"---")</f>
        <v>---</v>
      </c>
      <c r="Z480" s="50" t="str">
        <f>IFERROR(ROUND(((W480+X480+Y480)*INDEX('تعرفه ها'!A:Z,MATCH("هزینه نگهداری و تعمیرات شبکه آب",'تعرفه ها'!$B:$B,0),MATCH(F480,'تعرفه ها'!$2:$2,0))/100),0),"---")</f>
        <v>---</v>
      </c>
      <c r="AA480" s="50" t="str">
        <f>IFERROR(IF(INDEX('اطلاعات دوره'!A:Z,MATCH(G480,'اطلاعات دوره'!C:C,0),MATCH("آب",'اطلاعات دوره'!$1:$1,0))="دارد",ROUND((W480+X480+Y480)*INDEX('تعرفه ها'!A:Z,MATCH("پیک فصلی آب",'تعرفه ها'!$B:$B,0),MATCH(F480,'تعرفه ها'!$2:$2,0))/100,0),0),"---")</f>
        <v>---</v>
      </c>
      <c r="AB480" s="50" t="str">
        <f>IFERROR(ROUND(SUM(W480+X480+Y480+Z480+AA480)*INDEX('تعرفه ها'!A:Z,MATCH("مالیات آب",'تعرفه ها'!$B:$B,0),MATCH(F480,'تعرفه ها'!$2:$2,0))/100,0),"---")</f>
        <v>---</v>
      </c>
      <c r="AC480" s="50" t="str">
        <f t="shared" si="84"/>
        <v>---</v>
      </c>
      <c r="AD480" s="50" t="str">
        <f t="shared" si="77"/>
        <v>---</v>
      </c>
      <c r="AE480" s="50" t="str">
        <f t="shared" si="85"/>
        <v>---</v>
      </c>
      <c r="AF480" s="50" t="str">
        <f t="shared" si="86"/>
        <v>---</v>
      </c>
      <c r="AG480" s="153" t="str">
        <f t="shared" si="87"/>
        <v>---</v>
      </c>
      <c r="AI480" s="183" t="str">
        <f>IFERROR(IF(INDEX(پرداخت!A:AZ,MATCH(A480&amp;" - "&amp;"آب",پرداخت!$B:$B,0),MATCH(G480,پرداخت!$1:$1,0))="نشده","نشده","شده"),"---")</f>
        <v>---</v>
      </c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/>
      <c r="BC480" s="30"/>
      <c r="BD480" s="30"/>
      <c r="BE480" s="30"/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  <c r="BT480" s="30"/>
      <c r="BU480" s="30"/>
      <c r="BV480" s="30"/>
      <c r="BW480" s="30"/>
      <c r="BX480" s="30"/>
      <c r="BY480" s="30"/>
      <c r="BZ480" s="30"/>
      <c r="CA480" s="30"/>
    </row>
    <row r="481" spans="1:79" ht="34.9" hidden="1" customHeight="1">
      <c r="A481" s="170"/>
      <c r="B481" s="47">
        <f>IFERROR(INDEX('اطلاعات انشعابات شرکتها'!A:BB,MATCH(A481,'اطلاعات انشعابات شرکتها'!A:A,0),MATCH(B$1,'اطلاعات انشعابات شرکتها'!$1:$1,0)),0)</f>
        <v>0</v>
      </c>
      <c r="C481" s="48">
        <f>IFERROR(INDEX('اطلاعات انشعابات شرکتها'!A:BB,MATCH(A481,'اطلاعات انشعابات شرکتها'!A:A,0),MATCH(C$1,'اطلاعات انشعابات شرکتها'!$1:$1,0)),0)</f>
        <v>0</v>
      </c>
      <c r="D481" s="45"/>
      <c r="E481" s="171"/>
      <c r="F481" s="170"/>
      <c r="G481" s="47" t="str">
        <f t="shared" si="78"/>
        <v>/</v>
      </c>
      <c r="H481" s="47">
        <f>IFERROR(INDEX('اطلاعات دوره'!A:Z,MATCH(G481,'اطلاعات دوره'!C:C,0),MATCH(H$1,'اطلاعات دوره'!$1:$1,0)),0)</f>
        <v>0</v>
      </c>
      <c r="I481" s="47">
        <f>IFERROR(INDEX('اطلاعات دوره'!A:Z,MATCH(G481,'اطلاعات دوره'!C:C,0),MATCH(I$1,'اطلاعات دوره'!$1:$1,0)),0)</f>
        <v>0</v>
      </c>
      <c r="J481" s="48">
        <f>IFERROR(INDEX('اطلاعات دوره'!A:Z,MATCH(G481,'اطلاعات دوره'!C:C,0),MATCH(J$1,'اطلاعات دوره'!$1:$1,0)),0)</f>
        <v>0</v>
      </c>
      <c r="K481" s="46"/>
      <c r="L481" s="158" t="str">
        <f>IFERROR(INDEX('اطلاعات دوره'!A:Z,MATCH(G481,'اطلاعات دوره'!C:C,0)-1,MATCH("عنوان",'اطلاعات دوره'!$1:$1,0)),"---")</f>
        <v>---</v>
      </c>
      <c r="M481" s="47" t="str">
        <f t="shared" si="79"/>
        <v>----</v>
      </c>
      <c r="N481" s="48" t="str">
        <f t="shared" si="80"/>
        <v>-/</v>
      </c>
      <c r="O481" s="45"/>
      <c r="P481" s="240">
        <f>IFERROR(INDEX('قرائت کنتور'!A:AZ,MATCH(A481&amp;"-"&amp;"آب",'قرائت کنتور'!B:B,0),MATCH(L481,'قرائت کنتور'!$1:$1,0)),0)</f>
        <v>0</v>
      </c>
      <c r="Q481" s="241">
        <f>IFERROR(INDEX('قرائت کنتور'!A:AZ,MATCH(A481&amp;"-"&amp;"آب",'قرائت کنتور'!B:B,0),MATCH(G481,'قرائت کنتور'!$1:$1,0)),0)</f>
        <v>0</v>
      </c>
      <c r="R481" s="241">
        <f t="shared" si="81"/>
        <v>0</v>
      </c>
      <c r="S481" s="241" t="str">
        <f>IFERROR(INDEX('اطلاعات انشعابات شرکتها'!A:AB,MATCH(A481,'اطلاعات انشعابات شرکتها'!A:A,0),MATCH(S$1,'اطلاعات انشعابات شرکتها'!$1:$1,0)),"---")</f>
        <v>---</v>
      </c>
      <c r="T481" s="227" t="str">
        <f t="shared" si="82"/>
        <v>---</v>
      </c>
      <c r="U481" s="45"/>
      <c r="V481" s="155" t="str">
        <f>IFERROR(INDEX('تعرفه ها'!A:Z,MATCH("بهای هر متر مکعب آب مصرفی",'تعرفه ها'!$B:$B,0),MATCH(F481,'تعرفه ها'!$2:$2,0)),"---")</f>
        <v>---</v>
      </c>
      <c r="W481" s="50" t="str">
        <f t="shared" si="83"/>
        <v>---</v>
      </c>
      <c r="X481" s="50" t="str">
        <f>IFERROR(ROUND(R481*INDEX('تعرفه ها'!A:Z,MATCH("عوارض آب به ازاء هر متر مکعب",'تعرفه ها'!$B:$B,0),MATCH(F481,'تعرفه ها'!$2:$2,0)),0),"---")</f>
        <v>---</v>
      </c>
      <c r="Y481" s="50" t="str">
        <f>IFERROR(ROUND(T481*INDEX('تعرفه ها'!A:Z,MATCH("جریمه مازاد مصرف آب به ازاء هر متر مکعب",'تعرفه ها'!$B:$B,0),MATCH(F481,'تعرفه ها'!$2:$2,0)),0),"---")</f>
        <v>---</v>
      </c>
      <c r="Z481" s="50" t="str">
        <f>IFERROR(ROUND(((W481+X481+Y481)*INDEX('تعرفه ها'!A:Z,MATCH("هزینه نگهداری و تعمیرات شبکه آب",'تعرفه ها'!$B:$B,0),MATCH(F481,'تعرفه ها'!$2:$2,0))/100),0),"---")</f>
        <v>---</v>
      </c>
      <c r="AA481" s="50" t="str">
        <f>IFERROR(IF(INDEX('اطلاعات دوره'!A:Z,MATCH(G481,'اطلاعات دوره'!C:C,0),MATCH("آب",'اطلاعات دوره'!$1:$1,0))="دارد",ROUND((W481+X481+Y481)*INDEX('تعرفه ها'!A:Z,MATCH("پیک فصلی آب",'تعرفه ها'!$B:$B,0),MATCH(F481,'تعرفه ها'!$2:$2,0))/100,0),0),"---")</f>
        <v>---</v>
      </c>
      <c r="AB481" s="50" t="str">
        <f>IFERROR(ROUND(SUM(W481+X481+Y481+Z481+AA481)*INDEX('تعرفه ها'!A:Z,MATCH("مالیات آب",'تعرفه ها'!$B:$B,0),MATCH(F481,'تعرفه ها'!$2:$2,0))/100,0),"---")</f>
        <v>---</v>
      </c>
      <c r="AC481" s="50" t="str">
        <f t="shared" si="84"/>
        <v>---</v>
      </c>
      <c r="AD481" s="50" t="str">
        <f t="shared" si="77"/>
        <v>---</v>
      </c>
      <c r="AE481" s="50" t="str">
        <f t="shared" si="85"/>
        <v>---</v>
      </c>
      <c r="AF481" s="50" t="str">
        <f t="shared" si="86"/>
        <v>---</v>
      </c>
      <c r="AG481" s="153" t="str">
        <f t="shared" si="87"/>
        <v>---</v>
      </c>
      <c r="AI481" s="183" t="str">
        <f>IFERROR(IF(INDEX(پرداخت!A:AZ,MATCH(A481&amp;" - "&amp;"آب",پرداخت!$B:$B,0),MATCH(G481,پرداخت!$1:$1,0))="نشده","نشده","شده"),"---")</f>
        <v>---</v>
      </c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/>
      <c r="BC481" s="30"/>
      <c r="BD481" s="30"/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  <c r="BT481" s="30"/>
      <c r="BU481" s="30"/>
      <c r="BV481" s="30"/>
      <c r="BW481" s="30"/>
      <c r="BX481" s="30"/>
      <c r="BY481" s="30"/>
      <c r="BZ481" s="30"/>
      <c r="CA481" s="30"/>
    </row>
    <row r="482" spans="1:79" ht="34.9" hidden="1" customHeight="1">
      <c r="A482" s="170"/>
      <c r="B482" s="47">
        <f>IFERROR(INDEX('اطلاعات انشعابات شرکتها'!A:BB,MATCH(A482,'اطلاعات انشعابات شرکتها'!A:A,0),MATCH(B$1,'اطلاعات انشعابات شرکتها'!$1:$1,0)),0)</f>
        <v>0</v>
      </c>
      <c r="C482" s="48">
        <f>IFERROR(INDEX('اطلاعات انشعابات شرکتها'!A:BB,MATCH(A482,'اطلاعات انشعابات شرکتها'!A:A,0),MATCH(C$1,'اطلاعات انشعابات شرکتها'!$1:$1,0)),0)</f>
        <v>0</v>
      </c>
      <c r="D482" s="45"/>
      <c r="E482" s="171"/>
      <c r="F482" s="170"/>
      <c r="G482" s="47" t="str">
        <f t="shared" si="78"/>
        <v>/</v>
      </c>
      <c r="H482" s="47">
        <f>IFERROR(INDEX('اطلاعات دوره'!A:Z,MATCH(G482,'اطلاعات دوره'!C:C,0),MATCH(H$1,'اطلاعات دوره'!$1:$1,0)),0)</f>
        <v>0</v>
      </c>
      <c r="I482" s="47">
        <f>IFERROR(INDEX('اطلاعات دوره'!A:Z,MATCH(G482,'اطلاعات دوره'!C:C,0),MATCH(I$1,'اطلاعات دوره'!$1:$1,0)),0)</f>
        <v>0</v>
      </c>
      <c r="J482" s="48">
        <f>IFERROR(INDEX('اطلاعات دوره'!A:Z,MATCH(G482,'اطلاعات دوره'!C:C,0),MATCH(J$1,'اطلاعات دوره'!$1:$1,0)),0)</f>
        <v>0</v>
      </c>
      <c r="K482" s="46"/>
      <c r="L482" s="158" t="str">
        <f>IFERROR(INDEX('اطلاعات دوره'!A:Z,MATCH(G482,'اطلاعات دوره'!C:C,0)-1,MATCH("عنوان",'اطلاعات دوره'!$1:$1,0)),"---")</f>
        <v>---</v>
      </c>
      <c r="M482" s="47" t="str">
        <f t="shared" si="79"/>
        <v>----</v>
      </c>
      <c r="N482" s="48" t="str">
        <f t="shared" si="80"/>
        <v>-/</v>
      </c>
      <c r="O482" s="45"/>
      <c r="P482" s="240">
        <f>IFERROR(INDEX('قرائت کنتور'!A:AZ,MATCH(A482&amp;"-"&amp;"آب",'قرائت کنتور'!B:B,0),MATCH(L482,'قرائت کنتور'!$1:$1,0)),0)</f>
        <v>0</v>
      </c>
      <c r="Q482" s="241">
        <f>IFERROR(INDEX('قرائت کنتور'!A:AZ,MATCH(A482&amp;"-"&amp;"آب",'قرائت کنتور'!B:B,0),MATCH(G482,'قرائت کنتور'!$1:$1,0)),0)</f>
        <v>0</v>
      </c>
      <c r="R482" s="241">
        <f t="shared" si="81"/>
        <v>0</v>
      </c>
      <c r="S482" s="241" t="str">
        <f>IFERROR(INDEX('اطلاعات انشعابات شرکتها'!A:AB,MATCH(A482,'اطلاعات انشعابات شرکتها'!A:A,0),MATCH(S$1,'اطلاعات انشعابات شرکتها'!$1:$1,0)),"---")</f>
        <v>---</v>
      </c>
      <c r="T482" s="227" t="str">
        <f t="shared" si="82"/>
        <v>---</v>
      </c>
      <c r="U482" s="45"/>
      <c r="V482" s="155" t="str">
        <f>IFERROR(INDEX('تعرفه ها'!A:Z,MATCH("بهای هر متر مکعب آب مصرفی",'تعرفه ها'!$B:$B,0),MATCH(F482,'تعرفه ها'!$2:$2,0)),"---")</f>
        <v>---</v>
      </c>
      <c r="W482" s="50" t="str">
        <f t="shared" si="83"/>
        <v>---</v>
      </c>
      <c r="X482" s="50" t="str">
        <f>IFERROR(ROUND(R482*INDEX('تعرفه ها'!A:Z,MATCH("عوارض آب به ازاء هر متر مکعب",'تعرفه ها'!$B:$B,0),MATCH(F482,'تعرفه ها'!$2:$2,0)),0),"---")</f>
        <v>---</v>
      </c>
      <c r="Y482" s="50" t="str">
        <f>IFERROR(ROUND(T482*INDEX('تعرفه ها'!A:Z,MATCH("جریمه مازاد مصرف آب به ازاء هر متر مکعب",'تعرفه ها'!$B:$B,0),MATCH(F482,'تعرفه ها'!$2:$2,0)),0),"---")</f>
        <v>---</v>
      </c>
      <c r="Z482" s="50" t="str">
        <f>IFERROR(ROUND(((W482+X482+Y482)*INDEX('تعرفه ها'!A:Z,MATCH("هزینه نگهداری و تعمیرات شبکه آب",'تعرفه ها'!$B:$B,0),MATCH(F482,'تعرفه ها'!$2:$2,0))/100),0),"---")</f>
        <v>---</v>
      </c>
      <c r="AA482" s="50" t="str">
        <f>IFERROR(IF(INDEX('اطلاعات دوره'!A:Z,MATCH(G482,'اطلاعات دوره'!C:C,0),MATCH("آب",'اطلاعات دوره'!$1:$1,0))="دارد",ROUND((W482+X482+Y482)*INDEX('تعرفه ها'!A:Z,MATCH("پیک فصلی آب",'تعرفه ها'!$B:$B,0),MATCH(F482,'تعرفه ها'!$2:$2,0))/100,0),0),"---")</f>
        <v>---</v>
      </c>
      <c r="AB482" s="50" t="str">
        <f>IFERROR(ROUND(SUM(W482+X482+Y482+Z482+AA482)*INDEX('تعرفه ها'!A:Z,MATCH("مالیات آب",'تعرفه ها'!$B:$B,0),MATCH(F482,'تعرفه ها'!$2:$2,0))/100,0),"---")</f>
        <v>---</v>
      </c>
      <c r="AC482" s="50" t="str">
        <f t="shared" si="84"/>
        <v>---</v>
      </c>
      <c r="AD482" s="50" t="str">
        <f t="shared" si="77"/>
        <v>---</v>
      </c>
      <c r="AE482" s="50" t="str">
        <f t="shared" si="85"/>
        <v>---</v>
      </c>
      <c r="AF482" s="50" t="str">
        <f t="shared" si="86"/>
        <v>---</v>
      </c>
      <c r="AG482" s="153" t="str">
        <f t="shared" si="87"/>
        <v>---</v>
      </c>
      <c r="AI482" s="183" t="str">
        <f>IFERROR(IF(INDEX(پرداخت!A:AZ,MATCH(A482&amp;" - "&amp;"آب",پرداخت!$B:$B,0),MATCH(G482,پرداخت!$1:$1,0))="نشده","نشده","شده"),"---")</f>
        <v>---</v>
      </c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/>
      <c r="BC482" s="30"/>
      <c r="BD482" s="30"/>
      <c r="BE482" s="30"/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  <c r="BT482" s="30"/>
      <c r="BU482" s="30"/>
      <c r="BV482" s="30"/>
      <c r="BW482" s="30"/>
      <c r="BX482" s="30"/>
      <c r="BY482" s="30"/>
      <c r="BZ482" s="30"/>
      <c r="CA482" s="30"/>
    </row>
    <row r="483" spans="1:79" ht="34.9" hidden="1" customHeight="1">
      <c r="A483" s="170"/>
      <c r="B483" s="47">
        <f>IFERROR(INDEX('اطلاعات انشعابات شرکتها'!A:BB,MATCH(A483,'اطلاعات انشعابات شرکتها'!A:A,0),MATCH(B$1,'اطلاعات انشعابات شرکتها'!$1:$1,0)),0)</f>
        <v>0</v>
      </c>
      <c r="C483" s="48">
        <f>IFERROR(INDEX('اطلاعات انشعابات شرکتها'!A:BB,MATCH(A483,'اطلاعات انشعابات شرکتها'!A:A,0),MATCH(C$1,'اطلاعات انشعابات شرکتها'!$1:$1,0)),0)</f>
        <v>0</v>
      </c>
      <c r="D483" s="45"/>
      <c r="E483" s="171"/>
      <c r="F483" s="170"/>
      <c r="G483" s="47" t="str">
        <f t="shared" si="78"/>
        <v>/</v>
      </c>
      <c r="H483" s="47">
        <f>IFERROR(INDEX('اطلاعات دوره'!A:Z,MATCH(G483,'اطلاعات دوره'!C:C,0),MATCH(H$1,'اطلاعات دوره'!$1:$1,0)),0)</f>
        <v>0</v>
      </c>
      <c r="I483" s="47">
        <f>IFERROR(INDEX('اطلاعات دوره'!A:Z,MATCH(G483,'اطلاعات دوره'!C:C,0),MATCH(I$1,'اطلاعات دوره'!$1:$1,0)),0)</f>
        <v>0</v>
      </c>
      <c r="J483" s="48">
        <f>IFERROR(INDEX('اطلاعات دوره'!A:Z,MATCH(G483,'اطلاعات دوره'!C:C,0),MATCH(J$1,'اطلاعات دوره'!$1:$1,0)),0)</f>
        <v>0</v>
      </c>
      <c r="K483" s="46"/>
      <c r="L483" s="158" t="str">
        <f>IFERROR(INDEX('اطلاعات دوره'!A:Z,MATCH(G483,'اطلاعات دوره'!C:C,0)-1,MATCH("عنوان",'اطلاعات دوره'!$1:$1,0)),"---")</f>
        <v>---</v>
      </c>
      <c r="M483" s="47" t="str">
        <f t="shared" si="79"/>
        <v>----</v>
      </c>
      <c r="N483" s="48" t="str">
        <f t="shared" si="80"/>
        <v>-/</v>
      </c>
      <c r="O483" s="45"/>
      <c r="P483" s="240">
        <f>IFERROR(INDEX('قرائت کنتور'!A:AZ,MATCH(A483&amp;"-"&amp;"آب",'قرائت کنتور'!B:B,0),MATCH(L483,'قرائت کنتور'!$1:$1,0)),0)</f>
        <v>0</v>
      </c>
      <c r="Q483" s="241">
        <f>IFERROR(INDEX('قرائت کنتور'!A:AZ,MATCH(A483&amp;"-"&amp;"آب",'قرائت کنتور'!B:B,0),MATCH(G483,'قرائت کنتور'!$1:$1,0)),0)</f>
        <v>0</v>
      </c>
      <c r="R483" s="241">
        <f t="shared" si="81"/>
        <v>0</v>
      </c>
      <c r="S483" s="241" t="str">
        <f>IFERROR(INDEX('اطلاعات انشعابات شرکتها'!A:AB,MATCH(A483,'اطلاعات انشعابات شرکتها'!A:A,0),MATCH(S$1,'اطلاعات انشعابات شرکتها'!$1:$1,0)),"---")</f>
        <v>---</v>
      </c>
      <c r="T483" s="227" t="str">
        <f t="shared" si="82"/>
        <v>---</v>
      </c>
      <c r="U483" s="45"/>
      <c r="V483" s="155" t="str">
        <f>IFERROR(INDEX('تعرفه ها'!A:Z,MATCH("بهای هر متر مکعب آب مصرفی",'تعرفه ها'!$B:$B,0),MATCH(F483,'تعرفه ها'!$2:$2,0)),"---")</f>
        <v>---</v>
      </c>
      <c r="W483" s="50" t="str">
        <f t="shared" si="83"/>
        <v>---</v>
      </c>
      <c r="X483" s="50" t="str">
        <f>IFERROR(ROUND(R483*INDEX('تعرفه ها'!A:Z,MATCH("عوارض آب به ازاء هر متر مکعب",'تعرفه ها'!$B:$B,0),MATCH(F483,'تعرفه ها'!$2:$2,0)),0),"---")</f>
        <v>---</v>
      </c>
      <c r="Y483" s="50" t="str">
        <f>IFERROR(ROUND(T483*INDEX('تعرفه ها'!A:Z,MATCH("جریمه مازاد مصرف آب به ازاء هر متر مکعب",'تعرفه ها'!$B:$B,0),MATCH(F483,'تعرفه ها'!$2:$2,0)),0),"---")</f>
        <v>---</v>
      </c>
      <c r="Z483" s="50" t="str">
        <f>IFERROR(ROUND(((W483+X483+Y483)*INDEX('تعرفه ها'!A:Z,MATCH("هزینه نگهداری و تعمیرات شبکه آب",'تعرفه ها'!$B:$B,0),MATCH(F483,'تعرفه ها'!$2:$2,0))/100),0),"---")</f>
        <v>---</v>
      </c>
      <c r="AA483" s="50" t="str">
        <f>IFERROR(IF(INDEX('اطلاعات دوره'!A:Z,MATCH(G483,'اطلاعات دوره'!C:C,0),MATCH("آب",'اطلاعات دوره'!$1:$1,0))="دارد",ROUND((W483+X483+Y483)*INDEX('تعرفه ها'!A:Z,MATCH("پیک فصلی آب",'تعرفه ها'!$B:$B,0),MATCH(F483,'تعرفه ها'!$2:$2,0))/100,0),0),"---")</f>
        <v>---</v>
      </c>
      <c r="AB483" s="50" t="str">
        <f>IFERROR(ROUND(SUM(W483+X483+Y483+Z483+AA483)*INDEX('تعرفه ها'!A:Z,MATCH("مالیات آب",'تعرفه ها'!$B:$B,0),MATCH(F483,'تعرفه ها'!$2:$2,0))/100,0),"---")</f>
        <v>---</v>
      </c>
      <c r="AC483" s="50" t="str">
        <f t="shared" si="84"/>
        <v>---</v>
      </c>
      <c r="AD483" s="50" t="str">
        <f t="shared" si="77"/>
        <v>---</v>
      </c>
      <c r="AE483" s="50" t="str">
        <f t="shared" si="85"/>
        <v>---</v>
      </c>
      <c r="AF483" s="50" t="str">
        <f t="shared" si="86"/>
        <v>---</v>
      </c>
      <c r="AG483" s="153" t="str">
        <f t="shared" si="87"/>
        <v>---</v>
      </c>
      <c r="AI483" s="183" t="str">
        <f>IFERROR(IF(INDEX(پرداخت!A:AZ,MATCH(A483&amp;" - "&amp;"آب",پرداخت!$B:$B,0),MATCH(G483,پرداخت!$1:$1,0))="نشده","نشده","شده"),"---")</f>
        <v>---</v>
      </c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/>
      <c r="BC483" s="30"/>
      <c r="BD483" s="30"/>
      <c r="BE483" s="30"/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  <c r="BT483" s="30"/>
      <c r="BU483" s="30"/>
      <c r="BV483" s="30"/>
      <c r="BW483" s="30"/>
      <c r="BX483" s="30"/>
      <c r="BY483" s="30"/>
      <c r="BZ483" s="30"/>
      <c r="CA483" s="30"/>
    </row>
    <row r="484" spans="1:79" ht="34.9" hidden="1" customHeight="1">
      <c r="A484" s="170"/>
      <c r="B484" s="47">
        <f>IFERROR(INDEX('اطلاعات انشعابات شرکتها'!A:BB,MATCH(A484,'اطلاعات انشعابات شرکتها'!A:A,0),MATCH(B$1,'اطلاعات انشعابات شرکتها'!$1:$1,0)),0)</f>
        <v>0</v>
      </c>
      <c r="C484" s="48">
        <f>IFERROR(INDEX('اطلاعات انشعابات شرکتها'!A:BB,MATCH(A484,'اطلاعات انشعابات شرکتها'!A:A,0),MATCH(C$1,'اطلاعات انشعابات شرکتها'!$1:$1,0)),0)</f>
        <v>0</v>
      </c>
      <c r="D484" s="45"/>
      <c r="E484" s="171"/>
      <c r="F484" s="170"/>
      <c r="G484" s="47" t="str">
        <f t="shared" si="78"/>
        <v>/</v>
      </c>
      <c r="H484" s="47">
        <f>IFERROR(INDEX('اطلاعات دوره'!A:Z,MATCH(G484,'اطلاعات دوره'!C:C,0),MATCH(H$1,'اطلاعات دوره'!$1:$1,0)),0)</f>
        <v>0</v>
      </c>
      <c r="I484" s="47">
        <f>IFERROR(INDEX('اطلاعات دوره'!A:Z,MATCH(G484,'اطلاعات دوره'!C:C,0),MATCH(I$1,'اطلاعات دوره'!$1:$1,0)),0)</f>
        <v>0</v>
      </c>
      <c r="J484" s="48">
        <f>IFERROR(INDEX('اطلاعات دوره'!A:Z,MATCH(G484,'اطلاعات دوره'!C:C,0),MATCH(J$1,'اطلاعات دوره'!$1:$1,0)),0)</f>
        <v>0</v>
      </c>
      <c r="K484" s="46"/>
      <c r="L484" s="158" t="str">
        <f>IFERROR(INDEX('اطلاعات دوره'!A:Z,MATCH(G484,'اطلاعات دوره'!C:C,0)-1,MATCH("عنوان",'اطلاعات دوره'!$1:$1,0)),"---")</f>
        <v>---</v>
      </c>
      <c r="M484" s="47" t="str">
        <f t="shared" si="79"/>
        <v>----</v>
      </c>
      <c r="N484" s="48" t="str">
        <f t="shared" si="80"/>
        <v>-/</v>
      </c>
      <c r="O484" s="45"/>
      <c r="P484" s="240">
        <f>IFERROR(INDEX('قرائت کنتور'!A:AZ,MATCH(A484&amp;"-"&amp;"آب",'قرائت کنتور'!B:B,0),MATCH(L484,'قرائت کنتور'!$1:$1,0)),0)</f>
        <v>0</v>
      </c>
      <c r="Q484" s="241">
        <f>IFERROR(INDEX('قرائت کنتور'!A:AZ,MATCH(A484&amp;"-"&amp;"آب",'قرائت کنتور'!B:B,0),MATCH(G484,'قرائت کنتور'!$1:$1,0)),0)</f>
        <v>0</v>
      </c>
      <c r="R484" s="241">
        <f t="shared" si="81"/>
        <v>0</v>
      </c>
      <c r="S484" s="241" t="str">
        <f>IFERROR(INDEX('اطلاعات انشعابات شرکتها'!A:AB,MATCH(A484,'اطلاعات انشعابات شرکتها'!A:A,0),MATCH(S$1,'اطلاعات انشعابات شرکتها'!$1:$1,0)),"---")</f>
        <v>---</v>
      </c>
      <c r="T484" s="227" t="str">
        <f t="shared" si="82"/>
        <v>---</v>
      </c>
      <c r="U484" s="45"/>
      <c r="V484" s="155" t="str">
        <f>IFERROR(INDEX('تعرفه ها'!A:Z,MATCH("بهای هر متر مکعب آب مصرفی",'تعرفه ها'!$B:$B,0),MATCH(F484,'تعرفه ها'!$2:$2,0)),"---")</f>
        <v>---</v>
      </c>
      <c r="W484" s="50" t="str">
        <f t="shared" si="83"/>
        <v>---</v>
      </c>
      <c r="X484" s="50" t="str">
        <f>IFERROR(ROUND(R484*INDEX('تعرفه ها'!A:Z,MATCH("عوارض آب به ازاء هر متر مکعب",'تعرفه ها'!$B:$B,0),MATCH(F484,'تعرفه ها'!$2:$2,0)),0),"---")</f>
        <v>---</v>
      </c>
      <c r="Y484" s="50" t="str">
        <f>IFERROR(ROUND(T484*INDEX('تعرفه ها'!A:Z,MATCH("جریمه مازاد مصرف آب به ازاء هر متر مکعب",'تعرفه ها'!$B:$B,0),MATCH(F484,'تعرفه ها'!$2:$2,0)),0),"---")</f>
        <v>---</v>
      </c>
      <c r="Z484" s="50" t="str">
        <f>IFERROR(ROUND(((W484+X484+Y484)*INDEX('تعرفه ها'!A:Z,MATCH("هزینه نگهداری و تعمیرات شبکه آب",'تعرفه ها'!$B:$B,0),MATCH(F484,'تعرفه ها'!$2:$2,0))/100),0),"---")</f>
        <v>---</v>
      </c>
      <c r="AA484" s="50" t="str">
        <f>IFERROR(IF(INDEX('اطلاعات دوره'!A:Z,MATCH(G484,'اطلاعات دوره'!C:C,0),MATCH("آب",'اطلاعات دوره'!$1:$1,0))="دارد",ROUND((W484+X484+Y484)*INDEX('تعرفه ها'!A:Z,MATCH("پیک فصلی آب",'تعرفه ها'!$B:$B,0),MATCH(F484,'تعرفه ها'!$2:$2,0))/100,0),0),"---")</f>
        <v>---</v>
      </c>
      <c r="AB484" s="50" t="str">
        <f>IFERROR(ROUND(SUM(W484+X484+Y484+Z484+AA484)*INDEX('تعرفه ها'!A:Z,MATCH("مالیات آب",'تعرفه ها'!$B:$B,0),MATCH(F484,'تعرفه ها'!$2:$2,0))/100,0),"---")</f>
        <v>---</v>
      </c>
      <c r="AC484" s="50" t="str">
        <f t="shared" si="84"/>
        <v>---</v>
      </c>
      <c r="AD484" s="50" t="str">
        <f t="shared" si="77"/>
        <v>---</v>
      </c>
      <c r="AE484" s="50" t="str">
        <f t="shared" si="85"/>
        <v>---</v>
      </c>
      <c r="AF484" s="50" t="str">
        <f t="shared" si="86"/>
        <v>---</v>
      </c>
      <c r="AG484" s="153" t="str">
        <f t="shared" si="87"/>
        <v>---</v>
      </c>
      <c r="AI484" s="183" t="str">
        <f>IFERROR(IF(INDEX(پرداخت!A:AZ,MATCH(A484&amp;" - "&amp;"آب",پرداخت!$B:$B,0),MATCH(G484,پرداخت!$1:$1,0))="نشده","نشده","شده"),"---")</f>
        <v>---</v>
      </c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/>
      <c r="BC484" s="30"/>
      <c r="BD484" s="30"/>
      <c r="BE484" s="30"/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  <c r="BT484" s="30"/>
      <c r="BU484" s="30"/>
      <c r="BV484" s="30"/>
      <c r="BW484" s="30"/>
      <c r="BX484" s="30"/>
      <c r="BY484" s="30"/>
      <c r="BZ484" s="30"/>
      <c r="CA484" s="30"/>
    </row>
    <row r="485" spans="1:79" ht="34.9" hidden="1" customHeight="1">
      <c r="A485" s="170"/>
      <c r="B485" s="47">
        <f>IFERROR(INDEX('اطلاعات انشعابات شرکتها'!A:BB,MATCH(A485,'اطلاعات انشعابات شرکتها'!A:A,0),MATCH(B$1,'اطلاعات انشعابات شرکتها'!$1:$1,0)),0)</f>
        <v>0</v>
      </c>
      <c r="C485" s="48">
        <f>IFERROR(INDEX('اطلاعات انشعابات شرکتها'!A:BB,MATCH(A485,'اطلاعات انشعابات شرکتها'!A:A,0),MATCH(C$1,'اطلاعات انشعابات شرکتها'!$1:$1,0)),0)</f>
        <v>0</v>
      </c>
      <c r="D485" s="45"/>
      <c r="E485" s="171"/>
      <c r="F485" s="170"/>
      <c r="G485" s="47" t="str">
        <f t="shared" si="78"/>
        <v>/</v>
      </c>
      <c r="H485" s="47">
        <f>IFERROR(INDEX('اطلاعات دوره'!A:Z,MATCH(G485,'اطلاعات دوره'!C:C,0),MATCH(H$1,'اطلاعات دوره'!$1:$1,0)),0)</f>
        <v>0</v>
      </c>
      <c r="I485" s="47">
        <f>IFERROR(INDEX('اطلاعات دوره'!A:Z,MATCH(G485,'اطلاعات دوره'!C:C,0),MATCH(I$1,'اطلاعات دوره'!$1:$1,0)),0)</f>
        <v>0</v>
      </c>
      <c r="J485" s="48">
        <f>IFERROR(INDEX('اطلاعات دوره'!A:Z,MATCH(G485,'اطلاعات دوره'!C:C,0),MATCH(J$1,'اطلاعات دوره'!$1:$1,0)),0)</f>
        <v>0</v>
      </c>
      <c r="K485" s="46"/>
      <c r="L485" s="158" t="str">
        <f>IFERROR(INDEX('اطلاعات دوره'!A:Z,MATCH(G485,'اطلاعات دوره'!C:C,0)-1,MATCH("عنوان",'اطلاعات دوره'!$1:$1,0)),"---")</f>
        <v>---</v>
      </c>
      <c r="M485" s="47" t="str">
        <f t="shared" si="79"/>
        <v>----</v>
      </c>
      <c r="N485" s="48" t="str">
        <f t="shared" si="80"/>
        <v>-/</v>
      </c>
      <c r="O485" s="45"/>
      <c r="P485" s="240">
        <f>IFERROR(INDEX('قرائت کنتور'!A:AZ,MATCH(A485&amp;"-"&amp;"آب",'قرائت کنتور'!B:B,0),MATCH(L485,'قرائت کنتور'!$1:$1,0)),0)</f>
        <v>0</v>
      </c>
      <c r="Q485" s="241">
        <f>IFERROR(INDEX('قرائت کنتور'!A:AZ,MATCH(A485&amp;"-"&amp;"آب",'قرائت کنتور'!B:B,0),MATCH(G485,'قرائت کنتور'!$1:$1,0)),0)</f>
        <v>0</v>
      </c>
      <c r="R485" s="241">
        <f t="shared" si="81"/>
        <v>0</v>
      </c>
      <c r="S485" s="241" t="str">
        <f>IFERROR(INDEX('اطلاعات انشعابات شرکتها'!A:AB,MATCH(A485,'اطلاعات انشعابات شرکتها'!A:A,0),MATCH(S$1,'اطلاعات انشعابات شرکتها'!$1:$1,0)),"---")</f>
        <v>---</v>
      </c>
      <c r="T485" s="227" t="str">
        <f t="shared" si="82"/>
        <v>---</v>
      </c>
      <c r="U485" s="45"/>
      <c r="V485" s="155" t="str">
        <f>IFERROR(INDEX('تعرفه ها'!A:Z,MATCH("بهای هر متر مکعب آب مصرفی",'تعرفه ها'!$B:$B,0),MATCH(F485,'تعرفه ها'!$2:$2,0)),"---")</f>
        <v>---</v>
      </c>
      <c r="W485" s="50" t="str">
        <f t="shared" si="83"/>
        <v>---</v>
      </c>
      <c r="X485" s="50" t="str">
        <f>IFERROR(ROUND(R485*INDEX('تعرفه ها'!A:Z,MATCH("عوارض آب به ازاء هر متر مکعب",'تعرفه ها'!$B:$B,0),MATCH(F485,'تعرفه ها'!$2:$2,0)),0),"---")</f>
        <v>---</v>
      </c>
      <c r="Y485" s="50" t="str">
        <f>IFERROR(ROUND(T485*INDEX('تعرفه ها'!A:Z,MATCH("جریمه مازاد مصرف آب به ازاء هر متر مکعب",'تعرفه ها'!$B:$B,0),MATCH(F485,'تعرفه ها'!$2:$2,0)),0),"---")</f>
        <v>---</v>
      </c>
      <c r="Z485" s="50" t="str">
        <f>IFERROR(ROUND(((W485+X485+Y485)*INDEX('تعرفه ها'!A:Z,MATCH("هزینه نگهداری و تعمیرات شبکه آب",'تعرفه ها'!$B:$B,0),MATCH(F485,'تعرفه ها'!$2:$2,0))/100),0),"---")</f>
        <v>---</v>
      </c>
      <c r="AA485" s="50" t="str">
        <f>IFERROR(IF(INDEX('اطلاعات دوره'!A:Z,MATCH(G485,'اطلاعات دوره'!C:C,0),MATCH("آب",'اطلاعات دوره'!$1:$1,0))="دارد",ROUND((W485+X485+Y485)*INDEX('تعرفه ها'!A:Z,MATCH("پیک فصلی آب",'تعرفه ها'!$B:$B,0),MATCH(F485,'تعرفه ها'!$2:$2,0))/100,0),0),"---")</f>
        <v>---</v>
      </c>
      <c r="AB485" s="50" t="str">
        <f>IFERROR(ROUND(SUM(W485+X485+Y485+Z485+AA485)*INDEX('تعرفه ها'!A:Z,MATCH("مالیات آب",'تعرفه ها'!$B:$B,0),MATCH(F485,'تعرفه ها'!$2:$2,0))/100,0),"---")</f>
        <v>---</v>
      </c>
      <c r="AC485" s="50" t="str">
        <f t="shared" si="84"/>
        <v>---</v>
      </c>
      <c r="AD485" s="50" t="str">
        <f t="shared" si="77"/>
        <v>---</v>
      </c>
      <c r="AE485" s="50" t="str">
        <f t="shared" si="85"/>
        <v>---</v>
      </c>
      <c r="AF485" s="50" t="str">
        <f t="shared" si="86"/>
        <v>---</v>
      </c>
      <c r="AG485" s="153" t="str">
        <f t="shared" si="87"/>
        <v>---</v>
      </c>
      <c r="AI485" s="183" t="str">
        <f>IFERROR(IF(INDEX(پرداخت!A:AZ,MATCH(A485&amp;" - "&amp;"آب",پرداخت!$B:$B,0),MATCH(G485,پرداخت!$1:$1,0))="نشده","نشده","شده"),"---")</f>
        <v>---</v>
      </c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/>
      <c r="BC485" s="30"/>
      <c r="BD485" s="30"/>
      <c r="BE485" s="30"/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  <c r="BT485" s="30"/>
      <c r="BU485" s="30"/>
      <c r="BV485" s="30"/>
      <c r="BW485" s="30"/>
      <c r="BX485" s="30"/>
      <c r="BY485" s="30"/>
      <c r="BZ485" s="30"/>
      <c r="CA485" s="30"/>
    </row>
    <row r="486" spans="1:79" ht="34.9" hidden="1" customHeight="1">
      <c r="A486" s="170"/>
      <c r="B486" s="47">
        <f>IFERROR(INDEX('اطلاعات انشعابات شرکتها'!A:BB,MATCH(A486,'اطلاعات انشعابات شرکتها'!A:A,0),MATCH(B$1,'اطلاعات انشعابات شرکتها'!$1:$1,0)),0)</f>
        <v>0</v>
      </c>
      <c r="C486" s="48">
        <f>IFERROR(INDEX('اطلاعات انشعابات شرکتها'!A:BB,MATCH(A486,'اطلاعات انشعابات شرکتها'!A:A,0),MATCH(C$1,'اطلاعات انشعابات شرکتها'!$1:$1,0)),0)</f>
        <v>0</v>
      </c>
      <c r="D486" s="45"/>
      <c r="E486" s="171"/>
      <c r="F486" s="170"/>
      <c r="G486" s="47" t="str">
        <f t="shared" si="78"/>
        <v>/</v>
      </c>
      <c r="H486" s="47">
        <f>IFERROR(INDEX('اطلاعات دوره'!A:Z,MATCH(G486,'اطلاعات دوره'!C:C,0),MATCH(H$1,'اطلاعات دوره'!$1:$1,0)),0)</f>
        <v>0</v>
      </c>
      <c r="I486" s="47">
        <f>IFERROR(INDEX('اطلاعات دوره'!A:Z,MATCH(G486,'اطلاعات دوره'!C:C,0),MATCH(I$1,'اطلاعات دوره'!$1:$1,0)),0)</f>
        <v>0</v>
      </c>
      <c r="J486" s="48">
        <f>IFERROR(INDEX('اطلاعات دوره'!A:Z,MATCH(G486,'اطلاعات دوره'!C:C,0),MATCH(J$1,'اطلاعات دوره'!$1:$1,0)),0)</f>
        <v>0</v>
      </c>
      <c r="K486" s="46"/>
      <c r="L486" s="158" t="str">
        <f>IFERROR(INDEX('اطلاعات دوره'!A:Z,MATCH(G486,'اطلاعات دوره'!C:C,0)-1,MATCH("عنوان",'اطلاعات دوره'!$1:$1,0)),"---")</f>
        <v>---</v>
      </c>
      <c r="M486" s="47" t="str">
        <f t="shared" si="79"/>
        <v>----</v>
      </c>
      <c r="N486" s="48" t="str">
        <f t="shared" si="80"/>
        <v>-/</v>
      </c>
      <c r="O486" s="45"/>
      <c r="P486" s="240">
        <f>IFERROR(INDEX('قرائت کنتور'!A:AZ,MATCH(A486&amp;"-"&amp;"آب",'قرائت کنتور'!B:B,0),MATCH(L486,'قرائت کنتور'!$1:$1,0)),0)</f>
        <v>0</v>
      </c>
      <c r="Q486" s="241">
        <f>IFERROR(INDEX('قرائت کنتور'!A:AZ,MATCH(A486&amp;"-"&amp;"آب",'قرائت کنتور'!B:B,0),MATCH(G486,'قرائت کنتور'!$1:$1,0)),0)</f>
        <v>0</v>
      </c>
      <c r="R486" s="241">
        <f t="shared" si="81"/>
        <v>0</v>
      </c>
      <c r="S486" s="241" t="str">
        <f>IFERROR(INDEX('اطلاعات انشعابات شرکتها'!A:AB,MATCH(A486,'اطلاعات انشعابات شرکتها'!A:A,0),MATCH(S$1,'اطلاعات انشعابات شرکتها'!$1:$1,0)),"---")</f>
        <v>---</v>
      </c>
      <c r="T486" s="227" t="str">
        <f t="shared" si="82"/>
        <v>---</v>
      </c>
      <c r="U486" s="45"/>
      <c r="V486" s="155" t="str">
        <f>IFERROR(INDEX('تعرفه ها'!A:Z,MATCH("بهای هر متر مکعب آب مصرفی",'تعرفه ها'!$B:$B,0),MATCH(F486,'تعرفه ها'!$2:$2,0)),"---")</f>
        <v>---</v>
      </c>
      <c r="W486" s="50" t="str">
        <f t="shared" si="83"/>
        <v>---</v>
      </c>
      <c r="X486" s="50" t="str">
        <f>IFERROR(ROUND(R486*INDEX('تعرفه ها'!A:Z,MATCH("عوارض آب به ازاء هر متر مکعب",'تعرفه ها'!$B:$B,0),MATCH(F486,'تعرفه ها'!$2:$2,0)),0),"---")</f>
        <v>---</v>
      </c>
      <c r="Y486" s="50" t="str">
        <f>IFERROR(ROUND(T486*INDEX('تعرفه ها'!A:Z,MATCH("جریمه مازاد مصرف آب به ازاء هر متر مکعب",'تعرفه ها'!$B:$B,0),MATCH(F486,'تعرفه ها'!$2:$2,0)),0),"---")</f>
        <v>---</v>
      </c>
      <c r="Z486" s="50" t="str">
        <f>IFERROR(ROUND(((W486+X486+Y486)*INDEX('تعرفه ها'!A:Z,MATCH("هزینه نگهداری و تعمیرات شبکه آب",'تعرفه ها'!$B:$B,0),MATCH(F486,'تعرفه ها'!$2:$2,0))/100),0),"---")</f>
        <v>---</v>
      </c>
      <c r="AA486" s="50" t="str">
        <f>IFERROR(IF(INDEX('اطلاعات دوره'!A:Z,MATCH(G486,'اطلاعات دوره'!C:C,0),MATCH("آب",'اطلاعات دوره'!$1:$1,0))="دارد",ROUND((W486+X486+Y486)*INDEX('تعرفه ها'!A:Z,MATCH("پیک فصلی آب",'تعرفه ها'!$B:$B,0),MATCH(F486,'تعرفه ها'!$2:$2,0))/100,0),0),"---")</f>
        <v>---</v>
      </c>
      <c r="AB486" s="50" t="str">
        <f>IFERROR(ROUND(SUM(W486+X486+Y486+Z486+AA486)*INDEX('تعرفه ها'!A:Z,MATCH("مالیات آب",'تعرفه ها'!$B:$B,0),MATCH(F486,'تعرفه ها'!$2:$2,0))/100,0),"---")</f>
        <v>---</v>
      </c>
      <c r="AC486" s="50" t="str">
        <f t="shared" si="84"/>
        <v>---</v>
      </c>
      <c r="AD486" s="50" t="str">
        <f t="shared" si="77"/>
        <v>---</v>
      </c>
      <c r="AE486" s="50" t="str">
        <f t="shared" si="85"/>
        <v>---</v>
      </c>
      <c r="AF486" s="50" t="str">
        <f t="shared" si="86"/>
        <v>---</v>
      </c>
      <c r="AG486" s="153" t="str">
        <f t="shared" si="87"/>
        <v>---</v>
      </c>
      <c r="AI486" s="183" t="str">
        <f>IFERROR(IF(INDEX(پرداخت!A:AZ,MATCH(A486&amp;" - "&amp;"آب",پرداخت!$B:$B,0),MATCH(G486,پرداخت!$1:$1,0))="نشده","نشده","شده"),"---")</f>
        <v>---</v>
      </c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/>
      <c r="BC486" s="30"/>
      <c r="BD486" s="30"/>
      <c r="BE486" s="30"/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  <c r="BT486" s="30"/>
      <c r="BU486" s="30"/>
      <c r="BV486" s="30"/>
      <c r="BW486" s="30"/>
      <c r="BX486" s="30"/>
      <c r="BY486" s="30"/>
      <c r="BZ486" s="30"/>
      <c r="CA486" s="30"/>
    </row>
    <row r="487" spans="1:79" ht="34.9" hidden="1" customHeight="1">
      <c r="A487" s="170"/>
      <c r="B487" s="47">
        <f>IFERROR(INDEX('اطلاعات انشعابات شرکتها'!A:BB,MATCH(A487,'اطلاعات انشعابات شرکتها'!A:A,0),MATCH(B$1,'اطلاعات انشعابات شرکتها'!$1:$1,0)),0)</f>
        <v>0</v>
      </c>
      <c r="C487" s="48">
        <f>IFERROR(INDEX('اطلاعات انشعابات شرکتها'!A:BB,MATCH(A487,'اطلاعات انشعابات شرکتها'!A:A,0),MATCH(C$1,'اطلاعات انشعابات شرکتها'!$1:$1,0)),0)</f>
        <v>0</v>
      </c>
      <c r="D487" s="45"/>
      <c r="E487" s="171"/>
      <c r="F487" s="170"/>
      <c r="G487" s="47" t="str">
        <f t="shared" si="78"/>
        <v>/</v>
      </c>
      <c r="H487" s="47">
        <f>IFERROR(INDEX('اطلاعات دوره'!A:Z,MATCH(G487,'اطلاعات دوره'!C:C,0),MATCH(H$1,'اطلاعات دوره'!$1:$1,0)),0)</f>
        <v>0</v>
      </c>
      <c r="I487" s="47">
        <f>IFERROR(INDEX('اطلاعات دوره'!A:Z,MATCH(G487,'اطلاعات دوره'!C:C,0),MATCH(I$1,'اطلاعات دوره'!$1:$1,0)),0)</f>
        <v>0</v>
      </c>
      <c r="J487" s="48">
        <f>IFERROR(INDEX('اطلاعات دوره'!A:Z,MATCH(G487,'اطلاعات دوره'!C:C,0),MATCH(J$1,'اطلاعات دوره'!$1:$1,0)),0)</f>
        <v>0</v>
      </c>
      <c r="K487" s="46"/>
      <c r="L487" s="158" t="str">
        <f>IFERROR(INDEX('اطلاعات دوره'!A:Z,MATCH(G487,'اطلاعات دوره'!C:C,0)-1,MATCH("عنوان",'اطلاعات دوره'!$1:$1,0)),"---")</f>
        <v>---</v>
      </c>
      <c r="M487" s="47" t="str">
        <f t="shared" si="79"/>
        <v>----</v>
      </c>
      <c r="N487" s="48" t="str">
        <f t="shared" si="80"/>
        <v>-/</v>
      </c>
      <c r="O487" s="45"/>
      <c r="P487" s="240">
        <f>IFERROR(INDEX('قرائت کنتور'!A:AZ,MATCH(A487&amp;"-"&amp;"آب",'قرائت کنتور'!B:B,0),MATCH(L487,'قرائت کنتور'!$1:$1,0)),0)</f>
        <v>0</v>
      </c>
      <c r="Q487" s="241">
        <f>IFERROR(INDEX('قرائت کنتور'!A:AZ,MATCH(A487&amp;"-"&amp;"آب",'قرائت کنتور'!B:B,0),MATCH(G487,'قرائت کنتور'!$1:$1,0)),0)</f>
        <v>0</v>
      </c>
      <c r="R487" s="241">
        <f t="shared" si="81"/>
        <v>0</v>
      </c>
      <c r="S487" s="241" t="str">
        <f>IFERROR(INDEX('اطلاعات انشعابات شرکتها'!A:AB,MATCH(A487,'اطلاعات انشعابات شرکتها'!A:A,0),MATCH(S$1,'اطلاعات انشعابات شرکتها'!$1:$1,0)),"---")</f>
        <v>---</v>
      </c>
      <c r="T487" s="227" t="str">
        <f t="shared" si="82"/>
        <v>---</v>
      </c>
      <c r="U487" s="45"/>
      <c r="V487" s="155" t="str">
        <f>IFERROR(INDEX('تعرفه ها'!A:Z,MATCH("بهای هر متر مکعب آب مصرفی",'تعرفه ها'!$B:$B,0),MATCH(F487,'تعرفه ها'!$2:$2,0)),"---")</f>
        <v>---</v>
      </c>
      <c r="W487" s="50" t="str">
        <f t="shared" si="83"/>
        <v>---</v>
      </c>
      <c r="X487" s="50" t="str">
        <f>IFERROR(ROUND(R487*INDEX('تعرفه ها'!A:Z,MATCH("عوارض آب به ازاء هر متر مکعب",'تعرفه ها'!$B:$B,0),MATCH(F487,'تعرفه ها'!$2:$2,0)),0),"---")</f>
        <v>---</v>
      </c>
      <c r="Y487" s="50" t="str">
        <f>IFERROR(ROUND(T487*INDEX('تعرفه ها'!A:Z,MATCH("جریمه مازاد مصرف آب به ازاء هر متر مکعب",'تعرفه ها'!$B:$B,0),MATCH(F487,'تعرفه ها'!$2:$2,0)),0),"---")</f>
        <v>---</v>
      </c>
      <c r="Z487" s="50" t="str">
        <f>IFERROR(ROUND(((W487+X487+Y487)*INDEX('تعرفه ها'!A:Z,MATCH("هزینه نگهداری و تعمیرات شبکه آب",'تعرفه ها'!$B:$B,0),MATCH(F487,'تعرفه ها'!$2:$2,0))/100),0),"---")</f>
        <v>---</v>
      </c>
      <c r="AA487" s="50" t="str">
        <f>IFERROR(IF(INDEX('اطلاعات دوره'!A:Z,MATCH(G487,'اطلاعات دوره'!C:C,0),MATCH("آب",'اطلاعات دوره'!$1:$1,0))="دارد",ROUND((W487+X487+Y487)*INDEX('تعرفه ها'!A:Z,MATCH("پیک فصلی آب",'تعرفه ها'!$B:$B,0),MATCH(F487,'تعرفه ها'!$2:$2,0))/100,0),0),"---")</f>
        <v>---</v>
      </c>
      <c r="AB487" s="50" t="str">
        <f>IFERROR(ROUND(SUM(W487+X487+Y487+Z487+AA487)*INDEX('تعرفه ها'!A:Z,MATCH("مالیات آب",'تعرفه ها'!$B:$B,0),MATCH(F487,'تعرفه ها'!$2:$2,0))/100,0),"---")</f>
        <v>---</v>
      </c>
      <c r="AC487" s="50" t="str">
        <f t="shared" si="84"/>
        <v>---</v>
      </c>
      <c r="AD487" s="50" t="str">
        <f t="shared" si="77"/>
        <v>---</v>
      </c>
      <c r="AE487" s="50" t="str">
        <f t="shared" si="85"/>
        <v>---</v>
      </c>
      <c r="AF487" s="50" t="str">
        <f t="shared" si="86"/>
        <v>---</v>
      </c>
      <c r="AG487" s="153" t="str">
        <f t="shared" si="87"/>
        <v>---</v>
      </c>
      <c r="AI487" s="183" t="str">
        <f>IFERROR(IF(INDEX(پرداخت!A:AZ,MATCH(A487&amp;" - "&amp;"آب",پرداخت!$B:$B,0),MATCH(G487,پرداخت!$1:$1,0))="نشده","نشده","شده"),"---")</f>
        <v>---</v>
      </c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/>
      <c r="BC487" s="30"/>
      <c r="BD487" s="30"/>
      <c r="BE487" s="30"/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  <c r="BT487" s="30"/>
      <c r="BU487" s="30"/>
      <c r="BV487" s="30"/>
      <c r="BW487" s="30"/>
      <c r="BX487" s="30"/>
      <c r="BY487" s="30"/>
      <c r="BZ487" s="30"/>
      <c r="CA487" s="30"/>
    </row>
    <row r="488" spans="1:79" ht="34.9" hidden="1" customHeight="1">
      <c r="A488" s="170"/>
      <c r="B488" s="47">
        <f>IFERROR(INDEX('اطلاعات انشعابات شرکتها'!A:BB,MATCH(A488,'اطلاعات انشعابات شرکتها'!A:A,0),MATCH(B$1,'اطلاعات انشعابات شرکتها'!$1:$1,0)),0)</f>
        <v>0</v>
      </c>
      <c r="C488" s="48">
        <f>IFERROR(INDEX('اطلاعات انشعابات شرکتها'!A:BB,MATCH(A488,'اطلاعات انشعابات شرکتها'!A:A,0),MATCH(C$1,'اطلاعات انشعابات شرکتها'!$1:$1,0)),0)</f>
        <v>0</v>
      </c>
      <c r="D488" s="45"/>
      <c r="E488" s="171"/>
      <c r="F488" s="170"/>
      <c r="G488" s="47" t="str">
        <f t="shared" si="78"/>
        <v>/</v>
      </c>
      <c r="H488" s="47">
        <f>IFERROR(INDEX('اطلاعات دوره'!A:Z,MATCH(G488,'اطلاعات دوره'!C:C,0),MATCH(H$1,'اطلاعات دوره'!$1:$1,0)),0)</f>
        <v>0</v>
      </c>
      <c r="I488" s="47">
        <f>IFERROR(INDEX('اطلاعات دوره'!A:Z,MATCH(G488,'اطلاعات دوره'!C:C,0),MATCH(I$1,'اطلاعات دوره'!$1:$1,0)),0)</f>
        <v>0</v>
      </c>
      <c r="J488" s="48">
        <f>IFERROR(INDEX('اطلاعات دوره'!A:Z,MATCH(G488,'اطلاعات دوره'!C:C,0),MATCH(J$1,'اطلاعات دوره'!$1:$1,0)),0)</f>
        <v>0</v>
      </c>
      <c r="K488" s="46"/>
      <c r="L488" s="158" t="str">
        <f>IFERROR(INDEX('اطلاعات دوره'!A:Z,MATCH(G488,'اطلاعات دوره'!C:C,0)-1,MATCH("عنوان",'اطلاعات دوره'!$1:$1,0)),"---")</f>
        <v>---</v>
      </c>
      <c r="M488" s="47" t="str">
        <f t="shared" si="79"/>
        <v>----</v>
      </c>
      <c r="N488" s="48" t="str">
        <f t="shared" si="80"/>
        <v>-/</v>
      </c>
      <c r="O488" s="45"/>
      <c r="P488" s="240">
        <f>IFERROR(INDEX('قرائت کنتور'!A:AZ,MATCH(A488&amp;"-"&amp;"آب",'قرائت کنتور'!B:B,0),MATCH(L488,'قرائت کنتور'!$1:$1,0)),0)</f>
        <v>0</v>
      </c>
      <c r="Q488" s="241">
        <f>IFERROR(INDEX('قرائت کنتور'!A:AZ,MATCH(A488&amp;"-"&amp;"آب",'قرائت کنتور'!B:B,0),MATCH(G488,'قرائت کنتور'!$1:$1,0)),0)</f>
        <v>0</v>
      </c>
      <c r="R488" s="241">
        <f t="shared" si="81"/>
        <v>0</v>
      </c>
      <c r="S488" s="241" t="str">
        <f>IFERROR(INDEX('اطلاعات انشعابات شرکتها'!A:AB,MATCH(A488,'اطلاعات انشعابات شرکتها'!A:A,0),MATCH(S$1,'اطلاعات انشعابات شرکتها'!$1:$1,0)),"---")</f>
        <v>---</v>
      </c>
      <c r="T488" s="227" t="str">
        <f t="shared" si="82"/>
        <v>---</v>
      </c>
      <c r="U488" s="45"/>
      <c r="V488" s="155" t="str">
        <f>IFERROR(INDEX('تعرفه ها'!A:Z,MATCH("بهای هر متر مکعب آب مصرفی",'تعرفه ها'!$B:$B,0),MATCH(F488,'تعرفه ها'!$2:$2,0)),"---")</f>
        <v>---</v>
      </c>
      <c r="W488" s="50" t="str">
        <f t="shared" si="83"/>
        <v>---</v>
      </c>
      <c r="X488" s="50" t="str">
        <f>IFERROR(ROUND(R488*INDEX('تعرفه ها'!A:Z,MATCH("عوارض آب به ازاء هر متر مکعب",'تعرفه ها'!$B:$B,0),MATCH(F488,'تعرفه ها'!$2:$2,0)),0),"---")</f>
        <v>---</v>
      </c>
      <c r="Y488" s="50" t="str">
        <f>IFERROR(ROUND(T488*INDEX('تعرفه ها'!A:Z,MATCH("جریمه مازاد مصرف آب به ازاء هر متر مکعب",'تعرفه ها'!$B:$B,0),MATCH(F488,'تعرفه ها'!$2:$2,0)),0),"---")</f>
        <v>---</v>
      </c>
      <c r="Z488" s="50" t="str">
        <f>IFERROR(ROUND(((W488+X488+Y488)*INDEX('تعرفه ها'!A:Z,MATCH("هزینه نگهداری و تعمیرات شبکه آب",'تعرفه ها'!$B:$B,0),MATCH(F488,'تعرفه ها'!$2:$2,0))/100),0),"---")</f>
        <v>---</v>
      </c>
      <c r="AA488" s="50" t="str">
        <f>IFERROR(IF(INDEX('اطلاعات دوره'!A:Z,MATCH(G488,'اطلاعات دوره'!C:C,0),MATCH("آب",'اطلاعات دوره'!$1:$1,0))="دارد",ROUND((W488+X488+Y488)*INDEX('تعرفه ها'!A:Z,MATCH("پیک فصلی آب",'تعرفه ها'!$B:$B,0),MATCH(F488,'تعرفه ها'!$2:$2,0))/100,0),0),"---")</f>
        <v>---</v>
      </c>
      <c r="AB488" s="50" t="str">
        <f>IFERROR(ROUND(SUM(W488+X488+Y488+Z488+AA488)*INDEX('تعرفه ها'!A:Z,MATCH("مالیات آب",'تعرفه ها'!$B:$B,0),MATCH(F488,'تعرفه ها'!$2:$2,0))/100,0),"---")</f>
        <v>---</v>
      </c>
      <c r="AC488" s="50" t="str">
        <f t="shared" si="84"/>
        <v>---</v>
      </c>
      <c r="AD488" s="50" t="str">
        <f t="shared" si="77"/>
        <v>---</v>
      </c>
      <c r="AE488" s="50" t="str">
        <f t="shared" si="85"/>
        <v>---</v>
      </c>
      <c r="AF488" s="50" t="str">
        <f t="shared" si="86"/>
        <v>---</v>
      </c>
      <c r="AG488" s="153" t="str">
        <f t="shared" si="87"/>
        <v>---</v>
      </c>
      <c r="AI488" s="183" t="str">
        <f>IFERROR(IF(INDEX(پرداخت!A:AZ,MATCH(A488&amp;" - "&amp;"آب",پرداخت!$B:$B,0),MATCH(G488,پرداخت!$1:$1,0))="نشده","نشده","شده"),"---")</f>
        <v>---</v>
      </c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  <c r="BT488" s="30"/>
      <c r="BU488" s="30"/>
      <c r="BV488" s="30"/>
      <c r="BW488" s="30"/>
      <c r="BX488" s="30"/>
      <c r="BY488" s="30"/>
      <c r="BZ488" s="30"/>
      <c r="CA488" s="30"/>
    </row>
    <row r="489" spans="1:79" ht="34.9" hidden="1" customHeight="1">
      <c r="A489" s="170"/>
      <c r="B489" s="47">
        <f>IFERROR(INDEX('اطلاعات انشعابات شرکتها'!A:BB,MATCH(A489,'اطلاعات انشعابات شرکتها'!A:A,0),MATCH(B$1,'اطلاعات انشعابات شرکتها'!$1:$1,0)),0)</f>
        <v>0</v>
      </c>
      <c r="C489" s="48">
        <f>IFERROR(INDEX('اطلاعات انشعابات شرکتها'!A:BB,MATCH(A489,'اطلاعات انشعابات شرکتها'!A:A,0),MATCH(C$1,'اطلاعات انشعابات شرکتها'!$1:$1,0)),0)</f>
        <v>0</v>
      </c>
      <c r="D489" s="45"/>
      <c r="E489" s="171"/>
      <c r="F489" s="170"/>
      <c r="G489" s="47" t="str">
        <f t="shared" si="78"/>
        <v>/</v>
      </c>
      <c r="H489" s="47">
        <f>IFERROR(INDEX('اطلاعات دوره'!A:Z,MATCH(G489,'اطلاعات دوره'!C:C,0),MATCH(H$1,'اطلاعات دوره'!$1:$1,0)),0)</f>
        <v>0</v>
      </c>
      <c r="I489" s="47">
        <f>IFERROR(INDEX('اطلاعات دوره'!A:Z,MATCH(G489,'اطلاعات دوره'!C:C,0),MATCH(I$1,'اطلاعات دوره'!$1:$1,0)),0)</f>
        <v>0</v>
      </c>
      <c r="J489" s="48">
        <f>IFERROR(INDEX('اطلاعات دوره'!A:Z,MATCH(G489,'اطلاعات دوره'!C:C,0),MATCH(J$1,'اطلاعات دوره'!$1:$1,0)),0)</f>
        <v>0</v>
      </c>
      <c r="K489" s="46"/>
      <c r="L489" s="158" t="str">
        <f>IFERROR(INDEX('اطلاعات دوره'!A:Z,MATCH(G489,'اطلاعات دوره'!C:C,0)-1,MATCH("عنوان",'اطلاعات دوره'!$1:$1,0)),"---")</f>
        <v>---</v>
      </c>
      <c r="M489" s="47" t="str">
        <f t="shared" si="79"/>
        <v>----</v>
      </c>
      <c r="N489" s="48" t="str">
        <f t="shared" si="80"/>
        <v>-/</v>
      </c>
      <c r="O489" s="45"/>
      <c r="P489" s="240">
        <f>IFERROR(INDEX('قرائت کنتور'!A:AZ,MATCH(A489&amp;"-"&amp;"آب",'قرائت کنتور'!B:B,0),MATCH(L489,'قرائت کنتور'!$1:$1,0)),0)</f>
        <v>0</v>
      </c>
      <c r="Q489" s="241">
        <f>IFERROR(INDEX('قرائت کنتور'!A:AZ,MATCH(A489&amp;"-"&amp;"آب",'قرائت کنتور'!B:B,0),MATCH(G489,'قرائت کنتور'!$1:$1,0)),0)</f>
        <v>0</v>
      </c>
      <c r="R489" s="241">
        <f t="shared" si="81"/>
        <v>0</v>
      </c>
      <c r="S489" s="241" t="str">
        <f>IFERROR(INDEX('اطلاعات انشعابات شرکتها'!A:AB,MATCH(A489,'اطلاعات انشعابات شرکتها'!A:A,0),MATCH(S$1,'اطلاعات انشعابات شرکتها'!$1:$1,0)),"---")</f>
        <v>---</v>
      </c>
      <c r="T489" s="227" t="str">
        <f t="shared" si="82"/>
        <v>---</v>
      </c>
      <c r="U489" s="45"/>
      <c r="V489" s="155" t="str">
        <f>IFERROR(INDEX('تعرفه ها'!A:Z,MATCH("بهای هر متر مکعب آب مصرفی",'تعرفه ها'!$B:$B,0),MATCH(F489,'تعرفه ها'!$2:$2,0)),"---")</f>
        <v>---</v>
      </c>
      <c r="W489" s="50" t="str">
        <f t="shared" si="83"/>
        <v>---</v>
      </c>
      <c r="X489" s="50" t="str">
        <f>IFERROR(ROUND(R489*INDEX('تعرفه ها'!A:Z,MATCH("عوارض آب به ازاء هر متر مکعب",'تعرفه ها'!$B:$B,0),MATCH(F489,'تعرفه ها'!$2:$2,0)),0),"---")</f>
        <v>---</v>
      </c>
      <c r="Y489" s="50" t="str">
        <f>IFERROR(ROUND(T489*INDEX('تعرفه ها'!A:Z,MATCH("جریمه مازاد مصرف آب به ازاء هر متر مکعب",'تعرفه ها'!$B:$B,0),MATCH(F489,'تعرفه ها'!$2:$2,0)),0),"---")</f>
        <v>---</v>
      </c>
      <c r="Z489" s="50" t="str">
        <f>IFERROR(ROUND(((W489+X489+Y489)*INDEX('تعرفه ها'!A:Z,MATCH("هزینه نگهداری و تعمیرات شبکه آب",'تعرفه ها'!$B:$B,0),MATCH(F489,'تعرفه ها'!$2:$2,0))/100),0),"---")</f>
        <v>---</v>
      </c>
      <c r="AA489" s="50" t="str">
        <f>IFERROR(IF(INDEX('اطلاعات دوره'!A:Z,MATCH(G489,'اطلاعات دوره'!C:C,0),MATCH("آب",'اطلاعات دوره'!$1:$1,0))="دارد",ROUND((W489+X489+Y489)*INDEX('تعرفه ها'!A:Z,MATCH("پیک فصلی آب",'تعرفه ها'!$B:$B,0),MATCH(F489,'تعرفه ها'!$2:$2,0))/100,0),0),"---")</f>
        <v>---</v>
      </c>
      <c r="AB489" s="50" t="str">
        <f>IFERROR(ROUND(SUM(W489+X489+Y489+Z489+AA489)*INDEX('تعرفه ها'!A:Z,MATCH("مالیات آب",'تعرفه ها'!$B:$B,0),MATCH(F489,'تعرفه ها'!$2:$2,0))/100,0),"---")</f>
        <v>---</v>
      </c>
      <c r="AC489" s="50" t="str">
        <f t="shared" si="84"/>
        <v>---</v>
      </c>
      <c r="AD489" s="50" t="str">
        <f t="shared" si="77"/>
        <v>---</v>
      </c>
      <c r="AE489" s="50" t="str">
        <f t="shared" si="85"/>
        <v>---</v>
      </c>
      <c r="AF489" s="50" t="str">
        <f t="shared" si="86"/>
        <v>---</v>
      </c>
      <c r="AG489" s="153" t="str">
        <f t="shared" si="87"/>
        <v>---</v>
      </c>
      <c r="AI489" s="183" t="str">
        <f>IFERROR(IF(INDEX(پرداخت!A:AZ,MATCH(A489&amp;" - "&amp;"آب",پرداخت!$B:$B,0),MATCH(G489,پرداخت!$1:$1,0))="نشده","نشده","شده"),"---")</f>
        <v>---</v>
      </c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/>
      <c r="BC489" s="30"/>
      <c r="BD489" s="30"/>
      <c r="BE489" s="30"/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  <c r="BT489" s="30"/>
      <c r="BU489" s="30"/>
      <c r="BV489" s="30"/>
      <c r="BW489" s="30"/>
      <c r="BX489" s="30"/>
      <c r="BY489" s="30"/>
      <c r="BZ489" s="30"/>
      <c r="CA489" s="30"/>
    </row>
    <row r="490" spans="1:79" ht="34.9" hidden="1" customHeight="1">
      <c r="A490" s="170"/>
      <c r="B490" s="47">
        <f>IFERROR(INDEX('اطلاعات انشعابات شرکتها'!A:BB,MATCH(A490,'اطلاعات انشعابات شرکتها'!A:A,0),MATCH(B$1,'اطلاعات انشعابات شرکتها'!$1:$1,0)),0)</f>
        <v>0</v>
      </c>
      <c r="C490" s="48">
        <f>IFERROR(INDEX('اطلاعات انشعابات شرکتها'!A:BB,MATCH(A490,'اطلاعات انشعابات شرکتها'!A:A,0),MATCH(C$1,'اطلاعات انشعابات شرکتها'!$1:$1,0)),0)</f>
        <v>0</v>
      </c>
      <c r="D490" s="45"/>
      <c r="E490" s="171"/>
      <c r="F490" s="170"/>
      <c r="G490" s="47" t="str">
        <f t="shared" si="78"/>
        <v>/</v>
      </c>
      <c r="H490" s="47">
        <f>IFERROR(INDEX('اطلاعات دوره'!A:Z,MATCH(G490,'اطلاعات دوره'!C:C,0),MATCH(H$1,'اطلاعات دوره'!$1:$1,0)),0)</f>
        <v>0</v>
      </c>
      <c r="I490" s="47">
        <f>IFERROR(INDEX('اطلاعات دوره'!A:Z,MATCH(G490,'اطلاعات دوره'!C:C,0),MATCH(I$1,'اطلاعات دوره'!$1:$1,0)),0)</f>
        <v>0</v>
      </c>
      <c r="J490" s="48">
        <f>IFERROR(INDEX('اطلاعات دوره'!A:Z,MATCH(G490,'اطلاعات دوره'!C:C,0),MATCH(J$1,'اطلاعات دوره'!$1:$1,0)),0)</f>
        <v>0</v>
      </c>
      <c r="K490" s="46"/>
      <c r="L490" s="158" t="str">
        <f>IFERROR(INDEX('اطلاعات دوره'!A:Z,MATCH(G490,'اطلاعات دوره'!C:C,0)-1,MATCH("عنوان",'اطلاعات دوره'!$1:$1,0)),"---")</f>
        <v>---</v>
      </c>
      <c r="M490" s="47" t="str">
        <f t="shared" si="79"/>
        <v>----</v>
      </c>
      <c r="N490" s="48" t="str">
        <f t="shared" si="80"/>
        <v>-/</v>
      </c>
      <c r="O490" s="45"/>
      <c r="P490" s="240">
        <f>IFERROR(INDEX('قرائت کنتور'!A:AZ,MATCH(A490&amp;"-"&amp;"آب",'قرائت کنتور'!B:B,0),MATCH(L490,'قرائت کنتور'!$1:$1,0)),0)</f>
        <v>0</v>
      </c>
      <c r="Q490" s="241">
        <f>IFERROR(INDEX('قرائت کنتور'!A:AZ,MATCH(A490&amp;"-"&amp;"آب",'قرائت کنتور'!B:B,0),MATCH(G490,'قرائت کنتور'!$1:$1,0)),0)</f>
        <v>0</v>
      </c>
      <c r="R490" s="241">
        <f t="shared" si="81"/>
        <v>0</v>
      </c>
      <c r="S490" s="241" t="str">
        <f>IFERROR(INDEX('اطلاعات انشعابات شرکتها'!A:AB,MATCH(A490,'اطلاعات انشعابات شرکتها'!A:A,0),MATCH(S$1,'اطلاعات انشعابات شرکتها'!$1:$1,0)),"---")</f>
        <v>---</v>
      </c>
      <c r="T490" s="227" t="str">
        <f t="shared" si="82"/>
        <v>---</v>
      </c>
      <c r="U490" s="45"/>
      <c r="V490" s="155" t="str">
        <f>IFERROR(INDEX('تعرفه ها'!A:Z,MATCH("بهای هر متر مکعب آب مصرفی",'تعرفه ها'!$B:$B,0),MATCH(F490,'تعرفه ها'!$2:$2,0)),"---")</f>
        <v>---</v>
      </c>
      <c r="W490" s="50" t="str">
        <f t="shared" si="83"/>
        <v>---</v>
      </c>
      <c r="X490" s="50" t="str">
        <f>IFERROR(ROUND(R490*INDEX('تعرفه ها'!A:Z,MATCH("عوارض آب به ازاء هر متر مکعب",'تعرفه ها'!$B:$B,0),MATCH(F490,'تعرفه ها'!$2:$2,0)),0),"---")</f>
        <v>---</v>
      </c>
      <c r="Y490" s="50" t="str">
        <f>IFERROR(ROUND(T490*INDEX('تعرفه ها'!A:Z,MATCH("جریمه مازاد مصرف آب به ازاء هر متر مکعب",'تعرفه ها'!$B:$B,0),MATCH(F490,'تعرفه ها'!$2:$2,0)),0),"---")</f>
        <v>---</v>
      </c>
      <c r="Z490" s="50" t="str">
        <f>IFERROR(ROUND(((W490+X490+Y490)*INDEX('تعرفه ها'!A:Z,MATCH("هزینه نگهداری و تعمیرات شبکه آب",'تعرفه ها'!$B:$B,0),MATCH(F490,'تعرفه ها'!$2:$2,0))/100),0),"---")</f>
        <v>---</v>
      </c>
      <c r="AA490" s="50" t="str">
        <f>IFERROR(IF(INDEX('اطلاعات دوره'!A:Z,MATCH(G490,'اطلاعات دوره'!C:C,0),MATCH("آب",'اطلاعات دوره'!$1:$1,0))="دارد",ROUND((W490+X490+Y490)*INDEX('تعرفه ها'!A:Z,MATCH("پیک فصلی آب",'تعرفه ها'!$B:$B,0),MATCH(F490,'تعرفه ها'!$2:$2,0))/100,0),0),"---")</f>
        <v>---</v>
      </c>
      <c r="AB490" s="50" t="str">
        <f>IFERROR(ROUND(SUM(W490+X490+Y490+Z490+AA490)*INDEX('تعرفه ها'!A:Z,MATCH("مالیات آب",'تعرفه ها'!$B:$B,0),MATCH(F490,'تعرفه ها'!$2:$2,0))/100,0),"---")</f>
        <v>---</v>
      </c>
      <c r="AC490" s="50" t="str">
        <f t="shared" si="84"/>
        <v>---</v>
      </c>
      <c r="AD490" s="50" t="str">
        <f t="shared" si="77"/>
        <v>---</v>
      </c>
      <c r="AE490" s="50" t="str">
        <f t="shared" si="85"/>
        <v>---</v>
      </c>
      <c r="AF490" s="50" t="str">
        <f t="shared" si="86"/>
        <v>---</v>
      </c>
      <c r="AG490" s="153" t="str">
        <f t="shared" si="87"/>
        <v>---</v>
      </c>
      <c r="AI490" s="183" t="str">
        <f>IFERROR(IF(INDEX(پرداخت!A:AZ,MATCH(A490&amp;" - "&amp;"آب",پرداخت!$B:$B,0),MATCH(G490,پرداخت!$1:$1,0))="نشده","نشده","شده"),"---")</f>
        <v>---</v>
      </c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/>
      <c r="BC490" s="30"/>
      <c r="BD490" s="30"/>
      <c r="BE490" s="30"/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  <c r="BT490" s="30"/>
      <c r="BU490" s="30"/>
      <c r="BV490" s="30"/>
      <c r="BW490" s="30"/>
      <c r="BX490" s="30"/>
      <c r="BY490" s="30"/>
      <c r="BZ490" s="30"/>
      <c r="CA490" s="30"/>
    </row>
    <row r="491" spans="1:79" ht="34.9" hidden="1" customHeight="1">
      <c r="A491" s="170"/>
      <c r="B491" s="47">
        <f>IFERROR(INDEX('اطلاعات انشعابات شرکتها'!A:BB,MATCH(A491,'اطلاعات انشعابات شرکتها'!A:A,0),MATCH(B$1,'اطلاعات انشعابات شرکتها'!$1:$1,0)),0)</f>
        <v>0</v>
      </c>
      <c r="C491" s="48">
        <f>IFERROR(INDEX('اطلاعات انشعابات شرکتها'!A:BB,MATCH(A491,'اطلاعات انشعابات شرکتها'!A:A,0),MATCH(C$1,'اطلاعات انشعابات شرکتها'!$1:$1,0)),0)</f>
        <v>0</v>
      </c>
      <c r="D491" s="45"/>
      <c r="E491" s="171"/>
      <c r="F491" s="170"/>
      <c r="G491" s="47" t="str">
        <f t="shared" si="78"/>
        <v>/</v>
      </c>
      <c r="H491" s="47">
        <f>IFERROR(INDEX('اطلاعات دوره'!A:Z,MATCH(G491,'اطلاعات دوره'!C:C,0),MATCH(H$1,'اطلاعات دوره'!$1:$1,0)),0)</f>
        <v>0</v>
      </c>
      <c r="I491" s="47">
        <f>IFERROR(INDEX('اطلاعات دوره'!A:Z,MATCH(G491,'اطلاعات دوره'!C:C,0),MATCH(I$1,'اطلاعات دوره'!$1:$1,0)),0)</f>
        <v>0</v>
      </c>
      <c r="J491" s="48">
        <f>IFERROR(INDEX('اطلاعات دوره'!A:Z,MATCH(G491,'اطلاعات دوره'!C:C,0),MATCH(J$1,'اطلاعات دوره'!$1:$1,0)),0)</f>
        <v>0</v>
      </c>
      <c r="K491" s="46"/>
      <c r="L491" s="158" t="str">
        <f>IFERROR(INDEX('اطلاعات دوره'!A:Z,MATCH(G491,'اطلاعات دوره'!C:C,0)-1,MATCH("عنوان",'اطلاعات دوره'!$1:$1,0)),"---")</f>
        <v>---</v>
      </c>
      <c r="M491" s="47" t="str">
        <f t="shared" si="79"/>
        <v>----</v>
      </c>
      <c r="N491" s="48" t="str">
        <f t="shared" si="80"/>
        <v>-/</v>
      </c>
      <c r="O491" s="45"/>
      <c r="P491" s="240">
        <f>IFERROR(INDEX('قرائت کنتور'!A:AZ,MATCH(A491&amp;"-"&amp;"آب",'قرائت کنتور'!B:B,0),MATCH(L491,'قرائت کنتور'!$1:$1,0)),0)</f>
        <v>0</v>
      </c>
      <c r="Q491" s="241">
        <f>IFERROR(INDEX('قرائت کنتور'!A:AZ,MATCH(A491&amp;"-"&amp;"آب",'قرائت کنتور'!B:B,0),MATCH(G491,'قرائت کنتور'!$1:$1,0)),0)</f>
        <v>0</v>
      </c>
      <c r="R491" s="241">
        <f t="shared" si="81"/>
        <v>0</v>
      </c>
      <c r="S491" s="241" t="str">
        <f>IFERROR(INDEX('اطلاعات انشعابات شرکتها'!A:AB,MATCH(A491,'اطلاعات انشعابات شرکتها'!A:A,0),MATCH(S$1,'اطلاعات انشعابات شرکتها'!$1:$1,0)),"---")</f>
        <v>---</v>
      </c>
      <c r="T491" s="227" t="str">
        <f t="shared" si="82"/>
        <v>---</v>
      </c>
      <c r="U491" s="45"/>
      <c r="V491" s="155" t="str">
        <f>IFERROR(INDEX('تعرفه ها'!A:Z,MATCH("بهای هر متر مکعب آب مصرفی",'تعرفه ها'!$B:$B,0),MATCH(F491,'تعرفه ها'!$2:$2,0)),"---")</f>
        <v>---</v>
      </c>
      <c r="W491" s="50" t="str">
        <f t="shared" si="83"/>
        <v>---</v>
      </c>
      <c r="X491" s="50" t="str">
        <f>IFERROR(ROUND(R491*INDEX('تعرفه ها'!A:Z,MATCH("عوارض آب به ازاء هر متر مکعب",'تعرفه ها'!$B:$B,0),MATCH(F491,'تعرفه ها'!$2:$2,0)),0),"---")</f>
        <v>---</v>
      </c>
      <c r="Y491" s="50" t="str">
        <f>IFERROR(ROUND(T491*INDEX('تعرفه ها'!A:Z,MATCH("جریمه مازاد مصرف آب به ازاء هر متر مکعب",'تعرفه ها'!$B:$B,0),MATCH(F491,'تعرفه ها'!$2:$2,0)),0),"---")</f>
        <v>---</v>
      </c>
      <c r="Z491" s="50" t="str">
        <f>IFERROR(ROUND(((W491+X491+Y491)*INDEX('تعرفه ها'!A:Z,MATCH("هزینه نگهداری و تعمیرات شبکه آب",'تعرفه ها'!$B:$B,0),MATCH(F491,'تعرفه ها'!$2:$2,0))/100),0),"---")</f>
        <v>---</v>
      </c>
      <c r="AA491" s="50" t="str">
        <f>IFERROR(IF(INDEX('اطلاعات دوره'!A:Z,MATCH(G491,'اطلاعات دوره'!C:C,0),MATCH("آب",'اطلاعات دوره'!$1:$1,0))="دارد",ROUND((W491+X491+Y491)*INDEX('تعرفه ها'!A:Z,MATCH("پیک فصلی آب",'تعرفه ها'!$B:$B,0),MATCH(F491,'تعرفه ها'!$2:$2,0))/100,0),0),"---")</f>
        <v>---</v>
      </c>
      <c r="AB491" s="50" t="str">
        <f>IFERROR(ROUND(SUM(W491+X491+Y491+Z491+AA491)*INDEX('تعرفه ها'!A:Z,MATCH("مالیات آب",'تعرفه ها'!$B:$B,0),MATCH(F491,'تعرفه ها'!$2:$2,0))/100,0),"---")</f>
        <v>---</v>
      </c>
      <c r="AC491" s="50" t="str">
        <f t="shared" si="84"/>
        <v>---</v>
      </c>
      <c r="AD491" s="50" t="str">
        <f t="shared" si="77"/>
        <v>---</v>
      </c>
      <c r="AE491" s="50" t="str">
        <f t="shared" si="85"/>
        <v>---</v>
      </c>
      <c r="AF491" s="50" t="str">
        <f t="shared" si="86"/>
        <v>---</v>
      </c>
      <c r="AG491" s="153" t="str">
        <f t="shared" si="87"/>
        <v>---</v>
      </c>
      <c r="AI491" s="183" t="str">
        <f>IFERROR(IF(INDEX(پرداخت!A:AZ,MATCH(A491&amp;" - "&amp;"آب",پرداخت!$B:$B,0),MATCH(G491,پرداخت!$1:$1,0))="نشده","نشده","شده"),"---")</f>
        <v>---</v>
      </c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/>
      <c r="BC491" s="30"/>
      <c r="BD491" s="30"/>
      <c r="BE491" s="30"/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  <c r="BT491" s="30"/>
      <c r="BU491" s="30"/>
      <c r="BV491" s="30"/>
      <c r="BW491" s="30"/>
      <c r="BX491" s="30"/>
      <c r="BY491" s="30"/>
      <c r="BZ491" s="30"/>
      <c r="CA491" s="30"/>
    </row>
    <row r="492" spans="1:79" ht="34.9" hidden="1" customHeight="1">
      <c r="A492" s="170"/>
      <c r="B492" s="47">
        <f>IFERROR(INDEX('اطلاعات انشعابات شرکتها'!A:BB,MATCH(A492,'اطلاعات انشعابات شرکتها'!A:A,0),MATCH(B$1,'اطلاعات انشعابات شرکتها'!$1:$1,0)),0)</f>
        <v>0</v>
      </c>
      <c r="C492" s="48">
        <f>IFERROR(INDEX('اطلاعات انشعابات شرکتها'!A:BB,MATCH(A492,'اطلاعات انشعابات شرکتها'!A:A,0),MATCH(C$1,'اطلاعات انشعابات شرکتها'!$1:$1,0)),0)</f>
        <v>0</v>
      </c>
      <c r="D492" s="45"/>
      <c r="E492" s="171"/>
      <c r="F492" s="170"/>
      <c r="G492" s="47" t="str">
        <f t="shared" si="78"/>
        <v>/</v>
      </c>
      <c r="H492" s="47">
        <f>IFERROR(INDEX('اطلاعات دوره'!A:Z,MATCH(G492,'اطلاعات دوره'!C:C,0),MATCH(H$1,'اطلاعات دوره'!$1:$1,0)),0)</f>
        <v>0</v>
      </c>
      <c r="I492" s="47">
        <f>IFERROR(INDEX('اطلاعات دوره'!A:Z,MATCH(G492,'اطلاعات دوره'!C:C,0),MATCH(I$1,'اطلاعات دوره'!$1:$1,0)),0)</f>
        <v>0</v>
      </c>
      <c r="J492" s="48">
        <f>IFERROR(INDEX('اطلاعات دوره'!A:Z,MATCH(G492,'اطلاعات دوره'!C:C,0),MATCH(J$1,'اطلاعات دوره'!$1:$1,0)),0)</f>
        <v>0</v>
      </c>
      <c r="K492" s="46"/>
      <c r="L492" s="158" t="str">
        <f>IFERROR(INDEX('اطلاعات دوره'!A:Z,MATCH(G492,'اطلاعات دوره'!C:C,0)-1,MATCH("عنوان",'اطلاعات دوره'!$1:$1,0)),"---")</f>
        <v>---</v>
      </c>
      <c r="M492" s="47" t="str">
        <f t="shared" si="79"/>
        <v>----</v>
      </c>
      <c r="N492" s="48" t="str">
        <f t="shared" si="80"/>
        <v>-/</v>
      </c>
      <c r="O492" s="45"/>
      <c r="P492" s="240">
        <f>IFERROR(INDEX('قرائت کنتور'!A:AZ,MATCH(A492&amp;"-"&amp;"آب",'قرائت کنتور'!B:B,0),MATCH(L492,'قرائت کنتور'!$1:$1,0)),0)</f>
        <v>0</v>
      </c>
      <c r="Q492" s="241">
        <f>IFERROR(INDEX('قرائت کنتور'!A:AZ,MATCH(A492&amp;"-"&amp;"آب",'قرائت کنتور'!B:B,0),MATCH(G492,'قرائت کنتور'!$1:$1,0)),0)</f>
        <v>0</v>
      </c>
      <c r="R492" s="241">
        <f t="shared" si="81"/>
        <v>0</v>
      </c>
      <c r="S492" s="241" t="str">
        <f>IFERROR(INDEX('اطلاعات انشعابات شرکتها'!A:AB,MATCH(A492,'اطلاعات انشعابات شرکتها'!A:A,0),MATCH(S$1,'اطلاعات انشعابات شرکتها'!$1:$1,0)),"---")</f>
        <v>---</v>
      </c>
      <c r="T492" s="227" t="str">
        <f t="shared" si="82"/>
        <v>---</v>
      </c>
      <c r="U492" s="45"/>
      <c r="V492" s="155" t="str">
        <f>IFERROR(INDEX('تعرفه ها'!A:Z,MATCH("بهای هر متر مکعب آب مصرفی",'تعرفه ها'!$B:$B,0),MATCH(F492,'تعرفه ها'!$2:$2,0)),"---")</f>
        <v>---</v>
      </c>
      <c r="W492" s="50" t="str">
        <f t="shared" si="83"/>
        <v>---</v>
      </c>
      <c r="X492" s="50" t="str">
        <f>IFERROR(ROUND(R492*INDEX('تعرفه ها'!A:Z,MATCH("عوارض آب به ازاء هر متر مکعب",'تعرفه ها'!$B:$B,0),MATCH(F492,'تعرفه ها'!$2:$2,0)),0),"---")</f>
        <v>---</v>
      </c>
      <c r="Y492" s="50" t="str">
        <f>IFERROR(ROUND(T492*INDEX('تعرفه ها'!A:Z,MATCH("جریمه مازاد مصرف آب به ازاء هر متر مکعب",'تعرفه ها'!$B:$B,0),MATCH(F492,'تعرفه ها'!$2:$2,0)),0),"---")</f>
        <v>---</v>
      </c>
      <c r="Z492" s="50" t="str">
        <f>IFERROR(ROUND(((W492+X492+Y492)*INDEX('تعرفه ها'!A:Z,MATCH("هزینه نگهداری و تعمیرات شبکه آب",'تعرفه ها'!$B:$B,0),MATCH(F492,'تعرفه ها'!$2:$2,0))/100),0),"---")</f>
        <v>---</v>
      </c>
      <c r="AA492" s="50" t="str">
        <f>IFERROR(IF(INDEX('اطلاعات دوره'!A:Z,MATCH(G492,'اطلاعات دوره'!C:C,0),MATCH("آب",'اطلاعات دوره'!$1:$1,0))="دارد",ROUND((W492+X492+Y492)*INDEX('تعرفه ها'!A:Z,MATCH("پیک فصلی آب",'تعرفه ها'!$B:$B,0),MATCH(F492,'تعرفه ها'!$2:$2,0))/100,0),0),"---")</f>
        <v>---</v>
      </c>
      <c r="AB492" s="50" t="str">
        <f>IFERROR(ROUND(SUM(W492+X492+Y492+Z492+AA492)*INDEX('تعرفه ها'!A:Z,MATCH("مالیات آب",'تعرفه ها'!$B:$B,0),MATCH(F492,'تعرفه ها'!$2:$2,0))/100,0),"---")</f>
        <v>---</v>
      </c>
      <c r="AC492" s="50" t="str">
        <f t="shared" si="84"/>
        <v>---</v>
      </c>
      <c r="AD492" s="50" t="str">
        <f t="shared" si="77"/>
        <v>---</v>
      </c>
      <c r="AE492" s="50" t="str">
        <f t="shared" si="85"/>
        <v>---</v>
      </c>
      <c r="AF492" s="50" t="str">
        <f t="shared" si="86"/>
        <v>---</v>
      </c>
      <c r="AG492" s="153" t="str">
        <f t="shared" si="87"/>
        <v>---</v>
      </c>
      <c r="AI492" s="183" t="str">
        <f>IFERROR(IF(INDEX(پرداخت!A:AZ,MATCH(A492&amp;" - "&amp;"آب",پرداخت!$B:$B,0),MATCH(G492,پرداخت!$1:$1,0))="نشده","نشده","شده"),"---")</f>
        <v>---</v>
      </c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/>
      <c r="BC492" s="30"/>
      <c r="BD492" s="30"/>
      <c r="BE492" s="30"/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  <c r="BT492" s="30"/>
      <c r="BU492" s="30"/>
      <c r="BV492" s="30"/>
      <c r="BW492" s="30"/>
      <c r="BX492" s="30"/>
      <c r="BY492" s="30"/>
      <c r="BZ492" s="30"/>
      <c r="CA492" s="30"/>
    </row>
    <row r="493" spans="1:79" ht="34.9" hidden="1" customHeight="1">
      <c r="A493" s="170"/>
      <c r="B493" s="47">
        <f>IFERROR(INDEX('اطلاعات انشعابات شرکتها'!A:BB,MATCH(A493,'اطلاعات انشعابات شرکتها'!A:A,0),MATCH(B$1,'اطلاعات انشعابات شرکتها'!$1:$1,0)),0)</f>
        <v>0</v>
      </c>
      <c r="C493" s="48">
        <f>IFERROR(INDEX('اطلاعات انشعابات شرکتها'!A:BB,MATCH(A493,'اطلاعات انشعابات شرکتها'!A:A,0),MATCH(C$1,'اطلاعات انشعابات شرکتها'!$1:$1,0)),0)</f>
        <v>0</v>
      </c>
      <c r="D493" s="45"/>
      <c r="E493" s="171"/>
      <c r="F493" s="170"/>
      <c r="G493" s="47" t="str">
        <f t="shared" si="78"/>
        <v>/</v>
      </c>
      <c r="H493" s="47">
        <f>IFERROR(INDEX('اطلاعات دوره'!A:Z,MATCH(G493,'اطلاعات دوره'!C:C,0),MATCH(H$1,'اطلاعات دوره'!$1:$1,0)),0)</f>
        <v>0</v>
      </c>
      <c r="I493" s="47">
        <f>IFERROR(INDEX('اطلاعات دوره'!A:Z,MATCH(G493,'اطلاعات دوره'!C:C,0),MATCH(I$1,'اطلاعات دوره'!$1:$1,0)),0)</f>
        <v>0</v>
      </c>
      <c r="J493" s="48">
        <f>IFERROR(INDEX('اطلاعات دوره'!A:Z,MATCH(G493,'اطلاعات دوره'!C:C,0),MATCH(J$1,'اطلاعات دوره'!$1:$1,0)),0)</f>
        <v>0</v>
      </c>
      <c r="K493" s="46"/>
      <c r="L493" s="158" t="str">
        <f>IFERROR(INDEX('اطلاعات دوره'!A:Z,MATCH(G493,'اطلاعات دوره'!C:C,0)-1,MATCH("عنوان",'اطلاعات دوره'!$1:$1,0)),"---")</f>
        <v>---</v>
      </c>
      <c r="M493" s="47" t="str">
        <f t="shared" si="79"/>
        <v>----</v>
      </c>
      <c r="N493" s="48" t="str">
        <f t="shared" si="80"/>
        <v>-/</v>
      </c>
      <c r="O493" s="45"/>
      <c r="P493" s="240">
        <f>IFERROR(INDEX('قرائت کنتور'!A:AZ,MATCH(A493&amp;"-"&amp;"آب",'قرائت کنتور'!B:B,0),MATCH(L493,'قرائت کنتور'!$1:$1,0)),0)</f>
        <v>0</v>
      </c>
      <c r="Q493" s="241">
        <f>IFERROR(INDEX('قرائت کنتور'!A:AZ,MATCH(A493&amp;"-"&amp;"آب",'قرائت کنتور'!B:B,0),MATCH(G493,'قرائت کنتور'!$1:$1,0)),0)</f>
        <v>0</v>
      </c>
      <c r="R493" s="241">
        <f t="shared" si="81"/>
        <v>0</v>
      </c>
      <c r="S493" s="241" t="str">
        <f>IFERROR(INDEX('اطلاعات انشعابات شرکتها'!A:AB,MATCH(A493,'اطلاعات انشعابات شرکتها'!A:A,0),MATCH(S$1,'اطلاعات انشعابات شرکتها'!$1:$1,0)),"---")</f>
        <v>---</v>
      </c>
      <c r="T493" s="227" t="str">
        <f t="shared" si="82"/>
        <v>---</v>
      </c>
      <c r="U493" s="45"/>
      <c r="V493" s="155" t="str">
        <f>IFERROR(INDEX('تعرفه ها'!A:Z,MATCH("بهای هر متر مکعب آب مصرفی",'تعرفه ها'!$B:$B,0),MATCH(F493,'تعرفه ها'!$2:$2,0)),"---")</f>
        <v>---</v>
      </c>
      <c r="W493" s="50" t="str">
        <f t="shared" si="83"/>
        <v>---</v>
      </c>
      <c r="X493" s="50" t="str">
        <f>IFERROR(ROUND(R493*INDEX('تعرفه ها'!A:Z,MATCH("عوارض آب به ازاء هر متر مکعب",'تعرفه ها'!$B:$B,0),MATCH(F493,'تعرفه ها'!$2:$2,0)),0),"---")</f>
        <v>---</v>
      </c>
      <c r="Y493" s="50" t="str">
        <f>IFERROR(ROUND(T493*INDEX('تعرفه ها'!A:Z,MATCH("جریمه مازاد مصرف آب به ازاء هر متر مکعب",'تعرفه ها'!$B:$B,0),MATCH(F493,'تعرفه ها'!$2:$2,0)),0),"---")</f>
        <v>---</v>
      </c>
      <c r="Z493" s="50" t="str">
        <f>IFERROR(ROUND(((W493+X493+Y493)*INDEX('تعرفه ها'!A:Z,MATCH("هزینه نگهداری و تعمیرات شبکه آب",'تعرفه ها'!$B:$B,0),MATCH(F493,'تعرفه ها'!$2:$2,0))/100),0),"---")</f>
        <v>---</v>
      </c>
      <c r="AA493" s="50" t="str">
        <f>IFERROR(IF(INDEX('اطلاعات دوره'!A:Z,MATCH(G493,'اطلاعات دوره'!C:C,0),MATCH("آب",'اطلاعات دوره'!$1:$1,0))="دارد",ROUND((W493+X493+Y493)*INDEX('تعرفه ها'!A:Z,MATCH("پیک فصلی آب",'تعرفه ها'!$B:$B,0),MATCH(F493,'تعرفه ها'!$2:$2,0))/100,0),0),"---")</f>
        <v>---</v>
      </c>
      <c r="AB493" s="50" t="str">
        <f>IFERROR(ROUND(SUM(W493+X493+Y493+Z493+AA493)*INDEX('تعرفه ها'!A:Z,MATCH("مالیات آب",'تعرفه ها'!$B:$B,0),MATCH(F493,'تعرفه ها'!$2:$2,0))/100,0),"---")</f>
        <v>---</v>
      </c>
      <c r="AC493" s="50" t="str">
        <f t="shared" si="84"/>
        <v>---</v>
      </c>
      <c r="AD493" s="50" t="str">
        <f t="shared" si="77"/>
        <v>---</v>
      </c>
      <c r="AE493" s="50" t="str">
        <f t="shared" si="85"/>
        <v>---</v>
      </c>
      <c r="AF493" s="50" t="str">
        <f t="shared" si="86"/>
        <v>---</v>
      </c>
      <c r="AG493" s="153" t="str">
        <f t="shared" si="87"/>
        <v>---</v>
      </c>
      <c r="AI493" s="183" t="str">
        <f>IFERROR(IF(INDEX(پرداخت!A:AZ,MATCH(A493&amp;" - "&amp;"آب",پرداخت!$B:$B,0),MATCH(G493,پرداخت!$1:$1,0))="نشده","نشده","شده"),"---")</f>
        <v>---</v>
      </c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/>
      <c r="BC493" s="30"/>
      <c r="BD493" s="30"/>
      <c r="BE493" s="30"/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  <c r="BT493" s="30"/>
      <c r="BU493" s="30"/>
      <c r="BV493" s="30"/>
      <c r="BW493" s="30"/>
      <c r="BX493" s="30"/>
      <c r="BY493" s="30"/>
      <c r="BZ493" s="30"/>
      <c r="CA493" s="30"/>
    </row>
    <row r="494" spans="1:79" ht="34.9" hidden="1" customHeight="1">
      <c r="A494" s="170"/>
      <c r="B494" s="47">
        <f>IFERROR(INDEX('اطلاعات انشعابات شرکتها'!A:BB,MATCH(A494,'اطلاعات انشعابات شرکتها'!A:A,0),MATCH(B$1,'اطلاعات انشعابات شرکتها'!$1:$1,0)),0)</f>
        <v>0</v>
      </c>
      <c r="C494" s="48">
        <f>IFERROR(INDEX('اطلاعات انشعابات شرکتها'!A:BB,MATCH(A494,'اطلاعات انشعابات شرکتها'!A:A,0),MATCH(C$1,'اطلاعات انشعابات شرکتها'!$1:$1,0)),0)</f>
        <v>0</v>
      </c>
      <c r="D494" s="45"/>
      <c r="E494" s="171"/>
      <c r="F494" s="170"/>
      <c r="G494" s="47" t="str">
        <f t="shared" si="78"/>
        <v>/</v>
      </c>
      <c r="H494" s="47">
        <f>IFERROR(INDEX('اطلاعات دوره'!A:Z,MATCH(G494,'اطلاعات دوره'!C:C,0),MATCH(H$1,'اطلاعات دوره'!$1:$1,0)),0)</f>
        <v>0</v>
      </c>
      <c r="I494" s="47">
        <f>IFERROR(INDEX('اطلاعات دوره'!A:Z,MATCH(G494,'اطلاعات دوره'!C:C,0),MATCH(I$1,'اطلاعات دوره'!$1:$1,0)),0)</f>
        <v>0</v>
      </c>
      <c r="J494" s="48">
        <f>IFERROR(INDEX('اطلاعات دوره'!A:Z,MATCH(G494,'اطلاعات دوره'!C:C,0),MATCH(J$1,'اطلاعات دوره'!$1:$1,0)),0)</f>
        <v>0</v>
      </c>
      <c r="K494" s="46"/>
      <c r="L494" s="158" t="str">
        <f>IFERROR(INDEX('اطلاعات دوره'!A:Z,MATCH(G494,'اطلاعات دوره'!C:C,0)-1,MATCH("عنوان",'اطلاعات دوره'!$1:$1,0)),"---")</f>
        <v>---</v>
      </c>
      <c r="M494" s="47" t="str">
        <f t="shared" si="79"/>
        <v>----</v>
      </c>
      <c r="N494" s="48" t="str">
        <f t="shared" si="80"/>
        <v>-/</v>
      </c>
      <c r="O494" s="45"/>
      <c r="P494" s="240">
        <f>IFERROR(INDEX('قرائت کنتور'!A:AZ,MATCH(A494&amp;"-"&amp;"آب",'قرائت کنتور'!B:B,0),MATCH(L494,'قرائت کنتور'!$1:$1,0)),0)</f>
        <v>0</v>
      </c>
      <c r="Q494" s="241">
        <f>IFERROR(INDEX('قرائت کنتور'!A:AZ,MATCH(A494&amp;"-"&amp;"آب",'قرائت کنتور'!B:B,0),MATCH(G494,'قرائت کنتور'!$1:$1,0)),0)</f>
        <v>0</v>
      </c>
      <c r="R494" s="241">
        <f t="shared" si="81"/>
        <v>0</v>
      </c>
      <c r="S494" s="241" t="str">
        <f>IFERROR(INDEX('اطلاعات انشعابات شرکتها'!A:AB,MATCH(A494,'اطلاعات انشعابات شرکتها'!A:A,0),MATCH(S$1,'اطلاعات انشعابات شرکتها'!$1:$1,0)),"---")</f>
        <v>---</v>
      </c>
      <c r="T494" s="227" t="str">
        <f t="shared" si="82"/>
        <v>---</v>
      </c>
      <c r="U494" s="45"/>
      <c r="V494" s="155" t="str">
        <f>IFERROR(INDEX('تعرفه ها'!A:Z,MATCH("بهای هر متر مکعب آب مصرفی",'تعرفه ها'!$B:$B,0),MATCH(F494,'تعرفه ها'!$2:$2,0)),"---")</f>
        <v>---</v>
      </c>
      <c r="W494" s="50" t="str">
        <f t="shared" si="83"/>
        <v>---</v>
      </c>
      <c r="X494" s="50" t="str">
        <f>IFERROR(ROUND(R494*INDEX('تعرفه ها'!A:Z,MATCH("عوارض آب به ازاء هر متر مکعب",'تعرفه ها'!$B:$B,0),MATCH(F494,'تعرفه ها'!$2:$2,0)),0),"---")</f>
        <v>---</v>
      </c>
      <c r="Y494" s="50" t="str">
        <f>IFERROR(ROUND(T494*INDEX('تعرفه ها'!A:Z,MATCH("جریمه مازاد مصرف آب به ازاء هر متر مکعب",'تعرفه ها'!$B:$B,0),MATCH(F494,'تعرفه ها'!$2:$2,0)),0),"---")</f>
        <v>---</v>
      </c>
      <c r="Z494" s="50" t="str">
        <f>IFERROR(ROUND(((W494+X494+Y494)*INDEX('تعرفه ها'!A:Z,MATCH("هزینه نگهداری و تعمیرات شبکه آب",'تعرفه ها'!$B:$B,0),MATCH(F494,'تعرفه ها'!$2:$2,0))/100),0),"---")</f>
        <v>---</v>
      </c>
      <c r="AA494" s="50" t="str">
        <f>IFERROR(IF(INDEX('اطلاعات دوره'!A:Z,MATCH(G494,'اطلاعات دوره'!C:C,0),MATCH("آب",'اطلاعات دوره'!$1:$1,0))="دارد",ROUND((W494+X494+Y494)*INDEX('تعرفه ها'!A:Z,MATCH("پیک فصلی آب",'تعرفه ها'!$B:$B,0),MATCH(F494,'تعرفه ها'!$2:$2,0))/100,0),0),"---")</f>
        <v>---</v>
      </c>
      <c r="AB494" s="50" t="str">
        <f>IFERROR(ROUND(SUM(W494+X494+Y494+Z494+AA494)*INDEX('تعرفه ها'!A:Z,MATCH("مالیات آب",'تعرفه ها'!$B:$B,0),MATCH(F494,'تعرفه ها'!$2:$2,0))/100,0),"---")</f>
        <v>---</v>
      </c>
      <c r="AC494" s="50" t="str">
        <f t="shared" si="84"/>
        <v>---</v>
      </c>
      <c r="AD494" s="50" t="str">
        <f t="shared" si="77"/>
        <v>---</v>
      </c>
      <c r="AE494" s="50" t="str">
        <f t="shared" si="85"/>
        <v>---</v>
      </c>
      <c r="AF494" s="50" t="str">
        <f t="shared" si="86"/>
        <v>---</v>
      </c>
      <c r="AG494" s="153" t="str">
        <f t="shared" si="87"/>
        <v>---</v>
      </c>
      <c r="AI494" s="183" t="str">
        <f>IFERROR(IF(INDEX(پرداخت!A:AZ,MATCH(A494&amp;" - "&amp;"آب",پرداخت!$B:$B,0),MATCH(G494,پرداخت!$1:$1,0))="نشده","نشده","شده"),"---")</f>
        <v>---</v>
      </c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/>
      <c r="BC494" s="30"/>
      <c r="BD494" s="30"/>
      <c r="BE494" s="30"/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  <c r="BT494" s="30"/>
      <c r="BU494" s="30"/>
      <c r="BV494" s="30"/>
      <c r="BW494" s="30"/>
      <c r="BX494" s="30"/>
      <c r="BY494" s="30"/>
      <c r="BZ494" s="30"/>
      <c r="CA494" s="30"/>
    </row>
    <row r="495" spans="1:79" ht="34.9" hidden="1" customHeight="1">
      <c r="A495" s="170"/>
      <c r="B495" s="47">
        <f>IFERROR(INDEX('اطلاعات انشعابات شرکتها'!A:BB,MATCH(A495,'اطلاعات انشعابات شرکتها'!A:A,0),MATCH(B$1,'اطلاعات انشعابات شرکتها'!$1:$1,0)),0)</f>
        <v>0</v>
      </c>
      <c r="C495" s="48">
        <f>IFERROR(INDEX('اطلاعات انشعابات شرکتها'!A:BB,MATCH(A495,'اطلاعات انشعابات شرکتها'!A:A,0),MATCH(C$1,'اطلاعات انشعابات شرکتها'!$1:$1,0)),0)</f>
        <v>0</v>
      </c>
      <c r="D495" s="45"/>
      <c r="E495" s="171"/>
      <c r="F495" s="170"/>
      <c r="G495" s="47" t="str">
        <f t="shared" si="78"/>
        <v>/</v>
      </c>
      <c r="H495" s="47">
        <f>IFERROR(INDEX('اطلاعات دوره'!A:Z,MATCH(G495,'اطلاعات دوره'!C:C,0),MATCH(H$1,'اطلاعات دوره'!$1:$1,0)),0)</f>
        <v>0</v>
      </c>
      <c r="I495" s="47">
        <f>IFERROR(INDEX('اطلاعات دوره'!A:Z,MATCH(G495,'اطلاعات دوره'!C:C,0),MATCH(I$1,'اطلاعات دوره'!$1:$1,0)),0)</f>
        <v>0</v>
      </c>
      <c r="J495" s="48">
        <f>IFERROR(INDEX('اطلاعات دوره'!A:Z,MATCH(G495,'اطلاعات دوره'!C:C,0),MATCH(J$1,'اطلاعات دوره'!$1:$1,0)),0)</f>
        <v>0</v>
      </c>
      <c r="K495" s="46"/>
      <c r="L495" s="158" t="str">
        <f>IFERROR(INDEX('اطلاعات دوره'!A:Z,MATCH(G495,'اطلاعات دوره'!C:C,0)-1,MATCH("عنوان",'اطلاعات دوره'!$1:$1,0)),"---")</f>
        <v>---</v>
      </c>
      <c r="M495" s="47" t="str">
        <f t="shared" si="79"/>
        <v>----</v>
      </c>
      <c r="N495" s="48" t="str">
        <f t="shared" si="80"/>
        <v>-/</v>
      </c>
      <c r="O495" s="45"/>
      <c r="P495" s="240">
        <f>IFERROR(INDEX('قرائت کنتور'!A:AZ,MATCH(A495&amp;"-"&amp;"آب",'قرائت کنتور'!B:B,0),MATCH(L495,'قرائت کنتور'!$1:$1,0)),0)</f>
        <v>0</v>
      </c>
      <c r="Q495" s="241">
        <f>IFERROR(INDEX('قرائت کنتور'!A:AZ,MATCH(A495&amp;"-"&amp;"آب",'قرائت کنتور'!B:B,0),MATCH(G495,'قرائت کنتور'!$1:$1,0)),0)</f>
        <v>0</v>
      </c>
      <c r="R495" s="241">
        <f t="shared" si="81"/>
        <v>0</v>
      </c>
      <c r="S495" s="241" t="str">
        <f>IFERROR(INDEX('اطلاعات انشعابات شرکتها'!A:AB,MATCH(A495,'اطلاعات انشعابات شرکتها'!A:A,0),MATCH(S$1,'اطلاعات انشعابات شرکتها'!$1:$1,0)),"---")</f>
        <v>---</v>
      </c>
      <c r="T495" s="227" t="str">
        <f t="shared" si="82"/>
        <v>---</v>
      </c>
      <c r="U495" s="45"/>
      <c r="V495" s="155" t="str">
        <f>IFERROR(INDEX('تعرفه ها'!A:Z,MATCH("بهای هر متر مکعب آب مصرفی",'تعرفه ها'!$B:$B,0),MATCH(F495,'تعرفه ها'!$2:$2,0)),"---")</f>
        <v>---</v>
      </c>
      <c r="W495" s="50" t="str">
        <f t="shared" si="83"/>
        <v>---</v>
      </c>
      <c r="X495" s="50" t="str">
        <f>IFERROR(ROUND(R495*INDEX('تعرفه ها'!A:Z,MATCH("عوارض آب به ازاء هر متر مکعب",'تعرفه ها'!$B:$B,0),MATCH(F495,'تعرفه ها'!$2:$2,0)),0),"---")</f>
        <v>---</v>
      </c>
      <c r="Y495" s="50" t="str">
        <f>IFERROR(ROUND(T495*INDEX('تعرفه ها'!A:Z,MATCH("جریمه مازاد مصرف آب به ازاء هر متر مکعب",'تعرفه ها'!$B:$B,0),MATCH(F495,'تعرفه ها'!$2:$2,0)),0),"---")</f>
        <v>---</v>
      </c>
      <c r="Z495" s="50" t="str">
        <f>IFERROR(ROUND(((W495+X495+Y495)*INDEX('تعرفه ها'!A:Z,MATCH("هزینه نگهداری و تعمیرات شبکه آب",'تعرفه ها'!$B:$B,0),MATCH(F495,'تعرفه ها'!$2:$2,0))/100),0),"---")</f>
        <v>---</v>
      </c>
      <c r="AA495" s="50" t="str">
        <f>IFERROR(IF(INDEX('اطلاعات دوره'!A:Z,MATCH(G495,'اطلاعات دوره'!C:C,0),MATCH("آب",'اطلاعات دوره'!$1:$1,0))="دارد",ROUND((W495+X495+Y495)*INDEX('تعرفه ها'!A:Z,MATCH("پیک فصلی آب",'تعرفه ها'!$B:$B,0),MATCH(F495,'تعرفه ها'!$2:$2,0))/100,0),0),"---")</f>
        <v>---</v>
      </c>
      <c r="AB495" s="50" t="str">
        <f>IFERROR(ROUND(SUM(W495+X495+Y495+Z495+AA495)*INDEX('تعرفه ها'!A:Z,MATCH("مالیات آب",'تعرفه ها'!$B:$B,0),MATCH(F495,'تعرفه ها'!$2:$2,0))/100,0),"---")</f>
        <v>---</v>
      </c>
      <c r="AC495" s="50" t="str">
        <f t="shared" si="84"/>
        <v>---</v>
      </c>
      <c r="AD495" s="50" t="str">
        <f t="shared" si="77"/>
        <v>---</v>
      </c>
      <c r="AE495" s="50" t="str">
        <f t="shared" si="85"/>
        <v>---</v>
      </c>
      <c r="AF495" s="50" t="str">
        <f t="shared" si="86"/>
        <v>---</v>
      </c>
      <c r="AG495" s="153" t="str">
        <f t="shared" si="87"/>
        <v>---</v>
      </c>
      <c r="AI495" s="183" t="str">
        <f>IFERROR(IF(INDEX(پرداخت!A:AZ,MATCH(A495&amp;" - "&amp;"آب",پرداخت!$B:$B,0),MATCH(G495,پرداخت!$1:$1,0))="نشده","نشده","شده"),"---")</f>
        <v>---</v>
      </c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/>
      <c r="BC495" s="30"/>
      <c r="BD495" s="30"/>
      <c r="BE495" s="30"/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  <c r="BT495" s="30"/>
      <c r="BU495" s="30"/>
      <c r="BV495" s="30"/>
      <c r="BW495" s="30"/>
      <c r="BX495" s="30"/>
      <c r="BY495" s="30"/>
      <c r="BZ495" s="30"/>
      <c r="CA495" s="30"/>
    </row>
    <row r="496" spans="1:79" ht="34.9" hidden="1" customHeight="1">
      <c r="A496" s="170"/>
      <c r="B496" s="47">
        <f>IFERROR(INDEX('اطلاعات انشعابات شرکتها'!A:BB,MATCH(A496,'اطلاعات انشعابات شرکتها'!A:A,0),MATCH(B$1,'اطلاعات انشعابات شرکتها'!$1:$1,0)),0)</f>
        <v>0</v>
      </c>
      <c r="C496" s="48">
        <f>IFERROR(INDEX('اطلاعات انشعابات شرکتها'!A:BB,MATCH(A496,'اطلاعات انشعابات شرکتها'!A:A,0),MATCH(C$1,'اطلاعات انشعابات شرکتها'!$1:$1,0)),0)</f>
        <v>0</v>
      </c>
      <c r="D496" s="45"/>
      <c r="E496" s="171"/>
      <c r="F496" s="170"/>
      <c r="G496" s="47" t="str">
        <f t="shared" si="78"/>
        <v>/</v>
      </c>
      <c r="H496" s="47">
        <f>IFERROR(INDEX('اطلاعات دوره'!A:Z,MATCH(G496,'اطلاعات دوره'!C:C,0),MATCH(H$1,'اطلاعات دوره'!$1:$1,0)),0)</f>
        <v>0</v>
      </c>
      <c r="I496" s="47">
        <f>IFERROR(INDEX('اطلاعات دوره'!A:Z,MATCH(G496,'اطلاعات دوره'!C:C,0),MATCH(I$1,'اطلاعات دوره'!$1:$1,0)),0)</f>
        <v>0</v>
      </c>
      <c r="J496" s="48">
        <f>IFERROR(INDEX('اطلاعات دوره'!A:Z,MATCH(G496,'اطلاعات دوره'!C:C,0),MATCH(J$1,'اطلاعات دوره'!$1:$1,0)),0)</f>
        <v>0</v>
      </c>
      <c r="K496" s="46"/>
      <c r="L496" s="158" t="str">
        <f>IFERROR(INDEX('اطلاعات دوره'!A:Z,MATCH(G496,'اطلاعات دوره'!C:C,0)-1,MATCH("عنوان",'اطلاعات دوره'!$1:$1,0)),"---")</f>
        <v>---</v>
      </c>
      <c r="M496" s="47" t="str">
        <f t="shared" si="79"/>
        <v>----</v>
      </c>
      <c r="N496" s="48" t="str">
        <f t="shared" si="80"/>
        <v>-/</v>
      </c>
      <c r="O496" s="45"/>
      <c r="P496" s="240">
        <f>IFERROR(INDEX('قرائت کنتور'!A:AZ,MATCH(A496&amp;"-"&amp;"آب",'قرائت کنتور'!B:B,0),MATCH(L496,'قرائت کنتور'!$1:$1,0)),0)</f>
        <v>0</v>
      </c>
      <c r="Q496" s="241">
        <f>IFERROR(INDEX('قرائت کنتور'!A:AZ,MATCH(A496&amp;"-"&amp;"آب",'قرائت کنتور'!B:B,0),MATCH(G496,'قرائت کنتور'!$1:$1,0)),0)</f>
        <v>0</v>
      </c>
      <c r="R496" s="241">
        <f t="shared" si="81"/>
        <v>0</v>
      </c>
      <c r="S496" s="241" t="str">
        <f>IFERROR(INDEX('اطلاعات انشعابات شرکتها'!A:AB,MATCH(A496,'اطلاعات انشعابات شرکتها'!A:A,0),MATCH(S$1,'اطلاعات انشعابات شرکتها'!$1:$1,0)),"---")</f>
        <v>---</v>
      </c>
      <c r="T496" s="227" t="str">
        <f t="shared" si="82"/>
        <v>---</v>
      </c>
      <c r="U496" s="45"/>
      <c r="V496" s="155" t="str">
        <f>IFERROR(INDEX('تعرفه ها'!A:Z,MATCH("بهای هر متر مکعب آب مصرفی",'تعرفه ها'!$B:$B,0),MATCH(F496,'تعرفه ها'!$2:$2,0)),"---")</f>
        <v>---</v>
      </c>
      <c r="W496" s="50" t="str">
        <f t="shared" si="83"/>
        <v>---</v>
      </c>
      <c r="X496" s="50" t="str">
        <f>IFERROR(ROUND(R496*INDEX('تعرفه ها'!A:Z,MATCH("عوارض آب به ازاء هر متر مکعب",'تعرفه ها'!$B:$B,0),MATCH(F496,'تعرفه ها'!$2:$2,0)),0),"---")</f>
        <v>---</v>
      </c>
      <c r="Y496" s="50" t="str">
        <f>IFERROR(ROUND(T496*INDEX('تعرفه ها'!A:Z,MATCH("جریمه مازاد مصرف آب به ازاء هر متر مکعب",'تعرفه ها'!$B:$B,0),MATCH(F496,'تعرفه ها'!$2:$2,0)),0),"---")</f>
        <v>---</v>
      </c>
      <c r="Z496" s="50" t="str">
        <f>IFERROR(ROUND(((W496+X496+Y496)*INDEX('تعرفه ها'!A:Z,MATCH("هزینه نگهداری و تعمیرات شبکه آب",'تعرفه ها'!$B:$B,0),MATCH(F496,'تعرفه ها'!$2:$2,0))/100),0),"---")</f>
        <v>---</v>
      </c>
      <c r="AA496" s="50" t="str">
        <f>IFERROR(IF(INDEX('اطلاعات دوره'!A:Z,MATCH(G496,'اطلاعات دوره'!C:C,0),MATCH("آب",'اطلاعات دوره'!$1:$1,0))="دارد",ROUND((W496+X496+Y496)*INDEX('تعرفه ها'!A:Z,MATCH("پیک فصلی آب",'تعرفه ها'!$B:$B,0),MATCH(F496,'تعرفه ها'!$2:$2,0))/100,0),0),"---")</f>
        <v>---</v>
      </c>
      <c r="AB496" s="50" t="str">
        <f>IFERROR(ROUND(SUM(W496+X496+Y496+Z496+AA496)*INDEX('تعرفه ها'!A:Z,MATCH("مالیات آب",'تعرفه ها'!$B:$B,0),MATCH(F496,'تعرفه ها'!$2:$2,0))/100,0),"---")</f>
        <v>---</v>
      </c>
      <c r="AC496" s="50" t="str">
        <f t="shared" si="84"/>
        <v>---</v>
      </c>
      <c r="AD496" s="50" t="str">
        <f t="shared" si="77"/>
        <v>---</v>
      </c>
      <c r="AE496" s="50" t="str">
        <f t="shared" si="85"/>
        <v>---</v>
      </c>
      <c r="AF496" s="50" t="str">
        <f t="shared" si="86"/>
        <v>---</v>
      </c>
      <c r="AG496" s="153" t="str">
        <f t="shared" si="87"/>
        <v>---</v>
      </c>
      <c r="AI496" s="183" t="str">
        <f>IFERROR(IF(INDEX(پرداخت!A:AZ,MATCH(A496&amp;" - "&amp;"آب",پرداخت!$B:$B,0),MATCH(G496,پرداخت!$1:$1,0))="نشده","نشده","شده"),"---")</f>
        <v>---</v>
      </c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/>
      <c r="BC496" s="30"/>
      <c r="BD496" s="30"/>
      <c r="BE496" s="30"/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  <c r="BT496" s="30"/>
      <c r="BU496" s="30"/>
      <c r="BV496" s="30"/>
      <c r="BW496" s="30"/>
      <c r="BX496" s="30"/>
      <c r="BY496" s="30"/>
      <c r="BZ496" s="30"/>
      <c r="CA496" s="30"/>
    </row>
    <row r="497" spans="1:79" ht="34.9" hidden="1" customHeight="1">
      <c r="A497" s="170"/>
      <c r="B497" s="47">
        <f>IFERROR(INDEX('اطلاعات انشعابات شرکتها'!A:BB,MATCH(A497,'اطلاعات انشعابات شرکتها'!A:A,0),MATCH(B$1,'اطلاعات انشعابات شرکتها'!$1:$1,0)),0)</f>
        <v>0</v>
      </c>
      <c r="C497" s="48">
        <f>IFERROR(INDEX('اطلاعات انشعابات شرکتها'!A:BB,MATCH(A497,'اطلاعات انشعابات شرکتها'!A:A,0),MATCH(C$1,'اطلاعات انشعابات شرکتها'!$1:$1,0)),0)</f>
        <v>0</v>
      </c>
      <c r="D497" s="45"/>
      <c r="E497" s="171"/>
      <c r="F497" s="170"/>
      <c r="G497" s="47" t="str">
        <f t="shared" si="78"/>
        <v>/</v>
      </c>
      <c r="H497" s="47">
        <f>IFERROR(INDEX('اطلاعات دوره'!A:Z,MATCH(G497,'اطلاعات دوره'!C:C,0),MATCH(H$1,'اطلاعات دوره'!$1:$1,0)),0)</f>
        <v>0</v>
      </c>
      <c r="I497" s="47">
        <f>IFERROR(INDEX('اطلاعات دوره'!A:Z,MATCH(G497,'اطلاعات دوره'!C:C,0),MATCH(I$1,'اطلاعات دوره'!$1:$1,0)),0)</f>
        <v>0</v>
      </c>
      <c r="J497" s="48">
        <f>IFERROR(INDEX('اطلاعات دوره'!A:Z,MATCH(G497,'اطلاعات دوره'!C:C,0),MATCH(J$1,'اطلاعات دوره'!$1:$1,0)),0)</f>
        <v>0</v>
      </c>
      <c r="K497" s="46"/>
      <c r="L497" s="158" t="str">
        <f>IFERROR(INDEX('اطلاعات دوره'!A:Z,MATCH(G497,'اطلاعات دوره'!C:C,0)-1,MATCH("عنوان",'اطلاعات دوره'!$1:$1,0)),"---")</f>
        <v>---</v>
      </c>
      <c r="M497" s="47" t="str">
        <f t="shared" si="79"/>
        <v>----</v>
      </c>
      <c r="N497" s="48" t="str">
        <f t="shared" si="80"/>
        <v>-/</v>
      </c>
      <c r="O497" s="45"/>
      <c r="P497" s="240">
        <f>IFERROR(INDEX('قرائت کنتور'!A:AZ,MATCH(A497&amp;"-"&amp;"آب",'قرائت کنتور'!B:B,0),MATCH(L497,'قرائت کنتور'!$1:$1,0)),0)</f>
        <v>0</v>
      </c>
      <c r="Q497" s="241">
        <f>IFERROR(INDEX('قرائت کنتور'!A:AZ,MATCH(A497&amp;"-"&amp;"آب",'قرائت کنتور'!B:B,0),MATCH(G497,'قرائت کنتور'!$1:$1,0)),0)</f>
        <v>0</v>
      </c>
      <c r="R497" s="241">
        <f t="shared" si="81"/>
        <v>0</v>
      </c>
      <c r="S497" s="241" t="str">
        <f>IFERROR(INDEX('اطلاعات انشعابات شرکتها'!A:AB,MATCH(A497,'اطلاعات انشعابات شرکتها'!A:A,0),MATCH(S$1,'اطلاعات انشعابات شرکتها'!$1:$1,0)),"---")</f>
        <v>---</v>
      </c>
      <c r="T497" s="227" t="str">
        <f t="shared" si="82"/>
        <v>---</v>
      </c>
      <c r="U497" s="45"/>
      <c r="V497" s="155" t="str">
        <f>IFERROR(INDEX('تعرفه ها'!A:Z,MATCH("بهای هر متر مکعب آب مصرفی",'تعرفه ها'!$B:$B,0),MATCH(F497,'تعرفه ها'!$2:$2,0)),"---")</f>
        <v>---</v>
      </c>
      <c r="W497" s="50" t="str">
        <f t="shared" si="83"/>
        <v>---</v>
      </c>
      <c r="X497" s="50" t="str">
        <f>IFERROR(ROUND(R497*INDEX('تعرفه ها'!A:Z,MATCH("عوارض آب به ازاء هر متر مکعب",'تعرفه ها'!$B:$B,0),MATCH(F497,'تعرفه ها'!$2:$2,0)),0),"---")</f>
        <v>---</v>
      </c>
      <c r="Y497" s="50" t="str">
        <f>IFERROR(ROUND(T497*INDEX('تعرفه ها'!A:Z,MATCH("جریمه مازاد مصرف آب به ازاء هر متر مکعب",'تعرفه ها'!$B:$B,0),MATCH(F497,'تعرفه ها'!$2:$2,0)),0),"---")</f>
        <v>---</v>
      </c>
      <c r="Z497" s="50" t="str">
        <f>IFERROR(ROUND(((W497+X497+Y497)*INDEX('تعرفه ها'!A:Z,MATCH("هزینه نگهداری و تعمیرات شبکه آب",'تعرفه ها'!$B:$B,0),MATCH(F497,'تعرفه ها'!$2:$2,0))/100),0),"---")</f>
        <v>---</v>
      </c>
      <c r="AA497" s="50" t="str">
        <f>IFERROR(IF(INDEX('اطلاعات دوره'!A:Z,MATCH(G497,'اطلاعات دوره'!C:C,0),MATCH("آب",'اطلاعات دوره'!$1:$1,0))="دارد",ROUND((W497+X497+Y497)*INDEX('تعرفه ها'!A:Z,MATCH("پیک فصلی آب",'تعرفه ها'!$B:$B,0),MATCH(F497,'تعرفه ها'!$2:$2,0))/100,0),0),"---")</f>
        <v>---</v>
      </c>
      <c r="AB497" s="50" t="str">
        <f>IFERROR(ROUND(SUM(W497+X497+Y497+Z497+AA497)*INDEX('تعرفه ها'!A:Z,MATCH("مالیات آب",'تعرفه ها'!$B:$B,0),MATCH(F497,'تعرفه ها'!$2:$2,0))/100,0),"---")</f>
        <v>---</v>
      </c>
      <c r="AC497" s="50" t="str">
        <f t="shared" si="84"/>
        <v>---</v>
      </c>
      <c r="AD497" s="50" t="str">
        <f t="shared" si="77"/>
        <v>---</v>
      </c>
      <c r="AE497" s="50" t="str">
        <f t="shared" si="85"/>
        <v>---</v>
      </c>
      <c r="AF497" s="50" t="str">
        <f t="shared" si="86"/>
        <v>---</v>
      </c>
      <c r="AG497" s="153" t="str">
        <f t="shared" si="87"/>
        <v>---</v>
      </c>
      <c r="AI497" s="183" t="str">
        <f>IFERROR(IF(INDEX(پرداخت!A:AZ,MATCH(A497&amp;" - "&amp;"آب",پرداخت!$B:$B,0),MATCH(G497,پرداخت!$1:$1,0))="نشده","نشده","شده"),"---")</f>
        <v>---</v>
      </c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/>
      <c r="BC497" s="30"/>
      <c r="BD497" s="30"/>
      <c r="BE497" s="30"/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  <c r="BT497" s="30"/>
      <c r="BU497" s="30"/>
      <c r="BV497" s="30"/>
      <c r="BW497" s="30"/>
      <c r="BX497" s="30"/>
      <c r="BY497" s="30"/>
      <c r="BZ497" s="30"/>
      <c r="CA497" s="30"/>
    </row>
    <row r="498" spans="1:79" ht="34.9" hidden="1" customHeight="1">
      <c r="A498" s="170"/>
      <c r="B498" s="47">
        <f>IFERROR(INDEX('اطلاعات انشعابات شرکتها'!A:BB,MATCH(A498,'اطلاعات انشعابات شرکتها'!A:A,0),MATCH(B$1,'اطلاعات انشعابات شرکتها'!$1:$1,0)),0)</f>
        <v>0</v>
      </c>
      <c r="C498" s="48">
        <f>IFERROR(INDEX('اطلاعات انشعابات شرکتها'!A:BB,MATCH(A498,'اطلاعات انشعابات شرکتها'!A:A,0),MATCH(C$1,'اطلاعات انشعابات شرکتها'!$1:$1,0)),0)</f>
        <v>0</v>
      </c>
      <c r="D498" s="45"/>
      <c r="E498" s="171"/>
      <c r="F498" s="170"/>
      <c r="G498" s="47" t="str">
        <f t="shared" si="78"/>
        <v>/</v>
      </c>
      <c r="H498" s="47">
        <f>IFERROR(INDEX('اطلاعات دوره'!A:Z,MATCH(G498,'اطلاعات دوره'!C:C,0),MATCH(H$1,'اطلاعات دوره'!$1:$1,0)),0)</f>
        <v>0</v>
      </c>
      <c r="I498" s="47">
        <f>IFERROR(INDEX('اطلاعات دوره'!A:Z,MATCH(G498,'اطلاعات دوره'!C:C,0),MATCH(I$1,'اطلاعات دوره'!$1:$1,0)),0)</f>
        <v>0</v>
      </c>
      <c r="J498" s="48">
        <f>IFERROR(INDEX('اطلاعات دوره'!A:Z,MATCH(G498,'اطلاعات دوره'!C:C,0),MATCH(J$1,'اطلاعات دوره'!$1:$1,0)),0)</f>
        <v>0</v>
      </c>
      <c r="K498" s="46"/>
      <c r="L498" s="158" t="str">
        <f>IFERROR(INDEX('اطلاعات دوره'!A:Z,MATCH(G498,'اطلاعات دوره'!C:C,0)-1,MATCH("عنوان",'اطلاعات دوره'!$1:$1,0)),"---")</f>
        <v>---</v>
      </c>
      <c r="M498" s="47" t="str">
        <f t="shared" si="79"/>
        <v>----</v>
      </c>
      <c r="N498" s="48" t="str">
        <f t="shared" si="80"/>
        <v>-/</v>
      </c>
      <c r="O498" s="45"/>
      <c r="P498" s="240">
        <f>IFERROR(INDEX('قرائت کنتور'!A:AZ,MATCH(A498&amp;"-"&amp;"آب",'قرائت کنتور'!B:B,0),MATCH(L498,'قرائت کنتور'!$1:$1,0)),0)</f>
        <v>0</v>
      </c>
      <c r="Q498" s="241">
        <f>IFERROR(INDEX('قرائت کنتور'!A:AZ,MATCH(A498&amp;"-"&amp;"آب",'قرائت کنتور'!B:B,0),MATCH(G498,'قرائت کنتور'!$1:$1,0)),0)</f>
        <v>0</v>
      </c>
      <c r="R498" s="241">
        <f t="shared" si="81"/>
        <v>0</v>
      </c>
      <c r="S498" s="241" t="str">
        <f>IFERROR(INDEX('اطلاعات انشعابات شرکتها'!A:AB,MATCH(A498,'اطلاعات انشعابات شرکتها'!A:A,0),MATCH(S$1,'اطلاعات انشعابات شرکتها'!$1:$1,0)),"---")</f>
        <v>---</v>
      </c>
      <c r="T498" s="227" t="str">
        <f t="shared" si="82"/>
        <v>---</v>
      </c>
      <c r="U498" s="45"/>
      <c r="V498" s="155" t="str">
        <f>IFERROR(INDEX('تعرفه ها'!A:Z,MATCH("بهای هر متر مکعب آب مصرفی",'تعرفه ها'!$B:$B,0),MATCH(F498,'تعرفه ها'!$2:$2,0)),"---")</f>
        <v>---</v>
      </c>
      <c r="W498" s="50" t="str">
        <f t="shared" si="83"/>
        <v>---</v>
      </c>
      <c r="X498" s="50" t="str">
        <f>IFERROR(ROUND(R498*INDEX('تعرفه ها'!A:Z,MATCH("عوارض آب به ازاء هر متر مکعب",'تعرفه ها'!$B:$B,0),MATCH(F498,'تعرفه ها'!$2:$2,0)),0),"---")</f>
        <v>---</v>
      </c>
      <c r="Y498" s="50" t="str">
        <f>IFERROR(ROUND(T498*INDEX('تعرفه ها'!A:Z,MATCH("جریمه مازاد مصرف آب به ازاء هر متر مکعب",'تعرفه ها'!$B:$B,0),MATCH(F498,'تعرفه ها'!$2:$2,0)),0),"---")</f>
        <v>---</v>
      </c>
      <c r="Z498" s="50" t="str">
        <f>IFERROR(ROUND(((W498+X498+Y498)*INDEX('تعرفه ها'!A:Z,MATCH("هزینه نگهداری و تعمیرات شبکه آب",'تعرفه ها'!$B:$B,0),MATCH(F498,'تعرفه ها'!$2:$2,0))/100),0),"---")</f>
        <v>---</v>
      </c>
      <c r="AA498" s="50" t="str">
        <f>IFERROR(IF(INDEX('اطلاعات دوره'!A:Z,MATCH(G498,'اطلاعات دوره'!C:C,0),MATCH("آب",'اطلاعات دوره'!$1:$1,0))="دارد",ROUND((W498+X498+Y498)*INDEX('تعرفه ها'!A:Z,MATCH("پیک فصلی آب",'تعرفه ها'!$B:$B,0),MATCH(F498,'تعرفه ها'!$2:$2,0))/100,0),0),"---")</f>
        <v>---</v>
      </c>
      <c r="AB498" s="50" t="str">
        <f>IFERROR(ROUND(SUM(W498+X498+Y498+Z498+AA498)*INDEX('تعرفه ها'!A:Z,MATCH("مالیات آب",'تعرفه ها'!$B:$B,0),MATCH(F498,'تعرفه ها'!$2:$2,0))/100,0),"---")</f>
        <v>---</v>
      </c>
      <c r="AC498" s="50" t="str">
        <f t="shared" si="84"/>
        <v>---</v>
      </c>
      <c r="AD498" s="50" t="str">
        <f t="shared" si="77"/>
        <v>---</v>
      </c>
      <c r="AE498" s="50" t="str">
        <f t="shared" si="85"/>
        <v>---</v>
      </c>
      <c r="AF498" s="50" t="str">
        <f t="shared" si="86"/>
        <v>---</v>
      </c>
      <c r="AG498" s="153" t="str">
        <f t="shared" si="87"/>
        <v>---</v>
      </c>
      <c r="AI498" s="183" t="str">
        <f>IFERROR(IF(INDEX(پرداخت!A:AZ,MATCH(A498&amp;" - "&amp;"آب",پرداخت!$B:$B,0),MATCH(G498,پرداخت!$1:$1,0))="نشده","نشده","شده"),"---")</f>
        <v>---</v>
      </c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/>
      <c r="BC498" s="30"/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  <c r="BT498" s="30"/>
      <c r="BU498" s="30"/>
      <c r="BV498" s="30"/>
      <c r="BW498" s="30"/>
      <c r="BX498" s="30"/>
      <c r="BY498" s="30"/>
      <c r="BZ498" s="30"/>
      <c r="CA498" s="30"/>
    </row>
    <row r="499" spans="1:79" ht="34.9" hidden="1" customHeight="1">
      <c r="A499" s="170"/>
      <c r="B499" s="47">
        <f>IFERROR(INDEX('اطلاعات انشعابات شرکتها'!A:BB,MATCH(A499,'اطلاعات انشعابات شرکتها'!A:A,0),MATCH(B$1,'اطلاعات انشعابات شرکتها'!$1:$1,0)),0)</f>
        <v>0</v>
      </c>
      <c r="C499" s="48">
        <f>IFERROR(INDEX('اطلاعات انشعابات شرکتها'!A:BB,MATCH(A499,'اطلاعات انشعابات شرکتها'!A:A,0),MATCH(C$1,'اطلاعات انشعابات شرکتها'!$1:$1,0)),0)</f>
        <v>0</v>
      </c>
      <c r="D499" s="45"/>
      <c r="E499" s="171"/>
      <c r="F499" s="170"/>
      <c r="G499" s="47" t="str">
        <f t="shared" si="78"/>
        <v>/</v>
      </c>
      <c r="H499" s="47">
        <f>IFERROR(INDEX('اطلاعات دوره'!A:Z,MATCH(G499,'اطلاعات دوره'!C:C,0),MATCH(H$1,'اطلاعات دوره'!$1:$1,0)),0)</f>
        <v>0</v>
      </c>
      <c r="I499" s="47">
        <f>IFERROR(INDEX('اطلاعات دوره'!A:Z,MATCH(G499,'اطلاعات دوره'!C:C,0),MATCH(I$1,'اطلاعات دوره'!$1:$1,0)),0)</f>
        <v>0</v>
      </c>
      <c r="J499" s="48">
        <f>IFERROR(INDEX('اطلاعات دوره'!A:Z,MATCH(G499,'اطلاعات دوره'!C:C,0),MATCH(J$1,'اطلاعات دوره'!$1:$1,0)),0)</f>
        <v>0</v>
      </c>
      <c r="K499" s="46"/>
      <c r="L499" s="158" t="str">
        <f>IFERROR(INDEX('اطلاعات دوره'!A:Z,MATCH(G499,'اطلاعات دوره'!C:C,0)-1,MATCH("عنوان",'اطلاعات دوره'!$1:$1,0)),"---")</f>
        <v>---</v>
      </c>
      <c r="M499" s="47" t="str">
        <f t="shared" si="79"/>
        <v>----</v>
      </c>
      <c r="N499" s="48" t="str">
        <f t="shared" si="80"/>
        <v>-/</v>
      </c>
      <c r="O499" s="45"/>
      <c r="P499" s="240">
        <f>IFERROR(INDEX('قرائت کنتور'!A:AZ,MATCH(A499&amp;"-"&amp;"آب",'قرائت کنتور'!B:B,0),MATCH(L499,'قرائت کنتور'!$1:$1,0)),0)</f>
        <v>0</v>
      </c>
      <c r="Q499" s="241">
        <f>IFERROR(INDEX('قرائت کنتور'!A:AZ,MATCH(A499&amp;"-"&amp;"آب",'قرائت کنتور'!B:B,0),MATCH(G499,'قرائت کنتور'!$1:$1,0)),0)</f>
        <v>0</v>
      </c>
      <c r="R499" s="241">
        <f t="shared" si="81"/>
        <v>0</v>
      </c>
      <c r="S499" s="241" t="str">
        <f>IFERROR(INDEX('اطلاعات انشعابات شرکتها'!A:AB,MATCH(A499,'اطلاعات انشعابات شرکتها'!A:A,0),MATCH(S$1,'اطلاعات انشعابات شرکتها'!$1:$1,0)),"---")</f>
        <v>---</v>
      </c>
      <c r="T499" s="227" t="str">
        <f t="shared" si="82"/>
        <v>---</v>
      </c>
      <c r="U499" s="45"/>
      <c r="V499" s="155" t="str">
        <f>IFERROR(INDEX('تعرفه ها'!A:Z,MATCH("بهای هر متر مکعب آب مصرفی",'تعرفه ها'!$B:$B,0),MATCH(F499,'تعرفه ها'!$2:$2,0)),"---")</f>
        <v>---</v>
      </c>
      <c r="W499" s="50" t="str">
        <f t="shared" si="83"/>
        <v>---</v>
      </c>
      <c r="X499" s="50" t="str">
        <f>IFERROR(ROUND(R499*INDEX('تعرفه ها'!A:Z,MATCH("عوارض آب به ازاء هر متر مکعب",'تعرفه ها'!$B:$B,0),MATCH(F499,'تعرفه ها'!$2:$2,0)),0),"---")</f>
        <v>---</v>
      </c>
      <c r="Y499" s="50" t="str">
        <f>IFERROR(ROUND(T499*INDEX('تعرفه ها'!A:Z,MATCH("جریمه مازاد مصرف آب به ازاء هر متر مکعب",'تعرفه ها'!$B:$B,0),MATCH(F499,'تعرفه ها'!$2:$2,0)),0),"---")</f>
        <v>---</v>
      </c>
      <c r="Z499" s="50" t="str">
        <f>IFERROR(ROUND(((W499+X499+Y499)*INDEX('تعرفه ها'!A:Z,MATCH("هزینه نگهداری و تعمیرات شبکه آب",'تعرفه ها'!$B:$B,0),MATCH(F499,'تعرفه ها'!$2:$2,0))/100),0),"---")</f>
        <v>---</v>
      </c>
      <c r="AA499" s="50" t="str">
        <f>IFERROR(IF(INDEX('اطلاعات دوره'!A:Z,MATCH(G499,'اطلاعات دوره'!C:C,0),MATCH("آب",'اطلاعات دوره'!$1:$1,0))="دارد",ROUND((W499+X499+Y499)*INDEX('تعرفه ها'!A:Z,MATCH("پیک فصلی آب",'تعرفه ها'!$B:$B,0),MATCH(F499,'تعرفه ها'!$2:$2,0))/100,0),0),"---")</f>
        <v>---</v>
      </c>
      <c r="AB499" s="50" t="str">
        <f>IFERROR(ROUND(SUM(W499+X499+Y499+Z499+AA499)*INDEX('تعرفه ها'!A:Z,MATCH("مالیات آب",'تعرفه ها'!$B:$B,0),MATCH(F499,'تعرفه ها'!$2:$2,0))/100,0),"---")</f>
        <v>---</v>
      </c>
      <c r="AC499" s="50" t="str">
        <f t="shared" si="84"/>
        <v>---</v>
      </c>
      <c r="AD499" s="50" t="str">
        <f t="shared" si="77"/>
        <v>---</v>
      </c>
      <c r="AE499" s="50" t="str">
        <f t="shared" si="85"/>
        <v>---</v>
      </c>
      <c r="AF499" s="50" t="str">
        <f t="shared" si="86"/>
        <v>---</v>
      </c>
      <c r="AG499" s="153" t="str">
        <f t="shared" si="87"/>
        <v>---</v>
      </c>
      <c r="AI499" s="183" t="str">
        <f>IFERROR(IF(INDEX(پرداخت!A:AZ,MATCH(A499&amp;" - "&amp;"آب",پرداخت!$B:$B,0),MATCH(G499,پرداخت!$1:$1,0))="نشده","نشده","شده"),"---")</f>
        <v>---</v>
      </c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/>
      <c r="BC499" s="30"/>
      <c r="BD499" s="30"/>
      <c r="BE499" s="30"/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  <c r="BT499" s="30"/>
      <c r="BU499" s="30"/>
      <c r="BV499" s="30"/>
      <c r="BW499" s="30"/>
      <c r="BX499" s="30"/>
      <c r="BY499" s="30"/>
      <c r="BZ499" s="30"/>
      <c r="CA499" s="30"/>
    </row>
    <row r="500" spans="1:79" ht="34.9" hidden="1" customHeight="1">
      <c r="A500" s="170"/>
      <c r="B500" s="47">
        <f>IFERROR(INDEX('اطلاعات انشعابات شرکتها'!A:BB,MATCH(A500,'اطلاعات انشعابات شرکتها'!A:A,0),MATCH(B$1,'اطلاعات انشعابات شرکتها'!$1:$1,0)),0)</f>
        <v>0</v>
      </c>
      <c r="C500" s="48">
        <f>IFERROR(INDEX('اطلاعات انشعابات شرکتها'!A:BB,MATCH(A500,'اطلاعات انشعابات شرکتها'!A:A,0),MATCH(C$1,'اطلاعات انشعابات شرکتها'!$1:$1,0)),0)</f>
        <v>0</v>
      </c>
      <c r="D500" s="45"/>
      <c r="E500" s="171"/>
      <c r="F500" s="170"/>
      <c r="G500" s="47" t="str">
        <f t="shared" si="78"/>
        <v>/</v>
      </c>
      <c r="H500" s="47">
        <f>IFERROR(INDEX('اطلاعات دوره'!A:Z,MATCH(G500,'اطلاعات دوره'!C:C,0),MATCH(H$1,'اطلاعات دوره'!$1:$1,0)),0)</f>
        <v>0</v>
      </c>
      <c r="I500" s="47">
        <f>IFERROR(INDEX('اطلاعات دوره'!A:Z,MATCH(G500,'اطلاعات دوره'!C:C,0),MATCH(I$1,'اطلاعات دوره'!$1:$1,0)),0)</f>
        <v>0</v>
      </c>
      <c r="J500" s="48">
        <f>IFERROR(INDEX('اطلاعات دوره'!A:Z,MATCH(G500,'اطلاعات دوره'!C:C,0),MATCH(J$1,'اطلاعات دوره'!$1:$1,0)),0)</f>
        <v>0</v>
      </c>
      <c r="K500" s="46"/>
      <c r="L500" s="158" t="str">
        <f>IFERROR(INDEX('اطلاعات دوره'!A:Z,MATCH(G500,'اطلاعات دوره'!C:C,0)-1,MATCH("عنوان",'اطلاعات دوره'!$1:$1,0)),"---")</f>
        <v>---</v>
      </c>
      <c r="M500" s="47" t="str">
        <f t="shared" si="79"/>
        <v>----</v>
      </c>
      <c r="N500" s="48" t="str">
        <f t="shared" si="80"/>
        <v>-/</v>
      </c>
      <c r="O500" s="45"/>
      <c r="P500" s="240">
        <f>IFERROR(INDEX('قرائت کنتور'!A:AZ,MATCH(A500&amp;"-"&amp;"آب",'قرائت کنتور'!B:B,0),MATCH(L500,'قرائت کنتور'!$1:$1,0)),0)</f>
        <v>0</v>
      </c>
      <c r="Q500" s="241">
        <f>IFERROR(INDEX('قرائت کنتور'!A:AZ,MATCH(A500&amp;"-"&amp;"آب",'قرائت کنتور'!B:B,0),MATCH(G500,'قرائت کنتور'!$1:$1,0)),0)</f>
        <v>0</v>
      </c>
      <c r="R500" s="241">
        <f t="shared" si="81"/>
        <v>0</v>
      </c>
      <c r="S500" s="241" t="str">
        <f>IFERROR(INDEX('اطلاعات انشعابات شرکتها'!A:AB,MATCH(A500,'اطلاعات انشعابات شرکتها'!A:A,0),MATCH(S$1,'اطلاعات انشعابات شرکتها'!$1:$1,0)),"---")</f>
        <v>---</v>
      </c>
      <c r="T500" s="227" t="str">
        <f t="shared" si="82"/>
        <v>---</v>
      </c>
      <c r="U500" s="45"/>
      <c r="V500" s="155" t="str">
        <f>IFERROR(INDEX('تعرفه ها'!A:Z,MATCH("بهای هر متر مکعب آب مصرفی",'تعرفه ها'!$B:$B,0),MATCH(F500,'تعرفه ها'!$2:$2,0)),"---")</f>
        <v>---</v>
      </c>
      <c r="W500" s="50" t="str">
        <f t="shared" si="83"/>
        <v>---</v>
      </c>
      <c r="X500" s="50" t="str">
        <f>IFERROR(ROUND(R500*INDEX('تعرفه ها'!A:Z,MATCH("عوارض آب به ازاء هر متر مکعب",'تعرفه ها'!$B:$B,0),MATCH(F500,'تعرفه ها'!$2:$2,0)),0),"---")</f>
        <v>---</v>
      </c>
      <c r="Y500" s="50" t="str">
        <f>IFERROR(ROUND(T500*INDEX('تعرفه ها'!A:Z,MATCH("جریمه مازاد مصرف آب به ازاء هر متر مکعب",'تعرفه ها'!$B:$B,0),MATCH(F500,'تعرفه ها'!$2:$2,0)),0),"---")</f>
        <v>---</v>
      </c>
      <c r="Z500" s="50" t="str">
        <f>IFERROR(ROUND(((W500+X500+Y500)*INDEX('تعرفه ها'!A:Z,MATCH("هزینه نگهداری و تعمیرات شبکه آب",'تعرفه ها'!$B:$B,0),MATCH(F500,'تعرفه ها'!$2:$2,0))/100),0),"---")</f>
        <v>---</v>
      </c>
      <c r="AA500" s="50" t="str">
        <f>IFERROR(IF(INDEX('اطلاعات دوره'!A:Z,MATCH(G500,'اطلاعات دوره'!C:C,0),MATCH("آب",'اطلاعات دوره'!$1:$1,0))="دارد",ROUND((W500+X500+Y500)*INDEX('تعرفه ها'!A:Z,MATCH("پیک فصلی آب",'تعرفه ها'!$B:$B,0),MATCH(F500,'تعرفه ها'!$2:$2,0))/100,0),0),"---")</f>
        <v>---</v>
      </c>
      <c r="AB500" s="50" t="str">
        <f>IFERROR(ROUND(SUM(W500+X500+Y500+Z500+AA500)*INDEX('تعرفه ها'!A:Z,MATCH("مالیات آب",'تعرفه ها'!$B:$B,0),MATCH(F500,'تعرفه ها'!$2:$2,0))/100,0),"---")</f>
        <v>---</v>
      </c>
      <c r="AC500" s="50" t="str">
        <f t="shared" si="84"/>
        <v>---</v>
      </c>
      <c r="AD500" s="50" t="str">
        <f t="shared" si="77"/>
        <v>---</v>
      </c>
      <c r="AE500" s="50" t="str">
        <f t="shared" si="85"/>
        <v>---</v>
      </c>
      <c r="AF500" s="50" t="str">
        <f t="shared" si="86"/>
        <v>---</v>
      </c>
      <c r="AG500" s="153" t="str">
        <f t="shared" si="87"/>
        <v>---</v>
      </c>
      <c r="AI500" s="183" t="str">
        <f>IFERROR(IF(INDEX(پرداخت!A:AZ,MATCH(A500&amp;" - "&amp;"آب",پرداخت!$B:$B,0),MATCH(G500,پرداخت!$1:$1,0))="نشده","نشده","شده"),"---")</f>
        <v>---</v>
      </c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/>
      <c r="BC500" s="30"/>
      <c r="BD500" s="30"/>
      <c r="BE500" s="30"/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  <c r="BT500" s="30"/>
      <c r="BU500" s="30"/>
      <c r="BV500" s="30"/>
      <c r="BW500" s="30"/>
      <c r="BX500" s="30"/>
      <c r="BY500" s="30"/>
      <c r="BZ500" s="30"/>
      <c r="CA500" s="30"/>
    </row>
    <row r="501" spans="1:79" ht="34.9" hidden="1" customHeight="1">
      <c r="A501" s="170"/>
      <c r="B501" s="47">
        <f>IFERROR(INDEX('اطلاعات انشعابات شرکتها'!A:BB,MATCH(A501,'اطلاعات انشعابات شرکتها'!A:A,0),MATCH(B$1,'اطلاعات انشعابات شرکتها'!$1:$1,0)),0)</f>
        <v>0</v>
      </c>
      <c r="C501" s="48">
        <f>IFERROR(INDEX('اطلاعات انشعابات شرکتها'!A:BB,MATCH(A501,'اطلاعات انشعابات شرکتها'!A:A,0),MATCH(C$1,'اطلاعات انشعابات شرکتها'!$1:$1,0)),0)</f>
        <v>0</v>
      </c>
      <c r="D501" s="45"/>
      <c r="E501" s="171"/>
      <c r="F501" s="170"/>
      <c r="G501" s="47" t="str">
        <f t="shared" si="78"/>
        <v>/</v>
      </c>
      <c r="H501" s="47">
        <f>IFERROR(INDEX('اطلاعات دوره'!A:Z,MATCH(G501,'اطلاعات دوره'!C:C,0),MATCH(H$1,'اطلاعات دوره'!$1:$1,0)),0)</f>
        <v>0</v>
      </c>
      <c r="I501" s="47">
        <f>IFERROR(INDEX('اطلاعات دوره'!A:Z,MATCH(G501,'اطلاعات دوره'!C:C,0),MATCH(I$1,'اطلاعات دوره'!$1:$1,0)),0)</f>
        <v>0</v>
      </c>
      <c r="J501" s="48">
        <f>IFERROR(INDEX('اطلاعات دوره'!A:Z,MATCH(G501,'اطلاعات دوره'!C:C,0),MATCH(J$1,'اطلاعات دوره'!$1:$1,0)),0)</f>
        <v>0</v>
      </c>
      <c r="K501" s="46"/>
      <c r="L501" s="158" t="str">
        <f>IFERROR(INDEX('اطلاعات دوره'!A:Z,MATCH(G501,'اطلاعات دوره'!C:C,0)-1,MATCH("عنوان",'اطلاعات دوره'!$1:$1,0)),"---")</f>
        <v>---</v>
      </c>
      <c r="M501" s="47" t="str">
        <f t="shared" si="79"/>
        <v>----</v>
      </c>
      <c r="N501" s="48" t="str">
        <f t="shared" si="80"/>
        <v>-/</v>
      </c>
      <c r="O501" s="45"/>
      <c r="P501" s="240">
        <f>IFERROR(INDEX('قرائت کنتور'!A:AZ,MATCH(A501&amp;"-"&amp;"آب",'قرائت کنتور'!B:B,0),MATCH(L501,'قرائت کنتور'!$1:$1,0)),0)</f>
        <v>0</v>
      </c>
      <c r="Q501" s="241">
        <f>IFERROR(INDEX('قرائت کنتور'!A:AZ,MATCH(A501&amp;"-"&amp;"آب",'قرائت کنتور'!B:B,0),MATCH(G501,'قرائت کنتور'!$1:$1,0)),0)</f>
        <v>0</v>
      </c>
      <c r="R501" s="241">
        <f t="shared" si="81"/>
        <v>0</v>
      </c>
      <c r="S501" s="241" t="str">
        <f>IFERROR(INDEX('اطلاعات انشعابات شرکتها'!A:AB,MATCH(A501,'اطلاعات انشعابات شرکتها'!A:A,0),MATCH(S$1,'اطلاعات انشعابات شرکتها'!$1:$1,0)),"---")</f>
        <v>---</v>
      </c>
      <c r="T501" s="227" t="str">
        <f t="shared" si="82"/>
        <v>---</v>
      </c>
      <c r="U501" s="45"/>
      <c r="V501" s="155" t="str">
        <f>IFERROR(INDEX('تعرفه ها'!A:Z,MATCH("بهای هر متر مکعب آب مصرفی",'تعرفه ها'!$B:$B,0),MATCH(F501,'تعرفه ها'!$2:$2,0)),"---")</f>
        <v>---</v>
      </c>
      <c r="W501" s="50" t="str">
        <f t="shared" si="83"/>
        <v>---</v>
      </c>
      <c r="X501" s="50" t="str">
        <f>IFERROR(ROUND(R501*INDEX('تعرفه ها'!A:Z,MATCH("عوارض آب به ازاء هر متر مکعب",'تعرفه ها'!$B:$B,0),MATCH(F501,'تعرفه ها'!$2:$2,0)),0),"---")</f>
        <v>---</v>
      </c>
      <c r="Y501" s="50" t="str">
        <f>IFERROR(ROUND(T501*INDEX('تعرفه ها'!A:Z,MATCH("جریمه مازاد مصرف آب به ازاء هر متر مکعب",'تعرفه ها'!$B:$B,0),MATCH(F501,'تعرفه ها'!$2:$2,0)),0),"---")</f>
        <v>---</v>
      </c>
      <c r="Z501" s="50" t="str">
        <f>IFERROR(ROUND(((W501+X501+Y501)*INDEX('تعرفه ها'!A:Z,MATCH("هزینه نگهداری و تعمیرات شبکه آب",'تعرفه ها'!$B:$B,0),MATCH(F501,'تعرفه ها'!$2:$2,0))/100),0),"---")</f>
        <v>---</v>
      </c>
      <c r="AA501" s="50" t="str">
        <f>IFERROR(IF(INDEX('اطلاعات دوره'!A:Z,MATCH(G501,'اطلاعات دوره'!C:C,0),MATCH("آب",'اطلاعات دوره'!$1:$1,0))="دارد",ROUND((W501+X501+Y501)*INDEX('تعرفه ها'!A:Z,MATCH("پیک فصلی آب",'تعرفه ها'!$B:$B,0),MATCH(F501,'تعرفه ها'!$2:$2,0))/100,0),0),"---")</f>
        <v>---</v>
      </c>
      <c r="AB501" s="50" t="str">
        <f>IFERROR(ROUND(SUM(W501+X501+Y501+Z501+AA501)*INDEX('تعرفه ها'!A:Z,MATCH("مالیات آب",'تعرفه ها'!$B:$B,0),MATCH(F501,'تعرفه ها'!$2:$2,0))/100,0),"---")</f>
        <v>---</v>
      </c>
      <c r="AC501" s="50" t="str">
        <f t="shared" si="84"/>
        <v>---</v>
      </c>
      <c r="AD501" s="50" t="str">
        <f t="shared" si="77"/>
        <v>---</v>
      </c>
      <c r="AE501" s="50" t="str">
        <f t="shared" si="85"/>
        <v>---</v>
      </c>
      <c r="AF501" s="50" t="str">
        <f t="shared" si="86"/>
        <v>---</v>
      </c>
      <c r="AG501" s="153" t="str">
        <f t="shared" si="87"/>
        <v>---</v>
      </c>
      <c r="AI501" s="183" t="str">
        <f>IFERROR(IF(INDEX(پرداخت!A:AZ,MATCH(A501&amp;" - "&amp;"آب",پرداخت!$B:$B,0),MATCH(G501,پرداخت!$1:$1,0))="نشده","نشده","شده"),"---")</f>
        <v>---</v>
      </c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/>
      <c r="BC501" s="30"/>
      <c r="BD501" s="30"/>
      <c r="BE501" s="30"/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  <c r="BT501" s="30"/>
      <c r="BU501" s="30"/>
      <c r="BV501" s="30"/>
      <c r="BW501" s="30"/>
      <c r="BX501" s="30"/>
      <c r="BY501" s="30"/>
      <c r="BZ501" s="30"/>
      <c r="CA501" s="30"/>
    </row>
    <row r="502" spans="1:79" ht="34.9" hidden="1" customHeight="1">
      <c r="A502" s="170"/>
      <c r="B502" s="47">
        <f>IFERROR(INDEX('اطلاعات انشعابات شرکتها'!A:BB,MATCH(A502,'اطلاعات انشعابات شرکتها'!A:A,0),MATCH(B$1,'اطلاعات انشعابات شرکتها'!$1:$1,0)),0)</f>
        <v>0</v>
      </c>
      <c r="C502" s="48">
        <f>IFERROR(INDEX('اطلاعات انشعابات شرکتها'!A:BB,MATCH(A502,'اطلاعات انشعابات شرکتها'!A:A,0),MATCH(C$1,'اطلاعات انشعابات شرکتها'!$1:$1,0)),0)</f>
        <v>0</v>
      </c>
      <c r="D502" s="45"/>
      <c r="E502" s="171"/>
      <c r="F502" s="170"/>
      <c r="G502" s="47" t="str">
        <f t="shared" si="78"/>
        <v>/</v>
      </c>
      <c r="H502" s="47">
        <f>IFERROR(INDEX('اطلاعات دوره'!A:Z,MATCH(G502,'اطلاعات دوره'!C:C,0),MATCH(H$1,'اطلاعات دوره'!$1:$1,0)),0)</f>
        <v>0</v>
      </c>
      <c r="I502" s="47">
        <f>IFERROR(INDEX('اطلاعات دوره'!A:Z,MATCH(G502,'اطلاعات دوره'!C:C,0),MATCH(I$1,'اطلاعات دوره'!$1:$1,0)),0)</f>
        <v>0</v>
      </c>
      <c r="J502" s="48">
        <f>IFERROR(INDEX('اطلاعات دوره'!A:Z,MATCH(G502,'اطلاعات دوره'!C:C,0),MATCH(J$1,'اطلاعات دوره'!$1:$1,0)),0)</f>
        <v>0</v>
      </c>
      <c r="K502" s="46"/>
      <c r="L502" s="158" t="str">
        <f>IFERROR(INDEX('اطلاعات دوره'!A:Z,MATCH(G502,'اطلاعات دوره'!C:C,0)-1,MATCH("عنوان",'اطلاعات دوره'!$1:$1,0)),"---")</f>
        <v>---</v>
      </c>
      <c r="M502" s="47" t="str">
        <f t="shared" si="79"/>
        <v>----</v>
      </c>
      <c r="N502" s="48" t="str">
        <f t="shared" si="80"/>
        <v>-/</v>
      </c>
      <c r="O502" s="45"/>
      <c r="P502" s="240">
        <f>IFERROR(INDEX('قرائت کنتور'!A:AZ,MATCH(A502&amp;"-"&amp;"آب",'قرائت کنتور'!B:B,0),MATCH(L502,'قرائت کنتور'!$1:$1,0)),0)</f>
        <v>0</v>
      </c>
      <c r="Q502" s="241">
        <f>IFERROR(INDEX('قرائت کنتور'!A:AZ,MATCH(A502&amp;"-"&amp;"آب",'قرائت کنتور'!B:B,0),MATCH(G502,'قرائت کنتور'!$1:$1,0)),0)</f>
        <v>0</v>
      </c>
      <c r="R502" s="241">
        <f t="shared" si="81"/>
        <v>0</v>
      </c>
      <c r="S502" s="241" t="str">
        <f>IFERROR(INDEX('اطلاعات انشعابات شرکتها'!A:AB,MATCH(A502,'اطلاعات انشعابات شرکتها'!A:A,0),MATCH(S$1,'اطلاعات انشعابات شرکتها'!$1:$1,0)),"---")</f>
        <v>---</v>
      </c>
      <c r="T502" s="227" t="str">
        <f t="shared" si="82"/>
        <v>---</v>
      </c>
      <c r="U502" s="45"/>
      <c r="V502" s="155" t="str">
        <f>IFERROR(INDEX('تعرفه ها'!A:Z,MATCH("بهای هر متر مکعب آب مصرفی",'تعرفه ها'!$B:$B,0),MATCH(F502,'تعرفه ها'!$2:$2,0)),"---")</f>
        <v>---</v>
      </c>
      <c r="W502" s="50" t="str">
        <f t="shared" si="83"/>
        <v>---</v>
      </c>
      <c r="X502" s="50" t="str">
        <f>IFERROR(ROUND(R502*INDEX('تعرفه ها'!A:Z,MATCH("عوارض آب به ازاء هر متر مکعب",'تعرفه ها'!$B:$B,0),MATCH(F502,'تعرفه ها'!$2:$2,0)),0),"---")</f>
        <v>---</v>
      </c>
      <c r="Y502" s="50" t="str">
        <f>IFERROR(ROUND(T502*INDEX('تعرفه ها'!A:Z,MATCH("جریمه مازاد مصرف آب به ازاء هر متر مکعب",'تعرفه ها'!$B:$B,0),MATCH(F502,'تعرفه ها'!$2:$2,0)),0),"---")</f>
        <v>---</v>
      </c>
      <c r="Z502" s="50" t="str">
        <f>IFERROR(ROUND(((W502+X502+Y502)*INDEX('تعرفه ها'!A:Z,MATCH("هزینه نگهداری و تعمیرات شبکه آب",'تعرفه ها'!$B:$B,0),MATCH(F502,'تعرفه ها'!$2:$2,0))/100),0),"---")</f>
        <v>---</v>
      </c>
      <c r="AA502" s="50" t="str">
        <f>IFERROR(IF(INDEX('اطلاعات دوره'!A:Z,MATCH(G502,'اطلاعات دوره'!C:C,0),MATCH("آب",'اطلاعات دوره'!$1:$1,0))="دارد",ROUND((W502+X502+Y502)*INDEX('تعرفه ها'!A:Z,MATCH("پیک فصلی آب",'تعرفه ها'!$B:$B,0),MATCH(F502,'تعرفه ها'!$2:$2,0))/100,0),0),"---")</f>
        <v>---</v>
      </c>
      <c r="AB502" s="50" t="str">
        <f>IFERROR(ROUND(SUM(W502+X502+Y502+Z502+AA502)*INDEX('تعرفه ها'!A:Z,MATCH("مالیات آب",'تعرفه ها'!$B:$B,0),MATCH(F502,'تعرفه ها'!$2:$2,0))/100,0),"---")</f>
        <v>---</v>
      </c>
      <c r="AC502" s="50" t="str">
        <f t="shared" si="84"/>
        <v>---</v>
      </c>
      <c r="AD502" s="50" t="str">
        <f t="shared" si="77"/>
        <v>---</v>
      </c>
      <c r="AE502" s="50" t="str">
        <f t="shared" si="85"/>
        <v>---</v>
      </c>
      <c r="AF502" s="50" t="str">
        <f t="shared" si="86"/>
        <v>---</v>
      </c>
      <c r="AG502" s="153" t="str">
        <f t="shared" si="87"/>
        <v>---</v>
      </c>
      <c r="AI502" s="183" t="str">
        <f>IFERROR(IF(INDEX(پرداخت!A:AZ,MATCH(A502&amp;" - "&amp;"آب",پرداخت!$B:$B,0),MATCH(G502,پرداخت!$1:$1,0))="نشده","نشده","شده"),"---")</f>
        <v>---</v>
      </c>
      <c r="AL502" s="144"/>
      <c r="AM502" s="144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/>
      <c r="BC502" s="30"/>
      <c r="BD502" s="30"/>
      <c r="BE502" s="30"/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  <c r="BT502" s="30"/>
      <c r="BU502" s="30"/>
      <c r="BV502" s="30"/>
      <c r="BW502" s="30"/>
      <c r="BX502" s="30"/>
      <c r="BY502" s="30"/>
      <c r="BZ502" s="30"/>
      <c r="CA502" s="30"/>
    </row>
    <row r="503" spans="1:79" ht="34.9" hidden="1" customHeight="1">
      <c r="A503" s="170"/>
      <c r="B503" s="47">
        <f>IFERROR(INDEX('اطلاعات انشعابات شرکتها'!A:BB,MATCH(A503,'اطلاعات انشعابات شرکتها'!A:A,0),MATCH(B$1,'اطلاعات انشعابات شرکتها'!$1:$1,0)),0)</f>
        <v>0</v>
      </c>
      <c r="C503" s="48">
        <f>IFERROR(INDEX('اطلاعات انشعابات شرکتها'!A:BB,MATCH(A503,'اطلاعات انشعابات شرکتها'!A:A,0),MATCH(C$1,'اطلاعات انشعابات شرکتها'!$1:$1,0)),0)</f>
        <v>0</v>
      </c>
      <c r="D503" s="45"/>
      <c r="E503" s="171"/>
      <c r="F503" s="170"/>
      <c r="G503" s="47" t="str">
        <f t="shared" si="78"/>
        <v>/</v>
      </c>
      <c r="H503" s="47">
        <f>IFERROR(INDEX('اطلاعات دوره'!A:Z,MATCH(G503,'اطلاعات دوره'!C:C,0),MATCH(H$1,'اطلاعات دوره'!$1:$1,0)),0)</f>
        <v>0</v>
      </c>
      <c r="I503" s="47">
        <f>IFERROR(INDEX('اطلاعات دوره'!A:Z,MATCH(G503,'اطلاعات دوره'!C:C,0),MATCH(I$1,'اطلاعات دوره'!$1:$1,0)),0)</f>
        <v>0</v>
      </c>
      <c r="J503" s="48">
        <f>IFERROR(INDEX('اطلاعات دوره'!A:Z,MATCH(G503,'اطلاعات دوره'!C:C,0),MATCH(J$1,'اطلاعات دوره'!$1:$1,0)),0)</f>
        <v>0</v>
      </c>
      <c r="K503" s="46"/>
      <c r="L503" s="158" t="str">
        <f>IFERROR(INDEX('اطلاعات دوره'!A:Z,MATCH(G503,'اطلاعات دوره'!C:C,0)-1,MATCH("عنوان",'اطلاعات دوره'!$1:$1,0)),"---")</f>
        <v>---</v>
      </c>
      <c r="M503" s="47" t="str">
        <f t="shared" si="79"/>
        <v>----</v>
      </c>
      <c r="N503" s="48" t="str">
        <f t="shared" si="80"/>
        <v>-/</v>
      </c>
      <c r="O503" s="45"/>
      <c r="P503" s="240">
        <f>IFERROR(INDEX('قرائت کنتور'!A:AZ,MATCH(A503&amp;"-"&amp;"آب",'قرائت کنتور'!B:B,0),MATCH(L503,'قرائت کنتور'!$1:$1,0)),0)</f>
        <v>0</v>
      </c>
      <c r="Q503" s="241">
        <f>IFERROR(INDEX('قرائت کنتور'!A:AZ,MATCH(A503&amp;"-"&amp;"آب",'قرائت کنتور'!B:B,0),MATCH(G503,'قرائت کنتور'!$1:$1,0)),0)</f>
        <v>0</v>
      </c>
      <c r="R503" s="241">
        <f t="shared" si="81"/>
        <v>0</v>
      </c>
      <c r="S503" s="241" t="str">
        <f>IFERROR(INDEX('اطلاعات انشعابات شرکتها'!A:AB,MATCH(A503,'اطلاعات انشعابات شرکتها'!A:A,0),MATCH(S$1,'اطلاعات انشعابات شرکتها'!$1:$1,0)),"---")</f>
        <v>---</v>
      </c>
      <c r="T503" s="227" t="str">
        <f t="shared" si="82"/>
        <v>---</v>
      </c>
      <c r="U503" s="45"/>
      <c r="V503" s="155" t="str">
        <f>IFERROR(INDEX('تعرفه ها'!A:Z,MATCH("بهای هر متر مکعب آب مصرفی",'تعرفه ها'!$B:$B,0),MATCH(F503,'تعرفه ها'!$2:$2,0)),"---")</f>
        <v>---</v>
      </c>
      <c r="W503" s="50" t="str">
        <f t="shared" si="83"/>
        <v>---</v>
      </c>
      <c r="X503" s="50" t="str">
        <f>IFERROR(ROUND(R503*INDEX('تعرفه ها'!A:Z,MATCH("عوارض آب به ازاء هر متر مکعب",'تعرفه ها'!$B:$B,0),MATCH(F503,'تعرفه ها'!$2:$2,0)),0),"---")</f>
        <v>---</v>
      </c>
      <c r="Y503" s="50" t="str">
        <f>IFERROR(ROUND(T503*INDEX('تعرفه ها'!A:Z,MATCH("جریمه مازاد مصرف آب به ازاء هر متر مکعب",'تعرفه ها'!$B:$B,0),MATCH(F503,'تعرفه ها'!$2:$2,0)),0),"---")</f>
        <v>---</v>
      </c>
      <c r="Z503" s="50" t="str">
        <f>IFERROR(ROUND(((W503+X503+Y503)*INDEX('تعرفه ها'!A:Z,MATCH("هزینه نگهداری و تعمیرات شبکه آب",'تعرفه ها'!$B:$B,0),MATCH(F503,'تعرفه ها'!$2:$2,0))/100),0),"---")</f>
        <v>---</v>
      </c>
      <c r="AA503" s="50" t="str">
        <f>IFERROR(IF(INDEX('اطلاعات دوره'!A:Z,MATCH(G503,'اطلاعات دوره'!C:C,0),MATCH("آب",'اطلاعات دوره'!$1:$1,0))="دارد",ROUND((W503+X503+Y503)*INDEX('تعرفه ها'!A:Z,MATCH("پیک فصلی آب",'تعرفه ها'!$B:$B,0),MATCH(F503,'تعرفه ها'!$2:$2,0))/100,0),0),"---")</f>
        <v>---</v>
      </c>
      <c r="AB503" s="50" t="str">
        <f>IFERROR(ROUND(SUM(W503+X503+Y503+Z503+AA503)*INDEX('تعرفه ها'!A:Z,MATCH("مالیات آب",'تعرفه ها'!$B:$B,0),MATCH(F503,'تعرفه ها'!$2:$2,0))/100,0),"---")</f>
        <v>---</v>
      </c>
      <c r="AC503" s="50" t="str">
        <f t="shared" si="84"/>
        <v>---</v>
      </c>
      <c r="AD503" s="50" t="str">
        <f t="shared" si="77"/>
        <v>---</v>
      </c>
      <c r="AE503" s="50" t="str">
        <f t="shared" si="85"/>
        <v>---</v>
      </c>
      <c r="AF503" s="50" t="str">
        <f t="shared" si="86"/>
        <v>---</v>
      </c>
      <c r="AG503" s="153" t="str">
        <f t="shared" si="87"/>
        <v>---</v>
      </c>
      <c r="AI503" s="183" t="str">
        <f>IFERROR(IF(INDEX(پرداخت!A:AZ,MATCH(A503&amp;" - "&amp;"آب",پرداخت!$B:$B,0),MATCH(G503,پرداخت!$1:$1,0))="نشده","نشده","شده"),"---")</f>
        <v>---</v>
      </c>
      <c r="AL503" s="144"/>
      <c r="AM503" s="144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/>
      <c r="BC503" s="30"/>
      <c r="BD503" s="30"/>
      <c r="BE503" s="30"/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  <c r="BT503" s="30"/>
      <c r="BU503" s="30"/>
      <c r="BV503" s="30"/>
      <c r="BW503" s="30"/>
      <c r="BX503" s="30"/>
      <c r="BY503" s="30"/>
      <c r="BZ503" s="30"/>
      <c r="CA503" s="30"/>
    </row>
    <row r="504" spans="1:79" ht="34.9" hidden="1" customHeight="1">
      <c r="A504" s="170"/>
      <c r="B504" s="47">
        <f>IFERROR(INDEX('اطلاعات انشعابات شرکتها'!A:BB,MATCH(A504,'اطلاعات انشعابات شرکتها'!A:A,0),MATCH(B$1,'اطلاعات انشعابات شرکتها'!$1:$1,0)),0)</f>
        <v>0</v>
      </c>
      <c r="C504" s="48">
        <f>IFERROR(INDEX('اطلاعات انشعابات شرکتها'!A:BB,MATCH(A504,'اطلاعات انشعابات شرکتها'!A:A,0),MATCH(C$1,'اطلاعات انشعابات شرکتها'!$1:$1,0)),0)</f>
        <v>0</v>
      </c>
      <c r="D504" s="45"/>
      <c r="E504" s="171"/>
      <c r="F504" s="170"/>
      <c r="G504" s="47" t="str">
        <f t="shared" si="78"/>
        <v>/</v>
      </c>
      <c r="H504" s="47">
        <f>IFERROR(INDEX('اطلاعات دوره'!A:Z,MATCH(G504,'اطلاعات دوره'!C:C,0),MATCH(H$1,'اطلاعات دوره'!$1:$1,0)),0)</f>
        <v>0</v>
      </c>
      <c r="I504" s="47">
        <f>IFERROR(INDEX('اطلاعات دوره'!A:Z,MATCH(G504,'اطلاعات دوره'!C:C,0),MATCH(I$1,'اطلاعات دوره'!$1:$1,0)),0)</f>
        <v>0</v>
      </c>
      <c r="J504" s="48">
        <f>IFERROR(INDEX('اطلاعات دوره'!A:Z,MATCH(G504,'اطلاعات دوره'!C:C,0),MATCH(J$1,'اطلاعات دوره'!$1:$1,0)),0)</f>
        <v>0</v>
      </c>
      <c r="K504" s="46"/>
      <c r="L504" s="158" t="str">
        <f>IFERROR(INDEX('اطلاعات دوره'!A:Z,MATCH(G504,'اطلاعات دوره'!C:C,0)-1,MATCH("عنوان",'اطلاعات دوره'!$1:$1,0)),"---")</f>
        <v>---</v>
      </c>
      <c r="M504" s="47" t="str">
        <f t="shared" si="79"/>
        <v>----</v>
      </c>
      <c r="N504" s="48" t="str">
        <f t="shared" si="80"/>
        <v>-/</v>
      </c>
      <c r="O504" s="45"/>
      <c r="P504" s="240">
        <f>IFERROR(INDEX('قرائت کنتور'!A:AZ,MATCH(A504&amp;"-"&amp;"آب",'قرائت کنتور'!B:B,0),MATCH(L504,'قرائت کنتور'!$1:$1,0)),0)</f>
        <v>0</v>
      </c>
      <c r="Q504" s="241">
        <f>IFERROR(INDEX('قرائت کنتور'!A:AZ,MATCH(A504&amp;"-"&amp;"آب",'قرائت کنتور'!B:B,0),MATCH(G504,'قرائت کنتور'!$1:$1,0)),0)</f>
        <v>0</v>
      </c>
      <c r="R504" s="241">
        <f t="shared" si="81"/>
        <v>0</v>
      </c>
      <c r="S504" s="241" t="str">
        <f>IFERROR(INDEX('اطلاعات انشعابات شرکتها'!A:AB,MATCH(A504,'اطلاعات انشعابات شرکتها'!A:A,0),MATCH(S$1,'اطلاعات انشعابات شرکتها'!$1:$1,0)),"---")</f>
        <v>---</v>
      </c>
      <c r="T504" s="227" t="str">
        <f t="shared" si="82"/>
        <v>---</v>
      </c>
      <c r="U504" s="45"/>
      <c r="V504" s="155" t="str">
        <f>IFERROR(INDEX('تعرفه ها'!A:Z,MATCH("بهای هر متر مکعب آب مصرفی",'تعرفه ها'!$B:$B,0),MATCH(F504,'تعرفه ها'!$2:$2,0)),"---")</f>
        <v>---</v>
      </c>
      <c r="W504" s="50" t="str">
        <f t="shared" si="83"/>
        <v>---</v>
      </c>
      <c r="X504" s="50" t="str">
        <f>IFERROR(ROUND(R504*INDEX('تعرفه ها'!A:Z,MATCH("عوارض آب به ازاء هر متر مکعب",'تعرفه ها'!$B:$B,0),MATCH(F504,'تعرفه ها'!$2:$2,0)),0),"---")</f>
        <v>---</v>
      </c>
      <c r="Y504" s="50" t="str">
        <f>IFERROR(ROUND(T504*INDEX('تعرفه ها'!A:Z,MATCH("جریمه مازاد مصرف آب به ازاء هر متر مکعب",'تعرفه ها'!$B:$B,0),MATCH(F504,'تعرفه ها'!$2:$2,0)),0),"---")</f>
        <v>---</v>
      </c>
      <c r="Z504" s="50" t="str">
        <f>IFERROR(ROUND(((W504+X504+Y504)*INDEX('تعرفه ها'!A:Z,MATCH("هزینه نگهداری و تعمیرات شبکه آب",'تعرفه ها'!$B:$B,0),MATCH(F504,'تعرفه ها'!$2:$2,0))/100),0),"---")</f>
        <v>---</v>
      </c>
      <c r="AA504" s="50" t="str">
        <f>IFERROR(IF(INDEX('اطلاعات دوره'!A:Z,MATCH(G504,'اطلاعات دوره'!C:C,0),MATCH("آب",'اطلاعات دوره'!$1:$1,0))="دارد",ROUND((W504+X504+Y504)*INDEX('تعرفه ها'!A:Z,MATCH("پیک فصلی آب",'تعرفه ها'!$B:$B,0),MATCH(F504,'تعرفه ها'!$2:$2,0))/100,0),0),"---")</f>
        <v>---</v>
      </c>
      <c r="AB504" s="50" t="str">
        <f>IFERROR(ROUND(SUM(W504+X504+Y504+Z504+AA504)*INDEX('تعرفه ها'!A:Z,MATCH("مالیات آب",'تعرفه ها'!$B:$B,0),MATCH(F504,'تعرفه ها'!$2:$2,0))/100,0),"---")</f>
        <v>---</v>
      </c>
      <c r="AC504" s="50" t="str">
        <f t="shared" si="84"/>
        <v>---</v>
      </c>
      <c r="AD504" s="50" t="str">
        <f t="shared" si="77"/>
        <v>---</v>
      </c>
      <c r="AE504" s="50" t="str">
        <f t="shared" si="85"/>
        <v>---</v>
      </c>
      <c r="AF504" s="50" t="str">
        <f t="shared" si="86"/>
        <v>---</v>
      </c>
      <c r="AG504" s="153" t="str">
        <f t="shared" si="87"/>
        <v>---</v>
      </c>
      <c r="AI504" s="183" t="str">
        <f>IFERROR(IF(INDEX(پرداخت!A:AZ,MATCH(A504&amp;" - "&amp;"آب",پرداخت!$B:$B,0),MATCH(G504,پرداخت!$1:$1,0))="نشده","نشده","شده"),"---")</f>
        <v>---</v>
      </c>
      <c r="AL504" s="144"/>
      <c r="AM504" s="144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/>
      <c r="BC504" s="30"/>
      <c r="BD504" s="30"/>
      <c r="BE504" s="30"/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  <c r="BT504" s="30"/>
      <c r="BU504" s="30"/>
      <c r="BV504" s="30"/>
      <c r="BW504" s="30"/>
      <c r="BX504" s="30"/>
      <c r="BY504" s="30"/>
      <c r="BZ504" s="30"/>
      <c r="CA504" s="30"/>
    </row>
    <row r="505" spans="1:79" ht="34.9" hidden="1" customHeight="1">
      <c r="A505" s="170"/>
      <c r="B505" s="47">
        <f>IFERROR(INDEX('اطلاعات انشعابات شرکتها'!A:BB,MATCH(A505,'اطلاعات انشعابات شرکتها'!A:A,0),MATCH(B$1,'اطلاعات انشعابات شرکتها'!$1:$1,0)),0)</f>
        <v>0</v>
      </c>
      <c r="C505" s="48">
        <f>IFERROR(INDEX('اطلاعات انشعابات شرکتها'!A:BB,MATCH(A505,'اطلاعات انشعابات شرکتها'!A:A,0),MATCH(C$1,'اطلاعات انشعابات شرکتها'!$1:$1,0)),0)</f>
        <v>0</v>
      </c>
      <c r="D505" s="45"/>
      <c r="E505" s="171"/>
      <c r="F505" s="170"/>
      <c r="G505" s="47" t="str">
        <f t="shared" si="78"/>
        <v>/</v>
      </c>
      <c r="H505" s="47">
        <f>IFERROR(INDEX('اطلاعات دوره'!A:Z,MATCH(G505,'اطلاعات دوره'!C:C,0),MATCH(H$1,'اطلاعات دوره'!$1:$1,0)),0)</f>
        <v>0</v>
      </c>
      <c r="I505" s="47">
        <f>IFERROR(INDEX('اطلاعات دوره'!A:Z,MATCH(G505,'اطلاعات دوره'!C:C,0),MATCH(I$1,'اطلاعات دوره'!$1:$1,0)),0)</f>
        <v>0</v>
      </c>
      <c r="J505" s="48">
        <f>IFERROR(INDEX('اطلاعات دوره'!A:Z,MATCH(G505,'اطلاعات دوره'!C:C,0),MATCH(J$1,'اطلاعات دوره'!$1:$1,0)),0)</f>
        <v>0</v>
      </c>
      <c r="K505" s="46"/>
      <c r="L505" s="158" t="str">
        <f>IFERROR(INDEX('اطلاعات دوره'!A:Z,MATCH(G505,'اطلاعات دوره'!C:C,0)-1,MATCH("عنوان",'اطلاعات دوره'!$1:$1,0)),"---")</f>
        <v>---</v>
      </c>
      <c r="M505" s="47" t="str">
        <f t="shared" si="79"/>
        <v>----</v>
      </c>
      <c r="N505" s="48" t="str">
        <f t="shared" si="80"/>
        <v>-/</v>
      </c>
      <c r="O505" s="45"/>
      <c r="P505" s="240">
        <f>IFERROR(INDEX('قرائت کنتور'!A:AZ,MATCH(A505&amp;"-"&amp;"آب",'قرائت کنتور'!B:B,0),MATCH(L505,'قرائت کنتور'!$1:$1,0)),0)</f>
        <v>0</v>
      </c>
      <c r="Q505" s="241">
        <f>IFERROR(INDEX('قرائت کنتور'!A:AZ,MATCH(A505&amp;"-"&amp;"آب",'قرائت کنتور'!B:B,0),MATCH(G505,'قرائت کنتور'!$1:$1,0)),0)</f>
        <v>0</v>
      </c>
      <c r="R505" s="241">
        <f t="shared" si="81"/>
        <v>0</v>
      </c>
      <c r="S505" s="241" t="str">
        <f>IFERROR(INDEX('اطلاعات انشعابات شرکتها'!A:AB,MATCH(A505,'اطلاعات انشعابات شرکتها'!A:A,0),MATCH(S$1,'اطلاعات انشعابات شرکتها'!$1:$1,0)),"---")</f>
        <v>---</v>
      </c>
      <c r="T505" s="227" t="str">
        <f t="shared" si="82"/>
        <v>---</v>
      </c>
      <c r="U505" s="45"/>
      <c r="V505" s="155" t="str">
        <f>IFERROR(INDEX('تعرفه ها'!A:Z,MATCH("بهای هر متر مکعب آب مصرفی",'تعرفه ها'!$B:$B,0),MATCH(F505,'تعرفه ها'!$2:$2,0)),"---")</f>
        <v>---</v>
      </c>
      <c r="W505" s="50" t="str">
        <f t="shared" si="83"/>
        <v>---</v>
      </c>
      <c r="X505" s="50" t="str">
        <f>IFERROR(ROUND(R505*INDEX('تعرفه ها'!A:Z,MATCH("عوارض آب به ازاء هر متر مکعب",'تعرفه ها'!$B:$B,0),MATCH(F505,'تعرفه ها'!$2:$2,0)),0),"---")</f>
        <v>---</v>
      </c>
      <c r="Y505" s="50" t="str">
        <f>IFERROR(ROUND(T505*INDEX('تعرفه ها'!A:Z,MATCH("جریمه مازاد مصرف آب به ازاء هر متر مکعب",'تعرفه ها'!$B:$B,0),MATCH(F505,'تعرفه ها'!$2:$2,0)),0),"---")</f>
        <v>---</v>
      </c>
      <c r="Z505" s="50" t="str">
        <f>IFERROR(ROUND(((W505+X505+Y505)*INDEX('تعرفه ها'!A:Z,MATCH("هزینه نگهداری و تعمیرات شبکه آب",'تعرفه ها'!$B:$B,0),MATCH(F505,'تعرفه ها'!$2:$2,0))/100),0),"---")</f>
        <v>---</v>
      </c>
      <c r="AA505" s="50" t="str">
        <f>IFERROR(IF(INDEX('اطلاعات دوره'!A:Z,MATCH(G505,'اطلاعات دوره'!C:C,0),MATCH("آب",'اطلاعات دوره'!$1:$1,0))="دارد",ROUND((W505+X505+Y505)*INDEX('تعرفه ها'!A:Z,MATCH("پیک فصلی آب",'تعرفه ها'!$B:$B,0),MATCH(F505,'تعرفه ها'!$2:$2,0))/100,0),0),"---")</f>
        <v>---</v>
      </c>
      <c r="AB505" s="50" t="str">
        <f>IFERROR(ROUND(SUM(W505+X505+Y505+Z505+AA505)*INDEX('تعرفه ها'!A:Z,MATCH("مالیات آب",'تعرفه ها'!$B:$B,0),MATCH(F505,'تعرفه ها'!$2:$2,0))/100,0),"---")</f>
        <v>---</v>
      </c>
      <c r="AC505" s="50" t="str">
        <f t="shared" si="84"/>
        <v>---</v>
      </c>
      <c r="AD505" s="50" t="str">
        <f t="shared" si="77"/>
        <v>---</v>
      </c>
      <c r="AE505" s="50" t="str">
        <f t="shared" si="85"/>
        <v>---</v>
      </c>
      <c r="AF505" s="50" t="str">
        <f t="shared" si="86"/>
        <v>---</v>
      </c>
      <c r="AG505" s="153" t="str">
        <f t="shared" si="87"/>
        <v>---</v>
      </c>
      <c r="AI505" s="183" t="str">
        <f>IFERROR(IF(INDEX(پرداخت!A:AZ,MATCH(A505&amp;" - "&amp;"آب",پرداخت!$B:$B,0),MATCH(G505,پرداخت!$1:$1,0))="نشده","نشده","شده"),"---")</f>
        <v>---</v>
      </c>
      <c r="AL505" s="144"/>
      <c r="AM505" s="144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/>
      <c r="BC505" s="30"/>
      <c r="BD505" s="30"/>
      <c r="BE505" s="30"/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  <c r="BT505" s="30"/>
      <c r="BU505" s="30"/>
      <c r="BV505" s="30"/>
      <c r="BW505" s="30"/>
      <c r="BX505" s="30"/>
      <c r="BY505" s="30"/>
      <c r="BZ505" s="30"/>
      <c r="CA505" s="30"/>
    </row>
    <row r="506" spans="1:79" ht="34.9" hidden="1" customHeight="1">
      <c r="A506" s="170"/>
      <c r="B506" s="47">
        <f>IFERROR(INDEX('اطلاعات انشعابات شرکتها'!A:BB,MATCH(A506,'اطلاعات انشعابات شرکتها'!A:A,0),MATCH(B$1,'اطلاعات انشعابات شرکتها'!$1:$1,0)),0)</f>
        <v>0</v>
      </c>
      <c r="C506" s="48">
        <f>IFERROR(INDEX('اطلاعات انشعابات شرکتها'!A:BB,MATCH(A506,'اطلاعات انشعابات شرکتها'!A:A,0),MATCH(C$1,'اطلاعات انشعابات شرکتها'!$1:$1,0)),0)</f>
        <v>0</v>
      </c>
      <c r="D506" s="45"/>
      <c r="E506" s="171"/>
      <c r="F506" s="170"/>
      <c r="G506" s="47" t="str">
        <f t="shared" si="78"/>
        <v>/</v>
      </c>
      <c r="H506" s="47">
        <f>IFERROR(INDEX('اطلاعات دوره'!A:Z,MATCH(G506,'اطلاعات دوره'!C:C,0),MATCH(H$1,'اطلاعات دوره'!$1:$1,0)),0)</f>
        <v>0</v>
      </c>
      <c r="I506" s="47">
        <f>IFERROR(INDEX('اطلاعات دوره'!A:Z,MATCH(G506,'اطلاعات دوره'!C:C,0),MATCH(I$1,'اطلاعات دوره'!$1:$1,0)),0)</f>
        <v>0</v>
      </c>
      <c r="J506" s="48">
        <f>IFERROR(INDEX('اطلاعات دوره'!A:Z,MATCH(G506,'اطلاعات دوره'!C:C,0),MATCH(J$1,'اطلاعات دوره'!$1:$1,0)),0)</f>
        <v>0</v>
      </c>
      <c r="K506" s="46"/>
      <c r="L506" s="158" t="str">
        <f>IFERROR(INDEX('اطلاعات دوره'!A:Z,MATCH(G506,'اطلاعات دوره'!C:C,0)-1,MATCH("عنوان",'اطلاعات دوره'!$1:$1,0)),"---")</f>
        <v>---</v>
      </c>
      <c r="M506" s="47" t="str">
        <f t="shared" si="79"/>
        <v>----</v>
      </c>
      <c r="N506" s="48" t="str">
        <f t="shared" si="80"/>
        <v>-/</v>
      </c>
      <c r="O506" s="45"/>
      <c r="P506" s="240">
        <f>IFERROR(INDEX('قرائت کنتور'!A:AZ,MATCH(A506&amp;"-"&amp;"آب",'قرائت کنتور'!B:B,0),MATCH(L506,'قرائت کنتور'!$1:$1,0)),0)</f>
        <v>0</v>
      </c>
      <c r="Q506" s="241">
        <f>IFERROR(INDEX('قرائت کنتور'!A:AZ,MATCH(A506&amp;"-"&amp;"آب",'قرائت کنتور'!B:B,0),MATCH(G506,'قرائت کنتور'!$1:$1,0)),0)</f>
        <v>0</v>
      </c>
      <c r="R506" s="241">
        <f t="shared" si="81"/>
        <v>0</v>
      </c>
      <c r="S506" s="241" t="str">
        <f>IFERROR(INDEX('اطلاعات انشعابات شرکتها'!A:AB,MATCH(A506,'اطلاعات انشعابات شرکتها'!A:A,0),MATCH(S$1,'اطلاعات انشعابات شرکتها'!$1:$1,0)),"---")</f>
        <v>---</v>
      </c>
      <c r="T506" s="227" t="str">
        <f t="shared" si="82"/>
        <v>---</v>
      </c>
      <c r="U506" s="45"/>
      <c r="V506" s="155" t="str">
        <f>IFERROR(INDEX('تعرفه ها'!A:Z,MATCH("بهای هر متر مکعب آب مصرفی",'تعرفه ها'!$B:$B,0),MATCH(F506,'تعرفه ها'!$2:$2,0)),"---")</f>
        <v>---</v>
      </c>
      <c r="W506" s="50" t="str">
        <f t="shared" si="83"/>
        <v>---</v>
      </c>
      <c r="X506" s="50" t="str">
        <f>IFERROR(ROUND(R506*INDEX('تعرفه ها'!A:Z,MATCH("عوارض آب به ازاء هر متر مکعب",'تعرفه ها'!$B:$B,0),MATCH(F506,'تعرفه ها'!$2:$2,0)),0),"---")</f>
        <v>---</v>
      </c>
      <c r="Y506" s="50" t="str">
        <f>IFERROR(ROUND(T506*INDEX('تعرفه ها'!A:Z,MATCH("جریمه مازاد مصرف آب به ازاء هر متر مکعب",'تعرفه ها'!$B:$B,0),MATCH(F506,'تعرفه ها'!$2:$2,0)),0),"---")</f>
        <v>---</v>
      </c>
      <c r="Z506" s="50" t="str">
        <f>IFERROR(ROUND(((W506+X506+Y506)*INDEX('تعرفه ها'!A:Z,MATCH("هزینه نگهداری و تعمیرات شبکه آب",'تعرفه ها'!$B:$B,0),MATCH(F506,'تعرفه ها'!$2:$2,0))/100),0),"---")</f>
        <v>---</v>
      </c>
      <c r="AA506" s="50" t="str">
        <f>IFERROR(IF(INDEX('اطلاعات دوره'!A:Z,MATCH(G506,'اطلاعات دوره'!C:C,0),MATCH("آب",'اطلاعات دوره'!$1:$1,0))="دارد",ROUND((W506+X506+Y506)*INDEX('تعرفه ها'!A:Z,MATCH("پیک فصلی آب",'تعرفه ها'!$B:$B,0),MATCH(F506,'تعرفه ها'!$2:$2,0))/100,0),0),"---")</f>
        <v>---</v>
      </c>
      <c r="AB506" s="50" t="str">
        <f>IFERROR(ROUND(SUM(W506+X506+Y506+Z506+AA506)*INDEX('تعرفه ها'!A:Z,MATCH("مالیات آب",'تعرفه ها'!$B:$B,0),MATCH(F506,'تعرفه ها'!$2:$2,0))/100,0),"---")</f>
        <v>---</v>
      </c>
      <c r="AC506" s="50" t="str">
        <f t="shared" si="84"/>
        <v>---</v>
      </c>
      <c r="AD506" s="50" t="str">
        <f t="shared" si="77"/>
        <v>---</v>
      </c>
      <c r="AE506" s="50" t="str">
        <f t="shared" si="85"/>
        <v>---</v>
      </c>
      <c r="AF506" s="50" t="str">
        <f t="shared" si="86"/>
        <v>---</v>
      </c>
      <c r="AG506" s="153" t="str">
        <f t="shared" si="87"/>
        <v>---</v>
      </c>
      <c r="AI506" s="183" t="str">
        <f>IFERROR(IF(INDEX(پرداخت!A:AZ,MATCH(A506&amp;" - "&amp;"آب",پرداخت!$B:$B,0),MATCH(G506,پرداخت!$1:$1,0))="نشده","نشده","شده"),"---")</f>
        <v>---</v>
      </c>
      <c r="AL506" s="144"/>
      <c r="AM506" s="144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/>
      <c r="BC506" s="30"/>
      <c r="BD506" s="30"/>
      <c r="BE506" s="30"/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  <c r="BT506" s="30"/>
      <c r="BU506" s="30"/>
      <c r="BV506" s="30"/>
      <c r="BW506" s="30"/>
      <c r="BX506" s="30"/>
      <c r="BY506" s="30"/>
      <c r="BZ506" s="30"/>
      <c r="CA506" s="30"/>
    </row>
    <row r="507" spans="1:79" ht="34.9" hidden="1" customHeight="1">
      <c r="A507" s="170"/>
      <c r="B507" s="47">
        <f>IFERROR(INDEX('اطلاعات انشعابات شرکتها'!A:BB,MATCH(A507,'اطلاعات انشعابات شرکتها'!A:A,0),MATCH(B$1,'اطلاعات انشعابات شرکتها'!$1:$1,0)),0)</f>
        <v>0</v>
      </c>
      <c r="C507" s="48">
        <f>IFERROR(INDEX('اطلاعات انشعابات شرکتها'!A:BB,MATCH(A507,'اطلاعات انشعابات شرکتها'!A:A,0),MATCH(C$1,'اطلاعات انشعابات شرکتها'!$1:$1,0)),0)</f>
        <v>0</v>
      </c>
      <c r="D507" s="45"/>
      <c r="E507" s="171"/>
      <c r="F507" s="170"/>
      <c r="G507" s="47" t="str">
        <f t="shared" si="78"/>
        <v>/</v>
      </c>
      <c r="H507" s="47">
        <f>IFERROR(INDEX('اطلاعات دوره'!A:Z,MATCH(G507,'اطلاعات دوره'!C:C,0),MATCH(H$1,'اطلاعات دوره'!$1:$1,0)),0)</f>
        <v>0</v>
      </c>
      <c r="I507" s="47">
        <f>IFERROR(INDEX('اطلاعات دوره'!A:Z,MATCH(G507,'اطلاعات دوره'!C:C,0),MATCH(I$1,'اطلاعات دوره'!$1:$1,0)),0)</f>
        <v>0</v>
      </c>
      <c r="J507" s="48">
        <f>IFERROR(INDEX('اطلاعات دوره'!A:Z,MATCH(G507,'اطلاعات دوره'!C:C,0),MATCH(J$1,'اطلاعات دوره'!$1:$1,0)),0)</f>
        <v>0</v>
      </c>
      <c r="K507" s="46"/>
      <c r="L507" s="158" t="str">
        <f>IFERROR(INDEX('اطلاعات دوره'!A:Z,MATCH(G507,'اطلاعات دوره'!C:C,0)-1,MATCH("عنوان",'اطلاعات دوره'!$1:$1,0)),"---")</f>
        <v>---</v>
      </c>
      <c r="M507" s="47" t="str">
        <f t="shared" si="79"/>
        <v>----</v>
      </c>
      <c r="N507" s="48" t="str">
        <f t="shared" si="80"/>
        <v>-/</v>
      </c>
      <c r="O507" s="45"/>
      <c r="P507" s="240">
        <f>IFERROR(INDEX('قرائت کنتور'!A:AZ,MATCH(A507&amp;"-"&amp;"آب",'قرائت کنتور'!B:B,0),MATCH(L507,'قرائت کنتور'!$1:$1,0)),0)</f>
        <v>0</v>
      </c>
      <c r="Q507" s="241">
        <f>IFERROR(INDEX('قرائت کنتور'!A:AZ,MATCH(A507&amp;"-"&amp;"آب",'قرائت کنتور'!B:B,0),MATCH(G507,'قرائت کنتور'!$1:$1,0)),0)</f>
        <v>0</v>
      </c>
      <c r="R507" s="241">
        <f t="shared" si="81"/>
        <v>0</v>
      </c>
      <c r="S507" s="241" t="str">
        <f>IFERROR(INDEX('اطلاعات انشعابات شرکتها'!A:AB,MATCH(A507,'اطلاعات انشعابات شرکتها'!A:A,0),MATCH(S$1,'اطلاعات انشعابات شرکتها'!$1:$1,0)),"---")</f>
        <v>---</v>
      </c>
      <c r="T507" s="227" t="str">
        <f t="shared" si="82"/>
        <v>---</v>
      </c>
      <c r="U507" s="45"/>
      <c r="V507" s="155" t="str">
        <f>IFERROR(INDEX('تعرفه ها'!A:Z,MATCH("بهای هر متر مکعب آب مصرفی",'تعرفه ها'!$B:$B,0),MATCH(F507,'تعرفه ها'!$2:$2,0)),"---")</f>
        <v>---</v>
      </c>
      <c r="W507" s="50" t="str">
        <f t="shared" si="83"/>
        <v>---</v>
      </c>
      <c r="X507" s="50" t="str">
        <f>IFERROR(ROUND(R507*INDEX('تعرفه ها'!A:Z,MATCH("عوارض آب به ازاء هر متر مکعب",'تعرفه ها'!$B:$B,0),MATCH(F507,'تعرفه ها'!$2:$2,0)),0),"---")</f>
        <v>---</v>
      </c>
      <c r="Y507" s="50" t="str">
        <f>IFERROR(ROUND(T507*INDEX('تعرفه ها'!A:Z,MATCH("جریمه مازاد مصرف آب به ازاء هر متر مکعب",'تعرفه ها'!$B:$B,0),MATCH(F507,'تعرفه ها'!$2:$2,0)),0),"---")</f>
        <v>---</v>
      </c>
      <c r="Z507" s="50" t="str">
        <f>IFERROR(ROUND(((W507+X507+Y507)*INDEX('تعرفه ها'!A:Z,MATCH("هزینه نگهداری و تعمیرات شبکه آب",'تعرفه ها'!$B:$B,0),MATCH(F507,'تعرفه ها'!$2:$2,0))/100),0),"---")</f>
        <v>---</v>
      </c>
      <c r="AA507" s="50" t="str">
        <f>IFERROR(IF(INDEX('اطلاعات دوره'!A:Z,MATCH(G507,'اطلاعات دوره'!C:C,0),MATCH("آب",'اطلاعات دوره'!$1:$1,0))="دارد",ROUND((W507+X507+Y507)*INDEX('تعرفه ها'!A:Z,MATCH("پیک فصلی آب",'تعرفه ها'!$B:$B,0),MATCH(F507,'تعرفه ها'!$2:$2,0))/100,0),0),"---")</f>
        <v>---</v>
      </c>
      <c r="AB507" s="50" t="str">
        <f>IFERROR(ROUND(SUM(W507+X507+Y507+Z507+AA507)*INDEX('تعرفه ها'!A:Z,MATCH("مالیات آب",'تعرفه ها'!$B:$B,0),MATCH(F507,'تعرفه ها'!$2:$2,0))/100,0),"---")</f>
        <v>---</v>
      </c>
      <c r="AC507" s="50" t="str">
        <f t="shared" si="84"/>
        <v>---</v>
      </c>
      <c r="AD507" s="50" t="str">
        <f t="shared" si="77"/>
        <v>---</v>
      </c>
      <c r="AE507" s="50" t="str">
        <f t="shared" si="85"/>
        <v>---</v>
      </c>
      <c r="AF507" s="50" t="str">
        <f t="shared" si="86"/>
        <v>---</v>
      </c>
      <c r="AG507" s="153" t="str">
        <f t="shared" si="87"/>
        <v>---</v>
      </c>
      <c r="AI507" s="183" t="str">
        <f>IFERROR(IF(INDEX(پرداخت!A:AZ,MATCH(A507&amp;" - "&amp;"آب",پرداخت!$B:$B,0),MATCH(G507,پرداخت!$1:$1,0))="نشده","نشده","شده"),"---")</f>
        <v>---</v>
      </c>
      <c r="AL507" s="144"/>
      <c r="AM507" s="144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</row>
    <row r="508" spans="1:79" ht="34.9" hidden="1" customHeight="1">
      <c r="A508" s="170"/>
      <c r="B508" s="47">
        <f>IFERROR(INDEX('اطلاعات انشعابات شرکتها'!A:BB,MATCH(A508,'اطلاعات انشعابات شرکتها'!A:A,0),MATCH(B$1,'اطلاعات انشعابات شرکتها'!$1:$1,0)),0)</f>
        <v>0</v>
      </c>
      <c r="C508" s="48">
        <f>IFERROR(INDEX('اطلاعات انشعابات شرکتها'!A:BB,MATCH(A508,'اطلاعات انشعابات شرکتها'!A:A,0),MATCH(C$1,'اطلاعات انشعابات شرکتها'!$1:$1,0)),0)</f>
        <v>0</v>
      </c>
      <c r="D508" s="45"/>
      <c r="E508" s="171"/>
      <c r="F508" s="170"/>
      <c r="G508" s="47" t="str">
        <f t="shared" si="78"/>
        <v>/</v>
      </c>
      <c r="H508" s="47">
        <f>IFERROR(INDEX('اطلاعات دوره'!A:Z,MATCH(G508,'اطلاعات دوره'!C:C,0),MATCH(H$1,'اطلاعات دوره'!$1:$1,0)),0)</f>
        <v>0</v>
      </c>
      <c r="I508" s="47">
        <f>IFERROR(INDEX('اطلاعات دوره'!A:Z,MATCH(G508,'اطلاعات دوره'!C:C,0),MATCH(I$1,'اطلاعات دوره'!$1:$1,0)),0)</f>
        <v>0</v>
      </c>
      <c r="J508" s="48">
        <f>IFERROR(INDEX('اطلاعات دوره'!A:Z,MATCH(G508,'اطلاعات دوره'!C:C,0),MATCH(J$1,'اطلاعات دوره'!$1:$1,0)),0)</f>
        <v>0</v>
      </c>
      <c r="K508" s="46"/>
      <c r="L508" s="158" t="str">
        <f>IFERROR(INDEX('اطلاعات دوره'!A:Z,MATCH(G508,'اطلاعات دوره'!C:C,0)-1,MATCH("عنوان",'اطلاعات دوره'!$1:$1,0)),"---")</f>
        <v>---</v>
      </c>
      <c r="M508" s="47" t="str">
        <f t="shared" si="79"/>
        <v>----</v>
      </c>
      <c r="N508" s="48" t="str">
        <f t="shared" si="80"/>
        <v>-/</v>
      </c>
      <c r="O508" s="45"/>
      <c r="P508" s="240">
        <f>IFERROR(INDEX('قرائت کنتور'!A:AZ,MATCH(A508&amp;"-"&amp;"آب",'قرائت کنتور'!B:B,0),MATCH(L508,'قرائت کنتور'!$1:$1,0)),0)</f>
        <v>0</v>
      </c>
      <c r="Q508" s="241">
        <f>IFERROR(INDEX('قرائت کنتور'!A:AZ,MATCH(A508&amp;"-"&amp;"آب",'قرائت کنتور'!B:B,0),MATCH(G508,'قرائت کنتور'!$1:$1,0)),0)</f>
        <v>0</v>
      </c>
      <c r="R508" s="241">
        <f t="shared" si="81"/>
        <v>0</v>
      </c>
      <c r="S508" s="241" t="str">
        <f>IFERROR(INDEX('اطلاعات انشعابات شرکتها'!A:AB,MATCH(A508,'اطلاعات انشعابات شرکتها'!A:A,0),MATCH(S$1,'اطلاعات انشعابات شرکتها'!$1:$1,0)),"---")</f>
        <v>---</v>
      </c>
      <c r="T508" s="227" t="str">
        <f t="shared" si="82"/>
        <v>---</v>
      </c>
      <c r="U508" s="45"/>
      <c r="V508" s="155" t="str">
        <f>IFERROR(INDEX('تعرفه ها'!A:Z,MATCH("بهای هر متر مکعب آب مصرفی",'تعرفه ها'!$B:$B,0),MATCH(F508,'تعرفه ها'!$2:$2,0)),"---")</f>
        <v>---</v>
      </c>
      <c r="W508" s="50" t="str">
        <f t="shared" si="83"/>
        <v>---</v>
      </c>
      <c r="X508" s="50" t="str">
        <f>IFERROR(ROUND(R508*INDEX('تعرفه ها'!A:Z,MATCH("عوارض آب به ازاء هر متر مکعب",'تعرفه ها'!$B:$B,0),MATCH(F508,'تعرفه ها'!$2:$2,0)),0),"---")</f>
        <v>---</v>
      </c>
      <c r="Y508" s="50" t="str">
        <f>IFERROR(ROUND(T508*INDEX('تعرفه ها'!A:Z,MATCH("جریمه مازاد مصرف آب به ازاء هر متر مکعب",'تعرفه ها'!$B:$B,0),MATCH(F508,'تعرفه ها'!$2:$2,0)),0),"---")</f>
        <v>---</v>
      </c>
      <c r="Z508" s="50" t="str">
        <f>IFERROR(ROUND(((W508+X508+Y508)*INDEX('تعرفه ها'!A:Z,MATCH("هزینه نگهداری و تعمیرات شبکه آب",'تعرفه ها'!$B:$B,0),MATCH(F508,'تعرفه ها'!$2:$2,0))/100),0),"---")</f>
        <v>---</v>
      </c>
      <c r="AA508" s="50" t="str">
        <f>IFERROR(IF(INDEX('اطلاعات دوره'!A:Z,MATCH(G508,'اطلاعات دوره'!C:C,0),MATCH("آب",'اطلاعات دوره'!$1:$1,0))="دارد",ROUND((W508+X508+Y508)*INDEX('تعرفه ها'!A:Z,MATCH("پیک فصلی آب",'تعرفه ها'!$B:$B,0),MATCH(F508,'تعرفه ها'!$2:$2,0))/100,0),0),"---")</f>
        <v>---</v>
      </c>
      <c r="AB508" s="50" t="str">
        <f>IFERROR(ROUND(SUM(W508+X508+Y508+Z508+AA508)*INDEX('تعرفه ها'!A:Z,MATCH("مالیات آب",'تعرفه ها'!$B:$B,0),MATCH(F508,'تعرفه ها'!$2:$2,0))/100,0),"---")</f>
        <v>---</v>
      </c>
      <c r="AC508" s="50" t="str">
        <f t="shared" si="84"/>
        <v>---</v>
      </c>
      <c r="AD508" s="50" t="str">
        <f t="shared" si="77"/>
        <v>---</v>
      </c>
      <c r="AE508" s="50" t="str">
        <f t="shared" si="85"/>
        <v>---</v>
      </c>
      <c r="AF508" s="50" t="str">
        <f t="shared" si="86"/>
        <v>---</v>
      </c>
      <c r="AG508" s="153" t="str">
        <f t="shared" si="87"/>
        <v>---</v>
      </c>
      <c r="AI508" s="183" t="str">
        <f>IFERROR(IF(INDEX(پرداخت!A:AZ,MATCH(A508&amp;" - "&amp;"آب",پرداخت!$B:$B,0),MATCH(G508,پرداخت!$1:$1,0))="نشده","نشده","شده"),"---")</f>
        <v>---</v>
      </c>
      <c r="AL508" s="144"/>
      <c r="AM508" s="144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/>
      <c r="BC508" s="30"/>
      <c r="BD508" s="30"/>
      <c r="BE508" s="30"/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  <c r="BT508" s="30"/>
      <c r="BU508" s="30"/>
      <c r="BV508" s="30"/>
      <c r="BW508" s="30"/>
      <c r="BX508" s="30"/>
      <c r="BY508" s="30"/>
      <c r="BZ508" s="30"/>
      <c r="CA508" s="30"/>
    </row>
    <row r="509" spans="1:79" ht="34.9" hidden="1" customHeight="1">
      <c r="A509" s="170"/>
      <c r="B509" s="47">
        <f>IFERROR(INDEX('اطلاعات انشعابات شرکتها'!A:BB,MATCH(A509,'اطلاعات انشعابات شرکتها'!A:A,0),MATCH(B$1,'اطلاعات انشعابات شرکتها'!$1:$1,0)),0)</f>
        <v>0</v>
      </c>
      <c r="C509" s="48">
        <f>IFERROR(INDEX('اطلاعات انشعابات شرکتها'!A:BB,MATCH(A509,'اطلاعات انشعابات شرکتها'!A:A,0),MATCH(C$1,'اطلاعات انشعابات شرکتها'!$1:$1,0)),0)</f>
        <v>0</v>
      </c>
      <c r="D509" s="45"/>
      <c r="E509" s="171"/>
      <c r="F509" s="170"/>
      <c r="G509" s="47" t="str">
        <f t="shared" si="78"/>
        <v>/</v>
      </c>
      <c r="H509" s="47">
        <f>IFERROR(INDEX('اطلاعات دوره'!A:Z,MATCH(G509,'اطلاعات دوره'!C:C,0),MATCH(H$1,'اطلاعات دوره'!$1:$1,0)),0)</f>
        <v>0</v>
      </c>
      <c r="I509" s="47">
        <f>IFERROR(INDEX('اطلاعات دوره'!A:Z,MATCH(G509,'اطلاعات دوره'!C:C,0),MATCH(I$1,'اطلاعات دوره'!$1:$1,0)),0)</f>
        <v>0</v>
      </c>
      <c r="J509" s="48">
        <f>IFERROR(INDEX('اطلاعات دوره'!A:Z,MATCH(G509,'اطلاعات دوره'!C:C,0),MATCH(J$1,'اطلاعات دوره'!$1:$1,0)),0)</f>
        <v>0</v>
      </c>
      <c r="K509" s="46"/>
      <c r="L509" s="158" t="str">
        <f>IFERROR(INDEX('اطلاعات دوره'!A:Z,MATCH(G509,'اطلاعات دوره'!C:C,0)-1,MATCH("عنوان",'اطلاعات دوره'!$1:$1,0)),"---")</f>
        <v>---</v>
      </c>
      <c r="M509" s="47" t="str">
        <f t="shared" si="79"/>
        <v>----</v>
      </c>
      <c r="N509" s="48" t="str">
        <f t="shared" si="80"/>
        <v>-/</v>
      </c>
      <c r="O509" s="45"/>
      <c r="P509" s="240">
        <f>IFERROR(INDEX('قرائت کنتور'!A:AZ,MATCH(A509&amp;"-"&amp;"آب",'قرائت کنتور'!B:B,0),MATCH(L509,'قرائت کنتور'!$1:$1,0)),0)</f>
        <v>0</v>
      </c>
      <c r="Q509" s="241">
        <f>IFERROR(INDEX('قرائت کنتور'!A:AZ,MATCH(A509&amp;"-"&amp;"آب",'قرائت کنتور'!B:B,0),MATCH(G509,'قرائت کنتور'!$1:$1,0)),0)</f>
        <v>0</v>
      </c>
      <c r="R509" s="241">
        <f t="shared" si="81"/>
        <v>0</v>
      </c>
      <c r="S509" s="241" t="str">
        <f>IFERROR(INDEX('اطلاعات انشعابات شرکتها'!A:AB,MATCH(A509,'اطلاعات انشعابات شرکتها'!A:A,0),MATCH(S$1,'اطلاعات انشعابات شرکتها'!$1:$1,0)),"---")</f>
        <v>---</v>
      </c>
      <c r="T509" s="227" t="str">
        <f t="shared" si="82"/>
        <v>---</v>
      </c>
      <c r="U509" s="45"/>
      <c r="V509" s="155" t="str">
        <f>IFERROR(INDEX('تعرفه ها'!A:Z,MATCH("بهای هر متر مکعب آب مصرفی",'تعرفه ها'!$B:$B,0),MATCH(F509,'تعرفه ها'!$2:$2,0)),"---")</f>
        <v>---</v>
      </c>
      <c r="W509" s="50" t="str">
        <f t="shared" si="83"/>
        <v>---</v>
      </c>
      <c r="X509" s="50" t="str">
        <f>IFERROR(ROUND(R509*INDEX('تعرفه ها'!A:Z,MATCH("عوارض آب به ازاء هر متر مکعب",'تعرفه ها'!$B:$B,0),MATCH(F509,'تعرفه ها'!$2:$2,0)),0),"---")</f>
        <v>---</v>
      </c>
      <c r="Y509" s="50" t="str">
        <f>IFERROR(ROUND(T509*INDEX('تعرفه ها'!A:Z,MATCH("جریمه مازاد مصرف آب به ازاء هر متر مکعب",'تعرفه ها'!$B:$B,0),MATCH(F509,'تعرفه ها'!$2:$2,0)),0),"---")</f>
        <v>---</v>
      </c>
      <c r="Z509" s="50" t="str">
        <f>IFERROR(ROUND(((W509+X509+Y509)*INDEX('تعرفه ها'!A:Z,MATCH("هزینه نگهداری و تعمیرات شبکه آب",'تعرفه ها'!$B:$B,0),MATCH(F509,'تعرفه ها'!$2:$2,0))/100),0),"---")</f>
        <v>---</v>
      </c>
      <c r="AA509" s="50" t="str">
        <f>IFERROR(IF(INDEX('اطلاعات دوره'!A:Z,MATCH(G509,'اطلاعات دوره'!C:C,0),MATCH("آب",'اطلاعات دوره'!$1:$1,0))="دارد",ROUND((W509+X509+Y509)*INDEX('تعرفه ها'!A:Z,MATCH("پیک فصلی آب",'تعرفه ها'!$B:$B,0),MATCH(F509,'تعرفه ها'!$2:$2,0))/100,0),0),"---")</f>
        <v>---</v>
      </c>
      <c r="AB509" s="50" t="str">
        <f>IFERROR(ROUND(SUM(W509+X509+Y509+Z509+AA509)*INDEX('تعرفه ها'!A:Z,MATCH("مالیات آب",'تعرفه ها'!$B:$B,0),MATCH(F509,'تعرفه ها'!$2:$2,0))/100,0),"---")</f>
        <v>---</v>
      </c>
      <c r="AC509" s="50" t="str">
        <f t="shared" si="84"/>
        <v>---</v>
      </c>
      <c r="AD509" s="50" t="str">
        <f t="shared" si="77"/>
        <v>---</v>
      </c>
      <c r="AE509" s="50" t="str">
        <f t="shared" si="85"/>
        <v>---</v>
      </c>
      <c r="AF509" s="50" t="str">
        <f t="shared" si="86"/>
        <v>---</v>
      </c>
      <c r="AG509" s="153" t="str">
        <f t="shared" si="87"/>
        <v>---</v>
      </c>
      <c r="AI509" s="183" t="str">
        <f>IFERROR(IF(INDEX(پرداخت!A:AZ,MATCH(A509&amp;" - "&amp;"آب",پرداخت!$B:$B,0),MATCH(G509,پرداخت!$1:$1,0))="نشده","نشده","شده"),"---")</f>
        <v>---</v>
      </c>
      <c r="AL509" s="144"/>
      <c r="AM509" s="144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  <c r="BT509" s="30"/>
      <c r="BU509" s="30"/>
      <c r="BV509" s="30"/>
      <c r="BW509" s="30"/>
      <c r="BX509" s="30"/>
      <c r="BY509" s="30"/>
      <c r="BZ509" s="30"/>
      <c r="CA509" s="30"/>
    </row>
    <row r="510" spans="1:79" ht="34.9" hidden="1" customHeight="1">
      <c r="A510" s="170"/>
      <c r="B510" s="47">
        <f>IFERROR(INDEX('اطلاعات انشعابات شرکتها'!A:BB,MATCH(A510,'اطلاعات انشعابات شرکتها'!A:A,0),MATCH(B$1,'اطلاعات انشعابات شرکتها'!$1:$1,0)),0)</f>
        <v>0</v>
      </c>
      <c r="C510" s="48">
        <f>IFERROR(INDEX('اطلاعات انشعابات شرکتها'!A:BB,MATCH(A510,'اطلاعات انشعابات شرکتها'!A:A,0),MATCH(C$1,'اطلاعات انشعابات شرکتها'!$1:$1,0)),0)</f>
        <v>0</v>
      </c>
      <c r="D510" s="45"/>
      <c r="E510" s="171"/>
      <c r="F510" s="170"/>
      <c r="G510" s="47" t="str">
        <f t="shared" si="78"/>
        <v>/</v>
      </c>
      <c r="H510" s="47">
        <f>IFERROR(INDEX('اطلاعات دوره'!A:Z,MATCH(G510,'اطلاعات دوره'!C:C,0),MATCH(H$1,'اطلاعات دوره'!$1:$1,0)),0)</f>
        <v>0</v>
      </c>
      <c r="I510" s="47">
        <f>IFERROR(INDEX('اطلاعات دوره'!A:Z,MATCH(G510,'اطلاعات دوره'!C:C,0),MATCH(I$1,'اطلاعات دوره'!$1:$1,0)),0)</f>
        <v>0</v>
      </c>
      <c r="J510" s="48">
        <f>IFERROR(INDEX('اطلاعات دوره'!A:Z,MATCH(G510,'اطلاعات دوره'!C:C,0),MATCH(J$1,'اطلاعات دوره'!$1:$1,0)),0)</f>
        <v>0</v>
      </c>
      <c r="K510" s="46"/>
      <c r="L510" s="158" t="str">
        <f>IFERROR(INDEX('اطلاعات دوره'!A:Z,MATCH(G510,'اطلاعات دوره'!C:C,0)-1,MATCH("عنوان",'اطلاعات دوره'!$1:$1,0)),"---")</f>
        <v>---</v>
      </c>
      <c r="M510" s="47" t="str">
        <f t="shared" si="79"/>
        <v>----</v>
      </c>
      <c r="N510" s="48" t="str">
        <f t="shared" si="80"/>
        <v>-/</v>
      </c>
      <c r="O510" s="45"/>
      <c r="P510" s="240">
        <f>IFERROR(INDEX('قرائت کنتور'!A:AZ,MATCH(A510&amp;"-"&amp;"آب",'قرائت کنتور'!B:B,0),MATCH(L510,'قرائت کنتور'!$1:$1,0)),0)</f>
        <v>0</v>
      </c>
      <c r="Q510" s="241">
        <f>IFERROR(INDEX('قرائت کنتور'!A:AZ,MATCH(A510&amp;"-"&amp;"آب",'قرائت کنتور'!B:B,0),MATCH(G510,'قرائت کنتور'!$1:$1,0)),0)</f>
        <v>0</v>
      </c>
      <c r="R510" s="241">
        <f t="shared" si="81"/>
        <v>0</v>
      </c>
      <c r="S510" s="241" t="str">
        <f>IFERROR(INDEX('اطلاعات انشعابات شرکتها'!A:AB,MATCH(A510,'اطلاعات انشعابات شرکتها'!A:A,0),MATCH(S$1,'اطلاعات انشعابات شرکتها'!$1:$1,0)),"---")</f>
        <v>---</v>
      </c>
      <c r="T510" s="227" t="str">
        <f t="shared" si="82"/>
        <v>---</v>
      </c>
      <c r="U510" s="45"/>
      <c r="V510" s="155" t="str">
        <f>IFERROR(INDEX('تعرفه ها'!A:Z,MATCH("بهای هر متر مکعب آب مصرفی",'تعرفه ها'!$B:$B,0),MATCH(F510,'تعرفه ها'!$2:$2,0)),"---")</f>
        <v>---</v>
      </c>
      <c r="W510" s="50" t="str">
        <f t="shared" si="83"/>
        <v>---</v>
      </c>
      <c r="X510" s="50" t="str">
        <f>IFERROR(ROUND(R510*INDEX('تعرفه ها'!A:Z,MATCH("عوارض آب به ازاء هر متر مکعب",'تعرفه ها'!$B:$B,0),MATCH(F510,'تعرفه ها'!$2:$2,0)),0),"---")</f>
        <v>---</v>
      </c>
      <c r="Y510" s="50" t="str">
        <f>IFERROR(ROUND(T510*INDEX('تعرفه ها'!A:Z,MATCH("جریمه مازاد مصرف آب به ازاء هر متر مکعب",'تعرفه ها'!$B:$B,0),MATCH(F510,'تعرفه ها'!$2:$2,0)),0),"---")</f>
        <v>---</v>
      </c>
      <c r="Z510" s="50" t="str">
        <f>IFERROR(ROUND(((W510+X510+Y510)*INDEX('تعرفه ها'!A:Z,MATCH("هزینه نگهداری و تعمیرات شبکه آب",'تعرفه ها'!$B:$B,0),MATCH(F510,'تعرفه ها'!$2:$2,0))/100),0),"---")</f>
        <v>---</v>
      </c>
      <c r="AA510" s="50" t="str">
        <f>IFERROR(IF(INDEX('اطلاعات دوره'!A:Z,MATCH(G510,'اطلاعات دوره'!C:C,0),MATCH("آب",'اطلاعات دوره'!$1:$1,0))="دارد",ROUND((W510+X510+Y510)*INDEX('تعرفه ها'!A:Z,MATCH("پیک فصلی آب",'تعرفه ها'!$B:$B,0),MATCH(F510,'تعرفه ها'!$2:$2,0))/100,0),0),"---")</f>
        <v>---</v>
      </c>
      <c r="AB510" s="50" t="str">
        <f>IFERROR(ROUND(SUM(W510+X510+Y510+Z510+AA510)*INDEX('تعرفه ها'!A:Z,MATCH("مالیات آب",'تعرفه ها'!$B:$B,0),MATCH(F510,'تعرفه ها'!$2:$2,0))/100,0),"---")</f>
        <v>---</v>
      </c>
      <c r="AC510" s="50" t="str">
        <f t="shared" si="84"/>
        <v>---</v>
      </c>
      <c r="AD510" s="50" t="str">
        <f t="shared" si="77"/>
        <v>---</v>
      </c>
      <c r="AE510" s="50" t="str">
        <f t="shared" si="85"/>
        <v>---</v>
      </c>
      <c r="AF510" s="50" t="str">
        <f t="shared" si="86"/>
        <v>---</v>
      </c>
      <c r="AG510" s="153" t="str">
        <f t="shared" si="87"/>
        <v>---</v>
      </c>
      <c r="AI510" s="183" t="str">
        <f>IFERROR(IF(INDEX(پرداخت!A:AZ,MATCH(A510&amp;" - "&amp;"آب",پرداخت!$B:$B,0),MATCH(G510,پرداخت!$1:$1,0))="نشده","نشده","شده"),"---")</f>
        <v>---</v>
      </c>
      <c r="AL510" s="144"/>
      <c r="AM510" s="144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/>
      <c r="BC510" s="30"/>
      <c r="BD510" s="30"/>
      <c r="BE510" s="30"/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  <c r="BT510" s="30"/>
      <c r="BU510" s="30"/>
      <c r="BV510" s="30"/>
      <c r="BW510" s="30"/>
      <c r="BX510" s="30"/>
      <c r="BY510" s="30"/>
      <c r="BZ510" s="30"/>
      <c r="CA510" s="30"/>
    </row>
    <row r="511" spans="1:79" ht="34.9" hidden="1" customHeight="1">
      <c r="A511" s="170"/>
      <c r="B511" s="47">
        <f>IFERROR(INDEX('اطلاعات انشعابات شرکتها'!A:BB,MATCH(A511,'اطلاعات انشعابات شرکتها'!A:A,0),MATCH(B$1,'اطلاعات انشعابات شرکتها'!$1:$1,0)),0)</f>
        <v>0</v>
      </c>
      <c r="C511" s="48">
        <f>IFERROR(INDEX('اطلاعات انشعابات شرکتها'!A:BB,MATCH(A511,'اطلاعات انشعابات شرکتها'!A:A,0),MATCH(C$1,'اطلاعات انشعابات شرکتها'!$1:$1,0)),0)</f>
        <v>0</v>
      </c>
      <c r="D511" s="45"/>
      <c r="E511" s="171"/>
      <c r="F511" s="170"/>
      <c r="G511" s="47" t="str">
        <f t="shared" si="78"/>
        <v>/</v>
      </c>
      <c r="H511" s="47">
        <f>IFERROR(INDEX('اطلاعات دوره'!A:Z,MATCH(G511,'اطلاعات دوره'!C:C,0),MATCH(H$1,'اطلاعات دوره'!$1:$1,0)),0)</f>
        <v>0</v>
      </c>
      <c r="I511" s="47">
        <f>IFERROR(INDEX('اطلاعات دوره'!A:Z,MATCH(G511,'اطلاعات دوره'!C:C,0),MATCH(I$1,'اطلاعات دوره'!$1:$1,0)),0)</f>
        <v>0</v>
      </c>
      <c r="J511" s="48">
        <f>IFERROR(INDEX('اطلاعات دوره'!A:Z,MATCH(G511,'اطلاعات دوره'!C:C,0),MATCH(J$1,'اطلاعات دوره'!$1:$1,0)),0)</f>
        <v>0</v>
      </c>
      <c r="K511" s="46"/>
      <c r="L511" s="158" t="str">
        <f>IFERROR(INDEX('اطلاعات دوره'!A:Z,MATCH(G511,'اطلاعات دوره'!C:C,0)-1,MATCH("عنوان",'اطلاعات دوره'!$1:$1,0)),"---")</f>
        <v>---</v>
      </c>
      <c r="M511" s="47" t="str">
        <f t="shared" si="79"/>
        <v>----</v>
      </c>
      <c r="N511" s="48" t="str">
        <f t="shared" si="80"/>
        <v>-/</v>
      </c>
      <c r="O511" s="45"/>
      <c r="P511" s="240">
        <f>IFERROR(INDEX('قرائت کنتور'!A:AZ,MATCH(A511&amp;"-"&amp;"آب",'قرائت کنتور'!B:B,0),MATCH(L511,'قرائت کنتور'!$1:$1,0)),0)</f>
        <v>0</v>
      </c>
      <c r="Q511" s="241">
        <f>IFERROR(INDEX('قرائت کنتور'!A:AZ,MATCH(A511&amp;"-"&amp;"آب",'قرائت کنتور'!B:B,0),MATCH(G511,'قرائت کنتور'!$1:$1,0)),0)</f>
        <v>0</v>
      </c>
      <c r="R511" s="241">
        <f t="shared" si="81"/>
        <v>0</v>
      </c>
      <c r="S511" s="241" t="str">
        <f>IFERROR(INDEX('اطلاعات انشعابات شرکتها'!A:AB,MATCH(A511,'اطلاعات انشعابات شرکتها'!A:A,0),MATCH(S$1,'اطلاعات انشعابات شرکتها'!$1:$1,0)),"---")</f>
        <v>---</v>
      </c>
      <c r="T511" s="227" t="str">
        <f t="shared" si="82"/>
        <v>---</v>
      </c>
      <c r="U511" s="45"/>
      <c r="V511" s="155" t="str">
        <f>IFERROR(INDEX('تعرفه ها'!A:Z,MATCH("بهای هر متر مکعب آب مصرفی",'تعرفه ها'!$B:$B,0),MATCH(F511,'تعرفه ها'!$2:$2,0)),"---")</f>
        <v>---</v>
      </c>
      <c r="W511" s="50" t="str">
        <f t="shared" si="83"/>
        <v>---</v>
      </c>
      <c r="X511" s="50" t="str">
        <f>IFERROR(ROUND(R511*INDEX('تعرفه ها'!A:Z,MATCH("عوارض آب به ازاء هر متر مکعب",'تعرفه ها'!$B:$B,0),MATCH(F511,'تعرفه ها'!$2:$2,0)),0),"---")</f>
        <v>---</v>
      </c>
      <c r="Y511" s="50" t="str">
        <f>IFERROR(ROUND(T511*INDEX('تعرفه ها'!A:Z,MATCH("جریمه مازاد مصرف آب به ازاء هر متر مکعب",'تعرفه ها'!$B:$B,0),MATCH(F511,'تعرفه ها'!$2:$2,0)),0),"---")</f>
        <v>---</v>
      </c>
      <c r="Z511" s="50" t="str">
        <f>IFERROR(ROUND(((W511+X511+Y511)*INDEX('تعرفه ها'!A:Z,MATCH("هزینه نگهداری و تعمیرات شبکه آب",'تعرفه ها'!$B:$B,0),MATCH(F511,'تعرفه ها'!$2:$2,0))/100),0),"---")</f>
        <v>---</v>
      </c>
      <c r="AA511" s="50" t="str">
        <f>IFERROR(IF(INDEX('اطلاعات دوره'!A:Z,MATCH(G511,'اطلاعات دوره'!C:C,0),MATCH("آب",'اطلاعات دوره'!$1:$1,0))="دارد",ROUND((W511+X511+Y511)*INDEX('تعرفه ها'!A:Z,MATCH("پیک فصلی آب",'تعرفه ها'!$B:$B,0),MATCH(F511,'تعرفه ها'!$2:$2,0))/100,0),0),"---")</f>
        <v>---</v>
      </c>
      <c r="AB511" s="50" t="str">
        <f>IFERROR(ROUND(SUM(W511+X511+Y511+Z511+AA511)*INDEX('تعرفه ها'!A:Z,MATCH("مالیات آب",'تعرفه ها'!$B:$B,0),MATCH(F511,'تعرفه ها'!$2:$2,0))/100,0),"---")</f>
        <v>---</v>
      </c>
      <c r="AC511" s="50" t="str">
        <f t="shared" si="84"/>
        <v>---</v>
      </c>
      <c r="AD511" s="50" t="str">
        <f t="shared" si="77"/>
        <v>---</v>
      </c>
      <c r="AE511" s="50" t="str">
        <f t="shared" si="85"/>
        <v>---</v>
      </c>
      <c r="AF511" s="50" t="str">
        <f t="shared" si="86"/>
        <v>---</v>
      </c>
      <c r="AG511" s="153" t="str">
        <f t="shared" si="87"/>
        <v>---</v>
      </c>
      <c r="AI511" s="183" t="str">
        <f>IFERROR(IF(INDEX(پرداخت!A:AZ,MATCH(A511&amp;" - "&amp;"آب",پرداخت!$B:$B,0),MATCH(G511,پرداخت!$1:$1,0))="نشده","نشده","شده"),"---")</f>
        <v>---</v>
      </c>
      <c r="AL511" s="144"/>
      <c r="AM511" s="144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/>
      <c r="BC511" s="30"/>
      <c r="BD511" s="30"/>
      <c r="BE511" s="30"/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  <c r="BT511" s="30"/>
      <c r="BU511" s="30"/>
      <c r="BV511" s="30"/>
      <c r="BW511" s="30"/>
      <c r="BX511" s="30"/>
      <c r="BY511" s="30"/>
      <c r="BZ511" s="30"/>
      <c r="CA511" s="30"/>
    </row>
    <row r="512" spans="1:79" ht="34.9" hidden="1" customHeight="1">
      <c r="A512" s="170"/>
      <c r="B512" s="47">
        <f>IFERROR(INDEX('اطلاعات انشعابات شرکتها'!A:BB,MATCH(A512,'اطلاعات انشعابات شرکتها'!A:A,0),MATCH(B$1,'اطلاعات انشعابات شرکتها'!$1:$1,0)),0)</f>
        <v>0</v>
      </c>
      <c r="C512" s="48">
        <f>IFERROR(INDEX('اطلاعات انشعابات شرکتها'!A:BB,MATCH(A512,'اطلاعات انشعابات شرکتها'!A:A,0),MATCH(C$1,'اطلاعات انشعابات شرکتها'!$1:$1,0)),0)</f>
        <v>0</v>
      </c>
      <c r="D512" s="45"/>
      <c r="E512" s="171"/>
      <c r="F512" s="170"/>
      <c r="G512" s="47" t="str">
        <f t="shared" si="78"/>
        <v>/</v>
      </c>
      <c r="H512" s="47">
        <f>IFERROR(INDEX('اطلاعات دوره'!A:Z,MATCH(G512,'اطلاعات دوره'!C:C,0),MATCH(H$1,'اطلاعات دوره'!$1:$1,0)),0)</f>
        <v>0</v>
      </c>
      <c r="I512" s="47">
        <f>IFERROR(INDEX('اطلاعات دوره'!A:Z,MATCH(G512,'اطلاعات دوره'!C:C,0),MATCH(I$1,'اطلاعات دوره'!$1:$1,0)),0)</f>
        <v>0</v>
      </c>
      <c r="J512" s="48">
        <f>IFERROR(INDEX('اطلاعات دوره'!A:Z,MATCH(G512,'اطلاعات دوره'!C:C,0),MATCH(J$1,'اطلاعات دوره'!$1:$1,0)),0)</f>
        <v>0</v>
      </c>
      <c r="K512" s="46"/>
      <c r="L512" s="158" t="str">
        <f>IFERROR(INDEX('اطلاعات دوره'!A:Z,MATCH(G512,'اطلاعات دوره'!C:C,0)-1,MATCH("عنوان",'اطلاعات دوره'!$1:$1,0)),"---")</f>
        <v>---</v>
      </c>
      <c r="M512" s="47" t="str">
        <f t="shared" si="79"/>
        <v>----</v>
      </c>
      <c r="N512" s="48" t="str">
        <f t="shared" si="80"/>
        <v>-/</v>
      </c>
      <c r="O512" s="45"/>
      <c r="P512" s="240">
        <f>IFERROR(INDEX('قرائت کنتور'!A:AZ,MATCH(A512&amp;"-"&amp;"آب",'قرائت کنتور'!B:B,0),MATCH(L512,'قرائت کنتور'!$1:$1,0)),0)</f>
        <v>0</v>
      </c>
      <c r="Q512" s="241">
        <f>IFERROR(INDEX('قرائت کنتور'!A:AZ,MATCH(A512&amp;"-"&amp;"آب",'قرائت کنتور'!B:B,0),MATCH(G512,'قرائت کنتور'!$1:$1,0)),0)</f>
        <v>0</v>
      </c>
      <c r="R512" s="241">
        <f t="shared" si="81"/>
        <v>0</v>
      </c>
      <c r="S512" s="241" t="str">
        <f>IFERROR(INDEX('اطلاعات انشعابات شرکتها'!A:AB,MATCH(A512,'اطلاعات انشعابات شرکتها'!A:A,0),MATCH(S$1,'اطلاعات انشعابات شرکتها'!$1:$1,0)),"---")</f>
        <v>---</v>
      </c>
      <c r="T512" s="227" t="str">
        <f t="shared" si="82"/>
        <v>---</v>
      </c>
      <c r="U512" s="45"/>
      <c r="V512" s="155" t="str">
        <f>IFERROR(INDEX('تعرفه ها'!A:Z,MATCH("بهای هر متر مکعب آب مصرفی",'تعرفه ها'!$B:$B,0),MATCH(F512,'تعرفه ها'!$2:$2,0)),"---")</f>
        <v>---</v>
      </c>
      <c r="W512" s="50" t="str">
        <f t="shared" si="83"/>
        <v>---</v>
      </c>
      <c r="X512" s="50" t="str">
        <f>IFERROR(ROUND(R512*INDEX('تعرفه ها'!A:Z,MATCH("عوارض آب به ازاء هر متر مکعب",'تعرفه ها'!$B:$B,0),MATCH(F512,'تعرفه ها'!$2:$2,0)),0),"---")</f>
        <v>---</v>
      </c>
      <c r="Y512" s="50" t="str">
        <f>IFERROR(ROUND(T512*INDEX('تعرفه ها'!A:Z,MATCH("جریمه مازاد مصرف آب به ازاء هر متر مکعب",'تعرفه ها'!$B:$B,0),MATCH(F512,'تعرفه ها'!$2:$2,0)),0),"---")</f>
        <v>---</v>
      </c>
      <c r="Z512" s="50" t="str">
        <f>IFERROR(ROUND(((W512+X512+Y512)*INDEX('تعرفه ها'!A:Z,MATCH("هزینه نگهداری و تعمیرات شبکه آب",'تعرفه ها'!$B:$B,0),MATCH(F512,'تعرفه ها'!$2:$2,0))/100),0),"---")</f>
        <v>---</v>
      </c>
      <c r="AA512" s="50" t="str">
        <f>IFERROR(IF(INDEX('اطلاعات دوره'!A:Z,MATCH(G512,'اطلاعات دوره'!C:C,0),MATCH("آب",'اطلاعات دوره'!$1:$1,0))="دارد",ROUND((W512+X512+Y512)*INDEX('تعرفه ها'!A:Z,MATCH("پیک فصلی آب",'تعرفه ها'!$B:$B,0),MATCH(F512,'تعرفه ها'!$2:$2,0))/100,0),0),"---")</f>
        <v>---</v>
      </c>
      <c r="AB512" s="50" t="str">
        <f>IFERROR(ROUND(SUM(W512+X512+Y512+Z512+AA512)*INDEX('تعرفه ها'!A:Z,MATCH("مالیات آب",'تعرفه ها'!$B:$B,0),MATCH(F512,'تعرفه ها'!$2:$2,0))/100,0),"---")</f>
        <v>---</v>
      </c>
      <c r="AC512" s="50" t="str">
        <f t="shared" si="84"/>
        <v>---</v>
      </c>
      <c r="AD512" s="50" t="str">
        <f t="shared" si="77"/>
        <v>---</v>
      </c>
      <c r="AE512" s="50" t="str">
        <f t="shared" si="85"/>
        <v>---</v>
      </c>
      <c r="AF512" s="50" t="str">
        <f t="shared" si="86"/>
        <v>---</v>
      </c>
      <c r="AG512" s="153" t="str">
        <f t="shared" si="87"/>
        <v>---</v>
      </c>
      <c r="AI512" s="183" t="str">
        <f>IFERROR(IF(INDEX(پرداخت!A:AZ,MATCH(A512&amp;" - "&amp;"آب",پرداخت!$B:$B,0),MATCH(G512,پرداخت!$1:$1,0))="نشده","نشده","شده"),"---")</f>
        <v>---</v>
      </c>
      <c r="AL512" s="144"/>
      <c r="AM512" s="144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/>
      <c r="BC512" s="30"/>
      <c r="BD512" s="30"/>
      <c r="BE512" s="30"/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  <c r="BT512" s="30"/>
      <c r="BU512" s="30"/>
      <c r="BV512" s="30"/>
      <c r="BW512" s="30"/>
      <c r="BX512" s="30"/>
      <c r="BY512" s="30"/>
      <c r="BZ512" s="30"/>
      <c r="CA512" s="30"/>
    </row>
    <row r="513" spans="1:79" ht="34.9" hidden="1" customHeight="1">
      <c r="A513" s="170"/>
      <c r="B513" s="47">
        <f>IFERROR(INDEX('اطلاعات انشعابات شرکتها'!A:BB,MATCH(A513,'اطلاعات انشعابات شرکتها'!A:A,0),MATCH(B$1,'اطلاعات انشعابات شرکتها'!$1:$1,0)),0)</f>
        <v>0</v>
      </c>
      <c r="C513" s="48">
        <f>IFERROR(INDEX('اطلاعات انشعابات شرکتها'!A:BB,MATCH(A513,'اطلاعات انشعابات شرکتها'!A:A,0),MATCH(C$1,'اطلاعات انشعابات شرکتها'!$1:$1,0)),0)</f>
        <v>0</v>
      </c>
      <c r="D513" s="45"/>
      <c r="E513" s="171"/>
      <c r="F513" s="170"/>
      <c r="G513" s="47" t="str">
        <f t="shared" si="78"/>
        <v>/</v>
      </c>
      <c r="H513" s="47">
        <f>IFERROR(INDEX('اطلاعات دوره'!A:Z,MATCH(G513,'اطلاعات دوره'!C:C,0),MATCH(H$1,'اطلاعات دوره'!$1:$1,0)),0)</f>
        <v>0</v>
      </c>
      <c r="I513" s="47">
        <f>IFERROR(INDEX('اطلاعات دوره'!A:Z,MATCH(G513,'اطلاعات دوره'!C:C,0),MATCH(I$1,'اطلاعات دوره'!$1:$1,0)),0)</f>
        <v>0</v>
      </c>
      <c r="J513" s="48">
        <f>IFERROR(INDEX('اطلاعات دوره'!A:Z,MATCH(G513,'اطلاعات دوره'!C:C,0),MATCH(J$1,'اطلاعات دوره'!$1:$1,0)),0)</f>
        <v>0</v>
      </c>
      <c r="K513" s="46"/>
      <c r="L513" s="158" t="str">
        <f>IFERROR(INDEX('اطلاعات دوره'!A:Z,MATCH(G513,'اطلاعات دوره'!C:C,0)-1,MATCH("عنوان",'اطلاعات دوره'!$1:$1,0)),"---")</f>
        <v>---</v>
      </c>
      <c r="M513" s="47" t="str">
        <f t="shared" si="79"/>
        <v>----</v>
      </c>
      <c r="N513" s="48" t="str">
        <f t="shared" si="80"/>
        <v>-/</v>
      </c>
      <c r="O513" s="45"/>
      <c r="P513" s="240">
        <f>IFERROR(INDEX('قرائت کنتور'!A:AZ,MATCH(A513&amp;"-"&amp;"آب",'قرائت کنتور'!B:B,0),MATCH(L513,'قرائت کنتور'!$1:$1,0)),0)</f>
        <v>0</v>
      </c>
      <c r="Q513" s="241">
        <f>IFERROR(INDEX('قرائت کنتور'!A:AZ,MATCH(A513&amp;"-"&amp;"آب",'قرائت کنتور'!B:B,0),MATCH(G513,'قرائت کنتور'!$1:$1,0)),0)</f>
        <v>0</v>
      </c>
      <c r="R513" s="241">
        <f t="shared" si="81"/>
        <v>0</v>
      </c>
      <c r="S513" s="241" t="str">
        <f>IFERROR(INDEX('اطلاعات انشعابات شرکتها'!A:AB,MATCH(A513,'اطلاعات انشعابات شرکتها'!A:A,0),MATCH(S$1,'اطلاعات انشعابات شرکتها'!$1:$1,0)),"---")</f>
        <v>---</v>
      </c>
      <c r="T513" s="227" t="str">
        <f t="shared" si="82"/>
        <v>---</v>
      </c>
      <c r="U513" s="45"/>
      <c r="V513" s="155" t="str">
        <f>IFERROR(INDEX('تعرفه ها'!A:Z,MATCH("بهای هر متر مکعب آب مصرفی",'تعرفه ها'!$B:$B,0),MATCH(F513,'تعرفه ها'!$2:$2,0)),"---")</f>
        <v>---</v>
      </c>
      <c r="W513" s="50" t="str">
        <f t="shared" si="83"/>
        <v>---</v>
      </c>
      <c r="X513" s="50" t="str">
        <f>IFERROR(ROUND(R513*INDEX('تعرفه ها'!A:Z,MATCH("عوارض آب به ازاء هر متر مکعب",'تعرفه ها'!$B:$B,0),MATCH(F513,'تعرفه ها'!$2:$2,0)),0),"---")</f>
        <v>---</v>
      </c>
      <c r="Y513" s="50" t="str">
        <f>IFERROR(ROUND(T513*INDEX('تعرفه ها'!A:Z,MATCH("جریمه مازاد مصرف آب به ازاء هر متر مکعب",'تعرفه ها'!$B:$B,0),MATCH(F513,'تعرفه ها'!$2:$2,0)),0),"---")</f>
        <v>---</v>
      </c>
      <c r="Z513" s="50" t="str">
        <f>IFERROR(ROUND(((W513+X513+Y513)*INDEX('تعرفه ها'!A:Z,MATCH("هزینه نگهداری و تعمیرات شبکه آب",'تعرفه ها'!$B:$B,0),MATCH(F513,'تعرفه ها'!$2:$2,0))/100),0),"---")</f>
        <v>---</v>
      </c>
      <c r="AA513" s="50" t="str">
        <f>IFERROR(IF(INDEX('اطلاعات دوره'!A:Z,MATCH(G513,'اطلاعات دوره'!C:C,0),MATCH("آب",'اطلاعات دوره'!$1:$1,0))="دارد",ROUND((W513+X513+Y513)*INDEX('تعرفه ها'!A:Z,MATCH("پیک فصلی آب",'تعرفه ها'!$B:$B,0),MATCH(F513,'تعرفه ها'!$2:$2,0))/100,0),0),"---")</f>
        <v>---</v>
      </c>
      <c r="AB513" s="50" t="str">
        <f>IFERROR(ROUND(SUM(W513+X513+Y513+Z513+AA513)*INDEX('تعرفه ها'!A:Z,MATCH("مالیات آب",'تعرفه ها'!$B:$B,0),MATCH(F513,'تعرفه ها'!$2:$2,0))/100,0),"---")</f>
        <v>---</v>
      </c>
      <c r="AC513" s="50" t="str">
        <f t="shared" si="84"/>
        <v>---</v>
      </c>
      <c r="AD513" s="50" t="str">
        <f t="shared" ref="AD513:AD576" si="88">IFERROR(IF(VLOOKUP(M513,N:AJ,22,0)="شده",VLOOKUP(M513,N:AJ,19,0),VLOOKUP(M513,N:AJ,18,0)),"---")</f>
        <v>---</v>
      </c>
      <c r="AE513" s="50" t="str">
        <f t="shared" si="85"/>
        <v>---</v>
      </c>
      <c r="AF513" s="50" t="str">
        <f t="shared" si="86"/>
        <v>---</v>
      </c>
      <c r="AG513" s="153" t="str">
        <f t="shared" si="87"/>
        <v>---</v>
      </c>
      <c r="AI513" s="183" t="str">
        <f>IFERROR(IF(INDEX(پرداخت!A:AZ,MATCH(A513&amp;" - "&amp;"آب",پرداخت!$B:$B,0),MATCH(G513,پرداخت!$1:$1,0))="نشده","نشده","شده"),"---")</f>
        <v>---</v>
      </c>
      <c r="AL513" s="144"/>
      <c r="AM513" s="144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</row>
    <row r="514" spans="1:79" ht="34.9" hidden="1" customHeight="1">
      <c r="A514" s="170"/>
      <c r="B514" s="47">
        <f>IFERROR(INDEX('اطلاعات انشعابات شرکتها'!A:BB,MATCH(A514,'اطلاعات انشعابات شرکتها'!A:A,0),MATCH(B$1,'اطلاعات انشعابات شرکتها'!$1:$1,0)),0)</f>
        <v>0</v>
      </c>
      <c r="C514" s="48">
        <f>IFERROR(INDEX('اطلاعات انشعابات شرکتها'!A:BB,MATCH(A514,'اطلاعات انشعابات شرکتها'!A:A,0),MATCH(C$1,'اطلاعات انشعابات شرکتها'!$1:$1,0)),0)</f>
        <v>0</v>
      </c>
      <c r="D514" s="45"/>
      <c r="E514" s="171"/>
      <c r="F514" s="170"/>
      <c r="G514" s="47" t="str">
        <f t="shared" ref="G514:G577" si="89">F514&amp;"/"&amp;E514</f>
        <v>/</v>
      </c>
      <c r="H514" s="47">
        <f>IFERROR(INDEX('اطلاعات دوره'!A:Z,MATCH(G514,'اطلاعات دوره'!C:C,0),MATCH(H$1,'اطلاعات دوره'!$1:$1,0)),0)</f>
        <v>0</v>
      </c>
      <c r="I514" s="47">
        <f>IFERROR(INDEX('اطلاعات دوره'!A:Z,MATCH(G514,'اطلاعات دوره'!C:C,0),MATCH(I$1,'اطلاعات دوره'!$1:$1,0)),0)</f>
        <v>0</v>
      </c>
      <c r="J514" s="48">
        <f>IFERROR(INDEX('اطلاعات دوره'!A:Z,MATCH(G514,'اطلاعات دوره'!C:C,0),MATCH(J$1,'اطلاعات دوره'!$1:$1,0)),0)</f>
        <v>0</v>
      </c>
      <c r="K514" s="46"/>
      <c r="L514" s="158" t="str">
        <f>IFERROR(INDEX('اطلاعات دوره'!A:Z,MATCH(G514,'اطلاعات دوره'!C:C,0)-1,MATCH("عنوان",'اطلاعات دوره'!$1:$1,0)),"---")</f>
        <v>---</v>
      </c>
      <c r="M514" s="47" t="str">
        <f t="shared" ref="M514:M577" si="90">A514&amp;"-"&amp;L514</f>
        <v>----</v>
      </c>
      <c r="N514" s="48" t="str">
        <f t="shared" ref="N514:N577" si="91">A514&amp;"-"&amp;G514</f>
        <v>-/</v>
      </c>
      <c r="O514" s="45"/>
      <c r="P514" s="240">
        <f>IFERROR(INDEX('قرائت کنتور'!A:AZ,MATCH(A514&amp;"-"&amp;"آب",'قرائت کنتور'!B:B,0),MATCH(L514,'قرائت کنتور'!$1:$1,0)),0)</f>
        <v>0</v>
      </c>
      <c r="Q514" s="241">
        <f>IFERROR(INDEX('قرائت کنتور'!A:AZ,MATCH(A514&amp;"-"&amp;"آب",'قرائت کنتور'!B:B,0),MATCH(G514,'قرائت کنتور'!$1:$1,0)),0)</f>
        <v>0</v>
      </c>
      <c r="R514" s="241">
        <f t="shared" ref="R514:R577" si="92">IFERROR(Q514-P514,"---")</f>
        <v>0</v>
      </c>
      <c r="S514" s="241" t="str">
        <f>IFERROR(INDEX('اطلاعات انشعابات شرکتها'!A:AB,MATCH(A514,'اطلاعات انشعابات شرکتها'!A:A,0),MATCH(S$1,'اطلاعات انشعابات شرکتها'!$1:$1,0)),"---")</f>
        <v>---</v>
      </c>
      <c r="T514" s="227" t="str">
        <f t="shared" ref="T514:T577" si="93">IFERROR(IF((R514-(J514*S514/30))&gt;0,(R514-(J514*S514/30)),0),"---")</f>
        <v>---</v>
      </c>
      <c r="U514" s="45"/>
      <c r="V514" s="155" t="str">
        <f>IFERROR(INDEX('تعرفه ها'!A:Z,MATCH("بهای هر متر مکعب آب مصرفی",'تعرفه ها'!$B:$B,0),MATCH(F514,'تعرفه ها'!$2:$2,0)),"---")</f>
        <v>---</v>
      </c>
      <c r="W514" s="50" t="str">
        <f t="shared" ref="W514:W577" si="94">IFERROR(ROUND(R514*V514,0),"---")</f>
        <v>---</v>
      </c>
      <c r="X514" s="50" t="str">
        <f>IFERROR(ROUND(R514*INDEX('تعرفه ها'!A:Z,MATCH("عوارض آب به ازاء هر متر مکعب",'تعرفه ها'!$B:$B,0),MATCH(F514,'تعرفه ها'!$2:$2,0)),0),"---")</f>
        <v>---</v>
      </c>
      <c r="Y514" s="50" t="str">
        <f>IFERROR(ROUND(T514*INDEX('تعرفه ها'!A:Z,MATCH("جریمه مازاد مصرف آب به ازاء هر متر مکعب",'تعرفه ها'!$B:$B,0),MATCH(F514,'تعرفه ها'!$2:$2,0)),0),"---")</f>
        <v>---</v>
      </c>
      <c r="Z514" s="50" t="str">
        <f>IFERROR(ROUND(((W514+X514+Y514)*INDEX('تعرفه ها'!A:Z,MATCH("هزینه نگهداری و تعمیرات شبکه آب",'تعرفه ها'!$B:$B,0),MATCH(F514,'تعرفه ها'!$2:$2,0))/100),0),"---")</f>
        <v>---</v>
      </c>
      <c r="AA514" s="50" t="str">
        <f>IFERROR(IF(INDEX('اطلاعات دوره'!A:Z,MATCH(G514,'اطلاعات دوره'!C:C,0),MATCH("آب",'اطلاعات دوره'!$1:$1,0))="دارد",ROUND((W514+X514+Y514)*INDEX('تعرفه ها'!A:Z,MATCH("پیک فصلی آب",'تعرفه ها'!$B:$B,0),MATCH(F514,'تعرفه ها'!$2:$2,0))/100,0),0),"---")</f>
        <v>---</v>
      </c>
      <c r="AB514" s="50" t="str">
        <f>IFERROR(ROUND(SUM(W514+X514+Y514+Z514+AA514)*INDEX('تعرفه ها'!A:Z,MATCH("مالیات آب",'تعرفه ها'!$B:$B,0),MATCH(F514,'تعرفه ها'!$2:$2,0))/100,0),"---")</f>
        <v>---</v>
      </c>
      <c r="AC514" s="50" t="str">
        <f t="shared" ref="AC514:AC577" si="95">IFERROR((W514+X514+Y514+Z514+AA514+AB514),"---")</f>
        <v>---</v>
      </c>
      <c r="AD514" s="50" t="str">
        <f t="shared" si="88"/>
        <v>---</v>
      </c>
      <c r="AE514" s="50" t="str">
        <f t="shared" ref="AE514:AE577" si="96">IFERROR(AC514+AD514,"---")</f>
        <v>---</v>
      </c>
      <c r="AF514" s="50" t="str">
        <f t="shared" ref="AF514:AF577" si="97">IFERROR(INT(RIGHT(AE514,3)),"---")</f>
        <v>---</v>
      </c>
      <c r="AG514" s="153" t="str">
        <f t="shared" ref="AG514:AG577" si="98">IFERROR(AE514-AF514,"---")</f>
        <v>---</v>
      </c>
      <c r="AI514" s="183" t="str">
        <f>IFERROR(IF(INDEX(پرداخت!A:AZ,MATCH(A514&amp;" - "&amp;"آب",پرداخت!$B:$B,0),MATCH(G514,پرداخت!$1:$1,0))="نشده","نشده","شده"),"---")</f>
        <v>---</v>
      </c>
      <c r="AL514" s="144"/>
      <c r="AM514" s="144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  <c r="BT514" s="30"/>
      <c r="BU514" s="30"/>
      <c r="BV514" s="30"/>
      <c r="BW514" s="30"/>
      <c r="BX514" s="30"/>
      <c r="BY514" s="30"/>
      <c r="BZ514" s="30"/>
      <c r="CA514" s="30"/>
    </row>
    <row r="515" spans="1:79" ht="34.9" hidden="1" customHeight="1">
      <c r="A515" s="170"/>
      <c r="B515" s="47">
        <f>IFERROR(INDEX('اطلاعات انشعابات شرکتها'!A:BB,MATCH(A515,'اطلاعات انشعابات شرکتها'!A:A,0),MATCH(B$1,'اطلاعات انشعابات شرکتها'!$1:$1,0)),0)</f>
        <v>0</v>
      </c>
      <c r="C515" s="48">
        <f>IFERROR(INDEX('اطلاعات انشعابات شرکتها'!A:BB,MATCH(A515,'اطلاعات انشعابات شرکتها'!A:A,0),MATCH(C$1,'اطلاعات انشعابات شرکتها'!$1:$1,0)),0)</f>
        <v>0</v>
      </c>
      <c r="D515" s="45"/>
      <c r="E515" s="171"/>
      <c r="F515" s="170"/>
      <c r="G515" s="47" t="str">
        <f t="shared" si="89"/>
        <v>/</v>
      </c>
      <c r="H515" s="47">
        <f>IFERROR(INDEX('اطلاعات دوره'!A:Z,MATCH(G515,'اطلاعات دوره'!C:C,0),MATCH(H$1,'اطلاعات دوره'!$1:$1,0)),0)</f>
        <v>0</v>
      </c>
      <c r="I515" s="47">
        <f>IFERROR(INDEX('اطلاعات دوره'!A:Z,MATCH(G515,'اطلاعات دوره'!C:C,0),MATCH(I$1,'اطلاعات دوره'!$1:$1,0)),0)</f>
        <v>0</v>
      </c>
      <c r="J515" s="48">
        <f>IFERROR(INDEX('اطلاعات دوره'!A:Z,MATCH(G515,'اطلاعات دوره'!C:C,0),MATCH(J$1,'اطلاعات دوره'!$1:$1,0)),0)</f>
        <v>0</v>
      </c>
      <c r="K515" s="46"/>
      <c r="L515" s="158" t="str">
        <f>IFERROR(INDEX('اطلاعات دوره'!A:Z,MATCH(G515,'اطلاعات دوره'!C:C,0)-1,MATCH("عنوان",'اطلاعات دوره'!$1:$1,0)),"---")</f>
        <v>---</v>
      </c>
      <c r="M515" s="47" t="str">
        <f t="shared" si="90"/>
        <v>----</v>
      </c>
      <c r="N515" s="48" t="str">
        <f t="shared" si="91"/>
        <v>-/</v>
      </c>
      <c r="O515" s="45"/>
      <c r="P515" s="240">
        <f>IFERROR(INDEX('قرائت کنتور'!A:AZ,MATCH(A515&amp;"-"&amp;"آب",'قرائت کنتور'!B:B,0),MATCH(L515,'قرائت کنتور'!$1:$1,0)),0)</f>
        <v>0</v>
      </c>
      <c r="Q515" s="241">
        <f>IFERROR(INDEX('قرائت کنتور'!A:AZ,MATCH(A515&amp;"-"&amp;"آب",'قرائت کنتور'!B:B,0),MATCH(G515,'قرائت کنتور'!$1:$1,0)),0)</f>
        <v>0</v>
      </c>
      <c r="R515" s="241">
        <f t="shared" si="92"/>
        <v>0</v>
      </c>
      <c r="S515" s="241" t="str">
        <f>IFERROR(INDEX('اطلاعات انشعابات شرکتها'!A:AB,MATCH(A515,'اطلاعات انشعابات شرکتها'!A:A,0),MATCH(S$1,'اطلاعات انشعابات شرکتها'!$1:$1,0)),"---")</f>
        <v>---</v>
      </c>
      <c r="T515" s="227" t="str">
        <f t="shared" si="93"/>
        <v>---</v>
      </c>
      <c r="U515" s="45"/>
      <c r="V515" s="155" t="str">
        <f>IFERROR(INDEX('تعرفه ها'!A:Z,MATCH("بهای هر متر مکعب آب مصرفی",'تعرفه ها'!$B:$B,0),MATCH(F515,'تعرفه ها'!$2:$2,0)),"---")</f>
        <v>---</v>
      </c>
      <c r="W515" s="50" t="str">
        <f t="shared" si="94"/>
        <v>---</v>
      </c>
      <c r="X515" s="50" t="str">
        <f>IFERROR(ROUND(R515*INDEX('تعرفه ها'!A:Z,MATCH("عوارض آب به ازاء هر متر مکعب",'تعرفه ها'!$B:$B,0),MATCH(F515,'تعرفه ها'!$2:$2,0)),0),"---")</f>
        <v>---</v>
      </c>
      <c r="Y515" s="50" t="str">
        <f>IFERROR(ROUND(T515*INDEX('تعرفه ها'!A:Z,MATCH("جریمه مازاد مصرف آب به ازاء هر متر مکعب",'تعرفه ها'!$B:$B,0),MATCH(F515,'تعرفه ها'!$2:$2,0)),0),"---")</f>
        <v>---</v>
      </c>
      <c r="Z515" s="50" t="str">
        <f>IFERROR(ROUND(((W515+X515+Y515)*INDEX('تعرفه ها'!A:Z,MATCH("هزینه نگهداری و تعمیرات شبکه آب",'تعرفه ها'!$B:$B,0),MATCH(F515,'تعرفه ها'!$2:$2,0))/100),0),"---")</f>
        <v>---</v>
      </c>
      <c r="AA515" s="50" t="str">
        <f>IFERROR(IF(INDEX('اطلاعات دوره'!A:Z,MATCH(G515,'اطلاعات دوره'!C:C,0),MATCH("آب",'اطلاعات دوره'!$1:$1,0))="دارد",ROUND((W515+X515+Y515)*INDEX('تعرفه ها'!A:Z,MATCH("پیک فصلی آب",'تعرفه ها'!$B:$B,0),MATCH(F515,'تعرفه ها'!$2:$2,0))/100,0),0),"---")</f>
        <v>---</v>
      </c>
      <c r="AB515" s="50" t="str">
        <f>IFERROR(ROUND(SUM(W515+X515+Y515+Z515+AA515)*INDEX('تعرفه ها'!A:Z,MATCH("مالیات آب",'تعرفه ها'!$B:$B,0),MATCH(F515,'تعرفه ها'!$2:$2,0))/100,0),"---")</f>
        <v>---</v>
      </c>
      <c r="AC515" s="50" t="str">
        <f t="shared" si="95"/>
        <v>---</v>
      </c>
      <c r="AD515" s="50" t="str">
        <f t="shared" si="88"/>
        <v>---</v>
      </c>
      <c r="AE515" s="50" t="str">
        <f t="shared" si="96"/>
        <v>---</v>
      </c>
      <c r="AF515" s="50" t="str">
        <f t="shared" si="97"/>
        <v>---</v>
      </c>
      <c r="AG515" s="153" t="str">
        <f t="shared" si="98"/>
        <v>---</v>
      </c>
      <c r="AI515" s="183" t="str">
        <f>IFERROR(IF(INDEX(پرداخت!A:AZ,MATCH(A515&amp;" - "&amp;"آب",پرداخت!$B:$B,0),MATCH(G515,پرداخت!$1:$1,0))="نشده","نشده","شده"),"---")</f>
        <v>---</v>
      </c>
      <c r="AL515" s="144"/>
      <c r="AM515" s="144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/>
      <c r="BC515" s="30"/>
      <c r="BD515" s="30"/>
      <c r="BE515" s="30"/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  <c r="BT515" s="30"/>
      <c r="BU515" s="30"/>
      <c r="BV515" s="30"/>
      <c r="BW515" s="30"/>
      <c r="BX515" s="30"/>
      <c r="BY515" s="30"/>
      <c r="BZ515" s="30"/>
      <c r="CA515" s="30"/>
    </row>
    <row r="516" spans="1:79" ht="34.9" hidden="1" customHeight="1">
      <c r="A516" s="170"/>
      <c r="B516" s="47">
        <f>IFERROR(INDEX('اطلاعات انشعابات شرکتها'!A:BB,MATCH(A516,'اطلاعات انشعابات شرکتها'!A:A,0),MATCH(B$1,'اطلاعات انشعابات شرکتها'!$1:$1,0)),0)</f>
        <v>0</v>
      </c>
      <c r="C516" s="48">
        <f>IFERROR(INDEX('اطلاعات انشعابات شرکتها'!A:BB,MATCH(A516,'اطلاعات انشعابات شرکتها'!A:A,0),MATCH(C$1,'اطلاعات انشعابات شرکتها'!$1:$1,0)),0)</f>
        <v>0</v>
      </c>
      <c r="D516" s="45"/>
      <c r="E516" s="171"/>
      <c r="F516" s="170"/>
      <c r="G516" s="47" t="str">
        <f t="shared" si="89"/>
        <v>/</v>
      </c>
      <c r="H516" s="47">
        <f>IFERROR(INDEX('اطلاعات دوره'!A:Z,MATCH(G516,'اطلاعات دوره'!C:C,0),MATCH(H$1,'اطلاعات دوره'!$1:$1,0)),0)</f>
        <v>0</v>
      </c>
      <c r="I516" s="47">
        <f>IFERROR(INDEX('اطلاعات دوره'!A:Z,MATCH(G516,'اطلاعات دوره'!C:C,0),MATCH(I$1,'اطلاعات دوره'!$1:$1,0)),0)</f>
        <v>0</v>
      </c>
      <c r="J516" s="48">
        <f>IFERROR(INDEX('اطلاعات دوره'!A:Z,MATCH(G516,'اطلاعات دوره'!C:C,0),MATCH(J$1,'اطلاعات دوره'!$1:$1,0)),0)</f>
        <v>0</v>
      </c>
      <c r="K516" s="46"/>
      <c r="L516" s="158" t="str">
        <f>IFERROR(INDEX('اطلاعات دوره'!A:Z,MATCH(G516,'اطلاعات دوره'!C:C,0)-1,MATCH("عنوان",'اطلاعات دوره'!$1:$1,0)),"---")</f>
        <v>---</v>
      </c>
      <c r="M516" s="47" t="str">
        <f t="shared" si="90"/>
        <v>----</v>
      </c>
      <c r="N516" s="48" t="str">
        <f t="shared" si="91"/>
        <v>-/</v>
      </c>
      <c r="O516" s="45"/>
      <c r="P516" s="240">
        <f>IFERROR(INDEX('قرائت کنتور'!A:AZ,MATCH(A516&amp;"-"&amp;"آب",'قرائت کنتور'!B:B,0),MATCH(L516,'قرائت کنتور'!$1:$1,0)),0)</f>
        <v>0</v>
      </c>
      <c r="Q516" s="241">
        <f>IFERROR(INDEX('قرائت کنتور'!A:AZ,MATCH(A516&amp;"-"&amp;"آب",'قرائت کنتور'!B:B,0),MATCH(G516,'قرائت کنتور'!$1:$1,0)),0)</f>
        <v>0</v>
      </c>
      <c r="R516" s="241">
        <f t="shared" si="92"/>
        <v>0</v>
      </c>
      <c r="S516" s="241" t="str">
        <f>IFERROR(INDEX('اطلاعات انشعابات شرکتها'!A:AB,MATCH(A516,'اطلاعات انشعابات شرکتها'!A:A,0),MATCH(S$1,'اطلاعات انشعابات شرکتها'!$1:$1,0)),"---")</f>
        <v>---</v>
      </c>
      <c r="T516" s="227" t="str">
        <f t="shared" si="93"/>
        <v>---</v>
      </c>
      <c r="U516" s="45"/>
      <c r="V516" s="155" t="str">
        <f>IFERROR(INDEX('تعرفه ها'!A:Z,MATCH("بهای هر متر مکعب آب مصرفی",'تعرفه ها'!$B:$B,0),MATCH(F516,'تعرفه ها'!$2:$2,0)),"---")</f>
        <v>---</v>
      </c>
      <c r="W516" s="50" t="str">
        <f t="shared" si="94"/>
        <v>---</v>
      </c>
      <c r="X516" s="50" t="str">
        <f>IFERROR(ROUND(R516*INDEX('تعرفه ها'!A:Z,MATCH("عوارض آب به ازاء هر متر مکعب",'تعرفه ها'!$B:$B,0),MATCH(F516,'تعرفه ها'!$2:$2,0)),0),"---")</f>
        <v>---</v>
      </c>
      <c r="Y516" s="50" t="str">
        <f>IFERROR(ROUND(T516*INDEX('تعرفه ها'!A:Z,MATCH("جریمه مازاد مصرف آب به ازاء هر متر مکعب",'تعرفه ها'!$B:$B,0),MATCH(F516,'تعرفه ها'!$2:$2,0)),0),"---")</f>
        <v>---</v>
      </c>
      <c r="Z516" s="50" t="str">
        <f>IFERROR(ROUND(((W516+X516+Y516)*INDEX('تعرفه ها'!A:Z,MATCH("هزینه نگهداری و تعمیرات شبکه آب",'تعرفه ها'!$B:$B,0),MATCH(F516,'تعرفه ها'!$2:$2,0))/100),0),"---")</f>
        <v>---</v>
      </c>
      <c r="AA516" s="50" t="str">
        <f>IFERROR(IF(INDEX('اطلاعات دوره'!A:Z,MATCH(G516,'اطلاعات دوره'!C:C,0),MATCH("آب",'اطلاعات دوره'!$1:$1,0))="دارد",ROUND((W516+X516+Y516)*INDEX('تعرفه ها'!A:Z,MATCH("پیک فصلی آب",'تعرفه ها'!$B:$B,0),MATCH(F516,'تعرفه ها'!$2:$2,0))/100,0),0),"---")</f>
        <v>---</v>
      </c>
      <c r="AB516" s="50" t="str">
        <f>IFERROR(ROUND(SUM(W516+X516+Y516+Z516+AA516)*INDEX('تعرفه ها'!A:Z,MATCH("مالیات آب",'تعرفه ها'!$B:$B,0),MATCH(F516,'تعرفه ها'!$2:$2,0))/100,0),"---")</f>
        <v>---</v>
      </c>
      <c r="AC516" s="50" t="str">
        <f t="shared" si="95"/>
        <v>---</v>
      </c>
      <c r="AD516" s="50" t="str">
        <f t="shared" si="88"/>
        <v>---</v>
      </c>
      <c r="AE516" s="50" t="str">
        <f t="shared" si="96"/>
        <v>---</v>
      </c>
      <c r="AF516" s="50" t="str">
        <f t="shared" si="97"/>
        <v>---</v>
      </c>
      <c r="AG516" s="153" t="str">
        <f t="shared" si="98"/>
        <v>---</v>
      </c>
      <c r="AI516" s="183" t="str">
        <f>IFERROR(IF(INDEX(پرداخت!A:AZ,MATCH(A516&amp;" - "&amp;"آب",پرداخت!$B:$B,0),MATCH(G516,پرداخت!$1:$1,0))="نشده","نشده","شده"),"---")</f>
        <v>---</v>
      </c>
      <c r="AL516" s="144"/>
      <c r="AM516" s="144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/>
      <c r="BE516" s="30"/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  <c r="BT516" s="30"/>
      <c r="BU516" s="30"/>
      <c r="BV516" s="30"/>
      <c r="BW516" s="30"/>
      <c r="BX516" s="30"/>
      <c r="BY516" s="30"/>
      <c r="BZ516" s="30"/>
      <c r="CA516" s="30"/>
    </row>
    <row r="517" spans="1:79" ht="34.9" hidden="1" customHeight="1">
      <c r="A517" s="170"/>
      <c r="B517" s="47">
        <f>IFERROR(INDEX('اطلاعات انشعابات شرکتها'!A:BB,MATCH(A517,'اطلاعات انشعابات شرکتها'!A:A,0),MATCH(B$1,'اطلاعات انشعابات شرکتها'!$1:$1,0)),0)</f>
        <v>0</v>
      </c>
      <c r="C517" s="48">
        <f>IFERROR(INDEX('اطلاعات انشعابات شرکتها'!A:BB,MATCH(A517,'اطلاعات انشعابات شرکتها'!A:A,0),MATCH(C$1,'اطلاعات انشعابات شرکتها'!$1:$1,0)),0)</f>
        <v>0</v>
      </c>
      <c r="D517" s="45"/>
      <c r="E517" s="171"/>
      <c r="F517" s="170"/>
      <c r="G517" s="47" t="str">
        <f t="shared" si="89"/>
        <v>/</v>
      </c>
      <c r="H517" s="47">
        <f>IFERROR(INDEX('اطلاعات دوره'!A:Z,MATCH(G517,'اطلاعات دوره'!C:C,0),MATCH(H$1,'اطلاعات دوره'!$1:$1,0)),0)</f>
        <v>0</v>
      </c>
      <c r="I517" s="47">
        <f>IFERROR(INDEX('اطلاعات دوره'!A:Z,MATCH(G517,'اطلاعات دوره'!C:C,0),MATCH(I$1,'اطلاعات دوره'!$1:$1,0)),0)</f>
        <v>0</v>
      </c>
      <c r="J517" s="48">
        <f>IFERROR(INDEX('اطلاعات دوره'!A:Z,MATCH(G517,'اطلاعات دوره'!C:C,0),MATCH(J$1,'اطلاعات دوره'!$1:$1,0)),0)</f>
        <v>0</v>
      </c>
      <c r="K517" s="46"/>
      <c r="L517" s="158" t="str">
        <f>IFERROR(INDEX('اطلاعات دوره'!A:Z,MATCH(G517,'اطلاعات دوره'!C:C,0)-1,MATCH("عنوان",'اطلاعات دوره'!$1:$1,0)),"---")</f>
        <v>---</v>
      </c>
      <c r="M517" s="47" t="str">
        <f t="shared" si="90"/>
        <v>----</v>
      </c>
      <c r="N517" s="48" t="str">
        <f t="shared" si="91"/>
        <v>-/</v>
      </c>
      <c r="O517" s="45"/>
      <c r="P517" s="240">
        <f>IFERROR(INDEX('قرائت کنتور'!A:AZ,MATCH(A517&amp;"-"&amp;"آب",'قرائت کنتور'!B:B,0),MATCH(L517,'قرائت کنتور'!$1:$1,0)),0)</f>
        <v>0</v>
      </c>
      <c r="Q517" s="241">
        <f>IFERROR(INDEX('قرائت کنتور'!A:AZ,MATCH(A517&amp;"-"&amp;"آب",'قرائت کنتور'!B:B,0),MATCH(G517,'قرائت کنتور'!$1:$1,0)),0)</f>
        <v>0</v>
      </c>
      <c r="R517" s="241">
        <f t="shared" si="92"/>
        <v>0</v>
      </c>
      <c r="S517" s="241" t="str">
        <f>IFERROR(INDEX('اطلاعات انشعابات شرکتها'!A:AB,MATCH(A517,'اطلاعات انشعابات شرکتها'!A:A,0),MATCH(S$1,'اطلاعات انشعابات شرکتها'!$1:$1,0)),"---")</f>
        <v>---</v>
      </c>
      <c r="T517" s="227" t="str">
        <f t="shared" si="93"/>
        <v>---</v>
      </c>
      <c r="U517" s="45"/>
      <c r="V517" s="155" t="str">
        <f>IFERROR(INDEX('تعرفه ها'!A:Z,MATCH("بهای هر متر مکعب آب مصرفی",'تعرفه ها'!$B:$B,0),MATCH(F517,'تعرفه ها'!$2:$2,0)),"---")</f>
        <v>---</v>
      </c>
      <c r="W517" s="50" t="str">
        <f t="shared" si="94"/>
        <v>---</v>
      </c>
      <c r="X517" s="50" t="str">
        <f>IFERROR(ROUND(R517*INDEX('تعرفه ها'!A:Z,MATCH("عوارض آب به ازاء هر متر مکعب",'تعرفه ها'!$B:$B,0),MATCH(F517,'تعرفه ها'!$2:$2,0)),0),"---")</f>
        <v>---</v>
      </c>
      <c r="Y517" s="50" t="str">
        <f>IFERROR(ROUND(T517*INDEX('تعرفه ها'!A:Z,MATCH("جریمه مازاد مصرف آب به ازاء هر متر مکعب",'تعرفه ها'!$B:$B,0),MATCH(F517,'تعرفه ها'!$2:$2,0)),0),"---")</f>
        <v>---</v>
      </c>
      <c r="Z517" s="50" t="str">
        <f>IFERROR(ROUND(((W517+X517+Y517)*INDEX('تعرفه ها'!A:Z,MATCH("هزینه نگهداری و تعمیرات شبکه آب",'تعرفه ها'!$B:$B,0),MATCH(F517,'تعرفه ها'!$2:$2,0))/100),0),"---")</f>
        <v>---</v>
      </c>
      <c r="AA517" s="50" t="str">
        <f>IFERROR(IF(INDEX('اطلاعات دوره'!A:Z,MATCH(G517,'اطلاعات دوره'!C:C,0),MATCH("آب",'اطلاعات دوره'!$1:$1,0))="دارد",ROUND((W517+X517+Y517)*INDEX('تعرفه ها'!A:Z,MATCH("پیک فصلی آب",'تعرفه ها'!$B:$B,0),MATCH(F517,'تعرفه ها'!$2:$2,0))/100,0),0),"---")</f>
        <v>---</v>
      </c>
      <c r="AB517" s="50" t="str">
        <f>IFERROR(ROUND(SUM(W517+X517+Y517+Z517+AA517)*INDEX('تعرفه ها'!A:Z,MATCH("مالیات آب",'تعرفه ها'!$B:$B,0),MATCH(F517,'تعرفه ها'!$2:$2,0))/100,0),"---")</f>
        <v>---</v>
      </c>
      <c r="AC517" s="50" t="str">
        <f t="shared" si="95"/>
        <v>---</v>
      </c>
      <c r="AD517" s="50" t="str">
        <f t="shared" si="88"/>
        <v>---</v>
      </c>
      <c r="AE517" s="50" t="str">
        <f t="shared" si="96"/>
        <v>---</v>
      </c>
      <c r="AF517" s="50" t="str">
        <f t="shared" si="97"/>
        <v>---</v>
      </c>
      <c r="AG517" s="153" t="str">
        <f t="shared" si="98"/>
        <v>---</v>
      </c>
      <c r="AI517" s="183" t="str">
        <f>IFERROR(IF(INDEX(پرداخت!A:AZ,MATCH(A517&amp;" - "&amp;"آب",پرداخت!$B:$B,0),MATCH(G517,پرداخت!$1:$1,0))="نشده","نشده","شده"),"---")</f>
        <v>---</v>
      </c>
      <c r="AL517" s="144"/>
      <c r="AM517" s="144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/>
      <c r="BC517" s="30"/>
      <c r="BD517" s="30"/>
      <c r="BE517" s="30"/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  <c r="BT517" s="30"/>
      <c r="BU517" s="30"/>
      <c r="BV517" s="30"/>
      <c r="BW517" s="30"/>
      <c r="BX517" s="30"/>
      <c r="BY517" s="30"/>
      <c r="BZ517" s="30"/>
      <c r="CA517" s="30"/>
    </row>
    <row r="518" spans="1:79" ht="34.9" hidden="1" customHeight="1">
      <c r="A518" s="170"/>
      <c r="B518" s="47">
        <f>IFERROR(INDEX('اطلاعات انشعابات شرکتها'!A:BB,MATCH(A518,'اطلاعات انشعابات شرکتها'!A:A,0),MATCH(B$1,'اطلاعات انشعابات شرکتها'!$1:$1,0)),0)</f>
        <v>0</v>
      </c>
      <c r="C518" s="48">
        <f>IFERROR(INDEX('اطلاعات انشعابات شرکتها'!A:BB,MATCH(A518,'اطلاعات انشعابات شرکتها'!A:A,0),MATCH(C$1,'اطلاعات انشعابات شرکتها'!$1:$1,0)),0)</f>
        <v>0</v>
      </c>
      <c r="D518" s="45"/>
      <c r="E518" s="171"/>
      <c r="F518" s="170"/>
      <c r="G518" s="47" t="str">
        <f t="shared" si="89"/>
        <v>/</v>
      </c>
      <c r="H518" s="47">
        <f>IFERROR(INDEX('اطلاعات دوره'!A:Z,MATCH(G518,'اطلاعات دوره'!C:C,0),MATCH(H$1,'اطلاعات دوره'!$1:$1,0)),0)</f>
        <v>0</v>
      </c>
      <c r="I518" s="47">
        <f>IFERROR(INDEX('اطلاعات دوره'!A:Z,MATCH(G518,'اطلاعات دوره'!C:C,0),MATCH(I$1,'اطلاعات دوره'!$1:$1,0)),0)</f>
        <v>0</v>
      </c>
      <c r="J518" s="48">
        <f>IFERROR(INDEX('اطلاعات دوره'!A:Z,MATCH(G518,'اطلاعات دوره'!C:C,0),MATCH(J$1,'اطلاعات دوره'!$1:$1,0)),0)</f>
        <v>0</v>
      </c>
      <c r="K518" s="46"/>
      <c r="L518" s="158" t="str">
        <f>IFERROR(INDEX('اطلاعات دوره'!A:Z,MATCH(G518,'اطلاعات دوره'!C:C,0)-1,MATCH("عنوان",'اطلاعات دوره'!$1:$1,0)),"---")</f>
        <v>---</v>
      </c>
      <c r="M518" s="47" t="str">
        <f t="shared" si="90"/>
        <v>----</v>
      </c>
      <c r="N518" s="48" t="str">
        <f t="shared" si="91"/>
        <v>-/</v>
      </c>
      <c r="O518" s="45"/>
      <c r="P518" s="240">
        <f>IFERROR(INDEX('قرائت کنتور'!A:AZ,MATCH(A518&amp;"-"&amp;"آب",'قرائت کنتور'!B:B,0),MATCH(L518,'قرائت کنتور'!$1:$1,0)),0)</f>
        <v>0</v>
      </c>
      <c r="Q518" s="241">
        <f>IFERROR(INDEX('قرائت کنتور'!A:AZ,MATCH(A518&amp;"-"&amp;"آب",'قرائت کنتور'!B:B,0),MATCH(G518,'قرائت کنتور'!$1:$1,0)),0)</f>
        <v>0</v>
      </c>
      <c r="R518" s="241">
        <f t="shared" si="92"/>
        <v>0</v>
      </c>
      <c r="S518" s="241" t="str">
        <f>IFERROR(INDEX('اطلاعات انشعابات شرکتها'!A:AB,MATCH(A518,'اطلاعات انشعابات شرکتها'!A:A,0),MATCH(S$1,'اطلاعات انشعابات شرکتها'!$1:$1,0)),"---")</f>
        <v>---</v>
      </c>
      <c r="T518" s="227" t="str">
        <f t="shared" si="93"/>
        <v>---</v>
      </c>
      <c r="U518" s="45"/>
      <c r="V518" s="155" t="str">
        <f>IFERROR(INDEX('تعرفه ها'!A:Z,MATCH("بهای هر متر مکعب آب مصرفی",'تعرفه ها'!$B:$B,0),MATCH(F518,'تعرفه ها'!$2:$2,0)),"---")</f>
        <v>---</v>
      </c>
      <c r="W518" s="50" t="str">
        <f t="shared" si="94"/>
        <v>---</v>
      </c>
      <c r="X518" s="50" t="str">
        <f>IFERROR(ROUND(R518*INDEX('تعرفه ها'!A:Z,MATCH("عوارض آب به ازاء هر متر مکعب",'تعرفه ها'!$B:$B,0),MATCH(F518,'تعرفه ها'!$2:$2,0)),0),"---")</f>
        <v>---</v>
      </c>
      <c r="Y518" s="50" t="str">
        <f>IFERROR(ROUND(T518*INDEX('تعرفه ها'!A:Z,MATCH("جریمه مازاد مصرف آب به ازاء هر متر مکعب",'تعرفه ها'!$B:$B,0),MATCH(F518,'تعرفه ها'!$2:$2,0)),0),"---")</f>
        <v>---</v>
      </c>
      <c r="Z518" s="50" t="str">
        <f>IFERROR(ROUND(((W518+X518+Y518)*INDEX('تعرفه ها'!A:Z,MATCH("هزینه نگهداری و تعمیرات شبکه آب",'تعرفه ها'!$B:$B,0),MATCH(F518,'تعرفه ها'!$2:$2,0))/100),0),"---")</f>
        <v>---</v>
      </c>
      <c r="AA518" s="50" t="str">
        <f>IFERROR(IF(INDEX('اطلاعات دوره'!A:Z,MATCH(G518,'اطلاعات دوره'!C:C,0),MATCH("آب",'اطلاعات دوره'!$1:$1,0))="دارد",ROUND((W518+X518+Y518)*INDEX('تعرفه ها'!A:Z,MATCH("پیک فصلی آب",'تعرفه ها'!$B:$B,0),MATCH(F518,'تعرفه ها'!$2:$2,0))/100,0),0),"---")</f>
        <v>---</v>
      </c>
      <c r="AB518" s="50" t="str">
        <f>IFERROR(ROUND(SUM(W518+X518+Y518+Z518+AA518)*INDEX('تعرفه ها'!A:Z,MATCH("مالیات آب",'تعرفه ها'!$B:$B,0),MATCH(F518,'تعرفه ها'!$2:$2,0))/100,0),"---")</f>
        <v>---</v>
      </c>
      <c r="AC518" s="50" t="str">
        <f t="shared" si="95"/>
        <v>---</v>
      </c>
      <c r="AD518" s="50" t="str">
        <f t="shared" si="88"/>
        <v>---</v>
      </c>
      <c r="AE518" s="50" t="str">
        <f t="shared" si="96"/>
        <v>---</v>
      </c>
      <c r="AF518" s="50" t="str">
        <f t="shared" si="97"/>
        <v>---</v>
      </c>
      <c r="AG518" s="153" t="str">
        <f t="shared" si="98"/>
        <v>---</v>
      </c>
      <c r="AI518" s="183" t="str">
        <f>IFERROR(IF(INDEX(پرداخت!A:AZ,MATCH(A518&amp;" - "&amp;"آب",پرداخت!$B:$B,0),MATCH(G518,پرداخت!$1:$1,0))="نشده","نشده","شده"),"---")</f>
        <v>---</v>
      </c>
      <c r="AL518" s="144"/>
      <c r="AM518" s="144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</row>
    <row r="519" spans="1:79" ht="34.9" hidden="1" customHeight="1">
      <c r="A519" s="170"/>
      <c r="B519" s="47">
        <f>IFERROR(INDEX('اطلاعات انشعابات شرکتها'!A:BB,MATCH(A519,'اطلاعات انشعابات شرکتها'!A:A,0),MATCH(B$1,'اطلاعات انشعابات شرکتها'!$1:$1,0)),0)</f>
        <v>0</v>
      </c>
      <c r="C519" s="48">
        <f>IFERROR(INDEX('اطلاعات انشعابات شرکتها'!A:BB,MATCH(A519,'اطلاعات انشعابات شرکتها'!A:A,0),MATCH(C$1,'اطلاعات انشعابات شرکتها'!$1:$1,0)),0)</f>
        <v>0</v>
      </c>
      <c r="D519" s="45"/>
      <c r="E519" s="171"/>
      <c r="F519" s="170"/>
      <c r="G519" s="47" t="str">
        <f t="shared" si="89"/>
        <v>/</v>
      </c>
      <c r="H519" s="47">
        <f>IFERROR(INDEX('اطلاعات دوره'!A:Z,MATCH(G519,'اطلاعات دوره'!C:C,0),MATCH(H$1,'اطلاعات دوره'!$1:$1,0)),0)</f>
        <v>0</v>
      </c>
      <c r="I519" s="47">
        <f>IFERROR(INDEX('اطلاعات دوره'!A:Z,MATCH(G519,'اطلاعات دوره'!C:C,0),MATCH(I$1,'اطلاعات دوره'!$1:$1,0)),0)</f>
        <v>0</v>
      </c>
      <c r="J519" s="48">
        <f>IFERROR(INDEX('اطلاعات دوره'!A:Z,MATCH(G519,'اطلاعات دوره'!C:C,0),MATCH(J$1,'اطلاعات دوره'!$1:$1,0)),0)</f>
        <v>0</v>
      </c>
      <c r="K519" s="46"/>
      <c r="L519" s="158" t="str">
        <f>IFERROR(INDEX('اطلاعات دوره'!A:Z,MATCH(G519,'اطلاعات دوره'!C:C,0)-1,MATCH("عنوان",'اطلاعات دوره'!$1:$1,0)),"---")</f>
        <v>---</v>
      </c>
      <c r="M519" s="47" t="str">
        <f t="shared" si="90"/>
        <v>----</v>
      </c>
      <c r="N519" s="48" t="str">
        <f t="shared" si="91"/>
        <v>-/</v>
      </c>
      <c r="O519" s="45"/>
      <c r="P519" s="240">
        <f>IFERROR(INDEX('قرائت کنتور'!A:AZ,MATCH(A519&amp;"-"&amp;"آب",'قرائت کنتور'!B:B,0),MATCH(L519,'قرائت کنتور'!$1:$1,0)),0)</f>
        <v>0</v>
      </c>
      <c r="Q519" s="241">
        <f>IFERROR(INDEX('قرائت کنتور'!A:AZ,MATCH(A519&amp;"-"&amp;"آب",'قرائت کنتور'!B:B,0),MATCH(G519,'قرائت کنتور'!$1:$1,0)),0)</f>
        <v>0</v>
      </c>
      <c r="R519" s="241">
        <f t="shared" si="92"/>
        <v>0</v>
      </c>
      <c r="S519" s="241" t="str">
        <f>IFERROR(INDEX('اطلاعات انشعابات شرکتها'!A:AB,MATCH(A519,'اطلاعات انشعابات شرکتها'!A:A,0),MATCH(S$1,'اطلاعات انشعابات شرکتها'!$1:$1,0)),"---")</f>
        <v>---</v>
      </c>
      <c r="T519" s="227" t="str">
        <f t="shared" si="93"/>
        <v>---</v>
      </c>
      <c r="U519" s="45"/>
      <c r="V519" s="155" t="str">
        <f>IFERROR(INDEX('تعرفه ها'!A:Z,MATCH("بهای هر متر مکعب آب مصرفی",'تعرفه ها'!$B:$B,0),MATCH(F519,'تعرفه ها'!$2:$2,0)),"---")</f>
        <v>---</v>
      </c>
      <c r="W519" s="50" t="str">
        <f t="shared" si="94"/>
        <v>---</v>
      </c>
      <c r="X519" s="50" t="str">
        <f>IFERROR(ROUND(R519*INDEX('تعرفه ها'!A:Z,MATCH("عوارض آب به ازاء هر متر مکعب",'تعرفه ها'!$B:$B,0),MATCH(F519,'تعرفه ها'!$2:$2,0)),0),"---")</f>
        <v>---</v>
      </c>
      <c r="Y519" s="50" t="str">
        <f>IFERROR(ROUND(T519*INDEX('تعرفه ها'!A:Z,MATCH("جریمه مازاد مصرف آب به ازاء هر متر مکعب",'تعرفه ها'!$B:$B,0),MATCH(F519,'تعرفه ها'!$2:$2,0)),0),"---")</f>
        <v>---</v>
      </c>
      <c r="Z519" s="50" t="str">
        <f>IFERROR(ROUND(((W519+X519+Y519)*INDEX('تعرفه ها'!A:Z,MATCH("هزینه نگهداری و تعمیرات شبکه آب",'تعرفه ها'!$B:$B,0),MATCH(F519,'تعرفه ها'!$2:$2,0))/100),0),"---")</f>
        <v>---</v>
      </c>
      <c r="AA519" s="50" t="str">
        <f>IFERROR(IF(INDEX('اطلاعات دوره'!A:Z,MATCH(G519,'اطلاعات دوره'!C:C,0),MATCH("آب",'اطلاعات دوره'!$1:$1,0))="دارد",ROUND((W519+X519+Y519)*INDEX('تعرفه ها'!A:Z,MATCH("پیک فصلی آب",'تعرفه ها'!$B:$B,0),MATCH(F519,'تعرفه ها'!$2:$2,0))/100,0),0),"---")</f>
        <v>---</v>
      </c>
      <c r="AB519" s="50" t="str">
        <f>IFERROR(ROUND(SUM(W519+X519+Y519+Z519+AA519)*INDEX('تعرفه ها'!A:Z,MATCH("مالیات آب",'تعرفه ها'!$B:$B,0),MATCH(F519,'تعرفه ها'!$2:$2,0))/100,0),"---")</f>
        <v>---</v>
      </c>
      <c r="AC519" s="50" t="str">
        <f t="shared" si="95"/>
        <v>---</v>
      </c>
      <c r="AD519" s="50" t="str">
        <f t="shared" si="88"/>
        <v>---</v>
      </c>
      <c r="AE519" s="50" t="str">
        <f t="shared" si="96"/>
        <v>---</v>
      </c>
      <c r="AF519" s="50" t="str">
        <f t="shared" si="97"/>
        <v>---</v>
      </c>
      <c r="AG519" s="153" t="str">
        <f t="shared" si="98"/>
        <v>---</v>
      </c>
      <c r="AI519" s="183" t="str">
        <f>IFERROR(IF(INDEX(پرداخت!A:AZ,MATCH(A519&amp;" - "&amp;"آب",پرداخت!$B:$B,0),MATCH(G519,پرداخت!$1:$1,0))="نشده","نشده","شده"),"---")</f>
        <v>---</v>
      </c>
      <c r="AL519" s="144"/>
      <c r="AM519" s="144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/>
      <c r="BC519" s="30"/>
      <c r="BD519" s="30"/>
      <c r="BE519" s="30"/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  <c r="BT519" s="30"/>
      <c r="BU519" s="30"/>
      <c r="BV519" s="30"/>
      <c r="BW519" s="30"/>
      <c r="BX519" s="30"/>
      <c r="BY519" s="30"/>
      <c r="BZ519" s="30"/>
      <c r="CA519" s="30"/>
    </row>
    <row r="520" spans="1:79" ht="34.9" hidden="1" customHeight="1">
      <c r="A520" s="170"/>
      <c r="B520" s="47">
        <f>IFERROR(INDEX('اطلاعات انشعابات شرکتها'!A:BB,MATCH(A520,'اطلاعات انشعابات شرکتها'!A:A,0),MATCH(B$1,'اطلاعات انشعابات شرکتها'!$1:$1,0)),0)</f>
        <v>0</v>
      </c>
      <c r="C520" s="48">
        <f>IFERROR(INDEX('اطلاعات انشعابات شرکتها'!A:BB,MATCH(A520,'اطلاعات انشعابات شرکتها'!A:A,0),MATCH(C$1,'اطلاعات انشعابات شرکتها'!$1:$1,0)),0)</f>
        <v>0</v>
      </c>
      <c r="D520" s="45"/>
      <c r="E520" s="171"/>
      <c r="F520" s="170"/>
      <c r="G520" s="47" t="str">
        <f t="shared" si="89"/>
        <v>/</v>
      </c>
      <c r="H520" s="47">
        <f>IFERROR(INDEX('اطلاعات دوره'!A:Z,MATCH(G520,'اطلاعات دوره'!C:C,0),MATCH(H$1,'اطلاعات دوره'!$1:$1,0)),0)</f>
        <v>0</v>
      </c>
      <c r="I520" s="47">
        <f>IFERROR(INDEX('اطلاعات دوره'!A:Z,MATCH(G520,'اطلاعات دوره'!C:C,0),MATCH(I$1,'اطلاعات دوره'!$1:$1,0)),0)</f>
        <v>0</v>
      </c>
      <c r="J520" s="48">
        <f>IFERROR(INDEX('اطلاعات دوره'!A:Z,MATCH(G520,'اطلاعات دوره'!C:C,0),MATCH(J$1,'اطلاعات دوره'!$1:$1,0)),0)</f>
        <v>0</v>
      </c>
      <c r="K520" s="46"/>
      <c r="L520" s="158" t="str">
        <f>IFERROR(INDEX('اطلاعات دوره'!A:Z,MATCH(G520,'اطلاعات دوره'!C:C,0)-1,MATCH("عنوان",'اطلاعات دوره'!$1:$1,0)),"---")</f>
        <v>---</v>
      </c>
      <c r="M520" s="47" t="str">
        <f t="shared" si="90"/>
        <v>----</v>
      </c>
      <c r="N520" s="48" t="str">
        <f t="shared" si="91"/>
        <v>-/</v>
      </c>
      <c r="O520" s="45"/>
      <c r="P520" s="240">
        <f>IFERROR(INDEX('قرائت کنتور'!A:AZ,MATCH(A520&amp;"-"&amp;"آب",'قرائت کنتور'!B:B,0),MATCH(L520,'قرائت کنتور'!$1:$1,0)),0)</f>
        <v>0</v>
      </c>
      <c r="Q520" s="241">
        <f>IFERROR(INDEX('قرائت کنتور'!A:AZ,MATCH(A520&amp;"-"&amp;"آب",'قرائت کنتور'!B:B,0),MATCH(G520,'قرائت کنتور'!$1:$1,0)),0)</f>
        <v>0</v>
      </c>
      <c r="R520" s="241">
        <f t="shared" si="92"/>
        <v>0</v>
      </c>
      <c r="S520" s="241" t="str">
        <f>IFERROR(INDEX('اطلاعات انشعابات شرکتها'!A:AB,MATCH(A520,'اطلاعات انشعابات شرکتها'!A:A,0),MATCH(S$1,'اطلاعات انشعابات شرکتها'!$1:$1,0)),"---")</f>
        <v>---</v>
      </c>
      <c r="T520" s="227" t="str">
        <f t="shared" si="93"/>
        <v>---</v>
      </c>
      <c r="U520" s="45"/>
      <c r="V520" s="155" t="str">
        <f>IFERROR(INDEX('تعرفه ها'!A:Z,MATCH("بهای هر متر مکعب آب مصرفی",'تعرفه ها'!$B:$B,0),MATCH(F520,'تعرفه ها'!$2:$2,0)),"---")</f>
        <v>---</v>
      </c>
      <c r="W520" s="50" t="str">
        <f t="shared" si="94"/>
        <v>---</v>
      </c>
      <c r="X520" s="50" t="str">
        <f>IFERROR(ROUND(R520*INDEX('تعرفه ها'!A:Z,MATCH("عوارض آب به ازاء هر متر مکعب",'تعرفه ها'!$B:$B,0),MATCH(F520,'تعرفه ها'!$2:$2,0)),0),"---")</f>
        <v>---</v>
      </c>
      <c r="Y520" s="50" t="str">
        <f>IFERROR(ROUND(T520*INDEX('تعرفه ها'!A:Z,MATCH("جریمه مازاد مصرف آب به ازاء هر متر مکعب",'تعرفه ها'!$B:$B,0),MATCH(F520,'تعرفه ها'!$2:$2,0)),0),"---")</f>
        <v>---</v>
      </c>
      <c r="Z520" s="50" t="str">
        <f>IFERROR(ROUND(((W520+X520+Y520)*INDEX('تعرفه ها'!A:Z,MATCH("هزینه نگهداری و تعمیرات شبکه آب",'تعرفه ها'!$B:$B,0),MATCH(F520,'تعرفه ها'!$2:$2,0))/100),0),"---")</f>
        <v>---</v>
      </c>
      <c r="AA520" s="50" t="str">
        <f>IFERROR(IF(INDEX('اطلاعات دوره'!A:Z,MATCH(G520,'اطلاعات دوره'!C:C,0),MATCH("آب",'اطلاعات دوره'!$1:$1,0))="دارد",ROUND((W520+X520+Y520)*INDEX('تعرفه ها'!A:Z,MATCH("پیک فصلی آب",'تعرفه ها'!$B:$B,0),MATCH(F520,'تعرفه ها'!$2:$2,0))/100,0),0),"---")</f>
        <v>---</v>
      </c>
      <c r="AB520" s="50" t="str">
        <f>IFERROR(ROUND(SUM(W520+X520+Y520+Z520+AA520)*INDEX('تعرفه ها'!A:Z,MATCH("مالیات آب",'تعرفه ها'!$B:$B,0),MATCH(F520,'تعرفه ها'!$2:$2,0))/100,0),"---")</f>
        <v>---</v>
      </c>
      <c r="AC520" s="50" t="str">
        <f t="shared" si="95"/>
        <v>---</v>
      </c>
      <c r="AD520" s="50" t="str">
        <f t="shared" si="88"/>
        <v>---</v>
      </c>
      <c r="AE520" s="50" t="str">
        <f t="shared" si="96"/>
        <v>---</v>
      </c>
      <c r="AF520" s="50" t="str">
        <f t="shared" si="97"/>
        <v>---</v>
      </c>
      <c r="AG520" s="153" t="str">
        <f t="shared" si="98"/>
        <v>---</v>
      </c>
      <c r="AI520" s="183" t="str">
        <f>IFERROR(IF(INDEX(پرداخت!A:AZ,MATCH(A520&amp;" - "&amp;"آب",پرداخت!$B:$B,0),MATCH(G520,پرداخت!$1:$1,0))="نشده","نشده","شده"),"---")</f>
        <v>---</v>
      </c>
      <c r="AL520" s="144"/>
      <c r="AM520" s="144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/>
      <c r="BC520" s="30"/>
      <c r="BD520" s="30"/>
      <c r="BE520" s="30"/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  <c r="BT520" s="30"/>
      <c r="BU520" s="30"/>
      <c r="BV520" s="30"/>
      <c r="BW520" s="30"/>
      <c r="BX520" s="30"/>
      <c r="BY520" s="30"/>
      <c r="BZ520" s="30"/>
      <c r="CA520" s="30"/>
    </row>
    <row r="521" spans="1:79" ht="34.9" hidden="1" customHeight="1">
      <c r="A521" s="170"/>
      <c r="B521" s="47">
        <f>IFERROR(INDEX('اطلاعات انشعابات شرکتها'!A:BB,MATCH(A521,'اطلاعات انشعابات شرکتها'!A:A,0),MATCH(B$1,'اطلاعات انشعابات شرکتها'!$1:$1,0)),0)</f>
        <v>0</v>
      </c>
      <c r="C521" s="48">
        <f>IFERROR(INDEX('اطلاعات انشعابات شرکتها'!A:BB,MATCH(A521,'اطلاعات انشعابات شرکتها'!A:A,0),MATCH(C$1,'اطلاعات انشعابات شرکتها'!$1:$1,0)),0)</f>
        <v>0</v>
      </c>
      <c r="D521" s="45"/>
      <c r="E521" s="171"/>
      <c r="F521" s="170"/>
      <c r="G521" s="47" t="str">
        <f t="shared" si="89"/>
        <v>/</v>
      </c>
      <c r="H521" s="47">
        <f>IFERROR(INDEX('اطلاعات دوره'!A:Z,MATCH(G521,'اطلاعات دوره'!C:C,0),MATCH(H$1,'اطلاعات دوره'!$1:$1,0)),0)</f>
        <v>0</v>
      </c>
      <c r="I521" s="47">
        <f>IFERROR(INDEX('اطلاعات دوره'!A:Z,MATCH(G521,'اطلاعات دوره'!C:C,0),MATCH(I$1,'اطلاعات دوره'!$1:$1,0)),0)</f>
        <v>0</v>
      </c>
      <c r="J521" s="48">
        <f>IFERROR(INDEX('اطلاعات دوره'!A:Z,MATCH(G521,'اطلاعات دوره'!C:C,0),MATCH(J$1,'اطلاعات دوره'!$1:$1,0)),0)</f>
        <v>0</v>
      </c>
      <c r="K521" s="46"/>
      <c r="L521" s="158" t="str">
        <f>IFERROR(INDEX('اطلاعات دوره'!A:Z,MATCH(G521,'اطلاعات دوره'!C:C,0)-1,MATCH("عنوان",'اطلاعات دوره'!$1:$1,0)),"---")</f>
        <v>---</v>
      </c>
      <c r="M521" s="47" t="str">
        <f t="shared" si="90"/>
        <v>----</v>
      </c>
      <c r="N521" s="48" t="str">
        <f t="shared" si="91"/>
        <v>-/</v>
      </c>
      <c r="O521" s="45"/>
      <c r="P521" s="240">
        <f>IFERROR(INDEX('قرائت کنتور'!A:AZ,MATCH(A521&amp;"-"&amp;"آب",'قرائت کنتور'!B:B,0),MATCH(L521,'قرائت کنتور'!$1:$1,0)),0)</f>
        <v>0</v>
      </c>
      <c r="Q521" s="241">
        <f>IFERROR(INDEX('قرائت کنتور'!A:AZ,MATCH(A521&amp;"-"&amp;"آب",'قرائت کنتور'!B:B,0),MATCH(G521,'قرائت کنتور'!$1:$1,0)),0)</f>
        <v>0</v>
      </c>
      <c r="R521" s="241">
        <f t="shared" si="92"/>
        <v>0</v>
      </c>
      <c r="S521" s="241" t="str">
        <f>IFERROR(INDEX('اطلاعات انشعابات شرکتها'!A:AB,MATCH(A521,'اطلاعات انشعابات شرکتها'!A:A,0),MATCH(S$1,'اطلاعات انشعابات شرکتها'!$1:$1,0)),"---")</f>
        <v>---</v>
      </c>
      <c r="T521" s="227" t="str">
        <f t="shared" si="93"/>
        <v>---</v>
      </c>
      <c r="U521" s="45"/>
      <c r="V521" s="155" t="str">
        <f>IFERROR(INDEX('تعرفه ها'!A:Z,MATCH("بهای هر متر مکعب آب مصرفی",'تعرفه ها'!$B:$B,0),MATCH(F521,'تعرفه ها'!$2:$2,0)),"---")</f>
        <v>---</v>
      </c>
      <c r="W521" s="50" t="str">
        <f t="shared" si="94"/>
        <v>---</v>
      </c>
      <c r="X521" s="50" t="str">
        <f>IFERROR(ROUND(R521*INDEX('تعرفه ها'!A:Z,MATCH("عوارض آب به ازاء هر متر مکعب",'تعرفه ها'!$B:$B,0),MATCH(F521,'تعرفه ها'!$2:$2,0)),0),"---")</f>
        <v>---</v>
      </c>
      <c r="Y521" s="50" t="str">
        <f>IFERROR(ROUND(T521*INDEX('تعرفه ها'!A:Z,MATCH("جریمه مازاد مصرف آب به ازاء هر متر مکعب",'تعرفه ها'!$B:$B,0),MATCH(F521,'تعرفه ها'!$2:$2,0)),0),"---")</f>
        <v>---</v>
      </c>
      <c r="Z521" s="50" t="str">
        <f>IFERROR(ROUND(((W521+X521+Y521)*INDEX('تعرفه ها'!A:Z,MATCH("هزینه نگهداری و تعمیرات شبکه آب",'تعرفه ها'!$B:$B,0),MATCH(F521,'تعرفه ها'!$2:$2,0))/100),0),"---")</f>
        <v>---</v>
      </c>
      <c r="AA521" s="50" t="str">
        <f>IFERROR(IF(INDEX('اطلاعات دوره'!A:Z,MATCH(G521,'اطلاعات دوره'!C:C,0),MATCH("آب",'اطلاعات دوره'!$1:$1,0))="دارد",ROUND((W521+X521+Y521)*INDEX('تعرفه ها'!A:Z,MATCH("پیک فصلی آب",'تعرفه ها'!$B:$B,0),MATCH(F521,'تعرفه ها'!$2:$2,0))/100,0),0),"---")</f>
        <v>---</v>
      </c>
      <c r="AB521" s="50" t="str">
        <f>IFERROR(ROUND(SUM(W521+X521+Y521+Z521+AA521)*INDEX('تعرفه ها'!A:Z,MATCH("مالیات آب",'تعرفه ها'!$B:$B,0),MATCH(F521,'تعرفه ها'!$2:$2,0))/100,0),"---")</f>
        <v>---</v>
      </c>
      <c r="AC521" s="50" t="str">
        <f t="shared" si="95"/>
        <v>---</v>
      </c>
      <c r="AD521" s="50" t="str">
        <f t="shared" si="88"/>
        <v>---</v>
      </c>
      <c r="AE521" s="50" t="str">
        <f t="shared" si="96"/>
        <v>---</v>
      </c>
      <c r="AF521" s="50" t="str">
        <f t="shared" si="97"/>
        <v>---</v>
      </c>
      <c r="AG521" s="153" t="str">
        <f t="shared" si="98"/>
        <v>---</v>
      </c>
      <c r="AI521" s="183" t="str">
        <f>IFERROR(IF(INDEX(پرداخت!A:AZ,MATCH(A521&amp;" - "&amp;"آب",پرداخت!$B:$B,0),MATCH(G521,پرداخت!$1:$1,0))="نشده","نشده","شده"),"---")</f>
        <v>---</v>
      </c>
      <c r="AL521" s="144"/>
      <c r="AM521" s="144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/>
      <c r="BC521" s="30"/>
      <c r="BD521" s="30"/>
      <c r="BE521" s="30"/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  <c r="BT521" s="30"/>
      <c r="BU521" s="30"/>
      <c r="BV521" s="30"/>
      <c r="BW521" s="30"/>
      <c r="BX521" s="30"/>
      <c r="BY521" s="30"/>
      <c r="BZ521" s="30"/>
      <c r="CA521" s="30"/>
    </row>
    <row r="522" spans="1:79" ht="34.9" hidden="1" customHeight="1">
      <c r="A522" s="170"/>
      <c r="B522" s="47">
        <f>IFERROR(INDEX('اطلاعات انشعابات شرکتها'!A:BB,MATCH(A522,'اطلاعات انشعابات شرکتها'!A:A,0),MATCH(B$1,'اطلاعات انشعابات شرکتها'!$1:$1,0)),0)</f>
        <v>0</v>
      </c>
      <c r="C522" s="48">
        <f>IFERROR(INDEX('اطلاعات انشعابات شرکتها'!A:BB,MATCH(A522,'اطلاعات انشعابات شرکتها'!A:A,0),MATCH(C$1,'اطلاعات انشعابات شرکتها'!$1:$1,0)),0)</f>
        <v>0</v>
      </c>
      <c r="D522" s="45"/>
      <c r="E522" s="171"/>
      <c r="F522" s="170"/>
      <c r="G522" s="47" t="str">
        <f t="shared" si="89"/>
        <v>/</v>
      </c>
      <c r="H522" s="47">
        <f>IFERROR(INDEX('اطلاعات دوره'!A:Z,MATCH(G522,'اطلاعات دوره'!C:C,0),MATCH(H$1,'اطلاعات دوره'!$1:$1,0)),0)</f>
        <v>0</v>
      </c>
      <c r="I522" s="47">
        <f>IFERROR(INDEX('اطلاعات دوره'!A:Z,MATCH(G522,'اطلاعات دوره'!C:C,0),MATCH(I$1,'اطلاعات دوره'!$1:$1,0)),0)</f>
        <v>0</v>
      </c>
      <c r="J522" s="48">
        <f>IFERROR(INDEX('اطلاعات دوره'!A:Z,MATCH(G522,'اطلاعات دوره'!C:C,0),MATCH(J$1,'اطلاعات دوره'!$1:$1,0)),0)</f>
        <v>0</v>
      </c>
      <c r="K522" s="46"/>
      <c r="L522" s="158" t="str">
        <f>IFERROR(INDEX('اطلاعات دوره'!A:Z,MATCH(G522,'اطلاعات دوره'!C:C,0)-1,MATCH("عنوان",'اطلاعات دوره'!$1:$1,0)),"---")</f>
        <v>---</v>
      </c>
      <c r="M522" s="47" t="str">
        <f t="shared" si="90"/>
        <v>----</v>
      </c>
      <c r="N522" s="48" t="str">
        <f t="shared" si="91"/>
        <v>-/</v>
      </c>
      <c r="O522" s="45"/>
      <c r="P522" s="240">
        <f>IFERROR(INDEX('قرائت کنتور'!A:AZ,MATCH(A522&amp;"-"&amp;"آب",'قرائت کنتور'!B:B,0),MATCH(L522,'قرائت کنتور'!$1:$1,0)),0)</f>
        <v>0</v>
      </c>
      <c r="Q522" s="241">
        <f>IFERROR(INDEX('قرائت کنتور'!A:AZ,MATCH(A522&amp;"-"&amp;"آب",'قرائت کنتور'!B:B,0),MATCH(G522,'قرائت کنتور'!$1:$1,0)),0)</f>
        <v>0</v>
      </c>
      <c r="R522" s="241">
        <f t="shared" si="92"/>
        <v>0</v>
      </c>
      <c r="S522" s="241" t="str">
        <f>IFERROR(INDEX('اطلاعات انشعابات شرکتها'!A:AB,MATCH(A522,'اطلاعات انشعابات شرکتها'!A:A,0),MATCH(S$1,'اطلاعات انشعابات شرکتها'!$1:$1,0)),"---")</f>
        <v>---</v>
      </c>
      <c r="T522" s="227" t="str">
        <f t="shared" si="93"/>
        <v>---</v>
      </c>
      <c r="U522" s="45"/>
      <c r="V522" s="155" t="str">
        <f>IFERROR(INDEX('تعرفه ها'!A:Z,MATCH("بهای هر متر مکعب آب مصرفی",'تعرفه ها'!$B:$B,0),MATCH(F522,'تعرفه ها'!$2:$2,0)),"---")</f>
        <v>---</v>
      </c>
      <c r="W522" s="50" t="str">
        <f t="shared" si="94"/>
        <v>---</v>
      </c>
      <c r="X522" s="50" t="str">
        <f>IFERROR(ROUND(R522*INDEX('تعرفه ها'!A:Z,MATCH("عوارض آب به ازاء هر متر مکعب",'تعرفه ها'!$B:$B,0),MATCH(F522,'تعرفه ها'!$2:$2,0)),0),"---")</f>
        <v>---</v>
      </c>
      <c r="Y522" s="50" t="str">
        <f>IFERROR(ROUND(T522*INDEX('تعرفه ها'!A:Z,MATCH("جریمه مازاد مصرف آب به ازاء هر متر مکعب",'تعرفه ها'!$B:$B,0),MATCH(F522,'تعرفه ها'!$2:$2,0)),0),"---")</f>
        <v>---</v>
      </c>
      <c r="Z522" s="50" t="str">
        <f>IFERROR(ROUND(((W522+X522+Y522)*INDEX('تعرفه ها'!A:Z,MATCH("هزینه نگهداری و تعمیرات شبکه آب",'تعرفه ها'!$B:$B,0),MATCH(F522,'تعرفه ها'!$2:$2,0))/100),0),"---")</f>
        <v>---</v>
      </c>
      <c r="AA522" s="50" t="str">
        <f>IFERROR(IF(INDEX('اطلاعات دوره'!A:Z,MATCH(G522,'اطلاعات دوره'!C:C,0),MATCH("آب",'اطلاعات دوره'!$1:$1,0))="دارد",ROUND((W522+X522+Y522)*INDEX('تعرفه ها'!A:Z,MATCH("پیک فصلی آب",'تعرفه ها'!$B:$B,0),MATCH(F522,'تعرفه ها'!$2:$2,0))/100,0),0),"---")</f>
        <v>---</v>
      </c>
      <c r="AB522" s="50" t="str">
        <f>IFERROR(ROUND(SUM(W522+X522+Y522+Z522+AA522)*INDEX('تعرفه ها'!A:Z,MATCH("مالیات آب",'تعرفه ها'!$B:$B,0),MATCH(F522,'تعرفه ها'!$2:$2,0))/100,0),"---")</f>
        <v>---</v>
      </c>
      <c r="AC522" s="50" t="str">
        <f t="shared" si="95"/>
        <v>---</v>
      </c>
      <c r="AD522" s="50" t="str">
        <f t="shared" si="88"/>
        <v>---</v>
      </c>
      <c r="AE522" s="50" t="str">
        <f t="shared" si="96"/>
        <v>---</v>
      </c>
      <c r="AF522" s="50" t="str">
        <f t="shared" si="97"/>
        <v>---</v>
      </c>
      <c r="AG522" s="153" t="str">
        <f t="shared" si="98"/>
        <v>---</v>
      </c>
      <c r="AI522" s="183" t="str">
        <f>IFERROR(IF(INDEX(پرداخت!A:AZ,MATCH(A522&amp;" - "&amp;"آب",پرداخت!$B:$B,0),MATCH(G522,پرداخت!$1:$1,0))="نشده","نشده","شده"),"---")</f>
        <v>---</v>
      </c>
      <c r="AL522" s="144"/>
      <c r="AM522" s="144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  <c r="BT522" s="30"/>
      <c r="BU522" s="30"/>
      <c r="BV522" s="30"/>
      <c r="BW522" s="30"/>
      <c r="BX522" s="30"/>
      <c r="BY522" s="30"/>
      <c r="BZ522" s="30"/>
      <c r="CA522" s="30"/>
    </row>
    <row r="523" spans="1:79" ht="34.9" hidden="1" customHeight="1">
      <c r="A523" s="170"/>
      <c r="B523" s="47">
        <f>IFERROR(INDEX('اطلاعات انشعابات شرکتها'!A:BB,MATCH(A523,'اطلاعات انشعابات شرکتها'!A:A,0),MATCH(B$1,'اطلاعات انشعابات شرکتها'!$1:$1,0)),0)</f>
        <v>0</v>
      </c>
      <c r="C523" s="48">
        <f>IFERROR(INDEX('اطلاعات انشعابات شرکتها'!A:BB,MATCH(A523,'اطلاعات انشعابات شرکتها'!A:A,0),MATCH(C$1,'اطلاعات انشعابات شرکتها'!$1:$1,0)),0)</f>
        <v>0</v>
      </c>
      <c r="D523" s="45"/>
      <c r="E523" s="171"/>
      <c r="F523" s="170"/>
      <c r="G523" s="47" t="str">
        <f t="shared" si="89"/>
        <v>/</v>
      </c>
      <c r="H523" s="47">
        <f>IFERROR(INDEX('اطلاعات دوره'!A:Z,MATCH(G523,'اطلاعات دوره'!C:C,0),MATCH(H$1,'اطلاعات دوره'!$1:$1,0)),0)</f>
        <v>0</v>
      </c>
      <c r="I523" s="47">
        <f>IFERROR(INDEX('اطلاعات دوره'!A:Z,MATCH(G523,'اطلاعات دوره'!C:C,0),MATCH(I$1,'اطلاعات دوره'!$1:$1,0)),0)</f>
        <v>0</v>
      </c>
      <c r="J523" s="48">
        <f>IFERROR(INDEX('اطلاعات دوره'!A:Z,MATCH(G523,'اطلاعات دوره'!C:C,0),MATCH(J$1,'اطلاعات دوره'!$1:$1,0)),0)</f>
        <v>0</v>
      </c>
      <c r="K523" s="46"/>
      <c r="L523" s="158" t="str">
        <f>IFERROR(INDEX('اطلاعات دوره'!A:Z,MATCH(G523,'اطلاعات دوره'!C:C,0)-1,MATCH("عنوان",'اطلاعات دوره'!$1:$1,0)),"---")</f>
        <v>---</v>
      </c>
      <c r="M523" s="47" t="str">
        <f t="shared" si="90"/>
        <v>----</v>
      </c>
      <c r="N523" s="48" t="str">
        <f t="shared" si="91"/>
        <v>-/</v>
      </c>
      <c r="O523" s="45"/>
      <c r="P523" s="240">
        <f>IFERROR(INDEX('قرائت کنتور'!A:AZ,MATCH(A523&amp;"-"&amp;"آب",'قرائت کنتور'!B:B,0),MATCH(L523,'قرائت کنتور'!$1:$1,0)),0)</f>
        <v>0</v>
      </c>
      <c r="Q523" s="241">
        <f>IFERROR(INDEX('قرائت کنتور'!A:AZ,MATCH(A523&amp;"-"&amp;"آب",'قرائت کنتور'!B:B,0),MATCH(G523,'قرائت کنتور'!$1:$1,0)),0)</f>
        <v>0</v>
      </c>
      <c r="R523" s="241">
        <f t="shared" si="92"/>
        <v>0</v>
      </c>
      <c r="S523" s="241" t="str">
        <f>IFERROR(INDEX('اطلاعات انشعابات شرکتها'!A:AB,MATCH(A523,'اطلاعات انشعابات شرکتها'!A:A,0),MATCH(S$1,'اطلاعات انشعابات شرکتها'!$1:$1,0)),"---")</f>
        <v>---</v>
      </c>
      <c r="T523" s="227" t="str">
        <f t="shared" si="93"/>
        <v>---</v>
      </c>
      <c r="U523" s="45"/>
      <c r="V523" s="155" t="str">
        <f>IFERROR(INDEX('تعرفه ها'!A:Z,MATCH("بهای هر متر مکعب آب مصرفی",'تعرفه ها'!$B:$B,0),MATCH(F523,'تعرفه ها'!$2:$2,0)),"---")</f>
        <v>---</v>
      </c>
      <c r="W523" s="50" t="str">
        <f t="shared" si="94"/>
        <v>---</v>
      </c>
      <c r="X523" s="50" t="str">
        <f>IFERROR(ROUND(R523*INDEX('تعرفه ها'!A:Z,MATCH("عوارض آب به ازاء هر متر مکعب",'تعرفه ها'!$B:$B,0),MATCH(F523,'تعرفه ها'!$2:$2,0)),0),"---")</f>
        <v>---</v>
      </c>
      <c r="Y523" s="50" t="str">
        <f>IFERROR(ROUND(T523*INDEX('تعرفه ها'!A:Z,MATCH("جریمه مازاد مصرف آب به ازاء هر متر مکعب",'تعرفه ها'!$B:$B,0),MATCH(F523,'تعرفه ها'!$2:$2,0)),0),"---")</f>
        <v>---</v>
      </c>
      <c r="Z523" s="50" t="str">
        <f>IFERROR(ROUND(((W523+X523+Y523)*INDEX('تعرفه ها'!A:Z,MATCH("هزینه نگهداری و تعمیرات شبکه آب",'تعرفه ها'!$B:$B,0),MATCH(F523,'تعرفه ها'!$2:$2,0))/100),0),"---")</f>
        <v>---</v>
      </c>
      <c r="AA523" s="50" t="str">
        <f>IFERROR(IF(INDEX('اطلاعات دوره'!A:Z,MATCH(G523,'اطلاعات دوره'!C:C,0),MATCH("آب",'اطلاعات دوره'!$1:$1,0))="دارد",ROUND((W523+X523+Y523)*INDEX('تعرفه ها'!A:Z,MATCH("پیک فصلی آب",'تعرفه ها'!$B:$B,0),MATCH(F523,'تعرفه ها'!$2:$2,0))/100,0),0),"---")</f>
        <v>---</v>
      </c>
      <c r="AB523" s="50" t="str">
        <f>IFERROR(ROUND(SUM(W523+X523+Y523+Z523+AA523)*INDEX('تعرفه ها'!A:Z,MATCH("مالیات آب",'تعرفه ها'!$B:$B,0),MATCH(F523,'تعرفه ها'!$2:$2,0))/100,0),"---")</f>
        <v>---</v>
      </c>
      <c r="AC523" s="50" t="str">
        <f t="shared" si="95"/>
        <v>---</v>
      </c>
      <c r="AD523" s="50" t="str">
        <f t="shared" si="88"/>
        <v>---</v>
      </c>
      <c r="AE523" s="50" t="str">
        <f t="shared" si="96"/>
        <v>---</v>
      </c>
      <c r="AF523" s="50" t="str">
        <f t="shared" si="97"/>
        <v>---</v>
      </c>
      <c r="AG523" s="153" t="str">
        <f t="shared" si="98"/>
        <v>---</v>
      </c>
      <c r="AI523" s="183" t="str">
        <f>IFERROR(IF(INDEX(پرداخت!A:AZ,MATCH(A523&amp;" - "&amp;"آب",پرداخت!$B:$B,0),MATCH(G523,پرداخت!$1:$1,0))="نشده","نشده","شده"),"---")</f>
        <v>---</v>
      </c>
      <c r="AL523" s="144"/>
      <c r="AM523" s="144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</row>
    <row r="524" spans="1:79" ht="34.9" hidden="1" customHeight="1">
      <c r="A524" s="170"/>
      <c r="B524" s="47">
        <f>IFERROR(INDEX('اطلاعات انشعابات شرکتها'!A:BB,MATCH(A524,'اطلاعات انشعابات شرکتها'!A:A,0),MATCH(B$1,'اطلاعات انشعابات شرکتها'!$1:$1,0)),0)</f>
        <v>0</v>
      </c>
      <c r="C524" s="48">
        <f>IFERROR(INDEX('اطلاعات انشعابات شرکتها'!A:BB,MATCH(A524,'اطلاعات انشعابات شرکتها'!A:A,0),MATCH(C$1,'اطلاعات انشعابات شرکتها'!$1:$1,0)),0)</f>
        <v>0</v>
      </c>
      <c r="D524" s="45"/>
      <c r="E524" s="171"/>
      <c r="F524" s="170"/>
      <c r="G524" s="47" t="str">
        <f t="shared" si="89"/>
        <v>/</v>
      </c>
      <c r="H524" s="47">
        <f>IFERROR(INDEX('اطلاعات دوره'!A:Z,MATCH(G524,'اطلاعات دوره'!C:C,0),MATCH(H$1,'اطلاعات دوره'!$1:$1,0)),0)</f>
        <v>0</v>
      </c>
      <c r="I524" s="47">
        <f>IFERROR(INDEX('اطلاعات دوره'!A:Z,MATCH(G524,'اطلاعات دوره'!C:C,0),MATCH(I$1,'اطلاعات دوره'!$1:$1,0)),0)</f>
        <v>0</v>
      </c>
      <c r="J524" s="48">
        <f>IFERROR(INDEX('اطلاعات دوره'!A:Z,MATCH(G524,'اطلاعات دوره'!C:C,0),MATCH(J$1,'اطلاعات دوره'!$1:$1,0)),0)</f>
        <v>0</v>
      </c>
      <c r="K524" s="46"/>
      <c r="L524" s="158" t="str">
        <f>IFERROR(INDEX('اطلاعات دوره'!A:Z,MATCH(G524,'اطلاعات دوره'!C:C,0)-1,MATCH("عنوان",'اطلاعات دوره'!$1:$1,0)),"---")</f>
        <v>---</v>
      </c>
      <c r="M524" s="47" t="str">
        <f t="shared" si="90"/>
        <v>----</v>
      </c>
      <c r="N524" s="48" t="str">
        <f t="shared" si="91"/>
        <v>-/</v>
      </c>
      <c r="O524" s="45"/>
      <c r="P524" s="240">
        <f>IFERROR(INDEX('قرائت کنتور'!A:AZ,MATCH(A524&amp;"-"&amp;"آب",'قرائت کنتور'!B:B,0),MATCH(L524,'قرائت کنتور'!$1:$1,0)),0)</f>
        <v>0</v>
      </c>
      <c r="Q524" s="241">
        <f>IFERROR(INDEX('قرائت کنتور'!A:AZ,MATCH(A524&amp;"-"&amp;"آب",'قرائت کنتور'!B:B,0),MATCH(G524,'قرائت کنتور'!$1:$1,0)),0)</f>
        <v>0</v>
      </c>
      <c r="R524" s="241">
        <f t="shared" si="92"/>
        <v>0</v>
      </c>
      <c r="S524" s="241" t="str">
        <f>IFERROR(INDEX('اطلاعات انشعابات شرکتها'!A:AB,MATCH(A524,'اطلاعات انشعابات شرکتها'!A:A,0),MATCH(S$1,'اطلاعات انشعابات شرکتها'!$1:$1,0)),"---")</f>
        <v>---</v>
      </c>
      <c r="T524" s="227" t="str">
        <f t="shared" si="93"/>
        <v>---</v>
      </c>
      <c r="U524" s="45"/>
      <c r="V524" s="155" t="str">
        <f>IFERROR(INDEX('تعرفه ها'!A:Z,MATCH("بهای هر متر مکعب آب مصرفی",'تعرفه ها'!$B:$B,0),MATCH(F524,'تعرفه ها'!$2:$2,0)),"---")</f>
        <v>---</v>
      </c>
      <c r="W524" s="50" t="str">
        <f t="shared" si="94"/>
        <v>---</v>
      </c>
      <c r="X524" s="50" t="str">
        <f>IFERROR(ROUND(R524*INDEX('تعرفه ها'!A:Z,MATCH("عوارض آب به ازاء هر متر مکعب",'تعرفه ها'!$B:$B,0),MATCH(F524,'تعرفه ها'!$2:$2,0)),0),"---")</f>
        <v>---</v>
      </c>
      <c r="Y524" s="50" t="str">
        <f>IFERROR(ROUND(T524*INDEX('تعرفه ها'!A:Z,MATCH("جریمه مازاد مصرف آب به ازاء هر متر مکعب",'تعرفه ها'!$B:$B,0),MATCH(F524,'تعرفه ها'!$2:$2,0)),0),"---")</f>
        <v>---</v>
      </c>
      <c r="Z524" s="50" t="str">
        <f>IFERROR(ROUND(((W524+X524+Y524)*INDEX('تعرفه ها'!A:Z,MATCH("هزینه نگهداری و تعمیرات شبکه آب",'تعرفه ها'!$B:$B,0),MATCH(F524,'تعرفه ها'!$2:$2,0))/100),0),"---")</f>
        <v>---</v>
      </c>
      <c r="AA524" s="50" t="str">
        <f>IFERROR(IF(INDEX('اطلاعات دوره'!A:Z,MATCH(G524,'اطلاعات دوره'!C:C,0),MATCH("آب",'اطلاعات دوره'!$1:$1,0))="دارد",ROUND((W524+X524+Y524)*INDEX('تعرفه ها'!A:Z,MATCH("پیک فصلی آب",'تعرفه ها'!$B:$B,0),MATCH(F524,'تعرفه ها'!$2:$2,0))/100,0),0),"---")</f>
        <v>---</v>
      </c>
      <c r="AB524" s="50" t="str">
        <f>IFERROR(ROUND(SUM(W524+X524+Y524+Z524+AA524)*INDEX('تعرفه ها'!A:Z,MATCH("مالیات آب",'تعرفه ها'!$B:$B,0),MATCH(F524,'تعرفه ها'!$2:$2,0))/100,0),"---")</f>
        <v>---</v>
      </c>
      <c r="AC524" s="50" t="str">
        <f t="shared" si="95"/>
        <v>---</v>
      </c>
      <c r="AD524" s="50" t="str">
        <f t="shared" si="88"/>
        <v>---</v>
      </c>
      <c r="AE524" s="50" t="str">
        <f t="shared" si="96"/>
        <v>---</v>
      </c>
      <c r="AF524" s="50" t="str">
        <f t="shared" si="97"/>
        <v>---</v>
      </c>
      <c r="AG524" s="153" t="str">
        <f t="shared" si="98"/>
        <v>---</v>
      </c>
      <c r="AI524" s="183" t="str">
        <f>IFERROR(IF(INDEX(پرداخت!A:AZ,MATCH(A524&amp;" - "&amp;"آب",پرداخت!$B:$B,0),MATCH(G524,پرداخت!$1:$1,0))="نشده","نشده","شده"),"---")</f>
        <v>---</v>
      </c>
      <c r="AL524" s="144"/>
      <c r="AM524" s="144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  <c r="BT524" s="30"/>
      <c r="BU524" s="30"/>
      <c r="BV524" s="30"/>
      <c r="BW524" s="30"/>
      <c r="BX524" s="30"/>
      <c r="BY524" s="30"/>
      <c r="BZ524" s="30"/>
      <c r="CA524" s="30"/>
    </row>
    <row r="525" spans="1:79" ht="34.9" hidden="1" customHeight="1">
      <c r="A525" s="170"/>
      <c r="B525" s="47">
        <f>IFERROR(INDEX('اطلاعات انشعابات شرکتها'!A:BB,MATCH(A525,'اطلاعات انشعابات شرکتها'!A:A,0),MATCH(B$1,'اطلاعات انشعابات شرکتها'!$1:$1,0)),0)</f>
        <v>0</v>
      </c>
      <c r="C525" s="48">
        <f>IFERROR(INDEX('اطلاعات انشعابات شرکتها'!A:BB,MATCH(A525,'اطلاعات انشعابات شرکتها'!A:A,0),MATCH(C$1,'اطلاعات انشعابات شرکتها'!$1:$1,0)),0)</f>
        <v>0</v>
      </c>
      <c r="D525" s="45"/>
      <c r="E525" s="171"/>
      <c r="F525" s="170"/>
      <c r="G525" s="47" t="str">
        <f t="shared" si="89"/>
        <v>/</v>
      </c>
      <c r="H525" s="47">
        <f>IFERROR(INDEX('اطلاعات دوره'!A:Z,MATCH(G525,'اطلاعات دوره'!C:C,0),MATCH(H$1,'اطلاعات دوره'!$1:$1,0)),0)</f>
        <v>0</v>
      </c>
      <c r="I525" s="47">
        <f>IFERROR(INDEX('اطلاعات دوره'!A:Z,MATCH(G525,'اطلاعات دوره'!C:C,0),MATCH(I$1,'اطلاعات دوره'!$1:$1,0)),0)</f>
        <v>0</v>
      </c>
      <c r="J525" s="48">
        <f>IFERROR(INDEX('اطلاعات دوره'!A:Z,MATCH(G525,'اطلاعات دوره'!C:C,0),MATCH(J$1,'اطلاعات دوره'!$1:$1,0)),0)</f>
        <v>0</v>
      </c>
      <c r="K525" s="46"/>
      <c r="L525" s="158" t="str">
        <f>IFERROR(INDEX('اطلاعات دوره'!A:Z,MATCH(G525,'اطلاعات دوره'!C:C,0)-1,MATCH("عنوان",'اطلاعات دوره'!$1:$1,0)),"---")</f>
        <v>---</v>
      </c>
      <c r="M525" s="47" t="str">
        <f t="shared" si="90"/>
        <v>----</v>
      </c>
      <c r="N525" s="48" t="str">
        <f t="shared" si="91"/>
        <v>-/</v>
      </c>
      <c r="O525" s="45"/>
      <c r="P525" s="240">
        <f>IFERROR(INDEX('قرائت کنتور'!A:AZ,MATCH(A525&amp;"-"&amp;"آب",'قرائت کنتور'!B:B,0),MATCH(L525,'قرائت کنتور'!$1:$1,0)),0)</f>
        <v>0</v>
      </c>
      <c r="Q525" s="241">
        <f>IFERROR(INDEX('قرائت کنتور'!A:AZ,MATCH(A525&amp;"-"&amp;"آب",'قرائت کنتور'!B:B,0),MATCH(G525,'قرائت کنتور'!$1:$1,0)),0)</f>
        <v>0</v>
      </c>
      <c r="R525" s="241">
        <f t="shared" si="92"/>
        <v>0</v>
      </c>
      <c r="S525" s="241" t="str">
        <f>IFERROR(INDEX('اطلاعات انشعابات شرکتها'!A:AB,MATCH(A525,'اطلاعات انشعابات شرکتها'!A:A,0),MATCH(S$1,'اطلاعات انشعابات شرکتها'!$1:$1,0)),"---")</f>
        <v>---</v>
      </c>
      <c r="T525" s="227" t="str">
        <f t="shared" si="93"/>
        <v>---</v>
      </c>
      <c r="U525" s="45"/>
      <c r="V525" s="155" t="str">
        <f>IFERROR(INDEX('تعرفه ها'!A:Z,MATCH("بهای هر متر مکعب آب مصرفی",'تعرفه ها'!$B:$B,0),MATCH(F525,'تعرفه ها'!$2:$2,0)),"---")</f>
        <v>---</v>
      </c>
      <c r="W525" s="50" t="str">
        <f t="shared" si="94"/>
        <v>---</v>
      </c>
      <c r="X525" s="50" t="str">
        <f>IFERROR(ROUND(R525*INDEX('تعرفه ها'!A:Z,MATCH("عوارض آب به ازاء هر متر مکعب",'تعرفه ها'!$B:$B,0),MATCH(F525,'تعرفه ها'!$2:$2,0)),0),"---")</f>
        <v>---</v>
      </c>
      <c r="Y525" s="50" t="str">
        <f>IFERROR(ROUND(T525*INDEX('تعرفه ها'!A:Z,MATCH("جریمه مازاد مصرف آب به ازاء هر متر مکعب",'تعرفه ها'!$B:$B,0),MATCH(F525,'تعرفه ها'!$2:$2,0)),0),"---")</f>
        <v>---</v>
      </c>
      <c r="Z525" s="50" t="str">
        <f>IFERROR(ROUND(((W525+X525+Y525)*INDEX('تعرفه ها'!A:Z,MATCH("هزینه نگهداری و تعمیرات شبکه آب",'تعرفه ها'!$B:$B,0),MATCH(F525,'تعرفه ها'!$2:$2,0))/100),0),"---")</f>
        <v>---</v>
      </c>
      <c r="AA525" s="50" t="str">
        <f>IFERROR(IF(INDEX('اطلاعات دوره'!A:Z,MATCH(G525,'اطلاعات دوره'!C:C,0),MATCH("آب",'اطلاعات دوره'!$1:$1,0))="دارد",ROUND((W525+X525+Y525)*INDEX('تعرفه ها'!A:Z,MATCH("پیک فصلی آب",'تعرفه ها'!$B:$B,0),MATCH(F525,'تعرفه ها'!$2:$2,0))/100,0),0),"---")</f>
        <v>---</v>
      </c>
      <c r="AB525" s="50" t="str">
        <f>IFERROR(ROUND(SUM(W525+X525+Y525+Z525+AA525)*INDEX('تعرفه ها'!A:Z,MATCH("مالیات آب",'تعرفه ها'!$B:$B,0),MATCH(F525,'تعرفه ها'!$2:$2,0))/100,0),"---")</f>
        <v>---</v>
      </c>
      <c r="AC525" s="50" t="str">
        <f t="shared" si="95"/>
        <v>---</v>
      </c>
      <c r="AD525" s="50" t="str">
        <f t="shared" si="88"/>
        <v>---</v>
      </c>
      <c r="AE525" s="50" t="str">
        <f t="shared" si="96"/>
        <v>---</v>
      </c>
      <c r="AF525" s="50" t="str">
        <f t="shared" si="97"/>
        <v>---</v>
      </c>
      <c r="AG525" s="153" t="str">
        <f t="shared" si="98"/>
        <v>---</v>
      </c>
      <c r="AI525" s="183" t="str">
        <f>IFERROR(IF(INDEX(پرداخت!A:AZ,MATCH(A525&amp;" - "&amp;"آب",پرداخت!$B:$B,0),MATCH(G525,پرداخت!$1:$1,0))="نشده","نشده","شده"),"---")</f>
        <v>---</v>
      </c>
      <c r="AL525" s="144"/>
      <c r="AM525" s="144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/>
      <c r="BC525" s="30"/>
      <c r="BD525" s="30"/>
      <c r="BE525" s="30"/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  <c r="BT525" s="30"/>
      <c r="BU525" s="30"/>
      <c r="BV525" s="30"/>
      <c r="BW525" s="30"/>
      <c r="BX525" s="30"/>
      <c r="BY525" s="30"/>
      <c r="BZ525" s="30"/>
      <c r="CA525" s="30"/>
    </row>
    <row r="526" spans="1:79" ht="34.9" hidden="1" customHeight="1">
      <c r="A526" s="170"/>
      <c r="B526" s="47">
        <f>IFERROR(INDEX('اطلاعات انشعابات شرکتها'!A:BB,MATCH(A526,'اطلاعات انشعابات شرکتها'!A:A,0),MATCH(B$1,'اطلاعات انشعابات شرکتها'!$1:$1,0)),0)</f>
        <v>0</v>
      </c>
      <c r="C526" s="48">
        <f>IFERROR(INDEX('اطلاعات انشعابات شرکتها'!A:BB,MATCH(A526,'اطلاعات انشعابات شرکتها'!A:A,0),MATCH(C$1,'اطلاعات انشعابات شرکتها'!$1:$1,0)),0)</f>
        <v>0</v>
      </c>
      <c r="D526" s="45"/>
      <c r="E526" s="171"/>
      <c r="F526" s="170"/>
      <c r="G526" s="47" t="str">
        <f t="shared" si="89"/>
        <v>/</v>
      </c>
      <c r="H526" s="47">
        <f>IFERROR(INDEX('اطلاعات دوره'!A:Z,MATCH(G526,'اطلاعات دوره'!C:C,0),MATCH(H$1,'اطلاعات دوره'!$1:$1,0)),0)</f>
        <v>0</v>
      </c>
      <c r="I526" s="47">
        <f>IFERROR(INDEX('اطلاعات دوره'!A:Z,MATCH(G526,'اطلاعات دوره'!C:C,0),MATCH(I$1,'اطلاعات دوره'!$1:$1,0)),0)</f>
        <v>0</v>
      </c>
      <c r="J526" s="48">
        <f>IFERROR(INDEX('اطلاعات دوره'!A:Z,MATCH(G526,'اطلاعات دوره'!C:C,0),MATCH(J$1,'اطلاعات دوره'!$1:$1,0)),0)</f>
        <v>0</v>
      </c>
      <c r="K526" s="46"/>
      <c r="L526" s="158" t="str">
        <f>IFERROR(INDEX('اطلاعات دوره'!A:Z,MATCH(G526,'اطلاعات دوره'!C:C,0)-1,MATCH("عنوان",'اطلاعات دوره'!$1:$1,0)),"---")</f>
        <v>---</v>
      </c>
      <c r="M526" s="47" t="str">
        <f t="shared" si="90"/>
        <v>----</v>
      </c>
      <c r="N526" s="48" t="str">
        <f t="shared" si="91"/>
        <v>-/</v>
      </c>
      <c r="O526" s="45"/>
      <c r="P526" s="240">
        <f>IFERROR(INDEX('قرائت کنتور'!A:AZ,MATCH(A526&amp;"-"&amp;"آب",'قرائت کنتور'!B:B,0),MATCH(L526,'قرائت کنتور'!$1:$1,0)),0)</f>
        <v>0</v>
      </c>
      <c r="Q526" s="241">
        <f>IFERROR(INDEX('قرائت کنتور'!A:AZ,MATCH(A526&amp;"-"&amp;"آب",'قرائت کنتور'!B:B,0),MATCH(G526,'قرائت کنتور'!$1:$1,0)),0)</f>
        <v>0</v>
      </c>
      <c r="R526" s="241">
        <f t="shared" si="92"/>
        <v>0</v>
      </c>
      <c r="S526" s="241" t="str">
        <f>IFERROR(INDEX('اطلاعات انشعابات شرکتها'!A:AB,MATCH(A526,'اطلاعات انشعابات شرکتها'!A:A,0),MATCH(S$1,'اطلاعات انشعابات شرکتها'!$1:$1,0)),"---")</f>
        <v>---</v>
      </c>
      <c r="T526" s="227" t="str">
        <f t="shared" si="93"/>
        <v>---</v>
      </c>
      <c r="U526" s="45"/>
      <c r="V526" s="155" t="str">
        <f>IFERROR(INDEX('تعرفه ها'!A:Z,MATCH("بهای هر متر مکعب آب مصرفی",'تعرفه ها'!$B:$B,0),MATCH(F526,'تعرفه ها'!$2:$2,0)),"---")</f>
        <v>---</v>
      </c>
      <c r="W526" s="50" t="str">
        <f t="shared" si="94"/>
        <v>---</v>
      </c>
      <c r="X526" s="50" t="str">
        <f>IFERROR(ROUND(R526*INDEX('تعرفه ها'!A:Z,MATCH("عوارض آب به ازاء هر متر مکعب",'تعرفه ها'!$B:$B,0),MATCH(F526,'تعرفه ها'!$2:$2,0)),0),"---")</f>
        <v>---</v>
      </c>
      <c r="Y526" s="50" t="str">
        <f>IFERROR(ROUND(T526*INDEX('تعرفه ها'!A:Z,MATCH("جریمه مازاد مصرف آب به ازاء هر متر مکعب",'تعرفه ها'!$B:$B,0),MATCH(F526,'تعرفه ها'!$2:$2,0)),0),"---")</f>
        <v>---</v>
      </c>
      <c r="Z526" s="50" t="str">
        <f>IFERROR(ROUND(((W526+X526+Y526)*INDEX('تعرفه ها'!A:Z,MATCH("هزینه نگهداری و تعمیرات شبکه آب",'تعرفه ها'!$B:$B,0),MATCH(F526,'تعرفه ها'!$2:$2,0))/100),0),"---")</f>
        <v>---</v>
      </c>
      <c r="AA526" s="50" t="str">
        <f>IFERROR(IF(INDEX('اطلاعات دوره'!A:Z,MATCH(G526,'اطلاعات دوره'!C:C,0),MATCH("آب",'اطلاعات دوره'!$1:$1,0))="دارد",ROUND((W526+X526+Y526)*INDEX('تعرفه ها'!A:Z,MATCH("پیک فصلی آب",'تعرفه ها'!$B:$B,0),MATCH(F526,'تعرفه ها'!$2:$2,0))/100,0),0),"---")</f>
        <v>---</v>
      </c>
      <c r="AB526" s="50" t="str">
        <f>IFERROR(ROUND(SUM(W526+X526+Y526+Z526+AA526)*INDEX('تعرفه ها'!A:Z,MATCH("مالیات آب",'تعرفه ها'!$B:$B,0),MATCH(F526,'تعرفه ها'!$2:$2,0))/100,0),"---")</f>
        <v>---</v>
      </c>
      <c r="AC526" s="50" t="str">
        <f t="shared" si="95"/>
        <v>---</v>
      </c>
      <c r="AD526" s="50" t="str">
        <f t="shared" si="88"/>
        <v>---</v>
      </c>
      <c r="AE526" s="50" t="str">
        <f t="shared" si="96"/>
        <v>---</v>
      </c>
      <c r="AF526" s="50" t="str">
        <f t="shared" si="97"/>
        <v>---</v>
      </c>
      <c r="AG526" s="153" t="str">
        <f t="shared" si="98"/>
        <v>---</v>
      </c>
      <c r="AI526" s="183" t="str">
        <f>IFERROR(IF(INDEX(پرداخت!A:AZ,MATCH(A526&amp;" - "&amp;"آب",پرداخت!$B:$B,0),MATCH(G526,پرداخت!$1:$1,0))="نشده","نشده","شده"),"---")</f>
        <v>---</v>
      </c>
      <c r="AL526" s="144"/>
      <c r="AM526" s="144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/>
      <c r="BC526" s="30"/>
      <c r="BD526" s="30"/>
      <c r="BE526" s="30"/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  <c r="BT526" s="30"/>
      <c r="BU526" s="30"/>
      <c r="BV526" s="30"/>
      <c r="BW526" s="30"/>
      <c r="BX526" s="30"/>
      <c r="BY526" s="30"/>
      <c r="BZ526" s="30"/>
      <c r="CA526" s="30"/>
    </row>
    <row r="527" spans="1:79" ht="34.9" hidden="1" customHeight="1">
      <c r="A527" s="170"/>
      <c r="B527" s="47">
        <f>IFERROR(INDEX('اطلاعات انشعابات شرکتها'!A:BB,MATCH(A527,'اطلاعات انشعابات شرکتها'!A:A,0),MATCH(B$1,'اطلاعات انشعابات شرکتها'!$1:$1,0)),0)</f>
        <v>0</v>
      </c>
      <c r="C527" s="48">
        <f>IFERROR(INDEX('اطلاعات انشعابات شرکتها'!A:BB,MATCH(A527,'اطلاعات انشعابات شرکتها'!A:A,0),MATCH(C$1,'اطلاعات انشعابات شرکتها'!$1:$1,0)),0)</f>
        <v>0</v>
      </c>
      <c r="D527" s="45"/>
      <c r="E527" s="171"/>
      <c r="F527" s="170"/>
      <c r="G527" s="47" t="str">
        <f t="shared" si="89"/>
        <v>/</v>
      </c>
      <c r="H527" s="47">
        <f>IFERROR(INDEX('اطلاعات دوره'!A:Z,MATCH(G527,'اطلاعات دوره'!C:C,0),MATCH(H$1,'اطلاعات دوره'!$1:$1,0)),0)</f>
        <v>0</v>
      </c>
      <c r="I527" s="47">
        <f>IFERROR(INDEX('اطلاعات دوره'!A:Z,MATCH(G527,'اطلاعات دوره'!C:C,0),MATCH(I$1,'اطلاعات دوره'!$1:$1,0)),0)</f>
        <v>0</v>
      </c>
      <c r="J527" s="48">
        <f>IFERROR(INDEX('اطلاعات دوره'!A:Z,MATCH(G527,'اطلاعات دوره'!C:C,0),MATCH(J$1,'اطلاعات دوره'!$1:$1,0)),0)</f>
        <v>0</v>
      </c>
      <c r="K527" s="46"/>
      <c r="L527" s="158" t="str">
        <f>IFERROR(INDEX('اطلاعات دوره'!A:Z,MATCH(G527,'اطلاعات دوره'!C:C,0)-1,MATCH("عنوان",'اطلاعات دوره'!$1:$1,0)),"---")</f>
        <v>---</v>
      </c>
      <c r="M527" s="47" t="str">
        <f t="shared" si="90"/>
        <v>----</v>
      </c>
      <c r="N527" s="48" t="str">
        <f t="shared" si="91"/>
        <v>-/</v>
      </c>
      <c r="O527" s="45"/>
      <c r="P527" s="240">
        <f>IFERROR(INDEX('قرائت کنتور'!A:AZ,MATCH(A527&amp;"-"&amp;"آب",'قرائت کنتور'!B:B,0),MATCH(L527,'قرائت کنتور'!$1:$1,0)),0)</f>
        <v>0</v>
      </c>
      <c r="Q527" s="241">
        <f>IFERROR(INDEX('قرائت کنتور'!A:AZ,MATCH(A527&amp;"-"&amp;"آب",'قرائت کنتور'!B:B,0),MATCH(G527,'قرائت کنتور'!$1:$1,0)),0)</f>
        <v>0</v>
      </c>
      <c r="R527" s="241">
        <f t="shared" si="92"/>
        <v>0</v>
      </c>
      <c r="S527" s="241" t="str">
        <f>IFERROR(INDEX('اطلاعات انشعابات شرکتها'!A:AB,MATCH(A527,'اطلاعات انشعابات شرکتها'!A:A,0),MATCH(S$1,'اطلاعات انشعابات شرکتها'!$1:$1,0)),"---")</f>
        <v>---</v>
      </c>
      <c r="T527" s="227" t="str">
        <f t="shared" si="93"/>
        <v>---</v>
      </c>
      <c r="U527" s="45"/>
      <c r="V527" s="155" t="str">
        <f>IFERROR(INDEX('تعرفه ها'!A:Z,MATCH("بهای هر متر مکعب آب مصرفی",'تعرفه ها'!$B:$B,0),MATCH(F527,'تعرفه ها'!$2:$2,0)),"---")</f>
        <v>---</v>
      </c>
      <c r="W527" s="50" t="str">
        <f t="shared" si="94"/>
        <v>---</v>
      </c>
      <c r="X527" s="50" t="str">
        <f>IFERROR(ROUND(R527*INDEX('تعرفه ها'!A:Z,MATCH("عوارض آب به ازاء هر متر مکعب",'تعرفه ها'!$B:$B,0),MATCH(F527,'تعرفه ها'!$2:$2,0)),0),"---")</f>
        <v>---</v>
      </c>
      <c r="Y527" s="50" t="str">
        <f>IFERROR(ROUND(T527*INDEX('تعرفه ها'!A:Z,MATCH("جریمه مازاد مصرف آب به ازاء هر متر مکعب",'تعرفه ها'!$B:$B,0),MATCH(F527,'تعرفه ها'!$2:$2,0)),0),"---")</f>
        <v>---</v>
      </c>
      <c r="Z527" s="50" t="str">
        <f>IFERROR(ROUND(((W527+X527+Y527)*INDEX('تعرفه ها'!A:Z,MATCH("هزینه نگهداری و تعمیرات شبکه آب",'تعرفه ها'!$B:$B,0),MATCH(F527,'تعرفه ها'!$2:$2,0))/100),0),"---")</f>
        <v>---</v>
      </c>
      <c r="AA527" s="50" t="str">
        <f>IFERROR(IF(INDEX('اطلاعات دوره'!A:Z,MATCH(G527,'اطلاعات دوره'!C:C,0),MATCH("آب",'اطلاعات دوره'!$1:$1,0))="دارد",ROUND((W527+X527+Y527)*INDEX('تعرفه ها'!A:Z,MATCH("پیک فصلی آب",'تعرفه ها'!$B:$B,0),MATCH(F527,'تعرفه ها'!$2:$2,0))/100,0),0),"---")</f>
        <v>---</v>
      </c>
      <c r="AB527" s="50" t="str">
        <f>IFERROR(ROUND(SUM(W527+X527+Y527+Z527+AA527)*INDEX('تعرفه ها'!A:Z,MATCH("مالیات آب",'تعرفه ها'!$B:$B,0),MATCH(F527,'تعرفه ها'!$2:$2,0))/100,0),"---")</f>
        <v>---</v>
      </c>
      <c r="AC527" s="50" t="str">
        <f t="shared" si="95"/>
        <v>---</v>
      </c>
      <c r="AD527" s="50" t="str">
        <f t="shared" si="88"/>
        <v>---</v>
      </c>
      <c r="AE527" s="50" t="str">
        <f t="shared" si="96"/>
        <v>---</v>
      </c>
      <c r="AF527" s="50" t="str">
        <f t="shared" si="97"/>
        <v>---</v>
      </c>
      <c r="AG527" s="153" t="str">
        <f t="shared" si="98"/>
        <v>---</v>
      </c>
      <c r="AI527" s="183" t="str">
        <f>IFERROR(IF(INDEX(پرداخت!A:AZ,MATCH(A527&amp;" - "&amp;"آب",پرداخت!$B:$B,0),MATCH(G527,پرداخت!$1:$1,0))="نشده","نشده","شده"),"---")</f>
        <v>---</v>
      </c>
      <c r="AL527" s="144"/>
      <c r="AM527" s="144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/>
      <c r="BC527" s="30"/>
      <c r="BD527" s="30"/>
      <c r="BE527" s="30"/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  <c r="BT527" s="30"/>
      <c r="BU527" s="30"/>
      <c r="BV527" s="30"/>
      <c r="BW527" s="30"/>
      <c r="BX527" s="30"/>
      <c r="BY527" s="30"/>
      <c r="BZ527" s="30"/>
      <c r="CA527" s="30"/>
    </row>
    <row r="528" spans="1:79" ht="34.9" hidden="1" customHeight="1">
      <c r="A528" s="170"/>
      <c r="B528" s="47">
        <f>IFERROR(INDEX('اطلاعات انشعابات شرکتها'!A:BB,MATCH(A528,'اطلاعات انشعابات شرکتها'!A:A,0),MATCH(B$1,'اطلاعات انشعابات شرکتها'!$1:$1,0)),0)</f>
        <v>0</v>
      </c>
      <c r="C528" s="48">
        <f>IFERROR(INDEX('اطلاعات انشعابات شرکتها'!A:BB,MATCH(A528,'اطلاعات انشعابات شرکتها'!A:A,0),MATCH(C$1,'اطلاعات انشعابات شرکتها'!$1:$1,0)),0)</f>
        <v>0</v>
      </c>
      <c r="D528" s="45"/>
      <c r="E528" s="171"/>
      <c r="F528" s="170"/>
      <c r="G528" s="47" t="str">
        <f t="shared" si="89"/>
        <v>/</v>
      </c>
      <c r="H528" s="47">
        <f>IFERROR(INDEX('اطلاعات دوره'!A:Z,MATCH(G528,'اطلاعات دوره'!C:C,0),MATCH(H$1,'اطلاعات دوره'!$1:$1,0)),0)</f>
        <v>0</v>
      </c>
      <c r="I528" s="47">
        <f>IFERROR(INDEX('اطلاعات دوره'!A:Z,MATCH(G528,'اطلاعات دوره'!C:C,0),MATCH(I$1,'اطلاعات دوره'!$1:$1,0)),0)</f>
        <v>0</v>
      </c>
      <c r="J528" s="48">
        <f>IFERROR(INDEX('اطلاعات دوره'!A:Z,MATCH(G528,'اطلاعات دوره'!C:C,0),MATCH(J$1,'اطلاعات دوره'!$1:$1,0)),0)</f>
        <v>0</v>
      </c>
      <c r="K528" s="46"/>
      <c r="L528" s="158" t="str">
        <f>IFERROR(INDEX('اطلاعات دوره'!A:Z,MATCH(G528,'اطلاعات دوره'!C:C,0)-1,MATCH("عنوان",'اطلاعات دوره'!$1:$1,0)),"---")</f>
        <v>---</v>
      </c>
      <c r="M528" s="47" t="str">
        <f t="shared" si="90"/>
        <v>----</v>
      </c>
      <c r="N528" s="48" t="str">
        <f t="shared" si="91"/>
        <v>-/</v>
      </c>
      <c r="O528" s="45"/>
      <c r="P528" s="240">
        <f>IFERROR(INDEX('قرائت کنتور'!A:AZ,MATCH(A528&amp;"-"&amp;"آب",'قرائت کنتور'!B:B,0),MATCH(L528,'قرائت کنتور'!$1:$1,0)),0)</f>
        <v>0</v>
      </c>
      <c r="Q528" s="241">
        <f>IFERROR(INDEX('قرائت کنتور'!A:AZ,MATCH(A528&amp;"-"&amp;"آب",'قرائت کنتور'!B:B,0),MATCH(G528,'قرائت کنتور'!$1:$1,0)),0)</f>
        <v>0</v>
      </c>
      <c r="R528" s="241">
        <f t="shared" si="92"/>
        <v>0</v>
      </c>
      <c r="S528" s="241" t="str">
        <f>IFERROR(INDEX('اطلاعات انشعابات شرکتها'!A:AB,MATCH(A528,'اطلاعات انشعابات شرکتها'!A:A,0),MATCH(S$1,'اطلاعات انشعابات شرکتها'!$1:$1,0)),"---")</f>
        <v>---</v>
      </c>
      <c r="T528" s="227" t="str">
        <f t="shared" si="93"/>
        <v>---</v>
      </c>
      <c r="U528" s="45"/>
      <c r="V528" s="155" t="str">
        <f>IFERROR(INDEX('تعرفه ها'!A:Z,MATCH("بهای هر متر مکعب آب مصرفی",'تعرفه ها'!$B:$B,0),MATCH(F528,'تعرفه ها'!$2:$2,0)),"---")</f>
        <v>---</v>
      </c>
      <c r="W528" s="50" t="str">
        <f t="shared" si="94"/>
        <v>---</v>
      </c>
      <c r="X528" s="50" t="str">
        <f>IFERROR(ROUND(R528*INDEX('تعرفه ها'!A:Z,MATCH("عوارض آب به ازاء هر متر مکعب",'تعرفه ها'!$B:$B,0),MATCH(F528,'تعرفه ها'!$2:$2,0)),0),"---")</f>
        <v>---</v>
      </c>
      <c r="Y528" s="50" t="str">
        <f>IFERROR(ROUND(T528*INDEX('تعرفه ها'!A:Z,MATCH("جریمه مازاد مصرف آب به ازاء هر متر مکعب",'تعرفه ها'!$B:$B,0),MATCH(F528,'تعرفه ها'!$2:$2,0)),0),"---")</f>
        <v>---</v>
      </c>
      <c r="Z528" s="50" t="str">
        <f>IFERROR(ROUND(((W528+X528+Y528)*INDEX('تعرفه ها'!A:Z,MATCH("هزینه نگهداری و تعمیرات شبکه آب",'تعرفه ها'!$B:$B,0),MATCH(F528,'تعرفه ها'!$2:$2,0))/100),0),"---")</f>
        <v>---</v>
      </c>
      <c r="AA528" s="50" t="str">
        <f>IFERROR(IF(INDEX('اطلاعات دوره'!A:Z,MATCH(G528,'اطلاعات دوره'!C:C,0),MATCH("آب",'اطلاعات دوره'!$1:$1,0))="دارد",ROUND((W528+X528+Y528)*INDEX('تعرفه ها'!A:Z,MATCH("پیک فصلی آب",'تعرفه ها'!$B:$B,0),MATCH(F528,'تعرفه ها'!$2:$2,0))/100,0),0),"---")</f>
        <v>---</v>
      </c>
      <c r="AB528" s="50" t="str">
        <f>IFERROR(ROUND(SUM(W528+X528+Y528+Z528+AA528)*INDEX('تعرفه ها'!A:Z,MATCH("مالیات آب",'تعرفه ها'!$B:$B,0),MATCH(F528,'تعرفه ها'!$2:$2,0))/100,0),"---")</f>
        <v>---</v>
      </c>
      <c r="AC528" s="50" t="str">
        <f t="shared" si="95"/>
        <v>---</v>
      </c>
      <c r="AD528" s="50" t="str">
        <f t="shared" si="88"/>
        <v>---</v>
      </c>
      <c r="AE528" s="50" t="str">
        <f t="shared" si="96"/>
        <v>---</v>
      </c>
      <c r="AF528" s="50" t="str">
        <f t="shared" si="97"/>
        <v>---</v>
      </c>
      <c r="AG528" s="153" t="str">
        <f t="shared" si="98"/>
        <v>---</v>
      </c>
      <c r="AI528" s="183" t="str">
        <f>IFERROR(IF(INDEX(پرداخت!A:AZ,MATCH(A528&amp;" - "&amp;"آب",پرداخت!$B:$B,0),MATCH(G528,پرداخت!$1:$1,0))="نشده","نشده","شده"),"---")</f>
        <v>---</v>
      </c>
      <c r="AL528" s="144"/>
      <c r="AM528" s="144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  <c r="BT528" s="30"/>
      <c r="BU528" s="30"/>
      <c r="BV528" s="30"/>
      <c r="BW528" s="30"/>
      <c r="BX528" s="30"/>
      <c r="BY528" s="30"/>
      <c r="BZ528" s="30"/>
      <c r="CA528" s="30"/>
    </row>
    <row r="529" spans="1:79" ht="34.9" hidden="1" customHeight="1">
      <c r="A529" s="170"/>
      <c r="B529" s="47">
        <f>IFERROR(INDEX('اطلاعات انشعابات شرکتها'!A:BB,MATCH(A529,'اطلاعات انشعابات شرکتها'!A:A,0),MATCH(B$1,'اطلاعات انشعابات شرکتها'!$1:$1,0)),0)</f>
        <v>0</v>
      </c>
      <c r="C529" s="48">
        <f>IFERROR(INDEX('اطلاعات انشعابات شرکتها'!A:BB,MATCH(A529,'اطلاعات انشعابات شرکتها'!A:A,0),MATCH(C$1,'اطلاعات انشعابات شرکتها'!$1:$1,0)),0)</f>
        <v>0</v>
      </c>
      <c r="D529" s="45"/>
      <c r="E529" s="171"/>
      <c r="F529" s="170"/>
      <c r="G529" s="47" t="str">
        <f t="shared" si="89"/>
        <v>/</v>
      </c>
      <c r="H529" s="47">
        <f>IFERROR(INDEX('اطلاعات دوره'!A:Z,MATCH(G529,'اطلاعات دوره'!C:C,0),MATCH(H$1,'اطلاعات دوره'!$1:$1,0)),0)</f>
        <v>0</v>
      </c>
      <c r="I529" s="47">
        <f>IFERROR(INDEX('اطلاعات دوره'!A:Z,MATCH(G529,'اطلاعات دوره'!C:C,0),MATCH(I$1,'اطلاعات دوره'!$1:$1,0)),0)</f>
        <v>0</v>
      </c>
      <c r="J529" s="48">
        <f>IFERROR(INDEX('اطلاعات دوره'!A:Z,MATCH(G529,'اطلاعات دوره'!C:C,0),MATCH(J$1,'اطلاعات دوره'!$1:$1,0)),0)</f>
        <v>0</v>
      </c>
      <c r="K529" s="46"/>
      <c r="L529" s="158" t="str">
        <f>IFERROR(INDEX('اطلاعات دوره'!A:Z,MATCH(G529,'اطلاعات دوره'!C:C,0)-1,MATCH("عنوان",'اطلاعات دوره'!$1:$1,0)),"---")</f>
        <v>---</v>
      </c>
      <c r="M529" s="47" t="str">
        <f t="shared" si="90"/>
        <v>----</v>
      </c>
      <c r="N529" s="48" t="str">
        <f t="shared" si="91"/>
        <v>-/</v>
      </c>
      <c r="O529" s="45"/>
      <c r="P529" s="240">
        <f>IFERROR(INDEX('قرائت کنتور'!A:AZ,MATCH(A529&amp;"-"&amp;"آب",'قرائت کنتور'!B:B,0),MATCH(L529,'قرائت کنتور'!$1:$1,0)),0)</f>
        <v>0</v>
      </c>
      <c r="Q529" s="241">
        <f>IFERROR(INDEX('قرائت کنتور'!A:AZ,MATCH(A529&amp;"-"&amp;"آب",'قرائت کنتور'!B:B,0),MATCH(G529,'قرائت کنتور'!$1:$1,0)),0)</f>
        <v>0</v>
      </c>
      <c r="R529" s="241">
        <f t="shared" si="92"/>
        <v>0</v>
      </c>
      <c r="S529" s="241" t="str">
        <f>IFERROR(INDEX('اطلاعات انشعابات شرکتها'!A:AB,MATCH(A529,'اطلاعات انشعابات شرکتها'!A:A,0),MATCH(S$1,'اطلاعات انشعابات شرکتها'!$1:$1,0)),"---")</f>
        <v>---</v>
      </c>
      <c r="T529" s="227" t="str">
        <f t="shared" si="93"/>
        <v>---</v>
      </c>
      <c r="U529" s="45"/>
      <c r="V529" s="155" t="str">
        <f>IFERROR(INDEX('تعرفه ها'!A:Z,MATCH("بهای هر متر مکعب آب مصرفی",'تعرفه ها'!$B:$B,0),MATCH(F529,'تعرفه ها'!$2:$2,0)),"---")</f>
        <v>---</v>
      </c>
      <c r="W529" s="50" t="str">
        <f t="shared" si="94"/>
        <v>---</v>
      </c>
      <c r="X529" s="50" t="str">
        <f>IFERROR(ROUND(R529*INDEX('تعرفه ها'!A:Z,MATCH("عوارض آب به ازاء هر متر مکعب",'تعرفه ها'!$B:$B,0),MATCH(F529,'تعرفه ها'!$2:$2,0)),0),"---")</f>
        <v>---</v>
      </c>
      <c r="Y529" s="50" t="str">
        <f>IFERROR(ROUND(T529*INDEX('تعرفه ها'!A:Z,MATCH("جریمه مازاد مصرف آب به ازاء هر متر مکعب",'تعرفه ها'!$B:$B,0),MATCH(F529,'تعرفه ها'!$2:$2,0)),0),"---")</f>
        <v>---</v>
      </c>
      <c r="Z529" s="50" t="str">
        <f>IFERROR(ROUND(((W529+X529+Y529)*INDEX('تعرفه ها'!A:Z,MATCH("هزینه نگهداری و تعمیرات شبکه آب",'تعرفه ها'!$B:$B,0),MATCH(F529,'تعرفه ها'!$2:$2,0))/100),0),"---")</f>
        <v>---</v>
      </c>
      <c r="AA529" s="50" t="str">
        <f>IFERROR(IF(INDEX('اطلاعات دوره'!A:Z,MATCH(G529,'اطلاعات دوره'!C:C,0),MATCH("آب",'اطلاعات دوره'!$1:$1,0))="دارد",ROUND((W529+X529+Y529)*INDEX('تعرفه ها'!A:Z,MATCH("پیک فصلی آب",'تعرفه ها'!$B:$B,0),MATCH(F529,'تعرفه ها'!$2:$2,0))/100,0),0),"---")</f>
        <v>---</v>
      </c>
      <c r="AB529" s="50" t="str">
        <f>IFERROR(ROUND(SUM(W529+X529+Y529+Z529+AA529)*INDEX('تعرفه ها'!A:Z,MATCH("مالیات آب",'تعرفه ها'!$B:$B,0),MATCH(F529,'تعرفه ها'!$2:$2,0))/100,0),"---")</f>
        <v>---</v>
      </c>
      <c r="AC529" s="50" t="str">
        <f t="shared" si="95"/>
        <v>---</v>
      </c>
      <c r="AD529" s="50" t="str">
        <f t="shared" si="88"/>
        <v>---</v>
      </c>
      <c r="AE529" s="50" t="str">
        <f t="shared" si="96"/>
        <v>---</v>
      </c>
      <c r="AF529" s="50" t="str">
        <f t="shared" si="97"/>
        <v>---</v>
      </c>
      <c r="AG529" s="153" t="str">
        <f t="shared" si="98"/>
        <v>---</v>
      </c>
      <c r="AI529" s="183" t="str">
        <f>IFERROR(IF(INDEX(پرداخت!A:AZ,MATCH(A529&amp;" - "&amp;"آب",پرداخت!$B:$B,0),MATCH(G529,پرداخت!$1:$1,0))="نشده","نشده","شده"),"---")</f>
        <v>---</v>
      </c>
      <c r="AL529" s="144"/>
      <c r="AM529" s="144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</row>
    <row r="530" spans="1:79" ht="34.9" hidden="1" customHeight="1">
      <c r="A530" s="170"/>
      <c r="B530" s="47">
        <f>IFERROR(INDEX('اطلاعات انشعابات شرکتها'!A:BB,MATCH(A530,'اطلاعات انشعابات شرکتها'!A:A,0),MATCH(B$1,'اطلاعات انشعابات شرکتها'!$1:$1,0)),0)</f>
        <v>0</v>
      </c>
      <c r="C530" s="48">
        <f>IFERROR(INDEX('اطلاعات انشعابات شرکتها'!A:BB,MATCH(A530,'اطلاعات انشعابات شرکتها'!A:A,0),MATCH(C$1,'اطلاعات انشعابات شرکتها'!$1:$1,0)),0)</f>
        <v>0</v>
      </c>
      <c r="D530" s="45"/>
      <c r="E530" s="171"/>
      <c r="F530" s="170"/>
      <c r="G530" s="47" t="str">
        <f t="shared" si="89"/>
        <v>/</v>
      </c>
      <c r="H530" s="47">
        <f>IFERROR(INDEX('اطلاعات دوره'!A:Z,MATCH(G530,'اطلاعات دوره'!C:C,0),MATCH(H$1,'اطلاعات دوره'!$1:$1,0)),0)</f>
        <v>0</v>
      </c>
      <c r="I530" s="47">
        <f>IFERROR(INDEX('اطلاعات دوره'!A:Z,MATCH(G530,'اطلاعات دوره'!C:C,0),MATCH(I$1,'اطلاعات دوره'!$1:$1,0)),0)</f>
        <v>0</v>
      </c>
      <c r="J530" s="48">
        <f>IFERROR(INDEX('اطلاعات دوره'!A:Z,MATCH(G530,'اطلاعات دوره'!C:C,0),MATCH(J$1,'اطلاعات دوره'!$1:$1,0)),0)</f>
        <v>0</v>
      </c>
      <c r="K530" s="46"/>
      <c r="L530" s="158" t="str">
        <f>IFERROR(INDEX('اطلاعات دوره'!A:Z,MATCH(G530,'اطلاعات دوره'!C:C,0)-1,MATCH("عنوان",'اطلاعات دوره'!$1:$1,0)),"---")</f>
        <v>---</v>
      </c>
      <c r="M530" s="47" t="str">
        <f t="shared" si="90"/>
        <v>----</v>
      </c>
      <c r="N530" s="48" t="str">
        <f t="shared" si="91"/>
        <v>-/</v>
      </c>
      <c r="O530" s="45"/>
      <c r="P530" s="240">
        <f>IFERROR(INDEX('قرائت کنتور'!A:AZ,MATCH(A530&amp;"-"&amp;"آب",'قرائت کنتور'!B:B,0),MATCH(L530,'قرائت کنتور'!$1:$1,0)),0)</f>
        <v>0</v>
      </c>
      <c r="Q530" s="241">
        <f>IFERROR(INDEX('قرائت کنتور'!A:AZ,MATCH(A530&amp;"-"&amp;"آب",'قرائت کنتور'!B:B,0),MATCH(G530,'قرائت کنتور'!$1:$1,0)),0)</f>
        <v>0</v>
      </c>
      <c r="R530" s="241">
        <f t="shared" si="92"/>
        <v>0</v>
      </c>
      <c r="S530" s="241" t="str">
        <f>IFERROR(INDEX('اطلاعات انشعابات شرکتها'!A:AB,MATCH(A530,'اطلاعات انشعابات شرکتها'!A:A,0),MATCH(S$1,'اطلاعات انشعابات شرکتها'!$1:$1,0)),"---")</f>
        <v>---</v>
      </c>
      <c r="T530" s="227" t="str">
        <f t="shared" si="93"/>
        <v>---</v>
      </c>
      <c r="U530" s="45"/>
      <c r="V530" s="155" t="str">
        <f>IFERROR(INDEX('تعرفه ها'!A:Z,MATCH("بهای هر متر مکعب آب مصرفی",'تعرفه ها'!$B:$B,0),MATCH(F530,'تعرفه ها'!$2:$2,0)),"---")</f>
        <v>---</v>
      </c>
      <c r="W530" s="50" t="str">
        <f t="shared" si="94"/>
        <v>---</v>
      </c>
      <c r="X530" s="50" t="str">
        <f>IFERROR(ROUND(R530*INDEX('تعرفه ها'!A:Z,MATCH("عوارض آب به ازاء هر متر مکعب",'تعرفه ها'!$B:$B,0),MATCH(F530,'تعرفه ها'!$2:$2,0)),0),"---")</f>
        <v>---</v>
      </c>
      <c r="Y530" s="50" t="str">
        <f>IFERROR(ROUND(T530*INDEX('تعرفه ها'!A:Z,MATCH("جریمه مازاد مصرف آب به ازاء هر متر مکعب",'تعرفه ها'!$B:$B,0),MATCH(F530,'تعرفه ها'!$2:$2,0)),0),"---")</f>
        <v>---</v>
      </c>
      <c r="Z530" s="50" t="str">
        <f>IFERROR(ROUND(((W530+X530+Y530)*INDEX('تعرفه ها'!A:Z,MATCH("هزینه نگهداری و تعمیرات شبکه آب",'تعرفه ها'!$B:$B,0),MATCH(F530,'تعرفه ها'!$2:$2,0))/100),0),"---")</f>
        <v>---</v>
      </c>
      <c r="AA530" s="50" t="str">
        <f>IFERROR(IF(INDEX('اطلاعات دوره'!A:Z,MATCH(G530,'اطلاعات دوره'!C:C,0),MATCH("آب",'اطلاعات دوره'!$1:$1,0))="دارد",ROUND((W530+X530+Y530)*INDEX('تعرفه ها'!A:Z,MATCH("پیک فصلی آب",'تعرفه ها'!$B:$B,0),MATCH(F530,'تعرفه ها'!$2:$2,0))/100,0),0),"---")</f>
        <v>---</v>
      </c>
      <c r="AB530" s="50" t="str">
        <f>IFERROR(ROUND(SUM(W530+X530+Y530+Z530+AA530)*INDEX('تعرفه ها'!A:Z,MATCH("مالیات آب",'تعرفه ها'!$B:$B,0),MATCH(F530,'تعرفه ها'!$2:$2,0))/100,0),"---")</f>
        <v>---</v>
      </c>
      <c r="AC530" s="50" t="str">
        <f t="shared" si="95"/>
        <v>---</v>
      </c>
      <c r="AD530" s="50" t="str">
        <f t="shared" si="88"/>
        <v>---</v>
      </c>
      <c r="AE530" s="50" t="str">
        <f t="shared" si="96"/>
        <v>---</v>
      </c>
      <c r="AF530" s="50" t="str">
        <f t="shared" si="97"/>
        <v>---</v>
      </c>
      <c r="AG530" s="153" t="str">
        <f t="shared" si="98"/>
        <v>---</v>
      </c>
      <c r="AI530" s="183" t="str">
        <f>IFERROR(IF(INDEX(پرداخت!A:AZ,MATCH(A530&amp;" - "&amp;"آب",پرداخت!$B:$B,0),MATCH(G530,پرداخت!$1:$1,0))="نشده","نشده","شده"),"---")</f>
        <v>---</v>
      </c>
      <c r="AL530" s="144"/>
      <c r="AM530" s="144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  <c r="BT530" s="30"/>
      <c r="BU530" s="30"/>
      <c r="BV530" s="30"/>
      <c r="BW530" s="30"/>
      <c r="BX530" s="30"/>
      <c r="BY530" s="30"/>
      <c r="BZ530" s="30"/>
      <c r="CA530" s="30"/>
    </row>
    <row r="531" spans="1:79" ht="34.9" hidden="1" customHeight="1">
      <c r="A531" s="170"/>
      <c r="B531" s="47">
        <f>IFERROR(INDEX('اطلاعات انشعابات شرکتها'!A:BB,MATCH(A531,'اطلاعات انشعابات شرکتها'!A:A,0),MATCH(B$1,'اطلاعات انشعابات شرکتها'!$1:$1,0)),0)</f>
        <v>0</v>
      </c>
      <c r="C531" s="48">
        <f>IFERROR(INDEX('اطلاعات انشعابات شرکتها'!A:BB,MATCH(A531,'اطلاعات انشعابات شرکتها'!A:A,0),MATCH(C$1,'اطلاعات انشعابات شرکتها'!$1:$1,0)),0)</f>
        <v>0</v>
      </c>
      <c r="D531" s="45"/>
      <c r="E531" s="171"/>
      <c r="F531" s="170"/>
      <c r="G531" s="47" t="str">
        <f t="shared" si="89"/>
        <v>/</v>
      </c>
      <c r="H531" s="47">
        <f>IFERROR(INDEX('اطلاعات دوره'!A:Z,MATCH(G531,'اطلاعات دوره'!C:C,0),MATCH(H$1,'اطلاعات دوره'!$1:$1,0)),0)</f>
        <v>0</v>
      </c>
      <c r="I531" s="47">
        <f>IFERROR(INDEX('اطلاعات دوره'!A:Z,MATCH(G531,'اطلاعات دوره'!C:C,0),MATCH(I$1,'اطلاعات دوره'!$1:$1,0)),0)</f>
        <v>0</v>
      </c>
      <c r="J531" s="48">
        <f>IFERROR(INDEX('اطلاعات دوره'!A:Z,MATCH(G531,'اطلاعات دوره'!C:C,0),MATCH(J$1,'اطلاعات دوره'!$1:$1,0)),0)</f>
        <v>0</v>
      </c>
      <c r="K531" s="46"/>
      <c r="L531" s="158" t="str">
        <f>IFERROR(INDEX('اطلاعات دوره'!A:Z,MATCH(G531,'اطلاعات دوره'!C:C,0)-1,MATCH("عنوان",'اطلاعات دوره'!$1:$1,0)),"---")</f>
        <v>---</v>
      </c>
      <c r="M531" s="47" t="str">
        <f t="shared" si="90"/>
        <v>----</v>
      </c>
      <c r="N531" s="48" t="str">
        <f t="shared" si="91"/>
        <v>-/</v>
      </c>
      <c r="O531" s="45"/>
      <c r="P531" s="240">
        <f>IFERROR(INDEX('قرائت کنتور'!A:AZ,MATCH(A531&amp;"-"&amp;"آب",'قرائت کنتور'!B:B,0),MATCH(L531,'قرائت کنتور'!$1:$1,0)),0)</f>
        <v>0</v>
      </c>
      <c r="Q531" s="241">
        <f>IFERROR(INDEX('قرائت کنتور'!A:AZ,MATCH(A531&amp;"-"&amp;"آب",'قرائت کنتور'!B:B,0),MATCH(G531,'قرائت کنتور'!$1:$1,0)),0)</f>
        <v>0</v>
      </c>
      <c r="R531" s="241">
        <f t="shared" si="92"/>
        <v>0</v>
      </c>
      <c r="S531" s="241" t="str">
        <f>IFERROR(INDEX('اطلاعات انشعابات شرکتها'!A:AB,MATCH(A531,'اطلاعات انشعابات شرکتها'!A:A,0),MATCH(S$1,'اطلاعات انشعابات شرکتها'!$1:$1,0)),"---")</f>
        <v>---</v>
      </c>
      <c r="T531" s="227" t="str">
        <f t="shared" si="93"/>
        <v>---</v>
      </c>
      <c r="U531" s="45"/>
      <c r="V531" s="155" t="str">
        <f>IFERROR(INDEX('تعرفه ها'!A:Z,MATCH("بهای هر متر مکعب آب مصرفی",'تعرفه ها'!$B:$B,0),MATCH(F531,'تعرفه ها'!$2:$2,0)),"---")</f>
        <v>---</v>
      </c>
      <c r="W531" s="50" t="str">
        <f t="shared" si="94"/>
        <v>---</v>
      </c>
      <c r="X531" s="50" t="str">
        <f>IFERROR(ROUND(R531*INDEX('تعرفه ها'!A:Z,MATCH("عوارض آب به ازاء هر متر مکعب",'تعرفه ها'!$B:$B,0),MATCH(F531,'تعرفه ها'!$2:$2,0)),0),"---")</f>
        <v>---</v>
      </c>
      <c r="Y531" s="50" t="str">
        <f>IFERROR(ROUND(T531*INDEX('تعرفه ها'!A:Z,MATCH("جریمه مازاد مصرف آب به ازاء هر متر مکعب",'تعرفه ها'!$B:$B,0),MATCH(F531,'تعرفه ها'!$2:$2,0)),0),"---")</f>
        <v>---</v>
      </c>
      <c r="Z531" s="50" t="str">
        <f>IFERROR(ROUND(((W531+X531+Y531)*INDEX('تعرفه ها'!A:Z,MATCH("هزینه نگهداری و تعمیرات شبکه آب",'تعرفه ها'!$B:$B,0),MATCH(F531,'تعرفه ها'!$2:$2,0))/100),0),"---")</f>
        <v>---</v>
      </c>
      <c r="AA531" s="50" t="str">
        <f>IFERROR(IF(INDEX('اطلاعات دوره'!A:Z,MATCH(G531,'اطلاعات دوره'!C:C,0),MATCH("آب",'اطلاعات دوره'!$1:$1,0))="دارد",ROUND((W531+X531+Y531)*INDEX('تعرفه ها'!A:Z,MATCH("پیک فصلی آب",'تعرفه ها'!$B:$B,0),MATCH(F531,'تعرفه ها'!$2:$2,0))/100,0),0),"---")</f>
        <v>---</v>
      </c>
      <c r="AB531" s="50" t="str">
        <f>IFERROR(ROUND(SUM(W531+X531+Y531+Z531+AA531)*INDEX('تعرفه ها'!A:Z,MATCH("مالیات آب",'تعرفه ها'!$B:$B,0),MATCH(F531,'تعرفه ها'!$2:$2,0))/100,0),"---")</f>
        <v>---</v>
      </c>
      <c r="AC531" s="50" t="str">
        <f t="shared" si="95"/>
        <v>---</v>
      </c>
      <c r="AD531" s="50" t="str">
        <f t="shared" si="88"/>
        <v>---</v>
      </c>
      <c r="AE531" s="50" t="str">
        <f t="shared" si="96"/>
        <v>---</v>
      </c>
      <c r="AF531" s="50" t="str">
        <f t="shared" si="97"/>
        <v>---</v>
      </c>
      <c r="AG531" s="153" t="str">
        <f t="shared" si="98"/>
        <v>---</v>
      </c>
      <c r="AI531" s="183" t="str">
        <f>IFERROR(IF(INDEX(پرداخت!A:AZ,MATCH(A531&amp;" - "&amp;"آب",پرداخت!$B:$B,0),MATCH(G531,پرداخت!$1:$1,0))="نشده","نشده","شده"),"---")</f>
        <v>---</v>
      </c>
      <c r="AL531" s="144"/>
      <c r="AM531" s="144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/>
      <c r="BC531" s="30"/>
      <c r="BD531" s="30"/>
      <c r="BE531" s="30"/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  <c r="BT531" s="30"/>
      <c r="BU531" s="30"/>
      <c r="BV531" s="30"/>
      <c r="BW531" s="30"/>
      <c r="BX531" s="30"/>
      <c r="BY531" s="30"/>
      <c r="BZ531" s="30"/>
      <c r="CA531" s="30"/>
    </row>
    <row r="532" spans="1:79" ht="34.9" hidden="1" customHeight="1">
      <c r="A532" s="170"/>
      <c r="B532" s="47">
        <f>IFERROR(INDEX('اطلاعات انشعابات شرکتها'!A:BB,MATCH(A532,'اطلاعات انشعابات شرکتها'!A:A,0),MATCH(B$1,'اطلاعات انشعابات شرکتها'!$1:$1,0)),0)</f>
        <v>0</v>
      </c>
      <c r="C532" s="48">
        <f>IFERROR(INDEX('اطلاعات انشعابات شرکتها'!A:BB,MATCH(A532,'اطلاعات انشعابات شرکتها'!A:A,0),MATCH(C$1,'اطلاعات انشعابات شرکتها'!$1:$1,0)),0)</f>
        <v>0</v>
      </c>
      <c r="D532" s="45"/>
      <c r="E532" s="171"/>
      <c r="F532" s="170"/>
      <c r="G532" s="47" t="str">
        <f t="shared" si="89"/>
        <v>/</v>
      </c>
      <c r="H532" s="47">
        <f>IFERROR(INDEX('اطلاعات دوره'!A:Z,MATCH(G532,'اطلاعات دوره'!C:C,0),MATCH(H$1,'اطلاعات دوره'!$1:$1,0)),0)</f>
        <v>0</v>
      </c>
      <c r="I532" s="47">
        <f>IFERROR(INDEX('اطلاعات دوره'!A:Z,MATCH(G532,'اطلاعات دوره'!C:C,0),MATCH(I$1,'اطلاعات دوره'!$1:$1,0)),0)</f>
        <v>0</v>
      </c>
      <c r="J532" s="48">
        <f>IFERROR(INDEX('اطلاعات دوره'!A:Z,MATCH(G532,'اطلاعات دوره'!C:C,0),MATCH(J$1,'اطلاعات دوره'!$1:$1,0)),0)</f>
        <v>0</v>
      </c>
      <c r="K532" s="46"/>
      <c r="L532" s="158" t="str">
        <f>IFERROR(INDEX('اطلاعات دوره'!A:Z,MATCH(G532,'اطلاعات دوره'!C:C,0)-1,MATCH("عنوان",'اطلاعات دوره'!$1:$1,0)),"---")</f>
        <v>---</v>
      </c>
      <c r="M532" s="47" t="str">
        <f t="shared" si="90"/>
        <v>----</v>
      </c>
      <c r="N532" s="48" t="str">
        <f t="shared" si="91"/>
        <v>-/</v>
      </c>
      <c r="O532" s="45"/>
      <c r="P532" s="240">
        <f>IFERROR(INDEX('قرائت کنتور'!A:AZ,MATCH(A532&amp;"-"&amp;"آب",'قرائت کنتور'!B:B,0),MATCH(L532,'قرائت کنتور'!$1:$1,0)),0)</f>
        <v>0</v>
      </c>
      <c r="Q532" s="241">
        <f>IFERROR(INDEX('قرائت کنتور'!A:AZ,MATCH(A532&amp;"-"&amp;"آب",'قرائت کنتور'!B:B,0),MATCH(G532,'قرائت کنتور'!$1:$1,0)),0)</f>
        <v>0</v>
      </c>
      <c r="R532" s="241">
        <f t="shared" si="92"/>
        <v>0</v>
      </c>
      <c r="S532" s="241" t="str">
        <f>IFERROR(INDEX('اطلاعات انشعابات شرکتها'!A:AB,MATCH(A532,'اطلاعات انشعابات شرکتها'!A:A,0),MATCH(S$1,'اطلاعات انشعابات شرکتها'!$1:$1,0)),"---")</f>
        <v>---</v>
      </c>
      <c r="T532" s="227" t="str">
        <f t="shared" si="93"/>
        <v>---</v>
      </c>
      <c r="U532" s="45"/>
      <c r="V532" s="155" t="str">
        <f>IFERROR(INDEX('تعرفه ها'!A:Z,MATCH("بهای هر متر مکعب آب مصرفی",'تعرفه ها'!$B:$B,0),MATCH(F532,'تعرفه ها'!$2:$2,0)),"---")</f>
        <v>---</v>
      </c>
      <c r="W532" s="50" t="str">
        <f t="shared" si="94"/>
        <v>---</v>
      </c>
      <c r="X532" s="50" t="str">
        <f>IFERROR(ROUND(R532*INDEX('تعرفه ها'!A:Z,MATCH("عوارض آب به ازاء هر متر مکعب",'تعرفه ها'!$B:$B,0),MATCH(F532,'تعرفه ها'!$2:$2,0)),0),"---")</f>
        <v>---</v>
      </c>
      <c r="Y532" s="50" t="str">
        <f>IFERROR(ROUND(T532*INDEX('تعرفه ها'!A:Z,MATCH("جریمه مازاد مصرف آب به ازاء هر متر مکعب",'تعرفه ها'!$B:$B,0),MATCH(F532,'تعرفه ها'!$2:$2,0)),0),"---")</f>
        <v>---</v>
      </c>
      <c r="Z532" s="50" t="str">
        <f>IFERROR(ROUND(((W532+X532+Y532)*INDEX('تعرفه ها'!A:Z,MATCH("هزینه نگهداری و تعمیرات شبکه آب",'تعرفه ها'!$B:$B,0),MATCH(F532,'تعرفه ها'!$2:$2,0))/100),0),"---")</f>
        <v>---</v>
      </c>
      <c r="AA532" s="50" t="str">
        <f>IFERROR(IF(INDEX('اطلاعات دوره'!A:Z,MATCH(G532,'اطلاعات دوره'!C:C,0),MATCH("آب",'اطلاعات دوره'!$1:$1,0))="دارد",ROUND((W532+X532+Y532)*INDEX('تعرفه ها'!A:Z,MATCH("پیک فصلی آب",'تعرفه ها'!$B:$B,0),MATCH(F532,'تعرفه ها'!$2:$2,0))/100,0),0),"---")</f>
        <v>---</v>
      </c>
      <c r="AB532" s="50" t="str">
        <f>IFERROR(ROUND(SUM(W532+X532+Y532+Z532+AA532)*INDEX('تعرفه ها'!A:Z,MATCH("مالیات آب",'تعرفه ها'!$B:$B,0),MATCH(F532,'تعرفه ها'!$2:$2,0))/100,0),"---")</f>
        <v>---</v>
      </c>
      <c r="AC532" s="50" t="str">
        <f t="shared" si="95"/>
        <v>---</v>
      </c>
      <c r="AD532" s="50" t="str">
        <f t="shared" si="88"/>
        <v>---</v>
      </c>
      <c r="AE532" s="50" t="str">
        <f t="shared" si="96"/>
        <v>---</v>
      </c>
      <c r="AF532" s="50" t="str">
        <f t="shared" si="97"/>
        <v>---</v>
      </c>
      <c r="AG532" s="153" t="str">
        <f t="shared" si="98"/>
        <v>---</v>
      </c>
      <c r="AI532" s="183" t="str">
        <f>IFERROR(IF(INDEX(پرداخت!A:AZ,MATCH(A532&amp;" - "&amp;"آب",پرداخت!$B:$B,0),MATCH(G532,پرداخت!$1:$1,0))="نشده","نشده","شده"),"---")</f>
        <v>---</v>
      </c>
      <c r="AL532" s="144"/>
      <c r="AM532" s="144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  <c r="BT532" s="30"/>
      <c r="BU532" s="30"/>
      <c r="BV532" s="30"/>
      <c r="BW532" s="30"/>
      <c r="BX532" s="30"/>
      <c r="BY532" s="30"/>
      <c r="BZ532" s="30"/>
      <c r="CA532" s="30"/>
    </row>
    <row r="533" spans="1:79" ht="34.9" hidden="1" customHeight="1">
      <c r="A533" s="170"/>
      <c r="B533" s="47">
        <f>IFERROR(INDEX('اطلاعات انشعابات شرکتها'!A:BB,MATCH(A533,'اطلاعات انشعابات شرکتها'!A:A,0),MATCH(B$1,'اطلاعات انشعابات شرکتها'!$1:$1,0)),0)</f>
        <v>0</v>
      </c>
      <c r="C533" s="48">
        <f>IFERROR(INDEX('اطلاعات انشعابات شرکتها'!A:BB,MATCH(A533,'اطلاعات انشعابات شرکتها'!A:A,0),MATCH(C$1,'اطلاعات انشعابات شرکتها'!$1:$1,0)),0)</f>
        <v>0</v>
      </c>
      <c r="D533" s="45"/>
      <c r="E533" s="171"/>
      <c r="F533" s="170"/>
      <c r="G533" s="47" t="str">
        <f t="shared" si="89"/>
        <v>/</v>
      </c>
      <c r="H533" s="47">
        <f>IFERROR(INDEX('اطلاعات دوره'!A:Z,MATCH(G533,'اطلاعات دوره'!C:C,0),MATCH(H$1,'اطلاعات دوره'!$1:$1,0)),0)</f>
        <v>0</v>
      </c>
      <c r="I533" s="47">
        <f>IFERROR(INDEX('اطلاعات دوره'!A:Z,MATCH(G533,'اطلاعات دوره'!C:C,0),MATCH(I$1,'اطلاعات دوره'!$1:$1,0)),0)</f>
        <v>0</v>
      </c>
      <c r="J533" s="48">
        <f>IFERROR(INDEX('اطلاعات دوره'!A:Z,MATCH(G533,'اطلاعات دوره'!C:C,0),MATCH(J$1,'اطلاعات دوره'!$1:$1,0)),0)</f>
        <v>0</v>
      </c>
      <c r="K533" s="46"/>
      <c r="L533" s="158" t="str">
        <f>IFERROR(INDEX('اطلاعات دوره'!A:Z,MATCH(G533,'اطلاعات دوره'!C:C,0)-1,MATCH("عنوان",'اطلاعات دوره'!$1:$1,0)),"---")</f>
        <v>---</v>
      </c>
      <c r="M533" s="47" t="str">
        <f t="shared" si="90"/>
        <v>----</v>
      </c>
      <c r="N533" s="48" t="str">
        <f t="shared" si="91"/>
        <v>-/</v>
      </c>
      <c r="O533" s="45"/>
      <c r="P533" s="240">
        <f>IFERROR(INDEX('قرائت کنتور'!A:AZ,MATCH(A533&amp;"-"&amp;"آب",'قرائت کنتور'!B:B,0),MATCH(L533,'قرائت کنتور'!$1:$1,0)),0)</f>
        <v>0</v>
      </c>
      <c r="Q533" s="241">
        <f>IFERROR(INDEX('قرائت کنتور'!A:AZ,MATCH(A533&amp;"-"&amp;"آب",'قرائت کنتور'!B:B,0),MATCH(G533,'قرائت کنتور'!$1:$1,0)),0)</f>
        <v>0</v>
      </c>
      <c r="R533" s="241">
        <f t="shared" si="92"/>
        <v>0</v>
      </c>
      <c r="S533" s="241" t="str">
        <f>IFERROR(INDEX('اطلاعات انشعابات شرکتها'!A:AB,MATCH(A533,'اطلاعات انشعابات شرکتها'!A:A,0),MATCH(S$1,'اطلاعات انشعابات شرکتها'!$1:$1,0)),"---")</f>
        <v>---</v>
      </c>
      <c r="T533" s="227" t="str">
        <f t="shared" si="93"/>
        <v>---</v>
      </c>
      <c r="U533" s="45"/>
      <c r="V533" s="155" t="str">
        <f>IFERROR(INDEX('تعرفه ها'!A:Z,MATCH("بهای هر متر مکعب آب مصرفی",'تعرفه ها'!$B:$B,0),MATCH(F533,'تعرفه ها'!$2:$2,0)),"---")</f>
        <v>---</v>
      </c>
      <c r="W533" s="50" t="str">
        <f t="shared" si="94"/>
        <v>---</v>
      </c>
      <c r="X533" s="50" t="str">
        <f>IFERROR(ROUND(R533*INDEX('تعرفه ها'!A:Z,MATCH("عوارض آب به ازاء هر متر مکعب",'تعرفه ها'!$B:$B,0),MATCH(F533,'تعرفه ها'!$2:$2,0)),0),"---")</f>
        <v>---</v>
      </c>
      <c r="Y533" s="50" t="str">
        <f>IFERROR(ROUND(T533*INDEX('تعرفه ها'!A:Z,MATCH("جریمه مازاد مصرف آب به ازاء هر متر مکعب",'تعرفه ها'!$B:$B,0),MATCH(F533,'تعرفه ها'!$2:$2,0)),0),"---")</f>
        <v>---</v>
      </c>
      <c r="Z533" s="50" t="str">
        <f>IFERROR(ROUND(((W533+X533+Y533)*INDEX('تعرفه ها'!A:Z,MATCH("هزینه نگهداری و تعمیرات شبکه آب",'تعرفه ها'!$B:$B,0),MATCH(F533,'تعرفه ها'!$2:$2,0))/100),0),"---")</f>
        <v>---</v>
      </c>
      <c r="AA533" s="50" t="str">
        <f>IFERROR(IF(INDEX('اطلاعات دوره'!A:Z,MATCH(G533,'اطلاعات دوره'!C:C,0),MATCH("آب",'اطلاعات دوره'!$1:$1,0))="دارد",ROUND((W533+X533+Y533)*INDEX('تعرفه ها'!A:Z,MATCH("پیک فصلی آب",'تعرفه ها'!$B:$B,0),MATCH(F533,'تعرفه ها'!$2:$2,0))/100,0),0),"---")</f>
        <v>---</v>
      </c>
      <c r="AB533" s="50" t="str">
        <f>IFERROR(ROUND(SUM(W533+X533+Y533+Z533+AA533)*INDEX('تعرفه ها'!A:Z,MATCH("مالیات آب",'تعرفه ها'!$B:$B,0),MATCH(F533,'تعرفه ها'!$2:$2,0))/100,0),"---")</f>
        <v>---</v>
      </c>
      <c r="AC533" s="50" t="str">
        <f t="shared" si="95"/>
        <v>---</v>
      </c>
      <c r="AD533" s="50" t="str">
        <f t="shared" si="88"/>
        <v>---</v>
      </c>
      <c r="AE533" s="50" t="str">
        <f t="shared" si="96"/>
        <v>---</v>
      </c>
      <c r="AF533" s="50" t="str">
        <f t="shared" si="97"/>
        <v>---</v>
      </c>
      <c r="AG533" s="153" t="str">
        <f t="shared" si="98"/>
        <v>---</v>
      </c>
      <c r="AI533" s="183" t="str">
        <f>IFERROR(IF(INDEX(پرداخت!A:AZ,MATCH(A533&amp;" - "&amp;"آب",پرداخت!$B:$B,0),MATCH(G533,پرداخت!$1:$1,0))="نشده","نشده","شده"),"---")</f>
        <v>---</v>
      </c>
      <c r="AL533" s="144"/>
      <c r="AM533" s="144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/>
      <c r="BC533" s="30"/>
      <c r="BD533" s="30"/>
      <c r="BE533" s="30"/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  <c r="BT533" s="30"/>
      <c r="BU533" s="30"/>
      <c r="BV533" s="30"/>
      <c r="BW533" s="30"/>
      <c r="BX533" s="30"/>
      <c r="BY533" s="30"/>
      <c r="BZ533" s="30"/>
      <c r="CA533" s="30"/>
    </row>
    <row r="534" spans="1:79" ht="34.9" hidden="1" customHeight="1">
      <c r="A534" s="170"/>
      <c r="B534" s="47">
        <f>IFERROR(INDEX('اطلاعات انشعابات شرکتها'!A:BB,MATCH(A534,'اطلاعات انشعابات شرکتها'!A:A,0),MATCH(B$1,'اطلاعات انشعابات شرکتها'!$1:$1,0)),0)</f>
        <v>0</v>
      </c>
      <c r="C534" s="48">
        <f>IFERROR(INDEX('اطلاعات انشعابات شرکتها'!A:BB,MATCH(A534,'اطلاعات انشعابات شرکتها'!A:A,0),MATCH(C$1,'اطلاعات انشعابات شرکتها'!$1:$1,0)),0)</f>
        <v>0</v>
      </c>
      <c r="D534" s="45"/>
      <c r="E534" s="171"/>
      <c r="F534" s="170"/>
      <c r="G534" s="47" t="str">
        <f t="shared" si="89"/>
        <v>/</v>
      </c>
      <c r="H534" s="47">
        <f>IFERROR(INDEX('اطلاعات دوره'!A:Z,MATCH(G534,'اطلاعات دوره'!C:C,0),MATCH(H$1,'اطلاعات دوره'!$1:$1,0)),0)</f>
        <v>0</v>
      </c>
      <c r="I534" s="47">
        <f>IFERROR(INDEX('اطلاعات دوره'!A:Z,MATCH(G534,'اطلاعات دوره'!C:C,0),MATCH(I$1,'اطلاعات دوره'!$1:$1,0)),0)</f>
        <v>0</v>
      </c>
      <c r="J534" s="48">
        <f>IFERROR(INDEX('اطلاعات دوره'!A:Z,MATCH(G534,'اطلاعات دوره'!C:C,0),MATCH(J$1,'اطلاعات دوره'!$1:$1,0)),0)</f>
        <v>0</v>
      </c>
      <c r="K534" s="46"/>
      <c r="L534" s="158" t="str">
        <f>IFERROR(INDEX('اطلاعات دوره'!A:Z,MATCH(G534,'اطلاعات دوره'!C:C,0)-1,MATCH("عنوان",'اطلاعات دوره'!$1:$1,0)),"---")</f>
        <v>---</v>
      </c>
      <c r="M534" s="47" t="str">
        <f t="shared" si="90"/>
        <v>----</v>
      </c>
      <c r="N534" s="48" t="str">
        <f t="shared" si="91"/>
        <v>-/</v>
      </c>
      <c r="O534" s="45"/>
      <c r="P534" s="240">
        <f>IFERROR(INDEX('قرائت کنتور'!A:AZ,MATCH(A534&amp;"-"&amp;"آب",'قرائت کنتور'!B:B,0),MATCH(L534,'قرائت کنتور'!$1:$1,0)),0)</f>
        <v>0</v>
      </c>
      <c r="Q534" s="241">
        <f>IFERROR(INDEX('قرائت کنتور'!A:AZ,MATCH(A534&amp;"-"&amp;"آب",'قرائت کنتور'!B:B,0),MATCH(G534,'قرائت کنتور'!$1:$1,0)),0)</f>
        <v>0</v>
      </c>
      <c r="R534" s="241">
        <f t="shared" si="92"/>
        <v>0</v>
      </c>
      <c r="S534" s="241" t="str">
        <f>IFERROR(INDEX('اطلاعات انشعابات شرکتها'!A:AB,MATCH(A534,'اطلاعات انشعابات شرکتها'!A:A,0),MATCH(S$1,'اطلاعات انشعابات شرکتها'!$1:$1,0)),"---")</f>
        <v>---</v>
      </c>
      <c r="T534" s="227" t="str">
        <f t="shared" si="93"/>
        <v>---</v>
      </c>
      <c r="U534" s="45"/>
      <c r="V534" s="155" t="str">
        <f>IFERROR(INDEX('تعرفه ها'!A:Z,MATCH("بهای هر متر مکعب آب مصرفی",'تعرفه ها'!$B:$B,0),MATCH(F534,'تعرفه ها'!$2:$2,0)),"---")</f>
        <v>---</v>
      </c>
      <c r="W534" s="50" t="str">
        <f t="shared" si="94"/>
        <v>---</v>
      </c>
      <c r="X534" s="50" t="str">
        <f>IFERROR(ROUND(R534*INDEX('تعرفه ها'!A:Z,MATCH("عوارض آب به ازاء هر متر مکعب",'تعرفه ها'!$B:$B,0),MATCH(F534,'تعرفه ها'!$2:$2,0)),0),"---")</f>
        <v>---</v>
      </c>
      <c r="Y534" s="50" t="str">
        <f>IFERROR(ROUND(T534*INDEX('تعرفه ها'!A:Z,MATCH("جریمه مازاد مصرف آب به ازاء هر متر مکعب",'تعرفه ها'!$B:$B,0),MATCH(F534,'تعرفه ها'!$2:$2,0)),0),"---")</f>
        <v>---</v>
      </c>
      <c r="Z534" s="50" t="str">
        <f>IFERROR(ROUND(((W534+X534+Y534)*INDEX('تعرفه ها'!A:Z,MATCH("هزینه نگهداری و تعمیرات شبکه آب",'تعرفه ها'!$B:$B,0),MATCH(F534,'تعرفه ها'!$2:$2,0))/100),0),"---")</f>
        <v>---</v>
      </c>
      <c r="AA534" s="50" t="str">
        <f>IFERROR(IF(INDEX('اطلاعات دوره'!A:Z,MATCH(G534,'اطلاعات دوره'!C:C,0),MATCH("آب",'اطلاعات دوره'!$1:$1,0))="دارد",ROUND((W534+X534+Y534)*INDEX('تعرفه ها'!A:Z,MATCH("پیک فصلی آب",'تعرفه ها'!$B:$B,0),MATCH(F534,'تعرفه ها'!$2:$2,0))/100,0),0),"---")</f>
        <v>---</v>
      </c>
      <c r="AB534" s="50" t="str">
        <f>IFERROR(ROUND(SUM(W534+X534+Y534+Z534+AA534)*INDEX('تعرفه ها'!A:Z,MATCH("مالیات آب",'تعرفه ها'!$B:$B,0),MATCH(F534,'تعرفه ها'!$2:$2,0))/100,0),"---")</f>
        <v>---</v>
      </c>
      <c r="AC534" s="50" t="str">
        <f t="shared" si="95"/>
        <v>---</v>
      </c>
      <c r="AD534" s="50" t="str">
        <f t="shared" si="88"/>
        <v>---</v>
      </c>
      <c r="AE534" s="50" t="str">
        <f t="shared" si="96"/>
        <v>---</v>
      </c>
      <c r="AF534" s="50" t="str">
        <f t="shared" si="97"/>
        <v>---</v>
      </c>
      <c r="AG534" s="153" t="str">
        <f t="shared" si="98"/>
        <v>---</v>
      </c>
      <c r="AI534" s="183" t="str">
        <f>IFERROR(IF(INDEX(پرداخت!A:AZ,MATCH(A534&amp;" - "&amp;"آب",پرداخت!$B:$B,0),MATCH(G534,پرداخت!$1:$1,0))="نشده","نشده","شده"),"---")</f>
        <v>---</v>
      </c>
      <c r="AL534" s="144"/>
      <c r="AM534" s="144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</row>
    <row r="535" spans="1:79" ht="34.9" hidden="1" customHeight="1">
      <c r="A535" s="170"/>
      <c r="B535" s="47">
        <f>IFERROR(INDEX('اطلاعات انشعابات شرکتها'!A:BB,MATCH(A535,'اطلاعات انشعابات شرکتها'!A:A,0),MATCH(B$1,'اطلاعات انشعابات شرکتها'!$1:$1,0)),0)</f>
        <v>0</v>
      </c>
      <c r="C535" s="48">
        <f>IFERROR(INDEX('اطلاعات انشعابات شرکتها'!A:BB,MATCH(A535,'اطلاعات انشعابات شرکتها'!A:A,0),MATCH(C$1,'اطلاعات انشعابات شرکتها'!$1:$1,0)),0)</f>
        <v>0</v>
      </c>
      <c r="D535" s="45"/>
      <c r="E535" s="171"/>
      <c r="F535" s="170"/>
      <c r="G535" s="47" t="str">
        <f t="shared" si="89"/>
        <v>/</v>
      </c>
      <c r="H535" s="47">
        <f>IFERROR(INDEX('اطلاعات دوره'!A:Z,MATCH(G535,'اطلاعات دوره'!C:C,0),MATCH(H$1,'اطلاعات دوره'!$1:$1,0)),0)</f>
        <v>0</v>
      </c>
      <c r="I535" s="47">
        <f>IFERROR(INDEX('اطلاعات دوره'!A:Z,MATCH(G535,'اطلاعات دوره'!C:C,0),MATCH(I$1,'اطلاعات دوره'!$1:$1,0)),0)</f>
        <v>0</v>
      </c>
      <c r="J535" s="48">
        <f>IFERROR(INDEX('اطلاعات دوره'!A:Z,MATCH(G535,'اطلاعات دوره'!C:C,0),MATCH(J$1,'اطلاعات دوره'!$1:$1,0)),0)</f>
        <v>0</v>
      </c>
      <c r="K535" s="46"/>
      <c r="L535" s="158" t="str">
        <f>IFERROR(INDEX('اطلاعات دوره'!A:Z,MATCH(G535,'اطلاعات دوره'!C:C,0)-1,MATCH("عنوان",'اطلاعات دوره'!$1:$1,0)),"---")</f>
        <v>---</v>
      </c>
      <c r="M535" s="47" t="str">
        <f t="shared" si="90"/>
        <v>----</v>
      </c>
      <c r="N535" s="48" t="str">
        <f t="shared" si="91"/>
        <v>-/</v>
      </c>
      <c r="O535" s="45"/>
      <c r="P535" s="240">
        <f>IFERROR(INDEX('قرائت کنتور'!A:AZ,MATCH(A535&amp;"-"&amp;"آب",'قرائت کنتور'!B:B,0),MATCH(L535,'قرائت کنتور'!$1:$1,0)),0)</f>
        <v>0</v>
      </c>
      <c r="Q535" s="241">
        <f>IFERROR(INDEX('قرائت کنتور'!A:AZ,MATCH(A535&amp;"-"&amp;"آب",'قرائت کنتور'!B:B,0),MATCH(G535,'قرائت کنتور'!$1:$1,0)),0)</f>
        <v>0</v>
      </c>
      <c r="R535" s="241">
        <f t="shared" si="92"/>
        <v>0</v>
      </c>
      <c r="S535" s="241" t="str">
        <f>IFERROR(INDEX('اطلاعات انشعابات شرکتها'!A:AB,MATCH(A535,'اطلاعات انشعابات شرکتها'!A:A,0),MATCH(S$1,'اطلاعات انشعابات شرکتها'!$1:$1,0)),"---")</f>
        <v>---</v>
      </c>
      <c r="T535" s="227" t="str">
        <f t="shared" si="93"/>
        <v>---</v>
      </c>
      <c r="U535" s="45"/>
      <c r="V535" s="155" t="str">
        <f>IFERROR(INDEX('تعرفه ها'!A:Z,MATCH("بهای هر متر مکعب آب مصرفی",'تعرفه ها'!$B:$B,0),MATCH(F535,'تعرفه ها'!$2:$2,0)),"---")</f>
        <v>---</v>
      </c>
      <c r="W535" s="50" t="str">
        <f t="shared" si="94"/>
        <v>---</v>
      </c>
      <c r="X535" s="50" t="str">
        <f>IFERROR(ROUND(R535*INDEX('تعرفه ها'!A:Z,MATCH("عوارض آب به ازاء هر متر مکعب",'تعرفه ها'!$B:$B,0),MATCH(F535,'تعرفه ها'!$2:$2,0)),0),"---")</f>
        <v>---</v>
      </c>
      <c r="Y535" s="50" t="str">
        <f>IFERROR(ROUND(T535*INDEX('تعرفه ها'!A:Z,MATCH("جریمه مازاد مصرف آب به ازاء هر متر مکعب",'تعرفه ها'!$B:$B,0),MATCH(F535,'تعرفه ها'!$2:$2,0)),0),"---")</f>
        <v>---</v>
      </c>
      <c r="Z535" s="50" t="str">
        <f>IFERROR(ROUND(((W535+X535+Y535)*INDEX('تعرفه ها'!A:Z,MATCH("هزینه نگهداری و تعمیرات شبکه آب",'تعرفه ها'!$B:$B,0),MATCH(F535,'تعرفه ها'!$2:$2,0))/100),0),"---")</f>
        <v>---</v>
      </c>
      <c r="AA535" s="50" t="str">
        <f>IFERROR(IF(INDEX('اطلاعات دوره'!A:Z,MATCH(G535,'اطلاعات دوره'!C:C,0),MATCH("آب",'اطلاعات دوره'!$1:$1,0))="دارد",ROUND((W535+X535+Y535)*INDEX('تعرفه ها'!A:Z,MATCH("پیک فصلی آب",'تعرفه ها'!$B:$B,0),MATCH(F535,'تعرفه ها'!$2:$2,0))/100,0),0),"---")</f>
        <v>---</v>
      </c>
      <c r="AB535" s="50" t="str">
        <f>IFERROR(ROUND(SUM(W535+X535+Y535+Z535+AA535)*INDEX('تعرفه ها'!A:Z,MATCH("مالیات آب",'تعرفه ها'!$B:$B,0),MATCH(F535,'تعرفه ها'!$2:$2,0))/100,0),"---")</f>
        <v>---</v>
      </c>
      <c r="AC535" s="50" t="str">
        <f t="shared" si="95"/>
        <v>---</v>
      </c>
      <c r="AD535" s="50" t="str">
        <f t="shared" si="88"/>
        <v>---</v>
      </c>
      <c r="AE535" s="50" t="str">
        <f t="shared" si="96"/>
        <v>---</v>
      </c>
      <c r="AF535" s="50" t="str">
        <f t="shared" si="97"/>
        <v>---</v>
      </c>
      <c r="AG535" s="153" t="str">
        <f t="shared" si="98"/>
        <v>---</v>
      </c>
      <c r="AI535" s="183" t="str">
        <f>IFERROR(IF(INDEX(پرداخت!A:AZ,MATCH(A535&amp;" - "&amp;"آب",پرداخت!$B:$B,0),MATCH(G535,پرداخت!$1:$1,0))="نشده","نشده","شده"),"---")</f>
        <v>---</v>
      </c>
      <c r="AL535" s="144"/>
      <c r="AM535" s="144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/>
      <c r="BC535" s="30"/>
      <c r="BD535" s="30"/>
      <c r="BE535" s="30"/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  <c r="BT535" s="30"/>
      <c r="BU535" s="30"/>
      <c r="BV535" s="30"/>
      <c r="BW535" s="30"/>
      <c r="BX535" s="30"/>
      <c r="BY535" s="30"/>
      <c r="BZ535" s="30"/>
      <c r="CA535" s="30"/>
    </row>
    <row r="536" spans="1:79" ht="34.9" hidden="1" customHeight="1">
      <c r="A536" s="170"/>
      <c r="B536" s="47">
        <f>IFERROR(INDEX('اطلاعات انشعابات شرکتها'!A:BB,MATCH(A536,'اطلاعات انشعابات شرکتها'!A:A,0),MATCH(B$1,'اطلاعات انشعابات شرکتها'!$1:$1,0)),0)</f>
        <v>0</v>
      </c>
      <c r="C536" s="48">
        <f>IFERROR(INDEX('اطلاعات انشعابات شرکتها'!A:BB,MATCH(A536,'اطلاعات انشعابات شرکتها'!A:A,0),MATCH(C$1,'اطلاعات انشعابات شرکتها'!$1:$1,0)),0)</f>
        <v>0</v>
      </c>
      <c r="D536" s="45"/>
      <c r="E536" s="171"/>
      <c r="F536" s="170"/>
      <c r="G536" s="47" t="str">
        <f t="shared" si="89"/>
        <v>/</v>
      </c>
      <c r="H536" s="47">
        <f>IFERROR(INDEX('اطلاعات دوره'!A:Z,MATCH(G536,'اطلاعات دوره'!C:C,0),MATCH(H$1,'اطلاعات دوره'!$1:$1,0)),0)</f>
        <v>0</v>
      </c>
      <c r="I536" s="47">
        <f>IFERROR(INDEX('اطلاعات دوره'!A:Z,MATCH(G536,'اطلاعات دوره'!C:C,0),MATCH(I$1,'اطلاعات دوره'!$1:$1,0)),0)</f>
        <v>0</v>
      </c>
      <c r="J536" s="48">
        <f>IFERROR(INDEX('اطلاعات دوره'!A:Z,MATCH(G536,'اطلاعات دوره'!C:C,0),MATCH(J$1,'اطلاعات دوره'!$1:$1,0)),0)</f>
        <v>0</v>
      </c>
      <c r="K536" s="46"/>
      <c r="L536" s="158" t="str">
        <f>IFERROR(INDEX('اطلاعات دوره'!A:Z,MATCH(G536,'اطلاعات دوره'!C:C,0)-1,MATCH("عنوان",'اطلاعات دوره'!$1:$1,0)),"---")</f>
        <v>---</v>
      </c>
      <c r="M536" s="47" t="str">
        <f t="shared" si="90"/>
        <v>----</v>
      </c>
      <c r="N536" s="48" t="str">
        <f t="shared" si="91"/>
        <v>-/</v>
      </c>
      <c r="O536" s="45"/>
      <c r="P536" s="240">
        <f>IFERROR(INDEX('قرائت کنتور'!A:AZ,MATCH(A536&amp;"-"&amp;"آب",'قرائت کنتور'!B:B,0),MATCH(L536,'قرائت کنتور'!$1:$1,0)),0)</f>
        <v>0</v>
      </c>
      <c r="Q536" s="241">
        <f>IFERROR(INDEX('قرائت کنتور'!A:AZ,MATCH(A536&amp;"-"&amp;"آب",'قرائت کنتور'!B:B,0),MATCH(G536,'قرائت کنتور'!$1:$1,0)),0)</f>
        <v>0</v>
      </c>
      <c r="R536" s="241">
        <f t="shared" si="92"/>
        <v>0</v>
      </c>
      <c r="S536" s="241" t="str">
        <f>IFERROR(INDEX('اطلاعات انشعابات شرکتها'!A:AB,MATCH(A536,'اطلاعات انشعابات شرکتها'!A:A,0),MATCH(S$1,'اطلاعات انشعابات شرکتها'!$1:$1,0)),"---")</f>
        <v>---</v>
      </c>
      <c r="T536" s="227" t="str">
        <f t="shared" si="93"/>
        <v>---</v>
      </c>
      <c r="U536" s="45"/>
      <c r="V536" s="155" t="str">
        <f>IFERROR(INDEX('تعرفه ها'!A:Z,MATCH("بهای هر متر مکعب آب مصرفی",'تعرفه ها'!$B:$B,0),MATCH(F536,'تعرفه ها'!$2:$2,0)),"---")</f>
        <v>---</v>
      </c>
      <c r="W536" s="50" t="str">
        <f t="shared" si="94"/>
        <v>---</v>
      </c>
      <c r="X536" s="50" t="str">
        <f>IFERROR(ROUND(R536*INDEX('تعرفه ها'!A:Z,MATCH("عوارض آب به ازاء هر متر مکعب",'تعرفه ها'!$B:$B,0),MATCH(F536,'تعرفه ها'!$2:$2,0)),0),"---")</f>
        <v>---</v>
      </c>
      <c r="Y536" s="50" t="str">
        <f>IFERROR(ROUND(T536*INDEX('تعرفه ها'!A:Z,MATCH("جریمه مازاد مصرف آب به ازاء هر متر مکعب",'تعرفه ها'!$B:$B,0),MATCH(F536,'تعرفه ها'!$2:$2,0)),0),"---")</f>
        <v>---</v>
      </c>
      <c r="Z536" s="50" t="str">
        <f>IFERROR(ROUND(((W536+X536+Y536)*INDEX('تعرفه ها'!A:Z,MATCH("هزینه نگهداری و تعمیرات شبکه آب",'تعرفه ها'!$B:$B,0),MATCH(F536,'تعرفه ها'!$2:$2,0))/100),0),"---")</f>
        <v>---</v>
      </c>
      <c r="AA536" s="50" t="str">
        <f>IFERROR(IF(INDEX('اطلاعات دوره'!A:Z,MATCH(G536,'اطلاعات دوره'!C:C,0),MATCH("آب",'اطلاعات دوره'!$1:$1,0))="دارد",ROUND((W536+X536+Y536)*INDEX('تعرفه ها'!A:Z,MATCH("پیک فصلی آب",'تعرفه ها'!$B:$B,0),MATCH(F536,'تعرفه ها'!$2:$2,0))/100,0),0),"---")</f>
        <v>---</v>
      </c>
      <c r="AB536" s="50" t="str">
        <f>IFERROR(ROUND(SUM(W536+X536+Y536+Z536+AA536)*INDEX('تعرفه ها'!A:Z,MATCH("مالیات آب",'تعرفه ها'!$B:$B,0),MATCH(F536,'تعرفه ها'!$2:$2,0))/100,0),"---")</f>
        <v>---</v>
      </c>
      <c r="AC536" s="50" t="str">
        <f t="shared" si="95"/>
        <v>---</v>
      </c>
      <c r="AD536" s="50" t="str">
        <f t="shared" si="88"/>
        <v>---</v>
      </c>
      <c r="AE536" s="50" t="str">
        <f t="shared" si="96"/>
        <v>---</v>
      </c>
      <c r="AF536" s="50" t="str">
        <f t="shared" si="97"/>
        <v>---</v>
      </c>
      <c r="AG536" s="153" t="str">
        <f t="shared" si="98"/>
        <v>---</v>
      </c>
      <c r="AI536" s="183" t="str">
        <f>IFERROR(IF(INDEX(پرداخت!A:AZ,MATCH(A536&amp;" - "&amp;"آب",پرداخت!$B:$B,0),MATCH(G536,پرداخت!$1:$1,0))="نشده","نشده","شده"),"---")</f>
        <v>---</v>
      </c>
      <c r="AL536" s="144"/>
      <c r="AM536" s="144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  <c r="BT536" s="30"/>
      <c r="BU536" s="30"/>
      <c r="BV536" s="30"/>
      <c r="BW536" s="30"/>
      <c r="BX536" s="30"/>
      <c r="BY536" s="30"/>
      <c r="BZ536" s="30"/>
      <c r="CA536" s="30"/>
    </row>
    <row r="537" spans="1:79" ht="34.9" hidden="1" customHeight="1">
      <c r="A537" s="170"/>
      <c r="B537" s="47">
        <f>IFERROR(INDEX('اطلاعات انشعابات شرکتها'!A:BB,MATCH(A537,'اطلاعات انشعابات شرکتها'!A:A,0),MATCH(B$1,'اطلاعات انشعابات شرکتها'!$1:$1,0)),0)</f>
        <v>0</v>
      </c>
      <c r="C537" s="48">
        <f>IFERROR(INDEX('اطلاعات انشعابات شرکتها'!A:BB,MATCH(A537,'اطلاعات انشعابات شرکتها'!A:A,0),MATCH(C$1,'اطلاعات انشعابات شرکتها'!$1:$1,0)),0)</f>
        <v>0</v>
      </c>
      <c r="D537" s="45"/>
      <c r="E537" s="171"/>
      <c r="F537" s="170"/>
      <c r="G537" s="47" t="str">
        <f t="shared" si="89"/>
        <v>/</v>
      </c>
      <c r="H537" s="47">
        <f>IFERROR(INDEX('اطلاعات دوره'!A:Z,MATCH(G537,'اطلاعات دوره'!C:C,0),MATCH(H$1,'اطلاعات دوره'!$1:$1,0)),0)</f>
        <v>0</v>
      </c>
      <c r="I537" s="47">
        <f>IFERROR(INDEX('اطلاعات دوره'!A:Z,MATCH(G537,'اطلاعات دوره'!C:C,0),MATCH(I$1,'اطلاعات دوره'!$1:$1,0)),0)</f>
        <v>0</v>
      </c>
      <c r="J537" s="48">
        <f>IFERROR(INDEX('اطلاعات دوره'!A:Z,MATCH(G537,'اطلاعات دوره'!C:C,0),MATCH(J$1,'اطلاعات دوره'!$1:$1,0)),0)</f>
        <v>0</v>
      </c>
      <c r="K537" s="46"/>
      <c r="L537" s="158" t="str">
        <f>IFERROR(INDEX('اطلاعات دوره'!A:Z,MATCH(G537,'اطلاعات دوره'!C:C,0)-1,MATCH("عنوان",'اطلاعات دوره'!$1:$1,0)),"---")</f>
        <v>---</v>
      </c>
      <c r="M537" s="47" t="str">
        <f t="shared" si="90"/>
        <v>----</v>
      </c>
      <c r="N537" s="48" t="str">
        <f t="shared" si="91"/>
        <v>-/</v>
      </c>
      <c r="O537" s="45"/>
      <c r="P537" s="240">
        <f>IFERROR(INDEX('قرائت کنتور'!A:AZ,MATCH(A537&amp;"-"&amp;"آب",'قرائت کنتور'!B:B,0),MATCH(L537,'قرائت کنتور'!$1:$1,0)),0)</f>
        <v>0</v>
      </c>
      <c r="Q537" s="241">
        <f>IFERROR(INDEX('قرائت کنتور'!A:AZ,MATCH(A537&amp;"-"&amp;"آب",'قرائت کنتور'!B:B,0),MATCH(G537,'قرائت کنتور'!$1:$1,0)),0)</f>
        <v>0</v>
      </c>
      <c r="R537" s="241">
        <f t="shared" si="92"/>
        <v>0</v>
      </c>
      <c r="S537" s="241" t="str">
        <f>IFERROR(INDEX('اطلاعات انشعابات شرکتها'!A:AB,MATCH(A537,'اطلاعات انشعابات شرکتها'!A:A,0),MATCH(S$1,'اطلاعات انشعابات شرکتها'!$1:$1,0)),"---")</f>
        <v>---</v>
      </c>
      <c r="T537" s="227" t="str">
        <f t="shared" si="93"/>
        <v>---</v>
      </c>
      <c r="U537" s="45"/>
      <c r="V537" s="155" t="str">
        <f>IFERROR(INDEX('تعرفه ها'!A:Z,MATCH("بهای هر متر مکعب آب مصرفی",'تعرفه ها'!$B:$B,0),MATCH(F537,'تعرفه ها'!$2:$2,0)),"---")</f>
        <v>---</v>
      </c>
      <c r="W537" s="50" t="str">
        <f t="shared" si="94"/>
        <v>---</v>
      </c>
      <c r="X537" s="50" t="str">
        <f>IFERROR(ROUND(R537*INDEX('تعرفه ها'!A:Z,MATCH("عوارض آب به ازاء هر متر مکعب",'تعرفه ها'!$B:$B,0),MATCH(F537,'تعرفه ها'!$2:$2,0)),0),"---")</f>
        <v>---</v>
      </c>
      <c r="Y537" s="50" t="str">
        <f>IFERROR(ROUND(T537*INDEX('تعرفه ها'!A:Z,MATCH("جریمه مازاد مصرف آب به ازاء هر متر مکعب",'تعرفه ها'!$B:$B,0),MATCH(F537,'تعرفه ها'!$2:$2,0)),0),"---")</f>
        <v>---</v>
      </c>
      <c r="Z537" s="50" t="str">
        <f>IFERROR(ROUND(((W537+X537+Y537)*INDEX('تعرفه ها'!A:Z,MATCH("هزینه نگهداری و تعمیرات شبکه آب",'تعرفه ها'!$B:$B,0),MATCH(F537,'تعرفه ها'!$2:$2,0))/100),0),"---")</f>
        <v>---</v>
      </c>
      <c r="AA537" s="50" t="str">
        <f>IFERROR(IF(INDEX('اطلاعات دوره'!A:Z,MATCH(G537,'اطلاعات دوره'!C:C,0),MATCH("آب",'اطلاعات دوره'!$1:$1,0))="دارد",ROUND((W537+X537+Y537)*INDEX('تعرفه ها'!A:Z,MATCH("پیک فصلی آب",'تعرفه ها'!$B:$B,0),MATCH(F537,'تعرفه ها'!$2:$2,0))/100,0),0),"---")</f>
        <v>---</v>
      </c>
      <c r="AB537" s="50" t="str">
        <f>IFERROR(ROUND(SUM(W537+X537+Y537+Z537+AA537)*INDEX('تعرفه ها'!A:Z,MATCH("مالیات آب",'تعرفه ها'!$B:$B,0),MATCH(F537,'تعرفه ها'!$2:$2,0))/100,0),"---")</f>
        <v>---</v>
      </c>
      <c r="AC537" s="50" t="str">
        <f t="shared" si="95"/>
        <v>---</v>
      </c>
      <c r="AD537" s="50" t="str">
        <f t="shared" si="88"/>
        <v>---</v>
      </c>
      <c r="AE537" s="50" t="str">
        <f t="shared" si="96"/>
        <v>---</v>
      </c>
      <c r="AF537" s="50" t="str">
        <f t="shared" si="97"/>
        <v>---</v>
      </c>
      <c r="AG537" s="153" t="str">
        <f t="shared" si="98"/>
        <v>---</v>
      </c>
      <c r="AI537" s="183" t="str">
        <f>IFERROR(IF(INDEX(پرداخت!A:AZ,MATCH(A537&amp;" - "&amp;"آب",پرداخت!$B:$B,0),MATCH(G537,پرداخت!$1:$1,0))="نشده","نشده","شده"),"---")</f>
        <v>---</v>
      </c>
      <c r="AL537" s="144"/>
      <c r="AM537" s="144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/>
      <c r="BC537" s="30"/>
      <c r="BD537" s="30"/>
      <c r="BE537" s="30"/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  <c r="BT537" s="30"/>
      <c r="BU537" s="30"/>
      <c r="BV537" s="30"/>
      <c r="BW537" s="30"/>
      <c r="BX537" s="30"/>
      <c r="BY537" s="30"/>
      <c r="BZ537" s="30"/>
      <c r="CA537" s="30"/>
    </row>
    <row r="538" spans="1:79" ht="34.9" hidden="1" customHeight="1">
      <c r="A538" s="170"/>
      <c r="B538" s="47">
        <f>IFERROR(INDEX('اطلاعات انشعابات شرکتها'!A:BB,MATCH(A538,'اطلاعات انشعابات شرکتها'!A:A,0),MATCH(B$1,'اطلاعات انشعابات شرکتها'!$1:$1,0)),0)</f>
        <v>0</v>
      </c>
      <c r="C538" s="48">
        <f>IFERROR(INDEX('اطلاعات انشعابات شرکتها'!A:BB,MATCH(A538,'اطلاعات انشعابات شرکتها'!A:A,0),MATCH(C$1,'اطلاعات انشعابات شرکتها'!$1:$1,0)),0)</f>
        <v>0</v>
      </c>
      <c r="D538" s="45"/>
      <c r="E538" s="171"/>
      <c r="F538" s="170"/>
      <c r="G538" s="47" t="str">
        <f t="shared" si="89"/>
        <v>/</v>
      </c>
      <c r="H538" s="47">
        <f>IFERROR(INDEX('اطلاعات دوره'!A:Z,MATCH(G538,'اطلاعات دوره'!C:C,0),MATCH(H$1,'اطلاعات دوره'!$1:$1,0)),0)</f>
        <v>0</v>
      </c>
      <c r="I538" s="47">
        <f>IFERROR(INDEX('اطلاعات دوره'!A:Z,MATCH(G538,'اطلاعات دوره'!C:C,0),MATCH(I$1,'اطلاعات دوره'!$1:$1,0)),0)</f>
        <v>0</v>
      </c>
      <c r="J538" s="48">
        <f>IFERROR(INDEX('اطلاعات دوره'!A:Z,MATCH(G538,'اطلاعات دوره'!C:C,0),MATCH(J$1,'اطلاعات دوره'!$1:$1,0)),0)</f>
        <v>0</v>
      </c>
      <c r="K538" s="46"/>
      <c r="L538" s="158" t="str">
        <f>IFERROR(INDEX('اطلاعات دوره'!A:Z,MATCH(G538,'اطلاعات دوره'!C:C,0)-1,MATCH("عنوان",'اطلاعات دوره'!$1:$1,0)),"---")</f>
        <v>---</v>
      </c>
      <c r="M538" s="47" t="str">
        <f t="shared" si="90"/>
        <v>----</v>
      </c>
      <c r="N538" s="48" t="str">
        <f t="shared" si="91"/>
        <v>-/</v>
      </c>
      <c r="O538" s="45"/>
      <c r="P538" s="240">
        <f>IFERROR(INDEX('قرائت کنتور'!A:AZ,MATCH(A538&amp;"-"&amp;"آب",'قرائت کنتور'!B:B,0),MATCH(L538,'قرائت کنتور'!$1:$1,0)),0)</f>
        <v>0</v>
      </c>
      <c r="Q538" s="241">
        <f>IFERROR(INDEX('قرائت کنتور'!A:AZ,MATCH(A538&amp;"-"&amp;"آب",'قرائت کنتور'!B:B,0),MATCH(G538,'قرائت کنتور'!$1:$1,0)),0)</f>
        <v>0</v>
      </c>
      <c r="R538" s="241">
        <f t="shared" si="92"/>
        <v>0</v>
      </c>
      <c r="S538" s="241" t="str">
        <f>IFERROR(INDEX('اطلاعات انشعابات شرکتها'!A:AB,MATCH(A538,'اطلاعات انشعابات شرکتها'!A:A,0),MATCH(S$1,'اطلاعات انشعابات شرکتها'!$1:$1,0)),"---")</f>
        <v>---</v>
      </c>
      <c r="T538" s="227" t="str">
        <f t="shared" si="93"/>
        <v>---</v>
      </c>
      <c r="U538" s="45"/>
      <c r="V538" s="155" t="str">
        <f>IFERROR(INDEX('تعرفه ها'!A:Z,MATCH("بهای هر متر مکعب آب مصرفی",'تعرفه ها'!$B:$B,0),MATCH(F538,'تعرفه ها'!$2:$2,0)),"---")</f>
        <v>---</v>
      </c>
      <c r="W538" s="50" t="str">
        <f t="shared" si="94"/>
        <v>---</v>
      </c>
      <c r="X538" s="50" t="str">
        <f>IFERROR(ROUND(R538*INDEX('تعرفه ها'!A:Z,MATCH("عوارض آب به ازاء هر متر مکعب",'تعرفه ها'!$B:$B,0),MATCH(F538,'تعرفه ها'!$2:$2,0)),0),"---")</f>
        <v>---</v>
      </c>
      <c r="Y538" s="50" t="str">
        <f>IFERROR(ROUND(T538*INDEX('تعرفه ها'!A:Z,MATCH("جریمه مازاد مصرف آب به ازاء هر متر مکعب",'تعرفه ها'!$B:$B,0),MATCH(F538,'تعرفه ها'!$2:$2,0)),0),"---")</f>
        <v>---</v>
      </c>
      <c r="Z538" s="50" t="str">
        <f>IFERROR(ROUND(((W538+X538+Y538)*INDEX('تعرفه ها'!A:Z,MATCH("هزینه نگهداری و تعمیرات شبکه آب",'تعرفه ها'!$B:$B,0),MATCH(F538,'تعرفه ها'!$2:$2,0))/100),0),"---")</f>
        <v>---</v>
      </c>
      <c r="AA538" s="50" t="str">
        <f>IFERROR(IF(INDEX('اطلاعات دوره'!A:Z,MATCH(G538,'اطلاعات دوره'!C:C,0),MATCH("آب",'اطلاعات دوره'!$1:$1,0))="دارد",ROUND((W538+X538+Y538)*INDEX('تعرفه ها'!A:Z,MATCH("پیک فصلی آب",'تعرفه ها'!$B:$B,0),MATCH(F538,'تعرفه ها'!$2:$2,0))/100,0),0),"---")</f>
        <v>---</v>
      </c>
      <c r="AB538" s="50" t="str">
        <f>IFERROR(ROUND(SUM(W538+X538+Y538+Z538+AA538)*INDEX('تعرفه ها'!A:Z,MATCH("مالیات آب",'تعرفه ها'!$B:$B,0),MATCH(F538,'تعرفه ها'!$2:$2,0))/100,0),"---")</f>
        <v>---</v>
      </c>
      <c r="AC538" s="50" t="str">
        <f t="shared" si="95"/>
        <v>---</v>
      </c>
      <c r="AD538" s="50" t="str">
        <f t="shared" si="88"/>
        <v>---</v>
      </c>
      <c r="AE538" s="50" t="str">
        <f t="shared" si="96"/>
        <v>---</v>
      </c>
      <c r="AF538" s="50" t="str">
        <f t="shared" si="97"/>
        <v>---</v>
      </c>
      <c r="AG538" s="153" t="str">
        <f t="shared" si="98"/>
        <v>---</v>
      </c>
      <c r="AI538" s="183" t="str">
        <f>IFERROR(IF(INDEX(پرداخت!A:AZ,MATCH(A538&amp;" - "&amp;"آب",پرداخت!$B:$B,0),MATCH(G538,پرداخت!$1:$1,0))="نشده","نشده","شده"),"---")</f>
        <v>---</v>
      </c>
      <c r="AL538" s="144"/>
      <c r="AM538" s="144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  <c r="BT538" s="30"/>
      <c r="BU538" s="30"/>
      <c r="BV538" s="30"/>
      <c r="BW538" s="30"/>
      <c r="BX538" s="30"/>
      <c r="BY538" s="30"/>
      <c r="BZ538" s="30"/>
      <c r="CA538" s="30"/>
    </row>
    <row r="539" spans="1:79" ht="34.9" hidden="1" customHeight="1">
      <c r="A539" s="170"/>
      <c r="B539" s="47">
        <f>IFERROR(INDEX('اطلاعات انشعابات شرکتها'!A:BB,MATCH(A539,'اطلاعات انشعابات شرکتها'!A:A,0),MATCH(B$1,'اطلاعات انشعابات شرکتها'!$1:$1,0)),0)</f>
        <v>0</v>
      </c>
      <c r="C539" s="48">
        <f>IFERROR(INDEX('اطلاعات انشعابات شرکتها'!A:BB,MATCH(A539,'اطلاعات انشعابات شرکتها'!A:A,0),MATCH(C$1,'اطلاعات انشعابات شرکتها'!$1:$1,0)),0)</f>
        <v>0</v>
      </c>
      <c r="D539" s="45"/>
      <c r="E539" s="171"/>
      <c r="F539" s="170"/>
      <c r="G539" s="47" t="str">
        <f t="shared" si="89"/>
        <v>/</v>
      </c>
      <c r="H539" s="47">
        <f>IFERROR(INDEX('اطلاعات دوره'!A:Z,MATCH(G539,'اطلاعات دوره'!C:C,0),MATCH(H$1,'اطلاعات دوره'!$1:$1,0)),0)</f>
        <v>0</v>
      </c>
      <c r="I539" s="47">
        <f>IFERROR(INDEX('اطلاعات دوره'!A:Z,MATCH(G539,'اطلاعات دوره'!C:C,0),MATCH(I$1,'اطلاعات دوره'!$1:$1,0)),0)</f>
        <v>0</v>
      </c>
      <c r="J539" s="48">
        <f>IFERROR(INDEX('اطلاعات دوره'!A:Z,MATCH(G539,'اطلاعات دوره'!C:C,0),MATCH(J$1,'اطلاعات دوره'!$1:$1,0)),0)</f>
        <v>0</v>
      </c>
      <c r="K539" s="46"/>
      <c r="L539" s="158" t="str">
        <f>IFERROR(INDEX('اطلاعات دوره'!A:Z,MATCH(G539,'اطلاعات دوره'!C:C,0)-1,MATCH("عنوان",'اطلاعات دوره'!$1:$1,0)),"---")</f>
        <v>---</v>
      </c>
      <c r="M539" s="47" t="str">
        <f t="shared" si="90"/>
        <v>----</v>
      </c>
      <c r="N539" s="48" t="str">
        <f t="shared" si="91"/>
        <v>-/</v>
      </c>
      <c r="O539" s="45"/>
      <c r="P539" s="240">
        <f>IFERROR(INDEX('قرائت کنتور'!A:AZ,MATCH(A539&amp;"-"&amp;"آب",'قرائت کنتور'!B:B,0),MATCH(L539,'قرائت کنتور'!$1:$1,0)),0)</f>
        <v>0</v>
      </c>
      <c r="Q539" s="241">
        <f>IFERROR(INDEX('قرائت کنتور'!A:AZ,MATCH(A539&amp;"-"&amp;"آب",'قرائت کنتور'!B:B,0),MATCH(G539,'قرائت کنتور'!$1:$1,0)),0)</f>
        <v>0</v>
      </c>
      <c r="R539" s="241">
        <f t="shared" si="92"/>
        <v>0</v>
      </c>
      <c r="S539" s="241" t="str">
        <f>IFERROR(INDEX('اطلاعات انشعابات شرکتها'!A:AB,MATCH(A539,'اطلاعات انشعابات شرکتها'!A:A,0),MATCH(S$1,'اطلاعات انشعابات شرکتها'!$1:$1,0)),"---")</f>
        <v>---</v>
      </c>
      <c r="T539" s="227" t="str">
        <f t="shared" si="93"/>
        <v>---</v>
      </c>
      <c r="U539" s="45"/>
      <c r="V539" s="155" t="str">
        <f>IFERROR(INDEX('تعرفه ها'!A:Z,MATCH("بهای هر متر مکعب آب مصرفی",'تعرفه ها'!$B:$B,0),MATCH(F539,'تعرفه ها'!$2:$2,0)),"---")</f>
        <v>---</v>
      </c>
      <c r="W539" s="50" t="str">
        <f t="shared" si="94"/>
        <v>---</v>
      </c>
      <c r="X539" s="50" t="str">
        <f>IFERROR(ROUND(R539*INDEX('تعرفه ها'!A:Z,MATCH("عوارض آب به ازاء هر متر مکعب",'تعرفه ها'!$B:$B,0),MATCH(F539,'تعرفه ها'!$2:$2,0)),0),"---")</f>
        <v>---</v>
      </c>
      <c r="Y539" s="50" t="str">
        <f>IFERROR(ROUND(T539*INDEX('تعرفه ها'!A:Z,MATCH("جریمه مازاد مصرف آب به ازاء هر متر مکعب",'تعرفه ها'!$B:$B,0),MATCH(F539,'تعرفه ها'!$2:$2,0)),0),"---")</f>
        <v>---</v>
      </c>
      <c r="Z539" s="50" t="str">
        <f>IFERROR(ROUND(((W539+X539+Y539)*INDEX('تعرفه ها'!A:Z,MATCH("هزینه نگهداری و تعمیرات شبکه آب",'تعرفه ها'!$B:$B,0),MATCH(F539,'تعرفه ها'!$2:$2,0))/100),0),"---")</f>
        <v>---</v>
      </c>
      <c r="AA539" s="50" t="str">
        <f>IFERROR(IF(INDEX('اطلاعات دوره'!A:Z,MATCH(G539,'اطلاعات دوره'!C:C,0),MATCH("آب",'اطلاعات دوره'!$1:$1,0))="دارد",ROUND((W539+X539+Y539)*INDEX('تعرفه ها'!A:Z,MATCH("پیک فصلی آب",'تعرفه ها'!$B:$B,0),MATCH(F539,'تعرفه ها'!$2:$2,0))/100,0),0),"---")</f>
        <v>---</v>
      </c>
      <c r="AB539" s="50" t="str">
        <f>IFERROR(ROUND(SUM(W539+X539+Y539+Z539+AA539)*INDEX('تعرفه ها'!A:Z,MATCH("مالیات آب",'تعرفه ها'!$B:$B,0),MATCH(F539,'تعرفه ها'!$2:$2,0))/100,0),"---")</f>
        <v>---</v>
      </c>
      <c r="AC539" s="50" t="str">
        <f t="shared" si="95"/>
        <v>---</v>
      </c>
      <c r="AD539" s="50" t="str">
        <f t="shared" si="88"/>
        <v>---</v>
      </c>
      <c r="AE539" s="50" t="str">
        <f t="shared" si="96"/>
        <v>---</v>
      </c>
      <c r="AF539" s="50" t="str">
        <f t="shared" si="97"/>
        <v>---</v>
      </c>
      <c r="AG539" s="153" t="str">
        <f t="shared" si="98"/>
        <v>---</v>
      </c>
      <c r="AI539" s="183" t="str">
        <f>IFERROR(IF(INDEX(پرداخت!A:AZ,MATCH(A539&amp;" - "&amp;"آب",پرداخت!$B:$B,0),MATCH(G539,پرداخت!$1:$1,0))="نشده","نشده","شده"),"---")</f>
        <v>---</v>
      </c>
      <c r="AL539" s="144"/>
      <c r="AM539" s="144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/>
      <c r="BC539" s="30"/>
      <c r="BD539" s="30"/>
      <c r="BE539" s="30"/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  <c r="BT539" s="30"/>
      <c r="BU539" s="30"/>
      <c r="BV539" s="30"/>
      <c r="BW539" s="30"/>
      <c r="BX539" s="30"/>
      <c r="BY539" s="30"/>
      <c r="BZ539" s="30"/>
      <c r="CA539" s="30"/>
    </row>
    <row r="540" spans="1:79" ht="34.9" hidden="1" customHeight="1">
      <c r="A540" s="170"/>
      <c r="B540" s="47">
        <f>IFERROR(INDEX('اطلاعات انشعابات شرکتها'!A:BB,MATCH(A540,'اطلاعات انشعابات شرکتها'!A:A,0),MATCH(B$1,'اطلاعات انشعابات شرکتها'!$1:$1,0)),0)</f>
        <v>0</v>
      </c>
      <c r="C540" s="48">
        <f>IFERROR(INDEX('اطلاعات انشعابات شرکتها'!A:BB,MATCH(A540,'اطلاعات انشعابات شرکتها'!A:A,0),MATCH(C$1,'اطلاعات انشعابات شرکتها'!$1:$1,0)),0)</f>
        <v>0</v>
      </c>
      <c r="D540" s="45"/>
      <c r="E540" s="171"/>
      <c r="F540" s="170"/>
      <c r="G540" s="47" t="str">
        <f t="shared" si="89"/>
        <v>/</v>
      </c>
      <c r="H540" s="47">
        <f>IFERROR(INDEX('اطلاعات دوره'!A:Z,MATCH(G540,'اطلاعات دوره'!C:C,0),MATCH(H$1,'اطلاعات دوره'!$1:$1,0)),0)</f>
        <v>0</v>
      </c>
      <c r="I540" s="47">
        <f>IFERROR(INDEX('اطلاعات دوره'!A:Z,MATCH(G540,'اطلاعات دوره'!C:C,0),MATCH(I$1,'اطلاعات دوره'!$1:$1,0)),0)</f>
        <v>0</v>
      </c>
      <c r="J540" s="48">
        <f>IFERROR(INDEX('اطلاعات دوره'!A:Z,MATCH(G540,'اطلاعات دوره'!C:C,0),MATCH(J$1,'اطلاعات دوره'!$1:$1,0)),0)</f>
        <v>0</v>
      </c>
      <c r="K540" s="46"/>
      <c r="L540" s="158" t="str">
        <f>IFERROR(INDEX('اطلاعات دوره'!A:Z,MATCH(G540,'اطلاعات دوره'!C:C,0)-1,MATCH("عنوان",'اطلاعات دوره'!$1:$1,0)),"---")</f>
        <v>---</v>
      </c>
      <c r="M540" s="47" t="str">
        <f t="shared" si="90"/>
        <v>----</v>
      </c>
      <c r="N540" s="48" t="str">
        <f t="shared" si="91"/>
        <v>-/</v>
      </c>
      <c r="O540" s="45"/>
      <c r="P540" s="240">
        <f>IFERROR(INDEX('قرائت کنتور'!A:AZ,MATCH(A540&amp;"-"&amp;"آب",'قرائت کنتور'!B:B,0),MATCH(L540,'قرائت کنتور'!$1:$1,0)),0)</f>
        <v>0</v>
      </c>
      <c r="Q540" s="241">
        <f>IFERROR(INDEX('قرائت کنتور'!A:AZ,MATCH(A540&amp;"-"&amp;"آب",'قرائت کنتور'!B:B,0),MATCH(G540,'قرائت کنتور'!$1:$1,0)),0)</f>
        <v>0</v>
      </c>
      <c r="R540" s="241">
        <f t="shared" si="92"/>
        <v>0</v>
      </c>
      <c r="S540" s="241" t="str">
        <f>IFERROR(INDEX('اطلاعات انشعابات شرکتها'!A:AB,MATCH(A540,'اطلاعات انشعابات شرکتها'!A:A,0),MATCH(S$1,'اطلاعات انشعابات شرکتها'!$1:$1,0)),"---")</f>
        <v>---</v>
      </c>
      <c r="T540" s="227" t="str">
        <f t="shared" si="93"/>
        <v>---</v>
      </c>
      <c r="U540" s="45"/>
      <c r="V540" s="155" t="str">
        <f>IFERROR(INDEX('تعرفه ها'!A:Z,MATCH("بهای هر متر مکعب آب مصرفی",'تعرفه ها'!$B:$B,0),MATCH(F540,'تعرفه ها'!$2:$2,0)),"---")</f>
        <v>---</v>
      </c>
      <c r="W540" s="50" t="str">
        <f t="shared" si="94"/>
        <v>---</v>
      </c>
      <c r="X540" s="50" t="str">
        <f>IFERROR(ROUND(R540*INDEX('تعرفه ها'!A:Z,MATCH("عوارض آب به ازاء هر متر مکعب",'تعرفه ها'!$B:$B,0),MATCH(F540,'تعرفه ها'!$2:$2,0)),0),"---")</f>
        <v>---</v>
      </c>
      <c r="Y540" s="50" t="str">
        <f>IFERROR(ROUND(T540*INDEX('تعرفه ها'!A:Z,MATCH("جریمه مازاد مصرف آب به ازاء هر متر مکعب",'تعرفه ها'!$B:$B,0),MATCH(F540,'تعرفه ها'!$2:$2,0)),0),"---")</f>
        <v>---</v>
      </c>
      <c r="Z540" s="50" t="str">
        <f>IFERROR(ROUND(((W540+X540+Y540)*INDEX('تعرفه ها'!A:Z,MATCH("هزینه نگهداری و تعمیرات شبکه آب",'تعرفه ها'!$B:$B,0),MATCH(F540,'تعرفه ها'!$2:$2,0))/100),0),"---")</f>
        <v>---</v>
      </c>
      <c r="AA540" s="50" t="str">
        <f>IFERROR(IF(INDEX('اطلاعات دوره'!A:Z,MATCH(G540,'اطلاعات دوره'!C:C,0),MATCH("آب",'اطلاعات دوره'!$1:$1,0))="دارد",ROUND((W540+X540+Y540)*INDEX('تعرفه ها'!A:Z,MATCH("پیک فصلی آب",'تعرفه ها'!$B:$B,0),MATCH(F540,'تعرفه ها'!$2:$2,0))/100,0),0),"---")</f>
        <v>---</v>
      </c>
      <c r="AB540" s="50" t="str">
        <f>IFERROR(ROUND(SUM(W540+X540+Y540+Z540+AA540)*INDEX('تعرفه ها'!A:Z,MATCH("مالیات آب",'تعرفه ها'!$B:$B,0),MATCH(F540,'تعرفه ها'!$2:$2,0))/100,0),"---")</f>
        <v>---</v>
      </c>
      <c r="AC540" s="50" t="str">
        <f t="shared" si="95"/>
        <v>---</v>
      </c>
      <c r="AD540" s="50" t="str">
        <f t="shared" si="88"/>
        <v>---</v>
      </c>
      <c r="AE540" s="50" t="str">
        <f t="shared" si="96"/>
        <v>---</v>
      </c>
      <c r="AF540" s="50" t="str">
        <f t="shared" si="97"/>
        <v>---</v>
      </c>
      <c r="AG540" s="153" t="str">
        <f t="shared" si="98"/>
        <v>---</v>
      </c>
      <c r="AI540" s="183" t="str">
        <f>IFERROR(IF(INDEX(پرداخت!A:AZ,MATCH(A540&amp;" - "&amp;"آب",پرداخت!$B:$B,0),MATCH(G540,پرداخت!$1:$1,0))="نشده","نشده","شده"),"---")</f>
        <v>---</v>
      </c>
      <c r="AL540" s="144"/>
      <c r="AM540" s="144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  <c r="BT540" s="30"/>
      <c r="BU540" s="30"/>
      <c r="BV540" s="30"/>
      <c r="BW540" s="30"/>
      <c r="BX540" s="30"/>
      <c r="BY540" s="30"/>
      <c r="BZ540" s="30"/>
      <c r="CA540" s="30"/>
    </row>
    <row r="541" spans="1:79" ht="34.9" hidden="1" customHeight="1">
      <c r="A541" s="170"/>
      <c r="B541" s="47">
        <f>IFERROR(INDEX('اطلاعات انشعابات شرکتها'!A:BB,MATCH(A541,'اطلاعات انشعابات شرکتها'!A:A,0),MATCH(B$1,'اطلاعات انشعابات شرکتها'!$1:$1,0)),0)</f>
        <v>0</v>
      </c>
      <c r="C541" s="48">
        <f>IFERROR(INDEX('اطلاعات انشعابات شرکتها'!A:BB,MATCH(A541,'اطلاعات انشعابات شرکتها'!A:A,0),MATCH(C$1,'اطلاعات انشعابات شرکتها'!$1:$1,0)),0)</f>
        <v>0</v>
      </c>
      <c r="D541" s="45"/>
      <c r="E541" s="171"/>
      <c r="F541" s="170"/>
      <c r="G541" s="47" t="str">
        <f t="shared" si="89"/>
        <v>/</v>
      </c>
      <c r="H541" s="47">
        <f>IFERROR(INDEX('اطلاعات دوره'!A:Z,MATCH(G541,'اطلاعات دوره'!C:C,0),MATCH(H$1,'اطلاعات دوره'!$1:$1,0)),0)</f>
        <v>0</v>
      </c>
      <c r="I541" s="47">
        <f>IFERROR(INDEX('اطلاعات دوره'!A:Z,MATCH(G541,'اطلاعات دوره'!C:C,0),MATCH(I$1,'اطلاعات دوره'!$1:$1,0)),0)</f>
        <v>0</v>
      </c>
      <c r="J541" s="48">
        <f>IFERROR(INDEX('اطلاعات دوره'!A:Z,MATCH(G541,'اطلاعات دوره'!C:C,0),MATCH(J$1,'اطلاعات دوره'!$1:$1,0)),0)</f>
        <v>0</v>
      </c>
      <c r="K541" s="46"/>
      <c r="L541" s="158" t="str">
        <f>IFERROR(INDEX('اطلاعات دوره'!A:Z,MATCH(G541,'اطلاعات دوره'!C:C,0)-1,MATCH("عنوان",'اطلاعات دوره'!$1:$1,0)),"---")</f>
        <v>---</v>
      </c>
      <c r="M541" s="47" t="str">
        <f t="shared" si="90"/>
        <v>----</v>
      </c>
      <c r="N541" s="48" t="str">
        <f t="shared" si="91"/>
        <v>-/</v>
      </c>
      <c r="O541" s="45"/>
      <c r="P541" s="240">
        <f>IFERROR(INDEX('قرائت کنتور'!A:AZ,MATCH(A541&amp;"-"&amp;"آب",'قرائت کنتور'!B:B,0),MATCH(L541,'قرائت کنتور'!$1:$1,0)),0)</f>
        <v>0</v>
      </c>
      <c r="Q541" s="241">
        <f>IFERROR(INDEX('قرائت کنتور'!A:AZ,MATCH(A541&amp;"-"&amp;"آب",'قرائت کنتور'!B:B,0),MATCH(G541,'قرائت کنتور'!$1:$1,0)),0)</f>
        <v>0</v>
      </c>
      <c r="R541" s="241">
        <f t="shared" si="92"/>
        <v>0</v>
      </c>
      <c r="S541" s="241" t="str">
        <f>IFERROR(INDEX('اطلاعات انشعابات شرکتها'!A:AB,MATCH(A541,'اطلاعات انشعابات شرکتها'!A:A,0),MATCH(S$1,'اطلاعات انشعابات شرکتها'!$1:$1,0)),"---")</f>
        <v>---</v>
      </c>
      <c r="T541" s="227" t="str">
        <f t="shared" si="93"/>
        <v>---</v>
      </c>
      <c r="U541" s="45"/>
      <c r="V541" s="155" t="str">
        <f>IFERROR(INDEX('تعرفه ها'!A:Z,MATCH("بهای هر متر مکعب آب مصرفی",'تعرفه ها'!$B:$B,0),MATCH(F541,'تعرفه ها'!$2:$2,0)),"---")</f>
        <v>---</v>
      </c>
      <c r="W541" s="50" t="str">
        <f t="shared" si="94"/>
        <v>---</v>
      </c>
      <c r="X541" s="50" t="str">
        <f>IFERROR(ROUND(R541*INDEX('تعرفه ها'!A:Z,MATCH("عوارض آب به ازاء هر متر مکعب",'تعرفه ها'!$B:$B,0),MATCH(F541,'تعرفه ها'!$2:$2,0)),0),"---")</f>
        <v>---</v>
      </c>
      <c r="Y541" s="50" t="str">
        <f>IFERROR(ROUND(T541*INDEX('تعرفه ها'!A:Z,MATCH("جریمه مازاد مصرف آب به ازاء هر متر مکعب",'تعرفه ها'!$B:$B,0),MATCH(F541,'تعرفه ها'!$2:$2,0)),0),"---")</f>
        <v>---</v>
      </c>
      <c r="Z541" s="50" t="str">
        <f>IFERROR(ROUND(((W541+X541+Y541)*INDEX('تعرفه ها'!A:Z,MATCH("هزینه نگهداری و تعمیرات شبکه آب",'تعرفه ها'!$B:$B,0),MATCH(F541,'تعرفه ها'!$2:$2,0))/100),0),"---")</f>
        <v>---</v>
      </c>
      <c r="AA541" s="50" t="str">
        <f>IFERROR(IF(INDEX('اطلاعات دوره'!A:Z,MATCH(G541,'اطلاعات دوره'!C:C,0),MATCH("آب",'اطلاعات دوره'!$1:$1,0))="دارد",ROUND((W541+X541+Y541)*INDEX('تعرفه ها'!A:Z,MATCH("پیک فصلی آب",'تعرفه ها'!$B:$B,0),MATCH(F541,'تعرفه ها'!$2:$2,0))/100,0),0),"---")</f>
        <v>---</v>
      </c>
      <c r="AB541" s="50" t="str">
        <f>IFERROR(ROUND(SUM(W541+X541+Y541+Z541+AA541)*INDEX('تعرفه ها'!A:Z,MATCH("مالیات آب",'تعرفه ها'!$B:$B,0),MATCH(F541,'تعرفه ها'!$2:$2,0))/100,0),"---")</f>
        <v>---</v>
      </c>
      <c r="AC541" s="50" t="str">
        <f t="shared" si="95"/>
        <v>---</v>
      </c>
      <c r="AD541" s="50" t="str">
        <f t="shared" si="88"/>
        <v>---</v>
      </c>
      <c r="AE541" s="50" t="str">
        <f t="shared" si="96"/>
        <v>---</v>
      </c>
      <c r="AF541" s="50" t="str">
        <f t="shared" si="97"/>
        <v>---</v>
      </c>
      <c r="AG541" s="153" t="str">
        <f t="shared" si="98"/>
        <v>---</v>
      </c>
      <c r="AI541" s="183" t="str">
        <f>IFERROR(IF(INDEX(پرداخت!A:AZ,MATCH(A541&amp;" - "&amp;"آب",پرداخت!$B:$B,0),MATCH(G541,پرداخت!$1:$1,0))="نشده","نشده","شده"),"---")</f>
        <v>---</v>
      </c>
      <c r="AL541" s="144"/>
      <c r="AM541" s="144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</row>
    <row r="542" spans="1:79" ht="34.9" hidden="1" customHeight="1">
      <c r="A542" s="170"/>
      <c r="B542" s="47">
        <f>IFERROR(INDEX('اطلاعات انشعابات شرکتها'!A:BB,MATCH(A542,'اطلاعات انشعابات شرکتها'!A:A,0),MATCH(B$1,'اطلاعات انشعابات شرکتها'!$1:$1,0)),0)</f>
        <v>0</v>
      </c>
      <c r="C542" s="48">
        <f>IFERROR(INDEX('اطلاعات انشعابات شرکتها'!A:BB,MATCH(A542,'اطلاعات انشعابات شرکتها'!A:A,0),MATCH(C$1,'اطلاعات انشعابات شرکتها'!$1:$1,0)),0)</f>
        <v>0</v>
      </c>
      <c r="D542" s="45"/>
      <c r="E542" s="171"/>
      <c r="F542" s="170"/>
      <c r="G542" s="47" t="str">
        <f t="shared" si="89"/>
        <v>/</v>
      </c>
      <c r="H542" s="47">
        <f>IFERROR(INDEX('اطلاعات دوره'!A:Z,MATCH(G542,'اطلاعات دوره'!C:C,0),MATCH(H$1,'اطلاعات دوره'!$1:$1,0)),0)</f>
        <v>0</v>
      </c>
      <c r="I542" s="47">
        <f>IFERROR(INDEX('اطلاعات دوره'!A:Z,MATCH(G542,'اطلاعات دوره'!C:C,0),MATCH(I$1,'اطلاعات دوره'!$1:$1,0)),0)</f>
        <v>0</v>
      </c>
      <c r="J542" s="48">
        <f>IFERROR(INDEX('اطلاعات دوره'!A:Z,MATCH(G542,'اطلاعات دوره'!C:C,0),MATCH(J$1,'اطلاعات دوره'!$1:$1,0)),0)</f>
        <v>0</v>
      </c>
      <c r="K542" s="46"/>
      <c r="L542" s="158" t="str">
        <f>IFERROR(INDEX('اطلاعات دوره'!A:Z,MATCH(G542,'اطلاعات دوره'!C:C,0)-1,MATCH("عنوان",'اطلاعات دوره'!$1:$1,0)),"---")</f>
        <v>---</v>
      </c>
      <c r="M542" s="47" t="str">
        <f t="shared" si="90"/>
        <v>----</v>
      </c>
      <c r="N542" s="48" t="str">
        <f t="shared" si="91"/>
        <v>-/</v>
      </c>
      <c r="O542" s="45"/>
      <c r="P542" s="240">
        <f>IFERROR(INDEX('قرائت کنتور'!A:AZ,MATCH(A542&amp;"-"&amp;"آب",'قرائت کنتور'!B:B,0),MATCH(L542,'قرائت کنتور'!$1:$1,0)),0)</f>
        <v>0</v>
      </c>
      <c r="Q542" s="241">
        <f>IFERROR(INDEX('قرائت کنتور'!A:AZ,MATCH(A542&amp;"-"&amp;"آب",'قرائت کنتور'!B:B,0),MATCH(G542,'قرائت کنتور'!$1:$1,0)),0)</f>
        <v>0</v>
      </c>
      <c r="R542" s="241">
        <f t="shared" si="92"/>
        <v>0</v>
      </c>
      <c r="S542" s="241" t="str">
        <f>IFERROR(INDEX('اطلاعات انشعابات شرکتها'!A:AB,MATCH(A542,'اطلاعات انشعابات شرکتها'!A:A,0),MATCH(S$1,'اطلاعات انشعابات شرکتها'!$1:$1,0)),"---")</f>
        <v>---</v>
      </c>
      <c r="T542" s="227" t="str">
        <f t="shared" si="93"/>
        <v>---</v>
      </c>
      <c r="U542" s="45"/>
      <c r="V542" s="155" t="str">
        <f>IFERROR(INDEX('تعرفه ها'!A:Z,MATCH("بهای هر متر مکعب آب مصرفی",'تعرفه ها'!$B:$B,0),MATCH(F542,'تعرفه ها'!$2:$2,0)),"---")</f>
        <v>---</v>
      </c>
      <c r="W542" s="50" t="str">
        <f t="shared" si="94"/>
        <v>---</v>
      </c>
      <c r="X542" s="50" t="str">
        <f>IFERROR(ROUND(R542*INDEX('تعرفه ها'!A:Z,MATCH("عوارض آب به ازاء هر متر مکعب",'تعرفه ها'!$B:$B,0),MATCH(F542,'تعرفه ها'!$2:$2,0)),0),"---")</f>
        <v>---</v>
      </c>
      <c r="Y542" s="50" t="str">
        <f>IFERROR(ROUND(T542*INDEX('تعرفه ها'!A:Z,MATCH("جریمه مازاد مصرف آب به ازاء هر متر مکعب",'تعرفه ها'!$B:$B,0),MATCH(F542,'تعرفه ها'!$2:$2,0)),0),"---")</f>
        <v>---</v>
      </c>
      <c r="Z542" s="50" t="str">
        <f>IFERROR(ROUND(((W542+X542+Y542)*INDEX('تعرفه ها'!A:Z,MATCH("هزینه نگهداری و تعمیرات شبکه آب",'تعرفه ها'!$B:$B,0),MATCH(F542,'تعرفه ها'!$2:$2,0))/100),0),"---")</f>
        <v>---</v>
      </c>
      <c r="AA542" s="50" t="str">
        <f>IFERROR(IF(INDEX('اطلاعات دوره'!A:Z,MATCH(G542,'اطلاعات دوره'!C:C,0),MATCH("آب",'اطلاعات دوره'!$1:$1,0))="دارد",ROUND((W542+X542+Y542)*INDEX('تعرفه ها'!A:Z,MATCH("پیک فصلی آب",'تعرفه ها'!$B:$B,0),MATCH(F542,'تعرفه ها'!$2:$2,0))/100,0),0),"---")</f>
        <v>---</v>
      </c>
      <c r="AB542" s="50" t="str">
        <f>IFERROR(ROUND(SUM(W542+X542+Y542+Z542+AA542)*INDEX('تعرفه ها'!A:Z,MATCH("مالیات آب",'تعرفه ها'!$B:$B,0),MATCH(F542,'تعرفه ها'!$2:$2,0))/100,0),"---")</f>
        <v>---</v>
      </c>
      <c r="AC542" s="50" t="str">
        <f t="shared" si="95"/>
        <v>---</v>
      </c>
      <c r="AD542" s="50" t="str">
        <f t="shared" si="88"/>
        <v>---</v>
      </c>
      <c r="AE542" s="50" t="str">
        <f t="shared" si="96"/>
        <v>---</v>
      </c>
      <c r="AF542" s="50" t="str">
        <f t="shared" si="97"/>
        <v>---</v>
      </c>
      <c r="AG542" s="153" t="str">
        <f t="shared" si="98"/>
        <v>---</v>
      </c>
      <c r="AI542" s="183" t="str">
        <f>IFERROR(IF(INDEX(پرداخت!A:AZ,MATCH(A542&amp;" - "&amp;"آب",پرداخت!$B:$B,0),MATCH(G542,پرداخت!$1:$1,0))="نشده","نشده","شده"),"---")</f>
        <v>---</v>
      </c>
      <c r="AL542" s="144"/>
      <c r="AM542" s="144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  <c r="BT542" s="30"/>
      <c r="BU542" s="30"/>
      <c r="BV542" s="30"/>
      <c r="BW542" s="30"/>
      <c r="BX542" s="30"/>
      <c r="BY542" s="30"/>
      <c r="BZ542" s="30"/>
      <c r="CA542" s="30"/>
    </row>
    <row r="543" spans="1:79" ht="34.9" hidden="1" customHeight="1">
      <c r="A543" s="170"/>
      <c r="B543" s="47">
        <f>IFERROR(INDEX('اطلاعات انشعابات شرکتها'!A:BB,MATCH(A543,'اطلاعات انشعابات شرکتها'!A:A,0),MATCH(B$1,'اطلاعات انشعابات شرکتها'!$1:$1,0)),0)</f>
        <v>0</v>
      </c>
      <c r="C543" s="48">
        <f>IFERROR(INDEX('اطلاعات انشعابات شرکتها'!A:BB,MATCH(A543,'اطلاعات انشعابات شرکتها'!A:A,0),MATCH(C$1,'اطلاعات انشعابات شرکتها'!$1:$1,0)),0)</f>
        <v>0</v>
      </c>
      <c r="D543" s="45"/>
      <c r="E543" s="171"/>
      <c r="F543" s="170"/>
      <c r="G543" s="47" t="str">
        <f t="shared" si="89"/>
        <v>/</v>
      </c>
      <c r="H543" s="47">
        <f>IFERROR(INDEX('اطلاعات دوره'!A:Z,MATCH(G543,'اطلاعات دوره'!C:C,0),MATCH(H$1,'اطلاعات دوره'!$1:$1,0)),0)</f>
        <v>0</v>
      </c>
      <c r="I543" s="47">
        <f>IFERROR(INDEX('اطلاعات دوره'!A:Z,MATCH(G543,'اطلاعات دوره'!C:C,0),MATCH(I$1,'اطلاعات دوره'!$1:$1,0)),0)</f>
        <v>0</v>
      </c>
      <c r="J543" s="48">
        <f>IFERROR(INDEX('اطلاعات دوره'!A:Z,MATCH(G543,'اطلاعات دوره'!C:C,0),MATCH(J$1,'اطلاعات دوره'!$1:$1,0)),0)</f>
        <v>0</v>
      </c>
      <c r="K543" s="46"/>
      <c r="L543" s="158" t="str">
        <f>IFERROR(INDEX('اطلاعات دوره'!A:Z,MATCH(G543,'اطلاعات دوره'!C:C,0)-1,MATCH("عنوان",'اطلاعات دوره'!$1:$1,0)),"---")</f>
        <v>---</v>
      </c>
      <c r="M543" s="47" t="str">
        <f t="shared" si="90"/>
        <v>----</v>
      </c>
      <c r="N543" s="48" t="str">
        <f t="shared" si="91"/>
        <v>-/</v>
      </c>
      <c r="O543" s="45"/>
      <c r="P543" s="240">
        <f>IFERROR(INDEX('قرائت کنتور'!A:AZ,MATCH(A543&amp;"-"&amp;"آب",'قرائت کنتور'!B:B,0),MATCH(L543,'قرائت کنتور'!$1:$1,0)),0)</f>
        <v>0</v>
      </c>
      <c r="Q543" s="241">
        <f>IFERROR(INDEX('قرائت کنتور'!A:AZ,MATCH(A543&amp;"-"&amp;"آب",'قرائت کنتور'!B:B,0),MATCH(G543,'قرائت کنتور'!$1:$1,0)),0)</f>
        <v>0</v>
      </c>
      <c r="R543" s="241">
        <f t="shared" si="92"/>
        <v>0</v>
      </c>
      <c r="S543" s="241" t="str">
        <f>IFERROR(INDEX('اطلاعات انشعابات شرکتها'!A:AB,MATCH(A543,'اطلاعات انشعابات شرکتها'!A:A,0),MATCH(S$1,'اطلاعات انشعابات شرکتها'!$1:$1,0)),"---")</f>
        <v>---</v>
      </c>
      <c r="T543" s="227" t="str">
        <f t="shared" si="93"/>
        <v>---</v>
      </c>
      <c r="U543" s="45"/>
      <c r="V543" s="155" t="str">
        <f>IFERROR(INDEX('تعرفه ها'!A:Z,MATCH("بهای هر متر مکعب آب مصرفی",'تعرفه ها'!$B:$B,0),MATCH(F543,'تعرفه ها'!$2:$2,0)),"---")</f>
        <v>---</v>
      </c>
      <c r="W543" s="50" t="str">
        <f t="shared" si="94"/>
        <v>---</v>
      </c>
      <c r="X543" s="50" t="str">
        <f>IFERROR(ROUND(R543*INDEX('تعرفه ها'!A:Z,MATCH("عوارض آب به ازاء هر متر مکعب",'تعرفه ها'!$B:$B,0),MATCH(F543,'تعرفه ها'!$2:$2,0)),0),"---")</f>
        <v>---</v>
      </c>
      <c r="Y543" s="50" t="str">
        <f>IFERROR(ROUND(T543*INDEX('تعرفه ها'!A:Z,MATCH("جریمه مازاد مصرف آب به ازاء هر متر مکعب",'تعرفه ها'!$B:$B,0),MATCH(F543,'تعرفه ها'!$2:$2,0)),0),"---")</f>
        <v>---</v>
      </c>
      <c r="Z543" s="50" t="str">
        <f>IFERROR(ROUND(((W543+X543+Y543)*INDEX('تعرفه ها'!A:Z,MATCH("هزینه نگهداری و تعمیرات شبکه آب",'تعرفه ها'!$B:$B,0),MATCH(F543,'تعرفه ها'!$2:$2,0))/100),0),"---")</f>
        <v>---</v>
      </c>
      <c r="AA543" s="50" t="str">
        <f>IFERROR(IF(INDEX('اطلاعات دوره'!A:Z,MATCH(G543,'اطلاعات دوره'!C:C,0),MATCH("آب",'اطلاعات دوره'!$1:$1,0))="دارد",ROUND((W543+X543+Y543)*INDEX('تعرفه ها'!A:Z,MATCH("پیک فصلی آب",'تعرفه ها'!$B:$B,0),MATCH(F543,'تعرفه ها'!$2:$2,0))/100,0),0),"---")</f>
        <v>---</v>
      </c>
      <c r="AB543" s="50" t="str">
        <f>IFERROR(ROUND(SUM(W543+X543+Y543+Z543+AA543)*INDEX('تعرفه ها'!A:Z,MATCH("مالیات آب",'تعرفه ها'!$B:$B,0),MATCH(F543,'تعرفه ها'!$2:$2,0))/100,0),"---")</f>
        <v>---</v>
      </c>
      <c r="AC543" s="50" t="str">
        <f t="shared" si="95"/>
        <v>---</v>
      </c>
      <c r="AD543" s="50" t="str">
        <f t="shared" si="88"/>
        <v>---</v>
      </c>
      <c r="AE543" s="50" t="str">
        <f t="shared" si="96"/>
        <v>---</v>
      </c>
      <c r="AF543" s="50" t="str">
        <f t="shared" si="97"/>
        <v>---</v>
      </c>
      <c r="AG543" s="153" t="str">
        <f t="shared" si="98"/>
        <v>---</v>
      </c>
      <c r="AI543" s="183" t="str">
        <f>IFERROR(IF(INDEX(پرداخت!A:AZ,MATCH(A543&amp;" - "&amp;"آب",پرداخت!$B:$B,0),MATCH(G543,پرداخت!$1:$1,0))="نشده","نشده","شده"),"---")</f>
        <v>---</v>
      </c>
      <c r="AL543" s="144"/>
      <c r="AM543" s="144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30"/>
      <c r="CA543" s="30"/>
    </row>
    <row r="544" spans="1:79" ht="34.9" hidden="1" customHeight="1">
      <c r="A544" s="170"/>
      <c r="B544" s="47">
        <f>IFERROR(INDEX('اطلاعات انشعابات شرکتها'!A:BB,MATCH(A544,'اطلاعات انشعابات شرکتها'!A:A,0),MATCH(B$1,'اطلاعات انشعابات شرکتها'!$1:$1,0)),0)</f>
        <v>0</v>
      </c>
      <c r="C544" s="48">
        <f>IFERROR(INDEX('اطلاعات انشعابات شرکتها'!A:BB,MATCH(A544,'اطلاعات انشعابات شرکتها'!A:A,0),MATCH(C$1,'اطلاعات انشعابات شرکتها'!$1:$1,0)),0)</f>
        <v>0</v>
      </c>
      <c r="D544" s="45"/>
      <c r="E544" s="171"/>
      <c r="F544" s="170"/>
      <c r="G544" s="47" t="str">
        <f t="shared" si="89"/>
        <v>/</v>
      </c>
      <c r="H544" s="47">
        <f>IFERROR(INDEX('اطلاعات دوره'!A:Z,MATCH(G544,'اطلاعات دوره'!C:C,0),MATCH(H$1,'اطلاعات دوره'!$1:$1,0)),0)</f>
        <v>0</v>
      </c>
      <c r="I544" s="47">
        <f>IFERROR(INDEX('اطلاعات دوره'!A:Z,MATCH(G544,'اطلاعات دوره'!C:C,0),MATCH(I$1,'اطلاعات دوره'!$1:$1,0)),0)</f>
        <v>0</v>
      </c>
      <c r="J544" s="48">
        <f>IFERROR(INDEX('اطلاعات دوره'!A:Z,MATCH(G544,'اطلاعات دوره'!C:C,0),MATCH(J$1,'اطلاعات دوره'!$1:$1,0)),0)</f>
        <v>0</v>
      </c>
      <c r="K544" s="46"/>
      <c r="L544" s="158" t="str">
        <f>IFERROR(INDEX('اطلاعات دوره'!A:Z,MATCH(G544,'اطلاعات دوره'!C:C,0)-1,MATCH("عنوان",'اطلاعات دوره'!$1:$1,0)),"---")</f>
        <v>---</v>
      </c>
      <c r="M544" s="47" t="str">
        <f t="shared" si="90"/>
        <v>----</v>
      </c>
      <c r="N544" s="48" t="str">
        <f t="shared" si="91"/>
        <v>-/</v>
      </c>
      <c r="O544" s="45"/>
      <c r="P544" s="240">
        <f>IFERROR(INDEX('قرائت کنتور'!A:AZ,MATCH(A544&amp;"-"&amp;"آب",'قرائت کنتور'!B:B,0),MATCH(L544,'قرائت کنتور'!$1:$1,0)),0)</f>
        <v>0</v>
      </c>
      <c r="Q544" s="241">
        <f>IFERROR(INDEX('قرائت کنتور'!A:AZ,MATCH(A544&amp;"-"&amp;"آب",'قرائت کنتور'!B:B,0),MATCH(G544,'قرائت کنتور'!$1:$1,0)),0)</f>
        <v>0</v>
      </c>
      <c r="R544" s="241">
        <f t="shared" si="92"/>
        <v>0</v>
      </c>
      <c r="S544" s="241" t="str">
        <f>IFERROR(INDEX('اطلاعات انشعابات شرکتها'!A:AB,MATCH(A544,'اطلاعات انشعابات شرکتها'!A:A,0),MATCH(S$1,'اطلاعات انشعابات شرکتها'!$1:$1,0)),"---")</f>
        <v>---</v>
      </c>
      <c r="T544" s="227" t="str">
        <f t="shared" si="93"/>
        <v>---</v>
      </c>
      <c r="U544" s="45"/>
      <c r="V544" s="155" t="str">
        <f>IFERROR(INDEX('تعرفه ها'!A:Z,MATCH("بهای هر متر مکعب آب مصرفی",'تعرفه ها'!$B:$B,0),MATCH(F544,'تعرفه ها'!$2:$2,0)),"---")</f>
        <v>---</v>
      </c>
      <c r="W544" s="50" t="str">
        <f t="shared" si="94"/>
        <v>---</v>
      </c>
      <c r="X544" s="50" t="str">
        <f>IFERROR(ROUND(R544*INDEX('تعرفه ها'!A:Z,MATCH("عوارض آب به ازاء هر متر مکعب",'تعرفه ها'!$B:$B,0),MATCH(F544,'تعرفه ها'!$2:$2,0)),0),"---")</f>
        <v>---</v>
      </c>
      <c r="Y544" s="50" t="str">
        <f>IFERROR(ROUND(T544*INDEX('تعرفه ها'!A:Z,MATCH("جریمه مازاد مصرف آب به ازاء هر متر مکعب",'تعرفه ها'!$B:$B,0),MATCH(F544,'تعرفه ها'!$2:$2,0)),0),"---")</f>
        <v>---</v>
      </c>
      <c r="Z544" s="50" t="str">
        <f>IFERROR(ROUND(((W544+X544+Y544)*INDEX('تعرفه ها'!A:Z,MATCH("هزینه نگهداری و تعمیرات شبکه آب",'تعرفه ها'!$B:$B,0),MATCH(F544,'تعرفه ها'!$2:$2,0))/100),0),"---")</f>
        <v>---</v>
      </c>
      <c r="AA544" s="50" t="str">
        <f>IFERROR(IF(INDEX('اطلاعات دوره'!A:Z,MATCH(G544,'اطلاعات دوره'!C:C,0),MATCH("آب",'اطلاعات دوره'!$1:$1,0))="دارد",ROUND((W544+X544+Y544)*INDEX('تعرفه ها'!A:Z,MATCH("پیک فصلی آب",'تعرفه ها'!$B:$B,0),MATCH(F544,'تعرفه ها'!$2:$2,0))/100,0),0),"---")</f>
        <v>---</v>
      </c>
      <c r="AB544" s="50" t="str">
        <f>IFERROR(ROUND(SUM(W544+X544+Y544+Z544+AA544)*INDEX('تعرفه ها'!A:Z,MATCH("مالیات آب",'تعرفه ها'!$B:$B,0),MATCH(F544,'تعرفه ها'!$2:$2,0))/100,0),"---")</f>
        <v>---</v>
      </c>
      <c r="AC544" s="50" t="str">
        <f t="shared" si="95"/>
        <v>---</v>
      </c>
      <c r="AD544" s="50" t="str">
        <f t="shared" si="88"/>
        <v>---</v>
      </c>
      <c r="AE544" s="50" t="str">
        <f t="shared" si="96"/>
        <v>---</v>
      </c>
      <c r="AF544" s="50" t="str">
        <f t="shared" si="97"/>
        <v>---</v>
      </c>
      <c r="AG544" s="153" t="str">
        <f t="shared" si="98"/>
        <v>---</v>
      </c>
      <c r="AI544" s="183" t="str">
        <f>IFERROR(IF(INDEX(پرداخت!A:AZ,MATCH(A544&amp;" - "&amp;"آب",پرداخت!$B:$B,0),MATCH(G544,پرداخت!$1:$1,0))="نشده","نشده","شده"),"---")</f>
        <v>---</v>
      </c>
      <c r="AL544" s="144"/>
      <c r="AM544" s="144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  <c r="BT544" s="30"/>
      <c r="BU544" s="30"/>
      <c r="BV544" s="30"/>
      <c r="BW544" s="30"/>
      <c r="BX544" s="30"/>
      <c r="BY544" s="30"/>
      <c r="BZ544" s="30"/>
      <c r="CA544" s="30"/>
    </row>
    <row r="545" spans="1:79" ht="34.9" hidden="1" customHeight="1">
      <c r="A545" s="170"/>
      <c r="B545" s="47">
        <f>IFERROR(INDEX('اطلاعات انشعابات شرکتها'!A:BB,MATCH(A545,'اطلاعات انشعابات شرکتها'!A:A,0),MATCH(B$1,'اطلاعات انشعابات شرکتها'!$1:$1,0)),0)</f>
        <v>0</v>
      </c>
      <c r="C545" s="48">
        <f>IFERROR(INDEX('اطلاعات انشعابات شرکتها'!A:BB,MATCH(A545,'اطلاعات انشعابات شرکتها'!A:A,0),MATCH(C$1,'اطلاعات انشعابات شرکتها'!$1:$1,0)),0)</f>
        <v>0</v>
      </c>
      <c r="D545" s="45"/>
      <c r="E545" s="171"/>
      <c r="F545" s="170"/>
      <c r="G545" s="47" t="str">
        <f t="shared" si="89"/>
        <v>/</v>
      </c>
      <c r="H545" s="47">
        <f>IFERROR(INDEX('اطلاعات دوره'!A:Z,MATCH(G545,'اطلاعات دوره'!C:C,0),MATCH(H$1,'اطلاعات دوره'!$1:$1,0)),0)</f>
        <v>0</v>
      </c>
      <c r="I545" s="47">
        <f>IFERROR(INDEX('اطلاعات دوره'!A:Z,MATCH(G545,'اطلاعات دوره'!C:C,0),MATCH(I$1,'اطلاعات دوره'!$1:$1,0)),0)</f>
        <v>0</v>
      </c>
      <c r="J545" s="48">
        <f>IFERROR(INDEX('اطلاعات دوره'!A:Z,MATCH(G545,'اطلاعات دوره'!C:C,0),MATCH(J$1,'اطلاعات دوره'!$1:$1,0)),0)</f>
        <v>0</v>
      </c>
      <c r="K545" s="46"/>
      <c r="L545" s="158" t="str">
        <f>IFERROR(INDEX('اطلاعات دوره'!A:Z,MATCH(G545,'اطلاعات دوره'!C:C,0)-1,MATCH("عنوان",'اطلاعات دوره'!$1:$1,0)),"---")</f>
        <v>---</v>
      </c>
      <c r="M545" s="47" t="str">
        <f t="shared" si="90"/>
        <v>----</v>
      </c>
      <c r="N545" s="48" t="str">
        <f t="shared" si="91"/>
        <v>-/</v>
      </c>
      <c r="O545" s="45"/>
      <c r="P545" s="240">
        <f>IFERROR(INDEX('قرائت کنتور'!A:AZ,MATCH(A545&amp;"-"&amp;"آب",'قرائت کنتور'!B:B,0),MATCH(L545,'قرائت کنتور'!$1:$1,0)),0)</f>
        <v>0</v>
      </c>
      <c r="Q545" s="241">
        <f>IFERROR(INDEX('قرائت کنتور'!A:AZ,MATCH(A545&amp;"-"&amp;"آب",'قرائت کنتور'!B:B,0),MATCH(G545,'قرائت کنتور'!$1:$1,0)),0)</f>
        <v>0</v>
      </c>
      <c r="R545" s="241">
        <f t="shared" si="92"/>
        <v>0</v>
      </c>
      <c r="S545" s="241" t="str">
        <f>IFERROR(INDEX('اطلاعات انشعابات شرکتها'!A:AB,MATCH(A545,'اطلاعات انشعابات شرکتها'!A:A,0),MATCH(S$1,'اطلاعات انشعابات شرکتها'!$1:$1,0)),"---")</f>
        <v>---</v>
      </c>
      <c r="T545" s="227" t="str">
        <f t="shared" si="93"/>
        <v>---</v>
      </c>
      <c r="U545" s="45"/>
      <c r="V545" s="155" t="str">
        <f>IFERROR(INDEX('تعرفه ها'!A:Z,MATCH("بهای هر متر مکعب آب مصرفی",'تعرفه ها'!$B:$B,0),MATCH(F545,'تعرفه ها'!$2:$2,0)),"---")</f>
        <v>---</v>
      </c>
      <c r="W545" s="50" t="str">
        <f t="shared" si="94"/>
        <v>---</v>
      </c>
      <c r="X545" s="50" t="str">
        <f>IFERROR(ROUND(R545*INDEX('تعرفه ها'!A:Z,MATCH("عوارض آب به ازاء هر متر مکعب",'تعرفه ها'!$B:$B,0),MATCH(F545,'تعرفه ها'!$2:$2,0)),0),"---")</f>
        <v>---</v>
      </c>
      <c r="Y545" s="50" t="str">
        <f>IFERROR(ROUND(T545*INDEX('تعرفه ها'!A:Z,MATCH("جریمه مازاد مصرف آب به ازاء هر متر مکعب",'تعرفه ها'!$B:$B,0),MATCH(F545,'تعرفه ها'!$2:$2,0)),0),"---")</f>
        <v>---</v>
      </c>
      <c r="Z545" s="50" t="str">
        <f>IFERROR(ROUND(((W545+X545+Y545)*INDEX('تعرفه ها'!A:Z,MATCH("هزینه نگهداری و تعمیرات شبکه آب",'تعرفه ها'!$B:$B,0),MATCH(F545,'تعرفه ها'!$2:$2,0))/100),0),"---")</f>
        <v>---</v>
      </c>
      <c r="AA545" s="50" t="str">
        <f>IFERROR(IF(INDEX('اطلاعات دوره'!A:Z,MATCH(G545,'اطلاعات دوره'!C:C,0),MATCH("آب",'اطلاعات دوره'!$1:$1,0))="دارد",ROUND((W545+X545+Y545)*INDEX('تعرفه ها'!A:Z,MATCH("پیک فصلی آب",'تعرفه ها'!$B:$B,0),MATCH(F545,'تعرفه ها'!$2:$2,0))/100,0),0),"---")</f>
        <v>---</v>
      </c>
      <c r="AB545" s="50" t="str">
        <f>IFERROR(ROUND(SUM(W545+X545+Y545+Z545+AA545)*INDEX('تعرفه ها'!A:Z,MATCH("مالیات آب",'تعرفه ها'!$B:$B,0),MATCH(F545,'تعرفه ها'!$2:$2,0))/100,0),"---")</f>
        <v>---</v>
      </c>
      <c r="AC545" s="50" t="str">
        <f t="shared" si="95"/>
        <v>---</v>
      </c>
      <c r="AD545" s="50" t="str">
        <f t="shared" si="88"/>
        <v>---</v>
      </c>
      <c r="AE545" s="50" t="str">
        <f t="shared" si="96"/>
        <v>---</v>
      </c>
      <c r="AF545" s="50" t="str">
        <f t="shared" si="97"/>
        <v>---</v>
      </c>
      <c r="AG545" s="153" t="str">
        <f t="shared" si="98"/>
        <v>---</v>
      </c>
      <c r="AI545" s="183" t="str">
        <f>IFERROR(IF(INDEX(پرداخت!A:AZ,MATCH(A545&amp;" - "&amp;"آب",پرداخت!$B:$B,0),MATCH(G545,پرداخت!$1:$1,0))="نشده","نشده","شده"),"---")</f>
        <v>---</v>
      </c>
      <c r="AL545" s="144"/>
      <c r="AM545" s="144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  <c r="BT545" s="30"/>
      <c r="BU545" s="30"/>
      <c r="BV545" s="30"/>
      <c r="BW545" s="30"/>
      <c r="BX545" s="30"/>
      <c r="BY545" s="30"/>
      <c r="BZ545" s="30"/>
      <c r="CA545" s="30"/>
    </row>
    <row r="546" spans="1:79" ht="34.9" hidden="1" customHeight="1">
      <c r="A546" s="170"/>
      <c r="B546" s="47">
        <f>IFERROR(INDEX('اطلاعات انشعابات شرکتها'!A:BB,MATCH(A546,'اطلاعات انشعابات شرکتها'!A:A,0),MATCH(B$1,'اطلاعات انشعابات شرکتها'!$1:$1,0)),0)</f>
        <v>0</v>
      </c>
      <c r="C546" s="48">
        <f>IFERROR(INDEX('اطلاعات انشعابات شرکتها'!A:BB,MATCH(A546,'اطلاعات انشعابات شرکتها'!A:A,0),MATCH(C$1,'اطلاعات انشعابات شرکتها'!$1:$1,0)),0)</f>
        <v>0</v>
      </c>
      <c r="D546" s="45"/>
      <c r="E546" s="171"/>
      <c r="F546" s="170"/>
      <c r="G546" s="47" t="str">
        <f t="shared" si="89"/>
        <v>/</v>
      </c>
      <c r="H546" s="47">
        <f>IFERROR(INDEX('اطلاعات دوره'!A:Z,MATCH(G546,'اطلاعات دوره'!C:C,0),MATCH(H$1,'اطلاعات دوره'!$1:$1,0)),0)</f>
        <v>0</v>
      </c>
      <c r="I546" s="47">
        <f>IFERROR(INDEX('اطلاعات دوره'!A:Z,MATCH(G546,'اطلاعات دوره'!C:C,0),MATCH(I$1,'اطلاعات دوره'!$1:$1,0)),0)</f>
        <v>0</v>
      </c>
      <c r="J546" s="48">
        <f>IFERROR(INDEX('اطلاعات دوره'!A:Z,MATCH(G546,'اطلاعات دوره'!C:C,0),MATCH(J$1,'اطلاعات دوره'!$1:$1,0)),0)</f>
        <v>0</v>
      </c>
      <c r="K546" s="46"/>
      <c r="L546" s="158" t="str">
        <f>IFERROR(INDEX('اطلاعات دوره'!A:Z,MATCH(G546,'اطلاعات دوره'!C:C,0)-1,MATCH("عنوان",'اطلاعات دوره'!$1:$1,0)),"---")</f>
        <v>---</v>
      </c>
      <c r="M546" s="47" t="str">
        <f t="shared" si="90"/>
        <v>----</v>
      </c>
      <c r="N546" s="48" t="str">
        <f t="shared" si="91"/>
        <v>-/</v>
      </c>
      <c r="O546" s="45"/>
      <c r="P546" s="240">
        <f>IFERROR(INDEX('قرائت کنتور'!A:AZ,MATCH(A546&amp;"-"&amp;"آب",'قرائت کنتور'!B:B,0),MATCH(L546,'قرائت کنتور'!$1:$1,0)),0)</f>
        <v>0</v>
      </c>
      <c r="Q546" s="241">
        <f>IFERROR(INDEX('قرائت کنتور'!A:AZ,MATCH(A546&amp;"-"&amp;"آب",'قرائت کنتور'!B:B,0),MATCH(G546,'قرائت کنتور'!$1:$1,0)),0)</f>
        <v>0</v>
      </c>
      <c r="R546" s="241">
        <f t="shared" si="92"/>
        <v>0</v>
      </c>
      <c r="S546" s="241" t="str">
        <f>IFERROR(INDEX('اطلاعات انشعابات شرکتها'!A:AB,MATCH(A546,'اطلاعات انشعابات شرکتها'!A:A,0),MATCH(S$1,'اطلاعات انشعابات شرکتها'!$1:$1,0)),"---")</f>
        <v>---</v>
      </c>
      <c r="T546" s="227" t="str">
        <f t="shared" si="93"/>
        <v>---</v>
      </c>
      <c r="U546" s="45"/>
      <c r="V546" s="155" t="str">
        <f>IFERROR(INDEX('تعرفه ها'!A:Z,MATCH("بهای هر متر مکعب آب مصرفی",'تعرفه ها'!$B:$B,0),MATCH(F546,'تعرفه ها'!$2:$2,0)),"---")</f>
        <v>---</v>
      </c>
      <c r="W546" s="50" t="str">
        <f t="shared" si="94"/>
        <v>---</v>
      </c>
      <c r="X546" s="50" t="str">
        <f>IFERROR(ROUND(R546*INDEX('تعرفه ها'!A:Z,MATCH("عوارض آب به ازاء هر متر مکعب",'تعرفه ها'!$B:$B,0),MATCH(F546,'تعرفه ها'!$2:$2,0)),0),"---")</f>
        <v>---</v>
      </c>
      <c r="Y546" s="50" t="str">
        <f>IFERROR(ROUND(T546*INDEX('تعرفه ها'!A:Z,MATCH("جریمه مازاد مصرف آب به ازاء هر متر مکعب",'تعرفه ها'!$B:$B,0),MATCH(F546,'تعرفه ها'!$2:$2,0)),0),"---")</f>
        <v>---</v>
      </c>
      <c r="Z546" s="50" t="str">
        <f>IFERROR(ROUND(((W546+X546+Y546)*INDEX('تعرفه ها'!A:Z,MATCH("هزینه نگهداری و تعمیرات شبکه آب",'تعرفه ها'!$B:$B,0),MATCH(F546,'تعرفه ها'!$2:$2,0))/100),0),"---")</f>
        <v>---</v>
      </c>
      <c r="AA546" s="50" t="str">
        <f>IFERROR(IF(INDEX('اطلاعات دوره'!A:Z,MATCH(G546,'اطلاعات دوره'!C:C,0),MATCH("آب",'اطلاعات دوره'!$1:$1,0))="دارد",ROUND((W546+X546+Y546)*INDEX('تعرفه ها'!A:Z,MATCH("پیک فصلی آب",'تعرفه ها'!$B:$B,0),MATCH(F546,'تعرفه ها'!$2:$2,0))/100,0),0),"---")</f>
        <v>---</v>
      </c>
      <c r="AB546" s="50" t="str">
        <f>IFERROR(ROUND(SUM(W546+X546+Y546+Z546+AA546)*INDEX('تعرفه ها'!A:Z,MATCH("مالیات آب",'تعرفه ها'!$B:$B,0),MATCH(F546,'تعرفه ها'!$2:$2,0))/100,0),"---")</f>
        <v>---</v>
      </c>
      <c r="AC546" s="50" t="str">
        <f t="shared" si="95"/>
        <v>---</v>
      </c>
      <c r="AD546" s="50" t="str">
        <f t="shared" si="88"/>
        <v>---</v>
      </c>
      <c r="AE546" s="50" t="str">
        <f t="shared" si="96"/>
        <v>---</v>
      </c>
      <c r="AF546" s="50" t="str">
        <f t="shared" si="97"/>
        <v>---</v>
      </c>
      <c r="AG546" s="153" t="str">
        <f t="shared" si="98"/>
        <v>---</v>
      </c>
      <c r="AI546" s="183" t="str">
        <f>IFERROR(IF(INDEX(پرداخت!A:AZ,MATCH(A546&amp;" - "&amp;"آب",پرداخت!$B:$B,0),MATCH(G546,پرداخت!$1:$1,0))="نشده","نشده","شده"),"---")</f>
        <v>---</v>
      </c>
      <c r="AL546" s="144"/>
      <c r="AM546" s="144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/>
      <c r="BC546" s="30"/>
      <c r="BD546" s="30"/>
      <c r="BE546" s="30"/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  <c r="BT546" s="30"/>
      <c r="BU546" s="30"/>
      <c r="BV546" s="30"/>
      <c r="BW546" s="30"/>
      <c r="BX546" s="30"/>
      <c r="BY546" s="30"/>
      <c r="BZ546" s="30"/>
      <c r="CA546" s="30"/>
    </row>
    <row r="547" spans="1:79" ht="34.9" hidden="1" customHeight="1">
      <c r="A547" s="170"/>
      <c r="B547" s="47">
        <f>IFERROR(INDEX('اطلاعات انشعابات شرکتها'!A:BB,MATCH(A547,'اطلاعات انشعابات شرکتها'!A:A,0),MATCH(B$1,'اطلاعات انشعابات شرکتها'!$1:$1,0)),0)</f>
        <v>0</v>
      </c>
      <c r="C547" s="48">
        <f>IFERROR(INDEX('اطلاعات انشعابات شرکتها'!A:BB,MATCH(A547,'اطلاعات انشعابات شرکتها'!A:A,0),MATCH(C$1,'اطلاعات انشعابات شرکتها'!$1:$1,0)),0)</f>
        <v>0</v>
      </c>
      <c r="D547" s="45"/>
      <c r="E547" s="171"/>
      <c r="F547" s="170"/>
      <c r="G547" s="47" t="str">
        <f t="shared" si="89"/>
        <v>/</v>
      </c>
      <c r="H547" s="47">
        <f>IFERROR(INDEX('اطلاعات دوره'!A:Z,MATCH(G547,'اطلاعات دوره'!C:C,0),MATCH(H$1,'اطلاعات دوره'!$1:$1,0)),0)</f>
        <v>0</v>
      </c>
      <c r="I547" s="47">
        <f>IFERROR(INDEX('اطلاعات دوره'!A:Z,MATCH(G547,'اطلاعات دوره'!C:C,0),MATCH(I$1,'اطلاعات دوره'!$1:$1,0)),0)</f>
        <v>0</v>
      </c>
      <c r="J547" s="48">
        <f>IFERROR(INDEX('اطلاعات دوره'!A:Z,MATCH(G547,'اطلاعات دوره'!C:C,0),MATCH(J$1,'اطلاعات دوره'!$1:$1,0)),0)</f>
        <v>0</v>
      </c>
      <c r="K547" s="46"/>
      <c r="L547" s="158" t="str">
        <f>IFERROR(INDEX('اطلاعات دوره'!A:Z,MATCH(G547,'اطلاعات دوره'!C:C,0)-1,MATCH("عنوان",'اطلاعات دوره'!$1:$1,0)),"---")</f>
        <v>---</v>
      </c>
      <c r="M547" s="47" t="str">
        <f t="shared" si="90"/>
        <v>----</v>
      </c>
      <c r="N547" s="48" t="str">
        <f t="shared" si="91"/>
        <v>-/</v>
      </c>
      <c r="O547" s="45"/>
      <c r="P547" s="240">
        <f>IFERROR(INDEX('قرائت کنتور'!A:AZ,MATCH(A547&amp;"-"&amp;"آب",'قرائت کنتور'!B:B,0),MATCH(L547,'قرائت کنتور'!$1:$1,0)),0)</f>
        <v>0</v>
      </c>
      <c r="Q547" s="241">
        <f>IFERROR(INDEX('قرائت کنتور'!A:AZ,MATCH(A547&amp;"-"&amp;"آب",'قرائت کنتور'!B:B,0),MATCH(G547,'قرائت کنتور'!$1:$1,0)),0)</f>
        <v>0</v>
      </c>
      <c r="R547" s="241">
        <f t="shared" si="92"/>
        <v>0</v>
      </c>
      <c r="S547" s="241" t="str">
        <f>IFERROR(INDEX('اطلاعات انشعابات شرکتها'!A:AB,MATCH(A547,'اطلاعات انشعابات شرکتها'!A:A,0),MATCH(S$1,'اطلاعات انشعابات شرکتها'!$1:$1,0)),"---")</f>
        <v>---</v>
      </c>
      <c r="T547" s="227" t="str">
        <f t="shared" si="93"/>
        <v>---</v>
      </c>
      <c r="U547" s="45"/>
      <c r="V547" s="155" t="str">
        <f>IFERROR(INDEX('تعرفه ها'!A:Z,MATCH("بهای هر متر مکعب آب مصرفی",'تعرفه ها'!$B:$B,0),MATCH(F547,'تعرفه ها'!$2:$2,0)),"---")</f>
        <v>---</v>
      </c>
      <c r="W547" s="50" t="str">
        <f t="shared" si="94"/>
        <v>---</v>
      </c>
      <c r="X547" s="50" t="str">
        <f>IFERROR(ROUND(R547*INDEX('تعرفه ها'!A:Z,MATCH("عوارض آب به ازاء هر متر مکعب",'تعرفه ها'!$B:$B,0),MATCH(F547,'تعرفه ها'!$2:$2,0)),0),"---")</f>
        <v>---</v>
      </c>
      <c r="Y547" s="50" t="str">
        <f>IFERROR(ROUND(T547*INDEX('تعرفه ها'!A:Z,MATCH("جریمه مازاد مصرف آب به ازاء هر متر مکعب",'تعرفه ها'!$B:$B,0),MATCH(F547,'تعرفه ها'!$2:$2,0)),0),"---")</f>
        <v>---</v>
      </c>
      <c r="Z547" s="50" t="str">
        <f>IFERROR(ROUND(((W547+X547+Y547)*INDEX('تعرفه ها'!A:Z,MATCH("هزینه نگهداری و تعمیرات شبکه آب",'تعرفه ها'!$B:$B,0),MATCH(F547,'تعرفه ها'!$2:$2,0))/100),0),"---")</f>
        <v>---</v>
      </c>
      <c r="AA547" s="50" t="str">
        <f>IFERROR(IF(INDEX('اطلاعات دوره'!A:Z,MATCH(G547,'اطلاعات دوره'!C:C,0),MATCH("آب",'اطلاعات دوره'!$1:$1,0))="دارد",ROUND((W547+X547+Y547)*INDEX('تعرفه ها'!A:Z,MATCH("پیک فصلی آب",'تعرفه ها'!$B:$B,0),MATCH(F547,'تعرفه ها'!$2:$2,0))/100,0),0),"---")</f>
        <v>---</v>
      </c>
      <c r="AB547" s="50" t="str">
        <f>IFERROR(ROUND(SUM(W547+X547+Y547+Z547+AA547)*INDEX('تعرفه ها'!A:Z,MATCH("مالیات آب",'تعرفه ها'!$B:$B,0),MATCH(F547,'تعرفه ها'!$2:$2,0))/100,0),"---")</f>
        <v>---</v>
      </c>
      <c r="AC547" s="50" t="str">
        <f t="shared" si="95"/>
        <v>---</v>
      </c>
      <c r="AD547" s="50" t="str">
        <f t="shared" si="88"/>
        <v>---</v>
      </c>
      <c r="AE547" s="50" t="str">
        <f t="shared" si="96"/>
        <v>---</v>
      </c>
      <c r="AF547" s="50" t="str">
        <f t="shared" si="97"/>
        <v>---</v>
      </c>
      <c r="AG547" s="153" t="str">
        <f t="shared" si="98"/>
        <v>---</v>
      </c>
      <c r="AI547" s="183" t="str">
        <f>IFERROR(IF(INDEX(پرداخت!A:AZ,MATCH(A547&amp;" - "&amp;"آب",پرداخت!$B:$B,0),MATCH(G547,پرداخت!$1:$1,0))="نشده","نشده","شده"),"---")</f>
        <v>---</v>
      </c>
      <c r="AL547" s="144"/>
      <c r="AM547" s="144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  <c r="BT547" s="30"/>
      <c r="BU547" s="30"/>
      <c r="BV547" s="30"/>
      <c r="BW547" s="30"/>
      <c r="BX547" s="30"/>
      <c r="BY547" s="30"/>
      <c r="BZ547" s="30"/>
      <c r="CA547" s="30"/>
    </row>
    <row r="548" spans="1:79" ht="34.9" hidden="1" customHeight="1">
      <c r="A548" s="170"/>
      <c r="B548" s="47">
        <f>IFERROR(INDEX('اطلاعات انشعابات شرکتها'!A:BB,MATCH(A548,'اطلاعات انشعابات شرکتها'!A:A,0),MATCH(B$1,'اطلاعات انشعابات شرکتها'!$1:$1,0)),0)</f>
        <v>0</v>
      </c>
      <c r="C548" s="48">
        <f>IFERROR(INDEX('اطلاعات انشعابات شرکتها'!A:BB,MATCH(A548,'اطلاعات انشعابات شرکتها'!A:A,0),MATCH(C$1,'اطلاعات انشعابات شرکتها'!$1:$1,0)),0)</f>
        <v>0</v>
      </c>
      <c r="D548" s="45"/>
      <c r="E548" s="171"/>
      <c r="F548" s="170"/>
      <c r="G548" s="47" t="str">
        <f t="shared" si="89"/>
        <v>/</v>
      </c>
      <c r="H548" s="47">
        <f>IFERROR(INDEX('اطلاعات دوره'!A:Z,MATCH(G548,'اطلاعات دوره'!C:C,0),MATCH(H$1,'اطلاعات دوره'!$1:$1,0)),0)</f>
        <v>0</v>
      </c>
      <c r="I548" s="47">
        <f>IFERROR(INDEX('اطلاعات دوره'!A:Z,MATCH(G548,'اطلاعات دوره'!C:C,0),MATCH(I$1,'اطلاعات دوره'!$1:$1,0)),0)</f>
        <v>0</v>
      </c>
      <c r="J548" s="48">
        <f>IFERROR(INDEX('اطلاعات دوره'!A:Z,MATCH(G548,'اطلاعات دوره'!C:C,0),MATCH(J$1,'اطلاعات دوره'!$1:$1,0)),0)</f>
        <v>0</v>
      </c>
      <c r="K548" s="46"/>
      <c r="L548" s="158" t="str">
        <f>IFERROR(INDEX('اطلاعات دوره'!A:Z,MATCH(G548,'اطلاعات دوره'!C:C,0)-1,MATCH("عنوان",'اطلاعات دوره'!$1:$1,0)),"---")</f>
        <v>---</v>
      </c>
      <c r="M548" s="47" t="str">
        <f t="shared" si="90"/>
        <v>----</v>
      </c>
      <c r="N548" s="48" t="str">
        <f t="shared" si="91"/>
        <v>-/</v>
      </c>
      <c r="O548" s="45"/>
      <c r="P548" s="240">
        <f>IFERROR(INDEX('قرائت کنتور'!A:AZ,MATCH(A548&amp;"-"&amp;"آب",'قرائت کنتور'!B:B,0),MATCH(L548,'قرائت کنتور'!$1:$1,0)),0)</f>
        <v>0</v>
      </c>
      <c r="Q548" s="241">
        <f>IFERROR(INDEX('قرائت کنتور'!A:AZ,MATCH(A548&amp;"-"&amp;"آب",'قرائت کنتور'!B:B,0),MATCH(G548,'قرائت کنتور'!$1:$1,0)),0)</f>
        <v>0</v>
      </c>
      <c r="R548" s="241">
        <f t="shared" si="92"/>
        <v>0</v>
      </c>
      <c r="S548" s="241" t="str">
        <f>IFERROR(INDEX('اطلاعات انشعابات شرکتها'!A:AB,MATCH(A548,'اطلاعات انشعابات شرکتها'!A:A,0),MATCH(S$1,'اطلاعات انشعابات شرکتها'!$1:$1,0)),"---")</f>
        <v>---</v>
      </c>
      <c r="T548" s="227" t="str">
        <f t="shared" si="93"/>
        <v>---</v>
      </c>
      <c r="U548" s="45"/>
      <c r="V548" s="155" t="str">
        <f>IFERROR(INDEX('تعرفه ها'!A:Z,MATCH("بهای هر متر مکعب آب مصرفی",'تعرفه ها'!$B:$B,0),MATCH(F548,'تعرفه ها'!$2:$2,0)),"---")</f>
        <v>---</v>
      </c>
      <c r="W548" s="50" t="str">
        <f t="shared" si="94"/>
        <v>---</v>
      </c>
      <c r="X548" s="50" t="str">
        <f>IFERROR(ROUND(R548*INDEX('تعرفه ها'!A:Z,MATCH("عوارض آب به ازاء هر متر مکعب",'تعرفه ها'!$B:$B,0),MATCH(F548,'تعرفه ها'!$2:$2,0)),0),"---")</f>
        <v>---</v>
      </c>
      <c r="Y548" s="50" t="str">
        <f>IFERROR(ROUND(T548*INDEX('تعرفه ها'!A:Z,MATCH("جریمه مازاد مصرف آب به ازاء هر متر مکعب",'تعرفه ها'!$B:$B,0),MATCH(F548,'تعرفه ها'!$2:$2,0)),0),"---")</f>
        <v>---</v>
      </c>
      <c r="Z548" s="50" t="str">
        <f>IFERROR(ROUND(((W548+X548+Y548)*INDEX('تعرفه ها'!A:Z,MATCH("هزینه نگهداری و تعمیرات شبکه آب",'تعرفه ها'!$B:$B,0),MATCH(F548,'تعرفه ها'!$2:$2,0))/100),0),"---")</f>
        <v>---</v>
      </c>
      <c r="AA548" s="50" t="str">
        <f>IFERROR(IF(INDEX('اطلاعات دوره'!A:Z,MATCH(G548,'اطلاعات دوره'!C:C,0),MATCH("آب",'اطلاعات دوره'!$1:$1,0))="دارد",ROUND((W548+X548+Y548)*INDEX('تعرفه ها'!A:Z,MATCH("پیک فصلی آب",'تعرفه ها'!$B:$B,0),MATCH(F548,'تعرفه ها'!$2:$2,0))/100,0),0),"---")</f>
        <v>---</v>
      </c>
      <c r="AB548" s="50" t="str">
        <f>IFERROR(ROUND(SUM(W548+X548+Y548+Z548+AA548)*INDEX('تعرفه ها'!A:Z,MATCH("مالیات آب",'تعرفه ها'!$B:$B,0),MATCH(F548,'تعرفه ها'!$2:$2,0))/100,0),"---")</f>
        <v>---</v>
      </c>
      <c r="AC548" s="50" t="str">
        <f t="shared" si="95"/>
        <v>---</v>
      </c>
      <c r="AD548" s="50" t="str">
        <f t="shared" si="88"/>
        <v>---</v>
      </c>
      <c r="AE548" s="50" t="str">
        <f t="shared" si="96"/>
        <v>---</v>
      </c>
      <c r="AF548" s="50" t="str">
        <f t="shared" si="97"/>
        <v>---</v>
      </c>
      <c r="AG548" s="153" t="str">
        <f t="shared" si="98"/>
        <v>---</v>
      </c>
      <c r="AI548" s="183" t="str">
        <f>IFERROR(IF(INDEX(پرداخت!A:AZ,MATCH(A548&amp;" - "&amp;"آب",پرداخت!$B:$B,0),MATCH(G548,پرداخت!$1:$1,0))="نشده","نشده","شده"),"---")</f>
        <v>---</v>
      </c>
      <c r="AL548" s="144"/>
      <c r="AM548" s="144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</row>
    <row r="549" spans="1:79" ht="34.9" hidden="1" customHeight="1">
      <c r="A549" s="170"/>
      <c r="B549" s="47">
        <f>IFERROR(INDEX('اطلاعات انشعابات شرکتها'!A:BB,MATCH(A549,'اطلاعات انشعابات شرکتها'!A:A,0),MATCH(B$1,'اطلاعات انشعابات شرکتها'!$1:$1,0)),0)</f>
        <v>0</v>
      </c>
      <c r="C549" s="48">
        <f>IFERROR(INDEX('اطلاعات انشعابات شرکتها'!A:BB,MATCH(A549,'اطلاعات انشعابات شرکتها'!A:A,0),MATCH(C$1,'اطلاعات انشعابات شرکتها'!$1:$1,0)),0)</f>
        <v>0</v>
      </c>
      <c r="D549" s="45"/>
      <c r="E549" s="171"/>
      <c r="F549" s="170"/>
      <c r="G549" s="47" t="str">
        <f t="shared" si="89"/>
        <v>/</v>
      </c>
      <c r="H549" s="47">
        <f>IFERROR(INDEX('اطلاعات دوره'!A:Z,MATCH(G549,'اطلاعات دوره'!C:C,0),MATCH(H$1,'اطلاعات دوره'!$1:$1,0)),0)</f>
        <v>0</v>
      </c>
      <c r="I549" s="47">
        <f>IFERROR(INDEX('اطلاعات دوره'!A:Z,MATCH(G549,'اطلاعات دوره'!C:C,0),MATCH(I$1,'اطلاعات دوره'!$1:$1,0)),0)</f>
        <v>0</v>
      </c>
      <c r="J549" s="48">
        <f>IFERROR(INDEX('اطلاعات دوره'!A:Z,MATCH(G549,'اطلاعات دوره'!C:C,0),MATCH(J$1,'اطلاعات دوره'!$1:$1,0)),0)</f>
        <v>0</v>
      </c>
      <c r="K549" s="46"/>
      <c r="L549" s="158" t="str">
        <f>IFERROR(INDEX('اطلاعات دوره'!A:Z,MATCH(G549,'اطلاعات دوره'!C:C,0)-1,MATCH("عنوان",'اطلاعات دوره'!$1:$1,0)),"---")</f>
        <v>---</v>
      </c>
      <c r="M549" s="47" t="str">
        <f t="shared" si="90"/>
        <v>----</v>
      </c>
      <c r="N549" s="48" t="str">
        <f t="shared" si="91"/>
        <v>-/</v>
      </c>
      <c r="O549" s="45"/>
      <c r="P549" s="240">
        <f>IFERROR(INDEX('قرائت کنتور'!A:AZ,MATCH(A549&amp;"-"&amp;"آب",'قرائت کنتور'!B:B,0),MATCH(L549,'قرائت کنتور'!$1:$1,0)),0)</f>
        <v>0</v>
      </c>
      <c r="Q549" s="241">
        <f>IFERROR(INDEX('قرائت کنتور'!A:AZ,MATCH(A549&amp;"-"&amp;"آب",'قرائت کنتور'!B:B,0),MATCH(G549,'قرائت کنتور'!$1:$1,0)),0)</f>
        <v>0</v>
      </c>
      <c r="R549" s="241">
        <f t="shared" si="92"/>
        <v>0</v>
      </c>
      <c r="S549" s="241" t="str">
        <f>IFERROR(INDEX('اطلاعات انشعابات شرکتها'!A:AB,MATCH(A549,'اطلاعات انشعابات شرکتها'!A:A,0),MATCH(S$1,'اطلاعات انشعابات شرکتها'!$1:$1,0)),"---")</f>
        <v>---</v>
      </c>
      <c r="T549" s="227" t="str">
        <f t="shared" si="93"/>
        <v>---</v>
      </c>
      <c r="U549" s="45"/>
      <c r="V549" s="155" t="str">
        <f>IFERROR(INDEX('تعرفه ها'!A:Z,MATCH("بهای هر متر مکعب آب مصرفی",'تعرفه ها'!$B:$B,0),MATCH(F549,'تعرفه ها'!$2:$2,0)),"---")</f>
        <v>---</v>
      </c>
      <c r="W549" s="50" t="str">
        <f t="shared" si="94"/>
        <v>---</v>
      </c>
      <c r="X549" s="50" t="str">
        <f>IFERROR(ROUND(R549*INDEX('تعرفه ها'!A:Z,MATCH("عوارض آب به ازاء هر متر مکعب",'تعرفه ها'!$B:$B,0),MATCH(F549,'تعرفه ها'!$2:$2,0)),0),"---")</f>
        <v>---</v>
      </c>
      <c r="Y549" s="50" t="str">
        <f>IFERROR(ROUND(T549*INDEX('تعرفه ها'!A:Z,MATCH("جریمه مازاد مصرف آب به ازاء هر متر مکعب",'تعرفه ها'!$B:$B,0),MATCH(F549,'تعرفه ها'!$2:$2,0)),0),"---")</f>
        <v>---</v>
      </c>
      <c r="Z549" s="50" t="str">
        <f>IFERROR(ROUND(((W549+X549+Y549)*INDEX('تعرفه ها'!A:Z,MATCH("هزینه نگهداری و تعمیرات شبکه آب",'تعرفه ها'!$B:$B,0),MATCH(F549,'تعرفه ها'!$2:$2,0))/100),0),"---")</f>
        <v>---</v>
      </c>
      <c r="AA549" s="50" t="str">
        <f>IFERROR(IF(INDEX('اطلاعات دوره'!A:Z,MATCH(G549,'اطلاعات دوره'!C:C,0),MATCH("آب",'اطلاعات دوره'!$1:$1,0))="دارد",ROUND((W549+X549+Y549)*INDEX('تعرفه ها'!A:Z,MATCH("پیک فصلی آب",'تعرفه ها'!$B:$B,0),MATCH(F549,'تعرفه ها'!$2:$2,0))/100,0),0),"---")</f>
        <v>---</v>
      </c>
      <c r="AB549" s="50" t="str">
        <f>IFERROR(ROUND(SUM(W549+X549+Y549+Z549+AA549)*INDEX('تعرفه ها'!A:Z,MATCH("مالیات آب",'تعرفه ها'!$B:$B,0),MATCH(F549,'تعرفه ها'!$2:$2,0))/100,0),"---")</f>
        <v>---</v>
      </c>
      <c r="AC549" s="50" t="str">
        <f t="shared" si="95"/>
        <v>---</v>
      </c>
      <c r="AD549" s="50" t="str">
        <f t="shared" si="88"/>
        <v>---</v>
      </c>
      <c r="AE549" s="50" t="str">
        <f t="shared" si="96"/>
        <v>---</v>
      </c>
      <c r="AF549" s="50" t="str">
        <f t="shared" si="97"/>
        <v>---</v>
      </c>
      <c r="AG549" s="153" t="str">
        <f t="shared" si="98"/>
        <v>---</v>
      </c>
      <c r="AI549" s="183" t="str">
        <f>IFERROR(IF(INDEX(پرداخت!A:AZ,MATCH(A549&amp;" - "&amp;"آب",پرداخت!$B:$B,0),MATCH(G549,پرداخت!$1:$1,0))="نشده","نشده","شده"),"---")</f>
        <v>---</v>
      </c>
      <c r="AL549" s="144"/>
      <c r="AM549" s="144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  <c r="BT549" s="30"/>
      <c r="BU549" s="30"/>
      <c r="BV549" s="30"/>
      <c r="BW549" s="30"/>
      <c r="BX549" s="30"/>
      <c r="BY549" s="30"/>
      <c r="BZ549" s="30"/>
      <c r="CA549" s="30"/>
    </row>
    <row r="550" spans="1:79" ht="34.9" hidden="1" customHeight="1">
      <c r="A550" s="170"/>
      <c r="B550" s="47">
        <f>IFERROR(INDEX('اطلاعات انشعابات شرکتها'!A:BB,MATCH(A550,'اطلاعات انشعابات شرکتها'!A:A,0),MATCH(B$1,'اطلاعات انشعابات شرکتها'!$1:$1,0)),0)</f>
        <v>0</v>
      </c>
      <c r="C550" s="48">
        <f>IFERROR(INDEX('اطلاعات انشعابات شرکتها'!A:BB,MATCH(A550,'اطلاعات انشعابات شرکتها'!A:A,0),MATCH(C$1,'اطلاعات انشعابات شرکتها'!$1:$1,0)),0)</f>
        <v>0</v>
      </c>
      <c r="D550" s="45"/>
      <c r="E550" s="171"/>
      <c r="F550" s="170"/>
      <c r="G550" s="47" t="str">
        <f t="shared" si="89"/>
        <v>/</v>
      </c>
      <c r="H550" s="47">
        <f>IFERROR(INDEX('اطلاعات دوره'!A:Z,MATCH(G550,'اطلاعات دوره'!C:C,0),MATCH(H$1,'اطلاعات دوره'!$1:$1,0)),0)</f>
        <v>0</v>
      </c>
      <c r="I550" s="47">
        <f>IFERROR(INDEX('اطلاعات دوره'!A:Z,MATCH(G550,'اطلاعات دوره'!C:C,0),MATCH(I$1,'اطلاعات دوره'!$1:$1,0)),0)</f>
        <v>0</v>
      </c>
      <c r="J550" s="48">
        <f>IFERROR(INDEX('اطلاعات دوره'!A:Z,MATCH(G550,'اطلاعات دوره'!C:C,0),MATCH(J$1,'اطلاعات دوره'!$1:$1,0)),0)</f>
        <v>0</v>
      </c>
      <c r="K550" s="46"/>
      <c r="L550" s="158" t="str">
        <f>IFERROR(INDEX('اطلاعات دوره'!A:Z,MATCH(G550,'اطلاعات دوره'!C:C,0)-1,MATCH("عنوان",'اطلاعات دوره'!$1:$1,0)),"---")</f>
        <v>---</v>
      </c>
      <c r="M550" s="47" t="str">
        <f t="shared" si="90"/>
        <v>----</v>
      </c>
      <c r="N550" s="48" t="str">
        <f t="shared" si="91"/>
        <v>-/</v>
      </c>
      <c r="O550" s="45"/>
      <c r="P550" s="240">
        <f>IFERROR(INDEX('قرائت کنتور'!A:AZ,MATCH(A550&amp;"-"&amp;"آب",'قرائت کنتور'!B:B,0),MATCH(L550,'قرائت کنتور'!$1:$1,0)),0)</f>
        <v>0</v>
      </c>
      <c r="Q550" s="241">
        <f>IFERROR(INDEX('قرائت کنتور'!A:AZ,MATCH(A550&amp;"-"&amp;"آب",'قرائت کنتور'!B:B,0),MATCH(G550,'قرائت کنتور'!$1:$1,0)),0)</f>
        <v>0</v>
      </c>
      <c r="R550" s="241">
        <f t="shared" si="92"/>
        <v>0</v>
      </c>
      <c r="S550" s="241" t="str">
        <f>IFERROR(INDEX('اطلاعات انشعابات شرکتها'!A:AB,MATCH(A550,'اطلاعات انشعابات شرکتها'!A:A,0),MATCH(S$1,'اطلاعات انشعابات شرکتها'!$1:$1,0)),"---")</f>
        <v>---</v>
      </c>
      <c r="T550" s="227" t="str">
        <f t="shared" si="93"/>
        <v>---</v>
      </c>
      <c r="U550" s="45"/>
      <c r="V550" s="155" t="str">
        <f>IFERROR(INDEX('تعرفه ها'!A:Z,MATCH("بهای هر متر مکعب آب مصرفی",'تعرفه ها'!$B:$B,0),MATCH(F550,'تعرفه ها'!$2:$2,0)),"---")</f>
        <v>---</v>
      </c>
      <c r="W550" s="50" t="str">
        <f t="shared" si="94"/>
        <v>---</v>
      </c>
      <c r="X550" s="50" t="str">
        <f>IFERROR(ROUND(R550*INDEX('تعرفه ها'!A:Z,MATCH("عوارض آب به ازاء هر متر مکعب",'تعرفه ها'!$B:$B,0),MATCH(F550,'تعرفه ها'!$2:$2,0)),0),"---")</f>
        <v>---</v>
      </c>
      <c r="Y550" s="50" t="str">
        <f>IFERROR(ROUND(T550*INDEX('تعرفه ها'!A:Z,MATCH("جریمه مازاد مصرف آب به ازاء هر متر مکعب",'تعرفه ها'!$B:$B,0),MATCH(F550,'تعرفه ها'!$2:$2,0)),0),"---")</f>
        <v>---</v>
      </c>
      <c r="Z550" s="50" t="str">
        <f>IFERROR(ROUND(((W550+X550+Y550)*INDEX('تعرفه ها'!A:Z,MATCH("هزینه نگهداری و تعمیرات شبکه آب",'تعرفه ها'!$B:$B,0),MATCH(F550,'تعرفه ها'!$2:$2,0))/100),0),"---")</f>
        <v>---</v>
      </c>
      <c r="AA550" s="50" t="str">
        <f>IFERROR(IF(INDEX('اطلاعات دوره'!A:Z,MATCH(G550,'اطلاعات دوره'!C:C,0),MATCH("آب",'اطلاعات دوره'!$1:$1,0))="دارد",ROUND((W550+X550+Y550)*INDEX('تعرفه ها'!A:Z,MATCH("پیک فصلی آب",'تعرفه ها'!$B:$B,0),MATCH(F550,'تعرفه ها'!$2:$2,0))/100,0),0),"---")</f>
        <v>---</v>
      </c>
      <c r="AB550" s="50" t="str">
        <f>IFERROR(ROUND(SUM(W550+X550+Y550+Z550+AA550)*INDEX('تعرفه ها'!A:Z,MATCH("مالیات آب",'تعرفه ها'!$B:$B,0),MATCH(F550,'تعرفه ها'!$2:$2,0))/100,0),"---")</f>
        <v>---</v>
      </c>
      <c r="AC550" s="50" t="str">
        <f t="shared" si="95"/>
        <v>---</v>
      </c>
      <c r="AD550" s="50" t="str">
        <f t="shared" si="88"/>
        <v>---</v>
      </c>
      <c r="AE550" s="50" t="str">
        <f t="shared" si="96"/>
        <v>---</v>
      </c>
      <c r="AF550" s="50" t="str">
        <f t="shared" si="97"/>
        <v>---</v>
      </c>
      <c r="AG550" s="153" t="str">
        <f t="shared" si="98"/>
        <v>---</v>
      </c>
      <c r="AI550" s="183" t="str">
        <f>IFERROR(IF(INDEX(پرداخت!A:AZ,MATCH(A550&amp;" - "&amp;"آب",پرداخت!$B:$B,0),MATCH(G550,پرداخت!$1:$1,0))="نشده","نشده","شده"),"---")</f>
        <v>---</v>
      </c>
      <c r="AL550" s="144"/>
      <c r="AM550" s="144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</row>
    <row r="551" spans="1:79" ht="34.9" hidden="1" customHeight="1">
      <c r="A551" s="170"/>
      <c r="B551" s="47">
        <f>IFERROR(INDEX('اطلاعات انشعابات شرکتها'!A:BB,MATCH(A551,'اطلاعات انشعابات شرکتها'!A:A,0),MATCH(B$1,'اطلاعات انشعابات شرکتها'!$1:$1,0)),0)</f>
        <v>0</v>
      </c>
      <c r="C551" s="48">
        <f>IFERROR(INDEX('اطلاعات انشعابات شرکتها'!A:BB,MATCH(A551,'اطلاعات انشعابات شرکتها'!A:A,0),MATCH(C$1,'اطلاعات انشعابات شرکتها'!$1:$1,0)),0)</f>
        <v>0</v>
      </c>
      <c r="D551" s="45"/>
      <c r="E551" s="171"/>
      <c r="F551" s="170"/>
      <c r="G551" s="47" t="str">
        <f t="shared" si="89"/>
        <v>/</v>
      </c>
      <c r="H551" s="47">
        <f>IFERROR(INDEX('اطلاعات دوره'!A:Z,MATCH(G551,'اطلاعات دوره'!C:C,0),MATCH(H$1,'اطلاعات دوره'!$1:$1,0)),0)</f>
        <v>0</v>
      </c>
      <c r="I551" s="47">
        <f>IFERROR(INDEX('اطلاعات دوره'!A:Z,MATCH(G551,'اطلاعات دوره'!C:C,0),MATCH(I$1,'اطلاعات دوره'!$1:$1,0)),0)</f>
        <v>0</v>
      </c>
      <c r="J551" s="48">
        <f>IFERROR(INDEX('اطلاعات دوره'!A:Z,MATCH(G551,'اطلاعات دوره'!C:C,0),MATCH(J$1,'اطلاعات دوره'!$1:$1,0)),0)</f>
        <v>0</v>
      </c>
      <c r="K551" s="46"/>
      <c r="L551" s="158" t="str">
        <f>IFERROR(INDEX('اطلاعات دوره'!A:Z,MATCH(G551,'اطلاعات دوره'!C:C,0)-1,MATCH("عنوان",'اطلاعات دوره'!$1:$1,0)),"---")</f>
        <v>---</v>
      </c>
      <c r="M551" s="47" t="str">
        <f t="shared" si="90"/>
        <v>----</v>
      </c>
      <c r="N551" s="48" t="str">
        <f t="shared" si="91"/>
        <v>-/</v>
      </c>
      <c r="O551" s="45"/>
      <c r="P551" s="240">
        <f>IFERROR(INDEX('قرائت کنتور'!A:AZ,MATCH(A551&amp;"-"&amp;"آب",'قرائت کنتور'!B:B,0),MATCH(L551,'قرائت کنتور'!$1:$1,0)),0)</f>
        <v>0</v>
      </c>
      <c r="Q551" s="241">
        <f>IFERROR(INDEX('قرائت کنتور'!A:AZ,MATCH(A551&amp;"-"&amp;"آب",'قرائت کنتور'!B:B,0),MATCH(G551,'قرائت کنتور'!$1:$1,0)),0)</f>
        <v>0</v>
      </c>
      <c r="R551" s="241">
        <f t="shared" si="92"/>
        <v>0</v>
      </c>
      <c r="S551" s="241" t="str">
        <f>IFERROR(INDEX('اطلاعات انشعابات شرکتها'!A:AB,MATCH(A551,'اطلاعات انشعابات شرکتها'!A:A,0),MATCH(S$1,'اطلاعات انشعابات شرکتها'!$1:$1,0)),"---")</f>
        <v>---</v>
      </c>
      <c r="T551" s="227" t="str">
        <f t="shared" si="93"/>
        <v>---</v>
      </c>
      <c r="U551" s="45"/>
      <c r="V551" s="155" t="str">
        <f>IFERROR(INDEX('تعرفه ها'!A:Z,MATCH("بهای هر متر مکعب آب مصرفی",'تعرفه ها'!$B:$B,0),MATCH(F551,'تعرفه ها'!$2:$2,0)),"---")</f>
        <v>---</v>
      </c>
      <c r="W551" s="50" t="str">
        <f t="shared" si="94"/>
        <v>---</v>
      </c>
      <c r="X551" s="50" t="str">
        <f>IFERROR(ROUND(R551*INDEX('تعرفه ها'!A:Z,MATCH("عوارض آب به ازاء هر متر مکعب",'تعرفه ها'!$B:$B,0),MATCH(F551,'تعرفه ها'!$2:$2,0)),0),"---")</f>
        <v>---</v>
      </c>
      <c r="Y551" s="50" t="str">
        <f>IFERROR(ROUND(T551*INDEX('تعرفه ها'!A:Z,MATCH("جریمه مازاد مصرف آب به ازاء هر متر مکعب",'تعرفه ها'!$B:$B,0),MATCH(F551,'تعرفه ها'!$2:$2,0)),0),"---")</f>
        <v>---</v>
      </c>
      <c r="Z551" s="50" t="str">
        <f>IFERROR(ROUND(((W551+X551+Y551)*INDEX('تعرفه ها'!A:Z,MATCH("هزینه نگهداری و تعمیرات شبکه آب",'تعرفه ها'!$B:$B,0),MATCH(F551,'تعرفه ها'!$2:$2,0))/100),0),"---")</f>
        <v>---</v>
      </c>
      <c r="AA551" s="50" t="str">
        <f>IFERROR(IF(INDEX('اطلاعات دوره'!A:Z,MATCH(G551,'اطلاعات دوره'!C:C,0),MATCH("آب",'اطلاعات دوره'!$1:$1,0))="دارد",ROUND((W551+X551+Y551)*INDEX('تعرفه ها'!A:Z,MATCH("پیک فصلی آب",'تعرفه ها'!$B:$B,0),MATCH(F551,'تعرفه ها'!$2:$2,0))/100,0),0),"---")</f>
        <v>---</v>
      </c>
      <c r="AB551" s="50" t="str">
        <f>IFERROR(ROUND(SUM(W551+X551+Y551+Z551+AA551)*INDEX('تعرفه ها'!A:Z,MATCH("مالیات آب",'تعرفه ها'!$B:$B,0),MATCH(F551,'تعرفه ها'!$2:$2,0))/100,0),"---")</f>
        <v>---</v>
      </c>
      <c r="AC551" s="50" t="str">
        <f t="shared" si="95"/>
        <v>---</v>
      </c>
      <c r="AD551" s="50" t="str">
        <f t="shared" si="88"/>
        <v>---</v>
      </c>
      <c r="AE551" s="50" t="str">
        <f t="shared" si="96"/>
        <v>---</v>
      </c>
      <c r="AF551" s="50" t="str">
        <f t="shared" si="97"/>
        <v>---</v>
      </c>
      <c r="AG551" s="153" t="str">
        <f t="shared" si="98"/>
        <v>---</v>
      </c>
      <c r="AI551" s="183" t="str">
        <f>IFERROR(IF(INDEX(پرداخت!A:AZ,MATCH(A551&amp;" - "&amp;"آب",پرداخت!$B:$B,0),MATCH(G551,پرداخت!$1:$1,0))="نشده","نشده","شده"),"---")</f>
        <v>---</v>
      </c>
      <c r="AL551" s="144"/>
      <c r="AM551" s="144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</row>
    <row r="552" spans="1:79" ht="34.9" hidden="1" customHeight="1">
      <c r="A552" s="170"/>
      <c r="B552" s="47">
        <f>IFERROR(INDEX('اطلاعات انشعابات شرکتها'!A:BB,MATCH(A552,'اطلاعات انشعابات شرکتها'!A:A,0),MATCH(B$1,'اطلاعات انشعابات شرکتها'!$1:$1,0)),0)</f>
        <v>0</v>
      </c>
      <c r="C552" s="48">
        <f>IFERROR(INDEX('اطلاعات انشعابات شرکتها'!A:BB,MATCH(A552,'اطلاعات انشعابات شرکتها'!A:A,0),MATCH(C$1,'اطلاعات انشعابات شرکتها'!$1:$1,0)),0)</f>
        <v>0</v>
      </c>
      <c r="D552" s="45"/>
      <c r="E552" s="171"/>
      <c r="F552" s="170"/>
      <c r="G552" s="47" t="str">
        <f t="shared" si="89"/>
        <v>/</v>
      </c>
      <c r="H552" s="47">
        <f>IFERROR(INDEX('اطلاعات دوره'!A:Z,MATCH(G552,'اطلاعات دوره'!C:C,0),MATCH(H$1,'اطلاعات دوره'!$1:$1,0)),0)</f>
        <v>0</v>
      </c>
      <c r="I552" s="47">
        <f>IFERROR(INDEX('اطلاعات دوره'!A:Z,MATCH(G552,'اطلاعات دوره'!C:C,0),MATCH(I$1,'اطلاعات دوره'!$1:$1,0)),0)</f>
        <v>0</v>
      </c>
      <c r="J552" s="48">
        <f>IFERROR(INDEX('اطلاعات دوره'!A:Z,MATCH(G552,'اطلاعات دوره'!C:C,0),MATCH(J$1,'اطلاعات دوره'!$1:$1,0)),0)</f>
        <v>0</v>
      </c>
      <c r="K552" s="46"/>
      <c r="L552" s="158" t="str">
        <f>IFERROR(INDEX('اطلاعات دوره'!A:Z,MATCH(G552,'اطلاعات دوره'!C:C,0)-1,MATCH("عنوان",'اطلاعات دوره'!$1:$1,0)),"---")</f>
        <v>---</v>
      </c>
      <c r="M552" s="47" t="str">
        <f t="shared" si="90"/>
        <v>----</v>
      </c>
      <c r="N552" s="48" t="str">
        <f t="shared" si="91"/>
        <v>-/</v>
      </c>
      <c r="O552" s="45"/>
      <c r="P552" s="240">
        <f>IFERROR(INDEX('قرائت کنتور'!A:AZ,MATCH(A552&amp;"-"&amp;"آب",'قرائت کنتور'!B:B,0),MATCH(L552,'قرائت کنتور'!$1:$1,0)),0)</f>
        <v>0</v>
      </c>
      <c r="Q552" s="241">
        <f>IFERROR(INDEX('قرائت کنتور'!A:AZ,MATCH(A552&amp;"-"&amp;"آب",'قرائت کنتور'!B:B,0),MATCH(G552,'قرائت کنتور'!$1:$1,0)),0)</f>
        <v>0</v>
      </c>
      <c r="R552" s="241">
        <f t="shared" si="92"/>
        <v>0</v>
      </c>
      <c r="S552" s="241" t="str">
        <f>IFERROR(INDEX('اطلاعات انشعابات شرکتها'!A:AB,MATCH(A552,'اطلاعات انشعابات شرکتها'!A:A,0),MATCH(S$1,'اطلاعات انشعابات شرکتها'!$1:$1,0)),"---")</f>
        <v>---</v>
      </c>
      <c r="T552" s="227" t="str">
        <f t="shared" si="93"/>
        <v>---</v>
      </c>
      <c r="U552" s="45"/>
      <c r="V552" s="155" t="str">
        <f>IFERROR(INDEX('تعرفه ها'!A:Z,MATCH("بهای هر متر مکعب آب مصرفی",'تعرفه ها'!$B:$B,0),MATCH(F552,'تعرفه ها'!$2:$2,0)),"---")</f>
        <v>---</v>
      </c>
      <c r="W552" s="50" t="str">
        <f t="shared" si="94"/>
        <v>---</v>
      </c>
      <c r="X552" s="50" t="str">
        <f>IFERROR(ROUND(R552*INDEX('تعرفه ها'!A:Z,MATCH("عوارض آب به ازاء هر متر مکعب",'تعرفه ها'!$B:$B,0),MATCH(F552,'تعرفه ها'!$2:$2,0)),0),"---")</f>
        <v>---</v>
      </c>
      <c r="Y552" s="50" t="str">
        <f>IFERROR(ROUND(T552*INDEX('تعرفه ها'!A:Z,MATCH("جریمه مازاد مصرف آب به ازاء هر متر مکعب",'تعرفه ها'!$B:$B,0),MATCH(F552,'تعرفه ها'!$2:$2,0)),0),"---")</f>
        <v>---</v>
      </c>
      <c r="Z552" s="50" t="str">
        <f>IFERROR(ROUND(((W552+X552+Y552)*INDEX('تعرفه ها'!A:Z,MATCH("هزینه نگهداری و تعمیرات شبکه آب",'تعرفه ها'!$B:$B,0),MATCH(F552,'تعرفه ها'!$2:$2,0))/100),0),"---")</f>
        <v>---</v>
      </c>
      <c r="AA552" s="50" t="str">
        <f>IFERROR(IF(INDEX('اطلاعات دوره'!A:Z,MATCH(G552,'اطلاعات دوره'!C:C,0),MATCH("آب",'اطلاعات دوره'!$1:$1,0))="دارد",ROUND((W552+X552+Y552)*INDEX('تعرفه ها'!A:Z,MATCH("پیک فصلی آب",'تعرفه ها'!$B:$B,0),MATCH(F552,'تعرفه ها'!$2:$2,0))/100,0),0),"---")</f>
        <v>---</v>
      </c>
      <c r="AB552" s="50" t="str">
        <f>IFERROR(ROUND(SUM(W552+X552+Y552+Z552+AA552)*INDEX('تعرفه ها'!A:Z,MATCH("مالیات آب",'تعرفه ها'!$B:$B,0),MATCH(F552,'تعرفه ها'!$2:$2,0))/100,0),"---")</f>
        <v>---</v>
      </c>
      <c r="AC552" s="50" t="str">
        <f t="shared" si="95"/>
        <v>---</v>
      </c>
      <c r="AD552" s="50" t="str">
        <f t="shared" si="88"/>
        <v>---</v>
      </c>
      <c r="AE552" s="50" t="str">
        <f t="shared" si="96"/>
        <v>---</v>
      </c>
      <c r="AF552" s="50" t="str">
        <f t="shared" si="97"/>
        <v>---</v>
      </c>
      <c r="AG552" s="153" t="str">
        <f t="shared" si="98"/>
        <v>---</v>
      </c>
      <c r="AI552" s="183" t="str">
        <f>IFERROR(IF(INDEX(پرداخت!A:AZ,MATCH(A552&amp;" - "&amp;"آب",پرداخت!$B:$B,0),MATCH(G552,پرداخت!$1:$1,0))="نشده","نشده","شده"),"---")</f>
        <v>---</v>
      </c>
      <c r="AL552" s="144"/>
      <c r="AM552" s="144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</row>
    <row r="553" spans="1:79" ht="34.9" hidden="1" customHeight="1">
      <c r="A553" s="170"/>
      <c r="B553" s="47">
        <f>IFERROR(INDEX('اطلاعات انشعابات شرکتها'!A:BB,MATCH(A553,'اطلاعات انشعابات شرکتها'!A:A,0),MATCH(B$1,'اطلاعات انشعابات شرکتها'!$1:$1,0)),0)</f>
        <v>0</v>
      </c>
      <c r="C553" s="48">
        <f>IFERROR(INDEX('اطلاعات انشعابات شرکتها'!A:BB,MATCH(A553,'اطلاعات انشعابات شرکتها'!A:A,0),MATCH(C$1,'اطلاعات انشعابات شرکتها'!$1:$1,0)),0)</f>
        <v>0</v>
      </c>
      <c r="D553" s="45"/>
      <c r="E553" s="171"/>
      <c r="F553" s="170"/>
      <c r="G553" s="47" t="str">
        <f t="shared" si="89"/>
        <v>/</v>
      </c>
      <c r="H553" s="47">
        <f>IFERROR(INDEX('اطلاعات دوره'!A:Z,MATCH(G553,'اطلاعات دوره'!C:C,0),MATCH(H$1,'اطلاعات دوره'!$1:$1,0)),0)</f>
        <v>0</v>
      </c>
      <c r="I553" s="47">
        <f>IFERROR(INDEX('اطلاعات دوره'!A:Z,MATCH(G553,'اطلاعات دوره'!C:C,0),MATCH(I$1,'اطلاعات دوره'!$1:$1,0)),0)</f>
        <v>0</v>
      </c>
      <c r="J553" s="48">
        <f>IFERROR(INDEX('اطلاعات دوره'!A:Z,MATCH(G553,'اطلاعات دوره'!C:C,0),MATCH(J$1,'اطلاعات دوره'!$1:$1,0)),0)</f>
        <v>0</v>
      </c>
      <c r="K553" s="46"/>
      <c r="L553" s="158" t="str">
        <f>IFERROR(INDEX('اطلاعات دوره'!A:Z,MATCH(G553,'اطلاعات دوره'!C:C,0)-1,MATCH("عنوان",'اطلاعات دوره'!$1:$1,0)),"---")</f>
        <v>---</v>
      </c>
      <c r="M553" s="47" t="str">
        <f t="shared" si="90"/>
        <v>----</v>
      </c>
      <c r="N553" s="48" t="str">
        <f t="shared" si="91"/>
        <v>-/</v>
      </c>
      <c r="O553" s="45"/>
      <c r="P553" s="240">
        <f>IFERROR(INDEX('قرائت کنتور'!A:AZ,MATCH(A553&amp;"-"&amp;"آب",'قرائت کنتور'!B:B,0),MATCH(L553,'قرائت کنتور'!$1:$1,0)),0)</f>
        <v>0</v>
      </c>
      <c r="Q553" s="241">
        <f>IFERROR(INDEX('قرائت کنتور'!A:AZ,MATCH(A553&amp;"-"&amp;"آب",'قرائت کنتور'!B:B,0),MATCH(G553,'قرائت کنتور'!$1:$1,0)),0)</f>
        <v>0</v>
      </c>
      <c r="R553" s="241">
        <f t="shared" si="92"/>
        <v>0</v>
      </c>
      <c r="S553" s="241" t="str">
        <f>IFERROR(INDEX('اطلاعات انشعابات شرکتها'!A:AB,MATCH(A553,'اطلاعات انشعابات شرکتها'!A:A,0),MATCH(S$1,'اطلاعات انشعابات شرکتها'!$1:$1,0)),"---")</f>
        <v>---</v>
      </c>
      <c r="T553" s="227" t="str">
        <f t="shared" si="93"/>
        <v>---</v>
      </c>
      <c r="U553" s="45"/>
      <c r="V553" s="155" t="str">
        <f>IFERROR(INDEX('تعرفه ها'!A:Z,MATCH("بهای هر متر مکعب آب مصرفی",'تعرفه ها'!$B:$B,0),MATCH(F553,'تعرفه ها'!$2:$2,0)),"---")</f>
        <v>---</v>
      </c>
      <c r="W553" s="50" t="str">
        <f t="shared" si="94"/>
        <v>---</v>
      </c>
      <c r="X553" s="50" t="str">
        <f>IFERROR(ROUND(R553*INDEX('تعرفه ها'!A:Z,MATCH("عوارض آب به ازاء هر متر مکعب",'تعرفه ها'!$B:$B,0),MATCH(F553,'تعرفه ها'!$2:$2,0)),0),"---")</f>
        <v>---</v>
      </c>
      <c r="Y553" s="50" t="str">
        <f>IFERROR(ROUND(T553*INDEX('تعرفه ها'!A:Z,MATCH("جریمه مازاد مصرف آب به ازاء هر متر مکعب",'تعرفه ها'!$B:$B,0),MATCH(F553,'تعرفه ها'!$2:$2,0)),0),"---")</f>
        <v>---</v>
      </c>
      <c r="Z553" s="50" t="str">
        <f>IFERROR(ROUND(((W553+X553+Y553)*INDEX('تعرفه ها'!A:Z,MATCH("هزینه نگهداری و تعمیرات شبکه آب",'تعرفه ها'!$B:$B,0),MATCH(F553,'تعرفه ها'!$2:$2,0))/100),0),"---")</f>
        <v>---</v>
      </c>
      <c r="AA553" s="50" t="str">
        <f>IFERROR(IF(INDEX('اطلاعات دوره'!A:Z,MATCH(G553,'اطلاعات دوره'!C:C,0),MATCH("آب",'اطلاعات دوره'!$1:$1,0))="دارد",ROUND((W553+X553+Y553)*INDEX('تعرفه ها'!A:Z,MATCH("پیک فصلی آب",'تعرفه ها'!$B:$B,0),MATCH(F553,'تعرفه ها'!$2:$2,0))/100,0),0),"---")</f>
        <v>---</v>
      </c>
      <c r="AB553" s="50" t="str">
        <f>IFERROR(ROUND(SUM(W553+X553+Y553+Z553+AA553)*INDEX('تعرفه ها'!A:Z,MATCH("مالیات آب",'تعرفه ها'!$B:$B,0),MATCH(F553,'تعرفه ها'!$2:$2,0))/100,0),"---")</f>
        <v>---</v>
      </c>
      <c r="AC553" s="50" t="str">
        <f t="shared" si="95"/>
        <v>---</v>
      </c>
      <c r="AD553" s="50" t="str">
        <f t="shared" si="88"/>
        <v>---</v>
      </c>
      <c r="AE553" s="50" t="str">
        <f t="shared" si="96"/>
        <v>---</v>
      </c>
      <c r="AF553" s="50" t="str">
        <f t="shared" si="97"/>
        <v>---</v>
      </c>
      <c r="AG553" s="153" t="str">
        <f t="shared" si="98"/>
        <v>---</v>
      </c>
      <c r="AI553" s="183" t="str">
        <f>IFERROR(IF(INDEX(پرداخت!A:AZ,MATCH(A553&amp;" - "&amp;"آب",پرداخت!$B:$B,0),MATCH(G553,پرداخت!$1:$1,0))="نشده","نشده","شده"),"---")</f>
        <v>---</v>
      </c>
      <c r="AL553" s="144"/>
      <c r="AM553" s="144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</row>
    <row r="554" spans="1:79" ht="34.9" hidden="1" customHeight="1">
      <c r="A554" s="170"/>
      <c r="B554" s="47">
        <f>IFERROR(INDEX('اطلاعات انشعابات شرکتها'!A:BB,MATCH(A554,'اطلاعات انشعابات شرکتها'!A:A,0),MATCH(B$1,'اطلاعات انشعابات شرکتها'!$1:$1,0)),0)</f>
        <v>0</v>
      </c>
      <c r="C554" s="48">
        <f>IFERROR(INDEX('اطلاعات انشعابات شرکتها'!A:BB,MATCH(A554,'اطلاعات انشعابات شرکتها'!A:A,0),MATCH(C$1,'اطلاعات انشعابات شرکتها'!$1:$1,0)),0)</f>
        <v>0</v>
      </c>
      <c r="D554" s="45"/>
      <c r="E554" s="171"/>
      <c r="F554" s="170"/>
      <c r="G554" s="47" t="str">
        <f t="shared" si="89"/>
        <v>/</v>
      </c>
      <c r="H554" s="47">
        <f>IFERROR(INDEX('اطلاعات دوره'!A:Z,MATCH(G554,'اطلاعات دوره'!C:C,0),MATCH(H$1,'اطلاعات دوره'!$1:$1,0)),0)</f>
        <v>0</v>
      </c>
      <c r="I554" s="47">
        <f>IFERROR(INDEX('اطلاعات دوره'!A:Z,MATCH(G554,'اطلاعات دوره'!C:C,0),MATCH(I$1,'اطلاعات دوره'!$1:$1,0)),0)</f>
        <v>0</v>
      </c>
      <c r="J554" s="48">
        <f>IFERROR(INDEX('اطلاعات دوره'!A:Z,MATCH(G554,'اطلاعات دوره'!C:C,0),MATCH(J$1,'اطلاعات دوره'!$1:$1,0)),0)</f>
        <v>0</v>
      </c>
      <c r="K554" s="46"/>
      <c r="L554" s="158" t="str">
        <f>IFERROR(INDEX('اطلاعات دوره'!A:Z,MATCH(G554,'اطلاعات دوره'!C:C,0)-1,MATCH("عنوان",'اطلاعات دوره'!$1:$1,0)),"---")</f>
        <v>---</v>
      </c>
      <c r="M554" s="47" t="str">
        <f t="shared" si="90"/>
        <v>----</v>
      </c>
      <c r="N554" s="48" t="str">
        <f t="shared" si="91"/>
        <v>-/</v>
      </c>
      <c r="O554" s="45"/>
      <c r="P554" s="240">
        <f>IFERROR(INDEX('قرائت کنتور'!A:AZ,MATCH(A554&amp;"-"&amp;"آب",'قرائت کنتور'!B:B,0),MATCH(L554,'قرائت کنتور'!$1:$1,0)),0)</f>
        <v>0</v>
      </c>
      <c r="Q554" s="241">
        <f>IFERROR(INDEX('قرائت کنتور'!A:AZ,MATCH(A554&amp;"-"&amp;"آب",'قرائت کنتور'!B:B,0),MATCH(G554,'قرائت کنتور'!$1:$1,0)),0)</f>
        <v>0</v>
      </c>
      <c r="R554" s="241">
        <f t="shared" si="92"/>
        <v>0</v>
      </c>
      <c r="S554" s="241" t="str">
        <f>IFERROR(INDEX('اطلاعات انشعابات شرکتها'!A:AB,MATCH(A554,'اطلاعات انشعابات شرکتها'!A:A,0),MATCH(S$1,'اطلاعات انشعابات شرکتها'!$1:$1,0)),"---")</f>
        <v>---</v>
      </c>
      <c r="T554" s="227" t="str">
        <f t="shared" si="93"/>
        <v>---</v>
      </c>
      <c r="U554" s="45"/>
      <c r="V554" s="155" t="str">
        <f>IFERROR(INDEX('تعرفه ها'!A:Z,MATCH("بهای هر متر مکعب آب مصرفی",'تعرفه ها'!$B:$B,0),MATCH(F554,'تعرفه ها'!$2:$2,0)),"---")</f>
        <v>---</v>
      </c>
      <c r="W554" s="50" t="str">
        <f t="shared" si="94"/>
        <v>---</v>
      </c>
      <c r="X554" s="50" t="str">
        <f>IFERROR(ROUND(R554*INDEX('تعرفه ها'!A:Z,MATCH("عوارض آب به ازاء هر متر مکعب",'تعرفه ها'!$B:$B,0),MATCH(F554,'تعرفه ها'!$2:$2,0)),0),"---")</f>
        <v>---</v>
      </c>
      <c r="Y554" s="50" t="str">
        <f>IFERROR(ROUND(T554*INDEX('تعرفه ها'!A:Z,MATCH("جریمه مازاد مصرف آب به ازاء هر متر مکعب",'تعرفه ها'!$B:$B,0),MATCH(F554,'تعرفه ها'!$2:$2,0)),0),"---")</f>
        <v>---</v>
      </c>
      <c r="Z554" s="50" t="str">
        <f>IFERROR(ROUND(((W554+X554+Y554)*INDEX('تعرفه ها'!A:Z,MATCH("هزینه نگهداری و تعمیرات شبکه آب",'تعرفه ها'!$B:$B,0),MATCH(F554,'تعرفه ها'!$2:$2,0))/100),0),"---")</f>
        <v>---</v>
      </c>
      <c r="AA554" s="50" t="str">
        <f>IFERROR(IF(INDEX('اطلاعات دوره'!A:Z,MATCH(G554,'اطلاعات دوره'!C:C,0),MATCH("آب",'اطلاعات دوره'!$1:$1,0))="دارد",ROUND((W554+X554+Y554)*INDEX('تعرفه ها'!A:Z,MATCH("پیک فصلی آب",'تعرفه ها'!$B:$B,0),MATCH(F554,'تعرفه ها'!$2:$2,0))/100,0),0),"---")</f>
        <v>---</v>
      </c>
      <c r="AB554" s="50" t="str">
        <f>IFERROR(ROUND(SUM(W554+X554+Y554+Z554+AA554)*INDEX('تعرفه ها'!A:Z,MATCH("مالیات آب",'تعرفه ها'!$B:$B,0),MATCH(F554,'تعرفه ها'!$2:$2,0))/100,0),"---")</f>
        <v>---</v>
      </c>
      <c r="AC554" s="50" t="str">
        <f t="shared" si="95"/>
        <v>---</v>
      </c>
      <c r="AD554" s="50" t="str">
        <f t="shared" si="88"/>
        <v>---</v>
      </c>
      <c r="AE554" s="50" t="str">
        <f t="shared" si="96"/>
        <v>---</v>
      </c>
      <c r="AF554" s="50" t="str">
        <f t="shared" si="97"/>
        <v>---</v>
      </c>
      <c r="AG554" s="153" t="str">
        <f t="shared" si="98"/>
        <v>---</v>
      </c>
      <c r="AI554" s="183" t="str">
        <f>IFERROR(IF(INDEX(پرداخت!A:AZ,MATCH(A554&amp;" - "&amp;"آب",پرداخت!$B:$B,0),MATCH(G554,پرداخت!$1:$1,0))="نشده","نشده","شده"),"---")</f>
        <v>---</v>
      </c>
      <c r="AL554" s="144"/>
      <c r="AM554" s="144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/>
      <c r="BC554" s="30"/>
      <c r="BD554" s="30"/>
      <c r="BE554" s="30"/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  <c r="BT554" s="30"/>
      <c r="BU554" s="30"/>
      <c r="BV554" s="30"/>
      <c r="BW554" s="30"/>
      <c r="BX554" s="30"/>
      <c r="BY554" s="30"/>
      <c r="BZ554" s="30"/>
      <c r="CA554" s="30"/>
    </row>
    <row r="555" spans="1:79" ht="34.9" hidden="1" customHeight="1">
      <c r="A555" s="170"/>
      <c r="B555" s="47">
        <f>IFERROR(INDEX('اطلاعات انشعابات شرکتها'!A:BB,MATCH(A555,'اطلاعات انشعابات شرکتها'!A:A,0),MATCH(B$1,'اطلاعات انشعابات شرکتها'!$1:$1,0)),0)</f>
        <v>0</v>
      </c>
      <c r="C555" s="48">
        <f>IFERROR(INDEX('اطلاعات انشعابات شرکتها'!A:BB,MATCH(A555,'اطلاعات انشعابات شرکتها'!A:A,0),MATCH(C$1,'اطلاعات انشعابات شرکتها'!$1:$1,0)),0)</f>
        <v>0</v>
      </c>
      <c r="D555" s="45"/>
      <c r="E555" s="171"/>
      <c r="F555" s="170"/>
      <c r="G555" s="47" t="str">
        <f t="shared" si="89"/>
        <v>/</v>
      </c>
      <c r="H555" s="47">
        <f>IFERROR(INDEX('اطلاعات دوره'!A:Z,MATCH(G555,'اطلاعات دوره'!C:C,0),MATCH(H$1,'اطلاعات دوره'!$1:$1,0)),0)</f>
        <v>0</v>
      </c>
      <c r="I555" s="47">
        <f>IFERROR(INDEX('اطلاعات دوره'!A:Z,MATCH(G555,'اطلاعات دوره'!C:C,0),MATCH(I$1,'اطلاعات دوره'!$1:$1,0)),0)</f>
        <v>0</v>
      </c>
      <c r="J555" s="48">
        <f>IFERROR(INDEX('اطلاعات دوره'!A:Z,MATCH(G555,'اطلاعات دوره'!C:C,0),MATCH(J$1,'اطلاعات دوره'!$1:$1,0)),0)</f>
        <v>0</v>
      </c>
      <c r="K555" s="46"/>
      <c r="L555" s="158" t="str">
        <f>IFERROR(INDEX('اطلاعات دوره'!A:Z,MATCH(G555,'اطلاعات دوره'!C:C,0)-1,MATCH("عنوان",'اطلاعات دوره'!$1:$1,0)),"---")</f>
        <v>---</v>
      </c>
      <c r="M555" s="47" t="str">
        <f t="shared" si="90"/>
        <v>----</v>
      </c>
      <c r="N555" s="48" t="str">
        <f t="shared" si="91"/>
        <v>-/</v>
      </c>
      <c r="O555" s="45"/>
      <c r="P555" s="240">
        <f>IFERROR(INDEX('قرائت کنتور'!A:AZ,MATCH(A555&amp;"-"&amp;"آب",'قرائت کنتور'!B:B,0),MATCH(L555,'قرائت کنتور'!$1:$1,0)),0)</f>
        <v>0</v>
      </c>
      <c r="Q555" s="241">
        <f>IFERROR(INDEX('قرائت کنتور'!A:AZ,MATCH(A555&amp;"-"&amp;"آب",'قرائت کنتور'!B:B,0),MATCH(G555,'قرائت کنتور'!$1:$1,0)),0)</f>
        <v>0</v>
      </c>
      <c r="R555" s="241">
        <f t="shared" si="92"/>
        <v>0</v>
      </c>
      <c r="S555" s="241" t="str">
        <f>IFERROR(INDEX('اطلاعات انشعابات شرکتها'!A:AB,MATCH(A555,'اطلاعات انشعابات شرکتها'!A:A,0),MATCH(S$1,'اطلاعات انشعابات شرکتها'!$1:$1,0)),"---")</f>
        <v>---</v>
      </c>
      <c r="T555" s="227" t="str">
        <f t="shared" si="93"/>
        <v>---</v>
      </c>
      <c r="U555" s="45"/>
      <c r="V555" s="155" t="str">
        <f>IFERROR(INDEX('تعرفه ها'!A:Z,MATCH("بهای هر متر مکعب آب مصرفی",'تعرفه ها'!$B:$B,0),MATCH(F555,'تعرفه ها'!$2:$2,0)),"---")</f>
        <v>---</v>
      </c>
      <c r="W555" s="50" t="str">
        <f t="shared" si="94"/>
        <v>---</v>
      </c>
      <c r="X555" s="50" t="str">
        <f>IFERROR(ROUND(R555*INDEX('تعرفه ها'!A:Z,MATCH("عوارض آب به ازاء هر متر مکعب",'تعرفه ها'!$B:$B,0),MATCH(F555,'تعرفه ها'!$2:$2,0)),0),"---")</f>
        <v>---</v>
      </c>
      <c r="Y555" s="50" t="str">
        <f>IFERROR(ROUND(T555*INDEX('تعرفه ها'!A:Z,MATCH("جریمه مازاد مصرف آب به ازاء هر متر مکعب",'تعرفه ها'!$B:$B,0),MATCH(F555,'تعرفه ها'!$2:$2,0)),0),"---")</f>
        <v>---</v>
      </c>
      <c r="Z555" s="50" t="str">
        <f>IFERROR(ROUND(((W555+X555+Y555)*INDEX('تعرفه ها'!A:Z,MATCH("هزینه نگهداری و تعمیرات شبکه آب",'تعرفه ها'!$B:$B,0),MATCH(F555,'تعرفه ها'!$2:$2,0))/100),0),"---")</f>
        <v>---</v>
      </c>
      <c r="AA555" s="50" t="str">
        <f>IFERROR(IF(INDEX('اطلاعات دوره'!A:Z,MATCH(G555,'اطلاعات دوره'!C:C,0),MATCH("آب",'اطلاعات دوره'!$1:$1,0))="دارد",ROUND((W555+X555+Y555)*INDEX('تعرفه ها'!A:Z,MATCH("پیک فصلی آب",'تعرفه ها'!$B:$B,0),MATCH(F555,'تعرفه ها'!$2:$2,0))/100,0),0),"---")</f>
        <v>---</v>
      </c>
      <c r="AB555" s="50" t="str">
        <f>IFERROR(ROUND(SUM(W555+X555+Y555+Z555+AA555)*INDEX('تعرفه ها'!A:Z,MATCH("مالیات آب",'تعرفه ها'!$B:$B,0),MATCH(F555,'تعرفه ها'!$2:$2,0))/100,0),"---")</f>
        <v>---</v>
      </c>
      <c r="AC555" s="50" t="str">
        <f t="shared" si="95"/>
        <v>---</v>
      </c>
      <c r="AD555" s="50" t="str">
        <f t="shared" si="88"/>
        <v>---</v>
      </c>
      <c r="AE555" s="50" t="str">
        <f t="shared" si="96"/>
        <v>---</v>
      </c>
      <c r="AF555" s="50" t="str">
        <f t="shared" si="97"/>
        <v>---</v>
      </c>
      <c r="AG555" s="153" t="str">
        <f t="shared" si="98"/>
        <v>---</v>
      </c>
      <c r="AI555" s="183" t="str">
        <f>IFERROR(IF(INDEX(پرداخت!A:AZ,MATCH(A555&amp;" - "&amp;"آب",پرداخت!$B:$B,0),MATCH(G555,پرداخت!$1:$1,0))="نشده","نشده","شده"),"---")</f>
        <v>---</v>
      </c>
      <c r="AL555" s="144"/>
      <c r="AM555" s="144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</row>
    <row r="556" spans="1:79" ht="34.9" hidden="1" customHeight="1">
      <c r="A556" s="170"/>
      <c r="B556" s="47">
        <f>IFERROR(INDEX('اطلاعات انشعابات شرکتها'!A:BB,MATCH(A556,'اطلاعات انشعابات شرکتها'!A:A,0),MATCH(B$1,'اطلاعات انشعابات شرکتها'!$1:$1,0)),0)</f>
        <v>0</v>
      </c>
      <c r="C556" s="48">
        <f>IFERROR(INDEX('اطلاعات انشعابات شرکتها'!A:BB,MATCH(A556,'اطلاعات انشعابات شرکتها'!A:A,0),MATCH(C$1,'اطلاعات انشعابات شرکتها'!$1:$1,0)),0)</f>
        <v>0</v>
      </c>
      <c r="D556" s="45"/>
      <c r="E556" s="171"/>
      <c r="F556" s="170"/>
      <c r="G556" s="47" t="str">
        <f t="shared" si="89"/>
        <v>/</v>
      </c>
      <c r="H556" s="47">
        <f>IFERROR(INDEX('اطلاعات دوره'!A:Z,MATCH(G556,'اطلاعات دوره'!C:C,0),MATCH(H$1,'اطلاعات دوره'!$1:$1,0)),0)</f>
        <v>0</v>
      </c>
      <c r="I556" s="47">
        <f>IFERROR(INDEX('اطلاعات دوره'!A:Z,MATCH(G556,'اطلاعات دوره'!C:C,0),MATCH(I$1,'اطلاعات دوره'!$1:$1,0)),0)</f>
        <v>0</v>
      </c>
      <c r="J556" s="48">
        <f>IFERROR(INDEX('اطلاعات دوره'!A:Z,MATCH(G556,'اطلاعات دوره'!C:C,0),MATCH(J$1,'اطلاعات دوره'!$1:$1,0)),0)</f>
        <v>0</v>
      </c>
      <c r="K556" s="46"/>
      <c r="L556" s="158" t="str">
        <f>IFERROR(INDEX('اطلاعات دوره'!A:Z,MATCH(G556,'اطلاعات دوره'!C:C,0)-1,MATCH("عنوان",'اطلاعات دوره'!$1:$1,0)),"---")</f>
        <v>---</v>
      </c>
      <c r="M556" s="47" t="str">
        <f t="shared" si="90"/>
        <v>----</v>
      </c>
      <c r="N556" s="48" t="str">
        <f t="shared" si="91"/>
        <v>-/</v>
      </c>
      <c r="O556" s="45"/>
      <c r="P556" s="240">
        <f>IFERROR(INDEX('قرائت کنتور'!A:AZ,MATCH(A556&amp;"-"&amp;"آب",'قرائت کنتور'!B:B,0),MATCH(L556,'قرائت کنتور'!$1:$1,0)),0)</f>
        <v>0</v>
      </c>
      <c r="Q556" s="241">
        <f>IFERROR(INDEX('قرائت کنتور'!A:AZ,MATCH(A556&amp;"-"&amp;"آب",'قرائت کنتور'!B:B,0),MATCH(G556,'قرائت کنتور'!$1:$1,0)),0)</f>
        <v>0</v>
      </c>
      <c r="R556" s="241">
        <f t="shared" si="92"/>
        <v>0</v>
      </c>
      <c r="S556" s="241" t="str">
        <f>IFERROR(INDEX('اطلاعات انشعابات شرکتها'!A:AB,MATCH(A556,'اطلاعات انشعابات شرکتها'!A:A,0),MATCH(S$1,'اطلاعات انشعابات شرکتها'!$1:$1,0)),"---")</f>
        <v>---</v>
      </c>
      <c r="T556" s="227" t="str">
        <f t="shared" si="93"/>
        <v>---</v>
      </c>
      <c r="U556" s="45"/>
      <c r="V556" s="155" t="str">
        <f>IFERROR(INDEX('تعرفه ها'!A:Z,MATCH("بهای هر متر مکعب آب مصرفی",'تعرفه ها'!$B:$B,0),MATCH(F556,'تعرفه ها'!$2:$2,0)),"---")</f>
        <v>---</v>
      </c>
      <c r="W556" s="50" t="str">
        <f t="shared" si="94"/>
        <v>---</v>
      </c>
      <c r="X556" s="50" t="str">
        <f>IFERROR(ROUND(R556*INDEX('تعرفه ها'!A:Z,MATCH("عوارض آب به ازاء هر متر مکعب",'تعرفه ها'!$B:$B,0),MATCH(F556,'تعرفه ها'!$2:$2,0)),0),"---")</f>
        <v>---</v>
      </c>
      <c r="Y556" s="50" t="str">
        <f>IFERROR(ROUND(T556*INDEX('تعرفه ها'!A:Z,MATCH("جریمه مازاد مصرف آب به ازاء هر متر مکعب",'تعرفه ها'!$B:$B,0),MATCH(F556,'تعرفه ها'!$2:$2,0)),0),"---")</f>
        <v>---</v>
      </c>
      <c r="Z556" s="50" t="str">
        <f>IFERROR(ROUND(((W556+X556+Y556)*INDEX('تعرفه ها'!A:Z,MATCH("هزینه نگهداری و تعمیرات شبکه آب",'تعرفه ها'!$B:$B,0),MATCH(F556,'تعرفه ها'!$2:$2,0))/100),0),"---")</f>
        <v>---</v>
      </c>
      <c r="AA556" s="50" t="str">
        <f>IFERROR(IF(INDEX('اطلاعات دوره'!A:Z,MATCH(G556,'اطلاعات دوره'!C:C,0),MATCH("آب",'اطلاعات دوره'!$1:$1,0))="دارد",ROUND((W556+X556+Y556)*INDEX('تعرفه ها'!A:Z,MATCH("پیک فصلی آب",'تعرفه ها'!$B:$B,0),MATCH(F556,'تعرفه ها'!$2:$2,0))/100,0),0),"---")</f>
        <v>---</v>
      </c>
      <c r="AB556" s="50" t="str">
        <f>IFERROR(ROUND(SUM(W556+X556+Y556+Z556+AA556)*INDEX('تعرفه ها'!A:Z,MATCH("مالیات آب",'تعرفه ها'!$B:$B,0),MATCH(F556,'تعرفه ها'!$2:$2,0))/100,0),"---")</f>
        <v>---</v>
      </c>
      <c r="AC556" s="50" t="str">
        <f t="shared" si="95"/>
        <v>---</v>
      </c>
      <c r="AD556" s="50" t="str">
        <f t="shared" si="88"/>
        <v>---</v>
      </c>
      <c r="AE556" s="50" t="str">
        <f t="shared" si="96"/>
        <v>---</v>
      </c>
      <c r="AF556" s="50" t="str">
        <f t="shared" si="97"/>
        <v>---</v>
      </c>
      <c r="AG556" s="153" t="str">
        <f t="shared" si="98"/>
        <v>---</v>
      </c>
      <c r="AI556" s="183" t="str">
        <f>IFERROR(IF(INDEX(پرداخت!A:AZ,MATCH(A556&amp;" - "&amp;"آب",پرداخت!$B:$B,0),MATCH(G556,پرداخت!$1:$1,0))="نشده","نشده","شده"),"---")</f>
        <v>---</v>
      </c>
      <c r="AL556" s="144"/>
      <c r="AM556" s="144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/>
      <c r="BC556" s="30"/>
      <c r="BD556" s="30"/>
      <c r="BE556" s="30"/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  <c r="BT556" s="30"/>
      <c r="BU556" s="30"/>
      <c r="BV556" s="30"/>
      <c r="BW556" s="30"/>
      <c r="BX556" s="30"/>
      <c r="BY556" s="30"/>
      <c r="BZ556" s="30"/>
      <c r="CA556" s="30"/>
    </row>
    <row r="557" spans="1:79" ht="34.9" hidden="1" customHeight="1">
      <c r="A557" s="170"/>
      <c r="B557" s="47">
        <f>IFERROR(INDEX('اطلاعات انشعابات شرکتها'!A:BB,MATCH(A557,'اطلاعات انشعابات شرکتها'!A:A,0),MATCH(B$1,'اطلاعات انشعابات شرکتها'!$1:$1,0)),0)</f>
        <v>0</v>
      </c>
      <c r="C557" s="48">
        <f>IFERROR(INDEX('اطلاعات انشعابات شرکتها'!A:BB,MATCH(A557,'اطلاعات انشعابات شرکتها'!A:A,0),MATCH(C$1,'اطلاعات انشعابات شرکتها'!$1:$1,0)),0)</f>
        <v>0</v>
      </c>
      <c r="D557" s="45"/>
      <c r="E557" s="171"/>
      <c r="F557" s="170"/>
      <c r="G557" s="47" t="str">
        <f t="shared" si="89"/>
        <v>/</v>
      </c>
      <c r="H557" s="47">
        <f>IFERROR(INDEX('اطلاعات دوره'!A:Z,MATCH(G557,'اطلاعات دوره'!C:C,0),MATCH(H$1,'اطلاعات دوره'!$1:$1,0)),0)</f>
        <v>0</v>
      </c>
      <c r="I557" s="47">
        <f>IFERROR(INDEX('اطلاعات دوره'!A:Z,MATCH(G557,'اطلاعات دوره'!C:C,0),MATCH(I$1,'اطلاعات دوره'!$1:$1,0)),0)</f>
        <v>0</v>
      </c>
      <c r="J557" s="48">
        <f>IFERROR(INDEX('اطلاعات دوره'!A:Z,MATCH(G557,'اطلاعات دوره'!C:C,0),MATCH(J$1,'اطلاعات دوره'!$1:$1,0)),0)</f>
        <v>0</v>
      </c>
      <c r="K557" s="46"/>
      <c r="L557" s="158" t="str">
        <f>IFERROR(INDEX('اطلاعات دوره'!A:Z,MATCH(G557,'اطلاعات دوره'!C:C,0)-1,MATCH("عنوان",'اطلاعات دوره'!$1:$1,0)),"---")</f>
        <v>---</v>
      </c>
      <c r="M557" s="47" t="str">
        <f t="shared" si="90"/>
        <v>----</v>
      </c>
      <c r="N557" s="48" t="str">
        <f t="shared" si="91"/>
        <v>-/</v>
      </c>
      <c r="O557" s="45"/>
      <c r="P557" s="240">
        <f>IFERROR(INDEX('قرائت کنتور'!A:AZ,MATCH(A557&amp;"-"&amp;"آب",'قرائت کنتور'!B:B,0),MATCH(L557,'قرائت کنتور'!$1:$1,0)),0)</f>
        <v>0</v>
      </c>
      <c r="Q557" s="241">
        <f>IFERROR(INDEX('قرائت کنتور'!A:AZ,MATCH(A557&amp;"-"&amp;"آب",'قرائت کنتور'!B:B,0),MATCH(G557,'قرائت کنتور'!$1:$1,0)),0)</f>
        <v>0</v>
      </c>
      <c r="R557" s="241">
        <f t="shared" si="92"/>
        <v>0</v>
      </c>
      <c r="S557" s="241" t="str">
        <f>IFERROR(INDEX('اطلاعات انشعابات شرکتها'!A:AB,MATCH(A557,'اطلاعات انشعابات شرکتها'!A:A,0),MATCH(S$1,'اطلاعات انشعابات شرکتها'!$1:$1,0)),"---")</f>
        <v>---</v>
      </c>
      <c r="T557" s="227" t="str">
        <f t="shared" si="93"/>
        <v>---</v>
      </c>
      <c r="U557" s="45"/>
      <c r="V557" s="155" t="str">
        <f>IFERROR(INDEX('تعرفه ها'!A:Z,MATCH("بهای هر متر مکعب آب مصرفی",'تعرفه ها'!$B:$B,0),MATCH(F557,'تعرفه ها'!$2:$2,0)),"---")</f>
        <v>---</v>
      </c>
      <c r="W557" s="50" t="str">
        <f t="shared" si="94"/>
        <v>---</v>
      </c>
      <c r="X557" s="50" t="str">
        <f>IFERROR(ROUND(R557*INDEX('تعرفه ها'!A:Z,MATCH("عوارض آب به ازاء هر متر مکعب",'تعرفه ها'!$B:$B,0),MATCH(F557,'تعرفه ها'!$2:$2,0)),0),"---")</f>
        <v>---</v>
      </c>
      <c r="Y557" s="50" t="str">
        <f>IFERROR(ROUND(T557*INDEX('تعرفه ها'!A:Z,MATCH("جریمه مازاد مصرف آب به ازاء هر متر مکعب",'تعرفه ها'!$B:$B,0),MATCH(F557,'تعرفه ها'!$2:$2,0)),0),"---")</f>
        <v>---</v>
      </c>
      <c r="Z557" s="50" t="str">
        <f>IFERROR(ROUND(((W557+X557+Y557)*INDEX('تعرفه ها'!A:Z,MATCH("هزینه نگهداری و تعمیرات شبکه آب",'تعرفه ها'!$B:$B,0),MATCH(F557,'تعرفه ها'!$2:$2,0))/100),0),"---")</f>
        <v>---</v>
      </c>
      <c r="AA557" s="50" t="str">
        <f>IFERROR(IF(INDEX('اطلاعات دوره'!A:Z,MATCH(G557,'اطلاعات دوره'!C:C,0),MATCH("آب",'اطلاعات دوره'!$1:$1,0))="دارد",ROUND((W557+X557+Y557)*INDEX('تعرفه ها'!A:Z,MATCH("پیک فصلی آب",'تعرفه ها'!$B:$B,0),MATCH(F557,'تعرفه ها'!$2:$2,0))/100,0),0),"---")</f>
        <v>---</v>
      </c>
      <c r="AB557" s="50" t="str">
        <f>IFERROR(ROUND(SUM(W557+X557+Y557+Z557+AA557)*INDEX('تعرفه ها'!A:Z,MATCH("مالیات آب",'تعرفه ها'!$B:$B,0),MATCH(F557,'تعرفه ها'!$2:$2,0))/100,0),"---")</f>
        <v>---</v>
      </c>
      <c r="AC557" s="50" t="str">
        <f t="shared" si="95"/>
        <v>---</v>
      </c>
      <c r="AD557" s="50" t="str">
        <f t="shared" si="88"/>
        <v>---</v>
      </c>
      <c r="AE557" s="50" t="str">
        <f t="shared" si="96"/>
        <v>---</v>
      </c>
      <c r="AF557" s="50" t="str">
        <f t="shared" si="97"/>
        <v>---</v>
      </c>
      <c r="AG557" s="153" t="str">
        <f t="shared" si="98"/>
        <v>---</v>
      </c>
      <c r="AI557" s="183" t="str">
        <f>IFERROR(IF(INDEX(پرداخت!A:AZ,MATCH(A557&amp;" - "&amp;"آب",پرداخت!$B:$B,0),MATCH(G557,پرداخت!$1:$1,0))="نشده","نشده","شده"),"---")</f>
        <v>---</v>
      </c>
      <c r="AL557" s="144"/>
      <c r="AM557" s="144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  <c r="BT557" s="30"/>
      <c r="BU557" s="30"/>
      <c r="BV557" s="30"/>
      <c r="BW557" s="30"/>
      <c r="BX557" s="30"/>
      <c r="BY557" s="30"/>
      <c r="BZ557" s="30"/>
      <c r="CA557" s="30"/>
    </row>
    <row r="558" spans="1:79" ht="34.9" hidden="1" customHeight="1">
      <c r="A558" s="170"/>
      <c r="B558" s="47">
        <f>IFERROR(INDEX('اطلاعات انشعابات شرکتها'!A:BB,MATCH(A558,'اطلاعات انشعابات شرکتها'!A:A,0),MATCH(B$1,'اطلاعات انشعابات شرکتها'!$1:$1,0)),0)</f>
        <v>0</v>
      </c>
      <c r="C558" s="48">
        <f>IFERROR(INDEX('اطلاعات انشعابات شرکتها'!A:BB,MATCH(A558,'اطلاعات انشعابات شرکتها'!A:A,0),MATCH(C$1,'اطلاعات انشعابات شرکتها'!$1:$1,0)),0)</f>
        <v>0</v>
      </c>
      <c r="D558" s="45"/>
      <c r="E558" s="171"/>
      <c r="F558" s="170"/>
      <c r="G558" s="47" t="str">
        <f t="shared" si="89"/>
        <v>/</v>
      </c>
      <c r="H558" s="47">
        <f>IFERROR(INDEX('اطلاعات دوره'!A:Z,MATCH(G558,'اطلاعات دوره'!C:C,0),MATCH(H$1,'اطلاعات دوره'!$1:$1,0)),0)</f>
        <v>0</v>
      </c>
      <c r="I558" s="47">
        <f>IFERROR(INDEX('اطلاعات دوره'!A:Z,MATCH(G558,'اطلاعات دوره'!C:C,0),MATCH(I$1,'اطلاعات دوره'!$1:$1,0)),0)</f>
        <v>0</v>
      </c>
      <c r="J558" s="48">
        <f>IFERROR(INDEX('اطلاعات دوره'!A:Z,MATCH(G558,'اطلاعات دوره'!C:C,0),MATCH(J$1,'اطلاعات دوره'!$1:$1,0)),0)</f>
        <v>0</v>
      </c>
      <c r="K558" s="46"/>
      <c r="L558" s="158" t="str">
        <f>IFERROR(INDEX('اطلاعات دوره'!A:Z,MATCH(G558,'اطلاعات دوره'!C:C,0)-1,MATCH("عنوان",'اطلاعات دوره'!$1:$1,0)),"---")</f>
        <v>---</v>
      </c>
      <c r="M558" s="47" t="str">
        <f t="shared" si="90"/>
        <v>----</v>
      </c>
      <c r="N558" s="48" t="str">
        <f t="shared" si="91"/>
        <v>-/</v>
      </c>
      <c r="O558" s="45"/>
      <c r="P558" s="240">
        <f>IFERROR(INDEX('قرائت کنتور'!A:AZ,MATCH(A558&amp;"-"&amp;"آب",'قرائت کنتور'!B:B,0),MATCH(L558,'قرائت کنتور'!$1:$1,0)),0)</f>
        <v>0</v>
      </c>
      <c r="Q558" s="241">
        <f>IFERROR(INDEX('قرائت کنتور'!A:AZ,MATCH(A558&amp;"-"&amp;"آب",'قرائت کنتور'!B:B,0),MATCH(G558,'قرائت کنتور'!$1:$1,0)),0)</f>
        <v>0</v>
      </c>
      <c r="R558" s="241">
        <f t="shared" si="92"/>
        <v>0</v>
      </c>
      <c r="S558" s="241" t="str">
        <f>IFERROR(INDEX('اطلاعات انشعابات شرکتها'!A:AB,MATCH(A558,'اطلاعات انشعابات شرکتها'!A:A,0),MATCH(S$1,'اطلاعات انشعابات شرکتها'!$1:$1,0)),"---")</f>
        <v>---</v>
      </c>
      <c r="T558" s="227" t="str">
        <f t="shared" si="93"/>
        <v>---</v>
      </c>
      <c r="U558" s="45"/>
      <c r="V558" s="155" t="str">
        <f>IFERROR(INDEX('تعرفه ها'!A:Z,MATCH("بهای هر متر مکعب آب مصرفی",'تعرفه ها'!$B:$B,0),MATCH(F558,'تعرفه ها'!$2:$2,0)),"---")</f>
        <v>---</v>
      </c>
      <c r="W558" s="50" t="str">
        <f t="shared" si="94"/>
        <v>---</v>
      </c>
      <c r="X558" s="50" t="str">
        <f>IFERROR(ROUND(R558*INDEX('تعرفه ها'!A:Z,MATCH("عوارض آب به ازاء هر متر مکعب",'تعرفه ها'!$B:$B,0),MATCH(F558,'تعرفه ها'!$2:$2,0)),0),"---")</f>
        <v>---</v>
      </c>
      <c r="Y558" s="50" t="str">
        <f>IFERROR(ROUND(T558*INDEX('تعرفه ها'!A:Z,MATCH("جریمه مازاد مصرف آب به ازاء هر متر مکعب",'تعرفه ها'!$B:$B,0),MATCH(F558,'تعرفه ها'!$2:$2,0)),0),"---")</f>
        <v>---</v>
      </c>
      <c r="Z558" s="50" t="str">
        <f>IFERROR(ROUND(((W558+X558+Y558)*INDEX('تعرفه ها'!A:Z,MATCH("هزینه نگهداری و تعمیرات شبکه آب",'تعرفه ها'!$B:$B,0),MATCH(F558,'تعرفه ها'!$2:$2,0))/100),0),"---")</f>
        <v>---</v>
      </c>
      <c r="AA558" s="50" t="str">
        <f>IFERROR(IF(INDEX('اطلاعات دوره'!A:Z,MATCH(G558,'اطلاعات دوره'!C:C,0),MATCH("آب",'اطلاعات دوره'!$1:$1,0))="دارد",ROUND((W558+X558+Y558)*INDEX('تعرفه ها'!A:Z,MATCH("پیک فصلی آب",'تعرفه ها'!$B:$B,0),MATCH(F558,'تعرفه ها'!$2:$2,0))/100,0),0),"---")</f>
        <v>---</v>
      </c>
      <c r="AB558" s="50" t="str">
        <f>IFERROR(ROUND(SUM(W558+X558+Y558+Z558+AA558)*INDEX('تعرفه ها'!A:Z,MATCH("مالیات آب",'تعرفه ها'!$B:$B,0),MATCH(F558,'تعرفه ها'!$2:$2,0))/100,0),"---")</f>
        <v>---</v>
      </c>
      <c r="AC558" s="50" t="str">
        <f t="shared" si="95"/>
        <v>---</v>
      </c>
      <c r="AD558" s="50" t="str">
        <f t="shared" si="88"/>
        <v>---</v>
      </c>
      <c r="AE558" s="50" t="str">
        <f t="shared" si="96"/>
        <v>---</v>
      </c>
      <c r="AF558" s="50" t="str">
        <f t="shared" si="97"/>
        <v>---</v>
      </c>
      <c r="AG558" s="153" t="str">
        <f t="shared" si="98"/>
        <v>---</v>
      </c>
      <c r="AI558" s="183" t="str">
        <f>IFERROR(IF(INDEX(پرداخت!A:AZ,MATCH(A558&amp;" - "&amp;"آب",پرداخت!$B:$B,0),MATCH(G558,پرداخت!$1:$1,0))="نشده","نشده","شده"),"---")</f>
        <v>---</v>
      </c>
      <c r="AL558" s="144"/>
      <c r="AM558" s="144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/>
      <c r="BC558" s="30"/>
      <c r="BD558" s="30"/>
      <c r="BE558" s="30"/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  <c r="BT558" s="30"/>
      <c r="BU558" s="30"/>
      <c r="BV558" s="30"/>
      <c r="BW558" s="30"/>
      <c r="BX558" s="30"/>
      <c r="BY558" s="30"/>
      <c r="BZ558" s="30"/>
      <c r="CA558" s="30"/>
    </row>
    <row r="559" spans="1:79" ht="34.9" hidden="1" customHeight="1">
      <c r="A559" s="170"/>
      <c r="B559" s="47">
        <f>IFERROR(INDEX('اطلاعات انشعابات شرکتها'!A:BB,MATCH(A559,'اطلاعات انشعابات شرکتها'!A:A,0),MATCH(B$1,'اطلاعات انشعابات شرکتها'!$1:$1,0)),0)</f>
        <v>0</v>
      </c>
      <c r="C559" s="48">
        <f>IFERROR(INDEX('اطلاعات انشعابات شرکتها'!A:BB,MATCH(A559,'اطلاعات انشعابات شرکتها'!A:A,0),MATCH(C$1,'اطلاعات انشعابات شرکتها'!$1:$1,0)),0)</f>
        <v>0</v>
      </c>
      <c r="D559" s="45"/>
      <c r="E559" s="171"/>
      <c r="F559" s="170"/>
      <c r="G559" s="47" t="str">
        <f t="shared" si="89"/>
        <v>/</v>
      </c>
      <c r="H559" s="47">
        <f>IFERROR(INDEX('اطلاعات دوره'!A:Z,MATCH(G559,'اطلاعات دوره'!C:C,0),MATCH(H$1,'اطلاعات دوره'!$1:$1,0)),0)</f>
        <v>0</v>
      </c>
      <c r="I559" s="47">
        <f>IFERROR(INDEX('اطلاعات دوره'!A:Z,MATCH(G559,'اطلاعات دوره'!C:C,0),MATCH(I$1,'اطلاعات دوره'!$1:$1,0)),0)</f>
        <v>0</v>
      </c>
      <c r="J559" s="48">
        <f>IFERROR(INDEX('اطلاعات دوره'!A:Z,MATCH(G559,'اطلاعات دوره'!C:C,0),MATCH(J$1,'اطلاعات دوره'!$1:$1,0)),0)</f>
        <v>0</v>
      </c>
      <c r="K559" s="46"/>
      <c r="L559" s="158" t="str">
        <f>IFERROR(INDEX('اطلاعات دوره'!A:Z,MATCH(G559,'اطلاعات دوره'!C:C,0)-1,MATCH("عنوان",'اطلاعات دوره'!$1:$1,0)),"---")</f>
        <v>---</v>
      </c>
      <c r="M559" s="47" t="str">
        <f t="shared" si="90"/>
        <v>----</v>
      </c>
      <c r="N559" s="48" t="str">
        <f t="shared" si="91"/>
        <v>-/</v>
      </c>
      <c r="O559" s="45"/>
      <c r="P559" s="240">
        <f>IFERROR(INDEX('قرائت کنتور'!A:AZ,MATCH(A559&amp;"-"&amp;"آب",'قرائت کنتور'!B:B,0),MATCH(L559,'قرائت کنتور'!$1:$1,0)),0)</f>
        <v>0</v>
      </c>
      <c r="Q559" s="241">
        <f>IFERROR(INDEX('قرائت کنتور'!A:AZ,MATCH(A559&amp;"-"&amp;"آب",'قرائت کنتور'!B:B,0),MATCH(G559,'قرائت کنتور'!$1:$1,0)),0)</f>
        <v>0</v>
      </c>
      <c r="R559" s="241">
        <f t="shared" si="92"/>
        <v>0</v>
      </c>
      <c r="S559" s="241" t="str">
        <f>IFERROR(INDEX('اطلاعات انشعابات شرکتها'!A:AB,MATCH(A559,'اطلاعات انشعابات شرکتها'!A:A,0),MATCH(S$1,'اطلاعات انشعابات شرکتها'!$1:$1,0)),"---")</f>
        <v>---</v>
      </c>
      <c r="T559" s="227" t="str">
        <f t="shared" si="93"/>
        <v>---</v>
      </c>
      <c r="U559" s="45"/>
      <c r="V559" s="155" t="str">
        <f>IFERROR(INDEX('تعرفه ها'!A:Z,MATCH("بهای هر متر مکعب آب مصرفی",'تعرفه ها'!$B:$B,0),MATCH(F559,'تعرفه ها'!$2:$2,0)),"---")</f>
        <v>---</v>
      </c>
      <c r="W559" s="50" t="str">
        <f t="shared" si="94"/>
        <v>---</v>
      </c>
      <c r="X559" s="50" t="str">
        <f>IFERROR(ROUND(R559*INDEX('تعرفه ها'!A:Z,MATCH("عوارض آب به ازاء هر متر مکعب",'تعرفه ها'!$B:$B,0),MATCH(F559,'تعرفه ها'!$2:$2,0)),0),"---")</f>
        <v>---</v>
      </c>
      <c r="Y559" s="50" t="str">
        <f>IFERROR(ROUND(T559*INDEX('تعرفه ها'!A:Z,MATCH("جریمه مازاد مصرف آب به ازاء هر متر مکعب",'تعرفه ها'!$B:$B,0),MATCH(F559,'تعرفه ها'!$2:$2,0)),0),"---")</f>
        <v>---</v>
      </c>
      <c r="Z559" s="50" t="str">
        <f>IFERROR(ROUND(((W559+X559+Y559)*INDEX('تعرفه ها'!A:Z,MATCH("هزینه نگهداری و تعمیرات شبکه آب",'تعرفه ها'!$B:$B,0),MATCH(F559,'تعرفه ها'!$2:$2,0))/100),0),"---")</f>
        <v>---</v>
      </c>
      <c r="AA559" s="50" t="str">
        <f>IFERROR(IF(INDEX('اطلاعات دوره'!A:Z,MATCH(G559,'اطلاعات دوره'!C:C,0),MATCH("آب",'اطلاعات دوره'!$1:$1,0))="دارد",ROUND((W559+X559+Y559)*INDEX('تعرفه ها'!A:Z,MATCH("پیک فصلی آب",'تعرفه ها'!$B:$B,0),MATCH(F559,'تعرفه ها'!$2:$2,0))/100,0),0),"---")</f>
        <v>---</v>
      </c>
      <c r="AB559" s="50" t="str">
        <f>IFERROR(ROUND(SUM(W559+X559+Y559+Z559+AA559)*INDEX('تعرفه ها'!A:Z,MATCH("مالیات آب",'تعرفه ها'!$B:$B,0),MATCH(F559,'تعرفه ها'!$2:$2,0))/100,0),"---")</f>
        <v>---</v>
      </c>
      <c r="AC559" s="50" t="str">
        <f t="shared" si="95"/>
        <v>---</v>
      </c>
      <c r="AD559" s="50" t="str">
        <f t="shared" si="88"/>
        <v>---</v>
      </c>
      <c r="AE559" s="50" t="str">
        <f t="shared" si="96"/>
        <v>---</v>
      </c>
      <c r="AF559" s="50" t="str">
        <f t="shared" si="97"/>
        <v>---</v>
      </c>
      <c r="AG559" s="153" t="str">
        <f t="shared" si="98"/>
        <v>---</v>
      </c>
      <c r="AI559" s="183" t="str">
        <f>IFERROR(IF(INDEX(پرداخت!A:AZ,MATCH(A559&amp;" - "&amp;"آب",پرداخت!$B:$B,0),MATCH(G559,پرداخت!$1:$1,0))="نشده","نشده","شده"),"---")</f>
        <v>---</v>
      </c>
      <c r="AL559" s="144"/>
      <c r="AM559" s="144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  <c r="BT559" s="30"/>
      <c r="BU559" s="30"/>
      <c r="BV559" s="30"/>
      <c r="BW559" s="30"/>
      <c r="BX559" s="30"/>
      <c r="BY559" s="30"/>
      <c r="BZ559" s="30"/>
      <c r="CA559" s="30"/>
    </row>
    <row r="560" spans="1:79" ht="34.9" hidden="1" customHeight="1">
      <c r="A560" s="170"/>
      <c r="B560" s="47">
        <f>IFERROR(INDEX('اطلاعات انشعابات شرکتها'!A:BB,MATCH(A560,'اطلاعات انشعابات شرکتها'!A:A,0),MATCH(B$1,'اطلاعات انشعابات شرکتها'!$1:$1,0)),0)</f>
        <v>0</v>
      </c>
      <c r="C560" s="48">
        <f>IFERROR(INDEX('اطلاعات انشعابات شرکتها'!A:BB,MATCH(A560,'اطلاعات انشعابات شرکتها'!A:A,0),MATCH(C$1,'اطلاعات انشعابات شرکتها'!$1:$1,0)),0)</f>
        <v>0</v>
      </c>
      <c r="D560" s="45"/>
      <c r="E560" s="171"/>
      <c r="F560" s="170"/>
      <c r="G560" s="47" t="str">
        <f t="shared" si="89"/>
        <v>/</v>
      </c>
      <c r="H560" s="47">
        <f>IFERROR(INDEX('اطلاعات دوره'!A:Z,MATCH(G560,'اطلاعات دوره'!C:C,0),MATCH(H$1,'اطلاعات دوره'!$1:$1,0)),0)</f>
        <v>0</v>
      </c>
      <c r="I560" s="47">
        <f>IFERROR(INDEX('اطلاعات دوره'!A:Z,MATCH(G560,'اطلاعات دوره'!C:C,0),MATCH(I$1,'اطلاعات دوره'!$1:$1,0)),0)</f>
        <v>0</v>
      </c>
      <c r="J560" s="48">
        <f>IFERROR(INDEX('اطلاعات دوره'!A:Z,MATCH(G560,'اطلاعات دوره'!C:C,0),MATCH(J$1,'اطلاعات دوره'!$1:$1,0)),0)</f>
        <v>0</v>
      </c>
      <c r="K560" s="46"/>
      <c r="L560" s="158" t="str">
        <f>IFERROR(INDEX('اطلاعات دوره'!A:Z,MATCH(G560,'اطلاعات دوره'!C:C,0)-1,MATCH("عنوان",'اطلاعات دوره'!$1:$1,0)),"---")</f>
        <v>---</v>
      </c>
      <c r="M560" s="47" t="str">
        <f t="shared" si="90"/>
        <v>----</v>
      </c>
      <c r="N560" s="48" t="str">
        <f t="shared" si="91"/>
        <v>-/</v>
      </c>
      <c r="O560" s="45"/>
      <c r="P560" s="240">
        <f>IFERROR(INDEX('قرائت کنتور'!A:AZ,MATCH(A560&amp;"-"&amp;"آب",'قرائت کنتور'!B:B,0),MATCH(L560,'قرائت کنتور'!$1:$1,0)),0)</f>
        <v>0</v>
      </c>
      <c r="Q560" s="241">
        <f>IFERROR(INDEX('قرائت کنتور'!A:AZ,MATCH(A560&amp;"-"&amp;"آب",'قرائت کنتور'!B:B,0),MATCH(G560,'قرائت کنتور'!$1:$1,0)),0)</f>
        <v>0</v>
      </c>
      <c r="R560" s="241">
        <f t="shared" si="92"/>
        <v>0</v>
      </c>
      <c r="S560" s="241" t="str">
        <f>IFERROR(INDEX('اطلاعات انشعابات شرکتها'!A:AB,MATCH(A560,'اطلاعات انشعابات شرکتها'!A:A,0),MATCH(S$1,'اطلاعات انشعابات شرکتها'!$1:$1,0)),"---")</f>
        <v>---</v>
      </c>
      <c r="T560" s="227" t="str">
        <f t="shared" si="93"/>
        <v>---</v>
      </c>
      <c r="U560" s="45"/>
      <c r="V560" s="155" t="str">
        <f>IFERROR(INDEX('تعرفه ها'!A:Z,MATCH("بهای هر متر مکعب آب مصرفی",'تعرفه ها'!$B:$B,0),MATCH(F560,'تعرفه ها'!$2:$2,0)),"---")</f>
        <v>---</v>
      </c>
      <c r="W560" s="50" t="str">
        <f t="shared" si="94"/>
        <v>---</v>
      </c>
      <c r="X560" s="50" t="str">
        <f>IFERROR(ROUND(R560*INDEX('تعرفه ها'!A:Z,MATCH("عوارض آب به ازاء هر متر مکعب",'تعرفه ها'!$B:$B,0),MATCH(F560,'تعرفه ها'!$2:$2,0)),0),"---")</f>
        <v>---</v>
      </c>
      <c r="Y560" s="50" t="str">
        <f>IFERROR(ROUND(T560*INDEX('تعرفه ها'!A:Z,MATCH("جریمه مازاد مصرف آب به ازاء هر متر مکعب",'تعرفه ها'!$B:$B,0),MATCH(F560,'تعرفه ها'!$2:$2,0)),0),"---")</f>
        <v>---</v>
      </c>
      <c r="Z560" s="50" t="str">
        <f>IFERROR(ROUND(((W560+X560+Y560)*INDEX('تعرفه ها'!A:Z,MATCH("هزینه نگهداری و تعمیرات شبکه آب",'تعرفه ها'!$B:$B,0),MATCH(F560,'تعرفه ها'!$2:$2,0))/100),0),"---")</f>
        <v>---</v>
      </c>
      <c r="AA560" s="50" t="str">
        <f>IFERROR(IF(INDEX('اطلاعات دوره'!A:Z,MATCH(G560,'اطلاعات دوره'!C:C,0),MATCH("آب",'اطلاعات دوره'!$1:$1,0))="دارد",ROUND((W560+X560+Y560)*INDEX('تعرفه ها'!A:Z,MATCH("پیک فصلی آب",'تعرفه ها'!$B:$B,0),MATCH(F560,'تعرفه ها'!$2:$2,0))/100,0),0),"---")</f>
        <v>---</v>
      </c>
      <c r="AB560" s="50" t="str">
        <f>IFERROR(ROUND(SUM(W560+X560+Y560+Z560+AA560)*INDEX('تعرفه ها'!A:Z,MATCH("مالیات آب",'تعرفه ها'!$B:$B,0),MATCH(F560,'تعرفه ها'!$2:$2,0))/100,0),"---")</f>
        <v>---</v>
      </c>
      <c r="AC560" s="50" t="str">
        <f t="shared" si="95"/>
        <v>---</v>
      </c>
      <c r="AD560" s="50" t="str">
        <f t="shared" si="88"/>
        <v>---</v>
      </c>
      <c r="AE560" s="50" t="str">
        <f t="shared" si="96"/>
        <v>---</v>
      </c>
      <c r="AF560" s="50" t="str">
        <f t="shared" si="97"/>
        <v>---</v>
      </c>
      <c r="AG560" s="153" t="str">
        <f t="shared" si="98"/>
        <v>---</v>
      </c>
      <c r="AI560" s="183" t="str">
        <f>IFERROR(IF(INDEX(پرداخت!A:AZ,MATCH(A560&amp;" - "&amp;"آب",پرداخت!$B:$B,0),MATCH(G560,پرداخت!$1:$1,0))="نشده","نشده","شده"),"---")</f>
        <v>---</v>
      </c>
      <c r="AL560" s="144"/>
      <c r="AM560" s="144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/>
      <c r="BC560" s="30"/>
      <c r="BD560" s="30"/>
      <c r="BE560" s="30"/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  <c r="BT560" s="30"/>
      <c r="BU560" s="30"/>
      <c r="BV560" s="30"/>
      <c r="BW560" s="30"/>
      <c r="BX560" s="30"/>
      <c r="BY560" s="30"/>
      <c r="BZ560" s="30"/>
      <c r="CA560" s="30"/>
    </row>
    <row r="561" spans="1:79" ht="34.9" hidden="1" customHeight="1">
      <c r="A561" s="170"/>
      <c r="B561" s="47">
        <f>IFERROR(INDEX('اطلاعات انشعابات شرکتها'!A:BB,MATCH(A561,'اطلاعات انشعابات شرکتها'!A:A,0),MATCH(B$1,'اطلاعات انشعابات شرکتها'!$1:$1,0)),0)</f>
        <v>0</v>
      </c>
      <c r="C561" s="48">
        <f>IFERROR(INDEX('اطلاعات انشعابات شرکتها'!A:BB,MATCH(A561,'اطلاعات انشعابات شرکتها'!A:A,0),MATCH(C$1,'اطلاعات انشعابات شرکتها'!$1:$1,0)),0)</f>
        <v>0</v>
      </c>
      <c r="D561" s="45"/>
      <c r="E561" s="171"/>
      <c r="F561" s="170"/>
      <c r="G561" s="47" t="str">
        <f t="shared" si="89"/>
        <v>/</v>
      </c>
      <c r="H561" s="47">
        <f>IFERROR(INDEX('اطلاعات دوره'!A:Z,MATCH(G561,'اطلاعات دوره'!C:C,0),MATCH(H$1,'اطلاعات دوره'!$1:$1,0)),0)</f>
        <v>0</v>
      </c>
      <c r="I561" s="47">
        <f>IFERROR(INDEX('اطلاعات دوره'!A:Z,MATCH(G561,'اطلاعات دوره'!C:C,0),MATCH(I$1,'اطلاعات دوره'!$1:$1,0)),0)</f>
        <v>0</v>
      </c>
      <c r="J561" s="48">
        <f>IFERROR(INDEX('اطلاعات دوره'!A:Z,MATCH(G561,'اطلاعات دوره'!C:C,0),MATCH(J$1,'اطلاعات دوره'!$1:$1,0)),0)</f>
        <v>0</v>
      </c>
      <c r="K561" s="46"/>
      <c r="L561" s="158" t="str">
        <f>IFERROR(INDEX('اطلاعات دوره'!A:Z,MATCH(G561,'اطلاعات دوره'!C:C,0)-1,MATCH("عنوان",'اطلاعات دوره'!$1:$1,0)),"---")</f>
        <v>---</v>
      </c>
      <c r="M561" s="47" t="str">
        <f t="shared" si="90"/>
        <v>----</v>
      </c>
      <c r="N561" s="48" t="str">
        <f t="shared" si="91"/>
        <v>-/</v>
      </c>
      <c r="O561" s="45"/>
      <c r="P561" s="240">
        <f>IFERROR(INDEX('قرائت کنتور'!A:AZ,MATCH(A561&amp;"-"&amp;"آب",'قرائت کنتور'!B:B,0),MATCH(L561,'قرائت کنتور'!$1:$1,0)),0)</f>
        <v>0</v>
      </c>
      <c r="Q561" s="241">
        <f>IFERROR(INDEX('قرائت کنتور'!A:AZ,MATCH(A561&amp;"-"&amp;"آب",'قرائت کنتور'!B:B,0),MATCH(G561,'قرائت کنتور'!$1:$1,0)),0)</f>
        <v>0</v>
      </c>
      <c r="R561" s="241">
        <f t="shared" si="92"/>
        <v>0</v>
      </c>
      <c r="S561" s="241" t="str">
        <f>IFERROR(INDEX('اطلاعات انشعابات شرکتها'!A:AB,MATCH(A561,'اطلاعات انشعابات شرکتها'!A:A,0),MATCH(S$1,'اطلاعات انشعابات شرکتها'!$1:$1,0)),"---")</f>
        <v>---</v>
      </c>
      <c r="T561" s="227" t="str">
        <f t="shared" si="93"/>
        <v>---</v>
      </c>
      <c r="U561" s="45"/>
      <c r="V561" s="155" t="str">
        <f>IFERROR(INDEX('تعرفه ها'!A:Z,MATCH("بهای هر متر مکعب آب مصرفی",'تعرفه ها'!$B:$B,0),MATCH(F561,'تعرفه ها'!$2:$2,0)),"---")</f>
        <v>---</v>
      </c>
      <c r="W561" s="50" t="str">
        <f t="shared" si="94"/>
        <v>---</v>
      </c>
      <c r="X561" s="50" t="str">
        <f>IFERROR(ROUND(R561*INDEX('تعرفه ها'!A:Z,MATCH("عوارض آب به ازاء هر متر مکعب",'تعرفه ها'!$B:$B,0),MATCH(F561,'تعرفه ها'!$2:$2,0)),0),"---")</f>
        <v>---</v>
      </c>
      <c r="Y561" s="50" t="str">
        <f>IFERROR(ROUND(T561*INDEX('تعرفه ها'!A:Z,MATCH("جریمه مازاد مصرف آب به ازاء هر متر مکعب",'تعرفه ها'!$B:$B,0),MATCH(F561,'تعرفه ها'!$2:$2,0)),0),"---")</f>
        <v>---</v>
      </c>
      <c r="Z561" s="50" t="str">
        <f>IFERROR(ROUND(((W561+X561+Y561)*INDEX('تعرفه ها'!A:Z,MATCH("هزینه نگهداری و تعمیرات شبکه آب",'تعرفه ها'!$B:$B,0),MATCH(F561,'تعرفه ها'!$2:$2,0))/100),0),"---")</f>
        <v>---</v>
      </c>
      <c r="AA561" s="50" t="str">
        <f>IFERROR(IF(INDEX('اطلاعات دوره'!A:Z,MATCH(G561,'اطلاعات دوره'!C:C,0),MATCH("آب",'اطلاعات دوره'!$1:$1,0))="دارد",ROUND((W561+X561+Y561)*INDEX('تعرفه ها'!A:Z,MATCH("پیک فصلی آب",'تعرفه ها'!$B:$B,0),MATCH(F561,'تعرفه ها'!$2:$2,0))/100,0),0),"---")</f>
        <v>---</v>
      </c>
      <c r="AB561" s="50" t="str">
        <f>IFERROR(ROUND(SUM(W561+X561+Y561+Z561+AA561)*INDEX('تعرفه ها'!A:Z,MATCH("مالیات آب",'تعرفه ها'!$B:$B,0),MATCH(F561,'تعرفه ها'!$2:$2,0))/100,0),"---")</f>
        <v>---</v>
      </c>
      <c r="AC561" s="50" t="str">
        <f t="shared" si="95"/>
        <v>---</v>
      </c>
      <c r="AD561" s="50" t="str">
        <f t="shared" si="88"/>
        <v>---</v>
      </c>
      <c r="AE561" s="50" t="str">
        <f t="shared" si="96"/>
        <v>---</v>
      </c>
      <c r="AF561" s="50" t="str">
        <f t="shared" si="97"/>
        <v>---</v>
      </c>
      <c r="AG561" s="153" t="str">
        <f t="shared" si="98"/>
        <v>---</v>
      </c>
      <c r="AI561" s="183" t="str">
        <f>IFERROR(IF(INDEX(پرداخت!A:AZ,MATCH(A561&amp;" - "&amp;"آب",پرداخت!$B:$B,0),MATCH(G561,پرداخت!$1:$1,0))="نشده","نشده","شده"),"---")</f>
        <v>---</v>
      </c>
      <c r="AL561" s="144"/>
      <c r="AM561" s="144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  <c r="BT561" s="30"/>
      <c r="BU561" s="30"/>
      <c r="BV561" s="30"/>
      <c r="BW561" s="30"/>
      <c r="BX561" s="30"/>
      <c r="BY561" s="30"/>
      <c r="BZ561" s="30"/>
      <c r="CA561" s="30"/>
    </row>
    <row r="562" spans="1:79" ht="34.9" hidden="1" customHeight="1">
      <c r="A562" s="170"/>
      <c r="B562" s="47">
        <f>IFERROR(INDEX('اطلاعات انشعابات شرکتها'!A:BB,MATCH(A562,'اطلاعات انشعابات شرکتها'!A:A,0),MATCH(B$1,'اطلاعات انشعابات شرکتها'!$1:$1,0)),0)</f>
        <v>0</v>
      </c>
      <c r="C562" s="48">
        <f>IFERROR(INDEX('اطلاعات انشعابات شرکتها'!A:BB,MATCH(A562,'اطلاعات انشعابات شرکتها'!A:A,0),MATCH(C$1,'اطلاعات انشعابات شرکتها'!$1:$1,0)),0)</f>
        <v>0</v>
      </c>
      <c r="D562" s="45"/>
      <c r="E562" s="171"/>
      <c r="F562" s="170"/>
      <c r="G562" s="47" t="str">
        <f t="shared" si="89"/>
        <v>/</v>
      </c>
      <c r="H562" s="47">
        <f>IFERROR(INDEX('اطلاعات دوره'!A:Z,MATCH(G562,'اطلاعات دوره'!C:C,0),MATCH(H$1,'اطلاعات دوره'!$1:$1,0)),0)</f>
        <v>0</v>
      </c>
      <c r="I562" s="47">
        <f>IFERROR(INDEX('اطلاعات دوره'!A:Z,MATCH(G562,'اطلاعات دوره'!C:C,0),MATCH(I$1,'اطلاعات دوره'!$1:$1,0)),0)</f>
        <v>0</v>
      </c>
      <c r="J562" s="48">
        <f>IFERROR(INDEX('اطلاعات دوره'!A:Z,MATCH(G562,'اطلاعات دوره'!C:C,0),MATCH(J$1,'اطلاعات دوره'!$1:$1,0)),0)</f>
        <v>0</v>
      </c>
      <c r="K562" s="46"/>
      <c r="L562" s="158" t="str">
        <f>IFERROR(INDEX('اطلاعات دوره'!A:Z,MATCH(G562,'اطلاعات دوره'!C:C,0)-1,MATCH("عنوان",'اطلاعات دوره'!$1:$1,0)),"---")</f>
        <v>---</v>
      </c>
      <c r="M562" s="47" t="str">
        <f t="shared" si="90"/>
        <v>----</v>
      </c>
      <c r="N562" s="48" t="str">
        <f t="shared" si="91"/>
        <v>-/</v>
      </c>
      <c r="O562" s="45"/>
      <c r="P562" s="240">
        <f>IFERROR(INDEX('قرائت کنتور'!A:AZ,MATCH(A562&amp;"-"&amp;"آب",'قرائت کنتور'!B:B,0),MATCH(L562,'قرائت کنتور'!$1:$1,0)),0)</f>
        <v>0</v>
      </c>
      <c r="Q562" s="241">
        <f>IFERROR(INDEX('قرائت کنتور'!A:AZ,MATCH(A562&amp;"-"&amp;"آب",'قرائت کنتور'!B:B,0),MATCH(G562,'قرائت کنتور'!$1:$1,0)),0)</f>
        <v>0</v>
      </c>
      <c r="R562" s="241">
        <f t="shared" si="92"/>
        <v>0</v>
      </c>
      <c r="S562" s="241" t="str">
        <f>IFERROR(INDEX('اطلاعات انشعابات شرکتها'!A:AB,MATCH(A562,'اطلاعات انشعابات شرکتها'!A:A,0),MATCH(S$1,'اطلاعات انشعابات شرکتها'!$1:$1,0)),"---")</f>
        <v>---</v>
      </c>
      <c r="T562" s="227" t="str">
        <f t="shared" si="93"/>
        <v>---</v>
      </c>
      <c r="U562" s="45"/>
      <c r="V562" s="155" t="str">
        <f>IFERROR(INDEX('تعرفه ها'!A:Z,MATCH("بهای هر متر مکعب آب مصرفی",'تعرفه ها'!$B:$B,0),MATCH(F562,'تعرفه ها'!$2:$2,0)),"---")</f>
        <v>---</v>
      </c>
      <c r="W562" s="50" t="str">
        <f t="shared" si="94"/>
        <v>---</v>
      </c>
      <c r="X562" s="50" t="str">
        <f>IFERROR(ROUND(R562*INDEX('تعرفه ها'!A:Z,MATCH("عوارض آب به ازاء هر متر مکعب",'تعرفه ها'!$B:$B,0),MATCH(F562,'تعرفه ها'!$2:$2,0)),0),"---")</f>
        <v>---</v>
      </c>
      <c r="Y562" s="50" t="str">
        <f>IFERROR(ROUND(T562*INDEX('تعرفه ها'!A:Z,MATCH("جریمه مازاد مصرف آب به ازاء هر متر مکعب",'تعرفه ها'!$B:$B,0),MATCH(F562,'تعرفه ها'!$2:$2,0)),0),"---")</f>
        <v>---</v>
      </c>
      <c r="Z562" s="50" t="str">
        <f>IFERROR(ROUND(((W562+X562+Y562)*INDEX('تعرفه ها'!A:Z,MATCH("هزینه نگهداری و تعمیرات شبکه آب",'تعرفه ها'!$B:$B,0),MATCH(F562,'تعرفه ها'!$2:$2,0))/100),0),"---")</f>
        <v>---</v>
      </c>
      <c r="AA562" s="50" t="str">
        <f>IFERROR(IF(INDEX('اطلاعات دوره'!A:Z,MATCH(G562,'اطلاعات دوره'!C:C,0),MATCH("آب",'اطلاعات دوره'!$1:$1,0))="دارد",ROUND((W562+X562+Y562)*INDEX('تعرفه ها'!A:Z,MATCH("پیک فصلی آب",'تعرفه ها'!$B:$B,0),MATCH(F562,'تعرفه ها'!$2:$2,0))/100,0),0),"---")</f>
        <v>---</v>
      </c>
      <c r="AB562" s="50" t="str">
        <f>IFERROR(ROUND(SUM(W562+X562+Y562+Z562+AA562)*INDEX('تعرفه ها'!A:Z,MATCH("مالیات آب",'تعرفه ها'!$B:$B,0),MATCH(F562,'تعرفه ها'!$2:$2,0))/100,0),"---")</f>
        <v>---</v>
      </c>
      <c r="AC562" s="50" t="str">
        <f t="shared" si="95"/>
        <v>---</v>
      </c>
      <c r="AD562" s="50" t="str">
        <f t="shared" si="88"/>
        <v>---</v>
      </c>
      <c r="AE562" s="50" t="str">
        <f t="shared" si="96"/>
        <v>---</v>
      </c>
      <c r="AF562" s="50" t="str">
        <f t="shared" si="97"/>
        <v>---</v>
      </c>
      <c r="AG562" s="153" t="str">
        <f t="shared" si="98"/>
        <v>---</v>
      </c>
      <c r="AI562" s="183" t="str">
        <f>IFERROR(IF(INDEX(پرداخت!A:AZ,MATCH(A562&amp;" - "&amp;"آب",پرداخت!$B:$B,0),MATCH(G562,پرداخت!$1:$1,0))="نشده","نشده","شده"),"---")</f>
        <v>---</v>
      </c>
      <c r="AL562" s="144"/>
      <c r="AM562" s="144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/>
      <c r="BC562" s="30"/>
      <c r="BD562" s="30"/>
      <c r="BE562" s="30"/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  <c r="BT562" s="30"/>
      <c r="BU562" s="30"/>
      <c r="BV562" s="30"/>
      <c r="BW562" s="30"/>
      <c r="BX562" s="30"/>
      <c r="BY562" s="30"/>
      <c r="BZ562" s="30"/>
      <c r="CA562" s="30"/>
    </row>
    <row r="563" spans="1:79" ht="34.9" hidden="1" customHeight="1">
      <c r="A563" s="170"/>
      <c r="B563" s="47">
        <f>IFERROR(INDEX('اطلاعات انشعابات شرکتها'!A:BB,MATCH(A563,'اطلاعات انشعابات شرکتها'!A:A,0),MATCH(B$1,'اطلاعات انشعابات شرکتها'!$1:$1,0)),0)</f>
        <v>0</v>
      </c>
      <c r="C563" s="48">
        <f>IFERROR(INDEX('اطلاعات انشعابات شرکتها'!A:BB,MATCH(A563,'اطلاعات انشعابات شرکتها'!A:A,0),MATCH(C$1,'اطلاعات انشعابات شرکتها'!$1:$1,0)),0)</f>
        <v>0</v>
      </c>
      <c r="D563" s="45"/>
      <c r="E563" s="171"/>
      <c r="F563" s="170"/>
      <c r="G563" s="47" t="str">
        <f t="shared" si="89"/>
        <v>/</v>
      </c>
      <c r="H563" s="47">
        <f>IFERROR(INDEX('اطلاعات دوره'!A:Z,MATCH(G563,'اطلاعات دوره'!C:C,0),MATCH(H$1,'اطلاعات دوره'!$1:$1,0)),0)</f>
        <v>0</v>
      </c>
      <c r="I563" s="47">
        <f>IFERROR(INDEX('اطلاعات دوره'!A:Z,MATCH(G563,'اطلاعات دوره'!C:C,0),MATCH(I$1,'اطلاعات دوره'!$1:$1,0)),0)</f>
        <v>0</v>
      </c>
      <c r="J563" s="48">
        <f>IFERROR(INDEX('اطلاعات دوره'!A:Z,MATCH(G563,'اطلاعات دوره'!C:C,0),MATCH(J$1,'اطلاعات دوره'!$1:$1,0)),0)</f>
        <v>0</v>
      </c>
      <c r="K563" s="46"/>
      <c r="L563" s="158" t="str">
        <f>IFERROR(INDEX('اطلاعات دوره'!A:Z,MATCH(G563,'اطلاعات دوره'!C:C,0)-1,MATCH("عنوان",'اطلاعات دوره'!$1:$1,0)),"---")</f>
        <v>---</v>
      </c>
      <c r="M563" s="47" t="str">
        <f t="shared" si="90"/>
        <v>----</v>
      </c>
      <c r="N563" s="48" t="str">
        <f t="shared" si="91"/>
        <v>-/</v>
      </c>
      <c r="O563" s="45"/>
      <c r="P563" s="240">
        <f>IFERROR(INDEX('قرائت کنتور'!A:AZ,MATCH(A563&amp;"-"&amp;"آب",'قرائت کنتور'!B:B,0),MATCH(L563,'قرائت کنتور'!$1:$1,0)),0)</f>
        <v>0</v>
      </c>
      <c r="Q563" s="241">
        <f>IFERROR(INDEX('قرائت کنتور'!A:AZ,MATCH(A563&amp;"-"&amp;"آب",'قرائت کنتور'!B:B,0),MATCH(G563,'قرائت کنتور'!$1:$1,0)),0)</f>
        <v>0</v>
      </c>
      <c r="R563" s="241">
        <f t="shared" si="92"/>
        <v>0</v>
      </c>
      <c r="S563" s="241" t="str">
        <f>IFERROR(INDEX('اطلاعات انشعابات شرکتها'!A:AB,MATCH(A563,'اطلاعات انشعابات شرکتها'!A:A,0),MATCH(S$1,'اطلاعات انشعابات شرکتها'!$1:$1,0)),"---")</f>
        <v>---</v>
      </c>
      <c r="T563" s="227" t="str">
        <f t="shared" si="93"/>
        <v>---</v>
      </c>
      <c r="U563" s="45"/>
      <c r="V563" s="155" t="str">
        <f>IFERROR(INDEX('تعرفه ها'!A:Z,MATCH("بهای هر متر مکعب آب مصرفی",'تعرفه ها'!$B:$B,0),MATCH(F563,'تعرفه ها'!$2:$2,0)),"---")</f>
        <v>---</v>
      </c>
      <c r="W563" s="50" t="str">
        <f t="shared" si="94"/>
        <v>---</v>
      </c>
      <c r="X563" s="50" t="str">
        <f>IFERROR(ROUND(R563*INDEX('تعرفه ها'!A:Z,MATCH("عوارض آب به ازاء هر متر مکعب",'تعرفه ها'!$B:$B,0),MATCH(F563,'تعرفه ها'!$2:$2,0)),0),"---")</f>
        <v>---</v>
      </c>
      <c r="Y563" s="50" t="str">
        <f>IFERROR(ROUND(T563*INDEX('تعرفه ها'!A:Z,MATCH("جریمه مازاد مصرف آب به ازاء هر متر مکعب",'تعرفه ها'!$B:$B,0),MATCH(F563,'تعرفه ها'!$2:$2,0)),0),"---")</f>
        <v>---</v>
      </c>
      <c r="Z563" s="50" t="str">
        <f>IFERROR(ROUND(((W563+X563+Y563)*INDEX('تعرفه ها'!A:Z,MATCH("هزینه نگهداری و تعمیرات شبکه آب",'تعرفه ها'!$B:$B,0),MATCH(F563,'تعرفه ها'!$2:$2,0))/100),0),"---")</f>
        <v>---</v>
      </c>
      <c r="AA563" s="50" t="str">
        <f>IFERROR(IF(INDEX('اطلاعات دوره'!A:Z,MATCH(G563,'اطلاعات دوره'!C:C,0),MATCH("آب",'اطلاعات دوره'!$1:$1,0))="دارد",ROUND((W563+X563+Y563)*INDEX('تعرفه ها'!A:Z,MATCH("پیک فصلی آب",'تعرفه ها'!$B:$B,0),MATCH(F563,'تعرفه ها'!$2:$2,0))/100,0),0),"---")</f>
        <v>---</v>
      </c>
      <c r="AB563" s="50" t="str">
        <f>IFERROR(ROUND(SUM(W563+X563+Y563+Z563+AA563)*INDEX('تعرفه ها'!A:Z,MATCH("مالیات آب",'تعرفه ها'!$B:$B,0),MATCH(F563,'تعرفه ها'!$2:$2,0))/100,0),"---")</f>
        <v>---</v>
      </c>
      <c r="AC563" s="50" t="str">
        <f t="shared" si="95"/>
        <v>---</v>
      </c>
      <c r="AD563" s="50" t="str">
        <f t="shared" si="88"/>
        <v>---</v>
      </c>
      <c r="AE563" s="50" t="str">
        <f t="shared" si="96"/>
        <v>---</v>
      </c>
      <c r="AF563" s="50" t="str">
        <f t="shared" si="97"/>
        <v>---</v>
      </c>
      <c r="AG563" s="153" t="str">
        <f t="shared" si="98"/>
        <v>---</v>
      </c>
      <c r="AI563" s="183" t="str">
        <f>IFERROR(IF(INDEX(پرداخت!A:AZ,MATCH(A563&amp;" - "&amp;"آب",پرداخت!$B:$B,0),MATCH(G563,پرداخت!$1:$1,0))="نشده","نشده","شده"),"---")</f>
        <v>---</v>
      </c>
      <c r="AL563" s="144"/>
      <c r="AM563" s="144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  <c r="BT563" s="30"/>
      <c r="BU563" s="30"/>
      <c r="BV563" s="30"/>
      <c r="BW563" s="30"/>
      <c r="BX563" s="30"/>
      <c r="BY563" s="30"/>
      <c r="BZ563" s="30"/>
      <c r="CA563" s="30"/>
    </row>
    <row r="564" spans="1:79" ht="34.9" hidden="1" customHeight="1">
      <c r="A564" s="170"/>
      <c r="B564" s="47">
        <f>IFERROR(INDEX('اطلاعات انشعابات شرکتها'!A:BB,MATCH(A564,'اطلاعات انشعابات شرکتها'!A:A,0),MATCH(B$1,'اطلاعات انشعابات شرکتها'!$1:$1,0)),0)</f>
        <v>0</v>
      </c>
      <c r="C564" s="48">
        <f>IFERROR(INDEX('اطلاعات انشعابات شرکتها'!A:BB,MATCH(A564,'اطلاعات انشعابات شرکتها'!A:A,0),MATCH(C$1,'اطلاعات انشعابات شرکتها'!$1:$1,0)),0)</f>
        <v>0</v>
      </c>
      <c r="D564" s="45"/>
      <c r="E564" s="171"/>
      <c r="F564" s="170"/>
      <c r="G564" s="47" t="str">
        <f t="shared" si="89"/>
        <v>/</v>
      </c>
      <c r="H564" s="47">
        <f>IFERROR(INDEX('اطلاعات دوره'!A:Z,MATCH(G564,'اطلاعات دوره'!C:C,0),MATCH(H$1,'اطلاعات دوره'!$1:$1,0)),0)</f>
        <v>0</v>
      </c>
      <c r="I564" s="47">
        <f>IFERROR(INDEX('اطلاعات دوره'!A:Z,MATCH(G564,'اطلاعات دوره'!C:C,0),MATCH(I$1,'اطلاعات دوره'!$1:$1,0)),0)</f>
        <v>0</v>
      </c>
      <c r="J564" s="48">
        <f>IFERROR(INDEX('اطلاعات دوره'!A:Z,MATCH(G564,'اطلاعات دوره'!C:C,0),MATCH(J$1,'اطلاعات دوره'!$1:$1,0)),0)</f>
        <v>0</v>
      </c>
      <c r="K564" s="46"/>
      <c r="L564" s="158" t="str">
        <f>IFERROR(INDEX('اطلاعات دوره'!A:Z,MATCH(G564,'اطلاعات دوره'!C:C,0)-1,MATCH("عنوان",'اطلاعات دوره'!$1:$1,0)),"---")</f>
        <v>---</v>
      </c>
      <c r="M564" s="47" t="str">
        <f t="shared" si="90"/>
        <v>----</v>
      </c>
      <c r="N564" s="48" t="str">
        <f t="shared" si="91"/>
        <v>-/</v>
      </c>
      <c r="O564" s="45"/>
      <c r="P564" s="240">
        <f>IFERROR(INDEX('قرائت کنتور'!A:AZ,MATCH(A564&amp;"-"&amp;"آب",'قرائت کنتور'!B:B,0),MATCH(L564,'قرائت کنتور'!$1:$1,0)),0)</f>
        <v>0</v>
      </c>
      <c r="Q564" s="241">
        <f>IFERROR(INDEX('قرائت کنتور'!A:AZ,MATCH(A564&amp;"-"&amp;"آب",'قرائت کنتور'!B:B,0),MATCH(G564,'قرائت کنتور'!$1:$1,0)),0)</f>
        <v>0</v>
      </c>
      <c r="R564" s="241">
        <f t="shared" si="92"/>
        <v>0</v>
      </c>
      <c r="S564" s="241" t="str">
        <f>IFERROR(INDEX('اطلاعات انشعابات شرکتها'!A:AB,MATCH(A564,'اطلاعات انشعابات شرکتها'!A:A,0),MATCH(S$1,'اطلاعات انشعابات شرکتها'!$1:$1,0)),"---")</f>
        <v>---</v>
      </c>
      <c r="T564" s="227" t="str">
        <f t="shared" si="93"/>
        <v>---</v>
      </c>
      <c r="U564" s="45"/>
      <c r="V564" s="155" t="str">
        <f>IFERROR(INDEX('تعرفه ها'!A:Z,MATCH("بهای هر متر مکعب آب مصرفی",'تعرفه ها'!$B:$B,0),MATCH(F564,'تعرفه ها'!$2:$2,0)),"---")</f>
        <v>---</v>
      </c>
      <c r="W564" s="50" t="str">
        <f t="shared" si="94"/>
        <v>---</v>
      </c>
      <c r="X564" s="50" t="str">
        <f>IFERROR(ROUND(R564*INDEX('تعرفه ها'!A:Z,MATCH("عوارض آب به ازاء هر متر مکعب",'تعرفه ها'!$B:$B,0),MATCH(F564,'تعرفه ها'!$2:$2,0)),0),"---")</f>
        <v>---</v>
      </c>
      <c r="Y564" s="50" t="str">
        <f>IFERROR(ROUND(T564*INDEX('تعرفه ها'!A:Z,MATCH("جریمه مازاد مصرف آب به ازاء هر متر مکعب",'تعرفه ها'!$B:$B,0),MATCH(F564,'تعرفه ها'!$2:$2,0)),0),"---")</f>
        <v>---</v>
      </c>
      <c r="Z564" s="50" t="str">
        <f>IFERROR(ROUND(((W564+X564+Y564)*INDEX('تعرفه ها'!A:Z,MATCH("هزینه نگهداری و تعمیرات شبکه آب",'تعرفه ها'!$B:$B,0),MATCH(F564,'تعرفه ها'!$2:$2,0))/100),0),"---")</f>
        <v>---</v>
      </c>
      <c r="AA564" s="50" t="str">
        <f>IFERROR(IF(INDEX('اطلاعات دوره'!A:Z,MATCH(G564,'اطلاعات دوره'!C:C,0),MATCH("آب",'اطلاعات دوره'!$1:$1,0))="دارد",ROUND((W564+X564+Y564)*INDEX('تعرفه ها'!A:Z,MATCH("پیک فصلی آب",'تعرفه ها'!$B:$B,0),MATCH(F564,'تعرفه ها'!$2:$2,0))/100,0),0),"---")</f>
        <v>---</v>
      </c>
      <c r="AB564" s="50" t="str">
        <f>IFERROR(ROUND(SUM(W564+X564+Y564+Z564+AA564)*INDEX('تعرفه ها'!A:Z,MATCH("مالیات آب",'تعرفه ها'!$B:$B,0),MATCH(F564,'تعرفه ها'!$2:$2,0))/100,0),"---")</f>
        <v>---</v>
      </c>
      <c r="AC564" s="50" t="str">
        <f t="shared" si="95"/>
        <v>---</v>
      </c>
      <c r="AD564" s="50" t="str">
        <f t="shared" si="88"/>
        <v>---</v>
      </c>
      <c r="AE564" s="50" t="str">
        <f t="shared" si="96"/>
        <v>---</v>
      </c>
      <c r="AF564" s="50" t="str">
        <f t="shared" si="97"/>
        <v>---</v>
      </c>
      <c r="AG564" s="153" t="str">
        <f t="shared" si="98"/>
        <v>---</v>
      </c>
      <c r="AI564" s="183" t="str">
        <f>IFERROR(IF(INDEX(پرداخت!A:AZ,MATCH(A564&amp;" - "&amp;"آب",پرداخت!$B:$B,0),MATCH(G564,پرداخت!$1:$1,0))="نشده","نشده","شده"),"---")</f>
        <v>---</v>
      </c>
      <c r="AL564" s="144"/>
      <c r="AM564" s="144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/>
      <c r="BC564" s="30"/>
      <c r="BD564" s="30"/>
      <c r="BE564" s="30"/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  <c r="BT564" s="30"/>
      <c r="BU564" s="30"/>
      <c r="BV564" s="30"/>
      <c r="BW564" s="30"/>
      <c r="BX564" s="30"/>
      <c r="BY564" s="30"/>
      <c r="BZ564" s="30"/>
      <c r="CA564" s="30"/>
    </row>
    <row r="565" spans="1:79" ht="34.9" hidden="1" customHeight="1">
      <c r="A565" s="170"/>
      <c r="B565" s="47">
        <f>IFERROR(INDEX('اطلاعات انشعابات شرکتها'!A:BB,MATCH(A565,'اطلاعات انشعابات شرکتها'!A:A,0),MATCH(B$1,'اطلاعات انشعابات شرکتها'!$1:$1,0)),0)</f>
        <v>0</v>
      </c>
      <c r="C565" s="48">
        <f>IFERROR(INDEX('اطلاعات انشعابات شرکتها'!A:BB,MATCH(A565,'اطلاعات انشعابات شرکتها'!A:A,0),MATCH(C$1,'اطلاعات انشعابات شرکتها'!$1:$1,0)),0)</f>
        <v>0</v>
      </c>
      <c r="D565" s="45"/>
      <c r="E565" s="171"/>
      <c r="F565" s="170"/>
      <c r="G565" s="47" t="str">
        <f t="shared" si="89"/>
        <v>/</v>
      </c>
      <c r="H565" s="47">
        <f>IFERROR(INDEX('اطلاعات دوره'!A:Z,MATCH(G565,'اطلاعات دوره'!C:C,0),MATCH(H$1,'اطلاعات دوره'!$1:$1,0)),0)</f>
        <v>0</v>
      </c>
      <c r="I565" s="47">
        <f>IFERROR(INDEX('اطلاعات دوره'!A:Z,MATCH(G565,'اطلاعات دوره'!C:C,0),MATCH(I$1,'اطلاعات دوره'!$1:$1,0)),0)</f>
        <v>0</v>
      </c>
      <c r="J565" s="48">
        <f>IFERROR(INDEX('اطلاعات دوره'!A:Z,MATCH(G565,'اطلاعات دوره'!C:C,0),MATCH(J$1,'اطلاعات دوره'!$1:$1,0)),0)</f>
        <v>0</v>
      </c>
      <c r="K565" s="46"/>
      <c r="L565" s="158" t="str">
        <f>IFERROR(INDEX('اطلاعات دوره'!A:Z,MATCH(G565,'اطلاعات دوره'!C:C,0)-1,MATCH("عنوان",'اطلاعات دوره'!$1:$1,0)),"---")</f>
        <v>---</v>
      </c>
      <c r="M565" s="47" t="str">
        <f t="shared" si="90"/>
        <v>----</v>
      </c>
      <c r="N565" s="48" t="str">
        <f t="shared" si="91"/>
        <v>-/</v>
      </c>
      <c r="O565" s="45"/>
      <c r="P565" s="240">
        <f>IFERROR(INDEX('قرائت کنتور'!A:AZ,MATCH(A565&amp;"-"&amp;"آب",'قرائت کنتور'!B:B,0),MATCH(L565,'قرائت کنتور'!$1:$1,0)),0)</f>
        <v>0</v>
      </c>
      <c r="Q565" s="241">
        <f>IFERROR(INDEX('قرائت کنتور'!A:AZ,MATCH(A565&amp;"-"&amp;"آب",'قرائت کنتور'!B:B,0),MATCH(G565,'قرائت کنتور'!$1:$1,0)),0)</f>
        <v>0</v>
      </c>
      <c r="R565" s="241">
        <f t="shared" si="92"/>
        <v>0</v>
      </c>
      <c r="S565" s="241" t="str">
        <f>IFERROR(INDEX('اطلاعات انشعابات شرکتها'!A:AB,MATCH(A565,'اطلاعات انشعابات شرکتها'!A:A,0),MATCH(S$1,'اطلاعات انشعابات شرکتها'!$1:$1,0)),"---")</f>
        <v>---</v>
      </c>
      <c r="T565" s="227" t="str">
        <f t="shared" si="93"/>
        <v>---</v>
      </c>
      <c r="U565" s="45"/>
      <c r="V565" s="155" t="str">
        <f>IFERROR(INDEX('تعرفه ها'!A:Z,MATCH("بهای هر متر مکعب آب مصرفی",'تعرفه ها'!$B:$B,0),MATCH(F565,'تعرفه ها'!$2:$2,0)),"---")</f>
        <v>---</v>
      </c>
      <c r="W565" s="50" t="str">
        <f t="shared" si="94"/>
        <v>---</v>
      </c>
      <c r="X565" s="50" t="str">
        <f>IFERROR(ROUND(R565*INDEX('تعرفه ها'!A:Z,MATCH("عوارض آب به ازاء هر متر مکعب",'تعرفه ها'!$B:$B,0),MATCH(F565,'تعرفه ها'!$2:$2,0)),0),"---")</f>
        <v>---</v>
      </c>
      <c r="Y565" s="50" t="str">
        <f>IFERROR(ROUND(T565*INDEX('تعرفه ها'!A:Z,MATCH("جریمه مازاد مصرف آب به ازاء هر متر مکعب",'تعرفه ها'!$B:$B,0),MATCH(F565,'تعرفه ها'!$2:$2,0)),0),"---")</f>
        <v>---</v>
      </c>
      <c r="Z565" s="50" t="str">
        <f>IFERROR(ROUND(((W565+X565+Y565)*INDEX('تعرفه ها'!A:Z,MATCH("هزینه نگهداری و تعمیرات شبکه آب",'تعرفه ها'!$B:$B,0),MATCH(F565,'تعرفه ها'!$2:$2,0))/100),0),"---")</f>
        <v>---</v>
      </c>
      <c r="AA565" s="50" t="str">
        <f>IFERROR(IF(INDEX('اطلاعات دوره'!A:Z,MATCH(G565,'اطلاعات دوره'!C:C,0),MATCH("آب",'اطلاعات دوره'!$1:$1,0))="دارد",ROUND((W565+X565+Y565)*INDEX('تعرفه ها'!A:Z,MATCH("پیک فصلی آب",'تعرفه ها'!$B:$B,0),MATCH(F565,'تعرفه ها'!$2:$2,0))/100,0),0),"---")</f>
        <v>---</v>
      </c>
      <c r="AB565" s="50" t="str">
        <f>IFERROR(ROUND(SUM(W565+X565+Y565+Z565+AA565)*INDEX('تعرفه ها'!A:Z,MATCH("مالیات آب",'تعرفه ها'!$B:$B,0),MATCH(F565,'تعرفه ها'!$2:$2,0))/100,0),"---")</f>
        <v>---</v>
      </c>
      <c r="AC565" s="50" t="str">
        <f t="shared" si="95"/>
        <v>---</v>
      </c>
      <c r="AD565" s="50" t="str">
        <f t="shared" si="88"/>
        <v>---</v>
      </c>
      <c r="AE565" s="50" t="str">
        <f t="shared" si="96"/>
        <v>---</v>
      </c>
      <c r="AF565" s="50" t="str">
        <f t="shared" si="97"/>
        <v>---</v>
      </c>
      <c r="AG565" s="153" t="str">
        <f t="shared" si="98"/>
        <v>---</v>
      </c>
      <c r="AI565" s="183" t="str">
        <f>IFERROR(IF(INDEX(پرداخت!A:AZ,MATCH(A565&amp;" - "&amp;"آب",پرداخت!$B:$B,0),MATCH(G565,پرداخت!$1:$1,0))="نشده","نشده","شده"),"---")</f>
        <v>---</v>
      </c>
      <c r="AL565" s="144"/>
      <c r="AM565" s="144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</row>
    <row r="566" spans="1:79" ht="34.9" hidden="1" customHeight="1">
      <c r="A566" s="170"/>
      <c r="B566" s="47">
        <f>IFERROR(INDEX('اطلاعات انشعابات شرکتها'!A:BB,MATCH(A566,'اطلاعات انشعابات شرکتها'!A:A,0),MATCH(B$1,'اطلاعات انشعابات شرکتها'!$1:$1,0)),0)</f>
        <v>0</v>
      </c>
      <c r="C566" s="48">
        <f>IFERROR(INDEX('اطلاعات انشعابات شرکتها'!A:BB,MATCH(A566,'اطلاعات انشعابات شرکتها'!A:A,0),MATCH(C$1,'اطلاعات انشعابات شرکتها'!$1:$1,0)),0)</f>
        <v>0</v>
      </c>
      <c r="D566" s="45"/>
      <c r="E566" s="171"/>
      <c r="F566" s="170"/>
      <c r="G566" s="47" t="str">
        <f t="shared" si="89"/>
        <v>/</v>
      </c>
      <c r="H566" s="47">
        <f>IFERROR(INDEX('اطلاعات دوره'!A:Z,MATCH(G566,'اطلاعات دوره'!C:C,0),MATCH(H$1,'اطلاعات دوره'!$1:$1,0)),0)</f>
        <v>0</v>
      </c>
      <c r="I566" s="47">
        <f>IFERROR(INDEX('اطلاعات دوره'!A:Z,MATCH(G566,'اطلاعات دوره'!C:C,0),MATCH(I$1,'اطلاعات دوره'!$1:$1,0)),0)</f>
        <v>0</v>
      </c>
      <c r="J566" s="48">
        <f>IFERROR(INDEX('اطلاعات دوره'!A:Z,MATCH(G566,'اطلاعات دوره'!C:C,0),MATCH(J$1,'اطلاعات دوره'!$1:$1,0)),0)</f>
        <v>0</v>
      </c>
      <c r="K566" s="46"/>
      <c r="L566" s="158" t="str">
        <f>IFERROR(INDEX('اطلاعات دوره'!A:Z,MATCH(G566,'اطلاعات دوره'!C:C,0)-1,MATCH("عنوان",'اطلاعات دوره'!$1:$1,0)),"---")</f>
        <v>---</v>
      </c>
      <c r="M566" s="47" t="str">
        <f t="shared" si="90"/>
        <v>----</v>
      </c>
      <c r="N566" s="48" t="str">
        <f t="shared" si="91"/>
        <v>-/</v>
      </c>
      <c r="O566" s="45"/>
      <c r="P566" s="240">
        <f>IFERROR(INDEX('قرائت کنتور'!A:AZ,MATCH(A566&amp;"-"&amp;"آب",'قرائت کنتور'!B:B,0),MATCH(L566,'قرائت کنتور'!$1:$1,0)),0)</f>
        <v>0</v>
      </c>
      <c r="Q566" s="241">
        <f>IFERROR(INDEX('قرائت کنتور'!A:AZ,MATCH(A566&amp;"-"&amp;"آب",'قرائت کنتور'!B:B,0),MATCH(G566,'قرائت کنتور'!$1:$1,0)),0)</f>
        <v>0</v>
      </c>
      <c r="R566" s="241">
        <f t="shared" si="92"/>
        <v>0</v>
      </c>
      <c r="S566" s="241" t="str">
        <f>IFERROR(INDEX('اطلاعات انشعابات شرکتها'!A:AB,MATCH(A566,'اطلاعات انشعابات شرکتها'!A:A,0),MATCH(S$1,'اطلاعات انشعابات شرکتها'!$1:$1,0)),"---")</f>
        <v>---</v>
      </c>
      <c r="T566" s="227" t="str">
        <f t="shared" si="93"/>
        <v>---</v>
      </c>
      <c r="U566" s="45"/>
      <c r="V566" s="155" t="str">
        <f>IFERROR(INDEX('تعرفه ها'!A:Z,MATCH("بهای هر متر مکعب آب مصرفی",'تعرفه ها'!$B:$B,0),MATCH(F566,'تعرفه ها'!$2:$2,0)),"---")</f>
        <v>---</v>
      </c>
      <c r="W566" s="50" t="str">
        <f t="shared" si="94"/>
        <v>---</v>
      </c>
      <c r="X566" s="50" t="str">
        <f>IFERROR(ROUND(R566*INDEX('تعرفه ها'!A:Z,MATCH("عوارض آب به ازاء هر متر مکعب",'تعرفه ها'!$B:$B,0),MATCH(F566,'تعرفه ها'!$2:$2,0)),0),"---")</f>
        <v>---</v>
      </c>
      <c r="Y566" s="50" t="str">
        <f>IFERROR(ROUND(T566*INDEX('تعرفه ها'!A:Z,MATCH("جریمه مازاد مصرف آب به ازاء هر متر مکعب",'تعرفه ها'!$B:$B,0),MATCH(F566,'تعرفه ها'!$2:$2,0)),0),"---")</f>
        <v>---</v>
      </c>
      <c r="Z566" s="50" t="str">
        <f>IFERROR(ROUND(((W566+X566+Y566)*INDEX('تعرفه ها'!A:Z,MATCH("هزینه نگهداری و تعمیرات شبکه آب",'تعرفه ها'!$B:$B,0),MATCH(F566,'تعرفه ها'!$2:$2,0))/100),0),"---")</f>
        <v>---</v>
      </c>
      <c r="AA566" s="50" t="str">
        <f>IFERROR(IF(INDEX('اطلاعات دوره'!A:Z,MATCH(G566,'اطلاعات دوره'!C:C,0),MATCH("آب",'اطلاعات دوره'!$1:$1,0))="دارد",ROUND((W566+X566+Y566)*INDEX('تعرفه ها'!A:Z,MATCH("پیک فصلی آب",'تعرفه ها'!$B:$B,0),MATCH(F566,'تعرفه ها'!$2:$2,0))/100,0),0),"---")</f>
        <v>---</v>
      </c>
      <c r="AB566" s="50" t="str">
        <f>IFERROR(ROUND(SUM(W566+X566+Y566+Z566+AA566)*INDEX('تعرفه ها'!A:Z,MATCH("مالیات آب",'تعرفه ها'!$B:$B,0),MATCH(F566,'تعرفه ها'!$2:$2,0))/100,0),"---")</f>
        <v>---</v>
      </c>
      <c r="AC566" s="50" t="str">
        <f t="shared" si="95"/>
        <v>---</v>
      </c>
      <c r="AD566" s="50" t="str">
        <f t="shared" si="88"/>
        <v>---</v>
      </c>
      <c r="AE566" s="50" t="str">
        <f t="shared" si="96"/>
        <v>---</v>
      </c>
      <c r="AF566" s="50" t="str">
        <f t="shared" si="97"/>
        <v>---</v>
      </c>
      <c r="AG566" s="153" t="str">
        <f t="shared" si="98"/>
        <v>---</v>
      </c>
      <c r="AI566" s="183" t="str">
        <f>IFERROR(IF(INDEX(پرداخت!A:AZ,MATCH(A566&amp;" - "&amp;"آب",پرداخت!$B:$B,0),MATCH(G566,پرداخت!$1:$1,0))="نشده","نشده","شده"),"---")</f>
        <v>---</v>
      </c>
      <c r="AL566" s="144"/>
      <c r="AM566" s="144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/>
      <c r="BC566" s="30"/>
      <c r="BD566" s="30"/>
      <c r="BE566" s="30"/>
      <c r="BF566" s="30"/>
      <c r="BG566" s="30"/>
      <c r="BH566" s="30"/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30"/>
      <c r="BT566" s="30"/>
      <c r="BU566" s="30"/>
      <c r="BV566" s="30"/>
      <c r="BW566" s="30"/>
      <c r="BX566" s="30"/>
      <c r="BY566" s="30"/>
      <c r="BZ566" s="30"/>
      <c r="CA566" s="30"/>
    </row>
    <row r="567" spans="1:79" ht="34.9" hidden="1" customHeight="1">
      <c r="A567" s="170"/>
      <c r="B567" s="47">
        <f>IFERROR(INDEX('اطلاعات انشعابات شرکتها'!A:BB,MATCH(A567,'اطلاعات انشعابات شرکتها'!A:A,0),MATCH(B$1,'اطلاعات انشعابات شرکتها'!$1:$1,0)),0)</f>
        <v>0</v>
      </c>
      <c r="C567" s="48">
        <f>IFERROR(INDEX('اطلاعات انشعابات شرکتها'!A:BB,MATCH(A567,'اطلاعات انشعابات شرکتها'!A:A,0),MATCH(C$1,'اطلاعات انشعابات شرکتها'!$1:$1,0)),0)</f>
        <v>0</v>
      </c>
      <c r="D567" s="45"/>
      <c r="E567" s="171"/>
      <c r="F567" s="170"/>
      <c r="G567" s="47" t="str">
        <f t="shared" si="89"/>
        <v>/</v>
      </c>
      <c r="H567" s="47">
        <f>IFERROR(INDEX('اطلاعات دوره'!A:Z,MATCH(G567,'اطلاعات دوره'!C:C,0),MATCH(H$1,'اطلاعات دوره'!$1:$1,0)),0)</f>
        <v>0</v>
      </c>
      <c r="I567" s="47">
        <f>IFERROR(INDEX('اطلاعات دوره'!A:Z,MATCH(G567,'اطلاعات دوره'!C:C,0),MATCH(I$1,'اطلاعات دوره'!$1:$1,0)),0)</f>
        <v>0</v>
      </c>
      <c r="J567" s="48">
        <f>IFERROR(INDEX('اطلاعات دوره'!A:Z,MATCH(G567,'اطلاعات دوره'!C:C,0),MATCH(J$1,'اطلاعات دوره'!$1:$1,0)),0)</f>
        <v>0</v>
      </c>
      <c r="K567" s="46"/>
      <c r="L567" s="158" t="str">
        <f>IFERROR(INDEX('اطلاعات دوره'!A:Z,MATCH(G567,'اطلاعات دوره'!C:C,0)-1,MATCH("عنوان",'اطلاعات دوره'!$1:$1,0)),"---")</f>
        <v>---</v>
      </c>
      <c r="M567" s="47" t="str">
        <f t="shared" si="90"/>
        <v>----</v>
      </c>
      <c r="N567" s="48" t="str">
        <f t="shared" si="91"/>
        <v>-/</v>
      </c>
      <c r="O567" s="45"/>
      <c r="P567" s="240">
        <f>IFERROR(INDEX('قرائت کنتور'!A:AZ,MATCH(A567&amp;"-"&amp;"آب",'قرائت کنتور'!B:B,0),MATCH(L567,'قرائت کنتور'!$1:$1,0)),0)</f>
        <v>0</v>
      </c>
      <c r="Q567" s="241">
        <f>IFERROR(INDEX('قرائت کنتور'!A:AZ,MATCH(A567&amp;"-"&amp;"آب",'قرائت کنتور'!B:B,0),MATCH(G567,'قرائت کنتور'!$1:$1,0)),0)</f>
        <v>0</v>
      </c>
      <c r="R567" s="241">
        <f t="shared" si="92"/>
        <v>0</v>
      </c>
      <c r="S567" s="241" t="str">
        <f>IFERROR(INDEX('اطلاعات انشعابات شرکتها'!A:AB,MATCH(A567,'اطلاعات انشعابات شرکتها'!A:A,0),MATCH(S$1,'اطلاعات انشعابات شرکتها'!$1:$1,0)),"---")</f>
        <v>---</v>
      </c>
      <c r="T567" s="227" t="str">
        <f t="shared" si="93"/>
        <v>---</v>
      </c>
      <c r="U567" s="45"/>
      <c r="V567" s="155" t="str">
        <f>IFERROR(INDEX('تعرفه ها'!A:Z,MATCH("بهای هر متر مکعب آب مصرفی",'تعرفه ها'!$B:$B,0),MATCH(F567,'تعرفه ها'!$2:$2,0)),"---")</f>
        <v>---</v>
      </c>
      <c r="W567" s="50" t="str">
        <f t="shared" si="94"/>
        <v>---</v>
      </c>
      <c r="X567" s="50" t="str">
        <f>IFERROR(ROUND(R567*INDEX('تعرفه ها'!A:Z,MATCH("عوارض آب به ازاء هر متر مکعب",'تعرفه ها'!$B:$B,0),MATCH(F567,'تعرفه ها'!$2:$2,0)),0),"---")</f>
        <v>---</v>
      </c>
      <c r="Y567" s="50" t="str">
        <f>IFERROR(ROUND(T567*INDEX('تعرفه ها'!A:Z,MATCH("جریمه مازاد مصرف آب به ازاء هر متر مکعب",'تعرفه ها'!$B:$B,0),MATCH(F567,'تعرفه ها'!$2:$2,0)),0),"---")</f>
        <v>---</v>
      </c>
      <c r="Z567" s="50" t="str">
        <f>IFERROR(ROUND(((W567+X567+Y567)*INDEX('تعرفه ها'!A:Z,MATCH("هزینه نگهداری و تعمیرات شبکه آب",'تعرفه ها'!$B:$B,0),MATCH(F567,'تعرفه ها'!$2:$2,0))/100),0),"---")</f>
        <v>---</v>
      </c>
      <c r="AA567" s="50" t="str">
        <f>IFERROR(IF(INDEX('اطلاعات دوره'!A:Z,MATCH(G567,'اطلاعات دوره'!C:C,0),MATCH("آب",'اطلاعات دوره'!$1:$1,0))="دارد",ROUND((W567+X567+Y567)*INDEX('تعرفه ها'!A:Z,MATCH("پیک فصلی آب",'تعرفه ها'!$B:$B,0),MATCH(F567,'تعرفه ها'!$2:$2,0))/100,0),0),"---")</f>
        <v>---</v>
      </c>
      <c r="AB567" s="50" t="str">
        <f>IFERROR(ROUND(SUM(W567+X567+Y567+Z567+AA567)*INDEX('تعرفه ها'!A:Z,MATCH("مالیات آب",'تعرفه ها'!$B:$B,0),MATCH(F567,'تعرفه ها'!$2:$2,0))/100,0),"---")</f>
        <v>---</v>
      </c>
      <c r="AC567" s="50" t="str">
        <f t="shared" si="95"/>
        <v>---</v>
      </c>
      <c r="AD567" s="50" t="str">
        <f t="shared" si="88"/>
        <v>---</v>
      </c>
      <c r="AE567" s="50" t="str">
        <f t="shared" si="96"/>
        <v>---</v>
      </c>
      <c r="AF567" s="50" t="str">
        <f t="shared" si="97"/>
        <v>---</v>
      </c>
      <c r="AG567" s="153" t="str">
        <f t="shared" si="98"/>
        <v>---</v>
      </c>
      <c r="AI567" s="183" t="str">
        <f>IFERROR(IF(INDEX(پرداخت!A:AZ,MATCH(A567&amp;" - "&amp;"آب",پرداخت!$B:$B,0),MATCH(G567,پرداخت!$1:$1,0))="نشده","نشده","شده"),"---")</f>
        <v>---</v>
      </c>
      <c r="AL567" s="144"/>
      <c r="AM567" s="144"/>
      <c r="AN567" s="30"/>
      <c r="AO567" s="30"/>
      <c r="AP567" s="30"/>
      <c r="AQ567" s="30"/>
      <c r="AR567" s="30"/>
      <c r="AS567" s="30"/>
      <c r="AT567" s="30"/>
      <c r="AU567" s="30"/>
      <c r="AV567" s="30"/>
      <c r="AW567" s="30"/>
      <c r="AX567" s="30"/>
      <c r="AY567" s="30"/>
      <c r="AZ567" s="30"/>
      <c r="BA567" s="30"/>
      <c r="BB567" s="30"/>
      <c r="BC567" s="30"/>
      <c r="BD567" s="30"/>
      <c r="BE567" s="30"/>
      <c r="BF567" s="30"/>
      <c r="BG567" s="30"/>
      <c r="BH567" s="30"/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30"/>
      <c r="BT567" s="30"/>
      <c r="BU567" s="30"/>
      <c r="BV567" s="30"/>
      <c r="BW567" s="30"/>
      <c r="BX567" s="30"/>
      <c r="BY567" s="30"/>
      <c r="BZ567" s="30"/>
      <c r="CA567" s="30"/>
    </row>
    <row r="568" spans="1:79" ht="34.9" hidden="1" customHeight="1">
      <c r="A568" s="170"/>
      <c r="B568" s="47">
        <f>IFERROR(INDEX('اطلاعات انشعابات شرکتها'!A:BB,MATCH(A568,'اطلاعات انشعابات شرکتها'!A:A,0),MATCH(B$1,'اطلاعات انشعابات شرکتها'!$1:$1,0)),0)</f>
        <v>0</v>
      </c>
      <c r="C568" s="48">
        <f>IFERROR(INDEX('اطلاعات انشعابات شرکتها'!A:BB,MATCH(A568,'اطلاعات انشعابات شرکتها'!A:A,0),MATCH(C$1,'اطلاعات انشعابات شرکتها'!$1:$1,0)),0)</f>
        <v>0</v>
      </c>
      <c r="D568" s="45"/>
      <c r="E568" s="171"/>
      <c r="F568" s="170"/>
      <c r="G568" s="47" t="str">
        <f t="shared" si="89"/>
        <v>/</v>
      </c>
      <c r="H568" s="47">
        <f>IFERROR(INDEX('اطلاعات دوره'!A:Z,MATCH(G568,'اطلاعات دوره'!C:C,0),MATCH(H$1,'اطلاعات دوره'!$1:$1,0)),0)</f>
        <v>0</v>
      </c>
      <c r="I568" s="47">
        <f>IFERROR(INDEX('اطلاعات دوره'!A:Z,MATCH(G568,'اطلاعات دوره'!C:C,0),MATCH(I$1,'اطلاعات دوره'!$1:$1,0)),0)</f>
        <v>0</v>
      </c>
      <c r="J568" s="48">
        <f>IFERROR(INDEX('اطلاعات دوره'!A:Z,MATCH(G568,'اطلاعات دوره'!C:C,0),MATCH(J$1,'اطلاعات دوره'!$1:$1,0)),0)</f>
        <v>0</v>
      </c>
      <c r="K568" s="46"/>
      <c r="L568" s="158" t="str">
        <f>IFERROR(INDEX('اطلاعات دوره'!A:Z,MATCH(G568,'اطلاعات دوره'!C:C,0)-1,MATCH("عنوان",'اطلاعات دوره'!$1:$1,0)),"---")</f>
        <v>---</v>
      </c>
      <c r="M568" s="47" t="str">
        <f t="shared" si="90"/>
        <v>----</v>
      </c>
      <c r="N568" s="48" t="str">
        <f t="shared" si="91"/>
        <v>-/</v>
      </c>
      <c r="O568" s="45"/>
      <c r="P568" s="240">
        <f>IFERROR(INDEX('قرائت کنتور'!A:AZ,MATCH(A568&amp;"-"&amp;"آب",'قرائت کنتور'!B:B,0),MATCH(L568,'قرائت کنتور'!$1:$1,0)),0)</f>
        <v>0</v>
      </c>
      <c r="Q568" s="241">
        <f>IFERROR(INDEX('قرائت کنتور'!A:AZ,MATCH(A568&amp;"-"&amp;"آب",'قرائت کنتور'!B:B,0),MATCH(G568,'قرائت کنتور'!$1:$1,0)),0)</f>
        <v>0</v>
      </c>
      <c r="R568" s="241">
        <f t="shared" si="92"/>
        <v>0</v>
      </c>
      <c r="S568" s="241" t="str">
        <f>IFERROR(INDEX('اطلاعات انشعابات شرکتها'!A:AB,MATCH(A568,'اطلاعات انشعابات شرکتها'!A:A,0),MATCH(S$1,'اطلاعات انشعابات شرکتها'!$1:$1,0)),"---")</f>
        <v>---</v>
      </c>
      <c r="T568" s="227" t="str">
        <f t="shared" si="93"/>
        <v>---</v>
      </c>
      <c r="U568" s="45"/>
      <c r="V568" s="155" t="str">
        <f>IFERROR(INDEX('تعرفه ها'!A:Z,MATCH("بهای هر متر مکعب آب مصرفی",'تعرفه ها'!$B:$B,0),MATCH(F568,'تعرفه ها'!$2:$2,0)),"---")</f>
        <v>---</v>
      </c>
      <c r="W568" s="50" t="str">
        <f t="shared" si="94"/>
        <v>---</v>
      </c>
      <c r="X568" s="50" t="str">
        <f>IFERROR(ROUND(R568*INDEX('تعرفه ها'!A:Z,MATCH("عوارض آب به ازاء هر متر مکعب",'تعرفه ها'!$B:$B,0),MATCH(F568,'تعرفه ها'!$2:$2,0)),0),"---")</f>
        <v>---</v>
      </c>
      <c r="Y568" s="50" t="str">
        <f>IFERROR(ROUND(T568*INDEX('تعرفه ها'!A:Z,MATCH("جریمه مازاد مصرف آب به ازاء هر متر مکعب",'تعرفه ها'!$B:$B,0),MATCH(F568,'تعرفه ها'!$2:$2,0)),0),"---")</f>
        <v>---</v>
      </c>
      <c r="Z568" s="50" t="str">
        <f>IFERROR(ROUND(((W568+X568+Y568)*INDEX('تعرفه ها'!A:Z,MATCH("هزینه نگهداری و تعمیرات شبکه آب",'تعرفه ها'!$B:$B,0),MATCH(F568,'تعرفه ها'!$2:$2,0))/100),0),"---")</f>
        <v>---</v>
      </c>
      <c r="AA568" s="50" t="str">
        <f>IFERROR(IF(INDEX('اطلاعات دوره'!A:Z,MATCH(G568,'اطلاعات دوره'!C:C,0),MATCH("آب",'اطلاعات دوره'!$1:$1,0))="دارد",ROUND((W568+X568+Y568)*INDEX('تعرفه ها'!A:Z,MATCH("پیک فصلی آب",'تعرفه ها'!$B:$B,0),MATCH(F568,'تعرفه ها'!$2:$2,0))/100,0),0),"---")</f>
        <v>---</v>
      </c>
      <c r="AB568" s="50" t="str">
        <f>IFERROR(ROUND(SUM(W568+X568+Y568+Z568+AA568)*INDEX('تعرفه ها'!A:Z,MATCH("مالیات آب",'تعرفه ها'!$B:$B,0),MATCH(F568,'تعرفه ها'!$2:$2,0))/100,0),"---")</f>
        <v>---</v>
      </c>
      <c r="AC568" s="50" t="str">
        <f t="shared" si="95"/>
        <v>---</v>
      </c>
      <c r="AD568" s="50" t="str">
        <f t="shared" si="88"/>
        <v>---</v>
      </c>
      <c r="AE568" s="50" t="str">
        <f t="shared" si="96"/>
        <v>---</v>
      </c>
      <c r="AF568" s="50" t="str">
        <f t="shared" si="97"/>
        <v>---</v>
      </c>
      <c r="AG568" s="153" t="str">
        <f t="shared" si="98"/>
        <v>---</v>
      </c>
      <c r="AI568" s="183" t="str">
        <f>IFERROR(IF(INDEX(پرداخت!A:AZ,MATCH(A568&amp;" - "&amp;"آب",پرداخت!$B:$B,0),MATCH(G568,پرداخت!$1:$1,0))="نشده","نشده","شده"),"---")</f>
        <v>---</v>
      </c>
      <c r="AL568" s="144"/>
      <c r="AM568" s="144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/>
      <c r="AZ568" s="30"/>
      <c r="BA568" s="30"/>
      <c r="BB568" s="30"/>
      <c r="BC568" s="30"/>
      <c r="BD568" s="30"/>
      <c r="BE568" s="30"/>
      <c r="BF568" s="30"/>
      <c r="BG568" s="30"/>
      <c r="BH568" s="30"/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30"/>
      <c r="BT568" s="30"/>
      <c r="BU568" s="30"/>
      <c r="BV568" s="30"/>
      <c r="BW568" s="30"/>
      <c r="BX568" s="30"/>
      <c r="BY568" s="30"/>
      <c r="BZ568" s="30"/>
      <c r="CA568" s="30"/>
    </row>
    <row r="569" spans="1:79" ht="34.9" hidden="1" customHeight="1">
      <c r="A569" s="170"/>
      <c r="B569" s="47">
        <f>IFERROR(INDEX('اطلاعات انشعابات شرکتها'!A:BB,MATCH(A569,'اطلاعات انشعابات شرکتها'!A:A,0),MATCH(B$1,'اطلاعات انشعابات شرکتها'!$1:$1,0)),0)</f>
        <v>0</v>
      </c>
      <c r="C569" s="48">
        <f>IFERROR(INDEX('اطلاعات انشعابات شرکتها'!A:BB,MATCH(A569,'اطلاعات انشعابات شرکتها'!A:A,0),MATCH(C$1,'اطلاعات انشعابات شرکتها'!$1:$1,0)),0)</f>
        <v>0</v>
      </c>
      <c r="D569" s="45"/>
      <c r="E569" s="171"/>
      <c r="F569" s="170"/>
      <c r="G569" s="47" t="str">
        <f t="shared" si="89"/>
        <v>/</v>
      </c>
      <c r="H569" s="47">
        <f>IFERROR(INDEX('اطلاعات دوره'!A:Z,MATCH(G569,'اطلاعات دوره'!C:C,0),MATCH(H$1,'اطلاعات دوره'!$1:$1,0)),0)</f>
        <v>0</v>
      </c>
      <c r="I569" s="47">
        <f>IFERROR(INDEX('اطلاعات دوره'!A:Z,MATCH(G569,'اطلاعات دوره'!C:C,0),MATCH(I$1,'اطلاعات دوره'!$1:$1,0)),0)</f>
        <v>0</v>
      </c>
      <c r="J569" s="48">
        <f>IFERROR(INDEX('اطلاعات دوره'!A:Z,MATCH(G569,'اطلاعات دوره'!C:C,0),MATCH(J$1,'اطلاعات دوره'!$1:$1,0)),0)</f>
        <v>0</v>
      </c>
      <c r="K569" s="46"/>
      <c r="L569" s="158" t="str">
        <f>IFERROR(INDEX('اطلاعات دوره'!A:Z,MATCH(G569,'اطلاعات دوره'!C:C,0)-1,MATCH("عنوان",'اطلاعات دوره'!$1:$1,0)),"---")</f>
        <v>---</v>
      </c>
      <c r="M569" s="47" t="str">
        <f t="shared" si="90"/>
        <v>----</v>
      </c>
      <c r="N569" s="48" t="str">
        <f t="shared" si="91"/>
        <v>-/</v>
      </c>
      <c r="O569" s="45"/>
      <c r="P569" s="240">
        <f>IFERROR(INDEX('قرائت کنتور'!A:AZ,MATCH(A569&amp;"-"&amp;"آب",'قرائت کنتور'!B:B,0),MATCH(L569,'قرائت کنتور'!$1:$1,0)),0)</f>
        <v>0</v>
      </c>
      <c r="Q569" s="241">
        <f>IFERROR(INDEX('قرائت کنتور'!A:AZ,MATCH(A569&amp;"-"&amp;"آب",'قرائت کنتور'!B:B,0),MATCH(G569,'قرائت کنتور'!$1:$1,0)),0)</f>
        <v>0</v>
      </c>
      <c r="R569" s="241">
        <f t="shared" si="92"/>
        <v>0</v>
      </c>
      <c r="S569" s="241" t="str">
        <f>IFERROR(INDEX('اطلاعات انشعابات شرکتها'!A:AB,MATCH(A569,'اطلاعات انشعابات شرکتها'!A:A,0),MATCH(S$1,'اطلاعات انشعابات شرکتها'!$1:$1,0)),"---")</f>
        <v>---</v>
      </c>
      <c r="T569" s="227" t="str">
        <f t="shared" si="93"/>
        <v>---</v>
      </c>
      <c r="U569" s="45"/>
      <c r="V569" s="155" t="str">
        <f>IFERROR(INDEX('تعرفه ها'!A:Z,MATCH("بهای هر متر مکعب آب مصرفی",'تعرفه ها'!$B:$B,0),MATCH(F569,'تعرفه ها'!$2:$2,0)),"---")</f>
        <v>---</v>
      </c>
      <c r="W569" s="50" t="str">
        <f t="shared" si="94"/>
        <v>---</v>
      </c>
      <c r="X569" s="50" t="str">
        <f>IFERROR(ROUND(R569*INDEX('تعرفه ها'!A:Z,MATCH("عوارض آب به ازاء هر متر مکعب",'تعرفه ها'!$B:$B,0),MATCH(F569,'تعرفه ها'!$2:$2,0)),0),"---")</f>
        <v>---</v>
      </c>
      <c r="Y569" s="50" t="str">
        <f>IFERROR(ROUND(T569*INDEX('تعرفه ها'!A:Z,MATCH("جریمه مازاد مصرف آب به ازاء هر متر مکعب",'تعرفه ها'!$B:$B,0),MATCH(F569,'تعرفه ها'!$2:$2,0)),0),"---")</f>
        <v>---</v>
      </c>
      <c r="Z569" s="50" t="str">
        <f>IFERROR(ROUND(((W569+X569+Y569)*INDEX('تعرفه ها'!A:Z,MATCH("هزینه نگهداری و تعمیرات شبکه آب",'تعرفه ها'!$B:$B,0),MATCH(F569,'تعرفه ها'!$2:$2,0))/100),0),"---")</f>
        <v>---</v>
      </c>
      <c r="AA569" s="50" t="str">
        <f>IFERROR(IF(INDEX('اطلاعات دوره'!A:Z,MATCH(G569,'اطلاعات دوره'!C:C,0),MATCH("آب",'اطلاعات دوره'!$1:$1,0))="دارد",ROUND((W569+X569+Y569)*INDEX('تعرفه ها'!A:Z,MATCH("پیک فصلی آب",'تعرفه ها'!$B:$B,0),MATCH(F569,'تعرفه ها'!$2:$2,0))/100,0),0),"---")</f>
        <v>---</v>
      </c>
      <c r="AB569" s="50" t="str">
        <f>IFERROR(ROUND(SUM(W569+X569+Y569+Z569+AA569)*INDEX('تعرفه ها'!A:Z,MATCH("مالیات آب",'تعرفه ها'!$B:$B,0),MATCH(F569,'تعرفه ها'!$2:$2,0))/100,0),"---")</f>
        <v>---</v>
      </c>
      <c r="AC569" s="50" t="str">
        <f t="shared" si="95"/>
        <v>---</v>
      </c>
      <c r="AD569" s="50" t="str">
        <f t="shared" si="88"/>
        <v>---</v>
      </c>
      <c r="AE569" s="50" t="str">
        <f t="shared" si="96"/>
        <v>---</v>
      </c>
      <c r="AF569" s="50" t="str">
        <f t="shared" si="97"/>
        <v>---</v>
      </c>
      <c r="AG569" s="153" t="str">
        <f t="shared" si="98"/>
        <v>---</v>
      </c>
      <c r="AI569" s="183" t="str">
        <f>IFERROR(IF(INDEX(پرداخت!A:AZ,MATCH(A569&amp;" - "&amp;"آب",پرداخت!$B:$B,0),MATCH(G569,پرداخت!$1:$1,0))="نشده","نشده","شده"),"---")</f>
        <v>---</v>
      </c>
      <c r="AL569" s="144"/>
      <c r="AM569" s="144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/>
      <c r="BC569" s="30"/>
      <c r="BD569" s="30"/>
      <c r="BE569" s="30"/>
      <c r="BF569" s="30"/>
      <c r="BG569" s="30"/>
      <c r="BH569" s="30"/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30"/>
      <c r="BT569" s="30"/>
      <c r="BU569" s="30"/>
      <c r="BV569" s="30"/>
      <c r="BW569" s="30"/>
      <c r="BX569" s="30"/>
      <c r="BY569" s="30"/>
      <c r="BZ569" s="30"/>
      <c r="CA569" s="30"/>
    </row>
    <row r="570" spans="1:79" ht="34.9" hidden="1" customHeight="1">
      <c r="A570" s="170"/>
      <c r="B570" s="47">
        <f>IFERROR(INDEX('اطلاعات انشعابات شرکتها'!A:BB,MATCH(A570,'اطلاعات انشعابات شرکتها'!A:A,0),MATCH(B$1,'اطلاعات انشعابات شرکتها'!$1:$1,0)),0)</f>
        <v>0</v>
      </c>
      <c r="C570" s="48">
        <f>IFERROR(INDEX('اطلاعات انشعابات شرکتها'!A:BB,MATCH(A570,'اطلاعات انشعابات شرکتها'!A:A,0),MATCH(C$1,'اطلاعات انشعابات شرکتها'!$1:$1,0)),0)</f>
        <v>0</v>
      </c>
      <c r="D570" s="45"/>
      <c r="E570" s="171"/>
      <c r="F570" s="170"/>
      <c r="G570" s="47" t="str">
        <f t="shared" si="89"/>
        <v>/</v>
      </c>
      <c r="H570" s="47">
        <f>IFERROR(INDEX('اطلاعات دوره'!A:Z,MATCH(G570,'اطلاعات دوره'!C:C,0),MATCH(H$1,'اطلاعات دوره'!$1:$1,0)),0)</f>
        <v>0</v>
      </c>
      <c r="I570" s="47">
        <f>IFERROR(INDEX('اطلاعات دوره'!A:Z,MATCH(G570,'اطلاعات دوره'!C:C,0),MATCH(I$1,'اطلاعات دوره'!$1:$1,0)),0)</f>
        <v>0</v>
      </c>
      <c r="J570" s="48">
        <f>IFERROR(INDEX('اطلاعات دوره'!A:Z,MATCH(G570,'اطلاعات دوره'!C:C,0),MATCH(J$1,'اطلاعات دوره'!$1:$1,0)),0)</f>
        <v>0</v>
      </c>
      <c r="K570" s="46"/>
      <c r="L570" s="158" t="str">
        <f>IFERROR(INDEX('اطلاعات دوره'!A:Z,MATCH(G570,'اطلاعات دوره'!C:C,0)-1,MATCH("عنوان",'اطلاعات دوره'!$1:$1,0)),"---")</f>
        <v>---</v>
      </c>
      <c r="M570" s="47" t="str">
        <f t="shared" si="90"/>
        <v>----</v>
      </c>
      <c r="N570" s="48" t="str">
        <f t="shared" si="91"/>
        <v>-/</v>
      </c>
      <c r="O570" s="45"/>
      <c r="P570" s="240">
        <f>IFERROR(INDEX('قرائت کنتور'!A:AZ,MATCH(A570&amp;"-"&amp;"آب",'قرائت کنتور'!B:B,0),MATCH(L570,'قرائت کنتور'!$1:$1,0)),0)</f>
        <v>0</v>
      </c>
      <c r="Q570" s="241">
        <f>IFERROR(INDEX('قرائت کنتور'!A:AZ,MATCH(A570&amp;"-"&amp;"آب",'قرائت کنتور'!B:B,0),MATCH(G570,'قرائت کنتور'!$1:$1,0)),0)</f>
        <v>0</v>
      </c>
      <c r="R570" s="241">
        <f t="shared" si="92"/>
        <v>0</v>
      </c>
      <c r="S570" s="241" t="str">
        <f>IFERROR(INDEX('اطلاعات انشعابات شرکتها'!A:AB,MATCH(A570,'اطلاعات انشعابات شرکتها'!A:A,0),MATCH(S$1,'اطلاعات انشعابات شرکتها'!$1:$1,0)),"---")</f>
        <v>---</v>
      </c>
      <c r="T570" s="227" t="str">
        <f t="shared" si="93"/>
        <v>---</v>
      </c>
      <c r="U570" s="45"/>
      <c r="V570" s="155" t="str">
        <f>IFERROR(INDEX('تعرفه ها'!A:Z,MATCH("بهای هر متر مکعب آب مصرفی",'تعرفه ها'!$B:$B,0),MATCH(F570,'تعرفه ها'!$2:$2,0)),"---")</f>
        <v>---</v>
      </c>
      <c r="W570" s="50" t="str">
        <f t="shared" si="94"/>
        <v>---</v>
      </c>
      <c r="X570" s="50" t="str">
        <f>IFERROR(ROUND(R570*INDEX('تعرفه ها'!A:Z,MATCH("عوارض آب به ازاء هر متر مکعب",'تعرفه ها'!$B:$B,0),MATCH(F570,'تعرفه ها'!$2:$2,0)),0),"---")</f>
        <v>---</v>
      </c>
      <c r="Y570" s="50" t="str">
        <f>IFERROR(ROUND(T570*INDEX('تعرفه ها'!A:Z,MATCH("جریمه مازاد مصرف آب به ازاء هر متر مکعب",'تعرفه ها'!$B:$B,0),MATCH(F570,'تعرفه ها'!$2:$2,0)),0),"---")</f>
        <v>---</v>
      </c>
      <c r="Z570" s="50" t="str">
        <f>IFERROR(ROUND(((W570+X570+Y570)*INDEX('تعرفه ها'!A:Z,MATCH("هزینه نگهداری و تعمیرات شبکه آب",'تعرفه ها'!$B:$B,0),MATCH(F570,'تعرفه ها'!$2:$2,0))/100),0),"---")</f>
        <v>---</v>
      </c>
      <c r="AA570" s="50" t="str">
        <f>IFERROR(IF(INDEX('اطلاعات دوره'!A:Z,MATCH(G570,'اطلاعات دوره'!C:C,0),MATCH("آب",'اطلاعات دوره'!$1:$1,0))="دارد",ROUND((W570+X570+Y570)*INDEX('تعرفه ها'!A:Z,MATCH("پیک فصلی آب",'تعرفه ها'!$B:$B,0),MATCH(F570,'تعرفه ها'!$2:$2,0))/100,0),0),"---")</f>
        <v>---</v>
      </c>
      <c r="AB570" s="50" t="str">
        <f>IFERROR(ROUND(SUM(W570+X570+Y570+Z570+AA570)*INDEX('تعرفه ها'!A:Z,MATCH("مالیات آب",'تعرفه ها'!$B:$B,0),MATCH(F570,'تعرفه ها'!$2:$2,0))/100,0),"---")</f>
        <v>---</v>
      </c>
      <c r="AC570" s="50" t="str">
        <f t="shared" si="95"/>
        <v>---</v>
      </c>
      <c r="AD570" s="50" t="str">
        <f t="shared" si="88"/>
        <v>---</v>
      </c>
      <c r="AE570" s="50" t="str">
        <f t="shared" si="96"/>
        <v>---</v>
      </c>
      <c r="AF570" s="50" t="str">
        <f t="shared" si="97"/>
        <v>---</v>
      </c>
      <c r="AG570" s="153" t="str">
        <f t="shared" si="98"/>
        <v>---</v>
      </c>
      <c r="AI570" s="183" t="str">
        <f>IFERROR(IF(INDEX(پرداخت!A:AZ,MATCH(A570&amp;" - "&amp;"آب",پرداخت!$B:$B,0),MATCH(G570,پرداخت!$1:$1,0))="نشده","نشده","شده"),"---")</f>
        <v>---</v>
      </c>
      <c r="AL570" s="144"/>
      <c r="AM570" s="144"/>
      <c r="AN570" s="30"/>
      <c r="AO570" s="30"/>
      <c r="AP570" s="30"/>
      <c r="AQ570" s="30"/>
      <c r="AR570" s="30"/>
      <c r="AS570" s="30"/>
      <c r="AT570" s="30"/>
      <c r="AU570" s="30"/>
      <c r="AV570" s="30"/>
      <c r="AW570" s="30"/>
      <c r="AX570" s="30"/>
      <c r="AY570" s="30"/>
      <c r="AZ570" s="30"/>
      <c r="BA570" s="30"/>
      <c r="BB570" s="30"/>
      <c r="BC570" s="30"/>
      <c r="BD570" s="30"/>
      <c r="BE570" s="30"/>
      <c r="BF570" s="30"/>
      <c r="BG570" s="30"/>
      <c r="BH570" s="30"/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30"/>
      <c r="BT570" s="30"/>
      <c r="BU570" s="30"/>
      <c r="BV570" s="30"/>
      <c r="BW570" s="30"/>
      <c r="BX570" s="30"/>
      <c r="BY570" s="30"/>
      <c r="BZ570" s="30"/>
      <c r="CA570" s="30"/>
    </row>
    <row r="571" spans="1:79" ht="34.9" hidden="1" customHeight="1">
      <c r="A571" s="170"/>
      <c r="B571" s="47">
        <f>IFERROR(INDEX('اطلاعات انشعابات شرکتها'!A:BB,MATCH(A571,'اطلاعات انشعابات شرکتها'!A:A,0),MATCH(B$1,'اطلاعات انشعابات شرکتها'!$1:$1,0)),0)</f>
        <v>0</v>
      </c>
      <c r="C571" s="48">
        <f>IFERROR(INDEX('اطلاعات انشعابات شرکتها'!A:BB,MATCH(A571,'اطلاعات انشعابات شرکتها'!A:A,0),MATCH(C$1,'اطلاعات انشعابات شرکتها'!$1:$1,0)),0)</f>
        <v>0</v>
      </c>
      <c r="D571" s="45"/>
      <c r="E571" s="171"/>
      <c r="F571" s="170"/>
      <c r="G571" s="47" t="str">
        <f t="shared" si="89"/>
        <v>/</v>
      </c>
      <c r="H571" s="47">
        <f>IFERROR(INDEX('اطلاعات دوره'!A:Z,MATCH(G571,'اطلاعات دوره'!C:C,0),MATCH(H$1,'اطلاعات دوره'!$1:$1,0)),0)</f>
        <v>0</v>
      </c>
      <c r="I571" s="47">
        <f>IFERROR(INDEX('اطلاعات دوره'!A:Z,MATCH(G571,'اطلاعات دوره'!C:C,0),MATCH(I$1,'اطلاعات دوره'!$1:$1,0)),0)</f>
        <v>0</v>
      </c>
      <c r="J571" s="48">
        <f>IFERROR(INDEX('اطلاعات دوره'!A:Z,MATCH(G571,'اطلاعات دوره'!C:C,0),MATCH(J$1,'اطلاعات دوره'!$1:$1,0)),0)</f>
        <v>0</v>
      </c>
      <c r="K571" s="46"/>
      <c r="L571" s="158" t="str">
        <f>IFERROR(INDEX('اطلاعات دوره'!A:Z,MATCH(G571,'اطلاعات دوره'!C:C,0)-1,MATCH("عنوان",'اطلاعات دوره'!$1:$1,0)),"---")</f>
        <v>---</v>
      </c>
      <c r="M571" s="47" t="str">
        <f t="shared" si="90"/>
        <v>----</v>
      </c>
      <c r="N571" s="48" t="str">
        <f t="shared" si="91"/>
        <v>-/</v>
      </c>
      <c r="O571" s="45"/>
      <c r="P571" s="240">
        <f>IFERROR(INDEX('قرائت کنتور'!A:AZ,MATCH(A571&amp;"-"&amp;"آب",'قرائت کنتور'!B:B,0),MATCH(L571,'قرائت کنتور'!$1:$1,0)),0)</f>
        <v>0</v>
      </c>
      <c r="Q571" s="241">
        <f>IFERROR(INDEX('قرائت کنتور'!A:AZ,MATCH(A571&amp;"-"&amp;"آب",'قرائت کنتور'!B:B,0),MATCH(G571,'قرائت کنتور'!$1:$1,0)),0)</f>
        <v>0</v>
      </c>
      <c r="R571" s="241">
        <f t="shared" si="92"/>
        <v>0</v>
      </c>
      <c r="S571" s="241" t="str">
        <f>IFERROR(INDEX('اطلاعات انشعابات شرکتها'!A:AB,MATCH(A571,'اطلاعات انشعابات شرکتها'!A:A,0),MATCH(S$1,'اطلاعات انشعابات شرکتها'!$1:$1,0)),"---")</f>
        <v>---</v>
      </c>
      <c r="T571" s="227" t="str">
        <f t="shared" si="93"/>
        <v>---</v>
      </c>
      <c r="U571" s="45"/>
      <c r="V571" s="155" t="str">
        <f>IFERROR(INDEX('تعرفه ها'!A:Z,MATCH("بهای هر متر مکعب آب مصرفی",'تعرفه ها'!$B:$B,0),MATCH(F571,'تعرفه ها'!$2:$2,0)),"---")</f>
        <v>---</v>
      </c>
      <c r="W571" s="50" t="str">
        <f t="shared" si="94"/>
        <v>---</v>
      </c>
      <c r="X571" s="50" t="str">
        <f>IFERROR(ROUND(R571*INDEX('تعرفه ها'!A:Z,MATCH("عوارض آب به ازاء هر متر مکعب",'تعرفه ها'!$B:$B,0),MATCH(F571,'تعرفه ها'!$2:$2,0)),0),"---")</f>
        <v>---</v>
      </c>
      <c r="Y571" s="50" t="str">
        <f>IFERROR(ROUND(T571*INDEX('تعرفه ها'!A:Z,MATCH("جریمه مازاد مصرف آب به ازاء هر متر مکعب",'تعرفه ها'!$B:$B,0),MATCH(F571,'تعرفه ها'!$2:$2,0)),0),"---")</f>
        <v>---</v>
      </c>
      <c r="Z571" s="50" t="str">
        <f>IFERROR(ROUND(((W571+X571+Y571)*INDEX('تعرفه ها'!A:Z,MATCH("هزینه نگهداری و تعمیرات شبکه آب",'تعرفه ها'!$B:$B,0),MATCH(F571,'تعرفه ها'!$2:$2,0))/100),0),"---")</f>
        <v>---</v>
      </c>
      <c r="AA571" s="50" t="str">
        <f>IFERROR(IF(INDEX('اطلاعات دوره'!A:Z,MATCH(G571,'اطلاعات دوره'!C:C,0),MATCH("آب",'اطلاعات دوره'!$1:$1,0))="دارد",ROUND((W571+X571+Y571)*INDEX('تعرفه ها'!A:Z,MATCH("پیک فصلی آب",'تعرفه ها'!$B:$B,0),MATCH(F571,'تعرفه ها'!$2:$2,0))/100,0),0),"---")</f>
        <v>---</v>
      </c>
      <c r="AB571" s="50" t="str">
        <f>IFERROR(ROUND(SUM(W571+X571+Y571+Z571+AA571)*INDEX('تعرفه ها'!A:Z,MATCH("مالیات آب",'تعرفه ها'!$B:$B,0),MATCH(F571,'تعرفه ها'!$2:$2,0))/100,0),"---")</f>
        <v>---</v>
      </c>
      <c r="AC571" s="50" t="str">
        <f t="shared" si="95"/>
        <v>---</v>
      </c>
      <c r="AD571" s="50" t="str">
        <f t="shared" si="88"/>
        <v>---</v>
      </c>
      <c r="AE571" s="50" t="str">
        <f t="shared" si="96"/>
        <v>---</v>
      </c>
      <c r="AF571" s="50" t="str">
        <f t="shared" si="97"/>
        <v>---</v>
      </c>
      <c r="AG571" s="153" t="str">
        <f t="shared" si="98"/>
        <v>---</v>
      </c>
      <c r="AI571" s="183" t="str">
        <f>IFERROR(IF(INDEX(پرداخت!A:AZ,MATCH(A571&amp;" - "&amp;"آب",پرداخت!$B:$B,0),MATCH(G571,پرداخت!$1:$1,0))="نشده","نشده","شده"),"---")</f>
        <v>---</v>
      </c>
      <c r="AL571" s="144"/>
      <c r="AM571" s="144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/>
      <c r="AZ571" s="30"/>
      <c r="BA571" s="30"/>
      <c r="BB571" s="30"/>
      <c r="BC571" s="30"/>
      <c r="BD571" s="30"/>
      <c r="BE571" s="30"/>
      <c r="BF571" s="30"/>
      <c r="BG571" s="30"/>
      <c r="BH571" s="30"/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30"/>
      <c r="BT571" s="30"/>
      <c r="BU571" s="30"/>
      <c r="BV571" s="30"/>
      <c r="BW571" s="30"/>
      <c r="BX571" s="30"/>
      <c r="BY571" s="30"/>
      <c r="BZ571" s="30"/>
      <c r="CA571" s="30"/>
    </row>
    <row r="572" spans="1:79" ht="34.9" hidden="1" customHeight="1">
      <c r="A572" s="170"/>
      <c r="B572" s="47">
        <f>IFERROR(INDEX('اطلاعات انشعابات شرکتها'!A:BB,MATCH(A572,'اطلاعات انشعابات شرکتها'!A:A,0),MATCH(B$1,'اطلاعات انشعابات شرکتها'!$1:$1,0)),0)</f>
        <v>0</v>
      </c>
      <c r="C572" s="48">
        <f>IFERROR(INDEX('اطلاعات انشعابات شرکتها'!A:BB,MATCH(A572,'اطلاعات انشعابات شرکتها'!A:A,0),MATCH(C$1,'اطلاعات انشعابات شرکتها'!$1:$1,0)),0)</f>
        <v>0</v>
      </c>
      <c r="D572" s="45"/>
      <c r="E572" s="171"/>
      <c r="F572" s="170"/>
      <c r="G572" s="47" t="str">
        <f t="shared" si="89"/>
        <v>/</v>
      </c>
      <c r="H572" s="47">
        <f>IFERROR(INDEX('اطلاعات دوره'!A:Z,MATCH(G572,'اطلاعات دوره'!C:C,0),MATCH(H$1,'اطلاعات دوره'!$1:$1,0)),0)</f>
        <v>0</v>
      </c>
      <c r="I572" s="47">
        <f>IFERROR(INDEX('اطلاعات دوره'!A:Z,MATCH(G572,'اطلاعات دوره'!C:C,0),MATCH(I$1,'اطلاعات دوره'!$1:$1,0)),0)</f>
        <v>0</v>
      </c>
      <c r="J572" s="48">
        <f>IFERROR(INDEX('اطلاعات دوره'!A:Z,MATCH(G572,'اطلاعات دوره'!C:C,0),MATCH(J$1,'اطلاعات دوره'!$1:$1,0)),0)</f>
        <v>0</v>
      </c>
      <c r="K572" s="46"/>
      <c r="L572" s="158" t="str">
        <f>IFERROR(INDEX('اطلاعات دوره'!A:Z,MATCH(G572,'اطلاعات دوره'!C:C,0)-1,MATCH("عنوان",'اطلاعات دوره'!$1:$1,0)),"---")</f>
        <v>---</v>
      </c>
      <c r="M572" s="47" t="str">
        <f t="shared" si="90"/>
        <v>----</v>
      </c>
      <c r="N572" s="48" t="str">
        <f t="shared" si="91"/>
        <v>-/</v>
      </c>
      <c r="O572" s="45"/>
      <c r="P572" s="240">
        <f>IFERROR(INDEX('قرائت کنتور'!A:AZ,MATCH(A572&amp;"-"&amp;"آب",'قرائت کنتور'!B:B,0),MATCH(L572,'قرائت کنتور'!$1:$1,0)),0)</f>
        <v>0</v>
      </c>
      <c r="Q572" s="241">
        <f>IFERROR(INDEX('قرائت کنتور'!A:AZ,MATCH(A572&amp;"-"&amp;"آب",'قرائت کنتور'!B:B,0),MATCH(G572,'قرائت کنتور'!$1:$1,0)),0)</f>
        <v>0</v>
      </c>
      <c r="R572" s="241">
        <f t="shared" si="92"/>
        <v>0</v>
      </c>
      <c r="S572" s="241" t="str">
        <f>IFERROR(INDEX('اطلاعات انشعابات شرکتها'!A:AB,MATCH(A572,'اطلاعات انشعابات شرکتها'!A:A,0),MATCH(S$1,'اطلاعات انشعابات شرکتها'!$1:$1,0)),"---")</f>
        <v>---</v>
      </c>
      <c r="T572" s="227" t="str">
        <f t="shared" si="93"/>
        <v>---</v>
      </c>
      <c r="U572" s="45"/>
      <c r="V572" s="155" t="str">
        <f>IFERROR(INDEX('تعرفه ها'!A:Z,MATCH("بهای هر متر مکعب آب مصرفی",'تعرفه ها'!$B:$B,0),MATCH(F572,'تعرفه ها'!$2:$2,0)),"---")</f>
        <v>---</v>
      </c>
      <c r="W572" s="50" t="str">
        <f t="shared" si="94"/>
        <v>---</v>
      </c>
      <c r="X572" s="50" t="str">
        <f>IFERROR(ROUND(R572*INDEX('تعرفه ها'!A:Z,MATCH("عوارض آب به ازاء هر متر مکعب",'تعرفه ها'!$B:$B,0),MATCH(F572,'تعرفه ها'!$2:$2,0)),0),"---")</f>
        <v>---</v>
      </c>
      <c r="Y572" s="50" t="str">
        <f>IFERROR(ROUND(T572*INDEX('تعرفه ها'!A:Z,MATCH("جریمه مازاد مصرف آب به ازاء هر متر مکعب",'تعرفه ها'!$B:$B,0),MATCH(F572,'تعرفه ها'!$2:$2,0)),0),"---")</f>
        <v>---</v>
      </c>
      <c r="Z572" s="50" t="str">
        <f>IFERROR(ROUND(((W572+X572+Y572)*INDEX('تعرفه ها'!A:Z,MATCH("هزینه نگهداری و تعمیرات شبکه آب",'تعرفه ها'!$B:$B,0),MATCH(F572,'تعرفه ها'!$2:$2,0))/100),0),"---")</f>
        <v>---</v>
      </c>
      <c r="AA572" s="50" t="str">
        <f>IFERROR(IF(INDEX('اطلاعات دوره'!A:Z,MATCH(G572,'اطلاعات دوره'!C:C,0),MATCH("آب",'اطلاعات دوره'!$1:$1,0))="دارد",ROUND((W572+X572+Y572)*INDEX('تعرفه ها'!A:Z,MATCH("پیک فصلی آب",'تعرفه ها'!$B:$B,0),MATCH(F572,'تعرفه ها'!$2:$2,0))/100,0),0),"---")</f>
        <v>---</v>
      </c>
      <c r="AB572" s="50" t="str">
        <f>IFERROR(ROUND(SUM(W572+X572+Y572+Z572+AA572)*INDEX('تعرفه ها'!A:Z,MATCH("مالیات آب",'تعرفه ها'!$B:$B,0),MATCH(F572,'تعرفه ها'!$2:$2,0))/100,0),"---")</f>
        <v>---</v>
      </c>
      <c r="AC572" s="50" t="str">
        <f t="shared" si="95"/>
        <v>---</v>
      </c>
      <c r="AD572" s="50" t="str">
        <f t="shared" si="88"/>
        <v>---</v>
      </c>
      <c r="AE572" s="50" t="str">
        <f t="shared" si="96"/>
        <v>---</v>
      </c>
      <c r="AF572" s="50" t="str">
        <f t="shared" si="97"/>
        <v>---</v>
      </c>
      <c r="AG572" s="153" t="str">
        <f t="shared" si="98"/>
        <v>---</v>
      </c>
      <c r="AI572" s="183" t="str">
        <f>IFERROR(IF(INDEX(پرداخت!A:AZ,MATCH(A572&amp;" - "&amp;"آب",پرداخت!$B:$B,0),MATCH(G572,پرداخت!$1:$1,0))="نشده","نشده","شده"),"---")</f>
        <v>---</v>
      </c>
      <c r="AL572" s="144"/>
      <c r="AM572" s="144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/>
      <c r="AZ572" s="30"/>
      <c r="BA572" s="30"/>
      <c r="BB572" s="30"/>
      <c r="BC572" s="30"/>
      <c r="BD572" s="30"/>
      <c r="BE572" s="30"/>
      <c r="BF572" s="30"/>
      <c r="BG572" s="30"/>
      <c r="BH572" s="30"/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30"/>
      <c r="BT572" s="30"/>
      <c r="BU572" s="30"/>
      <c r="BV572" s="30"/>
      <c r="BW572" s="30"/>
      <c r="BX572" s="30"/>
      <c r="BY572" s="30"/>
      <c r="BZ572" s="30"/>
      <c r="CA572" s="30"/>
    </row>
    <row r="573" spans="1:79" ht="34.9" hidden="1" customHeight="1">
      <c r="A573" s="170"/>
      <c r="B573" s="47">
        <f>IFERROR(INDEX('اطلاعات انشعابات شرکتها'!A:BB,MATCH(A573,'اطلاعات انشعابات شرکتها'!A:A,0),MATCH(B$1,'اطلاعات انشعابات شرکتها'!$1:$1,0)),0)</f>
        <v>0</v>
      </c>
      <c r="C573" s="48">
        <f>IFERROR(INDEX('اطلاعات انشعابات شرکتها'!A:BB,MATCH(A573,'اطلاعات انشعابات شرکتها'!A:A,0),MATCH(C$1,'اطلاعات انشعابات شرکتها'!$1:$1,0)),0)</f>
        <v>0</v>
      </c>
      <c r="D573" s="45"/>
      <c r="E573" s="171"/>
      <c r="F573" s="170"/>
      <c r="G573" s="47" t="str">
        <f t="shared" si="89"/>
        <v>/</v>
      </c>
      <c r="H573" s="47">
        <f>IFERROR(INDEX('اطلاعات دوره'!A:Z,MATCH(G573,'اطلاعات دوره'!C:C,0),MATCH(H$1,'اطلاعات دوره'!$1:$1,0)),0)</f>
        <v>0</v>
      </c>
      <c r="I573" s="47">
        <f>IFERROR(INDEX('اطلاعات دوره'!A:Z,MATCH(G573,'اطلاعات دوره'!C:C,0),MATCH(I$1,'اطلاعات دوره'!$1:$1,0)),0)</f>
        <v>0</v>
      </c>
      <c r="J573" s="48">
        <f>IFERROR(INDEX('اطلاعات دوره'!A:Z,MATCH(G573,'اطلاعات دوره'!C:C,0),MATCH(J$1,'اطلاعات دوره'!$1:$1,0)),0)</f>
        <v>0</v>
      </c>
      <c r="K573" s="46"/>
      <c r="L573" s="158" t="str">
        <f>IFERROR(INDEX('اطلاعات دوره'!A:Z,MATCH(G573,'اطلاعات دوره'!C:C,0)-1,MATCH("عنوان",'اطلاعات دوره'!$1:$1,0)),"---")</f>
        <v>---</v>
      </c>
      <c r="M573" s="47" t="str">
        <f t="shared" si="90"/>
        <v>----</v>
      </c>
      <c r="N573" s="48" t="str">
        <f t="shared" si="91"/>
        <v>-/</v>
      </c>
      <c r="O573" s="45"/>
      <c r="P573" s="240">
        <f>IFERROR(INDEX('قرائت کنتور'!A:AZ,MATCH(A573&amp;"-"&amp;"آب",'قرائت کنتور'!B:B,0),MATCH(L573,'قرائت کنتور'!$1:$1,0)),0)</f>
        <v>0</v>
      </c>
      <c r="Q573" s="241">
        <f>IFERROR(INDEX('قرائت کنتور'!A:AZ,MATCH(A573&amp;"-"&amp;"آب",'قرائت کنتور'!B:B,0),MATCH(G573,'قرائت کنتور'!$1:$1,0)),0)</f>
        <v>0</v>
      </c>
      <c r="R573" s="241">
        <f t="shared" si="92"/>
        <v>0</v>
      </c>
      <c r="S573" s="241" t="str">
        <f>IFERROR(INDEX('اطلاعات انشعابات شرکتها'!A:AB,MATCH(A573,'اطلاعات انشعابات شرکتها'!A:A,0),MATCH(S$1,'اطلاعات انشعابات شرکتها'!$1:$1,0)),"---")</f>
        <v>---</v>
      </c>
      <c r="T573" s="227" t="str">
        <f t="shared" si="93"/>
        <v>---</v>
      </c>
      <c r="U573" s="45"/>
      <c r="V573" s="155" t="str">
        <f>IFERROR(INDEX('تعرفه ها'!A:Z,MATCH("بهای هر متر مکعب آب مصرفی",'تعرفه ها'!$B:$B,0),MATCH(F573,'تعرفه ها'!$2:$2,0)),"---")</f>
        <v>---</v>
      </c>
      <c r="W573" s="50" t="str">
        <f t="shared" si="94"/>
        <v>---</v>
      </c>
      <c r="X573" s="50" t="str">
        <f>IFERROR(ROUND(R573*INDEX('تعرفه ها'!A:Z,MATCH("عوارض آب به ازاء هر متر مکعب",'تعرفه ها'!$B:$B,0),MATCH(F573,'تعرفه ها'!$2:$2,0)),0),"---")</f>
        <v>---</v>
      </c>
      <c r="Y573" s="50" t="str">
        <f>IFERROR(ROUND(T573*INDEX('تعرفه ها'!A:Z,MATCH("جریمه مازاد مصرف آب به ازاء هر متر مکعب",'تعرفه ها'!$B:$B,0),MATCH(F573,'تعرفه ها'!$2:$2,0)),0),"---")</f>
        <v>---</v>
      </c>
      <c r="Z573" s="50" t="str">
        <f>IFERROR(ROUND(((W573+X573+Y573)*INDEX('تعرفه ها'!A:Z,MATCH("هزینه نگهداری و تعمیرات شبکه آب",'تعرفه ها'!$B:$B,0),MATCH(F573,'تعرفه ها'!$2:$2,0))/100),0),"---")</f>
        <v>---</v>
      </c>
      <c r="AA573" s="50" t="str">
        <f>IFERROR(IF(INDEX('اطلاعات دوره'!A:Z,MATCH(G573,'اطلاعات دوره'!C:C,0),MATCH("آب",'اطلاعات دوره'!$1:$1,0))="دارد",ROUND((W573+X573+Y573)*INDEX('تعرفه ها'!A:Z,MATCH("پیک فصلی آب",'تعرفه ها'!$B:$B,0),MATCH(F573,'تعرفه ها'!$2:$2,0))/100,0),0),"---")</f>
        <v>---</v>
      </c>
      <c r="AB573" s="50" t="str">
        <f>IFERROR(ROUND(SUM(W573+X573+Y573+Z573+AA573)*INDEX('تعرفه ها'!A:Z,MATCH("مالیات آب",'تعرفه ها'!$B:$B,0),MATCH(F573,'تعرفه ها'!$2:$2,0))/100,0),"---")</f>
        <v>---</v>
      </c>
      <c r="AC573" s="50" t="str">
        <f t="shared" si="95"/>
        <v>---</v>
      </c>
      <c r="AD573" s="50" t="str">
        <f t="shared" si="88"/>
        <v>---</v>
      </c>
      <c r="AE573" s="50" t="str">
        <f t="shared" si="96"/>
        <v>---</v>
      </c>
      <c r="AF573" s="50" t="str">
        <f t="shared" si="97"/>
        <v>---</v>
      </c>
      <c r="AG573" s="153" t="str">
        <f t="shared" si="98"/>
        <v>---</v>
      </c>
      <c r="AI573" s="183" t="str">
        <f>IFERROR(IF(INDEX(پرداخت!A:AZ,MATCH(A573&amp;" - "&amp;"آب",پرداخت!$B:$B,0),MATCH(G573,پرداخت!$1:$1,0))="نشده","نشده","شده"),"---")</f>
        <v>---</v>
      </c>
      <c r="AL573" s="144"/>
      <c r="AM573" s="144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</row>
    <row r="574" spans="1:79" ht="34.9" hidden="1" customHeight="1">
      <c r="A574" s="170"/>
      <c r="B574" s="47">
        <f>IFERROR(INDEX('اطلاعات انشعابات شرکتها'!A:BB,MATCH(A574,'اطلاعات انشعابات شرکتها'!A:A,0),MATCH(B$1,'اطلاعات انشعابات شرکتها'!$1:$1,0)),0)</f>
        <v>0</v>
      </c>
      <c r="C574" s="48">
        <f>IFERROR(INDEX('اطلاعات انشعابات شرکتها'!A:BB,MATCH(A574,'اطلاعات انشعابات شرکتها'!A:A,0),MATCH(C$1,'اطلاعات انشعابات شرکتها'!$1:$1,0)),0)</f>
        <v>0</v>
      </c>
      <c r="D574" s="45"/>
      <c r="E574" s="171"/>
      <c r="F574" s="170"/>
      <c r="G574" s="47" t="str">
        <f t="shared" si="89"/>
        <v>/</v>
      </c>
      <c r="H574" s="47">
        <f>IFERROR(INDEX('اطلاعات دوره'!A:Z,MATCH(G574,'اطلاعات دوره'!C:C,0),MATCH(H$1,'اطلاعات دوره'!$1:$1,0)),0)</f>
        <v>0</v>
      </c>
      <c r="I574" s="47">
        <f>IFERROR(INDEX('اطلاعات دوره'!A:Z,MATCH(G574,'اطلاعات دوره'!C:C,0),MATCH(I$1,'اطلاعات دوره'!$1:$1,0)),0)</f>
        <v>0</v>
      </c>
      <c r="J574" s="48">
        <f>IFERROR(INDEX('اطلاعات دوره'!A:Z,MATCH(G574,'اطلاعات دوره'!C:C,0),MATCH(J$1,'اطلاعات دوره'!$1:$1,0)),0)</f>
        <v>0</v>
      </c>
      <c r="K574" s="46"/>
      <c r="L574" s="158" t="str">
        <f>IFERROR(INDEX('اطلاعات دوره'!A:Z,MATCH(G574,'اطلاعات دوره'!C:C,0)-1,MATCH("عنوان",'اطلاعات دوره'!$1:$1,0)),"---")</f>
        <v>---</v>
      </c>
      <c r="M574" s="47" t="str">
        <f t="shared" si="90"/>
        <v>----</v>
      </c>
      <c r="N574" s="48" t="str">
        <f t="shared" si="91"/>
        <v>-/</v>
      </c>
      <c r="O574" s="45"/>
      <c r="P574" s="240">
        <f>IFERROR(INDEX('قرائت کنتور'!A:AZ,MATCH(A574&amp;"-"&amp;"آب",'قرائت کنتور'!B:B,0),MATCH(L574,'قرائت کنتور'!$1:$1,0)),0)</f>
        <v>0</v>
      </c>
      <c r="Q574" s="241">
        <f>IFERROR(INDEX('قرائت کنتور'!A:AZ,MATCH(A574&amp;"-"&amp;"آب",'قرائت کنتور'!B:B,0),MATCH(G574,'قرائت کنتور'!$1:$1,0)),0)</f>
        <v>0</v>
      </c>
      <c r="R574" s="241">
        <f t="shared" si="92"/>
        <v>0</v>
      </c>
      <c r="S574" s="241" t="str">
        <f>IFERROR(INDEX('اطلاعات انشعابات شرکتها'!A:AB,MATCH(A574,'اطلاعات انشعابات شرکتها'!A:A,0),MATCH(S$1,'اطلاعات انشعابات شرکتها'!$1:$1,0)),"---")</f>
        <v>---</v>
      </c>
      <c r="T574" s="227" t="str">
        <f t="shared" si="93"/>
        <v>---</v>
      </c>
      <c r="U574" s="45"/>
      <c r="V574" s="155" t="str">
        <f>IFERROR(INDEX('تعرفه ها'!A:Z,MATCH("بهای هر متر مکعب آب مصرفی",'تعرفه ها'!$B:$B,0),MATCH(F574,'تعرفه ها'!$2:$2,0)),"---")</f>
        <v>---</v>
      </c>
      <c r="W574" s="50" t="str">
        <f t="shared" si="94"/>
        <v>---</v>
      </c>
      <c r="X574" s="50" t="str">
        <f>IFERROR(ROUND(R574*INDEX('تعرفه ها'!A:Z,MATCH("عوارض آب به ازاء هر متر مکعب",'تعرفه ها'!$B:$B,0),MATCH(F574,'تعرفه ها'!$2:$2,0)),0),"---")</f>
        <v>---</v>
      </c>
      <c r="Y574" s="50" t="str">
        <f>IFERROR(ROUND(T574*INDEX('تعرفه ها'!A:Z,MATCH("جریمه مازاد مصرف آب به ازاء هر متر مکعب",'تعرفه ها'!$B:$B,0),MATCH(F574,'تعرفه ها'!$2:$2,0)),0),"---")</f>
        <v>---</v>
      </c>
      <c r="Z574" s="50" t="str">
        <f>IFERROR(ROUND(((W574+X574+Y574)*INDEX('تعرفه ها'!A:Z,MATCH("هزینه نگهداری و تعمیرات شبکه آب",'تعرفه ها'!$B:$B,0),MATCH(F574,'تعرفه ها'!$2:$2,0))/100),0),"---")</f>
        <v>---</v>
      </c>
      <c r="AA574" s="50" t="str">
        <f>IFERROR(IF(INDEX('اطلاعات دوره'!A:Z,MATCH(G574,'اطلاعات دوره'!C:C,0),MATCH("آب",'اطلاعات دوره'!$1:$1,0))="دارد",ROUND((W574+X574+Y574)*INDEX('تعرفه ها'!A:Z,MATCH("پیک فصلی آب",'تعرفه ها'!$B:$B,0),MATCH(F574,'تعرفه ها'!$2:$2,0))/100,0),0),"---")</f>
        <v>---</v>
      </c>
      <c r="AB574" s="50" t="str">
        <f>IFERROR(ROUND(SUM(W574+X574+Y574+Z574+AA574)*INDEX('تعرفه ها'!A:Z,MATCH("مالیات آب",'تعرفه ها'!$B:$B,0),MATCH(F574,'تعرفه ها'!$2:$2,0))/100,0),"---")</f>
        <v>---</v>
      </c>
      <c r="AC574" s="50" t="str">
        <f t="shared" si="95"/>
        <v>---</v>
      </c>
      <c r="AD574" s="50" t="str">
        <f t="shared" si="88"/>
        <v>---</v>
      </c>
      <c r="AE574" s="50" t="str">
        <f t="shared" si="96"/>
        <v>---</v>
      </c>
      <c r="AF574" s="50" t="str">
        <f t="shared" si="97"/>
        <v>---</v>
      </c>
      <c r="AG574" s="153" t="str">
        <f t="shared" si="98"/>
        <v>---</v>
      </c>
      <c r="AI574" s="183" t="str">
        <f>IFERROR(IF(INDEX(پرداخت!A:AZ,MATCH(A574&amp;" - "&amp;"آب",پرداخت!$B:$B,0),MATCH(G574,پرداخت!$1:$1,0))="نشده","نشده","شده"),"---")</f>
        <v>---</v>
      </c>
      <c r="AL574" s="144"/>
      <c r="AM574" s="144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/>
      <c r="AY574" s="30"/>
      <c r="AZ574" s="30"/>
      <c r="BA574" s="30"/>
      <c r="BB574" s="30"/>
      <c r="BC574" s="30"/>
      <c r="BD574" s="30"/>
      <c r="BE574" s="30"/>
      <c r="BF574" s="30"/>
      <c r="BG574" s="30"/>
      <c r="BH574" s="30"/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/>
    </row>
    <row r="575" spans="1:79" ht="34.9" hidden="1" customHeight="1">
      <c r="A575" s="170"/>
      <c r="B575" s="47">
        <f>IFERROR(INDEX('اطلاعات انشعابات شرکتها'!A:BB,MATCH(A575,'اطلاعات انشعابات شرکتها'!A:A,0),MATCH(B$1,'اطلاعات انشعابات شرکتها'!$1:$1,0)),0)</f>
        <v>0</v>
      </c>
      <c r="C575" s="48">
        <f>IFERROR(INDEX('اطلاعات انشعابات شرکتها'!A:BB,MATCH(A575,'اطلاعات انشعابات شرکتها'!A:A,0),MATCH(C$1,'اطلاعات انشعابات شرکتها'!$1:$1,0)),0)</f>
        <v>0</v>
      </c>
      <c r="D575" s="45"/>
      <c r="E575" s="171"/>
      <c r="F575" s="170"/>
      <c r="G575" s="47" t="str">
        <f t="shared" si="89"/>
        <v>/</v>
      </c>
      <c r="H575" s="47">
        <f>IFERROR(INDEX('اطلاعات دوره'!A:Z,MATCH(G575,'اطلاعات دوره'!C:C,0),MATCH(H$1,'اطلاعات دوره'!$1:$1,0)),0)</f>
        <v>0</v>
      </c>
      <c r="I575" s="47">
        <f>IFERROR(INDEX('اطلاعات دوره'!A:Z,MATCH(G575,'اطلاعات دوره'!C:C,0),MATCH(I$1,'اطلاعات دوره'!$1:$1,0)),0)</f>
        <v>0</v>
      </c>
      <c r="J575" s="48">
        <f>IFERROR(INDEX('اطلاعات دوره'!A:Z,MATCH(G575,'اطلاعات دوره'!C:C,0),MATCH(J$1,'اطلاعات دوره'!$1:$1,0)),0)</f>
        <v>0</v>
      </c>
      <c r="K575" s="46"/>
      <c r="L575" s="158" t="str">
        <f>IFERROR(INDEX('اطلاعات دوره'!A:Z,MATCH(G575,'اطلاعات دوره'!C:C,0)-1,MATCH("عنوان",'اطلاعات دوره'!$1:$1,0)),"---")</f>
        <v>---</v>
      </c>
      <c r="M575" s="47" t="str">
        <f t="shared" si="90"/>
        <v>----</v>
      </c>
      <c r="N575" s="48" t="str">
        <f t="shared" si="91"/>
        <v>-/</v>
      </c>
      <c r="O575" s="45"/>
      <c r="P575" s="240">
        <f>IFERROR(INDEX('قرائت کنتور'!A:AZ,MATCH(A575&amp;"-"&amp;"آب",'قرائت کنتور'!B:B,0),MATCH(L575,'قرائت کنتور'!$1:$1,0)),0)</f>
        <v>0</v>
      </c>
      <c r="Q575" s="241">
        <f>IFERROR(INDEX('قرائت کنتور'!A:AZ,MATCH(A575&amp;"-"&amp;"آب",'قرائت کنتور'!B:B,0),MATCH(G575,'قرائت کنتور'!$1:$1,0)),0)</f>
        <v>0</v>
      </c>
      <c r="R575" s="241">
        <f t="shared" si="92"/>
        <v>0</v>
      </c>
      <c r="S575" s="241" t="str">
        <f>IFERROR(INDEX('اطلاعات انشعابات شرکتها'!A:AB,MATCH(A575,'اطلاعات انشعابات شرکتها'!A:A,0),MATCH(S$1,'اطلاعات انشعابات شرکتها'!$1:$1,0)),"---")</f>
        <v>---</v>
      </c>
      <c r="T575" s="227" t="str">
        <f t="shared" si="93"/>
        <v>---</v>
      </c>
      <c r="U575" s="45"/>
      <c r="V575" s="155" t="str">
        <f>IFERROR(INDEX('تعرفه ها'!A:Z,MATCH("بهای هر متر مکعب آب مصرفی",'تعرفه ها'!$B:$B,0),MATCH(F575,'تعرفه ها'!$2:$2,0)),"---")</f>
        <v>---</v>
      </c>
      <c r="W575" s="50" t="str">
        <f t="shared" si="94"/>
        <v>---</v>
      </c>
      <c r="X575" s="50" t="str">
        <f>IFERROR(ROUND(R575*INDEX('تعرفه ها'!A:Z,MATCH("عوارض آب به ازاء هر متر مکعب",'تعرفه ها'!$B:$B,0),MATCH(F575,'تعرفه ها'!$2:$2,0)),0),"---")</f>
        <v>---</v>
      </c>
      <c r="Y575" s="50" t="str">
        <f>IFERROR(ROUND(T575*INDEX('تعرفه ها'!A:Z,MATCH("جریمه مازاد مصرف آب به ازاء هر متر مکعب",'تعرفه ها'!$B:$B,0),MATCH(F575,'تعرفه ها'!$2:$2,0)),0),"---")</f>
        <v>---</v>
      </c>
      <c r="Z575" s="50" t="str">
        <f>IFERROR(ROUND(((W575+X575+Y575)*INDEX('تعرفه ها'!A:Z,MATCH("هزینه نگهداری و تعمیرات شبکه آب",'تعرفه ها'!$B:$B,0),MATCH(F575,'تعرفه ها'!$2:$2,0))/100),0),"---")</f>
        <v>---</v>
      </c>
      <c r="AA575" s="50" t="str">
        <f>IFERROR(IF(INDEX('اطلاعات دوره'!A:Z,MATCH(G575,'اطلاعات دوره'!C:C,0),MATCH("آب",'اطلاعات دوره'!$1:$1,0))="دارد",ROUND((W575+X575+Y575)*INDEX('تعرفه ها'!A:Z,MATCH("پیک فصلی آب",'تعرفه ها'!$B:$B,0),MATCH(F575,'تعرفه ها'!$2:$2,0))/100,0),0),"---")</f>
        <v>---</v>
      </c>
      <c r="AB575" s="50" t="str">
        <f>IFERROR(ROUND(SUM(W575+X575+Y575+Z575+AA575)*INDEX('تعرفه ها'!A:Z,MATCH("مالیات آب",'تعرفه ها'!$B:$B,0),MATCH(F575,'تعرفه ها'!$2:$2,0))/100,0),"---")</f>
        <v>---</v>
      </c>
      <c r="AC575" s="50" t="str">
        <f t="shared" si="95"/>
        <v>---</v>
      </c>
      <c r="AD575" s="50" t="str">
        <f t="shared" si="88"/>
        <v>---</v>
      </c>
      <c r="AE575" s="50" t="str">
        <f t="shared" si="96"/>
        <v>---</v>
      </c>
      <c r="AF575" s="50" t="str">
        <f t="shared" si="97"/>
        <v>---</v>
      </c>
      <c r="AG575" s="153" t="str">
        <f t="shared" si="98"/>
        <v>---</v>
      </c>
      <c r="AI575" s="183" t="str">
        <f>IFERROR(IF(INDEX(پرداخت!A:AZ,MATCH(A575&amp;" - "&amp;"آب",پرداخت!$B:$B,0),MATCH(G575,پرداخت!$1:$1,0))="نشده","نشده","شده"),"---")</f>
        <v>---</v>
      </c>
      <c r="AL575" s="144"/>
      <c r="AM575" s="144"/>
      <c r="AN575" s="30"/>
      <c r="AO575" s="30"/>
      <c r="AP575" s="30"/>
      <c r="AQ575" s="30"/>
      <c r="AR575" s="30"/>
      <c r="AS575" s="30"/>
      <c r="AT575" s="30"/>
      <c r="AU575" s="30"/>
      <c r="AV575" s="30"/>
      <c r="AW575" s="30"/>
      <c r="AX575" s="30"/>
      <c r="AY575" s="30"/>
      <c r="AZ575" s="30"/>
      <c r="BA575" s="30"/>
      <c r="BB575" s="30"/>
      <c r="BC575" s="30"/>
      <c r="BD575" s="30"/>
      <c r="BE575" s="30"/>
      <c r="BF575" s="30"/>
      <c r="BG575" s="30"/>
      <c r="BH575" s="30"/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/>
    </row>
    <row r="576" spans="1:79" ht="34.9" hidden="1" customHeight="1">
      <c r="A576" s="170"/>
      <c r="B576" s="47">
        <f>IFERROR(INDEX('اطلاعات انشعابات شرکتها'!A:BB,MATCH(A576,'اطلاعات انشعابات شرکتها'!A:A,0),MATCH(B$1,'اطلاعات انشعابات شرکتها'!$1:$1,0)),0)</f>
        <v>0</v>
      </c>
      <c r="C576" s="48">
        <f>IFERROR(INDEX('اطلاعات انشعابات شرکتها'!A:BB,MATCH(A576,'اطلاعات انشعابات شرکتها'!A:A,0),MATCH(C$1,'اطلاعات انشعابات شرکتها'!$1:$1,0)),0)</f>
        <v>0</v>
      </c>
      <c r="D576" s="45"/>
      <c r="E576" s="171"/>
      <c r="F576" s="170"/>
      <c r="G576" s="47" t="str">
        <f t="shared" si="89"/>
        <v>/</v>
      </c>
      <c r="H576" s="47">
        <f>IFERROR(INDEX('اطلاعات دوره'!A:Z,MATCH(G576,'اطلاعات دوره'!C:C,0),MATCH(H$1,'اطلاعات دوره'!$1:$1,0)),0)</f>
        <v>0</v>
      </c>
      <c r="I576" s="47">
        <f>IFERROR(INDEX('اطلاعات دوره'!A:Z,MATCH(G576,'اطلاعات دوره'!C:C,0),MATCH(I$1,'اطلاعات دوره'!$1:$1,0)),0)</f>
        <v>0</v>
      </c>
      <c r="J576" s="48">
        <f>IFERROR(INDEX('اطلاعات دوره'!A:Z,MATCH(G576,'اطلاعات دوره'!C:C,0),MATCH(J$1,'اطلاعات دوره'!$1:$1,0)),0)</f>
        <v>0</v>
      </c>
      <c r="K576" s="46"/>
      <c r="L576" s="158" t="str">
        <f>IFERROR(INDEX('اطلاعات دوره'!A:Z,MATCH(G576,'اطلاعات دوره'!C:C,0)-1,MATCH("عنوان",'اطلاعات دوره'!$1:$1,0)),"---")</f>
        <v>---</v>
      </c>
      <c r="M576" s="47" t="str">
        <f t="shared" si="90"/>
        <v>----</v>
      </c>
      <c r="N576" s="48" t="str">
        <f t="shared" si="91"/>
        <v>-/</v>
      </c>
      <c r="O576" s="45"/>
      <c r="P576" s="240">
        <f>IFERROR(INDEX('قرائت کنتور'!A:AZ,MATCH(A576&amp;"-"&amp;"آب",'قرائت کنتور'!B:B,0),MATCH(L576,'قرائت کنتور'!$1:$1,0)),0)</f>
        <v>0</v>
      </c>
      <c r="Q576" s="241">
        <f>IFERROR(INDEX('قرائت کنتور'!A:AZ,MATCH(A576&amp;"-"&amp;"آب",'قرائت کنتور'!B:B,0),MATCH(G576,'قرائت کنتور'!$1:$1,0)),0)</f>
        <v>0</v>
      </c>
      <c r="R576" s="241">
        <f t="shared" si="92"/>
        <v>0</v>
      </c>
      <c r="S576" s="241" t="str">
        <f>IFERROR(INDEX('اطلاعات انشعابات شرکتها'!A:AB,MATCH(A576,'اطلاعات انشعابات شرکتها'!A:A,0),MATCH(S$1,'اطلاعات انشعابات شرکتها'!$1:$1,0)),"---")</f>
        <v>---</v>
      </c>
      <c r="T576" s="227" t="str">
        <f t="shared" si="93"/>
        <v>---</v>
      </c>
      <c r="U576" s="45"/>
      <c r="V576" s="155" t="str">
        <f>IFERROR(INDEX('تعرفه ها'!A:Z,MATCH("بهای هر متر مکعب آب مصرفی",'تعرفه ها'!$B:$B,0),MATCH(F576,'تعرفه ها'!$2:$2,0)),"---")</f>
        <v>---</v>
      </c>
      <c r="W576" s="50" t="str">
        <f t="shared" si="94"/>
        <v>---</v>
      </c>
      <c r="X576" s="50" t="str">
        <f>IFERROR(ROUND(R576*INDEX('تعرفه ها'!A:Z,MATCH("عوارض آب به ازاء هر متر مکعب",'تعرفه ها'!$B:$B,0),MATCH(F576,'تعرفه ها'!$2:$2,0)),0),"---")</f>
        <v>---</v>
      </c>
      <c r="Y576" s="50" t="str">
        <f>IFERROR(ROUND(T576*INDEX('تعرفه ها'!A:Z,MATCH("جریمه مازاد مصرف آب به ازاء هر متر مکعب",'تعرفه ها'!$B:$B,0),MATCH(F576,'تعرفه ها'!$2:$2,0)),0),"---")</f>
        <v>---</v>
      </c>
      <c r="Z576" s="50" t="str">
        <f>IFERROR(ROUND(((W576+X576+Y576)*INDEX('تعرفه ها'!A:Z,MATCH("هزینه نگهداری و تعمیرات شبکه آب",'تعرفه ها'!$B:$B,0),MATCH(F576,'تعرفه ها'!$2:$2,0))/100),0),"---")</f>
        <v>---</v>
      </c>
      <c r="AA576" s="50" t="str">
        <f>IFERROR(IF(INDEX('اطلاعات دوره'!A:Z,MATCH(G576,'اطلاعات دوره'!C:C,0),MATCH("آب",'اطلاعات دوره'!$1:$1,0))="دارد",ROUND((W576+X576+Y576)*INDEX('تعرفه ها'!A:Z,MATCH("پیک فصلی آب",'تعرفه ها'!$B:$B,0),MATCH(F576,'تعرفه ها'!$2:$2,0))/100,0),0),"---")</f>
        <v>---</v>
      </c>
      <c r="AB576" s="50" t="str">
        <f>IFERROR(ROUND(SUM(W576+X576+Y576+Z576+AA576)*INDEX('تعرفه ها'!A:Z,MATCH("مالیات آب",'تعرفه ها'!$B:$B,0),MATCH(F576,'تعرفه ها'!$2:$2,0))/100,0),"---")</f>
        <v>---</v>
      </c>
      <c r="AC576" s="50" t="str">
        <f t="shared" si="95"/>
        <v>---</v>
      </c>
      <c r="AD576" s="50" t="str">
        <f t="shared" si="88"/>
        <v>---</v>
      </c>
      <c r="AE576" s="50" t="str">
        <f t="shared" si="96"/>
        <v>---</v>
      </c>
      <c r="AF576" s="50" t="str">
        <f t="shared" si="97"/>
        <v>---</v>
      </c>
      <c r="AG576" s="153" t="str">
        <f t="shared" si="98"/>
        <v>---</v>
      </c>
      <c r="AI576" s="183" t="str">
        <f>IFERROR(IF(INDEX(پرداخت!A:AZ,MATCH(A576&amp;" - "&amp;"آب",پرداخت!$B:$B,0),MATCH(G576,پرداخت!$1:$1,0))="نشده","نشده","شده"),"---")</f>
        <v>---</v>
      </c>
      <c r="AL576" s="144"/>
      <c r="AM576" s="144"/>
      <c r="AN576" s="30"/>
      <c r="AO576" s="30"/>
      <c r="AP576" s="30"/>
      <c r="AQ576" s="30"/>
      <c r="AR576" s="30"/>
      <c r="AS576" s="30"/>
      <c r="AT576" s="30"/>
      <c r="AU576" s="30"/>
      <c r="AV576" s="30"/>
      <c r="AW576" s="30"/>
      <c r="AX576" s="30"/>
      <c r="AY576" s="30"/>
      <c r="AZ576" s="30"/>
      <c r="BA576" s="30"/>
      <c r="BB576" s="30"/>
      <c r="BC576" s="30"/>
      <c r="BD576" s="30"/>
      <c r="BE576" s="30"/>
      <c r="BF576" s="30"/>
      <c r="BG576" s="30"/>
      <c r="BH576" s="30"/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/>
    </row>
    <row r="577" spans="1:79" ht="34.9" hidden="1" customHeight="1">
      <c r="A577" s="170"/>
      <c r="B577" s="47">
        <f>IFERROR(INDEX('اطلاعات انشعابات شرکتها'!A:BB,MATCH(A577,'اطلاعات انشعابات شرکتها'!A:A,0),MATCH(B$1,'اطلاعات انشعابات شرکتها'!$1:$1,0)),0)</f>
        <v>0</v>
      </c>
      <c r="C577" s="48">
        <f>IFERROR(INDEX('اطلاعات انشعابات شرکتها'!A:BB,MATCH(A577,'اطلاعات انشعابات شرکتها'!A:A,0),MATCH(C$1,'اطلاعات انشعابات شرکتها'!$1:$1,0)),0)</f>
        <v>0</v>
      </c>
      <c r="D577" s="45"/>
      <c r="E577" s="171"/>
      <c r="F577" s="170"/>
      <c r="G577" s="47" t="str">
        <f t="shared" si="89"/>
        <v>/</v>
      </c>
      <c r="H577" s="47">
        <f>IFERROR(INDEX('اطلاعات دوره'!A:Z,MATCH(G577,'اطلاعات دوره'!C:C,0),MATCH(H$1,'اطلاعات دوره'!$1:$1,0)),0)</f>
        <v>0</v>
      </c>
      <c r="I577" s="47">
        <f>IFERROR(INDEX('اطلاعات دوره'!A:Z,MATCH(G577,'اطلاعات دوره'!C:C,0),MATCH(I$1,'اطلاعات دوره'!$1:$1,0)),0)</f>
        <v>0</v>
      </c>
      <c r="J577" s="48">
        <f>IFERROR(INDEX('اطلاعات دوره'!A:Z,MATCH(G577,'اطلاعات دوره'!C:C,0),MATCH(J$1,'اطلاعات دوره'!$1:$1,0)),0)</f>
        <v>0</v>
      </c>
      <c r="K577" s="46"/>
      <c r="L577" s="158" t="str">
        <f>IFERROR(INDEX('اطلاعات دوره'!A:Z,MATCH(G577,'اطلاعات دوره'!C:C,0)-1,MATCH("عنوان",'اطلاعات دوره'!$1:$1,0)),"---")</f>
        <v>---</v>
      </c>
      <c r="M577" s="47" t="str">
        <f t="shared" si="90"/>
        <v>----</v>
      </c>
      <c r="N577" s="48" t="str">
        <f t="shared" si="91"/>
        <v>-/</v>
      </c>
      <c r="O577" s="45"/>
      <c r="P577" s="240">
        <f>IFERROR(INDEX('قرائت کنتور'!A:AZ,MATCH(A577&amp;"-"&amp;"آب",'قرائت کنتور'!B:B,0),MATCH(L577,'قرائت کنتور'!$1:$1,0)),0)</f>
        <v>0</v>
      </c>
      <c r="Q577" s="241">
        <f>IFERROR(INDEX('قرائت کنتور'!A:AZ,MATCH(A577&amp;"-"&amp;"آب",'قرائت کنتور'!B:B,0),MATCH(G577,'قرائت کنتور'!$1:$1,0)),0)</f>
        <v>0</v>
      </c>
      <c r="R577" s="241">
        <f t="shared" si="92"/>
        <v>0</v>
      </c>
      <c r="S577" s="241" t="str">
        <f>IFERROR(INDEX('اطلاعات انشعابات شرکتها'!A:AB,MATCH(A577,'اطلاعات انشعابات شرکتها'!A:A,0),MATCH(S$1,'اطلاعات انشعابات شرکتها'!$1:$1,0)),"---")</f>
        <v>---</v>
      </c>
      <c r="T577" s="227" t="str">
        <f t="shared" si="93"/>
        <v>---</v>
      </c>
      <c r="U577" s="45"/>
      <c r="V577" s="155" t="str">
        <f>IFERROR(INDEX('تعرفه ها'!A:Z,MATCH("بهای هر متر مکعب آب مصرفی",'تعرفه ها'!$B:$B,0),MATCH(F577,'تعرفه ها'!$2:$2,0)),"---")</f>
        <v>---</v>
      </c>
      <c r="W577" s="50" t="str">
        <f t="shared" si="94"/>
        <v>---</v>
      </c>
      <c r="X577" s="50" t="str">
        <f>IFERROR(ROUND(R577*INDEX('تعرفه ها'!A:Z,MATCH("عوارض آب به ازاء هر متر مکعب",'تعرفه ها'!$B:$B,0),MATCH(F577,'تعرفه ها'!$2:$2,0)),0),"---")</f>
        <v>---</v>
      </c>
      <c r="Y577" s="50" t="str">
        <f>IFERROR(ROUND(T577*INDEX('تعرفه ها'!A:Z,MATCH("جریمه مازاد مصرف آب به ازاء هر متر مکعب",'تعرفه ها'!$B:$B,0),MATCH(F577,'تعرفه ها'!$2:$2,0)),0),"---")</f>
        <v>---</v>
      </c>
      <c r="Z577" s="50" t="str">
        <f>IFERROR(ROUND(((W577+X577+Y577)*INDEX('تعرفه ها'!A:Z,MATCH("هزینه نگهداری و تعمیرات شبکه آب",'تعرفه ها'!$B:$B,0),MATCH(F577,'تعرفه ها'!$2:$2,0))/100),0),"---")</f>
        <v>---</v>
      </c>
      <c r="AA577" s="50" t="str">
        <f>IFERROR(IF(INDEX('اطلاعات دوره'!A:Z,MATCH(G577,'اطلاعات دوره'!C:C,0),MATCH("آب",'اطلاعات دوره'!$1:$1,0))="دارد",ROUND((W577+X577+Y577)*INDEX('تعرفه ها'!A:Z,MATCH("پیک فصلی آب",'تعرفه ها'!$B:$B,0),MATCH(F577,'تعرفه ها'!$2:$2,0))/100,0),0),"---")</f>
        <v>---</v>
      </c>
      <c r="AB577" s="50" t="str">
        <f>IFERROR(ROUND(SUM(W577+X577+Y577+Z577+AA577)*INDEX('تعرفه ها'!A:Z,MATCH("مالیات آب",'تعرفه ها'!$B:$B,0),MATCH(F577,'تعرفه ها'!$2:$2,0))/100,0),"---")</f>
        <v>---</v>
      </c>
      <c r="AC577" s="50" t="str">
        <f t="shared" si="95"/>
        <v>---</v>
      </c>
      <c r="AD577" s="50" t="str">
        <f t="shared" ref="AD577:AD640" si="99">IFERROR(IF(VLOOKUP(M577,N:AJ,22,0)="شده",VLOOKUP(M577,N:AJ,19,0),VLOOKUP(M577,N:AJ,18,0)),"---")</f>
        <v>---</v>
      </c>
      <c r="AE577" s="50" t="str">
        <f t="shared" si="96"/>
        <v>---</v>
      </c>
      <c r="AF577" s="50" t="str">
        <f t="shared" si="97"/>
        <v>---</v>
      </c>
      <c r="AG577" s="153" t="str">
        <f t="shared" si="98"/>
        <v>---</v>
      </c>
      <c r="AI577" s="183" t="str">
        <f>IFERROR(IF(INDEX(پرداخت!A:AZ,MATCH(A577&amp;" - "&amp;"آب",پرداخت!$B:$B,0),MATCH(G577,پرداخت!$1:$1,0))="نشده","نشده","شده"),"---")</f>
        <v>---</v>
      </c>
      <c r="AL577" s="144"/>
      <c r="AM577" s="144"/>
      <c r="AN577" s="30"/>
      <c r="AO577" s="30"/>
      <c r="AP577" s="30"/>
      <c r="AQ577" s="30"/>
      <c r="AR577" s="30"/>
      <c r="AS577" s="30"/>
      <c r="AT577" s="30"/>
      <c r="AU577" s="30"/>
      <c r="AV577" s="30"/>
      <c r="AW577" s="30"/>
      <c r="AX577" s="30"/>
      <c r="AY577" s="30"/>
      <c r="AZ577" s="30"/>
      <c r="BA577" s="30"/>
      <c r="BB577" s="30"/>
      <c r="BC577" s="30"/>
      <c r="BD577" s="30"/>
      <c r="BE577" s="30"/>
      <c r="BF577" s="30"/>
      <c r="BG577" s="30"/>
      <c r="BH577" s="30"/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/>
    </row>
    <row r="578" spans="1:79" ht="34.9" hidden="1" customHeight="1">
      <c r="A578" s="170"/>
      <c r="B578" s="47">
        <f>IFERROR(INDEX('اطلاعات انشعابات شرکتها'!A:BB,MATCH(A578,'اطلاعات انشعابات شرکتها'!A:A,0),MATCH(B$1,'اطلاعات انشعابات شرکتها'!$1:$1,0)),0)</f>
        <v>0</v>
      </c>
      <c r="C578" s="48">
        <f>IFERROR(INDEX('اطلاعات انشعابات شرکتها'!A:BB,MATCH(A578,'اطلاعات انشعابات شرکتها'!A:A,0),MATCH(C$1,'اطلاعات انشعابات شرکتها'!$1:$1,0)),0)</f>
        <v>0</v>
      </c>
      <c r="D578" s="45"/>
      <c r="E578" s="171"/>
      <c r="F578" s="170"/>
      <c r="G578" s="47" t="str">
        <f t="shared" ref="G578:G641" si="100">F578&amp;"/"&amp;E578</f>
        <v>/</v>
      </c>
      <c r="H578" s="47">
        <f>IFERROR(INDEX('اطلاعات دوره'!A:Z,MATCH(G578,'اطلاعات دوره'!C:C,0),MATCH(H$1,'اطلاعات دوره'!$1:$1,0)),0)</f>
        <v>0</v>
      </c>
      <c r="I578" s="47">
        <f>IFERROR(INDEX('اطلاعات دوره'!A:Z,MATCH(G578,'اطلاعات دوره'!C:C,0),MATCH(I$1,'اطلاعات دوره'!$1:$1,0)),0)</f>
        <v>0</v>
      </c>
      <c r="J578" s="48">
        <f>IFERROR(INDEX('اطلاعات دوره'!A:Z,MATCH(G578,'اطلاعات دوره'!C:C,0),MATCH(J$1,'اطلاعات دوره'!$1:$1,0)),0)</f>
        <v>0</v>
      </c>
      <c r="K578" s="46"/>
      <c r="L578" s="158" t="str">
        <f>IFERROR(INDEX('اطلاعات دوره'!A:Z,MATCH(G578,'اطلاعات دوره'!C:C,0)-1,MATCH("عنوان",'اطلاعات دوره'!$1:$1,0)),"---")</f>
        <v>---</v>
      </c>
      <c r="M578" s="47" t="str">
        <f t="shared" ref="M578:M641" si="101">A578&amp;"-"&amp;L578</f>
        <v>----</v>
      </c>
      <c r="N578" s="48" t="str">
        <f t="shared" ref="N578:N641" si="102">A578&amp;"-"&amp;G578</f>
        <v>-/</v>
      </c>
      <c r="O578" s="45"/>
      <c r="P578" s="240">
        <f>IFERROR(INDEX('قرائت کنتور'!A:AZ,MATCH(A578&amp;"-"&amp;"آب",'قرائت کنتور'!B:B,0),MATCH(L578,'قرائت کنتور'!$1:$1,0)),0)</f>
        <v>0</v>
      </c>
      <c r="Q578" s="241">
        <f>IFERROR(INDEX('قرائت کنتور'!A:AZ,MATCH(A578&amp;"-"&amp;"آب",'قرائت کنتور'!B:B,0),MATCH(G578,'قرائت کنتور'!$1:$1,0)),0)</f>
        <v>0</v>
      </c>
      <c r="R578" s="241">
        <f t="shared" ref="R578:R641" si="103">IFERROR(Q578-P578,"---")</f>
        <v>0</v>
      </c>
      <c r="S578" s="241" t="str">
        <f>IFERROR(INDEX('اطلاعات انشعابات شرکتها'!A:AB,MATCH(A578,'اطلاعات انشعابات شرکتها'!A:A,0),MATCH(S$1,'اطلاعات انشعابات شرکتها'!$1:$1,0)),"---")</f>
        <v>---</v>
      </c>
      <c r="T578" s="227" t="str">
        <f t="shared" ref="T578:T641" si="104">IFERROR(IF((R578-(J578*S578/30))&gt;0,(R578-(J578*S578/30)),0),"---")</f>
        <v>---</v>
      </c>
      <c r="U578" s="45"/>
      <c r="V578" s="155" t="str">
        <f>IFERROR(INDEX('تعرفه ها'!A:Z,MATCH("بهای هر متر مکعب آب مصرفی",'تعرفه ها'!$B:$B,0),MATCH(F578,'تعرفه ها'!$2:$2,0)),"---")</f>
        <v>---</v>
      </c>
      <c r="W578" s="50" t="str">
        <f t="shared" ref="W578:W641" si="105">IFERROR(ROUND(R578*V578,0),"---")</f>
        <v>---</v>
      </c>
      <c r="X578" s="50" t="str">
        <f>IFERROR(ROUND(R578*INDEX('تعرفه ها'!A:Z,MATCH("عوارض آب به ازاء هر متر مکعب",'تعرفه ها'!$B:$B,0),MATCH(F578,'تعرفه ها'!$2:$2,0)),0),"---")</f>
        <v>---</v>
      </c>
      <c r="Y578" s="50" t="str">
        <f>IFERROR(ROUND(T578*INDEX('تعرفه ها'!A:Z,MATCH("جریمه مازاد مصرف آب به ازاء هر متر مکعب",'تعرفه ها'!$B:$B,0),MATCH(F578,'تعرفه ها'!$2:$2,0)),0),"---")</f>
        <v>---</v>
      </c>
      <c r="Z578" s="50" t="str">
        <f>IFERROR(ROUND(((W578+X578+Y578)*INDEX('تعرفه ها'!A:Z,MATCH("هزینه نگهداری و تعمیرات شبکه آب",'تعرفه ها'!$B:$B,0),MATCH(F578,'تعرفه ها'!$2:$2,0))/100),0),"---")</f>
        <v>---</v>
      </c>
      <c r="AA578" s="50" t="str">
        <f>IFERROR(IF(INDEX('اطلاعات دوره'!A:Z,MATCH(G578,'اطلاعات دوره'!C:C,0),MATCH("آب",'اطلاعات دوره'!$1:$1,0))="دارد",ROUND((W578+X578+Y578)*INDEX('تعرفه ها'!A:Z,MATCH("پیک فصلی آب",'تعرفه ها'!$B:$B,0),MATCH(F578,'تعرفه ها'!$2:$2,0))/100,0),0),"---")</f>
        <v>---</v>
      </c>
      <c r="AB578" s="50" t="str">
        <f>IFERROR(ROUND(SUM(W578+X578+Y578+Z578+AA578)*INDEX('تعرفه ها'!A:Z,MATCH("مالیات آب",'تعرفه ها'!$B:$B,0),MATCH(F578,'تعرفه ها'!$2:$2,0))/100,0),"---")</f>
        <v>---</v>
      </c>
      <c r="AC578" s="50" t="str">
        <f t="shared" ref="AC578:AC641" si="106">IFERROR((W578+X578+Y578+Z578+AA578+AB578),"---")</f>
        <v>---</v>
      </c>
      <c r="AD578" s="50" t="str">
        <f t="shared" si="99"/>
        <v>---</v>
      </c>
      <c r="AE578" s="50" t="str">
        <f t="shared" ref="AE578:AE641" si="107">IFERROR(AC578+AD578,"---")</f>
        <v>---</v>
      </c>
      <c r="AF578" s="50" t="str">
        <f t="shared" ref="AF578:AF641" si="108">IFERROR(INT(RIGHT(AE578,3)),"---")</f>
        <v>---</v>
      </c>
      <c r="AG578" s="153" t="str">
        <f t="shared" ref="AG578:AG641" si="109">IFERROR(AE578-AF578,"---")</f>
        <v>---</v>
      </c>
      <c r="AI578" s="183" t="str">
        <f>IFERROR(IF(INDEX(پرداخت!A:AZ,MATCH(A578&amp;" - "&amp;"آب",پرداخت!$B:$B,0),MATCH(G578,پرداخت!$1:$1,0))="نشده","نشده","شده"),"---")</f>
        <v>---</v>
      </c>
      <c r="AL578" s="144"/>
      <c r="AM578" s="144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</row>
    <row r="579" spans="1:79" ht="34.9" hidden="1" customHeight="1">
      <c r="A579" s="170"/>
      <c r="B579" s="47">
        <f>IFERROR(INDEX('اطلاعات انشعابات شرکتها'!A:BB,MATCH(A579,'اطلاعات انشعابات شرکتها'!A:A,0),MATCH(B$1,'اطلاعات انشعابات شرکتها'!$1:$1,0)),0)</f>
        <v>0</v>
      </c>
      <c r="C579" s="48">
        <f>IFERROR(INDEX('اطلاعات انشعابات شرکتها'!A:BB,MATCH(A579,'اطلاعات انشعابات شرکتها'!A:A,0),MATCH(C$1,'اطلاعات انشعابات شرکتها'!$1:$1,0)),0)</f>
        <v>0</v>
      </c>
      <c r="D579" s="45"/>
      <c r="E579" s="171"/>
      <c r="F579" s="170"/>
      <c r="G579" s="47" t="str">
        <f t="shared" si="100"/>
        <v>/</v>
      </c>
      <c r="H579" s="47">
        <f>IFERROR(INDEX('اطلاعات دوره'!A:Z,MATCH(G579,'اطلاعات دوره'!C:C,0),MATCH(H$1,'اطلاعات دوره'!$1:$1,0)),0)</f>
        <v>0</v>
      </c>
      <c r="I579" s="47">
        <f>IFERROR(INDEX('اطلاعات دوره'!A:Z,MATCH(G579,'اطلاعات دوره'!C:C,0),MATCH(I$1,'اطلاعات دوره'!$1:$1,0)),0)</f>
        <v>0</v>
      </c>
      <c r="J579" s="48">
        <f>IFERROR(INDEX('اطلاعات دوره'!A:Z,MATCH(G579,'اطلاعات دوره'!C:C,0),MATCH(J$1,'اطلاعات دوره'!$1:$1,0)),0)</f>
        <v>0</v>
      </c>
      <c r="K579" s="46"/>
      <c r="L579" s="158" t="str">
        <f>IFERROR(INDEX('اطلاعات دوره'!A:Z,MATCH(G579,'اطلاعات دوره'!C:C,0)-1,MATCH("عنوان",'اطلاعات دوره'!$1:$1,0)),"---")</f>
        <v>---</v>
      </c>
      <c r="M579" s="47" t="str">
        <f t="shared" si="101"/>
        <v>----</v>
      </c>
      <c r="N579" s="48" t="str">
        <f t="shared" si="102"/>
        <v>-/</v>
      </c>
      <c r="O579" s="45"/>
      <c r="P579" s="240">
        <f>IFERROR(INDEX('قرائت کنتور'!A:AZ,MATCH(A579&amp;"-"&amp;"آب",'قرائت کنتور'!B:B,0),MATCH(L579,'قرائت کنتور'!$1:$1,0)),0)</f>
        <v>0</v>
      </c>
      <c r="Q579" s="241">
        <f>IFERROR(INDEX('قرائت کنتور'!A:AZ,MATCH(A579&amp;"-"&amp;"آب",'قرائت کنتور'!B:B,0),MATCH(G579,'قرائت کنتور'!$1:$1,0)),0)</f>
        <v>0</v>
      </c>
      <c r="R579" s="241">
        <f t="shared" si="103"/>
        <v>0</v>
      </c>
      <c r="S579" s="241" t="str">
        <f>IFERROR(INDEX('اطلاعات انشعابات شرکتها'!A:AB,MATCH(A579,'اطلاعات انشعابات شرکتها'!A:A,0),MATCH(S$1,'اطلاعات انشعابات شرکتها'!$1:$1,0)),"---")</f>
        <v>---</v>
      </c>
      <c r="T579" s="227" t="str">
        <f t="shared" si="104"/>
        <v>---</v>
      </c>
      <c r="U579" s="45"/>
      <c r="V579" s="155" t="str">
        <f>IFERROR(INDEX('تعرفه ها'!A:Z,MATCH("بهای هر متر مکعب آب مصرفی",'تعرفه ها'!$B:$B,0),MATCH(F579,'تعرفه ها'!$2:$2,0)),"---")</f>
        <v>---</v>
      </c>
      <c r="W579" s="50" t="str">
        <f t="shared" si="105"/>
        <v>---</v>
      </c>
      <c r="X579" s="50" t="str">
        <f>IFERROR(ROUND(R579*INDEX('تعرفه ها'!A:Z,MATCH("عوارض آب به ازاء هر متر مکعب",'تعرفه ها'!$B:$B,0),MATCH(F579,'تعرفه ها'!$2:$2,0)),0),"---")</f>
        <v>---</v>
      </c>
      <c r="Y579" s="50" t="str">
        <f>IFERROR(ROUND(T579*INDEX('تعرفه ها'!A:Z,MATCH("جریمه مازاد مصرف آب به ازاء هر متر مکعب",'تعرفه ها'!$B:$B,0),MATCH(F579,'تعرفه ها'!$2:$2,0)),0),"---")</f>
        <v>---</v>
      </c>
      <c r="Z579" s="50" t="str">
        <f>IFERROR(ROUND(((W579+X579+Y579)*INDEX('تعرفه ها'!A:Z,MATCH("هزینه نگهداری و تعمیرات شبکه آب",'تعرفه ها'!$B:$B,0),MATCH(F579,'تعرفه ها'!$2:$2,0))/100),0),"---")</f>
        <v>---</v>
      </c>
      <c r="AA579" s="50" t="str">
        <f>IFERROR(IF(INDEX('اطلاعات دوره'!A:Z,MATCH(G579,'اطلاعات دوره'!C:C,0),MATCH("آب",'اطلاعات دوره'!$1:$1,0))="دارد",ROUND((W579+X579+Y579)*INDEX('تعرفه ها'!A:Z,MATCH("پیک فصلی آب",'تعرفه ها'!$B:$B,0),MATCH(F579,'تعرفه ها'!$2:$2,0))/100,0),0),"---")</f>
        <v>---</v>
      </c>
      <c r="AB579" s="50" t="str">
        <f>IFERROR(ROUND(SUM(W579+X579+Y579+Z579+AA579)*INDEX('تعرفه ها'!A:Z,MATCH("مالیات آب",'تعرفه ها'!$B:$B,0),MATCH(F579,'تعرفه ها'!$2:$2,0))/100,0),"---")</f>
        <v>---</v>
      </c>
      <c r="AC579" s="50" t="str">
        <f t="shared" si="106"/>
        <v>---</v>
      </c>
      <c r="AD579" s="50" t="str">
        <f t="shared" si="99"/>
        <v>---</v>
      </c>
      <c r="AE579" s="50" t="str">
        <f t="shared" si="107"/>
        <v>---</v>
      </c>
      <c r="AF579" s="50" t="str">
        <f t="shared" si="108"/>
        <v>---</v>
      </c>
      <c r="AG579" s="153" t="str">
        <f t="shared" si="109"/>
        <v>---</v>
      </c>
      <c r="AI579" s="183" t="str">
        <f>IFERROR(IF(INDEX(پرداخت!A:AZ,MATCH(A579&amp;" - "&amp;"آب",پرداخت!$B:$B,0),MATCH(G579,پرداخت!$1:$1,0))="نشده","نشده","شده"),"---")</f>
        <v>---</v>
      </c>
      <c r="AL579" s="144"/>
      <c r="AM579" s="144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/>
      <c r="AZ579" s="30"/>
      <c r="BA579" s="30"/>
      <c r="BB579" s="30"/>
      <c r="BC579" s="30"/>
      <c r="BD579" s="30"/>
      <c r="BE579" s="30"/>
      <c r="BF579" s="30"/>
      <c r="BG579" s="30"/>
      <c r="BH579" s="30"/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/>
    </row>
    <row r="580" spans="1:79" ht="34.9" hidden="1" customHeight="1">
      <c r="A580" s="170"/>
      <c r="B580" s="47">
        <f>IFERROR(INDEX('اطلاعات انشعابات شرکتها'!A:BB,MATCH(A580,'اطلاعات انشعابات شرکتها'!A:A,0),MATCH(B$1,'اطلاعات انشعابات شرکتها'!$1:$1,0)),0)</f>
        <v>0</v>
      </c>
      <c r="C580" s="48">
        <f>IFERROR(INDEX('اطلاعات انشعابات شرکتها'!A:BB,MATCH(A580,'اطلاعات انشعابات شرکتها'!A:A,0),MATCH(C$1,'اطلاعات انشعابات شرکتها'!$1:$1,0)),0)</f>
        <v>0</v>
      </c>
      <c r="D580" s="45"/>
      <c r="E580" s="171"/>
      <c r="F580" s="170"/>
      <c r="G580" s="47" t="str">
        <f t="shared" si="100"/>
        <v>/</v>
      </c>
      <c r="H580" s="47">
        <f>IFERROR(INDEX('اطلاعات دوره'!A:Z,MATCH(G580,'اطلاعات دوره'!C:C,0),MATCH(H$1,'اطلاعات دوره'!$1:$1,0)),0)</f>
        <v>0</v>
      </c>
      <c r="I580" s="47">
        <f>IFERROR(INDEX('اطلاعات دوره'!A:Z,MATCH(G580,'اطلاعات دوره'!C:C,0),MATCH(I$1,'اطلاعات دوره'!$1:$1,0)),0)</f>
        <v>0</v>
      </c>
      <c r="J580" s="48">
        <f>IFERROR(INDEX('اطلاعات دوره'!A:Z,MATCH(G580,'اطلاعات دوره'!C:C,0),MATCH(J$1,'اطلاعات دوره'!$1:$1,0)),0)</f>
        <v>0</v>
      </c>
      <c r="K580" s="46"/>
      <c r="L580" s="158" t="str">
        <f>IFERROR(INDEX('اطلاعات دوره'!A:Z,MATCH(G580,'اطلاعات دوره'!C:C,0)-1,MATCH("عنوان",'اطلاعات دوره'!$1:$1,0)),"---")</f>
        <v>---</v>
      </c>
      <c r="M580" s="47" t="str">
        <f t="shared" si="101"/>
        <v>----</v>
      </c>
      <c r="N580" s="48" t="str">
        <f t="shared" si="102"/>
        <v>-/</v>
      </c>
      <c r="O580" s="45"/>
      <c r="P580" s="240">
        <f>IFERROR(INDEX('قرائت کنتور'!A:AZ,MATCH(A580&amp;"-"&amp;"آب",'قرائت کنتور'!B:B,0),MATCH(L580,'قرائت کنتور'!$1:$1,0)),0)</f>
        <v>0</v>
      </c>
      <c r="Q580" s="241">
        <f>IFERROR(INDEX('قرائت کنتور'!A:AZ,MATCH(A580&amp;"-"&amp;"آب",'قرائت کنتور'!B:B,0),MATCH(G580,'قرائت کنتور'!$1:$1,0)),0)</f>
        <v>0</v>
      </c>
      <c r="R580" s="241">
        <f t="shared" si="103"/>
        <v>0</v>
      </c>
      <c r="S580" s="241" t="str">
        <f>IFERROR(INDEX('اطلاعات انشعابات شرکتها'!A:AB,MATCH(A580,'اطلاعات انشعابات شرکتها'!A:A,0),MATCH(S$1,'اطلاعات انشعابات شرکتها'!$1:$1,0)),"---")</f>
        <v>---</v>
      </c>
      <c r="T580" s="227" t="str">
        <f t="shared" si="104"/>
        <v>---</v>
      </c>
      <c r="U580" s="45"/>
      <c r="V580" s="155" t="str">
        <f>IFERROR(INDEX('تعرفه ها'!A:Z,MATCH("بهای هر متر مکعب آب مصرفی",'تعرفه ها'!$B:$B,0),MATCH(F580,'تعرفه ها'!$2:$2,0)),"---")</f>
        <v>---</v>
      </c>
      <c r="W580" s="50" t="str">
        <f t="shared" si="105"/>
        <v>---</v>
      </c>
      <c r="X580" s="50" t="str">
        <f>IFERROR(ROUND(R580*INDEX('تعرفه ها'!A:Z,MATCH("عوارض آب به ازاء هر متر مکعب",'تعرفه ها'!$B:$B,0),MATCH(F580,'تعرفه ها'!$2:$2,0)),0),"---")</f>
        <v>---</v>
      </c>
      <c r="Y580" s="50" t="str">
        <f>IFERROR(ROUND(T580*INDEX('تعرفه ها'!A:Z,MATCH("جریمه مازاد مصرف آب به ازاء هر متر مکعب",'تعرفه ها'!$B:$B,0),MATCH(F580,'تعرفه ها'!$2:$2,0)),0),"---")</f>
        <v>---</v>
      </c>
      <c r="Z580" s="50" t="str">
        <f>IFERROR(ROUND(((W580+X580+Y580)*INDEX('تعرفه ها'!A:Z,MATCH("هزینه نگهداری و تعمیرات شبکه آب",'تعرفه ها'!$B:$B,0),MATCH(F580,'تعرفه ها'!$2:$2,0))/100),0),"---")</f>
        <v>---</v>
      </c>
      <c r="AA580" s="50" t="str">
        <f>IFERROR(IF(INDEX('اطلاعات دوره'!A:Z,MATCH(G580,'اطلاعات دوره'!C:C,0),MATCH("آب",'اطلاعات دوره'!$1:$1,0))="دارد",ROUND((W580+X580+Y580)*INDEX('تعرفه ها'!A:Z,MATCH("پیک فصلی آب",'تعرفه ها'!$B:$B,0),MATCH(F580,'تعرفه ها'!$2:$2,0))/100,0),0),"---")</f>
        <v>---</v>
      </c>
      <c r="AB580" s="50" t="str">
        <f>IFERROR(ROUND(SUM(W580+X580+Y580+Z580+AA580)*INDEX('تعرفه ها'!A:Z,MATCH("مالیات آب",'تعرفه ها'!$B:$B,0),MATCH(F580,'تعرفه ها'!$2:$2,0))/100,0),"---")</f>
        <v>---</v>
      </c>
      <c r="AC580" s="50" t="str">
        <f t="shared" si="106"/>
        <v>---</v>
      </c>
      <c r="AD580" s="50" t="str">
        <f t="shared" si="99"/>
        <v>---</v>
      </c>
      <c r="AE580" s="50" t="str">
        <f t="shared" si="107"/>
        <v>---</v>
      </c>
      <c r="AF580" s="50" t="str">
        <f t="shared" si="108"/>
        <v>---</v>
      </c>
      <c r="AG580" s="153" t="str">
        <f t="shared" si="109"/>
        <v>---</v>
      </c>
      <c r="AI580" s="183" t="str">
        <f>IFERROR(IF(INDEX(پرداخت!A:AZ,MATCH(A580&amp;" - "&amp;"آب",پرداخت!$B:$B,0),MATCH(G580,پرداخت!$1:$1,0))="نشده","نشده","شده"),"---")</f>
        <v>---</v>
      </c>
      <c r="AL580" s="144"/>
      <c r="AM580" s="144"/>
      <c r="AN580" s="30"/>
      <c r="AO580" s="30"/>
      <c r="AP580" s="30"/>
      <c r="AQ580" s="30"/>
      <c r="AR580" s="30"/>
      <c r="AS580" s="30"/>
      <c r="AT580" s="30"/>
      <c r="AU580" s="30"/>
      <c r="AV580" s="30"/>
      <c r="AW580" s="30"/>
      <c r="AX580" s="30"/>
      <c r="AY580" s="30"/>
      <c r="AZ580" s="30"/>
      <c r="BA580" s="30"/>
      <c r="BB580" s="30"/>
      <c r="BC580" s="30"/>
      <c r="BD580" s="30"/>
      <c r="BE580" s="30"/>
      <c r="BF580" s="30"/>
      <c r="BG580" s="30"/>
      <c r="BH580" s="30"/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30"/>
      <c r="BT580" s="30"/>
      <c r="BU580" s="30"/>
      <c r="BV580" s="30"/>
      <c r="BW580" s="30"/>
      <c r="BX580" s="30"/>
      <c r="BY580" s="30"/>
      <c r="BZ580" s="30"/>
      <c r="CA580" s="30"/>
    </row>
    <row r="581" spans="1:79" ht="34.9" hidden="1" customHeight="1">
      <c r="A581" s="170"/>
      <c r="B581" s="47">
        <f>IFERROR(INDEX('اطلاعات انشعابات شرکتها'!A:BB,MATCH(A581,'اطلاعات انشعابات شرکتها'!A:A,0),MATCH(B$1,'اطلاعات انشعابات شرکتها'!$1:$1,0)),0)</f>
        <v>0</v>
      </c>
      <c r="C581" s="48">
        <f>IFERROR(INDEX('اطلاعات انشعابات شرکتها'!A:BB,MATCH(A581,'اطلاعات انشعابات شرکتها'!A:A,0),MATCH(C$1,'اطلاعات انشعابات شرکتها'!$1:$1,0)),0)</f>
        <v>0</v>
      </c>
      <c r="D581" s="45"/>
      <c r="E581" s="171"/>
      <c r="F581" s="170"/>
      <c r="G581" s="47" t="str">
        <f t="shared" si="100"/>
        <v>/</v>
      </c>
      <c r="H581" s="47">
        <f>IFERROR(INDEX('اطلاعات دوره'!A:Z,MATCH(G581,'اطلاعات دوره'!C:C,0),MATCH(H$1,'اطلاعات دوره'!$1:$1,0)),0)</f>
        <v>0</v>
      </c>
      <c r="I581" s="47">
        <f>IFERROR(INDEX('اطلاعات دوره'!A:Z,MATCH(G581,'اطلاعات دوره'!C:C,0),MATCH(I$1,'اطلاعات دوره'!$1:$1,0)),0)</f>
        <v>0</v>
      </c>
      <c r="J581" s="48">
        <f>IFERROR(INDEX('اطلاعات دوره'!A:Z,MATCH(G581,'اطلاعات دوره'!C:C,0),MATCH(J$1,'اطلاعات دوره'!$1:$1,0)),0)</f>
        <v>0</v>
      </c>
      <c r="K581" s="46"/>
      <c r="L581" s="158" t="str">
        <f>IFERROR(INDEX('اطلاعات دوره'!A:Z,MATCH(G581,'اطلاعات دوره'!C:C,0)-1,MATCH("عنوان",'اطلاعات دوره'!$1:$1,0)),"---")</f>
        <v>---</v>
      </c>
      <c r="M581" s="47" t="str">
        <f t="shared" si="101"/>
        <v>----</v>
      </c>
      <c r="N581" s="48" t="str">
        <f t="shared" si="102"/>
        <v>-/</v>
      </c>
      <c r="O581" s="45"/>
      <c r="P581" s="240">
        <f>IFERROR(INDEX('قرائت کنتور'!A:AZ,MATCH(A581&amp;"-"&amp;"آب",'قرائت کنتور'!B:B,0),MATCH(L581,'قرائت کنتور'!$1:$1,0)),0)</f>
        <v>0</v>
      </c>
      <c r="Q581" s="241">
        <f>IFERROR(INDEX('قرائت کنتور'!A:AZ,MATCH(A581&amp;"-"&amp;"آب",'قرائت کنتور'!B:B,0),MATCH(G581,'قرائت کنتور'!$1:$1,0)),0)</f>
        <v>0</v>
      </c>
      <c r="R581" s="241">
        <f t="shared" si="103"/>
        <v>0</v>
      </c>
      <c r="S581" s="241" t="str">
        <f>IFERROR(INDEX('اطلاعات انشعابات شرکتها'!A:AB,MATCH(A581,'اطلاعات انشعابات شرکتها'!A:A,0),MATCH(S$1,'اطلاعات انشعابات شرکتها'!$1:$1,0)),"---")</f>
        <v>---</v>
      </c>
      <c r="T581" s="227" t="str">
        <f t="shared" si="104"/>
        <v>---</v>
      </c>
      <c r="U581" s="45"/>
      <c r="V581" s="155" t="str">
        <f>IFERROR(INDEX('تعرفه ها'!A:Z,MATCH("بهای هر متر مکعب آب مصرفی",'تعرفه ها'!$B:$B,0),MATCH(F581,'تعرفه ها'!$2:$2,0)),"---")</f>
        <v>---</v>
      </c>
      <c r="W581" s="50" t="str">
        <f t="shared" si="105"/>
        <v>---</v>
      </c>
      <c r="X581" s="50" t="str">
        <f>IFERROR(ROUND(R581*INDEX('تعرفه ها'!A:Z,MATCH("عوارض آب به ازاء هر متر مکعب",'تعرفه ها'!$B:$B,0),MATCH(F581,'تعرفه ها'!$2:$2,0)),0),"---")</f>
        <v>---</v>
      </c>
      <c r="Y581" s="50" t="str">
        <f>IFERROR(ROUND(T581*INDEX('تعرفه ها'!A:Z,MATCH("جریمه مازاد مصرف آب به ازاء هر متر مکعب",'تعرفه ها'!$B:$B,0),MATCH(F581,'تعرفه ها'!$2:$2,0)),0),"---")</f>
        <v>---</v>
      </c>
      <c r="Z581" s="50" t="str">
        <f>IFERROR(ROUND(((W581+X581+Y581)*INDEX('تعرفه ها'!A:Z,MATCH("هزینه نگهداری و تعمیرات شبکه آب",'تعرفه ها'!$B:$B,0),MATCH(F581,'تعرفه ها'!$2:$2,0))/100),0),"---")</f>
        <v>---</v>
      </c>
      <c r="AA581" s="50" t="str">
        <f>IFERROR(IF(INDEX('اطلاعات دوره'!A:Z,MATCH(G581,'اطلاعات دوره'!C:C,0),MATCH("آب",'اطلاعات دوره'!$1:$1,0))="دارد",ROUND((W581+X581+Y581)*INDEX('تعرفه ها'!A:Z,MATCH("پیک فصلی آب",'تعرفه ها'!$B:$B,0),MATCH(F581,'تعرفه ها'!$2:$2,0))/100,0),0),"---")</f>
        <v>---</v>
      </c>
      <c r="AB581" s="50" t="str">
        <f>IFERROR(ROUND(SUM(W581+X581+Y581+Z581+AA581)*INDEX('تعرفه ها'!A:Z,MATCH("مالیات آب",'تعرفه ها'!$B:$B,0),MATCH(F581,'تعرفه ها'!$2:$2,0))/100,0),"---")</f>
        <v>---</v>
      </c>
      <c r="AC581" s="50" t="str">
        <f t="shared" si="106"/>
        <v>---</v>
      </c>
      <c r="AD581" s="50" t="str">
        <f t="shared" si="99"/>
        <v>---</v>
      </c>
      <c r="AE581" s="50" t="str">
        <f t="shared" si="107"/>
        <v>---</v>
      </c>
      <c r="AF581" s="50" t="str">
        <f t="shared" si="108"/>
        <v>---</v>
      </c>
      <c r="AG581" s="153" t="str">
        <f t="shared" si="109"/>
        <v>---</v>
      </c>
      <c r="AI581" s="183" t="str">
        <f>IFERROR(IF(INDEX(پرداخت!A:AZ,MATCH(A581&amp;" - "&amp;"آب",پرداخت!$B:$B,0),MATCH(G581,پرداخت!$1:$1,0))="نشده","نشده","شده"),"---")</f>
        <v>---</v>
      </c>
      <c r="AL581" s="144"/>
      <c r="AM581" s="144"/>
      <c r="AN581" s="30"/>
      <c r="AO581" s="30"/>
      <c r="AP581" s="30"/>
      <c r="AQ581" s="30"/>
      <c r="AR581" s="30"/>
      <c r="AS581" s="30"/>
      <c r="AT581" s="30"/>
      <c r="AU581" s="30"/>
      <c r="AV581" s="30"/>
      <c r="AW581" s="30"/>
      <c r="AX581" s="30"/>
      <c r="AY581" s="30"/>
      <c r="AZ581" s="30"/>
      <c r="BA581" s="30"/>
      <c r="BB581" s="30"/>
      <c r="BC581" s="30"/>
      <c r="BD581" s="30"/>
      <c r="BE581" s="30"/>
      <c r="BF581" s="30"/>
      <c r="BG581" s="30"/>
      <c r="BH581" s="30"/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30"/>
      <c r="BT581" s="30"/>
      <c r="BU581" s="30"/>
      <c r="BV581" s="30"/>
      <c r="BW581" s="30"/>
      <c r="BX581" s="30"/>
      <c r="BY581" s="30"/>
      <c r="BZ581" s="30"/>
      <c r="CA581" s="30"/>
    </row>
    <row r="582" spans="1:79" ht="34.9" hidden="1" customHeight="1">
      <c r="A582" s="170"/>
      <c r="B582" s="47">
        <f>IFERROR(INDEX('اطلاعات انشعابات شرکتها'!A:BB,MATCH(A582,'اطلاعات انشعابات شرکتها'!A:A,0),MATCH(B$1,'اطلاعات انشعابات شرکتها'!$1:$1,0)),0)</f>
        <v>0</v>
      </c>
      <c r="C582" s="48">
        <f>IFERROR(INDEX('اطلاعات انشعابات شرکتها'!A:BB,MATCH(A582,'اطلاعات انشعابات شرکتها'!A:A,0),MATCH(C$1,'اطلاعات انشعابات شرکتها'!$1:$1,0)),0)</f>
        <v>0</v>
      </c>
      <c r="D582" s="45"/>
      <c r="E582" s="171"/>
      <c r="F582" s="170"/>
      <c r="G582" s="47" t="str">
        <f t="shared" si="100"/>
        <v>/</v>
      </c>
      <c r="H582" s="47">
        <f>IFERROR(INDEX('اطلاعات دوره'!A:Z,MATCH(G582,'اطلاعات دوره'!C:C,0),MATCH(H$1,'اطلاعات دوره'!$1:$1,0)),0)</f>
        <v>0</v>
      </c>
      <c r="I582" s="47">
        <f>IFERROR(INDEX('اطلاعات دوره'!A:Z,MATCH(G582,'اطلاعات دوره'!C:C,0),MATCH(I$1,'اطلاعات دوره'!$1:$1,0)),0)</f>
        <v>0</v>
      </c>
      <c r="J582" s="48">
        <f>IFERROR(INDEX('اطلاعات دوره'!A:Z,MATCH(G582,'اطلاعات دوره'!C:C,0),MATCH(J$1,'اطلاعات دوره'!$1:$1,0)),0)</f>
        <v>0</v>
      </c>
      <c r="K582" s="46"/>
      <c r="L582" s="158" t="str">
        <f>IFERROR(INDEX('اطلاعات دوره'!A:Z,MATCH(G582,'اطلاعات دوره'!C:C,0)-1,MATCH("عنوان",'اطلاعات دوره'!$1:$1,0)),"---")</f>
        <v>---</v>
      </c>
      <c r="M582" s="47" t="str">
        <f t="shared" si="101"/>
        <v>----</v>
      </c>
      <c r="N582" s="48" t="str">
        <f t="shared" si="102"/>
        <v>-/</v>
      </c>
      <c r="O582" s="45"/>
      <c r="P582" s="240">
        <f>IFERROR(INDEX('قرائت کنتور'!A:AZ,MATCH(A582&amp;"-"&amp;"آب",'قرائت کنتور'!B:B,0),MATCH(L582,'قرائت کنتور'!$1:$1,0)),0)</f>
        <v>0</v>
      </c>
      <c r="Q582" s="241">
        <f>IFERROR(INDEX('قرائت کنتور'!A:AZ,MATCH(A582&amp;"-"&amp;"آب",'قرائت کنتور'!B:B,0),MATCH(G582,'قرائت کنتور'!$1:$1,0)),0)</f>
        <v>0</v>
      </c>
      <c r="R582" s="241">
        <f t="shared" si="103"/>
        <v>0</v>
      </c>
      <c r="S582" s="241" t="str">
        <f>IFERROR(INDEX('اطلاعات انشعابات شرکتها'!A:AB,MATCH(A582,'اطلاعات انشعابات شرکتها'!A:A,0),MATCH(S$1,'اطلاعات انشعابات شرکتها'!$1:$1,0)),"---")</f>
        <v>---</v>
      </c>
      <c r="T582" s="227" t="str">
        <f t="shared" si="104"/>
        <v>---</v>
      </c>
      <c r="U582" s="45"/>
      <c r="V582" s="155" t="str">
        <f>IFERROR(INDEX('تعرفه ها'!A:Z,MATCH("بهای هر متر مکعب آب مصرفی",'تعرفه ها'!$B:$B,0),MATCH(F582,'تعرفه ها'!$2:$2,0)),"---")</f>
        <v>---</v>
      </c>
      <c r="W582" s="50" t="str">
        <f t="shared" si="105"/>
        <v>---</v>
      </c>
      <c r="X582" s="50" t="str">
        <f>IFERROR(ROUND(R582*INDEX('تعرفه ها'!A:Z,MATCH("عوارض آب به ازاء هر متر مکعب",'تعرفه ها'!$B:$B,0),MATCH(F582,'تعرفه ها'!$2:$2,0)),0),"---")</f>
        <v>---</v>
      </c>
      <c r="Y582" s="50" t="str">
        <f>IFERROR(ROUND(T582*INDEX('تعرفه ها'!A:Z,MATCH("جریمه مازاد مصرف آب به ازاء هر متر مکعب",'تعرفه ها'!$B:$B,0),MATCH(F582,'تعرفه ها'!$2:$2,0)),0),"---")</f>
        <v>---</v>
      </c>
      <c r="Z582" s="50" t="str">
        <f>IFERROR(ROUND(((W582+X582+Y582)*INDEX('تعرفه ها'!A:Z,MATCH("هزینه نگهداری و تعمیرات شبکه آب",'تعرفه ها'!$B:$B,0),MATCH(F582,'تعرفه ها'!$2:$2,0))/100),0),"---")</f>
        <v>---</v>
      </c>
      <c r="AA582" s="50" t="str">
        <f>IFERROR(IF(INDEX('اطلاعات دوره'!A:Z,MATCH(G582,'اطلاعات دوره'!C:C,0),MATCH("آب",'اطلاعات دوره'!$1:$1,0))="دارد",ROUND((W582+X582+Y582)*INDEX('تعرفه ها'!A:Z,MATCH("پیک فصلی آب",'تعرفه ها'!$B:$B,0),MATCH(F582,'تعرفه ها'!$2:$2,0))/100,0),0),"---")</f>
        <v>---</v>
      </c>
      <c r="AB582" s="50" t="str">
        <f>IFERROR(ROUND(SUM(W582+X582+Y582+Z582+AA582)*INDEX('تعرفه ها'!A:Z,MATCH("مالیات آب",'تعرفه ها'!$B:$B,0),MATCH(F582,'تعرفه ها'!$2:$2,0))/100,0),"---")</f>
        <v>---</v>
      </c>
      <c r="AC582" s="50" t="str">
        <f t="shared" si="106"/>
        <v>---</v>
      </c>
      <c r="AD582" s="50" t="str">
        <f t="shared" si="99"/>
        <v>---</v>
      </c>
      <c r="AE582" s="50" t="str">
        <f t="shared" si="107"/>
        <v>---</v>
      </c>
      <c r="AF582" s="50" t="str">
        <f t="shared" si="108"/>
        <v>---</v>
      </c>
      <c r="AG582" s="153" t="str">
        <f t="shared" si="109"/>
        <v>---</v>
      </c>
      <c r="AI582" s="183" t="str">
        <f>IFERROR(IF(INDEX(پرداخت!A:AZ,MATCH(A582&amp;" - "&amp;"آب",پرداخت!$B:$B,0),MATCH(G582,پرداخت!$1:$1,0))="نشده","نشده","شده"),"---")</f>
        <v>---</v>
      </c>
      <c r="AL582" s="144"/>
      <c r="AM582" s="144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/>
      <c r="AZ582" s="30"/>
      <c r="BA582" s="30"/>
      <c r="BB582" s="30"/>
      <c r="BC582" s="30"/>
      <c r="BD582" s="30"/>
      <c r="BE582" s="30"/>
      <c r="BF582" s="30"/>
      <c r="BG582" s="30"/>
      <c r="BH582" s="30"/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30"/>
      <c r="BT582" s="30"/>
      <c r="BU582" s="30"/>
      <c r="BV582" s="30"/>
      <c r="BW582" s="30"/>
      <c r="BX582" s="30"/>
      <c r="BY582" s="30"/>
      <c r="BZ582" s="30"/>
      <c r="CA582" s="30"/>
    </row>
    <row r="583" spans="1:79" ht="34.9" hidden="1" customHeight="1">
      <c r="A583" s="170"/>
      <c r="B583" s="47">
        <f>IFERROR(INDEX('اطلاعات انشعابات شرکتها'!A:BB,MATCH(A583,'اطلاعات انشعابات شرکتها'!A:A,0),MATCH(B$1,'اطلاعات انشعابات شرکتها'!$1:$1,0)),0)</f>
        <v>0</v>
      </c>
      <c r="C583" s="48">
        <f>IFERROR(INDEX('اطلاعات انشعابات شرکتها'!A:BB,MATCH(A583,'اطلاعات انشعابات شرکتها'!A:A,0),MATCH(C$1,'اطلاعات انشعابات شرکتها'!$1:$1,0)),0)</f>
        <v>0</v>
      </c>
      <c r="D583" s="45"/>
      <c r="E583" s="171"/>
      <c r="F583" s="170"/>
      <c r="G583" s="47" t="str">
        <f t="shared" si="100"/>
        <v>/</v>
      </c>
      <c r="H583" s="47">
        <f>IFERROR(INDEX('اطلاعات دوره'!A:Z,MATCH(G583,'اطلاعات دوره'!C:C,0),MATCH(H$1,'اطلاعات دوره'!$1:$1,0)),0)</f>
        <v>0</v>
      </c>
      <c r="I583" s="47">
        <f>IFERROR(INDEX('اطلاعات دوره'!A:Z,MATCH(G583,'اطلاعات دوره'!C:C,0),MATCH(I$1,'اطلاعات دوره'!$1:$1,0)),0)</f>
        <v>0</v>
      </c>
      <c r="J583" s="48">
        <f>IFERROR(INDEX('اطلاعات دوره'!A:Z,MATCH(G583,'اطلاعات دوره'!C:C,0),MATCH(J$1,'اطلاعات دوره'!$1:$1,0)),0)</f>
        <v>0</v>
      </c>
      <c r="K583" s="46"/>
      <c r="L583" s="158" t="str">
        <f>IFERROR(INDEX('اطلاعات دوره'!A:Z,MATCH(G583,'اطلاعات دوره'!C:C,0)-1,MATCH("عنوان",'اطلاعات دوره'!$1:$1,0)),"---")</f>
        <v>---</v>
      </c>
      <c r="M583" s="47" t="str">
        <f t="shared" si="101"/>
        <v>----</v>
      </c>
      <c r="N583" s="48" t="str">
        <f t="shared" si="102"/>
        <v>-/</v>
      </c>
      <c r="O583" s="45"/>
      <c r="P583" s="240">
        <f>IFERROR(INDEX('قرائت کنتور'!A:AZ,MATCH(A583&amp;"-"&amp;"آب",'قرائت کنتور'!B:B,0),MATCH(L583,'قرائت کنتور'!$1:$1,0)),0)</f>
        <v>0</v>
      </c>
      <c r="Q583" s="241">
        <f>IFERROR(INDEX('قرائت کنتور'!A:AZ,MATCH(A583&amp;"-"&amp;"آب",'قرائت کنتور'!B:B,0),MATCH(G583,'قرائت کنتور'!$1:$1,0)),0)</f>
        <v>0</v>
      </c>
      <c r="R583" s="241">
        <f t="shared" si="103"/>
        <v>0</v>
      </c>
      <c r="S583" s="241" t="str">
        <f>IFERROR(INDEX('اطلاعات انشعابات شرکتها'!A:AB,MATCH(A583,'اطلاعات انشعابات شرکتها'!A:A,0),MATCH(S$1,'اطلاعات انشعابات شرکتها'!$1:$1,0)),"---")</f>
        <v>---</v>
      </c>
      <c r="T583" s="227" t="str">
        <f t="shared" si="104"/>
        <v>---</v>
      </c>
      <c r="U583" s="45"/>
      <c r="V583" s="155" t="str">
        <f>IFERROR(INDEX('تعرفه ها'!A:Z,MATCH("بهای هر متر مکعب آب مصرفی",'تعرفه ها'!$B:$B,0),MATCH(F583,'تعرفه ها'!$2:$2,0)),"---")</f>
        <v>---</v>
      </c>
      <c r="W583" s="50" t="str">
        <f t="shared" si="105"/>
        <v>---</v>
      </c>
      <c r="X583" s="50" t="str">
        <f>IFERROR(ROUND(R583*INDEX('تعرفه ها'!A:Z,MATCH("عوارض آب به ازاء هر متر مکعب",'تعرفه ها'!$B:$B,0),MATCH(F583,'تعرفه ها'!$2:$2,0)),0),"---")</f>
        <v>---</v>
      </c>
      <c r="Y583" s="50" t="str">
        <f>IFERROR(ROUND(T583*INDEX('تعرفه ها'!A:Z,MATCH("جریمه مازاد مصرف آب به ازاء هر متر مکعب",'تعرفه ها'!$B:$B,0),MATCH(F583,'تعرفه ها'!$2:$2,0)),0),"---")</f>
        <v>---</v>
      </c>
      <c r="Z583" s="50" t="str">
        <f>IFERROR(ROUND(((W583+X583+Y583)*INDEX('تعرفه ها'!A:Z,MATCH("هزینه نگهداری و تعمیرات شبکه آب",'تعرفه ها'!$B:$B,0),MATCH(F583,'تعرفه ها'!$2:$2,0))/100),0),"---")</f>
        <v>---</v>
      </c>
      <c r="AA583" s="50" t="str">
        <f>IFERROR(IF(INDEX('اطلاعات دوره'!A:Z,MATCH(G583,'اطلاعات دوره'!C:C,0),MATCH("آب",'اطلاعات دوره'!$1:$1,0))="دارد",ROUND((W583+X583+Y583)*INDEX('تعرفه ها'!A:Z,MATCH("پیک فصلی آب",'تعرفه ها'!$B:$B,0),MATCH(F583,'تعرفه ها'!$2:$2,0))/100,0),0),"---")</f>
        <v>---</v>
      </c>
      <c r="AB583" s="50" t="str">
        <f>IFERROR(ROUND(SUM(W583+X583+Y583+Z583+AA583)*INDEX('تعرفه ها'!A:Z,MATCH("مالیات آب",'تعرفه ها'!$B:$B,0),MATCH(F583,'تعرفه ها'!$2:$2,0))/100,0),"---")</f>
        <v>---</v>
      </c>
      <c r="AC583" s="50" t="str">
        <f t="shared" si="106"/>
        <v>---</v>
      </c>
      <c r="AD583" s="50" t="str">
        <f t="shared" si="99"/>
        <v>---</v>
      </c>
      <c r="AE583" s="50" t="str">
        <f t="shared" si="107"/>
        <v>---</v>
      </c>
      <c r="AF583" s="50" t="str">
        <f t="shared" si="108"/>
        <v>---</v>
      </c>
      <c r="AG583" s="153" t="str">
        <f t="shared" si="109"/>
        <v>---</v>
      </c>
      <c r="AI583" s="183" t="str">
        <f>IFERROR(IF(INDEX(پرداخت!A:AZ,MATCH(A583&amp;" - "&amp;"آب",پرداخت!$B:$B,0),MATCH(G583,پرداخت!$1:$1,0))="نشده","نشده","شده"),"---")</f>
        <v>---</v>
      </c>
      <c r="AL583" s="144"/>
      <c r="AM583" s="144"/>
      <c r="AN583" s="30"/>
      <c r="AO583" s="30"/>
      <c r="AP583" s="30"/>
      <c r="AQ583" s="30"/>
      <c r="AR583" s="30"/>
      <c r="AS583" s="30"/>
      <c r="AT583" s="30"/>
      <c r="AU583" s="30"/>
      <c r="AV583" s="30"/>
      <c r="AW583" s="30"/>
      <c r="AX583" s="30"/>
      <c r="AY583" s="30"/>
      <c r="AZ583" s="30"/>
      <c r="BA583" s="30"/>
      <c r="BB583" s="30"/>
      <c r="BC583" s="30"/>
      <c r="BD583" s="30"/>
      <c r="BE583" s="30"/>
      <c r="BF583" s="30"/>
      <c r="BG583" s="30"/>
      <c r="BH583" s="30"/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30"/>
      <c r="BT583" s="30"/>
      <c r="BU583" s="30"/>
      <c r="BV583" s="30"/>
      <c r="BW583" s="30"/>
      <c r="BX583" s="30"/>
      <c r="BY583" s="30"/>
      <c r="BZ583" s="30"/>
      <c r="CA583" s="30"/>
    </row>
    <row r="584" spans="1:79" ht="34.9" hidden="1" customHeight="1">
      <c r="A584" s="170"/>
      <c r="B584" s="47">
        <f>IFERROR(INDEX('اطلاعات انشعابات شرکتها'!A:BB,MATCH(A584,'اطلاعات انشعابات شرکتها'!A:A,0),MATCH(B$1,'اطلاعات انشعابات شرکتها'!$1:$1,0)),0)</f>
        <v>0</v>
      </c>
      <c r="C584" s="48">
        <f>IFERROR(INDEX('اطلاعات انشعابات شرکتها'!A:BB,MATCH(A584,'اطلاعات انشعابات شرکتها'!A:A,0),MATCH(C$1,'اطلاعات انشعابات شرکتها'!$1:$1,0)),0)</f>
        <v>0</v>
      </c>
      <c r="D584" s="45"/>
      <c r="E584" s="171"/>
      <c r="F584" s="170"/>
      <c r="G584" s="47" t="str">
        <f t="shared" si="100"/>
        <v>/</v>
      </c>
      <c r="H584" s="47">
        <f>IFERROR(INDEX('اطلاعات دوره'!A:Z,MATCH(G584,'اطلاعات دوره'!C:C,0),MATCH(H$1,'اطلاعات دوره'!$1:$1,0)),0)</f>
        <v>0</v>
      </c>
      <c r="I584" s="47">
        <f>IFERROR(INDEX('اطلاعات دوره'!A:Z,MATCH(G584,'اطلاعات دوره'!C:C,0),MATCH(I$1,'اطلاعات دوره'!$1:$1,0)),0)</f>
        <v>0</v>
      </c>
      <c r="J584" s="48">
        <f>IFERROR(INDEX('اطلاعات دوره'!A:Z,MATCH(G584,'اطلاعات دوره'!C:C,0),MATCH(J$1,'اطلاعات دوره'!$1:$1,0)),0)</f>
        <v>0</v>
      </c>
      <c r="K584" s="46"/>
      <c r="L584" s="158" t="str">
        <f>IFERROR(INDEX('اطلاعات دوره'!A:Z,MATCH(G584,'اطلاعات دوره'!C:C,0)-1,MATCH("عنوان",'اطلاعات دوره'!$1:$1,0)),"---")</f>
        <v>---</v>
      </c>
      <c r="M584" s="47" t="str">
        <f t="shared" si="101"/>
        <v>----</v>
      </c>
      <c r="N584" s="48" t="str">
        <f t="shared" si="102"/>
        <v>-/</v>
      </c>
      <c r="O584" s="45"/>
      <c r="P584" s="240">
        <f>IFERROR(INDEX('قرائت کنتور'!A:AZ,MATCH(A584&amp;"-"&amp;"آب",'قرائت کنتور'!B:B,0),MATCH(L584,'قرائت کنتور'!$1:$1,0)),0)</f>
        <v>0</v>
      </c>
      <c r="Q584" s="241">
        <f>IFERROR(INDEX('قرائت کنتور'!A:AZ,MATCH(A584&amp;"-"&amp;"آب",'قرائت کنتور'!B:B,0),MATCH(G584,'قرائت کنتور'!$1:$1,0)),0)</f>
        <v>0</v>
      </c>
      <c r="R584" s="241">
        <f t="shared" si="103"/>
        <v>0</v>
      </c>
      <c r="S584" s="241" t="str">
        <f>IFERROR(INDEX('اطلاعات انشعابات شرکتها'!A:AB,MATCH(A584,'اطلاعات انشعابات شرکتها'!A:A,0),MATCH(S$1,'اطلاعات انشعابات شرکتها'!$1:$1,0)),"---")</f>
        <v>---</v>
      </c>
      <c r="T584" s="227" t="str">
        <f t="shared" si="104"/>
        <v>---</v>
      </c>
      <c r="U584" s="45"/>
      <c r="V584" s="155" t="str">
        <f>IFERROR(INDEX('تعرفه ها'!A:Z,MATCH("بهای هر متر مکعب آب مصرفی",'تعرفه ها'!$B:$B,0),MATCH(F584,'تعرفه ها'!$2:$2,0)),"---")</f>
        <v>---</v>
      </c>
      <c r="W584" s="50" t="str">
        <f t="shared" si="105"/>
        <v>---</v>
      </c>
      <c r="X584" s="50" t="str">
        <f>IFERROR(ROUND(R584*INDEX('تعرفه ها'!A:Z,MATCH("عوارض آب به ازاء هر متر مکعب",'تعرفه ها'!$B:$B,0),MATCH(F584,'تعرفه ها'!$2:$2,0)),0),"---")</f>
        <v>---</v>
      </c>
      <c r="Y584" s="50" t="str">
        <f>IFERROR(ROUND(T584*INDEX('تعرفه ها'!A:Z,MATCH("جریمه مازاد مصرف آب به ازاء هر متر مکعب",'تعرفه ها'!$B:$B,0),MATCH(F584,'تعرفه ها'!$2:$2,0)),0),"---")</f>
        <v>---</v>
      </c>
      <c r="Z584" s="50" t="str">
        <f>IFERROR(ROUND(((W584+X584+Y584)*INDEX('تعرفه ها'!A:Z,MATCH("هزینه نگهداری و تعمیرات شبکه آب",'تعرفه ها'!$B:$B,0),MATCH(F584,'تعرفه ها'!$2:$2,0))/100),0),"---")</f>
        <v>---</v>
      </c>
      <c r="AA584" s="50" t="str">
        <f>IFERROR(IF(INDEX('اطلاعات دوره'!A:Z,MATCH(G584,'اطلاعات دوره'!C:C,0),MATCH("آب",'اطلاعات دوره'!$1:$1,0))="دارد",ROUND((W584+X584+Y584)*INDEX('تعرفه ها'!A:Z,MATCH("پیک فصلی آب",'تعرفه ها'!$B:$B,0),MATCH(F584,'تعرفه ها'!$2:$2,0))/100,0),0),"---")</f>
        <v>---</v>
      </c>
      <c r="AB584" s="50" t="str">
        <f>IFERROR(ROUND(SUM(W584+X584+Y584+Z584+AA584)*INDEX('تعرفه ها'!A:Z,MATCH("مالیات آب",'تعرفه ها'!$B:$B,0),MATCH(F584,'تعرفه ها'!$2:$2,0))/100,0),"---")</f>
        <v>---</v>
      </c>
      <c r="AC584" s="50" t="str">
        <f t="shared" si="106"/>
        <v>---</v>
      </c>
      <c r="AD584" s="50" t="str">
        <f t="shared" si="99"/>
        <v>---</v>
      </c>
      <c r="AE584" s="50" t="str">
        <f t="shared" si="107"/>
        <v>---</v>
      </c>
      <c r="AF584" s="50" t="str">
        <f t="shared" si="108"/>
        <v>---</v>
      </c>
      <c r="AG584" s="153" t="str">
        <f t="shared" si="109"/>
        <v>---</v>
      </c>
      <c r="AI584" s="183" t="str">
        <f>IFERROR(IF(INDEX(پرداخت!A:AZ,MATCH(A584&amp;" - "&amp;"آب",پرداخت!$B:$B,0),MATCH(G584,پرداخت!$1:$1,0))="نشده","نشده","شده"),"---")</f>
        <v>---</v>
      </c>
      <c r="AL584" s="144"/>
      <c r="AM584" s="144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</row>
    <row r="585" spans="1:79" ht="34.9" hidden="1" customHeight="1">
      <c r="A585" s="170"/>
      <c r="B585" s="47">
        <f>IFERROR(INDEX('اطلاعات انشعابات شرکتها'!A:BB,MATCH(A585,'اطلاعات انشعابات شرکتها'!A:A,0),MATCH(B$1,'اطلاعات انشعابات شرکتها'!$1:$1,0)),0)</f>
        <v>0</v>
      </c>
      <c r="C585" s="48">
        <f>IFERROR(INDEX('اطلاعات انشعابات شرکتها'!A:BB,MATCH(A585,'اطلاعات انشعابات شرکتها'!A:A,0),MATCH(C$1,'اطلاعات انشعابات شرکتها'!$1:$1,0)),0)</f>
        <v>0</v>
      </c>
      <c r="D585" s="45"/>
      <c r="E585" s="171"/>
      <c r="F585" s="170"/>
      <c r="G585" s="47" t="str">
        <f t="shared" si="100"/>
        <v>/</v>
      </c>
      <c r="H585" s="47">
        <f>IFERROR(INDEX('اطلاعات دوره'!A:Z,MATCH(G585,'اطلاعات دوره'!C:C,0),MATCH(H$1,'اطلاعات دوره'!$1:$1,0)),0)</f>
        <v>0</v>
      </c>
      <c r="I585" s="47">
        <f>IFERROR(INDEX('اطلاعات دوره'!A:Z,MATCH(G585,'اطلاعات دوره'!C:C,0),MATCH(I$1,'اطلاعات دوره'!$1:$1,0)),0)</f>
        <v>0</v>
      </c>
      <c r="J585" s="48">
        <f>IFERROR(INDEX('اطلاعات دوره'!A:Z,MATCH(G585,'اطلاعات دوره'!C:C,0),MATCH(J$1,'اطلاعات دوره'!$1:$1,0)),0)</f>
        <v>0</v>
      </c>
      <c r="K585" s="46"/>
      <c r="L585" s="158" t="str">
        <f>IFERROR(INDEX('اطلاعات دوره'!A:Z,MATCH(G585,'اطلاعات دوره'!C:C,0)-1,MATCH("عنوان",'اطلاعات دوره'!$1:$1,0)),"---")</f>
        <v>---</v>
      </c>
      <c r="M585" s="47" t="str">
        <f t="shared" si="101"/>
        <v>----</v>
      </c>
      <c r="N585" s="48" t="str">
        <f t="shared" si="102"/>
        <v>-/</v>
      </c>
      <c r="O585" s="45"/>
      <c r="P585" s="240">
        <f>IFERROR(INDEX('قرائت کنتور'!A:AZ,MATCH(A585&amp;"-"&amp;"آب",'قرائت کنتور'!B:B,0),MATCH(L585,'قرائت کنتور'!$1:$1,0)),0)</f>
        <v>0</v>
      </c>
      <c r="Q585" s="241">
        <f>IFERROR(INDEX('قرائت کنتور'!A:AZ,MATCH(A585&amp;"-"&amp;"آب",'قرائت کنتور'!B:B,0),MATCH(G585,'قرائت کنتور'!$1:$1,0)),0)</f>
        <v>0</v>
      </c>
      <c r="R585" s="241">
        <f t="shared" si="103"/>
        <v>0</v>
      </c>
      <c r="S585" s="241" t="str">
        <f>IFERROR(INDEX('اطلاعات انشعابات شرکتها'!A:AB,MATCH(A585,'اطلاعات انشعابات شرکتها'!A:A,0),MATCH(S$1,'اطلاعات انشعابات شرکتها'!$1:$1,0)),"---")</f>
        <v>---</v>
      </c>
      <c r="T585" s="227" t="str">
        <f t="shared" si="104"/>
        <v>---</v>
      </c>
      <c r="U585" s="45"/>
      <c r="V585" s="155" t="str">
        <f>IFERROR(INDEX('تعرفه ها'!A:Z,MATCH("بهای هر متر مکعب آب مصرفی",'تعرفه ها'!$B:$B,0),MATCH(F585,'تعرفه ها'!$2:$2,0)),"---")</f>
        <v>---</v>
      </c>
      <c r="W585" s="50" t="str">
        <f t="shared" si="105"/>
        <v>---</v>
      </c>
      <c r="X585" s="50" t="str">
        <f>IFERROR(ROUND(R585*INDEX('تعرفه ها'!A:Z,MATCH("عوارض آب به ازاء هر متر مکعب",'تعرفه ها'!$B:$B,0),MATCH(F585,'تعرفه ها'!$2:$2,0)),0),"---")</f>
        <v>---</v>
      </c>
      <c r="Y585" s="50" t="str">
        <f>IFERROR(ROUND(T585*INDEX('تعرفه ها'!A:Z,MATCH("جریمه مازاد مصرف آب به ازاء هر متر مکعب",'تعرفه ها'!$B:$B,0),MATCH(F585,'تعرفه ها'!$2:$2,0)),0),"---")</f>
        <v>---</v>
      </c>
      <c r="Z585" s="50" t="str">
        <f>IFERROR(ROUND(((W585+X585+Y585)*INDEX('تعرفه ها'!A:Z,MATCH("هزینه نگهداری و تعمیرات شبکه آب",'تعرفه ها'!$B:$B,0),MATCH(F585,'تعرفه ها'!$2:$2,0))/100),0),"---")</f>
        <v>---</v>
      </c>
      <c r="AA585" s="50" t="str">
        <f>IFERROR(IF(INDEX('اطلاعات دوره'!A:Z,MATCH(G585,'اطلاعات دوره'!C:C,0),MATCH("آب",'اطلاعات دوره'!$1:$1,0))="دارد",ROUND((W585+X585+Y585)*INDEX('تعرفه ها'!A:Z,MATCH("پیک فصلی آب",'تعرفه ها'!$B:$B,0),MATCH(F585,'تعرفه ها'!$2:$2,0))/100,0),0),"---")</f>
        <v>---</v>
      </c>
      <c r="AB585" s="50" t="str">
        <f>IFERROR(ROUND(SUM(W585+X585+Y585+Z585+AA585)*INDEX('تعرفه ها'!A:Z,MATCH("مالیات آب",'تعرفه ها'!$B:$B,0),MATCH(F585,'تعرفه ها'!$2:$2,0))/100,0),"---")</f>
        <v>---</v>
      </c>
      <c r="AC585" s="50" t="str">
        <f t="shared" si="106"/>
        <v>---</v>
      </c>
      <c r="AD585" s="50" t="str">
        <f t="shared" si="99"/>
        <v>---</v>
      </c>
      <c r="AE585" s="50" t="str">
        <f t="shared" si="107"/>
        <v>---</v>
      </c>
      <c r="AF585" s="50" t="str">
        <f t="shared" si="108"/>
        <v>---</v>
      </c>
      <c r="AG585" s="153" t="str">
        <f t="shared" si="109"/>
        <v>---</v>
      </c>
      <c r="AI585" s="183" t="str">
        <f>IFERROR(IF(INDEX(پرداخت!A:AZ,MATCH(A585&amp;" - "&amp;"آب",پرداخت!$B:$B,0),MATCH(G585,پرداخت!$1:$1,0))="نشده","نشده","شده"),"---")</f>
        <v>---</v>
      </c>
      <c r="AL585" s="144"/>
      <c r="AM585" s="144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/>
      <c r="AX585" s="30"/>
      <c r="AY585" s="30"/>
      <c r="AZ585" s="30"/>
      <c r="BA585" s="30"/>
      <c r="BB585" s="30"/>
      <c r="BC585" s="30"/>
      <c r="BD585" s="30"/>
      <c r="BE585" s="30"/>
      <c r="BF585" s="30"/>
      <c r="BG585" s="30"/>
      <c r="BH585" s="30"/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30"/>
      <c r="BT585" s="30"/>
      <c r="BU585" s="30"/>
      <c r="BV585" s="30"/>
      <c r="BW585" s="30"/>
      <c r="BX585" s="30"/>
      <c r="BY585" s="30"/>
      <c r="BZ585" s="30"/>
      <c r="CA585" s="30"/>
    </row>
    <row r="586" spans="1:79" ht="34.9" hidden="1" customHeight="1">
      <c r="A586" s="170"/>
      <c r="B586" s="47">
        <f>IFERROR(INDEX('اطلاعات انشعابات شرکتها'!A:BB,MATCH(A586,'اطلاعات انشعابات شرکتها'!A:A,0),MATCH(B$1,'اطلاعات انشعابات شرکتها'!$1:$1,0)),0)</f>
        <v>0</v>
      </c>
      <c r="C586" s="48">
        <f>IFERROR(INDEX('اطلاعات انشعابات شرکتها'!A:BB,MATCH(A586,'اطلاعات انشعابات شرکتها'!A:A,0),MATCH(C$1,'اطلاعات انشعابات شرکتها'!$1:$1,0)),0)</f>
        <v>0</v>
      </c>
      <c r="D586" s="45"/>
      <c r="E586" s="171"/>
      <c r="F586" s="170"/>
      <c r="G586" s="47" t="str">
        <f t="shared" si="100"/>
        <v>/</v>
      </c>
      <c r="H586" s="47">
        <f>IFERROR(INDEX('اطلاعات دوره'!A:Z,MATCH(G586,'اطلاعات دوره'!C:C,0),MATCH(H$1,'اطلاعات دوره'!$1:$1,0)),0)</f>
        <v>0</v>
      </c>
      <c r="I586" s="47">
        <f>IFERROR(INDEX('اطلاعات دوره'!A:Z,MATCH(G586,'اطلاعات دوره'!C:C,0),MATCH(I$1,'اطلاعات دوره'!$1:$1,0)),0)</f>
        <v>0</v>
      </c>
      <c r="J586" s="48">
        <f>IFERROR(INDEX('اطلاعات دوره'!A:Z,MATCH(G586,'اطلاعات دوره'!C:C,0),MATCH(J$1,'اطلاعات دوره'!$1:$1,0)),0)</f>
        <v>0</v>
      </c>
      <c r="K586" s="46"/>
      <c r="L586" s="158" t="str">
        <f>IFERROR(INDEX('اطلاعات دوره'!A:Z,MATCH(G586,'اطلاعات دوره'!C:C,0)-1,MATCH("عنوان",'اطلاعات دوره'!$1:$1,0)),"---")</f>
        <v>---</v>
      </c>
      <c r="M586" s="47" t="str">
        <f t="shared" si="101"/>
        <v>----</v>
      </c>
      <c r="N586" s="48" t="str">
        <f t="shared" si="102"/>
        <v>-/</v>
      </c>
      <c r="O586" s="45"/>
      <c r="P586" s="240">
        <f>IFERROR(INDEX('قرائت کنتور'!A:AZ,MATCH(A586&amp;"-"&amp;"آب",'قرائت کنتور'!B:B,0),MATCH(L586,'قرائت کنتور'!$1:$1,0)),0)</f>
        <v>0</v>
      </c>
      <c r="Q586" s="241">
        <f>IFERROR(INDEX('قرائت کنتور'!A:AZ,MATCH(A586&amp;"-"&amp;"آب",'قرائت کنتور'!B:B,0),MATCH(G586,'قرائت کنتور'!$1:$1,0)),0)</f>
        <v>0</v>
      </c>
      <c r="R586" s="241">
        <f t="shared" si="103"/>
        <v>0</v>
      </c>
      <c r="S586" s="241" t="str">
        <f>IFERROR(INDEX('اطلاعات انشعابات شرکتها'!A:AB,MATCH(A586,'اطلاعات انشعابات شرکتها'!A:A,0),MATCH(S$1,'اطلاعات انشعابات شرکتها'!$1:$1,0)),"---")</f>
        <v>---</v>
      </c>
      <c r="T586" s="227" t="str">
        <f t="shared" si="104"/>
        <v>---</v>
      </c>
      <c r="U586" s="45"/>
      <c r="V586" s="155" t="str">
        <f>IFERROR(INDEX('تعرفه ها'!A:Z,MATCH("بهای هر متر مکعب آب مصرفی",'تعرفه ها'!$B:$B,0),MATCH(F586,'تعرفه ها'!$2:$2,0)),"---")</f>
        <v>---</v>
      </c>
      <c r="W586" s="50" t="str">
        <f t="shared" si="105"/>
        <v>---</v>
      </c>
      <c r="X586" s="50" t="str">
        <f>IFERROR(ROUND(R586*INDEX('تعرفه ها'!A:Z,MATCH("عوارض آب به ازاء هر متر مکعب",'تعرفه ها'!$B:$B,0),MATCH(F586,'تعرفه ها'!$2:$2,0)),0),"---")</f>
        <v>---</v>
      </c>
      <c r="Y586" s="50" t="str">
        <f>IFERROR(ROUND(T586*INDEX('تعرفه ها'!A:Z,MATCH("جریمه مازاد مصرف آب به ازاء هر متر مکعب",'تعرفه ها'!$B:$B,0),MATCH(F586,'تعرفه ها'!$2:$2,0)),0),"---")</f>
        <v>---</v>
      </c>
      <c r="Z586" s="50" t="str">
        <f>IFERROR(ROUND(((W586+X586+Y586)*INDEX('تعرفه ها'!A:Z,MATCH("هزینه نگهداری و تعمیرات شبکه آب",'تعرفه ها'!$B:$B,0),MATCH(F586,'تعرفه ها'!$2:$2,0))/100),0),"---")</f>
        <v>---</v>
      </c>
      <c r="AA586" s="50" t="str">
        <f>IFERROR(IF(INDEX('اطلاعات دوره'!A:Z,MATCH(G586,'اطلاعات دوره'!C:C,0),MATCH("آب",'اطلاعات دوره'!$1:$1,0))="دارد",ROUND((W586+X586+Y586)*INDEX('تعرفه ها'!A:Z,MATCH("پیک فصلی آب",'تعرفه ها'!$B:$B,0),MATCH(F586,'تعرفه ها'!$2:$2,0))/100,0),0),"---")</f>
        <v>---</v>
      </c>
      <c r="AB586" s="50" t="str">
        <f>IFERROR(ROUND(SUM(W586+X586+Y586+Z586+AA586)*INDEX('تعرفه ها'!A:Z,MATCH("مالیات آب",'تعرفه ها'!$B:$B,0),MATCH(F586,'تعرفه ها'!$2:$2,0))/100,0),"---")</f>
        <v>---</v>
      </c>
      <c r="AC586" s="50" t="str">
        <f t="shared" si="106"/>
        <v>---</v>
      </c>
      <c r="AD586" s="50" t="str">
        <f t="shared" si="99"/>
        <v>---</v>
      </c>
      <c r="AE586" s="50" t="str">
        <f t="shared" si="107"/>
        <v>---</v>
      </c>
      <c r="AF586" s="50" t="str">
        <f t="shared" si="108"/>
        <v>---</v>
      </c>
      <c r="AG586" s="153" t="str">
        <f t="shared" si="109"/>
        <v>---</v>
      </c>
      <c r="AI586" s="183" t="str">
        <f>IFERROR(IF(INDEX(پرداخت!A:AZ,MATCH(A586&amp;" - "&amp;"آب",پرداخت!$B:$B,0),MATCH(G586,پرداخت!$1:$1,0))="نشده","نشده","شده"),"---")</f>
        <v>---</v>
      </c>
      <c r="AL586" s="144"/>
      <c r="AM586" s="144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/>
      <c r="BB586" s="30"/>
      <c r="BC586" s="30"/>
      <c r="BD586" s="30"/>
      <c r="BE586" s="30"/>
      <c r="BF586" s="30"/>
      <c r="BG586" s="30"/>
      <c r="BH586" s="30"/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30"/>
      <c r="BT586" s="30"/>
      <c r="BU586" s="30"/>
      <c r="BV586" s="30"/>
      <c r="BW586" s="30"/>
      <c r="BX586" s="30"/>
      <c r="BY586" s="30"/>
      <c r="BZ586" s="30"/>
      <c r="CA586" s="30"/>
    </row>
    <row r="587" spans="1:79" ht="34.9" hidden="1" customHeight="1">
      <c r="A587" s="170"/>
      <c r="B587" s="47">
        <f>IFERROR(INDEX('اطلاعات انشعابات شرکتها'!A:BB,MATCH(A587,'اطلاعات انشعابات شرکتها'!A:A,0),MATCH(B$1,'اطلاعات انشعابات شرکتها'!$1:$1,0)),0)</f>
        <v>0</v>
      </c>
      <c r="C587" s="48">
        <f>IFERROR(INDEX('اطلاعات انشعابات شرکتها'!A:BB,MATCH(A587,'اطلاعات انشعابات شرکتها'!A:A,0),MATCH(C$1,'اطلاعات انشعابات شرکتها'!$1:$1,0)),0)</f>
        <v>0</v>
      </c>
      <c r="D587" s="45"/>
      <c r="E587" s="171"/>
      <c r="F587" s="170"/>
      <c r="G587" s="47" t="str">
        <f t="shared" si="100"/>
        <v>/</v>
      </c>
      <c r="H587" s="47">
        <f>IFERROR(INDEX('اطلاعات دوره'!A:Z,MATCH(G587,'اطلاعات دوره'!C:C,0),MATCH(H$1,'اطلاعات دوره'!$1:$1,0)),0)</f>
        <v>0</v>
      </c>
      <c r="I587" s="47">
        <f>IFERROR(INDEX('اطلاعات دوره'!A:Z,MATCH(G587,'اطلاعات دوره'!C:C,0),MATCH(I$1,'اطلاعات دوره'!$1:$1,0)),0)</f>
        <v>0</v>
      </c>
      <c r="J587" s="48">
        <f>IFERROR(INDEX('اطلاعات دوره'!A:Z,MATCH(G587,'اطلاعات دوره'!C:C,0),MATCH(J$1,'اطلاعات دوره'!$1:$1,0)),0)</f>
        <v>0</v>
      </c>
      <c r="K587" s="46"/>
      <c r="L587" s="158" t="str">
        <f>IFERROR(INDEX('اطلاعات دوره'!A:Z,MATCH(G587,'اطلاعات دوره'!C:C,0)-1,MATCH("عنوان",'اطلاعات دوره'!$1:$1,0)),"---")</f>
        <v>---</v>
      </c>
      <c r="M587" s="47" t="str">
        <f t="shared" si="101"/>
        <v>----</v>
      </c>
      <c r="N587" s="48" t="str">
        <f t="shared" si="102"/>
        <v>-/</v>
      </c>
      <c r="O587" s="45"/>
      <c r="P587" s="240">
        <f>IFERROR(INDEX('قرائت کنتور'!A:AZ,MATCH(A587&amp;"-"&amp;"آب",'قرائت کنتور'!B:B,0),MATCH(L587,'قرائت کنتور'!$1:$1,0)),0)</f>
        <v>0</v>
      </c>
      <c r="Q587" s="241">
        <f>IFERROR(INDEX('قرائت کنتور'!A:AZ,MATCH(A587&amp;"-"&amp;"آب",'قرائت کنتور'!B:B,0),MATCH(G587,'قرائت کنتور'!$1:$1,0)),0)</f>
        <v>0</v>
      </c>
      <c r="R587" s="241">
        <f t="shared" si="103"/>
        <v>0</v>
      </c>
      <c r="S587" s="241" t="str">
        <f>IFERROR(INDEX('اطلاعات انشعابات شرکتها'!A:AB,MATCH(A587,'اطلاعات انشعابات شرکتها'!A:A,0),MATCH(S$1,'اطلاعات انشعابات شرکتها'!$1:$1,0)),"---")</f>
        <v>---</v>
      </c>
      <c r="T587" s="227" t="str">
        <f t="shared" si="104"/>
        <v>---</v>
      </c>
      <c r="U587" s="45"/>
      <c r="V587" s="155" t="str">
        <f>IFERROR(INDEX('تعرفه ها'!A:Z,MATCH("بهای هر متر مکعب آب مصرفی",'تعرفه ها'!$B:$B,0),MATCH(F587,'تعرفه ها'!$2:$2,0)),"---")</f>
        <v>---</v>
      </c>
      <c r="W587" s="50" t="str">
        <f t="shared" si="105"/>
        <v>---</v>
      </c>
      <c r="X587" s="50" t="str">
        <f>IFERROR(ROUND(R587*INDEX('تعرفه ها'!A:Z,MATCH("عوارض آب به ازاء هر متر مکعب",'تعرفه ها'!$B:$B,0),MATCH(F587,'تعرفه ها'!$2:$2,0)),0),"---")</f>
        <v>---</v>
      </c>
      <c r="Y587" s="50" t="str">
        <f>IFERROR(ROUND(T587*INDEX('تعرفه ها'!A:Z,MATCH("جریمه مازاد مصرف آب به ازاء هر متر مکعب",'تعرفه ها'!$B:$B,0),MATCH(F587,'تعرفه ها'!$2:$2,0)),0),"---")</f>
        <v>---</v>
      </c>
      <c r="Z587" s="50" t="str">
        <f>IFERROR(ROUND(((W587+X587+Y587)*INDEX('تعرفه ها'!A:Z,MATCH("هزینه نگهداری و تعمیرات شبکه آب",'تعرفه ها'!$B:$B,0),MATCH(F587,'تعرفه ها'!$2:$2,0))/100),0),"---")</f>
        <v>---</v>
      </c>
      <c r="AA587" s="50" t="str">
        <f>IFERROR(IF(INDEX('اطلاعات دوره'!A:Z,MATCH(G587,'اطلاعات دوره'!C:C,0),MATCH("آب",'اطلاعات دوره'!$1:$1,0))="دارد",ROUND((W587+X587+Y587)*INDEX('تعرفه ها'!A:Z,MATCH("پیک فصلی آب",'تعرفه ها'!$B:$B,0),MATCH(F587,'تعرفه ها'!$2:$2,0))/100,0),0),"---")</f>
        <v>---</v>
      </c>
      <c r="AB587" s="50" t="str">
        <f>IFERROR(ROUND(SUM(W587+X587+Y587+Z587+AA587)*INDEX('تعرفه ها'!A:Z,MATCH("مالیات آب",'تعرفه ها'!$B:$B,0),MATCH(F587,'تعرفه ها'!$2:$2,0))/100,0),"---")</f>
        <v>---</v>
      </c>
      <c r="AC587" s="50" t="str">
        <f t="shared" si="106"/>
        <v>---</v>
      </c>
      <c r="AD587" s="50" t="str">
        <f t="shared" si="99"/>
        <v>---</v>
      </c>
      <c r="AE587" s="50" t="str">
        <f t="shared" si="107"/>
        <v>---</v>
      </c>
      <c r="AF587" s="50" t="str">
        <f t="shared" si="108"/>
        <v>---</v>
      </c>
      <c r="AG587" s="153" t="str">
        <f t="shared" si="109"/>
        <v>---</v>
      </c>
      <c r="AI587" s="183" t="str">
        <f>IFERROR(IF(INDEX(پرداخت!A:AZ,MATCH(A587&amp;" - "&amp;"آب",پرداخت!$B:$B,0),MATCH(G587,پرداخت!$1:$1,0))="نشده","نشده","شده"),"---")</f>
        <v>---</v>
      </c>
      <c r="AL587" s="144"/>
      <c r="AM587" s="144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/>
      <c r="AZ587" s="30"/>
      <c r="BA587" s="30"/>
      <c r="BB587" s="30"/>
      <c r="BC587" s="30"/>
      <c r="BD587" s="30"/>
      <c r="BE587" s="30"/>
      <c r="BF587" s="30"/>
      <c r="BG587" s="30"/>
      <c r="BH587" s="30"/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30"/>
      <c r="BT587" s="30"/>
      <c r="BU587" s="30"/>
      <c r="BV587" s="30"/>
      <c r="BW587" s="30"/>
      <c r="BX587" s="30"/>
      <c r="BY587" s="30"/>
      <c r="BZ587" s="30"/>
      <c r="CA587" s="30"/>
    </row>
    <row r="588" spans="1:79" ht="34.9" hidden="1" customHeight="1">
      <c r="A588" s="170"/>
      <c r="B588" s="47">
        <f>IFERROR(INDEX('اطلاعات انشعابات شرکتها'!A:BB,MATCH(A588,'اطلاعات انشعابات شرکتها'!A:A,0),MATCH(B$1,'اطلاعات انشعابات شرکتها'!$1:$1,0)),0)</f>
        <v>0</v>
      </c>
      <c r="C588" s="48">
        <f>IFERROR(INDEX('اطلاعات انشعابات شرکتها'!A:BB,MATCH(A588,'اطلاعات انشعابات شرکتها'!A:A,0),MATCH(C$1,'اطلاعات انشعابات شرکتها'!$1:$1,0)),0)</f>
        <v>0</v>
      </c>
      <c r="D588" s="45"/>
      <c r="E588" s="171"/>
      <c r="F588" s="170"/>
      <c r="G588" s="47" t="str">
        <f t="shared" si="100"/>
        <v>/</v>
      </c>
      <c r="H588" s="47">
        <f>IFERROR(INDEX('اطلاعات دوره'!A:Z,MATCH(G588,'اطلاعات دوره'!C:C,0),MATCH(H$1,'اطلاعات دوره'!$1:$1,0)),0)</f>
        <v>0</v>
      </c>
      <c r="I588" s="47">
        <f>IFERROR(INDEX('اطلاعات دوره'!A:Z,MATCH(G588,'اطلاعات دوره'!C:C,0),MATCH(I$1,'اطلاعات دوره'!$1:$1,0)),0)</f>
        <v>0</v>
      </c>
      <c r="J588" s="48">
        <f>IFERROR(INDEX('اطلاعات دوره'!A:Z,MATCH(G588,'اطلاعات دوره'!C:C,0),MATCH(J$1,'اطلاعات دوره'!$1:$1,0)),0)</f>
        <v>0</v>
      </c>
      <c r="K588" s="46"/>
      <c r="L588" s="158" t="str">
        <f>IFERROR(INDEX('اطلاعات دوره'!A:Z,MATCH(G588,'اطلاعات دوره'!C:C,0)-1,MATCH("عنوان",'اطلاعات دوره'!$1:$1,0)),"---")</f>
        <v>---</v>
      </c>
      <c r="M588" s="47" t="str">
        <f t="shared" si="101"/>
        <v>----</v>
      </c>
      <c r="N588" s="48" t="str">
        <f t="shared" si="102"/>
        <v>-/</v>
      </c>
      <c r="O588" s="45"/>
      <c r="P588" s="240">
        <f>IFERROR(INDEX('قرائت کنتور'!A:AZ,MATCH(A588&amp;"-"&amp;"آب",'قرائت کنتور'!B:B,0),MATCH(L588,'قرائت کنتور'!$1:$1,0)),0)</f>
        <v>0</v>
      </c>
      <c r="Q588" s="241">
        <f>IFERROR(INDEX('قرائت کنتور'!A:AZ,MATCH(A588&amp;"-"&amp;"آب",'قرائت کنتور'!B:B,0),MATCH(G588,'قرائت کنتور'!$1:$1,0)),0)</f>
        <v>0</v>
      </c>
      <c r="R588" s="241">
        <f t="shared" si="103"/>
        <v>0</v>
      </c>
      <c r="S588" s="241" t="str">
        <f>IFERROR(INDEX('اطلاعات انشعابات شرکتها'!A:AB,MATCH(A588,'اطلاعات انشعابات شرکتها'!A:A,0),MATCH(S$1,'اطلاعات انشعابات شرکتها'!$1:$1,0)),"---")</f>
        <v>---</v>
      </c>
      <c r="T588" s="227" t="str">
        <f t="shared" si="104"/>
        <v>---</v>
      </c>
      <c r="U588" s="45"/>
      <c r="V588" s="155" t="str">
        <f>IFERROR(INDEX('تعرفه ها'!A:Z,MATCH("بهای هر متر مکعب آب مصرفی",'تعرفه ها'!$B:$B,0),MATCH(F588,'تعرفه ها'!$2:$2,0)),"---")</f>
        <v>---</v>
      </c>
      <c r="W588" s="50" t="str">
        <f t="shared" si="105"/>
        <v>---</v>
      </c>
      <c r="X588" s="50" t="str">
        <f>IFERROR(ROUND(R588*INDEX('تعرفه ها'!A:Z,MATCH("عوارض آب به ازاء هر متر مکعب",'تعرفه ها'!$B:$B,0),MATCH(F588,'تعرفه ها'!$2:$2,0)),0),"---")</f>
        <v>---</v>
      </c>
      <c r="Y588" s="50" t="str">
        <f>IFERROR(ROUND(T588*INDEX('تعرفه ها'!A:Z,MATCH("جریمه مازاد مصرف آب به ازاء هر متر مکعب",'تعرفه ها'!$B:$B,0),MATCH(F588,'تعرفه ها'!$2:$2,0)),0),"---")</f>
        <v>---</v>
      </c>
      <c r="Z588" s="50" t="str">
        <f>IFERROR(ROUND(((W588+X588+Y588)*INDEX('تعرفه ها'!A:Z,MATCH("هزینه نگهداری و تعمیرات شبکه آب",'تعرفه ها'!$B:$B,0),MATCH(F588,'تعرفه ها'!$2:$2,0))/100),0),"---")</f>
        <v>---</v>
      </c>
      <c r="AA588" s="50" t="str">
        <f>IFERROR(IF(INDEX('اطلاعات دوره'!A:Z,MATCH(G588,'اطلاعات دوره'!C:C,0),MATCH("آب",'اطلاعات دوره'!$1:$1,0))="دارد",ROUND((W588+X588+Y588)*INDEX('تعرفه ها'!A:Z,MATCH("پیک فصلی آب",'تعرفه ها'!$B:$B,0),MATCH(F588,'تعرفه ها'!$2:$2,0))/100,0),0),"---")</f>
        <v>---</v>
      </c>
      <c r="AB588" s="50" t="str">
        <f>IFERROR(ROUND(SUM(W588+X588+Y588+Z588+AA588)*INDEX('تعرفه ها'!A:Z,MATCH("مالیات آب",'تعرفه ها'!$B:$B,0),MATCH(F588,'تعرفه ها'!$2:$2,0))/100,0),"---")</f>
        <v>---</v>
      </c>
      <c r="AC588" s="50" t="str">
        <f t="shared" si="106"/>
        <v>---</v>
      </c>
      <c r="AD588" s="50" t="str">
        <f t="shared" si="99"/>
        <v>---</v>
      </c>
      <c r="AE588" s="50" t="str">
        <f t="shared" si="107"/>
        <v>---</v>
      </c>
      <c r="AF588" s="50" t="str">
        <f t="shared" si="108"/>
        <v>---</v>
      </c>
      <c r="AG588" s="153" t="str">
        <f t="shared" si="109"/>
        <v>---</v>
      </c>
      <c r="AI588" s="183" t="str">
        <f>IFERROR(IF(INDEX(پرداخت!A:AZ,MATCH(A588&amp;" - "&amp;"آب",پرداخت!$B:$B,0),MATCH(G588,پرداخت!$1:$1,0))="نشده","نشده","شده"),"---")</f>
        <v>---</v>
      </c>
      <c r="AL588" s="144"/>
      <c r="AM588" s="144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/>
      <c r="BB588" s="30"/>
      <c r="BC588" s="30"/>
      <c r="BD588" s="30"/>
      <c r="BE588" s="30"/>
      <c r="BF588" s="30"/>
      <c r="BG588" s="30"/>
      <c r="BH588" s="30"/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30"/>
      <c r="BT588" s="30"/>
      <c r="BU588" s="30"/>
      <c r="BV588" s="30"/>
      <c r="BW588" s="30"/>
      <c r="BX588" s="30"/>
      <c r="BY588" s="30"/>
      <c r="BZ588" s="30"/>
      <c r="CA588" s="30"/>
    </row>
    <row r="589" spans="1:79" ht="34.9" hidden="1" customHeight="1">
      <c r="A589" s="170"/>
      <c r="B589" s="47">
        <f>IFERROR(INDEX('اطلاعات انشعابات شرکتها'!A:BB,MATCH(A589,'اطلاعات انشعابات شرکتها'!A:A,0),MATCH(B$1,'اطلاعات انشعابات شرکتها'!$1:$1,0)),0)</f>
        <v>0</v>
      </c>
      <c r="C589" s="48">
        <f>IFERROR(INDEX('اطلاعات انشعابات شرکتها'!A:BB,MATCH(A589,'اطلاعات انشعابات شرکتها'!A:A,0),MATCH(C$1,'اطلاعات انشعابات شرکتها'!$1:$1,0)),0)</f>
        <v>0</v>
      </c>
      <c r="D589" s="45"/>
      <c r="E589" s="171"/>
      <c r="F589" s="170"/>
      <c r="G589" s="47" t="str">
        <f t="shared" si="100"/>
        <v>/</v>
      </c>
      <c r="H589" s="47">
        <f>IFERROR(INDEX('اطلاعات دوره'!A:Z,MATCH(G589,'اطلاعات دوره'!C:C,0),MATCH(H$1,'اطلاعات دوره'!$1:$1,0)),0)</f>
        <v>0</v>
      </c>
      <c r="I589" s="47">
        <f>IFERROR(INDEX('اطلاعات دوره'!A:Z,MATCH(G589,'اطلاعات دوره'!C:C,0),MATCH(I$1,'اطلاعات دوره'!$1:$1,0)),0)</f>
        <v>0</v>
      </c>
      <c r="J589" s="48">
        <f>IFERROR(INDEX('اطلاعات دوره'!A:Z,MATCH(G589,'اطلاعات دوره'!C:C,0),MATCH(J$1,'اطلاعات دوره'!$1:$1,0)),0)</f>
        <v>0</v>
      </c>
      <c r="K589" s="46"/>
      <c r="L589" s="158" t="str">
        <f>IFERROR(INDEX('اطلاعات دوره'!A:Z,MATCH(G589,'اطلاعات دوره'!C:C,0)-1,MATCH("عنوان",'اطلاعات دوره'!$1:$1,0)),"---")</f>
        <v>---</v>
      </c>
      <c r="M589" s="47" t="str">
        <f t="shared" si="101"/>
        <v>----</v>
      </c>
      <c r="N589" s="48" t="str">
        <f t="shared" si="102"/>
        <v>-/</v>
      </c>
      <c r="O589" s="45"/>
      <c r="P589" s="240">
        <f>IFERROR(INDEX('قرائت کنتور'!A:AZ,MATCH(A589&amp;"-"&amp;"آب",'قرائت کنتور'!B:B,0),MATCH(L589,'قرائت کنتور'!$1:$1,0)),0)</f>
        <v>0</v>
      </c>
      <c r="Q589" s="241">
        <f>IFERROR(INDEX('قرائت کنتور'!A:AZ,MATCH(A589&amp;"-"&amp;"آب",'قرائت کنتور'!B:B,0),MATCH(G589,'قرائت کنتور'!$1:$1,0)),0)</f>
        <v>0</v>
      </c>
      <c r="R589" s="241">
        <f t="shared" si="103"/>
        <v>0</v>
      </c>
      <c r="S589" s="241" t="str">
        <f>IFERROR(INDEX('اطلاعات انشعابات شرکتها'!A:AB,MATCH(A589,'اطلاعات انشعابات شرکتها'!A:A,0),MATCH(S$1,'اطلاعات انشعابات شرکتها'!$1:$1,0)),"---")</f>
        <v>---</v>
      </c>
      <c r="T589" s="227" t="str">
        <f t="shared" si="104"/>
        <v>---</v>
      </c>
      <c r="U589" s="45"/>
      <c r="V589" s="155" t="str">
        <f>IFERROR(INDEX('تعرفه ها'!A:Z,MATCH("بهای هر متر مکعب آب مصرفی",'تعرفه ها'!$B:$B,0),MATCH(F589,'تعرفه ها'!$2:$2,0)),"---")</f>
        <v>---</v>
      </c>
      <c r="W589" s="50" t="str">
        <f t="shared" si="105"/>
        <v>---</v>
      </c>
      <c r="X589" s="50" t="str">
        <f>IFERROR(ROUND(R589*INDEX('تعرفه ها'!A:Z,MATCH("عوارض آب به ازاء هر متر مکعب",'تعرفه ها'!$B:$B,0),MATCH(F589,'تعرفه ها'!$2:$2,0)),0),"---")</f>
        <v>---</v>
      </c>
      <c r="Y589" s="50" t="str">
        <f>IFERROR(ROUND(T589*INDEX('تعرفه ها'!A:Z,MATCH("جریمه مازاد مصرف آب به ازاء هر متر مکعب",'تعرفه ها'!$B:$B,0),MATCH(F589,'تعرفه ها'!$2:$2,0)),0),"---")</f>
        <v>---</v>
      </c>
      <c r="Z589" s="50" t="str">
        <f>IFERROR(ROUND(((W589+X589+Y589)*INDEX('تعرفه ها'!A:Z,MATCH("هزینه نگهداری و تعمیرات شبکه آب",'تعرفه ها'!$B:$B,0),MATCH(F589,'تعرفه ها'!$2:$2,0))/100),0),"---")</f>
        <v>---</v>
      </c>
      <c r="AA589" s="50" t="str">
        <f>IFERROR(IF(INDEX('اطلاعات دوره'!A:Z,MATCH(G589,'اطلاعات دوره'!C:C,0),MATCH("آب",'اطلاعات دوره'!$1:$1,0))="دارد",ROUND((W589+X589+Y589)*INDEX('تعرفه ها'!A:Z,MATCH("پیک فصلی آب",'تعرفه ها'!$B:$B,0),MATCH(F589,'تعرفه ها'!$2:$2,0))/100,0),0),"---")</f>
        <v>---</v>
      </c>
      <c r="AB589" s="50" t="str">
        <f>IFERROR(ROUND(SUM(W589+X589+Y589+Z589+AA589)*INDEX('تعرفه ها'!A:Z,MATCH("مالیات آب",'تعرفه ها'!$B:$B,0),MATCH(F589,'تعرفه ها'!$2:$2,0))/100,0),"---")</f>
        <v>---</v>
      </c>
      <c r="AC589" s="50" t="str">
        <f t="shared" si="106"/>
        <v>---</v>
      </c>
      <c r="AD589" s="50" t="str">
        <f t="shared" si="99"/>
        <v>---</v>
      </c>
      <c r="AE589" s="50" t="str">
        <f t="shared" si="107"/>
        <v>---</v>
      </c>
      <c r="AF589" s="50" t="str">
        <f t="shared" si="108"/>
        <v>---</v>
      </c>
      <c r="AG589" s="153" t="str">
        <f t="shared" si="109"/>
        <v>---</v>
      </c>
      <c r="AI589" s="183" t="str">
        <f>IFERROR(IF(INDEX(پرداخت!A:AZ,MATCH(A589&amp;" - "&amp;"آب",پرداخت!$B:$B,0),MATCH(G589,پرداخت!$1:$1,0))="نشده","نشده","شده"),"---")</f>
        <v>---</v>
      </c>
      <c r="AL589" s="144"/>
      <c r="AM589" s="144"/>
      <c r="AN589" s="30"/>
      <c r="AO589" s="30"/>
      <c r="AP589" s="30"/>
      <c r="AQ589" s="30"/>
      <c r="AR589" s="30"/>
      <c r="AS589" s="30"/>
      <c r="AT589" s="30"/>
      <c r="AU589" s="30"/>
      <c r="AV589" s="30"/>
      <c r="AW589" s="30"/>
      <c r="AX589" s="30"/>
      <c r="AY589" s="30"/>
      <c r="AZ589" s="30"/>
      <c r="BA589" s="30"/>
      <c r="BB589" s="30"/>
      <c r="BC589" s="30"/>
      <c r="BD589" s="30"/>
      <c r="BE589" s="30"/>
      <c r="BF589" s="30"/>
      <c r="BG589" s="30"/>
      <c r="BH589" s="30"/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30"/>
      <c r="BT589" s="30"/>
      <c r="BU589" s="30"/>
      <c r="BV589" s="30"/>
      <c r="BW589" s="30"/>
      <c r="BX589" s="30"/>
      <c r="BY589" s="30"/>
      <c r="BZ589" s="30"/>
      <c r="CA589" s="30"/>
    </row>
    <row r="590" spans="1:79" ht="34.9" hidden="1" customHeight="1">
      <c r="A590" s="170"/>
      <c r="B590" s="47">
        <f>IFERROR(INDEX('اطلاعات انشعابات شرکتها'!A:BB,MATCH(A590,'اطلاعات انشعابات شرکتها'!A:A,0),MATCH(B$1,'اطلاعات انشعابات شرکتها'!$1:$1,0)),0)</f>
        <v>0</v>
      </c>
      <c r="C590" s="48">
        <f>IFERROR(INDEX('اطلاعات انشعابات شرکتها'!A:BB,MATCH(A590,'اطلاعات انشعابات شرکتها'!A:A,0),MATCH(C$1,'اطلاعات انشعابات شرکتها'!$1:$1,0)),0)</f>
        <v>0</v>
      </c>
      <c r="D590" s="45"/>
      <c r="E590" s="171"/>
      <c r="F590" s="170"/>
      <c r="G590" s="47" t="str">
        <f t="shared" si="100"/>
        <v>/</v>
      </c>
      <c r="H590" s="47">
        <f>IFERROR(INDEX('اطلاعات دوره'!A:Z,MATCH(G590,'اطلاعات دوره'!C:C,0),MATCH(H$1,'اطلاعات دوره'!$1:$1,0)),0)</f>
        <v>0</v>
      </c>
      <c r="I590" s="47">
        <f>IFERROR(INDEX('اطلاعات دوره'!A:Z,MATCH(G590,'اطلاعات دوره'!C:C,0),MATCH(I$1,'اطلاعات دوره'!$1:$1,0)),0)</f>
        <v>0</v>
      </c>
      <c r="J590" s="48">
        <f>IFERROR(INDEX('اطلاعات دوره'!A:Z,MATCH(G590,'اطلاعات دوره'!C:C,0),MATCH(J$1,'اطلاعات دوره'!$1:$1,0)),0)</f>
        <v>0</v>
      </c>
      <c r="K590" s="46"/>
      <c r="L590" s="158" t="str">
        <f>IFERROR(INDEX('اطلاعات دوره'!A:Z,MATCH(G590,'اطلاعات دوره'!C:C,0)-1,MATCH("عنوان",'اطلاعات دوره'!$1:$1,0)),"---")</f>
        <v>---</v>
      </c>
      <c r="M590" s="47" t="str">
        <f t="shared" si="101"/>
        <v>----</v>
      </c>
      <c r="N590" s="48" t="str">
        <f t="shared" si="102"/>
        <v>-/</v>
      </c>
      <c r="O590" s="45"/>
      <c r="P590" s="240">
        <f>IFERROR(INDEX('قرائت کنتور'!A:AZ,MATCH(A590&amp;"-"&amp;"آب",'قرائت کنتور'!B:B,0),MATCH(L590,'قرائت کنتور'!$1:$1,0)),0)</f>
        <v>0</v>
      </c>
      <c r="Q590" s="241">
        <f>IFERROR(INDEX('قرائت کنتور'!A:AZ,MATCH(A590&amp;"-"&amp;"آب",'قرائت کنتور'!B:B,0),MATCH(G590,'قرائت کنتور'!$1:$1,0)),0)</f>
        <v>0</v>
      </c>
      <c r="R590" s="241">
        <f t="shared" si="103"/>
        <v>0</v>
      </c>
      <c r="S590" s="241" t="str">
        <f>IFERROR(INDEX('اطلاعات انشعابات شرکتها'!A:AB,MATCH(A590,'اطلاعات انشعابات شرکتها'!A:A,0),MATCH(S$1,'اطلاعات انشعابات شرکتها'!$1:$1,0)),"---")</f>
        <v>---</v>
      </c>
      <c r="T590" s="227" t="str">
        <f t="shared" si="104"/>
        <v>---</v>
      </c>
      <c r="U590" s="45"/>
      <c r="V590" s="155" t="str">
        <f>IFERROR(INDEX('تعرفه ها'!A:Z,MATCH("بهای هر متر مکعب آب مصرفی",'تعرفه ها'!$B:$B,0),MATCH(F590,'تعرفه ها'!$2:$2,0)),"---")</f>
        <v>---</v>
      </c>
      <c r="W590" s="50" t="str">
        <f t="shared" si="105"/>
        <v>---</v>
      </c>
      <c r="X590" s="50" t="str">
        <f>IFERROR(ROUND(R590*INDEX('تعرفه ها'!A:Z,MATCH("عوارض آب به ازاء هر متر مکعب",'تعرفه ها'!$B:$B,0),MATCH(F590,'تعرفه ها'!$2:$2,0)),0),"---")</f>
        <v>---</v>
      </c>
      <c r="Y590" s="50" t="str">
        <f>IFERROR(ROUND(T590*INDEX('تعرفه ها'!A:Z,MATCH("جریمه مازاد مصرف آب به ازاء هر متر مکعب",'تعرفه ها'!$B:$B,0),MATCH(F590,'تعرفه ها'!$2:$2,0)),0),"---")</f>
        <v>---</v>
      </c>
      <c r="Z590" s="50" t="str">
        <f>IFERROR(ROUND(((W590+X590+Y590)*INDEX('تعرفه ها'!A:Z,MATCH("هزینه نگهداری و تعمیرات شبکه آب",'تعرفه ها'!$B:$B,0),MATCH(F590,'تعرفه ها'!$2:$2,0))/100),0),"---")</f>
        <v>---</v>
      </c>
      <c r="AA590" s="50" t="str">
        <f>IFERROR(IF(INDEX('اطلاعات دوره'!A:Z,MATCH(G590,'اطلاعات دوره'!C:C,0),MATCH("آب",'اطلاعات دوره'!$1:$1,0))="دارد",ROUND((W590+X590+Y590)*INDEX('تعرفه ها'!A:Z,MATCH("پیک فصلی آب",'تعرفه ها'!$B:$B,0),MATCH(F590,'تعرفه ها'!$2:$2,0))/100,0),0),"---")</f>
        <v>---</v>
      </c>
      <c r="AB590" s="50" t="str">
        <f>IFERROR(ROUND(SUM(W590+X590+Y590+Z590+AA590)*INDEX('تعرفه ها'!A:Z,MATCH("مالیات آب",'تعرفه ها'!$B:$B,0),MATCH(F590,'تعرفه ها'!$2:$2,0))/100,0),"---")</f>
        <v>---</v>
      </c>
      <c r="AC590" s="50" t="str">
        <f t="shared" si="106"/>
        <v>---</v>
      </c>
      <c r="AD590" s="50" t="str">
        <f t="shared" si="99"/>
        <v>---</v>
      </c>
      <c r="AE590" s="50" t="str">
        <f t="shared" si="107"/>
        <v>---</v>
      </c>
      <c r="AF590" s="50" t="str">
        <f t="shared" si="108"/>
        <v>---</v>
      </c>
      <c r="AG590" s="153" t="str">
        <f t="shared" si="109"/>
        <v>---</v>
      </c>
      <c r="AI590" s="183" t="str">
        <f>IFERROR(IF(INDEX(پرداخت!A:AZ,MATCH(A590&amp;" - "&amp;"آب",پرداخت!$B:$B,0),MATCH(G590,پرداخت!$1:$1,0))="نشده","نشده","شده"),"---")</f>
        <v>---</v>
      </c>
      <c r="AL590" s="144"/>
      <c r="AM590" s="144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</row>
    <row r="591" spans="1:79" ht="34.9" hidden="1" customHeight="1">
      <c r="A591" s="170"/>
      <c r="B591" s="47">
        <f>IFERROR(INDEX('اطلاعات انشعابات شرکتها'!A:BB,MATCH(A591,'اطلاعات انشعابات شرکتها'!A:A,0),MATCH(B$1,'اطلاعات انشعابات شرکتها'!$1:$1,0)),0)</f>
        <v>0</v>
      </c>
      <c r="C591" s="48">
        <f>IFERROR(INDEX('اطلاعات انشعابات شرکتها'!A:BB,MATCH(A591,'اطلاعات انشعابات شرکتها'!A:A,0),MATCH(C$1,'اطلاعات انشعابات شرکتها'!$1:$1,0)),0)</f>
        <v>0</v>
      </c>
      <c r="D591" s="45"/>
      <c r="E591" s="171"/>
      <c r="F591" s="170"/>
      <c r="G591" s="47" t="str">
        <f t="shared" si="100"/>
        <v>/</v>
      </c>
      <c r="H591" s="47">
        <f>IFERROR(INDEX('اطلاعات دوره'!A:Z,MATCH(G591,'اطلاعات دوره'!C:C,0),MATCH(H$1,'اطلاعات دوره'!$1:$1,0)),0)</f>
        <v>0</v>
      </c>
      <c r="I591" s="47">
        <f>IFERROR(INDEX('اطلاعات دوره'!A:Z,MATCH(G591,'اطلاعات دوره'!C:C,0),MATCH(I$1,'اطلاعات دوره'!$1:$1,0)),0)</f>
        <v>0</v>
      </c>
      <c r="J591" s="48">
        <f>IFERROR(INDEX('اطلاعات دوره'!A:Z,MATCH(G591,'اطلاعات دوره'!C:C,0),MATCH(J$1,'اطلاعات دوره'!$1:$1,0)),0)</f>
        <v>0</v>
      </c>
      <c r="K591" s="46"/>
      <c r="L591" s="158" t="str">
        <f>IFERROR(INDEX('اطلاعات دوره'!A:Z,MATCH(G591,'اطلاعات دوره'!C:C,0)-1,MATCH("عنوان",'اطلاعات دوره'!$1:$1,0)),"---")</f>
        <v>---</v>
      </c>
      <c r="M591" s="47" t="str">
        <f t="shared" si="101"/>
        <v>----</v>
      </c>
      <c r="N591" s="48" t="str">
        <f t="shared" si="102"/>
        <v>-/</v>
      </c>
      <c r="O591" s="45"/>
      <c r="P591" s="240">
        <f>IFERROR(INDEX('قرائت کنتور'!A:AZ,MATCH(A591&amp;"-"&amp;"آب",'قرائت کنتور'!B:B,0),MATCH(L591,'قرائت کنتور'!$1:$1,0)),0)</f>
        <v>0</v>
      </c>
      <c r="Q591" s="241">
        <f>IFERROR(INDEX('قرائت کنتور'!A:AZ,MATCH(A591&amp;"-"&amp;"آب",'قرائت کنتور'!B:B,0),MATCH(G591,'قرائت کنتور'!$1:$1,0)),0)</f>
        <v>0</v>
      </c>
      <c r="R591" s="241">
        <f t="shared" si="103"/>
        <v>0</v>
      </c>
      <c r="S591" s="241" t="str">
        <f>IFERROR(INDEX('اطلاعات انشعابات شرکتها'!A:AB,MATCH(A591,'اطلاعات انشعابات شرکتها'!A:A,0),MATCH(S$1,'اطلاعات انشعابات شرکتها'!$1:$1,0)),"---")</f>
        <v>---</v>
      </c>
      <c r="T591" s="227" t="str">
        <f t="shared" si="104"/>
        <v>---</v>
      </c>
      <c r="U591" s="45"/>
      <c r="V591" s="155" t="str">
        <f>IFERROR(INDEX('تعرفه ها'!A:Z,MATCH("بهای هر متر مکعب آب مصرفی",'تعرفه ها'!$B:$B,0),MATCH(F591,'تعرفه ها'!$2:$2,0)),"---")</f>
        <v>---</v>
      </c>
      <c r="W591" s="50" t="str">
        <f t="shared" si="105"/>
        <v>---</v>
      </c>
      <c r="X591" s="50" t="str">
        <f>IFERROR(ROUND(R591*INDEX('تعرفه ها'!A:Z,MATCH("عوارض آب به ازاء هر متر مکعب",'تعرفه ها'!$B:$B,0),MATCH(F591,'تعرفه ها'!$2:$2,0)),0),"---")</f>
        <v>---</v>
      </c>
      <c r="Y591" s="50" t="str">
        <f>IFERROR(ROUND(T591*INDEX('تعرفه ها'!A:Z,MATCH("جریمه مازاد مصرف آب به ازاء هر متر مکعب",'تعرفه ها'!$B:$B,0),MATCH(F591,'تعرفه ها'!$2:$2,0)),0),"---")</f>
        <v>---</v>
      </c>
      <c r="Z591" s="50" t="str">
        <f>IFERROR(ROUND(((W591+X591+Y591)*INDEX('تعرفه ها'!A:Z,MATCH("هزینه نگهداری و تعمیرات شبکه آب",'تعرفه ها'!$B:$B,0),MATCH(F591,'تعرفه ها'!$2:$2,0))/100),0),"---")</f>
        <v>---</v>
      </c>
      <c r="AA591" s="50" t="str">
        <f>IFERROR(IF(INDEX('اطلاعات دوره'!A:Z,MATCH(G591,'اطلاعات دوره'!C:C,0),MATCH("آب",'اطلاعات دوره'!$1:$1,0))="دارد",ROUND((W591+X591+Y591)*INDEX('تعرفه ها'!A:Z,MATCH("پیک فصلی آب",'تعرفه ها'!$B:$B,0),MATCH(F591,'تعرفه ها'!$2:$2,0))/100,0),0),"---")</f>
        <v>---</v>
      </c>
      <c r="AB591" s="50" t="str">
        <f>IFERROR(ROUND(SUM(W591+X591+Y591+Z591+AA591)*INDEX('تعرفه ها'!A:Z,MATCH("مالیات آب",'تعرفه ها'!$B:$B,0),MATCH(F591,'تعرفه ها'!$2:$2,0))/100,0),"---")</f>
        <v>---</v>
      </c>
      <c r="AC591" s="50" t="str">
        <f t="shared" si="106"/>
        <v>---</v>
      </c>
      <c r="AD591" s="50" t="str">
        <f t="shared" si="99"/>
        <v>---</v>
      </c>
      <c r="AE591" s="50" t="str">
        <f t="shared" si="107"/>
        <v>---</v>
      </c>
      <c r="AF591" s="50" t="str">
        <f t="shared" si="108"/>
        <v>---</v>
      </c>
      <c r="AG591" s="153" t="str">
        <f t="shared" si="109"/>
        <v>---</v>
      </c>
      <c r="AI591" s="183" t="str">
        <f>IFERROR(IF(INDEX(پرداخت!A:AZ,MATCH(A591&amp;" - "&amp;"آب",پرداخت!$B:$B,0),MATCH(G591,پرداخت!$1:$1,0))="نشده","نشده","شده"),"---")</f>
        <v>---</v>
      </c>
      <c r="AL591" s="144"/>
      <c r="AM591" s="144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0"/>
      <c r="CA591" s="30"/>
    </row>
    <row r="592" spans="1:79" ht="34.9" hidden="1" customHeight="1">
      <c r="A592" s="170"/>
      <c r="B592" s="47">
        <f>IFERROR(INDEX('اطلاعات انشعابات شرکتها'!A:BB,MATCH(A592,'اطلاعات انشعابات شرکتها'!A:A,0),MATCH(B$1,'اطلاعات انشعابات شرکتها'!$1:$1,0)),0)</f>
        <v>0</v>
      </c>
      <c r="C592" s="48">
        <f>IFERROR(INDEX('اطلاعات انشعابات شرکتها'!A:BB,MATCH(A592,'اطلاعات انشعابات شرکتها'!A:A,0),MATCH(C$1,'اطلاعات انشعابات شرکتها'!$1:$1,0)),0)</f>
        <v>0</v>
      </c>
      <c r="D592" s="45"/>
      <c r="E592" s="171"/>
      <c r="F592" s="170"/>
      <c r="G592" s="47" t="str">
        <f t="shared" si="100"/>
        <v>/</v>
      </c>
      <c r="H592" s="47">
        <f>IFERROR(INDEX('اطلاعات دوره'!A:Z,MATCH(G592,'اطلاعات دوره'!C:C,0),MATCH(H$1,'اطلاعات دوره'!$1:$1,0)),0)</f>
        <v>0</v>
      </c>
      <c r="I592" s="47">
        <f>IFERROR(INDEX('اطلاعات دوره'!A:Z,MATCH(G592,'اطلاعات دوره'!C:C,0),MATCH(I$1,'اطلاعات دوره'!$1:$1,0)),0)</f>
        <v>0</v>
      </c>
      <c r="J592" s="48">
        <f>IFERROR(INDEX('اطلاعات دوره'!A:Z,MATCH(G592,'اطلاعات دوره'!C:C,0),MATCH(J$1,'اطلاعات دوره'!$1:$1,0)),0)</f>
        <v>0</v>
      </c>
      <c r="K592" s="46"/>
      <c r="L592" s="158" t="str">
        <f>IFERROR(INDEX('اطلاعات دوره'!A:Z,MATCH(G592,'اطلاعات دوره'!C:C,0)-1,MATCH("عنوان",'اطلاعات دوره'!$1:$1,0)),"---")</f>
        <v>---</v>
      </c>
      <c r="M592" s="47" t="str">
        <f t="shared" si="101"/>
        <v>----</v>
      </c>
      <c r="N592" s="48" t="str">
        <f t="shared" si="102"/>
        <v>-/</v>
      </c>
      <c r="O592" s="45"/>
      <c r="P592" s="240">
        <f>IFERROR(INDEX('قرائت کنتور'!A:AZ,MATCH(A592&amp;"-"&amp;"آب",'قرائت کنتور'!B:B,0),MATCH(L592,'قرائت کنتور'!$1:$1,0)),0)</f>
        <v>0</v>
      </c>
      <c r="Q592" s="241">
        <f>IFERROR(INDEX('قرائت کنتور'!A:AZ,MATCH(A592&amp;"-"&amp;"آب",'قرائت کنتور'!B:B,0),MATCH(G592,'قرائت کنتور'!$1:$1,0)),0)</f>
        <v>0</v>
      </c>
      <c r="R592" s="241">
        <f t="shared" si="103"/>
        <v>0</v>
      </c>
      <c r="S592" s="241" t="str">
        <f>IFERROR(INDEX('اطلاعات انشعابات شرکتها'!A:AB,MATCH(A592,'اطلاعات انشعابات شرکتها'!A:A,0),MATCH(S$1,'اطلاعات انشعابات شرکتها'!$1:$1,0)),"---")</f>
        <v>---</v>
      </c>
      <c r="T592" s="227" t="str">
        <f t="shared" si="104"/>
        <v>---</v>
      </c>
      <c r="U592" s="45"/>
      <c r="V592" s="155" t="str">
        <f>IFERROR(INDEX('تعرفه ها'!A:Z,MATCH("بهای هر متر مکعب آب مصرفی",'تعرفه ها'!$B:$B,0),MATCH(F592,'تعرفه ها'!$2:$2,0)),"---")</f>
        <v>---</v>
      </c>
      <c r="W592" s="50" t="str">
        <f t="shared" si="105"/>
        <v>---</v>
      </c>
      <c r="X592" s="50" t="str">
        <f>IFERROR(ROUND(R592*INDEX('تعرفه ها'!A:Z,MATCH("عوارض آب به ازاء هر متر مکعب",'تعرفه ها'!$B:$B,0),MATCH(F592,'تعرفه ها'!$2:$2,0)),0),"---")</f>
        <v>---</v>
      </c>
      <c r="Y592" s="50" t="str">
        <f>IFERROR(ROUND(T592*INDEX('تعرفه ها'!A:Z,MATCH("جریمه مازاد مصرف آب به ازاء هر متر مکعب",'تعرفه ها'!$B:$B,0),MATCH(F592,'تعرفه ها'!$2:$2,0)),0),"---")</f>
        <v>---</v>
      </c>
      <c r="Z592" s="50" t="str">
        <f>IFERROR(ROUND(((W592+X592+Y592)*INDEX('تعرفه ها'!A:Z,MATCH("هزینه نگهداری و تعمیرات شبکه آب",'تعرفه ها'!$B:$B,0),MATCH(F592,'تعرفه ها'!$2:$2,0))/100),0),"---")</f>
        <v>---</v>
      </c>
      <c r="AA592" s="50" t="str">
        <f>IFERROR(IF(INDEX('اطلاعات دوره'!A:Z,MATCH(G592,'اطلاعات دوره'!C:C,0),MATCH("آب",'اطلاعات دوره'!$1:$1,0))="دارد",ROUND((W592+X592+Y592)*INDEX('تعرفه ها'!A:Z,MATCH("پیک فصلی آب",'تعرفه ها'!$B:$B,0),MATCH(F592,'تعرفه ها'!$2:$2,0))/100,0),0),"---")</f>
        <v>---</v>
      </c>
      <c r="AB592" s="50" t="str">
        <f>IFERROR(ROUND(SUM(W592+X592+Y592+Z592+AA592)*INDEX('تعرفه ها'!A:Z,MATCH("مالیات آب",'تعرفه ها'!$B:$B,0),MATCH(F592,'تعرفه ها'!$2:$2,0))/100,0),"---")</f>
        <v>---</v>
      </c>
      <c r="AC592" s="50" t="str">
        <f t="shared" si="106"/>
        <v>---</v>
      </c>
      <c r="AD592" s="50" t="str">
        <f t="shared" si="99"/>
        <v>---</v>
      </c>
      <c r="AE592" s="50" t="str">
        <f t="shared" si="107"/>
        <v>---</v>
      </c>
      <c r="AF592" s="50" t="str">
        <f t="shared" si="108"/>
        <v>---</v>
      </c>
      <c r="AG592" s="153" t="str">
        <f t="shared" si="109"/>
        <v>---</v>
      </c>
      <c r="AI592" s="183" t="str">
        <f>IFERROR(IF(INDEX(پرداخت!A:AZ,MATCH(A592&amp;" - "&amp;"آب",پرداخت!$B:$B,0),MATCH(G592,پرداخت!$1:$1,0))="نشده","نشده","شده"),"---")</f>
        <v>---</v>
      </c>
      <c r="AL592" s="144"/>
      <c r="AM592" s="144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/>
      <c r="BB592" s="30"/>
      <c r="BC592" s="30"/>
      <c r="BD592" s="30"/>
      <c r="BE592" s="30"/>
      <c r="BF592" s="30"/>
      <c r="BG592" s="30"/>
      <c r="BH592" s="30"/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30"/>
      <c r="BT592" s="30"/>
      <c r="BU592" s="30"/>
      <c r="BV592" s="30"/>
      <c r="BW592" s="30"/>
      <c r="BX592" s="30"/>
      <c r="BY592" s="30"/>
      <c r="BZ592" s="30"/>
      <c r="CA592" s="30"/>
    </row>
    <row r="593" spans="1:79" ht="34.9" hidden="1" customHeight="1">
      <c r="A593" s="170"/>
      <c r="B593" s="47">
        <f>IFERROR(INDEX('اطلاعات انشعابات شرکتها'!A:BB,MATCH(A593,'اطلاعات انشعابات شرکتها'!A:A,0),MATCH(B$1,'اطلاعات انشعابات شرکتها'!$1:$1,0)),0)</f>
        <v>0</v>
      </c>
      <c r="C593" s="48">
        <f>IFERROR(INDEX('اطلاعات انشعابات شرکتها'!A:BB,MATCH(A593,'اطلاعات انشعابات شرکتها'!A:A,0),MATCH(C$1,'اطلاعات انشعابات شرکتها'!$1:$1,0)),0)</f>
        <v>0</v>
      </c>
      <c r="D593" s="45"/>
      <c r="E593" s="171"/>
      <c r="F593" s="170"/>
      <c r="G593" s="47" t="str">
        <f t="shared" si="100"/>
        <v>/</v>
      </c>
      <c r="H593" s="47">
        <f>IFERROR(INDEX('اطلاعات دوره'!A:Z,MATCH(G593,'اطلاعات دوره'!C:C,0),MATCH(H$1,'اطلاعات دوره'!$1:$1,0)),0)</f>
        <v>0</v>
      </c>
      <c r="I593" s="47">
        <f>IFERROR(INDEX('اطلاعات دوره'!A:Z,MATCH(G593,'اطلاعات دوره'!C:C,0),MATCH(I$1,'اطلاعات دوره'!$1:$1,0)),0)</f>
        <v>0</v>
      </c>
      <c r="J593" s="48">
        <f>IFERROR(INDEX('اطلاعات دوره'!A:Z,MATCH(G593,'اطلاعات دوره'!C:C,0),MATCH(J$1,'اطلاعات دوره'!$1:$1,0)),0)</f>
        <v>0</v>
      </c>
      <c r="K593" s="46"/>
      <c r="L593" s="158" t="str">
        <f>IFERROR(INDEX('اطلاعات دوره'!A:Z,MATCH(G593,'اطلاعات دوره'!C:C,0)-1,MATCH("عنوان",'اطلاعات دوره'!$1:$1,0)),"---")</f>
        <v>---</v>
      </c>
      <c r="M593" s="47" t="str">
        <f t="shared" si="101"/>
        <v>----</v>
      </c>
      <c r="N593" s="48" t="str">
        <f t="shared" si="102"/>
        <v>-/</v>
      </c>
      <c r="O593" s="45"/>
      <c r="P593" s="240">
        <f>IFERROR(INDEX('قرائت کنتور'!A:AZ,MATCH(A593&amp;"-"&amp;"آب",'قرائت کنتور'!B:B,0),MATCH(L593,'قرائت کنتور'!$1:$1,0)),0)</f>
        <v>0</v>
      </c>
      <c r="Q593" s="241">
        <f>IFERROR(INDEX('قرائت کنتور'!A:AZ,MATCH(A593&amp;"-"&amp;"آب",'قرائت کنتور'!B:B,0),MATCH(G593,'قرائت کنتور'!$1:$1,0)),0)</f>
        <v>0</v>
      </c>
      <c r="R593" s="241">
        <f t="shared" si="103"/>
        <v>0</v>
      </c>
      <c r="S593" s="241" t="str">
        <f>IFERROR(INDEX('اطلاعات انشعابات شرکتها'!A:AB,MATCH(A593,'اطلاعات انشعابات شرکتها'!A:A,0),MATCH(S$1,'اطلاعات انشعابات شرکتها'!$1:$1,0)),"---")</f>
        <v>---</v>
      </c>
      <c r="T593" s="227" t="str">
        <f t="shared" si="104"/>
        <v>---</v>
      </c>
      <c r="U593" s="45"/>
      <c r="V593" s="155" t="str">
        <f>IFERROR(INDEX('تعرفه ها'!A:Z,MATCH("بهای هر متر مکعب آب مصرفی",'تعرفه ها'!$B:$B,0),MATCH(F593,'تعرفه ها'!$2:$2,0)),"---")</f>
        <v>---</v>
      </c>
      <c r="W593" s="50" t="str">
        <f t="shared" si="105"/>
        <v>---</v>
      </c>
      <c r="X593" s="50" t="str">
        <f>IFERROR(ROUND(R593*INDEX('تعرفه ها'!A:Z,MATCH("عوارض آب به ازاء هر متر مکعب",'تعرفه ها'!$B:$B,0),MATCH(F593,'تعرفه ها'!$2:$2,0)),0),"---")</f>
        <v>---</v>
      </c>
      <c r="Y593" s="50" t="str">
        <f>IFERROR(ROUND(T593*INDEX('تعرفه ها'!A:Z,MATCH("جریمه مازاد مصرف آب به ازاء هر متر مکعب",'تعرفه ها'!$B:$B,0),MATCH(F593,'تعرفه ها'!$2:$2,0)),0),"---")</f>
        <v>---</v>
      </c>
      <c r="Z593" s="50" t="str">
        <f>IFERROR(ROUND(((W593+X593+Y593)*INDEX('تعرفه ها'!A:Z,MATCH("هزینه نگهداری و تعمیرات شبکه آب",'تعرفه ها'!$B:$B,0),MATCH(F593,'تعرفه ها'!$2:$2,0))/100),0),"---")</f>
        <v>---</v>
      </c>
      <c r="AA593" s="50" t="str">
        <f>IFERROR(IF(INDEX('اطلاعات دوره'!A:Z,MATCH(G593,'اطلاعات دوره'!C:C,0),MATCH("آب",'اطلاعات دوره'!$1:$1,0))="دارد",ROUND((W593+X593+Y593)*INDEX('تعرفه ها'!A:Z,MATCH("پیک فصلی آب",'تعرفه ها'!$B:$B,0),MATCH(F593,'تعرفه ها'!$2:$2,0))/100,0),0),"---")</f>
        <v>---</v>
      </c>
      <c r="AB593" s="50" t="str">
        <f>IFERROR(ROUND(SUM(W593+X593+Y593+Z593+AA593)*INDEX('تعرفه ها'!A:Z,MATCH("مالیات آب",'تعرفه ها'!$B:$B,0),MATCH(F593,'تعرفه ها'!$2:$2,0))/100,0),"---")</f>
        <v>---</v>
      </c>
      <c r="AC593" s="50" t="str">
        <f t="shared" si="106"/>
        <v>---</v>
      </c>
      <c r="AD593" s="50" t="str">
        <f t="shared" si="99"/>
        <v>---</v>
      </c>
      <c r="AE593" s="50" t="str">
        <f t="shared" si="107"/>
        <v>---</v>
      </c>
      <c r="AF593" s="50" t="str">
        <f t="shared" si="108"/>
        <v>---</v>
      </c>
      <c r="AG593" s="153" t="str">
        <f t="shared" si="109"/>
        <v>---</v>
      </c>
      <c r="AI593" s="183" t="str">
        <f>IFERROR(IF(INDEX(پرداخت!A:AZ,MATCH(A593&amp;" - "&amp;"آب",پرداخت!$B:$B,0),MATCH(G593,پرداخت!$1:$1,0))="نشده","نشده","شده"),"---")</f>
        <v>---</v>
      </c>
      <c r="AL593" s="144"/>
      <c r="AM593" s="144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/>
      <c r="AY593" s="30"/>
      <c r="AZ593" s="30"/>
      <c r="BA593" s="30"/>
      <c r="BB593" s="30"/>
      <c r="BC593" s="30"/>
      <c r="BD593" s="30"/>
      <c r="BE593" s="30"/>
      <c r="BF593" s="30"/>
      <c r="BG593" s="30"/>
      <c r="BH593" s="30"/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30"/>
      <c r="BT593" s="30"/>
      <c r="BU593" s="30"/>
      <c r="BV593" s="30"/>
      <c r="BW593" s="30"/>
      <c r="BX593" s="30"/>
      <c r="BY593" s="30"/>
      <c r="BZ593" s="30"/>
      <c r="CA593" s="30"/>
    </row>
    <row r="594" spans="1:79" ht="34.9" hidden="1" customHeight="1">
      <c r="A594" s="170"/>
      <c r="B594" s="47">
        <f>IFERROR(INDEX('اطلاعات انشعابات شرکتها'!A:BB,MATCH(A594,'اطلاعات انشعابات شرکتها'!A:A,0),MATCH(B$1,'اطلاعات انشعابات شرکتها'!$1:$1,0)),0)</f>
        <v>0</v>
      </c>
      <c r="C594" s="48">
        <f>IFERROR(INDEX('اطلاعات انشعابات شرکتها'!A:BB,MATCH(A594,'اطلاعات انشعابات شرکتها'!A:A,0),MATCH(C$1,'اطلاعات انشعابات شرکتها'!$1:$1,0)),0)</f>
        <v>0</v>
      </c>
      <c r="D594" s="45"/>
      <c r="E594" s="171"/>
      <c r="F594" s="170"/>
      <c r="G594" s="47" t="str">
        <f t="shared" si="100"/>
        <v>/</v>
      </c>
      <c r="H594" s="47">
        <f>IFERROR(INDEX('اطلاعات دوره'!A:Z,MATCH(G594,'اطلاعات دوره'!C:C,0),MATCH(H$1,'اطلاعات دوره'!$1:$1,0)),0)</f>
        <v>0</v>
      </c>
      <c r="I594" s="47">
        <f>IFERROR(INDEX('اطلاعات دوره'!A:Z,MATCH(G594,'اطلاعات دوره'!C:C,0),MATCH(I$1,'اطلاعات دوره'!$1:$1,0)),0)</f>
        <v>0</v>
      </c>
      <c r="J594" s="48">
        <f>IFERROR(INDEX('اطلاعات دوره'!A:Z,MATCH(G594,'اطلاعات دوره'!C:C,0),MATCH(J$1,'اطلاعات دوره'!$1:$1,0)),0)</f>
        <v>0</v>
      </c>
      <c r="K594" s="46"/>
      <c r="L594" s="158" t="str">
        <f>IFERROR(INDEX('اطلاعات دوره'!A:Z,MATCH(G594,'اطلاعات دوره'!C:C,0)-1,MATCH("عنوان",'اطلاعات دوره'!$1:$1,0)),"---")</f>
        <v>---</v>
      </c>
      <c r="M594" s="47" t="str">
        <f t="shared" si="101"/>
        <v>----</v>
      </c>
      <c r="N594" s="48" t="str">
        <f t="shared" si="102"/>
        <v>-/</v>
      </c>
      <c r="O594" s="45"/>
      <c r="P594" s="240">
        <f>IFERROR(INDEX('قرائت کنتور'!A:AZ,MATCH(A594&amp;"-"&amp;"آب",'قرائت کنتور'!B:B,0),MATCH(L594,'قرائت کنتور'!$1:$1,0)),0)</f>
        <v>0</v>
      </c>
      <c r="Q594" s="241">
        <f>IFERROR(INDEX('قرائت کنتور'!A:AZ,MATCH(A594&amp;"-"&amp;"آب",'قرائت کنتور'!B:B,0),MATCH(G594,'قرائت کنتور'!$1:$1,0)),0)</f>
        <v>0</v>
      </c>
      <c r="R594" s="241">
        <f t="shared" si="103"/>
        <v>0</v>
      </c>
      <c r="S594" s="241" t="str">
        <f>IFERROR(INDEX('اطلاعات انشعابات شرکتها'!A:AB,MATCH(A594,'اطلاعات انشعابات شرکتها'!A:A,0),MATCH(S$1,'اطلاعات انشعابات شرکتها'!$1:$1,0)),"---")</f>
        <v>---</v>
      </c>
      <c r="T594" s="227" t="str">
        <f t="shared" si="104"/>
        <v>---</v>
      </c>
      <c r="U594" s="45"/>
      <c r="V594" s="155" t="str">
        <f>IFERROR(INDEX('تعرفه ها'!A:Z,MATCH("بهای هر متر مکعب آب مصرفی",'تعرفه ها'!$B:$B,0),MATCH(F594,'تعرفه ها'!$2:$2,0)),"---")</f>
        <v>---</v>
      </c>
      <c r="W594" s="50" t="str">
        <f t="shared" si="105"/>
        <v>---</v>
      </c>
      <c r="X594" s="50" t="str">
        <f>IFERROR(ROUND(R594*INDEX('تعرفه ها'!A:Z,MATCH("عوارض آب به ازاء هر متر مکعب",'تعرفه ها'!$B:$B,0),MATCH(F594,'تعرفه ها'!$2:$2,0)),0),"---")</f>
        <v>---</v>
      </c>
      <c r="Y594" s="50" t="str">
        <f>IFERROR(ROUND(T594*INDEX('تعرفه ها'!A:Z,MATCH("جریمه مازاد مصرف آب به ازاء هر متر مکعب",'تعرفه ها'!$B:$B,0),MATCH(F594,'تعرفه ها'!$2:$2,0)),0),"---")</f>
        <v>---</v>
      </c>
      <c r="Z594" s="50" t="str">
        <f>IFERROR(ROUND(((W594+X594+Y594)*INDEX('تعرفه ها'!A:Z,MATCH("هزینه نگهداری و تعمیرات شبکه آب",'تعرفه ها'!$B:$B,0),MATCH(F594,'تعرفه ها'!$2:$2,0))/100),0),"---")</f>
        <v>---</v>
      </c>
      <c r="AA594" s="50" t="str">
        <f>IFERROR(IF(INDEX('اطلاعات دوره'!A:Z,MATCH(G594,'اطلاعات دوره'!C:C,0),MATCH("آب",'اطلاعات دوره'!$1:$1,0))="دارد",ROUND((W594+X594+Y594)*INDEX('تعرفه ها'!A:Z,MATCH("پیک فصلی آب",'تعرفه ها'!$B:$B,0),MATCH(F594,'تعرفه ها'!$2:$2,0))/100,0),0),"---")</f>
        <v>---</v>
      </c>
      <c r="AB594" s="50" t="str">
        <f>IFERROR(ROUND(SUM(W594+X594+Y594+Z594+AA594)*INDEX('تعرفه ها'!A:Z,MATCH("مالیات آب",'تعرفه ها'!$B:$B,0),MATCH(F594,'تعرفه ها'!$2:$2,0))/100,0),"---")</f>
        <v>---</v>
      </c>
      <c r="AC594" s="50" t="str">
        <f t="shared" si="106"/>
        <v>---</v>
      </c>
      <c r="AD594" s="50" t="str">
        <f t="shared" si="99"/>
        <v>---</v>
      </c>
      <c r="AE594" s="50" t="str">
        <f t="shared" si="107"/>
        <v>---</v>
      </c>
      <c r="AF594" s="50" t="str">
        <f t="shared" si="108"/>
        <v>---</v>
      </c>
      <c r="AG594" s="153" t="str">
        <f t="shared" si="109"/>
        <v>---</v>
      </c>
      <c r="AI594" s="183" t="str">
        <f>IFERROR(IF(INDEX(پرداخت!A:AZ,MATCH(A594&amp;" - "&amp;"آب",پرداخت!$B:$B,0),MATCH(G594,پرداخت!$1:$1,0))="نشده","نشده","شده"),"---")</f>
        <v>---</v>
      </c>
      <c r="AL594" s="144"/>
      <c r="AM594" s="144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/>
      <c r="BA594" s="30"/>
      <c r="BB594" s="30"/>
      <c r="BC594" s="30"/>
      <c r="BD594" s="30"/>
      <c r="BE594" s="30"/>
      <c r="BF594" s="30"/>
      <c r="BG594" s="30"/>
      <c r="BH594" s="30"/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30"/>
      <c r="BT594" s="30"/>
      <c r="BU594" s="30"/>
      <c r="BV594" s="30"/>
      <c r="BW594" s="30"/>
      <c r="BX594" s="30"/>
      <c r="BY594" s="30"/>
      <c r="BZ594" s="30"/>
      <c r="CA594" s="30"/>
    </row>
    <row r="595" spans="1:79" ht="34.9" hidden="1" customHeight="1">
      <c r="A595" s="170"/>
      <c r="B595" s="47">
        <f>IFERROR(INDEX('اطلاعات انشعابات شرکتها'!A:BB,MATCH(A595,'اطلاعات انشعابات شرکتها'!A:A,0),MATCH(B$1,'اطلاعات انشعابات شرکتها'!$1:$1,0)),0)</f>
        <v>0</v>
      </c>
      <c r="C595" s="48">
        <f>IFERROR(INDEX('اطلاعات انشعابات شرکتها'!A:BB,MATCH(A595,'اطلاعات انشعابات شرکتها'!A:A,0),MATCH(C$1,'اطلاعات انشعابات شرکتها'!$1:$1,0)),0)</f>
        <v>0</v>
      </c>
      <c r="D595" s="45"/>
      <c r="E595" s="171"/>
      <c r="F595" s="170"/>
      <c r="G595" s="47" t="str">
        <f t="shared" si="100"/>
        <v>/</v>
      </c>
      <c r="H595" s="47">
        <f>IFERROR(INDEX('اطلاعات دوره'!A:Z,MATCH(G595,'اطلاعات دوره'!C:C,0),MATCH(H$1,'اطلاعات دوره'!$1:$1,0)),0)</f>
        <v>0</v>
      </c>
      <c r="I595" s="47">
        <f>IFERROR(INDEX('اطلاعات دوره'!A:Z,MATCH(G595,'اطلاعات دوره'!C:C,0),MATCH(I$1,'اطلاعات دوره'!$1:$1,0)),0)</f>
        <v>0</v>
      </c>
      <c r="J595" s="48">
        <f>IFERROR(INDEX('اطلاعات دوره'!A:Z,MATCH(G595,'اطلاعات دوره'!C:C,0),MATCH(J$1,'اطلاعات دوره'!$1:$1,0)),0)</f>
        <v>0</v>
      </c>
      <c r="K595" s="46"/>
      <c r="L595" s="158" t="str">
        <f>IFERROR(INDEX('اطلاعات دوره'!A:Z,MATCH(G595,'اطلاعات دوره'!C:C,0)-1,MATCH("عنوان",'اطلاعات دوره'!$1:$1,0)),"---")</f>
        <v>---</v>
      </c>
      <c r="M595" s="47" t="str">
        <f t="shared" si="101"/>
        <v>----</v>
      </c>
      <c r="N595" s="48" t="str">
        <f t="shared" si="102"/>
        <v>-/</v>
      </c>
      <c r="O595" s="45"/>
      <c r="P595" s="240">
        <f>IFERROR(INDEX('قرائت کنتور'!A:AZ,MATCH(A595&amp;"-"&amp;"آب",'قرائت کنتور'!B:B,0),MATCH(L595,'قرائت کنتور'!$1:$1,0)),0)</f>
        <v>0</v>
      </c>
      <c r="Q595" s="241">
        <f>IFERROR(INDEX('قرائت کنتور'!A:AZ,MATCH(A595&amp;"-"&amp;"آب",'قرائت کنتور'!B:B,0),MATCH(G595,'قرائت کنتور'!$1:$1,0)),0)</f>
        <v>0</v>
      </c>
      <c r="R595" s="241">
        <f t="shared" si="103"/>
        <v>0</v>
      </c>
      <c r="S595" s="241" t="str">
        <f>IFERROR(INDEX('اطلاعات انشعابات شرکتها'!A:AB,MATCH(A595,'اطلاعات انشعابات شرکتها'!A:A,0),MATCH(S$1,'اطلاعات انشعابات شرکتها'!$1:$1,0)),"---")</f>
        <v>---</v>
      </c>
      <c r="T595" s="227" t="str">
        <f t="shared" si="104"/>
        <v>---</v>
      </c>
      <c r="U595" s="45"/>
      <c r="V595" s="155" t="str">
        <f>IFERROR(INDEX('تعرفه ها'!A:Z,MATCH("بهای هر متر مکعب آب مصرفی",'تعرفه ها'!$B:$B,0),MATCH(F595,'تعرفه ها'!$2:$2,0)),"---")</f>
        <v>---</v>
      </c>
      <c r="W595" s="50" t="str">
        <f t="shared" si="105"/>
        <v>---</v>
      </c>
      <c r="X595" s="50" t="str">
        <f>IFERROR(ROUND(R595*INDEX('تعرفه ها'!A:Z,MATCH("عوارض آب به ازاء هر متر مکعب",'تعرفه ها'!$B:$B,0),MATCH(F595,'تعرفه ها'!$2:$2,0)),0),"---")</f>
        <v>---</v>
      </c>
      <c r="Y595" s="50" t="str">
        <f>IFERROR(ROUND(T595*INDEX('تعرفه ها'!A:Z,MATCH("جریمه مازاد مصرف آب به ازاء هر متر مکعب",'تعرفه ها'!$B:$B,0),MATCH(F595,'تعرفه ها'!$2:$2,0)),0),"---")</f>
        <v>---</v>
      </c>
      <c r="Z595" s="50" t="str">
        <f>IFERROR(ROUND(((W595+X595+Y595)*INDEX('تعرفه ها'!A:Z,MATCH("هزینه نگهداری و تعمیرات شبکه آب",'تعرفه ها'!$B:$B,0),MATCH(F595,'تعرفه ها'!$2:$2,0))/100),0),"---")</f>
        <v>---</v>
      </c>
      <c r="AA595" s="50" t="str">
        <f>IFERROR(IF(INDEX('اطلاعات دوره'!A:Z,MATCH(G595,'اطلاعات دوره'!C:C,0),MATCH("آب",'اطلاعات دوره'!$1:$1,0))="دارد",ROUND((W595+X595+Y595)*INDEX('تعرفه ها'!A:Z,MATCH("پیک فصلی آب",'تعرفه ها'!$B:$B,0),MATCH(F595,'تعرفه ها'!$2:$2,0))/100,0),0),"---")</f>
        <v>---</v>
      </c>
      <c r="AB595" s="50" t="str">
        <f>IFERROR(ROUND(SUM(W595+X595+Y595+Z595+AA595)*INDEX('تعرفه ها'!A:Z,MATCH("مالیات آب",'تعرفه ها'!$B:$B,0),MATCH(F595,'تعرفه ها'!$2:$2,0))/100,0),"---")</f>
        <v>---</v>
      </c>
      <c r="AC595" s="50" t="str">
        <f t="shared" si="106"/>
        <v>---</v>
      </c>
      <c r="AD595" s="50" t="str">
        <f t="shared" si="99"/>
        <v>---</v>
      </c>
      <c r="AE595" s="50" t="str">
        <f t="shared" si="107"/>
        <v>---</v>
      </c>
      <c r="AF595" s="50" t="str">
        <f t="shared" si="108"/>
        <v>---</v>
      </c>
      <c r="AG595" s="153" t="str">
        <f t="shared" si="109"/>
        <v>---</v>
      </c>
      <c r="AI595" s="183" t="str">
        <f>IFERROR(IF(INDEX(پرداخت!A:AZ,MATCH(A595&amp;" - "&amp;"آب",پرداخت!$B:$B,0),MATCH(G595,پرداخت!$1:$1,0))="نشده","نشده","شده"),"---")</f>
        <v>---</v>
      </c>
      <c r="AL595" s="144"/>
      <c r="AM595" s="144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</row>
    <row r="596" spans="1:79" ht="34.9" hidden="1" customHeight="1">
      <c r="A596" s="170"/>
      <c r="B596" s="47">
        <f>IFERROR(INDEX('اطلاعات انشعابات شرکتها'!A:BB,MATCH(A596,'اطلاعات انشعابات شرکتها'!A:A,0),MATCH(B$1,'اطلاعات انشعابات شرکتها'!$1:$1,0)),0)</f>
        <v>0</v>
      </c>
      <c r="C596" s="48">
        <f>IFERROR(INDEX('اطلاعات انشعابات شرکتها'!A:BB,MATCH(A596,'اطلاعات انشعابات شرکتها'!A:A,0),MATCH(C$1,'اطلاعات انشعابات شرکتها'!$1:$1,0)),0)</f>
        <v>0</v>
      </c>
      <c r="D596" s="45"/>
      <c r="E596" s="171"/>
      <c r="F596" s="170"/>
      <c r="G596" s="47" t="str">
        <f t="shared" si="100"/>
        <v>/</v>
      </c>
      <c r="H596" s="47">
        <f>IFERROR(INDEX('اطلاعات دوره'!A:Z,MATCH(G596,'اطلاعات دوره'!C:C,0),MATCH(H$1,'اطلاعات دوره'!$1:$1,0)),0)</f>
        <v>0</v>
      </c>
      <c r="I596" s="47">
        <f>IFERROR(INDEX('اطلاعات دوره'!A:Z,MATCH(G596,'اطلاعات دوره'!C:C,0),MATCH(I$1,'اطلاعات دوره'!$1:$1,0)),0)</f>
        <v>0</v>
      </c>
      <c r="J596" s="48">
        <f>IFERROR(INDEX('اطلاعات دوره'!A:Z,MATCH(G596,'اطلاعات دوره'!C:C,0),MATCH(J$1,'اطلاعات دوره'!$1:$1,0)),0)</f>
        <v>0</v>
      </c>
      <c r="K596" s="46"/>
      <c r="L596" s="158" t="str">
        <f>IFERROR(INDEX('اطلاعات دوره'!A:Z,MATCH(G596,'اطلاعات دوره'!C:C,0)-1,MATCH("عنوان",'اطلاعات دوره'!$1:$1,0)),"---")</f>
        <v>---</v>
      </c>
      <c r="M596" s="47" t="str">
        <f t="shared" si="101"/>
        <v>----</v>
      </c>
      <c r="N596" s="48" t="str">
        <f t="shared" si="102"/>
        <v>-/</v>
      </c>
      <c r="O596" s="45"/>
      <c r="P596" s="240">
        <f>IFERROR(INDEX('قرائت کنتور'!A:AZ,MATCH(A596&amp;"-"&amp;"آب",'قرائت کنتور'!B:B,0),MATCH(L596,'قرائت کنتور'!$1:$1,0)),0)</f>
        <v>0</v>
      </c>
      <c r="Q596" s="241">
        <f>IFERROR(INDEX('قرائت کنتور'!A:AZ,MATCH(A596&amp;"-"&amp;"آب",'قرائت کنتور'!B:B,0),MATCH(G596,'قرائت کنتور'!$1:$1,0)),0)</f>
        <v>0</v>
      </c>
      <c r="R596" s="241">
        <f t="shared" si="103"/>
        <v>0</v>
      </c>
      <c r="S596" s="241" t="str">
        <f>IFERROR(INDEX('اطلاعات انشعابات شرکتها'!A:AB,MATCH(A596,'اطلاعات انشعابات شرکتها'!A:A,0),MATCH(S$1,'اطلاعات انشعابات شرکتها'!$1:$1,0)),"---")</f>
        <v>---</v>
      </c>
      <c r="T596" s="227" t="str">
        <f t="shared" si="104"/>
        <v>---</v>
      </c>
      <c r="U596" s="45"/>
      <c r="V596" s="155" t="str">
        <f>IFERROR(INDEX('تعرفه ها'!A:Z,MATCH("بهای هر متر مکعب آب مصرفی",'تعرفه ها'!$B:$B,0),MATCH(F596,'تعرفه ها'!$2:$2,0)),"---")</f>
        <v>---</v>
      </c>
      <c r="W596" s="50" t="str">
        <f t="shared" si="105"/>
        <v>---</v>
      </c>
      <c r="X596" s="50" t="str">
        <f>IFERROR(ROUND(R596*INDEX('تعرفه ها'!A:Z,MATCH("عوارض آب به ازاء هر متر مکعب",'تعرفه ها'!$B:$B,0),MATCH(F596,'تعرفه ها'!$2:$2,0)),0),"---")</f>
        <v>---</v>
      </c>
      <c r="Y596" s="50" t="str">
        <f>IFERROR(ROUND(T596*INDEX('تعرفه ها'!A:Z,MATCH("جریمه مازاد مصرف آب به ازاء هر متر مکعب",'تعرفه ها'!$B:$B,0),MATCH(F596,'تعرفه ها'!$2:$2,0)),0),"---")</f>
        <v>---</v>
      </c>
      <c r="Z596" s="50" t="str">
        <f>IFERROR(ROUND(((W596+X596+Y596)*INDEX('تعرفه ها'!A:Z,MATCH("هزینه نگهداری و تعمیرات شبکه آب",'تعرفه ها'!$B:$B,0),MATCH(F596,'تعرفه ها'!$2:$2,0))/100),0),"---")</f>
        <v>---</v>
      </c>
      <c r="AA596" s="50" t="str">
        <f>IFERROR(IF(INDEX('اطلاعات دوره'!A:Z,MATCH(G596,'اطلاعات دوره'!C:C,0),MATCH("آب",'اطلاعات دوره'!$1:$1,0))="دارد",ROUND((W596+X596+Y596)*INDEX('تعرفه ها'!A:Z,MATCH("پیک فصلی آب",'تعرفه ها'!$B:$B,0),MATCH(F596,'تعرفه ها'!$2:$2,0))/100,0),0),"---")</f>
        <v>---</v>
      </c>
      <c r="AB596" s="50" t="str">
        <f>IFERROR(ROUND(SUM(W596+X596+Y596+Z596+AA596)*INDEX('تعرفه ها'!A:Z,MATCH("مالیات آب",'تعرفه ها'!$B:$B,0),MATCH(F596,'تعرفه ها'!$2:$2,0))/100,0),"---")</f>
        <v>---</v>
      </c>
      <c r="AC596" s="50" t="str">
        <f t="shared" si="106"/>
        <v>---</v>
      </c>
      <c r="AD596" s="50" t="str">
        <f t="shared" si="99"/>
        <v>---</v>
      </c>
      <c r="AE596" s="50" t="str">
        <f t="shared" si="107"/>
        <v>---</v>
      </c>
      <c r="AF596" s="50" t="str">
        <f t="shared" si="108"/>
        <v>---</v>
      </c>
      <c r="AG596" s="153" t="str">
        <f t="shared" si="109"/>
        <v>---</v>
      </c>
      <c r="AI596" s="183" t="str">
        <f>IFERROR(IF(INDEX(پرداخت!A:AZ,MATCH(A596&amp;" - "&amp;"آب",پرداخت!$B:$B,0),MATCH(G596,پرداخت!$1:$1,0))="نشده","نشده","شده"),"---")</f>
        <v>---</v>
      </c>
      <c r="AL596" s="144"/>
      <c r="AM596" s="144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/>
      <c r="BB596" s="30"/>
      <c r="BC596" s="30"/>
      <c r="BD596" s="30"/>
      <c r="BE596" s="30"/>
      <c r="BF596" s="30"/>
      <c r="BG596" s="30"/>
      <c r="BH596" s="30"/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30"/>
      <c r="BT596" s="30"/>
      <c r="BU596" s="30"/>
      <c r="BV596" s="30"/>
      <c r="BW596" s="30"/>
      <c r="BX596" s="30"/>
      <c r="BY596" s="30"/>
      <c r="BZ596" s="30"/>
      <c r="CA596" s="30"/>
    </row>
    <row r="597" spans="1:79" ht="34.9" hidden="1" customHeight="1">
      <c r="A597" s="170"/>
      <c r="B597" s="47">
        <f>IFERROR(INDEX('اطلاعات انشعابات شرکتها'!A:BB,MATCH(A597,'اطلاعات انشعابات شرکتها'!A:A,0),MATCH(B$1,'اطلاعات انشعابات شرکتها'!$1:$1,0)),0)</f>
        <v>0</v>
      </c>
      <c r="C597" s="48">
        <f>IFERROR(INDEX('اطلاعات انشعابات شرکتها'!A:BB,MATCH(A597,'اطلاعات انشعابات شرکتها'!A:A,0),MATCH(C$1,'اطلاعات انشعابات شرکتها'!$1:$1,0)),0)</f>
        <v>0</v>
      </c>
      <c r="D597" s="45"/>
      <c r="E597" s="171"/>
      <c r="F597" s="170"/>
      <c r="G597" s="47" t="str">
        <f t="shared" si="100"/>
        <v>/</v>
      </c>
      <c r="H597" s="47">
        <f>IFERROR(INDEX('اطلاعات دوره'!A:Z,MATCH(G597,'اطلاعات دوره'!C:C,0),MATCH(H$1,'اطلاعات دوره'!$1:$1,0)),0)</f>
        <v>0</v>
      </c>
      <c r="I597" s="47">
        <f>IFERROR(INDEX('اطلاعات دوره'!A:Z,MATCH(G597,'اطلاعات دوره'!C:C,0),MATCH(I$1,'اطلاعات دوره'!$1:$1,0)),0)</f>
        <v>0</v>
      </c>
      <c r="J597" s="48">
        <f>IFERROR(INDEX('اطلاعات دوره'!A:Z,MATCH(G597,'اطلاعات دوره'!C:C,0),MATCH(J$1,'اطلاعات دوره'!$1:$1,0)),0)</f>
        <v>0</v>
      </c>
      <c r="K597" s="46"/>
      <c r="L597" s="158" t="str">
        <f>IFERROR(INDEX('اطلاعات دوره'!A:Z,MATCH(G597,'اطلاعات دوره'!C:C,0)-1,MATCH("عنوان",'اطلاعات دوره'!$1:$1,0)),"---")</f>
        <v>---</v>
      </c>
      <c r="M597" s="47" t="str">
        <f t="shared" si="101"/>
        <v>----</v>
      </c>
      <c r="N597" s="48" t="str">
        <f t="shared" si="102"/>
        <v>-/</v>
      </c>
      <c r="O597" s="45"/>
      <c r="P597" s="240">
        <f>IFERROR(INDEX('قرائت کنتور'!A:AZ,MATCH(A597&amp;"-"&amp;"آب",'قرائت کنتور'!B:B,0),MATCH(L597,'قرائت کنتور'!$1:$1,0)),0)</f>
        <v>0</v>
      </c>
      <c r="Q597" s="241">
        <f>IFERROR(INDEX('قرائت کنتور'!A:AZ,MATCH(A597&amp;"-"&amp;"آب",'قرائت کنتور'!B:B,0),MATCH(G597,'قرائت کنتور'!$1:$1,0)),0)</f>
        <v>0</v>
      </c>
      <c r="R597" s="241">
        <f t="shared" si="103"/>
        <v>0</v>
      </c>
      <c r="S597" s="241" t="str">
        <f>IFERROR(INDEX('اطلاعات انشعابات شرکتها'!A:AB,MATCH(A597,'اطلاعات انشعابات شرکتها'!A:A,0),MATCH(S$1,'اطلاعات انشعابات شرکتها'!$1:$1,0)),"---")</f>
        <v>---</v>
      </c>
      <c r="T597" s="227" t="str">
        <f t="shared" si="104"/>
        <v>---</v>
      </c>
      <c r="U597" s="45"/>
      <c r="V597" s="155" t="str">
        <f>IFERROR(INDEX('تعرفه ها'!A:Z,MATCH("بهای هر متر مکعب آب مصرفی",'تعرفه ها'!$B:$B,0),MATCH(F597,'تعرفه ها'!$2:$2,0)),"---")</f>
        <v>---</v>
      </c>
      <c r="W597" s="50" t="str">
        <f t="shared" si="105"/>
        <v>---</v>
      </c>
      <c r="X597" s="50" t="str">
        <f>IFERROR(ROUND(R597*INDEX('تعرفه ها'!A:Z,MATCH("عوارض آب به ازاء هر متر مکعب",'تعرفه ها'!$B:$B,0),MATCH(F597,'تعرفه ها'!$2:$2,0)),0),"---")</f>
        <v>---</v>
      </c>
      <c r="Y597" s="50" t="str">
        <f>IFERROR(ROUND(T597*INDEX('تعرفه ها'!A:Z,MATCH("جریمه مازاد مصرف آب به ازاء هر متر مکعب",'تعرفه ها'!$B:$B,0),MATCH(F597,'تعرفه ها'!$2:$2,0)),0),"---")</f>
        <v>---</v>
      </c>
      <c r="Z597" s="50" t="str">
        <f>IFERROR(ROUND(((W597+X597+Y597)*INDEX('تعرفه ها'!A:Z,MATCH("هزینه نگهداری و تعمیرات شبکه آب",'تعرفه ها'!$B:$B,0),MATCH(F597,'تعرفه ها'!$2:$2,0))/100),0),"---")</f>
        <v>---</v>
      </c>
      <c r="AA597" s="50" t="str">
        <f>IFERROR(IF(INDEX('اطلاعات دوره'!A:Z,MATCH(G597,'اطلاعات دوره'!C:C,0),MATCH("آب",'اطلاعات دوره'!$1:$1,0))="دارد",ROUND((W597+X597+Y597)*INDEX('تعرفه ها'!A:Z,MATCH("پیک فصلی آب",'تعرفه ها'!$B:$B,0),MATCH(F597,'تعرفه ها'!$2:$2,0))/100,0),0),"---")</f>
        <v>---</v>
      </c>
      <c r="AB597" s="50" t="str">
        <f>IFERROR(ROUND(SUM(W597+X597+Y597+Z597+AA597)*INDEX('تعرفه ها'!A:Z,MATCH("مالیات آب",'تعرفه ها'!$B:$B,0),MATCH(F597,'تعرفه ها'!$2:$2,0))/100,0),"---")</f>
        <v>---</v>
      </c>
      <c r="AC597" s="50" t="str">
        <f t="shared" si="106"/>
        <v>---</v>
      </c>
      <c r="AD597" s="50" t="str">
        <f t="shared" si="99"/>
        <v>---</v>
      </c>
      <c r="AE597" s="50" t="str">
        <f t="shared" si="107"/>
        <v>---</v>
      </c>
      <c r="AF597" s="50" t="str">
        <f t="shared" si="108"/>
        <v>---</v>
      </c>
      <c r="AG597" s="153" t="str">
        <f t="shared" si="109"/>
        <v>---</v>
      </c>
      <c r="AI597" s="183" t="str">
        <f>IFERROR(IF(INDEX(پرداخت!A:AZ,MATCH(A597&amp;" - "&amp;"آب",پرداخت!$B:$B,0),MATCH(G597,پرداخت!$1:$1,0))="نشده","نشده","شده"),"---")</f>
        <v>---</v>
      </c>
      <c r="AL597" s="144"/>
      <c r="AM597" s="144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/>
      <c r="BB597" s="30"/>
      <c r="BC597" s="30"/>
      <c r="BD597" s="30"/>
      <c r="BE597" s="30"/>
      <c r="BF597" s="30"/>
      <c r="BG597" s="30"/>
      <c r="BH597" s="30"/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30"/>
      <c r="BT597" s="30"/>
      <c r="BU597" s="30"/>
      <c r="BV597" s="30"/>
      <c r="BW597" s="30"/>
      <c r="BX597" s="30"/>
      <c r="BY597" s="30"/>
      <c r="BZ597" s="30"/>
      <c r="CA597" s="30"/>
    </row>
    <row r="598" spans="1:79" ht="34.9" hidden="1" customHeight="1">
      <c r="A598" s="170"/>
      <c r="B598" s="47">
        <f>IFERROR(INDEX('اطلاعات انشعابات شرکتها'!A:BB,MATCH(A598,'اطلاعات انشعابات شرکتها'!A:A,0),MATCH(B$1,'اطلاعات انشعابات شرکتها'!$1:$1,0)),0)</f>
        <v>0</v>
      </c>
      <c r="C598" s="48">
        <f>IFERROR(INDEX('اطلاعات انشعابات شرکتها'!A:BB,MATCH(A598,'اطلاعات انشعابات شرکتها'!A:A,0),MATCH(C$1,'اطلاعات انشعابات شرکتها'!$1:$1,0)),0)</f>
        <v>0</v>
      </c>
      <c r="D598" s="45"/>
      <c r="E598" s="171"/>
      <c r="F598" s="170"/>
      <c r="G598" s="47" t="str">
        <f t="shared" si="100"/>
        <v>/</v>
      </c>
      <c r="H598" s="47">
        <f>IFERROR(INDEX('اطلاعات دوره'!A:Z,MATCH(G598,'اطلاعات دوره'!C:C,0),MATCH(H$1,'اطلاعات دوره'!$1:$1,0)),0)</f>
        <v>0</v>
      </c>
      <c r="I598" s="47">
        <f>IFERROR(INDEX('اطلاعات دوره'!A:Z,MATCH(G598,'اطلاعات دوره'!C:C,0),MATCH(I$1,'اطلاعات دوره'!$1:$1,0)),0)</f>
        <v>0</v>
      </c>
      <c r="J598" s="48">
        <f>IFERROR(INDEX('اطلاعات دوره'!A:Z,MATCH(G598,'اطلاعات دوره'!C:C,0),MATCH(J$1,'اطلاعات دوره'!$1:$1,0)),0)</f>
        <v>0</v>
      </c>
      <c r="K598" s="46"/>
      <c r="L598" s="158" t="str">
        <f>IFERROR(INDEX('اطلاعات دوره'!A:Z,MATCH(G598,'اطلاعات دوره'!C:C,0)-1,MATCH("عنوان",'اطلاعات دوره'!$1:$1,0)),"---")</f>
        <v>---</v>
      </c>
      <c r="M598" s="47" t="str">
        <f t="shared" si="101"/>
        <v>----</v>
      </c>
      <c r="N598" s="48" t="str">
        <f t="shared" si="102"/>
        <v>-/</v>
      </c>
      <c r="O598" s="45"/>
      <c r="P598" s="240">
        <f>IFERROR(INDEX('قرائت کنتور'!A:AZ,MATCH(A598&amp;"-"&amp;"آب",'قرائت کنتور'!B:B,0),MATCH(L598,'قرائت کنتور'!$1:$1,0)),0)</f>
        <v>0</v>
      </c>
      <c r="Q598" s="241">
        <f>IFERROR(INDEX('قرائت کنتور'!A:AZ,MATCH(A598&amp;"-"&amp;"آب",'قرائت کنتور'!B:B,0),MATCH(G598,'قرائت کنتور'!$1:$1,0)),0)</f>
        <v>0</v>
      </c>
      <c r="R598" s="241">
        <f t="shared" si="103"/>
        <v>0</v>
      </c>
      <c r="S598" s="241" t="str">
        <f>IFERROR(INDEX('اطلاعات انشعابات شرکتها'!A:AB,MATCH(A598,'اطلاعات انشعابات شرکتها'!A:A,0),MATCH(S$1,'اطلاعات انشعابات شرکتها'!$1:$1,0)),"---")</f>
        <v>---</v>
      </c>
      <c r="T598" s="227" t="str">
        <f t="shared" si="104"/>
        <v>---</v>
      </c>
      <c r="U598" s="45"/>
      <c r="V598" s="155" t="str">
        <f>IFERROR(INDEX('تعرفه ها'!A:Z,MATCH("بهای هر متر مکعب آب مصرفی",'تعرفه ها'!$B:$B,0),MATCH(F598,'تعرفه ها'!$2:$2,0)),"---")</f>
        <v>---</v>
      </c>
      <c r="W598" s="50" t="str">
        <f t="shared" si="105"/>
        <v>---</v>
      </c>
      <c r="X598" s="50" t="str">
        <f>IFERROR(ROUND(R598*INDEX('تعرفه ها'!A:Z,MATCH("عوارض آب به ازاء هر متر مکعب",'تعرفه ها'!$B:$B,0),MATCH(F598,'تعرفه ها'!$2:$2,0)),0),"---")</f>
        <v>---</v>
      </c>
      <c r="Y598" s="50" t="str">
        <f>IFERROR(ROUND(T598*INDEX('تعرفه ها'!A:Z,MATCH("جریمه مازاد مصرف آب به ازاء هر متر مکعب",'تعرفه ها'!$B:$B,0),MATCH(F598,'تعرفه ها'!$2:$2,0)),0),"---")</f>
        <v>---</v>
      </c>
      <c r="Z598" s="50" t="str">
        <f>IFERROR(ROUND(((W598+X598+Y598)*INDEX('تعرفه ها'!A:Z,MATCH("هزینه نگهداری و تعمیرات شبکه آب",'تعرفه ها'!$B:$B,0),MATCH(F598,'تعرفه ها'!$2:$2,0))/100),0),"---")</f>
        <v>---</v>
      </c>
      <c r="AA598" s="50" t="str">
        <f>IFERROR(IF(INDEX('اطلاعات دوره'!A:Z,MATCH(G598,'اطلاعات دوره'!C:C,0),MATCH("آب",'اطلاعات دوره'!$1:$1,0))="دارد",ROUND((W598+X598+Y598)*INDEX('تعرفه ها'!A:Z,MATCH("پیک فصلی آب",'تعرفه ها'!$B:$B,0),MATCH(F598,'تعرفه ها'!$2:$2,0))/100,0),0),"---")</f>
        <v>---</v>
      </c>
      <c r="AB598" s="50" t="str">
        <f>IFERROR(ROUND(SUM(W598+X598+Y598+Z598+AA598)*INDEX('تعرفه ها'!A:Z,MATCH("مالیات آب",'تعرفه ها'!$B:$B,0),MATCH(F598,'تعرفه ها'!$2:$2,0))/100,0),"---")</f>
        <v>---</v>
      </c>
      <c r="AC598" s="50" t="str">
        <f t="shared" si="106"/>
        <v>---</v>
      </c>
      <c r="AD598" s="50" t="str">
        <f t="shared" si="99"/>
        <v>---</v>
      </c>
      <c r="AE598" s="50" t="str">
        <f t="shared" si="107"/>
        <v>---</v>
      </c>
      <c r="AF598" s="50" t="str">
        <f t="shared" si="108"/>
        <v>---</v>
      </c>
      <c r="AG598" s="153" t="str">
        <f t="shared" si="109"/>
        <v>---</v>
      </c>
      <c r="AI598" s="183" t="str">
        <f>IFERROR(IF(INDEX(پرداخت!A:AZ,MATCH(A598&amp;" - "&amp;"آب",پرداخت!$B:$B,0),MATCH(G598,پرداخت!$1:$1,0))="نشده","نشده","شده"),"---")</f>
        <v>---</v>
      </c>
      <c r="AL598" s="144"/>
      <c r="AM598" s="144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</row>
    <row r="599" spans="1:79" ht="34.9" hidden="1" customHeight="1">
      <c r="A599" s="170"/>
      <c r="B599" s="47">
        <f>IFERROR(INDEX('اطلاعات انشعابات شرکتها'!A:BB,MATCH(A599,'اطلاعات انشعابات شرکتها'!A:A,0),MATCH(B$1,'اطلاعات انشعابات شرکتها'!$1:$1,0)),0)</f>
        <v>0</v>
      </c>
      <c r="C599" s="48">
        <f>IFERROR(INDEX('اطلاعات انشعابات شرکتها'!A:BB,MATCH(A599,'اطلاعات انشعابات شرکتها'!A:A,0),MATCH(C$1,'اطلاعات انشعابات شرکتها'!$1:$1,0)),0)</f>
        <v>0</v>
      </c>
      <c r="D599" s="45"/>
      <c r="E599" s="171"/>
      <c r="F599" s="170"/>
      <c r="G599" s="47" t="str">
        <f t="shared" si="100"/>
        <v>/</v>
      </c>
      <c r="H599" s="47">
        <f>IFERROR(INDEX('اطلاعات دوره'!A:Z,MATCH(G599,'اطلاعات دوره'!C:C,0),MATCH(H$1,'اطلاعات دوره'!$1:$1,0)),0)</f>
        <v>0</v>
      </c>
      <c r="I599" s="47">
        <f>IFERROR(INDEX('اطلاعات دوره'!A:Z,MATCH(G599,'اطلاعات دوره'!C:C,0),MATCH(I$1,'اطلاعات دوره'!$1:$1,0)),0)</f>
        <v>0</v>
      </c>
      <c r="J599" s="48">
        <f>IFERROR(INDEX('اطلاعات دوره'!A:Z,MATCH(G599,'اطلاعات دوره'!C:C,0),MATCH(J$1,'اطلاعات دوره'!$1:$1,0)),0)</f>
        <v>0</v>
      </c>
      <c r="K599" s="46"/>
      <c r="L599" s="158" t="str">
        <f>IFERROR(INDEX('اطلاعات دوره'!A:Z,MATCH(G599,'اطلاعات دوره'!C:C,0)-1,MATCH("عنوان",'اطلاعات دوره'!$1:$1,0)),"---")</f>
        <v>---</v>
      </c>
      <c r="M599" s="47" t="str">
        <f t="shared" si="101"/>
        <v>----</v>
      </c>
      <c r="N599" s="48" t="str">
        <f t="shared" si="102"/>
        <v>-/</v>
      </c>
      <c r="O599" s="45"/>
      <c r="P599" s="240">
        <f>IFERROR(INDEX('قرائت کنتور'!A:AZ,MATCH(A599&amp;"-"&amp;"آب",'قرائت کنتور'!B:B,0),MATCH(L599,'قرائت کنتور'!$1:$1,0)),0)</f>
        <v>0</v>
      </c>
      <c r="Q599" s="241">
        <f>IFERROR(INDEX('قرائت کنتور'!A:AZ,MATCH(A599&amp;"-"&amp;"آب",'قرائت کنتور'!B:B,0),MATCH(G599,'قرائت کنتور'!$1:$1,0)),0)</f>
        <v>0</v>
      </c>
      <c r="R599" s="241">
        <f t="shared" si="103"/>
        <v>0</v>
      </c>
      <c r="S599" s="241" t="str">
        <f>IFERROR(INDEX('اطلاعات انشعابات شرکتها'!A:AB,MATCH(A599,'اطلاعات انشعابات شرکتها'!A:A,0),MATCH(S$1,'اطلاعات انشعابات شرکتها'!$1:$1,0)),"---")</f>
        <v>---</v>
      </c>
      <c r="T599" s="227" t="str">
        <f t="shared" si="104"/>
        <v>---</v>
      </c>
      <c r="U599" s="45"/>
      <c r="V599" s="155" t="str">
        <f>IFERROR(INDEX('تعرفه ها'!A:Z,MATCH("بهای هر متر مکعب آب مصرفی",'تعرفه ها'!$B:$B,0),MATCH(F599,'تعرفه ها'!$2:$2,0)),"---")</f>
        <v>---</v>
      </c>
      <c r="W599" s="50" t="str">
        <f t="shared" si="105"/>
        <v>---</v>
      </c>
      <c r="X599" s="50" t="str">
        <f>IFERROR(ROUND(R599*INDEX('تعرفه ها'!A:Z,MATCH("عوارض آب به ازاء هر متر مکعب",'تعرفه ها'!$B:$B,0),MATCH(F599,'تعرفه ها'!$2:$2,0)),0),"---")</f>
        <v>---</v>
      </c>
      <c r="Y599" s="50" t="str">
        <f>IFERROR(ROUND(T599*INDEX('تعرفه ها'!A:Z,MATCH("جریمه مازاد مصرف آب به ازاء هر متر مکعب",'تعرفه ها'!$B:$B,0),MATCH(F599,'تعرفه ها'!$2:$2,0)),0),"---")</f>
        <v>---</v>
      </c>
      <c r="Z599" s="50" t="str">
        <f>IFERROR(ROUND(((W599+X599+Y599)*INDEX('تعرفه ها'!A:Z,MATCH("هزینه نگهداری و تعمیرات شبکه آب",'تعرفه ها'!$B:$B,0),MATCH(F599,'تعرفه ها'!$2:$2,0))/100),0),"---")</f>
        <v>---</v>
      </c>
      <c r="AA599" s="50" t="str">
        <f>IFERROR(IF(INDEX('اطلاعات دوره'!A:Z,MATCH(G599,'اطلاعات دوره'!C:C,0),MATCH("آب",'اطلاعات دوره'!$1:$1,0))="دارد",ROUND((W599+X599+Y599)*INDEX('تعرفه ها'!A:Z,MATCH("پیک فصلی آب",'تعرفه ها'!$B:$B,0),MATCH(F599,'تعرفه ها'!$2:$2,0))/100,0),0),"---")</f>
        <v>---</v>
      </c>
      <c r="AB599" s="50" t="str">
        <f>IFERROR(ROUND(SUM(W599+X599+Y599+Z599+AA599)*INDEX('تعرفه ها'!A:Z,MATCH("مالیات آب",'تعرفه ها'!$B:$B,0),MATCH(F599,'تعرفه ها'!$2:$2,0))/100,0),"---")</f>
        <v>---</v>
      </c>
      <c r="AC599" s="50" t="str">
        <f t="shared" si="106"/>
        <v>---</v>
      </c>
      <c r="AD599" s="50" t="str">
        <f t="shared" si="99"/>
        <v>---</v>
      </c>
      <c r="AE599" s="50" t="str">
        <f t="shared" si="107"/>
        <v>---</v>
      </c>
      <c r="AF599" s="50" t="str">
        <f t="shared" si="108"/>
        <v>---</v>
      </c>
      <c r="AG599" s="153" t="str">
        <f t="shared" si="109"/>
        <v>---</v>
      </c>
      <c r="AI599" s="183" t="str">
        <f>IFERROR(IF(INDEX(پرداخت!A:AZ,MATCH(A599&amp;" - "&amp;"آب",پرداخت!$B:$B,0),MATCH(G599,پرداخت!$1:$1,0))="نشده","نشده","شده"),"---")</f>
        <v>---</v>
      </c>
      <c r="AL599" s="144"/>
      <c r="AM599" s="144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/>
      <c r="BB599" s="30"/>
      <c r="BC599" s="30"/>
      <c r="BD599" s="30"/>
      <c r="BE599" s="30"/>
      <c r="BF599" s="30"/>
      <c r="BG599" s="30"/>
      <c r="BH599" s="30"/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30"/>
      <c r="BT599" s="30"/>
      <c r="BU599" s="30"/>
      <c r="BV599" s="30"/>
      <c r="BW599" s="30"/>
      <c r="BX599" s="30"/>
      <c r="BY599" s="30"/>
      <c r="BZ599" s="30"/>
      <c r="CA599" s="30"/>
    </row>
    <row r="600" spans="1:79" ht="34.9" hidden="1" customHeight="1">
      <c r="A600" s="170"/>
      <c r="B600" s="47">
        <f>IFERROR(INDEX('اطلاعات انشعابات شرکتها'!A:BB,MATCH(A600,'اطلاعات انشعابات شرکتها'!A:A,0),MATCH(B$1,'اطلاعات انشعابات شرکتها'!$1:$1,0)),0)</f>
        <v>0</v>
      </c>
      <c r="C600" s="48">
        <f>IFERROR(INDEX('اطلاعات انشعابات شرکتها'!A:BB,MATCH(A600,'اطلاعات انشعابات شرکتها'!A:A,0),MATCH(C$1,'اطلاعات انشعابات شرکتها'!$1:$1,0)),0)</f>
        <v>0</v>
      </c>
      <c r="D600" s="45"/>
      <c r="E600" s="171"/>
      <c r="F600" s="170"/>
      <c r="G600" s="47" t="str">
        <f t="shared" si="100"/>
        <v>/</v>
      </c>
      <c r="H600" s="47">
        <f>IFERROR(INDEX('اطلاعات دوره'!A:Z,MATCH(G600,'اطلاعات دوره'!C:C,0),MATCH(H$1,'اطلاعات دوره'!$1:$1,0)),0)</f>
        <v>0</v>
      </c>
      <c r="I600" s="47">
        <f>IFERROR(INDEX('اطلاعات دوره'!A:Z,MATCH(G600,'اطلاعات دوره'!C:C,0),MATCH(I$1,'اطلاعات دوره'!$1:$1,0)),0)</f>
        <v>0</v>
      </c>
      <c r="J600" s="48">
        <f>IFERROR(INDEX('اطلاعات دوره'!A:Z,MATCH(G600,'اطلاعات دوره'!C:C,0),MATCH(J$1,'اطلاعات دوره'!$1:$1,0)),0)</f>
        <v>0</v>
      </c>
      <c r="K600" s="46"/>
      <c r="L600" s="158" t="str">
        <f>IFERROR(INDEX('اطلاعات دوره'!A:Z,MATCH(G600,'اطلاعات دوره'!C:C,0)-1,MATCH("عنوان",'اطلاعات دوره'!$1:$1,0)),"---")</f>
        <v>---</v>
      </c>
      <c r="M600" s="47" t="str">
        <f t="shared" si="101"/>
        <v>----</v>
      </c>
      <c r="N600" s="48" t="str">
        <f t="shared" si="102"/>
        <v>-/</v>
      </c>
      <c r="O600" s="45"/>
      <c r="P600" s="240">
        <f>IFERROR(INDEX('قرائت کنتور'!A:AZ,MATCH(A600&amp;"-"&amp;"آب",'قرائت کنتور'!B:B,0),MATCH(L600,'قرائت کنتور'!$1:$1,0)),0)</f>
        <v>0</v>
      </c>
      <c r="Q600" s="241">
        <f>IFERROR(INDEX('قرائت کنتور'!A:AZ,MATCH(A600&amp;"-"&amp;"آب",'قرائت کنتور'!B:B,0),MATCH(G600,'قرائت کنتور'!$1:$1,0)),0)</f>
        <v>0</v>
      </c>
      <c r="R600" s="241">
        <f t="shared" si="103"/>
        <v>0</v>
      </c>
      <c r="S600" s="241" t="str">
        <f>IFERROR(INDEX('اطلاعات انشعابات شرکتها'!A:AB,MATCH(A600,'اطلاعات انشعابات شرکتها'!A:A,0),MATCH(S$1,'اطلاعات انشعابات شرکتها'!$1:$1,0)),"---")</f>
        <v>---</v>
      </c>
      <c r="T600" s="227" t="str">
        <f t="shared" si="104"/>
        <v>---</v>
      </c>
      <c r="U600" s="45"/>
      <c r="V600" s="155" t="str">
        <f>IFERROR(INDEX('تعرفه ها'!A:Z,MATCH("بهای هر متر مکعب آب مصرفی",'تعرفه ها'!$B:$B,0),MATCH(F600,'تعرفه ها'!$2:$2,0)),"---")</f>
        <v>---</v>
      </c>
      <c r="W600" s="50" t="str">
        <f t="shared" si="105"/>
        <v>---</v>
      </c>
      <c r="X600" s="50" t="str">
        <f>IFERROR(ROUND(R600*INDEX('تعرفه ها'!A:Z,MATCH("عوارض آب به ازاء هر متر مکعب",'تعرفه ها'!$B:$B,0),MATCH(F600,'تعرفه ها'!$2:$2,0)),0),"---")</f>
        <v>---</v>
      </c>
      <c r="Y600" s="50" t="str">
        <f>IFERROR(ROUND(T600*INDEX('تعرفه ها'!A:Z,MATCH("جریمه مازاد مصرف آب به ازاء هر متر مکعب",'تعرفه ها'!$B:$B,0),MATCH(F600,'تعرفه ها'!$2:$2,0)),0),"---")</f>
        <v>---</v>
      </c>
      <c r="Z600" s="50" t="str">
        <f>IFERROR(ROUND(((W600+X600+Y600)*INDEX('تعرفه ها'!A:Z,MATCH("هزینه نگهداری و تعمیرات شبکه آب",'تعرفه ها'!$B:$B,0),MATCH(F600,'تعرفه ها'!$2:$2,0))/100),0),"---")</f>
        <v>---</v>
      </c>
      <c r="AA600" s="50" t="str">
        <f>IFERROR(IF(INDEX('اطلاعات دوره'!A:Z,MATCH(G600,'اطلاعات دوره'!C:C,0),MATCH("آب",'اطلاعات دوره'!$1:$1,0))="دارد",ROUND((W600+X600+Y600)*INDEX('تعرفه ها'!A:Z,MATCH("پیک فصلی آب",'تعرفه ها'!$B:$B,0),MATCH(F600,'تعرفه ها'!$2:$2,0))/100,0),0),"---")</f>
        <v>---</v>
      </c>
      <c r="AB600" s="50" t="str">
        <f>IFERROR(ROUND(SUM(W600+X600+Y600+Z600+AA600)*INDEX('تعرفه ها'!A:Z,MATCH("مالیات آب",'تعرفه ها'!$B:$B,0),MATCH(F600,'تعرفه ها'!$2:$2,0))/100,0),"---")</f>
        <v>---</v>
      </c>
      <c r="AC600" s="50" t="str">
        <f t="shared" si="106"/>
        <v>---</v>
      </c>
      <c r="AD600" s="50" t="str">
        <f t="shared" si="99"/>
        <v>---</v>
      </c>
      <c r="AE600" s="50" t="str">
        <f t="shared" si="107"/>
        <v>---</v>
      </c>
      <c r="AF600" s="50" t="str">
        <f t="shared" si="108"/>
        <v>---</v>
      </c>
      <c r="AG600" s="153" t="str">
        <f t="shared" si="109"/>
        <v>---</v>
      </c>
      <c r="AI600" s="183" t="str">
        <f>IFERROR(IF(INDEX(پرداخت!A:AZ,MATCH(A600&amp;" - "&amp;"آب",پرداخت!$B:$B,0),MATCH(G600,پرداخت!$1:$1,0))="نشده","نشده","شده"),"---")</f>
        <v>---</v>
      </c>
      <c r="AL600" s="144"/>
      <c r="AM600" s="144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/>
      <c r="BB600" s="30"/>
      <c r="BC600" s="30"/>
      <c r="BD600" s="30"/>
      <c r="BE600" s="30"/>
      <c r="BF600" s="30"/>
      <c r="BG600" s="30"/>
      <c r="BH600" s="30"/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30"/>
      <c r="BT600" s="30"/>
      <c r="BU600" s="30"/>
      <c r="BV600" s="30"/>
      <c r="BW600" s="30"/>
      <c r="BX600" s="30"/>
      <c r="BY600" s="30"/>
      <c r="BZ600" s="30"/>
      <c r="CA600" s="30"/>
    </row>
    <row r="601" spans="1:79" ht="34.9" hidden="1" customHeight="1">
      <c r="A601" s="170"/>
      <c r="B601" s="47">
        <f>IFERROR(INDEX('اطلاعات انشعابات شرکتها'!A:BB,MATCH(A601,'اطلاعات انشعابات شرکتها'!A:A,0),MATCH(B$1,'اطلاعات انشعابات شرکتها'!$1:$1,0)),0)</f>
        <v>0</v>
      </c>
      <c r="C601" s="48">
        <f>IFERROR(INDEX('اطلاعات انشعابات شرکتها'!A:BB,MATCH(A601,'اطلاعات انشعابات شرکتها'!A:A,0),MATCH(C$1,'اطلاعات انشعابات شرکتها'!$1:$1,0)),0)</f>
        <v>0</v>
      </c>
      <c r="D601" s="45"/>
      <c r="E601" s="171"/>
      <c r="F601" s="170"/>
      <c r="G601" s="47" t="str">
        <f t="shared" si="100"/>
        <v>/</v>
      </c>
      <c r="H601" s="47">
        <f>IFERROR(INDEX('اطلاعات دوره'!A:Z,MATCH(G601,'اطلاعات دوره'!C:C,0),MATCH(H$1,'اطلاعات دوره'!$1:$1,0)),0)</f>
        <v>0</v>
      </c>
      <c r="I601" s="47">
        <f>IFERROR(INDEX('اطلاعات دوره'!A:Z,MATCH(G601,'اطلاعات دوره'!C:C,0),MATCH(I$1,'اطلاعات دوره'!$1:$1,0)),0)</f>
        <v>0</v>
      </c>
      <c r="J601" s="48">
        <f>IFERROR(INDEX('اطلاعات دوره'!A:Z,MATCH(G601,'اطلاعات دوره'!C:C,0),MATCH(J$1,'اطلاعات دوره'!$1:$1,0)),0)</f>
        <v>0</v>
      </c>
      <c r="K601" s="46"/>
      <c r="L601" s="158" t="str">
        <f>IFERROR(INDEX('اطلاعات دوره'!A:Z,MATCH(G601,'اطلاعات دوره'!C:C,0)-1,MATCH("عنوان",'اطلاعات دوره'!$1:$1,0)),"---")</f>
        <v>---</v>
      </c>
      <c r="M601" s="47" t="str">
        <f t="shared" si="101"/>
        <v>----</v>
      </c>
      <c r="N601" s="48" t="str">
        <f t="shared" si="102"/>
        <v>-/</v>
      </c>
      <c r="O601" s="45"/>
      <c r="P601" s="240">
        <f>IFERROR(INDEX('قرائت کنتور'!A:AZ,MATCH(A601&amp;"-"&amp;"آب",'قرائت کنتور'!B:B,0),MATCH(L601,'قرائت کنتور'!$1:$1,0)),0)</f>
        <v>0</v>
      </c>
      <c r="Q601" s="241">
        <f>IFERROR(INDEX('قرائت کنتور'!A:AZ,MATCH(A601&amp;"-"&amp;"آب",'قرائت کنتور'!B:B,0),MATCH(G601,'قرائت کنتور'!$1:$1,0)),0)</f>
        <v>0</v>
      </c>
      <c r="R601" s="241">
        <f t="shared" si="103"/>
        <v>0</v>
      </c>
      <c r="S601" s="241" t="str">
        <f>IFERROR(INDEX('اطلاعات انشعابات شرکتها'!A:AB,MATCH(A601,'اطلاعات انشعابات شرکتها'!A:A,0),MATCH(S$1,'اطلاعات انشعابات شرکتها'!$1:$1,0)),"---")</f>
        <v>---</v>
      </c>
      <c r="T601" s="227" t="str">
        <f t="shared" si="104"/>
        <v>---</v>
      </c>
      <c r="U601" s="45"/>
      <c r="V601" s="155" t="str">
        <f>IFERROR(INDEX('تعرفه ها'!A:Z,MATCH("بهای هر متر مکعب آب مصرفی",'تعرفه ها'!$B:$B,0),MATCH(F601,'تعرفه ها'!$2:$2,0)),"---")</f>
        <v>---</v>
      </c>
      <c r="W601" s="50" t="str">
        <f t="shared" si="105"/>
        <v>---</v>
      </c>
      <c r="X601" s="50" t="str">
        <f>IFERROR(ROUND(R601*INDEX('تعرفه ها'!A:Z,MATCH("عوارض آب به ازاء هر متر مکعب",'تعرفه ها'!$B:$B,0),MATCH(F601,'تعرفه ها'!$2:$2,0)),0),"---")</f>
        <v>---</v>
      </c>
      <c r="Y601" s="50" t="str">
        <f>IFERROR(ROUND(T601*INDEX('تعرفه ها'!A:Z,MATCH("جریمه مازاد مصرف آب به ازاء هر متر مکعب",'تعرفه ها'!$B:$B,0),MATCH(F601,'تعرفه ها'!$2:$2,0)),0),"---")</f>
        <v>---</v>
      </c>
      <c r="Z601" s="50" t="str">
        <f>IFERROR(ROUND(((W601+X601+Y601)*INDEX('تعرفه ها'!A:Z,MATCH("هزینه نگهداری و تعمیرات شبکه آب",'تعرفه ها'!$B:$B,0),MATCH(F601,'تعرفه ها'!$2:$2,0))/100),0),"---")</f>
        <v>---</v>
      </c>
      <c r="AA601" s="50" t="str">
        <f>IFERROR(IF(INDEX('اطلاعات دوره'!A:Z,MATCH(G601,'اطلاعات دوره'!C:C,0),MATCH("آب",'اطلاعات دوره'!$1:$1,0))="دارد",ROUND((W601+X601+Y601)*INDEX('تعرفه ها'!A:Z,MATCH("پیک فصلی آب",'تعرفه ها'!$B:$B,0),MATCH(F601,'تعرفه ها'!$2:$2,0))/100,0),0),"---")</f>
        <v>---</v>
      </c>
      <c r="AB601" s="50" t="str">
        <f>IFERROR(ROUND(SUM(W601+X601+Y601+Z601+AA601)*INDEX('تعرفه ها'!A:Z,MATCH("مالیات آب",'تعرفه ها'!$B:$B,0),MATCH(F601,'تعرفه ها'!$2:$2,0))/100,0),"---")</f>
        <v>---</v>
      </c>
      <c r="AC601" s="50" t="str">
        <f t="shared" si="106"/>
        <v>---</v>
      </c>
      <c r="AD601" s="50" t="str">
        <f t="shared" si="99"/>
        <v>---</v>
      </c>
      <c r="AE601" s="50" t="str">
        <f t="shared" si="107"/>
        <v>---</v>
      </c>
      <c r="AF601" s="50" t="str">
        <f t="shared" si="108"/>
        <v>---</v>
      </c>
      <c r="AG601" s="153" t="str">
        <f t="shared" si="109"/>
        <v>---</v>
      </c>
      <c r="AI601" s="183" t="str">
        <f>IFERROR(IF(INDEX(پرداخت!A:AZ,MATCH(A601&amp;" - "&amp;"آب",پرداخت!$B:$B,0),MATCH(G601,پرداخت!$1:$1,0))="نشده","نشده","شده"),"---")</f>
        <v>---</v>
      </c>
      <c r="AL601" s="144"/>
      <c r="AM601" s="144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/>
      <c r="BB601" s="30"/>
      <c r="BC601" s="30"/>
      <c r="BD601" s="30"/>
      <c r="BE601" s="30"/>
      <c r="BF601" s="30"/>
      <c r="BG601" s="30"/>
      <c r="BH601" s="30"/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30"/>
      <c r="BT601" s="30"/>
      <c r="BU601" s="30"/>
      <c r="BV601" s="30"/>
      <c r="BW601" s="30"/>
      <c r="BX601" s="30"/>
      <c r="BY601" s="30"/>
      <c r="BZ601" s="30"/>
      <c r="CA601" s="30"/>
    </row>
    <row r="602" spans="1:79" ht="34.9" hidden="1" customHeight="1">
      <c r="A602" s="170"/>
      <c r="B602" s="47">
        <f>IFERROR(INDEX('اطلاعات انشعابات شرکتها'!A:BB,MATCH(A602,'اطلاعات انشعابات شرکتها'!A:A,0),MATCH(B$1,'اطلاعات انشعابات شرکتها'!$1:$1,0)),0)</f>
        <v>0</v>
      </c>
      <c r="C602" s="48">
        <f>IFERROR(INDEX('اطلاعات انشعابات شرکتها'!A:BB,MATCH(A602,'اطلاعات انشعابات شرکتها'!A:A,0),MATCH(C$1,'اطلاعات انشعابات شرکتها'!$1:$1,0)),0)</f>
        <v>0</v>
      </c>
      <c r="D602" s="45"/>
      <c r="E602" s="171"/>
      <c r="F602" s="170"/>
      <c r="G602" s="47" t="str">
        <f t="shared" si="100"/>
        <v>/</v>
      </c>
      <c r="H602" s="47">
        <f>IFERROR(INDEX('اطلاعات دوره'!A:Z,MATCH(G602,'اطلاعات دوره'!C:C,0),MATCH(H$1,'اطلاعات دوره'!$1:$1,0)),0)</f>
        <v>0</v>
      </c>
      <c r="I602" s="47">
        <f>IFERROR(INDEX('اطلاعات دوره'!A:Z,MATCH(G602,'اطلاعات دوره'!C:C,0),MATCH(I$1,'اطلاعات دوره'!$1:$1,0)),0)</f>
        <v>0</v>
      </c>
      <c r="J602" s="48">
        <f>IFERROR(INDEX('اطلاعات دوره'!A:Z,MATCH(G602,'اطلاعات دوره'!C:C,0),MATCH(J$1,'اطلاعات دوره'!$1:$1,0)),0)</f>
        <v>0</v>
      </c>
      <c r="K602" s="46"/>
      <c r="L602" s="158" t="str">
        <f>IFERROR(INDEX('اطلاعات دوره'!A:Z,MATCH(G602,'اطلاعات دوره'!C:C,0)-1,MATCH("عنوان",'اطلاعات دوره'!$1:$1,0)),"---")</f>
        <v>---</v>
      </c>
      <c r="M602" s="47" t="str">
        <f t="shared" si="101"/>
        <v>----</v>
      </c>
      <c r="N602" s="48" t="str">
        <f t="shared" si="102"/>
        <v>-/</v>
      </c>
      <c r="O602" s="45"/>
      <c r="P602" s="240">
        <f>IFERROR(INDEX('قرائت کنتور'!A:AZ,MATCH(A602&amp;"-"&amp;"آب",'قرائت کنتور'!B:B,0),MATCH(L602,'قرائت کنتور'!$1:$1,0)),0)</f>
        <v>0</v>
      </c>
      <c r="Q602" s="241">
        <f>IFERROR(INDEX('قرائت کنتور'!A:AZ,MATCH(A602&amp;"-"&amp;"آب",'قرائت کنتور'!B:B,0),MATCH(G602,'قرائت کنتور'!$1:$1,0)),0)</f>
        <v>0</v>
      </c>
      <c r="R602" s="241">
        <f t="shared" si="103"/>
        <v>0</v>
      </c>
      <c r="S602" s="241" t="str">
        <f>IFERROR(INDEX('اطلاعات انشعابات شرکتها'!A:AB,MATCH(A602,'اطلاعات انشعابات شرکتها'!A:A,0),MATCH(S$1,'اطلاعات انشعابات شرکتها'!$1:$1,0)),"---")</f>
        <v>---</v>
      </c>
      <c r="T602" s="227" t="str">
        <f t="shared" si="104"/>
        <v>---</v>
      </c>
      <c r="U602" s="45"/>
      <c r="V602" s="155" t="str">
        <f>IFERROR(INDEX('تعرفه ها'!A:Z,MATCH("بهای هر متر مکعب آب مصرفی",'تعرفه ها'!$B:$B,0),MATCH(F602,'تعرفه ها'!$2:$2,0)),"---")</f>
        <v>---</v>
      </c>
      <c r="W602" s="50" t="str">
        <f t="shared" si="105"/>
        <v>---</v>
      </c>
      <c r="X602" s="50" t="str">
        <f>IFERROR(ROUND(R602*INDEX('تعرفه ها'!A:Z,MATCH("عوارض آب به ازاء هر متر مکعب",'تعرفه ها'!$B:$B,0),MATCH(F602,'تعرفه ها'!$2:$2,0)),0),"---")</f>
        <v>---</v>
      </c>
      <c r="Y602" s="50" t="str">
        <f>IFERROR(ROUND(T602*INDEX('تعرفه ها'!A:Z,MATCH("جریمه مازاد مصرف آب به ازاء هر متر مکعب",'تعرفه ها'!$B:$B,0),MATCH(F602,'تعرفه ها'!$2:$2,0)),0),"---")</f>
        <v>---</v>
      </c>
      <c r="Z602" s="50" t="str">
        <f>IFERROR(ROUND(((W602+X602+Y602)*INDEX('تعرفه ها'!A:Z,MATCH("هزینه نگهداری و تعمیرات شبکه آب",'تعرفه ها'!$B:$B,0),MATCH(F602,'تعرفه ها'!$2:$2,0))/100),0),"---")</f>
        <v>---</v>
      </c>
      <c r="AA602" s="50" t="str">
        <f>IFERROR(IF(INDEX('اطلاعات دوره'!A:Z,MATCH(G602,'اطلاعات دوره'!C:C,0),MATCH("آب",'اطلاعات دوره'!$1:$1,0))="دارد",ROUND((W602+X602+Y602)*INDEX('تعرفه ها'!A:Z,MATCH("پیک فصلی آب",'تعرفه ها'!$B:$B,0),MATCH(F602,'تعرفه ها'!$2:$2,0))/100,0),0),"---")</f>
        <v>---</v>
      </c>
      <c r="AB602" s="50" t="str">
        <f>IFERROR(ROUND(SUM(W602+X602+Y602+Z602+AA602)*INDEX('تعرفه ها'!A:Z,MATCH("مالیات آب",'تعرفه ها'!$B:$B,0),MATCH(F602,'تعرفه ها'!$2:$2,0))/100,0),"---")</f>
        <v>---</v>
      </c>
      <c r="AC602" s="50" t="str">
        <f t="shared" si="106"/>
        <v>---</v>
      </c>
      <c r="AD602" s="50" t="str">
        <f t="shared" si="99"/>
        <v>---</v>
      </c>
      <c r="AE602" s="50" t="str">
        <f t="shared" si="107"/>
        <v>---</v>
      </c>
      <c r="AF602" s="50" t="str">
        <f t="shared" si="108"/>
        <v>---</v>
      </c>
      <c r="AG602" s="153" t="str">
        <f t="shared" si="109"/>
        <v>---</v>
      </c>
      <c r="AI602" s="183" t="str">
        <f>IFERROR(IF(INDEX(پرداخت!A:AZ,MATCH(A602&amp;" - "&amp;"آب",پرداخت!$B:$B,0),MATCH(G602,پرداخت!$1:$1,0))="نشده","نشده","شده"),"---")</f>
        <v>---</v>
      </c>
      <c r="AL602" s="144"/>
      <c r="AM602" s="144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</row>
    <row r="603" spans="1:79" ht="34.9" hidden="1" customHeight="1">
      <c r="A603" s="170"/>
      <c r="B603" s="47">
        <f>IFERROR(INDEX('اطلاعات انشعابات شرکتها'!A:BB,MATCH(A603,'اطلاعات انشعابات شرکتها'!A:A,0),MATCH(B$1,'اطلاعات انشعابات شرکتها'!$1:$1,0)),0)</f>
        <v>0</v>
      </c>
      <c r="C603" s="48">
        <f>IFERROR(INDEX('اطلاعات انشعابات شرکتها'!A:BB,MATCH(A603,'اطلاعات انشعابات شرکتها'!A:A,0),MATCH(C$1,'اطلاعات انشعابات شرکتها'!$1:$1,0)),0)</f>
        <v>0</v>
      </c>
      <c r="D603" s="45"/>
      <c r="E603" s="171"/>
      <c r="F603" s="170"/>
      <c r="G603" s="47" t="str">
        <f t="shared" si="100"/>
        <v>/</v>
      </c>
      <c r="H603" s="47">
        <f>IFERROR(INDEX('اطلاعات دوره'!A:Z,MATCH(G603,'اطلاعات دوره'!C:C,0),MATCH(H$1,'اطلاعات دوره'!$1:$1,0)),0)</f>
        <v>0</v>
      </c>
      <c r="I603" s="47">
        <f>IFERROR(INDEX('اطلاعات دوره'!A:Z,MATCH(G603,'اطلاعات دوره'!C:C,0),MATCH(I$1,'اطلاعات دوره'!$1:$1,0)),0)</f>
        <v>0</v>
      </c>
      <c r="J603" s="48">
        <f>IFERROR(INDEX('اطلاعات دوره'!A:Z,MATCH(G603,'اطلاعات دوره'!C:C,0),MATCH(J$1,'اطلاعات دوره'!$1:$1,0)),0)</f>
        <v>0</v>
      </c>
      <c r="K603" s="46"/>
      <c r="L603" s="158" t="str">
        <f>IFERROR(INDEX('اطلاعات دوره'!A:Z,MATCH(G603,'اطلاعات دوره'!C:C,0)-1,MATCH("عنوان",'اطلاعات دوره'!$1:$1,0)),"---")</f>
        <v>---</v>
      </c>
      <c r="M603" s="47" t="str">
        <f t="shared" si="101"/>
        <v>----</v>
      </c>
      <c r="N603" s="48" t="str">
        <f t="shared" si="102"/>
        <v>-/</v>
      </c>
      <c r="O603" s="45"/>
      <c r="P603" s="240">
        <f>IFERROR(INDEX('قرائت کنتور'!A:AZ,MATCH(A603&amp;"-"&amp;"آب",'قرائت کنتور'!B:B,0),MATCH(L603,'قرائت کنتور'!$1:$1,0)),0)</f>
        <v>0</v>
      </c>
      <c r="Q603" s="241">
        <f>IFERROR(INDEX('قرائت کنتور'!A:AZ,MATCH(A603&amp;"-"&amp;"آب",'قرائت کنتور'!B:B,0),MATCH(G603,'قرائت کنتور'!$1:$1,0)),0)</f>
        <v>0</v>
      </c>
      <c r="R603" s="241">
        <f t="shared" si="103"/>
        <v>0</v>
      </c>
      <c r="S603" s="241" t="str">
        <f>IFERROR(INDEX('اطلاعات انشعابات شرکتها'!A:AB,MATCH(A603,'اطلاعات انشعابات شرکتها'!A:A,0),MATCH(S$1,'اطلاعات انشعابات شرکتها'!$1:$1,0)),"---")</f>
        <v>---</v>
      </c>
      <c r="T603" s="227" t="str">
        <f t="shared" si="104"/>
        <v>---</v>
      </c>
      <c r="U603" s="45"/>
      <c r="V603" s="155" t="str">
        <f>IFERROR(INDEX('تعرفه ها'!A:Z,MATCH("بهای هر متر مکعب آب مصرفی",'تعرفه ها'!$B:$B,0),MATCH(F603,'تعرفه ها'!$2:$2,0)),"---")</f>
        <v>---</v>
      </c>
      <c r="W603" s="50" t="str">
        <f t="shared" si="105"/>
        <v>---</v>
      </c>
      <c r="X603" s="50" t="str">
        <f>IFERROR(ROUND(R603*INDEX('تعرفه ها'!A:Z,MATCH("عوارض آب به ازاء هر متر مکعب",'تعرفه ها'!$B:$B,0),MATCH(F603,'تعرفه ها'!$2:$2,0)),0),"---")</f>
        <v>---</v>
      </c>
      <c r="Y603" s="50" t="str">
        <f>IFERROR(ROUND(T603*INDEX('تعرفه ها'!A:Z,MATCH("جریمه مازاد مصرف آب به ازاء هر متر مکعب",'تعرفه ها'!$B:$B,0),MATCH(F603,'تعرفه ها'!$2:$2,0)),0),"---")</f>
        <v>---</v>
      </c>
      <c r="Z603" s="50" t="str">
        <f>IFERROR(ROUND(((W603+X603+Y603)*INDEX('تعرفه ها'!A:Z,MATCH("هزینه نگهداری و تعمیرات شبکه آب",'تعرفه ها'!$B:$B,0),MATCH(F603,'تعرفه ها'!$2:$2,0))/100),0),"---")</f>
        <v>---</v>
      </c>
      <c r="AA603" s="50" t="str">
        <f>IFERROR(IF(INDEX('اطلاعات دوره'!A:Z,MATCH(G603,'اطلاعات دوره'!C:C,0),MATCH("آب",'اطلاعات دوره'!$1:$1,0))="دارد",ROUND((W603+X603+Y603)*INDEX('تعرفه ها'!A:Z,MATCH("پیک فصلی آب",'تعرفه ها'!$B:$B,0),MATCH(F603,'تعرفه ها'!$2:$2,0))/100,0),0),"---")</f>
        <v>---</v>
      </c>
      <c r="AB603" s="50" t="str">
        <f>IFERROR(ROUND(SUM(W603+X603+Y603+Z603+AA603)*INDEX('تعرفه ها'!A:Z,MATCH("مالیات آب",'تعرفه ها'!$B:$B,0),MATCH(F603,'تعرفه ها'!$2:$2,0))/100,0),"---")</f>
        <v>---</v>
      </c>
      <c r="AC603" s="50" t="str">
        <f t="shared" si="106"/>
        <v>---</v>
      </c>
      <c r="AD603" s="50" t="str">
        <f t="shared" si="99"/>
        <v>---</v>
      </c>
      <c r="AE603" s="50" t="str">
        <f t="shared" si="107"/>
        <v>---</v>
      </c>
      <c r="AF603" s="50" t="str">
        <f t="shared" si="108"/>
        <v>---</v>
      </c>
      <c r="AG603" s="153" t="str">
        <f t="shared" si="109"/>
        <v>---</v>
      </c>
      <c r="AI603" s="183" t="str">
        <f>IFERROR(IF(INDEX(پرداخت!A:AZ,MATCH(A603&amp;" - "&amp;"آب",پرداخت!$B:$B,0),MATCH(G603,پرداخت!$1:$1,0))="نشده","نشده","شده"),"---")</f>
        <v>---</v>
      </c>
      <c r="AL603" s="144"/>
      <c r="AM603" s="144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/>
      <c r="AZ603" s="30"/>
      <c r="BA603" s="30"/>
      <c r="BB603" s="30"/>
      <c r="BC603" s="30"/>
      <c r="BD603" s="30"/>
      <c r="BE603" s="30"/>
      <c r="BF603" s="30"/>
      <c r="BG603" s="30"/>
      <c r="BH603" s="30"/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30"/>
      <c r="BT603" s="30"/>
      <c r="BU603" s="30"/>
      <c r="BV603" s="30"/>
      <c r="BW603" s="30"/>
      <c r="BX603" s="30"/>
      <c r="BY603" s="30"/>
      <c r="BZ603" s="30"/>
      <c r="CA603" s="30"/>
    </row>
    <row r="604" spans="1:79" ht="34.9" hidden="1" customHeight="1">
      <c r="A604" s="170"/>
      <c r="B604" s="47">
        <f>IFERROR(INDEX('اطلاعات انشعابات شرکتها'!A:BB,MATCH(A604,'اطلاعات انشعابات شرکتها'!A:A,0),MATCH(B$1,'اطلاعات انشعابات شرکتها'!$1:$1,0)),0)</f>
        <v>0</v>
      </c>
      <c r="C604" s="48">
        <f>IFERROR(INDEX('اطلاعات انشعابات شرکتها'!A:BB,MATCH(A604,'اطلاعات انشعابات شرکتها'!A:A,0),MATCH(C$1,'اطلاعات انشعابات شرکتها'!$1:$1,0)),0)</f>
        <v>0</v>
      </c>
      <c r="D604" s="45"/>
      <c r="E604" s="171"/>
      <c r="F604" s="170"/>
      <c r="G604" s="47" t="str">
        <f t="shared" si="100"/>
        <v>/</v>
      </c>
      <c r="H604" s="47">
        <f>IFERROR(INDEX('اطلاعات دوره'!A:Z,MATCH(G604,'اطلاعات دوره'!C:C,0),MATCH(H$1,'اطلاعات دوره'!$1:$1,0)),0)</f>
        <v>0</v>
      </c>
      <c r="I604" s="47">
        <f>IFERROR(INDEX('اطلاعات دوره'!A:Z,MATCH(G604,'اطلاعات دوره'!C:C,0),MATCH(I$1,'اطلاعات دوره'!$1:$1,0)),0)</f>
        <v>0</v>
      </c>
      <c r="J604" s="48">
        <f>IFERROR(INDEX('اطلاعات دوره'!A:Z,MATCH(G604,'اطلاعات دوره'!C:C,0),MATCH(J$1,'اطلاعات دوره'!$1:$1,0)),0)</f>
        <v>0</v>
      </c>
      <c r="K604" s="46"/>
      <c r="L604" s="158" t="str">
        <f>IFERROR(INDEX('اطلاعات دوره'!A:Z,MATCH(G604,'اطلاعات دوره'!C:C,0)-1,MATCH("عنوان",'اطلاعات دوره'!$1:$1,0)),"---")</f>
        <v>---</v>
      </c>
      <c r="M604" s="47" t="str">
        <f t="shared" si="101"/>
        <v>----</v>
      </c>
      <c r="N604" s="48" t="str">
        <f t="shared" si="102"/>
        <v>-/</v>
      </c>
      <c r="O604" s="45"/>
      <c r="P604" s="240">
        <f>IFERROR(INDEX('قرائت کنتور'!A:AZ,MATCH(A604&amp;"-"&amp;"آب",'قرائت کنتور'!B:B,0),MATCH(L604,'قرائت کنتور'!$1:$1,0)),0)</f>
        <v>0</v>
      </c>
      <c r="Q604" s="241">
        <f>IFERROR(INDEX('قرائت کنتور'!A:AZ,MATCH(A604&amp;"-"&amp;"آب",'قرائت کنتور'!B:B,0),MATCH(G604,'قرائت کنتور'!$1:$1,0)),0)</f>
        <v>0</v>
      </c>
      <c r="R604" s="241">
        <f t="shared" si="103"/>
        <v>0</v>
      </c>
      <c r="S604" s="241" t="str">
        <f>IFERROR(INDEX('اطلاعات انشعابات شرکتها'!A:AB,MATCH(A604,'اطلاعات انشعابات شرکتها'!A:A,0),MATCH(S$1,'اطلاعات انشعابات شرکتها'!$1:$1,0)),"---")</f>
        <v>---</v>
      </c>
      <c r="T604" s="227" t="str">
        <f t="shared" si="104"/>
        <v>---</v>
      </c>
      <c r="U604" s="45"/>
      <c r="V604" s="155" t="str">
        <f>IFERROR(INDEX('تعرفه ها'!A:Z,MATCH("بهای هر متر مکعب آب مصرفی",'تعرفه ها'!$B:$B,0),MATCH(F604,'تعرفه ها'!$2:$2,0)),"---")</f>
        <v>---</v>
      </c>
      <c r="W604" s="50" t="str">
        <f t="shared" si="105"/>
        <v>---</v>
      </c>
      <c r="X604" s="50" t="str">
        <f>IFERROR(ROUND(R604*INDEX('تعرفه ها'!A:Z,MATCH("عوارض آب به ازاء هر متر مکعب",'تعرفه ها'!$B:$B,0),MATCH(F604,'تعرفه ها'!$2:$2,0)),0),"---")</f>
        <v>---</v>
      </c>
      <c r="Y604" s="50" t="str">
        <f>IFERROR(ROUND(T604*INDEX('تعرفه ها'!A:Z,MATCH("جریمه مازاد مصرف آب به ازاء هر متر مکعب",'تعرفه ها'!$B:$B,0),MATCH(F604,'تعرفه ها'!$2:$2,0)),0),"---")</f>
        <v>---</v>
      </c>
      <c r="Z604" s="50" t="str">
        <f>IFERROR(ROUND(((W604+X604+Y604)*INDEX('تعرفه ها'!A:Z,MATCH("هزینه نگهداری و تعمیرات شبکه آب",'تعرفه ها'!$B:$B,0),MATCH(F604,'تعرفه ها'!$2:$2,0))/100),0),"---")</f>
        <v>---</v>
      </c>
      <c r="AA604" s="50" t="str">
        <f>IFERROR(IF(INDEX('اطلاعات دوره'!A:Z,MATCH(G604,'اطلاعات دوره'!C:C,0),MATCH("آب",'اطلاعات دوره'!$1:$1,0))="دارد",ROUND((W604+X604+Y604)*INDEX('تعرفه ها'!A:Z,MATCH("پیک فصلی آب",'تعرفه ها'!$B:$B,0),MATCH(F604,'تعرفه ها'!$2:$2,0))/100,0),0),"---")</f>
        <v>---</v>
      </c>
      <c r="AB604" s="50" t="str">
        <f>IFERROR(ROUND(SUM(W604+X604+Y604+Z604+AA604)*INDEX('تعرفه ها'!A:Z,MATCH("مالیات آب",'تعرفه ها'!$B:$B,0),MATCH(F604,'تعرفه ها'!$2:$2,0))/100,0),"---")</f>
        <v>---</v>
      </c>
      <c r="AC604" s="50" t="str">
        <f t="shared" si="106"/>
        <v>---</v>
      </c>
      <c r="AD604" s="50" t="str">
        <f t="shared" si="99"/>
        <v>---</v>
      </c>
      <c r="AE604" s="50" t="str">
        <f t="shared" si="107"/>
        <v>---</v>
      </c>
      <c r="AF604" s="50" t="str">
        <f t="shared" si="108"/>
        <v>---</v>
      </c>
      <c r="AG604" s="153" t="str">
        <f t="shared" si="109"/>
        <v>---</v>
      </c>
      <c r="AI604" s="183" t="str">
        <f>IFERROR(IF(INDEX(پرداخت!A:AZ,MATCH(A604&amp;" - "&amp;"آب",پرداخت!$B:$B,0),MATCH(G604,پرداخت!$1:$1,0))="نشده","نشده","شده"),"---")</f>
        <v>---</v>
      </c>
      <c r="AL604" s="144"/>
      <c r="AM604" s="144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/>
      <c r="BB604" s="30"/>
      <c r="BC604" s="30"/>
      <c r="BD604" s="30"/>
      <c r="BE604" s="30"/>
      <c r="BF604" s="30"/>
      <c r="BG604" s="30"/>
      <c r="BH604" s="30"/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30"/>
      <c r="BT604" s="30"/>
      <c r="BU604" s="30"/>
      <c r="BV604" s="30"/>
      <c r="BW604" s="30"/>
      <c r="BX604" s="30"/>
      <c r="BY604" s="30"/>
      <c r="BZ604" s="30"/>
      <c r="CA604" s="30"/>
    </row>
    <row r="605" spans="1:79" ht="34.9" hidden="1" customHeight="1">
      <c r="A605" s="170"/>
      <c r="B605" s="47">
        <f>IFERROR(INDEX('اطلاعات انشعابات شرکتها'!A:BB,MATCH(A605,'اطلاعات انشعابات شرکتها'!A:A,0),MATCH(B$1,'اطلاعات انشعابات شرکتها'!$1:$1,0)),0)</f>
        <v>0</v>
      </c>
      <c r="C605" s="48">
        <f>IFERROR(INDEX('اطلاعات انشعابات شرکتها'!A:BB,MATCH(A605,'اطلاعات انشعابات شرکتها'!A:A,0),MATCH(C$1,'اطلاعات انشعابات شرکتها'!$1:$1,0)),0)</f>
        <v>0</v>
      </c>
      <c r="D605" s="45"/>
      <c r="E605" s="171"/>
      <c r="F605" s="170"/>
      <c r="G605" s="47" t="str">
        <f t="shared" si="100"/>
        <v>/</v>
      </c>
      <c r="H605" s="47">
        <f>IFERROR(INDEX('اطلاعات دوره'!A:Z,MATCH(G605,'اطلاعات دوره'!C:C,0),MATCH(H$1,'اطلاعات دوره'!$1:$1,0)),0)</f>
        <v>0</v>
      </c>
      <c r="I605" s="47">
        <f>IFERROR(INDEX('اطلاعات دوره'!A:Z,MATCH(G605,'اطلاعات دوره'!C:C,0),MATCH(I$1,'اطلاعات دوره'!$1:$1,0)),0)</f>
        <v>0</v>
      </c>
      <c r="J605" s="48">
        <f>IFERROR(INDEX('اطلاعات دوره'!A:Z,MATCH(G605,'اطلاعات دوره'!C:C,0),MATCH(J$1,'اطلاعات دوره'!$1:$1,0)),0)</f>
        <v>0</v>
      </c>
      <c r="K605" s="46"/>
      <c r="L605" s="158" t="str">
        <f>IFERROR(INDEX('اطلاعات دوره'!A:Z,MATCH(G605,'اطلاعات دوره'!C:C,0)-1,MATCH("عنوان",'اطلاعات دوره'!$1:$1,0)),"---")</f>
        <v>---</v>
      </c>
      <c r="M605" s="47" t="str">
        <f t="shared" si="101"/>
        <v>----</v>
      </c>
      <c r="N605" s="48" t="str">
        <f t="shared" si="102"/>
        <v>-/</v>
      </c>
      <c r="O605" s="45"/>
      <c r="P605" s="240">
        <f>IFERROR(INDEX('قرائت کنتور'!A:AZ,MATCH(A605&amp;"-"&amp;"آب",'قرائت کنتور'!B:B,0),MATCH(L605,'قرائت کنتور'!$1:$1,0)),0)</f>
        <v>0</v>
      </c>
      <c r="Q605" s="241">
        <f>IFERROR(INDEX('قرائت کنتور'!A:AZ,MATCH(A605&amp;"-"&amp;"آب",'قرائت کنتور'!B:B,0),MATCH(G605,'قرائت کنتور'!$1:$1,0)),0)</f>
        <v>0</v>
      </c>
      <c r="R605" s="241">
        <f t="shared" si="103"/>
        <v>0</v>
      </c>
      <c r="S605" s="241" t="str">
        <f>IFERROR(INDEX('اطلاعات انشعابات شرکتها'!A:AB,MATCH(A605,'اطلاعات انشعابات شرکتها'!A:A,0),MATCH(S$1,'اطلاعات انشعابات شرکتها'!$1:$1,0)),"---")</f>
        <v>---</v>
      </c>
      <c r="T605" s="227" t="str">
        <f t="shared" si="104"/>
        <v>---</v>
      </c>
      <c r="U605" s="45"/>
      <c r="V605" s="155" t="str">
        <f>IFERROR(INDEX('تعرفه ها'!A:Z,MATCH("بهای هر متر مکعب آب مصرفی",'تعرفه ها'!$B:$B,0),MATCH(F605,'تعرفه ها'!$2:$2,0)),"---")</f>
        <v>---</v>
      </c>
      <c r="W605" s="50" t="str">
        <f t="shared" si="105"/>
        <v>---</v>
      </c>
      <c r="X605" s="50" t="str">
        <f>IFERROR(ROUND(R605*INDEX('تعرفه ها'!A:Z,MATCH("عوارض آب به ازاء هر متر مکعب",'تعرفه ها'!$B:$B,0),MATCH(F605,'تعرفه ها'!$2:$2,0)),0),"---")</f>
        <v>---</v>
      </c>
      <c r="Y605" s="50" t="str">
        <f>IFERROR(ROUND(T605*INDEX('تعرفه ها'!A:Z,MATCH("جریمه مازاد مصرف آب به ازاء هر متر مکعب",'تعرفه ها'!$B:$B,0),MATCH(F605,'تعرفه ها'!$2:$2,0)),0),"---")</f>
        <v>---</v>
      </c>
      <c r="Z605" s="50" t="str">
        <f>IFERROR(ROUND(((W605+X605+Y605)*INDEX('تعرفه ها'!A:Z,MATCH("هزینه نگهداری و تعمیرات شبکه آب",'تعرفه ها'!$B:$B,0),MATCH(F605,'تعرفه ها'!$2:$2,0))/100),0),"---")</f>
        <v>---</v>
      </c>
      <c r="AA605" s="50" t="str">
        <f>IFERROR(IF(INDEX('اطلاعات دوره'!A:Z,MATCH(G605,'اطلاعات دوره'!C:C,0),MATCH("آب",'اطلاعات دوره'!$1:$1,0))="دارد",ROUND((W605+X605+Y605)*INDEX('تعرفه ها'!A:Z,MATCH("پیک فصلی آب",'تعرفه ها'!$B:$B,0),MATCH(F605,'تعرفه ها'!$2:$2,0))/100,0),0),"---")</f>
        <v>---</v>
      </c>
      <c r="AB605" s="50" t="str">
        <f>IFERROR(ROUND(SUM(W605+X605+Y605+Z605+AA605)*INDEX('تعرفه ها'!A:Z,MATCH("مالیات آب",'تعرفه ها'!$B:$B,0),MATCH(F605,'تعرفه ها'!$2:$2,0))/100,0),"---")</f>
        <v>---</v>
      </c>
      <c r="AC605" s="50" t="str">
        <f t="shared" si="106"/>
        <v>---</v>
      </c>
      <c r="AD605" s="50" t="str">
        <f t="shared" si="99"/>
        <v>---</v>
      </c>
      <c r="AE605" s="50" t="str">
        <f t="shared" si="107"/>
        <v>---</v>
      </c>
      <c r="AF605" s="50" t="str">
        <f t="shared" si="108"/>
        <v>---</v>
      </c>
      <c r="AG605" s="153" t="str">
        <f t="shared" si="109"/>
        <v>---</v>
      </c>
      <c r="AI605" s="183" t="str">
        <f>IFERROR(IF(INDEX(پرداخت!A:AZ,MATCH(A605&amp;" - "&amp;"آب",پرداخت!$B:$B,0),MATCH(G605,پرداخت!$1:$1,0))="نشده","نشده","شده"),"---")</f>
        <v>---</v>
      </c>
      <c r="AL605" s="144"/>
      <c r="AM605" s="144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/>
      <c r="BB605" s="30"/>
      <c r="BC605" s="30"/>
      <c r="BD605" s="30"/>
      <c r="BE605" s="30"/>
      <c r="BF605" s="30"/>
      <c r="BG605" s="30"/>
      <c r="BH605" s="30"/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30"/>
      <c r="BT605" s="30"/>
      <c r="BU605" s="30"/>
      <c r="BV605" s="30"/>
      <c r="BW605" s="30"/>
      <c r="BX605" s="30"/>
      <c r="BY605" s="30"/>
      <c r="BZ605" s="30"/>
      <c r="CA605" s="30"/>
    </row>
    <row r="606" spans="1:79" ht="34.9" hidden="1" customHeight="1">
      <c r="A606" s="170"/>
      <c r="B606" s="47">
        <f>IFERROR(INDEX('اطلاعات انشعابات شرکتها'!A:BB,MATCH(A606,'اطلاعات انشعابات شرکتها'!A:A,0),MATCH(B$1,'اطلاعات انشعابات شرکتها'!$1:$1,0)),0)</f>
        <v>0</v>
      </c>
      <c r="C606" s="48">
        <f>IFERROR(INDEX('اطلاعات انشعابات شرکتها'!A:BB,MATCH(A606,'اطلاعات انشعابات شرکتها'!A:A,0),MATCH(C$1,'اطلاعات انشعابات شرکتها'!$1:$1,0)),0)</f>
        <v>0</v>
      </c>
      <c r="D606" s="45"/>
      <c r="E606" s="171"/>
      <c r="F606" s="170"/>
      <c r="G606" s="47" t="str">
        <f t="shared" si="100"/>
        <v>/</v>
      </c>
      <c r="H606" s="47">
        <f>IFERROR(INDEX('اطلاعات دوره'!A:Z,MATCH(G606,'اطلاعات دوره'!C:C,0),MATCH(H$1,'اطلاعات دوره'!$1:$1,0)),0)</f>
        <v>0</v>
      </c>
      <c r="I606" s="47">
        <f>IFERROR(INDEX('اطلاعات دوره'!A:Z,MATCH(G606,'اطلاعات دوره'!C:C,0),MATCH(I$1,'اطلاعات دوره'!$1:$1,0)),0)</f>
        <v>0</v>
      </c>
      <c r="J606" s="48">
        <f>IFERROR(INDEX('اطلاعات دوره'!A:Z,MATCH(G606,'اطلاعات دوره'!C:C,0),MATCH(J$1,'اطلاعات دوره'!$1:$1,0)),0)</f>
        <v>0</v>
      </c>
      <c r="K606" s="46"/>
      <c r="L606" s="158" t="str">
        <f>IFERROR(INDEX('اطلاعات دوره'!A:Z,MATCH(G606,'اطلاعات دوره'!C:C,0)-1,MATCH("عنوان",'اطلاعات دوره'!$1:$1,0)),"---")</f>
        <v>---</v>
      </c>
      <c r="M606" s="47" t="str">
        <f t="shared" si="101"/>
        <v>----</v>
      </c>
      <c r="N606" s="48" t="str">
        <f t="shared" si="102"/>
        <v>-/</v>
      </c>
      <c r="O606" s="45"/>
      <c r="P606" s="240">
        <f>IFERROR(INDEX('قرائت کنتور'!A:AZ,MATCH(A606&amp;"-"&amp;"آب",'قرائت کنتور'!B:B,0),MATCH(L606,'قرائت کنتور'!$1:$1,0)),0)</f>
        <v>0</v>
      </c>
      <c r="Q606" s="241">
        <f>IFERROR(INDEX('قرائت کنتور'!A:AZ,MATCH(A606&amp;"-"&amp;"آب",'قرائت کنتور'!B:B,0),MATCH(G606,'قرائت کنتور'!$1:$1,0)),0)</f>
        <v>0</v>
      </c>
      <c r="R606" s="241">
        <f t="shared" si="103"/>
        <v>0</v>
      </c>
      <c r="S606" s="241" t="str">
        <f>IFERROR(INDEX('اطلاعات انشعابات شرکتها'!A:AB,MATCH(A606,'اطلاعات انشعابات شرکتها'!A:A,0),MATCH(S$1,'اطلاعات انشعابات شرکتها'!$1:$1,0)),"---")</f>
        <v>---</v>
      </c>
      <c r="T606" s="227" t="str">
        <f t="shared" si="104"/>
        <v>---</v>
      </c>
      <c r="U606" s="45"/>
      <c r="V606" s="155" t="str">
        <f>IFERROR(INDEX('تعرفه ها'!A:Z,MATCH("بهای هر متر مکعب آب مصرفی",'تعرفه ها'!$B:$B,0),MATCH(F606,'تعرفه ها'!$2:$2,0)),"---")</f>
        <v>---</v>
      </c>
      <c r="W606" s="50" t="str">
        <f t="shared" si="105"/>
        <v>---</v>
      </c>
      <c r="X606" s="50" t="str">
        <f>IFERROR(ROUND(R606*INDEX('تعرفه ها'!A:Z,MATCH("عوارض آب به ازاء هر متر مکعب",'تعرفه ها'!$B:$B,0),MATCH(F606,'تعرفه ها'!$2:$2,0)),0),"---")</f>
        <v>---</v>
      </c>
      <c r="Y606" s="50" t="str">
        <f>IFERROR(ROUND(T606*INDEX('تعرفه ها'!A:Z,MATCH("جریمه مازاد مصرف آب به ازاء هر متر مکعب",'تعرفه ها'!$B:$B,0),MATCH(F606,'تعرفه ها'!$2:$2,0)),0),"---")</f>
        <v>---</v>
      </c>
      <c r="Z606" s="50" t="str">
        <f>IFERROR(ROUND(((W606+X606+Y606)*INDEX('تعرفه ها'!A:Z,MATCH("هزینه نگهداری و تعمیرات شبکه آب",'تعرفه ها'!$B:$B,0),MATCH(F606,'تعرفه ها'!$2:$2,0))/100),0),"---")</f>
        <v>---</v>
      </c>
      <c r="AA606" s="50" t="str">
        <f>IFERROR(IF(INDEX('اطلاعات دوره'!A:Z,MATCH(G606,'اطلاعات دوره'!C:C,0),MATCH("آب",'اطلاعات دوره'!$1:$1,0))="دارد",ROUND((W606+X606+Y606)*INDEX('تعرفه ها'!A:Z,MATCH("پیک فصلی آب",'تعرفه ها'!$B:$B,0),MATCH(F606,'تعرفه ها'!$2:$2,0))/100,0),0),"---")</f>
        <v>---</v>
      </c>
      <c r="AB606" s="50" t="str">
        <f>IFERROR(ROUND(SUM(W606+X606+Y606+Z606+AA606)*INDEX('تعرفه ها'!A:Z,MATCH("مالیات آب",'تعرفه ها'!$B:$B,0),MATCH(F606,'تعرفه ها'!$2:$2,0))/100,0),"---")</f>
        <v>---</v>
      </c>
      <c r="AC606" s="50" t="str">
        <f t="shared" si="106"/>
        <v>---</v>
      </c>
      <c r="AD606" s="50" t="str">
        <f t="shared" si="99"/>
        <v>---</v>
      </c>
      <c r="AE606" s="50" t="str">
        <f t="shared" si="107"/>
        <v>---</v>
      </c>
      <c r="AF606" s="50" t="str">
        <f t="shared" si="108"/>
        <v>---</v>
      </c>
      <c r="AG606" s="153" t="str">
        <f t="shared" si="109"/>
        <v>---</v>
      </c>
      <c r="AI606" s="183" t="str">
        <f>IFERROR(IF(INDEX(پرداخت!A:AZ,MATCH(A606&amp;" - "&amp;"آب",پرداخت!$B:$B,0),MATCH(G606,پرداخت!$1:$1,0))="نشده","نشده","شده"),"---")</f>
        <v>---</v>
      </c>
      <c r="AL606" s="144"/>
      <c r="AM606" s="144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</row>
    <row r="607" spans="1:79" ht="34.9" hidden="1" customHeight="1">
      <c r="A607" s="170"/>
      <c r="B607" s="47">
        <f>IFERROR(INDEX('اطلاعات انشعابات شرکتها'!A:BB,MATCH(A607,'اطلاعات انشعابات شرکتها'!A:A,0),MATCH(B$1,'اطلاعات انشعابات شرکتها'!$1:$1,0)),0)</f>
        <v>0</v>
      </c>
      <c r="C607" s="48">
        <f>IFERROR(INDEX('اطلاعات انشعابات شرکتها'!A:BB,MATCH(A607,'اطلاعات انشعابات شرکتها'!A:A,0),MATCH(C$1,'اطلاعات انشعابات شرکتها'!$1:$1,0)),0)</f>
        <v>0</v>
      </c>
      <c r="D607" s="45"/>
      <c r="E607" s="171"/>
      <c r="F607" s="170"/>
      <c r="G607" s="47" t="str">
        <f t="shared" si="100"/>
        <v>/</v>
      </c>
      <c r="H607" s="47">
        <f>IFERROR(INDEX('اطلاعات دوره'!A:Z,MATCH(G607,'اطلاعات دوره'!C:C,0),MATCH(H$1,'اطلاعات دوره'!$1:$1,0)),0)</f>
        <v>0</v>
      </c>
      <c r="I607" s="47">
        <f>IFERROR(INDEX('اطلاعات دوره'!A:Z,MATCH(G607,'اطلاعات دوره'!C:C,0),MATCH(I$1,'اطلاعات دوره'!$1:$1,0)),0)</f>
        <v>0</v>
      </c>
      <c r="J607" s="48">
        <f>IFERROR(INDEX('اطلاعات دوره'!A:Z,MATCH(G607,'اطلاعات دوره'!C:C,0),MATCH(J$1,'اطلاعات دوره'!$1:$1,0)),0)</f>
        <v>0</v>
      </c>
      <c r="K607" s="46"/>
      <c r="L607" s="158" t="str">
        <f>IFERROR(INDEX('اطلاعات دوره'!A:Z,MATCH(G607,'اطلاعات دوره'!C:C,0)-1,MATCH("عنوان",'اطلاعات دوره'!$1:$1,0)),"---")</f>
        <v>---</v>
      </c>
      <c r="M607" s="47" t="str">
        <f t="shared" si="101"/>
        <v>----</v>
      </c>
      <c r="N607" s="48" t="str">
        <f t="shared" si="102"/>
        <v>-/</v>
      </c>
      <c r="O607" s="45"/>
      <c r="P607" s="240">
        <f>IFERROR(INDEX('قرائت کنتور'!A:AZ,MATCH(A607&amp;"-"&amp;"آب",'قرائت کنتور'!B:B,0),MATCH(L607,'قرائت کنتور'!$1:$1,0)),0)</f>
        <v>0</v>
      </c>
      <c r="Q607" s="241">
        <f>IFERROR(INDEX('قرائت کنتور'!A:AZ,MATCH(A607&amp;"-"&amp;"آب",'قرائت کنتور'!B:B,0),MATCH(G607,'قرائت کنتور'!$1:$1,0)),0)</f>
        <v>0</v>
      </c>
      <c r="R607" s="241">
        <f t="shared" si="103"/>
        <v>0</v>
      </c>
      <c r="S607" s="241" t="str">
        <f>IFERROR(INDEX('اطلاعات انشعابات شرکتها'!A:AB,MATCH(A607,'اطلاعات انشعابات شرکتها'!A:A,0),MATCH(S$1,'اطلاعات انشعابات شرکتها'!$1:$1,0)),"---")</f>
        <v>---</v>
      </c>
      <c r="T607" s="227" t="str">
        <f t="shared" si="104"/>
        <v>---</v>
      </c>
      <c r="U607" s="45"/>
      <c r="V607" s="155" t="str">
        <f>IFERROR(INDEX('تعرفه ها'!A:Z,MATCH("بهای هر متر مکعب آب مصرفی",'تعرفه ها'!$B:$B,0),MATCH(F607,'تعرفه ها'!$2:$2,0)),"---")</f>
        <v>---</v>
      </c>
      <c r="W607" s="50" t="str">
        <f t="shared" si="105"/>
        <v>---</v>
      </c>
      <c r="X607" s="50" t="str">
        <f>IFERROR(ROUND(R607*INDEX('تعرفه ها'!A:Z,MATCH("عوارض آب به ازاء هر متر مکعب",'تعرفه ها'!$B:$B,0),MATCH(F607,'تعرفه ها'!$2:$2,0)),0),"---")</f>
        <v>---</v>
      </c>
      <c r="Y607" s="50" t="str">
        <f>IFERROR(ROUND(T607*INDEX('تعرفه ها'!A:Z,MATCH("جریمه مازاد مصرف آب به ازاء هر متر مکعب",'تعرفه ها'!$B:$B,0),MATCH(F607,'تعرفه ها'!$2:$2,0)),0),"---")</f>
        <v>---</v>
      </c>
      <c r="Z607" s="50" t="str">
        <f>IFERROR(ROUND(((W607+X607+Y607)*INDEX('تعرفه ها'!A:Z,MATCH("هزینه نگهداری و تعمیرات شبکه آب",'تعرفه ها'!$B:$B,0),MATCH(F607,'تعرفه ها'!$2:$2,0))/100),0),"---")</f>
        <v>---</v>
      </c>
      <c r="AA607" s="50" t="str">
        <f>IFERROR(IF(INDEX('اطلاعات دوره'!A:Z,MATCH(G607,'اطلاعات دوره'!C:C,0),MATCH("آب",'اطلاعات دوره'!$1:$1,0))="دارد",ROUND((W607+X607+Y607)*INDEX('تعرفه ها'!A:Z,MATCH("پیک فصلی آب",'تعرفه ها'!$B:$B,0),MATCH(F607,'تعرفه ها'!$2:$2,0))/100,0),0),"---")</f>
        <v>---</v>
      </c>
      <c r="AB607" s="50" t="str">
        <f>IFERROR(ROUND(SUM(W607+X607+Y607+Z607+AA607)*INDEX('تعرفه ها'!A:Z,MATCH("مالیات آب",'تعرفه ها'!$B:$B,0),MATCH(F607,'تعرفه ها'!$2:$2,0))/100,0),"---")</f>
        <v>---</v>
      </c>
      <c r="AC607" s="50" t="str">
        <f t="shared" si="106"/>
        <v>---</v>
      </c>
      <c r="AD607" s="50" t="str">
        <f t="shared" si="99"/>
        <v>---</v>
      </c>
      <c r="AE607" s="50" t="str">
        <f t="shared" si="107"/>
        <v>---</v>
      </c>
      <c r="AF607" s="50" t="str">
        <f t="shared" si="108"/>
        <v>---</v>
      </c>
      <c r="AG607" s="153" t="str">
        <f t="shared" si="109"/>
        <v>---</v>
      </c>
      <c r="AI607" s="183" t="str">
        <f>IFERROR(IF(INDEX(پرداخت!A:AZ,MATCH(A607&amp;" - "&amp;"آب",پرداخت!$B:$B,0),MATCH(G607,پرداخت!$1:$1,0))="نشده","نشده","شده"),"---")</f>
        <v>---</v>
      </c>
      <c r="AL607" s="144"/>
      <c r="AM607" s="144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/>
      <c r="BB607" s="30"/>
      <c r="BC607" s="30"/>
      <c r="BD607" s="30"/>
      <c r="BE607" s="30"/>
      <c r="BF607" s="30"/>
      <c r="BG607" s="30"/>
      <c r="BH607" s="30"/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30"/>
      <c r="BT607" s="30"/>
      <c r="BU607" s="30"/>
      <c r="BV607" s="30"/>
      <c r="BW607" s="30"/>
      <c r="BX607" s="30"/>
      <c r="BY607" s="30"/>
      <c r="BZ607" s="30"/>
      <c r="CA607" s="30"/>
    </row>
    <row r="608" spans="1:79" ht="34.9" hidden="1" customHeight="1">
      <c r="A608" s="170"/>
      <c r="B608" s="47">
        <f>IFERROR(INDEX('اطلاعات انشعابات شرکتها'!A:BB,MATCH(A608,'اطلاعات انشعابات شرکتها'!A:A,0),MATCH(B$1,'اطلاعات انشعابات شرکتها'!$1:$1,0)),0)</f>
        <v>0</v>
      </c>
      <c r="C608" s="48">
        <f>IFERROR(INDEX('اطلاعات انشعابات شرکتها'!A:BB,MATCH(A608,'اطلاعات انشعابات شرکتها'!A:A,0),MATCH(C$1,'اطلاعات انشعابات شرکتها'!$1:$1,0)),0)</f>
        <v>0</v>
      </c>
      <c r="D608" s="45"/>
      <c r="E608" s="171"/>
      <c r="F608" s="170"/>
      <c r="G608" s="47" t="str">
        <f t="shared" si="100"/>
        <v>/</v>
      </c>
      <c r="H608" s="47">
        <f>IFERROR(INDEX('اطلاعات دوره'!A:Z,MATCH(G608,'اطلاعات دوره'!C:C,0),MATCH(H$1,'اطلاعات دوره'!$1:$1,0)),0)</f>
        <v>0</v>
      </c>
      <c r="I608" s="47">
        <f>IFERROR(INDEX('اطلاعات دوره'!A:Z,MATCH(G608,'اطلاعات دوره'!C:C,0),MATCH(I$1,'اطلاعات دوره'!$1:$1,0)),0)</f>
        <v>0</v>
      </c>
      <c r="J608" s="48">
        <f>IFERROR(INDEX('اطلاعات دوره'!A:Z,MATCH(G608,'اطلاعات دوره'!C:C,0),MATCH(J$1,'اطلاعات دوره'!$1:$1,0)),0)</f>
        <v>0</v>
      </c>
      <c r="K608" s="46"/>
      <c r="L608" s="158" t="str">
        <f>IFERROR(INDEX('اطلاعات دوره'!A:Z,MATCH(G608,'اطلاعات دوره'!C:C,0)-1,MATCH("عنوان",'اطلاعات دوره'!$1:$1,0)),"---")</f>
        <v>---</v>
      </c>
      <c r="M608" s="47" t="str">
        <f t="shared" si="101"/>
        <v>----</v>
      </c>
      <c r="N608" s="48" t="str">
        <f t="shared" si="102"/>
        <v>-/</v>
      </c>
      <c r="O608" s="45"/>
      <c r="P608" s="240">
        <f>IFERROR(INDEX('قرائت کنتور'!A:AZ,MATCH(A608&amp;"-"&amp;"آب",'قرائت کنتور'!B:B,0),MATCH(L608,'قرائت کنتور'!$1:$1,0)),0)</f>
        <v>0</v>
      </c>
      <c r="Q608" s="241">
        <f>IFERROR(INDEX('قرائت کنتور'!A:AZ,MATCH(A608&amp;"-"&amp;"آب",'قرائت کنتور'!B:B,0),MATCH(G608,'قرائت کنتور'!$1:$1,0)),0)</f>
        <v>0</v>
      </c>
      <c r="R608" s="241">
        <f t="shared" si="103"/>
        <v>0</v>
      </c>
      <c r="S608" s="241" t="str">
        <f>IFERROR(INDEX('اطلاعات انشعابات شرکتها'!A:AB,MATCH(A608,'اطلاعات انشعابات شرکتها'!A:A,0),MATCH(S$1,'اطلاعات انشعابات شرکتها'!$1:$1,0)),"---")</f>
        <v>---</v>
      </c>
      <c r="T608" s="227" t="str">
        <f t="shared" si="104"/>
        <v>---</v>
      </c>
      <c r="U608" s="45"/>
      <c r="V608" s="155" t="str">
        <f>IFERROR(INDEX('تعرفه ها'!A:Z,MATCH("بهای هر متر مکعب آب مصرفی",'تعرفه ها'!$B:$B,0),MATCH(F608,'تعرفه ها'!$2:$2,0)),"---")</f>
        <v>---</v>
      </c>
      <c r="W608" s="50" t="str">
        <f t="shared" si="105"/>
        <v>---</v>
      </c>
      <c r="X608" s="50" t="str">
        <f>IFERROR(ROUND(R608*INDEX('تعرفه ها'!A:Z,MATCH("عوارض آب به ازاء هر متر مکعب",'تعرفه ها'!$B:$B,0),MATCH(F608,'تعرفه ها'!$2:$2,0)),0),"---")</f>
        <v>---</v>
      </c>
      <c r="Y608" s="50" t="str">
        <f>IFERROR(ROUND(T608*INDEX('تعرفه ها'!A:Z,MATCH("جریمه مازاد مصرف آب به ازاء هر متر مکعب",'تعرفه ها'!$B:$B,0),MATCH(F608,'تعرفه ها'!$2:$2,0)),0),"---")</f>
        <v>---</v>
      </c>
      <c r="Z608" s="50" t="str">
        <f>IFERROR(ROUND(((W608+X608+Y608)*INDEX('تعرفه ها'!A:Z,MATCH("هزینه نگهداری و تعمیرات شبکه آب",'تعرفه ها'!$B:$B,0),MATCH(F608,'تعرفه ها'!$2:$2,0))/100),0),"---")</f>
        <v>---</v>
      </c>
      <c r="AA608" s="50" t="str">
        <f>IFERROR(IF(INDEX('اطلاعات دوره'!A:Z,MATCH(G608,'اطلاعات دوره'!C:C,0),MATCH("آب",'اطلاعات دوره'!$1:$1,0))="دارد",ROUND((W608+X608+Y608)*INDEX('تعرفه ها'!A:Z,MATCH("پیک فصلی آب",'تعرفه ها'!$B:$B,0),MATCH(F608,'تعرفه ها'!$2:$2,0))/100,0),0),"---")</f>
        <v>---</v>
      </c>
      <c r="AB608" s="50" t="str">
        <f>IFERROR(ROUND(SUM(W608+X608+Y608+Z608+AA608)*INDEX('تعرفه ها'!A:Z,MATCH("مالیات آب",'تعرفه ها'!$B:$B,0),MATCH(F608,'تعرفه ها'!$2:$2,0))/100,0),"---")</f>
        <v>---</v>
      </c>
      <c r="AC608" s="50" t="str">
        <f t="shared" si="106"/>
        <v>---</v>
      </c>
      <c r="AD608" s="50" t="str">
        <f t="shared" si="99"/>
        <v>---</v>
      </c>
      <c r="AE608" s="50" t="str">
        <f t="shared" si="107"/>
        <v>---</v>
      </c>
      <c r="AF608" s="50" t="str">
        <f t="shared" si="108"/>
        <v>---</v>
      </c>
      <c r="AG608" s="153" t="str">
        <f t="shared" si="109"/>
        <v>---</v>
      </c>
      <c r="AI608" s="183" t="str">
        <f>IFERROR(IF(INDEX(پرداخت!A:AZ,MATCH(A608&amp;" - "&amp;"آب",پرداخت!$B:$B,0),MATCH(G608,پرداخت!$1:$1,0))="نشده","نشده","شده"),"---")</f>
        <v>---</v>
      </c>
      <c r="AL608" s="144"/>
      <c r="AM608" s="144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/>
      <c r="BB608" s="30"/>
      <c r="BC608" s="30"/>
      <c r="BD608" s="30"/>
      <c r="BE608" s="30"/>
      <c r="BF608" s="30"/>
      <c r="BG608" s="30"/>
      <c r="BH608" s="30"/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30"/>
      <c r="BT608" s="30"/>
      <c r="BU608" s="30"/>
      <c r="BV608" s="30"/>
      <c r="BW608" s="30"/>
      <c r="BX608" s="30"/>
      <c r="BY608" s="30"/>
      <c r="BZ608" s="30"/>
      <c r="CA608" s="30"/>
    </row>
    <row r="609" spans="1:79" ht="34.9" hidden="1" customHeight="1">
      <c r="A609" s="170"/>
      <c r="B609" s="47">
        <f>IFERROR(INDEX('اطلاعات انشعابات شرکتها'!A:BB,MATCH(A609,'اطلاعات انشعابات شرکتها'!A:A,0),MATCH(B$1,'اطلاعات انشعابات شرکتها'!$1:$1,0)),0)</f>
        <v>0</v>
      </c>
      <c r="C609" s="48">
        <f>IFERROR(INDEX('اطلاعات انشعابات شرکتها'!A:BB,MATCH(A609,'اطلاعات انشعابات شرکتها'!A:A,0),MATCH(C$1,'اطلاعات انشعابات شرکتها'!$1:$1,0)),0)</f>
        <v>0</v>
      </c>
      <c r="D609" s="45"/>
      <c r="E609" s="171"/>
      <c r="F609" s="170"/>
      <c r="G609" s="47" t="str">
        <f t="shared" si="100"/>
        <v>/</v>
      </c>
      <c r="H609" s="47">
        <f>IFERROR(INDEX('اطلاعات دوره'!A:Z,MATCH(G609,'اطلاعات دوره'!C:C,0),MATCH(H$1,'اطلاعات دوره'!$1:$1,0)),0)</f>
        <v>0</v>
      </c>
      <c r="I609" s="47">
        <f>IFERROR(INDEX('اطلاعات دوره'!A:Z,MATCH(G609,'اطلاعات دوره'!C:C,0),MATCH(I$1,'اطلاعات دوره'!$1:$1,0)),0)</f>
        <v>0</v>
      </c>
      <c r="J609" s="48">
        <f>IFERROR(INDEX('اطلاعات دوره'!A:Z,MATCH(G609,'اطلاعات دوره'!C:C,0),MATCH(J$1,'اطلاعات دوره'!$1:$1,0)),0)</f>
        <v>0</v>
      </c>
      <c r="K609" s="46"/>
      <c r="L609" s="158" t="str">
        <f>IFERROR(INDEX('اطلاعات دوره'!A:Z,MATCH(G609,'اطلاعات دوره'!C:C,0)-1,MATCH("عنوان",'اطلاعات دوره'!$1:$1,0)),"---")</f>
        <v>---</v>
      </c>
      <c r="M609" s="47" t="str">
        <f t="shared" si="101"/>
        <v>----</v>
      </c>
      <c r="N609" s="48" t="str">
        <f t="shared" si="102"/>
        <v>-/</v>
      </c>
      <c r="O609" s="45"/>
      <c r="P609" s="240">
        <f>IFERROR(INDEX('قرائت کنتور'!A:AZ,MATCH(A609&amp;"-"&amp;"آب",'قرائت کنتور'!B:B,0),MATCH(L609,'قرائت کنتور'!$1:$1,0)),0)</f>
        <v>0</v>
      </c>
      <c r="Q609" s="241">
        <f>IFERROR(INDEX('قرائت کنتور'!A:AZ,MATCH(A609&amp;"-"&amp;"آب",'قرائت کنتور'!B:B,0),MATCH(G609,'قرائت کنتور'!$1:$1,0)),0)</f>
        <v>0</v>
      </c>
      <c r="R609" s="241">
        <f t="shared" si="103"/>
        <v>0</v>
      </c>
      <c r="S609" s="241" t="str">
        <f>IFERROR(INDEX('اطلاعات انشعابات شرکتها'!A:AB,MATCH(A609,'اطلاعات انشعابات شرکتها'!A:A,0),MATCH(S$1,'اطلاعات انشعابات شرکتها'!$1:$1,0)),"---")</f>
        <v>---</v>
      </c>
      <c r="T609" s="227" t="str">
        <f t="shared" si="104"/>
        <v>---</v>
      </c>
      <c r="U609" s="45"/>
      <c r="V609" s="155" t="str">
        <f>IFERROR(INDEX('تعرفه ها'!A:Z,MATCH("بهای هر متر مکعب آب مصرفی",'تعرفه ها'!$B:$B,0),MATCH(F609,'تعرفه ها'!$2:$2,0)),"---")</f>
        <v>---</v>
      </c>
      <c r="W609" s="50" t="str">
        <f t="shared" si="105"/>
        <v>---</v>
      </c>
      <c r="X609" s="50" t="str">
        <f>IFERROR(ROUND(R609*INDEX('تعرفه ها'!A:Z,MATCH("عوارض آب به ازاء هر متر مکعب",'تعرفه ها'!$B:$B,0),MATCH(F609,'تعرفه ها'!$2:$2,0)),0),"---")</f>
        <v>---</v>
      </c>
      <c r="Y609" s="50" t="str">
        <f>IFERROR(ROUND(T609*INDEX('تعرفه ها'!A:Z,MATCH("جریمه مازاد مصرف آب به ازاء هر متر مکعب",'تعرفه ها'!$B:$B,0),MATCH(F609,'تعرفه ها'!$2:$2,0)),0),"---")</f>
        <v>---</v>
      </c>
      <c r="Z609" s="50" t="str">
        <f>IFERROR(ROUND(((W609+X609+Y609)*INDEX('تعرفه ها'!A:Z,MATCH("هزینه نگهداری و تعمیرات شبکه آب",'تعرفه ها'!$B:$B,0),MATCH(F609,'تعرفه ها'!$2:$2,0))/100),0),"---")</f>
        <v>---</v>
      </c>
      <c r="AA609" s="50" t="str">
        <f>IFERROR(IF(INDEX('اطلاعات دوره'!A:Z,MATCH(G609,'اطلاعات دوره'!C:C,0),MATCH("آب",'اطلاعات دوره'!$1:$1,0))="دارد",ROUND((W609+X609+Y609)*INDEX('تعرفه ها'!A:Z,MATCH("پیک فصلی آب",'تعرفه ها'!$B:$B,0),MATCH(F609,'تعرفه ها'!$2:$2,0))/100,0),0),"---")</f>
        <v>---</v>
      </c>
      <c r="AB609" s="50" t="str">
        <f>IFERROR(ROUND(SUM(W609+X609+Y609+Z609+AA609)*INDEX('تعرفه ها'!A:Z,MATCH("مالیات آب",'تعرفه ها'!$B:$B,0),MATCH(F609,'تعرفه ها'!$2:$2,0))/100,0),"---")</f>
        <v>---</v>
      </c>
      <c r="AC609" s="50" t="str">
        <f t="shared" si="106"/>
        <v>---</v>
      </c>
      <c r="AD609" s="50" t="str">
        <f t="shared" si="99"/>
        <v>---</v>
      </c>
      <c r="AE609" s="50" t="str">
        <f t="shared" si="107"/>
        <v>---</v>
      </c>
      <c r="AF609" s="50" t="str">
        <f t="shared" si="108"/>
        <v>---</v>
      </c>
      <c r="AG609" s="153" t="str">
        <f t="shared" si="109"/>
        <v>---</v>
      </c>
      <c r="AI609" s="183" t="str">
        <f>IFERROR(IF(INDEX(پرداخت!A:AZ,MATCH(A609&amp;" - "&amp;"آب",پرداخت!$B:$B,0),MATCH(G609,پرداخت!$1:$1,0))="نشده","نشده","شده"),"---")</f>
        <v>---</v>
      </c>
      <c r="AL609" s="144"/>
      <c r="AM609" s="144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/>
      <c r="AZ609" s="30"/>
      <c r="BA609" s="30"/>
      <c r="BB609" s="30"/>
      <c r="BC609" s="30"/>
      <c r="BD609" s="30"/>
      <c r="BE609" s="30"/>
      <c r="BF609" s="30"/>
      <c r="BG609" s="30"/>
      <c r="BH609" s="30"/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30"/>
      <c r="BT609" s="30"/>
      <c r="BU609" s="30"/>
      <c r="BV609" s="30"/>
      <c r="BW609" s="30"/>
      <c r="BX609" s="30"/>
      <c r="BY609" s="30"/>
      <c r="BZ609" s="30"/>
      <c r="CA609" s="30"/>
    </row>
    <row r="610" spans="1:79" ht="34.9" hidden="1" customHeight="1">
      <c r="A610" s="170"/>
      <c r="B610" s="47">
        <f>IFERROR(INDEX('اطلاعات انشعابات شرکتها'!A:BB,MATCH(A610,'اطلاعات انشعابات شرکتها'!A:A,0),MATCH(B$1,'اطلاعات انشعابات شرکتها'!$1:$1,0)),0)</f>
        <v>0</v>
      </c>
      <c r="C610" s="48">
        <f>IFERROR(INDEX('اطلاعات انشعابات شرکتها'!A:BB,MATCH(A610,'اطلاعات انشعابات شرکتها'!A:A,0),MATCH(C$1,'اطلاعات انشعابات شرکتها'!$1:$1,0)),0)</f>
        <v>0</v>
      </c>
      <c r="D610" s="45"/>
      <c r="E610" s="171"/>
      <c r="F610" s="170"/>
      <c r="G610" s="47" t="str">
        <f t="shared" si="100"/>
        <v>/</v>
      </c>
      <c r="H610" s="47">
        <f>IFERROR(INDEX('اطلاعات دوره'!A:Z,MATCH(G610,'اطلاعات دوره'!C:C,0),MATCH(H$1,'اطلاعات دوره'!$1:$1,0)),0)</f>
        <v>0</v>
      </c>
      <c r="I610" s="47">
        <f>IFERROR(INDEX('اطلاعات دوره'!A:Z,MATCH(G610,'اطلاعات دوره'!C:C,0),MATCH(I$1,'اطلاعات دوره'!$1:$1,0)),0)</f>
        <v>0</v>
      </c>
      <c r="J610" s="48">
        <f>IFERROR(INDEX('اطلاعات دوره'!A:Z,MATCH(G610,'اطلاعات دوره'!C:C,0),MATCH(J$1,'اطلاعات دوره'!$1:$1,0)),0)</f>
        <v>0</v>
      </c>
      <c r="K610" s="46"/>
      <c r="L610" s="158" t="str">
        <f>IFERROR(INDEX('اطلاعات دوره'!A:Z,MATCH(G610,'اطلاعات دوره'!C:C,0)-1,MATCH("عنوان",'اطلاعات دوره'!$1:$1,0)),"---")</f>
        <v>---</v>
      </c>
      <c r="M610" s="47" t="str">
        <f t="shared" si="101"/>
        <v>----</v>
      </c>
      <c r="N610" s="48" t="str">
        <f t="shared" si="102"/>
        <v>-/</v>
      </c>
      <c r="O610" s="45"/>
      <c r="P610" s="240">
        <f>IFERROR(INDEX('قرائت کنتور'!A:AZ,MATCH(A610&amp;"-"&amp;"آب",'قرائت کنتور'!B:B,0),MATCH(L610,'قرائت کنتور'!$1:$1,0)),0)</f>
        <v>0</v>
      </c>
      <c r="Q610" s="241">
        <f>IFERROR(INDEX('قرائت کنتور'!A:AZ,MATCH(A610&amp;"-"&amp;"آب",'قرائت کنتور'!B:B,0),MATCH(G610,'قرائت کنتور'!$1:$1,0)),0)</f>
        <v>0</v>
      </c>
      <c r="R610" s="241">
        <f t="shared" si="103"/>
        <v>0</v>
      </c>
      <c r="S610" s="241" t="str">
        <f>IFERROR(INDEX('اطلاعات انشعابات شرکتها'!A:AB,MATCH(A610,'اطلاعات انشعابات شرکتها'!A:A,0),MATCH(S$1,'اطلاعات انشعابات شرکتها'!$1:$1,0)),"---")</f>
        <v>---</v>
      </c>
      <c r="T610" s="227" t="str">
        <f t="shared" si="104"/>
        <v>---</v>
      </c>
      <c r="U610" s="45"/>
      <c r="V610" s="155" t="str">
        <f>IFERROR(INDEX('تعرفه ها'!A:Z,MATCH("بهای هر متر مکعب آب مصرفی",'تعرفه ها'!$B:$B,0),MATCH(F610,'تعرفه ها'!$2:$2,0)),"---")</f>
        <v>---</v>
      </c>
      <c r="W610" s="50" t="str">
        <f t="shared" si="105"/>
        <v>---</v>
      </c>
      <c r="X610" s="50" t="str">
        <f>IFERROR(ROUND(R610*INDEX('تعرفه ها'!A:Z,MATCH("عوارض آب به ازاء هر متر مکعب",'تعرفه ها'!$B:$B,0),MATCH(F610,'تعرفه ها'!$2:$2,0)),0),"---")</f>
        <v>---</v>
      </c>
      <c r="Y610" s="50" t="str">
        <f>IFERROR(ROUND(T610*INDEX('تعرفه ها'!A:Z,MATCH("جریمه مازاد مصرف آب به ازاء هر متر مکعب",'تعرفه ها'!$B:$B,0),MATCH(F610,'تعرفه ها'!$2:$2,0)),0),"---")</f>
        <v>---</v>
      </c>
      <c r="Z610" s="50" t="str">
        <f>IFERROR(ROUND(((W610+X610+Y610)*INDEX('تعرفه ها'!A:Z,MATCH("هزینه نگهداری و تعمیرات شبکه آب",'تعرفه ها'!$B:$B,0),MATCH(F610,'تعرفه ها'!$2:$2,0))/100),0),"---")</f>
        <v>---</v>
      </c>
      <c r="AA610" s="50" t="str">
        <f>IFERROR(IF(INDEX('اطلاعات دوره'!A:Z,MATCH(G610,'اطلاعات دوره'!C:C,0),MATCH("آب",'اطلاعات دوره'!$1:$1,0))="دارد",ROUND((W610+X610+Y610)*INDEX('تعرفه ها'!A:Z,MATCH("پیک فصلی آب",'تعرفه ها'!$B:$B,0),MATCH(F610,'تعرفه ها'!$2:$2,0))/100,0),0),"---")</f>
        <v>---</v>
      </c>
      <c r="AB610" s="50" t="str">
        <f>IFERROR(ROUND(SUM(W610+X610+Y610+Z610+AA610)*INDEX('تعرفه ها'!A:Z,MATCH("مالیات آب",'تعرفه ها'!$B:$B,0),MATCH(F610,'تعرفه ها'!$2:$2,0))/100,0),"---")</f>
        <v>---</v>
      </c>
      <c r="AC610" s="50" t="str">
        <f t="shared" si="106"/>
        <v>---</v>
      </c>
      <c r="AD610" s="50" t="str">
        <f t="shared" si="99"/>
        <v>---</v>
      </c>
      <c r="AE610" s="50" t="str">
        <f t="shared" si="107"/>
        <v>---</v>
      </c>
      <c r="AF610" s="50" t="str">
        <f t="shared" si="108"/>
        <v>---</v>
      </c>
      <c r="AG610" s="153" t="str">
        <f t="shared" si="109"/>
        <v>---</v>
      </c>
      <c r="AI610" s="183" t="str">
        <f>IFERROR(IF(INDEX(پرداخت!A:AZ,MATCH(A610&amp;" - "&amp;"آب",پرداخت!$B:$B,0),MATCH(G610,پرداخت!$1:$1,0))="نشده","نشده","شده"),"---")</f>
        <v>---</v>
      </c>
      <c r="AL610" s="144"/>
      <c r="AM610" s="144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/>
      <c r="BB610" s="30"/>
      <c r="BC610" s="30"/>
      <c r="BD610" s="30"/>
      <c r="BE610" s="30"/>
      <c r="BF610" s="30"/>
      <c r="BG610" s="30"/>
      <c r="BH610" s="30"/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30"/>
      <c r="BT610" s="30"/>
      <c r="BU610" s="30"/>
      <c r="BV610" s="30"/>
      <c r="BW610" s="30"/>
      <c r="BX610" s="30"/>
      <c r="BY610" s="30"/>
      <c r="BZ610" s="30"/>
      <c r="CA610" s="30"/>
    </row>
    <row r="611" spans="1:79" ht="34.9" hidden="1" customHeight="1">
      <c r="A611" s="170"/>
      <c r="B611" s="47">
        <f>IFERROR(INDEX('اطلاعات انشعابات شرکتها'!A:BB,MATCH(A611,'اطلاعات انشعابات شرکتها'!A:A,0),MATCH(B$1,'اطلاعات انشعابات شرکتها'!$1:$1,0)),0)</f>
        <v>0</v>
      </c>
      <c r="C611" s="48">
        <f>IFERROR(INDEX('اطلاعات انشعابات شرکتها'!A:BB,MATCH(A611,'اطلاعات انشعابات شرکتها'!A:A,0),MATCH(C$1,'اطلاعات انشعابات شرکتها'!$1:$1,0)),0)</f>
        <v>0</v>
      </c>
      <c r="D611" s="45"/>
      <c r="E611" s="171"/>
      <c r="F611" s="170"/>
      <c r="G611" s="47" t="str">
        <f t="shared" si="100"/>
        <v>/</v>
      </c>
      <c r="H611" s="47">
        <f>IFERROR(INDEX('اطلاعات دوره'!A:Z,MATCH(G611,'اطلاعات دوره'!C:C,0),MATCH(H$1,'اطلاعات دوره'!$1:$1,0)),0)</f>
        <v>0</v>
      </c>
      <c r="I611" s="47">
        <f>IFERROR(INDEX('اطلاعات دوره'!A:Z,MATCH(G611,'اطلاعات دوره'!C:C,0),MATCH(I$1,'اطلاعات دوره'!$1:$1,0)),0)</f>
        <v>0</v>
      </c>
      <c r="J611" s="48">
        <f>IFERROR(INDEX('اطلاعات دوره'!A:Z,MATCH(G611,'اطلاعات دوره'!C:C,0),MATCH(J$1,'اطلاعات دوره'!$1:$1,0)),0)</f>
        <v>0</v>
      </c>
      <c r="K611" s="46"/>
      <c r="L611" s="158" t="str">
        <f>IFERROR(INDEX('اطلاعات دوره'!A:Z,MATCH(G611,'اطلاعات دوره'!C:C,0)-1,MATCH("عنوان",'اطلاعات دوره'!$1:$1,0)),"---")</f>
        <v>---</v>
      </c>
      <c r="M611" s="47" t="str">
        <f t="shared" si="101"/>
        <v>----</v>
      </c>
      <c r="N611" s="48" t="str">
        <f t="shared" si="102"/>
        <v>-/</v>
      </c>
      <c r="O611" s="45"/>
      <c r="P611" s="240">
        <f>IFERROR(INDEX('قرائت کنتور'!A:AZ,MATCH(A611&amp;"-"&amp;"آب",'قرائت کنتور'!B:B,0),MATCH(L611,'قرائت کنتور'!$1:$1,0)),0)</f>
        <v>0</v>
      </c>
      <c r="Q611" s="241">
        <f>IFERROR(INDEX('قرائت کنتور'!A:AZ,MATCH(A611&amp;"-"&amp;"آب",'قرائت کنتور'!B:B,0),MATCH(G611,'قرائت کنتور'!$1:$1,0)),0)</f>
        <v>0</v>
      </c>
      <c r="R611" s="241">
        <f t="shared" si="103"/>
        <v>0</v>
      </c>
      <c r="S611" s="241" t="str">
        <f>IFERROR(INDEX('اطلاعات انشعابات شرکتها'!A:AB,MATCH(A611,'اطلاعات انشعابات شرکتها'!A:A,0),MATCH(S$1,'اطلاعات انشعابات شرکتها'!$1:$1,0)),"---")</f>
        <v>---</v>
      </c>
      <c r="T611" s="227" t="str">
        <f t="shared" si="104"/>
        <v>---</v>
      </c>
      <c r="U611" s="45"/>
      <c r="V611" s="155" t="str">
        <f>IFERROR(INDEX('تعرفه ها'!A:Z,MATCH("بهای هر متر مکعب آب مصرفی",'تعرفه ها'!$B:$B,0),MATCH(F611,'تعرفه ها'!$2:$2,0)),"---")</f>
        <v>---</v>
      </c>
      <c r="W611" s="50" t="str">
        <f t="shared" si="105"/>
        <v>---</v>
      </c>
      <c r="X611" s="50" t="str">
        <f>IFERROR(ROUND(R611*INDEX('تعرفه ها'!A:Z,MATCH("عوارض آب به ازاء هر متر مکعب",'تعرفه ها'!$B:$B,0),MATCH(F611,'تعرفه ها'!$2:$2,0)),0),"---")</f>
        <v>---</v>
      </c>
      <c r="Y611" s="50" t="str">
        <f>IFERROR(ROUND(T611*INDEX('تعرفه ها'!A:Z,MATCH("جریمه مازاد مصرف آب به ازاء هر متر مکعب",'تعرفه ها'!$B:$B,0),MATCH(F611,'تعرفه ها'!$2:$2,0)),0),"---")</f>
        <v>---</v>
      </c>
      <c r="Z611" s="50" t="str">
        <f>IFERROR(ROUND(((W611+X611+Y611)*INDEX('تعرفه ها'!A:Z,MATCH("هزینه نگهداری و تعمیرات شبکه آب",'تعرفه ها'!$B:$B,0),MATCH(F611,'تعرفه ها'!$2:$2,0))/100),0),"---")</f>
        <v>---</v>
      </c>
      <c r="AA611" s="50" t="str">
        <f>IFERROR(IF(INDEX('اطلاعات دوره'!A:Z,MATCH(G611,'اطلاعات دوره'!C:C,0),MATCH("آب",'اطلاعات دوره'!$1:$1,0))="دارد",ROUND((W611+X611+Y611)*INDEX('تعرفه ها'!A:Z,MATCH("پیک فصلی آب",'تعرفه ها'!$B:$B,0),MATCH(F611,'تعرفه ها'!$2:$2,0))/100,0),0),"---")</f>
        <v>---</v>
      </c>
      <c r="AB611" s="50" t="str">
        <f>IFERROR(ROUND(SUM(W611+X611+Y611+Z611+AA611)*INDEX('تعرفه ها'!A:Z,MATCH("مالیات آب",'تعرفه ها'!$B:$B,0),MATCH(F611,'تعرفه ها'!$2:$2,0))/100,0),"---")</f>
        <v>---</v>
      </c>
      <c r="AC611" s="50" t="str">
        <f t="shared" si="106"/>
        <v>---</v>
      </c>
      <c r="AD611" s="50" t="str">
        <f t="shared" si="99"/>
        <v>---</v>
      </c>
      <c r="AE611" s="50" t="str">
        <f t="shared" si="107"/>
        <v>---</v>
      </c>
      <c r="AF611" s="50" t="str">
        <f t="shared" si="108"/>
        <v>---</v>
      </c>
      <c r="AG611" s="153" t="str">
        <f t="shared" si="109"/>
        <v>---</v>
      </c>
      <c r="AI611" s="183" t="str">
        <f>IFERROR(IF(INDEX(پرداخت!A:AZ,MATCH(A611&amp;" - "&amp;"آب",پرداخت!$B:$B,0),MATCH(G611,پرداخت!$1:$1,0))="نشده","نشده","شده"),"---")</f>
        <v>---</v>
      </c>
      <c r="AL611" s="144"/>
      <c r="AM611" s="144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</row>
    <row r="612" spans="1:79" ht="34.9" hidden="1" customHeight="1">
      <c r="A612" s="170"/>
      <c r="B612" s="47">
        <f>IFERROR(INDEX('اطلاعات انشعابات شرکتها'!A:BB,MATCH(A612,'اطلاعات انشعابات شرکتها'!A:A,0),MATCH(B$1,'اطلاعات انشعابات شرکتها'!$1:$1,0)),0)</f>
        <v>0</v>
      </c>
      <c r="C612" s="48">
        <f>IFERROR(INDEX('اطلاعات انشعابات شرکتها'!A:BB,MATCH(A612,'اطلاعات انشعابات شرکتها'!A:A,0),MATCH(C$1,'اطلاعات انشعابات شرکتها'!$1:$1,0)),0)</f>
        <v>0</v>
      </c>
      <c r="D612" s="45"/>
      <c r="E612" s="171"/>
      <c r="F612" s="170"/>
      <c r="G612" s="47" t="str">
        <f t="shared" si="100"/>
        <v>/</v>
      </c>
      <c r="H612" s="47">
        <f>IFERROR(INDEX('اطلاعات دوره'!A:Z,MATCH(G612,'اطلاعات دوره'!C:C,0),MATCH(H$1,'اطلاعات دوره'!$1:$1,0)),0)</f>
        <v>0</v>
      </c>
      <c r="I612" s="47">
        <f>IFERROR(INDEX('اطلاعات دوره'!A:Z,MATCH(G612,'اطلاعات دوره'!C:C,0),MATCH(I$1,'اطلاعات دوره'!$1:$1,0)),0)</f>
        <v>0</v>
      </c>
      <c r="J612" s="48">
        <f>IFERROR(INDEX('اطلاعات دوره'!A:Z,MATCH(G612,'اطلاعات دوره'!C:C,0),MATCH(J$1,'اطلاعات دوره'!$1:$1,0)),0)</f>
        <v>0</v>
      </c>
      <c r="K612" s="46"/>
      <c r="L612" s="158" t="str">
        <f>IFERROR(INDEX('اطلاعات دوره'!A:Z,MATCH(G612,'اطلاعات دوره'!C:C,0)-1,MATCH("عنوان",'اطلاعات دوره'!$1:$1,0)),"---")</f>
        <v>---</v>
      </c>
      <c r="M612" s="47" t="str">
        <f t="shared" si="101"/>
        <v>----</v>
      </c>
      <c r="N612" s="48" t="str">
        <f t="shared" si="102"/>
        <v>-/</v>
      </c>
      <c r="O612" s="45"/>
      <c r="P612" s="240">
        <f>IFERROR(INDEX('قرائت کنتور'!A:AZ,MATCH(A612&amp;"-"&amp;"آب",'قرائت کنتور'!B:B,0),MATCH(L612,'قرائت کنتور'!$1:$1,0)),0)</f>
        <v>0</v>
      </c>
      <c r="Q612" s="241">
        <f>IFERROR(INDEX('قرائت کنتور'!A:AZ,MATCH(A612&amp;"-"&amp;"آب",'قرائت کنتور'!B:B,0),MATCH(G612,'قرائت کنتور'!$1:$1,0)),0)</f>
        <v>0</v>
      </c>
      <c r="R612" s="241">
        <f t="shared" si="103"/>
        <v>0</v>
      </c>
      <c r="S612" s="241" t="str">
        <f>IFERROR(INDEX('اطلاعات انشعابات شرکتها'!A:AB,MATCH(A612,'اطلاعات انشعابات شرکتها'!A:A,0),MATCH(S$1,'اطلاعات انشعابات شرکتها'!$1:$1,0)),"---")</f>
        <v>---</v>
      </c>
      <c r="T612" s="227" t="str">
        <f t="shared" si="104"/>
        <v>---</v>
      </c>
      <c r="U612" s="45"/>
      <c r="V612" s="155" t="str">
        <f>IFERROR(INDEX('تعرفه ها'!A:Z,MATCH("بهای هر متر مکعب آب مصرفی",'تعرفه ها'!$B:$B,0),MATCH(F612,'تعرفه ها'!$2:$2,0)),"---")</f>
        <v>---</v>
      </c>
      <c r="W612" s="50" t="str">
        <f t="shared" si="105"/>
        <v>---</v>
      </c>
      <c r="X612" s="50" t="str">
        <f>IFERROR(ROUND(R612*INDEX('تعرفه ها'!A:Z,MATCH("عوارض آب به ازاء هر متر مکعب",'تعرفه ها'!$B:$B,0),MATCH(F612,'تعرفه ها'!$2:$2,0)),0),"---")</f>
        <v>---</v>
      </c>
      <c r="Y612" s="50" t="str">
        <f>IFERROR(ROUND(T612*INDEX('تعرفه ها'!A:Z,MATCH("جریمه مازاد مصرف آب به ازاء هر متر مکعب",'تعرفه ها'!$B:$B,0),MATCH(F612,'تعرفه ها'!$2:$2,0)),0),"---")</f>
        <v>---</v>
      </c>
      <c r="Z612" s="50" t="str">
        <f>IFERROR(ROUND(((W612+X612+Y612)*INDEX('تعرفه ها'!A:Z,MATCH("هزینه نگهداری و تعمیرات شبکه آب",'تعرفه ها'!$B:$B,0),MATCH(F612,'تعرفه ها'!$2:$2,0))/100),0),"---")</f>
        <v>---</v>
      </c>
      <c r="AA612" s="50" t="str">
        <f>IFERROR(IF(INDEX('اطلاعات دوره'!A:Z,MATCH(G612,'اطلاعات دوره'!C:C,0),MATCH("آب",'اطلاعات دوره'!$1:$1,0))="دارد",ROUND((W612+X612+Y612)*INDEX('تعرفه ها'!A:Z,MATCH("پیک فصلی آب",'تعرفه ها'!$B:$B,0),MATCH(F612,'تعرفه ها'!$2:$2,0))/100,0),0),"---")</f>
        <v>---</v>
      </c>
      <c r="AB612" s="50" t="str">
        <f>IFERROR(ROUND(SUM(W612+X612+Y612+Z612+AA612)*INDEX('تعرفه ها'!A:Z,MATCH("مالیات آب",'تعرفه ها'!$B:$B,0),MATCH(F612,'تعرفه ها'!$2:$2,0))/100,0),"---")</f>
        <v>---</v>
      </c>
      <c r="AC612" s="50" t="str">
        <f t="shared" si="106"/>
        <v>---</v>
      </c>
      <c r="AD612" s="50" t="str">
        <f t="shared" si="99"/>
        <v>---</v>
      </c>
      <c r="AE612" s="50" t="str">
        <f t="shared" si="107"/>
        <v>---</v>
      </c>
      <c r="AF612" s="50" t="str">
        <f t="shared" si="108"/>
        <v>---</v>
      </c>
      <c r="AG612" s="153" t="str">
        <f t="shared" si="109"/>
        <v>---</v>
      </c>
      <c r="AI612" s="183" t="str">
        <f>IFERROR(IF(INDEX(پرداخت!A:AZ,MATCH(A612&amp;" - "&amp;"آب",پرداخت!$B:$B,0),MATCH(G612,پرداخت!$1:$1,0))="نشده","نشده","شده"),"---")</f>
        <v>---</v>
      </c>
      <c r="AL612" s="144"/>
      <c r="AM612" s="144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/>
      <c r="BB612" s="30"/>
      <c r="BC612" s="30"/>
      <c r="BD612" s="30"/>
      <c r="BE612" s="30"/>
      <c r="BF612" s="30"/>
      <c r="BG612" s="30"/>
      <c r="BH612" s="30"/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30"/>
      <c r="BT612" s="30"/>
      <c r="BU612" s="30"/>
      <c r="BV612" s="30"/>
      <c r="BW612" s="30"/>
      <c r="BX612" s="30"/>
      <c r="BY612" s="30"/>
      <c r="BZ612" s="30"/>
      <c r="CA612" s="30"/>
    </row>
    <row r="613" spans="1:79" ht="34.9" hidden="1" customHeight="1">
      <c r="A613" s="170"/>
      <c r="B613" s="47">
        <f>IFERROR(INDEX('اطلاعات انشعابات شرکتها'!A:BB,MATCH(A613,'اطلاعات انشعابات شرکتها'!A:A,0),MATCH(B$1,'اطلاعات انشعابات شرکتها'!$1:$1,0)),0)</f>
        <v>0</v>
      </c>
      <c r="C613" s="48">
        <f>IFERROR(INDEX('اطلاعات انشعابات شرکتها'!A:BB,MATCH(A613,'اطلاعات انشعابات شرکتها'!A:A,0),MATCH(C$1,'اطلاعات انشعابات شرکتها'!$1:$1,0)),0)</f>
        <v>0</v>
      </c>
      <c r="D613" s="45"/>
      <c r="E613" s="171"/>
      <c r="F613" s="170"/>
      <c r="G613" s="47" t="str">
        <f t="shared" si="100"/>
        <v>/</v>
      </c>
      <c r="H613" s="47">
        <f>IFERROR(INDEX('اطلاعات دوره'!A:Z,MATCH(G613,'اطلاعات دوره'!C:C,0),MATCH(H$1,'اطلاعات دوره'!$1:$1,0)),0)</f>
        <v>0</v>
      </c>
      <c r="I613" s="47">
        <f>IFERROR(INDEX('اطلاعات دوره'!A:Z,MATCH(G613,'اطلاعات دوره'!C:C,0),MATCH(I$1,'اطلاعات دوره'!$1:$1,0)),0)</f>
        <v>0</v>
      </c>
      <c r="J613" s="48">
        <f>IFERROR(INDEX('اطلاعات دوره'!A:Z,MATCH(G613,'اطلاعات دوره'!C:C,0),MATCH(J$1,'اطلاعات دوره'!$1:$1,0)),0)</f>
        <v>0</v>
      </c>
      <c r="K613" s="46"/>
      <c r="L613" s="158" t="str">
        <f>IFERROR(INDEX('اطلاعات دوره'!A:Z,MATCH(G613,'اطلاعات دوره'!C:C,0)-1,MATCH("عنوان",'اطلاعات دوره'!$1:$1,0)),"---")</f>
        <v>---</v>
      </c>
      <c r="M613" s="47" t="str">
        <f t="shared" si="101"/>
        <v>----</v>
      </c>
      <c r="N613" s="48" t="str">
        <f t="shared" si="102"/>
        <v>-/</v>
      </c>
      <c r="O613" s="45"/>
      <c r="P613" s="240">
        <f>IFERROR(INDEX('قرائت کنتور'!A:AZ,MATCH(A613&amp;"-"&amp;"آب",'قرائت کنتور'!B:B,0),MATCH(L613,'قرائت کنتور'!$1:$1,0)),0)</f>
        <v>0</v>
      </c>
      <c r="Q613" s="241">
        <f>IFERROR(INDEX('قرائت کنتور'!A:AZ,MATCH(A613&amp;"-"&amp;"آب",'قرائت کنتور'!B:B,0),MATCH(G613,'قرائت کنتور'!$1:$1,0)),0)</f>
        <v>0</v>
      </c>
      <c r="R613" s="241">
        <f t="shared" si="103"/>
        <v>0</v>
      </c>
      <c r="S613" s="241" t="str">
        <f>IFERROR(INDEX('اطلاعات انشعابات شرکتها'!A:AB,MATCH(A613,'اطلاعات انشعابات شرکتها'!A:A,0),MATCH(S$1,'اطلاعات انشعابات شرکتها'!$1:$1,0)),"---")</f>
        <v>---</v>
      </c>
      <c r="T613" s="227" t="str">
        <f t="shared" si="104"/>
        <v>---</v>
      </c>
      <c r="U613" s="45"/>
      <c r="V613" s="155" t="str">
        <f>IFERROR(INDEX('تعرفه ها'!A:Z,MATCH("بهای هر متر مکعب آب مصرفی",'تعرفه ها'!$B:$B,0),MATCH(F613,'تعرفه ها'!$2:$2,0)),"---")</f>
        <v>---</v>
      </c>
      <c r="W613" s="50" t="str">
        <f t="shared" si="105"/>
        <v>---</v>
      </c>
      <c r="X613" s="50" t="str">
        <f>IFERROR(ROUND(R613*INDEX('تعرفه ها'!A:Z,MATCH("عوارض آب به ازاء هر متر مکعب",'تعرفه ها'!$B:$B,0),MATCH(F613,'تعرفه ها'!$2:$2,0)),0),"---")</f>
        <v>---</v>
      </c>
      <c r="Y613" s="50" t="str">
        <f>IFERROR(ROUND(T613*INDEX('تعرفه ها'!A:Z,MATCH("جریمه مازاد مصرف آب به ازاء هر متر مکعب",'تعرفه ها'!$B:$B,0),MATCH(F613,'تعرفه ها'!$2:$2,0)),0),"---")</f>
        <v>---</v>
      </c>
      <c r="Z613" s="50" t="str">
        <f>IFERROR(ROUND(((W613+X613+Y613)*INDEX('تعرفه ها'!A:Z,MATCH("هزینه نگهداری و تعمیرات شبکه آب",'تعرفه ها'!$B:$B,0),MATCH(F613,'تعرفه ها'!$2:$2,0))/100),0),"---")</f>
        <v>---</v>
      </c>
      <c r="AA613" s="50" t="str">
        <f>IFERROR(IF(INDEX('اطلاعات دوره'!A:Z,MATCH(G613,'اطلاعات دوره'!C:C,0),MATCH("آب",'اطلاعات دوره'!$1:$1,0))="دارد",ROUND((W613+X613+Y613)*INDEX('تعرفه ها'!A:Z,MATCH("پیک فصلی آب",'تعرفه ها'!$B:$B,0),MATCH(F613,'تعرفه ها'!$2:$2,0))/100,0),0),"---")</f>
        <v>---</v>
      </c>
      <c r="AB613" s="50" t="str">
        <f>IFERROR(ROUND(SUM(W613+X613+Y613+Z613+AA613)*INDEX('تعرفه ها'!A:Z,MATCH("مالیات آب",'تعرفه ها'!$B:$B,0),MATCH(F613,'تعرفه ها'!$2:$2,0))/100,0),"---")</f>
        <v>---</v>
      </c>
      <c r="AC613" s="50" t="str">
        <f t="shared" si="106"/>
        <v>---</v>
      </c>
      <c r="AD613" s="50" t="str">
        <f t="shared" si="99"/>
        <v>---</v>
      </c>
      <c r="AE613" s="50" t="str">
        <f t="shared" si="107"/>
        <v>---</v>
      </c>
      <c r="AF613" s="50" t="str">
        <f t="shared" si="108"/>
        <v>---</v>
      </c>
      <c r="AG613" s="153" t="str">
        <f t="shared" si="109"/>
        <v>---</v>
      </c>
      <c r="AI613" s="183" t="str">
        <f>IFERROR(IF(INDEX(پرداخت!A:AZ,MATCH(A613&amp;" - "&amp;"آب",پرداخت!$B:$B,0),MATCH(G613,پرداخت!$1:$1,0))="نشده","نشده","شده"),"---")</f>
        <v>---</v>
      </c>
      <c r="AL613" s="144"/>
      <c r="AM613" s="144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/>
      <c r="AZ613" s="30"/>
      <c r="BA613" s="30"/>
      <c r="BB613" s="30"/>
      <c r="BC613" s="30"/>
      <c r="BD613" s="30"/>
      <c r="BE613" s="30"/>
      <c r="BF613" s="30"/>
      <c r="BG613" s="30"/>
      <c r="BH613" s="30"/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30"/>
      <c r="BT613" s="30"/>
      <c r="BU613" s="30"/>
      <c r="BV613" s="30"/>
      <c r="BW613" s="30"/>
      <c r="BX613" s="30"/>
      <c r="BY613" s="30"/>
      <c r="BZ613" s="30"/>
      <c r="CA613" s="30"/>
    </row>
    <row r="614" spans="1:79" ht="34.9" hidden="1" customHeight="1">
      <c r="A614" s="170"/>
      <c r="B614" s="47">
        <f>IFERROR(INDEX('اطلاعات انشعابات شرکتها'!A:BB,MATCH(A614,'اطلاعات انشعابات شرکتها'!A:A,0),MATCH(B$1,'اطلاعات انشعابات شرکتها'!$1:$1,0)),0)</f>
        <v>0</v>
      </c>
      <c r="C614" s="48">
        <f>IFERROR(INDEX('اطلاعات انشعابات شرکتها'!A:BB,MATCH(A614,'اطلاعات انشعابات شرکتها'!A:A,0),MATCH(C$1,'اطلاعات انشعابات شرکتها'!$1:$1,0)),0)</f>
        <v>0</v>
      </c>
      <c r="D614" s="45"/>
      <c r="E614" s="171"/>
      <c r="F614" s="170"/>
      <c r="G614" s="47" t="str">
        <f t="shared" si="100"/>
        <v>/</v>
      </c>
      <c r="H614" s="47">
        <f>IFERROR(INDEX('اطلاعات دوره'!A:Z,MATCH(G614,'اطلاعات دوره'!C:C,0),MATCH(H$1,'اطلاعات دوره'!$1:$1,0)),0)</f>
        <v>0</v>
      </c>
      <c r="I614" s="47">
        <f>IFERROR(INDEX('اطلاعات دوره'!A:Z,MATCH(G614,'اطلاعات دوره'!C:C,0),MATCH(I$1,'اطلاعات دوره'!$1:$1,0)),0)</f>
        <v>0</v>
      </c>
      <c r="J614" s="48">
        <f>IFERROR(INDEX('اطلاعات دوره'!A:Z,MATCH(G614,'اطلاعات دوره'!C:C,0),MATCH(J$1,'اطلاعات دوره'!$1:$1,0)),0)</f>
        <v>0</v>
      </c>
      <c r="K614" s="46"/>
      <c r="L614" s="158" t="str">
        <f>IFERROR(INDEX('اطلاعات دوره'!A:Z,MATCH(G614,'اطلاعات دوره'!C:C,0)-1,MATCH("عنوان",'اطلاعات دوره'!$1:$1,0)),"---")</f>
        <v>---</v>
      </c>
      <c r="M614" s="47" t="str">
        <f t="shared" si="101"/>
        <v>----</v>
      </c>
      <c r="N614" s="48" t="str">
        <f t="shared" si="102"/>
        <v>-/</v>
      </c>
      <c r="O614" s="45"/>
      <c r="P614" s="240">
        <f>IFERROR(INDEX('قرائت کنتور'!A:AZ,MATCH(A614&amp;"-"&amp;"آب",'قرائت کنتور'!B:B,0),MATCH(L614,'قرائت کنتور'!$1:$1,0)),0)</f>
        <v>0</v>
      </c>
      <c r="Q614" s="241">
        <f>IFERROR(INDEX('قرائت کنتور'!A:AZ,MATCH(A614&amp;"-"&amp;"آب",'قرائت کنتور'!B:B,0),MATCH(G614,'قرائت کنتور'!$1:$1,0)),0)</f>
        <v>0</v>
      </c>
      <c r="R614" s="241">
        <f t="shared" si="103"/>
        <v>0</v>
      </c>
      <c r="S614" s="241" t="str">
        <f>IFERROR(INDEX('اطلاعات انشعابات شرکتها'!A:AB,MATCH(A614,'اطلاعات انشعابات شرکتها'!A:A,0),MATCH(S$1,'اطلاعات انشعابات شرکتها'!$1:$1,0)),"---")</f>
        <v>---</v>
      </c>
      <c r="T614" s="227" t="str">
        <f t="shared" si="104"/>
        <v>---</v>
      </c>
      <c r="U614" s="45"/>
      <c r="V614" s="155" t="str">
        <f>IFERROR(INDEX('تعرفه ها'!A:Z,MATCH("بهای هر متر مکعب آب مصرفی",'تعرفه ها'!$B:$B,0),MATCH(F614,'تعرفه ها'!$2:$2,0)),"---")</f>
        <v>---</v>
      </c>
      <c r="W614" s="50" t="str">
        <f t="shared" si="105"/>
        <v>---</v>
      </c>
      <c r="X614" s="50" t="str">
        <f>IFERROR(ROUND(R614*INDEX('تعرفه ها'!A:Z,MATCH("عوارض آب به ازاء هر متر مکعب",'تعرفه ها'!$B:$B,0),MATCH(F614,'تعرفه ها'!$2:$2,0)),0),"---")</f>
        <v>---</v>
      </c>
      <c r="Y614" s="50" t="str">
        <f>IFERROR(ROUND(T614*INDEX('تعرفه ها'!A:Z,MATCH("جریمه مازاد مصرف آب به ازاء هر متر مکعب",'تعرفه ها'!$B:$B,0),MATCH(F614,'تعرفه ها'!$2:$2,0)),0),"---")</f>
        <v>---</v>
      </c>
      <c r="Z614" s="50" t="str">
        <f>IFERROR(ROUND(((W614+X614+Y614)*INDEX('تعرفه ها'!A:Z,MATCH("هزینه نگهداری و تعمیرات شبکه آب",'تعرفه ها'!$B:$B,0),MATCH(F614,'تعرفه ها'!$2:$2,0))/100),0),"---")</f>
        <v>---</v>
      </c>
      <c r="AA614" s="50" t="str">
        <f>IFERROR(IF(INDEX('اطلاعات دوره'!A:Z,MATCH(G614,'اطلاعات دوره'!C:C,0),MATCH("آب",'اطلاعات دوره'!$1:$1,0))="دارد",ROUND((W614+X614+Y614)*INDEX('تعرفه ها'!A:Z,MATCH("پیک فصلی آب",'تعرفه ها'!$B:$B,0),MATCH(F614,'تعرفه ها'!$2:$2,0))/100,0),0),"---")</f>
        <v>---</v>
      </c>
      <c r="AB614" s="50" t="str">
        <f>IFERROR(ROUND(SUM(W614+X614+Y614+Z614+AA614)*INDEX('تعرفه ها'!A:Z,MATCH("مالیات آب",'تعرفه ها'!$B:$B,0),MATCH(F614,'تعرفه ها'!$2:$2,0))/100,0),"---")</f>
        <v>---</v>
      </c>
      <c r="AC614" s="50" t="str">
        <f t="shared" si="106"/>
        <v>---</v>
      </c>
      <c r="AD614" s="50" t="str">
        <f t="shared" si="99"/>
        <v>---</v>
      </c>
      <c r="AE614" s="50" t="str">
        <f t="shared" si="107"/>
        <v>---</v>
      </c>
      <c r="AF614" s="50" t="str">
        <f t="shared" si="108"/>
        <v>---</v>
      </c>
      <c r="AG614" s="153" t="str">
        <f t="shared" si="109"/>
        <v>---</v>
      </c>
      <c r="AI614" s="183" t="str">
        <f>IFERROR(IF(INDEX(پرداخت!A:AZ,MATCH(A614&amp;" - "&amp;"آب",پرداخت!$B:$B,0),MATCH(G614,پرداخت!$1:$1,0))="نشده","نشده","شده"),"---")</f>
        <v>---</v>
      </c>
      <c r="AL614" s="144"/>
      <c r="AM614" s="144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/>
      <c r="AZ614" s="30"/>
      <c r="BA614" s="30"/>
      <c r="BB614" s="30"/>
      <c r="BC614" s="30"/>
      <c r="BD614" s="30"/>
      <c r="BE614" s="30"/>
      <c r="BF614" s="30"/>
      <c r="BG614" s="30"/>
      <c r="BH614" s="30"/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30"/>
      <c r="BT614" s="30"/>
      <c r="BU614" s="30"/>
      <c r="BV614" s="30"/>
      <c r="BW614" s="30"/>
      <c r="BX614" s="30"/>
      <c r="BY614" s="30"/>
      <c r="BZ614" s="30"/>
      <c r="CA614" s="30"/>
    </row>
    <row r="615" spans="1:79" ht="34.9" hidden="1" customHeight="1">
      <c r="A615" s="170"/>
      <c r="B615" s="47">
        <f>IFERROR(INDEX('اطلاعات انشعابات شرکتها'!A:BB,MATCH(A615,'اطلاعات انشعابات شرکتها'!A:A,0),MATCH(B$1,'اطلاعات انشعابات شرکتها'!$1:$1,0)),0)</f>
        <v>0</v>
      </c>
      <c r="C615" s="48">
        <f>IFERROR(INDEX('اطلاعات انشعابات شرکتها'!A:BB,MATCH(A615,'اطلاعات انشعابات شرکتها'!A:A,0),MATCH(C$1,'اطلاعات انشعابات شرکتها'!$1:$1,0)),0)</f>
        <v>0</v>
      </c>
      <c r="D615" s="45"/>
      <c r="E615" s="171"/>
      <c r="F615" s="170"/>
      <c r="G615" s="47" t="str">
        <f t="shared" si="100"/>
        <v>/</v>
      </c>
      <c r="H615" s="47">
        <f>IFERROR(INDEX('اطلاعات دوره'!A:Z,MATCH(G615,'اطلاعات دوره'!C:C,0),MATCH(H$1,'اطلاعات دوره'!$1:$1,0)),0)</f>
        <v>0</v>
      </c>
      <c r="I615" s="47">
        <f>IFERROR(INDEX('اطلاعات دوره'!A:Z,MATCH(G615,'اطلاعات دوره'!C:C,0),MATCH(I$1,'اطلاعات دوره'!$1:$1,0)),0)</f>
        <v>0</v>
      </c>
      <c r="J615" s="48">
        <f>IFERROR(INDEX('اطلاعات دوره'!A:Z,MATCH(G615,'اطلاعات دوره'!C:C,0),MATCH(J$1,'اطلاعات دوره'!$1:$1,0)),0)</f>
        <v>0</v>
      </c>
      <c r="K615" s="46"/>
      <c r="L615" s="158" t="str">
        <f>IFERROR(INDEX('اطلاعات دوره'!A:Z,MATCH(G615,'اطلاعات دوره'!C:C,0)-1,MATCH("عنوان",'اطلاعات دوره'!$1:$1,0)),"---")</f>
        <v>---</v>
      </c>
      <c r="M615" s="47" t="str">
        <f t="shared" si="101"/>
        <v>----</v>
      </c>
      <c r="N615" s="48" t="str">
        <f t="shared" si="102"/>
        <v>-/</v>
      </c>
      <c r="O615" s="45"/>
      <c r="P615" s="240">
        <f>IFERROR(INDEX('قرائت کنتور'!A:AZ,MATCH(A615&amp;"-"&amp;"آب",'قرائت کنتور'!B:B,0),MATCH(L615,'قرائت کنتور'!$1:$1,0)),0)</f>
        <v>0</v>
      </c>
      <c r="Q615" s="241">
        <f>IFERROR(INDEX('قرائت کنتور'!A:AZ,MATCH(A615&amp;"-"&amp;"آب",'قرائت کنتور'!B:B,0),MATCH(G615,'قرائت کنتور'!$1:$1,0)),0)</f>
        <v>0</v>
      </c>
      <c r="R615" s="241">
        <f t="shared" si="103"/>
        <v>0</v>
      </c>
      <c r="S615" s="241" t="str">
        <f>IFERROR(INDEX('اطلاعات انشعابات شرکتها'!A:AB,MATCH(A615,'اطلاعات انشعابات شرکتها'!A:A,0),MATCH(S$1,'اطلاعات انشعابات شرکتها'!$1:$1,0)),"---")</f>
        <v>---</v>
      </c>
      <c r="T615" s="227" t="str">
        <f t="shared" si="104"/>
        <v>---</v>
      </c>
      <c r="U615" s="45"/>
      <c r="V615" s="155" t="str">
        <f>IFERROR(INDEX('تعرفه ها'!A:Z,MATCH("بهای هر متر مکعب آب مصرفی",'تعرفه ها'!$B:$B,0),MATCH(F615,'تعرفه ها'!$2:$2,0)),"---")</f>
        <v>---</v>
      </c>
      <c r="W615" s="50" t="str">
        <f t="shared" si="105"/>
        <v>---</v>
      </c>
      <c r="X615" s="50" t="str">
        <f>IFERROR(ROUND(R615*INDEX('تعرفه ها'!A:Z,MATCH("عوارض آب به ازاء هر متر مکعب",'تعرفه ها'!$B:$B,0),MATCH(F615,'تعرفه ها'!$2:$2,0)),0),"---")</f>
        <v>---</v>
      </c>
      <c r="Y615" s="50" t="str">
        <f>IFERROR(ROUND(T615*INDEX('تعرفه ها'!A:Z,MATCH("جریمه مازاد مصرف آب به ازاء هر متر مکعب",'تعرفه ها'!$B:$B,0),MATCH(F615,'تعرفه ها'!$2:$2,0)),0),"---")</f>
        <v>---</v>
      </c>
      <c r="Z615" s="50" t="str">
        <f>IFERROR(ROUND(((W615+X615+Y615)*INDEX('تعرفه ها'!A:Z,MATCH("هزینه نگهداری و تعمیرات شبکه آب",'تعرفه ها'!$B:$B,0),MATCH(F615,'تعرفه ها'!$2:$2,0))/100),0),"---")</f>
        <v>---</v>
      </c>
      <c r="AA615" s="50" t="str">
        <f>IFERROR(IF(INDEX('اطلاعات دوره'!A:Z,MATCH(G615,'اطلاعات دوره'!C:C,0),MATCH("آب",'اطلاعات دوره'!$1:$1,0))="دارد",ROUND((W615+X615+Y615)*INDEX('تعرفه ها'!A:Z,MATCH("پیک فصلی آب",'تعرفه ها'!$B:$B,0),MATCH(F615,'تعرفه ها'!$2:$2,0))/100,0),0),"---")</f>
        <v>---</v>
      </c>
      <c r="AB615" s="50" t="str">
        <f>IFERROR(ROUND(SUM(W615+X615+Y615+Z615+AA615)*INDEX('تعرفه ها'!A:Z,MATCH("مالیات آب",'تعرفه ها'!$B:$B,0),MATCH(F615,'تعرفه ها'!$2:$2,0))/100,0),"---")</f>
        <v>---</v>
      </c>
      <c r="AC615" s="50" t="str">
        <f t="shared" si="106"/>
        <v>---</v>
      </c>
      <c r="AD615" s="50" t="str">
        <f t="shared" si="99"/>
        <v>---</v>
      </c>
      <c r="AE615" s="50" t="str">
        <f t="shared" si="107"/>
        <v>---</v>
      </c>
      <c r="AF615" s="50" t="str">
        <f t="shared" si="108"/>
        <v>---</v>
      </c>
      <c r="AG615" s="153" t="str">
        <f t="shared" si="109"/>
        <v>---</v>
      </c>
      <c r="AI615" s="183" t="str">
        <f>IFERROR(IF(INDEX(پرداخت!A:AZ,MATCH(A615&amp;" - "&amp;"آب",پرداخت!$B:$B,0),MATCH(G615,پرداخت!$1:$1,0))="نشده","نشده","شده"),"---")</f>
        <v>---</v>
      </c>
      <c r="AL615" s="144"/>
      <c r="AM615" s="144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/>
      <c r="BB615" s="30"/>
      <c r="BC615" s="30"/>
      <c r="BD615" s="30"/>
      <c r="BE615" s="30"/>
      <c r="BF615" s="30"/>
      <c r="BG615" s="30"/>
      <c r="BH615" s="30"/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30"/>
      <c r="BT615" s="30"/>
      <c r="BU615" s="30"/>
      <c r="BV615" s="30"/>
      <c r="BW615" s="30"/>
      <c r="BX615" s="30"/>
      <c r="BY615" s="30"/>
      <c r="BZ615" s="30"/>
      <c r="CA615" s="30"/>
    </row>
    <row r="616" spans="1:79" ht="34.9" hidden="1" customHeight="1">
      <c r="A616" s="170"/>
      <c r="B616" s="47">
        <f>IFERROR(INDEX('اطلاعات انشعابات شرکتها'!A:BB,MATCH(A616,'اطلاعات انشعابات شرکتها'!A:A,0),MATCH(B$1,'اطلاعات انشعابات شرکتها'!$1:$1,0)),0)</f>
        <v>0</v>
      </c>
      <c r="C616" s="48">
        <f>IFERROR(INDEX('اطلاعات انشعابات شرکتها'!A:BB,MATCH(A616,'اطلاعات انشعابات شرکتها'!A:A,0),MATCH(C$1,'اطلاعات انشعابات شرکتها'!$1:$1,0)),0)</f>
        <v>0</v>
      </c>
      <c r="D616" s="45"/>
      <c r="E616" s="171"/>
      <c r="F616" s="170"/>
      <c r="G616" s="47" t="str">
        <f t="shared" si="100"/>
        <v>/</v>
      </c>
      <c r="H616" s="47">
        <f>IFERROR(INDEX('اطلاعات دوره'!A:Z,MATCH(G616,'اطلاعات دوره'!C:C,0),MATCH(H$1,'اطلاعات دوره'!$1:$1,0)),0)</f>
        <v>0</v>
      </c>
      <c r="I616" s="47">
        <f>IFERROR(INDEX('اطلاعات دوره'!A:Z,MATCH(G616,'اطلاعات دوره'!C:C,0),MATCH(I$1,'اطلاعات دوره'!$1:$1,0)),0)</f>
        <v>0</v>
      </c>
      <c r="J616" s="48">
        <f>IFERROR(INDEX('اطلاعات دوره'!A:Z,MATCH(G616,'اطلاعات دوره'!C:C,0),MATCH(J$1,'اطلاعات دوره'!$1:$1,0)),0)</f>
        <v>0</v>
      </c>
      <c r="K616" s="46"/>
      <c r="L616" s="158" t="str">
        <f>IFERROR(INDEX('اطلاعات دوره'!A:Z,MATCH(G616,'اطلاعات دوره'!C:C,0)-1,MATCH("عنوان",'اطلاعات دوره'!$1:$1,0)),"---")</f>
        <v>---</v>
      </c>
      <c r="M616" s="47" t="str">
        <f t="shared" si="101"/>
        <v>----</v>
      </c>
      <c r="N616" s="48" t="str">
        <f t="shared" si="102"/>
        <v>-/</v>
      </c>
      <c r="O616" s="45"/>
      <c r="P616" s="240">
        <f>IFERROR(INDEX('قرائت کنتور'!A:AZ,MATCH(A616&amp;"-"&amp;"آب",'قرائت کنتور'!B:B,0),MATCH(L616,'قرائت کنتور'!$1:$1,0)),0)</f>
        <v>0</v>
      </c>
      <c r="Q616" s="241">
        <f>IFERROR(INDEX('قرائت کنتور'!A:AZ,MATCH(A616&amp;"-"&amp;"آب",'قرائت کنتور'!B:B,0),MATCH(G616,'قرائت کنتور'!$1:$1,0)),0)</f>
        <v>0</v>
      </c>
      <c r="R616" s="241">
        <f t="shared" si="103"/>
        <v>0</v>
      </c>
      <c r="S616" s="241" t="str">
        <f>IFERROR(INDEX('اطلاعات انشعابات شرکتها'!A:AB,MATCH(A616,'اطلاعات انشعابات شرکتها'!A:A,0),MATCH(S$1,'اطلاعات انشعابات شرکتها'!$1:$1,0)),"---")</f>
        <v>---</v>
      </c>
      <c r="T616" s="227" t="str">
        <f t="shared" si="104"/>
        <v>---</v>
      </c>
      <c r="U616" s="45"/>
      <c r="V616" s="155" t="str">
        <f>IFERROR(INDEX('تعرفه ها'!A:Z,MATCH("بهای هر متر مکعب آب مصرفی",'تعرفه ها'!$B:$B,0),MATCH(F616,'تعرفه ها'!$2:$2,0)),"---")</f>
        <v>---</v>
      </c>
      <c r="W616" s="50" t="str">
        <f t="shared" si="105"/>
        <v>---</v>
      </c>
      <c r="X616" s="50" t="str">
        <f>IFERROR(ROUND(R616*INDEX('تعرفه ها'!A:Z,MATCH("عوارض آب به ازاء هر متر مکعب",'تعرفه ها'!$B:$B,0),MATCH(F616,'تعرفه ها'!$2:$2,0)),0),"---")</f>
        <v>---</v>
      </c>
      <c r="Y616" s="50" t="str">
        <f>IFERROR(ROUND(T616*INDEX('تعرفه ها'!A:Z,MATCH("جریمه مازاد مصرف آب به ازاء هر متر مکعب",'تعرفه ها'!$B:$B,0),MATCH(F616,'تعرفه ها'!$2:$2,0)),0),"---")</f>
        <v>---</v>
      </c>
      <c r="Z616" s="50" t="str">
        <f>IFERROR(ROUND(((W616+X616+Y616)*INDEX('تعرفه ها'!A:Z,MATCH("هزینه نگهداری و تعمیرات شبکه آب",'تعرفه ها'!$B:$B,0),MATCH(F616,'تعرفه ها'!$2:$2,0))/100),0),"---")</f>
        <v>---</v>
      </c>
      <c r="AA616" s="50" t="str">
        <f>IFERROR(IF(INDEX('اطلاعات دوره'!A:Z,MATCH(G616,'اطلاعات دوره'!C:C,0),MATCH("آب",'اطلاعات دوره'!$1:$1,0))="دارد",ROUND((W616+X616+Y616)*INDEX('تعرفه ها'!A:Z,MATCH("پیک فصلی آب",'تعرفه ها'!$B:$B,0),MATCH(F616,'تعرفه ها'!$2:$2,0))/100,0),0),"---")</f>
        <v>---</v>
      </c>
      <c r="AB616" s="50" t="str">
        <f>IFERROR(ROUND(SUM(W616+X616+Y616+Z616+AA616)*INDEX('تعرفه ها'!A:Z,MATCH("مالیات آب",'تعرفه ها'!$B:$B,0),MATCH(F616,'تعرفه ها'!$2:$2,0))/100,0),"---")</f>
        <v>---</v>
      </c>
      <c r="AC616" s="50" t="str">
        <f t="shared" si="106"/>
        <v>---</v>
      </c>
      <c r="AD616" s="50" t="str">
        <f t="shared" si="99"/>
        <v>---</v>
      </c>
      <c r="AE616" s="50" t="str">
        <f t="shared" si="107"/>
        <v>---</v>
      </c>
      <c r="AF616" s="50" t="str">
        <f t="shared" si="108"/>
        <v>---</v>
      </c>
      <c r="AG616" s="153" t="str">
        <f t="shared" si="109"/>
        <v>---</v>
      </c>
      <c r="AI616" s="183" t="str">
        <f>IFERROR(IF(INDEX(پرداخت!A:AZ,MATCH(A616&amp;" - "&amp;"آب",پرداخت!$B:$B,0),MATCH(G616,پرداخت!$1:$1,0))="نشده","نشده","شده"),"---")</f>
        <v>---</v>
      </c>
      <c r="AL616" s="144"/>
      <c r="AM616" s="144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</row>
    <row r="617" spans="1:79" ht="34.9" hidden="1" customHeight="1">
      <c r="A617" s="170"/>
      <c r="B617" s="47">
        <f>IFERROR(INDEX('اطلاعات انشعابات شرکتها'!A:BB,MATCH(A617,'اطلاعات انشعابات شرکتها'!A:A,0),MATCH(B$1,'اطلاعات انشعابات شرکتها'!$1:$1,0)),0)</f>
        <v>0</v>
      </c>
      <c r="C617" s="48">
        <f>IFERROR(INDEX('اطلاعات انشعابات شرکتها'!A:BB,MATCH(A617,'اطلاعات انشعابات شرکتها'!A:A,0),MATCH(C$1,'اطلاعات انشعابات شرکتها'!$1:$1,0)),0)</f>
        <v>0</v>
      </c>
      <c r="D617" s="45"/>
      <c r="E617" s="171"/>
      <c r="F617" s="170"/>
      <c r="G617" s="47" t="str">
        <f t="shared" si="100"/>
        <v>/</v>
      </c>
      <c r="H617" s="47">
        <f>IFERROR(INDEX('اطلاعات دوره'!A:Z,MATCH(G617,'اطلاعات دوره'!C:C,0),MATCH(H$1,'اطلاعات دوره'!$1:$1,0)),0)</f>
        <v>0</v>
      </c>
      <c r="I617" s="47">
        <f>IFERROR(INDEX('اطلاعات دوره'!A:Z,MATCH(G617,'اطلاعات دوره'!C:C,0),MATCH(I$1,'اطلاعات دوره'!$1:$1,0)),0)</f>
        <v>0</v>
      </c>
      <c r="J617" s="48">
        <f>IFERROR(INDEX('اطلاعات دوره'!A:Z,MATCH(G617,'اطلاعات دوره'!C:C,0),MATCH(J$1,'اطلاعات دوره'!$1:$1,0)),0)</f>
        <v>0</v>
      </c>
      <c r="K617" s="46"/>
      <c r="L617" s="158" t="str">
        <f>IFERROR(INDEX('اطلاعات دوره'!A:Z,MATCH(G617,'اطلاعات دوره'!C:C,0)-1,MATCH("عنوان",'اطلاعات دوره'!$1:$1,0)),"---")</f>
        <v>---</v>
      </c>
      <c r="M617" s="47" t="str">
        <f t="shared" si="101"/>
        <v>----</v>
      </c>
      <c r="N617" s="48" t="str">
        <f t="shared" si="102"/>
        <v>-/</v>
      </c>
      <c r="O617" s="45"/>
      <c r="P617" s="240">
        <f>IFERROR(INDEX('قرائت کنتور'!A:AZ,MATCH(A617&amp;"-"&amp;"آب",'قرائت کنتور'!B:B,0),MATCH(L617,'قرائت کنتور'!$1:$1,0)),0)</f>
        <v>0</v>
      </c>
      <c r="Q617" s="241">
        <f>IFERROR(INDEX('قرائت کنتور'!A:AZ,MATCH(A617&amp;"-"&amp;"آب",'قرائت کنتور'!B:B,0),MATCH(G617,'قرائت کنتور'!$1:$1,0)),0)</f>
        <v>0</v>
      </c>
      <c r="R617" s="241">
        <f t="shared" si="103"/>
        <v>0</v>
      </c>
      <c r="S617" s="241" t="str">
        <f>IFERROR(INDEX('اطلاعات انشعابات شرکتها'!A:AB,MATCH(A617,'اطلاعات انشعابات شرکتها'!A:A,0),MATCH(S$1,'اطلاعات انشعابات شرکتها'!$1:$1,0)),"---")</f>
        <v>---</v>
      </c>
      <c r="T617" s="227" t="str">
        <f t="shared" si="104"/>
        <v>---</v>
      </c>
      <c r="U617" s="45"/>
      <c r="V617" s="155" t="str">
        <f>IFERROR(INDEX('تعرفه ها'!A:Z,MATCH("بهای هر متر مکعب آب مصرفی",'تعرفه ها'!$B:$B,0),MATCH(F617,'تعرفه ها'!$2:$2,0)),"---")</f>
        <v>---</v>
      </c>
      <c r="W617" s="50" t="str">
        <f t="shared" si="105"/>
        <v>---</v>
      </c>
      <c r="X617" s="50" t="str">
        <f>IFERROR(ROUND(R617*INDEX('تعرفه ها'!A:Z,MATCH("عوارض آب به ازاء هر متر مکعب",'تعرفه ها'!$B:$B,0),MATCH(F617,'تعرفه ها'!$2:$2,0)),0),"---")</f>
        <v>---</v>
      </c>
      <c r="Y617" s="50" t="str">
        <f>IFERROR(ROUND(T617*INDEX('تعرفه ها'!A:Z,MATCH("جریمه مازاد مصرف آب به ازاء هر متر مکعب",'تعرفه ها'!$B:$B,0),MATCH(F617,'تعرفه ها'!$2:$2,0)),0),"---")</f>
        <v>---</v>
      </c>
      <c r="Z617" s="50" t="str">
        <f>IFERROR(ROUND(((W617+X617+Y617)*INDEX('تعرفه ها'!A:Z,MATCH("هزینه نگهداری و تعمیرات شبکه آب",'تعرفه ها'!$B:$B,0),MATCH(F617,'تعرفه ها'!$2:$2,0))/100),0),"---")</f>
        <v>---</v>
      </c>
      <c r="AA617" s="50" t="str">
        <f>IFERROR(IF(INDEX('اطلاعات دوره'!A:Z,MATCH(G617,'اطلاعات دوره'!C:C,0),MATCH("آب",'اطلاعات دوره'!$1:$1,0))="دارد",ROUND((W617+X617+Y617)*INDEX('تعرفه ها'!A:Z,MATCH("پیک فصلی آب",'تعرفه ها'!$B:$B,0),MATCH(F617,'تعرفه ها'!$2:$2,0))/100,0),0),"---")</f>
        <v>---</v>
      </c>
      <c r="AB617" s="50" t="str">
        <f>IFERROR(ROUND(SUM(W617+X617+Y617+Z617+AA617)*INDEX('تعرفه ها'!A:Z,MATCH("مالیات آب",'تعرفه ها'!$B:$B,0),MATCH(F617,'تعرفه ها'!$2:$2,0))/100,0),"---")</f>
        <v>---</v>
      </c>
      <c r="AC617" s="50" t="str">
        <f t="shared" si="106"/>
        <v>---</v>
      </c>
      <c r="AD617" s="50" t="str">
        <f t="shared" si="99"/>
        <v>---</v>
      </c>
      <c r="AE617" s="50" t="str">
        <f t="shared" si="107"/>
        <v>---</v>
      </c>
      <c r="AF617" s="50" t="str">
        <f t="shared" si="108"/>
        <v>---</v>
      </c>
      <c r="AG617" s="153" t="str">
        <f t="shared" si="109"/>
        <v>---</v>
      </c>
      <c r="AI617" s="183" t="str">
        <f>IFERROR(IF(INDEX(پرداخت!A:AZ,MATCH(A617&amp;" - "&amp;"آب",پرداخت!$B:$B,0),MATCH(G617,پرداخت!$1:$1,0))="نشده","نشده","شده"),"---")</f>
        <v>---</v>
      </c>
      <c r="AL617" s="144"/>
      <c r="AM617" s="144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/>
      <c r="AZ617" s="30"/>
      <c r="BA617" s="30"/>
      <c r="BB617" s="30"/>
      <c r="BC617" s="30"/>
      <c r="BD617" s="30"/>
      <c r="BE617" s="30"/>
      <c r="BF617" s="30"/>
      <c r="BG617" s="30"/>
      <c r="BH617" s="30"/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30"/>
      <c r="BT617" s="30"/>
      <c r="BU617" s="30"/>
      <c r="BV617" s="30"/>
      <c r="BW617" s="30"/>
      <c r="BX617" s="30"/>
      <c r="BY617" s="30"/>
      <c r="BZ617" s="30"/>
      <c r="CA617" s="30"/>
    </row>
    <row r="618" spans="1:79" ht="34.9" hidden="1" customHeight="1">
      <c r="A618" s="170"/>
      <c r="B618" s="47">
        <f>IFERROR(INDEX('اطلاعات انشعابات شرکتها'!A:BB,MATCH(A618,'اطلاعات انشعابات شرکتها'!A:A,0),MATCH(B$1,'اطلاعات انشعابات شرکتها'!$1:$1,0)),0)</f>
        <v>0</v>
      </c>
      <c r="C618" s="48">
        <f>IFERROR(INDEX('اطلاعات انشعابات شرکتها'!A:BB,MATCH(A618,'اطلاعات انشعابات شرکتها'!A:A,0),MATCH(C$1,'اطلاعات انشعابات شرکتها'!$1:$1,0)),0)</f>
        <v>0</v>
      </c>
      <c r="D618" s="45"/>
      <c r="E618" s="171"/>
      <c r="F618" s="170"/>
      <c r="G618" s="47" t="str">
        <f t="shared" si="100"/>
        <v>/</v>
      </c>
      <c r="H618" s="47">
        <f>IFERROR(INDEX('اطلاعات دوره'!A:Z,MATCH(G618,'اطلاعات دوره'!C:C,0),MATCH(H$1,'اطلاعات دوره'!$1:$1,0)),0)</f>
        <v>0</v>
      </c>
      <c r="I618" s="47">
        <f>IFERROR(INDEX('اطلاعات دوره'!A:Z,MATCH(G618,'اطلاعات دوره'!C:C,0),MATCH(I$1,'اطلاعات دوره'!$1:$1,0)),0)</f>
        <v>0</v>
      </c>
      <c r="J618" s="48">
        <f>IFERROR(INDEX('اطلاعات دوره'!A:Z,MATCH(G618,'اطلاعات دوره'!C:C,0),MATCH(J$1,'اطلاعات دوره'!$1:$1,0)),0)</f>
        <v>0</v>
      </c>
      <c r="K618" s="46"/>
      <c r="L618" s="158" t="str">
        <f>IFERROR(INDEX('اطلاعات دوره'!A:Z,MATCH(G618,'اطلاعات دوره'!C:C,0)-1,MATCH("عنوان",'اطلاعات دوره'!$1:$1,0)),"---")</f>
        <v>---</v>
      </c>
      <c r="M618" s="47" t="str">
        <f t="shared" si="101"/>
        <v>----</v>
      </c>
      <c r="N618" s="48" t="str">
        <f t="shared" si="102"/>
        <v>-/</v>
      </c>
      <c r="O618" s="45"/>
      <c r="P618" s="240">
        <f>IFERROR(INDEX('قرائت کنتور'!A:AZ,MATCH(A618&amp;"-"&amp;"آب",'قرائت کنتور'!B:B,0),MATCH(L618,'قرائت کنتور'!$1:$1,0)),0)</f>
        <v>0</v>
      </c>
      <c r="Q618" s="241">
        <f>IFERROR(INDEX('قرائت کنتور'!A:AZ,MATCH(A618&amp;"-"&amp;"آب",'قرائت کنتور'!B:B,0),MATCH(G618,'قرائت کنتور'!$1:$1,0)),0)</f>
        <v>0</v>
      </c>
      <c r="R618" s="241">
        <f t="shared" si="103"/>
        <v>0</v>
      </c>
      <c r="S618" s="241" t="str">
        <f>IFERROR(INDEX('اطلاعات انشعابات شرکتها'!A:AB,MATCH(A618,'اطلاعات انشعابات شرکتها'!A:A,0),MATCH(S$1,'اطلاعات انشعابات شرکتها'!$1:$1,0)),"---")</f>
        <v>---</v>
      </c>
      <c r="T618" s="227" t="str">
        <f t="shared" si="104"/>
        <v>---</v>
      </c>
      <c r="U618" s="45"/>
      <c r="V618" s="155" t="str">
        <f>IFERROR(INDEX('تعرفه ها'!A:Z,MATCH("بهای هر متر مکعب آب مصرفی",'تعرفه ها'!$B:$B,0),MATCH(F618,'تعرفه ها'!$2:$2,0)),"---")</f>
        <v>---</v>
      </c>
      <c r="W618" s="50" t="str">
        <f t="shared" si="105"/>
        <v>---</v>
      </c>
      <c r="X618" s="50" t="str">
        <f>IFERROR(ROUND(R618*INDEX('تعرفه ها'!A:Z,MATCH("عوارض آب به ازاء هر متر مکعب",'تعرفه ها'!$B:$B,0),MATCH(F618,'تعرفه ها'!$2:$2,0)),0),"---")</f>
        <v>---</v>
      </c>
      <c r="Y618" s="50" t="str">
        <f>IFERROR(ROUND(T618*INDEX('تعرفه ها'!A:Z,MATCH("جریمه مازاد مصرف آب به ازاء هر متر مکعب",'تعرفه ها'!$B:$B,0),MATCH(F618,'تعرفه ها'!$2:$2,0)),0),"---")</f>
        <v>---</v>
      </c>
      <c r="Z618" s="50" t="str">
        <f>IFERROR(ROUND(((W618+X618+Y618)*INDEX('تعرفه ها'!A:Z,MATCH("هزینه نگهداری و تعمیرات شبکه آب",'تعرفه ها'!$B:$B,0),MATCH(F618,'تعرفه ها'!$2:$2,0))/100),0),"---")</f>
        <v>---</v>
      </c>
      <c r="AA618" s="50" t="str">
        <f>IFERROR(IF(INDEX('اطلاعات دوره'!A:Z,MATCH(G618,'اطلاعات دوره'!C:C,0),MATCH("آب",'اطلاعات دوره'!$1:$1,0))="دارد",ROUND((W618+X618+Y618)*INDEX('تعرفه ها'!A:Z,MATCH("پیک فصلی آب",'تعرفه ها'!$B:$B,0),MATCH(F618,'تعرفه ها'!$2:$2,0))/100,0),0),"---")</f>
        <v>---</v>
      </c>
      <c r="AB618" s="50" t="str">
        <f>IFERROR(ROUND(SUM(W618+X618+Y618+Z618+AA618)*INDEX('تعرفه ها'!A:Z,MATCH("مالیات آب",'تعرفه ها'!$B:$B,0),MATCH(F618,'تعرفه ها'!$2:$2,0))/100,0),"---")</f>
        <v>---</v>
      </c>
      <c r="AC618" s="50" t="str">
        <f t="shared" si="106"/>
        <v>---</v>
      </c>
      <c r="AD618" s="50" t="str">
        <f t="shared" si="99"/>
        <v>---</v>
      </c>
      <c r="AE618" s="50" t="str">
        <f t="shared" si="107"/>
        <v>---</v>
      </c>
      <c r="AF618" s="50" t="str">
        <f t="shared" si="108"/>
        <v>---</v>
      </c>
      <c r="AG618" s="153" t="str">
        <f t="shared" si="109"/>
        <v>---</v>
      </c>
      <c r="AI618" s="183" t="str">
        <f>IFERROR(IF(INDEX(پرداخت!A:AZ,MATCH(A618&amp;" - "&amp;"آب",پرداخت!$B:$B,0),MATCH(G618,پرداخت!$1:$1,0))="نشده","نشده","شده"),"---")</f>
        <v>---</v>
      </c>
      <c r="AL618" s="144"/>
      <c r="AM618" s="144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/>
      <c r="BC618" s="30"/>
      <c r="BD618" s="30"/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  <c r="BT618" s="30"/>
      <c r="BU618" s="30"/>
      <c r="BV618" s="30"/>
      <c r="BW618" s="30"/>
      <c r="BX618" s="30"/>
      <c r="BY618" s="30"/>
      <c r="BZ618" s="30"/>
      <c r="CA618" s="30"/>
    </row>
    <row r="619" spans="1:79" ht="34.9" hidden="1" customHeight="1">
      <c r="A619" s="170"/>
      <c r="B619" s="47">
        <f>IFERROR(INDEX('اطلاعات انشعابات شرکتها'!A:BB,MATCH(A619,'اطلاعات انشعابات شرکتها'!A:A,0),MATCH(B$1,'اطلاعات انشعابات شرکتها'!$1:$1,0)),0)</f>
        <v>0</v>
      </c>
      <c r="C619" s="48">
        <f>IFERROR(INDEX('اطلاعات انشعابات شرکتها'!A:BB,MATCH(A619,'اطلاعات انشعابات شرکتها'!A:A,0),MATCH(C$1,'اطلاعات انشعابات شرکتها'!$1:$1,0)),0)</f>
        <v>0</v>
      </c>
      <c r="D619" s="45"/>
      <c r="E619" s="171"/>
      <c r="F619" s="170"/>
      <c r="G619" s="47" t="str">
        <f t="shared" si="100"/>
        <v>/</v>
      </c>
      <c r="H619" s="47">
        <f>IFERROR(INDEX('اطلاعات دوره'!A:Z,MATCH(G619,'اطلاعات دوره'!C:C,0),MATCH(H$1,'اطلاعات دوره'!$1:$1,0)),0)</f>
        <v>0</v>
      </c>
      <c r="I619" s="47">
        <f>IFERROR(INDEX('اطلاعات دوره'!A:Z,MATCH(G619,'اطلاعات دوره'!C:C,0),MATCH(I$1,'اطلاعات دوره'!$1:$1,0)),0)</f>
        <v>0</v>
      </c>
      <c r="J619" s="48">
        <f>IFERROR(INDEX('اطلاعات دوره'!A:Z,MATCH(G619,'اطلاعات دوره'!C:C,0),MATCH(J$1,'اطلاعات دوره'!$1:$1,0)),0)</f>
        <v>0</v>
      </c>
      <c r="K619" s="46"/>
      <c r="L619" s="158" t="str">
        <f>IFERROR(INDEX('اطلاعات دوره'!A:Z,MATCH(G619,'اطلاعات دوره'!C:C,0)-1,MATCH("عنوان",'اطلاعات دوره'!$1:$1,0)),"---")</f>
        <v>---</v>
      </c>
      <c r="M619" s="47" t="str">
        <f t="shared" si="101"/>
        <v>----</v>
      </c>
      <c r="N619" s="48" t="str">
        <f t="shared" si="102"/>
        <v>-/</v>
      </c>
      <c r="O619" s="45"/>
      <c r="P619" s="240">
        <f>IFERROR(INDEX('قرائت کنتور'!A:AZ,MATCH(A619&amp;"-"&amp;"آب",'قرائت کنتور'!B:B,0),MATCH(L619,'قرائت کنتور'!$1:$1,0)),0)</f>
        <v>0</v>
      </c>
      <c r="Q619" s="241">
        <f>IFERROR(INDEX('قرائت کنتور'!A:AZ,MATCH(A619&amp;"-"&amp;"آب",'قرائت کنتور'!B:B,0),MATCH(G619,'قرائت کنتور'!$1:$1,0)),0)</f>
        <v>0</v>
      </c>
      <c r="R619" s="241">
        <f t="shared" si="103"/>
        <v>0</v>
      </c>
      <c r="S619" s="241" t="str">
        <f>IFERROR(INDEX('اطلاعات انشعابات شرکتها'!A:AB,MATCH(A619,'اطلاعات انشعابات شرکتها'!A:A,0),MATCH(S$1,'اطلاعات انشعابات شرکتها'!$1:$1,0)),"---")</f>
        <v>---</v>
      </c>
      <c r="T619" s="227" t="str">
        <f t="shared" si="104"/>
        <v>---</v>
      </c>
      <c r="U619" s="45"/>
      <c r="V619" s="155" t="str">
        <f>IFERROR(INDEX('تعرفه ها'!A:Z,MATCH("بهای هر متر مکعب آب مصرفی",'تعرفه ها'!$B:$B,0),MATCH(F619,'تعرفه ها'!$2:$2,0)),"---")</f>
        <v>---</v>
      </c>
      <c r="W619" s="50" t="str">
        <f t="shared" si="105"/>
        <v>---</v>
      </c>
      <c r="X619" s="50" t="str">
        <f>IFERROR(ROUND(R619*INDEX('تعرفه ها'!A:Z,MATCH("عوارض آب به ازاء هر متر مکعب",'تعرفه ها'!$B:$B,0),MATCH(F619,'تعرفه ها'!$2:$2,0)),0),"---")</f>
        <v>---</v>
      </c>
      <c r="Y619" s="50" t="str">
        <f>IFERROR(ROUND(T619*INDEX('تعرفه ها'!A:Z,MATCH("جریمه مازاد مصرف آب به ازاء هر متر مکعب",'تعرفه ها'!$B:$B,0),MATCH(F619,'تعرفه ها'!$2:$2,0)),0),"---")</f>
        <v>---</v>
      </c>
      <c r="Z619" s="50" t="str">
        <f>IFERROR(ROUND(((W619+X619+Y619)*INDEX('تعرفه ها'!A:Z,MATCH("هزینه نگهداری و تعمیرات شبکه آب",'تعرفه ها'!$B:$B,0),MATCH(F619,'تعرفه ها'!$2:$2,0))/100),0),"---")</f>
        <v>---</v>
      </c>
      <c r="AA619" s="50" t="str">
        <f>IFERROR(IF(INDEX('اطلاعات دوره'!A:Z,MATCH(G619,'اطلاعات دوره'!C:C,0),MATCH("آب",'اطلاعات دوره'!$1:$1,0))="دارد",ROUND((W619+X619+Y619)*INDEX('تعرفه ها'!A:Z,MATCH("پیک فصلی آب",'تعرفه ها'!$B:$B,0),MATCH(F619,'تعرفه ها'!$2:$2,0))/100,0),0),"---")</f>
        <v>---</v>
      </c>
      <c r="AB619" s="50" t="str">
        <f>IFERROR(ROUND(SUM(W619+X619+Y619+Z619+AA619)*INDEX('تعرفه ها'!A:Z,MATCH("مالیات آب",'تعرفه ها'!$B:$B,0),MATCH(F619,'تعرفه ها'!$2:$2,0))/100,0),"---")</f>
        <v>---</v>
      </c>
      <c r="AC619" s="50" t="str">
        <f t="shared" si="106"/>
        <v>---</v>
      </c>
      <c r="AD619" s="50" t="str">
        <f t="shared" si="99"/>
        <v>---</v>
      </c>
      <c r="AE619" s="50" t="str">
        <f t="shared" si="107"/>
        <v>---</v>
      </c>
      <c r="AF619" s="50" t="str">
        <f t="shared" si="108"/>
        <v>---</v>
      </c>
      <c r="AG619" s="153" t="str">
        <f t="shared" si="109"/>
        <v>---</v>
      </c>
      <c r="AI619" s="183" t="str">
        <f>IFERROR(IF(INDEX(پرداخت!A:AZ,MATCH(A619&amp;" - "&amp;"آب",پرداخت!$B:$B,0),MATCH(G619,پرداخت!$1:$1,0))="نشده","نشده","شده"),"---")</f>
        <v>---</v>
      </c>
      <c r="AL619" s="144"/>
      <c r="AM619" s="144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/>
      <c r="BC619" s="30"/>
      <c r="BD619" s="30"/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  <c r="BT619" s="30"/>
      <c r="BU619" s="30"/>
      <c r="BV619" s="30"/>
      <c r="BW619" s="30"/>
      <c r="BX619" s="30"/>
      <c r="BY619" s="30"/>
      <c r="BZ619" s="30"/>
      <c r="CA619" s="30"/>
    </row>
    <row r="620" spans="1:79" ht="34.9" hidden="1" customHeight="1">
      <c r="A620" s="170"/>
      <c r="B620" s="47">
        <f>IFERROR(INDEX('اطلاعات انشعابات شرکتها'!A:BB,MATCH(A620,'اطلاعات انشعابات شرکتها'!A:A,0),MATCH(B$1,'اطلاعات انشعابات شرکتها'!$1:$1,0)),0)</f>
        <v>0</v>
      </c>
      <c r="C620" s="48">
        <f>IFERROR(INDEX('اطلاعات انشعابات شرکتها'!A:BB,MATCH(A620,'اطلاعات انشعابات شرکتها'!A:A,0),MATCH(C$1,'اطلاعات انشعابات شرکتها'!$1:$1,0)),0)</f>
        <v>0</v>
      </c>
      <c r="D620" s="45"/>
      <c r="E620" s="171"/>
      <c r="F620" s="170"/>
      <c r="G620" s="47" t="str">
        <f t="shared" si="100"/>
        <v>/</v>
      </c>
      <c r="H620" s="47">
        <f>IFERROR(INDEX('اطلاعات دوره'!A:Z,MATCH(G620,'اطلاعات دوره'!C:C,0),MATCH(H$1,'اطلاعات دوره'!$1:$1,0)),0)</f>
        <v>0</v>
      </c>
      <c r="I620" s="47">
        <f>IFERROR(INDEX('اطلاعات دوره'!A:Z,MATCH(G620,'اطلاعات دوره'!C:C,0),MATCH(I$1,'اطلاعات دوره'!$1:$1,0)),0)</f>
        <v>0</v>
      </c>
      <c r="J620" s="48">
        <f>IFERROR(INDEX('اطلاعات دوره'!A:Z,MATCH(G620,'اطلاعات دوره'!C:C,0),MATCH(J$1,'اطلاعات دوره'!$1:$1,0)),0)</f>
        <v>0</v>
      </c>
      <c r="K620" s="46"/>
      <c r="L620" s="158" t="str">
        <f>IFERROR(INDEX('اطلاعات دوره'!A:Z,MATCH(G620,'اطلاعات دوره'!C:C,0)-1,MATCH("عنوان",'اطلاعات دوره'!$1:$1,0)),"---")</f>
        <v>---</v>
      </c>
      <c r="M620" s="47" t="str">
        <f t="shared" si="101"/>
        <v>----</v>
      </c>
      <c r="N620" s="48" t="str">
        <f t="shared" si="102"/>
        <v>-/</v>
      </c>
      <c r="O620" s="45"/>
      <c r="P620" s="240">
        <f>IFERROR(INDEX('قرائت کنتور'!A:AZ,MATCH(A620&amp;"-"&amp;"آب",'قرائت کنتور'!B:B,0),MATCH(L620,'قرائت کنتور'!$1:$1,0)),0)</f>
        <v>0</v>
      </c>
      <c r="Q620" s="241">
        <f>IFERROR(INDEX('قرائت کنتور'!A:AZ,MATCH(A620&amp;"-"&amp;"آب",'قرائت کنتور'!B:B,0),MATCH(G620,'قرائت کنتور'!$1:$1,0)),0)</f>
        <v>0</v>
      </c>
      <c r="R620" s="241">
        <f t="shared" si="103"/>
        <v>0</v>
      </c>
      <c r="S620" s="241" t="str">
        <f>IFERROR(INDEX('اطلاعات انشعابات شرکتها'!A:AB,MATCH(A620,'اطلاعات انشعابات شرکتها'!A:A,0),MATCH(S$1,'اطلاعات انشعابات شرکتها'!$1:$1,0)),"---")</f>
        <v>---</v>
      </c>
      <c r="T620" s="227" t="str">
        <f t="shared" si="104"/>
        <v>---</v>
      </c>
      <c r="U620" s="45"/>
      <c r="V620" s="155" t="str">
        <f>IFERROR(INDEX('تعرفه ها'!A:Z,MATCH("بهای هر متر مکعب آب مصرفی",'تعرفه ها'!$B:$B,0),MATCH(F620,'تعرفه ها'!$2:$2,0)),"---")</f>
        <v>---</v>
      </c>
      <c r="W620" s="50" t="str">
        <f t="shared" si="105"/>
        <v>---</v>
      </c>
      <c r="X620" s="50" t="str">
        <f>IFERROR(ROUND(R620*INDEX('تعرفه ها'!A:Z,MATCH("عوارض آب به ازاء هر متر مکعب",'تعرفه ها'!$B:$B,0),MATCH(F620,'تعرفه ها'!$2:$2,0)),0),"---")</f>
        <v>---</v>
      </c>
      <c r="Y620" s="50" t="str">
        <f>IFERROR(ROUND(T620*INDEX('تعرفه ها'!A:Z,MATCH("جریمه مازاد مصرف آب به ازاء هر متر مکعب",'تعرفه ها'!$B:$B,0),MATCH(F620,'تعرفه ها'!$2:$2,0)),0),"---")</f>
        <v>---</v>
      </c>
      <c r="Z620" s="50" t="str">
        <f>IFERROR(ROUND(((W620+X620+Y620)*INDEX('تعرفه ها'!A:Z,MATCH("هزینه نگهداری و تعمیرات شبکه آب",'تعرفه ها'!$B:$B,0),MATCH(F620,'تعرفه ها'!$2:$2,0))/100),0),"---")</f>
        <v>---</v>
      </c>
      <c r="AA620" s="50" t="str">
        <f>IFERROR(IF(INDEX('اطلاعات دوره'!A:Z,MATCH(G620,'اطلاعات دوره'!C:C,0),MATCH("آب",'اطلاعات دوره'!$1:$1,0))="دارد",ROUND((W620+X620+Y620)*INDEX('تعرفه ها'!A:Z,MATCH("پیک فصلی آب",'تعرفه ها'!$B:$B,0),MATCH(F620,'تعرفه ها'!$2:$2,0))/100,0),0),"---")</f>
        <v>---</v>
      </c>
      <c r="AB620" s="50" t="str">
        <f>IFERROR(ROUND(SUM(W620+X620+Y620+Z620+AA620)*INDEX('تعرفه ها'!A:Z,MATCH("مالیات آب",'تعرفه ها'!$B:$B,0),MATCH(F620,'تعرفه ها'!$2:$2,0))/100,0),"---")</f>
        <v>---</v>
      </c>
      <c r="AC620" s="50" t="str">
        <f t="shared" si="106"/>
        <v>---</v>
      </c>
      <c r="AD620" s="50" t="str">
        <f t="shared" si="99"/>
        <v>---</v>
      </c>
      <c r="AE620" s="50" t="str">
        <f t="shared" si="107"/>
        <v>---</v>
      </c>
      <c r="AF620" s="50" t="str">
        <f t="shared" si="108"/>
        <v>---</v>
      </c>
      <c r="AG620" s="153" t="str">
        <f t="shared" si="109"/>
        <v>---</v>
      </c>
      <c r="AI620" s="183" t="str">
        <f>IFERROR(IF(INDEX(پرداخت!A:AZ,MATCH(A620&amp;" - "&amp;"آب",پرداخت!$B:$B,0),MATCH(G620,پرداخت!$1:$1,0))="نشده","نشده","شده"),"---")</f>
        <v>---</v>
      </c>
      <c r="AL620" s="144"/>
      <c r="AM620" s="144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/>
      <c r="BC620" s="30"/>
      <c r="BD620" s="30"/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  <c r="BT620" s="30"/>
      <c r="BU620" s="30"/>
      <c r="BV620" s="30"/>
      <c r="BW620" s="30"/>
      <c r="BX620" s="30"/>
      <c r="BY620" s="30"/>
      <c r="BZ620" s="30"/>
      <c r="CA620" s="30"/>
    </row>
    <row r="621" spans="1:79" ht="34.9" hidden="1" customHeight="1">
      <c r="A621" s="170"/>
      <c r="B621" s="47">
        <f>IFERROR(INDEX('اطلاعات انشعابات شرکتها'!A:BB,MATCH(A621,'اطلاعات انشعابات شرکتها'!A:A,0),MATCH(B$1,'اطلاعات انشعابات شرکتها'!$1:$1,0)),0)</f>
        <v>0</v>
      </c>
      <c r="C621" s="48">
        <f>IFERROR(INDEX('اطلاعات انشعابات شرکتها'!A:BB,MATCH(A621,'اطلاعات انشعابات شرکتها'!A:A,0),MATCH(C$1,'اطلاعات انشعابات شرکتها'!$1:$1,0)),0)</f>
        <v>0</v>
      </c>
      <c r="D621" s="45"/>
      <c r="E621" s="171"/>
      <c r="F621" s="170"/>
      <c r="G621" s="47" t="str">
        <f t="shared" si="100"/>
        <v>/</v>
      </c>
      <c r="H621" s="47">
        <f>IFERROR(INDEX('اطلاعات دوره'!A:Z,MATCH(G621,'اطلاعات دوره'!C:C,0),MATCH(H$1,'اطلاعات دوره'!$1:$1,0)),0)</f>
        <v>0</v>
      </c>
      <c r="I621" s="47">
        <f>IFERROR(INDEX('اطلاعات دوره'!A:Z,MATCH(G621,'اطلاعات دوره'!C:C,0),MATCH(I$1,'اطلاعات دوره'!$1:$1,0)),0)</f>
        <v>0</v>
      </c>
      <c r="J621" s="48">
        <f>IFERROR(INDEX('اطلاعات دوره'!A:Z,MATCH(G621,'اطلاعات دوره'!C:C,0),MATCH(J$1,'اطلاعات دوره'!$1:$1,0)),0)</f>
        <v>0</v>
      </c>
      <c r="K621" s="46"/>
      <c r="L621" s="158" t="str">
        <f>IFERROR(INDEX('اطلاعات دوره'!A:Z,MATCH(G621,'اطلاعات دوره'!C:C,0)-1,MATCH("عنوان",'اطلاعات دوره'!$1:$1,0)),"---")</f>
        <v>---</v>
      </c>
      <c r="M621" s="47" t="str">
        <f t="shared" si="101"/>
        <v>----</v>
      </c>
      <c r="N621" s="48" t="str">
        <f t="shared" si="102"/>
        <v>-/</v>
      </c>
      <c r="O621" s="45"/>
      <c r="P621" s="240">
        <f>IFERROR(INDEX('قرائت کنتور'!A:AZ,MATCH(A621&amp;"-"&amp;"آب",'قرائت کنتور'!B:B,0),MATCH(L621,'قرائت کنتور'!$1:$1,0)),0)</f>
        <v>0</v>
      </c>
      <c r="Q621" s="241">
        <f>IFERROR(INDEX('قرائت کنتور'!A:AZ,MATCH(A621&amp;"-"&amp;"آب",'قرائت کنتور'!B:B,0),MATCH(G621,'قرائت کنتور'!$1:$1,0)),0)</f>
        <v>0</v>
      </c>
      <c r="R621" s="241">
        <f t="shared" si="103"/>
        <v>0</v>
      </c>
      <c r="S621" s="241" t="str">
        <f>IFERROR(INDEX('اطلاعات انشعابات شرکتها'!A:AB,MATCH(A621,'اطلاعات انشعابات شرکتها'!A:A,0),MATCH(S$1,'اطلاعات انشعابات شرکتها'!$1:$1,0)),"---")</f>
        <v>---</v>
      </c>
      <c r="T621" s="227" t="str">
        <f t="shared" si="104"/>
        <v>---</v>
      </c>
      <c r="U621" s="45"/>
      <c r="V621" s="155" t="str">
        <f>IFERROR(INDEX('تعرفه ها'!A:Z,MATCH("بهای هر متر مکعب آب مصرفی",'تعرفه ها'!$B:$B,0),MATCH(F621,'تعرفه ها'!$2:$2,0)),"---")</f>
        <v>---</v>
      </c>
      <c r="W621" s="50" t="str">
        <f t="shared" si="105"/>
        <v>---</v>
      </c>
      <c r="X621" s="50" t="str">
        <f>IFERROR(ROUND(R621*INDEX('تعرفه ها'!A:Z,MATCH("عوارض آب به ازاء هر متر مکعب",'تعرفه ها'!$B:$B,0),MATCH(F621,'تعرفه ها'!$2:$2,0)),0),"---")</f>
        <v>---</v>
      </c>
      <c r="Y621" s="50" t="str">
        <f>IFERROR(ROUND(T621*INDEX('تعرفه ها'!A:Z,MATCH("جریمه مازاد مصرف آب به ازاء هر متر مکعب",'تعرفه ها'!$B:$B,0),MATCH(F621,'تعرفه ها'!$2:$2,0)),0),"---")</f>
        <v>---</v>
      </c>
      <c r="Z621" s="50" t="str">
        <f>IFERROR(ROUND(((W621+X621+Y621)*INDEX('تعرفه ها'!A:Z,MATCH("هزینه نگهداری و تعمیرات شبکه آب",'تعرفه ها'!$B:$B,0),MATCH(F621,'تعرفه ها'!$2:$2,0))/100),0),"---")</f>
        <v>---</v>
      </c>
      <c r="AA621" s="50" t="str">
        <f>IFERROR(IF(INDEX('اطلاعات دوره'!A:Z,MATCH(G621,'اطلاعات دوره'!C:C,0),MATCH("آب",'اطلاعات دوره'!$1:$1,0))="دارد",ROUND((W621+X621+Y621)*INDEX('تعرفه ها'!A:Z,MATCH("پیک فصلی آب",'تعرفه ها'!$B:$B,0),MATCH(F621,'تعرفه ها'!$2:$2,0))/100,0),0),"---")</f>
        <v>---</v>
      </c>
      <c r="AB621" s="50" t="str">
        <f>IFERROR(ROUND(SUM(W621+X621+Y621+Z621+AA621)*INDEX('تعرفه ها'!A:Z,MATCH("مالیات آب",'تعرفه ها'!$B:$B,0),MATCH(F621,'تعرفه ها'!$2:$2,0))/100,0),"---")</f>
        <v>---</v>
      </c>
      <c r="AC621" s="50" t="str">
        <f t="shared" si="106"/>
        <v>---</v>
      </c>
      <c r="AD621" s="50" t="str">
        <f t="shared" si="99"/>
        <v>---</v>
      </c>
      <c r="AE621" s="50" t="str">
        <f t="shared" si="107"/>
        <v>---</v>
      </c>
      <c r="AF621" s="50" t="str">
        <f t="shared" si="108"/>
        <v>---</v>
      </c>
      <c r="AG621" s="153" t="str">
        <f t="shared" si="109"/>
        <v>---</v>
      </c>
      <c r="AI621" s="183" t="str">
        <f>IFERROR(IF(INDEX(پرداخت!A:AZ,MATCH(A621&amp;" - "&amp;"آب",پرداخت!$B:$B,0),MATCH(G621,پرداخت!$1:$1,0))="نشده","نشده","شده"),"---")</f>
        <v>---</v>
      </c>
      <c r="AL621" s="144"/>
      <c r="AM621" s="144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</row>
    <row r="622" spans="1:79" ht="34.9" hidden="1" customHeight="1">
      <c r="A622" s="170"/>
      <c r="B622" s="47">
        <f>IFERROR(INDEX('اطلاعات انشعابات شرکتها'!A:BB,MATCH(A622,'اطلاعات انشعابات شرکتها'!A:A,0),MATCH(B$1,'اطلاعات انشعابات شرکتها'!$1:$1,0)),0)</f>
        <v>0</v>
      </c>
      <c r="C622" s="48">
        <f>IFERROR(INDEX('اطلاعات انشعابات شرکتها'!A:BB,MATCH(A622,'اطلاعات انشعابات شرکتها'!A:A,0),MATCH(C$1,'اطلاعات انشعابات شرکتها'!$1:$1,0)),0)</f>
        <v>0</v>
      </c>
      <c r="D622" s="45"/>
      <c r="E622" s="171"/>
      <c r="F622" s="170"/>
      <c r="G622" s="47" t="str">
        <f t="shared" si="100"/>
        <v>/</v>
      </c>
      <c r="H622" s="47">
        <f>IFERROR(INDEX('اطلاعات دوره'!A:Z,MATCH(G622,'اطلاعات دوره'!C:C,0),MATCH(H$1,'اطلاعات دوره'!$1:$1,0)),0)</f>
        <v>0</v>
      </c>
      <c r="I622" s="47">
        <f>IFERROR(INDEX('اطلاعات دوره'!A:Z,MATCH(G622,'اطلاعات دوره'!C:C,0),MATCH(I$1,'اطلاعات دوره'!$1:$1,0)),0)</f>
        <v>0</v>
      </c>
      <c r="J622" s="48">
        <f>IFERROR(INDEX('اطلاعات دوره'!A:Z,MATCH(G622,'اطلاعات دوره'!C:C,0),MATCH(J$1,'اطلاعات دوره'!$1:$1,0)),0)</f>
        <v>0</v>
      </c>
      <c r="K622" s="46"/>
      <c r="L622" s="158" t="str">
        <f>IFERROR(INDEX('اطلاعات دوره'!A:Z,MATCH(G622,'اطلاعات دوره'!C:C,0)-1,MATCH("عنوان",'اطلاعات دوره'!$1:$1,0)),"---")</f>
        <v>---</v>
      </c>
      <c r="M622" s="47" t="str">
        <f t="shared" si="101"/>
        <v>----</v>
      </c>
      <c r="N622" s="48" t="str">
        <f t="shared" si="102"/>
        <v>-/</v>
      </c>
      <c r="O622" s="45"/>
      <c r="P622" s="240">
        <f>IFERROR(INDEX('قرائت کنتور'!A:AZ,MATCH(A622&amp;"-"&amp;"آب",'قرائت کنتور'!B:B,0),MATCH(L622,'قرائت کنتور'!$1:$1,0)),0)</f>
        <v>0</v>
      </c>
      <c r="Q622" s="241">
        <f>IFERROR(INDEX('قرائت کنتور'!A:AZ,MATCH(A622&amp;"-"&amp;"آب",'قرائت کنتور'!B:B,0),MATCH(G622,'قرائت کنتور'!$1:$1,0)),0)</f>
        <v>0</v>
      </c>
      <c r="R622" s="241">
        <f t="shared" si="103"/>
        <v>0</v>
      </c>
      <c r="S622" s="241" t="str">
        <f>IFERROR(INDEX('اطلاعات انشعابات شرکتها'!A:AB,MATCH(A622,'اطلاعات انشعابات شرکتها'!A:A,0),MATCH(S$1,'اطلاعات انشعابات شرکتها'!$1:$1,0)),"---")</f>
        <v>---</v>
      </c>
      <c r="T622" s="227" t="str">
        <f t="shared" si="104"/>
        <v>---</v>
      </c>
      <c r="U622" s="45"/>
      <c r="V622" s="155" t="str">
        <f>IFERROR(INDEX('تعرفه ها'!A:Z,MATCH("بهای هر متر مکعب آب مصرفی",'تعرفه ها'!$B:$B,0),MATCH(F622,'تعرفه ها'!$2:$2,0)),"---")</f>
        <v>---</v>
      </c>
      <c r="W622" s="50" t="str">
        <f t="shared" si="105"/>
        <v>---</v>
      </c>
      <c r="X622" s="50" t="str">
        <f>IFERROR(ROUND(R622*INDEX('تعرفه ها'!A:Z,MATCH("عوارض آب به ازاء هر متر مکعب",'تعرفه ها'!$B:$B,0),MATCH(F622,'تعرفه ها'!$2:$2,0)),0),"---")</f>
        <v>---</v>
      </c>
      <c r="Y622" s="50" t="str">
        <f>IFERROR(ROUND(T622*INDEX('تعرفه ها'!A:Z,MATCH("جریمه مازاد مصرف آب به ازاء هر متر مکعب",'تعرفه ها'!$B:$B,0),MATCH(F622,'تعرفه ها'!$2:$2,0)),0),"---")</f>
        <v>---</v>
      </c>
      <c r="Z622" s="50" t="str">
        <f>IFERROR(ROUND(((W622+X622+Y622)*INDEX('تعرفه ها'!A:Z,MATCH("هزینه نگهداری و تعمیرات شبکه آب",'تعرفه ها'!$B:$B,0),MATCH(F622,'تعرفه ها'!$2:$2,0))/100),0),"---")</f>
        <v>---</v>
      </c>
      <c r="AA622" s="50" t="str">
        <f>IFERROR(IF(INDEX('اطلاعات دوره'!A:Z,MATCH(G622,'اطلاعات دوره'!C:C,0),MATCH("آب",'اطلاعات دوره'!$1:$1,0))="دارد",ROUND((W622+X622+Y622)*INDEX('تعرفه ها'!A:Z,MATCH("پیک فصلی آب",'تعرفه ها'!$B:$B,0),MATCH(F622,'تعرفه ها'!$2:$2,0))/100,0),0),"---")</f>
        <v>---</v>
      </c>
      <c r="AB622" s="50" t="str">
        <f>IFERROR(ROUND(SUM(W622+X622+Y622+Z622+AA622)*INDEX('تعرفه ها'!A:Z,MATCH("مالیات آب",'تعرفه ها'!$B:$B,0),MATCH(F622,'تعرفه ها'!$2:$2,0))/100,0),"---")</f>
        <v>---</v>
      </c>
      <c r="AC622" s="50" t="str">
        <f t="shared" si="106"/>
        <v>---</v>
      </c>
      <c r="AD622" s="50" t="str">
        <f t="shared" si="99"/>
        <v>---</v>
      </c>
      <c r="AE622" s="50" t="str">
        <f t="shared" si="107"/>
        <v>---</v>
      </c>
      <c r="AF622" s="50" t="str">
        <f t="shared" si="108"/>
        <v>---</v>
      </c>
      <c r="AG622" s="153" t="str">
        <f t="shared" si="109"/>
        <v>---</v>
      </c>
      <c r="AI622" s="183" t="str">
        <f>IFERROR(IF(INDEX(پرداخت!A:AZ,MATCH(A622&amp;" - "&amp;"آب",پرداخت!$B:$B,0),MATCH(G622,پرداخت!$1:$1,0))="نشده","نشده","شده"),"---")</f>
        <v>---</v>
      </c>
      <c r="AL622" s="144"/>
      <c r="AM622" s="144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/>
      <c r="BC622" s="30"/>
      <c r="BD622" s="30"/>
      <c r="BE622" s="30"/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  <c r="BT622" s="30"/>
      <c r="BU622" s="30"/>
      <c r="BV622" s="30"/>
      <c r="BW622" s="30"/>
      <c r="BX622" s="30"/>
      <c r="BY622" s="30"/>
      <c r="BZ622" s="30"/>
      <c r="CA622" s="30"/>
    </row>
    <row r="623" spans="1:79" ht="34.9" hidden="1" customHeight="1">
      <c r="A623" s="170"/>
      <c r="B623" s="47">
        <f>IFERROR(INDEX('اطلاعات انشعابات شرکتها'!A:BB,MATCH(A623,'اطلاعات انشعابات شرکتها'!A:A,0),MATCH(B$1,'اطلاعات انشعابات شرکتها'!$1:$1,0)),0)</f>
        <v>0</v>
      </c>
      <c r="C623" s="48">
        <f>IFERROR(INDEX('اطلاعات انشعابات شرکتها'!A:BB,MATCH(A623,'اطلاعات انشعابات شرکتها'!A:A,0),MATCH(C$1,'اطلاعات انشعابات شرکتها'!$1:$1,0)),0)</f>
        <v>0</v>
      </c>
      <c r="D623" s="45"/>
      <c r="E623" s="171"/>
      <c r="F623" s="170"/>
      <c r="G623" s="47" t="str">
        <f t="shared" si="100"/>
        <v>/</v>
      </c>
      <c r="H623" s="47">
        <f>IFERROR(INDEX('اطلاعات دوره'!A:Z,MATCH(G623,'اطلاعات دوره'!C:C,0),MATCH(H$1,'اطلاعات دوره'!$1:$1,0)),0)</f>
        <v>0</v>
      </c>
      <c r="I623" s="47">
        <f>IFERROR(INDEX('اطلاعات دوره'!A:Z,MATCH(G623,'اطلاعات دوره'!C:C,0),MATCH(I$1,'اطلاعات دوره'!$1:$1,0)),0)</f>
        <v>0</v>
      </c>
      <c r="J623" s="48">
        <f>IFERROR(INDEX('اطلاعات دوره'!A:Z,MATCH(G623,'اطلاعات دوره'!C:C,0),MATCH(J$1,'اطلاعات دوره'!$1:$1,0)),0)</f>
        <v>0</v>
      </c>
      <c r="K623" s="46"/>
      <c r="L623" s="158" t="str">
        <f>IFERROR(INDEX('اطلاعات دوره'!A:Z,MATCH(G623,'اطلاعات دوره'!C:C,0)-1,MATCH("عنوان",'اطلاعات دوره'!$1:$1,0)),"---")</f>
        <v>---</v>
      </c>
      <c r="M623" s="47" t="str">
        <f t="shared" si="101"/>
        <v>----</v>
      </c>
      <c r="N623" s="48" t="str">
        <f t="shared" si="102"/>
        <v>-/</v>
      </c>
      <c r="O623" s="45"/>
      <c r="P623" s="240">
        <f>IFERROR(INDEX('قرائت کنتور'!A:AZ,MATCH(A623&amp;"-"&amp;"آب",'قرائت کنتور'!B:B,0),MATCH(L623,'قرائت کنتور'!$1:$1,0)),0)</f>
        <v>0</v>
      </c>
      <c r="Q623" s="241">
        <f>IFERROR(INDEX('قرائت کنتور'!A:AZ,MATCH(A623&amp;"-"&amp;"آب",'قرائت کنتور'!B:B,0),MATCH(G623,'قرائت کنتور'!$1:$1,0)),0)</f>
        <v>0</v>
      </c>
      <c r="R623" s="241">
        <f t="shared" si="103"/>
        <v>0</v>
      </c>
      <c r="S623" s="241" t="str">
        <f>IFERROR(INDEX('اطلاعات انشعابات شرکتها'!A:AB,MATCH(A623,'اطلاعات انشعابات شرکتها'!A:A,0),MATCH(S$1,'اطلاعات انشعابات شرکتها'!$1:$1,0)),"---")</f>
        <v>---</v>
      </c>
      <c r="T623" s="227" t="str">
        <f t="shared" si="104"/>
        <v>---</v>
      </c>
      <c r="U623" s="45"/>
      <c r="V623" s="155" t="str">
        <f>IFERROR(INDEX('تعرفه ها'!A:Z,MATCH("بهای هر متر مکعب آب مصرفی",'تعرفه ها'!$B:$B,0),MATCH(F623,'تعرفه ها'!$2:$2,0)),"---")</f>
        <v>---</v>
      </c>
      <c r="W623" s="50" t="str">
        <f t="shared" si="105"/>
        <v>---</v>
      </c>
      <c r="X623" s="50" t="str">
        <f>IFERROR(ROUND(R623*INDEX('تعرفه ها'!A:Z,MATCH("عوارض آب به ازاء هر متر مکعب",'تعرفه ها'!$B:$B,0),MATCH(F623,'تعرفه ها'!$2:$2,0)),0),"---")</f>
        <v>---</v>
      </c>
      <c r="Y623" s="50" t="str">
        <f>IFERROR(ROUND(T623*INDEX('تعرفه ها'!A:Z,MATCH("جریمه مازاد مصرف آب به ازاء هر متر مکعب",'تعرفه ها'!$B:$B,0),MATCH(F623,'تعرفه ها'!$2:$2,0)),0),"---")</f>
        <v>---</v>
      </c>
      <c r="Z623" s="50" t="str">
        <f>IFERROR(ROUND(((W623+X623+Y623)*INDEX('تعرفه ها'!A:Z,MATCH("هزینه نگهداری و تعمیرات شبکه آب",'تعرفه ها'!$B:$B,0),MATCH(F623,'تعرفه ها'!$2:$2,0))/100),0),"---")</f>
        <v>---</v>
      </c>
      <c r="AA623" s="50" t="str">
        <f>IFERROR(IF(INDEX('اطلاعات دوره'!A:Z,MATCH(G623,'اطلاعات دوره'!C:C,0),MATCH("آب",'اطلاعات دوره'!$1:$1,0))="دارد",ROUND((W623+X623+Y623)*INDEX('تعرفه ها'!A:Z,MATCH("پیک فصلی آب",'تعرفه ها'!$B:$B,0),MATCH(F623,'تعرفه ها'!$2:$2,0))/100,0),0),"---")</f>
        <v>---</v>
      </c>
      <c r="AB623" s="50" t="str">
        <f>IFERROR(ROUND(SUM(W623+X623+Y623+Z623+AA623)*INDEX('تعرفه ها'!A:Z,MATCH("مالیات آب",'تعرفه ها'!$B:$B,0),MATCH(F623,'تعرفه ها'!$2:$2,0))/100,0),"---")</f>
        <v>---</v>
      </c>
      <c r="AC623" s="50" t="str">
        <f t="shared" si="106"/>
        <v>---</v>
      </c>
      <c r="AD623" s="50" t="str">
        <f t="shared" si="99"/>
        <v>---</v>
      </c>
      <c r="AE623" s="50" t="str">
        <f t="shared" si="107"/>
        <v>---</v>
      </c>
      <c r="AF623" s="50" t="str">
        <f t="shared" si="108"/>
        <v>---</v>
      </c>
      <c r="AG623" s="153" t="str">
        <f t="shared" si="109"/>
        <v>---</v>
      </c>
      <c r="AI623" s="183" t="str">
        <f>IFERROR(IF(INDEX(پرداخت!A:AZ,MATCH(A623&amp;" - "&amp;"آب",پرداخت!$B:$B,0),MATCH(G623,پرداخت!$1:$1,0))="نشده","نشده","شده"),"---")</f>
        <v>---</v>
      </c>
      <c r="AL623" s="144"/>
      <c r="AM623" s="144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/>
      <c r="BC623" s="30"/>
      <c r="BD623" s="30"/>
      <c r="BE623" s="30"/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  <c r="BT623" s="30"/>
      <c r="BU623" s="30"/>
      <c r="BV623" s="30"/>
      <c r="BW623" s="30"/>
      <c r="BX623" s="30"/>
      <c r="BY623" s="30"/>
      <c r="BZ623" s="30"/>
      <c r="CA623" s="30"/>
    </row>
    <row r="624" spans="1:79" ht="34.9" hidden="1" customHeight="1">
      <c r="A624" s="170"/>
      <c r="B624" s="47">
        <f>IFERROR(INDEX('اطلاعات انشعابات شرکتها'!A:BB,MATCH(A624,'اطلاعات انشعابات شرکتها'!A:A,0),MATCH(B$1,'اطلاعات انشعابات شرکتها'!$1:$1,0)),0)</f>
        <v>0</v>
      </c>
      <c r="C624" s="48">
        <f>IFERROR(INDEX('اطلاعات انشعابات شرکتها'!A:BB,MATCH(A624,'اطلاعات انشعابات شرکتها'!A:A,0),MATCH(C$1,'اطلاعات انشعابات شرکتها'!$1:$1,0)),0)</f>
        <v>0</v>
      </c>
      <c r="D624" s="45"/>
      <c r="E624" s="171"/>
      <c r="F624" s="170"/>
      <c r="G624" s="47" t="str">
        <f t="shared" si="100"/>
        <v>/</v>
      </c>
      <c r="H624" s="47">
        <f>IFERROR(INDEX('اطلاعات دوره'!A:Z,MATCH(G624,'اطلاعات دوره'!C:C,0),MATCH(H$1,'اطلاعات دوره'!$1:$1,0)),0)</f>
        <v>0</v>
      </c>
      <c r="I624" s="47">
        <f>IFERROR(INDEX('اطلاعات دوره'!A:Z,MATCH(G624,'اطلاعات دوره'!C:C,0),MATCH(I$1,'اطلاعات دوره'!$1:$1,0)),0)</f>
        <v>0</v>
      </c>
      <c r="J624" s="48">
        <f>IFERROR(INDEX('اطلاعات دوره'!A:Z,MATCH(G624,'اطلاعات دوره'!C:C,0),MATCH(J$1,'اطلاعات دوره'!$1:$1,0)),0)</f>
        <v>0</v>
      </c>
      <c r="K624" s="46"/>
      <c r="L624" s="158" t="str">
        <f>IFERROR(INDEX('اطلاعات دوره'!A:Z,MATCH(G624,'اطلاعات دوره'!C:C,0)-1,MATCH("عنوان",'اطلاعات دوره'!$1:$1,0)),"---")</f>
        <v>---</v>
      </c>
      <c r="M624" s="47" t="str">
        <f t="shared" si="101"/>
        <v>----</v>
      </c>
      <c r="N624" s="48" t="str">
        <f t="shared" si="102"/>
        <v>-/</v>
      </c>
      <c r="O624" s="45"/>
      <c r="P624" s="240">
        <f>IFERROR(INDEX('قرائت کنتور'!A:AZ,MATCH(A624&amp;"-"&amp;"آب",'قرائت کنتور'!B:B,0),MATCH(L624,'قرائت کنتور'!$1:$1,0)),0)</f>
        <v>0</v>
      </c>
      <c r="Q624" s="241">
        <f>IFERROR(INDEX('قرائت کنتور'!A:AZ,MATCH(A624&amp;"-"&amp;"آب",'قرائت کنتور'!B:B,0),MATCH(G624,'قرائت کنتور'!$1:$1,0)),0)</f>
        <v>0</v>
      </c>
      <c r="R624" s="241">
        <f t="shared" si="103"/>
        <v>0</v>
      </c>
      <c r="S624" s="241" t="str">
        <f>IFERROR(INDEX('اطلاعات انشعابات شرکتها'!A:AB,MATCH(A624,'اطلاعات انشعابات شرکتها'!A:A,0),MATCH(S$1,'اطلاعات انشعابات شرکتها'!$1:$1,0)),"---")</f>
        <v>---</v>
      </c>
      <c r="T624" s="227" t="str">
        <f t="shared" si="104"/>
        <v>---</v>
      </c>
      <c r="U624" s="45"/>
      <c r="V624" s="155" t="str">
        <f>IFERROR(INDEX('تعرفه ها'!A:Z,MATCH("بهای هر متر مکعب آب مصرفی",'تعرفه ها'!$B:$B,0),MATCH(F624,'تعرفه ها'!$2:$2,0)),"---")</f>
        <v>---</v>
      </c>
      <c r="W624" s="50" t="str">
        <f t="shared" si="105"/>
        <v>---</v>
      </c>
      <c r="X624" s="50" t="str">
        <f>IFERROR(ROUND(R624*INDEX('تعرفه ها'!A:Z,MATCH("عوارض آب به ازاء هر متر مکعب",'تعرفه ها'!$B:$B,0),MATCH(F624,'تعرفه ها'!$2:$2,0)),0),"---")</f>
        <v>---</v>
      </c>
      <c r="Y624" s="50" t="str">
        <f>IFERROR(ROUND(T624*INDEX('تعرفه ها'!A:Z,MATCH("جریمه مازاد مصرف آب به ازاء هر متر مکعب",'تعرفه ها'!$B:$B,0),MATCH(F624,'تعرفه ها'!$2:$2,0)),0),"---")</f>
        <v>---</v>
      </c>
      <c r="Z624" s="50" t="str">
        <f>IFERROR(ROUND(((W624+X624+Y624)*INDEX('تعرفه ها'!A:Z,MATCH("هزینه نگهداری و تعمیرات شبکه آب",'تعرفه ها'!$B:$B,0),MATCH(F624,'تعرفه ها'!$2:$2,0))/100),0),"---")</f>
        <v>---</v>
      </c>
      <c r="AA624" s="50" t="str">
        <f>IFERROR(IF(INDEX('اطلاعات دوره'!A:Z,MATCH(G624,'اطلاعات دوره'!C:C,0),MATCH("آب",'اطلاعات دوره'!$1:$1,0))="دارد",ROUND((W624+X624+Y624)*INDEX('تعرفه ها'!A:Z,MATCH("پیک فصلی آب",'تعرفه ها'!$B:$B,0),MATCH(F624,'تعرفه ها'!$2:$2,0))/100,0),0),"---")</f>
        <v>---</v>
      </c>
      <c r="AB624" s="50" t="str">
        <f>IFERROR(ROUND(SUM(W624+X624+Y624+Z624+AA624)*INDEX('تعرفه ها'!A:Z,MATCH("مالیات آب",'تعرفه ها'!$B:$B,0),MATCH(F624,'تعرفه ها'!$2:$2,0))/100,0),"---")</f>
        <v>---</v>
      </c>
      <c r="AC624" s="50" t="str">
        <f t="shared" si="106"/>
        <v>---</v>
      </c>
      <c r="AD624" s="50" t="str">
        <f t="shared" si="99"/>
        <v>---</v>
      </c>
      <c r="AE624" s="50" t="str">
        <f t="shared" si="107"/>
        <v>---</v>
      </c>
      <c r="AF624" s="50" t="str">
        <f t="shared" si="108"/>
        <v>---</v>
      </c>
      <c r="AG624" s="153" t="str">
        <f t="shared" si="109"/>
        <v>---</v>
      </c>
      <c r="AI624" s="183" t="str">
        <f>IFERROR(IF(INDEX(پرداخت!A:AZ,MATCH(A624&amp;" - "&amp;"آب",پرداخت!$B:$B,0),MATCH(G624,پرداخت!$1:$1,0))="نشده","نشده","شده"),"---")</f>
        <v>---</v>
      </c>
      <c r="AL624" s="144"/>
      <c r="AM624" s="144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/>
      <c r="BC624" s="30"/>
      <c r="BD624" s="30"/>
      <c r="BE624" s="30"/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  <c r="BT624" s="30"/>
      <c r="BU624" s="30"/>
      <c r="BV624" s="30"/>
      <c r="BW624" s="30"/>
      <c r="BX624" s="30"/>
      <c r="BY624" s="30"/>
      <c r="BZ624" s="30"/>
      <c r="CA624" s="30"/>
    </row>
    <row r="625" spans="1:79" ht="34.9" hidden="1" customHeight="1">
      <c r="A625" s="170"/>
      <c r="B625" s="47">
        <f>IFERROR(INDEX('اطلاعات انشعابات شرکتها'!A:BB,MATCH(A625,'اطلاعات انشعابات شرکتها'!A:A,0),MATCH(B$1,'اطلاعات انشعابات شرکتها'!$1:$1,0)),0)</f>
        <v>0</v>
      </c>
      <c r="C625" s="48">
        <f>IFERROR(INDEX('اطلاعات انشعابات شرکتها'!A:BB,MATCH(A625,'اطلاعات انشعابات شرکتها'!A:A,0),MATCH(C$1,'اطلاعات انشعابات شرکتها'!$1:$1,0)),0)</f>
        <v>0</v>
      </c>
      <c r="D625" s="45"/>
      <c r="E625" s="171"/>
      <c r="F625" s="170"/>
      <c r="G625" s="47" t="str">
        <f t="shared" si="100"/>
        <v>/</v>
      </c>
      <c r="H625" s="47">
        <f>IFERROR(INDEX('اطلاعات دوره'!A:Z,MATCH(G625,'اطلاعات دوره'!C:C,0),MATCH(H$1,'اطلاعات دوره'!$1:$1,0)),0)</f>
        <v>0</v>
      </c>
      <c r="I625" s="47">
        <f>IFERROR(INDEX('اطلاعات دوره'!A:Z,MATCH(G625,'اطلاعات دوره'!C:C,0),MATCH(I$1,'اطلاعات دوره'!$1:$1,0)),0)</f>
        <v>0</v>
      </c>
      <c r="J625" s="48">
        <f>IFERROR(INDEX('اطلاعات دوره'!A:Z,MATCH(G625,'اطلاعات دوره'!C:C,0),MATCH(J$1,'اطلاعات دوره'!$1:$1,0)),0)</f>
        <v>0</v>
      </c>
      <c r="K625" s="46"/>
      <c r="L625" s="158" t="str">
        <f>IFERROR(INDEX('اطلاعات دوره'!A:Z,MATCH(G625,'اطلاعات دوره'!C:C,0)-1,MATCH("عنوان",'اطلاعات دوره'!$1:$1,0)),"---")</f>
        <v>---</v>
      </c>
      <c r="M625" s="47" t="str">
        <f t="shared" si="101"/>
        <v>----</v>
      </c>
      <c r="N625" s="48" t="str">
        <f t="shared" si="102"/>
        <v>-/</v>
      </c>
      <c r="O625" s="45"/>
      <c r="P625" s="240">
        <f>IFERROR(INDEX('قرائت کنتور'!A:AZ,MATCH(A625&amp;"-"&amp;"آب",'قرائت کنتور'!B:B,0),MATCH(L625,'قرائت کنتور'!$1:$1,0)),0)</f>
        <v>0</v>
      </c>
      <c r="Q625" s="241">
        <f>IFERROR(INDEX('قرائت کنتور'!A:AZ,MATCH(A625&amp;"-"&amp;"آب",'قرائت کنتور'!B:B,0),MATCH(G625,'قرائت کنتور'!$1:$1,0)),0)</f>
        <v>0</v>
      </c>
      <c r="R625" s="241">
        <f t="shared" si="103"/>
        <v>0</v>
      </c>
      <c r="S625" s="241" t="str">
        <f>IFERROR(INDEX('اطلاعات انشعابات شرکتها'!A:AB,MATCH(A625,'اطلاعات انشعابات شرکتها'!A:A,0),MATCH(S$1,'اطلاعات انشعابات شرکتها'!$1:$1,0)),"---")</f>
        <v>---</v>
      </c>
      <c r="T625" s="227" t="str">
        <f t="shared" si="104"/>
        <v>---</v>
      </c>
      <c r="U625" s="45"/>
      <c r="V625" s="155" t="str">
        <f>IFERROR(INDEX('تعرفه ها'!A:Z,MATCH("بهای هر متر مکعب آب مصرفی",'تعرفه ها'!$B:$B,0),MATCH(F625,'تعرفه ها'!$2:$2,0)),"---")</f>
        <v>---</v>
      </c>
      <c r="W625" s="50" t="str">
        <f t="shared" si="105"/>
        <v>---</v>
      </c>
      <c r="X625" s="50" t="str">
        <f>IFERROR(ROUND(R625*INDEX('تعرفه ها'!A:Z,MATCH("عوارض آب به ازاء هر متر مکعب",'تعرفه ها'!$B:$B,0),MATCH(F625,'تعرفه ها'!$2:$2,0)),0),"---")</f>
        <v>---</v>
      </c>
      <c r="Y625" s="50" t="str">
        <f>IFERROR(ROUND(T625*INDEX('تعرفه ها'!A:Z,MATCH("جریمه مازاد مصرف آب به ازاء هر متر مکعب",'تعرفه ها'!$B:$B,0),MATCH(F625,'تعرفه ها'!$2:$2,0)),0),"---")</f>
        <v>---</v>
      </c>
      <c r="Z625" s="50" t="str">
        <f>IFERROR(ROUND(((W625+X625+Y625)*INDEX('تعرفه ها'!A:Z,MATCH("هزینه نگهداری و تعمیرات شبکه آب",'تعرفه ها'!$B:$B,0),MATCH(F625,'تعرفه ها'!$2:$2,0))/100),0),"---")</f>
        <v>---</v>
      </c>
      <c r="AA625" s="50" t="str">
        <f>IFERROR(IF(INDEX('اطلاعات دوره'!A:Z,MATCH(G625,'اطلاعات دوره'!C:C,0),MATCH("آب",'اطلاعات دوره'!$1:$1,0))="دارد",ROUND((W625+X625+Y625)*INDEX('تعرفه ها'!A:Z,MATCH("پیک فصلی آب",'تعرفه ها'!$B:$B,0),MATCH(F625,'تعرفه ها'!$2:$2,0))/100,0),0),"---")</f>
        <v>---</v>
      </c>
      <c r="AB625" s="50" t="str">
        <f>IFERROR(ROUND(SUM(W625+X625+Y625+Z625+AA625)*INDEX('تعرفه ها'!A:Z,MATCH("مالیات آب",'تعرفه ها'!$B:$B,0),MATCH(F625,'تعرفه ها'!$2:$2,0))/100,0),"---")</f>
        <v>---</v>
      </c>
      <c r="AC625" s="50" t="str">
        <f t="shared" si="106"/>
        <v>---</v>
      </c>
      <c r="AD625" s="50" t="str">
        <f t="shared" si="99"/>
        <v>---</v>
      </c>
      <c r="AE625" s="50" t="str">
        <f t="shared" si="107"/>
        <v>---</v>
      </c>
      <c r="AF625" s="50" t="str">
        <f t="shared" si="108"/>
        <v>---</v>
      </c>
      <c r="AG625" s="153" t="str">
        <f t="shared" si="109"/>
        <v>---</v>
      </c>
      <c r="AI625" s="183" t="str">
        <f>IFERROR(IF(INDEX(پرداخت!A:AZ,MATCH(A625&amp;" - "&amp;"آب",پرداخت!$B:$B,0),MATCH(G625,پرداخت!$1:$1,0))="نشده","نشده","شده"),"---")</f>
        <v>---</v>
      </c>
      <c r="AL625" s="144"/>
      <c r="AM625" s="144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/>
      <c r="BC625" s="30"/>
      <c r="BD625" s="30"/>
      <c r="BE625" s="30"/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  <c r="BT625" s="30"/>
      <c r="BU625" s="30"/>
      <c r="BV625" s="30"/>
      <c r="BW625" s="30"/>
      <c r="BX625" s="30"/>
      <c r="BY625" s="30"/>
      <c r="BZ625" s="30"/>
      <c r="CA625" s="30"/>
    </row>
    <row r="626" spans="1:79" ht="34.9" hidden="1" customHeight="1">
      <c r="A626" s="170"/>
      <c r="B626" s="47">
        <f>IFERROR(INDEX('اطلاعات انشعابات شرکتها'!A:BB,MATCH(A626,'اطلاعات انشعابات شرکتها'!A:A,0),MATCH(B$1,'اطلاعات انشعابات شرکتها'!$1:$1,0)),0)</f>
        <v>0</v>
      </c>
      <c r="C626" s="48">
        <f>IFERROR(INDEX('اطلاعات انشعابات شرکتها'!A:BB,MATCH(A626,'اطلاعات انشعابات شرکتها'!A:A,0),MATCH(C$1,'اطلاعات انشعابات شرکتها'!$1:$1,0)),0)</f>
        <v>0</v>
      </c>
      <c r="D626" s="45"/>
      <c r="E626" s="171"/>
      <c r="F626" s="170"/>
      <c r="G626" s="47" t="str">
        <f t="shared" si="100"/>
        <v>/</v>
      </c>
      <c r="H626" s="47">
        <f>IFERROR(INDEX('اطلاعات دوره'!A:Z,MATCH(G626,'اطلاعات دوره'!C:C,0),MATCH(H$1,'اطلاعات دوره'!$1:$1,0)),0)</f>
        <v>0</v>
      </c>
      <c r="I626" s="47">
        <f>IFERROR(INDEX('اطلاعات دوره'!A:Z,MATCH(G626,'اطلاعات دوره'!C:C,0),MATCH(I$1,'اطلاعات دوره'!$1:$1,0)),0)</f>
        <v>0</v>
      </c>
      <c r="J626" s="48">
        <f>IFERROR(INDEX('اطلاعات دوره'!A:Z,MATCH(G626,'اطلاعات دوره'!C:C,0),MATCH(J$1,'اطلاعات دوره'!$1:$1,0)),0)</f>
        <v>0</v>
      </c>
      <c r="K626" s="46"/>
      <c r="L626" s="158" t="str">
        <f>IFERROR(INDEX('اطلاعات دوره'!A:Z,MATCH(G626,'اطلاعات دوره'!C:C,0)-1,MATCH("عنوان",'اطلاعات دوره'!$1:$1,0)),"---")</f>
        <v>---</v>
      </c>
      <c r="M626" s="47" t="str">
        <f t="shared" si="101"/>
        <v>----</v>
      </c>
      <c r="N626" s="48" t="str">
        <f t="shared" si="102"/>
        <v>-/</v>
      </c>
      <c r="O626" s="45"/>
      <c r="P626" s="240">
        <f>IFERROR(INDEX('قرائت کنتور'!A:AZ,MATCH(A626&amp;"-"&amp;"آب",'قرائت کنتور'!B:B,0),MATCH(L626,'قرائت کنتور'!$1:$1,0)),0)</f>
        <v>0</v>
      </c>
      <c r="Q626" s="241">
        <f>IFERROR(INDEX('قرائت کنتور'!A:AZ,MATCH(A626&amp;"-"&amp;"آب",'قرائت کنتور'!B:B,0),MATCH(G626,'قرائت کنتور'!$1:$1,0)),0)</f>
        <v>0</v>
      </c>
      <c r="R626" s="241">
        <f t="shared" si="103"/>
        <v>0</v>
      </c>
      <c r="S626" s="241" t="str">
        <f>IFERROR(INDEX('اطلاعات انشعابات شرکتها'!A:AB,MATCH(A626,'اطلاعات انشعابات شرکتها'!A:A,0),MATCH(S$1,'اطلاعات انشعابات شرکتها'!$1:$1,0)),"---")</f>
        <v>---</v>
      </c>
      <c r="T626" s="227" t="str">
        <f t="shared" si="104"/>
        <v>---</v>
      </c>
      <c r="U626" s="45"/>
      <c r="V626" s="155" t="str">
        <f>IFERROR(INDEX('تعرفه ها'!A:Z,MATCH("بهای هر متر مکعب آب مصرفی",'تعرفه ها'!$B:$B,0),MATCH(F626,'تعرفه ها'!$2:$2,0)),"---")</f>
        <v>---</v>
      </c>
      <c r="W626" s="50" t="str">
        <f t="shared" si="105"/>
        <v>---</v>
      </c>
      <c r="X626" s="50" t="str">
        <f>IFERROR(ROUND(R626*INDEX('تعرفه ها'!A:Z,MATCH("عوارض آب به ازاء هر متر مکعب",'تعرفه ها'!$B:$B,0),MATCH(F626,'تعرفه ها'!$2:$2,0)),0),"---")</f>
        <v>---</v>
      </c>
      <c r="Y626" s="50" t="str">
        <f>IFERROR(ROUND(T626*INDEX('تعرفه ها'!A:Z,MATCH("جریمه مازاد مصرف آب به ازاء هر متر مکعب",'تعرفه ها'!$B:$B,0),MATCH(F626,'تعرفه ها'!$2:$2,0)),0),"---")</f>
        <v>---</v>
      </c>
      <c r="Z626" s="50" t="str">
        <f>IFERROR(ROUND(((W626+X626+Y626)*INDEX('تعرفه ها'!A:Z,MATCH("هزینه نگهداری و تعمیرات شبکه آب",'تعرفه ها'!$B:$B,0),MATCH(F626,'تعرفه ها'!$2:$2,0))/100),0),"---")</f>
        <v>---</v>
      </c>
      <c r="AA626" s="50" t="str">
        <f>IFERROR(IF(INDEX('اطلاعات دوره'!A:Z,MATCH(G626,'اطلاعات دوره'!C:C,0),MATCH("آب",'اطلاعات دوره'!$1:$1,0))="دارد",ROUND((W626+X626+Y626)*INDEX('تعرفه ها'!A:Z,MATCH("پیک فصلی آب",'تعرفه ها'!$B:$B,0),MATCH(F626,'تعرفه ها'!$2:$2,0))/100,0),0),"---")</f>
        <v>---</v>
      </c>
      <c r="AB626" s="50" t="str">
        <f>IFERROR(ROUND(SUM(W626+X626+Y626+Z626+AA626)*INDEX('تعرفه ها'!A:Z,MATCH("مالیات آب",'تعرفه ها'!$B:$B,0),MATCH(F626,'تعرفه ها'!$2:$2,0))/100,0),"---")</f>
        <v>---</v>
      </c>
      <c r="AC626" s="50" t="str">
        <f t="shared" si="106"/>
        <v>---</v>
      </c>
      <c r="AD626" s="50" t="str">
        <f t="shared" si="99"/>
        <v>---</v>
      </c>
      <c r="AE626" s="50" t="str">
        <f t="shared" si="107"/>
        <v>---</v>
      </c>
      <c r="AF626" s="50" t="str">
        <f t="shared" si="108"/>
        <v>---</v>
      </c>
      <c r="AG626" s="153" t="str">
        <f t="shared" si="109"/>
        <v>---</v>
      </c>
      <c r="AI626" s="183" t="str">
        <f>IFERROR(IF(INDEX(پرداخت!A:AZ,MATCH(A626&amp;" - "&amp;"آب",پرداخت!$B:$B,0),MATCH(G626,پرداخت!$1:$1,0))="نشده","نشده","شده"),"---")</f>
        <v>---</v>
      </c>
      <c r="AL626" s="144"/>
      <c r="AM626" s="144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/>
      <c r="BC626" s="30"/>
      <c r="BD626" s="30"/>
      <c r="BE626" s="30"/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  <c r="BT626" s="30"/>
      <c r="BU626" s="30"/>
      <c r="BV626" s="30"/>
      <c r="BW626" s="30"/>
      <c r="BX626" s="30"/>
      <c r="BY626" s="30"/>
      <c r="BZ626" s="30"/>
      <c r="CA626" s="30"/>
    </row>
    <row r="627" spans="1:79" ht="34.9" hidden="1" customHeight="1">
      <c r="A627" s="170"/>
      <c r="B627" s="47">
        <f>IFERROR(INDEX('اطلاعات انشعابات شرکتها'!A:BB,MATCH(A627,'اطلاعات انشعابات شرکتها'!A:A,0),MATCH(B$1,'اطلاعات انشعابات شرکتها'!$1:$1,0)),0)</f>
        <v>0</v>
      </c>
      <c r="C627" s="48">
        <f>IFERROR(INDEX('اطلاعات انشعابات شرکتها'!A:BB,MATCH(A627,'اطلاعات انشعابات شرکتها'!A:A,0),MATCH(C$1,'اطلاعات انشعابات شرکتها'!$1:$1,0)),0)</f>
        <v>0</v>
      </c>
      <c r="D627" s="45"/>
      <c r="E627" s="171"/>
      <c r="F627" s="170"/>
      <c r="G627" s="47" t="str">
        <f t="shared" si="100"/>
        <v>/</v>
      </c>
      <c r="H627" s="47">
        <f>IFERROR(INDEX('اطلاعات دوره'!A:Z,MATCH(G627,'اطلاعات دوره'!C:C,0),MATCH(H$1,'اطلاعات دوره'!$1:$1,0)),0)</f>
        <v>0</v>
      </c>
      <c r="I627" s="47">
        <f>IFERROR(INDEX('اطلاعات دوره'!A:Z,MATCH(G627,'اطلاعات دوره'!C:C,0),MATCH(I$1,'اطلاعات دوره'!$1:$1,0)),0)</f>
        <v>0</v>
      </c>
      <c r="J627" s="48">
        <f>IFERROR(INDEX('اطلاعات دوره'!A:Z,MATCH(G627,'اطلاعات دوره'!C:C,0),MATCH(J$1,'اطلاعات دوره'!$1:$1,0)),0)</f>
        <v>0</v>
      </c>
      <c r="K627" s="46"/>
      <c r="L627" s="158" t="str">
        <f>IFERROR(INDEX('اطلاعات دوره'!A:Z,MATCH(G627,'اطلاعات دوره'!C:C,0)-1,MATCH("عنوان",'اطلاعات دوره'!$1:$1,0)),"---")</f>
        <v>---</v>
      </c>
      <c r="M627" s="47" t="str">
        <f t="shared" si="101"/>
        <v>----</v>
      </c>
      <c r="N627" s="48" t="str">
        <f t="shared" si="102"/>
        <v>-/</v>
      </c>
      <c r="O627" s="45"/>
      <c r="P627" s="240">
        <f>IFERROR(INDEX('قرائت کنتور'!A:AZ,MATCH(A627&amp;"-"&amp;"آب",'قرائت کنتور'!B:B,0),MATCH(L627,'قرائت کنتور'!$1:$1,0)),0)</f>
        <v>0</v>
      </c>
      <c r="Q627" s="241">
        <f>IFERROR(INDEX('قرائت کنتور'!A:AZ,MATCH(A627&amp;"-"&amp;"آب",'قرائت کنتور'!B:B,0),MATCH(G627,'قرائت کنتور'!$1:$1,0)),0)</f>
        <v>0</v>
      </c>
      <c r="R627" s="241">
        <f t="shared" si="103"/>
        <v>0</v>
      </c>
      <c r="S627" s="241" t="str">
        <f>IFERROR(INDEX('اطلاعات انشعابات شرکتها'!A:AB,MATCH(A627,'اطلاعات انشعابات شرکتها'!A:A,0),MATCH(S$1,'اطلاعات انشعابات شرکتها'!$1:$1,0)),"---")</f>
        <v>---</v>
      </c>
      <c r="T627" s="227" t="str">
        <f t="shared" si="104"/>
        <v>---</v>
      </c>
      <c r="U627" s="45"/>
      <c r="V627" s="155" t="str">
        <f>IFERROR(INDEX('تعرفه ها'!A:Z,MATCH("بهای هر متر مکعب آب مصرفی",'تعرفه ها'!$B:$B,0),MATCH(F627,'تعرفه ها'!$2:$2,0)),"---")</f>
        <v>---</v>
      </c>
      <c r="W627" s="50" t="str">
        <f t="shared" si="105"/>
        <v>---</v>
      </c>
      <c r="X627" s="50" t="str">
        <f>IFERROR(ROUND(R627*INDEX('تعرفه ها'!A:Z,MATCH("عوارض آب به ازاء هر متر مکعب",'تعرفه ها'!$B:$B,0),MATCH(F627,'تعرفه ها'!$2:$2,0)),0),"---")</f>
        <v>---</v>
      </c>
      <c r="Y627" s="50" t="str">
        <f>IFERROR(ROUND(T627*INDEX('تعرفه ها'!A:Z,MATCH("جریمه مازاد مصرف آب به ازاء هر متر مکعب",'تعرفه ها'!$B:$B,0),MATCH(F627,'تعرفه ها'!$2:$2,0)),0),"---")</f>
        <v>---</v>
      </c>
      <c r="Z627" s="50" t="str">
        <f>IFERROR(ROUND(((W627+X627+Y627)*INDEX('تعرفه ها'!A:Z,MATCH("هزینه نگهداری و تعمیرات شبکه آب",'تعرفه ها'!$B:$B,0),MATCH(F627,'تعرفه ها'!$2:$2,0))/100),0),"---")</f>
        <v>---</v>
      </c>
      <c r="AA627" s="50" t="str">
        <f>IFERROR(IF(INDEX('اطلاعات دوره'!A:Z,MATCH(G627,'اطلاعات دوره'!C:C,0),MATCH("آب",'اطلاعات دوره'!$1:$1,0))="دارد",ROUND((W627+X627+Y627)*INDEX('تعرفه ها'!A:Z,MATCH("پیک فصلی آب",'تعرفه ها'!$B:$B,0),MATCH(F627,'تعرفه ها'!$2:$2,0))/100,0),0),"---")</f>
        <v>---</v>
      </c>
      <c r="AB627" s="50" t="str">
        <f>IFERROR(ROUND(SUM(W627+X627+Y627+Z627+AA627)*INDEX('تعرفه ها'!A:Z,MATCH("مالیات آب",'تعرفه ها'!$B:$B,0),MATCH(F627,'تعرفه ها'!$2:$2,0))/100,0),"---")</f>
        <v>---</v>
      </c>
      <c r="AC627" s="50" t="str">
        <f t="shared" si="106"/>
        <v>---</v>
      </c>
      <c r="AD627" s="50" t="str">
        <f t="shared" si="99"/>
        <v>---</v>
      </c>
      <c r="AE627" s="50" t="str">
        <f t="shared" si="107"/>
        <v>---</v>
      </c>
      <c r="AF627" s="50" t="str">
        <f t="shared" si="108"/>
        <v>---</v>
      </c>
      <c r="AG627" s="153" t="str">
        <f t="shared" si="109"/>
        <v>---</v>
      </c>
      <c r="AI627" s="183" t="str">
        <f>IFERROR(IF(INDEX(پرداخت!A:AZ,MATCH(A627&amp;" - "&amp;"آب",پرداخت!$B:$B,0),MATCH(G627,پرداخت!$1:$1,0))="نشده","نشده","شده"),"---")</f>
        <v>---</v>
      </c>
      <c r="AL627" s="144"/>
      <c r="AM627" s="144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/>
      <c r="BC627" s="30"/>
      <c r="BD627" s="30"/>
      <c r="BE627" s="30"/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  <c r="BT627" s="30"/>
      <c r="BU627" s="30"/>
      <c r="BV627" s="30"/>
      <c r="BW627" s="30"/>
      <c r="BX627" s="30"/>
      <c r="BY627" s="30"/>
      <c r="BZ627" s="30"/>
      <c r="CA627" s="30"/>
    </row>
    <row r="628" spans="1:79" ht="34.9" hidden="1" customHeight="1">
      <c r="A628" s="170"/>
      <c r="B628" s="47">
        <f>IFERROR(INDEX('اطلاعات انشعابات شرکتها'!A:BB,MATCH(A628,'اطلاعات انشعابات شرکتها'!A:A,0),MATCH(B$1,'اطلاعات انشعابات شرکتها'!$1:$1,0)),0)</f>
        <v>0</v>
      </c>
      <c r="C628" s="48">
        <f>IFERROR(INDEX('اطلاعات انشعابات شرکتها'!A:BB,MATCH(A628,'اطلاعات انشعابات شرکتها'!A:A,0),MATCH(C$1,'اطلاعات انشعابات شرکتها'!$1:$1,0)),0)</f>
        <v>0</v>
      </c>
      <c r="D628" s="45"/>
      <c r="E628" s="171"/>
      <c r="F628" s="170"/>
      <c r="G628" s="47" t="str">
        <f t="shared" si="100"/>
        <v>/</v>
      </c>
      <c r="H628" s="47">
        <f>IFERROR(INDEX('اطلاعات دوره'!A:Z,MATCH(G628,'اطلاعات دوره'!C:C,0),MATCH(H$1,'اطلاعات دوره'!$1:$1,0)),0)</f>
        <v>0</v>
      </c>
      <c r="I628" s="47">
        <f>IFERROR(INDEX('اطلاعات دوره'!A:Z,MATCH(G628,'اطلاعات دوره'!C:C,0),MATCH(I$1,'اطلاعات دوره'!$1:$1,0)),0)</f>
        <v>0</v>
      </c>
      <c r="J628" s="48">
        <f>IFERROR(INDEX('اطلاعات دوره'!A:Z,MATCH(G628,'اطلاعات دوره'!C:C,0),MATCH(J$1,'اطلاعات دوره'!$1:$1,0)),0)</f>
        <v>0</v>
      </c>
      <c r="K628" s="46"/>
      <c r="L628" s="158" t="str">
        <f>IFERROR(INDEX('اطلاعات دوره'!A:Z,MATCH(G628,'اطلاعات دوره'!C:C,0)-1,MATCH("عنوان",'اطلاعات دوره'!$1:$1,0)),"---")</f>
        <v>---</v>
      </c>
      <c r="M628" s="47" t="str">
        <f t="shared" si="101"/>
        <v>----</v>
      </c>
      <c r="N628" s="48" t="str">
        <f t="shared" si="102"/>
        <v>-/</v>
      </c>
      <c r="O628" s="45"/>
      <c r="P628" s="240">
        <f>IFERROR(INDEX('قرائت کنتور'!A:AZ,MATCH(A628&amp;"-"&amp;"آب",'قرائت کنتور'!B:B,0),MATCH(L628,'قرائت کنتور'!$1:$1,0)),0)</f>
        <v>0</v>
      </c>
      <c r="Q628" s="241">
        <f>IFERROR(INDEX('قرائت کنتور'!A:AZ,MATCH(A628&amp;"-"&amp;"آب",'قرائت کنتور'!B:B,0),MATCH(G628,'قرائت کنتور'!$1:$1,0)),0)</f>
        <v>0</v>
      </c>
      <c r="R628" s="241">
        <f t="shared" si="103"/>
        <v>0</v>
      </c>
      <c r="S628" s="241" t="str">
        <f>IFERROR(INDEX('اطلاعات انشعابات شرکتها'!A:AB,MATCH(A628,'اطلاعات انشعابات شرکتها'!A:A,0),MATCH(S$1,'اطلاعات انشعابات شرکتها'!$1:$1,0)),"---")</f>
        <v>---</v>
      </c>
      <c r="T628" s="227" t="str">
        <f t="shared" si="104"/>
        <v>---</v>
      </c>
      <c r="U628" s="45"/>
      <c r="V628" s="155" t="str">
        <f>IFERROR(INDEX('تعرفه ها'!A:Z,MATCH("بهای هر متر مکعب آب مصرفی",'تعرفه ها'!$B:$B,0),MATCH(F628,'تعرفه ها'!$2:$2,0)),"---")</f>
        <v>---</v>
      </c>
      <c r="W628" s="50" t="str">
        <f t="shared" si="105"/>
        <v>---</v>
      </c>
      <c r="X628" s="50" t="str">
        <f>IFERROR(ROUND(R628*INDEX('تعرفه ها'!A:Z,MATCH("عوارض آب به ازاء هر متر مکعب",'تعرفه ها'!$B:$B,0),MATCH(F628,'تعرفه ها'!$2:$2,0)),0),"---")</f>
        <v>---</v>
      </c>
      <c r="Y628" s="50" t="str">
        <f>IFERROR(ROUND(T628*INDEX('تعرفه ها'!A:Z,MATCH("جریمه مازاد مصرف آب به ازاء هر متر مکعب",'تعرفه ها'!$B:$B,0),MATCH(F628,'تعرفه ها'!$2:$2,0)),0),"---")</f>
        <v>---</v>
      </c>
      <c r="Z628" s="50" t="str">
        <f>IFERROR(ROUND(((W628+X628+Y628)*INDEX('تعرفه ها'!A:Z,MATCH("هزینه نگهداری و تعمیرات شبکه آب",'تعرفه ها'!$B:$B,0),MATCH(F628,'تعرفه ها'!$2:$2,0))/100),0),"---")</f>
        <v>---</v>
      </c>
      <c r="AA628" s="50" t="str">
        <f>IFERROR(IF(INDEX('اطلاعات دوره'!A:Z,MATCH(G628,'اطلاعات دوره'!C:C,0),MATCH("آب",'اطلاعات دوره'!$1:$1,0))="دارد",ROUND((W628+X628+Y628)*INDEX('تعرفه ها'!A:Z,MATCH("پیک فصلی آب",'تعرفه ها'!$B:$B,0),MATCH(F628,'تعرفه ها'!$2:$2,0))/100,0),0),"---")</f>
        <v>---</v>
      </c>
      <c r="AB628" s="50" t="str">
        <f>IFERROR(ROUND(SUM(W628+X628+Y628+Z628+AA628)*INDEX('تعرفه ها'!A:Z,MATCH("مالیات آب",'تعرفه ها'!$B:$B,0),MATCH(F628,'تعرفه ها'!$2:$2,0))/100,0),"---")</f>
        <v>---</v>
      </c>
      <c r="AC628" s="50" t="str">
        <f t="shared" si="106"/>
        <v>---</v>
      </c>
      <c r="AD628" s="50" t="str">
        <f t="shared" si="99"/>
        <v>---</v>
      </c>
      <c r="AE628" s="50" t="str">
        <f t="shared" si="107"/>
        <v>---</v>
      </c>
      <c r="AF628" s="50" t="str">
        <f t="shared" si="108"/>
        <v>---</v>
      </c>
      <c r="AG628" s="153" t="str">
        <f t="shared" si="109"/>
        <v>---</v>
      </c>
      <c r="AI628" s="183" t="str">
        <f>IFERROR(IF(INDEX(پرداخت!A:AZ,MATCH(A628&amp;" - "&amp;"آب",پرداخت!$B:$B,0),MATCH(G628,پرداخت!$1:$1,0))="نشده","نشده","شده"),"---")</f>
        <v>---</v>
      </c>
      <c r="AL628" s="144"/>
      <c r="AM628" s="144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</row>
    <row r="629" spans="1:79" ht="34.9" hidden="1" customHeight="1">
      <c r="A629" s="170"/>
      <c r="B629" s="47">
        <f>IFERROR(INDEX('اطلاعات انشعابات شرکتها'!A:BB,MATCH(A629,'اطلاعات انشعابات شرکتها'!A:A,0),MATCH(B$1,'اطلاعات انشعابات شرکتها'!$1:$1,0)),0)</f>
        <v>0</v>
      </c>
      <c r="C629" s="48">
        <f>IFERROR(INDEX('اطلاعات انشعابات شرکتها'!A:BB,MATCH(A629,'اطلاعات انشعابات شرکتها'!A:A,0),MATCH(C$1,'اطلاعات انشعابات شرکتها'!$1:$1,0)),0)</f>
        <v>0</v>
      </c>
      <c r="D629" s="45"/>
      <c r="E629" s="171"/>
      <c r="F629" s="170"/>
      <c r="G629" s="47" t="str">
        <f t="shared" si="100"/>
        <v>/</v>
      </c>
      <c r="H629" s="47">
        <f>IFERROR(INDEX('اطلاعات دوره'!A:Z,MATCH(G629,'اطلاعات دوره'!C:C,0),MATCH(H$1,'اطلاعات دوره'!$1:$1,0)),0)</f>
        <v>0</v>
      </c>
      <c r="I629" s="47">
        <f>IFERROR(INDEX('اطلاعات دوره'!A:Z,MATCH(G629,'اطلاعات دوره'!C:C,0),MATCH(I$1,'اطلاعات دوره'!$1:$1,0)),0)</f>
        <v>0</v>
      </c>
      <c r="J629" s="48">
        <f>IFERROR(INDEX('اطلاعات دوره'!A:Z,MATCH(G629,'اطلاعات دوره'!C:C,0),MATCH(J$1,'اطلاعات دوره'!$1:$1,0)),0)</f>
        <v>0</v>
      </c>
      <c r="K629" s="46"/>
      <c r="L629" s="158" t="str">
        <f>IFERROR(INDEX('اطلاعات دوره'!A:Z,MATCH(G629,'اطلاعات دوره'!C:C,0)-1,MATCH("عنوان",'اطلاعات دوره'!$1:$1,0)),"---")</f>
        <v>---</v>
      </c>
      <c r="M629" s="47" t="str">
        <f t="shared" si="101"/>
        <v>----</v>
      </c>
      <c r="N629" s="48" t="str">
        <f t="shared" si="102"/>
        <v>-/</v>
      </c>
      <c r="O629" s="45"/>
      <c r="P629" s="240">
        <f>IFERROR(INDEX('قرائت کنتور'!A:AZ,MATCH(A629&amp;"-"&amp;"آب",'قرائت کنتور'!B:B,0),MATCH(L629,'قرائت کنتور'!$1:$1,0)),0)</f>
        <v>0</v>
      </c>
      <c r="Q629" s="241">
        <f>IFERROR(INDEX('قرائت کنتور'!A:AZ,MATCH(A629&amp;"-"&amp;"آب",'قرائت کنتور'!B:B,0),MATCH(G629,'قرائت کنتور'!$1:$1,0)),0)</f>
        <v>0</v>
      </c>
      <c r="R629" s="241">
        <f t="shared" si="103"/>
        <v>0</v>
      </c>
      <c r="S629" s="241" t="str">
        <f>IFERROR(INDEX('اطلاعات انشعابات شرکتها'!A:AB,MATCH(A629,'اطلاعات انشعابات شرکتها'!A:A,0),MATCH(S$1,'اطلاعات انشعابات شرکتها'!$1:$1,0)),"---")</f>
        <v>---</v>
      </c>
      <c r="T629" s="227" t="str">
        <f t="shared" si="104"/>
        <v>---</v>
      </c>
      <c r="U629" s="45"/>
      <c r="V629" s="155" t="str">
        <f>IFERROR(INDEX('تعرفه ها'!A:Z,MATCH("بهای هر متر مکعب آب مصرفی",'تعرفه ها'!$B:$B,0),MATCH(F629,'تعرفه ها'!$2:$2,0)),"---")</f>
        <v>---</v>
      </c>
      <c r="W629" s="50" t="str">
        <f t="shared" si="105"/>
        <v>---</v>
      </c>
      <c r="X629" s="50" t="str">
        <f>IFERROR(ROUND(R629*INDEX('تعرفه ها'!A:Z,MATCH("عوارض آب به ازاء هر متر مکعب",'تعرفه ها'!$B:$B,0),MATCH(F629,'تعرفه ها'!$2:$2,0)),0),"---")</f>
        <v>---</v>
      </c>
      <c r="Y629" s="50" t="str">
        <f>IFERROR(ROUND(T629*INDEX('تعرفه ها'!A:Z,MATCH("جریمه مازاد مصرف آب به ازاء هر متر مکعب",'تعرفه ها'!$B:$B,0),MATCH(F629,'تعرفه ها'!$2:$2,0)),0),"---")</f>
        <v>---</v>
      </c>
      <c r="Z629" s="50" t="str">
        <f>IFERROR(ROUND(((W629+X629+Y629)*INDEX('تعرفه ها'!A:Z,MATCH("هزینه نگهداری و تعمیرات شبکه آب",'تعرفه ها'!$B:$B,0),MATCH(F629,'تعرفه ها'!$2:$2,0))/100),0),"---")</f>
        <v>---</v>
      </c>
      <c r="AA629" s="50" t="str">
        <f>IFERROR(IF(INDEX('اطلاعات دوره'!A:Z,MATCH(G629,'اطلاعات دوره'!C:C,0),MATCH("آب",'اطلاعات دوره'!$1:$1,0))="دارد",ROUND((W629+X629+Y629)*INDEX('تعرفه ها'!A:Z,MATCH("پیک فصلی آب",'تعرفه ها'!$B:$B,0),MATCH(F629,'تعرفه ها'!$2:$2,0))/100,0),0),"---")</f>
        <v>---</v>
      </c>
      <c r="AB629" s="50" t="str">
        <f>IFERROR(ROUND(SUM(W629+X629+Y629+Z629+AA629)*INDEX('تعرفه ها'!A:Z,MATCH("مالیات آب",'تعرفه ها'!$B:$B,0),MATCH(F629,'تعرفه ها'!$2:$2,0))/100,0),"---")</f>
        <v>---</v>
      </c>
      <c r="AC629" s="50" t="str">
        <f t="shared" si="106"/>
        <v>---</v>
      </c>
      <c r="AD629" s="50" t="str">
        <f t="shared" si="99"/>
        <v>---</v>
      </c>
      <c r="AE629" s="50" t="str">
        <f t="shared" si="107"/>
        <v>---</v>
      </c>
      <c r="AF629" s="50" t="str">
        <f t="shared" si="108"/>
        <v>---</v>
      </c>
      <c r="AG629" s="153" t="str">
        <f t="shared" si="109"/>
        <v>---</v>
      </c>
      <c r="AI629" s="183" t="str">
        <f>IFERROR(IF(INDEX(پرداخت!A:AZ,MATCH(A629&amp;" - "&amp;"آب",پرداخت!$B:$B,0),MATCH(G629,پرداخت!$1:$1,0))="نشده","نشده","شده"),"---")</f>
        <v>---</v>
      </c>
      <c r="AL629" s="144"/>
      <c r="AM629" s="144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/>
      <c r="BC629" s="30"/>
      <c r="BD629" s="30"/>
      <c r="BE629" s="30"/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  <c r="BT629" s="30"/>
      <c r="BU629" s="30"/>
      <c r="BV629" s="30"/>
      <c r="BW629" s="30"/>
      <c r="BX629" s="30"/>
      <c r="BY629" s="30"/>
      <c r="BZ629" s="30"/>
      <c r="CA629" s="30"/>
    </row>
    <row r="630" spans="1:79" ht="34.9" hidden="1" customHeight="1">
      <c r="A630" s="170"/>
      <c r="B630" s="47">
        <f>IFERROR(INDEX('اطلاعات انشعابات شرکتها'!A:BB,MATCH(A630,'اطلاعات انشعابات شرکتها'!A:A,0),MATCH(B$1,'اطلاعات انشعابات شرکتها'!$1:$1,0)),0)</f>
        <v>0</v>
      </c>
      <c r="C630" s="48">
        <f>IFERROR(INDEX('اطلاعات انشعابات شرکتها'!A:BB,MATCH(A630,'اطلاعات انشعابات شرکتها'!A:A,0),MATCH(C$1,'اطلاعات انشعابات شرکتها'!$1:$1,0)),0)</f>
        <v>0</v>
      </c>
      <c r="D630" s="45"/>
      <c r="E630" s="171"/>
      <c r="F630" s="170"/>
      <c r="G630" s="47" t="str">
        <f t="shared" si="100"/>
        <v>/</v>
      </c>
      <c r="H630" s="47">
        <f>IFERROR(INDEX('اطلاعات دوره'!A:Z,MATCH(G630,'اطلاعات دوره'!C:C,0),MATCH(H$1,'اطلاعات دوره'!$1:$1,0)),0)</f>
        <v>0</v>
      </c>
      <c r="I630" s="47">
        <f>IFERROR(INDEX('اطلاعات دوره'!A:Z,MATCH(G630,'اطلاعات دوره'!C:C,0),MATCH(I$1,'اطلاعات دوره'!$1:$1,0)),0)</f>
        <v>0</v>
      </c>
      <c r="J630" s="48">
        <f>IFERROR(INDEX('اطلاعات دوره'!A:Z,MATCH(G630,'اطلاعات دوره'!C:C,0),MATCH(J$1,'اطلاعات دوره'!$1:$1,0)),0)</f>
        <v>0</v>
      </c>
      <c r="K630" s="46"/>
      <c r="L630" s="158" t="str">
        <f>IFERROR(INDEX('اطلاعات دوره'!A:Z,MATCH(G630,'اطلاعات دوره'!C:C,0)-1,MATCH("عنوان",'اطلاعات دوره'!$1:$1,0)),"---")</f>
        <v>---</v>
      </c>
      <c r="M630" s="47" t="str">
        <f t="shared" si="101"/>
        <v>----</v>
      </c>
      <c r="N630" s="48" t="str">
        <f t="shared" si="102"/>
        <v>-/</v>
      </c>
      <c r="O630" s="45"/>
      <c r="P630" s="240">
        <f>IFERROR(INDEX('قرائت کنتور'!A:AZ,MATCH(A630&amp;"-"&amp;"آب",'قرائت کنتور'!B:B,0),MATCH(L630,'قرائت کنتور'!$1:$1,0)),0)</f>
        <v>0</v>
      </c>
      <c r="Q630" s="241">
        <f>IFERROR(INDEX('قرائت کنتور'!A:AZ,MATCH(A630&amp;"-"&amp;"آب",'قرائت کنتور'!B:B,0),MATCH(G630,'قرائت کنتور'!$1:$1,0)),0)</f>
        <v>0</v>
      </c>
      <c r="R630" s="241">
        <f t="shared" si="103"/>
        <v>0</v>
      </c>
      <c r="S630" s="241" t="str">
        <f>IFERROR(INDEX('اطلاعات انشعابات شرکتها'!A:AB,MATCH(A630,'اطلاعات انشعابات شرکتها'!A:A,0),MATCH(S$1,'اطلاعات انشعابات شرکتها'!$1:$1,0)),"---")</f>
        <v>---</v>
      </c>
      <c r="T630" s="227" t="str">
        <f t="shared" si="104"/>
        <v>---</v>
      </c>
      <c r="U630" s="45"/>
      <c r="V630" s="155" t="str">
        <f>IFERROR(INDEX('تعرفه ها'!A:Z,MATCH("بهای هر متر مکعب آب مصرفی",'تعرفه ها'!$B:$B,0),MATCH(F630,'تعرفه ها'!$2:$2,0)),"---")</f>
        <v>---</v>
      </c>
      <c r="W630" s="50" t="str">
        <f t="shared" si="105"/>
        <v>---</v>
      </c>
      <c r="X630" s="50" t="str">
        <f>IFERROR(ROUND(R630*INDEX('تعرفه ها'!A:Z,MATCH("عوارض آب به ازاء هر متر مکعب",'تعرفه ها'!$B:$B,0),MATCH(F630,'تعرفه ها'!$2:$2,0)),0),"---")</f>
        <v>---</v>
      </c>
      <c r="Y630" s="50" t="str">
        <f>IFERROR(ROUND(T630*INDEX('تعرفه ها'!A:Z,MATCH("جریمه مازاد مصرف آب به ازاء هر متر مکعب",'تعرفه ها'!$B:$B,0),MATCH(F630,'تعرفه ها'!$2:$2,0)),0),"---")</f>
        <v>---</v>
      </c>
      <c r="Z630" s="50" t="str">
        <f>IFERROR(ROUND(((W630+X630+Y630)*INDEX('تعرفه ها'!A:Z,MATCH("هزینه نگهداری و تعمیرات شبکه آب",'تعرفه ها'!$B:$B,0),MATCH(F630,'تعرفه ها'!$2:$2,0))/100),0),"---")</f>
        <v>---</v>
      </c>
      <c r="AA630" s="50" t="str">
        <f>IFERROR(IF(INDEX('اطلاعات دوره'!A:Z,MATCH(G630,'اطلاعات دوره'!C:C,0),MATCH("آب",'اطلاعات دوره'!$1:$1,0))="دارد",ROUND((W630+X630+Y630)*INDEX('تعرفه ها'!A:Z,MATCH("پیک فصلی آب",'تعرفه ها'!$B:$B,0),MATCH(F630,'تعرفه ها'!$2:$2,0))/100,0),0),"---")</f>
        <v>---</v>
      </c>
      <c r="AB630" s="50" t="str">
        <f>IFERROR(ROUND(SUM(W630+X630+Y630+Z630+AA630)*INDEX('تعرفه ها'!A:Z,MATCH("مالیات آب",'تعرفه ها'!$B:$B,0),MATCH(F630,'تعرفه ها'!$2:$2,0))/100,0),"---")</f>
        <v>---</v>
      </c>
      <c r="AC630" s="50" t="str">
        <f t="shared" si="106"/>
        <v>---</v>
      </c>
      <c r="AD630" s="50" t="str">
        <f t="shared" si="99"/>
        <v>---</v>
      </c>
      <c r="AE630" s="50" t="str">
        <f t="shared" si="107"/>
        <v>---</v>
      </c>
      <c r="AF630" s="50" t="str">
        <f t="shared" si="108"/>
        <v>---</v>
      </c>
      <c r="AG630" s="153" t="str">
        <f t="shared" si="109"/>
        <v>---</v>
      </c>
      <c r="AI630" s="183" t="str">
        <f>IFERROR(IF(INDEX(پرداخت!A:AZ,MATCH(A630&amp;" - "&amp;"آب",پرداخت!$B:$B,0),MATCH(G630,پرداخت!$1:$1,0))="نشده","نشده","شده"),"---")</f>
        <v>---</v>
      </c>
      <c r="AL630" s="144"/>
      <c r="AM630" s="144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/>
      <c r="BC630" s="30"/>
      <c r="BD630" s="30"/>
      <c r="BE630" s="30"/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  <c r="BT630" s="30"/>
      <c r="BU630" s="30"/>
      <c r="BV630" s="30"/>
      <c r="BW630" s="30"/>
      <c r="BX630" s="30"/>
      <c r="BY630" s="30"/>
      <c r="BZ630" s="30"/>
      <c r="CA630" s="30"/>
    </row>
    <row r="631" spans="1:79" ht="34.9" hidden="1" customHeight="1">
      <c r="A631" s="170"/>
      <c r="B631" s="47">
        <f>IFERROR(INDEX('اطلاعات انشعابات شرکتها'!A:BB,MATCH(A631,'اطلاعات انشعابات شرکتها'!A:A,0),MATCH(B$1,'اطلاعات انشعابات شرکتها'!$1:$1,0)),0)</f>
        <v>0</v>
      </c>
      <c r="C631" s="48">
        <f>IFERROR(INDEX('اطلاعات انشعابات شرکتها'!A:BB,MATCH(A631,'اطلاعات انشعابات شرکتها'!A:A,0),MATCH(C$1,'اطلاعات انشعابات شرکتها'!$1:$1,0)),0)</f>
        <v>0</v>
      </c>
      <c r="D631" s="45"/>
      <c r="E631" s="171"/>
      <c r="F631" s="170"/>
      <c r="G631" s="47" t="str">
        <f t="shared" si="100"/>
        <v>/</v>
      </c>
      <c r="H631" s="47">
        <f>IFERROR(INDEX('اطلاعات دوره'!A:Z,MATCH(G631,'اطلاعات دوره'!C:C,0),MATCH(H$1,'اطلاعات دوره'!$1:$1,0)),0)</f>
        <v>0</v>
      </c>
      <c r="I631" s="47">
        <f>IFERROR(INDEX('اطلاعات دوره'!A:Z,MATCH(G631,'اطلاعات دوره'!C:C,0),MATCH(I$1,'اطلاعات دوره'!$1:$1,0)),0)</f>
        <v>0</v>
      </c>
      <c r="J631" s="48">
        <f>IFERROR(INDEX('اطلاعات دوره'!A:Z,MATCH(G631,'اطلاعات دوره'!C:C,0),MATCH(J$1,'اطلاعات دوره'!$1:$1,0)),0)</f>
        <v>0</v>
      </c>
      <c r="K631" s="46"/>
      <c r="L631" s="158" t="str">
        <f>IFERROR(INDEX('اطلاعات دوره'!A:Z,MATCH(G631,'اطلاعات دوره'!C:C,0)-1,MATCH("عنوان",'اطلاعات دوره'!$1:$1,0)),"---")</f>
        <v>---</v>
      </c>
      <c r="M631" s="47" t="str">
        <f t="shared" si="101"/>
        <v>----</v>
      </c>
      <c r="N631" s="48" t="str">
        <f t="shared" si="102"/>
        <v>-/</v>
      </c>
      <c r="O631" s="45"/>
      <c r="P631" s="240">
        <f>IFERROR(INDEX('قرائت کنتور'!A:AZ,MATCH(A631&amp;"-"&amp;"آب",'قرائت کنتور'!B:B,0),MATCH(L631,'قرائت کنتور'!$1:$1,0)),0)</f>
        <v>0</v>
      </c>
      <c r="Q631" s="241">
        <f>IFERROR(INDEX('قرائت کنتور'!A:AZ,MATCH(A631&amp;"-"&amp;"آب",'قرائت کنتور'!B:B,0),MATCH(G631,'قرائت کنتور'!$1:$1,0)),0)</f>
        <v>0</v>
      </c>
      <c r="R631" s="241">
        <f t="shared" si="103"/>
        <v>0</v>
      </c>
      <c r="S631" s="241" t="str">
        <f>IFERROR(INDEX('اطلاعات انشعابات شرکتها'!A:AB,MATCH(A631,'اطلاعات انشعابات شرکتها'!A:A,0),MATCH(S$1,'اطلاعات انشعابات شرکتها'!$1:$1,0)),"---")</f>
        <v>---</v>
      </c>
      <c r="T631" s="227" t="str">
        <f t="shared" si="104"/>
        <v>---</v>
      </c>
      <c r="U631" s="45"/>
      <c r="V631" s="155" t="str">
        <f>IFERROR(INDEX('تعرفه ها'!A:Z,MATCH("بهای هر متر مکعب آب مصرفی",'تعرفه ها'!$B:$B,0),MATCH(F631,'تعرفه ها'!$2:$2,0)),"---")</f>
        <v>---</v>
      </c>
      <c r="W631" s="50" t="str">
        <f t="shared" si="105"/>
        <v>---</v>
      </c>
      <c r="X631" s="50" t="str">
        <f>IFERROR(ROUND(R631*INDEX('تعرفه ها'!A:Z,MATCH("عوارض آب به ازاء هر متر مکعب",'تعرفه ها'!$B:$B,0),MATCH(F631,'تعرفه ها'!$2:$2,0)),0),"---")</f>
        <v>---</v>
      </c>
      <c r="Y631" s="50" t="str">
        <f>IFERROR(ROUND(T631*INDEX('تعرفه ها'!A:Z,MATCH("جریمه مازاد مصرف آب به ازاء هر متر مکعب",'تعرفه ها'!$B:$B,0),MATCH(F631,'تعرفه ها'!$2:$2,0)),0),"---")</f>
        <v>---</v>
      </c>
      <c r="Z631" s="50" t="str">
        <f>IFERROR(ROUND(((W631+X631+Y631)*INDEX('تعرفه ها'!A:Z,MATCH("هزینه نگهداری و تعمیرات شبکه آب",'تعرفه ها'!$B:$B,0),MATCH(F631,'تعرفه ها'!$2:$2,0))/100),0),"---")</f>
        <v>---</v>
      </c>
      <c r="AA631" s="50" t="str">
        <f>IFERROR(IF(INDEX('اطلاعات دوره'!A:Z,MATCH(G631,'اطلاعات دوره'!C:C,0),MATCH("آب",'اطلاعات دوره'!$1:$1,0))="دارد",ROUND((W631+X631+Y631)*INDEX('تعرفه ها'!A:Z,MATCH("پیک فصلی آب",'تعرفه ها'!$B:$B,0),MATCH(F631,'تعرفه ها'!$2:$2,0))/100,0),0),"---")</f>
        <v>---</v>
      </c>
      <c r="AB631" s="50" t="str">
        <f>IFERROR(ROUND(SUM(W631+X631+Y631+Z631+AA631)*INDEX('تعرفه ها'!A:Z,MATCH("مالیات آب",'تعرفه ها'!$B:$B,0),MATCH(F631,'تعرفه ها'!$2:$2,0))/100,0),"---")</f>
        <v>---</v>
      </c>
      <c r="AC631" s="50" t="str">
        <f t="shared" si="106"/>
        <v>---</v>
      </c>
      <c r="AD631" s="50" t="str">
        <f t="shared" si="99"/>
        <v>---</v>
      </c>
      <c r="AE631" s="50" t="str">
        <f t="shared" si="107"/>
        <v>---</v>
      </c>
      <c r="AF631" s="50" t="str">
        <f t="shared" si="108"/>
        <v>---</v>
      </c>
      <c r="AG631" s="153" t="str">
        <f t="shared" si="109"/>
        <v>---</v>
      </c>
      <c r="AI631" s="183" t="str">
        <f>IFERROR(IF(INDEX(پرداخت!A:AZ,MATCH(A631&amp;" - "&amp;"آب",پرداخت!$B:$B,0),MATCH(G631,پرداخت!$1:$1,0))="نشده","نشده","شده"),"---")</f>
        <v>---</v>
      </c>
      <c r="AL631" s="144"/>
      <c r="AM631" s="144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/>
      <c r="BC631" s="30"/>
      <c r="BD631" s="30"/>
      <c r="BE631" s="30"/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  <c r="BT631" s="30"/>
      <c r="BU631" s="30"/>
      <c r="BV631" s="30"/>
      <c r="BW631" s="30"/>
      <c r="BX631" s="30"/>
      <c r="BY631" s="30"/>
      <c r="BZ631" s="30"/>
      <c r="CA631" s="30"/>
    </row>
    <row r="632" spans="1:79" ht="34.9" hidden="1" customHeight="1">
      <c r="A632" s="170"/>
      <c r="B632" s="47">
        <f>IFERROR(INDEX('اطلاعات انشعابات شرکتها'!A:BB,MATCH(A632,'اطلاعات انشعابات شرکتها'!A:A,0),MATCH(B$1,'اطلاعات انشعابات شرکتها'!$1:$1,0)),0)</f>
        <v>0</v>
      </c>
      <c r="C632" s="48">
        <f>IFERROR(INDEX('اطلاعات انشعابات شرکتها'!A:BB,MATCH(A632,'اطلاعات انشعابات شرکتها'!A:A,0),MATCH(C$1,'اطلاعات انشعابات شرکتها'!$1:$1,0)),0)</f>
        <v>0</v>
      </c>
      <c r="D632" s="45"/>
      <c r="E632" s="171"/>
      <c r="F632" s="170"/>
      <c r="G632" s="47" t="str">
        <f t="shared" si="100"/>
        <v>/</v>
      </c>
      <c r="H632" s="47">
        <f>IFERROR(INDEX('اطلاعات دوره'!A:Z,MATCH(G632,'اطلاعات دوره'!C:C,0),MATCH(H$1,'اطلاعات دوره'!$1:$1,0)),0)</f>
        <v>0</v>
      </c>
      <c r="I632" s="47">
        <f>IFERROR(INDEX('اطلاعات دوره'!A:Z,MATCH(G632,'اطلاعات دوره'!C:C,0),MATCH(I$1,'اطلاعات دوره'!$1:$1,0)),0)</f>
        <v>0</v>
      </c>
      <c r="J632" s="48">
        <f>IFERROR(INDEX('اطلاعات دوره'!A:Z,MATCH(G632,'اطلاعات دوره'!C:C,0),MATCH(J$1,'اطلاعات دوره'!$1:$1,0)),0)</f>
        <v>0</v>
      </c>
      <c r="K632" s="46"/>
      <c r="L632" s="158" t="str">
        <f>IFERROR(INDEX('اطلاعات دوره'!A:Z,MATCH(G632,'اطلاعات دوره'!C:C,0)-1,MATCH("عنوان",'اطلاعات دوره'!$1:$1,0)),"---")</f>
        <v>---</v>
      </c>
      <c r="M632" s="47" t="str">
        <f t="shared" si="101"/>
        <v>----</v>
      </c>
      <c r="N632" s="48" t="str">
        <f t="shared" si="102"/>
        <v>-/</v>
      </c>
      <c r="O632" s="45"/>
      <c r="P632" s="240">
        <f>IFERROR(INDEX('قرائت کنتور'!A:AZ,MATCH(A632&amp;"-"&amp;"آب",'قرائت کنتور'!B:B,0),MATCH(L632,'قرائت کنتور'!$1:$1,0)),0)</f>
        <v>0</v>
      </c>
      <c r="Q632" s="241">
        <f>IFERROR(INDEX('قرائت کنتور'!A:AZ,MATCH(A632&amp;"-"&amp;"آب",'قرائت کنتور'!B:B,0),MATCH(G632,'قرائت کنتور'!$1:$1,0)),0)</f>
        <v>0</v>
      </c>
      <c r="R632" s="241">
        <f t="shared" si="103"/>
        <v>0</v>
      </c>
      <c r="S632" s="241" t="str">
        <f>IFERROR(INDEX('اطلاعات انشعابات شرکتها'!A:AB,MATCH(A632,'اطلاعات انشعابات شرکتها'!A:A,0),MATCH(S$1,'اطلاعات انشعابات شرکتها'!$1:$1,0)),"---")</f>
        <v>---</v>
      </c>
      <c r="T632" s="227" t="str">
        <f t="shared" si="104"/>
        <v>---</v>
      </c>
      <c r="U632" s="45"/>
      <c r="V632" s="155" t="str">
        <f>IFERROR(INDEX('تعرفه ها'!A:Z,MATCH("بهای هر متر مکعب آب مصرفی",'تعرفه ها'!$B:$B,0),MATCH(F632,'تعرفه ها'!$2:$2,0)),"---")</f>
        <v>---</v>
      </c>
      <c r="W632" s="50" t="str">
        <f t="shared" si="105"/>
        <v>---</v>
      </c>
      <c r="X632" s="50" t="str">
        <f>IFERROR(ROUND(R632*INDEX('تعرفه ها'!A:Z,MATCH("عوارض آب به ازاء هر متر مکعب",'تعرفه ها'!$B:$B,0),MATCH(F632,'تعرفه ها'!$2:$2,0)),0),"---")</f>
        <v>---</v>
      </c>
      <c r="Y632" s="50" t="str">
        <f>IFERROR(ROUND(T632*INDEX('تعرفه ها'!A:Z,MATCH("جریمه مازاد مصرف آب به ازاء هر متر مکعب",'تعرفه ها'!$B:$B,0),MATCH(F632,'تعرفه ها'!$2:$2,0)),0),"---")</f>
        <v>---</v>
      </c>
      <c r="Z632" s="50" t="str">
        <f>IFERROR(ROUND(((W632+X632+Y632)*INDEX('تعرفه ها'!A:Z,MATCH("هزینه نگهداری و تعمیرات شبکه آب",'تعرفه ها'!$B:$B,0),MATCH(F632,'تعرفه ها'!$2:$2,0))/100),0),"---")</f>
        <v>---</v>
      </c>
      <c r="AA632" s="50" t="str">
        <f>IFERROR(IF(INDEX('اطلاعات دوره'!A:Z,MATCH(G632,'اطلاعات دوره'!C:C,0),MATCH("آب",'اطلاعات دوره'!$1:$1,0))="دارد",ROUND((W632+X632+Y632)*INDEX('تعرفه ها'!A:Z,MATCH("پیک فصلی آب",'تعرفه ها'!$B:$B,0),MATCH(F632,'تعرفه ها'!$2:$2,0))/100,0),0),"---")</f>
        <v>---</v>
      </c>
      <c r="AB632" s="50" t="str">
        <f>IFERROR(ROUND(SUM(W632+X632+Y632+Z632+AA632)*INDEX('تعرفه ها'!A:Z,MATCH("مالیات آب",'تعرفه ها'!$B:$B,0),MATCH(F632,'تعرفه ها'!$2:$2,0))/100,0),"---")</f>
        <v>---</v>
      </c>
      <c r="AC632" s="50" t="str">
        <f t="shared" si="106"/>
        <v>---</v>
      </c>
      <c r="AD632" s="50" t="str">
        <f t="shared" si="99"/>
        <v>---</v>
      </c>
      <c r="AE632" s="50" t="str">
        <f t="shared" si="107"/>
        <v>---</v>
      </c>
      <c r="AF632" s="50" t="str">
        <f t="shared" si="108"/>
        <v>---</v>
      </c>
      <c r="AG632" s="153" t="str">
        <f t="shared" si="109"/>
        <v>---</v>
      </c>
      <c r="AI632" s="183" t="str">
        <f>IFERROR(IF(INDEX(پرداخت!A:AZ,MATCH(A632&amp;" - "&amp;"آب",پرداخت!$B:$B,0),MATCH(G632,پرداخت!$1:$1,0))="نشده","نشده","شده"),"---")</f>
        <v>---</v>
      </c>
      <c r="AL632" s="144"/>
      <c r="AM632" s="144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/>
      <c r="BC632" s="30"/>
      <c r="BD632" s="30"/>
      <c r="BE632" s="30"/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  <c r="BT632" s="30"/>
      <c r="BU632" s="30"/>
      <c r="BV632" s="30"/>
      <c r="BW632" s="30"/>
      <c r="BX632" s="30"/>
      <c r="BY632" s="30"/>
      <c r="BZ632" s="30"/>
      <c r="CA632" s="30"/>
    </row>
    <row r="633" spans="1:79" ht="34.9" hidden="1" customHeight="1">
      <c r="A633" s="170"/>
      <c r="B633" s="47">
        <f>IFERROR(INDEX('اطلاعات انشعابات شرکتها'!A:BB,MATCH(A633,'اطلاعات انشعابات شرکتها'!A:A,0),MATCH(B$1,'اطلاعات انشعابات شرکتها'!$1:$1,0)),0)</f>
        <v>0</v>
      </c>
      <c r="C633" s="48">
        <f>IFERROR(INDEX('اطلاعات انشعابات شرکتها'!A:BB,MATCH(A633,'اطلاعات انشعابات شرکتها'!A:A,0),MATCH(C$1,'اطلاعات انشعابات شرکتها'!$1:$1,0)),0)</f>
        <v>0</v>
      </c>
      <c r="D633" s="45"/>
      <c r="E633" s="171"/>
      <c r="F633" s="170"/>
      <c r="G633" s="47" t="str">
        <f t="shared" si="100"/>
        <v>/</v>
      </c>
      <c r="H633" s="47">
        <f>IFERROR(INDEX('اطلاعات دوره'!A:Z,MATCH(G633,'اطلاعات دوره'!C:C,0),MATCH(H$1,'اطلاعات دوره'!$1:$1,0)),0)</f>
        <v>0</v>
      </c>
      <c r="I633" s="47">
        <f>IFERROR(INDEX('اطلاعات دوره'!A:Z,MATCH(G633,'اطلاعات دوره'!C:C,0),MATCH(I$1,'اطلاعات دوره'!$1:$1,0)),0)</f>
        <v>0</v>
      </c>
      <c r="J633" s="48">
        <f>IFERROR(INDEX('اطلاعات دوره'!A:Z,MATCH(G633,'اطلاعات دوره'!C:C,0),MATCH(J$1,'اطلاعات دوره'!$1:$1,0)),0)</f>
        <v>0</v>
      </c>
      <c r="K633" s="46"/>
      <c r="L633" s="158" t="str">
        <f>IFERROR(INDEX('اطلاعات دوره'!A:Z,MATCH(G633,'اطلاعات دوره'!C:C,0)-1,MATCH("عنوان",'اطلاعات دوره'!$1:$1,0)),"---")</f>
        <v>---</v>
      </c>
      <c r="M633" s="47" t="str">
        <f t="shared" si="101"/>
        <v>----</v>
      </c>
      <c r="N633" s="48" t="str">
        <f t="shared" si="102"/>
        <v>-/</v>
      </c>
      <c r="O633" s="45"/>
      <c r="P633" s="240">
        <f>IFERROR(INDEX('قرائت کنتور'!A:AZ,MATCH(A633&amp;"-"&amp;"آب",'قرائت کنتور'!B:B,0),MATCH(L633,'قرائت کنتور'!$1:$1,0)),0)</f>
        <v>0</v>
      </c>
      <c r="Q633" s="241">
        <f>IFERROR(INDEX('قرائت کنتور'!A:AZ,MATCH(A633&amp;"-"&amp;"آب",'قرائت کنتور'!B:B,0),MATCH(G633,'قرائت کنتور'!$1:$1,0)),0)</f>
        <v>0</v>
      </c>
      <c r="R633" s="241">
        <f t="shared" si="103"/>
        <v>0</v>
      </c>
      <c r="S633" s="241" t="str">
        <f>IFERROR(INDEX('اطلاعات انشعابات شرکتها'!A:AB,MATCH(A633,'اطلاعات انشعابات شرکتها'!A:A,0),MATCH(S$1,'اطلاعات انشعابات شرکتها'!$1:$1,0)),"---")</f>
        <v>---</v>
      </c>
      <c r="T633" s="227" t="str">
        <f t="shared" si="104"/>
        <v>---</v>
      </c>
      <c r="U633" s="45"/>
      <c r="V633" s="155" t="str">
        <f>IFERROR(INDEX('تعرفه ها'!A:Z,MATCH("بهای هر متر مکعب آب مصرفی",'تعرفه ها'!$B:$B,0),MATCH(F633,'تعرفه ها'!$2:$2,0)),"---")</f>
        <v>---</v>
      </c>
      <c r="W633" s="50" t="str">
        <f t="shared" si="105"/>
        <v>---</v>
      </c>
      <c r="X633" s="50" t="str">
        <f>IFERROR(ROUND(R633*INDEX('تعرفه ها'!A:Z,MATCH("عوارض آب به ازاء هر متر مکعب",'تعرفه ها'!$B:$B,0),MATCH(F633,'تعرفه ها'!$2:$2,0)),0),"---")</f>
        <v>---</v>
      </c>
      <c r="Y633" s="50" t="str">
        <f>IFERROR(ROUND(T633*INDEX('تعرفه ها'!A:Z,MATCH("جریمه مازاد مصرف آب به ازاء هر متر مکعب",'تعرفه ها'!$B:$B,0),MATCH(F633,'تعرفه ها'!$2:$2,0)),0),"---")</f>
        <v>---</v>
      </c>
      <c r="Z633" s="50" t="str">
        <f>IFERROR(ROUND(((W633+X633+Y633)*INDEX('تعرفه ها'!A:Z,MATCH("هزینه نگهداری و تعمیرات شبکه آب",'تعرفه ها'!$B:$B,0),MATCH(F633,'تعرفه ها'!$2:$2,0))/100),0),"---")</f>
        <v>---</v>
      </c>
      <c r="AA633" s="50" t="str">
        <f>IFERROR(IF(INDEX('اطلاعات دوره'!A:Z,MATCH(G633,'اطلاعات دوره'!C:C,0),MATCH("آب",'اطلاعات دوره'!$1:$1,0))="دارد",ROUND((W633+X633+Y633)*INDEX('تعرفه ها'!A:Z,MATCH("پیک فصلی آب",'تعرفه ها'!$B:$B,0),MATCH(F633,'تعرفه ها'!$2:$2,0))/100,0),0),"---")</f>
        <v>---</v>
      </c>
      <c r="AB633" s="50" t="str">
        <f>IFERROR(ROUND(SUM(W633+X633+Y633+Z633+AA633)*INDEX('تعرفه ها'!A:Z,MATCH("مالیات آب",'تعرفه ها'!$B:$B,0),MATCH(F633,'تعرفه ها'!$2:$2,0))/100,0),"---")</f>
        <v>---</v>
      </c>
      <c r="AC633" s="50" t="str">
        <f t="shared" si="106"/>
        <v>---</v>
      </c>
      <c r="AD633" s="50" t="str">
        <f t="shared" si="99"/>
        <v>---</v>
      </c>
      <c r="AE633" s="50" t="str">
        <f t="shared" si="107"/>
        <v>---</v>
      </c>
      <c r="AF633" s="50" t="str">
        <f t="shared" si="108"/>
        <v>---</v>
      </c>
      <c r="AG633" s="153" t="str">
        <f t="shared" si="109"/>
        <v>---</v>
      </c>
      <c r="AI633" s="183" t="str">
        <f>IFERROR(IF(INDEX(پرداخت!A:AZ,MATCH(A633&amp;" - "&amp;"آب",پرداخت!$B:$B,0),MATCH(G633,پرداخت!$1:$1,0))="نشده","نشده","شده"),"---")</f>
        <v>---</v>
      </c>
      <c r="AL633" s="144"/>
      <c r="AM633" s="144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</row>
    <row r="634" spans="1:79" ht="34.9" hidden="1" customHeight="1">
      <c r="A634" s="170"/>
      <c r="B634" s="47">
        <f>IFERROR(INDEX('اطلاعات انشعابات شرکتها'!A:BB,MATCH(A634,'اطلاعات انشعابات شرکتها'!A:A,0),MATCH(B$1,'اطلاعات انشعابات شرکتها'!$1:$1,0)),0)</f>
        <v>0</v>
      </c>
      <c r="C634" s="48">
        <f>IFERROR(INDEX('اطلاعات انشعابات شرکتها'!A:BB,MATCH(A634,'اطلاعات انشعابات شرکتها'!A:A,0),MATCH(C$1,'اطلاعات انشعابات شرکتها'!$1:$1,0)),0)</f>
        <v>0</v>
      </c>
      <c r="D634" s="45"/>
      <c r="E634" s="171"/>
      <c r="F634" s="170"/>
      <c r="G634" s="47" t="str">
        <f t="shared" si="100"/>
        <v>/</v>
      </c>
      <c r="H634" s="47">
        <f>IFERROR(INDEX('اطلاعات دوره'!A:Z,MATCH(G634,'اطلاعات دوره'!C:C,0),MATCH(H$1,'اطلاعات دوره'!$1:$1,0)),0)</f>
        <v>0</v>
      </c>
      <c r="I634" s="47">
        <f>IFERROR(INDEX('اطلاعات دوره'!A:Z,MATCH(G634,'اطلاعات دوره'!C:C,0),MATCH(I$1,'اطلاعات دوره'!$1:$1,0)),0)</f>
        <v>0</v>
      </c>
      <c r="J634" s="48">
        <f>IFERROR(INDEX('اطلاعات دوره'!A:Z,MATCH(G634,'اطلاعات دوره'!C:C,0),MATCH(J$1,'اطلاعات دوره'!$1:$1,0)),0)</f>
        <v>0</v>
      </c>
      <c r="K634" s="46"/>
      <c r="L634" s="158" t="str">
        <f>IFERROR(INDEX('اطلاعات دوره'!A:Z,MATCH(G634,'اطلاعات دوره'!C:C,0)-1,MATCH("عنوان",'اطلاعات دوره'!$1:$1,0)),"---")</f>
        <v>---</v>
      </c>
      <c r="M634" s="47" t="str">
        <f t="shared" si="101"/>
        <v>----</v>
      </c>
      <c r="N634" s="48" t="str">
        <f t="shared" si="102"/>
        <v>-/</v>
      </c>
      <c r="O634" s="45"/>
      <c r="P634" s="240">
        <f>IFERROR(INDEX('قرائت کنتور'!A:AZ,MATCH(A634&amp;"-"&amp;"آب",'قرائت کنتور'!B:B,0),MATCH(L634,'قرائت کنتور'!$1:$1,0)),0)</f>
        <v>0</v>
      </c>
      <c r="Q634" s="241">
        <f>IFERROR(INDEX('قرائت کنتور'!A:AZ,MATCH(A634&amp;"-"&amp;"آب",'قرائت کنتور'!B:B,0),MATCH(G634,'قرائت کنتور'!$1:$1,0)),0)</f>
        <v>0</v>
      </c>
      <c r="R634" s="241">
        <f t="shared" si="103"/>
        <v>0</v>
      </c>
      <c r="S634" s="241" t="str">
        <f>IFERROR(INDEX('اطلاعات انشعابات شرکتها'!A:AB,MATCH(A634,'اطلاعات انشعابات شرکتها'!A:A,0),MATCH(S$1,'اطلاعات انشعابات شرکتها'!$1:$1,0)),"---")</f>
        <v>---</v>
      </c>
      <c r="T634" s="227" t="str">
        <f t="shared" si="104"/>
        <v>---</v>
      </c>
      <c r="U634" s="45"/>
      <c r="V634" s="155" t="str">
        <f>IFERROR(INDEX('تعرفه ها'!A:Z,MATCH("بهای هر متر مکعب آب مصرفی",'تعرفه ها'!$B:$B,0),MATCH(F634,'تعرفه ها'!$2:$2,0)),"---")</f>
        <v>---</v>
      </c>
      <c r="W634" s="50" t="str">
        <f t="shared" si="105"/>
        <v>---</v>
      </c>
      <c r="X634" s="50" t="str">
        <f>IFERROR(ROUND(R634*INDEX('تعرفه ها'!A:Z,MATCH("عوارض آب به ازاء هر متر مکعب",'تعرفه ها'!$B:$B,0),MATCH(F634,'تعرفه ها'!$2:$2,0)),0),"---")</f>
        <v>---</v>
      </c>
      <c r="Y634" s="50" t="str">
        <f>IFERROR(ROUND(T634*INDEX('تعرفه ها'!A:Z,MATCH("جریمه مازاد مصرف آب به ازاء هر متر مکعب",'تعرفه ها'!$B:$B,0),MATCH(F634,'تعرفه ها'!$2:$2,0)),0),"---")</f>
        <v>---</v>
      </c>
      <c r="Z634" s="50" t="str">
        <f>IFERROR(ROUND(((W634+X634+Y634)*INDEX('تعرفه ها'!A:Z,MATCH("هزینه نگهداری و تعمیرات شبکه آب",'تعرفه ها'!$B:$B,0),MATCH(F634,'تعرفه ها'!$2:$2,0))/100),0),"---")</f>
        <v>---</v>
      </c>
      <c r="AA634" s="50" t="str">
        <f>IFERROR(IF(INDEX('اطلاعات دوره'!A:Z,MATCH(G634,'اطلاعات دوره'!C:C,0),MATCH("آب",'اطلاعات دوره'!$1:$1,0))="دارد",ROUND((W634+X634+Y634)*INDEX('تعرفه ها'!A:Z,MATCH("پیک فصلی آب",'تعرفه ها'!$B:$B,0),MATCH(F634,'تعرفه ها'!$2:$2,0))/100,0),0),"---")</f>
        <v>---</v>
      </c>
      <c r="AB634" s="50" t="str">
        <f>IFERROR(ROUND(SUM(W634+X634+Y634+Z634+AA634)*INDEX('تعرفه ها'!A:Z,MATCH("مالیات آب",'تعرفه ها'!$B:$B,0),MATCH(F634,'تعرفه ها'!$2:$2,0))/100,0),"---")</f>
        <v>---</v>
      </c>
      <c r="AC634" s="50" t="str">
        <f t="shared" si="106"/>
        <v>---</v>
      </c>
      <c r="AD634" s="50" t="str">
        <f t="shared" si="99"/>
        <v>---</v>
      </c>
      <c r="AE634" s="50" t="str">
        <f t="shared" si="107"/>
        <v>---</v>
      </c>
      <c r="AF634" s="50" t="str">
        <f t="shared" si="108"/>
        <v>---</v>
      </c>
      <c r="AG634" s="153" t="str">
        <f t="shared" si="109"/>
        <v>---</v>
      </c>
      <c r="AI634" s="183" t="str">
        <f>IFERROR(IF(INDEX(پرداخت!A:AZ,MATCH(A634&amp;" - "&amp;"آب",پرداخت!$B:$B,0),MATCH(G634,پرداخت!$1:$1,0))="نشده","نشده","شده"),"---")</f>
        <v>---</v>
      </c>
      <c r="AL634" s="144"/>
      <c r="AM634" s="144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/>
      <c r="BC634" s="30"/>
      <c r="BD634" s="30"/>
      <c r="BE634" s="30"/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  <c r="BT634" s="30"/>
      <c r="BU634" s="30"/>
      <c r="BV634" s="30"/>
      <c r="BW634" s="30"/>
      <c r="BX634" s="30"/>
      <c r="BY634" s="30"/>
      <c r="BZ634" s="30"/>
      <c r="CA634" s="30"/>
    </row>
    <row r="635" spans="1:79" ht="34.9" hidden="1" customHeight="1">
      <c r="A635" s="170"/>
      <c r="B635" s="47">
        <f>IFERROR(INDEX('اطلاعات انشعابات شرکتها'!A:BB,MATCH(A635,'اطلاعات انشعابات شرکتها'!A:A,0),MATCH(B$1,'اطلاعات انشعابات شرکتها'!$1:$1,0)),0)</f>
        <v>0</v>
      </c>
      <c r="C635" s="48">
        <f>IFERROR(INDEX('اطلاعات انشعابات شرکتها'!A:BB,MATCH(A635,'اطلاعات انشعابات شرکتها'!A:A,0),MATCH(C$1,'اطلاعات انشعابات شرکتها'!$1:$1,0)),0)</f>
        <v>0</v>
      </c>
      <c r="D635" s="45"/>
      <c r="E635" s="171"/>
      <c r="F635" s="170"/>
      <c r="G635" s="47" t="str">
        <f t="shared" si="100"/>
        <v>/</v>
      </c>
      <c r="H635" s="47">
        <f>IFERROR(INDEX('اطلاعات دوره'!A:Z,MATCH(G635,'اطلاعات دوره'!C:C,0),MATCH(H$1,'اطلاعات دوره'!$1:$1,0)),0)</f>
        <v>0</v>
      </c>
      <c r="I635" s="47">
        <f>IFERROR(INDEX('اطلاعات دوره'!A:Z,MATCH(G635,'اطلاعات دوره'!C:C,0),MATCH(I$1,'اطلاعات دوره'!$1:$1,0)),0)</f>
        <v>0</v>
      </c>
      <c r="J635" s="48">
        <f>IFERROR(INDEX('اطلاعات دوره'!A:Z,MATCH(G635,'اطلاعات دوره'!C:C,0),MATCH(J$1,'اطلاعات دوره'!$1:$1,0)),0)</f>
        <v>0</v>
      </c>
      <c r="K635" s="46"/>
      <c r="L635" s="158" t="str">
        <f>IFERROR(INDEX('اطلاعات دوره'!A:Z,MATCH(G635,'اطلاعات دوره'!C:C,0)-1,MATCH("عنوان",'اطلاعات دوره'!$1:$1,0)),"---")</f>
        <v>---</v>
      </c>
      <c r="M635" s="47" t="str">
        <f t="shared" si="101"/>
        <v>----</v>
      </c>
      <c r="N635" s="48" t="str">
        <f t="shared" si="102"/>
        <v>-/</v>
      </c>
      <c r="O635" s="45"/>
      <c r="P635" s="240">
        <f>IFERROR(INDEX('قرائت کنتور'!A:AZ,MATCH(A635&amp;"-"&amp;"آب",'قرائت کنتور'!B:B,0),MATCH(L635,'قرائت کنتور'!$1:$1,0)),0)</f>
        <v>0</v>
      </c>
      <c r="Q635" s="241">
        <f>IFERROR(INDEX('قرائت کنتور'!A:AZ,MATCH(A635&amp;"-"&amp;"آب",'قرائت کنتور'!B:B,0),MATCH(G635,'قرائت کنتور'!$1:$1,0)),0)</f>
        <v>0</v>
      </c>
      <c r="R635" s="241">
        <f t="shared" si="103"/>
        <v>0</v>
      </c>
      <c r="S635" s="241" t="str">
        <f>IFERROR(INDEX('اطلاعات انشعابات شرکتها'!A:AB,MATCH(A635,'اطلاعات انشعابات شرکتها'!A:A,0),MATCH(S$1,'اطلاعات انشعابات شرکتها'!$1:$1,0)),"---")</f>
        <v>---</v>
      </c>
      <c r="T635" s="227" t="str">
        <f t="shared" si="104"/>
        <v>---</v>
      </c>
      <c r="U635" s="45"/>
      <c r="V635" s="155" t="str">
        <f>IFERROR(INDEX('تعرفه ها'!A:Z,MATCH("بهای هر متر مکعب آب مصرفی",'تعرفه ها'!$B:$B,0),MATCH(F635,'تعرفه ها'!$2:$2,0)),"---")</f>
        <v>---</v>
      </c>
      <c r="W635" s="50" t="str">
        <f t="shared" si="105"/>
        <v>---</v>
      </c>
      <c r="X635" s="50" t="str">
        <f>IFERROR(ROUND(R635*INDEX('تعرفه ها'!A:Z,MATCH("عوارض آب به ازاء هر متر مکعب",'تعرفه ها'!$B:$B,0),MATCH(F635,'تعرفه ها'!$2:$2,0)),0),"---")</f>
        <v>---</v>
      </c>
      <c r="Y635" s="50" t="str">
        <f>IFERROR(ROUND(T635*INDEX('تعرفه ها'!A:Z,MATCH("جریمه مازاد مصرف آب به ازاء هر متر مکعب",'تعرفه ها'!$B:$B,0),MATCH(F635,'تعرفه ها'!$2:$2,0)),0),"---")</f>
        <v>---</v>
      </c>
      <c r="Z635" s="50" t="str">
        <f>IFERROR(ROUND(((W635+X635+Y635)*INDEX('تعرفه ها'!A:Z,MATCH("هزینه نگهداری و تعمیرات شبکه آب",'تعرفه ها'!$B:$B,0),MATCH(F635,'تعرفه ها'!$2:$2,0))/100),0),"---")</f>
        <v>---</v>
      </c>
      <c r="AA635" s="50" t="str">
        <f>IFERROR(IF(INDEX('اطلاعات دوره'!A:Z,MATCH(G635,'اطلاعات دوره'!C:C,0),MATCH("آب",'اطلاعات دوره'!$1:$1,0))="دارد",ROUND((W635+X635+Y635)*INDEX('تعرفه ها'!A:Z,MATCH("پیک فصلی آب",'تعرفه ها'!$B:$B,0),MATCH(F635,'تعرفه ها'!$2:$2,0))/100,0),0),"---")</f>
        <v>---</v>
      </c>
      <c r="AB635" s="50" t="str">
        <f>IFERROR(ROUND(SUM(W635+X635+Y635+Z635+AA635)*INDEX('تعرفه ها'!A:Z,MATCH("مالیات آب",'تعرفه ها'!$B:$B,0),MATCH(F635,'تعرفه ها'!$2:$2,0))/100,0),"---")</f>
        <v>---</v>
      </c>
      <c r="AC635" s="50" t="str">
        <f t="shared" si="106"/>
        <v>---</v>
      </c>
      <c r="AD635" s="50" t="str">
        <f t="shared" si="99"/>
        <v>---</v>
      </c>
      <c r="AE635" s="50" t="str">
        <f t="shared" si="107"/>
        <v>---</v>
      </c>
      <c r="AF635" s="50" t="str">
        <f t="shared" si="108"/>
        <v>---</v>
      </c>
      <c r="AG635" s="153" t="str">
        <f t="shared" si="109"/>
        <v>---</v>
      </c>
      <c r="AI635" s="183" t="str">
        <f>IFERROR(IF(INDEX(پرداخت!A:AZ,MATCH(A635&amp;" - "&amp;"آب",پرداخت!$B:$B,0),MATCH(G635,پرداخت!$1:$1,0))="نشده","نشده","شده"),"---")</f>
        <v>---</v>
      </c>
      <c r="AL635" s="144"/>
      <c r="AM635" s="144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/>
      <c r="BC635" s="30"/>
      <c r="BD635" s="30"/>
      <c r="BE635" s="30"/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  <c r="BT635" s="30"/>
      <c r="BU635" s="30"/>
      <c r="BV635" s="30"/>
      <c r="BW635" s="30"/>
      <c r="BX635" s="30"/>
      <c r="BY635" s="30"/>
      <c r="BZ635" s="30"/>
      <c r="CA635" s="30"/>
    </row>
    <row r="636" spans="1:79" ht="34.9" hidden="1" customHeight="1">
      <c r="A636" s="170"/>
      <c r="B636" s="47">
        <f>IFERROR(INDEX('اطلاعات انشعابات شرکتها'!A:BB,MATCH(A636,'اطلاعات انشعابات شرکتها'!A:A,0),MATCH(B$1,'اطلاعات انشعابات شرکتها'!$1:$1,0)),0)</f>
        <v>0</v>
      </c>
      <c r="C636" s="48">
        <f>IFERROR(INDEX('اطلاعات انشعابات شرکتها'!A:BB,MATCH(A636,'اطلاعات انشعابات شرکتها'!A:A,0),MATCH(C$1,'اطلاعات انشعابات شرکتها'!$1:$1,0)),0)</f>
        <v>0</v>
      </c>
      <c r="D636" s="45"/>
      <c r="E636" s="171"/>
      <c r="F636" s="170"/>
      <c r="G636" s="47" t="str">
        <f t="shared" si="100"/>
        <v>/</v>
      </c>
      <c r="H636" s="47">
        <f>IFERROR(INDEX('اطلاعات دوره'!A:Z,MATCH(G636,'اطلاعات دوره'!C:C,0),MATCH(H$1,'اطلاعات دوره'!$1:$1,0)),0)</f>
        <v>0</v>
      </c>
      <c r="I636" s="47">
        <f>IFERROR(INDEX('اطلاعات دوره'!A:Z,MATCH(G636,'اطلاعات دوره'!C:C,0),MATCH(I$1,'اطلاعات دوره'!$1:$1,0)),0)</f>
        <v>0</v>
      </c>
      <c r="J636" s="48">
        <f>IFERROR(INDEX('اطلاعات دوره'!A:Z,MATCH(G636,'اطلاعات دوره'!C:C,0),MATCH(J$1,'اطلاعات دوره'!$1:$1,0)),0)</f>
        <v>0</v>
      </c>
      <c r="K636" s="46"/>
      <c r="L636" s="158" t="str">
        <f>IFERROR(INDEX('اطلاعات دوره'!A:Z,MATCH(G636,'اطلاعات دوره'!C:C,0)-1,MATCH("عنوان",'اطلاعات دوره'!$1:$1,0)),"---")</f>
        <v>---</v>
      </c>
      <c r="M636" s="47" t="str">
        <f t="shared" si="101"/>
        <v>----</v>
      </c>
      <c r="N636" s="48" t="str">
        <f t="shared" si="102"/>
        <v>-/</v>
      </c>
      <c r="O636" s="45"/>
      <c r="P636" s="240">
        <f>IFERROR(INDEX('قرائت کنتور'!A:AZ,MATCH(A636&amp;"-"&amp;"آب",'قرائت کنتور'!B:B,0),MATCH(L636,'قرائت کنتور'!$1:$1,0)),0)</f>
        <v>0</v>
      </c>
      <c r="Q636" s="241">
        <f>IFERROR(INDEX('قرائت کنتور'!A:AZ,MATCH(A636&amp;"-"&amp;"آب",'قرائت کنتور'!B:B,0),MATCH(G636,'قرائت کنتور'!$1:$1,0)),0)</f>
        <v>0</v>
      </c>
      <c r="R636" s="241">
        <f t="shared" si="103"/>
        <v>0</v>
      </c>
      <c r="S636" s="241" t="str">
        <f>IFERROR(INDEX('اطلاعات انشعابات شرکتها'!A:AB,MATCH(A636,'اطلاعات انشعابات شرکتها'!A:A,0),MATCH(S$1,'اطلاعات انشعابات شرکتها'!$1:$1,0)),"---")</f>
        <v>---</v>
      </c>
      <c r="T636" s="227" t="str">
        <f t="shared" si="104"/>
        <v>---</v>
      </c>
      <c r="U636" s="45"/>
      <c r="V636" s="155" t="str">
        <f>IFERROR(INDEX('تعرفه ها'!A:Z,MATCH("بهای هر متر مکعب آب مصرفی",'تعرفه ها'!$B:$B,0),MATCH(F636,'تعرفه ها'!$2:$2,0)),"---")</f>
        <v>---</v>
      </c>
      <c r="W636" s="50" t="str">
        <f t="shared" si="105"/>
        <v>---</v>
      </c>
      <c r="X636" s="50" t="str">
        <f>IFERROR(ROUND(R636*INDEX('تعرفه ها'!A:Z,MATCH("عوارض آب به ازاء هر متر مکعب",'تعرفه ها'!$B:$B,0),MATCH(F636,'تعرفه ها'!$2:$2,0)),0),"---")</f>
        <v>---</v>
      </c>
      <c r="Y636" s="50" t="str">
        <f>IFERROR(ROUND(T636*INDEX('تعرفه ها'!A:Z,MATCH("جریمه مازاد مصرف آب به ازاء هر متر مکعب",'تعرفه ها'!$B:$B,0),MATCH(F636,'تعرفه ها'!$2:$2,0)),0),"---")</f>
        <v>---</v>
      </c>
      <c r="Z636" s="50" t="str">
        <f>IFERROR(ROUND(((W636+X636+Y636)*INDEX('تعرفه ها'!A:Z,MATCH("هزینه نگهداری و تعمیرات شبکه آب",'تعرفه ها'!$B:$B,0),MATCH(F636,'تعرفه ها'!$2:$2,0))/100),0),"---")</f>
        <v>---</v>
      </c>
      <c r="AA636" s="50" t="str">
        <f>IFERROR(IF(INDEX('اطلاعات دوره'!A:Z,MATCH(G636,'اطلاعات دوره'!C:C,0),MATCH("آب",'اطلاعات دوره'!$1:$1,0))="دارد",ROUND((W636+X636+Y636)*INDEX('تعرفه ها'!A:Z,MATCH("پیک فصلی آب",'تعرفه ها'!$B:$B,0),MATCH(F636,'تعرفه ها'!$2:$2,0))/100,0),0),"---")</f>
        <v>---</v>
      </c>
      <c r="AB636" s="50" t="str">
        <f>IFERROR(ROUND(SUM(W636+X636+Y636+Z636+AA636)*INDEX('تعرفه ها'!A:Z,MATCH("مالیات آب",'تعرفه ها'!$B:$B,0),MATCH(F636,'تعرفه ها'!$2:$2,0))/100,0),"---")</f>
        <v>---</v>
      </c>
      <c r="AC636" s="50" t="str">
        <f t="shared" si="106"/>
        <v>---</v>
      </c>
      <c r="AD636" s="50" t="str">
        <f t="shared" si="99"/>
        <v>---</v>
      </c>
      <c r="AE636" s="50" t="str">
        <f t="shared" si="107"/>
        <v>---</v>
      </c>
      <c r="AF636" s="50" t="str">
        <f t="shared" si="108"/>
        <v>---</v>
      </c>
      <c r="AG636" s="153" t="str">
        <f t="shared" si="109"/>
        <v>---</v>
      </c>
      <c r="AI636" s="183" t="str">
        <f>IFERROR(IF(INDEX(پرداخت!A:AZ,MATCH(A636&amp;" - "&amp;"آب",پرداخت!$B:$B,0),MATCH(G636,پرداخت!$1:$1,0))="نشده","نشده","شده"),"---")</f>
        <v>---</v>
      </c>
      <c r="AL636" s="144"/>
      <c r="AM636" s="144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  <c r="BT636" s="30"/>
      <c r="BU636" s="30"/>
      <c r="BV636" s="30"/>
      <c r="BW636" s="30"/>
      <c r="BX636" s="30"/>
      <c r="BY636" s="30"/>
      <c r="BZ636" s="30"/>
      <c r="CA636" s="30"/>
    </row>
    <row r="637" spans="1:79" ht="34.9" hidden="1" customHeight="1">
      <c r="A637" s="170"/>
      <c r="B637" s="47">
        <f>IFERROR(INDEX('اطلاعات انشعابات شرکتها'!A:BB,MATCH(A637,'اطلاعات انشعابات شرکتها'!A:A,0),MATCH(B$1,'اطلاعات انشعابات شرکتها'!$1:$1,0)),0)</f>
        <v>0</v>
      </c>
      <c r="C637" s="48">
        <f>IFERROR(INDEX('اطلاعات انشعابات شرکتها'!A:BB,MATCH(A637,'اطلاعات انشعابات شرکتها'!A:A,0),MATCH(C$1,'اطلاعات انشعابات شرکتها'!$1:$1,0)),0)</f>
        <v>0</v>
      </c>
      <c r="D637" s="45"/>
      <c r="E637" s="171"/>
      <c r="F637" s="170"/>
      <c r="G637" s="47" t="str">
        <f t="shared" si="100"/>
        <v>/</v>
      </c>
      <c r="H637" s="47">
        <f>IFERROR(INDEX('اطلاعات دوره'!A:Z,MATCH(G637,'اطلاعات دوره'!C:C,0),MATCH(H$1,'اطلاعات دوره'!$1:$1,0)),0)</f>
        <v>0</v>
      </c>
      <c r="I637" s="47">
        <f>IFERROR(INDEX('اطلاعات دوره'!A:Z,MATCH(G637,'اطلاعات دوره'!C:C,0),MATCH(I$1,'اطلاعات دوره'!$1:$1,0)),0)</f>
        <v>0</v>
      </c>
      <c r="J637" s="48">
        <f>IFERROR(INDEX('اطلاعات دوره'!A:Z,MATCH(G637,'اطلاعات دوره'!C:C,0),MATCH(J$1,'اطلاعات دوره'!$1:$1,0)),0)</f>
        <v>0</v>
      </c>
      <c r="K637" s="46"/>
      <c r="L637" s="158" t="str">
        <f>IFERROR(INDEX('اطلاعات دوره'!A:Z,MATCH(G637,'اطلاعات دوره'!C:C,0)-1,MATCH("عنوان",'اطلاعات دوره'!$1:$1,0)),"---")</f>
        <v>---</v>
      </c>
      <c r="M637" s="47" t="str">
        <f t="shared" si="101"/>
        <v>----</v>
      </c>
      <c r="N637" s="48" t="str">
        <f t="shared" si="102"/>
        <v>-/</v>
      </c>
      <c r="O637" s="45"/>
      <c r="P637" s="240">
        <f>IFERROR(INDEX('قرائت کنتور'!A:AZ,MATCH(A637&amp;"-"&amp;"آب",'قرائت کنتور'!B:B,0),MATCH(L637,'قرائت کنتور'!$1:$1,0)),0)</f>
        <v>0</v>
      </c>
      <c r="Q637" s="241">
        <f>IFERROR(INDEX('قرائت کنتور'!A:AZ,MATCH(A637&amp;"-"&amp;"آب",'قرائت کنتور'!B:B,0),MATCH(G637,'قرائت کنتور'!$1:$1,0)),0)</f>
        <v>0</v>
      </c>
      <c r="R637" s="241">
        <f t="shared" si="103"/>
        <v>0</v>
      </c>
      <c r="S637" s="241" t="str">
        <f>IFERROR(INDEX('اطلاعات انشعابات شرکتها'!A:AB,MATCH(A637,'اطلاعات انشعابات شرکتها'!A:A,0),MATCH(S$1,'اطلاعات انشعابات شرکتها'!$1:$1,0)),"---")</f>
        <v>---</v>
      </c>
      <c r="T637" s="227" t="str">
        <f t="shared" si="104"/>
        <v>---</v>
      </c>
      <c r="U637" s="45"/>
      <c r="V637" s="155" t="str">
        <f>IFERROR(INDEX('تعرفه ها'!A:Z,MATCH("بهای هر متر مکعب آب مصرفی",'تعرفه ها'!$B:$B,0),MATCH(F637,'تعرفه ها'!$2:$2,0)),"---")</f>
        <v>---</v>
      </c>
      <c r="W637" s="50" t="str">
        <f t="shared" si="105"/>
        <v>---</v>
      </c>
      <c r="X637" s="50" t="str">
        <f>IFERROR(ROUND(R637*INDEX('تعرفه ها'!A:Z,MATCH("عوارض آب به ازاء هر متر مکعب",'تعرفه ها'!$B:$B,0),MATCH(F637,'تعرفه ها'!$2:$2,0)),0),"---")</f>
        <v>---</v>
      </c>
      <c r="Y637" s="50" t="str">
        <f>IFERROR(ROUND(T637*INDEX('تعرفه ها'!A:Z,MATCH("جریمه مازاد مصرف آب به ازاء هر متر مکعب",'تعرفه ها'!$B:$B,0),MATCH(F637,'تعرفه ها'!$2:$2,0)),0),"---")</f>
        <v>---</v>
      </c>
      <c r="Z637" s="50" t="str">
        <f>IFERROR(ROUND(((W637+X637+Y637)*INDEX('تعرفه ها'!A:Z,MATCH("هزینه نگهداری و تعمیرات شبکه آب",'تعرفه ها'!$B:$B,0),MATCH(F637,'تعرفه ها'!$2:$2,0))/100),0),"---")</f>
        <v>---</v>
      </c>
      <c r="AA637" s="50" t="str">
        <f>IFERROR(IF(INDEX('اطلاعات دوره'!A:Z,MATCH(G637,'اطلاعات دوره'!C:C,0),MATCH("آب",'اطلاعات دوره'!$1:$1,0))="دارد",ROUND((W637+X637+Y637)*INDEX('تعرفه ها'!A:Z,MATCH("پیک فصلی آب",'تعرفه ها'!$B:$B,0),MATCH(F637,'تعرفه ها'!$2:$2,0))/100,0),0),"---")</f>
        <v>---</v>
      </c>
      <c r="AB637" s="50" t="str">
        <f>IFERROR(ROUND(SUM(W637+X637+Y637+Z637+AA637)*INDEX('تعرفه ها'!A:Z,MATCH("مالیات آب",'تعرفه ها'!$B:$B,0),MATCH(F637,'تعرفه ها'!$2:$2,0))/100,0),"---")</f>
        <v>---</v>
      </c>
      <c r="AC637" s="50" t="str">
        <f t="shared" si="106"/>
        <v>---</v>
      </c>
      <c r="AD637" s="50" t="str">
        <f t="shared" si="99"/>
        <v>---</v>
      </c>
      <c r="AE637" s="50" t="str">
        <f t="shared" si="107"/>
        <v>---</v>
      </c>
      <c r="AF637" s="50" t="str">
        <f t="shared" si="108"/>
        <v>---</v>
      </c>
      <c r="AG637" s="153" t="str">
        <f t="shared" si="109"/>
        <v>---</v>
      </c>
      <c r="AI637" s="183" t="str">
        <f>IFERROR(IF(INDEX(پرداخت!A:AZ,MATCH(A637&amp;" - "&amp;"آب",پرداخت!$B:$B,0),MATCH(G637,پرداخت!$1:$1,0))="نشده","نشده","شده"),"---")</f>
        <v>---</v>
      </c>
      <c r="AL637" s="144"/>
      <c r="AM637" s="144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</row>
    <row r="638" spans="1:79" ht="34.9" hidden="1" customHeight="1">
      <c r="A638" s="170"/>
      <c r="B638" s="47">
        <f>IFERROR(INDEX('اطلاعات انشعابات شرکتها'!A:BB,MATCH(A638,'اطلاعات انشعابات شرکتها'!A:A,0),MATCH(B$1,'اطلاعات انشعابات شرکتها'!$1:$1,0)),0)</f>
        <v>0</v>
      </c>
      <c r="C638" s="48">
        <f>IFERROR(INDEX('اطلاعات انشعابات شرکتها'!A:BB,MATCH(A638,'اطلاعات انشعابات شرکتها'!A:A,0),MATCH(C$1,'اطلاعات انشعابات شرکتها'!$1:$1,0)),0)</f>
        <v>0</v>
      </c>
      <c r="D638" s="45"/>
      <c r="E638" s="171"/>
      <c r="F638" s="170"/>
      <c r="G638" s="47" t="str">
        <f t="shared" si="100"/>
        <v>/</v>
      </c>
      <c r="H638" s="47">
        <f>IFERROR(INDEX('اطلاعات دوره'!A:Z,MATCH(G638,'اطلاعات دوره'!C:C,0),MATCH(H$1,'اطلاعات دوره'!$1:$1,0)),0)</f>
        <v>0</v>
      </c>
      <c r="I638" s="47">
        <f>IFERROR(INDEX('اطلاعات دوره'!A:Z,MATCH(G638,'اطلاعات دوره'!C:C,0),MATCH(I$1,'اطلاعات دوره'!$1:$1,0)),0)</f>
        <v>0</v>
      </c>
      <c r="J638" s="48">
        <f>IFERROR(INDEX('اطلاعات دوره'!A:Z,MATCH(G638,'اطلاعات دوره'!C:C,0),MATCH(J$1,'اطلاعات دوره'!$1:$1,0)),0)</f>
        <v>0</v>
      </c>
      <c r="K638" s="46"/>
      <c r="L638" s="158" t="str">
        <f>IFERROR(INDEX('اطلاعات دوره'!A:Z,MATCH(G638,'اطلاعات دوره'!C:C,0)-1,MATCH("عنوان",'اطلاعات دوره'!$1:$1,0)),"---")</f>
        <v>---</v>
      </c>
      <c r="M638" s="47" t="str">
        <f t="shared" si="101"/>
        <v>----</v>
      </c>
      <c r="N638" s="48" t="str">
        <f t="shared" si="102"/>
        <v>-/</v>
      </c>
      <c r="O638" s="45"/>
      <c r="P638" s="240">
        <f>IFERROR(INDEX('قرائت کنتور'!A:AZ,MATCH(A638&amp;"-"&amp;"آب",'قرائت کنتور'!B:B,0),MATCH(L638,'قرائت کنتور'!$1:$1,0)),0)</f>
        <v>0</v>
      </c>
      <c r="Q638" s="241">
        <f>IFERROR(INDEX('قرائت کنتور'!A:AZ,MATCH(A638&amp;"-"&amp;"آب",'قرائت کنتور'!B:B,0),MATCH(G638,'قرائت کنتور'!$1:$1,0)),0)</f>
        <v>0</v>
      </c>
      <c r="R638" s="241">
        <f t="shared" si="103"/>
        <v>0</v>
      </c>
      <c r="S638" s="241" t="str">
        <f>IFERROR(INDEX('اطلاعات انشعابات شرکتها'!A:AB,MATCH(A638,'اطلاعات انشعابات شرکتها'!A:A,0),MATCH(S$1,'اطلاعات انشعابات شرکتها'!$1:$1,0)),"---")</f>
        <v>---</v>
      </c>
      <c r="T638" s="227" t="str">
        <f t="shared" si="104"/>
        <v>---</v>
      </c>
      <c r="U638" s="45"/>
      <c r="V638" s="155" t="str">
        <f>IFERROR(INDEX('تعرفه ها'!A:Z,MATCH("بهای هر متر مکعب آب مصرفی",'تعرفه ها'!$B:$B,0),MATCH(F638,'تعرفه ها'!$2:$2,0)),"---")</f>
        <v>---</v>
      </c>
      <c r="W638" s="50" t="str">
        <f t="shared" si="105"/>
        <v>---</v>
      </c>
      <c r="X638" s="50" t="str">
        <f>IFERROR(ROUND(R638*INDEX('تعرفه ها'!A:Z,MATCH("عوارض آب به ازاء هر متر مکعب",'تعرفه ها'!$B:$B,0),MATCH(F638,'تعرفه ها'!$2:$2,0)),0),"---")</f>
        <v>---</v>
      </c>
      <c r="Y638" s="50" t="str">
        <f>IFERROR(ROUND(T638*INDEX('تعرفه ها'!A:Z,MATCH("جریمه مازاد مصرف آب به ازاء هر متر مکعب",'تعرفه ها'!$B:$B,0),MATCH(F638,'تعرفه ها'!$2:$2,0)),0),"---")</f>
        <v>---</v>
      </c>
      <c r="Z638" s="50" t="str">
        <f>IFERROR(ROUND(((W638+X638+Y638)*INDEX('تعرفه ها'!A:Z,MATCH("هزینه نگهداری و تعمیرات شبکه آب",'تعرفه ها'!$B:$B,0),MATCH(F638,'تعرفه ها'!$2:$2,0))/100),0),"---")</f>
        <v>---</v>
      </c>
      <c r="AA638" s="50" t="str">
        <f>IFERROR(IF(INDEX('اطلاعات دوره'!A:Z,MATCH(G638,'اطلاعات دوره'!C:C,0),MATCH("آب",'اطلاعات دوره'!$1:$1,0))="دارد",ROUND((W638+X638+Y638)*INDEX('تعرفه ها'!A:Z,MATCH("پیک فصلی آب",'تعرفه ها'!$B:$B,0),MATCH(F638,'تعرفه ها'!$2:$2,0))/100,0),0),"---")</f>
        <v>---</v>
      </c>
      <c r="AB638" s="50" t="str">
        <f>IFERROR(ROUND(SUM(W638+X638+Y638+Z638+AA638)*INDEX('تعرفه ها'!A:Z,MATCH("مالیات آب",'تعرفه ها'!$B:$B,0),MATCH(F638,'تعرفه ها'!$2:$2,0))/100,0),"---")</f>
        <v>---</v>
      </c>
      <c r="AC638" s="50" t="str">
        <f t="shared" si="106"/>
        <v>---</v>
      </c>
      <c r="AD638" s="50" t="str">
        <f t="shared" si="99"/>
        <v>---</v>
      </c>
      <c r="AE638" s="50" t="str">
        <f t="shared" si="107"/>
        <v>---</v>
      </c>
      <c r="AF638" s="50" t="str">
        <f t="shared" si="108"/>
        <v>---</v>
      </c>
      <c r="AG638" s="153" t="str">
        <f t="shared" si="109"/>
        <v>---</v>
      </c>
      <c r="AI638" s="183" t="str">
        <f>IFERROR(IF(INDEX(پرداخت!A:AZ,MATCH(A638&amp;" - "&amp;"آب",پرداخت!$B:$B,0),MATCH(G638,پرداخت!$1:$1,0))="نشده","نشده","شده"),"---")</f>
        <v>---</v>
      </c>
      <c r="AL638" s="144"/>
      <c r="AM638" s="144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/>
      <c r="BC638" s="30"/>
      <c r="BD638" s="30"/>
      <c r="BE638" s="30"/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  <c r="BT638" s="30"/>
      <c r="BU638" s="30"/>
      <c r="BV638" s="30"/>
      <c r="BW638" s="30"/>
      <c r="BX638" s="30"/>
      <c r="BY638" s="30"/>
      <c r="BZ638" s="30"/>
      <c r="CA638" s="30"/>
    </row>
    <row r="639" spans="1:79" ht="34.9" hidden="1" customHeight="1">
      <c r="A639" s="170"/>
      <c r="B639" s="47">
        <f>IFERROR(INDEX('اطلاعات انشعابات شرکتها'!A:BB,MATCH(A639,'اطلاعات انشعابات شرکتها'!A:A,0),MATCH(B$1,'اطلاعات انشعابات شرکتها'!$1:$1,0)),0)</f>
        <v>0</v>
      </c>
      <c r="C639" s="48">
        <f>IFERROR(INDEX('اطلاعات انشعابات شرکتها'!A:BB,MATCH(A639,'اطلاعات انشعابات شرکتها'!A:A,0),MATCH(C$1,'اطلاعات انشعابات شرکتها'!$1:$1,0)),0)</f>
        <v>0</v>
      </c>
      <c r="D639" s="45"/>
      <c r="E639" s="171"/>
      <c r="F639" s="170"/>
      <c r="G639" s="47" t="str">
        <f t="shared" si="100"/>
        <v>/</v>
      </c>
      <c r="H639" s="47">
        <f>IFERROR(INDEX('اطلاعات دوره'!A:Z,MATCH(G639,'اطلاعات دوره'!C:C,0),MATCH(H$1,'اطلاعات دوره'!$1:$1,0)),0)</f>
        <v>0</v>
      </c>
      <c r="I639" s="47">
        <f>IFERROR(INDEX('اطلاعات دوره'!A:Z,MATCH(G639,'اطلاعات دوره'!C:C,0),MATCH(I$1,'اطلاعات دوره'!$1:$1,0)),0)</f>
        <v>0</v>
      </c>
      <c r="J639" s="48">
        <f>IFERROR(INDEX('اطلاعات دوره'!A:Z,MATCH(G639,'اطلاعات دوره'!C:C,0),MATCH(J$1,'اطلاعات دوره'!$1:$1,0)),0)</f>
        <v>0</v>
      </c>
      <c r="K639" s="46"/>
      <c r="L639" s="158" t="str">
        <f>IFERROR(INDEX('اطلاعات دوره'!A:Z,MATCH(G639,'اطلاعات دوره'!C:C,0)-1,MATCH("عنوان",'اطلاعات دوره'!$1:$1,0)),"---")</f>
        <v>---</v>
      </c>
      <c r="M639" s="47" t="str">
        <f t="shared" si="101"/>
        <v>----</v>
      </c>
      <c r="N639" s="48" t="str">
        <f t="shared" si="102"/>
        <v>-/</v>
      </c>
      <c r="O639" s="45"/>
      <c r="P639" s="240">
        <f>IFERROR(INDEX('قرائت کنتور'!A:AZ,MATCH(A639&amp;"-"&amp;"آب",'قرائت کنتور'!B:B,0),MATCH(L639,'قرائت کنتور'!$1:$1,0)),0)</f>
        <v>0</v>
      </c>
      <c r="Q639" s="241">
        <f>IFERROR(INDEX('قرائت کنتور'!A:AZ,MATCH(A639&amp;"-"&amp;"آب",'قرائت کنتور'!B:B,0),MATCH(G639,'قرائت کنتور'!$1:$1,0)),0)</f>
        <v>0</v>
      </c>
      <c r="R639" s="241">
        <f t="shared" si="103"/>
        <v>0</v>
      </c>
      <c r="S639" s="241" t="str">
        <f>IFERROR(INDEX('اطلاعات انشعابات شرکتها'!A:AB,MATCH(A639,'اطلاعات انشعابات شرکتها'!A:A,0),MATCH(S$1,'اطلاعات انشعابات شرکتها'!$1:$1,0)),"---")</f>
        <v>---</v>
      </c>
      <c r="T639" s="227" t="str">
        <f t="shared" si="104"/>
        <v>---</v>
      </c>
      <c r="U639" s="45"/>
      <c r="V639" s="155" t="str">
        <f>IFERROR(INDEX('تعرفه ها'!A:Z,MATCH("بهای هر متر مکعب آب مصرفی",'تعرفه ها'!$B:$B,0),MATCH(F639,'تعرفه ها'!$2:$2,0)),"---")</f>
        <v>---</v>
      </c>
      <c r="W639" s="50" t="str">
        <f t="shared" si="105"/>
        <v>---</v>
      </c>
      <c r="X639" s="50" t="str">
        <f>IFERROR(ROUND(R639*INDEX('تعرفه ها'!A:Z,MATCH("عوارض آب به ازاء هر متر مکعب",'تعرفه ها'!$B:$B,0),MATCH(F639,'تعرفه ها'!$2:$2,0)),0),"---")</f>
        <v>---</v>
      </c>
      <c r="Y639" s="50" t="str">
        <f>IFERROR(ROUND(T639*INDEX('تعرفه ها'!A:Z,MATCH("جریمه مازاد مصرف آب به ازاء هر متر مکعب",'تعرفه ها'!$B:$B,0),MATCH(F639,'تعرفه ها'!$2:$2,0)),0),"---")</f>
        <v>---</v>
      </c>
      <c r="Z639" s="50" t="str">
        <f>IFERROR(ROUND(((W639+X639+Y639)*INDEX('تعرفه ها'!A:Z,MATCH("هزینه نگهداری و تعمیرات شبکه آب",'تعرفه ها'!$B:$B,0),MATCH(F639,'تعرفه ها'!$2:$2,0))/100),0),"---")</f>
        <v>---</v>
      </c>
      <c r="AA639" s="50" t="str">
        <f>IFERROR(IF(INDEX('اطلاعات دوره'!A:Z,MATCH(G639,'اطلاعات دوره'!C:C,0),MATCH("آب",'اطلاعات دوره'!$1:$1,0))="دارد",ROUND((W639+X639+Y639)*INDEX('تعرفه ها'!A:Z,MATCH("پیک فصلی آب",'تعرفه ها'!$B:$B,0),MATCH(F639,'تعرفه ها'!$2:$2,0))/100,0),0),"---")</f>
        <v>---</v>
      </c>
      <c r="AB639" s="50" t="str">
        <f>IFERROR(ROUND(SUM(W639+X639+Y639+Z639+AA639)*INDEX('تعرفه ها'!A:Z,MATCH("مالیات آب",'تعرفه ها'!$B:$B,0),MATCH(F639,'تعرفه ها'!$2:$2,0))/100,0),"---")</f>
        <v>---</v>
      </c>
      <c r="AC639" s="50" t="str">
        <f t="shared" si="106"/>
        <v>---</v>
      </c>
      <c r="AD639" s="50" t="str">
        <f t="shared" si="99"/>
        <v>---</v>
      </c>
      <c r="AE639" s="50" t="str">
        <f t="shared" si="107"/>
        <v>---</v>
      </c>
      <c r="AF639" s="50" t="str">
        <f t="shared" si="108"/>
        <v>---</v>
      </c>
      <c r="AG639" s="153" t="str">
        <f t="shared" si="109"/>
        <v>---</v>
      </c>
      <c r="AI639" s="183" t="str">
        <f>IFERROR(IF(INDEX(پرداخت!A:AZ,MATCH(A639&amp;" - "&amp;"آب",پرداخت!$B:$B,0),MATCH(G639,پرداخت!$1:$1,0))="نشده","نشده","شده"),"---")</f>
        <v>---</v>
      </c>
      <c r="AL639" s="144"/>
      <c r="AM639" s="144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/>
      <c r="BC639" s="30"/>
      <c r="BD639" s="30"/>
      <c r="BE639" s="30"/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  <c r="BT639" s="30"/>
      <c r="BU639" s="30"/>
      <c r="BV639" s="30"/>
      <c r="BW639" s="30"/>
      <c r="BX639" s="30"/>
      <c r="BY639" s="30"/>
      <c r="BZ639" s="30"/>
      <c r="CA639" s="30"/>
    </row>
    <row r="640" spans="1:79" ht="34.9" hidden="1" customHeight="1">
      <c r="A640" s="170"/>
      <c r="B640" s="47">
        <f>IFERROR(INDEX('اطلاعات انشعابات شرکتها'!A:BB,MATCH(A640,'اطلاعات انشعابات شرکتها'!A:A,0),MATCH(B$1,'اطلاعات انشعابات شرکتها'!$1:$1,0)),0)</f>
        <v>0</v>
      </c>
      <c r="C640" s="48">
        <f>IFERROR(INDEX('اطلاعات انشعابات شرکتها'!A:BB,MATCH(A640,'اطلاعات انشعابات شرکتها'!A:A,0),MATCH(C$1,'اطلاعات انشعابات شرکتها'!$1:$1,0)),0)</f>
        <v>0</v>
      </c>
      <c r="D640" s="45"/>
      <c r="E640" s="171"/>
      <c r="F640" s="170"/>
      <c r="G640" s="47" t="str">
        <f t="shared" si="100"/>
        <v>/</v>
      </c>
      <c r="H640" s="47">
        <f>IFERROR(INDEX('اطلاعات دوره'!A:Z,MATCH(G640,'اطلاعات دوره'!C:C,0),MATCH(H$1,'اطلاعات دوره'!$1:$1,0)),0)</f>
        <v>0</v>
      </c>
      <c r="I640" s="47">
        <f>IFERROR(INDEX('اطلاعات دوره'!A:Z,MATCH(G640,'اطلاعات دوره'!C:C,0),MATCH(I$1,'اطلاعات دوره'!$1:$1,0)),0)</f>
        <v>0</v>
      </c>
      <c r="J640" s="48">
        <f>IFERROR(INDEX('اطلاعات دوره'!A:Z,MATCH(G640,'اطلاعات دوره'!C:C,0),MATCH(J$1,'اطلاعات دوره'!$1:$1,0)),0)</f>
        <v>0</v>
      </c>
      <c r="K640" s="46"/>
      <c r="L640" s="158" t="str">
        <f>IFERROR(INDEX('اطلاعات دوره'!A:Z,MATCH(G640,'اطلاعات دوره'!C:C,0)-1,MATCH("عنوان",'اطلاعات دوره'!$1:$1,0)),"---")</f>
        <v>---</v>
      </c>
      <c r="M640" s="47" t="str">
        <f t="shared" si="101"/>
        <v>----</v>
      </c>
      <c r="N640" s="48" t="str">
        <f t="shared" si="102"/>
        <v>-/</v>
      </c>
      <c r="O640" s="45"/>
      <c r="P640" s="240">
        <f>IFERROR(INDEX('قرائت کنتور'!A:AZ,MATCH(A640&amp;"-"&amp;"آب",'قرائت کنتور'!B:B,0),MATCH(L640,'قرائت کنتور'!$1:$1,0)),0)</f>
        <v>0</v>
      </c>
      <c r="Q640" s="241">
        <f>IFERROR(INDEX('قرائت کنتور'!A:AZ,MATCH(A640&amp;"-"&amp;"آب",'قرائت کنتور'!B:B,0),MATCH(G640,'قرائت کنتور'!$1:$1,0)),0)</f>
        <v>0</v>
      </c>
      <c r="R640" s="241">
        <f t="shared" si="103"/>
        <v>0</v>
      </c>
      <c r="S640" s="241" t="str">
        <f>IFERROR(INDEX('اطلاعات انشعابات شرکتها'!A:AB,MATCH(A640,'اطلاعات انشعابات شرکتها'!A:A,0),MATCH(S$1,'اطلاعات انشعابات شرکتها'!$1:$1,0)),"---")</f>
        <v>---</v>
      </c>
      <c r="T640" s="227" t="str">
        <f t="shared" si="104"/>
        <v>---</v>
      </c>
      <c r="U640" s="45"/>
      <c r="V640" s="155" t="str">
        <f>IFERROR(INDEX('تعرفه ها'!A:Z,MATCH("بهای هر متر مکعب آب مصرفی",'تعرفه ها'!$B:$B,0),MATCH(F640,'تعرفه ها'!$2:$2,0)),"---")</f>
        <v>---</v>
      </c>
      <c r="W640" s="50" t="str">
        <f t="shared" si="105"/>
        <v>---</v>
      </c>
      <c r="X640" s="50" t="str">
        <f>IFERROR(ROUND(R640*INDEX('تعرفه ها'!A:Z,MATCH("عوارض آب به ازاء هر متر مکعب",'تعرفه ها'!$B:$B,0),MATCH(F640,'تعرفه ها'!$2:$2,0)),0),"---")</f>
        <v>---</v>
      </c>
      <c r="Y640" s="50" t="str">
        <f>IFERROR(ROUND(T640*INDEX('تعرفه ها'!A:Z,MATCH("جریمه مازاد مصرف آب به ازاء هر متر مکعب",'تعرفه ها'!$B:$B,0),MATCH(F640,'تعرفه ها'!$2:$2,0)),0),"---")</f>
        <v>---</v>
      </c>
      <c r="Z640" s="50" t="str">
        <f>IFERROR(ROUND(((W640+X640+Y640)*INDEX('تعرفه ها'!A:Z,MATCH("هزینه نگهداری و تعمیرات شبکه آب",'تعرفه ها'!$B:$B,0),MATCH(F640,'تعرفه ها'!$2:$2,0))/100),0),"---")</f>
        <v>---</v>
      </c>
      <c r="AA640" s="50" t="str">
        <f>IFERROR(IF(INDEX('اطلاعات دوره'!A:Z,MATCH(G640,'اطلاعات دوره'!C:C,0),MATCH("آب",'اطلاعات دوره'!$1:$1,0))="دارد",ROUND((W640+X640+Y640)*INDEX('تعرفه ها'!A:Z,MATCH("پیک فصلی آب",'تعرفه ها'!$B:$B,0),MATCH(F640,'تعرفه ها'!$2:$2,0))/100,0),0),"---")</f>
        <v>---</v>
      </c>
      <c r="AB640" s="50" t="str">
        <f>IFERROR(ROUND(SUM(W640+X640+Y640+Z640+AA640)*INDEX('تعرفه ها'!A:Z,MATCH("مالیات آب",'تعرفه ها'!$B:$B,0),MATCH(F640,'تعرفه ها'!$2:$2,0))/100,0),"---")</f>
        <v>---</v>
      </c>
      <c r="AC640" s="50" t="str">
        <f t="shared" si="106"/>
        <v>---</v>
      </c>
      <c r="AD640" s="50" t="str">
        <f t="shared" si="99"/>
        <v>---</v>
      </c>
      <c r="AE640" s="50" t="str">
        <f t="shared" si="107"/>
        <v>---</v>
      </c>
      <c r="AF640" s="50" t="str">
        <f t="shared" si="108"/>
        <v>---</v>
      </c>
      <c r="AG640" s="153" t="str">
        <f t="shared" si="109"/>
        <v>---</v>
      </c>
      <c r="AI640" s="183" t="str">
        <f>IFERROR(IF(INDEX(پرداخت!A:AZ,MATCH(A640&amp;" - "&amp;"آب",پرداخت!$B:$B,0),MATCH(G640,پرداخت!$1:$1,0))="نشده","نشده","شده"),"---")</f>
        <v>---</v>
      </c>
      <c r="AL640" s="144"/>
      <c r="AM640" s="144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/>
      <c r="BC640" s="30"/>
      <c r="BD640" s="30"/>
      <c r="BE640" s="30"/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  <c r="BT640" s="30"/>
      <c r="BU640" s="30"/>
      <c r="BV640" s="30"/>
      <c r="BW640" s="30"/>
      <c r="BX640" s="30"/>
      <c r="BY640" s="30"/>
      <c r="BZ640" s="30"/>
      <c r="CA640" s="30"/>
    </row>
    <row r="641" spans="1:79" ht="34.9" hidden="1" customHeight="1">
      <c r="A641" s="170"/>
      <c r="B641" s="47">
        <f>IFERROR(INDEX('اطلاعات انشعابات شرکتها'!A:BB,MATCH(A641,'اطلاعات انشعابات شرکتها'!A:A,0),MATCH(B$1,'اطلاعات انشعابات شرکتها'!$1:$1,0)),0)</f>
        <v>0</v>
      </c>
      <c r="C641" s="48">
        <f>IFERROR(INDEX('اطلاعات انشعابات شرکتها'!A:BB,MATCH(A641,'اطلاعات انشعابات شرکتها'!A:A,0),MATCH(C$1,'اطلاعات انشعابات شرکتها'!$1:$1,0)),0)</f>
        <v>0</v>
      </c>
      <c r="D641" s="45"/>
      <c r="E641" s="171"/>
      <c r="F641" s="170"/>
      <c r="G641" s="47" t="str">
        <f t="shared" si="100"/>
        <v>/</v>
      </c>
      <c r="H641" s="47">
        <f>IFERROR(INDEX('اطلاعات دوره'!A:Z,MATCH(G641,'اطلاعات دوره'!C:C,0),MATCH(H$1,'اطلاعات دوره'!$1:$1,0)),0)</f>
        <v>0</v>
      </c>
      <c r="I641" s="47">
        <f>IFERROR(INDEX('اطلاعات دوره'!A:Z,MATCH(G641,'اطلاعات دوره'!C:C,0),MATCH(I$1,'اطلاعات دوره'!$1:$1,0)),0)</f>
        <v>0</v>
      </c>
      <c r="J641" s="48">
        <f>IFERROR(INDEX('اطلاعات دوره'!A:Z,MATCH(G641,'اطلاعات دوره'!C:C,0),MATCH(J$1,'اطلاعات دوره'!$1:$1,0)),0)</f>
        <v>0</v>
      </c>
      <c r="K641" s="46"/>
      <c r="L641" s="158" t="str">
        <f>IFERROR(INDEX('اطلاعات دوره'!A:Z,MATCH(G641,'اطلاعات دوره'!C:C,0)-1,MATCH("عنوان",'اطلاعات دوره'!$1:$1,0)),"---")</f>
        <v>---</v>
      </c>
      <c r="M641" s="47" t="str">
        <f t="shared" si="101"/>
        <v>----</v>
      </c>
      <c r="N641" s="48" t="str">
        <f t="shared" si="102"/>
        <v>-/</v>
      </c>
      <c r="O641" s="45"/>
      <c r="P641" s="240">
        <f>IFERROR(INDEX('قرائت کنتور'!A:AZ,MATCH(A641&amp;"-"&amp;"آب",'قرائت کنتور'!B:B,0),MATCH(L641,'قرائت کنتور'!$1:$1,0)),0)</f>
        <v>0</v>
      </c>
      <c r="Q641" s="241">
        <f>IFERROR(INDEX('قرائت کنتور'!A:AZ,MATCH(A641&amp;"-"&amp;"آب",'قرائت کنتور'!B:B,0),MATCH(G641,'قرائت کنتور'!$1:$1,0)),0)</f>
        <v>0</v>
      </c>
      <c r="R641" s="241">
        <f t="shared" si="103"/>
        <v>0</v>
      </c>
      <c r="S641" s="241" t="str">
        <f>IFERROR(INDEX('اطلاعات انشعابات شرکتها'!A:AB,MATCH(A641,'اطلاعات انشعابات شرکتها'!A:A,0),MATCH(S$1,'اطلاعات انشعابات شرکتها'!$1:$1,0)),"---")</f>
        <v>---</v>
      </c>
      <c r="T641" s="227" t="str">
        <f t="shared" si="104"/>
        <v>---</v>
      </c>
      <c r="U641" s="45"/>
      <c r="V641" s="155" t="str">
        <f>IFERROR(INDEX('تعرفه ها'!A:Z,MATCH("بهای هر متر مکعب آب مصرفی",'تعرفه ها'!$B:$B,0),MATCH(F641,'تعرفه ها'!$2:$2,0)),"---")</f>
        <v>---</v>
      </c>
      <c r="W641" s="50" t="str">
        <f t="shared" si="105"/>
        <v>---</v>
      </c>
      <c r="X641" s="50" t="str">
        <f>IFERROR(ROUND(R641*INDEX('تعرفه ها'!A:Z,MATCH("عوارض آب به ازاء هر متر مکعب",'تعرفه ها'!$B:$B,0),MATCH(F641,'تعرفه ها'!$2:$2,0)),0),"---")</f>
        <v>---</v>
      </c>
      <c r="Y641" s="50" t="str">
        <f>IFERROR(ROUND(T641*INDEX('تعرفه ها'!A:Z,MATCH("جریمه مازاد مصرف آب به ازاء هر متر مکعب",'تعرفه ها'!$B:$B,0),MATCH(F641,'تعرفه ها'!$2:$2,0)),0),"---")</f>
        <v>---</v>
      </c>
      <c r="Z641" s="50" t="str">
        <f>IFERROR(ROUND(((W641+X641+Y641)*INDEX('تعرفه ها'!A:Z,MATCH("هزینه نگهداری و تعمیرات شبکه آب",'تعرفه ها'!$B:$B,0),MATCH(F641,'تعرفه ها'!$2:$2,0))/100),0),"---")</f>
        <v>---</v>
      </c>
      <c r="AA641" s="50" t="str">
        <f>IFERROR(IF(INDEX('اطلاعات دوره'!A:Z,MATCH(G641,'اطلاعات دوره'!C:C,0),MATCH("آب",'اطلاعات دوره'!$1:$1,0))="دارد",ROUND((W641+X641+Y641)*INDEX('تعرفه ها'!A:Z,MATCH("پیک فصلی آب",'تعرفه ها'!$B:$B,0),MATCH(F641,'تعرفه ها'!$2:$2,0))/100,0),0),"---")</f>
        <v>---</v>
      </c>
      <c r="AB641" s="50" t="str">
        <f>IFERROR(ROUND(SUM(W641+X641+Y641+Z641+AA641)*INDEX('تعرفه ها'!A:Z,MATCH("مالیات آب",'تعرفه ها'!$B:$B,0),MATCH(F641,'تعرفه ها'!$2:$2,0))/100,0),"---")</f>
        <v>---</v>
      </c>
      <c r="AC641" s="50" t="str">
        <f t="shared" si="106"/>
        <v>---</v>
      </c>
      <c r="AD641" s="50" t="str">
        <f t="shared" ref="AD641:AD704" si="110">IFERROR(IF(VLOOKUP(M641,N:AJ,22,0)="شده",VLOOKUP(M641,N:AJ,19,0),VLOOKUP(M641,N:AJ,18,0)),"---")</f>
        <v>---</v>
      </c>
      <c r="AE641" s="50" t="str">
        <f t="shared" si="107"/>
        <v>---</v>
      </c>
      <c r="AF641" s="50" t="str">
        <f t="shared" si="108"/>
        <v>---</v>
      </c>
      <c r="AG641" s="153" t="str">
        <f t="shared" si="109"/>
        <v>---</v>
      </c>
      <c r="AI641" s="183" t="str">
        <f>IFERROR(IF(INDEX(پرداخت!A:AZ,MATCH(A641&amp;" - "&amp;"آب",پرداخت!$B:$B,0),MATCH(G641,پرداخت!$1:$1,0))="نشده","نشده","شده"),"---")</f>
        <v>---</v>
      </c>
      <c r="AL641" s="144"/>
      <c r="AM641" s="144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/>
      <c r="BC641" s="30"/>
      <c r="BD641" s="30"/>
      <c r="BE641" s="30"/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  <c r="BT641" s="30"/>
      <c r="BU641" s="30"/>
      <c r="BV641" s="30"/>
      <c r="BW641" s="30"/>
      <c r="BX641" s="30"/>
      <c r="BY641" s="30"/>
      <c r="BZ641" s="30"/>
      <c r="CA641" s="30"/>
    </row>
    <row r="642" spans="1:79" ht="34.9" hidden="1" customHeight="1">
      <c r="A642" s="170"/>
      <c r="B642" s="47">
        <f>IFERROR(INDEX('اطلاعات انشعابات شرکتها'!A:BB,MATCH(A642,'اطلاعات انشعابات شرکتها'!A:A,0),MATCH(B$1,'اطلاعات انشعابات شرکتها'!$1:$1,0)),0)</f>
        <v>0</v>
      </c>
      <c r="C642" s="48">
        <f>IFERROR(INDEX('اطلاعات انشعابات شرکتها'!A:BB,MATCH(A642,'اطلاعات انشعابات شرکتها'!A:A,0),MATCH(C$1,'اطلاعات انشعابات شرکتها'!$1:$1,0)),0)</f>
        <v>0</v>
      </c>
      <c r="D642" s="45"/>
      <c r="E642" s="171"/>
      <c r="F642" s="170"/>
      <c r="G642" s="47" t="str">
        <f t="shared" ref="G642:G705" si="111">F642&amp;"/"&amp;E642</f>
        <v>/</v>
      </c>
      <c r="H642" s="47">
        <f>IFERROR(INDEX('اطلاعات دوره'!A:Z,MATCH(G642,'اطلاعات دوره'!C:C,0),MATCH(H$1,'اطلاعات دوره'!$1:$1,0)),0)</f>
        <v>0</v>
      </c>
      <c r="I642" s="47">
        <f>IFERROR(INDEX('اطلاعات دوره'!A:Z,MATCH(G642,'اطلاعات دوره'!C:C,0),MATCH(I$1,'اطلاعات دوره'!$1:$1,0)),0)</f>
        <v>0</v>
      </c>
      <c r="J642" s="48">
        <f>IFERROR(INDEX('اطلاعات دوره'!A:Z,MATCH(G642,'اطلاعات دوره'!C:C,0),MATCH(J$1,'اطلاعات دوره'!$1:$1,0)),0)</f>
        <v>0</v>
      </c>
      <c r="K642" s="46"/>
      <c r="L642" s="158" t="str">
        <f>IFERROR(INDEX('اطلاعات دوره'!A:Z,MATCH(G642,'اطلاعات دوره'!C:C,0)-1,MATCH("عنوان",'اطلاعات دوره'!$1:$1,0)),"---")</f>
        <v>---</v>
      </c>
      <c r="M642" s="47" t="str">
        <f t="shared" ref="M642:M705" si="112">A642&amp;"-"&amp;L642</f>
        <v>----</v>
      </c>
      <c r="N642" s="48" t="str">
        <f t="shared" ref="N642:N705" si="113">A642&amp;"-"&amp;G642</f>
        <v>-/</v>
      </c>
      <c r="O642" s="45"/>
      <c r="P642" s="240">
        <f>IFERROR(INDEX('قرائت کنتور'!A:AZ,MATCH(A642&amp;"-"&amp;"آب",'قرائت کنتور'!B:B,0),MATCH(L642,'قرائت کنتور'!$1:$1,0)),0)</f>
        <v>0</v>
      </c>
      <c r="Q642" s="241">
        <f>IFERROR(INDEX('قرائت کنتور'!A:AZ,MATCH(A642&amp;"-"&amp;"آب",'قرائت کنتور'!B:B,0),MATCH(G642,'قرائت کنتور'!$1:$1,0)),0)</f>
        <v>0</v>
      </c>
      <c r="R642" s="241">
        <f t="shared" ref="R642:R705" si="114">IFERROR(Q642-P642,"---")</f>
        <v>0</v>
      </c>
      <c r="S642" s="241" t="str">
        <f>IFERROR(INDEX('اطلاعات انشعابات شرکتها'!A:AB,MATCH(A642,'اطلاعات انشعابات شرکتها'!A:A,0),MATCH(S$1,'اطلاعات انشعابات شرکتها'!$1:$1,0)),"---")</f>
        <v>---</v>
      </c>
      <c r="T642" s="227" t="str">
        <f t="shared" ref="T642:T705" si="115">IFERROR(IF((R642-(J642*S642/30))&gt;0,(R642-(J642*S642/30)),0),"---")</f>
        <v>---</v>
      </c>
      <c r="U642" s="45"/>
      <c r="V642" s="155" t="str">
        <f>IFERROR(INDEX('تعرفه ها'!A:Z,MATCH("بهای هر متر مکعب آب مصرفی",'تعرفه ها'!$B:$B,0),MATCH(F642,'تعرفه ها'!$2:$2,0)),"---")</f>
        <v>---</v>
      </c>
      <c r="W642" s="50" t="str">
        <f t="shared" ref="W642:W705" si="116">IFERROR(ROUND(R642*V642,0),"---")</f>
        <v>---</v>
      </c>
      <c r="X642" s="50" t="str">
        <f>IFERROR(ROUND(R642*INDEX('تعرفه ها'!A:Z,MATCH("عوارض آب به ازاء هر متر مکعب",'تعرفه ها'!$B:$B,0),MATCH(F642,'تعرفه ها'!$2:$2,0)),0),"---")</f>
        <v>---</v>
      </c>
      <c r="Y642" s="50" t="str">
        <f>IFERROR(ROUND(T642*INDEX('تعرفه ها'!A:Z,MATCH("جریمه مازاد مصرف آب به ازاء هر متر مکعب",'تعرفه ها'!$B:$B,0),MATCH(F642,'تعرفه ها'!$2:$2,0)),0),"---")</f>
        <v>---</v>
      </c>
      <c r="Z642" s="50" t="str">
        <f>IFERROR(ROUND(((W642+X642+Y642)*INDEX('تعرفه ها'!A:Z,MATCH("هزینه نگهداری و تعمیرات شبکه آب",'تعرفه ها'!$B:$B,0),MATCH(F642,'تعرفه ها'!$2:$2,0))/100),0),"---")</f>
        <v>---</v>
      </c>
      <c r="AA642" s="50" t="str">
        <f>IFERROR(IF(INDEX('اطلاعات دوره'!A:Z,MATCH(G642,'اطلاعات دوره'!C:C,0),MATCH("آب",'اطلاعات دوره'!$1:$1,0))="دارد",ROUND((W642+X642+Y642)*INDEX('تعرفه ها'!A:Z,MATCH("پیک فصلی آب",'تعرفه ها'!$B:$B,0),MATCH(F642,'تعرفه ها'!$2:$2,0))/100,0),0),"---")</f>
        <v>---</v>
      </c>
      <c r="AB642" s="50" t="str">
        <f>IFERROR(ROUND(SUM(W642+X642+Y642+Z642+AA642)*INDEX('تعرفه ها'!A:Z,MATCH("مالیات آب",'تعرفه ها'!$B:$B,0),MATCH(F642,'تعرفه ها'!$2:$2,0))/100,0),"---")</f>
        <v>---</v>
      </c>
      <c r="AC642" s="50" t="str">
        <f t="shared" ref="AC642:AC705" si="117">IFERROR((W642+X642+Y642+Z642+AA642+AB642),"---")</f>
        <v>---</v>
      </c>
      <c r="AD642" s="50" t="str">
        <f t="shared" si="110"/>
        <v>---</v>
      </c>
      <c r="AE642" s="50" t="str">
        <f t="shared" ref="AE642:AE705" si="118">IFERROR(AC642+AD642,"---")</f>
        <v>---</v>
      </c>
      <c r="AF642" s="50" t="str">
        <f t="shared" ref="AF642:AF705" si="119">IFERROR(INT(RIGHT(AE642,3)),"---")</f>
        <v>---</v>
      </c>
      <c r="AG642" s="153" t="str">
        <f t="shared" ref="AG642:AG705" si="120">IFERROR(AE642-AF642,"---")</f>
        <v>---</v>
      </c>
      <c r="AI642" s="183" t="str">
        <f>IFERROR(IF(INDEX(پرداخت!A:AZ,MATCH(A642&amp;" - "&amp;"آب",پرداخت!$B:$B,0),MATCH(G642,پرداخت!$1:$1,0))="نشده","نشده","شده"),"---")</f>
        <v>---</v>
      </c>
      <c r="AL642" s="144"/>
      <c r="AM642" s="144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/>
      <c r="BC642" s="30"/>
      <c r="BD642" s="30"/>
      <c r="BE642" s="30"/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  <c r="BT642" s="30"/>
      <c r="BU642" s="30"/>
      <c r="BV642" s="30"/>
      <c r="BW642" s="30"/>
      <c r="BX642" s="30"/>
      <c r="BY642" s="30"/>
      <c r="BZ642" s="30"/>
      <c r="CA642" s="30"/>
    </row>
    <row r="643" spans="1:79" ht="34.9" hidden="1" customHeight="1">
      <c r="A643" s="170"/>
      <c r="B643" s="47">
        <f>IFERROR(INDEX('اطلاعات انشعابات شرکتها'!A:BB,MATCH(A643,'اطلاعات انشعابات شرکتها'!A:A,0),MATCH(B$1,'اطلاعات انشعابات شرکتها'!$1:$1,0)),0)</f>
        <v>0</v>
      </c>
      <c r="C643" s="48">
        <f>IFERROR(INDEX('اطلاعات انشعابات شرکتها'!A:BB,MATCH(A643,'اطلاعات انشعابات شرکتها'!A:A,0),MATCH(C$1,'اطلاعات انشعابات شرکتها'!$1:$1,0)),0)</f>
        <v>0</v>
      </c>
      <c r="D643" s="45"/>
      <c r="E643" s="171"/>
      <c r="F643" s="170"/>
      <c r="G643" s="47" t="str">
        <f t="shared" si="111"/>
        <v>/</v>
      </c>
      <c r="H643" s="47">
        <f>IFERROR(INDEX('اطلاعات دوره'!A:Z,MATCH(G643,'اطلاعات دوره'!C:C,0),MATCH(H$1,'اطلاعات دوره'!$1:$1,0)),0)</f>
        <v>0</v>
      </c>
      <c r="I643" s="47">
        <f>IFERROR(INDEX('اطلاعات دوره'!A:Z,MATCH(G643,'اطلاعات دوره'!C:C,0),MATCH(I$1,'اطلاعات دوره'!$1:$1,0)),0)</f>
        <v>0</v>
      </c>
      <c r="J643" s="48">
        <f>IFERROR(INDEX('اطلاعات دوره'!A:Z,MATCH(G643,'اطلاعات دوره'!C:C,0),MATCH(J$1,'اطلاعات دوره'!$1:$1,0)),0)</f>
        <v>0</v>
      </c>
      <c r="K643" s="46"/>
      <c r="L643" s="158" t="str">
        <f>IFERROR(INDEX('اطلاعات دوره'!A:Z,MATCH(G643,'اطلاعات دوره'!C:C,0)-1,MATCH("عنوان",'اطلاعات دوره'!$1:$1,0)),"---")</f>
        <v>---</v>
      </c>
      <c r="M643" s="47" t="str">
        <f t="shared" si="112"/>
        <v>----</v>
      </c>
      <c r="N643" s="48" t="str">
        <f t="shared" si="113"/>
        <v>-/</v>
      </c>
      <c r="O643" s="45"/>
      <c r="P643" s="240">
        <f>IFERROR(INDEX('قرائت کنتور'!A:AZ,MATCH(A643&amp;"-"&amp;"آب",'قرائت کنتور'!B:B,0),MATCH(L643,'قرائت کنتور'!$1:$1,0)),0)</f>
        <v>0</v>
      </c>
      <c r="Q643" s="241">
        <f>IFERROR(INDEX('قرائت کنتور'!A:AZ,MATCH(A643&amp;"-"&amp;"آب",'قرائت کنتور'!B:B,0),MATCH(G643,'قرائت کنتور'!$1:$1,0)),0)</f>
        <v>0</v>
      </c>
      <c r="R643" s="241">
        <f t="shared" si="114"/>
        <v>0</v>
      </c>
      <c r="S643" s="241" t="str">
        <f>IFERROR(INDEX('اطلاعات انشعابات شرکتها'!A:AB,MATCH(A643,'اطلاعات انشعابات شرکتها'!A:A,0),MATCH(S$1,'اطلاعات انشعابات شرکتها'!$1:$1,0)),"---")</f>
        <v>---</v>
      </c>
      <c r="T643" s="227" t="str">
        <f t="shared" si="115"/>
        <v>---</v>
      </c>
      <c r="U643" s="45"/>
      <c r="V643" s="155" t="str">
        <f>IFERROR(INDEX('تعرفه ها'!A:Z,MATCH("بهای هر متر مکعب آب مصرفی",'تعرفه ها'!$B:$B,0),MATCH(F643,'تعرفه ها'!$2:$2,0)),"---")</f>
        <v>---</v>
      </c>
      <c r="W643" s="50" t="str">
        <f t="shared" si="116"/>
        <v>---</v>
      </c>
      <c r="X643" s="50" t="str">
        <f>IFERROR(ROUND(R643*INDEX('تعرفه ها'!A:Z,MATCH("عوارض آب به ازاء هر متر مکعب",'تعرفه ها'!$B:$B,0),MATCH(F643,'تعرفه ها'!$2:$2,0)),0),"---")</f>
        <v>---</v>
      </c>
      <c r="Y643" s="50" t="str">
        <f>IFERROR(ROUND(T643*INDEX('تعرفه ها'!A:Z,MATCH("جریمه مازاد مصرف آب به ازاء هر متر مکعب",'تعرفه ها'!$B:$B,0),MATCH(F643,'تعرفه ها'!$2:$2,0)),0),"---")</f>
        <v>---</v>
      </c>
      <c r="Z643" s="50" t="str">
        <f>IFERROR(ROUND(((W643+X643+Y643)*INDEX('تعرفه ها'!A:Z,MATCH("هزینه نگهداری و تعمیرات شبکه آب",'تعرفه ها'!$B:$B,0),MATCH(F643,'تعرفه ها'!$2:$2,0))/100),0),"---")</f>
        <v>---</v>
      </c>
      <c r="AA643" s="50" t="str">
        <f>IFERROR(IF(INDEX('اطلاعات دوره'!A:Z,MATCH(G643,'اطلاعات دوره'!C:C,0),MATCH("آب",'اطلاعات دوره'!$1:$1,0))="دارد",ROUND((W643+X643+Y643)*INDEX('تعرفه ها'!A:Z,MATCH("پیک فصلی آب",'تعرفه ها'!$B:$B,0),MATCH(F643,'تعرفه ها'!$2:$2,0))/100,0),0),"---")</f>
        <v>---</v>
      </c>
      <c r="AB643" s="50" t="str">
        <f>IFERROR(ROUND(SUM(W643+X643+Y643+Z643+AA643)*INDEX('تعرفه ها'!A:Z,MATCH("مالیات آب",'تعرفه ها'!$B:$B,0),MATCH(F643,'تعرفه ها'!$2:$2,0))/100,0),"---")</f>
        <v>---</v>
      </c>
      <c r="AC643" s="50" t="str">
        <f t="shared" si="117"/>
        <v>---</v>
      </c>
      <c r="AD643" s="50" t="str">
        <f t="shared" si="110"/>
        <v>---</v>
      </c>
      <c r="AE643" s="50" t="str">
        <f t="shared" si="118"/>
        <v>---</v>
      </c>
      <c r="AF643" s="50" t="str">
        <f t="shared" si="119"/>
        <v>---</v>
      </c>
      <c r="AG643" s="153" t="str">
        <f t="shared" si="120"/>
        <v>---</v>
      </c>
      <c r="AI643" s="183" t="str">
        <f>IFERROR(IF(INDEX(پرداخت!A:AZ,MATCH(A643&amp;" - "&amp;"آب",پرداخت!$B:$B,0),MATCH(G643,پرداخت!$1:$1,0))="نشده","نشده","شده"),"---")</f>
        <v>---</v>
      </c>
      <c r="AL643" s="144"/>
      <c r="AM643" s="144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/>
      <c r="BC643" s="30"/>
      <c r="BD643" s="30"/>
      <c r="BE643" s="30"/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  <c r="BT643" s="30"/>
      <c r="BU643" s="30"/>
      <c r="BV643" s="30"/>
      <c r="BW643" s="30"/>
      <c r="BX643" s="30"/>
      <c r="BY643" s="30"/>
      <c r="BZ643" s="30"/>
      <c r="CA643" s="30"/>
    </row>
    <row r="644" spans="1:79" ht="34.9" hidden="1" customHeight="1">
      <c r="A644" s="170"/>
      <c r="B644" s="47">
        <f>IFERROR(INDEX('اطلاعات انشعابات شرکتها'!A:BB,MATCH(A644,'اطلاعات انشعابات شرکتها'!A:A,0),MATCH(B$1,'اطلاعات انشعابات شرکتها'!$1:$1,0)),0)</f>
        <v>0</v>
      </c>
      <c r="C644" s="48">
        <f>IFERROR(INDEX('اطلاعات انشعابات شرکتها'!A:BB,MATCH(A644,'اطلاعات انشعابات شرکتها'!A:A,0),MATCH(C$1,'اطلاعات انشعابات شرکتها'!$1:$1,0)),0)</f>
        <v>0</v>
      </c>
      <c r="D644" s="45"/>
      <c r="E644" s="171"/>
      <c r="F644" s="170"/>
      <c r="G644" s="47" t="str">
        <f t="shared" si="111"/>
        <v>/</v>
      </c>
      <c r="H644" s="47">
        <f>IFERROR(INDEX('اطلاعات دوره'!A:Z,MATCH(G644,'اطلاعات دوره'!C:C,0),MATCH(H$1,'اطلاعات دوره'!$1:$1,0)),0)</f>
        <v>0</v>
      </c>
      <c r="I644" s="47">
        <f>IFERROR(INDEX('اطلاعات دوره'!A:Z,MATCH(G644,'اطلاعات دوره'!C:C,0),MATCH(I$1,'اطلاعات دوره'!$1:$1,0)),0)</f>
        <v>0</v>
      </c>
      <c r="J644" s="48">
        <f>IFERROR(INDEX('اطلاعات دوره'!A:Z,MATCH(G644,'اطلاعات دوره'!C:C,0),MATCH(J$1,'اطلاعات دوره'!$1:$1,0)),0)</f>
        <v>0</v>
      </c>
      <c r="K644" s="46"/>
      <c r="L644" s="158" t="str">
        <f>IFERROR(INDEX('اطلاعات دوره'!A:Z,MATCH(G644,'اطلاعات دوره'!C:C,0)-1,MATCH("عنوان",'اطلاعات دوره'!$1:$1,0)),"---")</f>
        <v>---</v>
      </c>
      <c r="M644" s="47" t="str">
        <f t="shared" si="112"/>
        <v>----</v>
      </c>
      <c r="N644" s="48" t="str">
        <f t="shared" si="113"/>
        <v>-/</v>
      </c>
      <c r="O644" s="45"/>
      <c r="P644" s="240">
        <f>IFERROR(INDEX('قرائت کنتور'!A:AZ,MATCH(A644&amp;"-"&amp;"آب",'قرائت کنتور'!B:B,0),MATCH(L644,'قرائت کنتور'!$1:$1,0)),0)</f>
        <v>0</v>
      </c>
      <c r="Q644" s="241">
        <f>IFERROR(INDEX('قرائت کنتور'!A:AZ,MATCH(A644&amp;"-"&amp;"آب",'قرائت کنتور'!B:B,0),MATCH(G644,'قرائت کنتور'!$1:$1,0)),0)</f>
        <v>0</v>
      </c>
      <c r="R644" s="241">
        <f t="shared" si="114"/>
        <v>0</v>
      </c>
      <c r="S644" s="241" t="str">
        <f>IFERROR(INDEX('اطلاعات انشعابات شرکتها'!A:AB,MATCH(A644,'اطلاعات انشعابات شرکتها'!A:A,0),MATCH(S$1,'اطلاعات انشعابات شرکتها'!$1:$1,0)),"---")</f>
        <v>---</v>
      </c>
      <c r="T644" s="227" t="str">
        <f t="shared" si="115"/>
        <v>---</v>
      </c>
      <c r="U644" s="45"/>
      <c r="V644" s="155" t="str">
        <f>IFERROR(INDEX('تعرفه ها'!A:Z,MATCH("بهای هر متر مکعب آب مصرفی",'تعرفه ها'!$B:$B,0),MATCH(F644,'تعرفه ها'!$2:$2,0)),"---")</f>
        <v>---</v>
      </c>
      <c r="W644" s="50" t="str">
        <f t="shared" si="116"/>
        <v>---</v>
      </c>
      <c r="X644" s="50" t="str">
        <f>IFERROR(ROUND(R644*INDEX('تعرفه ها'!A:Z,MATCH("عوارض آب به ازاء هر متر مکعب",'تعرفه ها'!$B:$B,0),MATCH(F644,'تعرفه ها'!$2:$2,0)),0),"---")</f>
        <v>---</v>
      </c>
      <c r="Y644" s="50" t="str">
        <f>IFERROR(ROUND(T644*INDEX('تعرفه ها'!A:Z,MATCH("جریمه مازاد مصرف آب به ازاء هر متر مکعب",'تعرفه ها'!$B:$B,0),MATCH(F644,'تعرفه ها'!$2:$2,0)),0),"---")</f>
        <v>---</v>
      </c>
      <c r="Z644" s="50" t="str">
        <f>IFERROR(ROUND(((W644+X644+Y644)*INDEX('تعرفه ها'!A:Z,MATCH("هزینه نگهداری و تعمیرات شبکه آب",'تعرفه ها'!$B:$B,0),MATCH(F644,'تعرفه ها'!$2:$2,0))/100),0),"---")</f>
        <v>---</v>
      </c>
      <c r="AA644" s="50" t="str">
        <f>IFERROR(IF(INDEX('اطلاعات دوره'!A:Z,MATCH(G644,'اطلاعات دوره'!C:C,0),MATCH("آب",'اطلاعات دوره'!$1:$1,0))="دارد",ROUND((W644+X644+Y644)*INDEX('تعرفه ها'!A:Z,MATCH("پیک فصلی آب",'تعرفه ها'!$B:$B,0),MATCH(F644,'تعرفه ها'!$2:$2,0))/100,0),0),"---")</f>
        <v>---</v>
      </c>
      <c r="AB644" s="50" t="str">
        <f>IFERROR(ROUND(SUM(W644+X644+Y644+Z644+AA644)*INDEX('تعرفه ها'!A:Z,MATCH("مالیات آب",'تعرفه ها'!$B:$B,0),MATCH(F644,'تعرفه ها'!$2:$2,0))/100,0),"---")</f>
        <v>---</v>
      </c>
      <c r="AC644" s="50" t="str">
        <f t="shared" si="117"/>
        <v>---</v>
      </c>
      <c r="AD644" s="50" t="str">
        <f t="shared" si="110"/>
        <v>---</v>
      </c>
      <c r="AE644" s="50" t="str">
        <f t="shared" si="118"/>
        <v>---</v>
      </c>
      <c r="AF644" s="50" t="str">
        <f t="shared" si="119"/>
        <v>---</v>
      </c>
      <c r="AG644" s="153" t="str">
        <f t="shared" si="120"/>
        <v>---</v>
      </c>
      <c r="AI644" s="183" t="str">
        <f>IFERROR(IF(INDEX(پرداخت!A:AZ,MATCH(A644&amp;" - "&amp;"آب",پرداخت!$B:$B,0),MATCH(G644,پرداخت!$1:$1,0))="نشده","نشده","شده"),"---")</f>
        <v>---</v>
      </c>
      <c r="AL644" s="144"/>
      <c r="AM644" s="144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/>
      <c r="BC644" s="30"/>
      <c r="BD644" s="30"/>
      <c r="BE644" s="30"/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  <c r="BT644" s="30"/>
      <c r="BU644" s="30"/>
      <c r="BV644" s="30"/>
      <c r="BW644" s="30"/>
      <c r="BX644" s="30"/>
      <c r="BY644" s="30"/>
      <c r="BZ644" s="30"/>
      <c r="CA644" s="30"/>
    </row>
    <row r="645" spans="1:79" ht="34.9" hidden="1" customHeight="1">
      <c r="A645" s="170"/>
      <c r="B645" s="47">
        <f>IFERROR(INDEX('اطلاعات انشعابات شرکتها'!A:BB,MATCH(A645,'اطلاعات انشعابات شرکتها'!A:A,0),MATCH(B$1,'اطلاعات انشعابات شرکتها'!$1:$1,0)),0)</f>
        <v>0</v>
      </c>
      <c r="C645" s="48">
        <f>IFERROR(INDEX('اطلاعات انشعابات شرکتها'!A:BB,MATCH(A645,'اطلاعات انشعابات شرکتها'!A:A,0),MATCH(C$1,'اطلاعات انشعابات شرکتها'!$1:$1,0)),0)</f>
        <v>0</v>
      </c>
      <c r="D645" s="45"/>
      <c r="E645" s="171"/>
      <c r="F645" s="170"/>
      <c r="G645" s="47" t="str">
        <f t="shared" si="111"/>
        <v>/</v>
      </c>
      <c r="H645" s="47">
        <f>IFERROR(INDEX('اطلاعات دوره'!A:Z,MATCH(G645,'اطلاعات دوره'!C:C,0),MATCH(H$1,'اطلاعات دوره'!$1:$1,0)),0)</f>
        <v>0</v>
      </c>
      <c r="I645" s="47">
        <f>IFERROR(INDEX('اطلاعات دوره'!A:Z,MATCH(G645,'اطلاعات دوره'!C:C,0),MATCH(I$1,'اطلاعات دوره'!$1:$1,0)),0)</f>
        <v>0</v>
      </c>
      <c r="J645" s="48">
        <f>IFERROR(INDEX('اطلاعات دوره'!A:Z,MATCH(G645,'اطلاعات دوره'!C:C,0),MATCH(J$1,'اطلاعات دوره'!$1:$1,0)),0)</f>
        <v>0</v>
      </c>
      <c r="K645" s="46"/>
      <c r="L645" s="158" t="str">
        <f>IFERROR(INDEX('اطلاعات دوره'!A:Z,MATCH(G645,'اطلاعات دوره'!C:C,0)-1,MATCH("عنوان",'اطلاعات دوره'!$1:$1,0)),"---")</f>
        <v>---</v>
      </c>
      <c r="M645" s="47" t="str">
        <f t="shared" si="112"/>
        <v>----</v>
      </c>
      <c r="N645" s="48" t="str">
        <f t="shared" si="113"/>
        <v>-/</v>
      </c>
      <c r="O645" s="45"/>
      <c r="P645" s="240">
        <f>IFERROR(INDEX('قرائت کنتور'!A:AZ,MATCH(A645&amp;"-"&amp;"آب",'قرائت کنتور'!B:B,0),MATCH(L645,'قرائت کنتور'!$1:$1,0)),0)</f>
        <v>0</v>
      </c>
      <c r="Q645" s="241">
        <f>IFERROR(INDEX('قرائت کنتور'!A:AZ,MATCH(A645&amp;"-"&amp;"آب",'قرائت کنتور'!B:B,0),MATCH(G645,'قرائت کنتور'!$1:$1,0)),0)</f>
        <v>0</v>
      </c>
      <c r="R645" s="241">
        <f t="shared" si="114"/>
        <v>0</v>
      </c>
      <c r="S645" s="241" t="str">
        <f>IFERROR(INDEX('اطلاعات انشعابات شرکتها'!A:AB,MATCH(A645,'اطلاعات انشعابات شرکتها'!A:A,0),MATCH(S$1,'اطلاعات انشعابات شرکتها'!$1:$1,0)),"---")</f>
        <v>---</v>
      </c>
      <c r="T645" s="227" t="str">
        <f t="shared" si="115"/>
        <v>---</v>
      </c>
      <c r="U645" s="45"/>
      <c r="V645" s="155" t="str">
        <f>IFERROR(INDEX('تعرفه ها'!A:Z,MATCH("بهای هر متر مکعب آب مصرفی",'تعرفه ها'!$B:$B,0),MATCH(F645,'تعرفه ها'!$2:$2,0)),"---")</f>
        <v>---</v>
      </c>
      <c r="W645" s="50" t="str">
        <f t="shared" si="116"/>
        <v>---</v>
      </c>
      <c r="X645" s="50" t="str">
        <f>IFERROR(ROUND(R645*INDEX('تعرفه ها'!A:Z,MATCH("عوارض آب به ازاء هر متر مکعب",'تعرفه ها'!$B:$B,0),MATCH(F645,'تعرفه ها'!$2:$2,0)),0),"---")</f>
        <v>---</v>
      </c>
      <c r="Y645" s="50" t="str">
        <f>IFERROR(ROUND(T645*INDEX('تعرفه ها'!A:Z,MATCH("جریمه مازاد مصرف آب به ازاء هر متر مکعب",'تعرفه ها'!$B:$B,0),MATCH(F645,'تعرفه ها'!$2:$2,0)),0),"---")</f>
        <v>---</v>
      </c>
      <c r="Z645" s="50" t="str">
        <f>IFERROR(ROUND(((W645+X645+Y645)*INDEX('تعرفه ها'!A:Z,MATCH("هزینه نگهداری و تعمیرات شبکه آب",'تعرفه ها'!$B:$B,0),MATCH(F645,'تعرفه ها'!$2:$2,0))/100),0),"---")</f>
        <v>---</v>
      </c>
      <c r="AA645" s="50" t="str">
        <f>IFERROR(IF(INDEX('اطلاعات دوره'!A:Z,MATCH(G645,'اطلاعات دوره'!C:C,0),MATCH("آب",'اطلاعات دوره'!$1:$1,0))="دارد",ROUND((W645+X645+Y645)*INDEX('تعرفه ها'!A:Z,MATCH("پیک فصلی آب",'تعرفه ها'!$B:$B,0),MATCH(F645,'تعرفه ها'!$2:$2,0))/100,0),0),"---")</f>
        <v>---</v>
      </c>
      <c r="AB645" s="50" t="str">
        <f>IFERROR(ROUND(SUM(W645+X645+Y645+Z645+AA645)*INDEX('تعرفه ها'!A:Z,MATCH("مالیات آب",'تعرفه ها'!$B:$B,0),MATCH(F645,'تعرفه ها'!$2:$2,0))/100,0),"---")</f>
        <v>---</v>
      </c>
      <c r="AC645" s="50" t="str">
        <f t="shared" si="117"/>
        <v>---</v>
      </c>
      <c r="AD645" s="50" t="str">
        <f t="shared" si="110"/>
        <v>---</v>
      </c>
      <c r="AE645" s="50" t="str">
        <f t="shared" si="118"/>
        <v>---</v>
      </c>
      <c r="AF645" s="50" t="str">
        <f t="shared" si="119"/>
        <v>---</v>
      </c>
      <c r="AG645" s="153" t="str">
        <f t="shared" si="120"/>
        <v>---</v>
      </c>
      <c r="AI645" s="183" t="str">
        <f>IFERROR(IF(INDEX(پرداخت!A:AZ,MATCH(A645&amp;" - "&amp;"آب",پرداخت!$B:$B,0),MATCH(G645,پرداخت!$1:$1,0))="نشده","نشده","شده"),"---")</f>
        <v>---</v>
      </c>
      <c r="AL645" s="144"/>
      <c r="AM645" s="144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/>
      <c r="BC645" s="30"/>
      <c r="BD645" s="30"/>
      <c r="BE645" s="30"/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  <c r="BT645" s="30"/>
      <c r="BU645" s="30"/>
      <c r="BV645" s="30"/>
      <c r="BW645" s="30"/>
      <c r="BX645" s="30"/>
      <c r="BY645" s="30"/>
      <c r="BZ645" s="30"/>
      <c r="CA645" s="30"/>
    </row>
    <row r="646" spans="1:79" ht="34.9" hidden="1" customHeight="1">
      <c r="A646" s="170"/>
      <c r="B646" s="47">
        <f>IFERROR(INDEX('اطلاعات انشعابات شرکتها'!A:BB,MATCH(A646,'اطلاعات انشعابات شرکتها'!A:A,0),MATCH(B$1,'اطلاعات انشعابات شرکتها'!$1:$1,0)),0)</f>
        <v>0</v>
      </c>
      <c r="C646" s="48">
        <f>IFERROR(INDEX('اطلاعات انشعابات شرکتها'!A:BB,MATCH(A646,'اطلاعات انشعابات شرکتها'!A:A,0),MATCH(C$1,'اطلاعات انشعابات شرکتها'!$1:$1,0)),0)</f>
        <v>0</v>
      </c>
      <c r="D646" s="45"/>
      <c r="E646" s="171"/>
      <c r="F646" s="170"/>
      <c r="G646" s="47" t="str">
        <f t="shared" si="111"/>
        <v>/</v>
      </c>
      <c r="H646" s="47">
        <f>IFERROR(INDEX('اطلاعات دوره'!A:Z,MATCH(G646,'اطلاعات دوره'!C:C,0),MATCH(H$1,'اطلاعات دوره'!$1:$1,0)),0)</f>
        <v>0</v>
      </c>
      <c r="I646" s="47">
        <f>IFERROR(INDEX('اطلاعات دوره'!A:Z,MATCH(G646,'اطلاعات دوره'!C:C,0),MATCH(I$1,'اطلاعات دوره'!$1:$1,0)),0)</f>
        <v>0</v>
      </c>
      <c r="J646" s="48">
        <f>IFERROR(INDEX('اطلاعات دوره'!A:Z,MATCH(G646,'اطلاعات دوره'!C:C,0),MATCH(J$1,'اطلاعات دوره'!$1:$1,0)),0)</f>
        <v>0</v>
      </c>
      <c r="K646" s="46"/>
      <c r="L646" s="158" t="str">
        <f>IFERROR(INDEX('اطلاعات دوره'!A:Z,MATCH(G646,'اطلاعات دوره'!C:C,0)-1,MATCH("عنوان",'اطلاعات دوره'!$1:$1,0)),"---")</f>
        <v>---</v>
      </c>
      <c r="M646" s="47" t="str">
        <f t="shared" si="112"/>
        <v>----</v>
      </c>
      <c r="N646" s="48" t="str">
        <f t="shared" si="113"/>
        <v>-/</v>
      </c>
      <c r="O646" s="45"/>
      <c r="P646" s="240">
        <f>IFERROR(INDEX('قرائت کنتور'!A:AZ,MATCH(A646&amp;"-"&amp;"آب",'قرائت کنتور'!B:B,0),MATCH(L646,'قرائت کنتور'!$1:$1,0)),0)</f>
        <v>0</v>
      </c>
      <c r="Q646" s="241">
        <f>IFERROR(INDEX('قرائت کنتور'!A:AZ,MATCH(A646&amp;"-"&amp;"آب",'قرائت کنتور'!B:B,0),MATCH(G646,'قرائت کنتور'!$1:$1,0)),0)</f>
        <v>0</v>
      </c>
      <c r="R646" s="241">
        <f t="shared" si="114"/>
        <v>0</v>
      </c>
      <c r="S646" s="241" t="str">
        <f>IFERROR(INDEX('اطلاعات انشعابات شرکتها'!A:AB,MATCH(A646,'اطلاعات انشعابات شرکتها'!A:A,0),MATCH(S$1,'اطلاعات انشعابات شرکتها'!$1:$1,0)),"---")</f>
        <v>---</v>
      </c>
      <c r="T646" s="227" t="str">
        <f t="shared" si="115"/>
        <v>---</v>
      </c>
      <c r="U646" s="45"/>
      <c r="V646" s="155" t="str">
        <f>IFERROR(INDEX('تعرفه ها'!A:Z,MATCH("بهای هر متر مکعب آب مصرفی",'تعرفه ها'!$B:$B,0),MATCH(F646,'تعرفه ها'!$2:$2,0)),"---")</f>
        <v>---</v>
      </c>
      <c r="W646" s="50" t="str">
        <f t="shared" si="116"/>
        <v>---</v>
      </c>
      <c r="X646" s="50" t="str">
        <f>IFERROR(ROUND(R646*INDEX('تعرفه ها'!A:Z,MATCH("عوارض آب به ازاء هر متر مکعب",'تعرفه ها'!$B:$B,0),MATCH(F646,'تعرفه ها'!$2:$2,0)),0),"---")</f>
        <v>---</v>
      </c>
      <c r="Y646" s="50" t="str">
        <f>IFERROR(ROUND(T646*INDEX('تعرفه ها'!A:Z,MATCH("جریمه مازاد مصرف آب به ازاء هر متر مکعب",'تعرفه ها'!$B:$B,0),MATCH(F646,'تعرفه ها'!$2:$2,0)),0),"---")</f>
        <v>---</v>
      </c>
      <c r="Z646" s="50" t="str">
        <f>IFERROR(ROUND(((W646+X646+Y646)*INDEX('تعرفه ها'!A:Z,MATCH("هزینه نگهداری و تعمیرات شبکه آب",'تعرفه ها'!$B:$B,0),MATCH(F646,'تعرفه ها'!$2:$2,0))/100),0),"---")</f>
        <v>---</v>
      </c>
      <c r="AA646" s="50" t="str">
        <f>IFERROR(IF(INDEX('اطلاعات دوره'!A:Z,MATCH(G646,'اطلاعات دوره'!C:C,0),MATCH("آب",'اطلاعات دوره'!$1:$1,0))="دارد",ROUND((W646+X646+Y646)*INDEX('تعرفه ها'!A:Z,MATCH("پیک فصلی آب",'تعرفه ها'!$B:$B,0),MATCH(F646,'تعرفه ها'!$2:$2,0))/100,0),0),"---")</f>
        <v>---</v>
      </c>
      <c r="AB646" s="50" t="str">
        <f>IFERROR(ROUND(SUM(W646+X646+Y646+Z646+AA646)*INDEX('تعرفه ها'!A:Z,MATCH("مالیات آب",'تعرفه ها'!$B:$B,0),MATCH(F646,'تعرفه ها'!$2:$2,0))/100,0),"---")</f>
        <v>---</v>
      </c>
      <c r="AC646" s="50" t="str">
        <f t="shared" si="117"/>
        <v>---</v>
      </c>
      <c r="AD646" s="50" t="str">
        <f t="shared" si="110"/>
        <v>---</v>
      </c>
      <c r="AE646" s="50" t="str">
        <f t="shared" si="118"/>
        <v>---</v>
      </c>
      <c r="AF646" s="50" t="str">
        <f t="shared" si="119"/>
        <v>---</v>
      </c>
      <c r="AG646" s="153" t="str">
        <f t="shared" si="120"/>
        <v>---</v>
      </c>
      <c r="AI646" s="183" t="str">
        <f>IFERROR(IF(INDEX(پرداخت!A:AZ,MATCH(A646&amp;" - "&amp;"آب",پرداخت!$B:$B,0),MATCH(G646,پرداخت!$1:$1,0))="نشده","نشده","شده"),"---")</f>
        <v>---</v>
      </c>
      <c r="AL646" s="144"/>
      <c r="AM646" s="144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/>
      <c r="BC646" s="30"/>
      <c r="BD646" s="30"/>
      <c r="BE646" s="30"/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  <c r="BT646" s="30"/>
      <c r="BU646" s="30"/>
      <c r="BV646" s="30"/>
      <c r="BW646" s="30"/>
      <c r="BX646" s="30"/>
      <c r="BY646" s="30"/>
      <c r="BZ646" s="30"/>
      <c r="CA646" s="30"/>
    </row>
    <row r="647" spans="1:79" ht="34.9" hidden="1" customHeight="1">
      <c r="A647" s="170"/>
      <c r="B647" s="47">
        <f>IFERROR(INDEX('اطلاعات انشعابات شرکتها'!A:BB,MATCH(A647,'اطلاعات انشعابات شرکتها'!A:A,0),MATCH(B$1,'اطلاعات انشعابات شرکتها'!$1:$1,0)),0)</f>
        <v>0</v>
      </c>
      <c r="C647" s="48">
        <f>IFERROR(INDEX('اطلاعات انشعابات شرکتها'!A:BB,MATCH(A647,'اطلاعات انشعابات شرکتها'!A:A,0),MATCH(C$1,'اطلاعات انشعابات شرکتها'!$1:$1,0)),0)</f>
        <v>0</v>
      </c>
      <c r="D647" s="45"/>
      <c r="E647" s="171"/>
      <c r="F647" s="170"/>
      <c r="G647" s="47" t="str">
        <f t="shared" si="111"/>
        <v>/</v>
      </c>
      <c r="H647" s="47">
        <f>IFERROR(INDEX('اطلاعات دوره'!A:Z,MATCH(G647,'اطلاعات دوره'!C:C,0),MATCH(H$1,'اطلاعات دوره'!$1:$1,0)),0)</f>
        <v>0</v>
      </c>
      <c r="I647" s="47">
        <f>IFERROR(INDEX('اطلاعات دوره'!A:Z,MATCH(G647,'اطلاعات دوره'!C:C,0),MATCH(I$1,'اطلاعات دوره'!$1:$1,0)),0)</f>
        <v>0</v>
      </c>
      <c r="J647" s="48">
        <f>IFERROR(INDEX('اطلاعات دوره'!A:Z,MATCH(G647,'اطلاعات دوره'!C:C,0),MATCH(J$1,'اطلاعات دوره'!$1:$1,0)),0)</f>
        <v>0</v>
      </c>
      <c r="K647" s="46"/>
      <c r="L647" s="158" t="str">
        <f>IFERROR(INDEX('اطلاعات دوره'!A:Z,MATCH(G647,'اطلاعات دوره'!C:C,0)-1,MATCH("عنوان",'اطلاعات دوره'!$1:$1,0)),"---")</f>
        <v>---</v>
      </c>
      <c r="M647" s="47" t="str">
        <f t="shared" si="112"/>
        <v>----</v>
      </c>
      <c r="N647" s="48" t="str">
        <f t="shared" si="113"/>
        <v>-/</v>
      </c>
      <c r="O647" s="45"/>
      <c r="P647" s="240">
        <f>IFERROR(INDEX('قرائت کنتور'!A:AZ,MATCH(A647&amp;"-"&amp;"آب",'قرائت کنتور'!B:B,0),MATCH(L647,'قرائت کنتور'!$1:$1,0)),0)</f>
        <v>0</v>
      </c>
      <c r="Q647" s="241">
        <f>IFERROR(INDEX('قرائت کنتور'!A:AZ,MATCH(A647&amp;"-"&amp;"آب",'قرائت کنتور'!B:B,0),MATCH(G647,'قرائت کنتور'!$1:$1,0)),0)</f>
        <v>0</v>
      </c>
      <c r="R647" s="241">
        <f t="shared" si="114"/>
        <v>0</v>
      </c>
      <c r="S647" s="241" t="str">
        <f>IFERROR(INDEX('اطلاعات انشعابات شرکتها'!A:AB,MATCH(A647,'اطلاعات انشعابات شرکتها'!A:A,0),MATCH(S$1,'اطلاعات انشعابات شرکتها'!$1:$1,0)),"---")</f>
        <v>---</v>
      </c>
      <c r="T647" s="227" t="str">
        <f t="shared" si="115"/>
        <v>---</v>
      </c>
      <c r="U647" s="45"/>
      <c r="V647" s="155" t="str">
        <f>IFERROR(INDEX('تعرفه ها'!A:Z,MATCH("بهای هر متر مکعب آب مصرفی",'تعرفه ها'!$B:$B,0),MATCH(F647,'تعرفه ها'!$2:$2,0)),"---")</f>
        <v>---</v>
      </c>
      <c r="W647" s="50" t="str">
        <f t="shared" si="116"/>
        <v>---</v>
      </c>
      <c r="X647" s="50" t="str">
        <f>IFERROR(ROUND(R647*INDEX('تعرفه ها'!A:Z,MATCH("عوارض آب به ازاء هر متر مکعب",'تعرفه ها'!$B:$B,0),MATCH(F647,'تعرفه ها'!$2:$2,0)),0),"---")</f>
        <v>---</v>
      </c>
      <c r="Y647" s="50" t="str">
        <f>IFERROR(ROUND(T647*INDEX('تعرفه ها'!A:Z,MATCH("جریمه مازاد مصرف آب به ازاء هر متر مکعب",'تعرفه ها'!$B:$B,0),MATCH(F647,'تعرفه ها'!$2:$2,0)),0),"---")</f>
        <v>---</v>
      </c>
      <c r="Z647" s="50" t="str">
        <f>IFERROR(ROUND(((W647+X647+Y647)*INDEX('تعرفه ها'!A:Z,MATCH("هزینه نگهداری و تعمیرات شبکه آب",'تعرفه ها'!$B:$B,0),MATCH(F647,'تعرفه ها'!$2:$2,0))/100),0),"---")</f>
        <v>---</v>
      </c>
      <c r="AA647" s="50" t="str">
        <f>IFERROR(IF(INDEX('اطلاعات دوره'!A:Z,MATCH(G647,'اطلاعات دوره'!C:C,0),MATCH("آب",'اطلاعات دوره'!$1:$1,0))="دارد",ROUND((W647+X647+Y647)*INDEX('تعرفه ها'!A:Z,MATCH("پیک فصلی آب",'تعرفه ها'!$B:$B,0),MATCH(F647,'تعرفه ها'!$2:$2,0))/100,0),0),"---")</f>
        <v>---</v>
      </c>
      <c r="AB647" s="50" t="str">
        <f>IFERROR(ROUND(SUM(W647+X647+Y647+Z647+AA647)*INDEX('تعرفه ها'!A:Z,MATCH("مالیات آب",'تعرفه ها'!$B:$B,0),MATCH(F647,'تعرفه ها'!$2:$2,0))/100,0),"---")</f>
        <v>---</v>
      </c>
      <c r="AC647" s="50" t="str">
        <f t="shared" si="117"/>
        <v>---</v>
      </c>
      <c r="AD647" s="50" t="str">
        <f t="shared" si="110"/>
        <v>---</v>
      </c>
      <c r="AE647" s="50" t="str">
        <f t="shared" si="118"/>
        <v>---</v>
      </c>
      <c r="AF647" s="50" t="str">
        <f t="shared" si="119"/>
        <v>---</v>
      </c>
      <c r="AG647" s="153" t="str">
        <f t="shared" si="120"/>
        <v>---</v>
      </c>
      <c r="AI647" s="183" t="str">
        <f>IFERROR(IF(INDEX(پرداخت!A:AZ,MATCH(A647&amp;" - "&amp;"آب",پرداخت!$B:$B,0),MATCH(G647,پرداخت!$1:$1,0))="نشده","نشده","شده"),"---")</f>
        <v>---</v>
      </c>
      <c r="AL647" s="144"/>
      <c r="AM647" s="144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/>
      <c r="BC647" s="30"/>
      <c r="BD647" s="30"/>
      <c r="BE647" s="30"/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  <c r="BT647" s="30"/>
      <c r="BU647" s="30"/>
      <c r="BV647" s="30"/>
      <c r="BW647" s="30"/>
      <c r="BX647" s="30"/>
      <c r="BY647" s="30"/>
      <c r="BZ647" s="30"/>
      <c r="CA647" s="30"/>
    </row>
    <row r="648" spans="1:79" ht="34.9" hidden="1" customHeight="1">
      <c r="A648" s="170"/>
      <c r="B648" s="47">
        <f>IFERROR(INDEX('اطلاعات انشعابات شرکتها'!A:BB,MATCH(A648,'اطلاعات انشعابات شرکتها'!A:A,0),MATCH(B$1,'اطلاعات انشعابات شرکتها'!$1:$1,0)),0)</f>
        <v>0</v>
      </c>
      <c r="C648" s="48">
        <f>IFERROR(INDEX('اطلاعات انشعابات شرکتها'!A:BB,MATCH(A648,'اطلاعات انشعابات شرکتها'!A:A,0),MATCH(C$1,'اطلاعات انشعابات شرکتها'!$1:$1,0)),0)</f>
        <v>0</v>
      </c>
      <c r="D648" s="45"/>
      <c r="E648" s="171"/>
      <c r="F648" s="170"/>
      <c r="G648" s="47" t="str">
        <f t="shared" si="111"/>
        <v>/</v>
      </c>
      <c r="H648" s="47">
        <f>IFERROR(INDEX('اطلاعات دوره'!A:Z,MATCH(G648,'اطلاعات دوره'!C:C,0),MATCH(H$1,'اطلاعات دوره'!$1:$1,0)),0)</f>
        <v>0</v>
      </c>
      <c r="I648" s="47">
        <f>IFERROR(INDEX('اطلاعات دوره'!A:Z,MATCH(G648,'اطلاعات دوره'!C:C,0),MATCH(I$1,'اطلاعات دوره'!$1:$1,0)),0)</f>
        <v>0</v>
      </c>
      <c r="J648" s="48">
        <f>IFERROR(INDEX('اطلاعات دوره'!A:Z,MATCH(G648,'اطلاعات دوره'!C:C,0),MATCH(J$1,'اطلاعات دوره'!$1:$1,0)),0)</f>
        <v>0</v>
      </c>
      <c r="K648" s="46"/>
      <c r="L648" s="158" t="str">
        <f>IFERROR(INDEX('اطلاعات دوره'!A:Z,MATCH(G648,'اطلاعات دوره'!C:C,0)-1,MATCH("عنوان",'اطلاعات دوره'!$1:$1,0)),"---")</f>
        <v>---</v>
      </c>
      <c r="M648" s="47" t="str">
        <f t="shared" si="112"/>
        <v>----</v>
      </c>
      <c r="N648" s="48" t="str">
        <f t="shared" si="113"/>
        <v>-/</v>
      </c>
      <c r="O648" s="45"/>
      <c r="P648" s="240">
        <f>IFERROR(INDEX('قرائت کنتور'!A:AZ,MATCH(A648&amp;"-"&amp;"آب",'قرائت کنتور'!B:B,0),MATCH(L648,'قرائت کنتور'!$1:$1,0)),0)</f>
        <v>0</v>
      </c>
      <c r="Q648" s="241">
        <f>IFERROR(INDEX('قرائت کنتور'!A:AZ,MATCH(A648&amp;"-"&amp;"آب",'قرائت کنتور'!B:B,0),MATCH(G648,'قرائت کنتور'!$1:$1,0)),0)</f>
        <v>0</v>
      </c>
      <c r="R648" s="241">
        <f t="shared" si="114"/>
        <v>0</v>
      </c>
      <c r="S648" s="241" t="str">
        <f>IFERROR(INDEX('اطلاعات انشعابات شرکتها'!A:AB,MATCH(A648,'اطلاعات انشعابات شرکتها'!A:A,0),MATCH(S$1,'اطلاعات انشعابات شرکتها'!$1:$1,0)),"---")</f>
        <v>---</v>
      </c>
      <c r="T648" s="227" t="str">
        <f t="shared" si="115"/>
        <v>---</v>
      </c>
      <c r="U648" s="45"/>
      <c r="V648" s="155" t="str">
        <f>IFERROR(INDEX('تعرفه ها'!A:Z,MATCH("بهای هر متر مکعب آب مصرفی",'تعرفه ها'!$B:$B,0),MATCH(F648,'تعرفه ها'!$2:$2,0)),"---")</f>
        <v>---</v>
      </c>
      <c r="W648" s="50" t="str">
        <f t="shared" si="116"/>
        <v>---</v>
      </c>
      <c r="X648" s="50" t="str">
        <f>IFERROR(ROUND(R648*INDEX('تعرفه ها'!A:Z,MATCH("عوارض آب به ازاء هر متر مکعب",'تعرفه ها'!$B:$B,0),MATCH(F648,'تعرفه ها'!$2:$2,0)),0),"---")</f>
        <v>---</v>
      </c>
      <c r="Y648" s="50" t="str">
        <f>IFERROR(ROUND(T648*INDEX('تعرفه ها'!A:Z,MATCH("جریمه مازاد مصرف آب به ازاء هر متر مکعب",'تعرفه ها'!$B:$B,0),MATCH(F648,'تعرفه ها'!$2:$2,0)),0),"---")</f>
        <v>---</v>
      </c>
      <c r="Z648" s="50" t="str">
        <f>IFERROR(ROUND(((W648+X648+Y648)*INDEX('تعرفه ها'!A:Z,MATCH("هزینه نگهداری و تعمیرات شبکه آب",'تعرفه ها'!$B:$B,0),MATCH(F648,'تعرفه ها'!$2:$2,0))/100),0),"---")</f>
        <v>---</v>
      </c>
      <c r="AA648" s="50" t="str">
        <f>IFERROR(IF(INDEX('اطلاعات دوره'!A:Z,MATCH(G648,'اطلاعات دوره'!C:C,0),MATCH("آب",'اطلاعات دوره'!$1:$1,0))="دارد",ROUND((W648+X648+Y648)*INDEX('تعرفه ها'!A:Z,MATCH("پیک فصلی آب",'تعرفه ها'!$B:$B,0),MATCH(F648,'تعرفه ها'!$2:$2,0))/100,0),0),"---")</f>
        <v>---</v>
      </c>
      <c r="AB648" s="50" t="str">
        <f>IFERROR(ROUND(SUM(W648+X648+Y648+Z648+AA648)*INDEX('تعرفه ها'!A:Z,MATCH("مالیات آب",'تعرفه ها'!$B:$B,0),MATCH(F648,'تعرفه ها'!$2:$2,0))/100,0),"---")</f>
        <v>---</v>
      </c>
      <c r="AC648" s="50" t="str">
        <f t="shared" si="117"/>
        <v>---</v>
      </c>
      <c r="AD648" s="50" t="str">
        <f t="shared" si="110"/>
        <v>---</v>
      </c>
      <c r="AE648" s="50" t="str">
        <f t="shared" si="118"/>
        <v>---</v>
      </c>
      <c r="AF648" s="50" t="str">
        <f t="shared" si="119"/>
        <v>---</v>
      </c>
      <c r="AG648" s="153" t="str">
        <f t="shared" si="120"/>
        <v>---</v>
      </c>
      <c r="AI648" s="183" t="str">
        <f>IFERROR(IF(INDEX(پرداخت!A:AZ,MATCH(A648&amp;" - "&amp;"آب",پرداخت!$B:$B,0),MATCH(G648,پرداخت!$1:$1,0))="نشده","نشده","شده"),"---")</f>
        <v>---</v>
      </c>
      <c r="AL648" s="144"/>
      <c r="AM648" s="144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/>
      <c r="BC648" s="30"/>
      <c r="BD648" s="30"/>
      <c r="BE648" s="30"/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  <c r="BT648" s="30"/>
      <c r="BU648" s="30"/>
      <c r="BV648" s="30"/>
      <c r="BW648" s="30"/>
      <c r="BX648" s="30"/>
      <c r="BY648" s="30"/>
      <c r="BZ648" s="30"/>
      <c r="CA648" s="30"/>
    </row>
    <row r="649" spans="1:79" ht="34.9" hidden="1" customHeight="1">
      <c r="A649" s="170"/>
      <c r="B649" s="47">
        <f>IFERROR(INDEX('اطلاعات انشعابات شرکتها'!A:BB,MATCH(A649,'اطلاعات انشعابات شرکتها'!A:A,0),MATCH(B$1,'اطلاعات انشعابات شرکتها'!$1:$1,0)),0)</f>
        <v>0</v>
      </c>
      <c r="C649" s="48">
        <f>IFERROR(INDEX('اطلاعات انشعابات شرکتها'!A:BB,MATCH(A649,'اطلاعات انشعابات شرکتها'!A:A,0),MATCH(C$1,'اطلاعات انشعابات شرکتها'!$1:$1,0)),0)</f>
        <v>0</v>
      </c>
      <c r="D649" s="45"/>
      <c r="E649" s="171"/>
      <c r="F649" s="170"/>
      <c r="G649" s="47" t="str">
        <f t="shared" si="111"/>
        <v>/</v>
      </c>
      <c r="H649" s="47">
        <f>IFERROR(INDEX('اطلاعات دوره'!A:Z,MATCH(G649,'اطلاعات دوره'!C:C,0),MATCH(H$1,'اطلاعات دوره'!$1:$1,0)),0)</f>
        <v>0</v>
      </c>
      <c r="I649" s="47">
        <f>IFERROR(INDEX('اطلاعات دوره'!A:Z,MATCH(G649,'اطلاعات دوره'!C:C,0),MATCH(I$1,'اطلاعات دوره'!$1:$1,0)),0)</f>
        <v>0</v>
      </c>
      <c r="J649" s="48">
        <f>IFERROR(INDEX('اطلاعات دوره'!A:Z,MATCH(G649,'اطلاعات دوره'!C:C,0),MATCH(J$1,'اطلاعات دوره'!$1:$1,0)),0)</f>
        <v>0</v>
      </c>
      <c r="K649" s="46"/>
      <c r="L649" s="158" t="str">
        <f>IFERROR(INDEX('اطلاعات دوره'!A:Z,MATCH(G649,'اطلاعات دوره'!C:C,0)-1,MATCH("عنوان",'اطلاعات دوره'!$1:$1,0)),"---")</f>
        <v>---</v>
      </c>
      <c r="M649" s="47" t="str">
        <f t="shared" si="112"/>
        <v>----</v>
      </c>
      <c r="N649" s="48" t="str">
        <f t="shared" si="113"/>
        <v>-/</v>
      </c>
      <c r="O649" s="45"/>
      <c r="P649" s="240">
        <f>IFERROR(INDEX('قرائت کنتور'!A:AZ,MATCH(A649&amp;"-"&amp;"آب",'قرائت کنتور'!B:B,0),MATCH(L649,'قرائت کنتور'!$1:$1,0)),0)</f>
        <v>0</v>
      </c>
      <c r="Q649" s="241">
        <f>IFERROR(INDEX('قرائت کنتور'!A:AZ,MATCH(A649&amp;"-"&amp;"آب",'قرائت کنتور'!B:B,0),MATCH(G649,'قرائت کنتور'!$1:$1,0)),0)</f>
        <v>0</v>
      </c>
      <c r="R649" s="241">
        <f t="shared" si="114"/>
        <v>0</v>
      </c>
      <c r="S649" s="241" t="str">
        <f>IFERROR(INDEX('اطلاعات انشعابات شرکتها'!A:AB,MATCH(A649,'اطلاعات انشعابات شرکتها'!A:A,0),MATCH(S$1,'اطلاعات انشعابات شرکتها'!$1:$1,0)),"---")</f>
        <v>---</v>
      </c>
      <c r="T649" s="227" t="str">
        <f t="shared" si="115"/>
        <v>---</v>
      </c>
      <c r="U649" s="45"/>
      <c r="V649" s="155" t="str">
        <f>IFERROR(INDEX('تعرفه ها'!A:Z,MATCH("بهای هر متر مکعب آب مصرفی",'تعرفه ها'!$B:$B,0),MATCH(F649,'تعرفه ها'!$2:$2,0)),"---")</f>
        <v>---</v>
      </c>
      <c r="W649" s="50" t="str">
        <f t="shared" si="116"/>
        <v>---</v>
      </c>
      <c r="X649" s="50" t="str">
        <f>IFERROR(ROUND(R649*INDEX('تعرفه ها'!A:Z,MATCH("عوارض آب به ازاء هر متر مکعب",'تعرفه ها'!$B:$B,0),MATCH(F649,'تعرفه ها'!$2:$2,0)),0),"---")</f>
        <v>---</v>
      </c>
      <c r="Y649" s="50" t="str">
        <f>IFERROR(ROUND(T649*INDEX('تعرفه ها'!A:Z,MATCH("جریمه مازاد مصرف آب به ازاء هر متر مکعب",'تعرفه ها'!$B:$B,0),MATCH(F649,'تعرفه ها'!$2:$2,0)),0),"---")</f>
        <v>---</v>
      </c>
      <c r="Z649" s="50" t="str">
        <f>IFERROR(ROUND(((W649+X649+Y649)*INDEX('تعرفه ها'!A:Z,MATCH("هزینه نگهداری و تعمیرات شبکه آب",'تعرفه ها'!$B:$B,0),MATCH(F649,'تعرفه ها'!$2:$2,0))/100),0),"---")</f>
        <v>---</v>
      </c>
      <c r="AA649" s="50" t="str">
        <f>IFERROR(IF(INDEX('اطلاعات دوره'!A:Z,MATCH(G649,'اطلاعات دوره'!C:C,0),MATCH("آب",'اطلاعات دوره'!$1:$1,0))="دارد",ROUND((W649+X649+Y649)*INDEX('تعرفه ها'!A:Z,MATCH("پیک فصلی آب",'تعرفه ها'!$B:$B,0),MATCH(F649,'تعرفه ها'!$2:$2,0))/100,0),0),"---")</f>
        <v>---</v>
      </c>
      <c r="AB649" s="50" t="str">
        <f>IFERROR(ROUND(SUM(W649+X649+Y649+Z649+AA649)*INDEX('تعرفه ها'!A:Z,MATCH("مالیات آب",'تعرفه ها'!$B:$B,0),MATCH(F649,'تعرفه ها'!$2:$2,0))/100,0),"---")</f>
        <v>---</v>
      </c>
      <c r="AC649" s="50" t="str">
        <f t="shared" si="117"/>
        <v>---</v>
      </c>
      <c r="AD649" s="50" t="str">
        <f t="shared" si="110"/>
        <v>---</v>
      </c>
      <c r="AE649" s="50" t="str">
        <f t="shared" si="118"/>
        <v>---</v>
      </c>
      <c r="AF649" s="50" t="str">
        <f t="shared" si="119"/>
        <v>---</v>
      </c>
      <c r="AG649" s="153" t="str">
        <f t="shared" si="120"/>
        <v>---</v>
      </c>
      <c r="AI649" s="183" t="str">
        <f>IFERROR(IF(INDEX(پرداخت!A:AZ,MATCH(A649&amp;" - "&amp;"آب",پرداخت!$B:$B,0),MATCH(G649,پرداخت!$1:$1,0))="نشده","نشده","شده"),"---")</f>
        <v>---</v>
      </c>
      <c r="AL649" s="144"/>
      <c r="AM649" s="144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/>
      <c r="BC649" s="30"/>
      <c r="BD649" s="30"/>
      <c r="BE649" s="30"/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  <c r="BT649" s="30"/>
      <c r="BU649" s="30"/>
      <c r="BV649" s="30"/>
      <c r="BW649" s="30"/>
      <c r="BX649" s="30"/>
      <c r="BY649" s="30"/>
      <c r="BZ649" s="30"/>
      <c r="CA649" s="30"/>
    </row>
    <row r="650" spans="1:79" ht="34.9" hidden="1" customHeight="1">
      <c r="A650" s="170"/>
      <c r="B650" s="47">
        <f>IFERROR(INDEX('اطلاعات انشعابات شرکتها'!A:BB,MATCH(A650,'اطلاعات انشعابات شرکتها'!A:A,0),MATCH(B$1,'اطلاعات انشعابات شرکتها'!$1:$1,0)),0)</f>
        <v>0</v>
      </c>
      <c r="C650" s="48">
        <f>IFERROR(INDEX('اطلاعات انشعابات شرکتها'!A:BB,MATCH(A650,'اطلاعات انشعابات شرکتها'!A:A,0),MATCH(C$1,'اطلاعات انشعابات شرکتها'!$1:$1,0)),0)</f>
        <v>0</v>
      </c>
      <c r="D650" s="45"/>
      <c r="E650" s="171"/>
      <c r="F650" s="170"/>
      <c r="G650" s="47" t="str">
        <f t="shared" si="111"/>
        <v>/</v>
      </c>
      <c r="H650" s="47">
        <f>IFERROR(INDEX('اطلاعات دوره'!A:Z,MATCH(G650,'اطلاعات دوره'!C:C,0),MATCH(H$1,'اطلاعات دوره'!$1:$1,0)),0)</f>
        <v>0</v>
      </c>
      <c r="I650" s="47">
        <f>IFERROR(INDEX('اطلاعات دوره'!A:Z,MATCH(G650,'اطلاعات دوره'!C:C,0),MATCH(I$1,'اطلاعات دوره'!$1:$1,0)),0)</f>
        <v>0</v>
      </c>
      <c r="J650" s="48">
        <f>IFERROR(INDEX('اطلاعات دوره'!A:Z,MATCH(G650,'اطلاعات دوره'!C:C,0),MATCH(J$1,'اطلاعات دوره'!$1:$1,0)),0)</f>
        <v>0</v>
      </c>
      <c r="K650" s="46"/>
      <c r="L650" s="158" t="str">
        <f>IFERROR(INDEX('اطلاعات دوره'!A:Z,MATCH(G650,'اطلاعات دوره'!C:C,0)-1,MATCH("عنوان",'اطلاعات دوره'!$1:$1,0)),"---")</f>
        <v>---</v>
      </c>
      <c r="M650" s="47" t="str">
        <f t="shared" si="112"/>
        <v>----</v>
      </c>
      <c r="N650" s="48" t="str">
        <f t="shared" si="113"/>
        <v>-/</v>
      </c>
      <c r="O650" s="45"/>
      <c r="P650" s="240">
        <f>IFERROR(INDEX('قرائت کنتور'!A:AZ,MATCH(A650&amp;"-"&amp;"آب",'قرائت کنتور'!B:B,0),MATCH(L650,'قرائت کنتور'!$1:$1,0)),0)</f>
        <v>0</v>
      </c>
      <c r="Q650" s="241">
        <f>IFERROR(INDEX('قرائت کنتور'!A:AZ,MATCH(A650&amp;"-"&amp;"آب",'قرائت کنتور'!B:B,0),MATCH(G650,'قرائت کنتور'!$1:$1,0)),0)</f>
        <v>0</v>
      </c>
      <c r="R650" s="241">
        <f t="shared" si="114"/>
        <v>0</v>
      </c>
      <c r="S650" s="241" t="str">
        <f>IFERROR(INDEX('اطلاعات انشعابات شرکتها'!A:AB,MATCH(A650,'اطلاعات انشعابات شرکتها'!A:A,0),MATCH(S$1,'اطلاعات انشعابات شرکتها'!$1:$1,0)),"---")</f>
        <v>---</v>
      </c>
      <c r="T650" s="227" t="str">
        <f t="shared" si="115"/>
        <v>---</v>
      </c>
      <c r="U650" s="45"/>
      <c r="V650" s="155" t="str">
        <f>IFERROR(INDEX('تعرفه ها'!A:Z,MATCH("بهای هر متر مکعب آب مصرفی",'تعرفه ها'!$B:$B,0),MATCH(F650,'تعرفه ها'!$2:$2,0)),"---")</f>
        <v>---</v>
      </c>
      <c r="W650" s="50" t="str">
        <f t="shared" si="116"/>
        <v>---</v>
      </c>
      <c r="X650" s="50" t="str">
        <f>IFERROR(ROUND(R650*INDEX('تعرفه ها'!A:Z,MATCH("عوارض آب به ازاء هر متر مکعب",'تعرفه ها'!$B:$B,0),MATCH(F650,'تعرفه ها'!$2:$2,0)),0),"---")</f>
        <v>---</v>
      </c>
      <c r="Y650" s="50" t="str">
        <f>IFERROR(ROUND(T650*INDEX('تعرفه ها'!A:Z,MATCH("جریمه مازاد مصرف آب به ازاء هر متر مکعب",'تعرفه ها'!$B:$B,0),MATCH(F650,'تعرفه ها'!$2:$2,0)),0),"---")</f>
        <v>---</v>
      </c>
      <c r="Z650" s="50" t="str">
        <f>IFERROR(ROUND(((W650+X650+Y650)*INDEX('تعرفه ها'!A:Z,MATCH("هزینه نگهداری و تعمیرات شبکه آب",'تعرفه ها'!$B:$B,0),MATCH(F650,'تعرفه ها'!$2:$2,0))/100),0),"---")</f>
        <v>---</v>
      </c>
      <c r="AA650" s="50" t="str">
        <f>IFERROR(IF(INDEX('اطلاعات دوره'!A:Z,MATCH(G650,'اطلاعات دوره'!C:C,0),MATCH("آب",'اطلاعات دوره'!$1:$1,0))="دارد",ROUND((W650+X650+Y650)*INDEX('تعرفه ها'!A:Z,MATCH("پیک فصلی آب",'تعرفه ها'!$B:$B,0),MATCH(F650,'تعرفه ها'!$2:$2,0))/100,0),0),"---")</f>
        <v>---</v>
      </c>
      <c r="AB650" s="50" t="str">
        <f>IFERROR(ROUND(SUM(W650+X650+Y650+Z650+AA650)*INDEX('تعرفه ها'!A:Z,MATCH("مالیات آب",'تعرفه ها'!$B:$B,0),MATCH(F650,'تعرفه ها'!$2:$2,0))/100,0),"---")</f>
        <v>---</v>
      </c>
      <c r="AC650" s="50" t="str">
        <f t="shared" si="117"/>
        <v>---</v>
      </c>
      <c r="AD650" s="50" t="str">
        <f t="shared" si="110"/>
        <v>---</v>
      </c>
      <c r="AE650" s="50" t="str">
        <f t="shared" si="118"/>
        <v>---</v>
      </c>
      <c r="AF650" s="50" t="str">
        <f t="shared" si="119"/>
        <v>---</v>
      </c>
      <c r="AG650" s="153" t="str">
        <f t="shared" si="120"/>
        <v>---</v>
      </c>
      <c r="AI650" s="183" t="str">
        <f>IFERROR(IF(INDEX(پرداخت!A:AZ,MATCH(A650&amp;" - "&amp;"آب",پرداخت!$B:$B,0),MATCH(G650,پرداخت!$1:$1,0))="نشده","نشده","شده"),"---")</f>
        <v>---</v>
      </c>
      <c r="AL650" s="144"/>
      <c r="AM650" s="144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/>
      <c r="BC650" s="30"/>
      <c r="BD650" s="30"/>
      <c r="BE650" s="30"/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  <c r="BT650" s="30"/>
      <c r="BU650" s="30"/>
      <c r="BV650" s="30"/>
      <c r="BW650" s="30"/>
      <c r="BX650" s="30"/>
      <c r="BY650" s="30"/>
      <c r="BZ650" s="30"/>
      <c r="CA650" s="30"/>
    </row>
    <row r="651" spans="1:79" ht="34.9" hidden="1" customHeight="1">
      <c r="A651" s="170"/>
      <c r="B651" s="47">
        <f>IFERROR(INDEX('اطلاعات انشعابات شرکتها'!A:BB,MATCH(A651,'اطلاعات انشعابات شرکتها'!A:A,0),MATCH(B$1,'اطلاعات انشعابات شرکتها'!$1:$1,0)),0)</f>
        <v>0</v>
      </c>
      <c r="C651" s="48">
        <f>IFERROR(INDEX('اطلاعات انشعابات شرکتها'!A:BB,MATCH(A651,'اطلاعات انشعابات شرکتها'!A:A,0),MATCH(C$1,'اطلاعات انشعابات شرکتها'!$1:$1,0)),0)</f>
        <v>0</v>
      </c>
      <c r="D651" s="45"/>
      <c r="E651" s="171"/>
      <c r="F651" s="170"/>
      <c r="G651" s="47" t="str">
        <f t="shared" si="111"/>
        <v>/</v>
      </c>
      <c r="H651" s="47">
        <f>IFERROR(INDEX('اطلاعات دوره'!A:Z,MATCH(G651,'اطلاعات دوره'!C:C,0),MATCH(H$1,'اطلاعات دوره'!$1:$1,0)),0)</f>
        <v>0</v>
      </c>
      <c r="I651" s="47">
        <f>IFERROR(INDEX('اطلاعات دوره'!A:Z,MATCH(G651,'اطلاعات دوره'!C:C,0),MATCH(I$1,'اطلاعات دوره'!$1:$1,0)),0)</f>
        <v>0</v>
      </c>
      <c r="J651" s="48">
        <f>IFERROR(INDEX('اطلاعات دوره'!A:Z,MATCH(G651,'اطلاعات دوره'!C:C,0),MATCH(J$1,'اطلاعات دوره'!$1:$1,0)),0)</f>
        <v>0</v>
      </c>
      <c r="K651" s="46"/>
      <c r="L651" s="158" t="str">
        <f>IFERROR(INDEX('اطلاعات دوره'!A:Z,MATCH(G651,'اطلاعات دوره'!C:C,0)-1,MATCH("عنوان",'اطلاعات دوره'!$1:$1,0)),"---")</f>
        <v>---</v>
      </c>
      <c r="M651" s="47" t="str">
        <f t="shared" si="112"/>
        <v>----</v>
      </c>
      <c r="N651" s="48" t="str">
        <f t="shared" si="113"/>
        <v>-/</v>
      </c>
      <c r="O651" s="45"/>
      <c r="P651" s="240">
        <f>IFERROR(INDEX('قرائت کنتور'!A:AZ,MATCH(A651&amp;"-"&amp;"آب",'قرائت کنتور'!B:B,0),MATCH(L651,'قرائت کنتور'!$1:$1,0)),0)</f>
        <v>0</v>
      </c>
      <c r="Q651" s="241">
        <f>IFERROR(INDEX('قرائت کنتور'!A:AZ,MATCH(A651&amp;"-"&amp;"آب",'قرائت کنتور'!B:B,0),MATCH(G651,'قرائت کنتور'!$1:$1,0)),0)</f>
        <v>0</v>
      </c>
      <c r="R651" s="241">
        <f t="shared" si="114"/>
        <v>0</v>
      </c>
      <c r="S651" s="241" t="str">
        <f>IFERROR(INDEX('اطلاعات انشعابات شرکتها'!A:AB,MATCH(A651,'اطلاعات انشعابات شرکتها'!A:A,0),MATCH(S$1,'اطلاعات انشعابات شرکتها'!$1:$1,0)),"---")</f>
        <v>---</v>
      </c>
      <c r="T651" s="227" t="str">
        <f t="shared" si="115"/>
        <v>---</v>
      </c>
      <c r="U651" s="45"/>
      <c r="V651" s="155" t="str">
        <f>IFERROR(INDEX('تعرفه ها'!A:Z,MATCH("بهای هر متر مکعب آب مصرفی",'تعرفه ها'!$B:$B,0),MATCH(F651,'تعرفه ها'!$2:$2,0)),"---")</f>
        <v>---</v>
      </c>
      <c r="W651" s="50" t="str">
        <f t="shared" si="116"/>
        <v>---</v>
      </c>
      <c r="X651" s="50" t="str">
        <f>IFERROR(ROUND(R651*INDEX('تعرفه ها'!A:Z,MATCH("عوارض آب به ازاء هر متر مکعب",'تعرفه ها'!$B:$B,0),MATCH(F651,'تعرفه ها'!$2:$2,0)),0),"---")</f>
        <v>---</v>
      </c>
      <c r="Y651" s="50" t="str">
        <f>IFERROR(ROUND(T651*INDEX('تعرفه ها'!A:Z,MATCH("جریمه مازاد مصرف آب به ازاء هر متر مکعب",'تعرفه ها'!$B:$B,0),MATCH(F651,'تعرفه ها'!$2:$2,0)),0),"---")</f>
        <v>---</v>
      </c>
      <c r="Z651" s="50" t="str">
        <f>IFERROR(ROUND(((W651+X651+Y651)*INDEX('تعرفه ها'!A:Z,MATCH("هزینه نگهداری و تعمیرات شبکه آب",'تعرفه ها'!$B:$B,0),MATCH(F651,'تعرفه ها'!$2:$2,0))/100),0),"---")</f>
        <v>---</v>
      </c>
      <c r="AA651" s="50" t="str">
        <f>IFERROR(IF(INDEX('اطلاعات دوره'!A:Z,MATCH(G651,'اطلاعات دوره'!C:C,0),MATCH("آب",'اطلاعات دوره'!$1:$1,0))="دارد",ROUND((W651+X651+Y651)*INDEX('تعرفه ها'!A:Z,MATCH("پیک فصلی آب",'تعرفه ها'!$B:$B,0),MATCH(F651,'تعرفه ها'!$2:$2,0))/100,0),0),"---")</f>
        <v>---</v>
      </c>
      <c r="AB651" s="50" t="str">
        <f>IFERROR(ROUND(SUM(W651+X651+Y651+Z651+AA651)*INDEX('تعرفه ها'!A:Z,MATCH("مالیات آب",'تعرفه ها'!$B:$B,0),MATCH(F651,'تعرفه ها'!$2:$2,0))/100,0),"---")</f>
        <v>---</v>
      </c>
      <c r="AC651" s="50" t="str">
        <f t="shared" si="117"/>
        <v>---</v>
      </c>
      <c r="AD651" s="50" t="str">
        <f t="shared" si="110"/>
        <v>---</v>
      </c>
      <c r="AE651" s="50" t="str">
        <f t="shared" si="118"/>
        <v>---</v>
      </c>
      <c r="AF651" s="50" t="str">
        <f t="shared" si="119"/>
        <v>---</v>
      </c>
      <c r="AG651" s="153" t="str">
        <f t="shared" si="120"/>
        <v>---</v>
      </c>
      <c r="AI651" s="183" t="str">
        <f>IFERROR(IF(INDEX(پرداخت!A:AZ,MATCH(A651&amp;" - "&amp;"آب",پرداخت!$B:$B,0),MATCH(G651,پرداخت!$1:$1,0))="نشده","نشده","شده"),"---")</f>
        <v>---</v>
      </c>
      <c r="AL651" s="144"/>
      <c r="AM651" s="144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  <c r="BT651" s="30"/>
      <c r="BU651" s="30"/>
      <c r="BV651" s="30"/>
      <c r="BW651" s="30"/>
      <c r="BX651" s="30"/>
      <c r="BY651" s="30"/>
      <c r="BZ651" s="30"/>
      <c r="CA651" s="30"/>
    </row>
    <row r="652" spans="1:79" ht="34.9" hidden="1" customHeight="1">
      <c r="A652" s="170"/>
      <c r="B652" s="47">
        <f>IFERROR(INDEX('اطلاعات انشعابات شرکتها'!A:BB,MATCH(A652,'اطلاعات انشعابات شرکتها'!A:A,0),MATCH(B$1,'اطلاعات انشعابات شرکتها'!$1:$1,0)),0)</f>
        <v>0</v>
      </c>
      <c r="C652" s="48">
        <f>IFERROR(INDEX('اطلاعات انشعابات شرکتها'!A:BB,MATCH(A652,'اطلاعات انشعابات شرکتها'!A:A,0),MATCH(C$1,'اطلاعات انشعابات شرکتها'!$1:$1,0)),0)</f>
        <v>0</v>
      </c>
      <c r="D652" s="45"/>
      <c r="E652" s="171"/>
      <c r="F652" s="170"/>
      <c r="G652" s="47" t="str">
        <f t="shared" si="111"/>
        <v>/</v>
      </c>
      <c r="H652" s="47">
        <f>IFERROR(INDEX('اطلاعات دوره'!A:Z,MATCH(G652,'اطلاعات دوره'!C:C,0),MATCH(H$1,'اطلاعات دوره'!$1:$1,0)),0)</f>
        <v>0</v>
      </c>
      <c r="I652" s="47">
        <f>IFERROR(INDEX('اطلاعات دوره'!A:Z,MATCH(G652,'اطلاعات دوره'!C:C,0),MATCH(I$1,'اطلاعات دوره'!$1:$1,0)),0)</f>
        <v>0</v>
      </c>
      <c r="J652" s="48">
        <f>IFERROR(INDEX('اطلاعات دوره'!A:Z,MATCH(G652,'اطلاعات دوره'!C:C,0),MATCH(J$1,'اطلاعات دوره'!$1:$1,0)),0)</f>
        <v>0</v>
      </c>
      <c r="K652" s="46"/>
      <c r="L652" s="158" t="str">
        <f>IFERROR(INDEX('اطلاعات دوره'!A:Z,MATCH(G652,'اطلاعات دوره'!C:C,0)-1,MATCH("عنوان",'اطلاعات دوره'!$1:$1,0)),"---")</f>
        <v>---</v>
      </c>
      <c r="M652" s="47" t="str">
        <f t="shared" si="112"/>
        <v>----</v>
      </c>
      <c r="N652" s="48" t="str">
        <f t="shared" si="113"/>
        <v>-/</v>
      </c>
      <c r="O652" s="45"/>
      <c r="P652" s="240">
        <f>IFERROR(INDEX('قرائت کنتور'!A:AZ,MATCH(A652&amp;"-"&amp;"آب",'قرائت کنتور'!B:B,0),MATCH(L652,'قرائت کنتور'!$1:$1,0)),0)</f>
        <v>0</v>
      </c>
      <c r="Q652" s="241">
        <f>IFERROR(INDEX('قرائت کنتور'!A:AZ,MATCH(A652&amp;"-"&amp;"آب",'قرائت کنتور'!B:B,0),MATCH(G652,'قرائت کنتور'!$1:$1,0)),0)</f>
        <v>0</v>
      </c>
      <c r="R652" s="241">
        <f t="shared" si="114"/>
        <v>0</v>
      </c>
      <c r="S652" s="241" t="str">
        <f>IFERROR(INDEX('اطلاعات انشعابات شرکتها'!A:AB,MATCH(A652,'اطلاعات انشعابات شرکتها'!A:A,0),MATCH(S$1,'اطلاعات انشعابات شرکتها'!$1:$1,0)),"---")</f>
        <v>---</v>
      </c>
      <c r="T652" s="227" t="str">
        <f t="shared" si="115"/>
        <v>---</v>
      </c>
      <c r="U652" s="45"/>
      <c r="V652" s="155" t="str">
        <f>IFERROR(INDEX('تعرفه ها'!A:Z,MATCH("بهای هر متر مکعب آب مصرفی",'تعرفه ها'!$B:$B,0),MATCH(F652,'تعرفه ها'!$2:$2,0)),"---")</f>
        <v>---</v>
      </c>
      <c r="W652" s="50" t="str">
        <f t="shared" si="116"/>
        <v>---</v>
      </c>
      <c r="X652" s="50" t="str">
        <f>IFERROR(ROUND(R652*INDEX('تعرفه ها'!A:Z,MATCH("عوارض آب به ازاء هر متر مکعب",'تعرفه ها'!$B:$B,0),MATCH(F652,'تعرفه ها'!$2:$2,0)),0),"---")</f>
        <v>---</v>
      </c>
      <c r="Y652" s="50" t="str">
        <f>IFERROR(ROUND(T652*INDEX('تعرفه ها'!A:Z,MATCH("جریمه مازاد مصرف آب به ازاء هر متر مکعب",'تعرفه ها'!$B:$B,0),MATCH(F652,'تعرفه ها'!$2:$2,0)),0),"---")</f>
        <v>---</v>
      </c>
      <c r="Z652" s="50" t="str">
        <f>IFERROR(ROUND(((W652+X652+Y652)*INDEX('تعرفه ها'!A:Z,MATCH("هزینه نگهداری و تعمیرات شبکه آب",'تعرفه ها'!$B:$B,0),MATCH(F652,'تعرفه ها'!$2:$2,0))/100),0),"---")</f>
        <v>---</v>
      </c>
      <c r="AA652" s="50" t="str">
        <f>IFERROR(IF(INDEX('اطلاعات دوره'!A:Z,MATCH(G652,'اطلاعات دوره'!C:C,0),MATCH("آب",'اطلاعات دوره'!$1:$1,0))="دارد",ROUND((W652+X652+Y652)*INDEX('تعرفه ها'!A:Z,MATCH("پیک فصلی آب",'تعرفه ها'!$B:$B,0),MATCH(F652,'تعرفه ها'!$2:$2,0))/100,0),0),"---")</f>
        <v>---</v>
      </c>
      <c r="AB652" s="50" t="str">
        <f>IFERROR(ROUND(SUM(W652+X652+Y652+Z652+AA652)*INDEX('تعرفه ها'!A:Z,MATCH("مالیات آب",'تعرفه ها'!$B:$B,0),MATCH(F652,'تعرفه ها'!$2:$2,0))/100,0),"---")</f>
        <v>---</v>
      </c>
      <c r="AC652" s="50" t="str">
        <f t="shared" si="117"/>
        <v>---</v>
      </c>
      <c r="AD652" s="50" t="str">
        <f t="shared" si="110"/>
        <v>---</v>
      </c>
      <c r="AE652" s="50" t="str">
        <f t="shared" si="118"/>
        <v>---</v>
      </c>
      <c r="AF652" s="50" t="str">
        <f t="shared" si="119"/>
        <v>---</v>
      </c>
      <c r="AG652" s="153" t="str">
        <f t="shared" si="120"/>
        <v>---</v>
      </c>
      <c r="AI652" s="183" t="str">
        <f>IFERROR(IF(INDEX(پرداخت!A:AZ,MATCH(A652&amp;" - "&amp;"آب",پرداخت!$B:$B,0),MATCH(G652,پرداخت!$1:$1,0))="نشده","نشده","شده"),"---")</f>
        <v>---</v>
      </c>
      <c r="AL652" s="144"/>
      <c r="AM652" s="144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/>
      <c r="BC652" s="30"/>
      <c r="BD652" s="30"/>
      <c r="BE652" s="30"/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  <c r="BT652" s="30"/>
      <c r="BU652" s="30"/>
      <c r="BV652" s="30"/>
      <c r="BW652" s="30"/>
      <c r="BX652" s="30"/>
      <c r="BY652" s="30"/>
      <c r="BZ652" s="30"/>
      <c r="CA652" s="30"/>
    </row>
    <row r="653" spans="1:79" ht="34.9" hidden="1" customHeight="1">
      <c r="A653" s="170"/>
      <c r="B653" s="47">
        <f>IFERROR(INDEX('اطلاعات انشعابات شرکتها'!A:BB,MATCH(A653,'اطلاعات انشعابات شرکتها'!A:A,0),MATCH(B$1,'اطلاعات انشعابات شرکتها'!$1:$1,0)),0)</f>
        <v>0</v>
      </c>
      <c r="C653" s="48">
        <f>IFERROR(INDEX('اطلاعات انشعابات شرکتها'!A:BB,MATCH(A653,'اطلاعات انشعابات شرکتها'!A:A,0),MATCH(C$1,'اطلاعات انشعابات شرکتها'!$1:$1,0)),0)</f>
        <v>0</v>
      </c>
      <c r="D653" s="45"/>
      <c r="E653" s="171"/>
      <c r="F653" s="170"/>
      <c r="G653" s="47" t="str">
        <f t="shared" si="111"/>
        <v>/</v>
      </c>
      <c r="H653" s="47">
        <f>IFERROR(INDEX('اطلاعات دوره'!A:Z,MATCH(G653,'اطلاعات دوره'!C:C,0),MATCH(H$1,'اطلاعات دوره'!$1:$1,0)),0)</f>
        <v>0</v>
      </c>
      <c r="I653" s="47">
        <f>IFERROR(INDEX('اطلاعات دوره'!A:Z,MATCH(G653,'اطلاعات دوره'!C:C,0),MATCH(I$1,'اطلاعات دوره'!$1:$1,0)),0)</f>
        <v>0</v>
      </c>
      <c r="J653" s="48">
        <f>IFERROR(INDEX('اطلاعات دوره'!A:Z,MATCH(G653,'اطلاعات دوره'!C:C,0),MATCH(J$1,'اطلاعات دوره'!$1:$1,0)),0)</f>
        <v>0</v>
      </c>
      <c r="K653" s="46"/>
      <c r="L653" s="158" t="str">
        <f>IFERROR(INDEX('اطلاعات دوره'!A:Z,MATCH(G653,'اطلاعات دوره'!C:C,0)-1,MATCH("عنوان",'اطلاعات دوره'!$1:$1,0)),"---")</f>
        <v>---</v>
      </c>
      <c r="M653" s="47" t="str">
        <f t="shared" si="112"/>
        <v>----</v>
      </c>
      <c r="N653" s="48" t="str">
        <f t="shared" si="113"/>
        <v>-/</v>
      </c>
      <c r="O653" s="45"/>
      <c r="P653" s="240">
        <f>IFERROR(INDEX('قرائت کنتور'!A:AZ,MATCH(A653&amp;"-"&amp;"آب",'قرائت کنتور'!B:B,0),MATCH(L653,'قرائت کنتور'!$1:$1,0)),0)</f>
        <v>0</v>
      </c>
      <c r="Q653" s="241">
        <f>IFERROR(INDEX('قرائت کنتور'!A:AZ,MATCH(A653&amp;"-"&amp;"آب",'قرائت کنتور'!B:B,0),MATCH(G653,'قرائت کنتور'!$1:$1,0)),0)</f>
        <v>0</v>
      </c>
      <c r="R653" s="241">
        <f t="shared" si="114"/>
        <v>0</v>
      </c>
      <c r="S653" s="241" t="str">
        <f>IFERROR(INDEX('اطلاعات انشعابات شرکتها'!A:AB,MATCH(A653,'اطلاعات انشعابات شرکتها'!A:A,0),MATCH(S$1,'اطلاعات انشعابات شرکتها'!$1:$1,0)),"---")</f>
        <v>---</v>
      </c>
      <c r="T653" s="227" t="str">
        <f t="shared" si="115"/>
        <v>---</v>
      </c>
      <c r="U653" s="45"/>
      <c r="V653" s="155" t="str">
        <f>IFERROR(INDEX('تعرفه ها'!A:Z,MATCH("بهای هر متر مکعب آب مصرفی",'تعرفه ها'!$B:$B,0),MATCH(F653,'تعرفه ها'!$2:$2,0)),"---")</f>
        <v>---</v>
      </c>
      <c r="W653" s="50" t="str">
        <f t="shared" si="116"/>
        <v>---</v>
      </c>
      <c r="X653" s="50" t="str">
        <f>IFERROR(ROUND(R653*INDEX('تعرفه ها'!A:Z,MATCH("عوارض آب به ازاء هر متر مکعب",'تعرفه ها'!$B:$B,0),MATCH(F653,'تعرفه ها'!$2:$2,0)),0),"---")</f>
        <v>---</v>
      </c>
      <c r="Y653" s="50" t="str">
        <f>IFERROR(ROUND(T653*INDEX('تعرفه ها'!A:Z,MATCH("جریمه مازاد مصرف آب به ازاء هر متر مکعب",'تعرفه ها'!$B:$B,0),MATCH(F653,'تعرفه ها'!$2:$2,0)),0),"---")</f>
        <v>---</v>
      </c>
      <c r="Z653" s="50" t="str">
        <f>IFERROR(ROUND(((W653+X653+Y653)*INDEX('تعرفه ها'!A:Z,MATCH("هزینه نگهداری و تعمیرات شبکه آب",'تعرفه ها'!$B:$B,0),MATCH(F653,'تعرفه ها'!$2:$2,0))/100),0),"---")</f>
        <v>---</v>
      </c>
      <c r="AA653" s="50" t="str">
        <f>IFERROR(IF(INDEX('اطلاعات دوره'!A:Z,MATCH(G653,'اطلاعات دوره'!C:C,0),MATCH("آب",'اطلاعات دوره'!$1:$1,0))="دارد",ROUND((W653+X653+Y653)*INDEX('تعرفه ها'!A:Z,MATCH("پیک فصلی آب",'تعرفه ها'!$B:$B,0),MATCH(F653,'تعرفه ها'!$2:$2,0))/100,0),0),"---")</f>
        <v>---</v>
      </c>
      <c r="AB653" s="50" t="str">
        <f>IFERROR(ROUND(SUM(W653+X653+Y653+Z653+AA653)*INDEX('تعرفه ها'!A:Z,MATCH("مالیات آب",'تعرفه ها'!$B:$B,0),MATCH(F653,'تعرفه ها'!$2:$2,0))/100,0),"---")</f>
        <v>---</v>
      </c>
      <c r="AC653" s="50" t="str">
        <f t="shared" si="117"/>
        <v>---</v>
      </c>
      <c r="AD653" s="50" t="str">
        <f t="shared" si="110"/>
        <v>---</v>
      </c>
      <c r="AE653" s="50" t="str">
        <f t="shared" si="118"/>
        <v>---</v>
      </c>
      <c r="AF653" s="50" t="str">
        <f t="shared" si="119"/>
        <v>---</v>
      </c>
      <c r="AG653" s="153" t="str">
        <f t="shared" si="120"/>
        <v>---</v>
      </c>
      <c r="AI653" s="183" t="str">
        <f>IFERROR(IF(INDEX(پرداخت!A:AZ,MATCH(A653&amp;" - "&amp;"آب",پرداخت!$B:$B,0),MATCH(G653,پرداخت!$1:$1,0))="نشده","نشده","شده"),"---")</f>
        <v>---</v>
      </c>
      <c r="AL653" s="144"/>
      <c r="AM653" s="144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/>
      <c r="BC653" s="30"/>
      <c r="BD653" s="30"/>
      <c r="BE653" s="30"/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  <c r="BT653" s="30"/>
      <c r="BU653" s="30"/>
      <c r="BV653" s="30"/>
      <c r="BW653" s="30"/>
      <c r="BX653" s="30"/>
      <c r="BY653" s="30"/>
      <c r="BZ653" s="30"/>
      <c r="CA653" s="30"/>
    </row>
    <row r="654" spans="1:79" ht="34.9" hidden="1" customHeight="1">
      <c r="A654" s="170"/>
      <c r="B654" s="47">
        <f>IFERROR(INDEX('اطلاعات انشعابات شرکتها'!A:BB,MATCH(A654,'اطلاعات انشعابات شرکتها'!A:A,0),MATCH(B$1,'اطلاعات انشعابات شرکتها'!$1:$1,0)),0)</f>
        <v>0</v>
      </c>
      <c r="C654" s="48">
        <f>IFERROR(INDEX('اطلاعات انشعابات شرکتها'!A:BB,MATCH(A654,'اطلاعات انشعابات شرکتها'!A:A,0),MATCH(C$1,'اطلاعات انشعابات شرکتها'!$1:$1,0)),0)</f>
        <v>0</v>
      </c>
      <c r="D654" s="45"/>
      <c r="E654" s="171"/>
      <c r="F654" s="170"/>
      <c r="G654" s="47" t="str">
        <f t="shared" si="111"/>
        <v>/</v>
      </c>
      <c r="H654" s="47">
        <f>IFERROR(INDEX('اطلاعات دوره'!A:Z,MATCH(G654,'اطلاعات دوره'!C:C,0),MATCH(H$1,'اطلاعات دوره'!$1:$1,0)),0)</f>
        <v>0</v>
      </c>
      <c r="I654" s="47">
        <f>IFERROR(INDEX('اطلاعات دوره'!A:Z,MATCH(G654,'اطلاعات دوره'!C:C,0),MATCH(I$1,'اطلاعات دوره'!$1:$1,0)),0)</f>
        <v>0</v>
      </c>
      <c r="J654" s="48">
        <f>IFERROR(INDEX('اطلاعات دوره'!A:Z,MATCH(G654,'اطلاعات دوره'!C:C,0),MATCH(J$1,'اطلاعات دوره'!$1:$1,0)),0)</f>
        <v>0</v>
      </c>
      <c r="K654" s="46"/>
      <c r="L654" s="158" t="str">
        <f>IFERROR(INDEX('اطلاعات دوره'!A:Z,MATCH(G654,'اطلاعات دوره'!C:C,0)-1,MATCH("عنوان",'اطلاعات دوره'!$1:$1,0)),"---")</f>
        <v>---</v>
      </c>
      <c r="M654" s="47" t="str">
        <f t="shared" si="112"/>
        <v>----</v>
      </c>
      <c r="N654" s="48" t="str">
        <f t="shared" si="113"/>
        <v>-/</v>
      </c>
      <c r="O654" s="45"/>
      <c r="P654" s="240">
        <f>IFERROR(INDEX('قرائت کنتور'!A:AZ,MATCH(A654&amp;"-"&amp;"آب",'قرائت کنتور'!B:B,0),MATCH(L654,'قرائت کنتور'!$1:$1,0)),0)</f>
        <v>0</v>
      </c>
      <c r="Q654" s="241">
        <f>IFERROR(INDEX('قرائت کنتور'!A:AZ,MATCH(A654&amp;"-"&amp;"آب",'قرائت کنتور'!B:B,0),MATCH(G654,'قرائت کنتور'!$1:$1,0)),0)</f>
        <v>0</v>
      </c>
      <c r="R654" s="241">
        <f t="shared" si="114"/>
        <v>0</v>
      </c>
      <c r="S654" s="241" t="str">
        <f>IFERROR(INDEX('اطلاعات انشعابات شرکتها'!A:AB,MATCH(A654,'اطلاعات انشعابات شرکتها'!A:A,0),MATCH(S$1,'اطلاعات انشعابات شرکتها'!$1:$1,0)),"---")</f>
        <v>---</v>
      </c>
      <c r="T654" s="227" t="str">
        <f t="shared" si="115"/>
        <v>---</v>
      </c>
      <c r="U654" s="45"/>
      <c r="V654" s="155" t="str">
        <f>IFERROR(INDEX('تعرفه ها'!A:Z,MATCH("بهای هر متر مکعب آب مصرفی",'تعرفه ها'!$B:$B,0),MATCH(F654,'تعرفه ها'!$2:$2,0)),"---")</f>
        <v>---</v>
      </c>
      <c r="W654" s="50" t="str">
        <f t="shared" si="116"/>
        <v>---</v>
      </c>
      <c r="X654" s="50" t="str">
        <f>IFERROR(ROUND(R654*INDEX('تعرفه ها'!A:Z,MATCH("عوارض آب به ازاء هر متر مکعب",'تعرفه ها'!$B:$B,0),MATCH(F654,'تعرفه ها'!$2:$2,0)),0),"---")</f>
        <v>---</v>
      </c>
      <c r="Y654" s="50" t="str">
        <f>IFERROR(ROUND(T654*INDEX('تعرفه ها'!A:Z,MATCH("جریمه مازاد مصرف آب به ازاء هر متر مکعب",'تعرفه ها'!$B:$B,0),MATCH(F654,'تعرفه ها'!$2:$2,0)),0),"---")</f>
        <v>---</v>
      </c>
      <c r="Z654" s="50" t="str">
        <f>IFERROR(ROUND(((W654+X654+Y654)*INDEX('تعرفه ها'!A:Z,MATCH("هزینه نگهداری و تعمیرات شبکه آب",'تعرفه ها'!$B:$B,0),MATCH(F654,'تعرفه ها'!$2:$2,0))/100),0),"---")</f>
        <v>---</v>
      </c>
      <c r="AA654" s="50" t="str">
        <f>IFERROR(IF(INDEX('اطلاعات دوره'!A:Z,MATCH(G654,'اطلاعات دوره'!C:C,0),MATCH("آب",'اطلاعات دوره'!$1:$1,0))="دارد",ROUND((W654+X654+Y654)*INDEX('تعرفه ها'!A:Z,MATCH("پیک فصلی آب",'تعرفه ها'!$B:$B,0),MATCH(F654,'تعرفه ها'!$2:$2,0))/100,0),0),"---")</f>
        <v>---</v>
      </c>
      <c r="AB654" s="50" t="str">
        <f>IFERROR(ROUND(SUM(W654+X654+Y654+Z654+AA654)*INDEX('تعرفه ها'!A:Z,MATCH("مالیات آب",'تعرفه ها'!$B:$B,0),MATCH(F654,'تعرفه ها'!$2:$2,0))/100,0),"---")</f>
        <v>---</v>
      </c>
      <c r="AC654" s="50" t="str">
        <f t="shared" si="117"/>
        <v>---</v>
      </c>
      <c r="AD654" s="50" t="str">
        <f t="shared" si="110"/>
        <v>---</v>
      </c>
      <c r="AE654" s="50" t="str">
        <f t="shared" si="118"/>
        <v>---</v>
      </c>
      <c r="AF654" s="50" t="str">
        <f t="shared" si="119"/>
        <v>---</v>
      </c>
      <c r="AG654" s="153" t="str">
        <f t="shared" si="120"/>
        <v>---</v>
      </c>
      <c r="AI654" s="183" t="str">
        <f>IFERROR(IF(INDEX(پرداخت!A:AZ,MATCH(A654&amp;" - "&amp;"آب",پرداخت!$B:$B,0),MATCH(G654,پرداخت!$1:$1,0))="نشده","نشده","شده"),"---")</f>
        <v>---</v>
      </c>
      <c r="AL654" s="144"/>
      <c r="AM654" s="144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/>
      <c r="BC654" s="30"/>
      <c r="BD654" s="30"/>
      <c r="BE654" s="30"/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  <c r="BT654" s="30"/>
      <c r="BU654" s="30"/>
      <c r="BV654" s="30"/>
      <c r="BW654" s="30"/>
      <c r="BX654" s="30"/>
      <c r="BY654" s="30"/>
      <c r="BZ654" s="30"/>
      <c r="CA654" s="30"/>
    </row>
    <row r="655" spans="1:79" ht="34.9" hidden="1" customHeight="1">
      <c r="A655" s="170"/>
      <c r="B655" s="47">
        <f>IFERROR(INDEX('اطلاعات انشعابات شرکتها'!A:BB,MATCH(A655,'اطلاعات انشعابات شرکتها'!A:A,0),MATCH(B$1,'اطلاعات انشعابات شرکتها'!$1:$1,0)),0)</f>
        <v>0</v>
      </c>
      <c r="C655" s="48">
        <f>IFERROR(INDEX('اطلاعات انشعابات شرکتها'!A:BB,MATCH(A655,'اطلاعات انشعابات شرکتها'!A:A,0),MATCH(C$1,'اطلاعات انشعابات شرکتها'!$1:$1,0)),0)</f>
        <v>0</v>
      </c>
      <c r="D655" s="45"/>
      <c r="E655" s="171"/>
      <c r="F655" s="170"/>
      <c r="G655" s="47" t="str">
        <f t="shared" si="111"/>
        <v>/</v>
      </c>
      <c r="H655" s="47">
        <f>IFERROR(INDEX('اطلاعات دوره'!A:Z,MATCH(G655,'اطلاعات دوره'!C:C,0),MATCH(H$1,'اطلاعات دوره'!$1:$1,0)),0)</f>
        <v>0</v>
      </c>
      <c r="I655" s="47">
        <f>IFERROR(INDEX('اطلاعات دوره'!A:Z,MATCH(G655,'اطلاعات دوره'!C:C,0),MATCH(I$1,'اطلاعات دوره'!$1:$1,0)),0)</f>
        <v>0</v>
      </c>
      <c r="J655" s="48">
        <f>IFERROR(INDEX('اطلاعات دوره'!A:Z,MATCH(G655,'اطلاعات دوره'!C:C,0),MATCH(J$1,'اطلاعات دوره'!$1:$1,0)),0)</f>
        <v>0</v>
      </c>
      <c r="K655" s="46"/>
      <c r="L655" s="158" t="str">
        <f>IFERROR(INDEX('اطلاعات دوره'!A:Z,MATCH(G655,'اطلاعات دوره'!C:C,0)-1,MATCH("عنوان",'اطلاعات دوره'!$1:$1,0)),"---")</f>
        <v>---</v>
      </c>
      <c r="M655" s="47" t="str">
        <f t="shared" si="112"/>
        <v>----</v>
      </c>
      <c r="N655" s="48" t="str">
        <f t="shared" si="113"/>
        <v>-/</v>
      </c>
      <c r="O655" s="45"/>
      <c r="P655" s="240">
        <f>IFERROR(INDEX('قرائت کنتور'!A:AZ,MATCH(A655&amp;"-"&amp;"آب",'قرائت کنتور'!B:B,0),MATCH(L655,'قرائت کنتور'!$1:$1,0)),0)</f>
        <v>0</v>
      </c>
      <c r="Q655" s="241">
        <f>IFERROR(INDEX('قرائت کنتور'!A:AZ,MATCH(A655&amp;"-"&amp;"آب",'قرائت کنتور'!B:B,0),MATCH(G655,'قرائت کنتور'!$1:$1,0)),0)</f>
        <v>0</v>
      </c>
      <c r="R655" s="241">
        <f t="shared" si="114"/>
        <v>0</v>
      </c>
      <c r="S655" s="241" t="str">
        <f>IFERROR(INDEX('اطلاعات انشعابات شرکتها'!A:AB,MATCH(A655,'اطلاعات انشعابات شرکتها'!A:A,0),MATCH(S$1,'اطلاعات انشعابات شرکتها'!$1:$1,0)),"---")</f>
        <v>---</v>
      </c>
      <c r="T655" s="227" t="str">
        <f t="shared" si="115"/>
        <v>---</v>
      </c>
      <c r="U655" s="45"/>
      <c r="V655" s="155" t="str">
        <f>IFERROR(INDEX('تعرفه ها'!A:Z,MATCH("بهای هر متر مکعب آب مصرفی",'تعرفه ها'!$B:$B,0),MATCH(F655,'تعرفه ها'!$2:$2,0)),"---")</f>
        <v>---</v>
      </c>
      <c r="W655" s="50" t="str">
        <f t="shared" si="116"/>
        <v>---</v>
      </c>
      <c r="X655" s="50" t="str">
        <f>IFERROR(ROUND(R655*INDEX('تعرفه ها'!A:Z,MATCH("عوارض آب به ازاء هر متر مکعب",'تعرفه ها'!$B:$B,0),MATCH(F655,'تعرفه ها'!$2:$2,0)),0),"---")</f>
        <v>---</v>
      </c>
      <c r="Y655" s="50" t="str">
        <f>IFERROR(ROUND(T655*INDEX('تعرفه ها'!A:Z,MATCH("جریمه مازاد مصرف آب به ازاء هر متر مکعب",'تعرفه ها'!$B:$B,0),MATCH(F655,'تعرفه ها'!$2:$2,0)),0),"---")</f>
        <v>---</v>
      </c>
      <c r="Z655" s="50" t="str">
        <f>IFERROR(ROUND(((W655+X655+Y655)*INDEX('تعرفه ها'!A:Z,MATCH("هزینه نگهداری و تعمیرات شبکه آب",'تعرفه ها'!$B:$B,0),MATCH(F655,'تعرفه ها'!$2:$2,0))/100),0),"---")</f>
        <v>---</v>
      </c>
      <c r="AA655" s="50" t="str">
        <f>IFERROR(IF(INDEX('اطلاعات دوره'!A:Z,MATCH(G655,'اطلاعات دوره'!C:C,0),MATCH("آب",'اطلاعات دوره'!$1:$1,0))="دارد",ROUND((W655+X655+Y655)*INDEX('تعرفه ها'!A:Z,MATCH("پیک فصلی آب",'تعرفه ها'!$B:$B,0),MATCH(F655,'تعرفه ها'!$2:$2,0))/100,0),0),"---")</f>
        <v>---</v>
      </c>
      <c r="AB655" s="50" t="str">
        <f>IFERROR(ROUND(SUM(W655+X655+Y655+Z655+AA655)*INDEX('تعرفه ها'!A:Z,MATCH("مالیات آب",'تعرفه ها'!$B:$B,0),MATCH(F655,'تعرفه ها'!$2:$2,0))/100,0),"---")</f>
        <v>---</v>
      </c>
      <c r="AC655" s="50" t="str">
        <f t="shared" si="117"/>
        <v>---</v>
      </c>
      <c r="AD655" s="50" t="str">
        <f t="shared" si="110"/>
        <v>---</v>
      </c>
      <c r="AE655" s="50" t="str">
        <f t="shared" si="118"/>
        <v>---</v>
      </c>
      <c r="AF655" s="50" t="str">
        <f t="shared" si="119"/>
        <v>---</v>
      </c>
      <c r="AG655" s="153" t="str">
        <f t="shared" si="120"/>
        <v>---</v>
      </c>
      <c r="AI655" s="183" t="str">
        <f>IFERROR(IF(INDEX(پرداخت!A:AZ,MATCH(A655&amp;" - "&amp;"آب",پرداخت!$B:$B,0),MATCH(G655,پرداخت!$1:$1,0))="نشده","نشده","شده"),"---")</f>
        <v>---</v>
      </c>
      <c r="AL655" s="144"/>
      <c r="AM655" s="144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/>
      <c r="BC655" s="30"/>
      <c r="BD655" s="30"/>
      <c r="BE655" s="30"/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  <c r="BT655" s="30"/>
      <c r="BU655" s="30"/>
      <c r="BV655" s="30"/>
      <c r="BW655" s="30"/>
      <c r="BX655" s="30"/>
      <c r="BY655" s="30"/>
      <c r="BZ655" s="30"/>
      <c r="CA655" s="30"/>
    </row>
    <row r="656" spans="1:79" ht="34.9" hidden="1" customHeight="1">
      <c r="A656" s="170"/>
      <c r="B656" s="47">
        <f>IFERROR(INDEX('اطلاعات انشعابات شرکتها'!A:BB,MATCH(A656,'اطلاعات انشعابات شرکتها'!A:A,0),MATCH(B$1,'اطلاعات انشعابات شرکتها'!$1:$1,0)),0)</f>
        <v>0</v>
      </c>
      <c r="C656" s="48">
        <f>IFERROR(INDEX('اطلاعات انشعابات شرکتها'!A:BB,MATCH(A656,'اطلاعات انشعابات شرکتها'!A:A,0),MATCH(C$1,'اطلاعات انشعابات شرکتها'!$1:$1,0)),0)</f>
        <v>0</v>
      </c>
      <c r="D656" s="45"/>
      <c r="E656" s="171"/>
      <c r="F656" s="170"/>
      <c r="G656" s="47" t="str">
        <f t="shared" si="111"/>
        <v>/</v>
      </c>
      <c r="H656" s="47">
        <f>IFERROR(INDEX('اطلاعات دوره'!A:Z,MATCH(G656,'اطلاعات دوره'!C:C,0),MATCH(H$1,'اطلاعات دوره'!$1:$1,0)),0)</f>
        <v>0</v>
      </c>
      <c r="I656" s="47">
        <f>IFERROR(INDEX('اطلاعات دوره'!A:Z,MATCH(G656,'اطلاعات دوره'!C:C,0),MATCH(I$1,'اطلاعات دوره'!$1:$1,0)),0)</f>
        <v>0</v>
      </c>
      <c r="J656" s="48">
        <f>IFERROR(INDEX('اطلاعات دوره'!A:Z,MATCH(G656,'اطلاعات دوره'!C:C,0),MATCH(J$1,'اطلاعات دوره'!$1:$1,0)),0)</f>
        <v>0</v>
      </c>
      <c r="K656" s="46"/>
      <c r="L656" s="158" t="str">
        <f>IFERROR(INDEX('اطلاعات دوره'!A:Z,MATCH(G656,'اطلاعات دوره'!C:C,0)-1,MATCH("عنوان",'اطلاعات دوره'!$1:$1,0)),"---")</f>
        <v>---</v>
      </c>
      <c r="M656" s="47" t="str">
        <f t="shared" si="112"/>
        <v>----</v>
      </c>
      <c r="N656" s="48" t="str">
        <f t="shared" si="113"/>
        <v>-/</v>
      </c>
      <c r="O656" s="45"/>
      <c r="P656" s="240">
        <f>IFERROR(INDEX('قرائت کنتور'!A:AZ,MATCH(A656&amp;"-"&amp;"آب",'قرائت کنتور'!B:B,0),MATCH(L656,'قرائت کنتور'!$1:$1,0)),0)</f>
        <v>0</v>
      </c>
      <c r="Q656" s="241">
        <f>IFERROR(INDEX('قرائت کنتور'!A:AZ,MATCH(A656&amp;"-"&amp;"آب",'قرائت کنتور'!B:B,0),MATCH(G656,'قرائت کنتور'!$1:$1,0)),0)</f>
        <v>0</v>
      </c>
      <c r="R656" s="241">
        <f t="shared" si="114"/>
        <v>0</v>
      </c>
      <c r="S656" s="241" t="str">
        <f>IFERROR(INDEX('اطلاعات انشعابات شرکتها'!A:AB,MATCH(A656,'اطلاعات انشعابات شرکتها'!A:A,0),MATCH(S$1,'اطلاعات انشعابات شرکتها'!$1:$1,0)),"---")</f>
        <v>---</v>
      </c>
      <c r="T656" s="227" t="str">
        <f t="shared" si="115"/>
        <v>---</v>
      </c>
      <c r="U656" s="45"/>
      <c r="V656" s="155" t="str">
        <f>IFERROR(INDEX('تعرفه ها'!A:Z,MATCH("بهای هر متر مکعب آب مصرفی",'تعرفه ها'!$B:$B,0),MATCH(F656,'تعرفه ها'!$2:$2,0)),"---")</f>
        <v>---</v>
      </c>
      <c r="W656" s="50" t="str">
        <f t="shared" si="116"/>
        <v>---</v>
      </c>
      <c r="X656" s="50" t="str">
        <f>IFERROR(ROUND(R656*INDEX('تعرفه ها'!A:Z,MATCH("عوارض آب به ازاء هر متر مکعب",'تعرفه ها'!$B:$B,0),MATCH(F656,'تعرفه ها'!$2:$2,0)),0),"---")</f>
        <v>---</v>
      </c>
      <c r="Y656" s="50" t="str">
        <f>IFERROR(ROUND(T656*INDEX('تعرفه ها'!A:Z,MATCH("جریمه مازاد مصرف آب به ازاء هر متر مکعب",'تعرفه ها'!$B:$B,0),MATCH(F656,'تعرفه ها'!$2:$2,0)),0),"---")</f>
        <v>---</v>
      </c>
      <c r="Z656" s="50" t="str">
        <f>IFERROR(ROUND(((W656+X656+Y656)*INDEX('تعرفه ها'!A:Z,MATCH("هزینه نگهداری و تعمیرات شبکه آب",'تعرفه ها'!$B:$B,0),MATCH(F656,'تعرفه ها'!$2:$2,0))/100),0),"---")</f>
        <v>---</v>
      </c>
      <c r="AA656" s="50" t="str">
        <f>IFERROR(IF(INDEX('اطلاعات دوره'!A:Z,MATCH(G656,'اطلاعات دوره'!C:C,0),MATCH("آب",'اطلاعات دوره'!$1:$1,0))="دارد",ROUND((W656+X656+Y656)*INDEX('تعرفه ها'!A:Z,MATCH("پیک فصلی آب",'تعرفه ها'!$B:$B,0),MATCH(F656,'تعرفه ها'!$2:$2,0))/100,0),0),"---")</f>
        <v>---</v>
      </c>
      <c r="AB656" s="50" t="str">
        <f>IFERROR(ROUND(SUM(W656+X656+Y656+Z656+AA656)*INDEX('تعرفه ها'!A:Z,MATCH("مالیات آب",'تعرفه ها'!$B:$B,0),MATCH(F656,'تعرفه ها'!$2:$2,0))/100,0),"---")</f>
        <v>---</v>
      </c>
      <c r="AC656" s="50" t="str">
        <f t="shared" si="117"/>
        <v>---</v>
      </c>
      <c r="AD656" s="50" t="str">
        <f t="shared" si="110"/>
        <v>---</v>
      </c>
      <c r="AE656" s="50" t="str">
        <f t="shared" si="118"/>
        <v>---</v>
      </c>
      <c r="AF656" s="50" t="str">
        <f t="shared" si="119"/>
        <v>---</v>
      </c>
      <c r="AG656" s="153" t="str">
        <f t="shared" si="120"/>
        <v>---</v>
      </c>
      <c r="AI656" s="183" t="str">
        <f>IFERROR(IF(INDEX(پرداخت!A:AZ,MATCH(A656&amp;" - "&amp;"آب",پرداخت!$B:$B,0),MATCH(G656,پرداخت!$1:$1,0))="نشده","نشده","شده"),"---")</f>
        <v>---</v>
      </c>
      <c r="AL656" s="144"/>
      <c r="AM656" s="144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  <c r="BT656" s="30"/>
      <c r="BU656" s="30"/>
      <c r="BV656" s="30"/>
      <c r="BW656" s="30"/>
      <c r="BX656" s="30"/>
      <c r="BY656" s="30"/>
      <c r="BZ656" s="30"/>
      <c r="CA656" s="30"/>
    </row>
    <row r="657" spans="1:79" ht="34.9" hidden="1" customHeight="1">
      <c r="A657" s="170"/>
      <c r="B657" s="47">
        <f>IFERROR(INDEX('اطلاعات انشعابات شرکتها'!A:BB,MATCH(A657,'اطلاعات انشعابات شرکتها'!A:A,0),MATCH(B$1,'اطلاعات انشعابات شرکتها'!$1:$1,0)),0)</f>
        <v>0</v>
      </c>
      <c r="C657" s="48">
        <f>IFERROR(INDEX('اطلاعات انشعابات شرکتها'!A:BB,MATCH(A657,'اطلاعات انشعابات شرکتها'!A:A,0),MATCH(C$1,'اطلاعات انشعابات شرکتها'!$1:$1,0)),0)</f>
        <v>0</v>
      </c>
      <c r="D657" s="45"/>
      <c r="E657" s="171"/>
      <c r="F657" s="170"/>
      <c r="G657" s="47" t="str">
        <f t="shared" si="111"/>
        <v>/</v>
      </c>
      <c r="H657" s="47">
        <f>IFERROR(INDEX('اطلاعات دوره'!A:Z,MATCH(G657,'اطلاعات دوره'!C:C,0),MATCH(H$1,'اطلاعات دوره'!$1:$1,0)),0)</f>
        <v>0</v>
      </c>
      <c r="I657" s="47">
        <f>IFERROR(INDEX('اطلاعات دوره'!A:Z,MATCH(G657,'اطلاعات دوره'!C:C,0),MATCH(I$1,'اطلاعات دوره'!$1:$1,0)),0)</f>
        <v>0</v>
      </c>
      <c r="J657" s="48">
        <f>IFERROR(INDEX('اطلاعات دوره'!A:Z,MATCH(G657,'اطلاعات دوره'!C:C,0),MATCH(J$1,'اطلاعات دوره'!$1:$1,0)),0)</f>
        <v>0</v>
      </c>
      <c r="K657" s="46"/>
      <c r="L657" s="158" t="str">
        <f>IFERROR(INDEX('اطلاعات دوره'!A:Z,MATCH(G657,'اطلاعات دوره'!C:C,0)-1,MATCH("عنوان",'اطلاعات دوره'!$1:$1,0)),"---")</f>
        <v>---</v>
      </c>
      <c r="M657" s="47" t="str">
        <f t="shared" si="112"/>
        <v>----</v>
      </c>
      <c r="N657" s="48" t="str">
        <f t="shared" si="113"/>
        <v>-/</v>
      </c>
      <c r="O657" s="45"/>
      <c r="P657" s="240">
        <f>IFERROR(INDEX('قرائت کنتور'!A:AZ,MATCH(A657&amp;"-"&amp;"آب",'قرائت کنتور'!B:B,0),MATCH(L657,'قرائت کنتور'!$1:$1,0)),0)</f>
        <v>0</v>
      </c>
      <c r="Q657" s="241">
        <f>IFERROR(INDEX('قرائت کنتور'!A:AZ,MATCH(A657&amp;"-"&amp;"آب",'قرائت کنتور'!B:B,0),MATCH(G657,'قرائت کنتور'!$1:$1,0)),0)</f>
        <v>0</v>
      </c>
      <c r="R657" s="241">
        <f t="shared" si="114"/>
        <v>0</v>
      </c>
      <c r="S657" s="241" t="str">
        <f>IFERROR(INDEX('اطلاعات انشعابات شرکتها'!A:AB,MATCH(A657,'اطلاعات انشعابات شرکتها'!A:A,0),MATCH(S$1,'اطلاعات انشعابات شرکتها'!$1:$1,0)),"---")</f>
        <v>---</v>
      </c>
      <c r="T657" s="227" t="str">
        <f t="shared" si="115"/>
        <v>---</v>
      </c>
      <c r="U657" s="45"/>
      <c r="V657" s="155" t="str">
        <f>IFERROR(INDEX('تعرفه ها'!A:Z,MATCH("بهای هر متر مکعب آب مصرفی",'تعرفه ها'!$B:$B,0),MATCH(F657,'تعرفه ها'!$2:$2,0)),"---")</f>
        <v>---</v>
      </c>
      <c r="W657" s="50" t="str">
        <f t="shared" si="116"/>
        <v>---</v>
      </c>
      <c r="X657" s="50" t="str">
        <f>IFERROR(ROUND(R657*INDEX('تعرفه ها'!A:Z,MATCH("عوارض آب به ازاء هر متر مکعب",'تعرفه ها'!$B:$B,0),MATCH(F657,'تعرفه ها'!$2:$2,0)),0),"---")</f>
        <v>---</v>
      </c>
      <c r="Y657" s="50" t="str">
        <f>IFERROR(ROUND(T657*INDEX('تعرفه ها'!A:Z,MATCH("جریمه مازاد مصرف آب به ازاء هر متر مکعب",'تعرفه ها'!$B:$B,0),MATCH(F657,'تعرفه ها'!$2:$2,0)),0),"---")</f>
        <v>---</v>
      </c>
      <c r="Z657" s="50" t="str">
        <f>IFERROR(ROUND(((W657+X657+Y657)*INDEX('تعرفه ها'!A:Z,MATCH("هزینه نگهداری و تعمیرات شبکه آب",'تعرفه ها'!$B:$B,0),MATCH(F657,'تعرفه ها'!$2:$2,0))/100),0),"---")</f>
        <v>---</v>
      </c>
      <c r="AA657" s="50" t="str">
        <f>IFERROR(IF(INDEX('اطلاعات دوره'!A:Z,MATCH(G657,'اطلاعات دوره'!C:C,0),MATCH("آب",'اطلاعات دوره'!$1:$1,0))="دارد",ROUND((W657+X657+Y657)*INDEX('تعرفه ها'!A:Z,MATCH("پیک فصلی آب",'تعرفه ها'!$B:$B,0),MATCH(F657,'تعرفه ها'!$2:$2,0))/100,0),0),"---")</f>
        <v>---</v>
      </c>
      <c r="AB657" s="50" t="str">
        <f>IFERROR(ROUND(SUM(W657+X657+Y657+Z657+AA657)*INDEX('تعرفه ها'!A:Z,MATCH("مالیات آب",'تعرفه ها'!$B:$B,0),MATCH(F657,'تعرفه ها'!$2:$2,0))/100,0),"---")</f>
        <v>---</v>
      </c>
      <c r="AC657" s="50" t="str">
        <f t="shared" si="117"/>
        <v>---</v>
      </c>
      <c r="AD657" s="50" t="str">
        <f t="shared" si="110"/>
        <v>---</v>
      </c>
      <c r="AE657" s="50" t="str">
        <f t="shared" si="118"/>
        <v>---</v>
      </c>
      <c r="AF657" s="50" t="str">
        <f t="shared" si="119"/>
        <v>---</v>
      </c>
      <c r="AG657" s="153" t="str">
        <f t="shared" si="120"/>
        <v>---</v>
      </c>
      <c r="AI657" s="183" t="str">
        <f>IFERROR(IF(INDEX(پرداخت!A:AZ,MATCH(A657&amp;" - "&amp;"آب",پرداخت!$B:$B,0),MATCH(G657,پرداخت!$1:$1,0))="نشده","نشده","شده"),"---")</f>
        <v>---</v>
      </c>
      <c r="AL657" s="144"/>
      <c r="AM657" s="144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/>
      <c r="BC657" s="30"/>
      <c r="BD657" s="30"/>
      <c r="BE657" s="30"/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  <c r="BT657" s="30"/>
      <c r="BU657" s="30"/>
      <c r="BV657" s="30"/>
      <c r="BW657" s="30"/>
      <c r="BX657" s="30"/>
      <c r="BY657" s="30"/>
      <c r="BZ657" s="30"/>
      <c r="CA657" s="30"/>
    </row>
    <row r="658" spans="1:79" ht="34.9" hidden="1" customHeight="1">
      <c r="A658" s="170"/>
      <c r="B658" s="47">
        <f>IFERROR(INDEX('اطلاعات انشعابات شرکتها'!A:BB,MATCH(A658,'اطلاعات انشعابات شرکتها'!A:A,0),MATCH(B$1,'اطلاعات انشعابات شرکتها'!$1:$1,0)),0)</f>
        <v>0</v>
      </c>
      <c r="C658" s="48">
        <f>IFERROR(INDEX('اطلاعات انشعابات شرکتها'!A:BB,MATCH(A658,'اطلاعات انشعابات شرکتها'!A:A,0),MATCH(C$1,'اطلاعات انشعابات شرکتها'!$1:$1,0)),0)</f>
        <v>0</v>
      </c>
      <c r="D658" s="45"/>
      <c r="E658" s="171"/>
      <c r="F658" s="170"/>
      <c r="G658" s="47" t="str">
        <f t="shared" si="111"/>
        <v>/</v>
      </c>
      <c r="H658" s="47">
        <f>IFERROR(INDEX('اطلاعات دوره'!A:Z,MATCH(G658,'اطلاعات دوره'!C:C,0),MATCH(H$1,'اطلاعات دوره'!$1:$1,0)),0)</f>
        <v>0</v>
      </c>
      <c r="I658" s="47">
        <f>IFERROR(INDEX('اطلاعات دوره'!A:Z,MATCH(G658,'اطلاعات دوره'!C:C,0),MATCH(I$1,'اطلاعات دوره'!$1:$1,0)),0)</f>
        <v>0</v>
      </c>
      <c r="J658" s="48">
        <f>IFERROR(INDEX('اطلاعات دوره'!A:Z,MATCH(G658,'اطلاعات دوره'!C:C,0),MATCH(J$1,'اطلاعات دوره'!$1:$1,0)),0)</f>
        <v>0</v>
      </c>
      <c r="K658" s="46"/>
      <c r="L658" s="158" t="str">
        <f>IFERROR(INDEX('اطلاعات دوره'!A:Z,MATCH(G658,'اطلاعات دوره'!C:C,0)-1,MATCH("عنوان",'اطلاعات دوره'!$1:$1,0)),"---")</f>
        <v>---</v>
      </c>
      <c r="M658" s="47" t="str">
        <f t="shared" si="112"/>
        <v>----</v>
      </c>
      <c r="N658" s="48" t="str">
        <f t="shared" si="113"/>
        <v>-/</v>
      </c>
      <c r="O658" s="45"/>
      <c r="P658" s="240">
        <f>IFERROR(INDEX('قرائت کنتور'!A:AZ,MATCH(A658&amp;"-"&amp;"آب",'قرائت کنتور'!B:B,0),MATCH(L658,'قرائت کنتور'!$1:$1,0)),0)</f>
        <v>0</v>
      </c>
      <c r="Q658" s="241">
        <f>IFERROR(INDEX('قرائت کنتور'!A:AZ,MATCH(A658&amp;"-"&amp;"آب",'قرائت کنتور'!B:B,0),MATCH(G658,'قرائت کنتور'!$1:$1,0)),0)</f>
        <v>0</v>
      </c>
      <c r="R658" s="241">
        <f t="shared" si="114"/>
        <v>0</v>
      </c>
      <c r="S658" s="241" t="str">
        <f>IFERROR(INDEX('اطلاعات انشعابات شرکتها'!A:AB,MATCH(A658,'اطلاعات انشعابات شرکتها'!A:A,0),MATCH(S$1,'اطلاعات انشعابات شرکتها'!$1:$1,0)),"---")</f>
        <v>---</v>
      </c>
      <c r="T658" s="227" t="str">
        <f t="shared" si="115"/>
        <v>---</v>
      </c>
      <c r="U658" s="45"/>
      <c r="V658" s="155" t="str">
        <f>IFERROR(INDEX('تعرفه ها'!A:Z,MATCH("بهای هر متر مکعب آب مصرفی",'تعرفه ها'!$B:$B,0),MATCH(F658,'تعرفه ها'!$2:$2,0)),"---")</f>
        <v>---</v>
      </c>
      <c r="W658" s="50" t="str">
        <f t="shared" si="116"/>
        <v>---</v>
      </c>
      <c r="X658" s="50" t="str">
        <f>IFERROR(ROUND(R658*INDEX('تعرفه ها'!A:Z,MATCH("عوارض آب به ازاء هر متر مکعب",'تعرفه ها'!$B:$B,0),MATCH(F658,'تعرفه ها'!$2:$2,0)),0),"---")</f>
        <v>---</v>
      </c>
      <c r="Y658" s="50" t="str">
        <f>IFERROR(ROUND(T658*INDEX('تعرفه ها'!A:Z,MATCH("جریمه مازاد مصرف آب به ازاء هر متر مکعب",'تعرفه ها'!$B:$B,0),MATCH(F658,'تعرفه ها'!$2:$2,0)),0),"---")</f>
        <v>---</v>
      </c>
      <c r="Z658" s="50" t="str">
        <f>IFERROR(ROUND(((W658+X658+Y658)*INDEX('تعرفه ها'!A:Z,MATCH("هزینه نگهداری و تعمیرات شبکه آب",'تعرفه ها'!$B:$B,0),MATCH(F658,'تعرفه ها'!$2:$2,0))/100),0),"---")</f>
        <v>---</v>
      </c>
      <c r="AA658" s="50" t="str">
        <f>IFERROR(IF(INDEX('اطلاعات دوره'!A:Z,MATCH(G658,'اطلاعات دوره'!C:C,0),MATCH("آب",'اطلاعات دوره'!$1:$1,0))="دارد",ROUND((W658+X658+Y658)*INDEX('تعرفه ها'!A:Z,MATCH("پیک فصلی آب",'تعرفه ها'!$B:$B,0),MATCH(F658,'تعرفه ها'!$2:$2,0))/100,0),0),"---")</f>
        <v>---</v>
      </c>
      <c r="AB658" s="50" t="str">
        <f>IFERROR(ROUND(SUM(W658+X658+Y658+Z658+AA658)*INDEX('تعرفه ها'!A:Z,MATCH("مالیات آب",'تعرفه ها'!$B:$B,0),MATCH(F658,'تعرفه ها'!$2:$2,0))/100,0),"---")</f>
        <v>---</v>
      </c>
      <c r="AC658" s="50" t="str">
        <f t="shared" si="117"/>
        <v>---</v>
      </c>
      <c r="AD658" s="50" t="str">
        <f t="shared" si="110"/>
        <v>---</v>
      </c>
      <c r="AE658" s="50" t="str">
        <f t="shared" si="118"/>
        <v>---</v>
      </c>
      <c r="AF658" s="50" t="str">
        <f t="shared" si="119"/>
        <v>---</v>
      </c>
      <c r="AG658" s="153" t="str">
        <f t="shared" si="120"/>
        <v>---</v>
      </c>
      <c r="AI658" s="183" t="str">
        <f>IFERROR(IF(INDEX(پرداخت!A:AZ,MATCH(A658&amp;" - "&amp;"آب",پرداخت!$B:$B,0),MATCH(G658,پرداخت!$1:$1,0))="نشده","نشده","شده"),"---")</f>
        <v>---</v>
      </c>
      <c r="AL658" s="144"/>
      <c r="AM658" s="144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/>
      <c r="BC658" s="30"/>
      <c r="BD658" s="30"/>
      <c r="BE658" s="30"/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  <c r="BT658" s="30"/>
      <c r="BU658" s="30"/>
      <c r="BV658" s="30"/>
      <c r="BW658" s="30"/>
      <c r="BX658" s="30"/>
      <c r="BY658" s="30"/>
      <c r="BZ658" s="30"/>
      <c r="CA658" s="30"/>
    </row>
    <row r="659" spans="1:79" ht="34.9" hidden="1" customHeight="1">
      <c r="A659" s="170"/>
      <c r="B659" s="47">
        <f>IFERROR(INDEX('اطلاعات انشعابات شرکتها'!A:BB,MATCH(A659,'اطلاعات انشعابات شرکتها'!A:A,0),MATCH(B$1,'اطلاعات انشعابات شرکتها'!$1:$1,0)),0)</f>
        <v>0</v>
      </c>
      <c r="C659" s="48">
        <f>IFERROR(INDEX('اطلاعات انشعابات شرکتها'!A:BB,MATCH(A659,'اطلاعات انشعابات شرکتها'!A:A,0),MATCH(C$1,'اطلاعات انشعابات شرکتها'!$1:$1,0)),0)</f>
        <v>0</v>
      </c>
      <c r="D659" s="45"/>
      <c r="E659" s="171"/>
      <c r="F659" s="170"/>
      <c r="G659" s="47" t="str">
        <f t="shared" si="111"/>
        <v>/</v>
      </c>
      <c r="H659" s="47">
        <f>IFERROR(INDEX('اطلاعات دوره'!A:Z,MATCH(G659,'اطلاعات دوره'!C:C,0),MATCH(H$1,'اطلاعات دوره'!$1:$1,0)),0)</f>
        <v>0</v>
      </c>
      <c r="I659" s="47">
        <f>IFERROR(INDEX('اطلاعات دوره'!A:Z,MATCH(G659,'اطلاعات دوره'!C:C,0),MATCH(I$1,'اطلاعات دوره'!$1:$1,0)),0)</f>
        <v>0</v>
      </c>
      <c r="J659" s="48">
        <f>IFERROR(INDEX('اطلاعات دوره'!A:Z,MATCH(G659,'اطلاعات دوره'!C:C,0),MATCH(J$1,'اطلاعات دوره'!$1:$1,0)),0)</f>
        <v>0</v>
      </c>
      <c r="K659" s="46"/>
      <c r="L659" s="158" t="str">
        <f>IFERROR(INDEX('اطلاعات دوره'!A:Z,MATCH(G659,'اطلاعات دوره'!C:C,0)-1,MATCH("عنوان",'اطلاعات دوره'!$1:$1,0)),"---")</f>
        <v>---</v>
      </c>
      <c r="M659" s="47" t="str">
        <f t="shared" si="112"/>
        <v>----</v>
      </c>
      <c r="N659" s="48" t="str">
        <f t="shared" si="113"/>
        <v>-/</v>
      </c>
      <c r="O659" s="45"/>
      <c r="P659" s="240">
        <f>IFERROR(INDEX('قرائت کنتور'!A:AZ,MATCH(A659&amp;"-"&amp;"آب",'قرائت کنتور'!B:B,0),MATCH(L659,'قرائت کنتور'!$1:$1,0)),0)</f>
        <v>0</v>
      </c>
      <c r="Q659" s="241">
        <f>IFERROR(INDEX('قرائت کنتور'!A:AZ,MATCH(A659&amp;"-"&amp;"آب",'قرائت کنتور'!B:B,0),MATCH(G659,'قرائت کنتور'!$1:$1,0)),0)</f>
        <v>0</v>
      </c>
      <c r="R659" s="241">
        <f t="shared" si="114"/>
        <v>0</v>
      </c>
      <c r="S659" s="241" t="str">
        <f>IFERROR(INDEX('اطلاعات انشعابات شرکتها'!A:AB,MATCH(A659,'اطلاعات انشعابات شرکتها'!A:A,0),MATCH(S$1,'اطلاعات انشعابات شرکتها'!$1:$1,0)),"---")</f>
        <v>---</v>
      </c>
      <c r="T659" s="227" t="str">
        <f t="shared" si="115"/>
        <v>---</v>
      </c>
      <c r="U659" s="45"/>
      <c r="V659" s="155" t="str">
        <f>IFERROR(INDEX('تعرفه ها'!A:Z,MATCH("بهای هر متر مکعب آب مصرفی",'تعرفه ها'!$B:$B,0),MATCH(F659,'تعرفه ها'!$2:$2,0)),"---")</f>
        <v>---</v>
      </c>
      <c r="W659" s="50" t="str">
        <f t="shared" si="116"/>
        <v>---</v>
      </c>
      <c r="X659" s="50" t="str">
        <f>IFERROR(ROUND(R659*INDEX('تعرفه ها'!A:Z,MATCH("عوارض آب به ازاء هر متر مکعب",'تعرفه ها'!$B:$B,0),MATCH(F659,'تعرفه ها'!$2:$2,0)),0),"---")</f>
        <v>---</v>
      </c>
      <c r="Y659" s="50" t="str">
        <f>IFERROR(ROUND(T659*INDEX('تعرفه ها'!A:Z,MATCH("جریمه مازاد مصرف آب به ازاء هر متر مکعب",'تعرفه ها'!$B:$B,0),MATCH(F659,'تعرفه ها'!$2:$2,0)),0),"---")</f>
        <v>---</v>
      </c>
      <c r="Z659" s="50" t="str">
        <f>IFERROR(ROUND(((W659+X659+Y659)*INDEX('تعرفه ها'!A:Z,MATCH("هزینه نگهداری و تعمیرات شبکه آب",'تعرفه ها'!$B:$B,0),MATCH(F659,'تعرفه ها'!$2:$2,0))/100),0),"---")</f>
        <v>---</v>
      </c>
      <c r="AA659" s="50" t="str">
        <f>IFERROR(IF(INDEX('اطلاعات دوره'!A:Z,MATCH(G659,'اطلاعات دوره'!C:C,0),MATCH("آب",'اطلاعات دوره'!$1:$1,0))="دارد",ROUND((W659+X659+Y659)*INDEX('تعرفه ها'!A:Z,MATCH("پیک فصلی آب",'تعرفه ها'!$B:$B,0),MATCH(F659,'تعرفه ها'!$2:$2,0))/100,0),0),"---")</f>
        <v>---</v>
      </c>
      <c r="AB659" s="50" t="str">
        <f>IFERROR(ROUND(SUM(W659+X659+Y659+Z659+AA659)*INDEX('تعرفه ها'!A:Z,MATCH("مالیات آب",'تعرفه ها'!$B:$B,0),MATCH(F659,'تعرفه ها'!$2:$2,0))/100,0),"---")</f>
        <v>---</v>
      </c>
      <c r="AC659" s="50" t="str">
        <f t="shared" si="117"/>
        <v>---</v>
      </c>
      <c r="AD659" s="50" t="str">
        <f t="shared" si="110"/>
        <v>---</v>
      </c>
      <c r="AE659" s="50" t="str">
        <f t="shared" si="118"/>
        <v>---</v>
      </c>
      <c r="AF659" s="50" t="str">
        <f t="shared" si="119"/>
        <v>---</v>
      </c>
      <c r="AG659" s="153" t="str">
        <f t="shared" si="120"/>
        <v>---</v>
      </c>
      <c r="AI659" s="183" t="str">
        <f>IFERROR(IF(INDEX(پرداخت!A:AZ,MATCH(A659&amp;" - "&amp;"آب",پرداخت!$B:$B,0),MATCH(G659,پرداخت!$1:$1,0))="نشده","نشده","شده"),"---")</f>
        <v>---</v>
      </c>
      <c r="AL659" s="144"/>
      <c r="AM659" s="144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/>
      <c r="BC659" s="30"/>
      <c r="BD659" s="30"/>
      <c r="BE659" s="30"/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  <c r="BT659" s="30"/>
      <c r="BU659" s="30"/>
      <c r="BV659" s="30"/>
      <c r="BW659" s="30"/>
      <c r="BX659" s="30"/>
      <c r="BY659" s="30"/>
      <c r="BZ659" s="30"/>
      <c r="CA659" s="30"/>
    </row>
    <row r="660" spans="1:79" ht="34.9" hidden="1" customHeight="1">
      <c r="A660" s="170"/>
      <c r="B660" s="47">
        <f>IFERROR(INDEX('اطلاعات انشعابات شرکتها'!A:BB,MATCH(A660,'اطلاعات انشعابات شرکتها'!A:A,0),MATCH(B$1,'اطلاعات انشعابات شرکتها'!$1:$1,0)),0)</f>
        <v>0</v>
      </c>
      <c r="C660" s="48">
        <f>IFERROR(INDEX('اطلاعات انشعابات شرکتها'!A:BB,MATCH(A660,'اطلاعات انشعابات شرکتها'!A:A,0),MATCH(C$1,'اطلاعات انشعابات شرکتها'!$1:$1,0)),0)</f>
        <v>0</v>
      </c>
      <c r="D660" s="45"/>
      <c r="E660" s="171"/>
      <c r="F660" s="170"/>
      <c r="G660" s="47" t="str">
        <f t="shared" si="111"/>
        <v>/</v>
      </c>
      <c r="H660" s="47">
        <f>IFERROR(INDEX('اطلاعات دوره'!A:Z,MATCH(G660,'اطلاعات دوره'!C:C,0),MATCH(H$1,'اطلاعات دوره'!$1:$1,0)),0)</f>
        <v>0</v>
      </c>
      <c r="I660" s="47">
        <f>IFERROR(INDEX('اطلاعات دوره'!A:Z,MATCH(G660,'اطلاعات دوره'!C:C,0),MATCH(I$1,'اطلاعات دوره'!$1:$1,0)),0)</f>
        <v>0</v>
      </c>
      <c r="J660" s="48">
        <f>IFERROR(INDEX('اطلاعات دوره'!A:Z,MATCH(G660,'اطلاعات دوره'!C:C,0),MATCH(J$1,'اطلاعات دوره'!$1:$1,0)),0)</f>
        <v>0</v>
      </c>
      <c r="K660" s="46"/>
      <c r="L660" s="158" t="str">
        <f>IFERROR(INDEX('اطلاعات دوره'!A:Z,MATCH(G660,'اطلاعات دوره'!C:C,0)-1,MATCH("عنوان",'اطلاعات دوره'!$1:$1,0)),"---")</f>
        <v>---</v>
      </c>
      <c r="M660" s="47" t="str">
        <f t="shared" si="112"/>
        <v>----</v>
      </c>
      <c r="N660" s="48" t="str">
        <f t="shared" si="113"/>
        <v>-/</v>
      </c>
      <c r="O660" s="45"/>
      <c r="P660" s="240">
        <f>IFERROR(INDEX('قرائت کنتور'!A:AZ,MATCH(A660&amp;"-"&amp;"آب",'قرائت کنتور'!B:B,0),MATCH(L660,'قرائت کنتور'!$1:$1,0)),0)</f>
        <v>0</v>
      </c>
      <c r="Q660" s="241">
        <f>IFERROR(INDEX('قرائت کنتور'!A:AZ,MATCH(A660&amp;"-"&amp;"آب",'قرائت کنتور'!B:B,0),MATCH(G660,'قرائت کنتور'!$1:$1,0)),0)</f>
        <v>0</v>
      </c>
      <c r="R660" s="241">
        <f t="shared" si="114"/>
        <v>0</v>
      </c>
      <c r="S660" s="241" t="str">
        <f>IFERROR(INDEX('اطلاعات انشعابات شرکتها'!A:AB,MATCH(A660,'اطلاعات انشعابات شرکتها'!A:A,0),MATCH(S$1,'اطلاعات انشعابات شرکتها'!$1:$1,0)),"---")</f>
        <v>---</v>
      </c>
      <c r="T660" s="227" t="str">
        <f t="shared" si="115"/>
        <v>---</v>
      </c>
      <c r="U660" s="45"/>
      <c r="V660" s="155" t="str">
        <f>IFERROR(INDEX('تعرفه ها'!A:Z,MATCH("بهای هر متر مکعب آب مصرفی",'تعرفه ها'!$B:$B,0),MATCH(F660,'تعرفه ها'!$2:$2,0)),"---")</f>
        <v>---</v>
      </c>
      <c r="W660" s="50" t="str">
        <f t="shared" si="116"/>
        <v>---</v>
      </c>
      <c r="X660" s="50" t="str">
        <f>IFERROR(ROUND(R660*INDEX('تعرفه ها'!A:Z,MATCH("عوارض آب به ازاء هر متر مکعب",'تعرفه ها'!$B:$B,0),MATCH(F660,'تعرفه ها'!$2:$2,0)),0),"---")</f>
        <v>---</v>
      </c>
      <c r="Y660" s="50" t="str">
        <f>IFERROR(ROUND(T660*INDEX('تعرفه ها'!A:Z,MATCH("جریمه مازاد مصرف آب به ازاء هر متر مکعب",'تعرفه ها'!$B:$B,0),MATCH(F660,'تعرفه ها'!$2:$2,0)),0),"---")</f>
        <v>---</v>
      </c>
      <c r="Z660" s="50" t="str">
        <f>IFERROR(ROUND(((W660+X660+Y660)*INDEX('تعرفه ها'!A:Z,MATCH("هزینه نگهداری و تعمیرات شبکه آب",'تعرفه ها'!$B:$B,0),MATCH(F660,'تعرفه ها'!$2:$2,0))/100),0),"---")</f>
        <v>---</v>
      </c>
      <c r="AA660" s="50" t="str">
        <f>IFERROR(IF(INDEX('اطلاعات دوره'!A:Z,MATCH(G660,'اطلاعات دوره'!C:C,0),MATCH("آب",'اطلاعات دوره'!$1:$1,0))="دارد",ROUND((W660+X660+Y660)*INDEX('تعرفه ها'!A:Z,MATCH("پیک فصلی آب",'تعرفه ها'!$B:$B,0),MATCH(F660,'تعرفه ها'!$2:$2,0))/100,0),0),"---")</f>
        <v>---</v>
      </c>
      <c r="AB660" s="50" t="str">
        <f>IFERROR(ROUND(SUM(W660+X660+Y660+Z660+AA660)*INDEX('تعرفه ها'!A:Z,MATCH("مالیات آب",'تعرفه ها'!$B:$B,0),MATCH(F660,'تعرفه ها'!$2:$2,0))/100,0),"---")</f>
        <v>---</v>
      </c>
      <c r="AC660" s="50" t="str">
        <f t="shared" si="117"/>
        <v>---</v>
      </c>
      <c r="AD660" s="50" t="str">
        <f t="shared" si="110"/>
        <v>---</v>
      </c>
      <c r="AE660" s="50" t="str">
        <f t="shared" si="118"/>
        <v>---</v>
      </c>
      <c r="AF660" s="50" t="str">
        <f t="shared" si="119"/>
        <v>---</v>
      </c>
      <c r="AG660" s="153" t="str">
        <f t="shared" si="120"/>
        <v>---</v>
      </c>
      <c r="AI660" s="183" t="str">
        <f>IFERROR(IF(INDEX(پرداخت!A:AZ,MATCH(A660&amp;" - "&amp;"آب",پرداخت!$B:$B,0),MATCH(G660,پرداخت!$1:$1,0))="نشده","نشده","شده"),"---")</f>
        <v>---</v>
      </c>
      <c r="AL660" s="144"/>
      <c r="AM660" s="144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  <c r="BT660" s="30"/>
      <c r="BU660" s="30"/>
      <c r="BV660" s="30"/>
      <c r="BW660" s="30"/>
      <c r="BX660" s="30"/>
      <c r="BY660" s="30"/>
      <c r="BZ660" s="30"/>
      <c r="CA660" s="30"/>
    </row>
    <row r="661" spans="1:79" ht="34.9" hidden="1" customHeight="1">
      <c r="A661" s="170"/>
      <c r="B661" s="47">
        <f>IFERROR(INDEX('اطلاعات انشعابات شرکتها'!A:BB,MATCH(A661,'اطلاعات انشعابات شرکتها'!A:A,0),MATCH(B$1,'اطلاعات انشعابات شرکتها'!$1:$1,0)),0)</f>
        <v>0</v>
      </c>
      <c r="C661" s="48">
        <f>IFERROR(INDEX('اطلاعات انشعابات شرکتها'!A:BB,MATCH(A661,'اطلاعات انشعابات شرکتها'!A:A,0),MATCH(C$1,'اطلاعات انشعابات شرکتها'!$1:$1,0)),0)</f>
        <v>0</v>
      </c>
      <c r="D661" s="45"/>
      <c r="E661" s="171"/>
      <c r="F661" s="170"/>
      <c r="G661" s="47" t="str">
        <f t="shared" si="111"/>
        <v>/</v>
      </c>
      <c r="H661" s="47">
        <f>IFERROR(INDEX('اطلاعات دوره'!A:Z,MATCH(G661,'اطلاعات دوره'!C:C,0),MATCH(H$1,'اطلاعات دوره'!$1:$1,0)),0)</f>
        <v>0</v>
      </c>
      <c r="I661" s="47">
        <f>IFERROR(INDEX('اطلاعات دوره'!A:Z,MATCH(G661,'اطلاعات دوره'!C:C,0),MATCH(I$1,'اطلاعات دوره'!$1:$1,0)),0)</f>
        <v>0</v>
      </c>
      <c r="J661" s="48">
        <f>IFERROR(INDEX('اطلاعات دوره'!A:Z,MATCH(G661,'اطلاعات دوره'!C:C,0),MATCH(J$1,'اطلاعات دوره'!$1:$1,0)),0)</f>
        <v>0</v>
      </c>
      <c r="K661" s="46"/>
      <c r="L661" s="158" t="str">
        <f>IFERROR(INDEX('اطلاعات دوره'!A:Z,MATCH(G661,'اطلاعات دوره'!C:C,0)-1,MATCH("عنوان",'اطلاعات دوره'!$1:$1,0)),"---")</f>
        <v>---</v>
      </c>
      <c r="M661" s="47" t="str">
        <f t="shared" si="112"/>
        <v>----</v>
      </c>
      <c r="N661" s="48" t="str">
        <f t="shared" si="113"/>
        <v>-/</v>
      </c>
      <c r="O661" s="45"/>
      <c r="P661" s="240">
        <f>IFERROR(INDEX('قرائت کنتور'!A:AZ,MATCH(A661&amp;"-"&amp;"آب",'قرائت کنتور'!B:B,0),MATCH(L661,'قرائت کنتور'!$1:$1,0)),0)</f>
        <v>0</v>
      </c>
      <c r="Q661" s="241">
        <f>IFERROR(INDEX('قرائت کنتور'!A:AZ,MATCH(A661&amp;"-"&amp;"آب",'قرائت کنتور'!B:B,0),MATCH(G661,'قرائت کنتور'!$1:$1,0)),0)</f>
        <v>0</v>
      </c>
      <c r="R661" s="241">
        <f t="shared" si="114"/>
        <v>0</v>
      </c>
      <c r="S661" s="241" t="str">
        <f>IFERROR(INDEX('اطلاعات انشعابات شرکتها'!A:AB,MATCH(A661,'اطلاعات انشعابات شرکتها'!A:A,0),MATCH(S$1,'اطلاعات انشعابات شرکتها'!$1:$1,0)),"---")</f>
        <v>---</v>
      </c>
      <c r="T661" s="227" t="str">
        <f t="shared" si="115"/>
        <v>---</v>
      </c>
      <c r="U661" s="45"/>
      <c r="V661" s="155" t="str">
        <f>IFERROR(INDEX('تعرفه ها'!A:Z,MATCH("بهای هر متر مکعب آب مصرفی",'تعرفه ها'!$B:$B,0),MATCH(F661,'تعرفه ها'!$2:$2,0)),"---")</f>
        <v>---</v>
      </c>
      <c r="W661" s="50" t="str">
        <f t="shared" si="116"/>
        <v>---</v>
      </c>
      <c r="X661" s="50" t="str">
        <f>IFERROR(ROUND(R661*INDEX('تعرفه ها'!A:Z,MATCH("عوارض آب به ازاء هر متر مکعب",'تعرفه ها'!$B:$B,0),MATCH(F661,'تعرفه ها'!$2:$2,0)),0),"---")</f>
        <v>---</v>
      </c>
      <c r="Y661" s="50" t="str">
        <f>IFERROR(ROUND(T661*INDEX('تعرفه ها'!A:Z,MATCH("جریمه مازاد مصرف آب به ازاء هر متر مکعب",'تعرفه ها'!$B:$B,0),MATCH(F661,'تعرفه ها'!$2:$2,0)),0),"---")</f>
        <v>---</v>
      </c>
      <c r="Z661" s="50" t="str">
        <f>IFERROR(ROUND(((W661+X661+Y661)*INDEX('تعرفه ها'!A:Z,MATCH("هزینه نگهداری و تعمیرات شبکه آب",'تعرفه ها'!$B:$B,0),MATCH(F661,'تعرفه ها'!$2:$2,0))/100),0),"---")</f>
        <v>---</v>
      </c>
      <c r="AA661" s="50" t="str">
        <f>IFERROR(IF(INDEX('اطلاعات دوره'!A:Z,MATCH(G661,'اطلاعات دوره'!C:C,0),MATCH("آب",'اطلاعات دوره'!$1:$1,0))="دارد",ROUND((W661+X661+Y661)*INDEX('تعرفه ها'!A:Z,MATCH("پیک فصلی آب",'تعرفه ها'!$B:$B,0),MATCH(F661,'تعرفه ها'!$2:$2,0))/100,0),0),"---")</f>
        <v>---</v>
      </c>
      <c r="AB661" s="50" t="str">
        <f>IFERROR(ROUND(SUM(W661+X661+Y661+Z661+AA661)*INDEX('تعرفه ها'!A:Z,MATCH("مالیات آب",'تعرفه ها'!$B:$B,0),MATCH(F661,'تعرفه ها'!$2:$2,0))/100,0),"---")</f>
        <v>---</v>
      </c>
      <c r="AC661" s="50" t="str">
        <f t="shared" si="117"/>
        <v>---</v>
      </c>
      <c r="AD661" s="50" t="str">
        <f t="shared" si="110"/>
        <v>---</v>
      </c>
      <c r="AE661" s="50" t="str">
        <f t="shared" si="118"/>
        <v>---</v>
      </c>
      <c r="AF661" s="50" t="str">
        <f t="shared" si="119"/>
        <v>---</v>
      </c>
      <c r="AG661" s="153" t="str">
        <f t="shared" si="120"/>
        <v>---</v>
      </c>
      <c r="AI661" s="183" t="str">
        <f>IFERROR(IF(INDEX(پرداخت!A:AZ,MATCH(A661&amp;" - "&amp;"آب",پرداخت!$B:$B,0),MATCH(G661,پرداخت!$1:$1,0))="نشده","نشده","شده"),"---")</f>
        <v>---</v>
      </c>
      <c r="AL661" s="144"/>
      <c r="AM661" s="144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</row>
    <row r="662" spans="1:79" ht="34.9" hidden="1" customHeight="1">
      <c r="A662" s="170"/>
      <c r="B662" s="47">
        <f>IFERROR(INDEX('اطلاعات انشعابات شرکتها'!A:BB,MATCH(A662,'اطلاعات انشعابات شرکتها'!A:A,0),MATCH(B$1,'اطلاعات انشعابات شرکتها'!$1:$1,0)),0)</f>
        <v>0</v>
      </c>
      <c r="C662" s="48">
        <f>IFERROR(INDEX('اطلاعات انشعابات شرکتها'!A:BB,MATCH(A662,'اطلاعات انشعابات شرکتها'!A:A,0),MATCH(C$1,'اطلاعات انشعابات شرکتها'!$1:$1,0)),0)</f>
        <v>0</v>
      </c>
      <c r="D662" s="45"/>
      <c r="E662" s="171"/>
      <c r="F662" s="170"/>
      <c r="G662" s="47" t="str">
        <f t="shared" si="111"/>
        <v>/</v>
      </c>
      <c r="H662" s="47">
        <f>IFERROR(INDEX('اطلاعات دوره'!A:Z,MATCH(G662,'اطلاعات دوره'!C:C,0),MATCH(H$1,'اطلاعات دوره'!$1:$1,0)),0)</f>
        <v>0</v>
      </c>
      <c r="I662" s="47">
        <f>IFERROR(INDEX('اطلاعات دوره'!A:Z,MATCH(G662,'اطلاعات دوره'!C:C,0),MATCH(I$1,'اطلاعات دوره'!$1:$1,0)),0)</f>
        <v>0</v>
      </c>
      <c r="J662" s="48">
        <f>IFERROR(INDEX('اطلاعات دوره'!A:Z,MATCH(G662,'اطلاعات دوره'!C:C,0),MATCH(J$1,'اطلاعات دوره'!$1:$1,0)),0)</f>
        <v>0</v>
      </c>
      <c r="K662" s="46"/>
      <c r="L662" s="158" t="str">
        <f>IFERROR(INDEX('اطلاعات دوره'!A:Z,MATCH(G662,'اطلاعات دوره'!C:C,0)-1,MATCH("عنوان",'اطلاعات دوره'!$1:$1,0)),"---")</f>
        <v>---</v>
      </c>
      <c r="M662" s="47" t="str">
        <f t="shared" si="112"/>
        <v>----</v>
      </c>
      <c r="N662" s="48" t="str">
        <f t="shared" si="113"/>
        <v>-/</v>
      </c>
      <c r="O662" s="45"/>
      <c r="P662" s="240">
        <f>IFERROR(INDEX('قرائت کنتور'!A:AZ,MATCH(A662&amp;"-"&amp;"آب",'قرائت کنتور'!B:B,0),MATCH(L662,'قرائت کنتور'!$1:$1,0)),0)</f>
        <v>0</v>
      </c>
      <c r="Q662" s="241">
        <f>IFERROR(INDEX('قرائت کنتور'!A:AZ,MATCH(A662&amp;"-"&amp;"آب",'قرائت کنتور'!B:B,0),MATCH(G662,'قرائت کنتور'!$1:$1,0)),0)</f>
        <v>0</v>
      </c>
      <c r="R662" s="241">
        <f t="shared" si="114"/>
        <v>0</v>
      </c>
      <c r="S662" s="241" t="str">
        <f>IFERROR(INDEX('اطلاعات انشعابات شرکتها'!A:AB,MATCH(A662,'اطلاعات انشعابات شرکتها'!A:A,0),MATCH(S$1,'اطلاعات انشعابات شرکتها'!$1:$1,0)),"---")</f>
        <v>---</v>
      </c>
      <c r="T662" s="227" t="str">
        <f t="shared" si="115"/>
        <v>---</v>
      </c>
      <c r="U662" s="45"/>
      <c r="V662" s="155" t="str">
        <f>IFERROR(INDEX('تعرفه ها'!A:Z,MATCH("بهای هر متر مکعب آب مصرفی",'تعرفه ها'!$B:$B,0),MATCH(F662,'تعرفه ها'!$2:$2,0)),"---")</f>
        <v>---</v>
      </c>
      <c r="W662" s="50" t="str">
        <f t="shared" si="116"/>
        <v>---</v>
      </c>
      <c r="X662" s="50" t="str">
        <f>IFERROR(ROUND(R662*INDEX('تعرفه ها'!A:Z,MATCH("عوارض آب به ازاء هر متر مکعب",'تعرفه ها'!$B:$B,0),MATCH(F662,'تعرفه ها'!$2:$2,0)),0),"---")</f>
        <v>---</v>
      </c>
      <c r="Y662" s="50" t="str">
        <f>IFERROR(ROUND(T662*INDEX('تعرفه ها'!A:Z,MATCH("جریمه مازاد مصرف آب به ازاء هر متر مکعب",'تعرفه ها'!$B:$B,0),MATCH(F662,'تعرفه ها'!$2:$2,0)),0),"---")</f>
        <v>---</v>
      </c>
      <c r="Z662" s="50" t="str">
        <f>IFERROR(ROUND(((W662+X662+Y662)*INDEX('تعرفه ها'!A:Z,MATCH("هزینه نگهداری و تعمیرات شبکه آب",'تعرفه ها'!$B:$B,0),MATCH(F662,'تعرفه ها'!$2:$2,0))/100),0),"---")</f>
        <v>---</v>
      </c>
      <c r="AA662" s="50" t="str">
        <f>IFERROR(IF(INDEX('اطلاعات دوره'!A:Z,MATCH(G662,'اطلاعات دوره'!C:C,0),MATCH("آب",'اطلاعات دوره'!$1:$1,0))="دارد",ROUND((W662+X662+Y662)*INDEX('تعرفه ها'!A:Z,MATCH("پیک فصلی آب",'تعرفه ها'!$B:$B,0),MATCH(F662,'تعرفه ها'!$2:$2,0))/100,0),0),"---")</f>
        <v>---</v>
      </c>
      <c r="AB662" s="50" t="str">
        <f>IFERROR(ROUND(SUM(W662+X662+Y662+Z662+AA662)*INDEX('تعرفه ها'!A:Z,MATCH("مالیات آب",'تعرفه ها'!$B:$B,0),MATCH(F662,'تعرفه ها'!$2:$2,0))/100,0),"---")</f>
        <v>---</v>
      </c>
      <c r="AC662" s="50" t="str">
        <f t="shared" si="117"/>
        <v>---</v>
      </c>
      <c r="AD662" s="50" t="str">
        <f t="shared" si="110"/>
        <v>---</v>
      </c>
      <c r="AE662" s="50" t="str">
        <f t="shared" si="118"/>
        <v>---</v>
      </c>
      <c r="AF662" s="50" t="str">
        <f t="shared" si="119"/>
        <v>---</v>
      </c>
      <c r="AG662" s="153" t="str">
        <f t="shared" si="120"/>
        <v>---</v>
      </c>
      <c r="AI662" s="183" t="str">
        <f>IFERROR(IF(INDEX(پرداخت!A:AZ,MATCH(A662&amp;" - "&amp;"آب",پرداخت!$B:$B,0),MATCH(G662,پرداخت!$1:$1,0))="نشده","نشده","شده"),"---")</f>
        <v>---</v>
      </c>
      <c r="AL662" s="144"/>
      <c r="AM662" s="144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  <c r="BT662" s="30"/>
      <c r="BU662" s="30"/>
      <c r="BV662" s="30"/>
      <c r="BW662" s="30"/>
      <c r="BX662" s="30"/>
      <c r="BY662" s="30"/>
      <c r="BZ662" s="30"/>
      <c r="CA662" s="30"/>
    </row>
    <row r="663" spans="1:79" ht="34.9" hidden="1" customHeight="1">
      <c r="A663" s="170"/>
      <c r="B663" s="47">
        <f>IFERROR(INDEX('اطلاعات انشعابات شرکتها'!A:BB,MATCH(A663,'اطلاعات انشعابات شرکتها'!A:A,0),MATCH(B$1,'اطلاعات انشعابات شرکتها'!$1:$1,0)),0)</f>
        <v>0</v>
      </c>
      <c r="C663" s="48">
        <f>IFERROR(INDEX('اطلاعات انشعابات شرکتها'!A:BB,MATCH(A663,'اطلاعات انشعابات شرکتها'!A:A,0),MATCH(C$1,'اطلاعات انشعابات شرکتها'!$1:$1,0)),0)</f>
        <v>0</v>
      </c>
      <c r="D663" s="45"/>
      <c r="E663" s="171"/>
      <c r="F663" s="170"/>
      <c r="G663" s="47" t="str">
        <f t="shared" si="111"/>
        <v>/</v>
      </c>
      <c r="H663" s="47">
        <f>IFERROR(INDEX('اطلاعات دوره'!A:Z,MATCH(G663,'اطلاعات دوره'!C:C,0),MATCH(H$1,'اطلاعات دوره'!$1:$1,0)),0)</f>
        <v>0</v>
      </c>
      <c r="I663" s="47">
        <f>IFERROR(INDEX('اطلاعات دوره'!A:Z,MATCH(G663,'اطلاعات دوره'!C:C,0),MATCH(I$1,'اطلاعات دوره'!$1:$1,0)),0)</f>
        <v>0</v>
      </c>
      <c r="J663" s="48">
        <f>IFERROR(INDEX('اطلاعات دوره'!A:Z,MATCH(G663,'اطلاعات دوره'!C:C,0),MATCH(J$1,'اطلاعات دوره'!$1:$1,0)),0)</f>
        <v>0</v>
      </c>
      <c r="K663" s="46"/>
      <c r="L663" s="158" t="str">
        <f>IFERROR(INDEX('اطلاعات دوره'!A:Z,MATCH(G663,'اطلاعات دوره'!C:C,0)-1,MATCH("عنوان",'اطلاعات دوره'!$1:$1,0)),"---")</f>
        <v>---</v>
      </c>
      <c r="M663" s="47" t="str">
        <f t="shared" si="112"/>
        <v>----</v>
      </c>
      <c r="N663" s="48" t="str">
        <f t="shared" si="113"/>
        <v>-/</v>
      </c>
      <c r="O663" s="45"/>
      <c r="P663" s="240">
        <f>IFERROR(INDEX('قرائت کنتور'!A:AZ,MATCH(A663&amp;"-"&amp;"آب",'قرائت کنتور'!B:B,0),MATCH(L663,'قرائت کنتور'!$1:$1,0)),0)</f>
        <v>0</v>
      </c>
      <c r="Q663" s="241">
        <f>IFERROR(INDEX('قرائت کنتور'!A:AZ,MATCH(A663&amp;"-"&amp;"آب",'قرائت کنتور'!B:B,0),MATCH(G663,'قرائت کنتور'!$1:$1,0)),0)</f>
        <v>0</v>
      </c>
      <c r="R663" s="241">
        <f t="shared" si="114"/>
        <v>0</v>
      </c>
      <c r="S663" s="241" t="str">
        <f>IFERROR(INDEX('اطلاعات انشعابات شرکتها'!A:AB,MATCH(A663,'اطلاعات انشعابات شرکتها'!A:A,0),MATCH(S$1,'اطلاعات انشعابات شرکتها'!$1:$1,0)),"---")</f>
        <v>---</v>
      </c>
      <c r="T663" s="227" t="str">
        <f t="shared" si="115"/>
        <v>---</v>
      </c>
      <c r="U663" s="45"/>
      <c r="V663" s="155" t="str">
        <f>IFERROR(INDEX('تعرفه ها'!A:Z,MATCH("بهای هر متر مکعب آب مصرفی",'تعرفه ها'!$B:$B,0),MATCH(F663,'تعرفه ها'!$2:$2,0)),"---")</f>
        <v>---</v>
      </c>
      <c r="W663" s="50" t="str">
        <f t="shared" si="116"/>
        <v>---</v>
      </c>
      <c r="X663" s="50" t="str">
        <f>IFERROR(ROUND(R663*INDEX('تعرفه ها'!A:Z,MATCH("عوارض آب به ازاء هر متر مکعب",'تعرفه ها'!$B:$B,0),MATCH(F663,'تعرفه ها'!$2:$2,0)),0),"---")</f>
        <v>---</v>
      </c>
      <c r="Y663" s="50" t="str">
        <f>IFERROR(ROUND(T663*INDEX('تعرفه ها'!A:Z,MATCH("جریمه مازاد مصرف آب به ازاء هر متر مکعب",'تعرفه ها'!$B:$B,0),MATCH(F663,'تعرفه ها'!$2:$2,0)),0),"---")</f>
        <v>---</v>
      </c>
      <c r="Z663" s="50" t="str">
        <f>IFERROR(ROUND(((W663+X663+Y663)*INDEX('تعرفه ها'!A:Z,MATCH("هزینه نگهداری و تعمیرات شبکه آب",'تعرفه ها'!$B:$B,0),MATCH(F663,'تعرفه ها'!$2:$2,0))/100),0),"---")</f>
        <v>---</v>
      </c>
      <c r="AA663" s="50" t="str">
        <f>IFERROR(IF(INDEX('اطلاعات دوره'!A:Z,MATCH(G663,'اطلاعات دوره'!C:C,0),MATCH("آب",'اطلاعات دوره'!$1:$1,0))="دارد",ROUND((W663+X663+Y663)*INDEX('تعرفه ها'!A:Z,MATCH("پیک فصلی آب",'تعرفه ها'!$B:$B,0),MATCH(F663,'تعرفه ها'!$2:$2,0))/100,0),0),"---")</f>
        <v>---</v>
      </c>
      <c r="AB663" s="50" t="str">
        <f>IFERROR(ROUND(SUM(W663+X663+Y663+Z663+AA663)*INDEX('تعرفه ها'!A:Z,MATCH("مالیات آب",'تعرفه ها'!$B:$B,0),MATCH(F663,'تعرفه ها'!$2:$2,0))/100,0),"---")</f>
        <v>---</v>
      </c>
      <c r="AC663" s="50" t="str">
        <f t="shared" si="117"/>
        <v>---</v>
      </c>
      <c r="AD663" s="50" t="str">
        <f t="shared" si="110"/>
        <v>---</v>
      </c>
      <c r="AE663" s="50" t="str">
        <f t="shared" si="118"/>
        <v>---</v>
      </c>
      <c r="AF663" s="50" t="str">
        <f t="shared" si="119"/>
        <v>---</v>
      </c>
      <c r="AG663" s="153" t="str">
        <f t="shared" si="120"/>
        <v>---</v>
      </c>
      <c r="AI663" s="183" t="str">
        <f>IFERROR(IF(INDEX(پرداخت!A:AZ,MATCH(A663&amp;" - "&amp;"آب",پرداخت!$B:$B,0),MATCH(G663,پرداخت!$1:$1,0))="نشده","نشده","شده"),"---")</f>
        <v>---</v>
      </c>
      <c r="AL663" s="144"/>
      <c r="AM663" s="144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/>
      <c r="BC663" s="30"/>
      <c r="BD663" s="30"/>
      <c r="BE663" s="30"/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  <c r="BT663" s="30"/>
      <c r="BU663" s="30"/>
      <c r="BV663" s="30"/>
      <c r="BW663" s="30"/>
      <c r="BX663" s="30"/>
      <c r="BY663" s="30"/>
      <c r="BZ663" s="30"/>
      <c r="CA663" s="30"/>
    </row>
    <row r="664" spans="1:79" ht="34.9" hidden="1" customHeight="1">
      <c r="A664" s="170"/>
      <c r="B664" s="47">
        <f>IFERROR(INDEX('اطلاعات انشعابات شرکتها'!A:BB,MATCH(A664,'اطلاعات انشعابات شرکتها'!A:A,0),MATCH(B$1,'اطلاعات انشعابات شرکتها'!$1:$1,0)),0)</f>
        <v>0</v>
      </c>
      <c r="C664" s="48">
        <f>IFERROR(INDEX('اطلاعات انشعابات شرکتها'!A:BB,MATCH(A664,'اطلاعات انشعابات شرکتها'!A:A,0),MATCH(C$1,'اطلاعات انشعابات شرکتها'!$1:$1,0)),0)</f>
        <v>0</v>
      </c>
      <c r="D664" s="45"/>
      <c r="E664" s="171"/>
      <c r="F664" s="170"/>
      <c r="G664" s="47" t="str">
        <f t="shared" si="111"/>
        <v>/</v>
      </c>
      <c r="H664" s="47">
        <f>IFERROR(INDEX('اطلاعات دوره'!A:Z,MATCH(G664,'اطلاعات دوره'!C:C,0),MATCH(H$1,'اطلاعات دوره'!$1:$1,0)),0)</f>
        <v>0</v>
      </c>
      <c r="I664" s="47">
        <f>IFERROR(INDEX('اطلاعات دوره'!A:Z,MATCH(G664,'اطلاعات دوره'!C:C,0),MATCH(I$1,'اطلاعات دوره'!$1:$1,0)),0)</f>
        <v>0</v>
      </c>
      <c r="J664" s="48">
        <f>IFERROR(INDEX('اطلاعات دوره'!A:Z,MATCH(G664,'اطلاعات دوره'!C:C,0),MATCH(J$1,'اطلاعات دوره'!$1:$1,0)),0)</f>
        <v>0</v>
      </c>
      <c r="K664" s="46"/>
      <c r="L664" s="158" t="str">
        <f>IFERROR(INDEX('اطلاعات دوره'!A:Z,MATCH(G664,'اطلاعات دوره'!C:C,0)-1,MATCH("عنوان",'اطلاعات دوره'!$1:$1,0)),"---")</f>
        <v>---</v>
      </c>
      <c r="M664" s="47" t="str">
        <f t="shared" si="112"/>
        <v>----</v>
      </c>
      <c r="N664" s="48" t="str">
        <f t="shared" si="113"/>
        <v>-/</v>
      </c>
      <c r="O664" s="45"/>
      <c r="P664" s="240">
        <f>IFERROR(INDEX('قرائت کنتور'!A:AZ,MATCH(A664&amp;"-"&amp;"آب",'قرائت کنتور'!B:B,0),MATCH(L664,'قرائت کنتور'!$1:$1,0)),0)</f>
        <v>0</v>
      </c>
      <c r="Q664" s="241">
        <f>IFERROR(INDEX('قرائت کنتور'!A:AZ,MATCH(A664&amp;"-"&amp;"آب",'قرائت کنتور'!B:B,0),MATCH(G664,'قرائت کنتور'!$1:$1,0)),0)</f>
        <v>0</v>
      </c>
      <c r="R664" s="241">
        <f t="shared" si="114"/>
        <v>0</v>
      </c>
      <c r="S664" s="241" t="str">
        <f>IFERROR(INDEX('اطلاعات انشعابات شرکتها'!A:AB,MATCH(A664,'اطلاعات انشعابات شرکتها'!A:A,0),MATCH(S$1,'اطلاعات انشعابات شرکتها'!$1:$1,0)),"---")</f>
        <v>---</v>
      </c>
      <c r="T664" s="227" t="str">
        <f t="shared" si="115"/>
        <v>---</v>
      </c>
      <c r="U664" s="45"/>
      <c r="V664" s="155" t="str">
        <f>IFERROR(INDEX('تعرفه ها'!A:Z,MATCH("بهای هر متر مکعب آب مصرفی",'تعرفه ها'!$B:$B,0),MATCH(F664,'تعرفه ها'!$2:$2,0)),"---")</f>
        <v>---</v>
      </c>
      <c r="W664" s="50" t="str">
        <f t="shared" si="116"/>
        <v>---</v>
      </c>
      <c r="X664" s="50" t="str">
        <f>IFERROR(ROUND(R664*INDEX('تعرفه ها'!A:Z,MATCH("عوارض آب به ازاء هر متر مکعب",'تعرفه ها'!$B:$B,0),MATCH(F664,'تعرفه ها'!$2:$2,0)),0),"---")</f>
        <v>---</v>
      </c>
      <c r="Y664" s="50" t="str">
        <f>IFERROR(ROUND(T664*INDEX('تعرفه ها'!A:Z,MATCH("جریمه مازاد مصرف آب به ازاء هر متر مکعب",'تعرفه ها'!$B:$B,0),MATCH(F664,'تعرفه ها'!$2:$2,0)),0),"---")</f>
        <v>---</v>
      </c>
      <c r="Z664" s="50" t="str">
        <f>IFERROR(ROUND(((W664+X664+Y664)*INDEX('تعرفه ها'!A:Z,MATCH("هزینه نگهداری و تعمیرات شبکه آب",'تعرفه ها'!$B:$B,0),MATCH(F664,'تعرفه ها'!$2:$2,0))/100),0),"---")</f>
        <v>---</v>
      </c>
      <c r="AA664" s="50" t="str">
        <f>IFERROR(IF(INDEX('اطلاعات دوره'!A:Z,MATCH(G664,'اطلاعات دوره'!C:C,0),MATCH("آب",'اطلاعات دوره'!$1:$1,0))="دارد",ROUND((W664+X664+Y664)*INDEX('تعرفه ها'!A:Z,MATCH("پیک فصلی آب",'تعرفه ها'!$B:$B,0),MATCH(F664,'تعرفه ها'!$2:$2,0))/100,0),0),"---")</f>
        <v>---</v>
      </c>
      <c r="AB664" s="50" t="str">
        <f>IFERROR(ROUND(SUM(W664+X664+Y664+Z664+AA664)*INDEX('تعرفه ها'!A:Z,MATCH("مالیات آب",'تعرفه ها'!$B:$B,0),MATCH(F664,'تعرفه ها'!$2:$2,0))/100,0),"---")</f>
        <v>---</v>
      </c>
      <c r="AC664" s="50" t="str">
        <f t="shared" si="117"/>
        <v>---</v>
      </c>
      <c r="AD664" s="50" t="str">
        <f t="shared" si="110"/>
        <v>---</v>
      </c>
      <c r="AE664" s="50" t="str">
        <f t="shared" si="118"/>
        <v>---</v>
      </c>
      <c r="AF664" s="50" t="str">
        <f t="shared" si="119"/>
        <v>---</v>
      </c>
      <c r="AG664" s="153" t="str">
        <f t="shared" si="120"/>
        <v>---</v>
      </c>
      <c r="AI664" s="183" t="str">
        <f>IFERROR(IF(INDEX(پرداخت!A:AZ,MATCH(A664&amp;" - "&amp;"آب",پرداخت!$B:$B,0),MATCH(G664,پرداخت!$1:$1,0))="نشده","نشده","شده"),"---")</f>
        <v>---</v>
      </c>
      <c r="AL664" s="144"/>
      <c r="AM664" s="144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  <c r="BT664" s="30"/>
      <c r="BU664" s="30"/>
      <c r="BV664" s="30"/>
      <c r="BW664" s="30"/>
      <c r="BX664" s="30"/>
      <c r="BY664" s="30"/>
      <c r="BZ664" s="30"/>
      <c r="CA664" s="30"/>
    </row>
    <row r="665" spans="1:79" ht="34.9" hidden="1" customHeight="1">
      <c r="A665" s="170"/>
      <c r="B665" s="47">
        <f>IFERROR(INDEX('اطلاعات انشعابات شرکتها'!A:BB,MATCH(A665,'اطلاعات انشعابات شرکتها'!A:A,0),MATCH(B$1,'اطلاعات انشعابات شرکتها'!$1:$1,0)),0)</f>
        <v>0</v>
      </c>
      <c r="C665" s="48">
        <f>IFERROR(INDEX('اطلاعات انشعابات شرکتها'!A:BB,MATCH(A665,'اطلاعات انشعابات شرکتها'!A:A,0),MATCH(C$1,'اطلاعات انشعابات شرکتها'!$1:$1,0)),0)</f>
        <v>0</v>
      </c>
      <c r="D665" s="45"/>
      <c r="E665" s="171"/>
      <c r="F665" s="170"/>
      <c r="G665" s="47" t="str">
        <f t="shared" si="111"/>
        <v>/</v>
      </c>
      <c r="H665" s="47">
        <f>IFERROR(INDEX('اطلاعات دوره'!A:Z,MATCH(G665,'اطلاعات دوره'!C:C,0),MATCH(H$1,'اطلاعات دوره'!$1:$1,0)),0)</f>
        <v>0</v>
      </c>
      <c r="I665" s="47">
        <f>IFERROR(INDEX('اطلاعات دوره'!A:Z,MATCH(G665,'اطلاعات دوره'!C:C,0),MATCH(I$1,'اطلاعات دوره'!$1:$1,0)),0)</f>
        <v>0</v>
      </c>
      <c r="J665" s="48">
        <f>IFERROR(INDEX('اطلاعات دوره'!A:Z,MATCH(G665,'اطلاعات دوره'!C:C,0),MATCH(J$1,'اطلاعات دوره'!$1:$1,0)),0)</f>
        <v>0</v>
      </c>
      <c r="K665" s="46"/>
      <c r="L665" s="158" t="str">
        <f>IFERROR(INDEX('اطلاعات دوره'!A:Z,MATCH(G665,'اطلاعات دوره'!C:C,0)-1,MATCH("عنوان",'اطلاعات دوره'!$1:$1,0)),"---")</f>
        <v>---</v>
      </c>
      <c r="M665" s="47" t="str">
        <f t="shared" si="112"/>
        <v>----</v>
      </c>
      <c r="N665" s="48" t="str">
        <f t="shared" si="113"/>
        <v>-/</v>
      </c>
      <c r="O665" s="45"/>
      <c r="P665" s="240">
        <f>IFERROR(INDEX('قرائت کنتور'!A:AZ,MATCH(A665&amp;"-"&amp;"آب",'قرائت کنتور'!B:B,0),MATCH(L665,'قرائت کنتور'!$1:$1,0)),0)</f>
        <v>0</v>
      </c>
      <c r="Q665" s="241">
        <f>IFERROR(INDEX('قرائت کنتور'!A:AZ,MATCH(A665&amp;"-"&amp;"آب",'قرائت کنتور'!B:B,0),MATCH(G665,'قرائت کنتور'!$1:$1,0)),0)</f>
        <v>0</v>
      </c>
      <c r="R665" s="241">
        <f t="shared" si="114"/>
        <v>0</v>
      </c>
      <c r="S665" s="241" t="str">
        <f>IFERROR(INDEX('اطلاعات انشعابات شرکتها'!A:AB,MATCH(A665,'اطلاعات انشعابات شرکتها'!A:A,0),MATCH(S$1,'اطلاعات انشعابات شرکتها'!$1:$1,0)),"---")</f>
        <v>---</v>
      </c>
      <c r="T665" s="227" t="str">
        <f t="shared" si="115"/>
        <v>---</v>
      </c>
      <c r="U665" s="45"/>
      <c r="V665" s="155" t="str">
        <f>IFERROR(INDEX('تعرفه ها'!A:Z,MATCH("بهای هر متر مکعب آب مصرفی",'تعرفه ها'!$B:$B,0),MATCH(F665,'تعرفه ها'!$2:$2,0)),"---")</f>
        <v>---</v>
      </c>
      <c r="W665" s="50" t="str">
        <f t="shared" si="116"/>
        <v>---</v>
      </c>
      <c r="X665" s="50" t="str">
        <f>IFERROR(ROUND(R665*INDEX('تعرفه ها'!A:Z,MATCH("عوارض آب به ازاء هر متر مکعب",'تعرفه ها'!$B:$B,0),MATCH(F665,'تعرفه ها'!$2:$2,0)),0),"---")</f>
        <v>---</v>
      </c>
      <c r="Y665" s="50" t="str">
        <f>IFERROR(ROUND(T665*INDEX('تعرفه ها'!A:Z,MATCH("جریمه مازاد مصرف آب به ازاء هر متر مکعب",'تعرفه ها'!$B:$B,0),MATCH(F665,'تعرفه ها'!$2:$2,0)),0),"---")</f>
        <v>---</v>
      </c>
      <c r="Z665" s="50" t="str">
        <f>IFERROR(ROUND(((W665+X665+Y665)*INDEX('تعرفه ها'!A:Z,MATCH("هزینه نگهداری و تعمیرات شبکه آب",'تعرفه ها'!$B:$B,0),MATCH(F665,'تعرفه ها'!$2:$2,0))/100),0),"---")</f>
        <v>---</v>
      </c>
      <c r="AA665" s="50" t="str">
        <f>IFERROR(IF(INDEX('اطلاعات دوره'!A:Z,MATCH(G665,'اطلاعات دوره'!C:C,0),MATCH("آب",'اطلاعات دوره'!$1:$1,0))="دارد",ROUND((W665+X665+Y665)*INDEX('تعرفه ها'!A:Z,MATCH("پیک فصلی آب",'تعرفه ها'!$B:$B,0),MATCH(F665,'تعرفه ها'!$2:$2,0))/100,0),0),"---")</f>
        <v>---</v>
      </c>
      <c r="AB665" s="50" t="str">
        <f>IFERROR(ROUND(SUM(W665+X665+Y665+Z665+AA665)*INDEX('تعرفه ها'!A:Z,MATCH("مالیات آب",'تعرفه ها'!$B:$B,0),MATCH(F665,'تعرفه ها'!$2:$2,0))/100,0),"---")</f>
        <v>---</v>
      </c>
      <c r="AC665" s="50" t="str">
        <f t="shared" si="117"/>
        <v>---</v>
      </c>
      <c r="AD665" s="50" t="str">
        <f t="shared" si="110"/>
        <v>---</v>
      </c>
      <c r="AE665" s="50" t="str">
        <f t="shared" si="118"/>
        <v>---</v>
      </c>
      <c r="AF665" s="50" t="str">
        <f t="shared" si="119"/>
        <v>---</v>
      </c>
      <c r="AG665" s="153" t="str">
        <f t="shared" si="120"/>
        <v>---</v>
      </c>
      <c r="AI665" s="183" t="str">
        <f>IFERROR(IF(INDEX(پرداخت!A:AZ,MATCH(A665&amp;" - "&amp;"آب",پرداخت!$B:$B,0),MATCH(G665,پرداخت!$1:$1,0))="نشده","نشده","شده"),"---")</f>
        <v>---</v>
      </c>
      <c r="AL665" s="144"/>
      <c r="AM665" s="144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/>
      <c r="BC665" s="30"/>
      <c r="BD665" s="30"/>
      <c r="BE665" s="30"/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  <c r="BT665" s="30"/>
      <c r="BU665" s="30"/>
      <c r="BV665" s="30"/>
      <c r="BW665" s="30"/>
      <c r="BX665" s="30"/>
      <c r="BY665" s="30"/>
      <c r="BZ665" s="30"/>
      <c r="CA665" s="30"/>
    </row>
    <row r="666" spans="1:79" ht="34.9" hidden="1" customHeight="1">
      <c r="A666" s="170"/>
      <c r="B666" s="47">
        <f>IFERROR(INDEX('اطلاعات انشعابات شرکتها'!A:BB,MATCH(A666,'اطلاعات انشعابات شرکتها'!A:A,0),MATCH(B$1,'اطلاعات انشعابات شرکتها'!$1:$1,0)),0)</f>
        <v>0</v>
      </c>
      <c r="C666" s="48">
        <f>IFERROR(INDEX('اطلاعات انشعابات شرکتها'!A:BB,MATCH(A666,'اطلاعات انشعابات شرکتها'!A:A,0),MATCH(C$1,'اطلاعات انشعابات شرکتها'!$1:$1,0)),0)</f>
        <v>0</v>
      </c>
      <c r="D666" s="45"/>
      <c r="E666" s="171"/>
      <c r="F666" s="170"/>
      <c r="G666" s="47" t="str">
        <f t="shared" si="111"/>
        <v>/</v>
      </c>
      <c r="H666" s="47">
        <f>IFERROR(INDEX('اطلاعات دوره'!A:Z,MATCH(G666,'اطلاعات دوره'!C:C,0),MATCH(H$1,'اطلاعات دوره'!$1:$1,0)),0)</f>
        <v>0</v>
      </c>
      <c r="I666" s="47">
        <f>IFERROR(INDEX('اطلاعات دوره'!A:Z,MATCH(G666,'اطلاعات دوره'!C:C,0),MATCH(I$1,'اطلاعات دوره'!$1:$1,0)),0)</f>
        <v>0</v>
      </c>
      <c r="J666" s="48">
        <f>IFERROR(INDEX('اطلاعات دوره'!A:Z,MATCH(G666,'اطلاعات دوره'!C:C,0),MATCH(J$1,'اطلاعات دوره'!$1:$1,0)),0)</f>
        <v>0</v>
      </c>
      <c r="K666" s="46"/>
      <c r="L666" s="158" t="str">
        <f>IFERROR(INDEX('اطلاعات دوره'!A:Z,MATCH(G666,'اطلاعات دوره'!C:C,0)-1,MATCH("عنوان",'اطلاعات دوره'!$1:$1,0)),"---")</f>
        <v>---</v>
      </c>
      <c r="M666" s="47" t="str">
        <f t="shared" si="112"/>
        <v>----</v>
      </c>
      <c r="N666" s="48" t="str">
        <f t="shared" si="113"/>
        <v>-/</v>
      </c>
      <c r="O666" s="45"/>
      <c r="P666" s="240">
        <f>IFERROR(INDEX('قرائت کنتور'!A:AZ,MATCH(A666&amp;"-"&amp;"آب",'قرائت کنتور'!B:B,0),MATCH(L666,'قرائت کنتور'!$1:$1,0)),0)</f>
        <v>0</v>
      </c>
      <c r="Q666" s="241">
        <f>IFERROR(INDEX('قرائت کنتور'!A:AZ,MATCH(A666&amp;"-"&amp;"آب",'قرائت کنتور'!B:B,0),MATCH(G666,'قرائت کنتور'!$1:$1,0)),0)</f>
        <v>0</v>
      </c>
      <c r="R666" s="241">
        <f t="shared" si="114"/>
        <v>0</v>
      </c>
      <c r="S666" s="241" t="str">
        <f>IFERROR(INDEX('اطلاعات انشعابات شرکتها'!A:AB,MATCH(A666,'اطلاعات انشعابات شرکتها'!A:A,0),MATCH(S$1,'اطلاعات انشعابات شرکتها'!$1:$1,0)),"---")</f>
        <v>---</v>
      </c>
      <c r="T666" s="227" t="str">
        <f t="shared" si="115"/>
        <v>---</v>
      </c>
      <c r="U666" s="45"/>
      <c r="V666" s="155" t="str">
        <f>IFERROR(INDEX('تعرفه ها'!A:Z,MATCH("بهای هر متر مکعب آب مصرفی",'تعرفه ها'!$B:$B,0),MATCH(F666,'تعرفه ها'!$2:$2,0)),"---")</f>
        <v>---</v>
      </c>
      <c r="W666" s="50" t="str">
        <f t="shared" si="116"/>
        <v>---</v>
      </c>
      <c r="X666" s="50" t="str">
        <f>IFERROR(ROUND(R666*INDEX('تعرفه ها'!A:Z,MATCH("عوارض آب به ازاء هر متر مکعب",'تعرفه ها'!$B:$B,0),MATCH(F666,'تعرفه ها'!$2:$2,0)),0),"---")</f>
        <v>---</v>
      </c>
      <c r="Y666" s="50" t="str">
        <f>IFERROR(ROUND(T666*INDEX('تعرفه ها'!A:Z,MATCH("جریمه مازاد مصرف آب به ازاء هر متر مکعب",'تعرفه ها'!$B:$B,0),MATCH(F666,'تعرفه ها'!$2:$2,0)),0),"---")</f>
        <v>---</v>
      </c>
      <c r="Z666" s="50" t="str">
        <f>IFERROR(ROUND(((W666+X666+Y666)*INDEX('تعرفه ها'!A:Z,MATCH("هزینه نگهداری و تعمیرات شبکه آب",'تعرفه ها'!$B:$B,0),MATCH(F666,'تعرفه ها'!$2:$2,0))/100),0),"---")</f>
        <v>---</v>
      </c>
      <c r="AA666" s="50" t="str">
        <f>IFERROR(IF(INDEX('اطلاعات دوره'!A:Z,MATCH(G666,'اطلاعات دوره'!C:C,0),MATCH("آب",'اطلاعات دوره'!$1:$1,0))="دارد",ROUND((W666+X666+Y666)*INDEX('تعرفه ها'!A:Z,MATCH("پیک فصلی آب",'تعرفه ها'!$B:$B,0),MATCH(F666,'تعرفه ها'!$2:$2,0))/100,0),0),"---")</f>
        <v>---</v>
      </c>
      <c r="AB666" s="50" t="str">
        <f>IFERROR(ROUND(SUM(W666+X666+Y666+Z666+AA666)*INDEX('تعرفه ها'!A:Z,MATCH("مالیات آب",'تعرفه ها'!$B:$B,0),MATCH(F666,'تعرفه ها'!$2:$2,0))/100,0),"---")</f>
        <v>---</v>
      </c>
      <c r="AC666" s="50" t="str">
        <f t="shared" si="117"/>
        <v>---</v>
      </c>
      <c r="AD666" s="50" t="str">
        <f t="shared" si="110"/>
        <v>---</v>
      </c>
      <c r="AE666" s="50" t="str">
        <f t="shared" si="118"/>
        <v>---</v>
      </c>
      <c r="AF666" s="50" t="str">
        <f t="shared" si="119"/>
        <v>---</v>
      </c>
      <c r="AG666" s="153" t="str">
        <f t="shared" si="120"/>
        <v>---</v>
      </c>
      <c r="AI666" s="183" t="str">
        <f>IFERROR(IF(INDEX(پرداخت!A:AZ,MATCH(A666&amp;" - "&amp;"آب",پرداخت!$B:$B,0),MATCH(G666,پرداخت!$1:$1,0))="نشده","نشده","شده"),"---")</f>
        <v>---</v>
      </c>
      <c r="AL666" s="144"/>
      <c r="AM666" s="144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</row>
    <row r="667" spans="1:79" ht="34.9" hidden="1" customHeight="1">
      <c r="A667" s="170"/>
      <c r="B667" s="47">
        <f>IFERROR(INDEX('اطلاعات انشعابات شرکتها'!A:BB,MATCH(A667,'اطلاعات انشعابات شرکتها'!A:A,0),MATCH(B$1,'اطلاعات انشعابات شرکتها'!$1:$1,0)),0)</f>
        <v>0</v>
      </c>
      <c r="C667" s="48">
        <f>IFERROR(INDEX('اطلاعات انشعابات شرکتها'!A:BB,MATCH(A667,'اطلاعات انشعابات شرکتها'!A:A,0),MATCH(C$1,'اطلاعات انشعابات شرکتها'!$1:$1,0)),0)</f>
        <v>0</v>
      </c>
      <c r="D667" s="45"/>
      <c r="E667" s="171"/>
      <c r="F667" s="170"/>
      <c r="G667" s="47" t="str">
        <f t="shared" si="111"/>
        <v>/</v>
      </c>
      <c r="H667" s="47">
        <f>IFERROR(INDEX('اطلاعات دوره'!A:Z,MATCH(G667,'اطلاعات دوره'!C:C,0),MATCH(H$1,'اطلاعات دوره'!$1:$1,0)),0)</f>
        <v>0</v>
      </c>
      <c r="I667" s="47">
        <f>IFERROR(INDEX('اطلاعات دوره'!A:Z,MATCH(G667,'اطلاعات دوره'!C:C,0),MATCH(I$1,'اطلاعات دوره'!$1:$1,0)),0)</f>
        <v>0</v>
      </c>
      <c r="J667" s="48">
        <f>IFERROR(INDEX('اطلاعات دوره'!A:Z,MATCH(G667,'اطلاعات دوره'!C:C,0),MATCH(J$1,'اطلاعات دوره'!$1:$1,0)),0)</f>
        <v>0</v>
      </c>
      <c r="K667" s="46"/>
      <c r="L667" s="158" t="str">
        <f>IFERROR(INDEX('اطلاعات دوره'!A:Z,MATCH(G667,'اطلاعات دوره'!C:C,0)-1,MATCH("عنوان",'اطلاعات دوره'!$1:$1,0)),"---")</f>
        <v>---</v>
      </c>
      <c r="M667" s="47" t="str">
        <f t="shared" si="112"/>
        <v>----</v>
      </c>
      <c r="N667" s="48" t="str">
        <f t="shared" si="113"/>
        <v>-/</v>
      </c>
      <c r="O667" s="45"/>
      <c r="P667" s="240">
        <f>IFERROR(INDEX('قرائت کنتور'!A:AZ,MATCH(A667&amp;"-"&amp;"آب",'قرائت کنتور'!B:B,0),MATCH(L667,'قرائت کنتور'!$1:$1,0)),0)</f>
        <v>0</v>
      </c>
      <c r="Q667" s="241">
        <f>IFERROR(INDEX('قرائت کنتور'!A:AZ,MATCH(A667&amp;"-"&amp;"آب",'قرائت کنتور'!B:B,0),MATCH(G667,'قرائت کنتور'!$1:$1,0)),0)</f>
        <v>0</v>
      </c>
      <c r="R667" s="241">
        <f t="shared" si="114"/>
        <v>0</v>
      </c>
      <c r="S667" s="241" t="str">
        <f>IFERROR(INDEX('اطلاعات انشعابات شرکتها'!A:AB,MATCH(A667,'اطلاعات انشعابات شرکتها'!A:A,0),MATCH(S$1,'اطلاعات انشعابات شرکتها'!$1:$1,0)),"---")</f>
        <v>---</v>
      </c>
      <c r="T667" s="227" t="str">
        <f t="shared" si="115"/>
        <v>---</v>
      </c>
      <c r="U667" s="45"/>
      <c r="V667" s="155" t="str">
        <f>IFERROR(INDEX('تعرفه ها'!A:Z,MATCH("بهای هر متر مکعب آب مصرفی",'تعرفه ها'!$B:$B,0),MATCH(F667,'تعرفه ها'!$2:$2,0)),"---")</f>
        <v>---</v>
      </c>
      <c r="W667" s="50" t="str">
        <f t="shared" si="116"/>
        <v>---</v>
      </c>
      <c r="X667" s="50" t="str">
        <f>IFERROR(ROUND(R667*INDEX('تعرفه ها'!A:Z,MATCH("عوارض آب به ازاء هر متر مکعب",'تعرفه ها'!$B:$B,0),MATCH(F667,'تعرفه ها'!$2:$2,0)),0),"---")</f>
        <v>---</v>
      </c>
      <c r="Y667" s="50" t="str">
        <f>IFERROR(ROUND(T667*INDEX('تعرفه ها'!A:Z,MATCH("جریمه مازاد مصرف آب به ازاء هر متر مکعب",'تعرفه ها'!$B:$B,0),MATCH(F667,'تعرفه ها'!$2:$2,0)),0),"---")</f>
        <v>---</v>
      </c>
      <c r="Z667" s="50" t="str">
        <f>IFERROR(ROUND(((W667+X667+Y667)*INDEX('تعرفه ها'!A:Z,MATCH("هزینه نگهداری و تعمیرات شبکه آب",'تعرفه ها'!$B:$B,0),MATCH(F667,'تعرفه ها'!$2:$2,0))/100),0),"---")</f>
        <v>---</v>
      </c>
      <c r="AA667" s="50" t="str">
        <f>IFERROR(IF(INDEX('اطلاعات دوره'!A:Z,MATCH(G667,'اطلاعات دوره'!C:C,0),MATCH("آب",'اطلاعات دوره'!$1:$1,0))="دارد",ROUND((W667+X667+Y667)*INDEX('تعرفه ها'!A:Z,MATCH("پیک فصلی آب",'تعرفه ها'!$B:$B,0),MATCH(F667,'تعرفه ها'!$2:$2,0))/100,0),0),"---")</f>
        <v>---</v>
      </c>
      <c r="AB667" s="50" t="str">
        <f>IFERROR(ROUND(SUM(W667+X667+Y667+Z667+AA667)*INDEX('تعرفه ها'!A:Z,MATCH("مالیات آب",'تعرفه ها'!$B:$B,0),MATCH(F667,'تعرفه ها'!$2:$2,0))/100,0),"---")</f>
        <v>---</v>
      </c>
      <c r="AC667" s="50" t="str">
        <f t="shared" si="117"/>
        <v>---</v>
      </c>
      <c r="AD667" s="50" t="str">
        <f t="shared" si="110"/>
        <v>---</v>
      </c>
      <c r="AE667" s="50" t="str">
        <f t="shared" si="118"/>
        <v>---</v>
      </c>
      <c r="AF667" s="50" t="str">
        <f t="shared" si="119"/>
        <v>---</v>
      </c>
      <c r="AG667" s="153" t="str">
        <f t="shared" si="120"/>
        <v>---</v>
      </c>
      <c r="AI667" s="183" t="str">
        <f>IFERROR(IF(INDEX(پرداخت!A:AZ,MATCH(A667&amp;" - "&amp;"آب",پرداخت!$B:$B,0),MATCH(G667,پرداخت!$1:$1,0))="نشده","نشده","شده"),"---")</f>
        <v>---</v>
      </c>
      <c r="AL667" s="144"/>
      <c r="AM667" s="144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/>
      <c r="BC667" s="30"/>
      <c r="BD667" s="30"/>
      <c r="BE667" s="30"/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  <c r="BT667" s="30"/>
      <c r="BU667" s="30"/>
      <c r="BV667" s="30"/>
      <c r="BW667" s="30"/>
      <c r="BX667" s="30"/>
      <c r="BY667" s="30"/>
      <c r="BZ667" s="30"/>
      <c r="CA667" s="30"/>
    </row>
    <row r="668" spans="1:79" ht="34.9" hidden="1" customHeight="1">
      <c r="A668" s="170"/>
      <c r="B668" s="47">
        <f>IFERROR(INDEX('اطلاعات انشعابات شرکتها'!A:BB,MATCH(A668,'اطلاعات انشعابات شرکتها'!A:A,0),MATCH(B$1,'اطلاعات انشعابات شرکتها'!$1:$1,0)),0)</f>
        <v>0</v>
      </c>
      <c r="C668" s="48">
        <f>IFERROR(INDEX('اطلاعات انشعابات شرکتها'!A:BB,MATCH(A668,'اطلاعات انشعابات شرکتها'!A:A,0),MATCH(C$1,'اطلاعات انشعابات شرکتها'!$1:$1,0)),0)</f>
        <v>0</v>
      </c>
      <c r="D668" s="45"/>
      <c r="E668" s="171"/>
      <c r="F668" s="170"/>
      <c r="G668" s="47" t="str">
        <f t="shared" si="111"/>
        <v>/</v>
      </c>
      <c r="H668" s="47">
        <f>IFERROR(INDEX('اطلاعات دوره'!A:Z,MATCH(G668,'اطلاعات دوره'!C:C,0),MATCH(H$1,'اطلاعات دوره'!$1:$1,0)),0)</f>
        <v>0</v>
      </c>
      <c r="I668" s="47">
        <f>IFERROR(INDEX('اطلاعات دوره'!A:Z,MATCH(G668,'اطلاعات دوره'!C:C,0),MATCH(I$1,'اطلاعات دوره'!$1:$1,0)),0)</f>
        <v>0</v>
      </c>
      <c r="J668" s="48">
        <f>IFERROR(INDEX('اطلاعات دوره'!A:Z,MATCH(G668,'اطلاعات دوره'!C:C,0),MATCH(J$1,'اطلاعات دوره'!$1:$1,0)),0)</f>
        <v>0</v>
      </c>
      <c r="K668" s="46"/>
      <c r="L668" s="158" t="str">
        <f>IFERROR(INDEX('اطلاعات دوره'!A:Z,MATCH(G668,'اطلاعات دوره'!C:C,0)-1,MATCH("عنوان",'اطلاعات دوره'!$1:$1,0)),"---")</f>
        <v>---</v>
      </c>
      <c r="M668" s="47" t="str">
        <f t="shared" si="112"/>
        <v>----</v>
      </c>
      <c r="N668" s="48" t="str">
        <f t="shared" si="113"/>
        <v>-/</v>
      </c>
      <c r="O668" s="45"/>
      <c r="P668" s="240">
        <f>IFERROR(INDEX('قرائت کنتور'!A:AZ,MATCH(A668&amp;"-"&amp;"آب",'قرائت کنتور'!B:B,0),MATCH(L668,'قرائت کنتور'!$1:$1,0)),0)</f>
        <v>0</v>
      </c>
      <c r="Q668" s="241">
        <f>IFERROR(INDEX('قرائت کنتور'!A:AZ,MATCH(A668&amp;"-"&amp;"آب",'قرائت کنتور'!B:B,0),MATCH(G668,'قرائت کنتور'!$1:$1,0)),0)</f>
        <v>0</v>
      </c>
      <c r="R668" s="241">
        <f t="shared" si="114"/>
        <v>0</v>
      </c>
      <c r="S668" s="241" t="str">
        <f>IFERROR(INDEX('اطلاعات انشعابات شرکتها'!A:AB,MATCH(A668,'اطلاعات انشعابات شرکتها'!A:A,0),MATCH(S$1,'اطلاعات انشعابات شرکتها'!$1:$1,0)),"---")</f>
        <v>---</v>
      </c>
      <c r="T668" s="227" t="str">
        <f t="shared" si="115"/>
        <v>---</v>
      </c>
      <c r="U668" s="45"/>
      <c r="V668" s="155" t="str">
        <f>IFERROR(INDEX('تعرفه ها'!A:Z,MATCH("بهای هر متر مکعب آب مصرفی",'تعرفه ها'!$B:$B,0),MATCH(F668,'تعرفه ها'!$2:$2,0)),"---")</f>
        <v>---</v>
      </c>
      <c r="W668" s="50" t="str">
        <f t="shared" si="116"/>
        <v>---</v>
      </c>
      <c r="X668" s="50" t="str">
        <f>IFERROR(ROUND(R668*INDEX('تعرفه ها'!A:Z,MATCH("عوارض آب به ازاء هر متر مکعب",'تعرفه ها'!$B:$B,0),MATCH(F668,'تعرفه ها'!$2:$2,0)),0),"---")</f>
        <v>---</v>
      </c>
      <c r="Y668" s="50" t="str">
        <f>IFERROR(ROUND(T668*INDEX('تعرفه ها'!A:Z,MATCH("جریمه مازاد مصرف آب به ازاء هر متر مکعب",'تعرفه ها'!$B:$B,0),MATCH(F668,'تعرفه ها'!$2:$2,0)),0),"---")</f>
        <v>---</v>
      </c>
      <c r="Z668" s="50" t="str">
        <f>IFERROR(ROUND(((W668+X668+Y668)*INDEX('تعرفه ها'!A:Z,MATCH("هزینه نگهداری و تعمیرات شبکه آب",'تعرفه ها'!$B:$B,0),MATCH(F668,'تعرفه ها'!$2:$2,0))/100),0),"---")</f>
        <v>---</v>
      </c>
      <c r="AA668" s="50" t="str">
        <f>IFERROR(IF(INDEX('اطلاعات دوره'!A:Z,MATCH(G668,'اطلاعات دوره'!C:C,0),MATCH("آب",'اطلاعات دوره'!$1:$1,0))="دارد",ROUND((W668+X668+Y668)*INDEX('تعرفه ها'!A:Z,MATCH("پیک فصلی آب",'تعرفه ها'!$B:$B,0),MATCH(F668,'تعرفه ها'!$2:$2,0))/100,0),0),"---")</f>
        <v>---</v>
      </c>
      <c r="AB668" s="50" t="str">
        <f>IFERROR(ROUND(SUM(W668+X668+Y668+Z668+AA668)*INDEX('تعرفه ها'!A:Z,MATCH("مالیات آب",'تعرفه ها'!$B:$B,0),MATCH(F668,'تعرفه ها'!$2:$2,0))/100,0),"---")</f>
        <v>---</v>
      </c>
      <c r="AC668" s="50" t="str">
        <f t="shared" si="117"/>
        <v>---</v>
      </c>
      <c r="AD668" s="50" t="str">
        <f t="shared" si="110"/>
        <v>---</v>
      </c>
      <c r="AE668" s="50" t="str">
        <f t="shared" si="118"/>
        <v>---</v>
      </c>
      <c r="AF668" s="50" t="str">
        <f t="shared" si="119"/>
        <v>---</v>
      </c>
      <c r="AG668" s="153" t="str">
        <f t="shared" si="120"/>
        <v>---</v>
      </c>
      <c r="AI668" s="183" t="str">
        <f>IFERROR(IF(INDEX(پرداخت!A:AZ,MATCH(A668&amp;" - "&amp;"آب",پرداخت!$B:$B,0),MATCH(G668,پرداخت!$1:$1,0))="نشده","نشده","شده"),"---")</f>
        <v>---</v>
      </c>
      <c r="AL668" s="144"/>
      <c r="AM668" s="144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  <c r="BT668" s="30"/>
      <c r="BU668" s="30"/>
      <c r="BV668" s="30"/>
      <c r="BW668" s="30"/>
      <c r="BX668" s="30"/>
      <c r="BY668" s="30"/>
      <c r="BZ668" s="30"/>
      <c r="CA668" s="30"/>
    </row>
    <row r="669" spans="1:79" ht="34.9" hidden="1" customHeight="1">
      <c r="A669" s="170"/>
      <c r="B669" s="47">
        <f>IFERROR(INDEX('اطلاعات انشعابات شرکتها'!A:BB,MATCH(A669,'اطلاعات انشعابات شرکتها'!A:A,0),MATCH(B$1,'اطلاعات انشعابات شرکتها'!$1:$1,0)),0)</f>
        <v>0</v>
      </c>
      <c r="C669" s="48">
        <f>IFERROR(INDEX('اطلاعات انشعابات شرکتها'!A:BB,MATCH(A669,'اطلاعات انشعابات شرکتها'!A:A,0),MATCH(C$1,'اطلاعات انشعابات شرکتها'!$1:$1,0)),0)</f>
        <v>0</v>
      </c>
      <c r="D669" s="45"/>
      <c r="E669" s="171"/>
      <c r="F669" s="170"/>
      <c r="G669" s="47" t="str">
        <f t="shared" si="111"/>
        <v>/</v>
      </c>
      <c r="H669" s="47">
        <f>IFERROR(INDEX('اطلاعات دوره'!A:Z,MATCH(G669,'اطلاعات دوره'!C:C,0),MATCH(H$1,'اطلاعات دوره'!$1:$1,0)),0)</f>
        <v>0</v>
      </c>
      <c r="I669" s="47">
        <f>IFERROR(INDEX('اطلاعات دوره'!A:Z,MATCH(G669,'اطلاعات دوره'!C:C,0),MATCH(I$1,'اطلاعات دوره'!$1:$1,0)),0)</f>
        <v>0</v>
      </c>
      <c r="J669" s="48">
        <f>IFERROR(INDEX('اطلاعات دوره'!A:Z,MATCH(G669,'اطلاعات دوره'!C:C,0),MATCH(J$1,'اطلاعات دوره'!$1:$1,0)),0)</f>
        <v>0</v>
      </c>
      <c r="K669" s="46"/>
      <c r="L669" s="158" t="str">
        <f>IFERROR(INDEX('اطلاعات دوره'!A:Z,MATCH(G669,'اطلاعات دوره'!C:C,0)-1,MATCH("عنوان",'اطلاعات دوره'!$1:$1,0)),"---")</f>
        <v>---</v>
      </c>
      <c r="M669" s="47" t="str">
        <f t="shared" si="112"/>
        <v>----</v>
      </c>
      <c r="N669" s="48" t="str">
        <f t="shared" si="113"/>
        <v>-/</v>
      </c>
      <c r="O669" s="45"/>
      <c r="P669" s="240">
        <f>IFERROR(INDEX('قرائت کنتور'!A:AZ,MATCH(A669&amp;"-"&amp;"آب",'قرائت کنتور'!B:B,0),MATCH(L669,'قرائت کنتور'!$1:$1,0)),0)</f>
        <v>0</v>
      </c>
      <c r="Q669" s="241">
        <f>IFERROR(INDEX('قرائت کنتور'!A:AZ,MATCH(A669&amp;"-"&amp;"آب",'قرائت کنتور'!B:B,0),MATCH(G669,'قرائت کنتور'!$1:$1,0)),0)</f>
        <v>0</v>
      </c>
      <c r="R669" s="241">
        <f t="shared" si="114"/>
        <v>0</v>
      </c>
      <c r="S669" s="241" t="str">
        <f>IFERROR(INDEX('اطلاعات انشعابات شرکتها'!A:AB,MATCH(A669,'اطلاعات انشعابات شرکتها'!A:A,0),MATCH(S$1,'اطلاعات انشعابات شرکتها'!$1:$1,0)),"---")</f>
        <v>---</v>
      </c>
      <c r="T669" s="227" t="str">
        <f t="shared" si="115"/>
        <v>---</v>
      </c>
      <c r="U669" s="45"/>
      <c r="V669" s="155" t="str">
        <f>IFERROR(INDEX('تعرفه ها'!A:Z,MATCH("بهای هر متر مکعب آب مصرفی",'تعرفه ها'!$B:$B,0),MATCH(F669,'تعرفه ها'!$2:$2,0)),"---")</f>
        <v>---</v>
      </c>
      <c r="W669" s="50" t="str">
        <f t="shared" si="116"/>
        <v>---</v>
      </c>
      <c r="X669" s="50" t="str">
        <f>IFERROR(ROUND(R669*INDEX('تعرفه ها'!A:Z,MATCH("عوارض آب به ازاء هر متر مکعب",'تعرفه ها'!$B:$B,0),MATCH(F669,'تعرفه ها'!$2:$2,0)),0),"---")</f>
        <v>---</v>
      </c>
      <c r="Y669" s="50" t="str">
        <f>IFERROR(ROUND(T669*INDEX('تعرفه ها'!A:Z,MATCH("جریمه مازاد مصرف آب به ازاء هر متر مکعب",'تعرفه ها'!$B:$B,0),MATCH(F669,'تعرفه ها'!$2:$2,0)),0),"---")</f>
        <v>---</v>
      </c>
      <c r="Z669" s="50" t="str">
        <f>IFERROR(ROUND(((W669+X669+Y669)*INDEX('تعرفه ها'!A:Z,MATCH("هزینه نگهداری و تعمیرات شبکه آب",'تعرفه ها'!$B:$B,0),MATCH(F669,'تعرفه ها'!$2:$2,0))/100),0),"---")</f>
        <v>---</v>
      </c>
      <c r="AA669" s="50" t="str">
        <f>IFERROR(IF(INDEX('اطلاعات دوره'!A:Z,MATCH(G669,'اطلاعات دوره'!C:C,0),MATCH("آب",'اطلاعات دوره'!$1:$1,0))="دارد",ROUND((W669+X669+Y669)*INDEX('تعرفه ها'!A:Z,MATCH("پیک فصلی آب",'تعرفه ها'!$B:$B,0),MATCH(F669,'تعرفه ها'!$2:$2,0))/100,0),0),"---")</f>
        <v>---</v>
      </c>
      <c r="AB669" s="50" t="str">
        <f>IFERROR(ROUND(SUM(W669+X669+Y669+Z669+AA669)*INDEX('تعرفه ها'!A:Z,MATCH("مالیات آب",'تعرفه ها'!$B:$B,0),MATCH(F669,'تعرفه ها'!$2:$2,0))/100,0),"---")</f>
        <v>---</v>
      </c>
      <c r="AC669" s="50" t="str">
        <f t="shared" si="117"/>
        <v>---</v>
      </c>
      <c r="AD669" s="50" t="str">
        <f t="shared" si="110"/>
        <v>---</v>
      </c>
      <c r="AE669" s="50" t="str">
        <f t="shared" si="118"/>
        <v>---</v>
      </c>
      <c r="AF669" s="50" t="str">
        <f t="shared" si="119"/>
        <v>---</v>
      </c>
      <c r="AG669" s="153" t="str">
        <f t="shared" si="120"/>
        <v>---</v>
      </c>
      <c r="AI669" s="183" t="str">
        <f>IFERROR(IF(INDEX(پرداخت!A:AZ,MATCH(A669&amp;" - "&amp;"آب",پرداخت!$B:$B,0),MATCH(G669,پرداخت!$1:$1,0))="نشده","نشده","شده"),"---")</f>
        <v>---</v>
      </c>
      <c r="AL669" s="144"/>
      <c r="AM669" s="144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/>
      <c r="BC669" s="30"/>
      <c r="BD669" s="30"/>
      <c r="BE669" s="30"/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  <c r="BT669" s="30"/>
      <c r="BU669" s="30"/>
      <c r="BV669" s="30"/>
      <c r="BW669" s="30"/>
      <c r="BX669" s="30"/>
      <c r="BY669" s="30"/>
      <c r="BZ669" s="30"/>
      <c r="CA669" s="30"/>
    </row>
    <row r="670" spans="1:79" ht="34.9" hidden="1" customHeight="1">
      <c r="A670" s="170"/>
      <c r="B670" s="47">
        <f>IFERROR(INDEX('اطلاعات انشعابات شرکتها'!A:BB,MATCH(A670,'اطلاعات انشعابات شرکتها'!A:A,0),MATCH(B$1,'اطلاعات انشعابات شرکتها'!$1:$1,0)),0)</f>
        <v>0</v>
      </c>
      <c r="C670" s="48">
        <f>IFERROR(INDEX('اطلاعات انشعابات شرکتها'!A:BB,MATCH(A670,'اطلاعات انشعابات شرکتها'!A:A,0),MATCH(C$1,'اطلاعات انشعابات شرکتها'!$1:$1,0)),0)</f>
        <v>0</v>
      </c>
      <c r="D670" s="45"/>
      <c r="E670" s="171"/>
      <c r="F670" s="170"/>
      <c r="G670" s="47" t="str">
        <f t="shared" si="111"/>
        <v>/</v>
      </c>
      <c r="H670" s="47">
        <f>IFERROR(INDEX('اطلاعات دوره'!A:Z,MATCH(G670,'اطلاعات دوره'!C:C,0),MATCH(H$1,'اطلاعات دوره'!$1:$1,0)),0)</f>
        <v>0</v>
      </c>
      <c r="I670" s="47">
        <f>IFERROR(INDEX('اطلاعات دوره'!A:Z,MATCH(G670,'اطلاعات دوره'!C:C,0),MATCH(I$1,'اطلاعات دوره'!$1:$1,0)),0)</f>
        <v>0</v>
      </c>
      <c r="J670" s="48">
        <f>IFERROR(INDEX('اطلاعات دوره'!A:Z,MATCH(G670,'اطلاعات دوره'!C:C,0),MATCH(J$1,'اطلاعات دوره'!$1:$1,0)),0)</f>
        <v>0</v>
      </c>
      <c r="K670" s="46"/>
      <c r="L670" s="158" t="str">
        <f>IFERROR(INDEX('اطلاعات دوره'!A:Z,MATCH(G670,'اطلاعات دوره'!C:C,0)-1,MATCH("عنوان",'اطلاعات دوره'!$1:$1,0)),"---")</f>
        <v>---</v>
      </c>
      <c r="M670" s="47" t="str">
        <f t="shared" si="112"/>
        <v>----</v>
      </c>
      <c r="N670" s="48" t="str">
        <f t="shared" si="113"/>
        <v>-/</v>
      </c>
      <c r="O670" s="45"/>
      <c r="P670" s="240">
        <f>IFERROR(INDEX('قرائت کنتور'!A:AZ,MATCH(A670&amp;"-"&amp;"آب",'قرائت کنتور'!B:B,0),MATCH(L670,'قرائت کنتور'!$1:$1,0)),0)</f>
        <v>0</v>
      </c>
      <c r="Q670" s="241">
        <f>IFERROR(INDEX('قرائت کنتور'!A:AZ,MATCH(A670&amp;"-"&amp;"آب",'قرائت کنتور'!B:B,0),MATCH(G670,'قرائت کنتور'!$1:$1,0)),0)</f>
        <v>0</v>
      </c>
      <c r="R670" s="241">
        <f t="shared" si="114"/>
        <v>0</v>
      </c>
      <c r="S670" s="241" t="str">
        <f>IFERROR(INDEX('اطلاعات انشعابات شرکتها'!A:AB,MATCH(A670,'اطلاعات انشعابات شرکتها'!A:A,0),MATCH(S$1,'اطلاعات انشعابات شرکتها'!$1:$1,0)),"---")</f>
        <v>---</v>
      </c>
      <c r="T670" s="227" t="str">
        <f t="shared" si="115"/>
        <v>---</v>
      </c>
      <c r="U670" s="45"/>
      <c r="V670" s="155" t="str">
        <f>IFERROR(INDEX('تعرفه ها'!A:Z,MATCH("بهای هر متر مکعب آب مصرفی",'تعرفه ها'!$B:$B,0),MATCH(F670,'تعرفه ها'!$2:$2,0)),"---")</f>
        <v>---</v>
      </c>
      <c r="W670" s="50" t="str">
        <f t="shared" si="116"/>
        <v>---</v>
      </c>
      <c r="X670" s="50" t="str">
        <f>IFERROR(ROUND(R670*INDEX('تعرفه ها'!A:Z,MATCH("عوارض آب به ازاء هر متر مکعب",'تعرفه ها'!$B:$B,0),MATCH(F670,'تعرفه ها'!$2:$2,0)),0),"---")</f>
        <v>---</v>
      </c>
      <c r="Y670" s="50" t="str">
        <f>IFERROR(ROUND(T670*INDEX('تعرفه ها'!A:Z,MATCH("جریمه مازاد مصرف آب به ازاء هر متر مکعب",'تعرفه ها'!$B:$B,0),MATCH(F670,'تعرفه ها'!$2:$2,0)),0),"---")</f>
        <v>---</v>
      </c>
      <c r="Z670" s="50" t="str">
        <f>IFERROR(ROUND(((W670+X670+Y670)*INDEX('تعرفه ها'!A:Z,MATCH("هزینه نگهداری و تعمیرات شبکه آب",'تعرفه ها'!$B:$B,0),MATCH(F670,'تعرفه ها'!$2:$2,0))/100),0),"---")</f>
        <v>---</v>
      </c>
      <c r="AA670" s="50" t="str">
        <f>IFERROR(IF(INDEX('اطلاعات دوره'!A:Z,MATCH(G670,'اطلاعات دوره'!C:C,0),MATCH("آب",'اطلاعات دوره'!$1:$1,0))="دارد",ROUND((W670+X670+Y670)*INDEX('تعرفه ها'!A:Z,MATCH("پیک فصلی آب",'تعرفه ها'!$B:$B,0),MATCH(F670,'تعرفه ها'!$2:$2,0))/100,0),0),"---")</f>
        <v>---</v>
      </c>
      <c r="AB670" s="50" t="str">
        <f>IFERROR(ROUND(SUM(W670+X670+Y670+Z670+AA670)*INDEX('تعرفه ها'!A:Z,MATCH("مالیات آب",'تعرفه ها'!$B:$B,0),MATCH(F670,'تعرفه ها'!$2:$2,0))/100,0),"---")</f>
        <v>---</v>
      </c>
      <c r="AC670" s="50" t="str">
        <f t="shared" si="117"/>
        <v>---</v>
      </c>
      <c r="AD670" s="50" t="str">
        <f t="shared" si="110"/>
        <v>---</v>
      </c>
      <c r="AE670" s="50" t="str">
        <f t="shared" si="118"/>
        <v>---</v>
      </c>
      <c r="AF670" s="50" t="str">
        <f t="shared" si="119"/>
        <v>---</v>
      </c>
      <c r="AG670" s="153" t="str">
        <f t="shared" si="120"/>
        <v>---</v>
      </c>
      <c r="AI670" s="183" t="str">
        <f>IFERROR(IF(INDEX(پرداخت!A:AZ,MATCH(A670&amp;" - "&amp;"آب",پرداخت!$B:$B,0),MATCH(G670,پرداخت!$1:$1,0))="نشده","نشده","شده"),"---")</f>
        <v>---</v>
      </c>
      <c r="AL670" s="144"/>
      <c r="AM670" s="144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  <c r="BT670" s="30"/>
      <c r="BU670" s="30"/>
      <c r="BV670" s="30"/>
      <c r="BW670" s="30"/>
      <c r="BX670" s="30"/>
      <c r="BY670" s="30"/>
      <c r="BZ670" s="30"/>
      <c r="CA670" s="30"/>
    </row>
    <row r="671" spans="1:79" ht="34.9" hidden="1" customHeight="1">
      <c r="A671" s="170"/>
      <c r="B671" s="47">
        <f>IFERROR(INDEX('اطلاعات انشعابات شرکتها'!A:BB,MATCH(A671,'اطلاعات انشعابات شرکتها'!A:A,0),MATCH(B$1,'اطلاعات انشعابات شرکتها'!$1:$1,0)),0)</f>
        <v>0</v>
      </c>
      <c r="C671" s="48">
        <f>IFERROR(INDEX('اطلاعات انشعابات شرکتها'!A:BB,MATCH(A671,'اطلاعات انشعابات شرکتها'!A:A,0),MATCH(C$1,'اطلاعات انشعابات شرکتها'!$1:$1,0)),0)</f>
        <v>0</v>
      </c>
      <c r="D671" s="45"/>
      <c r="E671" s="171"/>
      <c r="F671" s="170"/>
      <c r="G671" s="47" t="str">
        <f t="shared" si="111"/>
        <v>/</v>
      </c>
      <c r="H671" s="47">
        <f>IFERROR(INDEX('اطلاعات دوره'!A:Z,MATCH(G671,'اطلاعات دوره'!C:C,0),MATCH(H$1,'اطلاعات دوره'!$1:$1,0)),0)</f>
        <v>0</v>
      </c>
      <c r="I671" s="47">
        <f>IFERROR(INDEX('اطلاعات دوره'!A:Z,MATCH(G671,'اطلاعات دوره'!C:C,0),MATCH(I$1,'اطلاعات دوره'!$1:$1,0)),0)</f>
        <v>0</v>
      </c>
      <c r="J671" s="48">
        <f>IFERROR(INDEX('اطلاعات دوره'!A:Z,MATCH(G671,'اطلاعات دوره'!C:C,0),MATCH(J$1,'اطلاعات دوره'!$1:$1,0)),0)</f>
        <v>0</v>
      </c>
      <c r="K671" s="46"/>
      <c r="L671" s="158" t="str">
        <f>IFERROR(INDEX('اطلاعات دوره'!A:Z,MATCH(G671,'اطلاعات دوره'!C:C,0)-1,MATCH("عنوان",'اطلاعات دوره'!$1:$1,0)),"---")</f>
        <v>---</v>
      </c>
      <c r="M671" s="47" t="str">
        <f t="shared" si="112"/>
        <v>----</v>
      </c>
      <c r="N671" s="48" t="str">
        <f t="shared" si="113"/>
        <v>-/</v>
      </c>
      <c r="O671" s="45"/>
      <c r="P671" s="240">
        <f>IFERROR(INDEX('قرائت کنتور'!A:AZ,MATCH(A671&amp;"-"&amp;"آب",'قرائت کنتور'!B:B,0),MATCH(L671,'قرائت کنتور'!$1:$1,0)),0)</f>
        <v>0</v>
      </c>
      <c r="Q671" s="241">
        <f>IFERROR(INDEX('قرائت کنتور'!A:AZ,MATCH(A671&amp;"-"&amp;"آب",'قرائت کنتور'!B:B,0),MATCH(G671,'قرائت کنتور'!$1:$1,0)),0)</f>
        <v>0</v>
      </c>
      <c r="R671" s="241">
        <f t="shared" si="114"/>
        <v>0</v>
      </c>
      <c r="S671" s="241" t="str">
        <f>IFERROR(INDEX('اطلاعات انشعابات شرکتها'!A:AB,MATCH(A671,'اطلاعات انشعابات شرکتها'!A:A,0),MATCH(S$1,'اطلاعات انشعابات شرکتها'!$1:$1,0)),"---")</f>
        <v>---</v>
      </c>
      <c r="T671" s="227" t="str">
        <f t="shared" si="115"/>
        <v>---</v>
      </c>
      <c r="U671" s="45"/>
      <c r="V671" s="155" t="str">
        <f>IFERROR(INDEX('تعرفه ها'!A:Z,MATCH("بهای هر متر مکعب آب مصرفی",'تعرفه ها'!$B:$B,0),MATCH(F671,'تعرفه ها'!$2:$2,0)),"---")</f>
        <v>---</v>
      </c>
      <c r="W671" s="50" t="str">
        <f t="shared" si="116"/>
        <v>---</v>
      </c>
      <c r="X671" s="50" t="str">
        <f>IFERROR(ROUND(R671*INDEX('تعرفه ها'!A:Z,MATCH("عوارض آب به ازاء هر متر مکعب",'تعرفه ها'!$B:$B,0),MATCH(F671,'تعرفه ها'!$2:$2,0)),0),"---")</f>
        <v>---</v>
      </c>
      <c r="Y671" s="50" t="str">
        <f>IFERROR(ROUND(T671*INDEX('تعرفه ها'!A:Z,MATCH("جریمه مازاد مصرف آب به ازاء هر متر مکعب",'تعرفه ها'!$B:$B,0),MATCH(F671,'تعرفه ها'!$2:$2,0)),0),"---")</f>
        <v>---</v>
      </c>
      <c r="Z671" s="50" t="str">
        <f>IFERROR(ROUND(((W671+X671+Y671)*INDEX('تعرفه ها'!A:Z,MATCH("هزینه نگهداری و تعمیرات شبکه آب",'تعرفه ها'!$B:$B,0),MATCH(F671,'تعرفه ها'!$2:$2,0))/100),0),"---")</f>
        <v>---</v>
      </c>
      <c r="AA671" s="50" t="str">
        <f>IFERROR(IF(INDEX('اطلاعات دوره'!A:Z,MATCH(G671,'اطلاعات دوره'!C:C,0),MATCH("آب",'اطلاعات دوره'!$1:$1,0))="دارد",ROUND((W671+X671+Y671)*INDEX('تعرفه ها'!A:Z,MATCH("پیک فصلی آب",'تعرفه ها'!$B:$B,0),MATCH(F671,'تعرفه ها'!$2:$2,0))/100,0),0),"---")</f>
        <v>---</v>
      </c>
      <c r="AB671" s="50" t="str">
        <f>IFERROR(ROUND(SUM(W671+X671+Y671+Z671+AA671)*INDEX('تعرفه ها'!A:Z,MATCH("مالیات آب",'تعرفه ها'!$B:$B,0),MATCH(F671,'تعرفه ها'!$2:$2,0))/100,0),"---")</f>
        <v>---</v>
      </c>
      <c r="AC671" s="50" t="str">
        <f t="shared" si="117"/>
        <v>---</v>
      </c>
      <c r="AD671" s="50" t="str">
        <f t="shared" si="110"/>
        <v>---</v>
      </c>
      <c r="AE671" s="50" t="str">
        <f t="shared" si="118"/>
        <v>---</v>
      </c>
      <c r="AF671" s="50" t="str">
        <f t="shared" si="119"/>
        <v>---</v>
      </c>
      <c r="AG671" s="153" t="str">
        <f t="shared" si="120"/>
        <v>---</v>
      </c>
      <c r="AI671" s="183" t="str">
        <f>IFERROR(IF(INDEX(پرداخت!A:AZ,MATCH(A671&amp;" - "&amp;"آب",پرداخت!$B:$B,0),MATCH(G671,پرداخت!$1:$1,0))="نشده","نشده","شده"),"---")</f>
        <v>---</v>
      </c>
      <c r="AL671" s="144"/>
      <c r="AM671" s="144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</row>
    <row r="672" spans="1:79" ht="34.9" hidden="1" customHeight="1">
      <c r="A672" s="170"/>
      <c r="B672" s="47">
        <f>IFERROR(INDEX('اطلاعات انشعابات شرکتها'!A:BB,MATCH(A672,'اطلاعات انشعابات شرکتها'!A:A,0),MATCH(B$1,'اطلاعات انشعابات شرکتها'!$1:$1,0)),0)</f>
        <v>0</v>
      </c>
      <c r="C672" s="48">
        <f>IFERROR(INDEX('اطلاعات انشعابات شرکتها'!A:BB,MATCH(A672,'اطلاعات انشعابات شرکتها'!A:A,0),MATCH(C$1,'اطلاعات انشعابات شرکتها'!$1:$1,0)),0)</f>
        <v>0</v>
      </c>
      <c r="D672" s="45"/>
      <c r="E672" s="171"/>
      <c r="F672" s="170"/>
      <c r="G672" s="47" t="str">
        <f t="shared" si="111"/>
        <v>/</v>
      </c>
      <c r="H672" s="47">
        <f>IFERROR(INDEX('اطلاعات دوره'!A:Z,MATCH(G672,'اطلاعات دوره'!C:C,0),MATCH(H$1,'اطلاعات دوره'!$1:$1,0)),0)</f>
        <v>0</v>
      </c>
      <c r="I672" s="47">
        <f>IFERROR(INDEX('اطلاعات دوره'!A:Z,MATCH(G672,'اطلاعات دوره'!C:C,0),MATCH(I$1,'اطلاعات دوره'!$1:$1,0)),0)</f>
        <v>0</v>
      </c>
      <c r="J672" s="48">
        <f>IFERROR(INDEX('اطلاعات دوره'!A:Z,MATCH(G672,'اطلاعات دوره'!C:C,0),MATCH(J$1,'اطلاعات دوره'!$1:$1,0)),0)</f>
        <v>0</v>
      </c>
      <c r="K672" s="46"/>
      <c r="L672" s="158" t="str">
        <f>IFERROR(INDEX('اطلاعات دوره'!A:Z,MATCH(G672,'اطلاعات دوره'!C:C,0)-1,MATCH("عنوان",'اطلاعات دوره'!$1:$1,0)),"---")</f>
        <v>---</v>
      </c>
      <c r="M672" s="47" t="str">
        <f t="shared" si="112"/>
        <v>----</v>
      </c>
      <c r="N672" s="48" t="str">
        <f t="shared" si="113"/>
        <v>-/</v>
      </c>
      <c r="O672" s="45"/>
      <c r="P672" s="240">
        <f>IFERROR(INDEX('قرائت کنتور'!A:AZ,MATCH(A672&amp;"-"&amp;"آب",'قرائت کنتور'!B:B,0),MATCH(L672,'قرائت کنتور'!$1:$1,0)),0)</f>
        <v>0</v>
      </c>
      <c r="Q672" s="241">
        <f>IFERROR(INDEX('قرائت کنتور'!A:AZ,MATCH(A672&amp;"-"&amp;"آب",'قرائت کنتور'!B:B,0),MATCH(G672,'قرائت کنتور'!$1:$1,0)),0)</f>
        <v>0</v>
      </c>
      <c r="R672" s="241">
        <f t="shared" si="114"/>
        <v>0</v>
      </c>
      <c r="S672" s="241" t="str">
        <f>IFERROR(INDEX('اطلاعات انشعابات شرکتها'!A:AB,MATCH(A672,'اطلاعات انشعابات شرکتها'!A:A,0),MATCH(S$1,'اطلاعات انشعابات شرکتها'!$1:$1,0)),"---")</f>
        <v>---</v>
      </c>
      <c r="T672" s="227" t="str">
        <f t="shared" si="115"/>
        <v>---</v>
      </c>
      <c r="U672" s="45"/>
      <c r="V672" s="155" t="str">
        <f>IFERROR(INDEX('تعرفه ها'!A:Z,MATCH("بهای هر متر مکعب آب مصرفی",'تعرفه ها'!$B:$B,0),MATCH(F672,'تعرفه ها'!$2:$2,0)),"---")</f>
        <v>---</v>
      </c>
      <c r="W672" s="50" t="str">
        <f t="shared" si="116"/>
        <v>---</v>
      </c>
      <c r="X672" s="50" t="str">
        <f>IFERROR(ROUND(R672*INDEX('تعرفه ها'!A:Z,MATCH("عوارض آب به ازاء هر متر مکعب",'تعرفه ها'!$B:$B,0),MATCH(F672,'تعرفه ها'!$2:$2,0)),0),"---")</f>
        <v>---</v>
      </c>
      <c r="Y672" s="50" t="str">
        <f>IFERROR(ROUND(T672*INDEX('تعرفه ها'!A:Z,MATCH("جریمه مازاد مصرف آب به ازاء هر متر مکعب",'تعرفه ها'!$B:$B,0),MATCH(F672,'تعرفه ها'!$2:$2,0)),0),"---")</f>
        <v>---</v>
      </c>
      <c r="Z672" s="50" t="str">
        <f>IFERROR(ROUND(((W672+X672+Y672)*INDEX('تعرفه ها'!A:Z,MATCH("هزینه نگهداری و تعمیرات شبکه آب",'تعرفه ها'!$B:$B,0),MATCH(F672,'تعرفه ها'!$2:$2,0))/100),0),"---")</f>
        <v>---</v>
      </c>
      <c r="AA672" s="50" t="str">
        <f>IFERROR(IF(INDEX('اطلاعات دوره'!A:Z,MATCH(G672,'اطلاعات دوره'!C:C,0),MATCH("آب",'اطلاعات دوره'!$1:$1,0))="دارد",ROUND((W672+X672+Y672)*INDEX('تعرفه ها'!A:Z,MATCH("پیک فصلی آب",'تعرفه ها'!$B:$B,0),MATCH(F672,'تعرفه ها'!$2:$2,0))/100,0),0),"---")</f>
        <v>---</v>
      </c>
      <c r="AB672" s="50" t="str">
        <f>IFERROR(ROUND(SUM(W672+X672+Y672+Z672+AA672)*INDEX('تعرفه ها'!A:Z,MATCH("مالیات آب",'تعرفه ها'!$B:$B,0),MATCH(F672,'تعرفه ها'!$2:$2,0))/100,0),"---")</f>
        <v>---</v>
      </c>
      <c r="AC672" s="50" t="str">
        <f t="shared" si="117"/>
        <v>---</v>
      </c>
      <c r="AD672" s="50" t="str">
        <f t="shared" si="110"/>
        <v>---</v>
      </c>
      <c r="AE672" s="50" t="str">
        <f t="shared" si="118"/>
        <v>---</v>
      </c>
      <c r="AF672" s="50" t="str">
        <f t="shared" si="119"/>
        <v>---</v>
      </c>
      <c r="AG672" s="153" t="str">
        <f t="shared" si="120"/>
        <v>---</v>
      </c>
      <c r="AI672" s="183" t="str">
        <f>IFERROR(IF(INDEX(پرداخت!A:AZ,MATCH(A672&amp;" - "&amp;"آب",پرداخت!$B:$B,0),MATCH(G672,پرداخت!$1:$1,0))="نشده","نشده","شده"),"---")</f>
        <v>---</v>
      </c>
      <c r="AL672" s="144"/>
      <c r="AM672" s="144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  <c r="BT672" s="30"/>
      <c r="BU672" s="30"/>
      <c r="BV672" s="30"/>
      <c r="BW672" s="30"/>
      <c r="BX672" s="30"/>
      <c r="BY672" s="30"/>
      <c r="BZ672" s="30"/>
      <c r="CA672" s="30"/>
    </row>
    <row r="673" spans="1:79" ht="34.9" hidden="1" customHeight="1">
      <c r="A673" s="170"/>
      <c r="B673" s="47">
        <f>IFERROR(INDEX('اطلاعات انشعابات شرکتها'!A:BB,MATCH(A673,'اطلاعات انشعابات شرکتها'!A:A,0),MATCH(B$1,'اطلاعات انشعابات شرکتها'!$1:$1,0)),0)</f>
        <v>0</v>
      </c>
      <c r="C673" s="48">
        <f>IFERROR(INDEX('اطلاعات انشعابات شرکتها'!A:BB,MATCH(A673,'اطلاعات انشعابات شرکتها'!A:A,0),MATCH(C$1,'اطلاعات انشعابات شرکتها'!$1:$1,0)),0)</f>
        <v>0</v>
      </c>
      <c r="D673" s="45"/>
      <c r="E673" s="171"/>
      <c r="F673" s="170"/>
      <c r="G673" s="47" t="str">
        <f t="shared" si="111"/>
        <v>/</v>
      </c>
      <c r="H673" s="47">
        <f>IFERROR(INDEX('اطلاعات دوره'!A:Z,MATCH(G673,'اطلاعات دوره'!C:C,0),MATCH(H$1,'اطلاعات دوره'!$1:$1,0)),0)</f>
        <v>0</v>
      </c>
      <c r="I673" s="47">
        <f>IFERROR(INDEX('اطلاعات دوره'!A:Z,MATCH(G673,'اطلاعات دوره'!C:C,0),MATCH(I$1,'اطلاعات دوره'!$1:$1,0)),0)</f>
        <v>0</v>
      </c>
      <c r="J673" s="48">
        <f>IFERROR(INDEX('اطلاعات دوره'!A:Z,MATCH(G673,'اطلاعات دوره'!C:C,0),MATCH(J$1,'اطلاعات دوره'!$1:$1,0)),0)</f>
        <v>0</v>
      </c>
      <c r="K673" s="46"/>
      <c r="L673" s="158" t="str">
        <f>IFERROR(INDEX('اطلاعات دوره'!A:Z,MATCH(G673,'اطلاعات دوره'!C:C,0)-1,MATCH("عنوان",'اطلاعات دوره'!$1:$1,0)),"---")</f>
        <v>---</v>
      </c>
      <c r="M673" s="47" t="str">
        <f t="shared" si="112"/>
        <v>----</v>
      </c>
      <c r="N673" s="48" t="str">
        <f t="shared" si="113"/>
        <v>-/</v>
      </c>
      <c r="O673" s="45"/>
      <c r="P673" s="240">
        <f>IFERROR(INDEX('قرائت کنتور'!A:AZ,MATCH(A673&amp;"-"&amp;"آب",'قرائت کنتور'!B:B,0),MATCH(L673,'قرائت کنتور'!$1:$1,0)),0)</f>
        <v>0</v>
      </c>
      <c r="Q673" s="241">
        <f>IFERROR(INDEX('قرائت کنتور'!A:AZ,MATCH(A673&amp;"-"&amp;"آب",'قرائت کنتور'!B:B,0),MATCH(G673,'قرائت کنتور'!$1:$1,0)),0)</f>
        <v>0</v>
      </c>
      <c r="R673" s="241">
        <f t="shared" si="114"/>
        <v>0</v>
      </c>
      <c r="S673" s="241" t="str">
        <f>IFERROR(INDEX('اطلاعات انشعابات شرکتها'!A:AB,MATCH(A673,'اطلاعات انشعابات شرکتها'!A:A,0),MATCH(S$1,'اطلاعات انشعابات شرکتها'!$1:$1,0)),"---")</f>
        <v>---</v>
      </c>
      <c r="T673" s="227" t="str">
        <f t="shared" si="115"/>
        <v>---</v>
      </c>
      <c r="U673" s="45"/>
      <c r="V673" s="155" t="str">
        <f>IFERROR(INDEX('تعرفه ها'!A:Z,MATCH("بهای هر متر مکعب آب مصرفی",'تعرفه ها'!$B:$B,0),MATCH(F673,'تعرفه ها'!$2:$2,0)),"---")</f>
        <v>---</v>
      </c>
      <c r="W673" s="50" t="str">
        <f t="shared" si="116"/>
        <v>---</v>
      </c>
      <c r="X673" s="50" t="str">
        <f>IFERROR(ROUND(R673*INDEX('تعرفه ها'!A:Z,MATCH("عوارض آب به ازاء هر متر مکعب",'تعرفه ها'!$B:$B,0),MATCH(F673,'تعرفه ها'!$2:$2,0)),0),"---")</f>
        <v>---</v>
      </c>
      <c r="Y673" s="50" t="str">
        <f>IFERROR(ROUND(T673*INDEX('تعرفه ها'!A:Z,MATCH("جریمه مازاد مصرف آب به ازاء هر متر مکعب",'تعرفه ها'!$B:$B,0),MATCH(F673,'تعرفه ها'!$2:$2,0)),0),"---")</f>
        <v>---</v>
      </c>
      <c r="Z673" s="50" t="str">
        <f>IFERROR(ROUND(((W673+X673+Y673)*INDEX('تعرفه ها'!A:Z,MATCH("هزینه نگهداری و تعمیرات شبکه آب",'تعرفه ها'!$B:$B,0),MATCH(F673,'تعرفه ها'!$2:$2,0))/100),0),"---")</f>
        <v>---</v>
      </c>
      <c r="AA673" s="50" t="str">
        <f>IFERROR(IF(INDEX('اطلاعات دوره'!A:Z,MATCH(G673,'اطلاعات دوره'!C:C,0),MATCH("آب",'اطلاعات دوره'!$1:$1,0))="دارد",ROUND((W673+X673+Y673)*INDEX('تعرفه ها'!A:Z,MATCH("پیک فصلی آب",'تعرفه ها'!$B:$B,0),MATCH(F673,'تعرفه ها'!$2:$2,0))/100,0),0),"---")</f>
        <v>---</v>
      </c>
      <c r="AB673" s="50" t="str">
        <f>IFERROR(ROUND(SUM(W673+X673+Y673+Z673+AA673)*INDEX('تعرفه ها'!A:Z,MATCH("مالیات آب",'تعرفه ها'!$B:$B,0),MATCH(F673,'تعرفه ها'!$2:$2,0))/100,0),"---")</f>
        <v>---</v>
      </c>
      <c r="AC673" s="50" t="str">
        <f t="shared" si="117"/>
        <v>---</v>
      </c>
      <c r="AD673" s="50" t="str">
        <f t="shared" si="110"/>
        <v>---</v>
      </c>
      <c r="AE673" s="50" t="str">
        <f t="shared" si="118"/>
        <v>---</v>
      </c>
      <c r="AF673" s="50" t="str">
        <f t="shared" si="119"/>
        <v>---</v>
      </c>
      <c r="AG673" s="153" t="str">
        <f t="shared" si="120"/>
        <v>---</v>
      </c>
      <c r="AI673" s="183" t="str">
        <f>IFERROR(IF(INDEX(پرداخت!A:AZ,MATCH(A673&amp;" - "&amp;"آب",پرداخت!$B:$B,0),MATCH(G673,پرداخت!$1:$1,0))="نشده","نشده","شده"),"---")</f>
        <v>---</v>
      </c>
      <c r="AL673" s="144"/>
      <c r="AM673" s="144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/>
      <c r="BC673" s="30"/>
      <c r="BD673" s="30"/>
      <c r="BE673" s="30"/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  <c r="BT673" s="30"/>
      <c r="BU673" s="30"/>
      <c r="BV673" s="30"/>
      <c r="BW673" s="30"/>
      <c r="BX673" s="30"/>
      <c r="BY673" s="30"/>
      <c r="BZ673" s="30"/>
      <c r="CA673" s="30"/>
    </row>
    <row r="674" spans="1:79" ht="34.9" hidden="1" customHeight="1">
      <c r="A674" s="170"/>
      <c r="B674" s="47">
        <f>IFERROR(INDEX('اطلاعات انشعابات شرکتها'!A:BB,MATCH(A674,'اطلاعات انشعابات شرکتها'!A:A,0),MATCH(B$1,'اطلاعات انشعابات شرکتها'!$1:$1,0)),0)</f>
        <v>0</v>
      </c>
      <c r="C674" s="48">
        <f>IFERROR(INDEX('اطلاعات انشعابات شرکتها'!A:BB,MATCH(A674,'اطلاعات انشعابات شرکتها'!A:A,0),MATCH(C$1,'اطلاعات انشعابات شرکتها'!$1:$1,0)),0)</f>
        <v>0</v>
      </c>
      <c r="D674" s="45"/>
      <c r="E674" s="171"/>
      <c r="F674" s="170"/>
      <c r="G674" s="47" t="str">
        <f t="shared" si="111"/>
        <v>/</v>
      </c>
      <c r="H674" s="47">
        <f>IFERROR(INDEX('اطلاعات دوره'!A:Z,MATCH(G674,'اطلاعات دوره'!C:C,0),MATCH(H$1,'اطلاعات دوره'!$1:$1,0)),0)</f>
        <v>0</v>
      </c>
      <c r="I674" s="47">
        <f>IFERROR(INDEX('اطلاعات دوره'!A:Z,MATCH(G674,'اطلاعات دوره'!C:C,0),MATCH(I$1,'اطلاعات دوره'!$1:$1,0)),0)</f>
        <v>0</v>
      </c>
      <c r="J674" s="48">
        <f>IFERROR(INDEX('اطلاعات دوره'!A:Z,MATCH(G674,'اطلاعات دوره'!C:C,0),MATCH(J$1,'اطلاعات دوره'!$1:$1,0)),0)</f>
        <v>0</v>
      </c>
      <c r="K674" s="46"/>
      <c r="L674" s="158" t="str">
        <f>IFERROR(INDEX('اطلاعات دوره'!A:Z,MATCH(G674,'اطلاعات دوره'!C:C,0)-1,MATCH("عنوان",'اطلاعات دوره'!$1:$1,0)),"---")</f>
        <v>---</v>
      </c>
      <c r="M674" s="47" t="str">
        <f t="shared" si="112"/>
        <v>----</v>
      </c>
      <c r="N674" s="48" t="str">
        <f t="shared" si="113"/>
        <v>-/</v>
      </c>
      <c r="O674" s="45"/>
      <c r="P674" s="240">
        <f>IFERROR(INDEX('قرائت کنتور'!A:AZ,MATCH(A674&amp;"-"&amp;"آب",'قرائت کنتور'!B:B,0),MATCH(L674,'قرائت کنتور'!$1:$1,0)),0)</f>
        <v>0</v>
      </c>
      <c r="Q674" s="241">
        <f>IFERROR(INDEX('قرائت کنتور'!A:AZ,MATCH(A674&amp;"-"&amp;"آب",'قرائت کنتور'!B:B,0),MATCH(G674,'قرائت کنتور'!$1:$1,0)),0)</f>
        <v>0</v>
      </c>
      <c r="R674" s="241">
        <f t="shared" si="114"/>
        <v>0</v>
      </c>
      <c r="S674" s="241" t="str">
        <f>IFERROR(INDEX('اطلاعات انشعابات شرکتها'!A:AB,MATCH(A674,'اطلاعات انشعابات شرکتها'!A:A,0),MATCH(S$1,'اطلاعات انشعابات شرکتها'!$1:$1,0)),"---")</f>
        <v>---</v>
      </c>
      <c r="T674" s="227" t="str">
        <f t="shared" si="115"/>
        <v>---</v>
      </c>
      <c r="U674" s="45"/>
      <c r="V674" s="155" t="str">
        <f>IFERROR(INDEX('تعرفه ها'!A:Z,MATCH("بهای هر متر مکعب آب مصرفی",'تعرفه ها'!$B:$B,0),MATCH(F674,'تعرفه ها'!$2:$2,0)),"---")</f>
        <v>---</v>
      </c>
      <c r="W674" s="50" t="str">
        <f t="shared" si="116"/>
        <v>---</v>
      </c>
      <c r="X674" s="50" t="str">
        <f>IFERROR(ROUND(R674*INDEX('تعرفه ها'!A:Z,MATCH("عوارض آب به ازاء هر متر مکعب",'تعرفه ها'!$B:$B,0),MATCH(F674,'تعرفه ها'!$2:$2,0)),0),"---")</f>
        <v>---</v>
      </c>
      <c r="Y674" s="50" t="str">
        <f>IFERROR(ROUND(T674*INDEX('تعرفه ها'!A:Z,MATCH("جریمه مازاد مصرف آب به ازاء هر متر مکعب",'تعرفه ها'!$B:$B,0),MATCH(F674,'تعرفه ها'!$2:$2,0)),0),"---")</f>
        <v>---</v>
      </c>
      <c r="Z674" s="50" t="str">
        <f>IFERROR(ROUND(((W674+X674+Y674)*INDEX('تعرفه ها'!A:Z,MATCH("هزینه نگهداری و تعمیرات شبکه آب",'تعرفه ها'!$B:$B,0),MATCH(F674,'تعرفه ها'!$2:$2,0))/100),0),"---")</f>
        <v>---</v>
      </c>
      <c r="AA674" s="50" t="str">
        <f>IFERROR(IF(INDEX('اطلاعات دوره'!A:Z,MATCH(G674,'اطلاعات دوره'!C:C,0),MATCH("آب",'اطلاعات دوره'!$1:$1,0))="دارد",ROUND((W674+X674+Y674)*INDEX('تعرفه ها'!A:Z,MATCH("پیک فصلی آب",'تعرفه ها'!$B:$B,0),MATCH(F674,'تعرفه ها'!$2:$2,0))/100,0),0),"---")</f>
        <v>---</v>
      </c>
      <c r="AB674" s="50" t="str">
        <f>IFERROR(ROUND(SUM(W674+X674+Y674+Z674+AA674)*INDEX('تعرفه ها'!A:Z,MATCH("مالیات آب",'تعرفه ها'!$B:$B,0),MATCH(F674,'تعرفه ها'!$2:$2,0))/100,0),"---")</f>
        <v>---</v>
      </c>
      <c r="AC674" s="50" t="str">
        <f t="shared" si="117"/>
        <v>---</v>
      </c>
      <c r="AD674" s="50" t="str">
        <f t="shared" si="110"/>
        <v>---</v>
      </c>
      <c r="AE674" s="50" t="str">
        <f t="shared" si="118"/>
        <v>---</v>
      </c>
      <c r="AF674" s="50" t="str">
        <f t="shared" si="119"/>
        <v>---</v>
      </c>
      <c r="AG674" s="153" t="str">
        <f t="shared" si="120"/>
        <v>---</v>
      </c>
      <c r="AI674" s="183" t="str">
        <f>IFERROR(IF(INDEX(پرداخت!A:AZ,MATCH(A674&amp;" - "&amp;"آب",پرداخت!$B:$B,0),MATCH(G674,پرداخت!$1:$1,0))="نشده","نشده","شده"),"---")</f>
        <v>---</v>
      </c>
      <c r="AL674" s="144"/>
      <c r="AM674" s="144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  <c r="BT674" s="30"/>
      <c r="BU674" s="30"/>
      <c r="BV674" s="30"/>
      <c r="BW674" s="30"/>
      <c r="BX674" s="30"/>
      <c r="BY674" s="30"/>
      <c r="BZ674" s="30"/>
      <c r="CA674" s="30"/>
    </row>
    <row r="675" spans="1:79" ht="34.9" hidden="1" customHeight="1">
      <c r="A675" s="170"/>
      <c r="B675" s="47">
        <f>IFERROR(INDEX('اطلاعات انشعابات شرکتها'!A:BB,MATCH(A675,'اطلاعات انشعابات شرکتها'!A:A,0),MATCH(B$1,'اطلاعات انشعابات شرکتها'!$1:$1,0)),0)</f>
        <v>0</v>
      </c>
      <c r="C675" s="48">
        <f>IFERROR(INDEX('اطلاعات انشعابات شرکتها'!A:BB,MATCH(A675,'اطلاعات انشعابات شرکتها'!A:A,0),MATCH(C$1,'اطلاعات انشعابات شرکتها'!$1:$1,0)),0)</f>
        <v>0</v>
      </c>
      <c r="D675" s="45"/>
      <c r="E675" s="171"/>
      <c r="F675" s="170"/>
      <c r="G675" s="47" t="str">
        <f t="shared" si="111"/>
        <v>/</v>
      </c>
      <c r="H675" s="47">
        <f>IFERROR(INDEX('اطلاعات دوره'!A:Z,MATCH(G675,'اطلاعات دوره'!C:C,0),MATCH(H$1,'اطلاعات دوره'!$1:$1,0)),0)</f>
        <v>0</v>
      </c>
      <c r="I675" s="47">
        <f>IFERROR(INDEX('اطلاعات دوره'!A:Z,MATCH(G675,'اطلاعات دوره'!C:C,0),MATCH(I$1,'اطلاعات دوره'!$1:$1,0)),0)</f>
        <v>0</v>
      </c>
      <c r="J675" s="48">
        <f>IFERROR(INDEX('اطلاعات دوره'!A:Z,MATCH(G675,'اطلاعات دوره'!C:C,0),MATCH(J$1,'اطلاعات دوره'!$1:$1,0)),0)</f>
        <v>0</v>
      </c>
      <c r="K675" s="46"/>
      <c r="L675" s="158" t="str">
        <f>IFERROR(INDEX('اطلاعات دوره'!A:Z,MATCH(G675,'اطلاعات دوره'!C:C,0)-1,MATCH("عنوان",'اطلاعات دوره'!$1:$1,0)),"---")</f>
        <v>---</v>
      </c>
      <c r="M675" s="47" t="str">
        <f t="shared" si="112"/>
        <v>----</v>
      </c>
      <c r="N675" s="48" t="str">
        <f t="shared" si="113"/>
        <v>-/</v>
      </c>
      <c r="O675" s="45"/>
      <c r="P675" s="240">
        <f>IFERROR(INDEX('قرائت کنتور'!A:AZ,MATCH(A675&amp;"-"&amp;"آب",'قرائت کنتور'!B:B,0),MATCH(L675,'قرائت کنتور'!$1:$1,0)),0)</f>
        <v>0</v>
      </c>
      <c r="Q675" s="241">
        <f>IFERROR(INDEX('قرائت کنتور'!A:AZ,MATCH(A675&amp;"-"&amp;"آب",'قرائت کنتور'!B:B,0),MATCH(G675,'قرائت کنتور'!$1:$1,0)),0)</f>
        <v>0</v>
      </c>
      <c r="R675" s="241">
        <f t="shared" si="114"/>
        <v>0</v>
      </c>
      <c r="S675" s="241" t="str">
        <f>IFERROR(INDEX('اطلاعات انشعابات شرکتها'!A:AB,MATCH(A675,'اطلاعات انشعابات شرکتها'!A:A,0),MATCH(S$1,'اطلاعات انشعابات شرکتها'!$1:$1,0)),"---")</f>
        <v>---</v>
      </c>
      <c r="T675" s="227" t="str">
        <f t="shared" si="115"/>
        <v>---</v>
      </c>
      <c r="U675" s="45"/>
      <c r="V675" s="155" t="str">
        <f>IFERROR(INDEX('تعرفه ها'!A:Z,MATCH("بهای هر متر مکعب آب مصرفی",'تعرفه ها'!$B:$B,0),MATCH(F675,'تعرفه ها'!$2:$2,0)),"---")</f>
        <v>---</v>
      </c>
      <c r="W675" s="50" t="str">
        <f t="shared" si="116"/>
        <v>---</v>
      </c>
      <c r="X675" s="50" t="str">
        <f>IFERROR(ROUND(R675*INDEX('تعرفه ها'!A:Z,MATCH("عوارض آب به ازاء هر متر مکعب",'تعرفه ها'!$B:$B,0),MATCH(F675,'تعرفه ها'!$2:$2,0)),0),"---")</f>
        <v>---</v>
      </c>
      <c r="Y675" s="50" t="str">
        <f>IFERROR(ROUND(T675*INDEX('تعرفه ها'!A:Z,MATCH("جریمه مازاد مصرف آب به ازاء هر متر مکعب",'تعرفه ها'!$B:$B,0),MATCH(F675,'تعرفه ها'!$2:$2,0)),0),"---")</f>
        <v>---</v>
      </c>
      <c r="Z675" s="50" t="str">
        <f>IFERROR(ROUND(((W675+X675+Y675)*INDEX('تعرفه ها'!A:Z,MATCH("هزینه نگهداری و تعمیرات شبکه آب",'تعرفه ها'!$B:$B,0),MATCH(F675,'تعرفه ها'!$2:$2,0))/100),0),"---")</f>
        <v>---</v>
      </c>
      <c r="AA675" s="50" t="str">
        <f>IFERROR(IF(INDEX('اطلاعات دوره'!A:Z,MATCH(G675,'اطلاعات دوره'!C:C,0),MATCH("آب",'اطلاعات دوره'!$1:$1,0))="دارد",ROUND((W675+X675+Y675)*INDEX('تعرفه ها'!A:Z,MATCH("پیک فصلی آب",'تعرفه ها'!$B:$B,0),MATCH(F675,'تعرفه ها'!$2:$2,0))/100,0),0),"---")</f>
        <v>---</v>
      </c>
      <c r="AB675" s="50" t="str">
        <f>IFERROR(ROUND(SUM(W675+X675+Y675+Z675+AA675)*INDEX('تعرفه ها'!A:Z,MATCH("مالیات آب",'تعرفه ها'!$B:$B,0),MATCH(F675,'تعرفه ها'!$2:$2,0))/100,0),"---")</f>
        <v>---</v>
      </c>
      <c r="AC675" s="50" t="str">
        <f t="shared" si="117"/>
        <v>---</v>
      </c>
      <c r="AD675" s="50" t="str">
        <f t="shared" si="110"/>
        <v>---</v>
      </c>
      <c r="AE675" s="50" t="str">
        <f t="shared" si="118"/>
        <v>---</v>
      </c>
      <c r="AF675" s="50" t="str">
        <f t="shared" si="119"/>
        <v>---</v>
      </c>
      <c r="AG675" s="153" t="str">
        <f t="shared" si="120"/>
        <v>---</v>
      </c>
      <c r="AI675" s="183" t="str">
        <f>IFERROR(IF(INDEX(پرداخت!A:AZ,MATCH(A675&amp;" - "&amp;"آب",پرداخت!$B:$B,0),MATCH(G675,پرداخت!$1:$1,0))="نشده","نشده","شده"),"---")</f>
        <v>---</v>
      </c>
      <c r="AL675" s="144"/>
      <c r="AM675" s="144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/>
      <c r="BC675" s="30"/>
      <c r="BD675" s="30"/>
      <c r="BE675" s="30"/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  <c r="BT675" s="30"/>
      <c r="BU675" s="30"/>
      <c r="BV675" s="30"/>
      <c r="BW675" s="30"/>
      <c r="BX675" s="30"/>
      <c r="BY675" s="30"/>
      <c r="BZ675" s="30"/>
      <c r="CA675" s="30"/>
    </row>
    <row r="676" spans="1:79" ht="34.9" hidden="1" customHeight="1">
      <c r="A676" s="170"/>
      <c r="B676" s="47">
        <f>IFERROR(INDEX('اطلاعات انشعابات شرکتها'!A:BB,MATCH(A676,'اطلاعات انشعابات شرکتها'!A:A,0),MATCH(B$1,'اطلاعات انشعابات شرکتها'!$1:$1,0)),0)</f>
        <v>0</v>
      </c>
      <c r="C676" s="48">
        <f>IFERROR(INDEX('اطلاعات انشعابات شرکتها'!A:BB,MATCH(A676,'اطلاعات انشعابات شرکتها'!A:A,0),MATCH(C$1,'اطلاعات انشعابات شرکتها'!$1:$1,0)),0)</f>
        <v>0</v>
      </c>
      <c r="D676" s="45"/>
      <c r="E676" s="171"/>
      <c r="F676" s="170"/>
      <c r="G676" s="47" t="str">
        <f t="shared" si="111"/>
        <v>/</v>
      </c>
      <c r="H676" s="47">
        <f>IFERROR(INDEX('اطلاعات دوره'!A:Z,MATCH(G676,'اطلاعات دوره'!C:C,0),MATCH(H$1,'اطلاعات دوره'!$1:$1,0)),0)</f>
        <v>0</v>
      </c>
      <c r="I676" s="47">
        <f>IFERROR(INDEX('اطلاعات دوره'!A:Z,MATCH(G676,'اطلاعات دوره'!C:C,0),MATCH(I$1,'اطلاعات دوره'!$1:$1,0)),0)</f>
        <v>0</v>
      </c>
      <c r="J676" s="48">
        <f>IFERROR(INDEX('اطلاعات دوره'!A:Z,MATCH(G676,'اطلاعات دوره'!C:C,0),MATCH(J$1,'اطلاعات دوره'!$1:$1,0)),0)</f>
        <v>0</v>
      </c>
      <c r="K676" s="46"/>
      <c r="L676" s="158" t="str">
        <f>IFERROR(INDEX('اطلاعات دوره'!A:Z,MATCH(G676,'اطلاعات دوره'!C:C,0)-1,MATCH("عنوان",'اطلاعات دوره'!$1:$1,0)),"---")</f>
        <v>---</v>
      </c>
      <c r="M676" s="47" t="str">
        <f t="shared" si="112"/>
        <v>----</v>
      </c>
      <c r="N676" s="48" t="str">
        <f t="shared" si="113"/>
        <v>-/</v>
      </c>
      <c r="O676" s="45"/>
      <c r="P676" s="240">
        <f>IFERROR(INDEX('قرائت کنتور'!A:AZ,MATCH(A676&amp;"-"&amp;"آب",'قرائت کنتور'!B:B,0),MATCH(L676,'قرائت کنتور'!$1:$1,0)),0)</f>
        <v>0</v>
      </c>
      <c r="Q676" s="241">
        <f>IFERROR(INDEX('قرائت کنتور'!A:AZ,MATCH(A676&amp;"-"&amp;"آب",'قرائت کنتور'!B:B,0),MATCH(G676,'قرائت کنتور'!$1:$1,0)),0)</f>
        <v>0</v>
      </c>
      <c r="R676" s="241">
        <f t="shared" si="114"/>
        <v>0</v>
      </c>
      <c r="S676" s="241" t="str">
        <f>IFERROR(INDEX('اطلاعات انشعابات شرکتها'!A:AB,MATCH(A676,'اطلاعات انشعابات شرکتها'!A:A,0),MATCH(S$1,'اطلاعات انشعابات شرکتها'!$1:$1,0)),"---")</f>
        <v>---</v>
      </c>
      <c r="T676" s="227" t="str">
        <f t="shared" si="115"/>
        <v>---</v>
      </c>
      <c r="U676" s="45"/>
      <c r="V676" s="155" t="str">
        <f>IFERROR(INDEX('تعرفه ها'!A:Z,MATCH("بهای هر متر مکعب آب مصرفی",'تعرفه ها'!$B:$B,0),MATCH(F676,'تعرفه ها'!$2:$2,0)),"---")</f>
        <v>---</v>
      </c>
      <c r="W676" s="50" t="str">
        <f t="shared" si="116"/>
        <v>---</v>
      </c>
      <c r="X676" s="50" t="str">
        <f>IFERROR(ROUND(R676*INDEX('تعرفه ها'!A:Z,MATCH("عوارض آب به ازاء هر متر مکعب",'تعرفه ها'!$B:$B,0),MATCH(F676,'تعرفه ها'!$2:$2,0)),0),"---")</f>
        <v>---</v>
      </c>
      <c r="Y676" s="50" t="str">
        <f>IFERROR(ROUND(T676*INDEX('تعرفه ها'!A:Z,MATCH("جریمه مازاد مصرف آب به ازاء هر متر مکعب",'تعرفه ها'!$B:$B,0),MATCH(F676,'تعرفه ها'!$2:$2,0)),0),"---")</f>
        <v>---</v>
      </c>
      <c r="Z676" s="50" t="str">
        <f>IFERROR(ROUND(((W676+X676+Y676)*INDEX('تعرفه ها'!A:Z,MATCH("هزینه نگهداری و تعمیرات شبکه آب",'تعرفه ها'!$B:$B,0),MATCH(F676,'تعرفه ها'!$2:$2,0))/100),0),"---")</f>
        <v>---</v>
      </c>
      <c r="AA676" s="50" t="str">
        <f>IFERROR(IF(INDEX('اطلاعات دوره'!A:Z,MATCH(G676,'اطلاعات دوره'!C:C,0),MATCH("آب",'اطلاعات دوره'!$1:$1,0))="دارد",ROUND((W676+X676+Y676)*INDEX('تعرفه ها'!A:Z,MATCH("پیک فصلی آب",'تعرفه ها'!$B:$B,0),MATCH(F676,'تعرفه ها'!$2:$2,0))/100,0),0),"---")</f>
        <v>---</v>
      </c>
      <c r="AB676" s="50" t="str">
        <f>IFERROR(ROUND(SUM(W676+X676+Y676+Z676+AA676)*INDEX('تعرفه ها'!A:Z,MATCH("مالیات آب",'تعرفه ها'!$B:$B,0),MATCH(F676,'تعرفه ها'!$2:$2,0))/100,0),"---")</f>
        <v>---</v>
      </c>
      <c r="AC676" s="50" t="str">
        <f t="shared" si="117"/>
        <v>---</v>
      </c>
      <c r="AD676" s="50" t="str">
        <f t="shared" si="110"/>
        <v>---</v>
      </c>
      <c r="AE676" s="50" t="str">
        <f t="shared" si="118"/>
        <v>---</v>
      </c>
      <c r="AF676" s="50" t="str">
        <f t="shared" si="119"/>
        <v>---</v>
      </c>
      <c r="AG676" s="153" t="str">
        <f t="shared" si="120"/>
        <v>---</v>
      </c>
      <c r="AI676" s="183" t="str">
        <f>IFERROR(IF(INDEX(پرداخت!A:AZ,MATCH(A676&amp;" - "&amp;"آب",پرداخت!$B:$B,0),MATCH(G676,پرداخت!$1:$1,0))="نشده","نشده","شده"),"---")</f>
        <v>---</v>
      </c>
      <c r="AL676" s="144"/>
      <c r="AM676" s="144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</row>
    <row r="677" spans="1:79" ht="34.9" hidden="1" customHeight="1">
      <c r="A677" s="170"/>
      <c r="B677" s="47">
        <f>IFERROR(INDEX('اطلاعات انشعابات شرکتها'!A:BB,MATCH(A677,'اطلاعات انشعابات شرکتها'!A:A,0),MATCH(B$1,'اطلاعات انشعابات شرکتها'!$1:$1,0)),0)</f>
        <v>0</v>
      </c>
      <c r="C677" s="48">
        <f>IFERROR(INDEX('اطلاعات انشعابات شرکتها'!A:BB,MATCH(A677,'اطلاعات انشعابات شرکتها'!A:A,0),MATCH(C$1,'اطلاعات انشعابات شرکتها'!$1:$1,0)),0)</f>
        <v>0</v>
      </c>
      <c r="D677" s="45"/>
      <c r="E677" s="171"/>
      <c r="F677" s="170"/>
      <c r="G677" s="47" t="str">
        <f t="shared" si="111"/>
        <v>/</v>
      </c>
      <c r="H677" s="47">
        <f>IFERROR(INDEX('اطلاعات دوره'!A:Z,MATCH(G677,'اطلاعات دوره'!C:C,0),MATCH(H$1,'اطلاعات دوره'!$1:$1,0)),0)</f>
        <v>0</v>
      </c>
      <c r="I677" s="47">
        <f>IFERROR(INDEX('اطلاعات دوره'!A:Z,MATCH(G677,'اطلاعات دوره'!C:C,0),MATCH(I$1,'اطلاعات دوره'!$1:$1,0)),0)</f>
        <v>0</v>
      </c>
      <c r="J677" s="48">
        <f>IFERROR(INDEX('اطلاعات دوره'!A:Z,MATCH(G677,'اطلاعات دوره'!C:C,0),MATCH(J$1,'اطلاعات دوره'!$1:$1,0)),0)</f>
        <v>0</v>
      </c>
      <c r="K677" s="46"/>
      <c r="L677" s="158" t="str">
        <f>IFERROR(INDEX('اطلاعات دوره'!A:Z,MATCH(G677,'اطلاعات دوره'!C:C,0)-1,MATCH("عنوان",'اطلاعات دوره'!$1:$1,0)),"---")</f>
        <v>---</v>
      </c>
      <c r="M677" s="47" t="str">
        <f t="shared" si="112"/>
        <v>----</v>
      </c>
      <c r="N677" s="48" t="str">
        <f t="shared" si="113"/>
        <v>-/</v>
      </c>
      <c r="O677" s="45"/>
      <c r="P677" s="240">
        <f>IFERROR(INDEX('قرائت کنتور'!A:AZ,MATCH(A677&amp;"-"&amp;"آب",'قرائت کنتور'!B:B,0),MATCH(L677,'قرائت کنتور'!$1:$1,0)),0)</f>
        <v>0</v>
      </c>
      <c r="Q677" s="241">
        <f>IFERROR(INDEX('قرائت کنتور'!A:AZ,MATCH(A677&amp;"-"&amp;"آب",'قرائت کنتور'!B:B,0),MATCH(G677,'قرائت کنتور'!$1:$1,0)),0)</f>
        <v>0</v>
      </c>
      <c r="R677" s="241">
        <f t="shared" si="114"/>
        <v>0</v>
      </c>
      <c r="S677" s="241" t="str">
        <f>IFERROR(INDEX('اطلاعات انشعابات شرکتها'!A:AB,MATCH(A677,'اطلاعات انشعابات شرکتها'!A:A,0),MATCH(S$1,'اطلاعات انشعابات شرکتها'!$1:$1,0)),"---")</f>
        <v>---</v>
      </c>
      <c r="T677" s="227" t="str">
        <f t="shared" si="115"/>
        <v>---</v>
      </c>
      <c r="U677" s="45"/>
      <c r="V677" s="155" t="str">
        <f>IFERROR(INDEX('تعرفه ها'!A:Z,MATCH("بهای هر متر مکعب آب مصرفی",'تعرفه ها'!$B:$B,0),MATCH(F677,'تعرفه ها'!$2:$2,0)),"---")</f>
        <v>---</v>
      </c>
      <c r="W677" s="50" t="str">
        <f t="shared" si="116"/>
        <v>---</v>
      </c>
      <c r="X677" s="50" t="str">
        <f>IFERROR(ROUND(R677*INDEX('تعرفه ها'!A:Z,MATCH("عوارض آب به ازاء هر متر مکعب",'تعرفه ها'!$B:$B,0),MATCH(F677,'تعرفه ها'!$2:$2,0)),0),"---")</f>
        <v>---</v>
      </c>
      <c r="Y677" s="50" t="str">
        <f>IFERROR(ROUND(T677*INDEX('تعرفه ها'!A:Z,MATCH("جریمه مازاد مصرف آب به ازاء هر متر مکعب",'تعرفه ها'!$B:$B,0),MATCH(F677,'تعرفه ها'!$2:$2,0)),0),"---")</f>
        <v>---</v>
      </c>
      <c r="Z677" s="50" t="str">
        <f>IFERROR(ROUND(((W677+X677+Y677)*INDEX('تعرفه ها'!A:Z,MATCH("هزینه نگهداری و تعمیرات شبکه آب",'تعرفه ها'!$B:$B,0),MATCH(F677,'تعرفه ها'!$2:$2,0))/100),0),"---")</f>
        <v>---</v>
      </c>
      <c r="AA677" s="50" t="str">
        <f>IFERROR(IF(INDEX('اطلاعات دوره'!A:Z,MATCH(G677,'اطلاعات دوره'!C:C,0),MATCH("آب",'اطلاعات دوره'!$1:$1,0))="دارد",ROUND((W677+X677+Y677)*INDEX('تعرفه ها'!A:Z,MATCH("پیک فصلی آب",'تعرفه ها'!$B:$B,0),MATCH(F677,'تعرفه ها'!$2:$2,0))/100,0),0),"---")</f>
        <v>---</v>
      </c>
      <c r="AB677" s="50" t="str">
        <f>IFERROR(ROUND(SUM(W677+X677+Y677+Z677+AA677)*INDEX('تعرفه ها'!A:Z,MATCH("مالیات آب",'تعرفه ها'!$B:$B,0),MATCH(F677,'تعرفه ها'!$2:$2,0))/100,0),"---")</f>
        <v>---</v>
      </c>
      <c r="AC677" s="50" t="str">
        <f t="shared" si="117"/>
        <v>---</v>
      </c>
      <c r="AD677" s="50" t="str">
        <f t="shared" si="110"/>
        <v>---</v>
      </c>
      <c r="AE677" s="50" t="str">
        <f t="shared" si="118"/>
        <v>---</v>
      </c>
      <c r="AF677" s="50" t="str">
        <f t="shared" si="119"/>
        <v>---</v>
      </c>
      <c r="AG677" s="153" t="str">
        <f t="shared" si="120"/>
        <v>---</v>
      </c>
      <c r="AI677" s="183" t="str">
        <f>IFERROR(IF(INDEX(پرداخت!A:AZ,MATCH(A677&amp;" - "&amp;"آب",پرداخت!$B:$B,0),MATCH(G677,پرداخت!$1:$1,0))="نشده","نشده","شده"),"---")</f>
        <v>---</v>
      </c>
      <c r="AL677" s="144"/>
      <c r="AM677" s="144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/>
      <c r="BC677" s="30"/>
      <c r="BD677" s="30"/>
      <c r="BE677" s="30"/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  <c r="BT677" s="30"/>
      <c r="BU677" s="30"/>
      <c r="BV677" s="30"/>
      <c r="BW677" s="30"/>
      <c r="BX677" s="30"/>
      <c r="BY677" s="30"/>
      <c r="BZ677" s="30"/>
      <c r="CA677" s="30"/>
    </row>
    <row r="678" spans="1:79" ht="34.9" hidden="1" customHeight="1">
      <c r="A678" s="170"/>
      <c r="B678" s="47">
        <f>IFERROR(INDEX('اطلاعات انشعابات شرکتها'!A:BB,MATCH(A678,'اطلاعات انشعابات شرکتها'!A:A,0),MATCH(B$1,'اطلاعات انشعابات شرکتها'!$1:$1,0)),0)</f>
        <v>0</v>
      </c>
      <c r="C678" s="48">
        <f>IFERROR(INDEX('اطلاعات انشعابات شرکتها'!A:BB,MATCH(A678,'اطلاعات انشعابات شرکتها'!A:A,0),MATCH(C$1,'اطلاعات انشعابات شرکتها'!$1:$1,0)),0)</f>
        <v>0</v>
      </c>
      <c r="D678" s="45"/>
      <c r="E678" s="171"/>
      <c r="F678" s="170"/>
      <c r="G678" s="47" t="str">
        <f t="shared" si="111"/>
        <v>/</v>
      </c>
      <c r="H678" s="47">
        <f>IFERROR(INDEX('اطلاعات دوره'!A:Z,MATCH(G678,'اطلاعات دوره'!C:C,0),MATCH(H$1,'اطلاعات دوره'!$1:$1,0)),0)</f>
        <v>0</v>
      </c>
      <c r="I678" s="47">
        <f>IFERROR(INDEX('اطلاعات دوره'!A:Z,MATCH(G678,'اطلاعات دوره'!C:C,0),MATCH(I$1,'اطلاعات دوره'!$1:$1,0)),0)</f>
        <v>0</v>
      </c>
      <c r="J678" s="48">
        <f>IFERROR(INDEX('اطلاعات دوره'!A:Z,MATCH(G678,'اطلاعات دوره'!C:C,0),MATCH(J$1,'اطلاعات دوره'!$1:$1,0)),0)</f>
        <v>0</v>
      </c>
      <c r="K678" s="46"/>
      <c r="L678" s="158" t="str">
        <f>IFERROR(INDEX('اطلاعات دوره'!A:Z,MATCH(G678,'اطلاعات دوره'!C:C,0)-1,MATCH("عنوان",'اطلاعات دوره'!$1:$1,0)),"---")</f>
        <v>---</v>
      </c>
      <c r="M678" s="47" t="str">
        <f t="shared" si="112"/>
        <v>----</v>
      </c>
      <c r="N678" s="48" t="str">
        <f t="shared" si="113"/>
        <v>-/</v>
      </c>
      <c r="O678" s="45"/>
      <c r="P678" s="240">
        <f>IFERROR(INDEX('قرائت کنتور'!A:AZ,MATCH(A678&amp;"-"&amp;"آب",'قرائت کنتور'!B:B,0),MATCH(L678,'قرائت کنتور'!$1:$1,0)),0)</f>
        <v>0</v>
      </c>
      <c r="Q678" s="241">
        <f>IFERROR(INDEX('قرائت کنتور'!A:AZ,MATCH(A678&amp;"-"&amp;"آب",'قرائت کنتور'!B:B,0),MATCH(G678,'قرائت کنتور'!$1:$1,0)),0)</f>
        <v>0</v>
      </c>
      <c r="R678" s="241">
        <f t="shared" si="114"/>
        <v>0</v>
      </c>
      <c r="S678" s="241" t="str">
        <f>IFERROR(INDEX('اطلاعات انشعابات شرکتها'!A:AB,MATCH(A678,'اطلاعات انشعابات شرکتها'!A:A,0),MATCH(S$1,'اطلاعات انشعابات شرکتها'!$1:$1,0)),"---")</f>
        <v>---</v>
      </c>
      <c r="T678" s="227" t="str">
        <f t="shared" si="115"/>
        <v>---</v>
      </c>
      <c r="U678" s="45"/>
      <c r="V678" s="155" t="str">
        <f>IFERROR(INDEX('تعرفه ها'!A:Z,MATCH("بهای هر متر مکعب آب مصرفی",'تعرفه ها'!$B:$B,0),MATCH(F678,'تعرفه ها'!$2:$2,0)),"---")</f>
        <v>---</v>
      </c>
      <c r="W678" s="50" t="str">
        <f t="shared" si="116"/>
        <v>---</v>
      </c>
      <c r="X678" s="50" t="str">
        <f>IFERROR(ROUND(R678*INDEX('تعرفه ها'!A:Z,MATCH("عوارض آب به ازاء هر متر مکعب",'تعرفه ها'!$B:$B,0),MATCH(F678,'تعرفه ها'!$2:$2,0)),0),"---")</f>
        <v>---</v>
      </c>
      <c r="Y678" s="50" t="str">
        <f>IFERROR(ROUND(T678*INDEX('تعرفه ها'!A:Z,MATCH("جریمه مازاد مصرف آب به ازاء هر متر مکعب",'تعرفه ها'!$B:$B,0),MATCH(F678,'تعرفه ها'!$2:$2,0)),0),"---")</f>
        <v>---</v>
      </c>
      <c r="Z678" s="50" t="str">
        <f>IFERROR(ROUND(((W678+X678+Y678)*INDEX('تعرفه ها'!A:Z,MATCH("هزینه نگهداری و تعمیرات شبکه آب",'تعرفه ها'!$B:$B,0),MATCH(F678,'تعرفه ها'!$2:$2,0))/100),0),"---")</f>
        <v>---</v>
      </c>
      <c r="AA678" s="50" t="str">
        <f>IFERROR(IF(INDEX('اطلاعات دوره'!A:Z,MATCH(G678,'اطلاعات دوره'!C:C,0),MATCH("آب",'اطلاعات دوره'!$1:$1,0))="دارد",ROUND((W678+X678+Y678)*INDEX('تعرفه ها'!A:Z,MATCH("پیک فصلی آب",'تعرفه ها'!$B:$B,0),MATCH(F678,'تعرفه ها'!$2:$2,0))/100,0),0),"---")</f>
        <v>---</v>
      </c>
      <c r="AB678" s="50" t="str">
        <f>IFERROR(ROUND(SUM(W678+X678+Y678+Z678+AA678)*INDEX('تعرفه ها'!A:Z,MATCH("مالیات آب",'تعرفه ها'!$B:$B,0),MATCH(F678,'تعرفه ها'!$2:$2,0))/100,0),"---")</f>
        <v>---</v>
      </c>
      <c r="AC678" s="50" t="str">
        <f t="shared" si="117"/>
        <v>---</v>
      </c>
      <c r="AD678" s="50" t="str">
        <f t="shared" si="110"/>
        <v>---</v>
      </c>
      <c r="AE678" s="50" t="str">
        <f t="shared" si="118"/>
        <v>---</v>
      </c>
      <c r="AF678" s="50" t="str">
        <f t="shared" si="119"/>
        <v>---</v>
      </c>
      <c r="AG678" s="153" t="str">
        <f t="shared" si="120"/>
        <v>---</v>
      </c>
      <c r="AI678" s="183" t="str">
        <f>IFERROR(IF(INDEX(پرداخت!A:AZ,MATCH(A678&amp;" - "&amp;"آب",پرداخت!$B:$B,0),MATCH(G678,پرداخت!$1:$1,0))="نشده","نشده","شده"),"---")</f>
        <v>---</v>
      </c>
      <c r="AL678" s="144"/>
      <c r="AM678" s="144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  <c r="BT678" s="30"/>
      <c r="BU678" s="30"/>
      <c r="BV678" s="30"/>
      <c r="BW678" s="30"/>
      <c r="BX678" s="30"/>
      <c r="BY678" s="30"/>
      <c r="BZ678" s="30"/>
      <c r="CA678" s="30"/>
    </row>
    <row r="679" spans="1:79" ht="34.9" hidden="1" customHeight="1">
      <c r="A679" s="170"/>
      <c r="B679" s="47">
        <f>IFERROR(INDEX('اطلاعات انشعابات شرکتها'!A:BB,MATCH(A679,'اطلاعات انشعابات شرکتها'!A:A,0),MATCH(B$1,'اطلاعات انشعابات شرکتها'!$1:$1,0)),0)</f>
        <v>0</v>
      </c>
      <c r="C679" s="48">
        <f>IFERROR(INDEX('اطلاعات انشعابات شرکتها'!A:BB,MATCH(A679,'اطلاعات انشعابات شرکتها'!A:A,0),MATCH(C$1,'اطلاعات انشعابات شرکتها'!$1:$1,0)),0)</f>
        <v>0</v>
      </c>
      <c r="D679" s="45"/>
      <c r="E679" s="171"/>
      <c r="F679" s="170"/>
      <c r="G679" s="47" t="str">
        <f t="shared" si="111"/>
        <v>/</v>
      </c>
      <c r="H679" s="47">
        <f>IFERROR(INDEX('اطلاعات دوره'!A:Z,MATCH(G679,'اطلاعات دوره'!C:C,0),MATCH(H$1,'اطلاعات دوره'!$1:$1,0)),0)</f>
        <v>0</v>
      </c>
      <c r="I679" s="47">
        <f>IFERROR(INDEX('اطلاعات دوره'!A:Z,MATCH(G679,'اطلاعات دوره'!C:C,0),MATCH(I$1,'اطلاعات دوره'!$1:$1,0)),0)</f>
        <v>0</v>
      </c>
      <c r="J679" s="48">
        <f>IFERROR(INDEX('اطلاعات دوره'!A:Z,MATCH(G679,'اطلاعات دوره'!C:C,0),MATCH(J$1,'اطلاعات دوره'!$1:$1,0)),0)</f>
        <v>0</v>
      </c>
      <c r="K679" s="46"/>
      <c r="L679" s="158" t="str">
        <f>IFERROR(INDEX('اطلاعات دوره'!A:Z,MATCH(G679,'اطلاعات دوره'!C:C,0)-1,MATCH("عنوان",'اطلاعات دوره'!$1:$1,0)),"---")</f>
        <v>---</v>
      </c>
      <c r="M679" s="47" t="str">
        <f t="shared" si="112"/>
        <v>----</v>
      </c>
      <c r="N679" s="48" t="str">
        <f t="shared" si="113"/>
        <v>-/</v>
      </c>
      <c r="O679" s="45"/>
      <c r="P679" s="240">
        <f>IFERROR(INDEX('قرائت کنتور'!A:AZ,MATCH(A679&amp;"-"&amp;"آب",'قرائت کنتور'!B:B,0),MATCH(L679,'قرائت کنتور'!$1:$1,0)),0)</f>
        <v>0</v>
      </c>
      <c r="Q679" s="241">
        <f>IFERROR(INDEX('قرائت کنتور'!A:AZ,MATCH(A679&amp;"-"&amp;"آب",'قرائت کنتور'!B:B,0),MATCH(G679,'قرائت کنتور'!$1:$1,0)),0)</f>
        <v>0</v>
      </c>
      <c r="R679" s="241">
        <f t="shared" si="114"/>
        <v>0</v>
      </c>
      <c r="S679" s="241" t="str">
        <f>IFERROR(INDEX('اطلاعات انشعابات شرکتها'!A:AB,MATCH(A679,'اطلاعات انشعابات شرکتها'!A:A,0),MATCH(S$1,'اطلاعات انشعابات شرکتها'!$1:$1,0)),"---")</f>
        <v>---</v>
      </c>
      <c r="T679" s="227" t="str">
        <f t="shared" si="115"/>
        <v>---</v>
      </c>
      <c r="U679" s="45"/>
      <c r="V679" s="155" t="str">
        <f>IFERROR(INDEX('تعرفه ها'!A:Z,MATCH("بهای هر متر مکعب آب مصرفی",'تعرفه ها'!$B:$B,0),MATCH(F679,'تعرفه ها'!$2:$2,0)),"---")</f>
        <v>---</v>
      </c>
      <c r="W679" s="50" t="str">
        <f t="shared" si="116"/>
        <v>---</v>
      </c>
      <c r="X679" s="50" t="str">
        <f>IFERROR(ROUND(R679*INDEX('تعرفه ها'!A:Z,MATCH("عوارض آب به ازاء هر متر مکعب",'تعرفه ها'!$B:$B,0),MATCH(F679,'تعرفه ها'!$2:$2,0)),0),"---")</f>
        <v>---</v>
      </c>
      <c r="Y679" s="50" t="str">
        <f>IFERROR(ROUND(T679*INDEX('تعرفه ها'!A:Z,MATCH("جریمه مازاد مصرف آب به ازاء هر متر مکعب",'تعرفه ها'!$B:$B,0),MATCH(F679,'تعرفه ها'!$2:$2,0)),0),"---")</f>
        <v>---</v>
      </c>
      <c r="Z679" s="50" t="str">
        <f>IFERROR(ROUND(((W679+X679+Y679)*INDEX('تعرفه ها'!A:Z,MATCH("هزینه نگهداری و تعمیرات شبکه آب",'تعرفه ها'!$B:$B,0),MATCH(F679,'تعرفه ها'!$2:$2,0))/100),0),"---")</f>
        <v>---</v>
      </c>
      <c r="AA679" s="50" t="str">
        <f>IFERROR(IF(INDEX('اطلاعات دوره'!A:Z,MATCH(G679,'اطلاعات دوره'!C:C,0),MATCH("آب",'اطلاعات دوره'!$1:$1,0))="دارد",ROUND((W679+X679+Y679)*INDEX('تعرفه ها'!A:Z,MATCH("پیک فصلی آب",'تعرفه ها'!$B:$B,0),MATCH(F679,'تعرفه ها'!$2:$2,0))/100,0),0),"---")</f>
        <v>---</v>
      </c>
      <c r="AB679" s="50" t="str">
        <f>IFERROR(ROUND(SUM(W679+X679+Y679+Z679+AA679)*INDEX('تعرفه ها'!A:Z,MATCH("مالیات آب",'تعرفه ها'!$B:$B,0),MATCH(F679,'تعرفه ها'!$2:$2,0))/100,0),"---")</f>
        <v>---</v>
      </c>
      <c r="AC679" s="50" t="str">
        <f t="shared" si="117"/>
        <v>---</v>
      </c>
      <c r="AD679" s="50" t="str">
        <f t="shared" si="110"/>
        <v>---</v>
      </c>
      <c r="AE679" s="50" t="str">
        <f t="shared" si="118"/>
        <v>---</v>
      </c>
      <c r="AF679" s="50" t="str">
        <f t="shared" si="119"/>
        <v>---</v>
      </c>
      <c r="AG679" s="153" t="str">
        <f t="shared" si="120"/>
        <v>---</v>
      </c>
      <c r="AI679" s="183" t="str">
        <f>IFERROR(IF(INDEX(پرداخت!A:AZ,MATCH(A679&amp;" - "&amp;"آب",پرداخت!$B:$B,0),MATCH(G679,پرداخت!$1:$1,0))="نشده","نشده","شده"),"---")</f>
        <v>---</v>
      </c>
      <c r="AL679" s="144"/>
      <c r="AM679" s="144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/>
      <c r="BC679" s="30"/>
      <c r="BD679" s="30"/>
      <c r="BE679" s="30"/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  <c r="BT679" s="30"/>
      <c r="BU679" s="30"/>
      <c r="BV679" s="30"/>
      <c r="BW679" s="30"/>
      <c r="BX679" s="30"/>
      <c r="BY679" s="30"/>
      <c r="BZ679" s="30"/>
      <c r="CA679" s="30"/>
    </row>
    <row r="680" spans="1:79" ht="34.9" hidden="1" customHeight="1">
      <c r="A680" s="170"/>
      <c r="B680" s="47">
        <f>IFERROR(INDEX('اطلاعات انشعابات شرکتها'!A:BB,MATCH(A680,'اطلاعات انشعابات شرکتها'!A:A,0),MATCH(B$1,'اطلاعات انشعابات شرکتها'!$1:$1,0)),0)</f>
        <v>0</v>
      </c>
      <c r="C680" s="48">
        <f>IFERROR(INDEX('اطلاعات انشعابات شرکتها'!A:BB,MATCH(A680,'اطلاعات انشعابات شرکتها'!A:A,0),MATCH(C$1,'اطلاعات انشعابات شرکتها'!$1:$1,0)),0)</f>
        <v>0</v>
      </c>
      <c r="D680" s="45"/>
      <c r="E680" s="171"/>
      <c r="F680" s="170"/>
      <c r="G680" s="47" t="str">
        <f t="shared" si="111"/>
        <v>/</v>
      </c>
      <c r="H680" s="47">
        <f>IFERROR(INDEX('اطلاعات دوره'!A:Z,MATCH(G680,'اطلاعات دوره'!C:C,0),MATCH(H$1,'اطلاعات دوره'!$1:$1,0)),0)</f>
        <v>0</v>
      </c>
      <c r="I680" s="47">
        <f>IFERROR(INDEX('اطلاعات دوره'!A:Z,MATCH(G680,'اطلاعات دوره'!C:C,0),MATCH(I$1,'اطلاعات دوره'!$1:$1,0)),0)</f>
        <v>0</v>
      </c>
      <c r="J680" s="48">
        <f>IFERROR(INDEX('اطلاعات دوره'!A:Z,MATCH(G680,'اطلاعات دوره'!C:C,0),MATCH(J$1,'اطلاعات دوره'!$1:$1,0)),0)</f>
        <v>0</v>
      </c>
      <c r="K680" s="46"/>
      <c r="L680" s="158" t="str">
        <f>IFERROR(INDEX('اطلاعات دوره'!A:Z,MATCH(G680,'اطلاعات دوره'!C:C,0)-1,MATCH("عنوان",'اطلاعات دوره'!$1:$1,0)),"---")</f>
        <v>---</v>
      </c>
      <c r="M680" s="47" t="str">
        <f t="shared" si="112"/>
        <v>----</v>
      </c>
      <c r="N680" s="48" t="str">
        <f t="shared" si="113"/>
        <v>-/</v>
      </c>
      <c r="O680" s="45"/>
      <c r="P680" s="240">
        <f>IFERROR(INDEX('قرائت کنتور'!A:AZ,MATCH(A680&amp;"-"&amp;"آب",'قرائت کنتور'!B:B,0),MATCH(L680,'قرائت کنتور'!$1:$1,0)),0)</f>
        <v>0</v>
      </c>
      <c r="Q680" s="241">
        <f>IFERROR(INDEX('قرائت کنتور'!A:AZ,MATCH(A680&amp;"-"&amp;"آب",'قرائت کنتور'!B:B,0),MATCH(G680,'قرائت کنتور'!$1:$1,0)),0)</f>
        <v>0</v>
      </c>
      <c r="R680" s="241">
        <f t="shared" si="114"/>
        <v>0</v>
      </c>
      <c r="S680" s="241" t="str">
        <f>IFERROR(INDEX('اطلاعات انشعابات شرکتها'!A:AB,MATCH(A680,'اطلاعات انشعابات شرکتها'!A:A,0),MATCH(S$1,'اطلاعات انشعابات شرکتها'!$1:$1,0)),"---")</f>
        <v>---</v>
      </c>
      <c r="T680" s="227" t="str">
        <f t="shared" si="115"/>
        <v>---</v>
      </c>
      <c r="U680" s="45"/>
      <c r="V680" s="155" t="str">
        <f>IFERROR(INDEX('تعرفه ها'!A:Z,MATCH("بهای هر متر مکعب آب مصرفی",'تعرفه ها'!$B:$B,0),MATCH(F680,'تعرفه ها'!$2:$2,0)),"---")</f>
        <v>---</v>
      </c>
      <c r="W680" s="50" t="str">
        <f t="shared" si="116"/>
        <v>---</v>
      </c>
      <c r="X680" s="50" t="str">
        <f>IFERROR(ROUND(R680*INDEX('تعرفه ها'!A:Z,MATCH("عوارض آب به ازاء هر متر مکعب",'تعرفه ها'!$B:$B,0),MATCH(F680,'تعرفه ها'!$2:$2,0)),0),"---")</f>
        <v>---</v>
      </c>
      <c r="Y680" s="50" t="str">
        <f>IFERROR(ROUND(T680*INDEX('تعرفه ها'!A:Z,MATCH("جریمه مازاد مصرف آب به ازاء هر متر مکعب",'تعرفه ها'!$B:$B,0),MATCH(F680,'تعرفه ها'!$2:$2,0)),0),"---")</f>
        <v>---</v>
      </c>
      <c r="Z680" s="50" t="str">
        <f>IFERROR(ROUND(((W680+X680+Y680)*INDEX('تعرفه ها'!A:Z,MATCH("هزینه نگهداری و تعمیرات شبکه آب",'تعرفه ها'!$B:$B,0),MATCH(F680,'تعرفه ها'!$2:$2,0))/100),0),"---")</f>
        <v>---</v>
      </c>
      <c r="AA680" s="50" t="str">
        <f>IFERROR(IF(INDEX('اطلاعات دوره'!A:Z,MATCH(G680,'اطلاعات دوره'!C:C,0),MATCH("آب",'اطلاعات دوره'!$1:$1,0))="دارد",ROUND((W680+X680+Y680)*INDEX('تعرفه ها'!A:Z,MATCH("پیک فصلی آب",'تعرفه ها'!$B:$B,0),MATCH(F680,'تعرفه ها'!$2:$2,0))/100,0),0),"---")</f>
        <v>---</v>
      </c>
      <c r="AB680" s="50" t="str">
        <f>IFERROR(ROUND(SUM(W680+X680+Y680+Z680+AA680)*INDEX('تعرفه ها'!A:Z,MATCH("مالیات آب",'تعرفه ها'!$B:$B,0),MATCH(F680,'تعرفه ها'!$2:$2,0))/100,0),"---")</f>
        <v>---</v>
      </c>
      <c r="AC680" s="50" t="str">
        <f t="shared" si="117"/>
        <v>---</v>
      </c>
      <c r="AD680" s="50" t="str">
        <f t="shared" si="110"/>
        <v>---</v>
      </c>
      <c r="AE680" s="50" t="str">
        <f t="shared" si="118"/>
        <v>---</v>
      </c>
      <c r="AF680" s="50" t="str">
        <f t="shared" si="119"/>
        <v>---</v>
      </c>
      <c r="AG680" s="153" t="str">
        <f t="shared" si="120"/>
        <v>---</v>
      </c>
      <c r="AI680" s="183" t="str">
        <f>IFERROR(IF(INDEX(پرداخت!A:AZ,MATCH(A680&amp;" - "&amp;"آب",پرداخت!$B:$B,0),MATCH(G680,پرداخت!$1:$1,0))="نشده","نشده","شده"),"---")</f>
        <v>---</v>
      </c>
      <c r="AL680" s="144"/>
      <c r="AM680" s="144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  <c r="BT680" s="30"/>
      <c r="BU680" s="30"/>
      <c r="BV680" s="30"/>
      <c r="BW680" s="30"/>
      <c r="BX680" s="30"/>
      <c r="BY680" s="30"/>
      <c r="BZ680" s="30"/>
      <c r="CA680" s="30"/>
    </row>
    <row r="681" spans="1:79" ht="34.9" hidden="1" customHeight="1">
      <c r="A681" s="170"/>
      <c r="B681" s="47">
        <f>IFERROR(INDEX('اطلاعات انشعابات شرکتها'!A:BB,MATCH(A681,'اطلاعات انشعابات شرکتها'!A:A,0),MATCH(B$1,'اطلاعات انشعابات شرکتها'!$1:$1,0)),0)</f>
        <v>0</v>
      </c>
      <c r="C681" s="48">
        <f>IFERROR(INDEX('اطلاعات انشعابات شرکتها'!A:BB,MATCH(A681,'اطلاعات انشعابات شرکتها'!A:A,0),MATCH(C$1,'اطلاعات انشعابات شرکتها'!$1:$1,0)),0)</f>
        <v>0</v>
      </c>
      <c r="D681" s="45"/>
      <c r="E681" s="171"/>
      <c r="F681" s="170"/>
      <c r="G681" s="47" t="str">
        <f t="shared" si="111"/>
        <v>/</v>
      </c>
      <c r="H681" s="47">
        <f>IFERROR(INDEX('اطلاعات دوره'!A:Z,MATCH(G681,'اطلاعات دوره'!C:C,0),MATCH(H$1,'اطلاعات دوره'!$1:$1,0)),0)</f>
        <v>0</v>
      </c>
      <c r="I681" s="47">
        <f>IFERROR(INDEX('اطلاعات دوره'!A:Z,MATCH(G681,'اطلاعات دوره'!C:C,0),MATCH(I$1,'اطلاعات دوره'!$1:$1,0)),0)</f>
        <v>0</v>
      </c>
      <c r="J681" s="48">
        <f>IFERROR(INDEX('اطلاعات دوره'!A:Z,MATCH(G681,'اطلاعات دوره'!C:C,0),MATCH(J$1,'اطلاعات دوره'!$1:$1,0)),0)</f>
        <v>0</v>
      </c>
      <c r="K681" s="46"/>
      <c r="L681" s="158" t="str">
        <f>IFERROR(INDEX('اطلاعات دوره'!A:Z,MATCH(G681,'اطلاعات دوره'!C:C,0)-1,MATCH("عنوان",'اطلاعات دوره'!$1:$1,0)),"---")</f>
        <v>---</v>
      </c>
      <c r="M681" s="47" t="str">
        <f t="shared" si="112"/>
        <v>----</v>
      </c>
      <c r="N681" s="48" t="str">
        <f t="shared" si="113"/>
        <v>-/</v>
      </c>
      <c r="O681" s="45"/>
      <c r="P681" s="240">
        <f>IFERROR(INDEX('قرائت کنتور'!A:AZ,MATCH(A681&amp;"-"&amp;"آب",'قرائت کنتور'!B:B,0),MATCH(L681,'قرائت کنتور'!$1:$1,0)),0)</f>
        <v>0</v>
      </c>
      <c r="Q681" s="241">
        <f>IFERROR(INDEX('قرائت کنتور'!A:AZ,MATCH(A681&amp;"-"&amp;"آب",'قرائت کنتور'!B:B,0),MATCH(G681,'قرائت کنتور'!$1:$1,0)),0)</f>
        <v>0</v>
      </c>
      <c r="R681" s="241">
        <f t="shared" si="114"/>
        <v>0</v>
      </c>
      <c r="S681" s="241" t="str">
        <f>IFERROR(INDEX('اطلاعات انشعابات شرکتها'!A:AB,MATCH(A681,'اطلاعات انشعابات شرکتها'!A:A,0),MATCH(S$1,'اطلاعات انشعابات شرکتها'!$1:$1,0)),"---")</f>
        <v>---</v>
      </c>
      <c r="T681" s="227" t="str">
        <f t="shared" si="115"/>
        <v>---</v>
      </c>
      <c r="U681" s="45"/>
      <c r="V681" s="155" t="str">
        <f>IFERROR(INDEX('تعرفه ها'!A:Z,MATCH("بهای هر متر مکعب آب مصرفی",'تعرفه ها'!$B:$B,0),MATCH(F681,'تعرفه ها'!$2:$2,0)),"---")</f>
        <v>---</v>
      </c>
      <c r="W681" s="50" t="str">
        <f t="shared" si="116"/>
        <v>---</v>
      </c>
      <c r="X681" s="50" t="str">
        <f>IFERROR(ROUND(R681*INDEX('تعرفه ها'!A:Z,MATCH("عوارض آب به ازاء هر متر مکعب",'تعرفه ها'!$B:$B,0),MATCH(F681,'تعرفه ها'!$2:$2,0)),0),"---")</f>
        <v>---</v>
      </c>
      <c r="Y681" s="50" t="str">
        <f>IFERROR(ROUND(T681*INDEX('تعرفه ها'!A:Z,MATCH("جریمه مازاد مصرف آب به ازاء هر متر مکعب",'تعرفه ها'!$B:$B,0),MATCH(F681,'تعرفه ها'!$2:$2,0)),0),"---")</f>
        <v>---</v>
      </c>
      <c r="Z681" s="50" t="str">
        <f>IFERROR(ROUND(((W681+X681+Y681)*INDEX('تعرفه ها'!A:Z,MATCH("هزینه نگهداری و تعمیرات شبکه آب",'تعرفه ها'!$B:$B,0),MATCH(F681,'تعرفه ها'!$2:$2,0))/100),0),"---")</f>
        <v>---</v>
      </c>
      <c r="AA681" s="50" t="str">
        <f>IFERROR(IF(INDEX('اطلاعات دوره'!A:Z,MATCH(G681,'اطلاعات دوره'!C:C,0),MATCH("آب",'اطلاعات دوره'!$1:$1,0))="دارد",ROUND((W681+X681+Y681)*INDEX('تعرفه ها'!A:Z,MATCH("پیک فصلی آب",'تعرفه ها'!$B:$B,0),MATCH(F681,'تعرفه ها'!$2:$2,0))/100,0),0),"---")</f>
        <v>---</v>
      </c>
      <c r="AB681" s="50" t="str">
        <f>IFERROR(ROUND(SUM(W681+X681+Y681+Z681+AA681)*INDEX('تعرفه ها'!A:Z,MATCH("مالیات آب",'تعرفه ها'!$B:$B,0),MATCH(F681,'تعرفه ها'!$2:$2,0))/100,0),"---")</f>
        <v>---</v>
      </c>
      <c r="AC681" s="50" t="str">
        <f t="shared" si="117"/>
        <v>---</v>
      </c>
      <c r="AD681" s="50" t="str">
        <f t="shared" si="110"/>
        <v>---</v>
      </c>
      <c r="AE681" s="50" t="str">
        <f t="shared" si="118"/>
        <v>---</v>
      </c>
      <c r="AF681" s="50" t="str">
        <f t="shared" si="119"/>
        <v>---</v>
      </c>
      <c r="AG681" s="153" t="str">
        <f t="shared" si="120"/>
        <v>---</v>
      </c>
      <c r="AI681" s="183" t="str">
        <f>IFERROR(IF(INDEX(پرداخت!A:AZ,MATCH(A681&amp;" - "&amp;"آب",پرداخت!$B:$B,0),MATCH(G681,پرداخت!$1:$1,0))="نشده","نشده","شده"),"---")</f>
        <v>---</v>
      </c>
      <c r="AL681" s="144"/>
      <c r="AM681" s="144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</row>
    <row r="682" spans="1:79" ht="34.9" hidden="1" customHeight="1">
      <c r="A682" s="170"/>
      <c r="B682" s="47">
        <f>IFERROR(INDEX('اطلاعات انشعابات شرکتها'!A:BB,MATCH(A682,'اطلاعات انشعابات شرکتها'!A:A,0),MATCH(B$1,'اطلاعات انشعابات شرکتها'!$1:$1,0)),0)</f>
        <v>0</v>
      </c>
      <c r="C682" s="48">
        <f>IFERROR(INDEX('اطلاعات انشعابات شرکتها'!A:BB,MATCH(A682,'اطلاعات انشعابات شرکتها'!A:A,0),MATCH(C$1,'اطلاعات انشعابات شرکتها'!$1:$1,0)),0)</f>
        <v>0</v>
      </c>
      <c r="D682" s="45"/>
      <c r="E682" s="171"/>
      <c r="F682" s="170"/>
      <c r="G682" s="47" t="str">
        <f t="shared" si="111"/>
        <v>/</v>
      </c>
      <c r="H682" s="47">
        <f>IFERROR(INDEX('اطلاعات دوره'!A:Z,MATCH(G682,'اطلاعات دوره'!C:C,0),MATCH(H$1,'اطلاعات دوره'!$1:$1,0)),0)</f>
        <v>0</v>
      </c>
      <c r="I682" s="47">
        <f>IFERROR(INDEX('اطلاعات دوره'!A:Z,MATCH(G682,'اطلاعات دوره'!C:C,0),MATCH(I$1,'اطلاعات دوره'!$1:$1,0)),0)</f>
        <v>0</v>
      </c>
      <c r="J682" s="48">
        <f>IFERROR(INDEX('اطلاعات دوره'!A:Z,MATCH(G682,'اطلاعات دوره'!C:C,0),MATCH(J$1,'اطلاعات دوره'!$1:$1,0)),0)</f>
        <v>0</v>
      </c>
      <c r="K682" s="46"/>
      <c r="L682" s="158" t="str">
        <f>IFERROR(INDEX('اطلاعات دوره'!A:Z,MATCH(G682,'اطلاعات دوره'!C:C,0)-1,MATCH("عنوان",'اطلاعات دوره'!$1:$1,0)),"---")</f>
        <v>---</v>
      </c>
      <c r="M682" s="47" t="str">
        <f t="shared" si="112"/>
        <v>----</v>
      </c>
      <c r="N682" s="48" t="str">
        <f t="shared" si="113"/>
        <v>-/</v>
      </c>
      <c r="O682" s="45"/>
      <c r="P682" s="240">
        <f>IFERROR(INDEX('قرائت کنتور'!A:AZ,MATCH(A682&amp;"-"&amp;"آب",'قرائت کنتور'!B:B,0),MATCH(L682,'قرائت کنتور'!$1:$1,0)),0)</f>
        <v>0</v>
      </c>
      <c r="Q682" s="241">
        <f>IFERROR(INDEX('قرائت کنتور'!A:AZ,MATCH(A682&amp;"-"&amp;"آب",'قرائت کنتور'!B:B,0),MATCH(G682,'قرائت کنتور'!$1:$1,0)),0)</f>
        <v>0</v>
      </c>
      <c r="R682" s="241">
        <f t="shared" si="114"/>
        <v>0</v>
      </c>
      <c r="S682" s="241" t="str">
        <f>IFERROR(INDEX('اطلاعات انشعابات شرکتها'!A:AB,MATCH(A682,'اطلاعات انشعابات شرکتها'!A:A,0),MATCH(S$1,'اطلاعات انشعابات شرکتها'!$1:$1,0)),"---")</f>
        <v>---</v>
      </c>
      <c r="T682" s="227" t="str">
        <f t="shared" si="115"/>
        <v>---</v>
      </c>
      <c r="U682" s="45"/>
      <c r="V682" s="155" t="str">
        <f>IFERROR(INDEX('تعرفه ها'!A:Z,MATCH("بهای هر متر مکعب آب مصرفی",'تعرفه ها'!$B:$B,0),MATCH(F682,'تعرفه ها'!$2:$2,0)),"---")</f>
        <v>---</v>
      </c>
      <c r="W682" s="50" t="str">
        <f t="shared" si="116"/>
        <v>---</v>
      </c>
      <c r="X682" s="50" t="str">
        <f>IFERROR(ROUND(R682*INDEX('تعرفه ها'!A:Z,MATCH("عوارض آب به ازاء هر متر مکعب",'تعرفه ها'!$B:$B,0),MATCH(F682,'تعرفه ها'!$2:$2,0)),0),"---")</f>
        <v>---</v>
      </c>
      <c r="Y682" s="50" t="str">
        <f>IFERROR(ROUND(T682*INDEX('تعرفه ها'!A:Z,MATCH("جریمه مازاد مصرف آب به ازاء هر متر مکعب",'تعرفه ها'!$B:$B,0),MATCH(F682,'تعرفه ها'!$2:$2,0)),0),"---")</f>
        <v>---</v>
      </c>
      <c r="Z682" s="50" t="str">
        <f>IFERROR(ROUND(((W682+X682+Y682)*INDEX('تعرفه ها'!A:Z,MATCH("هزینه نگهداری و تعمیرات شبکه آب",'تعرفه ها'!$B:$B,0),MATCH(F682,'تعرفه ها'!$2:$2,0))/100),0),"---")</f>
        <v>---</v>
      </c>
      <c r="AA682" s="50" t="str">
        <f>IFERROR(IF(INDEX('اطلاعات دوره'!A:Z,MATCH(G682,'اطلاعات دوره'!C:C,0),MATCH("آب",'اطلاعات دوره'!$1:$1,0))="دارد",ROUND((W682+X682+Y682)*INDEX('تعرفه ها'!A:Z,MATCH("پیک فصلی آب",'تعرفه ها'!$B:$B,0),MATCH(F682,'تعرفه ها'!$2:$2,0))/100,0),0),"---")</f>
        <v>---</v>
      </c>
      <c r="AB682" s="50" t="str">
        <f>IFERROR(ROUND(SUM(W682+X682+Y682+Z682+AA682)*INDEX('تعرفه ها'!A:Z,MATCH("مالیات آب",'تعرفه ها'!$B:$B,0),MATCH(F682,'تعرفه ها'!$2:$2,0))/100,0),"---")</f>
        <v>---</v>
      </c>
      <c r="AC682" s="50" t="str">
        <f t="shared" si="117"/>
        <v>---</v>
      </c>
      <c r="AD682" s="50" t="str">
        <f t="shared" si="110"/>
        <v>---</v>
      </c>
      <c r="AE682" s="50" t="str">
        <f t="shared" si="118"/>
        <v>---</v>
      </c>
      <c r="AF682" s="50" t="str">
        <f t="shared" si="119"/>
        <v>---</v>
      </c>
      <c r="AG682" s="153" t="str">
        <f t="shared" si="120"/>
        <v>---</v>
      </c>
      <c r="AI682" s="183" t="str">
        <f>IFERROR(IF(INDEX(پرداخت!A:AZ,MATCH(A682&amp;" - "&amp;"آب",پرداخت!$B:$B,0),MATCH(G682,پرداخت!$1:$1,0))="نشده","نشده","شده"),"---")</f>
        <v>---</v>
      </c>
      <c r="AL682" s="144"/>
      <c r="AM682" s="144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  <c r="BT682" s="30"/>
      <c r="BU682" s="30"/>
      <c r="BV682" s="30"/>
      <c r="BW682" s="30"/>
      <c r="BX682" s="30"/>
      <c r="BY682" s="30"/>
      <c r="BZ682" s="30"/>
      <c r="CA682" s="30"/>
    </row>
    <row r="683" spans="1:79" ht="34.9" hidden="1" customHeight="1">
      <c r="A683" s="170"/>
      <c r="B683" s="47">
        <f>IFERROR(INDEX('اطلاعات انشعابات شرکتها'!A:BB,MATCH(A683,'اطلاعات انشعابات شرکتها'!A:A,0),MATCH(B$1,'اطلاعات انشعابات شرکتها'!$1:$1,0)),0)</f>
        <v>0</v>
      </c>
      <c r="C683" s="48">
        <f>IFERROR(INDEX('اطلاعات انشعابات شرکتها'!A:BB,MATCH(A683,'اطلاعات انشعابات شرکتها'!A:A,0),MATCH(C$1,'اطلاعات انشعابات شرکتها'!$1:$1,0)),0)</f>
        <v>0</v>
      </c>
      <c r="D683" s="45"/>
      <c r="E683" s="171"/>
      <c r="F683" s="170"/>
      <c r="G683" s="47" t="str">
        <f t="shared" si="111"/>
        <v>/</v>
      </c>
      <c r="H683" s="47">
        <f>IFERROR(INDEX('اطلاعات دوره'!A:Z,MATCH(G683,'اطلاعات دوره'!C:C,0),MATCH(H$1,'اطلاعات دوره'!$1:$1,0)),0)</f>
        <v>0</v>
      </c>
      <c r="I683" s="47">
        <f>IFERROR(INDEX('اطلاعات دوره'!A:Z,MATCH(G683,'اطلاعات دوره'!C:C,0),MATCH(I$1,'اطلاعات دوره'!$1:$1,0)),0)</f>
        <v>0</v>
      </c>
      <c r="J683" s="48">
        <f>IFERROR(INDEX('اطلاعات دوره'!A:Z,MATCH(G683,'اطلاعات دوره'!C:C,0),MATCH(J$1,'اطلاعات دوره'!$1:$1,0)),0)</f>
        <v>0</v>
      </c>
      <c r="K683" s="46"/>
      <c r="L683" s="158" t="str">
        <f>IFERROR(INDEX('اطلاعات دوره'!A:Z,MATCH(G683,'اطلاعات دوره'!C:C,0)-1,MATCH("عنوان",'اطلاعات دوره'!$1:$1,0)),"---")</f>
        <v>---</v>
      </c>
      <c r="M683" s="47" t="str">
        <f t="shared" si="112"/>
        <v>----</v>
      </c>
      <c r="N683" s="48" t="str">
        <f t="shared" si="113"/>
        <v>-/</v>
      </c>
      <c r="O683" s="45"/>
      <c r="P683" s="240">
        <f>IFERROR(INDEX('قرائت کنتور'!A:AZ,MATCH(A683&amp;"-"&amp;"آب",'قرائت کنتور'!B:B,0),MATCH(L683,'قرائت کنتور'!$1:$1,0)),0)</f>
        <v>0</v>
      </c>
      <c r="Q683" s="241">
        <f>IFERROR(INDEX('قرائت کنتور'!A:AZ,MATCH(A683&amp;"-"&amp;"آب",'قرائت کنتور'!B:B,0),MATCH(G683,'قرائت کنتور'!$1:$1,0)),0)</f>
        <v>0</v>
      </c>
      <c r="R683" s="241">
        <f t="shared" si="114"/>
        <v>0</v>
      </c>
      <c r="S683" s="241" t="str">
        <f>IFERROR(INDEX('اطلاعات انشعابات شرکتها'!A:AB,MATCH(A683,'اطلاعات انشعابات شرکتها'!A:A,0),MATCH(S$1,'اطلاعات انشعابات شرکتها'!$1:$1,0)),"---")</f>
        <v>---</v>
      </c>
      <c r="T683" s="227" t="str">
        <f t="shared" si="115"/>
        <v>---</v>
      </c>
      <c r="U683" s="45"/>
      <c r="V683" s="155" t="str">
        <f>IFERROR(INDEX('تعرفه ها'!A:Z,MATCH("بهای هر متر مکعب آب مصرفی",'تعرفه ها'!$B:$B,0),MATCH(F683,'تعرفه ها'!$2:$2,0)),"---")</f>
        <v>---</v>
      </c>
      <c r="W683" s="50" t="str">
        <f t="shared" si="116"/>
        <v>---</v>
      </c>
      <c r="X683" s="50" t="str">
        <f>IFERROR(ROUND(R683*INDEX('تعرفه ها'!A:Z,MATCH("عوارض آب به ازاء هر متر مکعب",'تعرفه ها'!$B:$B,0),MATCH(F683,'تعرفه ها'!$2:$2,0)),0),"---")</f>
        <v>---</v>
      </c>
      <c r="Y683" s="50" t="str">
        <f>IFERROR(ROUND(T683*INDEX('تعرفه ها'!A:Z,MATCH("جریمه مازاد مصرف آب به ازاء هر متر مکعب",'تعرفه ها'!$B:$B,0),MATCH(F683,'تعرفه ها'!$2:$2,0)),0),"---")</f>
        <v>---</v>
      </c>
      <c r="Z683" s="50" t="str">
        <f>IFERROR(ROUND(((W683+X683+Y683)*INDEX('تعرفه ها'!A:Z,MATCH("هزینه نگهداری و تعمیرات شبکه آب",'تعرفه ها'!$B:$B,0),MATCH(F683,'تعرفه ها'!$2:$2,0))/100),0),"---")</f>
        <v>---</v>
      </c>
      <c r="AA683" s="50" t="str">
        <f>IFERROR(IF(INDEX('اطلاعات دوره'!A:Z,MATCH(G683,'اطلاعات دوره'!C:C,0),MATCH("آب",'اطلاعات دوره'!$1:$1,0))="دارد",ROUND((W683+X683+Y683)*INDEX('تعرفه ها'!A:Z,MATCH("پیک فصلی آب",'تعرفه ها'!$B:$B,0),MATCH(F683,'تعرفه ها'!$2:$2,0))/100,0),0),"---")</f>
        <v>---</v>
      </c>
      <c r="AB683" s="50" t="str">
        <f>IFERROR(ROUND(SUM(W683+X683+Y683+Z683+AA683)*INDEX('تعرفه ها'!A:Z,MATCH("مالیات آب",'تعرفه ها'!$B:$B,0),MATCH(F683,'تعرفه ها'!$2:$2,0))/100,0),"---")</f>
        <v>---</v>
      </c>
      <c r="AC683" s="50" t="str">
        <f t="shared" si="117"/>
        <v>---</v>
      </c>
      <c r="AD683" s="50" t="str">
        <f t="shared" si="110"/>
        <v>---</v>
      </c>
      <c r="AE683" s="50" t="str">
        <f t="shared" si="118"/>
        <v>---</v>
      </c>
      <c r="AF683" s="50" t="str">
        <f t="shared" si="119"/>
        <v>---</v>
      </c>
      <c r="AG683" s="153" t="str">
        <f t="shared" si="120"/>
        <v>---</v>
      </c>
      <c r="AI683" s="183" t="str">
        <f>IFERROR(IF(INDEX(پرداخت!A:AZ,MATCH(A683&amp;" - "&amp;"آب",پرداخت!$B:$B,0),MATCH(G683,پرداخت!$1:$1,0))="نشده","نشده","شده"),"---")</f>
        <v>---</v>
      </c>
      <c r="AL683" s="144"/>
      <c r="AM683" s="144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/>
      <c r="BC683" s="30"/>
      <c r="BD683" s="30"/>
      <c r="BE683" s="30"/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  <c r="BT683" s="30"/>
      <c r="BU683" s="30"/>
      <c r="BV683" s="30"/>
      <c r="BW683" s="30"/>
      <c r="BX683" s="30"/>
      <c r="BY683" s="30"/>
      <c r="BZ683" s="30"/>
      <c r="CA683" s="30"/>
    </row>
    <row r="684" spans="1:79" ht="34.9" hidden="1" customHeight="1">
      <c r="A684" s="170"/>
      <c r="B684" s="47">
        <f>IFERROR(INDEX('اطلاعات انشعابات شرکتها'!A:BB,MATCH(A684,'اطلاعات انشعابات شرکتها'!A:A,0),MATCH(B$1,'اطلاعات انشعابات شرکتها'!$1:$1,0)),0)</f>
        <v>0</v>
      </c>
      <c r="C684" s="48">
        <f>IFERROR(INDEX('اطلاعات انشعابات شرکتها'!A:BB,MATCH(A684,'اطلاعات انشعابات شرکتها'!A:A,0),MATCH(C$1,'اطلاعات انشعابات شرکتها'!$1:$1,0)),0)</f>
        <v>0</v>
      </c>
      <c r="D684" s="45"/>
      <c r="E684" s="171"/>
      <c r="F684" s="170"/>
      <c r="G684" s="47" t="str">
        <f t="shared" si="111"/>
        <v>/</v>
      </c>
      <c r="H684" s="47">
        <f>IFERROR(INDEX('اطلاعات دوره'!A:Z,MATCH(G684,'اطلاعات دوره'!C:C,0),MATCH(H$1,'اطلاعات دوره'!$1:$1,0)),0)</f>
        <v>0</v>
      </c>
      <c r="I684" s="47">
        <f>IFERROR(INDEX('اطلاعات دوره'!A:Z,MATCH(G684,'اطلاعات دوره'!C:C,0),MATCH(I$1,'اطلاعات دوره'!$1:$1,0)),0)</f>
        <v>0</v>
      </c>
      <c r="J684" s="48">
        <f>IFERROR(INDEX('اطلاعات دوره'!A:Z,MATCH(G684,'اطلاعات دوره'!C:C,0),MATCH(J$1,'اطلاعات دوره'!$1:$1,0)),0)</f>
        <v>0</v>
      </c>
      <c r="K684" s="46"/>
      <c r="L684" s="158" t="str">
        <f>IFERROR(INDEX('اطلاعات دوره'!A:Z,MATCH(G684,'اطلاعات دوره'!C:C,0)-1,MATCH("عنوان",'اطلاعات دوره'!$1:$1,0)),"---")</f>
        <v>---</v>
      </c>
      <c r="M684" s="47" t="str">
        <f t="shared" si="112"/>
        <v>----</v>
      </c>
      <c r="N684" s="48" t="str">
        <f t="shared" si="113"/>
        <v>-/</v>
      </c>
      <c r="O684" s="45"/>
      <c r="P684" s="240">
        <f>IFERROR(INDEX('قرائت کنتور'!A:AZ,MATCH(A684&amp;"-"&amp;"آب",'قرائت کنتور'!B:B,0),MATCH(L684,'قرائت کنتور'!$1:$1,0)),0)</f>
        <v>0</v>
      </c>
      <c r="Q684" s="241">
        <f>IFERROR(INDEX('قرائت کنتور'!A:AZ,MATCH(A684&amp;"-"&amp;"آب",'قرائت کنتور'!B:B,0),MATCH(G684,'قرائت کنتور'!$1:$1,0)),0)</f>
        <v>0</v>
      </c>
      <c r="R684" s="241">
        <f t="shared" si="114"/>
        <v>0</v>
      </c>
      <c r="S684" s="241" t="str">
        <f>IFERROR(INDEX('اطلاعات انشعابات شرکتها'!A:AB,MATCH(A684,'اطلاعات انشعابات شرکتها'!A:A,0),MATCH(S$1,'اطلاعات انشعابات شرکتها'!$1:$1,0)),"---")</f>
        <v>---</v>
      </c>
      <c r="T684" s="227" t="str">
        <f t="shared" si="115"/>
        <v>---</v>
      </c>
      <c r="U684" s="45"/>
      <c r="V684" s="155" t="str">
        <f>IFERROR(INDEX('تعرفه ها'!A:Z,MATCH("بهای هر متر مکعب آب مصرفی",'تعرفه ها'!$B:$B,0),MATCH(F684,'تعرفه ها'!$2:$2,0)),"---")</f>
        <v>---</v>
      </c>
      <c r="W684" s="50" t="str">
        <f t="shared" si="116"/>
        <v>---</v>
      </c>
      <c r="X684" s="50" t="str">
        <f>IFERROR(ROUND(R684*INDEX('تعرفه ها'!A:Z,MATCH("عوارض آب به ازاء هر متر مکعب",'تعرفه ها'!$B:$B,0),MATCH(F684,'تعرفه ها'!$2:$2,0)),0),"---")</f>
        <v>---</v>
      </c>
      <c r="Y684" s="50" t="str">
        <f>IFERROR(ROUND(T684*INDEX('تعرفه ها'!A:Z,MATCH("جریمه مازاد مصرف آب به ازاء هر متر مکعب",'تعرفه ها'!$B:$B,0),MATCH(F684,'تعرفه ها'!$2:$2,0)),0),"---")</f>
        <v>---</v>
      </c>
      <c r="Z684" s="50" t="str">
        <f>IFERROR(ROUND(((W684+X684+Y684)*INDEX('تعرفه ها'!A:Z,MATCH("هزینه نگهداری و تعمیرات شبکه آب",'تعرفه ها'!$B:$B,0),MATCH(F684,'تعرفه ها'!$2:$2,0))/100),0),"---")</f>
        <v>---</v>
      </c>
      <c r="AA684" s="50" t="str">
        <f>IFERROR(IF(INDEX('اطلاعات دوره'!A:Z,MATCH(G684,'اطلاعات دوره'!C:C,0),MATCH("آب",'اطلاعات دوره'!$1:$1,0))="دارد",ROUND((W684+X684+Y684)*INDEX('تعرفه ها'!A:Z,MATCH("پیک فصلی آب",'تعرفه ها'!$B:$B,0),MATCH(F684,'تعرفه ها'!$2:$2,0))/100,0),0),"---")</f>
        <v>---</v>
      </c>
      <c r="AB684" s="50" t="str">
        <f>IFERROR(ROUND(SUM(W684+X684+Y684+Z684+AA684)*INDEX('تعرفه ها'!A:Z,MATCH("مالیات آب",'تعرفه ها'!$B:$B,0),MATCH(F684,'تعرفه ها'!$2:$2,0))/100,0),"---")</f>
        <v>---</v>
      </c>
      <c r="AC684" s="50" t="str">
        <f t="shared" si="117"/>
        <v>---</v>
      </c>
      <c r="AD684" s="50" t="str">
        <f t="shared" si="110"/>
        <v>---</v>
      </c>
      <c r="AE684" s="50" t="str">
        <f t="shared" si="118"/>
        <v>---</v>
      </c>
      <c r="AF684" s="50" t="str">
        <f t="shared" si="119"/>
        <v>---</v>
      </c>
      <c r="AG684" s="153" t="str">
        <f t="shared" si="120"/>
        <v>---</v>
      </c>
      <c r="AI684" s="183" t="str">
        <f>IFERROR(IF(INDEX(پرداخت!A:AZ,MATCH(A684&amp;" - "&amp;"آب",پرداخت!$B:$B,0),MATCH(G684,پرداخت!$1:$1,0))="نشده","نشده","شده"),"---")</f>
        <v>---</v>
      </c>
      <c r="AL684" s="144"/>
      <c r="AM684" s="144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  <c r="BT684" s="30"/>
      <c r="BU684" s="30"/>
      <c r="BV684" s="30"/>
      <c r="BW684" s="30"/>
      <c r="BX684" s="30"/>
      <c r="BY684" s="30"/>
      <c r="BZ684" s="30"/>
      <c r="CA684" s="30"/>
    </row>
    <row r="685" spans="1:79" ht="34.9" hidden="1" customHeight="1">
      <c r="A685" s="170"/>
      <c r="B685" s="47">
        <f>IFERROR(INDEX('اطلاعات انشعابات شرکتها'!A:BB,MATCH(A685,'اطلاعات انشعابات شرکتها'!A:A,0),MATCH(B$1,'اطلاعات انشعابات شرکتها'!$1:$1,0)),0)</f>
        <v>0</v>
      </c>
      <c r="C685" s="48">
        <f>IFERROR(INDEX('اطلاعات انشعابات شرکتها'!A:BB,MATCH(A685,'اطلاعات انشعابات شرکتها'!A:A,0),MATCH(C$1,'اطلاعات انشعابات شرکتها'!$1:$1,0)),0)</f>
        <v>0</v>
      </c>
      <c r="D685" s="45"/>
      <c r="E685" s="171"/>
      <c r="F685" s="170"/>
      <c r="G685" s="47" t="str">
        <f t="shared" si="111"/>
        <v>/</v>
      </c>
      <c r="H685" s="47">
        <f>IFERROR(INDEX('اطلاعات دوره'!A:Z,MATCH(G685,'اطلاعات دوره'!C:C,0),MATCH(H$1,'اطلاعات دوره'!$1:$1,0)),0)</f>
        <v>0</v>
      </c>
      <c r="I685" s="47">
        <f>IFERROR(INDEX('اطلاعات دوره'!A:Z,MATCH(G685,'اطلاعات دوره'!C:C,0),MATCH(I$1,'اطلاعات دوره'!$1:$1,0)),0)</f>
        <v>0</v>
      </c>
      <c r="J685" s="48">
        <f>IFERROR(INDEX('اطلاعات دوره'!A:Z,MATCH(G685,'اطلاعات دوره'!C:C,0),MATCH(J$1,'اطلاعات دوره'!$1:$1,0)),0)</f>
        <v>0</v>
      </c>
      <c r="K685" s="46"/>
      <c r="L685" s="158" t="str">
        <f>IFERROR(INDEX('اطلاعات دوره'!A:Z,MATCH(G685,'اطلاعات دوره'!C:C,0)-1,MATCH("عنوان",'اطلاعات دوره'!$1:$1,0)),"---")</f>
        <v>---</v>
      </c>
      <c r="M685" s="47" t="str">
        <f t="shared" si="112"/>
        <v>----</v>
      </c>
      <c r="N685" s="48" t="str">
        <f t="shared" si="113"/>
        <v>-/</v>
      </c>
      <c r="O685" s="45"/>
      <c r="P685" s="240">
        <f>IFERROR(INDEX('قرائت کنتور'!A:AZ,MATCH(A685&amp;"-"&amp;"آب",'قرائت کنتور'!B:B,0),MATCH(L685,'قرائت کنتور'!$1:$1,0)),0)</f>
        <v>0</v>
      </c>
      <c r="Q685" s="241">
        <f>IFERROR(INDEX('قرائت کنتور'!A:AZ,MATCH(A685&amp;"-"&amp;"آب",'قرائت کنتور'!B:B,0),MATCH(G685,'قرائت کنتور'!$1:$1,0)),0)</f>
        <v>0</v>
      </c>
      <c r="R685" s="241">
        <f t="shared" si="114"/>
        <v>0</v>
      </c>
      <c r="S685" s="241" t="str">
        <f>IFERROR(INDEX('اطلاعات انشعابات شرکتها'!A:AB,MATCH(A685,'اطلاعات انشعابات شرکتها'!A:A,0),MATCH(S$1,'اطلاعات انشعابات شرکتها'!$1:$1,0)),"---")</f>
        <v>---</v>
      </c>
      <c r="T685" s="227" t="str">
        <f t="shared" si="115"/>
        <v>---</v>
      </c>
      <c r="U685" s="45"/>
      <c r="V685" s="155" t="str">
        <f>IFERROR(INDEX('تعرفه ها'!A:Z,MATCH("بهای هر متر مکعب آب مصرفی",'تعرفه ها'!$B:$B,0),MATCH(F685,'تعرفه ها'!$2:$2,0)),"---")</f>
        <v>---</v>
      </c>
      <c r="W685" s="50" t="str">
        <f t="shared" si="116"/>
        <v>---</v>
      </c>
      <c r="X685" s="50" t="str">
        <f>IFERROR(ROUND(R685*INDEX('تعرفه ها'!A:Z,MATCH("عوارض آب به ازاء هر متر مکعب",'تعرفه ها'!$B:$B,0),MATCH(F685,'تعرفه ها'!$2:$2,0)),0),"---")</f>
        <v>---</v>
      </c>
      <c r="Y685" s="50" t="str">
        <f>IFERROR(ROUND(T685*INDEX('تعرفه ها'!A:Z,MATCH("جریمه مازاد مصرف آب به ازاء هر متر مکعب",'تعرفه ها'!$B:$B,0),MATCH(F685,'تعرفه ها'!$2:$2,0)),0),"---")</f>
        <v>---</v>
      </c>
      <c r="Z685" s="50" t="str">
        <f>IFERROR(ROUND(((W685+X685+Y685)*INDEX('تعرفه ها'!A:Z,MATCH("هزینه نگهداری و تعمیرات شبکه آب",'تعرفه ها'!$B:$B,0),MATCH(F685,'تعرفه ها'!$2:$2,0))/100),0),"---")</f>
        <v>---</v>
      </c>
      <c r="AA685" s="50" t="str">
        <f>IFERROR(IF(INDEX('اطلاعات دوره'!A:Z,MATCH(G685,'اطلاعات دوره'!C:C,0),MATCH("آب",'اطلاعات دوره'!$1:$1,0))="دارد",ROUND((W685+X685+Y685)*INDEX('تعرفه ها'!A:Z,MATCH("پیک فصلی آب",'تعرفه ها'!$B:$B,0),MATCH(F685,'تعرفه ها'!$2:$2,0))/100,0),0),"---")</f>
        <v>---</v>
      </c>
      <c r="AB685" s="50" t="str">
        <f>IFERROR(ROUND(SUM(W685+X685+Y685+Z685+AA685)*INDEX('تعرفه ها'!A:Z,MATCH("مالیات آب",'تعرفه ها'!$B:$B,0),MATCH(F685,'تعرفه ها'!$2:$2,0))/100,0),"---")</f>
        <v>---</v>
      </c>
      <c r="AC685" s="50" t="str">
        <f t="shared" si="117"/>
        <v>---</v>
      </c>
      <c r="AD685" s="50" t="str">
        <f t="shared" si="110"/>
        <v>---</v>
      </c>
      <c r="AE685" s="50" t="str">
        <f t="shared" si="118"/>
        <v>---</v>
      </c>
      <c r="AF685" s="50" t="str">
        <f t="shared" si="119"/>
        <v>---</v>
      </c>
      <c r="AG685" s="153" t="str">
        <f t="shared" si="120"/>
        <v>---</v>
      </c>
      <c r="AI685" s="183" t="str">
        <f>IFERROR(IF(INDEX(پرداخت!A:AZ,MATCH(A685&amp;" - "&amp;"آب",پرداخت!$B:$B,0),MATCH(G685,پرداخت!$1:$1,0))="نشده","نشده","شده"),"---")</f>
        <v>---</v>
      </c>
      <c r="AL685" s="144"/>
      <c r="AM685" s="144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/>
      <c r="BC685" s="30"/>
      <c r="BD685" s="30"/>
      <c r="BE685" s="30"/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  <c r="BT685" s="30"/>
      <c r="BU685" s="30"/>
      <c r="BV685" s="30"/>
      <c r="BW685" s="30"/>
      <c r="BX685" s="30"/>
      <c r="BY685" s="30"/>
      <c r="BZ685" s="30"/>
      <c r="CA685" s="30"/>
    </row>
    <row r="686" spans="1:79" ht="34.9" hidden="1" customHeight="1">
      <c r="A686" s="170"/>
      <c r="B686" s="47">
        <f>IFERROR(INDEX('اطلاعات انشعابات شرکتها'!A:BB,MATCH(A686,'اطلاعات انشعابات شرکتها'!A:A,0),MATCH(B$1,'اطلاعات انشعابات شرکتها'!$1:$1,0)),0)</f>
        <v>0</v>
      </c>
      <c r="C686" s="48">
        <f>IFERROR(INDEX('اطلاعات انشعابات شرکتها'!A:BB,MATCH(A686,'اطلاعات انشعابات شرکتها'!A:A,0),MATCH(C$1,'اطلاعات انشعابات شرکتها'!$1:$1,0)),0)</f>
        <v>0</v>
      </c>
      <c r="D686" s="45"/>
      <c r="E686" s="171"/>
      <c r="F686" s="170"/>
      <c r="G686" s="47" t="str">
        <f t="shared" si="111"/>
        <v>/</v>
      </c>
      <c r="H686" s="47">
        <f>IFERROR(INDEX('اطلاعات دوره'!A:Z,MATCH(G686,'اطلاعات دوره'!C:C,0),MATCH(H$1,'اطلاعات دوره'!$1:$1,0)),0)</f>
        <v>0</v>
      </c>
      <c r="I686" s="47">
        <f>IFERROR(INDEX('اطلاعات دوره'!A:Z,MATCH(G686,'اطلاعات دوره'!C:C,0),MATCH(I$1,'اطلاعات دوره'!$1:$1,0)),0)</f>
        <v>0</v>
      </c>
      <c r="J686" s="48">
        <f>IFERROR(INDEX('اطلاعات دوره'!A:Z,MATCH(G686,'اطلاعات دوره'!C:C,0),MATCH(J$1,'اطلاعات دوره'!$1:$1,0)),0)</f>
        <v>0</v>
      </c>
      <c r="K686" s="46"/>
      <c r="L686" s="158" t="str">
        <f>IFERROR(INDEX('اطلاعات دوره'!A:Z,MATCH(G686,'اطلاعات دوره'!C:C,0)-1,MATCH("عنوان",'اطلاعات دوره'!$1:$1,0)),"---")</f>
        <v>---</v>
      </c>
      <c r="M686" s="47" t="str">
        <f t="shared" si="112"/>
        <v>----</v>
      </c>
      <c r="N686" s="48" t="str">
        <f t="shared" si="113"/>
        <v>-/</v>
      </c>
      <c r="O686" s="45"/>
      <c r="P686" s="240">
        <f>IFERROR(INDEX('قرائت کنتور'!A:AZ,MATCH(A686&amp;"-"&amp;"آب",'قرائت کنتور'!B:B,0),MATCH(L686,'قرائت کنتور'!$1:$1,0)),0)</f>
        <v>0</v>
      </c>
      <c r="Q686" s="241">
        <f>IFERROR(INDEX('قرائت کنتور'!A:AZ,MATCH(A686&amp;"-"&amp;"آب",'قرائت کنتور'!B:B,0),MATCH(G686,'قرائت کنتور'!$1:$1,0)),0)</f>
        <v>0</v>
      </c>
      <c r="R686" s="241">
        <f t="shared" si="114"/>
        <v>0</v>
      </c>
      <c r="S686" s="241" t="str">
        <f>IFERROR(INDEX('اطلاعات انشعابات شرکتها'!A:AB,MATCH(A686,'اطلاعات انشعابات شرکتها'!A:A,0),MATCH(S$1,'اطلاعات انشعابات شرکتها'!$1:$1,0)),"---")</f>
        <v>---</v>
      </c>
      <c r="T686" s="227" t="str">
        <f t="shared" si="115"/>
        <v>---</v>
      </c>
      <c r="U686" s="45"/>
      <c r="V686" s="155" t="str">
        <f>IFERROR(INDEX('تعرفه ها'!A:Z,MATCH("بهای هر متر مکعب آب مصرفی",'تعرفه ها'!$B:$B,0),MATCH(F686,'تعرفه ها'!$2:$2,0)),"---")</f>
        <v>---</v>
      </c>
      <c r="W686" s="50" t="str">
        <f t="shared" si="116"/>
        <v>---</v>
      </c>
      <c r="X686" s="50" t="str">
        <f>IFERROR(ROUND(R686*INDEX('تعرفه ها'!A:Z,MATCH("عوارض آب به ازاء هر متر مکعب",'تعرفه ها'!$B:$B,0),MATCH(F686,'تعرفه ها'!$2:$2,0)),0),"---")</f>
        <v>---</v>
      </c>
      <c r="Y686" s="50" t="str">
        <f>IFERROR(ROUND(T686*INDEX('تعرفه ها'!A:Z,MATCH("جریمه مازاد مصرف آب به ازاء هر متر مکعب",'تعرفه ها'!$B:$B,0),MATCH(F686,'تعرفه ها'!$2:$2,0)),0),"---")</f>
        <v>---</v>
      </c>
      <c r="Z686" s="50" t="str">
        <f>IFERROR(ROUND(((W686+X686+Y686)*INDEX('تعرفه ها'!A:Z,MATCH("هزینه نگهداری و تعمیرات شبکه آب",'تعرفه ها'!$B:$B,0),MATCH(F686,'تعرفه ها'!$2:$2,0))/100),0),"---")</f>
        <v>---</v>
      </c>
      <c r="AA686" s="50" t="str">
        <f>IFERROR(IF(INDEX('اطلاعات دوره'!A:Z,MATCH(G686,'اطلاعات دوره'!C:C,0),MATCH("آب",'اطلاعات دوره'!$1:$1,0))="دارد",ROUND((W686+X686+Y686)*INDEX('تعرفه ها'!A:Z,MATCH("پیک فصلی آب",'تعرفه ها'!$B:$B,0),MATCH(F686,'تعرفه ها'!$2:$2,0))/100,0),0),"---")</f>
        <v>---</v>
      </c>
      <c r="AB686" s="50" t="str">
        <f>IFERROR(ROUND(SUM(W686+X686+Y686+Z686+AA686)*INDEX('تعرفه ها'!A:Z,MATCH("مالیات آب",'تعرفه ها'!$B:$B,0),MATCH(F686,'تعرفه ها'!$2:$2,0))/100,0),"---")</f>
        <v>---</v>
      </c>
      <c r="AC686" s="50" t="str">
        <f t="shared" si="117"/>
        <v>---</v>
      </c>
      <c r="AD686" s="50" t="str">
        <f t="shared" si="110"/>
        <v>---</v>
      </c>
      <c r="AE686" s="50" t="str">
        <f t="shared" si="118"/>
        <v>---</v>
      </c>
      <c r="AF686" s="50" t="str">
        <f t="shared" si="119"/>
        <v>---</v>
      </c>
      <c r="AG686" s="153" t="str">
        <f t="shared" si="120"/>
        <v>---</v>
      </c>
      <c r="AI686" s="183" t="str">
        <f>IFERROR(IF(INDEX(پرداخت!A:AZ,MATCH(A686&amp;" - "&amp;"آب",پرداخت!$B:$B,0),MATCH(G686,پرداخت!$1:$1,0))="نشده","نشده","شده"),"---")</f>
        <v>---</v>
      </c>
      <c r="AL686" s="144"/>
      <c r="AM686" s="144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</row>
    <row r="687" spans="1:79" ht="34.9" hidden="1" customHeight="1">
      <c r="A687" s="170"/>
      <c r="B687" s="47">
        <f>IFERROR(INDEX('اطلاعات انشعابات شرکتها'!A:BB,MATCH(A687,'اطلاعات انشعابات شرکتها'!A:A,0),MATCH(B$1,'اطلاعات انشعابات شرکتها'!$1:$1,0)),0)</f>
        <v>0</v>
      </c>
      <c r="C687" s="48">
        <f>IFERROR(INDEX('اطلاعات انشعابات شرکتها'!A:BB,MATCH(A687,'اطلاعات انشعابات شرکتها'!A:A,0),MATCH(C$1,'اطلاعات انشعابات شرکتها'!$1:$1,0)),0)</f>
        <v>0</v>
      </c>
      <c r="D687" s="45"/>
      <c r="E687" s="171"/>
      <c r="F687" s="170"/>
      <c r="G687" s="47" t="str">
        <f t="shared" si="111"/>
        <v>/</v>
      </c>
      <c r="H687" s="47">
        <f>IFERROR(INDEX('اطلاعات دوره'!A:Z,MATCH(G687,'اطلاعات دوره'!C:C,0),MATCH(H$1,'اطلاعات دوره'!$1:$1,0)),0)</f>
        <v>0</v>
      </c>
      <c r="I687" s="47">
        <f>IFERROR(INDEX('اطلاعات دوره'!A:Z,MATCH(G687,'اطلاعات دوره'!C:C,0),MATCH(I$1,'اطلاعات دوره'!$1:$1,0)),0)</f>
        <v>0</v>
      </c>
      <c r="J687" s="48">
        <f>IFERROR(INDEX('اطلاعات دوره'!A:Z,MATCH(G687,'اطلاعات دوره'!C:C,0),MATCH(J$1,'اطلاعات دوره'!$1:$1,0)),0)</f>
        <v>0</v>
      </c>
      <c r="K687" s="46"/>
      <c r="L687" s="158" t="str">
        <f>IFERROR(INDEX('اطلاعات دوره'!A:Z,MATCH(G687,'اطلاعات دوره'!C:C,0)-1,MATCH("عنوان",'اطلاعات دوره'!$1:$1,0)),"---")</f>
        <v>---</v>
      </c>
      <c r="M687" s="47" t="str">
        <f t="shared" si="112"/>
        <v>----</v>
      </c>
      <c r="N687" s="48" t="str">
        <f t="shared" si="113"/>
        <v>-/</v>
      </c>
      <c r="O687" s="45"/>
      <c r="P687" s="240">
        <f>IFERROR(INDEX('قرائت کنتور'!A:AZ,MATCH(A687&amp;"-"&amp;"آب",'قرائت کنتور'!B:B,0),MATCH(L687,'قرائت کنتور'!$1:$1,0)),0)</f>
        <v>0</v>
      </c>
      <c r="Q687" s="241">
        <f>IFERROR(INDEX('قرائت کنتور'!A:AZ,MATCH(A687&amp;"-"&amp;"آب",'قرائت کنتور'!B:B,0),MATCH(G687,'قرائت کنتور'!$1:$1,0)),0)</f>
        <v>0</v>
      </c>
      <c r="R687" s="241">
        <f t="shared" si="114"/>
        <v>0</v>
      </c>
      <c r="S687" s="241" t="str">
        <f>IFERROR(INDEX('اطلاعات انشعابات شرکتها'!A:AB,MATCH(A687,'اطلاعات انشعابات شرکتها'!A:A,0),MATCH(S$1,'اطلاعات انشعابات شرکتها'!$1:$1,0)),"---")</f>
        <v>---</v>
      </c>
      <c r="T687" s="227" t="str">
        <f t="shared" si="115"/>
        <v>---</v>
      </c>
      <c r="U687" s="45"/>
      <c r="V687" s="155" t="str">
        <f>IFERROR(INDEX('تعرفه ها'!A:Z,MATCH("بهای هر متر مکعب آب مصرفی",'تعرفه ها'!$B:$B,0),MATCH(F687,'تعرفه ها'!$2:$2,0)),"---")</f>
        <v>---</v>
      </c>
      <c r="W687" s="50" t="str">
        <f t="shared" si="116"/>
        <v>---</v>
      </c>
      <c r="X687" s="50" t="str">
        <f>IFERROR(ROUND(R687*INDEX('تعرفه ها'!A:Z,MATCH("عوارض آب به ازاء هر متر مکعب",'تعرفه ها'!$B:$B,0),MATCH(F687,'تعرفه ها'!$2:$2,0)),0),"---")</f>
        <v>---</v>
      </c>
      <c r="Y687" s="50" t="str">
        <f>IFERROR(ROUND(T687*INDEX('تعرفه ها'!A:Z,MATCH("جریمه مازاد مصرف آب به ازاء هر متر مکعب",'تعرفه ها'!$B:$B,0),MATCH(F687,'تعرفه ها'!$2:$2,0)),0),"---")</f>
        <v>---</v>
      </c>
      <c r="Z687" s="50" t="str">
        <f>IFERROR(ROUND(((W687+X687+Y687)*INDEX('تعرفه ها'!A:Z,MATCH("هزینه نگهداری و تعمیرات شبکه آب",'تعرفه ها'!$B:$B,0),MATCH(F687,'تعرفه ها'!$2:$2,0))/100),0),"---")</f>
        <v>---</v>
      </c>
      <c r="AA687" s="50" t="str">
        <f>IFERROR(IF(INDEX('اطلاعات دوره'!A:Z,MATCH(G687,'اطلاعات دوره'!C:C,0),MATCH("آب",'اطلاعات دوره'!$1:$1,0))="دارد",ROUND((W687+X687+Y687)*INDEX('تعرفه ها'!A:Z,MATCH("پیک فصلی آب",'تعرفه ها'!$B:$B,0),MATCH(F687,'تعرفه ها'!$2:$2,0))/100,0),0),"---")</f>
        <v>---</v>
      </c>
      <c r="AB687" s="50" t="str">
        <f>IFERROR(ROUND(SUM(W687+X687+Y687+Z687+AA687)*INDEX('تعرفه ها'!A:Z,MATCH("مالیات آب",'تعرفه ها'!$B:$B,0),MATCH(F687,'تعرفه ها'!$2:$2,0))/100,0),"---")</f>
        <v>---</v>
      </c>
      <c r="AC687" s="50" t="str">
        <f t="shared" si="117"/>
        <v>---</v>
      </c>
      <c r="AD687" s="50" t="str">
        <f t="shared" si="110"/>
        <v>---</v>
      </c>
      <c r="AE687" s="50" t="str">
        <f t="shared" si="118"/>
        <v>---</v>
      </c>
      <c r="AF687" s="50" t="str">
        <f t="shared" si="119"/>
        <v>---</v>
      </c>
      <c r="AG687" s="153" t="str">
        <f t="shared" si="120"/>
        <v>---</v>
      </c>
      <c r="AI687" s="183" t="str">
        <f>IFERROR(IF(INDEX(پرداخت!A:AZ,MATCH(A687&amp;" - "&amp;"آب",پرداخت!$B:$B,0),MATCH(G687,پرداخت!$1:$1,0))="نشده","نشده","شده"),"---")</f>
        <v>---</v>
      </c>
      <c r="AL687" s="144"/>
      <c r="AM687" s="144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/>
      <c r="BC687" s="30"/>
      <c r="BD687" s="30"/>
      <c r="BE687" s="30"/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  <c r="BT687" s="30"/>
      <c r="BU687" s="30"/>
      <c r="BV687" s="30"/>
      <c r="BW687" s="30"/>
      <c r="BX687" s="30"/>
      <c r="BY687" s="30"/>
      <c r="BZ687" s="30"/>
      <c r="CA687" s="30"/>
    </row>
    <row r="688" spans="1:79" ht="34.9" hidden="1" customHeight="1">
      <c r="A688" s="170"/>
      <c r="B688" s="47">
        <f>IFERROR(INDEX('اطلاعات انشعابات شرکتها'!A:BB,MATCH(A688,'اطلاعات انشعابات شرکتها'!A:A,0),MATCH(B$1,'اطلاعات انشعابات شرکتها'!$1:$1,0)),0)</f>
        <v>0</v>
      </c>
      <c r="C688" s="48">
        <f>IFERROR(INDEX('اطلاعات انشعابات شرکتها'!A:BB,MATCH(A688,'اطلاعات انشعابات شرکتها'!A:A,0),MATCH(C$1,'اطلاعات انشعابات شرکتها'!$1:$1,0)),0)</f>
        <v>0</v>
      </c>
      <c r="D688" s="45"/>
      <c r="E688" s="171"/>
      <c r="F688" s="170"/>
      <c r="G688" s="47" t="str">
        <f t="shared" si="111"/>
        <v>/</v>
      </c>
      <c r="H688" s="47">
        <f>IFERROR(INDEX('اطلاعات دوره'!A:Z,MATCH(G688,'اطلاعات دوره'!C:C,0),MATCH(H$1,'اطلاعات دوره'!$1:$1,0)),0)</f>
        <v>0</v>
      </c>
      <c r="I688" s="47">
        <f>IFERROR(INDEX('اطلاعات دوره'!A:Z,MATCH(G688,'اطلاعات دوره'!C:C,0),MATCH(I$1,'اطلاعات دوره'!$1:$1,0)),0)</f>
        <v>0</v>
      </c>
      <c r="J688" s="48">
        <f>IFERROR(INDEX('اطلاعات دوره'!A:Z,MATCH(G688,'اطلاعات دوره'!C:C,0),MATCH(J$1,'اطلاعات دوره'!$1:$1,0)),0)</f>
        <v>0</v>
      </c>
      <c r="K688" s="46"/>
      <c r="L688" s="158" t="str">
        <f>IFERROR(INDEX('اطلاعات دوره'!A:Z,MATCH(G688,'اطلاعات دوره'!C:C,0)-1,MATCH("عنوان",'اطلاعات دوره'!$1:$1,0)),"---")</f>
        <v>---</v>
      </c>
      <c r="M688" s="47" t="str">
        <f t="shared" si="112"/>
        <v>----</v>
      </c>
      <c r="N688" s="48" t="str">
        <f t="shared" si="113"/>
        <v>-/</v>
      </c>
      <c r="O688" s="45"/>
      <c r="P688" s="240">
        <f>IFERROR(INDEX('قرائت کنتور'!A:AZ,MATCH(A688&amp;"-"&amp;"آب",'قرائت کنتور'!B:B,0),MATCH(L688,'قرائت کنتور'!$1:$1,0)),0)</f>
        <v>0</v>
      </c>
      <c r="Q688" s="241">
        <f>IFERROR(INDEX('قرائت کنتور'!A:AZ,MATCH(A688&amp;"-"&amp;"آب",'قرائت کنتور'!B:B,0),MATCH(G688,'قرائت کنتور'!$1:$1,0)),0)</f>
        <v>0</v>
      </c>
      <c r="R688" s="241">
        <f t="shared" si="114"/>
        <v>0</v>
      </c>
      <c r="S688" s="241" t="str">
        <f>IFERROR(INDEX('اطلاعات انشعابات شرکتها'!A:AB,MATCH(A688,'اطلاعات انشعابات شرکتها'!A:A,0),MATCH(S$1,'اطلاعات انشعابات شرکتها'!$1:$1,0)),"---")</f>
        <v>---</v>
      </c>
      <c r="T688" s="227" t="str">
        <f t="shared" si="115"/>
        <v>---</v>
      </c>
      <c r="U688" s="45"/>
      <c r="V688" s="155" t="str">
        <f>IFERROR(INDEX('تعرفه ها'!A:Z,MATCH("بهای هر متر مکعب آب مصرفی",'تعرفه ها'!$B:$B,0),MATCH(F688,'تعرفه ها'!$2:$2,0)),"---")</f>
        <v>---</v>
      </c>
      <c r="W688" s="50" t="str">
        <f t="shared" si="116"/>
        <v>---</v>
      </c>
      <c r="X688" s="50" t="str">
        <f>IFERROR(ROUND(R688*INDEX('تعرفه ها'!A:Z,MATCH("عوارض آب به ازاء هر متر مکعب",'تعرفه ها'!$B:$B,0),MATCH(F688,'تعرفه ها'!$2:$2,0)),0),"---")</f>
        <v>---</v>
      </c>
      <c r="Y688" s="50" t="str">
        <f>IFERROR(ROUND(T688*INDEX('تعرفه ها'!A:Z,MATCH("جریمه مازاد مصرف آب به ازاء هر متر مکعب",'تعرفه ها'!$B:$B,0),MATCH(F688,'تعرفه ها'!$2:$2,0)),0),"---")</f>
        <v>---</v>
      </c>
      <c r="Z688" s="50" t="str">
        <f>IFERROR(ROUND(((W688+X688+Y688)*INDEX('تعرفه ها'!A:Z,MATCH("هزینه نگهداری و تعمیرات شبکه آب",'تعرفه ها'!$B:$B,0),MATCH(F688,'تعرفه ها'!$2:$2,0))/100),0),"---")</f>
        <v>---</v>
      </c>
      <c r="AA688" s="50" t="str">
        <f>IFERROR(IF(INDEX('اطلاعات دوره'!A:Z,MATCH(G688,'اطلاعات دوره'!C:C,0),MATCH("آب",'اطلاعات دوره'!$1:$1,0))="دارد",ROUND((W688+X688+Y688)*INDEX('تعرفه ها'!A:Z,MATCH("پیک فصلی آب",'تعرفه ها'!$B:$B,0),MATCH(F688,'تعرفه ها'!$2:$2,0))/100,0),0),"---")</f>
        <v>---</v>
      </c>
      <c r="AB688" s="50" t="str">
        <f>IFERROR(ROUND(SUM(W688+X688+Y688+Z688+AA688)*INDEX('تعرفه ها'!A:Z,MATCH("مالیات آب",'تعرفه ها'!$B:$B,0),MATCH(F688,'تعرفه ها'!$2:$2,0))/100,0),"---")</f>
        <v>---</v>
      </c>
      <c r="AC688" s="50" t="str">
        <f t="shared" si="117"/>
        <v>---</v>
      </c>
      <c r="AD688" s="50" t="str">
        <f t="shared" si="110"/>
        <v>---</v>
      </c>
      <c r="AE688" s="50" t="str">
        <f t="shared" si="118"/>
        <v>---</v>
      </c>
      <c r="AF688" s="50" t="str">
        <f t="shared" si="119"/>
        <v>---</v>
      </c>
      <c r="AG688" s="153" t="str">
        <f t="shared" si="120"/>
        <v>---</v>
      </c>
      <c r="AI688" s="183" t="str">
        <f>IFERROR(IF(INDEX(پرداخت!A:AZ,MATCH(A688&amp;" - "&amp;"آب",پرداخت!$B:$B,0),MATCH(G688,پرداخت!$1:$1,0))="نشده","نشده","شده"),"---")</f>
        <v>---</v>
      </c>
      <c r="AL688" s="144"/>
      <c r="AM688" s="144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  <c r="BT688" s="30"/>
      <c r="BU688" s="30"/>
      <c r="BV688" s="30"/>
      <c r="BW688" s="30"/>
      <c r="BX688" s="30"/>
      <c r="BY688" s="30"/>
      <c r="BZ688" s="30"/>
      <c r="CA688" s="30"/>
    </row>
    <row r="689" spans="1:79" ht="34.9" hidden="1" customHeight="1">
      <c r="A689" s="170"/>
      <c r="B689" s="47">
        <f>IFERROR(INDEX('اطلاعات انشعابات شرکتها'!A:BB,MATCH(A689,'اطلاعات انشعابات شرکتها'!A:A,0),MATCH(B$1,'اطلاعات انشعابات شرکتها'!$1:$1,0)),0)</f>
        <v>0</v>
      </c>
      <c r="C689" s="48">
        <f>IFERROR(INDEX('اطلاعات انشعابات شرکتها'!A:BB,MATCH(A689,'اطلاعات انشعابات شرکتها'!A:A,0),MATCH(C$1,'اطلاعات انشعابات شرکتها'!$1:$1,0)),0)</f>
        <v>0</v>
      </c>
      <c r="D689" s="45"/>
      <c r="E689" s="171"/>
      <c r="F689" s="170"/>
      <c r="G689" s="47" t="str">
        <f t="shared" si="111"/>
        <v>/</v>
      </c>
      <c r="H689" s="47">
        <f>IFERROR(INDEX('اطلاعات دوره'!A:Z,MATCH(G689,'اطلاعات دوره'!C:C,0),MATCH(H$1,'اطلاعات دوره'!$1:$1,0)),0)</f>
        <v>0</v>
      </c>
      <c r="I689" s="47">
        <f>IFERROR(INDEX('اطلاعات دوره'!A:Z,MATCH(G689,'اطلاعات دوره'!C:C,0),MATCH(I$1,'اطلاعات دوره'!$1:$1,0)),0)</f>
        <v>0</v>
      </c>
      <c r="J689" s="48">
        <f>IFERROR(INDEX('اطلاعات دوره'!A:Z,MATCH(G689,'اطلاعات دوره'!C:C,0),MATCH(J$1,'اطلاعات دوره'!$1:$1,0)),0)</f>
        <v>0</v>
      </c>
      <c r="K689" s="46"/>
      <c r="L689" s="158" t="str">
        <f>IFERROR(INDEX('اطلاعات دوره'!A:Z,MATCH(G689,'اطلاعات دوره'!C:C,0)-1,MATCH("عنوان",'اطلاعات دوره'!$1:$1,0)),"---")</f>
        <v>---</v>
      </c>
      <c r="M689" s="47" t="str">
        <f t="shared" si="112"/>
        <v>----</v>
      </c>
      <c r="N689" s="48" t="str">
        <f t="shared" si="113"/>
        <v>-/</v>
      </c>
      <c r="O689" s="45"/>
      <c r="P689" s="240">
        <f>IFERROR(INDEX('قرائت کنتور'!A:AZ,MATCH(A689&amp;"-"&amp;"آب",'قرائت کنتور'!B:B,0),MATCH(L689,'قرائت کنتور'!$1:$1,0)),0)</f>
        <v>0</v>
      </c>
      <c r="Q689" s="241">
        <f>IFERROR(INDEX('قرائت کنتور'!A:AZ,MATCH(A689&amp;"-"&amp;"آب",'قرائت کنتور'!B:B,0),MATCH(G689,'قرائت کنتور'!$1:$1,0)),0)</f>
        <v>0</v>
      </c>
      <c r="R689" s="241">
        <f t="shared" si="114"/>
        <v>0</v>
      </c>
      <c r="S689" s="241" t="str">
        <f>IFERROR(INDEX('اطلاعات انشعابات شرکتها'!A:AB,MATCH(A689,'اطلاعات انشعابات شرکتها'!A:A,0),MATCH(S$1,'اطلاعات انشعابات شرکتها'!$1:$1,0)),"---")</f>
        <v>---</v>
      </c>
      <c r="T689" s="227" t="str">
        <f t="shared" si="115"/>
        <v>---</v>
      </c>
      <c r="U689" s="45"/>
      <c r="V689" s="155" t="str">
        <f>IFERROR(INDEX('تعرفه ها'!A:Z,MATCH("بهای هر متر مکعب آب مصرفی",'تعرفه ها'!$B:$B,0),MATCH(F689,'تعرفه ها'!$2:$2,0)),"---")</f>
        <v>---</v>
      </c>
      <c r="W689" s="50" t="str">
        <f t="shared" si="116"/>
        <v>---</v>
      </c>
      <c r="X689" s="50" t="str">
        <f>IFERROR(ROUND(R689*INDEX('تعرفه ها'!A:Z,MATCH("عوارض آب به ازاء هر متر مکعب",'تعرفه ها'!$B:$B,0),MATCH(F689,'تعرفه ها'!$2:$2,0)),0),"---")</f>
        <v>---</v>
      </c>
      <c r="Y689" s="50" t="str">
        <f>IFERROR(ROUND(T689*INDEX('تعرفه ها'!A:Z,MATCH("جریمه مازاد مصرف آب به ازاء هر متر مکعب",'تعرفه ها'!$B:$B,0),MATCH(F689,'تعرفه ها'!$2:$2,0)),0),"---")</f>
        <v>---</v>
      </c>
      <c r="Z689" s="50" t="str">
        <f>IFERROR(ROUND(((W689+X689+Y689)*INDEX('تعرفه ها'!A:Z,MATCH("هزینه نگهداری و تعمیرات شبکه آب",'تعرفه ها'!$B:$B,0),MATCH(F689,'تعرفه ها'!$2:$2,0))/100),0),"---")</f>
        <v>---</v>
      </c>
      <c r="AA689" s="50" t="str">
        <f>IFERROR(IF(INDEX('اطلاعات دوره'!A:Z,MATCH(G689,'اطلاعات دوره'!C:C,0),MATCH("آب",'اطلاعات دوره'!$1:$1,0))="دارد",ROUND((W689+X689+Y689)*INDEX('تعرفه ها'!A:Z,MATCH("پیک فصلی آب",'تعرفه ها'!$B:$B,0),MATCH(F689,'تعرفه ها'!$2:$2,0))/100,0),0),"---")</f>
        <v>---</v>
      </c>
      <c r="AB689" s="50" t="str">
        <f>IFERROR(ROUND(SUM(W689+X689+Y689+Z689+AA689)*INDEX('تعرفه ها'!A:Z,MATCH("مالیات آب",'تعرفه ها'!$B:$B,0),MATCH(F689,'تعرفه ها'!$2:$2,0))/100,0),"---")</f>
        <v>---</v>
      </c>
      <c r="AC689" s="50" t="str">
        <f t="shared" si="117"/>
        <v>---</v>
      </c>
      <c r="AD689" s="50" t="str">
        <f t="shared" si="110"/>
        <v>---</v>
      </c>
      <c r="AE689" s="50" t="str">
        <f t="shared" si="118"/>
        <v>---</v>
      </c>
      <c r="AF689" s="50" t="str">
        <f t="shared" si="119"/>
        <v>---</v>
      </c>
      <c r="AG689" s="153" t="str">
        <f t="shared" si="120"/>
        <v>---</v>
      </c>
      <c r="AI689" s="183" t="str">
        <f>IFERROR(IF(INDEX(پرداخت!A:AZ,MATCH(A689&amp;" - "&amp;"آب",پرداخت!$B:$B,0),MATCH(G689,پرداخت!$1:$1,0))="نشده","نشده","شده"),"---")</f>
        <v>---</v>
      </c>
      <c r="AL689" s="144"/>
      <c r="AM689" s="144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/>
      <c r="BC689" s="30"/>
      <c r="BD689" s="30"/>
      <c r="BE689" s="30"/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  <c r="BT689" s="30"/>
      <c r="BU689" s="30"/>
      <c r="BV689" s="30"/>
      <c r="BW689" s="30"/>
      <c r="BX689" s="30"/>
      <c r="BY689" s="30"/>
      <c r="BZ689" s="30"/>
      <c r="CA689" s="30"/>
    </row>
    <row r="690" spans="1:79" ht="34.9" hidden="1" customHeight="1">
      <c r="A690" s="170"/>
      <c r="B690" s="47">
        <f>IFERROR(INDEX('اطلاعات انشعابات شرکتها'!A:BB,MATCH(A690,'اطلاعات انشعابات شرکتها'!A:A,0),MATCH(B$1,'اطلاعات انشعابات شرکتها'!$1:$1,0)),0)</f>
        <v>0</v>
      </c>
      <c r="C690" s="48">
        <f>IFERROR(INDEX('اطلاعات انشعابات شرکتها'!A:BB,MATCH(A690,'اطلاعات انشعابات شرکتها'!A:A,0),MATCH(C$1,'اطلاعات انشعابات شرکتها'!$1:$1,0)),0)</f>
        <v>0</v>
      </c>
      <c r="D690" s="45"/>
      <c r="E690" s="171"/>
      <c r="F690" s="170"/>
      <c r="G690" s="47" t="str">
        <f t="shared" si="111"/>
        <v>/</v>
      </c>
      <c r="H690" s="47">
        <f>IFERROR(INDEX('اطلاعات دوره'!A:Z,MATCH(G690,'اطلاعات دوره'!C:C,0),MATCH(H$1,'اطلاعات دوره'!$1:$1,0)),0)</f>
        <v>0</v>
      </c>
      <c r="I690" s="47">
        <f>IFERROR(INDEX('اطلاعات دوره'!A:Z,MATCH(G690,'اطلاعات دوره'!C:C,0),MATCH(I$1,'اطلاعات دوره'!$1:$1,0)),0)</f>
        <v>0</v>
      </c>
      <c r="J690" s="48">
        <f>IFERROR(INDEX('اطلاعات دوره'!A:Z,MATCH(G690,'اطلاعات دوره'!C:C,0),MATCH(J$1,'اطلاعات دوره'!$1:$1,0)),0)</f>
        <v>0</v>
      </c>
      <c r="K690" s="46"/>
      <c r="L690" s="158" t="str">
        <f>IFERROR(INDEX('اطلاعات دوره'!A:Z,MATCH(G690,'اطلاعات دوره'!C:C,0)-1,MATCH("عنوان",'اطلاعات دوره'!$1:$1,0)),"---")</f>
        <v>---</v>
      </c>
      <c r="M690" s="47" t="str">
        <f t="shared" si="112"/>
        <v>----</v>
      </c>
      <c r="N690" s="48" t="str">
        <f t="shared" si="113"/>
        <v>-/</v>
      </c>
      <c r="O690" s="45"/>
      <c r="P690" s="240">
        <f>IFERROR(INDEX('قرائت کنتور'!A:AZ,MATCH(A690&amp;"-"&amp;"آب",'قرائت کنتور'!B:B,0),MATCH(L690,'قرائت کنتور'!$1:$1,0)),0)</f>
        <v>0</v>
      </c>
      <c r="Q690" s="241">
        <f>IFERROR(INDEX('قرائت کنتور'!A:AZ,MATCH(A690&amp;"-"&amp;"آب",'قرائت کنتور'!B:B,0),MATCH(G690,'قرائت کنتور'!$1:$1,0)),0)</f>
        <v>0</v>
      </c>
      <c r="R690" s="241">
        <f t="shared" si="114"/>
        <v>0</v>
      </c>
      <c r="S690" s="241" t="str">
        <f>IFERROR(INDEX('اطلاعات انشعابات شرکتها'!A:AB,MATCH(A690,'اطلاعات انشعابات شرکتها'!A:A,0),MATCH(S$1,'اطلاعات انشعابات شرکتها'!$1:$1,0)),"---")</f>
        <v>---</v>
      </c>
      <c r="T690" s="227" t="str">
        <f t="shared" si="115"/>
        <v>---</v>
      </c>
      <c r="U690" s="45"/>
      <c r="V690" s="155" t="str">
        <f>IFERROR(INDEX('تعرفه ها'!A:Z,MATCH("بهای هر متر مکعب آب مصرفی",'تعرفه ها'!$B:$B,0),MATCH(F690,'تعرفه ها'!$2:$2,0)),"---")</f>
        <v>---</v>
      </c>
      <c r="W690" s="50" t="str">
        <f t="shared" si="116"/>
        <v>---</v>
      </c>
      <c r="X690" s="50" t="str">
        <f>IFERROR(ROUND(R690*INDEX('تعرفه ها'!A:Z,MATCH("عوارض آب به ازاء هر متر مکعب",'تعرفه ها'!$B:$B,0),MATCH(F690,'تعرفه ها'!$2:$2,0)),0),"---")</f>
        <v>---</v>
      </c>
      <c r="Y690" s="50" t="str">
        <f>IFERROR(ROUND(T690*INDEX('تعرفه ها'!A:Z,MATCH("جریمه مازاد مصرف آب به ازاء هر متر مکعب",'تعرفه ها'!$B:$B,0),MATCH(F690,'تعرفه ها'!$2:$2,0)),0),"---")</f>
        <v>---</v>
      </c>
      <c r="Z690" s="50" t="str">
        <f>IFERROR(ROUND(((W690+X690+Y690)*INDEX('تعرفه ها'!A:Z,MATCH("هزینه نگهداری و تعمیرات شبکه آب",'تعرفه ها'!$B:$B,0),MATCH(F690,'تعرفه ها'!$2:$2,0))/100),0),"---")</f>
        <v>---</v>
      </c>
      <c r="AA690" s="50" t="str">
        <f>IFERROR(IF(INDEX('اطلاعات دوره'!A:Z,MATCH(G690,'اطلاعات دوره'!C:C,0),MATCH("آب",'اطلاعات دوره'!$1:$1,0))="دارد",ROUND((W690+X690+Y690)*INDEX('تعرفه ها'!A:Z,MATCH("پیک فصلی آب",'تعرفه ها'!$B:$B,0),MATCH(F690,'تعرفه ها'!$2:$2,0))/100,0),0),"---")</f>
        <v>---</v>
      </c>
      <c r="AB690" s="50" t="str">
        <f>IFERROR(ROUND(SUM(W690+X690+Y690+Z690+AA690)*INDEX('تعرفه ها'!A:Z,MATCH("مالیات آب",'تعرفه ها'!$B:$B,0),MATCH(F690,'تعرفه ها'!$2:$2,0))/100,0),"---")</f>
        <v>---</v>
      </c>
      <c r="AC690" s="50" t="str">
        <f t="shared" si="117"/>
        <v>---</v>
      </c>
      <c r="AD690" s="50" t="str">
        <f t="shared" si="110"/>
        <v>---</v>
      </c>
      <c r="AE690" s="50" t="str">
        <f t="shared" si="118"/>
        <v>---</v>
      </c>
      <c r="AF690" s="50" t="str">
        <f t="shared" si="119"/>
        <v>---</v>
      </c>
      <c r="AG690" s="153" t="str">
        <f t="shared" si="120"/>
        <v>---</v>
      </c>
      <c r="AI690" s="183" t="str">
        <f>IFERROR(IF(INDEX(پرداخت!A:AZ,MATCH(A690&amp;" - "&amp;"آب",پرداخت!$B:$B,0),MATCH(G690,پرداخت!$1:$1,0))="نشده","نشده","شده"),"---")</f>
        <v>---</v>
      </c>
      <c r="AL690" s="144"/>
      <c r="AM690" s="144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  <c r="BT690" s="30"/>
      <c r="BU690" s="30"/>
      <c r="BV690" s="30"/>
      <c r="BW690" s="30"/>
      <c r="BX690" s="30"/>
      <c r="BY690" s="30"/>
      <c r="BZ690" s="30"/>
      <c r="CA690" s="30"/>
    </row>
    <row r="691" spans="1:79" ht="34.9" hidden="1" customHeight="1">
      <c r="A691" s="170"/>
      <c r="B691" s="47">
        <f>IFERROR(INDEX('اطلاعات انشعابات شرکتها'!A:BB,MATCH(A691,'اطلاعات انشعابات شرکتها'!A:A,0),MATCH(B$1,'اطلاعات انشعابات شرکتها'!$1:$1,0)),0)</f>
        <v>0</v>
      </c>
      <c r="C691" s="48">
        <f>IFERROR(INDEX('اطلاعات انشعابات شرکتها'!A:BB,MATCH(A691,'اطلاعات انشعابات شرکتها'!A:A,0),MATCH(C$1,'اطلاعات انشعابات شرکتها'!$1:$1,0)),0)</f>
        <v>0</v>
      </c>
      <c r="D691" s="45"/>
      <c r="E691" s="171"/>
      <c r="F691" s="170"/>
      <c r="G691" s="47" t="str">
        <f t="shared" si="111"/>
        <v>/</v>
      </c>
      <c r="H691" s="47">
        <f>IFERROR(INDEX('اطلاعات دوره'!A:Z,MATCH(G691,'اطلاعات دوره'!C:C,0),MATCH(H$1,'اطلاعات دوره'!$1:$1,0)),0)</f>
        <v>0</v>
      </c>
      <c r="I691" s="47">
        <f>IFERROR(INDEX('اطلاعات دوره'!A:Z,MATCH(G691,'اطلاعات دوره'!C:C,0),MATCH(I$1,'اطلاعات دوره'!$1:$1,0)),0)</f>
        <v>0</v>
      </c>
      <c r="J691" s="48">
        <f>IFERROR(INDEX('اطلاعات دوره'!A:Z,MATCH(G691,'اطلاعات دوره'!C:C,0),MATCH(J$1,'اطلاعات دوره'!$1:$1,0)),0)</f>
        <v>0</v>
      </c>
      <c r="K691" s="46"/>
      <c r="L691" s="158" t="str">
        <f>IFERROR(INDEX('اطلاعات دوره'!A:Z,MATCH(G691,'اطلاعات دوره'!C:C,0)-1,MATCH("عنوان",'اطلاعات دوره'!$1:$1,0)),"---")</f>
        <v>---</v>
      </c>
      <c r="M691" s="47" t="str">
        <f t="shared" si="112"/>
        <v>----</v>
      </c>
      <c r="N691" s="48" t="str">
        <f t="shared" si="113"/>
        <v>-/</v>
      </c>
      <c r="O691" s="45"/>
      <c r="P691" s="240">
        <f>IFERROR(INDEX('قرائت کنتور'!A:AZ,MATCH(A691&amp;"-"&amp;"آب",'قرائت کنتور'!B:B,0),MATCH(L691,'قرائت کنتور'!$1:$1,0)),0)</f>
        <v>0</v>
      </c>
      <c r="Q691" s="241">
        <f>IFERROR(INDEX('قرائت کنتور'!A:AZ,MATCH(A691&amp;"-"&amp;"آب",'قرائت کنتور'!B:B,0),MATCH(G691,'قرائت کنتور'!$1:$1,0)),0)</f>
        <v>0</v>
      </c>
      <c r="R691" s="241">
        <f t="shared" si="114"/>
        <v>0</v>
      </c>
      <c r="S691" s="241" t="str">
        <f>IFERROR(INDEX('اطلاعات انشعابات شرکتها'!A:AB,MATCH(A691,'اطلاعات انشعابات شرکتها'!A:A,0),MATCH(S$1,'اطلاعات انشعابات شرکتها'!$1:$1,0)),"---")</f>
        <v>---</v>
      </c>
      <c r="T691" s="227" t="str">
        <f t="shared" si="115"/>
        <v>---</v>
      </c>
      <c r="U691" s="45"/>
      <c r="V691" s="155" t="str">
        <f>IFERROR(INDEX('تعرفه ها'!A:Z,MATCH("بهای هر متر مکعب آب مصرفی",'تعرفه ها'!$B:$B,0),MATCH(F691,'تعرفه ها'!$2:$2,0)),"---")</f>
        <v>---</v>
      </c>
      <c r="W691" s="50" t="str">
        <f t="shared" si="116"/>
        <v>---</v>
      </c>
      <c r="X691" s="50" t="str">
        <f>IFERROR(ROUND(R691*INDEX('تعرفه ها'!A:Z,MATCH("عوارض آب به ازاء هر متر مکعب",'تعرفه ها'!$B:$B,0),MATCH(F691,'تعرفه ها'!$2:$2,0)),0),"---")</f>
        <v>---</v>
      </c>
      <c r="Y691" s="50" t="str">
        <f>IFERROR(ROUND(T691*INDEX('تعرفه ها'!A:Z,MATCH("جریمه مازاد مصرف آب به ازاء هر متر مکعب",'تعرفه ها'!$B:$B,0),MATCH(F691,'تعرفه ها'!$2:$2,0)),0),"---")</f>
        <v>---</v>
      </c>
      <c r="Z691" s="50" t="str">
        <f>IFERROR(ROUND(((W691+X691+Y691)*INDEX('تعرفه ها'!A:Z,MATCH("هزینه نگهداری و تعمیرات شبکه آب",'تعرفه ها'!$B:$B,0),MATCH(F691,'تعرفه ها'!$2:$2,0))/100),0),"---")</f>
        <v>---</v>
      </c>
      <c r="AA691" s="50" t="str">
        <f>IFERROR(IF(INDEX('اطلاعات دوره'!A:Z,MATCH(G691,'اطلاعات دوره'!C:C,0),MATCH("آب",'اطلاعات دوره'!$1:$1,0))="دارد",ROUND((W691+X691+Y691)*INDEX('تعرفه ها'!A:Z,MATCH("پیک فصلی آب",'تعرفه ها'!$B:$B,0),MATCH(F691,'تعرفه ها'!$2:$2,0))/100,0),0),"---")</f>
        <v>---</v>
      </c>
      <c r="AB691" s="50" t="str">
        <f>IFERROR(ROUND(SUM(W691+X691+Y691+Z691+AA691)*INDEX('تعرفه ها'!A:Z,MATCH("مالیات آب",'تعرفه ها'!$B:$B,0),MATCH(F691,'تعرفه ها'!$2:$2,0))/100,0),"---")</f>
        <v>---</v>
      </c>
      <c r="AC691" s="50" t="str">
        <f t="shared" si="117"/>
        <v>---</v>
      </c>
      <c r="AD691" s="50" t="str">
        <f t="shared" si="110"/>
        <v>---</v>
      </c>
      <c r="AE691" s="50" t="str">
        <f t="shared" si="118"/>
        <v>---</v>
      </c>
      <c r="AF691" s="50" t="str">
        <f t="shared" si="119"/>
        <v>---</v>
      </c>
      <c r="AG691" s="153" t="str">
        <f t="shared" si="120"/>
        <v>---</v>
      </c>
      <c r="AI691" s="183" t="str">
        <f>IFERROR(IF(INDEX(پرداخت!A:AZ,MATCH(A691&amp;" - "&amp;"آب",پرداخت!$B:$B,0),MATCH(G691,پرداخت!$1:$1,0))="نشده","نشده","شده"),"---")</f>
        <v>---</v>
      </c>
      <c r="AL691" s="144"/>
      <c r="AM691" s="144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</row>
    <row r="692" spans="1:79" ht="34.9" hidden="1" customHeight="1">
      <c r="A692" s="170"/>
      <c r="B692" s="47">
        <f>IFERROR(INDEX('اطلاعات انشعابات شرکتها'!A:BB,MATCH(A692,'اطلاعات انشعابات شرکتها'!A:A,0),MATCH(B$1,'اطلاعات انشعابات شرکتها'!$1:$1,0)),0)</f>
        <v>0</v>
      </c>
      <c r="C692" s="48">
        <f>IFERROR(INDEX('اطلاعات انشعابات شرکتها'!A:BB,MATCH(A692,'اطلاعات انشعابات شرکتها'!A:A,0),MATCH(C$1,'اطلاعات انشعابات شرکتها'!$1:$1,0)),0)</f>
        <v>0</v>
      </c>
      <c r="D692" s="45"/>
      <c r="E692" s="171"/>
      <c r="F692" s="170"/>
      <c r="G692" s="47" t="str">
        <f t="shared" si="111"/>
        <v>/</v>
      </c>
      <c r="H692" s="47">
        <f>IFERROR(INDEX('اطلاعات دوره'!A:Z,MATCH(G692,'اطلاعات دوره'!C:C,0),MATCH(H$1,'اطلاعات دوره'!$1:$1,0)),0)</f>
        <v>0</v>
      </c>
      <c r="I692" s="47">
        <f>IFERROR(INDEX('اطلاعات دوره'!A:Z,MATCH(G692,'اطلاعات دوره'!C:C,0),MATCH(I$1,'اطلاعات دوره'!$1:$1,0)),0)</f>
        <v>0</v>
      </c>
      <c r="J692" s="48">
        <f>IFERROR(INDEX('اطلاعات دوره'!A:Z,MATCH(G692,'اطلاعات دوره'!C:C,0),MATCH(J$1,'اطلاعات دوره'!$1:$1,0)),0)</f>
        <v>0</v>
      </c>
      <c r="K692" s="46"/>
      <c r="L692" s="158" t="str">
        <f>IFERROR(INDEX('اطلاعات دوره'!A:Z,MATCH(G692,'اطلاعات دوره'!C:C,0)-1,MATCH("عنوان",'اطلاعات دوره'!$1:$1,0)),"---")</f>
        <v>---</v>
      </c>
      <c r="M692" s="47" t="str">
        <f t="shared" si="112"/>
        <v>----</v>
      </c>
      <c r="N692" s="48" t="str">
        <f t="shared" si="113"/>
        <v>-/</v>
      </c>
      <c r="O692" s="45"/>
      <c r="P692" s="240">
        <f>IFERROR(INDEX('قرائت کنتور'!A:AZ,MATCH(A692&amp;"-"&amp;"آب",'قرائت کنتور'!B:B,0),MATCH(L692,'قرائت کنتور'!$1:$1,0)),0)</f>
        <v>0</v>
      </c>
      <c r="Q692" s="241">
        <f>IFERROR(INDEX('قرائت کنتور'!A:AZ,MATCH(A692&amp;"-"&amp;"آب",'قرائت کنتور'!B:B,0),MATCH(G692,'قرائت کنتور'!$1:$1,0)),0)</f>
        <v>0</v>
      </c>
      <c r="R692" s="241">
        <f t="shared" si="114"/>
        <v>0</v>
      </c>
      <c r="S692" s="241" t="str">
        <f>IFERROR(INDEX('اطلاعات انشعابات شرکتها'!A:AB,MATCH(A692,'اطلاعات انشعابات شرکتها'!A:A,0),MATCH(S$1,'اطلاعات انشعابات شرکتها'!$1:$1,0)),"---")</f>
        <v>---</v>
      </c>
      <c r="T692" s="227" t="str">
        <f t="shared" si="115"/>
        <v>---</v>
      </c>
      <c r="U692" s="45"/>
      <c r="V692" s="155" t="str">
        <f>IFERROR(INDEX('تعرفه ها'!A:Z,MATCH("بهای هر متر مکعب آب مصرفی",'تعرفه ها'!$B:$B,0),MATCH(F692,'تعرفه ها'!$2:$2,0)),"---")</f>
        <v>---</v>
      </c>
      <c r="W692" s="50" t="str">
        <f t="shared" si="116"/>
        <v>---</v>
      </c>
      <c r="X692" s="50" t="str">
        <f>IFERROR(ROUND(R692*INDEX('تعرفه ها'!A:Z,MATCH("عوارض آب به ازاء هر متر مکعب",'تعرفه ها'!$B:$B,0),MATCH(F692,'تعرفه ها'!$2:$2,0)),0),"---")</f>
        <v>---</v>
      </c>
      <c r="Y692" s="50" t="str">
        <f>IFERROR(ROUND(T692*INDEX('تعرفه ها'!A:Z,MATCH("جریمه مازاد مصرف آب به ازاء هر متر مکعب",'تعرفه ها'!$B:$B,0),MATCH(F692,'تعرفه ها'!$2:$2,0)),0),"---")</f>
        <v>---</v>
      </c>
      <c r="Z692" s="50" t="str">
        <f>IFERROR(ROUND(((W692+X692+Y692)*INDEX('تعرفه ها'!A:Z,MATCH("هزینه نگهداری و تعمیرات شبکه آب",'تعرفه ها'!$B:$B,0),MATCH(F692,'تعرفه ها'!$2:$2,0))/100),0),"---")</f>
        <v>---</v>
      </c>
      <c r="AA692" s="50" t="str">
        <f>IFERROR(IF(INDEX('اطلاعات دوره'!A:Z,MATCH(G692,'اطلاعات دوره'!C:C,0),MATCH("آب",'اطلاعات دوره'!$1:$1,0))="دارد",ROUND((W692+X692+Y692)*INDEX('تعرفه ها'!A:Z,MATCH("پیک فصلی آب",'تعرفه ها'!$B:$B,0),MATCH(F692,'تعرفه ها'!$2:$2,0))/100,0),0),"---")</f>
        <v>---</v>
      </c>
      <c r="AB692" s="50" t="str">
        <f>IFERROR(ROUND(SUM(W692+X692+Y692+Z692+AA692)*INDEX('تعرفه ها'!A:Z,MATCH("مالیات آب",'تعرفه ها'!$B:$B,0),MATCH(F692,'تعرفه ها'!$2:$2,0))/100,0),"---")</f>
        <v>---</v>
      </c>
      <c r="AC692" s="50" t="str">
        <f t="shared" si="117"/>
        <v>---</v>
      </c>
      <c r="AD692" s="50" t="str">
        <f t="shared" si="110"/>
        <v>---</v>
      </c>
      <c r="AE692" s="50" t="str">
        <f t="shared" si="118"/>
        <v>---</v>
      </c>
      <c r="AF692" s="50" t="str">
        <f t="shared" si="119"/>
        <v>---</v>
      </c>
      <c r="AG692" s="153" t="str">
        <f t="shared" si="120"/>
        <v>---</v>
      </c>
      <c r="AI692" s="183" t="str">
        <f>IFERROR(IF(INDEX(پرداخت!A:AZ,MATCH(A692&amp;" - "&amp;"آب",پرداخت!$B:$B,0),MATCH(G692,پرداخت!$1:$1,0))="نشده","نشده","شده"),"---")</f>
        <v>---</v>
      </c>
      <c r="AL692" s="144"/>
      <c r="AM692" s="144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  <c r="BT692" s="30"/>
      <c r="BU692" s="30"/>
      <c r="BV692" s="30"/>
      <c r="BW692" s="30"/>
      <c r="BX692" s="30"/>
      <c r="BY692" s="30"/>
      <c r="BZ692" s="30"/>
      <c r="CA692" s="30"/>
    </row>
    <row r="693" spans="1:79" ht="34.9" hidden="1" customHeight="1">
      <c r="A693" s="170"/>
      <c r="B693" s="47">
        <f>IFERROR(INDEX('اطلاعات انشعابات شرکتها'!A:BB,MATCH(A693,'اطلاعات انشعابات شرکتها'!A:A,0),MATCH(B$1,'اطلاعات انشعابات شرکتها'!$1:$1,0)),0)</f>
        <v>0</v>
      </c>
      <c r="C693" s="48">
        <f>IFERROR(INDEX('اطلاعات انشعابات شرکتها'!A:BB,MATCH(A693,'اطلاعات انشعابات شرکتها'!A:A,0),MATCH(C$1,'اطلاعات انشعابات شرکتها'!$1:$1,0)),0)</f>
        <v>0</v>
      </c>
      <c r="D693" s="45"/>
      <c r="E693" s="171"/>
      <c r="F693" s="170"/>
      <c r="G693" s="47" t="str">
        <f t="shared" si="111"/>
        <v>/</v>
      </c>
      <c r="H693" s="47">
        <f>IFERROR(INDEX('اطلاعات دوره'!A:Z,MATCH(G693,'اطلاعات دوره'!C:C,0),MATCH(H$1,'اطلاعات دوره'!$1:$1,0)),0)</f>
        <v>0</v>
      </c>
      <c r="I693" s="47">
        <f>IFERROR(INDEX('اطلاعات دوره'!A:Z,MATCH(G693,'اطلاعات دوره'!C:C,0),MATCH(I$1,'اطلاعات دوره'!$1:$1,0)),0)</f>
        <v>0</v>
      </c>
      <c r="J693" s="48">
        <f>IFERROR(INDEX('اطلاعات دوره'!A:Z,MATCH(G693,'اطلاعات دوره'!C:C,0),MATCH(J$1,'اطلاعات دوره'!$1:$1,0)),0)</f>
        <v>0</v>
      </c>
      <c r="K693" s="46"/>
      <c r="L693" s="158" t="str">
        <f>IFERROR(INDEX('اطلاعات دوره'!A:Z,MATCH(G693,'اطلاعات دوره'!C:C,0)-1,MATCH("عنوان",'اطلاعات دوره'!$1:$1,0)),"---")</f>
        <v>---</v>
      </c>
      <c r="M693" s="47" t="str">
        <f t="shared" si="112"/>
        <v>----</v>
      </c>
      <c r="N693" s="48" t="str">
        <f t="shared" si="113"/>
        <v>-/</v>
      </c>
      <c r="O693" s="45"/>
      <c r="P693" s="240">
        <f>IFERROR(INDEX('قرائت کنتور'!A:AZ,MATCH(A693&amp;"-"&amp;"آب",'قرائت کنتور'!B:B,0),MATCH(L693,'قرائت کنتور'!$1:$1,0)),0)</f>
        <v>0</v>
      </c>
      <c r="Q693" s="241">
        <f>IFERROR(INDEX('قرائت کنتور'!A:AZ,MATCH(A693&amp;"-"&amp;"آب",'قرائت کنتور'!B:B,0),MATCH(G693,'قرائت کنتور'!$1:$1,0)),0)</f>
        <v>0</v>
      </c>
      <c r="R693" s="241">
        <f t="shared" si="114"/>
        <v>0</v>
      </c>
      <c r="S693" s="241" t="str">
        <f>IFERROR(INDEX('اطلاعات انشعابات شرکتها'!A:AB,MATCH(A693,'اطلاعات انشعابات شرکتها'!A:A,0),MATCH(S$1,'اطلاعات انشعابات شرکتها'!$1:$1,0)),"---")</f>
        <v>---</v>
      </c>
      <c r="T693" s="227" t="str">
        <f t="shared" si="115"/>
        <v>---</v>
      </c>
      <c r="U693" s="45"/>
      <c r="V693" s="155" t="str">
        <f>IFERROR(INDEX('تعرفه ها'!A:Z,MATCH("بهای هر متر مکعب آب مصرفی",'تعرفه ها'!$B:$B,0),MATCH(F693,'تعرفه ها'!$2:$2,0)),"---")</f>
        <v>---</v>
      </c>
      <c r="W693" s="50" t="str">
        <f t="shared" si="116"/>
        <v>---</v>
      </c>
      <c r="X693" s="50" t="str">
        <f>IFERROR(ROUND(R693*INDEX('تعرفه ها'!A:Z,MATCH("عوارض آب به ازاء هر متر مکعب",'تعرفه ها'!$B:$B,0),MATCH(F693,'تعرفه ها'!$2:$2,0)),0),"---")</f>
        <v>---</v>
      </c>
      <c r="Y693" s="50" t="str">
        <f>IFERROR(ROUND(T693*INDEX('تعرفه ها'!A:Z,MATCH("جریمه مازاد مصرف آب به ازاء هر متر مکعب",'تعرفه ها'!$B:$B,0),MATCH(F693,'تعرفه ها'!$2:$2,0)),0),"---")</f>
        <v>---</v>
      </c>
      <c r="Z693" s="50" t="str">
        <f>IFERROR(ROUND(((W693+X693+Y693)*INDEX('تعرفه ها'!A:Z,MATCH("هزینه نگهداری و تعمیرات شبکه آب",'تعرفه ها'!$B:$B,0),MATCH(F693,'تعرفه ها'!$2:$2,0))/100),0),"---")</f>
        <v>---</v>
      </c>
      <c r="AA693" s="50" t="str">
        <f>IFERROR(IF(INDEX('اطلاعات دوره'!A:Z,MATCH(G693,'اطلاعات دوره'!C:C,0),MATCH("آب",'اطلاعات دوره'!$1:$1,0))="دارد",ROUND((W693+X693+Y693)*INDEX('تعرفه ها'!A:Z,MATCH("پیک فصلی آب",'تعرفه ها'!$B:$B,0),MATCH(F693,'تعرفه ها'!$2:$2,0))/100,0),0),"---")</f>
        <v>---</v>
      </c>
      <c r="AB693" s="50" t="str">
        <f>IFERROR(ROUND(SUM(W693+X693+Y693+Z693+AA693)*INDEX('تعرفه ها'!A:Z,MATCH("مالیات آب",'تعرفه ها'!$B:$B,0),MATCH(F693,'تعرفه ها'!$2:$2,0))/100,0),"---")</f>
        <v>---</v>
      </c>
      <c r="AC693" s="50" t="str">
        <f t="shared" si="117"/>
        <v>---</v>
      </c>
      <c r="AD693" s="50" t="str">
        <f t="shared" si="110"/>
        <v>---</v>
      </c>
      <c r="AE693" s="50" t="str">
        <f t="shared" si="118"/>
        <v>---</v>
      </c>
      <c r="AF693" s="50" t="str">
        <f t="shared" si="119"/>
        <v>---</v>
      </c>
      <c r="AG693" s="153" t="str">
        <f t="shared" si="120"/>
        <v>---</v>
      </c>
      <c r="AI693" s="183" t="str">
        <f>IFERROR(IF(INDEX(پرداخت!A:AZ,MATCH(A693&amp;" - "&amp;"آب",پرداخت!$B:$B,0),MATCH(G693,پرداخت!$1:$1,0))="نشده","نشده","شده"),"---")</f>
        <v>---</v>
      </c>
      <c r="AL693" s="144"/>
      <c r="AM693" s="144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/>
      <c r="BC693" s="30"/>
      <c r="BD693" s="30"/>
      <c r="BE693" s="30"/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  <c r="BT693" s="30"/>
      <c r="BU693" s="30"/>
      <c r="BV693" s="30"/>
      <c r="BW693" s="30"/>
      <c r="BX693" s="30"/>
      <c r="BY693" s="30"/>
      <c r="BZ693" s="30"/>
      <c r="CA693" s="30"/>
    </row>
    <row r="694" spans="1:79" ht="34.9" hidden="1" customHeight="1">
      <c r="A694" s="170"/>
      <c r="B694" s="47">
        <f>IFERROR(INDEX('اطلاعات انشعابات شرکتها'!A:BB,MATCH(A694,'اطلاعات انشعابات شرکتها'!A:A,0),MATCH(B$1,'اطلاعات انشعابات شرکتها'!$1:$1,0)),0)</f>
        <v>0</v>
      </c>
      <c r="C694" s="48">
        <f>IFERROR(INDEX('اطلاعات انشعابات شرکتها'!A:BB,MATCH(A694,'اطلاعات انشعابات شرکتها'!A:A,0),MATCH(C$1,'اطلاعات انشعابات شرکتها'!$1:$1,0)),0)</f>
        <v>0</v>
      </c>
      <c r="D694" s="45"/>
      <c r="E694" s="171"/>
      <c r="F694" s="170"/>
      <c r="G694" s="47" t="str">
        <f t="shared" si="111"/>
        <v>/</v>
      </c>
      <c r="H694" s="47">
        <f>IFERROR(INDEX('اطلاعات دوره'!A:Z,MATCH(G694,'اطلاعات دوره'!C:C,0),MATCH(H$1,'اطلاعات دوره'!$1:$1,0)),0)</f>
        <v>0</v>
      </c>
      <c r="I694" s="47">
        <f>IFERROR(INDEX('اطلاعات دوره'!A:Z,MATCH(G694,'اطلاعات دوره'!C:C,0),MATCH(I$1,'اطلاعات دوره'!$1:$1,0)),0)</f>
        <v>0</v>
      </c>
      <c r="J694" s="48">
        <f>IFERROR(INDEX('اطلاعات دوره'!A:Z,MATCH(G694,'اطلاعات دوره'!C:C,0),MATCH(J$1,'اطلاعات دوره'!$1:$1,0)),0)</f>
        <v>0</v>
      </c>
      <c r="K694" s="46"/>
      <c r="L694" s="158" t="str">
        <f>IFERROR(INDEX('اطلاعات دوره'!A:Z,MATCH(G694,'اطلاعات دوره'!C:C,0)-1,MATCH("عنوان",'اطلاعات دوره'!$1:$1,0)),"---")</f>
        <v>---</v>
      </c>
      <c r="M694" s="47" t="str">
        <f t="shared" si="112"/>
        <v>----</v>
      </c>
      <c r="N694" s="48" t="str">
        <f t="shared" si="113"/>
        <v>-/</v>
      </c>
      <c r="O694" s="45"/>
      <c r="P694" s="240">
        <f>IFERROR(INDEX('قرائت کنتور'!A:AZ,MATCH(A694&amp;"-"&amp;"آب",'قرائت کنتور'!B:B,0),MATCH(L694,'قرائت کنتور'!$1:$1,0)),0)</f>
        <v>0</v>
      </c>
      <c r="Q694" s="241">
        <f>IFERROR(INDEX('قرائت کنتور'!A:AZ,MATCH(A694&amp;"-"&amp;"آب",'قرائت کنتور'!B:B,0),MATCH(G694,'قرائت کنتور'!$1:$1,0)),0)</f>
        <v>0</v>
      </c>
      <c r="R694" s="241">
        <f t="shared" si="114"/>
        <v>0</v>
      </c>
      <c r="S694" s="241" t="str">
        <f>IFERROR(INDEX('اطلاعات انشعابات شرکتها'!A:AB,MATCH(A694,'اطلاعات انشعابات شرکتها'!A:A,0),MATCH(S$1,'اطلاعات انشعابات شرکتها'!$1:$1,0)),"---")</f>
        <v>---</v>
      </c>
      <c r="T694" s="227" t="str">
        <f t="shared" si="115"/>
        <v>---</v>
      </c>
      <c r="U694" s="45"/>
      <c r="V694" s="155" t="str">
        <f>IFERROR(INDEX('تعرفه ها'!A:Z,MATCH("بهای هر متر مکعب آب مصرفی",'تعرفه ها'!$B:$B,0),MATCH(F694,'تعرفه ها'!$2:$2,0)),"---")</f>
        <v>---</v>
      </c>
      <c r="W694" s="50" t="str">
        <f t="shared" si="116"/>
        <v>---</v>
      </c>
      <c r="X694" s="50" t="str">
        <f>IFERROR(ROUND(R694*INDEX('تعرفه ها'!A:Z,MATCH("عوارض آب به ازاء هر متر مکعب",'تعرفه ها'!$B:$B,0),MATCH(F694,'تعرفه ها'!$2:$2,0)),0),"---")</f>
        <v>---</v>
      </c>
      <c r="Y694" s="50" t="str">
        <f>IFERROR(ROUND(T694*INDEX('تعرفه ها'!A:Z,MATCH("جریمه مازاد مصرف آب به ازاء هر متر مکعب",'تعرفه ها'!$B:$B,0),MATCH(F694,'تعرفه ها'!$2:$2,0)),0),"---")</f>
        <v>---</v>
      </c>
      <c r="Z694" s="50" t="str">
        <f>IFERROR(ROUND(((W694+X694+Y694)*INDEX('تعرفه ها'!A:Z,MATCH("هزینه نگهداری و تعمیرات شبکه آب",'تعرفه ها'!$B:$B,0),MATCH(F694,'تعرفه ها'!$2:$2,0))/100),0),"---")</f>
        <v>---</v>
      </c>
      <c r="AA694" s="50" t="str">
        <f>IFERROR(IF(INDEX('اطلاعات دوره'!A:Z,MATCH(G694,'اطلاعات دوره'!C:C,0),MATCH("آب",'اطلاعات دوره'!$1:$1,0))="دارد",ROUND((W694+X694+Y694)*INDEX('تعرفه ها'!A:Z,MATCH("پیک فصلی آب",'تعرفه ها'!$B:$B,0),MATCH(F694,'تعرفه ها'!$2:$2,0))/100,0),0),"---")</f>
        <v>---</v>
      </c>
      <c r="AB694" s="50" t="str">
        <f>IFERROR(ROUND(SUM(W694+X694+Y694+Z694+AA694)*INDEX('تعرفه ها'!A:Z,MATCH("مالیات آب",'تعرفه ها'!$B:$B,0),MATCH(F694,'تعرفه ها'!$2:$2,0))/100,0),"---")</f>
        <v>---</v>
      </c>
      <c r="AC694" s="50" t="str">
        <f t="shared" si="117"/>
        <v>---</v>
      </c>
      <c r="AD694" s="50" t="str">
        <f t="shared" si="110"/>
        <v>---</v>
      </c>
      <c r="AE694" s="50" t="str">
        <f t="shared" si="118"/>
        <v>---</v>
      </c>
      <c r="AF694" s="50" t="str">
        <f t="shared" si="119"/>
        <v>---</v>
      </c>
      <c r="AG694" s="153" t="str">
        <f t="shared" si="120"/>
        <v>---</v>
      </c>
      <c r="AI694" s="183" t="str">
        <f>IFERROR(IF(INDEX(پرداخت!A:AZ,MATCH(A694&amp;" - "&amp;"آب",پرداخت!$B:$B,0),MATCH(G694,پرداخت!$1:$1,0))="نشده","نشده","شده"),"---")</f>
        <v>---</v>
      </c>
      <c r="AL694" s="144"/>
      <c r="AM694" s="144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  <c r="BT694" s="30"/>
      <c r="BU694" s="30"/>
      <c r="BV694" s="30"/>
      <c r="BW694" s="30"/>
      <c r="BX694" s="30"/>
      <c r="BY694" s="30"/>
      <c r="BZ694" s="30"/>
      <c r="CA694" s="30"/>
    </row>
    <row r="695" spans="1:79" ht="34.9" hidden="1" customHeight="1">
      <c r="A695" s="170"/>
      <c r="B695" s="47">
        <f>IFERROR(INDEX('اطلاعات انشعابات شرکتها'!A:BB,MATCH(A695,'اطلاعات انشعابات شرکتها'!A:A,0),MATCH(B$1,'اطلاعات انشعابات شرکتها'!$1:$1,0)),0)</f>
        <v>0</v>
      </c>
      <c r="C695" s="48">
        <f>IFERROR(INDEX('اطلاعات انشعابات شرکتها'!A:BB,MATCH(A695,'اطلاعات انشعابات شرکتها'!A:A,0),MATCH(C$1,'اطلاعات انشعابات شرکتها'!$1:$1,0)),0)</f>
        <v>0</v>
      </c>
      <c r="D695" s="45"/>
      <c r="E695" s="171"/>
      <c r="F695" s="170"/>
      <c r="G695" s="47" t="str">
        <f t="shared" si="111"/>
        <v>/</v>
      </c>
      <c r="H695" s="47">
        <f>IFERROR(INDEX('اطلاعات دوره'!A:Z,MATCH(G695,'اطلاعات دوره'!C:C,0),MATCH(H$1,'اطلاعات دوره'!$1:$1,0)),0)</f>
        <v>0</v>
      </c>
      <c r="I695" s="47">
        <f>IFERROR(INDEX('اطلاعات دوره'!A:Z,MATCH(G695,'اطلاعات دوره'!C:C,0),MATCH(I$1,'اطلاعات دوره'!$1:$1,0)),0)</f>
        <v>0</v>
      </c>
      <c r="J695" s="48">
        <f>IFERROR(INDEX('اطلاعات دوره'!A:Z,MATCH(G695,'اطلاعات دوره'!C:C,0),MATCH(J$1,'اطلاعات دوره'!$1:$1,0)),0)</f>
        <v>0</v>
      </c>
      <c r="K695" s="46"/>
      <c r="L695" s="158" t="str">
        <f>IFERROR(INDEX('اطلاعات دوره'!A:Z,MATCH(G695,'اطلاعات دوره'!C:C,0)-1,MATCH("عنوان",'اطلاعات دوره'!$1:$1,0)),"---")</f>
        <v>---</v>
      </c>
      <c r="M695" s="47" t="str">
        <f t="shared" si="112"/>
        <v>----</v>
      </c>
      <c r="N695" s="48" t="str">
        <f t="shared" si="113"/>
        <v>-/</v>
      </c>
      <c r="O695" s="45"/>
      <c r="P695" s="240">
        <f>IFERROR(INDEX('قرائت کنتور'!A:AZ,MATCH(A695&amp;"-"&amp;"آب",'قرائت کنتور'!B:B,0),MATCH(L695,'قرائت کنتور'!$1:$1,0)),0)</f>
        <v>0</v>
      </c>
      <c r="Q695" s="241">
        <f>IFERROR(INDEX('قرائت کنتور'!A:AZ,MATCH(A695&amp;"-"&amp;"آب",'قرائت کنتور'!B:B,0),MATCH(G695,'قرائت کنتور'!$1:$1,0)),0)</f>
        <v>0</v>
      </c>
      <c r="R695" s="241">
        <f t="shared" si="114"/>
        <v>0</v>
      </c>
      <c r="S695" s="241" t="str">
        <f>IFERROR(INDEX('اطلاعات انشعابات شرکتها'!A:AB,MATCH(A695,'اطلاعات انشعابات شرکتها'!A:A,0),MATCH(S$1,'اطلاعات انشعابات شرکتها'!$1:$1,0)),"---")</f>
        <v>---</v>
      </c>
      <c r="T695" s="227" t="str">
        <f t="shared" si="115"/>
        <v>---</v>
      </c>
      <c r="U695" s="45"/>
      <c r="V695" s="155" t="str">
        <f>IFERROR(INDEX('تعرفه ها'!A:Z,MATCH("بهای هر متر مکعب آب مصرفی",'تعرفه ها'!$B:$B,0),MATCH(F695,'تعرفه ها'!$2:$2,0)),"---")</f>
        <v>---</v>
      </c>
      <c r="W695" s="50" t="str">
        <f t="shared" si="116"/>
        <v>---</v>
      </c>
      <c r="X695" s="50" t="str">
        <f>IFERROR(ROUND(R695*INDEX('تعرفه ها'!A:Z,MATCH("عوارض آب به ازاء هر متر مکعب",'تعرفه ها'!$B:$B,0),MATCH(F695,'تعرفه ها'!$2:$2,0)),0),"---")</f>
        <v>---</v>
      </c>
      <c r="Y695" s="50" t="str">
        <f>IFERROR(ROUND(T695*INDEX('تعرفه ها'!A:Z,MATCH("جریمه مازاد مصرف آب به ازاء هر متر مکعب",'تعرفه ها'!$B:$B,0),MATCH(F695,'تعرفه ها'!$2:$2,0)),0),"---")</f>
        <v>---</v>
      </c>
      <c r="Z695" s="50" t="str">
        <f>IFERROR(ROUND(((W695+X695+Y695)*INDEX('تعرفه ها'!A:Z,MATCH("هزینه نگهداری و تعمیرات شبکه آب",'تعرفه ها'!$B:$B,0),MATCH(F695,'تعرفه ها'!$2:$2,0))/100),0),"---")</f>
        <v>---</v>
      </c>
      <c r="AA695" s="50" t="str">
        <f>IFERROR(IF(INDEX('اطلاعات دوره'!A:Z,MATCH(G695,'اطلاعات دوره'!C:C,0),MATCH("آب",'اطلاعات دوره'!$1:$1,0))="دارد",ROUND((W695+X695+Y695)*INDEX('تعرفه ها'!A:Z,MATCH("پیک فصلی آب",'تعرفه ها'!$B:$B,0),MATCH(F695,'تعرفه ها'!$2:$2,0))/100,0),0),"---")</f>
        <v>---</v>
      </c>
      <c r="AB695" s="50" t="str">
        <f>IFERROR(ROUND(SUM(W695+X695+Y695+Z695+AA695)*INDEX('تعرفه ها'!A:Z,MATCH("مالیات آب",'تعرفه ها'!$B:$B,0),MATCH(F695,'تعرفه ها'!$2:$2,0))/100,0),"---")</f>
        <v>---</v>
      </c>
      <c r="AC695" s="50" t="str">
        <f t="shared" si="117"/>
        <v>---</v>
      </c>
      <c r="AD695" s="50" t="str">
        <f t="shared" si="110"/>
        <v>---</v>
      </c>
      <c r="AE695" s="50" t="str">
        <f t="shared" si="118"/>
        <v>---</v>
      </c>
      <c r="AF695" s="50" t="str">
        <f t="shared" si="119"/>
        <v>---</v>
      </c>
      <c r="AG695" s="153" t="str">
        <f t="shared" si="120"/>
        <v>---</v>
      </c>
      <c r="AI695" s="183" t="str">
        <f>IFERROR(IF(INDEX(پرداخت!A:AZ,MATCH(A695&amp;" - "&amp;"آب",پرداخت!$B:$B,0),MATCH(G695,پرداخت!$1:$1,0))="نشده","نشده","شده"),"---")</f>
        <v>---</v>
      </c>
      <c r="AL695" s="144"/>
      <c r="AM695" s="144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  <c r="BT695" s="30"/>
      <c r="BU695" s="30"/>
      <c r="BV695" s="30"/>
      <c r="BW695" s="30"/>
      <c r="BX695" s="30"/>
      <c r="BY695" s="30"/>
      <c r="BZ695" s="30"/>
      <c r="CA695" s="30"/>
    </row>
    <row r="696" spans="1:79" ht="34.9" hidden="1" customHeight="1">
      <c r="A696" s="170"/>
      <c r="B696" s="47">
        <f>IFERROR(INDEX('اطلاعات انشعابات شرکتها'!A:BB,MATCH(A696,'اطلاعات انشعابات شرکتها'!A:A,0),MATCH(B$1,'اطلاعات انشعابات شرکتها'!$1:$1,0)),0)</f>
        <v>0</v>
      </c>
      <c r="C696" s="48">
        <f>IFERROR(INDEX('اطلاعات انشعابات شرکتها'!A:BB,MATCH(A696,'اطلاعات انشعابات شرکتها'!A:A,0),MATCH(C$1,'اطلاعات انشعابات شرکتها'!$1:$1,0)),0)</f>
        <v>0</v>
      </c>
      <c r="D696" s="45"/>
      <c r="E696" s="171"/>
      <c r="F696" s="170"/>
      <c r="G696" s="47" t="str">
        <f t="shared" si="111"/>
        <v>/</v>
      </c>
      <c r="H696" s="47">
        <f>IFERROR(INDEX('اطلاعات دوره'!A:Z,MATCH(G696,'اطلاعات دوره'!C:C,0),MATCH(H$1,'اطلاعات دوره'!$1:$1,0)),0)</f>
        <v>0</v>
      </c>
      <c r="I696" s="47">
        <f>IFERROR(INDEX('اطلاعات دوره'!A:Z,MATCH(G696,'اطلاعات دوره'!C:C,0),MATCH(I$1,'اطلاعات دوره'!$1:$1,0)),0)</f>
        <v>0</v>
      </c>
      <c r="J696" s="48">
        <f>IFERROR(INDEX('اطلاعات دوره'!A:Z,MATCH(G696,'اطلاعات دوره'!C:C,0),MATCH(J$1,'اطلاعات دوره'!$1:$1,0)),0)</f>
        <v>0</v>
      </c>
      <c r="K696" s="46"/>
      <c r="L696" s="158" t="str">
        <f>IFERROR(INDEX('اطلاعات دوره'!A:Z,MATCH(G696,'اطلاعات دوره'!C:C,0)-1,MATCH("عنوان",'اطلاعات دوره'!$1:$1,0)),"---")</f>
        <v>---</v>
      </c>
      <c r="M696" s="47" t="str">
        <f t="shared" si="112"/>
        <v>----</v>
      </c>
      <c r="N696" s="48" t="str">
        <f t="shared" si="113"/>
        <v>-/</v>
      </c>
      <c r="O696" s="45"/>
      <c r="P696" s="240">
        <f>IFERROR(INDEX('قرائت کنتور'!A:AZ,MATCH(A696&amp;"-"&amp;"آب",'قرائت کنتور'!B:B,0),MATCH(L696,'قرائت کنتور'!$1:$1,0)),0)</f>
        <v>0</v>
      </c>
      <c r="Q696" s="241">
        <f>IFERROR(INDEX('قرائت کنتور'!A:AZ,MATCH(A696&amp;"-"&amp;"آب",'قرائت کنتور'!B:B,0),MATCH(G696,'قرائت کنتور'!$1:$1,0)),0)</f>
        <v>0</v>
      </c>
      <c r="R696" s="241">
        <f t="shared" si="114"/>
        <v>0</v>
      </c>
      <c r="S696" s="241" t="str">
        <f>IFERROR(INDEX('اطلاعات انشعابات شرکتها'!A:AB,MATCH(A696,'اطلاعات انشعابات شرکتها'!A:A,0),MATCH(S$1,'اطلاعات انشعابات شرکتها'!$1:$1,0)),"---")</f>
        <v>---</v>
      </c>
      <c r="T696" s="227" t="str">
        <f t="shared" si="115"/>
        <v>---</v>
      </c>
      <c r="U696" s="45"/>
      <c r="V696" s="155" t="str">
        <f>IFERROR(INDEX('تعرفه ها'!A:Z,MATCH("بهای هر متر مکعب آب مصرفی",'تعرفه ها'!$B:$B,0),MATCH(F696,'تعرفه ها'!$2:$2,0)),"---")</f>
        <v>---</v>
      </c>
      <c r="W696" s="50" t="str">
        <f t="shared" si="116"/>
        <v>---</v>
      </c>
      <c r="X696" s="50" t="str">
        <f>IFERROR(ROUND(R696*INDEX('تعرفه ها'!A:Z,MATCH("عوارض آب به ازاء هر متر مکعب",'تعرفه ها'!$B:$B,0),MATCH(F696,'تعرفه ها'!$2:$2,0)),0),"---")</f>
        <v>---</v>
      </c>
      <c r="Y696" s="50" t="str">
        <f>IFERROR(ROUND(T696*INDEX('تعرفه ها'!A:Z,MATCH("جریمه مازاد مصرف آب به ازاء هر متر مکعب",'تعرفه ها'!$B:$B,0),MATCH(F696,'تعرفه ها'!$2:$2,0)),0),"---")</f>
        <v>---</v>
      </c>
      <c r="Z696" s="50" t="str">
        <f>IFERROR(ROUND(((W696+X696+Y696)*INDEX('تعرفه ها'!A:Z,MATCH("هزینه نگهداری و تعمیرات شبکه آب",'تعرفه ها'!$B:$B,0),MATCH(F696,'تعرفه ها'!$2:$2,0))/100),0),"---")</f>
        <v>---</v>
      </c>
      <c r="AA696" s="50" t="str">
        <f>IFERROR(IF(INDEX('اطلاعات دوره'!A:Z,MATCH(G696,'اطلاعات دوره'!C:C,0),MATCH("آب",'اطلاعات دوره'!$1:$1,0))="دارد",ROUND((W696+X696+Y696)*INDEX('تعرفه ها'!A:Z,MATCH("پیک فصلی آب",'تعرفه ها'!$B:$B,0),MATCH(F696,'تعرفه ها'!$2:$2,0))/100,0),0),"---")</f>
        <v>---</v>
      </c>
      <c r="AB696" s="50" t="str">
        <f>IFERROR(ROUND(SUM(W696+X696+Y696+Z696+AA696)*INDEX('تعرفه ها'!A:Z,MATCH("مالیات آب",'تعرفه ها'!$B:$B,0),MATCH(F696,'تعرفه ها'!$2:$2,0))/100,0),"---")</f>
        <v>---</v>
      </c>
      <c r="AC696" s="50" t="str">
        <f t="shared" si="117"/>
        <v>---</v>
      </c>
      <c r="AD696" s="50" t="str">
        <f t="shared" si="110"/>
        <v>---</v>
      </c>
      <c r="AE696" s="50" t="str">
        <f t="shared" si="118"/>
        <v>---</v>
      </c>
      <c r="AF696" s="50" t="str">
        <f t="shared" si="119"/>
        <v>---</v>
      </c>
      <c r="AG696" s="153" t="str">
        <f t="shared" si="120"/>
        <v>---</v>
      </c>
      <c r="AI696" s="183" t="str">
        <f>IFERROR(IF(INDEX(پرداخت!A:AZ,MATCH(A696&amp;" - "&amp;"آب",پرداخت!$B:$B,0),MATCH(G696,پرداخت!$1:$1,0))="نشده","نشده","شده"),"---")</f>
        <v>---</v>
      </c>
      <c r="AL696" s="144"/>
      <c r="AM696" s="144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  <c r="BT696" s="30"/>
      <c r="BU696" s="30"/>
      <c r="BV696" s="30"/>
      <c r="BW696" s="30"/>
      <c r="BX696" s="30"/>
      <c r="BY696" s="30"/>
      <c r="BZ696" s="30"/>
      <c r="CA696" s="30"/>
    </row>
    <row r="697" spans="1:79" ht="34.9" hidden="1" customHeight="1">
      <c r="A697" s="170"/>
      <c r="B697" s="47">
        <f>IFERROR(INDEX('اطلاعات انشعابات شرکتها'!A:BB,MATCH(A697,'اطلاعات انشعابات شرکتها'!A:A,0),MATCH(B$1,'اطلاعات انشعابات شرکتها'!$1:$1,0)),0)</f>
        <v>0</v>
      </c>
      <c r="C697" s="48">
        <f>IFERROR(INDEX('اطلاعات انشعابات شرکتها'!A:BB,MATCH(A697,'اطلاعات انشعابات شرکتها'!A:A,0),MATCH(C$1,'اطلاعات انشعابات شرکتها'!$1:$1,0)),0)</f>
        <v>0</v>
      </c>
      <c r="D697" s="45"/>
      <c r="E697" s="171"/>
      <c r="F697" s="170"/>
      <c r="G697" s="47" t="str">
        <f t="shared" si="111"/>
        <v>/</v>
      </c>
      <c r="H697" s="47">
        <f>IFERROR(INDEX('اطلاعات دوره'!A:Z,MATCH(G697,'اطلاعات دوره'!C:C,0),MATCH(H$1,'اطلاعات دوره'!$1:$1,0)),0)</f>
        <v>0</v>
      </c>
      <c r="I697" s="47">
        <f>IFERROR(INDEX('اطلاعات دوره'!A:Z,MATCH(G697,'اطلاعات دوره'!C:C,0),MATCH(I$1,'اطلاعات دوره'!$1:$1,0)),0)</f>
        <v>0</v>
      </c>
      <c r="J697" s="48">
        <f>IFERROR(INDEX('اطلاعات دوره'!A:Z,MATCH(G697,'اطلاعات دوره'!C:C,0),MATCH(J$1,'اطلاعات دوره'!$1:$1,0)),0)</f>
        <v>0</v>
      </c>
      <c r="K697" s="46"/>
      <c r="L697" s="158" t="str">
        <f>IFERROR(INDEX('اطلاعات دوره'!A:Z,MATCH(G697,'اطلاعات دوره'!C:C,0)-1,MATCH("عنوان",'اطلاعات دوره'!$1:$1,0)),"---")</f>
        <v>---</v>
      </c>
      <c r="M697" s="47" t="str">
        <f t="shared" si="112"/>
        <v>----</v>
      </c>
      <c r="N697" s="48" t="str">
        <f t="shared" si="113"/>
        <v>-/</v>
      </c>
      <c r="O697" s="45"/>
      <c r="P697" s="240">
        <f>IFERROR(INDEX('قرائت کنتور'!A:AZ,MATCH(A697&amp;"-"&amp;"آب",'قرائت کنتور'!B:B,0),MATCH(L697,'قرائت کنتور'!$1:$1,0)),0)</f>
        <v>0</v>
      </c>
      <c r="Q697" s="241">
        <f>IFERROR(INDEX('قرائت کنتور'!A:AZ,MATCH(A697&amp;"-"&amp;"آب",'قرائت کنتور'!B:B,0),MATCH(G697,'قرائت کنتور'!$1:$1,0)),0)</f>
        <v>0</v>
      </c>
      <c r="R697" s="241">
        <f t="shared" si="114"/>
        <v>0</v>
      </c>
      <c r="S697" s="241" t="str">
        <f>IFERROR(INDEX('اطلاعات انشعابات شرکتها'!A:AB,MATCH(A697,'اطلاعات انشعابات شرکتها'!A:A,0),MATCH(S$1,'اطلاعات انشعابات شرکتها'!$1:$1,0)),"---")</f>
        <v>---</v>
      </c>
      <c r="T697" s="227" t="str">
        <f t="shared" si="115"/>
        <v>---</v>
      </c>
      <c r="U697" s="45"/>
      <c r="V697" s="155" t="str">
        <f>IFERROR(INDEX('تعرفه ها'!A:Z,MATCH("بهای هر متر مکعب آب مصرفی",'تعرفه ها'!$B:$B,0),MATCH(F697,'تعرفه ها'!$2:$2,0)),"---")</f>
        <v>---</v>
      </c>
      <c r="W697" s="50" t="str">
        <f t="shared" si="116"/>
        <v>---</v>
      </c>
      <c r="X697" s="50" t="str">
        <f>IFERROR(ROUND(R697*INDEX('تعرفه ها'!A:Z,MATCH("عوارض آب به ازاء هر متر مکعب",'تعرفه ها'!$B:$B,0),MATCH(F697,'تعرفه ها'!$2:$2,0)),0),"---")</f>
        <v>---</v>
      </c>
      <c r="Y697" s="50" t="str">
        <f>IFERROR(ROUND(T697*INDEX('تعرفه ها'!A:Z,MATCH("جریمه مازاد مصرف آب به ازاء هر متر مکعب",'تعرفه ها'!$B:$B,0),MATCH(F697,'تعرفه ها'!$2:$2,0)),0),"---")</f>
        <v>---</v>
      </c>
      <c r="Z697" s="50" t="str">
        <f>IFERROR(ROUND(((W697+X697+Y697)*INDEX('تعرفه ها'!A:Z,MATCH("هزینه نگهداری و تعمیرات شبکه آب",'تعرفه ها'!$B:$B,0),MATCH(F697,'تعرفه ها'!$2:$2,0))/100),0),"---")</f>
        <v>---</v>
      </c>
      <c r="AA697" s="50" t="str">
        <f>IFERROR(IF(INDEX('اطلاعات دوره'!A:Z,MATCH(G697,'اطلاعات دوره'!C:C,0),MATCH("آب",'اطلاعات دوره'!$1:$1,0))="دارد",ROUND((W697+X697+Y697)*INDEX('تعرفه ها'!A:Z,MATCH("پیک فصلی آب",'تعرفه ها'!$B:$B,0),MATCH(F697,'تعرفه ها'!$2:$2,0))/100,0),0),"---")</f>
        <v>---</v>
      </c>
      <c r="AB697" s="50" t="str">
        <f>IFERROR(ROUND(SUM(W697+X697+Y697+Z697+AA697)*INDEX('تعرفه ها'!A:Z,MATCH("مالیات آب",'تعرفه ها'!$B:$B,0),MATCH(F697,'تعرفه ها'!$2:$2,0))/100,0),"---")</f>
        <v>---</v>
      </c>
      <c r="AC697" s="50" t="str">
        <f t="shared" si="117"/>
        <v>---</v>
      </c>
      <c r="AD697" s="50" t="str">
        <f t="shared" si="110"/>
        <v>---</v>
      </c>
      <c r="AE697" s="50" t="str">
        <f t="shared" si="118"/>
        <v>---</v>
      </c>
      <c r="AF697" s="50" t="str">
        <f t="shared" si="119"/>
        <v>---</v>
      </c>
      <c r="AG697" s="153" t="str">
        <f t="shared" si="120"/>
        <v>---</v>
      </c>
      <c r="AI697" s="183" t="str">
        <f>IFERROR(IF(INDEX(پرداخت!A:AZ,MATCH(A697&amp;" - "&amp;"آب",پرداخت!$B:$B,0),MATCH(G697,پرداخت!$1:$1,0))="نشده","نشده","شده"),"---")</f>
        <v>---</v>
      </c>
      <c r="AL697" s="144"/>
      <c r="AM697" s="144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/>
      <c r="BC697" s="30"/>
      <c r="BD697" s="30"/>
      <c r="BE697" s="30"/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  <c r="BT697" s="30"/>
      <c r="BU697" s="30"/>
      <c r="BV697" s="30"/>
      <c r="BW697" s="30"/>
      <c r="BX697" s="30"/>
      <c r="BY697" s="30"/>
      <c r="BZ697" s="30"/>
      <c r="CA697" s="30"/>
    </row>
    <row r="698" spans="1:79" ht="34.9" hidden="1" customHeight="1">
      <c r="A698" s="170"/>
      <c r="B698" s="47">
        <f>IFERROR(INDEX('اطلاعات انشعابات شرکتها'!A:BB,MATCH(A698,'اطلاعات انشعابات شرکتها'!A:A,0),MATCH(B$1,'اطلاعات انشعابات شرکتها'!$1:$1,0)),0)</f>
        <v>0</v>
      </c>
      <c r="C698" s="48">
        <f>IFERROR(INDEX('اطلاعات انشعابات شرکتها'!A:BB,MATCH(A698,'اطلاعات انشعابات شرکتها'!A:A,0),MATCH(C$1,'اطلاعات انشعابات شرکتها'!$1:$1,0)),0)</f>
        <v>0</v>
      </c>
      <c r="D698" s="45"/>
      <c r="E698" s="171"/>
      <c r="F698" s="170"/>
      <c r="G698" s="47" t="str">
        <f t="shared" si="111"/>
        <v>/</v>
      </c>
      <c r="H698" s="47">
        <f>IFERROR(INDEX('اطلاعات دوره'!A:Z,MATCH(G698,'اطلاعات دوره'!C:C,0),MATCH(H$1,'اطلاعات دوره'!$1:$1,0)),0)</f>
        <v>0</v>
      </c>
      <c r="I698" s="47">
        <f>IFERROR(INDEX('اطلاعات دوره'!A:Z,MATCH(G698,'اطلاعات دوره'!C:C,0),MATCH(I$1,'اطلاعات دوره'!$1:$1,0)),0)</f>
        <v>0</v>
      </c>
      <c r="J698" s="48">
        <f>IFERROR(INDEX('اطلاعات دوره'!A:Z,MATCH(G698,'اطلاعات دوره'!C:C,0),MATCH(J$1,'اطلاعات دوره'!$1:$1,0)),0)</f>
        <v>0</v>
      </c>
      <c r="K698" s="46"/>
      <c r="L698" s="158" t="str">
        <f>IFERROR(INDEX('اطلاعات دوره'!A:Z,MATCH(G698,'اطلاعات دوره'!C:C,0)-1,MATCH("عنوان",'اطلاعات دوره'!$1:$1,0)),"---")</f>
        <v>---</v>
      </c>
      <c r="M698" s="47" t="str">
        <f t="shared" si="112"/>
        <v>----</v>
      </c>
      <c r="N698" s="48" t="str">
        <f t="shared" si="113"/>
        <v>-/</v>
      </c>
      <c r="O698" s="45"/>
      <c r="P698" s="240">
        <f>IFERROR(INDEX('قرائت کنتور'!A:AZ,MATCH(A698&amp;"-"&amp;"آب",'قرائت کنتور'!B:B,0),MATCH(L698,'قرائت کنتور'!$1:$1,0)),0)</f>
        <v>0</v>
      </c>
      <c r="Q698" s="241">
        <f>IFERROR(INDEX('قرائت کنتور'!A:AZ,MATCH(A698&amp;"-"&amp;"آب",'قرائت کنتور'!B:B,0),MATCH(G698,'قرائت کنتور'!$1:$1,0)),0)</f>
        <v>0</v>
      </c>
      <c r="R698" s="241">
        <f t="shared" si="114"/>
        <v>0</v>
      </c>
      <c r="S698" s="241" t="str">
        <f>IFERROR(INDEX('اطلاعات انشعابات شرکتها'!A:AB,MATCH(A698,'اطلاعات انشعابات شرکتها'!A:A,0),MATCH(S$1,'اطلاعات انشعابات شرکتها'!$1:$1,0)),"---")</f>
        <v>---</v>
      </c>
      <c r="T698" s="227" t="str">
        <f t="shared" si="115"/>
        <v>---</v>
      </c>
      <c r="U698" s="45"/>
      <c r="V698" s="155" t="str">
        <f>IFERROR(INDEX('تعرفه ها'!A:Z,MATCH("بهای هر متر مکعب آب مصرفی",'تعرفه ها'!$B:$B,0),MATCH(F698,'تعرفه ها'!$2:$2,0)),"---")</f>
        <v>---</v>
      </c>
      <c r="W698" s="50" t="str">
        <f t="shared" si="116"/>
        <v>---</v>
      </c>
      <c r="X698" s="50" t="str">
        <f>IFERROR(ROUND(R698*INDEX('تعرفه ها'!A:Z,MATCH("عوارض آب به ازاء هر متر مکعب",'تعرفه ها'!$B:$B,0),MATCH(F698,'تعرفه ها'!$2:$2,0)),0),"---")</f>
        <v>---</v>
      </c>
      <c r="Y698" s="50" t="str">
        <f>IFERROR(ROUND(T698*INDEX('تعرفه ها'!A:Z,MATCH("جریمه مازاد مصرف آب به ازاء هر متر مکعب",'تعرفه ها'!$B:$B,0),MATCH(F698,'تعرفه ها'!$2:$2,0)),0),"---")</f>
        <v>---</v>
      </c>
      <c r="Z698" s="50" t="str">
        <f>IFERROR(ROUND(((W698+X698+Y698)*INDEX('تعرفه ها'!A:Z,MATCH("هزینه نگهداری و تعمیرات شبکه آب",'تعرفه ها'!$B:$B,0),MATCH(F698,'تعرفه ها'!$2:$2,0))/100),0),"---")</f>
        <v>---</v>
      </c>
      <c r="AA698" s="50" t="str">
        <f>IFERROR(IF(INDEX('اطلاعات دوره'!A:Z,MATCH(G698,'اطلاعات دوره'!C:C,0),MATCH("آب",'اطلاعات دوره'!$1:$1,0))="دارد",ROUND((W698+X698+Y698)*INDEX('تعرفه ها'!A:Z,MATCH("پیک فصلی آب",'تعرفه ها'!$B:$B,0),MATCH(F698,'تعرفه ها'!$2:$2,0))/100,0),0),"---")</f>
        <v>---</v>
      </c>
      <c r="AB698" s="50" t="str">
        <f>IFERROR(ROUND(SUM(W698+X698+Y698+Z698+AA698)*INDEX('تعرفه ها'!A:Z,MATCH("مالیات آب",'تعرفه ها'!$B:$B,0),MATCH(F698,'تعرفه ها'!$2:$2,0))/100,0),"---")</f>
        <v>---</v>
      </c>
      <c r="AC698" s="50" t="str">
        <f t="shared" si="117"/>
        <v>---</v>
      </c>
      <c r="AD698" s="50" t="str">
        <f t="shared" si="110"/>
        <v>---</v>
      </c>
      <c r="AE698" s="50" t="str">
        <f t="shared" si="118"/>
        <v>---</v>
      </c>
      <c r="AF698" s="50" t="str">
        <f t="shared" si="119"/>
        <v>---</v>
      </c>
      <c r="AG698" s="153" t="str">
        <f t="shared" si="120"/>
        <v>---</v>
      </c>
      <c r="AI698" s="183" t="str">
        <f>IFERROR(IF(INDEX(پرداخت!A:AZ,MATCH(A698&amp;" - "&amp;"آب",پرداخت!$B:$B,0),MATCH(G698,پرداخت!$1:$1,0))="نشده","نشده","شده"),"---")</f>
        <v>---</v>
      </c>
      <c r="AL698" s="144"/>
      <c r="AM698" s="144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  <c r="BT698" s="30"/>
      <c r="BU698" s="30"/>
      <c r="BV698" s="30"/>
      <c r="BW698" s="30"/>
      <c r="BX698" s="30"/>
      <c r="BY698" s="30"/>
      <c r="BZ698" s="30"/>
      <c r="CA698" s="30"/>
    </row>
    <row r="699" spans="1:79" ht="34.9" hidden="1" customHeight="1">
      <c r="A699" s="170"/>
      <c r="B699" s="47">
        <f>IFERROR(INDEX('اطلاعات انشعابات شرکتها'!A:BB,MATCH(A699,'اطلاعات انشعابات شرکتها'!A:A,0),MATCH(B$1,'اطلاعات انشعابات شرکتها'!$1:$1,0)),0)</f>
        <v>0</v>
      </c>
      <c r="C699" s="48">
        <f>IFERROR(INDEX('اطلاعات انشعابات شرکتها'!A:BB,MATCH(A699,'اطلاعات انشعابات شرکتها'!A:A,0),MATCH(C$1,'اطلاعات انشعابات شرکتها'!$1:$1,0)),0)</f>
        <v>0</v>
      </c>
      <c r="D699" s="45"/>
      <c r="E699" s="171"/>
      <c r="F699" s="170"/>
      <c r="G699" s="47" t="str">
        <f t="shared" si="111"/>
        <v>/</v>
      </c>
      <c r="H699" s="47">
        <f>IFERROR(INDEX('اطلاعات دوره'!A:Z,MATCH(G699,'اطلاعات دوره'!C:C,0),MATCH(H$1,'اطلاعات دوره'!$1:$1,0)),0)</f>
        <v>0</v>
      </c>
      <c r="I699" s="47">
        <f>IFERROR(INDEX('اطلاعات دوره'!A:Z,MATCH(G699,'اطلاعات دوره'!C:C,0),MATCH(I$1,'اطلاعات دوره'!$1:$1,0)),0)</f>
        <v>0</v>
      </c>
      <c r="J699" s="48">
        <f>IFERROR(INDEX('اطلاعات دوره'!A:Z,MATCH(G699,'اطلاعات دوره'!C:C,0),MATCH(J$1,'اطلاعات دوره'!$1:$1,0)),0)</f>
        <v>0</v>
      </c>
      <c r="K699" s="46"/>
      <c r="L699" s="158" t="str">
        <f>IFERROR(INDEX('اطلاعات دوره'!A:Z,MATCH(G699,'اطلاعات دوره'!C:C,0)-1,MATCH("عنوان",'اطلاعات دوره'!$1:$1,0)),"---")</f>
        <v>---</v>
      </c>
      <c r="M699" s="47" t="str">
        <f t="shared" si="112"/>
        <v>----</v>
      </c>
      <c r="N699" s="48" t="str">
        <f t="shared" si="113"/>
        <v>-/</v>
      </c>
      <c r="O699" s="45"/>
      <c r="P699" s="240">
        <f>IFERROR(INDEX('قرائت کنتور'!A:AZ,MATCH(A699&amp;"-"&amp;"آب",'قرائت کنتور'!B:B,0),MATCH(L699,'قرائت کنتور'!$1:$1,0)),0)</f>
        <v>0</v>
      </c>
      <c r="Q699" s="241">
        <f>IFERROR(INDEX('قرائت کنتور'!A:AZ,MATCH(A699&amp;"-"&amp;"آب",'قرائت کنتور'!B:B,0),MATCH(G699,'قرائت کنتور'!$1:$1,0)),0)</f>
        <v>0</v>
      </c>
      <c r="R699" s="241">
        <f t="shared" si="114"/>
        <v>0</v>
      </c>
      <c r="S699" s="241" t="str">
        <f>IFERROR(INDEX('اطلاعات انشعابات شرکتها'!A:AB,MATCH(A699,'اطلاعات انشعابات شرکتها'!A:A,0),MATCH(S$1,'اطلاعات انشعابات شرکتها'!$1:$1,0)),"---")</f>
        <v>---</v>
      </c>
      <c r="T699" s="227" t="str">
        <f t="shared" si="115"/>
        <v>---</v>
      </c>
      <c r="U699" s="45"/>
      <c r="V699" s="155" t="str">
        <f>IFERROR(INDEX('تعرفه ها'!A:Z,MATCH("بهای هر متر مکعب آب مصرفی",'تعرفه ها'!$B:$B,0),MATCH(F699,'تعرفه ها'!$2:$2,0)),"---")</f>
        <v>---</v>
      </c>
      <c r="W699" s="50" t="str">
        <f t="shared" si="116"/>
        <v>---</v>
      </c>
      <c r="X699" s="50" t="str">
        <f>IFERROR(ROUND(R699*INDEX('تعرفه ها'!A:Z,MATCH("عوارض آب به ازاء هر متر مکعب",'تعرفه ها'!$B:$B,0),MATCH(F699,'تعرفه ها'!$2:$2,0)),0),"---")</f>
        <v>---</v>
      </c>
      <c r="Y699" s="50" t="str">
        <f>IFERROR(ROUND(T699*INDEX('تعرفه ها'!A:Z,MATCH("جریمه مازاد مصرف آب به ازاء هر متر مکعب",'تعرفه ها'!$B:$B,0),MATCH(F699,'تعرفه ها'!$2:$2,0)),0),"---")</f>
        <v>---</v>
      </c>
      <c r="Z699" s="50" t="str">
        <f>IFERROR(ROUND(((W699+X699+Y699)*INDEX('تعرفه ها'!A:Z,MATCH("هزینه نگهداری و تعمیرات شبکه آب",'تعرفه ها'!$B:$B,0),MATCH(F699,'تعرفه ها'!$2:$2,0))/100),0),"---")</f>
        <v>---</v>
      </c>
      <c r="AA699" s="50" t="str">
        <f>IFERROR(IF(INDEX('اطلاعات دوره'!A:Z,MATCH(G699,'اطلاعات دوره'!C:C,0),MATCH("آب",'اطلاعات دوره'!$1:$1,0))="دارد",ROUND((W699+X699+Y699)*INDEX('تعرفه ها'!A:Z,MATCH("پیک فصلی آب",'تعرفه ها'!$B:$B,0),MATCH(F699,'تعرفه ها'!$2:$2,0))/100,0),0),"---")</f>
        <v>---</v>
      </c>
      <c r="AB699" s="50" t="str">
        <f>IFERROR(ROUND(SUM(W699+X699+Y699+Z699+AA699)*INDEX('تعرفه ها'!A:Z,MATCH("مالیات آب",'تعرفه ها'!$B:$B,0),MATCH(F699,'تعرفه ها'!$2:$2,0))/100,0),"---")</f>
        <v>---</v>
      </c>
      <c r="AC699" s="50" t="str">
        <f t="shared" si="117"/>
        <v>---</v>
      </c>
      <c r="AD699" s="50" t="str">
        <f t="shared" si="110"/>
        <v>---</v>
      </c>
      <c r="AE699" s="50" t="str">
        <f t="shared" si="118"/>
        <v>---</v>
      </c>
      <c r="AF699" s="50" t="str">
        <f t="shared" si="119"/>
        <v>---</v>
      </c>
      <c r="AG699" s="153" t="str">
        <f t="shared" si="120"/>
        <v>---</v>
      </c>
      <c r="AI699" s="183" t="str">
        <f>IFERROR(IF(INDEX(پرداخت!A:AZ,MATCH(A699&amp;" - "&amp;"آب",پرداخت!$B:$B,0),MATCH(G699,پرداخت!$1:$1,0))="نشده","نشده","شده"),"---")</f>
        <v>---</v>
      </c>
      <c r="AL699" s="144"/>
      <c r="AM699" s="144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/>
      <c r="BC699" s="30"/>
      <c r="BD699" s="30"/>
      <c r="BE699" s="30"/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  <c r="BT699" s="30"/>
      <c r="BU699" s="30"/>
      <c r="BV699" s="30"/>
      <c r="BW699" s="30"/>
      <c r="BX699" s="30"/>
      <c r="BY699" s="30"/>
      <c r="BZ699" s="30"/>
      <c r="CA699" s="30"/>
    </row>
    <row r="700" spans="1:79" ht="34.9" hidden="1" customHeight="1">
      <c r="A700" s="170"/>
      <c r="B700" s="47">
        <f>IFERROR(INDEX('اطلاعات انشعابات شرکتها'!A:BB,MATCH(A700,'اطلاعات انشعابات شرکتها'!A:A,0),MATCH(B$1,'اطلاعات انشعابات شرکتها'!$1:$1,0)),0)</f>
        <v>0</v>
      </c>
      <c r="C700" s="48">
        <f>IFERROR(INDEX('اطلاعات انشعابات شرکتها'!A:BB,MATCH(A700,'اطلاعات انشعابات شرکتها'!A:A,0),MATCH(C$1,'اطلاعات انشعابات شرکتها'!$1:$1,0)),0)</f>
        <v>0</v>
      </c>
      <c r="D700" s="45"/>
      <c r="E700" s="171"/>
      <c r="F700" s="170"/>
      <c r="G700" s="47" t="str">
        <f t="shared" si="111"/>
        <v>/</v>
      </c>
      <c r="H700" s="47">
        <f>IFERROR(INDEX('اطلاعات دوره'!A:Z,MATCH(G700,'اطلاعات دوره'!C:C,0),MATCH(H$1,'اطلاعات دوره'!$1:$1,0)),0)</f>
        <v>0</v>
      </c>
      <c r="I700" s="47">
        <f>IFERROR(INDEX('اطلاعات دوره'!A:Z,MATCH(G700,'اطلاعات دوره'!C:C,0),MATCH(I$1,'اطلاعات دوره'!$1:$1,0)),0)</f>
        <v>0</v>
      </c>
      <c r="J700" s="48">
        <f>IFERROR(INDEX('اطلاعات دوره'!A:Z,MATCH(G700,'اطلاعات دوره'!C:C,0),MATCH(J$1,'اطلاعات دوره'!$1:$1,0)),0)</f>
        <v>0</v>
      </c>
      <c r="K700" s="46"/>
      <c r="L700" s="158" t="str">
        <f>IFERROR(INDEX('اطلاعات دوره'!A:Z,MATCH(G700,'اطلاعات دوره'!C:C,0)-1,MATCH("عنوان",'اطلاعات دوره'!$1:$1,0)),"---")</f>
        <v>---</v>
      </c>
      <c r="M700" s="47" t="str">
        <f t="shared" si="112"/>
        <v>----</v>
      </c>
      <c r="N700" s="48" t="str">
        <f t="shared" si="113"/>
        <v>-/</v>
      </c>
      <c r="O700" s="45"/>
      <c r="P700" s="240">
        <f>IFERROR(INDEX('قرائت کنتور'!A:AZ,MATCH(A700&amp;"-"&amp;"آب",'قرائت کنتور'!B:B,0),MATCH(L700,'قرائت کنتور'!$1:$1,0)),0)</f>
        <v>0</v>
      </c>
      <c r="Q700" s="241">
        <f>IFERROR(INDEX('قرائت کنتور'!A:AZ,MATCH(A700&amp;"-"&amp;"آب",'قرائت کنتور'!B:B,0),MATCH(G700,'قرائت کنتور'!$1:$1,0)),0)</f>
        <v>0</v>
      </c>
      <c r="R700" s="241">
        <f t="shared" si="114"/>
        <v>0</v>
      </c>
      <c r="S700" s="241" t="str">
        <f>IFERROR(INDEX('اطلاعات انشعابات شرکتها'!A:AB,MATCH(A700,'اطلاعات انشعابات شرکتها'!A:A,0),MATCH(S$1,'اطلاعات انشعابات شرکتها'!$1:$1,0)),"---")</f>
        <v>---</v>
      </c>
      <c r="T700" s="227" t="str">
        <f t="shared" si="115"/>
        <v>---</v>
      </c>
      <c r="U700" s="45"/>
      <c r="V700" s="155" t="str">
        <f>IFERROR(INDEX('تعرفه ها'!A:Z,MATCH("بهای هر متر مکعب آب مصرفی",'تعرفه ها'!$B:$B,0),MATCH(F700,'تعرفه ها'!$2:$2,0)),"---")</f>
        <v>---</v>
      </c>
      <c r="W700" s="50" t="str">
        <f t="shared" si="116"/>
        <v>---</v>
      </c>
      <c r="X700" s="50" t="str">
        <f>IFERROR(ROUND(R700*INDEX('تعرفه ها'!A:Z,MATCH("عوارض آب به ازاء هر متر مکعب",'تعرفه ها'!$B:$B,0),MATCH(F700,'تعرفه ها'!$2:$2,0)),0),"---")</f>
        <v>---</v>
      </c>
      <c r="Y700" s="50" t="str">
        <f>IFERROR(ROUND(T700*INDEX('تعرفه ها'!A:Z,MATCH("جریمه مازاد مصرف آب به ازاء هر متر مکعب",'تعرفه ها'!$B:$B,0),MATCH(F700,'تعرفه ها'!$2:$2,0)),0),"---")</f>
        <v>---</v>
      </c>
      <c r="Z700" s="50" t="str">
        <f>IFERROR(ROUND(((W700+X700+Y700)*INDEX('تعرفه ها'!A:Z,MATCH("هزینه نگهداری و تعمیرات شبکه آب",'تعرفه ها'!$B:$B,0),MATCH(F700,'تعرفه ها'!$2:$2,0))/100),0),"---")</f>
        <v>---</v>
      </c>
      <c r="AA700" s="50" t="str">
        <f>IFERROR(IF(INDEX('اطلاعات دوره'!A:Z,MATCH(G700,'اطلاعات دوره'!C:C,0),MATCH("آب",'اطلاعات دوره'!$1:$1,0))="دارد",ROUND((W700+X700+Y700)*INDEX('تعرفه ها'!A:Z,MATCH("پیک فصلی آب",'تعرفه ها'!$B:$B,0),MATCH(F700,'تعرفه ها'!$2:$2,0))/100,0),0),"---")</f>
        <v>---</v>
      </c>
      <c r="AB700" s="50" t="str">
        <f>IFERROR(ROUND(SUM(W700+X700+Y700+Z700+AA700)*INDEX('تعرفه ها'!A:Z,MATCH("مالیات آب",'تعرفه ها'!$B:$B,0),MATCH(F700,'تعرفه ها'!$2:$2,0))/100,0),"---")</f>
        <v>---</v>
      </c>
      <c r="AC700" s="50" t="str">
        <f t="shared" si="117"/>
        <v>---</v>
      </c>
      <c r="AD700" s="50" t="str">
        <f t="shared" si="110"/>
        <v>---</v>
      </c>
      <c r="AE700" s="50" t="str">
        <f t="shared" si="118"/>
        <v>---</v>
      </c>
      <c r="AF700" s="50" t="str">
        <f t="shared" si="119"/>
        <v>---</v>
      </c>
      <c r="AG700" s="153" t="str">
        <f t="shared" si="120"/>
        <v>---</v>
      </c>
      <c r="AI700" s="183" t="str">
        <f>IFERROR(IF(INDEX(پرداخت!A:AZ,MATCH(A700&amp;" - "&amp;"آب",پرداخت!$B:$B,0),MATCH(G700,پرداخت!$1:$1,0))="نشده","نشده","شده"),"---")</f>
        <v>---</v>
      </c>
      <c r="AL700" s="144"/>
      <c r="AM700" s="144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  <c r="BT700" s="30"/>
      <c r="BU700" s="30"/>
      <c r="BV700" s="30"/>
      <c r="BW700" s="30"/>
      <c r="BX700" s="30"/>
      <c r="BY700" s="30"/>
      <c r="BZ700" s="30"/>
      <c r="CA700" s="30"/>
    </row>
    <row r="701" spans="1:79" ht="34.9" hidden="1" customHeight="1">
      <c r="A701" s="170"/>
      <c r="B701" s="47">
        <f>IFERROR(INDEX('اطلاعات انشعابات شرکتها'!A:BB,MATCH(A701,'اطلاعات انشعابات شرکتها'!A:A,0),MATCH(B$1,'اطلاعات انشعابات شرکتها'!$1:$1,0)),0)</f>
        <v>0</v>
      </c>
      <c r="C701" s="48">
        <f>IFERROR(INDEX('اطلاعات انشعابات شرکتها'!A:BB,MATCH(A701,'اطلاعات انشعابات شرکتها'!A:A,0),MATCH(C$1,'اطلاعات انشعابات شرکتها'!$1:$1,0)),0)</f>
        <v>0</v>
      </c>
      <c r="D701" s="45"/>
      <c r="E701" s="171"/>
      <c r="F701" s="170"/>
      <c r="G701" s="47" t="str">
        <f t="shared" si="111"/>
        <v>/</v>
      </c>
      <c r="H701" s="47">
        <f>IFERROR(INDEX('اطلاعات دوره'!A:Z,MATCH(G701,'اطلاعات دوره'!C:C,0),MATCH(H$1,'اطلاعات دوره'!$1:$1,0)),0)</f>
        <v>0</v>
      </c>
      <c r="I701" s="47">
        <f>IFERROR(INDEX('اطلاعات دوره'!A:Z,MATCH(G701,'اطلاعات دوره'!C:C,0),MATCH(I$1,'اطلاعات دوره'!$1:$1,0)),0)</f>
        <v>0</v>
      </c>
      <c r="J701" s="48">
        <f>IFERROR(INDEX('اطلاعات دوره'!A:Z,MATCH(G701,'اطلاعات دوره'!C:C,0),MATCH(J$1,'اطلاعات دوره'!$1:$1,0)),0)</f>
        <v>0</v>
      </c>
      <c r="K701" s="46"/>
      <c r="L701" s="158" t="str">
        <f>IFERROR(INDEX('اطلاعات دوره'!A:Z,MATCH(G701,'اطلاعات دوره'!C:C,0)-1,MATCH("عنوان",'اطلاعات دوره'!$1:$1,0)),"---")</f>
        <v>---</v>
      </c>
      <c r="M701" s="47" t="str">
        <f t="shared" si="112"/>
        <v>----</v>
      </c>
      <c r="N701" s="48" t="str">
        <f t="shared" si="113"/>
        <v>-/</v>
      </c>
      <c r="O701" s="45"/>
      <c r="P701" s="240">
        <f>IFERROR(INDEX('قرائت کنتور'!A:AZ,MATCH(A701&amp;"-"&amp;"آب",'قرائت کنتور'!B:B,0),MATCH(L701,'قرائت کنتور'!$1:$1,0)),0)</f>
        <v>0</v>
      </c>
      <c r="Q701" s="241">
        <f>IFERROR(INDEX('قرائت کنتور'!A:AZ,MATCH(A701&amp;"-"&amp;"آب",'قرائت کنتور'!B:B,0),MATCH(G701,'قرائت کنتور'!$1:$1,0)),0)</f>
        <v>0</v>
      </c>
      <c r="R701" s="241">
        <f t="shared" si="114"/>
        <v>0</v>
      </c>
      <c r="S701" s="241" t="str">
        <f>IFERROR(INDEX('اطلاعات انشعابات شرکتها'!A:AB,MATCH(A701,'اطلاعات انشعابات شرکتها'!A:A,0),MATCH(S$1,'اطلاعات انشعابات شرکتها'!$1:$1,0)),"---")</f>
        <v>---</v>
      </c>
      <c r="T701" s="227" t="str">
        <f t="shared" si="115"/>
        <v>---</v>
      </c>
      <c r="U701" s="45"/>
      <c r="V701" s="155" t="str">
        <f>IFERROR(INDEX('تعرفه ها'!A:Z,MATCH("بهای هر متر مکعب آب مصرفی",'تعرفه ها'!$B:$B,0),MATCH(F701,'تعرفه ها'!$2:$2,0)),"---")</f>
        <v>---</v>
      </c>
      <c r="W701" s="50" t="str">
        <f t="shared" si="116"/>
        <v>---</v>
      </c>
      <c r="X701" s="50" t="str">
        <f>IFERROR(ROUND(R701*INDEX('تعرفه ها'!A:Z,MATCH("عوارض آب به ازاء هر متر مکعب",'تعرفه ها'!$B:$B,0),MATCH(F701,'تعرفه ها'!$2:$2,0)),0),"---")</f>
        <v>---</v>
      </c>
      <c r="Y701" s="50" t="str">
        <f>IFERROR(ROUND(T701*INDEX('تعرفه ها'!A:Z,MATCH("جریمه مازاد مصرف آب به ازاء هر متر مکعب",'تعرفه ها'!$B:$B,0),MATCH(F701,'تعرفه ها'!$2:$2,0)),0),"---")</f>
        <v>---</v>
      </c>
      <c r="Z701" s="50" t="str">
        <f>IFERROR(ROUND(((W701+X701+Y701)*INDEX('تعرفه ها'!A:Z,MATCH("هزینه نگهداری و تعمیرات شبکه آب",'تعرفه ها'!$B:$B,0),MATCH(F701,'تعرفه ها'!$2:$2,0))/100),0),"---")</f>
        <v>---</v>
      </c>
      <c r="AA701" s="50" t="str">
        <f>IFERROR(IF(INDEX('اطلاعات دوره'!A:Z,MATCH(G701,'اطلاعات دوره'!C:C,0),MATCH("آب",'اطلاعات دوره'!$1:$1,0))="دارد",ROUND((W701+X701+Y701)*INDEX('تعرفه ها'!A:Z,MATCH("پیک فصلی آب",'تعرفه ها'!$B:$B,0),MATCH(F701,'تعرفه ها'!$2:$2,0))/100,0),0),"---")</f>
        <v>---</v>
      </c>
      <c r="AB701" s="50" t="str">
        <f>IFERROR(ROUND(SUM(W701+X701+Y701+Z701+AA701)*INDEX('تعرفه ها'!A:Z,MATCH("مالیات آب",'تعرفه ها'!$B:$B,0),MATCH(F701,'تعرفه ها'!$2:$2,0))/100,0),"---")</f>
        <v>---</v>
      </c>
      <c r="AC701" s="50" t="str">
        <f t="shared" si="117"/>
        <v>---</v>
      </c>
      <c r="AD701" s="50" t="str">
        <f t="shared" si="110"/>
        <v>---</v>
      </c>
      <c r="AE701" s="50" t="str">
        <f t="shared" si="118"/>
        <v>---</v>
      </c>
      <c r="AF701" s="50" t="str">
        <f t="shared" si="119"/>
        <v>---</v>
      </c>
      <c r="AG701" s="153" t="str">
        <f t="shared" si="120"/>
        <v>---</v>
      </c>
      <c r="AI701" s="183" t="str">
        <f>IFERROR(IF(INDEX(پرداخت!A:AZ,MATCH(A701&amp;" - "&amp;"آب",پرداخت!$B:$B,0),MATCH(G701,پرداخت!$1:$1,0))="نشده","نشده","شده"),"---")</f>
        <v>---</v>
      </c>
      <c r="AL701" s="144"/>
      <c r="AM701" s="144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  <c r="BT701" s="30"/>
      <c r="BU701" s="30"/>
      <c r="BV701" s="30"/>
      <c r="BW701" s="30"/>
      <c r="BX701" s="30"/>
      <c r="BY701" s="30"/>
      <c r="BZ701" s="30"/>
      <c r="CA701" s="30"/>
    </row>
    <row r="702" spans="1:79" ht="34.9" hidden="1" customHeight="1">
      <c r="A702" s="170"/>
      <c r="B702" s="47">
        <f>IFERROR(INDEX('اطلاعات انشعابات شرکتها'!A:BB,MATCH(A702,'اطلاعات انشعابات شرکتها'!A:A,0),MATCH(B$1,'اطلاعات انشعابات شرکتها'!$1:$1,0)),0)</f>
        <v>0</v>
      </c>
      <c r="C702" s="48">
        <f>IFERROR(INDEX('اطلاعات انشعابات شرکتها'!A:BB,MATCH(A702,'اطلاعات انشعابات شرکتها'!A:A,0),MATCH(C$1,'اطلاعات انشعابات شرکتها'!$1:$1,0)),0)</f>
        <v>0</v>
      </c>
      <c r="D702" s="45"/>
      <c r="E702" s="171"/>
      <c r="F702" s="170"/>
      <c r="G702" s="47" t="str">
        <f t="shared" si="111"/>
        <v>/</v>
      </c>
      <c r="H702" s="47">
        <f>IFERROR(INDEX('اطلاعات دوره'!A:Z,MATCH(G702,'اطلاعات دوره'!C:C,0),MATCH(H$1,'اطلاعات دوره'!$1:$1,0)),0)</f>
        <v>0</v>
      </c>
      <c r="I702" s="47">
        <f>IFERROR(INDEX('اطلاعات دوره'!A:Z,MATCH(G702,'اطلاعات دوره'!C:C,0),MATCH(I$1,'اطلاعات دوره'!$1:$1,0)),0)</f>
        <v>0</v>
      </c>
      <c r="J702" s="48">
        <f>IFERROR(INDEX('اطلاعات دوره'!A:Z,MATCH(G702,'اطلاعات دوره'!C:C,0),MATCH(J$1,'اطلاعات دوره'!$1:$1,0)),0)</f>
        <v>0</v>
      </c>
      <c r="K702" s="46"/>
      <c r="L702" s="158" t="str">
        <f>IFERROR(INDEX('اطلاعات دوره'!A:Z,MATCH(G702,'اطلاعات دوره'!C:C,0)-1,MATCH("عنوان",'اطلاعات دوره'!$1:$1,0)),"---")</f>
        <v>---</v>
      </c>
      <c r="M702" s="47" t="str">
        <f t="shared" si="112"/>
        <v>----</v>
      </c>
      <c r="N702" s="48" t="str">
        <f t="shared" si="113"/>
        <v>-/</v>
      </c>
      <c r="O702" s="45"/>
      <c r="P702" s="240">
        <f>IFERROR(INDEX('قرائت کنتور'!A:AZ,MATCH(A702&amp;"-"&amp;"آب",'قرائت کنتور'!B:B,0),MATCH(L702,'قرائت کنتور'!$1:$1,0)),0)</f>
        <v>0</v>
      </c>
      <c r="Q702" s="241">
        <f>IFERROR(INDEX('قرائت کنتور'!A:AZ,MATCH(A702&amp;"-"&amp;"آب",'قرائت کنتور'!B:B,0),MATCH(G702,'قرائت کنتور'!$1:$1,0)),0)</f>
        <v>0</v>
      </c>
      <c r="R702" s="241">
        <f t="shared" si="114"/>
        <v>0</v>
      </c>
      <c r="S702" s="241" t="str">
        <f>IFERROR(INDEX('اطلاعات انشعابات شرکتها'!A:AB,MATCH(A702,'اطلاعات انشعابات شرکتها'!A:A,0),MATCH(S$1,'اطلاعات انشعابات شرکتها'!$1:$1,0)),"---")</f>
        <v>---</v>
      </c>
      <c r="T702" s="227" t="str">
        <f t="shared" si="115"/>
        <v>---</v>
      </c>
      <c r="U702" s="45"/>
      <c r="V702" s="155" t="str">
        <f>IFERROR(INDEX('تعرفه ها'!A:Z,MATCH("بهای هر متر مکعب آب مصرفی",'تعرفه ها'!$B:$B,0),MATCH(F702,'تعرفه ها'!$2:$2,0)),"---")</f>
        <v>---</v>
      </c>
      <c r="W702" s="50" t="str">
        <f t="shared" si="116"/>
        <v>---</v>
      </c>
      <c r="X702" s="50" t="str">
        <f>IFERROR(ROUND(R702*INDEX('تعرفه ها'!A:Z,MATCH("عوارض آب به ازاء هر متر مکعب",'تعرفه ها'!$B:$B,0),MATCH(F702,'تعرفه ها'!$2:$2,0)),0),"---")</f>
        <v>---</v>
      </c>
      <c r="Y702" s="50" t="str">
        <f>IFERROR(ROUND(T702*INDEX('تعرفه ها'!A:Z,MATCH("جریمه مازاد مصرف آب به ازاء هر متر مکعب",'تعرفه ها'!$B:$B,0),MATCH(F702,'تعرفه ها'!$2:$2,0)),0),"---")</f>
        <v>---</v>
      </c>
      <c r="Z702" s="50" t="str">
        <f>IFERROR(ROUND(((W702+X702+Y702)*INDEX('تعرفه ها'!A:Z,MATCH("هزینه نگهداری و تعمیرات شبکه آب",'تعرفه ها'!$B:$B,0),MATCH(F702,'تعرفه ها'!$2:$2,0))/100),0),"---")</f>
        <v>---</v>
      </c>
      <c r="AA702" s="50" t="str">
        <f>IFERROR(IF(INDEX('اطلاعات دوره'!A:Z,MATCH(G702,'اطلاعات دوره'!C:C,0),MATCH("آب",'اطلاعات دوره'!$1:$1,0))="دارد",ROUND((W702+X702+Y702)*INDEX('تعرفه ها'!A:Z,MATCH("پیک فصلی آب",'تعرفه ها'!$B:$B,0),MATCH(F702,'تعرفه ها'!$2:$2,0))/100,0),0),"---")</f>
        <v>---</v>
      </c>
      <c r="AB702" s="50" t="str">
        <f>IFERROR(ROUND(SUM(W702+X702+Y702+Z702+AA702)*INDEX('تعرفه ها'!A:Z,MATCH("مالیات آب",'تعرفه ها'!$B:$B,0),MATCH(F702,'تعرفه ها'!$2:$2,0))/100,0),"---")</f>
        <v>---</v>
      </c>
      <c r="AC702" s="50" t="str">
        <f t="shared" si="117"/>
        <v>---</v>
      </c>
      <c r="AD702" s="50" t="str">
        <f t="shared" si="110"/>
        <v>---</v>
      </c>
      <c r="AE702" s="50" t="str">
        <f t="shared" si="118"/>
        <v>---</v>
      </c>
      <c r="AF702" s="50" t="str">
        <f t="shared" si="119"/>
        <v>---</v>
      </c>
      <c r="AG702" s="153" t="str">
        <f t="shared" si="120"/>
        <v>---</v>
      </c>
      <c r="AI702" s="183" t="str">
        <f>IFERROR(IF(INDEX(پرداخت!A:AZ,MATCH(A702&amp;" - "&amp;"آب",پرداخت!$B:$B,0),MATCH(G702,پرداخت!$1:$1,0))="نشده","نشده","شده"),"---")</f>
        <v>---</v>
      </c>
      <c r="AL702" s="144"/>
      <c r="AM702" s="144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  <c r="BT702" s="30"/>
      <c r="BU702" s="30"/>
      <c r="BV702" s="30"/>
      <c r="BW702" s="30"/>
      <c r="BX702" s="30"/>
      <c r="BY702" s="30"/>
      <c r="BZ702" s="30"/>
      <c r="CA702" s="30"/>
    </row>
    <row r="703" spans="1:79" ht="34.9" hidden="1" customHeight="1">
      <c r="A703" s="170"/>
      <c r="B703" s="47">
        <f>IFERROR(INDEX('اطلاعات انشعابات شرکتها'!A:BB,MATCH(A703,'اطلاعات انشعابات شرکتها'!A:A,0),MATCH(B$1,'اطلاعات انشعابات شرکتها'!$1:$1,0)),0)</f>
        <v>0</v>
      </c>
      <c r="C703" s="48">
        <f>IFERROR(INDEX('اطلاعات انشعابات شرکتها'!A:BB,MATCH(A703,'اطلاعات انشعابات شرکتها'!A:A,0),MATCH(C$1,'اطلاعات انشعابات شرکتها'!$1:$1,0)),0)</f>
        <v>0</v>
      </c>
      <c r="D703" s="45"/>
      <c r="E703" s="171"/>
      <c r="F703" s="170"/>
      <c r="G703" s="47" t="str">
        <f t="shared" si="111"/>
        <v>/</v>
      </c>
      <c r="H703" s="47">
        <f>IFERROR(INDEX('اطلاعات دوره'!A:Z,MATCH(G703,'اطلاعات دوره'!C:C,0),MATCH(H$1,'اطلاعات دوره'!$1:$1,0)),0)</f>
        <v>0</v>
      </c>
      <c r="I703" s="47">
        <f>IFERROR(INDEX('اطلاعات دوره'!A:Z,MATCH(G703,'اطلاعات دوره'!C:C,0),MATCH(I$1,'اطلاعات دوره'!$1:$1,0)),0)</f>
        <v>0</v>
      </c>
      <c r="J703" s="48">
        <f>IFERROR(INDEX('اطلاعات دوره'!A:Z,MATCH(G703,'اطلاعات دوره'!C:C,0),MATCH(J$1,'اطلاعات دوره'!$1:$1,0)),0)</f>
        <v>0</v>
      </c>
      <c r="K703" s="46"/>
      <c r="L703" s="158" t="str">
        <f>IFERROR(INDEX('اطلاعات دوره'!A:Z,MATCH(G703,'اطلاعات دوره'!C:C,0)-1,MATCH("عنوان",'اطلاعات دوره'!$1:$1,0)),"---")</f>
        <v>---</v>
      </c>
      <c r="M703" s="47" t="str">
        <f t="shared" si="112"/>
        <v>----</v>
      </c>
      <c r="N703" s="48" t="str">
        <f t="shared" si="113"/>
        <v>-/</v>
      </c>
      <c r="O703" s="45"/>
      <c r="P703" s="240">
        <f>IFERROR(INDEX('قرائت کنتور'!A:AZ,MATCH(A703&amp;"-"&amp;"آب",'قرائت کنتور'!B:B,0),MATCH(L703,'قرائت کنتور'!$1:$1,0)),0)</f>
        <v>0</v>
      </c>
      <c r="Q703" s="241">
        <f>IFERROR(INDEX('قرائت کنتور'!A:AZ,MATCH(A703&amp;"-"&amp;"آب",'قرائت کنتور'!B:B,0),MATCH(G703,'قرائت کنتور'!$1:$1,0)),0)</f>
        <v>0</v>
      </c>
      <c r="R703" s="241">
        <f t="shared" si="114"/>
        <v>0</v>
      </c>
      <c r="S703" s="241" t="str">
        <f>IFERROR(INDEX('اطلاعات انشعابات شرکتها'!A:AB,MATCH(A703,'اطلاعات انشعابات شرکتها'!A:A,0),MATCH(S$1,'اطلاعات انشعابات شرکتها'!$1:$1,0)),"---")</f>
        <v>---</v>
      </c>
      <c r="T703" s="227" t="str">
        <f t="shared" si="115"/>
        <v>---</v>
      </c>
      <c r="U703" s="45"/>
      <c r="V703" s="155" t="str">
        <f>IFERROR(INDEX('تعرفه ها'!A:Z,MATCH("بهای هر متر مکعب آب مصرفی",'تعرفه ها'!$B:$B,0),MATCH(F703,'تعرفه ها'!$2:$2,0)),"---")</f>
        <v>---</v>
      </c>
      <c r="W703" s="50" t="str">
        <f t="shared" si="116"/>
        <v>---</v>
      </c>
      <c r="X703" s="50" t="str">
        <f>IFERROR(ROUND(R703*INDEX('تعرفه ها'!A:Z,MATCH("عوارض آب به ازاء هر متر مکعب",'تعرفه ها'!$B:$B,0),MATCH(F703,'تعرفه ها'!$2:$2,0)),0),"---")</f>
        <v>---</v>
      </c>
      <c r="Y703" s="50" t="str">
        <f>IFERROR(ROUND(T703*INDEX('تعرفه ها'!A:Z,MATCH("جریمه مازاد مصرف آب به ازاء هر متر مکعب",'تعرفه ها'!$B:$B,0),MATCH(F703,'تعرفه ها'!$2:$2,0)),0),"---")</f>
        <v>---</v>
      </c>
      <c r="Z703" s="50" t="str">
        <f>IFERROR(ROUND(((W703+X703+Y703)*INDEX('تعرفه ها'!A:Z,MATCH("هزینه نگهداری و تعمیرات شبکه آب",'تعرفه ها'!$B:$B,0),MATCH(F703,'تعرفه ها'!$2:$2,0))/100),0),"---")</f>
        <v>---</v>
      </c>
      <c r="AA703" s="50" t="str">
        <f>IFERROR(IF(INDEX('اطلاعات دوره'!A:Z,MATCH(G703,'اطلاعات دوره'!C:C,0),MATCH("آب",'اطلاعات دوره'!$1:$1,0))="دارد",ROUND((W703+X703+Y703)*INDEX('تعرفه ها'!A:Z,MATCH("پیک فصلی آب",'تعرفه ها'!$B:$B,0),MATCH(F703,'تعرفه ها'!$2:$2,0))/100,0),0),"---")</f>
        <v>---</v>
      </c>
      <c r="AB703" s="50" t="str">
        <f>IFERROR(ROUND(SUM(W703+X703+Y703+Z703+AA703)*INDEX('تعرفه ها'!A:Z,MATCH("مالیات آب",'تعرفه ها'!$B:$B,0),MATCH(F703,'تعرفه ها'!$2:$2,0))/100,0),"---")</f>
        <v>---</v>
      </c>
      <c r="AC703" s="50" t="str">
        <f t="shared" si="117"/>
        <v>---</v>
      </c>
      <c r="AD703" s="50" t="str">
        <f t="shared" si="110"/>
        <v>---</v>
      </c>
      <c r="AE703" s="50" t="str">
        <f t="shared" si="118"/>
        <v>---</v>
      </c>
      <c r="AF703" s="50" t="str">
        <f t="shared" si="119"/>
        <v>---</v>
      </c>
      <c r="AG703" s="153" t="str">
        <f t="shared" si="120"/>
        <v>---</v>
      </c>
      <c r="AI703" s="183" t="str">
        <f>IFERROR(IF(INDEX(پرداخت!A:AZ,MATCH(A703&amp;" - "&amp;"آب",پرداخت!$B:$B,0),MATCH(G703,پرداخت!$1:$1,0))="نشده","نشده","شده"),"---")</f>
        <v>---</v>
      </c>
      <c r="AL703" s="144"/>
      <c r="AM703" s="144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/>
      <c r="BC703" s="30"/>
      <c r="BD703" s="30"/>
      <c r="BE703" s="30"/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  <c r="BT703" s="30"/>
      <c r="BU703" s="30"/>
      <c r="BV703" s="30"/>
      <c r="BW703" s="30"/>
      <c r="BX703" s="30"/>
      <c r="BY703" s="30"/>
      <c r="BZ703" s="30"/>
      <c r="CA703" s="30"/>
    </row>
    <row r="704" spans="1:79" ht="34.9" hidden="1" customHeight="1">
      <c r="A704" s="170"/>
      <c r="B704" s="47">
        <f>IFERROR(INDEX('اطلاعات انشعابات شرکتها'!A:BB,MATCH(A704,'اطلاعات انشعابات شرکتها'!A:A,0),MATCH(B$1,'اطلاعات انشعابات شرکتها'!$1:$1,0)),0)</f>
        <v>0</v>
      </c>
      <c r="C704" s="48">
        <f>IFERROR(INDEX('اطلاعات انشعابات شرکتها'!A:BB,MATCH(A704,'اطلاعات انشعابات شرکتها'!A:A,0),MATCH(C$1,'اطلاعات انشعابات شرکتها'!$1:$1,0)),0)</f>
        <v>0</v>
      </c>
      <c r="D704" s="45"/>
      <c r="E704" s="171"/>
      <c r="F704" s="170"/>
      <c r="G704" s="47" t="str">
        <f t="shared" si="111"/>
        <v>/</v>
      </c>
      <c r="H704" s="47">
        <f>IFERROR(INDEX('اطلاعات دوره'!A:Z,MATCH(G704,'اطلاعات دوره'!C:C,0),MATCH(H$1,'اطلاعات دوره'!$1:$1,0)),0)</f>
        <v>0</v>
      </c>
      <c r="I704" s="47">
        <f>IFERROR(INDEX('اطلاعات دوره'!A:Z,MATCH(G704,'اطلاعات دوره'!C:C,0),MATCH(I$1,'اطلاعات دوره'!$1:$1,0)),0)</f>
        <v>0</v>
      </c>
      <c r="J704" s="48">
        <f>IFERROR(INDEX('اطلاعات دوره'!A:Z,MATCH(G704,'اطلاعات دوره'!C:C,0),MATCH(J$1,'اطلاعات دوره'!$1:$1,0)),0)</f>
        <v>0</v>
      </c>
      <c r="K704" s="46"/>
      <c r="L704" s="158" t="str">
        <f>IFERROR(INDEX('اطلاعات دوره'!A:Z,MATCH(G704,'اطلاعات دوره'!C:C,0)-1,MATCH("عنوان",'اطلاعات دوره'!$1:$1,0)),"---")</f>
        <v>---</v>
      </c>
      <c r="M704" s="47" t="str">
        <f t="shared" si="112"/>
        <v>----</v>
      </c>
      <c r="N704" s="48" t="str">
        <f t="shared" si="113"/>
        <v>-/</v>
      </c>
      <c r="O704" s="45"/>
      <c r="P704" s="240">
        <f>IFERROR(INDEX('قرائت کنتور'!A:AZ,MATCH(A704&amp;"-"&amp;"آب",'قرائت کنتور'!B:B,0),MATCH(L704,'قرائت کنتور'!$1:$1,0)),0)</f>
        <v>0</v>
      </c>
      <c r="Q704" s="241">
        <f>IFERROR(INDEX('قرائت کنتور'!A:AZ,MATCH(A704&amp;"-"&amp;"آب",'قرائت کنتور'!B:B,0),MATCH(G704,'قرائت کنتور'!$1:$1,0)),0)</f>
        <v>0</v>
      </c>
      <c r="R704" s="241">
        <f t="shared" si="114"/>
        <v>0</v>
      </c>
      <c r="S704" s="241" t="str">
        <f>IFERROR(INDEX('اطلاعات انشعابات شرکتها'!A:AB,MATCH(A704,'اطلاعات انشعابات شرکتها'!A:A,0),MATCH(S$1,'اطلاعات انشعابات شرکتها'!$1:$1,0)),"---")</f>
        <v>---</v>
      </c>
      <c r="T704" s="227" t="str">
        <f t="shared" si="115"/>
        <v>---</v>
      </c>
      <c r="U704" s="45"/>
      <c r="V704" s="155" t="str">
        <f>IFERROR(INDEX('تعرفه ها'!A:Z,MATCH("بهای هر متر مکعب آب مصرفی",'تعرفه ها'!$B:$B,0),MATCH(F704,'تعرفه ها'!$2:$2,0)),"---")</f>
        <v>---</v>
      </c>
      <c r="W704" s="50" t="str">
        <f t="shared" si="116"/>
        <v>---</v>
      </c>
      <c r="X704" s="50" t="str">
        <f>IFERROR(ROUND(R704*INDEX('تعرفه ها'!A:Z,MATCH("عوارض آب به ازاء هر متر مکعب",'تعرفه ها'!$B:$B,0),MATCH(F704,'تعرفه ها'!$2:$2,0)),0),"---")</f>
        <v>---</v>
      </c>
      <c r="Y704" s="50" t="str">
        <f>IFERROR(ROUND(T704*INDEX('تعرفه ها'!A:Z,MATCH("جریمه مازاد مصرف آب به ازاء هر متر مکعب",'تعرفه ها'!$B:$B,0),MATCH(F704,'تعرفه ها'!$2:$2,0)),0),"---")</f>
        <v>---</v>
      </c>
      <c r="Z704" s="50" t="str">
        <f>IFERROR(ROUND(((W704+X704+Y704)*INDEX('تعرفه ها'!A:Z,MATCH("هزینه نگهداری و تعمیرات شبکه آب",'تعرفه ها'!$B:$B,0),MATCH(F704,'تعرفه ها'!$2:$2,0))/100),0),"---")</f>
        <v>---</v>
      </c>
      <c r="AA704" s="50" t="str">
        <f>IFERROR(IF(INDEX('اطلاعات دوره'!A:Z,MATCH(G704,'اطلاعات دوره'!C:C,0),MATCH("آب",'اطلاعات دوره'!$1:$1,0))="دارد",ROUND((W704+X704+Y704)*INDEX('تعرفه ها'!A:Z,MATCH("پیک فصلی آب",'تعرفه ها'!$B:$B,0),MATCH(F704,'تعرفه ها'!$2:$2,0))/100,0),0),"---")</f>
        <v>---</v>
      </c>
      <c r="AB704" s="50" t="str">
        <f>IFERROR(ROUND(SUM(W704+X704+Y704+Z704+AA704)*INDEX('تعرفه ها'!A:Z,MATCH("مالیات آب",'تعرفه ها'!$B:$B,0),MATCH(F704,'تعرفه ها'!$2:$2,0))/100,0),"---")</f>
        <v>---</v>
      </c>
      <c r="AC704" s="50" t="str">
        <f t="shared" si="117"/>
        <v>---</v>
      </c>
      <c r="AD704" s="50" t="str">
        <f t="shared" si="110"/>
        <v>---</v>
      </c>
      <c r="AE704" s="50" t="str">
        <f t="shared" si="118"/>
        <v>---</v>
      </c>
      <c r="AF704" s="50" t="str">
        <f t="shared" si="119"/>
        <v>---</v>
      </c>
      <c r="AG704" s="153" t="str">
        <f t="shared" si="120"/>
        <v>---</v>
      </c>
      <c r="AI704" s="183" t="str">
        <f>IFERROR(IF(INDEX(پرداخت!A:AZ,MATCH(A704&amp;" - "&amp;"آب",پرداخت!$B:$B,0),MATCH(G704,پرداخت!$1:$1,0))="نشده","نشده","شده"),"---")</f>
        <v>---</v>
      </c>
      <c r="AL704" s="144"/>
      <c r="AM704" s="144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  <c r="BT704" s="30"/>
      <c r="BU704" s="30"/>
      <c r="BV704" s="30"/>
      <c r="BW704" s="30"/>
      <c r="BX704" s="30"/>
      <c r="BY704" s="30"/>
      <c r="BZ704" s="30"/>
      <c r="CA704" s="30"/>
    </row>
    <row r="705" spans="1:79" ht="34.9" hidden="1" customHeight="1">
      <c r="A705" s="170"/>
      <c r="B705" s="47">
        <f>IFERROR(INDEX('اطلاعات انشعابات شرکتها'!A:BB,MATCH(A705,'اطلاعات انشعابات شرکتها'!A:A,0),MATCH(B$1,'اطلاعات انشعابات شرکتها'!$1:$1,0)),0)</f>
        <v>0</v>
      </c>
      <c r="C705" s="48">
        <f>IFERROR(INDEX('اطلاعات انشعابات شرکتها'!A:BB,MATCH(A705,'اطلاعات انشعابات شرکتها'!A:A,0),MATCH(C$1,'اطلاعات انشعابات شرکتها'!$1:$1,0)),0)</f>
        <v>0</v>
      </c>
      <c r="D705" s="45"/>
      <c r="E705" s="171"/>
      <c r="F705" s="170"/>
      <c r="G705" s="47" t="str">
        <f t="shared" si="111"/>
        <v>/</v>
      </c>
      <c r="H705" s="47">
        <f>IFERROR(INDEX('اطلاعات دوره'!A:Z,MATCH(G705,'اطلاعات دوره'!C:C,0),MATCH(H$1,'اطلاعات دوره'!$1:$1,0)),0)</f>
        <v>0</v>
      </c>
      <c r="I705" s="47">
        <f>IFERROR(INDEX('اطلاعات دوره'!A:Z,MATCH(G705,'اطلاعات دوره'!C:C,0),MATCH(I$1,'اطلاعات دوره'!$1:$1,0)),0)</f>
        <v>0</v>
      </c>
      <c r="J705" s="48">
        <f>IFERROR(INDEX('اطلاعات دوره'!A:Z,MATCH(G705,'اطلاعات دوره'!C:C,0),MATCH(J$1,'اطلاعات دوره'!$1:$1,0)),0)</f>
        <v>0</v>
      </c>
      <c r="K705" s="46"/>
      <c r="L705" s="158" t="str">
        <f>IFERROR(INDEX('اطلاعات دوره'!A:Z,MATCH(G705,'اطلاعات دوره'!C:C,0)-1,MATCH("عنوان",'اطلاعات دوره'!$1:$1,0)),"---")</f>
        <v>---</v>
      </c>
      <c r="M705" s="47" t="str">
        <f t="shared" si="112"/>
        <v>----</v>
      </c>
      <c r="N705" s="48" t="str">
        <f t="shared" si="113"/>
        <v>-/</v>
      </c>
      <c r="O705" s="45"/>
      <c r="P705" s="240">
        <f>IFERROR(INDEX('قرائت کنتور'!A:AZ,MATCH(A705&amp;"-"&amp;"آب",'قرائت کنتور'!B:B,0),MATCH(L705,'قرائت کنتور'!$1:$1,0)),0)</f>
        <v>0</v>
      </c>
      <c r="Q705" s="241">
        <f>IFERROR(INDEX('قرائت کنتور'!A:AZ,MATCH(A705&amp;"-"&amp;"آب",'قرائت کنتور'!B:B,0),MATCH(G705,'قرائت کنتور'!$1:$1,0)),0)</f>
        <v>0</v>
      </c>
      <c r="R705" s="241">
        <f t="shared" si="114"/>
        <v>0</v>
      </c>
      <c r="S705" s="241" t="str">
        <f>IFERROR(INDEX('اطلاعات انشعابات شرکتها'!A:AB,MATCH(A705,'اطلاعات انشعابات شرکتها'!A:A,0),MATCH(S$1,'اطلاعات انشعابات شرکتها'!$1:$1,0)),"---")</f>
        <v>---</v>
      </c>
      <c r="T705" s="227" t="str">
        <f t="shared" si="115"/>
        <v>---</v>
      </c>
      <c r="U705" s="45"/>
      <c r="V705" s="155" t="str">
        <f>IFERROR(INDEX('تعرفه ها'!A:Z,MATCH("بهای هر متر مکعب آب مصرفی",'تعرفه ها'!$B:$B,0),MATCH(F705,'تعرفه ها'!$2:$2,0)),"---")</f>
        <v>---</v>
      </c>
      <c r="W705" s="50" t="str">
        <f t="shared" si="116"/>
        <v>---</v>
      </c>
      <c r="X705" s="50" t="str">
        <f>IFERROR(ROUND(R705*INDEX('تعرفه ها'!A:Z,MATCH("عوارض آب به ازاء هر متر مکعب",'تعرفه ها'!$B:$B,0),MATCH(F705,'تعرفه ها'!$2:$2,0)),0),"---")</f>
        <v>---</v>
      </c>
      <c r="Y705" s="50" t="str">
        <f>IFERROR(ROUND(T705*INDEX('تعرفه ها'!A:Z,MATCH("جریمه مازاد مصرف آب به ازاء هر متر مکعب",'تعرفه ها'!$B:$B,0),MATCH(F705,'تعرفه ها'!$2:$2,0)),0),"---")</f>
        <v>---</v>
      </c>
      <c r="Z705" s="50" t="str">
        <f>IFERROR(ROUND(((W705+X705+Y705)*INDEX('تعرفه ها'!A:Z,MATCH("هزینه نگهداری و تعمیرات شبکه آب",'تعرفه ها'!$B:$B,0),MATCH(F705,'تعرفه ها'!$2:$2,0))/100),0),"---")</f>
        <v>---</v>
      </c>
      <c r="AA705" s="50" t="str">
        <f>IFERROR(IF(INDEX('اطلاعات دوره'!A:Z,MATCH(G705,'اطلاعات دوره'!C:C,0),MATCH("آب",'اطلاعات دوره'!$1:$1,0))="دارد",ROUND((W705+X705+Y705)*INDEX('تعرفه ها'!A:Z,MATCH("پیک فصلی آب",'تعرفه ها'!$B:$B,0),MATCH(F705,'تعرفه ها'!$2:$2,0))/100,0),0),"---")</f>
        <v>---</v>
      </c>
      <c r="AB705" s="50" t="str">
        <f>IFERROR(ROUND(SUM(W705+X705+Y705+Z705+AA705)*INDEX('تعرفه ها'!A:Z,MATCH("مالیات آب",'تعرفه ها'!$B:$B,0),MATCH(F705,'تعرفه ها'!$2:$2,0))/100,0),"---")</f>
        <v>---</v>
      </c>
      <c r="AC705" s="50" t="str">
        <f t="shared" si="117"/>
        <v>---</v>
      </c>
      <c r="AD705" s="50" t="str">
        <f t="shared" ref="AD705:AD768" si="121">IFERROR(IF(VLOOKUP(M705,N:AJ,22,0)="شده",VLOOKUP(M705,N:AJ,19,0),VLOOKUP(M705,N:AJ,18,0)),"---")</f>
        <v>---</v>
      </c>
      <c r="AE705" s="50" t="str">
        <f t="shared" si="118"/>
        <v>---</v>
      </c>
      <c r="AF705" s="50" t="str">
        <f t="shared" si="119"/>
        <v>---</v>
      </c>
      <c r="AG705" s="153" t="str">
        <f t="shared" si="120"/>
        <v>---</v>
      </c>
      <c r="AI705" s="183" t="str">
        <f>IFERROR(IF(INDEX(پرداخت!A:AZ,MATCH(A705&amp;" - "&amp;"آب",پرداخت!$B:$B,0),MATCH(G705,پرداخت!$1:$1,0))="نشده","نشده","شده"),"---")</f>
        <v>---</v>
      </c>
      <c r="AL705" s="144"/>
      <c r="AM705" s="144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/>
      <c r="BC705" s="30"/>
      <c r="BD705" s="30"/>
      <c r="BE705" s="30"/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  <c r="BT705" s="30"/>
      <c r="BU705" s="30"/>
      <c r="BV705" s="30"/>
      <c r="BW705" s="30"/>
      <c r="BX705" s="30"/>
      <c r="BY705" s="30"/>
      <c r="BZ705" s="30"/>
      <c r="CA705" s="30"/>
    </row>
    <row r="706" spans="1:79" ht="34.9" hidden="1" customHeight="1">
      <c r="A706" s="170"/>
      <c r="B706" s="47">
        <f>IFERROR(INDEX('اطلاعات انشعابات شرکتها'!A:BB,MATCH(A706,'اطلاعات انشعابات شرکتها'!A:A,0),MATCH(B$1,'اطلاعات انشعابات شرکتها'!$1:$1,0)),0)</f>
        <v>0</v>
      </c>
      <c r="C706" s="48">
        <f>IFERROR(INDEX('اطلاعات انشعابات شرکتها'!A:BB,MATCH(A706,'اطلاعات انشعابات شرکتها'!A:A,0),MATCH(C$1,'اطلاعات انشعابات شرکتها'!$1:$1,0)),0)</f>
        <v>0</v>
      </c>
      <c r="D706" s="45"/>
      <c r="E706" s="171"/>
      <c r="F706" s="170"/>
      <c r="G706" s="47" t="str">
        <f t="shared" ref="G706:G769" si="122">F706&amp;"/"&amp;E706</f>
        <v>/</v>
      </c>
      <c r="H706" s="47">
        <f>IFERROR(INDEX('اطلاعات دوره'!A:Z,MATCH(G706,'اطلاعات دوره'!C:C,0),MATCH(H$1,'اطلاعات دوره'!$1:$1,0)),0)</f>
        <v>0</v>
      </c>
      <c r="I706" s="47">
        <f>IFERROR(INDEX('اطلاعات دوره'!A:Z,MATCH(G706,'اطلاعات دوره'!C:C,0),MATCH(I$1,'اطلاعات دوره'!$1:$1,0)),0)</f>
        <v>0</v>
      </c>
      <c r="J706" s="48">
        <f>IFERROR(INDEX('اطلاعات دوره'!A:Z,MATCH(G706,'اطلاعات دوره'!C:C,0),MATCH(J$1,'اطلاعات دوره'!$1:$1,0)),0)</f>
        <v>0</v>
      </c>
      <c r="K706" s="46"/>
      <c r="L706" s="158" t="str">
        <f>IFERROR(INDEX('اطلاعات دوره'!A:Z,MATCH(G706,'اطلاعات دوره'!C:C,0)-1,MATCH("عنوان",'اطلاعات دوره'!$1:$1,0)),"---")</f>
        <v>---</v>
      </c>
      <c r="M706" s="47" t="str">
        <f t="shared" ref="M706:M769" si="123">A706&amp;"-"&amp;L706</f>
        <v>----</v>
      </c>
      <c r="N706" s="48" t="str">
        <f t="shared" ref="N706:N769" si="124">A706&amp;"-"&amp;G706</f>
        <v>-/</v>
      </c>
      <c r="O706" s="45"/>
      <c r="P706" s="240">
        <f>IFERROR(INDEX('قرائت کنتور'!A:AZ,MATCH(A706&amp;"-"&amp;"آب",'قرائت کنتور'!B:B,0),MATCH(L706,'قرائت کنتور'!$1:$1,0)),0)</f>
        <v>0</v>
      </c>
      <c r="Q706" s="241">
        <f>IFERROR(INDEX('قرائت کنتور'!A:AZ,MATCH(A706&amp;"-"&amp;"آب",'قرائت کنتور'!B:B,0),MATCH(G706,'قرائت کنتور'!$1:$1,0)),0)</f>
        <v>0</v>
      </c>
      <c r="R706" s="241">
        <f t="shared" ref="R706:R769" si="125">IFERROR(Q706-P706,"---")</f>
        <v>0</v>
      </c>
      <c r="S706" s="241" t="str">
        <f>IFERROR(INDEX('اطلاعات انشعابات شرکتها'!A:AB,MATCH(A706,'اطلاعات انشعابات شرکتها'!A:A,0),MATCH(S$1,'اطلاعات انشعابات شرکتها'!$1:$1,0)),"---")</f>
        <v>---</v>
      </c>
      <c r="T706" s="227" t="str">
        <f t="shared" ref="T706:T769" si="126">IFERROR(IF((R706-(J706*S706/30))&gt;0,(R706-(J706*S706/30)),0),"---")</f>
        <v>---</v>
      </c>
      <c r="U706" s="45"/>
      <c r="V706" s="155" t="str">
        <f>IFERROR(INDEX('تعرفه ها'!A:Z,MATCH("بهای هر متر مکعب آب مصرفی",'تعرفه ها'!$B:$B,0),MATCH(F706,'تعرفه ها'!$2:$2,0)),"---")</f>
        <v>---</v>
      </c>
      <c r="W706" s="50" t="str">
        <f t="shared" ref="W706:W769" si="127">IFERROR(ROUND(R706*V706,0),"---")</f>
        <v>---</v>
      </c>
      <c r="X706" s="50" t="str">
        <f>IFERROR(ROUND(R706*INDEX('تعرفه ها'!A:Z,MATCH("عوارض آب به ازاء هر متر مکعب",'تعرفه ها'!$B:$B,0),MATCH(F706,'تعرفه ها'!$2:$2,0)),0),"---")</f>
        <v>---</v>
      </c>
      <c r="Y706" s="50" t="str">
        <f>IFERROR(ROUND(T706*INDEX('تعرفه ها'!A:Z,MATCH("جریمه مازاد مصرف آب به ازاء هر متر مکعب",'تعرفه ها'!$B:$B,0),MATCH(F706,'تعرفه ها'!$2:$2,0)),0),"---")</f>
        <v>---</v>
      </c>
      <c r="Z706" s="50" t="str">
        <f>IFERROR(ROUND(((W706+X706+Y706)*INDEX('تعرفه ها'!A:Z,MATCH("هزینه نگهداری و تعمیرات شبکه آب",'تعرفه ها'!$B:$B,0),MATCH(F706,'تعرفه ها'!$2:$2,0))/100),0),"---")</f>
        <v>---</v>
      </c>
      <c r="AA706" s="50" t="str">
        <f>IFERROR(IF(INDEX('اطلاعات دوره'!A:Z,MATCH(G706,'اطلاعات دوره'!C:C,0),MATCH("آب",'اطلاعات دوره'!$1:$1,0))="دارد",ROUND((W706+X706+Y706)*INDEX('تعرفه ها'!A:Z,MATCH("پیک فصلی آب",'تعرفه ها'!$B:$B,0),MATCH(F706,'تعرفه ها'!$2:$2,0))/100,0),0),"---")</f>
        <v>---</v>
      </c>
      <c r="AB706" s="50" t="str">
        <f>IFERROR(ROUND(SUM(W706+X706+Y706+Z706+AA706)*INDEX('تعرفه ها'!A:Z,MATCH("مالیات آب",'تعرفه ها'!$B:$B,0),MATCH(F706,'تعرفه ها'!$2:$2,0))/100,0),"---")</f>
        <v>---</v>
      </c>
      <c r="AC706" s="50" t="str">
        <f t="shared" ref="AC706:AC769" si="128">IFERROR((W706+X706+Y706+Z706+AA706+AB706),"---")</f>
        <v>---</v>
      </c>
      <c r="AD706" s="50" t="str">
        <f t="shared" si="121"/>
        <v>---</v>
      </c>
      <c r="AE706" s="50" t="str">
        <f t="shared" ref="AE706:AE769" si="129">IFERROR(AC706+AD706,"---")</f>
        <v>---</v>
      </c>
      <c r="AF706" s="50" t="str">
        <f t="shared" ref="AF706:AF769" si="130">IFERROR(INT(RIGHT(AE706,3)),"---")</f>
        <v>---</v>
      </c>
      <c r="AG706" s="153" t="str">
        <f t="shared" ref="AG706:AG769" si="131">IFERROR(AE706-AF706,"---")</f>
        <v>---</v>
      </c>
      <c r="AI706" s="183" t="str">
        <f>IFERROR(IF(INDEX(پرداخت!A:AZ,MATCH(A706&amp;" - "&amp;"آب",پرداخت!$B:$B,0),MATCH(G706,پرداخت!$1:$1,0))="نشده","نشده","شده"),"---")</f>
        <v>---</v>
      </c>
      <c r="AL706" s="144"/>
      <c r="AM706" s="144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  <c r="BT706" s="30"/>
      <c r="BU706" s="30"/>
      <c r="BV706" s="30"/>
      <c r="BW706" s="30"/>
      <c r="BX706" s="30"/>
      <c r="BY706" s="30"/>
      <c r="BZ706" s="30"/>
      <c r="CA706" s="30"/>
    </row>
    <row r="707" spans="1:79" ht="34.9" hidden="1" customHeight="1">
      <c r="A707" s="170"/>
      <c r="B707" s="47">
        <f>IFERROR(INDEX('اطلاعات انشعابات شرکتها'!A:BB,MATCH(A707,'اطلاعات انشعابات شرکتها'!A:A,0),MATCH(B$1,'اطلاعات انشعابات شرکتها'!$1:$1,0)),0)</f>
        <v>0</v>
      </c>
      <c r="C707" s="48">
        <f>IFERROR(INDEX('اطلاعات انشعابات شرکتها'!A:BB,MATCH(A707,'اطلاعات انشعابات شرکتها'!A:A,0),MATCH(C$1,'اطلاعات انشعابات شرکتها'!$1:$1,0)),0)</f>
        <v>0</v>
      </c>
      <c r="D707" s="45"/>
      <c r="E707" s="171"/>
      <c r="F707" s="170"/>
      <c r="G707" s="47" t="str">
        <f t="shared" si="122"/>
        <v>/</v>
      </c>
      <c r="H707" s="47">
        <f>IFERROR(INDEX('اطلاعات دوره'!A:Z,MATCH(G707,'اطلاعات دوره'!C:C,0),MATCH(H$1,'اطلاعات دوره'!$1:$1,0)),0)</f>
        <v>0</v>
      </c>
      <c r="I707" s="47">
        <f>IFERROR(INDEX('اطلاعات دوره'!A:Z,MATCH(G707,'اطلاعات دوره'!C:C,0),MATCH(I$1,'اطلاعات دوره'!$1:$1,0)),0)</f>
        <v>0</v>
      </c>
      <c r="J707" s="48">
        <f>IFERROR(INDEX('اطلاعات دوره'!A:Z,MATCH(G707,'اطلاعات دوره'!C:C,0),MATCH(J$1,'اطلاعات دوره'!$1:$1,0)),0)</f>
        <v>0</v>
      </c>
      <c r="K707" s="46"/>
      <c r="L707" s="158" t="str">
        <f>IFERROR(INDEX('اطلاعات دوره'!A:Z,MATCH(G707,'اطلاعات دوره'!C:C,0)-1,MATCH("عنوان",'اطلاعات دوره'!$1:$1,0)),"---")</f>
        <v>---</v>
      </c>
      <c r="M707" s="47" t="str">
        <f t="shared" si="123"/>
        <v>----</v>
      </c>
      <c r="N707" s="48" t="str">
        <f t="shared" si="124"/>
        <v>-/</v>
      </c>
      <c r="O707" s="45"/>
      <c r="P707" s="240">
        <f>IFERROR(INDEX('قرائت کنتور'!A:AZ,MATCH(A707&amp;"-"&amp;"آب",'قرائت کنتور'!B:B,0),MATCH(L707,'قرائت کنتور'!$1:$1,0)),0)</f>
        <v>0</v>
      </c>
      <c r="Q707" s="241">
        <f>IFERROR(INDEX('قرائت کنتور'!A:AZ,MATCH(A707&amp;"-"&amp;"آب",'قرائت کنتور'!B:B,0),MATCH(G707,'قرائت کنتور'!$1:$1,0)),0)</f>
        <v>0</v>
      </c>
      <c r="R707" s="241">
        <f t="shared" si="125"/>
        <v>0</v>
      </c>
      <c r="S707" s="241" t="str">
        <f>IFERROR(INDEX('اطلاعات انشعابات شرکتها'!A:AB,MATCH(A707,'اطلاعات انشعابات شرکتها'!A:A,0),MATCH(S$1,'اطلاعات انشعابات شرکتها'!$1:$1,0)),"---")</f>
        <v>---</v>
      </c>
      <c r="T707" s="227" t="str">
        <f t="shared" si="126"/>
        <v>---</v>
      </c>
      <c r="U707" s="45"/>
      <c r="V707" s="155" t="str">
        <f>IFERROR(INDEX('تعرفه ها'!A:Z,MATCH("بهای هر متر مکعب آب مصرفی",'تعرفه ها'!$B:$B,0),MATCH(F707,'تعرفه ها'!$2:$2,0)),"---")</f>
        <v>---</v>
      </c>
      <c r="W707" s="50" t="str">
        <f t="shared" si="127"/>
        <v>---</v>
      </c>
      <c r="X707" s="50" t="str">
        <f>IFERROR(ROUND(R707*INDEX('تعرفه ها'!A:Z,MATCH("عوارض آب به ازاء هر متر مکعب",'تعرفه ها'!$B:$B,0),MATCH(F707,'تعرفه ها'!$2:$2,0)),0),"---")</f>
        <v>---</v>
      </c>
      <c r="Y707" s="50" t="str">
        <f>IFERROR(ROUND(T707*INDEX('تعرفه ها'!A:Z,MATCH("جریمه مازاد مصرف آب به ازاء هر متر مکعب",'تعرفه ها'!$B:$B,0),MATCH(F707,'تعرفه ها'!$2:$2,0)),0),"---")</f>
        <v>---</v>
      </c>
      <c r="Z707" s="50" t="str">
        <f>IFERROR(ROUND(((W707+X707+Y707)*INDEX('تعرفه ها'!A:Z,MATCH("هزینه نگهداری و تعمیرات شبکه آب",'تعرفه ها'!$B:$B,0),MATCH(F707,'تعرفه ها'!$2:$2,0))/100),0),"---")</f>
        <v>---</v>
      </c>
      <c r="AA707" s="50" t="str">
        <f>IFERROR(IF(INDEX('اطلاعات دوره'!A:Z,MATCH(G707,'اطلاعات دوره'!C:C,0),MATCH("آب",'اطلاعات دوره'!$1:$1,0))="دارد",ROUND((W707+X707+Y707)*INDEX('تعرفه ها'!A:Z,MATCH("پیک فصلی آب",'تعرفه ها'!$B:$B,0),MATCH(F707,'تعرفه ها'!$2:$2,0))/100,0),0),"---")</f>
        <v>---</v>
      </c>
      <c r="AB707" s="50" t="str">
        <f>IFERROR(ROUND(SUM(W707+X707+Y707+Z707+AA707)*INDEX('تعرفه ها'!A:Z,MATCH("مالیات آب",'تعرفه ها'!$B:$B,0),MATCH(F707,'تعرفه ها'!$2:$2,0))/100,0),"---")</f>
        <v>---</v>
      </c>
      <c r="AC707" s="50" t="str">
        <f t="shared" si="128"/>
        <v>---</v>
      </c>
      <c r="AD707" s="50" t="str">
        <f t="shared" si="121"/>
        <v>---</v>
      </c>
      <c r="AE707" s="50" t="str">
        <f t="shared" si="129"/>
        <v>---</v>
      </c>
      <c r="AF707" s="50" t="str">
        <f t="shared" si="130"/>
        <v>---</v>
      </c>
      <c r="AG707" s="153" t="str">
        <f t="shared" si="131"/>
        <v>---</v>
      </c>
      <c r="AI707" s="183" t="str">
        <f>IFERROR(IF(INDEX(پرداخت!A:AZ,MATCH(A707&amp;" - "&amp;"آب",پرداخت!$B:$B,0),MATCH(G707,پرداخت!$1:$1,0))="نشده","نشده","شده"),"---")</f>
        <v>---</v>
      </c>
      <c r="AL707" s="144"/>
      <c r="AM707" s="144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  <c r="BT707" s="30"/>
      <c r="BU707" s="30"/>
      <c r="BV707" s="30"/>
      <c r="BW707" s="30"/>
      <c r="BX707" s="30"/>
      <c r="BY707" s="30"/>
      <c r="BZ707" s="30"/>
      <c r="CA707" s="30"/>
    </row>
    <row r="708" spans="1:79" ht="34.9" hidden="1" customHeight="1">
      <c r="A708" s="170"/>
      <c r="B708" s="47">
        <f>IFERROR(INDEX('اطلاعات انشعابات شرکتها'!A:BB,MATCH(A708,'اطلاعات انشعابات شرکتها'!A:A,0),MATCH(B$1,'اطلاعات انشعابات شرکتها'!$1:$1,0)),0)</f>
        <v>0</v>
      </c>
      <c r="C708" s="48">
        <f>IFERROR(INDEX('اطلاعات انشعابات شرکتها'!A:BB,MATCH(A708,'اطلاعات انشعابات شرکتها'!A:A,0),MATCH(C$1,'اطلاعات انشعابات شرکتها'!$1:$1,0)),0)</f>
        <v>0</v>
      </c>
      <c r="D708" s="45"/>
      <c r="E708" s="171"/>
      <c r="F708" s="170"/>
      <c r="G708" s="47" t="str">
        <f t="shared" si="122"/>
        <v>/</v>
      </c>
      <c r="H708" s="47">
        <f>IFERROR(INDEX('اطلاعات دوره'!A:Z,MATCH(G708,'اطلاعات دوره'!C:C,0),MATCH(H$1,'اطلاعات دوره'!$1:$1,0)),0)</f>
        <v>0</v>
      </c>
      <c r="I708" s="47">
        <f>IFERROR(INDEX('اطلاعات دوره'!A:Z,MATCH(G708,'اطلاعات دوره'!C:C,0),MATCH(I$1,'اطلاعات دوره'!$1:$1,0)),0)</f>
        <v>0</v>
      </c>
      <c r="J708" s="48">
        <f>IFERROR(INDEX('اطلاعات دوره'!A:Z,MATCH(G708,'اطلاعات دوره'!C:C,0),MATCH(J$1,'اطلاعات دوره'!$1:$1,0)),0)</f>
        <v>0</v>
      </c>
      <c r="K708" s="46"/>
      <c r="L708" s="158" t="str">
        <f>IFERROR(INDEX('اطلاعات دوره'!A:Z,MATCH(G708,'اطلاعات دوره'!C:C,0)-1,MATCH("عنوان",'اطلاعات دوره'!$1:$1,0)),"---")</f>
        <v>---</v>
      </c>
      <c r="M708" s="47" t="str">
        <f t="shared" si="123"/>
        <v>----</v>
      </c>
      <c r="N708" s="48" t="str">
        <f t="shared" si="124"/>
        <v>-/</v>
      </c>
      <c r="O708" s="45"/>
      <c r="P708" s="240">
        <f>IFERROR(INDEX('قرائت کنتور'!A:AZ,MATCH(A708&amp;"-"&amp;"آب",'قرائت کنتور'!B:B,0),MATCH(L708,'قرائت کنتور'!$1:$1,0)),0)</f>
        <v>0</v>
      </c>
      <c r="Q708" s="241">
        <f>IFERROR(INDEX('قرائت کنتور'!A:AZ,MATCH(A708&amp;"-"&amp;"آب",'قرائت کنتور'!B:B,0),MATCH(G708,'قرائت کنتور'!$1:$1,0)),0)</f>
        <v>0</v>
      </c>
      <c r="R708" s="241">
        <f t="shared" si="125"/>
        <v>0</v>
      </c>
      <c r="S708" s="241" t="str">
        <f>IFERROR(INDEX('اطلاعات انشعابات شرکتها'!A:AB,MATCH(A708,'اطلاعات انشعابات شرکتها'!A:A,0),MATCH(S$1,'اطلاعات انشعابات شرکتها'!$1:$1,0)),"---")</f>
        <v>---</v>
      </c>
      <c r="T708" s="227" t="str">
        <f t="shared" si="126"/>
        <v>---</v>
      </c>
      <c r="U708" s="45"/>
      <c r="V708" s="155" t="str">
        <f>IFERROR(INDEX('تعرفه ها'!A:Z,MATCH("بهای هر متر مکعب آب مصرفی",'تعرفه ها'!$B:$B,0),MATCH(F708,'تعرفه ها'!$2:$2,0)),"---")</f>
        <v>---</v>
      </c>
      <c r="W708" s="50" t="str">
        <f t="shared" si="127"/>
        <v>---</v>
      </c>
      <c r="X708" s="50" t="str">
        <f>IFERROR(ROUND(R708*INDEX('تعرفه ها'!A:Z,MATCH("عوارض آب به ازاء هر متر مکعب",'تعرفه ها'!$B:$B,0),MATCH(F708,'تعرفه ها'!$2:$2,0)),0),"---")</f>
        <v>---</v>
      </c>
      <c r="Y708" s="50" t="str">
        <f>IFERROR(ROUND(T708*INDEX('تعرفه ها'!A:Z,MATCH("جریمه مازاد مصرف آب به ازاء هر متر مکعب",'تعرفه ها'!$B:$B,0),MATCH(F708,'تعرفه ها'!$2:$2,0)),0),"---")</f>
        <v>---</v>
      </c>
      <c r="Z708" s="50" t="str">
        <f>IFERROR(ROUND(((W708+X708+Y708)*INDEX('تعرفه ها'!A:Z,MATCH("هزینه نگهداری و تعمیرات شبکه آب",'تعرفه ها'!$B:$B,0),MATCH(F708,'تعرفه ها'!$2:$2,0))/100),0),"---")</f>
        <v>---</v>
      </c>
      <c r="AA708" s="50" t="str">
        <f>IFERROR(IF(INDEX('اطلاعات دوره'!A:Z,MATCH(G708,'اطلاعات دوره'!C:C,0),MATCH("آب",'اطلاعات دوره'!$1:$1,0))="دارد",ROUND((W708+X708+Y708)*INDEX('تعرفه ها'!A:Z,MATCH("پیک فصلی آب",'تعرفه ها'!$B:$B,0),MATCH(F708,'تعرفه ها'!$2:$2,0))/100,0),0),"---")</f>
        <v>---</v>
      </c>
      <c r="AB708" s="50" t="str">
        <f>IFERROR(ROUND(SUM(W708+X708+Y708+Z708+AA708)*INDEX('تعرفه ها'!A:Z,MATCH("مالیات آب",'تعرفه ها'!$B:$B,0),MATCH(F708,'تعرفه ها'!$2:$2,0))/100,0),"---")</f>
        <v>---</v>
      </c>
      <c r="AC708" s="50" t="str">
        <f t="shared" si="128"/>
        <v>---</v>
      </c>
      <c r="AD708" s="50" t="str">
        <f t="shared" si="121"/>
        <v>---</v>
      </c>
      <c r="AE708" s="50" t="str">
        <f t="shared" si="129"/>
        <v>---</v>
      </c>
      <c r="AF708" s="50" t="str">
        <f t="shared" si="130"/>
        <v>---</v>
      </c>
      <c r="AG708" s="153" t="str">
        <f t="shared" si="131"/>
        <v>---</v>
      </c>
      <c r="AI708" s="183" t="str">
        <f>IFERROR(IF(INDEX(پرداخت!A:AZ,MATCH(A708&amp;" - "&amp;"آب",پرداخت!$B:$B,0),MATCH(G708,پرداخت!$1:$1,0))="نشده","نشده","شده"),"---")</f>
        <v>---</v>
      </c>
      <c r="AL708" s="144"/>
      <c r="AM708" s="144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  <c r="BT708" s="30"/>
      <c r="BU708" s="30"/>
      <c r="BV708" s="30"/>
      <c r="BW708" s="30"/>
      <c r="BX708" s="30"/>
      <c r="BY708" s="30"/>
      <c r="BZ708" s="30"/>
      <c r="CA708" s="30"/>
    </row>
    <row r="709" spans="1:79" ht="34.9" hidden="1" customHeight="1">
      <c r="A709" s="170"/>
      <c r="B709" s="47">
        <f>IFERROR(INDEX('اطلاعات انشعابات شرکتها'!A:BB,MATCH(A709,'اطلاعات انشعابات شرکتها'!A:A,0),MATCH(B$1,'اطلاعات انشعابات شرکتها'!$1:$1,0)),0)</f>
        <v>0</v>
      </c>
      <c r="C709" s="48">
        <f>IFERROR(INDEX('اطلاعات انشعابات شرکتها'!A:BB,MATCH(A709,'اطلاعات انشعابات شرکتها'!A:A,0),MATCH(C$1,'اطلاعات انشعابات شرکتها'!$1:$1,0)),0)</f>
        <v>0</v>
      </c>
      <c r="D709" s="45"/>
      <c r="E709" s="171"/>
      <c r="F709" s="170"/>
      <c r="G709" s="47" t="str">
        <f t="shared" si="122"/>
        <v>/</v>
      </c>
      <c r="H709" s="47">
        <f>IFERROR(INDEX('اطلاعات دوره'!A:Z,MATCH(G709,'اطلاعات دوره'!C:C,0),MATCH(H$1,'اطلاعات دوره'!$1:$1,0)),0)</f>
        <v>0</v>
      </c>
      <c r="I709" s="47">
        <f>IFERROR(INDEX('اطلاعات دوره'!A:Z,MATCH(G709,'اطلاعات دوره'!C:C,0),MATCH(I$1,'اطلاعات دوره'!$1:$1,0)),0)</f>
        <v>0</v>
      </c>
      <c r="J709" s="48">
        <f>IFERROR(INDEX('اطلاعات دوره'!A:Z,MATCH(G709,'اطلاعات دوره'!C:C,0),MATCH(J$1,'اطلاعات دوره'!$1:$1,0)),0)</f>
        <v>0</v>
      </c>
      <c r="K709" s="46"/>
      <c r="L709" s="158" t="str">
        <f>IFERROR(INDEX('اطلاعات دوره'!A:Z,MATCH(G709,'اطلاعات دوره'!C:C,0)-1,MATCH("عنوان",'اطلاعات دوره'!$1:$1,0)),"---")</f>
        <v>---</v>
      </c>
      <c r="M709" s="47" t="str">
        <f t="shared" si="123"/>
        <v>----</v>
      </c>
      <c r="N709" s="48" t="str">
        <f t="shared" si="124"/>
        <v>-/</v>
      </c>
      <c r="O709" s="45"/>
      <c r="P709" s="240">
        <f>IFERROR(INDEX('قرائت کنتور'!A:AZ,MATCH(A709&amp;"-"&amp;"آب",'قرائت کنتور'!B:B,0),MATCH(L709,'قرائت کنتور'!$1:$1,0)),0)</f>
        <v>0</v>
      </c>
      <c r="Q709" s="241">
        <f>IFERROR(INDEX('قرائت کنتور'!A:AZ,MATCH(A709&amp;"-"&amp;"آب",'قرائت کنتور'!B:B,0),MATCH(G709,'قرائت کنتور'!$1:$1,0)),0)</f>
        <v>0</v>
      </c>
      <c r="R709" s="241">
        <f t="shared" si="125"/>
        <v>0</v>
      </c>
      <c r="S709" s="241" t="str">
        <f>IFERROR(INDEX('اطلاعات انشعابات شرکتها'!A:AB,MATCH(A709,'اطلاعات انشعابات شرکتها'!A:A,0),MATCH(S$1,'اطلاعات انشعابات شرکتها'!$1:$1,0)),"---")</f>
        <v>---</v>
      </c>
      <c r="T709" s="227" t="str">
        <f t="shared" si="126"/>
        <v>---</v>
      </c>
      <c r="U709" s="45"/>
      <c r="V709" s="155" t="str">
        <f>IFERROR(INDEX('تعرفه ها'!A:Z,MATCH("بهای هر متر مکعب آب مصرفی",'تعرفه ها'!$B:$B,0),MATCH(F709,'تعرفه ها'!$2:$2,0)),"---")</f>
        <v>---</v>
      </c>
      <c r="W709" s="50" t="str">
        <f t="shared" si="127"/>
        <v>---</v>
      </c>
      <c r="X709" s="50" t="str">
        <f>IFERROR(ROUND(R709*INDEX('تعرفه ها'!A:Z,MATCH("عوارض آب به ازاء هر متر مکعب",'تعرفه ها'!$B:$B,0),MATCH(F709,'تعرفه ها'!$2:$2,0)),0),"---")</f>
        <v>---</v>
      </c>
      <c r="Y709" s="50" t="str">
        <f>IFERROR(ROUND(T709*INDEX('تعرفه ها'!A:Z,MATCH("جریمه مازاد مصرف آب به ازاء هر متر مکعب",'تعرفه ها'!$B:$B,0),MATCH(F709,'تعرفه ها'!$2:$2,0)),0),"---")</f>
        <v>---</v>
      </c>
      <c r="Z709" s="50" t="str">
        <f>IFERROR(ROUND(((W709+X709+Y709)*INDEX('تعرفه ها'!A:Z,MATCH("هزینه نگهداری و تعمیرات شبکه آب",'تعرفه ها'!$B:$B,0),MATCH(F709,'تعرفه ها'!$2:$2,0))/100),0),"---")</f>
        <v>---</v>
      </c>
      <c r="AA709" s="50" t="str">
        <f>IFERROR(IF(INDEX('اطلاعات دوره'!A:Z,MATCH(G709,'اطلاعات دوره'!C:C,0),MATCH("آب",'اطلاعات دوره'!$1:$1,0))="دارد",ROUND((W709+X709+Y709)*INDEX('تعرفه ها'!A:Z,MATCH("پیک فصلی آب",'تعرفه ها'!$B:$B,0),MATCH(F709,'تعرفه ها'!$2:$2,0))/100,0),0),"---")</f>
        <v>---</v>
      </c>
      <c r="AB709" s="50" t="str">
        <f>IFERROR(ROUND(SUM(W709+X709+Y709+Z709+AA709)*INDEX('تعرفه ها'!A:Z,MATCH("مالیات آب",'تعرفه ها'!$B:$B,0),MATCH(F709,'تعرفه ها'!$2:$2,0))/100,0),"---")</f>
        <v>---</v>
      </c>
      <c r="AC709" s="50" t="str">
        <f t="shared" si="128"/>
        <v>---</v>
      </c>
      <c r="AD709" s="50" t="str">
        <f t="shared" si="121"/>
        <v>---</v>
      </c>
      <c r="AE709" s="50" t="str">
        <f t="shared" si="129"/>
        <v>---</v>
      </c>
      <c r="AF709" s="50" t="str">
        <f t="shared" si="130"/>
        <v>---</v>
      </c>
      <c r="AG709" s="153" t="str">
        <f t="shared" si="131"/>
        <v>---</v>
      </c>
      <c r="AI709" s="183" t="str">
        <f>IFERROR(IF(INDEX(پرداخت!A:AZ,MATCH(A709&amp;" - "&amp;"آب",پرداخت!$B:$B,0),MATCH(G709,پرداخت!$1:$1,0))="نشده","نشده","شده"),"---")</f>
        <v>---</v>
      </c>
      <c r="AL709" s="144"/>
      <c r="AM709" s="144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  <c r="BT709" s="30"/>
      <c r="BU709" s="30"/>
      <c r="BV709" s="30"/>
      <c r="BW709" s="30"/>
      <c r="BX709" s="30"/>
      <c r="BY709" s="30"/>
      <c r="BZ709" s="30"/>
      <c r="CA709" s="30"/>
    </row>
    <row r="710" spans="1:79" ht="34.9" hidden="1" customHeight="1">
      <c r="A710" s="170"/>
      <c r="B710" s="47">
        <f>IFERROR(INDEX('اطلاعات انشعابات شرکتها'!A:BB,MATCH(A710,'اطلاعات انشعابات شرکتها'!A:A,0),MATCH(B$1,'اطلاعات انشعابات شرکتها'!$1:$1,0)),0)</f>
        <v>0</v>
      </c>
      <c r="C710" s="48">
        <f>IFERROR(INDEX('اطلاعات انشعابات شرکتها'!A:BB,MATCH(A710,'اطلاعات انشعابات شرکتها'!A:A,0),MATCH(C$1,'اطلاعات انشعابات شرکتها'!$1:$1,0)),0)</f>
        <v>0</v>
      </c>
      <c r="D710" s="45"/>
      <c r="E710" s="171"/>
      <c r="F710" s="170"/>
      <c r="G710" s="47" t="str">
        <f t="shared" si="122"/>
        <v>/</v>
      </c>
      <c r="H710" s="47">
        <f>IFERROR(INDEX('اطلاعات دوره'!A:Z,MATCH(G710,'اطلاعات دوره'!C:C,0),MATCH(H$1,'اطلاعات دوره'!$1:$1,0)),0)</f>
        <v>0</v>
      </c>
      <c r="I710" s="47">
        <f>IFERROR(INDEX('اطلاعات دوره'!A:Z,MATCH(G710,'اطلاعات دوره'!C:C,0),MATCH(I$1,'اطلاعات دوره'!$1:$1,0)),0)</f>
        <v>0</v>
      </c>
      <c r="J710" s="48">
        <f>IFERROR(INDEX('اطلاعات دوره'!A:Z,MATCH(G710,'اطلاعات دوره'!C:C,0),MATCH(J$1,'اطلاعات دوره'!$1:$1,0)),0)</f>
        <v>0</v>
      </c>
      <c r="K710" s="46"/>
      <c r="L710" s="158" t="str">
        <f>IFERROR(INDEX('اطلاعات دوره'!A:Z,MATCH(G710,'اطلاعات دوره'!C:C,0)-1,MATCH("عنوان",'اطلاعات دوره'!$1:$1,0)),"---")</f>
        <v>---</v>
      </c>
      <c r="M710" s="47" t="str">
        <f t="shared" si="123"/>
        <v>----</v>
      </c>
      <c r="N710" s="48" t="str">
        <f t="shared" si="124"/>
        <v>-/</v>
      </c>
      <c r="O710" s="45"/>
      <c r="P710" s="240">
        <f>IFERROR(INDEX('قرائت کنتور'!A:AZ,MATCH(A710&amp;"-"&amp;"آب",'قرائت کنتور'!B:B,0),MATCH(L710,'قرائت کنتور'!$1:$1,0)),0)</f>
        <v>0</v>
      </c>
      <c r="Q710" s="241">
        <f>IFERROR(INDEX('قرائت کنتور'!A:AZ,MATCH(A710&amp;"-"&amp;"آب",'قرائت کنتور'!B:B,0),MATCH(G710,'قرائت کنتور'!$1:$1,0)),0)</f>
        <v>0</v>
      </c>
      <c r="R710" s="241">
        <f t="shared" si="125"/>
        <v>0</v>
      </c>
      <c r="S710" s="241" t="str">
        <f>IFERROR(INDEX('اطلاعات انشعابات شرکتها'!A:AB,MATCH(A710,'اطلاعات انشعابات شرکتها'!A:A,0),MATCH(S$1,'اطلاعات انشعابات شرکتها'!$1:$1,0)),"---")</f>
        <v>---</v>
      </c>
      <c r="T710" s="227" t="str">
        <f t="shared" si="126"/>
        <v>---</v>
      </c>
      <c r="U710" s="45"/>
      <c r="V710" s="155" t="str">
        <f>IFERROR(INDEX('تعرفه ها'!A:Z,MATCH("بهای هر متر مکعب آب مصرفی",'تعرفه ها'!$B:$B,0),MATCH(F710,'تعرفه ها'!$2:$2,0)),"---")</f>
        <v>---</v>
      </c>
      <c r="W710" s="50" t="str">
        <f t="shared" si="127"/>
        <v>---</v>
      </c>
      <c r="X710" s="50" t="str">
        <f>IFERROR(ROUND(R710*INDEX('تعرفه ها'!A:Z,MATCH("عوارض آب به ازاء هر متر مکعب",'تعرفه ها'!$B:$B,0),MATCH(F710,'تعرفه ها'!$2:$2,0)),0),"---")</f>
        <v>---</v>
      </c>
      <c r="Y710" s="50" t="str">
        <f>IFERROR(ROUND(T710*INDEX('تعرفه ها'!A:Z,MATCH("جریمه مازاد مصرف آب به ازاء هر متر مکعب",'تعرفه ها'!$B:$B,0),MATCH(F710,'تعرفه ها'!$2:$2,0)),0),"---")</f>
        <v>---</v>
      </c>
      <c r="Z710" s="50" t="str">
        <f>IFERROR(ROUND(((W710+X710+Y710)*INDEX('تعرفه ها'!A:Z,MATCH("هزینه نگهداری و تعمیرات شبکه آب",'تعرفه ها'!$B:$B,0),MATCH(F710,'تعرفه ها'!$2:$2,0))/100),0),"---")</f>
        <v>---</v>
      </c>
      <c r="AA710" s="50" t="str">
        <f>IFERROR(IF(INDEX('اطلاعات دوره'!A:Z,MATCH(G710,'اطلاعات دوره'!C:C,0),MATCH("آب",'اطلاعات دوره'!$1:$1,0))="دارد",ROUND((W710+X710+Y710)*INDEX('تعرفه ها'!A:Z,MATCH("پیک فصلی آب",'تعرفه ها'!$B:$B,0),MATCH(F710,'تعرفه ها'!$2:$2,0))/100,0),0),"---")</f>
        <v>---</v>
      </c>
      <c r="AB710" s="50" t="str">
        <f>IFERROR(ROUND(SUM(W710+X710+Y710+Z710+AA710)*INDEX('تعرفه ها'!A:Z,MATCH("مالیات آب",'تعرفه ها'!$B:$B,0),MATCH(F710,'تعرفه ها'!$2:$2,0))/100,0),"---")</f>
        <v>---</v>
      </c>
      <c r="AC710" s="50" t="str">
        <f t="shared" si="128"/>
        <v>---</v>
      </c>
      <c r="AD710" s="50" t="str">
        <f t="shared" si="121"/>
        <v>---</v>
      </c>
      <c r="AE710" s="50" t="str">
        <f t="shared" si="129"/>
        <v>---</v>
      </c>
      <c r="AF710" s="50" t="str">
        <f t="shared" si="130"/>
        <v>---</v>
      </c>
      <c r="AG710" s="153" t="str">
        <f t="shared" si="131"/>
        <v>---</v>
      </c>
      <c r="AI710" s="183" t="str">
        <f>IFERROR(IF(INDEX(پرداخت!A:AZ,MATCH(A710&amp;" - "&amp;"آب",پرداخت!$B:$B,0),MATCH(G710,پرداخت!$1:$1,0))="نشده","نشده","شده"),"---")</f>
        <v>---</v>
      </c>
      <c r="AL710" s="144"/>
      <c r="AM710" s="144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  <c r="BT710" s="30"/>
      <c r="BU710" s="30"/>
      <c r="BV710" s="30"/>
      <c r="BW710" s="30"/>
      <c r="BX710" s="30"/>
      <c r="BY710" s="30"/>
      <c r="BZ710" s="30"/>
      <c r="CA710" s="30"/>
    </row>
    <row r="711" spans="1:79" ht="34.9" hidden="1" customHeight="1">
      <c r="A711" s="170"/>
      <c r="B711" s="47">
        <f>IFERROR(INDEX('اطلاعات انشعابات شرکتها'!A:BB,MATCH(A711,'اطلاعات انشعابات شرکتها'!A:A,0),MATCH(B$1,'اطلاعات انشعابات شرکتها'!$1:$1,0)),0)</f>
        <v>0</v>
      </c>
      <c r="C711" s="48">
        <f>IFERROR(INDEX('اطلاعات انشعابات شرکتها'!A:BB,MATCH(A711,'اطلاعات انشعابات شرکتها'!A:A,0),MATCH(C$1,'اطلاعات انشعابات شرکتها'!$1:$1,0)),0)</f>
        <v>0</v>
      </c>
      <c r="D711" s="45"/>
      <c r="E711" s="171"/>
      <c r="F711" s="170"/>
      <c r="G711" s="47" t="str">
        <f t="shared" si="122"/>
        <v>/</v>
      </c>
      <c r="H711" s="47">
        <f>IFERROR(INDEX('اطلاعات دوره'!A:Z,MATCH(G711,'اطلاعات دوره'!C:C,0),MATCH(H$1,'اطلاعات دوره'!$1:$1,0)),0)</f>
        <v>0</v>
      </c>
      <c r="I711" s="47">
        <f>IFERROR(INDEX('اطلاعات دوره'!A:Z,MATCH(G711,'اطلاعات دوره'!C:C,0),MATCH(I$1,'اطلاعات دوره'!$1:$1,0)),0)</f>
        <v>0</v>
      </c>
      <c r="J711" s="48">
        <f>IFERROR(INDEX('اطلاعات دوره'!A:Z,MATCH(G711,'اطلاعات دوره'!C:C,0),MATCH(J$1,'اطلاعات دوره'!$1:$1,0)),0)</f>
        <v>0</v>
      </c>
      <c r="K711" s="46"/>
      <c r="L711" s="158" t="str">
        <f>IFERROR(INDEX('اطلاعات دوره'!A:Z,MATCH(G711,'اطلاعات دوره'!C:C,0)-1,MATCH("عنوان",'اطلاعات دوره'!$1:$1,0)),"---")</f>
        <v>---</v>
      </c>
      <c r="M711" s="47" t="str">
        <f t="shared" si="123"/>
        <v>----</v>
      </c>
      <c r="N711" s="48" t="str">
        <f t="shared" si="124"/>
        <v>-/</v>
      </c>
      <c r="O711" s="45"/>
      <c r="P711" s="240">
        <f>IFERROR(INDEX('قرائت کنتور'!A:AZ,MATCH(A711&amp;"-"&amp;"آب",'قرائت کنتور'!B:B,0),MATCH(L711,'قرائت کنتور'!$1:$1,0)),0)</f>
        <v>0</v>
      </c>
      <c r="Q711" s="241">
        <f>IFERROR(INDEX('قرائت کنتور'!A:AZ,MATCH(A711&amp;"-"&amp;"آب",'قرائت کنتور'!B:B,0),MATCH(G711,'قرائت کنتور'!$1:$1,0)),0)</f>
        <v>0</v>
      </c>
      <c r="R711" s="241">
        <f t="shared" si="125"/>
        <v>0</v>
      </c>
      <c r="S711" s="241" t="str">
        <f>IFERROR(INDEX('اطلاعات انشعابات شرکتها'!A:AB,MATCH(A711,'اطلاعات انشعابات شرکتها'!A:A,0),MATCH(S$1,'اطلاعات انشعابات شرکتها'!$1:$1,0)),"---")</f>
        <v>---</v>
      </c>
      <c r="T711" s="227" t="str">
        <f t="shared" si="126"/>
        <v>---</v>
      </c>
      <c r="U711" s="45"/>
      <c r="V711" s="155" t="str">
        <f>IFERROR(INDEX('تعرفه ها'!A:Z,MATCH("بهای هر متر مکعب آب مصرفی",'تعرفه ها'!$B:$B,0),MATCH(F711,'تعرفه ها'!$2:$2,0)),"---")</f>
        <v>---</v>
      </c>
      <c r="W711" s="50" t="str">
        <f t="shared" si="127"/>
        <v>---</v>
      </c>
      <c r="X711" s="50" t="str">
        <f>IFERROR(ROUND(R711*INDEX('تعرفه ها'!A:Z,MATCH("عوارض آب به ازاء هر متر مکعب",'تعرفه ها'!$B:$B,0),MATCH(F711,'تعرفه ها'!$2:$2,0)),0),"---")</f>
        <v>---</v>
      </c>
      <c r="Y711" s="50" t="str">
        <f>IFERROR(ROUND(T711*INDEX('تعرفه ها'!A:Z,MATCH("جریمه مازاد مصرف آب به ازاء هر متر مکعب",'تعرفه ها'!$B:$B,0),MATCH(F711,'تعرفه ها'!$2:$2,0)),0),"---")</f>
        <v>---</v>
      </c>
      <c r="Z711" s="50" t="str">
        <f>IFERROR(ROUND(((W711+X711+Y711)*INDEX('تعرفه ها'!A:Z,MATCH("هزینه نگهداری و تعمیرات شبکه آب",'تعرفه ها'!$B:$B,0),MATCH(F711,'تعرفه ها'!$2:$2,0))/100),0),"---")</f>
        <v>---</v>
      </c>
      <c r="AA711" s="50" t="str">
        <f>IFERROR(IF(INDEX('اطلاعات دوره'!A:Z,MATCH(G711,'اطلاعات دوره'!C:C,0),MATCH("آب",'اطلاعات دوره'!$1:$1,0))="دارد",ROUND((W711+X711+Y711)*INDEX('تعرفه ها'!A:Z,MATCH("پیک فصلی آب",'تعرفه ها'!$B:$B,0),MATCH(F711,'تعرفه ها'!$2:$2,0))/100,0),0),"---")</f>
        <v>---</v>
      </c>
      <c r="AB711" s="50" t="str">
        <f>IFERROR(ROUND(SUM(W711+X711+Y711+Z711+AA711)*INDEX('تعرفه ها'!A:Z,MATCH("مالیات آب",'تعرفه ها'!$B:$B,0),MATCH(F711,'تعرفه ها'!$2:$2,0))/100,0),"---")</f>
        <v>---</v>
      </c>
      <c r="AC711" s="50" t="str">
        <f t="shared" si="128"/>
        <v>---</v>
      </c>
      <c r="AD711" s="50" t="str">
        <f t="shared" si="121"/>
        <v>---</v>
      </c>
      <c r="AE711" s="50" t="str">
        <f t="shared" si="129"/>
        <v>---</v>
      </c>
      <c r="AF711" s="50" t="str">
        <f t="shared" si="130"/>
        <v>---</v>
      </c>
      <c r="AG711" s="153" t="str">
        <f t="shared" si="131"/>
        <v>---</v>
      </c>
      <c r="AI711" s="183" t="str">
        <f>IFERROR(IF(INDEX(پرداخت!A:AZ,MATCH(A711&amp;" - "&amp;"آب",پرداخت!$B:$B,0),MATCH(G711,پرداخت!$1:$1,0))="نشده","نشده","شده"),"---")</f>
        <v>---</v>
      </c>
      <c r="AL711" s="144"/>
      <c r="AM711" s="144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/>
      <c r="BC711" s="30"/>
      <c r="BD711" s="30"/>
      <c r="BE711" s="30"/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  <c r="BT711" s="30"/>
      <c r="BU711" s="30"/>
      <c r="BV711" s="30"/>
      <c r="BW711" s="30"/>
      <c r="BX711" s="30"/>
      <c r="BY711" s="30"/>
      <c r="BZ711" s="30"/>
      <c r="CA711" s="30"/>
    </row>
    <row r="712" spans="1:79" ht="34.9" hidden="1" customHeight="1">
      <c r="A712" s="170"/>
      <c r="B712" s="47">
        <f>IFERROR(INDEX('اطلاعات انشعابات شرکتها'!A:BB,MATCH(A712,'اطلاعات انشعابات شرکتها'!A:A,0),MATCH(B$1,'اطلاعات انشعابات شرکتها'!$1:$1,0)),0)</f>
        <v>0</v>
      </c>
      <c r="C712" s="48">
        <f>IFERROR(INDEX('اطلاعات انشعابات شرکتها'!A:BB,MATCH(A712,'اطلاعات انشعابات شرکتها'!A:A,0),MATCH(C$1,'اطلاعات انشعابات شرکتها'!$1:$1,0)),0)</f>
        <v>0</v>
      </c>
      <c r="D712" s="45"/>
      <c r="E712" s="171"/>
      <c r="F712" s="170"/>
      <c r="G712" s="47" t="str">
        <f t="shared" si="122"/>
        <v>/</v>
      </c>
      <c r="H712" s="47">
        <f>IFERROR(INDEX('اطلاعات دوره'!A:Z,MATCH(G712,'اطلاعات دوره'!C:C,0),MATCH(H$1,'اطلاعات دوره'!$1:$1,0)),0)</f>
        <v>0</v>
      </c>
      <c r="I712" s="47">
        <f>IFERROR(INDEX('اطلاعات دوره'!A:Z,MATCH(G712,'اطلاعات دوره'!C:C,0),MATCH(I$1,'اطلاعات دوره'!$1:$1,0)),0)</f>
        <v>0</v>
      </c>
      <c r="J712" s="48">
        <f>IFERROR(INDEX('اطلاعات دوره'!A:Z,MATCH(G712,'اطلاعات دوره'!C:C,0),MATCH(J$1,'اطلاعات دوره'!$1:$1,0)),0)</f>
        <v>0</v>
      </c>
      <c r="K712" s="46"/>
      <c r="L712" s="158" t="str">
        <f>IFERROR(INDEX('اطلاعات دوره'!A:Z,MATCH(G712,'اطلاعات دوره'!C:C,0)-1,MATCH("عنوان",'اطلاعات دوره'!$1:$1,0)),"---")</f>
        <v>---</v>
      </c>
      <c r="M712" s="47" t="str">
        <f t="shared" si="123"/>
        <v>----</v>
      </c>
      <c r="N712" s="48" t="str">
        <f t="shared" si="124"/>
        <v>-/</v>
      </c>
      <c r="O712" s="45"/>
      <c r="P712" s="240">
        <f>IFERROR(INDEX('قرائت کنتور'!A:AZ,MATCH(A712&amp;"-"&amp;"آب",'قرائت کنتور'!B:B,0),MATCH(L712,'قرائت کنتور'!$1:$1,0)),0)</f>
        <v>0</v>
      </c>
      <c r="Q712" s="241">
        <f>IFERROR(INDEX('قرائت کنتور'!A:AZ,MATCH(A712&amp;"-"&amp;"آب",'قرائت کنتور'!B:B,0),MATCH(G712,'قرائت کنتور'!$1:$1,0)),0)</f>
        <v>0</v>
      </c>
      <c r="R712" s="241">
        <f t="shared" si="125"/>
        <v>0</v>
      </c>
      <c r="S712" s="241" t="str">
        <f>IFERROR(INDEX('اطلاعات انشعابات شرکتها'!A:AB,MATCH(A712,'اطلاعات انشعابات شرکتها'!A:A,0),MATCH(S$1,'اطلاعات انشعابات شرکتها'!$1:$1,0)),"---")</f>
        <v>---</v>
      </c>
      <c r="T712" s="227" t="str">
        <f t="shared" si="126"/>
        <v>---</v>
      </c>
      <c r="U712" s="45"/>
      <c r="V712" s="155" t="str">
        <f>IFERROR(INDEX('تعرفه ها'!A:Z,MATCH("بهای هر متر مکعب آب مصرفی",'تعرفه ها'!$B:$B,0),MATCH(F712,'تعرفه ها'!$2:$2,0)),"---")</f>
        <v>---</v>
      </c>
      <c r="W712" s="50" t="str">
        <f t="shared" si="127"/>
        <v>---</v>
      </c>
      <c r="X712" s="50" t="str">
        <f>IFERROR(ROUND(R712*INDEX('تعرفه ها'!A:Z,MATCH("عوارض آب به ازاء هر متر مکعب",'تعرفه ها'!$B:$B,0),MATCH(F712,'تعرفه ها'!$2:$2,0)),0),"---")</f>
        <v>---</v>
      </c>
      <c r="Y712" s="50" t="str">
        <f>IFERROR(ROUND(T712*INDEX('تعرفه ها'!A:Z,MATCH("جریمه مازاد مصرف آب به ازاء هر متر مکعب",'تعرفه ها'!$B:$B,0),MATCH(F712,'تعرفه ها'!$2:$2,0)),0),"---")</f>
        <v>---</v>
      </c>
      <c r="Z712" s="50" t="str">
        <f>IFERROR(ROUND(((W712+X712+Y712)*INDEX('تعرفه ها'!A:Z,MATCH("هزینه نگهداری و تعمیرات شبکه آب",'تعرفه ها'!$B:$B,0),MATCH(F712,'تعرفه ها'!$2:$2,0))/100),0),"---")</f>
        <v>---</v>
      </c>
      <c r="AA712" s="50" t="str">
        <f>IFERROR(IF(INDEX('اطلاعات دوره'!A:Z,MATCH(G712,'اطلاعات دوره'!C:C,0),MATCH("آب",'اطلاعات دوره'!$1:$1,0))="دارد",ROUND((W712+X712+Y712)*INDEX('تعرفه ها'!A:Z,MATCH("پیک فصلی آب",'تعرفه ها'!$B:$B,0),MATCH(F712,'تعرفه ها'!$2:$2,0))/100,0),0),"---")</f>
        <v>---</v>
      </c>
      <c r="AB712" s="50" t="str">
        <f>IFERROR(ROUND(SUM(W712+X712+Y712+Z712+AA712)*INDEX('تعرفه ها'!A:Z,MATCH("مالیات آب",'تعرفه ها'!$B:$B,0),MATCH(F712,'تعرفه ها'!$2:$2,0))/100,0),"---")</f>
        <v>---</v>
      </c>
      <c r="AC712" s="50" t="str">
        <f t="shared" si="128"/>
        <v>---</v>
      </c>
      <c r="AD712" s="50" t="str">
        <f t="shared" si="121"/>
        <v>---</v>
      </c>
      <c r="AE712" s="50" t="str">
        <f t="shared" si="129"/>
        <v>---</v>
      </c>
      <c r="AF712" s="50" t="str">
        <f t="shared" si="130"/>
        <v>---</v>
      </c>
      <c r="AG712" s="153" t="str">
        <f t="shared" si="131"/>
        <v>---</v>
      </c>
      <c r="AI712" s="183" t="str">
        <f>IFERROR(IF(INDEX(پرداخت!A:AZ,MATCH(A712&amp;" - "&amp;"آب",پرداخت!$B:$B,0),MATCH(G712,پرداخت!$1:$1,0))="نشده","نشده","شده"),"---")</f>
        <v>---</v>
      </c>
      <c r="AL712" s="144"/>
      <c r="AM712" s="144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  <c r="BT712" s="30"/>
      <c r="BU712" s="30"/>
      <c r="BV712" s="30"/>
      <c r="BW712" s="30"/>
      <c r="BX712" s="30"/>
      <c r="BY712" s="30"/>
      <c r="BZ712" s="30"/>
      <c r="CA712" s="30"/>
    </row>
    <row r="713" spans="1:79" ht="34.9" hidden="1" customHeight="1">
      <c r="A713" s="170"/>
      <c r="B713" s="47">
        <f>IFERROR(INDEX('اطلاعات انشعابات شرکتها'!A:BB,MATCH(A713,'اطلاعات انشعابات شرکتها'!A:A,0),MATCH(B$1,'اطلاعات انشعابات شرکتها'!$1:$1,0)),0)</f>
        <v>0</v>
      </c>
      <c r="C713" s="48">
        <f>IFERROR(INDEX('اطلاعات انشعابات شرکتها'!A:BB,MATCH(A713,'اطلاعات انشعابات شرکتها'!A:A,0),MATCH(C$1,'اطلاعات انشعابات شرکتها'!$1:$1,0)),0)</f>
        <v>0</v>
      </c>
      <c r="D713" s="45"/>
      <c r="E713" s="171"/>
      <c r="F713" s="170"/>
      <c r="G713" s="47" t="str">
        <f t="shared" si="122"/>
        <v>/</v>
      </c>
      <c r="H713" s="47">
        <f>IFERROR(INDEX('اطلاعات دوره'!A:Z,MATCH(G713,'اطلاعات دوره'!C:C,0),MATCH(H$1,'اطلاعات دوره'!$1:$1,0)),0)</f>
        <v>0</v>
      </c>
      <c r="I713" s="47">
        <f>IFERROR(INDEX('اطلاعات دوره'!A:Z,MATCH(G713,'اطلاعات دوره'!C:C,0),MATCH(I$1,'اطلاعات دوره'!$1:$1,0)),0)</f>
        <v>0</v>
      </c>
      <c r="J713" s="48">
        <f>IFERROR(INDEX('اطلاعات دوره'!A:Z,MATCH(G713,'اطلاعات دوره'!C:C,0),MATCH(J$1,'اطلاعات دوره'!$1:$1,0)),0)</f>
        <v>0</v>
      </c>
      <c r="K713" s="46"/>
      <c r="L713" s="158" t="str">
        <f>IFERROR(INDEX('اطلاعات دوره'!A:Z,MATCH(G713,'اطلاعات دوره'!C:C,0)-1,MATCH("عنوان",'اطلاعات دوره'!$1:$1,0)),"---")</f>
        <v>---</v>
      </c>
      <c r="M713" s="47" t="str">
        <f t="shared" si="123"/>
        <v>----</v>
      </c>
      <c r="N713" s="48" t="str">
        <f t="shared" si="124"/>
        <v>-/</v>
      </c>
      <c r="O713" s="45"/>
      <c r="P713" s="240">
        <f>IFERROR(INDEX('قرائت کنتور'!A:AZ,MATCH(A713&amp;"-"&amp;"آب",'قرائت کنتور'!B:B,0),MATCH(L713,'قرائت کنتور'!$1:$1,0)),0)</f>
        <v>0</v>
      </c>
      <c r="Q713" s="241">
        <f>IFERROR(INDEX('قرائت کنتور'!A:AZ,MATCH(A713&amp;"-"&amp;"آب",'قرائت کنتور'!B:B,0),MATCH(G713,'قرائت کنتور'!$1:$1,0)),0)</f>
        <v>0</v>
      </c>
      <c r="R713" s="241">
        <f t="shared" si="125"/>
        <v>0</v>
      </c>
      <c r="S713" s="241" t="str">
        <f>IFERROR(INDEX('اطلاعات انشعابات شرکتها'!A:AB,MATCH(A713,'اطلاعات انشعابات شرکتها'!A:A,0),MATCH(S$1,'اطلاعات انشعابات شرکتها'!$1:$1,0)),"---")</f>
        <v>---</v>
      </c>
      <c r="T713" s="227" t="str">
        <f t="shared" si="126"/>
        <v>---</v>
      </c>
      <c r="U713" s="45"/>
      <c r="V713" s="155" t="str">
        <f>IFERROR(INDEX('تعرفه ها'!A:Z,MATCH("بهای هر متر مکعب آب مصرفی",'تعرفه ها'!$B:$B,0),MATCH(F713,'تعرفه ها'!$2:$2,0)),"---")</f>
        <v>---</v>
      </c>
      <c r="W713" s="50" t="str">
        <f t="shared" si="127"/>
        <v>---</v>
      </c>
      <c r="X713" s="50" t="str">
        <f>IFERROR(ROUND(R713*INDEX('تعرفه ها'!A:Z,MATCH("عوارض آب به ازاء هر متر مکعب",'تعرفه ها'!$B:$B,0),MATCH(F713,'تعرفه ها'!$2:$2,0)),0),"---")</f>
        <v>---</v>
      </c>
      <c r="Y713" s="50" t="str">
        <f>IFERROR(ROUND(T713*INDEX('تعرفه ها'!A:Z,MATCH("جریمه مازاد مصرف آب به ازاء هر متر مکعب",'تعرفه ها'!$B:$B,0),MATCH(F713,'تعرفه ها'!$2:$2,0)),0),"---")</f>
        <v>---</v>
      </c>
      <c r="Z713" s="50" t="str">
        <f>IFERROR(ROUND(((W713+X713+Y713)*INDEX('تعرفه ها'!A:Z,MATCH("هزینه نگهداری و تعمیرات شبکه آب",'تعرفه ها'!$B:$B,0),MATCH(F713,'تعرفه ها'!$2:$2,0))/100),0),"---")</f>
        <v>---</v>
      </c>
      <c r="AA713" s="50" t="str">
        <f>IFERROR(IF(INDEX('اطلاعات دوره'!A:Z,MATCH(G713,'اطلاعات دوره'!C:C,0),MATCH("آب",'اطلاعات دوره'!$1:$1,0))="دارد",ROUND((W713+X713+Y713)*INDEX('تعرفه ها'!A:Z,MATCH("پیک فصلی آب",'تعرفه ها'!$B:$B,0),MATCH(F713,'تعرفه ها'!$2:$2,0))/100,0),0),"---")</f>
        <v>---</v>
      </c>
      <c r="AB713" s="50" t="str">
        <f>IFERROR(ROUND(SUM(W713+X713+Y713+Z713+AA713)*INDEX('تعرفه ها'!A:Z,MATCH("مالیات آب",'تعرفه ها'!$B:$B,0),MATCH(F713,'تعرفه ها'!$2:$2,0))/100,0),"---")</f>
        <v>---</v>
      </c>
      <c r="AC713" s="50" t="str">
        <f t="shared" si="128"/>
        <v>---</v>
      </c>
      <c r="AD713" s="50" t="str">
        <f t="shared" si="121"/>
        <v>---</v>
      </c>
      <c r="AE713" s="50" t="str">
        <f t="shared" si="129"/>
        <v>---</v>
      </c>
      <c r="AF713" s="50" t="str">
        <f t="shared" si="130"/>
        <v>---</v>
      </c>
      <c r="AG713" s="153" t="str">
        <f t="shared" si="131"/>
        <v>---</v>
      </c>
      <c r="AI713" s="183" t="str">
        <f>IFERROR(IF(INDEX(پرداخت!A:AZ,MATCH(A713&amp;" - "&amp;"آب",پرداخت!$B:$B,0),MATCH(G713,پرداخت!$1:$1,0))="نشده","نشده","شده"),"---")</f>
        <v>---</v>
      </c>
      <c r="AL713" s="144"/>
      <c r="AM713" s="144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/>
      <c r="BC713" s="30"/>
      <c r="BD713" s="30"/>
      <c r="BE713" s="30"/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  <c r="BT713" s="30"/>
      <c r="BU713" s="30"/>
      <c r="BV713" s="30"/>
      <c r="BW713" s="30"/>
      <c r="BX713" s="30"/>
      <c r="BY713" s="30"/>
      <c r="BZ713" s="30"/>
      <c r="CA713" s="30"/>
    </row>
    <row r="714" spans="1:79" ht="34.9" hidden="1" customHeight="1">
      <c r="A714" s="170"/>
      <c r="B714" s="47">
        <f>IFERROR(INDEX('اطلاعات انشعابات شرکتها'!A:BB,MATCH(A714,'اطلاعات انشعابات شرکتها'!A:A,0),MATCH(B$1,'اطلاعات انشعابات شرکتها'!$1:$1,0)),0)</f>
        <v>0</v>
      </c>
      <c r="C714" s="48">
        <f>IFERROR(INDEX('اطلاعات انشعابات شرکتها'!A:BB,MATCH(A714,'اطلاعات انشعابات شرکتها'!A:A,0),MATCH(C$1,'اطلاعات انشعابات شرکتها'!$1:$1,0)),0)</f>
        <v>0</v>
      </c>
      <c r="D714" s="45"/>
      <c r="E714" s="171"/>
      <c r="F714" s="170"/>
      <c r="G714" s="47" t="str">
        <f t="shared" si="122"/>
        <v>/</v>
      </c>
      <c r="H714" s="47">
        <f>IFERROR(INDEX('اطلاعات دوره'!A:Z,MATCH(G714,'اطلاعات دوره'!C:C,0),MATCH(H$1,'اطلاعات دوره'!$1:$1,0)),0)</f>
        <v>0</v>
      </c>
      <c r="I714" s="47">
        <f>IFERROR(INDEX('اطلاعات دوره'!A:Z,MATCH(G714,'اطلاعات دوره'!C:C,0),MATCH(I$1,'اطلاعات دوره'!$1:$1,0)),0)</f>
        <v>0</v>
      </c>
      <c r="J714" s="48">
        <f>IFERROR(INDEX('اطلاعات دوره'!A:Z,MATCH(G714,'اطلاعات دوره'!C:C,0),MATCH(J$1,'اطلاعات دوره'!$1:$1,0)),0)</f>
        <v>0</v>
      </c>
      <c r="K714" s="46"/>
      <c r="L714" s="158" t="str">
        <f>IFERROR(INDEX('اطلاعات دوره'!A:Z,MATCH(G714,'اطلاعات دوره'!C:C,0)-1,MATCH("عنوان",'اطلاعات دوره'!$1:$1,0)),"---")</f>
        <v>---</v>
      </c>
      <c r="M714" s="47" t="str">
        <f t="shared" si="123"/>
        <v>----</v>
      </c>
      <c r="N714" s="48" t="str">
        <f t="shared" si="124"/>
        <v>-/</v>
      </c>
      <c r="O714" s="45"/>
      <c r="P714" s="240">
        <f>IFERROR(INDEX('قرائت کنتور'!A:AZ,MATCH(A714&amp;"-"&amp;"آب",'قرائت کنتور'!B:B,0),MATCH(L714,'قرائت کنتور'!$1:$1,0)),0)</f>
        <v>0</v>
      </c>
      <c r="Q714" s="241">
        <f>IFERROR(INDEX('قرائت کنتور'!A:AZ,MATCH(A714&amp;"-"&amp;"آب",'قرائت کنتور'!B:B,0),MATCH(G714,'قرائت کنتور'!$1:$1,0)),0)</f>
        <v>0</v>
      </c>
      <c r="R714" s="241">
        <f t="shared" si="125"/>
        <v>0</v>
      </c>
      <c r="S714" s="241" t="str">
        <f>IFERROR(INDEX('اطلاعات انشعابات شرکتها'!A:AB,MATCH(A714,'اطلاعات انشعابات شرکتها'!A:A,0),MATCH(S$1,'اطلاعات انشعابات شرکتها'!$1:$1,0)),"---")</f>
        <v>---</v>
      </c>
      <c r="T714" s="227" t="str">
        <f t="shared" si="126"/>
        <v>---</v>
      </c>
      <c r="U714" s="45"/>
      <c r="V714" s="155" t="str">
        <f>IFERROR(INDEX('تعرفه ها'!A:Z,MATCH("بهای هر متر مکعب آب مصرفی",'تعرفه ها'!$B:$B,0),MATCH(F714,'تعرفه ها'!$2:$2,0)),"---")</f>
        <v>---</v>
      </c>
      <c r="W714" s="50" t="str">
        <f t="shared" si="127"/>
        <v>---</v>
      </c>
      <c r="X714" s="50" t="str">
        <f>IFERROR(ROUND(R714*INDEX('تعرفه ها'!A:Z,MATCH("عوارض آب به ازاء هر متر مکعب",'تعرفه ها'!$B:$B,0),MATCH(F714,'تعرفه ها'!$2:$2,0)),0),"---")</f>
        <v>---</v>
      </c>
      <c r="Y714" s="50" t="str">
        <f>IFERROR(ROUND(T714*INDEX('تعرفه ها'!A:Z,MATCH("جریمه مازاد مصرف آب به ازاء هر متر مکعب",'تعرفه ها'!$B:$B,0),MATCH(F714,'تعرفه ها'!$2:$2,0)),0),"---")</f>
        <v>---</v>
      </c>
      <c r="Z714" s="50" t="str">
        <f>IFERROR(ROUND(((W714+X714+Y714)*INDEX('تعرفه ها'!A:Z,MATCH("هزینه نگهداری و تعمیرات شبکه آب",'تعرفه ها'!$B:$B,0),MATCH(F714,'تعرفه ها'!$2:$2,0))/100),0),"---")</f>
        <v>---</v>
      </c>
      <c r="AA714" s="50" t="str">
        <f>IFERROR(IF(INDEX('اطلاعات دوره'!A:Z,MATCH(G714,'اطلاعات دوره'!C:C,0),MATCH("آب",'اطلاعات دوره'!$1:$1,0))="دارد",ROUND((W714+X714+Y714)*INDEX('تعرفه ها'!A:Z,MATCH("پیک فصلی آب",'تعرفه ها'!$B:$B,0),MATCH(F714,'تعرفه ها'!$2:$2,0))/100,0),0),"---")</f>
        <v>---</v>
      </c>
      <c r="AB714" s="50" t="str">
        <f>IFERROR(ROUND(SUM(W714+X714+Y714+Z714+AA714)*INDEX('تعرفه ها'!A:Z,MATCH("مالیات آب",'تعرفه ها'!$B:$B,0),MATCH(F714,'تعرفه ها'!$2:$2,0))/100,0),"---")</f>
        <v>---</v>
      </c>
      <c r="AC714" s="50" t="str">
        <f t="shared" si="128"/>
        <v>---</v>
      </c>
      <c r="AD714" s="50" t="str">
        <f t="shared" si="121"/>
        <v>---</v>
      </c>
      <c r="AE714" s="50" t="str">
        <f t="shared" si="129"/>
        <v>---</v>
      </c>
      <c r="AF714" s="50" t="str">
        <f t="shared" si="130"/>
        <v>---</v>
      </c>
      <c r="AG714" s="153" t="str">
        <f t="shared" si="131"/>
        <v>---</v>
      </c>
      <c r="AI714" s="183" t="str">
        <f>IFERROR(IF(INDEX(پرداخت!A:AZ,MATCH(A714&amp;" - "&amp;"آب",پرداخت!$B:$B,0),MATCH(G714,پرداخت!$1:$1,0))="نشده","نشده","شده"),"---")</f>
        <v>---</v>
      </c>
      <c r="AL714" s="144"/>
      <c r="AM714" s="144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  <c r="BT714" s="30"/>
      <c r="BU714" s="30"/>
      <c r="BV714" s="30"/>
      <c r="BW714" s="30"/>
      <c r="BX714" s="30"/>
      <c r="BY714" s="30"/>
      <c r="BZ714" s="30"/>
      <c r="CA714" s="30"/>
    </row>
    <row r="715" spans="1:79" ht="34.9" hidden="1" customHeight="1">
      <c r="A715" s="170"/>
      <c r="B715" s="47">
        <f>IFERROR(INDEX('اطلاعات انشعابات شرکتها'!A:BB,MATCH(A715,'اطلاعات انشعابات شرکتها'!A:A,0),MATCH(B$1,'اطلاعات انشعابات شرکتها'!$1:$1,0)),0)</f>
        <v>0</v>
      </c>
      <c r="C715" s="48">
        <f>IFERROR(INDEX('اطلاعات انشعابات شرکتها'!A:BB,MATCH(A715,'اطلاعات انشعابات شرکتها'!A:A,0),MATCH(C$1,'اطلاعات انشعابات شرکتها'!$1:$1,0)),0)</f>
        <v>0</v>
      </c>
      <c r="D715" s="45"/>
      <c r="E715" s="171"/>
      <c r="F715" s="170"/>
      <c r="G715" s="47" t="str">
        <f t="shared" si="122"/>
        <v>/</v>
      </c>
      <c r="H715" s="47">
        <f>IFERROR(INDEX('اطلاعات دوره'!A:Z,MATCH(G715,'اطلاعات دوره'!C:C,0),MATCH(H$1,'اطلاعات دوره'!$1:$1,0)),0)</f>
        <v>0</v>
      </c>
      <c r="I715" s="47">
        <f>IFERROR(INDEX('اطلاعات دوره'!A:Z,MATCH(G715,'اطلاعات دوره'!C:C,0),MATCH(I$1,'اطلاعات دوره'!$1:$1,0)),0)</f>
        <v>0</v>
      </c>
      <c r="J715" s="48">
        <f>IFERROR(INDEX('اطلاعات دوره'!A:Z,MATCH(G715,'اطلاعات دوره'!C:C,0),MATCH(J$1,'اطلاعات دوره'!$1:$1,0)),0)</f>
        <v>0</v>
      </c>
      <c r="K715" s="46"/>
      <c r="L715" s="158" t="str">
        <f>IFERROR(INDEX('اطلاعات دوره'!A:Z,MATCH(G715,'اطلاعات دوره'!C:C,0)-1,MATCH("عنوان",'اطلاعات دوره'!$1:$1,0)),"---")</f>
        <v>---</v>
      </c>
      <c r="M715" s="47" t="str">
        <f t="shared" si="123"/>
        <v>----</v>
      </c>
      <c r="N715" s="48" t="str">
        <f t="shared" si="124"/>
        <v>-/</v>
      </c>
      <c r="O715" s="45"/>
      <c r="P715" s="240">
        <f>IFERROR(INDEX('قرائت کنتور'!A:AZ,MATCH(A715&amp;"-"&amp;"آب",'قرائت کنتور'!B:B,0),MATCH(L715,'قرائت کنتور'!$1:$1,0)),0)</f>
        <v>0</v>
      </c>
      <c r="Q715" s="241">
        <f>IFERROR(INDEX('قرائت کنتور'!A:AZ,MATCH(A715&amp;"-"&amp;"آب",'قرائت کنتور'!B:B,0),MATCH(G715,'قرائت کنتور'!$1:$1,0)),0)</f>
        <v>0</v>
      </c>
      <c r="R715" s="241">
        <f t="shared" si="125"/>
        <v>0</v>
      </c>
      <c r="S715" s="241" t="str">
        <f>IFERROR(INDEX('اطلاعات انشعابات شرکتها'!A:AB,MATCH(A715,'اطلاعات انشعابات شرکتها'!A:A,0),MATCH(S$1,'اطلاعات انشعابات شرکتها'!$1:$1,0)),"---")</f>
        <v>---</v>
      </c>
      <c r="T715" s="227" t="str">
        <f t="shared" si="126"/>
        <v>---</v>
      </c>
      <c r="U715" s="45"/>
      <c r="V715" s="155" t="str">
        <f>IFERROR(INDEX('تعرفه ها'!A:Z,MATCH("بهای هر متر مکعب آب مصرفی",'تعرفه ها'!$B:$B,0),MATCH(F715,'تعرفه ها'!$2:$2,0)),"---")</f>
        <v>---</v>
      </c>
      <c r="W715" s="50" t="str">
        <f t="shared" si="127"/>
        <v>---</v>
      </c>
      <c r="X715" s="50" t="str">
        <f>IFERROR(ROUND(R715*INDEX('تعرفه ها'!A:Z,MATCH("عوارض آب به ازاء هر متر مکعب",'تعرفه ها'!$B:$B,0),MATCH(F715,'تعرفه ها'!$2:$2,0)),0),"---")</f>
        <v>---</v>
      </c>
      <c r="Y715" s="50" t="str">
        <f>IFERROR(ROUND(T715*INDEX('تعرفه ها'!A:Z,MATCH("جریمه مازاد مصرف آب به ازاء هر متر مکعب",'تعرفه ها'!$B:$B,0),MATCH(F715,'تعرفه ها'!$2:$2,0)),0),"---")</f>
        <v>---</v>
      </c>
      <c r="Z715" s="50" t="str">
        <f>IFERROR(ROUND(((W715+X715+Y715)*INDEX('تعرفه ها'!A:Z,MATCH("هزینه نگهداری و تعمیرات شبکه آب",'تعرفه ها'!$B:$B,0),MATCH(F715,'تعرفه ها'!$2:$2,0))/100),0),"---")</f>
        <v>---</v>
      </c>
      <c r="AA715" s="50" t="str">
        <f>IFERROR(IF(INDEX('اطلاعات دوره'!A:Z,MATCH(G715,'اطلاعات دوره'!C:C,0),MATCH("آب",'اطلاعات دوره'!$1:$1,0))="دارد",ROUND((W715+X715+Y715)*INDEX('تعرفه ها'!A:Z,MATCH("پیک فصلی آب",'تعرفه ها'!$B:$B,0),MATCH(F715,'تعرفه ها'!$2:$2,0))/100,0),0),"---")</f>
        <v>---</v>
      </c>
      <c r="AB715" s="50" t="str">
        <f>IFERROR(ROUND(SUM(W715+X715+Y715+Z715+AA715)*INDEX('تعرفه ها'!A:Z,MATCH("مالیات آب",'تعرفه ها'!$B:$B,0),MATCH(F715,'تعرفه ها'!$2:$2,0))/100,0),"---")</f>
        <v>---</v>
      </c>
      <c r="AC715" s="50" t="str">
        <f t="shared" si="128"/>
        <v>---</v>
      </c>
      <c r="AD715" s="50" t="str">
        <f t="shared" si="121"/>
        <v>---</v>
      </c>
      <c r="AE715" s="50" t="str">
        <f t="shared" si="129"/>
        <v>---</v>
      </c>
      <c r="AF715" s="50" t="str">
        <f t="shared" si="130"/>
        <v>---</v>
      </c>
      <c r="AG715" s="153" t="str">
        <f t="shared" si="131"/>
        <v>---</v>
      </c>
      <c r="AI715" s="183" t="str">
        <f>IFERROR(IF(INDEX(پرداخت!A:AZ,MATCH(A715&amp;" - "&amp;"آب",پرداخت!$B:$B,0),MATCH(G715,پرداخت!$1:$1,0))="نشده","نشده","شده"),"---")</f>
        <v>---</v>
      </c>
      <c r="AL715" s="144"/>
      <c r="AM715" s="144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30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  <c r="BT715" s="30"/>
      <c r="BU715" s="30"/>
      <c r="BV715" s="30"/>
      <c r="BW715" s="30"/>
      <c r="BX715" s="30"/>
      <c r="BY715" s="30"/>
      <c r="BZ715" s="30"/>
      <c r="CA715" s="30"/>
    </row>
    <row r="716" spans="1:79" ht="34.9" hidden="1" customHeight="1">
      <c r="A716" s="170"/>
      <c r="B716" s="47">
        <f>IFERROR(INDEX('اطلاعات انشعابات شرکتها'!A:BB,MATCH(A716,'اطلاعات انشعابات شرکتها'!A:A,0),MATCH(B$1,'اطلاعات انشعابات شرکتها'!$1:$1,0)),0)</f>
        <v>0</v>
      </c>
      <c r="C716" s="48">
        <f>IFERROR(INDEX('اطلاعات انشعابات شرکتها'!A:BB,MATCH(A716,'اطلاعات انشعابات شرکتها'!A:A,0),MATCH(C$1,'اطلاعات انشعابات شرکتها'!$1:$1,0)),0)</f>
        <v>0</v>
      </c>
      <c r="D716" s="45"/>
      <c r="E716" s="171"/>
      <c r="F716" s="170"/>
      <c r="G716" s="47" t="str">
        <f t="shared" si="122"/>
        <v>/</v>
      </c>
      <c r="H716" s="47">
        <f>IFERROR(INDEX('اطلاعات دوره'!A:Z,MATCH(G716,'اطلاعات دوره'!C:C,0),MATCH(H$1,'اطلاعات دوره'!$1:$1,0)),0)</f>
        <v>0</v>
      </c>
      <c r="I716" s="47">
        <f>IFERROR(INDEX('اطلاعات دوره'!A:Z,MATCH(G716,'اطلاعات دوره'!C:C,0),MATCH(I$1,'اطلاعات دوره'!$1:$1,0)),0)</f>
        <v>0</v>
      </c>
      <c r="J716" s="48">
        <f>IFERROR(INDEX('اطلاعات دوره'!A:Z,MATCH(G716,'اطلاعات دوره'!C:C,0),MATCH(J$1,'اطلاعات دوره'!$1:$1,0)),0)</f>
        <v>0</v>
      </c>
      <c r="K716" s="46"/>
      <c r="L716" s="158" t="str">
        <f>IFERROR(INDEX('اطلاعات دوره'!A:Z,MATCH(G716,'اطلاعات دوره'!C:C,0)-1,MATCH("عنوان",'اطلاعات دوره'!$1:$1,0)),"---")</f>
        <v>---</v>
      </c>
      <c r="M716" s="47" t="str">
        <f t="shared" si="123"/>
        <v>----</v>
      </c>
      <c r="N716" s="48" t="str">
        <f t="shared" si="124"/>
        <v>-/</v>
      </c>
      <c r="O716" s="45"/>
      <c r="P716" s="240">
        <f>IFERROR(INDEX('قرائت کنتور'!A:AZ,MATCH(A716&amp;"-"&amp;"آب",'قرائت کنتور'!B:B,0),MATCH(L716,'قرائت کنتور'!$1:$1,0)),0)</f>
        <v>0</v>
      </c>
      <c r="Q716" s="241">
        <f>IFERROR(INDEX('قرائت کنتور'!A:AZ,MATCH(A716&amp;"-"&amp;"آب",'قرائت کنتور'!B:B,0),MATCH(G716,'قرائت کنتور'!$1:$1,0)),0)</f>
        <v>0</v>
      </c>
      <c r="R716" s="241">
        <f t="shared" si="125"/>
        <v>0</v>
      </c>
      <c r="S716" s="241" t="str">
        <f>IFERROR(INDEX('اطلاعات انشعابات شرکتها'!A:AB,MATCH(A716,'اطلاعات انشعابات شرکتها'!A:A,0),MATCH(S$1,'اطلاعات انشعابات شرکتها'!$1:$1,0)),"---")</f>
        <v>---</v>
      </c>
      <c r="T716" s="227" t="str">
        <f t="shared" si="126"/>
        <v>---</v>
      </c>
      <c r="U716" s="45"/>
      <c r="V716" s="155" t="str">
        <f>IFERROR(INDEX('تعرفه ها'!A:Z,MATCH("بهای هر متر مکعب آب مصرفی",'تعرفه ها'!$B:$B,0),MATCH(F716,'تعرفه ها'!$2:$2,0)),"---")</f>
        <v>---</v>
      </c>
      <c r="W716" s="50" t="str">
        <f t="shared" si="127"/>
        <v>---</v>
      </c>
      <c r="X716" s="50" t="str">
        <f>IFERROR(ROUND(R716*INDEX('تعرفه ها'!A:Z,MATCH("عوارض آب به ازاء هر متر مکعب",'تعرفه ها'!$B:$B,0),MATCH(F716,'تعرفه ها'!$2:$2,0)),0),"---")</f>
        <v>---</v>
      </c>
      <c r="Y716" s="50" t="str">
        <f>IFERROR(ROUND(T716*INDEX('تعرفه ها'!A:Z,MATCH("جریمه مازاد مصرف آب به ازاء هر متر مکعب",'تعرفه ها'!$B:$B,0),MATCH(F716,'تعرفه ها'!$2:$2,0)),0),"---")</f>
        <v>---</v>
      </c>
      <c r="Z716" s="50" t="str">
        <f>IFERROR(ROUND(((W716+X716+Y716)*INDEX('تعرفه ها'!A:Z,MATCH("هزینه نگهداری و تعمیرات شبکه آب",'تعرفه ها'!$B:$B,0),MATCH(F716,'تعرفه ها'!$2:$2,0))/100),0),"---")</f>
        <v>---</v>
      </c>
      <c r="AA716" s="50" t="str">
        <f>IFERROR(IF(INDEX('اطلاعات دوره'!A:Z,MATCH(G716,'اطلاعات دوره'!C:C,0),MATCH("آب",'اطلاعات دوره'!$1:$1,0))="دارد",ROUND((W716+X716+Y716)*INDEX('تعرفه ها'!A:Z,MATCH("پیک فصلی آب",'تعرفه ها'!$B:$B,0),MATCH(F716,'تعرفه ها'!$2:$2,0))/100,0),0),"---")</f>
        <v>---</v>
      </c>
      <c r="AB716" s="50" t="str">
        <f>IFERROR(ROUND(SUM(W716+X716+Y716+Z716+AA716)*INDEX('تعرفه ها'!A:Z,MATCH("مالیات آب",'تعرفه ها'!$B:$B,0),MATCH(F716,'تعرفه ها'!$2:$2,0))/100,0),"---")</f>
        <v>---</v>
      </c>
      <c r="AC716" s="50" t="str">
        <f t="shared" si="128"/>
        <v>---</v>
      </c>
      <c r="AD716" s="50" t="str">
        <f t="shared" si="121"/>
        <v>---</v>
      </c>
      <c r="AE716" s="50" t="str">
        <f t="shared" si="129"/>
        <v>---</v>
      </c>
      <c r="AF716" s="50" t="str">
        <f t="shared" si="130"/>
        <v>---</v>
      </c>
      <c r="AG716" s="153" t="str">
        <f t="shared" si="131"/>
        <v>---</v>
      </c>
      <c r="AI716" s="183" t="str">
        <f>IFERROR(IF(INDEX(پرداخت!A:AZ,MATCH(A716&amp;" - "&amp;"آب",پرداخت!$B:$B,0),MATCH(G716,پرداخت!$1:$1,0))="نشده","نشده","شده"),"---")</f>
        <v>---</v>
      </c>
      <c r="AL716" s="144"/>
      <c r="AM716" s="144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  <c r="BT716" s="30"/>
      <c r="BU716" s="30"/>
      <c r="BV716" s="30"/>
      <c r="BW716" s="30"/>
      <c r="BX716" s="30"/>
      <c r="BY716" s="30"/>
      <c r="BZ716" s="30"/>
      <c r="CA716" s="30"/>
    </row>
    <row r="717" spans="1:79" ht="34.9" hidden="1" customHeight="1">
      <c r="A717" s="170"/>
      <c r="B717" s="47">
        <f>IFERROR(INDEX('اطلاعات انشعابات شرکتها'!A:BB,MATCH(A717,'اطلاعات انشعابات شرکتها'!A:A,0),MATCH(B$1,'اطلاعات انشعابات شرکتها'!$1:$1,0)),0)</f>
        <v>0</v>
      </c>
      <c r="C717" s="48">
        <f>IFERROR(INDEX('اطلاعات انشعابات شرکتها'!A:BB,MATCH(A717,'اطلاعات انشعابات شرکتها'!A:A,0),MATCH(C$1,'اطلاعات انشعابات شرکتها'!$1:$1,0)),0)</f>
        <v>0</v>
      </c>
      <c r="D717" s="45"/>
      <c r="E717" s="171"/>
      <c r="F717" s="170"/>
      <c r="G717" s="47" t="str">
        <f t="shared" si="122"/>
        <v>/</v>
      </c>
      <c r="H717" s="47">
        <f>IFERROR(INDEX('اطلاعات دوره'!A:Z,MATCH(G717,'اطلاعات دوره'!C:C,0),MATCH(H$1,'اطلاعات دوره'!$1:$1,0)),0)</f>
        <v>0</v>
      </c>
      <c r="I717" s="47">
        <f>IFERROR(INDEX('اطلاعات دوره'!A:Z,MATCH(G717,'اطلاعات دوره'!C:C,0),MATCH(I$1,'اطلاعات دوره'!$1:$1,0)),0)</f>
        <v>0</v>
      </c>
      <c r="J717" s="48">
        <f>IFERROR(INDEX('اطلاعات دوره'!A:Z,MATCH(G717,'اطلاعات دوره'!C:C,0),MATCH(J$1,'اطلاعات دوره'!$1:$1,0)),0)</f>
        <v>0</v>
      </c>
      <c r="K717" s="46"/>
      <c r="L717" s="158" t="str">
        <f>IFERROR(INDEX('اطلاعات دوره'!A:Z,MATCH(G717,'اطلاعات دوره'!C:C,0)-1,MATCH("عنوان",'اطلاعات دوره'!$1:$1,0)),"---")</f>
        <v>---</v>
      </c>
      <c r="M717" s="47" t="str">
        <f t="shared" si="123"/>
        <v>----</v>
      </c>
      <c r="N717" s="48" t="str">
        <f t="shared" si="124"/>
        <v>-/</v>
      </c>
      <c r="O717" s="45"/>
      <c r="P717" s="240">
        <f>IFERROR(INDEX('قرائت کنتور'!A:AZ,MATCH(A717&amp;"-"&amp;"آب",'قرائت کنتور'!B:B,0),MATCH(L717,'قرائت کنتور'!$1:$1,0)),0)</f>
        <v>0</v>
      </c>
      <c r="Q717" s="241">
        <f>IFERROR(INDEX('قرائت کنتور'!A:AZ,MATCH(A717&amp;"-"&amp;"آب",'قرائت کنتور'!B:B,0),MATCH(G717,'قرائت کنتور'!$1:$1,0)),0)</f>
        <v>0</v>
      </c>
      <c r="R717" s="241">
        <f t="shared" si="125"/>
        <v>0</v>
      </c>
      <c r="S717" s="241" t="str">
        <f>IFERROR(INDEX('اطلاعات انشعابات شرکتها'!A:AB,MATCH(A717,'اطلاعات انشعابات شرکتها'!A:A,0),MATCH(S$1,'اطلاعات انشعابات شرکتها'!$1:$1,0)),"---")</f>
        <v>---</v>
      </c>
      <c r="T717" s="227" t="str">
        <f t="shared" si="126"/>
        <v>---</v>
      </c>
      <c r="U717" s="45"/>
      <c r="V717" s="155" t="str">
        <f>IFERROR(INDEX('تعرفه ها'!A:Z,MATCH("بهای هر متر مکعب آب مصرفی",'تعرفه ها'!$B:$B,0),MATCH(F717,'تعرفه ها'!$2:$2,0)),"---")</f>
        <v>---</v>
      </c>
      <c r="W717" s="50" t="str">
        <f t="shared" si="127"/>
        <v>---</v>
      </c>
      <c r="X717" s="50" t="str">
        <f>IFERROR(ROUND(R717*INDEX('تعرفه ها'!A:Z,MATCH("عوارض آب به ازاء هر متر مکعب",'تعرفه ها'!$B:$B,0),MATCH(F717,'تعرفه ها'!$2:$2,0)),0),"---")</f>
        <v>---</v>
      </c>
      <c r="Y717" s="50" t="str">
        <f>IFERROR(ROUND(T717*INDEX('تعرفه ها'!A:Z,MATCH("جریمه مازاد مصرف آب به ازاء هر متر مکعب",'تعرفه ها'!$B:$B,0),MATCH(F717,'تعرفه ها'!$2:$2,0)),0),"---")</f>
        <v>---</v>
      </c>
      <c r="Z717" s="50" t="str">
        <f>IFERROR(ROUND(((W717+X717+Y717)*INDEX('تعرفه ها'!A:Z,MATCH("هزینه نگهداری و تعمیرات شبکه آب",'تعرفه ها'!$B:$B,0),MATCH(F717,'تعرفه ها'!$2:$2,0))/100),0),"---")</f>
        <v>---</v>
      </c>
      <c r="AA717" s="50" t="str">
        <f>IFERROR(IF(INDEX('اطلاعات دوره'!A:Z,MATCH(G717,'اطلاعات دوره'!C:C,0),MATCH("آب",'اطلاعات دوره'!$1:$1,0))="دارد",ROUND((W717+X717+Y717)*INDEX('تعرفه ها'!A:Z,MATCH("پیک فصلی آب",'تعرفه ها'!$B:$B,0),MATCH(F717,'تعرفه ها'!$2:$2,0))/100,0),0),"---")</f>
        <v>---</v>
      </c>
      <c r="AB717" s="50" t="str">
        <f>IFERROR(ROUND(SUM(W717+X717+Y717+Z717+AA717)*INDEX('تعرفه ها'!A:Z,MATCH("مالیات آب",'تعرفه ها'!$B:$B,0),MATCH(F717,'تعرفه ها'!$2:$2,0))/100,0),"---")</f>
        <v>---</v>
      </c>
      <c r="AC717" s="50" t="str">
        <f t="shared" si="128"/>
        <v>---</v>
      </c>
      <c r="AD717" s="50" t="str">
        <f t="shared" si="121"/>
        <v>---</v>
      </c>
      <c r="AE717" s="50" t="str">
        <f t="shared" si="129"/>
        <v>---</v>
      </c>
      <c r="AF717" s="50" t="str">
        <f t="shared" si="130"/>
        <v>---</v>
      </c>
      <c r="AG717" s="153" t="str">
        <f t="shared" si="131"/>
        <v>---</v>
      </c>
      <c r="AI717" s="183" t="str">
        <f>IFERROR(IF(INDEX(پرداخت!A:AZ,MATCH(A717&amp;" - "&amp;"آب",پرداخت!$B:$B,0),MATCH(G717,پرداخت!$1:$1,0))="نشده","نشده","شده"),"---")</f>
        <v>---</v>
      </c>
      <c r="AL717" s="144"/>
      <c r="AM717" s="144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  <c r="BT717" s="30"/>
      <c r="BU717" s="30"/>
      <c r="BV717" s="30"/>
      <c r="BW717" s="30"/>
      <c r="BX717" s="30"/>
      <c r="BY717" s="30"/>
      <c r="BZ717" s="30"/>
      <c r="CA717" s="30"/>
    </row>
    <row r="718" spans="1:79" ht="34.9" hidden="1" customHeight="1">
      <c r="A718" s="170"/>
      <c r="B718" s="47">
        <f>IFERROR(INDEX('اطلاعات انشعابات شرکتها'!A:BB,MATCH(A718,'اطلاعات انشعابات شرکتها'!A:A,0),MATCH(B$1,'اطلاعات انشعابات شرکتها'!$1:$1,0)),0)</f>
        <v>0</v>
      </c>
      <c r="C718" s="48">
        <f>IFERROR(INDEX('اطلاعات انشعابات شرکتها'!A:BB,MATCH(A718,'اطلاعات انشعابات شرکتها'!A:A,0),MATCH(C$1,'اطلاعات انشعابات شرکتها'!$1:$1,0)),0)</f>
        <v>0</v>
      </c>
      <c r="D718" s="45"/>
      <c r="E718" s="171"/>
      <c r="F718" s="170"/>
      <c r="G718" s="47" t="str">
        <f t="shared" si="122"/>
        <v>/</v>
      </c>
      <c r="H718" s="47">
        <f>IFERROR(INDEX('اطلاعات دوره'!A:Z,MATCH(G718,'اطلاعات دوره'!C:C,0),MATCH(H$1,'اطلاعات دوره'!$1:$1,0)),0)</f>
        <v>0</v>
      </c>
      <c r="I718" s="47">
        <f>IFERROR(INDEX('اطلاعات دوره'!A:Z,MATCH(G718,'اطلاعات دوره'!C:C,0),MATCH(I$1,'اطلاعات دوره'!$1:$1,0)),0)</f>
        <v>0</v>
      </c>
      <c r="J718" s="48">
        <f>IFERROR(INDEX('اطلاعات دوره'!A:Z,MATCH(G718,'اطلاعات دوره'!C:C,0),MATCH(J$1,'اطلاعات دوره'!$1:$1,0)),0)</f>
        <v>0</v>
      </c>
      <c r="K718" s="46"/>
      <c r="L718" s="158" t="str">
        <f>IFERROR(INDEX('اطلاعات دوره'!A:Z,MATCH(G718,'اطلاعات دوره'!C:C,0)-1,MATCH("عنوان",'اطلاعات دوره'!$1:$1,0)),"---")</f>
        <v>---</v>
      </c>
      <c r="M718" s="47" t="str">
        <f t="shared" si="123"/>
        <v>----</v>
      </c>
      <c r="N718" s="48" t="str">
        <f t="shared" si="124"/>
        <v>-/</v>
      </c>
      <c r="O718" s="45"/>
      <c r="P718" s="240">
        <f>IFERROR(INDEX('قرائت کنتور'!A:AZ,MATCH(A718&amp;"-"&amp;"آب",'قرائت کنتور'!B:B,0),MATCH(L718,'قرائت کنتور'!$1:$1,0)),0)</f>
        <v>0</v>
      </c>
      <c r="Q718" s="241">
        <f>IFERROR(INDEX('قرائت کنتور'!A:AZ,MATCH(A718&amp;"-"&amp;"آب",'قرائت کنتور'!B:B,0),MATCH(G718,'قرائت کنتور'!$1:$1,0)),0)</f>
        <v>0</v>
      </c>
      <c r="R718" s="241">
        <f t="shared" si="125"/>
        <v>0</v>
      </c>
      <c r="S718" s="241" t="str">
        <f>IFERROR(INDEX('اطلاعات انشعابات شرکتها'!A:AB,MATCH(A718,'اطلاعات انشعابات شرکتها'!A:A,0),MATCH(S$1,'اطلاعات انشعابات شرکتها'!$1:$1,0)),"---")</f>
        <v>---</v>
      </c>
      <c r="T718" s="227" t="str">
        <f t="shared" si="126"/>
        <v>---</v>
      </c>
      <c r="U718" s="45"/>
      <c r="V718" s="155" t="str">
        <f>IFERROR(INDEX('تعرفه ها'!A:Z,MATCH("بهای هر متر مکعب آب مصرفی",'تعرفه ها'!$B:$B,0),MATCH(F718,'تعرفه ها'!$2:$2,0)),"---")</f>
        <v>---</v>
      </c>
      <c r="W718" s="50" t="str">
        <f t="shared" si="127"/>
        <v>---</v>
      </c>
      <c r="X718" s="50" t="str">
        <f>IFERROR(ROUND(R718*INDEX('تعرفه ها'!A:Z,MATCH("عوارض آب به ازاء هر متر مکعب",'تعرفه ها'!$B:$B,0),MATCH(F718,'تعرفه ها'!$2:$2,0)),0),"---")</f>
        <v>---</v>
      </c>
      <c r="Y718" s="50" t="str">
        <f>IFERROR(ROUND(T718*INDEX('تعرفه ها'!A:Z,MATCH("جریمه مازاد مصرف آب به ازاء هر متر مکعب",'تعرفه ها'!$B:$B,0),MATCH(F718,'تعرفه ها'!$2:$2,0)),0),"---")</f>
        <v>---</v>
      </c>
      <c r="Z718" s="50" t="str">
        <f>IFERROR(ROUND(((W718+X718+Y718)*INDEX('تعرفه ها'!A:Z,MATCH("هزینه نگهداری و تعمیرات شبکه آب",'تعرفه ها'!$B:$B,0),MATCH(F718,'تعرفه ها'!$2:$2,0))/100),0),"---")</f>
        <v>---</v>
      </c>
      <c r="AA718" s="50" t="str">
        <f>IFERROR(IF(INDEX('اطلاعات دوره'!A:Z,MATCH(G718,'اطلاعات دوره'!C:C,0),MATCH("آب",'اطلاعات دوره'!$1:$1,0))="دارد",ROUND((W718+X718+Y718)*INDEX('تعرفه ها'!A:Z,MATCH("پیک فصلی آب",'تعرفه ها'!$B:$B,0),MATCH(F718,'تعرفه ها'!$2:$2,0))/100,0),0),"---")</f>
        <v>---</v>
      </c>
      <c r="AB718" s="50" t="str">
        <f>IFERROR(ROUND(SUM(W718+X718+Y718+Z718+AA718)*INDEX('تعرفه ها'!A:Z,MATCH("مالیات آب",'تعرفه ها'!$B:$B,0),MATCH(F718,'تعرفه ها'!$2:$2,0))/100,0),"---")</f>
        <v>---</v>
      </c>
      <c r="AC718" s="50" t="str">
        <f t="shared" si="128"/>
        <v>---</v>
      </c>
      <c r="AD718" s="50" t="str">
        <f t="shared" si="121"/>
        <v>---</v>
      </c>
      <c r="AE718" s="50" t="str">
        <f t="shared" si="129"/>
        <v>---</v>
      </c>
      <c r="AF718" s="50" t="str">
        <f t="shared" si="130"/>
        <v>---</v>
      </c>
      <c r="AG718" s="153" t="str">
        <f t="shared" si="131"/>
        <v>---</v>
      </c>
      <c r="AI718" s="183" t="str">
        <f>IFERROR(IF(INDEX(پرداخت!A:AZ,MATCH(A718&amp;" - "&amp;"آب",پرداخت!$B:$B,0),MATCH(G718,پرداخت!$1:$1,0))="نشده","نشده","شده"),"---")</f>
        <v>---</v>
      </c>
      <c r="AL718" s="144"/>
      <c r="AM718" s="144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  <c r="BT718" s="30"/>
      <c r="BU718" s="30"/>
      <c r="BV718" s="30"/>
      <c r="BW718" s="30"/>
      <c r="BX718" s="30"/>
      <c r="BY718" s="30"/>
      <c r="BZ718" s="30"/>
      <c r="CA718" s="30"/>
    </row>
    <row r="719" spans="1:79" ht="34.9" hidden="1" customHeight="1">
      <c r="A719" s="170"/>
      <c r="B719" s="47">
        <f>IFERROR(INDEX('اطلاعات انشعابات شرکتها'!A:BB,MATCH(A719,'اطلاعات انشعابات شرکتها'!A:A,0),MATCH(B$1,'اطلاعات انشعابات شرکتها'!$1:$1,0)),0)</f>
        <v>0</v>
      </c>
      <c r="C719" s="48">
        <f>IFERROR(INDEX('اطلاعات انشعابات شرکتها'!A:BB,MATCH(A719,'اطلاعات انشعابات شرکتها'!A:A,0),MATCH(C$1,'اطلاعات انشعابات شرکتها'!$1:$1,0)),0)</f>
        <v>0</v>
      </c>
      <c r="D719" s="45"/>
      <c r="E719" s="171"/>
      <c r="F719" s="170"/>
      <c r="G719" s="47" t="str">
        <f t="shared" si="122"/>
        <v>/</v>
      </c>
      <c r="H719" s="47">
        <f>IFERROR(INDEX('اطلاعات دوره'!A:Z,MATCH(G719,'اطلاعات دوره'!C:C,0),MATCH(H$1,'اطلاعات دوره'!$1:$1,0)),0)</f>
        <v>0</v>
      </c>
      <c r="I719" s="47">
        <f>IFERROR(INDEX('اطلاعات دوره'!A:Z,MATCH(G719,'اطلاعات دوره'!C:C,0),MATCH(I$1,'اطلاعات دوره'!$1:$1,0)),0)</f>
        <v>0</v>
      </c>
      <c r="J719" s="48">
        <f>IFERROR(INDEX('اطلاعات دوره'!A:Z,MATCH(G719,'اطلاعات دوره'!C:C,0),MATCH(J$1,'اطلاعات دوره'!$1:$1,0)),0)</f>
        <v>0</v>
      </c>
      <c r="K719" s="46"/>
      <c r="L719" s="158" t="str">
        <f>IFERROR(INDEX('اطلاعات دوره'!A:Z,MATCH(G719,'اطلاعات دوره'!C:C,0)-1,MATCH("عنوان",'اطلاعات دوره'!$1:$1,0)),"---")</f>
        <v>---</v>
      </c>
      <c r="M719" s="47" t="str">
        <f t="shared" si="123"/>
        <v>----</v>
      </c>
      <c r="N719" s="48" t="str">
        <f t="shared" si="124"/>
        <v>-/</v>
      </c>
      <c r="O719" s="45"/>
      <c r="P719" s="240">
        <f>IFERROR(INDEX('قرائت کنتور'!A:AZ,MATCH(A719&amp;"-"&amp;"آب",'قرائت کنتور'!B:B,0),MATCH(L719,'قرائت کنتور'!$1:$1,0)),0)</f>
        <v>0</v>
      </c>
      <c r="Q719" s="241">
        <f>IFERROR(INDEX('قرائت کنتور'!A:AZ,MATCH(A719&amp;"-"&amp;"آب",'قرائت کنتور'!B:B,0),MATCH(G719,'قرائت کنتور'!$1:$1,0)),0)</f>
        <v>0</v>
      </c>
      <c r="R719" s="241">
        <f t="shared" si="125"/>
        <v>0</v>
      </c>
      <c r="S719" s="241" t="str">
        <f>IFERROR(INDEX('اطلاعات انشعابات شرکتها'!A:AB,MATCH(A719,'اطلاعات انشعابات شرکتها'!A:A,0),MATCH(S$1,'اطلاعات انشعابات شرکتها'!$1:$1,0)),"---")</f>
        <v>---</v>
      </c>
      <c r="T719" s="227" t="str">
        <f t="shared" si="126"/>
        <v>---</v>
      </c>
      <c r="U719" s="45"/>
      <c r="V719" s="155" t="str">
        <f>IFERROR(INDEX('تعرفه ها'!A:Z,MATCH("بهای هر متر مکعب آب مصرفی",'تعرفه ها'!$B:$B,0),MATCH(F719,'تعرفه ها'!$2:$2,0)),"---")</f>
        <v>---</v>
      </c>
      <c r="W719" s="50" t="str">
        <f t="shared" si="127"/>
        <v>---</v>
      </c>
      <c r="X719" s="50" t="str">
        <f>IFERROR(ROUND(R719*INDEX('تعرفه ها'!A:Z,MATCH("عوارض آب به ازاء هر متر مکعب",'تعرفه ها'!$B:$B,0),MATCH(F719,'تعرفه ها'!$2:$2,0)),0),"---")</f>
        <v>---</v>
      </c>
      <c r="Y719" s="50" t="str">
        <f>IFERROR(ROUND(T719*INDEX('تعرفه ها'!A:Z,MATCH("جریمه مازاد مصرف آب به ازاء هر متر مکعب",'تعرفه ها'!$B:$B,0),MATCH(F719,'تعرفه ها'!$2:$2,0)),0),"---")</f>
        <v>---</v>
      </c>
      <c r="Z719" s="50" t="str">
        <f>IFERROR(ROUND(((W719+X719+Y719)*INDEX('تعرفه ها'!A:Z,MATCH("هزینه نگهداری و تعمیرات شبکه آب",'تعرفه ها'!$B:$B,0),MATCH(F719,'تعرفه ها'!$2:$2,0))/100),0),"---")</f>
        <v>---</v>
      </c>
      <c r="AA719" s="50" t="str">
        <f>IFERROR(IF(INDEX('اطلاعات دوره'!A:Z,MATCH(G719,'اطلاعات دوره'!C:C,0),MATCH("آب",'اطلاعات دوره'!$1:$1,0))="دارد",ROUND((W719+X719+Y719)*INDEX('تعرفه ها'!A:Z,MATCH("پیک فصلی آب",'تعرفه ها'!$B:$B,0),MATCH(F719,'تعرفه ها'!$2:$2,0))/100,0),0),"---")</f>
        <v>---</v>
      </c>
      <c r="AB719" s="50" t="str">
        <f>IFERROR(ROUND(SUM(W719+X719+Y719+Z719+AA719)*INDEX('تعرفه ها'!A:Z,MATCH("مالیات آب",'تعرفه ها'!$B:$B,0),MATCH(F719,'تعرفه ها'!$2:$2,0))/100,0),"---")</f>
        <v>---</v>
      </c>
      <c r="AC719" s="50" t="str">
        <f t="shared" si="128"/>
        <v>---</v>
      </c>
      <c r="AD719" s="50" t="str">
        <f t="shared" si="121"/>
        <v>---</v>
      </c>
      <c r="AE719" s="50" t="str">
        <f t="shared" si="129"/>
        <v>---</v>
      </c>
      <c r="AF719" s="50" t="str">
        <f t="shared" si="130"/>
        <v>---</v>
      </c>
      <c r="AG719" s="153" t="str">
        <f t="shared" si="131"/>
        <v>---</v>
      </c>
      <c r="AI719" s="183" t="str">
        <f>IFERROR(IF(INDEX(پرداخت!A:AZ,MATCH(A719&amp;" - "&amp;"آب",پرداخت!$B:$B,0),MATCH(G719,پرداخت!$1:$1,0))="نشده","نشده","شده"),"---")</f>
        <v>---</v>
      </c>
      <c r="AL719" s="144"/>
      <c r="AM719" s="144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  <c r="BT719" s="30"/>
      <c r="BU719" s="30"/>
      <c r="BV719" s="30"/>
      <c r="BW719" s="30"/>
      <c r="BX719" s="30"/>
      <c r="BY719" s="30"/>
      <c r="BZ719" s="30"/>
      <c r="CA719" s="30"/>
    </row>
    <row r="720" spans="1:79" ht="34.9" hidden="1" customHeight="1">
      <c r="A720" s="170"/>
      <c r="B720" s="47">
        <f>IFERROR(INDEX('اطلاعات انشعابات شرکتها'!A:BB,MATCH(A720,'اطلاعات انشعابات شرکتها'!A:A,0),MATCH(B$1,'اطلاعات انشعابات شرکتها'!$1:$1,0)),0)</f>
        <v>0</v>
      </c>
      <c r="C720" s="48">
        <f>IFERROR(INDEX('اطلاعات انشعابات شرکتها'!A:BB,MATCH(A720,'اطلاعات انشعابات شرکتها'!A:A,0),MATCH(C$1,'اطلاعات انشعابات شرکتها'!$1:$1,0)),0)</f>
        <v>0</v>
      </c>
      <c r="D720" s="45"/>
      <c r="E720" s="171"/>
      <c r="F720" s="170"/>
      <c r="G720" s="47" t="str">
        <f t="shared" si="122"/>
        <v>/</v>
      </c>
      <c r="H720" s="47">
        <f>IFERROR(INDEX('اطلاعات دوره'!A:Z,MATCH(G720,'اطلاعات دوره'!C:C,0),MATCH(H$1,'اطلاعات دوره'!$1:$1,0)),0)</f>
        <v>0</v>
      </c>
      <c r="I720" s="47">
        <f>IFERROR(INDEX('اطلاعات دوره'!A:Z,MATCH(G720,'اطلاعات دوره'!C:C,0),MATCH(I$1,'اطلاعات دوره'!$1:$1,0)),0)</f>
        <v>0</v>
      </c>
      <c r="J720" s="48">
        <f>IFERROR(INDEX('اطلاعات دوره'!A:Z,MATCH(G720,'اطلاعات دوره'!C:C,0),MATCH(J$1,'اطلاعات دوره'!$1:$1,0)),0)</f>
        <v>0</v>
      </c>
      <c r="K720" s="46"/>
      <c r="L720" s="158" t="str">
        <f>IFERROR(INDEX('اطلاعات دوره'!A:Z,MATCH(G720,'اطلاعات دوره'!C:C,0)-1,MATCH("عنوان",'اطلاعات دوره'!$1:$1,0)),"---")</f>
        <v>---</v>
      </c>
      <c r="M720" s="47" t="str">
        <f t="shared" si="123"/>
        <v>----</v>
      </c>
      <c r="N720" s="48" t="str">
        <f t="shared" si="124"/>
        <v>-/</v>
      </c>
      <c r="O720" s="45"/>
      <c r="P720" s="240">
        <f>IFERROR(INDEX('قرائت کنتور'!A:AZ,MATCH(A720&amp;"-"&amp;"آب",'قرائت کنتور'!B:B,0),MATCH(L720,'قرائت کنتور'!$1:$1,0)),0)</f>
        <v>0</v>
      </c>
      <c r="Q720" s="241">
        <f>IFERROR(INDEX('قرائت کنتور'!A:AZ,MATCH(A720&amp;"-"&amp;"آب",'قرائت کنتور'!B:B,0),MATCH(G720,'قرائت کنتور'!$1:$1,0)),0)</f>
        <v>0</v>
      </c>
      <c r="R720" s="241">
        <f t="shared" si="125"/>
        <v>0</v>
      </c>
      <c r="S720" s="241" t="str">
        <f>IFERROR(INDEX('اطلاعات انشعابات شرکتها'!A:AB,MATCH(A720,'اطلاعات انشعابات شرکتها'!A:A,0),MATCH(S$1,'اطلاعات انشعابات شرکتها'!$1:$1,0)),"---")</f>
        <v>---</v>
      </c>
      <c r="T720" s="227" t="str">
        <f t="shared" si="126"/>
        <v>---</v>
      </c>
      <c r="U720" s="45"/>
      <c r="V720" s="155" t="str">
        <f>IFERROR(INDEX('تعرفه ها'!A:Z,MATCH("بهای هر متر مکعب آب مصرفی",'تعرفه ها'!$B:$B,0),MATCH(F720,'تعرفه ها'!$2:$2,0)),"---")</f>
        <v>---</v>
      </c>
      <c r="W720" s="50" t="str">
        <f t="shared" si="127"/>
        <v>---</v>
      </c>
      <c r="X720" s="50" t="str">
        <f>IFERROR(ROUND(R720*INDEX('تعرفه ها'!A:Z,MATCH("عوارض آب به ازاء هر متر مکعب",'تعرفه ها'!$B:$B,0),MATCH(F720,'تعرفه ها'!$2:$2,0)),0),"---")</f>
        <v>---</v>
      </c>
      <c r="Y720" s="50" t="str">
        <f>IFERROR(ROUND(T720*INDEX('تعرفه ها'!A:Z,MATCH("جریمه مازاد مصرف آب به ازاء هر متر مکعب",'تعرفه ها'!$B:$B,0),MATCH(F720,'تعرفه ها'!$2:$2,0)),0),"---")</f>
        <v>---</v>
      </c>
      <c r="Z720" s="50" t="str">
        <f>IFERROR(ROUND(((W720+X720+Y720)*INDEX('تعرفه ها'!A:Z,MATCH("هزینه نگهداری و تعمیرات شبکه آب",'تعرفه ها'!$B:$B,0),MATCH(F720,'تعرفه ها'!$2:$2,0))/100),0),"---")</f>
        <v>---</v>
      </c>
      <c r="AA720" s="50" t="str">
        <f>IFERROR(IF(INDEX('اطلاعات دوره'!A:Z,MATCH(G720,'اطلاعات دوره'!C:C,0),MATCH("آب",'اطلاعات دوره'!$1:$1,0))="دارد",ROUND((W720+X720+Y720)*INDEX('تعرفه ها'!A:Z,MATCH("پیک فصلی آب",'تعرفه ها'!$B:$B,0),MATCH(F720,'تعرفه ها'!$2:$2,0))/100,0),0),"---")</f>
        <v>---</v>
      </c>
      <c r="AB720" s="50" t="str">
        <f>IFERROR(ROUND(SUM(W720+X720+Y720+Z720+AA720)*INDEX('تعرفه ها'!A:Z,MATCH("مالیات آب",'تعرفه ها'!$B:$B,0),MATCH(F720,'تعرفه ها'!$2:$2,0))/100,0),"---")</f>
        <v>---</v>
      </c>
      <c r="AC720" s="50" t="str">
        <f t="shared" si="128"/>
        <v>---</v>
      </c>
      <c r="AD720" s="50" t="str">
        <f t="shared" si="121"/>
        <v>---</v>
      </c>
      <c r="AE720" s="50" t="str">
        <f t="shared" si="129"/>
        <v>---</v>
      </c>
      <c r="AF720" s="50" t="str">
        <f t="shared" si="130"/>
        <v>---</v>
      </c>
      <c r="AG720" s="153" t="str">
        <f t="shared" si="131"/>
        <v>---</v>
      </c>
      <c r="AI720" s="183" t="str">
        <f>IFERROR(IF(INDEX(پرداخت!A:AZ,MATCH(A720&amp;" - "&amp;"آب",پرداخت!$B:$B,0),MATCH(G720,پرداخت!$1:$1,0))="نشده","نشده","شده"),"---")</f>
        <v>---</v>
      </c>
      <c r="AL720" s="144"/>
      <c r="AM720" s="144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  <c r="BT720" s="30"/>
      <c r="BU720" s="30"/>
      <c r="BV720" s="30"/>
      <c r="BW720" s="30"/>
      <c r="BX720" s="30"/>
      <c r="BY720" s="30"/>
      <c r="BZ720" s="30"/>
      <c r="CA720" s="30"/>
    </row>
    <row r="721" spans="1:79" ht="34.9" hidden="1" customHeight="1">
      <c r="A721" s="170"/>
      <c r="B721" s="47">
        <f>IFERROR(INDEX('اطلاعات انشعابات شرکتها'!A:BB,MATCH(A721,'اطلاعات انشعابات شرکتها'!A:A,0),MATCH(B$1,'اطلاعات انشعابات شرکتها'!$1:$1,0)),0)</f>
        <v>0</v>
      </c>
      <c r="C721" s="48">
        <f>IFERROR(INDEX('اطلاعات انشعابات شرکتها'!A:BB,MATCH(A721,'اطلاعات انشعابات شرکتها'!A:A,0),MATCH(C$1,'اطلاعات انشعابات شرکتها'!$1:$1,0)),0)</f>
        <v>0</v>
      </c>
      <c r="D721" s="45"/>
      <c r="E721" s="171"/>
      <c r="F721" s="170"/>
      <c r="G721" s="47" t="str">
        <f t="shared" si="122"/>
        <v>/</v>
      </c>
      <c r="H721" s="47">
        <f>IFERROR(INDEX('اطلاعات دوره'!A:Z,MATCH(G721,'اطلاعات دوره'!C:C,0),MATCH(H$1,'اطلاعات دوره'!$1:$1,0)),0)</f>
        <v>0</v>
      </c>
      <c r="I721" s="47">
        <f>IFERROR(INDEX('اطلاعات دوره'!A:Z,MATCH(G721,'اطلاعات دوره'!C:C,0),MATCH(I$1,'اطلاعات دوره'!$1:$1,0)),0)</f>
        <v>0</v>
      </c>
      <c r="J721" s="48">
        <f>IFERROR(INDEX('اطلاعات دوره'!A:Z,MATCH(G721,'اطلاعات دوره'!C:C,0),MATCH(J$1,'اطلاعات دوره'!$1:$1,0)),0)</f>
        <v>0</v>
      </c>
      <c r="K721" s="46"/>
      <c r="L721" s="158" t="str">
        <f>IFERROR(INDEX('اطلاعات دوره'!A:Z,MATCH(G721,'اطلاعات دوره'!C:C,0)-1,MATCH("عنوان",'اطلاعات دوره'!$1:$1,0)),"---")</f>
        <v>---</v>
      </c>
      <c r="M721" s="47" t="str">
        <f t="shared" si="123"/>
        <v>----</v>
      </c>
      <c r="N721" s="48" t="str">
        <f t="shared" si="124"/>
        <v>-/</v>
      </c>
      <c r="O721" s="45"/>
      <c r="P721" s="240">
        <f>IFERROR(INDEX('قرائت کنتور'!A:AZ,MATCH(A721&amp;"-"&amp;"آب",'قرائت کنتور'!B:B,0),MATCH(L721,'قرائت کنتور'!$1:$1,0)),0)</f>
        <v>0</v>
      </c>
      <c r="Q721" s="241">
        <f>IFERROR(INDEX('قرائت کنتور'!A:AZ,MATCH(A721&amp;"-"&amp;"آب",'قرائت کنتور'!B:B,0),MATCH(G721,'قرائت کنتور'!$1:$1,0)),0)</f>
        <v>0</v>
      </c>
      <c r="R721" s="241">
        <f t="shared" si="125"/>
        <v>0</v>
      </c>
      <c r="S721" s="241" t="str">
        <f>IFERROR(INDEX('اطلاعات انشعابات شرکتها'!A:AB,MATCH(A721,'اطلاعات انشعابات شرکتها'!A:A,0),MATCH(S$1,'اطلاعات انشعابات شرکتها'!$1:$1,0)),"---")</f>
        <v>---</v>
      </c>
      <c r="T721" s="227" t="str">
        <f t="shared" si="126"/>
        <v>---</v>
      </c>
      <c r="U721" s="45"/>
      <c r="V721" s="155" t="str">
        <f>IFERROR(INDEX('تعرفه ها'!A:Z,MATCH("بهای هر متر مکعب آب مصرفی",'تعرفه ها'!$B:$B,0),MATCH(F721,'تعرفه ها'!$2:$2,0)),"---")</f>
        <v>---</v>
      </c>
      <c r="W721" s="50" t="str">
        <f t="shared" si="127"/>
        <v>---</v>
      </c>
      <c r="X721" s="50" t="str">
        <f>IFERROR(ROUND(R721*INDEX('تعرفه ها'!A:Z,MATCH("عوارض آب به ازاء هر متر مکعب",'تعرفه ها'!$B:$B,0),MATCH(F721,'تعرفه ها'!$2:$2,0)),0),"---")</f>
        <v>---</v>
      </c>
      <c r="Y721" s="50" t="str">
        <f>IFERROR(ROUND(T721*INDEX('تعرفه ها'!A:Z,MATCH("جریمه مازاد مصرف آب به ازاء هر متر مکعب",'تعرفه ها'!$B:$B,0),MATCH(F721,'تعرفه ها'!$2:$2,0)),0),"---")</f>
        <v>---</v>
      </c>
      <c r="Z721" s="50" t="str">
        <f>IFERROR(ROUND(((W721+X721+Y721)*INDEX('تعرفه ها'!A:Z,MATCH("هزینه نگهداری و تعمیرات شبکه آب",'تعرفه ها'!$B:$B,0),MATCH(F721,'تعرفه ها'!$2:$2,0))/100),0),"---")</f>
        <v>---</v>
      </c>
      <c r="AA721" s="50" t="str">
        <f>IFERROR(IF(INDEX('اطلاعات دوره'!A:Z,MATCH(G721,'اطلاعات دوره'!C:C,0),MATCH("آب",'اطلاعات دوره'!$1:$1,0))="دارد",ROUND((W721+X721+Y721)*INDEX('تعرفه ها'!A:Z,MATCH("پیک فصلی آب",'تعرفه ها'!$B:$B,0),MATCH(F721,'تعرفه ها'!$2:$2,0))/100,0),0),"---")</f>
        <v>---</v>
      </c>
      <c r="AB721" s="50" t="str">
        <f>IFERROR(ROUND(SUM(W721+X721+Y721+Z721+AA721)*INDEX('تعرفه ها'!A:Z,MATCH("مالیات آب",'تعرفه ها'!$B:$B,0),MATCH(F721,'تعرفه ها'!$2:$2,0))/100,0),"---")</f>
        <v>---</v>
      </c>
      <c r="AC721" s="50" t="str">
        <f t="shared" si="128"/>
        <v>---</v>
      </c>
      <c r="AD721" s="50" t="str">
        <f t="shared" si="121"/>
        <v>---</v>
      </c>
      <c r="AE721" s="50" t="str">
        <f t="shared" si="129"/>
        <v>---</v>
      </c>
      <c r="AF721" s="50" t="str">
        <f t="shared" si="130"/>
        <v>---</v>
      </c>
      <c r="AG721" s="153" t="str">
        <f t="shared" si="131"/>
        <v>---</v>
      </c>
      <c r="AI721" s="183" t="str">
        <f>IFERROR(IF(INDEX(پرداخت!A:AZ,MATCH(A721&amp;" - "&amp;"آب",پرداخت!$B:$B,0),MATCH(G721,پرداخت!$1:$1,0))="نشده","نشده","شده"),"---")</f>
        <v>---</v>
      </c>
      <c r="AL721" s="144"/>
      <c r="AM721" s="144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/>
      <c r="BC721" s="30"/>
      <c r="BD721" s="30"/>
      <c r="BE721" s="30"/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  <c r="BT721" s="30"/>
      <c r="BU721" s="30"/>
      <c r="BV721" s="30"/>
      <c r="BW721" s="30"/>
      <c r="BX721" s="30"/>
      <c r="BY721" s="30"/>
      <c r="BZ721" s="30"/>
      <c r="CA721" s="30"/>
    </row>
    <row r="722" spans="1:79" ht="34.9" hidden="1" customHeight="1">
      <c r="A722" s="170"/>
      <c r="B722" s="47">
        <f>IFERROR(INDEX('اطلاعات انشعابات شرکتها'!A:BB,MATCH(A722,'اطلاعات انشعابات شرکتها'!A:A,0),MATCH(B$1,'اطلاعات انشعابات شرکتها'!$1:$1,0)),0)</f>
        <v>0</v>
      </c>
      <c r="C722" s="48">
        <f>IFERROR(INDEX('اطلاعات انشعابات شرکتها'!A:BB,MATCH(A722,'اطلاعات انشعابات شرکتها'!A:A,0),MATCH(C$1,'اطلاعات انشعابات شرکتها'!$1:$1,0)),0)</f>
        <v>0</v>
      </c>
      <c r="D722" s="45"/>
      <c r="E722" s="171"/>
      <c r="F722" s="170"/>
      <c r="G722" s="47" t="str">
        <f t="shared" si="122"/>
        <v>/</v>
      </c>
      <c r="H722" s="47">
        <f>IFERROR(INDEX('اطلاعات دوره'!A:Z,MATCH(G722,'اطلاعات دوره'!C:C,0),MATCH(H$1,'اطلاعات دوره'!$1:$1,0)),0)</f>
        <v>0</v>
      </c>
      <c r="I722" s="47">
        <f>IFERROR(INDEX('اطلاعات دوره'!A:Z,MATCH(G722,'اطلاعات دوره'!C:C,0),MATCH(I$1,'اطلاعات دوره'!$1:$1,0)),0)</f>
        <v>0</v>
      </c>
      <c r="J722" s="48">
        <f>IFERROR(INDEX('اطلاعات دوره'!A:Z,MATCH(G722,'اطلاعات دوره'!C:C,0),MATCH(J$1,'اطلاعات دوره'!$1:$1,0)),0)</f>
        <v>0</v>
      </c>
      <c r="K722" s="46"/>
      <c r="L722" s="158" t="str">
        <f>IFERROR(INDEX('اطلاعات دوره'!A:Z,MATCH(G722,'اطلاعات دوره'!C:C,0)-1,MATCH("عنوان",'اطلاعات دوره'!$1:$1,0)),"---")</f>
        <v>---</v>
      </c>
      <c r="M722" s="47" t="str">
        <f t="shared" si="123"/>
        <v>----</v>
      </c>
      <c r="N722" s="48" t="str">
        <f t="shared" si="124"/>
        <v>-/</v>
      </c>
      <c r="O722" s="45"/>
      <c r="P722" s="240">
        <f>IFERROR(INDEX('قرائت کنتور'!A:AZ,MATCH(A722&amp;"-"&amp;"آب",'قرائت کنتور'!B:B,0),MATCH(L722,'قرائت کنتور'!$1:$1,0)),0)</f>
        <v>0</v>
      </c>
      <c r="Q722" s="241">
        <f>IFERROR(INDEX('قرائت کنتور'!A:AZ,MATCH(A722&amp;"-"&amp;"آب",'قرائت کنتور'!B:B,0),MATCH(G722,'قرائت کنتور'!$1:$1,0)),0)</f>
        <v>0</v>
      </c>
      <c r="R722" s="241">
        <f t="shared" si="125"/>
        <v>0</v>
      </c>
      <c r="S722" s="241" t="str">
        <f>IFERROR(INDEX('اطلاعات انشعابات شرکتها'!A:AB,MATCH(A722,'اطلاعات انشعابات شرکتها'!A:A,0),MATCH(S$1,'اطلاعات انشعابات شرکتها'!$1:$1,0)),"---")</f>
        <v>---</v>
      </c>
      <c r="T722" s="227" t="str">
        <f t="shared" si="126"/>
        <v>---</v>
      </c>
      <c r="U722" s="45"/>
      <c r="V722" s="155" t="str">
        <f>IFERROR(INDEX('تعرفه ها'!A:Z,MATCH("بهای هر متر مکعب آب مصرفی",'تعرفه ها'!$B:$B,0),MATCH(F722,'تعرفه ها'!$2:$2,0)),"---")</f>
        <v>---</v>
      </c>
      <c r="W722" s="50" t="str">
        <f t="shared" si="127"/>
        <v>---</v>
      </c>
      <c r="X722" s="50" t="str">
        <f>IFERROR(ROUND(R722*INDEX('تعرفه ها'!A:Z,MATCH("عوارض آب به ازاء هر متر مکعب",'تعرفه ها'!$B:$B,0),MATCH(F722,'تعرفه ها'!$2:$2,0)),0),"---")</f>
        <v>---</v>
      </c>
      <c r="Y722" s="50" t="str">
        <f>IFERROR(ROUND(T722*INDEX('تعرفه ها'!A:Z,MATCH("جریمه مازاد مصرف آب به ازاء هر متر مکعب",'تعرفه ها'!$B:$B,0),MATCH(F722,'تعرفه ها'!$2:$2,0)),0),"---")</f>
        <v>---</v>
      </c>
      <c r="Z722" s="50" t="str">
        <f>IFERROR(ROUND(((W722+X722+Y722)*INDEX('تعرفه ها'!A:Z,MATCH("هزینه نگهداری و تعمیرات شبکه آب",'تعرفه ها'!$B:$B,0),MATCH(F722,'تعرفه ها'!$2:$2,0))/100),0),"---")</f>
        <v>---</v>
      </c>
      <c r="AA722" s="50" t="str">
        <f>IFERROR(IF(INDEX('اطلاعات دوره'!A:Z,MATCH(G722,'اطلاعات دوره'!C:C,0),MATCH("آب",'اطلاعات دوره'!$1:$1,0))="دارد",ROUND((W722+X722+Y722)*INDEX('تعرفه ها'!A:Z,MATCH("پیک فصلی آب",'تعرفه ها'!$B:$B,0),MATCH(F722,'تعرفه ها'!$2:$2,0))/100,0),0),"---")</f>
        <v>---</v>
      </c>
      <c r="AB722" s="50" t="str">
        <f>IFERROR(ROUND(SUM(W722+X722+Y722+Z722+AA722)*INDEX('تعرفه ها'!A:Z,MATCH("مالیات آب",'تعرفه ها'!$B:$B,0),MATCH(F722,'تعرفه ها'!$2:$2,0))/100,0),"---")</f>
        <v>---</v>
      </c>
      <c r="AC722" s="50" t="str">
        <f t="shared" si="128"/>
        <v>---</v>
      </c>
      <c r="AD722" s="50" t="str">
        <f t="shared" si="121"/>
        <v>---</v>
      </c>
      <c r="AE722" s="50" t="str">
        <f t="shared" si="129"/>
        <v>---</v>
      </c>
      <c r="AF722" s="50" t="str">
        <f t="shared" si="130"/>
        <v>---</v>
      </c>
      <c r="AG722" s="153" t="str">
        <f t="shared" si="131"/>
        <v>---</v>
      </c>
      <c r="AI722" s="183" t="str">
        <f>IFERROR(IF(INDEX(پرداخت!A:AZ,MATCH(A722&amp;" - "&amp;"آب",پرداخت!$B:$B,0),MATCH(G722,پرداخت!$1:$1,0))="نشده","نشده","شده"),"---")</f>
        <v>---</v>
      </c>
      <c r="AL722" s="144"/>
      <c r="AM722" s="144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  <c r="BT722" s="30"/>
      <c r="BU722" s="30"/>
      <c r="BV722" s="30"/>
      <c r="BW722" s="30"/>
      <c r="BX722" s="30"/>
      <c r="BY722" s="30"/>
      <c r="BZ722" s="30"/>
      <c r="CA722" s="30"/>
    </row>
    <row r="723" spans="1:79" ht="34.9" hidden="1" customHeight="1">
      <c r="A723" s="170"/>
      <c r="B723" s="47">
        <f>IFERROR(INDEX('اطلاعات انشعابات شرکتها'!A:BB,MATCH(A723,'اطلاعات انشعابات شرکتها'!A:A,0),MATCH(B$1,'اطلاعات انشعابات شرکتها'!$1:$1,0)),0)</f>
        <v>0</v>
      </c>
      <c r="C723" s="48">
        <f>IFERROR(INDEX('اطلاعات انشعابات شرکتها'!A:BB,MATCH(A723,'اطلاعات انشعابات شرکتها'!A:A,0),MATCH(C$1,'اطلاعات انشعابات شرکتها'!$1:$1,0)),0)</f>
        <v>0</v>
      </c>
      <c r="D723" s="45"/>
      <c r="E723" s="171"/>
      <c r="F723" s="170"/>
      <c r="G723" s="47" t="str">
        <f t="shared" si="122"/>
        <v>/</v>
      </c>
      <c r="H723" s="47">
        <f>IFERROR(INDEX('اطلاعات دوره'!A:Z,MATCH(G723,'اطلاعات دوره'!C:C,0),MATCH(H$1,'اطلاعات دوره'!$1:$1,0)),0)</f>
        <v>0</v>
      </c>
      <c r="I723" s="47">
        <f>IFERROR(INDEX('اطلاعات دوره'!A:Z,MATCH(G723,'اطلاعات دوره'!C:C,0),MATCH(I$1,'اطلاعات دوره'!$1:$1,0)),0)</f>
        <v>0</v>
      </c>
      <c r="J723" s="48">
        <f>IFERROR(INDEX('اطلاعات دوره'!A:Z,MATCH(G723,'اطلاعات دوره'!C:C,0),MATCH(J$1,'اطلاعات دوره'!$1:$1,0)),0)</f>
        <v>0</v>
      </c>
      <c r="K723" s="46"/>
      <c r="L723" s="158" t="str">
        <f>IFERROR(INDEX('اطلاعات دوره'!A:Z,MATCH(G723,'اطلاعات دوره'!C:C,0)-1,MATCH("عنوان",'اطلاعات دوره'!$1:$1,0)),"---")</f>
        <v>---</v>
      </c>
      <c r="M723" s="47" t="str">
        <f t="shared" si="123"/>
        <v>----</v>
      </c>
      <c r="N723" s="48" t="str">
        <f t="shared" si="124"/>
        <v>-/</v>
      </c>
      <c r="O723" s="45"/>
      <c r="P723" s="240">
        <f>IFERROR(INDEX('قرائت کنتور'!A:AZ,MATCH(A723&amp;"-"&amp;"آب",'قرائت کنتور'!B:B,0),MATCH(L723,'قرائت کنتور'!$1:$1,0)),0)</f>
        <v>0</v>
      </c>
      <c r="Q723" s="241">
        <f>IFERROR(INDEX('قرائت کنتور'!A:AZ,MATCH(A723&amp;"-"&amp;"آب",'قرائت کنتور'!B:B,0),MATCH(G723,'قرائت کنتور'!$1:$1,0)),0)</f>
        <v>0</v>
      </c>
      <c r="R723" s="241">
        <f t="shared" si="125"/>
        <v>0</v>
      </c>
      <c r="S723" s="241" t="str">
        <f>IFERROR(INDEX('اطلاعات انشعابات شرکتها'!A:AB,MATCH(A723,'اطلاعات انشعابات شرکتها'!A:A,0),MATCH(S$1,'اطلاعات انشعابات شرکتها'!$1:$1,0)),"---")</f>
        <v>---</v>
      </c>
      <c r="T723" s="227" t="str">
        <f t="shared" si="126"/>
        <v>---</v>
      </c>
      <c r="U723" s="45"/>
      <c r="V723" s="155" t="str">
        <f>IFERROR(INDEX('تعرفه ها'!A:Z,MATCH("بهای هر متر مکعب آب مصرفی",'تعرفه ها'!$B:$B,0),MATCH(F723,'تعرفه ها'!$2:$2,0)),"---")</f>
        <v>---</v>
      </c>
      <c r="W723" s="50" t="str">
        <f t="shared" si="127"/>
        <v>---</v>
      </c>
      <c r="X723" s="50" t="str">
        <f>IFERROR(ROUND(R723*INDEX('تعرفه ها'!A:Z,MATCH("عوارض آب به ازاء هر متر مکعب",'تعرفه ها'!$B:$B,0),MATCH(F723,'تعرفه ها'!$2:$2,0)),0),"---")</f>
        <v>---</v>
      </c>
      <c r="Y723" s="50" t="str">
        <f>IFERROR(ROUND(T723*INDEX('تعرفه ها'!A:Z,MATCH("جریمه مازاد مصرف آب به ازاء هر متر مکعب",'تعرفه ها'!$B:$B,0),MATCH(F723,'تعرفه ها'!$2:$2,0)),0),"---")</f>
        <v>---</v>
      </c>
      <c r="Z723" s="50" t="str">
        <f>IFERROR(ROUND(((W723+X723+Y723)*INDEX('تعرفه ها'!A:Z,MATCH("هزینه نگهداری و تعمیرات شبکه آب",'تعرفه ها'!$B:$B,0),MATCH(F723,'تعرفه ها'!$2:$2,0))/100),0),"---")</f>
        <v>---</v>
      </c>
      <c r="AA723" s="50" t="str">
        <f>IFERROR(IF(INDEX('اطلاعات دوره'!A:Z,MATCH(G723,'اطلاعات دوره'!C:C,0),MATCH("آب",'اطلاعات دوره'!$1:$1,0))="دارد",ROUND((W723+X723+Y723)*INDEX('تعرفه ها'!A:Z,MATCH("پیک فصلی آب",'تعرفه ها'!$B:$B,0),MATCH(F723,'تعرفه ها'!$2:$2,0))/100,0),0),"---")</f>
        <v>---</v>
      </c>
      <c r="AB723" s="50" t="str">
        <f>IFERROR(ROUND(SUM(W723+X723+Y723+Z723+AA723)*INDEX('تعرفه ها'!A:Z,MATCH("مالیات آب",'تعرفه ها'!$B:$B,0),MATCH(F723,'تعرفه ها'!$2:$2,0))/100,0),"---")</f>
        <v>---</v>
      </c>
      <c r="AC723" s="50" t="str">
        <f t="shared" si="128"/>
        <v>---</v>
      </c>
      <c r="AD723" s="50" t="str">
        <f t="shared" si="121"/>
        <v>---</v>
      </c>
      <c r="AE723" s="50" t="str">
        <f t="shared" si="129"/>
        <v>---</v>
      </c>
      <c r="AF723" s="50" t="str">
        <f t="shared" si="130"/>
        <v>---</v>
      </c>
      <c r="AG723" s="153" t="str">
        <f t="shared" si="131"/>
        <v>---</v>
      </c>
      <c r="AI723" s="183" t="str">
        <f>IFERROR(IF(INDEX(پرداخت!A:AZ,MATCH(A723&amp;" - "&amp;"آب",پرداخت!$B:$B,0),MATCH(G723,پرداخت!$1:$1,0))="نشده","نشده","شده"),"---")</f>
        <v>---</v>
      </c>
      <c r="AL723" s="144"/>
      <c r="AM723" s="144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/>
      <c r="BC723" s="30"/>
      <c r="BD723" s="30"/>
      <c r="BE723" s="30"/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  <c r="BT723" s="30"/>
      <c r="BU723" s="30"/>
      <c r="BV723" s="30"/>
      <c r="BW723" s="30"/>
      <c r="BX723" s="30"/>
      <c r="BY723" s="30"/>
      <c r="BZ723" s="30"/>
      <c r="CA723" s="30"/>
    </row>
    <row r="724" spans="1:79" ht="34.9" hidden="1" customHeight="1">
      <c r="A724" s="170"/>
      <c r="B724" s="47">
        <f>IFERROR(INDEX('اطلاعات انشعابات شرکتها'!A:BB,MATCH(A724,'اطلاعات انشعابات شرکتها'!A:A,0),MATCH(B$1,'اطلاعات انشعابات شرکتها'!$1:$1,0)),0)</f>
        <v>0</v>
      </c>
      <c r="C724" s="48">
        <f>IFERROR(INDEX('اطلاعات انشعابات شرکتها'!A:BB,MATCH(A724,'اطلاعات انشعابات شرکتها'!A:A,0),MATCH(C$1,'اطلاعات انشعابات شرکتها'!$1:$1,0)),0)</f>
        <v>0</v>
      </c>
      <c r="D724" s="45"/>
      <c r="E724" s="171"/>
      <c r="F724" s="170"/>
      <c r="G724" s="47" t="str">
        <f t="shared" si="122"/>
        <v>/</v>
      </c>
      <c r="H724" s="47">
        <f>IFERROR(INDEX('اطلاعات دوره'!A:Z,MATCH(G724,'اطلاعات دوره'!C:C,0),MATCH(H$1,'اطلاعات دوره'!$1:$1,0)),0)</f>
        <v>0</v>
      </c>
      <c r="I724" s="47">
        <f>IFERROR(INDEX('اطلاعات دوره'!A:Z,MATCH(G724,'اطلاعات دوره'!C:C,0),MATCH(I$1,'اطلاعات دوره'!$1:$1,0)),0)</f>
        <v>0</v>
      </c>
      <c r="J724" s="48">
        <f>IFERROR(INDEX('اطلاعات دوره'!A:Z,MATCH(G724,'اطلاعات دوره'!C:C,0),MATCH(J$1,'اطلاعات دوره'!$1:$1,0)),0)</f>
        <v>0</v>
      </c>
      <c r="K724" s="46"/>
      <c r="L724" s="158" t="str">
        <f>IFERROR(INDEX('اطلاعات دوره'!A:Z,MATCH(G724,'اطلاعات دوره'!C:C,0)-1,MATCH("عنوان",'اطلاعات دوره'!$1:$1,0)),"---")</f>
        <v>---</v>
      </c>
      <c r="M724" s="47" t="str">
        <f t="shared" si="123"/>
        <v>----</v>
      </c>
      <c r="N724" s="48" t="str">
        <f t="shared" si="124"/>
        <v>-/</v>
      </c>
      <c r="O724" s="45"/>
      <c r="P724" s="240">
        <f>IFERROR(INDEX('قرائت کنتور'!A:AZ,MATCH(A724&amp;"-"&amp;"آب",'قرائت کنتور'!B:B,0),MATCH(L724,'قرائت کنتور'!$1:$1,0)),0)</f>
        <v>0</v>
      </c>
      <c r="Q724" s="241">
        <f>IFERROR(INDEX('قرائت کنتور'!A:AZ,MATCH(A724&amp;"-"&amp;"آب",'قرائت کنتور'!B:B,0),MATCH(G724,'قرائت کنتور'!$1:$1,0)),0)</f>
        <v>0</v>
      </c>
      <c r="R724" s="241">
        <f t="shared" si="125"/>
        <v>0</v>
      </c>
      <c r="S724" s="241" t="str">
        <f>IFERROR(INDEX('اطلاعات انشعابات شرکتها'!A:AB,MATCH(A724,'اطلاعات انشعابات شرکتها'!A:A,0),MATCH(S$1,'اطلاعات انشعابات شرکتها'!$1:$1,0)),"---")</f>
        <v>---</v>
      </c>
      <c r="T724" s="227" t="str">
        <f t="shared" si="126"/>
        <v>---</v>
      </c>
      <c r="U724" s="45"/>
      <c r="V724" s="155" t="str">
        <f>IFERROR(INDEX('تعرفه ها'!A:Z,MATCH("بهای هر متر مکعب آب مصرفی",'تعرفه ها'!$B:$B,0),MATCH(F724,'تعرفه ها'!$2:$2,0)),"---")</f>
        <v>---</v>
      </c>
      <c r="W724" s="50" t="str">
        <f t="shared" si="127"/>
        <v>---</v>
      </c>
      <c r="X724" s="50" t="str">
        <f>IFERROR(ROUND(R724*INDEX('تعرفه ها'!A:Z,MATCH("عوارض آب به ازاء هر متر مکعب",'تعرفه ها'!$B:$B,0),MATCH(F724,'تعرفه ها'!$2:$2,0)),0),"---")</f>
        <v>---</v>
      </c>
      <c r="Y724" s="50" t="str">
        <f>IFERROR(ROUND(T724*INDEX('تعرفه ها'!A:Z,MATCH("جریمه مازاد مصرف آب به ازاء هر متر مکعب",'تعرفه ها'!$B:$B,0),MATCH(F724,'تعرفه ها'!$2:$2,0)),0),"---")</f>
        <v>---</v>
      </c>
      <c r="Z724" s="50" t="str">
        <f>IFERROR(ROUND(((W724+X724+Y724)*INDEX('تعرفه ها'!A:Z,MATCH("هزینه نگهداری و تعمیرات شبکه آب",'تعرفه ها'!$B:$B,0),MATCH(F724,'تعرفه ها'!$2:$2,0))/100),0),"---")</f>
        <v>---</v>
      </c>
      <c r="AA724" s="50" t="str">
        <f>IFERROR(IF(INDEX('اطلاعات دوره'!A:Z,MATCH(G724,'اطلاعات دوره'!C:C,0),MATCH("آب",'اطلاعات دوره'!$1:$1,0))="دارد",ROUND((W724+X724+Y724)*INDEX('تعرفه ها'!A:Z,MATCH("پیک فصلی آب",'تعرفه ها'!$B:$B,0),MATCH(F724,'تعرفه ها'!$2:$2,0))/100,0),0),"---")</f>
        <v>---</v>
      </c>
      <c r="AB724" s="50" t="str">
        <f>IFERROR(ROUND(SUM(W724+X724+Y724+Z724+AA724)*INDEX('تعرفه ها'!A:Z,MATCH("مالیات آب",'تعرفه ها'!$B:$B,0),MATCH(F724,'تعرفه ها'!$2:$2,0))/100,0),"---")</f>
        <v>---</v>
      </c>
      <c r="AC724" s="50" t="str">
        <f t="shared" si="128"/>
        <v>---</v>
      </c>
      <c r="AD724" s="50" t="str">
        <f t="shared" si="121"/>
        <v>---</v>
      </c>
      <c r="AE724" s="50" t="str">
        <f t="shared" si="129"/>
        <v>---</v>
      </c>
      <c r="AF724" s="50" t="str">
        <f t="shared" si="130"/>
        <v>---</v>
      </c>
      <c r="AG724" s="153" t="str">
        <f t="shared" si="131"/>
        <v>---</v>
      </c>
      <c r="AI724" s="183" t="str">
        <f>IFERROR(IF(INDEX(پرداخت!A:AZ,MATCH(A724&amp;" - "&amp;"آب",پرداخت!$B:$B,0),MATCH(G724,پرداخت!$1:$1,0))="نشده","نشده","شده"),"---")</f>
        <v>---</v>
      </c>
      <c r="AL724" s="144"/>
      <c r="AM724" s="144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  <c r="BT724" s="30"/>
      <c r="BU724" s="30"/>
      <c r="BV724" s="30"/>
      <c r="BW724" s="30"/>
      <c r="BX724" s="30"/>
      <c r="BY724" s="30"/>
      <c r="BZ724" s="30"/>
      <c r="CA724" s="30"/>
    </row>
    <row r="725" spans="1:79" ht="34.9" hidden="1" customHeight="1">
      <c r="A725" s="170"/>
      <c r="B725" s="47">
        <f>IFERROR(INDEX('اطلاعات انشعابات شرکتها'!A:BB,MATCH(A725,'اطلاعات انشعابات شرکتها'!A:A,0),MATCH(B$1,'اطلاعات انشعابات شرکتها'!$1:$1,0)),0)</f>
        <v>0</v>
      </c>
      <c r="C725" s="48">
        <f>IFERROR(INDEX('اطلاعات انشعابات شرکتها'!A:BB,MATCH(A725,'اطلاعات انشعابات شرکتها'!A:A,0),MATCH(C$1,'اطلاعات انشعابات شرکتها'!$1:$1,0)),0)</f>
        <v>0</v>
      </c>
      <c r="D725" s="45"/>
      <c r="E725" s="171"/>
      <c r="F725" s="170"/>
      <c r="G725" s="47" t="str">
        <f t="shared" si="122"/>
        <v>/</v>
      </c>
      <c r="H725" s="47">
        <f>IFERROR(INDEX('اطلاعات دوره'!A:Z,MATCH(G725,'اطلاعات دوره'!C:C,0),MATCH(H$1,'اطلاعات دوره'!$1:$1,0)),0)</f>
        <v>0</v>
      </c>
      <c r="I725" s="47">
        <f>IFERROR(INDEX('اطلاعات دوره'!A:Z,MATCH(G725,'اطلاعات دوره'!C:C,0),MATCH(I$1,'اطلاعات دوره'!$1:$1,0)),0)</f>
        <v>0</v>
      </c>
      <c r="J725" s="48">
        <f>IFERROR(INDEX('اطلاعات دوره'!A:Z,MATCH(G725,'اطلاعات دوره'!C:C,0),MATCH(J$1,'اطلاعات دوره'!$1:$1,0)),0)</f>
        <v>0</v>
      </c>
      <c r="K725" s="46"/>
      <c r="L725" s="158" t="str">
        <f>IFERROR(INDEX('اطلاعات دوره'!A:Z,MATCH(G725,'اطلاعات دوره'!C:C,0)-1,MATCH("عنوان",'اطلاعات دوره'!$1:$1,0)),"---")</f>
        <v>---</v>
      </c>
      <c r="M725" s="47" t="str">
        <f t="shared" si="123"/>
        <v>----</v>
      </c>
      <c r="N725" s="48" t="str">
        <f t="shared" si="124"/>
        <v>-/</v>
      </c>
      <c r="O725" s="45"/>
      <c r="P725" s="240">
        <f>IFERROR(INDEX('قرائت کنتور'!A:AZ,MATCH(A725&amp;"-"&amp;"آب",'قرائت کنتور'!B:B,0),MATCH(L725,'قرائت کنتور'!$1:$1,0)),0)</f>
        <v>0</v>
      </c>
      <c r="Q725" s="241">
        <f>IFERROR(INDEX('قرائت کنتور'!A:AZ,MATCH(A725&amp;"-"&amp;"آب",'قرائت کنتور'!B:B,0),MATCH(G725,'قرائت کنتور'!$1:$1,0)),0)</f>
        <v>0</v>
      </c>
      <c r="R725" s="241">
        <f t="shared" si="125"/>
        <v>0</v>
      </c>
      <c r="S725" s="241" t="str">
        <f>IFERROR(INDEX('اطلاعات انشعابات شرکتها'!A:AB,MATCH(A725,'اطلاعات انشعابات شرکتها'!A:A,0),MATCH(S$1,'اطلاعات انشعابات شرکتها'!$1:$1,0)),"---")</f>
        <v>---</v>
      </c>
      <c r="T725" s="227" t="str">
        <f t="shared" si="126"/>
        <v>---</v>
      </c>
      <c r="U725" s="45"/>
      <c r="V725" s="155" t="str">
        <f>IFERROR(INDEX('تعرفه ها'!A:Z,MATCH("بهای هر متر مکعب آب مصرفی",'تعرفه ها'!$B:$B,0),MATCH(F725,'تعرفه ها'!$2:$2,0)),"---")</f>
        <v>---</v>
      </c>
      <c r="W725" s="50" t="str">
        <f t="shared" si="127"/>
        <v>---</v>
      </c>
      <c r="X725" s="50" t="str">
        <f>IFERROR(ROUND(R725*INDEX('تعرفه ها'!A:Z,MATCH("عوارض آب به ازاء هر متر مکعب",'تعرفه ها'!$B:$B,0),MATCH(F725,'تعرفه ها'!$2:$2,0)),0),"---")</f>
        <v>---</v>
      </c>
      <c r="Y725" s="50" t="str">
        <f>IFERROR(ROUND(T725*INDEX('تعرفه ها'!A:Z,MATCH("جریمه مازاد مصرف آب به ازاء هر متر مکعب",'تعرفه ها'!$B:$B,0),MATCH(F725,'تعرفه ها'!$2:$2,0)),0),"---")</f>
        <v>---</v>
      </c>
      <c r="Z725" s="50" t="str">
        <f>IFERROR(ROUND(((W725+X725+Y725)*INDEX('تعرفه ها'!A:Z,MATCH("هزینه نگهداری و تعمیرات شبکه آب",'تعرفه ها'!$B:$B,0),MATCH(F725,'تعرفه ها'!$2:$2,0))/100),0),"---")</f>
        <v>---</v>
      </c>
      <c r="AA725" s="50" t="str">
        <f>IFERROR(IF(INDEX('اطلاعات دوره'!A:Z,MATCH(G725,'اطلاعات دوره'!C:C,0),MATCH("آب",'اطلاعات دوره'!$1:$1,0))="دارد",ROUND((W725+X725+Y725)*INDEX('تعرفه ها'!A:Z,MATCH("پیک فصلی آب",'تعرفه ها'!$B:$B,0),MATCH(F725,'تعرفه ها'!$2:$2,0))/100,0),0),"---")</f>
        <v>---</v>
      </c>
      <c r="AB725" s="50" t="str">
        <f>IFERROR(ROUND(SUM(W725+X725+Y725+Z725+AA725)*INDEX('تعرفه ها'!A:Z,MATCH("مالیات آب",'تعرفه ها'!$B:$B,0),MATCH(F725,'تعرفه ها'!$2:$2,0))/100,0),"---")</f>
        <v>---</v>
      </c>
      <c r="AC725" s="50" t="str">
        <f t="shared" si="128"/>
        <v>---</v>
      </c>
      <c r="AD725" s="50" t="str">
        <f t="shared" si="121"/>
        <v>---</v>
      </c>
      <c r="AE725" s="50" t="str">
        <f t="shared" si="129"/>
        <v>---</v>
      </c>
      <c r="AF725" s="50" t="str">
        <f t="shared" si="130"/>
        <v>---</v>
      </c>
      <c r="AG725" s="153" t="str">
        <f t="shared" si="131"/>
        <v>---</v>
      </c>
      <c r="AI725" s="183" t="str">
        <f>IFERROR(IF(INDEX(پرداخت!A:AZ,MATCH(A725&amp;" - "&amp;"آب",پرداخت!$B:$B,0),MATCH(G725,پرداخت!$1:$1,0))="نشده","نشده","شده"),"---")</f>
        <v>---</v>
      </c>
      <c r="AL725" s="144"/>
      <c r="AM725" s="144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/>
      <c r="BC725" s="30"/>
      <c r="BD725" s="30"/>
      <c r="BE725" s="30"/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  <c r="BT725" s="30"/>
      <c r="BU725" s="30"/>
      <c r="BV725" s="30"/>
      <c r="BW725" s="30"/>
      <c r="BX725" s="30"/>
      <c r="BY725" s="30"/>
      <c r="BZ725" s="30"/>
      <c r="CA725" s="30"/>
    </row>
    <row r="726" spans="1:79" ht="34.9" hidden="1" customHeight="1">
      <c r="A726" s="170"/>
      <c r="B726" s="47">
        <f>IFERROR(INDEX('اطلاعات انشعابات شرکتها'!A:BB,MATCH(A726,'اطلاعات انشعابات شرکتها'!A:A,0),MATCH(B$1,'اطلاعات انشعابات شرکتها'!$1:$1,0)),0)</f>
        <v>0</v>
      </c>
      <c r="C726" s="48">
        <f>IFERROR(INDEX('اطلاعات انشعابات شرکتها'!A:BB,MATCH(A726,'اطلاعات انشعابات شرکتها'!A:A,0),MATCH(C$1,'اطلاعات انشعابات شرکتها'!$1:$1,0)),0)</f>
        <v>0</v>
      </c>
      <c r="D726" s="45"/>
      <c r="E726" s="171"/>
      <c r="F726" s="170"/>
      <c r="G726" s="47" t="str">
        <f t="shared" si="122"/>
        <v>/</v>
      </c>
      <c r="H726" s="47">
        <f>IFERROR(INDEX('اطلاعات دوره'!A:Z,MATCH(G726,'اطلاعات دوره'!C:C,0),MATCH(H$1,'اطلاعات دوره'!$1:$1,0)),0)</f>
        <v>0</v>
      </c>
      <c r="I726" s="47">
        <f>IFERROR(INDEX('اطلاعات دوره'!A:Z,MATCH(G726,'اطلاعات دوره'!C:C,0),MATCH(I$1,'اطلاعات دوره'!$1:$1,0)),0)</f>
        <v>0</v>
      </c>
      <c r="J726" s="48">
        <f>IFERROR(INDEX('اطلاعات دوره'!A:Z,MATCH(G726,'اطلاعات دوره'!C:C,0),MATCH(J$1,'اطلاعات دوره'!$1:$1,0)),0)</f>
        <v>0</v>
      </c>
      <c r="K726" s="46"/>
      <c r="L726" s="158" t="str">
        <f>IFERROR(INDEX('اطلاعات دوره'!A:Z,MATCH(G726,'اطلاعات دوره'!C:C,0)-1,MATCH("عنوان",'اطلاعات دوره'!$1:$1,0)),"---")</f>
        <v>---</v>
      </c>
      <c r="M726" s="47" t="str">
        <f t="shared" si="123"/>
        <v>----</v>
      </c>
      <c r="N726" s="48" t="str">
        <f t="shared" si="124"/>
        <v>-/</v>
      </c>
      <c r="O726" s="45"/>
      <c r="P726" s="240">
        <f>IFERROR(INDEX('قرائت کنتور'!A:AZ,MATCH(A726&amp;"-"&amp;"آب",'قرائت کنتور'!B:B,0),MATCH(L726,'قرائت کنتور'!$1:$1,0)),0)</f>
        <v>0</v>
      </c>
      <c r="Q726" s="241">
        <f>IFERROR(INDEX('قرائت کنتور'!A:AZ,MATCH(A726&amp;"-"&amp;"آب",'قرائت کنتور'!B:B,0),MATCH(G726,'قرائت کنتور'!$1:$1,0)),0)</f>
        <v>0</v>
      </c>
      <c r="R726" s="241">
        <f t="shared" si="125"/>
        <v>0</v>
      </c>
      <c r="S726" s="241" t="str">
        <f>IFERROR(INDEX('اطلاعات انشعابات شرکتها'!A:AB,MATCH(A726,'اطلاعات انشعابات شرکتها'!A:A,0),MATCH(S$1,'اطلاعات انشعابات شرکتها'!$1:$1,0)),"---")</f>
        <v>---</v>
      </c>
      <c r="T726" s="227" t="str">
        <f t="shared" si="126"/>
        <v>---</v>
      </c>
      <c r="U726" s="45"/>
      <c r="V726" s="155" t="str">
        <f>IFERROR(INDEX('تعرفه ها'!A:Z,MATCH("بهای هر متر مکعب آب مصرفی",'تعرفه ها'!$B:$B,0),MATCH(F726,'تعرفه ها'!$2:$2,0)),"---")</f>
        <v>---</v>
      </c>
      <c r="W726" s="50" t="str">
        <f t="shared" si="127"/>
        <v>---</v>
      </c>
      <c r="X726" s="50" t="str">
        <f>IFERROR(ROUND(R726*INDEX('تعرفه ها'!A:Z,MATCH("عوارض آب به ازاء هر متر مکعب",'تعرفه ها'!$B:$B,0),MATCH(F726,'تعرفه ها'!$2:$2,0)),0),"---")</f>
        <v>---</v>
      </c>
      <c r="Y726" s="50" t="str">
        <f>IFERROR(ROUND(T726*INDEX('تعرفه ها'!A:Z,MATCH("جریمه مازاد مصرف آب به ازاء هر متر مکعب",'تعرفه ها'!$B:$B,0),MATCH(F726,'تعرفه ها'!$2:$2,0)),0),"---")</f>
        <v>---</v>
      </c>
      <c r="Z726" s="50" t="str">
        <f>IFERROR(ROUND(((W726+X726+Y726)*INDEX('تعرفه ها'!A:Z,MATCH("هزینه نگهداری و تعمیرات شبکه آب",'تعرفه ها'!$B:$B,0),MATCH(F726,'تعرفه ها'!$2:$2,0))/100),0),"---")</f>
        <v>---</v>
      </c>
      <c r="AA726" s="50" t="str">
        <f>IFERROR(IF(INDEX('اطلاعات دوره'!A:Z,MATCH(G726,'اطلاعات دوره'!C:C,0),MATCH("آب",'اطلاعات دوره'!$1:$1,0))="دارد",ROUND((W726+X726+Y726)*INDEX('تعرفه ها'!A:Z,MATCH("پیک فصلی آب",'تعرفه ها'!$B:$B,0),MATCH(F726,'تعرفه ها'!$2:$2,0))/100,0),0),"---")</f>
        <v>---</v>
      </c>
      <c r="AB726" s="50" t="str">
        <f>IFERROR(ROUND(SUM(W726+X726+Y726+Z726+AA726)*INDEX('تعرفه ها'!A:Z,MATCH("مالیات آب",'تعرفه ها'!$B:$B,0),MATCH(F726,'تعرفه ها'!$2:$2,0))/100,0),"---")</f>
        <v>---</v>
      </c>
      <c r="AC726" s="50" t="str">
        <f t="shared" si="128"/>
        <v>---</v>
      </c>
      <c r="AD726" s="50" t="str">
        <f t="shared" si="121"/>
        <v>---</v>
      </c>
      <c r="AE726" s="50" t="str">
        <f t="shared" si="129"/>
        <v>---</v>
      </c>
      <c r="AF726" s="50" t="str">
        <f t="shared" si="130"/>
        <v>---</v>
      </c>
      <c r="AG726" s="153" t="str">
        <f t="shared" si="131"/>
        <v>---</v>
      </c>
      <c r="AI726" s="183" t="str">
        <f>IFERROR(IF(INDEX(پرداخت!A:AZ,MATCH(A726&amp;" - "&amp;"آب",پرداخت!$B:$B,0),MATCH(G726,پرداخت!$1:$1,0))="نشده","نشده","شده"),"---")</f>
        <v>---</v>
      </c>
      <c r="AL726" s="144"/>
      <c r="AM726" s="144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  <c r="BT726" s="30"/>
      <c r="BU726" s="30"/>
      <c r="BV726" s="30"/>
      <c r="BW726" s="30"/>
      <c r="BX726" s="30"/>
      <c r="BY726" s="30"/>
      <c r="BZ726" s="30"/>
      <c r="CA726" s="30"/>
    </row>
    <row r="727" spans="1:79" ht="34.9" hidden="1" customHeight="1">
      <c r="A727" s="170"/>
      <c r="B727" s="47">
        <f>IFERROR(INDEX('اطلاعات انشعابات شرکتها'!A:BB,MATCH(A727,'اطلاعات انشعابات شرکتها'!A:A,0),MATCH(B$1,'اطلاعات انشعابات شرکتها'!$1:$1,0)),0)</f>
        <v>0</v>
      </c>
      <c r="C727" s="48">
        <f>IFERROR(INDEX('اطلاعات انشعابات شرکتها'!A:BB,MATCH(A727,'اطلاعات انشعابات شرکتها'!A:A,0),MATCH(C$1,'اطلاعات انشعابات شرکتها'!$1:$1,0)),0)</f>
        <v>0</v>
      </c>
      <c r="D727" s="45"/>
      <c r="E727" s="171"/>
      <c r="F727" s="170"/>
      <c r="G727" s="47" t="str">
        <f t="shared" si="122"/>
        <v>/</v>
      </c>
      <c r="H727" s="47">
        <f>IFERROR(INDEX('اطلاعات دوره'!A:Z,MATCH(G727,'اطلاعات دوره'!C:C,0),MATCH(H$1,'اطلاعات دوره'!$1:$1,0)),0)</f>
        <v>0</v>
      </c>
      <c r="I727" s="47">
        <f>IFERROR(INDEX('اطلاعات دوره'!A:Z,MATCH(G727,'اطلاعات دوره'!C:C,0),MATCH(I$1,'اطلاعات دوره'!$1:$1,0)),0)</f>
        <v>0</v>
      </c>
      <c r="J727" s="48">
        <f>IFERROR(INDEX('اطلاعات دوره'!A:Z,MATCH(G727,'اطلاعات دوره'!C:C,0),MATCH(J$1,'اطلاعات دوره'!$1:$1,0)),0)</f>
        <v>0</v>
      </c>
      <c r="K727" s="46"/>
      <c r="L727" s="158" t="str">
        <f>IFERROR(INDEX('اطلاعات دوره'!A:Z,MATCH(G727,'اطلاعات دوره'!C:C,0)-1,MATCH("عنوان",'اطلاعات دوره'!$1:$1,0)),"---")</f>
        <v>---</v>
      </c>
      <c r="M727" s="47" t="str">
        <f t="shared" si="123"/>
        <v>----</v>
      </c>
      <c r="N727" s="48" t="str">
        <f t="shared" si="124"/>
        <v>-/</v>
      </c>
      <c r="O727" s="45"/>
      <c r="P727" s="240">
        <f>IFERROR(INDEX('قرائت کنتور'!A:AZ,MATCH(A727&amp;"-"&amp;"آب",'قرائت کنتور'!B:B,0),MATCH(L727,'قرائت کنتور'!$1:$1,0)),0)</f>
        <v>0</v>
      </c>
      <c r="Q727" s="241">
        <f>IFERROR(INDEX('قرائت کنتور'!A:AZ,MATCH(A727&amp;"-"&amp;"آب",'قرائت کنتور'!B:B,0),MATCH(G727,'قرائت کنتور'!$1:$1,0)),0)</f>
        <v>0</v>
      </c>
      <c r="R727" s="241">
        <f t="shared" si="125"/>
        <v>0</v>
      </c>
      <c r="S727" s="241" t="str">
        <f>IFERROR(INDEX('اطلاعات انشعابات شرکتها'!A:AB,MATCH(A727,'اطلاعات انشعابات شرکتها'!A:A,0),MATCH(S$1,'اطلاعات انشعابات شرکتها'!$1:$1,0)),"---")</f>
        <v>---</v>
      </c>
      <c r="T727" s="227" t="str">
        <f t="shared" si="126"/>
        <v>---</v>
      </c>
      <c r="U727" s="45"/>
      <c r="V727" s="155" t="str">
        <f>IFERROR(INDEX('تعرفه ها'!A:Z,MATCH("بهای هر متر مکعب آب مصرفی",'تعرفه ها'!$B:$B,0),MATCH(F727,'تعرفه ها'!$2:$2,0)),"---")</f>
        <v>---</v>
      </c>
      <c r="W727" s="50" t="str">
        <f t="shared" si="127"/>
        <v>---</v>
      </c>
      <c r="X727" s="50" t="str">
        <f>IFERROR(ROUND(R727*INDEX('تعرفه ها'!A:Z,MATCH("عوارض آب به ازاء هر متر مکعب",'تعرفه ها'!$B:$B,0),MATCH(F727,'تعرفه ها'!$2:$2,0)),0),"---")</f>
        <v>---</v>
      </c>
      <c r="Y727" s="50" t="str">
        <f>IFERROR(ROUND(T727*INDEX('تعرفه ها'!A:Z,MATCH("جریمه مازاد مصرف آب به ازاء هر متر مکعب",'تعرفه ها'!$B:$B,0),MATCH(F727,'تعرفه ها'!$2:$2,0)),0),"---")</f>
        <v>---</v>
      </c>
      <c r="Z727" s="50" t="str">
        <f>IFERROR(ROUND(((W727+X727+Y727)*INDEX('تعرفه ها'!A:Z,MATCH("هزینه نگهداری و تعمیرات شبکه آب",'تعرفه ها'!$B:$B,0),MATCH(F727,'تعرفه ها'!$2:$2,0))/100),0),"---")</f>
        <v>---</v>
      </c>
      <c r="AA727" s="50" t="str">
        <f>IFERROR(IF(INDEX('اطلاعات دوره'!A:Z,MATCH(G727,'اطلاعات دوره'!C:C,0),MATCH("آب",'اطلاعات دوره'!$1:$1,0))="دارد",ROUND((W727+X727+Y727)*INDEX('تعرفه ها'!A:Z,MATCH("پیک فصلی آب",'تعرفه ها'!$B:$B,0),MATCH(F727,'تعرفه ها'!$2:$2,0))/100,0),0),"---")</f>
        <v>---</v>
      </c>
      <c r="AB727" s="50" t="str">
        <f>IFERROR(ROUND(SUM(W727+X727+Y727+Z727+AA727)*INDEX('تعرفه ها'!A:Z,MATCH("مالیات آب",'تعرفه ها'!$B:$B,0),MATCH(F727,'تعرفه ها'!$2:$2,0))/100,0),"---")</f>
        <v>---</v>
      </c>
      <c r="AC727" s="50" t="str">
        <f t="shared" si="128"/>
        <v>---</v>
      </c>
      <c r="AD727" s="50" t="str">
        <f t="shared" si="121"/>
        <v>---</v>
      </c>
      <c r="AE727" s="50" t="str">
        <f t="shared" si="129"/>
        <v>---</v>
      </c>
      <c r="AF727" s="50" t="str">
        <f t="shared" si="130"/>
        <v>---</v>
      </c>
      <c r="AG727" s="153" t="str">
        <f t="shared" si="131"/>
        <v>---</v>
      </c>
      <c r="AI727" s="183" t="str">
        <f>IFERROR(IF(INDEX(پرداخت!A:AZ,MATCH(A727&amp;" - "&amp;"آب",پرداخت!$B:$B,0),MATCH(G727,پرداخت!$1:$1,0))="نشده","نشده","شده"),"---")</f>
        <v>---</v>
      </c>
      <c r="AL727" s="144"/>
      <c r="AM727" s="144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/>
      <c r="BC727" s="30"/>
      <c r="BD727" s="30"/>
      <c r="BE727" s="30"/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  <c r="BT727" s="30"/>
      <c r="BU727" s="30"/>
      <c r="BV727" s="30"/>
      <c r="BW727" s="30"/>
      <c r="BX727" s="30"/>
      <c r="BY727" s="30"/>
      <c r="BZ727" s="30"/>
      <c r="CA727" s="30"/>
    </row>
    <row r="728" spans="1:79" ht="34.9" hidden="1" customHeight="1">
      <c r="A728" s="170"/>
      <c r="B728" s="47">
        <f>IFERROR(INDEX('اطلاعات انشعابات شرکتها'!A:BB,MATCH(A728,'اطلاعات انشعابات شرکتها'!A:A,0),MATCH(B$1,'اطلاعات انشعابات شرکتها'!$1:$1,0)),0)</f>
        <v>0</v>
      </c>
      <c r="C728" s="48">
        <f>IFERROR(INDEX('اطلاعات انشعابات شرکتها'!A:BB,MATCH(A728,'اطلاعات انشعابات شرکتها'!A:A,0),MATCH(C$1,'اطلاعات انشعابات شرکتها'!$1:$1,0)),0)</f>
        <v>0</v>
      </c>
      <c r="D728" s="45"/>
      <c r="E728" s="171"/>
      <c r="F728" s="170"/>
      <c r="G728" s="47" t="str">
        <f t="shared" si="122"/>
        <v>/</v>
      </c>
      <c r="H728" s="47">
        <f>IFERROR(INDEX('اطلاعات دوره'!A:Z,MATCH(G728,'اطلاعات دوره'!C:C,0),MATCH(H$1,'اطلاعات دوره'!$1:$1,0)),0)</f>
        <v>0</v>
      </c>
      <c r="I728" s="47">
        <f>IFERROR(INDEX('اطلاعات دوره'!A:Z,MATCH(G728,'اطلاعات دوره'!C:C,0),MATCH(I$1,'اطلاعات دوره'!$1:$1,0)),0)</f>
        <v>0</v>
      </c>
      <c r="J728" s="48">
        <f>IFERROR(INDEX('اطلاعات دوره'!A:Z,MATCH(G728,'اطلاعات دوره'!C:C,0),MATCH(J$1,'اطلاعات دوره'!$1:$1,0)),0)</f>
        <v>0</v>
      </c>
      <c r="K728" s="46"/>
      <c r="L728" s="158" t="str">
        <f>IFERROR(INDEX('اطلاعات دوره'!A:Z,MATCH(G728,'اطلاعات دوره'!C:C,0)-1,MATCH("عنوان",'اطلاعات دوره'!$1:$1,0)),"---")</f>
        <v>---</v>
      </c>
      <c r="M728" s="47" t="str">
        <f t="shared" si="123"/>
        <v>----</v>
      </c>
      <c r="N728" s="48" t="str">
        <f t="shared" si="124"/>
        <v>-/</v>
      </c>
      <c r="O728" s="45"/>
      <c r="P728" s="240">
        <f>IFERROR(INDEX('قرائت کنتور'!A:AZ,MATCH(A728&amp;"-"&amp;"آب",'قرائت کنتور'!B:B,0),MATCH(L728,'قرائت کنتور'!$1:$1,0)),0)</f>
        <v>0</v>
      </c>
      <c r="Q728" s="241">
        <f>IFERROR(INDEX('قرائت کنتور'!A:AZ,MATCH(A728&amp;"-"&amp;"آب",'قرائت کنتور'!B:B,0),MATCH(G728,'قرائت کنتور'!$1:$1,0)),0)</f>
        <v>0</v>
      </c>
      <c r="R728" s="241">
        <f t="shared" si="125"/>
        <v>0</v>
      </c>
      <c r="S728" s="241" t="str">
        <f>IFERROR(INDEX('اطلاعات انشعابات شرکتها'!A:AB,MATCH(A728,'اطلاعات انشعابات شرکتها'!A:A,0),MATCH(S$1,'اطلاعات انشعابات شرکتها'!$1:$1,0)),"---")</f>
        <v>---</v>
      </c>
      <c r="T728" s="227" t="str">
        <f t="shared" si="126"/>
        <v>---</v>
      </c>
      <c r="U728" s="45"/>
      <c r="V728" s="155" t="str">
        <f>IFERROR(INDEX('تعرفه ها'!A:Z,MATCH("بهای هر متر مکعب آب مصرفی",'تعرفه ها'!$B:$B,0),MATCH(F728,'تعرفه ها'!$2:$2,0)),"---")</f>
        <v>---</v>
      </c>
      <c r="W728" s="50" t="str">
        <f t="shared" si="127"/>
        <v>---</v>
      </c>
      <c r="X728" s="50" t="str">
        <f>IFERROR(ROUND(R728*INDEX('تعرفه ها'!A:Z,MATCH("عوارض آب به ازاء هر متر مکعب",'تعرفه ها'!$B:$B,0),MATCH(F728,'تعرفه ها'!$2:$2,0)),0),"---")</f>
        <v>---</v>
      </c>
      <c r="Y728" s="50" t="str">
        <f>IFERROR(ROUND(T728*INDEX('تعرفه ها'!A:Z,MATCH("جریمه مازاد مصرف آب به ازاء هر متر مکعب",'تعرفه ها'!$B:$B,0),MATCH(F728,'تعرفه ها'!$2:$2,0)),0),"---")</f>
        <v>---</v>
      </c>
      <c r="Z728" s="50" t="str">
        <f>IFERROR(ROUND(((W728+X728+Y728)*INDEX('تعرفه ها'!A:Z,MATCH("هزینه نگهداری و تعمیرات شبکه آب",'تعرفه ها'!$B:$B,0),MATCH(F728,'تعرفه ها'!$2:$2,0))/100),0),"---")</f>
        <v>---</v>
      </c>
      <c r="AA728" s="50" t="str">
        <f>IFERROR(IF(INDEX('اطلاعات دوره'!A:Z,MATCH(G728,'اطلاعات دوره'!C:C,0),MATCH("آب",'اطلاعات دوره'!$1:$1,0))="دارد",ROUND((W728+X728+Y728)*INDEX('تعرفه ها'!A:Z,MATCH("پیک فصلی آب",'تعرفه ها'!$B:$B,0),MATCH(F728,'تعرفه ها'!$2:$2,0))/100,0),0),"---")</f>
        <v>---</v>
      </c>
      <c r="AB728" s="50" t="str">
        <f>IFERROR(ROUND(SUM(W728+X728+Y728+Z728+AA728)*INDEX('تعرفه ها'!A:Z,MATCH("مالیات آب",'تعرفه ها'!$B:$B,0),MATCH(F728,'تعرفه ها'!$2:$2,0))/100,0),"---")</f>
        <v>---</v>
      </c>
      <c r="AC728" s="50" t="str">
        <f t="shared" si="128"/>
        <v>---</v>
      </c>
      <c r="AD728" s="50" t="str">
        <f t="shared" si="121"/>
        <v>---</v>
      </c>
      <c r="AE728" s="50" t="str">
        <f t="shared" si="129"/>
        <v>---</v>
      </c>
      <c r="AF728" s="50" t="str">
        <f t="shared" si="130"/>
        <v>---</v>
      </c>
      <c r="AG728" s="153" t="str">
        <f t="shared" si="131"/>
        <v>---</v>
      </c>
      <c r="AI728" s="183" t="str">
        <f>IFERROR(IF(INDEX(پرداخت!A:AZ,MATCH(A728&amp;" - "&amp;"آب",پرداخت!$B:$B,0),MATCH(G728,پرداخت!$1:$1,0))="نشده","نشده","شده"),"---")</f>
        <v>---</v>
      </c>
      <c r="AL728" s="144"/>
      <c r="AM728" s="144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  <c r="BT728" s="30"/>
      <c r="BU728" s="30"/>
      <c r="BV728" s="30"/>
      <c r="BW728" s="30"/>
      <c r="BX728" s="30"/>
      <c r="BY728" s="30"/>
      <c r="BZ728" s="30"/>
      <c r="CA728" s="30"/>
    </row>
    <row r="729" spans="1:79" ht="34.9" hidden="1" customHeight="1">
      <c r="A729" s="170"/>
      <c r="B729" s="47">
        <f>IFERROR(INDEX('اطلاعات انشعابات شرکتها'!A:BB,MATCH(A729,'اطلاعات انشعابات شرکتها'!A:A,0),MATCH(B$1,'اطلاعات انشعابات شرکتها'!$1:$1,0)),0)</f>
        <v>0</v>
      </c>
      <c r="C729" s="48">
        <f>IFERROR(INDEX('اطلاعات انشعابات شرکتها'!A:BB,MATCH(A729,'اطلاعات انشعابات شرکتها'!A:A,0),MATCH(C$1,'اطلاعات انشعابات شرکتها'!$1:$1,0)),0)</f>
        <v>0</v>
      </c>
      <c r="D729" s="45"/>
      <c r="E729" s="171"/>
      <c r="F729" s="170"/>
      <c r="G729" s="47" t="str">
        <f t="shared" si="122"/>
        <v>/</v>
      </c>
      <c r="H729" s="47">
        <f>IFERROR(INDEX('اطلاعات دوره'!A:Z,MATCH(G729,'اطلاعات دوره'!C:C,0),MATCH(H$1,'اطلاعات دوره'!$1:$1,0)),0)</f>
        <v>0</v>
      </c>
      <c r="I729" s="47">
        <f>IFERROR(INDEX('اطلاعات دوره'!A:Z,MATCH(G729,'اطلاعات دوره'!C:C,0),MATCH(I$1,'اطلاعات دوره'!$1:$1,0)),0)</f>
        <v>0</v>
      </c>
      <c r="J729" s="48">
        <f>IFERROR(INDEX('اطلاعات دوره'!A:Z,MATCH(G729,'اطلاعات دوره'!C:C,0),MATCH(J$1,'اطلاعات دوره'!$1:$1,0)),0)</f>
        <v>0</v>
      </c>
      <c r="K729" s="46"/>
      <c r="L729" s="158" t="str">
        <f>IFERROR(INDEX('اطلاعات دوره'!A:Z,MATCH(G729,'اطلاعات دوره'!C:C,0)-1,MATCH("عنوان",'اطلاعات دوره'!$1:$1,0)),"---")</f>
        <v>---</v>
      </c>
      <c r="M729" s="47" t="str">
        <f t="shared" si="123"/>
        <v>----</v>
      </c>
      <c r="N729" s="48" t="str">
        <f t="shared" si="124"/>
        <v>-/</v>
      </c>
      <c r="O729" s="45"/>
      <c r="P729" s="240">
        <f>IFERROR(INDEX('قرائت کنتور'!A:AZ,MATCH(A729&amp;"-"&amp;"آب",'قرائت کنتور'!B:B,0),MATCH(L729,'قرائت کنتور'!$1:$1,0)),0)</f>
        <v>0</v>
      </c>
      <c r="Q729" s="241">
        <f>IFERROR(INDEX('قرائت کنتور'!A:AZ,MATCH(A729&amp;"-"&amp;"آب",'قرائت کنتور'!B:B,0),MATCH(G729,'قرائت کنتور'!$1:$1,0)),0)</f>
        <v>0</v>
      </c>
      <c r="R729" s="241">
        <f t="shared" si="125"/>
        <v>0</v>
      </c>
      <c r="S729" s="241" t="str">
        <f>IFERROR(INDEX('اطلاعات انشعابات شرکتها'!A:AB,MATCH(A729,'اطلاعات انشعابات شرکتها'!A:A,0),MATCH(S$1,'اطلاعات انشعابات شرکتها'!$1:$1,0)),"---")</f>
        <v>---</v>
      </c>
      <c r="T729" s="227" t="str">
        <f t="shared" si="126"/>
        <v>---</v>
      </c>
      <c r="U729" s="45"/>
      <c r="V729" s="155" t="str">
        <f>IFERROR(INDEX('تعرفه ها'!A:Z,MATCH("بهای هر متر مکعب آب مصرفی",'تعرفه ها'!$B:$B,0),MATCH(F729,'تعرفه ها'!$2:$2,0)),"---")</f>
        <v>---</v>
      </c>
      <c r="W729" s="50" t="str">
        <f t="shared" si="127"/>
        <v>---</v>
      </c>
      <c r="X729" s="50" t="str">
        <f>IFERROR(ROUND(R729*INDEX('تعرفه ها'!A:Z,MATCH("عوارض آب به ازاء هر متر مکعب",'تعرفه ها'!$B:$B,0),MATCH(F729,'تعرفه ها'!$2:$2,0)),0),"---")</f>
        <v>---</v>
      </c>
      <c r="Y729" s="50" t="str">
        <f>IFERROR(ROUND(T729*INDEX('تعرفه ها'!A:Z,MATCH("جریمه مازاد مصرف آب به ازاء هر متر مکعب",'تعرفه ها'!$B:$B,0),MATCH(F729,'تعرفه ها'!$2:$2,0)),0),"---")</f>
        <v>---</v>
      </c>
      <c r="Z729" s="50" t="str">
        <f>IFERROR(ROUND(((W729+X729+Y729)*INDEX('تعرفه ها'!A:Z,MATCH("هزینه نگهداری و تعمیرات شبکه آب",'تعرفه ها'!$B:$B,0),MATCH(F729,'تعرفه ها'!$2:$2,0))/100),0),"---")</f>
        <v>---</v>
      </c>
      <c r="AA729" s="50" t="str">
        <f>IFERROR(IF(INDEX('اطلاعات دوره'!A:Z,MATCH(G729,'اطلاعات دوره'!C:C,0),MATCH("آب",'اطلاعات دوره'!$1:$1,0))="دارد",ROUND((W729+X729+Y729)*INDEX('تعرفه ها'!A:Z,MATCH("پیک فصلی آب",'تعرفه ها'!$B:$B,0),MATCH(F729,'تعرفه ها'!$2:$2,0))/100,0),0),"---")</f>
        <v>---</v>
      </c>
      <c r="AB729" s="50" t="str">
        <f>IFERROR(ROUND(SUM(W729+X729+Y729+Z729+AA729)*INDEX('تعرفه ها'!A:Z,MATCH("مالیات آب",'تعرفه ها'!$B:$B,0),MATCH(F729,'تعرفه ها'!$2:$2,0))/100,0),"---")</f>
        <v>---</v>
      </c>
      <c r="AC729" s="50" t="str">
        <f t="shared" si="128"/>
        <v>---</v>
      </c>
      <c r="AD729" s="50" t="str">
        <f t="shared" si="121"/>
        <v>---</v>
      </c>
      <c r="AE729" s="50" t="str">
        <f t="shared" si="129"/>
        <v>---</v>
      </c>
      <c r="AF729" s="50" t="str">
        <f t="shared" si="130"/>
        <v>---</v>
      </c>
      <c r="AG729" s="153" t="str">
        <f t="shared" si="131"/>
        <v>---</v>
      </c>
      <c r="AI729" s="183" t="str">
        <f>IFERROR(IF(INDEX(پرداخت!A:AZ,MATCH(A729&amp;" - "&amp;"آب",پرداخت!$B:$B,0),MATCH(G729,پرداخت!$1:$1,0))="نشده","نشده","شده"),"---")</f>
        <v>---</v>
      </c>
      <c r="AL729" s="144"/>
      <c r="AM729" s="144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/>
      <c r="BC729" s="30"/>
      <c r="BD729" s="30"/>
      <c r="BE729" s="30"/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  <c r="BT729" s="30"/>
      <c r="BU729" s="30"/>
      <c r="BV729" s="30"/>
      <c r="BW729" s="30"/>
      <c r="BX729" s="30"/>
      <c r="BY729" s="30"/>
      <c r="BZ729" s="30"/>
      <c r="CA729" s="30"/>
    </row>
    <row r="730" spans="1:79" ht="34.9" hidden="1" customHeight="1">
      <c r="A730" s="170"/>
      <c r="B730" s="47">
        <f>IFERROR(INDEX('اطلاعات انشعابات شرکتها'!A:BB,MATCH(A730,'اطلاعات انشعابات شرکتها'!A:A,0),MATCH(B$1,'اطلاعات انشعابات شرکتها'!$1:$1,0)),0)</f>
        <v>0</v>
      </c>
      <c r="C730" s="48">
        <f>IFERROR(INDEX('اطلاعات انشعابات شرکتها'!A:BB,MATCH(A730,'اطلاعات انشعابات شرکتها'!A:A,0),MATCH(C$1,'اطلاعات انشعابات شرکتها'!$1:$1,0)),0)</f>
        <v>0</v>
      </c>
      <c r="D730" s="45"/>
      <c r="E730" s="171"/>
      <c r="F730" s="170"/>
      <c r="G730" s="47" t="str">
        <f t="shared" si="122"/>
        <v>/</v>
      </c>
      <c r="H730" s="47">
        <f>IFERROR(INDEX('اطلاعات دوره'!A:Z,MATCH(G730,'اطلاعات دوره'!C:C,0),MATCH(H$1,'اطلاعات دوره'!$1:$1,0)),0)</f>
        <v>0</v>
      </c>
      <c r="I730" s="47">
        <f>IFERROR(INDEX('اطلاعات دوره'!A:Z,MATCH(G730,'اطلاعات دوره'!C:C,0),MATCH(I$1,'اطلاعات دوره'!$1:$1,0)),0)</f>
        <v>0</v>
      </c>
      <c r="J730" s="48">
        <f>IFERROR(INDEX('اطلاعات دوره'!A:Z,MATCH(G730,'اطلاعات دوره'!C:C,0),MATCH(J$1,'اطلاعات دوره'!$1:$1,0)),0)</f>
        <v>0</v>
      </c>
      <c r="K730" s="46"/>
      <c r="L730" s="158" t="str">
        <f>IFERROR(INDEX('اطلاعات دوره'!A:Z,MATCH(G730,'اطلاعات دوره'!C:C,0)-1,MATCH("عنوان",'اطلاعات دوره'!$1:$1,0)),"---")</f>
        <v>---</v>
      </c>
      <c r="M730" s="47" t="str">
        <f t="shared" si="123"/>
        <v>----</v>
      </c>
      <c r="N730" s="48" t="str">
        <f t="shared" si="124"/>
        <v>-/</v>
      </c>
      <c r="O730" s="45"/>
      <c r="P730" s="240">
        <f>IFERROR(INDEX('قرائت کنتور'!A:AZ,MATCH(A730&amp;"-"&amp;"آب",'قرائت کنتور'!B:B,0),MATCH(L730,'قرائت کنتور'!$1:$1,0)),0)</f>
        <v>0</v>
      </c>
      <c r="Q730" s="241">
        <f>IFERROR(INDEX('قرائت کنتور'!A:AZ,MATCH(A730&amp;"-"&amp;"آب",'قرائت کنتور'!B:B,0),MATCH(G730,'قرائت کنتور'!$1:$1,0)),0)</f>
        <v>0</v>
      </c>
      <c r="R730" s="241">
        <f t="shared" si="125"/>
        <v>0</v>
      </c>
      <c r="S730" s="241" t="str">
        <f>IFERROR(INDEX('اطلاعات انشعابات شرکتها'!A:AB,MATCH(A730,'اطلاعات انشعابات شرکتها'!A:A,0),MATCH(S$1,'اطلاعات انشعابات شرکتها'!$1:$1,0)),"---")</f>
        <v>---</v>
      </c>
      <c r="T730" s="227" t="str">
        <f t="shared" si="126"/>
        <v>---</v>
      </c>
      <c r="U730" s="45"/>
      <c r="V730" s="155" t="str">
        <f>IFERROR(INDEX('تعرفه ها'!A:Z,MATCH("بهای هر متر مکعب آب مصرفی",'تعرفه ها'!$B:$B,0),MATCH(F730,'تعرفه ها'!$2:$2,0)),"---")</f>
        <v>---</v>
      </c>
      <c r="W730" s="50" t="str">
        <f t="shared" si="127"/>
        <v>---</v>
      </c>
      <c r="X730" s="50" t="str">
        <f>IFERROR(ROUND(R730*INDEX('تعرفه ها'!A:Z,MATCH("عوارض آب به ازاء هر متر مکعب",'تعرفه ها'!$B:$B,0),MATCH(F730,'تعرفه ها'!$2:$2,0)),0),"---")</f>
        <v>---</v>
      </c>
      <c r="Y730" s="50" t="str">
        <f>IFERROR(ROUND(T730*INDEX('تعرفه ها'!A:Z,MATCH("جریمه مازاد مصرف آب به ازاء هر متر مکعب",'تعرفه ها'!$B:$B,0),MATCH(F730,'تعرفه ها'!$2:$2,0)),0),"---")</f>
        <v>---</v>
      </c>
      <c r="Z730" s="50" t="str">
        <f>IFERROR(ROUND(((W730+X730+Y730)*INDEX('تعرفه ها'!A:Z,MATCH("هزینه نگهداری و تعمیرات شبکه آب",'تعرفه ها'!$B:$B,0),MATCH(F730,'تعرفه ها'!$2:$2,0))/100),0),"---")</f>
        <v>---</v>
      </c>
      <c r="AA730" s="50" t="str">
        <f>IFERROR(IF(INDEX('اطلاعات دوره'!A:Z,MATCH(G730,'اطلاعات دوره'!C:C,0),MATCH("آب",'اطلاعات دوره'!$1:$1,0))="دارد",ROUND((W730+X730+Y730)*INDEX('تعرفه ها'!A:Z,MATCH("پیک فصلی آب",'تعرفه ها'!$B:$B,0),MATCH(F730,'تعرفه ها'!$2:$2,0))/100,0),0),"---")</f>
        <v>---</v>
      </c>
      <c r="AB730" s="50" t="str">
        <f>IFERROR(ROUND(SUM(W730+X730+Y730+Z730+AA730)*INDEX('تعرفه ها'!A:Z,MATCH("مالیات آب",'تعرفه ها'!$B:$B,0),MATCH(F730,'تعرفه ها'!$2:$2,0))/100,0),"---")</f>
        <v>---</v>
      </c>
      <c r="AC730" s="50" t="str">
        <f t="shared" si="128"/>
        <v>---</v>
      </c>
      <c r="AD730" s="50" t="str">
        <f t="shared" si="121"/>
        <v>---</v>
      </c>
      <c r="AE730" s="50" t="str">
        <f t="shared" si="129"/>
        <v>---</v>
      </c>
      <c r="AF730" s="50" t="str">
        <f t="shared" si="130"/>
        <v>---</v>
      </c>
      <c r="AG730" s="153" t="str">
        <f t="shared" si="131"/>
        <v>---</v>
      </c>
      <c r="AI730" s="183" t="str">
        <f>IFERROR(IF(INDEX(پرداخت!A:AZ,MATCH(A730&amp;" - "&amp;"آب",پرداخت!$B:$B,0),MATCH(G730,پرداخت!$1:$1,0))="نشده","نشده","شده"),"---")</f>
        <v>---</v>
      </c>
      <c r="AL730" s="144"/>
      <c r="AM730" s="144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/>
      <c r="BC730" s="30"/>
      <c r="BD730" s="30"/>
      <c r="BE730" s="30"/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  <c r="BT730" s="30"/>
      <c r="BU730" s="30"/>
      <c r="BV730" s="30"/>
      <c r="BW730" s="30"/>
      <c r="BX730" s="30"/>
      <c r="BY730" s="30"/>
      <c r="BZ730" s="30"/>
      <c r="CA730" s="30"/>
    </row>
    <row r="731" spans="1:79" ht="34.9" hidden="1" customHeight="1">
      <c r="A731" s="170"/>
      <c r="B731" s="47">
        <f>IFERROR(INDEX('اطلاعات انشعابات شرکتها'!A:BB,MATCH(A731,'اطلاعات انشعابات شرکتها'!A:A,0),MATCH(B$1,'اطلاعات انشعابات شرکتها'!$1:$1,0)),0)</f>
        <v>0</v>
      </c>
      <c r="C731" s="48">
        <f>IFERROR(INDEX('اطلاعات انشعابات شرکتها'!A:BB,MATCH(A731,'اطلاعات انشعابات شرکتها'!A:A,0),MATCH(C$1,'اطلاعات انشعابات شرکتها'!$1:$1,0)),0)</f>
        <v>0</v>
      </c>
      <c r="D731" s="45"/>
      <c r="E731" s="171"/>
      <c r="F731" s="170"/>
      <c r="G731" s="47" t="str">
        <f t="shared" si="122"/>
        <v>/</v>
      </c>
      <c r="H731" s="47">
        <f>IFERROR(INDEX('اطلاعات دوره'!A:Z,MATCH(G731,'اطلاعات دوره'!C:C,0),MATCH(H$1,'اطلاعات دوره'!$1:$1,0)),0)</f>
        <v>0</v>
      </c>
      <c r="I731" s="47">
        <f>IFERROR(INDEX('اطلاعات دوره'!A:Z,MATCH(G731,'اطلاعات دوره'!C:C,0),MATCH(I$1,'اطلاعات دوره'!$1:$1,0)),0)</f>
        <v>0</v>
      </c>
      <c r="J731" s="48">
        <f>IFERROR(INDEX('اطلاعات دوره'!A:Z,MATCH(G731,'اطلاعات دوره'!C:C,0),MATCH(J$1,'اطلاعات دوره'!$1:$1,0)),0)</f>
        <v>0</v>
      </c>
      <c r="K731" s="46"/>
      <c r="L731" s="158" t="str">
        <f>IFERROR(INDEX('اطلاعات دوره'!A:Z,MATCH(G731,'اطلاعات دوره'!C:C,0)-1,MATCH("عنوان",'اطلاعات دوره'!$1:$1,0)),"---")</f>
        <v>---</v>
      </c>
      <c r="M731" s="47" t="str">
        <f t="shared" si="123"/>
        <v>----</v>
      </c>
      <c r="N731" s="48" t="str">
        <f t="shared" si="124"/>
        <v>-/</v>
      </c>
      <c r="O731" s="45"/>
      <c r="P731" s="240">
        <f>IFERROR(INDEX('قرائت کنتور'!A:AZ,MATCH(A731&amp;"-"&amp;"آب",'قرائت کنتور'!B:B,0),MATCH(L731,'قرائت کنتور'!$1:$1,0)),0)</f>
        <v>0</v>
      </c>
      <c r="Q731" s="241">
        <f>IFERROR(INDEX('قرائت کنتور'!A:AZ,MATCH(A731&amp;"-"&amp;"آب",'قرائت کنتور'!B:B,0),MATCH(G731,'قرائت کنتور'!$1:$1,0)),0)</f>
        <v>0</v>
      </c>
      <c r="R731" s="241">
        <f t="shared" si="125"/>
        <v>0</v>
      </c>
      <c r="S731" s="241" t="str">
        <f>IFERROR(INDEX('اطلاعات انشعابات شرکتها'!A:AB,MATCH(A731,'اطلاعات انشعابات شرکتها'!A:A,0),MATCH(S$1,'اطلاعات انشعابات شرکتها'!$1:$1,0)),"---")</f>
        <v>---</v>
      </c>
      <c r="T731" s="227" t="str">
        <f t="shared" si="126"/>
        <v>---</v>
      </c>
      <c r="U731" s="45"/>
      <c r="V731" s="155" t="str">
        <f>IFERROR(INDEX('تعرفه ها'!A:Z,MATCH("بهای هر متر مکعب آب مصرفی",'تعرفه ها'!$B:$B,0),MATCH(F731,'تعرفه ها'!$2:$2,0)),"---")</f>
        <v>---</v>
      </c>
      <c r="W731" s="50" t="str">
        <f t="shared" si="127"/>
        <v>---</v>
      </c>
      <c r="X731" s="50" t="str">
        <f>IFERROR(ROUND(R731*INDEX('تعرفه ها'!A:Z,MATCH("عوارض آب به ازاء هر متر مکعب",'تعرفه ها'!$B:$B,0),MATCH(F731,'تعرفه ها'!$2:$2,0)),0),"---")</f>
        <v>---</v>
      </c>
      <c r="Y731" s="50" t="str">
        <f>IFERROR(ROUND(T731*INDEX('تعرفه ها'!A:Z,MATCH("جریمه مازاد مصرف آب به ازاء هر متر مکعب",'تعرفه ها'!$B:$B,0),MATCH(F731,'تعرفه ها'!$2:$2,0)),0),"---")</f>
        <v>---</v>
      </c>
      <c r="Z731" s="50" t="str">
        <f>IFERROR(ROUND(((W731+X731+Y731)*INDEX('تعرفه ها'!A:Z,MATCH("هزینه نگهداری و تعمیرات شبکه آب",'تعرفه ها'!$B:$B,0),MATCH(F731,'تعرفه ها'!$2:$2,0))/100),0),"---")</f>
        <v>---</v>
      </c>
      <c r="AA731" s="50" t="str">
        <f>IFERROR(IF(INDEX('اطلاعات دوره'!A:Z,MATCH(G731,'اطلاعات دوره'!C:C,0),MATCH("آب",'اطلاعات دوره'!$1:$1,0))="دارد",ROUND((W731+X731+Y731)*INDEX('تعرفه ها'!A:Z,MATCH("پیک فصلی آب",'تعرفه ها'!$B:$B,0),MATCH(F731,'تعرفه ها'!$2:$2,0))/100,0),0),"---")</f>
        <v>---</v>
      </c>
      <c r="AB731" s="50" t="str">
        <f>IFERROR(ROUND(SUM(W731+X731+Y731+Z731+AA731)*INDEX('تعرفه ها'!A:Z,MATCH("مالیات آب",'تعرفه ها'!$B:$B,0),MATCH(F731,'تعرفه ها'!$2:$2,0))/100,0),"---")</f>
        <v>---</v>
      </c>
      <c r="AC731" s="50" t="str">
        <f t="shared" si="128"/>
        <v>---</v>
      </c>
      <c r="AD731" s="50" t="str">
        <f t="shared" si="121"/>
        <v>---</v>
      </c>
      <c r="AE731" s="50" t="str">
        <f t="shared" si="129"/>
        <v>---</v>
      </c>
      <c r="AF731" s="50" t="str">
        <f t="shared" si="130"/>
        <v>---</v>
      </c>
      <c r="AG731" s="153" t="str">
        <f t="shared" si="131"/>
        <v>---</v>
      </c>
      <c r="AI731" s="183" t="str">
        <f>IFERROR(IF(INDEX(پرداخت!A:AZ,MATCH(A731&amp;" - "&amp;"آب",پرداخت!$B:$B,0),MATCH(G731,پرداخت!$1:$1,0))="نشده","نشده","شده"),"---")</f>
        <v>---</v>
      </c>
      <c r="AL731" s="144"/>
      <c r="AM731" s="144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/>
      <c r="BC731" s="30"/>
      <c r="BD731" s="30"/>
      <c r="BE731" s="30"/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  <c r="BT731" s="30"/>
      <c r="BU731" s="30"/>
      <c r="BV731" s="30"/>
      <c r="BW731" s="30"/>
      <c r="BX731" s="30"/>
      <c r="BY731" s="30"/>
      <c r="BZ731" s="30"/>
      <c r="CA731" s="30"/>
    </row>
    <row r="732" spans="1:79" ht="34.9" hidden="1" customHeight="1">
      <c r="A732" s="170"/>
      <c r="B732" s="47">
        <f>IFERROR(INDEX('اطلاعات انشعابات شرکتها'!A:BB,MATCH(A732,'اطلاعات انشعابات شرکتها'!A:A,0),MATCH(B$1,'اطلاعات انشعابات شرکتها'!$1:$1,0)),0)</f>
        <v>0</v>
      </c>
      <c r="C732" s="48">
        <f>IFERROR(INDEX('اطلاعات انشعابات شرکتها'!A:BB,MATCH(A732,'اطلاعات انشعابات شرکتها'!A:A,0),MATCH(C$1,'اطلاعات انشعابات شرکتها'!$1:$1,0)),0)</f>
        <v>0</v>
      </c>
      <c r="D732" s="45"/>
      <c r="E732" s="171"/>
      <c r="F732" s="170"/>
      <c r="G732" s="47" t="str">
        <f t="shared" si="122"/>
        <v>/</v>
      </c>
      <c r="H732" s="47">
        <f>IFERROR(INDEX('اطلاعات دوره'!A:Z,MATCH(G732,'اطلاعات دوره'!C:C,0),MATCH(H$1,'اطلاعات دوره'!$1:$1,0)),0)</f>
        <v>0</v>
      </c>
      <c r="I732" s="47">
        <f>IFERROR(INDEX('اطلاعات دوره'!A:Z,MATCH(G732,'اطلاعات دوره'!C:C,0),MATCH(I$1,'اطلاعات دوره'!$1:$1,0)),0)</f>
        <v>0</v>
      </c>
      <c r="J732" s="48">
        <f>IFERROR(INDEX('اطلاعات دوره'!A:Z,MATCH(G732,'اطلاعات دوره'!C:C,0),MATCH(J$1,'اطلاعات دوره'!$1:$1,0)),0)</f>
        <v>0</v>
      </c>
      <c r="K732" s="46"/>
      <c r="L732" s="158" t="str">
        <f>IFERROR(INDEX('اطلاعات دوره'!A:Z,MATCH(G732,'اطلاعات دوره'!C:C,0)-1,MATCH("عنوان",'اطلاعات دوره'!$1:$1,0)),"---")</f>
        <v>---</v>
      </c>
      <c r="M732" s="47" t="str">
        <f t="shared" si="123"/>
        <v>----</v>
      </c>
      <c r="N732" s="48" t="str">
        <f t="shared" si="124"/>
        <v>-/</v>
      </c>
      <c r="O732" s="45"/>
      <c r="P732" s="240">
        <f>IFERROR(INDEX('قرائت کنتور'!A:AZ,MATCH(A732&amp;"-"&amp;"آب",'قرائت کنتور'!B:B,0),MATCH(L732,'قرائت کنتور'!$1:$1,0)),0)</f>
        <v>0</v>
      </c>
      <c r="Q732" s="241">
        <f>IFERROR(INDEX('قرائت کنتور'!A:AZ,MATCH(A732&amp;"-"&amp;"آب",'قرائت کنتور'!B:B,0),MATCH(G732,'قرائت کنتور'!$1:$1,0)),0)</f>
        <v>0</v>
      </c>
      <c r="R732" s="241">
        <f t="shared" si="125"/>
        <v>0</v>
      </c>
      <c r="S732" s="241" t="str">
        <f>IFERROR(INDEX('اطلاعات انشعابات شرکتها'!A:AB,MATCH(A732,'اطلاعات انشعابات شرکتها'!A:A,0),MATCH(S$1,'اطلاعات انشعابات شرکتها'!$1:$1,0)),"---")</f>
        <v>---</v>
      </c>
      <c r="T732" s="227" t="str">
        <f t="shared" si="126"/>
        <v>---</v>
      </c>
      <c r="U732" s="45"/>
      <c r="V732" s="155" t="str">
        <f>IFERROR(INDEX('تعرفه ها'!A:Z,MATCH("بهای هر متر مکعب آب مصرفی",'تعرفه ها'!$B:$B,0),MATCH(F732,'تعرفه ها'!$2:$2,0)),"---")</f>
        <v>---</v>
      </c>
      <c r="W732" s="50" t="str">
        <f t="shared" si="127"/>
        <v>---</v>
      </c>
      <c r="X732" s="50" t="str">
        <f>IFERROR(ROUND(R732*INDEX('تعرفه ها'!A:Z,MATCH("عوارض آب به ازاء هر متر مکعب",'تعرفه ها'!$B:$B,0),MATCH(F732,'تعرفه ها'!$2:$2,0)),0),"---")</f>
        <v>---</v>
      </c>
      <c r="Y732" s="50" t="str">
        <f>IFERROR(ROUND(T732*INDEX('تعرفه ها'!A:Z,MATCH("جریمه مازاد مصرف آب به ازاء هر متر مکعب",'تعرفه ها'!$B:$B,0),MATCH(F732,'تعرفه ها'!$2:$2,0)),0),"---")</f>
        <v>---</v>
      </c>
      <c r="Z732" s="50" t="str">
        <f>IFERROR(ROUND(((W732+X732+Y732)*INDEX('تعرفه ها'!A:Z,MATCH("هزینه نگهداری و تعمیرات شبکه آب",'تعرفه ها'!$B:$B,0),MATCH(F732,'تعرفه ها'!$2:$2,0))/100),0),"---")</f>
        <v>---</v>
      </c>
      <c r="AA732" s="50" t="str">
        <f>IFERROR(IF(INDEX('اطلاعات دوره'!A:Z,MATCH(G732,'اطلاعات دوره'!C:C,0),MATCH("آب",'اطلاعات دوره'!$1:$1,0))="دارد",ROUND((W732+X732+Y732)*INDEX('تعرفه ها'!A:Z,MATCH("پیک فصلی آب",'تعرفه ها'!$B:$B,0),MATCH(F732,'تعرفه ها'!$2:$2,0))/100,0),0),"---")</f>
        <v>---</v>
      </c>
      <c r="AB732" s="50" t="str">
        <f>IFERROR(ROUND(SUM(W732+X732+Y732+Z732+AA732)*INDEX('تعرفه ها'!A:Z,MATCH("مالیات آب",'تعرفه ها'!$B:$B,0),MATCH(F732,'تعرفه ها'!$2:$2,0))/100,0),"---")</f>
        <v>---</v>
      </c>
      <c r="AC732" s="50" t="str">
        <f t="shared" si="128"/>
        <v>---</v>
      </c>
      <c r="AD732" s="50" t="str">
        <f t="shared" si="121"/>
        <v>---</v>
      </c>
      <c r="AE732" s="50" t="str">
        <f t="shared" si="129"/>
        <v>---</v>
      </c>
      <c r="AF732" s="50" t="str">
        <f t="shared" si="130"/>
        <v>---</v>
      </c>
      <c r="AG732" s="153" t="str">
        <f t="shared" si="131"/>
        <v>---</v>
      </c>
      <c r="AI732" s="183" t="str">
        <f>IFERROR(IF(INDEX(پرداخت!A:AZ,MATCH(A732&amp;" - "&amp;"آب",پرداخت!$B:$B,0),MATCH(G732,پرداخت!$1:$1,0))="نشده","نشده","شده"),"---")</f>
        <v>---</v>
      </c>
      <c r="AL732" s="144"/>
      <c r="AM732" s="144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  <c r="BT732" s="30"/>
      <c r="BU732" s="30"/>
      <c r="BV732" s="30"/>
      <c r="BW732" s="30"/>
      <c r="BX732" s="30"/>
      <c r="BY732" s="30"/>
      <c r="BZ732" s="30"/>
      <c r="CA732" s="30"/>
    </row>
    <row r="733" spans="1:79" ht="34.9" hidden="1" customHeight="1">
      <c r="A733" s="170"/>
      <c r="B733" s="47">
        <f>IFERROR(INDEX('اطلاعات انشعابات شرکتها'!A:BB,MATCH(A733,'اطلاعات انشعابات شرکتها'!A:A,0),MATCH(B$1,'اطلاعات انشعابات شرکتها'!$1:$1,0)),0)</f>
        <v>0</v>
      </c>
      <c r="C733" s="48">
        <f>IFERROR(INDEX('اطلاعات انشعابات شرکتها'!A:BB,MATCH(A733,'اطلاعات انشعابات شرکتها'!A:A,0),MATCH(C$1,'اطلاعات انشعابات شرکتها'!$1:$1,0)),0)</f>
        <v>0</v>
      </c>
      <c r="D733" s="45"/>
      <c r="E733" s="171"/>
      <c r="F733" s="170"/>
      <c r="G733" s="47" t="str">
        <f t="shared" si="122"/>
        <v>/</v>
      </c>
      <c r="H733" s="47">
        <f>IFERROR(INDEX('اطلاعات دوره'!A:Z,MATCH(G733,'اطلاعات دوره'!C:C,0),MATCH(H$1,'اطلاعات دوره'!$1:$1,0)),0)</f>
        <v>0</v>
      </c>
      <c r="I733" s="47">
        <f>IFERROR(INDEX('اطلاعات دوره'!A:Z,MATCH(G733,'اطلاعات دوره'!C:C,0),MATCH(I$1,'اطلاعات دوره'!$1:$1,0)),0)</f>
        <v>0</v>
      </c>
      <c r="J733" s="48">
        <f>IFERROR(INDEX('اطلاعات دوره'!A:Z,MATCH(G733,'اطلاعات دوره'!C:C,0),MATCH(J$1,'اطلاعات دوره'!$1:$1,0)),0)</f>
        <v>0</v>
      </c>
      <c r="K733" s="46"/>
      <c r="L733" s="158" t="str">
        <f>IFERROR(INDEX('اطلاعات دوره'!A:Z,MATCH(G733,'اطلاعات دوره'!C:C,0)-1,MATCH("عنوان",'اطلاعات دوره'!$1:$1,0)),"---")</f>
        <v>---</v>
      </c>
      <c r="M733" s="47" t="str">
        <f t="shared" si="123"/>
        <v>----</v>
      </c>
      <c r="N733" s="48" t="str">
        <f t="shared" si="124"/>
        <v>-/</v>
      </c>
      <c r="O733" s="45"/>
      <c r="P733" s="240">
        <f>IFERROR(INDEX('قرائت کنتور'!A:AZ,MATCH(A733&amp;"-"&amp;"آب",'قرائت کنتور'!B:B,0),MATCH(L733,'قرائت کنتور'!$1:$1,0)),0)</f>
        <v>0</v>
      </c>
      <c r="Q733" s="241">
        <f>IFERROR(INDEX('قرائت کنتور'!A:AZ,MATCH(A733&amp;"-"&amp;"آب",'قرائت کنتور'!B:B,0),MATCH(G733,'قرائت کنتور'!$1:$1,0)),0)</f>
        <v>0</v>
      </c>
      <c r="R733" s="241">
        <f t="shared" si="125"/>
        <v>0</v>
      </c>
      <c r="S733" s="241" t="str">
        <f>IFERROR(INDEX('اطلاعات انشعابات شرکتها'!A:AB,MATCH(A733,'اطلاعات انشعابات شرکتها'!A:A,0),MATCH(S$1,'اطلاعات انشعابات شرکتها'!$1:$1,0)),"---")</f>
        <v>---</v>
      </c>
      <c r="T733" s="227" t="str">
        <f t="shared" si="126"/>
        <v>---</v>
      </c>
      <c r="U733" s="45"/>
      <c r="V733" s="155" t="str">
        <f>IFERROR(INDEX('تعرفه ها'!A:Z,MATCH("بهای هر متر مکعب آب مصرفی",'تعرفه ها'!$B:$B,0),MATCH(F733,'تعرفه ها'!$2:$2,0)),"---")</f>
        <v>---</v>
      </c>
      <c r="W733" s="50" t="str">
        <f t="shared" si="127"/>
        <v>---</v>
      </c>
      <c r="X733" s="50" t="str">
        <f>IFERROR(ROUND(R733*INDEX('تعرفه ها'!A:Z,MATCH("عوارض آب به ازاء هر متر مکعب",'تعرفه ها'!$B:$B,0),MATCH(F733,'تعرفه ها'!$2:$2,0)),0),"---")</f>
        <v>---</v>
      </c>
      <c r="Y733" s="50" t="str">
        <f>IFERROR(ROUND(T733*INDEX('تعرفه ها'!A:Z,MATCH("جریمه مازاد مصرف آب به ازاء هر متر مکعب",'تعرفه ها'!$B:$B,0),MATCH(F733,'تعرفه ها'!$2:$2,0)),0),"---")</f>
        <v>---</v>
      </c>
      <c r="Z733" s="50" t="str">
        <f>IFERROR(ROUND(((W733+X733+Y733)*INDEX('تعرفه ها'!A:Z,MATCH("هزینه نگهداری و تعمیرات شبکه آب",'تعرفه ها'!$B:$B,0),MATCH(F733,'تعرفه ها'!$2:$2,0))/100),0),"---")</f>
        <v>---</v>
      </c>
      <c r="AA733" s="50" t="str">
        <f>IFERROR(IF(INDEX('اطلاعات دوره'!A:Z,MATCH(G733,'اطلاعات دوره'!C:C,0),MATCH("آب",'اطلاعات دوره'!$1:$1,0))="دارد",ROUND((W733+X733+Y733)*INDEX('تعرفه ها'!A:Z,MATCH("پیک فصلی آب",'تعرفه ها'!$B:$B,0),MATCH(F733,'تعرفه ها'!$2:$2,0))/100,0),0),"---")</f>
        <v>---</v>
      </c>
      <c r="AB733" s="50" t="str">
        <f>IFERROR(ROUND(SUM(W733+X733+Y733+Z733+AA733)*INDEX('تعرفه ها'!A:Z,MATCH("مالیات آب",'تعرفه ها'!$B:$B,0),MATCH(F733,'تعرفه ها'!$2:$2,0))/100,0),"---")</f>
        <v>---</v>
      </c>
      <c r="AC733" s="50" t="str">
        <f t="shared" si="128"/>
        <v>---</v>
      </c>
      <c r="AD733" s="50" t="str">
        <f t="shared" si="121"/>
        <v>---</v>
      </c>
      <c r="AE733" s="50" t="str">
        <f t="shared" si="129"/>
        <v>---</v>
      </c>
      <c r="AF733" s="50" t="str">
        <f t="shared" si="130"/>
        <v>---</v>
      </c>
      <c r="AG733" s="153" t="str">
        <f t="shared" si="131"/>
        <v>---</v>
      </c>
      <c r="AI733" s="183" t="str">
        <f>IFERROR(IF(INDEX(پرداخت!A:AZ,MATCH(A733&amp;" - "&amp;"آب",پرداخت!$B:$B,0),MATCH(G733,پرداخت!$1:$1,0))="نشده","نشده","شده"),"---")</f>
        <v>---</v>
      </c>
      <c r="AL733" s="144"/>
      <c r="AM733" s="144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/>
      <c r="BC733" s="30"/>
      <c r="BD733" s="30"/>
      <c r="BE733" s="30"/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  <c r="BT733" s="30"/>
      <c r="BU733" s="30"/>
      <c r="BV733" s="30"/>
      <c r="BW733" s="30"/>
      <c r="BX733" s="30"/>
      <c r="BY733" s="30"/>
      <c r="BZ733" s="30"/>
      <c r="CA733" s="30"/>
    </row>
    <row r="734" spans="1:79" ht="34.9" hidden="1" customHeight="1">
      <c r="A734" s="170"/>
      <c r="B734" s="47">
        <f>IFERROR(INDEX('اطلاعات انشعابات شرکتها'!A:BB,MATCH(A734,'اطلاعات انشعابات شرکتها'!A:A,0),MATCH(B$1,'اطلاعات انشعابات شرکتها'!$1:$1,0)),0)</f>
        <v>0</v>
      </c>
      <c r="C734" s="48">
        <f>IFERROR(INDEX('اطلاعات انشعابات شرکتها'!A:BB,MATCH(A734,'اطلاعات انشعابات شرکتها'!A:A,0),MATCH(C$1,'اطلاعات انشعابات شرکتها'!$1:$1,0)),0)</f>
        <v>0</v>
      </c>
      <c r="D734" s="45"/>
      <c r="E734" s="171"/>
      <c r="F734" s="170"/>
      <c r="G734" s="47" t="str">
        <f t="shared" si="122"/>
        <v>/</v>
      </c>
      <c r="H734" s="47">
        <f>IFERROR(INDEX('اطلاعات دوره'!A:Z,MATCH(G734,'اطلاعات دوره'!C:C,0),MATCH(H$1,'اطلاعات دوره'!$1:$1,0)),0)</f>
        <v>0</v>
      </c>
      <c r="I734" s="47">
        <f>IFERROR(INDEX('اطلاعات دوره'!A:Z,MATCH(G734,'اطلاعات دوره'!C:C,0),MATCH(I$1,'اطلاعات دوره'!$1:$1,0)),0)</f>
        <v>0</v>
      </c>
      <c r="J734" s="48">
        <f>IFERROR(INDEX('اطلاعات دوره'!A:Z,MATCH(G734,'اطلاعات دوره'!C:C,0),MATCH(J$1,'اطلاعات دوره'!$1:$1,0)),0)</f>
        <v>0</v>
      </c>
      <c r="K734" s="46"/>
      <c r="L734" s="158" t="str">
        <f>IFERROR(INDEX('اطلاعات دوره'!A:Z,MATCH(G734,'اطلاعات دوره'!C:C,0)-1,MATCH("عنوان",'اطلاعات دوره'!$1:$1,0)),"---")</f>
        <v>---</v>
      </c>
      <c r="M734" s="47" t="str">
        <f t="shared" si="123"/>
        <v>----</v>
      </c>
      <c r="N734" s="48" t="str">
        <f t="shared" si="124"/>
        <v>-/</v>
      </c>
      <c r="O734" s="45"/>
      <c r="P734" s="240">
        <f>IFERROR(INDEX('قرائت کنتور'!A:AZ,MATCH(A734&amp;"-"&amp;"آب",'قرائت کنتور'!B:B,0),MATCH(L734,'قرائت کنتور'!$1:$1,0)),0)</f>
        <v>0</v>
      </c>
      <c r="Q734" s="241">
        <f>IFERROR(INDEX('قرائت کنتور'!A:AZ,MATCH(A734&amp;"-"&amp;"آب",'قرائت کنتور'!B:B,0),MATCH(G734,'قرائت کنتور'!$1:$1,0)),0)</f>
        <v>0</v>
      </c>
      <c r="R734" s="241">
        <f t="shared" si="125"/>
        <v>0</v>
      </c>
      <c r="S734" s="241" t="str">
        <f>IFERROR(INDEX('اطلاعات انشعابات شرکتها'!A:AB,MATCH(A734,'اطلاعات انشعابات شرکتها'!A:A,0),MATCH(S$1,'اطلاعات انشعابات شرکتها'!$1:$1,0)),"---")</f>
        <v>---</v>
      </c>
      <c r="T734" s="227" t="str">
        <f t="shared" si="126"/>
        <v>---</v>
      </c>
      <c r="U734" s="45"/>
      <c r="V734" s="155" t="str">
        <f>IFERROR(INDEX('تعرفه ها'!A:Z,MATCH("بهای هر متر مکعب آب مصرفی",'تعرفه ها'!$B:$B,0),MATCH(F734,'تعرفه ها'!$2:$2,0)),"---")</f>
        <v>---</v>
      </c>
      <c r="W734" s="50" t="str">
        <f t="shared" si="127"/>
        <v>---</v>
      </c>
      <c r="X734" s="50" t="str">
        <f>IFERROR(ROUND(R734*INDEX('تعرفه ها'!A:Z,MATCH("عوارض آب به ازاء هر متر مکعب",'تعرفه ها'!$B:$B,0),MATCH(F734,'تعرفه ها'!$2:$2,0)),0),"---")</f>
        <v>---</v>
      </c>
      <c r="Y734" s="50" t="str">
        <f>IFERROR(ROUND(T734*INDEX('تعرفه ها'!A:Z,MATCH("جریمه مازاد مصرف آب به ازاء هر متر مکعب",'تعرفه ها'!$B:$B,0),MATCH(F734,'تعرفه ها'!$2:$2,0)),0),"---")</f>
        <v>---</v>
      </c>
      <c r="Z734" s="50" t="str">
        <f>IFERROR(ROUND(((W734+X734+Y734)*INDEX('تعرفه ها'!A:Z,MATCH("هزینه نگهداری و تعمیرات شبکه آب",'تعرفه ها'!$B:$B,0),MATCH(F734,'تعرفه ها'!$2:$2,0))/100),0),"---")</f>
        <v>---</v>
      </c>
      <c r="AA734" s="50" t="str">
        <f>IFERROR(IF(INDEX('اطلاعات دوره'!A:Z,MATCH(G734,'اطلاعات دوره'!C:C,0),MATCH("آب",'اطلاعات دوره'!$1:$1,0))="دارد",ROUND((W734+X734+Y734)*INDEX('تعرفه ها'!A:Z,MATCH("پیک فصلی آب",'تعرفه ها'!$B:$B,0),MATCH(F734,'تعرفه ها'!$2:$2,0))/100,0),0),"---")</f>
        <v>---</v>
      </c>
      <c r="AB734" s="50" t="str">
        <f>IFERROR(ROUND(SUM(W734+X734+Y734+Z734+AA734)*INDEX('تعرفه ها'!A:Z,MATCH("مالیات آب",'تعرفه ها'!$B:$B,0),MATCH(F734,'تعرفه ها'!$2:$2,0))/100,0),"---")</f>
        <v>---</v>
      </c>
      <c r="AC734" s="50" t="str">
        <f t="shared" si="128"/>
        <v>---</v>
      </c>
      <c r="AD734" s="50" t="str">
        <f t="shared" si="121"/>
        <v>---</v>
      </c>
      <c r="AE734" s="50" t="str">
        <f t="shared" si="129"/>
        <v>---</v>
      </c>
      <c r="AF734" s="50" t="str">
        <f t="shared" si="130"/>
        <v>---</v>
      </c>
      <c r="AG734" s="153" t="str">
        <f t="shared" si="131"/>
        <v>---</v>
      </c>
      <c r="AI734" s="183" t="str">
        <f>IFERROR(IF(INDEX(پرداخت!A:AZ,MATCH(A734&amp;" - "&amp;"آب",پرداخت!$B:$B,0),MATCH(G734,پرداخت!$1:$1,0))="نشده","نشده","شده"),"---")</f>
        <v>---</v>
      </c>
      <c r="AL734" s="144"/>
      <c r="AM734" s="144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/>
      <c r="BC734" s="30"/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  <c r="BT734" s="30"/>
      <c r="BU734" s="30"/>
      <c r="BV734" s="30"/>
      <c r="BW734" s="30"/>
      <c r="BX734" s="30"/>
      <c r="BY734" s="30"/>
      <c r="BZ734" s="30"/>
      <c r="CA734" s="30"/>
    </row>
    <row r="735" spans="1:79" ht="34.9" hidden="1" customHeight="1">
      <c r="A735" s="170"/>
      <c r="B735" s="47">
        <f>IFERROR(INDEX('اطلاعات انشعابات شرکتها'!A:BB,MATCH(A735,'اطلاعات انشعابات شرکتها'!A:A,0),MATCH(B$1,'اطلاعات انشعابات شرکتها'!$1:$1,0)),0)</f>
        <v>0</v>
      </c>
      <c r="C735" s="48">
        <f>IFERROR(INDEX('اطلاعات انشعابات شرکتها'!A:BB,MATCH(A735,'اطلاعات انشعابات شرکتها'!A:A,0),MATCH(C$1,'اطلاعات انشعابات شرکتها'!$1:$1,0)),0)</f>
        <v>0</v>
      </c>
      <c r="D735" s="45"/>
      <c r="E735" s="171"/>
      <c r="F735" s="170"/>
      <c r="G735" s="47" t="str">
        <f t="shared" si="122"/>
        <v>/</v>
      </c>
      <c r="H735" s="47">
        <f>IFERROR(INDEX('اطلاعات دوره'!A:Z,MATCH(G735,'اطلاعات دوره'!C:C,0),MATCH(H$1,'اطلاعات دوره'!$1:$1,0)),0)</f>
        <v>0</v>
      </c>
      <c r="I735" s="47">
        <f>IFERROR(INDEX('اطلاعات دوره'!A:Z,MATCH(G735,'اطلاعات دوره'!C:C,0),MATCH(I$1,'اطلاعات دوره'!$1:$1,0)),0)</f>
        <v>0</v>
      </c>
      <c r="J735" s="48">
        <f>IFERROR(INDEX('اطلاعات دوره'!A:Z,MATCH(G735,'اطلاعات دوره'!C:C,0),MATCH(J$1,'اطلاعات دوره'!$1:$1,0)),0)</f>
        <v>0</v>
      </c>
      <c r="K735" s="46"/>
      <c r="L735" s="158" t="str">
        <f>IFERROR(INDEX('اطلاعات دوره'!A:Z,MATCH(G735,'اطلاعات دوره'!C:C,0)-1,MATCH("عنوان",'اطلاعات دوره'!$1:$1,0)),"---")</f>
        <v>---</v>
      </c>
      <c r="M735" s="47" t="str">
        <f t="shared" si="123"/>
        <v>----</v>
      </c>
      <c r="N735" s="48" t="str">
        <f t="shared" si="124"/>
        <v>-/</v>
      </c>
      <c r="O735" s="45"/>
      <c r="P735" s="240">
        <f>IFERROR(INDEX('قرائت کنتور'!A:AZ,MATCH(A735&amp;"-"&amp;"آب",'قرائت کنتور'!B:B,0),MATCH(L735,'قرائت کنتور'!$1:$1,0)),0)</f>
        <v>0</v>
      </c>
      <c r="Q735" s="241">
        <f>IFERROR(INDEX('قرائت کنتور'!A:AZ,MATCH(A735&amp;"-"&amp;"آب",'قرائت کنتور'!B:B,0),MATCH(G735,'قرائت کنتور'!$1:$1,0)),0)</f>
        <v>0</v>
      </c>
      <c r="R735" s="241">
        <f t="shared" si="125"/>
        <v>0</v>
      </c>
      <c r="S735" s="241" t="str">
        <f>IFERROR(INDEX('اطلاعات انشعابات شرکتها'!A:AB,MATCH(A735,'اطلاعات انشعابات شرکتها'!A:A,0),MATCH(S$1,'اطلاعات انشعابات شرکتها'!$1:$1,0)),"---")</f>
        <v>---</v>
      </c>
      <c r="T735" s="227" t="str">
        <f t="shared" si="126"/>
        <v>---</v>
      </c>
      <c r="U735" s="45"/>
      <c r="V735" s="155" t="str">
        <f>IFERROR(INDEX('تعرفه ها'!A:Z,MATCH("بهای هر متر مکعب آب مصرفی",'تعرفه ها'!$B:$B,0),MATCH(F735,'تعرفه ها'!$2:$2,0)),"---")</f>
        <v>---</v>
      </c>
      <c r="W735" s="50" t="str">
        <f t="shared" si="127"/>
        <v>---</v>
      </c>
      <c r="X735" s="50" t="str">
        <f>IFERROR(ROUND(R735*INDEX('تعرفه ها'!A:Z,MATCH("عوارض آب به ازاء هر متر مکعب",'تعرفه ها'!$B:$B,0),MATCH(F735,'تعرفه ها'!$2:$2,0)),0),"---")</f>
        <v>---</v>
      </c>
      <c r="Y735" s="50" t="str">
        <f>IFERROR(ROUND(T735*INDEX('تعرفه ها'!A:Z,MATCH("جریمه مازاد مصرف آب به ازاء هر متر مکعب",'تعرفه ها'!$B:$B,0),MATCH(F735,'تعرفه ها'!$2:$2,0)),0),"---")</f>
        <v>---</v>
      </c>
      <c r="Z735" s="50" t="str">
        <f>IFERROR(ROUND(((W735+X735+Y735)*INDEX('تعرفه ها'!A:Z,MATCH("هزینه نگهداری و تعمیرات شبکه آب",'تعرفه ها'!$B:$B,0),MATCH(F735,'تعرفه ها'!$2:$2,0))/100),0),"---")</f>
        <v>---</v>
      </c>
      <c r="AA735" s="50" t="str">
        <f>IFERROR(IF(INDEX('اطلاعات دوره'!A:Z,MATCH(G735,'اطلاعات دوره'!C:C,0),MATCH("آب",'اطلاعات دوره'!$1:$1,0))="دارد",ROUND((W735+X735+Y735)*INDEX('تعرفه ها'!A:Z,MATCH("پیک فصلی آب",'تعرفه ها'!$B:$B,0),MATCH(F735,'تعرفه ها'!$2:$2,0))/100,0),0),"---")</f>
        <v>---</v>
      </c>
      <c r="AB735" s="50" t="str">
        <f>IFERROR(ROUND(SUM(W735+X735+Y735+Z735+AA735)*INDEX('تعرفه ها'!A:Z,MATCH("مالیات آب",'تعرفه ها'!$B:$B,0),MATCH(F735,'تعرفه ها'!$2:$2,0))/100,0),"---")</f>
        <v>---</v>
      </c>
      <c r="AC735" s="50" t="str">
        <f t="shared" si="128"/>
        <v>---</v>
      </c>
      <c r="AD735" s="50" t="str">
        <f t="shared" si="121"/>
        <v>---</v>
      </c>
      <c r="AE735" s="50" t="str">
        <f t="shared" si="129"/>
        <v>---</v>
      </c>
      <c r="AF735" s="50" t="str">
        <f t="shared" si="130"/>
        <v>---</v>
      </c>
      <c r="AG735" s="153" t="str">
        <f t="shared" si="131"/>
        <v>---</v>
      </c>
      <c r="AI735" s="183" t="str">
        <f>IFERROR(IF(INDEX(پرداخت!A:AZ,MATCH(A735&amp;" - "&amp;"آب",پرداخت!$B:$B,0),MATCH(G735,پرداخت!$1:$1,0))="نشده","نشده","شده"),"---")</f>
        <v>---</v>
      </c>
      <c r="AL735" s="144"/>
      <c r="AM735" s="144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/>
      <c r="BC735" s="30"/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  <c r="BT735" s="30"/>
      <c r="BU735" s="30"/>
      <c r="BV735" s="30"/>
      <c r="BW735" s="30"/>
      <c r="BX735" s="30"/>
      <c r="BY735" s="30"/>
      <c r="BZ735" s="30"/>
      <c r="CA735" s="30"/>
    </row>
    <row r="736" spans="1:79" ht="34.9" hidden="1" customHeight="1">
      <c r="A736" s="170"/>
      <c r="B736" s="47">
        <f>IFERROR(INDEX('اطلاعات انشعابات شرکتها'!A:BB,MATCH(A736,'اطلاعات انشعابات شرکتها'!A:A,0),MATCH(B$1,'اطلاعات انشعابات شرکتها'!$1:$1,0)),0)</f>
        <v>0</v>
      </c>
      <c r="C736" s="48">
        <f>IFERROR(INDEX('اطلاعات انشعابات شرکتها'!A:BB,MATCH(A736,'اطلاعات انشعابات شرکتها'!A:A,0),MATCH(C$1,'اطلاعات انشعابات شرکتها'!$1:$1,0)),0)</f>
        <v>0</v>
      </c>
      <c r="D736" s="45"/>
      <c r="E736" s="171"/>
      <c r="F736" s="170"/>
      <c r="G736" s="47" t="str">
        <f t="shared" si="122"/>
        <v>/</v>
      </c>
      <c r="H736" s="47">
        <f>IFERROR(INDEX('اطلاعات دوره'!A:Z,MATCH(G736,'اطلاعات دوره'!C:C,0),MATCH(H$1,'اطلاعات دوره'!$1:$1,0)),0)</f>
        <v>0</v>
      </c>
      <c r="I736" s="47">
        <f>IFERROR(INDEX('اطلاعات دوره'!A:Z,MATCH(G736,'اطلاعات دوره'!C:C,0),MATCH(I$1,'اطلاعات دوره'!$1:$1,0)),0)</f>
        <v>0</v>
      </c>
      <c r="J736" s="48">
        <f>IFERROR(INDEX('اطلاعات دوره'!A:Z,MATCH(G736,'اطلاعات دوره'!C:C,0),MATCH(J$1,'اطلاعات دوره'!$1:$1,0)),0)</f>
        <v>0</v>
      </c>
      <c r="K736" s="46"/>
      <c r="L736" s="158" t="str">
        <f>IFERROR(INDEX('اطلاعات دوره'!A:Z,MATCH(G736,'اطلاعات دوره'!C:C,0)-1,MATCH("عنوان",'اطلاعات دوره'!$1:$1,0)),"---")</f>
        <v>---</v>
      </c>
      <c r="M736" s="47" t="str">
        <f t="shared" si="123"/>
        <v>----</v>
      </c>
      <c r="N736" s="48" t="str">
        <f t="shared" si="124"/>
        <v>-/</v>
      </c>
      <c r="O736" s="45"/>
      <c r="P736" s="240">
        <f>IFERROR(INDEX('قرائت کنتور'!A:AZ,MATCH(A736&amp;"-"&amp;"آب",'قرائت کنتور'!B:B,0),MATCH(L736,'قرائت کنتور'!$1:$1,0)),0)</f>
        <v>0</v>
      </c>
      <c r="Q736" s="241">
        <f>IFERROR(INDEX('قرائت کنتور'!A:AZ,MATCH(A736&amp;"-"&amp;"آب",'قرائت کنتور'!B:B,0),MATCH(G736,'قرائت کنتور'!$1:$1,0)),0)</f>
        <v>0</v>
      </c>
      <c r="R736" s="241">
        <f t="shared" si="125"/>
        <v>0</v>
      </c>
      <c r="S736" s="241" t="str">
        <f>IFERROR(INDEX('اطلاعات انشعابات شرکتها'!A:AB,MATCH(A736,'اطلاعات انشعابات شرکتها'!A:A,0),MATCH(S$1,'اطلاعات انشعابات شرکتها'!$1:$1,0)),"---")</f>
        <v>---</v>
      </c>
      <c r="T736" s="227" t="str">
        <f t="shared" si="126"/>
        <v>---</v>
      </c>
      <c r="U736" s="45"/>
      <c r="V736" s="155" t="str">
        <f>IFERROR(INDEX('تعرفه ها'!A:Z,MATCH("بهای هر متر مکعب آب مصرفی",'تعرفه ها'!$B:$B,0),MATCH(F736,'تعرفه ها'!$2:$2,0)),"---")</f>
        <v>---</v>
      </c>
      <c r="W736" s="50" t="str">
        <f t="shared" si="127"/>
        <v>---</v>
      </c>
      <c r="X736" s="50" t="str">
        <f>IFERROR(ROUND(R736*INDEX('تعرفه ها'!A:Z,MATCH("عوارض آب به ازاء هر متر مکعب",'تعرفه ها'!$B:$B,0),MATCH(F736,'تعرفه ها'!$2:$2,0)),0),"---")</f>
        <v>---</v>
      </c>
      <c r="Y736" s="50" t="str">
        <f>IFERROR(ROUND(T736*INDEX('تعرفه ها'!A:Z,MATCH("جریمه مازاد مصرف آب به ازاء هر متر مکعب",'تعرفه ها'!$B:$B,0),MATCH(F736,'تعرفه ها'!$2:$2,0)),0),"---")</f>
        <v>---</v>
      </c>
      <c r="Z736" s="50" t="str">
        <f>IFERROR(ROUND(((W736+X736+Y736)*INDEX('تعرفه ها'!A:Z,MATCH("هزینه نگهداری و تعمیرات شبکه آب",'تعرفه ها'!$B:$B,0),MATCH(F736,'تعرفه ها'!$2:$2,0))/100),0),"---")</f>
        <v>---</v>
      </c>
      <c r="AA736" s="50" t="str">
        <f>IFERROR(IF(INDEX('اطلاعات دوره'!A:Z,MATCH(G736,'اطلاعات دوره'!C:C,0),MATCH("آب",'اطلاعات دوره'!$1:$1,0))="دارد",ROUND((W736+X736+Y736)*INDEX('تعرفه ها'!A:Z,MATCH("پیک فصلی آب",'تعرفه ها'!$B:$B,0),MATCH(F736,'تعرفه ها'!$2:$2,0))/100,0),0),"---")</f>
        <v>---</v>
      </c>
      <c r="AB736" s="50" t="str">
        <f>IFERROR(ROUND(SUM(W736+X736+Y736+Z736+AA736)*INDEX('تعرفه ها'!A:Z,MATCH("مالیات آب",'تعرفه ها'!$B:$B,0),MATCH(F736,'تعرفه ها'!$2:$2,0))/100,0),"---")</f>
        <v>---</v>
      </c>
      <c r="AC736" s="50" t="str">
        <f t="shared" si="128"/>
        <v>---</v>
      </c>
      <c r="AD736" s="50" t="str">
        <f t="shared" si="121"/>
        <v>---</v>
      </c>
      <c r="AE736" s="50" t="str">
        <f t="shared" si="129"/>
        <v>---</v>
      </c>
      <c r="AF736" s="50" t="str">
        <f t="shared" si="130"/>
        <v>---</v>
      </c>
      <c r="AG736" s="153" t="str">
        <f t="shared" si="131"/>
        <v>---</v>
      </c>
      <c r="AI736" s="183" t="str">
        <f>IFERROR(IF(INDEX(پرداخت!A:AZ,MATCH(A736&amp;" - "&amp;"آب",پرداخت!$B:$B,0),MATCH(G736,پرداخت!$1:$1,0))="نشده","نشده","شده"),"---")</f>
        <v>---</v>
      </c>
      <c r="AL736" s="144"/>
      <c r="AM736" s="144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/>
      <c r="BC736" s="30"/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  <c r="BT736" s="30"/>
      <c r="BU736" s="30"/>
      <c r="BV736" s="30"/>
      <c r="BW736" s="30"/>
      <c r="BX736" s="30"/>
      <c r="BY736" s="30"/>
      <c r="BZ736" s="30"/>
      <c r="CA736" s="30"/>
    </row>
    <row r="737" spans="1:79" ht="34.9" hidden="1" customHeight="1">
      <c r="A737" s="170"/>
      <c r="B737" s="47">
        <f>IFERROR(INDEX('اطلاعات انشعابات شرکتها'!A:BB,MATCH(A737,'اطلاعات انشعابات شرکتها'!A:A,0),MATCH(B$1,'اطلاعات انشعابات شرکتها'!$1:$1,0)),0)</f>
        <v>0</v>
      </c>
      <c r="C737" s="48">
        <f>IFERROR(INDEX('اطلاعات انشعابات شرکتها'!A:BB,MATCH(A737,'اطلاعات انشعابات شرکتها'!A:A,0),MATCH(C$1,'اطلاعات انشعابات شرکتها'!$1:$1,0)),0)</f>
        <v>0</v>
      </c>
      <c r="D737" s="45"/>
      <c r="E737" s="171"/>
      <c r="F737" s="170"/>
      <c r="G737" s="47" t="str">
        <f t="shared" si="122"/>
        <v>/</v>
      </c>
      <c r="H737" s="47">
        <f>IFERROR(INDEX('اطلاعات دوره'!A:Z,MATCH(G737,'اطلاعات دوره'!C:C,0),MATCH(H$1,'اطلاعات دوره'!$1:$1,0)),0)</f>
        <v>0</v>
      </c>
      <c r="I737" s="47">
        <f>IFERROR(INDEX('اطلاعات دوره'!A:Z,MATCH(G737,'اطلاعات دوره'!C:C,0),MATCH(I$1,'اطلاعات دوره'!$1:$1,0)),0)</f>
        <v>0</v>
      </c>
      <c r="J737" s="48">
        <f>IFERROR(INDEX('اطلاعات دوره'!A:Z,MATCH(G737,'اطلاعات دوره'!C:C,0),MATCH(J$1,'اطلاعات دوره'!$1:$1,0)),0)</f>
        <v>0</v>
      </c>
      <c r="K737" s="46"/>
      <c r="L737" s="158" t="str">
        <f>IFERROR(INDEX('اطلاعات دوره'!A:Z,MATCH(G737,'اطلاعات دوره'!C:C,0)-1,MATCH("عنوان",'اطلاعات دوره'!$1:$1,0)),"---")</f>
        <v>---</v>
      </c>
      <c r="M737" s="47" t="str">
        <f t="shared" si="123"/>
        <v>----</v>
      </c>
      <c r="N737" s="48" t="str">
        <f t="shared" si="124"/>
        <v>-/</v>
      </c>
      <c r="O737" s="45"/>
      <c r="P737" s="240">
        <f>IFERROR(INDEX('قرائت کنتور'!A:AZ,MATCH(A737&amp;"-"&amp;"آب",'قرائت کنتور'!B:B,0),MATCH(L737,'قرائت کنتور'!$1:$1,0)),0)</f>
        <v>0</v>
      </c>
      <c r="Q737" s="241">
        <f>IFERROR(INDEX('قرائت کنتور'!A:AZ,MATCH(A737&amp;"-"&amp;"آب",'قرائت کنتور'!B:B,0),MATCH(G737,'قرائت کنتور'!$1:$1,0)),0)</f>
        <v>0</v>
      </c>
      <c r="R737" s="241">
        <f t="shared" si="125"/>
        <v>0</v>
      </c>
      <c r="S737" s="241" t="str">
        <f>IFERROR(INDEX('اطلاعات انشعابات شرکتها'!A:AB,MATCH(A737,'اطلاعات انشعابات شرکتها'!A:A,0),MATCH(S$1,'اطلاعات انشعابات شرکتها'!$1:$1,0)),"---")</f>
        <v>---</v>
      </c>
      <c r="T737" s="227" t="str">
        <f t="shared" si="126"/>
        <v>---</v>
      </c>
      <c r="U737" s="45"/>
      <c r="V737" s="155" t="str">
        <f>IFERROR(INDEX('تعرفه ها'!A:Z,MATCH("بهای هر متر مکعب آب مصرفی",'تعرفه ها'!$B:$B,0),MATCH(F737,'تعرفه ها'!$2:$2,0)),"---")</f>
        <v>---</v>
      </c>
      <c r="W737" s="50" t="str">
        <f t="shared" si="127"/>
        <v>---</v>
      </c>
      <c r="X737" s="50" t="str">
        <f>IFERROR(ROUND(R737*INDEX('تعرفه ها'!A:Z,MATCH("عوارض آب به ازاء هر متر مکعب",'تعرفه ها'!$B:$B,0),MATCH(F737,'تعرفه ها'!$2:$2,0)),0),"---")</f>
        <v>---</v>
      </c>
      <c r="Y737" s="50" t="str">
        <f>IFERROR(ROUND(T737*INDEX('تعرفه ها'!A:Z,MATCH("جریمه مازاد مصرف آب به ازاء هر متر مکعب",'تعرفه ها'!$B:$B,0),MATCH(F737,'تعرفه ها'!$2:$2,0)),0),"---")</f>
        <v>---</v>
      </c>
      <c r="Z737" s="50" t="str">
        <f>IFERROR(ROUND(((W737+X737+Y737)*INDEX('تعرفه ها'!A:Z,MATCH("هزینه نگهداری و تعمیرات شبکه آب",'تعرفه ها'!$B:$B,0),MATCH(F737,'تعرفه ها'!$2:$2,0))/100),0),"---")</f>
        <v>---</v>
      </c>
      <c r="AA737" s="50" t="str">
        <f>IFERROR(IF(INDEX('اطلاعات دوره'!A:Z,MATCH(G737,'اطلاعات دوره'!C:C,0),MATCH("آب",'اطلاعات دوره'!$1:$1,0))="دارد",ROUND((W737+X737+Y737)*INDEX('تعرفه ها'!A:Z,MATCH("پیک فصلی آب",'تعرفه ها'!$B:$B,0),MATCH(F737,'تعرفه ها'!$2:$2,0))/100,0),0),"---")</f>
        <v>---</v>
      </c>
      <c r="AB737" s="50" t="str">
        <f>IFERROR(ROUND(SUM(W737+X737+Y737+Z737+AA737)*INDEX('تعرفه ها'!A:Z,MATCH("مالیات آب",'تعرفه ها'!$B:$B,0),MATCH(F737,'تعرفه ها'!$2:$2,0))/100,0),"---")</f>
        <v>---</v>
      </c>
      <c r="AC737" s="50" t="str">
        <f t="shared" si="128"/>
        <v>---</v>
      </c>
      <c r="AD737" s="50" t="str">
        <f t="shared" si="121"/>
        <v>---</v>
      </c>
      <c r="AE737" s="50" t="str">
        <f t="shared" si="129"/>
        <v>---</v>
      </c>
      <c r="AF737" s="50" t="str">
        <f t="shared" si="130"/>
        <v>---</v>
      </c>
      <c r="AG737" s="153" t="str">
        <f t="shared" si="131"/>
        <v>---</v>
      </c>
      <c r="AI737" s="183" t="str">
        <f>IFERROR(IF(INDEX(پرداخت!A:AZ,MATCH(A737&amp;" - "&amp;"آب",پرداخت!$B:$B,0),MATCH(G737,پرداخت!$1:$1,0))="نشده","نشده","شده"),"---")</f>
        <v>---</v>
      </c>
      <c r="AL737" s="144"/>
      <c r="AM737" s="144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  <c r="BT737" s="30"/>
      <c r="BU737" s="30"/>
      <c r="BV737" s="30"/>
      <c r="BW737" s="30"/>
      <c r="BX737" s="30"/>
      <c r="BY737" s="30"/>
      <c r="BZ737" s="30"/>
      <c r="CA737" s="30"/>
    </row>
    <row r="738" spans="1:79" ht="34.9" hidden="1" customHeight="1">
      <c r="A738" s="170"/>
      <c r="B738" s="47">
        <f>IFERROR(INDEX('اطلاعات انشعابات شرکتها'!A:BB,MATCH(A738,'اطلاعات انشعابات شرکتها'!A:A,0),MATCH(B$1,'اطلاعات انشعابات شرکتها'!$1:$1,0)),0)</f>
        <v>0</v>
      </c>
      <c r="C738" s="48">
        <f>IFERROR(INDEX('اطلاعات انشعابات شرکتها'!A:BB,MATCH(A738,'اطلاعات انشعابات شرکتها'!A:A,0),MATCH(C$1,'اطلاعات انشعابات شرکتها'!$1:$1,0)),0)</f>
        <v>0</v>
      </c>
      <c r="D738" s="45"/>
      <c r="E738" s="171"/>
      <c r="F738" s="170"/>
      <c r="G738" s="47" t="str">
        <f t="shared" si="122"/>
        <v>/</v>
      </c>
      <c r="H738" s="47">
        <f>IFERROR(INDEX('اطلاعات دوره'!A:Z,MATCH(G738,'اطلاعات دوره'!C:C,0),MATCH(H$1,'اطلاعات دوره'!$1:$1,0)),0)</f>
        <v>0</v>
      </c>
      <c r="I738" s="47">
        <f>IFERROR(INDEX('اطلاعات دوره'!A:Z,MATCH(G738,'اطلاعات دوره'!C:C,0),MATCH(I$1,'اطلاعات دوره'!$1:$1,0)),0)</f>
        <v>0</v>
      </c>
      <c r="J738" s="48">
        <f>IFERROR(INDEX('اطلاعات دوره'!A:Z,MATCH(G738,'اطلاعات دوره'!C:C,0),MATCH(J$1,'اطلاعات دوره'!$1:$1,0)),0)</f>
        <v>0</v>
      </c>
      <c r="K738" s="46"/>
      <c r="L738" s="158" t="str">
        <f>IFERROR(INDEX('اطلاعات دوره'!A:Z,MATCH(G738,'اطلاعات دوره'!C:C,0)-1,MATCH("عنوان",'اطلاعات دوره'!$1:$1,0)),"---")</f>
        <v>---</v>
      </c>
      <c r="M738" s="47" t="str">
        <f t="shared" si="123"/>
        <v>----</v>
      </c>
      <c r="N738" s="48" t="str">
        <f t="shared" si="124"/>
        <v>-/</v>
      </c>
      <c r="O738" s="45"/>
      <c r="P738" s="240">
        <f>IFERROR(INDEX('قرائت کنتور'!A:AZ,MATCH(A738&amp;"-"&amp;"آب",'قرائت کنتور'!B:B,0),MATCH(L738,'قرائت کنتور'!$1:$1,0)),0)</f>
        <v>0</v>
      </c>
      <c r="Q738" s="241">
        <f>IFERROR(INDEX('قرائت کنتور'!A:AZ,MATCH(A738&amp;"-"&amp;"آب",'قرائت کنتور'!B:B,0),MATCH(G738,'قرائت کنتور'!$1:$1,0)),0)</f>
        <v>0</v>
      </c>
      <c r="R738" s="241">
        <f t="shared" si="125"/>
        <v>0</v>
      </c>
      <c r="S738" s="241" t="str">
        <f>IFERROR(INDEX('اطلاعات انشعابات شرکتها'!A:AB,MATCH(A738,'اطلاعات انشعابات شرکتها'!A:A,0),MATCH(S$1,'اطلاعات انشعابات شرکتها'!$1:$1,0)),"---")</f>
        <v>---</v>
      </c>
      <c r="T738" s="227" t="str">
        <f t="shared" si="126"/>
        <v>---</v>
      </c>
      <c r="U738" s="45"/>
      <c r="V738" s="155" t="str">
        <f>IFERROR(INDEX('تعرفه ها'!A:Z,MATCH("بهای هر متر مکعب آب مصرفی",'تعرفه ها'!$B:$B,0),MATCH(F738,'تعرفه ها'!$2:$2,0)),"---")</f>
        <v>---</v>
      </c>
      <c r="W738" s="50" t="str">
        <f t="shared" si="127"/>
        <v>---</v>
      </c>
      <c r="X738" s="50" t="str">
        <f>IFERROR(ROUND(R738*INDEX('تعرفه ها'!A:Z,MATCH("عوارض آب به ازاء هر متر مکعب",'تعرفه ها'!$B:$B,0),MATCH(F738,'تعرفه ها'!$2:$2,0)),0),"---")</f>
        <v>---</v>
      </c>
      <c r="Y738" s="50" t="str">
        <f>IFERROR(ROUND(T738*INDEX('تعرفه ها'!A:Z,MATCH("جریمه مازاد مصرف آب به ازاء هر متر مکعب",'تعرفه ها'!$B:$B,0),MATCH(F738,'تعرفه ها'!$2:$2,0)),0),"---")</f>
        <v>---</v>
      </c>
      <c r="Z738" s="50" t="str">
        <f>IFERROR(ROUND(((W738+X738+Y738)*INDEX('تعرفه ها'!A:Z,MATCH("هزینه نگهداری و تعمیرات شبکه آب",'تعرفه ها'!$B:$B,0),MATCH(F738,'تعرفه ها'!$2:$2,0))/100),0),"---")</f>
        <v>---</v>
      </c>
      <c r="AA738" s="50" t="str">
        <f>IFERROR(IF(INDEX('اطلاعات دوره'!A:Z,MATCH(G738,'اطلاعات دوره'!C:C,0),MATCH("آب",'اطلاعات دوره'!$1:$1,0))="دارد",ROUND((W738+X738+Y738)*INDEX('تعرفه ها'!A:Z,MATCH("پیک فصلی آب",'تعرفه ها'!$B:$B,0),MATCH(F738,'تعرفه ها'!$2:$2,0))/100,0),0),"---")</f>
        <v>---</v>
      </c>
      <c r="AB738" s="50" t="str">
        <f>IFERROR(ROUND(SUM(W738+X738+Y738+Z738+AA738)*INDEX('تعرفه ها'!A:Z,MATCH("مالیات آب",'تعرفه ها'!$B:$B,0),MATCH(F738,'تعرفه ها'!$2:$2,0))/100,0),"---")</f>
        <v>---</v>
      </c>
      <c r="AC738" s="50" t="str">
        <f t="shared" si="128"/>
        <v>---</v>
      </c>
      <c r="AD738" s="50" t="str">
        <f t="shared" si="121"/>
        <v>---</v>
      </c>
      <c r="AE738" s="50" t="str">
        <f t="shared" si="129"/>
        <v>---</v>
      </c>
      <c r="AF738" s="50" t="str">
        <f t="shared" si="130"/>
        <v>---</v>
      </c>
      <c r="AG738" s="153" t="str">
        <f t="shared" si="131"/>
        <v>---</v>
      </c>
      <c r="AI738" s="183" t="str">
        <f>IFERROR(IF(INDEX(پرداخت!A:AZ,MATCH(A738&amp;" - "&amp;"آب",پرداخت!$B:$B,0),MATCH(G738,پرداخت!$1:$1,0))="نشده","نشده","شده"),"---")</f>
        <v>---</v>
      </c>
      <c r="AL738" s="144"/>
      <c r="AM738" s="144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/>
      <c r="BC738" s="30"/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  <c r="BT738" s="30"/>
      <c r="BU738" s="30"/>
      <c r="BV738" s="30"/>
      <c r="BW738" s="30"/>
      <c r="BX738" s="30"/>
      <c r="BY738" s="30"/>
      <c r="BZ738" s="30"/>
      <c r="CA738" s="30"/>
    </row>
    <row r="739" spans="1:79" ht="34.9" hidden="1" customHeight="1">
      <c r="A739" s="170"/>
      <c r="B739" s="47">
        <f>IFERROR(INDEX('اطلاعات انشعابات شرکتها'!A:BB,MATCH(A739,'اطلاعات انشعابات شرکتها'!A:A,0),MATCH(B$1,'اطلاعات انشعابات شرکتها'!$1:$1,0)),0)</f>
        <v>0</v>
      </c>
      <c r="C739" s="48">
        <f>IFERROR(INDEX('اطلاعات انشعابات شرکتها'!A:BB,MATCH(A739,'اطلاعات انشعابات شرکتها'!A:A,0),MATCH(C$1,'اطلاعات انشعابات شرکتها'!$1:$1,0)),0)</f>
        <v>0</v>
      </c>
      <c r="D739" s="45"/>
      <c r="E739" s="171"/>
      <c r="F739" s="170"/>
      <c r="G739" s="47" t="str">
        <f t="shared" si="122"/>
        <v>/</v>
      </c>
      <c r="H739" s="47">
        <f>IFERROR(INDEX('اطلاعات دوره'!A:Z,MATCH(G739,'اطلاعات دوره'!C:C,0),MATCH(H$1,'اطلاعات دوره'!$1:$1,0)),0)</f>
        <v>0</v>
      </c>
      <c r="I739" s="47">
        <f>IFERROR(INDEX('اطلاعات دوره'!A:Z,MATCH(G739,'اطلاعات دوره'!C:C,0),MATCH(I$1,'اطلاعات دوره'!$1:$1,0)),0)</f>
        <v>0</v>
      </c>
      <c r="J739" s="48">
        <f>IFERROR(INDEX('اطلاعات دوره'!A:Z,MATCH(G739,'اطلاعات دوره'!C:C,0),MATCH(J$1,'اطلاعات دوره'!$1:$1,0)),0)</f>
        <v>0</v>
      </c>
      <c r="K739" s="46"/>
      <c r="L739" s="158" t="str">
        <f>IFERROR(INDEX('اطلاعات دوره'!A:Z,MATCH(G739,'اطلاعات دوره'!C:C,0)-1,MATCH("عنوان",'اطلاعات دوره'!$1:$1,0)),"---")</f>
        <v>---</v>
      </c>
      <c r="M739" s="47" t="str">
        <f t="shared" si="123"/>
        <v>----</v>
      </c>
      <c r="N739" s="48" t="str">
        <f t="shared" si="124"/>
        <v>-/</v>
      </c>
      <c r="O739" s="45"/>
      <c r="P739" s="240">
        <f>IFERROR(INDEX('قرائت کنتور'!A:AZ,MATCH(A739&amp;"-"&amp;"آب",'قرائت کنتور'!B:B,0),MATCH(L739,'قرائت کنتور'!$1:$1,0)),0)</f>
        <v>0</v>
      </c>
      <c r="Q739" s="241">
        <f>IFERROR(INDEX('قرائت کنتور'!A:AZ,MATCH(A739&amp;"-"&amp;"آب",'قرائت کنتور'!B:B,0),MATCH(G739,'قرائت کنتور'!$1:$1,0)),0)</f>
        <v>0</v>
      </c>
      <c r="R739" s="241">
        <f t="shared" si="125"/>
        <v>0</v>
      </c>
      <c r="S739" s="241" t="str">
        <f>IFERROR(INDEX('اطلاعات انشعابات شرکتها'!A:AB,MATCH(A739,'اطلاعات انشعابات شرکتها'!A:A,0),MATCH(S$1,'اطلاعات انشعابات شرکتها'!$1:$1,0)),"---")</f>
        <v>---</v>
      </c>
      <c r="T739" s="227" t="str">
        <f t="shared" si="126"/>
        <v>---</v>
      </c>
      <c r="U739" s="45"/>
      <c r="V739" s="155" t="str">
        <f>IFERROR(INDEX('تعرفه ها'!A:Z,MATCH("بهای هر متر مکعب آب مصرفی",'تعرفه ها'!$B:$B,0),MATCH(F739,'تعرفه ها'!$2:$2,0)),"---")</f>
        <v>---</v>
      </c>
      <c r="W739" s="50" t="str">
        <f t="shared" si="127"/>
        <v>---</v>
      </c>
      <c r="X739" s="50" t="str">
        <f>IFERROR(ROUND(R739*INDEX('تعرفه ها'!A:Z,MATCH("عوارض آب به ازاء هر متر مکعب",'تعرفه ها'!$B:$B,0),MATCH(F739,'تعرفه ها'!$2:$2,0)),0),"---")</f>
        <v>---</v>
      </c>
      <c r="Y739" s="50" t="str">
        <f>IFERROR(ROUND(T739*INDEX('تعرفه ها'!A:Z,MATCH("جریمه مازاد مصرف آب به ازاء هر متر مکعب",'تعرفه ها'!$B:$B,0),MATCH(F739,'تعرفه ها'!$2:$2,0)),0),"---")</f>
        <v>---</v>
      </c>
      <c r="Z739" s="50" t="str">
        <f>IFERROR(ROUND(((W739+X739+Y739)*INDEX('تعرفه ها'!A:Z,MATCH("هزینه نگهداری و تعمیرات شبکه آب",'تعرفه ها'!$B:$B,0),MATCH(F739,'تعرفه ها'!$2:$2,0))/100),0),"---")</f>
        <v>---</v>
      </c>
      <c r="AA739" s="50" t="str">
        <f>IFERROR(IF(INDEX('اطلاعات دوره'!A:Z,MATCH(G739,'اطلاعات دوره'!C:C,0),MATCH("آب",'اطلاعات دوره'!$1:$1,0))="دارد",ROUND((W739+X739+Y739)*INDEX('تعرفه ها'!A:Z,MATCH("پیک فصلی آب",'تعرفه ها'!$B:$B,0),MATCH(F739,'تعرفه ها'!$2:$2,0))/100,0),0),"---")</f>
        <v>---</v>
      </c>
      <c r="AB739" s="50" t="str">
        <f>IFERROR(ROUND(SUM(W739+X739+Y739+Z739+AA739)*INDEX('تعرفه ها'!A:Z,MATCH("مالیات آب",'تعرفه ها'!$B:$B,0),MATCH(F739,'تعرفه ها'!$2:$2,0))/100,0),"---")</f>
        <v>---</v>
      </c>
      <c r="AC739" s="50" t="str">
        <f t="shared" si="128"/>
        <v>---</v>
      </c>
      <c r="AD739" s="50" t="str">
        <f t="shared" si="121"/>
        <v>---</v>
      </c>
      <c r="AE739" s="50" t="str">
        <f t="shared" si="129"/>
        <v>---</v>
      </c>
      <c r="AF739" s="50" t="str">
        <f t="shared" si="130"/>
        <v>---</v>
      </c>
      <c r="AG739" s="153" t="str">
        <f t="shared" si="131"/>
        <v>---</v>
      </c>
      <c r="AI739" s="183" t="str">
        <f>IFERROR(IF(INDEX(پرداخت!A:AZ,MATCH(A739&amp;" - "&amp;"آب",پرداخت!$B:$B,0),MATCH(G739,پرداخت!$1:$1,0))="نشده","نشده","شده"),"---")</f>
        <v>---</v>
      </c>
      <c r="AL739" s="144"/>
      <c r="AM739" s="144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/>
      <c r="BC739" s="30"/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  <c r="BT739" s="30"/>
      <c r="BU739" s="30"/>
      <c r="BV739" s="30"/>
      <c r="BW739" s="30"/>
      <c r="BX739" s="30"/>
      <c r="BY739" s="30"/>
      <c r="BZ739" s="30"/>
      <c r="CA739" s="30"/>
    </row>
    <row r="740" spans="1:79" ht="34.9" hidden="1" customHeight="1">
      <c r="A740" s="170"/>
      <c r="B740" s="47">
        <f>IFERROR(INDEX('اطلاعات انشعابات شرکتها'!A:BB,MATCH(A740,'اطلاعات انشعابات شرکتها'!A:A,0),MATCH(B$1,'اطلاعات انشعابات شرکتها'!$1:$1,0)),0)</f>
        <v>0</v>
      </c>
      <c r="C740" s="48">
        <f>IFERROR(INDEX('اطلاعات انشعابات شرکتها'!A:BB,MATCH(A740,'اطلاعات انشعابات شرکتها'!A:A,0),MATCH(C$1,'اطلاعات انشعابات شرکتها'!$1:$1,0)),0)</f>
        <v>0</v>
      </c>
      <c r="D740" s="45"/>
      <c r="E740" s="171"/>
      <c r="F740" s="170"/>
      <c r="G740" s="47" t="str">
        <f t="shared" si="122"/>
        <v>/</v>
      </c>
      <c r="H740" s="47">
        <f>IFERROR(INDEX('اطلاعات دوره'!A:Z,MATCH(G740,'اطلاعات دوره'!C:C,0),MATCH(H$1,'اطلاعات دوره'!$1:$1,0)),0)</f>
        <v>0</v>
      </c>
      <c r="I740" s="47">
        <f>IFERROR(INDEX('اطلاعات دوره'!A:Z,MATCH(G740,'اطلاعات دوره'!C:C,0),MATCH(I$1,'اطلاعات دوره'!$1:$1,0)),0)</f>
        <v>0</v>
      </c>
      <c r="J740" s="48">
        <f>IFERROR(INDEX('اطلاعات دوره'!A:Z,MATCH(G740,'اطلاعات دوره'!C:C,0),MATCH(J$1,'اطلاعات دوره'!$1:$1,0)),0)</f>
        <v>0</v>
      </c>
      <c r="K740" s="46"/>
      <c r="L740" s="158" t="str">
        <f>IFERROR(INDEX('اطلاعات دوره'!A:Z,MATCH(G740,'اطلاعات دوره'!C:C,0)-1,MATCH("عنوان",'اطلاعات دوره'!$1:$1,0)),"---")</f>
        <v>---</v>
      </c>
      <c r="M740" s="47" t="str">
        <f t="shared" si="123"/>
        <v>----</v>
      </c>
      <c r="N740" s="48" t="str">
        <f t="shared" si="124"/>
        <v>-/</v>
      </c>
      <c r="O740" s="45"/>
      <c r="P740" s="240">
        <f>IFERROR(INDEX('قرائت کنتور'!A:AZ,MATCH(A740&amp;"-"&amp;"آب",'قرائت کنتور'!B:B,0),MATCH(L740,'قرائت کنتور'!$1:$1,0)),0)</f>
        <v>0</v>
      </c>
      <c r="Q740" s="241">
        <f>IFERROR(INDEX('قرائت کنتور'!A:AZ,MATCH(A740&amp;"-"&amp;"آب",'قرائت کنتور'!B:B,0),MATCH(G740,'قرائت کنتور'!$1:$1,0)),0)</f>
        <v>0</v>
      </c>
      <c r="R740" s="241">
        <f t="shared" si="125"/>
        <v>0</v>
      </c>
      <c r="S740" s="241" t="str">
        <f>IFERROR(INDEX('اطلاعات انشعابات شرکتها'!A:AB,MATCH(A740,'اطلاعات انشعابات شرکتها'!A:A,0),MATCH(S$1,'اطلاعات انشعابات شرکتها'!$1:$1,0)),"---")</f>
        <v>---</v>
      </c>
      <c r="T740" s="227" t="str">
        <f t="shared" si="126"/>
        <v>---</v>
      </c>
      <c r="U740" s="45"/>
      <c r="V740" s="155" t="str">
        <f>IFERROR(INDEX('تعرفه ها'!A:Z,MATCH("بهای هر متر مکعب آب مصرفی",'تعرفه ها'!$B:$B,0),MATCH(F740,'تعرفه ها'!$2:$2,0)),"---")</f>
        <v>---</v>
      </c>
      <c r="W740" s="50" t="str">
        <f t="shared" si="127"/>
        <v>---</v>
      </c>
      <c r="X740" s="50" t="str">
        <f>IFERROR(ROUND(R740*INDEX('تعرفه ها'!A:Z,MATCH("عوارض آب به ازاء هر متر مکعب",'تعرفه ها'!$B:$B,0),MATCH(F740,'تعرفه ها'!$2:$2,0)),0),"---")</f>
        <v>---</v>
      </c>
      <c r="Y740" s="50" t="str">
        <f>IFERROR(ROUND(T740*INDEX('تعرفه ها'!A:Z,MATCH("جریمه مازاد مصرف آب به ازاء هر متر مکعب",'تعرفه ها'!$B:$B,0),MATCH(F740,'تعرفه ها'!$2:$2,0)),0),"---")</f>
        <v>---</v>
      </c>
      <c r="Z740" s="50" t="str">
        <f>IFERROR(ROUND(((W740+X740+Y740)*INDEX('تعرفه ها'!A:Z,MATCH("هزینه نگهداری و تعمیرات شبکه آب",'تعرفه ها'!$B:$B,0),MATCH(F740,'تعرفه ها'!$2:$2,0))/100),0),"---")</f>
        <v>---</v>
      </c>
      <c r="AA740" s="50" t="str">
        <f>IFERROR(IF(INDEX('اطلاعات دوره'!A:Z,MATCH(G740,'اطلاعات دوره'!C:C,0),MATCH("آب",'اطلاعات دوره'!$1:$1,0))="دارد",ROUND((W740+X740+Y740)*INDEX('تعرفه ها'!A:Z,MATCH("پیک فصلی آب",'تعرفه ها'!$B:$B,0),MATCH(F740,'تعرفه ها'!$2:$2,0))/100,0),0),"---")</f>
        <v>---</v>
      </c>
      <c r="AB740" s="50" t="str">
        <f>IFERROR(ROUND(SUM(W740+X740+Y740+Z740+AA740)*INDEX('تعرفه ها'!A:Z,MATCH("مالیات آب",'تعرفه ها'!$B:$B,0),MATCH(F740,'تعرفه ها'!$2:$2,0))/100,0),"---")</f>
        <v>---</v>
      </c>
      <c r="AC740" s="50" t="str">
        <f t="shared" si="128"/>
        <v>---</v>
      </c>
      <c r="AD740" s="50" t="str">
        <f t="shared" si="121"/>
        <v>---</v>
      </c>
      <c r="AE740" s="50" t="str">
        <f t="shared" si="129"/>
        <v>---</v>
      </c>
      <c r="AF740" s="50" t="str">
        <f t="shared" si="130"/>
        <v>---</v>
      </c>
      <c r="AG740" s="153" t="str">
        <f t="shared" si="131"/>
        <v>---</v>
      </c>
      <c r="AI740" s="183" t="str">
        <f>IFERROR(IF(INDEX(پرداخت!A:AZ,MATCH(A740&amp;" - "&amp;"آب",پرداخت!$B:$B,0),MATCH(G740,پرداخت!$1:$1,0))="نشده","نشده","شده"),"---")</f>
        <v>---</v>
      </c>
      <c r="AL740" s="144"/>
      <c r="AM740" s="144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/>
      <c r="BC740" s="30"/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  <c r="BT740" s="30"/>
      <c r="BU740" s="30"/>
      <c r="BV740" s="30"/>
      <c r="BW740" s="30"/>
      <c r="BX740" s="30"/>
      <c r="BY740" s="30"/>
      <c r="BZ740" s="30"/>
      <c r="CA740" s="30"/>
    </row>
    <row r="741" spans="1:79" ht="34.9" hidden="1" customHeight="1">
      <c r="A741" s="170"/>
      <c r="B741" s="47">
        <f>IFERROR(INDEX('اطلاعات انشعابات شرکتها'!A:BB,MATCH(A741,'اطلاعات انشعابات شرکتها'!A:A,0),MATCH(B$1,'اطلاعات انشعابات شرکتها'!$1:$1,0)),0)</f>
        <v>0</v>
      </c>
      <c r="C741" s="48">
        <f>IFERROR(INDEX('اطلاعات انشعابات شرکتها'!A:BB,MATCH(A741,'اطلاعات انشعابات شرکتها'!A:A,0),MATCH(C$1,'اطلاعات انشعابات شرکتها'!$1:$1,0)),0)</f>
        <v>0</v>
      </c>
      <c r="D741" s="45"/>
      <c r="E741" s="171"/>
      <c r="F741" s="170"/>
      <c r="G741" s="47" t="str">
        <f t="shared" si="122"/>
        <v>/</v>
      </c>
      <c r="H741" s="47">
        <f>IFERROR(INDEX('اطلاعات دوره'!A:Z,MATCH(G741,'اطلاعات دوره'!C:C,0),MATCH(H$1,'اطلاعات دوره'!$1:$1,0)),0)</f>
        <v>0</v>
      </c>
      <c r="I741" s="47">
        <f>IFERROR(INDEX('اطلاعات دوره'!A:Z,MATCH(G741,'اطلاعات دوره'!C:C,0),MATCH(I$1,'اطلاعات دوره'!$1:$1,0)),0)</f>
        <v>0</v>
      </c>
      <c r="J741" s="48">
        <f>IFERROR(INDEX('اطلاعات دوره'!A:Z,MATCH(G741,'اطلاعات دوره'!C:C,0),MATCH(J$1,'اطلاعات دوره'!$1:$1,0)),0)</f>
        <v>0</v>
      </c>
      <c r="K741" s="46"/>
      <c r="L741" s="158" t="str">
        <f>IFERROR(INDEX('اطلاعات دوره'!A:Z,MATCH(G741,'اطلاعات دوره'!C:C,0)-1,MATCH("عنوان",'اطلاعات دوره'!$1:$1,0)),"---")</f>
        <v>---</v>
      </c>
      <c r="M741" s="47" t="str">
        <f t="shared" si="123"/>
        <v>----</v>
      </c>
      <c r="N741" s="48" t="str">
        <f t="shared" si="124"/>
        <v>-/</v>
      </c>
      <c r="O741" s="45"/>
      <c r="P741" s="240">
        <f>IFERROR(INDEX('قرائت کنتور'!A:AZ,MATCH(A741&amp;"-"&amp;"آب",'قرائت کنتور'!B:B,0),MATCH(L741,'قرائت کنتور'!$1:$1,0)),0)</f>
        <v>0</v>
      </c>
      <c r="Q741" s="241">
        <f>IFERROR(INDEX('قرائت کنتور'!A:AZ,MATCH(A741&amp;"-"&amp;"آب",'قرائت کنتور'!B:B,0),MATCH(G741,'قرائت کنتور'!$1:$1,0)),0)</f>
        <v>0</v>
      </c>
      <c r="R741" s="241">
        <f t="shared" si="125"/>
        <v>0</v>
      </c>
      <c r="S741" s="241" t="str">
        <f>IFERROR(INDEX('اطلاعات انشعابات شرکتها'!A:AB,MATCH(A741,'اطلاعات انشعابات شرکتها'!A:A,0),MATCH(S$1,'اطلاعات انشعابات شرکتها'!$1:$1,0)),"---")</f>
        <v>---</v>
      </c>
      <c r="T741" s="227" t="str">
        <f t="shared" si="126"/>
        <v>---</v>
      </c>
      <c r="U741" s="45"/>
      <c r="V741" s="155" t="str">
        <f>IFERROR(INDEX('تعرفه ها'!A:Z,MATCH("بهای هر متر مکعب آب مصرفی",'تعرفه ها'!$B:$B,0),MATCH(F741,'تعرفه ها'!$2:$2,0)),"---")</f>
        <v>---</v>
      </c>
      <c r="W741" s="50" t="str">
        <f t="shared" si="127"/>
        <v>---</v>
      </c>
      <c r="X741" s="50" t="str">
        <f>IFERROR(ROUND(R741*INDEX('تعرفه ها'!A:Z,MATCH("عوارض آب به ازاء هر متر مکعب",'تعرفه ها'!$B:$B,0),MATCH(F741,'تعرفه ها'!$2:$2,0)),0),"---")</f>
        <v>---</v>
      </c>
      <c r="Y741" s="50" t="str">
        <f>IFERROR(ROUND(T741*INDEX('تعرفه ها'!A:Z,MATCH("جریمه مازاد مصرف آب به ازاء هر متر مکعب",'تعرفه ها'!$B:$B,0),MATCH(F741,'تعرفه ها'!$2:$2,0)),0),"---")</f>
        <v>---</v>
      </c>
      <c r="Z741" s="50" t="str">
        <f>IFERROR(ROUND(((W741+X741+Y741)*INDEX('تعرفه ها'!A:Z,MATCH("هزینه نگهداری و تعمیرات شبکه آب",'تعرفه ها'!$B:$B,0),MATCH(F741,'تعرفه ها'!$2:$2,0))/100),0),"---")</f>
        <v>---</v>
      </c>
      <c r="AA741" s="50" t="str">
        <f>IFERROR(IF(INDEX('اطلاعات دوره'!A:Z,MATCH(G741,'اطلاعات دوره'!C:C,0),MATCH("آب",'اطلاعات دوره'!$1:$1,0))="دارد",ROUND((W741+X741+Y741)*INDEX('تعرفه ها'!A:Z,MATCH("پیک فصلی آب",'تعرفه ها'!$B:$B,0),MATCH(F741,'تعرفه ها'!$2:$2,0))/100,0),0),"---")</f>
        <v>---</v>
      </c>
      <c r="AB741" s="50" t="str">
        <f>IFERROR(ROUND(SUM(W741+X741+Y741+Z741+AA741)*INDEX('تعرفه ها'!A:Z,MATCH("مالیات آب",'تعرفه ها'!$B:$B,0),MATCH(F741,'تعرفه ها'!$2:$2,0))/100,0),"---")</f>
        <v>---</v>
      </c>
      <c r="AC741" s="50" t="str">
        <f t="shared" si="128"/>
        <v>---</v>
      </c>
      <c r="AD741" s="50" t="str">
        <f t="shared" si="121"/>
        <v>---</v>
      </c>
      <c r="AE741" s="50" t="str">
        <f t="shared" si="129"/>
        <v>---</v>
      </c>
      <c r="AF741" s="50" t="str">
        <f t="shared" si="130"/>
        <v>---</v>
      </c>
      <c r="AG741" s="153" t="str">
        <f t="shared" si="131"/>
        <v>---</v>
      </c>
      <c r="AI741" s="183" t="str">
        <f>IFERROR(IF(INDEX(پرداخت!A:AZ,MATCH(A741&amp;" - "&amp;"آب",پرداخت!$B:$B,0),MATCH(G741,پرداخت!$1:$1,0))="نشده","نشده","شده"),"---")</f>
        <v>---</v>
      </c>
      <c r="AL741" s="144"/>
      <c r="AM741" s="144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/>
      <c r="BC741" s="30"/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  <c r="BT741" s="30"/>
      <c r="BU741" s="30"/>
      <c r="BV741" s="30"/>
      <c r="BW741" s="30"/>
      <c r="BX741" s="30"/>
      <c r="BY741" s="30"/>
      <c r="BZ741" s="30"/>
      <c r="CA741" s="30"/>
    </row>
    <row r="742" spans="1:79" ht="34.9" hidden="1" customHeight="1">
      <c r="A742" s="170"/>
      <c r="B742" s="47">
        <f>IFERROR(INDEX('اطلاعات انشعابات شرکتها'!A:BB,MATCH(A742,'اطلاعات انشعابات شرکتها'!A:A,0),MATCH(B$1,'اطلاعات انشعابات شرکتها'!$1:$1,0)),0)</f>
        <v>0</v>
      </c>
      <c r="C742" s="48">
        <f>IFERROR(INDEX('اطلاعات انشعابات شرکتها'!A:BB,MATCH(A742,'اطلاعات انشعابات شرکتها'!A:A,0),MATCH(C$1,'اطلاعات انشعابات شرکتها'!$1:$1,0)),0)</f>
        <v>0</v>
      </c>
      <c r="D742" s="45"/>
      <c r="E742" s="171"/>
      <c r="F742" s="170"/>
      <c r="G742" s="47" t="str">
        <f t="shared" si="122"/>
        <v>/</v>
      </c>
      <c r="H742" s="47">
        <f>IFERROR(INDEX('اطلاعات دوره'!A:Z,MATCH(G742,'اطلاعات دوره'!C:C,0),MATCH(H$1,'اطلاعات دوره'!$1:$1,0)),0)</f>
        <v>0</v>
      </c>
      <c r="I742" s="47">
        <f>IFERROR(INDEX('اطلاعات دوره'!A:Z,MATCH(G742,'اطلاعات دوره'!C:C,0),MATCH(I$1,'اطلاعات دوره'!$1:$1,0)),0)</f>
        <v>0</v>
      </c>
      <c r="J742" s="48">
        <f>IFERROR(INDEX('اطلاعات دوره'!A:Z,MATCH(G742,'اطلاعات دوره'!C:C,0),MATCH(J$1,'اطلاعات دوره'!$1:$1,0)),0)</f>
        <v>0</v>
      </c>
      <c r="K742" s="46"/>
      <c r="L742" s="158" t="str">
        <f>IFERROR(INDEX('اطلاعات دوره'!A:Z,MATCH(G742,'اطلاعات دوره'!C:C,0)-1,MATCH("عنوان",'اطلاعات دوره'!$1:$1,0)),"---")</f>
        <v>---</v>
      </c>
      <c r="M742" s="47" t="str">
        <f t="shared" si="123"/>
        <v>----</v>
      </c>
      <c r="N742" s="48" t="str">
        <f t="shared" si="124"/>
        <v>-/</v>
      </c>
      <c r="O742" s="45"/>
      <c r="P742" s="240">
        <f>IFERROR(INDEX('قرائت کنتور'!A:AZ,MATCH(A742&amp;"-"&amp;"آب",'قرائت کنتور'!B:B,0),MATCH(L742,'قرائت کنتور'!$1:$1,0)),0)</f>
        <v>0</v>
      </c>
      <c r="Q742" s="241">
        <f>IFERROR(INDEX('قرائت کنتور'!A:AZ,MATCH(A742&amp;"-"&amp;"آب",'قرائت کنتور'!B:B,0),MATCH(G742,'قرائت کنتور'!$1:$1,0)),0)</f>
        <v>0</v>
      </c>
      <c r="R742" s="241">
        <f t="shared" si="125"/>
        <v>0</v>
      </c>
      <c r="S742" s="241" t="str">
        <f>IFERROR(INDEX('اطلاعات انشعابات شرکتها'!A:AB,MATCH(A742,'اطلاعات انشعابات شرکتها'!A:A,0),MATCH(S$1,'اطلاعات انشعابات شرکتها'!$1:$1,0)),"---")</f>
        <v>---</v>
      </c>
      <c r="T742" s="227" t="str">
        <f t="shared" si="126"/>
        <v>---</v>
      </c>
      <c r="U742" s="45"/>
      <c r="V742" s="155" t="str">
        <f>IFERROR(INDEX('تعرفه ها'!A:Z,MATCH("بهای هر متر مکعب آب مصرفی",'تعرفه ها'!$B:$B,0),MATCH(F742,'تعرفه ها'!$2:$2,0)),"---")</f>
        <v>---</v>
      </c>
      <c r="W742" s="50" t="str">
        <f t="shared" si="127"/>
        <v>---</v>
      </c>
      <c r="X742" s="50" t="str">
        <f>IFERROR(ROUND(R742*INDEX('تعرفه ها'!A:Z,MATCH("عوارض آب به ازاء هر متر مکعب",'تعرفه ها'!$B:$B,0),MATCH(F742,'تعرفه ها'!$2:$2,0)),0),"---")</f>
        <v>---</v>
      </c>
      <c r="Y742" s="50" t="str">
        <f>IFERROR(ROUND(T742*INDEX('تعرفه ها'!A:Z,MATCH("جریمه مازاد مصرف آب به ازاء هر متر مکعب",'تعرفه ها'!$B:$B,0),MATCH(F742,'تعرفه ها'!$2:$2,0)),0),"---")</f>
        <v>---</v>
      </c>
      <c r="Z742" s="50" t="str">
        <f>IFERROR(ROUND(((W742+X742+Y742)*INDEX('تعرفه ها'!A:Z,MATCH("هزینه نگهداری و تعمیرات شبکه آب",'تعرفه ها'!$B:$B,0),MATCH(F742,'تعرفه ها'!$2:$2,0))/100),0),"---")</f>
        <v>---</v>
      </c>
      <c r="AA742" s="50" t="str">
        <f>IFERROR(IF(INDEX('اطلاعات دوره'!A:Z,MATCH(G742,'اطلاعات دوره'!C:C,0),MATCH("آب",'اطلاعات دوره'!$1:$1,0))="دارد",ROUND((W742+X742+Y742)*INDEX('تعرفه ها'!A:Z,MATCH("پیک فصلی آب",'تعرفه ها'!$B:$B,0),MATCH(F742,'تعرفه ها'!$2:$2,0))/100,0),0),"---")</f>
        <v>---</v>
      </c>
      <c r="AB742" s="50" t="str">
        <f>IFERROR(ROUND(SUM(W742+X742+Y742+Z742+AA742)*INDEX('تعرفه ها'!A:Z,MATCH("مالیات آب",'تعرفه ها'!$B:$B,0),MATCH(F742,'تعرفه ها'!$2:$2,0))/100,0),"---")</f>
        <v>---</v>
      </c>
      <c r="AC742" s="50" t="str">
        <f t="shared" si="128"/>
        <v>---</v>
      </c>
      <c r="AD742" s="50" t="str">
        <f t="shared" si="121"/>
        <v>---</v>
      </c>
      <c r="AE742" s="50" t="str">
        <f t="shared" si="129"/>
        <v>---</v>
      </c>
      <c r="AF742" s="50" t="str">
        <f t="shared" si="130"/>
        <v>---</v>
      </c>
      <c r="AG742" s="153" t="str">
        <f t="shared" si="131"/>
        <v>---</v>
      </c>
      <c r="AI742" s="183" t="str">
        <f>IFERROR(IF(INDEX(پرداخت!A:AZ,MATCH(A742&amp;" - "&amp;"آب",پرداخت!$B:$B,0),MATCH(G742,پرداخت!$1:$1,0))="نشده","نشده","شده"),"---")</f>
        <v>---</v>
      </c>
      <c r="AL742" s="144"/>
      <c r="AM742" s="144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  <c r="BT742" s="30"/>
      <c r="BU742" s="30"/>
      <c r="BV742" s="30"/>
      <c r="BW742" s="30"/>
      <c r="BX742" s="30"/>
      <c r="BY742" s="30"/>
      <c r="BZ742" s="30"/>
      <c r="CA742" s="30"/>
    </row>
    <row r="743" spans="1:79" ht="34.9" hidden="1" customHeight="1">
      <c r="A743" s="170"/>
      <c r="B743" s="47">
        <f>IFERROR(INDEX('اطلاعات انشعابات شرکتها'!A:BB,MATCH(A743,'اطلاعات انشعابات شرکتها'!A:A,0),MATCH(B$1,'اطلاعات انشعابات شرکتها'!$1:$1,0)),0)</f>
        <v>0</v>
      </c>
      <c r="C743" s="48">
        <f>IFERROR(INDEX('اطلاعات انشعابات شرکتها'!A:BB,MATCH(A743,'اطلاعات انشعابات شرکتها'!A:A,0),MATCH(C$1,'اطلاعات انشعابات شرکتها'!$1:$1,0)),0)</f>
        <v>0</v>
      </c>
      <c r="D743" s="45"/>
      <c r="E743" s="171"/>
      <c r="F743" s="170"/>
      <c r="G743" s="47" t="str">
        <f t="shared" si="122"/>
        <v>/</v>
      </c>
      <c r="H743" s="47">
        <f>IFERROR(INDEX('اطلاعات دوره'!A:Z,MATCH(G743,'اطلاعات دوره'!C:C,0),MATCH(H$1,'اطلاعات دوره'!$1:$1,0)),0)</f>
        <v>0</v>
      </c>
      <c r="I743" s="47">
        <f>IFERROR(INDEX('اطلاعات دوره'!A:Z,MATCH(G743,'اطلاعات دوره'!C:C,0),MATCH(I$1,'اطلاعات دوره'!$1:$1,0)),0)</f>
        <v>0</v>
      </c>
      <c r="J743" s="48">
        <f>IFERROR(INDEX('اطلاعات دوره'!A:Z,MATCH(G743,'اطلاعات دوره'!C:C,0),MATCH(J$1,'اطلاعات دوره'!$1:$1,0)),0)</f>
        <v>0</v>
      </c>
      <c r="K743" s="46"/>
      <c r="L743" s="158" t="str">
        <f>IFERROR(INDEX('اطلاعات دوره'!A:Z,MATCH(G743,'اطلاعات دوره'!C:C,0)-1,MATCH("عنوان",'اطلاعات دوره'!$1:$1,0)),"---")</f>
        <v>---</v>
      </c>
      <c r="M743" s="47" t="str">
        <f t="shared" si="123"/>
        <v>----</v>
      </c>
      <c r="N743" s="48" t="str">
        <f t="shared" si="124"/>
        <v>-/</v>
      </c>
      <c r="O743" s="45"/>
      <c r="P743" s="240">
        <f>IFERROR(INDEX('قرائت کنتور'!A:AZ,MATCH(A743&amp;"-"&amp;"آب",'قرائت کنتور'!B:B,0),MATCH(L743,'قرائت کنتور'!$1:$1,0)),0)</f>
        <v>0</v>
      </c>
      <c r="Q743" s="241">
        <f>IFERROR(INDEX('قرائت کنتور'!A:AZ,MATCH(A743&amp;"-"&amp;"آب",'قرائت کنتور'!B:B,0),MATCH(G743,'قرائت کنتور'!$1:$1,0)),0)</f>
        <v>0</v>
      </c>
      <c r="R743" s="241">
        <f t="shared" si="125"/>
        <v>0</v>
      </c>
      <c r="S743" s="241" t="str">
        <f>IFERROR(INDEX('اطلاعات انشعابات شرکتها'!A:AB,MATCH(A743,'اطلاعات انشعابات شرکتها'!A:A,0),MATCH(S$1,'اطلاعات انشعابات شرکتها'!$1:$1,0)),"---")</f>
        <v>---</v>
      </c>
      <c r="T743" s="227" t="str">
        <f t="shared" si="126"/>
        <v>---</v>
      </c>
      <c r="U743" s="45"/>
      <c r="V743" s="155" t="str">
        <f>IFERROR(INDEX('تعرفه ها'!A:Z,MATCH("بهای هر متر مکعب آب مصرفی",'تعرفه ها'!$B:$B,0),MATCH(F743,'تعرفه ها'!$2:$2,0)),"---")</f>
        <v>---</v>
      </c>
      <c r="W743" s="50" t="str">
        <f t="shared" si="127"/>
        <v>---</v>
      </c>
      <c r="X743" s="50" t="str">
        <f>IFERROR(ROUND(R743*INDEX('تعرفه ها'!A:Z,MATCH("عوارض آب به ازاء هر متر مکعب",'تعرفه ها'!$B:$B,0),MATCH(F743,'تعرفه ها'!$2:$2,0)),0),"---")</f>
        <v>---</v>
      </c>
      <c r="Y743" s="50" t="str">
        <f>IFERROR(ROUND(T743*INDEX('تعرفه ها'!A:Z,MATCH("جریمه مازاد مصرف آب به ازاء هر متر مکعب",'تعرفه ها'!$B:$B,0),MATCH(F743,'تعرفه ها'!$2:$2,0)),0),"---")</f>
        <v>---</v>
      </c>
      <c r="Z743" s="50" t="str">
        <f>IFERROR(ROUND(((W743+X743+Y743)*INDEX('تعرفه ها'!A:Z,MATCH("هزینه نگهداری و تعمیرات شبکه آب",'تعرفه ها'!$B:$B,0),MATCH(F743,'تعرفه ها'!$2:$2,0))/100),0),"---")</f>
        <v>---</v>
      </c>
      <c r="AA743" s="50" t="str">
        <f>IFERROR(IF(INDEX('اطلاعات دوره'!A:Z,MATCH(G743,'اطلاعات دوره'!C:C,0),MATCH("آب",'اطلاعات دوره'!$1:$1,0))="دارد",ROUND((W743+X743+Y743)*INDEX('تعرفه ها'!A:Z,MATCH("پیک فصلی آب",'تعرفه ها'!$B:$B,0),MATCH(F743,'تعرفه ها'!$2:$2,0))/100,0),0),"---")</f>
        <v>---</v>
      </c>
      <c r="AB743" s="50" t="str">
        <f>IFERROR(ROUND(SUM(W743+X743+Y743+Z743+AA743)*INDEX('تعرفه ها'!A:Z,MATCH("مالیات آب",'تعرفه ها'!$B:$B,0),MATCH(F743,'تعرفه ها'!$2:$2,0))/100,0),"---")</f>
        <v>---</v>
      </c>
      <c r="AC743" s="50" t="str">
        <f t="shared" si="128"/>
        <v>---</v>
      </c>
      <c r="AD743" s="50" t="str">
        <f t="shared" si="121"/>
        <v>---</v>
      </c>
      <c r="AE743" s="50" t="str">
        <f t="shared" si="129"/>
        <v>---</v>
      </c>
      <c r="AF743" s="50" t="str">
        <f t="shared" si="130"/>
        <v>---</v>
      </c>
      <c r="AG743" s="153" t="str">
        <f t="shared" si="131"/>
        <v>---</v>
      </c>
      <c r="AI743" s="183" t="str">
        <f>IFERROR(IF(INDEX(پرداخت!A:AZ,MATCH(A743&amp;" - "&amp;"آب",پرداخت!$B:$B,0),MATCH(G743,پرداخت!$1:$1,0))="نشده","نشده","شده"),"---")</f>
        <v>---</v>
      </c>
      <c r="AL743" s="144"/>
      <c r="AM743" s="144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/>
      <c r="BC743" s="30"/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  <c r="BT743" s="30"/>
      <c r="BU743" s="30"/>
      <c r="BV743" s="30"/>
      <c r="BW743" s="30"/>
      <c r="BX743" s="30"/>
      <c r="BY743" s="30"/>
      <c r="BZ743" s="30"/>
      <c r="CA743" s="30"/>
    </row>
    <row r="744" spans="1:79" ht="34.9" hidden="1" customHeight="1">
      <c r="A744" s="170"/>
      <c r="B744" s="47">
        <f>IFERROR(INDEX('اطلاعات انشعابات شرکتها'!A:BB,MATCH(A744,'اطلاعات انشعابات شرکتها'!A:A,0),MATCH(B$1,'اطلاعات انشعابات شرکتها'!$1:$1,0)),0)</f>
        <v>0</v>
      </c>
      <c r="C744" s="48">
        <f>IFERROR(INDEX('اطلاعات انشعابات شرکتها'!A:BB,MATCH(A744,'اطلاعات انشعابات شرکتها'!A:A,0),MATCH(C$1,'اطلاعات انشعابات شرکتها'!$1:$1,0)),0)</f>
        <v>0</v>
      </c>
      <c r="D744" s="45"/>
      <c r="E744" s="171"/>
      <c r="F744" s="170"/>
      <c r="G744" s="47" t="str">
        <f t="shared" si="122"/>
        <v>/</v>
      </c>
      <c r="H744" s="47">
        <f>IFERROR(INDEX('اطلاعات دوره'!A:Z,MATCH(G744,'اطلاعات دوره'!C:C,0),MATCH(H$1,'اطلاعات دوره'!$1:$1,0)),0)</f>
        <v>0</v>
      </c>
      <c r="I744" s="47">
        <f>IFERROR(INDEX('اطلاعات دوره'!A:Z,MATCH(G744,'اطلاعات دوره'!C:C,0),MATCH(I$1,'اطلاعات دوره'!$1:$1,0)),0)</f>
        <v>0</v>
      </c>
      <c r="J744" s="48">
        <f>IFERROR(INDEX('اطلاعات دوره'!A:Z,MATCH(G744,'اطلاعات دوره'!C:C,0),MATCH(J$1,'اطلاعات دوره'!$1:$1,0)),0)</f>
        <v>0</v>
      </c>
      <c r="K744" s="46"/>
      <c r="L744" s="158" t="str">
        <f>IFERROR(INDEX('اطلاعات دوره'!A:Z,MATCH(G744,'اطلاعات دوره'!C:C,0)-1,MATCH("عنوان",'اطلاعات دوره'!$1:$1,0)),"---")</f>
        <v>---</v>
      </c>
      <c r="M744" s="47" t="str">
        <f t="shared" si="123"/>
        <v>----</v>
      </c>
      <c r="N744" s="48" t="str">
        <f t="shared" si="124"/>
        <v>-/</v>
      </c>
      <c r="O744" s="45"/>
      <c r="P744" s="240">
        <f>IFERROR(INDEX('قرائت کنتور'!A:AZ,MATCH(A744&amp;"-"&amp;"آب",'قرائت کنتور'!B:B,0),MATCH(L744,'قرائت کنتور'!$1:$1,0)),0)</f>
        <v>0</v>
      </c>
      <c r="Q744" s="241">
        <f>IFERROR(INDEX('قرائت کنتور'!A:AZ,MATCH(A744&amp;"-"&amp;"آب",'قرائت کنتور'!B:B,0),MATCH(G744,'قرائت کنتور'!$1:$1,0)),0)</f>
        <v>0</v>
      </c>
      <c r="R744" s="241">
        <f t="shared" si="125"/>
        <v>0</v>
      </c>
      <c r="S744" s="241" t="str">
        <f>IFERROR(INDEX('اطلاعات انشعابات شرکتها'!A:AB,MATCH(A744,'اطلاعات انشعابات شرکتها'!A:A,0),MATCH(S$1,'اطلاعات انشعابات شرکتها'!$1:$1,0)),"---")</f>
        <v>---</v>
      </c>
      <c r="T744" s="227" t="str">
        <f t="shared" si="126"/>
        <v>---</v>
      </c>
      <c r="U744" s="45"/>
      <c r="V744" s="155" t="str">
        <f>IFERROR(INDEX('تعرفه ها'!A:Z,MATCH("بهای هر متر مکعب آب مصرفی",'تعرفه ها'!$B:$B,0),MATCH(F744,'تعرفه ها'!$2:$2,0)),"---")</f>
        <v>---</v>
      </c>
      <c r="W744" s="50" t="str">
        <f t="shared" si="127"/>
        <v>---</v>
      </c>
      <c r="X744" s="50" t="str">
        <f>IFERROR(ROUND(R744*INDEX('تعرفه ها'!A:Z,MATCH("عوارض آب به ازاء هر متر مکعب",'تعرفه ها'!$B:$B,0),MATCH(F744,'تعرفه ها'!$2:$2,0)),0),"---")</f>
        <v>---</v>
      </c>
      <c r="Y744" s="50" t="str">
        <f>IFERROR(ROUND(T744*INDEX('تعرفه ها'!A:Z,MATCH("جریمه مازاد مصرف آب به ازاء هر متر مکعب",'تعرفه ها'!$B:$B,0),MATCH(F744,'تعرفه ها'!$2:$2,0)),0),"---")</f>
        <v>---</v>
      </c>
      <c r="Z744" s="50" t="str">
        <f>IFERROR(ROUND(((W744+X744+Y744)*INDEX('تعرفه ها'!A:Z,MATCH("هزینه نگهداری و تعمیرات شبکه آب",'تعرفه ها'!$B:$B,0),MATCH(F744,'تعرفه ها'!$2:$2,0))/100),0),"---")</f>
        <v>---</v>
      </c>
      <c r="AA744" s="50" t="str">
        <f>IFERROR(IF(INDEX('اطلاعات دوره'!A:Z,MATCH(G744,'اطلاعات دوره'!C:C,0),MATCH("آب",'اطلاعات دوره'!$1:$1,0))="دارد",ROUND((W744+X744+Y744)*INDEX('تعرفه ها'!A:Z,MATCH("پیک فصلی آب",'تعرفه ها'!$B:$B,0),MATCH(F744,'تعرفه ها'!$2:$2,0))/100,0),0),"---")</f>
        <v>---</v>
      </c>
      <c r="AB744" s="50" t="str">
        <f>IFERROR(ROUND(SUM(W744+X744+Y744+Z744+AA744)*INDEX('تعرفه ها'!A:Z,MATCH("مالیات آب",'تعرفه ها'!$B:$B,0),MATCH(F744,'تعرفه ها'!$2:$2,0))/100,0),"---")</f>
        <v>---</v>
      </c>
      <c r="AC744" s="50" t="str">
        <f t="shared" si="128"/>
        <v>---</v>
      </c>
      <c r="AD744" s="50" t="str">
        <f t="shared" si="121"/>
        <v>---</v>
      </c>
      <c r="AE744" s="50" t="str">
        <f t="shared" si="129"/>
        <v>---</v>
      </c>
      <c r="AF744" s="50" t="str">
        <f t="shared" si="130"/>
        <v>---</v>
      </c>
      <c r="AG744" s="153" t="str">
        <f t="shared" si="131"/>
        <v>---</v>
      </c>
      <c r="AI744" s="183" t="str">
        <f>IFERROR(IF(INDEX(پرداخت!A:AZ,MATCH(A744&amp;" - "&amp;"آب",پرداخت!$B:$B,0),MATCH(G744,پرداخت!$1:$1,0))="نشده","نشده","شده"),"---")</f>
        <v>---</v>
      </c>
      <c r="AL744" s="144"/>
      <c r="AM744" s="144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/>
      <c r="BC744" s="30"/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  <c r="BT744" s="30"/>
      <c r="BU744" s="30"/>
      <c r="BV744" s="30"/>
      <c r="BW744" s="30"/>
      <c r="BX744" s="30"/>
      <c r="BY744" s="30"/>
      <c r="BZ744" s="30"/>
      <c r="CA744" s="30"/>
    </row>
    <row r="745" spans="1:79" ht="34.9" hidden="1" customHeight="1">
      <c r="A745" s="170"/>
      <c r="B745" s="47">
        <f>IFERROR(INDEX('اطلاعات انشعابات شرکتها'!A:BB,MATCH(A745,'اطلاعات انشعابات شرکتها'!A:A,0),MATCH(B$1,'اطلاعات انشعابات شرکتها'!$1:$1,0)),0)</f>
        <v>0</v>
      </c>
      <c r="C745" s="48">
        <f>IFERROR(INDEX('اطلاعات انشعابات شرکتها'!A:BB,MATCH(A745,'اطلاعات انشعابات شرکتها'!A:A,0),MATCH(C$1,'اطلاعات انشعابات شرکتها'!$1:$1,0)),0)</f>
        <v>0</v>
      </c>
      <c r="D745" s="45"/>
      <c r="E745" s="171"/>
      <c r="F745" s="170"/>
      <c r="G745" s="47" t="str">
        <f t="shared" si="122"/>
        <v>/</v>
      </c>
      <c r="H745" s="47">
        <f>IFERROR(INDEX('اطلاعات دوره'!A:Z,MATCH(G745,'اطلاعات دوره'!C:C,0),MATCH(H$1,'اطلاعات دوره'!$1:$1,0)),0)</f>
        <v>0</v>
      </c>
      <c r="I745" s="47">
        <f>IFERROR(INDEX('اطلاعات دوره'!A:Z,MATCH(G745,'اطلاعات دوره'!C:C,0),MATCH(I$1,'اطلاعات دوره'!$1:$1,0)),0)</f>
        <v>0</v>
      </c>
      <c r="J745" s="48">
        <f>IFERROR(INDEX('اطلاعات دوره'!A:Z,MATCH(G745,'اطلاعات دوره'!C:C,0),MATCH(J$1,'اطلاعات دوره'!$1:$1,0)),0)</f>
        <v>0</v>
      </c>
      <c r="K745" s="46"/>
      <c r="L745" s="158" t="str">
        <f>IFERROR(INDEX('اطلاعات دوره'!A:Z,MATCH(G745,'اطلاعات دوره'!C:C,0)-1,MATCH("عنوان",'اطلاعات دوره'!$1:$1,0)),"---")</f>
        <v>---</v>
      </c>
      <c r="M745" s="47" t="str">
        <f t="shared" si="123"/>
        <v>----</v>
      </c>
      <c r="N745" s="48" t="str">
        <f t="shared" si="124"/>
        <v>-/</v>
      </c>
      <c r="O745" s="45"/>
      <c r="P745" s="240">
        <f>IFERROR(INDEX('قرائت کنتور'!A:AZ,MATCH(A745&amp;"-"&amp;"آب",'قرائت کنتور'!B:B,0),MATCH(L745,'قرائت کنتور'!$1:$1,0)),0)</f>
        <v>0</v>
      </c>
      <c r="Q745" s="241">
        <f>IFERROR(INDEX('قرائت کنتور'!A:AZ,MATCH(A745&amp;"-"&amp;"آب",'قرائت کنتور'!B:B,0),MATCH(G745,'قرائت کنتور'!$1:$1,0)),0)</f>
        <v>0</v>
      </c>
      <c r="R745" s="241">
        <f t="shared" si="125"/>
        <v>0</v>
      </c>
      <c r="S745" s="241" t="str">
        <f>IFERROR(INDEX('اطلاعات انشعابات شرکتها'!A:AB,MATCH(A745,'اطلاعات انشعابات شرکتها'!A:A,0),MATCH(S$1,'اطلاعات انشعابات شرکتها'!$1:$1,0)),"---")</f>
        <v>---</v>
      </c>
      <c r="T745" s="227" t="str">
        <f t="shared" si="126"/>
        <v>---</v>
      </c>
      <c r="U745" s="45"/>
      <c r="V745" s="155" t="str">
        <f>IFERROR(INDEX('تعرفه ها'!A:Z,MATCH("بهای هر متر مکعب آب مصرفی",'تعرفه ها'!$B:$B,0),MATCH(F745,'تعرفه ها'!$2:$2,0)),"---")</f>
        <v>---</v>
      </c>
      <c r="W745" s="50" t="str">
        <f t="shared" si="127"/>
        <v>---</v>
      </c>
      <c r="X745" s="50" t="str">
        <f>IFERROR(ROUND(R745*INDEX('تعرفه ها'!A:Z,MATCH("عوارض آب به ازاء هر متر مکعب",'تعرفه ها'!$B:$B,0),MATCH(F745,'تعرفه ها'!$2:$2,0)),0),"---")</f>
        <v>---</v>
      </c>
      <c r="Y745" s="50" t="str">
        <f>IFERROR(ROUND(T745*INDEX('تعرفه ها'!A:Z,MATCH("جریمه مازاد مصرف آب به ازاء هر متر مکعب",'تعرفه ها'!$B:$B,0),MATCH(F745,'تعرفه ها'!$2:$2,0)),0),"---")</f>
        <v>---</v>
      </c>
      <c r="Z745" s="50" t="str">
        <f>IFERROR(ROUND(((W745+X745+Y745)*INDEX('تعرفه ها'!A:Z,MATCH("هزینه نگهداری و تعمیرات شبکه آب",'تعرفه ها'!$B:$B,0),MATCH(F745,'تعرفه ها'!$2:$2,0))/100),0),"---")</f>
        <v>---</v>
      </c>
      <c r="AA745" s="50" t="str">
        <f>IFERROR(IF(INDEX('اطلاعات دوره'!A:Z,MATCH(G745,'اطلاعات دوره'!C:C,0),MATCH("آب",'اطلاعات دوره'!$1:$1,0))="دارد",ROUND((W745+X745+Y745)*INDEX('تعرفه ها'!A:Z,MATCH("پیک فصلی آب",'تعرفه ها'!$B:$B,0),MATCH(F745,'تعرفه ها'!$2:$2,0))/100,0),0),"---")</f>
        <v>---</v>
      </c>
      <c r="AB745" s="50" t="str">
        <f>IFERROR(ROUND(SUM(W745+X745+Y745+Z745+AA745)*INDEX('تعرفه ها'!A:Z,MATCH("مالیات آب",'تعرفه ها'!$B:$B,0),MATCH(F745,'تعرفه ها'!$2:$2,0))/100,0),"---")</f>
        <v>---</v>
      </c>
      <c r="AC745" s="50" t="str">
        <f t="shared" si="128"/>
        <v>---</v>
      </c>
      <c r="AD745" s="50" t="str">
        <f t="shared" si="121"/>
        <v>---</v>
      </c>
      <c r="AE745" s="50" t="str">
        <f t="shared" si="129"/>
        <v>---</v>
      </c>
      <c r="AF745" s="50" t="str">
        <f t="shared" si="130"/>
        <v>---</v>
      </c>
      <c r="AG745" s="153" t="str">
        <f t="shared" si="131"/>
        <v>---</v>
      </c>
      <c r="AI745" s="183" t="str">
        <f>IFERROR(IF(INDEX(پرداخت!A:AZ,MATCH(A745&amp;" - "&amp;"آب",پرداخت!$B:$B,0),MATCH(G745,پرداخت!$1:$1,0))="نشده","نشده","شده"),"---")</f>
        <v>---</v>
      </c>
      <c r="AL745" s="144"/>
      <c r="AM745" s="144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/>
      <c r="BC745" s="30"/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  <c r="BT745" s="30"/>
      <c r="BU745" s="30"/>
      <c r="BV745" s="30"/>
      <c r="BW745" s="30"/>
      <c r="BX745" s="30"/>
      <c r="BY745" s="30"/>
      <c r="BZ745" s="30"/>
      <c r="CA745" s="30"/>
    </row>
    <row r="746" spans="1:79" ht="34.9" hidden="1" customHeight="1">
      <c r="A746" s="170"/>
      <c r="B746" s="47">
        <f>IFERROR(INDEX('اطلاعات انشعابات شرکتها'!A:BB,MATCH(A746,'اطلاعات انشعابات شرکتها'!A:A,0),MATCH(B$1,'اطلاعات انشعابات شرکتها'!$1:$1,0)),0)</f>
        <v>0</v>
      </c>
      <c r="C746" s="48">
        <f>IFERROR(INDEX('اطلاعات انشعابات شرکتها'!A:BB,MATCH(A746,'اطلاعات انشعابات شرکتها'!A:A,0),MATCH(C$1,'اطلاعات انشعابات شرکتها'!$1:$1,0)),0)</f>
        <v>0</v>
      </c>
      <c r="D746" s="45"/>
      <c r="E746" s="171"/>
      <c r="F746" s="170"/>
      <c r="G746" s="47" t="str">
        <f t="shared" si="122"/>
        <v>/</v>
      </c>
      <c r="H746" s="47">
        <f>IFERROR(INDEX('اطلاعات دوره'!A:Z,MATCH(G746,'اطلاعات دوره'!C:C,0),MATCH(H$1,'اطلاعات دوره'!$1:$1,0)),0)</f>
        <v>0</v>
      </c>
      <c r="I746" s="47">
        <f>IFERROR(INDEX('اطلاعات دوره'!A:Z,MATCH(G746,'اطلاعات دوره'!C:C,0),MATCH(I$1,'اطلاعات دوره'!$1:$1,0)),0)</f>
        <v>0</v>
      </c>
      <c r="J746" s="48">
        <f>IFERROR(INDEX('اطلاعات دوره'!A:Z,MATCH(G746,'اطلاعات دوره'!C:C,0),MATCH(J$1,'اطلاعات دوره'!$1:$1,0)),0)</f>
        <v>0</v>
      </c>
      <c r="K746" s="46"/>
      <c r="L746" s="158" t="str">
        <f>IFERROR(INDEX('اطلاعات دوره'!A:Z,MATCH(G746,'اطلاعات دوره'!C:C,0)-1,MATCH("عنوان",'اطلاعات دوره'!$1:$1,0)),"---")</f>
        <v>---</v>
      </c>
      <c r="M746" s="47" t="str">
        <f t="shared" si="123"/>
        <v>----</v>
      </c>
      <c r="N746" s="48" t="str">
        <f t="shared" si="124"/>
        <v>-/</v>
      </c>
      <c r="O746" s="45"/>
      <c r="P746" s="240">
        <f>IFERROR(INDEX('قرائت کنتور'!A:AZ,MATCH(A746&amp;"-"&amp;"آب",'قرائت کنتور'!B:B,0),MATCH(L746,'قرائت کنتور'!$1:$1,0)),0)</f>
        <v>0</v>
      </c>
      <c r="Q746" s="241">
        <f>IFERROR(INDEX('قرائت کنتور'!A:AZ,MATCH(A746&amp;"-"&amp;"آب",'قرائت کنتور'!B:B,0),MATCH(G746,'قرائت کنتور'!$1:$1,0)),0)</f>
        <v>0</v>
      </c>
      <c r="R746" s="241">
        <f t="shared" si="125"/>
        <v>0</v>
      </c>
      <c r="S746" s="241" t="str">
        <f>IFERROR(INDEX('اطلاعات انشعابات شرکتها'!A:AB,MATCH(A746,'اطلاعات انشعابات شرکتها'!A:A,0),MATCH(S$1,'اطلاعات انشعابات شرکتها'!$1:$1,0)),"---")</f>
        <v>---</v>
      </c>
      <c r="T746" s="227" t="str">
        <f t="shared" si="126"/>
        <v>---</v>
      </c>
      <c r="U746" s="45"/>
      <c r="V746" s="155" t="str">
        <f>IFERROR(INDEX('تعرفه ها'!A:Z,MATCH("بهای هر متر مکعب آب مصرفی",'تعرفه ها'!$B:$B,0),MATCH(F746,'تعرفه ها'!$2:$2,0)),"---")</f>
        <v>---</v>
      </c>
      <c r="W746" s="50" t="str">
        <f t="shared" si="127"/>
        <v>---</v>
      </c>
      <c r="X746" s="50" t="str">
        <f>IFERROR(ROUND(R746*INDEX('تعرفه ها'!A:Z,MATCH("عوارض آب به ازاء هر متر مکعب",'تعرفه ها'!$B:$B,0),MATCH(F746,'تعرفه ها'!$2:$2,0)),0),"---")</f>
        <v>---</v>
      </c>
      <c r="Y746" s="50" t="str">
        <f>IFERROR(ROUND(T746*INDEX('تعرفه ها'!A:Z,MATCH("جریمه مازاد مصرف آب به ازاء هر متر مکعب",'تعرفه ها'!$B:$B,0),MATCH(F746,'تعرفه ها'!$2:$2,0)),0),"---")</f>
        <v>---</v>
      </c>
      <c r="Z746" s="50" t="str">
        <f>IFERROR(ROUND(((W746+X746+Y746)*INDEX('تعرفه ها'!A:Z,MATCH("هزینه نگهداری و تعمیرات شبکه آب",'تعرفه ها'!$B:$B,0),MATCH(F746,'تعرفه ها'!$2:$2,0))/100),0),"---")</f>
        <v>---</v>
      </c>
      <c r="AA746" s="50" t="str">
        <f>IFERROR(IF(INDEX('اطلاعات دوره'!A:Z,MATCH(G746,'اطلاعات دوره'!C:C,0),MATCH("آب",'اطلاعات دوره'!$1:$1,0))="دارد",ROUND((W746+X746+Y746)*INDEX('تعرفه ها'!A:Z,MATCH("پیک فصلی آب",'تعرفه ها'!$B:$B,0),MATCH(F746,'تعرفه ها'!$2:$2,0))/100,0),0),"---")</f>
        <v>---</v>
      </c>
      <c r="AB746" s="50" t="str">
        <f>IFERROR(ROUND(SUM(W746+X746+Y746+Z746+AA746)*INDEX('تعرفه ها'!A:Z,MATCH("مالیات آب",'تعرفه ها'!$B:$B,0),MATCH(F746,'تعرفه ها'!$2:$2,0))/100,0),"---")</f>
        <v>---</v>
      </c>
      <c r="AC746" s="50" t="str">
        <f t="shared" si="128"/>
        <v>---</v>
      </c>
      <c r="AD746" s="50" t="str">
        <f t="shared" si="121"/>
        <v>---</v>
      </c>
      <c r="AE746" s="50" t="str">
        <f t="shared" si="129"/>
        <v>---</v>
      </c>
      <c r="AF746" s="50" t="str">
        <f t="shared" si="130"/>
        <v>---</v>
      </c>
      <c r="AG746" s="153" t="str">
        <f t="shared" si="131"/>
        <v>---</v>
      </c>
      <c r="AI746" s="183" t="str">
        <f>IFERROR(IF(INDEX(پرداخت!A:AZ,MATCH(A746&amp;" - "&amp;"آب",پرداخت!$B:$B,0),MATCH(G746,پرداخت!$1:$1,0))="نشده","نشده","شده"),"---")</f>
        <v>---</v>
      </c>
      <c r="AL746" s="144"/>
      <c r="AM746" s="144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/>
      <c r="BC746" s="30"/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  <c r="BT746" s="30"/>
      <c r="BU746" s="30"/>
      <c r="BV746" s="30"/>
      <c r="BW746" s="30"/>
      <c r="BX746" s="30"/>
      <c r="BY746" s="30"/>
      <c r="BZ746" s="30"/>
      <c r="CA746" s="30"/>
    </row>
    <row r="747" spans="1:79" ht="34.9" hidden="1" customHeight="1">
      <c r="A747" s="170"/>
      <c r="B747" s="47">
        <f>IFERROR(INDEX('اطلاعات انشعابات شرکتها'!A:BB,MATCH(A747,'اطلاعات انشعابات شرکتها'!A:A,0),MATCH(B$1,'اطلاعات انشعابات شرکتها'!$1:$1,0)),0)</f>
        <v>0</v>
      </c>
      <c r="C747" s="48">
        <f>IFERROR(INDEX('اطلاعات انشعابات شرکتها'!A:BB,MATCH(A747,'اطلاعات انشعابات شرکتها'!A:A,0),MATCH(C$1,'اطلاعات انشعابات شرکتها'!$1:$1,0)),0)</f>
        <v>0</v>
      </c>
      <c r="D747" s="45"/>
      <c r="E747" s="171"/>
      <c r="F747" s="170"/>
      <c r="G747" s="47" t="str">
        <f t="shared" si="122"/>
        <v>/</v>
      </c>
      <c r="H747" s="47">
        <f>IFERROR(INDEX('اطلاعات دوره'!A:Z,MATCH(G747,'اطلاعات دوره'!C:C,0),MATCH(H$1,'اطلاعات دوره'!$1:$1,0)),0)</f>
        <v>0</v>
      </c>
      <c r="I747" s="47">
        <f>IFERROR(INDEX('اطلاعات دوره'!A:Z,MATCH(G747,'اطلاعات دوره'!C:C,0),MATCH(I$1,'اطلاعات دوره'!$1:$1,0)),0)</f>
        <v>0</v>
      </c>
      <c r="J747" s="48">
        <f>IFERROR(INDEX('اطلاعات دوره'!A:Z,MATCH(G747,'اطلاعات دوره'!C:C,0),MATCH(J$1,'اطلاعات دوره'!$1:$1,0)),0)</f>
        <v>0</v>
      </c>
      <c r="K747" s="46"/>
      <c r="L747" s="158" t="str">
        <f>IFERROR(INDEX('اطلاعات دوره'!A:Z,MATCH(G747,'اطلاعات دوره'!C:C,0)-1,MATCH("عنوان",'اطلاعات دوره'!$1:$1,0)),"---")</f>
        <v>---</v>
      </c>
      <c r="M747" s="47" t="str">
        <f t="shared" si="123"/>
        <v>----</v>
      </c>
      <c r="N747" s="48" t="str">
        <f t="shared" si="124"/>
        <v>-/</v>
      </c>
      <c r="O747" s="45"/>
      <c r="P747" s="240">
        <f>IFERROR(INDEX('قرائت کنتور'!A:AZ,MATCH(A747&amp;"-"&amp;"آب",'قرائت کنتور'!B:B,0),MATCH(L747,'قرائت کنتور'!$1:$1,0)),0)</f>
        <v>0</v>
      </c>
      <c r="Q747" s="241">
        <f>IFERROR(INDEX('قرائت کنتور'!A:AZ,MATCH(A747&amp;"-"&amp;"آب",'قرائت کنتور'!B:B,0),MATCH(G747,'قرائت کنتور'!$1:$1,0)),0)</f>
        <v>0</v>
      </c>
      <c r="R747" s="241">
        <f t="shared" si="125"/>
        <v>0</v>
      </c>
      <c r="S747" s="241" t="str">
        <f>IFERROR(INDEX('اطلاعات انشعابات شرکتها'!A:AB,MATCH(A747,'اطلاعات انشعابات شرکتها'!A:A,0),MATCH(S$1,'اطلاعات انشعابات شرکتها'!$1:$1,0)),"---")</f>
        <v>---</v>
      </c>
      <c r="T747" s="227" t="str">
        <f t="shared" si="126"/>
        <v>---</v>
      </c>
      <c r="U747" s="45"/>
      <c r="V747" s="155" t="str">
        <f>IFERROR(INDEX('تعرفه ها'!A:Z,MATCH("بهای هر متر مکعب آب مصرفی",'تعرفه ها'!$B:$B,0),MATCH(F747,'تعرفه ها'!$2:$2,0)),"---")</f>
        <v>---</v>
      </c>
      <c r="W747" s="50" t="str">
        <f t="shared" si="127"/>
        <v>---</v>
      </c>
      <c r="X747" s="50" t="str">
        <f>IFERROR(ROUND(R747*INDEX('تعرفه ها'!A:Z,MATCH("عوارض آب به ازاء هر متر مکعب",'تعرفه ها'!$B:$B,0),MATCH(F747,'تعرفه ها'!$2:$2,0)),0),"---")</f>
        <v>---</v>
      </c>
      <c r="Y747" s="50" t="str">
        <f>IFERROR(ROUND(T747*INDEX('تعرفه ها'!A:Z,MATCH("جریمه مازاد مصرف آب به ازاء هر متر مکعب",'تعرفه ها'!$B:$B,0),MATCH(F747,'تعرفه ها'!$2:$2,0)),0),"---")</f>
        <v>---</v>
      </c>
      <c r="Z747" s="50" t="str">
        <f>IFERROR(ROUND(((W747+X747+Y747)*INDEX('تعرفه ها'!A:Z,MATCH("هزینه نگهداری و تعمیرات شبکه آب",'تعرفه ها'!$B:$B,0),MATCH(F747,'تعرفه ها'!$2:$2,0))/100),0),"---")</f>
        <v>---</v>
      </c>
      <c r="AA747" s="50" t="str">
        <f>IFERROR(IF(INDEX('اطلاعات دوره'!A:Z,MATCH(G747,'اطلاعات دوره'!C:C,0),MATCH("آب",'اطلاعات دوره'!$1:$1,0))="دارد",ROUND((W747+X747+Y747)*INDEX('تعرفه ها'!A:Z,MATCH("پیک فصلی آب",'تعرفه ها'!$B:$B,0),MATCH(F747,'تعرفه ها'!$2:$2,0))/100,0),0),"---")</f>
        <v>---</v>
      </c>
      <c r="AB747" s="50" t="str">
        <f>IFERROR(ROUND(SUM(W747+X747+Y747+Z747+AA747)*INDEX('تعرفه ها'!A:Z,MATCH("مالیات آب",'تعرفه ها'!$B:$B,0),MATCH(F747,'تعرفه ها'!$2:$2,0))/100,0),"---")</f>
        <v>---</v>
      </c>
      <c r="AC747" s="50" t="str">
        <f t="shared" si="128"/>
        <v>---</v>
      </c>
      <c r="AD747" s="50" t="str">
        <f t="shared" si="121"/>
        <v>---</v>
      </c>
      <c r="AE747" s="50" t="str">
        <f t="shared" si="129"/>
        <v>---</v>
      </c>
      <c r="AF747" s="50" t="str">
        <f t="shared" si="130"/>
        <v>---</v>
      </c>
      <c r="AG747" s="153" t="str">
        <f t="shared" si="131"/>
        <v>---</v>
      </c>
      <c r="AI747" s="183" t="str">
        <f>IFERROR(IF(INDEX(پرداخت!A:AZ,MATCH(A747&amp;" - "&amp;"آب",پرداخت!$B:$B,0),MATCH(G747,پرداخت!$1:$1,0))="نشده","نشده","شده"),"---")</f>
        <v>---</v>
      </c>
      <c r="AL747" s="144"/>
      <c r="AM747" s="144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  <c r="BT747" s="30"/>
      <c r="BU747" s="30"/>
      <c r="BV747" s="30"/>
      <c r="BW747" s="30"/>
      <c r="BX747" s="30"/>
      <c r="BY747" s="30"/>
      <c r="BZ747" s="30"/>
      <c r="CA747" s="30"/>
    </row>
    <row r="748" spans="1:79" ht="34.9" hidden="1" customHeight="1">
      <c r="A748" s="170"/>
      <c r="B748" s="47">
        <f>IFERROR(INDEX('اطلاعات انشعابات شرکتها'!A:BB,MATCH(A748,'اطلاعات انشعابات شرکتها'!A:A,0),MATCH(B$1,'اطلاعات انشعابات شرکتها'!$1:$1,0)),0)</f>
        <v>0</v>
      </c>
      <c r="C748" s="48">
        <f>IFERROR(INDEX('اطلاعات انشعابات شرکتها'!A:BB,MATCH(A748,'اطلاعات انشعابات شرکتها'!A:A,0),MATCH(C$1,'اطلاعات انشعابات شرکتها'!$1:$1,0)),0)</f>
        <v>0</v>
      </c>
      <c r="D748" s="45"/>
      <c r="E748" s="171"/>
      <c r="F748" s="170"/>
      <c r="G748" s="47" t="str">
        <f t="shared" si="122"/>
        <v>/</v>
      </c>
      <c r="H748" s="47">
        <f>IFERROR(INDEX('اطلاعات دوره'!A:Z,MATCH(G748,'اطلاعات دوره'!C:C,0),MATCH(H$1,'اطلاعات دوره'!$1:$1,0)),0)</f>
        <v>0</v>
      </c>
      <c r="I748" s="47">
        <f>IFERROR(INDEX('اطلاعات دوره'!A:Z,MATCH(G748,'اطلاعات دوره'!C:C,0),MATCH(I$1,'اطلاعات دوره'!$1:$1,0)),0)</f>
        <v>0</v>
      </c>
      <c r="J748" s="48">
        <f>IFERROR(INDEX('اطلاعات دوره'!A:Z,MATCH(G748,'اطلاعات دوره'!C:C,0),MATCH(J$1,'اطلاعات دوره'!$1:$1,0)),0)</f>
        <v>0</v>
      </c>
      <c r="K748" s="46"/>
      <c r="L748" s="158" t="str">
        <f>IFERROR(INDEX('اطلاعات دوره'!A:Z,MATCH(G748,'اطلاعات دوره'!C:C,0)-1,MATCH("عنوان",'اطلاعات دوره'!$1:$1,0)),"---")</f>
        <v>---</v>
      </c>
      <c r="M748" s="47" t="str">
        <f t="shared" si="123"/>
        <v>----</v>
      </c>
      <c r="N748" s="48" t="str">
        <f t="shared" si="124"/>
        <v>-/</v>
      </c>
      <c r="O748" s="45"/>
      <c r="P748" s="240">
        <f>IFERROR(INDEX('قرائت کنتور'!A:AZ,MATCH(A748&amp;"-"&amp;"آب",'قرائت کنتور'!B:B,0),MATCH(L748,'قرائت کنتور'!$1:$1,0)),0)</f>
        <v>0</v>
      </c>
      <c r="Q748" s="241">
        <f>IFERROR(INDEX('قرائت کنتور'!A:AZ,MATCH(A748&amp;"-"&amp;"آب",'قرائت کنتور'!B:B,0),MATCH(G748,'قرائت کنتور'!$1:$1,0)),0)</f>
        <v>0</v>
      </c>
      <c r="R748" s="241">
        <f t="shared" si="125"/>
        <v>0</v>
      </c>
      <c r="S748" s="241" t="str">
        <f>IFERROR(INDEX('اطلاعات انشعابات شرکتها'!A:AB,MATCH(A748,'اطلاعات انشعابات شرکتها'!A:A,0),MATCH(S$1,'اطلاعات انشعابات شرکتها'!$1:$1,0)),"---")</f>
        <v>---</v>
      </c>
      <c r="T748" s="227" t="str">
        <f t="shared" si="126"/>
        <v>---</v>
      </c>
      <c r="U748" s="45"/>
      <c r="V748" s="155" t="str">
        <f>IFERROR(INDEX('تعرفه ها'!A:Z,MATCH("بهای هر متر مکعب آب مصرفی",'تعرفه ها'!$B:$B,0),MATCH(F748,'تعرفه ها'!$2:$2,0)),"---")</f>
        <v>---</v>
      </c>
      <c r="W748" s="50" t="str">
        <f t="shared" si="127"/>
        <v>---</v>
      </c>
      <c r="X748" s="50" t="str">
        <f>IFERROR(ROUND(R748*INDEX('تعرفه ها'!A:Z,MATCH("عوارض آب به ازاء هر متر مکعب",'تعرفه ها'!$B:$B,0),MATCH(F748,'تعرفه ها'!$2:$2,0)),0),"---")</f>
        <v>---</v>
      </c>
      <c r="Y748" s="50" t="str">
        <f>IFERROR(ROUND(T748*INDEX('تعرفه ها'!A:Z,MATCH("جریمه مازاد مصرف آب به ازاء هر متر مکعب",'تعرفه ها'!$B:$B,0),MATCH(F748,'تعرفه ها'!$2:$2,0)),0),"---")</f>
        <v>---</v>
      </c>
      <c r="Z748" s="50" t="str">
        <f>IFERROR(ROUND(((W748+X748+Y748)*INDEX('تعرفه ها'!A:Z,MATCH("هزینه نگهداری و تعمیرات شبکه آب",'تعرفه ها'!$B:$B,0),MATCH(F748,'تعرفه ها'!$2:$2,0))/100),0),"---")</f>
        <v>---</v>
      </c>
      <c r="AA748" s="50" t="str">
        <f>IFERROR(IF(INDEX('اطلاعات دوره'!A:Z,MATCH(G748,'اطلاعات دوره'!C:C,0),MATCH("آب",'اطلاعات دوره'!$1:$1,0))="دارد",ROUND((W748+X748+Y748)*INDEX('تعرفه ها'!A:Z,MATCH("پیک فصلی آب",'تعرفه ها'!$B:$B,0),MATCH(F748,'تعرفه ها'!$2:$2,0))/100,0),0),"---")</f>
        <v>---</v>
      </c>
      <c r="AB748" s="50" t="str">
        <f>IFERROR(ROUND(SUM(W748+X748+Y748+Z748+AA748)*INDEX('تعرفه ها'!A:Z,MATCH("مالیات آب",'تعرفه ها'!$B:$B,0),MATCH(F748,'تعرفه ها'!$2:$2,0))/100,0),"---")</f>
        <v>---</v>
      </c>
      <c r="AC748" s="50" t="str">
        <f t="shared" si="128"/>
        <v>---</v>
      </c>
      <c r="AD748" s="50" t="str">
        <f t="shared" si="121"/>
        <v>---</v>
      </c>
      <c r="AE748" s="50" t="str">
        <f t="shared" si="129"/>
        <v>---</v>
      </c>
      <c r="AF748" s="50" t="str">
        <f t="shared" si="130"/>
        <v>---</v>
      </c>
      <c r="AG748" s="153" t="str">
        <f t="shared" si="131"/>
        <v>---</v>
      </c>
      <c r="AI748" s="183" t="str">
        <f>IFERROR(IF(INDEX(پرداخت!A:AZ,MATCH(A748&amp;" - "&amp;"آب",پرداخت!$B:$B,0),MATCH(G748,پرداخت!$1:$1,0))="نشده","نشده","شده"),"---")</f>
        <v>---</v>
      </c>
      <c r="AL748" s="144"/>
      <c r="AM748" s="144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/>
      <c r="BC748" s="30"/>
      <c r="BD748" s="30"/>
      <c r="BE748" s="30"/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  <c r="BT748" s="30"/>
      <c r="BU748" s="30"/>
      <c r="BV748" s="30"/>
      <c r="BW748" s="30"/>
      <c r="BX748" s="30"/>
      <c r="BY748" s="30"/>
      <c r="BZ748" s="30"/>
      <c r="CA748" s="30"/>
    </row>
    <row r="749" spans="1:79" ht="34.9" hidden="1" customHeight="1">
      <c r="A749" s="170"/>
      <c r="B749" s="47">
        <f>IFERROR(INDEX('اطلاعات انشعابات شرکتها'!A:BB,MATCH(A749,'اطلاعات انشعابات شرکتها'!A:A,0),MATCH(B$1,'اطلاعات انشعابات شرکتها'!$1:$1,0)),0)</f>
        <v>0</v>
      </c>
      <c r="C749" s="48">
        <f>IFERROR(INDEX('اطلاعات انشعابات شرکتها'!A:BB,MATCH(A749,'اطلاعات انشعابات شرکتها'!A:A,0),MATCH(C$1,'اطلاعات انشعابات شرکتها'!$1:$1,0)),0)</f>
        <v>0</v>
      </c>
      <c r="D749" s="45"/>
      <c r="E749" s="171"/>
      <c r="F749" s="170"/>
      <c r="G749" s="47" t="str">
        <f t="shared" si="122"/>
        <v>/</v>
      </c>
      <c r="H749" s="47">
        <f>IFERROR(INDEX('اطلاعات دوره'!A:Z,MATCH(G749,'اطلاعات دوره'!C:C,0),MATCH(H$1,'اطلاعات دوره'!$1:$1,0)),0)</f>
        <v>0</v>
      </c>
      <c r="I749" s="47">
        <f>IFERROR(INDEX('اطلاعات دوره'!A:Z,MATCH(G749,'اطلاعات دوره'!C:C,0),MATCH(I$1,'اطلاعات دوره'!$1:$1,0)),0)</f>
        <v>0</v>
      </c>
      <c r="J749" s="48">
        <f>IFERROR(INDEX('اطلاعات دوره'!A:Z,MATCH(G749,'اطلاعات دوره'!C:C,0),MATCH(J$1,'اطلاعات دوره'!$1:$1,0)),0)</f>
        <v>0</v>
      </c>
      <c r="K749" s="46"/>
      <c r="L749" s="158" t="str">
        <f>IFERROR(INDEX('اطلاعات دوره'!A:Z,MATCH(G749,'اطلاعات دوره'!C:C,0)-1,MATCH("عنوان",'اطلاعات دوره'!$1:$1,0)),"---")</f>
        <v>---</v>
      </c>
      <c r="M749" s="47" t="str">
        <f t="shared" si="123"/>
        <v>----</v>
      </c>
      <c r="N749" s="48" t="str">
        <f t="shared" si="124"/>
        <v>-/</v>
      </c>
      <c r="O749" s="45"/>
      <c r="P749" s="240">
        <f>IFERROR(INDEX('قرائت کنتور'!A:AZ,MATCH(A749&amp;"-"&amp;"آب",'قرائت کنتور'!B:B,0),MATCH(L749,'قرائت کنتور'!$1:$1,0)),0)</f>
        <v>0</v>
      </c>
      <c r="Q749" s="241">
        <f>IFERROR(INDEX('قرائت کنتور'!A:AZ,MATCH(A749&amp;"-"&amp;"آب",'قرائت کنتور'!B:B,0),MATCH(G749,'قرائت کنتور'!$1:$1,0)),0)</f>
        <v>0</v>
      </c>
      <c r="R749" s="241">
        <f t="shared" si="125"/>
        <v>0</v>
      </c>
      <c r="S749" s="241" t="str">
        <f>IFERROR(INDEX('اطلاعات انشعابات شرکتها'!A:AB,MATCH(A749,'اطلاعات انشعابات شرکتها'!A:A,0),MATCH(S$1,'اطلاعات انشعابات شرکتها'!$1:$1,0)),"---")</f>
        <v>---</v>
      </c>
      <c r="T749" s="227" t="str">
        <f t="shared" si="126"/>
        <v>---</v>
      </c>
      <c r="U749" s="45"/>
      <c r="V749" s="155" t="str">
        <f>IFERROR(INDEX('تعرفه ها'!A:Z,MATCH("بهای هر متر مکعب آب مصرفی",'تعرفه ها'!$B:$B,0),MATCH(F749,'تعرفه ها'!$2:$2,0)),"---")</f>
        <v>---</v>
      </c>
      <c r="W749" s="50" t="str">
        <f t="shared" si="127"/>
        <v>---</v>
      </c>
      <c r="X749" s="50" t="str">
        <f>IFERROR(ROUND(R749*INDEX('تعرفه ها'!A:Z,MATCH("عوارض آب به ازاء هر متر مکعب",'تعرفه ها'!$B:$B,0),MATCH(F749,'تعرفه ها'!$2:$2,0)),0),"---")</f>
        <v>---</v>
      </c>
      <c r="Y749" s="50" t="str">
        <f>IFERROR(ROUND(T749*INDEX('تعرفه ها'!A:Z,MATCH("جریمه مازاد مصرف آب به ازاء هر متر مکعب",'تعرفه ها'!$B:$B,0),MATCH(F749,'تعرفه ها'!$2:$2,0)),0),"---")</f>
        <v>---</v>
      </c>
      <c r="Z749" s="50" t="str">
        <f>IFERROR(ROUND(((W749+X749+Y749)*INDEX('تعرفه ها'!A:Z,MATCH("هزینه نگهداری و تعمیرات شبکه آب",'تعرفه ها'!$B:$B,0),MATCH(F749,'تعرفه ها'!$2:$2,0))/100),0),"---")</f>
        <v>---</v>
      </c>
      <c r="AA749" s="50" t="str">
        <f>IFERROR(IF(INDEX('اطلاعات دوره'!A:Z,MATCH(G749,'اطلاعات دوره'!C:C,0),MATCH("آب",'اطلاعات دوره'!$1:$1,0))="دارد",ROUND((W749+X749+Y749)*INDEX('تعرفه ها'!A:Z,MATCH("پیک فصلی آب",'تعرفه ها'!$B:$B,0),MATCH(F749,'تعرفه ها'!$2:$2,0))/100,0),0),"---")</f>
        <v>---</v>
      </c>
      <c r="AB749" s="50" t="str">
        <f>IFERROR(ROUND(SUM(W749+X749+Y749+Z749+AA749)*INDEX('تعرفه ها'!A:Z,MATCH("مالیات آب",'تعرفه ها'!$B:$B,0),MATCH(F749,'تعرفه ها'!$2:$2,0))/100,0),"---")</f>
        <v>---</v>
      </c>
      <c r="AC749" s="50" t="str">
        <f t="shared" si="128"/>
        <v>---</v>
      </c>
      <c r="AD749" s="50" t="str">
        <f t="shared" si="121"/>
        <v>---</v>
      </c>
      <c r="AE749" s="50" t="str">
        <f t="shared" si="129"/>
        <v>---</v>
      </c>
      <c r="AF749" s="50" t="str">
        <f t="shared" si="130"/>
        <v>---</v>
      </c>
      <c r="AG749" s="153" t="str">
        <f t="shared" si="131"/>
        <v>---</v>
      </c>
      <c r="AI749" s="183" t="str">
        <f>IFERROR(IF(INDEX(پرداخت!A:AZ,MATCH(A749&amp;" - "&amp;"آب",پرداخت!$B:$B,0),MATCH(G749,پرداخت!$1:$1,0))="نشده","نشده","شده"),"---")</f>
        <v>---</v>
      </c>
      <c r="AL749" s="144"/>
      <c r="AM749" s="144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0"/>
      <c r="CA749" s="30"/>
    </row>
    <row r="750" spans="1:79" ht="34.9" hidden="1" customHeight="1">
      <c r="A750" s="170"/>
      <c r="B750" s="47">
        <f>IFERROR(INDEX('اطلاعات انشعابات شرکتها'!A:BB,MATCH(A750,'اطلاعات انشعابات شرکتها'!A:A,0),MATCH(B$1,'اطلاعات انشعابات شرکتها'!$1:$1,0)),0)</f>
        <v>0</v>
      </c>
      <c r="C750" s="48">
        <f>IFERROR(INDEX('اطلاعات انشعابات شرکتها'!A:BB,MATCH(A750,'اطلاعات انشعابات شرکتها'!A:A,0),MATCH(C$1,'اطلاعات انشعابات شرکتها'!$1:$1,0)),0)</f>
        <v>0</v>
      </c>
      <c r="D750" s="45"/>
      <c r="E750" s="171"/>
      <c r="F750" s="170"/>
      <c r="G750" s="47" t="str">
        <f t="shared" si="122"/>
        <v>/</v>
      </c>
      <c r="H750" s="47">
        <f>IFERROR(INDEX('اطلاعات دوره'!A:Z,MATCH(G750,'اطلاعات دوره'!C:C,0),MATCH(H$1,'اطلاعات دوره'!$1:$1,0)),0)</f>
        <v>0</v>
      </c>
      <c r="I750" s="47">
        <f>IFERROR(INDEX('اطلاعات دوره'!A:Z,MATCH(G750,'اطلاعات دوره'!C:C,0),MATCH(I$1,'اطلاعات دوره'!$1:$1,0)),0)</f>
        <v>0</v>
      </c>
      <c r="J750" s="48">
        <f>IFERROR(INDEX('اطلاعات دوره'!A:Z,MATCH(G750,'اطلاعات دوره'!C:C,0),MATCH(J$1,'اطلاعات دوره'!$1:$1,0)),0)</f>
        <v>0</v>
      </c>
      <c r="K750" s="46"/>
      <c r="L750" s="158" t="str">
        <f>IFERROR(INDEX('اطلاعات دوره'!A:Z,MATCH(G750,'اطلاعات دوره'!C:C,0)-1,MATCH("عنوان",'اطلاعات دوره'!$1:$1,0)),"---")</f>
        <v>---</v>
      </c>
      <c r="M750" s="47" t="str">
        <f t="shared" si="123"/>
        <v>----</v>
      </c>
      <c r="N750" s="48" t="str">
        <f t="shared" si="124"/>
        <v>-/</v>
      </c>
      <c r="O750" s="45"/>
      <c r="P750" s="240">
        <f>IFERROR(INDEX('قرائت کنتور'!A:AZ,MATCH(A750&amp;"-"&amp;"آب",'قرائت کنتور'!B:B,0),MATCH(L750,'قرائت کنتور'!$1:$1,0)),0)</f>
        <v>0</v>
      </c>
      <c r="Q750" s="241">
        <f>IFERROR(INDEX('قرائت کنتور'!A:AZ,MATCH(A750&amp;"-"&amp;"آب",'قرائت کنتور'!B:B,0),MATCH(G750,'قرائت کنتور'!$1:$1,0)),0)</f>
        <v>0</v>
      </c>
      <c r="R750" s="241">
        <f t="shared" si="125"/>
        <v>0</v>
      </c>
      <c r="S750" s="241" t="str">
        <f>IFERROR(INDEX('اطلاعات انشعابات شرکتها'!A:AB,MATCH(A750,'اطلاعات انشعابات شرکتها'!A:A,0),MATCH(S$1,'اطلاعات انشعابات شرکتها'!$1:$1,0)),"---")</f>
        <v>---</v>
      </c>
      <c r="T750" s="227" t="str">
        <f t="shared" si="126"/>
        <v>---</v>
      </c>
      <c r="U750" s="45"/>
      <c r="V750" s="155" t="str">
        <f>IFERROR(INDEX('تعرفه ها'!A:Z,MATCH("بهای هر متر مکعب آب مصرفی",'تعرفه ها'!$B:$B,0),MATCH(F750,'تعرفه ها'!$2:$2,0)),"---")</f>
        <v>---</v>
      </c>
      <c r="W750" s="50" t="str">
        <f t="shared" si="127"/>
        <v>---</v>
      </c>
      <c r="X750" s="50" t="str">
        <f>IFERROR(ROUND(R750*INDEX('تعرفه ها'!A:Z,MATCH("عوارض آب به ازاء هر متر مکعب",'تعرفه ها'!$B:$B,0),MATCH(F750,'تعرفه ها'!$2:$2,0)),0),"---")</f>
        <v>---</v>
      </c>
      <c r="Y750" s="50" t="str">
        <f>IFERROR(ROUND(T750*INDEX('تعرفه ها'!A:Z,MATCH("جریمه مازاد مصرف آب به ازاء هر متر مکعب",'تعرفه ها'!$B:$B,0),MATCH(F750,'تعرفه ها'!$2:$2,0)),0),"---")</f>
        <v>---</v>
      </c>
      <c r="Z750" s="50" t="str">
        <f>IFERROR(ROUND(((W750+X750+Y750)*INDEX('تعرفه ها'!A:Z,MATCH("هزینه نگهداری و تعمیرات شبکه آب",'تعرفه ها'!$B:$B,0),MATCH(F750,'تعرفه ها'!$2:$2,0))/100),0),"---")</f>
        <v>---</v>
      </c>
      <c r="AA750" s="50" t="str">
        <f>IFERROR(IF(INDEX('اطلاعات دوره'!A:Z,MATCH(G750,'اطلاعات دوره'!C:C,0),MATCH("آب",'اطلاعات دوره'!$1:$1,0))="دارد",ROUND((W750+X750+Y750)*INDEX('تعرفه ها'!A:Z,MATCH("پیک فصلی آب",'تعرفه ها'!$B:$B,0),MATCH(F750,'تعرفه ها'!$2:$2,0))/100,0),0),"---")</f>
        <v>---</v>
      </c>
      <c r="AB750" s="50" t="str">
        <f>IFERROR(ROUND(SUM(W750+X750+Y750+Z750+AA750)*INDEX('تعرفه ها'!A:Z,MATCH("مالیات آب",'تعرفه ها'!$B:$B,0),MATCH(F750,'تعرفه ها'!$2:$2,0))/100,0),"---")</f>
        <v>---</v>
      </c>
      <c r="AC750" s="50" t="str">
        <f t="shared" si="128"/>
        <v>---</v>
      </c>
      <c r="AD750" s="50" t="str">
        <f t="shared" si="121"/>
        <v>---</v>
      </c>
      <c r="AE750" s="50" t="str">
        <f t="shared" si="129"/>
        <v>---</v>
      </c>
      <c r="AF750" s="50" t="str">
        <f t="shared" si="130"/>
        <v>---</v>
      </c>
      <c r="AG750" s="153" t="str">
        <f t="shared" si="131"/>
        <v>---</v>
      </c>
      <c r="AI750" s="183" t="str">
        <f>IFERROR(IF(INDEX(پرداخت!A:AZ,MATCH(A750&amp;" - "&amp;"آب",پرداخت!$B:$B,0),MATCH(G750,پرداخت!$1:$1,0))="نشده","نشده","شده"),"---")</f>
        <v>---</v>
      </c>
      <c r="AL750" s="144"/>
      <c r="AM750" s="144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/>
      <c r="BC750" s="30"/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  <c r="BT750" s="30"/>
      <c r="BU750" s="30"/>
      <c r="BV750" s="30"/>
      <c r="BW750" s="30"/>
      <c r="BX750" s="30"/>
      <c r="BY750" s="30"/>
      <c r="BZ750" s="30"/>
      <c r="CA750" s="30"/>
    </row>
    <row r="751" spans="1:79" ht="34.9" hidden="1" customHeight="1">
      <c r="A751" s="170"/>
      <c r="B751" s="47">
        <f>IFERROR(INDEX('اطلاعات انشعابات شرکتها'!A:BB,MATCH(A751,'اطلاعات انشعابات شرکتها'!A:A,0),MATCH(B$1,'اطلاعات انشعابات شرکتها'!$1:$1,0)),0)</f>
        <v>0</v>
      </c>
      <c r="C751" s="48">
        <f>IFERROR(INDEX('اطلاعات انشعابات شرکتها'!A:BB,MATCH(A751,'اطلاعات انشعابات شرکتها'!A:A,0),MATCH(C$1,'اطلاعات انشعابات شرکتها'!$1:$1,0)),0)</f>
        <v>0</v>
      </c>
      <c r="D751" s="45"/>
      <c r="E751" s="171"/>
      <c r="F751" s="170"/>
      <c r="G751" s="47" t="str">
        <f t="shared" si="122"/>
        <v>/</v>
      </c>
      <c r="H751" s="47">
        <f>IFERROR(INDEX('اطلاعات دوره'!A:Z,MATCH(G751,'اطلاعات دوره'!C:C,0),MATCH(H$1,'اطلاعات دوره'!$1:$1,0)),0)</f>
        <v>0</v>
      </c>
      <c r="I751" s="47">
        <f>IFERROR(INDEX('اطلاعات دوره'!A:Z,MATCH(G751,'اطلاعات دوره'!C:C,0),MATCH(I$1,'اطلاعات دوره'!$1:$1,0)),0)</f>
        <v>0</v>
      </c>
      <c r="J751" s="48">
        <f>IFERROR(INDEX('اطلاعات دوره'!A:Z,MATCH(G751,'اطلاعات دوره'!C:C,0),MATCH(J$1,'اطلاعات دوره'!$1:$1,0)),0)</f>
        <v>0</v>
      </c>
      <c r="K751" s="46"/>
      <c r="L751" s="158" t="str">
        <f>IFERROR(INDEX('اطلاعات دوره'!A:Z,MATCH(G751,'اطلاعات دوره'!C:C,0)-1,MATCH("عنوان",'اطلاعات دوره'!$1:$1,0)),"---")</f>
        <v>---</v>
      </c>
      <c r="M751" s="47" t="str">
        <f t="shared" si="123"/>
        <v>----</v>
      </c>
      <c r="N751" s="48" t="str">
        <f t="shared" si="124"/>
        <v>-/</v>
      </c>
      <c r="O751" s="45"/>
      <c r="P751" s="240">
        <f>IFERROR(INDEX('قرائت کنتور'!A:AZ,MATCH(A751&amp;"-"&amp;"آب",'قرائت کنتور'!B:B,0),MATCH(L751,'قرائت کنتور'!$1:$1,0)),0)</f>
        <v>0</v>
      </c>
      <c r="Q751" s="241">
        <f>IFERROR(INDEX('قرائت کنتور'!A:AZ,MATCH(A751&amp;"-"&amp;"آب",'قرائت کنتور'!B:B,0),MATCH(G751,'قرائت کنتور'!$1:$1,0)),0)</f>
        <v>0</v>
      </c>
      <c r="R751" s="241">
        <f t="shared" si="125"/>
        <v>0</v>
      </c>
      <c r="S751" s="241" t="str">
        <f>IFERROR(INDEX('اطلاعات انشعابات شرکتها'!A:AB,MATCH(A751,'اطلاعات انشعابات شرکتها'!A:A,0),MATCH(S$1,'اطلاعات انشعابات شرکتها'!$1:$1,0)),"---")</f>
        <v>---</v>
      </c>
      <c r="T751" s="227" t="str">
        <f t="shared" si="126"/>
        <v>---</v>
      </c>
      <c r="U751" s="45"/>
      <c r="V751" s="155" t="str">
        <f>IFERROR(INDEX('تعرفه ها'!A:Z,MATCH("بهای هر متر مکعب آب مصرفی",'تعرفه ها'!$B:$B,0),MATCH(F751,'تعرفه ها'!$2:$2,0)),"---")</f>
        <v>---</v>
      </c>
      <c r="W751" s="50" t="str">
        <f t="shared" si="127"/>
        <v>---</v>
      </c>
      <c r="X751" s="50" t="str">
        <f>IFERROR(ROUND(R751*INDEX('تعرفه ها'!A:Z,MATCH("عوارض آب به ازاء هر متر مکعب",'تعرفه ها'!$B:$B,0),MATCH(F751,'تعرفه ها'!$2:$2,0)),0),"---")</f>
        <v>---</v>
      </c>
      <c r="Y751" s="50" t="str">
        <f>IFERROR(ROUND(T751*INDEX('تعرفه ها'!A:Z,MATCH("جریمه مازاد مصرف آب به ازاء هر متر مکعب",'تعرفه ها'!$B:$B,0),MATCH(F751,'تعرفه ها'!$2:$2,0)),0),"---")</f>
        <v>---</v>
      </c>
      <c r="Z751" s="50" t="str">
        <f>IFERROR(ROUND(((W751+X751+Y751)*INDEX('تعرفه ها'!A:Z,MATCH("هزینه نگهداری و تعمیرات شبکه آب",'تعرفه ها'!$B:$B,0),MATCH(F751,'تعرفه ها'!$2:$2,0))/100),0),"---")</f>
        <v>---</v>
      </c>
      <c r="AA751" s="50" t="str">
        <f>IFERROR(IF(INDEX('اطلاعات دوره'!A:Z,MATCH(G751,'اطلاعات دوره'!C:C,0),MATCH("آب",'اطلاعات دوره'!$1:$1,0))="دارد",ROUND((W751+X751+Y751)*INDEX('تعرفه ها'!A:Z,MATCH("پیک فصلی آب",'تعرفه ها'!$B:$B,0),MATCH(F751,'تعرفه ها'!$2:$2,0))/100,0),0),"---")</f>
        <v>---</v>
      </c>
      <c r="AB751" s="50" t="str">
        <f>IFERROR(ROUND(SUM(W751+X751+Y751+Z751+AA751)*INDEX('تعرفه ها'!A:Z,MATCH("مالیات آب",'تعرفه ها'!$B:$B,0),MATCH(F751,'تعرفه ها'!$2:$2,0))/100,0),"---")</f>
        <v>---</v>
      </c>
      <c r="AC751" s="50" t="str">
        <f t="shared" si="128"/>
        <v>---</v>
      </c>
      <c r="AD751" s="50" t="str">
        <f t="shared" si="121"/>
        <v>---</v>
      </c>
      <c r="AE751" s="50" t="str">
        <f t="shared" si="129"/>
        <v>---</v>
      </c>
      <c r="AF751" s="50" t="str">
        <f t="shared" si="130"/>
        <v>---</v>
      </c>
      <c r="AG751" s="153" t="str">
        <f t="shared" si="131"/>
        <v>---</v>
      </c>
      <c r="AI751" s="183" t="str">
        <f>IFERROR(IF(INDEX(پرداخت!A:AZ,MATCH(A751&amp;" - "&amp;"آب",پرداخت!$B:$B,0),MATCH(G751,پرداخت!$1:$1,0))="نشده","نشده","شده"),"---")</f>
        <v>---</v>
      </c>
      <c r="AL751" s="144"/>
      <c r="AM751" s="144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  <c r="BT751" s="30"/>
      <c r="BU751" s="30"/>
      <c r="BV751" s="30"/>
      <c r="BW751" s="30"/>
      <c r="BX751" s="30"/>
      <c r="BY751" s="30"/>
      <c r="BZ751" s="30"/>
      <c r="CA751" s="30"/>
    </row>
    <row r="752" spans="1:79" ht="34.9" hidden="1" customHeight="1">
      <c r="A752" s="170"/>
      <c r="B752" s="47">
        <f>IFERROR(INDEX('اطلاعات انشعابات شرکتها'!A:BB,MATCH(A752,'اطلاعات انشعابات شرکتها'!A:A,0),MATCH(B$1,'اطلاعات انشعابات شرکتها'!$1:$1,0)),0)</f>
        <v>0</v>
      </c>
      <c r="C752" s="48">
        <f>IFERROR(INDEX('اطلاعات انشعابات شرکتها'!A:BB,MATCH(A752,'اطلاعات انشعابات شرکتها'!A:A,0),MATCH(C$1,'اطلاعات انشعابات شرکتها'!$1:$1,0)),0)</f>
        <v>0</v>
      </c>
      <c r="D752" s="45"/>
      <c r="E752" s="171"/>
      <c r="F752" s="170"/>
      <c r="G752" s="47" t="str">
        <f t="shared" si="122"/>
        <v>/</v>
      </c>
      <c r="H752" s="47">
        <f>IFERROR(INDEX('اطلاعات دوره'!A:Z,MATCH(G752,'اطلاعات دوره'!C:C,0),MATCH(H$1,'اطلاعات دوره'!$1:$1,0)),0)</f>
        <v>0</v>
      </c>
      <c r="I752" s="47">
        <f>IFERROR(INDEX('اطلاعات دوره'!A:Z,MATCH(G752,'اطلاعات دوره'!C:C,0),MATCH(I$1,'اطلاعات دوره'!$1:$1,0)),0)</f>
        <v>0</v>
      </c>
      <c r="J752" s="48">
        <f>IFERROR(INDEX('اطلاعات دوره'!A:Z,MATCH(G752,'اطلاعات دوره'!C:C,0),MATCH(J$1,'اطلاعات دوره'!$1:$1,0)),0)</f>
        <v>0</v>
      </c>
      <c r="K752" s="46"/>
      <c r="L752" s="158" t="str">
        <f>IFERROR(INDEX('اطلاعات دوره'!A:Z,MATCH(G752,'اطلاعات دوره'!C:C,0)-1,MATCH("عنوان",'اطلاعات دوره'!$1:$1,0)),"---")</f>
        <v>---</v>
      </c>
      <c r="M752" s="47" t="str">
        <f t="shared" si="123"/>
        <v>----</v>
      </c>
      <c r="N752" s="48" t="str">
        <f t="shared" si="124"/>
        <v>-/</v>
      </c>
      <c r="O752" s="45"/>
      <c r="P752" s="240">
        <f>IFERROR(INDEX('قرائت کنتور'!A:AZ,MATCH(A752&amp;"-"&amp;"آب",'قرائت کنتور'!B:B,0),MATCH(L752,'قرائت کنتور'!$1:$1,0)),0)</f>
        <v>0</v>
      </c>
      <c r="Q752" s="241">
        <f>IFERROR(INDEX('قرائت کنتور'!A:AZ,MATCH(A752&amp;"-"&amp;"آب",'قرائت کنتور'!B:B,0),MATCH(G752,'قرائت کنتور'!$1:$1,0)),0)</f>
        <v>0</v>
      </c>
      <c r="R752" s="241">
        <f t="shared" si="125"/>
        <v>0</v>
      </c>
      <c r="S752" s="241" t="str">
        <f>IFERROR(INDEX('اطلاعات انشعابات شرکتها'!A:AB,MATCH(A752,'اطلاعات انشعابات شرکتها'!A:A,0),MATCH(S$1,'اطلاعات انشعابات شرکتها'!$1:$1,0)),"---")</f>
        <v>---</v>
      </c>
      <c r="T752" s="227" t="str">
        <f t="shared" si="126"/>
        <v>---</v>
      </c>
      <c r="U752" s="45"/>
      <c r="V752" s="155" t="str">
        <f>IFERROR(INDEX('تعرفه ها'!A:Z,MATCH("بهای هر متر مکعب آب مصرفی",'تعرفه ها'!$B:$B,0),MATCH(F752,'تعرفه ها'!$2:$2,0)),"---")</f>
        <v>---</v>
      </c>
      <c r="W752" s="50" t="str">
        <f t="shared" si="127"/>
        <v>---</v>
      </c>
      <c r="X752" s="50" t="str">
        <f>IFERROR(ROUND(R752*INDEX('تعرفه ها'!A:Z,MATCH("عوارض آب به ازاء هر متر مکعب",'تعرفه ها'!$B:$B,0),MATCH(F752,'تعرفه ها'!$2:$2,0)),0),"---")</f>
        <v>---</v>
      </c>
      <c r="Y752" s="50" t="str">
        <f>IFERROR(ROUND(T752*INDEX('تعرفه ها'!A:Z,MATCH("جریمه مازاد مصرف آب به ازاء هر متر مکعب",'تعرفه ها'!$B:$B,0),MATCH(F752,'تعرفه ها'!$2:$2,0)),0),"---")</f>
        <v>---</v>
      </c>
      <c r="Z752" s="50" t="str">
        <f>IFERROR(ROUND(((W752+X752+Y752)*INDEX('تعرفه ها'!A:Z,MATCH("هزینه نگهداری و تعمیرات شبکه آب",'تعرفه ها'!$B:$B,0),MATCH(F752,'تعرفه ها'!$2:$2,0))/100),0),"---")</f>
        <v>---</v>
      </c>
      <c r="AA752" s="50" t="str">
        <f>IFERROR(IF(INDEX('اطلاعات دوره'!A:Z,MATCH(G752,'اطلاعات دوره'!C:C,0),MATCH("آب",'اطلاعات دوره'!$1:$1,0))="دارد",ROUND((W752+X752+Y752)*INDEX('تعرفه ها'!A:Z,MATCH("پیک فصلی آب",'تعرفه ها'!$B:$B,0),MATCH(F752,'تعرفه ها'!$2:$2,0))/100,0),0),"---")</f>
        <v>---</v>
      </c>
      <c r="AB752" s="50" t="str">
        <f>IFERROR(ROUND(SUM(W752+X752+Y752+Z752+AA752)*INDEX('تعرفه ها'!A:Z,MATCH("مالیات آب",'تعرفه ها'!$B:$B,0),MATCH(F752,'تعرفه ها'!$2:$2,0))/100,0),"---")</f>
        <v>---</v>
      </c>
      <c r="AC752" s="50" t="str">
        <f t="shared" si="128"/>
        <v>---</v>
      </c>
      <c r="AD752" s="50" t="str">
        <f t="shared" si="121"/>
        <v>---</v>
      </c>
      <c r="AE752" s="50" t="str">
        <f t="shared" si="129"/>
        <v>---</v>
      </c>
      <c r="AF752" s="50" t="str">
        <f t="shared" si="130"/>
        <v>---</v>
      </c>
      <c r="AG752" s="153" t="str">
        <f t="shared" si="131"/>
        <v>---</v>
      </c>
      <c r="AI752" s="183" t="str">
        <f>IFERROR(IF(INDEX(پرداخت!A:AZ,MATCH(A752&amp;" - "&amp;"آب",پرداخت!$B:$B,0),MATCH(G752,پرداخت!$1:$1,0))="نشده","نشده","شده"),"---")</f>
        <v>---</v>
      </c>
      <c r="AL752" s="144"/>
      <c r="AM752" s="144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  <c r="BT752" s="30"/>
      <c r="BU752" s="30"/>
      <c r="BV752" s="30"/>
      <c r="BW752" s="30"/>
      <c r="BX752" s="30"/>
      <c r="BY752" s="30"/>
      <c r="BZ752" s="30"/>
      <c r="CA752" s="30"/>
    </row>
    <row r="753" spans="1:79" ht="34.9" hidden="1" customHeight="1">
      <c r="A753" s="170"/>
      <c r="B753" s="47">
        <f>IFERROR(INDEX('اطلاعات انشعابات شرکتها'!A:BB,MATCH(A753,'اطلاعات انشعابات شرکتها'!A:A,0),MATCH(B$1,'اطلاعات انشعابات شرکتها'!$1:$1,0)),0)</f>
        <v>0</v>
      </c>
      <c r="C753" s="48">
        <f>IFERROR(INDEX('اطلاعات انشعابات شرکتها'!A:BB,MATCH(A753,'اطلاعات انشعابات شرکتها'!A:A,0),MATCH(C$1,'اطلاعات انشعابات شرکتها'!$1:$1,0)),0)</f>
        <v>0</v>
      </c>
      <c r="D753" s="45"/>
      <c r="E753" s="171"/>
      <c r="F753" s="170"/>
      <c r="G753" s="47" t="str">
        <f t="shared" si="122"/>
        <v>/</v>
      </c>
      <c r="H753" s="47">
        <f>IFERROR(INDEX('اطلاعات دوره'!A:Z,MATCH(G753,'اطلاعات دوره'!C:C,0),MATCH(H$1,'اطلاعات دوره'!$1:$1,0)),0)</f>
        <v>0</v>
      </c>
      <c r="I753" s="47">
        <f>IFERROR(INDEX('اطلاعات دوره'!A:Z,MATCH(G753,'اطلاعات دوره'!C:C,0),MATCH(I$1,'اطلاعات دوره'!$1:$1,0)),0)</f>
        <v>0</v>
      </c>
      <c r="J753" s="48">
        <f>IFERROR(INDEX('اطلاعات دوره'!A:Z,MATCH(G753,'اطلاعات دوره'!C:C,0),MATCH(J$1,'اطلاعات دوره'!$1:$1,0)),0)</f>
        <v>0</v>
      </c>
      <c r="K753" s="46"/>
      <c r="L753" s="158" t="str">
        <f>IFERROR(INDEX('اطلاعات دوره'!A:Z,MATCH(G753,'اطلاعات دوره'!C:C,0)-1,MATCH("عنوان",'اطلاعات دوره'!$1:$1,0)),"---")</f>
        <v>---</v>
      </c>
      <c r="M753" s="47" t="str">
        <f t="shared" si="123"/>
        <v>----</v>
      </c>
      <c r="N753" s="48" t="str">
        <f t="shared" si="124"/>
        <v>-/</v>
      </c>
      <c r="O753" s="45"/>
      <c r="P753" s="240">
        <f>IFERROR(INDEX('قرائت کنتور'!A:AZ,MATCH(A753&amp;"-"&amp;"آب",'قرائت کنتور'!B:B,0),MATCH(L753,'قرائت کنتور'!$1:$1,0)),0)</f>
        <v>0</v>
      </c>
      <c r="Q753" s="241">
        <f>IFERROR(INDEX('قرائت کنتور'!A:AZ,MATCH(A753&amp;"-"&amp;"آب",'قرائت کنتور'!B:B,0),MATCH(G753,'قرائت کنتور'!$1:$1,0)),0)</f>
        <v>0</v>
      </c>
      <c r="R753" s="241">
        <f t="shared" si="125"/>
        <v>0</v>
      </c>
      <c r="S753" s="241" t="str">
        <f>IFERROR(INDEX('اطلاعات انشعابات شرکتها'!A:AB,MATCH(A753,'اطلاعات انشعابات شرکتها'!A:A,0),MATCH(S$1,'اطلاعات انشعابات شرکتها'!$1:$1,0)),"---")</f>
        <v>---</v>
      </c>
      <c r="T753" s="227" t="str">
        <f t="shared" si="126"/>
        <v>---</v>
      </c>
      <c r="U753" s="45"/>
      <c r="V753" s="155" t="str">
        <f>IFERROR(INDEX('تعرفه ها'!A:Z,MATCH("بهای هر متر مکعب آب مصرفی",'تعرفه ها'!$B:$B,0),MATCH(F753,'تعرفه ها'!$2:$2,0)),"---")</f>
        <v>---</v>
      </c>
      <c r="W753" s="50" t="str">
        <f t="shared" si="127"/>
        <v>---</v>
      </c>
      <c r="X753" s="50" t="str">
        <f>IFERROR(ROUND(R753*INDEX('تعرفه ها'!A:Z,MATCH("عوارض آب به ازاء هر متر مکعب",'تعرفه ها'!$B:$B,0),MATCH(F753,'تعرفه ها'!$2:$2,0)),0),"---")</f>
        <v>---</v>
      </c>
      <c r="Y753" s="50" t="str">
        <f>IFERROR(ROUND(T753*INDEX('تعرفه ها'!A:Z,MATCH("جریمه مازاد مصرف آب به ازاء هر متر مکعب",'تعرفه ها'!$B:$B,0),MATCH(F753,'تعرفه ها'!$2:$2,0)),0),"---")</f>
        <v>---</v>
      </c>
      <c r="Z753" s="50" t="str">
        <f>IFERROR(ROUND(((W753+X753+Y753)*INDEX('تعرفه ها'!A:Z,MATCH("هزینه نگهداری و تعمیرات شبکه آب",'تعرفه ها'!$B:$B,0),MATCH(F753,'تعرفه ها'!$2:$2,0))/100),0),"---")</f>
        <v>---</v>
      </c>
      <c r="AA753" s="50" t="str">
        <f>IFERROR(IF(INDEX('اطلاعات دوره'!A:Z,MATCH(G753,'اطلاعات دوره'!C:C,0),MATCH("آب",'اطلاعات دوره'!$1:$1,0))="دارد",ROUND((W753+X753+Y753)*INDEX('تعرفه ها'!A:Z,MATCH("پیک فصلی آب",'تعرفه ها'!$B:$B,0),MATCH(F753,'تعرفه ها'!$2:$2,0))/100,0),0),"---")</f>
        <v>---</v>
      </c>
      <c r="AB753" s="50" t="str">
        <f>IFERROR(ROUND(SUM(W753+X753+Y753+Z753+AA753)*INDEX('تعرفه ها'!A:Z,MATCH("مالیات آب",'تعرفه ها'!$B:$B,0),MATCH(F753,'تعرفه ها'!$2:$2,0))/100,0),"---")</f>
        <v>---</v>
      </c>
      <c r="AC753" s="50" t="str">
        <f t="shared" si="128"/>
        <v>---</v>
      </c>
      <c r="AD753" s="50" t="str">
        <f t="shared" si="121"/>
        <v>---</v>
      </c>
      <c r="AE753" s="50" t="str">
        <f t="shared" si="129"/>
        <v>---</v>
      </c>
      <c r="AF753" s="50" t="str">
        <f t="shared" si="130"/>
        <v>---</v>
      </c>
      <c r="AG753" s="153" t="str">
        <f t="shared" si="131"/>
        <v>---</v>
      </c>
      <c r="AI753" s="183" t="str">
        <f>IFERROR(IF(INDEX(پرداخت!A:AZ,MATCH(A753&amp;" - "&amp;"آب",پرداخت!$B:$B,0),MATCH(G753,پرداخت!$1:$1,0))="نشده","نشده","شده"),"---")</f>
        <v>---</v>
      </c>
      <c r="AL753" s="144"/>
      <c r="AM753" s="144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  <c r="BT753" s="30"/>
      <c r="BU753" s="30"/>
      <c r="BV753" s="30"/>
      <c r="BW753" s="30"/>
      <c r="BX753" s="30"/>
      <c r="BY753" s="30"/>
      <c r="BZ753" s="30"/>
      <c r="CA753" s="30"/>
    </row>
    <row r="754" spans="1:79" ht="34.9" hidden="1" customHeight="1">
      <c r="A754" s="170"/>
      <c r="B754" s="47">
        <f>IFERROR(INDEX('اطلاعات انشعابات شرکتها'!A:BB,MATCH(A754,'اطلاعات انشعابات شرکتها'!A:A,0),MATCH(B$1,'اطلاعات انشعابات شرکتها'!$1:$1,0)),0)</f>
        <v>0</v>
      </c>
      <c r="C754" s="48">
        <f>IFERROR(INDEX('اطلاعات انشعابات شرکتها'!A:BB,MATCH(A754,'اطلاعات انشعابات شرکتها'!A:A,0),MATCH(C$1,'اطلاعات انشعابات شرکتها'!$1:$1,0)),0)</f>
        <v>0</v>
      </c>
      <c r="D754" s="45"/>
      <c r="E754" s="171"/>
      <c r="F754" s="170"/>
      <c r="G754" s="47" t="str">
        <f t="shared" si="122"/>
        <v>/</v>
      </c>
      <c r="H754" s="47">
        <f>IFERROR(INDEX('اطلاعات دوره'!A:Z,MATCH(G754,'اطلاعات دوره'!C:C,0),MATCH(H$1,'اطلاعات دوره'!$1:$1,0)),0)</f>
        <v>0</v>
      </c>
      <c r="I754" s="47">
        <f>IFERROR(INDEX('اطلاعات دوره'!A:Z,MATCH(G754,'اطلاعات دوره'!C:C,0),MATCH(I$1,'اطلاعات دوره'!$1:$1,0)),0)</f>
        <v>0</v>
      </c>
      <c r="J754" s="48">
        <f>IFERROR(INDEX('اطلاعات دوره'!A:Z,MATCH(G754,'اطلاعات دوره'!C:C,0),MATCH(J$1,'اطلاعات دوره'!$1:$1,0)),0)</f>
        <v>0</v>
      </c>
      <c r="K754" s="46"/>
      <c r="L754" s="158" t="str">
        <f>IFERROR(INDEX('اطلاعات دوره'!A:Z,MATCH(G754,'اطلاعات دوره'!C:C,0)-1,MATCH("عنوان",'اطلاعات دوره'!$1:$1,0)),"---")</f>
        <v>---</v>
      </c>
      <c r="M754" s="47" t="str">
        <f t="shared" si="123"/>
        <v>----</v>
      </c>
      <c r="N754" s="48" t="str">
        <f t="shared" si="124"/>
        <v>-/</v>
      </c>
      <c r="O754" s="45"/>
      <c r="P754" s="240">
        <f>IFERROR(INDEX('قرائت کنتور'!A:AZ,MATCH(A754&amp;"-"&amp;"آب",'قرائت کنتور'!B:B,0),MATCH(L754,'قرائت کنتور'!$1:$1,0)),0)</f>
        <v>0</v>
      </c>
      <c r="Q754" s="241">
        <f>IFERROR(INDEX('قرائت کنتور'!A:AZ,MATCH(A754&amp;"-"&amp;"آب",'قرائت کنتور'!B:B,0),MATCH(G754,'قرائت کنتور'!$1:$1,0)),0)</f>
        <v>0</v>
      </c>
      <c r="R754" s="241">
        <f t="shared" si="125"/>
        <v>0</v>
      </c>
      <c r="S754" s="241" t="str">
        <f>IFERROR(INDEX('اطلاعات انشعابات شرکتها'!A:AB,MATCH(A754,'اطلاعات انشعابات شرکتها'!A:A,0),MATCH(S$1,'اطلاعات انشعابات شرکتها'!$1:$1,0)),"---")</f>
        <v>---</v>
      </c>
      <c r="T754" s="227" t="str">
        <f t="shared" si="126"/>
        <v>---</v>
      </c>
      <c r="U754" s="45"/>
      <c r="V754" s="155" t="str">
        <f>IFERROR(INDEX('تعرفه ها'!A:Z,MATCH("بهای هر متر مکعب آب مصرفی",'تعرفه ها'!$B:$B,0),MATCH(F754,'تعرفه ها'!$2:$2,0)),"---")</f>
        <v>---</v>
      </c>
      <c r="W754" s="50" t="str">
        <f t="shared" si="127"/>
        <v>---</v>
      </c>
      <c r="X754" s="50" t="str">
        <f>IFERROR(ROUND(R754*INDEX('تعرفه ها'!A:Z,MATCH("عوارض آب به ازاء هر متر مکعب",'تعرفه ها'!$B:$B,0),MATCH(F754,'تعرفه ها'!$2:$2,0)),0),"---")</f>
        <v>---</v>
      </c>
      <c r="Y754" s="50" t="str">
        <f>IFERROR(ROUND(T754*INDEX('تعرفه ها'!A:Z,MATCH("جریمه مازاد مصرف آب به ازاء هر متر مکعب",'تعرفه ها'!$B:$B,0),MATCH(F754,'تعرفه ها'!$2:$2,0)),0),"---")</f>
        <v>---</v>
      </c>
      <c r="Z754" s="50" t="str">
        <f>IFERROR(ROUND(((W754+X754+Y754)*INDEX('تعرفه ها'!A:Z,MATCH("هزینه نگهداری و تعمیرات شبکه آب",'تعرفه ها'!$B:$B,0),MATCH(F754,'تعرفه ها'!$2:$2,0))/100),0),"---")</f>
        <v>---</v>
      </c>
      <c r="AA754" s="50" t="str">
        <f>IFERROR(IF(INDEX('اطلاعات دوره'!A:Z,MATCH(G754,'اطلاعات دوره'!C:C,0),MATCH("آب",'اطلاعات دوره'!$1:$1,0))="دارد",ROUND((W754+X754+Y754)*INDEX('تعرفه ها'!A:Z,MATCH("پیک فصلی آب",'تعرفه ها'!$B:$B,0),MATCH(F754,'تعرفه ها'!$2:$2,0))/100,0),0),"---")</f>
        <v>---</v>
      </c>
      <c r="AB754" s="50" t="str">
        <f>IFERROR(ROUND(SUM(W754+X754+Y754+Z754+AA754)*INDEX('تعرفه ها'!A:Z,MATCH("مالیات آب",'تعرفه ها'!$B:$B,0),MATCH(F754,'تعرفه ها'!$2:$2,0))/100,0),"---")</f>
        <v>---</v>
      </c>
      <c r="AC754" s="50" t="str">
        <f t="shared" si="128"/>
        <v>---</v>
      </c>
      <c r="AD754" s="50" t="str">
        <f t="shared" si="121"/>
        <v>---</v>
      </c>
      <c r="AE754" s="50" t="str">
        <f t="shared" si="129"/>
        <v>---</v>
      </c>
      <c r="AF754" s="50" t="str">
        <f t="shared" si="130"/>
        <v>---</v>
      </c>
      <c r="AG754" s="153" t="str">
        <f t="shared" si="131"/>
        <v>---</v>
      </c>
      <c r="AI754" s="183" t="str">
        <f>IFERROR(IF(INDEX(پرداخت!A:AZ,MATCH(A754&amp;" - "&amp;"آب",پرداخت!$B:$B,0),MATCH(G754,پرداخت!$1:$1,0))="نشده","نشده","شده"),"---")</f>
        <v>---</v>
      </c>
      <c r="AL754" s="144"/>
      <c r="AM754" s="144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/>
      <c r="BC754" s="30"/>
      <c r="BD754" s="30"/>
      <c r="BE754" s="30"/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  <c r="BT754" s="30"/>
      <c r="BU754" s="30"/>
      <c r="BV754" s="30"/>
      <c r="BW754" s="30"/>
      <c r="BX754" s="30"/>
      <c r="BY754" s="30"/>
      <c r="BZ754" s="30"/>
      <c r="CA754" s="30"/>
    </row>
    <row r="755" spans="1:79" ht="34.9" hidden="1" customHeight="1">
      <c r="A755" s="170"/>
      <c r="B755" s="47">
        <f>IFERROR(INDEX('اطلاعات انشعابات شرکتها'!A:BB,MATCH(A755,'اطلاعات انشعابات شرکتها'!A:A,0),MATCH(B$1,'اطلاعات انشعابات شرکتها'!$1:$1,0)),0)</f>
        <v>0</v>
      </c>
      <c r="C755" s="48">
        <f>IFERROR(INDEX('اطلاعات انشعابات شرکتها'!A:BB,MATCH(A755,'اطلاعات انشعابات شرکتها'!A:A,0),MATCH(C$1,'اطلاعات انشعابات شرکتها'!$1:$1,0)),0)</f>
        <v>0</v>
      </c>
      <c r="D755" s="45"/>
      <c r="E755" s="171"/>
      <c r="F755" s="170"/>
      <c r="G755" s="47" t="str">
        <f t="shared" si="122"/>
        <v>/</v>
      </c>
      <c r="H755" s="47">
        <f>IFERROR(INDEX('اطلاعات دوره'!A:Z,MATCH(G755,'اطلاعات دوره'!C:C,0),MATCH(H$1,'اطلاعات دوره'!$1:$1,0)),0)</f>
        <v>0</v>
      </c>
      <c r="I755" s="47">
        <f>IFERROR(INDEX('اطلاعات دوره'!A:Z,MATCH(G755,'اطلاعات دوره'!C:C,0),MATCH(I$1,'اطلاعات دوره'!$1:$1,0)),0)</f>
        <v>0</v>
      </c>
      <c r="J755" s="48">
        <f>IFERROR(INDEX('اطلاعات دوره'!A:Z,MATCH(G755,'اطلاعات دوره'!C:C,0),MATCH(J$1,'اطلاعات دوره'!$1:$1,0)),0)</f>
        <v>0</v>
      </c>
      <c r="K755" s="46"/>
      <c r="L755" s="158" t="str">
        <f>IFERROR(INDEX('اطلاعات دوره'!A:Z,MATCH(G755,'اطلاعات دوره'!C:C,0)-1,MATCH("عنوان",'اطلاعات دوره'!$1:$1,0)),"---")</f>
        <v>---</v>
      </c>
      <c r="M755" s="47" t="str">
        <f t="shared" si="123"/>
        <v>----</v>
      </c>
      <c r="N755" s="48" t="str">
        <f t="shared" si="124"/>
        <v>-/</v>
      </c>
      <c r="O755" s="45"/>
      <c r="P755" s="240">
        <f>IFERROR(INDEX('قرائت کنتور'!A:AZ,MATCH(A755&amp;"-"&amp;"آب",'قرائت کنتور'!B:B,0),MATCH(L755,'قرائت کنتور'!$1:$1,0)),0)</f>
        <v>0</v>
      </c>
      <c r="Q755" s="241">
        <f>IFERROR(INDEX('قرائت کنتور'!A:AZ,MATCH(A755&amp;"-"&amp;"آب",'قرائت کنتور'!B:B,0),MATCH(G755,'قرائت کنتور'!$1:$1,0)),0)</f>
        <v>0</v>
      </c>
      <c r="R755" s="241">
        <f t="shared" si="125"/>
        <v>0</v>
      </c>
      <c r="S755" s="241" t="str">
        <f>IFERROR(INDEX('اطلاعات انشعابات شرکتها'!A:AB,MATCH(A755,'اطلاعات انشعابات شرکتها'!A:A,0),MATCH(S$1,'اطلاعات انشعابات شرکتها'!$1:$1,0)),"---")</f>
        <v>---</v>
      </c>
      <c r="T755" s="227" t="str">
        <f t="shared" si="126"/>
        <v>---</v>
      </c>
      <c r="U755" s="45"/>
      <c r="V755" s="155" t="str">
        <f>IFERROR(INDEX('تعرفه ها'!A:Z,MATCH("بهای هر متر مکعب آب مصرفی",'تعرفه ها'!$B:$B,0),MATCH(F755,'تعرفه ها'!$2:$2,0)),"---")</f>
        <v>---</v>
      </c>
      <c r="W755" s="50" t="str">
        <f t="shared" si="127"/>
        <v>---</v>
      </c>
      <c r="X755" s="50" t="str">
        <f>IFERROR(ROUND(R755*INDEX('تعرفه ها'!A:Z,MATCH("عوارض آب به ازاء هر متر مکعب",'تعرفه ها'!$B:$B,0),MATCH(F755,'تعرفه ها'!$2:$2,0)),0),"---")</f>
        <v>---</v>
      </c>
      <c r="Y755" s="50" t="str">
        <f>IFERROR(ROUND(T755*INDEX('تعرفه ها'!A:Z,MATCH("جریمه مازاد مصرف آب به ازاء هر متر مکعب",'تعرفه ها'!$B:$B,0),MATCH(F755,'تعرفه ها'!$2:$2,0)),0),"---")</f>
        <v>---</v>
      </c>
      <c r="Z755" s="50" t="str">
        <f>IFERROR(ROUND(((W755+X755+Y755)*INDEX('تعرفه ها'!A:Z,MATCH("هزینه نگهداری و تعمیرات شبکه آب",'تعرفه ها'!$B:$B,0),MATCH(F755,'تعرفه ها'!$2:$2,0))/100),0),"---")</f>
        <v>---</v>
      </c>
      <c r="AA755" s="50" t="str">
        <f>IFERROR(IF(INDEX('اطلاعات دوره'!A:Z,MATCH(G755,'اطلاعات دوره'!C:C,0),MATCH("آب",'اطلاعات دوره'!$1:$1,0))="دارد",ROUND((W755+X755+Y755)*INDEX('تعرفه ها'!A:Z,MATCH("پیک فصلی آب",'تعرفه ها'!$B:$B,0),MATCH(F755,'تعرفه ها'!$2:$2,0))/100,0),0),"---")</f>
        <v>---</v>
      </c>
      <c r="AB755" s="50" t="str">
        <f>IFERROR(ROUND(SUM(W755+X755+Y755+Z755+AA755)*INDEX('تعرفه ها'!A:Z,MATCH("مالیات آب",'تعرفه ها'!$B:$B,0),MATCH(F755,'تعرفه ها'!$2:$2,0))/100,0),"---")</f>
        <v>---</v>
      </c>
      <c r="AC755" s="50" t="str">
        <f t="shared" si="128"/>
        <v>---</v>
      </c>
      <c r="AD755" s="50" t="str">
        <f t="shared" si="121"/>
        <v>---</v>
      </c>
      <c r="AE755" s="50" t="str">
        <f t="shared" si="129"/>
        <v>---</v>
      </c>
      <c r="AF755" s="50" t="str">
        <f t="shared" si="130"/>
        <v>---</v>
      </c>
      <c r="AG755" s="153" t="str">
        <f t="shared" si="131"/>
        <v>---</v>
      </c>
      <c r="AI755" s="183" t="str">
        <f>IFERROR(IF(INDEX(پرداخت!A:AZ,MATCH(A755&amp;" - "&amp;"آب",پرداخت!$B:$B,0),MATCH(G755,پرداخت!$1:$1,0))="نشده","نشده","شده"),"---")</f>
        <v>---</v>
      </c>
      <c r="AL755" s="144"/>
      <c r="AM755" s="144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  <c r="BT755" s="30"/>
      <c r="BU755" s="30"/>
      <c r="BV755" s="30"/>
      <c r="BW755" s="30"/>
      <c r="BX755" s="30"/>
      <c r="BY755" s="30"/>
      <c r="BZ755" s="30"/>
      <c r="CA755" s="30"/>
    </row>
    <row r="756" spans="1:79" ht="34.9" hidden="1" customHeight="1">
      <c r="A756" s="170"/>
      <c r="B756" s="47">
        <f>IFERROR(INDEX('اطلاعات انشعابات شرکتها'!A:BB,MATCH(A756,'اطلاعات انشعابات شرکتها'!A:A,0),MATCH(B$1,'اطلاعات انشعابات شرکتها'!$1:$1,0)),0)</f>
        <v>0</v>
      </c>
      <c r="C756" s="48">
        <f>IFERROR(INDEX('اطلاعات انشعابات شرکتها'!A:BB,MATCH(A756,'اطلاعات انشعابات شرکتها'!A:A,0),MATCH(C$1,'اطلاعات انشعابات شرکتها'!$1:$1,0)),0)</f>
        <v>0</v>
      </c>
      <c r="D756" s="45"/>
      <c r="E756" s="171"/>
      <c r="F756" s="170"/>
      <c r="G756" s="47" t="str">
        <f t="shared" si="122"/>
        <v>/</v>
      </c>
      <c r="H756" s="47">
        <f>IFERROR(INDEX('اطلاعات دوره'!A:Z,MATCH(G756,'اطلاعات دوره'!C:C,0),MATCH(H$1,'اطلاعات دوره'!$1:$1,0)),0)</f>
        <v>0</v>
      </c>
      <c r="I756" s="47">
        <f>IFERROR(INDEX('اطلاعات دوره'!A:Z,MATCH(G756,'اطلاعات دوره'!C:C,0),MATCH(I$1,'اطلاعات دوره'!$1:$1,0)),0)</f>
        <v>0</v>
      </c>
      <c r="J756" s="48">
        <f>IFERROR(INDEX('اطلاعات دوره'!A:Z,MATCH(G756,'اطلاعات دوره'!C:C,0),MATCH(J$1,'اطلاعات دوره'!$1:$1,0)),0)</f>
        <v>0</v>
      </c>
      <c r="K756" s="46"/>
      <c r="L756" s="158" t="str">
        <f>IFERROR(INDEX('اطلاعات دوره'!A:Z,MATCH(G756,'اطلاعات دوره'!C:C,0)-1,MATCH("عنوان",'اطلاعات دوره'!$1:$1,0)),"---")</f>
        <v>---</v>
      </c>
      <c r="M756" s="47" t="str">
        <f t="shared" si="123"/>
        <v>----</v>
      </c>
      <c r="N756" s="48" t="str">
        <f t="shared" si="124"/>
        <v>-/</v>
      </c>
      <c r="O756" s="45"/>
      <c r="P756" s="240">
        <f>IFERROR(INDEX('قرائت کنتور'!A:AZ,MATCH(A756&amp;"-"&amp;"آب",'قرائت کنتور'!B:B,0),MATCH(L756,'قرائت کنتور'!$1:$1,0)),0)</f>
        <v>0</v>
      </c>
      <c r="Q756" s="241">
        <f>IFERROR(INDEX('قرائت کنتور'!A:AZ,MATCH(A756&amp;"-"&amp;"آب",'قرائت کنتور'!B:B,0),MATCH(G756,'قرائت کنتور'!$1:$1,0)),0)</f>
        <v>0</v>
      </c>
      <c r="R756" s="241">
        <f t="shared" si="125"/>
        <v>0</v>
      </c>
      <c r="S756" s="241" t="str">
        <f>IFERROR(INDEX('اطلاعات انشعابات شرکتها'!A:AB,MATCH(A756,'اطلاعات انشعابات شرکتها'!A:A,0),MATCH(S$1,'اطلاعات انشعابات شرکتها'!$1:$1,0)),"---")</f>
        <v>---</v>
      </c>
      <c r="T756" s="227" t="str">
        <f t="shared" si="126"/>
        <v>---</v>
      </c>
      <c r="U756" s="45"/>
      <c r="V756" s="155" t="str">
        <f>IFERROR(INDEX('تعرفه ها'!A:Z,MATCH("بهای هر متر مکعب آب مصرفی",'تعرفه ها'!$B:$B,0),MATCH(F756,'تعرفه ها'!$2:$2,0)),"---")</f>
        <v>---</v>
      </c>
      <c r="W756" s="50" t="str">
        <f t="shared" si="127"/>
        <v>---</v>
      </c>
      <c r="X756" s="50" t="str">
        <f>IFERROR(ROUND(R756*INDEX('تعرفه ها'!A:Z,MATCH("عوارض آب به ازاء هر متر مکعب",'تعرفه ها'!$B:$B,0),MATCH(F756,'تعرفه ها'!$2:$2,0)),0),"---")</f>
        <v>---</v>
      </c>
      <c r="Y756" s="50" t="str">
        <f>IFERROR(ROUND(T756*INDEX('تعرفه ها'!A:Z,MATCH("جریمه مازاد مصرف آب به ازاء هر متر مکعب",'تعرفه ها'!$B:$B,0),MATCH(F756,'تعرفه ها'!$2:$2,0)),0),"---")</f>
        <v>---</v>
      </c>
      <c r="Z756" s="50" t="str">
        <f>IFERROR(ROUND(((W756+X756+Y756)*INDEX('تعرفه ها'!A:Z,MATCH("هزینه نگهداری و تعمیرات شبکه آب",'تعرفه ها'!$B:$B,0),MATCH(F756,'تعرفه ها'!$2:$2,0))/100),0),"---")</f>
        <v>---</v>
      </c>
      <c r="AA756" s="50" t="str">
        <f>IFERROR(IF(INDEX('اطلاعات دوره'!A:Z,MATCH(G756,'اطلاعات دوره'!C:C,0),MATCH("آب",'اطلاعات دوره'!$1:$1,0))="دارد",ROUND((W756+X756+Y756)*INDEX('تعرفه ها'!A:Z,MATCH("پیک فصلی آب",'تعرفه ها'!$B:$B,0),MATCH(F756,'تعرفه ها'!$2:$2,0))/100,0),0),"---")</f>
        <v>---</v>
      </c>
      <c r="AB756" s="50" t="str">
        <f>IFERROR(ROUND(SUM(W756+X756+Y756+Z756+AA756)*INDEX('تعرفه ها'!A:Z,MATCH("مالیات آب",'تعرفه ها'!$B:$B,0),MATCH(F756,'تعرفه ها'!$2:$2,0))/100,0),"---")</f>
        <v>---</v>
      </c>
      <c r="AC756" s="50" t="str">
        <f t="shared" si="128"/>
        <v>---</v>
      </c>
      <c r="AD756" s="50" t="str">
        <f t="shared" si="121"/>
        <v>---</v>
      </c>
      <c r="AE756" s="50" t="str">
        <f t="shared" si="129"/>
        <v>---</v>
      </c>
      <c r="AF756" s="50" t="str">
        <f t="shared" si="130"/>
        <v>---</v>
      </c>
      <c r="AG756" s="153" t="str">
        <f t="shared" si="131"/>
        <v>---</v>
      </c>
      <c r="AI756" s="183" t="str">
        <f>IFERROR(IF(INDEX(پرداخت!A:AZ,MATCH(A756&amp;" - "&amp;"آب",پرداخت!$B:$B,0),MATCH(G756,پرداخت!$1:$1,0))="نشده","نشده","شده"),"---")</f>
        <v>---</v>
      </c>
      <c r="AL756" s="144"/>
      <c r="AM756" s="144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/>
      <c r="BC756" s="30"/>
      <c r="BD756" s="30"/>
      <c r="BE756" s="30"/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  <c r="BT756" s="30"/>
      <c r="BU756" s="30"/>
      <c r="BV756" s="30"/>
      <c r="BW756" s="30"/>
      <c r="BX756" s="30"/>
      <c r="BY756" s="30"/>
      <c r="BZ756" s="30"/>
      <c r="CA756" s="30"/>
    </row>
    <row r="757" spans="1:79" ht="34.9" hidden="1" customHeight="1">
      <c r="A757" s="170"/>
      <c r="B757" s="47">
        <f>IFERROR(INDEX('اطلاعات انشعابات شرکتها'!A:BB,MATCH(A757,'اطلاعات انشعابات شرکتها'!A:A,0),MATCH(B$1,'اطلاعات انشعابات شرکتها'!$1:$1,0)),0)</f>
        <v>0</v>
      </c>
      <c r="C757" s="48">
        <f>IFERROR(INDEX('اطلاعات انشعابات شرکتها'!A:BB,MATCH(A757,'اطلاعات انشعابات شرکتها'!A:A,0),MATCH(C$1,'اطلاعات انشعابات شرکتها'!$1:$1,0)),0)</f>
        <v>0</v>
      </c>
      <c r="D757" s="45"/>
      <c r="E757" s="171"/>
      <c r="F757" s="170"/>
      <c r="G757" s="47" t="str">
        <f t="shared" si="122"/>
        <v>/</v>
      </c>
      <c r="H757" s="47">
        <f>IFERROR(INDEX('اطلاعات دوره'!A:Z,MATCH(G757,'اطلاعات دوره'!C:C,0),MATCH(H$1,'اطلاعات دوره'!$1:$1,0)),0)</f>
        <v>0</v>
      </c>
      <c r="I757" s="47">
        <f>IFERROR(INDEX('اطلاعات دوره'!A:Z,MATCH(G757,'اطلاعات دوره'!C:C,0),MATCH(I$1,'اطلاعات دوره'!$1:$1,0)),0)</f>
        <v>0</v>
      </c>
      <c r="J757" s="48">
        <f>IFERROR(INDEX('اطلاعات دوره'!A:Z,MATCH(G757,'اطلاعات دوره'!C:C,0),MATCH(J$1,'اطلاعات دوره'!$1:$1,0)),0)</f>
        <v>0</v>
      </c>
      <c r="K757" s="46"/>
      <c r="L757" s="158" t="str">
        <f>IFERROR(INDEX('اطلاعات دوره'!A:Z,MATCH(G757,'اطلاعات دوره'!C:C,0)-1,MATCH("عنوان",'اطلاعات دوره'!$1:$1,0)),"---")</f>
        <v>---</v>
      </c>
      <c r="M757" s="47" t="str">
        <f t="shared" si="123"/>
        <v>----</v>
      </c>
      <c r="N757" s="48" t="str">
        <f t="shared" si="124"/>
        <v>-/</v>
      </c>
      <c r="O757" s="45"/>
      <c r="P757" s="240">
        <f>IFERROR(INDEX('قرائت کنتور'!A:AZ,MATCH(A757&amp;"-"&amp;"آب",'قرائت کنتور'!B:B,0),MATCH(L757,'قرائت کنتور'!$1:$1,0)),0)</f>
        <v>0</v>
      </c>
      <c r="Q757" s="241">
        <f>IFERROR(INDEX('قرائت کنتور'!A:AZ,MATCH(A757&amp;"-"&amp;"آب",'قرائت کنتور'!B:B,0),MATCH(G757,'قرائت کنتور'!$1:$1,0)),0)</f>
        <v>0</v>
      </c>
      <c r="R757" s="241">
        <f t="shared" si="125"/>
        <v>0</v>
      </c>
      <c r="S757" s="241" t="str">
        <f>IFERROR(INDEX('اطلاعات انشعابات شرکتها'!A:AB,MATCH(A757,'اطلاعات انشعابات شرکتها'!A:A,0),MATCH(S$1,'اطلاعات انشعابات شرکتها'!$1:$1,0)),"---")</f>
        <v>---</v>
      </c>
      <c r="T757" s="227" t="str">
        <f t="shared" si="126"/>
        <v>---</v>
      </c>
      <c r="U757" s="45"/>
      <c r="V757" s="155" t="str">
        <f>IFERROR(INDEX('تعرفه ها'!A:Z,MATCH("بهای هر متر مکعب آب مصرفی",'تعرفه ها'!$B:$B,0),MATCH(F757,'تعرفه ها'!$2:$2,0)),"---")</f>
        <v>---</v>
      </c>
      <c r="W757" s="50" t="str">
        <f t="shared" si="127"/>
        <v>---</v>
      </c>
      <c r="X757" s="50" t="str">
        <f>IFERROR(ROUND(R757*INDEX('تعرفه ها'!A:Z,MATCH("عوارض آب به ازاء هر متر مکعب",'تعرفه ها'!$B:$B,0),MATCH(F757,'تعرفه ها'!$2:$2,0)),0),"---")</f>
        <v>---</v>
      </c>
      <c r="Y757" s="50" t="str">
        <f>IFERROR(ROUND(T757*INDEX('تعرفه ها'!A:Z,MATCH("جریمه مازاد مصرف آب به ازاء هر متر مکعب",'تعرفه ها'!$B:$B,0),MATCH(F757,'تعرفه ها'!$2:$2,0)),0),"---")</f>
        <v>---</v>
      </c>
      <c r="Z757" s="50" t="str">
        <f>IFERROR(ROUND(((W757+X757+Y757)*INDEX('تعرفه ها'!A:Z,MATCH("هزینه نگهداری و تعمیرات شبکه آب",'تعرفه ها'!$B:$B,0),MATCH(F757,'تعرفه ها'!$2:$2,0))/100),0),"---")</f>
        <v>---</v>
      </c>
      <c r="AA757" s="50" t="str">
        <f>IFERROR(IF(INDEX('اطلاعات دوره'!A:Z,MATCH(G757,'اطلاعات دوره'!C:C,0),MATCH("آب",'اطلاعات دوره'!$1:$1,0))="دارد",ROUND((W757+X757+Y757)*INDEX('تعرفه ها'!A:Z,MATCH("پیک فصلی آب",'تعرفه ها'!$B:$B,0),MATCH(F757,'تعرفه ها'!$2:$2,0))/100,0),0),"---")</f>
        <v>---</v>
      </c>
      <c r="AB757" s="50" t="str">
        <f>IFERROR(ROUND(SUM(W757+X757+Y757+Z757+AA757)*INDEX('تعرفه ها'!A:Z,MATCH("مالیات آب",'تعرفه ها'!$B:$B,0),MATCH(F757,'تعرفه ها'!$2:$2,0))/100,0),"---")</f>
        <v>---</v>
      </c>
      <c r="AC757" s="50" t="str">
        <f t="shared" si="128"/>
        <v>---</v>
      </c>
      <c r="AD757" s="50" t="str">
        <f t="shared" si="121"/>
        <v>---</v>
      </c>
      <c r="AE757" s="50" t="str">
        <f t="shared" si="129"/>
        <v>---</v>
      </c>
      <c r="AF757" s="50" t="str">
        <f t="shared" si="130"/>
        <v>---</v>
      </c>
      <c r="AG757" s="153" t="str">
        <f t="shared" si="131"/>
        <v>---</v>
      </c>
      <c r="AI757" s="183" t="str">
        <f>IFERROR(IF(INDEX(پرداخت!A:AZ,MATCH(A757&amp;" - "&amp;"آب",پرداخت!$B:$B,0),MATCH(G757,پرداخت!$1:$1,0))="نشده","نشده","شده"),"---")</f>
        <v>---</v>
      </c>
      <c r="AL757" s="144"/>
      <c r="AM757" s="144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  <c r="BT757" s="30"/>
      <c r="BU757" s="30"/>
      <c r="BV757" s="30"/>
      <c r="BW757" s="30"/>
      <c r="BX757" s="30"/>
      <c r="BY757" s="30"/>
      <c r="BZ757" s="30"/>
      <c r="CA757" s="30"/>
    </row>
    <row r="758" spans="1:79" ht="34.9" hidden="1" customHeight="1">
      <c r="A758" s="170"/>
      <c r="B758" s="47">
        <f>IFERROR(INDEX('اطلاعات انشعابات شرکتها'!A:BB,MATCH(A758,'اطلاعات انشعابات شرکتها'!A:A,0),MATCH(B$1,'اطلاعات انشعابات شرکتها'!$1:$1,0)),0)</f>
        <v>0</v>
      </c>
      <c r="C758" s="48">
        <f>IFERROR(INDEX('اطلاعات انشعابات شرکتها'!A:BB,MATCH(A758,'اطلاعات انشعابات شرکتها'!A:A,0),MATCH(C$1,'اطلاعات انشعابات شرکتها'!$1:$1,0)),0)</f>
        <v>0</v>
      </c>
      <c r="D758" s="45"/>
      <c r="E758" s="171"/>
      <c r="F758" s="170"/>
      <c r="G758" s="47" t="str">
        <f t="shared" si="122"/>
        <v>/</v>
      </c>
      <c r="H758" s="47">
        <f>IFERROR(INDEX('اطلاعات دوره'!A:Z,MATCH(G758,'اطلاعات دوره'!C:C,0),MATCH(H$1,'اطلاعات دوره'!$1:$1,0)),0)</f>
        <v>0</v>
      </c>
      <c r="I758" s="47">
        <f>IFERROR(INDEX('اطلاعات دوره'!A:Z,MATCH(G758,'اطلاعات دوره'!C:C,0),MATCH(I$1,'اطلاعات دوره'!$1:$1,0)),0)</f>
        <v>0</v>
      </c>
      <c r="J758" s="48">
        <f>IFERROR(INDEX('اطلاعات دوره'!A:Z,MATCH(G758,'اطلاعات دوره'!C:C,0),MATCH(J$1,'اطلاعات دوره'!$1:$1,0)),0)</f>
        <v>0</v>
      </c>
      <c r="K758" s="46"/>
      <c r="L758" s="158" t="str">
        <f>IFERROR(INDEX('اطلاعات دوره'!A:Z,MATCH(G758,'اطلاعات دوره'!C:C,0)-1,MATCH("عنوان",'اطلاعات دوره'!$1:$1,0)),"---")</f>
        <v>---</v>
      </c>
      <c r="M758" s="47" t="str">
        <f t="shared" si="123"/>
        <v>----</v>
      </c>
      <c r="N758" s="48" t="str">
        <f t="shared" si="124"/>
        <v>-/</v>
      </c>
      <c r="O758" s="45"/>
      <c r="P758" s="240">
        <f>IFERROR(INDEX('قرائت کنتور'!A:AZ,MATCH(A758&amp;"-"&amp;"آب",'قرائت کنتور'!B:B,0),MATCH(L758,'قرائت کنتور'!$1:$1,0)),0)</f>
        <v>0</v>
      </c>
      <c r="Q758" s="241">
        <f>IFERROR(INDEX('قرائت کنتور'!A:AZ,MATCH(A758&amp;"-"&amp;"آب",'قرائت کنتور'!B:B,0),MATCH(G758,'قرائت کنتور'!$1:$1,0)),0)</f>
        <v>0</v>
      </c>
      <c r="R758" s="241">
        <f t="shared" si="125"/>
        <v>0</v>
      </c>
      <c r="S758" s="241" t="str">
        <f>IFERROR(INDEX('اطلاعات انشعابات شرکتها'!A:AB,MATCH(A758,'اطلاعات انشعابات شرکتها'!A:A,0),MATCH(S$1,'اطلاعات انشعابات شرکتها'!$1:$1,0)),"---")</f>
        <v>---</v>
      </c>
      <c r="T758" s="227" t="str">
        <f t="shared" si="126"/>
        <v>---</v>
      </c>
      <c r="U758" s="45"/>
      <c r="V758" s="155" t="str">
        <f>IFERROR(INDEX('تعرفه ها'!A:Z,MATCH("بهای هر متر مکعب آب مصرفی",'تعرفه ها'!$B:$B,0),MATCH(F758,'تعرفه ها'!$2:$2,0)),"---")</f>
        <v>---</v>
      </c>
      <c r="W758" s="50" t="str">
        <f t="shared" si="127"/>
        <v>---</v>
      </c>
      <c r="X758" s="50" t="str">
        <f>IFERROR(ROUND(R758*INDEX('تعرفه ها'!A:Z,MATCH("عوارض آب به ازاء هر متر مکعب",'تعرفه ها'!$B:$B,0),MATCH(F758,'تعرفه ها'!$2:$2,0)),0),"---")</f>
        <v>---</v>
      </c>
      <c r="Y758" s="50" t="str">
        <f>IFERROR(ROUND(T758*INDEX('تعرفه ها'!A:Z,MATCH("جریمه مازاد مصرف آب به ازاء هر متر مکعب",'تعرفه ها'!$B:$B,0),MATCH(F758,'تعرفه ها'!$2:$2,0)),0),"---")</f>
        <v>---</v>
      </c>
      <c r="Z758" s="50" t="str">
        <f>IFERROR(ROUND(((W758+X758+Y758)*INDEX('تعرفه ها'!A:Z,MATCH("هزینه نگهداری و تعمیرات شبکه آب",'تعرفه ها'!$B:$B,0),MATCH(F758,'تعرفه ها'!$2:$2,0))/100),0),"---")</f>
        <v>---</v>
      </c>
      <c r="AA758" s="50" t="str">
        <f>IFERROR(IF(INDEX('اطلاعات دوره'!A:Z,MATCH(G758,'اطلاعات دوره'!C:C,0),MATCH("آب",'اطلاعات دوره'!$1:$1,0))="دارد",ROUND((W758+X758+Y758)*INDEX('تعرفه ها'!A:Z,MATCH("پیک فصلی آب",'تعرفه ها'!$B:$B,0),MATCH(F758,'تعرفه ها'!$2:$2,0))/100,0),0),"---")</f>
        <v>---</v>
      </c>
      <c r="AB758" s="50" t="str">
        <f>IFERROR(ROUND(SUM(W758+X758+Y758+Z758+AA758)*INDEX('تعرفه ها'!A:Z,MATCH("مالیات آب",'تعرفه ها'!$B:$B,0),MATCH(F758,'تعرفه ها'!$2:$2,0))/100,0),"---")</f>
        <v>---</v>
      </c>
      <c r="AC758" s="50" t="str">
        <f t="shared" si="128"/>
        <v>---</v>
      </c>
      <c r="AD758" s="50" t="str">
        <f t="shared" si="121"/>
        <v>---</v>
      </c>
      <c r="AE758" s="50" t="str">
        <f t="shared" si="129"/>
        <v>---</v>
      </c>
      <c r="AF758" s="50" t="str">
        <f t="shared" si="130"/>
        <v>---</v>
      </c>
      <c r="AG758" s="153" t="str">
        <f t="shared" si="131"/>
        <v>---</v>
      </c>
      <c r="AI758" s="183" t="str">
        <f>IFERROR(IF(INDEX(پرداخت!A:AZ,MATCH(A758&amp;" - "&amp;"آب",پرداخت!$B:$B,0),MATCH(G758,پرداخت!$1:$1,0))="نشده","نشده","شده"),"---")</f>
        <v>---</v>
      </c>
      <c r="AL758" s="144"/>
      <c r="AM758" s="144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/>
      <c r="BC758" s="30"/>
      <c r="BD758" s="30"/>
      <c r="BE758" s="30"/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  <c r="BT758" s="30"/>
      <c r="BU758" s="30"/>
      <c r="BV758" s="30"/>
      <c r="BW758" s="30"/>
      <c r="BX758" s="30"/>
      <c r="BY758" s="30"/>
      <c r="BZ758" s="30"/>
      <c r="CA758" s="30"/>
    </row>
    <row r="759" spans="1:79" ht="34.9" hidden="1" customHeight="1">
      <c r="A759" s="170"/>
      <c r="B759" s="47">
        <f>IFERROR(INDEX('اطلاعات انشعابات شرکتها'!A:BB,MATCH(A759,'اطلاعات انشعابات شرکتها'!A:A,0),MATCH(B$1,'اطلاعات انشعابات شرکتها'!$1:$1,0)),0)</f>
        <v>0</v>
      </c>
      <c r="C759" s="48">
        <f>IFERROR(INDEX('اطلاعات انشعابات شرکتها'!A:BB,MATCH(A759,'اطلاعات انشعابات شرکتها'!A:A,0),MATCH(C$1,'اطلاعات انشعابات شرکتها'!$1:$1,0)),0)</f>
        <v>0</v>
      </c>
      <c r="D759" s="45"/>
      <c r="E759" s="171"/>
      <c r="F759" s="170"/>
      <c r="G759" s="47" t="str">
        <f t="shared" si="122"/>
        <v>/</v>
      </c>
      <c r="H759" s="47">
        <f>IFERROR(INDEX('اطلاعات دوره'!A:Z,MATCH(G759,'اطلاعات دوره'!C:C,0),MATCH(H$1,'اطلاعات دوره'!$1:$1,0)),0)</f>
        <v>0</v>
      </c>
      <c r="I759" s="47">
        <f>IFERROR(INDEX('اطلاعات دوره'!A:Z,MATCH(G759,'اطلاعات دوره'!C:C,0),MATCH(I$1,'اطلاعات دوره'!$1:$1,0)),0)</f>
        <v>0</v>
      </c>
      <c r="J759" s="48">
        <f>IFERROR(INDEX('اطلاعات دوره'!A:Z,MATCH(G759,'اطلاعات دوره'!C:C,0),MATCH(J$1,'اطلاعات دوره'!$1:$1,0)),0)</f>
        <v>0</v>
      </c>
      <c r="K759" s="46"/>
      <c r="L759" s="158" t="str">
        <f>IFERROR(INDEX('اطلاعات دوره'!A:Z,MATCH(G759,'اطلاعات دوره'!C:C,0)-1,MATCH("عنوان",'اطلاعات دوره'!$1:$1,0)),"---")</f>
        <v>---</v>
      </c>
      <c r="M759" s="47" t="str">
        <f t="shared" si="123"/>
        <v>----</v>
      </c>
      <c r="N759" s="48" t="str">
        <f t="shared" si="124"/>
        <v>-/</v>
      </c>
      <c r="O759" s="45"/>
      <c r="P759" s="240">
        <f>IFERROR(INDEX('قرائت کنتور'!A:AZ,MATCH(A759&amp;"-"&amp;"آب",'قرائت کنتور'!B:B,0),MATCH(L759,'قرائت کنتور'!$1:$1,0)),0)</f>
        <v>0</v>
      </c>
      <c r="Q759" s="241">
        <f>IFERROR(INDEX('قرائت کنتور'!A:AZ,MATCH(A759&amp;"-"&amp;"آب",'قرائت کنتور'!B:B,0),MATCH(G759,'قرائت کنتور'!$1:$1,0)),0)</f>
        <v>0</v>
      </c>
      <c r="R759" s="241">
        <f t="shared" si="125"/>
        <v>0</v>
      </c>
      <c r="S759" s="241" t="str">
        <f>IFERROR(INDEX('اطلاعات انشعابات شرکتها'!A:AB,MATCH(A759,'اطلاعات انشعابات شرکتها'!A:A,0),MATCH(S$1,'اطلاعات انشعابات شرکتها'!$1:$1,0)),"---")</f>
        <v>---</v>
      </c>
      <c r="T759" s="227" t="str">
        <f t="shared" si="126"/>
        <v>---</v>
      </c>
      <c r="U759" s="45"/>
      <c r="V759" s="155" t="str">
        <f>IFERROR(INDEX('تعرفه ها'!A:Z,MATCH("بهای هر متر مکعب آب مصرفی",'تعرفه ها'!$B:$B,0),MATCH(F759,'تعرفه ها'!$2:$2,0)),"---")</f>
        <v>---</v>
      </c>
      <c r="W759" s="50" t="str">
        <f t="shared" si="127"/>
        <v>---</v>
      </c>
      <c r="X759" s="50" t="str">
        <f>IFERROR(ROUND(R759*INDEX('تعرفه ها'!A:Z,MATCH("عوارض آب به ازاء هر متر مکعب",'تعرفه ها'!$B:$B,0),MATCH(F759,'تعرفه ها'!$2:$2,0)),0),"---")</f>
        <v>---</v>
      </c>
      <c r="Y759" s="50" t="str">
        <f>IFERROR(ROUND(T759*INDEX('تعرفه ها'!A:Z,MATCH("جریمه مازاد مصرف آب به ازاء هر متر مکعب",'تعرفه ها'!$B:$B,0),MATCH(F759,'تعرفه ها'!$2:$2,0)),0),"---")</f>
        <v>---</v>
      </c>
      <c r="Z759" s="50" t="str">
        <f>IFERROR(ROUND(((W759+X759+Y759)*INDEX('تعرفه ها'!A:Z,MATCH("هزینه نگهداری و تعمیرات شبکه آب",'تعرفه ها'!$B:$B,0),MATCH(F759,'تعرفه ها'!$2:$2,0))/100),0),"---")</f>
        <v>---</v>
      </c>
      <c r="AA759" s="50" t="str">
        <f>IFERROR(IF(INDEX('اطلاعات دوره'!A:Z,MATCH(G759,'اطلاعات دوره'!C:C,0),MATCH("آب",'اطلاعات دوره'!$1:$1,0))="دارد",ROUND((W759+X759+Y759)*INDEX('تعرفه ها'!A:Z,MATCH("پیک فصلی آب",'تعرفه ها'!$B:$B,0),MATCH(F759,'تعرفه ها'!$2:$2,0))/100,0),0),"---")</f>
        <v>---</v>
      </c>
      <c r="AB759" s="50" t="str">
        <f>IFERROR(ROUND(SUM(W759+X759+Y759+Z759+AA759)*INDEX('تعرفه ها'!A:Z,MATCH("مالیات آب",'تعرفه ها'!$B:$B,0),MATCH(F759,'تعرفه ها'!$2:$2,0))/100,0),"---")</f>
        <v>---</v>
      </c>
      <c r="AC759" s="50" t="str">
        <f t="shared" si="128"/>
        <v>---</v>
      </c>
      <c r="AD759" s="50" t="str">
        <f t="shared" si="121"/>
        <v>---</v>
      </c>
      <c r="AE759" s="50" t="str">
        <f t="shared" si="129"/>
        <v>---</v>
      </c>
      <c r="AF759" s="50" t="str">
        <f t="shared" si="130"/>
        <v>---</v>
      </c>
      <c r="AG759" s="153" t="str">
        <f t="shared" si="131"/>
        <v>---</v>
      </c>
      <c r="AI759" s="183" t="str">
        <f>IFERROR(IF(INDEX(پرداخت!A:AZ,MATCH(A759&amp;" - "&amp;"آب",پرداخت!$B:$B,0),MATCH(G759,پرداخت!$1:$1,0))="نشده","نشده","شده"),"---")</f>
        <v>---</v>
      </c>
      <c r="AL759" s="144"/>
      <c r="AM759" s="144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  <c r="BT759" s="30"/>
      <c r="BU759" s="30"/>
      <c r="BV759" s="30"/>
      <c r="BW759" s="30"/>
      <c r="BX759" s="30"/>
      <c r="BY759" s="30"/>
      <c r="BZ759" s="30"/>
      <c r="CA759" s="30"/>
    </row>
    <row r="760" spans="1:79" ht="34.9" hidden="1" customHeight="1">
      <c r="A760" s="170"/>
      <c r="B760" s="47">
        <f>IFERROR(INDEX('اطلاعات انشعابات شرکتها'!A:BB,MATCH(A760,'اطلاعات انشعابات شرکتها'!A:A,0),MATCH(B$1,'اطلاعات انشعابات شرکتها'!$1:$1,0)),0)</f>
        <v>0</v>
      </c>
      <c r="C760" s="48">
        <f>IFERROR(INDEX('اطلاعات انشعابات شرکتها'!A:BB,MATCH(A760,'اطلاعات انشعابات شرکتها'!A:A,0),MATCH(C$1,'اطلاعات انشعابات شرکتها'!$1:$1,0)),0)</f>
        <v>0</v>
      </c>
      <c r="D760" s="45"/>
      <c r="E760" s="171"/>
      <c r="F760" s="170"/>
      <c r="G760" s="47" t="str">
        <f t="shared" si="122"/>
        <v>/</v>
      </c>
      <c r="H760" s="47">
        <f>IFERROR(INDEX('اطلاعات دوره'!A:Z,MATCH(G760,'اطلاعات دوره'!C:C,0),MATCH(H$1,'اطلاعات دوره'!$1:$1,0)),0)</f>
        <v>0</v>
      </c>
      <c r="I760" s="47">
        <f>IFERROR(INDEX('اطلاعات دوره'!A:Z,MATCH(G760,'اطلاعات دوره'!C:C,0),MATCH(I$1,'اطلاعات دوره'!$1:$1,0)),0)</f>
        <v>0</v>
      </c>
      <c r="J760" s="48">
        <f>IFERROR(INDEX('اطلاعات دوره'!A:Z,MATCH(G760,'اطلاعات دوره'!C:C,0),MATCH(J$1,'اطلاعات دوره'!$1:$1,0)),0)</f>
        <v>0</v>
      </c>
      <c r="K760" s="46"/>
      <c r="L760" s="158" t="str">
        <f>IFERROR(INDEX('اطلاعات دوره'!A:Z,MATCH(G760,'اطلاعات دوره'!C:C,0)-1,MATCH("عنوان",'اطلاعات دوره'!$1:$1,0)),"---")</f>
        <v>---</v>
      </c>
      <c r="M760" s="47" t="str">
        <f t="shared" si="123"/>
        <v>----</v>
      </c>
      <c r="N760" s="48" t="str">
        <f t="shared" si="124"/>
        <v>-/</v>
      </c>
      <c r="O760" s="45"/>
      <c r="P760" s="240">
        <f>IFERROR(INDEX('قرائت کنتور'!A:AZ,MATCH(A760&amp;"-"&amp;"آب",'قرائت کنتور'!B:B,0),MATCH(L760,'قرائت کنتور'!$1:$1,0)),0)</f>
        <v>0</v>
      </c>
      <c r="Q760" s="241">
        <f>IFERROR(INDEX('قرائت کنتور'!A:AZ,MATCH(A760&amp;"-"&amp;"آب",'قرائت کنتور'!B:B,0),MATCH(G760,'قرائت کنتور'!$1:$1,0)),0)</f>
        <v>0</v>
      </c>
      <c r="R760" s="241">
        <f t="shared" si="125"/>
        <v>0</v>
      </c>
      <c r="S760" s="241" t="str">
        <f>IFERROR(INDEX('اطلاعات انشعابات شرکتها'!A:AB,MATCH(A760,'اطلاعات انشعابات شرکتها'!A:A,0),MATCH(S$1,'اطلاعات انشعابات شرکتها'!$1:$1,0)),"---")</f>
        <v>---</v>
      </c>
      <c r="T760" s="227" t="str">
        <f t="shared" si="126"/>
        <v>---</v>
      </c>
      <c r="U760" s="45"/>
      <c r="V760" s="155" t="str">
        <f>IFERROR(INDEX('تعرفه ها'!A:Z,MATCH("بهای هر متر مکعب آب مصرفی",'تعرفه ها'!$B:$B,0),MATCH(F760,'تعرفه ها'!$2:$2,0)),"---")</f>
        <v>---</v>
      </c>
      <c r="W760" s="50" t="str">
        <f t="shared" si="127"/>
        <v>---</v>
      </c>
      <c r="X760" s="50" t="str">
        <f>IFERROR(ROUND(R760*INDEX('تعرفه ها'!A:Z,MATCH("عوارض آب به ازاء هر متر مکعب",'تعرفه ها'!$B:$B,0),MATCH(F760,'تعرفه ها'!$2:$2,0)),0),"---")</f>
        <v>---</v>
      </c>
      <c r="Y760" s="50" t="str">
        <f>IFERROR(ROUND(T760*INDEX('تعرفه ها'!A:Z,MATCH("جریمه مازاد مصرف آب به ازاء هر متر مکعب",'تعرفه ها'!$B:$B,0),MATCH(F760,'تعرفه ها'!$2:$2,0)),0),"---")</f>
        <v>---</v>
      </c>
      <c r="Z760" s="50" t="str">
        <f>IFERROR(ROUND(((W760+X760+Y760)*INDEX('تعرفه ها'!A:Z,MATCH("هزینه نگهداری و تعمیرات شبکه آب",'تعرفه ها'!$B:$B,0),MATCH(F760,'تعرفه ها'!$2:$2,0))/100),0),"---")</f>
        <v>---</v>
      </c>
      <c r="AA760" s="50" t="str">
        <f>IFERROR(IF(INDEX('اطلاعات دوره'!A:Z,MATCH(G760,'اطلاعات دوره'!C:C,0),MATCH("آب",'اطلاعات دوره'!$1:$1,0))="دارد",ROUND((W760+X760+Y760)*INDEX('تعرفه ها'!A:Z,MATCH("پیک فصلی آب",'تعرفه ها'!$B:$B,0),MATCH(F760,'تعرفه ها'!$2:$2,0))/100,0),0),"---")</f>
        <v>---</v>
      </c>
      <c r="AB760" s="50" t="str">
        <f>IFERROR(ROUND(SUM(W760+X760+Y760+Z760+AA760)*INDEX('تعرفه ها'!A:Z,MATCH("مالیات آب",'تعرفه ها'!$B:$B,0),MATCH(F760,'تعرفه ها'!$2:$2,0))/100,0),"---")</f>
        <v>---</v>
      </c>
      <c r="AC760" s="50" t="str">
        <f t="shared" si="128"/>
        <v>---</v>
      </c>
      <c r="AD760" s="50" t="str">
        <f t="shared" si="121"/>
        <v>---</v>
      </c>
      <c r="AE760" s="50" t="str">
        <f t="shared" si="129"/>
        <v>---</v>
      </c>
      <c r="AF760" s="50" t="str">
        <f t="shared" si="130"/>
        <v>---</v>
      </c>
      <c r="AG760" s="153" t="str">
        <f t="shared" si="131"/>
        <v>---</v>
      </c>
      <c r="AI760" s="183" t="str">
        <f>IFERROR(IF(INDEX(پرداخت!A:AZ,MATCH(A760&amp;" - "&amp;"آب",پرداخت!$B:$B,0),MATCH(G760,پرداخت!$1:$1,0))="نشده","نشده","شده"),"---")</f>
        <v>---</v>
      </c>
      <c r="AL760" s="144"/>
      <c r="AM760" s="144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/>
      <c r="BC760" s="30"/>
      <c r="BD760" s="30"/>
      <c r="BE760" s="30"/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  <c r="BT760" s="30"/>
      <c r="BU760" s="30"/>
      <c r="BV760" s="30"/>
      <c r="BW760" s="30"/>
      <c r="BX760" s="30"/>
      <c r="BY760" s="30"/>
      <c r="BZ760" s="30"/>
      <c r="CA760" s="30"/>
    </row>
    <row r="761" spans="1:79" ht="34.9" hidden="1" customHeight="1">
      <c r="A761" s="170"/>
      <c r="B761" s="47">
        <f>IFERROR(INDEX('اطلاعات انشعابات شرکتها'!A:BB,MATCH(A761,'اطلاعات انشعابات شرکتها'!A:A,0),MATCH(B$1,'اطلاعات انشعابات شرکتها'!$1:$1,0)),0)</f>
        <v>0</v>
      </c>
      <c r="C761" s="48">
        <f>IFERROR(INDEX('اطلاعات انشعابات شرکتها'!A:BB,MATCH(A761,'اطلاعات انشعابات شرکتها'!A:A,0),MATCH(C$1,'اطلاعات انشعابات شرکتها'!$1:$1,0)),0)</f>
        <v>0</v>
      </c>
      <c r="D761" s="45"/>
      <c r="E761" s="171"/>
      <c r="F761" s="170"/>
      <c r="G761" s="47" t="str">
        <f t="shared" si="122"/>
        <v>/</v>
      </c>
      <c r="H761" s="47">
        <f>IFERROR(INDEX('اطلاعات دوره'!A:Z,MATCH(G761,'اطلاعات دوره'!C:C,0),MATCH(H$1,'اطلاعات دوره'!$1:$1,0)),0)</f>
        <v>0</v>
      </c>
      <c r="I761" s="47">
        <f>IFERROR(INDEX('اطلاعات دوره'!A:Z,MATCH(G761,'اطلاعات دوره'!C:C,0),MATCH(I$1,'اطلاعات دوره'!$1:$1,0)),0)</f>
        <v>0</v>
      </c>
      <c r="J761" s="48">
        <f>IFERROR(INDEX('اطلاعات دوره'!A:Z,MATCH(G761,'اطلاعات دوره'!C:C,0),MATCH(J$1,'اطلاعات دوره'!$1:$1,0)),0)</f>
        <v>0</v>
      </c>
      <c r="K761" s="46"/>
      <c r="L761" s="158" t="str">
        <f>IFERROR(INDEX('اطلاعات دوره'!A:Z,MATCH(G761,'اطلاعات دوره'!C:C,0)-1,MATCH("عنوان",'اطلاعات دوره'!$1:$1,0)),"---")</f>
        <v>---</v>
      </c>
      <c r="M761" s="47" t="str">
        <f t="shared" si="123"/>
        <v>----</v>
      </c>
      <c r="N761" s="48" t="str">
        <f t="shared" si="124"/>
        <v>-/</v>
      </c>
      <c r="O761" s="45"/>
      <c r="P761" s="240">
        <f>IFERROR(INDEX('قرائت کنتور'!A:AZ,MATCH(A761&amp;"-"&amp;"آب",'قرائت کنتور'!B:B,0),MATCH(L761,'قرائت کنتور'!$1:$1,0)),0)</f>
        <v>0</v>
      </c>
      <c r="Q761" s="241">
        <f>IFERROR(INDEX('قرائت کنتور'!A:AZ,MATCH(A761&amp;"-"&amp;"آب",'قرائت کنتور'!B:B,0),MATCH(G761,'قرائت کنتور'!$1:$1,0)),0)</f>
        <v>0</v>
      </c>
      <c r="R761" s="241">
        <f t="shared" si="125"/>
        <v>0</v>
      </c>
      <c r="S761" s="241" t="str">
        <f>IFERROR(INDEX('اطلاعات انشعابات شرکتها'!A:AB,MATCH(A761,'اطلاعات انشعابات شرکتها'!A:A,0),MATCH(S$1,'اطلاعات انشعابات شرکتها'!$1:$1,0)),"---")</f>
        <v>---</v>
      </c>
      <c r="T761" s="227" t="str">
        <f t="shared" si="126"/>
        <v>---</v>
      </c>
      <c r="U761" s="45"/>
      <c r="V761" s="155" t="str">
        <f>IFERROR(INDEX('تعرفه ها'!A:Z,MATCH("بهای هر متر مکعب آب مصرفی",'تعرفه ها'!$B:$B,0),MATCH(F761,'تعرفه ها'!$2:$2,0)),"---")</f>
        <v>---</v>
      </c>
      <c r="W761" s="50" t="str">
        <f t="shared" si="127"/>
        <v>---</v>
      </c>
      <c r="X761" s="50" t="str">
        <f>IFERROR(ROUND(R761*INDEX('تعرفه ها'!A:Z,MATCH("عوارض آب به ازاء هر متر مکعب",'تعرفه ها'!$B:$B,0),MATCH(F761,'تعرفه ها'!$2:$2,0)),0),"---")</f>
        <v>---</v>
      </c>
      <c r="Y761" s="50" t="str">
        <f>IFERROR(ROUND(T761*INDEX('تعرفه ها'!A:Z,MATCH("جریمه مازاد مصرف آب به ازاء هر متر مکعب",'تعرفه ها'!$B:$B,0),MATCH(F761,'تعرفه ها'!$2:$2,0)),0),"---")</f>
        <v>---</v>
      </c>
      <c r="Z761" s="50" t="str">
        <f>IFERROR(ROUND(((W761+X761+Y761)*INDEX('تعرفه ها'!A:Z,MATCH("هزینه نگهداری و تعمیرات شبکه آب",'تعرفه ها'!$B:$B,0),MATCH(F761,'تعرفه ها'!$2:$2,0))/100),0),"---")</f>
        <v>---</v>
      </c>
      <c r="AA761" s="50" t="str">
        <f>IFERROR(IF(INDEX('اطلاعات دوره'!A:Z,MATCH(G761,'اطلاعات دوره'!C:C,0),MATCH("آب",'اطلاعات دوره'!$1:$1,0))="دارد",ROUND((W761+X761+Y761)*INDEX('تعرفه ها'!A:Z,MATCH("پیک فصلی آب",'تعرفه ها'!$B:$B,0),MATCH(F761,'تعرفه ها'!$2:$2,0))/100,0),0),"---")</f>
        <v>---</v>
      </c>
      <c r="AB761" s="50" t="str">
        <f>IFERROR(ROUND(SUM(W761+X761+Y761+Z761+AA761)*INDEX('تعرفه ها'!A:Z,MATCH("مالیات آب",'تعرفه ها'!$B:$B,0),MATCH(F761,'تعرفه ها'!$2:$2,0))/100,0),"---")</f>
        <v>---</v>
      </c>
      <c r="AC761" s="50" t="str">
        <f t="shared" si="128"/>
        <v>---</v>
      </c>
      <c r="AD761" s="50" t="str">
        <f t="shared" si="121"/>
        <v>---</v>
      </c>
      <c r="AE761" s="50" t="str">
        <f t="shared" si="129"/>
        <v>---</v>
      </c>
      <c r="AF761" s="50" t="str">
        <f t="shared" si="130"/>
        <v>---</v>
      </c>
      <c r="AG761" s="153" t="str">
        <f t="shared" si="131"/>
        <v>---</v>
      </c>
      <c r="AI761" s="183" t="str">
        <f>IFERROR(IF(INDEX(پرداخت!A:AZ,MATCH(A761&amp;" - "&amp;"آب",پرداخت!$B:$B,0),MATCH(G761,پرداخت!$1:$1,0))="نشده","نشده","شده"),"---")</f>
        <v>---</v>
      </c>
      <c r="AL761" s="144"/>
      <c r="AM761" s="144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  <c r="BT761" s="30"/>
      <c r="BU761" s="30"/>
      <c r="BV761" s="30"/>
      <c r="BW761" s="30"/>
      <c r="BX761" s="30"/>
      <c r="BY761" s="30"/>
      <c r="BZ761" s="30"/>
      <c r="CA761" s="30"/>
    </row>
    <row r="762" spans="1:79" ht="34.9" hidden="1" customHeight="1">
      <c r="A762" s="170"/>
      <c r="B762" s="47">
        <f>IFERROR(INDEX('اطلاعات انشعابات شرکتها'!A:BB,MATCH(A762,'اطلاعات انشعابات شرکتها'!A:A,0),MATCH(B$1,'اطلاعات انشعابات شرکتها'!$1:$1,0)),0)</f>
        <v>0</v>
      </c>
      <c r="C762" s="48">
        <f>IFERROR(INDEX('اطلاعات انشعابات شرکتها'!A:BB,MATCH(A762,'اطلاعات انشعابات شرکتها'!A:A,0),MATCH(C$1,'اطلاعات انشعابات شرکتها'!$1:$1,0)),0)</f>
        <v>0</v>
      </c>
      <c r="D762" s="45"/>
      <c r="E762" s="171"/>
      <c r="F762" s="170"/>
      <c r="G762" s="47" t="str">
        <f t="shared" si="122"/>
        <v>/</v>
      </c>
      <c r="H762" s="47">
        <f>IFERROR(INDEX('اطلاعات دوره'!A:Z,MATCH(G762,'اطلاعات دوره'!C:C,0),MATCH(H$1,'اطلاعات دوره'!$1:$1,0)),0)</f>
        <v>0</v>
      </c>
      <c r="I762" s="47">
        <f>IFERROR(INDEX('اطلاعات دوره'!A:Z,MATCH(G762,'اطلاعات دوره'!C:C,0),MATCH(I$1,'اطلاعات دوره'!$1:$1,0)),0)</f>
        <v>0</v>
      </c>
      <c r="J762" s="48">
        <f>IFERROR(INDEX('اطلاعات دوره'!A:Z,MATCH(G762,'اطلاعات دوره'!C:C,0),MATCH(J$1,'اطلاعات دوره'!$1:$1,0)),0)</f>
        <v>0</v>
      </c>
      <c r="K762" s="46"/>
      <c r="L762" s="158" t="str">
        <f>IFERROR(INDEX('اطلاعات دوره'!A:Z,MATCH(G762,'اطلاعات دوره'!C:C,0)-1,MATCH("عنوان",'اطلاعات دوره'!$1:$1,0)),"---")</f>
        <v>---</v>
      </c>
      <c r="M762" s="47" t="str">
        <f t="shared" si="123"/>
        <v>----</v>
      </c>
      <c r="N762" s="48" t="str">
        <f t="shared" si="124"/>
        <v>-/</v>
      </c>
      <c r="O762" s="45"/>
      <c r="P762" s="240">
        <f>IFERROR(INDEX('قرائت کنتور'!A:AZ,MATCH(A762&amp;"-"&amp;"آب",'قرائت کنتور'!B:B,0),MATCH(L762,'قرائت کنتور'!$1:$1,0)),0)</f>
        <v>0</v>
      </c>
      <c r="Q762" s="241">
        <f>IFERROR(INDEX('قرائت کنتور'!A:AZ,MATCH(A762&amp;"-"&amp;"آب",'قرائت کنتور'!B:B,0),MATCH(G762,'قرائت کنتور'!$1:$1,0)),0)</f>
        <v>0</v>
      </c>
      <c r="R762" s="241">
        <f t="shared" si="125"/>
        <v>0</v>
      </c>
      <c r="S762" s="241" t="str">
        <f>IFERROR(INDEX('اطلاعات انشعابات شرکتها'!A:AB,MATCH(A762,'اطلاعات انشعابات شرکتها'!A:A,0),MATCH(S$1,'اطلاعات انشعابات شرکتها'!$1:$1,0)),"---")</f>
        <v>---</v>
      </c>
      <c r="T762" s="227" t="str">
        <f t="shared" si="126"/>
        <v>---</v>
      </c>
      <c r="U762" s="45"/>
      <c r="V762" s="155" t="str">
        <f>IFERROR(INDEX('تعرفه ها'!A:Z,MATCH("بهای هر متر مکعب آب مصرفی",'تعرفه ها'!$B:$B,0),MATCH(F762,'تعرفه ها'!$2:$2,0)),"---")</f>
        <v>---</v>
      </c>
      <c r="W762" s="50" t="str">
        <f t="shared" si="127"/>
        <v>---</v>
      </c>
      <c r="X762" s="50" t="str">
        <f>IFERROR(ROUND(R762*INDEX('تعرفه ها'!A:Z,MATCH("عوارض آب به ازاء هر متر مکعب",'تعرفه ها'!$B:$B,0),MATCH(F762,'تعرفه ها'!$2:$2,0)),0),"---")</f>
        <v>---</v>
      </c>
      <c r="Y762" s="50" t="str">
        <f>IFERROR(ROUND(T762*INDEX('تعرفه ها'!A:Z,MATCH("جریمه مازاد مصرف آب به ازاء هر متر مکعب",'تعرفه ها'!$B:$B,0),MATCH(F762,'تعرفه ها'!$2:$2,0)),0),"---")</f>
        <v>---</v>
      </c>
      <c r="Z762" s="50" t="str">
        <f>IFERROR(ROUND(((W762+X762+Y762)*INDEX('تعرفه ها'!A:Z,MATCH("هزینه نگهداری و تعمیرات شبکه آب",'تعرفه ها'!$B:$B,0),MATCH(F762,'تعرفه ها'!$2:$2,0))/100),0),"---")</f>
        <v>---</v>
      </c>
      <c r="AA762" s="50" t="str">
        <f>IFERROR(IF(INDEX('اطلاعات دوره'!A:Z,MATCH(G762,'اطلاعات دوره'!C:C,0),MATCH("آب",'اطلاعات دوره'!$1:$1,0))="دارد",ROUND((W762+X762+Y762)*INDEX('تعرفه ها'!A:Z,MATCH("پیک فصلی آب",'تعرفه ها'!$B:$B,0),MATCH(F762,'تعرفه ها'!$2:$2,0))/100,0),0),"---")</f>
        <v>---</v>
      </c>
      <c r="AB762" s="50" t="str">
        <f>IFERROR(ROUND(SUM(W762+X762+Y762+Z762+AA762)*INDEX('تعرفه ها'!A:Z,MATCH("مالیات آب",'تعرفه ها'!$B:$B,0),MATCH(F762,'تعرفه ها'!$2:$2,0))/100,0),"---")</f>
        <v>---</v>
      </c>
      <c r="AC762" s="50" t="str">
        <f t="shared" si="128"/>
        <v>---</v>
      </c>
      <c r="AD762" s="50" t="str">
        <f t="shared" si="121"/>
        <v>---</v>
      </c>
      <c r="AE762" s="50" t="str">
        <f t="shared" si="129"/>
        <v>---</v>
      </c>
      <c r="AF762" s="50" t="str">
        <f t="shared" si="130"/>
        <v>---</v>
      </c>
      <c r="AG762" s="153" t="str">
        <f t="shared" si="131"/>
        <v>---</v>
      </c>
      <c r="AI762" s="183" t="str">
        <f>IFERROR(IF(INDEX(پرداخت!A:AZ,MATCH(A762&amp;" - "&amp;"آب",پرداخت!$B:$B,0),MATCH(G762,پرداخت!$1:$1,0))="نشده","نشده","شده"),"---")</f>
        <v>---</v>
      </c>
      <c r="AL762" s="144"/>
      <c r="AM762" s="144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/>
      <c r="BC762" s="30"/>
      <c r="BD762" s="30"/>
      <c r="BE762" s="30"/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  <c r="BT762" s="30"/>
      <c r="BU762" s="30"/>
      <c r="BV762" s="30"/>
      <c r="BW762" s="30"/>
      <c r="BX762" s="30"/>
      <c r="BY762" s="30"/>
      <c r="BZ762" s="30"/>
      <c r="CA762" s="30"/>
    </row>
    <row r="763" spans="1:79" ht="34.9" hidden="1" customHeight="1">
      <c r="A763" s="170"/>
      <c r="B763" s="47">
        <f>IFERROR(INDEX('اطلاعات انشعابات شرکتها'!A:BB,MATCH(A763,'اطلاعات انشعابات شرکتها'!A:A,0),MATCH(B$1,'اطلاعات انشعابات شرکتها'!$1:$1,0)),0)</f>
        <v>0</v>
      </c>
      <c r="C763" s="48">
        <f>IFERROR(INDEX('اطلاعات انشعابات شرکتها'!A:BB,MATCH(A763,'اطلاعات انشعابات شرکتها'!A:A,0),MATCH(C$1,'اطلاعات انشعابات شرکتها'!$1:$1,0)),0)</f>
        <v>0</v>
      </c>
      <c r="D763" s="45"/>
      <c r="E763" s="171"/>
      <c r="F763" s="170"/>
      <c r="G763" s="47" t="str">
        <f t="shared" si="122"/>
        <v>/</v>
      </c>
      <c r="H763" s="47">
        <f>IFERROR(INDEX('اطلاعات دوره'!A:Z,MATCH(G763,'اطلاعات دوره'!C:C,0),MATCH(H$1,'اطلاعات دوره'!$1:$1,0)),0)</f>
        <v>0</v>
      </c>
      <c r="I763" s="47">
        <f>IFERROR(INDEX('اطلاعات دوره'!A:Z,MATCH(G763,'اطلاعات دوره'!C:C,0),MATCH(I$1,'اطلاعات دوره'!$1:$1,0)),0)</f>
        <v>0</v>
      </c>
      <c r="J763" s="48">
        <f>IFERROR(INDEX('اطلاعات دوره'!A:Z,MATCH(G763,'اطلاعات دوره'!C:C,0),MATCH(J$1,'اطلاعات دوره'!$1:$1,0)),0)</f>
        <v>0</v>
      </c>
      <c r="K763" s="46"/>
      <c r="L763" s="158" t="str">
        <f>IFERROR(INDEX('اطلاعات دوره'!A:Z,MATCH(G763,'اطلاعات دوره'!C:C,0)-1,MATCH("عنوان",'اطلاعات دوره'!$1:$1,0)),"---")</f>
        <v>---</v>
      </c>
      <c r="M763" s="47" t="str">
        <f t="shared" si="123"/>
        <v>----</v>
      </c>
      <c r="N763" s="48" t="str">
        <f t="shared" si="124"/>
        <v>-/</v>
      </c>
      <c r="O763" s="45"/>
      <c r="P763" s="240">
        <f>IFERROR(INDEX('قرائت کنتور'!A:AZ,MATCH(A763&amp;"-"&amp;"آب",'قرائت کنتور'!B:B,0),MATCH(L763,'قرائت کنتور'!$1:$1,0)),0)</f>
        <v>0</v>
      </c>
      <c r="Q763" s="241">
        <f>IFERROR(INDEX('قرائت کنتور'!A:AZ,MATCH(A763&amp;"-"&amp;"آب",'قرائت کنتور'!B:B,0),MATCH(G763,'قرائت کنتور'!$1:$1,0)),0)</f>
        <v>0</v>
      </c>
      <c r="R763" s="241">
        <f t="shared" si="125"/>
        <v>0</v>
      </c>
      <c r="S763" s="241" t="str">
        <f>IFERROR(INDEX('اطلاعات انشعابات شرکتها'!A:AB,MATCH(A763,'اطلاعات انشعابات شرکتها'!A:A,0),MATCH(S$1,'اطلاعات انشعابات شرکتها'!$1:$1,0)),"---")</f>
        <v>---</v>
      </c>
      <c r="T763" s="227" t="str">
        <f t="shared" si="126"/>
        <v>---</v>
      </c>
      <c r="U763" s="45"/>
      <c r="V763" s="155" t="str">
        <f>IFERROR(INDEX('تعرفه ها'!A:Z,MATCH("بهای هر متر مکعب آب مصرفی",'تعرفه ها'!$B:$B,0),MATCH(F763,'تعرفه ها'!$2:$2,0)),"---")</f>
        <v>---</v>
      </c>
      <c r="W763" s="50" t="str">
        <f t="shared" si="127"/>
        <v>---</v>
      </c>
      <c r="X763" s="50" t="str">
        <f>IFERROR(ROUND(R763*INDEX('تعرفه ها'!A:Z,MATCH("عوارض آب به ازاء هر متر مکعب",'تعرفه ها'!$B:$B,0),MATCH(F763,'تعرفه ها'!$2:$2,0)),0),"---")</f>
        <v>---</v>
      </c>
      <c r="Y763" s="50" t="str">
        <f>IFERROR(ROUND(T763*INDEX('تعرفه ها'!A:Z,MATCH("جریمه مازاد مصرف آب به ازاء هر متر مکعب",'تعرفه ها'!$B:$B,0),MATCH(F763,'تعرفه ها'!$2:$2,0)),0),"---")</f>
        <v>---</v>
      </c>
      <c r="Z763" s="50" t="str">
        <f>IFERROR(ROUND(((W763+X763+Y763)*INDEX('تعرفه ها'!A:Z,MATCH("هزینه نگهداری و تعمیرات شبکه آب",'تعرفه ها'!$B:$B,0),MATCH(F763,'تعرفه ها'!$2:$2,0))/100),0),"---")</f>
        <v>---</v>
      </c>
      <c r="AA763" s="50" t="str">
        <f>IFERROR(IF(INDEX('اطلاعات دوره'!A:Z,MATCH(G763,'اطلاعات دوره'!C:C,0),MATCH("آب",'اطلاعات دوره'!$1:$1,0))="دارد",ROUND((W763+X763+Y763)*INDEX('تعرفه ها'!A:Z,MATCH("پیک فصلی آب",'تعرفه ها'!$B:$B,0),MATCH(F763,'تعرفه ها'!$2:$2,0))/100,0),0),"---")</f>
        <v>---</v>
      </c>
      <c r="AB763" s="50" t="str">
        <f>IFERROR(ROUND(SUM(W763+X763+Y763+Z763+AA763)*INDEX('تعرفه ها'!A:Z,MATCH("مالیات آب",'تعرفه ها'!$B:$B,0),MATCH(F763,'تعرفه ها'!$2:$2,0))/100,0),"---")</f>
        <v>---</v>
      </c>
      <c r="AC763" s="50" t="str">
        <f t="shared" si="128"/>
        <v>---</v>
      </c>
      <c r="AD763" s="50" t="str">
        <f t="shared" si="121"/>
        <v>---</v>
      </c>
      <c r="AE763" s="50" t="str">
        <f t="shared" si="129"/>
        <v>---</v>
      </c>
      <c r="AF763" s="50" t="str">
        <f t="shared" si="130"/>
        <v>---</v>
      </c>
      <c r="AG763" s="153" t="str">
        <f t="shared" si="131"/>
        <v>---</v>
      </c>
      <c r="AI763" s="183" t="str">
        <f>IFERROR(IF(INDEX(پرداخت!A:AZ,MATCH(A763&amp;" - "&amp;"آب",پرداخت!$B:$B,0),MATCH(G763,پرداخت!$1:$1,0))="نشده","نشده","شده"),"---")</f>
        <v>---</v>
      </c>
      <c r="AL763" s="144"/>
      <c r="AM763" s="144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  <c r="BT763" s="30"/>
      <c r="BU763" s="30"/>
      <c r="BV763" s="30"/>
      <c r="BW763" s="30"/>
      <c r="BX763" s="30"/>
      <c r="BY763" s="30"/>
      <c r="BZ763" s="30"/>
      <c r="CA763" s="30"/>
    </row>
    <row r="764" spans="1:79" ht="34.9" hidden="1" customHeight="1">
      <c r="A764" s="170"/>
      <c r="B764" s="47">
        <f>IFERROR(INDEX('اطلاعات انشعابات شرکتها'!A:BB,MATCH(A764,'اطلاعات انشعابات شرکتها'!A:A,0),MATCH(B$1,'اطلاعات انشعابات شرکتها'!$1:$1,0)),0)</f>
        <v>0</v>
      </c>
      <c r="C764" s="48">
        <f>IFERROR(INDEX('اطلاعات انشعابات شرکتها'!A:BB,MATCH(A764,'اطلاعات انشعابات شرکتها'!A:A,0),MATCH(C$1,'اطلاعات انشعابات شرکتها'!$1:$1,0)),0)</f>
        <v>0</v>
      </c>
      <c r="D764" s="45"/>
      <c r="E764" s="171"/>
      <c r="F764" s="170"/>
      <c r="G764" s="47" t="str">
        <f t="shared" si="122"/>
        <v>/</v>
      </c>
      <c r="H764" s="47">
        <f>IFERROR(INDEX('اطلاعات دوره'!A:Z,MATCH(G764,'اطلاعات دوره'!C:C,0),MATCH(H$1,'اطلاعات دوره'!$1:$1,0)),0)</f>
        <v>0</v>
      </c>
      <c r="I764" s="47">
        <f>IFERROR(INDEX('اطلاعات دوره'!A:Z,MATCH(G764,'اطلاعات دوره'!C:C,0),MATCH(I$1,'اطلاعات دوره'!$1:$1,0)),0)</f>
        <v>0</v>
      </c>
      <c r="J764" s="48">
        <f>IFERROR(INDEX('اطلاعات دوره'!A:Z,MATCH(G764,'اطلاعات دوره'!C:C,0),MATCH(J$1,'اطلاعات دوره'!$1:$1,0)),0)</f>
        <v>0</v>
      </c>
      <c r="K764" s="46"/>
      <c r="L764" s="158" t="str">
        <f>IFERROR(INDEX('اطلاعات دوره'!A:Z,MATCH(G764,'اطلاعات دوره'!C:C,0)-1,MATCH("عنوان",'اطلاعات دوره'!$1:$1,0)),"---")</f>
        <v>---</v>
      </c>
      <c r="M764" s="47" t="str">
        <f t="shared" si="123"/>
        <v>----</v>
      </c>
      <c r="N764" s="48" t="str">
        <f t="shared" si="124"/>
        <v>-/</v>
      </c>
      <c r="O764" s="45"/>
      <c r="P764" s="240">
        <f>IFERROR(INDEX('قرائت کنتور'!A:AZ,MATCH(A764&amp;"-"&amp;"آب",'قرائت کنتور'!B:B,0),MATCH(L764,'قرائت کنتور'!$1:$1,0)),0)</f>
        <v>0</v>
      </c>
      <c r="Q764" s="241">
        <f>IFERROR(INDEX('قرائت کنتور'!A:AZ,MATCH(A764&amp;"-"&amp;"آب",'قرائت کنتور'!B:B,0),MATCH(G764,'قرائت کنتور'!$1:$1,0)),0)</f>
        <v>0</v>
      </c>
      <c r="R764" s="241">
        <f t="shared" si="125"/>
        <v>0</v>
      </c>
      <c r="S764" s="241" t="str">
        <f>IFERROR(INDEX('اطلاعات انشعابات شرکتها'!A:AB,MATCH(A764,'اطلاعات انشعابات شرکتها'!A:A,0),MATCH(S$1,'اطلاعات انشعابات شرکتها'!$1:$1,0)),"---")</f>
        <v>---</v>
      </c>
      <c r="T764" s="227" t="str">
        <f t="shared" si="126"/>
        <v>---</v>
      </c>
      <c r="U764" s="45"/>
      <c r="V764" s="155" t="str">
        <f>IFERROR(INDEX('تعرفه ها'!A:Z,MATCH("بهای هر متر مکعب آب مصرفی",'تعرفه ها'!$B:$B,0),MATCH(F764,'تعرفه ها'!$2:$2,0)),"---")</f>
        <v>---</v>
      </c>
      <c r="W764" s="50" t="str">
        <f t="shared" si="127"/>
        <v>---</v>
      </c>
      <c r="X764" s="50" t="str">
        <f>IFERROR(ROUND(R764*INDEX('تعرفه ها'!A:Z,MATCH("عوارض آب به ازاء هر متر مکعب",'تعرفه ها'!$B:$B,0),MATCH(F764,'تعرفه ها'!$2:$2,0)),0),"---")</f>
        <v>---</v>
      </c>
      <c r="Y764" s="50" t="str">
        <f>IFERROR(ROUND(T764*INDEX('تعرفه ها'!A:Z,MATCH("جریمه مازاد مصرف آب به ازاء هر متر مکعب",'تعرفه ها'!$B:$B,0),MATCH(F764,'تعرفه ها'!$2:$2,0)),0),"---")</f>
        <v>---</v>
      </c>
      <c r="Z764" s="50" t="str">
        <f>IFERROR(ROUND(((W764+X764+Y764)*INDEX('تعرفه ها'!A:Z,MATCH("هزینه نگهداری و تعمیرات شبکه آب",'تعرفه ها'!$B:$B,0),MATCH(F764,'تعرفه ها'!$2:$2,0))/100),0),"---")</f>
        <v>---</v>
      </c>
      <c r="AA764" s="50" t="str">
        <f>IFERROR(IF(INDEX('اطلاعات دوره'!A:Z,MATCH(G764,'اطلاعات دوره'!C:C,0),MATCH("آب",'اطلاعات دوره'!$1:$1,0))="دارد",ROUND((W764+X764+Y764)*INDEX('تعرفه ها'!A:Z,MATCH("پیک فصلی آب",'تعرفه ها'!$B:$B,0),MATCH(F764,'تعرفه ها'!$2:$2,0))/100,0),0),"---")</f>
        <v>---</v>
      </c>
      <c r="AB764" s="50" t="str">
        <f>IFERROR(ROUND(SUM(W764+X764+Y764+Z764+AA764)*INDEX('تعرفه ها'!A:Z,MATCH("مالیات آب",'تعرفه ها'!$B:$B,0),MATCH(F764,'تعرفه ها'!$2:$2,0))/100,0),"---")</f>
        <v>---</v>
      </c>
      <c r="AC764" s="50" t="str">
        <f t="shared" si="128"/>
        <v>---</v>
      </c>
      <c r="AD764" s="50" t="str">
        <f t="shared" si="121"/>
        <v>---</v>
      </c>
      <c r="AE764" s="50" t="str">
        <f t="shared" si="129"/>
        <v>---</v>
      </c>
      <c r="AF764" s="50" t="str">
        <f t="shared" si="130"/>
        <v>---</v>
      </c>
      <c r="AG764" s="153" t="str">
        <f t="shared" si="131"/>
        <v>---</v>
      </c>
      <c r="AI764" s="183" t="str">
        <f>IFERROR(IF(INDEX(پرداخت!A:AZ,MATCH(A764&amp;" - "&amp;"آب",پرداخت!$B:$B,0),MATCH(G764,پرداخت!$1:$1,0))="نشده","نشده","شده"),"---")</f>
        <v>---</v>
      </c>
      <c r="AL764" s="144"/>
      <c r="AM764" s="144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/>
      <c r="BC764" s="30"/>
      <c r="BD764" s="30"/>
      <c r="BE764" s="30"/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  <c r="BT764" s="30"/>
      <c r="BU764" s="30"/>
      <c r="BV764" s="30"/>
      <c r="BW764" s="30"/>
      <c r="BX764" s="30"/>
      <c r="BY764" s="30"/>
      <c r="BZ764" s="30"/>
      <c r="CA764" s="30"/>
    </row>
    <row r="765" spans="1:79" ht="34.9" hidden="1" customHeight="1">
      <c r="A765" s="170"/>
      <c r="B765" s="47">
        <f>IFERROR(INDEX('اطلاعات انشعابات شرکتها'!A:BB,MATCH(A765,'اطلاعات انشعابات شرکتها'!A:A,0),MATCH(B$1,'اطلاعات انشعابات شرکتها'!$1:$1,0)),0)</f>
        <v>0</v>
      </c>
      <c r="C765" s="48">
        <f>IFERROR(INDEX('اطلاعات انشعابات شرکتها'!A:BB,MATCH(A765,'اطلاعات انشعابات شرکتها'!A:A,0),MATCH(C$1,'اطلاعات انشعابات شرکتها'!$1:$1,0)),0)</f>
        <v>0</v>
      </c>
      <c r="D765" s="45"/>
      <c r="E765" s="171"/>
      <c r="F765" s="170"/>
      <c r="G765" s="47" t="str">
        <f t="shared" si="122"/>
        <v>/</v>
      </c>
      <c r="H765" s="47">
        <f>IFERROR(INDEX('اطلاعات دوره'!A:Z,MATCH(G765,'اطلاعات دوره'!C:C,0),MATCH(H$1,'اطلاعات دوره'!$1:$1,0)),0)</f>
        <v>0</v>
      </c>
      <c r="I765" s="47">
        <f>IFERROR(INDEX('اطلاعات دوره'!A:Z,MATCH(G765,'اطلاعات دوره'!C:C,0),MATCH(I$1,'اطلاعات دوره'!$1:$1,0)),0)</f>
        <v>0</v>
      </c>
      <c r="J765" s="48">
        <f>IFERROR(INDEX('اطلاعات دوره'!A:Z,MATCH(G765,'اطلاعات دوره'!C:C,0),MATCH(J$1,'اطلاعات دوره'!$1:$1,0)),0)</f>
        <v>0</v>
      </c>
      <c r="K765" s="46"/>
      <c r="L765" s="158" t="str">
        <f>IFERROR(INDEX('اطلاعات دوره'!A:Z,MATCH(G765,'اطلاعات دوره'!C:C,0)-1,MATCH("عنوان",'اطلاعات دوره'!$1:$1,0)),"---")</f>
        <v>---</v>
      </c>
      <c r="M765" s="47" t="str">
        <f t="shared" si="123"/>
        <v>----</v>
      </c>
      <c r="N765" s="48" t="str">
        <f t="shared" si="124"/>
        <v>-/</v>
      </c>
      <c r="O765" s="45"/>
      <c r="P765" s="240">
        <f>IFERROR(INDEX('قرائت کنتور'!A:AZ,MATCH(A765&amp;"-"&amp;"آب",'قرائت کنتور'!B:B,0),MATCH(L765,'قرائت کنتور'!$1:$1,0)),0)</f>
        <v>0</v>
      </c>
      <c r="Q765" s="241">
        <f>IFERROR(INDEX('قرائت کنتور'!A:AZ,MATCH(A765&amp;"-"&amp;"آب",'قرائت کنتور'!B:B,0),MATCH(G765,'قرائت کنتور'!$1:$1,0)),0)</f>
        <v>0</v>
      </c>
      <c r="R765" s="241">
        <f t="shared" si="125"/>
        <v>0</v>
      </c>
      <c r="S765" s="241" t="str">
        <f>IFERROR(INDEX('اطلاعات انشعابات شرکتها'!A:AB,MATCH(A765,'اطلاعات انشعابات شرکتها'!A:A,0),MATCH(S$1,'اطلاعات انشعابات شرکتها'!$1:$1,0)),"---")</f>
        <v>---</v>
      </c>
      <c r="T765" s="227" t="str">
        <f t="shared" si="126"/>
        <v>---</v>
      </c>
      <c r="U765" s="45"/>
      <c r="V765" s="155" t="str">
        <f>IFERROR(INDEX('تعرفه ها'!A:Z,MATCH("بهای هر متر مکعب آب مصرفی",'تعرفه ها'!$B:$B,0),MATCH(F765,'تعرفه ها'!$2:$2,0)),"---")</f>
        <v>---</v>
      </c>
      <c r="W765" s="50" t="str">
        <f t="shared" si="127"/>
        <v>---</v>
      </c>
      <c r="X765" s="50" t="str">
        <f>IFERROR(ROUND(R765*INDEX('تعرفه ها'!A:Z,MATCH("عوارض آب به ازاء هر متر مکعب",'تعرفه ها'!$B:$B,0),MATCH(F765,'تعرفه ها'!$2:$2,0)),0),"---")</f>
        <v>---</v>
      </c>
      <c r="Y765" s="50" t="str">
        <f>IFERROR(ROUND(T765*INDEX('تعرفه ها'!A:Z,MATCH("جریمه مازاد مصرف آب به ازاء هر متر مکعب",'تعرفه ها'!$B:$B,0),MATCH(F765,'تعرفه ها'!$2:$2,0)),0),"---")</f>
        <v>---</v>
      </c>
      <c r="Z765" s="50" t="str">
        <f>IFERROR(ROUND(((W765+X765+Y765)*INDEX('تعرفه ها'!A:Z,MATCH("هزینه نگهداری و تعمیرات شبکه آب",'تعرفه ها'!$B:$B,0),MATCH(F765,'تعرفه ها'!$2:$2,0))/100),0),"---")</f>
        <v>---</v>
      </c>
      <c r="AA765" s="50" t="str">
        <f>IFERROR(IF(INDEX('اطلاعات دوره'!A:Z,MATCH(G765,'اطلاعات دوره'!C:C,0),MATCH("آب",'اطلاعات دوره'!$1:$1,0))="دارد",ROUND((W765+X765+Y765)*INDEX('تعرفه ها'!A:Z,MATCH("پیک فصلی آب",'تعرفه ها'!$B:$B,0),MATCH(F765,'تعرفه ها'!$2:$2,0))/100,0),0),"---")</f>
        <v>---</v>
      </c>
      <c r="AB765" s="50" t="str">
        <f>IFERROR(ROUND(SUM(W765+X765+Y765+Z765+AA765)*INDEX('تعرفه ها'!A:Z,MATCH("مالیات آب",'تعرفه ها'!$B:$B,0),MATCH(F765,'تعرفه ها'!$2:$2,0))/100,0),"---")</f>
        <v>---</v>
      </c>
      <c r="AC765" s="50" t="str">
        <f t="shared" si="128"/>
        <v>---</v>
      </c>
      <c r="AD765" s="50" t="str">
        <f t="shared" si="121"/>
        <v>---</v>
      </c>
      <c r="AE765" s="50" t="str">
        <f t="shared" si="129"/>
        <v>---</v>
      </c>
      <c r="AF765" s="50" t="str">
        <f t="shared" si="130"/>
        <v>---</v>
      </c>
      <c r="AG765" s="153" t="str">
        <f t="shared" si="131"/>
        <v>---</v>
      </c>
      <c r="AI765" s="183" t="str">
        <f>IFERROR(IF(INDEX(پرداخت!A:AZ,MATCH(A765&amp;" - "&amp;"آب",پرداخت!$B:$B,0),MATCH(G765,پرداخت!$1:$1,0))="نشده","نشده","شده"),"---")</f>
        <v>---</v>
      </c>
      <c r="AL765" s="144"/>
      <c r="AM765" s="144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  <c r="BT765" s="30"/>
      <c r="BU765" s="30"/>
      <c r="BV765" s="30"/>
      <c r="BW765" s="30"/>
      <c r="BX765" s="30"/>
      <c r="BY765" s="30"/>
      <c r="BZ765" s="30"/>
      <c r="CA765" s="30"/>
    </row>
    <row r="766" spans="1:79" ht="34.9" hidden="1" customHeight="1">
      <c r="A766" s="170"/>
      <c r="B766" s="47">
        <f>IFERROR(INDEX('اطلاعات انشعابات شرکتها'!A:BB,MATCH(A766,'اطلاعات انشعابات شرکتها'!A:A,0),MATCH(B$1,'اطلاعات انشعابات شرکتها'!$1:$1,0)),0)</f>
        <v>0</v>
      </c>
      <c r="C766" s="48">
        <f>IFERROR(INDEX('اطلاعات انشعابات شرکتها'!A:BB,MATCH(A766,'اطلاعات انشعابات شرکتها'!A:A,0),MATCH(C$1,'اطلاعات انشعابات شرکتها'!$1:$1,0)),0)</f>
        <v>0</v>
      </c>
      <c r="D766" s="45"/>
      <c r="E766" s="171"/>
      <c r="F766" s="170"/>
      <c r="G766" s="47" t="str">
        <f t="shared" si="122"/>
        <v>/</v>
      </c>
      <c r="H766" s="47">
        <f>IFERROR(INDEX('اطلاعات دوره'!A:Z,MATCH(G766,'اطلاعات دوره'!C:C,0),MATCH(H$1,'اطلاعات دوره'!$1:$1,0)),0)</f>
        <v>0</v>
      </c>
      <c r="I766" s="47">
        <f>IFERROR(INDEX('اطلاعات دوره'!A:Z,MATCH(G766,'اطلاعات دوره'!C:C,0),MATCH(I$1,'اطلاعات دوره'!$1:$1,0)),0)</f>
        <v>0</v>
      </c>
      <c r="J766" s="48">
        <f>IFERROR(INDEX('اطلاعات دوره'!A:Z,MATCH(G766,'اطلاعات دوره'!C:C,0),MATCH(J$1,'اطلاعات دوره'!$1:$1,0)),0)</f>
        <v>0</v>
      </c>
      <c r="K766" s="46"/>
      <c r="L766" s="158" t="str">
        <f>IFERROR(INDEX('اطلاعات دوره'!A:Z,MATCH(G766,'اطلاعات دوره'!C:C,0)-1,MATCH("عنوان",'اطلاعات دوره'!$1:$1,0)),"---")</f>
        <v>---</v>
      </c>
      <c r="M766" s="47" t="str">
        <f t="shared" si="123"/>
        <v>----</v>
      </c>
      <c r="N766" s="48" t="str">
        <f t="shared" si="124"/>
        <v>-/</v>
      </c>
      <c r="O766" s="45"/>
      <c r="P766" s="240">
        <f>IFERROR(INDEX('قرائت کنتور'!A:AZ,MATCH(A766&amp;"-"&amp;"آب",'قرائت کنتور'!B:B,0),MATCH(L766,'قرائت کنتور'!$1:$1,0)),0)</f>
        <v>0</v>
      </c>
      <c r="Q766" s="241">
        <f>IFERROR(INDEX('قرائت کنتور'!A:AZ,MATCH(A766&amp;"-"&amp;"آب",'قرائت کنتور'!B:B,0),MATCH(G766,'قرائت کنتور'!$1:$1,0)),0)</f>
        <v>0</v>
      </c>
      <c r="R766" s="241">
        <f t="shared" si="125"/>
        <v>0</v>
      </c>
      <c r="S766" s="241" t="str">
        <f>IFERROR(INDEX('اطلاعات انشعابات شرکتها'!A:AB,MATCH(A766,'اطلاعات انشعابات شرکتها'!A:A,0),MATCH(S$1,'اطلاعات انشعابات شرکتها'!$1:$1,0)),"---")</f>
        <v>---</v>
      </c>
      <c r="T766" s="227" t="str">
        <f t="shared" si="126"/>
        <v>---</v>
      </c>
      <c r="U766" s="45"/>
      <c r="V766" s="155" t="str">
        <f>IFERROR(INDEX('تعرفه ها'!A:Z,MATCH("بهای هر متر مکعب آب مصرفی",'تعرفه ها'!$B:$B,0),MATCH(F766,'تعرفه ها'!$2:$2,0)),"---")</f>
        <v>---</v>
      </c>
      <c r="W766" s="50" t="str">
        <f t="shared" si="127"/>
        <v>---</v>
      </c>
      <c r="X766" s="50" t="str">
        <f>IFERROR(ROUND(R766*INDEX('تعرفه ها'!A:Z,MATCH("عوارض آب به ازاء هر متر مکعب",'تعرفه ها'!$B:$B,0),MATCH(F766,'تعرفه ها'!$2:$2,0)),0),"---")</f>
        <v>---</v>
      </c>
      <c r="Y766" s="50" t="str">
        <f>IFERROR(ROUND(T766*INDEX('تعرفه ها'!A:Z,MATCH("جریمه مازاد مصرف آب به ازاء هر متر مکعب",'تعرفه ها'!$B:$B,0),MATCH(F766,'تعرفه ها'!$2:$2,0)),0),"---")</f>
        <v>---</v>
      </c>
      <c r="Z766" s="50" t="str">
        <f>IFERROR(ROUND(((W766+X766+Y766)*INDEX('تعرفه ها'!A:Z,MATCH("هزینه نگهداری و تعمیرات شبکه آب",'تعرفه ها'!$B:$B,0),MATCH(F766,'تعرفه ها'!$2:$2,0))/100),0),"---")</f>
        <v>---</v>
      </c>
      <c r="AA766" s="50" t="str">
        <f>IFERROR(IF(INDEX('اطلاعات دوره'!A:Z,MATCH(G766,'اطلاعات دوره'!C:C,0),MATCH("آب",'اطلاعات دوره'!$1:$1,0))="دارد",ROUND((W766+X766+Y766)*INDEX('تعرفه ها'!A:Z,MATCH("پیک فصلی آب",'تعرفه ها'!$B:$B,0),MATCH(F766,'تعرفه ها'!$2:$2,0))/100,0),0),"---")</f>
        <v>---</v>
      </c>
      <c r="AB766" s="50" t="str">
        <f>IFERROR(ROUND(SUM(W766+X766+Y766+Z766+AA766)*INDEX('تعرفه ها'!A:Z,MATCH("مالیات آب",'تعرفه ها'!$B:$B,0),MATCH(F766,'تعرفه ها'!$2:$2,0))/100,0),"---")</f>
        <v>---</v>
      </c>
      <c r="AC766" s="50" t="str">
        <f t="shared" si="128"/>
        <v>---</v>
      </c>
      <c r="AD766" s="50" t="str">
        <f t="shared" si="121"/>
        <v>---</v>
      </c>
      <c r="AE766" s="50" t="str">
        <f t="shared" si="129"/>
        <v>---</v>
      </c>
      <c r="AF766" s="50" t="str">
        <f t="shared" si="130"/>
        <v>---</v>
      </c>
      <c r="AG766" s="153" t="str">
        <f t="shared" si="131"/>
        <v>---</v>
      </c>
      <c r="AI766" s="183" t="str">
        <f>IFERROR(IF(INDEX(پرداخت!A:AZ,MATCH(A766&amp;" - "&amp;"آب",پرداخت!$B:$B,0),MATCH(G766,پرداخت!$1:$1,0))="نشده","نشده","شده"),"---")</f>
        <v>---</v>
      </c>
      <c r="AL766" s="144"/>
      <c r="AM766" s="144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  <c r="BT766" s="30"/>
      <c r="BU766" s="30"/>
      <c r="BV766" s="30"/>
      <c r="BW766" s="30"/>
      <c r="BX766" s="30"/>
      <c r="BY766" s="30"/>
      <c r="BZ766" s="30"/>
      <c r="CA766" s="30"/>
    </row>
    <row r="767" spans="1:79" ht="34.9" hidden="1" customHeight="1">
      <c r="A767" s="170"/>
      <c r="B767" s="47">
        <f>IFERROR(INDEX('اطلاعات انشعابات شرکتها'!A:BB,MATCH(A767,'اطلاعات انشعابات شرکتها'!A:A,0),MATCH(B$1,'اطلاعات انشعابات شرکتها'!$1:$1,0)),0)</f>
        <v>0</v>
      </c>
      <c r="C767" s="48">
        <f>IFERROR(INDEX('اطلاعات انشعابات شرکتها'!A:BB,MATCH(A767,'اطلاعات انشعابات شرکتها'!A:A,0),MATCH(C$1,'اطلاعات انشعابات شرکتها'!$1:$1,0)),0)</f>
        <v>0</v>
      </c>
      <c r="D767" s="45"/>
      <c r="E767" s="171"/>
      <c r="F767" s="170"/>
      <c r="G767" s="47" t="str">
        <f t="shared" si="122"/>
        <v>/</v>
      </c>
      <c r="H767" s="47">
        <f>IFERROR(INDEX('اطلاعات دوره'!A:Z,MATCH(G767,'اطلاعات دوره'!C:C,0),MATCH(H$1,'اطلاعات دوره'!$1:$1,0)),0)</f>
        <v>0</v>
      </c>
      <c r="I767" s="47">
        <f>IFERROR(INDEX('اطلاعات دوره'!A:Z,MATCH(G767,'اطلاعات دوره'!C:C,0),MATCH(I$1,'اطلاعات دوره'!$1:$1,0)),0)</f>
        <v>0</v>
      </c>
      <c r="J767" s="48">
        <f>IFERROR(INDEX('اطلاعات دوره'!A:Z,MATCH(G767,'اطلاعات دوره'!C:C,0),MATCH(J$1,'اطلاعات دوره'!$1:$1,0)),0)</f>
        <v>0</v>
      </c>
      <c r="K767" s="46"/>
      <c r="L767" s="158" t="str">
        <f>IFERROR(INDEX('اطلاعات دوره'!A:Z,MATCH(G767,'اطلاعات دوره'!C:C,0)-1,MATCH("عنوان",'اطلاعات دوره'!$1:$1,0)),"---")</f>
        <v>---</v>
      </c>
      <c r="M767" s="47" t="str">
        <f t="shared" si="123"/>
        <v>----</v>
      </c>
      <c r="N767" s="48" t="str">
        <f t="shared" si="124"/>
        <v>-/</v>
      </c>
      <c r="O767" s="45"/>
      <c r="P767" s="240">
        <f>IFERROR(INDEX('قرائت کنتور'!A:AZ,MATCH(A767&amp;"-"&amp;"آب",'قرائت کنتور'!B:B,0),MATCH(L767,'قرائت کنتور'!$1:$1,0)),0)</f>
        <v>0</v>
      </c>
      <c r="Q767" s="241">
        <f>IFERROR(INDEX('قرائت کنتور'!A:AZ,MATCH(A767&amp;"-"&amp;"آب",'قرائت کنتور'!B:B,0),MATCH(G767,'قرائت کنتور'!$1:$1,0)),0)</f>
        <v>0</v>
      </c>
      <c r="R767" s="241">
        <f t="shared" si="125"/>
        <v>0</v>
      </c>
      <c r="S767" s="241" t="str">
        <f>IFERROR(INDEX('اطلاعات انشعابات شرکتها'!A:AB,MATCH(A767,'اطلاعات انشعابات شرکتها'!A:A,0),MATCH(S$1,'اطلاعات انشعابات شرکتها'!$1:$1,0)),"---")</f>
        <v>---</v>
      </c>
      <c r="T767" s="227" t="str">
        <f t="shared" si="126"/>
        <v>---</v>
      </c>
      <c r="U767" s="45"/>
      <c r="V767" s="155" t="str">
        <f>IFERROR(INDEX('تعرفه ها'!A:Z,MATCH("بهای هر متر مکعب آب مصرفی",'تعرفه ها'!$B:$B,0),MATCH(F767,'تعرفه ها'!$2:$2,0)),"---")</f>
        <v>---</v>
      </c>
      <c r="W767" s="50" t="str">
        <f t="shared" si="127"/>
        <v>---</v>
      </c>
      <c r="X767" s="50" t="str">
        <f>IFERROR(ROUND(R767*INDEX('تعرفه ها'!A:Z,MATCH("عوارض آب به ازاء هر متر مکعب",'تعرفه ها'!$B:$B,0),MATCH(F767,'تعرفه ها'!$2:$2,0)),0),"---")</f>
        <v>---</v>
      </c>
      <c r="Y767" s="50" t="str">
        <f>IFERROR(ROUND(T767*INDEX('تعرفه ها'!A:Z,MATCH("جریمه مازاد مصرف آب به ازاء هر متر مکعب",'تعرفه ها'!$B:$B,0),MATCH(F767,'تعرفه ها'!$2:$2,0)),0),"---")</f>
        <v>---</v>
      </c>
      <c r="Z767" s="50" t="str">
        <f>IFERROR(ROUND(((W767+X767+Y767)*INDEX('تعرفه ها'!A:Z,MATCH("هزینه نگهداری و تعمیرات شبکه آب",'تعرفه ها'!$B:$B,0),MATCH(F767,'تعرفه ها'!$2:$2,0))/100),0),"---")</f>
        <v>---</v>
      </c>
      <c r="AA767" s="50" t="str">
        <f>IFERROR(IF(INDEX('اطلاعات دوره'!A:Z,MATCH(G767,'اطلاعات دوره'!C:C,0),MATCH("آب",'اطلاعات دوره'!$1:$1,0))="دارد",ROUND((W767+X767+Y767)*INDEX('تعرفه ها'!A:Z,MATCH("پیک فصلی آب",'تعرفه ها'!$B:$B,0),MATCH(F767,'تعرفه ها'!$2:$2,0))/100,0),0),"---")</f>
        <v>---</v>
      </c>
      <c r="AB767" s="50" t="str">
        <f>IFERROR(ROUND(SUM(W767+X767+Y767+Z767+AA767)*INDEX('تعرفه ها'!A:Z,MATCH("مالیات آب",'تعرفه ها'!$B:$B,0),MATCH(F767,'تعرفه ها'!$2:$2,0))/100,0),"---")</f>
        <v>---</v>
      </c>
      <c r="AC767" s="50" t="str">
        <f t="shared" si="128"/>
        <v>---</v>
      </c>
      <c r="AD767" s="50" t="str">
        <f t="shared" si="121"/>
        <v>---</v>
      </c>
      <c r="AE767" s="50" t="str">
        <f t="shared" si="129"/>
        <v>---</v>
      </c>
      <c r="AF767" s="50" t="str">
        <f t="shared" si="130"/>
        <v>---</v>
      </c>
      <c r="AG767" s="153" t="str">
        <f t="shared" si="131"/>
        <v>---</v>
      </c>
      <c r="AI767" s="183" t="str">
        <f>IFERROR(IF(INDEX(پرداخت!A:AZ,MATCH(A767&amp;" - "&amp;"آب",پرداخت!$B:$B,0),MATCH(G767,پرداخت!$1:$1,0))="نشده","نشده","شده"),"---")</f>
        <v>---</v>
      </c>
      <c r="AL767" s="144"/>
      <c r="AM767" s="144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  <c r="BT767" s="30"/>
      <c r="BU767" s="30"/>
      <c r="BV767" s="30"/>
      <c r="BW767" s="30"/>
      <c r="BX767" s="30"/>
      <c r="BY767" s="30"/>
      <c r="BZ767" s="30"/>
      <c r="CA767" s="30"/>
    </row>
    <row r="768" spans="1:79" ht="34.9" hidden="1" customHeight="1">
      <c r="A768" s="170"/>
      <c r="B768" s="47">
        <f>IFERROR(INDEX('اطلاعات انشعابات شرکتها'!A:BB,MATCH(A768,'اطلاعات انشعابات شرکتها'!A:A,0),MATCH(B$1,'اطلاعات انشعابات شرکتها'!$1:$1,0)),0)</f>
        <v>0</v>
      </c>
      <c r="C768" s="48">
        <f>IFERROR(INDEX('اطلاعات انشعابات شرکتها'!A:BB,MATCH(A768,'اطلاعات انشعابات شرکتها'!A:A,0),MATCH(C$1,'اطلاعات انشعابات شرکتها'!$1:$1,0)),0)</f>
        <v>0</v>
      </c>
      <c r="D768" s="45"/>
      <c r="E768" s="171"/>
      <c r="F768" s="170"/>
      <c r="G768" s="47" t="str">
        <f t="shared" si="122"/>
        <v>/</v>
      </c>
      <c r="H768" s="47">
        <f>IFERROR(INDEX('اطلاعات دوره'!A:Z,MATCH(G768,'اطلاعات دوره'!C:C,0),MATCH(H$1,'اطلاعات دوره'!$1:$1,0)),0)</f>
        <v>0</v>
      </c>
      <c r="I768" s="47">
        <f>IFERROR(INDEX('اطلاعات دوره'!A:Z,MATCH(G768,'اطلاعات دوره'!C:C,0),MATCH(I$1,'اطلاعات دوره'!$1:$1,0)),0)</f>
        <v>0</v>
      </c>
      <c r="J768" s="48">
        <f>IFERROR(INDEX('اطلاعات دوره'!A:Z,MATCH(G768,'اطلاعات دوره'!C:C,0),MATCH(J$1,'اطلاعات دوره'!$1:$1,0)),0)</f>
        <v>0</v>
      </c>
      <c r="K768" s="46"/>
      <c r="L768" s="158" t="str">
        <f>IFERROR(INDEX('اطلاعات دوره'!A:Z,MATCH(G768,'اطلاعات دوره'!C:C,0)-1,MATCH("عنوان",'اطلاعات دوره'!$1:$1,0)),"---")</f>
        <v>---</v>
      </c>
      <c r="M768" s="47" t="str">
        <f t="shared" si="123"/>
        <v>----</v>
      </c>
      <c r="N768" s="48" t="str">
        <f t="shared" si="124"/>
        <v>-/</v>
      </c>
      <c r="O768" s="45"/>
      <c r="P768" s="240">
        <f>IFERROR(INDEX('قرائت کنتور'!A:AZ,MATCH(A768&amp;"-"&amp;"آب",'قرائت کنتور'!B:B,0),MATCH(L768,'قرائت کنتور'!$1:$1,0)),0)</f>
        <v>0</v>
      </c>
      <c r="Q768" s="241">
        <f>IFERROR(INDEX('قرائت کنتور'!A:AZ,MATCH(A768&amp;"-"&amp;"آب",'قرائت کنتور'!B:B,0),MATCH(G768,'قرائت کنتور'!$1:$1,0)),0)</f>
        <v>0</v>
      </c>
      <c r="R768" s="241">
        <f t="shared" si="125"/>
        <v>0</v>
      </c>
      <c r="S768" s="241" t="str">
        <f>IFERROR(INDEX('اطلاعات انشعابات شرکتها'!A:AB,MATCH(A768,'اطلاعات انشعابات شرکتها'!A:A,0),MATCH(S$1,'اطلاعات انشعابات شرکتها'!$1:$1,0)),"---")</f>
        <v>---</v>
      </c>
      <c r="T768" s="227" t="str">
        <f t="shared" si="126"/>
        <v>---</v>
      </c>
      <c r="U768" s="45"/>
      <c r="V768" s="155" t="str">
        <f>IFERROR(INDEX('تعرفه ها'!A:Z,MATCH("بهای هر متر مکعب آب مصرفی",'تعرفه ها'!$B:$B,0),MATCH(F768,'تعرفه ها'!$2:$2,0)),"---")</f>
        <v>---</v>
      </c>
      <c r="W768" s="50" t="str">
        <f t="shared" si="127"/>
        <v>---</v>
      </c>
      <c r="X768" s="50" t="str">
        <f>IFERROR(ROUND(R768*INDEX('تعرفه ها'!A:Z,MATCH("عوارض آب به ازاء هر متر مکعب",'تعرفه ها'!$B:$B,0),MATCH(F768,'تعرفه ها'!$2:$2,0)),0),"---")</f>
        <v>---</v>
      </c>
      <c r="Y768" s="50" t="str">
        <f>IFERROR(ROUND(T768*INDEX('تعرفه ها'!A:Z,MATCH("جریمه مازاد مصرف آب به ازاء هر متر مکعب",'تعرفه ها'!$B:$B,0),MATCH(F768,'تعرفه ها'!$2:$2,0)),0),"---")</f>
        <v>---</v>
      </c>
      <c r="Z768" s="50" t="str">
        <f>IFERROR(ROUND(((W768+X768+Y768)*INDEX('تعرفه ها'!A:Z,MATCH("هزینه نگهداری و تعمیرات شبکه آب",'تعرفه ها'!$B:$B,0),MATCH(F768,'تعرفه ها'!$2:$2,0))/100),0),"---")</f>
        <v>---</v>
      </c>
      <c r="AA768" s="50" t="str">
        <f>IFERROR(IF(INDEX('اطلاعات دوره'!A:Z,MATCH(G768,'اطلاعات دوره'!C:C,0),MATCH("آب",'اطلاعات دوره'!$1:$1,0))="دارد",ROUND((W768+X768+Y768)*INDEX('تعرفه ها'!A:Z,MATCH("پیک فصلی آب",'تعرفه ها'!$B:$B,0),MATCH(F768,'تعرفه ها'!$2:$2,0))/100,0),0),"---")</f>
        <v>---</v>
      </c>
      <c r="AB768" s="50" t="str">
        <f>IFERROR(ROUND(SUM(W768+X768+Y768+Z768+AA768)*INDEX('تعرفه ها'!A:Z,MATCH("مالیات آب",'تعرفه ها'!$B:$B,0),MATCH(F768,'تعرفه ها'!$2:$2,0))/100,0),"---")</f>
        <v>---</v>
      </c>
      <c r="AC768" s="50" t="str">
        <f t="shared" si="128"/>
        <v>---</v>
      </c>
      <c r="AD768" s="50" t="str">
        <f t="shared" si="121"/>
        <v>---</v>
      </c>
      <c r="AE768" s="50" t="str">
        <f t="shared" si="129"/>
        <v>---</v>
      </c>
      <c r="AF768" s="50" t="str">
        <f t="shared" si="130"/>
        <v>---</v>
      </c>
      <c r="AG768" s="153" t="str">
        <f t="shared" si="131"/>
        <v>---</v>
      </c>
      <c r="AI768" s="183" t="str">
        <f>IFERROR(IF(INDEX(پرداخت!A:AZ,MATCH(A768&amp;" - "&amp;"آب",پرداخت!$B:$B,0),MATCH(G768,پرداخت!$1:$1,0))="نشده","نشده","شده"),"---")</f>
        <v>---</v>
      </c>
      <c r="AL768" s="144"/>
      <c r="AM768" s="144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0"/>
      <c r="CA768" s="30"/>
    </row>
    <row r="769" spans="1:79" ht="34.9" hidden="1" customHeight="1">
      <c r="A769" s="170"/>
      <c r="B769" s="47">
        <f>IFERROR(INDEX('اطلاعات انشعابات شرکتها'!A:BB,MATCH(A769,'اطلاعات انشعابات شرکتها'!A:A,0),MATCH(B$1,'اطلاعات انشعابات شرکتها'!$1:$1,0)),0)</f>
        <v>0</v>
      </c>
      <c r="C769" s="48">
        <f>IFERROR(INDEX('اطلاعات انشعابات شرکتها'!A:BB,MATCH(A769,'اطلاعات انشعابات شرکتها'!A:A,0),MATCH(C$1,'اطلاعات انشعابات شرکتها'!$1:$1,0)),0)</f>
        <v>0</v>
      </c>
      <c r="D769" s="45"/>
      <c r="E769" s="171"/>
      <c r="F769" s="170"/>
      <c r="G769" s="47" t="str">
        <f t="shared" si="122"/>
        <v>/</v>
      </c>
      <c r="H769" s="47">
        <f>IFERROR(INDEX('اطلاعات دوره'!A:Z,MATCH(G769,'اطلاعات دوره'!C:C,0),MATCH(H$1,'اطلاعات دوره'!$1:$1,0)),0)</f>
        <v>0</v>
      </c>
      <c r="I769" s="47">
        <f>IFERROR(INDEX('اطلاعات دوره'!A:Z,MATCH(G769,'اطلاعات دوره'!C:C,0),MATCH(I$1,'اطلاعات دوره'!$1:$1,0)),0)</f>
        <v>0</v>
      </c>
      <c r="J769" s="48">
        <f>IFERROR(INDEX('اطلاعات دوره'!A:Z,MATCH(G769,'اطلاعات دوره'!C:C,0),MATCH(J$1,'اطلاعات دوره'!$1:$1,0)),0)</f>
        <v>0</v>
      </c>
      <c r="K769" s="46"/>
      <c r="L769" s="158" t="str">
        <f>IFERROR(INDEX('اطلاعات دوره'!A:Z,MATCH(G769,'اطلاعات دوره'!C:C,0)-1,MATCH("عنوان",'اطلاعات دوره'!$1:$1,0)),"---")</f>
        <v>---</v>
      </c>
      <c r="M769" s="47" t="str">
        <f t="shared" si="123"/>
        <v>----</v>
      </c>
      <c r="N769" s="48" t="str">
        <f t="shared" si="124"/>
        <v>-/</v>
      </c>
      <c r="O769" s="45"/>
      <c r="P769" s="240">
        <f>IFERROR(INDEX('قرائت کنتور'!A:AZ,MATCH(A769&amp;"-"&amp;"آب",'قرائت کنتور'!B:B,0),MATCH(L769,'قرائت کنتور'!$1:$1,0)),0)</f>
        <v>0</v>
      </c>
      <c r="Q769" s="241">
        <f>IFERROR(INDEX('قرائت کنتور'!A:AZ,MATCH(A769&amp;"-"&amp;"آب",'قرائت کنتور'!B:B,0),MATCH(G769,'قرائت کنتور'!$1:$1,0)),0)</f>
        <v>0</v>
      </c>
      <c r="R769" s="241">
        <f t="shared" si="125"/>
        <v>0</v>
      </c>
      <c r="S769" s="241" t="str">
        <f>IFERROR(INDEX('اطلاعات انشعابات شرکتها'!A:AB,MATCH(A769,'اطلاعات انشعابات شرکتها'!A:A,0),MATCH(S$1,'اطلاعات انشعابات شرکتها'!$1:$1,0)),"---")</f>
        <v>---</v>
      </c>
      <c r="T769" s="227" t="str">
        <f t="shared" si="126"/>
        <v>---</v>
      </c>
      <c r="U769" s="45"/>
      <c r="V769" s="155" t="str">
        <f>IFERROR(INDEX('تعرفه ها'!A:Z,MATCH("بهای هر متر مکعب آب مصرفی",'تعرفه ها'!$B:$B,0),MATCH(F769,'تعرفه ها'!$2:$2,0)),"---")</f>
        <v>---</v>
      </c>
      <c r="W769" s="50" t="str">
        <f t="shared" si="127"/>
        <v>---</v>
      </c>
      <c r="X769" s="50" t="str">
        <f>IFERROR(ROUND(R769*INDEX('تعرفه ها'!A:Z,MATCH("عوارض آب به ازاء هر متر مکعب",'تعرفه ها'!$B:$B,0),MATCH(F769,'تعرفه ها'!$2:$2,0)),0),"---")</f>
        <v>---</v>
      </c>
      <c r="Y769" s="50" t="str">
        <f>IFERROR(ROUND(T769*INDEX('تعرفه ها'!A:Z,MATCH("جریمه مازاد مصرف آب به ازاء هر متر مکعب",'تعرفه ها'!$B:$B,0),MATCH(F769,'تعرفه ها'!$2:$2,0)),0),"---")</f>
        <v>---</v>
      </c>
      <c r="Z769" s="50" t="str">
        <f>IFERROR(ROUND(((W769+X769+Y769)*INDEX('تعرفه ها'!A:Z,MATCH("هزینه نگهداری و تعمیرات شبکه آب",'تعرفه ها'!$B:$B,0),MATCH(F769,'تعرفه ها'!$2:$2,0))/100),0),"---")</f>
        <v>---</v>
      </c>
      <c r="AA769" s="50" t="str">
        <f>IFERROR(IF(INDEX('اطلاعات دوره'!A:Z,MATCH(G769,'اطلاعات دوره'!C:C,0),MATCH("آب",'اطلاعات دوره'!$1:$1,0))="دارد",ROUND((W769+X769+Y769)*INDEX('تعرفه ها'!A:Z,MATCH("پیک فصلی آب",'تعرفه ها'!$B:$B,0),MATCH(F769,'تعرفه ها'!$2:$2,0))/100,0),0),"---")</f>
        <v>---</v>
      </c>
      <c r="AB769" s="50" t="str">
        <f>IFERROR(ROUND(SUM(W769+X769+Y769+Z769+AA769)*INDEX('تعرفه ها'!A:Z,MATCH("مالیات آب",'تعرفه ها'!$B:$B,0),MATCH(F769,'تعرفه ها'!$2:$2,0))/100,0),"---")</f>
        <v>---</v>
      </c>
      <c r="AC769" s="50" t="str">
        <f t="shared" si="128"/>
        <v>---</v>
      </c>
      <c r="AD769" s="50" t="str">
        <f t="shared" ref="AD769:AD832" si="132">IFERROR(IF(VLOOKUP(M769,N:AJ,22,0)="شده",VLOOKUP(M769,N:AJ,19,0),VLOOKUP(M769,N:AJ,18,0)),"---")</f>
        <v>---</v>
      </c>
      <c r="AE769" s="50" t="str">
        <f t="shared" si="129"/>
        <v>---</v>
      </c>
      <c r="AF769" s="50" t="str">
        <f t="shared" si="130"/>
        <v>---</v>
      </c>
      <c r="AG769" s="153" t="str">
        <f t="shared" si="131"/>
        <v>---</v>
      </c>
      <c r="AI769" s="183" t="str">
        <f>IFERROR(IF(INDEX(پرداخت!A:AZ,MATCH(A769&amp;" - "&amp;"آب",پرداخت!$B:$B,0),MATCH(G769,پرداخت!$1:$1,0))="نشده","نشده","شده"),"---")</f>
        <v>---</v>
      </c>
      <c r="AL769" s="144"/>
      <c r="AM769" s="144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  <c r="BT769" s="30"/>
      <c r="BU769" s="30"/>
      <c r="BV769" s="30"/>
      <c r="BW769" s="30"/>
      <c r="BX769" s="30"/>
      <c r="BY769" s="30"/>
      <c r="BZ769" s="30"/>
      <c r="CA769" s="30"/>
    </row>
    <row r="770" spans="1:79" ht="34.9" hidden="1" customHeight="1">
      <c r="A770" s="170"/>
      <c r="B770" s="47">
        <f>IFERROR(INDEX('اطلاعات انشعابات شرکتها'!A:BB,MATCH(A770,'اطلاعات انشعابات شرکتها'!A:A,0),MATCH(B$1,'اطلاعات انشعابات شرکتها'!$1:$1,0)),0)</f>
        <v>0</v>
      </c>
      <c r="C770" s="48">
        <f>IFERROR(INDEX('اطلاعات انشعابات شرکتها'!A:BB,MATCH(A770,'اطلاعات انشعابات شرکتها'!A:A,0),MATCH(C$1,'اطلاعات انشعابات شرکتها'!$1:$1,0)),0)</f>
        <v>0</v>
      </c>
      <c r="D770" s="45"/>
      <c r="E770" s="171"/>
      <c r="F770" s="170"/>
      <c r="G770" s="47" t="str">
        <f t="shared" ref="G770:G833" si="133">F770&amp;"/"&amp;E770</f>
        <v>/</v>
      </c>
      <c r="H770" s="47">
        <f>IFERROR(INDEX('اطلاعات دوره'!A:Z,MATCH(G770,'اطلاعات دوره'!C:C,0),MATCH(H$1,'اطلاعات دوره'!$1:$1,0)),0)</f>
        <v>0</v>
      </c>
      <c r="I770" s="47">
        <f>IFERROR(INDEX('اطلاعات دوره'!A:Z,MATCH(G770,'اطلاعات دوره'!C:C,0),MATCH(I$1,'اطلاعات دوره'!$1:$1,0)),0)</f>
        <v>0</v>
      </c>
      <c r="J770" s="48">
        <f>IFERROR(INDEX('اطلاعات دوره'!A:Z,MATCH(G770,'اطلاعات دوره'!C:C,0),MATCH(J$1,'اطلاعات دوره'!$1:$1,0)),0)</f>
        <v>0</v>
      </c>
      <c r="K770" s="46"/>
      <c r="L770" s="158" t="str">
        <f>IFERROR(INDEX('اطلاعات دوره'!A:Z,MATCH(G770,'اطلاعات دوره'!C:C,0)-1,MATCH("عنوان",'اطلاعات دوره'!$1:$1,0)),"---")</f>
        <v>---</v>
      </c>
      <c r="M770" s="47" t="str">
        <f t="shared" ref="M770:M833" si="134">A770&amp;"-"&amp;L770</f>
        <v>----</v>
      </c>
      <c r="N770" s="48" t="str">
        <f t="shared" ref="N770:N833" si="135">A770&amp;"-"&amp;G770</f>
        <v>-/</v>
      </c>
      <c r="O770" s="45"/>
      <c r="P770" s="240">
        <f>IFERROR(INDEX('قرائت کنتور'!A:AZ,MATCH(A770&amp;"-"&amp;"آب",'قرائت کنتور'!B:B,0),MATCH(L770,'قرائت کنتور'!$1:$1,0)),0)</f>
        <v>0</v>
      </c>
      <c r="Q770" s="241">
        <f>IFERROR(INDEX('قرائت کنتور'!A:AZ,MATCH(A770&amp;"-"&amp;"آب",'قرائت کنتور'!B:B,0),MATCH(G770,'قرائت کنتور'!$1:$1,0)),0)</f>
        <v>0</v>
      </c>
      <c r="R770" s="241">
        <f t="shared" ref="R770:R833" si="136">IFERROR(Q770-P770,"---")</f>
        <v>0</v>
      </c>
      <c r="S770" s="241" t="str">
        <f>IFERROR(INDEX('اطلاعات انشعابات شرکتها'!A:AB,MATCH(A770,'اطلاعات انشعابات شرکتها'!A:A,0),MATCH(S$1,'اطلاعات انشعابات شرکتها'!$1:$1,0)),"---")</f>
        <v>---</v>
      </c>
      <c r="T770" s="227" t="str">
        <f t="shared" ref="T770:T833" si="137">IFERROR(IF((R770-(J770*S770/30))&gt;0,(R770-(J770*S770/30)),0),"---")</f>
        <v>---</v>
      </c>
      <c r="U770" s="45"/>
      <c r="V770" s="155" t="str">
        <f>IFERROR(INDEX('تعرفه ها'!A:Z,MATCH("بهای هر متر مکعب آب مصرفی",'تعرفه ها'!$B:$B,0),MATCH(F770,'تعرفه ها'!$2:$2,0)),"---")</f>
        <v>---</v>
      </c>
      <c r="W770" s="50" t="str">
        <f t="shared" ref="W770:W833" si="138">IFERROR(ROUND(R770*V770,0),"---")</f>
        <v>---</v>
      </c>
      <c r="X770" s="50" t="str">
        <f>IFERROR(ROUND(R770*INDEX('تعرفه ها'!A:Z,MATCH("عوارض آب به ازاء هر متر مکعب",'تعرفه ها'!$B:$B,0),MATCH(F770,'تعرفه ها'!$2:$2,0)),0),"---")</f>
        <v>---</v>
      </c>
      <c r="Y770" s="50" t="str">
        <f>IFERROR(ROUND(T770*INDEX('تعرفه ها'!A:Z,MATCH("جریمه مازاد مصرف آب به ازاء هر متر مکعب",'تعرفه ها'!$B:$B,0),MATCH(F770,'تعرفه ها'!$2:$2,0)),0),"---")</f>
        <v>---</v>
      </c>
      <c r="Z770" s="50" t="str">
        <f>IFERROR(ROUND(((W770+X770+Y770)*INDEX('تعرفه ها'!A:Z,MATCH("هزینه نگهداری و تعمیرات شبکه آب",'تعرفه ها'!$B:$B,0),MATCH(F770,'تعرفه ها'!$2:$2,0))/100),0),"---")</f>
        <v>---</v>
      </c>
      <c r="AA770" s="50" t="str">
        <f>IFERROR(IF(INDEX('اطلاعات دوره'!A:Z,MATCH(G770,'اطلاعات دوره'!C:C,0),MATCH("آب",'اطلاعات دوره'!$1:$1,0))="دارد",ROUND((W770+X770+Y770)*INDEX('تعرفه ها'!A:Z,MATCH("پیک فصلی آب",'تعرفه ها'!$B:$B,0),MATCH(F770,'تعرفه ها'!$2:$2,0))/100,0),0),"---")</f>
        <v>---</v>
      </c>
      <c r="AB770" s="50" t="str">
        <f>IFERROR(ROUND(SUM(W770+X770+Y770+Z770+AA770)*INDEX('تعرفه ها'!A:Z,MATCH("مالیات آب",'تعرفه ها'!$B:$B,0),MATCH(F770,'تعرفه ها'!$2:$2,0))/100,0),"---")</f>
        <v>---</v>
      </c>
      <c r="AC770" s="50" t="str">
        <f t="shared" ref="AC770:AC833" si="139">IFERROR((W770+X770+Y770+Z770+AA770+AB770),"---")</f>
        <v>---</v>
      </c>
      <c r="AD770" s="50" t="str">
        <f t="shared" si="132"/>
        <v>---</v>
      </c>
      <c r="AE770" s="50" t="str">
        <f t="shared" ref="AE770:AE833" si="140">IFERROR(AC770+AD770,"---")</f>
        <v>---</v>
      </c>
      <c r="AF770" s="50" t="str">
        <f t="shared" ref="AF770:AF833" si="141">IFERROR(INT(RIGHT(AE770,3)),"---")</f>
        <v>---</v>
      </c>
      <c r="AG770" s="153" t="str">
        <f t="shared" ref="AG770:AG833" si="142">IFERROR(AE770-AF770,"---")</f>
        <v>---</v>
      </c>
      <c r="AI770" s="183" t="str">
        <f>IFERROR(IF(INDEX(پرداخت!A:AZ,MATCH(A770&amp;" - "&amp;"آب",پرداخت!$B:$B,0),MATCH(G770,پرداخت!$1:$1,0))="نشده","نشده","شده"),"---")</f>
        <v>---</v>
      </c>
      <c r="AL770" s="144"/>
      <c r="AM770" s="144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/>
      <c r="BC770" s="30"/>
      <c r="BD770" s="30"/>
      <c r="BE770" s="30"/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  <c r="BT770" s="30"/>
      <c r="BU770" s="30"/>
      <c r="BV770" s="30"/>
      <c r="BW770" s="30"/>
      <c r="BX770" s="30"/>
      <c r="BY770" s="30"/>
      <c r="BZ770" s="30"/>
      <c r="CA770" s="30"/>
    </row>
    <row r="771" spans="1:79" ht="34.9" hidden="1" customHeight="1">
      <c r="A771" s="170"/>
      <c r="B771" s="47">
        <f>IFERROR(INDEX('اطلاعات انشعابات شرکتها'!A:BB,MATCH(A771,'اطلاعات انشعابات شرکتها'!A:A,0),MATCH(B$1,'اطلاعات انشعابات شرکتها'!$1:$1,0)),0)</f>
        <v>0</v>
      </c>
      <c r="C771" s="48">
        <f>IFERROR(INDEX('اطلاعات انشعابات شرکتها'!A:BB,MATCH(A771,'اطلاعات انشعابات شرکتها'!A:A,0),MATCH(C$1,'اطلاعات انشعابات شرکتها'!$1:$1,0)),0)</f>
        <v>0</v>
      </c>
      <c r="D771" s="45"/>
      <c r="E771" s="171"/>
      <c r="F771" s="170"/>
      <c r="G771" s="47" t="str">
        <f t="shared" si="133"/>
        <v>/</v>
      </c>
      <c r="H771" s="47">
        <f>IFERROR(INDEX('اطلاعات دوره'!A:Z,MATCH(G771,'اطلاعات دوره'!C:C,0),MATCH(H$1,'اطلاعات دوره'!$1:$1,0)),0)</f>
        <v>0</v>
      </c>
      <c r="I771" s="47">
        <f>IFERROR(INDEX('اطلاعات دوره'!A:Z,MATCH(G771,'اطلاعات دوره'!C:C,0),MATCH(I$1,'اطلاعات دوره'!$1:$1,0)),0)</f>
        <v>0</v>
      </c>
      <c r="J771" s="48">
        <f>IFERROR(INDEX('اطلاعات دوره'!A:Z,MATCH(G771,'اطلاعات دوره'!C:C,0),MATCH(J$1,'اطلاعات دوره'!$1:$1,0)),0)</f>
        <v>0</v>
      </c>
      <c r="K771" s="46"/>
      <c r="L771" s="158" t="str">
        <f>IFERROR(INDEX('اطلاعات دوره'!A:Z,MATCH(G771,'اطلاعات دوره'!C:C,0)-1,MATCH("عنوان",'اطلاعات دوره'!$1:$1,0)),"---")</f>
        <v>---</v>
      </c>
      <c r="M771" s="47" t="str">
        <f t="shared" si="134"/>
        <v>----</v>
      </c>
      <c r="N771" s="48" t="str">
        <f t="shared" si="135"/>
        <v>-/</v>
      </c>
      <c r="O771" s="45"/>
      <c r="P771" s="240">
        <f>IFERROR(INDEX('قرائت کنتور'!A:AZ,MATCH(A771&amp;"-"&amp;"آب",'قرائت کنتور'!B:B,0),MATCH(L771,'قرائت کنتور'!$1:$1,0)),0)</f>
        <v>0</v>
      </c>
      <c r="Q771" s="241">
        <f>IFERROR(INDEX('قرائت کنتور'!A:AZ,MATCH(A771&amp;"-"&amp;"آب",'قرائت کنتور'!B:B,0),MATCH(G771,'قرائت کنتور'!$1:$1,0)),0)</f>
        <v>0</v>
      </c>
      <c r="R771" s="241">
        <f t="shared" si="136"/>
        <v>0</v>
      </c>
      <c r="S771" s="241" t="str">
        <f>IFERROR(INDEX('اطلاعات انشعابات شرکتها'!A:AB,MATCH(A771,'اطلاعات انشعابات شرکتها'!A:A,0),MATCH(S$1,'اطلاعات انشعابات شرکتها'!$1:$1,0)),"---")</f>
        <v>---</v>
      </c>
      <c r="T771" s="227" t="str">
        <f t="shared" si="137"/>
        <v>---</v>
      </c>
      <c r="U771" s="45"/>
      <c r="V771" s="155" t="str">
        <f>IFERROR(INDEX('تعرفه ها'!A:Z,MATCH("بهای هر متر مکعب آب مصرفی",'تعرفه ها'!$B:$B,0),MATCH(F771,'تعرفه ها'!$2:$2,0)),"---")</f>
        <v>---</v>
      </c>
      <c r="W771" s="50" t="str">
        <f t="shared" si="138"/>
        <v>---</v>
      </c>
      <c r="X771" s="50" t="str">
        <f>IFERROR(ROUND(R771*INDEX('تعرفه ها'!A:Z,MATCH("عوارض آب به ازاء هر متر مکعب",'تعرفه ها'!$B:$B,0),MATCH(F771,'تعرفه ها'!$2:$2,0)),0),"---")</f>
        <v>---</v>
      </c>
      <c r="Y771" s="50" t="str">
        <f>IFERROR(ROUND(T771*INDEX('تعرفه ها'!A:Z,MATCH("جریمه مازاد مصرف آب به ازاء هر متر مکعب",'تعرفه ها'!$B:$B,0),MATCH(F771,'تعرفه ها'!$2:$2,0)),0),"---")</f>
        <v>---</v>
      </c>
      <c r="Z771" s="50" t="str">
        <f>IFERROR(ROUND(((W771+X771+Y771)*INDEX('تعرفه ها'!A:Z,MATCH("هزینه نگهداری و تعمیرات شبکه آب",'تعرفه ها'!$B:$B,0),MATCH(F771,'تعرفه ها'!$2:$2,0))/100),0),"---")</f>
        <v>---</v>
      </c>
      <c r="AA771" s="50" t="str">
        <f>IFERROR(IF(INDEX('اطلاعات دوره'!A:Z,MATCH(G771,'اطلاعات دوره'!C:C,0),MATCH("آب",'اطلاعات دوره'!$1:$1,0))="دارد",ROUND((W771+X771+Y771)*INDEX('تعرفه ها'!A:Z,MATCH("پیک فصلی آب",'تعرفه ها'!$B:$B,0),MATCH(F771,'تعرفه ها'!$2:$2,0))/100,0),0),"---")</f>
        <v>---</v>
      </c>
      <c r="AB771" s="50" t="str">
        <f>IFERROR(ROUND(SUM(W771+X771+Y771+Z771+AA771)*INDEX('تعرفه ها'!A:Z,MATCH("مالیات آب",'تعرفه ها'!$B:$B,0),MATCH(F771,'تعرفه ها'!$2:$2,0))/100,0),"---")</f>
        <v>---</v>
      </c>
      <c r="AC771" s="50" t="str">
        <f t="shared" si="139"/>
        <v>---</v>
      </c>
      <c r="AD771" s="50" t="str">
        <f t="shared" si="132"/>
        <v>---</v>
      </c>
      <c r="AE771" s="50" t="str">
        <f t="shared" si="140"/>
        <v>---</v>
      </c>
      <c r="AF771" s="50" t="str">
        <f t="shared" si="141"/>
        <v>---</v>
      </c>
      <c r="AG771" s="153" t="str">
        <f t="shared" si="142"/>
        <v>---</v>
      </c>
      <c r="AI771" s="183" t="str">
        <f>IFERROR(IF(INDEX(پرداخت!A:AZ,MATCH(A771&amp;" - "&amp;"آب",پرداخت!$B:$B,0),MATCH(G771,پرداخت!$1:$1,0))="نشده","نشده","شده"),"---")</f>
        <v>---</v>
      </c>
      <c r="AL771" s="144"/>
      <c r="AM771" s="144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  <c r="BT771" s="30"/>
      <c r="BU771" s="30"/>
      <c r="BV771" s="30"/>
      <c r="BW771" s="30"/>
      <c r="BX771" s="30"/>
      <c r="BY771" s="30"/>
      <c r="BZ771" s="30"/>
      <c r="CA771" s="30"/>
    </row>
    <row r="772" spans="1:79" ht="34.9" hidden="1" customHeight="1">
      <c r="A772" s="170"/>
      <c r="B772" s="47">
        <f>IFERROR(INDEX('اطلاعات انشعابات شرکتها'!A:BB,MATCH(A772,'اطلاعات انشعابات شرکتها'!A:A,0),MATCH(B$1,'اطلاعات انشعابات شرکتها'!$1:$1,0)),0)</f>
        <v>0</v>
      </c>
      <c r="C772" s="48">
        <f>IFERROR(INDEX('اطلاعات انشعابات شرکتها'!A:BB,MATCH(A772,'اطلاعات انشعابات شرکتها'!A:A,0),MATCH(C$1,'اطلاعات انشعابات شرکتها'!$1:$1,0)),0)</f>
        <v>0</v>
      </c>
      <c r="D772" s="45"/>
      <c r="E772" s="171"/>
      <c r="F772" s="170"/>
      <c r="G772" s="47" t="str">
        <f t="shared" si="133"/>
        <v>/</v>
      </c>
      <c r="H772" s="47">
        <f>IFERROR(INDEX('اطلاعات دوره'!A:Z,MATCH(G772,'اطلاعات دوره'!C:C,0),MATCH(H$1,'اطلاعات دوره'!$1:$1,0)),0)</f>
        <v>0</v>
      </c>
      <c r="I772" s="47">
        <f>IFERROR(INDEX('اطلاعات دوره'!A:Z,MATCH(G772,'اطلاعات دوره'!C:C,0),MATCH(I$1,'اطلاعات دوره'!$1:$1,0)),0)</f>
        <v>0</v>
      </c>
      <c r="J772" s="48">
        <f>IFERROR(INDEX('اطلاعات دوره'!A:Z,MATCH(G772,'اطلاعات دوره'!C:C,0),MATCH(J$1,'اطلاعات دوره'!$1:$1,0)),0)</f>
        <v>0</v>
      </c>
      <c r="K772" s="46"/>
      <c r="L772" s="158" t="str">
        <f>IFERROR(INDEX('اطلاعات دوره'!A:Z,MATCH(G772,'اطلاعات دوره'!C:C,0)-1,MATCH("عنوان",'اطلاعات دوره'!$1:$1,0)),"---")</f>
        <v>---</v>
      </c>
      <c r="M772" s="47" t="str">
        <f t="shared" si="134"/>
        <v>----</v>
      </c>
      <c r="N772" s="48" t="str">
        <f t="shared" si="135"/>
        <v>-/</v>
      </c>
      <c r="O772" s="45"/>
      <c r="P772" s="240">
        <f>IFERROR(INDEX('قرائت کنتور'!A:AZ,MATCH(A772&amp;"-"&amp;"آب",'قرائت کنتور'!B:B,0),MATCH(L772,'قرائت کنتور'!$1:$1,0)),0)</f>
        <v>0</v>
      </c>
      <c r="Q772" s="241">
        <f>IFERROR(INDEX('قرائت کنتور'!A:AZ,MATCH(A772&amp;"-"&amp;"آب",'قرائت کنتور'!B:B,0),MATCH(G772,'قرائت کنتور'!$1:$1,0)),0)</f>
        <v>0</v>
      </c>
      <c r="R772" s="241">
        <f t="shared" si="136"/>
        <v>0</v>
      </c>
      <c r="S772" s="241" t="str">
        <f>IFERROR(INDEX('اطلاعات انشعابات شرکتها'!A:AB,MATCH(A772,'اطلاعات انشعابات شرکتها'!A:A,0),MATCH(S$1,'اطلاعات انشعابات شرکتها'!$1:$1,0)),"---")</f>
        <v>---</v>
      </c>
      <c r="T772" s="227" t="str">
        <f t="shared" si="137"/>
        <v>---</v>
      </c>
      <c r="U772" s="45"/>
      <c r="V772" s="155" t="str">
        <f>IFERROR(INDEX('تعرفه ها'!A:Z,MATCH("بهای هر متر مکعب آب مصرفی",'تعرفه ها'!$B:$B,0),MATCH(F772,'تعرفه ها'!$2:$2,0)),"---")</f>
        <v>---</v>
      </c>
      <c r="W772" s="50" t="str">
        <f t="shared" si="138"/>
        <v>---</v>
      </c>
      <c r="X772" s="50" t="str">
        <f>IFERROR(ROUND(R772*INDEX('تعرفه ها'!A:Z,MATCH("عوارض آب به ازاء هر متر مکعب",'تعرفه ها'!$B:$B,0),MATCH(F772,'تعرفه ها'!$2:$2,0)),0),"---")</f>
        <v>---</v>
      </c>
      <c r="Y772" s="50" t="str">
        <f>IFERROR(ROUND(T772*INDEX('تعرفه ها'!A:Z,MATCH("جریمه مازاد مصرف آب به ازاء هر متر مکعب",'تعرفه ها'!$B:$B,0),MATCH(F772,'تعرفه ها'!$2:$2,0)),0),"---")</f>
        <v>---</v>
      </c>
      <c r="Z772" s="50" t="str">
        <f>IFERROR(ROUND(((W772+X772+Y772)*INDEX('تعرفه ها'!A:Z,MATCH("هزینه نگهداری و تعمیرات شبکه آب",'تعرفه ها'!$B:$B,0),MATCH(F772,'تعرفه ها'!$2:$2,0))/100),0),"---")</f>
        <v>---</v>
      </c>
      <c r="AA772" s="50" t="str">
        <f>IFERROR(IF(INDEX('اطلاعات دوره'!A:Z,MATCH(G772,'اطلاعات دوره'!C:C,0),MATCH("آب",'اطلاعات دوره'!$1:$1,0))="دارد",ROUND((W772+X772+Y772)*INDEX('تعرفه ها'!A:Z,MATCH("پیک فصلی آب",'تعرفه ها'!$B:$B,0),MATCH(F772,'تعرفه ها'!$2:$2,0))/100,0),0),"---")</f>
        <v>---</v>
      </c>
      <c r="AB772" s="50" t="str">
        <f>IFERROR(ROUND(SUM(W772+X772+Y772+Z772+AA772)*INDEX('تعرفه ها'!A:Z,MATCH("مالیات آب",'تعرفه ها'!$B:$B,0),MATCH(F772,'تعرفه ها'!$2:$2,0))/100,0),"---")</f>
        <v>---</v>
      </c>
      <c r="AC772" s="50" t="str">
        <f t="shared" si="139"/>
        <v>---</v>
      </c>
      <c r="AD772" s="50" t="str">
        <f t="shared" si="132"/>
        <v>---</v>
      </c>
      <c r="AE772" s="50" t="str">
        <f t="shared" si="140"/>
        <v>---</v>
      </c>
      <c r="AF772" s="50" t="str">
        <f t="shared" si="141"/>
        <v>---</v>
      </c>
      <c r="AG772" s="153" t="str">
        <f t="shared" si="142"/>
        <v>---</v>
      </c>
      <c r="AI772" s="183" t="str">
        <f>IFERROR(IF(INDEX(پرداخت!A:AZ,MATCH(A772&amp;" - "&amp;"آب",پرداخت!$B:$B,0),MATCH(G772,پرداخت!$1:$1,0))="نشده","نشده","شده"),"---")</f>
        <v>---</v>
      </c>
      <c r="AL772" s="144"/>
      <c r="AM772" s="144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/>
      <c r="BC772" s="30"/>
      <c r="BD772" s="30"/>
      <c r="BE772" s="30"/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  <c r="BT772" s="30"/>
      <c r="BU772" s="30"/>
      <c r="BV772" s="30"/>
      <c r="BW772" s="30"/>
      <c r="BX772" s="30"/>
      <c r="BY772" s="30"/>
      <c r="BZ772" s="30"/>
      <c r="CA772" s="30"/>
    </row>
    <row r="773" spans="1:79" ht="34.9" hidden="1" customHeight="1">
      <c r="A773" s="170"/>
      <c r="B773" s="47">
        <f>IFERROR(INDEX('اطلاعات انشعابات شرکتها'!A:BB,MATCH(A773,'اطلاعات انشعابات شرکتها'!A:A,0),MATCH(B$1,'اطلاعات انشعابات شرکتها'!$1:$1,0)),0)</f>
        <v>0</v>
      </c>
      <c r="C773" s="48">
        <f>IFERROR(INDEX('اطلاعات انشعابات شرکتها'!A:BB,MATCH(A773,'اطلاعات انشعابات شرکتها'!A:A,0),MATCH(C$1,'اطلاعات انشعابات شرکتها'!$1:$1,0)),0)</f>
        <v>0</v>
      </c>
      <c r="D773" s="45"/>
      <c r="E773" s="171"/>
      <c r="F773" s="170"/>
      <c r="G773" s="47" t="str">
        <f t="shared" si="133"/>
        <v>/</v>
      </c>
      <c r="H773" s="47">
        <f>IFERROR(INDEX('اطلاعات دوره'!A:Z,MATCH(G773,'اطلاعات دوره'!C:C,0),MATCH(H$1,'اطلاعات دوره'!$1:$1,0)),0)</f>
        <v>0</v>
      </c>
      <c r="I773" s="47">
        <f>IFERROR(INDEX('اطلاعات دوره'!A:Z,MATCH(G773,'اطلاعات دوره'!C:C,0),MATCH(I$1,'اطلاعات دوره'!$1:$1,0)),0)</f>
        <v>0</v>
      </c>
      <c r="J773" s="48">
        <f>IFERROR(INDEX('اطلاعات دوره'!A:Z,MATCH(G773,'اطلاعات دوره'!C:C,0),MATCH(J$1,'اطلاعات دوره'!$1:$1,0)),0)</f>
        <v>0</v>
      </c>
      <c r="K773" s="46"/>
      <c r="L773" s="158" t="str">
        <f>IFERROR(INDEX('اطلاعات دوره'!A:Z,MATCH(G773,'اطلاعات دوره'!C:C,0)-1,MATCH("عنوان",'اطلاعات دوره'!$1:$1,0)),"---")</f>
        <v>---</v>
      </c>
      <c r="M773" s="47" t="str">
        <f t="shared" si="134"/>
        <v>----</v>
      </c>
      <c r="N773" s="48" t="str">
        <f t="shared" si="135"/>
        <v>-/</v>
      </c>
      <c r="O773" s="45"/>
      <c r="P773" s="240">
        <f>IFERROR(INDEX('قرائت کنتور'!A:AZ,MATCH(A773&amp;"-"&amp;"آب",'قرائت کنتور'!B:B,0),MATCH(L773,'قرائت کنتور'!$1:$1,0)),0)</f>
        <v>0</v>
      </c>
      <c r="Q773" s="241">
        <f>IFERROR(INDEX('قرائت کنتور'!A:AZ,MATCH(A773&amp;"-"&amp;"آب",'قرائت کنتور'!B:B,0),MATCH(G773,'قرائت کنتور'!$1:$1,0)),0)</f>
        <v>0</v>
      </c>
      <c r="R773" s="241">
        <f t="shared" si="136"/>
        <v>0</v>
      </c>
      <c r="S773" s="241" t="str">
        <f>IFERROR(INDEX('اطلاعات انشعابات شرکتها'!A:AB,MATCH(A773,'اطلاعات انشعابات شرکتها'!A:A,0),MATCH(S$1,'اطلاعات انشعابات شرکتها'!$1:$1,0)),"---")</f>
        <v>---</v>
      </c>
      <c r="T773" s="227" t="str">
        <f t="shared" si="137"/>
        <v>---</v>
      </c>
      <c r="U773" s="45"/>
      <c r="V773" s="155" t="str">
        <f>IFERROR(INDEX('تعرفه ها'!A:Z,MATCH("بهای هر متر مکعب آب مصرفی",'تعرفه ها'!$B:$B,0),MATCH(F773,'تعرفه ها'!$2:$2,0)),"---")</f>
        <v>---</v>
      </c>
      <c r="W773" s="50" t="str">
        <f t="shared" si="138"/>
        <v>---</v>
      </c>
      <c r="X773" s="50" t="str">
        <f>IFERROR(ROUND(R773*INDEX('تعرفه ها'!A:Z,MATCH("عوارض آب به ازاء هر متر مکعب",'تعرفه ها'!$B:$B,0),MATCH(F773,'تعرفه ها'!$2:$2,0)),0),"---")</f>
        <v>---</v>
      </c>
      <c r="Y773" s="50" t="str">
        <f>IFERROR(ROUND(T773*INDEX('تعرفه ها'!A:Z,MATCH("جریمه مازاد مصرف آب به ازاء هر متر مکعب",'تعرفه ها'!$B:$B,0),MATCH(F773,'تعرفه ها'!$2:$2,0)),0),"---")</f>
        <v>---</v>
      </c>
      <c r="Z773" s="50" t="str">
        <f>IFERROR(ROUND(((W773+X773+Y773)*INDEX('تعرفه ها'!A:Z,MATCH("هزینه نگهداری و تعمیرات شبکه آب",'تعرفه ها'!$B:$B,0),MATCH(F773,'تعرفه ها'!$2:$2,0))/100),0),"---")</f>
        <v>---</v>
      </c>
      <c r="AA773" s="50" t="str">
        <f>IFERROR(IF(INDEX('اطلاعات دوره'!A:Z,MATCH(G773,'اطلاعات دوره'!C:C,0),MATCH("آب",'اطلاعات دوره'!$1:$1,0))="دارد",ROUND((W773+X773+Y773)*INDEX('تعرفه ها'!A:Z,MATCH("پیک فصلی آب",'تعرفه ها'!$B:$B,0),MATCH(F773,'تعرفه ها'!$2:$2,0))/100,0),0),"---")</f>
        <v>---</v>
      </c>
      <c r="AB773" s="50" t="str">
        <f>IFERROR(ROUND(SUM(W773+X773+Y773+Z773+AA773)*INDEX('تعرفه ها'!A:Z,MATCH("مالیات آب",'تعرفه ها'!$B:$B,0),MATCH(F773,'تعرفه ها'!$2:$2,0))/100,0),"---")</f>
        <v>---</v>
      </c>
      <c r="AC773" s="50" t="str">
        <f t="shared" si="139"/>
        <v>---</v>
      </c>
      <c r="AD773" s="50" t="str">
        <f t="shared" si="132"/>
        <v>---</v>
      </c>
      <c r="AE773" s="50" t="str">
        <f t="shared" si="140"/>
        <v>---</v>
      </c>
      <c r="AF773" s="50" t="str">
        <f t="shared" si="141"/>
        <v>---</v>
      </c>
      <c r="AG773" s="153" t="str">
        <f t="shared" si="142"/>
        <v>---</v>
      </c>
      <c r="AI773" s="183" t="str">
        <f>IFERROR(IF(INDEX(پرداخت!A:AZ,MATCH(A773&amp;" - "&amp;"آب",پرداخت!$B:$B,0),MATCH(G773,پرداخت!$1:$1,0))="نشده","نشده","شده"),"---")</f>
        <v>---</v>
      </c>
      <c r="AL773" s="144"/>
      <c r="AM773" s="144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  <c r="BT773" s="30"/>
      <c r="BU773" s="30"/>
      <c r="BV773" s="30"/>
      <c r="BW773" s="30"/>
      <c r="BX773" s="30"/>
      <c r="BY773" s="30"/>
      <c r="BZ773" s="30"/>
      <c r="CA773" s="30"/>
    </row>
    <row r="774" spans="1:79" ht="34.9" hidden="1" customHeight="1">
      <c r="A774" s="170"/>
      <c r="B774" s="47">
        <f>IFERROR(INDEX('اطلاعات انشعابات شرکتها'!A:BB,MATCH(A774,'اطلاعات انشعابات شرکتها'!A:A,0),MATCH(B$1,'اطلاعات انشعابات شرکتها'!$1:$1,0)),0)</f>
        <v>0</v>
      </c>
      <c r="C774" s="48">
        <f>IFERROR(INDEX('اطلاعات انشعابات شرکتها'!A:BB,MATCH(A774,'اطلاعات انشعابات شرکتها'!A:A,0),MATCH(C$1,'اطلاعات انشعابات شرکتها'!$1:$1,0)),0)</f>
        <v>0</v>
      </c>
      <c r="D774" s="45"/>
      <c r="E774" s="171"/>
      <c r="F774" s="170"/>
      <c r="G774" s="47" t="str">
        <f t="shared" si="133"/>
        <v>/</v>
      </c>
      <c r="H774" s="47">
        <f>IFERROR(INDEX('اطلاعات دوره'!A:Z,MATCH(G774,'اطلاعات دوره'!C:C,0),MATCH(H$1,'اطلاعات دوره'!$1:$1,0)),0)</f>
        <v>0</v>
      </c>
      <c r="I774" s="47">
        <f>IFERROR(INDEX('اطلاعات دوره'!A:Z,MATCH(G774,'اطلاعات دوره'!C:C,0),MATCH(I$1,'اطلاعات دوره'!$1:$1,0)),0)</f>
        <v>0</v>
      </c>
      <c r="J774" s="48">
        <f>IFERROR(INDEX('اطلاعات دوره'!A:Z,MATCH(G774,'اطلاعات دوره'!C:C,0),MATCH(J$1,'اطلاعات دوره'!$1:$1,0)),0)</f>
        <v>0</v>
      </c>
      <c r="K774" s="46"/>
      <c r="L774" s="158" t="str">
        <f>IFERROR(INDEX('اطلاعات دوره'!A:Z,MATCH(G774,'اطلاعات دوره'!C:C,0)-1,MATCH("عنوان",'اطلاعات دوره'!$1:$1,0)),"---")</f>
        <v>---</v>
      </c>
      <c r="M774" s="47" t="str">
        <f t="shared" si="134"/>
        <v>----</v>
      </c>
      <c r="N774" s="48" t="str">
        <f t="shared" si="135"/>
        <v>-/</v>
      </c>
      <c r="O774" s="45"/>
      <c r="P774" s="240">
        <f>IFERROR(INDEX('قرائت کنتور'!A:AZ,MATCH(A774&amp;"-"&amp;"آب",'قرائت کنتور'!B:B,0),MATCH(L774,'قرائت کنتور'!$1:$1,0)),0)</f>
        <v>0</v>
      </c>
      <c r="Q774" s="241">
        <f>IFERROR(INDEX('قرائت کنتور'!A:AZ,MATCH(A774&amp;"-"&amp;"آب",'قرائت کنتور'!B:B,0),MATCH(G774,'قرائت کنتور'!$1:$1,0)),0)</f>
        <v>0</v>
      </c>
      <c r="R774" s="241">
        <f t="shared" si="136"/>
        <v>0</v>
      </c>
      <c r="S774" s="241" t="str">
        <f>IFERROR(INDEX('اطلاعات انشعابات شرکتها'!A:AB,MATCH(A774,'اطلاعات انشعابات شرکتها'!A:A,0),MATCH(S$1,'اطلاعات انشعابات شرکتها'!$1:$1,0)),"---")</f>
        <v>---</v>
      </c>
      <c r="T774" s="227" t="str">
        <f t="shared" si="137"/>
        <v>---</v>
      </c>
      <c r="U774" s="45"/>
      <c r="V774" s="155" t="str">
        <f>IFERROR(INDEX('تعرفه ها'!A:Z,MATCH("بهای هر متر مکعب آب مصرفی",'تعرفه ها'!$B:$B,0),MATCH(F774,'تعرفه ها'!$2:$2,0)),"---")</f>
        <v>---</v>
      </c>
      <c r="W774" s="50" t="str">
        <f t="shared" si="138"/>
        <v>---</v>
      </c>
      <c r="X774" s="50" t="str">
        <f>IFERROR(ROUND(R774*INDEX('تعرفه ها'!A:Z,MATCH("عوارض آب به ازاء هر متر مکعب",'تعرفه ها'!$B:$B,0),MATCH(F774,'تعرفه ها'!$2:$2,0)),0),"---")</f>
        <v>---</v>
      </c>
      <c r="Y774" s="50" t="str">
        <f>IFERROR(ROUND(T774*INDEX('تعرفه ها'!A:Z,MATCH("جریمه مازاد مصرف آب به ازاء هر متر مکعب",'تعرفه ها'!$B:$B,0),MATCH(F774,'تعرفه ها'!$2:$2,0)),0),"---")</f>
        <v>---</v>
      </c>
      <c r="Z774" s="50" t="str">
        <f>IFERROR(ROUND(((W774+X774+Y774)*INDEX('تعرفه ها'!A:Z,MATCH("هزینه نگهداری و تعمیرات شبکه آب",'تعرفه ها'!$B:$B,0),MATCH(F774,'تعرفه ها'!$2:$2,0))/100),0),"---")</f>
        <v>---</v>
      </c>
      <c r="AA774" s="50" t="str">
        <f>IFERROR(IF(INDEX('اطلاعات دوره'!A:Z,MATCH(G774,'اطلاعات دوره'!C:C,0),MATCH("آب",'اطلاعات دوره'!$1:$1,0))="دارد",ROUND((W774+X774+Y774)*INDEX('تعرفه ها'!A:Z,MATCH("پیک فصلی آب",'تعرفه ها'!$B:$B,0),MATCH(F774,'تعرفه ها'!$2:$2,0))/100,0),0),"---")</f>
        <v>---</v>
      </c>
      <c r="AB774" s="50" t="str">
        <f>IFERROR(ROUND(SUM(W774+X774+Y774+Z774+AA774)*INDEX('تعرفه ها'!A:Z,MATCH("مالیات آب",'تعرفه ها'!$B:$B,0),MATCH(F774,'تعرفه ها'!$2:$2,0))/100,0),"---")</f>
        <v>---</v>
      </c>
      <c r="AC774" s="50" t="str">
        <f t="shared" si="139"/>
        <v>---</v>
      </c>
      <c r="AD774" s="50" t="str">
        <f t="shared" si="132"/>
        <v>---</v>
      </c>
      <c r="AE774" s="50" t="str">
        <f t="shared" si="140"/>
        <v>---</v>
      </c>
      <c r="AF774" s="50" t="str">
        <f t="shared" si="141"/>
        <v>---</v>
      </c>
      <c r="AG774" s="153" t="str">
        <f t="shared" si="142"/>
        <v>---</v>
      </c>
      <c r="AI774" s="183" t="str">
        <f>IFERROR(IF(INDEX(پرداخت!A:AZ,MATCH(A774&amp;" - "&amp;"آب",پرداخت!$B:$B,0),MATCH(G774,پرداخت!$1:$1,0))="نشده","نشده","شده"),"---")</f>
        <v>---</v>
      </c>
      <c r="AL774" s="144"/>
      <c r="AM774" s="144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/>
      <c r="BC774" s="30"/>
      <c r="BD774" s="30"/>
      <c r="BE774" s="30"/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  <c r="BT774" s="30"/>
      <c r="BU774" s="30"/>
      <c r="BV774" s="30"/>
      <c r="BW774" s="30"/>
      <c r="BX774" s="30"/>
      <c r="BY774" s="30"/>
      <c r="BZ774" s="30"/>
      <c r="CA774" s="30"/>
    </row>
    <row r="775" spans="1:79" ht="34.9" hidden="1" customHeight="1">
      <c r="A775" s="170"/>
      <c r="B775" s="47">
        <f>IFERROR(INDEX('اطلاعات انشعابات شرکتها'!A:BB,MATCH(A775,'اطلاعات انشعابات شرکتها'!A:A,0),MATCH(B$1,'اطلاعات انشعابات شرکتها'!$1:$1,0)),0)</f>
        <v>0</v>
      </c>
      <c r="C775" s="48">
        <f>IFERROR(INDEX('اطلاعات انشعابات شرکتها'!A:BB,MATCH(A775,'اطلاعات انشعابات شرکتها'!A:A,0),MATCH(C$1,'اطلاعات انشعابات شرکتها'!$1:$1,0)),0)</f>
        <v>0</v>
      </c>
      <c r="D775" s="45"/>
      <c r="E775" s="171"/>
      <c r="F775" s="170"/>
      <c r="G775" s="47" t="str">
        <f t="shared" si="133"/>
        <v>/</v>
      </c>
      <c r="H775" s="47">
        <f>IFERROR(INDEX('اطلاعات دوره'!A:Z,MATCH(G775,'اطلاعات دوره'!C:C,0),MATCH(H$1,'اطلاعات دوره'!$1:$1,0)),0)</f>
        <v>0</v>
      </c>
      <c r="I775" s="47">
        <f>IFERROR(INDEX('اطلاعات دوره'!A:Z,MATCH(G775,'اطلاعات دوره'!C:C,0),MATCH(I$1,'اطلاعات دوره'!$1:$1,0)),0)</f>
        <v>0</v>
      </c>
      <c r="J775" s="48">
        <f>IFERROR(INDEX('اطلاعات دوره'!A:Z,MATCH(G775,'اطلاعات دوره'!C:C,0),MATCH(J$1,'اطلاعات دوره'!$1:$1,0)),0)</f>
        <v>0</v>
      </c>
      <c r="K775" s="46"/>
      <c r="L775" s="158" t="str">
        <f>IFERROR(INDEX('اطلاعات دوره'!A:Z,MATCH(G775,'اطلاعات دوره'!C:C,0)-1,MATCH("عنوان",'اطلاعات دوره'!$1:$1,0)),"---")</f>
        <v>---</v>
      </c>
      <c r="M775" s="47" t="str">
        <f t="shared" si="134"/>
        <v>----</v>
      </c>
      <c r="N775" s="48" t="str">
        <f t="shared" si="135"/>
        <v>-/</v>
      </c>
      <c r="O775" s="45"/>
      <c r="P775" s="240">
        <f>IFERROR(INDEX('قرائت کنتور'!A:AZ,MATCH(A775&amp;"-"&amp;"آب",'قرائت کنتور'!B:B,0),MATCH(L775,'قرائت کنتور'!$1:$1,0)),0)</f>
        <v>0</v>
      </c>
      <c r="Q775" s="241">
        <f>IFERROR(INDEX('قرائت کنتور'!A:AZ,MATCH(A775&amp;"-"&amp;"آب",'قرائت کنتور'!B:B,0),MATCH(G775,'قرائت کنتور'!$1:$1,0)),0)</f>
        <v>0</v>
      </c>
      <c r="R775" s="241">
        <f t="shared" si="136"/>
        <v>0</v>
      </c>
      <c r="S775" s="241" t="str">
        <f>IFERROR(INDEX('اطلاعات انشعابات شرکتها'!A:AB,MATCH(A775,'اطلاعات انشعابات شرکتها'!A:A,0),MATCH(S$1,'اطلاعات انشعابات شرکتها'!$1:$1,0)),"---")</f>
        <v>---</v>
      </c>
      <c r="T775" s="227" t="str">
        <f t="shared" si="137"/>
        <v>---</v>
      </c>
      <c r="U775" s="45"/>
      <c r="V775" s="155" t="str">
        <f>IFERROR(INDEX('تعرفه ها'!A:Z,MATCH("بهای هر متر مکعب آب مصرفی",'تعرفه ها'!$B:$B,0),MATCH(F775,'تعرفه ها'!$2:$2,0)),"---")</f>
        <v>---</v>
      </c>
      <c r="W775" s="50" t="str">
        <f t="shared" si="138"/>
        <v>---</v>
      </c>
      <c r="X775" s="50" t="str">
        <f>IFERROR(ROUND(R775*INDEX('تعرفه ها'!A:Z,MATCH("عوارض آب به ازاء هر متر مکعب",'تعرفه ها'!$B:$B,0),MATCH(F775,'تعرفه ها'!$2:$2,0)),0),"---")</f>
        <v>---</v>
      </c>
      <c r="Y775" s="50" t="str">
        <f>IFERROR(ROUND(T775*INDEX('تعرفه ها'!A:Z,MATCH("جریمه مازاد مصرف آب به ازاء هر متر مکعب",'تعرفه ها'!$B:$B,0),MATCH(F775,'تعرفه ها'!$2:$2,0)),0),"---")</f>
        <v>---</v>
      </c>
      <c r="Z775" s="50" t="str">
        <f>IFERROR(ROUND(((W775+X775+Y775)*INDEX('تعرفه ها'!A:Z,MATCH("هزینه نگهداری و تعمیرات شبکه آب",'تعرفه ها'!$B:$B,0),MATCH(F775,'تعرفه ها'!$2:$2,0))/100),0),"---")</f>
        <v>---</v>
      </c>
      <c r="AA775" s="50" t="str">
        <f>IFERROR(IF(INDEX('اطلاعات دوره'!A:Z,MATCH(G775,'اطلاعات دوره'!C:C,0),MATCH("آب",'اطلاعات دوره'!$1:$1,0))="دارد",ROUND((W775+X775+Y775)*INDEX('تعرفه ها'!A:Z,MATCH("پیک فصلی آب",'تعرفه ها'!$B:$B,0),MATCH(F775,'تعرفه ها'!$2:$2,0))/100,0),0),"---")</f>
        <v>---</v>
      </c>
      <c r="AB775" s="50" t="str">
        <f>IFERROR(ROUND(SUM(W775+X775+Y775+Z775+AA775)*INDEX('تعرفه ها'!A:Z,MATCH("مالیات آب",'تعرفه ها'!$B:$B,0),MATCH(F775,'تعرفه ها'!$2:$2,0))/100,0),"---")</f>
        <v>---</v>
      </c>
      <c r="AC775" s="50" t="str">
        <f t="shared" si="139"/>
        <v>---</v>
      </c>
      <c r="AD775" s="50" t="str">
        <f t="shared" si="132"/>
        <v>---</v>
      </c>
      <c r="AE775" s="50" t="str">
        <f t="shared" si="140"/>
        <v>---</v>
      </c>
      <c r="AF775" s="50" t="str">
        <f t="shared" si="141"/>
        <v>---</v>
      </c>
      <c r="AG775" s="153" t="str">
        <f t="shared" si="142"/>
        <v>---</v>
      </c>
      <c r="AI775" s="183" t="str">
        <f>IFERROR(IF(INDEX(پرداخت!A:AZ,MATCH(A775&amp;" - "&amp;"آب",پرداخت!$B:$B,0),MATCH(G775,پرداخت!$1:$1,0))="نشده","نشده","شده"),"---")</f>
        <v>---</v>
      </c>
      <c r="AL775" s="144"/>
      <c r="AM775" s="144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  <c r="BT775" s="30"/>
      <c r="BU775" s="30"/>
      <c r="BV775" s="30"/>
      <c r="BW775" s="30"/>
      <c r="BX775" s="30"/>
      <c r="BY775" s="30"/>
      <c r="BZ775" s="30"/>
      <c r="CA775" s="30"/>
    </row>
    <row r="776" spans="1:79" ht="34.9" hidden="1" customHeight="1">
      <c r="A776" s="170"/>
      <c r="B776" s="47">
        <f>IFERROR(INDEX('اطلاعات انشعابات شرکتها'!A:BB,MATCH(A776,'اطلاعات انشعابات شرکتها'!A:A,0),MATCH(B$1,'اطلاعات انشعابات شرکتها'!$1:$1,0)),0)</f>
        <v>0</v>
      </c>
      <c r="C776" s="48">
        <f>IFERROR(INDEX('اطلاعات انشعابات شرکتها'!A:BB,MATCH(A776,'اطلاعات انشعابات شرکتها'!A:A,0),MATCH(C$1,'اطلاعات انشعابات شرکتها'!$1:$1,0)),0)</f>
        <v>0</v>
      </c>
      <c r="D776" s="45"/>
      <c r="E776" s="171"/>
      <c r="F776" s="170"/>
      <c r="G776" s="47" t="str">
        <f t="shared" si="133"/>
        <v>/</v>
      </c>
      <c r="H776" s="47">
        <f>IFERROR(INDEX('اطلاعات دوره'!A:Z,MATCH(G776,'اطلاعات دوره'!C:C,0),MATCH(H$1,'اطلاعات دوره'!$1:$1,0)),0)</f>
        <v>0</v>
      </c>
      <c r="I776" s="47">
        <f>IFERROR(INDEX('اطلاعات دوره'!A:Z,MATCH(G776,'اطلاعات دوره'!C:C,0),MATCH(I$1,'اطلاعات دوره'!$1:$1,0)),0)</f>
        <v>0</v>
      </c>
      <c r="J776" s="48">
        <f>IFERROR(INDEX('اطلاعات دوره'!A:Z,MATCH(G776,'اطلاعات دوره'!C:C,0),MATCH(J$1,'اطلاعات دوره'!$1:$1,0)),0)</f>
        <v>0</v>
      </c>
      <c r="K776" s="46"/>
      <c r="L776" s="158" t="str">
        <f>IFERROR(INDEX('اطلاعات دوره'!A:Z,MATCH(G776,'اطلاعات دوره'!C:C,0)-1,MATCH("عنوان",'اطلاعات دوره'!$1:$1,0)),"---")</f>
        <v>---</v>
      </c>
      <c r="M776" s="47" t="str">
        <f t="shared" si="134"/>
        <v>----</v>
      </c>
      <c r="N776" s="48" t="str">
        <f t="shared" si="135"/>
        <v>-/</v>
      </c>
      <c r="O776" s="45"/>
      <c r="P776" s="240">
        <f>IFERROR(INDEX('قرائت کنتور'!A:AZ,MATCH(A776&amp;"-"&amp;"آب",'قرائت کنتور'!B:B,0),MATCH(L776,'قرائت کنتور'!$1:$1,0)),0)</f>
        <v>0</v>
      </c>
      <c r="Q776" s="241">
        <f>IFERROR(INDEX('قرائت کنتور'!A:AZ,MATCH(A776&amp;"-"&amp;"آب",'قرائت کنتور'!B:B,0),MATCH(G776,'قرائت کنتور'!$1:$1,0)),0)</f>
        <v>0</v>
      </c>
      <c r="R776" s="241">
        <f t="shared" si="136"/>
        <v>0</v>
      </c>
      <c r="S776" s="241" t="str">
        <f>IFERROR(INDEX('اطلاعات انشعابات شرکتها'!A:AB,MATCH(A776,'اطلاعات انشعابات شرکتها'!A:A,0),MATCH(S$1,'اطلاعات انشعابات شرکتها'!$1:$1,0)),"---")</f>
        <v>---</v>
      </c>
      <c r="T776" s="227" t="str">
        <f t="shared" si="137"/>
        <v>---</v>
      </c>
      <c r="U776" s="45"/>
      <c r="V776" s="155" t="str">
        <f>IFERROR(INDEX('تعرفه ها'!A:Z,MATCH("بهای هر متر مکعب آب مصرفی",'تعرفه ها'!$B:$B,0),MATCH(F776,'تعرفه ها'!$2:$2,0)),"---")</f>
        <v>---</v>
      </c>
      <c r="W776" s="50" t="str">
        <f t="shared" si="138"/>
        <v>---</v>
      </c>
      <c r="X776" s="50" t="str">
        <f>IFERROR(ROUND(R776*INDEX('تعرفه ها'!A:Z,MATCH("عوارض آب به ازاء هر متر مکعب",'تعرفه ها'!$B:$B,0),MATCH(F776,'تعرفه ها'!$2:$2,0)),0),"---")</f>
        <v>---</v>
      </c>
      <c r="Y776" s="50" t="str">
        <f>IFERROR(ROUND(T776*INDEX('تعرفه ها'!A:Z,MATCH("جریمه مازاد مصرف آب به ازاء هر متر مکعب",'تعرفه ها'!$B:$B,0),MATCH(F776,'تعرفه ها'!$2:$2,0)),0),"---")</f>
        <v>---</v>
      </c>
      <c r="Z776" s="50" t="str">
        <f>IFERROR(ROUND(((W776+X776+Y776)*INDEX('تعرفه ها'!A:Z,MATCH("هزینه نگهداری و تعمیرات شبکه آب",'تعرفه ها'!$B:$B,0),MATCH(F776,'تعرفه ها'!$2:$2,0))/100),0),"---")</f>
        <v>---</v>
      </c>
      <c r="AA776" s="50" t="str">
        <f>IFERROR(IF(INDEX('اطلاعات دوره'!A:Z,MATCH(G776,'اطلاعات دوره'!C:C,0),MATCH("آب",'اطلاعات دوره'!$1:$1,0))="دارد",ROUND((W776+X776+Y776)*INDEX('تعرفه ها'!A:Z,MATCH("پیک فصلی آب",'تعرفه ها'!$B:$B,0),MATCH(F776,'تعرفه ها'!$2:$2,0))/100,0),0),"---")</f>
        <v>---</v>
      </c>
      <c r="AB776" s="50" t="str">
        <f>IFERROR(ROUND(SUM(W776+X776+Y776+Z776+AA776)*INDEX('تعرفه ها'!A:Z,MATCH("مالیات آب",'تعرفه ها'!$B:$B,0),MATCH(F776,'تعرفه ها'!$2:$2,0))/100,0),"---")</f>
        <v>---</v>
      </c>
      <c r="AC776" s="50" t="str">
        <f t="shared" si="139"/>
        <v>---</v>
      </c>
      <c r="AD776" s="50" t="str">
        <f t="shared" si="132"/>
        <v>---</v>
      </c>
      <c r="AE776" s="50" t="str">
        <f t="shared" si="140"/>
        <v>---</v>
      </c>
      <c r="AF776" s="50" t="str">
        <f t="shared" si="141"/>
        <v>---</v>
      </c>
      <c r="AG776" s="153" t="str">
        <f t="shared" si="142"/>
        <v>---</v>
      </c>
      <c r="AI776" s="183" t="str">
        <f>IFERROR(IF(INDEX(پرداخت!A:AZ,MATCH(A776&amp;" - "&amp;"آب",پرداخت!$B:$B,0),MATCH(G776,پرداخت!$1:$1,0))="نشده","نشده","شده"),"---")</f>
        <v>---</v>
      </c>
      <c r="AL776" s="144"/>
      <c r="AM776" s="144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  <c r="BT776" s="30"/>
      <c r="BU776" s="30"/>
      <c r="BV776" s="30"/>
      <c r="BW776" s="30"/>
      <c r="BX776" s="30"/>
      <c r="BY776" s="30"/>
      <c r="BZ776" s="30"/>
      <c r="CA776" s="30"/>
    </row>
    <row r="777" spans="1:79" ht="34.9" hidden="1" customHeight="1">
      <c r="A777" s="170"/>
      <c r="B777" s="47">
        <f>IFERROR(INDEX('اطلاعات انشعابات شرکتها'!A:BB,MATCH(A777,'اطلاعات انشعابات شرکتها'!A:A,0),MATCH(B$1,'اطلاعات انشعابات شرکتها'!$1:$1,0)),0)</f>
        <v>0</v>
      </c>
      <c r="C777" s="48">
        <f>IFERROR(INDEX('اطلاعات انشعابات شرکتها'!A:BB,MATCH(A777,'اطلاعات انشعابات شرکتها'!A:A,0),MATCH(C$1,'اطلاعات انشعابات شرکتها'!$1:$1,0)),0)</f>
        <v>0</v>
      </c>
      <c r="D777" s="45"/>
      <c r="E777" s="171"/>
      <c r="F777" s="170"/>
      <c r="G777" s="47" t="str">
        <f t="shared" si="133"/>
        <v>/</v>
      </c>
      <c r="H777" s="47">
        <f>IFERROR(INDEX('اطلاعات دوره'!A:Z,MATCH(G777,'اطلاعات دوره'!C:C,0),MATCH(H$1,'اطلاعات دوره'!$1:$1,0)),0)</f>
        <v>0</v>
      </c>
      <c r="I777" s="47">
        <f>IFERROR(INDEX('اطلاعات دوره'!A:Z,MATCH(G777,'اطلاعات دوره'!C:C,0),MATCH(I$1,'اطلاعات دوره'!$1:$1,0)),0)</f>
        <v>0</v>
      </c>
      <c r="J777" s="48">
        <f>IFERROR(INDEX('اطلاعات دوره'!A:Z,MATCH(G777,'اطلاعات دوره'!C:C,0),MATCH(J$1,'اطلاعات دوره'!$1:$1,0)),0)</f>
        <v>0</v>
      </c>
      <c r="K777" s="46"/>
      <c r="L777" s="158" t="str">
        <f>IFERROR(INDEX('اطلاعات دوره'!A:Z,MATCH(G777,'اطلاعات دوره'!C:C,0)-1,MATCH("عنوان",'اطلاعات دوره'!$1:$1,0)),"---")</f>
        <v>---</v>
      </c>
      <c r="M777" s="47" t="str">
        <f t="shared" si="134"/>
        <v>----</v>
      </c>
      <c r="N777" s="48" t="str">
        <f t="shared" si="135"/>
        <v>-/</v>
      </c>
      <c r="O777" s="45"/>
      <c r="P777" s="240">
        <f>IFERROR(INDEX('قرائت کنتور'!A:AZ,MATCH(A777&amp;"-"&amp;"آب",'قرائت کنتور'!B:B,0),MATCH(L777,'قرائت کنتور'!$1:$1,0)),0)</f>
        <v>0</v>
      </c>
      <c r="Q777" s="241">
        <f>IFERROR(INDEX('قرائت کنتور'!A:AZ,MATCH(A777&amp;"-"&amp;"آب",'قرائت کنتور'!B:B,0),MATCH(G777,'قرائت کنتور'!$1:$1,0)),0)</f>
        <v>0</v>
      </c>
      <c r="R777" s="241">
        <f t="shared" si="136"/>
        <v>0</v>
      </c>
      <c r="S777" s="241" t="str">
        <f>IFERROR(INDEX('اطلاعات انشعابات شرکتها'!A:AB,MATCH(A777,'اطلاعات انشعابات شرکتها'!A:A,0),MATCH(S$1,'اطلاعات انشعابات شرکتها'!$1:$1,0)),"---")</f>
        <v>---</v>
      </c>
      <c r="T777" s="227" t="str">
        <f t="shared" si="137"/>
        <v>---</v>
      </c>
      <c r="U777" s="45"/>
      <c r="V777" s="155" t="str">
        <f>IFERROR(INDEX('تعرفه ها'!A:Z,MATCH("بهای هر متر مکعب آب مصرفی",'تعرفه ها'!$B:$B,0),MATCH(F777,'تعرفه ها'!$2:$2,0)),"---")</f>
        <v>---</v>
      </c>
      <c r="W777" s="50" t="str">
        <f t="shared" si="138"/>
        <v>---</v>
      </c>
      <c r="X777" s="50" t="str">
        <f>IFERROR(ROUND(R777*INDEX('تعرفه ها'!A:Z,MATCH("عوارض آب به ازاء هر متر مکعب",'تعرفه ها'!$B:$B,0),MATCH(F777,'تعرفه ها'!$2:$2,0)),0),"---")</f>
        <v>---</v>
      </c>
      <c r="Y777" s="50" t="str">
        <f>IFERROR(ROUND(T777*INDEX('تعرفه ها'!A:Z,MATCH("جریمه مازاد مصرف آب به ازاء هر متر مکعب",'تعرفه ها'!$B:$B,0),MATCH(F777,'تعرفه ها'!$2:$2,0)),0),"---")</f>
        <v>---</v>
      </c>
      <c r="Z777" s="50" t="str">
        <f>IFERROR(ROUND(((W777+X777+Y777)*INDEX('تعرفه ها'!A:Z,MATCH("هزینه نگهداری و تعمیرات شبکه آب",'تعرفه ها'!$B:$B,0),MATCH(F777,'تعرفه ها'!$2:$2,0))/100),0),"---")</f>
        <v>---</v>
      </c>
      <c r="AA777" s="50" t="str">
        <f>IFERROR(IF(INDEX('اطلاعات دوره'!A:Z,MATCH(G777,'اطلاعات دوره'!C:C,0),MATCH("آب",'اطلاعات دوره'!$1:$1,0))="دارد",ROUND((W777+X777+Y777)*INDEX('تعرفه ها'!A:Z,MATCH("پیک فصلی آب",'تعرفه ها'!$B:$B,0),MATCH(F777,'تعرفه ها'!$2:$2,0))/100,0),0),"---")</f>
        <v>---</v>
      </c>
      <c r="AB777" s="50" t="str">
        <f>IFERROR(ROUND(SUM(W777+X777+Y777+Z777+AA777)*INDEX('تعرفه ها'!A:Z,MATCH("مالیات آب",'تعرفه ها'!$B:$B,0),MATCH(F777,'تعرفه ها'!$2:$2,0))/100,0),"---")</f>
        <v>---</v>
      </c>
      <c r="AC777" s="50" t="str">
        <f t="shared" si="139"/>
        <v>---</v>
      </c>
      <c r="AD777" s="50" t="str">
        <f t="shared" si="132"/>
        <v>---</v>
      </c>
      <c r="AE777" s="50" t="str">
        <f t="shared" si="140"/>
        <v>---</v>
      </c>
      <c r="AF777" s="50" t="str">
        <f t="shared" si="141"/>
        <v>---</v>
      </c>
      <c r="AG777" s="153" t="str">
        <f t="shared" si="142"/>
        <v>---</v>
      </c>
      <c r="AI777" s="183" t="str">
        <f>IFERROR(IF(INDEX(پرداخت!A:AZ,MATCH(A777&amp;" - "&amp;"آب",پرداخت!$B:$B,0),MATCH(G777,پرداخت!$1:$1,0))="نشده","نشده","شده"),"---")</f>
        <v>---</v>
      </c>
      <c r="AL777" s="144"/>
      <c r="AM777" s="144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  <c r="BT777" s="30"/>
      <c r="BU777" s="30"/>
      <c r="BV777" s="30"/>
      <c r="BW777" s="30"/>
      <c r="BX777" s="30"/>
      <c r="BY777" s="30"/>
      <c r="BZ777" s="30"/>
      <c r="CA777" s="30"/>
    </row>
    <row r="778" spans="1:79" ht="34.9" hidden="1" customHeight="1">
      <c r="A778" s="170"/>
      <c r="B778" s="47">
        <f>IFERROR(INDEX('اطلاعات انشعابات شرکتها'!A:BB,MATCH(A778,'اطلاعات انشعابات شرکتها'!A:A,0),MATCH(B$1,'اطلاعات انشعابات شرکتها'!$1:$1,0)),0)</f>
        <v>0</v>
      </c>
      <c r="C778" s="48">
        <f>IFERROR(INDEX('اطلاعات انشعابات شرکتها'!A:BB,MATCH(A778,'اطلاعات انشعابات شرکتها'!A:A,0),MATCH(C$1,'اطلاعات انشعابات شرکتها'!$1:$1,0)),0)</f>
        <v>0</v>
      </c>
      <c r="D778" s="45"/>
      <c r="E778" s="171"/>
      <c r="F778" s="170"/>
      <c r="G778" s="47" t="str">
        <f t="shared" si="133"/>
        <v>/</v>
      </c>
      <c r="H778" s="47">
        <f>IFERROR(INDEX('اطلاعات دوره'!A:Z,MATCH(G778,'اطلاعات دوره'!C:C,0),MATCH(H$1,'اطلاعات دوره'!$1:$1,0)),0)</f>
        <v>0</v>
      </c>
      <c r="I778" s="47">
        <f>IFERROR(INDEX('اطلاعات دوره'!A:Z,MATCH(G778,'اطلاعات دوره'!C:C,0),MATCH(I$1,'اطلاعات دوره'!$1:$1,0)),0)</f>
        <v>0</v>
      </c>
      <c r="J778" s="48">
        <f>IFERROR(INDEX('اطلاعات دوره'!A:Z,MATCH(G778,'اطلاعات دوره'!C:C,0),MATCH(J$1,'اطلاعات دوره'!$1:$1,0)),0)</f>
        <v>0</v>
      </c>
      <c r="K778" s="46"/>
      <c r="L778" s="158" t="str">
        <f>IFERROR(INDEX('اطلاعات دوره'!A:Z,MATCH(G778,'اطلاعات دوره'!C:C,0)-1,MATCH("عنوان",'اطلاعات دوره'!$1:$1,0)),"---")</f>
        <v>---</v>
      </c>
      <c r="M778" s="47" t="str">
        <f t="shared" si="134"/>
        <v>----</v>
      </c>
      <c r="N778" s="48" t="str">
        <f t="shared" si="135"/>
        <v>-/</v>
      </c>
      <c r="O778" s="45"/>
      <c r="P778" s="240">
        <f>IFERROR(INDEX('قرائت کنتور'!A:AZ,MATCH(A778&amp;"-"&amp;"آب",'قرائت کنتور'!B:B,0),MATCH(L778,'قرائت کنتور'!$1:$1,0)),0)</f>
        <v>0</v>
      </c>
      <c r="Q778" s="241">
        <f>IFERROR(INDEX('قرائت کنتور'!A:AZ,MATCH(A778&amp;"-"&amp;"آب",'قرائت کنتور'!B:B,0),MATCH(G778,'قرائت کنتور'!$1:$1,0)),0)</f>
        <v>0</v>
      </c>
      <c r="R778" s="241">
        <f t="shared" si="136"/>
        <v>0</v>
      </c>
      <c r="S778" s="241" t="str">
        <f>IFERROR(INDEX('اطلاعات انشعابات شرکتها'!A:AB,MATCH(A778,'اطلاعات انشعابات شرکتها'!A:A,0),MATCH(S$1,'اطلاعات انشعابات شرکتها'!$1:$1,0)),"---")</f>
        <v>---</v>
      </c>
      <c r="T778" s="227" t="str">
        <f t="shared" si="137"/>
        <v>---</v>
      </c>
      <c r="U778" s="45"/>
      <c r="V778" s="155" t="str">
        <f>IFERROR(INDEX('تعرفه ها'!A:Z,MATCH("بهای هر متر مکعب آب مصرفی",'تعرفه ها'!$B:$B,0),MATCH(F778,'تعرفه ها'!$2:$2,0)),"---")</f>
        <v>---</v>
      </c>
      <c r="W778" s="50" t="str">
        <f t="shared" si="138"/>
        <v>---</v>
      </c>
      <c r="X778" s="50" t="str">
        <f>IFERROR(ROUND(R778*INDEX('تعرفه ها'!A:Z,MATCH("عوارض آب به ازاء هر متر مکعب",'تعرفه ها'!$B:$B,0),MATCH(F778,'تعرفه ها'!$2:$2,0)),0),"---")</f>
        <v>---</v>
      </c>
      <c r="Y778" s="50" t="str">
        <f>IFERROR(ROUND(T778*INDEX('تعرفه ها'!A:Z,MATCH("جریمه مازاد مصرف آب به ازاء هر متر مکعب",'تعرفه ها'!$B:$B,0),MATCH(F778,'تعرفه ها'!$2:$2,0)),0),"---")</f>
        <v>---</v>
      </c>
      <c r="Z778" s="50" t="str">
        <f>IFERROR(ROUND(((W778+X778+Y778)*INDEX('تعرفه ها'!A:Z,MATCH("هزینه نگهداری و تعمیرات شبکه آب",'تعرفه ها'!$B:$B,0),MATCH(F778,'تعرفه ها'!$2:$2,0))/100),0),"---")</f>
        <v>---</v>
      </c>
      <c r="AA778" s="50" t="str">
        <f>IFERROR(IF(INDEX('اطلاعات دوره'!A:Z,MATCH(G778,'اطلاعات دوره'!C:C,0),MATCH("آب",'اطلاعات دوره'!$1:$1,0))="دارد",ROUND((W778+X778+Y778)*INDEX('تعرفه ها'!A:Z,MATCH("پیک فصلی آب",'تعرفه ها'!$B:$B,0),MATCH(F778,'تعرفه ها'!$2:$2,0))/100,0),0),"---")</f>
        <v>---</v>
      </c>
      <c r="AB778" s="50" t="str">
        <f>IFERROR(ROUND(SUM(W778+X778+Y778+Z778+AA778)*INDEX('تعرفه ها'!A:Z,MATCH("مالیات آب",'تعرفه ها'!$B:$B,0),MATCH(F778,'تعرفه ها'!$2:$2,0))/100,0),"---")</f>
        <v>---</v>
      </c>
      <c r="AC778" s="50" t="str">
        <f t="shared" si="139"/>
        <v>---</v>
      </c>
      <c r="AD778" s="50" t="str">
        <f t="shared" si="132"/>
        <v>---</v>
      </c>
      <c r="AE778" s="50" t="str">
        <f t="shared" si="140"/>
        <v>---</v>
      </c>
      <c r="AF778" s="50" t="str">
        <f t="shared" si="141"/>
        <v>---</v>
      </c>
      <c r="AG778" s="153" t="str">
        <f t="shared" si="142"/>
        <v>---</v>
      </c>
      <c r="AI778" s="183" t="str">
        <f>IFERROR(IF(INDEX(پرداخت!A:AZ,MATCH(A778&amp;" - "&amp;"آب",پرداخت!$B:$B,0),MATCH(G778,پرداخت!$1:$1,0))="نشده","نشده","شده"),"---")</f>
        <v>---</v>
      </c>
      <c r="AL778" s="144"/>
      <c r="AM778" s="144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/>
      <c r="BA778" s="30"/>
      <c r="BB778" s="30"/>
      <c r="BC778" s="30"/>
      <c r="BD778" s="30"/>
      <c r="BE778" s="30"/>
      <c r="BF778" s="30"/>
      <c r="BG778" s="30"/>
      <c r="BH778" s="30"/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30"/>
      <c r="BT778" s="30"/>
      <c r="BU778" s="30"/>
      <c r="BV778" s="30"/>
      <c r="BW778" s="30"/>
      <c r="BX778" s="30"/>
      <c r="BY778" s="30"/>
      <c r="BZ778" s="30"/>
      <c r="CA778" s="30"/>
    </row>
    <row r="779" spans="1:79" ht="34.9" hidden="1" customHeight="1">
      <c r="A779" s="170"/>
      <c r="B779" s="47">
        <f>IFERROR(INDEX('اطلاعات انشعابات شرکتها'!A:BB,MATCH(A779,'اطلاعات انشعابات شرکتها'!A:A,0),MATCH(B$1,'اطلاعات انشعابات شرکتها'!$1:$1,0)),0)</f>
        <v>0</v>
      </c>
      <c r="C779" s="48">
        <f>IFERROR(INDEX('اطلاعات انشعابات شرکتها'!A:BB,MATCH(A779,'اطلاعات انشعابات شرکتها'!A:A,0),MATCH(C$1,'اطلاعات انشعابات شرکتها'!$1:$1,0)),0)</f>
        <v>0</v>
      </c>
      <c r="D779" s="45"/>
      <c r="E779" s="171"/>
      <c r="F779" s="170"/>
      <c r="G779" s="47" t="str">
        <f t="shared" si="133"/>
        <v>/</v>
      </c>
      <c r="H779" s="47">
        <f>IFERROR(INDEX('اطلاعات دوره'!A:Z,MATCH(G779,'اطلاعات دوره'!C:C,0),MATCH(H$1,'اطلاعات دوره'!$1:$1,0)),0)</f>
        <v>0</v>
      </c>
      <c r="I779" s="47">
        <f>IFERROR(INDEX('اطلاعات دوره'!A:Z,MATCH(G779,'اطلاعات دوره'!C:C,0),MATCH(I$1,'اطلاعات دوره'!$1:$1,0)),0)</f>
        <v>0</v>
      </c>
      <c r="J779" s="48">
        <f>IFERROR(INDEX('اطلاعات دوره'!A:Z,MATCH(G779,'اطلاعات دوره'!C:C,0),MATCH(J$1,'اطلاعات دوره'!$1:$1,0)),0)</f>
        <v>0</v>
      </c>
      <c r="K779" s="46"/>
      <c r="L779" s="158" t="str">
        <f>IFERROR(INDEX('اطلاعات دوره'!A:Z,MATCH(G779,'اطلاعات دوره'!C:C,0)-1,MATCH("عنوان",'اطلاعات دوره'!$1:$1,0)),"---")</f>
        <v>---</v>
      </c>
      <c r="M779" s="47" t="str">
        <f t="shared" si="134"/>
        <v>----</v>
      </c>
      <c r="N779" s="48" t="str">
        <f t="shared" si="135"/>
        <v>-/</v>
      </c>
      <c r="O779" s="45"/>
      <c r="P779" s="240">
        <f>IFERROR(INDEX('قرائت کنتور'!A:AZ,MATCH(A779&amp;"-"&amp;"آب",'قرائت کنتور'!B:B,0),MATCH(L779,'قرائت کنتور'!$1:$1,0)),0)</f>
        <v>0</v>
      </c>
      <c r="Q779" s="241">
        <f>IFERROR(INDEX('قرائت کنتور'!A:AZ,MATCH(A779&amp;"-"&amp;"آب",'قرائت کنتور'!B:B,0),MATCH(G779,'قرائت کنتور'!$1:$1,0)),0)</f>
        <v>0</v>
      </c>
      <c r="R779" s="241">
        <f t="shared" si="136"/>
        <v>0</v>
      </c>
      <c r="S779" s="241" t="str">
        <f>IFERROR(INDEX('اطلاعات انشعابات شرکتها'!A:AB,MATCH(A779,'اطلاعات انشعابات شرکتها'!A:A,0),MATCH(S$1,'اطلاعات انشعابات شرکتها'!$1:$1,0)),"---")</f>
        <v>---</v>
      </c>
      <c r="T779" s="227" t="str">
        <f t="shared" si="137"/>
        <v>---</v>
      </c>
      <c r="U779" s="45"/>
      <c r="V779" s="155" t="str">
        <f>IFERROR(INDEX('تعرفه ها'!A:Z,MATCH("بهای هر متر مکعب آب مصرفی",'تعرفه ها'!$B:$B,0),MATCH(F779,'تعرفه ها'!$2:$2,0)),"---")</f>
        <v>---</v>
      </c>
      <c r="W779" s="50" t="str">
        <f t="shared" si="138"/>
        <v>---</v>
      </c>
      <c r="X779" s="50" t="str">
        <f>IFERROR(ROUND(R779*INDEX('تعرفه ها'!A:Z,MATCH("عوارض آب به ازاء هر متر مکعب",'تعرفه ها'!$B:$B,0),MATCH(F779,'تعرفه ها'!$2:$2,0)),0),"---")</f>
        <v>---</v>
      </c>
      <c r="Y779" s="50" t="str">
        <f>IFERROR(ROUND(T779*INDEX('تعرفه ها'!A:Z,MATCH("جریمه مازاد مصرف آب به ازاء هر متر مکعب",'تعرفه ها'!$B:$B,0),MATCH(F779,'تعرفه ها'!$2:$2,0)),0),"---")</f>
        <v>---</v>
      </c>
      <c r="Z779" s="50" t="str">
        <f>IFERROR(ROUND(((W779+X779+Y779)*INDEX('تعرفه ها'!A:Z,MATCH("هزینه نگهداری و تعمیرات شبکه آب",'تعرفه ها'!$B:$B,0),MATCH(F779,'تعرفه ها'!$2:$2,0))/100),0),"---")</f>
        <v>---</v>
      </c>
      <c r="AA779" s="50" t="str">
        <f>IFERROR(IF(INDEX('اطلاعات دوره'!A:Z,MATCH(G779,'اطلاعات دوره'!C:C,0),MATCH("آب",'اطلاعات دوره'!$1:$1,0))="دارد",ROUND((W779+X779+Y779)*INDEX('تعرفه ها'!A:Z,MATCH("پیک فصلی آب",'تعرفه ها'!$B:$B,0),MATCH(F779,'تعرفه ها'!$2:$2,0))/100,0),0),"---")</f>
        <v>---</v>
      </c>
      <c r="AB779" s="50" t="str">
        <f>IFERROR(ROUND(SUM(W779+X779+Y779+Z779+AA779)*INDEX('تعرفه ها'!A:Z,MATCH("مالیات آب",'تعرفه ها'!$B:$B,0),MATCH(F779,'تعرفه ها'!$2:$2,0))/100,0),"---")</f>
        <v>---</v>
      </c>
      <c r="AC779" s="50" t="str">
        <f t="shared" si="139"/>
        <v>---</v>
      </c>
      <c r="AD779" s="50" t="str">
        <f t="shared" si="132"/>
        <v>---</v>
      </c>
      <c r="AE779" s="50" t="str">
        <f t="shared" si="140"/>
        <v>---</v>
      </c>
      <c r="AF779" s="50" t="str">
        <f t="shared" si="141"/>
        <v>---</v>
      </c>
      <c r="AG779" s="153" t="str">
        <f t="shared" si="142"/>
        <v>---</v>
      </c>
      <c r="AI779" s="183" t="str">
        <f>IFERROR(IF(INDEX(پرداخت!A:AZ,MATCH(A779&amp;" - "&amp;"آب",پرداخت!$B:$B,0),MATCH(G779,پرداخت!$1:$1,0))="نشده","نشده","شده"),"---")</f>
        <v>---</v>
      </c>
      <c r="AL779" s="144"/>
      <c r="AM779" s="144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/>
      <c r="AZ779" s="30"/>
      <c r="BA779" s="30"/>
      <c r="BB779" s="30"/>
      <c r="BC779" s="30"/>
      <c r="BD779" s="30"/>
      <c r="BE779" s="30"/>
      <c r="BF779" s="30"/>
      <c r="BG779" s="30"/>
      <c r="BH779" s="30"/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30"/>
      <c r="BT779" s="30"/>
      <c r="BU779" s="30"/>
      <c r="BV779" s="30"/>
      <c r="BW779" s="30"/>
      <c r="BX779" s="30"/>
      <c r="BY779" s="30"/>
      <c r="BZ779" s="30"/>
      <c r="CA779" s="30"/>
    </row>
    <row r="780" spans="1:79" ht="34.9" hidden="1" customHeight="1">
      <c r="A780" s="170"/>
      <c r="B780" s="47">
        <f>IFERROR(INDEX('اطلاعات انشعابات شرکتها'!A:BB,MATCH(A780,'اطلاعات انشعابات شرکتها'!A:A,0),MATCH(B$1,'اطلاعات انشعابات شرکتها'!$1:$1,0)),0)</f>
        <v>0</v>
      </c>
      <c r="C780" s="48">
        <f>IFERROR(INDEX('اطلاعات انشعابات شرکتها'!A:BB,MATCH(A780,'اطلاعات انشعابات شرکتها'!A:A,0),MATCH(C$1,'اطلاعات انشعابات شرکتها'!$1:$1,0)),0)</f>
        <v>0</v>
      </c>
      <c r="D780" s="45"/>
      <c r="E780" s="171"/>
      <c r="F780" s="170"/>
      <c r="G780" s="47" t="str">
        <f t="shared" si="133"/>
        <v>/</v>
      </c>
      <c r="H780" s="47">
        <f>IFERROR(INDEX('اطلاعات دوره'!A:Z,MATCH(G780,'اطلاعات دوره'!C:C,0),MATCH(H$1,'اطلاعات دوره'!$1:$1,0)),0)</f>
        <v>0</v>
      </c>
      <c r="I780" s="47">
        <f>IFERROR(INDEX('اطلاعات دوره'!A:Z,MATCH(G780,'اطلاعات دوره'!C:C,0),MATCH(I$1,'اطلاعات دوره'!$1:$1,0)),0)</f>
        <v>0</v>
      </c>
      <c r="J780" s="48">
        <f>IFERROR(INDEX('اطلاعات دوره'!A:Z,MATCH(G780,'اطلاعات دوره'!C:C,0),MATCH(J$1,'اطلاعات دوره'!$1:$1,0)),0)</f>
        <v>0</v>
      </c>
      <c r="K780" s="46"/>
      <c r="L780" s="158" t="str">
        <f>IFERROR(INDEX('اطلاعات دوره'!A:Z,MATCH(G780,'اطلاعات دوره'!C:C,0)-1,MATCH("عنوان",'اطلاعات دوره'!$1:$1,0)),"---")</f>
        <v>---</v>
      </c>
      <c r="M780" s="47" t="str">
        <f t="shared" si="134"/>
        <v>----</v>
      </c>
      <c r="N780" s="48" t="str">
        <f t="shared" si="135"/>
        <v>-/</v>
      </c>
      <c r="O780" s="45"/>
      <c r="P780" s="240">
        <f>IFERROR(INDEX('قرائت کنتور'!A:AZ,MATCH(A780&amp;"-"&amp;"آب",'قرائت کنتور'!B:B,0),MATCH(L780,'قرائت کنتور'!$1:$1,0)),0)</f>
        <v>0</v>
      </c>
      <c r="Q780" s="241">
        <f>IFERROR(INDEX('قرائت کنتور'!A:AZ,MATCH(A780&amp;"-"&amp;"آب",'قرائت کنتور'!B:B,0),MATCH(G780,'قرائت کنتور'!$1:$1,0)),0)</f>
        <v>0</v>
      </c>
      <c r="R780" s="241">
        <f t="shared" si="136"/>
        <v>0</v>
      </c>
      <c r="S780" s="241" t="str">
        <f>IFERROR(INDEX('اطلاعات انشعابات شرکتها'!A:AB,MATCH(A780,'اطلاعات انشعابات شرکتها'!A:A,0),MATCH(S$1,'اطلاعات انشعابات شرکتها'!$1:$1,0)),"---")</f>
        <v>---</v>
      </c>
      <c r="T780" s="227" t="str">
        <f t="shared" si="137"/>
        <v>---</v>
      </c>
      <c r="U780" s="45"/>
      <c r="V780" s="155" t="str">
        <f>IFERROR(INDEX('تعرفه ها'!A:Z,MATCH("بهای هر متر مکعب آب مصرفی",'تعرفه ها'!$B:$B,0),MATCH(F780,'تعرفه ها'!$2:$2,0)),"---")</f>
        <v>---</v>
      </c>
      <c r="W780" s="50" t="str">
        <f t="shared" si="138"/>
        <v>---</v>
      </c>
      <c r="X780" s="50" t="str">
        <f>IFERROR(ROUND(R780*INDEX('تعرفه ها'!A:Z,MATCH("عوارض آب به ازاء هر متر مکعب",'تعرفه ها'!$B:$B,0),MATCH(F780,'تعرفه ها'!$2:$2,0)),0),"---")</f>
        <v>---</v>
      </c>
      <c r="Y780" s="50" t="str">
        <f>IFERROR(ROUND(T780*INDEX('تعرفه ها'!A:Z,MATCH("جریمه مازاد مصرف آب به ازاء هر متر مکعب",'تعرفه ها'!$B:$B,0),MATCH(F780,'تعرفه ها'!$2:$2,0)),0),"---")</f>
        <v>---</v>
      </c>
      <c r="Z780" s="50" t="str">
        <f>IFERROR(ROUND(((W780+X780+Y780)*INDEX('تعرفه ها'!A:Z,MATCH("هزینه نگهداری و تعمیرات شبکه آب",'تعرفه ها'!$B:$B,0),MATCH(F780,'تعرفه ها'!$2:$2,0))/100),0),"---")</f>
        <v>---</v>
      </c>
      <c r="AA780" s="50" t="str">
        <f>IFERROR(IF(INDEX('اطلاعات دوره'!A:Z,MATCH(G780,'اطلاعات دوره'!C:C,0),MATCH("آب",'اطلاعات دوره'!$1:$1,0))="دارد",ROUND((W780+X780+Y780)*INDEX('تعرفه ها'!A:Z,MATCH("پیک فصلی آب",'تعرفه ها'!$B:$B,0),MATCH(F780,'تعرفه ها'!$2:$2,0))/100,0),0),"---")</f>
        <v>---</v>
      </c>
      <c r="AB780" s="50" t="str">
        <f>IFERROR(ROUND(SUM(W780+X780+Y780+Z780+AA780)*INDEX('تعرفه ها'!A:Z,MATCH("مالیات آب",'تعرفه ها'!$B:$B,0),MATCH(F780,'تعرفه ها'!$2:$2,0))/100,0),"---")</f>
        <v>---</v>
      </c>
      <c r="AC780" s="50" t="str">
        <f t="shared" si="139"/>
        <v>---</v>
      </c>
      <c r="AD780" s="50" t="str">
        <f t="shared" si="132"/>
        <v>---</v>
      </c>
      <c r="AE780" s="50" t="str">
        <f t="shared" si="140"/>
        <v>---</v>
      </c>
      <c r="AF780" s="50" t="str">
        <f t="shared" si="141"/>
        <v>---</v>
      </c>
      <c r="AG780" s="153" t="str">
        <f t="shared" si="142"/>
        <v>---</v>
      </c>
      <c r="AI780" s="183" t="str">
        <f>IFERROR(IF(INDEX(پرداخت!A:AZ,MATCH(A780&amp;" - "&amp;"آب",پرداخت!$B:$B,0),MATCH(G780,پرداخت!$1:$1,0))="نشده","نشده","شده"),"---")</f>
        <v>---</v>
      </c>
      <c r="AL780" s="144"/>
      <c r="AM780" s="144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30"/>
      <c r="BT780" s="30"/>
      <c r="BU780" s="30"/>
      <c r="BV780" s="30"/>
      <c r="BW780" s="30"/>
      <c r="BX780" s="30"/>
      <c r="BY780" s="30"/>
      <c r="BZ780" s="30"/>
      <c r="CA780" s="30"/>
    </row>
    <row r="781" spans="1:79" ht="34.9" hidden="1" customHeight="1">
      <c r="A781" s="170"/>
      <c r="B781" s="47">
        <f>IFERROR(INDEX('اطلاعات انشعابات شرکتها'!A:BB,MATCH(A781,'اطلاعات انشعابات شرکتها'!A:A,0),MATCH(B$1,'اطلاعات انشعابات شرکتها'!$1:$1,0)),0)</f>
        <v>0</v>
      </c>
      <c r="C781" s="48">
        <f>IFERROR(INDEX('اطلاعات انشعابات شرکتها'!A:BB,MATCH(A781,'اطلاعات انشعابات شرکتها'!A:A,0),MATCH(C$1,'اطلاعات انشعابات شرکتها'!$1:$1,0)),0)</f>
        <v>0</v>
      </c>
      <c r="D781" s="45"/>
      <c r="E781" s="171"/>
      <c r="F781" s="170"/>
      <c r="G781" s="47" t="str">
        <f t="shared" si="133"/>
        <v>/</v>
      </c>
      <c r="H781" s="47">
        <f>IFERROR(INDEX('اطلاعات دوره'!A:Z,MATCH(G781,'اطلاعات دوره'!C:C,0),MATCH(H$1,'اطلاعات دوره'!$1:$1,0)),0)</f>
        <v>0</v>
      </c>
      <c r="I781" s="47">
        <f>IFERROR(INDEX('اطلاعات دوره'!A:Z,MATCH(G781,'اطلاعات دوره'!C:C,0),MATCH(I$1,'اطلاعات دوره'!$1:$1,0)),0)</f>
        <v>0</v>
      </c>
      <c r="J781" s="48">
        <f>IFERROR(INDEX('اطلاعات دوره'!A:Z,MATCH(G781,'اطلاعات دوره'!C:C,0),MATCH(J$1,'اطلاعات دوره'!$1:$1,0)),0)</f>
        <v>0</v>
      </c>
      <c r="K781" s="46"/>
      <c r="L781" s="158" t="str">
        <f>IFERROR(INDEX('اطلاعات دوره'!A:Z,MATCH(G781,'اطلاعات دوره'!C:C,0)-1,MATCH("عنوان",'اطلاعات دوره'!$1:$1,0)),"---")</f>
        <v>---</v>
      </c>
      <c r="M781" s="47" t="str">
        <f t="shared" si="134"/>
        <v>----</v>
      </c>
      <c r="N781" s="48" t="str">
        <f t="shared" si="135"/>
        <v>-/</v>
      </c>
      <c r="O781" s="45"/>
      <c r="P781" s="240">
        <f>IFERROR(INDEX('قرائت کنتور'!A:AZ,MATCH(A781&amp;"-"&amp;"آب",'قرائت کنتور'!B:B,0),MATCH(L781,'قرائت کنتور'!$1:$1,0)),0)</f>
        <v>0</v>
      </c>
      <c r="Q781" s="241">
        <f>IFERROR(INDEX('قرائت کنتور'!A:AZ,MATCH(A781&amp;"-"&amp;"آب",'قرائت کنتور'!B:B,0),MATCH(G781,'قرائت کنتور'!$1:$1,0)),0)</f>
        <v>0</v>
      </c>
      <c r="R781" s="241">
        <f t="shared" si="136"/>
        <v>0</v>
      </c>
      <c r="S781" s="241" t="str">
        <f>IFERROR(INDEX('اطلاعات انشعابات شرکتها'!A:AB,MATCH(A781,'اطلاعات انشعابات شرکتها'!A:A,0),MATCH(S$1,'اطلاعات انشعابات شرکتها'!$1:$1,0)),"---")</f>
        <v>---</v>
      </c>
      <c r="T781" s="227" t="str">
        <f t="shared" si="137"/>
        <v>---</v>
      </c>
      <c r="U781" s="45"/>
      <c r="V781" s="155" t="str">
        <f>IFERROR(INDEX('تعرفه ها'!A:Z,MATCH("بهای هر متر مکعب آب مصرفی",'تعرفه ها'!$B:$B,0),MATCH(F781,'تعرفه ها'!$2:$2,0)),"---")</f>
        <v>---</v>
      </c>
      <c r="W781" s="50" t="str">
        <f t="shared" si="138"/>
        <v>---</v>
      </c>
      <c r="X781" s="50" t="str">
        <f>IFERROR(ROUND(R781*INDEX('تعرفه ها'!A:Z,MATCH("عوارض آب به ازاء هر متر مکعب",'تعرفه ها'!$B:$B,0),MATCH(F781,'تعرفه ها'!$2:$2,0)),0),"---")</f>
        <v>---</v>
      </c>
      <c r="Y781" s="50" t="str">
        <f>IFERROR(ROUND(T781*INDEX('تعرفه ها'!A:Z,MATCH("جریمه مازاد مصرف آب به ازاء هر متر مکعب",'تعرفه ها'!$B:$B,0),MATCH(F781,'تعرفه ها'!$2:$2,0)),0),"---")</f>
        <v>---</v>
      </c>
      <c r="Z781" s="50" t="str">
        <f>IFERROR(ROUND(((W781+X781+Y781)*INDEX('تعرفه ها'!A:Z,MATCH("هزینه نگهداری و تعمیرات شبکه آب",'تعرفه ها'!$B:$B,0),MATCH(F781,'تعرفه ها'!$2:$2,0))/100),0),"---")</f>
        <v>---</v>
      </c>
      <c r="AA781" s="50" t="str">
        <f>IFERROR(IF(INDEX('اطلاعات دوره'!A:Z,MATCH(G781,'اطلاعات دوره'!C:C,0),MATCH("آب",'اطلاعات دوره'!$1:$1,0))="دارد",ROUND((W781+X781+Y781)*INDEX('تعرفه ها'!A:Z,MATCH("پیک فصلی آب",'تعرفه ها'!$B:$B,0),MATCH(F781,'تعرفه ها'!$2:$2,0))/100,0),0),"---")</f>
        <v>---</v>
      </c>
      <c r="AB781" s="50" t="str">
        <f>IFERROR(ROUND(SUM(W781+X781+Y781+Z781+AA781)*INDEX('تعرفه ها'!A:Z,MATCH("مالیات آب",'تعرفه ها'!$B:$B,0),MATCH(F781,'تعرفه ها'!$2:$2,0))/100,0),"---")</f>
        <v>---</v>
      </c>
      <c r="AC781" s="50" t="str">
        <f t="shared" si="139"/>
        <v>---</v>
      </c>
      <c r="AD781" s="50" t="str">
        <f t="shared" si="132"/>
        <v>---</v>
      </c>
      <c r="AE781" s="50" t="str">
        <f t="shared" si="140"/>
        <v>---</v>
      </c>
      <c r="AF781" s="50" t="str">
        <f t="shared" si="141"/>
        <v>---</v>
      </c>
      <c r="AG781" s="153" t="str">
        <f t="shared" si="142"/>
        <v>---</v>
      </c>
      <c r="AI781" s="183" t="str">
        <f>IFERROR(IF(INDEX(پرداخت!A:AZ,MATCH(A781&amp;" - "&amp;"آب",پرداخت!$B:$B,0),MATCH(G781,پرداخت!$1:$1,0))="نشده","نشده","شده"),"---")</f>
        <v>---</v>
      </c>
      <c r="AL781" s="144"/>
      <c r="AM781" s="144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/>
      <c r="BA781" s="30"/>
      <c r="BB781" s="30"/>
      <c r="BC781" s="30"/>
      <c r="BD781" s="30"/>
      <c r="BE781" s="30"/>
      <c r="BF781" s="30"/>
      <c r="BG781" s="30"/>
      <c r="BH781" s="30"/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30"/>
      <c r="BT781" s="30"/>
      <c r="BU781" s="30"/>
      <c r="BV781" s="30"/>
      <c r="BW781" s="30"/>
      <c r="BX781" s="30"/>
      <c r="BY781" s="30"/>
      <c r="BZ781" s="30"/>
      <c r="CA781" s="30"/>
    </row>
    <row r="782" spans="1:79" ht="34.9" hidden="1" customHeight="1">
      <c r="A782" s="170"/>
      <c r="B782" s="47">
        <f>IFERROR(INDEX('اطلاعات انشعابات شرکتها'!A:BB,MATCH(A782,'اطلاعات انشعابات شرکتها'!A:A,0),MATCH(B$1,'اطلاعات انشعابات شرکتها'!$1:$1,0)),0)</f>
        <v>0</v>
      </c>
      <c r="C782" s="48">
        <f>IFERROR(INDEX('اطلاعات انشعابات شرکتها'!A:BB,MATCH(A782,'اطلاعات انشعابات شرکتها'!A:A,0),MATCH(C$1,'اطلاعات انشعابات شرکتها'!$1:$1,0)),0)</f>
        <v>0</v>
      </c>
      <c r="D782" s="45"/>
      <c r="E782" s="171"/>
      <c r="F782" s="170"/>
      <c r="G782" s="47" t="str">
        <f t="shared" si="133"/>
        <v>/</v>
      </c>
      <c r="H782" s="47">
        <f>IFERROR(INDEX('اطلاعات دوره'!A:Z,MATCH(G782,'اطلاعات دوره'!C:C,0),MATCH(H$1,'اطلاعات دوره'!$1:$1,0)),0)</f>
        <v>0</v>
      </c>
      <c r="I782" s="47">
        <f>IFERROR(INDEX('اطلاعات دوره'!A:Z,MATCH(G782,'اطلاعات دوره'!C:C,0),MATCH(I$1,'اطلاعات دوره'!$1:$1,0)),0)</f>
        <v>0</v>
      </c>
      <c r="J782" s="48">
        <f>IFERROR(INDEX('اطلاعات دوره'!A:Z,MATCH(G782,'اطلاعات دوره'!C:C,0),MATCH(J$1,'اطلاعات دوره'!$1:$1,0)),0)</f>
        <v>0</v>
      </c>
      <c r="K782" s="46"/>
      <c r="L782" s="158" t="str">
        <f>IFERROR(INDEX('اطلاعات دوره'!A:Z,MATCH(G782,'اطلاعات دوره'!C:C,0)-1,MATCH("عنوان",'اطلاعات دوره'!$1:$1,0)),"---")</f>
        <v>---</v>
      </c>
      <c r="M782" s="47" t="str">
        <f t="shared" si="134"/>
        <v>----</v>
      </c>
      <c r="N782" s="48" t="str">
        <f t="shared" si="135"/>
        <v>-/</v>
      </c>
      <c r="O782" s="45"/>
      <c r="P782" s="240">
        <f>IFERROR(INDEX('قرائت کنتور'!A:AZ,MATCH(A782&amp;"-"&amp;"آب",'قرائت کنتور'!B:B,0),MATCH(L782,'قرائت کنتور'!$1:$1,0)),0)</f>
        <v>0</v>
      </c>
      <c r="Q782" s="241">
        <f>IFERROR(INDEX('قرائت کنتور'!A:AZ,MATCH(A782&amp;"-"&amp;"آب",'قرائت کنتور'!B:B,0),MATCH(G782,'قرائت کنتور'!$1:$1,0)),0)</f>
        <v>0</v>
      </c>
      <c r="R782" s="241">
        <f t="shared" si="136"/>
        <v>0</v>
      </c>
      <c r="S782" s="241" t="str">
        <f>IFERROR(INDEX('اطلاعات انشعابات شرکتها'!A:AB,MATCH(A782,'اطلاعات انشعابات شرکتها'!A:A,0),MATCH(S$1,'اطلاعات انشعابات شرکتها'!$1:$1,0)),"---")</f>
        <v>---</v>
      </c>
      <c r="T782" s="227" t="str">
        <f t="shared" si="137"/>
        <v>---</v>
      </c>
      <c r="U782" s="45"/>
      <c r="V782" s="155" t="str">
        <f>IFERROR(INDEX('تعرفه ها'!A:Z,MATCH("بهای هر متر مکعب آب مصرفی",'تعرفه ها'!$B:$B,0),MATCH(F782,'تعرفه ها'!$2:$2,0)),"---")</f>
        <v>---</v>
      </c>
      <c r="W782" s="50" t="str">
        <f t="shared" si="138"/>
        <v>---</v>
      </c>
      <c r="X782" s="50" t="str">
        <f>IFERROR(ROUND(R782*INDEX('تعرفه ها'!A:Z,MATCH("عوارض آب به ازاء هر متر مکعب",'تعرفه ها'!$B:$B,0),MATCH(F782,'تعرفه ها'!$2:$2,0)),0),"---")</f>
        <v>---</v>
      </c>
      <c r="Y782" s="50" t="str">
        <f>IFERROR(ROUND(T782*INDEX('تعرفه ها'!A:Z,MATCH("جریمه مازاد مصرف آب به ازاء هر متر مکعب",'تعرفه ها'!$B:$B,0),MATCH(F782,'تعرفه ها'!$2:$2,0)),0),"---")</f>
        <v>---</v>
      </c>
      <c r="Z782" s="50" t="str">
        <f>IFERROR(ROUND(((W782+X782+Y782)*INDEX('تعرفه ها'!A:Z,MATCH("هزینه نگهداری و تعمیرات شبکه آب",'تعرفه ها'!$B:$B,0),MATCH(F782,'تعرفه ها'!$2:$2,0))/100),0),"---")</f>
        <v>---</v>
      </c>
      <c r="AA782" s="50" t="str">
        <f>IFERROR(IF(INDEX('اطلاعات دوره'!A:Z,MATCH(G782,'اطلاعات دوره'!C:C,0),MATCH("آب",'اطلاعات دوره'!$1:$1,0))="دارد",ROUND((W782+X782+Y782)*INDEX('تعرفه ها'!A:Z,MATCH("پیک فصلی آب",'تعرفه ها'!$B:$B,0),MATCH(F782,'تعرفه ها'!$2:$2,0))/100,0),0),"---")</f>
        <v>---</v>
      </c>
      <c r="AB782" s="50" t="str">
        <f>IFERROR(ROUND(SUM(W782+X782+Y782+Z782+AA782)*INDEX('تعرفه ها'!A:Z,MATCH("مالیات آب",'تعرفه ها'!$B:$B,0),MATCH(F782,'تعرفه ها'!$2:$2,0))/100,0),"---")</f>
        <v>---</v>
      </c>
      <c r="AC782" s="50" t="str">
        <f t="shared" si="139"/>
        <v>---</v>
      </c>
      <c r="AD782" s="50" t="str">
        <f t="shared" si="132"/>
        <v>---</v>
      </c>
      <c r="AE782" s="50" t="str">
        <f t="shared" si="140"/>
        <v>---</v>
      </c>
      <c r="AF782" s="50" t="str">
        <f t="shared" si="141"/>
        <v>---</v>
      </c>
      <c r="AG782" s="153" t="str">
        <f t="shared" si="142"/>
        <v>---</v>
      </c>
      <c r="AI782" s="183" t="str">
        <f>IFERROR(IF(INDEX(پرداخت!A:AZ,MATCH(A782&amp;" - "&amp;"آب",پرداخت!$B:$B,0),MATCH(G782,پرداخت!$1:$1,0))="نشده","نشده","شده"),"---")</f>
        <v>---</v>
      </c>
      <c r="AL782" s="144"/>
      <c r="AM782" s="144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/>
      <c r="AX782" s="30"/>
      <c r="AY782" s="30"/>
      <c r="AZ782" s="30"/>
      <c r="BA782" s="30"/>
      <c r="BB782" s="30"/>
      <c r="BC782" s="30"/>
      <c r="BD782" s="30"/>
      <c r="BE782" s="30"/>
      <c r="BF782" s="30"/>
      <c r="BG782" s="30"/>
      <c r="BH782" s="30"/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30"/>
      <c r="BT782" s="30"/>
      <c r="BU782" s="30"/>
      <c r="BV782" s="30"/>
      <c r="BW782" s="30"/>
      <c r="BX782" s="30"/>
      <c r="BY782" s="30"/>
      <c r="BZ782" s="30"/>
      <c r="CA782" s="30"/>
    </row>
    <row r="783" spans="1:79" ht="34.9" hidden="1" customHeight="1">
      <c r="A783" s="170"/>
      <c r="B783" s="47">
        <f>IFERROR(INDEX('اطلاعات انشعابات شرکتها'!A:BB,MATCH(A783,'اطلاعات انشعابات شرکتها'!A:A,0),MATCH(B$1,'اطلاعات انشعابات شرکتها'!$1:$1,0)),0)</f>
        <v>0</v>
      </c>
      <c r="C783" s="48">
        <f>IFERROR(INDEX('اطلاعات انشعابات شرکتها'!A:BB,MATCH(A783,'اطلاعات انشعابات شرکتها'!A:A,0),MATCH(C$1,'اطلاعات انشعابات شرکتها'!$1:$1,0)),0)</f>
        <v>0</v>
      </c>
      <c r="D783" s="45"/>
      <c r="E783" s="171"/>
      <c r="F783" s="170"/>
      <c r="G783" s="47" t="str">
        <f t="shared" si="133"/>
        <v>/</v>
      </c>
      <c r="H783" s="47">
        <f>IFERROR(INDEX('اطلاعات دوره'!A:Z,MATCH(G783,'اطلاعات دوره'!C:C,0),MATCH(H$1,'اطلاعات دوره'!$1:$1,0)),0)</f>
        <v>0</v>
      </c>
      <c r="I783" s="47">
        <f>IFERROR(INDEX('اطلاعات دوره'!A:Z,MATCH(G783,'اطلاعات دوره'!C:C,0),MATCH(I$1,'اطلاعات دوره'!$1:$1,0)),0)</f>
        <v>0</v>
      </c>
      <c r="J783" s="48">
        <f>IFERROR(INDEX('اطلاعات دوره'!A:Z,MATCH(G783,'اطلاعات دوره'!C:C,0),MATCH(J$1,'اطلاعات دوره'!$1:$1,0)),0)</f>
        <v>0</v>
      </c>
      <c r="K783" s="46"/>
      <c r="L783" s="158" t="str">
        <f>IFERROR(INDEX('اطلاعات دوره'!A:Z,MATCH(G783,'اطلاعات دوره'!C:C,0)-1,MATCH("عنوان",'اطلاعات دوره'!$1:$1,0)),"---")</f>
        <v>---</v>
      </c>
      <c r="M783" s="47" t="str">
        <f t="shared" si="134"/>
        <v>----</v>
      </c>
      <c r="N783" s="48" t="str">
        <f t="shared" si="135"/>
        <v>-/</v>
      </c>
      <c r="O783" s="45"/>
      <c r="P783" s="240">
        <f>IFERROR(INDEX('قرائت کنتور'!A:AZ,MATCH(A783&amp;"-"&amp;"آب",'قرائت کنتور'!B:B,0),MATCH(L783,'قرائت کنتور'!$1:$1,0)),0)</f>
        <v>0</v>
      </c>
      <c r="Q783" s="241">
        <f>IFERROR(INDEX('قرائت کنتور'!A:AZ,MATCH(A783&amp;"-"&amp;"آب",'قرائت کنتور'!B:B,0),MATCH(G783,'قرائت کنتور'!$1:$1,0)),0)</f>
        <v>0</v>
      </c>
      <c r="R783" s="241">
        <f t="shared" si="136"/>
        <v>0</v>
      </c>
      <c r="S783" s="241" t="str">
        <f>IFERROR(INDEX('اطلاعات انشعابات شرکتها'!A:AB,MATCH(A783,'اطلاعات انشعابات شرکتها'!A:A,0),MATCH(S$1,'اطلاعات انشعابات شرکتها'!$1:$1,0)),"---")</f>
        <v>---</v>
      </c>
      <c r="T783" s="227" t="str">
        <f t="shared" si="137"/>
        <v>---</v>
      </c>
      <c r="U783" s="45"/>
      <c r="V783" s="155" t="str">
        <f>IFERROR(INDEX('تعرفه ها'!A:Z,MATCH("بهای هر متر مکعب آب مصرفی",'تعرفه ها'!$B:$B,0),MATCH(F783,'تعرفه ها'!$2:$2,0)),"---")</f>
        <v>---</v>
      </c>
      <c r="W783" s="50" t="str">
        <f t="shared" si="138"/>
        <v>---</v>
      </c>
      <c r="X783" s="50" t="str">
        <f>IFERROR(ROUND(R783*INDEX('تعرفه ها'!A:Z,MATCH("عوارض آب به ازاء هر متر مکعب",'تعرفه ها'!$B:$B,0),MATCH(F783,'تعرفه ها'!$2:$2,0)),0),"---")</f>
        <v>---</v>
      </c>
      <c r="Y783" s="50" t="str">
        <f>IFERROR(ROUND(T783*INDEX('تعرفه ها'!A:Z,MATCH("جریمه مازاد مصرف آب به ازاء هر متر مکعب",'تعرفه ها'!$B:$B,0),MATCH(F783,'تعرفه ها'!$2:$2,0)),0),"---")</f>
        <v>---</v>
      </c>
      <c r="Z783" s="50" t="str">
        <f>IFERROR(ROUND(((W783+X783+Y783)*INDEX('تعرفه ها'!A:Z,MATCH("هزینه نگهداری و تعمیرات شبکه آب",'تعرفه ها'!$B:$B,0),MATCH(F783,'تعرفه ها'!$2:$2,0))/100),0),"---")</f>
        <v>---</v>
      </c>
      <c r="AA783" s="50" t="str">
        <f>IFERROR(IF(INDEX('اطلاعات دوره'!A:Z,MATCH(G783,'اطلاعات دوره'!C:C,0),MATCH("آب",'اطلاعات دوره'!$1:$1,0))="دارد",ROUND((W783+X783+Y783)*INDEX('تعرفه ها'!A:Z,MATCH("پیک فصلی آب",'تعرفه ها'!$B:$B,0),MATCH(F783,'تعرفه ها'!$2:$2,0))/100,0),0),"---")</f>
        <v>---</v>
      </c>
      <c r="AB783" s="50" t="str">
        <f>IFERROR(ROUND(SUM(W783+X783+Y783+Z783+AA783)*INDEX('تعرفه ها'!A:Z,MATCH("مالیات آب",'تعرفه ها'!$B:$B,0),MATCH(F783,'تعرفه ها'!$2:$2,0))/100,0),"---")</f>
        <v>---</v>
      </c>
      <c r="AC783" s="50" t="str">
        <f t="shared" si="139"/>
        <v>---</v>
      </c>
      <c r="AD783" s="50" t="str">
        <f t="shared" si="132"/>
        <v>---</v>
      </c>
      <c r="AE783" s="50" t="str">
        <f t="shared" si="140"/>
        <v>---</v>
      </c>
      <c r="AF783" s="50" t="str">
        <f t="shared" si="141"/>
        <v>---</v>
      </c>
      <c r="AG783" s="153" t="str">
        <f t="shared" si="142"/>
        <v>---</v>
      </c>
      <c r="AI783" s="183" t="str">
        <f>IFERROR(IF(INDEX(پرداخت!A:AZ,MATCH(A783&amp;" - "&amp;"آب",پرداخت!$B:$B,0),MATCH(G783,پرداخت!$1:$1,0))="نشده","نشده","شده"),"---")</f>
        <v>---</v>
      </c>
      <c r="AL783" s="144"/>
      <c r="AM783" s="144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/>
      <c r="BA783" s="30"/>
      <c r="BB783" s="30"/>
      <c r="BC783" s="30"/>
      <c r="BD783" s="30"/>
      <c r="BE783" s="30"/>
      <c r="BF783" s="30"/>
      <c r="BG783" s="30"/>
      <c r="BH783" s="30"/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30"/>
      <c r="BT783" s="30"/>
      <c r="BU783" s="30"/>
      <c r="BV783" s="30"/>
      <c r="BW783" s="30"/>
      <c r="BX783" s="30"/>
      <c r="BY783" s="30"/>
      <c r="BZ783" s="30"/>
      <c r="CA783" s="30"/>
    </row>
    <row r="784" spans="1:79" ht="34.9" hidden="1" customHeight="1">
      <c r="A784" s="170"/>
      <c r="B784" s="47">
        <f>IFERROR(INDEX('اطلاعات انشعابات شرکتها'!A:BB,MATCH(A784,'اطلاعات انشعابات شرکتها'!A:A,0),MATCH(B$1,'اطلاعات انشعابات شرکتها'!$1:$1,0)),0)</f>
        <v>0</v>
      </c>
      <c r="C784" s="48">
        <f>IFERROR(INDEX('اطلاعات انشعابات شرکتها'!A:BB,MATCH(A784,'اطلاعات انشعابات شرکتها'!A:A,0),MATCH(C$1,'اطلاعات انشعابات شرکتها'!$1:$1,0)),0)</f>
        <v>0</v>
      </c>
      <c r="D784" s="45"/>
      <c r="E784" s="171"/>
      <c r="F784" s="170"/>
      <c r="G784" s="47" t="str">
        <f t="shared" si="133"/>
        <v>/</v>
      </c>
      <c r="H784" s="47">
        <f>IFERROR(INDEX('اطلاعات دوره'!A:Z,MATCH(G784,'اطلاعات دوره'!C:C,0),MATCH(H$1,'اطلاعات دوره'!$1:$1,0)),0)</f>
        <v>0</v>
      </c>
      <c r="I784" s="47">
        <f>IFERROR(INDEX('اطلاعات دوره'!A:Z,MATCH(G784,'اطلاعات دوره'!C:C,0),MATCH(I$1,'اطلاعات دوره'!$1:$1,0)),0)</f>
        <v>0</v>
      </c>
      <c r="J784" s="48">
        <f>IFERROR(INDEX('اطلاعات دوره'!A:Z,MATCH(G784,'اطلاعات دوره'!C:C,0),MATCH(J$1,'اطلاعات دوره'!$1:$1,0)),0)</f>
        <v>0</v>
      </c>
      <c r="K784" s="46"/>
      <c r="L784" s="158" t="str">
        <f>IFERROR(INDEX('اطلاعات دوره'!A:Z,MATCH(G784,'اطلاعات دوره'!C:C,0)-1,MATCH("عنوان",'اطلاعات دوره'!$1:$1,0)),"---")</f>
        <v>---</v>
      </c>
      <c r="M784" s="47" t="str">
        <f t="shared" si="134"/>
        <v>----</v>
      </c>
      <c r="N784" s="48" t="str">
        <f t="shared" si="135"/>
        <v>-/</v>
      </c>
      <c r="O784" s="45"/>
      <c r="P784" s="240">
        <f>IFERROR(INDEX('قرائت کنتور'!A:AZ,MATCH(A784&amp;"-"&amp;"آب",'قرائت کنتور'!B:B,0),MATCH(L784,'قرائت کنتور'!$1:$1,0)),0)</f>
        <v>0</v>
      </c>
      <c r="Q784" s="241">
        <f>IFERROR(INDEX('قرائت کنتور'!A:AZ,MATCH(A784&amp;"-"&amp;"آب",'قرائت کنتور'!B:B,0),MATCH(G784,'قرائت کنتور'!$1:$1,0)),0)</f>
        <v>0</v>
      </c>
      <c r="R784" s="241">
        <f t="shared" si="136"/>
        <v>0</v>
      </c>
      <c r="S784" s="241" t="str">
        <f>IFERROR(INDEX('اطلاعات انشعابات شرکتها'!A:AB,MATCH(A784,'اطلاعات انشعابات شرکتها'!A:A,0),MATCH(S$1,'اطلاعات انشعابات شرکتها'!$1:$1,0)),"---")</f>
        <v>---</v>
      </c>
      <c r="T784" s="227" t="str">
        <f t="shared" si="137"/>
        <v>---</v>
      </c>
      <c r="U784" s="45"/>
      <c r="V784" s="155" t="str">
        <f>IFERROR(INDEX('تعرفه ها'!A:Z,MATCH("بهای هر متر مکعب آب مصرفی",'تعرفه ها'!$B:$B,0),MATCH(F784,'تعرفه ها'!$2:$2,0)),"---")</f>
        <v>---</v>
      </c>
      <c r="W784" s="50" t="str">
        <f t="shared" si="138"/>
        <v>---</v>
      </c>
      <c r="X784" s="50" t="str">
        <f>IFERROR(ROUND(R784*INDEX('تعرفه ها'!A:Z,MATCH("عوارض آب به ازاء هر متر مکعب",'تعرفه ها'!$B:$B,0),MATCH(F784,'تعرفه ها'!$2:$2,0)),0),"---")</f>
        <v>---</v>
      </c>
      <c r="Y784" s="50" t="str">
        <f>IFERROR(ROUND(T784*INDEX('تعرفه ها'!A:Z,MATCH("جریمه مازاد مصرف آب به ازاء هر متر مکعب",'تعرفه ها'!$B:$B,0),MATCH(F784,'تعرفه ها'!$2:$2,0)),0),"---")</f>
        <v>---</v>
      </c>
      <c r="Z784" s="50" t="str">
        <f>IFERROR(ROUND(((W784+X784+Y784)*INDEX('تعرفه ها'!A:Z,MATCH("هزینه نگهداری و تعمیرات شبکه آب",'تعرفه ها'!$B:$B,0),MATCH(F784,'تعرفه ها'!$2:$2,0))/100),0),"---")</f>
        <v>---</v>
      </c>
      <c r="AA784" s="50" t="str">
        <f>IFERROR(IF(INDEX('اطلاعات دوره'!A:Z,MATCH(G784,'اطلاعات دوره'!C:C,0),MATCH("آب",'اطلاعات دوره'!$1:$1,0))="دارد",ROUND((W784+X784+Y784)*INDEX('تعرفه ها'!A:Z,MATCH("پیک فصلی آب",'تعرفه ها'!$B:$B,0),MATCH(F784,'تعرفه ها'!$2:$2,0))/100,0),0),"---")</f>
        <v>---</v>
      </c>
      <c r="AB784" s="50" t="str">
        <f>IFERROR(ROUND(SUM(W784+X784+Y784+Z784+AA784)*INDEX('تعرفه ها'!A:Z,MATCH("مالیات آب",'تعرفه ها'!$B:$B,0),MATCH(F784,'تعرفه ها'!$2:$2,0))/100,0),"---")</f>
        <v>---</v>
      </c>
      <c r="AC784" s="50" t="str">
        <f t="shared" si="139"/>
        <v>---</v>
      </c>
      <c r="AD784" s="50" t="str">
        <f t="shared" si="132"/>
        <v>---</v>
      </c>
      <c r="AE784" s="50" t="str">
        <f t="shared" si="140"/>
        <v>---</v>
      </c>
      <c r="AF784" s="50" t="str">
        <f t="shared" si="141"/>
        <v>---</v>
      </c>
      <c r="AG784" s="153" t="str">
        <f t="shared" si="142"/>
        <v>---</v>
      </c>
      <c r="AI784" s="183" t="str">
        <f>IFERROR(IF(INDEX(پرداخت!A:AZ,MATCH(A784&amp;" - "&amp;"آب",پرداخت!$B:$B,0),MATCH(G784,پرداخت!$1:$1,0))="نشده","نشده","شده"),"---")</f>
        <v>---</v>
      </c>
      <c r="AL784" s="144"/>
      <c r="AM784" s="144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/>
      <c r="BB784" s="30"/>
      <c r="BC784" s="30"/>
      <c r="BD784" s="30"/>
      <c r="BE784" s="30"/>
      <c r="BF784" s="30"/>
      <c r="BG784" s="30"/>
      <c r="BH784" s="30"/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30"/>
      <c r="BT784" s="30"/>
      <c r="BU784" s="30"/>
      <c r="BV784" s="30"/>
      <c r="BW784" s="30"/>
      <c r="BX784" s="30"/>
      <c r="BY784" s="30"/>
      <c r="BZ784" s="30"/>
      <c r="CA784" s="30"/>
    </row>
    <row r="785" spans="1:79" ht="34.9" hidden="1" customHeight="1">
      <c r="A785" s="170"/>
      <c r="B785" s="47">
        <f>IFERROR(INDEX('اطلاعات انشعابات شرکتها'!A:BB,MATCH(A785,'اطلاعات انشعابات شرکتها'!A:A,0),MATCH(B$1,'اطلاعات انشعابات شرکتها'!$1:$1,0)),0)</f>
        <v>0</v>
      </c>
      <c r="C785" s="48">
        <f>IFERROR(INDEX('اطلاعات انشعابات شرکتها'!A:BB,MATCH(A785,'اطلاعات انشعابات شرکتها'!A:A,0),MATCH(C$1,'اطلاعات انشعابات شرکتها'!$1:$1,0)),0)</f>
        <v>0</v>
      </c>
      <c r="D785" s="45"/>
      <c r="E785" s="171"/>
      <c r="F785" s="170"/>
      <c r="G785" s="47" t="str">
        <f t="shared" si="133"/>
        <v>/</v>
      </c>
      <c r="H785" s="47">
        <f>IFERROR(INDEX('اطلاعات دوره'!A:Z,MATCH(G785,'اطلاعات دوره'!C:C,0),MATCH(H$1,'اطلاعات دوره'!$1:$1,0)),0)</f>
        <v>0</v>
      </c>
      <c r="I785" s="47">
        <f>IFERROR(INDEX('اطلاعات دوره'!A:Z,MATCH(G785,'اطلاعات دوره'!C:C,0),MATCH(I$1,'اطلاعات دوره'!$1:$1,0)),0)</f>
        <v>0</v>
      </c>
      <c r="J785" s="48">
        <f>IFERROR(INDEX('اطلاعات دوره'!A:Z,MATCH(G785,'اطلاعات دوره'!C:C,0),MATCH(J$1,'اطلاعات دوره'!$1:$1,0)),0)</f>
        <v>0</v>
      </c>
      <c r="K785" s="46"/>
      <c r="L785" s="158" t="str">
        <f>IFERROR(INDEX('اطلاعات دوره'!A:Z,MATCH(G785,'اطلاعات دوره'!C:C,0)-1,MATCH("عنوان",'اطلاعات دوره'!$1:$1,0)),"---")</f>
        <v>---</v>
      </c>
      <c r="M785" s="47" t="str">
        <f t="shared" si="134"/>
        <v>----</v>
      </c>
      <c r="N785" s="48" t="str">
        <f t="shared" si="135"/>
        <v>-/</v>
      </c>
      <c r="O785" s="45"/>
      <c r="P785" s="240">
        <f>IFERROR(INDEX('قرائت کنتور'!A:AZ,MATCH(A785&amp;"-"&amp;"آب",'قرائت کنتور'!B:B,0),MATCH(L785,'قرائت کنتور'!$1:$1,0)),0)</f>
        <v>0</v>
      </c>
      <c r="Q785" s="241">
        <f>IFERROR(INDEX('قرائت کنتور'!A:AZ,MATCH(A785&amp;"-"&amp;"آب",'قرائت کنتور'!B:B,0),MATCH(G785,'قرائت کنتور'!$1:$1,0)),0)</f>
        <v>0</v>
      </c>
      <c r="R785" s="241">
        <f t="shared" si="136"/>
        <v>0</v>
      </c>
      <c r="S785" s="241" t="str">
        <f>IFERROR(INDEX('اطلاعات انشعابات شرکتها'!A:AB,MATCH(A785,'اطلاعات انشعابات شرکتها'!A:A,0),MATCH(S$1,'اطلاعات انشعابات شرکتها'!$1:$1,0)),"---")</f>
        <v>---</v>
      </c>
      <c r="T785" s="227" t="str">
        <f t="shared" si="137"/>
        <v>---</v>
      </c>
      <c r="U785" s="45"/>
      <c r="V785" s="155" t="str">
        <f>IFERROR(INDEX('تعرفه ها'!A:Z,MATCH("بهای هر متر مکعب آب مصرفی",'تعرفه ها'!$B:$B,0),MATCH(F785,'تعرفه ها'!$2:$2,0)),"---")</f>
        <v>---</v>
      </c>
      <c r="W785" s="50" t="str">
        <f t="shared" si="138"/>
        <v>---</v>
      </c>
      <c r="X785" s="50" t="str">
        <f>IFERROR(ROUND(R785*INDEX('تعرفه ها'!A:Z,MATCH("عوارض آب به ازاء هر متر مکعب",'تعرفه ها'!$B:$B,0),MATCH(F785,'تعرفه ها'!$2:$2,0)),0),"---")</f>
        <v>---</v>
      </c>
      <c r="Y785" s="50" t="str">
        <f>IFERROR(ROUND(T785*INDEX('تعرفه ها'!A:Z,MATCH("جریمه مازاد مصرف آب به ازاء هر متر مکعب",'تعرفه ها'!$B:$B,0),MATCH(F785,'تعرفه ها'!$2:$2,0)),0),"---")</f>
        <v>---</v>
      </c>
      <c r="Z785" s="50" t="str">
        <f>IFERROR(ROUND(((W785+X785+Y785)*INDEX('تعرفه ها'!A:Z,MATCH("هزینه نگهداری و تعمیرات شبکه آب",'تعرفه ها'!$B:$B,0),MATCH(F785,'تعرفه ها'!$2:$2,0))/100),0),"---")</f>
        <v>---</v>
      </c>
      <c r="AA785" s="50" t="str">
        <f>IFERROR(IF(INDEX('اطلاعات دوره'!A:Z,MATCH(G785,'اطلاعات دوره'!C:C,0),MATCH("آب",'اطلاعات دوره'!$1:$1,0))="دارد",ROUND((W785+X785+Y785)*INDEX('تعرفه ها'!A:Z,MATCH("پیک فصلی آب",'تعرفه ها'!$B:$B,0),MATCH(F785,'تعرفه ها'!$2:$2,0))/100,0),0),"---")</f>
        <v>---</v>
      </c>
      <c r="AB785" s="50" t="str">
        <f>IFERROR(ROUND(SUM(W785+X785+Y785+Z785+AA785)*INDEX('تعرفه ها'!A:Z,MATCH("مالیات آب",'تعرفه ها'!$B:$B,0),MATCH(F785,'تعرفه ها'!$2:$2,0))/100,0),"---")</f>
        <v>---</v>
      </c>
      <c r="AC785" s="50" t="str">
        <f t="shared" si="139"/>
        <v>---</v>
      </c>
      <c r="AD785" s="50" t="str">
        <f t="shared" si="132"/>
        <v>---</v>
      </c>
      <c r="AE785" s="50" t="str">
        <f t="shared" si="140"/>
        <v>---</v>
      </c>
      <c r="AF785" s="50" t="str">
        <f t="shared" si="141"/>
        <v>---</v>
      </c>
      <c r="AG785" s="153" t="str">
        <f t="shared" si="142"/>
        <v>---</v>
      </c>
      <c r="AI785" s="183" t="str">
        <f>IFERROR(IF(INDEX(پرداخت!A:AZ,MATCH(A785&amp;" - "&amp;"آب",پرداخت!$B:$B,0),MATCH(G785,پرداخت!$1:$1,0))="نشده","نشده","شده"),"---")</f>
        <v>---</v>
      </c>
      <c r="AL785" s="144"/>
      <c r="AM785" s="144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/>
      <c r="AY785" s="30"/>
      <c r="AZ785" s="30"/>
      <c r="BA785" s="30"/>
      <c r="BB785" s="30"/>
      <c r="BC785" s="30"/>
      <c r="BD785" s="30"/>
      <c r="BE785" s="30"/>
      <c r="BF785" s="30"/>
      <c r="BG785" s="30"/>
      <c r="BH785" s="30"/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30"/>
      <c r="BT785" s="30"/>
      <c r="BU785" s="30"/>
      <c r="BV785" s="30"/>
      <c r="BW785" s="30"/>
      <c r="BX785" s="30"/>
      <c r="BY785" s="30"/>
      <c r="BZ785" s="30"/>
      <c r="CA785" s="30"/>
    </row>
    <row r="786" spans="1:79" ht="34.9" hidden="1" customHeight="1">
      <c r="A786" s="170"/>
      <c r="B786" s="47">
        <f>IFERROR(INDEX('اطلاعات انشعابات شرکتها'!A:BB,MATCH(A786,'اطلاعات انشعابات شرکتها'!A:A,0),MATCH(B$1,'اطلاعات انشعابات شرکتها'!$1:$1,0)),0)</f>
        <v>0</v>
      </c>
      <c r="C786" s="48">
        <f>IFERROR(INDEX('اطلاعات انشعابات شرکتها'!A:BB,MATCH(A786,'اطلاعات انشعابات شرکتها'!A:A,0),MATCH(C$1,'اطلاعات انشعابات شرکتها'!$1:$1,0)),0)</f>
        <v>0</v>
      </c>
      <c r="D786" s="45"/>
      <c r="E786" s="171"/>
      <c r="F786" s="170"/>
      <c r="G786" s="47" t="str">
        <f t="shared" si="133"/>
        <v>/</v>
      </c>
      <c r="H786" s="47">
        <f>IFERROR(INDEX('اطلاعات دوره'!A:Z,MATCH(G786,'اطلاعات دوره'!C:C,0),MATCH(H$1,'اطلاعات دوره'!$1:$1,0)),0)</f>
        <v>0</v>
      </c>
      <c r="I786" s="47">
        <f>IFERROR(INDEX('اطلاعات دوره'!A:Z,MATCH(G786,'اطلاعات دوره'!C:C,0),MATCH(I$1,'اطلاعات دوره'!$1:$1,0)),0)</f>
        <v>0</v>
      </c>
      <c r="J786" s="48">
        <f>IFERROR(INDEX('اطلاعات دوره'!A:Z,MATCH(G786,'اطلاعات دوره'!C:C,0),MATCH(J$1,'اطلاعات دوره'!$1:$1,0)),0)</f>
        <v>0</v>
      </c>
      <c r="K786" s="46"/>
      <c r="L786" s="158" t="str">
        <f>IFERROR(INDEX('اطلاعات دوره'!A:Z,MATCH(G786,'اطلاعات دوره'!C:C,0)-1,MATCH("عنوان",'اطلاعات دوره'!$1:$1,0)),"---")</f>
        <v>---</v>
      </c>
      <c r="M786" s="47" t="str">
        <f t="shared" si="134"/>
        <v>----</v>
      </c>
      <c r="N786" s="48" t="str">
        <f t="shared" si="135"/>
        <v>-/</v>
      </c>
      <c r="O786" s="45"/>
      <c r="P786" s="240">
        <f>IFERROR(INDEX('قرائت کنتور'!A:AZ,MATCH(A786&amp;"-"&amp;"آب",'قرائت کنتور'!B:B,0),MATCH(L786,'قرائت کنتور'!$1:$1,0)),0)</f>
        <v>0</v>
      </c>
      <c r="Q786" s="241">
        <f>IFERROR(INDEX('قرائت کنتور'!A:AZ,MATCH(A786&amp;"-"&amp;"آب",'قرائت کنتور'!B:B,0),MATCH(G786,'قرائت کنتور'!$1:$1,0)),0)</f>
        <v>0</v>
      </c>
      <c r="R786" s="241">
        <f t="shared" si="136"/>
        <v>0</v>
      </c>
      <c r="S786" s="241" t="str">
        <f>IFERROR(INDEX('اطلاعات انشعابات شرکتها'!A:AB,MATCH(A786,'اطلاعات انشعابات شرکتها'!A:A,0),MATCH(S$1,'اطلاعات انشعابات شرکتها'!$1:$1,0)),"---")</f>
        <v>---</v>
      </c>
      <c r="T786" s="227" t="str">
        <f t="shared" si="137"/>
        <v>---</v>
      </c>
      <c r="U786" s="45"/>
      <c r="V786" s="155" t="str">
        <f>IFERROR(INDEX('تعرفه ها'!A:Z,MATCH("بهای هر متر مکعب آب مصرفی",'تعرفه ها'!$B:$B,0),MATCH(F786,'تعرفه ها'!$2:$2,0)),"---")</f>
        <v>---</v>
      </c>
      <c r="W786" s="50" t="str">
        <f t="shared" si="138"/>
        <v>---</v>
      </c>
      <c r="X786" s="50" t="str">
        <f>IFERROR(ROUND(R786*INDEX('تعرفه ها'!A:Z,MATCH("عوارض آب به ازاء هر متر مکعب",'تعرفه ها'!$B:$B,0),MATCH(F786,'تعرفه ها'!$2:$2,0)),0),"---")</f>
        <v>---</v>
      </c>
      <c r="Y786" s="50" t="str">
        <f>IFERROR(ROUND(T786*INDEX('تعرفه ها'!A:Z,MATCH("جریمه مازاد مصرف آب به ازاء هر متر مکعب",'تعرفه ها'!$B:$B,0),MATCH(F786,'تعرفه ها'!$2:$2,0)),0),"---")</f>
        <v>---</v>
      </c>
      <c r="Z786" s="50" t="str">
        <f>IFERROR(ROUND(((W786+X786+Y786)*INDEX('تعرفه ها'!A:Z,MATCH("هزینه نگهداری و تعمیرات شبکه آب",'تعرفه ها'!$B:$B,0),MATCH(F786,'تعرفه ها'!$2:$2,0))/100),0),"---")</f>
        <v>---</v>
      </c>
      <c r="AA786" s="50" t="str">
        <f>IFERROR(IF(INDEX('اطلاعات دوره'!A:Z,MATCH(G786,'اطلاعات دوره'!C:C,0),MATCH("آب",'اطلاعات دوره'!$1:$1,0))="دارد",ROUND((W786+X786+Y786)*INDEX('تعرفه ها'!A:Z,MATCH("پیک فصلی آب",'تعرفه ها'!$B:$B,0),MATCH(F786,'تعرفه ها'!$2:$2,0))/100,0),0),"---")</f>
        <v>---</v>
      </c>
      <c r="AB786" s="50" t="str">
        <f>IFERROR(ROUND(SUM(W786+X786+Y786+Z786+AA786)*INDEX('تعرفه ها'!A:Z,MATCH("مالیات آب",'تعرفه ها'!$B:$B,0),MATCH(F786,'تعرفه ها'!$2:$2,0))/100,0),"---")</f>
        <v>---</v>
      </c>
      <c r="AC786" s="50" t="str">
        <f t="shared" si="139"/>
        <v>---</v>
      </c>
      <c r="AD786" s="50" t="str">
        <f t="shared" si="132"/>
        <v>---</v>
      </c>
      <c r="AE786" s="50" t="str">
        <f t="shared" si="140"/>
        <v>---</v>
      </c>
      <c r="AF786" s="50" t="str">
        <f t="shared" si="141"/>
        <v>---</v>
      </c>
      <c r="AG786" s="153" t="str">
        <f t="shared" si="142"/>
        <v>---</v>
      </c>
      <c r="AI786" s="183" t="str">
        <f>IFERROR(IF(INDEX(پرداخت!A:AZ,MATCH(A786&amp;" - "&amp;"آب",پرداخت!$B:$B,0),MATCH(G786,پرداخت!$1:$1,0))="نشده","نشده","شده"),"---")</f>
        <v>---</v>
      </c>
      <c r="AL786" s="144"/>
      <c r="AM786" s="144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0"/>
      <c r="CA786" s="30"/>
    </row>
    <row r="787" spans="1:79" ht="34.9" hidden="1" customHeight="1">
      <c r="A787" s="170"/>
      <c r="B787" s="47">
        <f>IFERROR(INDEX('اطلاعات انشعابات شرکتها'!A:BB,MATCH(A787,'اطلاعات انشعابات شرکتها'!A:A,0),MATCH(B$1,'اطلاعات انشعابات شرکتها'!$1:$1,0)),0)</f>
        <v>0</v>
      </c>
      <c r="C787" s="48">
        <f>IFERROR(INDEX('اطلاعات انشعابات شرکتها'!A:BB,MATCH(A787,'اطلاعات انشعابات شرکتها'!A:A,0),MATCH(C$1,'اطلاعات انشعابات شرکتها'!$1:$1,0)),0)</f>
        <v>0</v>
      </c>
      <c r="D787" s="45"/>
      <c r="E787" s="171"/>
      <c r="F787" s="170"/>
      <c r="G787" s="47" t="str">
        <f t="shared" si="133"/>
        <v>/</v>
      </c>
      <c r="H787" s="47">
        <f>IFERROR(INDEX('اطلاعات دوره'!A:Z,MATCH(G787,'اطلاعات دوره'!C:C,0),MATCH(H$1,'اطلاعات دوره'!$1:$1,0)),0)</f>
        <v>0</v>
      </c>
      <c r="I787" s="47">
        <f>IFERROR(INDEX('اطلاعات دوره'!A:Z,MATCH(G787,'اطلاعات دوره'!C:C,0),MATCH(I$1,'اطلاعات دوره'!$1:$1,0)),0)</f>
        <v>0</v>
      </c>
      <c r="J787" s="48">
        <f>IFERROR(INDEX('اطلاعات دوره'!A:Z,MATCH(G787,'اطلاعات دوره'!C:C,0),MATCH(J$1,'اطلاعات دوره'!$1:$1,0)),0)</f>
        <v>0</v>
      </c>
      <c r="K787" s="46"/>
      <c r="L787" s="158" t="str">
        <f>IFERROR(INDEX('اطلاعات دوره'!A:Z,MATCH(G787,'اطلاعات دوره'!C:C,0)-1,MATCH("عنوان",'اطلاعات دوره'!$1:$1,0)),"---")</f>
        <v>---</v>
      </c>
      <c r="M787" s="47" t="str">
        <f t="shared" si="134"/>
        <v>----</v>
      </c>
      <c r="N787" s="48" t="str">
        <f t="shared" si="135"/>
        <v>-/</v>
      </c>
      <c r="O787" s="45"/>
      <c r="P787" s="240">
        <f>IFERROR(INDEX('قرائت کنتور'!A:AZ,MATCH(A787&amp;"-"&amp;"آب",'قرائت کنتور'!B:B,0),MATCH(L787,'قرائت کنتور'!$1:$1,0)),0)</f>
        <v>0</v>
      </c>
      <c r="Q787" s="241">
        <f>IFERROR(INDEX('قرائت کنتور'!A:AZ,MATCH(A787&amp;"-"&amp;"آب",'قرائت کنتور'!B:B,0),MATCH(G787,'قرائت کنتور'!$1:$1,0)),0)</f>
        <v>0</v>
      </c>
      <c r="R787" s="241">
        <f t="shared" si="136"/>
        <v>0</v>
      </c>
      <c r="S787" s="241" t="str">
        <f>IFERROR(INDEX('اطلاعات انشعابات شرکتها'!A:AB,MATCH(A787,'اطلاعات انشعابات شرکتها'!A:A,0),MATCH(S$1,'اطلاعات انشعابات شرکتها'!$1:$1,0)),"---")</f>
        <v>---</v>
      </c>
      <c r="T787" s="227" t="str">
        <f t="shared" si="137"/>
        <v>---</v>
      </c>
      <c r="U787" s="45"/>
      <c r="V787" s="155" t="str">
        <f>IFERROR(INDEX('تعرفه ها'!A:Z,MATCH("بهای هر متر مکعب آب مصرفی",'تعرفه ها'!$B:$B,0),MATCH(F787,'تعرفه ها'!$2:$2,0)),"---")</f>
        <v>---</v>
      </c>
      <c r="W787" s="50" t="str">
        <f t="shared" si="138"/>
        <v>---</v>
      </c>
      <c r="X787" s="50" t="str">
        <f>IFERROR(ROUND(R787*INDEX('تعرفه ها'!A:Z,MATCH("عوارض آب به ازاء هر متر مکعب",'تعرفه ها'!$B:$B,0),MATCH(F787,'تعرفه ها'!$2:$2,0)),0),"---")</f>
        <v>---</v>
      </c>
      <c r="Y787" s="50" t="str">
        <f>IFERROR(ROUND(T787*INDEX('تعرفه ها'!A:Z,MATCH("جریمه مازاد مصرف آب به ازاء هر متر مکعب",'تعرفه ها'!$B:$B,0),MATCH(F787,'تعرفه ها'!$2:$2,0)),0),"---")</f>
        <v>---</v>
      </c>
      <c r="Z787" s="50" t="str">
        <f>IFERROR(ROUND(((W787+X787+Y787)*INDEX('تعرفه ها'!A:Z,MATCH("هزینه نگهداری و تعمیرات شبکه آب",'تعرفه ها'!$B:$B,0),MATCH(F787,'تعرفه ها'!$2:$2,0))/100),0),"---")</f>
        <v>---</v>
      </c>
      <c r="AA787" s="50" t="str">
        <f>IFERROR(IF(INDEX('اطلاعات دوره'!A:Z,MATCH(G787,'اطلاعات دوره'!C:C,0),MATCH("آب",'اطلاعات دوره'!$1:$1,0))="دارد",ROUND((W787+X787+Y787)*INDEX('تعرفه ها'!A:Z,MATCH("پیک فصلی آب",'تعرفه ها'!$B:$B,0),MATCH(F787,'تعرفه ها'!$2:$2,0))/100,0),0),"---")</f>
        <v>---</v>
      </c>
      <c r="AB787" s="50" t="str">
        <f>IFERROR(ROUND(SUM(W787+X787+Y787+Z787+AA787)*INDEX('تعرفه ها'!A:Z,MATCH("مالیات آب",'تعرفه ها'!$B:$B,0),MATCH(F787,'تعرفه ها'!$2:$2,0))/100,0),"---")</f>
        <v>---</v>
      </c>
      <c r="AC787" s="50" t="str">
        <f t="shared" si="139"/>
        <v>---</v>
      </c>
      <c r="AD787" s="50" t="str">
        <f t="shared" si="132"/>
        <v>---</v>
      </c>
      <c r="AE787" s="50" t="str">
        <f t="shared" si="140"/>
        <v>---</v>
      </c>
      <c r="AF787" s="50" t="str">
        <f t="shared" si="141"/>
        <v>---</v>
      </c>
      <c r="AG787" s="153" t="str">
        <f t="shared" si="142"/>
        <v>---</v>
      </c>
      <c r="AI787" s="183" t="str">
        <f>IFERROR(IF(INDEX(پرداخت!A:AZ,MATCH(A787&amp;" - "&amp;"آب",پرداخت!$B:$B,0),MATCH(G787,پرداخت!$1:$1,0))="نشده","نشده","شده"),"---")</f>
        <v>---</v>
      </c>
      <c r="AL787" s="144"/>
      <c r="AM787" s="144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/>
      <c r="BB787" s="30"/>
      <c r="BC787" s="30"/>
      <c r="BD787" s="30"/>
      <c r="BE787" s="30"/>
      <c r="BF787" s="30"/>
      <c r="BG787" s="30"/>
      <c r="BH787" s="30"/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30"/>
      <c r="BT787" s="30"/>
      <c r="BU787" s="30"/>
      <c r="BV787" s="30"/>
      <c r="BW787" s="30"/>
      <c r="BX787" s="30"/>
      <c r="BY787" s="30"/>
      <c r="BZ787" s="30"/>
      <c r="CA787" s="30"/>
    </row>
    <row r="788" spans="1:79" ht="34.9" hidden="1" customHeight="1">
      <c r="A788" s="170"/>
      <c r="B788" s="47">
        <f>IFERROR(INDEX('اطلاعات انشعابات شرکتها'!A:BB,MATCH(A788,'اطلاعات انشعابات شرکتها'!A:A,0),MATCH(B$1,'اطلاعات انشعابات شرکتها'!$1:$1,0)),0)</f>
        <v>0</v>
      </c>
      <c r="C788" s="48">
        <f>IFERROR(INDEX('اطلاعات انشعابات شرکتها'!A:BB,MATCH(A788,'اطلاعات انشعابات شرکتها'!A:A,0),MATCH(C$1,'اطلاعات انشعابات شرکتها'!$1:$1,0)),0)</f>
        <v>0</v>
      </c>
      <c r="D788" s="45"/>
      <c r="E788" s="171"/>
      <c r="F788" s="170"/>
      <c r="G788" s="47" t="str">
        <f t="shared" si="133"/>
        <v>/</v>
      </c>
      <c r="H788" s="47">
        <f>IFERROR(INDEX('اطلاعات دوره'!A:Z,MATCH(G788,'اطلاعات دوره'!C:C,0),MATCH(H$1,'اطلاعات دوره'!$1:$1,0)),0)</f>
        <v>0</v>
      </c>
      <c r="I788" s="47">
        <f>IFERROR(INDEX('اطلاعات دوره'!A:Z,MATCH(G788,'اطلاعات دوره'!C:C,0),MATCH(I$1,'اطلاعات دوره'!$1:$1,0)),0)</f>
        <v>0</v>
      </c>
      <c r="J788" s="48">
        <f>IFERROR(INDEX('اطلاعات دوره'!A:Z,MATCH(G788,'اطلاعات دوره'!C:C,0),MATCH(J$1,'اطلاعات دوره'!$1:$1,0)),0)</f>
        <v>0</v>
      </c>
      <c r="K788" s="46"/>
      <c r="L788" s="158" t="str">
        <f>IFERROR(INDEX('اطلاعات دوره'!A:Z,MATCH(G788,'اطلاعات دوره'!C:C,0)-1,MATCH("عنوان",'اطلاعات دوره'!$1:$1,0)),"---")</f>
        <v>---</v>
      </c>
      <c r="M788" s="47" t="str">
        <f t="shared" si="134"/>
        <v>----</v>
      </c>
      <c r="N788" s="48" t="str">
        <f t="shared" si="135"/>
        <v>-/</v>
      </c>
      <c r="O788" s="45"/>
      <c r="P788" s="240">
        <f>IFERROR(INDEX('قرائت کنتور'!A:AZ,MATCH(A788&amp;"-"&amp;"آب",'قرائت کنتور'!B:B,0),MATCH(L788,'قرائت کنتور'!$1:$1,0)),0)</f>
        <v>0</v>
      </c>
      <c r="Q788" s="241">
        <f>IFERROR(INDEX('قرائت کنتور'!A:AZ,MATCH(A788&amp;"-"&amp;"آب",'قرائت کنتور'!B:B,0),MATCH(G788,'قرائت کنتور'!$1:$1,0)),0)</f>
        <v>0</v>
      </c>
      <c r="R788" s="241">
        <f t="shared" si="136"/>
        <v>0</v>
      </c>
      <c r="S788" s="241" t="str">
        <f>IFERROR(INDEX('اطلاعات انشعابات شرکتها'!A:AB,MATCH(A788,'اطلاعات انشعابات شرکتها'!A:A,0),MATCH(S$1,'اطلاعات انشعابات شرکتها'!$1:$1,0)),"---")</f>
        <v>---</v>
      </c>
      <c r="T788" s="227" t="str">
        <f t="shared" si="137"/>
        <v>---</v>
      </c>
      <c r="U788" s="45"/>
      <c r="V788" s="155" t="str">
        <f>IFERROR(INDEX('تعرفه ها'!A:Z,MATCH("بهای هر متر مکعب آب مصرفی",'تعرفه ها'!$B:$B,0),MATCH(F788,'تعرفه ها'!$2:$2,0)),"---")</f>
        <v>---</v>
      </c>
      <c r="W788" s="50" t="str">
        <f t="shared" si="138"/>
        <v>---</v>
      </c>
      <c r="X788" s="50" t="str">
        <f>IFERROR(ROUND(R788*INDEX('تعرفه ها'!A:Z,MATCH("عوارض آب به ازاء هر متر مکعب",'تعرفه ها'!$B:$B,0),MATCH(F788,'تعرفه ها'!$2:$2,0)),0),"---")</f>
        <v>---</v>
      </c>
      <c r="Y788" s="50" t="str">
        <f>IFERROR(ROUND(T788*INDEX('تعرفه ها'!A:Z,MATCH("جریمه مازاد مصرف آب به ازاء هر متر مکعب",'تعرفه ها'!$B:$B,0),MATCH(F788,'تعرفه ها'!$2:$2,0)),0),"---")</f>
        <v>---</v>
      </c>
      <c r="Z788" s="50" t="str">
        <f>IFERROR(ROUND(((W788+X788+Y788)*INDEX('تعرفه ها'!A:Z,MATCH("هزینه نگهداری و تعمیرات شبکه آب",'تعرفه ها'!$B:$B,0),MATCH(F788,'تعرفه ها'!$2:$2,0))/100),0),"---")</f>
        <v>---</v>
      </c>
      <c r="AA788" s="50" t="str">
        <f>IFERROR(IF(INDEX('اطلاعات دوره'!A:Z,MATCH(G788,'اطلاعات دوره'!C:C,0),MATCH("آب",'اطلاعات دوره'!$1:$1,0))="دارد",ROUND((W788+X788+Y788)*INDEX('تعرفه ها'!A:Z,MATCH("پیک فصلی آب",'تعرفه ها'!$B:$B,0),MATCH(F788,'تعرفه ها'!$2:$2,0))/100,0),0),"---")</f>
        <v>---</v>
      </c>
      <c r="AB788" s="50" t="str">
        <f>IFERROR(ROUND(SUM(W788+X788+Y788+Z788+AA788)*INDEX('تعرفه ها'!A:Z,MATCH("مالیات آب",'تعرفه ها'!$B:$B,0),MATCH(F788,'تعرفه ها'!$2:$2,0))/100,0),"---")</f>
        <v>---</v>
      </c>
      <c r="AC788" s="50" t="str">
        <f t="shared" si="139"/>
        <v>---</v>
      </c>
      <c r="AD788" s="50" t="str">
        <f t="shared" si="132"/>
        <v>---</v>
      </c>
      <c r="AE788" s="50" t="str">
        <f t="shared" si="140"/>
        <v>---</v>
      </c>
      <c r="AF788" s="50" t="str">
        <f t="shared" si="141"/>
        <v>---</v>
      </c>
      <c r="AG788" s="153" t="str">
        <f t="shared" si="142"/>
        <v>---</v>
      </c>
      <c r="AI788" s="183" t="str">
        <f>IFERROR(IF(INDEX(پرداخت!A:AZ,MATCH(A788&amp;" - "&amp;"آب",پرداخت!$B:$B,0),MATCH(G788,پرداخت!$1:$1,0))="نشده","نشده","شده"),"---")</f>
        <v>---</v>
      </c>
      <c r="AL788" s="144"/>
      <c r="AM788" s="144"/>
      <c r="AN788" s="30"/>
      <c r="AO788" s="30"/>
      <c r="AP788" s="30"/>
      <c r="AQ788" s="30"/>
      <c r="AR788" s="30"/>
      <c r="AS788" s="30"/>
      <c r="AT788" s="30"/>
      <c r="AU788" s="30"/>
      <c r="AV788" s="30"/>
      <c r="AW788" s="30"/>
      <c r="AX788" s="30"/>
      <c r="AY788" s="30"/>
      <c r="AZ788" s="30"/>
      <c r="BA788" s="30"/>
      <c r="BB788" s="30"/>
      <c r="BC788" s="30"/>
      <c r="BD788" s="30"/>
      <c r="BE788" s="30"/>
      <c r="BF788" s="30"/>
      <c r="BG788" s="30"/>
      <c r="BH788" s="30"/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30"/>
      <c r="BT788" s="30"/>
      <c r="BU788" s="30"/>
      <c r="BV788" s="30"/>
      <c r="BW788" s="30"/>
      <c r="BX788" s="30"/>
      <c r="BY788" s="30"/>
      <c r="BZ788" s="30"/>
      <c r="CA788" s="30"/>
    </row>
    <row r="789" spans="1:79" ht="34.9" hidden="1" customHeight="1">
      <c r="A789" s="170"/>
      <c r="B789" s="47">
        <f>IFERROR(INDEX('اطلاعات انشعابات شرکتها'!A:BB,MATCH(A789,'اطلاعات انشعابات شرکتها'!A:A,0),MATCH(B$1,'اطلاعات انشعابات شرکتها'!$1:$1,0)),0)</f>
        <v>0</v>
      </c>
      <c r="C789" s="48">
        <f>IFERROR(INDEX('اطلاعات انشعابات شرکتها'!A:BB,MATCH(A789,'اطلاعات انشعابات شرکتها'!A:A,0),MATCH(C$1,'اطلاعات انشعابات شرکتها'!$1:$1,0)),0)</f>
        <v>0</v>
      </c>
      <c r="D789" s="45"/>
      <c r="E789" s="171"/>
      <c r="F789" s="170"/>
      <c r="G789" s="47" t="str">
        <f t="shared" si="133"/>
        <v>/</v>
      </c>
      <c r="H789" s="47">
        <f>IFERROR(INDEX('اطلاعات دوره'!A:Z,MATCH(G789,'اطلاعات دوره'!C:C,0),MATCH(H$1,'اطلاعات دوره'!$1:$1,0)),0)</f>
        <v>0</v>
      </c>
      <c r="I789" s="47">
        <f>IFERROR(INDEX('اطلاعات دوره'!A:Z,MATCH(G789,'اطلاعات دوره'!C:C,0),MATCH(I$1,'اطلاعات دوره'!$1:$1,0)),0)</f>
        <v>0</v>
      </c>
      <c r="J789" s="48">
        <f>IFERROR(INDEX('اطلاعات دوره'!A:Z,MATCH(G789,'اطلاعات دوره'!C:C,0),MATCH(J$1,'اطلاعات دوره'!$1:$1,0)),0)</f>
        <v>0</v>
      </c>
      <c r="K789" s="46"/>
      <c r="L789" s="158" t="str">
        <f>IFERROR(INDEX('اطلاعات دوره'!A:Z,MATCH(G789,'اطلاعات دوره'!C:C,0)-1,MATCH("عنوان",'اطلاعات دوره'!$1:$1,0)),"---")</f>
        <v>---</v>
      </c>
      <c r="M789" s="47" t="str">
        <f t="shared" si="134"/>
        <v>----</v>
      </c>
      <c r="N789" s="48" t="str">
        <f t="shared" si="135"/>
        <v>-/</v>
      </c>
      <c r="O789" s="45"/>
      <c r="P789" s="240">
        <f>IFERROR(INDEX('قرائت کنتور'!A:AZ,MATCH(A789&amp;"-"&amp;"آب",'قرائت کنتور'!B:B,0),MATCH(L789,'قرائت کنتور'!$1:$1,0)),0)</f>
        <v>0</v>
      </c>
      <c r="Q789" s="241">
        <f>IFERROR(INDEX('قرائت کنتور'!A:AZ,MATCH(A789&amp;"-"&amp;"آب",'قرائت کنتور'!B:B,0),MATCH(G789,'قرائت کنتور'!$1:$1,0)),0)</f>
        <v>0</v>
      </c>
      <c r="R789" s="241">
        <f t="shared" si="136"/>
        <v>0</v>
      </c>
      <c r="S789" s="241" t="str">
        <f>IFERROR(INDEX('اطلاعات انشعابات شرکتها'!A:AB,MATCH(A789,'اطلاعات انشعابات شرکتها'!A:A,0),MATCH(S$1,'اطلاعات انشعابات شرکتها'!$1:$1,0)),"---")</f>
        <v>---</v>
      </c>
      <c r="T789" s="227" t="str">
        <f t="shared" si="137"/>
        <v>---</v>
      </c>
      <c r="U789" s="45"/>
      <c r="V789" s="155" t="str">
        <f>IFERROR(INDEX('تعرفه ها'!A:Z,MATCH("بهای هر متر مکعب آب مصرفی",'تعرفه ها'!$B:$B,0),MATCH(F789,'تعرفه ها'!$2:$2,0)),"---")</f>
        <v>---</v>
      </c>
      <c r="W789" s="50" t="str">
        <f t="shared" si="138"/>
        <v>---</v>
      </c>
      <c r="X789" s="50" t="str">
        <f>IFERROR(ROUND(R789*INDEX('تعرفه ها'!A:Z,MATCH("عوارض آب به ازاء هر متر مکعب",'تعرفه ها'!$B:$B,0),MATCH(F789,'تعرفه ها'!$2:$2,0)),0),"---")</f>
        <v>---</v>
      </c>
      <c r="Y789" s="50" t="str">
        <f>IFERROR(ROUND(T789*INDEX('تعرفه ها'!A:Z,MATCH("جریمه مازاد مصرف آب به ازاء هر متر مکعب",'تعرفه ها'!$B:$B,0),MATCH(F789,'تعرفه ها'!$2:$2,0)),0),"---")</f>
        <v>---</v>
      </c>
      <c r="Z789" s="50" t="str">
        <f>IFERROR(ROUND(((W789+X789+Y789)*INDEX('تعرفه ها'!A:Z,MATCH("هزینه نگهداری و تعمیرات شبکه آب",'تعرفه ها'!$B:$B,0),MATCH(F789,'تعرفه ها'!$2:$2,0))/100),0),"---")</f>
        <v>---</v>
      </c>
      <c r="AA789" s="50" t="str">
        <f>IFERROR(IF(INDEX('اطلاعات دوره'!A:Z,MATCH(G789,'اطلاعات دوره'!C:C,0),MATCH("آب",'اطلاعات دوره'!$1:$1,0))="دارد",ROUND((W789+X789+Y789)*INDEX('تعرفه ها'!A:Z,MATCH("پیک فصلی آب",'تعرفه ها'!$B:$B,0),MATCH(F789,'تعرفه ها'!$2:$2,0))/100,0),0),"---")</f>
        <v>---</v>
      </c>
      <c r="AB789" s="50" t="str">
        <f>IFERROR(ROUND(SUM(W789+X789+Y789+Z789+AA789)*INDEX('تعرفه ها'!A:Z,MATCH("مالیات آب",'تعرفه ها'!$B:$B,0),MATCH(F789,'تعرفه ها'!$2:$2,0))/100,0),"---")</f>
        <v>---</v>
      </c>
      <c r="AC789" s="50" t="str">
        <f t="shared" si="139"/>
        <v>---</v>
      </c>
      <c r="AD789" s="50" t="str">
        <f t="shared" si="132"/>
        <v>---</v>
      </c>
      <c r="AE789" s="50" t="str">
        <f t="shared" si="140"/>
        <v>---</v>
      </c>
      <c r="AF789" s="50" t="str">
        <f t="shared" si="141"/>
        <v>---</v>
      </c>
      <c r="AG789" s="153" t="str">
        <f t="shared" si="142"/>
        <v>---</v>
      </c>
      <c r="AI789" s="183" t="str">
        <f>IFERROR(IF(INDEX(پرداخت!A:AZ,MATCH(A789&amp;" - "&amp;"آب",پرداخت!$B:$B,0),MATCH(G789,پرداخت!$1:$1,0))="نشده","نشده","شده"),"---")</f>
        <v>---</v>
      </c>
      <c r="AL789" s="144"/>
      <c r="AM789" s="144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30"/>
      <c r="BT789" s="30"/>
      <c r="BU789" s="30"/>
      <c r="BV789" s="30"/>
      <c r="BW789" s="30"/>
      <c r="BX789" s="30"/>
      <c r="BY789" s="30"/>
      <c r="BZ789" s="30"/>
      <c r="CA789" s="30"/>
    </row>
    <row r="790" spans="1:79" ht="34.9" hidden="1" customHeight="1">
      <c r="A790" s="170"/>
      <c r="B790" s="47">
        <f>IFERROR(INDEX('اطلاعات انشعابات شرکتها'!A:BB,MATCH(A790,'اطلاعات انشعابات شرکتها'!A:A,0),MATCH(B$1,'اطلاعات انشعابات شرکتها'!$1:$1,0)),0)</f>
        <v>0</v>
      </c>
      <c r="C790" s="48">
        <f>IFERROR(INDEX('اطلاعات انشعابات شرکتها'!A:BB,MATCH(A790,'اطلاعات انشعابات شرکتها'!A:A,0),MATCH(C$1,'اطلاعات انشعابات شرکتها'!$1:$1,0)),0)</f>
        <v>0</v>
      </c>
      <c r="D790" s="45"/>
      <c r="E790" s="171"/>
      <c r="F790" s="170"/>
      <c r="G790" s="47" t="str">
        <f t="shared" si="133"/>
        <v>/</v>
      </c>
      <c r="H790" s="47">
        <f>IFERROR(INDEX('اطلاعات دوره'!A:Z,MATCH(G790,'اطلاعات دوره'!C:C,0),MATCH(H$1,'اطلاعات دوره'!$1:$1,0)),0)</f>
        <v>0</v>
      </c>
      <c r="I790" s="47">
        <f>IFERROR(INDEX('اطلاعات دوره'!A:Z,MATCH(G790,'اطلاعات دوره'!C:C,0),MATCH(I$1,'اطلاعات دوره'!$1:$1,0)),0)</f>
        <v>0</v>
      </c>
      <c r="J790" s="48">
        <f>IFERROR(INDEX('اطلاعات دوره'!A:Z,MATCH(G790,'اطلاعات دوره'!C:C,0),MATCH(J$1,'اطلاعات دوره'!$1:$1,0)),0)</f>
        <v>0</v>
      </c>
      <c r="K790" s="46"/>
      <c r="L790" s="158" t="str">
        <f>IFERROR(INDEX('اطلاعات دوره'!A:Z,MATCH(G790,'اطلاعات دوره'!C:C,0)-1,MATCH("عنوان",'اطلاعات دوره'!$1:$1,0)),"---")</f>
        <v>---</v>
      </c>
      <c r="M790" s="47" t="str">
        <f t="shared" si="134"/>
        <v>----</v>
      </c>
      <c r="N790" s="48" t="str">
        <f t="shared" si="135"/>
        <v>-/</v>
      </c>
      <c r="O790" s="45"/>
      <c r="P790" s="240">
        <f>IFERROR(INDEX('قرائت کنتور'!A:AZ,MATCH(A790&amp;"-"&amp;"آب",'قرائت کنتور'!B:B,0),MATCH(L790,'قرائت کنتور'!$1:$1,0)),0)</f>
        <v>0</v>
      </c>
      <c r="Q790" s="241">
        <f>IFERROR(INDEX('قرائت کنتور'!A:AZ,MATCH(A790&amp;"-"&amp;"آب",'قرائت کنتور'!B:B,0),MATCH(G790,'قرائت کنتور'!$1:$1,0)),0)</f>
        <v>0</v>
      </c>
      <c r="R790" s="241">
        <f t="shared" si="136"/>
        <v>0</v>
      </c>
      <c r="S790" s="241" t="str">
        <f>IFERROR(INDEX('اطلاعات انشعابات شرکتها'!A:AB,MATCH(A790,'اطلاعات انشعابات شرکتها'!A:A,0),MATCH(S$1,'اطلاعات انشعابات شرکتها'!$1:$1,0)),"---")</f>
        <v>---</v>
      </c>
      <c r="T790" s="227" t="str">
        <f t="shared" si="137"/>
        <v>---</v>
      </c>
      <c r="U790" s="45"/>
      <c r="V790" s="155" t="str">
        <f>IFERROR(INDEX('تعرفه ها'!A:Z,MATCH("بهای هر متر مکعب آب مصرفی",'تعرفه ها'!$B:$B,0),MATCH(F790,'تعرفه ها'!$2:$2,0)),"---")</f>
        <v>---</v>
      </c>
      <c r="W790" s="50" t="str">
        <f t="shared" si="138"/>
        <v>---</v>
      </c>
      <c r="X790" s="50" t="str">
        <f>IFERROR(ROUND(R790*INDEX('تعرفه ها'!A:Z,MATCH("عوارض آب به ازاء هر متر مکعب",'تعرفه ها'!$B:$B,0),MATCH(F790,'تعرفه ها'!$2:$2,0)),0),"---")</f>
        <v>---</v>
      </c>
      <c r="Y790" s="50" t="str">
        <f>IFERROR(ROUND(T790*INDEX('تعرفه ها'!A:Z,MATCH("جریمه مازاد مصرف آب به ازاء هر متر مکعب",'تعرفه ها'!$B:$B,0),MATCH(F790,'تعرفه ها'!$2:$2,0)),0),"---")</f>
        <v>---</v>
      </c>
      <c r="Z790" s="50" t="str">
        <f>IFERROR(ROUND(((W790+X790+Y790)*INDEX('تعرفه ها'!A:Z,MATCH("هزینه نگهداری و تعمیرات شبکه آب",'تعرفه ها'!$B:$B,0),MATCH(F790,'تعرفه ها'!$2:$2,0))/100),0),"---")</f>
        <v>---</v>
      </c>
      <c r="AA790" s="50" t="str">
        <f>IFERROR(IF(INDEX('اطلاعات دوره'!A:Z,MATCH(G790,'اطلاعات دوره'!C:C,0),MATCH("آب",'اطلاعات دوره'!$1:$1,0))="دارد",ROUND((W790+X790+Y790)*INDEX('تعرفه ها'!A:Z,MATCH("پیک فصلی آب",'تعرفه ها'!$B:$B,0),MATCH(F790,'تعرفه ها'!$2:$2,0))/100,0),0),"---")</f>
        <v>---</v>
      </c>
      <c r="AB790" s="50" t="str">
        <f>IFERROR(ROUND(SUM(W790+X790+Y790+Z790+AA790)*INDEX('تعرفه ها'!A:Z,MATCH("مالیات آب",'تعرفه ها'!$B:$B,0),MATCH(F790,'تعرفه ها'!$2:$2,0))/100,0),"---")</f>
        <v>---</v>
      </c>
      <c r="AC790" s="50" t="str">
        <f t="shared" si="139"/>
        <v>---</v>
      </c>
      <c r="AD790" s="50" t="str">
        <f t="shared" si="132"/>
        <v>---</v>
      </c>
      <c r="AE790" s="50" t="str">
        <f t="shared" si="140"/>
        <v>---</v>
      </c>
      <c r="AF790" s="50" t="str">
        <f t="shared" si="141"/>
        <v>---</v>
      </c>
      <c r="AG790" s="153" t="str">
        <f t="shared" si="142"/>
        <v>---</v>
      </c>
      <c r="AI790" s="183" t="str">
        <f>IFERROR(IF(INDEX(پرداخت!A:AZ,MATCH(A790&amp;" - "&amp;"آب",پرداخت!$B:$B,0),MATCH(G790,پرداخت!$1:$1,0))="نشده","نشده","شده"),"---")</f>
        <v>---</v>
      </c>
      <c r="AL790" s="144"/>
      <c r="AM790" s="144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/>
      <c r="AZ790" s="30"/>
      <c r="BA790" s="30"/>
      <c r="BB790" s="30"/>
      <c r="BC790" s="30"/>
      <c r="BD790" s="30"/>
      <c r="BE790" s="30"/>
      <c r="BF790" s="30"/>
      <c r="BG790" s="30"/>
      <c r="BH790" s="30"/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30"/>
      <c r="BT790" s="30"/>
      <c r="BU790" s="30"/>
      <c r="BV790" s="30"/>
      <c r="BW790" s="30"/>
      <c r="BX790" s="30"/>
      <c r="BY790" s="30"/>
      <c r="BZ790" s="30"/>
      <c r="CA790" s="30"/>
    </row>
    <row r="791" spans="1:79" ht="34.9" hidden="1" customHeight="1">
      <c r="A791" s="170"/>
      <c r="B791" s="47">
        <f>IFERROR(INDEX('اطلاعات انشعابات شرکتها'!A:BB,MATCH(A791,'اطلاعات انشعابات شرکتها'!A:A,0),MATCH(B$1,'اطلاعات انشعابات شرکتها'!$1:$1,0)),0)</f>
        <v>0</v>
      </c>
      <c r="C791" s="48">
        <f>IFERROR(INDEX('اطلاعات انشعابات شرکتها'!A:BB,MATCH(A791,'اطلاعات انشعابات شرکتها'!A:A,0),MATCH(C$1,'اطلاعات انشعابات شرکتها'!$1:$1,0)),0)</f>
        <v>0</v>
      </c>
      <c r="D791" s="45"/>
      <c r="E791" s="171"/>
      <c r="F791" s="170"/>
      <c r="G791" s="47" t="str">
        <f t="shared" si="133"/>
        <v>/</v>
      </c>
      <c r="H791" s="47">
        <f>IFERROR(INDEX('اطلاعات دوره'!A:Z,MATCH(G791,'اطلاعات دوره'!C:C,0),MATCH(H$1,'اطلاعات دوره'!$1:$1,0)),0)</f>
        <v>0</v>
      </c>
      <c r="I791" s="47">
        <f>IFERROR(INDEX('اطلاعات دوره'!A:Z,MATCH(G791,'اطلاعات دوره'!C:C,0),MATCH(I$1,'اطلاعات دوره'!$1:$1,0)),0)</f>
        <v>0</v>
      </c>
      <c r="J791" s="48">
        <f>IFERROR(INDEX('اطلاعات دوره'!A:Z,MATCH(G791,'اطلاعات دوره'!C:C,0),MATCH(J$1,'اطلاعات دوره'!$1:$1,0)),0)</f>
        <v>0</v>
      </c>
      <c r="K791" s="46"/>
      <c r="L791" s="158" t="str">
        <f>IFERROR(INDEX('اطلاعات دوره'!A:Z,MATCH(G791,'اطلاعات دوره'!C:C,0)-1,MATCH("عنوان",'اطلاعات دوره'!$1:$1,0)),"---")</f>
        <v>---</v>
      </c>
      <c r="M791" s="47" t="str">
        <f t="shared" si="134"/>
        <v>----</v>
      </c>
      <c r="N791" s="48" t="str">
        <f t="shared" si="135"/>
        <v>-/</v>
      </c>
      <c r="O791" s="45"/>
      <c r="P791" s="240">
        <f>IFERROR(INDEX('قرائت کنتور'!A:AZ,MATCH(A791&amp;"-"&amp;"آب",'قرائت کنتور'!B:B,0),MATCH(L791,'قرائت کنتور'!$1:$1,0)),0)</f>
        <v>0</v>
      </c>
      <c r="Q791" s="241">
        <f>IFERROR(INDEX('قرائت کنتور'!A:AZ,MATCH(A791&amp;"-"&amp;"آب",'قرائت کنتور'!B:B,0),MATCH(G791,'قرائت کنتور'!$1:$1,0)),0)</f>
        <v>0</v>
      </c>
      <c r="R791" s="241">
        <f t="shared" si="136"/>
        <v>0</v>
      </c>
      <c r="S791" s="241" t="str">
        <f>IFERROR(INDEX('اطلاعات انشعابات شرکتها'!A:AB,MATCH(A791,'اطلاعات انشعابات شرکتها'!A:A,0),MATCH(S$1,'اطلاعات انشعابات شرکتها'!$1:$1,0)),"---")</f>
        <v>---</v>
      </c>
      <c r="T791" s="227" t="str">
        <f t="shared" si="137"/>
        <v>---</v>
      </c>
      <c r="U791" s="45"/>
      <c r="V791" s="155" t="str">
        <f>IFERROR(INDEX('تعرفه ها'!A:Z,MATCH("بهای هر متر مکعب آب مصرفی",'تعرفه ها'!$B:$B,0),MATCH(F791,'تعرفه ها'!$2:$2,0)),"---")</f>
        <v>---</v>
      </c>
      <c r="W791" s="50" t="str">
        <f t="shared" si="138"/>
        <v>---</v>
      </c>
      <c r="X791" s="50" t="str">
        <f>IFERROR(ROUND(R791*INDEX('تعرفه ها'!A:Z,MATCH("عوارض آب به ازاء هر متر مکعب",'تعرفه ها'!$B:$B,0),MATCH(F791,'تعرفه ها'!$2:$2,0)),0),"---")</f>
        <v>---</v>
      </c>
      <c r="Y791" s="50" t="str">
        <f>IFERROR(ROUND(T791*INDEX('تعرفه ها'!A:Z,MATCH("جریمه مازاد مصرف آب به ازاء هر متر مکعب",'تعرفه ها'!$B:$B,0),MATCH(F791,'تعرفه ها'!$2:$2,0)),0),"---")</f>
        <v>---</v>
      </c>
      <c r="Z791" s="50" t="str">
        <f>IFERROR(ROUND(((W791+X791+Y791)*INDEX('تعرفه ها'!A:Z,MATCH("هزینه نگهداری و تعمیرات شبکه آب",'تعرفه ها'!$B:$B,0),MATCH(F791,'تعرفه ها'!$2:$2,0))/100),0),"---")</f>
        <v>---</v>
      </c>
      <c r="AA791" s="50" t="str">
        <f>IFERROR(IF(INDEX('اطلاعات دوره'!A:Z,MATCH(G791,'اطلاعات دوره'!C:C,0),MATCH("آب",'اطلاعات دوره'!$1:$1,0))="دارد",ROUND((W791+X791+Y791)*INDEX('تعرفه ها'!A:Z,MATCH("پیک فصلی آب",'تعرفه ها'!$B:$B,0),MATCH(F791,'تعرفه ها'!$2:$2,0))/100,0),0),"---")</f>
        <v>---</v>
      </c>
      <c r="AB791" s="50" t="str">
        <f>IFERROR(ROUND(SUM(W791+X791+Y791+Z791+AA791)*INDEX('تعرفه ها'!A:Z,MATCH("مالیات آب",'تعرفه ها'!$B:$B,0),MATCH(F791,'تعرفه ها'!$2:$2,0))/100,0),"---")</f>
        <v>---</v>
      </c>
      <c r="AC791" s="50" t="str">
        <f t="shared" si="139"/>
        <v>---</v>
      </c>
      <c r="AD791" s="50" t="str">
        <f t="shared" si="132"/>
        <v>---</v>
      </c>
      <c r="AE791" s="50" t="str">
        <f t="shared" si="140"/>
        <v>---</v>
      </c>
      <c r="AF791" s="50" t="str">
        <f t="shared" si="141"/>
        <v>---</v>
      </c>
      <c r="AG791" s="153" t="str">
        <f t="shared" si="142"/>
        <v>---</v>
      </c>
      <c r="AI791" s="183" t="str">
        <f>IFERROR(IF(INDEX(پرداخت!A:AZ,MATCH(A791&amp;" - "&amp;"آب",پرداخت!$B:$B,0),MATCH(G791,پرداخت!$1:$1,0))="نشده","نشده","شده"),"---")</f>
        <v>---</v>
      </c>
      <c r="AL791" s="144"/>
      <c r="AM791" s="144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/>
      <c r="AY791" s="30"/>
      <c r="AZ791" s="30"/>
      <c r="BA791" s="30"/>
      <c r="BB791" s="30"/>
      <c r="BC791" s="30"/>
      <c r="BD791" s="30"/>
      <c r="BE791" s="30"/>
      <c r="BF791" s="30"/>
      <c r="BG791" s="30"/>
      <c r="BH791" s="30"/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30"/>
      <c r="BT791" s="30"/>
      <c r="BU791" s="30"/>
      <c r="BV791" s="30"/>
      <c r="BW791" s="30"/>
      <c r="BX791" s="30"/>
      <c r="BY791" s="30"/>
      <c r="BZ791" s="30"/>
      <c r="CA791" s="30"/>
    </row>
    <row r="792" spans="1:79" ht="34.9" hidden="1" customHeight="1">
      <c r="A792" s="170"/>
      <c r="B792" s="47">
        <f>IFERROR(INDEX('اطلاعات انشعابات شرکتها'!A:BB,MATCH(A792,'اطلاعات انشعابات شرکتها'!A:A,0),MATCH(B$1,'اطلاعات انشعابات شرکتها'!$1:$1,0)),0)</f>
        <v>0</v>
      </c>
      <c r="C792" s="48">
        <f>IFERROR(INDEX('اطلاعات انشعابات شرکتها'!A:BB,MATCH(A792,'اطلاعات انشعابات شرکتها'!A:A,0),MATCH(C$1,'اطلاعات انشعابات شرکتها'!$1:$1,0)),0)</f>
        <v>0</v>
      </c>
      <c r="D792" s="45"/>
      <c r="E792" s="171"/>
      <c r="F792" s="170"/>
      <c r="G792" s="47" t="str">
        <f t="shared" si="133"/>
        <v>/</v>
      </c>
      <c r="H792" s="47">
        <f>IFERROR(INDEX('اطلاعات دوره'!A:Z,MATCH(G792,'اطلاعات دوره'!C:C,0),MATCH(H$1,'اطلاعات دوره'!$1:$1,0)),0)</f>
        <v>0</v>
      </c>
      <c r="I792" s="47">
        <f>IFERROR(INDEX('اطلاعات دوره'!A:Z,MATCH(G792,'اطلاعات دوره'!C:C,0),MATCH(I$1,'اطلاعات دوره'!$1:$1,0)),0)</f>
        <v>0</v>
      </c>
      <c r="J792" s="48">
        <f>IFERROR(INDEX('اطلاعات دوره'!A:Z,MATCH(G792,'اطلاعات دوره'!C:C,0),MATCH(J$1,'اطلاعات دوره'!$1:$1,0)),0)</f>
        <v>0</v>
      </c>
      <c r="K792" s="46"/>
      <c r="L792" s="158" t="str">
        <f>IFERROR(INDEX('اطلاعات دوره'!A:Z,MATCH(G792,'اطلاعات دوره'!C:C,0)-1,MATCH("عنوان",'اطلاعات دوره'!$1:$1,0)),"---")</f>
        <v>---</v>
      </c>
      <c r="M792" s="47" t="str">
        <f t="shared" si="134"/>
        <v>----</v>
      </c>
      <c r="N792" s="48" t="str">
        <f t="shared" si="135"/>
        <v>-/</v>
      </c>
      <c r="O792" s="45"/>
      <c r="P792" s="240">
        <f>IFERROR(INDEX('قرائت کنتور'!A:AZ,MATCH(A792&amp;"-"&amp;"آب",'قرائت کنتور'!B:B,0),MATCH(L792,'قرائت کنتور'!$1:$1,0)),0)</f>
        <v>0</v>
      </c>
      <c r="Q792" s="241">
        <f>IFERROR(INDEX('قرائت کنتور'!A:AZ,MATCH(A792&amp;"-"&amp;"آب",'قرائت کنتور'!B:B,0),MATCH(G792,'قرائت کنتور'!$1:$1,0)),0)</f>
        <v>0</v>
      </c>
      <c r="R792" s="241">
        <f t="shared" si="136"/>
        <v>0</v>
      </c>
      <c r="S792" s="241" t="str">
        <f>IFERROR(INDEX('اطلاعات انشعابات شرکتها'!A:AB,MATCH(A792,'اطلاعات انشعابات شرکتها'!A:A,0),MATCH(S$1,'اطلاعات انشعابات شرکتها'!$1:$1,0)),"---")</f>
        <v>---</v>
      </c>
      <c r="T792" s="227" t="str">
        <f t="shared" si="137"/>
        <v>---</v>
      </c>
      <c r="U792" s="45"/>
      <c r="V792" s="155" t="str">
        <f>IFERROR(INDEX('تعرفه ها'!A:Z,MATCH("بهای هر متر مکعب آب مصرفی",'تعرفه ها'!$B:$B,0),MATCH(F792,'تعرفه ها'!$2:$2,0)),"---")</f>
        <v>---</v>
      </c>
      <c r="W792" s="50" t="str">
        <f t="shared" si="138"/>
        <v>---</v>
      </c>
      <c r="X792" s="50" t="str">
        <f>IFERROR(ROUND(R792*INDEX('تعرفه ها'!A:Z,MATCH("عوارض آب به ازاء هر متر مکعب",'تعرفه ها'!$B:$B,0),MATCH(F792,'تعرفه ها'!$2:$2,0)),0),"---")</f>
        <v>---</v>
      </c>
      <c r="Y792" s="50" t="str">
        <f>IFERROR(ROUND(T792*INDEX('تعرفه ها'!A:Z,MATCH("جریمه مازاد مصرف آب به ازاء هر متر مکعب",'تعرفه ها'!$B:$B,0),MATCH(F792,'تعرفه ها'!$2:$2,0)),0),"---")</f>
        <v>---</v>
      </c>
      <c r="Z792" s="50" t="str">
        <f>IFERROR(ROUND(((W792+X792+Y792)*INDEX('تعرفه ها'!A:Z,MATCH("هزینه نگهداری و تعمیرات شبکه آب",'تعرفه ها'!$B:$B,0),MATCH(F792,'تعرفه ها'!$2:$2,0))/100),0),"---")</f>
        <v>---</v>
      </c>
      <c r="AA792" s="50" t="str">
        <f>IFERROR(IF(INDEX('اطلاعات دوره'!A:Z,MATCH(G792,'اطلاعات دوره'!C:C,0),MATCH("آب",'اطلاعات دوره'!$1:$1,0))="دارد",ROUND((W792+X792+Y792)*INDEX('تعرفه ها'!A:Z,MATCH("پیک فصلی آب",'تعرفه ها'!$B:$B,0),MATCH(F792,'تعرفه ها'!$2:$2,0))/100,0),0),"---")</f>
        <v>---</v>
      </c>
      <c r="AB792" s="50" t="str">
        <f>IFERROR(ROUND(SUM(W792+X792+Y792+Z792+AA792)*INDEX('تعرفه ها'!A:Z,MATCH("مالیات آب",'تعرفه ها'!$B:$B,0),MATCH(F792,'تعرفه ها'!$2:$2,0))/100,0),"---")</f>
        <v>---</v>
      </c>
      <c r="AC792" s="50" t="str">
        <f t="shared" si="139"/>
        <v>---</v>
      </c>
      <c r="AD792" s="50" t="str">
        <f t="shared" si="132"/>
        <v>---</v>
      </c>
      <c r="AE792" s="50" t="str">
        <f t="shared" si="140"/>
        <v>---</v>
      </c>
      <c r="AF792" s="50" t="str">
        <f t="shared" si="141"/>
        <v>---</v>
      </c>
      <c r="AG792" s="153" t="str">
        <f t="shared" si="142"/>
        <v>---</v>
      </c>
      <c r="AI792" s="183" t="str">
        <f>IFERROR(IF(INDEX(پرداخت!A:AZ,MATCH(A792&amp;" - "&amp;"آب",پرداخت!$B:$B,0),MATCH(G792,پرداخت!$1:$1,0))="نشده","نشده","شده"),"---")</f>
        <v>---</v>
      </c>
      <c r="AL792" s="144"/>
      <c r="AM792" s="144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/>
      <c r="AX792" s="30"/>
      <c r="AY792" s="30"/>
      <c r="AZ792" s="30"/>
      <c r="BA792" s="30"/>
      <c r="BB792" s="30"/>
      <c r="BC792" s="30"/>
      <c r="BD792" s="30"/>
      <c r="BE792" s="30"/>
      <c r="BF792" s="30"/>
      <c r="BG792" s="30"/>
      <c r="BH792" s="30"/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30"/>
      <c r="BT792" s="30"/>
      <c r="BU792" s="30"/>
      <c r="BV792" s="30"/>
      <c r="BW792" s="30"/>
      <c r="BX792" s="30"/>
      <c r="BY792" s="30"/>
      <c r="BZ792" s="30"/>
      <c r="CA792" s="30"/>
    </row>
    <row r="793" spans="1:79" ht="34.9" hidden="1" customHeight="1">
      <c r="A793" s="170"/>
      <c r="B793" s="47">
        <f>IFERROR(INDEX('اطلاعات انشعابات شرکتها'!A:BB,MATCH(A793,'اطلاعات انشعابات شرکتها'!A:A,0),MATCH(B$1,'اطلاعات انشعابات شرکتها'!$1:$1,0)),0)</f>
        <v>0</v>
      </c>
      <c r="C793" s="48">
        <f>IFERROR(INDEX('اطلاعات انشعابات شرکتها'!A:BB,MATCH(A793,'اطلاعات انشعابات شرکتها'!A:A,0),MATCH(C$1,'اطلاعات انشعابات شرکتها'!$1:$1,0)),0)</f>
        <v>0</v>
      </c>
      <c r="D793" s="45"/>
      <c r="E793" s="171"/>
      <c r="F793" s="170"/>
      <c r="G793" s="47" t="str">
        <f t="shared" si="133"/>
        <v>/</v>
      </c>
      <c r="H793" s="47">
        <f>IFERROR(INDEX('اطلاعات دوره'!A:Z,MATCH(G793,'اطلاعات دوره'!C:C,0),MATCH(H$1,'اطلاعات دوره'!$1:$1,0)),0)</f>
        <v>0</v>
      </c>
      <c r="I793" s="47">
        <f>IFERROR(INDEX('اطلاعات دوره'!A:Z,MATCH(G793,'اطلاعات دوره'!C:C,0),MATCH(I$1,'اطلاعات دوره'!$1:$1,0)),0)</f>
        <v>0</v>
      </c>
      <c r="J793" s="48">
        <f>IFERROR(INDEX('اطلاعات دوره'!A:Z,MATCH(G793,'اطلاعات دوره'!C:C,0),MATCH(J$1,'اطلاعات دوره'!$1:$1,0)),0)</f>
        <v>0</v>
      </c>
      <c r="K793" s="46"/>
      <c r="L793" s="158" t="str">
        <f>IFERROR(INDEX('اطلاعات دوره'!A:Z,MATCH(G793,'اطلاعات دوره'!C:C,0)-1,MATCH("عنوان",'اطلاعات دوره'!$1:$1,0)),"---")</f>
        <v>---</v>
      </c>
      <c r="M793" s="47" t="str">
        <f t="shared" si="134"/>
        <v>----</v>
      </c>
      <c r="N793" s="48" t="str">
        <f t="shared" si="135"/>
        <v>-/</v>
      </c>
      <c r="O793" s="45"/>
      <c r="P793" s="240">
        <f>IFERROR(INDEX('قرائت کنتور'!A:AZ,MATCH(A793&amp;"-"&amp;"آب",'قرائت کنتور'!B:B,0),MATCH(L793,'قرائت کنتور'!$1:$1,0)),0)</f>
        <v>0</v>
      </c>
      <c r="Q793" s="241">
        <f>IFERROR(INDEX('قرائت کنتور'!A:AZ,MATCH(A793&amp;"-"&amp;"آب",'قرائت کنتور'!B:B,0),MATCH(G793,'قرائت کنتور'!$1:$1,0)),0)</f>
        <v>0</v>
      </c>
      <c r="R793" s="241">
        <f t="shared" si="136"/>
        <v>0</v>
      </c>
      <c r="S793" s="241" t="str">
        <f>IFERROR(INDEX('اطلاعات انشعابات شرکتها'!A:AB,MATCH(A793,'اطلاعات انشعابات شرکتها'!A:A,0),MATCH(S$1,'اطلاعات انشعابات شرکتها'!$1:$1,0)),"---")</f>
        <v>---</v>
      </c>
      <c r="T793" s="227" t="str">
        <f t="shared" si="137"/>
        <v>---</v>
      </c>
      <c r="U793" s="45"/>
      <c r="V793" s="155" t="str">
        <f>IFERROR(INDEX('تعرفه ها'!A:Z,MATCH("بهای هر متر مکعب آب مصرفی",'تعرفه ها'!$B:$B,0),MATCH(F793,'تعرفه ها'!$2:$2,0)),"---")</f>
        <v>---</v>
      </c>
      <c r="W793" s="50" t="str">
        <f t="shared" si="138"/>
        <v>---</v>
      </c>
      <c r="X793" s="50" t="str">
        <f>IFERROR(ROUND(R793*INDEX('تعرفه ها'!A:Z,MATCH("عوارض آب به ازاء هر متر مکعب",'تعرفه ها'!$B:$B,0),MATCH(F793,'تعرفه ها'!$2:$2,0)),0),"---")</f>
        <v>---</v>
      </c>
      <c r="Y793" s="50" t="str">
        <f>IFERROR(ROUND(T793*INDEX('تعرفه ها'!A:Z,MATCH("جریمه مازاد مصرف آب به ازاء هر متر مکعب",'تعرفه ها'!$B:$B,0),MATCH(F793,'تعرفه ها'!$2:$2,0)),0),"---")</f>
        <v>---</v>
      </c>
      <c r="Z793" s="50" t="str">
        <f>IFERROR(ROUND(((W793+X793+Y793)*INDEX('تعرفه ها'!A:Z,MATCH("هزینه نگهداری و تعمیرات شبکه آب",'تعرفه ها'!$B:$B,0),MATCH(F793,'تعرفه ها'!$2:$2,0))/100),0),"---")</f>
        <v>---</v>
      </c>
      <c r="AA793" s="50" t="str">
        <f>IFERROR(IF(INDEX('اطلاعات دوره'!A:Z,MATCH(G793,'اطلاعات دوره'!C:C,0),MATCH("آب",'اطلاعات دوره'!$1:$1,0))="دارد",ROUND((W793+X793+Y793)*INDEX('تعرفه ها'!A:Z,MATCH("پیک فصلی آب",'تعرفه ها'!$B:$B,0),MATCH(F793,'تعرفه ها'!$2:$2,0))/100,0),0),"---")</f>
        <v>---</v>
      </c>
      <c r="AB793" s="50" t="str">
        <f>IFERROR(ROUND(SUM(W793+X793+Y793+Z793+AA793)*INDEX('تعرفه ها'!A:Z,MATCH("مالیات آب",'تعرفه ها'!$B:$B,0),MATCH(F793,'تعرفه ها'!$2:$2,0))/100,0),"---")</f>
        <v>---</v>
      </c>
      <c r="AC793" s="50" t="str">
        <f t="shared" si="139"/>
        <v>---</v>
      </c>
      <c r="AD793" s="50" t="str">
        <f t="shared" si="132"/>
        <v>---</v>
      </c>
      <c r="AE793" s="50" t="str">
        <f t="shared" si="140"/>
        <v>---</v>
      </c>
      <c r="AF793" s="50" t="str">
        <f t="shared" si="141"/>
        <v>---</v>
      </c>
      <c r="AG793" s="153" t="str">
        <f t="shared" si="142"/>
        <v>---</v>
      </c>
      <c r="AI793" s="183" t="str">
        <f>IFERROR(IF(INDEX(پرداخت!A:AZ,MATCH(A793&amp;" - "&amp;"آب",پرداخت!$B:$B,0),MATCH(G793,پرداخت!$1:$1,0))="نشده","نشده","شده"),"---")</f>
        <v>---</v>
      </c>
      <c r="AL793" s="144"/>
      <c r="AM793" s="144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/>
      <c r="AZ793" s="30"/>
      <c r="BA793" s="30"/>
      <c r="BB793" s="30"/>
      <c r="BC793" s="30"/>
      <c r="BD793" s="30"/>
      <c r="BE793" s="30"/>
      <c r="BF793" s="30"/>
      <c r="BG793" s="30"/>
      <c r="BH793" s="30"/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30"/>
      <c r="BT793" s="30"/>
      <c r="BU793" s="30"/>
      <c r="BV793" s="30"/>
      <c r="BW793" s="30"/>
      <c r="BX793" s="30"/>
      <c r="BY793" s="30"/>
      <c r="BZ793" s="30"/>
      <c r="CA793" s="30"/>
    </row>
    <row r="794" spans="1:79" ht="34.9" hidden="1" customHeight="1">
      <c r="A794" s="170"/>
      <c r="B794" s="47">
        <f>IFERROR(INDEX('اطلاعات انشعابات شرکتها'!A:BB,MATCH(A794,'اطلاعات انشعابات شرکتها'!A:A,0),MATCH(B$1,'اطلاعات انشعابات شرکتها'!$1:$1,0)),0)</f>
        <v>0</v>
      </c>
      <c r="C794" s="48">
        <f>IFERROR(INDEX('اطلاعات انشعابات شرکتها'!A:BB,MATCH(A794,'اطلاعات انشعابات شرکتها'!A:A,0),MATCH(C$1,'اطلاعات انشعابات شرکتها'!$1:$1,0)),0)</f>
        <v>0</v>
      </c>
      <c r="D794" s="45"/>
      <c r="E794" s="171"/>
      <c r="F794" s="170"/>
      <c r="G794" s="47" t="str">
        <f t="shared" si="133"/>
        <v>/</v>
      </c>
      <c r="H794" s="47">
        <f>IFERROR(INDEX('اطلاعات دوره'!A:Z,MATCH(G794,'اطلاعات دوره'!C:C,0),MATCH(H$1,'اطلاعات دوره'!$1:$1,0)),0)</f>
        <v>0</v>
      </c>
      <c r="I794" s="47">
        <f>IFERROR(INDEX('اطلاعات دوره'!A:Z,MATCH(G794,'اطلاعات دوره'!C:C,0),MATCH(I$1,'اطلاعات دوره'!$1:$1,0)),0)</f>
        <v>0</v>
      </c>
      <c r="J794" s="48">
        <f>IFERROR(INDEX('اطلاعات دوره'!A:Z,MATCH(G794,'اطلاعات دوره'!C:C,0),MATCH(J$1,'اطلاعات دوره'!$1:$1,0)),0)</f>
        <v>0</v>
      </c>
      <c r="K794" s="46"/>
      <c r="L794" s="158" t="str">
        <f>IFERROR(INDEX('اطلاعات دوره'!A:Z,MATCH(G794,'اطلاعات دوره'!C:C,0)-1,MATCH("عنوان",'اطلاعات دوره'!$1:$1,0)),"---")</f>
        <v>---</v>
      </c>
      <c r="M794" s="47" t="str">
        <f t="shared" si="134"/>
        <v>----</v>
      </c>
      <c r="N794" s="48" t="str">
        <f t="shared" si="135"/>
        <v>-/</v>
      </c>
      <c r="O794" s="45"/>
      <c r="P794" s="240">
        <f>IFERROR(INDEX('قرائت کنتور'!A:AZ,MATCH(A794&amp;"-"&amp;"آب",'قرائت کنتور'!B:B,0),MATCH(L794,'قرائت کنتور'!$1:$1,0)),0)</f>
        <v>0</v>
      </c>
      <c r="Q794" s="241">
        <f>IFERROR(INDEX('قرائت کنتور'!A:AZ,MATCH(A794&amp;"-"&amp;"آب",'قرائت کنتور'!B:B,0),MATCH(G794,'قرائت کنتور'!$1:$1,0)),0)</f>
        <v>0</v>
      </c>
      <c r="R794" s="241">
        <f t="shared" si="136"/>
        <v>0</v>
      </c>
      <c r="S794" s="241" t="str">
        <f>IFERROR(INDEX('اطلاعات انشعابات شرکتها'!A:AB,MATCH(A794,'اطلاعات انشعابات شرکتها'!A:A,0),MATCH(S$1,'اطلاعات انشعابات شرکتها'!$1:$1,0)),"---")</f>
        <v>---</v>
      </c>
      <c r="T794" s="227" t="str">
        <f t="shared" si="137"/>
        <v>---</v>
      </c>
      <c r="U794" s="45"/>
      <c r="V794" s="155" t="str">
        <f>IFERROR(INDEX('تعرفه ها'!A:Z,MATCH("بهای هر متر مکعب آب مصرفی",'تعرفه ها'!$B:$B,0),MATCH(F794,'تعرفه ها'!$2:$2,0)),"---")</f>
        <v>---</v>
      </c>
      <c r="W794" s="50" t="str">
        <f t="shared" si="138"/>
        <v>---</v>
      </c>
      <c r="X794" s="50" t="str">
        <f>IFERROR(ROUND(R794*INDEX('تعرفه ها'!A:Z,MATCH("عوارض آب به ازاء هر متر مکعب",'تعرفه ها'!$B:$B,0),MATCH(F794,'تعرفه ها'!$2:$2,0)),0),"---")</f>
        <v>---</v>
      </c>
      <c r="Y794" s="50" t="str">
        <f>IFERROR(ROUND(T794*INDEX('تعرفه ها'!A:Z,MATCH("جریمه مازاد مصرف آب به ازاء هر متر مکعب",'تعرفه ها'!$B:$B,0),MATCH(F794,'تعرفه ها'!$2:$2,0)),0),"---")</f>
        <v>---</v>
      </c>
      <c r="Z794" s="50" t="str">
        <f>IFERROR(ROUND(((W794+X794+Y794)*INDEX('تعرفه ها'!A:Z,MATCH("هزینه نگهداری و تعمیرات شبکه آب",'تعرفه ها'!$B:$B,0),MATCH(F794,'تعرفه ها'!$2:$2,0))/100),0),"---")</f>
        <v>---</v>
      </c>
      <c r="AA794" s="50" t="str">
        <f>IFERROR(IF(INDEX('اطلاعات دوره'!A:Z,MATCH(G794,'اطلاعات دوره'!C:C,0),MATCH("آب",'اطلاعات دوره'!$1:$1,0))="دارد",ROUND((W794+X794+Y794)*INDEX('تعرفه ها'!A:Z,MATCH("پیک فصلی آب",'تعرفه ها'!$B:$B,0),MATCH(F794,'تعرفه ها'!$2:$2,0))/100,0),0),"---")</f>
        <v>---</v>
      </c>
      <c r="AB794" s="50" t="str">
        <f>IFERROR(ROUND(SUM(W794+X794+Y794+Z794+AA794)*INDEX('تعرفه ها'!A:Z,MATCH("مالیات آب",'تعرفه ها'!$B:$B,0),MATCH(F794,'تعرفه ها'!$2:$2,0))/100,0),"---")</f>
        <v>---</v>
      </c>
      <c r="AC794" s="50" t="str">
        <f t="shared" si="139"/>
        <v>---</v>
      </c>
      <c r="AD794" s="50" t="str">
        <f t="shared" si="132"/>
        <v>---</v>
      </c>
      <c r="AE794" s="50" t="str">
        <f t="shared" si="140"/>
        <v>---</v>
      </c>
      <c r="AF794" s="50" t="str">
        <f t="shared" si="141"/>
        <v>---</v>
      </c>
      <c r="AG794" s="153" t="str">
        <f t="shared" si="142"/>
        <v>---</v>
      </c>
      <c r="AI794" s="183" t="str">
        <f>IFERROR(IF(INDEX(پرداخت!A:AZ,MATCH(A794&amp;" - "&amp;"آب",پرداخت!$B:$B,0),MATCH(G794,پرداخت!$1:$1,0))="نشده","نشده","شده"),"---")</f>
        <v>---</v>
      </c>
      <c r="AL794" s="144"/>
      <c r="AM794" s="144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/>
      <c r="BA794" s="30"/>
      <c r="BB794" s="30"/>
      <c r="BC794" s="30"/>
      <c r="BD794" s="30"/>
      <c r="BE794" s="30"/>
      <c r="BF794" s="30"/>
      <c r="BG794" s="30"/>
      <c r="BH794" s="30"/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30"/>
      <c r="BT794" s="30"/>
      <c r="BU794" s="30"/>
      <c r="BV794" s="30"/>
      <c r="BW794" s="30"/>
      <c r="BX794" s="30"/>
      <c r="BY794" s="30"/>
      <c r="BZ794" s="30"/>
      <c r="CA794" s="30"/>
    </row>
    <row r="795" spans="1:79" ht="34.9" hidden="1" customHeight="1">
      <c r="A795" s="170"/>
      <c r="B795" s="47">
        <f>IFERROR(INDEX('اطلاعات انشعابات شرکتها'!A:BB,MATCH(A795,'اطلاعات انشعابات شرکتها'!A:A,0),MATCH(B$1,'اطلاعات انشعابات شرکتها'!$1:$1,0)),0)</f>
        <v>0</v>
      </c>
      <c r="C795" s="48">
        <f>IFERROR(INDEX('اطلاعات انشعابات شرکتها'!A:BB,MATCH(A795,'اطلاعات انشعابات شرکتها'!A:A,0),MATCH(C$1,'اطلاعات انشعابات شرکتها'!$1:$1,0)),0)</f>
        <v>0</v>
      </c>
      <c r="D795" s="45"/>
      <c r="E795" s="171"/>
      <c r="F795" s="170"/>
      <c r="G795" s="47" t="str">
        <f t="shared" si="133"/>
        <v>/</v>
      </c>
      <c r="H795" s="47">
        <f>IFERROR(INDEX('اطلاعات دوره'!A:Z,MATCH(G795,'اطلاعات دوره'!C:C,0),MATCH(H$1,'اطلاعات دوره'!$1:$1,0)),0)</f>
        <v>0</v>
      </c>
      <c r="I795" s="47">
        <f>IFERROR(INDEX('اطلاعات دوره'!A:Z,MATCH(G795,'اطلاعات دوره'!C:C,0),MATCH(I$1,'اطلاعات دوره'!$1:$1,0)),0)</f>
        <v>0</v>
      </c>
      <c r="J795" s="48">
        <f>IFERROR(INDEX('اطلاعات دوره'!A:Z,MATCH(G795,'اطلاعات دوره'!C:C,0),MATCH(J$1,'اطلاعات دوره'!$1:$1,0)),0)</f>
        <v>0</v>
      </c>
      <c r="K795" s="46"/>
      <c r="L795" s="158" t="str">
        <f>IFERROR(INDEX('اطلاعات دوره'!A:Z,MATCH(G795,'اطلاعات دوره'!C:C,0)-1,MATCH("عنوان",'اطلاعات دوره'!$1:$1,0)),"---")</f>
        <v>---</v>
      </c>
      <c r="M795" s="47" t="str">
        <f t="shared" si="134"/>
        <v>----</v>
      </c>
      <c r="N795" s="48" t="str">
        <f t="shared" si="135"/>
        <v>-/</v>
      </c>
      <c r="O795" s="45"/>
      <c r="P795" s="240">
        <f>IFERROR(INDEX('قرائت کنتور'!A:AZ,MATCH(A795&amp;"-"&amp;"آب",'قرائت کنتور'!B:B,0),MATCH(L795,'قرائت کنتور'!$1:$1,0)),0)</f>
        <v>0</v>
      </c>
      <c r="Q795" s="241">
        <f>IFERROR(INDEX('قرائت کنتور'!A:AZ,MATCH(A795&amp;"-"&amp;"آب",'قرائت کنتور'!B:B,0),MATCH(G795,'قرائت کنتور'!$1:$1,0)),0)</f>
        <v>0</v>
      </c>
      <c r="R795" s="241">
        <f t="shared" si="136"/>
        <v>0</v>
      </c>
      <c r="S795" s="241" t="str">
        <f>IFERROR(INDEX('اطلاعات انشعابات شرکتها'!A:AB,MATCH(A795,'اطلاعات انشعابات شرکتها'!A:A,0),MATCH(S$1,'اطلاعات انشعابات شرکتها'!$1:$1,0)),"---")</f>
        <v>---</v>
      </c>
      <c r="T795" s="227" t="str">
        <f t="shared" si="137"/>
        <v>---</v>
      </c>
      <c r="U795" s="45"/>
      <c r="V795" s="155" t="str">
        <f>IFERROR(INDEX('تعرفه ها'!A:Z,MATCH("بهای هر متر مکعب آب مصرفی",'تعرفه ها'!$B:$B,0),MATCH(F795,'تعرفه ها'!$2:$2,0)),"---")</f>
        <v>---</v>
      </c>
      <c r="W795" s="50" t="str">
        <f t="shared" si="138"/>
        <v>---</v>
      </c>
      <c r="X795" s="50" t="str">
        <f>IFERROR(ROUND(R795*INDEX('تعرفه ها'!A:Z,MATCH("عوارض آب به ازاء هر متر مکعب",'تعرفه ها'!$B:$B,0),MATCH(F795,'تعرفه ها'!$2:$2,0)),0),"---")</f>
        <v>---</v>
      </c>
      <c r="Y795" s="50" t="str">
        <f>IFERROR(ROUND(T795*INDEX('تعرفه ها'!A:Z,MATCH("جریمه مازاد مصرف آب به ازاء هر متر مکعب",'تعرفه ها'!$B:$B,0),MATCH(F795,'تعرفه ها'!$2:$2,0)),0),"---")</f>
        <v>---</v>
      </c>
      <c r="Z795" s="50" t="str">
        <f>IFERROR(ROUND(((W795+X795+Y795)*INDEX('تعرفه ها'!A:Z,MATCH("هزینه نگهداری و تعمیرات شبکه آب",'تعرفه ها'!$B:$B,0),MATCH(F795,'تعرفه ها'!$2:$2,0))/100),0),"---")</f>
        <v>---</v>
      </c>
      <c r="AA795" s="50" t="str">
        <f>IFERROR(IF(INDEX('اطلاعات دوره'!A:Z,MATCH(G795,'اطلاعات دوره'!C:C,0),MATCH("آب",'اطلاعات دوره'!$1:$1,0))="دارد",ROUND((W795+X795+Y795)*INDEX('تعرفه ها'!A:Z,MATCH("پیک فصلی آب",'تعرفه ها'!$B:$B,0),MATCH(F795,'تعرفه ها'!$2:$2,0))/100,0),0),"---")</f>
        <v>---</v>
      </c>
      <c r="AB795" s="50" t="str">
        <f>IFERROR(ROUND(SUM(W795+X795+Y795+Z795+AA795)*INDEX('تعرفه ها'!A:Z,MATCH("مالیات آب",'تعرفه ها'!$B:$B,0),MATCH(F795,'تعرفه ها'!$2:$2,0))/100,0),"---")</f>
        <v>---</v>
      </c>
      <c r="AC795" s="50" t="str">
        <f t="shared" si="139"/>
        <v>---</v>
      </c>
      <c r="AD795" s="50" t="str">
        <f t="shared" si="132"/>
        <v>---</v>
      </c>
      <c r="AE795" s="50" t="str">
        <f t="shared" si="140"/>
        <v>---</v>
      </c>
      <c r="AF795" s="50" t="str">
        <f t="shared" si="141"/>
        <v>---</v>
      </c>
      <c r="AG795" s="153" t="str">
        <f t="shared" si="142"/>
        <v>---</v>
      </c>
      <c r="AI795" s="183" t="str">
        <f>IFERROR(IF(INDEX(پرداخت!A:AZ,MATCH(A795&amp;" - "&amp;"آب",پرداخت!$B:$B,0),MATCH(G795,پرداخت!$1:$1,0))="نشده","نشده","شده"),"---")</f>
        <v>---</v>
      </c>
      <c r="AL795" s="144"/>
      <c r="AM795" s="144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/>
      <c r="AZ795" s="30"/>
      <c r="BA795" s="30"/>
      <c r="BB795" s="30"/>
      <c r="BC795" s="30"/>
      <c r="BD795" s="30"/>
      <c r="BE795" s="30"/>
      <c r="BF795" s="30"/>
      <c r="BG795" s="30"/>
      <c r="BH795" s="30"/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30"/>
      <c r="BT795" s="30"/>
      <c r="BU795" s="30"/>
      <c r="BV795" s="30"/>
      <c r="BW795" s="30"/>
      <c r="BX795" s="30"/>
      <c r="BY795" s="30"/>
      <c r="BZ795" s="30"/>
      <c r="CA795" s="30"/>
    </row>
    <row r="796" spans="1:79" ht="34.9" hidden="1" customHeight="1">
      <c r="A796" s="170"/>
      <c r="B796" s="47">
        <f>IFERROR(INDEX('اطلاعات انشعابات شرکتها'!A:BB,MATCH(A796,'اطلاعات انشعابات شرکتها'!A:A,0),MATCH(B$1,'اطلاعات انشعابات شرکتها'!$1:$1,0)),0)</f>
        <v>0</v>
      </c>
      <c r="C796" s="48">
        <f>IFERROR(INDEX('اطلاعات انشعابات شرکتها'!A:BB,MATCH(A796,'اطلاعات انشعابات شرکتها'!A:A,0),MATCH(C$1,'اطلاعات انشعابات شرکتها'!$1:$1,0)),0)</f>
        <v>0</v>
      </c>
      <c r="D796" s="45"/>
      <c r="E796" s="171"/>
      <c r="F796" s="170"/>
      <c r="G796" s="47" t="str">
        <f t="shared" si="133"/>
        <v>/</v>
      </c>
      <c r="H796" s="47">
        <f>IFERROR(INDEX('اطلاعات دوره'!A:Z,MATCH(G796,'اطلاعات دوره'!C:C,0),MATCH(H$1,'اطلاعات دوره'!$1:$1,0)),0)</f>
        <v>0</v>
      </c>
      <c r="I796" s="47">
        <f>IFERROR(INDEX('اطلاعات دوره'!A:Z,MATCH(G796,'اطلاعات دوره'!C:C,0),MATCH(I$1,'اطلاعات دوره'!$1:$1,0)),0)</f>
        <v>0</v>
      </c>
      <c r="J796" s="48">
        <f>IFERROR(INDEX('اطلاعات دوره'!A:Z,MATCH(G796,'اطلاعات دوره'!C:C,0),MATCH(J$1,'اطلاعات دوره'!$1:$1,0)),0)</f>
        <v>0</v>
      </c>
      <c r="K796" s="46"/>
      <c r="L796" s="158" t="str">
        <f>IFERROR(INDEX('اطلاعات دوره'!A:Z,MATCH(G796,'اطلاعات دوره'!C:C,0)-1,MATCH("عنوان",'اطلاعات دوره'!$1:$1,0)),"---")</f>
        <v>---</v>
      </c>
      <c r="M796" s="47" t="str">
        <f t="shared" si="134"/>
        <v>----</v>
      </c>
      <c r="N796" s="48" t="str">
        <f t="shared" si="135"/>
        <v>-/</v>
      </c>
      <c r="O796" s="45"/>
      <c r="P796" s="240">
        <f>IFERROR(INDEX('قرائت کنتور'!A:AZ,MATCH(A796&amp;"-"&amp;"آب",'قرائت کنتور'!B:B,0),MATCH(L796,'قرائت کنتور'!$1:$1,0)),0)</f>
        <v>0</v>
      </c>
      <c r="Q796" s="241">
        <f>IFERROR(INDEX('قرائت کنتور'!A:AZ,MATCH(A796&amp;"-"&amp;"آب",'قرائت کنتور'!B:B,0),MATCH(G796,'قرائت کنتور'!$1:$1,0)),0)</f>
        <v>0</v>
      </c>
      <c r="R796" s="241">
        <f t="shared" si="136"/>
        <v>0</v>
      </c>
      <c r="S796" s="241" t="str">
        <f>IFERROR(INDEX('اطلاعات انشعابات شرکتها'!A:AB,MATCH(A796,'اطلاعات انشعابات شرکتها'!A:A,0),MATCH(S$1,'اطلاعات انشعابات شرکتها'!$1:$1,0)),"---")</f>
        <v>---</v>
      </c>
      <c r="T796" s="227" t="str">
        <f t="shared" si="137"/>
        <v>---</v>
      </c>
      <c r="U796" s="45"/>
      <c r="V796" s="155" t="str">
        <f>IFERROR(INDEX('تعرفه ها'!A:Z,MATCH("بهای هر متر مکعب آب مصرفی",'تعرفه ها'!$B:$B,0),MATCH(F796,'تعرفه ها'!$2:$2,0)),"---")</f>
        <v>---</v>
      </c>
      <c r="W796" s="50" t="str">
        <f t="shared" si="138"/>
        <v>---</v>
      </c>
      <c r="X796" s="50" t="str">
        <f>IFERROR(ROUND(R796*INDEX('تعرفه ها'!A:Z,MATCH("عوارض آب به ازاء هر متر مکعب",'تعرفه ها'!$B:$B,0),MATCH(F796,'تعرفه ها'!$2:$2,0)),0),"---")</f>
        <v>---</v>
      </c>
      <c r="Y796" s="50" t="str">
        <f>IFERROR(ROUND(T796*INDEX('تعرفه ها'!A:Z,MATCH("جریمه مازاد مصرف آب به ازاء هر متر مکعب",'تعرفه ها'!$B:$B,0),MATCH(F796,'تعرفه ها'!$2:$2,0)),0),"---")</f>
        <v>---</v>
      </c>
      <c r="Z796" s="50" t="str">
        <f>IFERROR(ROUND(((W796+X796+Y796)*INDEX('تعرفه ها'!A:Z,MATCH("هزینه نگهداری و تعمیرات شبکه آب",'تعرفه ها'!$B:$B,0),MATCH(F796,'تعرفه ها'!$2:$2,0))/100),0),"---")</f>
        <v>---</v>
      </c>
      <c r="AA796" s="50" t="str">
        <f>IFERROR(IF(INDEX('اطلاعات دوره'!A:Z,MATCH(G796,'اطلاعات دوره'!C:C,0),MATCH("آب",'اطلاعات دوره'!$1:$1,0))="دارد",ROUND((W796+X796+Y796)*INDEX('تعرفه ها'!A:Z,MATCH("پیک فصلی آب",'تعرفه ها'!$B:$B,0),MATCH(F796,'تعرفه ها'!$2:$2,0))/100,0),0),"---")</f>
        <v>---</v>
      </c>
      <c r="AB796" s="50" t="str">
        <f>IFERROR(ROUND(SUM(W796+X796+Y796+Z796+AA796)*INDEX('تعرفه ها'!A:Z,MATCH("مالیات آب",'تعرفه ها'!$B:$B,0),MATCH(F796,'تعرفه ها'!$2:$2,0))/100,0),"---")</f>
        <v>---</v>
      </c>
      <c r="AC796" s="50" t="str">
        <f t="shared" si="139"/>
        <v>---</v>
      </c>
      <c r="AD796" s="50" t="str">
        <f t="shared" si="132"/>
        <v>---</v>
      </c>
      <c r="AE796" s="50" t="str">
        <f t="shared" si="140"/>
        <v>---</v>
      </c>
      <c r="AF796" s="50" t="str">
        <f t="shared" si="141"/>
        <v>---</v>
      </c>
      <c r="AG796" s="153" t="str">
        <f t="shared" si="142"/>
        <v>---</v>
      </c>
      <c r="AI796" s="183" t="str">
        <f>IFERROR(IF(INDEX(پرداخت!A:AZ,MATCH(A796&amp;" - "&amp;"آب",پرداخت!$B:$B,0),MATCH(G796,پرداخت!$1:$1,0))="نشده","نشده","شده"),"---")</f>
        <v>---</v>
      </c>
      <c r="AL796" s="144"/>
      <c r="AM796" s="144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/>
      <c r="BA796" s="30"/>
      <c r="BB796" s="30"/>
      <c r="BC796" s="30"/>
      <c r="BD796" s="30"/>
      <c r="BE796" s="30"/>
      <c r="BF796" s="30"/>
      <c r="BG796" s="30"/>
      <c r="BH796" s="30"/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30"/>
      <c r="BT796" s="30"/>
      <c r="BU796" s="30"/>
      <c r="BV796" s="30"/>
      <c r="BW796" s="30"/>
      <c r="BX796" s="30"/>
      <c r="BY796" s="30"/>
      <c r="BZ796" s="30"/>
      <c r="CA796" s="30"/>
    </row>
    <row r="797" spans="1:79" ht="34.9" hidden="1" customHeight="1">
      <c r="A797" s="170"/>
      <c r="B797" s="47">
        <f>IFERROR(INDEX('اطلاعات انشعابات شرکتها'!A:BB,MATCH(A797,'اطلاعات انشعابات شرکتها'!A:A,0),MATCH(B$1,'اطلاعات انشعابات شرکتها'!$1:$1,0)),0)</f>
        <v>0</v>
      </c>
      <c r="C797" s="48">
        <f>IFERROR(INDEX('اطلاعات انشعابات شرکتها'!A:BB,MATCH(A797,'اطلاعات انشعابات شرکتها'!A:A,0),MATCH(C$1,'اطلاعات انشعابات شرکتها'!$1:$1,0)),0)</f>
        <v>0</v>
      </c>
      <c r="D797" s="45"/>
      <c r="E797" s="171"/>
      <c r="F797" s="170"/>
      <c r="G797" s="47" t="str">
        <f t="shared" si="133"/>
        <v>/</v>
      </c>
      <c r="H797" s="47">
        <f>IFERROR(INDEX('اطلاعات دوره'!A:Z,MATCH(G797,'اطلاعات دوره'!C:C,0),MATCH(H$1,'اطلاعات دوره'!$1:$1,0)),0)</f>
        <v>0</v>
      </c>
      <c r="I797" s="47">
        <f>IFERROR(INDEX('اطلاعات دوره'!A:Z,MATCH(G797,'اطلاعات دوره'!C:C,0),MATCH(I$1,'اطلاعات دوره'!$1:$1,0)),0)</f>
        <v>0</v>
      </c>
      <c r="J797" s="48">
        <f>IFERROR(INDEX('اطلاعات دوره'!A:Z,MATCH(G797,'اطلاعات دوره'!C:C,0),MATCH(J$1,'اطلاعات دوره'!$1:$1,0)),0)</f>
        <v>0</v>
      </c>
      <c r="K797" s="46"/>
      <c r="L797" s="158" t="str">
        <f>IFERROR(INDEX('اطلاعات دوره'!A:Z,MATCH(G797,'اطلاعات دوره'!C:C,0)-1,MATCH("عنوان",'اطلاعات دوره'!$1:$1,0)),"---")</f>
        <v>---</v>
      </c>
      <c r="M797" s="47" t="str">
        <f t="shared" si="134"/>
        <v>----</v>
      </c>
      <c r="N797" s="48" t="str">
        <f t="shared" si="135"/>
        <v>-/</v>
      </c>
      <c r="O797" s="45"/>
      <c r="P797" s="240">
        <f>IFERROR(INDEX('قرائت کنتور'!A:AZ,MATCH(A797&amp;"-"&amp;"آب",'قرائت کنتور'!B:B,0),MATCH(L797,'قرائت کنتور'!$1:$1,0)),0)</f>
        <v>0</v>
      </c>
      <c r="Q797" s="241">
        <f>IFERROR(INDEX('قرائت کنتور'!A:AZ,MATCH(A797&amp;"-"&amp;"آب",'قرائت کنتور'!B:B,0),MATCH(G797,'قرائت کنتور'!$1:$1,0)),0)</f>
        <v>0</v>
      </c>
      <c r="R797" s="241">
        <f t="shared" si="136"/>
        <v>0</v>
      </c>
      <c r="S797" s="241" t="str">
        <f>IFERROR(INDEX('اطلاعات انشعابات شرکتها'!A:AB,MATCH(A797,'اطلاعات انشعابات شرکتها'!A:A,0),MATCH(S$1,'اطلاعات انشعابات شرکتها'!$1:$1,0)),"---")</f>
        <v>---</v>
      </c>
      <c r="T797" s="227" t="str">
        <f t="shared" si="137"/>
        <v>---</v>
      </c>
      <c r="U797" s="45"/>
      <c r="V797" s="155" t="str">
        <f>IFERROR(INDEX('تعرفه ها'!A:Z,MATCH("بهای هر متر مکعب آب مصرفی",'تعرفه ها'!$B:$B,0),MATCH(F797,'تعرفه ها'!$2:$2,0)),"---")</f>
        <v>---</v>
      </c>
      <c r="W797" s="50" t="str">
        <f t="shared" si="138"/>
        <v>---</v>
      </c>
      <c r="X797" s="50" t="str">
        <f>IFERROR(ROUND(R797*INDEX('تعرفه ها'!A:Z,MATCH("عوارض آب به ازاء هر متر مکعب",'تعرفه ها'!$B:$B,0),MATCH(F797,'تعرفه ها'!$2:$2,0)),0),"---")</f>
        <v>---</v>
      </c>
      <c r="Y797" s="50" t="str">
        <f>IFERROR(ROUND(T797*INDEX('تعرفه ها'!A:Z,MATCH("جریمه مازاد مصرف آب به ازاء هر متر مکعب",'تعرفه ها'!$B:$B,0),MATCH(F797,'تعرفه ها'!$2:$2,0)),0),"---")</f>
        <v>---</v>
      </c>
      <c r="Z797" s="50" t="str">
        <f>IFERROR(ROUND(((W797+X797+Y797)*INDEX('تعرفه ها'!A:Z,MATCH("هزینه نگهداری و تعمیرات شبکه آب",'تعرفه ها'!$B:$B,0),MATCH(F797,'تعرفه ها'!$2:$2,0))/100),0),"---")</f>
        <v>---</v>
      </c>
      <c r="AA797" s="50" t="str">
        <f>IFERROR(IF(INDEX('اطلاعات دوره'!A:Z,MATCH(G797,'اطلاعات دوره'!C:C,0),MATCH("آب",'اطلاعات دوره'!$1:$1,0))="دارد",ROUND((W797+X797+Y797)*INDEX('تعرفه ها'!A:Z,MATCH("پیک فصلی آب",'تعرفه ها'!$B:$B,0),MATCH(F797,'تعرفه ها'!$2:$2,0))/100,0),0),"---")</f>
        <v>---</v>
      </c>
      <c r="AB797" s="50" t="str">
        <f>IFERROR(ROUND(SUM(W797+X797+Y797+Z797+AA797)*INDEX('تعرفه ها'!A:Z,MATCH("مالیات آب",'تعرفه ها'!$B:$B,0),MATCH(F797,'تعرفه ها'!$2:$2,0))/100,0),"---")</f>
        <v>---</v>
      </c>
      <c r="AC797" s="50" t="str">
        <f t="shared" si="139"/>
        <v>---</v>
      </c>
      <c r="AD797" s="50" t="str">
        <f t="shared" si="132"/>
        <v>---</v>
      </c>
      <c r="AE797" s="50" t="str">
        <f t="shared" si="140"/>
        <v>---</v>
      </c>
      <c r="AF797" s="50" t="str">
        <f t="shared" si="141"/>
        <v>---</v>
      </c>
      <c r="AG797" s="153" t="str">
        <f t="shared" si="142"/>
        <v>---</v>
      </c>
      <c r="AI797" s="183" t="str">
        <f>IFERROR(IF(INDEX(پرداخت!A:AZ,MATCH(A797&amp;" - "&amp;"آب",پرداخت!$B:$B,0),MATCH(G797,پرداخت!$1:$1,0))="نشده","نشده","شده"),"---")</f>
        <v>---</v>
      </c>
      <c r="AL797" s="144"/>
      <c r="AM797" s="144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/>
      <c r="BA797" s="30"/>
      <c r="BB797" s="30"/>
      <c r="BC797" s="30"/>
      <c r="BD797" s="30"/>
      <c r="BE797" s="30"/>
      <c r="BF797" s="30"/>
      <c r="BG797" s="30"/>
      <c r="BH797" s="30"/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30"/>
      <c r="BT797" s="30"/>
      <c r="BU797" s="30"/>
      <c r="BV797" s="30"/>
      <c r="BW797" s="30"/>
      <c r="BX797" s="30"/>
      <c r="BY797" s="30"/>
      <c r="BZ797" s="30"/>
      <c r="CA797" s="30"/>
    </row>
    <row r="798" spans="1:79" ht="34.9" hidden="1" customHeight="1">
      <c r="A798" s="170"/>
      <c r="B798" s="47">
        <f>IFERROR(INDEX('اطلاعات انشعابات شرکتها'!A:BB,MATCH(A798,'اطلاعات انشعابات شرکتها'!A:A,0),MATCH(B$1,'اطلاعات انشعابات شرکتها'!$1:$1,0)),0)</f>
        <v>0</v>
      </c>
      <c r="C798" s="48">
        <f>IFERROR(INDEX('اطلاعات انشعابات شرکتها'!A:BB,MATCH(A798,'اطلاعات انشعابات شرکتها'!A:A,0),MATCH(C$1,'اطلاعات انشعابات شرکتها'!$1:$1,0)),0)</f>
        <v>0</v>
      </c>
      <c r="D798" s="45"/>
      <c r="E798" s="171"/>
      <c r="F798" s="170"/>
      <c r="G798" s="47" t="str">
        <f t="shared" si="133"/>
        <v>/</v>
      </c>
      <c r="H798" s="47">
        <f>IFERROR(INDEX('اطلاعات دوره'!A:Z,MATCH(G798,'اطلاعات دوره'!C:C,0),MATCH(H$1,'اطلاعات دوره'!$1:$1,0)),0)</f>
        <v>0</v>
      </c>
      <c r="I798" s="47">
        <f>IFERROR(INDEX('اطلاعات دوره'!A:Z,MATCH(G798,'اطلاعات دوره'!C:C,0),MATCH(I$1,'اطلاعات دوره'!$1:$1,0)),0)</f>
        <v>0</v>
      </c>
      <c r="J798" s="48">
        <f>IFERROR(INDEX('اطلاعات دوره'!A:Z,MATCH(G798,'اطلاعات دوره'!C:C,0),MATCH(J$1,'اطلاعات دوره'!$1:$1,0)),0)</f>
        <v>0</v>
      </c>
      <c r="K798" s="46"/>
      <c r="L798" s="158" t="str">
        <f>IFERROR(INDEX('اطلاعات دوره'!A:Z,MATCH(G798,'اطلاعات دوره'!C:C,0)-1,MATCH("عنوان",'اطلاعات دوره'!$1:$1,0)),"---")</f>
        <v>---</v>
      </c>
      <c r="M798" s="47" t="str">
        <f t="shared" si="134"/>
        <v>----</v>
      </c>
      <c r="N798" s="48" t="str">
        <f t="shared" si="135"/>
        <v>-/</v>
      </c>
      <c r="O798" s="45"/>
      <c r="P798" s="240">
        <f>IFERROR(INDEX('قرائت کنتور'!A:AZ,MATCH(A798&amp;"-"&amp;"آب",'قرائت کنتور'!B:B,0),MATCH(L798,'قرائت کنتور'!$1:$1,0)),0)</f>
        <v>0</v>
      </c>
      <c r="Q798" s="241">
        <f>IFERROR(INDEX('قرائت کنتور'!A:AZ,MATCH(A798&amp;"-"&amp;"آب",'قرائت کنتور'!B:B,0),MATCH(G798,'قرائت کنتور'!$1:$1,0)),0)</f>
        <v>0</v>
      </c>
      <c r="R798" s="241">
        <f t="shared" si="136"/>
        <v>0</v>
      </c>
      <c r="S798" s="241" t="str">
        <f>IFERROR(INDEX('اطلاعات انشعابات شرکتها'!A:AB,MATCH(A798,'اطلاعات انشعابات شرکتها'!A:A,0),MATCH(S$1,'اطلاعات انشعابات شرکتها'!$1:$1,0)),"---")</f>
        <v>---</v>
      </c>
      <c r="T798" s="227" t="str">
        <f t="shared" si="137"/>
        <v>---</v>
      </c>
      <c r="U798" s="45"/>
      <c r="V798" s="155" t="str">
        <f>IFERROR(INDEX('تعرفه ها'!A:Z,MATCH("بهای هر متر مکعب آب مصرفی",'تعرفه ها'!$B:$B,0),MATCH(F798,'تعرفه ها'!$2:$2,0)),"---")</f>
        <v>---</v>
      </c>
      <c r="W798" s="50" t="str">
        <f t="shared" si="138"/>
        <v>---</v>
      </c>
      <c r="X798" s="50" t="str">
        <f>IFERROR(ROUND(R798*INDEX('تعرفه ها'!A:Z,MATCH("عوارض آب به ازاء هر متر مکعب",'تعرفه ها'!$B:$B,0),MATCH(F798,'تعرفه ها'!$2:$2,0)),0),"---")</f>
        <v>---</v>
      </c>
      <c r="Y798" s="50" t="str">
        <f>IFERROR(ROUND(T798*INDEX('تعرفه ها'!A:Z,MATCH("جریمه مازاد مصرف آب به ازاء هر متر مکعب",'تعرفه ها'!$B:$B,0),MATCH(F798,'تعرفه ها'!$2:$2,0)),0),"---")</f>
        <v>---</v>
      </c>
      <c r="Z798" s="50" t="str">
        <f>IFERROR(ROUND(((W798+X798+Y798)*INDEX('تعرفه ها'!A:Z,MATCH("هزینه نگهداری و تعمیرات شبکه آب",'تعرفه ها'!$B:$B,0),MATCH(F798,'تعرفه ها'!$2:$2,0))/100),0),"---")</f>
        <v>---</v>
      </c>
      <c r="AA798" s="50" t="str">
        <f>IFERROR(IF(INDEX('اطلاعات دوره'!A:Z,MATCH(G798,'اطلاعات دوره'!C:C,0),MATCH("آب",'اطلاعات دوره'!$1:$1,0))="دارد",ROUND((W798+X798+Y798)*INDEX('تعرفه ها'!A:Z,MATCH("پیک فصلی آب",'تعرفه ها'!$B:$B,0),MATCH(F798,'تعرفه ها'!$2:$2,0))/100,0),0),"---")</f>
        <v>---</v>
      </c>
      <c r="AB798" s="50" t="str">
        <f>IFERROR(ROUND(SUM(W798+X798+Y798+Z798+AA798)*INDEX('تعرفه ها'!A:Z,MATCH("مالیات آب",'تعرفه ها'!$B:$B,0),MATCH(F798,'تعرفه ها'!$2:$2,0))/100,0),"---")</f>
        <v>---</v>
      </c>
      <c r="AC798" s="50" t="str">
        <f t="shared" si="139"/>
        <v>---</v>
      </c>
      <c r="AD798" s="50" t="str">
        <f t="shared" si="132"/>
        <v>---</v>
      </c>
      <c r="AE798" s="50" t="str">
        <f t="shared" si="140"/>
        <v>---</v>
      </c>
      <c r="AF798" s="50" t="str">
        <f t="shared" si="141"/>
        <v>---</v>
      </c>
      <c r="AG798" s="153" t="str">
        <f t="shared" si="142"/>
        <v>---</v>
      </c>
      <c r="AI798" s="183" t="str">
        <f>IFERROR(IF(INDEX(پرداخت!A:AZ,MATCH(A798&amp;" - "&amp;"آب",پرداخت!$B:$B,0),MATCH(G798,پرداخت!$1:$1,0))="نشده","نشده","شده"),"---")</f>
        <v>---</v>
      </c>
      <c r="AL798" s="144"/>
      <c r="AM798" s="144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/>
      <c r="AY798" s="30"/>
      <c r="AZ798" s="30"/>
      <c r="BA798" s="30"/>
      <c r="BB798" s="30"/>
      <c r="BC798" s="30"/>
      <c r="BD798" s="30"/>
      <c r="BE798" s="30"/>
      <c r="BF798" s="30"/>
      <c r="BG798" s="30"/>
      <c r="BH798" s="30"/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30"/>
      <c r="BT798" s="30"/>
      <c r="BU798" s="30"/>
      <c r="BV798" s="30"/>
      <c r="BW798" s="30"/>
      <c r="BX798" s="30"/>
      <c r="BY798" s="30"/>
      <c r="BZ798" s="30"/>
      <c r="CA798" s="30"/>
    </row>
    <row r="799" spans="1:79" ht="34.9" hidden="1" customHeight="1">
      <c r="A799" s="170"/>
      <c r="B799" s="47">
        <f>IFERROR(INDEX('اطلاعات انشعابات شرکتها'!A:BB,MATCH(A799,'اطلاعات انشعابات شرکتها'!A:A,0),MATCH(B$1,'اطلاعات انشعابات شرکتها'!$1:$1,0)),0)</f>
        <v>0</v>
      </c>
      <c r="C799" s="48">
        <f>IFERROR(INDEX('اطلاعات انشعابات شرکتها'!A:BB,MATCH(A799,'اطلاعات انشعابات شرکتها'!A:A,0),MATCH(C$1,'اطلاعات انشعابات شرکتها'!$1:$1,0)),0)</f>
        <v>0</v>
      </c>
      <c r="D799" s="45"/>
      <c r="E799" s="171"/>
      <c r="F799" s="170"/>
      <c r="G799" s="47" t="str">
        <f t="shared" si="133"/>
        <v>/</v>
      </c>
      <c r="H799" s="47">
        <f>IFERROR(INDEX('اطلاعات دوره'!A:Z,MATCH(G799,'اطلاعات دوره'!C:C,0),MATCH(H$1,'اطلاعات دوره'!$1:$1,0)),0)</f>
        <v>0</v>
      </c>
      <c r="I799" s="47">
        <f>IFERROR(INDEX('اطلاعات دوره'!A:Z,MATCH(G799,'اطلاعات دوره'!C:C,0),MATCH(I$1,'اطلاعات دوره'!$1:$1,0)),0)</f>
        <v>0</v>
      </c>
      <c r="J799" s="48">
        <f>IFERROR(INDEX('اطلاعات دوره'!A:Z,MATCH(G799,'اطلاعات دوره'!C:C,0),MATCH(J$1,'اطلاعات دوره'!$1:$1,0)),0)</f>
        <v>0</v>
      </c>
      <c r="K799" s="46"/>
      <c r="L799" s="158" t="str">
        <f>IFERROR(INDEX('اطلاعات دوره'!A:Z,MATCH(G799,'اطلاعات دوره'!C:C,0)-1,MATCH("عنوان",'اطلاعات دوره'!$1:$1,0)),"---")</f>
        <v>---</v>
      </c>
      <c r="M799" s="47" t="str">
        <f t="shared" si="134"/>
        <v>----</v>
      </c>
      <c r="N799" s="48" t="str">
        <f t="shared" si="135"/>
        <v>-/</v>
      </c>
      <c r="O799" s="45"/>
      <c r="P799" s="240">
        <f>IFERROR(INDEX('قرائت کنتور'!A:AZ,MATCH(A799&amp;"-"&amp;"آب",'قرائت کنتور'!B:B,0),MATCH(L799,'قرائت کنتور'!$1:$1,0)),0)</f>
        <v>0</v>
      </c>
      <c r="Q799" s="241">
        <f>IFERROR(INDEX('قرائت کنتور'!A:AZ,MATCH(A799&amp;"-"&amp;"آب",'قرائت کنتور'!B:B,0),MATCH(G799,'قرائت کنتور'!$1:$1,0)),0)</f>
        <v>0</v>
      </c>
      <c r="R799" s="241">
        <f t="shared" si="136"/>
        <v>0</v>
      </c>
      <c r="S799" s="241" t="str">
        <f>IFERROR(INDEX('اطلاعات انشعابات شرکتها'!A:AB,MATCH(A799,'اطلاعات انشعابات شرکتها'!A:A,0),MATCH(S$1,'اطلاعات انشعابات شرکتها'!$1:$1,0)),"---")</f>
        <v>---</v>
      </c>
      <c r="T799" s="227" t="str">
        <f t="shared" si="137"/>
        <v>---</v>
      </c>
      <c r="U799" s="45"/>
      <c r="V799" s="155" t="str">
        <f>IFERROR(INDEX('تعرفه ها'!A:Z,MATCH("بهای هر متر مکعب آب مصرفی",'تعرفه ها'!$B:$B,0),MATCH(F799,'تعرفه ها'!$2:$2,0)),"---")</f>
        <v>---</v>
      </c>
      <c r="W799" s="50" t="str">
        <f t="shared" si="138"/>
        <v>---</v>
      </c>
      <c r="X799" s="50" t="str">
        <f>IFERROR(ROUND(R799*INDEX('تعرفه ها'!A:Z,MATCH("عوارض آب به ازاء هر متر مکعب",'تعرفه ها'!$B:$B,0),MATCH(F799,'تعرفه ها'!$2:$2,0)),0),"---")</f>
        <v>---</v>
      </c>
      <c r="Y799" s="50" t="str">
        <f>IFERROR(ROUND(T799*INDEX('تعرفه ها'!A:Z,MATCH("جریمه مازاد مصرف آب به ازاء هر متر مکعب",'تعرفه ها'!$B:$B,0),MATCH(F799,'تعرفه ها'!$2:$2,0)),0),"---")</f>
        <v>---</v>
      </c>
      <c r="Z799" s="50" t="str">
        <f>IFERROR(ROUND(((W799+X799+Y799)*INDEX('تعرفه ها'!A:Z,MATCH("هزینه نگهداری و تعمیرات شبکه آب",'تعرفه ها'!$B:$B,0),MATCH(F799,'تعرفه ها'!$2:$2,0))/100),0),"---")</f>
        <v>---</v>
      </c>
      <c r="AA799" s="50" t="str">
        <f>IFERROR(IF(INDEX('اطلاعات دوره'!A:Z,MATCH(G799,'اطلاعات دوره'!C:C,0),MATCH("آب",'اطلاعات دوره'!$1:$1,0))="دارد",ROUND((W799+X799+Y799)*INDEX('تعرفه ها'!A:Z,MATCH("پیک فصلی آب",'تعرفه ها'!$B:$B,0),MATCH(F799,'تعرفه ها'!$2:$2,0))/100,0),0),"---")</f>
        <v>---</v>
      </c>
      <c r="AB799" s="50" t="str">
        <f>IFERROR(ROUND(SUM(W799+X799+Y799+Z799+AA799)*INDEX('تعرفه ها'!A:Z,MATCH("مالیات آب",'تعرفه ها'!$B:$B,0),MATCH(F799,'تعرفه ها'!$2:$2,0))/100,0),"---")</f>
        <v>---</v>
      </c>
      <c r="AC799" s="50" t="str">
        <f t="shared" si="139"/>
        <v>---</v>
      </c>
      <c r="AD799" s="50" t="str">
        <f t="shared" si="132"/>
        <v>---</v>
      </c>
      <c r="AE799" s="50" t="str">
        <f t="shared" si="140"/>
        <v>---</v>
      </c>
      <c r="AF799" s="50" t="str">
        <f t="shared" si="141"/>
        <v>---</v>
      </c>
      <c r="AG799" s="153" t="str">
        <f t="shared" si="142"/>
        <v>---</v>
      </c>
      <c r="AI799" s="183" t="str">
        <f>IFERROR(IF(INDEX(پرداخت!A:AZ,MATCH(A799&amp;" - "&amp;"آب",پرداخت!$B:$B,0),MATCH(G799,پرداخت!$1:$1,0))="نشده","نشده","شده"),"---")</f>
        <v>---</v>
      </c>
      <c r="AL799" s="144"/>
      <c r="AM799" s="144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/>
      <c r="BA799" s="30"/>
      <c r="BB799" s="30"/>
      <c r="BC799" s="30"/>
      <c r="BD799" s="30"/>
      <c r="BE799" s="30"/>
      <c r="BF799" s="30"/>
      <c r="BG799" s="30"/>
      <c r="BH799" s="30"/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30"/>
      <c r="BT799" s="30"/>
      <c r="BU799" s="30"/>
      <c r="BV799" s="30"/>
      <c r="BW799" s="30"/>
      <c r="BX799" s="30"/>
      <c r="BY799" s="30"/>
      <c r="BZ799" s="30"/>
      <c r="CA799" s="30"/>
    </row>
    <row r="800" spans="1:79" ht="34.9" hidden="1" customHeight="1">
      <c r="A800" s="170"/>
      <c r="B800" s="47">
        <f>IFERROR(INDEX('اطلاعات انشعابات شرکتها'!A:BB,MATCH(A800,'اطلاعات انشعابات شرکتها'!A:A,0),MATCH(B$1,'اطلاعات انشعابات شرکتها'!$1:$1,0)),0)</f>
        <v>0</v>
      </c>
      <c r="C800" s="48">
        <f>IFERROR(INDEX('اطلاعات انشعابات شرکتها'!A:BB,MATCH(A800,'اطلاعات انشعابات شرکتها'!A:A,0),MATCH(C$1,'اطلاعات انشعابات شرکتها'!$1:$1,0)),0)</f>
        <v>0</v>
      </c>
      <c r="D800" s="45"/>
      <c r="E800" s="171"/>
      <c r="F800" s="170"/>
      <c r="G800" s="47" t="str">
        <f t="shared" si="133"/>
        <v>/</v>
      </c>
      <c r="H800" s="47">
        <f>IFERROR(INDEX('اطلاعات دوره'!A:Z,MATCH(G800,'اطلاعات دوره'!C:C,0),MATCH(H$1,'اطلاعات دوره'!$1:$1,0)),0)</f>
        <v>0</v>
      </c>
      <c r="I800" s="47">
        <f>IFERROR(INDEX('اطلاعات دوره'!A:Z,MATCH(G800,'اطلاعات دوره'!C:C,0),MATCH(I$1,'اطلاعات دوره'!$1:$1,0)),0)</f>
        <v>0</v>
      </c>
      <c r="J800" s="48">
        <f>IFERROR(INDEX('اطلاعات دوره'!A:Z,MATCH(G800,'اطلاعات دوره'!C:C,0),MATCH(J$1,'اطلاعات دوره'!$1:$1,0)),0)</f>
        <v>0</v>
      </c>
      <c r="K800" s="46"/>
      <c r="L800" s="158" t="str">
        <f>IFERROR(INDEX('اطلاعات دوره'!A:Z,MATCH(G800,'اطلاعات دوره'!C:C,0)-1,MATCH("عنوان",'اطلاعات دوره'!$1:$1,0)),"---")</f>
        <v>---</v>
      </c>
      <c r="M800" s="47" t="str">
        <f t="shared" si="134"/>
        <v>----</v>
      </c>
      <c r="N800" s="48" t="str">
        <f t="shared" si="135"/>
        <v>-/</v>
      </c>
      <c r="O800" s="45"/>
      <c r="P800" s="240">
        <f>IFERROR(INDEX('قرائت کنتور'!A:AZ,MATCH(A800&amp;"-"&amp;"آب",'قرائت کنتور'!B:B,0),MATCH(L800,'قرائت کنتور'!$1:$1,0)),0)</f>
        <v>0</v>
      </c>
      <c r="Q800" s="241">
        <f>IFERROR(INDEX('قرائت کنتور'!A:AZ,MATCH(A800&amp;"-"&amp;"آب",'قرائت کنتور'!B:B,0),MATCH(G800,'قرائت کنتور'!$1:$1,0)),0)</f>
        <v>0</v>
      </c>
      <c r="R800" s="241">
        <f t="shared" si="136"/>
        <v>0</v>
      </c>
      <c r="S800" s="241" t="str">
        <f>IFERROR(INDEX('اطلاعات انشعابات شرکتها'!A:AB,MATCH(A800,'اطلاعات انشعابات شرکتها'!A:A,0),MATCH(S$1,'اطلاعات انشعابات شرکتها'!$1:$1,0)),"---")</f>
        <v>---</v>
      </c>
      <c r="T800" s="227" t="str">
        <f t="shared" si="137"/>
        <v>---</v>
      </c>
      <c r="U800" s="45"/>
      <c r="V800" s="155" t="str">
        <f>IFERROR(INDEX('تعرفه ها'!A:Z,MATCH("بهای هر متر مکعب آب مصرفی",'تعرفه ها'!$B:$B,0),MATCH(F800,'تعرفه ها'!$2:$2,0)),"---")</f>
        <v>---</v>
      </c>
      <c r="W800" s="50" t="str">
        <f t="shared" si="138"/>
        <v>---</v>
      </c>
      <c r="X800" s="50" t="str">
        <f>IFERROR(ROUND(R800*INDEX('تعرفه ها'!A:Z,MATCH("عوارض آب به ازاء هر متر مکعب",'تعرفه ها'!$B:$B,0),MATCH(F800,'تعرفه ها'!$2:$2,0)),0),"---")</f>
        <v>---</v>
      </c>
      <c r="Y800" s="50" t="str">
        <f>IFERROR(ROUND(T800*INDEX('تعرفه ها'!A:Z,MATCH("جریمه مازاد مصرف آب به ازاء هر متر مکعب",'تعرفه ها'!$B:$B,0),MATCH(F800,'تعرفه ها'!$2:$2,0)),0),"---")</f>
        <v>---</v>
      </c>
      <c r="Z800" s="50" t="str">
        <f>IFERROR(ROUND(((W800+X800+Y800)*INDEX('تعرفه ها'!A:Z,MATCH("هزینه نگهداری و تعمیرات شبکه آب",'تعرفه ها'!$B:$B,0),MATCH(F800,'تعرفه ها'!$2:$2,0))/100),0),"---")</f>
        <v>---</v>
      </c>
      <c r="AA800" s="50" t="str">
        <f>IFERROR(IF(INDEX('اطلاعات دوره'!A:Z,MATCH(G800,'اطلاعات دوره'!C:C,0),MATCH("آب",'اطلاعات دوره'!$1:$1,0))="دارد",ROUND((W800+X800+Y800)*INDEX('تعرفه ها'!A:Z,MATCH("پیک فصلی آب",'تعرفه ها'!$B:$B,0),MATCH(F800,'تعرفه ها'!$2:$2,0))/100,0),0),"---")</f>
        <v>---</v>
      </c>
      <c r="AB800" s="50" t="str">
        <f>IFERROR(ROUND(SUM(W800+X800+Y800+Z800+AA800)*INDEX('تعرفه ها'!A:Z,MATCH("مالیات آب",'تعرفه ها'!$B:$B,0),MATCH(F800,'تعرفه ها'!$2:$2,0))/100,0),"---")</f>
        <v>---</v>
      </c>
      <c r="AC800" s="50" t="str">
        <f t="shared" si="139"/>
        <v>---</v>
      </c>
      <c r="AD800" s="50" t="str">
        <f t="shared" si="132"/>
        <v>---</v>
      </c>
      <c r="AE800" s="50" t="str">
        <f t="shared" si="140"/>
        <v>---</v>
      </c>
      <c r="AF800" s="50" t="str">
        <f t="shared" si="141"/>
        <v>---</v>
      </c>
      <c r="AG800" s="153" t="str">
        <f t="shared" si="142"/>
        <v>---</v>
      </c>
      <c r="AI800" s="183" t="str">
        <f>IFERROR(IF(INDEX(پرداخت!A:AZ,MATCH(A800&amp;" - "&amp;"آب",پرداخت!$B:$B,0),MATCH(G800,پرداخت!$1:$1,0))="نشده","نشده","شده"),"---")</f>
        <v>---</v>
      </c>
      <c r="AL800" s="144"/>
      <c r="AM800" s="144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/>
      <c r="BA800" s="30"/>
      <c r="BB800" s="30"/>
      <c r="BC800" s="30"/>
      <c r="BD800" s="30"/>
      <c r="BE800" s="30"/>
      <c r="BF800" s="30"/>
      <c r="BG800" s="30"/>
      <c r="BH800" s="30"/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30"/>
      <c r="BT800" s="30"/>
      <c r="BU800" s="30"/>
      <c r="BV800" s="30"/>
      <c r="BW800" s="30"/>
      <c r="BX800" s="30"/>
      <c r="BY800" s="30"/>
      <c r="BZ800" s="30"/>
      <c r="CA800" s="30"/>
    </row>
    <row r="801" spans="1:79" ht="34.9" hidden="1" customHeight="1">
      <c r="A801" s="170"/>
      <c r="B801" s="47">
        <f>IFERROR(INDEX('اطلاعات انشعابات شرکتها'!A:BB,MATCH(A801,'اطلاعات انشعابات شرکتها'!A:A,0),MATCH(B$1,'اطلاعات انشعابات شرکتها'!$1:$1,0)),0)</f>
        <v>0</v>
      </c>
      <c r="C801" s="48">
        <f>IFERROR(INDEX('اطلاعات انشعابات شرکتها'!A:BB,MATCH(A801,'اطلاعات انشعابات شرکتها'!A:A,0),MATCH(C$1,'اطلاعات انشعابات شرکتها'!$1:$1,0)),0)</f>
        <v>0</v>
      </c>
      <c r="D801" s="45"/>
      <c r="E801" s="171"/>
      <c r="F801" s="170"/>
      <c r="G801" s="47" t="str">
        <f t="shared" si="133"/>
        <v>/</v>
      </c>
      <c r="H801" s="47">
        <f>IFERROR(INDEX('اطلاعات دوره'!A:Z,MATCH(G801,'اطلاعات دوره'!C:C,0),MATCH(H$1,'اطلاعات دوره'!$1:$1,0)),0)</f>
        <v>0</v>
      </c>
      <c r="I801" s="47">
        <f>IFERROR(INDEX('اطلاعات دوره'!A:Z,MATCH(G801,'اطلاعات دوره'!C:C,0),MATCH(I$1,'اطلاعات دوره'!$1:$1,0)),0)</f>
        <v>0</v>
      </c>
      <c r="J801" s="48">
        <f>IFERROR(INDEX('اطلاعات دوره'!A:Z,MATCH(G801,'اطلاعات دوره'!C:C,0),MATCH(J$1,'اطلاعات دوره'!$1:$1,0)),0)</f>
        <v>0</v>
      </c>
      <c r="K801" s="46"/>
      <c r="L801" s="158" t="str">
        <f>IFERROR(INDEX('اطلاعات دوره'!A:Z,MATCH(G801,'اطلاعات دوره'!C:C,0)-1,MATCH("عنوان",'اطلاعات دوره'!$1:$1,0)),"---")</f>
        <v>---</v>
      </c>
      <c r="M801" s="47" t="str">
        <f t="shared" si="134"/>
        <v>----</v>
      </c>
      <c r="N801" s="48" t="str">
        <f t="shared" si="135"/>
        <v>-/</v>
      </c>
      <c r="O801" s="45"/>
      <c r="P801" s="240">
        <f>IFERROR(INDEX('قرائت کنتور'!A:AZ,MATCH(A801&amp;"-"&amp;"آب",'قرائت کنتور'!B:B,0),MATCH(L801,'قرائت کنتور'!$1:$1,0)),0)</f>
        <v>0</v>
      </c>
      <c r="Q801" s="241">
        <f>IFERROR(INDEX('قرائت کنتور'!A:AZ,MATCH(A801&amp;"-"&amp;"آب",'قرائت کنتور'!B:B,0),MATCH(G801,'قرائت کنتور'!$1:$1,0)),0)</f>
        <v>0</v>
      </c>
      <c r="R801" s="241">
        <f t="shared" si="136"/>
        <v>0</v>
      </c>
      <c r="S801" s="241" t="str">
        <f>IFERROR(INDEX('اطلاعات انشعابات شرکتها'!A:AB,MATCH(A801,'اطلاعات انشعابات شرکتها'!A:A,0),MATCH(S$1,'اطلاعات انشعابات شرکتها'!$1:$1,0)),"---")</f>
        <v>---</v>
      </c>
      <c r="T801" s="227" t="str">
        <f t="shared" si="137"/>
        <v>---</v>
      </c>
      <c r="U801" s="45"/>
      <c r="V801" s="155" t="str">
        <f>IFERROR(INDEX('تعرفه ها'!A:Z,MATCH("بهای هر متر مکعب آب مصرفی",'تعرفه ها'!$B:$B,0),MATCH(F801,'تعرفه ها'!$2:$2,0)),"---")</f>
        <v>---</v>
      </c>
      <c r="W801" s="50" t="str">
        <f t="shared" si="138"/>
        <v>---</v>
      </c>
      <c r="X801" s="50" t="str">
        <f>IFERROR(ROUND(R801*INDEX('تعرفه ها'!A:Z,MATCH("عوارض آب به ازاء هر متر مکعب",'تعرفه ها'!$B:$B,0),MATCH(F801,'تعرفه ها'!$2:$2,0)),0),"---")</f>
        <v>---</v>
      </c>
      <c r="Y801" s="50" t="str">
        <f>IFERROR(ROUND(T801*INDEX('تعرفه ها'!A:Z,MATCH("جریمه مازاد مصرف آب به ازاء هر متر مکعب",'تعرفه ها'!$B:$B,0),MATCH(F801,'تعرفه ها'!$2:$2,0)),0),"---")</f>
        <v>---</v>
      </c>
      <c r="Z801" s="50" t="str">
        <f>IFERROR(ROUND(((W801+X801+Y801)*INDEX('تعرفه ها'!A:Z,MATCH("هزینه نگهداری و تعمیرات شبکه آب",'تعرفه ها'!$B:$B,0),MATCH(F801,'تعرفه ها'!$2:$2,0))/100),0),"---")</f>
        <v>---</v>
      </c>
      <c r="AA801" s="50" t="str">
        <f>IFERROR(IF(INDEX('اطلاعات دوره'!A:Z,MATCH(G801,'اطلاعات دوره'!C:C,0),MATCH("آب",'اطلاعات دوره'!$1:$1,0))="دارد",ROUND((W801+X801+Y801)*INDEX('تعرفه ها'!A:Z,MATCH("پیک فصلی آب",'تعرفه ها'!$B:$B,0),MATCH(F801,'تعرفه ها'!$2:$2,0))/100,0),0),"---")</f>
        <v>---</v>
      </c>
      <c r="AB801" s="50" t="str">
        <f>IFERROR(ROUND(SUM(W801+X801+Y801+Z801+AA801)*INDEX('تعرفه ها'!A:Z,MATCH("مالیات آب",'تعرفه ها'!$B:$B,0),MATCH(F801,'تعرفه ها'!$2:$2,0))/100,0),"---")</f>
        <v>---</v>
      </c>
      <c r="AC801" s="50" t="str">
        <f t="shared" si="139"/>
        <v>---</v>
      </c>
      <c r="AD801" s="50" t="str">
        <f t="shared" si="132"/>
        <v>---</v>
      </c>
      <c r="AE801" s="50" t="str">
        <f t="shared" si="140"/>
        <v>---</v>
      </c>
      <c r="AF801" s="50" t="str">
        <f t="shared" si="141"/>
        <v>---</v>
      </c>
      <c r="AG801" s="153" t="str">
        <f t="shared" si="142"/>
        <v>---</v>
      </c>
      <c r="AI801" s="183" t="str">
        <f>IFERROR(IF(INDEX(پرداخت!A:AZ,MATCH(A801&amp;" - "&amp;"آب",پرداخت!$B:$B,0),MATCH(G801,پرداخت!$1:$1,0))="نشده","نشده","شده"),"---")</f>
        <v>---</v>
      </c>
      <c r="AL801" s="144"/>
      <c r="AM801" s="144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/>
      <c r="AY801" s="30"/>
      <c r="AZ801" s="30"/>
      <c r="BA801" s="30"/>
      <c r="BB801" s="30"/>
      <c r="BC801" s="30"/>
      <c r="BD801" s="30"/>
      <c r="BE801" s="30"/>
      <c r="BF801" s="30"/>
      <c r="BG801" s="30"/>
      <c r="BH801" s="30"/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30"/>
      <c r="BT801" s="30"/>
      <c r="BU801" s="30"/>
      <c r="BV801" s="30"/>
      <c r="BW801" s="30"/>
      <c r="BX801" s="30"/>
      <c r="BY801" s="30"/>
      <c r="BZ801" s="30"/>
      <c r="CA801" s="30"/>
    </row>
    <row r="802" spans="1:79" ht="34.9" hidden="1" customHeight="1">
      <c r="A802" s="170"/>
      <c r="B802" s="47">
        <f>IFERROR(INDEX('اطلاعات انشعابات شرکتها'!A:BB,MATCH(A802,'اطلاعات انشعابات شرکتها'!A:A,0),MATCH(B$1,'اطلاعات انشعابات شرکتها'!$1:$1,0)),0)</f>
        <v>0</v>
      </c>
      <c r="C802" s="48">
        <f>IFERROR(INDEX('اطلاعات انشعابات شرکتها'!A:BB,MATCH(A802,'اطلاعات انشعابات شرکتها'!A:A,0),MATCH(C$1,'اطلاعات انشعابات شرکتها'!$1:$1,0)),0)</f>
        <v>0</v>
      </c>
      <c r="D802" s="45"/>
      <c r="E802" s="171"/>
      <c r="F802" s="170"/>
      <c r="G802" s="47" t="str">
        <f t="shared" si="133"/>
        <v>/</v>
      </c>
      <c r="H802" s="47">
        <f>IFERROR(INDEX('اطلاعات دوره'!A:Z,MATCH(G802,'اطلاعات دوره'!C:C,0),MATCH(H$1,'اطلاعات دوره'!$1:$1,0)),0)</f>
        <v>0</v>
      </c>
      <c r="I802" s="47">
        <f>IFERROR(INDEX('اطلاعات دوره'!A:Z,MATCH(G802,'اطلاعات دوره'!C:C,0),MATCH(I$1,'اطلاعات دوره'!$1:$1,0)),0)</f>
        <v>0</v>
      </c>
      <c r="J802" s="48">
        <f>IFERROR(INDEX('اطلاعات دوره'!A:Z,MATCH(G802,'اطلاعات دوره'!C:C,0),MATCH(J$1,'اطلاعات دوره'!$1:$1,0)),0)</f>
        <v>0</v>
      </c>
      <c r="K802" s="46"/>
      <c r="L802" s="158" t="str">
        <f>IFERROR(INDEX('اطلاعات دوره'!A:Z,MATCH(G802,'اطلاعات دوره'!C:C,0)-1,MATCH("عنوان",'اطلاعات دوره'!$1:$1,0)),"---")</f>
        <v>---</v>
      </c>
      <c r="M802" s="47" t="str">
        <f t="shared" si="134"/>
        <v>----</v>
      </c>
      <c r="N802" s="48" t="str">
        <f t="shared" si="135"/>
        <v>-/</v>
      </c>
      <c r="O802" s="45"/>
      <c r="P802" s="240">
        <f>IFERROR(INDEX('قرائت کنتور'!A:AZ,MATCH(A802&amp;"-"&amp;"آب",'قرائت کنتور'!B:B,0),MATCH(L802,'قرائت کنتور'!$1:$1,0)),0)</f>
        <v>0</v>
      </c>
      <c r="Q802" s="241">
        <f>IFERROR(INDEX('قرائت کنتور'!A:AZ,MATCH(A802&amp;"-"&amp;"آب",'قرائت کنتور'!B:B,0),MATCH(G802,'قرائت کنتور'!$1:$1,0)),0)</f>
        <v>0</v>
      </c>
      <c r="R802" s="241">
        <f t="shared" si="136"/>
        <v>0</v>
      </c>
      <c r="S802" s="241" t="str">
        <f>IFERROR(INDEX('اطلاعات انشعابات شرکتها'!A:AB,MATCH(A802,'اطلاعات انشعابات شرکتها'!A:A,0),MATCH(S$1,'اطلاعات انشعابات شرکتها'!$1:$1,0)),"---")</f>
        <v>---</v>
      </c>
      <c r="T802" s="227" t="str">
        <f t="shared" si="137"/>
        <v>---</v>
      </c>
      <c r="U802" s="45"/>
      <c r="V802" s="155" t="str">
        <f>IFERROR(INDEX('تعرفه ها'!A:Z,MATCH("بهای هر متر مکعب آب مصرفی",'تعرفه ها'!$B:$B,0),MATCH(F802,'تعرفه ها'!$2:$2,0)),"---")</f>
        <v>---</v>
      </c>
      <c r="W802" s="50" t="str">
        <f t="shared" si="138"/>
        <v>---</v>
      </c>
      <c r="X802" s="50" t="str">
        <f>IFERROR(ROUND(R802*INDEX('تعرفه ها'!A:Z,MATCH("عوارض آب به ازاء هر متر مکعب",'تعرفه ها'!$B:$B,0),MATCH(F802,'تعرفه ها'!$2:$2,0)),0),"---")</f>
        <v>---</v>
      </c>
      <c r="Y802" s="50" t="str">
        <f>IFERROR(ROUND(T802*INDEX('تعرفه ها'!A:Z,MATCH("جریمه مازاد مصرف آب به ازاء هر متر مکعب",'تعرفه ها'!$B:$B,0),MATCH(F802,'تعرفه ها'!$2:$2,0)),0),"---")</f>
        <v>---</v>
      </c>
      <c r="Z802" s="50" t="str">
        <f>IFERROR(ROUND(((W802+X802+Y802)*INDEX('تعرفه ها'!A:Z,MATCH("هزینه نگهداری و تعمیرات شبکه آب",'تعرفه ها'!$B:$B,0),MATCH(F802,'تعرفه ها'!$2:$2,0))/100),0),"---")</f>
        <v>---</v>
      </c>
      <c r="AA802" s="50" t="str">
        <f>IFERROR(IF(INDEX('اطلاعات دوره'!A:Z,MATCH(G802,'اطلاعات دوره'!C:C,0),MATCH("آب",'اطلاعات دوره'!$1:$1,0))="دارد",ROUND((W802+X802+Y802)*INDEX('تعرفه ها'!A:Z,MATCH("پیک فصلی آب",'تعرفه ها'!$B:$B,0),MATCH(F802,'تعرفه ها'!$2:$2,0))/100,0),0),"---")</f>
        <v>---</v>
      </c>
      <c r="AB802" s="50" t="str">
        <f>IFERROR(ROUND(SUM(W802+X802+Y802+Z802+AA802)*INDEX('تعرفه ها'!A:Z,MATCH("مالیات آب",'تعرفه ها'!$B:$B,0),MATCH(F802,'تعرفه ها'!$2:$2,0))/100,0),"---")</f>
        <v>---</v>
      </c>
      <c r="AC802" s="50" t="str">
        <f t="shared" si="139"/>
        <v>---</v>
      </c>
      <c r="AD802" s="50" t="str">
        <f t="shared" si="132"/>
        <v>---</v>
      </c>
      <c r="AE802" s="50" t="str">
        <f t="shared" si="140"/>
        <v>---</v>
      </c>
      <c r="AF802" s="50" t="str">
        <f t="shared" si="141"/>
        <v>---</v>
      </c>
      <c r="AG802" s="153" t="str">
        <f t="shared" si="142"/>
        <v>---</v>
      </c>
      <c r="AI802" s="183" t="str">
        <f>IFERROR(IF(INDEX(پرداخت!A:AZ,MATCH(A802&amp;" - "&amp;"آب",پرداخت!$B:$B,0),MATCH(G802,پرداخت!$1:$1,0))="نشده","نشده","شده"),"---")</f>
        <v>---</v>
      </c>
      <c r="AL802" s="144"/>
      <c r="AM802" s="144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/>
      <c r="AY802" s="30"/>
      <c r="AZ802" s="30"/>
      <c r="BA802" s="30"/>
      <c r="BB802" s="30"/>
      <c r="BC802" s="30"/>
      <c r="BD802" s="30"/>
      <c r="BE802" s="30"/>
      <c r="BF802" s="30"/>
      <c r="BG802" s="30"/>
      <c r="BH802" s="30"/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30"/>
      <c r="BT802" s="30"/>
      <c r="BU802" s="30"/>
      <c r="BV802" s="30"/>
      <c r="BW802" s="30"/>
      <c r="BX802" s="30"/>
      <c r="BY802" s="30"/>
      <c r="BZ802" s="30"/>
      <c r="CA802" s="30"/>
    </row>
    <row r="803" spans="1:79" ht="34.9" hidden="1" customHeight="1">
      <c r="A803" s="170"/>
      <c r="B803" s="47">
        <f>IFERROR(INDEX('اطلاعات انشعابات شرکتها'!A:BB,MATCH(A803,'اطلاعات انشعابات شرکتها'!A:A,0),MATCH(B$1,'اطلاعات انشعابات شرکتها'!$1:$1,0)),0)</f>
        <v>0</v>
      </c>
      <c r="C803" s="48">
        <f>IFERROR(INDEX('اطلاعات انشعابات شرکتها'!A:BB,MATCH(A803,'اطلاعات انشعابات شرکتها'!A:A,0),MATCH(C$1,'اطلاعات انشعابات شرکتها'!$1:$1,0)),0)</f>
        <v>0</v>
      </c>
      <c r="D803" s="45"/>
      <c r="E803" s="171"/>
      <c r="F803" s="170"/>
      <c r="G803" s="47" t="str">
        <f t="shared" si="133"/>
        <v>/</v>
      </c>
      <c r="H803" s="47">
        <f>IFERROR(INDEX('اطلاعات دوره'!A:Z,MATCH(G803,'اطلاعات دوره'!C:C,0),MATCH(H$1,'اطلاعات دوره'!$1:$1,0)),0)</f>
        <v>0</v>
      </c>
      <c r="I803" s="47">
        <f>IFERROR(INDEX('اطلاعات دوره'!A:Z,MATCH(G803,'اطلاعات دوره'!C:C,0),MATCH(I$1,'اطلاعات دوره'!$1:$1,0)),0)</f>
        <v>0</v>
      </c>
      <c r="J803" s="48">
        <f>IFERROR(INDEX('اطلاعات دوره'!A:Z,MATCH(G803,'اطلاعات دوره'!C:C,0),MATCH(J$1,'اطلاعات دوره'!$1:$1,0)),0)</f>
        <v>0</v>
      </c>
      <c r="K803" s="46"/>
      <c r="L803" s="158" t="str">
        <f>IFERROR(INDEX('اطلاعات دوره'!A:Z,MATCH(G803,'اطلاعات دوره'!C:C,0)-1,MATCH("عنوان",'اطلاعات دوره'!$1:$1,0)),"---")</f>
        <v>---</v>
      </c>
      <c r="M803" s="47" t="str">
        <f t="shared" si="134"/>
        <v>----</v>
      </c>
      <c r="N803" s="48" t="str">
        <f t="shared" si="135"/>
        <v>-/</v>
      </c>
      <c r="O803" s="45"/>
      <c r="P803" s="240">
        <f>IFERROR(INDEX('قرائت کنتور'!A:AZ,MATCH(A803&amp;"-"&amp;"آب",'قرائت کنتور'!B:B,0),MATCH(L803,'قرائت کنتور'!$1:$1,0)),0)</f>
        <v>0</v>
      </c>
      <c r="Q803" s="241">
        <f>IFERROR(INDEX('قرائت کنتور'!A:AZ,MATCH(A803&amp;"-"&amp;"آب",'قرائت کنتور'!B:B,0),MATCH(G803,'قرائت کنتور'!$1:$1,0)),0)</f>
        <v>0</v>
      </c>
      <c r="R803" s="241">
        <f t="shared" si="136"/>
        <v>0</v>
      </c>
      <c r="S803" s="241" t="str">
        <f>IFERROR(INDEX('اطلاعات انشعابات شرکتها'!A:AB,MATCH(A803,'اطلاعات انشعابات شرکتها'!A:A,0),MATCH(S$1,'اطلاعات انشعابات شرکتها'!$1:$1,0)),"---")</f>
        <v>---</v>
      </c>
      <c r="T803" s="227" t="str">
        <f t="shared" si="137"/>
        <v>---</v>
      </c>
      <c r="U803" s="45"/>
      <c r="V803" s="155" t="str">
        <f>IFERROR(INDEX('تعرفه ها'!A:Z,MATCH("بهای هر متر مکعب آب مصرفی",'تعرفه ها'!$B:$B,0),MATCH(F803,'تعرفه ها'!$2:$2,0)),"---")</f>
        <v>---</v>
      </c>
      <c r="W803" s="50" t="str">
        <f t="shared" si="138"/>
        <v>---</v>
      </c>
      <c r="X803" s="50" t="str">
        <f>IFERROR(ROUND(R803*INDEX('تعرفه ها'!A:Z,MATCH("عوارض آب به ازاء هر متر مکعب",'تعرفه ها'!$B:$B,0),MATCH(F803,'تعرفه ها'!$2:$2,0)),0),"---")</f>
        <v>---</v>
      </c>
      <c r="Y803" s="50" t="str">
        <f>IFERROR(ROUND(T803*INDEX('تعرفه ها'!A:Z,MATCH("جریمه مازاد مصرف آب به ازاء هر متر مکعب",'تعرفه ها'!$B:$B,0),MATCH(F803,'تعرفه ها'!$2:$2,0)),0),"---")</f>
        <v>---</v>
      </c>
      <c r="Z803" s="50" t="str">
        <f>IFERROR(ROUND(((W803+X803+Y803)*INDEX('تعرفه ها'!A:Z,MATCH("هزینه نگهداری و تعمیرات شبکه آب",'تعرفه ها'!$B:$B,0),MATCH(F803,'تعرفه ها'!$2:$2,0))/100),0),"---")</f>
        <v>---</v>
      </c>
      <c r="AA803" s="50" t="str">
        <f>IFERROR(IF(INDEX('اطلاعات دوره'!A:Z,MATCH(G803,'اطلاعات دوره'!C:C,0),MATCH("آب",'اطلاعات دوره'!$1:$1,0))="دارد",ROUND((W803+X803+Y803)*INDEX('تعرفه ها'!A:Z,MATCH("پیک فصلی آب",'تعرفه ها'!$B:$B,0),MATCH(F803,'تعرفه ها'!$2:$2,0))/100,0),0),"---")</f>
        <v>---</v>
      </c>
      <c r="AB803" s="50" t="str">
        <f>IFERROR(ROUND(SUM(W803+X803+Y803+Z803+AA803)*INDEX('تعرفه ها'!A:Z,MATCH("مالیات آب",'تعرفه ها'!$B:$B,0),MATCH(F803,'تعرفه ها'!$2:$2,0))/100,0),"---")</f>
        <v>---</v>
      </c>
      <c r="AC803" s="50" t="str">
        <f t="shared" si="139"/>
        <v>---</v>
      </c>
      <c r="AD803" s="50" t="str">
        <f t="shared" si="132"/>
        <v>---</v>
      </c>
      <c r="AE803" s="50" t="str">
        <f t="shared" si="140"/>
        <v>---</v>
      </c>
      <c r="AF803" s="50" t="str">
        <f t="shared" si="141"/>
        <v>---</v>
      </c>
      <c r="AG803" s="153" t="str">
        <f t="shared" si="142"/>
        <v>---</v>
      </c>
      <c r="AI803" s="183" t="str">
        <f>IFERROR(IF(INDEX(پرداخت!A:AZ,MATCH(A803&amp;" - "&amp;"آب",پرداخت!$B:$B,0),MATCH(G803,پرداخت!$1:$1,0))="نشده","نشده","شده"),"---")</f>
        <v>---</v>
      </c>
      <c r="AL803" s="144"/>
      <c r="AM803" s="144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/>
      <c r="BA803" s="30"/>
      <c r="BB803" s="30"/>
      <c r="BC803" s="30"/>
      <c r="BD803" s="30"/>
      <c r="BE803" s="30"/>
      <c r="BF803" s="30"/>
      <c r="BG803" s="30"/>
      <c r="BH803" s="30"/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30"/>
      <c r="BT803" s="30"/>
      <c r="BU803" s="30"/>
      <c r="BV803" s="30"/>
      <c r="BW803" s="30"/>
      <c r="BX803" s="30"/>
      <c r="BY803" s="30"/>
      <c r="BZ803" s="30"/>
      <c r="CA803" s="30"/>
    </row>
    <row r="804" spans="1:79" ht="34.9" hidden="1" customHeight="1">
      <c r="A804" s="170"/>
      <c r="B804" s="47">
        <f>IFERROR(INDEX('اطلاعات انشعابات شرکتها'!A:BB,MATCH(A804,'اطلاعات انشعابات شرکتها'!A:A,0),MATCH(B$1,'اطلاعات انشعابات شرکتها'!$1:$1,0)),0)</f>
        <v>0</v>
      </c>
      <c r="C804" s="48">
        <f>IFERROR(INDEX('اطلاعات انشعابات شرکتها'!A:BB,MATCH(A804,'اطلاعات انشعابات شرکتها'!A:A,0),MATCH(C$1,'اطلاعات انشعابات شرکتها'!$1:$1,0)),0)</f>
        <v>0</v>
      </c>
      <c r="D804" s="45"/>
      <c r="E804" s="171"/>
      <c r="F804" s="170"/>
      <c r="G804" s="47" t="str">
        <f t="shared" si="133"/>
        <v>/</v>
      </c>
      <c r="H804" s="47">
        <f>IFERROR(INDEX('اطلاعات دوره'!A:Z,MATCH(G804,'اطلاعات دوره'!C:C,0),MATCH(H$1,'اطلاعات دوره'!$1:$1,0)),0)</f>
        <v>0</v>
      </c>
      <c r="I804" s="47">
        <f>IFERROR(INDEX('اطلاعات دوره'!A:Z,MATCH(G804,'اطلاعات دوره'!C:C,0),MATCH(I$1,'اطلاعات دوره'!$1:$1,0)),0)</f>
        <v>0</v>
      </c>
      <c r="J804" s="48">
        <f>IFERROR(INDEX('اطلاعات دوره'!A:Z,MATCH(G804,'اطلاعات دوره'!C:C,0),MATCH(J$1,'اطلاعات دوره'!$1:$1,0)),0)</f>
        <v>0</v>
      </c>
      <c r="K804" s="46"/>
      <c r="L804" s="158" t="str">
        <f>IFERROR(INDEX('اطلاعات دوره'!A:Z,MATCH(G804,'اطلاعات دوره'!C:C,0)-1,MATCH("عنوان",'اطلاعات دوره'!$1:$1,0)),"---")</f>
        <v>---</v>
      </c>
      <c r="M804" s="47" t="str">
        <f t="shared" si="134"/>
        <v>----</v>
      </c>
      <c r="N804" s="48" t="str">
        <f t="shared" si="135"/>
        <v>-/</v>
      </c>
      <c r="O804" s="45"/>
      <c r="P804" s="240">
        <f>IFERROR(INDEX('قرائت کنتور'!A:AZ,MATCH(A804&amp;"-"&amp;"آب",'قرائت کنتور'!B:B,0),MATCH(L804,'قرائت کنتور'!$1:$1,0)),0)</f>
        <v>0</v>
      </c>
      <c r="Q804" s="241">
        <f>IFERROR(INDEX('قرائت کنتور'!A:AZ,MATCH(A804&amp;"-"&amp;"آب",'قرائت کنتور'!B:B,0),MATCH(G804,'قرائت کنتور'!$1:$1,0)),0)</f>
        <v>0</v>
      </c>
      <c r="R804" s="241">
        <f t="shared" si="136"/>
        <v>0</v>
      </c>
      <c r="S804" s="241" t="str">
        <f>IFERROR(INDEX('اطلاعات انشعابات شرکتها'!A:AB,MATCH(A804,'اطلاعات انشعابات شرکتها'!A:A,0),MATCH(S$1,'اطلاعات انشعابات شرکتها'!$1:$1,0)),"---")</f>
        <v>---</v>
      </c>
      <c r="T804" s="227" t="str">
        <f t="shared" si="137"/>
        <v>---</v>
      </c>
      <c r="U804" s="45"/>
      <c r="V804" s="155" t="str">
        <f>IFERROR(INDEX('تعرفه ها'!A:Z,MATCH("بهای هر متر مکعب آب مصرفی",'تعرفه ها'!$B:$B,0),MATCH(F804,'تعرفه ها'!$2:$2,0)),"---")</f>
        <v>---</v>
      </c>
      <c r="W804" s="50" t="str">
        <f t="shared" si="138"/>
        <v>---</v>
      </c>
      <c r="X804" s="50" t="str">
        <f>IFERROR(ROUND(R804*INDEX('تعرفه ها'!A:Z,MATCH("عوارض آب به ازاء هر متر مکعب",'تعرفه ها'!$B:$B,0),MATCH(F804,'تعرفه ها'!$2:$2,0)),0),"---")</f>
        <v>---</v>
      </c>
      <c r="Y804" s="50" t="str">
        <f>IFERROR(ROUND(T804*INDEX('تعرفه ها'!A:Z,MATCH("جریمه مازاد مصرف آب به ازاء هر متر مکعب",'تعرفه ها'!$B:$B,0),MATCH(F804,'تعرفه ها'!$2:$2,0)),0),"---")</f>
        <v>---</v>
      </c>
      <c r="Z804" s="50" t="str">
        <f>IFERROR(ROUND(((W804+X804+Y804)*INDEX('تعرفه ها'!A:Z,MATCH("هزینه نگهداری و تعمیرات شبکه آب",'تعرفه ها'!$B:$B,0),MATCH(F804,'تعرفه ها'!$2:$2,0))/100),0),"---")</f>
        <v>---</v>
      </c>
      <c r="AA804" s="50" t="str">
        <f>IFERROR(IF(INDEX('اطلاعات دوره'!A:Z,MATCH(G804,'اطلاعات دوره'!C:C,0),MATCH("آب",'اطلاعات دوره'!$1:$1,0))="دارد",ROUND((W804+X804+Y804)*INDEX('تعرفه ها'!A:Z,MATCH("پیک فصلی آب",'تعرفه ها'!$B:$B,0),MATCH(F804,'تعرفه ها'!$2:$2,0))/100,0),0),"---")</f>
        <v>---</v>
      </c>
      <c r="AB804" s="50" t="str">
        <f>IFERROR(ROUND(SUM(W804+X804+Y804+Z804+AA804)*INDEX('تعرفه ها'!A:Z,MATCH("مالیات آب",'تعرفه ها'!$B:$B,0),MATCH(F804,'تعرفه ها'!$2:$2,0))/100,0),"---")</f>
        <v>---</v>
      </c>
      <c r="AC804" s="50" t="str">
        <f t="shared" si="139"/>
        <v>---</v>
      </c>
      <c r="AD804" s="50" t="str">
        <f t="shared" si="132"/>
        <v>---</v>
      </c>
      <c r="AE804" s="50" t="str">
        <f t="shared" si="140"/>
        <v>---</v>
      </c>
      <c r="AF804" s="50" t="str">
        <f t="shared" si="141"/>
        <v>---</v>
      </c>
      <c r="AG804" s="153" t="str">
        <f t="shared" si="142"/>
        <v>---</v>
      </c>
      <c r="AI804" s="183" t="str">
        <f>IFERROR(IF(INDEX(پرداخت!A:AZ,MATCH(A804&amp;" - "&amp;"آب",پرداخت!$B:$B,0),MATCH(G804,پرداخت!$1:$1,0))="نشده","نشده","شده"),"---")</f>
        <v>---</v>
      </c>
      <c r="AL804" s="144"/>
      <c r="AM804" s="144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/>
      <c r="AX804" s="30"/>
      <c r="AY804" s="30"/>
      <c r="AZ804" s="30"/>
      <c r="BA804" s="30"/>
      <c r="BB804" s="30"/>
      <c r="BC804" s="30"/>
      <c r="BD804" s="30"/>
      <c r="BE804" s="30"/>
      <c r="BF804" s="30"/>
      <c r="BG804" s="30"/>
      <c r="BH804" s="30"/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30"/>
      <c r="BT804" s="30"/>
      <c r="BU804" s="30"/>
      <c r="BV804" s="30"/>
      <c r="BW804" s="30"/>
      <c r="BX804" s="30"/>
      <c r="BY804" s="30"/>
      <c r="BZ804" s="30"/>
      <c r="CA804" s="30"/>
    </row>
    <row r="805" spans="1:79" ht="34.9" hidden="1" customHeight="1">
      <c r="A805" s="170"/>
      <c r="B805" s="47">
        <f>IFERROR(INDEX('اطلاعات انشعابات شرکتها'!A:BB,MATCH(A805,'اطلاعات انشعابات شرکتها'!A:A,0),MATCH(B$1,'اطلاعات انشعابات شرکتها'!$1:$1,0)),0)</f>
        <v>0</v>
      </c>
      <c r="C805" s="48">
        <f>IFERROR(INDEX('اطلاعات انشعابات شرکتها'!A:BB,MATCH(A805,'اطلاعات انشعابات شرکتها'!A:A,0),MATCH(C$1,'اطلاعات انشعابات شرکتها'!$1:$1,0)),0)</f>
        <v>0</v>
      </c>
      <c r="D805" s="45"/>
      <c r="E805" s="171"/>
      <c r="F805" s="170"/>
      <c r="G805" s="47" t="str">
        <f t="shared" si="133"/>
        <v>/</v>
      </c>
      <c r="H805" s="47">
        <f>IFERROR(INDEX('اطلاعات دوره'!A:Z,MATCH(G805,'اطلاعات دوره'!C:C,0),MATCH(H$1,'اطلاعات دوره'!$1:$1,0)),0)</f>
        <v>0</v>
      </c>
      <c r="I805" s="47">
        <f>IFERROR(INDEX('اطلاعات دوره'!A:Z,MATCH(G805,'اطلاعات دوره'!C:C,0),MATCH(I$1,'اطلاعات دوره'!$1:$1,0)),0)</f>
        <v>0</v>
      </c>
      <c r="J805" s="48">
        <f>IFERROR(INDEX('اطلاعات دوره'!A:Z,MATCH(G805,'اطلاعات دوره'!C:C,0),MATCH(J$1,'اطلاعات دوره'!$1:$1,0)),0)</f>
        <v>0</v>
      </c>
      <c r="K805" s="46"/>
      <c r="L805" s="158" t="str">
        <f>IFERROR(INDEX('اطلاعات دوره'!A:Z,MATCH(G805,'اطلاعات دوره'!C:C,0)-1,MATCH("عنوان",'اطلاعات دوره'!$1:$1,0)),"---")</f>
        <v>---</v>
      </c>
      <c r="M805" s="47" t="str">
        <f t="shared" si="134"/>
        <v>----</v>
      </c>
      <c r="N805" s="48" t="str">
        <f t="shared" si="135"/>
        <v>-/</v>
      </c>
      <c r="O805" s="45"/>
      <c r="P805" s="240">
        <f>IFERROR(INDEX('قرائت کنتور'!A:AZ,MATCH(A805&amp;"-"&amp;"آب",'قرائت کنتور'!B:B,0),MATCH(L805,'قرائت کنتور'!$1:$1,0)),0)</f>
        <v>0</v>
      </c>
      <c r="Q805" s="241">
        <f>IFERROR(INDEX('قرائت کنتور'!A:AZ,MATCH(A805&amp;"-"&amp;"آب",'قرائت کنتور'!B:B,0),MATCH(G805,'قرائت کنتور'!$1:$1,0)),0)</f>
        <v>0</v>
      </c>
      <c r="R805" s="241">
        <f t="shared" si="136"/>
        <v>0</v>
      </c>
      <c r="S805" s="241" t="str">
        <f>IFERROR(INDEX('اطلاعات انشعابات شرکتها'!A:AB,MATCH(A805,'اطلاعات انشعابات شرکتها'!A:A,0),MATCH(S$1,'اطلاعات انشعابات شرکتها'!$1:$1,0)),"---")</f>
        <v>---</v>
      </c>
      <c r="T805" s="227" t="str">
        <f t="shared" si="137"/>
        <v>---</v>
      </c>
      <c r="U805" s="45"/>
      <c r="V805" s="155" t="str">
        <f>IFERROR(INDEX('تعرفه ها'!A:Z,MATCH("بهای هر متر مکعب آب مصرفی",'تعرفه ها'!$B:$B,0),MATCH(F805,'تعرفه ها'!$2:$2,0)),"---")</f>
        <v>---</v>
      </c>
      <c r="W805" s="50" t="str">
        <f t="shared" si="138"/>
        <v>---</v>
      </c>
      <c r="X805" s="50" t="str">
        <f>IFERROR(ROUND(R805*INDEX('تعرفه ها'!A:Z,MATCH("عوارض آب به ازاء هر متر مکعب",'تعرفه ها'!$B:$B,0),MATCH(F805,'تعرفه ها'!$2:$2,0)),0),"---")</f>
        <v>---</v>
      </c>
      <c r="Y805" s="50" t="str">
        <f>IFERROR(ROUND(T805*INDEX('تعرفه ها'!A:Z,MATCH("جریمه مازاد مصرف آب به ازاء هر متر مکعب",'تعرفه ها'!$B:$B,0),MATCH(F805,'تعرفه ها'!$2:$2,0)),0),"---")</f>
        <v>---</v>
      </c>
      <c r="Z805" s="50" t="str">
        <f>IFERROR(ROUND(((W805+X805+Y805)*INDEX('تعرفه ها'!A:Z,MATCH("هزینه نگهداری و تعمیرات شبکه آب",'تعرفه ها'!$B:$B,0),MATCH(F805,'تعرفه ها'!$2:$2,0))/100),0),"---")</f>
        <v>---</v>
      </c>
      <c r="AA805" s="50" t="str">
        <f>IFERROR(IF(INDEX('اطلاعات دوره'!A:Z,MATCH(G805,'اطلاعات دوره'!C:C,0),MATCH("آب",'اطلاعات دوره'!$1:$1,0))="دارد",ROUND((W805+X805+Y805)*INDEX('تعرفه ها'!A:Z,MATCH("پیک فصلی آب",'تعرفه ها'!$B:$B,0),MATCH(F805,'تعرفه ها'!$2:$2,0))/100,0),0),"---")</f>
        <v>---</v>
      </c>
      <c r="AB805" s="50" t="str">
        <f>IFERROR(ROUND(SUM(W805+X805+Y805+Z805+AA805)*INDEX('تعرفه ها'!A:Z,MATCH("مالیات آب",'تعرفه ها'!$B:$B,0),MATCH(F805,'تعرفه ها'!$2:$2,0))/100,0),"---")</f>
        <v>---</v>
      </c>
      <c r="AC805" s="50" t="str">
        <f t="shared" si="139"/>
        <v>---</v>
      </c>
      <c r="AD805" s="50" t="str">
        <f t="shared" si="132"/>
        <v>---</v>
      </c>
      <c r="AE805" s="50" t="str">
        <f t="shared" si="140"/>
        <v>---</v>
      </c>
      <c r="AF805" s="50" t="str">
        <f t="shared" si="141"/>
        <v>---</v>
      </c>
      <c r="AG805" s="153" t="str">
        <f t="shared" si="142"/>
        <v>---</v>
      </c>
      <c r="AI805" s="183" t="str">
        <f>IFERROR(IF(INDEX(پرداخت!A:AZ,MATCH(A805&amp;" - "&amp;"آب",پرداخت!$B:$B,0),MATCH(G805,پرداخت!$1:$1,0))="نشده","نشده","شده"),"---")</f>
        <v>---</v>
      </c>
      <c r="AL805" s="144"/>
      <c r="AM805" s="144"/>
      <c r="AN805" s="30"/>
      <c r="AO805" s="30"/>
      <c r="AP805" s="30"/>
      <c r="AQ805" s="30"/>
      <c r="AR805" s="30"/>
      <c r="AS805" s="30"/>
      <c r="AT805" s="30"/>
      <c r="AU805" s="30"/>
      <c r="AV805" s="30"/>
      <c r="AW805" s="30"/>
      <c r="AX805" s="30"/>
      <c r="AY805" s="30"/>
      <c r="AZ805" s="30"/>
      <c r="BA805" s="30"/>
      <c r="BB805" s="30"/>
      <c r="BC805" s="30"/>
      <c r="BD805" s="30"/>
      <c r="BE805" s="30"/>
      <c r="BF805" s="30"/>
      <c r="BG805" s="30"/>
      <c r="BH805" s="30"/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30"/>
      <c r="BT805" s="30"/>
      <c r="BU805" s="30"/>
      <c r="BV805" s="30"/>
      <c r="BW805" s="30"/>
      <c r="BX805" s="30"/>
      <c r="BY805" s="30"/>
      <c r="BZ805" s="30"/>
      <c r="CA805" s="30"/>
    </row>
    <row r="806" spans="1:79" ht="34.9" hidden="1" customHeight="1">
      <c r="A806" s="170"/>
      <c r="B806" s="47">
        <f>IFERROR(INDEX('اطلاعات انشعابات شرکتها'!A:BB,MATCH(A806,'اطلاعات انشعابات شرکتها'!A:A,0),MATCH(B$1,'اطلاعات انشعابات شرکتها'!$1:$1,0)),0)</f>
        <v>0</v>
      </c>
      <c r="C806" s="48">
        <f>IFERROR(INDEX('اطلاعات انشعابات شرکتها'!A:BB,MATCH(A806,'اطلاعات انشعابات شرکتها'!A:A,0),MATCH(C$1,'اطلاعات انشعابات شرکتها'!$1:$1,0)),0)</f>
        <v>0</v>
      </c>
      <c r="D806" s="45"/>
      <c r="E806" s="171"/>
      <c r="F806" s="170"/>
      <c r="G806" s="47" t="str">
        <f t="shared" si="133"/>
        <v>/</v>
      </c>
      <c r="H806" s="47">
        <f>IFERROR(INDEX('اطلاعات دوره'!A:Z,MATCH(G806,'اطلاعات دوره'!C:C,0),MATCH(H$1,'اطلاعات دوره'!$1:$1,0)),0)</f>
        <v>0</v>
      </c>
      <c r="I806" s="47">
        <f>IFERROR(INDEX('اطلاعات دوره'!A:Z,MATCH(G806,'اطلاعات دوره'!C:C,0),MATCH(I$1,'اطلاعات دوره'!$1:$1,0)),0)</f>
        <v>0</v>
      </c>
      <c r="J806" s="48">
        <f>IFERROR(INDEX('اطلاعات دوره'!A:Z,MATCH(G806,'اطلاعات دوره'!C:C,0),MATCH(J$1,'اطلاعات دوره'!$1:$1,0)),0)</f>
        <v>0</v>
      </c>
      <c r="K806" s="46"/>
      <c r="L806" s="158" t="str">
        <f>IFERROR(INDEX('اطلاعات دوره'!A:Z,MATCH(G806,'اطلاعات دوره'!C:C,0)-1,MATCH("عنوان",'اطلاعات دوره'!$1:$1,0)),"---")</f>
        <v>---</v>
      </c>
      <c r="M806" s="47" t="str">
        <f t="shared" si="134"/>
        <v>----</v>
      </c>
      <c r="N806" s="48" t="str">
        <f t="shared" si="135"/>
        <v>-/</v>
      </c>
      <c r="O806" s="45"/>
      <c r="P806" s="240">
        <f>IFERROR(INDEX('قرائت کنتور'!A:AZ,MATCH(A806&amp;"-"&amp;"آب",'قرائت کنتور'!B:B,0),MATCH(L806,'قرائت کنتور'!$1:$1,0)),0)</f>
        <v>0</v>
      </c>
      <c r="Q806" s="241">
        <f>IFERROR(INDEX('قرائت کنتور'!A:AZ,MATCH(A806&amp;"-"&amp;"آب",'قرائت کنتور'!B:B,0),MATCH(G806,'قرائت کنتور'!$1:$1,0)),0)</f>
        <v>0</v>
      </c>
      <c r="R806" s="241">
        <f t="shared" si="136"/>
        <v>0</v>
      </c>
      <c r="S806" s="241" t="str">
        <f>IFERROR(INDEX('اطلاعات انشعابات شرکتها'!A:AB,MATCH(A806,'اطلاعات انشعابات شرکتها'!A:A,0),MATCH(S$1,'اطلاعات انشعابات شرکتها'!$1:$1,0)),"---")</f>
        <v>---</v>
      </c>
      <c r="T806" s="227" t="str">
        <f t="shared" si="137"/>
        <v>---</v>
      </c>
      <c r="U806" s="45"/>
      <c r="V806" s="155" t="str">
        <f>IFERROR(INDEX('تعرفه ها'!A:Z,MATCH("بهای هر متر مکعب آب مصرفی",'تعرفه ها'!$B:$B,0),MATCH(F806,'تعرفه ها'!$2:$2,0)),"---")</f>
        <v>---</v>
      </c>
      <c r="W806" s="50" t="str">
        <f t="shared" si="138"/>
        <v>---</v>
      </c>
      <c r="X806" s="50" t="str">
        <f>IFERROR(ROUND(R806*INDEX('تعرفه ها'!A:Z,MATCH("عوارض آب به ازاء هر متر مکعب",'تعرفه ها'!$B:$B,0),MATCH(F806,'تعرفه ها'!$2:$2,0)),0),"---")</f>
        <v>---</v>
      </c>
      <c r="Y806" s="50" t="str">
        <f>IFERROR(ROUND(T806*INDEX('تعرفه ها'!A:Z,MATCH("جریمه مازاد مصرف آب به ازاء هر متر مکعب",'تعرفه ها'!$B:$B,0),MATCH(F806,'تعرفه ها'!$2:$2,0)),0),"---")</f>
        <v>---</v>
      </c>
      <c r="Z806" s="50" t="str">
        <f>IFERROR(ROUND(((W806+X806+Y806)*INDEX('تعرفه ها'!A:Z,MATCH("هزینه نگهداری و تعمیرات شبکه آب",'تعرفه ها'!$B:$B,0),MATCH(F806,'تعرفه ها'!$2:$2,0))/100),0),"---")</f>
        <v>---</v>
      </c>
      <c r="AA806" s="50" t="str">
        <f>IFERROR(IF(INDEX('اطلاعات دوره'!A:Z,MATCH(G806,'اطلاعات دوره'!C:C,0),MATCH("آب",'اطلاعات دوره'!$1:$1,0))="دارد",ROUND((W806+X806+Y806)*INDEX('تعرفه ها'!A:Z,MATCH("پیک فصلی آب",'تعرفه ها'!$B:$B,0),MATCH(F806,'تعرفه ها'!$2:$2,0))/100,0),0),"---")</f>
        <v>---</v>
      </c>
      <c r="AB806" s="50" t="str">
        <f>IFERROR(ROUND(SUM(W806+X806+Y806+Z806+AA806)*INDEX('تعرفه ها'!A:Z,MATCH("مالیات آب",'تعرفه ها'!$B:$B,0),MATCH(F806,'تعرفه ها'!$2:$2,0))/100,0),"---")</f>
        <v>---</v>
      </c>
      <c r="AC806" s="50" t="str">
        <f t="shared" si="139"/>
        <v>---</v>
      </c>
      <c r="AD806" s="50" t="str">
        <f t="shared" si="132"/>
        <v>---</v>
      </c>
      <c r="AE806" s="50" t="str">
        <f t="shared" si="140"/>
        <v>---</v>
      </c>
      <c r="AF806" s="50" t="str">
        <f t="shared" si="141"/>
        <v>---</v>
      </c>
      <c r="AG806" s="153" t="str">
        <f t="shared" si="142"/>
        <v>---</v>
      </c>
      <c r="AI806" s="183" t="str">
        <f>IFERROR(IF(INDEX(پرداخت!A:AZ,MATCH(A806&amp;" - "&amp;"آب",پرداخت!$B:$B,0),MATCH(G806,پرداخت!$1:$1,0))="نشده","نشده","شده"),"---")</f>
        <v>---</v>
      </c>
      <c r="AL806" s="144"/>
      <c r="AM806" s="144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/>
      <c r="AZ806" s="30"/>
      <c r="BA806" s="30"/>
      <c r="BB806" s="30"/>
      <c r="BC806" s="30"/>
      <c r="BD806" s="30"/>
      <c r="BE806" s="30"/>
      <c r="BF806" s="30"/>
      <c r="BG806" s="30"/>
      <c r="BH806" s="30"/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30"/>
      <c r="BT806" s="30"/>
      <c r="BU806" s="30"/>
      <c r="BV806" s="30"/>
      <c r="BW806" s="30"/>
      <c r="BX806" s="30"/>
      <c r="BY806" s="30"/>
      <c r="BZ806" s="30"/>
      <c r="CA806" s="30"/>
    </row>
    <row r="807" spans="1:79" ht="34.9" hidden="1" customHeight="1">
      <c r="A807" s="170"/>
      <c r="B807" s="47">
        <f>IFERROR(INDEX('اطلاعات انشعابات شرکتها'!A:BB,MATCH(A807,'اطلاعات انشعابات شرکتها'!A:A,0),MATCH(B$1,'اطلاعات انشعابات شرکتها'!$1:$1,0)),0)</f>
        <v>0</v>
      </c>
      <c r="C807" s="48">
        <f>IFERROR(INDEX('اطلاعات انشعابات شرکتها'!A:BB,MATCH(A807,'اطلاعات انشعابات شرکتها'!A:A,0),MATCH(C$1,'اطلاعات انشعابات شرکتها'!$1:$1,0)),0)</f>
        <v>0</v>
      </c>
      <c r="D807" s="45"/>
      <c r="E807" s="171"/>
      <c r="F807" s="170"/>
      <c r="G807" s="47" t="str">
        <f t="shared" si="133"/>
        <v>/</v>
      </c>
      <c r="H807" s="47">
        <f>IFERROR(INDEX('اطلاعات دوره'!A:Z,MATCH(G807,'اطلاعات دوره'!C:C,0),MATCH(H$1,'اطلاعات دوره'!$1:$1,0)),0)</f>
        <v>0</v>
      </c>
      <c r="I807" s="47">
        <f>IFERROR(INDEX('اطلاعات دوره'!A:Z,MATCH(G807,'اطلاعات دوره'!C:C,0),MATCH(I$1,'اطلاعات دوره'!$1:$1,0)),0)</f>
        <v>0</v>
      </c>
      <c r="J807" s="48">
        <f>IFERROR(INDEX('اطلاعات دوره'!A:Z,MATCH(G807,'اطلاعات دوره'!C:C,0),MATCH(J$1,'اطلاعات دوره'!$1:$1,0)),0)</f>
        <v>0</v>
      </c>
      <c r="K807" s="46"/>
      <c r="L807" s="158" t="str">
        <f>IFERROR(INDEX('اطلاعات دوره'!A:Z,MATCH(G807,'اطلاعات دوره'!C:C,0)-1,MATCH("عنوان",'اطلاعات دوره'!$1:$1,0)),"---")</f>
        <v>---</v>
      </c>
      <c r="M807" s="47" t="str">
        <f t="shared" si="134"/>
        <v>----</v>
      </c>
      <c r="N807" s="48" t="str">
        <f t="shared" si="135"/>
        <v>-/</v>
      </c>
      <c r="O807" s="45"/>
      <c r="P807" s="240">
        <f>IFERROR(INDEX('قرائت کنتور'!A:AZ,MATCH(A807&amp;"-"&amp;"آب",'قرائت کنتور'!B:B,0),MATCH(L807,'قرائت کنتور'!$1:$1,0)),0)</f>
        <v>0</v>
      </c>
      <c r="Q807" s="241">
        <f>IFERROR(INDEX('قرائت کنتور'!A:AZ,MATCH(A807&amp;"-"&amp;"آب",'قرائت کنتور'!B:B,0),MATCH(G807,'قرائت کنتور'!$1:$1,0)),0)</f>
        <v>0</v>
      </c>
      <c r="R807" s="241">
        <f t="shared" si="136"/>
        <v>0</v>
      </c>
      <c r="S807" s="241" t="str">
        <f>IFERROR(INDEX('اطلاعات انشعابات شرکتها'!A:AB,MATCH(A807,'اطلاعات انشعابات شرکتها'!A:A,0),MATCH(S$1,'اطلاعات انشعابات شرکتها'!$1:$1,0)),"---")</f>
        <v>---</v>
      </c>
      <c r="T807" s="227" t="str">
        <f t="shared" si="137"/>
        <v>---</v>
      </c>
      <c r="U807" s="45"/>
      <c r="V807" s="155" t="str">
        <f>IFERROR(INDEX('تعرفه ها'!A:Z,MATCH("بهای هر متر مکعب آب مصرفی",'تعرفه ها'!$B:$B,0),MATCH(F807,'تعرفه ها'!$2:$2,0)),"---")</f>
        <v>---</v>
      </c>
      <c r="W807" s="50" t="str">
        <f t="shared" si="138"/>
        <v>---</v>
      </c>
      <c r="X807" s="50" t="str">
        <f>IFERROR(ROUND(R807*INDEX('تعرفه ها'!A:Z,MATCH("عوارض آب به ازاء هر متر مکعب",'تعرفه ها'!$B:$B,0),MATCH(F807,'تعرفه ها'!$2:$2,0)),0),"---")</f>
        <v>---</v>
      </c>
      <c r="Y807" s="50" t="str">
        <f>IFERROR(ROUND(T807*INDEX('تعرفه ها'!A:Z,MATCH("جریمه مازاد مصرف آب به ازاء هر متر مکعب",'تعرفه ها'!$B:$B,0),MATCH(F807,'تعرفه ها'!$2:$2,0)),0),"---")</f>
        <v>---</v>
      </c>
      <c r="Z807" s="50" t="str">
        <f>IFERROR(ROUND(((W807+X807+Y807)*INDEX('تعرفه ها'!A:Z,MATCH("هزینه نگهداری و تعمیرات شبکه آب",'تعرفه ها'!$B:$B,0),MATCH(F807,'تعرفه ها'!$2:$2,0))/100),0),"---")</f>
        <v>---</v>
      </c>
      <c r="AA807" s="50" t="str">
        <f>IFERROR(IF(INDEX('اطلاعات دوره'!A:Z,MATCH(G807,'اطلاعات دوره'!C:C,0),MATCH("آب",'اطلاعات دوره'!$1:$1,0))="دارد",ROUND((W807+X807+Y807)*INDEX('تعرفه ها'!A:Z,MATCH("پیک فصلی آب",'تعرفه ها'!$B:$B,0),MATCH(F807,'تعرفه ها'!$2:$2,0))/100,0),0),"---")</f>
        <v>---</v>
      </c>
      <c r="AB807" s="50" t="str">
        <f>IFERROR(ROUND(SUM(W807+X807+Y807+Z807+AA807)*INDEX('تعرفه ها'!A:Z,MATCH("مالیات آب",'تعرفه ها'!$B:$B,0),MATCH(F807,'تعرفه ها'!$2:$2,0))/100,0),"---")</f>
        <v>---</v>
      </c>
      <c r="AC807" s="50" t="str">
        <f t="shared" si="139"/>
        <v>---</v>
      </c>
      <c r="AD807" s="50" t="str">
        <f t="shared" si="132"/>
        <v>---</v>
      </c>
      <c r="AE807" s="50" t="str">
        <f t="shared" si="140"/>
        <v>---</v>
      </c>
      <c r="AF807" s="50" t="str">
        <f t="shared" si="141"/>
        <v>---</v>
      </c>
      <c r="AG807" s="153" t="str">
        <f t="shared" si="142"/>
        <v>---</v>
      </c>
      <c r="AI807" s="183" t="str">
        <f>IFERROR(IF(INDEX(پرداخت!A:AZ,MATCH(A807&amp;" - "&amp;"آب",پرداخت!$B:$B,0),MATCH(G807,پرداخت!$1:$1,0))="نشده","نشده","شده"),"---")</f>
        <v>---</v>
      </c>
      <c r="AL807" s="144"/>
      <c r="AM807" s="144"/>
      <c r="AN807" s="30"/>
      <c r="AO807" s="30"/>
      <c r="AP807" s="30"/>
      <c r="AQ807" s="30"/>
      <c r="AR807" s="30"/>
      <c r="AS807" s="30"/>
      <c r="AT807" s="30"/>
      <c r="AU807" s="30"/>
      <c r="AV807" s="30"/>
      <c r="AW807" s="30"/>
      <c r="AX807" s="30"/>
      <c r="AY807" s="30"/>
      <c r="AZ807" s="30"/>
      <c r="BA807" s="30"/>
      <c r="BB807" s="30"/>
      <c r="BC807" s="30"/>
      <c r="BD807" s="30"/>
      <c r="BE807" s="30"/>
      <c r="BF807" s="30"/>
      <c r="BG807" s="30"/>
      <c r="BH807" s="30"/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30"/>
      <c r="BT807" s="30"/>
      <c r="BU807" s="30"/>
      <c r="BV807" s="30"/>
      <c r="BW807" s="30"/>
      <c r="BX807" s="30"/>
      <c r="BY807" s="30"/>
      <c r="BZ807" s="30"/>
      <c r="CA807" s="30"/>
    </row>
    <row r="808" spans="1:79" ht="34.9" hidden="1" customHeight="1">
      <c r="A808" s="170"/>
      <c r="B808" s="47">
        <f>IFERROR(INDEX('اطلاعات انشعابات شرکتها'!A:BB,MATCH(A808,'اطلاعات انشعابات شرکتها'!A:A,0),MATCH(B$1,'اطلاعات انشعابات شرکتها'!$1:$1,0)),0)</f>
        <v>0</v>
      </c>
      <c r="C808" s="48">
        <f>IFERROR(INDEX('اطلاعات انشعابات شرکتها'!A:BB,MATCH(A808,'اطلاعات انشعابات شرکتها'!A:A,0),MATCH(C$1,'اطلاعات انشعابات شرکتها'!$1:$1,0)),0)</f>
        <v>0</v>
      </c>
      <c r="D808" s="45"/>
      <c r="E808" s="171"/>
      <c r="F808" s="170"/>
      <c r="G808" s="47" t="str">
        <f t="shared" si="133"/>
        <v>/</v>
      </c>
      <c r="H808" s="47">
        <f>IFERROR(INDEX('اطلاعات دوره'!A:Z,MATCH(G808,'اطلاعات دوره'!C:C,0),MATCH(H$1,'اطلاعات دوره'!$1:$1,0)),0)</f>
        <v>0</v>
      </c>
      <c r="I808" s="47">
        <f>IFERROR(INDEX('اطلاعات دوره'!A:Z,MATCH(G808,'اطلاعات دوره'!C:C,0),MATCH(I$1,'اطلاعات دوره'!$1:$1,0)),0)</f>
        <v>0</v>
      </c>
      <c r="J808" s="48">
        <f>IFERROR(INDEX('اطلاعات دوره'!A:Z,MATCH(G808,'اطلاعات دوره'!C:C,0),MATCH(J$1,'اطلاعات دوره'!$1:$1,0)),0)</f>
        <v>0</v>
      </c>
      <c r="K808" s="46"/>
      <c r="L808" s="158" t="str">
        <f>IFERROR(INDEX('اطلاعات دوره'!A:Z,MATCH(G808,'اطلاعات دوره'!C:C,0)-1,MATCH("عنوان",'اطلاعات دوره'!$1:$1,0)),"---")</f>
        <v>---</v>
      </c>
      <c r="M808" s="47" t="str">
        <f t="shared" si="134"/>
        <v>----</v>
      </c>
      <c r="N808" s="48" t="str">
        <f t="shared" si="135"/>
        <v>-/</v>
      </c>
      <c r="O808" s="45"/>
      <c r="P808" s="240">
        <f>IFERROR(INDEX('قرائت کنتور'!A:AZ,MATCH(A808&amp;"-"&amp;"آب",'قرائت کنتور'!B:B,0),MATCH(L808,'قرائت کنتور'!$1:$1,0)),0)</f>
        <v>0</v>
      </c>
      <c r="Q808" s="241">
        <f>IFERROR(INDEX('قرائت کنتور'!A:AZ,MATCH(A808&amp;"-"&amp;"آب",'قرائت کنتور'!B:B,0),MATCH(G808,'قرائت کنتور'!$1:$1,0)),0)</f>
        <v>0</v>
      </c>
      <c r="R808" s="241">
        <f t="shared" si="136"/>
        <v>0</v>
      </c>
      <c r="S808" s="241" t="str">
        <f>IFERROR(INDEX('اطلاعات انشعابات شرکتها'!A:AB,MATCH(A808,'اطلاعات انشعابات شرکتها'!A:A,0),MATCH(S$1,'اطلاعات انشعابات شرکتها'!$1:$1,0)),"---")</f>
        <v>---</v>
      </c>
      <c r="T808" s="227" t="str">
        <f t="shared" si="137"/>
        <v>---</v>
      </c>
      <c r="U808" s="45"/>
      <c r="V808" s="155" t="str">
        <f>IFERROR(INDEX('تعرفه ها'!A:Z,MATCH("بهای هر متر مکعب آب مصرفی",'تعرفه ها'!$B:$B,0),MATCH(F808,'تعرفه ها'!$2:$2,0)),"---")</f>
        <v>---</v>
      </c>
      <c r="W808" s="50" t="str">
        <f t="shared" si="138"/>
        <v>---</v>
      </c>
      <c r="X808" s="50" t="str">
        <f>IFERROR(ROUND(R808*INDEX('تعرفه ها'!A:Z,MATCH("عوارض آب به ازاء هر متر مکعب",'تعرفه ها'!$B:$B,0),MATCH(F808,'تعرفه ها'!$2:$2,0)),0),"---")</f>
        <v>---</v>
      </c>
      <c r="Y808" s="50" t="str">
        <f>IFERROR(ROUND(T808*INDEX('تعرفه ها'!A:Z,MATCH("جریمه مازاد مصرف آب به ازاء هر متر مکعب",'تعرفه ها'!$B:$B,0),MATCH(F808,'تعرفه ها'!$2:$2,0)),0),"---")</f>
        <v>---</v>
      </c>
      <c r="Z808" s="50" t="str">
        <f>IFERROR(ROUND(((W808+X808+Y808)*INDEX('تعرفه ها'!A:Z,MATCH("هزینه نگهداری و تعمیرات شبکه آب",'تعرفه ها'!$B:$B,0),MATCH(F808,'تعرفه ها'!$2:$2,0))/100),0),"---")</f>
        <v>---</v>
      </c>
      <c r="AA808" s="50" t="str">
        <f>IFERROR(IF(INDEX('اطلاعات دوره'!A:Z,MATCH(G808,'اطلاعات دوره'!C:C,0),MATCH("آب",'اطلاعات دوره'!$1:$1,0))="دارد",ROUND((W808+X808+Y808)*INDEX('تعرفه ها'!A:Z,MATCH("پیک فصلی آب",'تعرفه ها'!$B:$B,0),MATCH(F808,'تعرفه ها'!$2:$2,0))/100,0),0),"---")</f>
        <v>---</v>
      </c>
      <c r="AB808" s="50" t="str">
        <f>IFERROR(ROUND(SUM(W808+X808+Y808+Z808+AA808)*INDEX('تعرفه ها'!A:Z,MATCH("مالیات آب",'تعرفه ها'!$B:$B,0),MATCH(F808,'تعرفه ها'!$2:$2,0))/100,0),"---")</f>
        <v>---</v>
      </c>
      <c r="AC808" s="50" t="str">
        <f t="shared" si="139"/>
        <v>---</v>
      </c>
      <c r="AD808" s="50" t="str">
        <f t="shared" si="132"/>
        <v>---</v>
      </c>
      <c r="AE808" s="50" t="str">
        <f t="shared" si="140"/>
        <v>---</v>
      </c>
      <c r="AF808" s="50" t="str">
        <f t="shared" si="141"/>
        <v>---</v>
      </c>
      <c r="AG808" s="153" t="str">
        <f t="shared" si="142"/>
        <v>---</v>
      </c>
      <c r="AI808" s="183" t="str">
        <f>IFERROR(IF(INDEX(پرداخت!A:AZ,MATCH(A808&amp;" - "&amp;"آب",پرداخت!$B:$B,0),MATCH(G808,پرداخت!$1:$1,0))="نشده","نشده","شده"),"---")</f>
        <v>---</v>
      </c>
      <c r="AL808" s="144"/>
      <c r="AM808" s="144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/>
      <c r="BA808" s="30"/>
      <c r="BB808" s="30"/>
      <c r="BC808" s="30"/>
      <c r="BD808" s="30"/>
      <c r="BE808" s="30"/>
      <c r="BF808" s="30"/>
      <c r="BG808" s="30"/>
      <c r="BH808" s="30"/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30"/>
      <c r="BT808" s="30"/>
      <c r="BU808" s="30"/>
      <c r="BV808" s="30"/>
      <c r="BW808" s="30"/>
      <c r="BX808" s="30"/>
      <c r="BY808" s="30"/>
      <c r="BZ808" s="30"/>
      <c r="CA808" s="30"/>
    </row>
    <row r="809" spans="1:79" ht="34.9" hidden="1" customHeight="1">
      <c r="A809" s="170"/>
      <c r="B809" s="47">
        <f>IFERROR(INDEX('اطلاعات انشعابات شرکتها'!A:BB,MATCH(A809,'اطلاعات انشعابات شرکتها'!A:A,0),MATCH(B$1,'اطلاعات انشعابات شرکتها'!$1:$1,0)),0)</f>
        <v>0</v>
      </c>
      <c r="C809" s="48">
        <f>IFERROR(INDEX('اطلاعات انشعابات شرکتها'!A:BB,MATCH(A809,'اطلاعات انشعابات شرکتها'!A:A,0),MATCH(C$1,'اطلاعات انشعابات شرکتها'!$1:$1,0)),0)</f>
        <v>0</v>
      </c>
      <c r="D809" s="45"/>
      <c r="E809" s="171"/>
      <c r="F809" s="170"/>
      <c r="G809" s="47" t="str">
        <f t="shared" si="133"/>
        <v>/</v>
      </c>
      <c r="H809" s="47">
        <f>IFERROR(INDEX('اطلاعات دوره'!A:Z,MATCH(G809,'اطلاعات دوره'!C:C,0),MATCH(H$1,'اطلاعات دوره'!$1:$1,0)),0)</f>
        <v>0</v>
      </c>
      <c r="I809" s="47">
        <f>IFERROR(INDEX('اطلاعات دوره'!A:Z,MATCH(G809,'اطلاعات دوره'!C:C,0),MATCH(I$1,'اطلاعات دوره'!$1:$1,0)),0)</f>
        <v>0</v>
      </c>
      <c r="J809" s="48">
        <f>IFERROR(INDEX('اطلاعات دوره'!A:Z,MATCH(G809,'اطلاعات دوره'!C:C,0),MATCH(J$1,'اطلاعات دوره'!$1:$1,0)),0)</f>
        <v>0</v>
      </c>
      <c r="K809" s="46"/>
      <c r="L809" s="158" t="str">
        <f>IFERROR(INDEX('اطلاعات دوره'!A:Z,MATCH(G809,'اطلاعات دوره'!C:C,0)-1,MATCH("عنوان",'اطلاعات دوره'!$1:$1,0)),"---")</f>
        <v>---</v>
      </c>
      <c r="M809" s="47" t="str">
        <f t="shared" si="134"/>
        <v>----</v>
      </c>
      <c r="N809" s="48" t="str">
        <f t="shared" si="135"/>
        <v>-/</v>
      </c>
      <c r="O809" s="45"/>
      <c r="P809" s="240">
        <f>IFERROR(INDEX('قرائت کنتور'!A:AZ,MATCH(A809&amp;"-"&amp;"آب",'قرائت کنتور'!B:B,0),MATCH(L809,'قرائت کنتور'!$1:$1,0)),0)</f>
        <v>0</v>
      </c>
      <c r="Q809" s="241">
        <f>IFERROR(INDEX('قرائت کنتور'!A:AZ,MATCH(A809&amp;"-"&amp;"آب",'قرائت کنتور'!B:B,0),MATCH(G809,'قرائت کنتور'!$1:$1,0)),0)</f>
        <v>0</v>
      </c>
      <c r="R809" s="241">
        <f t="shared" si="136"/>
        <v>0</v>
      </c>
      <c r="S809" s="241" t="str">
        <f>IFERROR(INDEX('اطلاعات انشعابات شرکتها'!A:AB,MATCH(A809,'اطلاعات انشعابات شرکتها'!A:A,0),MATCH(S$1,'اطلاعات انشعابات شرکتها'!$1:$1,0)),"---")</f>
        <v>---</v>
      </c>
      <c r="T809" s="227" t="str">
        <f t="shared" si="137"/>
        <v>---</v>
      </c>
      <c r="U809" s="45"/>
      <c r="V809" s="155" t="str">
        <f>IFERROR(INDEX('تعرفه ها'!A:Z,MATCH("بهای هر متر مکعب آب مصرفی",'تعرفه ها'!$B:$B,0),MATCH(F809,'تعرفه ها'!$2:$2,0)),"---")</f>
        <v>---</v>
      </c>
      <c r="W809" s="50" t="str">
        <f t="shared" si="138"/>
        <v>---</v>
      </c>
      <c r="X809" s="50" t="str">
        <f>IFERROR(ROUND(R809*INDEX('تعرفه ها'!A:Z,MATCH("عوارض آب به ازاء هر متر مکعب",'تعرفه ها'!$B:$B,0),MATCH(F809,'تعرفه ها'!$2:$2,0)),0),"---")</f>
        <v>---</v>
      </c>
      <c r="Y809" s="50" t="str">
        <f>IFERROR(ROUND(T809*INDEX('تعرفه ها'!A:Z,MATCH("جریمه مازاد مصرف آب به ازاء هر متر مکعب",'تعرفه ها'!$B:$B,0),MATCH(F809,'تعرفه ها'!$2:$2,0)),0),"---")</f>
        <v>---</v>
      </c>
      <c r="Z809" s="50" t="str">
        <f>IFERROR(ROUND(((W809+X809+Y809)*INDEX('تعرفه ها'!A:Z,MATCH("هزینه نگهداری و تعمیرات شبکه آب",'تعرفه ها'!$B:$B,0),MATCH(F809,'تعرفه ها'!$2:$2,0))/100),0),"---")</f>
        <v>---</v>
      </c>
      <c r="AA809" s="50" t="str">
        <f>IFERROR(IF(INDEX('اطلاعات دوره'!A:Z,MATCH(G809,'اطلاعات دوره'!C:C,0),MATCH("آب",'اطلاعات دوره'!$1:$1,0))="دارد",ROUND((W809+X809+Y809)*INDEX('تعرفه ها'!A:Z,MATCH("پیک فصلی آب",'تعرفه ها'!$B:$B,0),MATCH(F809,'تعرفه ها'!$2:$2,0))/100,0),0),"---")</f>
        <v>---</v>
      </c>
      <c r="AB809" s="50" t="str">
        <f>IFERROR(ROUND(SUM(W809+X809+Y809+Z809+AA809)*INDEX('تعرفه ها'!A:Z,MATCH("مالیات آب",'تعرفه ها'!$B:$B,0),MATCH(F809,'تعرفه ها'!$2:$2,0))/100,0),"---")</f>
        <v>---</v>
      </c>
      <c r="AC809" s="50" t="str">
        <f t="shared" si="139"/>
        <v>---</v>
      </c>
      <c r="AD809" s="50" t="str">
        <f t="shared" si="132"/>
        <v>---</v>
      </c>
      <c r="AE809" s="50" t="str">
        <f t="shared" si="140"/>
        <v>---</v>
      </c>
      <c r="AF809" s="50" t="str">
        <f t="shared" si="141"/>
        <v>---</v>
      </c>
      <c r="AG809" s="153" t="str">
        <f t="shared" si="142"/>
        <v>---</v>
      </c>
      <c r="AI809" s="183" t="str">
        <f>IFERROR(IF(INDEX(پرداخت!A:AZ,MATCH(A809&amp;" - "&amp;"آب",پرداخت!$B:$B,0),MATCH(G809,پرداخت!$1:$1,0))="نشده","نشده","شده"),"---")</f>
        <v>---</v>
      </c>
      <c r="AL809" s="144"/>
      <c r="AM809" s="144"/>
      <c r="AN809" s="30"/>
      <c r="AO809" s="30"/>
      <c r="AP809" s="30"/>
      <c r="AQ809" s="30"/>
      <c r="AR809" s="30"/>
      <c r="AS809" s="30"/>
      <c r="AT809" s="30"/>
      <c r="AU809" s="30"/>
      <c r="AV809" s="30"/>
      <c r="AW809" s="30"/>
      <c r="AX809" s="30"/>
      <c r="AY809" s="30"/>
      <c r="AZ809" s="30"/>
      <c r="BA809" s="30"/>
      <c r="BB809" s="30"/>
      <c r="BC809" s="30"/>
      <c r="BD809" s="30"/>
      <c r="BE809" s="30"/>
      <c r="BF809" s="30"/>
      <c r="BG809" s="30"/>
      <c r="BH809" s="30"/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30"/>
      <c r="BT809" s="30"/>
      <c r="BU809" s="30"/>
      <c r="BV809" s="30"/>
      <c r="BW809" s="30"/>
      <c r="BX809" s="30"/>
      <c r="BY809" s="30"/>
      <c r="BZ809" s="30"/>
      <c r="CA809" s="30"/>
    </row>
    <row r="810" spans="1:79" ht="34.9" hidden="1" customHeight="1">
      <c r="A810" s="170"/>
      <c r="B810" s="47">
        <f>IFERROR(INDEX('اطلاعات انشعابات شرکتها'!A:BB,MATCH(A810,'اطلاعات انشعابات شرکتها'!A:A,0),MATCH(B$1,'اطلاعات انشعابات شرکتها'!$1:$1,0)),0)</f>
        <v>0</v>
      </c>
      <c r="C810" s="48">
        <f>IFERROR(INDEX('اطلاعات انشعابات شرکتها'!A:BB,MATCH(A810,'اطلاعات انشعابات شرکتها'!A:A,0),MATCH(C$1,'اطلاعات انشعابات شرکتها'!$1:$1,0)),0)</f>
        <v>0</v>
      </c>
      <c r="D810" s="45"/>
      <c r="E810" s="171"/>
      <c r="F810" s="170"/>
      <c r="G810" s="47" t="str">
        <f t="shared" si="133"/>
        <v>/</v>
      </c>
      <c r="H810" s="47">
        <f>IFERROR(INDEX('اطلاعات دوره'!A:Z,MATCH(G810,'اطلاعات دوره'!C:C,0),MATCH(H$1,'اطلاعات دوره'!$1:$1,0)),0)</f>
        <v>0</v>
      </c>
      <c r="I810" s="47">
        <f>IFERROR(INDEX('اطلاعات دوره'!A:Z,MATCH(G810,'اطلاعات دوره'!C:C,0),MATCH(I$1,'اطلاعات دوره'!$1:$1,0)),0)</f>
        <v>0</v>
      </c>
      <c r="J810" s="48">
        <f>IFERROR(INDEX('اطلاعات دوره'!A:Z,MATCH(G810,'اطلاعات دوره'!C:C,0),MATCH(J$1,'اطلاعات دوره'!$1:$1,0)),0)</f>
        <v>0</v>
      </c>
      <c r="K810" s="46"/>
      <c r="L810" s="158" t="str">
        <f>IFERROR(INDEX('اطلاعات دوره'!A:Z,MATCH(G810,'اطلاعات دوره'!C:C,0)-1,MATCH("عنوان",'اطلاعات دوره'!$1:$1,0)),"---")</f>
        <v>---</v>
      </c>
      <c r="M810" s="47" t="str">
        <f t="shared" si="134"/>
        <v>----</v>
      </c>
      <c r="N810" s="48" t="str">
        <f t="shared" si="135"/>
        <v>-/</v>
      </c>
      <c r="O810" s="45"/>
      <c r="P810" s="240">
        <f>IFERROR(INDEX('قرائت کنتور'!A:AZ,MATCH(A810&amp;"-"&amp;"آب",'قرائت کنتور'!B:B,0),MATCH(L810,'قرائت کنتور'!$1:$1,0)),0)</f>
        <v>0</v>
      </c>
      <c r="Q810" s="241">
        <f>IFERROR(INDEX('قرائت کنتور'!A:AZ,MATCH(A810&amp;"-"&amp;"آب",'قرائت کنتور'!B:B,0),MATCH(G810,'قرائت کنتور'!$1:$1,0)),0)</f>
        <v>0</v>
      </c>
      <c r="R810" s="241">
        <f t="shared" si="136"/>
        <v>0</v>
      </c>
      <c r="S810" s="241" t="str">
        <f>IFERROR(INDEX('اطلاعات انشعابات شرکتها'!A:AB,MATCH(A810,'اطلاعات انشعابات شرکتها'!A:A,0),MATCH(S$1,'اطلاعات انشعابات شرکتها'!$1:$1,0)),"---")</f>
        <v>---</v>
      </c>
      <c r="T810" s="227" t="str">
        <f t="shared" si="137"/>
        <v>---</v>
      </c>
      <c r="U810" s="45"/>
      <c r="V810" s="155" t="str">
        <f>IFERROR(INDEX('تعرفه ها'!A:Z,MATCH("بهای هر متر مکعب آب مصرفی",'تعرفه ها'!$B:$B,0),MATCH(F810,'تعرفه ها'!$2:$2,0)),"---")</f>
        <v>---</v>
      </c>
      <c r="W810" s="50" t="str">
        <f t="shared" si="138"/>
        <v>---</v>
      </c>
      <c r="X810" s="50" t="str">
        <f>IFERROR(ROUND(R810*INDEX('تعرفه ها'!A:Z,MATCH("عوارض آب به ازاء هر متر مکعب",'تعرفه ها'!$B:$B,0),MATCH(F810,'تعرفه ها'!$2:$2,0)),0),"---")</f>
        <v>---</v>
      </c>
      <c r="Y810" s="50" t="str">
        <f>IFERROR(ROUND(T810*INDEX('تعرفه ها'!A:Z,MATCH("جریمه مازاد مصرف آب به ازاء هر متر مکعب",'تعرفه ها'!$B:$B,0),MATCH(F810,'تعرفه ها'!$2:$2,0)),0),"---")</f>
        <v>---</v>
      </c>
      <c r="Z810" s="50" t="str">
        <f>IFERROR(ROUND(((W810+X810+Y810)*INDEX('تعرفه ها'!A:Z,MATCH("هزینه نگهداری و تعمیرات شبکه آب",'تعرفه ها'!$B:$B,0),MATCH(F810,'تعرفه ها'!$2:$2,0))/100),0),"---")</f>
        <v>---</v>
      </c>
      <c r="AA810" s="50" t="str">
        <f>IFERROR(IF(INDEX('اطلاعات دوره'!A:Z,MATCH(G810,'اطلاعات دوره'!C:C,0),MATCH("آب",'اطلاعات دوره'!$1:$1,0))="دارد",ROUND((W810+X810+Y810)*INDEX('تعرفه ها'!A:Z,MATCH("پیک فصلی آب",'تعرفه ها'!$B:$B,0),MATCH(F810,'تعرفه ها'!$2:$2,0))/100,0),0),"---")</f>
        <v>---</v>
      </c>
      <c r="AB810" s="50" t="str">
        <f>IFERROR(ROUND(SUM(W810+X810+Y810+Z810+AA810)*INDEX('تعرفه ها'!A:Z,MATCH("مالیات آب",'تعرفه ها'!$B:$B,0),MATCH(F810,'تعرفه ها'!$2:$2,0))/100,0),"---")</f>
        <v>---</v>
      </c>
      <c r="AC810" s="50" t="str">
        <f t="shared" si="139"/>
        <v>---</v>
      </c>
      <c r="AD810" s="50" t="str">
        <f t="shared" si="132"/>
        <v>---</v>
      </c>
      <c r="AE810" s="50" t="str">
        <f t="shared" si="140"/>
        <v>---</v>
      </c>
      <c r="AF810" s="50" t="str">
        <f t="shared" si="141"/>
        <v>---</v>
      </c>
      <c r="AG810" s="153" t="str">
        <f t="shared" si="142"/>
        <v>---</v>
      </c>
      <c r="AI810" s="183" t="str">
        <f>IFERROR(IF(INDEX(پرداخت!A:AZ,MATCH(A810&amp;" - "&amp;"آب",پرداخت!$B:$B,0),MATCH(G810,پرداخت!$1:$1,0))="نشده","نشده","شده"),"---")</f>
        <v>---</v>
      </c>
      <c r="AL810" s="144"/>
      <c r="AM810" s="144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/>
      <c r="BA810" s="30"/>
      <c r="BB810" s="30"/>
      <c r="BC810" s="30"/>
      <c r="BD810" s="30"/>
      <c r="BE810" s="30"/>
      <c r="BF810" s="30"/>
      <c r="BG810" s="30"/>
      <c r="BH810" s="30"/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30"/>
      <c r="BT810" s="30"/>
      <c r="BU810" s="30"/>
      <c r="BV810" s="30"/>
      <c r="BW810" s="30"/>
      <c r="BX810" s="30"/>
      <c r="BY810" s="30"/>
      <c r="BZ810" s="30"/>
      <c r="CA810" s="30"/>
    </row>
    <row r="811" spans="1:79" ht="34.9" hidden="1" customHeight="1">
      <c r="A811" s="170"/>
      <c r="B811" s="47">
        <f>IFERROR(INDEX('اطلاعات انشعابات شرکتها'!A:BB,MATCH(A811,'اطلاعات انشعابات شرکتها'!A:A,0),MATCH(B$1,'اطلاعات انشعابات شرکتها'!$1:$1,0)),0)</f>
        <v>0</v>
      </c>
      <c r="C811" s="48">
        <f>IFERROR(INDEX('اطلاعات انشعابات شرکتها'!A:BB,MATCH(A811,'اطلاعات انشعابات شرکتها'!A:A,0),MATCH(C$1,'اطلاعات انشعابات شرکتها'!$1:$1,0)),0)</f>
        <v>0</v>
      </c>
      <c r="D811" s="45"/>
      <c r="E811" s="171"/>
      <c r="F811" s="170"/>
      <c r="G811" s="47" t="str">
        <f t="shared" si="133"/>
        <v>/</v>
      </c>
      <c r="H811" s="47">
        <f>IFERROR(INDEX('اطلاعات دوره'!A:Z,MATCH(G811,'اطلاعات دوره'!C:C,0),MATCH(H$1,'اطلاعات دوره'!$1:$1,0)),0)</f>
        <v>0</v>
      </c>
      <c r="I811" s="47">
        <f>IFERROR(INDEX('اطلاعات دوره'!A:Z,MATCH(G811,'اطلاعات دوره'!C:C,0),MATCH(I$1,'اطلاعات دوره'!$1:$1,0)),0)</f>
        <v>0</v>
      </c>
      <c r="J811" s="48">
        <f>IFERROR(INDEX('اطلاعات دوره'!A:Z,MATCH(G811,'اطلاعات دوره'!C:C,0),MATCH(J$1,'اطلاعات دوره'!$1:$1,0)),0)</f>
        <v>0</v>
      </c>
      <c r="K811" s="46"/>
      <c r="L811" s="158" t="str">
        <f>IFERROR(INDEX('اطلاعات دوره'!A:Z,MATCH(G811,'اطلاعات دوره'!C:C,0)-1,MATCH("عنوان",'اطلاعات دوره'!$1:$1,0)),"---")</f>
        <v>---</v>
      </c>
      <c r="M811" s="47" t="str">
        <f t="shared" si="134"/>
        <v>----</v>
      </c>
      <c r="N811" s="48" t="str">
        <f t="shared" si="135"/>
        <v>-/</v>
      </c>
      <c r="O811" s="45"/>
      <c r="P811" s="240">
        <f>IFERROR(INDEX('قرائت کنتور'!A:AZ,MATCH(A811&amp;"-"&amp;"آب",'قرائت کنتور'!B:B,0),MATCH(L811,'قرائت کنتور'!$1:$1,0)),0)</f>
        <v>0</v>
      </c>
      <c r="Q811" s="241">
        <f>IFERROR(INDEX('قرائت کنتور'!A:AZ,MATCH(A811&amp;"-"&amp;"آب",'قرائت کنتور'!B:B,0),MATCH(G811,'قرائت کنتور'!$1:$1,0)),0)</f>
        <v>0</v>
      </c>
      <c r="R811" s="241">
        <f t="shared" si="136"/>
        <v>0</v>
      </c>
      <c r="S811" s="241" t="str">
        <f>IFERROR(INDEX('اطلاعات انشعابات شرکتها'!A:AB,MATCH(A811,'اطلاعات انشعابات شرکتها'!A:A,0),MATCH(S$1,'اطلاعات انشعابات شرکتها'!$1:$1,0)),"---")</f>
        <v>---</v>
      </c>
      <c r="T811" s="227" t="str">
        <f t="shared" si="137"/>
        <v>---</v>
      </c>
      <c r="U811" s="45"/>
      <c r="V811" s="155" t="str">
        <f>IFERROR(INDEX('تعرفه ها'!A:Z,MATCH("بهای هر متر مکعب آب مصرفی",'تعرفه ها'!$B:$B,0),MATCH(F811,'تعرفه ها'!$2:$2,0)),"---")</f>
        <v>---</v>
      </c>
      <c r="W811" s="50" t="str">
        <f t="shared" si="138"/>
        <v>---</v>
      </c>
      <c r="X811" s="50" t="str">
        <f>IFERROR(ROUND(R811*INDEX('تعرفه ها'!A:Z,MATCH("عوارض آب به ازاء هر متر مکعب",'تعرفه ها'!$B:$B,0),MATCH(F811,'تعرفه ها'!$2:$2,0)),0),"---")</f>
        <v>---</v>
      </c>
      <c r="Y811" s="50" t="str">
        <f>IFERROR(ROUND(T811*INDEX('تعرفه ها'!A:Z,MATCH("جریمه مازاد مصرف آب به ازاء هر متر مکعب",'تعرفه ها'!$B:$B,0),MATCH(F811,'تعرفه ها'!$2:$2,0)),0),"---")</f>
        <v>---</v>
      </c>
      <c r="Z811" s="50" t="str">
        <f>IFERROR(ROUND(((W811+X811+Y811)*INDEX('تعرفه ها'!A:Z,MATCH("هزینه نگهداری و تعمیرات شبکه آب",'تعرفه ها'!$B:$B,0),MATCH(F811,'تعرفه ها'!$2:$2,0))/100),0),"---")</f>
        <v>---</v>
      </c>
      <c r="AA811" s="50" t="str">
        <f>IFERROR(IF(INDEX('اطلاعات دوره'!A:Z,MATCH(G811,'اطلاعات دوره'!C:C,0),MATCH("آب",'اطلاعات دوره'!$1:$1,0))="دارد",ROUND((W811+X811+Y811)*INDEX('تعرفه ها'!A:Z,MATCH("پیک فصلی آب",'تعرفه ها'!$B:$B,0),MATCH(F811,'تعرفه ها'!$2:$2,0))/100,0),0),"---")</f>
        <v>---</v>
      </c>
      <c r="AB811" s="50" t="str">
        <f>IFERROR(ROUND(SUM(W811+X811+Y811+Z811+AA811)*INDEX('تعرفه ها'!A:Z,MATCH("مالیات آب",'تعرفه ها'!$B:$B,0),MATCH(F811,'تعرفه ها'!$2:$2,0))/100,0),"---")</f>
        <v>---</v>
      </c>
      <c r="AC811" s="50" t="str">
        <f t="shared" si="139"/>
        <v>---</v>
      </c>
      <c r="AD811" s="50" t="str">
        <f t="shared" si="132"/>
        <v>---</v>
      </c>
      <c r="AE811" s="50" t="str">
        <f t="shared" si="140"/>
        <v>---</v>
      </c>
      <c r="AF811" s="50" t="str">
        <f t="shared" si="141"/>
        <v>---</v>
      </c>
      <c r="AG811" s="153" t="str">
        <f t="shared" si="142"/>
        <v>---</v>
      </c>
      <c r="AI811" s="183" t="str">
        <f>IFERROR(IF(INDEX(پرداخت!A:AZ,MATCH(A811&amp;" - "&amp;"آب",پرداخت!$B:$B,0),MATCH(G811,پرداخت!$1:$1,0))="نشده","نشده","شده"),"---")</f>
        <v>---</v>
      </c>
      <c r="AL811" s="144"/>
      <c r="AM811" s="144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/>
      <c r="BA811" s="30"/>
      <c r="BB811" s="30"/>
      <c r="BC811" s="30"/>
      <c r="BD811" s="30"/>
      <c r="BE811" s="30"/>
      <c r="BF811" s="30"/>
      <c r="BG811" s="30"/>
      <c r="BH811" s="30"/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30"/>
      <c r="BT811" s="30"/>
      <c r="BU811" s="30"/>
      <c r="BV811" s="30"/>
      <c r="BW811" s="30"/>
      <c r="BX811" s="30"/>
      <c r="BY811" s="30"/>
      <c r="BZ811" s="30"/>
      <c r="CA811" s="30"/>
    </row>
    <row r="812" spans="1:79" ht="34.9" hidden="1" customHeight="1">
      <c r="A812" s="170"/>
      <c r="B812" s="47">
        <f>IFERROR(INDEX('اطلاعات انشعابات شرکتها'!A:BB,MATCH(A812,'اطلاعات انشعابات شرکتها'!A:A,0),MATCH(B$1,'اطلاعات انشعابات شرکتها'!$1:$1,0)),0)</f>
        <v>0</v>
      </c>
      <c r="C812" s="48">
        <f>IFERROR(INDEX('اطلاعات انشعابات شرکتها'!A:BB,MATCH(A812,'اطلاعات انشعابات شرکتها'!A:A,0),MATCH(C$1,'اطلاعات انشعابات شرکتها'!$1:$1,0)),0)</f>
        <v>0</v>
      </c>
      <c r="D812" s="45"/>
      <c r="E812" s="171"/>
      <c r="F812" s="170"/>
      <c r="G812" s="47" t="str">
        <f t="shared" si="133"/>
        <v>/</v>
      </c>
      <c r="H812" s="47">
        <f>IFERROR(INDEX('اطلاعات دوره'!A:Z,MATCH(G812,'اطلاعات دوره'!C:C,0),MATCH(H$1,'اطلاعات دوره'!$1:$1,0)),0)</f>
        <v>0</v>
      </c>
      <c r="I812" s="47">
        <f>IFERROR(INDEX('اطلاعات دوره'!A:Z,MATCH(G812,'اطلاعات دوره'!C:C,0),MATCH(I$1,'اطلاعات دوره'!$1:$1,0)),0)</f>
        <v>0</v>
      </c>
      <c r="J812" s="48">
        <f>IFERROR(INDEX('اطلاعات دوره'!A:Z,MATCH(G812,'اطلاعات دوره'!C:C,0),MATCH(J$1,'اطلاعات دوره'!$1:$1,0)),0)</f>
        <v>0</v>
      </c>
      <c r="K812" s="46"/>
      <c r="L812" s="158" t="str">
        <f>IFERROR(INDEX('اطلاعات دوره'!A:Z,MATCH(G812,'اطلاعات دوره'!C:C,0)-1,MATCH("عنوان",'اطلاعات دوره'!$1:$1,0)),"---")</f>
        <v>---</v>
      </c>
      <c r="M812" s="47" t="str">
        <f t="shared" si="134"/>
        <v>----</v>
      </c>
      <c r="N812" s="48" t="str">
        <f t="shared" si="135"/>
        <v>-/</v>
      </c>
      <c r="O812" s="45"/>
      <c r="P812" s="240">
        <f>IFERROR(INDEX('قرائت کنتور'!A:AZ,MATCH(A812&amp;"-"&amp;"آب",'قرائت کنتور'!B:B,0),MATCH(L812,'قرائت کنتور'!$1:$1,0)),0)</f>
        <v>0</v>
      </c>
      <c r="Q812" s="241">
        <f>IFERROR(INDEX('قرائت کنتور'!A:AZ,MATCH(A812&amp;"-"&amp;"آب",'قرائت کنتور'!B:B,0),MATCH(G812,'قرائت کنتور'!$1:$1,0)),0)</f>
        <v>0</v>
      </c>
      <c r="R812" s="241">
        <f t="shared" si="136"/>
        <v>0</v>
      </c>
      <c r="S812" s="241" t="str">
        <f>IFERROR(INDEX('اطلاعات انشعابات شرکتها'!A:AB,MATCH(A812,'اطلاعات انشعابات شرکتها'!A:A,0),MATCH(S$1,'اطلاعات انشعابات شرکتها'!$1:$1,0)),"---")</f>
        <v>---</v>
      </c>
      <c r="T812" s="227" t="str">
        <f t="shared" si="137"/>
        <v>---</v>
      </c>
      <c r="U812" s="45"/>
      <c r="V812" s="155" t="str">
        <f>IFERROR(INDEX('تعرفه ها'!A:Z,MATCH("بهای هر متر مکعب آب مصرفی",'تعرفه ها'!$B:$B,0),MATCH(F812,'تعرفه ها'!$2:$2,0)),"---")</f>
        <v>---</v>
      </c>
      <c r="W812" s="50" t="str">
        <f t="shared" si="138"/>
        <v>---</v>
      </c>
      <c r="X812" s="50" t="str">
        <f>IFERROR(ROUND(R812*INDEX('تعرفه ها'!A:Z,MATCH("عوارض آب به ازاء هر متر مکعب",'تعرفه ها'!$B:$B,0),MATCH(F812,'تعرفه ها'!$2:$2,0)),0),"---")</f>
        <v>---</v>
      </c>
      <c r="Y812" s="50" t="str">
        <f>IFERROR(ROUND(T812*INDEX('تعرفه ها'!A:Z,MATCH("جریمه مازاد مصرف آب به ازاء هر متر مکعب",'تعرفه ها'!$B:$B,0),MATCH(F812,'تعرفه ها'!$2:$2,0)),0),"---")</f>
        <v>---</v>
      </c>
      <c r="Z812" s="50" t="str">
        <f>IFERROR(ROUND(((W812+X812+Y812)*INDEX('تعرفه ها'!A:Z,MATCH("هزینه نگهداری و تعمیرات شبکه آب",'تعرفه ها'!$B:$B,0),MATCH(F812,'تعرفه ها'!$2:$2,0))/100),0),"---")</f>
        <v>---</v>
      </c>
      <c r="AA812" s="50" t="str">
        <f>IFERROR(IF(INDEX('اطلاعات دوره'!A:Z,MATCH(G812,'اطلاعات دوره'!C:C,0),MATCH("آب",'اطلاعات دوره'!$1:$1,0))="دارد",ROUND((W812+X812+Y812)*INDEX('تعرفه ها'!A:Z,MATCH("پیک فصلی آب",'تعرفه ها'!$B:$B,0),MATCH(F812,'تعرفه ها'!$2:$2,0))/100,0),0),"---")</f>
        <v>---</v>
      </c>
      <c r="AB812" s="50" t="str">
        <f>IFERROR(ROUND(SUM(W812+X812+Y812+Z812+AA812)*INDEX('تعرفه ها'!A:Z,MATCH("مالیات آب",'تعرفه ها'!$B:$B,0),MATCH(F812,'تعرفه ها'!$2:$2,0))/100,0),"---")</f>
        <v>---</v>
      </c>
      <c r="AC812" s="50" t="str">
        <f t="shared" si="139"/>
        <v>---</v>
      </c>
      <c r="AD812" s="50" t="str">
        <f t="shared" si="132"/>
        <v>---</v>
      </c>
      <c r="AE812" s="50" t="str">
        <f t="shared" si="140"/>
        <v>---</v>
      </c>
      <c r="AF812" s="50" t="str">
        <f t="shared" si="141"/>
        <v>---</v>
      </c>
      <c r="AG812" s="153" t="str">
        <f t="shared" si="142"/>
        <v>---</v>
      </c>
      <c r="AI812" s="183" t="str">
        <f>IFERROR(IF(INDEX(پرداخت!A:AZ,MATCH(A812&amp;" - "&amp;"آب",پرداخت!$B:$B,0),MATCH(G812,پرداخت!$1:$1,0))="نشده","نشده","شده"),"---")</f>
        <v>---</v>
      </c>
      <c r="AL812" s="144"/>
      <c r="AM812" s="144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/>
      <c r="BA812" s="30"/>
      <c r="BB812" s="30"/>
      <c r="BC812" s="30"/>
      <c r="BD812" s="30"/>
      <c r="BE812" s="30"/>
      <c r="BF812" s="30"/>
      <c r="BG812" s="30"/>
      <c r="BH812" s="30"/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30"/>
      <c r="BT812" s="30"/>
      <c r="BU812" s="30"/>
      <c r="BV812" s="30"/>
      <c r="BW812" s="30"/>
      <c r="BX812" s="30"/>
      <c r="BY812" s="30"/>
      <c r="BZ812" s="30"/>
      <c r="CA812" s="30"/>
    </row>
    <row r="813" spans="1:79" ht="34.9" hidden="1" customHeight="1">
      <c r="A813" s="170"/>
      <c r="B813" s="47">
        <f>IFERROR(INDEX('اطلاعات انشعابات شرکتها'!A:BB,MATCH(A813,'اطلاعات انشعابات شرکتها'!A:A,0),MATCH(B$1,'اطلاعات انشعابات شرکتها'!$1:$1,0)),0)</f>
        <v>0</v>
      </c>
      <c r="C813" s="48">
        <f>IFERROR(INDEX('اطلاعات انشعابات شرکتها'!A:BB,MATCH(A813,'اطلاعات انشعابات شرکتها'!A:A,0),MATCH(C$1,'اطلاعات انشعابات شرکتها'!$1:$1,0)),0)</f>
        <v>0</v>
      </c>
      <c r="D813" s="45"/>
      <c r="E813" s="171"/>
      <c r="F813" s="170"/>
      <c r="G813" s="47" t="str">
        <f t="shared" si="133"/>
        <v>/</v>
      </c>
      <c r="H813" s="47">
        <f>IFERROR(INDEX('اطلاعات دوره'!A:Z,MATCH(G813,'اطلاعات دوره'!C:C,0),MATCH(H$1,'اطلاعات دوره'!$1:$1,0)),0)</f>
        <v>0</v>
      </c>
      <c r="I813" s="47">
        <f>IFERROR(INDEX('اطلاعات دوره'!A:Z,MATCH(G813,'اطلاعات دوره'!C:C,0),MATCH(I$1,'اطلاعات دوره'!$1:$1,0)),0)</f>
        <v>0</v>
      </c>
      <c r="J813" s="48">
        <f>IFERROR(INDEX('اطلاعات دوره'!A:Z,MATCH(G813,'اطلاعات دوره'!C:C,0),MATCH(J$1,'اطلاعات دوره'!$1:$1,0)),0)</f>
        <v>0</v>
      </c>
      <c r="K813" s="46"/>
      <c r="L813" s="158" t="str">
        <f>IFERROR(INDEX('اطلاعات دوره'!A:Z,MATCH(G813,'اطلاعات دوره'!C:C,0)-1,MATCH("عنوان",'اطلاعات دوره'!$1:$1,0)),"---")</f>
        <v>---</v>
      </c>
      <c r="M813" s="47" t="str">
        <f t="shared" si="134"/>
        <v>----</v>
      </c>
      <c r="N813" s="48" t="str">
        <f t="shared" si="135"/>
        <v>-/</v>
      </c>
      <c r="O813" s="45"/>
      <c r="P813" s="240">
        <f>IFERROR(INDEX('قرائت کنتور'!A:AZ,MATCH(A813&amp;"-"&amp;"آب",'قرائت کنتور'!B:B,0),MATCH(L813,'قرائت کنتور'!$1:$1,0)),0)</f>
        <v>0</v>
      </c>
      <c r="Q813" s="241">
        <f>IFERROR(INDEX('قرائت کنتور'!A:AZ,MATCH(A813&amp;"-"&amp;"آب",'قرائت کنتور'!B:B,0),MATCH(G813,'قرائت کنتور'!$1:$1,0)),0)</f>
        <v>0</v>
      </c>
      <c r="R813" s="241">
        <f t="shared" si="136"/>
        <v>0</v>
      </c>
      <c r="S813" s="241" t="str">
        <f>IFERROR(INDEX('اطلاعات انشعابات شرکتها'!A:AB,MATCH(A813,'اطلاعات انشعابات شرکتها'!A:A,0),MATCH(S$1,'اطلاعات انشعابات شرکتها'!$1:$1,0)),"---")</f>
        <v>---</v>
      </c>
      <c r="T813" s="227" t="str">
        <f t="shared" si="137"/>
        <v>---</v>
      </c>
      <c r="U813" s="45"/>
      <c r="V813" s="155" t="str">
        <f>IFERROR(INDEX('تعرفه ها'!A:Z,MATCH("بهای هر متر مکعب آب مصرفی",'تعرفه ها'!$B:$B,0),MATCH(F813,'تعرفه ها'!$2:$2,0)),"---")</f>
        <v>---</v>
      </c>
      <c r="W813" s="50" t="str">
        <f t="shared" si="138"/>
        <v>---</v>
      </c>
      <c r="X813" s="50" t="str">
        <f>IFERROR(ROUND(R813*INDEX('تعرفه ها'!A:Z,MATCH("عوارض آب به ازاء هر متر مکعب",'تعرفه ها'!$B:$B,0),MATCH(F813,'تعرفه ها'!$2:$2,0)),0),"---")</f>
        <v>---</v>
      </c>
      <c r="Y813" s="50" t="str">
        <f>IFERROR(ROUND(T813*INDEX('تعرفه ها'!A:Z,MATCH("جریمه مازاد مصرف آب به ازاء هر متر مکعب",'تعرفه ها'!$B:$B,0),MATCH(F813,'تعرفه ها'!$2:$2,0)),0),"---")</f>
        <v>---</v>
      </c>
      <c r="Z813" s="50" t="str">
        <f>IFERROR(ROUND(((W813+X813+Y813)*INDEX('تعرفه ها'!A:Z,MATCH("هزینه نگهداری و تعمیرات شبکه آب",'تعرفه ها'!$B:$B,0),MATCH(F813,'تعرفه ها'!$2:$2,0))/100),0),"---")</f>
        <v>---</v>
      </c>
      <c r="AA813" s="50" t="str">
        <f>IFERROR(IF(INDEX('اطلاعات دوره'!A:Z,MATCH(G813,'اطلاعات دوره'!C:C,0),MATCH("آب",'اطلاعات دوره'!$1:$1,0))="دارد",ROUND((W813+X813+Y813)*INDEX('تعرفه ها'!A:Z,MATCH("پیک فصلی آب",'تعرفه ها'!$B:$B,0),MATCH(F813,'تعرفه ها'!$2:$2,0))/100,0),0),"---")</f>
        <v>---</v>
      </c>
      <c r="AB813" s="50" t="str">
        <f>IFERROR(ROUND(SUM(W813+X813+Y813+Z813+AA813)*INDEX('تعرفه ها'!A:Z,MATCH("مالیات آب",'تعرفه ها'!$B:$B,0),MATCH(F813,'تعرفه ها'!$2:$2,0))/100,0),"---")</f>
        <v>---</v>
      </c>
      <c r="AC813" s="50" t="str">
        <f t="shared" si="139"/>
        <v>---</v>
      </c>
      <c r="AD813" s="50" t="str">
        <f t="shared" si="132"/>
        <v>---</v>
      </c>
      <c r="AE813" s="50" t="str">
        <f t="shared" si="140"/>
        <v>---</v>
      </c>
      <c r="AF813" s="50" t="str">
        <f t="shared" si="141"/>
        <v>---</v>
      </c>
      <c r="AG813" s="153" t="str">
        <f t="shared" si="142"/>
        <v>---</v>
      </c>
      <c r="AI813" s="183" t="str">
        <f>IFERROR(IF(INDEX(پرداخت!A:AZ,MATCH(A813&amp;" - "&amp;"آب",پرداخت!$B:$B,0),MATCH(G813,پرداخت!$1:$1,0))="نشده","نشده","شده"),"---")</f>
        <v>---</v>
      </c>
      <c r="AL813" s="144"/>
      <c r="AM813" s="144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/>
      <c r="BA813" s="30"/>
      <c r="BB813" s="30"/>
      <c r="BC813" s="30"/>
      <c r="BD813" s="30"/>
      <c r="BE813" s="30"/>
      <c r="BF813" s="30"/>
      <c r="BG813" s="30"/>
      <c r="BH813" s="30"/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30"/>
      <c r="BT813" s="30"/>
      <c r="BU813" s="30"/>
      <c r="BV813" s="30"/>
      <c r="BW813" s="30"/>
      <c r="BX813" s="30"/>
      <c r="BY813" s="30"/>
      <c r="BZ813" s="30"/>
      <c r="CA813" s="30"/>
    </row>
    <row r="814" spans="1:79" ht="34.9" hidden="1" customHeight="1">
      <c r="A814" s="170"/>
      <c r="B814" s="47">
        <f>IFERROR(INDEX('اطلاعات انشعابات شرکتها'!A:BB,MATCH(A814,'اطلاعات انشعابات شرکتها'!A:A,0),MATCH(B$1,'اطلاعات انشعابات شرکتها'!$1:$1,0)),0)</f>
        <v>0</v>
      </c>
      <c r="C814" s="48">
        <f>IFERROR(INDEX('اطلاعات انشعابات شرکتها'!A:BB,MATCH(A814,'اطلاعات انشعابات شرکتها'!A:A,0),MATCH(C$1,'اطلاعات انشعابات شرکتها'!$1:$1,0)),0)</f>
        <v>0</v>
      </c>
      <c r="D814" s="45"/>
      <c r="E814" s="171"/>
      <c r="F814" s="170"/>
      <c r="G814" s="47" t="str">
        <f t="shared" si="133"/>
        <v>/</v>
      </c>
      <c r="H814" s="47">
        <f>IFERROR(INDEX('اطلاعات دوره'!A:Z,MATCH(G814,'اطلاعات دوره'!C:C,0),MATCH(H$1,'اطلاعات دوره'!$1:$1,0)),0)</f>
        <v>0</v>
      </c>
      <c r="I814" s="47">
        <f>IFERROR(INDEX('اطلاعات دوره'!A:Z,MATCH(G814,'اطلاعات دوره'!C:C,0),MATCH(I$1,'اطلاعات دوره'!$1:$1,0)),0)</f>
        <v>0</v>
      </c>
      <c r="J814" s="48">
        <f>IFERROR(INDEX('اطلاعات دوره'!A:Z,MATCH(G814,'اطلاعات دوره'!C:C,0),MATCH(J$1,'اطلاعات دوره'!$1:$1,0)),0)</f>
        <v>0</v>
      </c>
      <c r="K814" s="46"/>
      <c r="L814" s="158" t="str">
        <f>IFERROR(INDEX('اطلاعات دوره'!A:Z,MATCH(G814,'اطلاعات دوره'!C:C,0)-1,MATCH("عنوان",'اطلاعات دوره'!$1:$1,0)),"---")</f>
        <v>---</v>
      </c>
      <c r="M814" s="47" t="str">
        <f t="shared" si="134"/>
        <v>----</v>
      </c>
      <c r="N814" s="48" t="str">
        <f t="shared" si="135"/>
        <v>-/</v>
      </c>
      <c r="O814" s="45"/>
      <c r="P814" s="240">
        <f>IFERROR(INDEX('قرائت کنتور'!A:AZ,MATCH(A814&amp;"-"&amp;"آب",'قرائت کنتور'!B:B,0),MATCH(L814,'قرائت کنتور'!$1:$1,0)),0)</f>
        <v>0</v>
      </c>
      <c r="Q814" s="241">
        <f>IFERROR(INDEX('قرائت کنتور'!A:AZ,MATCH(A814&amp;"-"&amp;"آب",'قرائت کنتور'!B:B,0),MATCH(G814,'قرائت کنتور'!$1:$1,0)),0)</f>
        <v>0</v>
      </c>
      <c r="R814" s="241">
        <f t="shared" si="136"/>
        <v>0</v>
      </c>
      <c r="S814" s="241" t="str">
        <f>IFERROR(INDEX('اطلاعات انشعابات شرکتها'!A:AB,MATCH(A814,'اطلاعات انشعابات شرکتها'!A:A,0),MATCH(S$1,'اطلاعات انشعابات شرکتها'!$1:$1,0)),"---")</f>
        <v>---</v>
      </c>
      <c r="T814" s="227" t="str">
        <f t="shared" si="137"/>
        <v>---</v>
      </c>
      <c r="U814" s="45"/>
      <c r="V814" s="155" t="str">
        <f>IFERROR(INDEX('تعرفه ها'!A:Z,MATCH("بهای هر متر مکعب آب مصرفی",'تعرفه ها'!$B:$B,0),MATCH(F814,'تعرفه ها'!$2:$2,0)),"---")</f>
        <v>---</v>
      </c>
      <c r="W814" s="50" t="str">
        <f t="shared" si="138"/>
        <v>---</v>
      </c>
      <c r="X814" s="50" t="str">
        <f>IFERROR(ROUND(R814*INDEX('تعرفه ها'!A:Z,MATCH("عوارض آب به ازاء هر متر مکعب",'تعرفه ها'!$B:$B,0),MATCH(F814,'تعرفه ها'!$2:$2,0)),0),"---")</f>
        <v>---</v>
      </c>
      <c r="Y814" s="50" t="str">
        <f>IFERROR(ROUND(T814*INDEX('تعرفه ها'!A:Z,MATCH("جریمه مازاد مصرف آب به ازاء هر متر مکعب",'تعرفه ها'!$B:$B,0),MATCH(F814,'تعرفه ها'!$2:$2,0)),0),"---")</f>
        <v>---</v>
      </c>
      <c r="Z814" s="50" t="str">
        <f>IFERROR(ROUND(((W814+X814+Y814)*INDEX('تعرفه ها'!A:Z,MATCH("هزینه نگهداری و تعمیرات شبکه آب",'تعرفه ها'!$B:$B,0),MATCH(F814,'تعرفه ها'!$2:$2,0))/100),0),"---")</f>
        <v>---</v>
      </c>
      <c r="AA814" s="50" t="str">
        <f>IFERROR(IF(INDEX('اطلاعات دوره'!A:Z,MATCH(G814,'اطلاعات دوره'!C:C,0),MATCH("آب",'اطلاعات دوره'!$1:$1,0))="دارد",ROUND((W814+X814+Y814)*INDEX('تعرفه ها'!A:Z,MATCH("پیک فصلی آب",'تعرفه ها'!$B:$B,0),MATCH(F814,'تعرفه ها'!$2:$2,0))/100,0),0),"---")</f>
        <v>---</v>
      </c>
      <c r="AB814" s="50" t="str">
        <f>IFERROR(ROUND(SUM(W814+X814+Y814+Z814+AA814)*INDEX('تعرفه ها'!A:Z,MATCH("مالیات آب",'تعرفه ها'!$B:$B,0),MATCH(F814,'تعرفه ها'!$2:$2,0))/100,0),"---")</f>
        <v>---</v>
      </c>
      <c r="AC814" s="50" t="str">
        <f t="shared" si="139"/>
        <v>---</v>
      </c>
      <c r="AD814" s="50" t="str">
        <f t="shared" si="132"/>
        <v>---</v>
      </c>
      <c r="AE814" s="50" t="str">
        <f t="shared" si="140"/>
        <v>---</v>
      </c>
      <c r="AF814" s="50" t="str">
        <f t="shared" si="141"/>
        <v>---</v>
      </c>
      <c r="AG814" s="153" t="str">
        <f t="shared" si="142"/>
        <v>---</v>
      </c>
      <c r="AI814" s="183" t="str">
        <f>IFERROR(IF(INDEX(پرداخت!A:AZ,MATCH(A814&amp;" - "&amp;"آب",پرداخت!$B:$B,0),MATCH(G814,پرداخت!$1:$1,0))="نشده","نشده","شده"),"---")</f>
        <v>---</v>
      </c>
      <c r="AL814" s="144"/>
      <c r="AM814" s="144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/>
      <c r="BA814" s="30"/>
      <c r="BB814" s="30"/>
      <c r="BC814" s="30"/>
      <c r="BD814" s="30"/>
      <c r="BE814" s="30"/>
      <c r="BF814" s="30"/>
      <c r="BG814" s="30"/>
      <c r="BH814" s="30"/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30"/>
      <c r="BT814" s="30"/>
      <c r="BU814" s="30"/>
      <c r="BV814" s="30"/>
      <c r="BW814" s="30"/>
      <c r="BX814" s="30"/>
      <c r="BY814" s="30"/>
      <c r="BZ814" s="30"/>
      <c r="CA814" s="30"/>
    </row>
    <row r="815" spans="1:79" ht="34.9" hidden="1" customHeight="1">
      <c r="A815" s="170"/>
      <c r="B815" s="47">
        <f>IFERROR(INDEX('اطلاعات انشعابات شرکتها'!A:BB,MATCH(A815,'اطلاعات انشعابات شرکتها'!A:A,0),MATCH(B$1,'اطلاعات انشعابات شرکتها'!$1:$1,0)),0)</f>
        <v>0</v>
      </c>
      <c r="C815" s="48">
        <f>IFERROR(INDEX('اطلاعات انشعابات شرکتها'!A:BB,MATCH(A815,'اطلاعات انشعابات شرکتها'!A:A,0),MATCH(C$1,'اطلاعات انشعابات شرکتها'!$1:$1,0)),0)</f>
        <v>0</v>
      </c>
      <c r="D815" s="45"/>
      <c r="E815" s="171"/>
      <c r="F815" s="170"/>
      <c r="G815" s="47" t="str">
        <f t="shared" si="133"/>
        <v>/</v>
      </c>
      <c r="H815" s="47">
        <f>IFERROR(INDEX('اطلاعات دوره'!A:Z,MATCH(G815,'اطلاعات دوره'!C:C,0),MATCH(H$1,'اطلاعات دوره'!$1:$1,0)),0)</f>
        <v>0</v>
      </c>
      <c r="I815" s="47">
        <f>IFERROR(INDEX('اطلاعات دوره'!A:Z,MATCH(G815,'اطلاعات دوره'!C:C,0),MATCH(I$1,'اطلاعات دوره'!$1:$1,0)),0)</f>
        <v>0</v>
      </c>
      <c r="J815" s="48">
        <f>IFERROR(INDEX('اطلاعات دوره'!A:Z,MATCH(G815,'اطلاعات دوره'!C:C,0),MATCH(J$1,'اطلاعات دوره'!$1:$1,0)),0)</f>
        <v>0</v>
      </c>
      <c r="K815" s="46"/>
      <c r="L815" s="158" t="str">
        <f>IFERROR(INDEX('اطلاعات دوره'!A:Z,MATCH(G815,'اطلاعات دوره'!C:C,0)-1,MATCH("عنوان",'اطلاعات دوره'!$1:$1,0)),"---")</f>
        <v>---</v>
      </c>
      <c r="M815" s="47" t="str">
        <f t="shared" si="134"/>
        <v>----</v>
      </c>
      <c r="N815" s="48" t="str">
        <f t="shared" si="135"/>
        <v>-/</v>
      </c>
      <c r="O815" s="45"/>
      <c r="P815" s="240">
        <f>IFERROR(INDEX('قرائت کنتور'!A:AZ,MATCH(A815&amp;"-"&amp;"آب",'قرائت کنتور'!B:B,0),MATCH(L815,'قرائت کنتور'!$1:$1,0)),0)</f>
        <v>0</v>
      </c>
      <c r="Q815" s="241">
        <f>IFERROR(INDEX('قرائت کنتور'!A:AZ,MATCH(A815&amp;"-"&amp;"آب",'قرائت کنتور'!B:B,0),MATCH(G815,'قرائت کنتور'!$1:$1,0)),0)</f>
        <v>0</v>
      </c>
      <c r="R815" s="241">
        <f t="shared" si="136"/>
        <v>0</v>
      </c>
      <c r="S815" s="241" t="str">
        <f>IFERROR(INDEX('اطلاعات انشعابات شرکتها'!A:AB,MATCH(A815,'اطلاعات انشعابات شرکتها'!A:A,0),MATCH(S$1,'اطلاعات انشعابات شرکتها'!$1:$1,0)),"---")</f>
        <v>---</v>
      </c>
      <c r="T815" s="227" t="str">
        <f t="shared" si="137"/>
        <v>---</v>
      </c>
      <c r="U815" s="45"/>
      <c r="V815" s="155" t="str">
        <f>IFERROR(INDEX('تعرفه ها'!A:Z,MATCH("بهای هر متر مکعب آب مصرفی",'تعرفه ها'!$B:$B,0),MATCH(F815,'تعرفه ها'!$2:$2,0)),"---")</f>
        <v>---</v>
      </c>
      <c r="W815" s="50" t="str">
        <f t="shared" si="138"/>
        <v>---</v>
      </c>
      <c r="X815" s="50" t="str">
        <f>IFERROR(ROUND(R815*INDEX('تعرفه ها'!A:Z,MATCH("عوارض آب به ازاء هر متر مکعب",'تعرفه ها'!$B:$B,0),MATCH(F815,'تعرفه ها'!$2:$2,0)),0),"---")</f>
        <v>---</v>
      </c>
      <c r="Y815" s="50" t="str">
        <f>IFERROR(ROUND(T815*INDEX('تعرفه ها'!A:Z,MATCH("جریمه مازاد مصرف آب به ازاء هر متر مکعب",'تعرفه ها'!$B:$B,0),MATCH(F815,'تعرفه ها'!$2:$2,0)),0),"---")</f>
        <v>---</v>
      </c>
      <c r="Z815" s="50" t="str">
        <f>IFERROR(ROUND(((W815+X815+Y815)*INDEX('تعرفه ها'!A:Z,MATCH("هزینه نگهداری و تعمیرات شبکه آب",'تعرفه ها'!$B:$B,0),MATCH(F815,'تعرفه ها'!$2:$2,0))/100),0),"---")</f>
        <v>---</v>
      </c>
      <c r="AA815" s="50" t="str">
        <f>IFERROR(IF(INDEX('اطلاعات دوره'!A:Z,MATCH(G815,'اطلاعات دوره'!C:C,0),MATCH("آب",'اطلاعات دوره'!$1:$1,0))="دارد",ROUND((W815+X815+Y815)*INDEX('تعرفه ها'!A:Z,MATCH("پیک فصلی آب",'تعرفه ها'!$B:$B,0),MATCH(F815,'تعرفه ها'!$2:$2,0))/100,0),0),"---")</f>
        <v>---</v>
      </c>
      <c r="AB815" s="50" t="str">
        <f>IFERROR(ROUND(SUM(W815+X815+Y815+Z815+AA815)*INDEX('تعرفه ها'!A:Z,MATCH("مالیات آب",'تعرفه ها'!$B:$B,0),MATCH(F815,'تعرفه ها'!$2:$2,0))/100,0),"---")</f>
        <v>---</v>
      </c>
      <c r="AC815" s="50" t="str">
        <f t="shared" si="139"/>
        <v>---</v>
      </c>
      <c r="AD815" s="50" t="str">
        <f t="shared" si="132"/>
        <v>---</v>
      </c>
      <c r="AE815" s="50" t="str">
        <f t="shared" si="140"/>
        <v>---</v>
      </c>
      <c r="AF815" s="50" t="str">
        <f t="shared" si="141"/>
        <v>---</v>
      </c>
      <c r="AG815" s="153" t="str">
        <f t="shared" si="142"/>
        <v>---</v>
      </c>
      <c r="AI815" s="183" t="str">
        <f>IFERROR(IF(INDEX(پرداخت!A:AZ,MATCH(A815&amp;" - "&amp;"آب",پرداخت!$B:$B,0),MATCH(G815,پرداخت!$1:$1,0))="نشده","نشده","شده"),"---")</f>
        <v>---</v>
      </c>
      <c r="AL815" s="144"/>
      <c r="AM815" s="144"/>
      <c r="AN815" s="30"/>
      <c r="AO815" s="30"/>
      <c r="AP815" s="30"/>
      <c r="AQ815" s="30"/>
      <c r="AR815" s="30"/>
      <c r="AS815" s="30"/>
      <c r="AT815" s="30"/>
      <c r="AU815" s="30"/>
      <c r="AV815" s="30"/>
      <c r="AW815" s="30"/>
      <c r="AX815" s="30"/>
      <c r="AY815" s="30"/>
      <c r="AZ815" s="30"/>
      <c r="BA815" s="30"/>
      <c r="BB815" s="30"/>
      <c r="BC815" s="30"/>
      <c r="BD815" s="30"/>
      <c r="BE815" s="30"/>
      <c r="BF815" s="30"/>
      <c r="BG815" s="30"/>
      <c r="BH815" s="30"/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30"/>
      <c r="BT815" s="30"/>
      <c r="BU815" s="30"/>
      <c r="BV815" s="30"/>
      <c r="BW815" s="30"/>
      <c r="BX815" s="30"/>
      <c r="BY815" s="30"/>
      <c r="BZ815" s="30"/>
      <c r="CA815" s="30"/>
    </row>
    <row r="816" spans="1:79" ht="34.9" hidden="1" customHeight="1">
      <c r="A816" s="170"/>
      <c r="B816" s="47">
        <f>IFERROR(INDEX('اطلاعات انشعابات شرکتها'!A:BB,MATCH(A816,'اطلاعات انشعابات شرکتها'!A:A,0),MATCH(B$1,'اطلاعات انشعابات شرکتها'!$1:$1,0)),0)</f>
        <v>0</v>
      </c>
      <c r="C816" s="48">
        <f>IFERROR(INDEX('اطلاعات انشعابات شرکتها'!A:BB,MATCH(A816,'اطلاعات انشعابات شرکتها'!A:A,0),MATCH(C$1,'اطلاعات انشعابات شرکتها'!$1:$1,0)),0)</f>
        <v>0</v>
      </c>
      <c r="D816" s="45"/>
      <c r="E816" s="171"/>
      <c r="F816" s="170"/>
      <c r="G816" s="47" t="str">
        <f t="shared" si="133"/>
        <v>/</v>
      </c>
      <c r="H816" s="47">
        <f>IFERROR(INDEX('اطلاعات دوره'!A:Z,MATCH(G816,'اطلاعات دوره'!C:C,0),MATCH(H$1,'اطلاعات دوره'!$1:$1,0)),0)</f>
        <v>0</v>
      </c>
      <c r="I816" s="47">
        <f>IFERROR(INDEX('اطلاعات دوره'!A:Z,MATCH(G816,'اطلاعات دوره'!C:C,0),MATCH(I$1,'اطلاعات دوره'!$1:$1,0)),0)</f>
        <v>0</v>
      </c>
      <c r="J816" s="48">
        <f>IFERROR(INDEX('اطلاعات دوره'!A:Z,MATCH(G816,'اطلاعات دوره'!C:C,0),MATCH(J$1,'اطلاعات دوره'!$1:$1,0)),0)</f>
        <v>0</v>
      </c>
      <c r="K816" s="46"/>
      <c r="L816" s="158" t="str">
        <f>IFERROR(INDEX('اطلاعات دوره'!A:Z,MATCH(G816,'اطلاعات دوره'!C:C,0)-1,MATCH("عنوان",'اطلاعات دوره'!$1:$1,0)),"---")</f>
        <v>---</v>
      </c>
      <c r="M816" s="47" t="str">
        <f t="shared" si="134"/>
        <v>----</v>
      </c>
      <c r="N816" s="48" t="str">
        <f t="shared" si="135"/>
        <v>-/</v>
      </c>
      <c r="O816" s="45"/>
      <c r="P816" s="240">
        <f>IFERROR(INDEX('قرائت کنتور'!A:AZ,MATCH(A816&amp;"-"&amp;"آب",'قرائت کنتور'!B:B,0),MATCH(L816,'قرائت کنتور'!$1:$1,0)),0)</f>
        <v>0</v>
      </c>
      <c r="Q816" s="241">
        <f>IFERROR(INDEX('قرائت کنتور'!A:AZ,MATCH(A816&amp;"-"&amp;"آب",'قرائت کنتور'!B:B,0),MATCH(G816,'قرائت کنتور'!$1:$1,0)),0)</f>
        <v>0</v>
      </c>
      <c r="R816" s="241">
        <f t="shared" si="136"/>
        <v>0</v>
      </c>
      <c r="S816" s="241" t="str">
        <f>IFERROR(INDEX('اطلاعات انشعابات شرکتها'!A:AB,MATCH(A816,'اطلاعات انشعابات شرکتها'!A:A,0),MATCH(S$1,'اطلاعات انشعابات شرکتها'!$1:$1,0)),"---")</f>
        <v>---</v>
      </c>
      <c r="T816" s="227" t="str">
        <f t="shared" si="137"/>
        <v>---</v>
      </c>
      <c r="U816" s="45"/>
      <c r="V816" s="155" t="str">
        <f>IFERROR(INDEX('تعرفه ها'!A:Z,MATCH("بهای هر متر مکعب آب مصرفی",'تعرفه ها'!$B:$B,0),MATCH(F816,'تعرفه ها'!$2:$2,0)),"---")</f>
        <v>---</v>
      </c>
      <c r="W816" s="50" t="str">
        <f t="shared" si="138"/>
        <v>---</v>
      </c>
      <c r="X816" s="50" t="str">
        <f>IFERROR(ROUND(R816*INDEX('تعرفه ها'!A:Z,MATCH("عوارض آب به ازاء هر متر مکعب",'تعرفه ها'!$B:$B,0),MATCH(F816,'تعرفه ها'!$2:$2,0)),0),"---")</f>
        <v>---</v>
      </c>
      <c r="Y816" s="50" t="str">
        <f>IFERROR(ROUND(T816*INDEX('تعرفه ها'!A:Z,MATCH("جریمه مازاد مصرف آب به ازاء هر متر مکعب",'تعرفه ها'!$B:$B,0),MATCH(F816,'تعرفه ها'!$2:$2,0)),0),"---")</f>
        <v>---</v>
      </c>
      <c r="Z816" s="50" t="str">
        <f>IFERROR(ROUND(((W816+X816+Y816)*INDEX('تعرفه ها'!A:Z,MATCH("هزینه نگهداری و تعمیرات شبکه آب",'تعرفه ها'!$B:$B,0),MATCH(F816,'تعرفه ها'!$2:$2,0))/100),0),"---")</f>
        <v>---</v>
      </c>
      <c r="AA816" s="50" t="str">
        <f>IFERROR(IF(INDEX('اطلاعات دوره'!A:Z,MATCH(G816,'اطلاعات دوره'!C:C,0),MATCH("آب",'اطلاعات دوره'!$1:$1,0))="دارد",ROUND((W816+X816+Y816)*INDEX('تعرفه ها'!A:Z,MATCH("پیک فصلی آب",'تعرفه ها'!$B:$B,0),MATCH(F816,'تعرفه ها'!$2:$2,0))/100,0),0),"---")</f>
        <v>---</v>
      </c>
      <c r="AB816" s="50" t="str">
        <f>IFERROR(ROUND(SUM(W816+X816+Y816+Z816+AA816)*INDEX('تعرفه ها'!A:Z,MATCH("مالیات آب",'تعرفه ها'!$B:$B,0),MATCH(F816,'تعرفه ها'!$2:$2,0))/100,0),"---")</f>
        <v>---</v>
      </c>
      <c r="AC816" s="50" t="str">
        <f t="shared" si="139"/>
        <v>---</v>
      </c>
      <c r="AD816" s="50" t="str">
        <f t="shared" si="132"/>
        <v>---</v>
      </c>
      <c r="AE816" s="50" t="str">
        <f t="shared" si="140"/>
        <v>---</v>
      </c>
      <c r="AF816" s="50" t="str">
        <f t="shared" si="141"/>
        <v>---</v>
      </c>
      <c r="AG816" s="153" t="str">
        <f t="shared" si="142"/>
        <v>---</v>
      </c>
      <c r="AI816" s="183" t="str">
        <f>IFERROR(IF(INDEX(پرداخت!A:AZ,MATCH(A816&amp;" - "&amp;"آب",پرداخت!$B:$B,0),MATCH(G816,پرداخت!$1:$1,0))="نشده","نشده","شده"),"---")</f>
        <v>---</v>
      </c>
      <c r="AL816" s="144"/>
      <c r="AM816" s="144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/>
      <c r="BB816" s="30"/>
      <c r="BC816" s="30"/>
      <c r="BD816" s="30"/>
      <c r="BE816" s="30"/>
      <c r="BF816" s="30"/>
      <c r="BG816" s="30"/>
      <c r="BH816" s="30"/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30"/>
      <c r="BT816" s="30"/>
      <c r="BU816" s="30"/>
      <c r="BV816" s="30"/>
      <c r="BW816" s="30"/>
      <c r="BX816" s="30"/>
      <c r="BY816" s="30"/>
      <c r="BZ816" s="30"/>
      <c r="CA816" s="30"/>
    </row>
    <row r="817" spans="1:79" ht="34.9" hidden="1" customHeight="1">
      <c r="A817" s="170"/>
      <c r="B817" s="47">
        <f>IFERROR(INDEX('اطلاعات انشعابات شرکتها'!A:BB,MATCH(A817,'اطلاعات انشعابات شرکتها'!A:A,0),MATCH(B$1,'اطلاعات انشعابات شرکتها'!$1:$1,0)),0)</f>
        <v>0</v>
      </c>
      <c r="C817" s="48">
        <f>IFERROR(INDEX('اطلاعات انشعابات شرکتها'!A:BB,MATCH(A817,'اطلاعات انشعابات شرکتها'!A:A,0),MATCH(C$1,'اطلاعات انشعابات شرکتها'!$1:$1,0)),0)</f>
        <v>0</v>
      </c>
      <c r="D817" s="45"/>
      <c r="E817" s="171"/>
      <c r="F817" s="170"/>
      <c r="G817" s="47" t="str">
        <f t="shared" si="133"/>
        <v>/</v>
      </c>
      <c r="H817" s="47">
        <f>IFERROR(INDEX('اطلاعات دوره'!A:Z,MATCH(G817,'اطلاعات دوره'!C:C,0),MATCH(H$1,'اطلاعات دوره'!$1:$1,0)),0)</f>
        <v>0</v>
      </c>
      <c r="I817" s="47">
        <f>IFERROR(INDEX('اطلاعات دوره'!A:Z,MATCH(G817,'اطلاعات دوره'!C:C,0),MATCH(I$1,'اطلاعات دوره'!$1:$1,0)),0)</f>
        <v>0</v>
      </c>
      <c r="J817" s="48">
        <f>IFERROR(INDEX('اطلاعات دوره'!A:Z,MATCH(G817,'اطلاعات دوره'!C:C,0),MATCH(J$1,'اطلاعات دوره'!$1:$1,0)),0)</f>
        <v>0</v>
      </c>
      <c r="K817" s="46"/>
      <c r="L817" s="158" t="str">
        <f>IFERROR(INDEX('اطلاعات دوره'!A:Z,MATCH(G817,'اطلاعات دوره'!C:C,0)-1,MATCH("عنوان",'اطلاعات دوره'!$1:$1,0)),"---")</f>
        <v>---</v>
      </c>
      <c r="M817" s="47" t="str">
        <f t="shared" si="134"/>
        <v>----</v>
      </c>
      <c r="N817" s="48" t="str">
        <f t="shared" si="135"/>
        <v>-/</v>
      </c>
      <c r="O817" s="45"/>
      <c r="P817" s="240">
        <f>IFERROR(INDEX('قرائت کنتور'!A:AZ,MATCH(A817&amp;"-"&amp;"آب",'قرائت کنتور'!B:B,0),MATCH(L817,'قرائت کنتور'!$1:$1,0)),0)</f>
        <v>0</v>
      </c>
      <c r="Q817" s="241">
        <f>IFERROR(INDEX('قرائت کنتور'!A:AZ,MATCH(A817&amp;"-"&amp;"آب",'قرائت کنتور'!B:B,0),MATCH(G817,'قرائت کنتور'!$1:$1,0)),0)</f>
        <v>0</v>
      </c>
      <c r="R817" s="241">
        <f t="shared" si="136"/>
        <v>0</v>
      </c>
      <c r="S817" s="241" t="str">
        <f>IFERROR(INDEX('اطلاعات انشعابات شرکتها'!A:AB,MATCH(A817,'اطلاعات انشعابات شرکتها'!A:A,0),MATCH(S$1,'اطلاعات انشعابات شرکتها'!$1:$1,0)),"---")</f>
        <v>---</v>
      </c>
      <c r="T817" s="227" t="str">
        <f t="shared" si="137"/>
        <v>---</v>
      </c>
      <c r="U817" s="45"/>
      <c r="V817" s="155" t="str">
        <f>IFERROR(INDEX('تعرفه ها'!A:Z,MATCH("بهای هر متر مکعب آب مصرفی",'تعرفه ها'!$B:$B,0),MATCH(F817,'تعرفه ها'!$2:$2,0)),"---")</f>
        <v>---</v>
      </c>
      <c r="W817" s="50" t="str">
        <f t="shared" si="138"/>
        <v>---</v>
      </c>
      <c r="X817" s="50" t="str">
        <f>IFERROR(ROUND(R817*INDEX('تعرفه ها'!A:Z,MATCH("عوارض آب به ازاء هر متر مکعب",'تعرفه ها'!$B:$B,0),MATCH(F817,'تعرفه ها'!$2:$2,0)),0),"---")</f>
        <v>---</v>
      </c>
      <c r="Y817" s="50" t="str">
        <f>IFERROR(ROUND(T817*INDEX('تعرفه ها'!A:Z,MATCH("جریمه مازاد مصرف آب به ازاء هر متر مکعب",'تعرفه ها'!$B:$B,0),MATCH(F817,'تعرفه ها'!$2:$2,0)),0),"---")</f>
        <v>---</v>
      </c>
      <c r="Z817" s="50" t="str">
        <f>IFERROR(ROUND(((W817+X817+Y817)*INDEX('تعرفه ها'!A:Z,MATCH("هزینه نگهداری و تعمیرات شبکه آب",'تعرفه ها'!$B:$B,0),MATCH(F817,'تعرفه ها'!$2:$2,0))/100),0),"---")</f>
        <v>---</v>
      </c>
      <c r="AA817" s="50" t="str">
        <f>IFERROR(IF(INDEX('اطلاعات دوره'!A:Z,MATCH(G817,'اطلاعات دوره'!C:C,0),MATCH("آب",'اطلاعات دوره'!$1:$1,0))="دارد",ROUND((W817+X817+Y817)*INDEX('تعرفه ها'!A:Z,MATCH("پیک فصلی آب",'تعرفه ها'!$B:$B,0),MATCH(F817,'تعرفه ها'!$2:$2,0))/100,0),0),"---")</f>
        <v>---</v>
      </c>
      <c r="AB817" s="50" t="str">
        <f>IFERROR(ROUND(SUM(W817+X817+Y817+Z817+AA817)*INDEX('تعرفه ها'!A:Z,MATCH("مالیات آب",'تعرفه ها'!$B:$B,0),MATCH(F817,'تعرفه ها'!$2:$2,0))/100,0),"---")</f>
        <v>---</v>
      </c>
      <c r="AC817" s="50" t="str">
        <f t="shared" si="139"/>
        <v>---</v>
      </c>
      <c r="AD817" s="50" t="str">
        <f t="shared" si="132"/>
        <v>---</v>
      </c>
      <c r="AE817" s="50" t="str">
        <f t="shared" si="140"/>
        <v>---</v>
      </c>
      <c r="AF817" s="50" t="str">
        <f t="shared" si="141"/>
        <v>---</v>
      </c>
      <c r="AG817" s="153" t="str">
        <f t="shared" si="142"/>
        <v>---</v>
      </c>
      <c r="AI817" s="183" t="str">
        <f>IFERROR(IF(INDEX(پرداخت!A:AZ,MATCH(A817&amp;" - "&amp;"آب",پرداخت!$B:$B,0),MATCH(G817,پرداخت!$1:$1,0))="نشده","نشده","شده"),"---")</f>
        <v>---</v>
      </c>
      <c r="AL817" s="144"/>
      <c r="AM817" s="144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/>
      <c r="AZ817" s="30"/>
      <c r="BA817" s="30"/>
      <c r="BB817" s="30"/>
      <c r="BC817" s="30"/>
      <c r="BD817" s="30"/>
      <c r="BE817" s="30"/>
      <c r="BF817" s="30"/>
      <c r="BG817" s="30"/>
      <c r="BH817" s="30"/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30"/>
      <c r="BT817" s="30"/>
      <c r="BU817" s="30"/>
      <c r="BV817" s="30"/>
      <c r="BW817" s="30"/>
      <c r="BX817" s="30"/>
      <c r="BY817" s="30"/>
      <c r="BZ817" s="30"/>
      <c r="CA817" s="30"/>
    </row>
    <row r="818" spans="1:79" ht="34.9" hidden="1" customHeight="1">
      <c r="A818" s="170"/>
      <c r="B818" s="47">
        <f>IFERROR(INDEX('اطلاعات انشعابات شرکتها'!A:BB,MATCH(A818,'اطلاعات انشعابات شرکتها'!A:A,0),MATCH(B$1,'اطلاعات انشعابات شرکتها'!$1:$1,0)),0)</f>
        <v>0</v>
      </c>
      <c r="C818" s="48">
        <f>IFERROR(INDEX('اطلاعات انشعابات شرکتها'!A:BB,MATCH(A818,'اطلاعات انشعابات شرکتها'!A:A,0),MATCH(C$1,'اطلاعات انشعابات شرکتها'!$1:$1,0)),0)</f>
        <v>0</v>
      </c>
      <c r="D818" s="45"/>
      <c r="E818" s="171"/>
      <c r="F818" s="170"/>
      <c r="G818" s="47" t="str">
        <f t="shared" si="133"/>
        <v>/</v>
      </c>
      <c r="H818" s="47">
        <f>IFERROR(INDEX('اطلاعات دوره'!A:Z,MATCH(G818,'اطلاعات دوره'!C:C,0),MATCH(H$1,'اطلاعات دوره'!$1:$1,0)),0)</f>
        <v>0</v>
      </c>
      <c r="I818" s="47">
        <f>IFERROR(INDEX('اطلاعات دوره'!A:Z,MATCH(G818,'اطلاعات دوره'!C:C,0),MATCH(I$1,'اطلاعات دوره'!$1:$1,0)),0)</f>
        <v>0</v>
      </c>
      <c r="J818" s="48">
        <f>IFERROR(INDEX('اطلاعات دوره'!A:Z,MATCH(G818,'اطلاعات دوره'!C:C,0),MATCH(J$1,'اطلاعات دوره'!$1:$1,0)),0)</f>
        <v>0</v>
      </c>
      <c r="K818" s="46"/>
      <c r="L818" s="158" t="str">
        <f>IFERROR(INDEX('اطلاعات دوره'!A:Z,MATCH(G818,'اطلاعات دوره'!C:C,0)-1,MATCH("عنوان",'اطلاعات دوره'!$1:$1,0)),"---")</f>
        <v>---</v>
      </c>
      <c r="M818" s="47" t="str">
        <f t="shared" si="134"/>
        <v>----</v>
      </c>
      <c r="N818" s="48" t="str">
        <f t="shared" si="135"/>
        <v>-/</v>
      </c>
      <c r="O818" s="45"/>
      <c r="P818" s="240">
        <f>IFERROR(INDEX('قرائت کنتور'!A:AZ,MATCH(A818&amp;"-"&amp;"آب",'قرائت کنتور'!B:B,0),MATCH(L818,'قرائت کنتور'!$1:$1,0)),0)</f>
        <v>0</v>
      </c>
      <c r="Q818" s="241">
        <f>IFERROR(INDEX('قرائت کنتور'!A:AZ,MATCH(A818&amp;"-"&amp;"آب",'قرائت کنتور'!B:B,0),MATCH(G818,'قرائت کنتور'!$1:$1,0)),0)</f>
        <v>0</v>
      </c>
      <c r="R818" s="241">
        <f t="shared" si="136"/>
        <v>0</v>
      </c>
      <c r="S818" s="241" t="str">
        <f>IFERROR(INDEX('اطلاعات انشعابات شرکتها'!A:AB,MATCH(A818,'اطلاعات انشعابات شرکتها'!A:A,0),MATCH(S$1,'اطلاعات انشعابات شرکتها'!$1:$1,0)),"---")</f>
        <v>---</v>
      </c>
      <c r="T818" s="227" t="str">
        <f t="shared" si="137"/>
        <v>---</v>
      </c>
      <c r="U818" s="45"/>
      <c r="V818" s="155" t="str">
        <f>IFERROR(INDEX('تعرفه ها'!A:Z,MATCH("بهای هر متر مکعب آب مصرفی",'تعرفه ها'!$B:$B,0),MATCH(F818,'تعرفه ها'!$2:$2,0)),"---")</f>
        <v>---</v>
      </c>
      <c r="W818" s="50" t="str">
        <f t="shared" si="138"/>
        <v>---</v>
      </c>
      <c r="X818" s="50" t="str">
        <f>IFERROR(ROUND(R818*INDEX('تعرفه ها'!A:Z,MATCH("عوارض آب به ازاء هر متر مکعب",'تعرفه ها'!$B:$B,0),MATCH(F818,'تعرفه ها'!$2:$2,0)),0),"---")</f>
        <v>---</v>
      </c>
      <c r="Y818" s="50" t="str">
        <f>IFERROR(ROUND(T818*INDEX('تعرفه ها'!A:Z,MATCH("جریمه مازاد مصرف آب به ازاء هر متر مکعب",'تعرفه ها'!$B:$B,0),MATCH(F818,'تعرفه ها'!$2:$2,0)),0),"---")</f>
        <v>---</v>
      </c>
      <c r="Z818" s="50" t="str">
        <f>IFERROR(ROUND(((W818+X818+Y818)*INDEX('تعرفه ها'!A:Z,MATCH("هزینه نگهداری و تعمیرات شبکه آب",'تعرفه ها'!$B:$B,0),MATCH(F818,'تعرفه ها'!$2:$2,0))/100),0),"---")</f>
        <v>---</v>
      </c>
      <c r="AA818" s="50" t="str">
        <f>IFERROR(IF(INDEX('اطلاعات دوره'!A:Z,MATCH(G818,'اطلاعات دوره'!C:C,0),MATCH("آب",'اطلاعات دوره'!$1:$1,0))="دارد",ROUND((W818+X818+Y818)*INDEX('تعرفه ها'!A:Z,MATCH("پیک فصلی آب",'تعرفه ها'!$B:$B,0),MATCH(F818,'تعرفه ها'!$2:$2,0))/100,0),0),"---")</f>
        <v>---</v>
      </c>
      <c r="AB818" s="50" t="str">
        <f>IFERROR(ROUND(SUM(W818+X818+Y818+Z818+AA818)*INDEX('تعرفه ها'!A:Z,MATCH("مالیات آب",'تعرفه ها'!$B:$B,0),MATCH(F818,'تعرفه ها'!$2:$2,0))/100,0),"---")</f>
        <v>---</v>
      </c>
      <c r="AC818" s="50" t="str">
        <f t="shared" si="139"/>
        <v>---</v>
      </c>
      <c r="AD818" s="50" t="str">
        <f t="shared" si="132"/>
        <v>---</v>
      </c>
      <c r="AE818" s="50" t="str">
        <f t="shared" si="140"/>
        <v>---</v>
      </c>
      <c r="AF818" s="50" t="str">
        <f t="shared" si="141"/>
        <v>---</v>
      </c>
      <c r="AG818" s="153" t="str">
        <f t="shared" si="142"/>
        <v>---</v>
      </c>
      <c r="AI818" s="183" t="str">
        <f>IFERROR(IF(INDEX(پرداخت!A:AZ,MATCH(A818&amp;" - "&amp;"آب",پرداخت!$B:$B,0),MATCH(G818,پرداخت!$1:$1,0))="نشده","نشده","شده"),"---")</f>
        <v>---</v>
      </c>
      <c r="AL818" s="144"/>
      <c r="AM818" s="144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30"/>
      <c r="BT818" s="30"/>
      <c r="BU818" s="30"/>
      <c r="BV818" s="30"/>
      <c r="BW818" s="30"/>
      <c r="BX818" s="30"/>
      <c r="BY818" s="30"/>
      <c r="BZ818" s="30"/>
      <c r="CA818" s="30"/>
    </row>
    <row r="819" spans="1:79" ht="34.9" hidden="1" customHeight="1">
      <c r="A819" s="170"/>
      <c r="B819" s="47">
        <f>IFERROR(INDEX('اطلاعات انشعابات شرکتها'!A:BB,MATCH(A819,'اطلاعات انشعابات شرکتها'!A:A,0),MATCH(B$1,'اطلاعات انشعابات شرکتها'!$1:$1,0)),0)</f>
        <v>0</v>
      </c>
      <c r="C819" s="48">
        <f>IFERROR(INDEX('اطلاعات انشعابات شرکتها'!A:BB,MATCH(A819,'اطلاعات انشعابات شرکتها'!A:A,0),MATCH(C$1,'اطلاعات انشعابات شرکتها'!$1:$1,0)),0)</f>
        <v>0</v>
      </c>
      <c r="D819" s="45"/>
      <c r="E819" s="171"/>
      <c r="F819" s="170"/>
      <c r="G819" s="47" t="str">
        <f t="shared" si="133"/>
        <v>/</v>
      </c>
      <c r="H819" s="47">
        <f>IFERROR(INDEX('اطلاعات دوره'!A:Z,MATCH(G819,'اطلاعات دوره'!C:C,0),MATCH(H$1,'اطلاعات دوره'!$1:$1,0)),0)</f>
        <v>0</v>
      </c>
      <c r="I819" s="47">
        <f>IFERROR(INDEX('اطلاعات دوره'!A:Z,MATCH(G819,'اطلاعات دوره'!C:C,0),MATCH(I$1,'اطلاعات دوره'!$1:$1,0)),0)</f>
        <v>0</v>
      </c>
      <c r="J819" s="48">
        <f>IFERROR(INDEX('اطلاعات دوره'!A:Z,MATCH(G819,'اطلاعات دوره'!C:C,0),MATCH(J$1,'اطلاعات دوره'!$1:$1,0)),0)</f>
        <v>0</v>
      </c>
      <c r="K819" s="46"/>
      <c r="L819" s="158" t="str">
        <f>IFERROR(INDEX('اطلاعات دوره'!A:Z,MATCH(G819,'اطلاعات دوره'!C:C,0)-1,MATCH("عنوان",'اطلاعات دوره'!$1:$1,0)),"---")</f>
        <v>---</v>
      </c>
      <c r="M819" s="47" t="str">
        <f t="shared" si="134"/>
        <v>----</v>
      </c>
      <c r="N819" s="48" t="str">
        <f t="shared" si="135"/>
        <v>-/</v>
      </c>
      <c r="O819" s="45"/>
      <c r="P819" s="240">
        <f>IFERROR(INDEX('قرائت کنتور'!A:AZ,MATCH(A819&amp;"-"&amp;"آب",'قرائت کنتور'!B:B,0),MATCH(L819,'قرائت کنتور'!$1:$1,0)),0)</f>
        <v>0</v>
      </c>
      <c r="Q819" s="241">
        <f>IFERROR(INDEX('قرائت کنتور'!A:AZ,MATCH(A819&amp;"-"&amp;"آب",'قرائت کنتور'!B:B,0),MATCH(G819,'قرائت کنتور'!$1:$1,0)),0)</f>
        <v>0</v>
      </c>
      <c r="R819" s="241">
        <f t="shared" si="136"/>
        <v>0</v>
      </c>
      <c r="S819" s="241" t="str">
        <f>IFERROR(INDEX('اطلاعات انشعابات شرکتها'!A:AB,MATCH(A819,'اطلاعات انشعابات شرکتها'!A:A,0),MATCH(S$1,'اطلاعات انشعابات شرکتها'!$1:$1,0)),"---")</f>
        <v>---</v>
      </c>
      <c r="T819" s="227" t="str">
        <f t="shared" si="137"/>
        <v>---</v>
      </c>
      <c r="U819" s="45"/>
      <c r="V819" s="155" t="str">
        <f>IFERROR(INDEX('تعرفه ها'!A:Z,MATCH("بهای هر متر مکعب آب مصرفی",'تعرفه ها'!$B:$B,0),MATCH(F819,'تعرفه ها'!$2:$2,0)),"---")</f>
        <v>---</v>
      </c>
      <c r="W819" s="50" t="str">
        <f t="shared" si="138"/>
        <v>---</v>
      </c>
      <c r="X819" s="50" t="str">
        <f>IFERROR(ROUND(R819*INDEX('تعرفه ها'!A:Z,MATCH("عوارض آب به ازاء هر متر مکعب",'تعرفه ها'!$B:$B,0),MATCH(F819,'تعرفه ها'!$2:$2,0)),0),"---")</f>
        <v>---</v>
      </c>
      <c r="Y819" s="50" t="str">
        <f>IFERROR(ROUND(T819*INDEX('تعرفه ها'!A:Z,MATCH("جریمه مازاد مصرف آب به ازاء هر متر مکعب",'تعرفه ها'!$B:$B,0),MATCH(F819,'تعرفه ها'!$2:$2,0)),0),"---")</f>
        <v>---</v>
      </c>
      <c r="Z819" s="50" t="str">
        <f>IFERROR(ROUND(((W819+X819+Y819)*INDEX('تعرفه ها'!A:Z,MATCH("هزینه نگهداری و تعمیرات شبکه آب",'تعرفه ها'!$B:$B,0),MATCH(F819,'تعرفه ها'!$2:$2,0))/100),0),"---")</f>
        <v>---</v>
      </c>
      <c r="AA819" s="50" t="str">
        <f>IFERROR(IF(INDEX('اطلاعات دوره'!A:Z,MATCH(G819,'اطلاعات دوره'!C:C,0),MATCH("آب",'اطلاعات دوره'!$1:$1,0))="دارد",ROUND((W819+X819+Y819)*INDEX('تعرفه ها'!A:Z,MATCH("پیک فصلی آب",'تعرفه ها'!$B:$B,0),MATCH(F819,'تعرفه ها'!$2:$2,0))/100,0),0),"---")</f>
        <v>---</v>
      </c>
      <c r="AB819" s="50" t="str">
        <f>IFERROR(ROUND(SUM(W819+X819+Y819+Z819+AA819)*INDEX('تعرفه ها'!A:Z,MATCH("مالیات آب",'تعرفه ها'!$B:$B,0),MATCH(F819,'تعرفه ها'!$2:$2,0))/100,0),"---")</f>
        <v>---</v>
      </c>
      <c r="AC819" s="50" t="str">
        <f t="shared" si="139"/>
        <v>---</v>
      </c>
      <c r="AD819" s="50" t="str">
        <f t="shared" si="132"/>
        <v>---</v>
      </c>
      <c r="AE819" s="50" t="str">
        <f t="shared" si="140"/>
        <v>---</v>
      </c>
      <c r="AF819" s="50" t="str">
        <f t="shared" si="141"/>
        <v>---</v>
      </c>
      <c r="AG819" s="153" t="str">
        <f t="shared" si="142"/>
        <v>---</v>
      </c>
      <c r="AI819" s="183" t="str">
        <f>IFERROR(IF(INDEX(پرداخت!A:AZ,MATCH(A819&amp;" - "&amp;"آب",پرداخت!$B:$B,0),MATCH(G819,پرداخت!$1:$1,0))="نشده","نشده","شده"),"---")</f>
        <v>---</v>
      </c>
      <c r="AL819" s="144"/>
      <c r="AM819" s="144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/>
      <c r="AX819" s="30"/>
      <c r="AY819" s="30"/>
      <c r="AZ819" s="30"/>
      <c r="BA819" s="30"/>
      <c r="BB819" s="30"/>
      <c r="BC819" s="30"/>
      <c r="BD819" s="30"/>
      <c r="BE819" s="30"/>
      <c r="BF819" s="30"/>
      <c r="BG819" s="30"/>
      <c r="BH819" s="30"/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30"/>
      <c r="BT819" s="30"/>
      <c r="BU819" s="30"/>
      <c r="BV819" s="30"/>
      <c r="BW819" s="30"/>
      <c r="BX819" s="30"/>
      <c r="BY819" s="30"/>
      <c r="BZ819" s="30"/>
      <c r="CA819" s="30"/>
    </row>
    <row r="820" spans="1:79" ht="34.9" hidden="1" customHeight="1">
      <c r="A820" s="170"/>
      <c r="B820" s="47">
        <f>IFERROR(INDEX('اطلاعات انشعابات شرکتها'!A:BB,MATCH(A820,'اطلاعات انشعابات شرکتها'!A:A,0),MATCH(B$1,'اطلاعات انشعابات شرکتها'!$1:$1,0)),0)</f>
        <v>0</v>
      </c>
      <c r="C820" s="48">
        <f>IFERROR(INDEX('اطلاعات انشعابات شرکتها'!A:BB,MATCH(A820,'اطلاعات انشعابات شرکتها'!A:A,0),MATCH(C$1,'اطلاعات انشعابات شرکتها'!$1:$1,0)),0)</f>
        <v>0</v>
      </c>
      <c r="D820" s="45"/>
      <c r="E820" s="171"/>
      <c r="F820" s="170"/>
      <c r="G820" s="47" t="str">
        <f t="shared" si="133"/>
        <v>/</v>
      </c>
      <c r="H820" s="47">
        <f>IFERROR(INDEX('اطلاعات دوره'!A:Z,MATCH(G820,'اطلاعات دوره'!C:C,0),MATCH(H$1,'اطلاعات دوره'!$1:$1,0)),0)</f>
        <v>0</v>
      </c>
      <c r="I820" s="47">
        <f>IFERROR(INDEX('اطلاعات دوره'!A:Z,MATCH(G820,'اطلاعات دوره'!C:C,0),MATCH(I$1,'اطلاعات دوره'!$1:$1,0)),0)</f>
        <v>0</v>
      </c>
      <c r="J820" s="48">
        <f>IFERROR(INDEX('اطلاعات دوره'!A:Z,MATCH(G820,'اطلاعات دوره'!C:C,0),MATCH(J$1,'اطلاعات دوره'!$1:$1,0)),0)</f>
        <v>0</v>
      </c>
      <c r="K820" s="46"/>
      <c r="L820" s="158" t="str">
        <f>IFERROR(INDEX('اطلاعات دوره'!A:Z,MATCH(G820,'اطلاعات دوره'!C:C,0)-1,MATCH("عنوان",'اطلاعات دوره'!$1:$1,0)),"---")</f>
        <v>---</v>
      </c>
      <c r="M820" s="47" t="str">
        <f t="shared" si="134"/>
        <v>----</v>
      </c>
      <c r="N820" s="48" t="str">
        <f t="shared" si="135"/>
        <v>-/</v>
      </c>
      <c r="O820" s="45"/>
      <c r="P820" s="240">
        <f>IFERROR(INDEX('قرائت کنتور'!A:AZ,MATCH(A820&amp;"-"&amp;"آب",'قرائت کنتور'!B:B,0),MATCH(L820,'قرائت کنتور'!$1:$1,0)),0)</f>
        <v>0</v>
      </c>
      <c r="Q820" s="241">
        <f>IFERROR(INDEX('قرائت کنتور'!A:AZ,MATCH(A820&amp;"-"&amp;"آب",'قرائت کنتور'!B:B,0),MATCH(G820,'قرائت کنتور'!$1:$1,0)),0)</f>
        <v>0</v>
      </c>
      <c r="R820" s="241">
        <f t="shared" si="136"/>
        <v>0</v>
      </c>
      <c r="S820" s="241" t="str">
        <f>IFERROR(INDEX('اطلاعات انشعابات شرکتها'!A:AB,MATCH(A820,'اطلاعات انشعابات شرکتها'!A:A,0),MATCH(S$1,'اطلاعات انشعابات شرکتها'!$1:$1,0)),"---")</f>
        <v>---</v>
      </c>
      <c r="T820" s="227" t="str">
        <f t="shared" si="137"/>
        <v>---</v>
      </c>
      <c r="U820" s="45"/>
      <c r="V820" s="155" t="str">
        <f>IFERROR(INDEX('تعرفه ها'!A:Z,MATCH("بهای هر متر مکعب آب مصرفی",'تعرفه ها'!$B:$B,0),MATCH(F820,'تعرفه ها'!$2:$2,0)),"---")</f>
        <v>---</v>
      </c>
      <c r="W820" s="50" t="str">
        <f t="shared" si="138"/>
        <v>---</v>
      </c>
      <c r="X820" s="50" t="str">
        <f>IFERROR(ROUND(R820*INDEX('تعرفه ها'!A:Z,MATCH("عوارض آب به ازاء هر متر مکعب",'تعرفه ها'!$B:$B,0),MATCH(F820,'تعرفه ها'!$2:$2,0)),0),"---")</f>
        <v>---</v>
      </c>
      <c r="Y820" s="50" t="str">
        <f>IFERROR(ROUND(T820*INDEX('تعرفه ها'!A:Z,MATCH("جریمه مازاد مصرف آب به ازاء هر متر مکعب",'تعرفه ها'!$B:$B,0),MATCH(F820,'تعرفه ها'!$2:$2,0)),0),"---")</f>
        <v>---</v>
      </c>
      <c r="Z820" s="50" t="str">
        <f>IFERROR(ROUND(((W820+X820+Y820)*INDEX('تعرفه ها'!A:Z,MATCH("هزینه نگهداری و تعمیرات شبکه آب",'تعرفه ها'!$B:$B,0),MATCH(F820,'تعرفه ها'!$2:$2,0))/100),0),"---")</f>
        <v>---</v>
      </c>
      <c r="AA820" s="50" t="str">
        <f>IFERROR(IF(INDEX('اطلاعات دوره'!A:Z,MATCH(G820,'اطلاعات دوره'!C:C,0),MATCH("آب",'اطلاعات دوره'!$1:$1,0))="دارد",ROUND((W820+X820+Y820)*INDEX('تعرفه ها'!A:Z,MATCH("پیک فصلی آب",'تعرفه ها'!$B:$B,0),MATCH(F820,'تعرفه ها'!$2:$2,0))/100,0),0),"---")</f>
        <v>---</v>
      </c>
      <c r="AB820" s="50" t="str">
        <f>IFERROR(ROUND(SUM(W820+X820+Y820+Z820+AA820)*INDEX('تعرفه ها'!A:Z,MATCH("مالیات آب",'تعرفه ها'!$B:$B,0),MATCH(F820,'تعرفه ها'!$2:$2,0))/100,0),"---")</f>
        <v>---</v>
      </c>
      <c r="AC820" s="50" t="str">
        <f t="shared" si="139"/>
        <v>---</v>
      </c>
      <c r="AD820" s="50" t="str">
        <f t="shared" si="132"/>
        <v>---</v>
      </c>
      <c r="AE820" s="50" t="str">
        <f t="shared" si="140"/>
        <v>---</v>
      </c>
      <c r="AF820" s="50" t="str">
        <f t="shared" si="141"/>
        <v>---</v>
      </c>
      <c r="AG820" s="153" t="str">
        <f t="shared" si="142"/>
        <v>---</v>
      </c>
      <c r="AI820" s="183" t="str">
        <f>IFERROR(IF(INDEX(پرداخت!A:AZ,MATCH(A820&amp;" - "&amp;"آب",پرداخت!$B:$B,0),MATCH(G820,پرداخت!$1:$1,0))="نشده","نشده","شده"),"---")</f>
        <v>---</v>
      </c>
      <c r="AL820" s="144"/>
      <c r="AM820" s="144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/>
      <c r="AY820" s="30"/>
      <c r="AZ820" s="30"/>
      <c r="BA820" s="30"/>
      <c r="BB820" s="30"/>
      <c r="BC820" s="30"/>
      <c r="BD820" s="30"/>
      <c r="BE820" s="30"/>
      <c r="BF820" s="30"/>
      <c r="BG820" s="30"/>
      <c r="BH820" s="30"/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30"/>
      <c r="BT820" s="30"/>
      <c r="BU820" s="30"/>
      <c r="BV820" s="30"/>
      <c r="BW820" s="30"/>
      <c r="BX820" s="30"/>
      <c r="BY820" s="30"/>
      <c r="BZ820" s="30"/>
      <c r="CA820" s="30"/>
    </row>
    <row r="821" spans="1:79" ht="34.9" hidden="1" customHeight="1">
      <c r="A821" s="170"/>
      <c r="B821" s="47">
        <f>IFERROR(INDEX('اطلاعات انشعابات شرکتها'!A:BB,MATCH(A821,'اطلاعات انشعابات شرکتها'!A:A,0),MATCH(B$1,'اطلاعات انشعابات شرکتها'!$1:$1,0)),0)</f>
        <v>0</v>
      </c>
      <c r="C821" s="48">
        <f>IFERROR(INDEX('اطلاعات انشعابات شرکتها'!A:BB,MATCH(A821,'اطلاعات انشعابات شرکتها'!A:A,0),MATCH(C$1,'اطلاعات انشعابات شرکتها'!$1:$1,0)),0)</f>
        <v>0</v>
      </c>
      <c r="D821" s="45"/>
      <c r="E821" s="171"/>
      <c r="F821" s="170"/>
      <c r="G821" s="47" t="str">
        <f t="shared" si="133"/>
        <v>/</v>
      </c>
      <c r="H821" s="47">
        <f>IFERROR(INDEX('اطلاعات دوره'!A:Z,MATCH(G821,'اطلاعات دوره'!C:C,0),MATCH(H$1,'اطلاعات دوره'!$1:$1,0)),0)</f>
        <v>0</v>
      </c>
      <c r="I821" s="47">
        <f>IFERROR(INDEX('اطلاعات دوره'!A:Z,MATCH(G821,'اطلاعات دوره'!C:C,0),MATCH(I$1,'اطلاعات دوره'!$1:$1,0)),0)</f>
        <v>0</v>
      </c>
      <c r="J821" s="48">
        <f>IFERROR(INDEX('اطلاعات دوره'!A:Z,MATCH(G821,'اطلاعات دوره'!C:C,0),MATCH(J$1,'اطلاعات دوره'!$1:$1,0)),0)</f>
        <v>0</v>
      </c>
      <c r="K821" s="46"/>
      <c r="L821" s="158" t="str">
        <f>IFERROR(INDEX('اطلاعات دوره'!A:Z,MATCH(G821,'اطلاعات دوره'!C:C,0)-1,MATCH("عنوان",'اطلاعات دوره'!$1:$1,0)),"---")</f>
        <v>---</v>
      </c>
      <c r="M821" s="47" t="str">
        <f t="shared" si="134"/>
        <v>----</v>
      </c>
      <c r="N821" s="48" t="str">
        <f t="shared" si="135"/>
        <v>-/</v>
      </c>
      <c r="O821" s="45"/>
      <c r="P821" s="240">
        <f>IFERROR(INDEX('قرائت کنتور'!A:AZ,MATCH(A821&amp;"-"&amp;"آب",'قرائت کنتور'!B:B,0),MATCH(L821,'قرائت کنتور'!$1:$1,0)),0)</f>
        <v>0</v>
      </c>
      <c r="Q821" s="241">
        <f>IFERROR(INDEX('قرائت کنتور'!A:AZ,MATCH(A821&amp;"-"&amp;"آب",'قرائت کنتور'!B:B,0),MATCH(G821,'قرائت کنتور'!$1:$1,0)),0)</f>
        <v>0</v>
      </c>
      <c r="R821" s="241">
        <f t="shared" si="136"/>
        <v>0</v>
      </c>
      <c r="S821" s="241" t="str">
        <f>IFERROR(INDEX('اطلاعات انشعابات شرکتها'!A:AB,MATCH(A821,'اطلاعات انشعابات شرکتها'!A:A,0),MATCH(S$1,'اطلاعات انشعابات شرکتها'!$1:$1,0)),"---")</f>
        <v>---</v>
      </c>
      <c r="T821" s="227" t="str">
        <f t="shared" si="137"/>
        <v>---</v>
      </c>
      <c r="U821" s="45"/>
      <c r="V821" s="155" t="str">
        <f>IFERROR(INDEX('تعرفه ها'!A:Z,MATCH("بهای هر متر مکعب آب مصرفی",'تعرفه ها'!$B:$B,0),MATCH(F821,'تعرفه ها'!$2:$2,0)),"---")</f>
        <v>---</v>
      </c>
      <c r="W821" s="50" t="str">
        <f t="shared" si="138"/>
        <v>---</v>
      </c>
      <c r="X821" s="50" t="str">
        <f>IFERROR(ROUND(R821*INDEX('تعرفه ها'!A:Z,MATCH("عوارض آب به ازاء هر متر مکعب",'تعرفه ها'!$B:$B,0),MATCH(F821,'تعرفه ها'!$2:$2,0)),0),"---")</f>
        <v>---</v>
      </c>
      <c r="Y821" s="50" t="str">
        <f>IFERROR(ROUND(T821*INDEX('تعرفه ها'!A:Z,MATCH("جریمه مازاد مصرف آب به ازاء هر متر مکعب",'تعرفه ها'!$B:$B,0),MATCH(F821,'تعرفه ها'!$2:$2,0)),0),"---")</f>
        <v>---</v>
      </c>
      <c r="Z821" s="50" t="str">
        <f>IFERROR(ROUND(((W821+X821+Y821)*INDEX('تعرفه ها'!A:Z,MATCH("هزینه نگهداری و تعمیرات شبکه آب",'تعرفه ها'!$B:$B,0),MATCH(F821,'تعرفه ها'!$2:$2,0))/100),0),"---")</f>
        <v>---</v>
      </c>
      <c r="AA821" s="50" t="str">
        <f>IFERROR(IF(INDEX('اطلاعات دوره'!A:Z,MATCH(G821,'اطلاعات دوره'!C:C,0),MATCH("آب",'اطلاعات دوره'!$1:$1,0))="دارد",ROUND((W821+X821+Y821)*INDEX('تعرفه ها'!A:Z,MATCH("پیک فصلی آب",'تعرفه ها'!$B:$B,0),MATCH(F821,'تعرفه ها'!$2:$2,0))/100,0),0),"---")</f>
        <v>---</v>
      </c>
      <c r="AB821" s="50" t="str">
        <f>IFERROR(ROUND(SUM(W821+X821+Y821+Z821+AA821)*INDEX('تعرفه ها'!A:Z,MATCH("مالیات آب",'تعرفه ها'!$B:$B,0),MATCH(F821,'تعرفه ها'!$2:$2,0))/100,0),"---")</f>
        <v>---</v>
      </c>
      <c r="AC821" s="50" t="str">
        <f t="shared" si="139"/>
        <v>---</v>
      </c>
      <c r="AD821" s="50" t="str">
        <f t="shared" si="132"/>
        <v>---</v>
      </c>
      <c r="AE821" s="50" t="str">
        <f t="shared" si="140"/>
        <v>---</v>
      </c>
      <c r="AF821" s="50" t="str">
        <f t="shared" si="141"/>
        <v>---</v>
      </c>
      <c r="AG821" s="153" t="str">
        <f t="shared" si="142"/>
        <v>---</v>
      </c>
      <c r="AI821" s="183" t="str">
        <f>IFERROR(IF(INDEX(پرداخت!A:AZ,MATCH(A821&amp;" - "&amp;"آب",پرداخت!$B:$B,0),MATCH(G821,پرداخت!$1:$1,0))="نشده","نشده","شده"),"---")</f>
        <v>---</v>
      </c>
      <c r="AL821" s="144"/>
      <c r="AM821" s="144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30"/>
      <c r="BT821" s="30"/>
      <c r="BU821" s="30"/>
      <c r="BV821" s="30"/>
      <c r="BW821" s="30"/>
      <c r="BX821" s="30"/>
      <c r="BY821" s="30"/>
      <c r="BZ821" s="30"/>
      <c r="CA821" s="30"/>
    </row>
    <row r="822" spans="1:79" ht="34.9" hidden="1" customHeight="1">
      <c r="A822" s="170"/>
      <c r="B822" s="47">
        <f>IFERROR(INDEX('اطلاعات انشعابات شرکتها'!A:BB,MATCH(A822,'اطلاعات انشعابات شرکتها'!A:A,0),MATCH(B$1,'اطلاعات انشعابات شرکتها'!$1:$1,0)),0)</f>
        <v>0</v>
      </c>
      <c r="C822" s="48">
        <f>IFERROR(INDEX('اطلاعات انشعابات شرکتها'!A:BB,MATCH(A822,'اطلاعات انشعابات شرکتها'!A:A,0),MATCH(C$1,'اطلاعات انشعابات شرکتها'!$1:$1,0)),0)</f>
        <v>0</v>
      </c>
      <c r="D822" s="45"/>
      <c r="E822" s="171"/>
      <c r="F822" s="170"/>
      <c r="G822" s="47" t="str">
        <f t="shared" si="133"/>
        <v>/</v>
      </c>
      <c r="H822" s="47">
        <f>IFERROR(INDEX('اطلاعات دوره'!A:Z,MATCH(G822,'اطلاعات دوره'!C:C,0),MATCH(H$1,'اطلاعات دوره'!$1:$1,0)),0)</f>
        <v>0</v>
      </c>
      <c r="I822" s="47">
        <f>IFERROR(INDEX('اطلاعات دوره'!A:Z,MATCH(G822,'اطلاعات دوره'!C:C,0),MATCH(I$1,'اطلاعات دوره'!$1:$1,0)),0)</f>
        <v>0</v>
      </c>
      <c r="J822" s="48">
        <f>IFERROR(INDEX('اطلاعات دوره'!A:Z,MATCH(G822,'اطلاعات دوره'!C:C,0),MATCH(J$1,'اطلاعات دوره'!$1:$1,0)),0)</f>
        <v>0</v>
      </c>
      <c r="K822" s="46"/>
      <c r="L822" s="158" t="str">
        <f>IFERROR(INDEX('اطلاعات دوره'!A:Z,MATCH(G822,'اطلاعات دوره'!C:C,0)-1,MATCH("عنوان",'اطلاعات دوره'!$1:$1,0)),"---")</f>
        <v>---</v>
      </c>
      <c r="M822" s="47" t="str">
        <f t="shared" si="134"/>
        <v>----</v>
      </c>
      <c r="N822" s="48" t="str">
        <f t="shared" si="135"/>
        <v>-/</v>
      </c>
      <c r="O822" s="45"/>
      <c r="P822" s="240">
        <f>IFERROR(INDEX('قرائت کنتور'!A:AZ,MATCH(A822&amp;"-"&amp;"آب",'قرائت کنتور'!B:B,0),MATCH(L822,'قرائت کنتور'!$1:$1,0)),0)</f>
        <v>0</v>
      </c>
      <c r="Q822" s="241">
        <f>IFERROR(INDEX('قرائت کنتور'!A:AZ,MATCH(A822&amp;"-"&amp;"آب",'قرائت کنتور'!B:B,0),MATCH(G822,'قرائت کنتور'!$1:$1,0)),0)</f>
        <v>0</v>
      </c>
      <c r="R822" s="241">
        <f t="shared" si="136"/>
        <v>0</v>
      </c>
      <c r="S822" s="241" t="str">
        <f>IFERROR(INDEX('اطلاعات انشعابات شرکتها'!A:AB,MATCH(A822,'اطلاعات انشعابات شرکتها'!A:A,0),MATCH(S$1,'اطلاعات انشعابات شرکتها'!$1:$1,0)),"---")</f>
        <v>---</v>
      </c>
      <c r="T822" s="227" t="str">
        <f t="shared" si="137"/>
        <v>---</v>
      </c>
      <c r="U822" s="45"/>
      <c r="V822" s="155" t="str">
        <f>IFERROR(INDEX('تعرفه ها'!A:Z,MATCH("بهای هر متر مکعب آب مصرفی",'تعرفه ها'!$B:$B,0),MATCH(F822,'تعرفه ها'!$2:$2,0)),"---")</f>
        <v>---</v>
      </c>
      <c r="W822" s="50" t="str">
        <f t="shared" si="138"/>
        <v>---</v>
      </c>
      <c r="X822" s="50" t="str">
        <f>IFERROR(ROUND(R822*INDEX('تعرفه ها'!A:Z,MATCH("عوارض آب به ازاء هر متر مکعب",'تعرفه ها'!$B:$B,0),MATCH(F822,'تعرفه ها'!$2:$2,0)),0),"---")</f>
        <v>---</v>
      </c>
      <c r="Y822" s="50" t="str">
        <f>IFERROR(ROUND(T822*INDEX('تعرفه ها'!A:Z,MATCH("جریمه مازاد مصرف آب به ازاء هر متر مکعب",'تعرفه ها'!$B:$B,0),MATCH(F822,'تعرفه ها'!$2:$2,0)),0),"---")</f>
        <v>---</v>
      </c>
      <c r="Z822" s="50" t="str">
        <f>IFERROR(ROUND(((W822+X822+Y822)*INDEX('تعرفه ها'!A:Z,MATCH("هزینه نگهداری و تعمیرات شبکه آب",'تعرفه ها'!$B:$B,0),MATCH(F822,'تعرفه ها'!$2:$2,0))/100),0),"---")</f>
        <v>---</v>
      </c>
      <c r="AA822" s="50" t="str">
        <f>IFERROR(IF(INDEX('اطلاعات دوره'!A:Z,MATCH(G822,'اطلاعات دوره'!C:C,0),MATCH("آب",'اطلاعات دوره'!$1:$1,0))="دارد",ROUND((W822+X822+Y822)*INDEX('تعرفه ها'!A:Z,MATCH("پیک فصلی آب",'تعرفه ها'!$B:$B,0),MATCH(F822,'تعرفه ها'!$2:$2,0))/100,0),0),"---")</f>
        <v>---</v>
      </c>
      <c r="AB822" s="50" t="str">
        <f>IFERROR(ROUND(SUM(W822+X822+Y822+Z822+AA822)*INDEX('تعرفه ها'!A:Z,MATCH("مالیات آب",'تعرفه ها'!$B:$B,0),MATCH(F822,'تعرفه ها'!$2:$2,0))/100,0),"---")</f>
        <v>---</v>
      </c>
      <c r="AC822" s="50" t="str">
        <f t="shared" si="139"/>
        <v>---</v>
      </c>
      <c r="AD822" s="50" t="str">
        <f t="shared" si="132"/>
        <v>---</v>
      </c>
      <c r="AE822" s="50" t="str">
        <f t="shared" si="140"/>
        <v>---</v>
      </c>
      <c r="AF822" s="50" t="str">
        <f t="shared" si="141"/>
        <v>---</v>
      </c>
      <c r="AG822" s="153" t="str">
        <f t="shared" si="142"/>
        <v>---</v>
      </c>
      <c r="AI822" s="183" t="str">
        <f>IFERROR(IF(INDEX(پرداخت!A:AZ,MATCH(A822&amp;" - "&amp;"آب",پرداخت!$B:$B,0),MATCH(G822,پرداخت!$1:$1,0))="نشده","نشده","شده"),"---")</f>
        <v>---</v>
      </c>
      <c r="AL822" s="144"/>
      <c r="AM822" s="144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/>
      <c r="BB822" s="30"/>
      <c r="BC822" s="30"/>
      <c r="BD822" s="30"/>
      <c r="BE822" s="30"/>
      <c r="BF822" s="30"/>
      <c r="BG822" s="30"/>
      <c r="BH822" s="30"/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30"/>
      <c r="BT822" s="30"/>
      <c r="BU822" s="30"/>
      <c r="BV822" s="30"/>
      <c r="BW822" s="30"/>
      <c r="BX822" s="30"/>
      <c r="BY822" s="30"/>
      <c r="BZ822" s="30"/>
      <c r="CA822" s="30"/>
    </row>
    <row r="823" spans="1:79" ht="34.9" hidden="1" customHeight="1">
      <c r="A823" s="170"/>
      <c r="B823" s="47">
        <f>IFERROR(INDEX('اطلاعات انشعابات شرکتها'!A:BB,MATCH(A823,'اطلاعات انشعابات شرکتها'!A:A,0),MATCH(B$1,'اطلاعات انشعابات شرکتها'!$1:$1,0)),0)</f>
        <v>0</v>
      </c>
      <c r="C823" s="48">
        <f>IFERROR(INDEX('اطلاعات انشعابات شرکتها'!A:BB,MATCH(A823,'اطلاعات انشعابات شرکتها'!A:A,0),MATCH(C$1,'اطلاعات انشعابات شرکتها'!$1:$1,0)),0)</f>
        <v>0</v>
      </c>
      <c r="D823" s="45"/>
      <c r="E823" s="171"/>
      <c r="F823" s="170"/>
      <c r="G823" s="47" t="str">
        <f t="shared" si="133"/>
        <v>/</v>
      </c>
      <c r="H823" s="47">
        <f>IFERROR(INDEX('اطلاعات دوره'!A:Z,MATCH(G823,'اطلاعات دوره'!C:C,0),MATCH(H$1,'اطلاعات دوره'!$1:$1,0)),0)</f>
        <v>0</v>
      </c>
      <c r="I823" s="47">
        <f>IFERROR(INDEX('اطلاعات دوره'!A:Z,MATCH(G823,'اطلاعات دوره'!C:C,0),MATCH(I$1,'اطلاعات دوره'!$1:$1,0)),0)</f>
        <v>0</v>
      </c>
      <c r="J823" s="48">
        <f>IFERROR(INDEX('اطلاعات دوره'!A:Z,MATCH(G823,'اطلاعات دوره'!C:C,0),MATCH(J$1,'اطلاعات دوره'!$1:$1,0)),0)</f>
        <v>0</v>
      </c>
      <c r="K823" s="46"/>
      <c r="L823" s="158" t="str">
        <f>IFERROR(INDEX('اطلاعات دوره'!A:Z,MATCH(G823,'اطلاعات دوره'!C:C,0)-1,MATCH("عنوان",'اطلاعات دوره'!$1:$1,0)),"---")</f>
        <v>---</v>
      </c>
      <c r="M823" s="47" t="str">
        <f t="shared" si="134"/>
        <v>----</v>
      </c>
      <c r="N823" s="48" t="str">
        <f t="shared" si="135"/>
        <v>-/</v>
      </c>
      <c r="O823" s="45"/>
      <c r="P823" s="240">
        <f>IFERROR(INDEX('قرائت کنتور'!A:AZ,MATCH(A823&amp;"-"&amp;"آب",'قرائت کنتور'!B:B,0),MATCH(L823,'قرائت کنتور'!$1:$1,0)),0)</f>
        <v>0</v>
      </c>
      <c r="Q823" s="241">
        <f>IFERROR(INDEX('قرائت کنتور'!A:AZ,MATCH(A823&amp;"-"&amp;"آب",'قرائت کنتور'!B:B,0),MATCH(G823,'قرائت کنتور'!$1:$1,0)),0)</f>
        <v>0</v>
      </c>
      <c r="R823" s="241">
        <f t="shared" si="136"/>
        <v>0</v>
      </c>
      <c r="S823" s="241" t="str">
        <f>IFERROR(INDEX('اطلاعات انشعابات شرکتها'!A:AB,MATCH(A823,'اطلاعات انشعابات شرکتها'!A:A,0),MATCH(S$1,'اطلاعات انشعابات شرکتها'!$1:$1,0)),"---")</f>
        <v>---</v>
      </c>
      <c r="T823" s="227" t="str">
        <f t="shared" si="137"/>
        <v>---</v>
      </c>
      <c r="U823" s="45"/>
      <c r="V823" s="155" t="str">
        <f>IFERROR(INDEX('تعرفه ها'!A:Z,MATCH("بهای هر متر مکعب آب مصرفی",'تعرفه ها'!$B:$B,0),MATCH(F823,'تعرفه ها'!$2:$2,0)),"---")</f>
        <v>---</v>
      </c>
      <c r="W823" s="50" t="str">
        <f t="shared" si="138"/>
        <v>---</v>
      </c>
      <c r="X823" s="50" t="str">
        <f>IFERROR(ROUND(R823*INDEX('تعرفه ها'!A:Z,MATCH("عوارض آب به ازاء هر متر مکعب",'تعرفه ها'!$B:$B,0),MATCH(F823,'تعرفه ها'!$2:$2,0)),0),"---")</f>
        <v>---</v>
      </c>
      <c r="Y823" s="50" t="str">
        <f>IFERROR(ROUND(T823*INDEX('تعرفه ها'!A:Z,MATCH("جریمه مازاد مصرف آب به ازاء هر متر مکعب",'تعرفه ها'!$B:$B,0),MATCH(F823,'تعرفه ها'!$2:$2,0)),0),"---")</f>
        <v>---</v>
      </c>
      <c r="Z823" s="50" t="str">
        <f>IFERROR(ROUND(((W823+X823+Y823)*INDEX('تعرفه ها'!A:Z,MATCH("هزینه نگهداری و تعمیرات شبکه آب",'تعرفه ها'!$B:$B,0),MATCH(F823,'تعرفه ها'!$2:$2,0))/100),0),"---")</f>
        <v>---</v>
      </c>
      <c r="AA823" s="50" t="str">
        <f>IFERROR(IF(INDEX('اطلاعات دوره'!A:Z,MATCH(G823,'اطلاعات دوره'!C:C,0),MATCH("آب",'اطلاعات دوره'!$1:$1,0))="دارد",ROUND((W823+X823+Y823)*INDEX('تعرفه ها'!A:Z,MATCH("پیک فصلی آب",'تعرفه ها'!$B:$B,0),MATCH(F823,'تعرفه ها'!$2:$2,0))/100,0),0),"---")</f>
        <v>---</v>
      </c>
      <c r="AB823" s="50" t="str">
        <f>IFERROR(ROUND(SUM(W823+X823+Y823+Z823+AA823)*INDEX('تعرفه ها'!A:Z,MATCH("مالیات آب",'تعرفه ها'!$B:$B,0),MATCH(F823,'تعرفه ها'!$2:$2,0))/100,0),"---")</f>
        <v>---</v>
      </c>
      <c r="AC823" s="50" t="str">
        <f t="shared" si="139"/>
        <v>---</v>
      </c>
      <c r="AD823" s="50" t="str">
        <f t="shared" si="132"/>
        <v>---</v>
      </c>
      <c r="AE823" s="50" t="str">
        <f t="shared" si="140"/>
        <v>---</v>
      </c>
      <c r="AF823" s="50" t="str">
        <f t="shared" si="141"/>
        <v>---</v>
      </c>
      <c r="AG823" s="153" t="str">
        <f t="shared" si="142"/>
        <v>---</v>
      </c>
      <c r="AI823" s="183" t="str">
        <f>IFERROR(IF(INDEX(پرداخت!A:AZ,MATCH(A823&amp;" - "&amp;"آب",پرداخت!$B:$B,0),MATCH(G823,پرداخت!$1:$1,0))="نشده","نشده","شده"),"---")</f>
        <v>---</v>
      </c>
      <c r="AL823" s="144"/>
      <c r="AM823" s="144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/>
      <c r="AX823" s="30"/>
      <c r="AY823" s="30"/>
      <c r="AZ823" s="30"/>
      <c r="BA823" s="30"/>
      <c r="BB823" s="30"/>
      <c r="BC823" s="30"/>
      <c r="BD823" s="30"/>
      <c r="BE823" s="30"/>
      <c r="BF823" s="30"/>
      <c r="BG823" s="30"/>
      <c r="BH823" s="30"/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30"/>
      <c r="BT823" s="30"/>
      <c r="BU823" s="30"/>
      <c r="BV823" s="30"/>
      <c r="BW823" s="30"/>
      <c r="BX823" s="30"/>
      <c r="BY823" s="30"/>
      <c r="BZ823" s="30"/>
      <c r="CA823" s="30"/>
    </row>
    <row r="824" spans="1:79" ht="34.9" hidden="1" customHeight="1">
      <c r="A824" s="170"/>
      <c r="B824" s="47">
        <f>IFERROR(INDEX('اطلاعات انشعابات شرکتها'!A:BB,MATCH(A824,'اطلاعات انشعابات شرکتها'!A:A,0),MATCH(B$1,'اطلاعات انشعابات شرکتها'!$1:$1,0)),0)</f>
        <v>0</v>
      </c>
      <c r="C824" s="48">
        <f>IFERROR(INDEX('اطلاعات انشعابات شرکتها'!A:BB,MATCH(A824,'اطلاعات انشعابات شرکتها'!A:A,0),MATCH(C$1,'اطلاعات انشعابات شرکتها'!$1:$1,0)),0)</f>
        <v>0</v>
      </c>
      <c r="D824" s="45"/>
      <c r="E824" s="171"/>
      <c r="F824" s="170"/>
      <c r="G824" s="47" t="str">
        <f t="shared" si="133"/>
        <v>/</v>
      </c>
      <c r="H824" s="47">
        <f>IFERROR(INDEX('اطلاعات دوره'!A:Z,MATCH(G824,'اطلاعات دوره'!C:C,0),MATCH(H$1,'اطلاعات دوره'!$1:$1,0)),0)</f>
        <v>0</v>
      </c>
      <c r="I824" s="47">
        <f>IFERROR(INDEX('اطلاعات دوره'!A:Z,MATCH(G824,'اطلاعات دوره'!C:C,0),MATCH(I$1,'اطلاعات دوره'!$1:$1,0)),0)</f>
        <v>0</v>
      </c>
      <c r="J824" s="48">
        <f>IFERROR(INDEX('اطلاعات دوره'!A:Z,MATCH(G824,'اطلاعات دوره'!C:C,0),MATCH(J$1,'اطلاعات دوره'!$1:$1,0)),0)</f>
        <v>0</v>
      </c>
      <c r="K824" s="46"/>
      <c r="L824" s="158" t="str">
        <f>IFERROR(INDEX('اطلاعات دوره'!A:Z,MATCH(G824,'اطلاعات دوره'!C:C,0)-1,MATCH("عنوان",'اطلاعات دوره'!$1:$1,0)),"---")</f>
        <v>---</v>
      </c>
      <c r="M824" s="47" t="str">
        <f t="shared" si="134"/>
        <v>----</v>
      </c>
      <c r="N824" s="48" t="str">
        <f t="shared" si="135"/>
        <v>-/</v>
      </c>
      <c r="O824" s="45"/>
      <c r="P824" s="240">
        <f>IFERROR(INDEX('قرائت کنتور'!A:AZ,MATCH(A824&amp;"-"&amp;"آب",'قرائت کنتور'!B:B,0),MATCH(L824,'قرائت کنتور'!$1:$1,0)),0)</f>
        <v>0</v>
      </c>
      <c r="Q824" s="241">
        <f>IFERROR(INDEX('قرائت کنتور'!A:AZ,MATCH(A824&amp;"-"&amp;"آب",'قرائت کنتور'!B:B,0),MATCH(G824,'قرائت کنتور'!$1:$1,0)),0)</f>
        <v>0</v>
      </c>
      <c r="R824" s="241">
        <f t="shared" si="136"/>
        <v>0</v>
      </c>
      <c r="S824" s="241" t="str">
        <f>IFERROR(INDEX('اطلاعات انشعابات شرکتها'!A:AB,MATCH(A824,'اطلاعات انشعابات شرکتها'!A:A,0),MATCH(S$1,'اطلاعات انشعابات شرکتها'!$1:$1,0)),"---")</f>
        <v>---</v>
      </c>
      <c r="T824" s="227" t="str">
        <f t="shared" si="137"/>
        <v>---</v>
      </c>
      <c r="U824" s="45"/>
      <c r="V824" s="155" t="str">
        <f>IFERROR(INDEX('تعرفه ها'!A:Z,MATCH("بهای هر متر مکعب آب مصرفی",'تعرفه ها'!$B:$B,0),MATCH(F824,'تعرفه ها'!$2:$2,0)),"---")</f>
        <v>---</v>
      </c>
      <c r="W824" s="50" t="str">
        <f t="shared" si="138"/>
        <v>---</v>
      </c>
      <c r="X824" s="50" t="str">
        <f>IFERROR(ROUND(R824*INDEX('تعرفه ها'!A:Z,MATCH("عوارض آب به ازاء هر متر مکعب",'تعرفه ها'!$B:$B,0),MATCH(F824,'تعرفه ها'!$2:$2,0)),0),"---")</f>
        <v>---</v>
      </c>
      <c r="Y824" s="50" t="str">
        <f>IFERROR(ROUND(T824*INDEX('تعرفه ها'!A:Z,MATCH("جریمه مازاد مصرف آب به ازاء هر متر مکعب",'تعرفه ها'!$B:$B,0),MATCH(F824,'تعرفه ها'!$2:$2,0)),0),"---")</f>
        <v>---</v>
      </c>
      <c r="Z824" s="50" t="str">
        <f>IFERROR(ROUND(((W824+X824+Y824)*INDEX('تعرفه ها'!A:Z,MATCH("هزینه نگهداری و تعمیرات شبکه آب",'تعرفه ها'!$B:$B,0),MATCH(F824,'تعرفه ها'!$2:$2,0))/100),0),"---")</f>
        <v>---</v>
      </c>
      <c r="AA824" s="50" t="str">
        <f>IFERROR(IF(INDEX('اطلاعات دوره'!A:Z,MATCH(G824,'اطلاعات دوره'!C:C,0),MATCH("آب",'اطلاعات دوره'!$1:$1,0))="دارد",ROUND((W824+X824+Y824)*INDEX('تعرفه ها'!A:Z,MATCH("پیک فصلی آب",'تعرفه ها'!$B:$B,0),MATCH(F824,'تعرفه ها'!$2:$2,0))/100,0),0),"---")</f>
        <v>---</v>
      </c>
      <c r="AB824" s="50" t="str">
        <f>IFERROR(ROUND(SUM(W824+X824+Y824+Z824+AA824)*INDEX('تعرفه ها'!A:Z,MATCH("مالیات آب",'تعرفه ها'!$B:$B,0),MATCH(F824,'تعرفه ها'!$2:$2,0))/100,0),"---")</f>
        <v>---</v>
      </c>
      <c r="AC824" s="50" t="str">
        <f t="shared" si="139"/>
        <v>---</v>
      </c>
      <c r="AD824" s="50" t="str">
        <f t="shared" si="132"/>
        <v>---</v>
      </c>
      <c r="AE824" s="50" t="str">
        <f t="shared" si="140"/>
        <v>---</v>
      </c>
      <c r="AF824" s="50" t="str">
        <f t="shared" si="141"/>
        <v>---</v>
      </c>
      <c r="AG824" s="153" t="str">
        <f t="shared" si="142"/>
        <v>---</v>
      </c>
      <c r="AI824" s="183" t="str">
        <f>IFERROR(IF(INDEX(پرداخت!A:AZ,MATCH(A824&amp;" - "&amp;"آب",پرداخت!$B:$B,0),MATCH(G824,پرداخت!$1:$1,0))="نشده","نشده","شده"),"---")</f>
        <v>---</v>
      </c>
      <c r="AL824" s="144"/>
      <c r="AM824" s="144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/>
      <c r="AZ824" s="30"/>
      <c r="BA824" s="30"/>
      <c r="BB824" s="30"/>
      <c r="BC824" s="30"/>
      <c r="BD824" s="30"/>
      <c r="BE824" s="30"/>
      <c r="BF824" s="30"/>
      <c r="BG824" s="30"/>
      <c r="BH824" s="30"/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30"/>
      <c r="BT824" s="30"/>
      <c r="BU824" s="30"/>
      <c r="BV824" s="30"/>
      <c r="BW824" s="30"/>
      <c r="BX824" s="30"/>
      <c r="BY824" s="30"/>
      <c r="BZ824" s="30"/>
      <c r="CA824" s="30"/>
    </row>
    <row r="825" spans="1:79" ht="34.9" hidden="1" customHeight="1">
      <c r="A825" s="170"/>
      <c r="B825" s="47">
        <f>IFERROR(INDEX('اطلاعات انشعابات شرکتها'!A:BB,MATCH(A825,'اطلاعات انشعابات شرکتها'!A:A,0),MATCH(B$1,'اطلاعات انشعابات شرکتها'!$1:$1,0)),0)</f>
        <v>0</v>
      </c>
      <c r="C825" s="48">
        <f>IFERROR(INDEX('اطلاعات انشعابات شرکتها'!A:BB,MATCH(A825,'اطلاعات انشعابات شرکتها'!A:A,0),MATCH(C$1,'اطلاعات انشعابات شرکتها'!$1:$1,0)),0)</f>
        <v>0</v>
      </c>
      <c r="D825" s="45"/>
      <c r="E825" s="171"/>
      <c r="F825" s="170"/>
      <c r="G825" s="47" t="str">
        <f t="shared" si="133"/>
        <v>/</v>
      </c>
      <c r="H825" s="47">
        <f>IFERROR(INDEX('اطلاعات دوره'!A:Z,MATCH(G825,'اطلاعات دوره'!C:C,0),MATCH(H$1,'اطلاعات دوره'!$1:$1,0)),0)</f>
        <v>0</v>
      </c>
      <c r="I825" s="47">
        <f>IFERROR(INDEX('اطلاعات دوره'!A:Z,MATCH(G825,'اطلاعات دوره'!C:C,0),MATCH(I$1,'اطلاعات دوره'!$1:$1,0)),0)</f>
        <v>0</v>
      </c>
      <c r="J825" s="48">
        <f>IFERROR(INDEX('اطلاعات دوره'!A:Z,MATCH(G825,'اطلاعات دوره'!C:C,0),MATCH(J$1,'اطلاعات دوره'!$1:$1,0)),0)</f>
        <v>0</v>
      </c>
      <c r="K825" s="46"/>
      <c r="L825" s="158" t="str">
        <f>IFERROR(INDEX('اطلاعات دوره'!A:Z,MATCH(G825,'اطلاعات دوره'!C:C,0)-1,MATCH("عنوان",'اطلاعات دوره'!$1:$1,0)),"---")</f>
        <v>---</v>
      </c>
      <c r="M825" s="47" t="str">
        <f t="shared" si="134"/>
        <v>----</v>
      </c>
      <c r="N825" s="48" t="str">
        <f t="shared" si="135"/>
        <v>-/</v>
      </c>
      <c r="O825" s="45"/>
      <c r="P825" s="240">
        <f>IFERROR(INDEX('قرائت کنتور'!A:AZ,MATCH(A825&amp;"-"&amp;"آب",'قرائت کنتور'!B:B,0),MATCH(L825,'قرائت کنتور'!$1:$1,0)),0)</f>
        <v>0</v>
      </c>
      <c r="Q825" s="241">
        <f>IFERROR(INDEX('قرائت کنتور'!A:AZ,MATCH(A825&amp;"-"&amp;"آب",'قرائت کنتور'!B:B,0),MATCH(G825,'قرائت کنتور'!$1:$1,0)),0)</f>
        <v>0</v>
      </c>
      <c r="R825" s="241">
        <f t="shared" si="136"/>
        <v>0</v>
      </c>
      <c r="S825" s="241" t="str">
        <f>IFERROR(INDEX('اطلاعات انشعابات شرکتها'!A:AB,MATCH(A825,'اطلاعات انشعابات شرکتها'!A:A,0),MATCH(S$1,'اطلاعات انشعابات شرکتها'!$1:$1,0)),"---")</f>
        <v>---</v>
      </c>
      <c r="T825" s="227" t="str">
        <f t="shared" si="137"/>
        <v>---</v>
      </c>
      <c r="U825" s="45"/>
      <c r="V825" s="155" t="str">
        <f>IFERROR(INDEX('تعرفه ها'!A:Z,MATCH("بهای هر متر مکعب آب مصرفی",'تعرفه ها'!$B:$B,0),MATCH(F825,'تعرفه ها'!$2:$2,0)),"---")</f>
        <v>---</v>
      </c>
      <c r="W825" s="50" t="str">
        <f t="shared" si="138"/>
        <v>---</v>
      </c>
      <c r="X825" s="50" t="str">
        <f>IFERROR(ROUND(R825*INDEX('تعرفه ها'!A:Z,MATCH("عوارض آب به ازاء هر متر مکعب",'تعرفه ها'!$B:$B,0),MATCH(F825,'تعرفه ها'!$2:$2,0)),0),"---")</f>
        <v>---</v>
      </c>
      <c r="Y825" s="50" t="str">
        <f>IFERROR(ROUND(T825*INDEX('تعرفه ها'!A:Z,MATCH("جریمه مازاد مصرف آب به ازاء هر متر مکعب",'تعرفه ها'!$B:$B,0),MATCH(F825,'تعرفه ها'!$2:$2,0)),0),"---")</f>
        <v>---</v>
      </c>
      <c r="Z825" s="50" t="str">
        <f>IFERROR(ROUND(((W825+X825+Y825)*INDEX('تعرفه ها'!A:Z,MATCH("هزینه نگهداری و تعمیرات شبکه آب",'تعرفه ها'!$B:$B,0),MATCH(F825,'تعرفه ها'!$2:$2,0))/100),0),"---")</f>
        <v>---</v>
      </c>
      <c r="AA825" s="50" t="str">
        <f>IFERROR(IF(INDEX('اطلاعات دوره'!A:Z,MATCH(G825,'اطلاعات دوره'!C:C,0),MATCH("آب",'اطلاعات دوره'!$1:$1,0))="دارد",ROUND((W825+X825+Y825)*INDEX('تعرفه ها'!A:Z,MATCH("پیک فصلی آب",'تعرفه ها'!$B:$B,0),MATCH(F825,'تعرفه ها'!$2:$2,0))/100,0),0),"---")</f>
        <v>---</v>
      </c>
      <c r="AB825" s="50" t="str">
        <f>IFERROR(ROUND(SUM(W825+X825+Y825+Z825+AA825)*INDEX('تعرفه ها'!A:Z,MATCH("مالیات آب",'تعرفه ها'!$B:$B,0),MATCH(F825,'تعرفه ها'!$2:$2,0))/100,0),"---")</f>
        <v>---</v>
      </c>
      <c r="AC825" s="50" t="str">
        <f t="shared" si="139"/>
        <v>---</v>
      </c>
      <c r="AD825" s="50" t="str">
        <f t="shared" si="132"/>
        <v>---</v>
      </c>
      <c r="AE825" s="50" t="str">
        <f t="shared" si="140"/>
        <v>---</v>
      </c>
      <c r="AF825" s="50" t="str">
        <f t="shared" si="141"/>
        <v>---</v>
      </c>
      <c r="AG825" s="153" t="str">
        <f t="shared" si="142"/>
        <v>---</v>
      </c>
      <c r="AI825" s="183" t="str">
        <f>IFERROR(IF(INDEX(پرداخت!A:AZ,MATCH(A825&amp;" - "&amp;"آب",پرداخت!$B:$B,0),MATCH(G825,پرداخت!$1:$1,0))="نشده","نشده","شده"),"---")</f>
        <v>---</v>
      </c>
      <c r="AL825" s="144"/>
      <c r="AM825" s="144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/>
      <c r="BA825" s="30"/>
      <c r="BB825" s="30"/>
      <c r="BC825" s="30"/>
      <c r="BD825" s="30"/>
      <c r="BE825" s="30"/>
      <c r="BF825" s="30"/>
      <c r="BG825" s="30"/>
      <c r="BH825" s="30"/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30"/>
      <c r="BT825" s="30"/>
      <c r="BU825" s="30"/>
      <c r="BV825" s="30"/>
      <c r="BW825" s="30"/>
      <c r="BX825" s="30"/>
      <c r="BY825" s="30"/>
      <c r="BZ825" s="30"/>
      <c r="CA825" s="30"/>
    </row>
    <row r="826" spans="1:79" ht="34.9" hidden="1" customHeight="1">
      <c r="A826" s="170"/>
      <c r="B826" s="47">
        <f>IFERROR(INDEX('اطلاعات انشعابات شرکتها'!A:BB,MATCH(A826,'اطلاعات انشعابات شرکتها'!A:A,0),MATCH(B$1,'اطلاعات انشعابات شرکتها'!$1:$1,0)),0)</f>
        <v>0</v>
      </c>
      <c r="C826" s="48">
        <f>IFERROR(INDEX('اطلاعات انشعابات شرکتها'!A:BB,MATCH(A826,'اطلاعات انشعابات شرکتها'!A:A,0),MATCH(C$1,'اطلاعات انشعابات شرکتها'!$1:$1,0)),0)</f>
        <v>0</v>
      </c>
      <c r="D826" s="45"/>
      <c r="E826" s="171"/>
      <c r="F826" s="170"/>
      <c r="G826" s="47" t="str">
        <f t="shared" si="133"/>
        <v>/</v>
      </c>
      <c r="H826" s="47">
        <f>IFERROR(INDEX('اطلاعات دوره'!A:Z,MATCH(G826,'اطلاعات دوره'!C:C,0),MATCH(H$1,'اطلاعات دوره'!$1:$1,0)),0)</f>
        <v>0</v>
      </c>
      <c r="I826" s="47">
        <f>IFERROR(INDEX('اطلاعات دوره'!A:Z,MATCH(G826,'اطلاعات دوره'!C:C,0),MATCH(I$1,'اطلاعات دوره'!$1:$1,0)),0)</f>
        <v>0</v>
      </c>
      <c r="J826" s="48">
        <f>IFERROR(INDEX('اطلاعات دوره'!A:Z,MATCH(G826,'اطلاعات دوره'!C:C,0),MATCH(J$1,'اطلاعات دوره'!$1:$1,0)),0)</f>
        <v>0</v>
      </c>
      <c r="K826" s="46"/>
      <c r="L826" s="158" t="str">
        <f>IFERROR(INDEX('اطلاعات دوره'!A:Z,MATCH(G826,'اطلاعات دوره'!C:C,0)-1,MATCH("عنوان",'اطلاعات دوره'!$1:$1,0)),"---")</f>
        <v>---</v>
      </c>
      <c r="M826" s="47" t="str">
        <f t="shared" si="134"/>
        <v>----</v>
      </c>
      <c r="N826" s="48" t="str">
        <f t="shared" si="135"/>
        <v>-/</v>
      </c>
      <c r="O826" s="45"/>
      <c r="P826" s="240">
        <f>IFERROR(INDEX('قرائت کنتور'!A:AZ,MATCH(A826&amp;"-"&amp;"آب",'قرائت کنتور'!B:B,0),MATCH(L826,'قرائت کنتور'!$1:$1,0)),0)</f>
        <v>0</v>
      </c>
      <c r="Q826" s="241">
        <f>IFERROR(INDEX('قرائت کنتور'!A:AZ,MATCH(A826&amp;"-"&amp;"آب",'قرائت کنتور'!B:B,0),MATCH(G826,'قرائت کنتور'!$1:$1,0)),0)</f>
        <v>0</v>
      </c>
      <c r="R826" s="241">
        <f t="shared" si="136"/>
        <v>0</v>
      </c>
      <c r="S826" s="241" t="str">
        <f>IFERROR(INDEX('اطلاعات انشعابات شرکتها'!A:AB,MATCH(A826,'اطلاعات انشعابات شرکتها'!A:A,0),MATCH(S$1,'اطلاعات انشعابات شرکتها'!$1:$1,0)),"---")</f>
        <v>---</v>
      </c>
      <c r="T826" s="227" t="str">
        <f t="shared" si="137"/>
        <v>---</v>
      </c>
      <c r="U826" s="45"/>
      <c r="V826" s="155" t="str">
        <f>IFERROR(INDEX('تعرفه ها'!A:Z,MATCH("بهای هر متر مکعب آب مصرفی",'تعرفه ها'!$B:$B,0),MATCH(F826,'تعرفه ها'!$2:$2,0)),"---")</f>
        <v>---</v>
      </c>
      <c r="W826" s="50" t="str">
        <f t="shared" si="138"/>
        <v>---</v>
      </c>
      <c r="X826" s="50" t="str">
        <f>IFERROR(ROUND(R826*INDEX('تعرفه ها'!A:Z,MATCH("عوارض آب به ازاء هر متر مکعب",'تعرفه ها'!$B:$B,0),MATCH(F826,'تعرفه ها'!$2:$2,0)),0),"---")</f>
        <v>---</v>
      </c>
      <c r="Y826" s="50" t="str">
        <f>IFERROR(ROUND(T826*INDEX('تعرفه ها'!A:Z,MATCH("جریمه مازاد مصرف آب به ازاء هر متر مکعب",'تعرفه ها'!$B:$B,0),MATCH(F826,'تعرفه ها'!$2:$2,0)),0),"---")</f>
        <v>---</v>
      </c>
      <c r="Z826" s="50" t="str">
        <f>IFERROR(ROUND(((W826+X826+Y826)*INDEX('تعرفه ها'!A:Z,MATCH("هزینه نگهداری و تعمیرات شبکه آب",'تعرفه ها'!$B:$B,0),MATCH(F826,'تعرفه ها'!$2:$2,0))/100),0),"---")</f>
        <v>---</v>
      </c>
      <c r="AA826" s="50" t="str">
        <f>IFERROR(IF(INDEX('اطلاعات دوره'!A:Z,MATCH(G826,'اطلاعات دوره'!C:C,0),MATCH("آب",'اطلاعات دوره'!$1:$1,0))="دارد",ROUND((W826+X826+Y826)*INDEX('تعرفه ها'!A:Z,MATCH("پیک فصلی آب",'تعرفه ها'!$B:$B,0),MATCH(F826,'تعرفه ها'!$2:$2,0))/100,0),0),"---")</f>
        <v>---</v>
      </c>
      <c r="AB826" s="50" t="str">
        <f>IFERROR(ROUND(SUM(W826+X826+Y826+Z826+AA826)*INDEX('تعرفه ها'!A:Z,MATCH("مالیات آب",'تعرفه ها'!$B:$B,0),MATCH(F826,'تعرفه ها'!$2:$2,0))/100,0),"---")</f>
        <v>---</v>
      </c>
      <c r="AC826" s="50" t="str">
        <f t="shared" si="139"/>
        <v>---</v>
      </c>
      <c r="AD826" s="50" t="str">
        <f t="shared" si="132"/>
        <v>---</v>
      </c>
      <c r="AE826" s="50" t="str">
        <f t="shared" si="140"/>
        <v>---</v>
      </c>
      <c r="AF826" s="50" t="str">
        <f t="shared" si="141"/>
        <v>---</v>
      </c>
      <c r="AG826" s="153" t="str">
        <f t="shared" si="142"/>
        <v>---</v>
      </c>
      <c r="AI826" s="183" t="str">
        <f>IFERROR(IF(INDEX(پرداخت!A:AZ,MATCH(A826&amp;" - "&amp;"آب",پرداخت!$B:$B,0),MATCH(G826,پرداخت!$1:$1,0))="نشده","نشده","شده"),"---")</f>
        <v>---</v>
      </c>
      <c r="AL826" s="144"/>
      <c r="AM826" s="144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30"/>
      <c r="BT826" s="30"/>
      <c r="BU826" s="30"/>
      <c r="BV826" s="30"/>
      <c r="BW826" s="30"/>
      <c r="BX826" s="30"/>
      <c r="BY826" s="30"/>
      <c r="BZ826" s="30"/>
      <c r="CA826" s="30"/>
    </row>
    <row r="827" spans="1:79" ht="34.9" hidden="1" customHeight="1">
      <c r="A827" s="170"/>
      <c r="B827" s="47">
        <f>IFERROR(INDEX('اطلاعات انشعابات شرکتها'!A:BB,MATCH(A827,'اطلاعات انشعابات شرکتها'!A:A,0),MATCH(B$1,'اطلاعات انشعابات شرکتها'!$1:$1,0)),0)</f>
        <v>0</v>
      </c>
      <c r="C827" s="48">
        <f>IFERROR(INDEX('اطلاعات انشعابات شرکتها'!A:BB,MATCH(A827,'اطلاعات انشعابات شرکتها'!A:A,0),MATCH(C$1,'اطلاعات انشعابات شرکتها'!$1:$1,0)),0)</f>
        <v>0</v>
      </c>
      <c r="D827" s="45"/>
      <c r="E827" s="171"/>
      <c r="F827" s="170"/>
      <c r="G827" s="47" t="str">
        <f t="shared" si="133"/>
        <v>/</v>
      </c>
      <c r="H827" s="47">
        <f>IFERROR(INDEX('اطلاعات دوره'!A:Z,MATCH(G827,'اطلاعات دوره'!C:C,0),MATCH(H$1,'اطلاعات دوره'!$1:$1,0)),0)</f>
        <v>0</v>
      </c>
      <c r="I827" s="47">
        <f>IFERROR(INDEX('اطلاعات دوره'!A:Z,MATCH(G827,'اطلاعات دوره'!C:C,0),MATCH(I$1,'اطلاعات دوره'!$1:$1,0)),0)</f>
        <v>0</v>
      </c>
      <c r="J827" s="48">
        <f>IFERROR(INDEX('اطلاعات دوره'!A:Z,MATCH(G827,'اطلاعات دوره'!C:C,0),MATCH(J$1,'اطلاعات دوره'!$1:$1,0)),0)</f>
        <v>0</v>
      </c>
      <c r="K827" s="46"/>
      <c r="L827" s="158" t="str">
        <f>IFERROR(INDEX('اطلاعات دوره'!A:Z,MATCH(G827,'اطلاعات دوره'!C:C,0)-1,MATCH("عنوان",'اطلاعات دوره'!$1:$1,0)),"---")</f>
        <v>---</v>
      </c>
      <c r="M827" s="47" t="str">
        <f t="shared" si="134"/>
        <v>----</v>
      </c>
      <c r="N827" s="48" t="str">
        <f t="shared" si="135"/>
        <v>-/</v>
      </c>
      <c r="O827" s="45"/>
      <c r="P827" s="240">
        <f>IFERROR(INDEX('قرائت کنتور'!A:AZ,MATCH(A827&amp;"-"&amp;"آب",'قرائت کنتور'!B:B,0),MATCH(L827,'قرائت کنتور'!$1:$1,0)),0)</f>
        <v>0</v>
      </c>
      <c r="Q827" s="241">
        <f>IFERROR(INDEX('قرائت کنتور'!A:AZ,MATCH(A827&amp;"-"&amp;"آب",'قرائت کنتور'!B:B,0),MATCH(G827,'قرائت کنتور'!$1:$1,0)),0)</f>
        <v>0</v>
      </c>
      <c r="R827" s="241">
        <f t="shared" si="136"/>
        <v>0</v>
      </c>
      <c r="S827" s="241" t="str">
        <f>IFERROR(INDEX('اطلاعات انشعابات شرکتها'!A:AB,MATCH(A827,'اطلاعات انشعابات شرکتها'!A:A,0),MATCH(S$1,'اطلاعات انشعابات شرکتها'!$1:$1,0)),"---")</f>
        <v>---</v>
      </c>
      <c r="T827" s="227" t="str">
        <f t="shared" si="137"/>
        <v>---</v>
      </c>
      <c r="U827" s="45"/>
      <c r="V827" s="155" t="str">
        <f>IFERROR(INDEX('تعرفه ها'!A:Z,MATCH("بهای هر متر مکعب آب مصرفی",'تعرفه ها'!$B:$B,0),MATCH(F827,'تعرفه ها'!$2:$2,0)),"---")</f>
        <v>---</v>
      </c>
      <c r="W827" s="50" t="str">
        <f t="shared" si="138"/>
        <v>---</v>
      </c>
      <c r="X827" s="50" t="str">
        <f>IFERROR(ROUND(R827*INDEX('تعرفه ها'!A:Z,MATCH("عوارض آب به ازاء هر متر مکعب",'تعرفه ها'!$B:$B,0),MATCH(F827,'تعرفه ها'!$2:$2,0)),0),"---")</f>
        <v>---</v>
      </c>
      <c r="Y827" s="50" t="str">
        <f>IFERROR(ROUND(T827*INDEX('تعرفه ها'!A:Z,MATCH("جریمه مازاد مصرف آب به ازاء هر متر مکعب",'تعرفه ها'!$B:$B,0),MATCH(F827,'تعرفه ها'!$2:$2,0)),0),"---")</f>
        <v>---</v>
      </c>
      <c r="Z827" s="50" t="str">
        <f>IFERROR(ROUND(((W827+X827+Y827)*INDEX('تعرفه ها'!A:Z,MATCH("هزینه نگهداری و تعمیرات شبکه آب",'تعرفه ها'!$B:$B,0),MATCH(F827,'تعرفه ها'!$2:$2,0))/100),0),"---")</f>
        <v>---</v>
      </c>
      <c r="AA827" s="50" t="str">
        <f>IFERROR(IF(INDEX('اطلاعات دوره'!A:Z,MATCH(G827,'اطلاعات دوره'!C:C,0),MATCH("آب",'اطلاعات دوره'!$1:$1,0))="دارد",ROUND((W827+X827+Y827)*INDEX('تعرفه ها'!A:Z,MATCH("پیک فصلی آب",'تعرفه ها'!$B:$B,0),MATCH(F827,'تعرفه ها'!$2:$2,0))/100,0),0),"---")</f>
        <v>---</v>
      </c>
      <c r="AB827" s="50" t="str">
        <f>IFERROR(ROUND(SUM(W827+X827+Y827+Z827+AA827)*INDEX('تعرفه ها'!A:Z,MATCH("مالیات آب",'تعرفه ها'!$B:$B,0),MATCH(F827,'تعرفه ها'!$2:$2,0))/100,0),"---")</f>
        <v>---</v>
      </c>
      <c r="AC827" s="50" t="str">
        <f t="shared" si="139"/>
        <v>---</v>
      </c>
      <c r="AD827" s="50" t="str">
        <f t="shared" si="132"/>
        <v>---</v>
      </c>
      <c r="AE827" s="50" t="str">
        <f t="shared" si="140"/>
        <v>---</v>
      </c>
      <c r="AF827" s="50" t="str">
        <f t="shared" si="141"/>
        <v>---</v>
      </c>
      <c r="AG827" s="153" t="str">
        <f t="shared" si="142"/>
        <v>---</v>
      </c>
      <c r="AI827" s="183" t="str">
        <f>IFERROR(IF(INDEX(پرداخت!A:AZ,MATCH(A827&amp;" - "&amp;"آب",پرداخت!$B:$B,0),MATCH(G827,پرداخت!$1:$1,0))="نشده","نشده","شده"),"---")</f>
        <v>---</v>
      </c>
      <c r="AL827" s="144"/>
      <c r="AM827" s="144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/>
      <c r="BB827" s="30"/>
      <c r="BC827" s="30"/>
      <c r="BD827" s="30"/>
      <c r="BE827" s="30"/>
      <c r="BF827" s="30"/>
      <c r="BG827" s="30"/>
      <c r="BH827" s="30"/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30"/>
      <c r="BT827" s="30"/>
      <c r="BU827" s="30"/>
      <c r="BV827" s="30"/>
      <c r="BW827" s="30"/>
      <c r="BX827" s="30"/>
      <c r="BY827" s="30"/>
      <c r="BZ827" s="30"/>
      <c r="CA827" s="30"/>
    </row>
    <row r="828" spans="1:79" ht="34.9" hidden="1" customHeight="1">
      <c r="A828" s="170"/>
      <c r="B828" s="47">
        <f>IFERROR(INDEX('اطلاعات انشعابات شرکتها'!A:BB,MATCH(A828,'اطلاعات انشعابات شرکتها'!A:A,0),MATCH(B$1,'اطلاعات انشعابات شرکتها'!$1:$1,0)),0)</f>
        <v>0</v>
      </c>
      <c r="C828" s="48">
        <f>IFERROR(INDEX('اطلاعات انشعابات شرکتها'!A:BB,MATCH(A828,'اطلاعات انشعابات شرکتها'!A:A,0),MATCH(C$1,'اطلاعات انشعابات شرکتها'!$1:$1,0)),0)</f>
        <v>0</v>
      </c>
      <c r="D828" s="45"/>
      <c r="E828" s="171"/>
      <c r="F828" s="170"/>
      <c r="G828" s="47" t="str">
        <f t="shared" si="133"/>
        <v>/</v>
      </c>
      <c r="H828" s="47">
        <f>IFERROR(INDEX('اطلاعات دوره'!A:Z,MATCH(G828,'اطلاعات دوره'!C:C,0),MATCH(H$1,'اطلاعات دوره'!$1:$1,0)),0)</f>
        <v>0</v>
      </c>
      <c r="I828" s="47">
        <f>IFERROR(INDEX('اطلاعات دوره'!A:Z,MATCH(G828,'اطلاعات دوره'!C:C,0),MATCH(I$1,'اطلاعات دوره'!$1:$1,0)),0)</f>
        <v>0</v>
      </c>
      <c r="J828" s="48">
        <f>IFERROR(INDEX('اطلاعات دوره'!A:Z,MATCH(G828,'اطلاعات دوره'!C:C,0),MATCH(J$1,'اطلاعات دوره'!$1:$1,0)),0)</f>
        <v>0</v>
      </c>
      <c r="K828" s="46"/>
      <c r="L828" s="158" t="str">
        <f>IFERROR(INDEX('اطلاعات دوره'!A:Z,MATCH(G828,'اطلاعات دوره'!C:C,0)-1,MATCH("عنوان",'اطلاعات دوره'!$1:$1,0)),"---")</f>
        <v>---</v>
      </c>
      <c r="M828" s="47" t="str">
        <f t="shared" si="134"/>
        <v>----</v>
      </c>
      <c r="N828" s="48" t="str">
        <f t="shared" si="135"/>
        <v>-/</v>
      </c>
      <c r="O828" s="45"/>
      <c r="P828" s="240">
        <f>IFERROR(INDEX('قرائت کنتور'!A:AZ,MATCH(A828&amp;"-"&amp;"آب",'قرائت کنتور'!B:B,0),MATCH(L828,'قرائت کنتور'!$1:$1,0)),0)</f>
        <v>0</v>
      </c>
      <c r="Q828" s="241">
        <f>IFERROR(INDEX('قرائت کنتور'!A:AZ,MATCH(A828&amp;"-"&amp;"آب",'قرائت کنتور'!B:B,0),MATCH(G828,'قرائت کنتور'!$1:$1,0)),0)</f>
        <v>0</v>
      </c>
      <c r="R828" s="241">
        <f t="shared" si="136"/>
        <v>0</v>
      </c>
      <c r="S828" s="241" t="str">
        <f>IFERROR(INDEX('اطلاعات انشعابات شرکتها'!A:AB,MATCH(A828,'اطلاعات انشعابات شرکتها'!A:A,0),MATCH(S$1,'اطلاعات انشعابات شرکتها'!$1:$1,0)),"---")</f>
        <v>---</v>
      </c>
      <c r="T828" s="227" t="str">
        <f t="shared" si="137"/>
        <v>---</v>
      </c>
      <c r="U828" s="45"/>
      <c r="V828" s="155" t="str">
        <f>IFERROR(INDEX('تعرفه ها'!A:Z,MATCH("بهای هر متر مکعب آب مصرفی",'تعرفه ها'!$B:$B,0),MATCH(F828,'تعرفه ها'!$2:$2,0)),"---")</f>
        <v>---</v>
      </c>
      <c r="W828" s="50" t="str">
        <f t="shared" si="138"/>
        <v>---</v>
      </c>
      <c r="X828" s="50" t="str">
        <f>IFERROR(ROUND(R828*INDEX('تعرفه ها'!A:Z,MATCH("عوارض آب به ازاء هر متر مکعب",'تعرفه ها'!$B:$B,0),MATCH(F828,'تعرفه ها'!$2:$2,0)),0),"---")</f>
        <v>---</v>
      </c>
      <c r="Y828" s="50" t="str">
        <f>IFERROR(ROUND(T828*INDEX('تعرفه ها'!A:Z,MATCH("جریمه مازاد مصرف آب به ازاء هر متر مکعب",'تعرفه ها'!$B:$B,0),MATCH(F828,'تعرفه ها'!$2:$2,0)),0),"---")</f>
        <v>---</v>
      </c>
      <c r="Z828" s="50" t="str">
        <f>IFERROR(ROUND(((W828+X828+Y828)*INDEX('تعرفه ها'!A:Z,MATCH("هزینه نگهداری و تعمیرات شبکه آب",'تعرفه ها'!$B:$B,0),MATCH(F828,'تعرفه ها'!$2:$2,0))/100),0),"---")</f>
        <v>---</v>
      </c>
      <c r="AA828" s="50" t="str">
        <f>IFERROR(IF(INDEX('اطلاعات دوره'!A:Z,MATCH(G828,'اطلاعات دوره'!C:C,0),MATCH("آب",'اطلاعات دوره'!$1:$1,0))="دارد",ROUND((W828+X828+Y828)*INDEX('تعرفه ها'!A:Z,MATCH("پیک فصلی آب",'تعرفه ها'!$B:$B,0),MATCH(F828,'تعرفه ها'!$2:$2,0))/100,0),0),"---")</f>
        <v>---</v>
      </c>
      <c r="AB828" s="50" t="str">
        <f>IFERROR(ROUND(SUM(W828+X828+Y828+Z828+AA828)*INDEX('تعرفه ها'!A:Z,MATCH("مالیات آب",'تعرفه ها'!$B:$B,0),MATCH(F828,'تعرفه ها'!$2:$2,0))/100,0),"---")</f>
        <v>---</v>
      </c>
      <c r="AC828" s="50" t="str">
        <f t="shared" si="139"/>
        <v>---</v>
      </c>
      <c r="AD828" s="50" t="str">
        <f t="shared" si="132"/>
        <v>---</v>
      </c>
      <c r="AE828" s="50" t="str">
        <f t="shared" si="140"/>
        <v>---</v>
      </c>
      <c r="AF828" s="50" t="str">
        <f t="shared" si="141"/>
        <v>---</v>
      </c>
      <c r="AG828" s="153" t="str">
        <f t="shared" si="142"/>
        <v>---</v>
      </c>
      <c r="AI828" s="183" t="str">
        <f>IFERROR(IF(INDEX(پرداخت!A:AZ,MATCH(A828&amp;" - "&amp;"آب",پرداخت!$B:$B,0),MATCH(G828,پرداخت!$1:$1,0))="نشده","نشده","شده"),"---")</f>
        <v>---</v>
      </c>
      <c r="AL828" s="144"/>
      <c r="AM828" s="144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/>
      <c r="AZ828" s="30"/>
      <c r="BA828" s="30"/>
      <c r="BB828" s="30"/>
      <c r="BC828" s="30"/>
      <c r="BD828" s="30"/>
      <c r="BE828" s="30"/>
      <c r="BF828" s="30"/>
      <c r="BG828" s="30"/>
      <c r="BH828" s="30"/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30"/>
      <c r="BT828" s="30"/>
      <c r="BU828" s="30"/>
      <c r="BV828" s="30"/>
      <c r="BW828" s="30"/>
      <c r="BX828" s="30"/>
      <c r="BY828" s="30"/>
      <c r="BZ828" s="30"/>
      <c r="CA828" s="30"/>
    </row>
    <row r="829" spans="1:79" ht="34.9" hidden="1" customHeight="1">
      <c r="A829" s="170"/>
      <c r="B829" s="47">
        <f>IFERROR(INDEX('اطلاعات انشعابات شرکتها'!A:BB,MATCH(A829,'اطلاعات انشعابات شرکتها'!A:A,0),MATCH(B$1,'اطلاعات انشعابات شرکتها'!$1:$1,0)),0)</f>
        <v>0</v>
      </c>
      <c r="C829" s="48">
        <f>IFERROR(INDEX('اطلاعات انشعابات شرکتها'!A:BB,MATCH(A829,'اطلاعات انشعابات شرکتها'!A:A,0),MATCH(C$1,'اطلاعات انشعابات شرکتها'!$1:$1,0)),0)</f>
        <v>0</v>
      </c>
      <c r="D829" s="45"/>
      <c r="E829" s="171"/>
      <c r="F829" s="170"/>
      <c r="G829" s="47" t="str">
        <f t="shared" si="133"/>
        <v>/</v>
      </c>
      <c r="H829" s="47">
        <f>IFERROR(INDEX('اطلاعات دوره'!A:Z,MATCH(G829,'اطلاعات دوره'!C:C,0),MATCH(H$1,'اطلاعات دوره'!$1:$1,0)),0)</f>
        <v>0</v>
      </c>
      <c r="I829" s="47">
        <f>IFERROR(INDEX('اطلاعات دوره'!A:Z,MATCH(G829,'اطلاعات دوره'!C:C,0),MATCH(I$1,'اطلاعات دوره'!$1:$1,0)),0)</f>
        <v>0</v>
      </c>
      <c r="J829" s="48">
        <f>IFERROR(INDEX('اطلاعات دوره'!A:Z,MATCH(G829,'اطلاعات دوره'!C:C,0),MATCH(J$1,'اطلاعات دوره'!$1:$1,0)),0)</f>
        <v>0</v>
      </c>
      <c r="K829" s="46"/>
      <c r="L829" s="158" t="str">
        <f>IFERROR(INDEX('اطلاعات دوره'!A:Z,MATCH(G829,'اطلاعات دوره'!C:C,0)-1,MATCH("عنوان",'اطلاعات دوره'!$1:$1,0)),"---")</f>
        <v>---</v>
      </c>
      <c r="M829" s="47" t="str">
        <f t="shared" si="134"/>
        <v>----</v>
      </c>
      <c r="N829" s="48" t="str">
        <f t="shared" si="135"/>
        <v>-/</v>
      </c>
      <c r="O829" s="45"/>
      <c r="P829" s="240">
        <f>IFERROR(INDEX('قرائت کنتور'!A:AZ,MATCH(A829&amp;"-"&amp;"آب",'قرائت کنتور'!B:B,0),MATCH(L829,'قرائت کنتور'!$1:$1,0)),0)</f>
        <v>0</v>
      </c>
      <c r="Q829" s="241">
        <f>IFERROR(INDEX('قرائت کنتور'!A:AZ,MATCH(A829&amp;"-"&amp;"آب",'قرائت کنتور'!B:B,0),MATCH(G829,'قرائت کنتور'!$1:$1,0)),0)</f>
        <v>0</v>
      </c>
      <c r="R829" s="241">
        <f t="shared" si="136"/>
        <v>0</v>
      </c>
      <c r="S829" s="241" t="str">
        <f>IFERROR(INDEX('اطلاعات انشعابات شرکتها'!A:AB,MATCH(A829,'اطلاعات انشعابات شرکتها'!A:A,0),MATCH(S$1,'اطلاعات انشعابات شرکتها'!$1:$1,0)),"---")</f>
        <v>---</v>
      </c>
      <c r="T829" s="227" t="str">
        <f t="shared" si="137"/>
        <v>---</v>
      </c>
      <c r="U829" s="45"/>
      <c r="V829" s="155" t="str">
        <f>IFERROR(INDEX('تعرفه ها'!A:Z,MATCH("بهای هر متر مکعب آب مصرفی",'تعرفه ها'!$B:$B,0),MATCH(F829,'تعرفه ها'!$2:$2,0)),"---")</f>
        <v>---</v>
      </c>
      <c r="W829" s="50" t="str">
        <f t="shared" si="138"/>
        <v>---</v>
      </c>
      <c r="X829" s="50" t="str">
        <f>IFERROR(ROUND(R829*INDEX('تعرفه ها'!A:Z,MATCH("عوارض آب به ازاء هر متر مکعب",'تعرفه ها'!$B:$B,0),MATCH(F829,'تعرفه ها'!$2:$2,0)),0),"---")</f>
        <v>---</v>
      </c>
      <c r="Y829" s="50" t="str">
        <f>IFERROR(ROUND(T829*INDEX('تعرفه ها'!A:Z,MATCH("جریمه مازاد مصرف آب به ازاء هر متر مکعب",'تعرفه ها'!$B:$B,0),MATCH(F829,'تعرفه ها'!$2:$2,0)),0),"---")</f>
        <v>---</v>
      </c>
      <c r="Z829" s="50" t="str">
        <f>IFERROR(ROUND(((W829+X829+Y829)*INDEX('تعرفه ها'!A:Z,MATCH("هزینه نگهداری و تعمیرات شبکه آب",'تعرفه ها'!$B:$B,0),MATCH(F829,'تعرفه ها'!$2:$2,0))/100),0),"---")</f>
        <v>---</v>
      </c>
      <c r="AA829" s="50" t="str">
        <f>IFERROR(IF(INDEX('اطلاعات دوره'!A:Z,MATCH(G829,'اطلاعات دوره'!C:C,0),MATCH("آب",'اطلاعات دوره'!$1:$1,0))="دارد",ROUND((W829+X829+Y829)*INDEX('تعرفه ها'!A:Z,MATCH("پیک فصلی آب",'تعرفه ها'!$B:$B,0),MATCH(F829,'تعرفه ها'!$2:$2,0))/100,0),0),"---")</f>
        <v>---</v>
      </c>
      <c r="AB829" s="50" t="str">
        <f>IFERROR(ROUND(SUM(W829+X829+Y829+Z829+AA829)*INDEX('تعرفه ها'!A:Z,MATCH("مالیات آب",'تعرفه ها'!$B:$B,0),MATCH(F829,'تعرفه ها'!$2:$2,0))/100,0),"---")</f>
        <v>---</v>
      </c>
      <c r="AC829" s="50" t="str">
        <f t="shared" si="139"/>
        <v>---</v>
      </c>
      <c r="AD829" s="50" t="str">
        <f t="shared" si="132"/>
        <v>---</v>
      </c>
      <c r="AE829" s="50" t="str">
        <f t="shared" si="140"/>
        <v>---</v>
      </c>
      <c r="AF829" s="50" t="str">
        <f t="shared" si="141"/>
        <v>---</v>
      </c>
      <c r="AG829" s="153" t="str">
        <f t="shared" si="142"/>
        <v>---</v>
      </c>
      <c r="AI829" s="183" t="str">
        <f>IFERROR(IF(INDEX(پرداخت!A:AZ,MATCH(A829&amp;" - "&amp;"آب",پرداخت!$B:$B,0),MATCH(G829,پرداخت!$1:$1,0))="نشده","نشده","شده"),"---")</f>
        <v>---</v>
      </c>
      <c r="AL829" s="144"/>
      <c r="AM829" s="144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30"/>
      <c r="BT829" s="30"/>
      <c r="BU829" s="30"/>
      <c r="BV829" s="30"/>
      <c r="BW829" s="30"/>
      <c r="BX829" s="30"/>
      <c r="BY829" s="30"/>
      <c r="BZ829" s="30"/>
      <c r="CA829" s="30"/>
    </row>
    <row r="830" spans="1:79" ht="34.9" hidden="1" customHeight="1">
      <c r="A830" s="170"/>
      <c r="B830" s="47">
        <f>IFERROR(INDEX('اطلاعات انشعابات شرکتها'!A:BB,MATCH(A830,'اطلاعات انشعابات شرکتها'!A:A,0),MATCH(B$1,'اطلاعات انشعابات شرکتها'!$1:$1,0)),0)</f>
        <v>0</v>
      </c>
      <c r="C830" s="48">
        <f>IFERROR(INDEX('اطلاعات انشعابات شرکتها'!A:BB,MATCH(A830,'اطلاعات انشعابات شرکتها'!A:A,0),MATCH(C$1,'اطلاعات انشعابات شرکتها'!$1:$1,0)),0)</f>
        <v>0</v>
      </c>
      <c r="D830" s="45"/>
      <c r="E830" s="171"/>
      <c r="F830" s="170"/>
      <c r="G830" s="47" t="str">
        <f t="shared" si="133"/>
        <v>/</v>
      </c>
      <c r="H830" s="47">
        <f>IFERROR(INDEX('اطلاعات دوره'!A:Z,MATCH(G830,'اطلاعات دوره'!C:C,0),MATCH(H$1,'اطلاعات دوره'!$1:$1,0)),0)</f>
        <v>0</v>
      </c>
      <c r="I830" s="47">
        <f>IFERROR(INDEX('اطلاعات دوره'!A:Z,MATCH(G830,'اطلاعات دوره'!C:C,0),MATCH(I$1,'اطلاعات دوره'!$1:$1,0)),0)</f>
        <v>0</v>
      </c>
      <c r="J830" s="48">
        <f>IFERROR(INDEX('اطلاعات دوره'!A:Z,MATCH(G830,'اطلاعات دوره'!C:C,0),MATCH(J$1,'اطلاعات دوره'!$1:$1,0)),0)</f>
        <v>0</v>
      </c>
      <c r="K830" s="46"/>
      <c r="L830" s="158" t="str">
        <f>IFERROR(INDEX('اطلاعات دوره'!A:Z,MATCH(G830,'اطلاعات دوره'!C:C,0)-1,MATCH("عنوان",'اطلاعات دوره'!$1:$1,0)),"---")</f>
        <v>---</v>
      </c>
      <c r="M830" s="47" t="str">
        <f t="shared" si="134"/>
        <v>----</v>
      </c>
      <c r="N830" s="48" t="str">
        <f t="shared" si="135"/>
        <v>-/</v>
      </c>
      <c r="O830" s="45"/>
      <c r="P830" s="240">
        <f>IFERROR(INDEX('قرائت کنتور'!A:AZ,MATCH(A830&amp;"-"&amp;"آب",'قرائت کنتور'!B:B,0),MATCH(L830,'قرائت کنتور'!$1:$1,0)),0)</f>
        <v>0</v>
      </c>
      <c r="Q830" s="241">
        <f>IFERROR(INDEX('قرائت کنتور'!A:AZ,MATCH(A830&amp;"-"&amp;"آب",'قرائت کنتور'!B:B,0),MATCH(G830,'قرائت کنتور'!$1:$1,0)),0)</f>
        <v>0</v>
      </c>
      <c r="R830" s="241">
        <f t="shared" si="136"/>
        <v>0</v>
      </c>
      <c r="S830" s="241" t="str">
        <f>IFERROR(INDEX('اطلاعات انشعابات شرکتها'!A:AB,MATCH(A830,'اطلاعات انشعابات شرکتها'!A:A,0),MATCH(S$1,'اطلاعات انشعابات شرکتها'!$1:$1,0)),"---")</f>
        <v>---</v>
      </c>
      <c r="T830" s="227" t="str">
        <f t="shared" si="137"/>
        <v>---</v>
      </c>
      <c r="U830" s="45"/>
      <c r="V830" s="155" t="str">
        <f>IFERROR(INDEX('تعرفه ها'!A:Z,MATCH("بهای هر متر مکعب آب مصرفی",'تعرفه ها'!$B:$B,0),MATCH(F830,'تعرفه ها'!$2:$2,0)),"---")</f>
        <v>---</v>
      </c>
      <c r="W830" s="50" t="str">
        <f t="shared" si="138"/>
        <v>---</v>
      </c>
      <c r="X830" s="50" t="str">
        <f>IFERROR(ROUND(R830*INDEX('تعرفه ها'!A:Z,MATCH("عوارض آب به ازاء هر متر مکعب",'تعرفه ها'!$B:$B,0),MATCH(F830,'تعرفه ها'!$2:$2,0)),0),"---")</f>
        <v>---</v>
      </c>
      <c r="Y830" s="50" t="str">
        <f>IFERROR(ROUND(T830*INDEX('تعرفه ها'!A:Z,MATCH("جریمه مازاد مصرف آب به ازاء هر متر مکعب",'تعرفه ها'!$B:$B,0),MATCH(F830,'تعرفه ها'!$2:$2,0)),0),"---")</f>
        <v>---</v>
      </c>
      <c r="Z830" s="50" t="str">
        <f>IFERROR(ROUND(((W830+X830+Y830)*INDEX('تعرفه ها'!A:Z,MATCH("هزینه نگهداری و تعمیرات شبکه آب",'تعرفه ها'!$B:$B,0),MATCH(F830,'تعرفه ها'!$2:$2,0))/100),0),"---")</f>
        <v>---</v>
      </c>
      <c r="AA830" s="50" t="str">
        <f>IFERROR(IF(INDEX('اطلاعات دوره'!A:Z,MATCH(G830,'اطلاعات دوره'!C:C,0),MATCH("آب",'اطلاعات دوره'!$1:$1,0))="دارد",ROUND((W830+X830+Y830)*INDEX('تعرفه ها'!A:Z,MATCH("پیک فصلی آب",'تعرفه ها'!$B:$B,0),MATCH(F830,'تعرفه ها'!$2:$2,0))/100,0),0),"---")</f>
        <v>---</v>
      </c>
      <c r="AB830" s="50" t="str">
        <f>IFERROR(ROUND(SUM(W830+X830+Y830+Z830+AA830)*INDEX('تعرفه ها'!A:Z,MATCH("مالیات آب",'تعرفه ها'!$B:$B,0),MATCH(F830,'تعرفه ها'!$2:$2,0))/100,0),"---")</f>
        <v>---</v>
      </c>
      <c r="AC830" s="50" t="str">
        <f t="shared" si="139"/>
        <v>---</v>
      </c>
      <c r="AD830" s="50" t="str">
        <f t="shared" si="132"/>
        <v>---</v>
      </c>
      <c r="AE830" s="50" t="str">
        <f t="shared" si="140"/>
        <v>---</v>
      </c>
      <c r="AF830" s="50" t="str">
        <f t="shared" si="141"/>
        <v>---</v>
      </c>
      <c r="AG830" s="153" t="str">
        <f t="shared" si="142"/>
        <v>---</v>
      </c>
      <c r="AI830" s="183" t="str">
        <f>IFERROR(IF(INDEX(پرداخت!A:AZ,MATCH(A830&amp;" - "&amp;"آب",پرداخت!$B:$B,0),MATCH(G830,پرداخت!$1:$1,0))="نشده","نشده","شده"),"---")</f>
        <v>---</v>
      </c>
      <c r="AL830" s="144"/>
      <c r="AM830" s="144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0"/>
      <c r="CA830" s="30"/>
    </row>
    <row r="831" spans="1:79" ht="34.9" hidden="1" customHeight="1">
      <c r="A831" s="170"/>
      <c r="B831" s="47">
        <f>IFERROR(INDEX('اطلاعات انشعابات شرکتها'!A:BB,MATCH(A831,'اطلاعات انشعابات شرکتها'!A:A,0),MATCH(B$1,'اطلاعات انشعابات شرکتها'!$1:$1,0)),0)</f>
        <v>0</v>
      </c>
      <c r="C831" s="48">
        <f>IFERROR(INDEX('اطلاعات انشعابات شرکتها'!A:BB,MATCH(A831,'اطلاعات انشعابات شرکتها'!A:A,0),MATCH(C$1,'اطلاعات انشعابات شرکتها'!$1:$1,0)),0)</f>
        <v>0</v>
      </c>
      <c r="D831" s="45"/>
      <c r="E831" s="171"/>
      <c r="F831" s="170"/>
      <c r="G831" s="47" t="str">
        <f t="shared" si="133"/>
        <v>/</v>
      </c>
      <c r="H831" s="47">
        <f>IFERROR(INDEX('اطلاعات دوره'!A:Z,MATCH(G831,'اطلاعات دوره'!C:C,0),MATCH(H$1,'اطلاعات دوره'!$1:$1,0)),0)</f>
        <v>0</v>
      </c>
      <c r="I831" s="47">
        <f>IFERROR(INDEX('اطلاعات دوره'!A:Z,MATCH(G831,'اطلاعات دوره'!C:C,0),MATCH(I$1,'اطلاعات دوره'!$1:$1,0)),0)</f>
        <v>0</v>
      </c>
      <c r="J831" s="48">
        <f>IFERROR(INDEX('اطلاعات دوره'!A:Z,MATCH(G831,'اطلاعات دوره'!C:C,0),MATCH(J$1,'اطلاعات دوره'!$1:$1,0)),0)</f>
        <v>0</v>
      </c>
      <c r="K831" s="46"/>
      <c r="L831" s="158" t="str">
        <f>IFERROR(INDEX('اطلاعات دوره'!A:Z,MATCH(G831,'اطلاعات دوره'!C:C,0)-1,MATCH("عنوان",'اطلاعات دوره'!$1:$1,0)),"---")</f>
        <v>---</v>
      </c>
      <c r="M831" s="47" t="str">
        <f t="shared" si="134"/>
        <v>----</v>
      </c>
      <c r="N831" s="48" t="str">
        <f t="shared" si="135"/>
        <v>-/</v>
      </c>
      <c r="O831" s="45"/>
      <c r="P831" s="240">
        <f>IFERROR(INDEX('قرائت کنتور'!A:AZ,MATCH(A831&amp;"-"&amp;"آب",'قرائت کنتور'!B:B,0),MATCH(L831,'قرائت کنتور'!$1:$1,0)),0)</f>
        <v>0</v>
      </c>
      <c r="Q831" s="241">
        <f>IFERROR(INDEX('قرائت کنتور'!A:AZ,MATCH(A831&amp;"-"&amp;"آب",'قرائت کنتور'!B:B,0),MATCH(G831,'قرائت کنتور'!$1:$1,0)),0)</f>
        <v>0</v>
      </c>
      <c r="R831" s="241">
        <f t="shared" si="136"/>
        <v>0</v>
      </c>
      <c r="S831" s="241" t="str">
        <f>IFERROR(INDEX('اطلاعات انشعابات شرکتها'!A:AB,MATCH(A831,'اطلاعات انشعابات شرکتها'!A:A,0),MATCH(S$1,'اطلاعات انشعابات شرکتها'!$1:$1,0)),"---")</f>
        <v>---</v>
      </c>
      <c r="T831" s="227" t="str">
        <f t="shared" si="137"/>
        <v>---</v>
      </c>
      <c r="U831" s="45"/>
      <c r="V831" s="155" t="str">
        <f>IFERROR(INDEX('تعرفه ها'!A:Z,MATCH("بهای هر متر مکعب آب مصرفی",'تعرفه ها'!$B:$B,0),MATCH(F831,'تعرفه ها'!$2:$2,0)),"---")</f>
        <v>---</v>
      </c>
      <c r="W831" s="50" t="str">
        <f t="shared" si="138"/>
        <v>---</v>
      </c>
      <c r="X831" s="50" t="str">
        <f>IFERROR(ROUND(R831*INDEX('تعرفه ها'!A:Z,MATCH("عوارض آب به ازاء هر متر مکعب",'تعرفه ها'!$B:$B,0),MATCH(F831,'تعرفه ها'!$2:$2,0)),0),"---")</f>
        <v>---</v>
      </c>
      <c r="Y831" s="50" t="str">
        <f>IFERROR(ROUND(T831*INDEX('تعرفه ها'!A:Z,MATCH("جریمه مازاد مصرف آب به ازاء هر متر مکعب",'تعرفه ها'!$B:$B,0),MATCH(F831,'تعرفه ها'!$2:$2,0)),0),"---")</f>
        <v>---</v>
      </c>
      <c r="Z831" s="50" t="str">
        <f>IFERROR(ROUND(((W831+X831+Y831)*INDEX('تعرفه ها'!A:Z,MATCH("هزینه نگهداری و تعمیرات شبکه آب",'تعرفه ها'!$B:$B,0),MATCH(F831,'تعرفه ها'!$2:$2,0))/100),0),"---")</f>
        <v>---</v>
      </c>
      <c r="AA831" s="50" t="str">
        <f>IFERROR(IF(INDEX('اطلاعات دوره'!A:Z,MATCH(G831,'اطلاعات دوره'!C:C,0),MATCH("آب",'اطلاعات دوره'!$1:$1,0))="دارد",ROUND((W831+X831+Y831)*INDEX('تعرفه ها'!A:Z,MATCH("پیک فصلی آب",'تعرفه ها'!$B:$B,0),MATCH(F831,'تعرفه ها'!$2:$2,0))/100,0),0),"---")</f>
        <v>---</v>
      </c>
      <c r="AB831" s="50" t="str">
        <f>IFERROR(ROUND(SUM(W831+X831+Y831+Z831+AA831)*INDEX('تعرفه ها'!A:Z,MATCH("مالیات آب",'تعرفه ها'!$B:$B,0),MATCH(F831,'تعرفه ها'!$2:$2,0))/100,0),"---")</f>
        <v>---</v>
      </c>
      <c r="AC831" s="50" t="str">
        <f t="shared" si="139"/>
        <v>---</v>
      </c>
      <c r="AD831" s="50" t="str">
        <f t="shared" si="132"/>
        <v>---</v>
      </c>
      <c r="AE831" s="50" t="str">
        <f t="shared" si="140"/>
        <v>---</v>
      </c>
      <c r="AF831" s="50" t="str">
        <f t="shared" si="141"/>
        <v>---</v>
      </c>
      <c r="AG831" s="153" t="str">
        <f t="shared" si="142"/>
        <v>---</v>
      </c>
      <c r="AI831" s="183" t="str">
        <f>IFERROR(IF(INDEX(پرداخت!A:AZ,MATCH(A831&amp;" - "&amp;"آب",پرداخت!$B:$B,0),MATCH(G831,پرداخت!$1:$1,0))="نشده","نشده","شده"),"---")</f>
        <v>---</v>
      </c>
      <c r="AL831" s="144"/>
      <c r="AM831" s="144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/>
      <c r="BB831" s="30"/>
      <c r="BC831" s="30"/>
      <c r="BD831" s="30"/>
      <c r="BE831" s="30"/>
      <c r="BF831" s="30"/>
      <c r="BG831" s="30"/>
      <c r="BH831" s="30"/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30"/>
      <c r="BT831" s="30"/>
      <c r="BU831" s="30"/>
      <c r="BV831" s="30"/>
      <c r="BW831" s="30"/>
      <c r="BX831" s="30"/>
      <c r="BY831" s="30"/>
      <c r="BZ831" s="30"/>
      <c r="CA831" s="30"/>
    </row>
    <row r="832" spans="1:79" ht="34.9" hidden="1" customHeight="1">
      <c r="A832" s="170"/>
      <c r="B832" s="47">
        <f>IFERROR(INDEX('اطلاعات انشعابات شرکتها'!A:BB,MATCH(A832,'اطلاعات انشعابات شرکتها'!A:A,0),MATCH(B$1,'اطلاعات انشعابات شرکتها'!$1:$1,0)),0)</f>
        <v>0</v>
      </c>
      <c r="C832" s="48">
        <f>IFERROR(INDEX('اطلاعات انشعابات شرکتها'!A:BB,MATCH(A832,'اطلاعات انشعابات شرکتها'!A:A,0),MATCH(C$1,'اطلاعات انشعابات شرکتها'!$1:$1,0)),0)</f>
        <v>0</v>
      </c>
      <c r="D832" s="45"/>
      <c r="E832" s="171"/>
      <c r="F832" s="170"/>
      <c r="G832" s="47" t="str">
        <f t="shared" si="133"/>
        <v>/</v>
      </c>
      <c r="H832" s="47">
        <f>IFERROR(INDEX('اطلاعات دوره'!A:Z,MATCH(G832,'اطلاعات دوره'!C:C,0),MATCH(H$1,'اطلاعات دوره'!$1:$1,0)),0)</f>
        <v>0</v>
      </c>
      <c r="I832" s="47">
        <f>IFERROR(INDEX('اطلاعات دوره'!A:Z,MATCH(G832,'اطلاعات دوره'!C:C,0),MATCH(I$1,'اطلاعات دوره'!$1:$1,0)),0)</f>
        <v>0</v>
      </c>
      <c r="J832" s="48">
        <f>IFERROR(INDEX('اطلاعات دوره'!A:Z,MATCH(G832,'اطلاعات دوره'!C:C,0),MATCH(J$1,'اطلاعات دوره'!$1:$1,0)),0)</f>
        <v>0</v>
      </c>
      <c r="K832" s="46"/>
      <c r="L832" s="158" t="str">
        <f>IFERROR(INDEX('اطلاعات دوره'!A:Z,MATCH(G832,'اطلاعات دوره'!C:C,0)-1,MATCH("عنوان",'اطلاعات دوره'!$1:$1,0)),"---")</f>
        <v>---</v>
      </c>
      <c r="M832" s="47" t="str">
        <f t="shared" si="134"/>
        <v>----</v>
      </c>
      <c r="N832" s="48" t="str">
        <f t="shared" si="135"/>
        <v>-/</v>
      </c>
      <c r="O832" s="45"/>
      <c r="P832" s="240">
        <f>IFERROR(INDEX('قرائت کنتور'!A:AZ,MATCH(A832&amp;"-"&amp;"آب",'قرائت کنتور'!B:B,0),MATCH(L832,'قرائت کنتور'!$1:$1,0)),0)</f>
        <v>0</v>
      </c>
      <c r="Q832" s="241">
        <f>IFERROR(INDEX('قرائت کنتور'!A:AZ,MATCH(A832&amp;"-"&amp;"آب",'قرائت کنتور'!B:B,0),MATCH(G832,'قرائت کنتور'!$1:$1,0)),0)</f>
        <v>0</v>
      </c>
      <c r="R832" s="241">
        <f t="shared" si="136"/>
        <v>0</v>
      </c>
      <c r="S832" s="241" t="str">
        <f>IFERROR(INDEX('اطلاعات انشعابات شرکتها'!A:AB,MATCH(A832,'اطلاعات انشعابات شرکتها'!A:A,0),MATCH(S$1,'اطلاعات انشعابات شرکتها'!$1:$1,0)),"---")</f>
        <v>---</v>
      </c>
      <c r="T832" s="227" t="str">
        <f t="shared" si="137"/>
        <v>---</v>
      </c>
      <c r="U832" s="45"/>
      <c r="V832" s="155" t="str">
        <f>IFERROR(INDEX('تعرفه ها'!A:Z,MATCH("بهای هر متر مکعب آب مصرفی",'تعرفه ها'!$B:$B,0),MATCH(F832,'تعرفه ها'!$2:$2,0)),"---")</f>
        <v>---</v>
      </c>
      <c r="W832" s="50" t="str">
        <f t="shared" si="138"/>
        <v>---</v>
      </c>
      <c r="X832" s="50" t="str">
        <f>IFERROR(ROUND(R832*INDEX('تعرفه ها'!A:Z,MATCH("عوارض آب به ازاء هر متر مکعب",'تعرفه ها'!$B:$B,0),MATCH(F832,'تعرفه ها'!$2:$2,0)),0),"---")</f>
        <v>---</v>
      </c>
      <c r="Y832" s="50" t="str">
        <f>IFERROR(ROUND(T832*INDEX('تعرفه ها'!A:Z,MATCH("جریمه مازاد مصرف آب به ازاء هر متر مکعب",'تعرفه ها'!$B:$B,0),MATCH(F832,'تعرفه ها'!$2:$2,0)),0),"---")</f>
        <v>---</v>
      </c>
      <c r="Z832" s="50" t="str">
        <f>IFERROR(ROUND(((W832+X832+Y832)*INDEX('تعرفه ها'!A:Z,MATCH("هزینه نگهداری و تعمیرات شبکه آب",'تعرفه ها'!$B:$B,0),MATCH(F832,'تعرفه ها'!$2:$2,0))/100),0),"---")</f>
        <v>---</v>
      </c>
      <c r="AA832" s="50" t="str">
        <f>IFERROR(IF(INDEX('اطلاعات دوره'!A:Z,MATCH(G832,'اطلاعات دوره'!C:C,0),MATCH("آب",'اطلاعات دوره'!$1:$1,0))="دارد",ROUND((W832+X832+Y832)*INDEX('تعرفه ها'!A:Z,MATCH("پیک فصلی آب",'تعرفه ها'!$B:$B,0),MATCH(F832,'تعرفه ها'!$2:$2,0))/100,0),0),"---")</f>
        <v>---</v>
      </c>
      <c r="AB832" s="50" t="str">
        <f>IFERROR(ROUND(SUM(W832+X832+Y832+Z832+AA832)*INDEX('تعرفه ها'!A:Z,MATCH("مالیات آب",'تعرفه ها'!$B:$B,0),MATCH(F832,'تعرفه ها'!$2:$2,0))/100,0),"---")</f>
        <v>---</v>
      </c>
      <c r="AC832" s="50" t="str">
        <f t="shared" si="139"/>
        <v>---</v>
      </c>
      <c r="AD832" s="50" t="str">
        <f t="shared" si="132"/>
        <v>---</v>
      </c>
      <c r="AE832" s="50" t="str">
        <f t="shared" si="140"/>
        <v>---</v>
      </c>
      <c r="AF832" s="50" t="str">
        <f t="shared" si="141"/>
        <v>---</v>
      </c>
      <c r="AG832" s="153" t="str">
        <f t="shared" si="142"/>
        <v>---</v>
      </c>
      <c r="AI832" s="183" t="str">
        <f>IFERROR(IF(INDEX(پرداخت!A:AZ,MATCH(A832&amp;" - "&amp;"آب",پرداخت!$B:$B,0),MATCH(G832,پرداخت!$1:$1,0))="نشده","نشده","شده"),"---")</f>
        <v>---</v>
      </c>
      <c r="AL832" s="144"/>
      <c r="AM832" s="144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30"/>
      <c r="BT832" s="30"/>
      <c r="BU832" s="30"/>
      <c r="BV832" s="30"/>
      <c r="BW832" s="30"/>
      <c r="BX832" s="30"/>
      <c r="BY832" s="30"/>
      <c r="BZ832" s="30"/>
      <c r="CA832" s="30"/>
    </row>
    <row r="833" spans="1:79" ht="34.9" hidden="1" customHeight="1">
      <c r="A833" s="170"/>
      <c r="B833" s="47">
        <f>IFERROR(INDEX('اطلاعات انشعابات شرکتها'!A:BB,MATCH(A833,'اطلاعات انشعابات شرکتها'!A:A,0),MATCH(B$1,'اطلاعات انشعابات شرکتها'!$1:$1,0)),0)</f>
        <v>0</v>
      </c>
      <c r="C833" s="48">
        <f>IFERROR(INDEX('اطلاعات انشعابات شرکتها'!A:BB,MATCH(A833,'اطلاعات انشعابات شرکتها'!A:A,0),MATCH(C$1,'اطلاعات انشعابات شرکتها'!$1:$1,0)),0)</f>
        <v>0</v>
      </c>
      <c r="D833" s="45"/>
      <c r="E833" s="171"/>
      <c r="F833" s="170"/>
      <c r="G833" s="47" t="str">
        <f t="shared" si="133"/>
        <v>/</v>
      </c>
      <c r="H833" s="47">
        <f>IFERROR(INDEX('اطلاعات دوره'!A:Z,MATCH(G833,'اطلاعات دوره'!C:C,0),MATCH(H$1,'اطلاعات دوره'!$1:$1,0)),0)</f>
        <v>0</v>
      </c>
      <c r="I833" s="47">
        <f>IFERROR(INDEX('اطلاعات دوره'!A:Z,MATCH(G833,'اطلاعات دوره'!C:C,0),MATCH(I$1,'اطلاعات دوره'!$1:$1,0)),0)</f>
        <v>0</v>
      </c>
      <c r="J833" s="48">
        <f>IFERROR(INDEX('اطلاعات دوره'!A:Z,MATCH(G833,'اطلاعات دوره'!C:C,0),MATCH(J$1,'اطلاعات دوره'!$1:$1,0)),0)</f>
        <v>0</v>
      </c>
      <c r="K833" s="46"/>
      <c r="L833" s="158" t="str">
        <f>IFERROR(INDEX('اطلاعات دوره'!A:Z,MATCH(G833,'اطلاعات دوره'!C:C,0)-1,MATCH("عنوان",'اطلاعات دوره'!$1:$1,0)),"---")</f>
        <v>---</v>
      </c>
      <c r="M833" s="47" t="str">
        <f t="shared" si="134"/>
        <v>----</v>
      </c>
      <c r="N833" s="48" t="str">
        <f t="shared" si="135"/>
        <v>-/</v>
      </c>
      <c r="O833" s="45"/>
      <c r="P833" s="240">
        <f>IFERROR(INDEX('قرائت کنتور'!A:AZ,MATCH(A833&amp;"-"&amp;"آب",'قرائت کنتور'!B:B,0),MATCH(L833,'قرائت کنتور'!$1:$1,0)),0)</f>
        <v>0</v>
      </c>
      <c r="Q833" s="241">
        <f>IFERROR(INDEX('قرائت کنتور'!A:AZ,MATCH(A833&amp;"-"&amp;"آب",'قرائت کنتور'!B:B,0),MATCH(G833,'قرائت کنتور'!$1:$1,0)),0)</f>
        <v>0</v>
      </c>
      <c r="R833" s="241">
        <f t="shared" si="136"/>
        <v>0</v>
      </c>
      <c r="S833" s="241" t="str">
        <f>IFERROR(INDEX('اطلاعات انشعابات شرکتها'!A:AB,MATCH(A833,'اطلاعات انشعابات شرکتها'!A:A,0),MATCH(S$1,'اطلاعات انشعابات شرکتها'!$1:$1,0)),"---")</f>
        <v>---</v>
      </c>
      <c r="T833" s="227" t="str">
        <f t="shared" si="137"/>
        <v>---</v>
      </c>
      <c r="U833" s="45"/>
      <c r="V833" s="155" t="str">
        <f>IFERROR(INDEX('تعرفه ها'!A:Z,MATCH("بهای هر متر مکعب آب مصرفی",'تعرفه ها'!$B:$B,0),MATCH(F833,'تعرفه ها'!$2:$2,0)),"---")</f>
        <v>---</v>
      </c>
      <c r="W833" s="50" t="str">
        <f t="shared" si="138"/>
        <v>---</v>
      </c>
      <c r="X833" s="50" t="str">
        <f>IFERROR(ROUND(R833*INDEX('تعرفه ها'!A:Z,MATCH("عوارض آب به ازاء هر متر مکعب",'تعرفه ها'!$B:$B,0),MATCH(F833,'تعرفه ها'!$2:$2,0)),0),"---")</f>
        <v>---</v>
      </c>
      <c r="Y833" s="50" t="str">
        <f>IFERROR(ROUND(T833*INDEX('تعرفه ها'!A:Z,MATCH("جریمه مازاد مصرف آب به ازاء هر متر مکعب",'تعرفه ها'!$B:$B,0),MATCH(F833,'تعرفه ها'!$2:$2,0)),0),"---")</f>
        <v>---</v>
      </c>
      <c r="Z833" s="50" t="str">
        <f>IFERROR(ROUND(((W833+X833+Y833)*INDEX('تعرفه ها'!A:Z,MATCH("هزینه نگهداری و تعمیرات شبکه آب",'تعرفه ها'!$B:$B,0),MATCH(F833,'تعرفه ها'!$2:$2,0))/100),0),"---")</f>
        <v>---</v>
      </c>
      <c r="AA833" s="50" t="str">
        <f>IFERROR(IF(INDEX('اطلاعات دوره'!A:Z,MATCH(G833,'اطلاعات دوره'!C:C,0),MATCH("آب",'اطلاعات دوره'!$1:$1,0))="دارد",ROUND((W833+X833+Y833)*INDEX('تعرفه ها'!A:Z,MATCH("پیک فصلی آب",'تعرفه ها'!$B:$B,0),MATCH(F833,'تعرفه ها'!$2:$2,0))/100,0),0),"---")</f>
        <v>---</v>
      </c>
      <c r="AB833" s="50" t="str">
        <f>IFERROR(ROUND(SUM(W833+X833+Y833+Z833+AA833)*INDEX('تعرفه ها'!A:Z,MATCH("مالیات آب",'تعرفه ها'!$B:$B,0),MATCH(F833,'تعرفه ها'!$2:$2,0))/100,0),"---")</f>
        <v>---</v>
      </c>
      <c r="AC833" s="50" t="str">
        <f t="shared" si="139"/>
        <v>---</v>
      </c>
      <c r="AD833" s="50" t="str">
        <f t="shared" ref="AD833:AD896" si="143">IFERROR(IF(VLOOKUP(M833,N:AJ,22,0)="شده",VLOOKUP(M833,N:AJ,19,0),VLOOKUP(M833,N:AJ,18,0)),"---")</f>
        <v>---</v>
      </c>
      <c r="AE833" s="50" t="str">
        <f t="shared" si="140"/>
        <v>---</v>
      </c>
      <c r="AF833" s="50" t="str">
        <f t="shared" si="141"/>
        <v>---</v>
      </c>
      <c r="AG833" s="153" t="str">
        <f t="shared" si="142"/>
        <v>---</v>
      </c>
      <c r="AI833" s="183" t="str">
        <f>IFERROR(IF(INDEX(پرداخت!A:AZ,MATCH(A833&amp;" - "&amp;"آب",پرداخت!$B:$B,0),MATCH(G833,پرداخت!$1:$1,0))="نشده","نشده","شده"),"---")</f>
        <v>---</v>
      </c>
      <c r="AL833" s="144"/>
      <c r="AM833" s="144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/>
      <c r="BB833" s="30"/>
      <c r="BC833" s="30"/>
      <c r="BD833" s="30"/>
      <c r="BE833" s="30"/>
      <c r="BF833" s="30"/>
      <c r="BG833" s="30"/>
      <c r="BH833" s="30"/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30"/>
      <c r="BT833" s="30"/>
      <c r="BU833" s="30"/>
      <c r="BV833" s="30"/>
      <c r="BW833" s="30"/>
      <c r="BX833" s="30"/>
      <c r="BY833" s="30"/>
      <c r="BZ833" s="30"/>
      <c r="CA833" s="30"/>
    </row>
    <row r="834" spans="1:79" ht="34.9" hidden="1" customHeight="1">
      <c r="A834" s="170"/>
      <c r="B834" s="47">
        <f>IFERROR(INDEX('اطلاعات انشعابات شرکتها'!A:BB,MATCH(A834,'اطلاعات انشعابات شرکتها'!A:A,0),MATCH(B$1,'اطلاعات انشعابات شرکتها'!$1:$1,0)),0)</f>
        <v>0</v>
      </c>
      <c r="C834" s="48">
        <f>IFERROR(INDEX('اطلاعات انشعابات شرکتها'!A:BB,MATCH(A834,'اطلاعات انشعابات شرکتها'!A:A,0),MATCH(C$1,'اطلاعات انشعابات شرکتها'!$1:$1,0)),0)</f>
        <v>0</v>
      </c>
      <c r="D834" s="45"/>
      <c r="E834" s="171"/>
      <c r="F834" s="170"/>
      <c r="G834" s="47" t="str">
        <f t="shared" ref="G834:G897" si="144">F834&amp;"/"&amp;E834</f>
        <v>/</v>
      </c>
      <c r="H834" s="47">
        <f>IFERROR(INDEX('اطلاعات دوره'!A:Z,MATCH(G834,'اطلاعات دوره'!C:C,0),MATCH(H$1,'اطلاعات دوره'!$1:$1,0)),0)</f>
        <v>0</v>
      </c>
      <c r="I834" s="47">
        <f>IFERROR(INDEX('اطلاعات دوره'!A:Z,MATCH(G834,'اطلاعات دوره'!C:C,0),MATCH(I$1,'اطلاعات دوره'!$1:$1,0)),0)</f>
        <v>0</v>
      </c>
      <c r="J834" s="48">
        <f>IFERROR(INDEX('اطلاعات دوره'!A:Z,MATCH(G834,'اطلاعات دوره'!C:C,0),MATCH(J$1,'اطلاعات دوره'!$1:$1,0)),0)</f>
        <v>0</v>
      </c>
      <c r="K834" s="46"/>
      <c r="L834" s="158" t="str">
        <f>IFERROR(INDEX('اطلاعات دوره'!A:Z,MATCH(G834,'اطلاعات دوره'!C:C,0)-1,MATCH("عنوان",'اطلاعات دوره'!$1:$1,0)),"---")</f>
        <v>---</v>
      </c>
      <c r="M834" s="47" t="str">
        <f t="shared" ref="M834:M897" si="145">A834&amp;"-"&amp;L834</f>
        <v>----</v>
      </c>
      <c r="N834" s="48" t="str">
        <f t="shared" ref="N834:N897" si="146">A834&amp;"-"&amp;G834</f>
        <v>-/</v>
      </c>
      <c r="O834" s="45"/>
      <c r="P834" s="240">
        <f>IFERROR(INDEX('قرائت کنتور'!A:AZ,MATCH(A834&amp;"-"&amp;"آب",'قرائت کنتور'!B:B,0),MATCH(L834,'قرائت کنتور'!$1:$1,0)),0)</f>
        <v>0</v>
      </c>
      <c r="Q834" s="241">
        <f>IFERROR(INDEX('قرائت کنتور'!A:AZ,MATCH(A834&amp;"-"&amp;"آب",'قرائت کنتور'!B:B,0),MATCH(G834,'قرائت کنتور'!$1:$1,0)),0)</f>
        <v>0</v>
      </c>
      <c r="R834" s="241">
        <f t="shared" ref="R834:R897" si="147">IFERROR(Q834-P834,"---")</f>
        <v>0</v>
      </c>
      <c r="S834" s="241" t="str">
        <f>IFERROR(INDEX('اطلاعات انشعابات شرکتها'!A:AB,MATCH(A834,'اطلاعات انشعابات شرکتها'!A:A,0),MATCH(S$1,'اطلاعات انشعابات شرکتها'!$1:$1,0)),"---")</f>
        <v>---</v>
      </c>
      <c r="T834" s="227" t="str">
        <f t="shared" ref="T834:T897" si="148">IFERROR(IF((R834-(J834*S834/30))&gt;0,(R834-(J834*S834/30)),0),"---")</f>
        <v>---</v>
      </c>
      <c r="U834" s="45"/>
      <c r="V834" s="155" t="str">
        <f>IFERROR(INDEX('تعرفه ها'!A:Z,MATCH("بهای هر متر مکعب آب مصرفی",'تعرفه ها'!$B:$B,0),MATCH(F834,'تعرفه ها'!$2:$2,0)),"---")</f>
        <v>---</v>
      </c>
      <c r="W834" s="50" t="str">
        <f t="shared" ref="W834:W897" si="149">IFERROR(ROUND(R834*V834,0),"---")</f>
        <v>---</v>
      </c>
      <c r="X834" s="50" t="str">
        <f>IFERROR(ROUND(R834*INDEX('تعرفه ها'!A:Z,MATCH("عوارض آب به ازاء هر متر مکعب",'تعرفه ها'!$B:$B,0),MATCH(F834,'تعرفه ها'!$2:$2,0)),0),"---")</f>
        <v>---</v>
      </c>
      <c r="Y834" s="50" t="str">
        <f>IFERROR(ROUND(T834*INDEX('تعرفه ها'!A:Z,MATCH("جریمه مازاد مصرف آب به ازاء هر متر مکعب",'تعرفه ها'!$B:$B,0),MATCH(F834,'تعرفه ها'!$2:$2,0)),0),"---")</f>
        <v>---</v>
      </c>
      <c r="Z834" s="50" t="str">
        <f>IFERROR(ROUND(((W834+X834+Y834)*INDEX('تعرفه ها'!A:Z,MATCH("هزینه نگهداری و تعمیرات شبکه آب",'تعرفه ها'!$B:$B,0),MATCH(F834,'تعرفه ها'!$2:$2,0))/100),0),"---")</f>
        <v>---</v>
      </c>
      <c r="AA834" s="50" t="str">
        <f>IFERROR(IF(INDEX('اطلاعات دوره'!A:Z,MATCH(G834,'اطلاعات دوره'!C:C,0),MATCH("آب",'اطلاعات دوره'!$1:$1,0))="دارد",ROUND((W834+X834+Y834)*INDEX('تعرفه ها'!A:Z,MATCH("پیک فصلی آب",'تعرفه ها'!$B:$B,0),MATCH(F834,'تعرفه ها'!$2:$2,0))/100,0),0),"---")</f>
        <v>---</v>
      </c>
      <c r="AB834" s="50" t="str">
        <f>IFERROR(ROUND(SUM(W834+X834+Y834+Z834+AA834)*INDEX('تعرفه ها'!A:Z,MATCH("مالیات آب",'تعرفه ها'!$B:$B,0),MATCH(F834,'تعرفه ها'!$2:$2,0))/100,0),"---")</f>
        <v>---</v>
      </c>
      <c r="AC834" s="50" t="str">
        <f t="shared" ref="AC834:AC897" si="150">IFERROR((W834+X834+Y834+Z834+AA834+AB834),"---")</f>
        <v>---</v>
      </c>
      <c r="AD834" s="50" t="str">
        <f t="shared" si="143"/>
        <v>---</v>
      </c>
      <c r="AE834" s="50" t="str">
        <f t="shared" ref="AE834:AE897" si="151">IFERROR(AC834+AD834,"---")</f>
        <v>---</v>
      </c>
      <c r="AF834" s="50" t="str">
        <f t="shared" ref="AF834:AF897" si="152">IFERROR(INT(RIGHT(AE834,3)),"---")</f>
        <v>---</v>
      </c>
      <c r="AG834" s="153" t="str">
        <f t="shared" ref="AG834:AG897" si="153">IFERROR(AE834-AF834,"---")</f>
        <v>---</v>
      </c>
      <c r="AI834" s="183" t="str">
        <f>IFERROR(IF(INDEX(پرداخت!A:AZ,MATCH(A834&amp;" - "&amp;"آب",پرداخت!$B:$B,0),MATCH(G834,پرداخت!$1:$1,0))="نشده","نشده","شده"),"---")</f>
        <v>---</v>
      </c>
      <c r="AL834" s="144"/>
      <c r="AM834" s="144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/>
      <c r="AX834" s="30"/>
      <c r="AY834" s="30"/>
      <c r="AZ834" s="30"/>
      <c r="BA834" s="30"/>
      <c r="BB834" s="30"/>
      <c r="BC834" s="30"/>
      <c r="BD834" s="30"/>
      <c r="BE834" s="30"/>
      <c r="BF834" s="30"/>
      <c r="BG834" s="30"/>
      <c r="BH834" s="30"/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30"/>
      <c r="BT834" s="30"/>
      <c r="BU834" s="30"/>
      <c r="BV834" s="30"/>
      <c r="BW834" s="30"/>
      <c r="BX834" s="30"/>
      <c r="BY834" s="30"/>
      <c r="BZ834" s="30"/>
      <c r="CA834" s="30"/>
    </row>
    <row r="835" spans="1:79" ht="34.9" hidden="1" customHeight="1">
      <c r="A835" s="170"/>
      <c r="B835" s="47">
        <f>IFERROR(INDEX('اطلاعات انشعابات شرکتها'!A:BB,MATCH(A835,'اطلاعات انشعابات شرکتها'!A:A,0),MATCH(B$1,'اطلاعات انشعابات شرکتها'!$1:$1,0)),0)</f>
        <v>0</v>
      </c>
      <c r="C835" s="48">
        <f>IFERROR(INDEX('اطلاعات انشعابات شرکتها'!A:BB,MATCH(A835,'اطلاعات انشعابات شرکتها'!A:A,0),MATCH(C$1,'اطلاعات انشعابات شرکتها'!$1:$1,0)),0)</f>
        <v>0</v>
      </c>
      <c r="D835" s="45"/>
      <c r="E835" s="171"/>
      <c r="F835" s="170"/>
      <c r="G835" s="47" t="str">
        <f t="shared" si="144"/>
        <v>/</v>
      </c>
      <c r="H835" s="47">
        <f>IFERROR(INDEX('اطلاعات دوره'!A:Z,MATCH(G835,'اطلاعات دوره'!C:C,0),MATCH(H$1,'اطلاعات دوره'!$1:$1,0)),0)</f>
        <v>0</v>
      </c>
      <c r="I835" s="47">
        <f>IFERROR(INDEX('اطلاعات دوره'!A:Z,MATCH(G835,'اطلاعات دوره'!C:C,0),MATCH(I$1,'اطلاعات دوره'!$1:$1,0)),0)</f>
        <v>0</v>
      </c>
      <c r="J835" s="48">
        <f>IFERROR(INDEX('اطلاعات دوره'!A:Z,MATCH(G835,'اطلاعات دوره'!C:C,0),MATCH(J$1,'اطلاعات دوره'!$1:$1,0)),0)</f>
        <v>0</v>
      </c>
      <c r="K835" s="46"/>
      <c r="L835" s="158" t="str">
        <f>IFERROR(INDEX('اطلاعات دوره'!A:Z,MATCH(G835,'اطلاعات دوره'!C:C,0)-1,MATCH("عنوان",'اطلاعات دوره'!$1:$1,0)),"---")</f>
        <v>---</v>
      </c>
      <c r="M835" s="47" t="str">
        <f t="shared" si="145"/>
        <v>----</v>
      </c>
      <c r="N835" s="48" t="str">
        <f t="shared" si="146"/>
        <v>-/</v>
      </c>
      <c r="O835" s="45"/>
      <c r="P835" s="240">
        <f>IFERROR(INDEX('قرائت کنتور'!A:AZ,MATCH(A835&amp;"-"&amp;"آب",'قرائت کنتور'!B:B,0),MATCH(L835,'قرائت کنتور'!$1:$1,0)),0)</f>
        <v>0</v>
      </c>
      <c r="Q835" s="241">
        <f>IFERROR(INDEX('قرائت کنتور'!A:AZ,MATCH(A835&amp;"-"&amp;"آب",'قرائت کنتور'!B:B,0),MATCH(G835,'قرائت کنتور'!$1:$1,0)),0)</f>
        <v>0</v>
      </c>
      <c r="R835" s="241">
        <f t="shared" si="147"/>
        <v>0</v>
      </c>
      <c r="S835" s="241" t="str">
        <f>IFERROR(INDEX('اطلاعات انشعابات شرکتها'!A:AB,MATCH(A835,'اطلاعات انشعابات شرکتها'!A:A,0),MATCH(S$1,'اطلاعات انشعابات شرکتها'!$1:$1,0)),"---")</f>
        <v>---</v>
      </c>
      <c r="T835" s="227" t="str">
        <f t="shared" si="148"/>
        <v>---</v>
      </c>
      <c r="U835" s="45"/>
      <c r="V835" s="155" t="str">
        <f>IFERROR(INDEX('تعرفه ها'!A:Z,MATCH("بهای هر متر مکعب آب مصرفی",'تعرفه ها'!$B:$B,0),MATCH(F835,'تعرفه ها'!$2:$2,0)),"---")</f>
        <v>---</v>
      </c>
      <c r="W835" s="50" t="str">
        <f t="shared" si="149"/>
        <v>---</v>
      </c>
      <c r="X835" s="50" t="str">
        <f>IFERROR(ROUND(R835*INDEX('تعرفه ها'!A:Z,MATCH("عوارض آب به ازاء هر متر مکعب",'تعرفه ها'!$B:$B,0),MATCH(F835,'تعرفه ها'!$2:$2,0)),0),"---")</f>
        <v>---</v>
      </c>
      <c r="Y835" s="50" t="str">
        <f>IFERROR(ROUND(T835*INDEX('تعرفه ها'!A:Z,MATCH("جریمه مازاد مصرف آب به ازاء هر متر مکعب",'تعرفه ها'!$B:$B,0),MATCH(F835,'تعرفه ها'!$2:$2,0)),0),"---")</f>
        <v>---</v>
      </c>
      <c r="Z835" s="50" t="str">
        <f>IFERROR(ROUND(((W835+X835+Y835)*INDEX('تعرفه ها'!A:Z,MATCH("هزینه نگهداری و تعمیرات شبکه آب",'تعرفه ها'!$B:$B,0),MATCH(F835,'تعرفه ها'!$2:$2,0))/100),0),"---")</f>
        <v>---</v>
      </c>
      <c r="AA835" s="50" t="str">
        <f>IFERROR(IF(INDEX('اطلاعات دوره'!A:Z,MATCH(G835,'اطلاعات دوره'!C:C,0),MATCH("آب",'اطلاعات دوره'!$1:$1,0))="دارد",ROUND((W835+X835+Y835)*INDEX('تعرفه ها'!A:Z,MATCH("پیک فصلی آب",'تعرفه ها'!$B:$B,0),MATCH(F835,'تعرفه ها'!$2:$2,0))/100,0),0),"---")</f>
        <v>---</v>
      </c>
      <c r="AB835" s="50" t="str">
        <f>IFERROR(ROUND(SUM(W835+X835+Y835+Z835+AA835)*INDEX('تعرفه ها'!A:Z,MATCH("مالیات آب",'تعرفه ها'!$B:$B,0),MATCH(F835,'تعرفه ها'!$2:$2,0))/100,0),"---")</f>
        <v>---</v>
      </c>
      <c r="AC835" s="50" t="str">
        <f t="shared" si="150"/>
        <v>---</v>
      </c>
      <c r="AD835" s="50" t="str">
        <f t="shared" si="143"/>
        <v>---</v>
      </c>
      <c r="AE835" s="50" t="str">
        <f t="shared" si="151"/>
        <v>---</v>
      </c>
      <c r="AF835" s="50" t="str">
        <f t="shared" si="152"/>
        <v>---</v>
      </c>
      <c r="AG835" s="153" t="str">
        <f t="shared" si="153"/>
        <v>---</v>
      </c>
      <c r="AI835" s="183" t="str">
        <f>IFERROR(IF(INDEX(پرداخت!A:AZ,MATCH(A835&amp;" - "&amp;"آب",پرداخت!$B:$B,0),MATCH(G835,پرداخت!$1:$1,0))="نشده","نشده","شده"),"---")</f>
        <v>---</v>
      </c>
      <c r="AL835" s="144"/>
      <c r="AM835" s="144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/>
      <c r="BB835" s="30"/>
      <c r="BC835" s="30"/>
      <c r="BD835" s="30"/>
      <c r="BE835" s="30"/>
      <c r="BF835" s="30"/>
      <c r="BG835" s="30"/>
      <c r="BH835" s="30"/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30"/>
      <c r="BT835" s="30"/>
      <c r="BU835" s="30"/>
      <c r="BV835" s="30"/>
      <c r="BW835" s="30"/>
      <c r="BX835" s="30"/>
      <c r="BY835" s="30"/>
      <c r="BZ835" s="30"/>
      <c r="CA835" s="30"/>
    </row>
    <row r="836" spans="1:79" ht="34.9" hidden="1" customHeight="1">
      <c r="A836" s="170"/>
      <c r="B836" s="47">
        <f>IFERROR(INDEX('اطلاعات انشعابات شرکتها'!A:BB,MATCH(A836,'اطلاعات انشعابات شرکتها'!A:A,0),MATCH(B$1,'اطلاعات انشعابات شرکتها'!$1:$1,0)),0)</f>
        <v>0</v>
      </c>
      <c r="C836" s="48">
        <f>IFERROR(INDEX('اطلاعات انشعابات شرکتها'!A:BB,MATCH(A836,'اطلاعات انشعابات شرکتها'!A:A,0),MATCH(C$1,'اطلاعات انشعابات شرکتها'!$1:$1,0)),0)</f>
        <v>0</v>
      </c>
      <c r="D836" s="45"/>
      <c r="E836" s="171"/>
      <c r="F836" s="170"/>
      <c r="G836" s="47" t="str">
        <f t="shared" si="144"/>
        <v>/</v>
      </c>
      <c r="H836" s="47">
        <f>IFERROR(INDEX('اطلاعات دوره'!A:Z,MATCH(G836,'اطلاعات دوره'!C:C,0),MATCH(H$1,'اطلاعات دوره'!$1:$1,0)),0)</f>
        <v>0</v>
      </c>
      <c r="I836" s="47">
        <f>IFERROR(INDEX('اطلاعات دوره'!A:Z,MATCH(G836,'اطلاعات دوره'!C:C,0),MATCH(I$1,'اطلاعات دوره'!$1:$1,0)),0)</f>
        <v>0</v>
      </c>
      <c r="J836" s="48">
        <f>IFERROR(INDEX('اطلاعات دوره'!A:Z,MATCH(G836,'اطلاعات دوره'!C:C,0),MATCH(J$1,'اطلاعات دوره'!$1:$1,0)),0)</f>
        <v>0</v>
      </c>
      <c r="K836" s="46"/>
      <c r="L836" s="158" t="str">
        <f>IFERROR(INDEX('اطلاعات دوره'!A:Z,MATCH(G836,'اطلاعات دوره'!C:C,0)-1,MATCH("عنوان",'اطلاعات دوره'!$1:$1,0)),"---")</f>
        <v>---</v>
      </c>
      <c r="M836" s="47" t="str">
        <f t="shared" si="145"/>
        <v>----</v>
      </c>
      <c r="N836" s="48" t="str">
        <f t="shared" si="146"/>
        <v>-/</v>
      </c>
      <c r="O836" s="45"/>
      <c r="P836" s="240">
        <f>IFERROR(INDEX('قرائت کنتور'!A:AZ,MATCH(A836&amp;"-"&amp;"آب",'قرائت کنتور'!B:B,0),MATCH(L836,'قرائت کنتور'!$1:$1,0)),0)</f>
        <v>0</v>
      </c>
      <c r="Q836" s="241">
        <f>IFERROR(INDEX('قرائت کنتور'!A:AZ,MATCH(A836&amp;"-"&amp;"آب",'قرائت کنتور'!B:B,0),MATCH(G836,'قرائت کنتور'!$1:$1,0)),0)</f>
        <v>0</v>
      </c>
      <c r="R836" s="241">
        <f t="shared" si="147"/>
        <v>0</v>
      </c>
      <c r="S836" s="241" t="str">
        <f>IFERROR(INDEX('اطلاعات انشعابات شرکتها'!A:AB,MATCH(A836,'اطلاعات انشعابات شرکتها'!A:A,0),MATCH(S$1,'اطلاعات انشعابات شرکتها'!$1:$1,0)),"---")</f>
        <v>---</v>
      </c>
      <c r="T836" s="227" t="str">
        <f t="shared" si="148"/>
        <v>---</v>
      </c>
      <c r="U836" s="45"/>
      <c r="V836" s="155" t="str">
        <f>IFERROR(INDEX('تعرفه ها'!A:Z,MATCH("بهای هر متر مکعب آب مصرفی",'تعرفه ها'!$B:$B,0),MATCH(F836,'تعرفه ها'!$2:$2,0)),"---")</f>
        <v>---</v>
      </c>
      <c r="W836" s="50" t="str">
        <f t="shared" si="149"/>
        <v>---</v>
      </c>
      <c r="X836" s="50" t="str">
        <f>IFERROR(ROUND(R836*INDEX('تعرفه ها'!A:Z,MATCH("عوارض آب به ازاء هر متر مکعب",'تعرفه ها'!$B:$B,0),MATCH(F836,'تعرفه ها'!$2:$2,0)),0),"---")</f>
        <v>---</v>
      </c>
      <c r="Y836" s="50" t="str">
        <f>IFERROR(ROUND(T836*INDEX('تعرفه ها'!A:Z,MATCH("جریمه مازاد مصرف آب به ازاء هر متر مکعب",'تعرفه ها'!$B:$B,0),MATCH(F836,'تعرفه ها'!$2:$2,0)),0),"---")</f>
        <v>---</v>
      </c>
      <c r="Z836" s="50" t="str">
        <f>IFERROR(ROUND(((W836+X836+Y836)*INDEX('تعرفه ها'!A:Z,MATCH("هزینه نگهداری و تعمیرات شبکه آب",'تعرفه ها'!$B:$B,0),MATCH(F836,'تعرفه ها'!$2:$2,0))/100),0),"---")</f>
        <v>---</v>
      </c>
      <c r="AA836" s="50" t="str">
        <f>IFERROR(IF(INDEX('اطلاعات دوره'!A:Z,MATCH(G836,'اطلاعات دوره'!C:C,0),MATCH("آب",'اطلاعات دوره'!$1:$1,0))="دارد",ROUND((W836+X836+Y836)*INDEX('تعرفه ها'!A:Z,MATCH("پیک فصلی آب",'تعرفه ها'!$B:$B,0),MATCH(F836,'تعرفه ها'!$2:$2,0))/100,0),0),"---")</f>
        <v>---</v>
      </c>
      <c r="AB836" s="50" t="str">
        <f>IFERROR(ROUND(SUM(W836+X836+Y836+Z836+AA836)*INDEX('تعرفه ها'!A:Z,MATCH("مالیات آب",'تعرفه ها'!$B:$B,0),MATCH(F836,'تعرفه ها'!$2:$2,0))/100,0),"---")</f>
        <v>---</v>
      </c>
      <c r="AC836" s="50" t="str">
        <f t="shared" si="150"/>
        <v>---</v>
      </c>
      <c r="AD836" s="50" t="str">
        <f t="shared" si="143"/>
        <v>---</v>
      </c>
      <c r="AE836" s="50" t="str">
        <f t="shared" si="151"/>
        <v>---</v>
      </c>
      <c r="AF836" s="50" t="str">
        <f t="shared" si="152"/>
        <v>---</v>
      </c>
      <c r="AG836" s="153" t="str">
        <f t="shared" si="153"/>
        <v>---</v>
      </c>
      <c r="AI836" s="183" t="str">
        <f>IFERROR(IF(INDEX(پرداخت!A:AZ,MATCH(A836&amp;" - "&amp;"آب",پرداخت!$B:$B,0),MATCH(G836,پرداخت!$1:$1,0))="نشده","نشده","شده"),"---")</f>
        <v>---</v>
      </c>
      <c r="AL836" s="144"/>
      <c r="AM836" s="144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/>
      <c r="BB836" s="30"/>
      <c r="BC836" s="30"/>
      <c r="BD836" s="30"/>
      <c r="BE836" s="30"/>
      <c r="BF836" s="30"/>
      <c r="BG836" s="30"/>
      <c r="BH836" s="30"/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30"/>
      <c r="BT836" s="30"/>
      <c r="BU836" s="30"/>
      <c r="BV836" s="30"/>
      <c r="BW836" s="30"/>
      <c r="BX836" s="30"/>
      <c r="BY836" s="30"/>
      <c r="BZ836" s="30"/>
      <c r="CA836" s="30"/>
    </row>
    <row r="837" spans="1:79" ht="34.9" hidden="1" customHeight="1">
      <c r="A837" s="170"/>
      <c r="B837" s="47">
        <f>IFERROR(INDEX('اطلاعات انشعابات شرکتها'!A:BB,MATCH(A837,'اطلاعات انشعابات شرکتها'!A:A,0),MATCH(B$1,'اطلاعات انشعابات شرکتها'!$1:$1,0)),0)</f>
        <v>0</v>
      </c>
      <c r="C837" s="48">
        <f>IFERROR(INDEX('اطلاعات انشعابات شرکتها'!A:BB,MATCH(A837,'اطلاعات انشعابات شرکتها'!A:A,0),MATCH(C$1,'اطلاعات انشعابات شرکتها'!$1:$1,0)),0)</f>
        <v>0</v>
      </c>
      <c r="D837" s="45"/>
      <c r="E837" s="171"/>
      <c r="F837" s="170"/>
      <c r="G837" s="47" t="str">
        <f t="shared" si="144"/>
        <v>/</v>
      </c>
      <c r="H837" s="47">
        <f>IFERROR(INDEX('اطلاعات دوره'!A:Z,MATCH(G837,'اطلاعات دوره'!C:C,0),MATCH(H$1,'اطلاعات دوره'!$1:$1,0)),0)</f>
        <v>0</v>
      </c>
      <c r="I837" s="47">
        <f>IFERROR(INDEX('اطلاعات دوره'!A:Z,MATCH(G837,'اطلاعات دوره'!C:C,0),MATCH(I$1,'اطلاعات دوره'!$1:$1,0)),0)</f>
        <v>0</v>
      </c>
      <c r="J837" s="48">
        <f>IFERROR(INDEX('اطلاعات دوره'!A:Z,MATCH(G837,'اطلاعات دوره'!C:C,0),MATCH(J$1,'اطلاعات دوره'!$1:$1,0)),0)</f>
        <v>0</v>
      </c>
      <c r="K837" s="46"/>
      <c r="L837" s="158" t="str">
        <f>IFERROR(INDEX('اطلاعات دوره'!A:Z,MATCH(G837,'اطلاعات دوره'!C:C,0)-1,MATCH("عنوان",'اطلاعات دوره'!$1:$1,0)),"---")</f>
        <v>---</v>
      </c>
      <c r="M837" s="47" t="str">
        <f t="shared" si="145"/>
        <v>----</v>
      </c>
      <c r="N837" s="48" t="str">
        <f t="shared" si="146"/>
        <v>-/</v>
      </c>
      <c r="O837" s="45"/>
      <c r="P837" s="240">
        <f>IFERROR(INDEX('قرائت کنتور'!A:AZ,MATCH(A837&amp;"-"&amp;"آب",'قرائت کنتور'!B:B,0),MATCH(L837,'قرائت کنتور'!$1:$1,0)),0)</f>
        <v>0</v>
      </c>
      <c r="Q837" s="241">
        <f>IFERROR(INDEX('قرائت کنتور'!A:AZ,MATCH(A837&amp;"-"&amp;"آب",'قرائت کنتور'!B:B,0),MATCH(G837,'قرائت کنتور'!$1:$1,0)),0)</f>
        <v>0</v>
      </c>
      <c r="R837" s="241">
        <f t="shared" si="147"/>
        <v>0</v>
      </c>
      <c r="S837" s="241" t="str">
        <f>IFERROR(INDEX('اطلاعات انشعابات شرکتها'!A:AB,MATCH(A837,'اطلاعات انشعابات شرکتها'!A:A,0),MATCH(S$1,'اطلاعات انشعابات شرکتها'!$1:$1,0)),"---")</f>
        <v>---</v>
      </c>
      <c r="T837" s="227" t="str">
        <f t="shared" si="148"/>
        <v>---</v>
      </c>
      <c r="U837" s="45"/>
      <c r="V837" s="155" t="str">
        <f>IFERROR(INDEX('تعرفه ها'!A:Z,MATCH("بهای هر متر مکعب آب مصرفی",'تعرفه ها'!$B:$B,0),MATCH(F837,'تعرفه ها'!$2:$2,0)),"---")</f>
        <v>---</v>
      </c>
      <c r="W837" s="50" t="str">
        <f t="shared" si="149"/>
        <v>---</v>
      </c>
      <c r="X837" s="50" t="str">
        <f>IFERROR(ROUND(R837*INDEX('تعرفه ها'!A:Z,MATCH("عوارض آب به ازاء هر متر مکعب",'تعرفه ها'!$B:$B,0),MATCH(F837,'تعرفه ها'!$2:$2,0)),0),"---")</f>
        <v>---</v>
      </c>
      <c r="Y837" s="50" t="str">
        <f>IFERROR(ROUND(T837*INDEX('تعرفه ها'!A:Z,MATCH("جریمه مازاد مصرف آب به ازاء هر متر مکعب",'تعرفه ها'!$B:$B,0),MATCH(F837,'تعرفه ها'!$2:$2,0)),0),"---")</f>
        <v>---</v>
      </c>
      <c r="Z837" s="50" t="str">
        <f>IFERROR(ROUND(((W837+X837+Y837)*INDEX('تعرفه ها'!A:Z,MATCH("هزینه نگهداری و تعمیرات شبکه آب",'تعرفه ها'!$B:$B,0),MATCH(F837,'تعرفه ها'!$2:$2,0))/100),0),"---")</f>
        <v>---</v>
      </c>
      <c r="AA837" s="50" t="str">
        <f>IFERROR(IF(INDEX('اطلاعات دوره'!A:Z,MATCH(G837,'اطلاعات دوره'!C:C,0),MATCH("آب",'اطلاعات دوره'!$1:$1,0))="دارد",ROUND((W837+X837+Y837)*INDEX('تعرفه ها'!A:Z,MATCH("پیک فصلی آب",'تعرفه ها'!$B:$B,0),MATCH(F837,'تعرفه ها'!$2:$2,0))/100,0),0),"---")</f>
        <v>---</v>
      </c>
      <c r="AB837" s="50" t="str">
        <f>IFERROR(ROUND(SUM(W837+X837+Y837+Z837+AA837)*INDEX('تعرفه ها'!A:Z,MATCH("مالیات آب",'تعرفه ها'!$B:$B,0),MATCH(F837,'تعرفه ها'!$2:$2,0))/100,0),"---")</f>
        <v>---</v>
      </c>
      <c r="AC837" s="50" t="str">
        <f t="shared" si="150"/>
        <v>---</v>
      </c>
      <c r="AD837" s="50" t="str">
        <f t="shared" si="143"/>
        <v>---</v>
      </c>
      <c r="AE837" s="50" t="str">
        <f t="shared" si="151"/>
        <v>---</v>
      </c>
      <c r="AF837" s="50" t="str">
        <f t="shared" si="152"/>
        <v>---</v>
      </c>
      <c r="AG837" s="153" t="str">
        <f t="shared" si="153"/>
        <v>---</v>
      </c>
      <c r="AI837" s="183" t="str">
        <f>IFERROR(IF(INDEX(پرداخت!A:AZ,MATCH(A837&amp;" - "&amp;"آب",پرداخت!$B:$B,0),MATCH(G837,پرداخت!$1:$1,0))="نشده","نشده","شده"),"---")</f>
        <v>---</v>
      </c>
      <c r="AL837" s="144"/>
      <c r="AM837" s="144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/>
      <c r="BB837" s="30"/>
      <c r="BC837" s="30"/>
      <c r="BD837" s="30"/>
      <c r="BE837" s="30"/>
      <c r="BF837" s="30"/>
      <c r="BG837" s="30"/>
      <c r="BH837" s="30"/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30"/>
      <c r="BT837" s="30"/>
      <c r="BU837" s="30"/>
      <c r="BV837" s="30"/>
      <c r="BW837" s="30"/>
      <c r="BX837" s="30"/>
      <c r="BY837" s="30"/>
      <c r="BZ837" s="30"/>
      <c r="CA837" s="30"/>
    </row>
    <row r="838" spans="1:79" ht="34.9" hidden="1" customHeight="1">
      <c r="A838" s="170"/>
      <c r="B838" s="47">
        <f>IFERROR(INDEX('اطلاعات انشعابات شرکتها'!A:BB,MATCH(A838,'اطلاعات انشعابات شرکتها'!A:A,0),MATCH(B$1,'اطلاعات انشعابات شرکتها'!$1:$1,0)),0)</f>
        <v>0</v>
      </c>
      <c r="C838" s="48">
        <f>IFERROR(INDEX('اطلاعات انشعابات شرکتها'!A:BB,MATCH(A838,'اطلاعات انشعابات شرکتها'!A:A,0),MATCH(C$1,'اطلاعات انشعابات شرکتها'!$1:$1,0)),0)</f>
        <v>0</v>
      </c>
      <c r="D838" s="45"/>
      <c r="E838" s="171"/>
      <c r="F838" s="170"/>
      <c r="G838" s="47" t="str">
        <f t="shared" si="144"/>
        <v>/</v>
      </c>
      <c r="H838" s="47">
        <f>IFERROR(INDEX('اطلاعات دوره'!A:Z,MATCH(G838,'اطلاعات دوره'!C:C,0),MATCH(H$1,'اطلاعات دوره'!$1:$1,0)),0)</f>
        <v>0</v>
      </c>
      <c r="I838" s="47">
        <f>IFERROR(INDEX('اطلاعات دوره'!A:Z,MATCH(G838,'اطلاعات دوره'!C:C,0),MATCH(I$1,'اطلاعات دوره'!$1:$1,0)),0)</f>
        <v>0</v>
      </c>
      <c r="J838" s="48">
        <f>IFERROR(INDEX('اطلاعات دوره'!A:Z,MATCH(G838,'اطلاعات دوره'!C:C,0),MATCH(J$1,'اطلاعات دوره'!$1:$1,0)),0)</f>
        <v>0</v>
      </c>
      <c r="K838" s="46"/>
      <c r="L838" s="158" t="str">
        <f>IFERROR(INDEX('اطلاعات دوره'!A:Z,MATCH(G838,'اطلاعات دوره'!C:C,0)-1,MATCH("عنوان",'اطلاعات دوره'!$1:$1,0)),"---")</f>
        <v>---</v>
      </c>
      <c r="M838" s="47" t="str">
        <f t="shared" si="145"/>
        <v>----</v>
      </c>
      <c r="N838" s="48" t="str">
        <f t="shared" si="146"/>
        <v>-/</v>
      </c>
      <c r="O838" s="45"/>
      <c r="P838" s="240">
        <f>IFERROR(INDEX('قرائت کنتور'!A:AZ,MATCH(A838&amp;"-"&amp;"آب",'قرائت کنتور'!B:B,0),MATCH(L838,'قرائت کنتور'!$1:$1,0)),0)</f>
        <v>0</v>
      </c>
      <c r="Q838" s="241">
        <f>IFERROR(INDEX('قرائت کنتور'!A:AZ,MATCH(A838&amp;"-"&amp;"آب",'قرائت کنتور'!B:B,0),MATCH(G838,'قرائت کنتور'!$1:$1,0)),0)</f>
        <v>0</v>
      </c>
      <c r="R838" s="241">
        <f t="shared" si="147"/>
        <v>0</v>
      </c>
      <c r="S838" s="241" t="str">
        <f>IFERROR(INDEX('اطلاعات انشعابات شرکتها'!A:AB,MATCH(A838,'اطلاعات انشعابات شرکتها'!A:A,0),MATCH(S$1,'اطلاعات انشعابات شرکتها'!$1:$1,0)),"---")</f>
        <v>---</v>
      </c>
      <c r="T838" s="227" t="str">
        <f t="shared" si="148"/>
        <v>---</v>
      </c>
      <c r="U838" s="45"/>
      <c r="V838" s="155" t="str">
        <f>IFERROR(INDEX('تعرفه ها'!A:Z,MATCH("بهای هر متر مکعب آب مصرفی",'تعرفه ها'!$B:$B,0),MATCH(F838,'تعرفه ها'!$2:$2,0)),"---")</f>
        <v>---</v>
      </c>
      <c r="W838" s="50" t="str">
        <f t="shared" si="149"/>
        <v>---</v>
      </c>
      <c r="X838" s="50" t="str">
        <f>IFERROR(ROUND(R838*INDEX('تعرفه ها'!A:Z,MATCH("عوارض آب به ازاء هر متر مکعب",'تعرفه ها'!$B:$B,0),MATCH(F838,'تعرفه ها'!$2:$2,0)),0),"---")</f>
        <v>---</v>
      </c>
      <c r="Y838" s="50" t="str">
        <f>IFERROR(ROUND(T838*INDEX('تعرفه ها'!A:Z,MATCH("جریمه مازاد مصرف آب به ازاء هر متر مکعب",'تعرفه ها'!$B:$B,0),MATCH(F838,'تعرفه ها'!$2:$2,0)),0),"---")</f>
        <v>---</v>
      </c>
      <c r="Z838" s="50" t="str">
        <f>IFERROR(ROUND(((W838+X838+Y838)*INDEX('تعرفه ها'!A:Z,MATCH("هزینه نگهداری و تعمیرات شبکه آب",'تعرفه ها'!$B:$B,0),MATCH(F838,'تعرفه ها'!$2:$2,0))/100),0),"---")</f>
        <v>---</v>
      </c>
      <c r="AA838" s="50" t="str">
        <f>IFERROR(IF(INDEX('اطلاعات دوره'!A:Z,MATCH(G838,'اطلاعات دوره'!C:C,0),MATCH("آب",'اطلاعات دوره'!$1:$1,0))="دارد",ROUND((W838+X838+Y838)*INDEX('تعرفه ها'!A:Z,MATCH("پیک فصلی آب",'تعرفه ها'!$B:$B,0),MATCH(F838,'تعرفه ها'!$2:$2,0))/100,0),0),"---")</f>
        <v>---</v>
      </c>
      <c r="AB838" s="50" t="str">
        <f>IFERROR(ROUND(SUM(W838+X838+Y838+Z838+AA838)*INDEX('تعرفه ها'!A:Z,MATCH("مالیات آب",'تعرفه ها'!$B:$B,0),MATCH(F838,'تعرفه ها'!$2:$2,0))/100,0),"---")</f>
        <v>---</v>
      </c>
      <c r="AC838" s="50" t="str">
        <f t="shared" si="150"/>
        <v>---</v>
      </c>
      <c r="AD838" s="50" t="str">
        <f t="shared" si="143"/>
        <v>---</v>
      </c>
      <c r="AE838" s="50" t="str">
        <f t="shared" si="151"/>
        <v>---</v>
      </c>
      <c r="AF838" s="50" t="str">
        <f t="shared" si="152"/>
        <v>---</v>
      </c>
      <c r="AG838" s="153" t="str">
        <f t="shared" si="153"/>
        <v>---</v>
      </c>
      <c r="AI838" s="183" t="str">
        <f>IFERROR(IF(INDEX(پرداخت!A:AZ,MATCH(A838&amp;" - "&amp;"آب",پرداخت!$B:$B,0),MATCH(G838,پرداخت!$1:$1,0))="نشده","نشده","شده"),"---")</f>
        <v>---</v>
      </c>
      <c r="AL838" s="144"/>
      <c r="AM838" s="144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30"/>
      <c r="BT838" s="30"/>
      <c r="BU838" s="30"/>
      <c r="BV838" s="30"/>
      <c r="BW838" s="30"/>
      <c r="BX838" s="30"/>
      <c r="BY838" s="30"/>
      <c r="BZ838" s="30"/>
      <c r="CA838" s="30"/>
    </row>
    <row r="839" spans="1:79" ht="34.9" hidden="1" customHeight="1">
      <c r="A839" s="170"/>
      <c r="B839" s="47">
        <f>IFERROR(INDEX('اطلاعات انشعابات شرکتها'!A:BB,MATCH(A839,'اطلاعات انشعابات شرکتها'!A:A,0),MATCH(B$1,'اطلاعات انشعابات شرکتها'!$1:$1,0)),0)</f>
        <v>0</v>
      </c>
      <c r="C839" s="48">
        <f>IFERROR(INDEX('اطلاعات انشعابات شرکتها'!A:BB,MATCH(A839,'اطلاعات انشعابات شرکتها'!A:A,0),MATCH(C$1,'اطلاعات انشعابات شرکتها'!$1:$1,0)),0)</f>
        <v>0</v>
      </c>
      <c r="D839" s="45"/>
      <c r="E839" s="171"/>
      <c r="F839" s="170"/>
      <c r="G839" s="47" t="str">
        <f t="shared" si="144"/>
        <v>/</v>
      </c>
      <c r="H839" s="47">
        <f>IFERROR(INDEX('اطلاعات دوره'!A:Z,MATCH(G839,'اطلاعات دوره'!C:C,0),MATCH(H$1,'اطلاعات دوره'!$1:$1,0)),0)</f>
        <v>0</v>
      </c>
      <c r="I839" s="47">
        <f>IFERROR(INDEX('اطلاعات دوره'!A:Z,MATCH(G839,'اطلاعات دوره'!C:C,0),MATCH(I$1,'اطلاعات دوره'!$1:$1,0)),0)</f>
        <v>0</v>
      </c>
      <c r="J839" s="48">
        <f>IFERROR(INDEX('اطلاعات دوره'!A:Z,MATCH(G839,'اطلاعات دوره'!C:C,0),MATCH(J$1,'اطلاعات دوره'!$1:$1,0)),0)</f>
        <v>0</v>
      </c>
      <c r="K839" s="46"/>
      <c r="L839" s="158" t="str">
        <f>IFERROR(INDEX('اطلاعات دوره'!A:Z,MATCH(G839,'اطلاعات دوره'!C:C,0)-1,MATCH("عنوان",'اطلاعات دوره'!$1:$1,0)),"---")</f>
        <v>---</v>
      </c>
      <c r="M839" s="47" t="str">
        <f t="shared" si="145"/>
        <v>----</v>
      </c>
      <c r="N839" s="48" t="str">
        <f t="shared" si="146"/>
        <v>-/</v>
      </c>
      <c r="O839" s="45"/>
      <c r="P839" s="240">
        <f>IFERROR(INDEX('قرائت کنتور'!A:AZ,MATCH(A839&amp;"-"&amp;"آب",'قرائت کنتور'!B:B,0),MATCH(L839,'قرائت کنتور'!$1:$1,0)),0)</f>
        <v>0</v>
      </c>
      <c r="Q839" s="241">
        <f>IFERROR(INDEX('قرائت کنتور'!A:AZ,MATCH(A839&amp;"-"&amp;"آب",'قرائت کنتور'!B:B,0),MATCH(G839,'قرائت کنتور'!$1:$1,0)),0)</f>
        <v>0</v>
      </c>
      <c r="R839" s="241">
        <f t="shared" si="147"/>
        <v>0</v>
      </c>
      <c r="S839" s="241" t="str">
        <f>IFERROR(INDEX('اطلاعات انشعابات شرکتها'!A:AB,MATCH(A839,'اطلاعات انشعابات شرکتها'!A:A,0),MATCH(S$1,'اطلاعات انشعابات شرکتها'!$1:$1,0)),"---")</f>
        <v>---</v>
      </c>
      <c r="T839" s="227" t="str">
        <f t="shared" si="148"/>
        <v>---</v>
      </c>
      <c r="U839" s="45"/>
      <c r="V839" s="155" t="str">
        <f>IFERROR(INDEX('تعرفه ها'!A:Z,MATCH("بهای هر متر مکعب آب مصرفی",'تعرفه ها'!$B:$B,0),MATCH(F839,'تعرفه ها'!$2:$2,0)),"---")</f>
        <v>---</v>
      </c>
      <c r="W839" s="50" t="str">
        <f t="shared" si="149"/>
        <v>---</v>
      </c>
      <c r="X839" s="50" t="str">
        <f>IFERROR(ROUND(R839*INDEX('تعرفه ها'!A:Z,MATCH("عوارض آب به ازاء هر متر مکعب",'تعرفه ها'!$B:$B,0),MATCH(F839,'تعرفه ها'!$2:$2,0)),0),"---")</f>
        <v>---</v>
      </c>
      <c r="Y839" s="50" t="str">
        <f>IFERROR(ROUND(T839*INDEX('تعرفه ها'!A:Z,MATCH("جریمه مازاد مصرف آب به ازاء هر متر مکعب",'تعرفه ها'!$B:$B,0),MATCH(F839,'تعرفه ها'!$2:$2,0)),0),"---")</f>
        <v>---</v>
      </c>
      <c r="Z839" s="50" t="str">
        <f>IFERROR(ROUND(((W839+X839+Y839)*INDEX('تعرفه ها'!A:Z,MATCH("هزینه نگهداری و تعمیرات شبکه آب",'تعرفه ها'!$B:$B,0),MATCH(F839,'تعرفه ها'!$2:$2,0))/100),0),"---")</f>
        <v>---</v>
      </c>
      <c r="AA839" s="50" t="str">
        <f>IFERROR(IF(INDEX('اطلاعات دوره'!A:Z,MATCH(G839,'اطلاعات دوره'!C:C,0),MATCH("آب",'اطلاعات دوره'!$1:$1,0))="دارد",ROUND((W839+X839+Y839)*INDEX('تعرفه ها'!A:Z,MATCH("پیک فصلی آب",'تعرفه ها'!$B:$B,0),MATCH(F839,'تعرفه ها'!$2:$2,0))/100,0),0),"---")</f>
        <v>---</v>
      </c>
      <c r="AB839" s="50" t="str">
        <f>IFERROR(ROUND(SUM(W839+X839+Y839+Z839+AA839)*INDEX('تعرفه ها'!A:Z,MATCH("مالیات آب",'تعرفه ها'!$B:$B,0),MATCH(F839,'تعرفه ها'!$2:$2,0))/100,0),"---")</f>
        <v>---</v>
      </c>
      <c r="AC839" s="50" t="str">
        <f t="shared" si="150"/>
        <v>---</v>
      </c>
      <c r="AD839" s="50" t="str">
        <f t="shared" si="143"/>
        <v>---</v>
      </c>
      <c r="AE839" s="50" t="str">
        <f t="shared" si="151"/>
        <v>---</v>
      </c>
      <c r="AF839" s="50" t="str">
        <f t="shared" si="152"/>
        <v>---</v>
      </c>
      <c r="AG839" s="153" t="str">
        <f t="shared" si="153"/>
        <v>---</v>
      </c>
      <c r="AI839" s="183" t="str">
        <f>IFERROR(IF(INDEX(پرداخت!A:AZ,MATCH(A839&amp;" - "&amp;"آب",پرداخت!$B:$B,0),MATCH(G839,پرداخت!$1:$1,0))="نشده","نشده","شده"),"---")</f>
        <v>---</v>
      </c>
      <c r="AL839" s="144"/>
      <c r="AM839" s="144"/>
      <c r="AN839" s="30"/>
      <c r="AO839" s="30"/>
      <c r="AP839" s="30"/>
      <c r="AQ839" s="30"/>
      <c r="AR839" s="30"/>
      <c r="AS839" s="30"/>
      <c r="AT839" s="30"/>
      <c r="AU839" s="30"/>
      <c r="AV839" s="30"/>
      <c r="AW839" s="30"/>
      <c r="AX839" s="30"/>
      <c r="AY839" s="30"/>
      <c r="AZ839" s="30"/>
      <c r="BA839" s="30"/>
      <c r="BB839" s="30"/>
      <c r="BC839" s="30"/>
      <c r="BD839" s="30"/>
      <c r="BE839" s="30"/>
      <c r="BF839" s="30"/>
      <c r="BG839" s="30"/>
      <c r="BH839" s="30"/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30"/>
      <c r="BT839" s="30"/>
      <c r="BU839" s="30"/>
      <c r="BV839" s="30"/>
      <c r="BW839" s="30"/>
      <c r="BX839" s="30"/>
      <c r="BY839" s="30"/>
      <c r="BZ839" s="30"/>
      <c r="CA839" s="30"/>
    </row>
    <row r="840" spans="1:79" ht="34.9" hidden="1" customHeight="1">
      <c r="A840" s="170"/>
      <c r="B840" s="47">
        <f>IFERROR(INDEX('اطلاعات انشعابات شرکتها'!A:BB,MATCH(A840,'اطلاعات انشعابات شرکتها'!A:A,0),MATCH(B$1,'اطلاعات انشعابات شرکتها'!$1:$1,0)),0)</f>
        <v>0</v>
      </c>
      <c r="C840" s="48">
        <f>IFERROR(INDEX('اطلاعات انشعابات شرکتها'!A:BB,MATCH(A840,'اطلاعات انشعابات شرکتها'!A:A,0),MATCH(C$1,'اطلاعات انشعابات شرکتها'!$1:$1,0)),0)</f>
        <v>0</v>
      </c>
      <c r="D840" s="45"/>
      <c r="E840" s="171"/>
      <c r="F840" s="170"/>
      <c r="G840" s="47" t="str">
        <f t="shared" si="144"/>
        <v>/</v>
      </c>
      <c r="H840" s="47">
        <f>IFERROR(INDEX('اطلاعات دوره'!A:Z,MATCH(G840,'اطلاعات دوره'!C:C,0),MATCH(H$1,'اطلاعات دوره'!$1:$1,0)),0)</f>
        <v>0</v>
      </c>
      <c r="I840" s="47">
        <f>IFERROR(INDEX('اطلاعات دوره'!A:Z,MATCH(G840,'اطلاعات دوره'!C:C,0),MATCH(I$1,'اطلاعات دوره'!$1:$1,0)),0)</f>
        <v>0</v>
      </c>
      <c r="J840" s="48">
        <f>IFERROR(INDEX('اطلاعات دوره'!A:Z,MATCH(G840,'اطلاعات دوره'!C:C,0),MATCH(J$1,'اطلاعات دوره'!$1:$1,0)),0)</f>
        <v>0</v>
      </c>
      <c r="K840" s="46"/>
      <c r="L840" s="158" t="str">
        <f>IFERROR(INDEX('اطلاعات دوره'!A:Z,MATCH(G840,'اطلاعات دوره'!C:C,0)-1,MATCH("عنوان",'اطلاعات دوره'!$1:$1,0)),"---")</f>
        <v>---</v>
      </c>
      <c r="M840" s="47" t="str">
        <f t="shared" si="145"/>
        <v>----</v>
      </c>
      <c r="N840" s="48" t="str">
        <f t="shared" si="146"/>
        <v>-/</v>
      </c>
      <c r="O840" s="45"/>
      <c r="P840" s="240">
        <f>IFERROR(INDEX('قرائت کنتور'!A:AZ,MATCH(A840&amp;"-"&amp;"آب",'قرائت کنتور'!B:B,0),MATCH(L840,'قرائت کنتور'!$1:$1,0)),0)</f>
        <v>0</v>
      </c>
      <c r="Q840" s="241">
        <f>IFERROR(INDEX('قرائت کنتور'!A:AZ,MATCH(A840&amp;"-"&amp;"آب",'قرائت کنتور'!B:B,0),MATCH(G840,'قرائت کنتور'!$1:$1,0)),0)</f>
        <v>0</v>
      </c>
      <c r="R840" s="241">
        <f t="shared" si="147"/>
        <v>0</v>
      </c>
      <c r="S840" s="241" t="str">
        <f>IFERROR(INDEX('اطلاعات انشعابات شرکتها'!A:AB,MATCH(A840,'اطلاعات انشعابات شرکتها'!A:A,0),MATCH(S$1,'اطلاعات انشعابات شرکتها'!$1:$1,0)),"---")</f>
        <v>---</v>
      </c>
      <c r="T840" s="227" t="str">
        <f t="shared" si="148"/>
        <v>---</v>
      </c>
      <c r="U840" s="45"/>
      <c r="V840" s="155" t="str">
        <f>IFERROR(INDEX('تعرفه ها'!A:Z,MATCH("بهای هر متر مکعب آب مصرفی",'تعرفه ها'!$B:$B,0),MATCH(F840,'تعرفه ها'!$2:$2,0)),"---")</f>
        <v>---</v>
      </c>
      <c r="W840" s="50" t="str">
        <f t="shared" si="149"/>
        <v>---</v>
      </c>
      <c r="X840" s="50" t="str">
        <f>IFERROR(ROUND(R840*INDEX('تعرفه ها'!A:Z,MATCH("عوارض آب به ازاء هر متر مکعب",'تعرفه ها'!$B:$B,0),MATCH(F840,'تعرفه ها'!$2:$2,0)),0),"---")</f>
        <v>---</v>
      </c>
      <c r="Y840" s="50" t="str">
        <f>IFERROR(ROUND(T840*INDEX('تعرفه ها'!A:Z,MATCH("جریمه مازاد مصرف آب به ازاء هر متر مکعب",'تعرفه ها'!$B:$B,0),MATCH(F840,'تعرفه ها'!$2:$2,0)),0),"---")</f>
        <v>---</v>
      </c>
      <c r="Z840" s="50" t="str">
        <f>IFERROR(ROUND(((W840+X840+Y840)*INDEX('تعرفه ها'!A:Z,MATCH("هزینه نگهداری و تعمیرات شبکه آب",'تعرفه ها'!$B:$B,0),MATCH(F840,'تعرفه ها'!$2:$2,0))/100),0),"---")</f>
        <v>---</v>
      </c>
      <c r="AA840" s="50" t="str">
        <f>IFERROR(IF(INDEX('اطلاعات دوره'!A:Z,MATCH(G840,'اطلاعات دوره'!C:C,0),MATCH("آب",'اطلاعات دوره'!$1:$1,0))="دارد",ROUND((W840+X840+Y840)*INDEX('تعرفه ها'!A:Z,MATCH("پیک فصلی آب",'تعرفه ها'!$B:$B,0),MATCH(F840,'تعرفه ها'!$2:$2,0))/100,0),0),"---")</f>
        <v>---</v>
      </c>
      <c r="AB840" s="50" t="str">
        <f>IFERROR(ROUND(SUM(W840+X840+Y840+Z840+AA840)*INDEX('تعرفه ها'!A:Z,MATCH("مالیات آب",'تعرفه ها'!$B:$B,0),MATCH(F840,'تعرفه ها'!$2:$2,0))/100,0),"---")</f>
        <v>---</v>
      </c>
      <c r="AC840" s="50" t="str">
        <f t="shared" si="150"/>
        <v>---</v>
      </c>
      <c r="AD840" s="50" t="str">
        <f t="shared" si="143"/>
        <v>---</v>
      </c>
      <c r="AE840" s="50" t="str">
        <f t="shared" si="151"/>
        <v>---</v>
      </c>
      <c r="AF840" s="50" t="str">
        <f t="shared" si="152"/>
        <v>---</v>
      </c>
      <c r="AG840" s="153" t="str">
        <f t="shared" si="153"/>
        <v>---</v>
      </c>
      <c r="AI840" s="183" t="str">
        <f>IFERROR(IF(INDEX(پرداخت!A:AZ,MATCH(A840&amp;" - "&amp;"آب",پرداخت!$B:$B,0),MATCH(G840,پرداخت!$1:$1,0))="نشده","نشده","شده"),"---")</f>
        <v>---</v>
      </c>
      <c r="AL840" s="144"/>
      <c r="AM840" s="144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/>
      <c r="AX840" s="30"/>
      <c r="AY840" s="30"/>
      <c r="AZ840" s="30"/>
      <c r="BA840" s="30"/>
      <c r="BB840" s="30"/>
      <c r="BC840" s="30"/>
      <c r="BD840" s="30"/>
      <c r="BE840" s="30"/>
      <c r="BF840" s="30"/>
      <c r="BG840" s="30"/>
      <c r="BH840" s="30"/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30"/>
      <c r="BT840" s="30"/>
      <c r="BU840" s="30"/>
      <c r="BV840" s="30"/>
      <c r="BW840" s="30"/>
      <c r="BX840" s="30"/>
      <c r="BY840" s="30"/>
      <c r="BZ840" s="30"/>
      <c r="CA840" s="30"/>
    </row>
    <row r="841" spans="1:79" ht="34.9" hidden="1" customHeight="1">
      <c r="A841" s="170"/>
      <c r="B841" s="47">
        <f>IFERROR(INDEX('اطلاعات انشعابات شرکتها'!A:BB,MATCH(A841,'اطلاعات انشعابات شرکتها'!A:A,0),MATCH(B$1,'اطلاعات انشعابات شرکتها'!$1:$1,0)),0)</f>
        <v>0</v>
      </c>
      <c r="C841" s="48">
        <f>IFERROR(INDEX('اطلاعات انشعابات شرکتها'!A:BB,MATCH(A841,'اطلاعات انشعابات شرکتها'!A:A,0),MATCH(C$1,'اطلاعات انشعابات شرکتها'!$1:$1,0)),0)</f>
        <v>0</v>
      </c>
      <c r="D841" s="45"/>
      <c r="E841" s="171"/>
      <c r="F841" s="170"/>
      <c r="G841" s="47" t="str">
        <f t="shared" si="144"/>
        <v>/</v>
      </c>
      <c r="H841" s="47">
        <f>IFERROR(INDEX('اطلاعات دوره'!A:Z,MATCH(G841,'اطلاعات دوره'!C:C,0),MATCH(H$1,'اطلاعات دوره'!$1:$1,0)),0)</f>
        <v>0</v>
      </c>
      <c r="I841" s="47">
        <f>IFERROR(INDEX('اطلاعات دوره'!A:Z,MATCH(G841,'اطلاعات دوره'!C:C,0),MATCH(I$1,'اطلاعات دوره'!$1:$1,0)),0)</f>
        <v>0</v>
      </c>
      <c r="J841" s="48">
        <f>IFERROR(INDEX('اطلاعات دوره'!A:Z,MATCH(G841,'اطلاعات دوره'!C:C,0),MATCH(J$1,'اطلاعات دوره'!$1:$1,0)),0)</f>
        <v>0</v>
      </c>
      <c r="K841" s="46"/>
      <c r="L841" s="158" t="str">
        <f>IFERROR(INDEX('اطلاعات دوره'!A:Z,MATCH(G841,'اطلاعات دوره'!C:C,0)-1,MATCH("عنوان",'اطلاعات دوره'!$1:$1,0)),"---")</f>
        <v>---</v>
      </c>
      <c r="M841" s="47" t="str">
        <f t="shared" si="145"/>
        <v>----</v>
      </c>
      <c r="N841" s="48" t="str">
        <f t="shared" si="146"/>
        <v>-/</v>
      </c>
      <c r="O841" s="45"/>
      <c r="P841" s="240">
        <f>IFERROR(INDEX('قرائت کنتور'!A:AZ,MATCH(A841&amp;"-"&amp;"آب",'قرائت کنتور'!B:B,0),MATCH(L841,'قرائت کنتور'!$1:$1,0)),0)</f>
        <v>0</v>
      </c>
      <c r="Q841" s="241">
        <f>IFERROR(INDEX('قرائت کنتور'!A:AZ,MATCH(A841&amp;"-"&amp;"آب",'قرائت کنتور'!B:B,0),MATCH(G841,'قرائت کنتور'!$1:$1,0)),0)</f>
        <v>0</v>
      </c>
      <c r="R841" s="241">
        <f t="shared" si="147"/>
        <v>0</v>
      </c>
      <c r="S841" s="241" t="str">
        <f>IFERROR(INDEX('اطلاعات انشعابات شرکتها'!A:AB,MATCH(A841,'اطلاعات انشعابات شرکتها'!A:A,0),MATCH(S$1,'اطلاعات انشعابات شرکتها'!$1:$1,0)),"---")</f>
        <v>---</v>
      </c>
      <c r="T841" s="227" t="str">
        <f t="shared" si="148"/>
        <v>---</v>
      </c>
      <c r="U841" s="45"/>
      <c r="V841" s="155" t="str">
        <f>IFERROR(INDEX('تعرفه ها'!A:Z,MATCH("بهای هر متر مکعب آب مصرفی",'تعرفه ها'!$B:$B,0),MATCH(F841,'تعرفه ها'!$2:$2,0)),"---")</f>
        <v>---</v>
      </c>
      <c r="W841" s="50" t="str">
        <f t="shared" si="149"/>
        <v>---</v>
      </c>
      <c r="X841" s="50" t="str">
        <f>IFERROR(ROUND(R841*INDEX('تعرفه ها'!A:Z,MATCH("عوارض آب به ازاء هر متر مکعب",'تعرفه ها'!$B:$B,0),MATCH(F841,'تعرفه ها'!$2:$2,0)),0),"---")</f>
        <v>---</v>
      </c>
      <c r="Y841" s="50" t="str">
        <f>IFERROR(ROUND(T841*INDEX('تعرفه ها'!A:Z,MATCH("جریمه مازاد مصرف آب به ازاء هر متر مکعب",'تعرفه ها'!$B:$B,0),MATCH(F841,'تعرفه ها'!$2:$2,0)),0),"---")</f>
        <v>---</v>
      </c>
      <c r="Z841" s="50" t="str">
        <f>IFERROR(ROUND(((W841+X841+Y841)*INDEX('تعرفه ها'!A:Z,MATCH("هزینه نگهداری و تعمیرات شبکه آب",'تعرفه ها'!$B:$B,0),MATCH(F841,'تعرفه ها'!$2:$2,0))/100),0),"---")</f>
        <v>---</v>
      </c>
      <c r="AA841" s="50" t="str">
        <f>IFERROR(IF(INDEX('اطلاعات دوره'!A:Z,MATCH(G841,'اطلاعات دوره'!C:C,0),MATCH("آب",'اطلاعات دوره'!$1:$1,0))="دارد",ROUND((W841+X841+Y841)*INDEX('تعرفه ها'!A:Z,MATCH("پیک فصلی آب",'تعرفه ها'!$B:$B,0),MATCH(F841,'تعرفه ها'!$2:$2,0))/100,0),0),"---")</f>
        <v>---</v>
      </c>
      <c r="AB841" s="50" t="str">
        <f>IFERROR(ROUND(SUM(W841+X841+Y841+Z841+AA841)*INDEX('تعرفه ها'!A:Z,MATCH("مالیات آب",'تعرفه ها'!$B:$B,0),MATCH(F841,'تعرفه ها'!$2:$2,0))/100,0),"---")</f>
        <v>---</v>
      </c>
      <c r="AC841" s="50" t="str">
        <f t="shared" si="150"/>
        <v>---</v>
      </c>
      <c r="AD841" s="50" t="str">
        <f t="shared" si="143"/>
        <v>---</v>
      </c>
      <c r="AE841" s="50" t="str">
        <f t="shared" si="151"/>
        <v>---</v>
      </c>
      <c r="AF841" s="50" t="str">
        <f t="shared" si="152"/>
        <v>---</v>
      </c>
      <c r="AG841" s="153" t="str">
        <f t="shared" si="153"/>
        <v>---</v>
      </c>
      <c r="AI841" s="183" t="str">
        <f>IFERROR(IF(INDEX(پرداخت!A:AZ,MATCH(A841&amp;" - "&amp;"آب",پرداخت!$B:$B,0),MATCH(G841,پرداخت!$1:$1,0))="نشده","نشده","شده"),"---")</f>
        <v>---</v>
      </c>
      <c r="AL841" s="144"/>
      <c r="AM841" s="144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30"/>
      <c r="BT841" s="30"/>
      <c r="BU841" s="30"/>
      <c r="BV841" s="30"/>
      <c r="BW841" s="30"/>
      <c r="BX841" s="30"/>
      <c r="BY841" s="30"/>
      <c r="BZ841" s="30"/>
      <c r="CA841" s="30"/>
    </row>
    <row r="842" spans="1:79" ht="34.9" hidden="1" customHeight="1">
      <c r="A842" s="170"/>
      <c r="B842" s="47">
        <f>IFERROR(INDEX('اطلاعات انشعابات شرکتها'!A:BB,MATCH(A842,'اطلاعات انشعابات شرکتها'!A:A,0),MATCH(B$1,'اطلاعات انشعابات شرکتها'!$1:$1,0)),0)</f>
        <v>0</v>
      </c>
      <c r="C842" s="48">
        <f>IFERROR(INDEX('اطلاعات انشعابات شرکتها'!A:BB,MATCH(A842,'اطلاعات انشعابات شرکتها'!A:A,0),MATCH(C$1,'اطلاعات انشعابات شرکتها'!$1:$1,0)),0)</f>
        <v>0</v>
      </c>
      <c r="D842" s="45"/>
      <c r="E842" s="171"/>
      <c r="F842" s="170"/>
      <c r="G842" s="47" t="str">
        <f t="shared" si="144"/>
        <v>/</v>
      </c>
      <c r="H842" s="47">
        <f>IFERROR(INDEX('اطلاعات دوره'!A:Z,MATCH(G842,'اطلاعات دوره'!C:C,0),MATCH(H$1,'اطلاعات دوره'!$1:$1,0)),0)</f>
        <v>0</v>
      </c>
      <c r="I842" s="47">
        <f>IFERROR(INDEX('اطلاعات دوره'!A:Z,MATCH(G842,'اطلاعات دوره'!C:C,0),MATCH(I$1,'اطلاعات دوره'!$1:$1,0)),0)</f>
        <v>0</v>
      </c>
      <c r="J842" s="48">
        <f>IFERROR(INDEX('اطلاعات دوره'!A:Z,MATCH(G842,'اطلاعات دوره'!C:C,0),MATCH(J$1,'اطلاعات دوره'!$1:$1,0)),0)</f>
        <v>0</v>
      </c>
      <c r="K842" s="46"/>
      <c r="L842" s="158" t="str">
        <f>IFERROR(INDEX('اطلاعات دوره'!A:Z,MATCH(G842,'اطلاعات دوره'!C:C,0)-1,MATCH("عنوان",'اطلاعات دوره'!$1:$1,0)),"---")</f>
        <v>---</v>
      </c>
      <c r="M842" s="47" t="str">
        <f t="shared" si="145"/>
        <v>----</v>
      </c>
      <c r="N842" s="48" t="str">
        <f t="shared" si="146"/>
        <v>-/</v>
      </c>
      <c r="O842" s="45"/>
      <c r="P842" s="240">
        <f>IFERROR(INDEX('قرائت کنتور'!A:AZ,MATCH(A842&amp;"-"&amp;"آب",'قرائت کنتور'!B:B,0),MATCH(L842,'قرائت کنتور'!$1:$1,0)),0)</f>
        <v>0</v>
      </c>
      <c r="Q842" s="241">
        <f>IFERROR(INDEX('قرائت کنتور'!A:AZ,MATCH(A842&amp;"-"&amp;"آب",'قرائت کنتور'!B:B,0),MATCH(G842,'قرائت کنتور'!$1:$1,0)),0)</f>
        <v>0</v>
      </c>
      <c r="R842" s="241">
        <f t="shared" si="147"/>
        <v>0</v>
      </c>
      <c r="S842" s="241" t="str">
        <f>IFERROR(INDEX('اطلاعات انشعابات شرکتها'!A:AB,MATCH(A842,'اطلاعات انشعابات شرکتها'!A:A,0),MATCH(S$1,'اطلاعات انشعابات شرکتها'!$1:$1,0)),"---")</f>
        <v>---</v>
      </c>
      <c r="T842" s="227" t="str">
        <f t="shared" si="148"/>
        <v>---</v>
      </c>
      <c r="U842" s="45"/>
      <c r="V842" s="155" t="str">
        <f>IFERROR(INDEX('تعرفه ها'!A:Z,MATCH("بهای هر متر مکعب آب مصرفی",'تعرفه ها'!$B:$B,0),MATCH(F842,'تعرفه ها'!$2:$2,0)),"---")</f>
        <v>---</v>
      </c>
      <c r="W842" s="50" t="str">
        <f t="shared" si="149"/>
        <v>---</v>
      </c>
      <c r="X842" s="50" t="str">
        <f>IFERROR(ROUND(R842*INDEX('تعرفه ها'!A:Z,MATCH("عوارض آب به ازاء هر متر مکعب",'تعرفه ها'!$B:$B,0),MATCH(F842,'تعرفه ها'!$2:$2,0)),0),"---")</f>
        <v>---</v>
      </c>
      <c r="Y842" s="50" t="str">
        <f>IFERROR(ROUND(T842*INDEX('تعرفه ها'!A:Z,MATCH("جریمه مازاد مصرف آب به ازاء هر متر مکعب",'تعرفه ها'!$B:$B,0),MATCH(F842,'تعرفه ها'!$2:$2,0)),0),"---")</f>
        <v>---</v>
      </c>
      <c r="Z842" s="50" t="str">
        <f>IFERROR(ROUND(((W842+X842+Y842)*INDEX('تعرفه ها'!A:Z,MATCH("هزینه نگهداری و تعمیرات شبکه آب",'تعرفه ها'!$B:$B,0),MATCH(F842,'تعرفه ها'!$2:$2,0))/100),0),"---")</f>
        <v>---</v>
      </c>
      <c r="AA842" s="50" t="str">
        <f>IFERROR(IF(INDEX('اطلاعات دوره'!A:Z,MATCH(G842,'اطلاعات دوره'!C:C,0),MATCH("آب",'اطلاعات دوره'!$1:$1,0))="دارد",ROUND((W842+X842+Y842)*INDEX('تعرفه ها'!A:Z,MATCH("پیک فصلی آب",'تعرفه ها'!$B:$B,0),MATCH(F842,'تعرفه ها'!$2:$2,0))/100,0),0),"---")</f>
        <v>---</v>
      </c>
      <c r="AB842" s="50" t="str">
        <f>IFERROR(ROUND(SUM(W842+X842+Y842+Z842+AA842)*INDEX('تعرفه ها'!A:Z,MATCH("مالیات آب",'تعرفه ها'!$B:$B,0),MATCH(F842,'تعرفه ها'!$2:$2,0))/100,0),"---")</f>
        <v>---</v>
      </c>
      <c r="AC842" s="50" t="str">
        <f t="shared" si="150"/>
        <v>---</v>
      </c>
      <c r="AD842" s="50" t="str">
        <f t="shared" si="143"/>
        <v>---</v>
      </c>
      <c r="AE842" s="50" t="str">
        <f t="shared" si="151"/>
        <v>---</v>
      </c>
      <c r="AF842" s="50" t="str">
        <f t="shared" si="152"/>
        <v>---</v>
      </c>
      <c r="AG842" s="153" t="str">
        <f t="shared" si="153"/>
        <v>---</v>
      </c>
      <c r="AI842" s="183" t="str">
        <f>IFERROR(IF(INDEX(پرداخت!A:AZ,MATCH(A842&amp;" - "&amp;"آب",پرداخت!$B:$B,0),MATCH(G842,پرداخت!$1:$1,0))="نشده","نشده","شده"),"---")</f>
        <v>---</v>
      </c>
      <c r="AL842" s="144"/>
      <c r="AM842" s="144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/>
      <c r="AZ842" s="30"/>
      <c r="BA842" s="30"/>
      <c r="BB842" s="30"/>
      <c r="BC842" s="30"/>
      <c r="BD842" s="30"/>
      <c r="BE842" s="30"/>
      <c r="BF842" s="30"/>
      <c r="BG842" s="30"/>
      <c r="BH842" s="30"/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30"/>
      <c r="BT842" s="30"/>
      <c r="BU842" s="30"/>
      <c r="BV842" s="30"/>
      <c r="BW842" s="30"/>
      <c r="BX842" s="30"/>
      <c r="BY842" s="30"/>
      <c r="BZ842" s="30"/>
      <c r="CA842" s="30"/>
    </row>
    <row r="843" spans="1:79" ht="34.9" hidden="1" customHeight="1">
      <c r="A843" s="170"/>
      <c r="B843" s="47">
        <f>IFERROR(INDEX('اطلاعات انشعابات شرکتها'!A:BB,MATCH(A843,'اطلاعات انشعابات شرکتها'!A:A,0),MATCH(B$1,'اطلاعات انشعابات شرکتها'!$1:$1,0)),0)</f>
        <v>0</v>
      </c>
      <c r="C843" s="48">
        <f>IFERROR(INDEX('اطلاعات انشعابات شرکتها'!A:BB,MATCH(A843,'اطلاعات انشعابات شرکتها'!A:A,0),MATCH(C$1,'اطلاعات انشعابات شرکتها'!$1:$1,0)),0)</f>
        <v>0</v>
      </c>
      <c r="D843" s="45"/>
      <c r="E843" s="171"/>
      <c r="F843" s="170"/>
      <c r="G843" s="47" t="str">
        <f t="shared" si="144"/>
        <v>/</v>
      </c>
      <c r="H843" s="47">
        <f>IFERROR(INDEX('اطلاعات دوره'!A:Z,MATCH(G843,'اطلاعات دوره'!C:C,0),MATCH(H$1,'اطلاعات دوره'!$1:$1,0)),0)</f>
        <v>0</v>
      </c>
      <c r="I843" s="47">
        <f>IFERROR(INDEX('اطلاعات دوره'!A:Z,MATCH(G843,'اطلاعات دوره'!C:C,0),MATCH(I$1,'اطلاعات دوره'!$1:$1,0)),0)</f>
        <v>0</v>
      </c>
      <c r="J843" s="48">
        <f>IFERROR(INDEX('اطلاعات دوره'!A:Z,MATCH(G843,'اطلاعات دوره'!C:C,0),MATCH(J$1,'اطلاعات دوره'!$1:$1,0)),0)</f>
        <v>0</v>
      </c>
      <c r="K843" s="46"/>
      <c r="L843" s="158" t="str">
        <f>IFERROR(INDEX('اطلاعات دوره'!A:Z,MATCH(G843,'اطلاعات دوره'!C:C,0)-1,MATCH("عنوان",'اطلاعات دوره'!$1:$1,0)),"---")</f>
        <v>---</v>
      </c>
      <c r="M843" s="47" t="str">
        <f t="shared" si="145"/>
        <v>----</v>
      </c>
      <c r="N843" s="48" t="str">
        <f t="shared" si="146"/>
        <v>-/</v>
      </c>
      <c r="O843" s="45"/>
      <c r="P843" s="240">
        <f>IFERROR(INDEX('قرائت کنتور'!A:AZ,MATCH(A843&amp;"-"&amp;"آب",'قرائت کنتور'!B:B,0),MATCH(L843,'قرائت کنتور'!$1:$1,0)),0)</f>
        <v>0</v>
      </c>
      <c r="Q843" s="241">
        <f>IFERROR(INDEX('قرائت کنتور'!A:AZ,MATCH(A843&amp;"-"&amp;"آب",'قرائت کنتور'!B:B,0),MATCH(G843,'قرائت کنتور'!$1:$1,0)),0)</f>
        <v>0</v>
      </c>
      <c r="R843" s="241">
        <f t="shared" si="147"/>
        <v>0</v>
      </c>
      <c r="S843" s="241" t="str">
        <f>IFERROR(INDEX('اطلاعات انشعابات شرکتها'!A:AB,MATCH(A843,'اطلاعات انشعابات شرکتها'!A:A,0),MATCH(S$1,'اطلاعات انشعابات شرکتها'!$1:$1,0)),"---")</f>
        <v>---</v>
      </c>
      <c r="T843" s="227" t="str">
        <f t="shared" si="148"/>
        <v>---</v>
      </c>
      <c r="U843" s="45"/>
      <c r="V843" s="155" t="str">
        <f>IFERROR(INDEX('تعرفه ها'!A:Z,MATCH("بهای هر متر مکعب آب مصرفی",'تعرفه ها'!$B:$B,0),MATCH(F843,'تعرفه ها'!$2:$2,0)),"---")</f>
        <v>---</v>
      </c>
      <c r="W843" s="50" t="str">
        <f t="shared" si="149"/>
        <v>---</v>
      </c>
      <c r="X843" s="50" t="str">
        <f>IFERROR(ROUND(R843*INDEX('تعرفه ها'!A:Z,MATCH("عوارض آب به ازاء هر متر مکعب",'تعرفه ها'!$B:$B,0),MATCH(F843,'تعرفه ها'!$2:$2,0)),0),"---")</f>
        <v>---</v>
      </c>
      <c r="Y843" s="50" t="str">
        <f>IFERROR(ROUND(T843*INDEX('تعرفه ها'!A:Z,MATCH("جریمه مازاد مصرف آب به ازاء هر متر مکعب",'تعرفه ها'!$B:$B,0),MATCH(F843,'تعرفه ها'!$2:$2,0)),0),"---")</f>
        <v>---</v>
      </c>
      <c r="Z843" s="50" t="str">
        <f>IFERROR(ROUND(((W843+X843+Y843)*INDEX('تعرفه ها'!A:Z,MATCH("هزینه نگهداری و تعمیرات شبکه آب",'تعرفه ها'!$B:$B,0),MATCH(F843,'تعرفه ها'!$2:$2,0))/100),0),"---")</f>
        <v>---</v>
      </c>
      <c r="AA843" s="50" t="str">
        <f>IFERROR(IF(INDEX('اطلاعات دوره'!A:Z,MATCH(G843,'اطلاعات دوره'!C:C,0),MATCH("آب",'اطلاعات دوره'!$1:$1,0))="دارد",ROUND((W843+X843+Y843)*INDEX('تعرفه ها'!A:Z,MATCH("پیک فصلی آب",'تعرفه ها'!$B:$B,0),MATCH(F843,'تعرفه ها'!$2:$2,0))/100,0),0),"---")</f>
        <v>---</v>
      </c>
      <c r="AB843" s="50" t="str">
        <f>IFERROR(ROUND(SUM(W843+X843+Y843+Z843+AA843)*INDEX('تعرفه ها'!A:Z,MATCH("مالیات آب",'تعرفه ها'!$B:$B,0),MATCH(F843,'تعرفه ها'!$2:$2,0))/100,0),"---")</f>
        <v>---</v>
      </c>
      <c r="AC843" s="50" t="str">
        <f t="shared" si="150"/>
        <v>---</v>
      </c>
      <c r="AD843" s="50" t="str">
        <f t="shared" si="143"/>
        <v>---</v>
      </c>
      <c r="AE843" s="50" t="str">
        <f t="shared" si="151"/>
        <v>---</v>
      </c>
      <c r="AF843" s="50" t="str">
        <f t="shared" si="152"/>
        <v>---</v>
      </c>
      <c r="AG843" s="153" t="str">
        <f t="shared" si="153"/>
        <v>---</v>
      </c>
      <c r="AI843" s="183" t="str">
        <f>IFERROR(IF(INDEX(پرداخت!A:AZ,MATCH(A843&amp;" - "&amp;"آب",پرداخت!$B:$B,0),MATCH(G843,پرداخت!$1:$1,0))="نشده","نشده","شده"),"---")</f>
        <v>---</v>
      </c>
      <c r="AL843" s="144"/>
      <c r="AM843" s="144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/>
      <c r="AX843" s="30"/>
      <c r="AY843" s="30"/>
      <c r="AZ843" s="30"/>
      <c r="BA843" s="30"/>
      <c r="BB843" s="30"/>
      <c r="BC843" s="30"/>
      <c r="BD843" s="30"/>
      <c r="BE843" s="30"/>
      <c r="BF843" s="30"/>
      <c r="BG843" s="30"/>
      <c r="BH843" s="30"/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30"/>
      <c r="BT843" s="30"/>
      <c r="BU843" s="30"/>
      <c r="BV843" s="30"/>
      <c r="BW843" s="30"/>
      <c r="BX843" s="30"/>
      <c r="BY843" s="30"/>
      <c r="BZ843" s="30"/>
      <c r="CA843" s="30"/>
    </row>
    <row r="844" spans="1:79" ht="34.9" hidden="1" customHeight="1">
      <c r="A844" s="170"/>
      <c r="B844" s="47">
        <f>IFERROR(INDEX('اطلاعات انشعابات شرکتها'!A:BB,MATCH(A844,'اطلاعات انشعابات شرکتها'!A:A,0),MATCH(B$1,'اطلاعات انشعابات شرکتها'!$1:$1,0)),0)</f>
        <v>0</v>
      </c>
      <c r="C844" s="48">
        <f>IFERROR(INDEX('اطلاعات انشعابات شرکتها'!A:BB,MATCH(A844,'اطلاعات انشعابات شرکتها'!A:A,0),MATCH(C$1,'اطلاعات انشعابات شرکتها'!$1:$1,0)),0)</f>
        <v>0</v>
      </c>
      <c r="D844" s="45"/>
      <c r="E844" s="171"/>
      <c r="F844" s="170"/>
      <c r="G844" s="47" t="str">
        <f t="shared" si="144"/>
        <v>/</v>
      </c>
      <c r="H844" s="47">
        <f>IFERROR(INDEX('اطلاعات دوره'!A:Z,MATCH(G844,'اطلاعات دوره'!C:C,0),MATCH(H$1,'اطلاعات دوره'!$1:$1,0)),0)</f>
        <v>0</v>
      </c>
      <c r="I844" s="47">
        <f>IFERROR(INDEX('اطلاعات دوره'!A:Z,MATCH(G844,'اطلاعات دوره'!C:C,0),MATCH(I$1,'اطلاعات دوره'!$1:$1,0)),0)</f>
        <v>0</v>
      </c>
      <c r="J844" s="48">
        <f>IFERROR(INDEX('اطلاعات دوره'!A:Z,MATCH(G844,'اطلاعات دوره'!C:C,0),MATCH(J$1,'اطلاعات دوره'!$1:$1,0)),0)</f>
        <v>0</v>
      </c>
      <c r="K844" s="46"/>
      <c r="L844" s="158" t="str">
        <f>IFERROR(INDEX('اطلاعات دوره'!A:Z,MATCH(G844,'اطلاعات دوره'!C:C,0)-1,MATCH("عنوان",'اطلاعات دوره'!$1:$1,0)),"---")</f>
        <v>---</v>
      </c>
      <c r="M844" s="47" t="str">
        <f t="shared" si="145"/>
        <v>----</v>
      </c>
      <c r="N844" s="48" t="str">
        <f t="shared" si="146"/>
        <v>-/</v>
      </c>
      <c r="O844" s="45"/>
      <c r="P844" s="240">
        <f>IFERROR(INDEX('قرائت کنتور'!A:AZ,MATCH(A844&amp;"-"&amp;"آب",'قرائت کنتور'!B:B,0),MATCH(L844,'قرائت کنتور'!$1:$1,0)),0)</f>
        <v>0</v>
      </c>
      <c r="Q844" s="241">
        <f>IFERROR(INDEX('قرائت کنتور'!A:AZ,MATCH(A844&amp;"-"&amp;"آب",'قرائت کنتور'!B:B,0),MATCH(G844,'قرائت کنتور'!$1:$1,0)),0)</f>
        <v>0</v>
      </c>
      <c r="R844" s="241">
        <f t="shared" si="147"/>
        <v>0</v>
      </c>
      <c r="S844" s="241" t="str">
        <f>IFERROR(INDEX('اطلاعات انشعابات شرکتها'!A:AB,MATCH(A844,'اطلاعات انشعابات شرکتها'!A:A,0),MATCH(S$1,'اطلاعات انشعابات شرکتها'!$1:$1,0)),"---")</f>
        <v>---</v>
      </c>
      <c r="T844" s="227" t="str">
        <f t="shared" si="148"/>
        <v>---</v>
      </c>
      <c r="U844" s="45"/>
      <c r="V844" s="155" t="str">
        <f>IFERROR(INDEX('تعرفه ها'!A:Z,MATCH("بهای هر متر مکعب آب مصرفی",'تعرفه ها'!$B:$B,0),MATCH(F844,'تعرفه ها'!$2:$2,0)),"---")</f>
        <v>---</v>
      </c>
      <c r="W844" s="50" t="str">
        <f t="shared" si="149"/>
        <v>---</v>
      </c>
      <c r="X844" s="50" t="str">
        <f>IFERROR(ROUND(R844*INDEX('تعرفه ها'!A:Z,MATCH("عوارض آب به ازاء هر متر مکعب",'تعرفه ها'!$B:$B,0),MATCH(F844,'تعرفه ها'!$2:$2,0)),0),"---")</f>
        <v>---</v>
      </c>
      <c r="Y844" s="50" t="str">
        <f>IFERROR(ROUND(T844*INDEX('تعرفه ها'!A:Z,MATCH("جریمه مازاد مصرف آب به ازاء هر متر مکعب",'تعرفه ها'!$B:$B,0),MATCH(F844,'تعرفه ها'!$2:$2,0)),0),"---")</f>
        <v>---</v>
      </c>
      <c r="Z844" s="50" t="str">
        <f>IFERROR(ROUND(((W844+X844+Y844)*INDEX('تعرفه ها'!A:Z,MATCH("هزینه نگهداری و تعمیرات شبکه آب",'تعرفه ها'!$B:$B,0),MATCH(F844,'تعرفه ها'!$2:$2,0))/100),0),"---")</f>
        <v>---</v>
      </c>
      <c r="AA844" s="50" t="str">
        <f>IFERROR(IF(INDEX('اطلاعات دوره'!A:Z,MATCH(G844,'اطلاعات دوره'!C:C,0),MATCH("آب",'اطلاعات دوره'!$1:$1,0))="دارد",ROUND((W844+X844+Y844)*INDEX('تعرفه ها'!A:Z,MATCH("پیک فصلی آب",'تعرفه ها'!$B:$B,0),MATCH(F844,'تعرفه ها'!$2:$2,0))/100,0),0),"---")</f>
        <v>---</v>
      </c>
      <c r="AB844" s="50" t="str">
        <f>IFERROR(ROUND(SUM(W844+X844+Y844+Z844+AA844)*INDEX('تعرفه ها'!A:Z,MATCH("مالیات آب",'تعرفه ها'!$B:$B,0),MATCH(F844,'تعرفه ها'!$2:$2,0))/100,0),"---")</f>
        <v>---</v>
      </c>
      <c r="AC844" s="50" t="str">
        <f t="shared" si="150"/>
        <v>---</v>
      </c>
      <c r="AD844" s="50" t="str">
        <f t="shared" si="143"/>
        <v>---</v>
      </c>
      <c r="AE844" s="50" t="str">
        <f t="shared" si="151"/>
        <v>---</v>
      </c>
      <c r="AF844" s="50" t="str">
        <f t="shared" si="152"/>
        <v>---</v>
      </c>
      <c r="AG844" s="153" t="str">
        <f t="shared" si="153"/>
        <v>---</v>
      </c>
      <c r="AI844" s="183" t="str">
        <f>IFERROR(IF(INDEX(پرداخت!A:AZ,MATCH(A844&amp;" - "&amp;"آب",پرداخت!$B:$B,0),MATCH(G844,پرداخت!$1:$1,0))="نشده","نشده","شده"),"---")</f>
        <v>---</v>
      </c>
      <c r="AL844" s="144"/>
      <c r="AM844" s="144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/>
      <c r="BC844" s="30"/>
      <c r="BD844" s="30"/>
      <c r="BE844" s="30"/>
      <c r="BF844" s="30"/>
      <c r="BG844" s="30"/>
      <c r="BH844" s="30"/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30"/>
      <c r="BT844" s="30"/>
      <c r="BU844" s="30"/>
      <c r="BV844" s="30"/>
      <c r="BW844" s="30"/>
      <c r="BX844" s="30"/>
      <c r="BY844" s="30"/>
      <c r="BZ844" s="30"/>
      <c r="CA844" s="30"/>
    </row>
    <row r="845" spans="1:79" ht="34.9" hidden="1" customHeight="1">
      <c r="A845" s="170"/>
      <c r="B845" s="47">
        <f>IFERROR(INDEX('اطلاعات انشعابات شرکتها'!A:BB,MATCH(A845,'اطلاعات انشعابات شرکتها'!A:A,0),MATCH(B$1,'اطلاعات انشعابات شرکتها'!$1:$1,0)),0)</f>
        <v>0</v>
      </c>
      <c r="C845" s="48">
        <f>IFERROR(INDEX('اطلاعات انشعابات شرکتها'!A:BB,MATCH(A845,'اطلاعات انشعابات شرکتها'!A:A,0),MATCH(C$1,'اطلاعات انشعابات شرکتها'!$1:$1,0)),0)</f>
        <v>0</v>
      </c>
      <c r="D845" s="45"/>
      <c r="E845" s="171"/>
      <c r="F845" s="170"/>
      <c r="G845" s="47" t="str">
        <f t="shared" si="144"/>
        <v>/</v>
      </c>
      <c r="H845" s="47">
        <f>IFERROR(INDEX('اطلاعات دوره'!A:Z,MATCH(G845,'اطلاعات دوره'!C:C,0),MATCH(H$1,'اطلاعات دوره'!$1:$1,0)),0)</f>
        <v>0</v>
      </c>
      <c r="I845" s="47">
        <f>IFERROR(INDEX('اطلاعات دوره'!A:Z,MATCH(G845,'اطلاعات دوره'!C:C,0),MATCH(I$1,'اطلاعات دوره'!$1:$1,0)),0)</f>
        <v>0</v>
      </c>
      <c r="J845" s="48">
        <f>IFERROR(INDEX('اطلاعات دوره'!A:Z,MATCH(G845,'اطلاعات دوره'!C:C,0),MATCH(J$1,'اطلاعات دوره'!$1:$1,0)),0)</f>
        <v>0</v>
      </c>
      <c r="K845" s="46"/>
      <c r="L845" s="158" t="str">
        <f>IFERROR(INDEX('اطلاعات دوره'!A:Z,MATCH(G845,'اطلاعات دوره'!C:C,0)-1,MATCH("عنوان",'اطلاعات دوره'!$1:$1,0)),"---")</f>
        <v>---</v>
      </c>
      <c r="M845" s="47" t="str">
        <f t="shared" si="145"/>
        <v>----</v>
      </c>
      <c r="N845" s="48" t="str">
        <f t="shared" si="146"/>
        <v>-/</v>
      </c>
      <c r="O845" s="45"/>
      <c r="P845" s="240">
        <f>IFERROR(INDEX('قرائت کنتور'!A:AZ,MATCH(A845&amp;"-"&amp;"آب",'قرائت کنتور'!B:B,0),MATCH(L845,'قرائت کنتور'!$1:$1,0)),0)</f>
        <v>0</v>
      </c>
      <c r="Q845" s="241">
        <f>IFERROR(INDEX('قرائت کنتور'!A:AZ,MATCH(A845&amp;"-"&amp;"آب",'قرائت کنتور'!B:B,0),MATCH(G845,'قرائت کنتور'!$1:$1,0)),0)</f>
        <v>0</v>
      </c>
      <c r="R845" s="241">
        <f t="shared" si="147"/>
        <v>0</v>
      </c>
      <c r="S845" s="241" t="str">
        <f>IFERROR(INDEX('اطلاعات انشعابات شرکتها'!A:AB,MATCH(A845,'اطلاعات انشعابات شرکتها'!A:A,0),MATCH(S$1,'اطلاعات انشعابات شرکتها'!$1:$1,0)),"---")</f>
        <v>---</v>
      </c>
      <c r="T845" s="227" t="str">
        <f t="shared" si="148"/>
        <v>---</v>
      </c>
      <c r="U845" s="45"/>
      <c r="V845" s="155" t="str">
        <f>IFERROR(INDEX('تعرفه ها'!A:Z,MATCH("بهای هر متر مکعب آب مصرفی",'تعرفه ها'!$B:$B,0),MATCH(F845,'تعرفه ها'!$2:$2,0)),"---")</f>
        <v>---</v>
      </c>
      <c r="W845" s="50" t="str">
        <f t="shared" si="149"/>
        <v>---</v>
      </c>
      <c r="X845" s="50" t="str">
        <f>IFERROR(ROUND(R845*INDEX('تعرفه ها'!A:Z,MATCH("عوارض آب به ازاء هر متر مکعب",'تعرفه ها'!$B:$B,0),MATCH(F845,'تعرفه ها'!$2:$2,0)),0),"---")</f>
        <v>---</v>
      </c>
      <c r="Y845" s="50" t="str">
        <f>IFERROR(ROUND(T845*INDEX('تعرفه ها'!A:Z,MATCH("جریمه مازاد مصرف آب به ازاء هر متر مکعب",'تعرفه ها'!$B:$B,0),MATCH(F845,'تعرفه ها'!$2:$2,0)),0),"---")</f>
        <v>---</v>
      </c>
      <c r="Z845" s="50" t="str">
        <f>IFERROR(ROUND(((W845+X845+Y845)*INDEX('تعرفه ها'!A:Z,MATCH("هزینه نگهداری و تعمیرات شبکه آب",'تعرفه ها'!$B:$B,0),MATCH(F845,'تعرفه ها'!$2:$2,0))/100),0),"---")</f>
        <v>---</v>
      </c>
      <c r="AA845" s="50" t="str">
        <f>IFERROR(IF(INDEX('اطلاعات دوره'!A:Z,MATCH(G845,'اطلاعات دوره'!C:C,0),MATCH("آب",'اطلاعات دوره'!$1:$1,0))="دارد",ROUND((W845+X845+Y845)*INDEX('تعرفه ها'!A:Z,MATCH("پیک فصلی آب",'تعرفه ها'!$B:$B,0),MATCH(F845,'تعرفه ها'!$2:$2,0))/100,0),0),"---")</f>
        <v>---</v>
      </c>
      <c r="AB845" s="50" t="str">
        <f>IFERROR(ROUND(SUM(W845+X845+Y845+Z845+AA845)*INDEX('تعرفه ها'!A:Z,MATCH("مالیات آب",'تعرفه ها'!$B:$B,0),MATCH(F845,'تعرفه ها'!$2:$2,0))/100,0),"---")</f>
        <v>---</v>
      </c>
      <c r="AC845" s="50" t="str">
        <f t="shared" si="150"/>
        <v>---</v>
      </c>
      <c r="AD845" s="50" t="str">
        <f t="shared" si="143"/>
        <v>---</v>
      </c>
      <c r="AE845" s="50" t="str">
        <f t="shared" si="151"/>
        <v>---</v>
      </c>
      <c r="AF845" s="50" t="str">
        <f t="shared" si="152"/>
        <v>---</v>
      </c>
      <c r="AG845" s="153" t="str">
        <f t="shared" si="153"/>
        <v>---</v>
      </c>
      <c r="AI845" s="183" t="str">
        <f>IFERROR(IF(INDEX(پرداخت!A:AZ,MATCH(A845&amp;" - "&amp;"آب",پرداخت!$B:$B,0),MATCH(G845,پرداخت!$1:$1,0))="نشده","نشده","شده"),"---")</f>
        <v>---</v>
      </c>
      <c r="AL845" s="144"/>
      <c r="AM845" s="144"/>
      <c r="AN845" s="30"/>
      <c r="AO845" s="30"/>
      <c r="AP845" s="30"/>
      <c r="AQ845" s="30"/>
      <c r="AR845" s="30"/>
      <c r="AS845" s="30"/>
      <c r="AT845" s="30"/>
      <c r="AU845" s="30"/>
      <c r="AV845" s="30"/>
      <c r="AW845" s="30"/>
      <c r="AX845" s="30"/>
      <c r="AY845" s="30"/>
      <c r="AZ845" s="30"/>
      <c r="BA845" s="30"/>
      <c r="BB845" s="30"/>
      <c r="BC845" s="30"/>
      <c r="BD845" s="30"/>
      <c r="BE845" s="30"/>
      <c r="BF845" s="30"/>
      <c r="BG845" s="30"/>
      <c r="BH845" s="30"/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30"/>
      <c r="BT845" s="30"/>
      <c r="BU845" s="30"/>
      <c r="BV845" s="30"/>
      <c r="BW845" s="30"/>
      <c r="BX845" s="30"/>
      <c r="BY845" s="30"/>
      <c r="BZ845" s="30"/>
      <c r="CA845" s="30"/>
    </row>
    <row r="846" spans="1:79" ht="34.9" hidden="1" customHeight="1">
      <c r="A846" s="170"/>
      <c r="B846" s="47">
        <f>IFERROR(INDEX('اطلاعات انشعابات شرکتها'!A:BB,MATCH(A846,'اطلاعات انشعابات شرکتها'!A:A,0),MATCH(B$1,'اطلاعات انشعابات شرکتها'!$1:$1,0)),0)</f>
        <v>0</v>
      </c>
      <c r="C846" s="48">
        <f>IFERROR(INDEX('اطلاعات انشعابات شرکتها'!A:BB,MATCH(A846,'اطلاعات انشعابات شرکتها'!A:A,0),MATCH(C$1,'اطلاعات انشعابات شرکتها'!$1:$1,0)),0)</f>
        <v>0</v>
      </c>
      <c r="D846" s="45"/>
      <c r="E846" s="171"/>
      <c r="F846" s="170"/>
      <c r="G846" s="47" t="str">
        <f t="shared" si="144"/>
        <v>/</v>
      </c>
      <c r="H846" s="47">
        <f>IFERROR(INDEX('اطلاعات دوره'!A:Z,MATCH(G846,'اطلاعات دوره'!C:C,0),MATCH(H$1,'اطلاعات دوره'!$1:$1,0)),0)</f>
        <v>0</v>
      </c>
      <c r="I846" s="47">
        <f>IFERROR(INDEX('اطلاعات دوره'!A:Z,MATCH(G846,'اطلاعات دوره'!C:C,0),MATCH(I$1,'اطلاعات دوره'!$1:$1,0)),0)</f>
        <v>0</v>
      </c>
      <c r="J846" s="48">
        <f>IFERROR(INDEX('اطلاعات دوره'!A:Z,MATCH(G846,'اطلاعات دوره'!C:C,0),MATCH(J$1,'اطلاعات دوره'!$1:$1,0)),0)</f>
        <v>0</v>
      </c>
      <c r="K846" s="46"/>
      <c r="L846" s="158" t="str">
        <f>IFERROR(INDEX('اطلاعات دوره'!A:Z,MATCH(G846,'اطلاعات دوره'!C:C,0)-1,MATCH("عنوان",'اطلاعات دوره'!$1:$1,0)),"---")</f>
        <v>---</v>
      </c>
      <c r="M846" s="47" t="str">
        <f t="shared" si="145"/>
        <v>----</v>
      </c>
      <c r="N846" s="48" t="str">
        <f t="shared" si="146"/>
        <v>-/</v>
      </c>
      <c r="O846" s="45"/>
      <c r="P846" s="240">
        <f>IFERROR(INDEX('قرائت کنتور'!A:AZ,MATCH(A846&amp;"-"&amp;"آب",'قرائت کنتور'!B:B,0),MATCH(L846,'قرائت کنتور'!$1:$1,0)),0)</f>
        <v>0</v>
      </c>
      <c r="Q846" s="241">
        <f>IFERROR(INDEX('قرائت کنتور'!A:AZ,MATCH(A846&amp;"-"&amp;"آب",'قرائت کنتور'!B:B,0),MATCH(G846,'قرائت کنتور'!$1:$1,0)),0)</f>
        <v>0</v>
      </c>
      <c r="R846" s="241">
        <f t="shared" si="147"/>
        <v>0</v>
      </c>
      <c r="S846" s="241" t="str">
        <f>IFERROR(INDEX('اطلاعات انشعابات شرکتها'!A:AB,MATCH(A846,'اطلاعات انشعابات شرکتها'!A:A,0),MATCH(S$1,'اطلاعات انشعابات شرکتها'!$1:$1,0)),"---")</f>
        <v>---</v>
      </c>
      <c r="T846" s="227" t="str">
        <f t="shared" si="148"/>
        <v>---</v>
      </c>
      <c r="U846" s="45"/>
      <c r="V846" s="155" t="str">
        <f>IFERROR(INDEX('تعرفه ها'!A:Z,MATCH("بهای هر متر مکعب آب مصرفی",'تعرفه ها'!$B:$B,0),MATCH(F846,'تعرفه ها'!$2:$2,0)),"---")</f>
        <v>---</v>
      </c>
      <c r="W846" s="50" t="str">
        <f t="shared" si="149"/>
        <v>---</v>
      </c>
      <c r="X846" s="50" t="str">
        <f>IFERROR(ROUND(R846*INDEX('تعرفه ها'!A:Z,MATCH("عوارض آب به ازاء هر متر مکعب",'تعرفه ها'!$B:$B,0),MATCH(F846,'تعرفه ها'!$2:$2,0)),0),"---")</f>
        <v>---</v>
      </c>
      <c r="Y846" s="50" t="str">
        <f>IFERROR(ROUND(T846*INDEX('تعرفه ها'!A:Z,MATCH("جریمه مازاد مصرف آب به ازاء هر متر مکعب",'تعرفه ها'!$B:$B,0),MATCH(F846,'تعرفه ها'!$2:$2,0)),0),"---")</f>
        <v>---</v>
      </c>
      <c r="Z846" s="50" t="str">
        <f>IFERROR(ROUND(((W846+X846+Y846)*INDEX('تعرفه ها'!A:Z,MATCH("هزینه نگهداری و تعمیرات شبکه آب",'تعرفه ها'!$B:$B,0),MATCH(F846,'تعرفه ها'!$2:$2,0))/100),0),"---")</f>
        <v>---</v>
      </c>
      <c r="AA846" s="50" t="str">
        <f>IFERROR(IF(INDEX('اطلاعات دوره'!A:Z,MATCH(G846,'اطلاعات دوره'!C:C,0),MATCH("آب",'اطلاعات دوره'!$1:$1,0))="دارد",ROUND((W846+X846+Y846)*INDEX('تعرفه ها'!A:Z,MATCH("پیک فصلی آب",'تعرفه ها'!$B:$B,0),MATCH(F846,'تعرفه ها'!$2:$2,0))/100,0),0),"---")</f>
        <v>---</v>
      </c>
      <c r="AB846" s="50" t="str">
        <f>IFERROR(ROUND(SUM(W846+X846+Y846+Z846+AA846)*INDEX('تعرفه ها'!A:Z,MATCH("مالیات آب",'تعرفه ها'!$B:$B,0),MATCH(F846,'تعرفه ها'!$2:$2,0))/100,0),"---")</f>
        <v>---</v>
      </c>
      <c r="AC846" s="50" t="str">
        <f t="shared" si="150"/>
        <v>---</v>
      </c>
      <c r="AD846" s="50" t="str">
        <f t="shared" si="143"/>
        <v>---</v>
      </c>
      <c r="AE846" s="50" t="str">
        <f t="shared" si="151"/>
        <v>---</v>
      </c>
      <c r="AF846" s="50" t="str">
        <f t="shared" si="152"/>
        <v>---</v>
      </c>
      <c r="AG846" s="153" t="str">
        <f t="shared" si="153"/>
        <v>---</v>
      </c>
      <c r="AI846" s="183" t="str">
        <f>IFERROR(IF(INDEX(پرداخت!A:AZ,MATCH(A846&amp;" - "&amp;"آب",پرداخت!$B:$B,0),MATCH(G846,پرداخت!$1:$1,0))="نشده","نشده","شده"),"---")</f>
        <v>---</v>
      </c>
      <c r="AL846" s="144"/>
      <c r="AM846" s="144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30"/>
      <c r="BT846" s="30"/>
      <c r="BU846" s="30"/>
      <c r="BV846" s="30"/>
      <c r="BW846" s="30"/>
      <c r="BX846" s="30"/>
      <c r="BY846" s="30"/>
      <c r="BZ846" s="30"/>
      <c r="CA846" s="30"/>
    </row>
    <row r="847" spans="1:79" ht="34.9" hidden="1" customHeight="1">
      <c r="A847" s="170"/>
      <c r="B847" s="47">
        <f>IFERROR(INDEX('اطلاعات انشعابات شرکتها'!A:BB,MATCH(A847,'اطلاعات انشعابات شرکتها'!A:A,0),MATCH(B$1,'اطلاعات انشعابات شرکتها'!$1:$1,0)),0)</f>
        <v>0</v>
      </c>
      <c r="C847" s="48">
        <f>IFERROR(INDEX('اطلاعات انشعابات شرکتها'!A:BB,MATCH(A847,'اطلاعات انشعابات شرکتها'!A:A,0),MATCH(C$1,'اطلاعات انشعابات شرکتها'!$1:$1,0)),0)</f>
        <v>0</v>
      </c>
      <c r="D847" s="45"/>
      <c r="E847" s="171"/>
      <c r="F847" s="170"/>
      <c r="G847" s="47" t="str">
        <f t="shared" si="144"/>
        <v>/</v>
      </c>
      <c r="H847" s="47">
        <f>IFERROR(INDEX('اطلاعات دوره'!A:Z,MATCH(G847,'اطلاعات دوره'!C:C,0),MATCH(H$1,'اطلاعات دوره'!$1:$1,0)),0)</f>
        <v>0</v>
      </c>
      <c r="I847" s="47">
        <f>IFERROR(INDEX('اطلاعات دوره'!A:Z,MATCH(G847,'اطلاعات دوره'!C:C,0),MATCH(I$1,'اطلاعات دوره'!$1:$1,0)),0)</f>
        <v>0</v>
      </c>
      <c r="J847" s="48">
        <f>IFERROR(INDEX('اطلاعات دوره'!A:Z,MATCH(G847,'اطلاعات دوره'!C:C,0),MATCH(J$1,'اطلاعات دوره'!$1:$1,0)),0)</f>
        <v>0</v>
      </c>
      <c r="K847" s="46"/>
      <c r="L847" s="158" t="str">
        <f>IFERROR(INDEX('اطلاعات دوره'!A:Z,MATCH(G847,'اطلاعات دوره'!C:C,0)-1,MATCH("عنوان",'اطلاعات دوره'!$1:$1,0)),"---")</f>
        <v>---</v>
      </c>
      <c r="M847" s="47" t="str">
        <f t="shared" si="145"/>
        <v>----</v>
      </c>
      <c r="N847" s="48" t="str">
        <f t="shared" si="146"/>
        <v>-/</v>
      </c>
      <c r="O847" s="45"/>
      <c r="P847" s="240">
        <f>IFERROR(INDEX('قرائت کنتور'!A:AZ,MATCH(A847&amp;"-"&amp;"آب",'قرائت کنتور'!B:B,0),MATCH(L847,'قرائت کنتور'!$1:$1,0)),0)</f>
        <v>0</v>
      </c>
      <c r="Q847" s="241">
        <f>IFERROR(INDEX('قرائت کنتور'!A:AZ,MATCH(A847&amp;"-"&amp;"آب",'قرائت کنتور'!B:B,0),MATCH(G847,'قرائت کنتور'!$1:$1,0)),0)</f>
        <v>0</v>
      </c>
      <c r="R847" s="241">
        <f t="shared" si="147"/>
        <v>0</v>
      </c>
      <c r="S847" s="241" t="str">
        <f>IFERROR(INDEX('اطلاعات انشعابات شرکتها'!A:AB,MATCH(A847,'اطلاعات انشعابات شرکتها'!A:A,0),MATCH(S$1,'اطلاعات انشعابات شرکتها'!$1:$1,0)),"---")</f>
        <v>---</v>
      </c>
      <c r="T847" s="227" t="str">
        <f t="shared" si="148"/>
        <v>---</v>
      </c>
      <c r="U847" s="45"/>
      <c r="V847" s="155" t="str">
        <f>IFERROR(INDEX('تعرفه ها'!A:Z,MATCH("بهای هر متر مکعب آب مصرفی",'تعرفه ها'!$B:$B,0),MATCH(F847,'تعرفه ها'!$2:$2,0)),"---")</f>
        <v>---</v>
      </c>
      <c r="W847" s="50" t="str">
        <f t="shared" si="149"/>
        <v>---</v>
      </c>
      <c r="X847" s="50" t="str">
        <f>IFERROR(ROUND(R847*INDEX('تعرفه ها'!A:Z,MATCH("عوارض آب به ازاء هر متر مکعب",'تعرفه ها'!$B:$B,0),MATCH(F847,'تعرفه ها'!$2:$2,0)),0),"---")</f>
        <v>---</v>
      </c>
      <c r="Y847" s="50" t="str">
        <f>IFERROR(ROUND(T847*INDEX('تعرفه ها'!A:Z,MATCH("جریمه مازاد مصرف آب به ازاء هر متر مکعب",'تعرفه ها'!$B:$B,0),MATCH(F847,'تعرفه ها'!$2:$2,0)),0),"---")</f>
        <v>---</v>
      </c>
      <c r="Z847" s="50" t="str">
        <f>IFERROR(ROUND(((W847+X847+Y847)*INDEX('تعرفه ها'!A:Z,MATCH("هزینه نگهداری و تعمیرات شبکه آب",'تعرفه ها'!$B:$B,0),MATCH(F847,'تعرفه ها'!$2:$2,0))/100),0),"---")</f>
        <v>---</v>
      </c>
      <c r="AA847" s="50" t="str">
        <f>IFERROR(IF(INDEX('اطلاعات دوره'!A:Z,MATCH(G847,'اطلاعات دوره'!C:C,0),MATCH("آب",'اطلاعات دوره'!$1:$1,0))="دارد",ROUND((W847+X847+Y847)*INDEX('تعرفه ها'!A:Z,MATCH("پیک فصلی آب",'تعرفه ها'!$B:$B,0),MATCH(F847,'تعرفه ها'!$2:$2,0))/100,0),0),"---")</f>
        <v>---</v>
      </c>
      <c r="AB847" s="50" t="str">
        <f>IFERROR(ROUND(SUM(W847+X847+Y847+Z847+AA847)*INDEX('تعرفه ها'!A:Z,MATCH("مالیات آب",'تعرفه ها'!$B:$B,0),MATCH(F847,'تعرفه ها'!$2:$2,0))/100,0),"---")</f>
        <v>---</v>
      </c>
      <c r="AC847" s="50" t="str">
        <f t="shared" si="150"/>
        <v>---</v>
      </c>
      <c r="AD847" s="50" t="str">
        <f t="shared" si="143"/>
        <v>---</v>
      </c>
      <c r="AE847" s="50" t="str">
        <f t="shared" si="151"/>
        <v>---</v>
      </c>
      <c r="AF847" s="50" t="str">
        <f t="shared" si="152"/>
        <v>---</v>
      </c>
      <c r="AG847" s="153" t="str">
        <f t="shared" si="153"/>
        <v>---</v>
      </c>
      <c r="AI847" s="183" t="str">
        <f>IFERROR(IF(INDEX(پرداخت!A:AZ,MATCH(A847&amp;" - "&amp;"آب",پرداخت!$B:$B,0),MATCH(G847,پرداخت!$1:$1,0))="نشده","نشده","شده"),"---")</f>
        <v>---</v>
      </c>
      <c r="AL847" s="144"/>
      <c r="AM847" s="144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/>
      <c r="BC847" s="30"/>
      <c r="BD847" s="30"/>
      <c r="BE847" s="30"/>
      <c r="BF847" s="30"/>
      <c r="BG847" s="30"/>
      <c r="BH847" s="30"/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30"/>
      <c r="BT847" s="30"/>
      <c r="BU847" s="30"/>
      <c r="BV847" s="30"/>
      <c r="BW847" s="30"/>
      <c r="BX847" s="30"/>
      <c r="BY847" s="30"/>
      <c r="BZ847" s="30"/>
      <c r="CA847" s="30"/>
    </row>
    <row r="848" spans="1:79" ht="34.9" hidden="1" customHeight="1">
      <c r="A848" s="170"/>
      <c r="B848" s="47">
        <f>IFERROR(INDEX('اطلاعات انشعابات شرکتها'!A:BB,MATCH(A848,'اطلاعات انشعابات شرکتها'!A:A,0),MATCH(B$1,'اطلاعات انشعابات شرکتها'!$1:$1,0)),0)</f>
        <v>0</v>
      </c>
      <c r="C848" s="48">
        <f>IFERROR(INDEX('اطلاعات انشعابات شرکتها'!A:BB,MATCH(A848,'اطلاعات انشعابات شرکتها'!A:A,0),MATCH(C$1,'اطلاعات انشعابات شرکتها'!$1:$1,0)),0)</f>
        <v>0</v>
      </c>
      <c r="D848" s="45"/>
      <c r="E848" s="171"/>
      <c r="F848" s="170"/>
      <c r="G848" s="47" t="str">
        <f t="shared" si="144"/>
        <v>/</v>
      </c>
      <c r="H848" s="47">
        <f>IFERROR(INDEX('اطلاعات دوره'!A:Z,MATCH(G848,'اطلاعات دوره'!C:C,0),MATCH(H$1,'اطلاعات دوره'!$1:$1,0)),0)</f>
        <v>0</v>
      </c>
      <c r="I848" s="47">
        <f>IFERROR(INDEX('اطلاعات دوره'!A:Z,MATCH(G848,'اطلاعات دوره'!C:C,0),MATCH(I$1,'اطلاعات دوره'!$1:$1,0)),0)</f>
        <v>0</v>
      </c>
      <c r="J848" s="48">
        <f>IFERROR(INDEX('اطلاعات دوره'!A:Z,MATCH(G848,'اطلاعات دوره'!C:C,0),MATCH(J$1,'اطلاعات دوره'!$1:$1,0)),0)</f>
        <v>0</v>
      </c>
      <c r="K848" s="46"/>
      <c r="L848" s="158" t="str">
        <f>IFERROR(INDEX('اطلاعات دوره'!A:Z,MATCH(G848,'اطلاعات دوره'!C:C,0)-1,MATCH("عنوان",'اطلاعات دوره'!$1:$1,0)),"---")</f>
        <v>---</v>
      </c>
      <c r="M848" s="47" t="str">
        <f t="shared" si="145"/>
        <v>----</v>
      </c>
      <c r="N848" s="48" t="str">
        <f t="shared" si="146"/>
        <v>-/</v>
      </c>
      <c r="O848" s="45"/>
      <c r="P848" s="240">
        <f>IFERROR(INDEX('قرائت کنتور'!A:AZ,MATCH(A848&amp;"-"&amp;"آب",'قرائت کنتور'!B:B,0),MATCH(L848,'قرائت کنتور'!$1:$1,0)),0)</f>
        <v>0</v>
      </c>
      <c r="Q848" s="241">
        <f>IFERROR(INDEX('قرائت کنتور'!A:AZ,MATCH(A848&amp;"-"&amp;"آب",'قرائت کنتور'!B:B,0),MATCH(G848,'قرائت کنتور'!$1:$1,0)),0)</f>
        <v>0</v>
      </c>
      <c r="R848" s="241">
        <f t="shared" si="147"/>
        <v>0</v>
      </c>
      <c r="S848" s="241" t="str">
        <f>IFERROR(INDEX('اطلاعات انشعابات شرکتها'!A:AB,MATCH(A848,'اطلاعات انشعابات شرکتها'!A:A,0),MATCH(S$1,'اطلاعات انشعابات شرکتها'!$1:$1,0)),"---")</f>
        <v>---</v>
      </c>
      <c r="T848" s="227" t="str">
        <f t="shared" si="148"/>
        <v>---</v>
      </c>
      <c r="U848" s="45"/>
      <c r="V848" s="155" t="str">
        <f>IFERROR(INDEX('تعرفه ها'!A:Z,MATCH("بهای هر متر مکعب آب مصرفی",'تعرفه ها'!$B:$B,0),MATCH(F848,'تعرفه ها'!$2:$2,0)),"---")</f>
        <v>---</v>
      </c>
      <c r="W848" s="50" t="str">
        <f t="shared" si="149"/>
        <v>---</v>
      </c>
      <c r="X848" s="50" t="str">
        <f>IFERROR(ROUND(R848*INDEX('تعرفه ها'!A:Z,MATCH("عوارض آب به ازاء هر متر مکعب",'تعرفه ها'!$B:$B,0),MATCH(F848,'تعرفه ها'!$2:$2,0)),0),"---")</f>
        <v>---</v>
      </c>
      <c r="Y848" s="50" t="str">
        <f>IFERROR(ROUND(T848*INDEX('تعرفه ها'!A:Z,MATCH("جریمه مازاد مصرف آب به ازاء هر متر مکعب",'تعرفه ها'!$B:$B,0),MATCH(F848,'تعرفه ها'!$2:$2,0)),0),"---")</f>
        <v>---</v>
      </c>
      <c r="Z848" s="50" t="str">
        <f>IFERROR(ROUND(((W848+X848+Y848)*INDEX('تعرفه ها'!A:Z,MATCH("هزینه نگهداری و تعمیرات شبکه آب",'تعرفه ها'!$B:$B,0),MATCH(F848,'تعرفه ها'!$2:$2,0))/100),0),"---")</f>
        <v>---</v>
      </c>
      <c r="AA848" s="50" t="str">
        <f>IFERROR(IF(INDEX('اطلاعات دوره'!A:Z,MATCH(G848,'اطلاعات دوره'!C:C,0),MATCH("آب",'اطلاعات دوره'!$1:$1,0))="دارد",ROUND((W848+X848+Y848)*INDEX('تعرفه ها'!A:Z,MATCH("پیک فصلی آب",'تعرفه ها'!$B:$B,0),MATCH(F848,'تعرفه ها'!$2:$2,0))/100,0),0),"---")</f>
        <v>---</v>
      </c>
      <c r="AB848" s="50" t="str">
        <f>IFERROR(ROUND(SUM(W848+X848+Y848+Z848+AA848)*INDEX('تعرفه ها'!A:Z,MATCH("مالیات آب",'تعرفه ها'!$B:$B,0),MATCH(F848,'تعرفه ها'!$2:$2,0))/100,0),"---")</f>
        <v>---</v>
      </c>
      <c r="AC848" s="50" t="str">
        <f t="shared" si="150"/>
        <v>---</v>
      </c>
      <c r="AD848" s="50" t="str">
        <f t="shared" si="143"/>
        <v>---</v>
      </c>
      <c r="AE848" s="50" t="str">
        <f t="shared" si="151"/>
        <v>---</v>
      </c>
      <c r="AF848" s="50" t="str">
        <f t="shared" si="152"/>
        <v>---</v>
      </c>
      <c r="AG848" s="153" t="str">
        <f t="shared" si="153"/>
        <v>---</v>
      </c>
      <c r="AI848" s="183" t="str">
        <f>IFERROR(IF(INDEX(پرداخت!A:AZ,MATCH(A848&amp;" - "&amp;"آب",پرداخت!$B:$B,0),MATCH(G848,پرداخت!$1:$1,0))="نشده","نشده","شده"),"---")</f>
        <v>---</v>
      </c>
      <c r="AL848" s="144"/>
      <c r="AM848" s="144"/>
      <c r="AN848" s="30"/>
      <c r="AO848" s="30"/>
      <c r="AP848" s="30"/>
      <c r="AQ848" s="30"/>
      <c r="AR848" s="30"/>
      <c r="AS848" s="30"/>
      <c r="AT848" s="30"/>
      <c r="AU848" s="30"/>
      <c r="AV848" s="30"/>
      <c r="AW848" s="30"/>
      <c r="AX848" s="30"/>
      <c r="AY848" s="30"/>
      <c r="AZ848" s="30"/>
      <c r="BA848" s="30"/>
      <c r="BB848" s="30"/>
      <c r="BC848" s="30"/>
      <c r="BD848" s="30"/>
      <c r="BE848" s="30"/>
      <c r="BF848" s="30"/>
      <c r="BG848" s="30"/>
      <c r="BH848" s="30"/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30"/>
      <c r="BT848" s="30"/>
      <c r="BU848" s="30"/>
      <c r="BV848" s="30"/>
      <c r="BW848" s="30"/>
      <c r="BX848" s="30"/>
      <c r="BY848" s="30"/>
      <c r="BZ848" s="30"/>
      <c r="CA848" s="30"/>
    </row>
    <row r="849" spans="1:79" ht="34.9" hidden="1" customHeight="1">
      <c r="A849" s="170"/>
      <c r="B849" s="47">
        <f>IFERROR(INDEX('اطلاعات انشعابات شرکتها'!A:BB,MATCH(A849,'اطلاعات انشعابات شرکتها'!A:A,0),MATCH(B$1,'اطلاعات انشعابات شرکتها'!$1:$1,0)),0)</f>
        <v>0</v>
      </c>
      <c r="C849" s="48">
        <f>IFERROR(INDEX('اطلاعات انشعابات شرکتها'!A:BB,MATCH(A849,'اطلاعات انشعابات شرکتها'!A:A,0),MATCH(C$1,'اطلاعات انشعابات شرکتها'!$1:$1,0)),0)</f>
        <v>0</v>
      </c>
      <c r="D849" s="45"/>
      <c r="E849" s="171"/>
      <c r="F849" s="170"/>
      <c r="G849" s="47" t="str">
        <f t="shared" si="144"/>
        <v>/</v>
      </c>
      <c r="H849" s="47">
        <f>IFERROR(INDEX('اطلاعات دوره'!A:Z,MATCH(G849,'اطلاعات دوره'!C:C,0),MATCH(H$1,'اطلاعات دوره'!$1:$1,0)),0)</f>
        <v>0</v>
      </c>
      <c r="I849" s="47">
        <f>IFERROR(INDEX('اطلاعات دوره'!A:Z,MATCH(G849,'اطلاعات دوره'!C:C,0),MATCH(I$1,'اطلاعات دوره'!$1:$1,0)),0)</f>
        <v>0</v>
      </c>
      <c r="J849" s="48">
        <f>IFERROR(INDEX('اطلاعات دوره'!A:Z,MATCH(G849,'اطلاعات دوره'!C:C,0),MATCH(J$1,'اطلاعات دوره'!$1:$1,0)),0)</f>
        <v>0</v>
      </c>
      <c r="K849" s="46"/>
      <c r="L849" s="158" t="str">
        <f>IFERROR(INDEX('اطلاعات دوره'!A:Z,MATCH(G849,'اطلاعات دوره'!C:C,0)-1,MATCH("عنوان",'اطلاعات دوره'!$1:$1,0)),"---")</f>
        <v>---</v>
      </c>
      <c r="M849" s="47" t="str">
        <f t="shared" si="145"/>
        <v>----</v>
      </c>
      <c r="N849" s="48" t="str">
        <f t="shared" si="146"/>
        <v>-/</v>
      </c>
      <c r="O849" s="45"/>
      <c r="P849" s="240">
        <f>IFERROR(INDEX('قرائت کنتور'!A:AZ,MATCH(A849&amp;"-"&amp;"آب",'قرائت کنتور'!B:B,0),MATCH(L849,'قرائت کنتور'!$1:$1,0)),0)</f>
        <v>0</v>
      </c>
      <c r="Q849" s="241">
        <f>IFERROR(INDEX('قرائت کنتور'!A:AZ,MATCH(A849&amp;"-"&amp;"آب",'قرائت کنتور'!B:B,0),MATCH(G849,'قرائت کنتور'!$1:$1,0)),0)</f>
        <v>0</v>
      </c>
      <c r="R849" s="241">
        <f t="shared" si="147"/>
        <v>0</v>
      </c>
      <c r="S849" s="241" t="str">
        <f>IFERROR(INDEX('اطلاعات انشعابات شرکتها'!A:AB,MATCH(A849,'اطلاعات انشعابات شرکتها'!A:A,0),MATCH(S$1,'اطلاعات انشعابات شرکتها'!$1:$1,0)),"---")</f>
        <v>---</v>
      </c>
      <c r="T849" s="227" t="str">
        <f t="shared" si="148"/>
        <v>---</v>
      </c>
      <c r="U849" s="45"/>
      <c r="V849" s="155" t="str">
        <f>IFERROR(INDEX('تعرفه ها'!A:Z,MATCH("بهای هر متر مکعب آب مصرفی",'تعرفه ها'!$B:$B,0),MATCH(F849,'تعرفه ها'!$2:$2,0)),"---")</f>
        <v>---</v>
      </c>
      <c r="W849" s="50" t="str">
        <f t="shared" si="149"/>
        <v>---</v>
      </c>
      <c r="X849" s="50" t="str">
        <f>IFERROR(ROUND(R849*INDEX('تعرفه ها'!A:Z,MATCH("عوارض آب به ازاء هر متر مکعب",'تعرفه ها'!$B:$B,0),MATCH(F849,'تعرفه ها'!$2:$2,0)),0),"---")</f>
        <v>---</v>
      </c>
      <c r="Y849" s="50" t="str">
        <f>IFERROR(ROUND(T849*INDEX('تعرفه ها'!A:Z,MATCH("جریمه مازاد مصرف آب به ازاء هر متر مکعب",'تعرفه ها'!$B:$B,0),MATCH(F849,'تعرفه ها'!$2:$2,0)),0),"---")</f>
        <v>---</v>
      </c>
      <c r="Z849" s="50" t="str">
        <f>IFERROR(ROUND(((W849+X849+Y849)*INDEX('تعرفه ها'!A:Z,MATCH("هزینه نگهداری و تعمیرات شبکه آب",'تعرفه ها'!$B:$B,0),MATCH(F849,'تعرفه ها'!$2:$2,0))/100),0),"---")</f>
        <v>---</v>
      </c>
      <c r="AA849" s="50" t="str">
        <f>IFERROR(IF(INDEX('اطلاعات دوره'!A:Z,MATCH(G849,'اطلاعات دوره'!C:C,0),MATCH("آب",'اطلاعات دوره'!$1:$1,0))="دارد",ROUND((W849+X849+Y849)*INDEX('تعرفه ها'!A:Z,MATCH("پیک فصلی آب",'تعرفه ها'!$B:$B,0),MATCH(F849,'تعرفه ها'!$2:$2,0))/100,0),0),"---")</f>
        <v>---</v>
      </c>
      <c r="AB849" s="50" t="str">
        <f>IFERROR(ROUND(SUM(W849+X849+Y849+Z849+AA849)*INDEX('تعرفه ها'!A:Z,MATCH("مالیات آب",'تعرفه ها'!$B:$B,0),MATCH(F849,'تعرفه ها'!$2:$2,0))/100,0),"---")</f>
        <v>---</v>
      </c>
      <c r="AC849" s="50" t="str">
        <f t="shared" si="150"/>
        <v>---</v>
      </c>
      <c r="AD849" s="50" t="str">
        <f t="shared" si="143"/>
        <v>---</v>
      </c>
      <c r="AE849" s="50" t="str">
        <f t="shared" si="151"/>
        <v>---</v>
      </c>
      <c r="AF849" s="50" t="str">
        <f t="shared" si="152"/>
        <v>---</v>
      </c>
      <c r="AG849" s="153" t="str">
        <f t="shared" si="153"/>
        <v>---</v>
      </c>
      <c r="AI849" s="183" t="str">
        <f>IFERROR(IF(INDEX(پرداخت!A:AZ,MATCH(A849&amp;" - "&amp;"آب",پرداخت!$B:$B,0),MATCH(G849,پرداخت!$1:$1,0))="نشده","نشده","شده"),"---")</f>
        <v>---</v>
      </c>
      <c r="AL849" s="144"/>
      <c r="AM849" s="144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/>
      <c r="BB849" s="30"/>
      <c r="BC849" s="30"/>
      <c r="BD849" s="30"/>
      <c r="BE849" s="30"/>
      <c r="BF849" s="30"/>
      <c r="BG849" s="30"/>
      <c r="BH849" s="30"/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30"/>
      <c r="BT849" s="30"/>
      <c r="BU849" s="30"/>
      <c r="BV849" s="30"/>
      <c r="BW849" s="30"/>
      <c r="BX849" s="30"/>
      <c r="BY849" s="30"/>
      <c r="BZ849" s="30"/>
      <c r="CA849" s="30"/>
    </row>
    <row r="850" spans="1:79" ht="34.9" hidden="1" customHeight="1">
      <c r="A850" s="170"/>
      <c r="B850" s="47">
        <f>IFERROR(INDEX('اطلاعات انشعابات شرکتها'!A:BB,MATCH(A850,'اطلاعات انشعابات شرکتها'!A:A,0),MATCH(B$1,'اطلاعات انشعابات شرکتها'!$1:$1,0)),0)</f>
        <v>0</v>
      </c>
      <c r="C850" s="48">
        <f>IFERROR(INDEX('اطلاعات انشعابات شرکتها'!A:BB,MATCH(A850,'اطلاعات انشعابات شرکتها'!A:A,0),MATCH(C$1,'اطلاعات انشعابات شرکتها'!$1:$1,0)),0)</f>
        <v>0</v>
      </c>
      <c r="D850" s="45"/>
      <c r="E850" s="171"/>
      <c r="F850" s="170"/>
      <c r="G850" s="47" t="str">
        <f t="shared" si="144"/>
        <v>/</v>
      </c>
      <c r="H850" s="47">
        <f>IFERROR(INDEX('اطلاعات دوره'!A:Z,MATCH(G850,'اطلاعات دوره'!C:C,0),MATCH(H$1,'اطلاعات دوره'!$1:$1,0)),0)</f>
        <v>0</v>
      </c>
      <c r="I850" s="47">
        <f>IFERROR(INDEX('اطلاعات دوره'!A:Z,MATCH(G850,'اطلاعات دوره'!C:C,0),MATCH(I$1,'اطلاعات دوره'!$1:$1,0)),0)</f>
        <v>0</v>
      </c>
      <c r="J850" s="48">
        <f>IFERROR(INDEX('اطلاعات دوره'!A:Z,MATCH(G850,'اطلاعات دوره'!C:C,0),MATCH(J$1,'اطلاعات دوره'!$1:$1,0)),0)</f>
        <v>0</v>
      </c>
      <c r="K850" s="46"/>
      <c r="L850" s="158" t="str">
        <f>IFERROR(INDEX('اطلاعات دوره'!A:Z,MATCH(G850,'اطلاعات دوره'!C:C,0)-1,MATCH("عنوان",'اطلاعات دوره'!$1:$1,0)),"---")</f>
        <v>---</v>
      </c>
      <c r="M850" s="47" t="str">
        <f t="shared" si="145"/>
        <v>----</v>
      </c>
      <c r="N850" s="48" t="str">
        <f t="shared" si="146"/>
        <v>-/</v>
      </c>
      <c r="O850" s="45"/>
      <c r="P850" s="240">
        <f>IFERROR(INDEX('قرائت کنتور'!A:AZ,MATCH(A850&amp;"-"&amp;"آب",'قرائت کنتور'!B:B,0),MATCH(L850,'قرائت کنتور'!$1:$1,0)),0)</f>
        <v>0</v>
      </c>
      <c r="Q850" s="241">
        <f>IFERROR(INDEX('قرائت کنتور'!A:AZ,MATCH(A850&amp;"-"&amp;"آب",'قرائت کنتور'!B:B,0),MATCH(G850,'قرائت کنتور'!$1:$1,0)),0)</f>
        <v>0</v>
      </c>
      <c r="R850" s="241">
        <f t="shared" si="147"/>
        <v>0</v>
      </c>
      <c r="S850" s="241" t="str">
        <f>IFERROR(INDEX('اطلاعات انشعابات شرکتها'!A:AB,MATCH(A850,'اطلاعات انشعابات شرکتها'!A:A,0),MATCH(S$1,'اطلاعات انشعابات شرکتها'!$1:$1,0)),"---")</f>
        <v>---</v>
      </c>
      <c r="T850" s="227" t="str">
        <f t="shared" si="148"/>
        <v>---</v>
      </c>
      <c r="U850" s="45"/>
      <c r="V850" s="155" t="str">
        <f>IFERROR(INDEX('تعرفه ها'!A:Z,MATCH("بهای هر متر مکعب آب مصرفی",'تعرفه ها'!$B:$B,0),MATCH(F850,'تعرفه ها'!$2:$2,0)),"---")</f>
        <v>---</v>
      </c>
      <c r="W850" s="50" t="str">
        <f t="shared" si="149"/>
        <v>---</v>
      </c>
      <c r="X850" s="50" t="str">
        <f>IFERROR(ROUND(R850*INDEX('تعرفه ها'!A:Z,MATCH("عوارض آب به ازاء هر متر مکعب",'تعرفه ها'!$B:$B,0),MATCH(F850,'تعرفه ها'!$2:$2,0)),0),"---")</f>
        <v>---</v>
      </c>
      <c r="Y850" s="50" t="str">
        <f>IFERROR(ROUND(T850*INDEX('تعرفه ها'!A:Z,MATCH("جریمه مازاد مصرف آب به ازاء هر متر مکعب",'تعرفه ها'!$B:$B,0),MATCH(F850,'تعرفه ها'!$2:$2,0)),0),"---")</f>
        <v>---</v>
      </c>
      <c r="Z850" s="50" t="str">
        <f>IFERROR(ROUND(((W850+X850+Y850)*INDEX('تعرفه ها'!A:Z,MATCH("هزینه نگهداری و تعمیرات شبکه آب",'تعرفه ها'!$B:$B,0),MATCH(F850,'تعرفه ها'!$2:$2,0))/100),0),"---")</f>
        <v>---</v>
      </c>
      <c r="AA850" s="50" t="str">
        <f>IFERROR(IF(INDEX('اطلاعات دوره'!A:Z,MATCH(G850,'اطلاعات دوره'!C:C,0),MATCH("آب",'اطلاعات دوره'!$1:$1,0))="دارد",ROUND((W850+X850+Y850)*INDEX('تعرفه ها'!A:Z,MATCH("پیک فصلی آب",'تعرفه ها'!$B:$B,0),MATCH(F850,'تعرفه ها'!$2:$2,0))/100,0),0),"---")</f>
        <v>---</v>
      </c>
      <c r="AB850" s="50" t="str">
        <f>IFERROR(ROUND(SUM(W850+X850+Y850+Z850+AA850)*INDEX('تعرفه ها'!A:Z,MATCH("مالیات آب",'تعرفه ها'!$B:$B,0),MATCH(F850,'تعرفه ها'!$2:$2,0))/100,0),"---")</f>
        <v>---</v>
      </c>
      <c r="AC850" s="50" t="str">
        <f t="shared" si="150"/>
        <v>---</v>
      </c>
      <c r="AD850" s="50" t="str">
        <f t="shared" si="143"/>
        <v>---</v>
      </c>
      <c r="AE850" s="50" t="str">
        <f t="shared" si="151"/>
        <v>---</v>
      </c>
      <c r="AF850" s="50" t="str">
        <f t="shared" si="152"/>
        <v>---</v>
      </c>
      <c r="AG850" s="153" t="str">
        <f t="shared" si="153"/>
        <v>---</v>
      </c>
      <c r="AI850" s="183" t="str">
        <f>IFERROR(IF(INDEX(پرداخت!A:AZ,MATCH(A850&amp;" - "&amp;"آب",پرداخت!$B:$B,0),MATCH(G850,پرداخت!$1:$1,0))="نشده","نشده","شده"),"---")</f>
        <v>---</v>
      </c>
      <c r="AL850" s="144"/>
      <c r="AM850" s="144"/>
      <c r="AN850" s="30"/>
      <c r="AO850" s="30"/>
      <c r="AP850" s="30"/>
      <c r="AQ850" s="30"/>
      <c r="AR850" s="30"/>
      <c r="AS850" s="30"/>
      <c r="AT850" s="30"/>
      <c r="AU850" s="30"/>
      <c r="AV850" s="30"/>
      <c r="AW850" s="30"/>
      <c r="AX850" s="30"/>
      <c r="AY850" s="30"/>
      <c r="AZ850" s="30"/>
      <c r="BA850" s="30"/>
      <c r="BB850" s="30"/>
      <c r="BC850" s="30"/>
      <c r="BD850" s="30"/>
      <c r="BE850" s="30"/>
      <c r="BF850" s="30"/>
      <c r="BG850" s="30"/>
      <c r="BH850" s="30"/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30"/>
      <c r="BT850" s="30"/>
      <c r="BU850" s="30"/>
      <c r="BV850" s="30"/>
      <c r="BW850" s="30"/>
      <c r="BX850" s="30"/>
      <c r="BY850" s="30"/>
      <c r="BZ850" s="30"/>
      <c r="CA850" s="30"/>
    </row>
    <row r="851" spans="1:79" ht="34.9" hidden="1" customHeight="1">
      <c r="A851" s="170"/>
      <c r="B851" s="47">
        <f>IFERROR(INDEX('اطلاعات انشعابات شرکتها'!A:BB,MATCH(A851,'اطلاعات انشعابات شرکتها'!A:A,0),MATCH(B$1,'اطلاعات انشعابات شرکتها'!$1:$1,0)),0)</f>
        <v>0</v>
      </c>
      <c r="C851" s="48">
        <f>IFERROR(INDEX('اطلاعات انشعابات شرکتها'!A:BB,MATCH(A851,'اطلاعات انشعابات شرکتها'!A:A,0),MATCH(C$1,'اطلاعات انشعابات شرکتها'!$1:$1,0)),0)</f>
        <v>0</v>
      </c>
      <c r="D851" s="45"/>
      <c r="E851" s="171"/>
      <c r="F851" s="170"/>
      <c r="G851" s="47" t="str">
        <f t="shared" si="144"/>
        <v>/</v>
      </c>
      <c r="H851" s="47">
        <f>IFERROR(INDEX('اطلاعات دوره'!A:Z,MATCH(G851,'اطلاعات دوره'!C:C,0),MATCH(H$1,'اطلاعات دوره'!$1:$1,0)),0)</f>
        <v>0</v>
      </c>
      <c r="I851" s="47">
        <f>IFERROR(INDEX('اطلاعات دوره'!A:Z,MATCH(G851,'اطلاعات دوره'!C:C,0),MATCH(I$1,'اطلاعات دوره'!$1:$1,0)),0)</f>
        <v>0</v>
      </c>
      <c r="J851" s="48">
        <f>IFERROR(INDEX('اطلاعات دوره'!A:Z,MATCH(G851,'اطلاعات دوره'!C:C,0),MATCH(J$1,'اطلاعات دوره'!$1:$1,0)),0)</f>
        <v>0</v>
      </c>
      <c r="K851" s="46"/>
      <c r="L851" s="158" t="str">
        <f>IFERROR(INDEX('اطلاعات دوره'!A:Z,MATCH(G851,'اطلاعات دوره'!C:C,0)-1,MATCH("عنوان",'اطلاعات دوره'!$1:$1,0)),"---")</f>
        <v>---</v>
      </c>
      <c r="M851" s="47" t="str">
        <f t="shared" si="145"/>
        <v>----</v>
      </c>
      <c r="N851" s="48" t="str">
        <f t="shared" si="146"/>
        <v>-/</v>
      </c>
      <c r="O851" s="45"/>
      <c r="P851" s="240">
        <f>IFERROR(INDEX('قرائت کنتور'!A:AZ,MATCH(A851&amp;"-"&amp;"آب",'قرائت کنتور'!B:B,0),MATCH(L851,'قرائت کنتور'!$1:$1,0)),0)</f>
        <v>0</v>
      </c>
      <c r="Q851" s="241">
        <f>IFERROR(INDEX('قرائت کنتور'!A:AZ,MATCH(A851&amp;"-"&amp;"آب",'قرائت کنتور'!B:B,0),MATCH(G851,'قرائت کنتور'!$1:$1,0)),0)</f>
        <v>0</v>
      </c>
      <c r="R851" s="241">
        <f t="shared" si="147"/>
        <v>0</v>
      </c>
      <c r="S851" s="241" t="str">
        <f>IFERROR(INDEX('اطلاعات انشعابات شرکتها'!A:AB,MATCH(A851,'اطلاعات انشعابات شرکتها'!A:A,0),MATCH(S$1,'اطلاعات انشعابات شرکتها'!$1:$1,0)),"---")</f>
        <v>---</v>
      </c>
      <c r="T851" s="227" t="str">
        <f t="shared" si="148"/>
        <v>---</v>
      </c>
      <c r="U851" s="45"/>
      <c r="V851" s="155" t="str">
        <f>IFERROR(INDEX('تعرفه ها'!A:Z,MATCH("بهای هر متر مکعب آب مصرفی",'تعرفه ها'!$B:$B,0),MATCH(F851,'تعرفه ها'!$2:$2,0)),"---")</f>
        <v>---</v>
      </c>
      <c r="W851" s="50" t="str">
        <f t="shared" si="149"/>
        <v>---</v>
      </c>
      <c r="X851" s="50" t="str">
        <f>IFERROR(ROUND(R851*INDEX('تعرفه ها'!A:Z,MATCH("عوارض آب به ازاء هر متر مکعب",'تعرفه ها'!$B:$B,0),MATCH(F851,'تعرفه ها'!$2:$2,0)),0),"---")</f>
        <v>---</v>
      </c>
      <c r="Y851" s="50" t="str">
        <f>IFERROR(ROUND(T851*INDEX('تعرفه ها'!A:Z,MATCH("جریمه مازاد مصرف آب به ازاء هر متر مکعب",'تعرفه ها'!$B:$B,0),MATCH(F851,'تعرفه ها'!$2:$2,0)),0),"---")</f>
        <v>---</v>
      </c>
      <c r="Z851" s="50" t="str">
        <f>IFERROR(ROUND(((W851+X851+Y851)*INDEX('تعرفه ها'!A:Z,MATCH("هزینه نگهداری و تعمیرات شبکه آب",'تعرفه ها'!$B:$B,0),MATCH(F851,'تعرفه ها'!$2:$2,0))/100),0),"---")</f>
        <v>---</v>
      </c>
      <c r="AA851" s="50" t="str">
        <f>IFERROR(IF(INDEX('اطلاعات دوره'!A:Z,MATCH(G851,'اطلاعات دوره'!C:C,0),MATCH("آب",'اطلاعات دوره'!$1:$1,0))="دارد",ROUND((W851+X851+Y851)*INDEX('تعرفه ها'!A:Z,MATCH("پیک فصلی آب",'تعرفه ها'!$B:$B,0),MATCH(F851,'تعرفه ها'!$2:$2,0))/100,0),0),"---")</f>
        <v>---</v>
      </c>
      <c r="AB851" s="50" t="str">
        <f>IFERROR(ROUND(SUM(W851+X851+Y851+Z851+AA851)*INDEX('تعرفه ها'!A:Z,MATCH("مالیات آب",'تعرفه ها'!$B:$B,0),MATCH(F851,'تعرفه ها'!$2:$2,0))/100,0),"---")</f>
        <v>---</v>
      </c>
      <c r="AC851" s="50" t="str">
        <f t="shared" si="150"/>
        <v>---</v>
      </c>
      <c r="AD851" s="50" t="str">
        <f t="shared" si="143"/>
        <v>---</v>
      </c>
      <c r="AE851" s="50" t="str">
        <f t="shared" si="151"/>
        <v>---</v>
      </c>
      <c r="AF851" s="50" t="str">
        <f t="shared" si="152"/>
        <v>---</v>
      </c>
      <c r="AG851" s="153" t="str">
        <f t="shared" si="153"/>
        <v>---</v>
      </c>
      <c r="AI851" s="183" t="str">
        <f>IFERROR(IF(INDEX(پرداخت!A:AZ,MATCH(A851&amp;" - "&amp;"آب",پرداخت!$B:$B,0),MATCH(G851,پرداخت!$1:$1,0))="نشده","نشده","شده"),"---")</f>
        <v>---</v>
      </c>
      <c r="AL851" s="144"/>
      <c r="AM851" s="144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  <c r="BB851" s="30"/>
      <c r="BC851" s="30"/>
      <c r="BD851" s="30"/>
      <c r="BE851" s="30"/>
      <c r="BF851" s="30"/>
      <c r="BG851" s="30"/>
      <c r="BH851" s="30"/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30"/>
      <c r="BT851" s="30"/>
      <c r="BU851" s="30"/>
      <c r="BV851" s="30"/>
      <c r="BW851" s="30"/>
      <c r="BX851" s="30"/>
      <c r="BY851" s="30"/>
      <c r="BZ851" s="30"/>
      <c r="CA851" s="30"/>
    </row>
    <row r="852" spans="1:79" ht="34.9" hidden="1" customHeight="1">
      <c r="A852" s="170"/>
      <c r="B852" s="47">
        <f>IFERROR(INDEX('اطلاعات انشعابات شرکتها'!A:BB,MATCH(A852,'اطلاعات انشعابات شرکتها'!A:A,0),MATCH(B$1,'اطلاعات انشعابات شرکتها'!$1:$1,0)),0)</f>
        <v>0</v>
      </c>
      <c r="C852" s="48">
        <f>IFERROR(INDEX('اطلاعات انشعابات شرکتها'!A:BB,MATCH(A852,'اطلاعات انشعابات شرکتها'!A:A,0),MATCH(C$1,'اطلاعات انشعابات شرکتها'!$1:$1,0)),0)</f>
        <v>0</v>
      </c>
      <c r="D852" s="45"/>
      <c r="E852" s="171"/>
      <c r="F852" s="170"/>
      <c r="G852" s="47" t="str">
        <f t="shared" si="144"/>
        <v>/</v>
      </c>
      <c r="H852" s="47">
        <f>IFERROR(INDEX('اطلاعات دوره'!A:Z,MATCH(G852,'اطلاعات دوره'!C:C,0),MATCH(H$1,'اطلاعات دوره'!$1:$1,0)),0)</f>
        <v>0</v>
      </c>
      <c r="I852" s="47">
        <f>IFERROR(INDEX('اطلاعات دوره'!A:Z,MATCH(G852,'اطلاعات دوره'!C:C,0),MATCH(I$1,'اطلاعات دوره'!$1:$1,0)),0)</f>
        <v>0</v>
      </c>
      <c r="J852" s="48">
        <f>IFERROR(INDEX('اطلاعات دوره'!A:Z,MATCH(G852,'اطلاعات دوره'!C:C,0),MATCH(J$1,'اطلاعات دوره'!$1:$1,0)),0)</f>
        <v>0</v>
      </c>
      <c r="K852" s="46"/>
      <c r="L852" s="158" t="str">
        <f>IFERROR(INDEX('اطلاعات دوره'!A:Z,MATCH(G852,'اطلاعات دوره'!C:C,0)-1,MATCH("عنوان",'اطلاعات دوره'!$1:$1,0)),"---")</f>
        <v>---</v>
      </c>
      <c r="M852" s="47" t="str">
        <f t="shared" si="145"/>
        <v>----</v>
      </c>
      <c r="N852" s="48" t="str">
        <f t="shared" si="146"/>
        <v>-/</v>
      </c>
      <c r="O852" s="45"/>
      <c r="P852" s="240">
        <f>IFERROR(INDEX('قرائت کنتور'!A:AZ,MATCH(A852&amp;"-"&amp;"آب",'قرائت کنتور'!B:B,0),MATCH(L852,'قرائت کنتور'!$1:$1,0)),0)</f>
        <v>0</v>
      </c>
      <c r="Q852" s="241">
        <f>IFERROR(INDEX('قرائت کنتور'!A:AZ,MATCH(A852&amp;"-"&amp;"آب",'قرائت کنتور'!B:B,0),MATCH(G852,'قرائت کنتور'!$1:$1,0)),0)</f>
        <v>0</v>
      </c>
      <c r="R852" s="241">
        <f t="shared" si="147"/>
        <v>0</v>
      </c>
      <c r="S852" s="241" t="str">
        <f>IFERROR(INDEX('اطلاعات انشعابات شرکتها'!A:AB,MATCH(A852,'اطلاعات انشعابات شرکتها'!A:A,0),MATCH(S$1,'اطلاعات انشعابات شرکتها'!$1:$1,0)),"---")</f>
        <v>---</v>
      </c>
      <c r="T852" s="227" t="str">
        <f t="shared" si="148"/>
        <v>---</v>
      </c>
      <c r="U852" s="45"/>
      <c r="V852" s="155" t="str">
        <f>IFERROR(INDEX('تعرفه ها'!A:Z,MATCH("بهای هر متر مکعب آب مصرفی",'تعرفه ها'!$B:$B,0),MATCH(F852,'تعرفه ها'!$2:$2,0)),"---")</f>
        <v>---</v>
      </c>
      <c r="W852" s="50" t="str">
        <f t="shared" si="149"/>
        <v>---</v>
      </c>
      <c r="X852" s="50" t="str">
        <f>IFERROR(ROUND(R852*INDEX('تعرفه ها'!A:Z,MATCH("عوارض آب به ازاء هر متر مکعب",'تعرفه ها'!$B:$B,0),MATCH(F852,'تعرفه ها'!$2:$2,0)),0),"---")</f>
        <v>---</v>
      </c>
      <c r="Y852" s="50" t="str">
        <f>IFERROR(ROUND(T852*INDEX('تعرفه ها'!A:Z,MATCH("جریمه مازاد مصرف آب به ازاء هر متر مکعب",'تعرفه ها'!$B:$B,0),MATCH(F852,'تعرفه ها'!$2:$2,0)),0),"---")</f>
        <v>---</v>
      </c>
      <c r="Z852" s="50" t="str">
        <f>IFERROR(ROUND(((W852+X852+Y852)*INDEX('تعرفه ها'!A:Z,MATCH("هزینه نگهداری و تعمیرات شبکه آب",'تعرفه ها'!$B:$B,0),MATCH(F852,'تعرفه ها'!$2:$2,0))/100),0),"---")</f>
        <v>---</v>
      </c>
      <c r="AA852" s="50" t="str">
        <f>IFERROR(IF(INDEX('اطلاعات دوره'!A:Z,MATCH(G852,'اطلاعات دوره'!C:C,0),MATCH("آب",'اطلاعات دوره'!$1:$1,0))="دارد",ROUND((W852+X852+Y852)*INDEX('تعرفه ها'!A:Z,MATCH("پیک فصلی آب",'تعرفه ها'!$B:$B,0),MATCH(F852,'تعرفه ها'!$2:$2,0))/100,0),0),"---")</f>
        <v>---</v>
      </c>
      <c r="AB852" s="50" t="str">
        <f>IFERROR(ROUND(SUM(W852+X852+Y852+Z852+AA852)*INDEX('تعرفه ها'!A:Z,MATCH("مالیات آب",'تعرفه ها'!$B:$B,0),MATCH(F852,'تعرفه ها'!$2:$2,0))/100,0),"---")</f>
        <v>---</v>
      </c>
      <c r="AC852" s="50" t="str">
        <f t="shared" si="150"/>
        <v>---</v>
      </c>
      <c r="AD852" s="50" t="str">
        <f t="shared" si="143"/>
        <v>---</v>
      </c>
      <c r="AE852" s="50" t="str">
        <f t="shared" si="151"/>
        <v>---</v>
      </c>
      <c r="AF852" s="50" t="str">
        <f t="shared" si="152"/>
        <v>---</v>
      </c>
      <c r="AG852" s="153" t="str">
        <f t="shared" si="153"/>
        <v>---</v>
      </c>
      <c r="AI852" s="183" t="str">
        <f>IFERROR(IF(INDEX(پرداخت!A:AZ,MATCH(A852&amp;" - "&amp;"آب",پرداخت!$B:$B,0),MATCH(G852,پرداخت!$1:$1,0))="نشده","نشده","شده"),"---")</f>
        <v>---</v>
      </c>
      <c r="AL852" s="144"/>
      <c r="AM852" s="144"/>
      <c r="AN852" s="30"/>
      <c r="AO852" s="30"/>
      <c r="AP852" s="30"/>
      <c r="AQ852" s="30"/>
      <c r="AR852" s="30"/>
      <c r="AS852" s="30"/>
      <c r="AT852" s="30"/>
      <c r="AU852" s="30"/>
      <c r="AV852" s="30"/>
      <c r="AW852" s="30"/>
      <c r="AX852" s="30"/>
      <c r="AY852" s="30"/>
      <c r="AZ852" s="30"/>
      <c r="BA852" s="30"/>
      <c r="BB852" s="30"/>
      <c r="BC852" s="30"/>
      <c r="BD852" s="30"/>
      <c r="BE852" s="30"/>
      <c r="BF852" s="30"/>
      <c r="BG852" s="30"/>
      <c r="BH852" s="30"/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30"/>
      <c r="BT852" s="30"/>
      <c r="BU852" s="30"/>
      <c r="BV852" s="30"/>
      <c r="BW852" s="30"/>
      <c r="BX852" s="30"/>
      <c r="BY852" s="30"/>
      <c r="BZ852" s="30"/>
      <c r="CA852" s="30"/>
    </row>
    <row r="853" spans="1:79" ht="34.9" hidden="1" customHeight="1">
      <c r="A853" s="170"/>
      <c r="B853" s="47">
        <f>IFERROR(INDEX('اطلاعات انشعابات شرکتها'!A:BB,MATCH(A853,'اطلاعات انشعابات شرکتها'!A:A,0),MATCH(B$1,'اطلاعات انشعابات شرکتها'!$1:$1,0)),0)</f>
        <v>0</v>
      </c>
      <c r="C853" s="48">
        <f>IFERROR(INDEX('اطلاعات انشعابات شرکتها'!A:BB,MATCH(A853,'اطلاعات انشعابات شرکتها'!A:A,0),MATCH(C$1,'اطلاعات انشعابات شرکتها'!$1:$1,0)),0)</f>
        <v>0</v>
      </c>
      <c r="D853" s="45"/>
      <c r="E853" s="171"/>
      <c r="F853" s="170"/>
      <c r="G853" s="47" t="str">
        <f t="shared" si="144"/>
        <v>/</v>
      </c>
      <c r="H853" s="47">
        <f>IFERROR(INDEX('اطلاعات دوره'!A:Z,MATCH(G853,'اطلاعات دوره'!C:C,0),MATCH(H$1,'اطلاعات دوره'!$1:$1,0)),0)</f>
        <v>0</v>
      </c>
      <c r="I853" s="47">
        <f>IFERROR(INDEX('اطلاعات دوره'!A:Z,MATCH(G853,'اطلاعات دوره'!C:C,0),MATCH(I$1,'اطلاعات دوره'!$1:$1,0)),0)</f>
        <v>0</v>
      </c>
      <c r="J853" s="48">
        <f>IFERROR(INDEX('اطلاعات دوره'!A:Z,MATCH(G853,'اطلاعات دوره'!C:C,0),MATCH(J$1,'اطلاعات دوره'!$1:$1,0)),0)</f>
        <v>0</v>
      </c>
      <c r="K853" s="46"/>
      <c r="L853" s="158" t="str">
        <f>IFERROR(INDEX('اطلاعات دوره'!A:Z,MATCH(G853,'اطلاعات دوره'!C:C,0)-1,MATCH("عنوان",'اطلاعات دوره'!$1:$1,0)),"---")</f>
        <v>---</v>
      </c>
      <c r="M853" s="47" t="str">
        <f t="shared" si="145"/>
        <v>----</v>
      </c>
      <c r="N853" s="48" t="str">
        <f t="shared" si="146"/>
        <v>-/</v>
      </c>
      <c r="O853" s="45"/>
      <c r="P853" s="240">
        <f>IFERROR(INDEX('قرائت کنتور'!A:AZ,MATCH(A853&amp;"-"&amp;"آب",'قرائت کنتور'!B:B,0),MATCH(L853,'قرائت کنتور'!$1:$1,0)),0)</f>
        <v>0</v>
      </c>
      <c r="Q853" s="241">
        <f>IFERROR(INDEX('قرائت کنتور'!A:AZ,MATCH(A853&amp;"-"&amp;"آب",'قرائت کنتور'!B:B,0),MATCH(G853,'قرائت کنتور'!$1:$1,0)),0)</f>
        <v>0</v>
      </c>
      <c r="R853" s="241">
        <f t="shared" si="147"/>
        <v>0</v>
      </c>
      <c r="S853" s="241" t="str">
        <f>IFERROR(INDEX('اطلاعات انشعابات شرکتها'!A:AB,MATCH(A853,'اطلاعات انشعابات شرکتها'!A:A,0),MATCH(S$1,'اطلاعات انشعابات شرکتها'!$1:$1,0)),"---")</f>
        <v>---</v>
      </c>
      <c r="T853" s="227" t="str">
        <f t="shared" si="148"/>
        <v>---</v>
      </c>
      <c r="U853" s="45"/>
      <c r="V853" s="155" t="str">
        <f>IFERROR(INDEX('تعرفه ها'!A:Z,MATCH("بهای هر متر مکعب آب مصرفی",'تعرفه ها'!$B:$B,0),MATCH(F853,'تعرفه ها'!$2:$2,0)),"---")</f>
        <v>---</v>
      </c>
      <c r="W853" s="50" t="str">
        <f t="shared" si="149"/>
        <v>---</v>
      </c>
      <c r="X853" s="50" t="str">
        <f>IFERROR(ROUND(R853*INDEX('تعرفه ها'!A:Z,MATCH("عوارض آب به ازاء هر متر مکعب",'تعرفه ها'!$B:$B,0),MATCH(F853,'تعرفه ها'!$2:$2,0)),0),"---")</f>
        <v>---</v>
      </c>
      <c r="Y853" s="50" t="str">
        <f>IFERROR(ROUND(T853*INDEX('تعرفه ها'!A:Z,MATCH("جریمه مازاد مصرف آب به ازاء هر متر مکعب",'تعرفه ها'!$B:$B,0),MATCH(F853,'تعرفه ها'!$2:$2,0)),0),"---")</f>
        <v>---</v>
      </c>
      <c r="Z853" s="50" t="str">
        <f>IFERROR(ROUND(((W853+X853+Y853)*INDEX('تعرفه ها'!A:Z,MATCH("هزینه نگهداری و تعمیرات شبکه آب",'تعرفه ها'!$B:$B,0),MATCH(F853,'تعرفه ها'!$2:$2,0))/100),0),"---")</f>
        <v>---</v>
      </c>
      <c r="AA853" s="50" t="str">
        <f>IFERROR(IF(INDEX('اطلاعات دوره'!A:Z,MATCH(G853,'اطلاعات دوره'!C:C,0),MATCH("آب",'اطلاعات دوره'!$1:$1,0))="دارد",ROUND((W853+X853+Y853)*INDEX('تعرفه ها'!A:Z,MATCH("پیک فصلی آب",'تعرفه ها'!$B:$B,0),MATCH(F853,'تعرفه ها'!$2:$2,0))/100,0),0),"---")</f>
        <v>---</v>
      </c>
      <c r="AB853" s="50" t="str">
        <f>IFERROR(ROUND(SUM(W853+X853+Y853+Z853+AA853)*INDEX('تعرفه ها'!A:Z,MATCH("مالیات آب",'تعرفه ها'!$B:$B,0),MATCH(F853,'تعرفه ها'!$2:$2,0))/100,0),"---")</f>
        <v>---</v>
      </c>
      <c r="AC853" s="50" t="str">
        <f t="shared" si="150"/>
        <v>---</v>
      </c>
      <c r="AD853" s="50" t="str">
        <f t="shared" si="143"/>
        <v>---</v>
      </c>
      <c r="AE853" s="50" t="str">
        <f t="shared" si="151"/>
        <v>---</v>
      </c>
      <c r="AF853" s="50" t="str">
        <f t="shared" si="152"/>
        <v>---</v>
      </c>
      <c r="AG853" s="153" t="str">
        <f t="shared" si="153"/>
        <v>---</v>
      </c>
      <c r="AI853" s="183" t="str">
        <f>IFERROR(IF(INDEX(پرداخت!A:AZ,MATCH(A853&amp;" - "&amp;"آب",پرداخت!$B:$B,0),MATCH(G853,پرداخت!$1:$1,0))="نشده","نشده","شده"),"---")</f>
        <v>---</v>
      </c>
      <c r="AL853" s="144"/>
      <c r="AM853" s="144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/>
      <c r="AX853" s="30"/>
      <c r="AY853" s="30"/>
      <c r="AZ853" s="30"/>
      <c r="BA853" s="30"/>
      <c r="BB853" s="30"/>
      <c r="BC853" s="30"/>
      <c r="BD853" s="30"/>
      <c r="BE853" s="30"/>
      <c r="BF853" s="30"/>
      <c r="BG853" s="30"/>
      <c r="BH853" s="30"/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30"/>
      <c r="BT853" s="30"/>
      <c r="BU853" s="30"/>
      <c r="BV853" s="30"/>
      <c r="BW853" s="30"/>
      <c r="BX853" s="30"/>
      <c r="BY853" s="30"/>
      <c r="BZ853" s="30"/>
      <c r="CA853" s="30"/>
    </row>
    <row r="854" spans="1:79" ht="34.9" hidden="1" customHeight="1">
      <c r="A854" s="170"/>
      <c r="B854" s="47">
        <f>IFERROR(INDEX('اطلاعات انشعابات شرکتها'!A:BB,MATCH(A854,'اطلاعات انشعابات شرکتها'!A:A,0),MATCH(B$1,'اطلاعات انشعابات شرکتها'!$1:$1,0)),0)</f>
        <v>0</v>
      </c>
      <c r="C854" s="48">
        <f>IFERROR(INDEX('اطلاعات انشعابات شرکتها'!A:BB,MATCH(A854,'اطلاعات انشعابات شرکتها'!A:A,0),MATCH(C$1,'اطلاعات انشعابات شرکتها'!$1:$1,0)),0)</f>
        <v>0</v>
      </c>
      <c r="D854" s="45"/>
      <c r="E854" s="171"/>
      <c r="F854" s="170"/>
      <c r="G854" s="47" t="str">
        <f t="shared" si="144"/>
        <v>/</v>
      </c>
      <c r="H854" s="47">
        <f>IFERROR(INDEX('اطلاعات دوره'!A:Z,MATCH(G854,'اطلاعات دوره'!C:C,0),MATCH(H$1,'اطلاعات دوره'!$1:$1,0)),0)</f>
        <v>0</v>
      </c>
      <c r="I854" s="47">
        <f>IFERROR(INDEX('اطلاعات دوره'!A:Z,MATCH(G854,'اطلاعات دوره'!C:C,0),MATCH(I$1,'اطلاعات دوره'!$1:$1,0)),0)</f>
        <v>0</v>
      </c>
      <c r="J854" s="48">
        <f>IFERROR(INDEX('اطلاعات دوره'!A:Z,MATCH(G854,'اطلاعات دوره'!C:C,0),MATCH(J$1,'اطلاعات دوره'!$1:$1,0)),0)</f>
        <v>0</v>
      </c>
      <c r="K854" s="46"/>
      <c r="L854" s="158" t="str">
        <f>IFERROR(INDEX('اطلاعات دوره'!A:Z,MATCH(G854,'اطلاعات دوره'!C:C,0)-1,MATCH("عنوان",'اطلاعات دوره'!$1:$1,0)),"---")</f>
        <v>---</v>
      </c>
      <c r="M854" s="47" t="str">
        <f t="shared" si="145"/>
        <v>----</v>
      </c>
      <c r="N854" s="48" t="str">
        <f t="shared" si="146"/>
        <v>-/</v>
      </c>
      <c r="O854" s="45"/>
      <c r="P854" s="240">
        <f>IFERROR(INDEX('قرائت کنتور'!A:AZ,MATCH(A854&amp;"-"&amp;"آب",'قرائت کنتور'!B:B,0),MATCH(L854,'قرائت کنتور'!$1:$1,0)),0)</f>
        <v>0</v>
      </c>
      <c r="Q854" s="241">
        <f>IFERROR(INDEX('قرائت کنتور'!A:AZ,MATCH(A854&amp;"-"&amp;"آب",'قرائت کنتور'!B:B,0),MATCH(G854,'قرائت کنتور'!$1:$1,0)),0)</f>
        <v>0</v>
      </c>
      <c r="R854" s="241">
        <f t="shared" si="147"/>
        <v>0</v>
      </c>
      <c r="S854" s="241" t="str">
        <f>IFERROR(INDEX('اطلاعات انشعابات شرکتها'!A:AB,MATCH(A854,'اطلاعات انشعابات شرکتها'!A:A,0),MATCH(S$1,'اطلاعات انشعابات شرکتها'!$1:$1,0)),"---")</f>
        <v>---</v>
      </c>
      <c r="T854" s="227" t="str">
        <f t="shared" si="148"/>
        <v>---</v>
      </c>
      <c r="U854" s="45"/>
      <c r="V854" s="155" t="str">
        <f>IFERROR(INDEX('تعرفه ها'!A:Z,MATCH("بهای هر متر مکعب آب مصرفی",'تعرفه ها'!$B:$B,0),MATCH(F854,'تعرفه ها'!$2:$2,0)),"---")</f>
        <v>---</v>
      </c>
      <c r="W854" s="50" t="str">
        <f t="shared" si="149"/>
        <v>---</v>
      </c>
      <c r="X854" s="50" t="str">
        <f>IFERROR(ROUND(R854*INDEX('تعرفه ها'!A:Z,MATCH("عوارض آب به ازاء هر متر مکعب",'تعرفه ها'!$B:$B,0),MATCH(F854,'تعرفه ها'!$2:$2,0)),0),"---")</f>
        <v>---</v>
      </c>
      <c r="Y854" s="50" t="str">
        <f>IFERROR(ROUND(T854*INDEX('تعرفه ها'!A:Z,MATCH("جریمه مازاد مصرف آب به ازاء هر متر مکعب",'تعرفه ها'!$B:$B,0),MATCH(F854,'تعرفه ها'!$2:$2,0)),0),"---")</f>
        <v>---</v>
      </c>
      <c r="Z854" s="50" t="str">
        <f>IFERROR(ROUND(((W854+X854+Y854)*INDEX('تعرفه ها'!A:Z,MATCH("هزینه نگهداری و تعمیرات شبکه آب",'تعرفه ها'!$B:$B,0),MATCH(F854,'تعرفه ها'!$2:$2,0))/100),0),"---")</f>
        <v>---</v>
      </c>
      <c r="AA854" s="50" t="str">
        <f>IFERROR(IF(INDEX('اطلاعات دوره'!A:Z,MATCH(G854,'اطلاعات دوره'!C:C,0),MATCH("آب",'اطلاعات دوره'!$1:$1,0))="دارد",ROUND((W854+X854+Y854)*INDEX('تعرفه ها'!A:Z,MATCH("پیک فصلی آب",'تعرفه ها'!$B:$B,0),MATCH(F854,'تعرفه ها'!$2:$2,0))/100,0),0),"---")</f>
        <v>---</v>
      </c>
      <c r="AB854" s="50" t="str">
        <f>IFERROR(ROUND(SUM(W854+X854+Y854+Z854+AA854)*INDEX('تعرفه ها'!A:Z,MATCH("مالیات آب",'تعرفه ها'!$B:$B,0),MATCH(F854,'تعرفه ها'!$2:$2,0))/100,0),"---")</f>
        <v>---</v>
      </c>
      <c r="AC854" s="50" t="str">
        <f t="shared" si="150"/>
        <v>---</v>
      </c>
      <c r="AD854" s="50" t="str">
        <f t="shared" si="143"/>
        <v>---</v>
      </c>
      <c r="AE854" s="50" t="str">
        <f t="shared" si="151"/>
        <v>---</v>
      </c>
      <c r="AF854" s="50" t="str">
        <f t="shared" si="152"/>
        <v>---</v>
      </c>
      <c r="AG854" s="153" t="str">
        <f t="shared" si="153"/>
        <v>---</v>
      </c>
      <c r="AI854" s="183" t="str">
        <f>IFERROR(IF(INDEX(پرداخت!A:AZ,MATCH(A854&amp;" - "&amp;"آب",پرداخت!$B:$B,0),MATCH(G854,پرداخت!$1:$1,0))="نشده","نشده","شده"),"---")</f>
        <v>---</v>
      </c>
      <c r="AL854" s="144"/>
      <c r="AM854" s="144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30"/>
      <c r="BT854" s="30"/>
      <c r="BU854" s="30"/>
      <c r="BV854" s="30"/>
      <c r="BW854" s="30"/>
      <c r="BX854" s="30"/>
      <c r="BY854" s="30"/>
      <c r="BZ854" s="30"/>
      <c r="CA854" s="30"/>
    </row>
    <row r="855" spans="1:79" ht="34.9" hidden="1" customHeight="1">
      <c r="A855" s="170"/>
      <c r="B855" s="47">
        <f>IFERROR(INDEX('اطلاعات انشعابات شرکتها'!A:BB,MATCH(A855,'اطلاعات انشعابات شرکتها'!A:A,0),MATCH(B$1,'اطلاعات انشعابات شرکتها'!$1:$1,0)),0)</f>
        <v>0</v>
      </c>
      <c r="C855" s="48">
        <f>IFERROR(INDEX('اطلاعات انشعابات شرکتها'!A:BB,MATCH(A855,'اطلاعات انشعابات شرکتها'!A:A,0),MATCH(C$1,'اطلاعات انشعابات شرکتها'!$1:$1,0)),0)</f>
        <v>0</v>
      </c>
      <c r="D855" s="45"/>
      <c r="E855" s="171"/>
      <c r="F855" s="170"/>
      <c r="G855" s="47" t="str">
        <f t="shared" si="144"/>
        <v>/</v>
      </c>
      <c r="H855" s="47">
        <f>IFERROR(INDEX('اطلاعات دوره'!A:Z,MATCH(G855,'اطلاعات دوره'!C:C,0),MATCH(H$1,'اطلاعات دوره'!$1:$1,0)),0)</f>
        <v>0</v>
      </c>
      <c r="I855" s="47">
        <f>IFERROR(INDEX('اطلاعات دوره'!A:Z,MATCH(G855,'اطلاعات دوره'!C:C,0),MATCH(I$1,'اطلاعات دوره'!$1:$1,0)),0)</f>
        <v>0</v>
      </c>
      <c r="J855" s="48">
        <f>IFERROR(INDEX('اطلاعات دوره'!A:Z,MATCH(G855,'اطلاعات دوره'!C:C,0),MATCH(J$1,'اطلاعات دوره'!$1:$1,0)),0)</f>
        <v>0</v>
      </c>
      <c r="K855" s="46"/>
      <c r="L855" s="158" t="str">
        <f>IFERROR(INDEX('اطلاعات دوره'!A:Z,MATCH(G855,'اطلاعات دوره'!C:C,0)-1,MATCH("عنوان",'اطلاعات دوره'!$1:$1,0)),"---")</f>
        <v>---</v>
      </c>
      <c r="M855" s="47" t="str">
        <f t="shared" si="145"/>
        <v>----</v>
      </c>
      <c r="N855" s="48" t="str">
        <f t="shared" si="146"/>
        <v>-/</v>
      </c>
      <c r="O855" s="45"/>
      <c r="P855" s="240">
        <f>IFERROR(INDEX('قرائت کنتور'!A:AZ,MATCH(A855&amp;"-"&amp;"آب",'قرائت کنتور'!B:B,0),MATCH(L855,'قرائت کنتور'!$1:$1,0)),0)</f>
        <v>0</v>
      </c>
      <c r="Q855" s="241">
        <f>IFERROR(INDEX('قرائت کنتور'!A:AZ,MATCH(A855&amp;"-"&amp;"آب",'قرائت کنتور'!B:B,0),MATCH(G855,'قرائت کنتور'!$1:$1,0)),0)</f>
        <v>0</v>
      </c>
      <c r="R855" s="241">
        <f t="shared" si="147"/>
        <v>0</v>
      </c>
      <c r="S855" s="241" t="str">
        <f>IFERROR(INDEX('اطلاعات انشعابات شرکتها'!A:AB,MATCH(A855,'اطلاعات انشعابات شرکتها'!A:A,0),MATCH(S$1,'اطلاعات انشعابات شرکتها'!$1:$1,0)),"---")</f>
        <v>---</v>
      </c>
      <c r="T855" s="227" t="str">
        <f t="shared" si="148"/>
        <v>---</v>
      </c>
      <c r="U855" s="45"/>
      <c r="V855" s="155" t="str">
        <f>IFERROR(INDEX('تعرفه ها'!A:Z,MATCH("بهای هر متر مکعب آب مصرفی",'تعرفه ها'!$B:$B,0),MATCH(F855,'تعرفه ها'!$2:$2,0)),"---")</f>
        <v>---</v>
      </c>
      <c r="W855" s="50" t="str">
        <f t="shared" si="149"/>
        <v>---</v>
      </c>
      <c r="X855" s="50" t="str">
        <f>IFERROR(ROUND(R855*INDEX('تعرفه ها'!A:Z,MATCH("عوارض آب به ازاء هر متر مکعب",'تعرفه ها'!$B:$B,0),MATCH(F855,'تعرفه ها'!$2:$2,0)),0),"---")</f>
        <v>---</v>
      </c>
      <c r="Y855" s="50" t="str">
        <f>IFERROR(ROUND(T855*INDEX('تعرفه ها'!A:Z,MATCH("جریمه مازاد مصرف آب به ازاء هر متر مکعب",'تعرفه ها'!$B:$B,0),MATCH(F855,'تعرفه ها'!$2:$2,0)),0),"---")</f>
        <v>---</v>
      </c>
      <c r="Z855" s="50" t="str">
        <f>IFERROR(ROUND(((W855+X855+Y855)*INDEX('تعرفه ها'!A:Z,MATCH("هزینه نگهداری و تعمیرات شبکه آب",'تعرفه ها'!$B:$B,0),MATCH(F855,'تعرفه ها'!$2:$2,0))/100),0),"---")</f>
        <v>---</v>
      </c>
      <c r="AA855" s="50" t="str">
        <f>IFERROR(IF(INDEX('اطلاعات دوره'!A:Z,MATCH(G855,'اطلاعات دوره'!C:C,0),MATCH("آب",'اطلاعات دوره'!$1:$1,0))="دارد",ROUND((W855+X855+Y855)*INDEX('تعرفه ها'!A:Z,MATCH("پیک فصلی آب",'تعرفه ها'!$B:$B,0),MATCH(F855,'تعرفه ها'!$2:$2,0))/100,0),0),"---")</f>
        <v>---</v>
      </c>
      <c r="AB855" s="50" t="str">
        <f>IFERROR(ROUND(SUM(W855+X855+Y855+Z855+AA855)*INDEX('تعرفه ها'!A:Z,MATCH("مالیات آب",'تعرفه ها'!$B:$B,0),MATCH(F855,'تعرفه ها'!$2:$2,0))/100,0),"---")</f>
        <v>---</v>
      </c>
      <c r="AC855" s="50" t="str">
        <f t="shared" si="150"/>
        <v>---</v>
      </c>
      <c r="AD855" s="50" t="str">
        <f t="shared" si="143"/>
        <v>---</v>
      </c>
      <c r="AE855" s="50" t="str">
        <f t="shared" si="151"/>
        <v>---</v>
      </c>
      <c r="AF855" s="50" t="str">
        <f t="shared" si="152"/>
        <v>---</v>
      </c>
      <c r="AG855" s="153" t="str">
        <f t="shared" si="153"/>
        <v>---</v>
      </c>
      <c r="AI855" s="183" t="str">
        <f>IFERROR(IF(INDEX(پرداخت!A:AZ,MATCH(A855&amp;" - "&amp;"آب",پرداخت!$B:$B,0),MATCH(G855,پرداخت!$1:$1,0))="نشده","نشده","شده"),"---")</f>
        <v>---</v>
      </c>
      <c r="AL855" s="144"/>
      <c r="AM855" s="144"/>
      <c r="AN855" s="30"/>
      <c r="AO855" s="30"/>
      <c r="AP855" s="30"/>
      <c r="AQ855" s="30"/>
      <c r="AR855" s="30"/>
      <c r="AS855" s="30"/>
      <c r="AT855" s="30"/>
      <c r="AU855" s="30"/>
      <c r="AV855" s="30"/>
      <c r="AW855" s="30"/>
      <c r="AX855" s="30"/>
      <c r="AY855" s="30"/>
      <c r="AZ855" s="30"/>
      <c r="BA855" s="30"/>
      <c r="BB855" s="30"/>
      <c r="BC855" s="30"/>
      <c r="BD855" s="30"/>
      <c r="BE855" s="30"/>
      <c r="BF855" s="30"/>
      <c r="BG855" s="30"/>
      <c r="BH855" s="30"/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30"/>
      <c r="BT855" s="30"/>
      <c r="BU855" s="30"/>
      <c r="BV855" s="30"/>
      <c r="BW855" s="30"/>
      <c r="BX855" s="30"/>
      <c r="BY855" s="30"/>
      <c r="BZ855" s="30"/>
      <c r="CA855" s="30"/>
    </row>
    <row r="856" spans="1:79" ht="34.9" hidden="1" customHeight="1">
      <c r="A856" s="170"/>
      <c r="B856" s="47">
        <f>IFERROR(INDEX('اطلاعات انشعابات شرکتها'!A:BB,MATCH(A856,'اطلاعات انشعابات شرکتها'!A:A,0),MATCH(B$1,'اطلاعات انشعابات شرکتها'!$1:$1,0)),0)</f>
        <v>0</v>
      </c>
      <c r="C856" s="48">
        <f>IFERROR(INDEX('اطلاعات انشعابات شرکتها'!A:BB,MATCH(A856,'اطلاعات انشعابات شرکتها'!A:A,0),MATCH(C$1,'اطلاعات انشعابات شرکتها'!$1:$1,0)),0)</f>
        <v>0</v>
      </c>
      <c r="D856" s="45"/>
      <c r="E856" s="171"/>
      <c r="F856" s="170"/>
      <c r="G856" s="47" t="str">
        <f t="shared" si="144"/>
        <v>/</v>
      </c>
      <c r="H856" s="47">
        <f>IFERROR(INDEX('اطلاعات دوره'!A:Z,MATCH(G856,'اطلاعات دوره'!C:C,0),MATCH(H$1,'اطلاعات دوره'!$1:$1,0)),0)</f>
        <v>0</v>
      </c>
      <c r="I856" s="47">
        <f>IFERROR(INDEX('اطلاعات دوره'!A:Z,MATCH(G856,'اطلاعات دوره'!C:C,0),MATCH(I$1,'اطلاعات دوره'!$1:$1,0)),0)</f>
        <v>0</v>
      </c>
      <c r="J856" s="48">
        <f>IFERROR(INDEX('اطلاعات دوره'!A:Z,MATCH(G856,'اطلاعات دوره'!C:C,0),MATCH(J$1,'اطلاعات دوره'!$1:$1,0)),0)</f>
        <v>0</v>
      </c>
      <c r="K856" s="46"/>
      <c r="L856" s="158" t="str">
        <f>IFERROR(INDEX('اطلاعات دوره'!A:Z,MATCH(G856,'اطلاعات دوره'!C:C,0)-1,MATCH("عنوان",'اطلاعات دوره'!$1:$1,0)),"---")</f>
        <v>---</v>
      </c>
      <c r="M856" s="47" t="str">
        <f t="shared" si="145"/>
        <v>----</v>
      </c>
      <c r="N856" s="48" t="str">
        <f t="shared" si="146"/>
        <v>-/</v>
      </c>
      <c r="O856" s="45"/>
      <c r="P856" s="240">
        <f>IFERROR(INDEX('قرائت کنتور'!A:AZ,MATCH(A856&amp;"-"&amp;"آب",'قرائت کنتور'!B:B,0),MATCH(L856,'قرائت کنتور'!$1:$1,0)),0)</f>
        <v>0</v>
      </c>
      <c r="Q856" s="241">
        <f>IFERROR(INDEX('قرائت کنتور'!A:AZ,MATCH(A856&amp;"-"&amp;"آب",'قرائت کنتور'!B:B,0),MATCH(G856,'قرائت کنتور'!$1:$1,0)),0)</f>
        <v>0</v>
      </c>
      <c r="R856" s="241">
        <f t="shared" si="147"/>
        <v>0</v>
      </c>
      <c r="S856" s="241" t="str">
        <f>IFERROR(INDEX('اطلاعات انشعابات شرکتها'!A:AB,MATCH(A856,'اطلاعات انشعابات شرکتها'!A:A,0),MATCH(S$1,'اطلاعات انشعابات شرکتها'!$1:$1,0)),"---")</f>
        <v>---</v>
      </c>
      <c r="T856" s="227" t="str">
        <f t="shared" si="148"/>
        <v>---</v>
      </c>
      <c r="U856" s="45"/>
      <c r="V856" s="155" t="str">
        <f>IFERROR(INDEX('تعرفه ها'!A:Z,MATCH("بهای هر متر مکعب آب مصرفی",'تعرفه ها'!$B:$B,0),MATCH(F856,'تعرفه ها'!$2:$2,0)),"---")</f>
        <v>---</v>
      </c>
      <c r="W856" s="50" t="str">
        <f t="shared" si="149"/>
        <v>---</v>
      </c>
      <c r="X856" s="50" t="str">
        <f>IFERROR(ROUND(R856*INDEX('تعرفه ها'!A:Z,MATCH("عوارض آب به ازاء هر متر مکعب",'تعرفه ها'!$B:$B,0),MATCH(F856,'تعرفه ها'!$2:$2,0)),0),"---")</f>
        <v>---</v>
      </c>
      <c r="Y856" s="50" t="str">
        <f>IFERROR(ROUND(T856*INDEX('تعرفه ها'!A:Z,MATCH("جریمه مازاد مصرف آب به ازاء هر متر مکعب",'تعرفه ها'!$B:$B,0),MATCH(F856,'تعرفه ها'!$2:$2,0)),0),"---")</f>
        <v>---</v>
      </c>
      <c r="Z856" s="50" t="str">
        <f>IFERROR(ROUND(((W856+X856+Y856)*INDEX('تعرفه ها'!A:Z,MATCH("هزینه نگهداری و تعمیرات شبکه آب",'تعرفه ها'!$B:$B,0),MATCH(F856,'تعرفه ها'!$2:$2,0))/100),0),"---")</f>
        <v>---</v>
      </c>
      <c r="AA856" s="50" t="str">
        <f>IFERROR(IF(INDEX('اطلاعات دوره'!A:Z,MATCH(G856,'اطلاعات دوره'!C:C,0),MATCH("آب",'اطلاعات دوره'!$1:$1,0))="دارد",ROUND((W856+X856+Y856)*INDEX('تعرفه ها'!A:Z,MATCH("پیک فصلی آب",'تعرفه ها'!$B:$B,0),MATCH(F856,'تعرفه ها'!$2:$2,0))/100,0),0),"---")</f>
        <v>---</v>
      </c>
      <c r="AB856" s="50" t="str">
        <f>IFERROR(ROUND(SUM(W856+X856+Y856+Z856+AA856)*INDEX('تعرفه ها'!A:Z,MATCH("مالیات آب",'تعرفه ها'!$B:$B,0),MATCH(F856,'تعرفه ها'!$2:$2,0))/100,0),"---")</f>
        <v>---</v>
      </c>
      <c r="AC856" s="50" t="str">
        <f t="shared" si="150"/>
        <v>---</v>
      </c>
      <c r="AD856" s="50" t="str">
        <f t="shared" si="143"/>
        <v>---</v>
      </c>
      <c r="AE856" s="50" t="str">
        <f t="shared" si="151"/>
        <v>---</v>
      </c>
      <c r="AF856" s="50" t="str">
        <f t="shared" si="152"/>
        <v>---</v>
      </c>
      <c r="AG856" s="153" t="str">
        <f t="shared" si="153"/>
        <v>---</v>
      </c>
      <c r="AI856" s="183" t="str">
        <f>IFERROR(IF(INDEX(پرداخت!A:AZ,MATCH(A856&amp;" - "&amp;"آب",پرداخت!$B:$B,0),MATCH(G856,پرداخت!$1:$1,0))="نشده","نشده","شده"),"---")</f>
        <v>---</v>
      </c>
      <c r="AL856" s="144"/>
      <c r="AM856" s="144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/>
      <c r="AX856" s="30"/>
      <c r="AY856" s="30"/>
      <c r="AZ856" s="30"/>
      <c r="BA856" s="30"/>
      <c r="BB856" s="30"/>
      <c r="BC856" s="30"/>
      <c r="BD856" s="30"/>
      <c r="BE856" s="30"/>
      <c r="BF856" s="30"/>
      <c r="BG856" s="30"/>
      <c r="BH856" s="30"/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30"/>
      <c r="BT856" s="30"/>
      <c r="BU856" s="30"/>
      <c r="BV856" s="30"/>
      <c r="BW856" s="30"/>
      <c r="BX856" s="30"/>
      <c r="BY856" s="30"/>
      <c r="BZ856" s="30"/>
      <c r="CA856" s="30"/>
    </row>
    <row r="857" spans="1:79" ht="34.9" hidden="1" customHeight="1">
      <c r="A857" s="170"/>
      <c r="B857" s="47">
        <f>IFERROR(INDEX('اطلاعات انشعابات شرکتها'!A:BB,MATCH(A857,'اطلاعات انشعابات شرکتها'!A:A,0),MATCH(B$1,'اطلاعات انشعابات شرکتها'!$1:$1,0)),0)</f>
        <v>0</v>
      </c>
      <c r="C857" s="48">
        <f>IFERROR(INDEX('اطلاعات انشعابات شرکتها'!A:BB,MATCH(A857,'اطلاعات انشعابات شرکتها'!A:A,0),MATCH(C$1,'اطلاعات انشعابات شرکتها'!$1:$1,0)),0)</f>
        <v>0</v>
      </c>
      <c r="D857" s="45"/>
      <c r="E857" s="171"/>
      <c r="F857" s="170"/>
      <c r="G857" s="47" t="str">
        <f t="shared" si="144"/>
        <v>/</v>
      </c>
      <c r="H857" s="47">
        <f>IFERROR(INDEX('اطلاعات دوره'!A:Z,MATCH(G857,'اطلاعات دوره'!C:C,0),MATCH(H$1,'اطلاعات دوره'!$1:$1,0)),0)</f>
        <v>0</v>
      </c>
      <c r="I857" s="47">
        <f>IFERROR(INDEX('اطلاعات دوره'!A:Z,MATCH(G857,'اطلاعات دوره'!C:C,0),MATCH(I$1,'اطلاعات دوره'!$1:$1,0)),0)</f>
        <v>0</v>
      </c>
      <c r="J857" s="48">
        <f>IFERROR(INDEX('اطلاعات دوره'!A:Z,MATCH(G857,'اطلاعات دوره'!C:C,0),MATCH(J$1,'اطلاعات دوره'!$1:$1,0)),0)</f>
        <v>0</v>
      </c>
      <c r="K857" s="46"/>
      <c r="L857" s="158" t="str">
        <f>IFERROR(INDEX('اطلاعات دوره'!A:Z,MATCH(G857,'اطلاعات دوره'!C:C,0)-1,MATCH("عنوان",'اطلاعات دوره'!$1:$1,0)),"---")</f>
        <v>---</v>
      </c>
      <c r="M857" s="47" t="str">
        <f t="shared" si="145"/>
        <v>----</v>
      </c>
      <c r="N857" s="48" t="str">
        <f t="shared" si="146"/>
        <v>-/</v>
      </c>
      <c r="O857" s="45"/>
      <c r="P857" s="240">
        <f>IFERROR(INDEX('قرائت کنتور'!A:AZ,MATCH(A857&amp;"-"&amp;"آب",'قرائت کنتور'!B:B,0),MATCH(L857,'قرائت کنتور'!$1:$1,0)),0)</f>
        <v>0</v>
      </c>
      <c r="Q857" s="241">
        <f>IFERROR(INDEX('قرائت کنتور'!A:AZ,MATCH(A857&amp;"-"&amp;"آب",'قرائت کنتور'!B:B,0),MATCH(G857,'قرائت کنتور'!$1:$1,0)),0)</f>
        <v>0</v>
      </c>
      <c r="R857" s="241">
        <f t="shared" si="147"/>
        <v>0</v>
      </c>
      <c r="S857" s="241" t="str">
        <f>IFERROR(INDEX('اطلاعات انشعابات شرکتها'!A:AB,MATCH(A857,'اطلاعات انشعابات شرکتها'!A:A,0),MATCH(S$1,'اطلاعات انشعابات شرکتها'!$1:$1,0)),"---")</f>
        <v>---</v>
      </c>
      <c r="T857" s="227" t="str">
        <f t="shared" si="148"/>
        <v>---</v>
      </c>
      <c r="U857" s="45"/>
      <c r="V857" s="155" t="str">
        <f>IFERROR(INDEX('تعرفه ها'!A:Z,MATCH("بهای هر متر مکعب آب مصرفی",'تعرفه ها'!$B:$B,0),MATCH(F857,'تعرفه ها'!$2:$2,0)),"---")</f>
        <v>---</v>
      </c>
      <c r="W857" s="50" t="str">
        <f t="shared" si="149"/>
        <v>---</v>
      </c>
      <c r="X857" s="50" t="str">
        <f>IFERROR(ROUND(R857*INDEX('تعرفه ها'!A:Z,MATCH("عوارض آب به ازاء هر متر مکعب",'تعرفه ها'!$B:$B,0),MATCH(F857,'تعرفه ها'!$2:$2,0)),0),"---")</f>
        <v>---</v>
      </c>
      <c r="Y857" s="50" t="str">
        <f>IFERROR(ROUND(T857*INDEX('تعرفه ها'!A:Z,MATCH("جریمه مازاد مصرف آب به ازاء هر متر مکعب",'تعرفه ها'!$B:$B,0),MATCH(F857,'تعرفه ها'!$2:$2,0)),0),"---")</f>
        <v>---</v>
      </c>
      <c r="Z857" s="50" t="str">
        <f>IFERROR(ROUND(((W857+X857+Y857)*INDEX('تعرفه ها'!A:Z,MATCH("هزینه نگهداری و تعمیرات شبکه آب",'تعرفه ها'!$B:$B,0),MATCH(F857,'تعرفه ها'!$2:$2,0))/100),0),"---")</f>
        <v>---</v>
      </c>
      <c r="AA857" s="50" t="str">
        <f>IFERROR(IF(INDEX('اطلاعات دوره'!A:Z,MATCH(G857,'اطلاعات دوره'!C:C,0),MATCH("آب",'اطلاعات دوره'!$1:$1,0))="دارد",ROUND((W857+X857+Y857)*INDEX('تعرفه ها'!A:Z,MATCH("پیک فصلی آب",'تعرفه ها'!$B:$B,0),MATCH(F857,'تعرفه ها'!$2:$2,0))/100,0),0),"---")</f>
        <v>---</v>
      </c>
      <c r="AB857" s="50" t="str">
        <f>IFERROR(ROUND(SUM(W857+X857+Y857+Z857+AA857)*INDEX('تعرفه ها'!A:Z,MATCH("مالیات آب",'تعرفه ها'!$B:$B,0),MATCH(F857,'تعرفه ها'!$2:$2,0))/100,0),"---")</f>
        <v>---</v>
      </c>
      <c r="AC857" s="50" t="str">
        <f t="shared" si="150"/>
        <v>---</v>
      </c>
      <c r="AD857" s="50" t="str">
        <f t="shared" si="143"/>
        <v>---</v>
      </c>
      <c r="AE857" s="50" t="str">
        <f t="shared" si="151"/>
        <v>---</v>
      </c>
      <c r="AF857" s="50" t="str">
        <f t="shared" si="152"/>
        <v>---</v>
      </c>
      <c r="AG857" s="153" t="str">
        <f t="shared" si="153"/>
        <v>---</v>
      </c>
      <c r="AI857" s="183" t="str">
        <f>IFERROR(IF(INDEX(پرداخت!A:AZ,MATCH(A857&amp;" - "&amp;"آب",پرداخت!$B:$B,0),MATCH(G857,پرداخت!$1:$1,0))="نشده","نشده","شده"),"---")</f>
        <v>---</v>
      </c>
      <c r="AL857" s="144"/>
      <c r="AM857" s="144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  <c r="BB857" s="30"/>
      <c r="BC857" s="30"/>
      <c r="BD857" s="30"/>
      <c r="BE857" s="30"/>
      <c r="BF857" s="30"/>
      <c r="BG857" s="30"/>
      <c r="BH857" s="30"/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30"/>
      <c r="BT857" s="30"/>
      <c r="BU857" s="30"/>
      <c r="BV857" s="30"/>
      <c r="BW857" s="30"/>
      <c r="BX857" s="30"/>
      <c r="BY857" s="30"/>
      <c r="BZ857" s="30"/>
      <c r="CA857" s="30"/>
    </row>
    <row r="858" spans="1:79" ht="34.9" hidden="1" customHeight="1">
      <c r="A858" s="170"/>
      <c r="B858" s="47">
        <f>IFERROR(INDEX('اطلاعات انشعابات شرکتها'!A:BB,MATCH(A858,'اطلاعات انشعابات شرکتها'!A:A,0),MATCH(B$1,'اطلاعات انشعابات شرکتها'!$1:$1,0)),0)</f>
        <v>0</v>
      </c>
      <c r="C858" s="48">
        <f>IFERROR(INDEX('اطلاعات انشعابات شرکتها'!A:BB,MATCH(A858,'اطلاعات انشعابات شرکتها'!A:A,0),MATCH(C$1,'اطلاعات انشعابات شرکتها'!$1:$1,0)),0)</f>
        <v>0</v>
      </c>
      <c r="D858" s="45"/>
      <c r="E858" s="171"/>
      <c r="F858" s="170"/>
      <c r="G858" s="47" t="str">
        <f t="shared" si="144"/>
        <v>/</v>
      </c>
      <c r="H858" s="47">
        <f>IFERROR(INDEX('اطلاعات دوره'!A:Z,MATCH(G858,'اطلاعات دوره'!C:C,0),MATCH(H$1,'اطلاعات دوره'!$1:$1,0)),0)</f>
        <v>0</v>
      </c>
      <c r="I858" s="47">
        <f>IFERROR(INDEX('اطلاعات دوره'!A:Z,MATCH(G858,'اطلاعات دوره'!C:C,0),MATCH(I$1,'اطلاعات دوره'!$1:$1,0)),0)</f>
        <v>0</v>
      </c>
      <c r="J858" s="48">
        <f>IFERROR(INDEX('اطلاعات دوره'!A:Z,MATCH(G858,'اطلاعات دوره'!C:C,0),MATCH(J$1,'اطلاعات دوره'!$1:$1,0)),0)</f>
        <v>0</v>
      </c>
      <c r="K858" s="46"/>
      <c r="L858" s="158" t="str">
        <f>IFERROR(INDEX('اطلاعات دوره'!A:Z,MATCH(G858,'اطلاعات دوره'!C:C,0)-1,MATCH("عنوان",'اطلاعات دوره'!$1:$1,0)),"---")</f>
        <v>---</v>
      </c>
      <c r="M858" s="47" t="str">
        <f t="shared" si="145"/>
        <v>----</v>
      </c>
      <c r="N858" s="48" t="str">
        <f t="shared" si="146"/>
        <v>-/</v>
      </c>
      <c r="O858" s="45"/>
      <c r="P858" s="240">
        <f>IFERROR(INDEX('قرائت کنتور'!A:AZ,MATCH(A858&amp;"-"&amp;"آب",'قرائت کنتور'!B:B,0),MATCH(L858,'قرائت کنتور'!$1:$1,0)),0)</f>
        <v>0</v>
      </c>
      <c r="Q858" s="241">
        <f>IFERROR(INDEX('قرائت کنتور'!A:AZ,MATCH(A858&amp;"-"&amp;"آب",'قرائت کنتور'!B:B,0),MATCH(G858,'قرائت کنتور'!$1:$1,0)),0)</f>
        <v>0</v>
      </c>
      <c r="R858" s="241">
        <f t="shared" si="147"/>
        <v>0</v>
      </c>
      <c r="S858" s="241" t="str">
        <f>IFERROR(INDEX('اطلاعات انشعابات شرکتها'!A:AB,MATCH(A858,'اطلاعات انشعابات شرکتها'!A:A,0),MATCH(S$1,'اطلاعات انشعابات شرکتها'!$1:$1,0)),"---")</f>
        <v>---</v>
      </c>
      <c r="T858" s="227" t="str">
        <f t="shared" si="148"/>
        <v>---</v>
      </c>
      <c r="U858" s="45"/>
      <c r="V858" s="155" t="str">
        <f>IFERROR(INDEX('تعرفه ها'!A:Z,MATCH("بهای هر متر مکعب آب مصرفی",'تعرفه ها'!$B:$B,0),MATCH(F858,'تعرفه ها'!$2:$2,0)),"---")</f>
        <v>---</v>
      </c>
      <c r="W858" s="50" t="str">
        <f t="shared" si="149"/>
        <v>---</v>
      </c>
      <c r="X858" s="50" t="str">
        <f>IFERROR(ROUND(R858*INDEX('تعرفه ها'!A:Z,MATCH("عوارض آب به ازاء هر متر مکعب",'تعرفه ها'!$B:$B,0),MATCH(F858,'تعرفه ها'!$2:$2,0)),0),"---")</f>
        <v>---</v>
      </c>
      <c r="Y858" s="50" t="str">
        <f>IFERROR(ROUND(T858*INDEX('تعرفه ها'!A:Z,MATCH("جریمه مازاد مصرف آب به ازاء هر متر مکعب",'تعرفه ها'!$B:$B,0),MATCH(F858,'تعرفه ها'!$2:$2,0)),0),"---")</f>
        <v>---</v>
      </c>
      <c r="Z858" s="50" t="str">
        <f>IFERROR(ROUND(((W858+X858+Y858)*INDEX('تعرفه ها'!A:Z,MATCH("هزینه نگهداری و تعمیرات شبکه آب",'تعرفه ها'!$B:$B,0),MATCH(F858,'تعرفه ها'!$2:$2,0))/100),0),"---")</f>
        <v>---</v>
      </c>
      <c r="AA858" s="50" t="str">
        <f>IFERROR(IF(INDEX('اطلاعات دوره'!A:Z,MATCH(G858,'اطلاعات دوره'!C:C,0),MATCH("آب",'اطلاعات دوره'!$1:$1,0))="دارد",ROUND((W858+X858+Y858)*INDEX('تعرفه ها'!A:Z,MATCH("پیک فصلی آب",'تعرفه ها'!$B:$B,0),MATCH(F858,'تعرفه ها'!$2:$2,0))/100,0),0),"---")</f>
        <v>---</v>
      </c>
      <c r="AB858" s="50" t="str">
        <f>IFERROR(ROUND(SUM(W858+X858+Y858+Z858+AA858)*INDEX('تعرفه ها'!A:Z,MATCH("مالیات آب",'تعرفه ها'!$B:$B,0),MATCH(F858,'تعرفه ها'!$2:$2,0))/100,0),"---")</f>
        <v>---</v>
      </c>
      <c r="AC858" s="50" t="str">
        <f t="shared" si="150"/>
        <v>---</v>
      </c>
      <c r="AD858" s="50" t="str">
        <f t="shared" si="143"/>
        <v>---</v>
      </c>
      <c r="AE858" s="50" t="str">
        <f t="shared" si="151"/>
        <v>---</v>
      </c>
      <c r="AF858" s="50" t="str">
        <f t="shared" si="152"/>
        <v>---</v>
      </c>
      <c r="AG858" s="153" t="str">
        <f t="shared" si="153"/>
        <v>---</v>
      </c>
      <c r="AI858" s="183" t="str">
        <f>IFERROR(IF(INDEX(پرداخت!A:AZ,MATCH(A858&amp;" - "&amp;"آب",پرداخت!$B:$B,0),MATCH(G858,پرداخت!$1:$1,0))="نشده","نشده","شده"),"---")</f>
        <v>---</v>
      </c>
      <c r="AL858" s="144"/>
      <c r="AM858" s="144"/>
      <c r="AN858" s="30"/>
      <c r="AO858" s="30"/>
      <c r="AP858" s="30"/>
      <c r="AQ858" s="30"/>
      <c r="AR858" s="30"/>
      <c r="AS858" s="30"/>
      <c r="AT858" s="30"/>
      <c r="AU858" s="30"/>
      <c r="AV858" s="30"/>
      <c r="AW858" s="30"/>
      <c r="AX858" s="30"/>
      <c r="AY858" s="30"/>
      <c r="AZ858" s="30"/>
      <c r="BA858" s="30"/>
      <c r="BB858" s="30"/>
      <c r="BC858" s="30"/>
      <c r="BD858" s="30"/>
      <c r="BE858" s="30"/>
      <c r="BF858" s="30"/>
      <c r="BG858" s="30"/>
      <c r="BH858" s="30"/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30"/>
      <c r="BT858" s="30"/>
      <c r="BU858" s="30"/>
      <c r="BV858" s="30"/>
      <c r="BW858" s="30"/>
      <c r="BX858" s="30"/>
      <c r="BY858" s="30"/>
      <c r="BZ858" s="30"/>
      <c r="CA858" s="30"/>
    </row>
    <row r="859" spans="1:79" ht="34.9" hidden="1" customHeight="1">
      <c r="A859" s="170"/>
      <c r="B859" s="47">
        <f>IFERROR(INDEX('اطلاعات انشعابات شرکتها'!A:BB,MATCH(A859,'اطلاعات انشعابات شرکتها'!A:A,0),MATCH(B$1,'اطلاعات انشعابات شرکتها'!$1:$1,0)),0)</f>
        <v>0</v>
      </c>
      <c r="C859" s="48">
        <f>IFERROR(INDEX('اطلاعات انشعابات شرکتها'!A:BB,MATCH(A859,'اطلاعات انشعابات شرکتها'!A:A,0),MATCH(C$1,'اطلاعات انشعابات شرکتها'!$1:$1,0)),0)</f>
        <v>0</v>
      </c>
      <c r="D859" s="45"/>
      <c r="E859" s="171"/>
      <c r="F859" s="170"/>
      <c r="G859" s="47" t="str">
        <f t="shared" si="144"/>
        <v>/</v>
      </c>
      <c r="H859" s="47">
        <f>IFERROR(INDEX('اطلاعات دوره'!A:Z,MATCH(G859,'اطلاعات دوره'!C:C,0),MATCH(H$1,'اطلاعات دوره'!$1:$1,0)),0)</f>
        <v>0</v>
      </c>
      <c r="I859" s="47">
        <f>IFERROR(INDEX('اطلاعات دوره'!A:Z,MATCH(G859,'اطلاعات دوره'!C:C,0),MATCH(I$1,'اطلاعات دوره'!$1:$1,0)),0)</f>
        <v>0</v>
      </c>
      <c r="J859" s="48">
        <f>IFERROR(INDEX('اطلاعات دوره'!A:Z,MATCH(G859,'اطلاعات دوره'!C:C,0),MATCH(J$1,'اطلاعات دوره'!$1:$1,0)),0)</f>
        <v>0</v>
      </c>
      <c r="K859" s="46"/>
      <c r="L859" s="158" t="str">
        <f>IFERROR(INDEX('اطلاعات دوره'!A:Z,MATCH(G859,'اطلاعات دوره'!C:C,0)-1,MATCH("عنوان",'اطلاعات دوره'!$1:$1,0)),"---")</f>
        <v>---</v>
      </c>
      <c r="M859" s="47" t="str">
        <f t="shared" si="145"/>
        <v>----</v>
      </c>
      <c r="N859" s="48" t="str">
        <f t="shared" si="146"/>
        <v>-/</v>
      </c>
      <c r="O859" s="45"/>
      <c r="P859" s="240">
        <f>IFERROR(INDEX('قرائت کنتور'!A:AZ,MATCH(A859&amp;"-"&amp;"آب",'قرائت کنتور'!B:B,0),MATCH(L859,'قرائت کنتور'!$1:$1,0)),0)</f>
        <v>0</v>
      </c>
      <c r="Q859" s="241">
        <f>IFERROR(INDEX('قرائت کنتور'!A:AZ,MATCH(A859&amp;"-"&amp;"آب",'قرائت کنتور'!B:B,0),MATCH(G859,'قرائت کنتور'!$1:$1,0)),0)</f>
        <v>0</v>
      </c>
      <c r="R859" s="241">
        <f t="shared" si="147"/>
        <v>0</v>
      </c>
      <c r="S859" s="241" t="str">
        <f>IFERROR(INDEX('اطلاعات انشعابات شرکتها'!A:AB,MATCH(A859,'اطلاعات انشعابات شرکتها'!A:A,0),MATCH(S$1,'اطلاعات انشعابات شرکتها'!$1:$1,0)),"---")</f>
        <v>---</v>
      </c>
      <c r="T859" s="227" t="str">
        <f t="shared" si="148"/>
        <v>---</v>
      </c>
      <c r="U859" s="45"/>
      <c r="V859" s="155" t="str">
        <f>IFERROR(INDEX('تعرفه ها'!A:Z,MATCH("بهای هر متر مکعب آب مصرفی",'تعرفه ها'!$B:$B,0),MATCH(F859,'تعرفه ها'!$2:$2,0)),"---")</f>
        <v>---</v>
      </c>
      <c r="W859" s="50" t="str">
        <f t="shared" si="149"/>
        <v>---</v>
      </c>
      <c r="X859" s="50" t="str">
        <f>IFERROR(ROUND(R859*INDEX('تعرفه ها'!A:Z,MATCH("عوارض آب به ازاء هر متر مکعب",'تعرفه ها'!$B:$B,0),MATCH(F859,'تعرفه ها'!$2:$2,0)),0),"---")</f>
        <v>---</v>
      </c>
      <c r="Y859" s="50" t="str">
        <f>IFERROR(ROUND(T859*INDEX('تعرفه ها'!A:Z,MATCH("جریمه مازاد مصرف آب به ازاء هر متر مکعب",'تعرفه ها'!$B:$B,0),MATCH(F859,'تعرفه ها'!$2:$2,0)),0),"---")</f>
        <v>---</v>
      </c>
      <c r="Z859" s="50" t="str">
        <f>IFERROR(ROUND(((W859+X859+Y859)*INDEX('تعرفه ها'!A:Z,MATCH("هزینه نگهداری و تعمیرات شبکه آب",'تعرفه ها'!$B:$B,0),MATCH(F859,'تعرفه ها'!$2:$2,0))/100),0),"---")</f>
        <v>---</v>
      </c>
      <c r="AA859" s="50" t="str">
        <f>IFERROR(IF(INDEX('اطلاعات دوره'!A:Z,MATCH(G859,'اطلاعات دوره'!C:C,0),MATCH("آب",'اطلاعات دوره'!$1:$1,0))="دارد",ROUND((W859+X859+Y859)*INDEX('تعرفه ها'!A:Z,MATCH("پیک فصلی آب",'تعرفه ها'!$B:$B,0),MATCH(F859,'تعرفه ها'!$2:$2,0))/100,0),0),"---")</f>
        <v>---</v>
      </c>
      <c r="AB859" s="50" t="str">
        <f>IFERROR(ROUND(SUM(W859+X859+Y859+Z859+AA859)*INDEX('تعرفه ها'!A:Z,MATCH("مالیات آب",'تعرفه ها'!$B:$B,0),MATCH(F859,'تعرفه ها'!$2:$2,0))/100,0),"---")</f>
        <v>---</v>
      </c>
      <c r="AC859" s="50" t="str">
        <f t="shared" si="150"/>
        <v>---</v>
      </c>
      <c r="AD859" s="50" t="str">
        <f t="shared" si="143"/>
        <v>---</v>
      </c>
      <c r="AE859" s="50" t="str">
        <f t="shared" si="151"/>
        <v>---</v>
      </c>
      <c r="AF859" s="50" t="str">
        <f t="shared" si="152"/>
        <v>---</v>
      </c>
      <c r="AG859" s="153" t="str">
        <f t="shared" si="153"/>
        <v>---</v>
      </c>
      <c r="AI859" s="183" t="str">
        <f>IFERROR(IF(INDEX(پرداخت!A:AZ,MATCH(A859&amp;" - "&amp;"آب",پرداخت!$B:$B,0),MATCH(G859,پرداخت!$1:$1,0))="نشده","نشده","شده"),"---")</f>
        <v>---</v>
      </c>
      <c r="AL859" s="144"/>
      <c r="AM859" s="144"/>
      <c r="AN859" s="30"/>
      <c r="AO859" s="30"/>
      <c r="AP859" s="30"/>
      <c r="AQ859" s="30"/>
      <c r="AR859" s="30"/>
      <c r="AS859" s="30"/>
      <c r="AT859" s="30"/>
      <c r="AU859" s="30"/>
      <c r="AV859" s="30"/>
      <c r="AW859" s="30"/>
      <c r="AX859" s="30"/>
      <c r="AY859" s="30"/>
      <c r="AZ859" s="30"/>
      <c r="BA859" s="30"/>
      <c r="BB859" s="30"/>
      <c r="BC859" s="30"/>
      <c r="BD859" s="30"/>
      <c r="BE859" s="30"/>
      <c r="BF859" s="30"/>
      <c r="BG859" s="30"/>
      <c r="BH859" s="30"/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30"/>
      <c r="BT859" s="30"/>
      <c r="BU859" s="30"/>
      <c r="BV859" s="30"/>
      <c r="BW859" s="30"/>
      <c r="BX859" s="30"/>
      <c r="BY859" s="30"/>
      <c r="BZ859" s="30"/>
      <c r="CA859" s="30"/>
    </row>
    <row r="860" spans="1:79" ht="34.9" hidden="1" customHeight="1">
      <c r="A860" s="170"/>
      <c r="B860" s="47">
        <f>IFERROR(INDEX('اطلاعات انشعابات شرکتها'!A:BB,MATCH(A860,'اطلاعات انشعابات شرکتها'!A:A,0),MATCH(B$1,'اطلاعات انشعابات شرکتها'!$1:$1,0)),0)</f>
        <v>0</v>
      </c>
      <c r="C860" s="48">
        <f>IFERROR(INDEX('اطلاعات انشعابات شرکتها'!A:BB,MATCH(A860,'اطلاعات انشعابات شرکتها'!A:A,0),MATCH(C$1,'اطلاعات انشعابات شرکتها'!$1:$1,0)),0)</f>
        <v>0</v>
      </c>
      <c r="D860" s="45"/>
      <c r="E860" s="171"/>
      <c r="F860" s="170"/>
      <c r="G860" s="47" t="str">
        <f t="shared" si="144"/>
        <v>/</v>
      </c>
      <c r="H860" s="47">
        <f>IFERROR(INDEX('اطلاعات دوره'!A:Z,MATCH(G860,'اطلاعات دوره'!C:C,0),MATCH(H$1,'اطلاعات دوره'!$1:$1,0)),0)</f>
        <v>0</v>
      </c>
      <c r="I860" s="47">
        <f>IFERROR(INDEX('اطلاعات دوره'!A:Z,MATCH(G860,'اطلاعات دوره'!C:C,0),MATCH(I$1,'اطلاعات دوره'!$1:$1,0)),0)</f>
        <v>0</v>
      </c>
      <c r="J860" s="48">
        <f>IFERROR(INDEX('اطلاعات دوره'!A:Z,MATCH(G860,'اطلاعات دوره'!C:C,0),MATCH(J$1,'اطلاعات دوره'!$1:$1,0)),0)</f>
        <v>0</v>
      </c>
      <c r="K860" s="46"/>
      <c r="L860" s="158" t="str">
        <f>IFERROR(INDEX('اطلاعات دوره'!A:Z,MATCH(G860,'اطلاعات دوره'!C:C,0)-1,MATCH("عنوان",'اطلاعات دوره'!$1:$1,0)),"---")</f>
        <v>---</v>
      </c>
      <c r="M860" s="47" t="str">
        <f t="shared" si="145"/>
        <v>----</v>
      </c>
      <c r="N860" s="48" t="str">
        <f t="shared" si="146"/>
        <v>-/</v>
      </c>
      <c r="O860" s="45"/>
      <c r="P860" s="240">
        <f>IFERROR(INDEX('قرائت کنتور'!A:AZ,MATCH(A860&amp;"-"&amp;"آب",'قرائت کنتور'!B:B,0),MATCH(L860,'قرائت کنتور'!$1:$1,0)),0)</f>
        <v>0</v>
      </c>
      <c r="Q860" s="241">
        <f>IFERROR(INDEX('قرائت کنتور'!A:AZ,MATCH(A860&amp;"-"&amp;"آب",'قرائت کنتور'!B:B,0),MATCH(G860,'قرائت کنتور'!$1:$1,0)),0)</f>
        <v>0</v>
      </c>
      <c r="R860" s="241">
        <f t="shared" si="147"/>
        <v>0</v>
      </c>
      <c r="S860" s="241" t="str">
        <f>IFERROR(INDEX('اطلاعات انشعابات شرکتها'!A:AB,MATCH(A860,'اطلاعات انشعابات شرکتها'!A:A,0),MATCH(S$1,'اطلاعات انشعابات شرکتها'!$1:$1,0)),"---")</f>
        <v>---</v>
      </c>
      <c r="T860" s="227" t="str">
        <f t="shared" si="148"/>
        <v>---</v>
      </c>
      <c r="U860" s="45"/>
      <c r="V860" s="155" t="str">
        <f>IFERROR(INDEX('تعرفه ها'!A:Z,MATCH("بهای هر متر مکعب آب مصرفی",'تعرفه ها'!$B:$B,0),MATCH(F860,'تعرفه ها'!$2:$2,0)),"---")</f>
        <v>---</v>
      </c>
      <c r="W860" s="50" t="str">
        <f t="shared" si="149"/>
        <v>---</v>
      </c>
      <c r="X860" s="50" t="str">
        <f>IFERROR(ROUND(R860*INDEX('تعرفه ها'!A:Z,MATCH("عوارض آب به ازاء هر متر مکعب",'تعرفه ها'!$B:$B,0),MATCH(F860,'تعرفه ها'!$2:$2,0)),0),"---")</f>
        <v>---</v>
      </c>
      <c r="Y860" s="50" t="str">
        <f>IFERROR(ROUND(T860*INDEX('تعرفه ها'!A:Z,MATCH("جریمه مازاد مصرف آب به ازاء هر متر مکعب",'تعرفه ها'!$B:$B,0),MATCH(F860,'تعرفه ها'!$2:$2,0)),0),"---")</f>
        <v>---</v>
      </c>
      <c r="Z860" s="50" t="str">
        <f>IFERROR(ROUND(((W860+X860+Y860)*INDEX('تعرفه ها'!A:Z,MATCH("هزینه نگهداری و تعمیرات شبکه آب",'تعرفه ها'!$B:$B,0),MATCH(F860,'تعرفه ها'!$2:$2,0))/100),0),"---")</f>
        <v>---</v>
      </c>
      <c r="AA860" s="50" t="str">
        <f>IFERROR(IF(INDEX('اطلاعات دوره'!A:Z,MATCH(G860,'اطلاعات دوره'!C:C,0),MATCH("آب",'اطلاعات دوره'!$1:$1,0))="دارد",ROUND((W860+X860+Y860)*INDEX('تعرفه ها'!A:Z,MATCH("پیک فصلی آب",'تعرفه ها'!$B:$B,0),MATCH(F860,'تعرفه ها'!$2:$2,0))/100,0),0),"---")</f>
        <v>---</v>
      </c>
      <c r="AB860" s="50" t="str">
        <f>IFERROR(ROUND(SUM(W860+X860+Y860+Z860+AA860)*INDEX('تعرفه ها'!A:Z,MATCH("مالیات آب",'تعرفه ها'!$B:$B,0),MATCH(F860,'تعرفه ها'!$2:$2,0))/100,0),"---")</f>
        <v>---</v>
      </c>
      <c r="AC860" s="50" t="str">
        <f t="shared" si="150"/>
        <v>---</v>
      </c>
      <c r="AD860" s="50" t="str">
        <f t="shared" si="143"/>
        <v>---</v>
      </c>
      <c r="AE860" s="50" t="str">
        <f t="shared" si="151"/>
        <v>---</v>
      </c>
      <c r="AF860" s="50" t="str">
        <f t="shared" si="152"/>
        <v>---</v>
      </c>
      <c r="AG860" s="153" t="str">
        <f t="shared" si="153"/>
        <v>---</v>
      </c>
      <c r="AI860" s="183" t="str">
        <f>IFERROR(IF(INDEX(پرداخت!A:AZ,MATCH(A860&amp;" - "&amp;"آب",پرداخت!$B:$B,0),MATCH(G860,پرداخت!$1:$1,0))="نشده","نشده","شده"),"---")</f>
        <v>---</v>
      </c>
      <c r="AL860" s="144"/>
      <c r="AM860" s="144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30"/>
      <c r="BT860" s="30"/>
      <c r="BU860" s="30"/>
      <c r="BV860" s="30"/>
      <c r="BW860" s="30"/>
      <c r="BX860" s="30"/>
      <c r="BY860" s="30"/>
      <c r="BZ860" s="30"/>
      <c r="CA860" s="30"/>
    </row>
    <row r="861" spans="1:79" ht="34.9" hidden="1" customHeight="1">
      <c r="A861" s="170"/>
      <c r="B861" s="47">
        <f>IFERROR(INDEX('اطلاعات انشعابات شرکتها'!A:BB,MATCH(A861,'اطلاعات انشعابات شرکتها'!A:A,0),MATCH(B$1,'اطلاعات انشعابات شرکتها'!$1:$1,0)),0)</f>
        <v>0</v>
      </c>
      <c r="C861" s="48">
        <f>IFERROR(INDEX('اطلاعات انشعابات شرکتها'!A:BB,MATCH(A861,'اطلاعات انشعابات شرکتها'!A:A,0),MATCH(C$1,'اطلاعات انشعابات شرکتها'!$1:$1,0)),0)</f>
        <v>0</v>
      </c>
      <c r="D861" s="45"/>
      <c r="E861" s="171"/>
      <c r="F861" s="170"/>
      <c r="G861" s="47" t="str">
        <f t="shared" si="144"/>
        <v>/</v>
      </c>
      <c r="H861" s="47">
        <f>IFERROR(INDEX('اطلاعات دوره'!A:Z,MATCH(G861,'اطلاعات دوره'!C:C,0),MATCH(H$1,'اطلاعات دوره'!$1:$1,0)),0)</f>
        <v>0</v>
      </c>
      <c r="I861" s="47">
        <f>IFERROR(INDEX('اطلاعات دوره'!A:Z,MATCH(G861,'اطلاعات دوره'!C:C,0),MATCH(I$1,'اطلاعات دوره'!$1:$1,0)),0)</f>
        <v>0</v>
      </c>
      <c r="J861" s="48">
        <f>IFERROR(INDEX('اطلاعات دوره'!A:Z,MATCH(G861,'اطلاعات دوره'!C:C,0),MATCH(J$1,'اطلاعات دوره'!$1:$1,0)),0)</f>
        <v>0</v>
      </c>
      <c r="K861" s="46"/>
      <c r="L861" s="158" t="str">
        <f>IFERROR(INDEX('اطلاعات دوره'!A:Z,MATCH(G861,'اطلاعات دوره'!C:C,0)-1,MATCH("عنوان",'اطلاعات دوره'!$1:$1,0)),"---")</f>
        <v>---</v>
      </c>
      <c r="M861" s="47" t="str">
        <f t="shared" si="145"/>
        <v>----</v>
      </c>
      <c r="N861" s="48" t="str">
        <f t="shared" si="146"/>
        <v>-/</v>
      </c>
      <c r="O861" s="45"/>
      <c r="P861" s="240">
        <f>IFERROR(INDEX('قرائت کنتور'!A:AZ,MATCH(A861&amp;"-"&amp;"آب",'قرائت کنتور'!B:B,0),MATCH(L861,'قرائت کنتور'!$1:$1,0)),0)</f>
        <v>0</v>
      </c>
      <c r="Q861" s="241">
        <f>IFERROR(INDEX('قرائت کنتور'!A:AZ,MATCH(A861&amp;"-"&amp;"آب",'قرائت کنتور'!B:B,0),MATCH(G861,'قرائت کنتور'!$1:$1,0)),0)</f>
        <v>0</v>
      </c>
      <c r="R861" s="241">
        <f t="shared" si="147"/>
        <v>0</v>
      </c>
      <c r="S861" s="241" t="str">
        <f>IFERROR(INDEX('اطلاعات انشعابات شرکتها'!A:AB,MATCH(A861,'اطلاعات انشعابات شرکتها'!A:A,0),MATCH(S$1,'اطلاعات انشعابات شرکتها'!$1:$1,0)),"---")</f>
        <v>---</v>
      </c>
      <c r="T861" s="227" t="str">
        <f t="shared" si="148"/>
        <v>---</v>
      </c>
      <c r="U861" s="45"/>
      <c r="V861" s="155" t="str">
        <f>IFERROR(INDEX('تعرفه ها'!A:Z,MATCH("بهای هر متر مکعب آب مصرفی",'تعرفه ها'!$B:$B,0),MATCH(F861,'تعرفه ها'!$2:$2,0)),"---")</f>
        <v>---</v>
      </c>
      <c r="W861" s="50" t="str">
        <f t="shared" si="149"/>
        <v>---</v>
      </c>
      <c r="X861" s="50" t="str">
        <f>IFERROR(ROUND(R861*INDEX('تعرفه ها'!A:Z,MATCH("عوارض آب به ازاء هر متر مکعب",'تعرفه ها'!$B:$B,0),MATCH(F861,'تعرفه ها'!$2:$2,0)),0),"---")</f>
        <v>---</v>
      </c>
      <c r="Y861" s="50" t="str">
        <f>IFERROR(ROUND(T861*INDEX('تعرفه ها'!A:Z,MATCH("جریمه مازاد مصرف آب به ازاء هر متر مکعب",'تعرفه ها'!$B:$B,0),MATCH(F861,'تعرفه ها'!$2:$2,0)),0),"---")</f>
        <v>---</v>
      </c>
      <c r="Z861" s="50" t="str">
        <f>IFERROR(ROUND(((W861+X861+Y861)*INDEX('تعرفه ها'!A:Z,MATCH("هزینه نگهداری و تعمیرات شبکه آب",'تعرفه ها'!$B:$B,0),MATCH(F861,'تعرفه ها'!$2:$2,0))/100),0),"---")</f>
        <v>---</v>
      </c>
      <c r="AA861" s="50" t="str">
        <f>IFERROR(IF(INDEX('اطلاعات دوره'!A:Z,MATCH(G861,'اطلاعات دوره'!C:C,0),MATCH("آب",'اطلاعات دوره'!$1:$1,0))="دارد",ROUND((W861+X861+Y861)*INDEX('تعرفه ها'!A:Z,MATCH("پیک فصلی آب",'تعرفه ها'!$B:$B,0),MATCH(F861,'تعرفه ها'!$2:$2,0))/100,0),0),"---")</f>
        <v>---</v>
      </c>
      <c r="AB861" s="50" t="str">
        <f>IFERROR(ROUND(SUM(W861+X861+Y861+Z861+AA861)*INDEX('تعرفه ها'!A:Z,MATCH("مالیات آب",'تعرفه ها'!$B:$B,0),MATCH(F861,'تعرفه ها'!$2:$2,0))/100,0),"---")</f>
        <v>---</v>
      </c>
      <c r="AC861" s="50" t="str">
        <f t="shared" si="150"/>
        <v>---</v>
      </c>
      <c r="AD861" s="50" t="str">
        <f t="shared" si="143"/>
        <v>---</v>
      </c>
      <c r="AE861" s="50" t="str">
        <f t="shared" si="151"/>
        <v>---</v>
      </c>
      <c r="AF861" s="50" t="str">
        <f t="shared" si="152"/>
        <v>---</v>
      </c>
      <c r="AG861" s="153" t="str">
        <f t="shared" si="153"/>
        <v>---</v>
      </c>
      <c r="AI861" s="183" t="str">
        <f>IFERROR(IF(INDEX(پرداخت!A:AZ,MATCH(A861&amp;" - "&amp;"آب",پرداخت!$B:$B,0),MATCH(G861,پرداخت!$1:$1,0))="نشده","نشده","شده"),"---")</f>
        <v>---</v>
      </c>
      <c r="AL861" s="144"/>
      <c r="AM861" s="144"/>
      <c r="AN861" s="30"/>
      <c r="AO861" s="30"/>
      <c r="AP861" s="30"/>
      <c r="AQ861" s="30"/>
      <c r="AR861" s="30"/>
      <c r="AS861" s="30"/>
      <c r="AT861" s="30"/>
      <c r="AU861" s="30"/>
      <c r="AV861" s="30"/>
      <c r="AW861" s="30"/>
      <c r="AX861" s="30"/>
      <c r="AY861" s="30"/>
      <c r="AZ861" s="30"/>
      <c r="BA861" s="30"/>
      <c r="BB861" s="30"/>
      <c r="BC861" s="30"/>
      <c r="BD861" s="30"/>
      <c r="BE861" s="30"/>
      <c r="BF861" s="30"/>
      <c r="BG861" s="30"/>
      <c r="BH861" s="30"/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30"/>
      <c r="BT861" s="30"/>
      <c r="BU861" s="30"/>
      <c r="BV861" s="30"/>
      <c r="BW861" s="30"/>
      <c r="BX861" s="30"/>
      <c r="BY861" s="30"/>
      <c r="BZ861" s="30"/>
      <c r="CA861" s="30"/>
    </row>
    <row r="862" spans="1:79" ht="34.9" hidden="1" customHeight="1">
      <c r="A862" s="170"/>
      <c r="B862" s="47">
        <f>IFERROR(INDEX('اطلاعات انشعابات شرکتها'!A:BB,MATCH(A862,'اطلاعات انشعابات شرکتها'!A:A,0),MATCH(B$1,'اطلاعات انشعابات شرکتها'!$1:$1,0)),0)</f>
        <v>0</v>
      </c>
      <c r="C862" s="48">
        <f>IFERROR(INDEX('اطلاعات انشعابات شرکتها'!A:BB,MATCH(A862,'اطلاعات انشعابات شرکتها'!A:A,0),MATCH(C$1,'اطلاعات انشعابات شرکتها'!$1:$1,0)),0)</f>
        <v>0</v>
      </c>
      <c r="D862" s="45"/>
      <c r="E862" s="171"/>
      <c r="F862" s="170"/>
      <c r="G862" s="47" t="str">
        <f t="shared" si="144"/>
        <v>/</v>
      </c>
      <c r="H862" s="47">
        <f>IFERROR(INDEX('اطلاعات دوره'!A:Z,MATCH(G862,'اطلاعات دوره'!C:C,0),MATCH(H$1,'اطلاعات دوره'!$1:$1,0)),0)</f>
        <v>0</v>
      </c>
      <c r="I862" s="47">
        <f>IFERROR(INDEX('اطلاعات دوره'!A:Z,MATCH(G862,'اطلاعات دوره'!C:C,0),MATCH(I$1,'اطلاعات دوره'!$1:$1,0)),0)</f>
        <v>0</v>
      </c>
      <c r="J862" s="48">
        <f>IFERROR(INDEX('اطلاعات دوره'!A:Z,MATCH(G862,'اطلاعات دوره'!C:C,0),MATCH(J$1,'اطلاعات دوره'!$1:$1,0)),0)</f>
        <v>0</v>
      </c>
      <c r="K862" s="46"/>
      <c r="L862" s="158" t="str">
        <f>IFERROR(INDEX('اطلاعات دوره'!A:Z,MATCH(G862,'اطلاعات دوره'!C:C,0)-1,MATCH("عنوان",'اطلاعات دوره'!$1:$1,0)),"---")</f>
        <v>---</v>
      </c>
      <c r="M862" s="47" t="str">
        <f t="shared" si="145"/>
        <v>----</v>
      </c>
      <c r="N862" s="48" t="str">
        <f t="shared" si="146"/>
        <v>-/</v>
      </c>
      <c r="O862" s="45"/>
      <c r="P862" s="240">
        <f>IFERROR(INDEX('قرائت کنتور'!A:AZ,MATCH(A862&amp;"-"&amp;"آب",'قرائت کنتور'!B:B,0),MATCH(L862,'قرائت کنتور'!$1:$1,0)),0)</f>
        <v>0</v>
      </c>
      <c r="Q862" s="241">
        <f>IFERROR(INDEX('قرائت کنتور'!A:AZ,MATCH(A862&amp;"-"&amp;"آب",'قرائت کنتور'!B:B,0),MATCH(G862,'قرائت کنتور'!$1:$1,0)),0)</f>
        <v>0</v>
      </c>
      <c r="R862" s="241">
        <f t="shared" si="147"/>
        <v>0</v>
      </c>
      <c r="S862" s="241" t="str">
        <f>IFERROR(INDEX('اطلاعات انشعابات شرکتها'!A:AB,MATCH(A862,'اطلاعات انشعابات شرکتها'!A:A,0),MATCH(S$1,'اطلاعات انشعابات شرکتها'!$1:$1,0)),"---")</f>
        <v>---</v>
      </c>
      <c r="T862" s="227" t="str">
        <f t="shared" si="148"/>
        <v>---</v>
      </c>
      <c r="U862" s="45"/>
      <c r="V862" s="155" t="str">
        <f>IFERROR(INDEX('تعرفه ها'!A:Z,MATCH("بهای هر متر مکعب آب مصرفی",'تعرفه ها'!$B:$B,0),MATCH(F862,'تعرفه ها'!$2:$2,0)),"---")</f>
        <v>---</v>
      </c>
      <c r="W862" s="50" t="str">
        <f t="shared" si="149"/>
        <v>---</v>
      </c>
      <c r="X862" s="50" t="str">
        <f>IFERROR(ROUND(R862*INDEX('تعرفه ها'!A:Z,MATCH("عوارض آب به ازاء هر متر مکعب",'تعرفه ها'!$B:$B,0),MATCH(F862,'تعرفه ها'!$2:$2,0)),0),"---")</f>
        <v>---</v>
      </c>
      <c r="Y862" s="50" t="str">
        <f>IFERROR(ROUND(T862*INDEX('تعرفه ها'!A:Z,MATCH("جریمه مازاد مصرف آب به ازاء هر متر مکعب",'تعرفه ها'!$B:$B,0),MATCH(F862,'تعرفه ها'!$2:$2,0)),0),"---")</f>
        <v>---</v>
      </c>
      <c r="Z862" s="50" t="str">
        <f>IFERROR(ROUND(((W862+X862+Y862)*INDEX('تعرفه ها'!A:Z,MATCH("هزینه نگهداری و تعمیرات شبکه آب",'تعرفه ها'!$B:$B,0),MATCH(F862,'تعرفه ها'!$2:$2,0))/100),0),"---")</f>
        <v>---</v>
      </c>
      <c r="AA862" s="50" t="str">
        <f>IFERROR(IF(INDEX('اطلاعات دوره'!A:Z,MATCH(G862,'اطلاعات دوره'!C:C,0),MATCH("آب",'اطلاعات دوره'!$1:$1,0))="دارد",ROUND((W862+X862+Y862)*INDEX('تعرفه ها'!A:Z,MATCH("پیک فصلی آب",'تعرفه ها'!$B:$B,0),MATCH(F862,'تعرفه ها'!$2:$2,0))/100,0),0),"---")</f>
        <v>---</v>
      </c>
      <c r="AB862" s="50" t="str">
        <f>IFERROR(ROUND(SUM(W862+X862+Y862+Z862+AA862)*INDEX('تعرفه ها'!A:Z,MATCH("مالیات آب",'تعرفه ها'!$B:$B,0),MATCH(F862,'تعرفه ها'!$2:$2,0))/100,0),"---")</f>
        <v>---</v>
      </c>
      <c r="AC862" s="50" t="str">
        <f t="shared" si="150"/>
        <v>---</v>
      </c>
      <c r="AD862" s="50" t="str">
        <f t="shared" si="143"/>
        <v>---</v>
      </c>
      <c r="AE862" s="50" t="str">
        <f t="shared" si="151"/>
        <v>---</v>
      </c>
      <c r="AF862" s="50" t="str">
        <f t="shared" si="152"/>
        <v>---</v>
      </c>
      <c r="AG862" s="153" t="str">
        <f t="shared" si="153"/>
        <v>---</v>
      </c>
      <c r="AI862" s="183" t="str">
        <f>IFERROR(IF(INDEX(پرداخت!A:AZ,MATCH(A862&amp;" - "&amp;"آب",پرداخت!$B:$B,0),MATCH(G862,پرداخت!$1:$1,0))="نشده","نشده","شده"),"---")</f>
        <v>---</v>
      </c>
      <c r="AL862" s="144"/>
      <c r="AM862" s="144"/>
      <c r="AN862" s="30"/>
      <c r="AO862" s="30"/>
      <c r="AP862" s="30"/>
      <c r="AQ862" s="30"/>
      <c r="AR862" s="30"/>
      <c r="AS862" s="30"/>
      <c r="AT862" s="30"/>
      <c r="AU862" s="30"/>
      <c r="AV862" s="30"/>
      <c r="AW862" s="30"/>
      <c r="AX862" s="30"/>
      <c r="AY862" s="30"/>
      <c r="AZ862" s="30"/>
      <c r="BA862" s="30"/>
      <c r="BB862" s="30"/>
      <c r="BC862" s="30"/>
      <c r="BD862" s="30"/>
      <c r="BE862" s="30"/>
      <c r="BF862" s="30"/>
      <c r="BG862" s="30"/>
      <c r="BH862" s="30"/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30"/>
      <c r="BT862" s="30"/>
      <c r="BU862" s="30"/>
      <c r="BV862" s="30"/>
      <c r="BW862" s="30"/>
      <c r="BX862" s="30"/>
      <c r="BY862" s="30"/>
      <c r="BZ862" s="30"/>
      <c r="CA862" s="30"/>
    </row>
    <row r="863" spans="1:79" ht="34.9" hidden="1" customHeight="1">
      <c r="A863" s="170"/>
      <c r="B863" s="47">
        <f>IFERROR(INDEX('اطلاعات انشعابات شرکتها'!A:BB,MATCH(A863,'اطلاعات انشعابات شرکتها'!A:A,0),MATCH(B$1,'اطلاعات انشعابات شرکتها'!$1:$1,0)),0)</f>
        <v>0</v>
      </c>
      <c r="C863" s="48">
        <f>IFERROR(INDEX('اطلاعات انشعابات شرکتها'!A:BB,MATCH(A863,'اطلاعات انشعابات شرکتها'!A:A,0),MATCH(C$1,'اطلاعات انشعابات شرکتها'!$1:$1,0)),0)</f>
        <v>0</v>
      </c>
      <c r="D863" s="45"/>
      <c r="E863" s="171"/>
      <c r="F863" s="170"/>
      <c r="G863" s="47" t="str">
        <f t="shared" si="144"/>
        <v>/</v>
      </c>
      <c r="H863" s="47">
        <f>IFERROR(INDEX('اطلاعات دوره'!A:Z,MATCH(G863,'اطلاعات دوره'!C:C,0),MATCH(H$1,'اطلاعات دوره'!$1:$1,0)),0)</f>
        <v>0</v>
      </c>
      <c r="I863" s="47">
        <f>IFERROR(INDEX('اطلاعات دوره'!A:Z,MATCH(G863,'اطلاعات دوره'!C:C,0),MATCH(I$1,'اطلاعات دوره'!$1:$1,0)),0)</f>
        <v>0</v>
      </c>
      <c r="J863" s="48">
        <f>IFERROR(INDEX('اطلاعات دوره'!A:Z,MATCH(G863,'اطلاعات دوره'!C:C,0),MATCH(J$1,'اطلاعات دوره'!$1:$1,0)),0)</f>
        <v>0</v>
      </c>
      <c r="K863" s="46"/>
      <c r="L863" s="158" t="str">
        <f>IFERROR(INDEX('اطلاعات دوره'!A:Z,MATCH(G863,'اطلاعات دوره'!C:C,0)-1,MATCH("عنوان",'اطلاعات دوره'!$1:$1,0)),"---")</f>
        <v>---</v>
      </c>
      <c r="M863" s="47" t="str">
        <f t="shared" si="145"/>
        <v>----</v>
      </c>
      <c r="N863" s="48" t="str">
        <f t="shared" si="146"/>
        <v>-/</v>
      </c>
      <c r="O863" s="45"/>
      <c r="P863" s="240">
        <f>IFERROR(INDEX('قرائت کنتور'!A:AZ,MATCH(A863&amp;"-"&amp;"آب",'قرائت کنتور'!B:B,0),MATCH(L863,'قرائت کنتور'!$1:$1,0)),0)</f>
        <v>0</v>
      </c>
      <c r="Q863" s="241">
        <f>IFERROR(INDEX('قرائت کنتور'!A:AZ,MATCH(A863&amp;"-"&amp;"آب",'قرائت کنتور'!B:B,0),MATCH(G863,'قرائت کنتور'!$1:$1,0)),0)</f>
        <v>0</v>
      </c>
      <c r="R863" s="241">
        <f t="shared" si="147"/>
        <v>0</v>
      </c>
      <c r="S863" s="241" t="str">
        <f>IFERROR(INDEX('اطلاعات انشعابات شرکتها'!A:AB,MATCH(A863,'اطلاعات انشعابات شرکتها'!A:A,0),MATCH(S$1,'اطلاعات انشعابات شرکتها'!$1:$1,0)),"---")</f>
        <v>---</v>
      </c>
      <c r="T863" s="227" t="str">
        <f t="shared" si="148"/>
        <v>---</v>
      </c>
      <c r="U863" s="45"/>
      <c r="V863" s="155" t="str">
        <f>IFERROR(INDEX('تعرفه ها'!A:Z,MATCH("بهای هر متر مکعب آب مصرفی",'تعرفه ها'!$B:$B,0),MATCH(F863,'تعرفه ها'!$2:$2,0)),"---")</f>
        <v>---</v>
      </c>
      <c r="W863" s="50" t="str">
        <f t="shared" si="149"/>
        <v>---</v>
      </c>
      <c r="X863" s="50" t="str">
        <f>IFERROR(ROUND(R863*INDEX('تعرفه ها'!A:Z,MATCH("عوارض آب به ازاء هر متر مکعب",'تعرفه ها'!$B:$B,0),MATCH(F863,'تعرفه ها'!$2:$2,0)),0),"---")</f>
        <v>---</v>
      </c>
      <c r="Y863" s="50" t="str">
        <f>IFERROR(ROUND(T863*INDEX('تعرفه ها'!A:Z,MATCH("جریمه مازاد مصرف آب به ازاء هر متر مکعب",'تعرفه ها'!$B:$B,0),MATCH(F863,'تعرفه ها'!$2:$2,0)),0),"---")</f>
        <v>---</v>
      </c>
      <c r="Z863" s="50" t="str">
        <f>IFERROR(ROUND(((W863+X863+Y863)*INDEX('تعرفه ها'!A:Z,MATCH("هزینه نگهداری و تعمیرات شبکه آب",'تعرفه ها'!$B:$B,0),MATCH(F863,'تعرفه ها'!$2:$2,0))/100),0),"---")</f>
        <v>---</v>
      </c>
      <c r="AA863" s="50" t="str">
        <f>IFERROR(IF(INDEX('اطلاعات دوره'!A:Z,MATCH(G863,'اطلاعات دوره'!C:C,0),MATCH("آب",'اطلاعات دوره'!$1:$1,0))="دارد",ROUND((W863+X863+Y863)*INDEX('تعرفه ها'!A:Z,MATCH("پیک فصلی آب",'تعرفه ها'!$B:$B,0),MATCH(F863,'تعرفه ها'!$2:$2,0))/100,0),0),"---")</f>
        <v>---</v>
      </c>
      <c r="AB863" s="50" t="str">
        <f>IFERROR(ROUND(SUM(W863+X863+Y863+Z863+AA863)*INDEX('تعرفه ها'!A:Z,MATCH("مالیات آب",'تعرفه ها'!$B:$B,0),MATCH(F863,'تعرفه ها'!$2:$2,0))/100,0),"---")</f>
        <v>---</v>
      </c>
      <c r="AC863" s="50" t="str">
        <f t="shared" si="150"/>
        <v>---</v>
      </c>
      <c r="AD863" s="50" t="str">
        <f t="shared" si="143"/>
        <v>---</v>
      </c>
      <c r="AE863" s="50" t="str">
        <f t="shared" si="151"/>
        <v>---</v>
      </c>
      <c r="AF863" s="50" t="str">
        <f t="shared" si="152"/>
        <v>---</v>
      </c>
      <c r="AG863" s="153" t="str">
        <f t="shared" si="153"/>
        <v>---</v>
      </c>
      <c r="AI863" s="183" t="str">
        <f>IFERROR(IF(INDEX(پرداخت!A:AZ,MATCH(A863&amp;" - "&amp;"آب",پرداخت!$B:$B,0),MATCH(G863,پرداخت!$1:$1,0))="نشده","نشده","شده"),"---")</f>
        <v>---</v>
      </c>
      <c r="AL863" s="144"/>
      <c r="AM863" s="144"/>
      <c r="AN863" s="30"/>
      <c r="AO863" s="30"/>
      <c r="AP863" s="30"/>
      <c r="AQ863" s="30"/>
      <c r="AR863" s="30"/>
      <c r="AS863" s="30"/>
      <c r="AT863" s="30"/>
      <c r="AU863" s="30"/>
      <c r="AV863" s="30"/>
      <c r="AW863" s="30"/>
      <c r="AX863" s="30"/>
      <c r="AY863" s="30"/>
      <c r="AZ863" s="30"/>
      <c r="BA863" s="30"/>
      <c r="BB863" s="30"/>
      <c r="BC863" s="30"/>
      <c r="BD863" s="30"/>
      <c r="BE863" s="30"/>
      <c r="BF863" s="30"/>
      <c r="BG863" s="30"/>
      <c r="BH863" s="30"/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30"/>
      <c r="BT863" s="30"/>
      <c r="BU863" s="30"/>
      <c r="BV863" s="30"/>
      <c r="BW863" s="30"/>
      <c r="BX863" s="30"/>
      <c r="BY863" s="30"/>
      <c r="BZ863" s="30"/>
      <c r="CA863" s="30"/>
    </row>
    <row r="864" spans="1:79" ht="34.9" hidden="1" customHeight="1">
      <c r="A864" s="170"/>
      <c r="B864" s="47">
        <f>IFERROR(INDEX('اطلاعات انشعابات شرکتها'!A:BB,MATCH(A864,'اطلاعات انشعابات شرکتها'!A:A,0),MATCH(B$1,'اطلاعات انشعابات شرکتها'!$1:$1,0)),0)</f>
        <v>0</v>
      </c>
      <c r="C864" s="48">
        <f>IFERROR(INDEX('اطلاعات انشعابات شرکتها'!A:BB,MATCH(A864,'اطلاعات انشعابات شرکتها'!A:A,0),MATCH(C$1,'اطلاعات انشعابات شرکتها'!$1:$1,0)),0)</f>
        <v>0</v>
      </c>
      <c r="D864" s="45"/>
      <c r="E864" s="171"/>
      <c r="F864" s="170"/>
      <c r="G864" s="47" t="str">
        <f t="shared" si="144"/>
        <v>/</v>
      </c>
      <c r="H864" s="47">
        <f>IFERROR(INDEX('اطلاعات دوره'!A:Z,MATCH(G864,'اطلاعات دوره'!C:C,0),MATCH(H$1,'اطلاعات دوره'!$1:$1,0)),0)</f>
        <v>0</v>
      </c>
      <c r="I864" s="47">
        <f>IFERROR(INDEX('اطلاعات دوره'!A:Z,MATCH(G864,'اطلاعات دوره'!C:C,0),MATCH(I$1,'اطلاعات دوره'!$1:$1,0)),0)</f>
        <v>0</v>
      </c>
      <c r="J864" s="48">
        <f>IFERROR(INDEX('اطلاعات دوره'!A:Z,MATCH(G864,'اطلاعات دوره'!C:C,0),MATCH(J$1,'اطلاعات دوره'!$1:$1,0)),0)</f>
        <v>0</v>
      </c>
      <c r="K864" s="46"/>
      <c r="L864" s="158" t="str">
        <f>IFERROR(INDEX('اطلاعات دوره'!A:Z,MATCH(G864,'اطلاعات دوره'!C:C,0)-1,MATCH("عنوان",'اطلاعات دوره'!$1:$1,0)),"---")</f>
        <v>---</v>
      </c>
      <c r="M864" s="47" t="str">
        <f t="shared" si="145"/>
        <v>----</v>
      </c>
      <c r="N864" s="48" t="str">
        <f t="shared" si="146"/>
        <v>-/</v>
      </c>
      <c r="O864" s="45"/>
      <c r="P864" s="240">
        <f>IFERROR(INDEX('قرائت کنتور'!A:AZ,MATCH(A864&amp;"-"&amp;"آب",'قرائت کنتور'!B:B,0),MATCH(L864,'قرائت کنتور'!$1:$1,0)),0)</f>
        <v>0</v>
      </c>
      <c r="Q864" s="241">
        <f>IFERROR(INDEX('قرائت کنتور'!A:AZ,MATCH(A864&amp;"-"&amp;"آب",'قرائت کنتور'!B:B,0),MATCH(G864,'قرائت کنتور'!$1:$1,0)),0)</f>
        <v>0</v>
      </c>
      <c r="R864" s="241">
        <f t="shared" si="147"/>
        <v>0</v>
      </c>
      <c r="S864" s="241" t="str">
        <f>IFERROR(INDEX('اطلاعات انشعابات شرکتها'!A:AB,MATCH(A864,'اطلاعات انشعابات شرکتها'!A:A,0),MATCH(S$1,'اطلاعات انشعابات شرکتها'!$1:$1,0)),"---")</f>
        <v>---</v>
      </c>
      <c r="T864" s="227" t="str">
        <f t="shared" si="148"/>
        <v>---</v>
      </c>
      <c r="U864" s="45"/>
      <c r="V864" s="155" t="str">
        <f>IFERROR(INDEX('تعرفه ها'!A:Z,MATCH("بهای هر متر مکعب آب مصرفی",'تعرفه ها'!$B:$B,0),MATCH(F864,'تعرفه ها'!$2:$2,0)),"---")</f>
        <v>---</v>
      </c>
      <c r="W864" s="50" t="str">
        <f t="shared" si="149"/>
        <v>---</v>
      </c>
      <c r="X864" s="50" t="str">
        <f>IFERROR(ROUND(R864*INDEX('تعرفه ها'!A:Z,MATCH("عوارض آب به ازاء هر متر مکعب",'تعرفه ها'!$B:$B,0),MATCH(F864,'تعرفه ها'!$2:$2,0)),0),"---")</f>
        <v>---</v>
      </c>
      <c r="Y864" s="50" t="str">
        <f>IFERROR(ROUND(T864*INDEX('تعرفه ها'!A:Z,MATCH("جریمه مازاد مصرف آب به ازاء هر متر مکعب",'تعرفه ها'!$B:$B,0),MATCH(F864,'تعرفه ها'!$2:$2,0)),0),"---")</f>
        <v>---</v>
      </c>
      <c r="Z864" s="50" t="str">
        <f>IFERROR(ROUND(((W864+X864+Y864)*INDEX('تعرفه ها'!A:Z,MATCH("هزینه نگهداری و تعمیرات شبکه آب",'تعرفه ها'!$B:$B,0),MATCH(F864,'تعرفه ها'!$2:$2,0))/100),0),"---")</f>
        <v>---</v>
      </c>
      <c r="AA864" s="50" t="str">
        <f>IFERROR(IF(INDEX('اطلاعات دوره'!A:Z,MATCH(G864,'اطلاعات دوره'!C:C,0),MATCH("آب",'اطلاعات دوره'!$1:$1,0))="دارد",ROUND((W864+X864+Y864)*INDEX('تعرفه ها'!A:Z,MATCH("پیک فصلی آب",'تعرفه ها'!$B:$B,0),MATCH(F864,'تعرفه ها'!$2:$2,0))/100,0),0),"---")</f>
        <v>---</v>
      </c>
      <c r="AB864" s="50" t="str">
        <f>IFERROR(ROUND(SUM(W864+X864+Y864+Z864+AA864)*INDEX('تعرفه ها'!A:Z,MATCH("مالیات آب",'تعرفه ها'!$B:$B,0),MATCH(F864,'تعرفه ها'!$2:$2,0))/100,0),"---")</f>
        <v>---</v>
      </c>
      <c r="AC864" s="50" t="str">
        <f t="shared" si="150"/>
        <v>---</v>
      </c>
      <c r="AD864" s="50" t="str">
        <f t="shared" si="143"/>
        <v>---</v>
      </c>
      <c r="AE864" s="50" t="str">
        <f t="shared" si="151"/>
        <v>---</v>
      </c>
      <c r="AF864" s="50" t="str">
        <f t="shared" si="152"/>
        <v>---</v>
      </c>
      <c r="AG864" s="153" t="str">
        <f t="shared" si="153"/>
        <v>---</v>
      </c>
      <c r="AI864" s="183" t="str">
        <f>IFERROR(IF(INDEX(پرداخت!A:AZ,MATCH(A864&amp;" - "&amp;"آب",پرداخت!$B:$B,0),MATCH(G864,پرداخت!$1:$1,0))="نشده","نشده","شده"),"---")</f>
        <v>---</v>
      </c>
      <c r="AL864" s="144"/>
      <c r="AM864" s="144"/>
      <c r="AN864" s="30"/>
      <c r="AO864" s="30"/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30"/>
      <c r="BT864" s="30"/>
      <c r="BU864" s="30"/>
      <c r="BV864" s="30"/>
      <c r="BW864" s="30"/>
      <c r="BX864" s="30"/>
      <c r="BY864" s="30"/>
      <c r="BZ864" s="30"/>
      <c r="CA864" s="30"/>
    </row>
    <row r="865" spans="1:79" ht="34.9" hidden="1" customHeight="1">
      <c r="A865" s="170"/>
      <c r="B865" s="47">
        <f>IFERROR(INDEX('اطلاعات انشعابات شرکتها'!A:BB,MATCH(A865,'اطلاعات انشعابات شرکتها'!A:A,0),MATCH(B$1,'اطلاعات انشعابات شرکتها'!$1:$1,0)),0)</f>
        <v>0</v>
      </c>
      <c r="C865" s="48">
        <f>IFERROR(INDEX('اطلاعات انشعابات شرکتها'!A:BB,MATCH(A865,'اطلاعات انشعابات شرکتها'!A:A,0),MATCH(C$1,'اطلاعات انشعابات شرکتها'!$1:$1,0)),0)</f>
        <v>0</v>
      </c>
      <c r="D865" s="45"/>
      <c r="E865" s="171"/>
      <c r="F865" s="170"/>
      <c r="G865" s="47" t="str">
        <f t="shared" si="144"/>
        <v>/</v>
      </c>
      <c r="H865" s="47">
        <f>IFERROR(INDEX('اطلاعات دوره'!A:Z,MATCH(G865,'اطلاعات دوره'!C:C,0),MATCH(H$1,'اطلاعات دوره'!$1:$1,0)),0)</f>
        <v>0</v>
      </c>
      <c r="I865" s="47">
        <f>IFERROR(INDEX('اطلاعات دوره'!A:Z,MATCH(G865,'اطلاعات دوره'!C:C,0),MATCH(I$1,'اطلاعات دوره'!$1:$1,0)),0)</f>
        <v>0</v>
      </c>
      <c r="J865" s="48">
        <f>IFERROR(INDEX('اطلاعات دوره'!A:Z,MATCH(G865,'اطلاعات دوره'!C:C,0),MATCH(J$1,'اطلاعات دوره'!$1:$1,0)),0)</f>
        <v>0</v>
      </c>
      <c r="K865" s="46"/>
      <c r="L865" s="158" t="str">
        <f>IFERROR(INDEX('اطلاعات دوره'!A:Z,MATCH(G865,'اطلاعات دوره'!C:C,0)-1,MATCH("عنوان",'اطلاعات دوره'!$1:$1,0)),"---")</f>
        <v>---</v>
      </c>
      <c r="M865" s="47" t="str">
        <f t="shared" si="145"/>
        <v>----</v>
      </c>
      <c r="N865" s="48" t="str">
        <f t="shared" si="146"/>
        <v>-/</v>
      </c>
      <c r="O865" s="45"/>
      <c r="P865" s="240">
        <f>IFERROR(INDEX('قرائت کنتور'!A:AZ,MATCH(A865&amp;"-"&amp;"آب",'قرائت کنتور'!B:B,0),MATCH(L865,'قرائت کنتور'!$1:$1,0)),0)</f>
        <v>0</v>
      </c>
      <c r="Q865" s="241">
        <f>IFERROR(INDEX('قرائت کنتور'!A:AZ,MATCH(A865&amp;"-"&amp;"آب",'قرائت کنتور'!B:B,0),MATCH(G865,'قرائت کنتور'!$1:$1,0)),0)</f>
        <v>0</v>
      </c>
      <c r="R865" s="241">
        <f t="shared" si="147"/>
        <v>0</v>
      </c>
      <c r="S865" s="241" t="str">
        <f>IFERROR(INDEX('اطلاعات انشعابات شرکتها'!A:AB,MATCH(A865,'اطلاعات انشعابات شرکتها'!A:A,0),MATCH(S$1,'اطلاعات انشعابات شرکتها'!$1:$1,0)),"---")</f>
        <v>---</v>
      </c>
      <c r="T865" s="227" t="str">
        <f t="shared" si="148"/>
        <v>---</v>
      </c>
      <c r="U865" s="45"/>
      <c r="V865" s="155" t="str">
        <f>IFERROR(INDEX('تعرفه ها'!A:Z,MATCH("بهای هر متر مکعب آب مصرفی",'تعرفه ها'!$B:$B,0),MATCH(F865,'تعرفه ها'!$2:$2,0)),"---")</f>
        <v>---</v>
      </c>
      <c r="W865" s="50" t="str">
        <f t="shared" si="149"/>
        <v>---</v>
      </c>
      <c r="X865" s="50" t="str">
        <f>IFERROR(ROUND(R865*INDEX('تعرفه ها'!A:Z,MATCH("عوارض آب به ازاء هر متر مکعب",'تعرفه ها'!$B:$B,0),MATCH(F865,'تعرفه ها'!$2:$2,0)),0),"---")</f>
        <v>---</v>
      </c>
      <c r="Y865" s="50" t="str">
        <f>IFERROR(ROUND(T865*INDEX('تعرفه ها'!A:Z,MATCH("جریمه مازاد مصرف آب به ازاء هر متر مکعب",'تعرفه ها'!$B:$B,0),MATCH(F865,'تعرفه ها'!$2:$2,0)),0),"---")</f>
        <v>---</v>
      </c>
      <c r="Z865" s="50" t="str">
        <f>IFERROR(ROUND(((W865+X865+Y865)*INDEX('تعرفه ها'!A:Z,MATCH("هزینه نگهداری و تعمیرات شبکه آب",'تعرفه ها'!$B:$B,0),MATCH(F865,'تعرفه ها'!$2:$2,0))/100),0),"---")</f>
        <v>---</v>
      </c>
      <c r="AA865" s="50" t="str">
        <f>IFERROR(IF(INDEX('اطلاعات دوره'!A:Z,MATCH(G865,'اطلاعات دوره'!C:C,0),MATCH("آب",'اطلاعات دوره'!$1:$1,0))="دارد",ROUND((W865+X865+Y865)*INDEX('تعرفه ها'!A:Z,MATCH("پیک فصلی آب",'تعرفه ها'!$B:$B,0),MATCH(F865,'تعرفه ها'!$2:$2,0))/100,0),0),"---")</f>
        <v>---</v>
      </c>
      <c r="AB865" s="50" t="str">
        <f>IFERROR(ROUND(SUM(W865+X865+Y865+Z865+AA865)*INDEX('تعرفه ها'!A:Z,MATCH("مالیات آب",'تعرفه ها'!$B:$B,0),MATCH(F865,'تعرفه ها'!$2:$2,0))/100,0),"---")</f>
        <v>---</v>
      </c>
      <c r="AC865" s="50" t="str">
        <f t="shared" si="150"/>
        <v>---</v>
      </c>
      <c r="AD865" s="50" t="str">
        <f t="shared" si="143"/>
        <v>---</v>
      </c>
      <c r="AE865" s="50" t="str">
        <f t="shared" si="151"/>
        <v>---</v>
      </c>
      <c r="AF865" s="50" t="str">
        <f t="shared" si="152"/>
        <v>---</v>
      </c>
      <c r="AG865" s="153" t="str">
        <f t="shared" si="153"/>
        <v>---</v>
      </c>
      <c r="AI865" s="183" t="str">
        <f>IFERROR(IF(INDEX(پرداخت!A:AZ,MATCH(A865&amp;" - "&amp;"آب",پرداخت!$B:$B,0),MATCH(G865,پرداخت!$1:$1,0))="نشده","نشده","شده"),"---")</f>
        <v>---</v>
      </c>
      <c r="AL865" s="144"/>
      <c r="AM865" s="144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30"/>
      <c r="BT865" s="30"/>
      <c r="BU865" s="30"/>
      <c r="BV865" s="30"/>
      <c r="BW865" s="30"/>
      <c r="BX865" s="30"/>
      <c r="BY865" s="30"/>
      <c r="BZ865" s="30"/>
      <c r="CA865" s="30"/>
    </row>
    <row r="866" spans="1:79" ht="34.9" hidden="1" customHeight="1">
      <c r="A866" s="170"/>
      <c r="B866" s="47">
        <f>IFERROR(INDEX('اطلاعات انشعابات شرکتها'!A:BB,MATCH(A866,'اطلاعات انشعابات شرکتها'!A:A,0),MATCH(B$1,'اطلاعات انشعابات شرکتها'!$1:$1,0)),0)</f>
        <v>0</v>
      </c>
      <c r="C866" s="48">
        <f>IFERROR(INDEX('اطلاعات انشعابات شرکتها'!A:BB,MATCH(A866,'اطلاعات انشعابات شرکتها'!A:A,0),MATCH(C$1,'اطلاعات انشعابات شرکتها'!$1:$1,0)),0)</f>
        <v>0</v>
      </c>
      <c r="D866" s="45"/>
      <c r="E866" s="171"/>
      <c r="F866" s="170"/>
      <c r="G866" s="47" t="str">
        <f t="shared" si="144"/>
        <v>/</v>
      </c>
      <c r="H866" s="47">
        <f>IFERROR(INDEX('اطلاعات دوره'!A:Z,MATCH(G866,'اطلاعات دوره'!C:C,0),MATCH(H$1,'اطلاعات دوره'!$1:$1,0)),0)</f>
        <v>0</v>
      </c>
      <c r="I866" s="47">
        <f>IFERROR(INDEX('اطلاعات دوره'!A:Z,MATCH(G866,'اطلاعات دوره'!C:C,0),MATCH(I$1,'اطلاعات دوره'!$1:$1,0)),0)</f>
        <v>0</v>
      </c>
      <c r="J866" s="48">
        <f>IFERROR(INDEX('اطلاعات دوره'!A:Z,MATCH(G866,'اطلاعات دوره'!C:C,0),MATCH(J$1,'اطلاعات دوره'!$1:$1,0)),0)</f>
        <v>0</v>
      </c>
      <c r="K866" s="46"/>
      <c r="L866" s="158" t="str">
        <f>IFERROR(INDEX('اطلاعات دوره'!A:Z,MATCH(G866,'اطلاعات دوره'!C:C,0)-1,MATCH("عنوان",'اطلاعات دوره'!$1:$1,0)),"---")</f>
        <v>---</v>
      </c>
      <c r="M866" s="47" t="str">
        <f t="shared" si="145"/>
        <v>----</v>
      </c>
      <c r="N866" s="48" t="str">
        <f t="shared" si="146"/>
        <v>-/</v>
      </c>
      <c r="O866" s="45"/>
      <c r="P866" s="240">
        <f>IFERROR(INDEX('قرائت کنتور'!A:AZ,MATCH(A866&amp;"-"&amp;"آب",'قرائت کنتور'!B:B,0),MATCH(L866,'قرائت کنتور'!$1:$1,0)),0)</f>
        <v>0</v>
      </c>
      <c r="Q866" s="241">
        <f>IFERROR(INDEX('قرائت کنتور'!A:AZ,MATCH(A866&amp;"-"&amp;"آب",'قرائت کنتور'!B:B,0),MATCH(G866,'قرائت کنتور'!$1:$1,0)),0)</f>
        <v>0</v>
      </c>
      <c r="R866" s="241">
        <f t="shared" si="147"/>
        <v>0</v>
      </c>
      <c r="S866" s="241" t="str">
        <f>IFERROR(INDEX('اطلاعات انشعابات شرکتها'!A:AB,MATCH(A866,'اطلاعات انشعابات شرکتها'!A:A,0),MATCH(S$1,'اطلاعات انشعابات شرکتها'!$1:$1,0)),"---")</f>
        <v>---</v>
      </c>
      <c r="T866" s="227" t="str">
        <f t="shared" si="148"/>
        <v>---</v>
      </c>
      <c r="U866" s="45"/>
      <c r="V866" s="155" t="str">
        <f>IFERROR(INDEX('تعرفه ها'!A:Z,MATCH("بهای هر متر مکعب آب مصرفی",'تعرفه ها'!$B:$B,0),MATCH(F866,'تعرفه ها'!$2:$2,0)),"---")</f>
        <v>---</v>
      </c>
      <c r="W866" s="50" t="str">
        <f t="shared" si="149"/>
        <v>---</v>
      </c>
      <c r="X866" s="50" t="str">
        <f>IFERROR(ROUND(R866*INDEX('تعرفه ها'!A:Z,MATCH("عوارض آب به ازاء هر متر مکعب",'تعرفه ها'!$B:$B,0),MATCH(F866,'تعرفه ها'!$2:$2,0)),0),"---")</f>
        <v>---</v>
      </c>
      <c r="Y866" s="50" t="str">
        <f>IFERROR(ROUND(T866*INDEX('تعرفه ها'!A:Z,MATCH("جریمه مازاد مصرف آب به ازاء هر متر مکعب",'تعرفه ها'!$B:$B,0),MATCH(F866,'تعرفه ها'!$2:$2,0)),0),"---")</f>
        <v>---</v>
      </c>
      <c r="Z866" s="50" t="str">
        <f>IFERROR(ROUND(((W866+X866+Y866)*INDEX('تعرفه ها'!A:Z,MATCH("هزینه نگهداری و تعمیرات شبکه آب",'تعرفه ها'!$B:$B,0),MATCH(F866,'تعرفه ها'!$2:$2,0))/100),0),"---")</f>
        <v>---</v>
      </c>
      <c r="AA866" s="50" t="str">
        <f>IFERROR(IF(INDEX('اطلاعات دوره'!A:Z,MATCH(G866,'اطلاعات دوره'!C:C,0),MATCH("آب",'اطلاعات دوره'!$1:$1,0))="دارد",ROUND((W866+X866+Y866)*INDEX('تعرفه ها'!A:Z,MATCH("پیک فصلی آب",'تعرفه ها'!$B:$B,0),MATCH(F866,'تعرفه ها'!$2:$2,0))/100,0),0),"---")</f>
        <v>---</v>
      </c>
      <c r="AB866" s="50" t="str">
        <f>IFERROR(ROUND(SUM(W866+X866+Y866+Z866+AA866)*INDEX('تعرفه ها'!A:Z,MATCH("مالیات آب",'تعرفه ها'!$B:$B,0),MATCH(F866,'تعرفه ها'!$2:$2,0))/100,0),"---")</f>
        <v>---</v>
      </c>
      <c r="AC866" s="50" t="str">
        <f t="shared" si="150"/>
        <v>---</v>
      </c>
      <c r="AD866" s="50" t="str">
        <f t="shared" si="143"/>
        <v>---</v>
      </c>
      <c r="AE866" s="50" t="str">
        <f t="shared" si="151"/>
        <v>---</v>
      </c>
      <c r="AF866" s="50" t="str">
        <f t="shared" si="152"/>
        <v>---</v>
      </c>
      <c r="AG866" s="153" t="str">
        <f t="shared" si="153"/>
        <v>---</v>
      </c>
      <c r="AI866" s="183" t="str">
        <f>IFERROR(IF(INDEX(پرداخت!A:AZ,MATCH(A866&amp;" - "&amp;"آب",پرداخت!$B:$B,0),MATCH(G866,پرداخت!$1:$1,0))="نشده","نشده","شده"),"---")</f>
        <v>---</v>
      </c>
      <c r="AL866" s="144"/>
      <c r="AM866" s="144"/>
      <c r="AN866" s="30"/>
      <c r="AO866" s="30"/>
      <c r="AP866" s="30"/>
      <c r="AQ866" s="30"/>
      <c r="AR866" s="30"/>
      <c r="AS866" s="30"/>
      <c r="AT866" s="30"/>
      <c r="AU866" s="30"/>
      <c r="AV866" s="30"/>
      <c r="AW866" s="30"/>
      <c r="AX866" s="30"/>
      <c r="AY866" s="30"/>
      <c r="AZ866" s="30"/>
      <c r="BA866" s="30"/>
      <c r="BB866" s="30"/>
      <c r="BC866" s="30"/>
      <c r="BD866" s="30"/>
      <c r="BE866" s="30"/>
      <c r="BF866" s="30"/>
      <c r="BG866" s="30"/>
      <c r="BH866" s="30"/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30"/>
      <c r="BT866" s="30"/>
      <c r="BU866" s="30"/>
      <c r="BV866" s="30"/>
      <c r="BW866" s="30"/>
      <c r="BX866" s="30"/>
      <c r="BY866" s="30"/>
      <c r="BZ866" s="30"/>
      <c r="CA866" s="30"/>
    </row>
    <row r="867" spans="1:79" ht="34.9" hidden="1" customHeight="1">
      <c r="A867" s="170"/>
      <c r="B867" s="47">
        <f>IFERROR(INDEX('اطلاعات انشعابات شرکتها'!A:BB,MATCH(A867,'اطلاعات انشعابات شرکتها'!A:A,0),MATCH(B$1,'اطلاعات انشعابات شرکتها'!$1:$1,0)),0)</f>
        <v>0</v>
      </c>
      <c r="C867" s="48">
        <f>IFERROR(INDEX('اطلاعات انشعابات شرکتها'!A:BB,MATCH(A867,'اطلاعات انشعابات شرکتها'!A:A,0),MATCH(C$1,'اطلاعات انشعابات شرکتها'!$1:$1,0)),0)</f>
        <v>0</v>
      </c>
      <c r="D867" s="45"/>
      <c r="E867" s="171"/>
      <c r="F867" s="170"/>
      <c r="G867" s="47" t="str">
        <f t="shared" si="144"/>
        <v>/</v>
      </c>
      <c r="H867" s="47">
        <f>IFERROR(INDEX('اطلاعات دوره'!A:Z,MATCH(G867,'اطلاعات دوره'!C:C,0),MATCH(H$1,'اطلاعات دوره'!$1:$1,0)),0)</f>
        <v>0</v>
      </c>
      <c r="I867" s="47">
        <f>IFERROR(INDEX('اطلاعات دوره'!A:Z,MATCH(G867,'اطلاعات دوره'!C:C,0),MATCH(I$1,'اطلاعات دوره'!$1:$1,0)),0)</f>
        <v>0</v>
      </c>
      <c r="J867" s="48">
        <f>IFERROR(INDEX('اطلاعات دوره'!A:Z,MATCH(G867,'اطلاعات دوره'!C:C,0),MATCH(J$1,'اطلاعات دوره'!$1:$1,0)),0)</f>
        <v>0</v>
      </c>
      <c r="K867" s="46"/>
      <c r="L867" s="158" t="str">
        <f>IFERROR(INDEX('اطلاعات دوره'!A:Z,MATCH(G867,'اطلاعات دوره'!C:C,0)-1,MATCH("عنوان",'اطلاعات دوره'!$1:$1,0)),"---")</f>
        <v>---</v>
      </c>
      <c r="M867" s="47" t="str">
        <f t="shared" si="145"/>
        <v>----</v>
      </c>
      <c r="N867" s="48" t="str">
        <f t="shared" si="146"/>
        <v>-/</v>
      </c>
      <c r="O867" s="45"/>
      <c r="P867" s="240">
        <f>IFERROR(INDEX('قرائت کنتور'!A:AZ,MATCH(A867&amp;"-"&amp;"آب",'قرائت کنتور'!B:B,0),MATCH(L867,'قرائت کنتور'!$1:$1,0)),0)</f>
        <v>0</v>
      </c>
      <c r="Q867" s="241">
        <f>IFERROR(INDEX('قرائت کنتور'!A:AZ,MATCH(A867&amp;"-"&amp;"آب",'قرائت کنتور'!B:B,0),MATCH(G867,'قرائت کنتور'!$1:$1,0)),0)</f>
        <v>0</v>
      </c>
      <c r="R867" s="241">
        <f t="shared" si="147"/>
        <v>0</v>
      </c>
      <c r="S867" s="241" t="str">
        <f>IFERROR(INDEX('اطلاعات انشعابات شرکتها'!A:AB,MATCH(A867,'اطلاعات انشعابات شرکتها'!A:A,0),MATCH(S$1,'اطلاعات انشعابات شرکتها'!$1:$1,0)),"---")</f>
        <v>---</v>
      </c>
      <c r="T867" s="227" t="str">
        <f t="shared" si="148"/>
        <v>---</v>
      </c>
      <c r="U867" s="45"/>
      <c r="V867" s="155" t="str">
        <f>IFERROR(INDEX('تعرفه ها'!A:Z,MATCH("بهای هر متر مکعب آب مصرفی",'تعرفه ها'!$B:$B,0),MATCH(F867,'تعرفه ها'!$2:$2,0)),"---")</f>
        <v>---</v>
      </c>
      <c r="W867" s="50" t="str">
        <f t="shared" si="149"/>
        <v>---</v>
      </c>
      <c r="X867" s="50" t="str">
        <f>IFERROR(ROUND(R867*INDEX('تعرفه ها'!A:Z,MATCH("عوارض آب به ازاء هر متر مکعب",'تعرفه ها'!$B:$B,0),MATCH(F867,'تعرفه ها'!$2:$2,0)),0),"---")</f>
        <v>---</v>
      </c>
      <c r="Y867" s="50" t="str">
        <f>IFERROR(ROUND(T867*INDEX('تعرفه ها'!A:Z,MATCH("جریمه مازاد مصرف آب به ازاء هر متر مکعب",'تعرفه ها'!$B:$B,0),MATCH(F867,'تعرفه ها'!$2:$2,0)),0),"---")</f>
        <v>---</v>
      </c>
      <c r="Z867" s="50" t="str">
        <f>IFERROR(ROUND(((W867+X867+Y867)*INDEX('تعرفه ها'!A:Z,MATCH("هزینه نگهداری و تعمیرات شبکه آب",'تعرفه ها'!$B:$B,0),MATCH(F867,'تعرفه ها'!$2:$2,0))/100),0),"---")</f>
        <v>---</v>
      </c>
      <c r="AA867" s="50" t="str">
        <f>IFERROR(IF(INDEX('اطلاعات دوره'!A:Z,MATCH(G867,'اطلاعات دوره'!C:C,0),MATCH("آب",'اطلاعات دوره'!$1:$1,0))="دارد",ROUND((W867+X867+Y867)*INDEX('تعرفه ها'!A:Z,MATCH("پیک فصلی آب",'تعرفه ها'!$B:$B,0),MATCH(F867,'تعرفه ها'!$2:$2,0))/100,0),0),"---")</f>
        <v>---</v>
      </c>
      <c r="AB867" s="50" t="str">
        <f>IFERROR(ROUND(SUM(W867+X867+Y867+Z867+AA867)*INDEX('تعرفه ها'!A:Z,MATCH("مالیات آب",'تعرفه ها'!$B:$B,0),MATCH(F867,'تعرفه ها'!$2:$2,0))/100,0),"---")</f>
        <v>---</v>
      </c>
      <c r="AC867" s="50" t="str">
        <f t="shared" si="150"/>
        <v>---</v>
      </c>
      <c r="AD867" s="50" t="str">
        <f t="shared" si="143"/>
        <v>---</v>
      </c>
      <c r="AE867" s="50" t="str">
        <f t="shared" si="151"/>
        <v>---</v>
      </c>
      <c r="AF867" s="50" t="str">
        <f t="shared" si="152"/>
        <v>---</v>
      </c>
      <c r="AG867" s="153" t="str">
        <f t="shared" si="153"/>
        <v>---</v>
      </c>
      <c r="AI867" s="183" t="str">
        <f>IFERROR(IF(INDEX(پرداخت!A:AZ,MATCH(A867&amp;" - "&amp;"آب",پرداخت!$B:$B,0),MATCH(G867,پرداخت!$1:$1,0))="نشده","نشده","شده"),"---")</f>
        <v>---</v>
      </c>
      <c r="AL867" s="144"/>
      <c r="AM867" s="144"/>
      <c r="AN867" s="30"/>
      <c r="AO867" s="30"/>
      <c r="AP867" s="30"/>
      <c r="AQ867" s="30"/>
      <c r="AR867" s="30"/>
      <c r="AS867" s="30"/>
      <c r="AT867" s="30"/>
      <c r="AU867" s="30"/>
      <c r="AV867" s="30"/>
      <c r="AW867" s="30"/>
      <c r="AX867" s="30"/>
      <c r="AY867" s="30"/>
      <c r="AZ867" s="30"/>
      <c r="BA867" s="30"/>
      <c r="BB867" s="30"/>
      <c r="BC867" s="30"/>
      <c r="BD867" s="30"/>
      <c r="BE867" s="30"/>
      <c r="BF867" s="30"/>
      <c r="BG867" s="30"/>
      <c r="BH867" s="30"/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30"/>
      <c r="BT867" s="30"/>
      <c r="BU867" s="30"/>
      <c r="BV867" s="30"/>
      <c r="BW867" s="30"/>
      <c r="BX867" s="30"/>
      <c r="BY867" s="30"/>
      <c r="BZ867" s="30"/>
      <c r="CA867" s="30"/>
    </row>
    <row r="868" spans="1:79" ht="34.9" hidden="1" customHeight="1">
      <c r="A868" s="170"/>
      <c r="B868" s="47">
        <f>IFERROR(INDEX('اطلاعات انشعابات شرکتها'!A:BB,MATCH(A868,'اطلاعات انشعابات شرکتها'!A:A,0),MATCH(B$1,'اطلاعات انشعابات شرکتها'!$1:$1,0)),0)</f>
        <v>0</v>
      </c>
      <c r="C868" s="48">
        <f>IFERROR(INDEX('اطلاعات انشعابات شرکتها'!A:BB,MATCH(A868,'اطلاعات انشعابات شرکتها'!A:A,0),MATCH(C$1,'اطلاعات انشعابات شرکتها'!$1:$1,0)),0)</f>
        <v>0</v>
      </c>
      <c r="D868" s="45"/>
      <c r="E868" s="171"/>
      <c r="F868" s="170"/>
      <c r="G868" s="47" t="str">
        <f t="shared" si="144"/>
        <v>/</v>
      </c>
      <c r="H868" s="47">
        <f>IFERROR(INDEX('اطلاعات دوره'!A:Z,MATCH(G868,'اطلاعات دوره'!C:C,0),MATCH(H$1,'اطلاعات دوره'!$1:$1,0)),0)</f>
        <v>0</v>
      </c>
      <c r="I868" s="47">
        <f>IFERROR(INDEX('اطلاعات دوره'!A:Z,MATCH(G868,'اطلاعات دوره'!C:C,0),MATCH(I$1,'اطلاعات دوره'!$1:$1,0)),0)</f>
        <v>0</v>
      </c>
      <c r="J868" s="48">
        <f>IFERROR(INDEX('اطلاعات دوره'!A:Z,MATCH(G868,'اطلاعات دوره'!C:C,0),MATCH(J$1,'اطلاعات دوره'!$1:$1,0)),0)</f>
        <v>0</v>
      </c>
      <c r="K868" s="46"/>
      <c r="L868" s="158" t="str">
        <f>IFERROR(INDEX('اطلاعات دوره'!A:Z,MATCH(G868,'اطلاعات دوره'!C:C,0)-1,MATCH("عنوان",'اطلاعات دوره'!$1:$1,0)),"---")</f>
        <v>---</v>
      </c>
      <c r="M868" s="47" t="str">
        <f t="shared" si="145"/>
        <v>----</v>
      </c>
      <c r="N868" s="48" t="str">
        <f t="shared" si="146"/>
        <v>-/</v>
      </c>
      <c r="O868" s="45"/>
      <c r="P868" s="240">
        <f>IFERROR(INDEX('قرائت کنتور'!A:AZ,MATCH(A868&amp;"-"&amp;"آب",'قرائت کنتور'!B:B,0),MATCH(L868,'قرائت کنتور'!$1:$1,0)),0)</f>
        <v>0</v>
      </c>
      <c r="Q868" s="241">
        <f>IFERROR(INDEX('قرائت کنتور'!A:AZ,MATCH(A868&amp;"-"&amp;"آب",'قرائت کنتور'!B:B,0),MATCH(G868,'قرائت کنتور'!$1:$1,0)),0)</f>
        <v>0</v>
      </c>
      <c r="R868" s="241">
        <f t="shared" si="147"/>
        <v>0</v>
      </c>
      <c r="S868" s="241" t="str">
        <f>IFERROR(INDEX('اطلاعات انشعابات شرکتها'!A:AB,MATCH(A868,'اطلاعات انشعابات شرکتها'!A:A,0),MATCH(S$1,'اطلاعات انشعابات شرکتها'!$1:$1,0)),"---")</f>
        <v>---</v>
      </c>
      <c r="T868" s="227" t="str">
        <f t="shared" si="148"/>
        <v>---</v>
      </c>
      <c r="U868" s="45"/>
      <c r="V868" s="155" t="str">
        <f>IFERROR(INDEX('تعرفه ها'!A:Z,MATCH("بهای هر متر مکعب آب مصرفی",'تعرفه ها'!$B:$B,0),MATCH(F868,'تعرفه ها'!$2:$2,0)),"---")</f>
        <v>---</v>
      </c>
      <c r="W868" s="50" t="str">
        <f t="shared" si="149"/>
        <v>---</v>
      </c>
      <c r="X868" s="50" t="str">
        <f>IFERROR(ROUND(R868*INDEX('تعرفه ها'!A:Z,MATCH("عوارض آب به ازاء هر متر مکعب",'تعرفه ها'!$B:$B,0),MATCH(F868,'تعرفه ها'!$2:$2,0)),0),"---")</f>
        <v>---</v>
      </c>
      <c r="Y868" s="50" t="str">
        <f>IFERROR(ROUND(T868*INDEX('تعرفه ها'!A:Z,MATCH("جریمه مازاد مصرف آب به ازاء هر متر مکعب",'تعرفه ها'!$B:$B,0),MATCH(F868,'تعرفه ها'!$2:$2,0)),0),"---")</f>
        <v>---</v>
      </c>
      <c r="Z868" s="50" t="str">
        <f>IFERROR(ROUND(((W868+X868+Y868)*INDEX('تعرفه ها'!A:Z,MATCH("هزینه نگهداری و تعمیرات شبکه آب",'تعرفه ها'!$B:$B,0),MATCH(F868,'تعرفه ها'!$2:$2,0))/100),0),"---")</f>
        <v>---</v>
      </c>
      <c r="AA868" s="50" t="str">
        <f>IFERROR(IF(INDEX('اطلاعات دوره'!A:Z,MATCH(G868,'اطلاعات دوره'!C:C,0),MATCH("آب",'اطلاعات دوره'!$1:$1,0))="دارد",ROUND((W868+X868+Y868)*INDEX('تعرفه ها'!A:Z,MATCH("پیک فصلی آب",'تعرفه ها'!$B:$B,0),MATCH(F868,'تعرفه ها'!$2:$2,0))/100,0),0),"---")</f>
        <v>---</v>
      </c>
      <c r="AB868" s="50" t="str">
        <f>IFERROR(ROUND(SUM(W868+X868+Y868+Z868+AA868)*INDEX('تعرفه ها'!A:Z,MATCH("مالیات آب",'تعرفه ها'!$B:$B,0),MATCH(F868,'تعرفه ها'!$2:$2,0))/100,0),"---")</f>
        <v>---</v>
      </c>
      <c r="AC868" s="50" t="str">
        <f t="shared" si="150"/>
        <v>---</v>
      </c>
      <c r="AD868" s="50" t="str">
        <f t="shared" si="143"/>
        <v>---</v>
      </c>
      <c r="AE868" s="50" t="str">
        <f t="shared" si="151"/>
        <v>---</v>
      </c>
      <c r="AF868" s="50" t="str">
        <f t="shared" si="152"/>
        <v>---</v>
      </c>
      <c r="AG868" s="153" t="str">
        <f t="shared" si="153"/>
        <v>---</v>
      </c>
      <c r="AI868" s="183" t="str">
        <f>IFERROR(IF(INDEX(پرداخت!A:AZ,MATCH(A868&amp;" - "&amp;"آب",پرداخت!$B:$B,0),MATCH(G868,پرداخت!$1:$1,0))="نشده","نشده","شده"),"---")</f>
        <v>---</v>
      </c>
      <c r="AL868" s="144"/>
      <c r="AM868" s="144"/>
      <c r="AN868" s="30"/>
      <c r="AO868" s="30"/>
      <c r="AP868" s="30"/>
      <c r="AQ868" s="30"/>
      <c r="AR868" s="30"/>
      <c r="AS868" s="30"/>
      <c r="AT868" s="30"/>
      <c r="AU868" s="30"/>
      <c r="AV868" s="30"/>
      <c r="AW868" s="30"/>
      <c r="AX868" s="30"/>
      <c r="AY868" s="30"/>
      <c r="AZ868" s="30"/>
      <c r="BA868" s="30"/>
      <c r="BB868" s="30"/>
      <c r="BC868" s="30"/>
      <c r="BD868" s="30"/>
      <c r="BE868" s="30"/>
      <c r="BF868" s="30"/>
      <c r="BG868" s="30"/>
      <c r="BH868" s="30"/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30"/>
      <c r="BT868" s="30"/>
      <c r="BU868" s="30"/>
      <c r="BV868" s="30"/>
      <c r="BW868" s="30"/>
      <c r="BX868" s="30"/>
      <c r="BY868" s="30"/>
      <c r="BZ868" s="30"/>
      <c r="CA868" s="30"/>
    </row>
    <row r="869" spans="1:79" ht="34.9" hidden="1" customHeight="1">
      <c r="A869" s="170"/>
      <c r="B869" s="47">
        <f>IFERROR(INDEX('اطلاعات انشعابات شرکتها'!A:BB,MATCH(A869,'اطلاعات انشعابات شرکتها'!A:A,0),MATCH(B$1,'اطلاعات انشعابات شرکتها'!$1:$1,0)),0)</f>
        <v>0</v>
      </c>
      <c r="C869" s="48">
        <f>IFERROR(INDEX('اطلاعات انشعابات شرکتها'!A:BB,MATCH(A869,'اطلاعات انشعابات شرکتها'!A:A,0),MATCH(C$1,'اطلاعات انشعابات شرکتها'!$1:$1,0)),0)</f>
        <v>0</v>
      </c>
      <c r="D869" s="45"/>
      <c r="E869" s="171"/>
      <c r="F869" s="170"/>
      <c r="G869" s="47" t="str">
        <f t="shared" si="144"/>
        <v>/</v>
      </c>
      <c r="H869" s="47">
        <f>IFERROR(INDEX('اطلاعات دوره'!A:Z,MATCH(G869,'اطلاعات دوره'!C:C,0),MATCH(H$1,'اطلاعات دوره'!$1:$1,0)),0)</f>
        <v>0</v>
      </c>
      <c r="I869" s="47">
        <f>IFERROR(INDEX('اطلاعات دوره'!A:Z,MATCH(G869,'اطلاعات دوره'!C:C,0),MATCH(I$1,'اطلاعات دوره'!$1:$1,0)),0)</f>
        <v>0</v>
      </c>
      <c r="J869" s="48">
        <f>IFERROR(INDEX('اطلاعات دوره'!A:Z,MATCH(G869,'اطلاعات دوره'!C:C,0),MATCH(J$1,'اطلاعات دوره'!$1:$1,0)),0)</f>
        <v>0</v>
      </c>
      <c r="K869" s="46"/>
      <c r="L869" s="158" t="str">
        <f>IFERROR(INDEX('اطلاعات دوره'!A:Z,MATCH(G869,'اطلاعات دوره'!C:C,0)-1,MATCH("عنوان",'اطلاعات دوره'!$1:$1,0)),"---")</f>
        <v>---</v>
      </c>
      <c r="M869" s="47" t="str">
        <f t="shared" si="145"/>
        <v>----</v>
      </c>
      <c r="N869" s="48" t="str">
        <f t="shared" si="146"/>
        <v>-/</v>
      </c>
      <c r="O869" s="45"/>
      <c r="P869" s="240">
        <f>IFERROR(INDEX('قرائت کنتور'!A:AZ,MATCH(A869&amp;"-"&amp;"آب",'قرائت کنتور'!B:B,0),MATCH(L869,'قرائت کنتور'!$1:$1,0)),0)</f>
        <v>0</v>
      </c>
      <c r="Q869" s="241">
        <f>IFERROR(INDEX('قرائت کنتور'!A:AZ,MATCH(A869&amp;"-"&amp;"آب",'قرائت کنتور'!B:B,0),MATCH(G869,'قرائت کنتور'!$1:$1,0)),0)</f>
        <v>0</v>
      </c>
      <c r="R869" s="241">
        <f t="shared" si="147"/>
        <v>0</v>
      </c>
      <c r="S869" s="241" t="str">
        <f>IFERROR(INDEX('اطلاعات انشعابات شرکتها'!A:AB,MATCH(A869,'اطلاعات انشعابات شرکتها'!A:A,0),MATCH(S$1,'اطلاعات انشعابات شرکتها'!$1:$1,0)),"---")</f>
        <v>---</v>
      </c>
      <c r="T869" s="227" t="str">
        <f t="shared" si="148"/>
        <v>---</v>
      </c>
      <c r="U869" s="45"/>
      <c r="V869" s="155" t="str">
        <f>IFERROR(INDEX('تعرفه ها'!A:Z,MATCH("بهای هر متر مکعب آب مصرفی",'تعرفه ها'!$B:$B,0),MATCH(F869,'تعرفه ها'!$2:$2,0)),"---")</f>
        <v>---</v>
      </c>
      <c r="W869" s="50" t="str">
        <f t="shared" si="149"/>
        <v>---</v>
      </c>
      <c r="X869" s="50" t="str">
        <f>IFERROR(ROUND(R869*INDEX('تعرفه ها'!A:Z,MATCH("عوارض آب به ازاء هر متر مکعب",'تعرفه ها'!$B:$B,0),MATCH(F869,'تعرفه ها'!$2:$2,0)),0),"---")</f>
        <v>---</v>
      </c>
      <c r="Y869" s="50" t="str">
        <f>IFERROR(ROUND(T869*INDEX('تعرفه ها'!A:Z,MATCH("جریمه مازاد مصرف آب به ازاء هر متر مکعب",'تعرفه ها'!$B:$B,0),MATCH(F869,'تعرفه ها'!$2:$2,0)),0),"---")</f>
        <v>---</v>
      </c>
      <c r="Z869" s="50" t="str">
        <f>IFERROR(ROUND(((W869+X869+Y869)*INDEX('تعرفه ها'!A:Z,MATCH("هزینه نگهداری و تعمیرات شبکه آب",'تعرفه ها'!$B:$B,0),MATCH(F869,'تعرفه ها'!$2:$2,0))/100),0),"---")</f>
        <v>---</v>
      </c>
      <c r="AA869" s="50" t="str">
        <f>IFERROR(IF(INDEX('اطلاعات دوره'!A:Z,MATCH(G869,'اطلاعات دوره'!C:C,0),MATCH("آب",'اطلاعات دوره'!$1:$1,0))="دارد",ROUND((W869+X869+Y869)*INDEX('تعرفه ها'!A:Z,MATCH("پیک فصلی آب",'تعرفه ها'!$B:$B,0),MATCH(F869,'تعرفه ها'!$2:$2,0))/100,0),0),"---")</f>
        <v>---</v>
      </c>
      <c r="AB869" s="50" t="str">
        <f>IFERROR(ROUND(SUM(W869+X869+Y869+Z869+AA869)*INDEX('تعرفه ها'!A:Z,MATCH("مالیات آب",'تعرفه ها'!$B:$B,0),MATCH(F869,'تعرفه ها'!$2:$2,0))/100,0),"---")</f>
        <v>---</v>
      </c>
      <c r="AC869" s="50" t="str">
        <f t="shared" si="150"/>
        <v>---</v>
      </c>
      <c r="AD869" s="50" t="str">
        <f t="shared" si="143"/>
        <v>---</v>
      </c>
      <c r="AE869" s="50" t="str">
        <f t="shared" si="151"/>
        <v>---</v>
      </c>
      <c r="AF869" s="50" t="str">
        <f t="shared" si="152"/>
        <v>---</v>
      </c>
      <c r="AG869" s="153" t="str">
        <f t="shared" si="153"/>
        <v>---</v>
      </c>
      <c r="AI869" s="183" t="str">
        <f>IFERROR(IF(INDEX(پرداخت!A:AZ,MATCH(A869&amp;" - "&amp;"آب",پرداخت!$B:$B,0),MATCH(G869,پرداخت!$1:$1,0))="نشده","نشده","شده"),"---")</f>
        <v>---</v>
      </c>
      <c r="AL869" s="144"/>
      <c r="AM869" s="144"/>
      <c r="AN869" s="30"/>
      <c r="AO869" s="30"/>
      <c r="AP869" s="30"/>
      <c r="AQ869" s="30"/>
      <c r="AR869" s="30"/>
      <c r="AS869" s="30"/>
      <c r="AT869" s="30"/>
      <c r="AU869" s="30"/>
      <c r="AV869" s="30"/>
      <c r="AW869" s="30"/>
      <c r="AX869" s="30"/>
      <c r="AY869" s="30"/>
      <c r="AZ869" s="30"/>
      <c r="BA869" s="30"/>
      <c r="BB869" s="30"/>
      <c r="BC869" s="30"/>
      <c r="BD869" s="30"/>
      <c r="BE869" s="30"/>
      <c r="BF869" s="30"/>
      <c r="BG869" s="30"/>
      <c r="BH869" s="30"/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30"/>
      <c r="BT869" s="30"/>
      <c r="BU869" s="30"/>
      <c r="BV869" s="30"/>
      <c r="BW869" s="30"/>
      <c r="BX869" s="30"/>
      <c r="BY869" s="30"/>
      <c r="BZ869" s="30"/>
      <c r="CA869" s="30"/>
    </row>
    <row r="870" spans="1:79" ht="34.9" hidden="1" customHeight="1">
      <c r="A870" s="170"/>
      <c r="B870" s="47">
        <f>IFERROR(INDEX('اطلاعات انشعابات شرکتها'!A:BB,MATCH(A870,'اطلاعات انشعابات شرکتها'!A:A,0),MATCH(B$1,'اطلاعات انشعابات شرکتها'!$1:$1,0)),0)</f>
        <v>0</v>
      </c>
      <c r="C870" s="48">
        <f>IFERROR(INDEX('اطلاعات انشعابات شرکتها'!A:BB,MATCH(A870,'اطلاعات انشعابات شرکتها'!A:A,0),MATCH(C$1,'اطلاعات انشعابات شرکتها'!$1:$1,0)),0)</f>
        <v>0</v>
      </c>
      <c r="D870" s="45"/>
      <c r="E870" s="171"/>
      <c r="F870" s="170"/>
      <c r="G870" s="47" t="str">
        <f t="shared" si="144"/>
        <v>/</v>
      </c>
      <c r="H870" s="47">
        <f>IFERROR(INDEX('اطلاعات دوره'!A:Z,MATCH(G870,'اطلاعات دوره'!C:C,0),MATCH(H$1,'اطلاعات دوره'!$1:$1,0)),0)</f>
        <v>0</v>
      </c>
      <c r="I870" s="47">
        <f>IFERROR(INDEX('اطلاعات دوره'!A:Z,MATCH(G870,'اطلاعات دوره'!C:C,0),MATCH(I$1,'اطلاعات دوره'!$1:$1,0)),0)</f>
        <v>0</v>
      </c>
      <c r="J870" s="48">
        <f>IFERROR(INDEX('اطلاعات دوره'!A:Z,MATCH(G870,'اطلاعات دوره'!C:C,0),MATCH(J$1,'اطلاعات دوره'!$1:$1,0)),0)</f>
        <v>0</v>
      </c>
      <c r="K870" s="46"/>
      <c r="L870" s="158" t="str">
        <f>IFERROR(INDEX('اطلاعات دوره'!A:Z,MATCH(G870,'اطلاعات دوره'!C:C,0)-1,MATCH("عنوان",'اطلاعات دوره'!$1:$1,0)),"---")</f>
        <v>---</v>
      </c>
      <c r="M870" s="47" t="str">
        <f t="shared" si="145"/>
        <v>----</v>
      </c>
      <c r="N870" s="48" t="str">
        <f t="shared" si="146"/>
        <v>-/</v>
      </c>
      <c r="O870" s="45"/>
      <c r="P870" s="240">
        <f>IFERROR(INDEX('قرائت کنتور'!A:AZ,MATCH(A870&amp;"-"&amp;"آب",'قرائت کنتور'!B:B,0),MATCH(L870,'قرائت کنتور'!$1:$1,0)),0)</f>
        <v>0</v>
      </c>
      <c r="Q870" s="241">
        <f>IFERROR(INDEX('قرائت کنتور'!A:AZ,MATCH(A870&amp;"-"&amp;"آب",'قرائت کنتور'!B:B,0),MATCH(G870,'قرائت کنتور'!$1:$1,0)),0)</f>
        <v>0</v>
      </c>
      <c r="R870" s="241">
        <f t="shared" si="147"/>
        <v>0</v>
      </c>
      <c r="S870" s="241" t="str">
        <f>IFERROR(INDEX('اطلاعات انشعابات شرکتها'!A:AB,MATCH(A870,'اطلاعات انشعابات شرکتها'!A:A,0),MATCH(S$1,'اطلاعات انشعابات شرکتها'!$1:$1,0)),"---")</f>
        <v>---</v>
      </c>
      <c r="T870" s="227" t="str">
        <f t="shared" si="148"/>
        <v>---</v>
      </c>
      <c r="U870" s="45"/>
      <c r="V870" s="155" t="str">
        <f>IFERROR(INDEX('تعرفه ها'!A:Z,MATCH("بهای هر متر مکعب آب مصرفی",'تعرفه ها'!$B:$B,0),MATCH(F870,'تعرفه ها'!$2:$2,0)),"---")</f>
        <v>---</v>
      </c>
      <c r="W870" s="50" t="str">
        <f t="shared" si="149"/>
        <v>---</v>
      </c>
      <c r="X870" s="50" t="str">
        <f>IFERROR(ROUND(R870*INDEX('تعرفه ها'!A:Z,MATCH("عوارض آب به ازاء هر متر مکعب",'تعرفه ها'!$B:$B,0),MATCH(F870,'تعرفه ها'!$2:$2,0)),0),"---")</f>
        <v>---</v>
      </c>
      <c r="Y870" s="50" t="str">
        <f>IFERROR(ROUND(T870*INDEX('تعرفه ها'!A:Z,MATCH("جریمه مازاد مصرف آب به ازاء هر متر مکعب",'تعرفه ها'!$B:$B,0),MATCH(F870,'تعرفه ها'!$2:$2,0)),0),"---")</f>
        <v>---</v>
      </c>
      <c r="Z870" s="50" t="str">
        <f>IFERROR(ROUND(((W870+X870+Y870)*INDEX('تعرفه ها'!A:Z,MATCH("هزینه نگهداری و تعمیرات شبکه آب",'تعرفه ها'!$B:$B,0),MATCH(F870,'تعرفه ها'!$2:$2,0))/100),0),"---")</f>
        <v>---</v>
      </c>
      <c r="AA870" s="50" t="str">
        <f>IFERROR(IF(INDEX('اطلاعات دوره'!A:Z,MATCH(G870,'اطلاعات دوره'!C:C,0),MATCH("آب",'اطلاعات دوره'!$1:$1,0))="دارد",ROUND((W870+X870+Y870)*INDEX('تعرفه ها'!A:Z,MATCH("پیک فصلی آب",'تعرفه ها'!$B:$B,0),MATCH(F870,'تعرفه ها'!$2:$2,0))/100,0),0),"---")</f>
        <v>---</v>
      </c>
      <c r="AB870" s="50" t="str">
        <f>IFERROR(ROUND(SUM(W870+X870+Y870+Z870+AA870)*INDEX('تعرفه ها'!A:Z,MATCH("مالیات آب",'تعرفه ها'!$B:$B,0),MATCH(F870,'تعرفه ها'!$2:$2,0))/100,0),"---")</f>
        <v>---</v>
      </c>
      <c r="AC870" s="50" t="str">
        <f t="shared" si="150"/>
        <v>---</v>
      </c>
      <c r="AD870" s="50" t="str">
        <f t="shared" si="143"/>
        <v>---</v>
      </c>
      <c r="AE870" s="50" t="str">
        <f t="shared" si="151"/>
        <v>---</v>
      </c>
      <c r="AF870" s="50" t="str">
        <f t="shared" si="152"/>
        <v>---</v>
      </c>
      <c r="AG870" s="153" t="str">
        <f t="shared" si="153"/>
        <v>---</v>
      </c>
      <c r="AI870" s="183" t="str">
        <f>IFERROR(IF(INDEX(پرداخت!A:AZ,MATCH(A870&amp;" - "&amp;"آب",پرداخت!$B:$B,0),MATCH(G870,پرداخت!$1:$1,0))="نشده","نشده","شده"),"---")</f>
        <v>---</v>
      </c>
      <c r="AL870" s="144"/>
      <c r="AM870" s="144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30"/>
      <c r="BT870" s="30"/>
      <c r="BU870" s="30"/>
      <c r="BV870" s="30"/>
      <c r="BW870" s="30"/>
      <c r="BX870" s="30"/>
      <c r="BY870" s="30"/>
      <c r="BZ870" s="30"/>
      <c r="CA870" s="30"/>
    </row>
    <row r="871" spans="1:79" ht="34.9" hidden="1" customHeight="1">
      <c r="A871" s="170"/>
      <c r="B871" s="47">
        <f>IFERROR(INDEX('اطلاعات انشعابات شرکتها'!A:BB,MATCH(A871,'اطلاعات انشعابات شرکتها'!A:A,0),MATCH(B$1,'اطلاعات انشعابات شرکتها'!$1:$1,0)),0)</f>
        <v>0</v>
      </c>
      <c r="C871" s="48">
        <f>IFERROR(INDEX('اطلاعات انشعابات شرکتها'!A:BB,MATCH(A871,'اطلاعات انشعابات شرکتها'!A:A,0),MATCH(C$1,'اطلاعات انشعابات شرکتها'!$1:$1,0)),0)</f>
        <v>0</v>
      </c>
      <c r="D871" s="45"/>
      <c r="E871" s="171"/>
      <c r="F871" s="170"/>
      <c r="G871" s="47" t="str">
        <f t="shared" si="144"/>
        <v>/</v>
      </c>
      <c r="H871" s="47">
        <f>IFERROR(INDEX('اطلاعات دوره'!A:Z,MATCH(G871,'اطلاعات دوره'!C:C,0),MATCH(H$1,'اطلاعات دوره'!$1:$1,0)),0)</f>
        <v>0</v>
      </c>
      <c r="I871" s="47">
        <f>IFERROR(INDEX('اطلاعات دوره'!A:Z,MATCH(G871,'اطلاعات دوره'!C:C,0),MATCH(I$1,'اطلاعات دوره'!$1:$1,0)),0)</f>
        <v>0</v>
      </c>
      <c r="J871" s="48">
        <f>IFERROR(INDEX('اطلاعات دوره'!A:Z,MATCH(G871,'اطلاعات دوره'!C:C,0),MATCH(J$1,'اطلاعات دوره'!$1:$1,0)),0)</f>
        <v>0</v>
      </c>
      <c r="K871" s="46"/>
      <c r="L871" s="158" t="str">
        <f>IFERROR(INDEX('اطلاعات دوره'!A:Z,MATCH(G871,'اطلاعات دوره'!C:C,0)-1,MATCH("عنوان",'اطلاعات دوره'!$1:$1,0)),"---")</f>
        <v>---</v>
      </c>
      <c r="M871" s="47" t="str">
        <f t="shared" si="145"/>
        <v>----</v>
      </c>
      <c r="N871" s="48" t="str">
        <f t="shared" si="146"/>
        <v>-/</v>
      </c>
      <c r="O871" s="45"/>
      <c r="P871" s="240">
        <f>IFERROR(INDEX('قرائت کنتور'!A:AZ,MATCH(A871&amp;"-"&amp;"آب",'قرائت کنتور'!B:B,0),MATCH(L871,'قرائت کنتور'!$1:$1,0)),0)</f>
        <v>0</v>
      </c>
      <c r="Q871" s="241">
        <f>IFERROR(INDEX('قرائت کنتور'!A:AZ,MATCH(A871&amp;"-"&amp;"آب",'قرائت کنتور'!B:B,0),MATCH(G871,'قرائت کنتور'!$1:$1,0)),0)</f>
        <v>0</v>
      </c>
      <c r="R871" s="241">
        <f t="shared" si="147"/>
        <v>0</v>
      </c>
      <c r="S871" s="241" t="str">
        <f>IFERROR(INDEX('اطلاعات انشعابات شرکتها'!A:AB,MATCH(A871,'اطلاعات انشعابات شرکتها'!A:A,0),MATCH(S$1,'اطلاعات انشعابات شرکتها'!$1:$1,0)),"---")</f>
        <v>---</v>
      </c>
      <c r="T871" s="227" t="str">
        <f t="shared" si="148"/>
        <v>---</v>
      </c>
      <c r="U871" s="45"/>
      <c r="V871" s="155" t="str">
        <f>IFERROR(INDEX('تعرفه ها'!A:Z,MATCH("بهای هر متر مکعب آب مصرفی",'تعرفه ها'!$B:$B,0),MATCH(F871,'تعرفه ها'!$2:$2,0)),"---")</f>
        <v>---</v>
      </c>
      <c r="W871" s="50" t="str">
        <f t="shared" si="149"/>
        <v>---</v>
      </c>
      <c r="X871" s="50" t="str">
        <f>IFERROR(ROUND(R871*INDEX('تعرفه ها'!A:Z,MATCH("عوارض آب به ازاء هر متر مکعب",'تعرفه ها'!$B:$B,0),MATCH(F871,'تعرفه ها'!$2:$2,0)),0),"---")</f>
        <v>---</v>
      </c>
      <c r="Y871" s="50" t="str">
        <f>IFERROR(ROUND(T871*INDEX('تعرفه ها'!A:Z,MATCH("جریمه مازاد مصرف آب به ازاء هر متر مکعب",'تعرفه ها'!$B:$B,0),MATCH(F871,'تعرفه ها'!$2:$2,0)),0),"---")</f>
        <v>---</v>
      </c>
      <c r="Z871" s="50" t="str">
        <f>IFERROR(ROUND(((W871+X871+Y871)*INDEX('تعرفه ها'!A:Z,MATCH("هزینه نگهداری و تعمیرات شبکه آب",'تعرفه ها'!$B:$B,0),MATCH(F871,'تعرفه ها'!$2:$2,0))/100),0),"---")</f>
        <v>---</v>
      </c>
      <c r="AA871" s="50" t="str">
        <f>IFERROR(IF(INDEX('اطلاعات دوره'!A:Z,MATCH(G871,'اطلاعات دوره'!C:C,0),MATCH("آب",'اطلاعات دوره'!$1:$1,0))="دارد",ROUND((W871+X871+Y871)*INDEX('تعرفه ها'!A:Z,MATCH("پیک فصلی آب",'تعرفه ها'!$B:$B,0),MATCH(F871,'تعرفه ها'!$2:$2,0))/100,0),0),"---")</f>
        <v>---</v>
      </c>
      <c r="AB871" s="50" t="str">
        <f>IFERROR(ROUND(SUM(W871+X871+Y871+Z871+AA871)*INDEX('تعرفه ها'!A:Z,MATCH("مالیات آب",'تعرفه ها'!$B:$B,0),MATCH(F871,'تعرفه ها'!$2:$2,0))/100,0),"---")</f>
        <v>---</v>
      </c>
      <c r="AC871" s="50" t="str">
        <f t="shared" si="150"/>
        <v>---</v>
      </c>
      <c r="AD871" s="50" t="str">
        <f t="shared" si="143"/>
        <v>---</v>
      </c>
      <c r="AE871" s="50" t="str">
        <f t="shared" si="151"/>
        <v>---</v>
      </c>
      <c r="AF871" s="50" t="str">
        <f t="shared" si="152"/>
        <v>---</v>
      </c>
      <c r="AG871" s="153" t="str">
        <f t="shared" si="153"/>
        <v>---</v>
      </c>
      <c r="AI871" s="183" t="str">
        <f>IFERROR(IF(INDEX(پرداخت!A:AZ,MATCH(A871&amp;" - "&amp;"آب",پرداخت!$B:$B,0),MATCH(G871,پرداخت!$1:$1,0))="نشده","نشده","شده"),"---")</f>
        <v>---</v>
      </c>
      <c r="AL871" s="144"/>
      <c r="AM871" s="144"/>
      <c r="AN871" s="30"/>
      <c r="AO871" s="30"/>
      <c r="AP871" s="30"/>
      <c r="AQ871" s="30"/>
      <c r="AR871" s="30"/>
      <c r="AS871" s="30"/>
      <c r="AT871" s="30"/>
      <c r="AU871" s="30"/>
      <c r="AV871" s="30"/>
      <c r="AW871" s="30"/>
      <c r="AX871" s="30"/>
      <c r="AY871" s="30"/>
      <c r="AZ871" s="30"/>
      <c r="BA871" s="30"/>
      <c r="BB871" s="30"/>
      <c r="BC871" s="30"/>
      <c r="BD871" s="30"/>
      <c r="BE871" s="30"/>
      <c r="BF871" s="30"/>
      <c r="BG871" s="30"/>
      <c r="BH871" s="30"/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30"/>
      <c r="BT871" s="30"/>
      <c r="BU871" s="30"/>
      <c r="BV871" s="30"/>
      <c r="BW871" s="30"/>
      <c r="BX871" s="30"/>
      <c r="BY871" s="30"/>
      <c r="BZ871" s="30"/>
      <c r="CA871" s="30"/>
    </row>
    <row r="872" spans="1:79" ht="34.9" hidden="1" customHeight="1">
      <c r="A872" s="170"/>
      <c r="B872" s="47">
        <f>IFERROR(INDEX('اطلاعات انشعابات شرکتها'!A:BB,MATCH(A872,'اطلاعات انشعابات شرکتها'!A:A,0),MATCH(B$1,'اطلاعات انشعابات شرکتها'!$1:$1,0)),0)</f>
        <v>0</v>
      </c>
      <c r="C872" s="48">
        <f>IFERROR(INDEX('اطلاعات انشعابات شرکتها'!A:BB,MATCH(A872,'اطلاعات انشعابات شرکتها'!A:A,0),MATCH(C$1,'اطلاعات انشعابات شرکتها'!$1:$1,0)),0)</f>
        <v>0</v>
      </c>
      <c r="D872" s="45"/>
      <c r="E872" s="171"/>
      <c r="F872" s="170"/>
      <c r="G872" s="47" t="str">
        <f t="shared" si="144"/>
        <v>/</v>
      </c>
      <c r="H872" s="47">
        <f>IFERROR(INDEX('اطلاعات دوره'!A:Z,MATCH(G872,'اطلاعات دوره'!C:C,0),MATCH(H$1,'اطلاعات دوره'!$1:$1,0)),0)</f>
        <v>0</v>
      </c>
      <c r="I872" s="47">
        <f>IFERROR(INDEX('اطلاعات دوره'!A:Z,MATCH(G872,'اطلاعات دوره'!C:C,0),MATCH(I$1,'اطلاعات دوره'!$1:$1,0)),0)</f>
        <v>0</v>
      </c>
      <c r="J872" s="48">
        <f>IFERROR(INDEX('اطلاعات دوره'!A:Z,MATCH(G872,'اطلاعات دوره'!C:C,0),MATCH(J$1,'اطلاعات دوره'!$1:$1,0)),0)</f>
        <v>0</v>
      </c>
      <c r="K872" s="46"/>
      <c r="L872" s="158" t="str">
        <f>IFERROR(INDEX('اطلاعات دوره'!A:Z,MATCH(G872,'اطلاعات دوره'!C:C,0)-1,MATCH("عنوان",'اطلاعات دوره'!$1:$1,0)),"---")</f>
        <v>---</v>
      </c>
      <c r="M872" s="47" t="str">
        <f t="shared" si="145"/>
        <v>----</v>
      </c>
      <c r="N872" s="48" t="str">
        <f t="shared" si="146"/>
        <v>-/</v>
      </c>
      <c r="O872" s="45"/>
      <c r="P872" s="240">
        <f>IFERROR(INDEX('قرائت کنتور'!A:AZ,MATCH(A872&amp;"-"&amp;"آب",'قرائت کنتور'!B:B,0),MATCH(L872,'قرائت کنتور'!$1:$1,0)),0)</f>
        <v>0</v>
      </c>
      <c r="Q872" s="241">
        <f>IFERROR(INDEX('قرائت کنتور'!A:AZ,MATCH(A872&amp;"-"&amp;"آب",'قرائت کنتور'!B:B,0),MATCH(G872,'قرائت کنتور'!$1:$1,0)),0)</f>
        <v>0</v>
      </c>
      <c r="R872" s="241">
        <f t="shared" si="147"/>
        <v>0</v>
      </c>
      <c r="S872" s="241" t="str">
        <f>IFERROR(INDEX('اطلاعات انشعابات شرکتها'!A:AB,MATCH(A872,'اطلاعات انشعابات شرکتها'!A:A,0),MATCH(S$1,'اطلاعات انشعابات شرکتها'!$1:$1,0)),"---")</f>
        <v>---</v>
      </c>
      <c r="T872" s="227" t="str">
        <f t="shared" si="148"/>
        <v>---</v>
      </c>
      <c r="U872" s="45"/>
      <c r="V872" s="155" t="str">
        <f>IFERROR(INDEX('تعرفه ها'!A:Z,MATCH("بهای هر متر مکعب آب مصرفی",'تعرفه ها'!$B:$B,0),MATCH(F872,'تعرفه ها'!$2:$2,0)),"---")</f>
        <v>---</v>
      </c>
      <c r="W872" s="50" t="str">
        <f t="shared" si="149"/>
        <v>---</v>
      </c>
      <c r="X872" s="50" t="str">
        <f>IFERROR(ROUND(R872*INDEX('تعرفه ها'!A:Z,MATCH("عوارض آب به ازاء هر متر مکعب",'تعرفه ها'!$B:$B,0),MATCH(F872,'تعرفه ها'!$2:$2,0)),0),"---")</f>
        <v>---</v>
      </c>
      <c r="Y872" s="50" t="str">
        <f>IFERROR(ROUND(T872*INDEX('تعرفه ها'!A:Z,MATCH("جریمه مازاد مصرف آب به ازاء هر متر مکعب",'تعرفه ها'!$B:$B,0),MATCH(F872,'تعرفه ها'!$2:$2,0)),0),"---")</f>
        <v>---</v>
      </c>
      <c r="Z872" s="50" t="str">
        <f>IFERROR(ROUND(((W872+X872+Y872)*INDEX('تعرفه ها'!A:Z,MATCH("هزینه نگهداری و تعمیرات شبکه آب",'تعرفه ها'!$B:$B,0),MATCH(F872,'تعرفه ها'!$2:$2,0))/100),0),"---")</f>
        <v>---</v>
      </c>
      <c r="AA872" s="50" t="str">
        <f>IFERROR(IF(INDEX('اطلاعات دوره'!A:Z,MATCH(G872,'اطلاعات دوره'!C:C,0),MATCH("آب",'اطلاعات دوره'!$1:$1,0))="دارد",ROUND((W872+X872+Y872)*INDEX('تعرفه ها'!A:Z,MATCH("پیک فصلی آب",'تعرفه ها'!$B:$B,0),MATCH(F872,'تعرفه ها'!$2:$2,0))/100,0),0),"---")</f>
        <v>---</v>
      </c>
      <c r="AB872" s="50" t="str">
        <f>IFERROR(ROUND(SUM(W872+X872+Y872+Z872+AA872)*INDEX('تعرفه ها'!A:Z,MATCH("مالیات آب",'تعرفه ها'!$B:$B,0),MATCH(F872,'تعرفه ها'!$2:$2,0))/100,0),"---")</f>
        <v>---</v>
      </c>
      <c r="AC872" s="50" t="str">
        <f t="shared" si="150"/>
        <v>---</v>
      </c>
      <c r="AD872" s="50" t="str">
        <f t="shared" si="143"/>
        <v>---</v>
      </c>
      <c r="AE872" s="50" t="str">
        <f t="shared" si="151"/>
        <v>---</v>
      </c>
      <c r="AF872" s="50" t="str">
        <f t="shared" si="152"/>
        <v>---</v>
      </c>
      <c r="AG872" s="153" t="str">
        <f t="shared" si="153"/>
        <v>---</v>
      </c>
      <c r="AI872" s="183" t="str">
        <f>IFERROR(IF(INDEX(پرداخت!A:AZ,MATCH(A872&amp;" - "&amp;"آب",پرداخت!$B:$B,0),MATCH(G872,پرداخت!$1:$1,0))="نشده","نشده","شده"),"---")</f>
        <v>---</v>
      </c>
      <c r="AL872" s="144"/>
      <c r="AM872" s="144"/>
      <c r="AN872" s="30"/>
      <c r="AO872" s="30"/>
      <c r="AP872" s="30"/>
      <c r="AQ872" s="30"/>
      <c r="AR872" s="30"/>
      <c r="AS872" s="30"/>
      <c r="AT872" s="30"/>
      <c r="AU872" s="30"/>
      <c r="AV872" s="30"/>
      <c r="AW872" s="30"/>
      <c r="AX872" s="30"/>
      <c r="AY872" s="30"/>
      <c r="AZ872" s="30"/>
      <c r="BA872" s="30"/>
      <c r="BB872" s="30"/>
      <c r="BC872" s="30"/>
      <c r="BD872" s="30"/>
      <c r="BE872" s="30"/>
      <c r="BF872" s="30"/>
      <c r="BG872" s="30"/>
      <c r="BH872" s="30"/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30"/>
      <c r="BT872" s="30"/>
      <c r="BU872" s="30"/>
      <c r="BV872" s="30"/>
      <c r="BW872" s="30"/>
      <c r="BX872" s="30"/>
      <c r="BY872" s="30"/>
      <c r="BZ872" s="30"/>
      <c r="CA872" s="30"/>
    </row>
    <row r="873" spans="1:79" ht="34.9" hidden="1" customHeight="1">
      <c r="A873" s="170"/>
      <c r="B873" s="47">
        <f>IFERROR(INDEX('اطلاعات انشعابات شرکتها'!A:BB,MATCH(A873,'اطلاعات انشعابات شرکتها'!A:A,0),MATCH(B$1,'اطلاعات انشعابات شرکتها'!$1:$1,0)),0)</f>
        <v>0</v>
      </c>
      <c r="C873" s="48">
        <f>IFERROR(INDEX('اطلاعات انشعابات شرکتها'!A:BB,MATCH(A873,'اطلاعات انشعابات شرکتها'!A:A,0),MATCH(C$1,'اطلاعات انشعابات شرکتها'!$1:$1,0)),0)</f>
        <v>0</v>
      </c>
      <c r="D873" s="45"/>
      <c r="E873" s="171"/>
      <c r="F873" s="170"/>
      <c r="G873" s="47" t="str">
        <f t="shared" si="144"/>
        <v>/</v>
      </c>
      <c r="H873" s="47">
        <f>IFERROR(INDEX('اطلاعات دوره'!A:Z,MATCH(G873,'اطلاعات دوره'!C:C,0),MATCH(H$1,'اطلاعات دوره'!$1:$1,0)),0)</f>
        <v>0</v>
      </c>
      <c r="I873" s="47">
        <f>IFERROR(INDEX('اطلاعات دوره'!A:Z,MATCH(G873,'اطلاعات دوره'!C:C,0),MATCH(I$1,'اطلاعات دوره'!$1:$1,0)),0)</f>
        <v>0</v>
      </c>
      <c r="J873" s="48">
        <f>IFERROR(INDEX('اطلاعات دوره'!A:Z,MATCH(G873,'اطلاعات دوره'!C:C,0),MATCH(J$1,'اطلاعات دوره'!$1:$1,0)),0)</f>
        <v>0</v>
      </c>
      <c r="K873" s="46"/>
      <c r="L873" s="158" t="str">
        <f>IFERROR(INDEX('اطلاعات دوره'!A:Z,MATCH(G873,'اطلاعات دوره'!C:C,0)-1,MATCH("عنوان",'اطلاعات دوره'!$1:$1,0)),"---")</f>
        <v>---</v>
      </c>
      <c r="M873" s="47" t="str">
        <f t="shared" si="145"/>
        <v>----</v>
      </c>
      <c r="N873" s="48" t="str">
        <f t="shared" si="146"/>
        <v>-/</v>
      </c>
      <c r="O873" s="45"/>
      <c r="P873" s="240">
        <f>IFERROR(INDEX('قرائت کنتور'!A:AZ,MATCH(A873&amp;"-"&amp;"آب",'قرائت کنتور'!B:B,0),MATCH(L873,'قرائت کنتور'!$1:$1,0)),0)</f>
        <v>0</v>
      </c>
      <c r="Q873" s="241">
        <f>IFERROR(INDEX('قرائت کنتور'!A:AZ,MATCH(A873&amp;"-"&amp;"آب",'قرائت کنتور'!B:B,0),MATCH(G873,'قرائت کنتور'!$1:$1,0)),0)</f>
        <v>0</v>
      </c>
      <c r="R873" s="241">
        <f t="shared" si="147"/>
        <v>0</v>
      </c>
      <c r="S873" s="241" t="str">
        <f>IFERROR(INDEX('اطلاعات انشعابات شرکتها'!A:AB,MATCH(A873,'اطلاعات انشعابات شرکتها'!A:A,0),MATCH(S$1,'اطلاعات انشعابات شرکتها'!$1:$1,0)),"---")</f>
        <v>---</v>
      </c>
      <c r="T873" s="227" t="str">
        <f t="shared" si="148"/>
        <v>---</v>
      </c>
      <c r="U873" s="45"/>
      <c r="V873" s="155" t="str">
        <f>IFERROR(INDEX('تعرفه ها'!A:Z,MATCH("بهای هر متر مکعب آب مصرفی",'تعرفه ها'!$B:$B,0),MATCH(F873,'تعرفه ها'!$2:$2,0)),"---")</f>
        <v>---</v>
      </c>
      <c r="W873" s="50" t="str">
        <f t="shared" si="149"/>
        <v>---</v>
      </c>
      <c r="X873" s="50" t="str">
        <f>IFERROR(ROUND(R873*INDEX('تعرفه ها'!A:Z,MATCH("عوارض آب به ازاء هر متر مکعب",'تعرفه ها'!$B:$B,0),MATCH(F873,'تعرفه ها'!$2:$2,0)),0),"---")</f>
        <v>---</v>
      </c>
      <c r="Y873" s="50" t="str">
        <f>IFERROR(ROUND(T873*INDEX('تعرفه ها'!A:Z,MATCH("جریمه مازاد مصرف آب به ازاء هر متر مکعب",'تعرفه ها'!$B:$B,0),MATCH(F873,'تعرفه ها'!$2:$2,0)),0),"---")</f>
        <v>---</v>
      </c>
      <c r="Z873" s="50" t="str">
        <f>IFERROR(ROUND(((W873+X873+Y873)*INDEX('تعرفه ها'!A:Z,MATCH("هزینه نگهداری و تعمیرات شبکه آب",'تعرفه ها'!$B:$B,0),MATCH(F873,'تعرفه ها'!$2:$2,0))/100),0),"---")</f>
        <v>---</v>
      </c>
      <c r="AA873" s="50" t="str">
        <f>IFERROR(IF(INDEX('اطلاعات دوره'!A:Z,MATCH(G873,'اطلاعات دوره'!C:C,0),MATCH("آب",'اطلاعات دوره'!$1:$1,0))="دارد",ROUND((W873+X873+Y873)*INDEX('تعرفه ها'!A:Z,MATCH("پیک فصلی آب",'تعرفه ها'!$B:$B,0),MATCH(F873,'تعرفه ها'!$2:$2,0))/100,0),0),"---")</f>
        <v>---</v>
      </c>
      <c r="AB873" s="50" t="str">
        <f>IFERROR(ROUND(SUM(W873+X873+Y873+Z873+AA873)*INDEX('تعرفه ها'!A:Z,MATCH("مالیات آب",'تعرفه ها'!$B:$B,0),MATCH(F873,'تعرفه ها'!$2:$2,0))/100,0),"---")</f>
        <v>---</v>
      </c>
      <c r="AC873" s="50" t="str">
        <f t="shared" si="150"/>
        <v>---</v>
      </c>
      <c r="AD873" s="50" t="str">
        <f t="shared" si="143"/>
        <v>---</v>
      </c>
      <c r="AE873" s="50" t="str">
        <f t="shared" si="151"/>
        <v>---</v>
      </c>
      <c r="AF873" s="50" t="str">
        <f t="shared" si="152"/>
        <v>---</v>
      </c>
      <c r="AG873" s="153" t="str">
        <f t="shared" si="153"/>
        <v>---</v>
      </c>
      <c r="AI873" s="183" t="str">
        <f>IFERROR(IF(INDEX(پرداخت!A:AZ,MATCH(A873&amp;" - "&amp;"آب",پرداخت!$B:$B,0),MATCH(G873,پرداخت!$1:$1,0))="نشده","نشده","شده"),"---")</f>
        <v>---</v>
      </c>
      <c r="AL873" s="144"/>
      <c r="AM873" s="144"/>
      <c r="AN873" s="30"/>
      <c r="AO873" s="30"/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30"/>
      <c r="BT873" s="30"/>
      <c r="BU873" s="30"/>
      <c r="BV873" s="30"/>
      <c r="BW873" s="30"/>
      <c r="BX873" s="30"/>
      <c r="BY873" s="30"/>
      <c r="BZ873" s="30"/>
      <c r="CA873" s="30"/>
    </row>
    <row r="874" spans="1:79" ht="34.9" hidden="1" customHeight="1">
      <c r="A874" s="170"/>
      <c r="B874" s="47">
        <f>IFERROR(INDEX('اطلاعات انشعابات شرکتها'!A:BB,MATCH(A874,'اطلاعات انشعابات شرکتها'!A:A,0),MATCH(B$1,'اطلاعات انشعابات شرکتها'!$1:$1,0)),0)</f>
        <v>0</v>
      </c>
      <c r="C874" s="48">
        <f>IFERROR(INDEX('اطلاعات انشعابات شرکتها'!A:BB,MATCH(A874,'اطلاعات انشعابات شرکتها'!A:A,0),MATCH(C$1,'اطلاعات انشعابات شرکتها'!$1:$1,0)),0)</f>
        <v>0</v>
      </c>
      <c r="D874" s="45"/>
      <c r="E874" s="171"/>
      <c r="F874" s="170"/>
      <c r="G874" s="47" t="str">
        <f t="shared" si="144"/>
        <v>/</v>
      </c>
      <c r="H874" s="47">
        <f>IFERROR(INDEX('اطلاعات دوره'!A:Z,MATCH(G874,'اطلاعات دوره'!C:C,0),MATCH(H$1,'اطلاعات دوره'!$1:$1,0)),0)</f>
        <v>0</v>
      </c>
      <c r="I874" s="47">
        <f>IFERROR(INDEX('اطلاعات دوره'!A:Z,MATCH(G874,'اطلاعات دوره'!C:C,0),MATCH(I$1,'اطلاعات دوره'!$1:$1,0)),0)</f>
        <v>0</v>
      </c>
      <c r="J874" s="48">
        <f>IFERROR(INDEX('اطلاعات دوره'!A:Z,MATCH(G874,'اطلاعات دوره'!C:C,0),MATCH(J$1,'اطلاعات دوره'!$1:$1,0)),0)</f>
        <v>0</v>
      </c>
      <c r="K874" s="46"/>
      <c r="L874" s="158" t="str">
        <f>IFERROR(INDEX('اطلاعات دوره'!A:Z,MATCH(G874,'اطلاعات دوره'!C:C,0)-1,MATCH("عنوان",'اطلاعات دوره'!$1:$1,0)),"---")</f>
        <v>---</v>
      </c>
      <c r="M874" s="47" t="str">
        <f t="shared" si="145"/>
        <v>----</v>
      </c>
      <c r="N874" s="48" t="str">
        <f t="shared" si="146"/>
        <v>-/</v>
      </c>
      <c r="O874" s="45"/>
      <c r="P874" s="240">
        <f>IFERROR(INDEX('قرائت کنتور'!A:AZ,MATCH(A874&amp;"-"&amp;"آب",'قرائت کنتور'!B:B,0),MATCH(L874,'قرائت کنتور'!$1:$1,0)),0)</f>
        <v>0</v>
      </c>
      <c r="Q874" s="241">
        <f>IFERROR(INDEX('قرائت کنتور'!A:AZ,MATCH(A874&amp;"-"&amp;"آب",'قرائت کنتور'!B:B,0),MATCH(G874,'قرائت کنتور'!$1:$1,0)),0)</f>
        <v>0</v>
      </c>
      <c r="R874" s="241">
        <f t="shared" si="147"/>
        <v>0</v>
      </c>
      <c r="S874" s="241" t="str">
        <f>IFERROR(INDEX('اطلاعات انشعابات شرکتها'!A:AB,MATCH(A874,'اطلاعات انشعابات شرکتها'!A:A,0),MATCH(S$1,'اطلاعات انشعابات شرکتها'!$1:$1,0)),"---")</f>
        <v>---</v>
      </c>
      <c r="T874" s="227" t="str">
        <f t="shared" si="148"/>
        <v>---</v>
      </c>
      <c r="U874" s="45"/>
      <c r="V874" s="155" t="str">
        <f>IFERROR(INDEX('تعرفه ها'!A:Z,MATCH("بهای هر متر مکعب آب مصرفی",'تعرفه ها'!$B:$B,0),MATCH(F874,'تعرفه ها'!$2:$2,0)),"---")</f>
        <v>---</v>
      </c>
      <c r="W874" s="50" t="str">
        <f t="shared" si="149"/>
        <v>---</v>
      </c>
      <c r="X874" s="50" t="str">
        <f>IFERROR(ROUND(R874*INDEX('تعرفه ها'!A:Z,MATCH("عوارض آب به ازاء هر متر مکعب",'تعرفه ها'!$B:$B,0),MATCH(F874,'تعرفه ها'!$2:$2,0)),0),"---")</f>
        <v>---</v>
      </c>
      <c r="Y874" s="50" t="str">
        <f>IFERROR(ROUND(T874*INDEX('تعرفه ها'!A:Z,MATCH("جریمه مازاد مصرف آب به ازاء هر متر مکعب",'تعرفه ها'!$B:$B,0),MATCH(F874,'تعرفه ها'!$2:$2,0)),0),"---")</f>
        <v>---</v>
      </c>
      <c r="Z874" s="50" t="str">
        <f>IFERROR(ROUND(((W874+X874+Y874)*INDEX('تعرفه ها'!A:Z,MATCH("هزینه نگهداری و تعمیرات شبکه آب",'تعرفه ها'!$B:$B,0),MATCH(F874,'تعرفه ها'!$2:$2,0))/100),0),"---")</f>
        <v>---</v>
      </c>
      <c r="AA874" s="50" t="str">
        <f>IFERROR(IF(INDEX('اطلاعات دوره'!A:Z,MATCH(G874,'اطلاعات دوره'!C:C,0),MATCH("آب",'اطلاعات دوره'!$1:$1,0))="دارد",ROUND((W874+X874+Y874)*INDEX('تعرفه ها'!A:Z,MATCH("پیک فصلی آب",'تعرفه ها'!$B:$B,0),MATCH(F874,'تعرفه ها'!$2:$2,0))/100,0),0),"---")</f>
        <v>---</v>
      </c>
      <c r="AB874" s="50" t="str">
        <f>IFERROR(ROUND(SUM(W874+X874+Y874+Z874+AA874)*INDEX('تعرفه ها'!A:Z,MATCH("مالیات آب",'تعرفه ها'!$B:$B,0),MATCH(F874,'تعرفه ها'!$2:$2,0))/100,0),"---")</f>
        <v>---</v>
      </c>
      <c r="AC874" s="50" t="str">
        <f t="shared" si="150"/>
        <v>---</v>
      </c>
      <c r="AD874" s="50" t="str">
        <f t="shared" si="143"/>
        <v>---</v>
      </c>
      <c r="AE874" s="50" t="str">
        <f t="shared" si="151"/>
        <v>---</v>
      </c>
      <c r="AF874" s="50" t="str">
        <f t="shared" si="152"/>
        <v>---</v>
      </c>
      <c r="AG874" s="153" t="str">
        <f t="shared" si="153"/>
        <v>---</v>
      </c>
      <c r="AI874" s="183" t="str">
        <f>IFERROR(IF(INDEX(پرداخت!A:AZ,MATCH(A874&amp;" - "&amp;"آب",پرداخت!$B:$B,0),MATCH(G874,پرداخت!$1:$1,0))="نشده","نشده","شده"),"---")</f>
        <v>---</v>
      </c>
      <c r="AL874" s="144"/>
      <c r="AM874" s="144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30"/>
      <c r="BT874" s="30"/>
      <c r="BU874" s="30"/>
      <c r="BV874" s="30"/>
      <c r="BW874" s="30"/>
      <c r="BX874" s="30"/>
      <c r="BY874" s="30"/>
      <c r="BZ874" s="30"/>
      <c r="CA874" s="30"/>
    </row>
    <row r="875" spans="1:79" ht="34.9" hidden="1" customHeight="1">
      <c r="A875" s="170"/>
      <c r="B875" s="47">
        <f>IFERROR(INDEX('اطلاعات انشعابات شرکتها'!A:BB,MATCH(A875,'اطلاعات انشعابات شرکتها'!A:A,0),MATCH(B$1,'اطلاعات انشعابات شرکتها'!$1:$1,0)),0)</f>
        <v>0</v>
      </c>
      <c r="C875" s="48">
        <f>IFERROR(INDEX('اطلاعات انشعابات شرکتها'!A:BB,MATCH(A875,'اطلاعات انشعابات شرکتها'!A:A,0),MATCH(C$1,'اطلاعات انشعابات شرکتها'!$1:$1,0)),0)</f>
        <v>0</v>
      </c>
      <c r="D875" s="45"/>
      <c r="E875" s="171"/>
      <c r="F875" s="170"/>
      <c r="G875" s="47" t="str">
        <f t="shared" si="144"/>
        <v>/</v>
      </c>
      <c r="H875" s="47">
        <f>IFERROR(INDEX('اطلاعات دوره'!A:Z,MATCH(G875,'اطلاعات دوره'!C:C,0),MATCH(H$1,'اطلاعات دوره'!$1:$1,0)),0)</f>
        <v>0</v>
      </c>
      <c r="I875" s="47">
        <f>IFERROR(INDEX('اطلاعات دوره'!A:Z,MATCH(G875,'اطلاعات دوره'!C:C,0),MATCH(I$1,'اطلاعات دوره'!$1:$1,0)),0)</f>
        <v>0</v>
      </c>
      <c r="J875" s="48">
        <f>IFERROR(INDEX('اطلاعات دوره'!A:Z,MATCH(G875,'اطلاعات دوره'!C:C,0),MATCH(J$1,'اطلاعات دوره'!$1:$1,0)),0)</f>
        <v>0</v>
      </c>
      <c r="K875" s="46"/>
      <c r="L875" s="158" t="str">
        <f>IFERROR(INDEX('اطلاعات دوره'!A:Z,MATCH(G875,'اطلاعات دوره'!C:C,0)-1,MATCH("عنوان",'اطلاعات دوره'!$1:$1,0)),"---")</f>
        <v>---</v>
      </c>
      <c r="M875" s="47" t="str">
        <f t="shared" si="145"/>
        <v>----</v>
      </c>
      <c r="N875" s="48" t="str">
        <f t="shared" si="146"/>
        <v>-/</v>
      </c>
      <c r="O875" s="45"/>
      <c r="P875" s="240">
        <f>IFERROR(INDEX('قرائت کنتور'!A:AZ,MATCH(A875&amp;"-"&amp;"آب",'قرائت کنتور'!B:B,0),MATCH(L875,'قرائت کنتور'!$1:$1,0)),0)</f>
        <v>0</v>
      </c>
      <c r="Q875" s="241">
        <f>IFERROR(INDEX('قرائت کنتور'!A:AZ,MATCH(A875&amp;"-"&amp;"آب",'قرائت کنتور'!B:B,0),MATCH(G875,'قرائت کنتور'!$1:$1,0)),0)</f>
        <v>0</v>
      </c>
      <c r="R875" s="241">
        <f t="shared" si="147"/>
        <v>0</v>
      </c>
      <c r="S875" s="241" t="str">
        <f>IFERROR(INDEX('اطلاعات انشعابات شرکتها'!A:AB,MATCH(A875,'اطلاعات انشعابات شرکتها'!A:A,0),MATCH(S$1,'اطلاعات انشعابات شرکتها'!$1:$1,0)),"---")</f>
        <v>---</v>
      </c>
      <c r="T875" s="227" t="str">
        <f t="shared" si="148"/>
        <v>---</v>
      </c>
      <c r="U875" s="45"/>
      <c r="V875" s="155" t="str">
        <f>IFERROR(INDEX('تعرفه ها'!A:Z,MATCH("بهای هر متر مکعب آب مصرفی",'تعرفه ها'!$B:$B,0),MATCH(F875,'تعرفه ها'!$2:$2,0)),"---")</f>
        <v>---</v>
      </c>
      <c r="W875" s="50" t="str">
        <f t="shared" si="149"/>
        <v>---</v>
      </c>
      <c r="X875" s="50" t="str">
        <f>IFERROR(ROUND(R875*INDEX('تعرفه ها'!A:Z,MATCH("عوارض آب به ازاء هر متر مکعب",'تعرفه ها'!$B:$B,0),MATCH(F875,'تعرفه ها'!$2:$2,0)),0),"---")</f>
        <v>---</v>
      </c>
      <c r="Y875" s="50" t="str">
        <f>IFERROR(ROUND(T875*INDEX('تعرفه ها'!A:Z,MATCH("جریمه مازاد مصرف آب به ازاء هر متر مکعب",'تعرفه ها'!$B:$B,0),MATCH(F875,'تعرفه ها'!$2:$2,0)),0),"---")</f>
        <v>---</v>
      </c>
      <c r="Z875" s="50" t="str">
        <f>IFERROR(ROUND(((W875+X875+Y875)*INDEX('تعرفه ها'!A:Z,MATCH("هزینه نگهداری و تعمیرات شبکه آب",'تعرفه ها'!$B:$B,0),MATCH(F875,'تعرفه ها'!$2:$2,0))/100),0),"---")</f>
        <v>---</v>
      </c>
      <c r="AA875" s="50" t="str">
        <f>IFERROR(IF(INDEX('اطلاعات دوره'!A:Z,MATCH(G875,'اطلاعات دوره'!C:C,0),MATCH("آب",'اطلاعات دوره'!$1:$1,0))="دارد",ROUND((W875+X875+Y875)*INDEX('تعرفه ها'!A:Z,MATCH("پیک فصلی آب",'تعرفه ها'!$B:$B,0),MATCH(F875,'تعرفه ها'!$2:$2,0))/100,0),0),"---")</f>
        <v>---</v>
      </c>
      <c r="AB875" s="50" t="str">
        <f>IFERROR(ROUND(SUM(W875+X875+Y875+Z875+AA875)*INDEX('تعرفه ها'!A:Z,MATCH("مالیات آب",'تعرفه ها'!$B:$B,0),MATCH(F875,'تعرفه ها'!$2:$2,0))/100,0),"---")</f>
        <v>---</v>
      </c>
      <c r="AC875" s="50" t="str">
        <f t="shared" si="150"/>
        <v>---</v>
      </c>
      <c r="AD875" s="50" t="str">
        <f t="shared" si="143"/>
        <v>---</v>
      </c>
      <c r="AE875" s="50" t="str">
        <f t="shared" si="151"/>
        <v>---</v>
      </c>
      <c r="AF875" s="50" t="str">
        <f t="shared" si="152"/>
        <v>---</v>
      </c>
      <c r="AG875" s="153" t="str">
        <f t="shared" si="153"/>
        <v>---</v>
      </c>
      <c r="AI875" s="183" t="str">
        <f>IFERROR(IF(INDEX(پرداخت!A:AZ,MATCH(A875&amp;" - "&amp;"آب",پرداخت!$B:$B,0),MATCH(G875,پرداخت!$1:$1,0))="نشده","نشده","شده"),"---")</f>
        <v>---</v>
      </c>
      <c r="AL875" s="144"/>
      <c r="AM875" s="144"/>
      <c r="AN875" s="30"/>
      <c r="AO875" s="30"/>
      <c r="AP875" s="30"/>
      <c r="AQ875" s="30"/>
      <c r="AR875" s="30"/>
      <c r="AS875" s="30"/>
      <c r="AT875" s="30"/>
      <c r="AU875" s="30"/>
      <c r="AV875" s="30"/>
      <c r="AW875" s="30"/>
      <c r="AX875" s="30"/>
      <c r="AY875" s="30"/>
      <c r="AZ875" s="30"/>
      <c r="BA875" s="30"/>
      <c r="BB875" s="30"/>
      <c r="BC875" s="30"/>
      <c r="BD875" s="30"/>
      <c r="BE875" s="30"/>
      <c r="BF875" s="30"/>
      <c r="BG875" s="30"/>
      <c r="BH875" s="30"/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30"/>
      <c r="BT875" s="30"/>
      <c r="BU875" s="30"/>
      <c r="BV875" s="30"/>
      <c r="BW875" s="30"/>
      <c r="BX875" s="30"/>
      <c r="BY875" s="30"/>
      <c r="BZ875" s="30"/>
      <c r="CA875" s="30"/>
    </row>
    <row r="876" spans="1:79" ht="34.9" hidden="1" customHeight="1">
      <c r="A876" s="170"/>
      <c r="B876" s="47">
        <f>IFERROR(INDEX('اطلاعات انشعابات شرکتها'!A:BB,MATCH(A876,'اطلاعات انشعابات شرکتها'!A:A,0),MATCH(B$1,'اطلاعات انشعابات شرکتها'!$1:$1,0)),0)</f>
        <v>0</v>
      </c>
      <c r="C876" s="48">
        <f>IFERROR(INDEX('اطلاعات انشعابات شرکتها'!A:BB,MATCH(A876,'اطلاعات انشعابات شرکتها'!A:A,0),MATCH(C$1,'اطلاعات انشعابات شرکتها'!$1:$1,0)),0)</f>
        <v>0</v>
      </c>
      <c r="D876" s="45"/>
      <c r="E876" s="171"/>
      <c r="F876" s="170"/>
      <c r="G876" s="47" t="str">
        <f t="shared" si="144"/>
        <v>/</v>
      </c>
      <c r="H876" s="47">
        <f>IFERROR(INDEX('اطلاعات دوره'!A:Z,MATCH(G876,'اطلاعات دوره'!C:C,0),MATCH(H$1,'اطلاعات دوره'!$1:$1,0)),0)</f>
        <v>0</v>
      </c>
      <c r="I876" s="47">
        <f>IFERROR(INDEX('اطلاعات دوره'!A:Z,MATCH(G876,'اطلاعات دوره'!C:C,0),MATCH(I$1,'اطلاعات دوره'!$1:$1,0)),0)</f>
        <v>0</v>
      </c>
      <c r="J876" s="48">
        <f>IFERROR(INDEX('اطلاعات دوره'!A:Z,MATCH(G876,'اطلاعات دوره'!C:C,0),MATCH(J$1,'اطلاعات دوره'!$1:$1,0)),0)</f>
        <v>0</v>
      </c>
      <c r="K876" s="46"/>
      <c r="L876" s="158" t="str">
        <f>IFERROR(INDEX('اطلاعات دوره'!A:Z,MATCH(G876,'اطلاعات دوره'!C:C,0)-1,MATCH("عنوان",'اطلاعات دوره'!$1:$1,0)),"---")</f>
        <v>---</v>
      </c>
      <c r="M876" s="47" t="str">
        <f t="shared" si="145"/>
        <v>----</v>
      </c>
      <c r="N876" s="48" t="str">
        <f t="shared" si="146"/>
        <v>-/</v>
      </c>
      <c r="O876" s="45"/>
      <c r="P876" s="240">
        <f>IFERROR(INDEX('قرائت کنتور'!A:AZ,MATCH(A876&amp;"-"&amp;"آب",'قرائت کنتور'!B:B,0),MATCH(L876,'قرائت کنتور'!$1:$1,0)),0)</f>
        <v>0</v>
      </c>
      <c r="Q876" s="241">
        <f>IFERROR(INDEX('قرائت کنتور'!A:AZ,MATCH(A876&amp;"-"&amp;"آب",'قرائت کنتور'!B:B,0),MATCH(G876,'قرائت کنتور'!$1:$1,0)),0)</f>
        <v>0</v>
      </c>
      <c r="R876" s="241">
        <f t="shared" si="147"/>
        <v>0</v>
      </c>
      <c r="S876" s="241" t="str">
        <f>IFERROR(INDEX('اطلاعات انشعابات شرکتها'!A:AB,MATCH(A876,'اطلاعات انشعابات شرکتها'!A:A,0),MATCH(S$1,'اطلاعات انشعابات شرکتها'!$1:$1,0)),"---")</f>
        <v>---</v>
      </c>
      <c r="T876" s="227" t="str">
        <f t="shared" si="148"/>
        <v>---</v>
      </c>
      <c r="U876" s="45"/>
      <c r="V876" s="155" t="str">
        <f>IFERROR(INDEX('تعرفه ها'!A:Z,MATCH("بهای هر متر مکعب آب مصرفی",'تعرفه ها'!$B:$B,0),MATCH(F876,'تعرفه ها'!$2:$2,0)),"---")</f>
        <v>---</v>
      </c>
      <c r="W876" s="50" t="str">
        <f t="shared" si="149"/>
        <v>---</v>
      </c>
      <c r="X876" s="50" t="str">
        <f>IFERROR(ROUND(R876*INDEX('تعرفه ها'!A:Z,MATCH("عوارض آب به ازاء هر متر مکعب",'تعرفه ها'!$B:$B,0),MATCH(F876,'تعرفه ها'!$2:$2,0)),0),"---")</f>
        <v>---</v>
      </c>
      <c r="Y876" s="50" t="str">
        <f>IFERROR(ROUND(T876*INDEX('تعرفه ها'!A:Z,MATCH("جریمه مازاد مصرف آب به ازاء هر متر مکعب",'تعرفه ها'!$B:$B,0),MATCH(F876,'تعرفه ها'!$2:$2,0)),0),"---")</f>
        <v>---</v>
      </c>
      <c r="Z876" s="50" t="str">
        <f>IFERROR(ROUND(((W876+X876+Y876)*INDEX('تعرفه ها'!A:Z,MATCH("هزینه نگهداری و تعمیرات شبکه آب",'تعرفه ها'!$B:$B,0),MATCH(F876,'تعرفه ها'!$2:$2,0))/100),0),"---")</f>
        <v>---</v>
      </c>
      <c r="AA876" s="50" t="str">
        <f>IFERROR(IF(INDEX('اطلاعات دوره'!A:Z,MATCH(G876,'اطلاعات دوره'!C:C,0),MATCH("آب",'اطلاعات دوره'!$1:$1,0))="دارد",ROUND((W876+X876+Y876)*INDEX('تعرفه ها'!A:Z,MATCH("پیک فصلی آب",'تعرفه ها'!$B:$B,0),MATCH(F876,'تعرفه ها'!$2:$2,0))/100,0),0),"---")</f>
        <v>---</v>
      </c>
      <c r="AB876" s="50" t="str">
        <f>IFERROR(ROUND(SUM(W876+X876+Y876+Z876+AA876)*INDEX('تعرفه ها'!A:Z,MATCH("مالیات آب",'تعرفه ها'!$B:$B,0),MATCH(F876,'تعرفه ها'!$2:$2,0))/100,0),"---")</f>
        <v>---</v>
      </c>
      <c r="AC876" s="50" t="str">
        <f t="shared" si="150"/>
        <v>---</v>
      </c>
      <c r="AD876" s="50" t="str">
        <f t="shared" si="143"/>
        <v>---</v>
      </c>
      <c r="AE876" s="50" t="str">
        <f t="shared" si="151"/>
        <v>---</v>
      </c>
      <c r="AF876" s="50" t="str">
        <f t="shared" si="152"/>
        <v>---</v>
      </c>
      <c r="AG876" s="153" t="str">
        <f t="shared" si="153"/>
        <v>---</v>
      </c>
      <c r="AI876" s="183" t="str">
        <f>IFERROR(IF(INDEX(پرداخت!A:AZ,MATCH(A876&amp;" - "&amp;"آب",پرداخت!$B:$B,0),MATCH(G876,پرداخت!$1:$1,0))="نشده","نشده","شده"),"---")</f>
        <v>---</v>
      </c>
      <c r="AL876" s="144"/>
      <c r="AM876" s="144"/>
      <c r="AN876" s="30"/>
      <c r="AO876" s="30"/>
      <c r="AP876" s="30"/>
      <c r="AQ876" s="30"/>
      <c r="AR876" s="30"/>
      <c r="AS876" s="30"/>
      <c r="AT876" s="30"/>
      <c r="AU876" s="30"/>
      <c r="AV876" s="30"/>
      <c r="AW876" s="30"/>
      <c r="AX876" s="30"/>
      <c r="AY876" s="30"/>
      <c r="AZ876" s="30"/>
      <c r="BA876" s="30"/>
      <c r="BB876" s="30"/>
      <c r="BC876" s="30"/>
      <c r="BD876" s="30"/>
      <c r="BE876" s="30"/>
      <c r="BF876" s="30"/>
      <c r="BG876" s="30"/>
      <c r="BH876" s="30"/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30"/>
      <c r="BT876" s="30"/>
      <c r="BU876" s="30"/>
      <c r="BV876" s="30"/>
      <c r="BW876" s="30"/>
      <c r="BX876" s="30"/>
      <c r="BY876" s="30"/>
      <c r="BZ876" s="30"/>
      <c r="CA876" s="30"/>
    </row>
    <row r="877" spans="1:79" ht="34.9" hidden="1" customHeight="1">
      <c r="A877" s="170"/>
      <c r="B877" s="47">
        <f>IFERROR(INDEX('اطلاعات انشعابات شرکتها'!A:BB,MATCH(A877,'اطلاعات انشعابات شرکتها'!A:A,0),MATCH(B$1,'اطلاعات انشعابات شرکتها'!$1:$1,0)),0)</f>
        <v>0</v>
      </c>
      <c r="C877" s="48">
        <f>IFERROR(INDEX('اطلاعات انشعابات شرکتها'!A:BB,MATCH(A877,'اطلاعات انشعابات شرکتها'!A:A,0),MATCH(C$1,'اطلاعات انشعابات شرکتها'!$1:$1,0)),0)</f>
        <v>0</v>
      </c>
      <c r="D877" s="45"/>
      <c r="E877" s="171"/>
      <c r="F877" s="170"/>
      <c r="G877" s="47" t="str">
        <f t="shared" si="144"/>
        <v>/</v>
      </c>
      <c r="H877" s="47">
        <f>IFERROR(INDEX('اطلاعات دوره'!A:Z,MATCH(G877,'اطلاعات دوره'!C:C,0),MATCH(H$1,'اطلاعات دوره'!$1:$1,0)),0)</f>
        <v>0</v>
      </c>
      <c r="I877" s="47">
        <f>IFERROR(INDEX('اطلاعات دوره'!A:Z,MATCH(G877,'اطلاعات دوره'!C:C,0),MATCH(I$1,'اطلاعات دوره'!$1:$1,0)),0)</f>
        <v>0</v>
      </c>
      <c r="J877" s="48">
        <f>IFERROR(INDEX('اطلاعات دوره'!A:Z,MATCH(G877,'اطلاعات دوره'!C:C,0),MATCH(J$1,'اطلاعات دوره'!$1:$1,0)),0)</f>
        <v>0</v>
      </c>
      <c r="K877" s="46"/>
      <c r="L877" s="158" t="str">
        <f>IFERROR(INDEX('اطلاعات دوره'!A:Z,MATCH(G877,'اطلاعات دوره'!C:C,0)-1,MATCH("عنوان",'اطلاعات دوره'!$1:$1,0)),"---")</f>
        <v>---</v>
      </c>
      <c r="M877" s="47" t="str">
        <f t="shared" si="145"/>
        <v>----</v>
      </c>
      <c r="N877" s="48" t="str">
        <f t="shared" si="146"/>
        <v>-/</v>
      </c>
      <c r="O877" s="45"/>
      <c r="P877" s="240">
        <f>IFERROR(INDEX('قرائت کنتور'!A:AZ,MATCH(A877&amp;"-"&amp;"آب",'قرائت کنتور'!B:B,0),MATCH(L877,'قرائت کنتور'!$1:$1,0)),0)</f>
        <v>0</v>
      </c>
      <c r="Q877" s="241">
        <f>IFERROR(INDEX('قرائت کنتور'!A:AZ,MATCH(A877&amp;"-"&amp;"آب",'قرائت کنتور'!B:B,0),MATCH(G877,'قرائت کنتور'!$1:$1,0)),0)</f>
        <v>0</v>
      </c>
      <c r="R877" s="241">
        <f t="shared" si="147"/>
        <v>0</v>
      </c>
      <c r="S877" s="241" t="str">
        <f>IFERROR(INDEX('اطلاعات انشعابات شرکتها'!A:AB,MATCH(A877,'اطلاعات انشعابات شرکتها'!A:A,0),MATCH(S$1,'اطلاعات انشعابات شرکتها'!$1:$1,0)),"---")</f>
        <v>---</v>
      </c>
      <c r="T877" s="227" t="str">
        <f t="shared" si="148"/>
        <v>---</v>
      </c>
      <c r="U877" s="45"/>
      <c r="V877" s="155" t="str">
        <f>IFERROR(INDEX('تعرفه ها'!A:Z,MATCH("بهای هر متر مکعب آب مصرفی",'تعرفه ها'!$B:$B,0),MATCH(F877,'تعرفه ها'!$2:$2,0)),"---")</f>
        <v>---</v>
      </c>
      <c r="W877" s="50" t="str">
        <f t="shared" si="149"/>
        <v>---</v>
      </c>
      <c r="X877" s="50" t="str">
        <f>IFERROR(ROUND(R877*INDEX('تعرفه ها'!A:Z,MATCH("عوارض آب به ازاء هر متر مکعب",'تعرفه ها'!$B:$B,0),MATCH(F877,'تعرفه ها'!$2:$2,0)),0),"---")</f>
        <v>---</v>
      </c>
      <c r="Y877" s="50" t="str">
        <f>IFERROR(ROUND(T877*INDEX('تعرفه ها'!A:Z,MATCH("جریمه مازاد مصرف آب به ازاء هر متر مکعب",'تعرفه ها'!$B:$B,0),MATCH(F877,'تعرفه ها'!$2:$2,0)),0),"---")</f>
        <v>---</v>
      </c>
      <c r="Z877" s="50" t="str">
        <f>IFERROR(ROUND(((W877+X877+Y877)*INDEX('تعرفه ها'!A:Z,MATCH("هزینه نگهداری و تعمیرات شبکه آب",'تعرفه ها'!$B:$B,0),MATCH(F877,'تعرفه ها'!$2:$2,0))/100),0),"---")</f>
        <v>---</v>
      </c>
      <c r="AA877" s="50" t="str">
        <f>IFERROR(IF(INDEX('اطلاعات دوره'!A:Z,MATCH(G877,'اطلاعات دوره'!C:C,0),MATCH("آب",'اطلاعات دوره'!$1:$1,0))="دارد",ROUND((W877+X877+Y877)*INDEX('تعرفه ها'!A:Z,MATCH("پیک فصلی آب",'تعرفه ها'!$B:$B,0),MATCH(F877,'تعرفه ها'!$2:$2,0))/100,0),0),"---")</f>
        <v>---</v>
      </c>
      <c r="AB877" s="50" t="str">
        <f>IFERROR(ROUND(SUM(W877+X877+Y877+Z877+AA877)*INDEX('تعرفه ها'!A:Z,MATCH("مالیات آب",'تعرفه ها'!$B:$B,0),MATCH(F877,'تعرفه ها'!$2:$2,0))/100,0),"---")</f>
        <v>---</v>
      </c>
      <c r="AC877" s="50" t="str">
        <f t="shared" si="150"/>
        <v>---</v>
      </c>
      <c r="AD877" s="50" t="str">
        <f t="shared" si="143"/>
        <v>---</v>
      </c>
      <c r="AE877" s="50" t="str">
        <f t="shared" si="151"/>
        <v>---</v>
      </c>
      <c r="AF877" s="50" t="str">
        <f t="shared" si="152"/>
        <v>---</v>
      </c>
      <c r="AG877" s="153" t="str">
        <f t="shared" si="153"/>
        <v>---</v>
      </c>
      <c r="AI877" s="183" t="str">
        <f>IFERROR(IF(INDEX(پرداخت!A:AZ,MATCH(A877&amp;" - "&amp;"آب",پرداخت!$B:$B,0),MATCH(G877,پرداخت!$1:$1,0))="نشده","نشده","شده"),"---")</f>
        <v>---</v>
      </c>
      <c r="AL877" s="144"/>
      <c r="AM877" s="144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30"/>
      <c r="BT877" s="30"/>
      <c r="BU877" s="30"/>
      <c r="BV877" s="30"/>
      <c r="BW877" s="30"/>
      <c r="BX877" s="30"/>
      <c r="BY877" s="30"/>
      <c r="BZ877" s="30"/>
      <c r="CA877" s="30"/>
    </row>
    <row r="878" spans="1:79" ht="34.9" hidden="1" customHeight="1">
      <c r="A878" s="170"/>
      <c r="B878" s="47">
        <f>IFERROR(INDEX('اطلاعات انشعابات شرکتها'!A:BB,MATCH(A878,'اطلاعات انشعابات شرکتها'!A:A,0),MATCH(B$1,'اطلاعات انشعابات شرکتها'!$1:$1,0)),0)</f>
        <v>0</v>
      </c>
      <c r="C878" s="48">
        <f>IFERROR(INDEX('اطلاعات انشعابات شرکتها'!A:BB,MATCH(A878,'اطلاعات انشعابات شرکتها'!A:A,0),MATCH(C$1,'اطلاعات انشعابات شرکتها'!$1:$1,0)),0)</f>
        <v>0</v>
      </c>
      <c r="D878" s="45"/>
      <c r="E878" s="171"/>
      <c r="F878" s="170"/>
      <c r="G878" s="47" t="str">
        <f t="shared" si="144"/>
        <v>/</v>
      </c>
      <c r="H878" s="47">
        <f>IFERROR(INDEX('اطلاعات دوره'!A:Z,MATCH(G878,'اطلاعات دوره'!C:C,0),MATCH(H$1,'اطلاعات دوره'!$1:$1,0)),0)</f>
        <v>0</v>
      </c>
      <c r="I878" s="47">
        <f>IFERROR(INDEX('اطلاعات دوره'!A:Z,MATCH(G878,'اطلاعات دوره'!C:C,0),MATCH(I$1,'اطلاعات دوره'!$1:$1,0)),0)</f>
        <v>0</v>
      </c>
      <c r="J878" s="48">
        <f>IFERROR(INDEX('اطلاعات دوره'!A:Z,MATCH(G878,'اطلاعات دوره'!C:C,0),MATCH(J$1,'اطلاعات دوره'!$1:$1,0)),0)</f>
        <v>0</v>
      </c>
      <c r="K878" s="46"/>
      <c r="L878" s="158" t="str">
        <f>IFERROR(INDEX('اطلاعات دوره'!A:Z,MATCH(G878,'اطلاعات دوره'!C:C,0)-1,MATCH("عنوان",'اطلاعات دوره'!$1:$1,0)),"---")</f>
        <v>---</v>
      </c>
      <c r="M878" s="47" t="str">
        <f t="shared" si="145"/>
        <v>----</v>
      </c>
      <c r="N878" s="48" t="str">
        <f t="shared" si="146"/>
        <v>-/</v>
      </c>
      <c r="O878" s="45"/>
      <c r="P878" s="240">
        <f>IFERROR(INDEX('قرائت کنتور'!A:AZ,MATCH(A878&amp;"-"&amp;"آب",'قرائت کنتور'!B:B,0),MATCH(L878,'قرائت کنتور'!$1:$1,0)),0)</f>
        <v>0</v>
      </c>
      <c r="Q878" s="241">
        <f>IFERROR(INDEX('قرائت کنتور'!A:AZ,MATCH(A878&amp;"-"&amp;"آب",'قرائت کنتور'!B:B,0),MATCH(G878,'قرائت کنتور'!$1:$1,0)),0)</f>
        <v>0</v>
      </c>
      <c r="R878" s="241">
        <f t="shared" si="147"/>
        <v>0</v>
      </c>
      <c r="S878" s="241" t="str">
        <f>IFERROR(INDEX('اطلاعات انشعابات شرکتها'!A:AB,MATCH(A878,'اطلاعات انشعابات شرکتها'!A:A,0),MATCH(S$1,'اطلاعات انشعابات شرکتها'!$1:$1,0)),"---")</f>
        <v>---</v>
      </c>
      <c r="T878" s="227" t="str">
        <f t="shared" si="148"/>
        <v>---</v>
      </c>
      <c r="U878" s="45"/>
      <c r="V878" s="155" t="str">
        <f>IFERROR(INDEX('تعرفه ها'!A:Z,MATCH("بهای هر متر مکعب آب مصرفی",'تعرفه ها'!$B:$B,0),MATCH(F878,'تعرفه ها'!$2:$2,0)),"---")</f>
        <v>---</v>
      </c>
      <c r="W878" s="50" t="str">
        <f t="shared" si="149"/>
        <v>---</v>
      </c>
      <c r="X878" s="50" t="str">
        <f>IFERROR(ROUND(R878*INDEX('تعرفه ها'!A:Z,MATCH("عوارض آب به ازاء هر متر مکعب",'تعرفه ها'!$B:$B,0),MATCH(F878,'تعرفه ها'!$2:$2,0)),0),"---")</f>
        <v>---</v>
      </c>
      <c r="Y878" s="50" t="str">
        <f>IFERROR(ROUND(T878*INDEX('تعرفه ها'!A:Z,MATCH("جریمه مازاد مصرف آب به ازاء هر متر مکعب",'تعرفه ها'!$B:$B,0),MATCH(F878,'تعرفه ها'!$2:$2,0)),0),"---")</f>
        <v>---</v>
      </c>
      <c r="Z878" s="50" t="str">
        <f>IFERROR(ROUND(((W878+X878+Y878)*INDEX('تعرفه ها'!A:Z,MATCH("هزینه نگهداری و تعمیرات شبکه آب",'تعرفه ها'!$B:$B,0),MATCH(F878,'تعرفه ها'!$2:$2,0))/100),0),"---")</f>
        <v>---</v>
      </c>
      <c r="AA878" s="50" t="str">
        <f>IFERROR(IF(INDEX('اطلاعات دوره'!A:Z,MATCH(G878,'اطلاعات دوره'!C:C,0),MATCH("آب",'اطلاعات دوره'!$1:$1,0))="دارد",ROUND((W878+X878+Y878)*INDEX('تعرفه ها'!A:Z,MATCH("پیک فصلی آب",'تعرفه ها'!$B:$B,0),MATCH(F878,'تعرفه ها'!$2:$2,0))/100,0),0),"---")</f>
        <v>---</v>
      </c>
      <c r="AB878" s="50" t="str">
        <f>IFERROR(ROUND(SUM(W878+X878+Y878+Z878+AA878)*INDEX('تعرفه ها'!A:Z,MATCH("مالیات آب",'تعرفه ها'!$B:$B,0),MATCH(F878,'تعرفه ها'!$2:$2,0))/100,0),"---")</f>
        <v>---</v>
      </c>
      <c r="AC878" s="50" t="str">
        <f t="shared" si="150"/>
        <v>---</v>
      </c>
      <c r="AD878" s="50" t="str">
        <f t="shared" si="143"/>
        <v>---</v>
      </c>
      <c r="AE878" s="50" t="str">
        <f t="shared" si="151"/>
        <v>---</v>
      </c>
      <c r="AF878" s="50" t="str">
        <f t="shared" si="152"/>
        <v>---</v>
      </c>
      <c r="AG878" s="153" t="str">
        <f t="shared" si="153"/>
        <v>---</v>
      </c>
      <c r="AI878" s="183" t="str">
        <f>IFERROR(IF(INDEX(پرداخت!A:AZ,MATCH(A878&amp;" - "&amp;"آب",پرداخت!$B:$B,0),MATCH(G878,پرداخت!$1:$1,0))="نشده","نشده","شده"),"---")</f>
        <v>---</v>
      </c>
      <c r="AL878" s="144"/>
      <c r="AM878" s="144"/>
      <c r="AN878" s="30"/>
      <c r="AO878" s="30"/>
      <c r="AP878" s="30"/>
      <c r="AQ878" s="30"/>
      <c r="AR878" s="30"/>
      <c r="AS878" s="30"/>
      <c r="AT878" s="30"/>
      <c r="AU878" s="30"/>
      <c r="AV878" s="30"/>
      <c r="AW878" s="30"/>
      <c r="AX878" s="30"/>
      <c r="AY878" s="30"/>
      <c r="AZ878" s="30"/>
      <c r="BA878" s="30"/>
      <c r="BB878" s="30"/>
      <c r="BC878" s="30"/>
      <c r="BD878" s="30"/>
      <c r="BE878" s="30"/>
      <c r="BF878" s="30"/>
      <c r="BG878" s="30"/>
      <c r="BH878" s="30"/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30"/>
      <c r="BT878" s="30"/>
      <c r="BU878" s="30"/>
      <c r="BV878" s="30"/>
      <c r="BW878" s="30"/>
      <c r="BX878" s="30"/>
      <c r="BY878" s="30"/>
      <c r="BZ878" s="30"/>
      <c r="CA878" s="30"/>
    </row>
    <row r="879" spans="1:79" ht="34.9" hidden="1" customHeight="1">
      <c r="A879" s="170"/>
      <c r="B879" s="47">
        <f>IFERROR(INDEX('اطلاعات انشعابات شرکتها'!A:BB,MATCH(A879,'اطلاعات انشعابات شرکتها'!A:A,0),MATCH(B$1,'اطلاعات انشعابات شرکتها'!$1:$1,0)),0)</f>
        <v>0</v>
      </c>
      <c r="C879" s="48">
        <f>IFERROR(INDEX('اطلاعات انشعابات شرکتها'!A:BB,MATCH(A879,'اطلاعات انشعابات شرکتها'!A:A,0),MATCH(C$1,'اطلاعات انشعابات شرکتها'!$1:$1,0)),0)</f>
        <v>0</v>
      </c>
      <c r="D879" s="45"/>
      <c r="E879" s="171"/>
      <c r="F879" s="170"/>
      <c r="G879" s="47" t="str">
        <f t="shared" si="144"/>
        <v>/</v>
      </c>
      <c r="H879" s="47">
        <f>IFERROR(INDEX('اطلاعات دوره'!A:Z,MATCH(G879,'اطلاعات دوره'!C:C,0),MATCH(H$1,'اطلاعات دوره'!$1:$1,0)),0)</f>
        <v>0</v>
      </c>
      <c r="I879" s="47">
        <f>IFERROR(INDEX('اطلاعات دوره'!A:Z,MATCH(G879,'اطلاعات دوره'!C:C,0),MATCH(I$1,'اطلاعات دوره'!$1:$1,0)),0)</f>
        <v>0</v>
      </c>
      <c r="J879" s="48">
        <f>IFERROR(INDEX('اطلاعات دوره'!A:Z,MATCH(G879,'اطلاعات دوره'!C:C,0),MATCH(J$1,'اطلاعات دوره'!$1:$1,0)),0)</f>
        <v>0</v>
      </c>
      <c r="K879" s="46"/>
      <c r="L879" s="158" t="str">
        <f>IFERROR(INDEX('اطلاعات دوره'!A:Z,MATCH(G879,'اطلاعات دوره'!C:C,0)-1,MATCH("عنوان",'اطلاعات دوره'!$1:$1,0)),"---")</f>
        <v>---</v>
      </c>
      <c r="M879" s="47" t="str">
        <f t="shared" si="145"/>
        <v>----</v>
      </c>
      <c r="N879" s="48" t="str">
        <f t="shared" si="146"/>
        <v>-/</v>
      </c>
      <c r="O879" s="45"/>
      <c r="P879" s="240">
        <f>IFERROR(INDEX('قرائت کنتور'!A:AZ,MATCH(A879&amp;"-"&amp;"آب",'قرائت کنتور'!B:B,0),MATCH(L879,'قرائت کنتور'!$1:$1,0)),0)</f>
        <v>0</v>
      </c>
      <c r="Q879" s="241">
        <f>IFERROR(INDEX('قرائت کنتور'!A:AZ,MATCH(A879&amp;"-"&amp;"آب",'قرائت کنتور'!B:B,0),MATCH(G879,'قرائت کنتور'!$1:$1,0)),0)</f>
        <v>0</v>
      </c>
      <c r="R879" s="241">
        <f t="shared" si="147"/>
        <v>0</v>
      </c>
      <c r="S879" s="241" t="str">
        <f>IFERROR(INDEX('اطلاعات انشعابات شرکتها'!A:AB,MATCH(A879,'اطلاعات انشعابات شرکتها'!A:A,0),MATCH(S$1,'اطلاعات انشعابات شرکتها'!$1:$1,0)),"---")</f>
        <v>---</v>
      </c>
      <c r="T879" s="227" t="str">
        <f t="shared" si="148"/>
        <v>---</v>
      </c>
      <c r="U879" s="45"/>
      <c r="V879" s="155" t="str">
        <f>IFERROR(INDEX('تعرفه ها'!A:Z,MATCH("بهای هر متر مکعب آب مصرفی",'تعرفه ها'!$B:$B,0),MATCH(F879,'تعرفه ها'!$2:$2,0)),"---")</f>
        <v>---</v>
      </c>
      <c r="W879" s="50" t="str">
        <f t="shared" si="149"/>
        <v>---</v>
      </c>
      <c r="X879" s="50" t="str">
        <f>IFERROR(ROUND(R879*INDEX('تعرفه ها'!A:Z,MATCH("عوارض آب به ازاء هر متر مکعب",'تعرفه ها'!$B:$B,0),MATCH(F879,'تعرفه ها'!$2:$2,0)),0),"---")</f>
        <v>---</v>
      </c>
      <c r="Y879" s="50" t="str">
        <f>IFERROR(ROUND(T879*INDEX('تعرفه ها'!A:Z,MATCH("جریمه مازاد مصرف آب به ازاء هر متر مکعب",'تعرفه ها'!$B:$B,0),MATCH(F879,'تعرفه ها'!$2:$2,0)),0),"---")</f>
        <v>---</v>
      </c>
      <c r="Z879" s="50" t="str">
        <f>IFERROR(ROUND(((W879+X879+Y879)*INDEX('تعرفه ها'!A:Z,MATCH("هزینه نگهداری و تعمیرات شبکه آب",'تعرفه ها'!$B:$B,0),MATCH(F879,'تعرفه ها'!$2:$2,0))/100),0),"---")</f>
        <v>---</v>
      </c>
      <c r="AA879" s="50" t="str">
        <f>IFERROR(IF(INDEX('اطلاعات دوره'!A:Z,MATCH(G879,'اطلاعات دوره'!C:C,0),MATCH("آب",'اطلاعات دوره'!$1:$1,0))="دارد",ROUND((W879+X879+Y879)*INDEX('تعرفه ها'!A:Z,MATCH("پیک فصلی آب",'تعرفه ها'!$B:$B,0),MATCH(F879,'تعرفه ها'!$2:$2,0))/100,0),0),"---")</f>
        <v>---</v>
      </c>
      <c r="AB879" s="50" t="str">
        <f>IFERROR(ROUND(SUM(W879+X879+Y879+Z879+AA879)*INDEX('تعرفه ها'!A:Z,MATCH("مالیات آب",'تعرفه ها'!$B:$B,0),MATCH(F879,'تعرفه ها'!$2:$2,0))/100,0),"---")</f>
        <v>---</v>
      </c>
      <c r="AC879" s="50" t="str">
        <f t="shared" si="150"/>
        <v>---</v>
      </c>
      <c r="AD879" s="50" t="str">
        <f t="shared" si="143"/>
        <v>---</v>
      </c>
      <c r="AE879" s="50" t="str">
        <f t="shared" si="151"/>
        <v>---</v>
      </c>
      <c r="AF879" s="50" t="str">
        <f t="shared" si="152"/>
        <v>---</v>
      </c>
      <c r="AG879" s="153" t="str">
        <f t="shared" si="153"/>
        <v>---</v>
      </c>
      <c r="AI879" s="183" t="str">
        <f>IFERROR(IF(INDEX(پرداخت!A:AZ,MATCH(A879&amp;" - "&amp;"آب",پرداخت!$B:$B,0),MATCH(G879,پرداخت!$1:$1,0))="نشده","نشده","شده"),"---")</f>
        <v>---</v>
      </c>
      <c r="AL879" s="144"/>
      <c r="AM879" s="144"/>
      <c r="AN879" s="30"/>
      <c r="AO879" s="30"/>
      <c r="AP879" s="30"/>
      <c r="AQ879" s="30"/>
      <c r="AR879" s="30"/>
      <c r="AS879" s="30"/>
      <c r="AT879" s="30"/>
      <c r="AU879" s="30"/>
      <c r="AV879" s="30"/>
      <c r="AW879" s="30"/>
      <c r="AX879" s="30"/>
      <c r="AY879" s="30"/>
      <c r="AZ879" s="30"/>
      <c r="BA879" s="30"/>
      <c r="BB879" s="30"/>
      <c r="BC879" s="30"/>
      <c r="BD879" s="30"/>
      <c r="BE879" s="30"/>
      <c r="BF879" s="30"/>
      <c r="BG879" s="30"/>
      <c r="BH879" s="30"/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30"/>
      <c r="BT879" s="30"/>
      <c r="BU879" s="30"/>
      <c r="BV879" s="30"/>
      <c r="BW879" s="30"/>
      <c r="BX879" s="30"/>
      <c r="BY879" s="30"/>
      <c r="BZ879" s="30"/>
      <c r="CA879" s="30"/>
    </row>
    <row r="880" spans="1:79" ht="34.9" hidden="1" customHeight="1">
      <c r="A880" s="170"/>
      <c r="B880" s="47">
        <f>IFERROR(INDEX('اطلاعات انشعابات شرکتها'!A:BB,MATCH(A880,'اطلاعات انشعابات شرکتها'!A:A,0),MATCH(B$1,'اطلاعات انشعابات شرکتها'!$1:$1,0)),0)</f>
        <v>0</v>
      </c>
      <c r="C880" s="48">
        <f>IFERROR(INDEX('اطلاعات انشعابات شرکتها'!A:BB,MATCH(A880,'اطلاعات انشعابات شرکتها'!A:A,0),MATCH(C$1,'اطلاعات انشعابات شرکتها'!$1:$1,0)),0)</f>
        <v>0</v>
      </c>
      <c r="D880" s="45"/>
      <c r="E880" s="171"/>
      <c r="F880" s="170"/>
      <c r="G880" s="47" t="str">
        <f t="shared" si="144"/>
        <v>/</v>
      </c>
      <c r="H880" s="47">
        <f>IFERROR(INDEX('اطلاعات دوره'!A:Z,MATCH(G880,'اطلاعات دوره'!C:C,0),MATCH(H$1,'اطلاعات دوره'!$1:$1,0)),0)</f>
        <v>0</v>
      </c>
      <c r="I880" s="47">
        <f>IFERROR(INDEX('اطلاعات دوره'!A:Z,MATCH(G880,'اطلاعات دوره'!C:C,0),MATCH(I$1,'اطلاعات دوره'!$1:$1,0)),0)</f>
        <v>0</v>
      </c>
      <c r="J880" s="48">
        <f>IFERROR(INDEX('اطلاعات دوره'!A:Z,MATCH(G880,'اطلاعات دوره'!C:C,0),MATCH(J$1,'اطلاعات دوره'!$1:$1,0)),0)</f>
        <v>0</v>
      </c>
      <c r="K880" s="46"/>
      <c r="L880" s="158" t="str">
        <f>IFERROR(INDEX('اطلاعات دوره'!A:Z,MATCH(G880,'اطلاعات دوره'!C:C,0)-1,MATCH("عنوان",'اطلاعات دوره'!$1:$1,0)),"---")</f>
        <v>---</v>
      </c>
      <c r="M880" s="47" t="str">
        <f t="shared" si="145"/>
        <v>----</v>
      </c>
      <c r="N880" s="48" t="str">
        <f t="shared" si="146"/>
        <v>-/</v>
      </c>
      <c r="O880" s="45"/>
      <c r="P880" s="240">
        <f>IFERROR(INDEX('قرائت کنتور'!A:AZ,MATCH(A880&amp;"-"&amp;"آب",'قرائت کنتور'!B:B,0),MATCH(L880,'قرائت کنتور'!$1:$1,0)),0)</f>
        <v>0</v>
      </c>
      <c r="Q880" s="241">
        <f>IFERROR(INDEX('قرائت کنتور'!A:AZ,MATCH(A880&amp;"-"&amp;"آب",'قرائت کنتور'!B:B,0),MATCH(G880,'قرائت کنتور'!$1:$1,0)),0)</f>
        <v>0</v>
      </c>
      <c r="R880" s="241">
        <f t="shared" si="147"/>
        <v>0</v>
      </c>
      <c r="S880" s="241" t="str">
        <f>IFERROR(INDEX('اطلاعات انشعابات شرکتها'!A:AB,MATCH(A880,'اطلاعات انشعابات شرکتها'!A:A,0),MATCH(S$1,'اطلاعات انشعابات شرکتها'!$1:$1,0)),"---")</f>
        <v>---</v>
      </c>
      <c r="T880" s="227" t="str">
        <f t="shared" si="148"/>
        <v>---</v>
      </c>
      <c r="U880" s="45"/>
      <c r="V880" s="155" t="str">
        <f>IFERROR(INDEX('تعرفه ها'!A:Z,MATCH("بهای هر متر مکعب آب مصرفی",'تعرفه ها'!$B:$B,0),MATCH(F880,'تعرفه ها'!$2:$2,0)),"---")</f>
        <v>---</v>
      </c>
      <c r="W880" s="50" t="str">
        <f t="shared" si="149"/>
        <v>---</v>
      </c>
      <c r="X880" s="50" t="str">
        <f>IFERROR(ROUND(R880*INDEX('تعرفه ها'!A:Z,MATCH("عوارض آب به ازاء هر متر مکعب",'تعرفه ها'!$B:$B,0),MATCH(F880,'تعرفه ها'!$2:$2,0)),0),"---")</f>
        <v>---</v>
      </c>
      <c r="Y880" s="50" t="str">
        <f>IFERROR(ROUND(T880*INDEX('تعرفه ها'!A:Z,MATCH("جریمه مازاد مصرف آب به ازاء هر متر مکعب",'تعرفه ها'!$B:$B,0),MATCH(F880,'تعرفه ها'!$2:$2,0)),0),"---")</f>
        <v>---</v>
      </c>
      <c r="Z880" s="50" t="str">
        <f>IFERROR(ROUND(((W880+X880+Y880)*INDEX('تعرفه ها'!A:Z,MATCH("هزینه نگهداری و تعمیرات شبکه آب",'تعرفه ها'!$B:$B,0),MATCH(F880,'تعرفه ها'!$2:$2,0))/100),0),"---")</f>
        <v>---</v>
      </c>
      <c r="AA880" s="50" t="str">
        <f>IFERROR(IF(INDEX('اطلاعات دوره'!A:Z,MATCH(G880,'اطلاعات دوره'!C:C,0),MATCH("آب",'اطلاعات دوره'!$1:$1,0))="دارد",ROUND((W880+X880+Y880)*INDEX('تعرفه ها'!A:Z,MATCH("پیک فصلی آب",'تعرفه ها'!$B:$B,0),MATCH(F880,'تعرفه ها'!$2:$2,0))/100,0),0),"---")</f>
        <v>---</v>
      </c>
      <c r="AB880" s="50" t="str">
        <f>IFERROR(ROUND(SUM(W880+X880+Y880+Z880+AA880)*INDEX('تعرفه ها'!A:Z,MATCH("مالیات آب",'تعرفه ها'!$B:$B,0),MATCH(F880,'تعرفه ها'!$2:$2,0))/100,0),"---")</f>
        <v>---</v>
      </c>
      <c r="AC880" s="50" t="str">
        <f t="shared" si="150"/>
        <v>---</v>
      </c>
      <c r="AD880" s="50" t="str">
        <f t="shared" si="143"/>
        <v>---</v>
      </c>
      <c r="AE880" s="50" t="str">
        <f t="shared" si="151"/>
        <v>---</v>
      </c>
      <c r="AF880" s="50" t="str">
        <f t="shared" si="152"/>
        <v>---</v>
      </c>
      <c r="AG880" s="153" t="str">
        <f t="shared" si="153"/>
        <v>---</v>
      </c>
      <c r="AI880" s="183" t="str">
        <f>IFERROR(IF(INDEX(پرداخت!A:AZ,MATCH(A880&amp;" - "&amp;"آب",پرداخت!$B:$B,0),MATCH(G880,پرداخت!$1:$1,0))="نشده","نشده","شده"),"---")</f>
        <v>---</v>
      </c>
      <c r="AL880" s="144"/>
      <c r="AM880" s="144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30"/>
      <c r="BT880" s="30"/>
      <c r="BU880" s="30"/>
      <c r="BV880" s="30"/>
      <c r="BW880" s="30"/>
      <c r="BX880" s="30"/>
      <c r="BY880" s="30"/>
      <c r="BZ880" s="30"/>
      <c r="CA880" s="30"/>
    </row>
    <row r="881" spans="1:79" ht="34.9" hidden="1" customHeight="1">
      <c r="A881" s="170"/>
      <c r="B881" s="47">
        <f>IFERROR(INDEX('اطلاعات انشعابات شرکتها'!A:BB,MATCH(A881,'اطلاعات انشعابات شرکتها'!A:A,0),MATCH(B$1,'اطلاعات انشعابات شرکتها'!$1:$1,0)),0)</f>
        <v>0</v>
      </c>
      <c r="C881" s="48">
        <f>IFERROR(INDEX('اطلاعات انشعابات شرکتها'!A:BB,MATCH(A881,'اطلاعات انشعابات شرکتها'!A:A,0),MATCH(C$1,'اطلاعات انشعابات شرکتها'!$1:$1,0)),0)</f>
        <v>0</v>
      </c>
      <c r="D881" s="45"/>
      <c r="E881" s="171"/>
      <c r="F881" s="170"/>
      <c r="G881" s="47" t="str">
        <f t="shared" si="144"/>
        <v>/</v>
      </c>
      <c r="H881" s="47">
        <f>IFERROR(INDEX('اطلاعات دوره'!A:Z,MATCH(G881,'اطلاعات دوره'!C:C,0),MATCH(H$1,'اطلاعات دوره'!$1:$1,0)),0)</f>
        <v>0</v>
      </c>
      <c r="I881" s="47">
        <f>IFERROR(INDEX('اطلاعات دوره'!A:Z,MATCH(G881,'اطلاعات دوره'!C:C,0),MATCH(I$1,'اطلاعات دوره'!$1:$1,0)),0)</f>
        <v>0</v>
      </c>
      <c r="J881" s="48">
        <f>IFERROR(INDEX('اطلاعات دوره'!A:Z,MATCH(G881,'اطلاعات دوره'!C:C,0),MATCH(J$1,'اطلاعات دوره'!$1:$1,0)),0)</f>
        <v>0</v>
      </c>
      <c r="K881" s="46"/>
      <c r="L881" s="158" t="str">
        <f>IFERROR(INDEX('اطلاعات دوره'!A:Z,MATCH(G881,'اطلاعات دوره'!C:C,0)-1,MATCH("عنوان",'اطلاعات دوره'!$1:$1,0)),"---")</f>
        <v>---</v>
      </c>
      <c r="M881" s="47" t="str">
        <f t="shared" si="145"/>
        <v>----</v>
      </c>
      <c r="N881" s="48" t="str">
        <f t="shared" si="146"/>
        <v>-/</v>
      </c>
      <c r="O881" s="45"/>
      <c r="P881" s="240">
        <f>IFERROR(INDEX('قرائت کنتور'!A:AZ,MATCH(A881&amp;"-"&amp;"آب",'قرائت کنتور'!B:B,0),MATCH(L881,'قرائت کنتور'!$1:$1,0)),0)</f>
        <v>0</v>
      </c>
      <c r="Q881" s="241">
        <f>IFERROR(INDEX('قرائت کنتور'!A:AZ,MATCH(A881&amp;"-"&amp;"آب",'قرائت کنتور'!B:B,0),MATCH(G881,'قرائت کنتور'!$1:$1,0)),0)</f>
        <v>0</v>
      </c>
      <c r="R881" s="241">
        <f t="shared" si="147"/>
        <v>0</v>
      </c>
      <c r="S881" s="241" t="str">
        <f>IFERROR(INDEX('اطلاعات انشعابات شرکتها'!A:AB,MATCH(A881,'اطلاعات انشعابات شرکتها'!A:A,0),MATCH(S$1,'اطلاعات انشعابات شرکتها'!$1:$1,0)),"---")</f>
        <v>---</v>
      </c>
      <c r="T881" s="227" t="str">
        <f t="shared" si="148"/>
        <v>---</v>
      </c>
      <c r="U881" s="45"/>
      <c r="V881" s="155" t="str">
        <f>IFERROR(INDEX('تعرفه ها'!A:Z,MATCH("بهای هر متر مکعب آب مصرفی",'تعرفه ها'!$B:$B,0),MATCH(F881,'تعرفه ها'!$2:$2,0)),"---")</f>
        <v>---</v>
      </c>
      <c r="W881" s="50" t="str">
        <f t="shared" si="149"/>
        <v>---</v>
      </c>
      <c r="X881" s="50" t="str">
        <f>IFERROR(ROUND(R881*INDEX('تعرفه ها'!A:Z,MATCH("عوارض آب به ازاء هر متر مکعب",'تعرفه ها'!$B:$B,0),MATCH(F881,'تعرفه ها'!$2:$2,0)),0),"---")</f>
        <v>---</v>
      </c>
      <c r="Y881" s="50" t="str">
        <f>IFERROR(ROUND(T881*INDEX('تعرفه ها'!A:Z,MATCH("جریمه مازاد مصرف آب به ازاء هر متر مکعب",'تعرفه ها'!$B:$B,0),MATCH(F881,'تعرفه ها'!$2:$2,0)),0),"---")</f>
        <v>---</v>
      </c>
      <c r="Z881" s="50" t="str">
        <f>IFERROR(ROUND(((W881+X881+Y881)*INDEX('تعرفه ها'!A:Z,MATCH("هزینه نگهداری و تعمیرات شبکه آب",'تعرفه ها'!$B:$B,0),MATCH(F881,'تعرفه ها'!$2:$2,0))/100),0),"---")</f>
        <v>---</v>
      </c>
      <c r="AA881" s="50" t="str">
        <f>IFERROR(IF(INDEX('اطلاعات دوره'!A:Z,MATCH(G881,'اطلاعات دوره'!C:C,0),MATCH("آب",'اطلاعات دوره'!$1:$1,0))="دارد",ROUND((W881+X881+Y881)*INDEX('تعرفه ها'!A:Z,MATCH("پیک فصلی آب",'تعرفه ها'!$B:$B,0),MATCH(F881,'تعرفه ها'!$2:$2,0))/100,0),0),"---")</f>
        <v>---</v>
      </c>
      <c r="AB881" s="50" t="str">
        <f>IFERROR(ROUND(SUM(W881+X881+Y881+Z881+AA881)*INDEX('تعرفه ها'!A:Z,MATCH("مالیات آب",'تعرفه ها'!$B:$B,0),MATCH(F881,'تعرفه ها'!$2:$2,0))/100,0),"---")</f>
        <v>---</v>
      </c>
      <c r="AC881" s="50" t="str">
        <f t="shared" si="150"/>
        <v>---</v>
      </c>
      <c r="AD881" s="50" t="str">
        <f t="shared" si="143"/>
        <v>---</v>
      </c>
      <c r="AE881" s="50" t="str">
        <f t="shared" si="151"/>
        <v>---</v>
      </c>
      <c r="AF881" s="50" t="str">
        <f t="shared" si="152"/>
        <v>---</v>
      </c>
      <c r="AG881" s="153" t="str">
        <f t="shared" si="153"/>
        <v>---</v>
      </c>
      <c r="AI881" s="183" t="str">
        <f>IFERROR(IF(INDEX(پرداخت!A:AZ,MATCH(A881&amp;" - "&amp;"آب",پرداخت!$B:$B,0),MATCH(G881,پرداخت!$1:$1,0))="نشده","نشده","شده"),"---")</f>
        <v>---</v>
      </c>
      <c r="AL881" s="144"/>
      <c r="AM881" s="144"/>
      <c r="AN881" s="30"/>
      <c r="AO881" s="30"/>
      <c r="AP881" s="30"/>
      <c r="AQ881" s="30"/>
      <c r="AR881" s="30"/>
      <c r="AS881" s="30"/>
      <c r="AT881" s="30"/>
      <c r="AU881" s="30"/>
      <c r="AV881" s="30"/>
      <c r="AW881" s="30"/>
      <c r="AX881" s="30"/>
      <c r="AY881" s="30"/>
      <c r="AZ881" s="30"/>
      <c r="BA881" s="30"/>
      <c r="BB881" s="30"/>
      <c r="BC881" s="30"/>
      <c r="BD881" s="30"/>
      <c r="BE881" s="30"/>
      <c r="BF881" s="30"/>
      <c r="BG881" s="30"/>
      <c r="BH881" s="30"/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30"/>
      <c r="BT881" s="30"/>
      <c r="BU881" s="30"/>
      <c r="BV881" s="30"/>
      <c r="BW881" s="30"/>
      <c r="BX881" s="30"/>
      <c r="BY881" s="30"/>
      <c r="BZ881" s="30"/>
      <c r="CA881" s="30"/>
    </row>
    <row r="882" spans="1:79" ht="34.9" hidden="1" customHeight="1">
      <c r="A882" s="170"/>
      <c r="B882" s="47">
        <f>IFERROR(INDEX('اطلاعات انشعابات شرکتها'!A:BB,MATCH(A882,'اطلاعات انشعابات شرکتها'!A:A,0),MATCH(B$1,'اطلاعات انشعابات شرکتها'!$1:$1,0)),0)</f>
        <v>0</v>
      </c>
      <c r="C882" s="48">
        <f>IFERROR(INDEX('اطلاعات انشعابات شرکتها'!A:BB,MATCH(A882,'اطلاعات انشعابات شرکتها'!A:A,0),MATCH(C$1,'اطلاعات انشعابات شرکتها'!$1:$1,0)),0)</f>
        <v>0</v>
      </c>
      <c r="D882" s="45"/>
      <c r="E882" s="171"/>
      <c r="F882" s="170"/>
      <c r="G882" s="47" t="str">
        <f t="shared" si="144"/>
        <v>/</v>
      </c>
      <c r="H882" s="47">
        <f>IFERROR(INDEX('اطلاعات دوره'!A:Z,MATCH(G882,'اطلاعات دوره'!C:C,0),MATCH(H$1,'اطلاعات دوره'!$1:$1,0)),0)</f>
        <v>0</v>
      </c>
      <c r="I882" s="47">
        <f>IFERROR(INDEX('اطلاعات دوره'!A:Z,MATCH(G882,'اطلاعات دوره'!C:C,0),MATCH(I$1,'اطلاعات دوره'!$1:$1,0)),0)</f>
        <v>0</v>
      </c>
      <c r="J882" s="48">
        <f>IFERROR(INDEX('اطلاعات دوره'!A:Z,MATCH(G882,'اطلاعات دوره'!C:C,0),MATCH(J$1,'اطلاعات دوره'!$1:$1,0)),0)</f>
        <v>0</v>
      </c>
      <c r="K882" s="46"/>
      <c r="L882" s="158" t="str">
        <f>IFERROR(INDEX('اطلاعات دوره'!A:Z,MATCH(G882,'اطلاعات دوره'!C:C,0)-1,MATCH("عنوان",'اطلاعات دوره'!$1:$1,0)),"---")</f>
        <v>---</v>
      </c>
      <c r="M882" s="47" t="str">
        <f t="shared" si="145"/>
        <v>----</v>
      </c>
      <c r="N882" s="48" t="str">
        <f t="shared" si="146"/>
        <v>-/</v>
      </c>
      <c r="O882" s="45"/>
      <c r="P882" s="240">
        <f>IFERROR(INDEX('قرائت کنتور'!A:AZ,MATCH(A882&amp;"-"&amp;"آب",'قرائت کنتور'!B:B,0),MATCH(L882,'قرائت کنتور'!$1:$1,0)),0)</f>
        <v>0</v>
      </c>
      <c r="Q882" s="241">
        <f>IFERROR(INDEX('قرائت کنتور'!A:AZ,MATCH(A882&amp;"-"&amp;"آب",'قرائت کنتور'!B:B,0),MATCH(G882,'قرائت کنتور'!$1:$1,0)),0)</f>
        <v>0</v>
      </c>
      <c r="R882" s="241">
        <f t="shared" si="147"/>
        <v>0</v>
      </c>
      <c r="S882" s="241" t="str">
        <f>IFERROR(INDEX('اطلاعات انشعابات شرکتها'!A:AB,MATCH(A882,'اطلاعات انشعابات شرکتها'!A:A,0),MATCH(S$1,'اطلاعات انشعابات شرکتها'!$1:$1,0)),"---")</f>
        <v>---</v>
      </c>
      <c r="T882" s="227" t="str">
        <f t="shared" si="148"/>
        <v>---</v>
      </c>
      <c r="U882" s="45"/>
      <c r="V882" s="155" t="str">
        <f>IFERROR(INDEX('تعرفه ها'!A:Z,MATCH("بهای هر متر مکعب آب مصرفی",'تعرفه ها'!$B:$B,0),MATCH(F882,'تعرفه ها'!$2:$2,0)),"---")</f>
        <v>---</v>
      </c>
      <c r="W882" s="50" t="str">
        <f t="shared" si="149"/>
        <v>---</v>
      </c>
      <c r="X882" s="50" t="str">
        <f>IFERROR(ROUND(R882*INDEX('تعرفه ها'!A:Z,MATCH("عوارض آب به ازاء هر متر مکعب",'تعرفه ها'!$B:$B,0),MATCH(F882,'تعرفه ها'!$2:$2,0)),0),"---")</f>
        <v>---</v>
      </c>
      <c r="Y882" s="50" t="str">
        <f>IFERROR(ROUND(T882*INDEX('تعرفه ها'!A:Z,MATCH("جریمه مازاد مصرف آب به ازاء هر متر مکعب",'تعرفه ها'!$B:$B,0),MATCH(F882,'تعرفه ها'!$2:$2,0)),0),"---")</f>
        <v>---</v>
      </c>
      <c r="Z882" s="50" t="str">
        <f>IFERROR(ROUND(((W882+X882+Y882)*INDEX('تعرفه ها'!A:Z,MATCH("هزینه نگهداری و تعمیرات شبکه آب",'تعرفه ها'!$B:$B,0),MATCH(F882,'تعرفه ها'!$2:$2,0))/100),0),"---")</f>
        <v>---</v>
      </c>
      <c r="AA882" s="50" t="str">
        <f>IFERROR(IF(INDEX('اطلاعات دوره'!A:Z,MATCH(G882,'اطلاعات دوره'!C:C,0),MATCH("آب",'اطلاعات دوره'!$1:$1,0))="دارد",ROUND((W882+X882+Y882)*INDEX('تعرفه ها'!A:Z,MATCH("پیک فصلی آب",'تعرفه ها'!$B:$B,0),MATCH(F882,'تعرفه ها'!$2:$2,0))/100,0),0),"---")</f>
        <v>---</v>
      </c>
      <c r="AB882" s="50" t="str">
        <f>IFERROR(ROUND(SUM(W882+X882+Y882+Z882+AA882)*INDEX('تعرفه ها'!A:Z,MATCH("مالیات آب",'تعرفه ها'!$B:$B,0),MATCH(F882,'تعرفه ها'!$2:$2,0))/100,0),"---")</f>
        <v>---</v>
      </c>
      <c r="AC882" s="50" t="str">
        <f t="shared" si="150"/>
        <v>---</v>
      </c>
      <c r="AD882" s="50" t="str">
        <f t="shared" si="143"/>
        <v>---</v>
      </c>
      <c r="AE882" s="50" t="str">
        <f t="shared" si="151"/>
        <v>---</v>
      </c>
      <c r="AF882" s="50" t="str">
        <f t="shared" si="152"/>
        <v>---</v>
      </c>
      <c r="AG882" s="153" t="str">
        <f t="shared" si="153"/>
        <v>---</v>
      </c>
      <c r="AI882" s="183" t="str">
        <f>IFERROR(IF(INDEX(پرداخت!A:AZ,MATCH(A882&amp;" - "&amp;"آب",پرداخت!$B:$B,0),MATCH(G882,پرداخت!$1:$1,0))="نشده","نشده","شده"),"---")</f>
        <v>---</v>
      </c>
      <c r="AL882" s="144"/>
      <c r="AM882" s="144"/>
      <c r="AN882" s="30"/>
      <c r="AO882" s="30"/>
      <c r="AP882" s="30"/>
      <c r="AQ882" s="30"/>
      <c r="AR882" s="30"/>
      <c r="AS882" s="30"/>
      <c r="AT882" s="30"/>
      <c r="AU882" s="30"/>
      <c r="AV882" s="30"/>
      <c r="AW882" s="30"/>
      <c r="AX882" s="30"/>
      <c r="AY882" s="30"/>
      <c r="AZ882" s="30"/>
      <c r="BA882" s="30"/>
      <c r="BB882" s="30"/>
      <c r="BC882" s="30"/>
      <c r="BD882" s="30"/>
      <c r="BE882" s="30"/>
      <c r="BF882" s="30"/>
      <c r="BG882" s="30"/>
      <c r="BH882" s="30"/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30"/>
      <c r="BT882" s="30"/>
      <c r="BU882" s="30"/>
      <c r="BV882" s="30"/>
      <c r="BW882" s="30"/>
      <c r="BX882" s="30"/>
      <c r="BY882" s="30"/>
      <c r="BZ882" s="30"/>
      <c r="CA882" s="30"/>
    </row>
    <row r="883" spans="1:79" ht="34.9" hidden="1" customHeight="1">
      <c r="A883" s="170"/>
      <c r="B883" s="47">
        <f>IFERROR(INDEX('اطلاعات انشعابات شرکتها'!A:BB,MATCH(A883,'اطلاعات انشعابات شرکتها'!A:A,0),MATCH(B$1,'اطلاعات انشعابات شرکتها'!$1:$1,0)),0)</f>
        <v>0</v>
      </c>
      <c r="C883" s="48">
        <f>IFERROR(INDEX('اطلاعات انشعابات شرکتها'!A:BB,MATCH(A883,'اطلاعات انشعابات شرکتها'!A:A,0),MATCH(C$1,'اطلاعات انشعابات شرکتها'!$1:$1,0)),0)</f>
        <v>0</v>
      </c>
      <c r="D883" s="45"/>
      <c r="E883" s="171"/>
      <c r="F883" s="170"/>
      <c r="G883" s="47" t="str">
        <f t="shared" si="144"/>
        <v>/</v>
      </c>
      <c r="H883" s="47">
        <f>IFERROR(INDEX('اطلاعات دوره'!A:Z,MATCH(G883,'اطلاعات دوره'!C:C,0),MATCH(H$1,'اطلاعات دوره'!$1:$1,0)),0)</f>
        <v>0</v>
      </c>
      <c r="I883" s="47">
        <f>IFERROR(INDEX('اطلاعات دوره'!A:Z,MATCH(G883,'اطلاعات دوره'!C:C,0),MATCH(I$1,'اطلاعات دوره'!$1:$1,0)),0)</f>
        <v>0</v>
      </c>
      <c r="J883" s="48">
        <f>IFERROR(INDEX('اطلاعات دوره'!A:Z,MATCH(G883,'اطلاعات دوره'!C:C,0),MATCH(J$1,'اطلاعات دوره'!$1:$1,0)),0)</f>
        <v>0</v>
      </c>
      <c r="K883" s="46"/>
      <c r="L883" s="158" t="str">
        <f>IFERROR(INDEX('اطلاعات دوره'!A:Z,MATCH(G883,'اطلاعات دوره'!C:C,0)-1,MATCH("عنوان",'اطلاعات دوره'!$1:$1,0)),"---")</f>
        <v>---</v>
      </c>
      <c r="M883" s="47" t="str">
        <f t="shared" si="145"/>
        <v>----</v>
      </c>
      <c r="N883" s="48" t="str">
        <f t="shared" si="146"/>
        <v>-/</v>
      </c>
      <c r="O883" s="45"/>
      <c r="P883" s="240">
        <f>IFERROR(INDEX('قرائت کنتور'!A:AZ,MATCH(A883&amp;"-"&amp;"آب",'قرائت کنتور'!B:B,0),MATCH(L883,'قرائت کنتور'!$1:$1,0)),0)</f>
        <v>0</v>
      </c>
      <c r="Q883" s="241">
        <f>IFERROR(INDEX('قرائت کنتور'!A:AZ,MATCH(A883&amp;"-"&amp;"آب",'قرائت کنتور'!B:B,0),MATCH(G883,'قرائت کنتور'!$1:$1,0)),0)</f>
        <v>0</v>
      </c>
      <c r="R883" s="241">
        <f t="shared" si="147"/>
        <v>0</v>
      </c>
      <c r="S883" s="241" t="str">
        <f>IFERROR(INDEX('اطلاعات انشعابات شرکتها'!A:AB,MATCH(A883,'اطلاعات انشعابات شرکتها'!A:A,0),MATCH(S$1,'اطلاعات انشعابات شرکتها'!$1:$1,0)),"---")</f>
        <v>---</v>
      </c>
      <c r="T883" s="227" t="str">
        <f t="shared" si="148"/>
        <v>---</v>
      </c>
      <c r="U883" s="45"/>
      <c r="V883" s="155" t="str">
        <f>IFERROR(INDEX('تعرفه ها'!A:Z,MATCH("بهای هر متر مکعب آب مصرفی",'تعرفه ها'!$B:$B,0),MATCH(F883,'تعرفه ها'!$2:$2,0)),"---")</f>
        <v>---</v>
      </c>
      <c r="W883" s="50" t="str">
        <f t="shared" si="149"/>
        <v>---</v>
      </c>
      <c r="X883" s="50" t="str">
        <f>IFERROR(ROUND(R883*INDEX('تعرفه ها'!A:Z,MATCH("عوارض آب به ازاء هر متر مکعب",'تعرفه ها'!$B:$B,0),MATCH(F883,'تعرفه ها'!$2:$2,0)),0),"---")</f>
        <v>---</v>
      </c>
      <c r="Y883" s="50" t="str">
        <f>IFERROR(ROUND(T883*INDEX('تعرفه ها'!A:Z,MATCH("جریمه مازاد مصرف آب به ازاء هر متر مکعب",'تعرفه ها'!$B:$B,0),MATCH(F883,'تعرفه ها'!$2:$2,0)),0),"---")</f>
        <v>---</v>
      </c>
      <c r="Z883" s="50" t="str">
        <f>IFERROR(ROUND(((W883+X883+Y883)*INDEX('تعرفه ها'!A:Z,MATCH("هزینه نگهداری و تعمیرات شبکه آب",'تعرفه ها'!$B:$B,0),MATCH(F883,'تعرفه ها'!$2:$2,0))/100),0),"---")</f>
        <v>---</v>
      </c>
      <c r="AA883" s="50" t="str">
        <f>IFERROR(IF(INDEX('اطلاعات دوره'!A:Z,MATCH(G883,'اطلاعات دوره'!C:C,0),MATCH("آب",'اطلاعات دوره'!$1:$1,0))="دارد",ROUND((W883+X883+Y883)*INDEX('تعرفه ها'!A:Z,MATCH("پیک فصلی آب",'تعرفه ها'!$B:$B,0),MATCH(F883,'تعرفه ها'!$2:$2,0))/100,0),0),"---")</f>
        <v>---</v>
      </c>
      <c r="AB883" s="50" t="str">
        <f>IFERROR(ROUND(SUM(W883+X883+Y883+Z883+AA883)*INDEX('تعرفه ها'!A:Z,MATCH("مالیات آب",'تعرفه ها'!$B:$B,0),MATCH(F883,'تعرفه ها'!$2:$2,0))/100,0),"---")</f>
        <v>---</v>
      </c>
      <c r="AC883" s="50" t="str">
        <f t="shared" si="150"/>
        <v>---</v>
      </c>
      <c r="AD883" s="50" t="str">
        <f t="shared" si="143"/>
        <v>---</v>
      </c>
      <c r="AE883" s="50" t="str">
        <f t="shared" si="151"/>
        <v>---</v>
      </c>
      <c r="AF883" s="50" t="str">
        <f t="shared" si="152"/>
        <v>---</v>
      </c>
      <c r="AG883" s="153" t="str">
        <f t="shared" si="153"/>
        <v>---</v>
      </c>
      <c r="AI883" s="183" t="str">
        <f>IFERROR(IF(INDEX(پرداخت!A:AZ,MATCH(A883&amp;" - "&amp;"آب",پرداخت!$B:$B,0),MATCH(G883,پرداخت!$1:$1,0))="نشده","نشده","شده"),"---")</f>
        <v>---</v>
      </c>
      <c r="AL883" s="144"/>
      <c r="AM883" s="144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30"/>
      <c r="BT883" s="30"/>
      <c r="BU883" s="30"/>
      <c r="BV883" s="30"/>
      <c r="BW883" s="30"/>
      <c r="BX883" s="30"/>
      <c r="BY883" s="30"/>
      <c r="BZ883" s="30"/>
      <c r="CA883" s="30"/>
    </row>
    <row r="884" spans="1:79" ht="34.9" hidden="1" customHeight="1">
      <c r="A884" s="170"/>
      <c r="B884" s="47">
        <f>IFERROR(INDEX('اطلاعات انشعابات شرکتها'!A:BB,MATCH(A884,'اطلاعات انشعابات شرکتها'!A:A,0),MATCH(B$1,'اطلاعات انشعابات شرکتها'!$1:$1,0)),0)</f>
        <v>0</v>
      </c>
      <c r="C884" s="48">
        <f>IFERROR(INDEX('اطلاعات انشعابات شرکتها'!A:BB,MATCH(A884,'اطلاعات انشعابات شرکتها'!A:A,0),MATCH(C$1,'اطلاعات انشعابات شرکتها'!$1:$1,0)),0)</f>
        <v>0</v>
      </c>
      <c r="D884" s="45"/>
      <c r="E884" s="171"/>
      <c r="F884" s="170"/>
      <c r="G884" s="47" t="str">
        <f t="shared" si="144"/>
        <v>/</v>
      </c>
      <c r="H884" s="47">
        <f>IFERROR(INDEX('اطلاعات دوره'!A:Z,MATCH(G884,'اطلاعات دوره'!C:C,0),MATCH(H$1,'اطلاعات دوره'!$1:$1,0)),0)</f>
        <v>0</v>
      </c>
      <c r="I884" s="47">
        <f>IFERROR(INDEX('اطلاعات دوره'!A:Z,MATCH(G884,'اطلاعات دوره'!C:C,0),MATCH(I$1,'اطلاعات دوره'!$1:$1,0)),0)</f>
        <v>0</v>
      </c>
      <c r="J884" s="48">
        <f>IFERROR(INDEX('اطلاعات دوره'!A:Z,MATCH(G884,'اطلاعات دوره'!C:C,0),MATCH(J$1,'اطلاعات دوره'!$1:$1,0)),0)</f>
        <v>0</v>
      </c>
      <c r="K884" s="46"/>
      <c r="L884" s="158" t="str">
        <f>IFERROR(INDEX('اطلاعات دوره'!A:Z,MATCH(G884,'اطلاعات دوره'!C:C,0)-1,MATCH("عنوان",'اطلاعات دوره'!$1:$1,0)),"---")</f>
        <v>---</v>
      </c>
      <c r="M884" s="47" t="str">
        <f t="shared" si="145"/>
        <v>----</v>
      </c>
      <c r="N884" s="48" t="str">
        <f t="shared" si="146"/>
        <v>-/</v>
      </c>
      <c r="O884" s="45"/>
      <c r="P884" s="240">
        <f>IFERROR(INDEX('قرائت کنتور'!A:AZ,MATCH(A884&amp;"-"&amp;"آب",'قرائت کنتور'!B:B,0),MATCH(L884,'قرائت کنتور'!$1:$1,0)),0)</f>
        <v>0</v>
      </c>
      <c r="Q884" s="241">
        <f>IFERROR(INDEX('قرائت کنتور'!A:AZ,MATCH(A884&amp;"-"&amp;"آب",'قرائت کنتور'!B:B,0),MATCH(G884,'قرائت کنتور'!$1:$1,0)),0)</f>
        <v>0</v>
      </c>
      <c r="R884" s="241">
        <f t="shared" si="147"/>
        <v>0</v>
      </c>
      <c r="S884" s="241" t="str">
        <f>IFERROR(INDEX('اطلاعات انشعابات شرکتها'!A:AB,MATCH(A884,'اطلاعات انشعابات شرکتها'!A:A,0),MATCH(S$1,'اطلاعات انشعابات شرکتها'!$1:$1,0)),"---")</f>
        <v>---</v>
      </c>
      <c r="T884" s="227" t="str">
        <f t="shared" si="148"/>
        <v>---</v>
      </c>
      <c r="U884" s="45"/>
      <c r="V884" s="155" t="str">
        <f>IFERROR(INDEX('تعرفه ها'!A:Z,MATCH("بهای هر متر مکعب آب مصرفی",'تعرفه ها'!$B:$B,0),MATCH(F884,'تعرفه ها'!$2:$2,0)),"---")</f>
        <v>---</v>
      </c>
      <c r="W884" s="50" t="str">
        <f t="shared" si="149"/>
        <v>---</v>
      </c>
      <c r="X884" s="50" t="str">
        <f>IFERROR(ROUND(R884*INDEX('تعرفه ها'!A:Z,MATCH("عوارض آب به ازاء هر متر مکعب",'تعرفه ها'!$B:$B,0),MATCH(F884,'تعرفه ها'!$2:$2,0)),0),"---")</f>
        <v>---</v>
      </c>
      <c r="Y884" s="50" t="str">
        <f>IFERROR(ROUND(T884*INDEX('تعرفه ها'!A:Z,MATCH("جریمه مازاد مصرف آب به ازاء هر متر مکعب",'تعرفه ها'!$B:$B,0),MATCH(F884,'تعرفه ها'!$2:$2,0)),0),"---")</f>
        <v>---</v>
      </c>
      <c r="Z884" s="50" t="str">
        <f>IFERROR(ROUND(((W884+X884+Y884)*INDEX('تعرفه ها'!A:Z,MATCH("هزینه نگهداری و تعمیرات شبکه آب",'تعرفه ها'!$B:$B,0),MATCH(F884,'تعرفه ها'!$2:$2,0))/100),0),"---")</f>
        <v>---</v>
      </c>
      <c r="AA884" s="50" t="str">
        <f>IFERROR(IF(INDEX('اطلاعات دوره'!A:Z,MATCH(G884,'اطلاعات دوره'!C:C,0),MATCH("آب",'اطلاعات دوره'!$1:$1,0))="دارد",ROUND((W884+X884+Y884)*INDEX('تعرفه ها'!A:Z,MATCH("پیک فصلی آب",'تعرفه ها'!$B:$B,0),MATCH(F884,'تعرفه ها'!$2:$2,0))/100,0),0),"---")</f>
        <v>---</v>
      </c>
      <c r="AB884" s="50" t="str">
        <f>IFERROR(ROUND(SUM(W884+X884+Y884+Z884+AA884)*INDEX('تعرفه ها'!A:Z,MATCH("مالیات آب",'تعرفه ها'!$B:$B,0),MATCH(F884,'تعرفه ها'!$2:$2,0))/100,0),"---")</f>
        <v>---</v>
      </c>
      <c r="AC884" s="50" t="str">
        <f t="shared" si="150"/>
        <v>---</v>
      </c>
      <c r="AD884" s="50" t="str">
        <f t="shared" si="143"/>
        <v>---</v>
      </c>
      <c r="AE884" s="50" t="str">
        <f t="shared" si="151"/>
        <v>---</v>
      </c>
      <c r="AF884" s="50" t="str">
        <f t="shared" si="152"/>
        <v>---</v>
      </c>
      <c r="AG884" s="153" t="str">
        <f t="shared" si="153"/>
        <v>---</v>
      </c>
      <c r="AI884" s="183" t="str">
        <f>IFERROR(IF(INDEX(پرداخت!A:AZ,MATCH(A884&amp;" - "&amp;"آب",پرداخت!$B:$B,0),MATCH(G884,پرداخت!$1:$1,0))="نشده","نشده","شده"),"---")</f>
        <v>---</v>
      </c>
      <c r="AL884" s="144"/>
      <c r="AM884" s="144"/>
      <c r="AN884" s="30"/>
      <c r="AO884" s="30"/>
      <c r="AP884" s="30"/>
      <c r="AQ884" s="30"/>
      <c r="AR884" s="30"/>
      <c r="AS884" s="30"/>
      <c r="AT884" s="30"/>
      <c r="AU884" s="30"/>
      <c r="AV884" s="30"/>
      <c r="AW884" s="30"/>
      <c r="AX884" s="30"/>
      <c r="AY884" s="30"/>
      <c r="AZ884" s="30"/>
      <c r="BA884" s="30"/>
      <c r="BB884" s="30"/>
      <c r="BC884" s="30"/>
      <c r="BD884" s="30"/>
      <c r="BE884" s="30"/>
      <c r="BF884" s="30"/>
      <c r="BG884" s="30"/>
      <c r="BH884" s="30"/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30"/>
      <c r="BT884" s="30"/>
      <c r="BU884" s="30"/>
      <c r="BV884" s="30"/>
      <c r="BW884" s="30"/>
      <c r="BX884" s="30"/>
      <c r="BY884" s="30"/>
      <c r="BZ884" s="30"/>
      <c r="CA884" s="30"/>
    </row>
    <row r="885" spans="1:79" ht="34.9" hidden="1" customHeight="1">
      <c r="A885" s="170"/>
      <c r="B885" s="47">
        <f>IFERROR(INDEX('اطلاعات انشعابات شرکتها'!A:BB,MATCH(A885,'اطلاعات انشعابات شرکتها'!A:A,0),MATCH(B$1,'اطلاعات انشعابات شرکتها'!$1:$1,0)),0)</f>
        <v>0</v>
      </c>
      <c r="C885" s="48">
        <f>IFERROR(INDEX('اطلاعات انشعابات شرکتها'!A:BB,MATCH(A885,'اطلاعات انشعابات شرکتها'!A:A,0),MATCH(C$1,'اطلاعات انشعابات شرکتها'!$1:$1,0)),0)</f>
        <v>0</v>
      </c>
      <c r="D885" s="45"/>
      <c r="E885" s="171"/>
      <c r="F885" s="170"/>
      <c r="G885" s="47" t="str">
        <f t="shared" si="144"/>
        <v>/</v>
      </c>
      <c r="H885" s="47">
        <f>IFERROR(INDEX('اطلاعات دوره'!A:Z,MATCH(G885,'اطلاعات دوره'!C:C,0),MATCH(H$1,'اطلاعات دوره'!$1:$1,0)),0)</f>
        <v>0</v>
      </c>
      <c r="I885" s="47">
        <f>IFERROR(INDEX('اطلاعات دوره'!A:Z,MATCH(G885,'اطلاعات دوره'!C:C,0),MATCH(I$1,'اطلاعات دوره'!$1:$1,0)),0)</f>
        <v>0</v>
      </c>
      <c r="J885" s="48">
        <f>IFERROR(INDEX('اطلاعات دوره'!A:Z,MATCH(G885,'اطلاعات دوره'!C:C,0),MATCH(J$1,'اطلاعات دوره'!$1:$1,0)),0)</f>
        <v>0</v>
      </c>
      <c r="K885" s="46"/>
      <c r="L885" s="158" t="str">
        <f>IFERROR(INDEX('اطلاعات دوره'!A:Z,MATCH(G885,'اطلاعات دوره'!C:C,0)-1,MATCH("عنوان",'اطلاعات دوره'!$1:$1,0)),"---")</f>
        <v>---</v>
      </c>
      <c r="M885" s="47" t="str">
        <f t="shared" si="145"/>
        <v>----</v>
      </c>
      <c r="N885" s="48" t="str">
        <f t="shared" si="146"/>
        <v>-/</v>
      </c>
      <c r="O885" s="45"/>
      <c r="P885" s="240">
        <f>IFERROR(INDEX('قرائت کنتور'!A:AZ,MATCH(A885&amp;"-"&amp;"آب",'قرائت کنتور'!B:B,0),MATCH(L885,'قرائت کنتور'!$1:$1,0)),0)</f>
        <v>0</v>
      </c>
      <c r="Q885" s="241">
        <f>IFERROR(INDEX('قرائت کنتور'!A:AZ,MATCH(A885&amp;"-"&amp;"آب",'قرائت کنتور'!B:B,0),MATCH(G885,'قرائت کنتور'!$1:$1,0)),0)</f>
        <v>0</v>
      </c>
      <c r="R885" s="241">
        <f t="shared" si="147"/>
        <v>0</v>
      </c>
      <c r="S885" s="241" t="str">
        <f>IFERROR(INDEX('اطلاعات انشعابات شرکتها'!A:AB,MATCH(A885,'اطلاعات انشعابات شرکتها'!A:A,0),MATCH(S$1,'اطلاعات انشعابات شرکتها'!$1:$1,0)),"---")</f>
        <v>---</v>
      </c>
      <c r="T885" s="227" t="str">
        <f t="shared" si="148"/>
        <v>---</v>
      </c>
      <c r="U885" s="45"/>
      <c r="V885" s="155" t="str">
        <f>IFERROR(INDEX('تعرفه ها'!A:Z,MATCH("بهای هر متر مکعب آب مصرفی",'تعرفه ها'!$B:$B,0),MATCH(F885,'تعرفه ها'!$2:$2,0)),"---")</f>
        <v>---</v>
      </c>
      <c r="W885" s="50" t="str">
        <f t="shared" si="149"/>
        <v>---</v>
      </c>
      <c r="X885" s="50" t="str">
        <f>IFERROR(ROUND(R885*INDEX('تعرفه ها'!A:Z,MATCH("عوارض آب به ازاء هر متر مکعب",'تعرفه ها'!$B:$B,0),MATCH(F885,'تعرفه ها'!$2:$2,0)),0),"---")</f>
        <v>---</v>
      </c>
      <c r="Y885" s="50" t="str">
        <f>IFERROR(ROUND(T885*INDEX('تعرفه ها'!A:Z,MATCH("جریمه مازاد مصرف آب به ازاء هر متر مکعب",'تعرفه ها'!$B:$B,0),MATCH(F885,'تعرفه ها'!$2:$2,0)),0),"---")</f>
        <v>---</v>
      </c>
      <c r="Z885" s="50" t="str">
        <f>IFERROR(ROUND(((W885+X885+Y885)*INDEX('تعرفه ها'!A:Z,MATCH("هزینه نگهداری و تعمیرات شبکه آب",'تعرفه ها'!$B:$B,0),MATCH(F885,'تعرفه ها'!$2:$2,0))/100),0),"---")</f>
        <v>---</v>
      </c>
      <c r="AA885" s="50" t="str">
        <f>IFERROR(IF(INDEX('اطلاعات دوره'!A:Z,MATCH(G885,'اطلاعات دوره'!C:C,0),MATCH("آب",'اطلاعات دوره'!$1:$1,0))="دارد",ROUND((W885+X885+Y885)*INDEX('تعرفه ها'!A:Z,MATCH("پیک فصلی آب",'تعرفه ها'!$B:$B,0),MATCH(F885,'تعرفه ها'!$2:$2,0))/100,0),0),"---")</f>
        <v>---</v>
      </c>
      <c r="AB885" s="50" t="str">
        <f>IFERROR(ROUND(SUM(W885+X885+Y885+Z885+AA885)*INDEX('تعرفه ها'!A:Z,MATCH("مالیات آب",'تعرفه ها'!$B:$B,0),MATCH(F885,'تعرفه ها'!$2:$2,0))/100,0),"---")</f>
        <v>---</v>
      </c>
      <c r="AC885" s="50" t="str">
        <f t="shared" si="150"/>
        <v>---</v>
      </c>
      <c r="AD885" s="50" t="str">
        <f t="shared" si="143"/>
        <v>---</v>
      </c>
      <c r="AE885" s="50" t="str">
        <f t="shared" si="151"/>
        <v>---</v>
      </c>
      <c r="AF885" s="50" t="str">
        <f t="shared" si="152"/>
        <v>---</v>
      </c>
      <c r="AG885" s="153" t="str">
        <f t="shared" si="153"/>
        <v>---</v>
      </c>
      <c r="AI885" s="183" t="str">
        <f>IFERROR(IF(INDEX(پرداخت!A:AZ,MATCH(A885&amp;" - "&amp;"آب",پرداخت!$B:$B,0),MATCH(G885,پرداخت!$1:$1,0))="نشده","نشده","شده"),"---")</f>
        <v>---</v>
      </c>
      <c r="AL885" s="144"/>
      <c r="AM885" s="144"/>
      <c r="AN885" s="30"/>
      <c r="AO885" s="30"/>
      <c r="AP885" s="30"/>
      <c r="AQ885" s="30"/>
      <c r="AR885" s="30"/>
      <c r="AS885" s="30"/>
      <c r="AT885" s="30"/>
      <c r="AU885" s="30"/>
      <c r="AV885" s="30"/>
      <c r="AW885" s="30"/>
      <c r="AX885" s="30"/>
      <c r="AY885" s="30"/>
      <c r="AZ885" s="30"/>
      <c r="BA885" s="30"/>
      <c r="BB885" s="30"/>
      <c r="BC885" s="30"/>
      <c r="BD885" s="30"/>
      <c r="BE885" s="30"/>
      <c r="BF885" s="30"/>
      <c r="BG885" s="30"/>
      <c r="BH885" s="30"/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30"/>
      <c r="BT885" s="30"/>
      <c r="BU885" s="30"/>
      <c r="BV885" s="30"/>
      <c r="BW885" s="30"/>
      <c r="BX885" s="30"/>
      <c r="BY885" s="30"/>
      <c r="BZ885" s="30"/>
      <c r="CA885" s="30"/>
    </row>
    <row r="886" spans="1:79" ht="34.9" hidden="1" customHeight="1">
      <c r="A886" s="170"/>
      <c r="B886" s="47">
        <f>IFERROR(INDEX('اطلاعات انشعابات شرکتها'!A:BB,MATCH(A886,'اطلاعات انشعابات شرکتها'!A:A,0),MATCH(B$1,'اطلاعات انشعابات شرکتها'!$1:$1,0)),0)</f>
        <v>0</v>
      </c>
      <c r="C886" s="48">
        <f>IFERROR(INDEX('اطلاعات انشعابات شرکتها'!A:BB,MATCH(A886,'اطلاعات انشعابات شرکتها'!A:A,0),MATCH(C$1,'اطلاعات انشعابات شرکتها'!$1:$1,0)),0)</f>
        <v>0</v>
      </c>
      <c r="D886" s="45"/>
      <c r="E886" s="171"/>
      <c r="F886" s="170"/>
      <c r="G886" s="47" t="str">
        <f t="shared" si="144"/>
        <v>/</v>
      </c>
      <c r="H886" s="47">
        <f>IFERROR(INDEX('اطلاعات دوره'!A:Z,MATCH(G886,'اطلاعات دوره'!C:C,0),MATCH(H$1,'اطلاعات دوره'!$1:$1,0)),0)</f>
        <v>0</v>
      </c>
      <c r="I886" s="47">
        <f>IFERROR(INDEX('اطلاعات دوره'!A:Z,MATCH(G886,'اطلاعات دوره'!C:C,0),MATCH(I$1,'اطلاعات دوره'!$1:$1,0)),0)</f>
        <v>0</v>
      </c>
      <c r="J886" s="48">
        <f>IFERROR(INDEX('اطلاعات دوره'!A:Z,MATCH(G886,'اطلاعات دوره'!C:C,0),MATCH(J$1,'اطلاعات دوره'!$1:$1,0)),0)</f>
        <v>0</v>
      </c>
      <c r="K886" s="46"/>
      <c r="L886" s="158" t="str">
        <f>IFERROR(INDEX('اطلاعات دوره'!A:Z,MATCH(G886,'اطلاعات دوره'!C:C,0)-1,MATCH("عنوان",'اطلاعات دوره'!$1:$1,0)),"---")</f>
        <v>---</v>
      </c>
      <c r="M886" s="47" t="str">
        <f t="shared" si="145"/>
        <v>----</v>
      </c>
      <c r="N886" s="48" t="str">
        <f t="shared" si="146"/>
        <v>-/</v>
      </c>
      <c r="O886" s="45"/>
      <c r="P886" s="240">
        <f>IFERROR(INDEX('قرائت کنتور'!A:AZ,MATCH(A886&amp;"-"&amp;"آب",'قرائت کنتور'!B:B,0),MATCH(L886,'قرائت کنتور'!$1:$1,0)),0)</f>
        <v>0</v>
      </c>
      <c r="Q886" s="241">
        <f>IFERROR(INDEX('قرائت کنتور'!A:AZ,MATCH(A886&amp;"-"&amp;"آب",'قرائت کنتور'!B:B,0),MATCH(G886,'قرائت کنتور'!$1:$1,0)),0)</f>
        <v>0</v>
      </c>
      <c r="R886" s="241">
        <f t="shared" si="147"/>
        <v>0</v>
      </c>
      <c r="S886" s="241" t="str">
        <f>IFERROR(INDEX('اطلاعات انشعابات شرکتها'!A:AB,MATCH(A886,'اطلاعات انشعابات شرکتها'!A:A,0),MATCH(S$1,'اطلاعات انشعابات شرکتها'!$1:$1,0)),"---")</f>
        <v>---</v>
      </c>
      <c r="T886" s="227" t="str">
        <f t="shared" si="148"/>
        <v>---</v>
      </c>
      <c r="U886" s="45"/>
      <c r="V886" s="155" t="str">
        <f>IFERROR(INDEX('تعرفه ها'!A:Z,MATCH("بهای هر متر مکعب آب مصرفی",'تعرفه ها'!$B:$B,0),MATCH(F886,'تعرفه ها'!$2:$2,0)),"---")</f>
        <v>---</v>
      </c>
      <c r="W886" s="50" t="str">
        <f t="shared" si="149"/>
        <v>---</v>
      </c>
      <c r="X886" s="50" t="str">
        <f>IFERROR(ROUND(R886*INDEX('تعرفه ها'!A:Z,MATCH("عوارض آب به ازاء هر متر مکعب",'تعرفه ها'!$B:$B,0),MATCH(F886,'تعرفه ها'!$2:$2,0)),0),"---")</f>
        <v>---</v>
      </c>
      <c r="Y886" s="50" t="str">
        <f>IFERROR(ROUND(T886*INDEX('تعرفه ها'!A:Z,MATCH("جریمه مازاد مصرف آب به ازاء هر متر مکعب",'تعرفه ها'!$B:$B,0),MATCH(F886,'تعرفه ها'!$2:$2,0)),0),"---")</f>
        <v>---</v>
      </c>
      <c r="Z886" s="50" t="str">
        <f>IFERROR(ROUND(((W886+X886+Y886)*INDEX('تعرفه ها'!A:Z,MATCH("هزینه نگهداری و تعمیرات شبکه آب",'تعرفه ها'!$B:$B,0),MATCH(F886,'تعرفه ها'!$2:$2,0))/100),0),"---")</f>
        <v>---</v>
      </c>
      <c r="AA886" s="50" t="str">
        <f>IFERROR(IF(INDEX('اطلاعات دوره'!A:Z,MATCH(G886,'اطلاعات دوره'!C:C,0),MATCH("آب",'اطلاعات دوره'!$1:$1,0))="دارد",ROUND((W886+X886+Y886)*INDEX('تعرفه ها'!A:Z,MATCH("پیک فصلی آب",'تعرفه ها'!$B:$B,0),MATCH(F886,'تعرفه ها'!$2:$2,0))/100,0),0),"---")</f>
        <v>---</v>
      </c>
      <c r="AB886" s="50" t="str">
        <f>IFERROR(ROUND(SUM(W886+X886+Y886+Z886+AA886)*INDEX('تعرفه ها'!A:Z,MATCH("مالیات آب",'تعرفه ها'!$B:$B,0),MATCH(F886,'تعرفه ها'!$2:$2,0))/100,0),"---")</f>
        <v>---</v>
      </c>
      <c r="AC886" s="50" t="str">
        <f t="shared" si="150"/>
        <v>---</v>
      </c>
      <c r="AD886" s="50" t="str">
        <f t="shared" si="143"/>
        <v>---</v>
      </c>
      <c r="AE886" s="50" t="str">
        <f t="shared" si="151"/>
        <v>---</v>
      </c>
      <c r="AF886" s="50" t="str">
        <f t="shared" si="152"/>
        <v>---</v>
      </c>
      <c r="AG886" s="153" t="str">
        <f t="shared" si="153"/>
        <v>---</v>
      </c>
      <c r="AI886" s="183" t="str">
        <f>IFERROR(IF(INDEX(پرداخت!A:AZ,MATCH(A886&amp;" - "&amp;"آب",پرداخت!$B:$B,0),MATCH(G886,پرداخت!$1:$1,0))="نشده","نشده","شده"),"---")</f>
        <v>---</v>
      </c>
      <c r="AL886" s="144"/>
      <c r="AM886" s="144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30"/>
      <c r="BT886" s="30"/>
      <c r="BU886" s="30"/>
      <c r="BV886" s="30"/>
      <c r="BW886" s="30"/>
      <c r="BX886" s="30"/>
      <c r="BY886" s="30"/>
      <c r="BZ886" s="30"/>
      <c r="CA886" s="30"/>
    </row>
    <row r="887" spans="1:79" ht="34.9" hidden="1" customHeight="1">
      <c r="A887" s="170"/>
      <c r="B887" s="47">
        <f>IFERROR(INDEX('اطلاعات انشعابات شرکتها'!A:BB,MATCH(A887,'اطلاعات انشعابات شرکتها'!A:A,0),MATCH(B$1,'اطلاعات انشعابات شرکتها'!$1:$1,0)),0)</f>
        <v>0</v>
      </c>
      <c r="C887" s="48">
        <f>IFERROR(INDEX('اطلاعات انشعابات شرکتها'!A:BB,MATCH(A887,'اطلاعات انشعابات شرکتها'!A:A,0),MATCH(C$1,'اطلاعات انشعابات شرکتها'!$1:$1,0)),0)</f>
        <v>0</v>
      </c>
      <c r="D887" s="45"/>
      <c r="E887" s="171"/>
      <c r="F887" s="170"/>
      <c r="G887" s="47" t="str">
        <f t="shared" si="144"/>
        <v>/</v>
      </c>
      <c r="H887" s="47">
        <f>IFERROR(INDEX('اطلاعات دوره'!A:Z,MATCH(G887,'اطلاعات دوره'!C:C,0),MATCH(H$1,'اطلاعات دوره'!$1:$1,0)),0)</f>
        <v>0</v>
      </c>
      <c r="I887" s="47">
        <f>IFERROR(INDEX('اطلاعات دوره'!A:Z,MATCH(G887,'اطلاعات دوره'!C:C,0),MATCH(I$1,'اطلاعات دوره'!$1:$1,0)),0)</f>
        <v>0</v>
      </c>
      <c r="J887" s="48">
        <f>IFERROR(INDEX('اطلاعات دوره'!A:Z,MATCH(G887,'اطلاعات دوره'!C:C,0),MATCH(J$1,'اطلاعات دوره'!$1:$1,0)),0)</f>
        <v>0</v>
      </c>
      <c r="K887" s="46"/>
      <c r="L887" s="158" t="str">
        <f>IFERROR(INDEX('اطلاعات دوره'!A:Z,MATCH(G887,'اطلاعات دوره'!C:C,0)-1,MATCH("عنوان",'اطلاعات دوره'!$1:$1,0)),"---")</f>
        <v>---</v>
      </c>
      <c r="M887" s="47" t="str">
        <f t="shared" si="145"/>
        <v>----</v>
      </c>
      <c r="N887" s="48" t="str">
        <f t="shared" si="146"/>
        <v>-/</v>
      </c>
      <c r="O887" s="45"/>
      <c r="P887" s="240">
        <f>IFERROR(INDEX('قرائت کنتور'!A:AZ,MATCH(A887&amp;"-"&amp;"آب",'قرائت کنتور'!B:B,0),MATCH(L887,'قرائت کنتور'!$1:$1,0)),0)</f>
        <v>0</v>
      </c>
      <c r="Q887" s="241">
        <f>IFERROR(INDEX('قرائت کنتور'!A:AZ,MATCH(A887&amp;"-"&amp;"آب",'قرائت کنتور'!B:B,0),MATCH(G887,'قرائت کنتور'!$1:$1,0)),0)</f>
        <v>0</v>
      </c>
      <c r="R887" s="241">
        <f t="shared" si="147"/>
        <v>0</v>
      </c>
      <c r="S887" s="241" t="str">
        <f>IFERROR(INDEX('اطلاعات انشعابات شرکتها'!A:AB,MATCH(A887,'اطلاعات انشعابات شرکتها'!A:A,0),MATCH(S$1,'اطلاعات انشعابات شرکتها'!$1:$1,0)),"---")</f>
        <v>---</v>
      </c>
      <c r="T887" s="227" t="str">
        <f t="shared" si="148"/>
        <v>---</v>
      </c>
      <c r="U887" s="45"/>
      <c r="V887" s="155" t="str">
        <f>IFERROR(INDEX('تعرفه ها'!A:Z,MATCH("بهای هر متر مکعب آب مصرفی",'تعرفه ها'!$B:$B,0),MATCH(F887,'تعرفه ها'!$2:$2,0)),"---")</f>
        <v>---</v>
      </c>
      <c r="W887" s="50" t="str">
        <f t="shared" si="149"/>
        <v>---</v>
      </c>
      <c r="X887" s="50" t="str">
        <f>IFERROR(ROUND(R887*INDEX('تعرفه ها'!A:Z,MATCH("عوارض آب به ازاء هر متر مکعب",'تعرفه ها'!$B:$B,0),MATCH(F887,'تعرفه ها'!$2:$2,0)),0),"---")</f>
        <v>---</v>
      </c>
      <c r="Y887" s="50" t="str">
        <f>IFERROR(ROUND(T887*INDEX('تعرفه ها'!A:Z,MATCH("جریمه مازاد مصرف آب به ازاء هر متر مکعب",'تعرفه ها'!$B:$B,0),MATCH(F887,'تعرفه ها'!$2:$2,0)),0),"---")</f>
        <v>---</v>
      </c>
      <c r="Z887" s="50" t="str">
        <f>IFERROR(ROUND(((W887+X887+Y887)*INDEX('تعرفه ها'!A:Z,MATCH("هزینه نگهداری و تعمیرات شبکه آب",'تعرفه ها'!$B:$B,0),MATCH(F887,'تعرفه ها'!$2:$2,0))/100),0),"---")</f>
        <v>---</v>
      </c>
      <c r="AA887" s="50" t="str">
        <f>IFERROR(IF(INDEX('اطلاعات دوره'!A:Z,MATCH(G887,'اطلاعات دوره'!C:C,0),MATCH("آب",'اطلاعات دوره'!$1:$1,0))="دارد",ROUND((W887+X887+Y887)*INDEX('تعرفه ها'!A:Z,MATCH("پیک فصلی آب",'تعرفه ها'!$B:$B,0),MATCH(F887,'تعرفه ها'!$2:$2,0))/100,0),0),"---")</f>
        <v>---</v>
      </c>
      <c r="AB887" s="50" t="str">
        <f>IFERROR(ROUND(SUM(W887+X887+Y887+Z887+AA887)*INDEX('تعرفه ها'!A:Z,MATCH("مالیات آب",'تعرفه ها'!$B:$B,0),MATCH(F887,'تعرفه ها'!$2:$2,0))/100,0),"---")</f>
        <v>---</v>
      </c>
      <c r="AC887" s="50" t="str">
        <f t="shared" si="150"/>
        <v>---</v>
      </c>
      <c r="AD887" s="50" t="str">
        <f t="shared" si="143"/>
        <v>---</v>
      </c>
      <c r="AE887" s="50" t="str">
        <f t="shared" si="151"/>
        <v>---</v>
      </c>
      <c r="AF887" s="50" t="str">
        <f t="shared" si="152"/>
        <v>---</v>
      </c>
      <c r="AG887" s="153" t="str">
        <f t="shared" si="153"/>
        <v>---</v>
      </c>
      <c r="AI887" s="183" t="str">
        <f>IFERROR(IF(INDEX(پرداخت!A:AZ,MATCH(A887&amp;" - "&amp;"آب",پرداخت!$B:$B,0),MATCH(G887,پرداخت!$1:$1,0))="نشده","نشده","شده"),"---")</f>
        <v>---</v>
      </c>
      <c r="AL887" s="144"/>
      <c r="AM887" s="144"/>
      <c r="AN887" s="30"/>
      <c r="AO887" s="30"/>
      <c r="AP887" s="30"/>
      <c r="AQ887" s="30"/>
      <c r="AR887" s="30"/>
      <c r="AS887" s="30"/>
      <c r="AT887" s="30"/>
      <c r="AU887" s="30"/>
      <c r="AV887" s="30"/>
      <c r="AW887" s="30"/>
      <c r="AX887" s="30"/>
      <c r="AY887" s="30"/>
      <c r="AZ887" s="30"/>
      <c r="BA887" s="30"/>
      <c r="BB887" s="30"/>
      <c r="BC887" s="30"/>
      <c r="BD887" s="30"/>
      <c r="BE887" s="30"/>
      <c r="BF887" s="30"/>
      <c r="BG887" s="30"/>
      <c r="BH887" s="30"/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30"/>
      <c r="BT887" s="30"/>
      <c r="BU887" s="30"/>
      <c r="BV887" s="30"/>
      <c r="BW887" s="30"/>
      <c r="BX887" s="30"/>
      <c r="BY887" s="30"/>
      <c r="BZ887" s="30"/>
      <c r="CA887" s="30"/>
    </row>
    <row r="888" spans="1:79" ht="34.9" hidden="1" customHeight="1">
      <c r="A888" s="170"/>
      <c r="B888" s="47">
        <f>IFERROR(INDEX('اطلاعات انشعابات شرکتها'!A:BB,MATCH(A888,'اطلاعات انشعابات شرکتها'!A:A,0),MATCH(B$1,'اطلاعات انشعابات شرکتها'!$1:$1,0)),0)</f>
        <v>0</v>
      </c>
      <c r="C888" s="48">
        <f>IFERROR(INDEX('اطلاعات انشعابات شرکتها'!A:BB,MATCH(A888,'اطلاعات انشعابات شرکتها'!A:A,0),MATCH(C$1,'اطلاعات انشعابات شرکتها'!$1:$1,0)),0)</f>
        <v>0</v>
      </c>
      <c r="D888" s="45"/>
      <c r="E888" s="171"/>
      <c r="F888" s="170"/>
      <c r="G888" s="47" t="str">
        <f t="shared" si="144"/>
        <v>/</v>
      </c>
      <c r="H888" s="47">
        <f>IFERROR(INDEX('اطلاعات دوره'!A:Z,MATCH(G888,'اطلاعات دوره'!C:C,0),MATCH(H$1,'اطلاعات دوره'!$1:$1,0)),0)</f>
        <v>0</v>
      </c>
      <c r="I888" s="47">
        <f>IFERROR(INDEX('اطلاعات دوره'!A:Z,MATCH(G888,'اطلاعات دوره'!C:C,0),MATCH(I$1,'اطلاعات دوره'!$1:$1,0)),0)</f>
        <v>0</v>
      </c>
      <c r="J888" s="48">
        <f>IFERROR(INDEX('اطلاعات دوره'!A:Z,MATCH(G888,'اطلاعات دوره'!C:C,0),MATCH(J$1,'اطلاعات دوره'!$1:$1,0)),0)</f>
        <v>0</v>
      </c>
      <c r="K888" s="46"/>
      <c r="L888" s="158" t="str">
        <f>IFERROR(INDEX('اطلاعات دوره'!A:Z,MATCH(G888,'اطلاعات دوره'!C:C,0)-1,MATCH("عنوان",'اطلاعات دوره'!$1:$1,0)),"---")</f>
        <v>---</v>
      </c>
      <c r="M888" s="47" t="str">
        <f t="shared" si="145"/>
        <v>----</v>
      </c>
      <c r="N888" s="48" t="str">
        <f t="shared" si="146"/>
        <v>-/</v>
      </c>
      <c r="O888" s="45"/>
      <c r="P888" s="240">
        <f>IFERROR(INDEX('قرائت کنتور'!A:AZ,MATCH(A888&amp;"-"&amp;"آب",'قرائت کنتور'!B:B,0),MATCH(L888,'قرائت کنتور'!$1:$1,0)),0)</f>
        <v>0</v>
      </c>
      <c r="Q888" s="241">
        <f>IFERROR(INDEX('قرائت کنتور'!A:AZ,MATCH(A888&amp;"-"&amp;"آب",'قرائت کنتور'!B:B,0),MATCH(G888,'قرائت کنتور'!$1:$1,0)),0)</f>
        <v>0</v>
      </c>
      <c r="R888" s="241">
        <f t="shared" si="147"/>
        <v>0</v>
      </c>
      <c r="S888" s="241" t="str">
        <f>IFERROR(INDEX('اطلاعات انشعابات شرکتها'!A:AB,MATCH(A888,'اطلاعات انشعابات شرکتها'!A:A,0),MATCH(S$1,'اطلاعات انشعابات شرکتها'!$1:$1,0)),"---")</f>
        <v>---</v>
      </c>
      <c r="T888" s="227" t="str">
        <f t="shared" si="148"/>
        <v>---</v>
      </c>
      <c r="U888" s="45"/>
      <c r="V888" s="155" t="str">
        <f>IFERROR(INDEX('تعرفه ها'!A:Z,MATCH("بهای هر متر مکعب آب مصرفی",'تعرفه ها'!$B:$B,0),MATCH(F888,'تعرفه ها'!$2:$2,0)),"---")</f>
        <v>---</v>
      </c>
      <c r="W888" s="50" t="str">
        <f t="shared" si="149"/>
        <v>---</v>
      </c>
      <c r="X888" s="50" t="str">
        <f>IFERROR(ROUND(R888*INDEX('تعرفه ها'!A:Z,MATCH("عوارض آب به ازاء هر متر مکعب",'تعرفه ها'!$B:$B,0),MATCH(F888,'تعرفه ها'!$2:$2,0)),0),"---")</f>
        <v>---</v>
      </c>
      <c r="Y888" s="50" t="str">
        <f>IFERROR(ROUND(T888*INDEX('تعرفه ها'!A:Z,MATCH("جریمه مازاد مصرف آب به ازاء هر متر مکعب",'تعرفه ها'!$B:$B,0),MATCH(F888,'تعرفه ها'!$2:$2,0)),0),"---")</f>
        <v>---</v>
      </c>
      <c r="Z888" s="50" t="str">
        <f>IFERROR(ROUND(((W888+X888+Y888)*INDEX('تعرفه ها'!A:Z,MATCH("هزینه نگهداری و تعمیرات شبکه آب",'تعرفه ها'!$B:$B,0),MATCH(F888,'تعرفه ها'!$2:$2,0))/100),0),"---")</f>
        <v>---</v>
      </c>
      <c r="AA888" s="50" t="str">
        <f>IFERROR(IF(INDEX('اطلاعات دوره'!A:Z,MATCH(G888,'اطلاعات دوره'!C:C,0),MATCH("آب",'اطلاعات دوره'!$1:$1,0))="دارد",ROUND((W888+X888+Y888)*INDEX('تعرفه ها'!A:Z,MATCH("پیک فصلی آب",'تعرفه ها'!$B:$B,0),MATCH(F888,'تعرفه ها'!$2:$2,0))/100,0),0),"---")</f>
        <v>---</v>
      </c>
      <c r="AB888" s="50" t="str">
        <f>IFERROR(ROUND(SUM(W888+X888+Y888+Z888+AA888)*INDEX('تعرفه ها'!A:Z,MATCH("مالیات آب",'تعرفه ها'!$B:$B,0),MATCH(F888,'تعرفه ها'!$2:$2,0))/100,0),"---")</f>
        <v>---</v>
      </c>
      <c r="AC888" s="50" t="str">
        <f t="shared" si="150"/>
        <v>---</v>
      </c>
      <c r="AD888" s="50" t="str">
        <f t="shared" si="143"/>
        <v>---</v>
      </c>
      <c r="AE888" s="50" t="str">
        <f t="shared" si="151"/>
        <v>---</v>
      </c>
      <c r="AF888" s="50" t="str">
        <f t="shared" si="152"/>
        <v>---</v>
      </c>
      <c r="AG888" s="153" t="str">
        <f t="shared" si="153"/>
        <v>---</v>
      </c>
      <c r="AI888" s="183" t="str">
        <f>IFERROR(IF(INDEX(پرداخت!A:AZ,MATCH(A888&amp;" - "&amp;"آب",پرداخت!$B:$B,0),MATCH(G888,پرداخت!$1:$1,0))="نشده","نشده","شده"),"---")</f>
        <v>---</v>
      </c>
      <c r="AL888" s="144"/>
      <c r="AM888" s="144"/>
      <c r="AN888" s="30"/>
      <c r="AO888" s="30"/>
      <c r="AP888" s="30"/>
      <c r="AQ888" s="30"/>
      <c r="AR888" s="30"/>
      <c r="AS888" s="30"/>
      <c r="AT888" s="30"/>
      <c r="AU888" s="30"/>
      <c r="AV888" s="30"/>
      <c r="AW888" s="30"/>
      <c r="AX888" s="30"/>
      <c r="AY888" s="30"/>
      <c r="AZ888" s="30"/>
      <c r="BA888" s="30"/>
      <c r="BB888" s="30"/>
      <c r="BC888" s="30"/>
      <c r="BD888" s="30"/>
      <c r="BE888" s="30"/>
      <c r="BF888" s="30"/>
      <c r="BG888" s="30"/>
      <c r="BH888" s="30"/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30"/>
      <c r="BT888" s="30"/>
      <c r="BU888" s="30"/>
      <c r="BV888" s="30"/>
      <c r="BW888" s="30"/>
      <c r="BX888" s="30"/>
      <c r="BY888" s="30"/>
      <c r="BZ888" s="30"/>
      <c r="CA888" s="30"/>
    </row>
    <row r="889" spans="1:79" ht="34.9" hidden="1" customHeight="1">
      <c r="A889" s="170"/>
      <c r="B889" s="47">
        <f>IFERROR(INDEX('اطلاعات انشعابات شرکتها'!A:BB,MATCH(A889,'اطلاعات انشعابات شرکتها'!A:A,0),MATCH(B$1,'اطلاعات انشعابات شرکتها'!$1:$1,0)),0)</f>
        <v>0</v>
      </c>
      <c r="C889" s="48">
        <f>IFERROR(INDEX('اطلاعات انشعابات شرکتها'!A:BB,MATCH(A889,'اطلاعات انشعابات شرکتها'!A:A,0),MATCH(C$1,'اطلاعات انشعابات شرکتها'!$1:$1,0)),0)</f>
        <v>0</v>
      </c>
      <c r="D889" s="45"/>
      <c r="E889" s="171"/>
      <c r="F889" s="170"/>
      <c r="G889" s="47" t="str">
        <f t="shared" si="144"/>
        <v>/</v>
      </c>
      <c r="H889" s="47">
        <f>IFERROR(INDEX('اطلاعات دوره'!A:Z,MATCH(G889,'اطلاعات دوره'!C:C,0),MATCH(H$1,'اطلاعات دوره'!$1:$1,0)),0)</f>
        <v>0</v>
      </c>
      <c r="I889" s="47">
        <f>IFERROR(INDEX('اطلاعات دوره'!A:Z,MATCH(G889,'اطلاعات دوره'!C:C,0),MATCH(I$1,'اطلاعات دوره'!$1:$1,0)),0)</f>
        <v>0</v>
      </c>
      <c r="J889" s="48">
        <f>IFERROR(INDEX('اطلاعات دوره'!A:Z,MATCH(G889,'اطلاعات دوره'!C:C,0),MATCH(J$1,'اطلاعات دوره'!$1:$1,0)),0)</f>
        <v>0</v>
      </c>
      <c r="K889" s="46"/>
      <c r="L889" s="158" t="str">
        <f>IFERROR(INDEX('اطلاعات دوره'!A:Z,MATCH(G889,'اطلاعات دوره'!C:C,0)-1,MATCH("عنوان",'اطلاعات دوره'!$1:$1,0)),"---")</f>
        <v>---</v>
      </c>
      <c r="M889" s="47" t="str">
        <f t="shared" si="145"/>
        <v>----</v>
      </c>
      <c r="N889" s="48" t="str">
        <f t="shared" si="146"/>
        <v>-/</v>
      </c>
      <c r="O889" s="45"/>
      <c r="P889" s="240">
        <f>IFERROR(INDEX('قرائت کنتور'!A:AZ,MATCH(A889&amp;"-"&amp;"آب",'قرائت کنتور'!B:B,0),MATCH(L889,'قرائت کنتور'!$1:$1,0)),0)</f>
        <v>0</v>
      </c>
      <c r="Q889" s="241">
        <f>IFERROR(INDEX('قرائت کنتور'!A:AZ,MATCH(A889&amp;"-"&amp;"آب",'قرائت کنتور'!B:B,0),MATCH(G889,'قرائت کنتور'!$1:$1,0)),0)</f>
        <v>0</v>
      </c>
      <c r="R889" s="241">
        <f t="shared" si="147"/>
        <v>0</v>
      </c>
      <c r="S889" s="241" t="str">
        <f>IFERROR(INDEX('اطلاعات انشعابات شرکتها'!A:AB,MATCH(A889,'اطلاعات انشعابات شرکتها'!A:A,0),MATCH(S$1,'اطلاعات انشعابات شرکتها'!$1:$1,0)),"---")</f>
        <v>---</v>
      </c>
      <c r="T889" s="227" t="str">
        <f t="shared" si="148"/>
        <v>---</v>
      </c>
      <c r="U889" s="45"/>
      <c r="V889" s="155" t="str">
        <f>IFERROR(INDEX('تعرفه ها'!A:Z,MATCH("بهای هر متر مکعب آب مصرفی",'تعرفه ها'!$B:$B,0),MATCH(F889,'تعرفه ها'!$2:$2,0)),"---")</f>
        <v>---</v>
      </c>
      <c r="W889" s="50" t="str">
        <f t="shared" si="149"/>
        <v>---</v>
      </c>
      <c r="X889" s="50" t="str">
        <f>IFERROR(ROUND(R889*INDEX('تعرفه ها'!A:Z,MATCH("عوارض آب به ازاء هر متر مکعب",'تعرفه ها'!$B:$B,0),MATCH(F889,'تعرفه ها'!$2:$2,0)),0),"---")</f>
        <v>---</v>
      </c>
      <c r="Y889" s="50" t="str">
        <f>IFERROR(ROUND(T889*INDEX('تعرفه ها'!A:Z,MATCH("جریمه مازاد مصرف آب به ازاء هر متر مکعب",'تعرفه ها'!$B:$B,0),MATCH(F889,'تعرفه ها'!$2:$2,0)),0),"---")</f>
        <v>---</v>
      </c>
      <c r="Z889" s="50" t="str">
        <f>IFERROR(ROUND(((W889+X889+Y889)*INDEX('تعرفه ها'!A:Z,MATCH("هزینه نگهداری و تعمیرات شبکه آب",'تعرفه ها'!$B:$B,0),MATCH(F889,'تعرفه ها'!$2:$2,0))/100),0),"---")</f>
        <v>---</v>
      </c>
      <c r="AA889" s="50" t="str">
        <f>IFERROR(IF(INDEX('اطلاعات دوره'!A:Z,MATCH(G889,'اطلاعات دوره'!C:C,0),MATCH("آب",'اطلاعات دوره'!$1:$1,0))="دارد",ROUND((W889+X889+Y889)*INDEX('تعرفه ها'!A:Z,MATCH("پیک فصلی آب",'تعرفه ها'!$B:$B,0),MATCH(F889,'تعرفه ها'!$2:$2,0))/100,0),0),"---")</f>
        <v>---</v>
      </c>
      <c r="AB889" s="50" t="str">
        <f>IFERROR(ROUND(SUM(W889+X889+Y889+Z889+AA889)*INDEX('تعرفه ها'!A:Z,MATCH("مالیات آب",'تعرفه ها'!$B:$B,0),MATCH(F889,'تعرفه ها'!$2:$2,0))/100,0),"---")</f>
        <v>---</v>
      </c>
      <c r="AC889" s="50" t="str">
        <f t="shared" si="150"/>
        <v>---</v>
      </c>
      <c r="AD889" s="50" t="str">
        <f t="shared" si="143"/>
        <v>---</v>
      </c>
      <c r="AE889" s="50" t="str">
        <f t="shared" si="151"/>
        <v>---</v>
      </c>
      <c r="AF889" s="50" t="str">
        <f t="shared" si="152"/>
        <v>---</v>
      </c>
      <c r="AG889" s="153" t="str">
        <f t="shared" si="153"/>
        <v>---</v>
      </c>
      <c r="AI889" s="183" t="str">
        <f>IFERROR(IF(INDEX(پرداخت!A:AZ,MATCH(A889&amp;" - "&amp;"آب",پرداخت!$B:$B,0),MATCH(G889,پرداخت!$1:$1,0))="نشده","نشده","شده"),"---")</f>
        <v>---</v>
      </c>
      <c r="AL889" s="144"/>
      <c r="AM889" s="144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30"/>
      <c r="BT889" s="30"/>
      <c r="BU889" s="30"/>
      <c r="BV889" s="30"/>
      <c r="BW889" s="30"/>
      <c r="BX889" s="30"/>
      <c r="BY889" s="30"/>
      <c r="BZ889" s="30"/>
      <c r="CA889" s="30"/>
    </row>
    <row r="890" spans="1:79" ht="34.9" hidden="1" customHeight="1">
      <c r="A890" s="170"/>
      <c r="B890" s="47">
        <f>IFERROR(INDEX('اطلاعات انشعابات شرکتها'!A:BB,MATCH(A890,'اطلاعات انشعابات شرکتها'!A:A,0),MATCH(B$1,'اطلاعات انشعابات شرکتها'!$1:$1,0)),0)</f>
        <v>0</v>
      </c>
      <c r="C890" s="48">
        <f>IFERROR(INDEX('اطلاعات انشعابات شرکتها'!A:BB,MATCH(A890,'اطلاعات انشعابات شرکتها'!A:A,0),MATCH(C$1,'اطلاعات انشعابات شرکتها'!$1:$1,0)),0)</f>
        <v>0</v>
      </c>
      <c r="D890" s="45"/>
      <c r="E890" s="171"/>
      <c r="F890" s="170"/>
      <c r="G890" s="47" t="str">
        <f t="shared" si="144"/>
        <v>/</v>
      </c>
      <c r="H890" s="47">
        <f>IFERROR(INDEX('اطلاعات دوره'!A:Z,MATCH(G890,'اطلاعات دوره'!C:C,0),MATCH(H$1,'اطلاعات دوره'!$1:$1,0)),0)</f>
        <v>0</v>
      </c>
      <c r="I890" s="47">
        <f>IFERROR(INDEX('اطلاعات دوره'!A:Z,MATCH(G890,'اطلاعات دوره'!C:C,0),MATCH(I$1,'اطلاعات دوره'!$1:$1,0)),0)</f>
        <v>0</v>
      </c>
      <c r="J890" s="48">
        <f>IFERROR(INDEX('اطلاعات دوره'!A:Z,MATCH(G890,'اطلاعات دوره'!C:C,0),MATCH(J$1,'اطلاعات دوره'!$1:$1,0)),0)</f>
        <v>0</v>
      </c>
      <c r="K890" s="46"/>
      <c r="L890" s="158" t="str">
        <f>IFERROR(INDEX('اطلاعات دوره'!A:Z,MATCH(G890,'اطلاعات دوره'!C:C,0)-1,MATCH("عنوان",'اطلاعات دوره'!$1:$1,0)),"---")</f>
        <v>---</v>
      </c>
      <c r="M890" s="47" t="str">
        <f t="shared" si="145"/>
        <v>----</v>
      </c>
      <c r="N890" s="48" t="str">
        <f t="shared" si="146"/>
        <v>-/</v>
      </c>
      <c r="O890" s="45"/>
      <c r="P890" s="240">
        <f>IFERROR(INDEX('قرائت کنتور'!A:AZ,MATCH(A890&amp;"-"&amp;"آب",'قرائت کنتور'!B:B,0),MATCH(L890,'قرائت کنتور'!$1:$1,0)),0)</f>
        <v>0</v>
      </c>
      <c r="Q890" s="241">
        <f>IFERROR(INDEX('قرائت کنتور'!A:AZ,MATCH(A890&amp;"-"&amp;"آب",'قرائت کنتور'!B:B,0),MATCH(G890,'قرائت کنتور'!$1:$1,0)),0)</f>
        <v>0</v>
      </c>
      <c r="R890" s="241">
        <f t="shared" si="147"/>
        <v>0</v>
      </c>
      <c r="S890" s="241" t="str">
        <f>IFERROR(INDEX('اطلاعات انشعابات شرکتها'!A:AB,MATCH(A890,'اطلاعات انشعابات شرکتها'!A:A,0),MATCH(S$1,'اطلاعات انشعابات شرکتها'!$1:$1,0)),"---")</f>
        <v>---</v>
      </c>
      <c r="T890" s="227" t="str">
        <f t="shared" si="148"/>
        <v>---</v>
      </c>
      <c r="U890" s="45"/>
      <c r="V890" s="155" t="str">
        <f>IFERROR(INDEX('تعرفه ها'!A:Z,MATCH("بهای هر متر مکعب آب مصرفی",'تعرفه ها'!$B:$B,0),MATCH(F890,'تعرفه ها'!$2:$2,0)),"---")</f>
        <v>---</v>
      </c>
      <c r="W890" s="50" t="str">
        <f t="shared" si="149"/>
        <v>---</v>
      </c>
      <c r="X890" s="50" t="str">
        <f>IFERROR(ROUND(R890*INDEX('تعرفه ها'!A:Z,MATCH("عوارض آب به ازاء هر متر مکعب",'تعرفه ها'!$B:$B,0),MATCH(F890,'تعرفه ها'!$2:$2,0)),0),"---")</f>
        <v>---</v>
      </c>
      <c r="Y890" s="50" t="str">
        <f>IFERROR(ROUND(T890*INDEX('تعرفه ها'!A:Z,MATCH("جریمه مازاد مصرف آب به ازاء هر متر مکعب",'تعرفه ها'!$B:$B,0),MATCH(F890,'تعرفه ها'!$2:$2,0)),0),"---")</f>
        <v>---</v>
      </c>
      <c r="Z890" s="50" t="str">
        <f>IFERROR(ROUND(((W890+X890+Y890)*INDEX('تعرفه ها'!A:Z,MATCH("هزینه نگهداری و تعمیرات شبکه آب",'تعرفه ها'!$B:$B,0),MATCH(F890,'تعرفه ها'!$2:$2,0))/100),0),"---")</f>
        <v>---</v>
      </c>
      <c r="AA890" s="50" t="str">
        <f>IFERROR(IF(INDEX('اطلاعات دوره'!A:Z,MATCH(G890,'اطلاعات دوره'!C:C,0),MATCH("آب",'اطلاعات دوره'!$1:$1,0))="دارد",ROUND((W890+X890+Y890)*INDEX('تعرفه ها'!A:Z,MATCH("پیک فصلی آب",'تعرفه ها'!$B:$B,0),MATCH(F890,'تعرفه ها'!$2:$2,0))/100,0),0),"---")</f>
        <v>---</v>
      </c>
      <c r="AB890" s="50" t="str">
        <f>IFERROR(ROUND(SUM(W890+X890+Y890+Z890+AA890)*INDEX('تعرفه ها'!A:Z,MATCH("مالیات آب",'تعرفه ها'!$B:$B,0),MATCH(F890,'تعرفه ها'!$2:$2,0))/100,0),"---")</f>
        <v>---</v>
      </c>
      <c r="AC890" s="50" t="str">
        <f t="shared" si="150"/>
        <v>---</v>
      </c>
      <c r="AD890" s="50" t="str">
        <f t="shared" si="143"/>
        <v>---</v>
      </c>
      <c r="AE890" s="50" t="str">
        <f t="shared" si="151"/>
        <v>---</v>
      </c>
      <c r="AF890" s="50" t="str">
        <f t="shared" si="152"/>
        <v>---</v>
      </c>
      <c r="AG890" s="153" t="str">
        <f t="shared" si="153"/>
        <v>---</v>
      </c>
      <c r="AI890" s="183" t="str">
        <f>IFERROR(IF(INDEX(پرداخت!A:AZ,MATCH(A890&amp;" - "&amp;"آب",پرداخت!$B:$B,0),MATCH(G890,پرداخت!$1:$1,0))="نشده","نشده","شده"),"---")</f>
        <v>---</v>
      </c>
      <c r="AL890" s="144"/>
      <c r="AM890" s="144"/>
      <c r="AN890" s="30"/>
      <c r="AO890" s="30"/>
      <c r="AP890" s="30"/>
      <c r="AQ890" s="30"/>
      <c r="AR890" s="30"/>
      <c r="AS890" s="30"/>
      <c r="AT890" s="30"/>
      <c r="AU890" s="30"/>
      <c r="AV890" s="30"/>
      <c r="AW890" s="30"/>
      <c r="AX890" s="30"/>
      <c r="AY890" s="30"/>
      <c r="AZ890" s="30"/>
      <c r="BA890" s="30"/>
      <c r="BB890" s="30"/>
      <c r="BC890" s="30"/>
      <c r="BD890" s="30"/>
      <c r="BE890" s="30"/>
      <c r="BF890" s="30"/>
      <c r="BG890" s="30"/>
      <c r="BH890" s="30"/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30"/>
      <c r="BT890" s="30"/>
      <c r="BU890" s="30"/>
      <c r="BV890" s="30"/>
      <c r="BW890" s="30"/>
      <c r="BX890" s="30"/>
      <c r="BY890" s="30"/>
      <c r="BZ890" s="30"/>
      <c r="CA890" s="30"/>
    </row>
    <row r="891" spans="1:79" ht="34.9" hidden="1" customHeight="1">
      <c r="A891" s="170"/>
      <c r="B891" s="47">
        <f>IFERROR(INDEX('اطلاعات انشعابات شرکتها'!A:BB,MATCH(A891,'اطلاعات انشعابات شرکتها'!A:A,0),MATCH(B$1,'اطلاعات انشعابات شرکتها'!$1:$1,0)),0)</f>
        <v>0</v>
      </c>
      <c r="C891" s="48">
        <f>IFERROR(INDEX('اطلاعات انشعابات شرکتها'!A:BB,MATCH(A891,'اطلاعات انشعابات شرکتها'!A:A,0),MATCH(C$1,'اطلاعات انشعابات شرکتها'!$1:$1,0)),0)</f>
        <v>0</v>
      </c>
      <c r="D891" s="45"/>
      <c r="E891" s="171"/>
      <c r="F891" s="170"/>
      <c r="G891" s="47" t="str">
        <f t="shared" si="144"/>
        <v>/</v>
      </c>
      <c r="H891" s="47">
        <f>IFERROR(INDEX('اطلاعات دوره'!A:Z,MATCH(G891,'اطلاعات دوره'!C:C,0),MATCH(H$1,'اطلاعات دوره'!$1:$1,0)),0)</f>
        <v>0</v>
      </c>
      <c r="I891" s="47">
        <f>IFERROR(INDEX('اطلاعات دوره'!A:Z,MATCH(G891,'اطلاعات دوره'!C:C,0),MATCH(I$1,'اطلاعات دوره'!$1:$1,0)),0)</f>
        <v>0</v>
      </c>
      <c r="J891" s="48">
        <f>IFERROR(INDEX('اطلاعات دوره'!A:Z,MATCH(G891,'اطلاعات دوره'!C:C,0),MATCH(J$1,'اطلاعات دوره'!$1:$1,0)),0)</f>
        <v>0</v>
      </c>
      <c r="K891" s="46"/>
      <c r="L891" s="158" t="str">
        <f>IFERROR(INDEX('اطلاعات دوره'!A:Z,MATCH(G891,'اطلاعات دوره'!C:C,0)-1,MATCH("عنوان",'اطلاعات دوره'!$1:$1,0)),"---")</f>
        <v>---</v>
      </c>
      <c r="M891" s="47" t="str">
        <f t="shared" si="145"/>
        <v>----</v>
      </c>
      <c r="N891" s="48" t="str">
        <f t="shared" si="146"/>
        <v>-/</v>
      </c>
      <c r="O891" s="45"/>
      <c r="P891" s="240">
        <f>IFERROR(INDEX('قرائت کنتور'!A:AZ,MATCH(A891&amp;"-"&amp;"آب",'قرائت کنتور'!B:B,0),MATCH(L891,'قرائت کنتور'!$1:$1,0)),0)</f>
        <v>0</v>
      </c>
      <c r="Q891" s="241">
        <f>IFERROR(INDEX('قرائت کنتور'!A:AZ,MATCH(A891&amp;"-"&amp;"آب",'قرائت کنتور'!B:B,0),MATCH(G891,'قرائت کنتور'!$1:$1,0)),0)</f>
        <v>0</v>
      </c>
      <c r="R891" s="241">
        <f t="shared" si="147"/>
        <v>0</v>
      </c>
      <c r="S891" s="241" t="str">
        <f>IFERROR(INDEX('اطلاعات انشعابات شرکتها'!A:AB,MATCH(A891,'اطلاعات انشعابات شرکتها'!A:A,0),MATCH(S$1,'اطلاعات انشعابات شرکتها'!$1:$1,0)),"---")</f>
        <v>---</v>
      </c>
      <c r="T891" s="227" t="str">
        <f t="shared" si="148"/>
        <v>---</v>
      </c>
      <c r="U891" s="45"/>
      <c r="V891" s="155" t="str">
        <f>IFERROR(INDEX('تعرفه ها'!A:Z,MATCH("بهای هر متر مکعب آب مصرفی",'تعرفه ها'!$B:$B,0),MATCH(F891,'تعرفه ها'!$2:$2,0)),"---")</f>
        <v>---</v>
      </c>
      <c r="W891" s="50" t="str">
        <f t="shared" si="149"/>
        <v>---</v>
      </c>
      <c r="X891" s="50" t="str">
        <f>IFERROR(ROUND(R891*INDEX('تعرفه ها'!A:Z,MATCH("عوارض آب به ازاء هر متر مکعب",'تعرفه ها'!$B:$B,0),MATCH(F891,'تعرفه ها'!$2:$2,0)),0),"---")</f>
        <v>---</v>
      </c>
      <c r="Y891" s="50" t="str">
        <f>IFERROR(ROUND(T891*INDEX('تعرفه ها'!A:Z,MATCH("جریمه مازاد مصرف آب به ازاء هر متر مکعب",'تعرفه ها'!$B:$B,0),MATCH(F891,'تعرفه ها'!$2:$2,0)),0),"---")</f>
        <v>---</v>
      </c>
      <c r="Z891" s="50" t="str">
        <f>IFERROR(ROUND(((W891+X891+Y891)*INDEX('تعرفه ها'!A:Z,MATCH("هزینه نگهداری و تعمیرات شبکه آب",'تعرفه ها'!$B:$B,0),MATCH(F891,'تعرفه ها'!$2:$2,0))/100),0),"---")</f>
        <v>---</v>
      </c>
      <c r="AA891" s="50" t="str">
        <f>IFERROR(IF(INDEX('اطلاعات دوره'!A:Z,MATCH(G891,'اطلاعات دوره'!C:C,0),MATCH("آب",'اطلاعات دوره'!$1:$1,0))="دارد",ROUND((W891+X891+Y891)*INDEX('تعرفه ها'!A:Z,MATCH("پیک فصلی آب",'تعرفه ها'!$B:$B,0),MATCH(F891,'تعرفه ها'!$2:$2,0))/100,0),0),"---")</f>
        <v>---</v>
      </c>
      <c r="AB891" s="50" t="str">
        <f>IFERROR(ROUND(SUM(W891+X891+Y891+Z891+AA891)*INDEX('تعرفه ها'!A:Z,MATCH("مالیات آب",'تعرفه ها'!$B:$B,0),MATCH(F891,'تعرفه ها'!$2:$2,0))/100,0),"---")</f>
        <v>---</v>
      </c>
      <c r="AC891" s="50" t="str">
        <f t="shared" si="150"/>
        <v>---</v>
      </c>
      <c r="AD891" s="50" t="str">
        <f t="shared" si="143"/>
        <v>---</v>
      </c>
      <c r="AE891" s="50" t="str">
        <f t="shared" si="151"/>
        <v>---</v>
      </c>
      <c r="AF891" s="50" t="str">
        <f t="shared" si="152"/>
        <v>---</v>
      </c>
      <c r="AG891" s="153" t="str">
        <f t="shared" si="153"/>
        <v>---</v>
      </c>
      <c r="AI891" s="183" t="str">
        <f>IFERROR(IF(INDEX(پرداخت!A:AZ,MATCH(A891&amp;" - "&amp;"آب",پرداخت!$B:$B,0),MATCH(G891,پرداخت!$1:$1,0))="نشده","نشده","شده"),"---")</f>
        <v>---</v>
      </c>
      <c r="AL891" s="144"/>
      <c r="AM891" s="144"/>
      <c r="AN891" s="30"/>
      <c r="AO891" s="30"/>
      <c r="AP891" s="30"/>
      <c r="AQ891" s="30"/>
      <c r="AR891" s="30"/>
      <c r="AS891" s="30"/>
      <c r="AT891" s="30"/>
      <c r="AU891" s="30"/>
      <c r="AV891" s="30"/>
      <c r="AW891" s="30"/>
      <c r="AX891" s="30"/>
      <c r="AY891" s="30"/>
      <c r="AZ891" s="30"/>
      <c r="BA891" s="30"/>
      <c r="BB891" s="30"/>
      <c r="BC891" s="30"/>
      <c r="BD891" s="30"/>
      <c r="BE891" s="30"/>
      <c r="BF891" s="30"/>
      <c r="BG891" s="30"/>
      <c r="BH891" s="30"/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30"/>
      <c r="BT891" s="30"/>
      <c r="BU891" s="30"/>
      <c r="BV891" s="30"/>
      <c r="BW891" s="30"/>
      <c r="BX891" s="30"/>
      <c r="BY891" s="30"/>
      <c r="BZ891" s="30"/>
      <c r="CA891" s="30"/>
    </row>
    <row r="892" spans="1:79" ht="34.9" hidden="1" customHeight="1">
      <c r="A892" s="170"/>
      <c r="B892" s="47">
        <f>IFERROR(INDEX('اطلاعات انشعابات شرکتها'!A:BB,MATCH(A892,'اطلاعات انشعابات شرکتها'!A:A,0),MATCH(B$1,'اطلاعات انشعابات شرکتها'!$1:$1,0)),0)</f>
        <v>0</v>
      </c>
      <c r="C892" s="48">
        <f>IFERROR(INDEX('اطلاعات انشعابات شرکتها'!A:BB,MATCH(A892,'اطلاعات انشعابات شرکتها'!A:A,0),MATCH(C$1,'اطلاعات انشعابات شرکتها'!$1:$1,0)),0)</f>
        <v>0</v>
      </c>
      <c r="D892" s="45"/>
      <c r="E892" s="171"/>
      <c r="F892" s="170"/>
      <c r="G892" s="47" t="str">
        <f t="shared" si="144"/>
        <v>/</v>
      </c>
      <c r="H892" s="47">
        <f>IFERROR(INDEX('اطلاعات دوره'!A:Z,MATCH(G892,'اطلاعات دوره'!C:C,0),MATCH(H$1,'اطلاعات دوره'!$1:$1,0)),0)</f>
        <v>0</v>
      </c>
      <c r="I892" s="47">
        <f>IFERROR(INDEX('اطلاعات دوره'!A:Z,MATCH(G892,'اطلاعات دوره'!C:C,0),MATCH(I$1,'اطلاعات دوره'!$1:$1,0)),0)</f>
        <v>0</v>
      </c>
      <c r="J892" s="48">
        <f>IFERROR(INDEX('اطلاعات دوره'!A:Z,MATCH(G892,'اطلاعات دوره'!C:C,0),MATCH(J$1,'اطلاعات دوره'!$1:$1,0)),0)</f>
        <v>0</v>
      </c>
      <c r="K892" s="46"/>
      <c r="L892" s="158" t="str">
        <f>IFERROR(INDEX('اطلاعات دوره'!A:Z,MATCH(G892,'اطلاعات دوره'!C:C,0)-1,MATCH("عنوان",'اطلاعات دوره'!$1:$1,0)),"---")</f>
        <v>---</v>
      </c>
      <c r="M892" s="47" t="str">
        <f t="shared" si="145"/>
        <v>----</v>
      </c>
      <c r="N892" s="48" t="str">
        <f t="shared" si="146"/>
        <v>-/</v>
      </c>
      <c r="O892" s="45"/>
      <c r="P892" s="240">
        <f>IFERROR(INDEX('قرائت کنتور'!A:AZ,MATCH(A892&amp;"-"&amp;"آب",'قرائت کنتور'!B:B,0),MATCH(L892,'قرائت کنتور'!$1:$1,0)),0)</f>
        <v>0</v>
      </c>
      <c r="Q892" s="241">
        <f>IFERROR(INDEX('قرائت کنتور'!A:AZ,MATCH(A892&amp;"-"&amp;"آب",'قرائت کنتور'!B:B,0),MATCH(G892,'قرائت کنتور'!$1:$1,0)),0)</f>
        <v>0</v>
      </c>
      <c r="R892" s="241">
        <f t="shared" si="147"/>
        <v>0</v>
      </c>
      <c r="S892" s="241" t="str">
        <f>IFERROR(INDEX('اطلاعات انشعابات شرکتها'!A:AB,MATCH(A892,'اطلاعات انشعابات شرکتها'!A:A,0),MATCH(S$1,'اطلاعات انشعابات شرکتها'!$1:$1,0)),"---")</f>
        <v>---</v>
      </c>
      <c r="T892" s="227" t="str">
        <f t="shared" si="148"/>
        <v>---</v>
      </c>
      <c r="U892" s="45"/>
      <c r="V892" s="155" t="str">
        <f>IFERROR(INDEX('تعرفه ها'!A:Z,MATCH("بهای هر متر مکعب آب مصرفی",'تعرفه ها'!$B:$B,0),MATCH(F892,'تعرفه ها'!$2:$2,0)),"---")</f>
        <v>---</v>
      </c>
      <c r="W892" s="50" t="str">
        <f t="shared" si="149"/>
        <v>---</v>
      </c>
      <c r="X892" s="50" t="str">
        <f>IFERROR(ROUND(R892*INDEX('تعرفه ها'!A:Z,MATCH("عوارض آب به ازاء هر متر مکعب",'تعرفه ها'!$B:$B,0),MATCH(F892,'تعرفه ها'!$2:$2,0)),0),"---")</f>
        <v>---</v>
      </c>
      <c r="Y892" s="50" t="str">
        <f>IFERROR(ROUND(T892*INDEX('تعرفه ها'!A:Z,MATCH("جریمه مازاد مصرف آب به ازاء هر متر مکعب",'تعرفه ها'!$B:$B,0),MATCH(F892,'تعرفه ها'!$2:$2,0)),0),"---")</f>
        <v>---</v>
      </c>
      <c r="Z892" s="50" t="str">
        <f>IFERROR(ROUND(((W892+X892+Y892)*INDEX('تعرفه ها'!A:Z,MATCH("هزینه نگهداری و تعمیرات شبکه آب",'تعرفه ها'!$B:$B,0),MATCH(F892,'تعرفه ها'!$2:$2,0))/100),0),"---")</f>
        <v>---</v>
      </c>
      <c r="AA892" s="50" t="str">
        <f>IFERROR(IF(INDEX('اطلاعات دوره'!A:Z,MATCH(G892,'اطلاعات دوره'!C:C,0),MATCH("آب",'اطلاعات دوره'!$1:$1,0))="دارد",ROUND((W892+X892+Y892)*INDEX('تعرفه ها'!A:Z,MATCH("پیک فصلی آب",'تعرفه ها'!$B:$B,0),MATCH(F892,'تعرفه ها'!$2:$2,0))/100,0),0),"---")</f>
        <v>---</v>
      </c>
      <c r="AB892" s="50" t="str">
        <f>IFERROR(ROUND(SUM(W892+X892+Y892+Z892+AA892)*INDEX('تعرفه ها'!A:Z,MATCH("مالیات آب",'تعرفه ها'!$B:$B,0),MATCH(F892,'تعرفه ها'!$2:$2,0))/100,0),"---")</f>
        <v>---</v>
      </c>
      <c r="AC892" s="50" t="str">
        <f t="shared" si="150"/>
        <v>---</v>
      </c>
      <c r="AD892" s="50" t="str">
        <f t="shared" si="143"/>
        <v>---</v>
      </c>
      <c r="AE892" s="50" t="str">
        <f t="shared" si="151"/>
        <v>---</v>
      </c>
      <c r="AF892" s="50" t="str">
        <f t="shared" si="152"/>
        <v>---</v>
      </c>
      <c r="AG892" s="153" t="str">
        <f t="shared" si="153"/>
        <v>---</v>
      </c>
      <c r="AI892" s="183" t="str">
        <f>IFERROR(IF(INDEX(پرداخت!A:AZ,MATCH(A892&amp;" - "&amp;"آب",پرداخت!$B:$B,0),MATCH(G892,پرداخت!$1:$1,0))="نشده","نشده","شده"),"---")</f>
        <v>---</v>
      </c>
      <c r="AL892" s="144"/>
      <c r="AM892" s="144"/>
      <c r="AN892" s="30"/>
      <c r="AO892" s="30"/>
      <c r="AP892" s="30"/>
      <c r="AQ892" s="30"/>
      <c r="AR892" s="30"/>
      <c r="AS892" s="30"/>
      <c r="AT892" s="30"/>
      <c r="AU892" s="30"/>
      <c r="AV892" s="30"/>
      <c r="AW892" s="30"/>
      <c r="AX892" s="30"/>
      <c r="AY892" s="30"/>
      <c r="AZ892" s="30"/>
      <c r="BA892" s="30"/>
      <c r="BB892" s="30"/>
      <c r="BC892" s="30"/>
      <c r="BD892" s="30"/>
      <c r="BE892" s="30"/>
      <c r="BF892" s="30"/>
      <c r="BG892" s="30"/>
      <c r="BH892" s="30"/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30"/>
      <c r="BT892" s="30"/>
      <c r="BU892" s="30"/>
      <c r="BV892" s="30"/>
      <c r="BW892" s="30"/>
      <c r="BX892" s="30"/>
      <c r="BY892" s="30"/>
      <c r="BZ892" s="30"/>
      <c r="CA892" s="30"/>
    </row>
    <row r="893" spans="1:79" ht="34.9" hidden="1" customHeight="1">
      <c r="A893" s="170"/>
      <c r="B893" s="47">
        <f>IFERROR(INDEX('اطلاعات انشعابات شرکتها'!A:BB,MATCH(A893,'اطلاعات انشعابات شرکتها'!A:A,0),MATCH(B$1,'اطلاعات انشعابات شرکتها'!$1:$1,0)),0)</f>
        <v>0</v>
      </c>
      <c r="C893" s="48">
        <f>IFERROR(INDEX('اطلاعات انشعابات شرکتها'!A:BB,MATCH(A893,'اطلاعات انشعابات شرکتها'!A:A,0),MATCH(C$1,'اطلاعات انشعابات شرکتها'!$1:$1,0)),0)</f>
        <v>0</v>
      </c>
      <c r="D893" s="45"/>
      <c r="E893" s="171"/>
      <c r="F893" s="170"/>
      <c r="G893" s="47" t="str">
        <f t="shared" si="144"/>
        <v>/</v>
      </c>
      <c r="H893" s="47">
        <f>IFERROR(INDEX('اطلاعات دوره'!A:Z,MATCH(G893,'اطلاعات دوره'!C:C,0),MATCH(H$1,'اطلاعات دوره'!$1:$1,0)),0)</f>
        <v>0</v>
      </c>
      <c r="I893" s="47">
        <f>IFERROR(INDEX('اطلاعات دوره'!A:Z,MATCH(G893,'اطلاعات دوره'!C:C,0),MATCH(I$1,'اطلاعات دوره'!$1:$1,0)),0)</f>
        <v>0</v>
      </c>
      <c r="J893" s="48">
        <f>IFERROR(INDEX('اطلاعات دوره'!A:Z,MATCH(G893,'اطلاعات دوره'!C:C,0),MATCH(J$1,'اطلاعات دوره'!$1:$1,0)),0)</f>
        <v>0</v>
      </c>
      <c r="K893" s="46"/>
      <c r="L893" s="158" t="str">
        <f>IFERROR(INDEX('اطلاعات دوره'!A:Z,MATCH(G893,'اطلاعات دوره'!C:C,0)-1,MATCH("عنوان",'اطلاعات دوره'!$1:$1,0)),"---")</f>
        <v>---</v>
      </c>
      <c r="M893" s="47" t="str">
        <f t="shared" si="145"/>
        <v>----</v>
      </c>
      <c r="N893" s="48" t="str">
        <f t="shared" si="146"/>
        <v>-/</v>
      </c>
      <c r="O893" s="45"/>
      <c r="P893" s="240">
        <f>IFERROR(INDEX('قرائت کنتور'!A:AZ,MATCH(A893&amp;"-"&amp;"آب",'قرائت کنتور'!B:B,0),MATCH(L893,'قرائت کنتور'!$1:$1,0)),0)</f>
        <v>0</v>
      </c>
      <c r="Q893" s="241">
        <f>IFERROR(INDEX('قرائت کنتور'!A:AZ,MATCH(A893&amp;"-"&amp;"آب",'قرائت کنتور'!B:B,0),MATCH(G893,'قرائت کنتور'!$1:$1,0)),0)</f>
        <v>0</v>
      </c>
      <c r="R893" s="241">
        <f t="shared" si="147"/>
        <v>0</v>
      </c>
      <c r="S893" s="241" t="str">
        <f>IFERROR(INDEX('اطلاعات انشعابات شرکتها'!A:AB,MATCH(A893,'اطلاعات انشعابات شرکتها'!A:A,0),MATCH(S$1,'اطلاعات انشعابات شرکتها'!$1:$1,0)),"---")</f>
        <v>---</v>
      </c>
      <c r="T893" s="227" t="str">
        <f t="shared" si="148"/>
        <v>---</v>
      </c>
      <c r="U893" s="45"/>
      <c r="V893" s="155" t="str">
        <f>IFERROR(INDEX('تعرفه ها'!A:Z,MATCH("بهای هر متر مکعب آب مصرفی",'تعرفه ها'!$B:$B,0),MATCH(F893,'تعرفه ها'!$2:$2,0)),"---")</f>
        <v>---</v>
      </c>
      <c r="W893" s="50" t="str">
        <f t="shared" si="149"/>
        <v>---</v>
      </c>
      <c r="X893" s="50" t="str">
        <f>IFERROR(ROUND(R893*INDEX('تعرفه ها'!A:Z,MATCH("عوارض آب به ازاء هر متر مکعب",'تعرفه ها'!$B:$B,0),MATCH(F893,'تعرفه ها'!$2:$2,0)),0),"---")</f>
        <v>---</v>
      </c>
      <c r="Y893" s="50" t="str">
        <f>IFERROR(ROUND(T893*INDEX('تعرفه ها'!A:Z,MATCH("جریمه مازاد مصرف آب به ازاء هر متر مکعب",'تعرفه ها'!$B:$B,0),MATCH(F893,'تعرفه ها'!$2:$2,0)),0),"---")</f>
        <v>---</v>
      </c>
      <c r="Z893" s="50" t="str">
        <f>IFERROR(ROUND(((W893+X893+Y893)*INDEX('تعرفه ها'!A:Z,MATCH("هزینه نگهداری و تعمیرات شبکه آب",'تعرفه ها'!$B:$B,0),MATCH(F893,'تعرفه ها'!$2:$2,0))/100),0),"---")</f>
        <v>---</v>
      </c>
      <c r="AA893" s="50" t="str">
        <f>IFERROR(IF(INDEX('اطلاعات دوره'!A:Z,MATCH(G893,'اطلاعات دوره'!C:C,0),MATCH("آب",'اطلاعات دوره'!$1:$1,0))="دارد",ROUND((W893+X893+Y893)*INDEX('تعرفه ها'!A:Z,MATCH("پیک فصلی آب",'تعرفه ها'!$B:$B,0),MATCH(F893,'تعرفه ها'!$2:$2,0))/100,0),0),"---")</f>
        <v>---</v>
      </c>
      <c r="AB893" s="50" t="str">
        <f>IFERROR(ROUND(SUM(W893+X893+Y893+Z893+AA893)*INDEX('تعرفه ها'!A:Z,MATCH("مالیات آب",'تعرفه ها'!$B:$B,0),MATCH(F893,'تعرفه ها'!$2:$2,0))/100,0),"---")</f>
        <v>---</v>
      </c>
      <c r="AC893" s="50" t="str">
        <f t="shared" si="150"/>
        <v>---</v>
      </c>
      <c r="AD893" s="50" t="str">
        <f t="shared" si="143"/>
        <v>---</v>
      </c>
      <c r="AE893" s="50" t="str">
        <f t="shared" si="151"/>
        <v>---</v>
      </c>
      <c r="AF893" s="50" t="str">
        <f t="shared" si="152"/>
        <v>---</v>
      </c>
      <c r="AG893" s="153" t="str">
        <f t="shared" si="153"/>
        <v>---</v>
      </c>
      <c r="AI893" s="183" t="str">
        <f>IFERROR(IF(INDEX(پرداخت!A:AZ,MATCH(A893&amp;" - "&amp;"آب",پرداخت!$B:$B,0),MATCH(G893,پرداخت!$1:$1,0))="نشده","نشده","شده"),"---")</f>
        <v>---</v>
      </c>
      <c r="AL893" s="144"/>
      <c r="AM893" s="144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  <c r="BB893" s="30"/>
      <c r="BC893" s="30"/>
      <c r="BD893" s="30"/>
      <c r="BE893" s="30"/>
      <c r="BF893" s="30"/>
      <c r="BG893" s="30"/>
      <c r="BH893" s="30"/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30"/>
      <c r="BT893" s="30"/>
      <c r="BU893" s="30"/>
      <c r="BV893" s="30"/>
      <c r="BW893" s="30"/>
      <c r="BX893" s="30"/>
      <c r="BY893" s="30"/>
      <c r="BZ893" s="30"/>
      <c r="CA893" s="30"/>
    </row>
    <row r="894" spans="1:79" ht="34.9" hidden="1" customHeight="1">
      <c r="A894" s="170"/>
      <c r="B894" s="47">
        <f>IFERROR(INDEX('اطلاعات انشعابات شرکتها'!A:BB,MATCH(A894,'اطلاعات انشعابات شرکتها'!A:A,0),MATCH(B$1,'اطلاعات انشعابات شرکتها'!$1:$1,0)),0)</f>
        <v>0</v>
      </c>
      <c r="C894" s="48">
        <f>IFERROR(INDEX('اطلاعات انشعابات شرکتها'!A:BB,MATCH(A894,'اطلاعات انشعابات شرکتها'!A:A,0),MATCH(C$1,'اطلاعات انشعابات شرکتها'!$1:$1,0)),0)</f>
        <v>0</v>
      </c>
      <c r="D894" s="45"/>
      <c r="E894" s="171"/>
      <c r="F894" s="170"/>
      <c r="G894" s="47" t="str">
        <f t="shared" si="144"/>
        <v>/</v>
      </c>
      <c r="H894" s="47">
        <f>IFERROR(INDEX('اطلاعات دوره'!A:Z,MATCH(G894,'اطلاعات دوره'!C:C,0),MATCH(H$1,'اطلاعات دوره'!$1:$1,0)),0)</f>
        <v>0</v>
      </c>
      <c r="I894" s="47">
        <f>IFERROR(INDEX('اطلاعات دوره'!A:Z,MATCH(G894,'اطلاعات دوره'!C:C,0),MATCH(I$1,'اطلاعات دوره'!$1:$1,0)),0)</f>
        <v>0</v>
      </c>
      <c r="J894" s="48">
        <f>IFERROR(INDEX('اطلاعات دوره'!A:Z,MATCH(G894,'اطلاعات دوره'!C:C,0),MATCH(J$1,'اطلاعات دوره'!$1:$1,0)),0)</f>
        <v>0</v>
      </c>
      <c r="K894" s="46"/>
      <c r="L894" s="158" t="str">
        <f>IFERROR(INDEX('اطلاعات دوره'!A:Z,MATCH(G894,'اطلاعات دوره'!C:C,0)-1,MATCH("عنوان",'اطلاعات دوره'!$1:$1,0)),"---")</f>
        <v>---</v>
      </c>
      <c r="M894" s="47" t="str">
        <f t="shared" si="145"/>
        <v>----</v>
      </c>
      <c r="N894" s="48" t="str">
        <f t="shared" si="146"/>
        <v>-/</v>
      </c>
      <c r="O894" s="45"/>
      <c r="P894" s="240">
        <f>IFERROR(INDEX('قرائت کنتور'!A:AZ,MATCH(A894&amp;"-"&amp;"آب",'قرائت کنتور'!B:B,0),MATCH(L894,'قرائت کنتور'!$1:$1,0)),0)</f>
        <v>0</v>
      </c>
      <c r="Q894" s="241">
        <f>IFERROR(INDEX('قرائت کنتور'!A:AZ,MATCH(A894&amp;"-"&amp;"آب",'قرائت کنتور'!B:B,0),MATCH(G894,'قرائت کنتور'!$1:$1,0)),0)</f>
        <v>0</v>
      </c>
      <c r="R894" s="241">
        <f t="shared" si="147"/>
        <v>0</v>
      </c>
      <c r="S894" s="241" t="str">
        <f>IFERROR(INDEX('اطلاعات انشعابات شرکتها'!A:AB,MATCH(A894,'اطلاعات انشعابات شرکتها'!A:A,0),MATCH(S$1,'اطلاعات انشعابات شرکتها'!$1:$1,0)),"---")</f>
        <v>---</v>
      </c>
      <c r="T894" s="227" t="str">
        <f t="shared" si="148"/>
        <v>---</v>
      </c>
      <c r="U894" s="45"/>
      <c r="V894" s="155" t="str">
        <f>IFERROR(INDEX('تعرفه ها'!A:Z,MATCH("بهای هر متر مکعب آب مصرفی",'تعرفه ها'!$B:$B,0),MATCH(F894,'تعرفه ها'!$2:$2,0)),"---")</f>
        <v>---</v>
      </c>
      <c r="W894" s="50" t="str">
        <f t="shared" si="149"/>
        <v>---</v>
      </c>
      <c r="X894" s="50" t="str">
        <f>IFERROR(ROUND(R894*INDEX('تعرفه ها'!A:Z,MATCH("عوارض آب به ازاء هر متر مکعب",'تعرفه ها'!$B:$B,0),MATCH(F894,'تعرفه ها'!$2:$2,0)),0),"---")</f>
        <v>---</v>
      </c>
      <c r="Y894" s="50" t="str">
        <f>IFERROR(ROUND(T894*INDEX('تعرفه ها'!A:Z,MATCH("جریمه مازاد مصرف آب به ازاء هر متر مکعب",'تعرفه ها'!$B:$B,0),MATCH(F894,'تعرفه ها'!$2:$2,0)),0),"---")</f>
        <v>---</v>
      </c>
      <c r="Z894" s="50" t="str">
        <f>IFERROR(ROUND(((W894+X894+Y894)*INDEX('تعرفه ها'!A:Z,MATCH("هزینه نگهداری و تعمیرات شبکه آب",'تعرفه ها'!$B:$B,0),MATCH(F894,'تعرفه ها'!$2:$2,0))/100),0),"---")</f>
        <v>---</v>
      </c>
      <c r="AA894" s="50" t="str">
        <f>IFERROR(IF(INDEX('اطلاعات دوره'!A:Z,MATCH(G894,'اطلاعات دوره'!C:C,0),MATCH("آب",'اطلاعات دوره'!$1:$1,0))="دارد",ROUND((W894+X894+Y894)*INDEX('تعرفه ها'!A:Z,MATCH("پیک فصلی آب",'تعرفه ها'!$B:$B,0),MATCH(F894,'تعرفه ها'!$2:$2,0))/100,0),0),"---")</f>
        <v>---</v>
      </c>
      <c r="AB894" s="50" t="str">
        <f>IFERROR(ROUND(SUM(W894+X894+Y894+Z894+AA894)*INDEX('تعرفه ها'!A:Z,MATCH("مالیات آب",'تعرفه ها'!$B:$B,0),MATCH(F894,'تعرفه ها'!$2:$2,0))/100,0),"---")</f>
        <v>---</v>
      </c>
      <c r="AC894" s="50" t="str">
        <f t="shared" si="150"/>
        <v>---</v>
      </c>
      <c r="AD894" s="50" t="str">
        <f t="shared" si="143"/>
        <v>---</v>
      </c>
      <c r="AE894" s="50" t="str">
        <f t="shared" si="151"/>
        <v>---</v>
      </c>
      <c r="AF894" s="50" t="str">
        <f t="shared" si="152"/>
        <v>---</v>
      </c>
      <c r="AG894" s="153" t="str">
        <f t="shared" si="153"/>
        <v>---</v>
      </c>
      <c r="AI894" s="183" t="str">
        <f>IFERROR(IF(INDEX(پرداخت!A:AZ,MATCH(A894&amp;" - "&amp;"آب",پرداخت!$B:$B,0),MATCH(G894,پرداخت!$1:$1,0))="نشده","نشده","شده"),"---")</f>
        <v>---</v>
      </c>
      <c r="AL894" s="144"/>
      <c r="AM894" s="144"/>
      <c r="AN894" s="30"/>
      <c r="AO894" s="30"/>
      <c r="AP894" s="30"/>
      <c r="AQ894" s="30"/>
      <c r="AR894" s="30"/>
      <c r="AS894" s="30"/>
      <c r="AT894" s="30"/>
      <c r="AU894" s="30"/>
      <c r="AV894" s="30"/>
      <c r="AW894" s="30"/>
      <c r="AX894" s="30"/>
      <c r="AY894" s="30"/>
      <c r="AZ894" s="30"/>
      <c r="BA894" s="30"/>
      <c r="BB894" s="30"/>
      <c r="BC894" s="30"/>
      <c r="BD894" s="30"/>
      <c r="BE894" s="30"/>
      <c r="BF894" s="30"/>
      <c r="BG894" s="30"/>
      <c r="BH894" s="30"/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30"/>
      <c r="BT894" s="30"/>
      <c r="BU894" s="30"/>
      <c r="BV894" s="30"/>
      <c r="BW894" s="30"/>
      <c r="BX894" s="30"/>
      <c r="BY894" s="30"/>
      <c r="BZ894" s="30"/>
      <c r="CA894" s="30"/>
    </row>
    <row r="895" spans="1:79" ht="34.9" hidden="1" customHeight="1">
      <c r="A895" s="170"/>
      <c r="B895" s="47">
        <f>IFERROR(INDEX('اطلاعات انشعابات شرکتها'!A:BB,MATCH(A895,'اطلاعات انشعابات شرکتها'!A:A,0),MATCH(B$1,'اطلاعات انشعابات شرکتها'!$1:$1,0)),0)</f>
        <v>0</v>
      </c>
      <c r="C895" s="48">
        <f>IFERROR(INDEX('اطلاعات انشعابات شرکتها'!A:BB,MATCH(A895,'اطلاعات انشعابات شرکتها'!A:A,0),MATCH(C$1,'اطلاعات انشعابات شرکتها'!$1:$1,0)),0)</f>
        <v>0</v>
      </c>
      <c r="D895" s="45"/>
      <c r="E895" s="171"/>
      <c r="F895" s="170"/>
      <c r="G895" s="47" t="str">
        <f t="shared" si="144"/>
        <v>/</v>
      </c>
      <c r="H895" s="47">
        <f>IFERROR(INDEX('اطلاعات دوره'!A:Z,MATCH(G895,'اطلاعات دوره'!C:C,0),MATCH(H$1,'اطلاعات دوره'!$1:$1,0)),0)</f>
        <v>0</v>
      </c>
      <c r="I895" s="47">
        <f>IFERROR(INDEX('اطلاعات دوره'!A:Z,MATCH(G895,'اطلاعات دوره'!C:C,0),MATCH(I$1,'اطلاعات دوره'!$1:$1,0)),0)</f>
        <v>0</v>
      </c>
      <c r="J895" s="48">
        <f>IFERROR(INDEX('اطلاعات دوره'!A:Z,MATCH(G895,'اطلاعات دوره'!C:C,0),MATCH(J$1,'اطلاعات دوره'!$1:$1,0)),0)</f>
        <v>0</v>
      </c>
      <c r="K895" s="46"/>
      <c r="L895" s="158" t="str">
        <f>IFERROR(INDEX('اطلاعات دوره'!A:Z,MATCH(G895,'اطلاعات دوره'!C:C,0)-1,MATCH("عنوان",'اطلاعات دوره'!$1:$1,0)),"---")</f>
        <v>---</v>
      </c>
      <c r="M895" s="47" t="str">
        <f t="shared" si="145"/>
        <v>----</v>
      </c>
      <c r="N895" s="48" t="str">
        <f t="shared" si="146"/>
        <v>-/</v>
      </c>
      <c r="O895" s="45"/>
      <c r="P895" s="240">
        <f>IFERROR(INDEX('قرائت کنتور'!A:AZ,MATCH(A895&amp;"-"&amp;"آب",'قرائت کنتور'!B:B,0),MATCH(L895,'قرائت کنتور'!$1:$1,0)),0)</f>
        <v>0</v>
      </c>
      <c r="Q895" s="241">
        <f>IFERROR(INDEX('قرائت کنتور'!A:AZ,MATCH(A895&amp;"-"&amp;"آب",'قرائت کنتور'!B:B,0),MATCH(G895,'قرائت کنتور'!$1:$1,0)),0)</f>
        <v>0</v>
      </c>
      <c r="R895" s="241">
        <f t="shared" si="147"/>
        <v>0</v>
      </c>
      <c r="S895" s="241" t="str">
        <f>IFERROR(INDEX('اطلاعات انشعابات شرکتها'!A:AB,MATCH(A895,'اطلاعات انشعابات شرکتها'!A:A,0),MATCH(S$1,'اطلاعات انشعابات شرکتها'!$1:$1,0)),"---")</f>
        <v>---</v>
      </c>
      <c r="T895" s="227" t="str">
        <f t="shared" si="148"/>
        <v>---</v>
      </c>
      <c r="U895" s="45"/>
      <c r="V895" s="155" t="str">
        <f>IFERROR(INDEX('تعرفه ها'!A:Z,MATCH("بهای هر متر مکعب آب مصرفی",'تعرفه ها'!$B:$B,0),MATCH(F895,'تعرفه ها'!$2:$2,0)),"---")</f>
        <v>---</v>
      </c>
      <c r="W895" s="50" t="str">
        <f t="shared" si="149"/>
        <v>---</v>
      </c>
      <c r="X895" s="50" t="str">
        <f>IFERROR(ROUND(R895*INDEX('تعرفه ها'!A:Z,MATCH("عوارض آب به ازاء هر متر مکعب",'تعرفه ها'!$B:$B,0),MATCH(F895,'تعرفه ها'!$2:$2,0)),0),"---")</f>
        <v>---</v>
      </c>
      <c r="Y895" s="50" t="str">
        <f>IFERROR(ROUND(T895*INDEX('تعرفه ها'!A:Z,MATCH("جریمه مازاد مصرف آب به ازاء هر متر مکعب",'تعرفه ها'!$B:$B,0),MATCH(F895,'تعرفه ها'!$2:$2,0)),0),"---")</f>
        <v>---</v>
      </c>
      <c r="Z895" s="50" t="str">
        <f>IFERROR(ROUND(((W895+X895+Y895)*INDEX('تعرفه ها'!A:Z,MATCH("هزینه نگهداری و تعمیرات شبکه آب",'تعرفه ها'!$B:$B,0),MATCH(F895,'تعرفه ها'!$2:$2,0))/100),0),"---")</f>
        <v>---</v>
      </c>
      <c r="AA895" s="50" t="str">
        <f>IFERROR(IF(INDEX('اطلاعات دوره'!A:Z,MATCH(G895,'اطلاعات دوره'!C:C,0),MATCH("آب",'اطلاعات دوره'!$1:$1,0))="دارد",ROUND((W895+X895+Y895)*INDEX('تعرفه ها'!A:Z,MATCH("پیک فصلی آب",'تعرفه ها'!$B:$B,0),MATCH(F895,'تعرفه ها'!$2:$2,0))/100,0),0),"---")</f>
        <v>---</v>
      </c>
      <c r="AB895" s="50" t="str">
        <f>IFERROR(ROUND(SUM(W895+X895+Y895+Z895+AA895)*INDEX('تعرفه ها'!A:Z,MATCH("مالیات آب",'تعرفه ها'!$B:$B,0),MATCH(F895,'تعرفه ها'!$2:$2,0))/100,0),"---")</f>
        <v>---</v>
      </c>
      <c r="AC895" s="50" t="str">
        <f t="shared" si="150"/>
        <v>---</v>
      </c>
      <c r="AD895" s="50" t="str">
        <f t="shared" si="143"/>
        <v>---</v>
      </c>
      <c r="AE895" s="50" t="str">
        <f t="shared" si="151"/>
        <v>---</v>
      </c>
      <c r="AF895" s="50" t="str">
        <f t="shared" si="152"/>
        <v>---</v>
      </c>
      <c r="AG895" s="153" t="str">
        <f t="shared" si="153"/>
        <v>---</v>
      </c>
      <c r="AI895" s="183" t="str">
        <f>IFERROR(IF(INDEX(پرداخت!A:AZ,MATCH(A895&amp;" - "&amp;"آب",پرداخت!$B:$B,0),MATCH(G895,پرداخت!$1:$1,0))="نشده","نشده","شده"),"---")</f>
        <v>---</v>
      </c>
      <c r="AL895" s="144"/>
      <c r="AM895" s="144"/>
      <c r="AN895" s="30"/>
      <c r="AO895" s="30"/>
      <c r="AP895" s="30"/>
      <c r="AQ895" s="30"/>
      <c r="AR895" s="30"/>
      <c r="AS895" s="30"/>
      <c r="AT895" s="30"/>
      <c r="AU895" s="30"/>
      <c r="AV895" s="30"/>
      <c r="AW895" s="30"/>
      <c r="AX895" s="30"/>
      <c r="AY895" s="30"/>
      <c r="AZ895" s="30"/>
      <c r="BA895" s="30"/>
      <c r="BB895" s="30"/>
      <c r="BC895" s="30"/>
      <c r="BD895" s="30"/>
      <c r="BE895" s="30"/>
      <c r="BF895" s="30"/>
      <c r="BG895" s="30"/>
      <c r="BH895" s="30"/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30"/>
      <c r="BT895" s="30"/>
      <c r="BU895" s="30"/>
      <c r="BV895" s="30"/>
      <c r="BW895" s="30"/>
      <c r="BX895" s="30"/>
      <c r="BY895" s="30"/>
      <c r="BZ895" s="30"/>
      <c r="CA895" s="30"/>
    </row>
    <row r="896" spans="1:79" ht="34.9" hidden="1" customHeight="1">
      <c r="A896" s="170"/>
      <c r="B896" s="47">
        <f>IFERROR(INDEX('اطلاعات انشعابات شرکتها'!A:BB,MATCH(A896,'اطلاعات انشعابات شرکتها'!A:A,0),MATCH(B$1,'اطلاعات انشعابات شرکتها'!$1:$1,0)),0)</f>
        <v>0</v>
      </c>
      <c r="C896" s="48">
        <f>IFERROR(INDEX('اطلاعات انشعابات شرکتها'!A:BB,MATCH(A896,'اطلاعات انشعابات شرکتها'!A:A,0),MATCH(C$1,'اطلاعات انشعابات شرکتها'!$1:$1,0)),0)</f>
        <v>0</v>
      </c>
      <c r="D896" s="45"/>
      <c r="E896" s="171"/>
      <c r="F896" s="170"/>
      <c r="G896" s="47" t="str">
        <f t="shared" si="144"/>
        <v>/</v>
      </c>
      <c r="H896" s="47">
        <f>IFERROR(INDEX('اطلاعات دوره'!A:Z,MATCH(G896,'اطلاعات دوره'!C:C,0),MATCH(H$1,'اطلاعات دوره'!$1:$1,0)),0)</f>
        <v>0</v>
      </c>
      <c r="I896" s="47">
        <f>IFERROR(INDEX('اطلاعات دوره'!A:Z,MATCH(G896,'اطلاعات دوره'!C:C,0),MATCH(I$1,'اطلاعات دوره'!$1:$1,0)),0)</f>
        <v>0</v>
      </c>
      <c r="J896" s="48">
        <f>IFERROR(INDEX('اطلاعات دوره'!A:Z,MATCH(G896,'اطلاعات دوره'!C:C,0),MATCH(J$1,'اطلاعات دوره'!$1:$1,0)),0)</f>
        <v>0</v>
      </c>
      <c r="K896" s="46"/>
      <c r="L896" s="158" t="str">
        <f>IFERROR(INDEX('اطلاعات دوره'!A:Z,MATCH(G896,'اطلاعات دوره'!C:C,0)-1,MATCH("عنوان",'اطلاعات دوره'!$1:$1,0)),"---")</f>
        <v>---</v>
      </c>
      <c r="M896" s="47" t="str">
        <f t="shared" si="145"/>
        <v>----</v>
      </c>
      <c r="N896" s="48" t="str">
        <f t="shared" si="146"/>
        <v>-/</v>
      </c>
      <c r="O896" s="45"/>
      <c r="P896" s="240">
        <f>IFERROR(INDEX('قرائت کنتور'!A:AZ,MATCH(A896&amp;"-"&amp;"آب",'قرائت کنتور'!B:B,0),MATCH(L896,'قرائت کنتور'!$1:$1,0)),0)</f>
        <v>0</v>
      </c>
      <c r="Q896" s="241">
        <f>IFERROR(INDEX('قرائت کنتور'!A:AZ,MATCH(A896&amp;"-"&amp;"آب",'قرائت کنتور'!B:B,0),MATCH(G896,'قرائت کنتور'!$1:$1,0)),0)</f>
        <v>0</v>
      </c>
      <c r="R896" s="241">
        <f t="shared" si="147"/>
        <v>0</v>
      </c>
      <c r="S896" s="241" t="str">
        <f>IFERROR(INDEX('اطلاعات انشعابات شرکتها'!A:AB,MATCH(A896,'اطلاعات انشعابات شرکتها'!A:A,0),MATCH(S$1,'اطلاعات انشعابات شرکتها'!$1:$1,0)),"---")</f>
        <v>---</v>
      </c>
      <c r="T896" s="227" t="str">
        <f t="shared" si="148"/>
        <v>---</v>
      </c>
      <c r="U896" s="45"/>
      <c r="V896" s="155" t="str">
        <f>IFERROR(INDEX('تعرفه ها'!A:Z,MATCH("بهای هر متر مکعب آب مصرفی",'تعرفه ها'!$B:$B,0),MATCH(F896,'تعرفه ها'!$2:$2,0)),"---")</f>
        <v>---</v>
      </c>
      <c r="W896" s="50" t="str">
        <f t="shared" si="149"/>
        <v>---</v>
      </c>
      <c r="X896" s="50" t="str">
        <f>IFERROR(ROUND(R896*INDEX('تعرفه ها'!A:Z,MATCH("عوارض آب به ازاء هر متر مکعب",'تعرفه ها'!$B:$B,0),MATCH(F896,'تعرفه ها'!$2:$2,0)),0),"---")</f>
        <v>---</v>
      </c>
      <c r="Y896" s="50" t="str">
        <f>IFERROR(ROUND(T896*INDEX('تعرفه ها'!A:Z,MATCH("جریمه مازاد مصرف آب به ازاء هر متر مکعب",'تعرفه ها'!$B:$B,0),MATCH(F896,'تعرفه ها'!$2:$2,0)),0),"---")</f>
        <v>---</v>
      </c>
      <c r="Z896" s="50" t="str">
        <f>IFERROR(ROUND(((W896+X896+Y896)*INDEX('تعرفه ها'!A:Z,MATCH("هزینه نگهداری و تعمیرات شبکه آب",'تعرفه ها'!$B:$B,0),MATCH(F896,'تعرفه ها'!$2:$2,0))/100),0),"---")</f>
        <v>---</v>
      </c>
      <c r="AA896" s="50" t="str">
        <f>IFERROR(IF(INDEX('اطلاعات دوره'!A:Z,MATCH(G896,'اطلاعات دوره'!C:C,0),MATCH("آب",'اطلاعات دوره'!$1:$1,0))="دارد",ROUND((W896+X896+Y896)*INDEX('تعرفه ها'!A:Z,MATCH("پیک فصلی آب",'تعرفه ها'!$B:$B,0),MATCH(F896,'تعرفه ها'!$2:$2,0))/100,0),0),"---")</f>
        <v>---</v>
      </c>
      <c r="AB896" s="50" t="str">
        <f>IFERROR(ROUND(SUM(W896+X896+Y896+Z896+AA896)*INDEX('تعرفه ها'!A:Z,MATCH("مالیات آب",'تعرفه ها'!$B:$B,0),MATCH(F896,'تعرفه ها'!$2:$2,0))/100,0),"---")</f>
        <v>---</v>
      </c>
      <c r="AC896" s="50" t="str">
        <f t="shared" si="150"/>
        <v>---</v>
      </c>
      <c r="AD896" s="50" t="str">
        <f t="shared" si="143"/>
        <v>---</v>
      </c>
      <c r="AE896" s="50" t="str">
        <f t="shared" si="151"/>
        <v>---</v>
      </c>
      <c r="AF896" s="50" t="str">
        <f t="shared" si="152"/>
        <v>---</v>
      </c>
      <c r="AG896" s="153" t="str">
        <f t="shared" si="153"/>
        <v>---</v>
      </c>
      <c r="AI896" s="183" t="str">
        <f>IFERROR(IF(INDEX(پرداخت!A:AZ,MATCH(A896&amp;" - "&amp;"آب",پرداخت!$B:$B,0),MATCH(G896,پرداخت!$1:$1,0))="نشده","نشده","شده"),"---")</f>
        <v>---</v>
      </c>
      <c r="AL896" s="144"/>
      <c r="AM896" s="144"/>
      <c r="AN896" s="30"/>
      <c r="AO896" s="30"/>
      <c r="AP896" s="30"/>
      <c r="AQ896" s="30"/>
      <c r="AR896" s="30"/>
      <c r="AS896" s="30"/>
      <c r="AT896" s="30"/>
      <c r="AU896" s="30"/>
      <c r="AV896" s="30"/>
      <c r="AW896" s="30"/>
      <c r="AX896" s="30"/>
      <c r="AY896" s="30"/>
      <c r="AZ896" s="30"/>
      <c r="BA896" s="30"/>
      <c r="BB896" s="30"/>
      <c r="BC896" s="30"/>
      <c r="BD896" s="30"/>
      <c r="BE896" s="30"/>
      <c r="BF896" s="30"/>
      <c r="BG896" s="30"/>
      <c r="BH896" s="30"/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30"/>
      <c r="BT896" s="30"/>
      <c r="BU896" s="30"/>
      <c r="BV896" s="30"/>
      <c r="BW896" s="30"/>
      <c r="BX896" s="30"/>
      <c r="BY896" s="30"/>
      <c r="BZ896" s="30"/>
      <c r="CA896" s="30"/>
    </row>
    <row r="897" spans="1:79" ht="34.9" hidden="1" customHeight="1">
      <c r="A897" s="170"/>
      <c r="B897" s="47">
        <f>IFERROR(INDEX('اطلاعات انشعابات شرکتها'!A:BB,MATCH(A897,'اطلاعات انشعابات شرکتها'!A:A,0),MATCH(B$1,'اطلاعات انشعابات شرکتها'!$1:$1,0)),0)</f>
        <v>0</v>
      </c>
      <c r="C897" s="48">
        <f>IFERROR(INDEX('اطلاعات انشعابات شرکتها'!A:BB,MATCH(A897,'اطلاعات انشعابات شرکتها'!A:A,0),MATCH(C$1,'اطلاعات انشعابات شرکتها'!$1:$1,0)),0)</f>
        <v>0</v>
      </c>
      <c r="D897" s="45"/>
      <c r="E897" s="171"/>
      <c r="F897" s="170"/>
      <c r="G897" s="47" t="str">
        <f t="shared" si="144"/>
        <v>/</v>
      </c>
      <c r="H897" s="47">
        <f>IFERROR(INDEX('اطلاعات دوره'!A:Z,MATCH(G897,'اطلاعات دوره'!C:C,0),MATCH(H$1,'اطلاعات دوره'!$1:$1,0)),0)</f>
        <v>0</v>
      </c>
      <c r="I897" s="47">
        <f>IFERROR(INDEX('اطلاعات دوره'!A:Z,MATCH(G897,'اطلاعات دوره'!C:C,0),MATCH(I$1,'اطلاعات دوره'!$1:$1,0)),0)</f>
        <v>0</v>
      </c>
      <c r="J897" s="48">
        <f>IFERROR(INDEX('اطلاعات دوره'!A:Z,MATCH(G897,'اطلاعات دوره'!C:C,0),MATCH(J$1,'اطلاعات دوره'!$1:$1,0)),0)</f>
        <v>0</v>
      </c>
      <c r="K897" s="46"/>
      <c r="L897" s="158" t="str">
        <f>IFERROR(INDEX('اطلاعات دوره'!A:Z,MATCH(G897,'اطلاعات دوره'!C:C,0)-1,MATCH("عنوان",'اطلاعات دوره'!$1:$1,0)),"---")</f>
        <v>---</v>
      </c>
      <c r="M897" s="47" t="str">
        <f t="shared" si="145"/>
        <v>----</v>
      </c>
      <c r="N897" s="48" t="str">
        <f t="shared" si="146"/>
        <v>-/</v>
      </c>
      <c r="O897" s="45"/>
      <c r="P897" s="240">
        <f>IFERROR(INDEX('قرائت کنتور'!A:AZ,MATCH(A897&amp;"-"&amp;"آب",'قرائت کنتور'!B:B,0),MATCH(L897,'قرائت کنتور'!$1:$1,0)),0)</f>
        <v>0</v>
      </c>
      <c r="Q897" s="241">
        <f>IFERROR(INDEX('قرائت کنتور'!A:AZ,MATCH(A897&amp;"-"&amp;"آب",'قرائت کنتور'!B:B,0),MATCH(G897,'قرائت کنتور'!$1:$1,0)),0)</f>
        <v>0</v>
      </c>
      <c r="R897" s="241">
        <f t="shared" si="147"/>
        <v>0</v>
      </c>
      <c r="S897" s="241" t="str">
        <f>IFERROR(INDEX('اطلاعات انشعابات شرکتها'!A:AB,MATCH(A897,'اطلاعات انشعابات شرکتها'!A:A,0),MATCH(S$1,'اطلاعات انشعابات شرکتها'!$1:$1,0)),"---")</f>
        <v>---</v>
      </c>
      <c r="T897" s="227" t="str">
        <f t="shared" si="148"/>
        <v>---</v>
      </c>
      <c r="U897" s="45"/>
      <c r="V897" s="155" t="str">
        <f>IFERROR(INDEX('تعرفه ها'!A:Z,MATCH("بهای هر متر مکعب آب مصرفی",'تعرفه ها'!$B:$B,0),MATCH(F897,'تعرفه ها'!$2:$2,0)),"---")</f>
        <v>---</v>
      </c>
      <c r="W897" s="50" t="str">
        <f t="shared" si="149"/>
        <v>---</v>
      </c>
      <c r="X897" s="50" t="str">
        <f>IFERROR(ROUND(R897*INDEX('تعرفه ها'!A:Z,MATCH("عوارض آب به ازاء هر متر مکعب",'تعرفه ها'!$B:$B,0),MATCH(F897,'تعرفه ها'!$2:$2,0)),0),"---")</f>
        <v>---</v>
      </c>
      <c r="Y897" s="50" t="str">
        <f>IFERROR(ROUND(T897*INDEX('تعرفه ها'!A:Z,MATCH("جریمه مازاد مصرف آب به ازاء هر متر مکعب",'تعرفه ها'!$B:$B,0),MATCH(F897,'تعرفه ها'!$2:$2,0)),0),"---")</f>
        <v>---</v>
      </c>
      <c r="Z897" s="50" t="str">
        <f>IFERROR(ROUND(((W897+X897+Y897)*INDEX('تعرفه ها'!A:Z,MATCH("هزینه نگهداری و تعمیرات شبکه آب",'تعرفه ها'!$B:$B,0),MATCH(F897,'تعرفه ها'!$2:$2,0))/100),0),"---")</f>
        <v>---</v>
      </c>
      <c r="AA897" s="50" t="str">
        <f>IFERROR(IF(INDEX('اطلاعات دوره'!A:Z,MATCH(G897,'اطلاعات دوره'!C:C,0),MATCH("آب",'اطلاعات دوره'!$1:$1,0))="دارد",ROUND((W897+X897+Y897)*INDEX('تعرفه ها'!A:Z,MATCH("پیک فصلی آب",'تعرفه ها'!$B:$B,0),MATCH(F897,'تعرفه ها'!$2:$2,0))/100,0),0),"---")</f>
        <v>---</v>
      </c>
      <c r="AB897" s="50" t="str">
        <f>IFERROR(ROUND(SUM(W897+X897+Y897+Z897+AA897)*INDEX('تعرفه ها'!A:Z,MATCH("مالیات آب",'تعرفه ها'!$B:$B,0),MATCH(F897,'تعرفه ها'!$2:$2,0))/100,0),"---")</f>
        <v>---</v>
      </c>
      <c r="AC897" s="50" t="str">
        <f t="shared" si="150"/>
        <v>---</v>
      </c>
      <c r="AD897" s="50" t="str">
        <f t="shared" ref="AD897:AD960" si="154">IFERROR(IF(VLOOKUP(M897,N:AJ,22,0)="شده",VLOOKUP(M897,N:AJ,19,0),VLOOKUP(M897,N:AJ,18,0)),"---")</f>
        <v>---</v>
      </c>
      <c r="AE897" s="50" t="str">
        <f t="shared" si="151"/>
        <v>---</v>
      </c>
      <c r="AF897" s="50" t="str">
        <f t="shared" si="152"/>
        <v>---</v>
      </c>
      <c r="AG897" s="153" t="str">
        <f t="shared" si="153"/>
        <v>---</v>
      </c>
      <c r="AI897" s="183" t="str">
        <f>IFERROR(IF(INDEX(پرداخت!A:AZ,MATCH(A897&amp;" - "&amp;"آب",پرداخت!$B:$B,0),MATCH(G897,پرداخت!$1:$1,0))="نشده","نشده","شده"),"---")</f>
        <v>---</v>
      </c>
      <c r="AL897" s="144"/>
      <c r="AM897" s="144"/>
      <c r="AN897" s="30"/>
      <c r="AO897" s="30"/>
      <c r="AP897" s="30"/>
      <c r="AQ897" s="30"/>
      <c r="AR897" s="30"/>
      <c r="AS897" s="30"/>
      <c r="AT897" s="30"/>
      <c r="AU897" s="30"/>
      <c r="AV897" s="30"/>
      <c r="AW897" s="30"/>
      <c r="AX897" s="30"/>
      <c r="AY897" s="30"/>
      <c r="AZ897" s="30"/>
      <c r="BA897" s="30"/>
      <c r="BB897" s="30"/>
      <c r="BC897" s="30"/>
      <c r="BD897" s="30"/>
      <c r="BE897" s="30"/>
      <c r="BF897" s="30"/>
      <c r="BG897" s="30"/>
      <c r="BH897" s="30"/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30"/>
      <c r="BT897" s="30"/>
      <c r="BU897" s="30"/>
      <c r="BV897" s="30"/>
      <c r="BW897" s="30"/>
      <c r="BX897" s="30"/>
      <c r="BY897" s="30"/>
      <c r="BZ897" s="30"/>
      <c r="CA897" s="30"/>
    </row>
    <row r="898" spans="1:79" ht="34.9" hidden="1" customHeight="1">
      <c r="A898" s="170"/>
      <c r="B898" s="47">
        <f>IFERROR(INDEX('اطلاعات انشعابات شرکتها'!A:BB,MATCH(A898,'اطلاعات انشعابات شرکتها'!A:A,0),MATCH(B$1,'اطلاعات انشعابات شرکتها'!$1:$1,0)),0)</f>
        <v>0</v>
      </c>
      <c r="C898" s="48">
        <f>IFERROR(INDEX('اطلاعات انشعابات شرکتها'!A:BB,MATCH(A898,'اطلاعات انشعابات شرکتها'!A:A,0),MATCH(C$1,'اطلاعات انشعابات شرکتها'!$1:$1,0)),0)</f>
        <v>0</v>
      </c>
      <c r="D898" s="45"/>
      <c r="E898" s="171"/>
      <c r="F898" s="170"/>
      <c r="G898" s="47" t="str">
        <f t="shared" ref="G898:G961" si="155">F898&amp;"/"&amp;E898</f>
        <v>/</v>
      </c>
      <c r="H898" s="47">
        <f>IFERROR(INDEX('اطلاعات دوره'!A:Z,MATCH(G898,'اطلاعات دوره'!C:C,0),MATCH(H$1,'اطلاعات دوره'!$1:$1,0)),0)</f>
        <v>0</v>
      </c>
      <c r="I898" s="47">
        <f>IFERROR(INDEX('اطلاعات دوره'!A:Z,MATCH(G898,'اطلاعات دوره'!C:C,0),MATCH(I$1,'اطلاعات دوره'!$1:$1,0)),0)</f>
        <v>0</v>
      </c>
      <c r="J898" s="48">
        <f>IFERROR(INDEX('اطلاعات دوره'!A:Z,MATCH(G898,'اطلاعات دوره'!C:C,0),MATCH(J$1,'اطلاعات دوره'!$1:$1,0)),0)</f>
        <v>0</v>
      </c>
      <c r="K898" s="46"/>
      <c r="L898" s="158" t="str">
        <f>IFERROR(INDEX('اطلاعات دوره'!A:Z,MATCH(G898,'اطلاعات دوره'!C:C,0)-1,MATCH("عنوان",'اطلاعات دوره'!$1:$1,0)),"---")</f>
        <v>---</v>
      </c>
      <c r="M898" s="47" t="str">
        <f t="shared" ref="M898:M961" si="156">A898&amp;"-"&amp;L898</f>
        <v>----</v>
      </c>
      <c r="N898" s="48" t="str">
        <f t="shared" ref="N898:N961" si="157">A898&amp;"-"&amp;G898</f>
        <v>-/</v>
      </c>
      <c r="O898" s="45"/>
      <c r="P898" s="240">
        <f>IFERROR(INDEX('قرائت کنتور'!A:AZ,MATCH(A898&amp;"-"&amp;"آب",'قرائت کنتور'!B:B,0),MATCH(L898,'قرائت کنتور'!$1:$1,0)),0)</f>
        <v>0</v>
      </c>
      <c r="Q898" s="241">
        <f>IFERROR(INDEX('قرائت کنتور'!A:AZ,MATCH(A898&amp;"-"&amp;"آب",'قرائت کنتور'!B:B,0),MATCH(G898,'قرائت کنتور'!$1:$1,0)),0)</f>
        <v>0</v>
      </c>
      <c r="R898" s="241">
        <f t="shared" ref="R898:R961" si="158">IFERROR(Q898-P898,"---")</f>
        <v>0</v>
      </c>
      <c r="S898" s="241" t="str">
        <f>IFERROR(INDEX('اطلاعات انشعابات شرکتها'!A:AB,MATCH(A898,'اطلاعات انشعابات شرکتها'!A:A,0),MATCH(S$1,'اطلاعات انشعابات شرکتها'!$1:$1,0)),"---")</f>
        <v>---</v>
      </c>
      <c r="T898" s="227" t="str">
        <f t="shared" ref="T898:T961" si="159">IFERROR(IF((R898-(J898*S898/30))&gt;0,(R898-(J898*S898/30)),0),"---")</f>
        <v>---</v>
      </c>
      <c r="U898" s="45"/>
      <c r="V898" s="155" t="str">
        <f>IFERROR(INDEX('تعرفه ها'!A:Z,MATCH("بهای هر متر مکعب آب مصرفی",'تعرفه ها'!$B:$B,0),MATCH(F898,'تعرفه ها'!$2:$2,0)),"---")</f>
        <v>---</v>
      </c>
      <c r="W898" s="50" t="str">
        <f t="shared" ref="W898:W961" si="160">IFERROR(ROUND(R898*V898,0),"---")</f>
        <v>---</v>
      </c>
      <c r="X898" s="50" t="str">
        <f>IFERROR(ROUND(R898*INDEX('تعرفه ها'!A:Z,MATCH("عوارض آب به ازاء هر متر مکعب",'تعرفه ها'!$B:$B,0),MATCH(F898,'تعرفه ها'!$2:$2,0)),0),"---")</f>
        <v>---</v>
      </c>
      <c r="Y898" s="50" t="str">
        <f>IFERROR(ROUND(T898*INDEX('تعرفه ها'!A:Z,MATCH("جریمه مازاد مصرف آب به ازاء هر متر مکعب",'تعرفه ها'!$B:$B,0),MATCH(F898,'تعرفه ها'!$2:$2,0)),0),"---")</f>
        <v>---</v>
      </c>
      <c r="Z898" s="50" t="str">
        <f>IFERROR(ROUND(((W898+X898+Y898)*INDEX('تعرفه ها'!A:Z,MATCH("هزینه نگهداری و تعمیرات شبکه آب",'تعرفه ها'!$B:$B,0),MATCH(F898,'تعرفه ها'!$2:$2,0))/100),0),"---")</f>
        <v>---</v>
      </c>
      <c r="AA898" s="50" t="str">
        <f>IFERROR(IF(INDEX('اطلاعات دوره'!A:Z,MATCH(G898,'اطلاعات دوره'!C:C,0),MATCH("آب",'اطلاعات دوره'!$1:$1,0))="دارد",ROUND((W898+X898+Y898)*INDEX('تعرفه ها'!A:Z,MATCH("پیک فصلی آب",'تعرفه ها'!$B:$B,0),MATCH(F898,'تعرفه ها'!$2:$2,0))/100,0),0),"---")</f>
        <v>---</v>
      </c>
      <c r="AB898" s="50" t="str">
        <f>IFERROR(ROUND(SUM(W898+X898+Y898+Z898+AA898)*INDEX('تعرفه ها'!A:Z,MATCH("مالیات آب",'تعرفه ها'!$B:$B,0),MATCH(F898,'تعرفه ها'!$2:$2,0))/100,0),"---")</f>
        <v>---</v>
      </c>
      <c r="AC898" s="50" t="str">
        <f t="shared" ref="AC898:AC961" si="161">IFERROR((W898+X898+Y898+Z898+AA898+AB898),"---")</f>
        <v>---</v>
      </c>
      <c r="AD898" s="50" t="str">
        <f t="shared" si="154"/>
        <v>---</v>
      </c>
      <c r="AE898" s="50" t="str">
        <f t="shared" ref="AE898:AE961" si="162">IFERROR(AC898+AD898,"---")</f>
        <v>---</v>
      </c>
      <c r="AF898" s="50" t="str">
        <f t="shared" ref="AF898:AF961" si="163">IFERROR(INT(RIGHT(AE898,3)),"---")</f>
        <v>---</v>
      </c>
      <c r="AG898" s="153" t="str">
        <f t="shared" ref="AG898:AG961" si="164">IFERROR(AE898-AF898,"---")</f>
        <v>---</v>
      </c>
      <c r="AI898" s="183" t="str">
        <f>IFERROR(IF(INDEX(پرداخت!A:AZ,MATCH(A898&amp;" - "&amp;"آب",پرداخت!$B:$B,0),MATCH(G898,پرداخت!$1:$1,0))="نشده","نشده","شده"),"---")</f>
        <v>---</v>
      </c>
      <c r="AL898" s="144"/>
      <c r="AM898" s="144"/>
      <c r="AN898" s="30"/>
      <c r="AO898" s="30"/>
      <c r="AP898" s="30"/>
      <c r="AQ898" s="30"/>
      <c r="AR898" s="30"/>
      <c r="AS898" s="30"/>
      <c r="AT898" s="30"/>
      <c r="AU898" s="30"/>
      <c r="AV898" s="30"/>
      <c r="AW898" s="30"/>
      <c r="AX898" s="30"/>
      <c r="AY898" s="30"/>
      <c r="AZ898" s="30"/>
      <c r="BA898" s="30"/>
      <c r="BB898" s="30"/>
      <c r="BC898" s="30"/>
      <c r="BD898" s="30"/>
      <c r="BE898" s="30"/>
      <c r="BF898" s="30"/>
      <c r="BG898" s="30"/>
      <c r="BH898" s="30"/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30"/>
      <c r="BT898" s="30"/>
      <c r="BU898" s="30"/>
      <c r="BV898" s="30"/>
      <c r="BW898" s="30"/>
      <c r="BX898" s="30"/>
      <c r="BY898" s="30"/>
      <c r="BZ898" s="30"/>
      <c r="CA898" s="30"/>
    </row>
    <row r="899" spans="1:79" ht="34.9" hidden="1" customHeight="1">
      <c r="A899" s="170"/>
      <c r="B899" s="47">
        <f>IFERROR(INDEX('اطلاعات انشعابات شرکتها'!A:BB,MATCH(A899,'اطلاعات انشعابات شرکتها'!A:A,0),MATCH(B$1,'اطلاعات انشعابات شرکتها'!$1:$1,0)),0)</f>
        <v>0</v>
      </c>
      <c r="C899" s="48">
        <f>IFERROR(INDEX('اطلاعات انشعابات شرکتها'!A:BB,MATCH(A899,'اطلاعات انشعابات شرکتها'!A:A,0),MATCH(C$1,'اطلاعات انشعابات شرکتها'!$1:$1,0)),0)</f>
        <v>0</v>
      </c>
      <c r="D899" s="45"/>
      <c r="E899" s="171"/>
      <c r="F899" s="170"/>
      <c r="G899" s="47" t="str">
        <f t="shared" si="155"/>
        <v>/</v>
      </c>
      <c r="H899" s="47">
        <f>IFERROR(INDEX('اطلاعات دوره'!A:Z,MATCH(G899,'اطلاعات دوره'!C:C,0),MATCH(H$1,'اطلاعات دوره'!$1:$1,0)),0)</f>
        <v>0</v>
      </c>
      <c r="I899" s="47">
        <f>IFERROR(INDEX('اطلاعات دوره'!A:Z,MATCH(G899,'اطلاعات دوره'!C:C,0),MATCH(I$1,'اطلاعات دوره'!$1:$1,0)),0)</f>
        <v>0</v>
      </c>
      <c r="J899" s="48">
        <f>IFERROR(INDEX('اطلاعات دوره'!A:Z,MATCH(G899,'اطلاعات دوره'!C:C,0),MATCH(J$1,'اطلاعات دوره'!$1:$1,0)),0)</f>
        <v>0</v>
      </c>
      <c r="K899" s="46"/>
      <c r="L899" s="158" t="str">
        <f>IFERROR(INDEX('اطلاعات دوره'!A:Z,MATCH(G899,'اطلاعات دوره'!C:C,0)-1,MATCH("عنوان",'اطلاعات دوره'!$1:$1,0)),"---")</f>
        <v>---</v>
      </c>
      <c r="M899" s="47" t="str">
        <f t="shared" si="156"/>
        <v>----</v>
      </c>
      <c r="N899" s="48" t="str">
        <f t="shared" si="157"/>
        <v>-/</v>
      </c>
      <c r="O899" s="45"/>
      <c r="P899" s="240">
        <f>IFERROR(INDEX('قرائت کنتور'!A:AZ,MATCH(A899&amp;"-"&amp;"آب",'قرائت کنتور'!B:B,0),MATCH(L899,'قرائت کنتور'!$1:$1,0)),0)</f>
        <v>0</v>
      </c>
      <c r="Q899" s="241">
        <f>IFERROR(INDEX('قرائت کنتور'!A:AZ,MATCH(A899&amp;"-"&amp;"آب",'قرائت کنتور'!B:B,0),MATCH(G899,'قرائت کنتور'!$1:$1,0)),0)</f>
        <v>0</v>
      </c>
      <c r="R899" s="241">
        <f t="shared" si="158"/>
        <v>0</v>
      </c>
      <c r="S899" s="241" t="str">
        <f>IFERROR(INDEX('اطلاعات انشعابات شرکتها'!A:AB,MATCH(A899,'اطلاعات انشعابات شرکتها'!A:A,0),MATCH(S$1,'اطلاعات انشعابات شرکتها'!$1:$1,0)),"---")</f>
        <v>---</v>
      </c>
      <c r="T899" s="227" t="str">
        <f t="shared" si="159"/>
        <v>---</v>
      </c>
      <c r="U899" s="45"/>
      <c r="V899" s="155" t="str">
        <f>IFERROR(INDEX('تعرفه ها'!A:Z,MATCH("بهای هر متر مکعب آب مصرفی",'تعرفه ها'!$B:$B,0),MATCH(F899,'تعرفه ها'!$2:$2,0)),"---")</f>
        <v>---</v>
      </c>
      <c r="W899" s="50" t="str">
        <f t="shared" si="160"/>
        <v>---</v>
      </c>
      <c r="X899" s="50" t="str">
        <f>IFERROR(ROUND(R899*INDEX('تعرفه ها'!A:Z,MATCH("عوارض آب به ازاء هر متر مکعب",'تعرفه ها'!$B:$B,0),MATCH(F899,'تعرفه ها'!$2:$2,0)),0),"---")</f>
        <v>---</v>
      </c>
      <c r="Y899" s="50" t="str">
        <f>IFERROR(ROUND(T899*INDEX('تعرفه ها'!A:Z,MATCH("جریمه مازاد مصرف آب به ازاء هر متر مکعب",'تعرفه ها'!$B:$B,0),MATCH(F899,'تعرفه ها'!$2:$2,0)),0),"---")</f>
        <v>---</v>
      </c>
      <c r="Z899" s="50" t="str">
        <f>IFERROR(ROUND(((W899+X899+Y899)*INDEX('تعرفه ها'!A:Z,MATCH("هزینه نگهداری و تعمیرات شبکه آب",'تعرفه ها'!$B:$B,0),MATCH(F899,'تعرفه ها'!$2:$2,0))/100),0),"---")</f>
        <v>---</v>
      </c>
      <c r="AA899" s="50" t="str">
        <f>IFERROR(IF(INDEX('اطلاعات دوره'!A:Z,MATCH(G899,'اطلاعات دوره'!C:C,0),MATCH("آب",'اطلاعات دوره'!$1:$1,0))="دارد",ROUND((W899+X899+Y899)*INDEX('تعرفه ها'!A:Z,MATCH("پیک فصلی آب",'تعرفه ها'!$B:$B,0),MATCH(F899,'تعرفه ها'!$2:$2,0))/100,0),0),"---")</f>
        <v>---</v>
      </c>
      <c r="AB899" s="50" t="str">
        <f>IFERROR(ROUND(SUM(W899+X899+Y899+Z899+AA899)*INDEX('تعرفه ها'!A:Z,MATCH("مالیات آب",'تعرفه ها'!$B:$B,0),MATCH(F899,'تعرفه ها'!$2:$2,0))/100,0),"---")</f>
        <v>---</v>
      </c>
      <c r="AC899" s="50" t="str">
        <f t="shared" si="161"/>
        <v>---</v>
      </c>
      <c r="AD899" s="50" t="str">
        <f t="shared" si="154"/>
        <v>---</v>
      </c>
      <c r="AE899" s="50" t="str">
        <f t="shared" si="162"/>
        <v>---</v>
      </c>
      <c r="AF899" s="50" t="str">
        <f t="shared" si="163"/>
        <v>---</v>
      </c>
      <c r="AG899" s="153" t="str">
        <f t="shared" si="164"/>
        <v>---</v>
      </c>
      <c r="AI899" s="183" t="str">
        <f>IFERROR(IF(INDEX(پرداخت!A:AZ,MATCH(A899&amp;" - "&amp;"آب",پرداخت!$B:$B,0),MATCH(G899,پرداخت!$1:$1,0))="نشده","نشده","شده"),"---")</f>
        <v>---</v>
      </c>
      <c r="AL899" s="144"/>
      <c r="AM899" s="144"/>
      <c r="AN899" s="30"/>
      <c r="AO899" s="30"/>
      <c r="AP899" s="30"/>
      <c r="AQ899" s="30"/>
      <c r="AR899" s="30"/>
      <c r="AS899" s="30"/>
      <c r="AT899" s="30"/>
      <c r="AU899" s="30"/>
      <c r="AV899" s="30"/>
      <c r="AW899" s="30"/>
      <c r="AX899" s="30"/>
      <c r="AY899" s="30"/>
      <c r="AZ899" s="30"/>
      <c r="BA899" s="30"/>
      <c r="BB899" s="30"/>
      <c r="BC899" s="30"/>
      <c r="BD899" s="30"/>
      <c r="BE899" s="30"/>
      <c r="BF899" s="30"/>
      <c r="BG899" s="30"/>
      <c r="BH899" s="30"/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30"/>
      <c r="BT899" s="30"/>
      <c r="BU899" s="30"/>
      <c r="BV899" s="30"/>
      <c r="BW899" s="30"/>
      <c r="BX899" s="30"/>
      <c r="BY899" s="30"/>
      <c r="BZ899" s="30"/>
      <c r="CA899" s="30"/>
    </row>
    <row r="900" spans="1:79" ht="34.9" hidden="1" customHeight="1">
      <c r="A900" s="170"/>
      <c r="B900" s="47">
        <f>IFERROR(INDEX('اطلاعات انشعابات شرکتها'!A:BB,MATCH(A900,'اطلاعات انشعابات شرکتها'!A:A,0),MATCH(B$1,'اطلاعات انشعابات شرکتها'!$1:$1,0)),0)</f>
        <v>0</v>
      </c>
      <c r="C900" s="48">
        <f>IFERROR(INDEX('اطلاعات انشعابات شرکتها'!A:BB,MATCH(A900,'اطلاعات انشعابات شرکتها'!A:A,0),MATCH(C$1,'اطلاعات انشعابات شرکتها'!$1:$1,0)),0)</f>
        <v>0</v>
      </c>
      <c r="D900" s="45"/>
      <c r="E900" s="171"/>
      <c r="F900" s="170"/>
      <c r="G900" s="47" t="str">
        <f t="shared" si="155"/>
        <v>/</v>
      </c>
      <c r="H900" s="47">
        <f>IFERROR(INDEX('اطلاعات دوره'!A:Z,MATCH(G900,'اطلاعات دوره'!C:C,0),MATCH(H$1,'اطلاعات دوره'!$1:$1,0)),0)</f>
        <v>0</v>
      </c>
      <c r="I900" s="47">
        <f>IFERROR(INDEX('اطلاعات دوره'!A:Z,MATCH(G900,'اطلاعات دوره'!C:C,0),MATCH(I$1,'اطلاعات دوره'!$1:$1,0)),0)</f>
        <v>0</v>
      </c>
      <c r="J900" s="48">
        <f>IFERROR(INDEX('اطلاعات دوره'!A:Z,MATCH(G900,'اطلاعات دوره'!C:C,0),MATCH(J$1,'اطلاعات دوره'!$1:$1,0)),0)</f>
        <v>0</v>
      </c>
      <c r="K900" s="46"/>
      <c r="L900" s="158" t="str">
        <f>IFERROR(INDEX('اطلاعات دوره'!A:Z,MATCH(G900,'اطلاعات دوره'!C:C,0)-1,MATCH("عنوان",'اطلاعات دوره'!$1:$1,0)),"---")</f>
        <v>---</v>
      </c>
      <c r="M900" s="47" t="str">
        <f t="shared" si="156"/>
        <v>----</v>
      </c>
      <c r="N900" s="48" t="str">
        <f t="shared" si="157"/>
        <v>-/</v>
      </c>
      <c r="O900" s="45"/>
      <c r="P900" s="240">
        <f>IFERROR(INDEX('قرائت کنتور'!A:AZ,MATCH(A900&amp;"-"&amp;"آب",'قرائت کنتور'!B:B,0),MATCH(L900,'قرائت کنتور'!$1:$1,0)),0)</f>
        <v>0</v>
      </c>
      <c r="Q900" s="241">
        <f>IFERROR(INDEX('قرائت کنتور'!A:AZ,MATCH(A900&amp;"-"&amp;"آب",'قرائت کنتور'!B:B,0),MATCH(G900,'قرائت کنتور'!$1:$1,0)),0)</f>
        <v>0</v>
      </c>
      <c r="R900" s="241">
        <f t="shared" si="158"/>
        <v>0</v>
      </c>
      <c r="S900" s="241" t="str">
        <f>IFERROR(INDEX('اطلاعات انشعابات شرکتها'!A:AB,MATCH(A900,'اطلاعات انشعابات شرکتها'!A:A,0),MATCH(S$1,'اطلاعات انشعابات شرکتها'!$1:$1,0)),"---")</f>
        <v>---</v>
      </c>
      <c r="T900" s="227" t="str">
        <f t="shared" si="159"/>
        <v>---</v>
      </c>
      <c r="U900" s="45"/>
      <c r="V900" s="155" t="str">
        <f>IFERROR(INDEX('تعرفه ها'!A:Z,MATCH("بهای هر متر مکعب آب مصرفی",'تعرفه ها'!$B:$B,0),MATCH(F900,'تعرفه ها'!$2:$2,0)),"---")</f>
        <v>---</v>
      </c>
      <c r="W900" s="50" t="str">
        <f t="shared" si="160"/>
        <v>---</v>
      </c>
      <c r="X900" s="50" t="str">
        <f>IFERROR(ROUND(R900*INDEX('تعرفه ها'!A:Z,MATCH("عوارض آب به ازاء هر متر مکعب",'تعرفه ها'!$B:$B,0),MATCH(F900,'تعرفه ها'!$2:$2,0)),0),"---")</f>
        <v>---</v>
      </c>
      <c r="Y900" s="50" t="str">
        <f>IFERROR(ROUND(T900*INDEX('تعرفه ها'!A:Z,MATCH("جریمه مازاد مصرف آب به ازاء هر متر مکعب",'تعرفه ها'!$B:$B,0),MATCH(F900,'تعرفه ها'!$2:$2,0)),0),"---")</f>
        <v>---</v>
      </c>
      <c r="Z900" s="50" t="str">
        <f>IFERROR(ROUND(((W900+X900+Y900)*INDEX('تعرفه ها'!A:Z,MATCH("هزینه نگهداری و تعمیرات شبکه آب",'تعرفه ها'!$B:$B,0),MATCH(F900,'تعرفه ها'!$2:$2,0))/100),0),"---")</f>
        <v>---</v>
      </c>
      <c r="AA900" s="50" t="str">
        <f>IFERROR(IF(INDEX('اطلاعات دوره'!A:Z,MATCH(G900,'اطلاعات دوره'!C:C,0),MATCH("آب",'اطلاعات دوره'!$1:$1,0))="دارد",ROUND((W900+X900+Y900)*INDEX('تعرفه ها'!A:Z,MATCH("پیک فصلی آب",'تعرفه ها'!$B:$B,0),MATCH(F900,'تعرفه ها'!$2:$2,0))/100,0),0),"---")</f>
        <v>---</v>
      </c>
      <c r="AB900" s="50" t="str">
        <f>IFERROR(ROUND(SUM(W900+X900+Y900+Z900+AA900)*INDEX('تعرفه ها'!A:Z,MATCH("مالیات آب",'تعرفه ها'!$B:$B,0),MATCH(F900,'تعرفه ها'!$2:$2,0))/100,0),"---")</f>
        <v>---</v>
      </c>
      <c r="AC900" s="50" t="str">
        <f t="shared" si="161"/>
        <v>---</v>
      </c>
      <c r="AD900" s="50" t="str">
        <f t="shared" si="154"/>
        <v>---</v>
      </c>
      <c r="AE900" s="50" t="str">
        <f t="shared" si="162"/>
        <v>---</v>
      </c>
      <c r="AF900" s="50" t="str">
        <f t="shared" si="163"/>
        <v>---</v>
      </c>
      <c r="AG900" s="153" t="str">
        <f t="shared" si="164"/>
        <v>---</v>
      </c>
      <c r="AI900" s="183" t="str">
        <f>IFERROR(IF(INDEX(پرداخت!A:AZ,MATCH(A900&amp;" - "&amp;"آب",پرداخت!$B:$B,0),MATCH(G900,پرداخت!$1:$1,0))="نشده","نشده","شده"),"---")</f>
        <v>---</v>
      </c>
      <c r="AL900" s="144"/>
      <c r="AM900" s="144"/>
      <c r="AN900" s="30"/>
      <c r="AO900" s="30"/>
      <c r="AP900" s="30"/>
      <c r="AQ900" s="30"/>
      <c r="AR900" s="30"/>
      <c r="AS900" s="30"/>
      <c r="AT900" s="30"/>
      <c r="AU900" s="30"/>
      <c r="AV900" s="30"/>
      <c r="AW900" s="30"/>
      <c r="AX900" s="30"/>
      <c r="AY900" s="30"/>
      <c r="AZ900" s="30"/>
      <c r="BA900" s="30"/>
      <c r="BB900" s="30"/>
      <c r="BC900" s="30"/>
      <c r="BD900" s="30"/>
      <c r="BE900" s="30"/>
      <c r="BF900" s="30"/>
      <c r="BG900" s="30"/>
      <c r="BH900" s="30"/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30"/>
      <c r="BT900" s="30"/>
      <c r="BU900" s="30"/>
      <c r="BV900" s="30"/>
      <c r="BW900" s="30"/>
      <c r="BX900" s="30"/>
      <c r="BY900" s="30"/>
      <c r="BZ900" s="30"/>
      <c r="CA900" s="30"/>
    </row>
    <row r="901" spans="1:79" ht="34.9" hidden="1" customHeight="1">
      <c r="A901" s="170"/>
      <c r="B901" s="47">
        <f>IFERROR(INDEX('اطلاعات انشعابات شرکتها'!A:BB,MATCH(A901,'اطلاعات انشعابات شرکتها'!A:A,0),MATCH(B$1,'اطلاعات انشعابات شرکتها'!$1:$1,0)),0)</f>
        <v>0</v>
      </c>
      <c r="C901" s="48">
        <f>IFERROR(INDEX('اطلاعات انشعابات شرکتها'!A:BB,MATCH(A901,'اطلاعات انشعابات شرکتها'!A:A,0),MATCH(C$1,'اطلاعات انشعابات شرکتها'!$1:$1,0)),0)</f>
        <v>0</v>
      </c>
      <c r="D901" s="45"/>
      <c r="E901" s="171"/>
      <c r="F901" s="170"/>
      <c r="G901" s="47" t="str">
        <f t="shared" si="155"/>
        <v>/</v>
      </c>
      <c r="H901" s="47">
        <f>IFERROR(INDEX('اطلاعات دوره'!A:Z,MATCH(G901,'اطلاعات دوره'!C:C,0),MATCH(H$1,'اطلاعات دوره'!$1:$1,0)),0)</f>
        <v>0</v>
      </c>
      <c r="I901" s="47">
        <f>IFERROR(INDEX('اطلاعات دوره'!A:Z,MATCH(G901,'اطلاعات دوره'!C:C,0),MATCH(I$1,'اطلاعات دوره'!$1:$1,0)),0)</f>
        <v>0</v>
      </c>
      <c r="J901" s="48">
        <f>IFERROR(INDEX('اطلاعات دوره'!A:Z,MATCH(G901,'اطلاعات دوره'!C:C,0),MATCH(J$1,'اطلاعات دوره'!$1:$1,0)),0)</f>
        <v>0</v>
      </c>
      <c r="K901" s="46"/>
      <c r="L901" s="158" t="str">
        <f>IFERROR(INDEX('اطلاعات دوره'!A:Z,MATCH(G901,'اطلاعات دوره'!C:C,0)-1,MATCH("عنوان",'اطلاعات دوره'!$1:$1,0)),"---")</f>
        <v>---</v>
      </c>
      <c r="M901" s="47" t="str">
        <f t="shared" si="156"/>
        <v>----</v>
      </c>
      <c r="N901" s="48" t="str">
        <f t="shared" si="157"/>
        <v>-/</v>
      </c>
      <c r="O901" s="45"/>
      <c r="P901" s="240">
        <f>IFERROR(INDEX('قرائت کنتور'!A:AZ,MATCH(A901&amp;"-"&amp;"آب",'قرائت کنتور'!B:B,0),MATCH(L901,'قرائت کنتور'!$1:$1,0)),0)</f>
        <v>0</v>
      </c>
      <c r="Q901" s="241">
        <f>IFERROR(INDEX('قرائت کنتور'!A:AZ,MATCH(A901&amp;"-"&amp;"آب",'قرائت کنتور'!B:B,0),MATCH(G901,'قرائت کنتور'!$1:$1,0)),0)</f>
        <v>0</v>
      </c>
      <c r="R901" s="241">
        <f t="shared" si="158"/>
        <v>0</v>
      </c>
      <c r="S901" s="241" t="str">
        <f>IFERROR(INDEX('اطلاعات انشعابات شرکتها'!A:AB,MATCH(A901,'اطلاعات انشعابات شرکتها'!A:A,0),MATCH(S$1,'اطلاعات انشعابات شرکتها'!$1:$1,0)),"---")</f>
        <v>---</v>
      </c>
      <c r="T901" s="227" t="str">
        <f t="shared" si="159"/>
        <v>---</v>
      </c>
      <c r="U901" s="45"/>
      <c r="V901" s="155" t="str">
        <f>IFERROR(INDEX('تعرفه ها'!A:Z,MATCH("بهای هر متر مکعب آب مصرفی",'تعرفه ها'!$B:$B,0),MATCH(F901,'تعرفه ها'!$2:$2,0)),"---")</f>
        <v>---</v>
      </c>
      <c r="W901" s="50" t="str">
        <f t="shared" si="160"/>
        <v>---</v>
      </c>
      <c r="X901" s="50" t="str">
        <f>IFERROR(ROUND(R901*INDEX('تعرفه ها'!A:Z,MATCH("عوارض آب به ازاء هر متر مکعب",'تعرفه ها'!$B:$B,0),MATCH(F901,'تعرفه ها'!$2:$2,0)),0),"---")</f>
        <v>---</v>
      </c>
      <c r="Y901" s="50" t="str">
        <f>IFERROR(ROUND(T901*INDEX('تعرفه ها'!A:Z,MATCH("جریمه مازاد مصرف آب به ازاء هر متر مکعب",'تعرفه ها'!$B:$B,0),MATCH(F901,'تعرفه ها'!$2:$2,0)),0),"---")</f>
        <v>---</v>
      </c>
      <c r="Z901" s="50" t="str">
        <f>IFERROR(ROUND(((W901+X901+Y901)*INDEX('تعرفه ها'!A:Z,MATCH("هزینه نگهداری و تعمیرات شبکه آب",'تعرفه ها'!$B:$B,0),MATCH(F901,'تعرفه ها'!$2:$2,0))/100),0),"---")</f>
        <v>---</v>
      </c>
      <c r="AA901" s="50" t="str">
        <f>IFERROR(IF(INDEX('اطلاعات دوره'!A:Z,MATCH(G901,'اطلاعات دوره'!C:C,0),MATCH("آب",'اطلاعات دوره'!$1:$1,0))="دارد",ROUND((W901+X901+Y901)*INDEX('تعرفه ها'!A:Z,MATCH("پیک فصلی آب",'تعرفه ها'!$B:$B,0),MATCH(F901,'تعرفه ها'!$2:$2,0))/100,0),0),"---")</f>
        <v>---</v>
      </c>
      <c r="AB901" s="50" t="str">
        <f>IFERROR(ROUND(SUM(W901+X901+Y901+Z901+AA901)*INDEX('تعرفه ها'!A:Z,MATCH("مالیات آب",'تعرفه ها'!$B:$B,0),MATCH(F901,'تعرفه ها'!$2:$2,0))/100,0),"---")</f>
        <v>---</v>
      </c>
      <c r="AC901" s="50" t="str">
        <f t="shared" si="161"/>
        <v>---</v>
      </c>
      <c r="AD901" s="50" t="str">
        <f t="shared" si="154"/>
        <v>---</v>
      </c>
      <c r="AE901" s="50" t="str">
        <f t="shared" si="162"/>
        <v>---</v>
      </c>
      <c r="AF901" s="50" t="str">
        <f t="shared" si="163"/>
        <v>---</v>
      </c>
      <c r="AG901" s="153" t="str">
        <f t="shared" si="164"/>
        <v>---</v>
      </c>
      <c r="AI901" s="183" t="str">
        <f>IFERROR(IF(INDEX(پرداخت!A:AZ,MATCH(A901&amp;" - "&amp;"آب",پرداخت!$B:$B,0),MATCH(G901,پرداخت!$1:$1,0))="نشده","نشده","شده"),"---")</f>
        <v>---</v>
      </c>
      <c r="AL901" s="144"/>
      <c r="AM901" s="144"/>
      <c r="AN901" s="30"/>
      <c r="AO901" s="30"/>
      <c r="AP901" s="30"/>
      <c r="AQ901" s="30"/>
      <c r="AR901" s="30"/>
      <c r="AS901" s="30"/>
      <c r="AT901" s="30"/>
      <c r="AU901" s="30"/>
      <c r="AV901" s="30"/>
      <c r="AW901" s="30"/>
      <c r="AX901" s="30"/>
      <c r="AY901" s="30"/>
      <c r="AZ901" s="30"/>
      <c r="BA901" s="30"/>
      <c r="BB901" s="30"/>
      <c r="BC901" s="30"/>
      <c r="BD901" s="30"/>
      <c r="BE901" s="30"/>
      <c r="BF901" s="30"/>
      <c r="BG901" s="30"/>
      <c r="BH901" s="30"/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30"/>
      <c r="BT901" s="30"/>
      <c r="BU901" s="30"/>
      <c r="BV901" s="30"/>
      <c r="BW901" s="30"/>
      <c r="BX901" s="30"/>
      <c r="BY901" s="30"/>
      <c r="BZ901" s="30"/>
      <c r="CA901" s="30"/>
    </row>
    <row r="902" spans="1:79" ht="34.9" hidden="1" customHeight="1">
      <c r="A902" s="170"/>
      <c r="B902" s="47">
        <f>IFERROR(INDEX('اطلاعات انشعابات شرکتها'!A:BB,MATCH(A902,'اطلاعات انشعابات شرکتها'!A:A,0),MATCH(B$1,'اطلاعات انشعابات شرکتها'!$1:$1,0)),0)</f>
        <v>0</v>
      </c>
      <c r="C902" s="48">
        <f>IFERROR(INDEX('اطلاعات انشعابات شرکتها'!A:BB,MATCH(A902,'اطلاعات انشعابات شرکتها'!A:A,0),MATCH(C$1,'اطلاعات انشعابات شرکتها'!$1:$1,0)),0)</f>
        <v>0</v>
      </c>
      <c r="D902" s="45"/>
      <c r="E902" s="171"/>
      <c r="F902" s="170"/>
      <c r="G902" s="47" t="str">
        <f t="shared" si="155"/>
        <v>/</v>
      </c>
      <c r="H902" s="47">
        <f>IFERROR(INDEX('اطلاعات دوره'!A:Z,MATCH(G902,'اطلاعات دوره'!C:C,0),MATCH(H$1,'اطلاعات دوره'!$1:$1,0)),0)</f>
        <v>0</v>
      </c>
      <c r="I902" s="47">
        <f>IFERROR(INDEX('اطلاعات دوره'!A:Z,MATCH(G902,'اطلاعات دوره'!C:C,0),MATCH(I$1,'اطلاعات دوره'!$1:$1,0)),0)</f>
        <v>0</v>
      </c>
      <c r="J902" s="48">
        <f>IFERROR(INDEX('اطلاعات دوره'!A:Z,MATCH(G902,'اطلاعات دوره'!C:C,0),MATCH(J$1,'اطلاعات دوره'!$1:$1,0)),0)</f>
        <v>0</v>
      </c>
      <c r="K902" s="46"/>
      <c r="L902" s="158" t="str">
        <f>IFERROR(INDEX('اطلاعات دوره'!A:Z,MATCH(G902,'اطلاعات دوره'!C:C,0)-1,MATCH("عنوان",'اطلاعات دوره'!$1:$1,0)),"---")</f>
        <v>---</v>
      </c>
      <c r="M902" s="47" t="str">
        <f t="shared" si="156"/>
        <v>----</v>
      </c>
      <c r="N902" s="48" t="str">
        <f t="shared" si="157"/>
        <v>-/</v>
      </c>
      <c r="O902" s="45"/>
      <c r="P902" s="240">
        <f>IFERROR(INDEX('قرائت کنتور'!A:AZ,MATCH(A902&amp;"-"&amp;"آب",'قرائت کنتور'!B:B,0),MATCH(L902,'قرائت کنتور'!$1:$1,0)),0)</f>
        <v>0</v>
      </c>
      <c r="Q902" s="241">
        <f>IFERROR(INDEX('قرائت کنتور'!A:AZ,MATCH(A902&amp;"-"&amp;"آب",'قرائت کنتور'!B:B,0),MATCH(G902,'قرائت کنتور'!$1:$1,0)),0)</f>
        <v>0</v>
      </c>
      <c r="R902" s="241">
        <f t="shared" si="158"/>
        <v>0</v>
      </c>
      <c r="S902" s="241" t="str">
        <f>IFERROR(INDEX('اطلاعات انشعابات شرکتها'!A:AB,MATCH(A902,'اطلاعات انشعابات شرکتها'!A:A,0),MATCH(S$1,'اطلاعات انشعابات شرکتها'!$1:$1,0)),"---")</f>
        <v>---</v>
      </c>
      <c r="T902" s="227" t="str">
        <f t="shared" si="159"/>
        <v>---</v>
      </c>
      <c r="U902" s="45"/>
      <c r="V902" s="155" t="str">
        <f>IFERROR(INDEX('تعرفه ها'!A:Z,MATCH("بهای هر متر مکعب آب مصرفی",'تعرفه ها'!$B:$B,0),MATCH(F902,'تعرفه ها'!$2:$2,0)),"---")</f>
        <v>---</v>
      </c>
      <c r="W902" s="50" t="str">
        <f t="shared" si="160"/>
        <v>---</v>
      </c>
      <c r="X902" s="50" t="str">
        <f>IFERROR(ROUND(R902*INDEX('تعرفه ها'!A:Z,MATCH("عوارض آب به ازاء هر متر مکعب",'تعرفه ها'!$B:$B,0),MATCH(F902,'تعرفه ها'!$2:$2,0)),0),"---")</f>
        <v>---</v>
      </c>
      <c r="Y902" s="50" t="str">
        <f>IFERROR(ROUND(T902*INDEX('تعرفه ها'!A:Z,MATCH("جریمه مازاد مصرف آب به ازاء هر متر مکعب",'تعرفه ها'!$B:$B,0),MATCH(F902,'تعرفه ها'!$2:$2,0)),0),"---")</f>
        <v>---</v>
      </c>
      <c r="Z902" s="50" t="str">
        <f>IFERROR(ROUND(((W902+X902+Y902)*INDEX('تعرفه ها'!A:Z,MATCH("هزینه نگهداری و تعمیرات شبکه آب",'تعرفه ها'!$B:$B,0),MATCH(F902,'تعرفه ها'!$2:$2,0))/100),0),"---")</f>
        <v>---</v>
      </c>
      <c r="AA902" s="50" t="str">
        <f>IFERROR(IF(INDEX('اطلاعات دوره'!A:Z,MATCH(G902,'اطلاعات دوره'!C:C,0),MATCH("آب",'اطلاعات دوره'!$1:$1,0))="دارد",ROUND((W902+X902+Y902)*INDEX('تعرفه ها'!A:Z,MATCH("پیک فصلی آب",'تعرفه ها'!$B:$B,0),MATCH(F902,'تعرفه ها'!$2:$2,0))/100,0),0),"---")</f>
        <v>---</v>
      </c>
      <c r="AB902" s="50" t="str">
        <f>IFERROR(ROUND(SUM(W902+X902+Y902+Z902+AA902)*INDEX('تعرفه ها'!A:Z,MATCH("مالیات آب",'تعرفه ها'!$B:$B,0),MATCH(F902,'تعرفه ها'!$2:$2,0))/100,0),"---")</f>
        <v>---</v>
      </c>
      <c r="AC902" s="50" t="str">
        <f t="shared" si="161"/>
        <v>---</v>
      </c>
      <c r="AD902" s="50" t="str">
        <f t="shared" si="154"/>
        <v>---</v>
      </c>
      <c r="AE902" s="50" t="str">
        <f t="shared" si="162"/>
        <v>---</v>
      </c>
      <c r="AF902" s="50" t="str">
        <f t="shared" si="163"/>
        <v>---</v>
      </c>
      <c r="AG902" s="153" t="str">
        <f t="shared" si="164"/>
        <v>---</v>
      </c>
      <c r="AI902" s="183" t="str">
        <f>IFERROR(IF(INDEX(پرداخت!A:AZ,MATCH(A902&amp;" - "&amp;"آب",پرداخت!$B:$B,0),MATCH(G902,پرداخت!$1:$1,0))="نشده","نشده","شده"),"---")</f>
        <v>---</v>
      </c>
      <c r="AL902" s="144"/>
      <c r="AM902" s="144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0"/>
      <c r="CA902" s="30"/>
    </row>
    <row r="903" spans="1:79" ht="34.9" hidden="1" customHeight="1">
      <c r="A903" s="170"/>
      <c r="B903" s="47">
        <f>IFERROR(INDEX('اطلاعات انشعابات شرکتها'!A:BB,MATCH(A903,'اطلاعات انشعابات شرکتها'!A:A,0),MATCH(B$1,'اطلاعات انشعابات شرکتها'!$1:$1,0)),0)</f>
        <v>0</v>
      </c>
      <c r="C903" s="48">
        <f>IFERROR(INDEX('اطلاعات انشعابات شرکتها'!A:BB,MATCH(A903,'اطلاعات انشعابات شرکتها'!A:A,0),MATCH(C$1,'اطلاعات انشعابات شرکتها'!$1:$1,0)),0)</f>
        <v>0</v>
      </c>
      <c r="D903" s="45"/>
      <c r="E903" s="171"/>
      <c r="F903" s="170"/>
      <c r="G903" s="47" t="str">
        <f t="shared" si="155"/>
        <v>/</v>
      </c>
      <c r="H903" s="47">
        <f>IFERROR(INDEX('اطلاعات دوره'!A:Z,MATCH(G903,'اطلاعات دوره'!C:C,0),MATCH(H$1,'اطلاعات دوره'!$1:$1,0)),0)</f>
        <v>0</v>
      </c>
      <c r="I903" s="47">
        <f>IFERROR(INDEX('اطلاعات دوره'!A:Z,MATCH(G903,'اطلاعات دوره'!C:C,0),MATCH(I$1,'اطلاعات دوره'!$1:$1,0)),0)</f>
        <v>0</v>
      </c>
      <c r="J903" s="48">
        <f>IFERROR(INDEX('اطلاعات دوره'!A:Z,MATCH(G903,'اطلاعات دوره'!C:C,0),MATCH(J$1,'اطلاعات دوره'!$1:$1,0)),0)</f>
        <v>0</v>
      </c>
      <c r="K903" s="46"/>
      <c r="L903" s="158" t="str">
        <f>IFERROR(INDEX('اطلاعات دوره'!A:Z,MATCH(G903,'اطلاعات دوره'!C:C,0)-1,MATCH("عنوان",'اطلاعات دوره'!$1:$1,0)),"---")</f>
        <v>---</v>
      </c>
      <c r="M903" s="47" t="str">
        <f t="shared" si="156"/>
        <v>----</v>
      </c>
      <c r="N903" s="48" t="str">
        <f t="shared" si="157"/>
        <v>-/</v>
      </c>
      <c r="O903" s="45"/>
      <c r="P903" s="240">
        <f>IFERROR(INDEX('قرائت کنتور'!A:AZ,MATCH(A903&amp;"-"&amp;"آب",'قرائت کنتور'!B:B,0),MATCH(L903,'قرائت کنتور'!$1:$1,0)),0)</f>
        <v>0</v>
      </c>
      <c r="Q903" s="241">
        <f>IFERROR(INDEX('قرائت کنتور'!A:AZ,MATCH(A903&amp;"-"&amp;"آب",'قرائت کنتور'!B:B,0),MATCH(G903,'قرائت کنتور'!$1:$1,0)),0)</f>
        <v>0</v>
      </c>
      <c r="R903" s="241">
        <f t="shared" si="158"/>
        <v>0</v>
      </c>
      <c r="S903" s="241" t="str">
        <f>IFERROR(INDEX('اطلاعات انشعابات شرکتها'!A:AB,MATCH(A903,'اطلاعات انشعابات شرکتها'!A:A,0),MATCH(S$1,'اطلاعات انشعابات شرکتها'!$1:$1,0)),"---")</f>
        <v>---</v>
      </c>
      <c r="T903" s="227" t="str">
        <f t="shared" si="159"/>
        <v>---</v>
      </c>
      <c r="U903" s="45"/>
      <c r="V903" s="155" t="str">
        <f>IFERROR(INDEX('تعرفه ها'!A:Z,MATCH("بهای هر متر مکعب آب مصرفی",'تعرفه ها'!$B:$B,0),MATCH(F903,'تعرفه ها'!$2:$2,0)),"---")</f>
        <v>---</v>
      </c>
      <c r="W903" s="50" t="str">
        <f t="shared" si="160"/>
        <v>---</v>
      </c>
      <c r="X903" s="50" t="str">
        <f>IFERROR(ROUND(R903*INDEX('تعرفه ها'!A:Z,MATCH("عوارض آب به ازاء هر متر مکعب",'تعرفه ها'!$B:$B,0),MATCH(F903,'تعرفه ها'!$2:$2,0)),0),"---")</f>
        <v>---</v>
      </c>
      <c r="Y903" s="50" t="str">
        <f>IFERROR(ROUND(T903*INDEX('تعرفه ها'!A:Z,MATCH("جریمه مازاد مصرف آب به ازاء هر متر مکعب",'تعرفه ها'!$B:$B,0),MATCH(F903,'تعرفه ها'!$2:$2,0)),0),"---")</f>
        <v>---</v>
      </c>
      <c r="Z903" s="50" t="str">
        <f>IFERROR(ROUND(((W903+X903+Y903)*INDEX('تعرفه ها'!A:Z,MATCH("هزینه نگهداری و تعمیرات شبکه آب",'تعرفه ها'!$B:$B,0),MATCH(F903,'تعرفه ها'!$2:$2,0))/100),0),"---")</f>
        <v>---</v>
      </c>
      <c r="AA903" s="50" t="str">
        <f>IFERROR(IF(INDEX('اطلاعات دوره'!A:Z,MATCH(G903,'اطلاعات دوره'!C:C,0),MATCH("آب",'اطلاعات دوره'!$1:$1,0))="دارد",ROUND((W903+X903+Y903)*INDEX('تعرفه ها'!A:Z,MATCH("پیک فصلی آب",'تعرفه ها'!$B:$B,0),MATCH(F903,'تعرفه ها'!$2:$2,0))/100,0),0),"---")</f>
        <v>---</v>
      </c>
      <c r="AB903" s="50" t="str">
        <f>IFERROR(ROUND(SUM(W903+X903+Y903+Z903+AA903)*INDEX('تعرفه ها'!A:Z,MATCH("مالیات آب",'تعرفه ها'!$B:$B,0),MATCH(F903,'تعرفه ها'!$2:$2,0))/100,0),"---")</f>
        <v>---</v>
      </c>
      <c r="AC903" s="50" t="str">
        <f t="shared" si="161"/>
        <v>---</v>
      </c>
      <c r="AD903" s="50" t="str">
        <f t="shared" si="154"/>
        <v>---</v>
      </c>
      <c r="AE903" s="50" t="str">
        <f t="shared" si="162"/>
        <v>---</v>
      </c>
      <c r="AF903" s="50" t="str">
        <f t="shared" si="163"/>
        <v>---</v>
      </c>
      <c r="AG903" s="153" t="str">
        <f t="shared" si="164"/>
        <v>---</v>
      </c>
      <c r="AI903" s="183" t="str">
        <f>IFERROR(IF(INDEX(پرداخت!A:AZ,MATCH(A903&amp;" - "&amp;"آب",پرداخت!$B:$B,0),MATCH(G903,پرداخت!$1:$1,0))="نشده","نشده","شده"),"---")</f>
        <v>---</v>
      </c>
      <c r="AL903" s="144"/>
      <c r="AM903" s="144"/>
      <c r="AN903" s="30"/>
      <c r="AO903" s="30"/>
      <c r="AP903" s="30"/>
      <c r="AQ903" s="30"/>
      <c r="AR903" s="30"/>
      <c r="AS903" s="30"/>
      <c r="AT903" s="30"/>
      <c r="AU903" s="30"/>
      <c r="AV903" s="30"/>
      <c r="AW903" s="30"/>
      <c r="AX903" s="30"/>
      <c r="AY903" s="30"/>
      <c r="AZ903" s="30"/>
      <c r="BA903" s="30"/>
      <c r="BB903" s="30"/>
      <c r="BC903" s="30"/>
      <c r="BD903" s="30"/>
      <c r="BE903" s="30"/>
      <c r="BF903" s="30"/>
      <c r="BG903" s="30"/>
      <c r="BH903" s="30"/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30"/>
      <c r="BT903" s="30"/>
      <c r="BU903" s="30"/>
      <c r="BV903" s="30"/>
      <c r="BW903" s="30"/>
      <c r="BX903" s="30"/>
      <c r="BY903" s="30"/>
      <c r="BZ903" s="30"/>
      <c r="CA903" s="30"/>
    </row>
    <row r="904" spans="1:79" ht="34.9" hidden="1" customHeight="1">
      <c r="A904" s="170"/>
      <c r="B904" s="47">
        <f>IFERROR(INDEX('اطلاعات انشعابات شرکتها'!A:BB,MATCH(A904,'اطلاعات انشعابات شرکتها'!A:A,0),MATCH(B$1,'اطلاعات انشعابات شرکتها'!$1:$1,0)),0)</f>
        <v>0</v>
      </c>
      <c r="C904" s="48">
        <f>IFERROR(INDEX('اطلاعات انشعابات شرکتها'!A:BB,MATCH(A904,'اطلاعات انشعابات شرکتها'!A:A,0),MATCH(C$1,'اطلاعات انشعابات شرکتها'!$1:$1,0)),0)</f>
        <v>0</v>
      </c>
      <c r="D904" s="45"/>
      <c r="E904" s="171"/>
      <c r="F904" s="170"/>
      <c r="G904" s="47" t="str">
        <f t="shared" si="155"/>
        <v>/</v>
      </c>
      <c r="H904" s="47">
        <f>IFERROR(INDEX('اطلاعات دوره'!A:Z,MATCH(G904,'اطلاعات دوره'!C:C,0),MATCH(H$1,'اطلاعات دوره'!$1:$1,0)),0)</f>
        <v>0</v>
      </c>
      <c r="I904" s="47">
        <f>IFERROR(INDEX('اطلاعات دوره'!A:Z,MATCH(G904,'اطلاعات دوره'!C:C,0),MATCH(I$1,'اطلاعات دوره'!$1:$1,0)),0)</f>
        <v>0</v>
      </c>
      <c r="J904" s="48">
        <f>IFERROR(INDEX('اطلاعات دوره'!A:Z,MATCH(G904,'اطلاعات دوره'!C:C,0),MATCH(J$1,'اطلاعات دوره'!$1:$1,0)),0)</f>
        <v>0</v>
      </c>
      <c r="K904" s="46"/>
      <c r="L904" s="158" t="str">
        <f>IFERROR(INDEX('اطلاعات دوره'!A:Z,MATCH(G904,'اطلاعات دوره'!C:C,0)-1,MATCH("عنوان",'اطلاعات دوره'!$1:$1,0)),"---")</f>
        <v>---</v>
      </c>
      <c r="M904" s="47" t="str">
        <f t="shared" si="156"/>
        <v>----</v>
      </c>
      <c r="N904" s="48" t="str">
        <f t="shared" si="157"/>
        <v>-/</v>
      </c>
      <c r="O904" s="45"/>
      <c r="P904" s="240">
        <f>IFERROR(INDEX('قرائت کنتور'!A:AZ,MATCH(A904&amp;"-"&amp;"آب",'قرائت کنتور'!B:B,0),MATCH(L904,'قرائت کنتور'!$1:$1,0)),0)</f>
        <v>0</v>
      </c>
      <c r="Q904" s="241">
        <f>IFERROR(INDEX('قرائت کنتور'!A:AZ,MATCH(A904&amp;"-"&amp;"آب",'قرائت کنتور'!B:B,0),MATCH(G904,'قرائت کنتور'!$1:$1,0)),0)</f>
        <v>0</v>
      </c>
      <c r="R904" s="241">
        <f t="shared" si="158"/>
        <v>0</v>
      </c>
      <c r="S904" s="241" t="str">
        <f>IFERROR(INDEX('اطلاعات انشعابات شرکتها'!A:AB,MATCH(A904,'اطلاعات انشعابات شرکتها'!A:A,0),MATCH(S$1,'اطلاعات انشعابات شرکتها'!$1:$1,0)),"---")</f>
        <v>---</v>
      </c>
      <c r="T904" s="227" t="str">
        <f t="shared" si="159"/>
        <v>---</v>
      </c>
      <c r="U904" s="45"/>
      <c r="V904" s="155" t="str">
        <f>IFERROR(INDEX('تعرفه ها'!A:Z,MATCH("بهای هر متر مکعب آب مصرفی",'تعرفه ها'!$B:$B,0),MATCH(F904,'تعرفه ها'!$2:$2,0)),"---")</f>
        <v>---</v>
      </c>
      <c r="W904" s="50" t="str">
        <f t="shared" si="160"/>
        <v>---</v>
      </c>
      <c r="X904" s="50" t="str">
        <f>IFERROR(ROUND(R904*INDEX('تعرفه ها'!A:Z,MATCH("عوارض آب به ازاء هر متر مکعب",'تعرفه ها'!$B:$B,0),MATCH(F904,'تعرفه ها'!$2:$2,0)),0),"---")</f>
        <v>---</v>
      </c>
      <c r="Y904" s="50" t="str">
        <f>IFERROR(ROUND(T904*INDEX('تعرفه ها'!A:Z,MATCH("جریمه مازاد مصرف آب به ازاء هر متر مکعب",'تعرفه ها'!$B:$B,0),MATCH(F904,'تعرفه ها'!$2:$2,0)),0),"---")</f>
        <v>---</v>
      </c>
      <c r="Z904" s="50" t="str">
        <f>IFERROR(ROUND(((W904+X904+Y904)*INDEX('تعرفه ها'!A:Z,MATCH("هزینه نگهداری و تعمیرات شبکه آب",'تعرفه ها'!$B:$B,0),MATCH(F904,'تعرفه ها'!$2:$2,0))/100),0),"---")</f>
        <v>---</v>
      </c>
      <c r="AA904" s="50" t="str">
        <f>IFERROR(IF(INDEX('اطلاعات دوره'!A:Z,MATCH(G904,'اطلاعات دوره'!C:C,0),MATCH("آب",'اطلاعات دوره'!$1:$1,0))="دارد",ROUND((W904+X904+Y904)*INDEX('تعرفه ها'!A:Z,MATCH("پیک فصلی آب",'تعرفه ها'!$B:$B,0),MATCH(F904,'تعرفه ها'!$2:$2,0))/100,0),0),"---")</f>
        <v>---</v>
      </c>
      <c r="AB904" s="50" t="str">
        <f>IFERROR(ROUND(SUM(W904+X904+Y904+Z904+AA904)*INDEX('تعرفه ها'!A:Z,MATCH("مالیات آب",'تعرفه ها'!$B:$B,0),MATCH(F904,'تعرفه ها'!$2:$2,0))/100,0),"---")</f>
        <v>---</v>
      </c>
      <c r="AC904" s="50" t="str">
        <f t="shared" si="161"/>
        <v>---</v>
      </c>
      <c r="AD904" s="50" t="str">
        <f t="shared" si="154"/>
        <v>---</v>
      </c>
      <c r="AE904" s="50" t="str">
        <f t="shared" si="162"/>
        <v>---</v>
      </c>
      <c r="AF904" s="50" t="str">
        <f t="shared" si="163"/>
        <v>---</v>
      </c>
      <c r="AG904" s="153" t="str">
        <f t="shared" si="164"/>
        <v>---</v>
      </c>
      <c r="AI904" s="183" t="str">
        <f>IFERROR(IF(INDEX(پرداخت!A:AZ,MATCH(A904&amp;" - "&amp;"آب",پرداخت!$B:$B,0),MATCH(G904,پرداخت!$1:$1,0))="نشده","نشده","شده"),"---")</f>
        <v>---</v>
      </c>
      <c r="AL904" s="144"/>
      <c r="AM904" s="144"/>
      <c r="AN904" s="30"/>
      <c r="AO904" s="30"/>
      <c r="AP904" s="30"/>
      <c r="AQ904" s="30"/>
      <c r="AR904" s="30"/>
      <c r="AS904" s="30"/>
      <c r="AT904" s="30"/>
      <c r="AU904" s="30"/>
      <c r="AV904" s="30"/>
      <c r="AW904" s="30"/>
      <c r="AX904" s="30"/>
      <c r="AY904" s="30"/>
      <c r="AZ904" s="30"/>
      <c r="BA904" s="30"/>
      <c r="BB904" s="30"/>
      <c r="BC904" s="30"/>
      <c r="BD904" s="30"/>
      <c r="BE904" s="30"/>
      <c r="BF904" s="30"/>
      <c r="BG904" s="30"/>
      <c r="BH904" s="30"/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30"/>
      <c r="BT904" s="30"/>
      <c r="BU904" s="30"/>
      <c r="BV904" s="30"/>
      <c r="BW904" s="30"/>
      <c r="BX904" s="30"/>
      <c r="BY904" s="30"/>
      <c r="BZ904" s="30"/>
      <c r="CA904" s="30"/>
    </row>
    <row r="905" spans="1:79" ht="34.9" hidden="1" customHeight="1">
      <c r="A905" s="170"/>
      <c r="B905" s="47">
        <f>IFERROR(INDEX('اطلاعات انشعابات شرکتها'!A:BB,MATCH(A905,'اطلاعات انشعابات شرکتها'!A:A,0),MATCH(B$1,'اطلاعات انشعابات شرکتها'!$1:$1,0)),0)</f>
        <v>0</v>
      </c>
      <c r="C905" s="48">
        <f>IFERROR(INDEX('اطلاعات انشعابات شرکتها'!A:BB,MATCH(A905,'اطلاعات انشعابات شرکتها'!A:A,0),MATCH(C$1,'اطلاعات انشعابات شرکتها'!$1:$1,0)),0)</f>
        <v>0</v>
      </c>
      <c r="D905" s="45"/>
      <c r="E905" s="171"/>
      <c r="F905" s="170"/>
      <c r="G905" s="47" t="str">
        <f t="shared" si="155"/>
        <v>/</v>
      </c>
      <c r="H905" s="47">
        <f>IFERROR(INDEX('اطلاعات دوره'!A:Z,MATCH(G905,'اطلاعات دوره'!C:C,0),MATCH(H$1,'اطلاعات دوره'!$1:$1,0)),0)</f>
        <v>0</v>
      </c>
      <c r="I905" s="47">
        <f>IFERROR(INDEX('اطلاعات دوره'!A:Z,MATCH(G905,'اطلاعات دوره'!C:C,0),MATCH(I$1,'اطلاعات دوره'!$1:$1,0)),0)</f>
        <v>0</v>
      </c>
      <c r="J905" s="48">
        <f>IFERROR(INDEX('اطلاعات دوره'!A:Z,MATCH(G905,'اطلاعات دوره'!C:C,0),MATCH(J$1,'اطلاعات دوره'!$1:$1,0)),0)</f>
        <v>0</v>
      </c>
      <c r="K905" s="46"/>
      <c r="L905" s="158" t="str">
        <f>IFERROR(INDEX('اطلاعات دوره'!A:Z,MATCH(G905,'اطلاعات دوره'!C:C,0)-1,MATCH("عنوان",'اطلاعات دوره'!$1:$1,0)),"---")</f>
        <v>---</v>
      </c>
      <c r="M905" s="47" t="str">
        <f t="shared" si="156"/>
        <v>----</v>
      </c>
      <c r="N905" s="48" t="str">
        <f t="shared" si="157"/>
        <v>-/</v>
      </c>
      <c r="O905" s="45"/>
      <c r="P905" s="240">
        <f>IFERROR(INDEX('قرائت کنتور'!A:AZ,MATCH(A905&amp;"-"&amp;"آب",'قرائت کنتور'!B:B,0),MATCH(L905,'قرائت کنتور'!$1:$1,0)),0)</f>
        <v>0</v>
      </c>
      <c r="Q905" s="241">
        <f>IFERROR(INDEX('قرائت کنتور'!A:AZ,MATCH(A905&amp;"-"&amp;"آب",'قرائت کنتور'!B:B,0),MATCH(G905,'قرائت کنتور'!$1:$1,0)),0)</f>
        <v>0</v>
      </c>
      <c r="R905" s="241">
        <f t="shared" si="158"/>
        <v>0</v>
      </c>
      <c r="S905" s="241" t="str">
        <f>IFERROR(INDEX('اطلاعات انشعابات شرکتها'!A:AB,MATCH(A905,'اطلاعات انشعابات شرکتها'!A:A,0),MATCH(S$1,'اطلاعات انشعابات شرکتها'!$1:$1,0)),"---")</f>
        <v>---</v>
      </c>
      <c r="T905" s="227" t="str">
        <f t="shared" si="159"/>
        <v>---</v>
      </c>
      <c r="U905" s="45"/>
      <c r="V905" s="155" t="str">
        <f>IFERROR(INDEX('تعرفه ها'!A:Z,MATCH("بهای هر متر مکعب آب مصرفی",'تعرفه ها'!$B:$B,0),MATCH(F905,'تعرفه ها'!$2:$2,0)),"---")</f>
        <v>---</v>
      </c>
      <c r="W905" s="50" t="str">
        <f t="shared" si="160"/>
        <v>---</v>
      </c>
      <c r="X905" s="50" t="str">
        <f>IFERROR(ROUND(R905*INDEX('تعرفه ها'!A:Z,MATCH("عوارض آب به ازاء هر متر مکعب",'تعرفه ها'!$B:$B,0),MATCH(F905,'تعرفه ها'!$2:$2,0)),0),"---")</f>
        <v>---</v>
      </c>
      <c r="Y905" s="50" t="str">
        <f>IFERROR(ROUND(T905*INDEX('تعرفه ها'!A:Z,MATCH("جریمه مازاد مصرف آب به ازاء هر متر مکعب",'تعرفه ها'!$B:$B,0),MATCH(F905,'تعرفه ها'!$2:$2,0)),0),"---")</f>
        <v>---</v>
      </c>
      <c r="Z905" s="50" t="str">
        <f>IFERROR(ROUND(((W905+X905+Y905)*INDEX('تعرفه ها'!A:Z,MATCH("هزینه نگهداری و تعمیرات شبکه آب",'تعرفه ها'!$B:$B,0),MATCH(F905,'تعرفه ها'!$2:$2,0))/100),0),"---")</f>
        <v>---</v>
      </c>
      <c r="AA905" s="50" t="str">
        <f>IFERROR(IF(INDEX('اطلاعات دوره'!A:Z,MATCH(G905,'اطلاعات دوره'!C:C,0),MATCH("آب",'اطلاعات دوره'!$1:$1,0))="دارد",ROUND((W905+X905+Y905)*INDEX('تعرفه ها'!A:Z,MATCH("پیک فصلی آب",'تعرفه ها'!$B:$B,0),MATCH(F905,'تعرفه ها'!$2:$2,0))/100,0),0),"---")</f>
        <v>---</v>
      </c>
      <c r="AB905" s="50" t="str">
        <f>IFERROR(ROUND(SUM(W905+X905+Y905+Z905+AA905)*INDEX('تعرفه ها'!A:Z,MATCH("مالیات آب",'تعرفه ها'!$B:$B,0),MATCH(F905,'تعرفه ها'!$2:$2,0))/100,0),"---")</f>
        <v>---</v>
      </c>
      <c r="AC905" s="50" t="str">
        <f t="shared" si="161"/>
        <v>---</v>
      </c>
      <c r="AD905" s="50" t="str">
        <f t="shared" si="154"/>
        <v>---</v>
      </c>
      <c r="AE905" s="50" t="str">
        <f t="shared" si="162"/>
        <v>---</v>
      </c>
      <c r="AF905" s="50" t="str">
        <f t="shared" si="163"/>
        <v>---</v>
      </c>
      <c r="AG905" s="153" t="str">
        <f t="shared" si="164"/>
        <v>---</v>
      </c>
      <c r="AI905" s="183" t="str">
        <f>IFERROR(IF(INDEX(پرداخت!A:AZ,MATCH(A905&amp;" - "&amp;"آب",پرداخت!$B:$B,0),MATCH(G905,پرداخت!$1:$1,0))="نشده","نشده","شده"),"---")</f>
        <v>---</v>
      </c>
      <c r="AL905" s="144"/>
      <c r="AM905" s="144"/>
      <c r="AN905" s="30"/>
      <c r="AO905" s="30"/>
      <c r="AP905" s="30"/>
      <c r="AQ905" s="30"/>
      <c r="AR905" s="30"/>
      <c r="AS905" s="30"/>
      <c r="AT905" s="30"/>
      <c r="AU905" s="30"/>
      <c r="AV905" s="30"/>
      <c r="AW905" s="30"/>
      <c r="AX905" s="30"/>
      <c r="AY905" s="30"/>
      <c r="AZ905" s="30"/>
      <c r="BA905" s="30"/>
      <c r="BB905" s="30"/>
      <c r="BC905" s="30"/>
      <c r="BD905" s="30"/>
      <c r="BE905" s="30"/>
      <c r="BF905" s="30"/>
      <c r="BG905" s="30"/>
      <c r="BH905" s="30"/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30"/>
      <c r="BT905" s="30"/>
      <c r="BU905" s="30"/>
      <c r="BV905" s="30"/>
      <c r="BW905" s="30"/>
      <c r="BX905" s="30"/>
      <c r="BY905" s="30"/>
      <c r="BZ905" s="30"/>
      <c r="CA905" s="30"/>
    </row>
    <row r="906" spans="1:79" ht="34.9" hidden="1" customHeight="1">
      <c r="A906" s="170"/>
      <c r="B906" s="47">
        <f>IFERROR(INDEX('اطلاعات انشعابات شرکتها'!A:BB,MATCH(A906,'اطلاعات انشعابات شرکتها'!A:A,0),MATCH(B$1,'اطلاعات انشعابات شرکتها'!$1:$1,0)),0)</f>
        <v>0</v>
      </c>
      <c r="C906" s="48">
        <f>IFERROR(INDEX('اطلاعات انشعابات شرکتها'!A:BB,MATCH(A906,'اطلاعات انشعابات شرکتها'!A:A,0),MATCH(C$1,'اطلاعات انشعابات شرکتها'!$1:$1,0)),0)</f>
        <v>0</v>
      </c>
      <c r="D906" s="45"/>
      <c r="E906" s="171"/>
      <c r="F906" s="170"/>
      <c r="G906" s="47" t="str">
        <f t="shared" si="155"/>
        <v>/</v>
      </c>
      <c r="H906" s="47">
        <f>IFERROR(INDEX('اطلاعات دوره'!A:Z,MATCH(G906,'اطلاعات دوره'!C:C,0),MATCH(H$1,'اطلاعات دوره'!$1:$1,0)),0)</f>
        <v>0</v>
      </c>
      <c r="I906" s="47">
        <f>IFERROR(INDEX('اطلاعات دوره'!A:Z,MATCH(G906,'اطلاعات دوره'!C:C,0),MATCH(I$1,'اطلاعات دوره'!$1:$1,0)),0)</f>
        <v>0</v>
      </c>
      <c r="J906" s="48">
        <f>IFERROR(INDEX('اطلاعات دوره'!A:Z,MATCH(G906,'اطلاعات دوره'!C:C,0),MATCH(J$1,'اطلاعات دوره'!$1:$1,0)),0)</f>
        <v>0</v>
      </c>
      <c r="K906" s="46"/>
      <c r="L906" s="158" t="str">
        <f>IFERROR(INDEX('اطلاعات دوره'!A:Z,MATCH(G906,'اطلاعات دوره'!C:C,0)-1,MATCH("عنوان",'اطلاعات دوره'!$1:$1,0)),"---")</f>
        <v>---</v>
      </c>
      <c r="M906" s="47" t="str">
        <f t="shared" si="156"/>
        <v>----</v>
      </c>
      <c r="N906" s="48" t="str">
        <f t="shared" si="157"/>
        <v>-/</v>
      </c>
      <c r="O906" s="45"/>
      <c r="P906" s="240">
        <f>IFERROR(INDEX('قرائت کنتور'!A:AZ,MATCH(A906&amp;"-"&amp;"آب",'قرائت کنتور'!B:B,0),MATCH(L906,'قرائت کنتور'!$1:$1,0)),0)</f>
        <v>0</v>
      </c>
      <c r="Q906" s="241">
        <f>IFERROR(INDEX('قرائت کنتور'!A:AZ,MATCH(A906&amp;"-"&amp;"آب",'قرائت کنتور'!B:B,0),MATCH(G906,'قرائت کنتور'!$1:$1,0)),0)</f>
        <v>0</v>
      </c>
      <c r="R906" s="241">
        <f t="shared" si="158"/>
        <v>0</v>
      </c>
      <c r="S906" s="241" t="str">
        <f>IFERROR(INDEX('اطلاعات انشعابات شرکتها'!A:AB,MATCH(A906,'اطلاعات انشعابات شرکتها'!A:A,0),MATCH(S$1,'اطلاعات انشعابات شرکتها'!$1:$1,0)),"---")</f>
        <v>---</v>
      </c>
      <c r="T906" s="227" t="str">
        <f t="shared" si="159"/>
        <v>---</v>
      </c>
      <c r="U906" s="45"/>
      <c r="V906" s="155" t="str">
        <f>IFERROR(INDEX('تعرفه ها'!A:Z,MATCH("بهای هر متر مکعب آب مصرفی",'تعرفه ها'!$B:$B,0),MATCH(F906,'تعرفه ها'!$2:$2,0)),"---")</f>
        <v>---</v>
      </c>
      <c r="W906" s="50" t="str">
        <f t="shared" si="160"/>
        <v>---</v>
      </c>
      <c r="X906" s="50" t="str">
        <f>IFERROR(ROUND(R906*INDEX('تعرفه ها'!A:Z,MATCH("عوارض آب به ازاء هر متر مکعب",'تعرفه ها'!$B:$B,0),MATCH(F906,'تعرفه ها'!$2:$2,0)),0),"---")</f>
        <v>---</v>
      </c>
      <c r="Y906" s="50" t="str">
        <f>IFERROR(ROUND(T906*INDEX('تعرفه ها'!A:Z,MATCH("جریمه مازاد مصرف آب به ازاء هر متر مکعب",'تعرفه ها'!$B:$B,0),MATCH(F906,'تعرفه ها'!$2:$2,0)),0),"---")</f>
        <v>---</v>
      </c>
      <c r="Z906" s="50" t="str">
        <f>IFERROR(ROUND(((W906+X906+Y906)*INDEX('تعرفه ها'!A:Z,MATCH("هزینه نگهداری و تعمیرات شبکه آب",'تعرفه ها'!$B:$B,0),MATCH(F906,'تعرفه ها'!$2:$2,0))/100),0),"---")</f>
        <v>---</v>
      </c>
      <c r="AA906" s="50" t="str">
        <f>IFERROR(IF(INDEX('اطلاعات دوره'!A:Z,MATCH(G906,'اطلاعات دوره'!C:C,0),MATCH("آب",'اطلاعات دوره'!$1:$1,0))="دارد",ROUND((W906+X906+Y906)*INDEX('تعرفه ها'!A:Z,MATCH("پیک فصلی آب",'تعرفه ها'!$B:$B,0),MATCH(F906,'تعرفه ها'!$2:$2,0))/100,0),0),"---")</f>
        <v>---</v>
      </c>
      <c r="AB906" s="50" t="str">
        <f>IFERROR(ROUND(SUM(W906+X906+Y906+Z906+AA906)*INDEX('تعرفه ها'!A:Z,MATCH("مالیات آب",'تعرفه ها'!$B:$B,0),MATCH(F906,'تعرفه ها'!$2:$2,0))/100,0),"---")</f>
        <v>---</v>
      </c>
      <c r="AC906" s="50" t="str">
        <f t="shared" si="161"/>
        <v>---</v>
      </c>
      <c r="AD906" s="50" t="str">
        <f t="shared" si="154"/>
        <v>---</v>
      </c>
      <c r="AE906" s="50" t="str">
        <f t="shared" si="162"/>
        <v>---</v>
      </c>
      <c r="AF906" s="50" t="str">
        <f t="shared" si="163"/>
        <v>---</v>
      </c>
      <c r="AG906" s="153" t="str">
        <f t="shared" si="164"/>
        <v>---</v>
      </c>
      <c r="AI906" s="183" t="str">
        <f>IFERROR(IF(INDEX(پرداخت!A:AZ,MATCH(A906&amp;" - "&amp;"آب",پرداخت!$B:$B,0),MATCH(G906,پرداخت!$1:$1,0))="نشده","نشده","شده"),"---")</f>
        <v>---</v>
      </c>
      <c r="AL906" s="144"/>
      <c r="AM906" s="144"/>
      <c r="AN906" s="30"/>
      <c r="AO906" s="30"/>
      <c r="AP906" s="30"/>
      <c r="AQ906" s="30"/>
      <c r="AR906" s="30"/>
      <c r="AS906" s="30"/>
      <c r="AT906" s="30"/>
      <c r="AU906" s="30"/>
      <c r="AV906" s="30"/>
      <c r="AW906" s="30"/>
      <c r="AX906" s="30"/>
      <c r="AY906" s="30"/>
      <c r="AZ906" s="30"/>
      <c r="BA906" s="30"/>
      <c r="BB906" s="30"/>
      <c r="BC906" s="30"/>
      <c r="BD906" s="30"/>
      <c r="BE906" s="30"/>
      <c r="BF906" s="30"/>
      <c r="BG906" s="30"/>
      <c r="BH906" s="30"/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30"/>
      <c r="BT906" s="30"/>
      <c r="BU906" s="30"/>
      <c r="BV906" s="30"/>
      <c r="BW906" s="30"/>
      <c r="BX906" s="30"/>
      <c r="BY906" s="30"/>
      <c r="BZ906" s="30"/>
      <c r="CA906" s="30"/>
    </row>
    <row r="907" spans="1:79" ht="34.9" hidden="1" customHeight="1">
      <c r="A907" s="170"/>
      <c r="B907" s="47">
        <f>IFERROR(INDEX('اطلاعات انشعابات شرکتها'!A:BB,MATCH(A907,'اطلاعات انشعابات شرکتها'!A:A,0),MATCH(B$1,'اطلاعات انشعابات شرکتها'!$1:$1,0)),0)</f>
        <v>0</v>
      </c>
      <c r="C907" s="48">
        <f>IFERROR(INDEX('اطلاعات انشعابات شرکتها'!A:BB,MATCH(A907,'اطلاعات انشعابات شرکتها'!A:A,0),MATCH(C$1,'اطلاعات انشعابات شرکتها'!$1:$1,0)),0)</f>
        <v>0</v>
      </c>
      <c r="D907" s="45"/>
      <c r="E907" s="171"/>
      <c r="F907" s="170"/>
      <c r="G907" s="47" t="str">
        <f t="shared" si="155"/>
        <v>/</v>
      </c>
      <c r="H907" s="47">
        <f>IFERROR(INDEX('اطلاعات دوره'!A:Z,MATCH(G907,'اطلاعات دوره'!C:C,0),MATCH(H$1,'اطلاعات دوره'!$1:$1,0)),0)</f>
        <v>0</v>
      </c>
      <c r="I907" s="47">
        <f>IFERROR(INDEX('اطلاعات دوره'!A:Z,MATCH(G907,'اطلاعات دوره'!C:C,0),MATCH(I$1,'اطلاعات دوره'!$1:$1,0)),0)</f>
        <v>0</v>
      </c>
      <c r="J907" s="48">
        <f>IFERROR(INDEX('اطلاعات دوره'!A:Z,MATCH(G907,'اطلاعات دوره'!C:C,0),MATCH(J$1,'اطلاعات دوره'!$1:$1,0)),0)</f>
        <v>0</v>
      </c>
      <c r="K907" s="46"/>
      <c r="L907" s="158" t="str">
        <f>IFERROR(INDEX('اطلاعات دوره'!A:Z,MATCH(G907,'اطلاعات دوره'!C:C,0)-1,MATCH("عنوان",'اطلاعات دوره'!$1:$1,0)),"---")</f>
        <v>---</v>
      </c>
      <c r="M907" s="47" t="str">
        <f t="shared" si="156"/>
        <v>----</v>
      </c>
      <c r="N907" s="48" t="str">
        <f t="shared" si="157"/>
        <v>-/</v>
      </c>
      <c r="O907" s="45"/>
      <c r="P907" s="240">
        <f>IFERROR(INDEX('قرائت کنتور'!A:AZ,MATCH(A907&amp;"-"&amp;"آب",'قرائت کنتور'!B:B,0),MATCH(L907,'قرائت کنتور'!$1:$1,0)),0)</f>
        <v>0</v>
      </c>
      <c r="Q907" s="241">
        <f>IFERROR(INDEX('قرائت کنتور'!A:AZ,MATCH(A907&amp;"-"&amp;"آب",'قرائت کنتور'!B:B,0),MATCH(G907,'قرائت کنتور'!$1:$1,0)),0)</f>
        <v>0</v>
      </c>
      <c r="R907" s="241">
        <f t="shared" si="158"/>
        <v>0</v>
      </c>
      <c r="S907" s="241" t="str">
        <f>IFERROR(INDEX('اطلاعات انشعابات شرکتها'!A:AB,MATCH(A907,'اطلاعات انشعابات شرکتها'!A:A,0),MATCH(S$1,'اطلاعات انشعابات شرکتها'!$1:$1,0)),"---")</f>
        <v>---</v>
      </c>
      <c r="T907" s="227" t="str">
        <f t="shared" si="159"/>
        <v>---</v>
      </c>
      <c r="U907" s="45"/>
      <c r="V907" s="155" t="str">
        <f>IFERROR(INDEX('تعرفه ها'!A:Z,MATCH("بهای هر متر مکعب آب مصرفی",'تعرفه ها'!$B:$B,0),MATCH(F907,'تعرفه ها'!$2:$2,0)),"---")</f>
        <v>---</v>
      </c>
      <c r="W907" s="50" t="str">
        <f t="shared" si="160"/>
        <v>---</v>
      </c>
      <c r="X907" s="50" t="str">
        <f>IFERROR(ROUND(R907*INDEX('تعرفه ها'!A:Z,MATCH("عوارض آب به ازاء هر متر مکعب",'تعرفه ها'!$B:$B,0),MATCH(F907,'تعرفه ها'!$2:$2,0)),0),"---")</f>
        <v>---</v>
      </c>
      <c r="Y907" s="50" t="str">
        <f>IFERROR(ROUND(T907*INDEX('تعرفه ها'!A:Z,MATCH("جریمه مازاد مصرف آب به ازاء هر متر مکعب",'تعرفه ها'!$B:$B,0),MATCH(F907,'تعرفه ها'!$2:$2,0)),0),"---")</f>
        <v>---</v>
      </c>
      <c r="Z907" s="50" t="str">
        <f>IFERROR(ROUND(((W907+X907+Y907)*INDEX('تعرفه ها'!A:Z,MATCH("هزینه نگهداری و تعمیرات شبکه آب",'تعرفه ها'!$B:$B,0),MATCH(F907,'تعرفه ها'!$2:$2,0))/100),0),"---")</f>
        <v>---</v>
      </c>
      <c r="AA907" s="50" t="str">
        <f>IFERROR(IF(INDEX('اطلاعات دوره'!A:Z,MATCH(G907,'اطلاعات دوره'!C:C,0),MATCH("آب",'اطلاعات دوره'!$1:$1,0))="دارد",ROUND((W907+X907+Y907)*INDEX('تعرفه ها'!A:Z,MATCH("پیک فصلی آب",'تعرفه ها'!$B:$B,0),MATCH(F907,'تعرفه ها'!$2:$2,0))/100,0),0),"---")</f>
        <v>---</v>
      </c>
      <c r="AB907" s="50" t="str">
        <f>IFERROR(ROUND(SUM(W907+X907+Y907+Z907+AA907)*INDEX('تعرفه ها'!A:Z,MATCH("مالیات آب",'تعرفه ها'!$B:$B,0),MATCH(F907,'تعرفه ها'!$2:$2,0))/100,0),"---")</f>
        <v>---</v>
      </c>
      <c r="AC907" s="50" t="str">
        <f t="shared" si="161"/>
        <v>---</v>
      </c>
      <c r="AD907" s="50" t="str">
        <f t="shared" si="154"/>
        <v>---</v>
      </c>
      <c r="AE907" s="50" t="str">
        <f t="shared" si="162"/>
        <v>---</v>
      </c>
      <c r="AF907" s="50" t="str">
        <f t="shared" si="163"/>
        <v>---</v>
      </c>
      <c r="AG907" s="153" t="str">
        <f t="shared" si="164"/>
        <v>---</v>
      </c>
      <c r="AI907" s="183" t="str">
        <f>IFERROR(IF(INDEX(پرداخت!A:AZ,MATCH(A907&amp;" - "&amp;"آب",پرداخت!$B:$B,0),MATCH(G907,پرداخت!$1:$1,0))="نشده","نشده","شده"),"---")</f>
        <v>---</v>
      </c>
      <c r="AL907" s="144"/>
      <c r="AM907" s="144"/>
      <c r="AN907" s="30"/>
      <c r="AO907" s="30"/>
      <c r="AP907" s="30"/>
      <c r="AQ907" s="30"/>
      <c r="AR907" s="30"/>
      <c r="AS907" s="30"/>
      <c r="AT907" s="30"/>
      <c r="AU907" s="30"/>
      <c r="AV907" s="30"/>
      <c r="AW907" s="30"/>
      <c r="AX907" s="30"/>
      <c r="AY907" s="30"/>
      <c r="AZ907" s="30"/>
      <c r="BA907" s="30"/>
      <c r="BB907" s="30"/>
      <c r="BC907" s="30"/>
      <c r="BD907" s="30"/>
      <c r="BE907" s="30"/>
      <c r="BF907" s="30"/>
      <c r="BG907" s="30"/>
      <c r="BH907" s="30"/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30"/>
      <c r="BT907" s="30"/>
      <c r="BU907" s="30"/>
      <c r="BV907" s="30"/>
      <c r="BW907" s="30"/>
      <c r="BX907" s="30"/>
      <c r="BY907" s="30"/>
      <c r="BZ907" s="30"/>
      <c r="CA907" s="30"/>
    </row>
    <row r="908" spans="1:79" ht="34.9" hidden="1" customHeight="1">
      <c r="A908" s="170"/>
      <c r="B908" s="47">
        <f>IFERROR(INDEX('اطلاعات انشعابات شرکتها'!A:BB,MATCH(A908,'اطلاعات انشعابات شرکتها'!A:A,0),MATCH(B$1,'اطلاعات انشعابات شرکتها'!$1:$1,0)),0)</f>
        <v>0</v>
      </c>
      <c r="C908" s="48">
        <f>IFERROR(INDEX('اطلاعات انشعابات شرکتها'!A:BB,MATCH(A908,'اطلاعات انشعابات شرکتها'!A:A,0),MATCH(C$1,'اطلاعات انشعابات شرکتها'!$1:$1,0)),0)</f>
        <v>0</v>
      </c>
      <c r="D908" s="45"/>
      <c r="E908" s="171"/>
      <c r="F908" s="170"/>
      <c r="G908" s="47" t="str">
        <f t="shared" si="155"/>
        <v>/</v>
      </c>
      <c r="H908" s="47">
        <f>IFERROR(INDEX('اطلاعات دوره'!A:Z,MATCH(G908,'اطلاعات دوره'!C:C,0),MATCH(H$1,'اطلاعات دوره'!$1:$1,0)),0)</f>
        <v>0</v>
      </c>
      <c r="I908" s="47">
        <f>IFERROR(INDEX('اطلاعات دوره'!A:Z,MATCH(G908,'اطلاعات دوره'!C:C,0),MATCH(I$1,'اطلاعات دوره'!$1:$1,0)),0)</f>
        <v>0</v>
      </c>
      <c r="J908" s="48">
        <f>IFERROR(INDEX('اطلاعات دوره'!A:Z,MATCH(G908,'اطلاعات دوره'!C:C,0),MATCH(J$1,'اطلاعات دوره'!$1:$1,0)),0)</f>
        <v>0</v>
      </c>
      <c r="K908" s="46"/>
      <c r="L908" s="158" t="str">
        <f>IFERROR(INDEX('اطلاعات دوره'!A:Z,MATCH(G908,'اطلاعات دوره'!C:C,0)-1,MATCH("عنوان",'اطلاعات دوره'!$1:$1,0)),"---")</f>
        <v>---</v>
      </c>
      <c r="M908" s="47" t="str">
        <f t="shared" si="156"/>
        <v>----</v>
      </c>
      <c r="N908" s="48" t="str">
        <f t="shared" si="157"/>
        <v>-/</v>
      </c>
      <c r="O908" s="45"/>
      <c r="P908" s="240">
        <f>IFERROR(INDEX('قرائت کنتور'!A:AZ,MATCH(A908&amp;"-"&amp;"آب",'قرائت کنتور'!B:B,0),MATCH(L908,'قرائت کنتور'!$1:$1,0)),0)</f>
        <v>0</v>
      </c>
      <c r="Q908" s="241">
        <f>IFERROR(INDEX('قرائت کنتور'!A:AZ,MATCH(A908&amp;"-"&amp;"آب",'قرائت کنتور'!B:B,0),MATCH(G908,'قرائت کنتور'!$1:$1,0)),0)</f>
        <v>0</v>
      </c>
      <c r="R908" s="241">
        <f t="shared" si="158"/>
        <v>0</v>
      </c>
      <c r="S908" s="241" t="str">
        <f>IFERROR(INDEX('اطلاعات انشعابات شرکتها'!A:AB,MATCH(A908,'اطلاعات انشعابات شرکتها'!A:A,0),MATCH(S$1,'اطلاعات انشعابات شرکتها'!$1:$1,0)),"---")</f>
        <v>---</v>
      </c>
      <c r="T908" s="227" t="str">
        <f t="shared" si="159"/>
        <v>---</v>
      </c>
      <c r="U908" s="45"/>
      <c r="V908" s="155" t="str">
        <f>IFERROR(INDEX('تعرفه ها'!A:Z,MATCH("بهای هر متر مکعب آب مصرفی",'تعرفه ها'!$B:$B,0),MATCH(F908,'تعرفه ها'!$2:$2,0)),"---")</f>
        <v>---</v>
      </c>
      <c r="W908" s="50" t="str">
        <f t="shared" si="160"/>
        <v>---</v>
      </c>
      <c r="X908" s="50" t="str">
        <f>IFERROR(ROUND(R908*INDEX('تعرفه ها'!A:Z,MATCH("عوارض آب به ازاء هر متر مکعب",'تعرفه ها'!$B:$B,0),MATCH(F908,'تعرفه ها'!$2:$2,0)),0),"---")</f>
        <v>---</v>
      </c>
      <c r="Y908" s="50" t="str">
        <f>IFERROR(ROUND(T908*INDEX('تعرفه ها'!A:Z,MATCH("جریمه مازاد مصرف آب به ازاء هر متر مکعب",'تعرفه ها'!$B:$B,0),MATCH(F908,'تعرفه ها'!$2:$2,0)),0),"---")</f>
        <v>---</v>
      </c>
      <c r="Z908" s="50" t="str">
        <f>IFERROR(ROUND(((W908+X908+Y908)*INDEX('تعرفه ها'!A:Z,MATCH("هزینه نگهداری و تعمیرات شبکه آب",'تعرفه ها'!$B:$B,0),MATCH(F908,'تعرفه ها'!$2:$2,0))/100),0),"---")</f>
        <v>---</v>
      </c>
      <c r="AA908" s="50" t="str">
        <f>IFERROR(IF(INDEX('اطلاعات دوره'!A:Z,MATCH(G908,'اطلاعات دوره'!C:C,0),MATCH("آب",'اطلاعات دوره'!$1:$1,0))="دارد",ROUND((W908+X908+Y908)*INDEX('تعرفه ها'!A:Z,MATCH("پیک فصلی آب",'تعرفه ها'!$B:$B,0),MATCH(F908,'تعرفه ها'!$2:$2,0))/100,0),0),"---")</f>
        <v>---</v>
      </c>
      <c r="AB908" s="50" t="str">
        <f>IFERROR(ROUND(SUM(W908+X908+Y908+Z908+AA908)*INDEX('تعرفه ها'!A:Z,MATCH("مالیات آب",'تعرفه ها'!$B:$B,0),MATCH(F908,'تعرفه ها'!$2:$2,0))/100,0),"---")</f>
        <v>---</v>
      </c>
      <c r="AC908" s="50" t="str">
        <f t="shared" si="161"/>
        <v>---</v>
      </c>
      <c r="AD908" s="50" t="str">
        <f t="shared" si="154"/>
        <v>---</v>
      </c>
      <c r="AE908" s="50" t="str">
        <f t="shared" si="162"/>
        <v>---</v>
      </c>
      <c r="AF908" s="50" t="str">
        <f t="shared" si="163"/>
        <v>---</v>
      </c>
      <c r="AG908" s="153" t="str">
        <f t="shared" si="164"/>
        <v>---</v>
      </c>
      <c r="AI908" s="183" t="str">
        <f>IFERROR(IF(INDEX(پرداخت!A:AZ,MATCH(A908&amp;" - "&amp;"آب",پرداخت!$B:$B,0),MATCH(G908,پرداخت!$1:$1,0))="نشده","نشده","شده"),"---")</f>
        <v>---</v>
      </c>
      <c r="AL908" s="144"/>
      <c r="AM908" s="144"/>
      <c r="AN908" s="30"/>
      <c r="AO908" s="30"/>
      <c r="AP908" s="30"/>
      <c r="AQ908" s="30"/>
      <c r="AR908" s="30"/>
      <c r="AS908" s="30"/>
      <c r="AT908" s="30"/>
      <c r="AU908" s="30"/>
      <c r="AV908" s="30"/>
      <c r="AW908" s="30"/>
      <c r="AX908" s="30"/>
      <c r="AY908" s="30"/>
      <c r="AZ908" s="30"/>
      <c r="BA908" s="30"/>
      <c r="BB908" s="30"/>
      <c r="BC908" s="30"/>
      <c r="BD908" s="30"/>
      <c r="BE908" s="30"/>
      <c r="BF908" s="30"/>
      <c r="BG908" s="30"/>
      <c r="BH908" s="30"/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30"/>
      <c r="BT908" s="30"/>
      <c r="BU908" s="30"/>
      <c r="BV908" s="30"/>
      <c r="BW908" s="30"/>
      <c r="BX908" s="30"/>
      <c r="BY908" s="30"/>
      <c r="BZ908" s="30"/>
      <c r="CA908" s="30"/>
    </row>
    <row r="909" spans="1:79" ht="34.9" hidden="1" customHeight="1">
      <c r="A909" s="170"/>
      <c r="B909" s="47">
        <f>IFERROR(INDEX('اطلاعات انشعابات شرکتها'!A:BB,MATCH(A909,'اطلاعات انشعابات شرکتها'!A:A,0),MATCH(B$1,'اطلاعات انشعابات شرکتها'!$1:$1,0)),0)</f>
        <v>0</v>
      </c>
      <c r="C909" s="48">
        <f>IFERROR(INDEX('اطلاعات انشعابات شرکتها'!A:BB,MATCH(A909,'اطلاعات انشعابات شرکتها'!A:A,0),MATCH(C$1,'اطلاعات انشعابات شرکتها'!$1:$1,0)),0)</f>
        <v>0</v>
      </c>
      <c r="D909" s="45"/>
      <c r="E909" s="171"/>
      <c r="F909" s="170"/>
      <c r="G909" s="47" t="str">
        <f t="shared" si="155"/>
        <v>/</v>
      </c>
      <c r="H909" s="47">
        <f>IFERROR(INDEX('اطلاعات دوره'!A:Z,MATCH(G909,'اطلاعات دوره'!C:C,0),MATCH(H$1,'اطلاعات دوره'!$1:$1,0)),0)</f>
        <v>0</v>
      </c>
      <c r="I909" s="47">
        <f>IFERROR(INDEX('اطلاعات دوره'!A:Z,MATCH(G909,'اطلاعات دوره'!C:C,0),MATCH(I$1,'اطلاعات دوره'!$1:$1,0)),0)</f>
        <v>0</v>
      </c>
      <c r="J909" s="48">
        <f>IFERROR(INDEX('اطلاعات دوره'!A:Z,MATCH(G909,'اطلاعات دوره'!C:C,0),MATCH(J$1,'اطلاعات دوره'!$1:$1,0)),0)</f>
        <v>0</v>
      </c>
      <c r="K909" s="46"/>
      <c r="L909" s="158" t="str">
        <f>IFERROR(INDEX('اطلاعات دوره'!A:Z,MATCH(G909,'اطلاعات دوره'!C:C,0)-1,MATCH("عنوان",'اطلاعات دوره'!$1:$1,0)),"---")</f>
        <v>---</v>
      </c>
      <c r="M909" s="47" t="str">
        <f t="shared" si="156"/>
        <v>----</v>
      </c>
      <c r="N909" s="48" t="str">
        <f t="shared" si="157"/>
        <v>-/</v>
      </c>
      <c r="O909" s="45"/>
      <c r="P909" s="240">
        <f>IFERROR(INDEX('قرائت کنتور'!A:AZ,MATCH(A909&amp;"-"&amp;"آب",'قرائت کنتور'!B:B,0),MATCH(L909,'قرائت کنتور'!$1:$1,0)),0)</f>
        <v>0</v>
      </c>
      <c r="Q909" s="241">
        <f>IFERROR(INDEX('قرائت کنتور'!A:AZ,MATCH(A909&amp;"-"&amp;"آب",'قرائت کنتور'!B:B,0),MATCH(G909,'قرائت کنتور'!$1:$1,0)),0)</f>
        <v>0</v>
      </c>
      <c r="R909" s="241">
        <f t="shared" si="158"/>
        <v>0</v>
      </c>
      <c r="S909" s="241" t="str">
        <f>IFERROR(INDEX('اطلاعات انشعابات شرکتها'!A:AB,MATCH(A909,'اطلاعات انشعابات شرکتها'!A:A,0),MATCH(S$1,'اطلاعات انشعابات شرکتها'!$1:$1,0)),"---")</f>
        <v>---</v>
      </c>
      <c r="T909" s="227" t="str">
        <f t="shared" si="159"/>
        <v>---</v>
      </c>
      <c r="U909" s="45"/>
      <c r="V909" s="155" t="str">
        <f>IFERROR(INDEX('تعرفه ها'!A:Z,MATCH("بهای هر متر مکعب آب مصرفی",'تعرفه ها'!$B:$B,0),MATCH(F909,'تعرفه ها'!$2:$2,0)),"---")</f>
        <v>---</v>
      </c>
      <c r="W909" s="50" t="str">
        <f t="shared" si="160"/>
        <v>---</v>
      </c>
      <c r="X909" s="50" t="str">
        <f>IFERROR(ROUND(R909*INDEX('تعرفه ها'!A:Z,MATCH("عوارض آب به ازاء هر متر مکعب",'تعرفه ها'!$B:$B,0),MATCH(F909,'تعرفه ها'!$2:$2,0)),0),"---")</f>
        <v>---</v>
      </c>
      <c r="Y909" s="50" t="str">
        <f>IFERROR(ROUND(T909*INDEX('تعرفه ها'!A:Z,MATCH("جریمه مازاد مصرف آب به ازاء هر متر مکعب",'تعرفه ها'!$B:$B,0),MATCH(F909,'تعرفه ها'!$2:$2,0)),0),"---")</f>
        <v>---</v>
      </c>
      <c r="Z909" s="50" t="str">
        <f>IFERROR(ROUND(((W909+X909+Y909)*INDEX('تعرفه ها'!A:Z,MATCH("هزینه نگهداری و تعمیرات شبکه آب",'تعرفه ها'!$B:$B,0),MATCH(F909,'تعرفه ها'!$2:$2,0))/100),0),"---")</f>
        <v>---</v>
      </c>
      <c r="AA909" s="50" t="str">
        <f>IFERROR(IF(INDEX('اطلاعات دوره'!A:Z,MATCH(G909,'اطلاعات دوره'!C:C,0),MATCH("آب",'اطلاعات دوره'!$1:$1,0))="دارد",ROUND((W909+X909+Y909)*INDEX('تعرفه ها'!A:Z,MATCH("پیک فصلی آب",'تعرفه ها'!$B:$B,0),MATCH(F909,'تعرفه ها'!$2:$2,0))/100,0),0),"---")</f>
        <v>---</v>
      </c>
      <c r="AB909" s="50" t="str">
        <f>IFERROR(ROUND(SUM(W909+X909+Y909+Z909+AA909)*INDEX('تعرفه ها'!A:Z,MATCH("مالیات آب",'تعرفه ها'!$B:$B,0),MATCH(F909,'تعرفه ها'!$2:$2,0))/100,0),"---")</f>
        <v>---</v>
      </c>
      <c r="AC909" s="50" t="str">
        <f t="shared" si="161"/>
        <v>---</v>
      </c>
      <c r="AD909" s="50" t="str">
        <f t="shared" si="154"/>
        <v>---</v>
      </c>
      <c r="AE909" s="50" t="str">
        <f t="shared" si="162"/>
        <v>---</v>
      </c>
      <c r="AF909" s="50" t="str">
        <f t="shared" si="163"/>
        <v>---</v>
      </c>
      <c r="AG909" s="153" t="str">
        <f t="shared" si="164"/>
        <v>---</v>
      </c>
      <c r="AI909" s="183" t="str">
        <f>IFERROR(IF(INDEX(پرداخت!A:AZ,MATCH(A909&amp;" - "&amp;"آب",پرداخت!$B:$B,0),MATCH(G909,پرداخت!$1:$1,0))="نشده","نشده","شده"),"---")</f>
        <v>---</v>
      </c>
      <c r="AL909" s="144"/>
      <c r="AM909" s="144"/>
      <c r="AN909" s="30"/>
      <c r="AO909" s="30"/>
      <c r="AP909" s="30"/>
      <c r="AQ909" s="30"/>
      <c r="AR909" s="30"/>
      <c r="AS909" s="30"/>
      <c r="AT909" s="30"/>
      <c r="AU909" s="30"/>
      <c r="AV909" s="30"/>
      <c r="AW909" s="30"/>
      <c r="AX909" s="30"/>
      <c r="AY909" s="30"/>
      <c r="AZ909" s="30"/>
      <c r="BA909" s="30"/>
      <c r="BB909" s="30"/>
      <c r="BC909" s="30"/>
      <c r="BD909" s="30"/>
      <c r="BE909" s="30"/>
      <c r="BF909" s="30"/>
      <c r="BG909" s="30"/>
      <c r="BH909" s="30"/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30"/>
      <c r="BT909" s="30"/>
      <c r="BU909" s="30"/>
      <c r="BV909" s="30"/>
      <c r="BW909" s="30"/>
      <c r="BX909" s="30"/>
      <c r="BY909" s="30"/>
      <c r="BZ909" s="30"/>
      <c r="CA909" s="30"/>
    </row>
    <row r="910" spans="1:79" ht="34.9" hidden="1" customHeight="1">
      <c r="A910" s="170"/>
      <c r="B910" s="47">
        <f>IFERROR(INDEX('اطلاعات انشعابات شرکتها'!A:BB,MATCH(A910,'اطلاعات انشعابات شرکتها'!A:A,0),MATCH(B$1,'اطلاعات انشعابات شرکتها'!$1:$1,0)),0)</f>
        <v>0</v>
      </c>
      <c r="C910" s="48">
        <f>IFERROR(INDEX('اطلاعات انشعابات شرکتها'!A:BB,MATCH(A910,'اطلاعات انشعابات شرکتها'!A:A,0),MATCH(C$1,'اطلاعات انشعابات شرکتها'!$1:$1,0)),0)</f>
        <v>0</v>
      </c>
      <c r="D910" s="45"/>
      <c r="E910" s="171"/>
      <c r="F910" s="170"/>
      <c r="G910" s="47" t="str">
        <f t="shared" si="155"/>
        <v>/</v>
      </c>
      <c r="H910" s="47">
        <f>IFERROR(INDEX('اطلاعات دوره'!A:Z,MATCH(G910,'اطلاعات دوره'!C:C,0),MATCH(H$1,'اطلاعات دوره'!$1:$1,0)),0)</f>
        <v>0</v>
      </c>
      <c r="I910" s="47">
        <f>IFERROR(INDEX('اطلاعات دوره'!A:Z,MATCH(G910,'اطلاعات دوره'!C:C,0),MATCH(I$1,'اطلاعات دوره'!$1:$1,0)),0)</f>
        <v>0</v>
      </c>
      <c r="J910" s="48">
        <f>IFERROR(INDEX('اطلاعات دوره'!A:Z,MATCH(G910,'اطلاعات دوره'!C:C,0),MATCH(J$1,'اطلاعات دوره'!$1:$1,0)),0)</f>
        <v>0</v>
      </c>
      <c r="K910" s="46"/>
      <c r="L910" s="158" t="str">
        <f>IFERROR(INDEX('اطلاعات دوره'!A:Z,MATCH(G910,'اطلاعات دوره'!C:C,0)-1,MATCH("عنوان",'اطلاعات دوره'!$1:$1,0)),"---")</f>
        <v>---</v>
      </c>
      <c r="M910" s="47" t="str">
        <f t="shared" si="156"/>
        <v>----</v>
      </c>
      <c r="N910" s="48" t="str">
        <f t="shared" si="157"/>
        <v>-/</v>
      </c>
      <c r="O910" s="45"/>
      <c r="P910" s="240">
        <f>IFERROR(INDEX('قرائت کنتور'!A:AZ,MATCH(A910&amp;"-"&amp;"آب",'قرائت کنتور'!B:B,0),MATCH(L910,'قرائت کنتور'!$1:$1,0)),0)</f>
        <v>0</v>
      </c>
      <c r="Q910" s="241">
        <f>IFERROR(INDEX('قرائت کنتور'!A:AZ,MATCH(A910&amp;"-"&amp;"آب",'قرائت کنتور'!B:B,0),MATCH(G910,'قرائت کنتور'!$1:$1,0)),0)</f>
        <v>0</v>
      </c>
      <c r="R910" s="241">
        <f t="shared" si="158"/>
        <v>0</v>
      </c>
      <c r="S910" s="241" t="str">
        <f>IFERROR(INDEX('اطلاعات انشعابات شرکتها'!A:AB,MATCH(A910,'اطلاعات انشعابات شرکتها'!A:A,0),MATCH(S$1,'اطلاعات انشعابات شرکتها'!$1:$1,0)),"---")</f>
        <v>---</v>
      </c>
      <c r="T910" s="227" t="str">
        <f t="shared" si="159"/>
        <v>---</v>
      </c>
      <c r="U910" s="45"/>
      <c r="V910" s="155" t="str">
        <f>IFERROR(INDEX('تعرفه ها'!A:Z,MATCH("بهای هر متر مکعب آب مصرفی",'تعرفه ها'!$B:$B,0),MATCH(F910,'تعرفه ها'!$2:$2,0)),"---")</f>
        <v>---</v>
      </c>
      <c r="W910" s="50" t="str">
        <f t="shared" si="160"/>
        <v>---</v>
      </c>
      <c r="X910" s="50" t="str">
        <f>IFERROR(ROUND(R910*INDEX('تعرفه ها'!A:Z,MATCH("عوارض آب به ازاء هر متر مکعب",'تعرفه ها'!$B:$B,0),MATCH(F910,'تعرفه ها'!$2:$2,0)),0),"---")</f>
        <v>---</v>
      </c>
      <c r="Y910" s="50" t="str">
        <f>IFERROR(ROUND(T910*INDEX('تعرفه ها'!A:Z,MATCH("جریمه مازاد مصرف آب به ازاء هر متر مکعب",'تعرفه ها'!$B:$B,0),MATCH(F910,'تعرفه ها'!$2:$2,0)),0),"---")</f>
        <v>---</v>
      </c>
      <c r="Z910" s="50" t="str">
        <f>IFERROR(ROUND(((W910+X910+Y910)*INDEX('تعرفه ها'!A:Z,MATCH("هزینه نگهداری و تعمیرات شبکه آب",'تعرفه ها'!$B:$B,0),MATCH(F910,'تعرفه ها'!$2:$2,0))/100),0),"---")</f>
        <v>---</v>
      </c>
      <c r="AA910" s="50" t="str">
        <f>IFERROR(IF(INDEX('اطلاعات دوره'!A:Z,MATCH(G910,'اطلاعات دوره'!C:C,0),MATCH("آب",'اطلاعات دوره'!$1:$1,0))="دارد",ROUND((W910+X910+Y910)*INDEX('تعرفه ها'!A:Z,MATCH("پیک فصلی آب",'تعرفه ها'!$B:$B,0),MATCH(F910,'تعرفه ها'!$2:$2,0))/100,0),0),"---")</f>
        <v>---</v>
      </c>
      <c r="AB910" s="50" t="str">
        <f>IFERROR(ROUND(SUM(W910+X910+Y910+Z910+AA910)*INDEX('تعرفه ها'!A:Z,MATCH("مالیات آب",'تعرفه ها'!$B:$B,0),MATCH(F910,'تعرفه ها'!$2:$2,0))/100,0),"---")</f>
        <v>---</v>
      </c>
      <c r="AC910" s="50" t="str">
        <f t="shared" si="161"/>
        <v>---</v>
      </c>
      <c r="AD910" s="50" t="str">
        <f t="shared" si="154"/>
        <v>---</v>
      </c>
      <c r="AE910" s="50" t="str">
        <f t="shared" si="162"/>
        <v>---</v>
      </c>
      <c r="AF910" s="50" t="str">
        <f t="shared" si="163"/>
        <v>---</v>
      </c>
      <c r="AG910" s="153" t="str">
        <f t="shared" si="164"/>
        <v>---</v>
      </c>
      <c r="AI910" s="183" t="str">
        <f>IFERROR(IF(INDEX(پرداخت!A:AZ,MATCH(A910&amp;" - "&amp;"آب",پرداخت!$B:$B,0),MATCH(G910,پرداخت!$1:$1,0))="نشده","نشده","شده"),"---")</f>
        <v>---</v>
      </c>
      <c r="AL910" s="144"/>
      <c r="AM910" s="144"/>
      <c r="AN910" s="30"/>
      <c r="AO910" s="30"/>
      <c r="AP910" s="30"/>
      <c r="AQ910" s="30"/>
      <c r="AR910" s="30"/>
      <c r="AS910" s="30"/>
      <c r="AT910" s="30"/>
      <c r="AU910" s="30"/>
      <c r="AV910" s="30"/>
      <c r="AW910" s="30"/>
      <c r="AX910" s="30"/>
      <c r="AY910" s="30"/>
      <c r="AZ910" s="30"/>
      <c r="BA910" s="30"/>
      <c r="BB910" s="30"/>
      <c r="BC910" s="30"/>
      <c r="BD910" s="30"/>
      <c r="BE910" s="30"/>
      <c r="BF910" s="30"/>
      <c r="BG910" s="30"/>
      <c r="BH910" s="30"/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30"/>
      <c r="BT910" s="30"/>
      <c r="BU910" s="30"/>
      <c r="BV910" s="30"/>
      <c r="BW910" s="30"/>
      <c r="BX910" s="30"/>
      <c r="BY910" s="30"/>
      <c r="BZ910" s="30"/>
      <c r="CA910" s="30"/>
    </row>
    <row r="911" spans="1:79" ht="34.9" hidden="1" customHeight="1">
      <c r="A911" s="170"/>
      <c r="B911" s="47">
        <f>IFERROR(INDEX('اطلاعات انشعابات شرکتها'!A:BB,MATCH(A911,'اطلاعات انشعابات شرکتها'!A:A,0),MATCH(B$1,'اطلاعات انشعابات شرکتها'!$1:$1,0)),0)</f>
        <v>0</v>
      </c>
      <c r="C911" s="48">
        <f>IFERROR(INDEX('اطلاعات انشعابات شرکتها'!A:BB,MATCH(A911,'اطلاعات انشعابات شرکتها'!A:A,0),MATCH(C$1,'اطلاعات انشعابات شرکتها'!$1:$1,0)),0)</f>
        <v>0</v>
      </c>
      <c r="D911" s="45"/>
      <c r="E911" s="171"/>
      <c r="F911" s="170"/>
      <c r="G911" s="47" t="str">
        <f t="shared" si="155"/>
        <v>/</v>
      </c>
      <c r="H911" s="47">
        <f>IFERROR(INDEX('اطلاعات دوره'!A:Z,MATCH(G911,'اطلاعات دوره'!C:C,0),MATCH(H$1,'اطلاعات دوره'!$1:$1,0)),0)</f>
        <v>0</v>
      </c>
      <c r="I911" s="47">
        <f>IFERROR(INDEX('اطلاعات دوره'!A:Z,MATCH(G911,'اطلاعات دوره'!C:C,0),MATCH(I$1,'اطلاعات دوره'!$1:$1,0)),0)</f>
        <v>0</v>
      </c>
      <c r="J911" s="48">
        <f>IFERROR(INDEX('اطلاعات دوره'!A:Z,MATCH(G911,'اطلاعات دوره'!C:C,0),MATCH(J$1,'اطلاعات دوره'!$1:$1,0)),0)</f>
        <v>0</v>
      </c>
      <c r="K911" s="46"/>
      <c r="L911" s="158" t="str">
        <f>IFERROR(INDEX('اطلاعات دوره'!A:Z,MATCH(G911,'اطلاعات دوره'!C:C,0)-1,MATCH("عنوان",'اطلاعات دوره'!$1:$1,0)),"---")</f>
        <v>---</v>
      </c>
      <c r="M911" s="47" t="str">
        <f t="shared" si="156"/>
        <v>----</v>
      </c>
      <c r="N911" s="48" t="str">
        <f t="shared" si="157"/>
        <v>-/</v>
      </c>
      <c r="O911" s="45"/>
      <c r="P911" s="240">
        <f>IFERROR(INDEX('قرائت کنتور'!A:AZ,MATCH(A911&amp;"-"&amp;"آب",'قرائت کنتور'!B:B,0),MATCH(L911,'قرائت کنتور'!$1:$1,0)),0)</f>
        <v>0</v>
      </c>
      <c r="Q911" s="241">
        <f>IFERROR(INDEX('قرائت کنتور'!A:AZ,MATCH(A911&amp;"-"&amp;"آب",'قرائت کنتور'!B:B,0),MATCH(G911,'قرائت کنتور'!$1:$1,0)),0)</f>
        <v>0</v>
      </c>
      <c r="R911" s="241">
        <f t="shared" si="158"/>
        <v>0</v>
      </c>
      <c r="S911" s="241" t="str">
        <f>IFERROR(INDEX('اطلاعات انشعابات شرکتها'!A:AB,MATCH(A911,'اطلاعات انشعابات شرکتها'!A:A,0),MATCH(S$1,'اطلاعات انشعابات شرکتها'!$1:$1,0)),"---")</f>
        <v>---</v>
      </c>
      <c r="T911" s="227" t="str">
        <f t="shared" si="159"/>
        <v>---</v>
      </c>
      <c r="U911" s="45"/>
      <c r="V911" s="155" t="str">
        <f>IFERROR(INDEX('تعرفه ها'!A:Z,MATCH("بهای هر متر مکعب آب مصرفی",'تعرفه ها'!$B:$B,0),MATCH(F911,'تعرفه ها'!$2:$2,0)),"---")</f>
        <v>---</v>
      </c>
      <c r="W911" s="50" t="str">
        <f t="shared" si="160"/>
        <v>---</v>
      </c>
      <c r="X911" s="50" t="str">
        <f>IFERROR(ROUND(R911*INDEX('تعرفه ها'!A:Z,MATCH("عوارض آب به ازاء هر متر مکعب",'تعرفه ها'!$B:$B,0),MATCH(F911,'تعرفه ها'!$2:$2,0)),0),"---")</f>
        <v>---</v>
      </c>
      <c r="Y911" s="50" t="str">
        <f>IFERROR(ROUND(T911*INDEX('تعرفه ها'!A:Z,MATCH("جریمه مازاد مصرف آب به ازاء هر متر مکعب",'تعرفه ها'!$B:$B,0),MATCH(F911,'تعرفه ها'!$2:$2,0)),0),"---")</f>
        <v>---</v>
      </c>
      <c r="Z911" s="50" t="str">
        <f>IFERROR(ROUND(((W911+X911+Y911)*INDEX('تعرفه ها'!A:Z,MATCH("هزینه نگهداری و تعمیرات شبکه آب",'تعرفه ها'!$B:$B,0),MATCH(F911,'تعرفه ها'!$2:$2,0))/100),0),"---")</f>
        <v>---</v>
      </c>
      <c r="AA911" s="50" t="str">
        <f>IFERROR(IF(INDEX('اطلاعات دوره'!A:Z,MATCH(G911,'اطلاعات دوره'!C:C,0),MATCH("آب",'اطلاعات دوره'!$1:$1,0))="دارد",ROUND((W911+X911+Y911)*INDEX('تعرفه ها'!A:Z,MATCH("پیک فصلی آب",'تعرفه ها'!$B:$B,0),MATCH(F911,'تعرفه ها'!$2:$2,0))/100,0),0),"---")</f>
        <v>---</v>
      </c>
      <c r="AB911" s="50" t="str">
        <f>IFERROR(ROUND(SUM(W911+X911+Y911+Z911+AA911)*INDEX('تعرفه ها'!A:Z,MATCH("مالیات آب",'تعرفه ها'!$B:$B,0),MATCH(F911,'تعرفه ها'!$2:$2,0))/100,0),"---")</f>
        <v>---</v>
      </c>
      <c r="AC911" s="50" t="str">
        <f t="shared" si="161"/>
        <v>---</v>
      </c>
      <c r="AD911" s="50" t="str">
        <f t="shared" si="154"/>
        <v>---</v>
      </c>
      <c r="AE911" s="50" t="str">
        <f t="shared" si="162"/>
        <v>---</v>
      </c>
      <c r="AF911" s="50" t="str">
        <f t="shared" si="163"/>
        <v>---</v>
      </c>
      <c r="AG911" s="153" t="str">
        <f t="shared" si="164"/>
        <v>---</v>
      </c>
      <c r="AI911" s="183" t="str">
        <f>IFERROR(IF(INDEX(پرداخت!A:AZ,MATCH(A911&amp;" - "&amp;"آب",پرداخت!$B:$B,0),MATCH(G911,پرداخت!$1:$1,0))="نشده","نشده","شده"),"---")</f>
        <v>---</v>
      </c>
      <c r="AL911" s="144"/>
      <c r="AM911" s="144"/>
      <c r="AN911" s="30"/>
      <c r="AO911" s="30"/>
      <c r="AP911" s="30"/>
      <c r="AQ911" s="30"/>
      <c r="AR911" s="30"/>
      <c r="AS911" s="30"/>
      <c r="AT911" s="30"/>
      <c r="AU911" s="30"/>
      <c r="AV911" s="30"/>
      <c r="AW911" s="30"/>
      <c r="AX911" s="30"/>
      <c r="AY911" s="30"/>
      <c r="AZ911" s="30"/>
      <c r="BA911" s="30"/>
      <c r="BB911" s="30"/>
      <c r="BC911" s="30"/>
      <c r="BD911" s="30"/>
      <c r="BE911" s="30"/>
      <c r="BF911" s="30"/>
      <c r="BG911" s="30"/>
      <c r="BH911" s="30"/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30"/>
      <c r="BT911" s="30"/>
      <c r="BU911" s="30"/>
      <c r="BV911" s="30"/>
      <c r="BW911" s="30"/>
      <c r="BX911" s="30"/>
      <c r="BY911" s="30"/>
      <c r="BZ911" s="30"/>
      <c r="CA911" s="30"/>
    </row>
    <row r="912" spans="1:79" ht="34.9" hidden="1" customHeight="1">
      <c r="A912" s="170"/>
      <c r="B912" s="47">
        <f>IFERROR(INDEX('اطلاعات انشعابات شرکتها'!A:BB,MATCH(A912,'اطلاعات انشعابات شرکتها'!A:A,0),MATCH(B$1,'اطلاعات انشعابات شرکتها'!$1:$1,0)),0)</f>
        <v>0</v>
      </c>
      <c r="C912" s="48">
        <f>IFERROR(INDEX('اطلاعات انشعابات شرکتها'!A:BB,MATCH(A912,'اطلاعات انشعابات شرکتها'!A:A,0),MATCH(C$1,'اطلاعات انشعابات شرکتها'!$1:$1,0)),0)</f>
        <v>0</v>
      </c>
      <c r="D912" s="45"/>
      <c r="E912" s="171"/>
      <c r="F912" s="170"/>
      <c r="G912" s="47" t="str">
        <f t="shared" si="155"/>
        <v>/</v>
      </c>
      <c r="H912" s="47">
        <f>IFERROR(INDEX('اطلاعات دوره'!A:Z,MATCH(G912,'اطلاعات دوره'!C:C,0),MATCH(H$1,'اطلاعات دوره'!$1:$1,0)),0)</f>
        <v>0</v>
      </c>
      <c r="I912" s="47">
        <f>IFERROR(INDEX('اطلاعات دوره'!A:Z,MATCH(G912,'اطلاعات دوره'!C:C,0),MATCH(I$1,'اطلاعات دوره'!$1:$1,0)),0)</f>
        <v>0</v>
      </c>
      <c r="J912" s="48">
        <f>IFERROR(INDEX('اطلاعات دوره'!A:Z,MATCH(G912,'اطلاعات دوره'!C:C,0),MATCH(J$1,'اطلاعات دوره'!$1:$1,0)),0)</f>
        <v>0</v>
      </c>
      <c r="K912" s="46"/>
      <c r="L912" s="158" t="str">
        <f>IFERROR(INDEX('اطلاعات دوره'!A:Z,MATCH(G912,'اطلاعات دوره'!C:C,0)-1,MATCH("عنوان",'اطلاعات دوره'!$1:$1,0)),"---")</f>
        <v>---</v>
      </c>
      <c r="M912" s="47" t="str">
        <f t="shared" si="156"/>
        <v>----</v>
      </c>
      <c r="N912" s="48" t="str">
        <f t="shared" si="157"/>
        <v>-/</v>
      </c>
      <c r="O912" s="45"/>
      <c r="P912" s="240">
        <f>IFERROR(INDEX('قرائت کنتور'!A:AZ,MATCH(A912&amp;"-"&amp;"آب",'قرائت کنتور'!B:B,0),MATCH(L912,'قرائت کنتور'!$1:$1,0)),0)</f>
        <v>0</v>
      </c>
      <c r="Q912" s="241">
        <f>IFERROR(INDEX('قرائت کنتور'!A:AZ,MATCH(A912&amp;"-"&amp;"آب",'قرائت کنتور'!B:B,0),MATCH(G912,'قرائت کنتور'!$1:$1,0)),0)</f>
        <v>0</v>
      </c>
      <c r="R912" s="241">
        <f t="shared" si="158"/>
        <v>0</v>
      </c>
      <c r="S912" s="241" t="str">
        <f>IFERROR(INDEX('اطلاعات انشعابات شرکتها'!A:AB,MATCH(A912,'اطلاعات انشعابات شرکتها'!A:A,0),MATCH(S$1,'اطلاعات انشعابات شرکتها'!$1:$1,0)),"---")</f>
        <v>---</v>
      </c>
      <c r="T912" s="227" t="str">
        <f t="shared" si="159"/>
        <v>---</v>
      </c>
      <c r="U912" s="45"/>
      <c r="V912" s="155" t="str">
        <f>IFERROR(INDEX('تعرفه ها'!A:Z,MATCH("بهای هر متر مکعب آب مصرفی",'تعرفه ها'!$B:$B,0),MATCH(F912,'تعرفه ها'!$2:$2,0)),"---")</f>
        <v>---</v>
      </c>
      <c r="W912" s="50" t="str">
        <f t="shared" si="160"/>
        <v>---</v>
      </c>
      <c r="X912" s="50" t="str">
        <f>IFERROR(ROUND(R912*INDEX('تعرفه ها'!A:Z,MATCH("عوارض آب به ازاء هر متر مکعب",'تعرفه ها'!$B:$B,0),MATCH(F912,'تعرفه ها'!$2:$2,0)),0),"---")</f>
        <v>---</v>
      </c>
      <c r="Y912" s="50" t="str">
        <f>IFERROR(ROUND(T912*INDEX('تعرفه ها'!A:Z,MATCH("جریمه مازاد مصرف آب به ازاء هر متر مکعب",'تعرفه ها'!$B:$B,0),MATCH(F912,'تعرفه ها'!$2:$2,0)),0),"---")</f>
        <v>---</v>
      </c>
      <c r="Z912" s="50" t="str">
        <f>IFERROR(ROUND(((W912+X912+Y912)*INDEX('تعرفه ها'!A:Z,MATCH("هزینه نگهداری و تعمیرات شبکه آب",'تعرفه ها'!$B:$B,0),MATCH(F912,'تعرفه ها'!$2:$2,0))/100),0),"---")</f>
        <v>---</v>
      </c>
      <c r="AA912" s="50" t="str">
        <f>IFERROR(IF(INDEX('اطلاعات دوره'!A:Z,MATCH(G912,'اطلاعات دوره'!C:C,0),MATCH("آب",'اطلاعات دوره'!$1:$1,0))="دارد",ROUND((W912+X912+Y912)*INDEX('تعرفه ها'!A:Z,MATCH("پیک فصلی آب",'تعرفه ها'!$B:$B,0),MATCH(F912,'تعرفه ها'!$2:$2,0))/100,0),0),"---")</f>
        <v>---</v>
      </c>
      <c r="AB912" s="50" t="str">
        <f>IFERROR(ROUND(SUM(W912+X912+Y912+Z912+AA912)*INDEX('تعرفه ها'!A:Z,MATCH("مالیات آب",'تعرفه ها'!$B:$B,0),MATCH(F912,'تعرفه ها'!$2:$2,0))/100,0),"---")</f>
        <v>---</v>
      </c>
      <c r="AC912" s="50" t="str">
        <f t="shared" si="161"/>
        <v>---</v>
      </c>
      <c r="AD912" s="50" t="str">
        <f t="shared" si="154"/>
        <v>---</v>
      </c>
      <c r="AE912" s="50" t="str">
        <f t="shared" si="162"/>
        <v>---</v>
      </c>
      <c r="AF912" s="50" t="str">
        <f t="shared" si="163"/>
        <v>---</v>
      </c>
      <c r="AG912" s="153" t="str">
        <f t="shared" si="164"/>
        <v>---</v>
      </c>
      <c r="AI912" s="183" t="str">
        <f>IFERROR(IF(INDEX(پرداخت!A:AZ,MATCH(A912&amp;" - "&amp;"آب",پرداخت!$B:$B,0),MATCH(G912,پرداخت!$1:$1,0))="نشده","نشده","شده"),"---")</f>
        <v>---</v>
      </c>
      <c r="AL912" s="144"/>
      <c r="AM912" s="144"/>
      <c r="AN912" s="30"/>
      <c r="AO912" s="30"/>
      <c r="AP912" s="30"/>
      <c r="AQ912" s="30"/>
      <c r="AR912" s="30"/>
      <c r="AS912" s="30"/>
      <c r="AT912" s="30"/>
      <c r="AU912" s="30"/>
      <c r="AV912" s="30"/>
      <c r="AW912" s="30"/>
      <c r="AX912" s="30"/>
      <c r="AY912" s="30"/>
      <c r="AZ912" s="30"/>
      <c r="BA912" s="30"/>
      <c r="BB912" s="30"/>
      <c r="BC912" s="30"/>
      <c r="BD912" s="30"/>
      <c r="BE912" s="30"/>
      <c r="BF912" s="30"/>
      <c r="BG912" s="30"/>
      <c r="BH912" s="30"/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30"/>
      <c r="BT912" s="30"/>
      <c r="BU912" s="30"/>
      <c r="BV912" s="30"/>
      <c r="BW912" s="30"/>
      <c r="BX912" s="30"/>
      <c r="BY912" s="30"/>
      <c r="BZ912" s="30"/>
      <c r="CA912" s="30"/>
    </row>
    <row r="913" spans="1:79" ht="34.9" hidden="1" customHeight="1">
      <c r="A913" s="170"/>
      <c r="B913" s="47">
        <f>IFERROR(INDEX('اطلاعات انشعابات شرکتها'!A:BB,MATCH(A913,'اطلاعات انشعابات شرکتها'!A:A,0),MATCH(B$1,'اطلاعات انشعابات شرکتها'!$1:$1,0)),0)</f>
        <v>0</v>
      </c>
      <c r="C913" s="48">
        <f>IFERROR(INDEX('اطلاعات انشعابات شرکتها'!A:BB,MATCH(A913,'اطلاعات انشعابات شرکتها'!A:A,0),MATCH(C$1,'اطلاعات انشعابات شرکتها'!$1:$1,0)),0)</f>
        <v>0</v>
      </c>
      <c r="D913" s="45"/>
      <c r="E913" s="171"/>
      <c r="F913" s="170"/>
      <c r="G913" s="47" t="str">
        <f t="shared" si="155"/>
        <v>/</v>
      </c>
      <c r="H913" s="47">
        <f>IFERROR(INDEX('اطلاعات دوره'!A:Z,MATCH(G913,'اطلاعات دوره'!C:C,0),MATCH(H$1,'اطلاعات دوره'!$1:$1,0)),0)</f>
        <v>0</v>
      </c>
      <c r="I913" s="47">
        <f>IFERROR(INDEX('اطلاعات دوره'!A:Z,MATCH(G913,'اطلاعات دوره'!C:C,0),MATCH(I$1,'اطلاعات دوره'!$1:$1,0)),0)</f>
        <v>0</v>
      </c>
      <c r="J913" s="48">
        <f>IFERROR(INDEX('اطلاعات دوره'!A:Z,MATCH(G913,'اطلاعات دوره'!C:C,0),MATCH(J$1,'اطلاعات دوره'!$1:$1,0)),0)</f>
        <v>0</v>
      </c>
      <c r="K913" s="46"/>
      <c r="L913" s="158" t="str">
        <f>IFERROR(INDEX('اطلاعات دوره'!A:Z,MATCH(G913,'اطلاعات دوره'!C:C,0)-1,MATCH("عنوان",'اطلاعات دوره'!$1:$1,0)),"---")</f>
        <v>---</v>
      </c>
      <c r="M913" s="47" t="str">
        <f t="shared" si="156"/>
        <v>----</v>
      </c>
      <c r="N913" s="48" t="str">
        <f t="shared" si="157"/>
        <v>-/</v>
      </c>
      <c r="O913" s="45"/>
      <c r="P913" s="240">
        <f>IFERROR(INDEX('قرائت کنتور'!A:AZ,MATCH(A913&amp;"-"&amp;"آب",'قرائت کنتور'!B:B,0),MATCH(L913,'قرائت کنتور'!$1:$1,0)),0)</f>
        <v>0</v>
      </c>
      <c r="Q913" s="241">
        <f>IFERROR(INDEX('قرائت کنتور'!A:AZ,MATCH(A913&amp;"-"&amp;"آب",'قرائت کنتور'!B:B,0),MATCH(G913,'قرائت کنتور'!$1:$1,0)),0)</f>
        <v>0</v>
      </c>
      <c r="R913" s="241">
        <f t="shared" si="158"/>
        <v>0</v>
      </c>
      <c r="S913" s="241" t="str">
        <f>IFERROR(INDEX('اطلاعات انشعابات شرکتها'!A:AB,MATCH(A913,'اطلاعات انشعابات شرکتها'!A:A,0),MATCH(S$1,'اطلاعات انشعابات شرکتها'!$1:$1,0)),"---")</f>
        <v>---</v>
      </c>
      <c r="T913" s="227" t="str">
        <f t="shared" si="159"/>
        <v>---</v>
      </c>
      <c r="U913" s="45"/>
      <c r="V913" s="155" t="str">
        <f>IFERROR(INDEX('تعرفه ها'!A:Z,MATCH("بهای هر متر مکعب آب مصرفی",'تعرفه ها'!$B:$B,0),MATCH(F913,'تعرفه ها'!$2:$2,0)),"---")</f>
        <v>---</v>
      </c>
      <c r="W913" s="50" t="str">
        <f t="shared" si="160"/>
        <v>---</v>
      </c>
      <c r="X913" s="50" t="str">
        <f>IFERROR(ROUND(R913*INDEX('تعرفه ها'!A:Z,MATCH("عوارض آب به ازاء هر متر مکعب",'تعرفه ها'!$B:$B,0),MATCH(F913,'تعرفه ها'!$2:$2,0)),0),"---")</f>
        <v>---</v>
      </c>
      <c r="Y913" s="50" t="str">
        <f>IFERROR(ROUND(T913*INDEX('تعرفه ها'!A:Z,MATCH("جریمه مازاد مصرف آب به ازاء هر متر مکعب",'تعرفه ها'!$B:$B,0),MATCH(F913,'تعرفه ها'!$2:$2,0)),0),"---")</f>
        <v>---</v>
      </c>
      <c r="Z913" s="50" t="str">
        <f>IFERROR(ROUND(((W913+X913+Y913)*INDEX('تعرفه ها'!A:Z,MATCH("هزینه نگهداری و تعمیرات شبکه آب",'تعرفه ها'!$B:$B,0),MATCH(F913,'تعرفه ها'!$2:$2,0))/100),0),"---")</f>
        <v>---</v>
      </c>
      <c r="AA913" s="50" t="str">
        <f>IFERROR(IF(INDEX('اطلاعات دوره'!A:Z,MATCH(G913,'اطلاعات دوره'!C:C,0),MATCH("آب",'اطلاعات دوره'!$1:$1,0))="دارد",ROUND((W913+X913+Y913)*INDEX('تعرفه ها'!A:Z,MATCH("پیک فصلی آب",'تعرفه ها'!$B:$B,0),MATCH(F913,'تعرفه ها'!$2:$2,0))/100,0),0),"---")</f>
        <v>---</v>
      </c>
      <c r="AB913" s="50" t="str">
        <f>IFERROR(ROUND(SUM(W913+X913+Y913+Z913+AA913)*INDEX('تعرفه ها'!A:Z,MATCH("مالیات آب",'تعرفه ها'!$B:$B,0),MATCH(F913,'تعرفه ها'!$2:$2,0))/100,0),"---")</f>
        <v>---</v>
      </c>
      <c r="AC913" s="50" t="str">
        <f t="shared" si="161"/>
        <v>---</v>
      </c>
      <c r="AD913" s="50" t="str">
        <f t="shared" si="154"/>
        <v>---</v>
      </c>
      <c r="AE913" s="50" t="str">
        <f t="shared" si="162"/>
        <v>---</v>
      </c>
      <c r="AF913" s="50" t="str">
        <f t="shared" si="163"/>
        <v>---</v>
      </c>
      <c r="AG913" s="153" t="str">
        <f t="shared" si="164"/>
        <v>---</v>
      </c>
      <c r="AI913" s="183" t="str">
        <f>IFERROR(IF(INDEX(پرداخت!A:AZ,MATCH(A913&amp;" - "&amp;"آب",پرداخت!$B:$B,0),MATCH(G913,پرداخت!$1:$1,0))="نشده","نشده","شده"),"---")</f>
        <v>---</v>
      </c>
      <c r="AL913" s="144"/>
      <c r="AM913" s="144"/>
      <c r="AN913" s="30"/>
      <c r="AO913" s="30"/>
      <c r="AP913" s="30"/>
      <c r="AQ913" s="30"/>
      <c r="AR913" s="30"/>
      <c r="AS913" s="30"/>
      <c r="AT913" s="30"/>
      <c r="AU913" s="30"/>
      <c r="AV913" s="30"/>
      <c r="AW913" s="30"/>
      <c r="AX913" s="30"/>
      <c r="AY913" s="30"/>
      <c r="AZ913" s="30"/>
      <c r="BA913" s="30"/>
      <c r="BB913" s="30"/>
      <c r="BC913" s="30"/>
      <c r="BD913" s="30"/>
      <c r="BE913" s="30"/>
      <c r="BF913" s="30"/>
      <c r="BG913" s="30"/>
      <c r="BH913" s="30"/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30"/>
      <c r="BT913" s="30"/>
      <c r="BU913" s="30"/>
      <c r="BV913" s="30"/>
      <c r="BW913" s="30"/>
      <c r="BX913" s="30"/>
      <c r="BY913" s="30"/>
      <c r="BZ913" s="30"/>
      <c r="CA913" s="30"/>
    </row>
    <row r="914" spans="1:79" ht="34.9" hidden="1" customHeight="1">
      <c r="A914" s="170"/>
      <c r="B914" s="47">
        <f>IFERROR(INDEX('اطلاعات انشعابات شرکتها'!A:BB,MATCH(A914,'اطلاعات انشعابات شرکتها'!A:A,0),MATCH(B$1,'اطلاعات انشعابات شرکتها'!$1:$1,0)),0)</f>
        <v>0</v>
      </c>
      <c r="C914" s="48">
        <f>IFERROR(INDEX('اطلاعات انشعابات شرکتها'!A:BB,MATCH(A914,'اطلاعات انشعابات شرکتها'!A:A,0),MATCH(C$1,'اطلاعات انشعابات شرکتها'!$1:$1,0)),0)</f>
        <v>0</v>
      </c>
      <c r="D914" s="45"/>
      <c r="E914" s="171"/>
      <c r="F914" s="170"/>
      <c r="G914" s="47" t="str">
        <f t="shared" si="155"/>
        <v>/</v>
      </c>
      <c r="H914" s="47">
        <f>IFERROR(INDEX('اطلاعات دوره'!A:Z,MATCH(G914,'اطلاعات دوره'!C:C,0),MATCH(H$1,'اطلاعات دوره'!$1:$1,0)),0)</f>
        <v>0</v>
      </c>
      <c r="I914" s="47">
        <f>IFERROR(INDEX('اطلاعات دوره'!A:Z,MATCH(G914,'اطلاعات دوره'!C:C,0),MATCH(I$1,'اطلاعات دوره'!$1:$1,0)),0)</f>
        <v>0</v>
      </c>
      <c r="J914" s="48">
        <f>IFERROR(INDEX('اطلاعات دوره'!A:Z,MATCH(G914,'اطلاعات دوره'!C:C,0),MATCH(J$1,'اطلاعات دوره'!$1:$1,0)),0)</f>
        <v>0</v>
      </c>
      <c r="K914" s="46"/>
      <c r="L914" s="158" t="str">
        <f>IFERROR(INDEX('اطلاعات دوره'!A:Z,MATCH(G914,'اطلاعات دوره'!C:C,0)-1,MATCH("عنوان",'اطلاعات دوره'!$1:$1,0)),"---")</f>
        <v>---</v>
      </c>
      <c r="M914" s="47" t="str">
        <f t="shared" si="156"/>
        <v>----</v>
      </c>
      <c r="N914" s="48" t="str">
        <f t="shared" si="157"/>
        <v>-/</v>
      </c>
      <c r="O914" s="45"/>
      <c r="P914" s="240">
        <f>IFERROR(INDEX('قرائت کنتور'!A:AZ,MATCH(A914&amp;"-"&amp;"آب",'قرائت کنتور'!B:B,0),MATCH(L914,'قرائت کنتور'!$1:$1,0)),0)</f>
        <v>0</v>
      </c>
      <c r="Q914" s="241">
        <f>IFERROR(INDEX('قرائت کنتور'!A:AZ,MATCH(A914&amp;"-"&amp;"آب",'قرائت کنتور'!B:B,0),MATCH(G914,'قرائت کنتور'!$1:$1,0)),0)</f>
        <v>0</v>
      </c>
      <c r="R914" s="241">
        <f t="shared" si="158"/>
        <v>0</v>
      </c>
      <c r="S914" s="241" t="str">
        <f>IFERROR(INDEX('اطلاعات انشعابات شرکتها'!A:AB,MATCH(A914,'اطلاعات انشعابات شرکتها'!A:A,0),MATCH(S$1,'اطلاعات انشعابات شرکتها'!$1:$1,0)),"---")</f>
        <v>---</v>
      </c>
      <c r="T914" s="227" t="str">
        <f t="shared" si="159"/>
        <v>---</v>
      </c>
      <c r="U914" s="45"/>
      <c r="V914" s="155" t="str">
        <f>IFERROR(INDEX('تعرفه ها'!A:Z,MATCH("بهای هر متر مکعب آب مصرفی",'تعرفه ها'!$B:$B,0),MATCH(F914,'تعرفه ها'!$2:$2,0)),"---")</f>
        <v>---</v>
      </c>
      <c r="W914" s="50" t="str">
        <f t="shared" si="160"/>
        <v>---</v>
      </c>
      <c r="X914" s="50" t="str">
        <f>IFERROR(ROUND(R914*INDEX('تعرفه ها'!A:Z,MATCH("عوارض آب به ازاء هر متر مکعب",'تعرفه ها'!$B:$B,0),MATCH(F914,'تعرفه ها'!$2:$2,0)),0),"---")</f>
        <v>---</v>
      </c>
      <c r="Y914" s="50" t="str">
        <f>IFERROR(ROUND(T914*INDEX('تعرفه ها'!A:Z,MATCH("جریمه مازاد مصرف آب به ازاء هر متر مکعب",'تعرفه ها'!$B:$B,0),MATCH(F914,'تعرفه ها'!$2:$2,0)),0),"---")</f>
        <v>---</v>
      </c>
      <c r="Z914" s="50" t="str">
        <f>IFERROR(ROUND(((W914+X914+Y914)*INDEX('تعرفه ها'!A:Z,MATCH("هزینه نگهداری و تعمیرات شبکه آب",'تعرفه ها'!$B:$B,0),MATCH(F914,'تعرفه ها'!$2:$2,0))/100),0),"---")</f>
        <v>---</v>
      </c>
      <c r="AA914" s="50" t="str">
        <f>IFERROR(IF(INDEX('اطلاعات دوره'!A:Z,MATCH(G914,'اطلاعات دوره'!C:C,0),MATCH("آب",'اطلاعات دوره'!$1:$1,0))="دارد",ROUND((W914+X914+Y914)*INDEX('تعرفه ها'!A:Z,MATCH("پیک فصلی آب",'تعرفه ها'!$B:$B,0),MATCH(F914,'تعرفه ها'!$2:$2,0))/100,0),0),"---")</f>
        <v>---</v>
      </c>
      <c r="AB914" s="50" t="str">
        <f>IFERROR(ROUND(SUM(W914+X914+Y914+Z914+AA914)*INDEX('تعرفه ها'!A:Z,MATCH("مالیات آب",'تعرفه ها'!$B:$B,0),MATCH(F914,'تعرفه ها'!$2:$2,0))/100,0),"---")</f>
        <v>---</v>
      </c>
      <c r="AC914" s="50" t="str">
        <f t="shared" si="161"/>
        <v>---</v>
      </c>
      <c r="AD914" s="50" t="str">
        <f t="shared" si="154"/>
        <v>---</v>
      </c>
      <c r="AE914" s="50" t="str">
        <f t="shared" si="162"/>
        <v>---</v>
      </c>
      <c r="AF914" s="50" t="str">
        <f t="shared" si="163"/>
        <v>---</v>
      </c>
      <c r="AG914" s="153" t="str">
        <f t="shared" si="164"/>
        <v>---</v>
      </c>
      <c r="AI914" s="183" t="str">
        <f>IFERROR(IF(INDEX(پرداخت!A:AZ,MATCH(A914&amp;" - "&amp;"آب",پرداخت!$B:$B,0),MATCH(G914,پرداخت!$1:$1,0))="نشده","نشده","شده"),"---")</f>
        <v>---</v>
      </c>
      <c r="AL914" s="144"/>
      <c r="AM914" s="144"/>
      <c r="AN914" s="30"/>
      <c r="AO914" s="30"/>
      <c r="AP914" s="30"/>
      <c r="AQ914" s="30"/>
      <c r="AR914" s="30"/>
      <c r="AS914" s="30"/>
      <c r="AT914" s="30"/>
      <c r="AU914" s="30"/>
      <c r="AV914" s="30"/>
      <c r="AW914" s="30"/>
      <c r="AX914" s="30"/>
      <c r="AY914" s="30"/>
      <c r="AZ914" s="30"/>
      <c r="BA914" s="30"/>
      <c r="BB914" s="30"/>
      <c r="BC914" s="30"/>
      <c r="BD914" s="30"/>
      <c r="BE914" s="30"/>
      <c r="BF914" s="30"/>
      <c r="BG914" s="30"/>
      <c r="BH914" s="30"/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30"/>
      <c r="BT914" s="30"/>
      <c r="BU914" s="30"/>
      <c r="BV914" s="30"/>
      <c r="BW914" s="30"/>
      <c r="BX914" s="30"/>
      <c r="BY914" s="30"/>
      <c r="BZ914" s="30"/>
      <c r="CA914" s="30"/>
    </row>
    <row r="915" spans="1:79" ht="34.9" hidden="1" customHeight="1">
      <c r="A915" s="170"/>
      <c r="B915" s="47">
        <f>IFERROR(INDEX('اطلاعات انشعابات شرکتها'!A:BB,MATCH(A915,'اطلاعات انشعابات شرکتها'!A:A,0),MATCH(B$1,'اطلاعات انشعابات شرکتها'!$1:$1,0)),0)</f>
        <v>0</v>
      </c>
      <c r="C915" s="48">
        <f>IFERROR(INDEX('اطلاعات انشعابات شرکتها'!A:BB,MATCH(A915,'اطلاعات انشعابات شرکتها'!A:A,0),MATCH(C$1,'اطلاعات انشعابات شرکتها'!$1:$1,0)),0)</f>
        <v>0</v>
      </c>
      <c r="D915" s="45"/>
      <c r="E915" s="171"/>
      <c r="F915" s="170"/>
      <c r="G915" s="47" t="str">
        <f t="shared" si="155"/>
        <v>/</v>
      </c>
      <c r="H915" s="47">
        <f>IFERROR(INDEX('اطلاعات دوره'!A:Z,MATCH(G915,'اطلاعات دوره'!C:C,0),MATCH(H$1,'اطلاعات دوره'!$1:$1,0)),0)</f>
        <v>0</v>
      </c>
      <c r="I915" s="47">
        <f>IFERROR(INDEX('اطلاعات دوره'!A:Z,MATCH(G915,'اطلاعات دوره'!C:C,0),MATCH(I$1,'اطلاعات دوره'!$1:$1,0)),0)</f>
        <v>0</v>
      </c>
      <c r="J915" s="48">
        <f>IFERROR(INDEX('اطلاعات دوره'!A:Z,MATCH(G915,'اطلاعات دوره'!C:C,0),MATCH(J$1,'اطلاعات دوره'!$1:$1,0)),0)</f>
        <v>0</v>
      </c>
      <c r="K915" s="46"/>
      <c r="L915" s="158" t="str">
        <f>IFERROR(INDEX('اطلاعات دوره'!A:Z,MATCH(G915,'اطلاعات دوره'!C:C,0)-1,MATCH("عنوان",'اطلاعات دوره'!$1:$1,0)),"---")</f>
        <v>---</v>
      </c>
      <c r="M915" s="47" t="str">
        <f t="shared" si="156"/>
        <v>----</v>
      </c>
      <c r="N915" s="48" t="str">
        <f t="shared" si="157"/>
        <v>-/</v>
      </c>
      <c r="O915" s="45"/>
      <c r="P915" s="240">
        <f>IFERROR(INDEX('قرائت کنتور'!A:AZ,MATCH(A915&amp;"-"&amp;"آب",'قرائت کنتور'!B:B,0),MATCH(L915,'قرائت کنتور'!$1:$1,0)),0)</f>
        <v>0</v>
      </c>
      <c r="Q915" s="241">
        <f>IFERROR(INDEX('قرائت کنتور'!A:AZ,MATCH(A915&amp;"-"&amp;"آب",'قرائت کنتور'!B:B,0),MATCH(G915,'قرائت کنتور'!$1:$1,0)),0)</f>
        <v>0</v>
      </c>
      <c r="R915" s="241">
        <f t="shared" si="158"/>
        <v>0</v>
      </c>
      <c r="S915" s="241" t="str">
        <f>IFERROR(INDEX('اطلاعات انشعابات شرکتها'!A:AB,MATCH(A915,'اطلاعات انشعابات شرکتها'!A:A,0),MATCH(S$1,'اطلاعات انشعابات شرکتها'!$1:$1,0)),"---")</f>
        <v>---</v>
      </c>
      <c r="T915" s="227" t="str">
        <f t="shared" si="159"/>
        <v>---</v>
      </c>
      <c r="U915" s="45"/>
      <c r="V915" s="155" t="str">
        <f>IFERROR(INDEX('تعرفه ها'!A:Z,MATCH("بهای هر متر مکعب آب مصرفی",'تعرفه ها'!$B:$B,0),MATCH(F915,'تعرفه ها'!$2:$2,0)),"---")</f>
        <v>---</v>
      </c>
      <c r="W915" s="50" t="str">
        <f t="shared" si="160"/>
        <v>---</v>
      </c>
      <c r="X915" s="50" t="str">
        <f>IFERROR(ROUND(R915*INDEX('تعرفه ها'!A:Z,MATCH("عوارض آب به ازاء هر متر مکعب",'تعرفه ها'!$B:$B,0),MATCH(F915,'تعرفه ها'!$2:$2,0)),0),"---")</f>
        <v>---</v>
      </c>
      <c r="Y915" s="50" t="str">
        <f>IFERROR(ROUND(T915*INDEX('تعرفه ها'!A:Z,MATCH("جریمه مازاد مصرف آب به ازاء هر متر مکعب",'تعرفه ها'!$B:$B,0),MATCH(F915,'تعرفه ها'!$2:$2,0)),0),"---")</f>
        <v>---</v>
      </c>
      <c r="Z915" s="50" t="str">
        <f>IFERROR(ROUND(((W915+X915+Y915)*INDEX('تعرفه ها'!A:Z,MATCH("هزینه نگهداری و تعمیرات شبکه آب",'تعرفه ها'!$B:$B,0),MATCH(F915,'تعرفه ها'!$2:$2,0))/100),0),"---")</f>
        <v>---</v>
      </c>
      <c r="AA915" s="50" t="str">
        <f>IFERROR(IF(INDEX('اطلاعات دوره'!A:Z,MATCH(G915,'اطلاعات دوره'!C:C,0),MATCH("آب",'اطلاعات دوره'!$1:$1,0))="دارد",ROUND((W915+X915+Y915)*INDEX('تعرفه ها'!A:Z,MATCH("پیک فصلی آب",'تعرفه ها'!$B:$B,0),MATCH(F915,'تعرفه ها'!$2:$2,0))/100,0),0),"---")</f>
        <v>---</v>
      </c>
      <c r="AB915" s="50" t="str">
        <f>IFERROR(ROUND(SUM(W915+X915+Y915+Z915+AA915)*INDEX('تعرفه ها'!A:Z,MATCH("مالیات آب",'تعرفه ها'!$B:$B,0),MATCH(F915,'تعرفه ها'!$2:$2,0))/100,0),"---")</f>
        <v>---</v>
      </c>
      <c r="AC915" s="50" t="str">
        <f t="shared" si="161"/>
        <v>---</v>
      </c>
      <c r="AD915" s="50" t="str">
        <f t="shared" si="154"/>
        <v>---</v>
      </c>
      <c r="AE915" s="50" t="str">
        <f t="shared" si="162"/>
        <v>---</v>
      </c>
      <c r="AF915" s="50" t="str">
        <f t="shared" si="163"/>
        <v>---</v>
      </c>
      <c r="AG915" s="153" t="str">
        <f t="shared" si="164"/>
        <v>---</v>
      </c>
      <c r="AI915" s="183" t="str">
        <f>IFERROR(IF(INDEX(پرداخت!A:AZ,MATCH(A915&amp;" - "&amp;"آب",پرداخت!$B:$B,0),MATCH(G915,پرداخت!$1:$1,0))="نشده","نشده","شده"),"---")</f>
        <v>---</v>
      </c>
      <c r="AL915" s="144"/>
      <c r="AM915" s="144"/>
      <c r="AN915" s="30"/>
      <c r="AO915" s="30"/>
      <c r="AP915" s="30"/>
      <c r="AQ915" s="30"/>
      <c r="AR915" s="30"/>
      <c r="AS915" s="30"/>
      <c r="AT915" s="30"/>
      <c r="AU915" s="30"/>
      <c r="AV915" s="30"/>
      <c r="AW915" s="30"/>
      <c r="AX915" s="30"/>
      <c r="AY915" s="30"/>
      <c r="AZ915" s="30"/>
      <c r="BA915" s="30"/>
      <c r="BB915" s="30"/>
      <c r="BC915" s="30"/>
      <c r="BD915" s="30"/>
      <c r="BE915" s="30"/>
      <c r="BF915" s="30"/>
      <c r="BG915" s="30"/>
      <c r="BH915" s="30"/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30"/>
      <c r="BT915" s="30"/>
      <c r="BU915" s="30"/>
      <c r="BV915" s="30"/>
      <c r="BW915" s="30"/>
      <c r="BX915" s="30"/>
      <c r="BY915" s="30"/>
      <c r="BZ915" s="30"/>
      <c r="CA915" s="30"/>
    </row>
    <row r="916" spans="1:79" ht="34.9" hidden="1" customHeight="1">
      <c r="A916" s="170"/>
      <c r="B916" s="47">
        <f>IFERROR(INDEX('اطلاعات انشعابات شرکتها'!A:BB,MATCH(A916,'اطلاعات انشعابات شرکتها'!A:A,0),MATCH(B$1,'اطلاعات انشعابات شرکتها'!$1:$1,0)),0)</f>
        <v>0</v>
      </c>
      <c r="C916" s="48">
        <f>IFERROR(INDEX('اطلاعات انشعابات شرکتها'!A:BB,MATCH(A916,'اطلاعات انشعابات شرکتها'!A:A,0),MATCH(C$1,'اطلاعات انشعابات شرکتها'!$1:$1,0)),0)</f>
        <v>0</v>
      </c>
      <c r="D916" s="45"/>
      <c r="E916" s="171"/>
      <c r="F916" s="170"/>
      <c r="G916" s="47" t="str">
        <f t="shared" si="155"/>
        <v>/</v>
      </c>
      <c r="H916" s="47">
        <f>IFERROR(INDEX('اطلاعات دوره'!A:Z,MATCH(G916,'اطلاعات دوره'!C:C,0),MATCH(H$1,'اطلاعات دوره'!$1:$1,0)),0)</f>
        <v>0</v>
      </c>
      <c r="I916" s="47">
        <f>IFERROR(INDEX('اطلاعات دوره'!A:Z,MATCH(G916,'اطلاعات دوره'!C:C,0),MATCH(I$1,'اطلاعات دوره'!$1:$1,0)),0)</f>
        <v>0</v>
      </c>
      <c r="J916" s="48">
        <f>IFERROR(INDEX('اطلاعات دوره'!A:Z,MATCH(G916,'اطلاعات دوره'!C:C,0),MATCH(J$1,'اطلاعات دوره'!$1:$1,0)),0)</f>
        <v>0</v>
      </c>
      <c r="K916" s="46"/>
      <c r="L916" s="158" t="str">
        <f>IFERROR(INDEX('اطلاعات دوره'!A:Z,MATCH(G916,'اطلاعات دوره'!C:C,0)-1,MATCH("عنوان",'اطلاعات دوره'!$1:$1,0)),"---")</f>
        <v>---</v>
      </c>
      <c r="M916" s="47" t="str">
        <f t="shared" si="156"/>
        <v>----</v>
      </c>
      <c r="N916" s="48" t="str">
        <f t="shared" si="157"/>
        <v>-/</v>
      </c>
      <c r="O916" s="45"/>
      <c r="P916" s="240">
        <f>IFERROR(INDEX('قرائت کنتور'!A:AZ,MATCH(A916&amp;"-"&amp;"آب",'قرائت کنتور'!B:B,0),MATCH(L916,'قرائت کنتور'!$1:$1,0)),0)</f>
        <v>0</v>
      </c>
      <c r="Q916" s="241">
        <f>IFERROR(INDEX('قرائت کنتور'!A:AZ,MATCH(A916&amp;"-"&amp;"آب",'قرائت کنتور'!B:B,0),MATCH(G916,'قرائت کنتور'!$1:$1,0)),0)</f>
        <v>0</v>
      </c>
      <c r="R916" s="241">
        <f t="shared" si="158"/>
        <v>0</v>
      </c>
      <c r="S916" s="241" t="str">
        <f>IFERROR(INDEX('اطلاعات انشعابات شرکتها'!A:AB,MATCH(A916,'اطلاعات انشعابات شرکتها'!A:A,0),MATCH(S$1,'اطلاعات انشعابات شرکتها'!$1:$1,0)),"---")</f>
        <v>---</v>
      </c>
      <c r="T916" s="227" t="str">
        <f t="shared" si="159"/>
        <v>---</v>
      </c>
      <c r="U916" s="45"/>
      <c r="V916" s="155" t="str">
        <f>IFERROR(INDEX('تعرفه ها'!A:Z,MATCH("بهای هر متر مکعب آب مصرفی",'تعرفه ها'!$B:$B,0),MATCH(F916,'تعرفه ها'!$2:$2,0)),"---")</f>
        <v>---</v>
      </c>
      <c r="W916" s="50" t="str">
        <f t="shared" si="160"/>
        <v>---</v>
      </c>
      <c r="X916" s="50" t="str">
        <f>IFERROR(ROUND(R916*INDEX('تعرفه ها'!A:Z,MATCH("عوارض آب به ازاء هر متر مکعب",'تعرفه ها'!$B:$B,0),MATCH(F916,'تعرفه ها'!$2:$2,0)),0),"---")</f>
        <v>---</v>
      </c>
      <c r="Y916" s="50" t="str">
        <f>IFERROR(ROUND(T916*INDEX('تعرفه ها'!A:Z,MATCH("جریمه مازاد مصرف آب به ازاء هر متر مکعب",'تعرفه ها'!$B:$B,0),MATCH(F916,'تعرفه ها'!$2:$2,0)),0),"---")</f>
        <v>---</v>
      </c>
      <c r="Z916" s="50" t="str">
        <f>IFERROR(ROUND(((W916+X916+Y916)*INDEX('تعرفه ها'!A:Z,MATCH("هزینه نگهداری و تعمیرات شبکه آب",'تعرفه ها'!$B:$B,0),MATCH(F916,'تعرفه ها'!$2:$2,0))/100),0),"---")</f>
        <v>---</v>
      </c>
      <c r="AA916" s="50" t="str">
        <f>IFERROR(IF(INDEX('اطلاعات دوره'!A:Z,MATCH(G916,'اطلاعات دوره'!C:C,0),MATCH("آب",'اطلاعات دوره'!$1:$1,0))="دارد",ROUND((W916+X916+Y916)*INDEX('تعرفه ها'!A:Z,MATCH("پیک فصلی آب",'تعرفه ها'!$B:$B,0),MATCH(F916,'تعرفه ها'!$2:$2,0))/100,0),0),"---")</f>
        <v>---</v>
      </c>
      <c r="AB916" s="50" t="str">
        <f>IFERROR(ROUND(SUM(W916+X916+Y916+Z916+AA916)*INDEX('تعرفه ها'!A:Z,MATCH("مالیات آب",'تعرفه ها'!$B:$B,0),MATCH(F916,'تعرفه ها'!$2:$2,0))/100,0),"---")</f>
        <v>---</v>
      </c>
      <c r="AC916" s="50" t="str">
        <f t="shared" si="161"/>
        <v>---</v>
      </c>
      <c r="AD916" s="50" t="str">
        <f t="shared" si="154"/>
        <v>---</v>
      </c>
      <c r="AE916" s="50" t="str">
        <f t="shared" si="162"/>
        <v>---</v>
      </c>
      <c r="AF916" s="50" t="str">
        <f t="shared" si="163"/>
        <v>---</v>
      </c>
      <c r="AG916" s="153" t="str">
        <f t="shared" si="164"/>
        <v>---</v>
      </c>
      <c r="AI916" s="183" t="str">
        <f>IFERROR(IF(INDEX(پرداخت!A:AZ,MATCH(A916&amp;" - "&amp;"آب",پرداخت!$B:$B,0),MATCH(G916,پرداخت!$1:$1,0))="نشده","نشده","شده"),"---")</f>
        <v>---</v>
      </c>
      <c r="AL916" s="144"/>
      <c r="AM916" s="144"/>
      <c r="AN916" s="30"/>
      <c r="AO916" s="30"/>
      <c r="AP916" s="30"/>
      <c r="AQ916" s="30"/>
      <c r="AR916" s="30"/>
      <c r="AS916" s="30"/>
      <c r="AT916" s="30"/>
      <c r="AU916" s="30"/>
      <c r="AV916" s="30"/>
      <c r="AW916" s="30"/>
      <c r="AX916" s="30"/>
      <c r="AY916" s="30"/>
      <c r="AZ916" s="30"/>
      <c r="BA916" s="30"/>
      <c r="BB916" s="30"/>
      <c r="BC916" s="30"/>
      <c r="BD916" s="30"/>
      <c r="BE916" s="30"/>
      <c r="BF916" s="30"/>
      <c r="BG916" s="30"/>
      <c r="BH916" s="30"/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30"/>
      <c r="BT916" s="30"/>
      <c r="BU916" s="30"/>
      <c r="BV916" s="30"/>
      <c r="BW916" s="30"/>
      <c r="BX916" s="30"/>
      <c r="BY916" s="30"/>
      <c r="BZ916" s="30"/>
      <c r="CA916" s="30"/>
    </row>
    <row r="917" spans="1:79" ht="34.9" hidden="1" customHeight="1">
      <c r="A917" s="170"/>
      <c r="B917" s="47">
        <f>IFERROR(INDEX('اطلاعات انشعابات شرکتها'!A:BB,MATCH(A917,'اطلاعات انشعابات شرکتها'!A:A,0),MATCH(B$1,'اطلاعات انشعابات شرکتها'!$1:$1,0)),0)</f>
        <v>0</v>
      </c>
      <c r="C917" s="48">
        <f>IFERROR(INDEX('اطلاعات انشعابات شرکتها'!A:BB,MATCH(A917,'اطلاعات انشعابات شرکتها'!A:A,0),MATCH(C$1,'اطلاعات انشعابات شرکتها'!$1:$1,0)),0)</f>
        <v>0</v>
      </c>
      <c r="D917" s="45"/>
      <c r="E917" s="171"/>
      <c r="F917" s="170"/>
      <c r="G917" s="47" t="str">
        <f t="shared" si="155"/>
        <v>/</v>
      </c>
      <c r="H917" s="47">
        <f>IFERROR(INDEX('اطلاعات دوره'!A:Z,MATCH(G917,'اطلاعات دوره'!C:C,0),MATCH(H$1,'اطلاعات دوره'!$1:$1,0)),0)</f>
        <v>0</v>
      </c>
      <c r="I917" s="47">
        <f>IFERROR(INDEX('اطلاعات دوره'!A:Z,MATCH(G917,'اطلاعات دوره'!C:C,0),MATCH(I$1,'اطلاعات دوره'!$1:$1,0)),0)</f>
        <v>0</v>
      </c>
      <c r="J917" s="48">
        <f>IFERROR(INDEX('اطلاعات دوره'!A:Z,MATCH(G917,'اطلاعات دوره'!C:C,0),MATCH(J$1,'اطلاعات دوره'!$1:$1,0)),0)</f>
        <v>0</v>
      </c>
      <c r="K917" s="46"/>
      <c r="L917" s="158" t="str">
        <f>IFERROR(INDEX('اطلاعات دوره'!A:Z,MATCH(G917,'اطلاعات دوره'!C:C,0)-1,MATCH("عنوان",'اطلاعات دوره'!$1:$1,0)),"---")</f>
        <v>---</v>
      </c>
      <c r="M917" s="47" t="str">
        <f t="shared" si="156"/>
        <v>----</v>
      </c>
      <c r="N917" s="48" t="str">
        <f t="shared" si="157"/>
        <v>-/</v>
      </c>
      <c r="O917" s="45"/>
      <c r="P917" s="240">
        <f>IFERROR(INDEX('قرائت کنتور'!A:AZ,MATCH(A917&amp;"-"&amp;"آب",'قرائت کنتور'!B:B,0),MATCH(L917,'قرائت کنتور'!$1:$1,0)),0)</f>
        <v>0</v>
      </c>
      <c r="Q917" s="241">
        <f>IFERROR(INDEX('قرائت کنتور'!A:AZ,MATCH(A917&amp;"-"&amp;"آب",'قرائت کنتور'!B:B,0),MATCH(G917,'قرائت کنتور'!$1:$1,0)),0)</f>
        <v>0</v>
      </c>
      <c r="R917" s="241">
        <f t="shared" si="158"/>
        <v>0</v>
      </c>
      <c r="S917" s="241" t="str">
        <f>IFERROR(INDEX('اطلاعات انشعابات شرکتها'!A:AB,MATCH(A917,'اطلاعات انشعابات شرکتها'!A:A,0),MATCH(S$1,'اطلاعات انشعابات شرکتها'!$1:$1,0)),"---")</f>
        <v>---</v>
      </c>
      <c r="T917" s="227" t="str">
        <f t="shared" si="159"/>
        <v>---</v>
      </c>
      <c r="U917" s="45"/>
      <c r="V917" s="155" t="str">
        <f>IFERROR(INDEX('تعرفه ها'!A:Z,MATCH("بهای هر متر مکعب آب مصرفی",'تعرفه ها'!$B:$B,0),MATCH(F917,'تعرفه ها'!$2:$2,0)),"---")</f>
        <v>---</v>
      </c>
      <c r="W917" s="50" t="str">
        <f t="shared" si="160"/>
        <v>---</v>
      </c>
      <c r="X917" s="50" t="str">
        <f>IFERROR(ROUND(R917*INDEX('تعرفه ها'!A:Z,MATCH("عوارض آب به ازاء هر متر مکعب",'تعرفه ها'!$B:$B,0),MATCH(F917,'تعرفه ها'!$2:$2,0)),0),"---")</f>
        <v>---</v>
      </c>
      <c r="Y917" s="50" t="str">
        <f>IFERROR(ROUND(T917*INDEX('تعرفه ها'!A:Z,MATCH("جریمه مازاد مصرف آب به ازاء هر متر مکعب",'تعرفه ها'!$B:$B,0),MATCH(F917,'تعرفه ها'!$2:$2,0)),0),"---")</f>
        <v>---</v>
      </c>
      <c r="Z917" s="50" t="str">
        <f>IFERROR(ROUND(((W917+X917+Y917)*INDEX('تعرفه ها'!A:Z,MATCH("هزینه نگهداری و تعمیرات شبکه آب",'تعرفه ها'!$B:$B,0),MATCH(F917,'تعرفه ها'!$2:$2,0))/100),0),"---")</f>
        <v>---</v>
      </c>
      <c r="AA917" s="50" t="str">
        <f>IFERROR(IF(INDEX('اطلاعات دوره'!A:Z,MATCH(G917,'اطلاعات دوره'!C:C,0),MATCH("آب",'اطلاعات دوره'!$1:$1,0))="دارد",ROUND((W917+X917+Y917)*INDEX('تعرفه ها'!A:Z,MATCH("پیک فصلی آب",'تعرفه ها'!$B:$B,0),MATCH(F917,'تعرفه ها'!$2:$2,0))/100,0),0),"---")</f>
        <v>---</v>
      </c>
      <c r="AB917" s="50" t="str">
        <f>IFERROR(ROUND(SUM(W917+X917+Y917+Z917+AA917)*INDEX('تعرفه ها'!A:Z,MATCH("مالیات آب",'تعرفه ها'!$B:$B,0),MATCH(F917,'تعرفه ها'!$2:$2,0))/100,0),"---")</f>
        <v>---</v>
      </c>
      <c r="AC917" s="50" t="str">
        <f t="shared" si="161"/>
        <v>---</v>
      </c>
      <c r="AD917" s="50" t="str">
        <f t="shared" si="154"/>
        <v>---</v>
      </c>
      <c r="AE917" s="50" t="str">
        <f t="shared" si="162"/>
        <v>---</v>
      </c>
      <c r="AF917" s="50" t="str">
        <f t="shared" si="163"/>
        <v>---</v>
      </c>
      <c r="AG917" s="153" t="str">
        <f t="shared" si="164"/>
        <v>---</v>
      </c>
      <c r="AI917" s="183" t="str">
        <f>IFERROR(IF(INDEX(پرداخت!A:AZ,MATCH(A917&amp;" - "&amp;"آب",پرداخت!$B:$B,0),MATCH(G917,پرداخت!$1:$1,0))="نشده","نشده","شده"),"---")</f>
        <v>---</v>
      </c>
      <c r="AL917" s="144"/>
      <c r="AM917" s="144"/>
      <c r="AN917" s="30"/>
      <c r="AO917" s="30"/>
      <c r="AP917" s="30"/>
      <c r="AQ917" s="30"/>
      <c r="AR917" s="30"/>
      <c r="AS917" s="30"/>
      <c r="AT917" s="30"/>
      <c r="AU917" s="30"/>
      <c r="AV917" s="30"/>
      <c r="AW917" s="30"/>
      <c r="AX917" s="30"/>
      <c r="AY917" s="30"/>
      <c r="AZ917" s="30"/>
      <c r="BA917" s="30"/>
      <c r="BB917" s="30"/>
      <c r="BC917" s="30"/>
      <c r="BD917" s="30"/>
      <c r="BE917" s="30"/>
      <c r="BF917" s="30"/>
      <c r="BG917" s="30"/>
      <c r="BH917" s="30"/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30"/>
      <c r="BT917" s="30"/>
      <c r="BU917" s="30"/>
      <c r="BV917" s="30"/>
      <c r="BW917" s="30"/>
      <c r="BX917" s="30"/>
      <c r="BY917" s="30"/>
      <c r="BZ917" s="30"/>
      <c r="CA917" s="30"/>
    </row>
    <row r="918" spans="1:79" ht="34.9" hidden="1" customHeight="1">
      <c r="A918" s="170"/>
      <c r="B918" s="47">
        <f>IFERROR(INDEX('اطلاعات انشعابات شرکتها'!A:BB,MATCH(A918,'اطلاعات انشعابات شرکتها'!A:A,0),MATCH(B$1,'اطلاعات انشعابات شرکتها'!$1:$1,0)),0)</f>
        <v>0</v>
      </c>
      <c r="C918" s="48">
        <f>IFERROR(INDEX('اطلاعات انشعابات شرکتها'!A:BB,MATCH(A918,'اطلاعات انشعابات شرکتها'!A:A,0),MATCH(C$1,'اطلاعات انشعابات شرکتها'!$1:$1,0)),0)</f>
        <v>0</v>
      </c>
      <c r="D918" s="45"/>
      <c r="E918" s="171"/>
      <c r="F918" s="170"/>
      <c r="G918" s="47" t="str">
        <f t="shared" si="155"/>
        <v>/</v>
      </c>
      <c r="H918" s="47">
        <f>IFERROR(INDEX('اطلاعات دوره'!A:Z,MATCH(G918,'اطلاعات دوره'!C:C,0),MATCH(H$1,'اطلاعات دوره'!$1:$1,0)),0)</f>
        <v>0</v>
      </c>
      <c r="I918" s="47">
        <f>IFERROR(INDEX('اطلاعات دوره'!A:Z,MATCH(G918,'اطلاعات دوره'!C:C,0),MATCH(I$1,'اطلاعات دوره'!$1:$1,0)),0)</f>
        <v>0</v>
      </c>
      <c r="J918" s="48">
        <f>IFERROR(INDEX('اطلاعات دوره'!A:Z,MATCH(G918,'اطلاعات دوره'!C:C,0),MATCH(J$1,'اطلاعات دوره'!$1:$1,0)),0)</f>
        <v>0</v>
      </c>
      <c r="K918" s="46"/>
      <c r="L918" s="158" t="str">
        <f>IFERROR(INDEX('اطلاعات دوره'!A:Z,MATCH(G918,'اطلاعات دوره'!C:C,0)-1,MATCH("عنوان",'اطلاعات دوره'!$1:$1,0)),"---")</f>
        <v>---</v>
      </c>
      <c r="M918" s="47" t="str">
        <f t="shared" si="156"/>
        <v>----</v>
      </c>
      <c r="N918" s="48" t="str">
        <f t="shared" si="157"/>
        <v>-/</v>
      </c>
      <c r="O918" s="45"/>
      <c r="P918" s="240">
        <f>IFERROR(INDEX('قرائت کنتور'!A:AZ,MATCH(A918&amp;"-"&amp;"آب",'قرائت کنتور'!B:B,0),MATCH(L918,'قرائت کنتور'!$1:$1,0)),0)</f>
        <v>0</v>
      </c>
      <c r="Q918" s="241">
        <f>IFERROR(INDEX('قرائت کنتور'!A:AZ,MATCH(A918&amp;"-"&amp;"آب",'قرائت کنتور'!B:B,0),MATCH(G918,'قرائت کنتور'!$1:$1,0)),0)</f>
        <v>0</v>
      </c>
      <c r="R918" s="241">
        <f t="shared" si="158"/>
        <v>0</v>
      </c>
      <c r="S918" s="241" t="str">
        <f>IFERROR(INDEX('اطلاعات انشعابات شرکتها'!A:AB,MATCH(A918,'اطلاعات انشعابات شرکتها'!A:A,0),MATCH(S$1,'اطلاعات انشعابات شرکتها'!$1:$1,0)),"---")</f>
        <v>---</v>
      </c>
      <c r="T918" s="227" t="str">
        <f t="shared" si="159"/>
        <v>---</v>
      </c>
      <c r="U918" s="45"/>
      <c r="V918" s="155" t="str">
        <f>IFERROR(INDEX('تعرفه ها'!A:Z,MATCH("بهای هر متر مکعب آب مصرفی",'تعرفه ها'!$B:$B,0),MATCH(F918,'تعرفه ها'!$2:$2,0)),"---")</f>
        <v>---</v>
      </c>
      <c r="W918" s="50" t="str">
        <f t="shared" si="160"/>
        <v>---</v>
      </c>
      <c r="X918" s="50" t="str">
        <f>IFERROR(ROUND(R918*INDEX('تعرفه ها'!A:Z,MATCH("عوارض آب به ازاء هر متر مکعب",'تعرفه ها'!$B:$B,0),MATCH(F918,'تعرفه ها'!$2:$2,0)),0),"---")</f>
        <v>---</v>
      </c>
      <c r="Y918" s="50" t="str">
        <f>IFERROR(ROUND(T918*INDEX('تعرفه ها'!A:Z,MATCH("جریمه مازاد مصرف آب به ازاء هر متر مکعب",'تعرفه ها'!$B:$B,0),MATCH(F918,'تعرفه ها'!$2:$2,0)),0),"---")</f>
        <v>---</v>
      </c>
      <c r="Z918" s="50" t="str">
        <f>IFERROR(ROUND(((W918+X918+Y918)*INDEX('تعرفه ها'!A:Z,MATCH("هزینه نگهداری و تعمیرات شبکه آب",'تعرفه ها'!$B:$B,0),MATCH(F918,'تعرفه ها'!$2:$2,0))/100),0),"---")</f>
        <v>---</v>
      </c>
      <c r="AA918" s="50" t="str">
        <f>IFERROR(IF(INDEX('اطلاعات دوره'!A:Z,MATCH(G918,'اطلاعات دوره'!C:C,0),MATCH("آب",'اطلاعات دوره'!$1:$1,0))="دارد",ROUND((W918+X918+Y918)*INDEX('تعرفه ها'!A:Z,MATCH("پیک فصلی آب",'تعرفه ها'!$B:$B,0),MATCH(F918,'تعرفه ها'!$2:$2,0))/100,0),0),"---")</f>
        <v>---</v>
      </c>
      <c r="AB918" s="50" t="str">
        <f>IFERROR(ROUND(SUM(W918+X918+Y918+Z918+AA918)*INDEX('تعرفه ها'!A:Z,MATCH("مالیات آب",'تعرفه ها'!$B:$B,0),MATCH(F918,'تعرفه ها'!$2:$2,0))/100,0),"---")</f>
        <v>---</v>
      </c>
      <c r="AC918" s="50" t="str">
        <f t="shared" si="161"/>
        <v>---</v>
      </c>
      <c r="AD918" s="50" t="str">
        <f t="shared" si="154"/>
        <v>---</v>
      </c>
      <c r="AE918" s="50" t="str">
        <f t="shared" si="162"/>
        <v>---</v>
      </c>
      <c r="AF918" s="50" t="str">
        <f t="shared" si="163"/>
        <v>---</v>
      </c>
      <c r="AG918" s="153" t="str">
        <f t="shared" si="164"/>
        <v>---</v>
      </c>
      <c r="AI918" s="183" t="str">
        <f>IFERROR(IF(INDEX(پرداخت!A:AZ,MATCH(A918&amp;" - "&amp;"آب",پرداخت!$B:$B,0),MATCH(G918,پرداخت!$1:$1,0))="نشده","نشده","شده"),"---")</f>
        <v>---</v>
      </c>
      <c r="AL918" s="144"/>
      <c r="AM918" s="144"/>
      <c r="AN918" s="30"/>
      <c r="AO918" s="30"/>
      <c r="AP918" s="30"/>
      <c r="AQ918" s="30"/>
      <c r="AR918" s="30"/>
      <c r="AS918" s="30"/>
      <c r="AT918" s="30"/>
      <c r="AU918" s="30"/>
      <c r="AV918" s="30"/>
      <c r="AW918" s="30"/>
      <c r="AX918" s="30"/>
      <c r="AY918" s="30"/>
      <c r="AZ918" s="30"/>
      <c r="BA918" s="30"/>
      <c r="BB918" s="30"/>
      <c r="BC918" s="30"/>
      <c r="BD918" s="30"/>
      <c r="BE918" s="30"/>
      <c r="BF918" s="30"/>
      <c r="BG918" s="30"/>
      <c r="BH918" s="30"/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30"/>
      <c r="BT918" s="30"/>
      <c r="BU918" s="30"/>
      <c r="BV918" s="30"/>
      <c r="BW918" s="30"/>
      <c r="BX918" s="30"/>
      <c r="BY918" s="30"/>
      <c r="BZ918" s="30"/>
      <c r="CA918" s="30"/>
    </row>
    <row r="919" spans="1:79" ht="34.9" hidden="1" customHeight="1">
      <c r="A919" s="170"/>
      <c r="B919" s="47">
        <f>IFERROR(INDEX('اطلاعات انشعابات شرکتها'!A:BB,MATCH(A919,'اطلاعات انشعابات شرکتها'!A:A,0),MATCH(B$1,'اطلاعات انشعابات شرکتها'!$1:$1,0)),0)</f>
        <v>0</v>
      </c>
      <c r="C919" s="48">
        <f>IFERROR(INDEX('اطلاعات انشعابات شرکتها'!A:BB,MATCH(A919,'اطلاعات انشعابات شرکتها'!A:A,0),MATCH(C$1,'اطلاعات انشعابات شرکتها'!$1:$1,0)),0)</f>
        <v>0</v>
      </c>
      <c r="D919" s="45"/>
      <c r="E919" s="171"/>
      <c r="F919" s="170"/>
      <c r="G919" s="47" t="str">
        <f t="shared" si="155"/>
        <v>/</v>
      </c>
      <c r="H919" s="47">
        <f>IFERROR(INDEX('اطلاعات دوره'!A:Z,MATCH(G919,'اطلاعات دوره'!C:C,0),MATCH(H$1,'اطلاعات دوره'!$1:$1,0)),0)</f>
        <v>0</v>
      </c>
      <c r="I919" s="47">
        <f>IFERROR(INDEX('اطلاعات دوره'!A:Z,MATCH(G919,'اطلاعات دوره'!C:C,0),MATCH(I$1,'اطلاعات دوره'!$1:$1,0)),0)</f>
        <v>0</v>
      </c>
      <c r="J919" s="48">
        <f>IFERROR(INDEX('اطلاعات دوره'!A:Z,MATCH(G919,'اطلاعات دوره'!C:C,0),MATCH(J$1,'اطلاعات دوره'!$1:$1,0)),0)</f>
        <v>0</v>
      </c>
      <c r="K919" s="46"/>
      <c r="L919" s="158" t="str">
        <f>IFERROR(INDEX('اطلاعات دوره'!A:Z,MATCH(G919,'اطلاعات دوره'!C:C,0)-1,MATCH("عنوان",'اطلاعات دوره'!$1:$1,0)),"---")</f>
        <v>---</v>
      </c>
      <c r="M919" s="47" t="str">
        <f t="shared" si="156"/>
        <v>----</v>
      </c>
      <c r="N919" s="48" t="str">
        <f t="shared" si="157"/>
        <v>-/</v>
      </c>
      <c r="O919" s="45"/>
      <c r="P919" s="240">
        <f>IFERROR(INDEX('قرائت کنتور'!A:AZ,MATCH(A919&amp;"-"&amp;"آب",'قرائت کنتور'!B:B,0),MATCH(L919,'قرائت کنتور'!$1:$1,0)),0)</f>
        <v>0</v>
      </c>
      <c r="Q919" s="241">
        <f>IFERROR(INDEX('قرائت کنتور'!A:AZ,MATCH(A919&amp;"-"&amp;"آب",'قرائت کنتور'!B:B,0),MATCH(G919,'قرائت کنتور'!$1:$1,0)),0)</f>
        <v>0</v>
      </c>
      <c r="R919" s="241">
        <f t="shared" si="158"/>
        <v>0</v>
      </c>
      <c r="S919" s="241" t="str">
        <f>IFERROR(INDEX('اطلاعات انشعابات شرکتها'!A:AB,MATCH(A919,'اطلاعات انشعابات شرکتها'!A:A,0),MATCH(S$1,'اطلاعات انشعابات شرکتها'!$1:$1,0)),"---")</f>
        <v>---</v>
      </c>
      <c r="T919" s="227" t="str">
        <f t="shared" si="159"/>
        <v>---</v>
      </c>
      <c r="U919" s="45"/>
      <c r="V919" s="155" t="str">
        <f>IFERROR(INDEX('تعرفه ها'!A:Z,MATCH("بهای هر متر مکعب آب مصرفی",'تعرفه ها'!$B:$B,0),MATCH(F919,'تعرفه ها'!$2:$2,0)),"---")</f>
        <v>---</v>
      </c>
      <c r="W919" s="50" t="str">
        <f t="shared" si="160"/>
        <v>---</v>
      </c>
      <c r="X919" s="50" t="str">
        <f>IFERROR(ROUND(R919*INDEX('تعرفه ها'!A:Z,MATCH("عوارض آب به ازاء هر متر مکعب",'تعرفه ها'!$B:$B,0),MATCH(F919,'تعرفه ها'!$2:$2,0)),0),"---")</f>
        <v>---</v>
      </c>
      <c r="Y919" s="50" t="str">
        <f>IFERROR(ROUND(T919*INDEX('تعرفه ها'!A:Z,MATCH("جریمه مازاد مصرف آب به ازاء هر متر مکعب",'تعرفه ها'!$B:$B,0),MATCH(F919,'تعرفه ها'!$2:$2,0)),0),"---")</f>
        <v>---</v>
      </c>
      <c r="Z919" s="50" t="str">
        <f>IFERROR(ROUND(((W919+X919+Y919)*INDEX('تعرفه ها'!A:Z,MATCH("هزینه نگهداری و تعمیرات شبکه آب",'تعرفه ها'!$B:$B,0),MATCH(F919,'تعرفه ها'!$2:$2,0))/100),0),"---")</f>
        <v>---</v>
      </c>
      <c r="AA919" s="50" t="str">
        <f>IFERROR(IF(INDEX('اطلاعات دوره'!A:Z,MATCH(G919,'اطلاعات دوره'!C:C,0),MATCH("آب",'اطلاعات دوره'!$1:$1,0))="دارد",ROUND((W919+X919+Y919)*INDEX('تعرفه ها'!A:Z,MATCH("پیک فصلی آب",'تعرفه ها'!$B:$B,0),MATCH(F919,'تعرفه ها'!$2:$2,0))/100,0),0),"---")</f>
        <v>---</v>
      </c>
      <c r="AB919" s="50" t="str">
        <f>IFERROR(ROUND(SUM(W919+X919+Y919+Z919+AA919)*INDEX('تعرفه ها'!A:Z,MATCH("مالیات آب",'تعرفه ها'!$B:$B,0),MATCH(F919,'تعرفه ها'!$2:$2,0))/100,0),"---")</f>
        <v>---</v>
      </c>
      <c r="AC919" s="50" t="str">
        <f t="shared" si="161"/>
        <v>---</v>
      </c>
      <c r="AD919" s="50" t="str">
        <f t="shared" si="154"/>
        <v>---</v>
      </c>
      <c r="AE919" s="50" t="str">
        <f t="shared" si="162"/>
        <v>---</v>
      </c>
      <c r="AF919" s="50" t="str">
        <f t="shared" si="163"/>
        <v>---</v>
      </c>
      <c r="AG919" s="153" t="str">
        <f t="shared" si="164"/>
        <v>---</v>
      </c>
      <c r="AI919" s="183" t="str">
        <f>IFERROR(IF(INDEX(پرداخت!A:AZ,MATCH(A919&amp;" - "&amp;"آب",پرداخت!$B:$B,0),MATCH(G919,پرداخت!$1:$1,0))="نشده","نشده","شده"),"---")</f>
        <v>---</v>
      </c>
      <c r="AL919" s="144"/>
      <c r="AM919" s="144"/>
      <c r="AN919" s="30"/>
      <c r="AO919" s="30"/>
      <c r="AP919" s="30"/>
      <c r="AQ919" s="30"/>
      <c r="AR919" s="30"/>
      <c r="AS919" s="30"/>
      <c r="AT919" s="30"/>
      <c r="AU919" s="30"/>
      <c r="AV919" s="30"/>
      <c r="AW919" s="30"/>
      <c r="AX919" s="30"/>
      <c r="AY919" s="30"/>
      <c r="AZ919" s="30"/>
      <c r="BA919" s="30"/>
      <c r="BB919" s="30"/>
      <c r="BC919" s="30"/>
      <c r="BD919" s="30"/>
      <c r="BE919" s="30"/>
      <c r="BF919" s="30"/>
      <c r="BG919" s="30"/>
      <c r="BH919" s="30"/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30"/>
      <c r="BT919" s="30"/>
      <c r="BU919" s="30"/>
      <c r="BV919" s="30"/>
      <c r="BW919" s="30"/>
      <c r="BX919" s="30"/>
      <c r="BY919" s="30"/>
      <c r="BZ919" s="30"/>
      <c r="CA919" s="30"/>
    </row>
    <row r="920" spans="1:79" ht="34.9" hidden="1" customHeight="1">
      <c r="A920" s="170"/>
      <c r="B920" s="47">
        <f>IFERROR(INDEX('اطلاعات انشعابات شرکتها'!A:BB,MATCH(A920,'اطلاعات انشعابات شرکتها'!A:A,0),MATCH(B$1,'اطلاعات انشعابات شرکتها'!$1:$1,0)),0)</f>
        <v>0</v>
      </c>
      <c r="C920" s="48">
        <f>IFERROR(INDEX('اطلاعات انشعابات شرکتها'!A:BB,MATCH(A920,'اطلاعات انشعابات شرکتها'!A:A,0),MATCH(C$1,'اطلاعات انشعابات شرکتها'!$1:$1,0)),0)</f>
        <v>0</v>
      </c>
      <c r="D920" s="45"/>
      <c r="E920" s="171"/>
      <c r="F920" s="170"/>
      <c r="G920" s="47" t="str">
        <f t="shared" si="155"/>
        <v>/</v>
      </c>
      <c r="H920" s="47">
        <f>IFERROR(INDEX('اطلاعات دوره'!A:Z,MATCH(G920,'اطلاعات دوره'!C:C,0),MATCH(H$1,'اطلاعات دوره'!$1:$1,0)),0)</f>
        <v>0</v>
      </c>
      <c r="I920" s="47">
        <f>IFERROR(INDEX('اطلاعات دوره'!A:Z,MATCH(G920,'اطلاعات دوره'!C:C,0),MATCH(I$1,'اطلاعات دوره'!$1:$1,0)),0)</f>
        <v>0</v>
      </c>
      <c r="J920" s="48">
        <f>IFERROR(INDEX('اطلاعات دوره'!A:Z,MATCH(G920,'اطلاعات دوره'!C:C,0),MATCH(J$1,'اطلاعات دوره'!$1:$1,0)),0)</f>
        <v>0</v>
      </c>
      <c r="K920" s="46"/>
      <c r="L920" s="158" t="str">
        <f>IFERROR(INDEX('اطلاعات دوره'!A:Z,MATCH(G920,'اطلاعات دوره'!C:C,0)-1,MATCH("عنوان",'اطلاعات دوره'!$1:$1,0)),"---")</f>
        <v>---</v>
      </c>
      <c r="M920" s="47" t="str">
        <f t="shared" si="156"/>
        <v>----</v>
      </c>
      <c r="N920" s="48" t="str">
        <f t="shared" si="157"/>
        <v>-/</v>
      </c>
      <c r="O920" s="45"/>
      <c r="P920" s="240">
        <f>IFERROR(INDEX('قرائت کنتور'!A:AZ,MATCH(A920&amp;"-"&amp;"آب",'قرائت کنتور'!B:B,0),MATCH(L920,'قرائت کنتور'!$1:$1,0)),0)</f>
        <v>0</v>
      </c>
      <c r="Q920" s="241">
        <f>IFERROR(INDEX('قرائت کنتور'!A:AZ,MATCH(A920&amp;"-"&amp;"آب",'قرائت کنتور'!B:B,0),MATCH(G920,'قرائت کنتور'!$1:$1,0)),0)</f>
        <v>0</v>
      </c>
      <c r="R920" s="241">
        <f t="shared" si="158"/>
        <v>0</v>
      </c>
      <c r="S920" s="241" t="str">
        <f>IFERROR(INDEX('اطلاعات انشعابات شرکتها'!A:AB,MATCH(A920,'اطلاعات انشعابات شرکتها'!A:A,0),MATCH(S$1,'اطلاعات انشعابات شرکتها'!$1:$1,0)),"---")</f>
        <v>---</v>
      </c>
      <c r="T920" s="227" t="str">
        <f t="shared" si="159"/>
        <v>---</v>
      </c>
      <c r="U920" s="45"/>
      <c r="V920" s="155" t="str">
        <f>IFERROR(INDEX('تعرفه ها'!A:Z,MATCH("بهای هر متر مکعب آب مصرفی",'تعرفه ها'!$B:$B,0),MATCH(F920,'تعرفه ها'!$2:$2,0)),"---")</f>
        <v>---</v>
      </c>
      <c r="W920" s="50" t="str">
        <f t="shared" si="160"/>
        <v>---</v>
      </c>
      <c r="X920" s="50" t="str">
        <f>IFERROR(ROUND(R920*INDEX('تعرفه ها'!A:Z,MATCH("عوارض آب به ازاء هر متر مکعب",'تعرفه ها'!$B:$B,0),MATCH(F920,'تعرفه ها'!$2:$2,0)),0),"---")</f>
        <v>---</v>
      </c>
      <c r="Y920" s="50" t="str">
        <f>IFERROR(ROUND(T920*INDEX('تعرفه ها'!A:Z,MATCH("جریمه مازاد مصرف آب به ازاء هر متر مکعب",'تعرفه ها'!$B:$B,0),MATCH(F920,'تعرفه ها'!$2:$2,0)),0),"---")</f>
        <v>---</v>
      </c>
      <c r="Z920" s="50" t="str">
        <f>IFERROR(ROUND(((W920+X920+Y920)*INDEX('تعرفه ها'!A:Z,MATCH("هزینه نگهداری و تعمیرات شبکه آب",'تعرفه ها'!$B:$B,0),MATCH(F920,'تعرفه ها'!$2:$2,0))/100),0),"---")</f>
        <v>---</v>
      </c>
      <c r="AA920" s="50" t="str">
        <f>IFERROR(IF(INDEX('اطلاعات دوره'!A:Z,MATCH(G920,'اطلاعات دوره'!C:C,0),MATCH("آب",'اطلاعات دوره'!$1:$1,0))="دارد",ROUND((W920+X920+Y920)*INDEX('تعرفه ها'!A:Z,MATCH("پیک فصلی آب",'تعرفه ها'!$B:$B,0),MATCH(F920,'تعرفه ها'!$2:$2,0))/100,0),0),"---")</f>
        <v>---</v>
      </c>
      <c r="AB920" s="50" t="str">
        <f>IFERROR(ROUND(SUM(W920+X920+Y920+Z920+AA920)*INDEX('تعرفه ها'!A:Z,MATCH("مالیات آب",'تعرفه ها'!$B:$B,0),MATCH(F920,'تعرفه ها'!$2:$2,0))/100,0),"---")</f>
        <v>---</v>
      </c>
      <c r="AC920" s="50" t="str">
        <f t="shared" si="161"/>
        <v>---</v>
      </c>
      <c r="AD920" s="50" t="str">
        <f t="shared" si="154"/>
        <v>---</v>
      </c>
      <c r="AE920" s="50" t="str">
        <f t="shared" si="162"/>
        <v>---</v>
      </c>
      <c r="AF920" s="50" t="str">
        <f t="shared" si="163"/>
        <v>---</v>
      </c>
      <c r="AG920" s="153" t="str">
        <f t="shared" si="164"/>
        <v>---</v>
      </c>
      <c r="AI920" s="183" t="str">
        <f>IFERROR(IF(INDEX(پرداخت!A:AZ,MATCH(A920&amp;" - "&amp;"آب",پرداخت!$B:$B,0),MATCH(G920,پرداخت!$1:$1,0))="نشده","نشده","شده"),"---")</f>
        <v>---</v>
      </c>
      <c r="AL920" s="144"/>
      <c r="AM920" s="144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0"/>
      <c r="CA920" s="30"/>
    </row>
    <row r="921" spans="1:79" ht="34.9" hidden="1" customHeight="1">
      <c r="A921" s="170"/>
      <c r="B921" s="47">
        <f>IFERROR(INDEX('اطلاعات انشعابات شرکتها'!A:BB,MATCH(A921,'اطلاعات انشعابات شرکتها'!A:A,0),MATCH(B$1,'اطلاعات انشعابات شرکتها'!$1:$1,0)),0)</f>
        <v>0</v>
      </c>
      <c r="C921" s="48">
        <f>IFERROR(INDEX('اطلاعات انشعابات شرکتها'!A:BB,MATCH(A921,'اطلاعات انشعابات شرکتها'!A:A,0),MATCH(C$1,'اطلاعات انشعابات شرکتها'!$1:$1,0)),0)</f>
        <v>0</v>
      </c>
      <c r="D921" s="45"/>
      <c r="E921" s="171"/>
      <c r="F921" s="170"/>
      <c r="G921" s="47" t="str">
        <f t="shared" si="155"/>
        <v>/</v>
      </c>
      <c r="H921" s="47">
        <f>IFERROR(INDEX('اطلاعات دوره'!A:Z,MATCH(G921,'اطلاعات دوره'!C:C,0),MATCH(H$1,'اطلاعات دوره'!$1:$1,0)),0)</f>
        <v>0</v>
      </c>
      <c r="I921" s="47">
        <f>IFERROR(INDEX('اطلاعات دوره'!A:Z,MATCH(G921,'اطلاعات دوره'!C:C,0),MATCH(I$1,'اطلاعات دوره'!$1:$1,0)),0)</f>
        <v>0</v>
      </c>
      <c r="J921" s="48">
        <f>IFERROR(INDEX('اطلاعات دوره'!A:Z,MATCH(G921,'اطلاعات دوره'!C:C,0),MATCH(J$1,'اطلاعات دوره'!$1:$1,0)),0)</f>
        <v>0</v>
      </c>
      <c r="K921" s="46"/>
      <c r="L921" s="158" t="str">
        <f>IFERROR(INDEX('اطلاعات دوره'!A:Z,MATCH(G921,'اطلاعات دوره'!C:C,0)-1,MATCH("عنوان",'اطلاعات دوره'!$1:$1,0)),"---")</f>
        <v>---</v>
      </c>
      <c r="M921" s="47" t="str">
        <f t="shared" si="156"/>
        <v>----</v>
      </c>
      <c r="N921" s="48" t="str">
        <f t="shared" si="157"/>
        <v>-/</v>
      </c>
      <c r="O921" s="45"/>
      <c r="P921" s="240">
        <f>IFERROR(INDEX('قرائت کنتور'!A:AZ,MATCH(A921&amp;"-"&amp;"آب",'قرائت کنتور'!B:B,0),MATCH(L921,'قرائت کنتور'!$1:$1,0)),0)</f>
        <v>0</v>
      </c>
      <c r="Q921" s="241">
        <f>IFERROR(INDEX('قرائت کنتور'!A:AZ,MATCH(A921&amp;"-"&amp;"آب",'قرائت کنتور'!B:B,0),MATCH(G921,'قرائت کنتور'!$1:$1,0)),0)</f>
        <v>0</v>
      </c>
      <c r="R921" s="241">
        <f t="shared" si="158"/>
        <v>0</v>
      </c>
      <c r="S921" s="241" t="str">
        <f>IFERROR(INDEX('اطلاعات انشعابات شرکتها'!A:AB,MATCH(A921,'اطلاعات انشعابات شرکتها'!A:A,0),MATCH(S$1,'اطلاعات انشعابات شرکتها'!$1:$1,0)),"---")</f>
        <v>---</v>
      </c>
      <c r="T921" s="227" t="str">
        <f t="shared" si="159"/>
        <v>---</v>
      </c>
      <c r="U921" s="45"/>
      <c r="V921" s="155" t="str">
        <f>IFERROR(INDEX('تعرفه ها'!A:Z,MATCH("بهای هر متر مکعب آب مصرفی",'تعرفه ها'!$B:$B,0),MATCH(F921,'تعرفه ها'!$2:$2,0)),"---")</f>
        <v>---</v>
      </c>
      <c r="W921" s="50" t="str">
        <f t="shared" si="160"/>
        <v>---</v>
      </c>
      <c r="X921" s="50" t="str">
        <f>IFERROR(ROUND(R921*INDEX('تعرفه ها'!A:Z,MATCH("عوارض آب به ازاء هر متر مکعب",'تعرفه ها'!$B:$B,0),MATCH(F921,'تعرفه ها'!$2:$2,0)),0),"---")</f>
        <v>---</v>
      </c>
      <c r="Y921" s="50" t="str">
        <f>IFERROR(ROUND(T921*INDEX('تعرفه ها'!A:Z,MATCH("جریمه مازاد مصرف آب به ازاء هر متر مکعب",'تعرفه ها'!$B:$B,0),MATCH(F921,'تعرفه ها'!$2:$2,0)),0),"---")</f>
        <v>---</v>
      </c>
      <c r="Z921" s="50" t="str">
        <f>IFERROR(ROUND(((W921+X921+Y921)*INDEX('تعرفه ها'!A:Z,MATCH("هزینه نگهداری و تعمیرات شبکه آب",'تعرفه ها'!$B:$B,0),MATCH(F921,'تعرفه ها'!$2:$2,0))/100),0),"---")</f>
        <v>---</v>
      </c>
      <c r="AA921" s="50" t="str">
        <f>IFERROR(IF(INDEX('اطلاعات دوره'!A:Z,MATCH(G921,'اطلاعات دوره'!C:C,0),MATCH("آب",'اطلاعات دوره'!$1:$1,0))="دارد",ROUND((W921+X921+Y921)*INDEX('تعرفه ها'!A:Z,MATCH("پیک فصلی آب",'تعرفه ها'!$B:$B,0),MATCH(F921,'تعرفه ها'!$2:$2,0))/100,0),0),"---")</f>
        <v>---</v>
      </c>
      <c r="AB921" s="50" t="str">
        <f>IFERROR(ROUND(SUM(W921+X921+Y921+Z921+AA921)*INDEX('تعرفه ها'!A:Z,MATCH("مالیات آب",'تعرفه ها'!$B:$B,0),MATCH(F921,'تعرفه ها'!$2:$2,0))/100,0),"---")</f>
        <v>---</v>
      </c>
      <c r="AC921" s="50" t="str">
        <f t="shared" si="161"/>
        <v>---</v>
      </c>
      <c r="AD921" s="50" t="str">
        <f t="shared" si="154"/>
        <v>---</v>
      </c>
      <c r="AE921" s="50" t="str">
        <f t="shared" si="162"/>
        <v>---</v>
      </c>
      <c r="AF921" s="50" t="str">
        <f t="shared" si="163"/>
        <v>---</v>
      </c>
      <c r="AG921" s="153" t="str">
        <f t="shared" si="164"/>
        <v>---</v>
      </c>
      <c r="AI921" s="183" t="str">
        <f>IFERROR(IF(INDEX(پرداخت!A:AZ,MATCH(A921&amp;" - "&amp;"آب",پرداخت!$B:$B,0),MATCH(G921,پرداخت!$1:$1,0))="نشده","نشده","شده"),"---")</f>
        <v>---</v>
      </c>
      <c r="AL921" s="144"/>
      <c r="AM921" s="144"/>
      <c r="AN921" s="30"/>
      <c r="AO921" s="30"/>
      <c r="AP921" s="30"/>
      <c r="AQ921" s="30"/>
      <c r="AR921" s="30"/>
      <c r="AS921" s="30"/>
      <c r="AT921" s="30"/>
      <c r="AU921" s="30"/>
      <c r="AV921" s="30"/>
      <c r="AW921" s="30"/>
      <c r="AX921" s="30"/>
      <c r="AY921" s="30"/>
      <c r="AZ921" s="30"/>
      <c r="BA921" s="30"/>
      <c r="BB921" s="30"/>
      <c r="BC921" s="30"/>
      <c r="BD921" s="30"/>
      <c r="BE921" s="30"/>
      <c r="BF921" s="30"/>
      <c r="BG921" s="30"/>
      <c r="BH921" s="30"/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30"/>
      <c r="BT921" s="30"/>
      <c r="BU921" s="30"/>
      <c r="BV921" s="30"/>
      <c r="BW921" s="30"/>
      <c r="BX921" s="30"/>
      <c r="BY921" s="30"/>
      <c r="BZ921" s="30"/>
      <c r="CA921" s="30"/>
    </row>
    <row r="922" spans="1:79" ht="34.9" hidden="1" customHeight="1">
      <c r="A922" s="170"/>
      <c r="B922" s="47">
        <f>IFERROR(INDEX('اطلاعات انشعابات شرکتها'!A:BB,MATCH(A922,'اطلاعات انشعابات شرکتها'!A:A,0),MATCH(B$1,'اطلاعات انشعابات شرکتها'!$1:$1,0)),0)</f>
        <v>0</v>
      </c>
      <c r="C922" s="48">
        <f>IFERROR(INDEX('اطلاعات انشعابات شرکتها'!A:BB,MATCH(A922,'اطلاعات انشعابات شرکتها'!A:A,0),MATCH(C$1,'اطلاعات انشعابات شرکتها'!$1:$1,0)),0)</f>
        <v>0</v>
      </c>
      <c r="D922" s="45"/>
      <c r="E922" s="171"/>
      <c r="F922" s="170"/>
      <c r="G922" s="47" t="str">
        <f t="shared" si="155"/>
        <v>/</v>
      </c>
      <c r="H922" s="47">
        <f>IFERROR(INDEX('اطلاعات دوره'!A:Z,MATCH(G922,'اطلاعات دوره'!C:C,0),MATCH(H$1,'اطلاعات دوره'!$1:$1,0)),0)</f>
        <v>0</v>
      </c>
      <c r="I922" s="47">
        <f>IFERROR(INDEX('اطلاعات دوره'!A:Z,MATCH(G922,'اطلاعات دوره'!C:C,0),MATCH(I$1,'اطلاعات دوره'!$1:$1,0)),0)</f>
        <v>0</v>
      </c>
      <c r="J922" s="48">
        <f>IFERROR(INDEX('اطلاعات دوره'!A:Z,MATCH(G922,'اطلاعات دوره'!C:C,0),MATCH(J$1,'اطلاعات دوره'!$1:$1,0)),0)</f>
        <v>0</v>
      </c>
      <c r="K922" s="46"/>
      <c r="L922" s="158" t="str">
        <f>IFERROR(INDEX('اطلاعات دوره'!A:Z,MATCH(G922,'اطلاعات دوره'!C:C,0)-1,MATCH("عنوان",'اطلاعات دوره'!$1:$1,0)),"---")</f>
        <v>---</v>
      </c>
      <c r="M922" s="47" t="str">
        <f t="shared" si="156"/>
        <v>----</v>
      </c>
      <c r="N922" s="48" t="str">
        <f t="shared" si="157"/>
        <v>-/</v>
      </c>
      <c r="O922" s="45"/>
      <c r="P922" s="240">
        <f>IFERROR(INDEX('قرائت کنتور'!A:AZ,MATCH(A922&amp;"-"&amp;"آب",'قرائت کنتور'!B:B,0),MATCH(L922,'قرائت کنتور'!$1:$1,0)),0)</f>
        <v>0</v>
      </c>
      <c r="Q922" s="241">
        <f>IFERROR(INDEX('قرائت کنتور'!A:AZ,MATCH(A922&amp;"-"&amp;"آب",'قرائت کنتور'!B:B,0),MATCH(G922,'قرائت کنتور'!$1:$1,0)),0)</f>
        <v>0</v>
      </c>
      <c r="R922" s="241">
        <f t="shared" si="158"/>
        <v>0</v>
      </c>
      <c r="S922" s="241" t="str">
        <f>IFERROR(INDEX('اطلاعات انشعابات شرکتها'!A:AB,MATCH(A922,'اطلاعات انشعابات شرکتها'!A:A,0),MATCH(S$1,'اطلاعات انشعابات شرکتها'!$1:$1,0)),"---")</f>
        <v>---</v>
      </c>
      <c r="T922" s="227" t="str">
        <f t="shared" si="159"/>
        <v>---</v>
      </c>
      <c r="U922" s="45"/>
      <c r="V922" s="155" t="str">
        <f>IFERROR(INDEX('تعرفه ها'!A:Z,MATCH("بهای هر متر مکعب آب مصرفی",'تعرفه ها'!$B:$B,0),MATCH(F922,'تعرفه ها'!$2:$2,0)),"---")</f>
        <v>---</v>
      </c>
      <c r="W922" s="50" t="str">
        <f t="shared" si="160"/>
        <v>---</v>
      </c>
      <c r="X922" s="50" t="str">
        <f>IFERROR(ROUND(R922*INDEX('تعرفه ها'!A:Z,MATCH("عوارض آب به ازاء هر متر مکعب",'تعرفه ها'!$B:$B,0),MATCH(F922,'تعرفه ها'!$2:$2,0)),0),"---")</f>
        <v>---</v>
      </c>
      <c r="Y922" s="50" t="str">
        <f>IFERROR(ROUND(T922*INDEX('تعرفه ها'!A:Z,MATCH("جریمه مازاد مصرف آب به ازاء هر متر مکعب",'تعرفه ها'!$B:$B,0),MATCH(F922,'تعرفه ها'!$2:$2,0)),0),"---")</f>
        <v>---</v>
      </c>
      <c r="Z922" s="50" t="str">
        <f>IFERROR(ROUND(((W922+X922+Y922)*INDEX('تعرفه ها'!A:Z,MATCH("هزینه نگهداری و تعمیرات شبکه آب",'تعرفه ها'!$B:$B,0),MATCH(F922,'تعرفه ها'!$2:$2,0))/100),0),"---")</f>
        <v>---</v>
      </c>
      <c r="AA922" s="50" t="str">
        <f>IFERROR(IF(INDEX('اطلاعات دوره'!A:Z,MATCH(G922,'اطلاعات دوره'!C:C,0),MATCH("آب",'اطلاعات دوره'!$1:$1,0))="دارد",ROUND((W922+X922+Y922)*INDEX('تعرفه ها'!A:Z,MATCH("پیک فصلی آب",'تعرفه ها'!$B:$B,0),MATCH(F922,'تعرفه ها'!$2:$2,0))/100,0),0),"---")</f>
        <v>---</v>
      </c>
      <c r="AB922" s="50" t="str">
        <f>IFERROR(ROUND(SUM(W922+X922+Y922+Z922+AA922)*INDEX('تعرفه ها'!A:Z,MATCH("مالیات آب",'تعرفه ها'!$B:$B,0),MATCH(F922,'تعرفه ها'!$2:$2,0))/100,0),"---")</f>
        <v>---</v>
      </c>
      <c r="AC922" s="50" t="str">
        <f t="shared" si="161"/>
        <v>---</v>
      </c>
      <c r="AD922" s="50" t="str">
        <f t="shared" si="154"/>
        <v>---</v>
      </c>
      <c r="AE922" s="50" t="str">
        <f t="shared" si="162"/>
        <v>---</v>
      </c>
      <c r="AF922" s="50" t="str">
        <f t="shared" si="163"/>
        <v>---</v>
      </c>
      <c r="AG922" s="153" t="str">
        <f t="shared" si="164"/>
        <v>---</v>
      </c>
      <c r="AI922" s="183" t="str">
        <f>IFERROR(IF(INDEX(پرداخت!A:AZ,MATCH(A922&amp;" - "&amp;"آب",پرداخت!$B:$B,0),MATCH(G922,پرداخت!$1:$1,0))="نشده","نشده","شده"),"---")</f>
        <v>---</v>
      </c>
      <c r="AL922" s="144"/>
      <c r="AM922" s="144"/>
      <c r="AN922" s="30"/>
      <c r="AO922" s="30"/>
      <c r="AP922" s="30"/>
      <c r="AQ922" s="30"/>
      <c r="AR922" s="30"/>
      <c r="AS922" s="30"/>
      <c r="AT922" s="30"/>
      <c r="AU922" s="30"/>
      <c r="AV922" s="30"/>
      <c r="AW922" s="30"/>
      <c r="AX922" s="30"/>
      <c r="AY922" s="30"/>
      <c r="AZ922" s="30"/>
      <c r="BA922" s="30"/>
      <c r="BB922" s="30"/>
      <c r="BC922" s="30"/>
      <c r="BD922" s="30"/>
      <c r="BE922" s="30"/>
      <c r="BF922" s="30"/>
      <c r="BG922" s="30"/>
      <c r="BH922" s="30"/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30"/>
      <c r="BT922" s="30"/>
      <c r="BU922" s="30"/>
      <c r="BV922" s="30"/>
      <c r="BW922" s="30"/>
      <c r="BX922" s="30"/>
      <c r="BY922" s="30"/>
      <c r="BZ922" s="30"/>
      <c r="CA922" s="30"/>
    </row>
    <row r="923" spans="1:79" ht="34.9" hidden="1" customHeight="1">
      <c r="A923" s="170"/>
      <c r="B923" s="47">
        <f>IFERROR(INDEX('اطلاعات انشعابات شرکتها'!A:BB,MATCH(A923,'اطلاعات انشعابات شرکتها'!A:A,0),MATCH(B$1,'اطلاعات انشعابات شرکتها'!$1:$1,0)),0)</f>
        <v>0</v>
      </c>
      <c r="C923" s="48">
        <f>IFERROR(INDEX('اطلاعات انشعابات شرکتها'!A:BB,MATCH(A923,'اطلاعات انشعابات شرکتها'!A:A,0),MATCH(C$1,'اطلاعات انشعابات شرکتها'!$1:$1,0)),0)</f>
        <v>0</v>
      </c>
      <c r="D923" s="45"/>
      <c r="E923" s="171"/>
      <c r="F923" s="170"/>
      <c r="G923" s="47" t="str">
        <f t="shared" si="155"/>
        <v>/</v>
      </c>
      <c r="H923" s="47">
        <f>IFERROR(INDEX('اطلاعات دوره'!A:Z,MATCH(G923,'اطلاعات دوره'!C:C,0),MATCH(H$1,'اطلاعات دوره'!$1:$1,0)),0)</f>
        <v>0</v>
      </c>
      <c r="I923" s="47">
        <f>IFERROR(INDEX('اطلاعات دوره'!A:Z,MATCH(G923,'اطلاعات دوره'!C:C,0),MATCH(I$1,'اطلاعات دوره'!$1:$1,0)),0)</f>
        <v>0</v>
      </c>
      <c r="J923" s="48">
        <f>IFERROR(INDEX('اطلاعات دوره'!A:Z,MATCH(G923,'اطلاعات دوره'!C:C,0),MATCH(J$1,'اطلاعات دوره'!$1:$1,0)),0)</f>
        <v>0</v>
      </c>
      <c r="K923" s="46"/>
      <c r="L923" s="158" t="str">
        <f>IFERROR(INDEX('اطلاعات دوره'!A:Z,MATCH(G923,'اطلاعات دوره'!C:C,0)-1,MATCH("عنوان",'اطلاعات دوره'!$1:$1,0)),"---")</f>
        <v>---</v>
      </c>
      <c r="M923" s="47" t="str">
        <f t="shared" si="156"/>
        <v>----</v>
      </c>
      <c r="N923" s="48" t="str">
        <f t="shared" si="157"/>
        <v>-/</v>
      </c>
      <c r="O923" s="45"/>
      <c r="P923" s="240">
        <f>IFERROR(INDEX('قرائت کنتور'!A:AZ,MATCH(A923&amp;"-"&amp;"آب",'قرائت کنتور'!B:B,0),MATCH(L923,'قرائت کنتور'!$1:$1,0)),0)</f>
        <v>0</v>
      </c>
      <c r="Q923" s="241">
        <f>IFERROR(INDEX('قرائت کنتور'!A:AZ,MATCH(A923&amp;"-"&amp;"آب",'قرائت کنتور'!B:B,0),MATCH(G923,'قرائت کنتور'!$1:$1,0)),0)</f>
        <v>0</v>
      </c>
      <c r="R923" s="241">
        <f t="shared" si="158"/>
        <v>0</v>
      </c>
      <c r="S923" s="241" t="str">
        <f>IFERROR(INDEX('اطلاعات انشعابات شرکتها'!A:AB,MATCH(A923,'اطلاعات انشعابات شرکتها'!A:A,0),MATCH(S$1,'اطلاعات انشعابات شرکتها'!$1:$1,0)),"---")</f>
        <v>---</v>
      </c>
      <c r="T923" s="227" t="str">
        <f t="shared" si="159"/>
        <v>---</v>
      </c>
      <c r="U923" s="45"/>
      <c r="V923" s="155" t="str">
        <f>IFERROR(INDEX('تعرفه ها'!A:Z,MATCH("بهای هر متر مکعب آب مصرفی",'تعرفه ها'!$B:$B,0),MATCH(F923,'تعرفه ها'!$2:$2,0)),"---")</f>
        <v>---</v>
      </c>
      <c r="W923" s="50" t="str">
        <f t="shared" si="160"/>
        <v>---</v>
      </c>
      <c r="X923" s="50" t="str">
        <f>IFERROR(ROUND(R923*INDEX('تعرفه ها'!A:Z,MATCH("عوارض آب به ازاء هر متر مکعب",'تعرفه ها'!$B:$B,0),MATCH(F923,'تعرفه ها'!$2:$2,0)),0),"---")</f>
        <v>---</v>
      </c>
      <c r="Y923" s="50" t="str">
        <f>IFERROR(ROUND(T923*INDEX('تعرفه ها'!A:Z,MATCH("جریمه مازاد مصرف آب به ازاء هر متر مکعب",'تعرفه ها'!$B:$B,0),MATCH(F923,'تعرفه ها'!$2:$2,0)),0),"---")</f>
        <v>---</v>
      </c>
      <c r="Z923" s="50" t="str">
        <f>IFERROR(ROUND(((W923+X923+Y923)*INDEX('تعرفه ها'!A:Z,MATCH("هزینه نگهداری و تعمیرات شبکه آب",'تعرفه ها'!$B:$B,0),MATCH(F923,'تعرفه ها'!$2:$2,0))/100),0),"---")</f>
        <v>---</v>
      </c>
      <c r="AA923" s="50" t="str">
        <f>IFERROR(IF(INDEX('اطلاعات دوره'!A:Z,MATCH(G923,'اطلاعات دوره'!C:C,0),MATCH("آب",'اطلاعات دوره'!$1:$1,0))="دارد",ROUND((W923+X923+Y923)*INDEX('تعرفه ها'!A:Z,MATCH("پیک فصلی آب",'تعرفه ها'!$B:$B,0),MATCH(F923,'تعرفه ها'!$2:$2,0))/100,0),0),"---")</f>
        <v>---</v>
      </c>
      <c r="AB923" s="50" t="str">
        <f>IFERROR(ROUND(SUM(W923+X923+Y923+Z923+AA923)*INDEX('تعرفه ها'!A:Z,MATCH("مالیات آب",'تعرفه ها'!$B:$B,0),MATCH(F923,'تعرفه ها'!$2:$2,0))/100,0),"---")</f>
        <v>---</v>
      </c>
      <c r="AC923" s="50" t="str">
        <f t="shared" si="161"/>
        <v>---</v>
      </c>
      <c r="AD923" s="50" t="str">
        <f t="shared" si="154"/>
        <v>---</v>
      </c>
      <c r="AE923" s="50" t="str">
        <f t="shared" si="162"/>
        <v>---</v>
      </c>
      <c r="AF923" s="50" t="str">
        <f t="shared" si="163"/>
        <v>---</v>
      </c>
      <c r="AG923" s="153" t="str">
        <f t="shared" si="164"/>
        <v>---</v>
      </c>
      <c r="AI923" s="183" t="str">
        <f>IFERROR(IF(INDEX(پرداخت!A:AZ,MATCH(A923&amp;" - "&amp;"آب",پرداخت!$B:$B,0),MATCH(G923,پرداخت!$1:$1,0))="نشده","نشده","شده"),"---")</f>
        <v>---</v>
      </c>
      <c r="AL923" s="144"/>
      <c r="AM923" s="144"/>
      <c r="AN923" s="30"/>
      <c r="AO923" s="30"/>
      <c r="AP923" s="30"/>
      <c r="AQ923" s="30"/>
      <c r="AR923" s="30"/>
      <c r="AS923" s="30"/>
      <c r="AT923" s="30"/>
      <c r="AU923" s="30"/>
      <c r="AV923" s="30"/>
      <c r="AW923" s="30"/>
      <c r="AX923" s="30"/>
      <c r="AY923" s="30"/>
      <c r="AZ923" s="30"/>
      <c r="BA923" s="30"/>
      <c r="BB923" s="30"/>
      <c r="BC923" s="30"/>
      <c r="BD923" s="30"/>
      <c r="BE923" s="30"/>
      <c r="BF923" s="30"/>
      <c r="BG923" s="30"/>
      <c r="BH923" s="30"/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30"/>
      <c r="BT923" s="30"/>
      <c r="BU923" s="30"/>
      <c r="BV923" s="30"/>
      <c r="BW923" s="30"/>
      <c r="BX923" s="30"/>
      <c r="BY923" s="30"/>
      <c r="BZ923" s="30"/>
      <c r="CA923" s="30"/>
    </row>
    <row r="924" spans="1:79" ht="34.9" hidden="1" customHeight="1">
      <c r="A924" s="170"/>
      <c r="B924" s="47">
        <f>IFERROR(INDEX('اطلاعات انشعابات شرکتها'!A:BB,MATCH(A924,'اطلاعات انشعابات شرکتها'!A:A,0),MATCH(B$1,'اطلاعات انشعابات شرکتها'!$1:$1,0)),0)</f>
        <v>0</v>
      </c>
      <c r="C924" s="48">
        <f>IFERROR(INDEX('اطلاعات انشعابات شرکتها'!A:BB,MATCH(A924,'اطلاعات انشعابات شرکتها'!A:A,0),MATCH(C$1,'اطلاعات انشعابات شرکتها'!$1:$1,0)),0)</f>
        <v>0</v>
      </c>
      <c r="D924" s="45"/>
      <c r="E924" s="171"/>
      <c r="F924" s="170"/>
      <c r="G924" s="47" t="str">
        <f t="shared" si="155"/>
        <v>/</v>
      </c>
      <c r="H924" s="47">
        <f>IFERROR(INDEX('اطلاعات دوره'!A:Z,MATCH(G924,'اطلاعات دوره'!C:C,0),MATCH(H$1,'اطلاعات دوره'!$1:$1,0)),0)</f>
        <v>0</v>
      </c>
      <c r="I924" s="47">
        <f>IFERROR(INDEX('اطلاعات دوره'!A:Z,MATCH(G924,'اطلاعات دوره'!C:C,0),MATCH(I$1,'اطلاعات دوره'!$1:$1,0)),0)</f>
        <v>0</v>
      </c>
      <c r="J924" s="48">
        <f>IFERROR(INDEX('اطلاعات دوره'!A:Z,MATCH(G924,'اطلاعات دوره'!C:C,0),MATCH(J$1,'اطلاعات دوره'!$1:$1,0)),0)</f>
        <v>0</v>
      </c>
      <c r="K924" s="46"/>
      <c r="L924" s="158" t="str">
        <f>IFERROR(INDEX('اطلاعات دوره'!A:Z,MATCH(G924,'اطلاعات دوره'!C:C,0)-1,MATCH("عنوان",'اطلاعات دوره'!$1:$1,0)),"---")</f>
        <v>---</v>
      </c>
      <c r="M924" s="47" t="str">
        <f t="shared" si="156"/>
        <v>----</v>
      </c>
      <c r="N924" s="48" t="str">
        <f t="shared" si="157"/>
        <v>-/</v>
      </c>
      <c r="O924" s="45"/>
      <c r="P924" s="240">
        <f>IFERROR(INDEX('قرائت کنتور'!A:AZ,MATCH(A924&amp;"-"&amp;"آب",'قرائت کنتور'!B:B,0),MATCH(L924,'قرائت کنتور'!$1:$1,0)),0)</f>
        <v>0</v>
      </c>
      <c r="Q924" s="241">
        <f>IFERROR(INDEX('قرائت کنتور'!A:AZ,MATCH(A924&amp;"-"&amp;"آب",'قرائت کنتور'!B:B,0),MATCH(G924,'قرائت کنتور'!$1:$1,0)),0)</f>
        <v>0</v>
      </c>
      <c r="R924" s="241">
        <f t="shared" si="158"/>
        <v>0</v>
      </c>
      <c r="S924" s="241" t="str">
        <f>IFERROR(INDEX('اطلاعات انشعابات شرکتها'!A:AB,MATCH(A924,'اطلاعات انشعابات شرکتها'!A:A,0),MATCH(S$1,'اطلاعات انشعابات شرکتها'!$1:$1,0)),"---")</f>
        <v>---</v>
      </c>
      <c r="T924" s="227" t="str">
        <f t="shared" si="159"/>
        <v>---</v>
      </c>
      <c r="U924" s="45"/>
      <c r="V924" s="155" t="str">
        <f>IFERROR(INDEX('تعرفه ها'!A:Z,MATCH("بهای هر متر مکعب آب مصرفی",'تعرفه ها'!$B:$B,0),MATCH(F924,'تعرفه ها'!$2:$2,0)),"---")</f>
        <v>---</v>
      </c>
      <c r="W924" s="50" t="str">
        <f t="shared" si="160"/>
        <v>---</v>
      </c>
      <c r="X924" s="50" t="str">
        <f>IFERROR(ROUND(R924*INDEX('تعرفه ها'!A:Z,MATCH("عوارض آب به ازاء هر متر مکعب",'تعرفه ها'!$B:$B,0),MATCH(F924,'تعرفه ها'!$2:$2,0)),0),"---")</f>
        <v>---</v>
      </c>
      <c r="Y924" s="50" t="str">
        <f>IFERROR(ROUND(T924*INDEX('تعرفه ها'!A:Z,MATCH("جریمه مازاد مصرف آب به ازاء هر متر مکعب",'تعرفه ها'!$B:$B,0),MATCH(F924,'تعرفه ها'!$2:$2,0)),0),"---")</f>
        <v>---</v>
      </c>
      <c r="Z924" s="50" t="str">
        <f>IFERROR(ROUND(((W924+X924+Y924)*INDEX('تعرفه ها'!A:Z,MATCH("هزینه نگهداری و تعمیرات شبکه آب",'تعرفه ها'!$B:$B,0),MATCH(F924,'تعرفه ها'!$2:$2,0))/100),0),"---")</f>
        <v>---</v>
      </c>
      <c r="AA924" s="50" t="str">
        <f>IFERROR(IF(INDEX('اطلاعات دوره'!A:Z,MATCH(G924,'اطلاعات دوره'!C:C,0),MATCH("آب",'اطلاعات دوره'!$1:$1,0))="دارد",ROUND((W924+X924+Y924)*INDEX('تعرفه ها'!A:Z,MATCH("پیک فصلی آب",'تعرفه ها'!$B:$B,0),MATCH(F924,'تعرفه ها'!$2:$2,0))/100,0),0),"---")</f>
        <v>---</v>
      </c>
      <c r="AB924" s="50" t="str">
        <f>IFERROR(ROUND(SUM(W924+X924+Y924+Z924+AA924)*INDEX('تعرفه ها'!A:Z,MATCH("مالیات آب",'تعرفه ها'!$B:$B,0),MATCH(F924,'تعرفه ها'!$2:$2,0))/100,0),"---")</f>
        <v>---</v>
      </c>
      <c r="AC924" s="50" t="str">
        <f t="shared" si="161"/>
        <v>---</v>
      </c>
      <c r="AD924" s="50" t="str">
        <f t="shared" si="154"/>
        <v>---</v>
      </c>
      <c r="AE924" s="50" t="str">
        <f t="shared" si="162"/>
        <v>---</v>
      </c>
      <c r="AF924" s="50" t="str">
        <f t="shared" si="163"/>
        <v>---</v>
      </c>
      <c r="AG924" s="153" t="str">
        <f t="shared" si="164"/>
        <v>---</v>
      </c>
      <c r="AI924" s="183" t="str">
        <f>IFERROR(IF(INDEX(پرداخت!A:AZ,MATCH(A924&amp;" - "&amp;"آب",پرداخت!$B:$B,0),MATCH(G924,پرداخت!$1:$1,0))="نشده","نشده","شده"),"---")</f>
        <v>---</v>
      </c>
      <c r="AL924" s="144"/>
      <c r="AM924" s="144"/>
      <c r="AN924" s="30"/>
      <c r="AO924" s="30"/>
      <c r="AP924" s="30"/>
      <c r="AQ924" s="30"/>
      <c r="AR924" s="30"/>
      <c r="AS924" s="30"/>
      <c r="AT924" s="30"/>
      <c r="AU924" s="30"/>
      <c r="AV924" s="30"/>
      <c r="AW924" s="30"/>
      <c r="AX924" s="30"/>
      <c r="AY924" s="30"/>
      <c r="AZ924" s="30"/>
      <c r="BA924" s="30"/>
      <c r="BB924" s="30"/>
      <c r="BC924" s="30"/>
      <c r="BD924" s="30"/>
      <c r="BE924" s="30"/>
      <c r="BF924" s="30"/>
      <c r="BG924" s="30"/>
      <c r="BH924" s="30"/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30"/>
      <c r="BT924" s="30"/>
      <c r="BU924" s="30"/>
      <c r="BV924" s="30"/>
      <c r="BW924" s="30"/>
      <c r="BX924" s="30"/>
      <c r="BY924" s="30"/>
      <c r="BZ924" s="30"/>
      <c r="CA924" s="30"/>
    </row>
    <row r="925" spans="1:79" ht="34.9" hidden="1" customHeight="1">
      <c r="A925" s="170"/>
      <c r="B925" s="47">
        <f>IFERROR(INDEX('اطلاعات انشعابات شرکتها'!A:BB,MATCH(A925,'اطلاعات انشعابات شرکتها'!A:A,0),MATCH(B$1,'اطلاعات انشعابات شرکتها'!$1:$1,0)),0)</f>
        <v>0</v>
      </c>
      <c r="C925" s="48">
        <f>IFERROR(INDEX('اطلاعات انشعابات شرکتها'!A:BB,MATCH(A925,'اطلاعات انشعابات شرکتها'!A:A,0),MATCH(C$1,'اطلاعات انشعابات شرکتها'!$1:$1,0)),0)</f>
        <v>0</v>
      </c>
      <c r="D925" s="45"/>
      <c r="E925" s="171"/>
      <c r="F925" s="170"/>
      <c r="G925" s="47" t="str">
        <f t="shared" si="155"/>
        <v>/</v>
      </c>
      <c r="H925" s="47">
        <f>IFERROR(INDEX('اطلاعات دوره'!A:Z,MATCH(G925,'اطلاعات دوره'!C:C,0),MATCH(H$1,'اطلاعات دوره'!$1:$1,0)),0)</f>
        <v>0</v>
      </c>
      <c r="I925" s="47">
        <f>IFERROR(INDEX('اطلاعات دوره'!A:Z,MATCH(G925,'اطلاعات دوره'!C:C,0),MATCH(I$1,'اطلاعات دوره'!$1:$1,0)),0)</f>
        <v>0</v>
      </c>
      <c r="J925" s="48">
        <f>IFERROR(INDEX('اطلاعات دوره'!A:Z,MATCH(G925,'اطلاعات دوره'!C:C,0),MATCH(J$1,'اطلاعات دوره'!$1:$1,0)),0)</f>
        <v>0</v>
      </c>
      <c r="K925" s="46"/>
      <c r="L925" s="158" t="str">
        <f>IFERROR(INDEX('اطلاعات دوره'!A:Z,MATCH(G925,'اطلاعات دوره'!C:C,0)-1,MATCH("عنوان",'اطلاعات دوره'!$1:$1,0)),"---")</f>
        <v>---</v>
      </c>
      <c r="M925" s="47" t="str">
        <f t="shared" si="156"/>
        <v>----</v>
      </c>
      <c r="N925" s="48" t="str">
        <f t="shared" si="157"/>
        <v>-/</v>
      </c>
      <c r="O925" s="45"/>
      <c r="P925" s="240">
        <f>IFERROR(INDEX('قرائت کنتور'!A:AZ,MATCH(A925&amp;"-"&amp;"آب",'قرائت کنتور'!B:B,0),MATCH(L925,'قرائت کنتور'!$1:$1,0)),0)</f>
        <v>0</v>
      </c>
      <c r="Q925" s="241">
        <f>IFERROR(INDEX('قرائت کنتور'!A:AZ,MATCH(A925&amp;"-"&amp;"آب",'قرائت کنتور'!B:B,0),MATCH(G925,'قرائت کنتور'!$1:$1,0)),0)</f>
        <v>0</v>
      </c>
      <c r="R925" s="241">
        <f t="shared" si="158"/>
        <v>0</v>
      </c>
      <c r="S925" s="241" t="str">
        <f>IFERROR(INDEX('اطلاعات انشعابات شرکتها'!A:AB,MATCH(A925,'اطلاعات انشعابات شرکتها'!A:A,0),MATCH(S$1,'اطلاعات انشعابات شرکتها'!$1:$1,0)),"---")</f>
        <v>---</v>
      </c>
      <c r="T925" s="227" t="str">
        <f t="shared" si="159"/>
        <v>---</v>
      </c>
      <c r="U925" s="45"/>
      <c r="V925" s="155" t="str">
        <f>IFERROR(INDEX('تعرفه ها'!A:Z,MATCH("بهای هر متر مکعب آب مصرفی",'تعرفه ها'!$B:$B,0),MATCH(F925,'تعرفه ها'!$2:$2,0)),"---")</f>
        <v>---</v>
      </c>
      <c r="W925" s="50" t="str">
        <f t="shared" si="160"/>
        <v>---</v>
      </c>
      <c r="X925" s="50" t="str">
        <f>IFERROR(ROUND(R925*INDEX('تعرفه ها'!A:Z,MATCH("عوارض آب به ازاء هر متر مکعب",'تعرفه ها'!$B:$B,0),MATCH(F925,'تعرفه ها'!$2:$2,0)),0),"---")</f>
        <v>---</v>
      </c>
      <c r="Y925" s="50" t="str">
        <f>IFERROR(ROUND(T925*INDEX('تعرفه ها'!A:Z,MATCH("جریمه مازاد مصرف آب به ازاء هر متر مکعب",'تعرفه ها'!$B:$B,0),MATCH(F925,'تعرفه ها'!$2:$2,0)),0),"---")</f>
        <v>---</v>
      </c>
      <c r="Z925" s="50" t="str">
        <f>IFERROR(ROUND(((W925+X925+Y925)*INDEX('تعرفه ها'!A:Z,MATCH("هزینه نگهداری و تعمیرات شبکه آب",'تعرفه ها'!$B:$B,0),MATCH(F925,'تعرفه ها'!$2:$2,0))/100),0),"---")</f>
        <v>---</v>
      </c>
      <c r="AA925" s="50" t="str">
        <f>IFERROR(IF(INDEX('اطلاعات دوره'!A:Z,MATCH(G925,'اطلاعات دوره'!C:C,0),MATCH("آب",'اطلاعات دوره'!$1:$1,0))="دارد",ROUND((W925+X925+Y925)*INDEX('تعرفه ها'!A:Z,MATCH("پیک فصلی آب",'تعرفه ها'!$B:$B,0),MATCH(F925,'تعرفه ها'!$2:$2,0))/100,0),0),"---")</f>
        <v>---</v>
      </c>
      <c r="AB925" s="50" t="str">
        <f>IFERROR(ROUND(SUM(W925+X925+Y925+Z925+AA925)*INDEX('تعرفه ها'!A:Z,MATCH("مالیات آب",'تعرفه ها'!$B:$B,0),MATCH(F925,'تعرفه ها'!$2:$2,0))/100,0),"---")</f>
        <v>---</v>
      </c>
      <c r="AC925" s="50" t="str">
        <f t="shared" si="161"/>
        <v>---</v>
      </c>
      <c r="AD925" s="50" t="str">
        <f t="shared" si="154"/>
        <v>---</v>
      </c>
      <c r="AE925" s="50" t="str">
        <f t="shared" si="162"/>
        <v>---</v>
      </c>
      <c r="AF925" s="50" t="str">
        <f t="shared" si="163"/>
        <v>---</v>
      </c>
      <c r="AG925" s="153" t="str">
        <f t="shared" si="164"/>
        <v>---</v>
      </c>
      <c r="AI925" s="183" t="str">
        <f>IFERROR(IF(INDEX(پرداخت!A:AZ,MATCH(A925&amp;" - "&amp;"آب",پرداخت!$B:$B,0),MATCH(G925,پرداخت!$1:$1,0))="نشده","نشده","شده"),"---")</f>
        <v>---</v>
      </c>
      <c r="AL925" s="144"/>
      <c r="AM925" s="144"/>
      <c r="AN925" s="30"/>
      <c r="AO925" s="30"/>
      <c r="AP925" s="30"/>
      <c r="AQ925" s="30"/>
      <c r="AR925" s="30"/>
      <c r="AS925" s="30"/>
      <c r="AT925" s="30"/>
      <c r="AU925" s="30"/>
      <c r="AV925" s="30"/>
      <c r="AW925" s="30"/>
      <c r="AX925" s="30"/>
      <c r="AY925" s="30"/>
      <c r="AZ925" s="30"/>
      <c r="BA925" s="30"/>
      <c r="BB925" s="30"/>
      <c r="BC925" s="30"/>
      <c r="BD925" s="30"/>
      <c r="BE925" s="30"/>
      <c r="BF925" s="30"/>
      <c r="BG925" s="30"/>
      <c r="BH925" s="30"/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30"/>
      <c r="BT925" s="30"/>
      <c r="BU925" s="30"/>
      <c r="BV925" s="30"/>
      <c r="BW925" s="30"/>
      <c r="BX925" s="30"/>
      <c r="BY925" s="30"/>
      <c r="BZ925" s="30"/>
      <c r="CA925" s="30"/>
    </row>
    <row r="926" spans="1:79" ht="34.9" hidden="1" customHeight="1">
      <c r="A926" s="170"/>
      <c r="B926" s="47">
        <f>IFERROR(INDEX('اطلاعات انشعابات شرکتها'!A:BB,MATCH(A926,'اطلاعات انشعابات شرکتها'!A:A,0),MATCH(B$1,'اطلاعات انشعابات شرکتها'!$1:$1,0)),0)</f>
        <v>0</v>
      </c>
      <c r="C926" s="48">
        <f>IFERROR(INDEX('اطلاعات انشعابات شرکتها'!A:BB,MATCH(A926,'اطلاعات انشعابات شرکتها'!A:A,0),MATCH(C$1,'اطلاعات انشعابات شرکتها'!$1:$1,0)),0)</f>
        <v>0</v>
      </c>
      <c r="D926" s="45"/>
      <c r="E926" s="171"/>
      <c r="F926" s="170"/>
      <c r="G926" s="47" t="str">
        <f t="shared" si="155"/>
        <v>/</v>
      </c>
      <c r="H926" s="47">
        <f>IFERROR(INDEX('اطلاعات دوره'!A:Z,MATCH(G926,'اطلاعات دوره'!C:C,0),MATCH(H$1,'اطلاعات دوره'!$1:$1,0)),0)</f>
        <v>0</v>
      </c>
      <c r="I926" s="47">
        <f>IFERROR(INDEX('اطلاعات دوره'!A:Z,MATCH(G926,'اطلاعات دوره'!C:C,0),MATCH(I$1,'اطلاعات دوره'!$1:$1,0)),0)</f>
        <v>0</v>
      </c>
      <c r="J926" s="48">
        <f>IFERROR(INDEX('اطلاعات دوره'!A:Z,MATCH(G926,'اطلاعات دوره'!C:C,0),MATCH(J$1,'اطلاعات دوره'!$1:$1,0)),0)</f>
        <v>0</v>
      </c>
      <c r="K926" s="46"/>
      <c r="L926" s="158" t="str">
        <f>IFERROR(INDEX('اطلاعات دوره'!A:Z,MATCH(G926,'اطلاعات دوره'!C:C,0)-1,MATCH("عنوان",'اطلاعات دوره'!$1:$1,0)),"---")</f>
        <v>---</v>
      </c>
      <c r="M926" s="47" t="str">
        <f t="shared" si="156"/>
        <v>----</v>
      </c>
      <c r="N926" s="48" t="str">
        <f t="shared" si="157"/>
        <v>-/</v>
      </c>
      <c r="O926" s="45"/>
      <c r="P926" s="240">
        <f>IFERROR(INDEX('قرائت کنتور'!A:AZ,MATCH(A926&amp;"-"&amp;"آب",'قرائت کنتور'!B:B,0),MATCH(L926,'قرائت کنتور'!$1:$1,0)),0)</f>
        <v>0</v>
      </c>
      <c r="Q926" s="241">
        <f>IFERROR(INDEX('قرائت کنتور'!A:AZ,MATCH(A926&amp;"-"&amp;"آب",'قرائت کنتور'!B:B,0),MATCH(G926,'قرائت کنتور'!$1:$1,0)),0)</f>
        <v>0</v>
      </c>
      <c r="R926" s="241">
        <f t="shared" si="158"/>
        <v>0</v>
      </c>
      <c r="S926" s="241" t="str">
        <f>IFERROR(INDEX('اطلاعات انشعابات شرکتها'!A:AB,MATCH(A926,'اطلاعات انشعابات شرکتها'!A:A,0),MATCH(S$1,'اطلاعات انشعابات شرکتها'!$1:$1,0)),"---")</f>
        <v>---</v>
      </c>
      <c r="T926" s="227" t="str">
        <f t="shared" si="159"/>
        <v>---</v>
      </c>
      <c r="U926" s="45"/>
      <c r="V926" s="155" t="str">
        <f>IFERROR(INDEX('تعرفه ها'!A:Z,MATCH("بهای هر متر مکعب آب مصرفی",'تعرفه ها'!$B:$B,0),MATCH(F926,'تعرفه ها'!$2:$2,0)),"---")</f>
        <v>---</v>
      </c>
      <c r="W926" s="50" t="str">
        <f t="shared" si="160"/>
        <v>---</v>
      </c>
      <c r="X926" s="50" t="str">
        <f>IFERROR(ROUND(R926*INDEX('تعرفه ها'!A:Z,MATCH("عوارض آب به ازاء هر متر مکعب",'تعرفه ها'!$B:$B,0),MATCH(F926,'تعرفه ها'!$2:$2,0)),0),"---")</f>
        <v>---</v>
      </c>
      <c r="Y926" s="50" t="str">
        <f>IFERROR(ROUND(T926*INDEX('تعرفه ها'!A:Z,MATCH("جریمه مازاد مصرف آب به ازاء هر متر مکعب",'تعرفه ها'!$B:$B,0),MATCH(F926,'تعرفه ها'!$2:$2,0)),0),"---")</f>
        <v>---</v>
      </c>
      <c r="Z926" s="50" t="str">
        <f>IFERROR(ROUND(((W926+X926+Y926)*INDEX('تعرفه ها'!A:Z,MATCH("هزینه نگهداری و تعمیرات شبکه آب",'تعرفه ها'!$B:$B,0),MATCH(F926,'تعرفه ها'!$2:$2,0))/100),0),"---")</f>
        <v>---</v>
      </c>
      <c r="AA926" s="50" t="str">
        <f>IFERROR(IF(INDEX('اطلاعات دوره'!A:Z,MATCH(G926,'اطلاعات دوره'!C:C,0),MATCH("آب",'اطلاعات دوره'!$1:$1,0))="دارد",ROUND((W926+X926+Y926)*INDEX('تعرفه ها'!A:Z,MATCH("پیک فصلی آب",'تعرفه ها'!$B:$B,0),MATCH(F926,'تعرفه ها'!$2:$2,0))/100,0),0),"---")</f>
        <v>---</v>
      </c>
      <c r="AB926" s="50" t="str">
        <f>IFERROR(ROUND(SUM(W926+X926+Y926+Z926+AA926)*INDEX('تعرفه ها'!A:Z,MATCH("مالیات آب",'تعرفه ها'!$B:$B,0),MATCH(F926,'تعرفه ها'!$2:$2,0))/100,0),"---")</f>
        <v>---</v>
      </c>
      <c r="AC926" s="50" t="str">
        <f t="shared" si="161"/>
        <v>---</v>
      </c>
      <c r="AD926" s="50" t="str">
        <f t="shared" si="154"/>
        <v>---</v>
      </c>
      <c r="AE926" s="50" t="str">
        <f t="shared" si="162"/>
        <v>---</v>
      </c>
      <c r="AF926" s="50" t="str">
        <f t="shared" si="163"/>
        <v>---</v>
      </c>
      <c r="AG926" s="153" t="str">
        <f t="shared" si="164"/>
        <v>---</v>
      </c>
      <c r="AI926" s="183" t="str">
        <f>IFERROR(IF(INDEX(پرداخت!A:AZ,MATCH(A926&amp;" - "&amp;"آب",پرداخت!$B:$B,0),MATCH(G926,پرداخت!$1:$1,0))="نشده","نشده","شده"),"---")</f>
        <v>---</v>
      </c>
      <c r="AL926" s="144"/>
      <c r="AM926" s="144"/>
      <c r="AN926" s="30"/>
      <c r="AO926" s="30"/>
      <c r="AP926" s="30"/>
      <c r="AQ926" s="30"/>
      <c r="AR926" s="30"/>
      <c r="AS926" s="30"/>
      <c r="AT926" s="30"/>
      <c r="AU926" s="30"/>
      <c r="AV926" s="30"/>
      <c r="AW926" s="30"/>
      <c r="AX926" s="30"/>
      <c r="AY926" s="30"/>
      <c r="AZ926" s="30"/>
      <c r="BA926" s="30"/>
      <c r="BB926" s="30"/>
      <c r="BC926" s="30"/>
      <c r="BD926" s="30"/>
      <c r="BE926" s="30"/>
      <c r="BF926" s="30"/>
      <c r="BG926" s="30"/>
      <c r="BH926" s="30"/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30"/>
      <c r="BT926" s="30"/>
      <c r="BU926" s="30"/>
      <c r="BV926" s="30"/>
      <c r="BW926" s="30"/>
      <c r="BX926" s="30"/>
      <c r="BY926" s="30"/>
      <c r="BZ926" s="30"/>
      <c r="CA926" s="30"/>
    </row>
    <row r="927" spans="1:79" ht="34.9" hidden="1" customHeight="1">
      <c r="A927" s="170"/>
      <c r="B927" s="47">
        <f>IFERROR(INDEX('اطلاعات انشعابات شرکتها'!A:BB,MATCH(A927,'اطلاعات انشعابات شرکتها'!A:A,0),MATCH(B$1,'اطلاعات انشعابات شرکتها'!$1:$1,0)),0)</f>
        <v>0</v>
      </c>
      <c r="C927" s="48">
        <f>IFERROR(INDEX('اطلاعات انشعابات شرکتها'!A:BB,MATCH(A927,'اطلاعات انشعابات شرکتها'!A:A,0),MATCH(C$1,'اطلاعات انشعابات شرکتها'!$1:$1,0)),0)</f>
        <v>0</v>
      </c>
      <c r="D927" s="45"/>
      <c r="E927" s="171"/>
      <c r="F927" s="170"/>
      <c r="G927" s="47" t="str">
        <f t="shared" si="155"/>
        <v>/</v>
      </c>
      <c r="H927" s="47">
        <f>IFERROR(INDEX('اطلاعات دوره'!A:Z,MATCH(G927,'اطلاعات دوره'!C:C,0),MATCH(H$1,'اطلاعات دوره'!$1:$1,0)),0)</f>
        <v>0</v>
      </c>
      <c r="I927" s="47">
        <f>IFERROR(INDEX('اطلاعات دوره'!A:Z,MATCH(G927,'اطلاعات دوره'!C:C,0),MATCH(I$1,'اطلاعات دوره'!$1:$1,0)),0)</f>
        <v>0</v>
      </c>
      <c r="J927" s="48">
        <f>IFERROR(INDEX('اطلاعات دوره'!A:Z,MATCH(G927,'اطلاعات دوره'!C:C,0),MATCH(J$1,'اطلاعات دوره'!$1:$1,0)),0)</f>
        <v>0</v>
      </c>
      <c r="K927" s="46"/>
      <c r="L927" s="158" t="str">
        <f>IFERROR(INDEX('اطلاعات دوره'!A:Z,MATCH(G927,'اطلاعات دوره'!C:C,0)-1,MATCH("عنوان",'اطلاعات دوره'!$1:$1,0)),"---")</f>
        <v>---</v>
      </c>
      <c r="M927" s="47" t="str">
        <f t="shared" si="156"/>
        <v>----</v>
      </c>
      <c r="N927" s="48" t="str">
        <f t="shared" si="157"/>
        <v>-/</v>
      </c>
      <c r="O927" s="45"/>
      <c r="P927" s="240">
        <f>IFERROR(INDEX('قرائت کنتور'!A:AZ,MATCH(A927&amp;"-"&amp;"آب",'قرائت کنتور'!B:B,0),MATCH(L927,'قرائت کنتور'!$1:$1,0)),0)</f>
        <v>0</v>
      </c>
      <c r="Q927" s="241">
        <f>IFERROR(INDEX('قرائت کنتور'!A:AZ,MATCH(A927&amp;"-"&amp;"آب",'قرائت کنتور'!B:B,0),MATCH(G927,'قرائت کنتور'!$1:$1,0)),0)</f>
        <v>0</v>
      </c>
      <c r="R927" s="241">
        <f t="shared" si="158"/>
        <v>0</v>
      </c>
      <c r="S927" s="241" t="str">
        <f>IFERROR(INDEX('اطلاعات انشعابات شرکتها'!A:AB,MATCH(A927,'اطلاعات انشعابات شرکتها'!A:A,0),MATCH(S$1,'اطلاعات انشعابات شرکتها'!$1:$1,0)),"---")</f>
        <v>---</v>
      </c>
      <c r="T927" s="227" t="str">
        <f t="shared" si="159"/>
        <v>---</v>
      </c>
      <c r="U927" s="45"/>
      <c r="V927" s="155" t="str">
        <f>IFERROR(INDEX('تعرفه ها'!A:Z,MATCH("بهای هر متر مکعب آب مصرفی",'تعرفه ها'!$B:$B,0),MATCH(F927,'تعرفه ها'!$2:$2,0)),"---")</f>
        <v>---</v>
      </c>
      <c r="W927" s="50" t="str">
        <f t="shared" si="160"/>
        <v>---</v>
      </c>
      <c r="X927" s="50" t="str">
        <f>IFERROR(ROUND(R927*INDEX('تعرفه ها'!A:Z,MATCH("عوارض آب به ازاء هر متر مکعب",'تعرفه ها'!$B:$B,0),MATCH(F927,'تعرفه ها'!$2:$2,0)),0),"---")</f>
        <v>---</v>
      </c>
      <c r="Y927" s="50" t="str">
        <f>IFERROR(ROUND(T927*INDEX('تعرفه ها'!A:Z,MATCH("جریمه مازاد مصرف آب به ازاء هر متر مکعب",'تعرفه ها'!$B:$B,0),MATCH(F927,'تعرفه ها'!$2:$2,0)),0),"---")</f>
        <v>---</v>
      </c>
      <c r="Z927" s="50" t="str">
        <f>IFERROR(ROUND(((W927+X927+Y927)*INDEX('تعرفه ها'!A:Z,MATCH("هزینه نگهداری و تعمیرات شبکه آب",'تعرفه ها'!$B:$B,0),MATCH(F927,'تعرفه ها'!$2:$2,0))/100),0),"---")</f>
        <v>---</v>
      </c>
      <c r="AA927" s="50" t="str">
        <f>IFERROR(IF(INDEX('اطلاعات دوره'!A:Z,MATCH(G927,'اطلاعات دوره'!C:C,0),MATCH("آب",'اطلاعات دوره'!$1:$1,0))="دارد",ROUND((W927+X927+Y927)*INDEX('تعرفه ها'!A:Z,MATCH("پیک فصلی آب",'تعرفه ها'!$B:$B,0),MATCH(F927,'تعرفه ها'!$2:$2,0))/100,0),0),"---")</f>
        <v>---</v>
      </c>
      <c r="AB927" s="50" t="str">
        <f>IFERROR(ROUND(SUM(W927+X927+Y927+Z927+AA927)*INDEX('تعرفه ها'!A:Z,MATCH("مالیات آب",'تعرفه ها'!$B:$B,0),MATCH(F927,'تعرفه ها'!$2:$2,0))/100,0),"---")</f>
        <v>---</v>
      </c>
      <c r="AC927" s="50" t="str">
        <f t="shared" si="161"/>
        <v>---</v>
      </c>
      <c r="AD927" s="50" t="str">
        <f t="shared" si="154"/>
        <v>---</v>
      </c>
      <c r="AE927" s="50" t="str">
        <f t="shared" si="162"/>
        <v>---</v>
      </c>
      <c r="AF927" s="50" t="str">
        <f t="shared" si="163"/>
        <v>---</v>
      </c>
      <c r="AG927" s="153" t="str">
        <f t="shared" si="164"/>
        <v>---</v>
      </c>
      <c r="AI927" s="183" t="str">
        <f>IFERROR(IF(INDEX(پرداخت!A:AZ,MATCH(A927&amp;" - "&amp;"آب",پرداخت!$B:$B,0),MATCH(G927,پرداخت!$1:$1,0))="نشده","نشده","شده"),"---")</f>
        <v>---</v>
      </c>
      <c r="AL927" s="144"/>
      <c r="AM927" s="144"/>
      <c r="AN927" s="30"/>
      <c r="AO927" s="30"/>
      <c r="AP927" s="30"/>
      <c r="AQ927" s="30"/>
      <c r="AR927" s="30"/>
      <c r="AS927" s="30"/>
      <c r="AT927" s="30"/>
      <c r="AU927" s="30"/>
      <c r="AV927" s="30"/>
      <c r="AW927" s="30"/>
      <c r="AX927" s="30"/>
      <c r="AY927" s="30"/>
      <c r="AZ927" s="30"/>
      <c r="BA927" s="30"/>
      <c r="BB927" s="30"/>
      <c r="BC927" s="30"/>
      <c r="BD927" s="30"/>
      <c r="BE927" s="30"/>
      <c r="BF927" s="30"/>
      <c r="BG927" s="30"/>
      <c r="BH927" s="30"/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30"/>
      <c r="BT927" s="30"/>
      <c r="BU927" s="30"/>
      <c r="BV927" s="30"/>
      <c r="BW927" s="30"/>
      <c r="BX927" s="30"/>
      <c r="BY927" s="30"/>
      <c r="BZ927" s="30"/>
      <c r="CA927" s="30"/>
    </row>
    <row r="928" spans="1:79" ht="34.9" hidden="1" customHeight="1">
      <c r="A928" s="170"/>
      <c r="B928" s="47">
        <f>IFERROR(INDEX('اطلاعات انشعابات شرکتها'!A:BB,MATCH(A928,'اطلاعات انشعابات شرکتها'!A:A,0),MATCH(B$1,'اطلاعات انشعابات شرکتها'!$1:$1,0)),0)</f>
        <v>0</v>
      </c>
      <c r="C928" s="48">
        <f>IFERROR(INDEX('اطلاعات انشعابات شرکتها'!A:BB,MATCH(A928,'اطلاعات انشعابات شرکتها'!A:A,0),MATCH(C$1,'اطلاعات انشعابات شرکتها'!$1:$1,0)),0)</f>
        <v>0</v>
      </c>
      <c r="D928" s="45"/>
      <c r="E928" s="171"/>
      <c r="F928" s="170"/>
      <c r="G928" s="47" t="str">
        <f t="shared" si="155"/>
        <v>/</v>
      </c>
      <c r="H928" s="47">
        <f>IFERROR(INDEX('اطلاعات دوره'!A:Z,MATCH(G928,'اطلاعات دوره'!C:C,0),MATCH(H$1,'اطلاعات دوره'!$1:$1,0)),0)</f>
        <v>0</v>
      </c>
      <c r="I928" s="47">
        <f>IFERROR(INDEX('اطلاعات دوره'!A:Z,MATCH(G928,'اطلاعات دوره'!C:C,0),MATCH(I$1,'اطلاعات دوره'!$1:$1,0)),0)</f>
        <v>0</v>
      </c>
      <c r="J928" s="48">
        <f>IFERROR(INDEX('اطلاعات دوره'!A:Z,MATCH(G928,'اطلاعات دوره'!C:C,0),MATCH(J$1,'اطلاعات دوره'!$1:$1,0)),0)</f>
        <v>0</v>
      </c>
      <c r="K928" s="46"/>
      <c r="L928" s="158" t="str">
        <f>IFERROR(INDEX('اطلاعات دوره'!A:Z,MATCH(G928,'اطلاعات دوره'!C:C,0)-1,MATCH("عنوان",'اطلاعات دوره'!$1:$1,0)),"---")</f>
        <v>---</v>
      </c>
      <c r="M928" s="47" t="str">
        <f t="shared" si="156"/>
        <v>----</v>
      </c>
      <c r="N928" s="48" t="str">
        <f t="shared" si="157"/>
        <v>-/</v>
      </c>
      <c r="O928" s="45"/>
      <c r="P928" s="240">
        <f>IFERROR(INDEX('قرائت کنتور'!A:AZ,MATCH(A928&amp;"-"&amp;"آب",'قرائت کنتور'!B:B,0),MATCH(L928,'قرائت کنتور'!$1:$1,0)),0)</f>
        <v>0</v>
      </c>
      <c r="Q928" s="241">
        <f>IFERROR(INDEX('قرائت کنتور'!A:AZ,MATCH(A928&amp;"-"&amp;"آب",'قرائت کنتور'!B:B,0),MATCH(G928,'قرائت کنتور'!$1:$1,0)),0)</f>
        <v>0</v>
      </c>
      <c r="R928" s="241">
        <f t="shared" si="158"/>
        <v>0</v>
      </c>
      <c r="S928" s="241" t="str">
        <f>IFERROR(INDEX('اطلاعات انشعابات شرکتها'!A:AB,MATCH(A928,'اطلاعات انشعابات شرکتها'!A:A,0),MATCH(S$1,'اطلاعات انشعابات شرکتها'!$1:$1,0)),"---")</f>
        <v>---</v>
      </c>
      <c r="T928" s="227" t="str">
        <f t="shared" si="159"/>
        <v>---</v>
      </c>
      <c r="U928" s="45"/>
      <c r="V928" s="155" t="str">
        <f>IFERROR(INDEX('تعرفه ها'!A:Z,MATCH("بهای هر متر مکعب آب مصرفی",'تعرفه ها'!$B:$B,0),MATCH(F928,'تعرفه ها'!$2:$2,0)),"---")</f>
        <v>---</v>
      </c>
      <c r="W928" s="50" t="str">
        <f t="shared" si="160"/>
        <v>---</v>
      </c>
      <c r="X928" s="50" t="str">
        <f>IFERROR(ROUND(R928*INDEX('تعرفه ها'!A:Z,MATCH("عوارض آب به ازاء هر متر مکعب",'تعرفه ها'!$B:$B,0),MATCH(F928,'تعرفه ها'!$2:$2,0)),0),"---")</f>
        <v>---</v>
      </c>
      <c r="Y928" s="50" t="str">
        <f>IFERROR(ROUND(T928*INDEX('تعرفه ها'!A:Z,MATCH("جریمه مازاد مصرف آب به ازاء هر متر مکعب",'تعرفه ها'!$B:$B,0),MATCH(F928,'تعرفه ها'!$2:$2,0)),0),"---")</f>
        <v>---</v>
      </c>
      <c r="Z928" s="50" t="str">
        <f>IFERROR(ROUND(((W928+X928+Y928)*INDEX('تعرفه ها'!A:Z,MATCH("هزینه نگهداری و تعمیرات شبکه آب",'تعرفه ها'!$B:$B,0),MATCH(F928,'تعرفه ها'!$2:$2,0))/100),0),"---")</f>
        <v>---</v>
      </c>
      <c r="AA928" s="50" t="str">
        <f>IFERROR(IF(INDEX('اطلاعات دوره'!A:Z,MATCH(G928,'اطلاعات دوره'!C:C,0),MATCH("آب",'اطلاعات دوره'!$1:$1,0))="دارد",ROUND((W928+X928+Y928)*INDEX('تعرفه ها'!A:Z,MATCH("پیک فصلی آب",'تعرفه ها'!$B:$B,0),MATCH(F928,'تعرفه ها'!$2:$2,0))/100,0),0),"---")</f>
        <v>---</v>
      </c>
      <c r="AB928" s="50" t="str">
        <f>IFERROR(ROUND(SUM(W928+X928+Y928+Z928+AA928)*INDEX('تعرفه ها'!A:Z,MATCH("مالیات آب",'تعرفه ها'!$B:$B,0),MATCH(F928,'تعرفه ها'!$2:$2,0))/100,0),"---")</f>
        <v>---</v>
      </c>
      <c r="AC928" s="50" t="str">
        <f t="shared" si="161"/>
        <v>---</v>
      </c>
      <c r="AD928" s="50" t="str">
        <f t="shared" si="154"/>
        <v>---</v>
      </c>
      <c r="AE928" s="50" t="str">
        <f t="shared" si="162"/>
        <v>---</v>
      </c>
      <c r="AF928" s="50" t="str">
        <f t="shared" si="163"/>
        <v>---</v>
      </c>
      <c r="AG928" s="153" t="str">
        <f t="shared" si="164"/>
        <v>---</v>
      </c>
      <c r="AI928" s="183" t="str">
        <f>IFERROR(IF(INDEX(پرداخت!A:AZ,MATCH(A928&amp;" - "&amp;"آب",پرداخت!$B:$B,0),MATCH(G928,پرداخت!$1:$1,0))="نشده","نشده","شده"),"---")</f>
        <v>---</v>
      </c>
      <c r="AL928" s="144"/>
      <c r="AM928" s="144"/>
      <c r="AN928" s="30"/>
      <c r="AO928" s="30"/>
      <c r="AP928" s="30"/>
      <c r="AQ928" s="30"/>
      <c r="AR928" s="30"/>
      <c r="AS928" s="30"/>
      <c r="AT928" s="30"/>
      <c r="AU928" s="30"/>
      <c r="AV928" s="30"/>
      <c r="AW928" s="30"/>
      <c r="AX928" s="30"/>
      <c r="AY928" s="30"/>
      <c r="AZ928" s="30"/>
      <c r="BA928" s="30"/>
      <c r="BB928" s="30"/>
      <c r="BC928" s="30"/>
      <c r="BD928" s="30"/>
      <c r="BE928" s="30"/>
      <c r="BF928" s="30"/>
      <c r="BG928" s="30"/>
      <c r="BH928" s="30"/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30"/>
      <c r="BT928" s="30"/>
      <c r="BU928" s="30"/>
      <c r="BV928" s="30"/>
      <c r="BW928" s="30"/>
      <c r="BX928" s="30"/>
      <c r="BY928" s="30"/>
      <c r="BZ928" s="30"/>
      <c r="CA928" s="30"/>
    </row>
    <row r="929" spans="1:79" ht="34.9" hidden="1" customHeight="1">
      <c r="A929" s="170"/>
      <c r="B929" s="47">
        <f>IFERROR(INDEX('اطلاعات انشعابات شرکتها'!A:BB,MATCH(A929,'اطلاعات انشعابات شرکتها'!A:A,0),MATCH(B$1,'اطلاعات انشعابات شرکتها'!$1:$1,0)),0)</f>
        <v>0</v>
      </c>
      <c r="C929" s="48">
        <f>IFERROR(INDEX('اطلاعات انشعابات شرکتها'!A:BB,MATCH(A929,'اطلاعات انشعابات شرکتها'!A:A,0),MATCH(C$1,'اطلاعات انشعابات شرکتها'!$1:$1,0)),0)</f>
        <v>0</v>
      </c>
      <c r="D929" s="45"/>
      <c r="E929" s="171"/>
      <c r="F929" s="170"/>
      <c r="G929" s="47" t="str">
        <f t="shared" si="155"/>
        <v>/</v>
      </c>
      <c r="H929" s="47">
        <f>IFERROR(INDEX('اطلاعات دوره'!A:Z,MATCH(G929,'اطلاعات دوره'!C:C,0),MATCH(H$1,'اطلاعات دوره'!$1:$1,0)),0)</f>
        <v>0</v>
      </c>
      <c r="I929" s="47">
        <f>IFERROR(INDEX('اطلاعات دوره'!A:Z,MATCH(G929,'اطلاعات دوره'!C:C,0),MATCH(I$1,'اطلاعات دوره'!$1:$1,0)),0)</f>
        <v>0</v>
      </c>
      <c r="J929" s="48">
        <f>IFERROR(INDEX('اطلاعات دوره'!A:Z,MATCH(G929,'اطلاعات دوره'!C:C,0),MATCH(J$1,'اطلاعات دوره'!$1:$1,0)),0)</f>
        <v>0</v>
      </c>
      <c r="K929" s="46"/>
      <c r="L929" s="158" t="str">
        <f>IFERROR(INDEX('اطلاعات دوره'!A:Z,MATCH(G929,'اطلاعات دوره'!C:C,0)-1,MATCH("عنوان",'اطلاعات دوره'!$1:$1,0)),"---")</f>
        <v>---</v>
      </c>
      <c r="M929" s="47" t="str">
        <f t="shared" si="156"/>
        <v>----</v>
      </c>
      <c r="N929" s="48" t="str">
        <f t="shared" si="157"/>
        <v>-/</v>
      </c>
      <c r="O929" s="45"/>
      <c r="P929" s="240">
        <f>IFERROR(INDEX('قرائت کنتور'!A:AZ,MATCH(A929&amp;"-"&amp;"آب",'قرائت کنتور'!B:B,0),MATCH(L929,'قرائت کنتور'!$1:$1,0)),0)</f>
        <v>0</v>
      </c>
      <c r="Q929" s="241">
        <f>IFERROR(INDEX('قرائت کنتور'!A:AZ,MATCH(A929&amp;"-"&amp;"آب",'قرائت کنتور'!B:B,0),MATCH(G929,'قرائت کنتور'!$1:$1,0)),0)</f>
        <v>0</v>
      </c>
      <c r="R929" s="241">
        <f t="shared" si="158"/>
        <v>0</v>
      </c>
      <c r="S929" s="241" t="str">
        <f>IFERROR(INDEX('اطلاعات انشعابات شرکتها'!A:AB,MATCH(A929,'اطلاعات انشعابات شرکتها'!A:A,0),MATCH(S$1,'اطلاعات انشعابات شرکتها'!$1:$1,0)),"---")</f>
        <v>---</v>
      </c>
      <c r="T929" s="227" t="str">
        <f t="shared" si="159"/>
        <v>---</v>
      </c>
      <c r="U929" s="45"/>
      <c r="V929" s="155" t="str">
        <f>IFERROR(INDEX('تعرفه ها'!A:Z,MATCH("بهای هر متر مکعب آب مصرفی",'تعرفه ها'!$B:$B,0),MATCH(F929,'تعرفه ها'!$2:$2,0)),"---")</f>
        <v>---</v>
      </c>
      <c r="W929" s="50" t="str">
        <f t="shared" si="160"/>
        <v>---</v>
      </c>
      <c r="X929" s="50" t="str">
        <f>IFERROR(ROUND(R929*INDEX('تعرفه ها'!A:Z,MATCH("عوارض آب به ازاء هر متر مکعب",'تعرفه ها'!$B:$B,0),MATCH(F929,'تعرفه ها'!$2:$2,0)),0),"---")</f>
        <v>---</v>
      </c>
      <c r="Y929" s="50" t="str">
        <f>IFERROR(ROUND(T929*INDEX('تعرفه ها'!A:Z,MATCH("جریمه مازاد مصرف آب به ازاء هر متر مکعب",'تعرفه ها'!$B:$B,0),MATCH(F929,'تعرفه ها'!$2:$2,0)),0),"---")</f>
        <v>---</v>
      </c>
      <c r="Z929" s="50" t="str">
        <f>IFERROR(ROUND(((W929+X929+Y929)*INDEX('تعرفه ها'!A:Z,MATCH("هزینه نگهداری و تعمیرات شبکه آب",'تعرفه ها'!$B:$B,0),MATCH(F929,'تعرفه ها'!$2:$2,0))/100),0),"---")</f>
        <v>---</v>
      </c>
      <c r="AA929" s="50" t="str">
        <f>IFERROR(IF(INDEX('اطلاعات دوره'!A:Z,MATCH(G929,'اطلاعات دوره'!C:C,0),MATCH("آب",'اطلاعات دوره'!$1:$1,0))="دارد",ROUND((W929+X929+Y929)*INDEX('تعرفه ها'!A:Z,MATCH("پیک فصلی آب",'تعرفه ها'!$B:$B,0),MATCH(F929,'تعرفه ها'!$2:$2,0))/100,0),0),"---")</f>
        <v>---</v>
      </c>
      <c r="AB929" s="50" t="str">
        <f>IFERROR(ROUND(SUM(W929+X929+Y929+Z929+AA929)*INDEX('تعرفه ها'!A:Z,MATCH("مالیات آب",'تعرفه ها'!$B:$B,0),MATCH(F929,'تعرفه ها'!$2:$2,0))/100,0),"---")</f>
        <v>---</v>
      </c>
      <c r="AC929" s="50" t="str">
        <f t="shared" si="161"/>
        <v>---</v>
      </c>
      <c r="AD929" s="50" t="str">
        <f t="shared" si="154"/>
        <v>---</v>
      </c>
      <c r="AE929" s="50" t="str">
        <f t="shared" si="162"/>
        <v>---</v>
      </c>
      <c r="AF929" s="50" t="str">
        <f t="shared" si="163"/>
        <v>---</v>
      </c>
      <c r="AG929" s="153" t="str">
        <f t="shared" si="164"/>
        <v>---</v>
      </c>
      <c r="AI929" s="183" t="str">
        <f>IFERROR(IF(INDEX(پرداخت!A:AZ,MATCH(A929&amp;" - "&amp;"آب",پرداخت!$B:$B,0),MATCH(G929,پرداخت!$1:$1,0))="نشده","نشده","شده"),"---")</f>
        <v>---</v>
      </c>
      <c r="AL929" s="144"/>
      <c r="AM929" s="144"/>
      <c r="AN929" s="30"/>
      <c r="AO929" s="30"/>
      <c r="AP929" s="30"/>
      <c r="AQ929" s="30"/>
      <c r="AR929" s="30"/>
      <c r="AS929" s="30"/>
      <c r="AT929" s="30"/>
      <c r="AU929" s="30"/>
      <c r="AV929" s="30"/>
      <c r="AW929" s="30"/>
      <c r="AX929" s="30"/>
      <c r="AY929" s="30"/>
      <c r="AZ929" s="30"/>
      <c r="BA929" s="30"/>
      <c r="BB929" s="30"/>
      <c r="BC929" s="30"/>
      <c r="BD929" s="30"/>
      <c r="BE929" s="30"/>
      <c r="BF929" s="30"/>
      <c r="BG929" s="30"/>
      <c r="BH929" s="30"/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30"/>
      <c r="BT929" s="30"/>
      <c r="BU929" s="30"/>
      <c r="BV929" s="30"/>
      <c r="BW929" s="30"/>
      <c r="BX929" s="30"/>
      <c r="BY929" s="30"/>
      <c r="BZ929" s="30"/>
      <c r="CA929" s="30"/>
    </row>
    <row r="930" spans="1:79" ht="34.9" hidden="1" customHeight="1">
      <c r="A930" s="170"/>
      <c r="B930" s="47">
        <f>IFERROR(INDEX('اطلاعات انشعابات شرکتها'!A:BB,MATCH(A930,'اطلاعات انشعابات شرکتها'!A:A,0),MATCH(B$1,'اطلاعات انشعابات شرکتها'!$1:$1,0)),0)</f>
        <v>0</v>
      </c>
      <c r="C930" s="48">
        <f>IFERROR(INDEX('اطلاعات انشعابات شرکتها'!A:BB,MATCH(A930,'اطلاعات انشعابات شرکتها'!A:A,0),MATCH(C$1,'اطلاعات انشعابات شرکتها'!$1:$1,0)),0)</f>
        <v>0</v>
      </c>
      <c r="D930" s="45"/>
      <c r="E930" s="171"/>
      <c r="F930" s="170"/>
      <c r="G930" s="47" t="str">
        <f t="shared" si="155"/>
        <v>/</v>
      </c>
      <c r="H930" s="47">
        <f>IFERROR(INDEX('اطلاعات دوره'!A:Z,MATCH(G930,'اطلاعات دوره'!C:C,0),MATCH(H$1,'اطلاعات دوره'!$1:$1,0)),0)</f>
        <v>0</v>
      </c>
      <c r="I930" s="47">
        <f>IFERROR(INDEX('اطلاعات دوره'!A:Z,MATCH(G930,'اطلاعات دوره'!C:C,0),MATCH(I$1,'اطلاعات دوره'!$1:$1,0)),0)</f>
        <v>0</v>
      </c>
      <c r="J930" s="48">
        <f>IFERROR(INDEX('اطلاعات دوره'!A:Z,MATCH(G930,'اطلاعات دوره'!C:C,0),MATCH(J$1,'اطلاعات دوره'!$1:$1,0)),0)</f>
        <v>0</v>
      </c>
      <c r="K930" s="46"/>
      <c r="L930" s="158" t="str">
        <f>IFERROR(INDEX('اطلاعات دوره'!A:Z,MATCH(G930,'اطلاعات دوره'!C:C,0)-1,MATCH("عنوان",'اطلاعات دوره'!$1:$1,0)),"---")</f>
        <v>---</v>
      </c>
      <c r="M930" s="47" t="str">
        <f t="shared" si="156"/>
        <v>----</v>
      </c>
      <c r="N930" s="48" t="str">
        <f t="shared" si="157"/>
        <v>-/</v>
      </c>
      <c r="O930" s="45"/>
      <c r="P930" s="240">
        <f>IFERROR(INDEX('قرائت کنتور'!A:AZ,MATCH(A930&amp;"-"&amp;"آب",'قرائت کنتور'!B:B,0),MATCH(L930,'قرائت کنتور'!$1:$1,0)),0)</f>
        <v>0</v>
      </c>
      <c r="Q930" s="241">
        <f>IFERROR(INDEX('قرائت کنتور'!A:AZ,MATCH(A930&amp;"-"&amp;"آب",'قرائت کنتور'!B:B,0),MATCH(G930,'قرائت کنتور'!$1:$1,0)),0)</f>
        <v>0</v>
      </c>
      <c r="R930" s="241">
        <f t="shared" si="158"/>
        <v>0</v>
      </c>
      <c r="S930" s="241" t="str">
        <f>IFERROR(INDEX('اطلاعات انشعابات شرکتها'!A:AB,MATCH(A930,'اطلاعات انشعابات شرکتها'!A:A,0),MATCH(S$1,'اطلاعات انشعابات شرکتها'!$1:$1,0)),"---")</f>
        <v>---</v>
      </c>
      <c r="T930" s="227" t="str">
        <f t="shared" si="159"/>
        <v>---</v>
      </c>
      <c r="U930" s="45"/>
      <c r="V930" s="155" t="str">
        <f>IFERROR(INDEX('تعرفه ها'!A:Z,MATCH("بهای هر متر مکعب آب مصرفی",'تعرفه ها'!$B:$B,0),MATCH(F930,'تعرفه ها'!$2:$2,0)),"---")</f>
        <v>---</v>
      </c>
      <c r="W930" s="50" t="str">
        <f t="shared" si="160"/>
        <v>---</v>
      </c>
      <c r="X930" s="50" t="str">
        <f>IFERROR(ROUND(R930*INDEX('تعرفه ها'!A:Z,MATCH("عوارض آب به ازاء هر متر مکعب",'تعرفه ها'!$B:$B,0),MATCH(F930,'تعرفه ها'!$2:$2,0)),0),"---")</f>
        <v>---</v>
      </c>
      <c r="Y930" s="50" t="str">
        <f>IFERROR(ROUND(T930*INDEX('تعرفه ها'!A:Z,MATCH("جریمه مازاد مصرف آب به ازاء هر متر مکعب",'تعرفه ها'!$B:$B,0),MATCH(F930,'تعرفه ها'!$2:$2,0)),0),"---")</f>
        <v>---</v>
      </c>
      <c r="Z930" s="50" t="str">
        <f>IFERROR(ROUND(((W930+X930+Y930)*INDEX('تعرفه ها'!A:Z,MATCH("هزینه نگهداری و تعمیرات شبکه آب",'تعرفه ها'!$B:$B,0),MATCH(F930,'تعرفه ها'!$2:$2,0))/100),0),"---")</f>
        <v>---</v>
      </c>
      <c r="AA930" s="50" t="str">
        <f>IFERROR(IF(INDEX('اطلاعات دوره'!A:Z,MATCH(G930,'اطلاعات دوره'!C:C,0),MATCH("آب",'اطلاعات دوره'!$1:$1,0))="دارد",ROUND((W930+X930+Y930)*INDEX('تعرفه ها'!A:Z,MATCH("پیک فصلی آب",'تعرفه ها'!$B:$B,0),MATCH(F930,'تعرفه ها'!$2:$2,0))/100,0),0),"---")</f>
        <v>---</v>
      </c>
      <c r="AB930" s="50" t="str">
        <f>IFERROR(ROUND(SUM(W930+X930+Y930+Z930+AA930)*INDEX('تعرفه ها'!A:Z,MATCH("مالیات آب",'تعرفه ها'!$B:$B,0),MATCH(F930,'تعرفه ها'!$2:$2,0))/100,0),"---")</f>
        <v>---</v>
      </c>
      <c r="AC930" s="50" t="str">
        <f t="shared" si="161"/>
        <v>---</v>
      </c>
      <c r="AD930" s="50" t="str">
        <f t="shared" si="154"/>
        <v>---</v>
      </c>
      <c r="AE930" s="50" t="str">
        <f t="shared" si="162"/>
        <v>---</v>
      </c>
      <c r="AF930" s="50" t="str">
        <f t="shared" si="163"/>
        <v>---</v>
      </c>
      <c r="AG930" s="153" t="str">
        <f t="shared" si="164"/>
        <v>---</v>
      </c>
      <c r="AI930" s="183" t="str">
        <f>IFERROR(IF(INDEX(پرداخت!A:AZ,MATCH(A930&amp;" - "&amp;"آب",پرداخت!$B:$B,0),MATCH(G930,پرداخت!$1:$1,0))="نشده","نشده","شده"),"---")</f>
        <v>---</v>
      </c>
      <c r="AL930" s="144"/>
      <c r="AM930" s="144"/>
      <c r="AN930" s="30"/>
      <c r="AO930" s="30"/>
      <c r="AP930" s="30"/>
      <c r="AQ930" s="30"/>
      <c r="AR930" s="30"/>
      <c r="AS930" s="30"/>
      <c r="AT930" s="30"/>
      <c r="AU930" s="30"/>
      <c r="AV930" s="30"/>
      <c r="AW930" s="30"/>
      <c r="AX930" s="30"/>
      <c r="AY930" s="30"/>
      <c r="AZ930" s="30"/>
      <c r="BA930" s="30"/>
      <c r="BB930" s="30"/>
      <c r="BC930" s="30"/>
      <c r="BD930" s="30"/>
      <c r="BE930" s="30"/>
      <c r="BF930" s="30"/>
      <c r="BG930" s="30"/>
      <c r="BH930" s="30"/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30"/>
      <c r="BT930" s="30"/>
      <c r="BU930" s="30"/>
      <c r="BV930" s="30"/>
      <c r="BW930" s="30"/>
      <c r="BX930" s="30"/>
      <c r="BY930" s="30"/>
      <c r="BZ930" s="30"/>
      <c r="CA930" s="30"/>
    </row>
    <row r="931" spans="1:79" ht="34.9" hidden="1" customHeight="1">
      <c r="A931" s="170"/>
      <c r="B931" s="47">
        <f>IFERROR(INDEX('اطلاعات انشعابات شرکتها'!A:BB,MATCH(A931,'اطلاعات انشعابات شرکتها'!A:A,0),MATCH(B$1,'اطلاعات انشعابات شرکتها'!$1:$1,0)),0)</f>
        <v>0</v>
      </c>
      <c r="C931" s="48">
        <f>IFERROR(INDEX('اطلاعات انشعابات شرکتها'!A:BB,MATCH(A931,'اطلاعات انشعابات شرکتها'!A:A,0),MATCH(C$1,'اطلاعات انشعابات شرکتها'!$1:$1,0)),0)</f>
        <v>0</v>
      </c>
      <c r="D931" s="45"/>
      <c r="E931" s="171"/>
      <c r="F931" s="170"/>
      <c r="G931" s="47" t="str">
        <f t="shared" si="155"/>
        <v>/</v>
      </c>
      <c r="H931" s="47">
        <f>IFERROR(INDEX('اطلاعات دوره'!A:Z,MATCH(G931,'اطلاعات دوره'!C:C,0),MATCH(H$1,'اطلاعات دوره'!$1:$1,0)),0)</f>
        <v>0</v>
      </c>
      <c r="I931" s="47">
        <f>IFERROR(INDEX('اطلاعات دوره'!A:Z,MATCH(G931,'اطلاعات دوره'!C:C,0),MATCH(I$1,'اطلاعات دوره'!$1:$1,0)),0)</f>
        <v>0</v>
      </c>
      <c r="J931" s="48">
        <f>IFERROR(INDEX('اطلاعات دوره'!A:Z,MATCH(G931,'اطلاعات دوره'!C:C,0),MATCH(J$1,'اطلاعات دوره'!$1:$1,0)),0)</f>
        <v>0</v>
      </c>
      <c r="K931" s="46"/>
      <c r="L931" s="158" t="str">
        <f>IFERROR(INDEX('اطلاعات دوره'!A:Z,MATCH(G931,'اطلاعات دوره'!C:C,0)-1,MATCH("عنوان",'اطلاعات دوره'!$1:$1,0)),"---")</f>
        <v>---</v>
      </c>
      <c r="M931" s="47" t="str">
        <f t="shared" si="156"/>
        <v>----</v>
      </c>
      <c r="N931" s="48" t="str">
        <f t="shared" si="157"/>
        <v>-/</v>
      </c>
      <c r="O931" s="45"/>
      <c r="P931" s="240">
        <f>IFERROR(INDEX('قرائت کنتور'!A:AZ,MATCH(A931&amp;"-"&amp;"آب",'قرائت کنتور'!B:B,0),MATCH(L931,'قرائت کنتور'!$1:$1,0)),0)</f>
        <v>0</v>
      </c>
      <c r="Q931" s="241">
        <f>IFERROR(INDEX('قرائت کنتور'!A:AZ,MATCH(A931&amp;"-"&amp;"آب",'قرائت کنتور'!B:B,0),MATCH(G931,'قرائت کنتور'!$1:$1,0)),0)</f>
        <v>0</v>
      </c>
      <c r="R931" s="241">
        <f t="shared" si="158"/>
        <v>0</v>
      </c>
      <c r="S931" s="241" t="str">
        <f>IFERROR(INDEX('اطلاعات انشعابات شرکتها'!A:AB,MATCH(A931,'اطلاعات انشعابات شرکتها'!A:A,0),MATCH(S$1,'اطلاعات انشعابات شرکتها'!$1:$1,0)),"---")</f>
        <v>---</v>
      </c>
      <c r="T931" s="227" t="str">
        <f t="shared" si="159"/>
        <v>---</v>
      </c>
      <c r="U931" s="45"/>
      <c r="V931" s="155" t="str">
        <f>IFERROR(INDEX('تعرفه ها'!A:Z,MATCH("بهای هر متر مکعب آب مصرفی",'تعرفه ها'!$B:$B,0),MATCH(F931,'تعرفه ها'!$2:$2,0)),"---")</f>
        <v>---</v>
      </c>
      <c r="W931" s="50" t="str">
        <f t="shared" si="160"/>
        <v>---</v>
      </c>
      <c r="X931" s="50" t="str">
        <f>IFERROR(ROUND(R931*INDEX('تعرفه ها'!A:Z,MATCH("عوارض آب به ازاء هر متر مکعب",'تعرفه ها'!$B:$B,0),MATCH(F931,'تعرفه ها'!$2:$2,0)),0),"---")</f>
        <v>---</v>
      </c>
      <c r="Y931" s="50" t="str">
        <f>IFERROR(ROUND(T931*INDEX('تعرفه ها'!A:Z,MATCH("جریمه مازاد مصرف آب به ازاء هر متر مکعب",'تعرفه ها'!$B:$B,0),MATCH(F931,'تعرفه ها'!$2:$2,0)),0),"---")</f>
        <v>---</v>
      </c>
      <c r="Z931" s="50" t="str">
        <f>IFERROR(ROUND(((W931+X931+Y931)*INDEX('تعرفه ها'!A:Z,MATCH("هزینه نگهداری و تعمیرات شبکه آب",'تعرفه ها'!$B:$B,0),MATCH(F931,'تعرفه ها'!$2:$2,0))/100),0),"---")</f>
        <v>---</v>
      </c>
      <c r="AA931" s="50" t="str">
        <f>IFERROR(IF(INDEX('اطلاعات دوره'!A:Z,MATCH(G931,'اطلاعات دوره'!C:C,0),MATCH("آب",'اطلاعات دوره'!$1:$1,0))="دارد",ROUND((W931+X931+Y931)*INDEX('تعرفه ها'!A:Z,MATCH("پیک فصلی آب",'تعرفه ها'!$B:$B,0),MATCH(F931,'تعرفه ها'!$2:$2,0))/100,0),0),"---")</f>
        <v>---</v>
      </c>
      <c r="AB931" s="50" t="str">
        <f>IFERROR(ROUND(SUM(W931+X931+Y931+Z931+AA931)*INDEX('تعرفه ها'!A:Z,MATCH("مالیات آب",'تعرفه ها'!$B:$B,0),MATCH(F931,'تعرفه ها'!$2:$2,0))/100,0),"---")</f>
        <v>---</v>
      </c>
      <c r="AC931" s="50" t="str">
        <f t="shared" si="161"/>
        <v>---</v>
      </c>
      <c r="AD931" s="50" t="str">
        <f t="shared" si="154"/>
        <v>---</v>
      </c>
      <c r="AE931" s="50" t="str">
        <f t="shared" si="162"/>
        <v>---</v>
      </c>
      <c r="AF931" s="50" t="str">
        <f t="shared" si="163"/>
        <v>---</v>
      </c>
      <c r="AG931" s="153" t="str">
        <f t="shared" si="164"/>
        <v>---</v>
      </c>
      <c r="AI931" s="183" t="str">
        <f>IFERROR(IF(INDEX(پرداخت!A:AZ,MATCH(A931&amp;" - "&amp;"آب",پرداخت!$B:$B,0),MATCH(G931,پرداخت!$1:$1,0))="نشده","نشده","شده"),"---")</f>
        <v>---</v>
      </c>
      <c r="AL931" s="144"/>
      <c r="AM931" s="144"/>
      <c r="AN931" s="30"/>
      <c r="AO931" s="30"/>
      <c r="AP931" s="30"/>
      <c r="AQ931" s="30"/>
      <c r="AR931" s="30"/>
      <c r="AS931" s="30"/>
      <c r="AT931" s="30"/>
      <c r="AU931" s="30"/>
      <c r="AV931" s="30"/>
      <c r="AW931" s="30"/>
      <c r="AX931" s="30"/>
      <c r="AY931" s="30"/>
      <c r="AZ931" s="30"/>
      <c r="BA931" s="30"/>
      <c r="BB931" s="30"/>
      <c r="BC931" s="30"/>
      <c r="BD931" s="30"/>
      <c r="BE931" s="30"/>
      <c r="BF931" s="30"/>
      <c r="BG931" s="30"/>
      <c r="BH931" s="30"/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30"/>
      <c r="BT931" s="30"/>
      <c r="BU931" s="30"/>
      <c r="BV931" s="30"/>
      <c r="BW931" s="30"/>
      <c r="BX931" s="30"/>
      <c r="BY931" s="30"/>
      <c r="BZ931" s="30"/>
      <c r="CA931" s="30"/>
    </row>
    <row r="932" spans="1:79" ht="34.9" hidden="1" customHeight="1">
      <c r="A932" s="170"/>
      <c r="B932" s="47">
        <f>IFERROR(INDEX('اطلاعات انشعابات شرکتها'!A:BB,MATCH(A932,'اطلاعات انشعابات شرکتها'!A:A,0),MATCH(B$1,'اطلاعات انشعابات شرکتها'!$1:$1,0)),0)</f>
        <v>0</v>
      </c>
      <c r="C932" s="48">
        <f>IFERROR(INDEX('اطلاعات انشعابات شرکتها'!A:BB,MATCH(A932,'اطلاعات انشعابات شرکتها'!A:A,0),MATCH(C$1,'اطلاعات انشعابات شرکتها'!$1:$1,0)),0)</f>
        <v>0</v>
      </c>
      <c r="D932" s="45"/>
      <c r="E932" s="171"/>
      <c r="F932" s="170"/>
      <c r="G932" s="47" t="str">
        <f t="shared" si="155"/>
        <v>/</v>
      </c>
      <c r="H932" s="47">
        <f>IFERROR(INDEX('اطلاعات دوره'!A:Z,MATCH(G932,'اطلاعات دوره'!C:C,0),MATCH(H$1,'اطلاعات دوره'!$1:$1,0)),0)</f>
        <v>0</v>
      </c>
      <c r="I932" s="47">
        <f>IFERROR(INDEX('اطلاعات دوره'!A:Z,MATCH(G932,'اطلاعات دوره'!C:C,0),MATCH(I$1,'اطلاعات دوره'!$1:$1,0)),0)</f>
        <v>0</v>
      </c>
      <c r="J932" s="48">
        <f>IFERROR(INDEX('اطلاعات دوره'!A:Z,MATCH(G932,'اطلاعات دوره'!C:C,0),MATCH(J$1,'اطلاعات دوره'!$1:$1,0)),0)</f>
        <v>0</v>
      </c>
      <c r="K932" s="46"/>
      <c r="L932" s="158" t="str">
        <f>IFERROR(INDEX('اطلاعات دوره'!A:Z,MATCH(G932,'اطلاعات دوره'!C:C,0)-1,MATCH("عنوان",'اطلاعات دوره'!$1:$1,0)),"---")</f>
        <v>---</v>
      </c>
      <c r="M932" s="47" t="str">
        <f t="shared" si="156"/>
        <v>----</v>
      </c>
      <c r="N932" s="48" t="str">
        <f t="shared" si="157"/>
        <v>-/</v>
      </c>
      <c r="O932" s="45"/>
      <c r="P932" s="240">
        <f>IFERROR(INDEX('قرائت کنتور'!A:AZ,MATCH(A932&amp;"-"&amp;"آب",'قرائت کنتور'!B:B,0),MATCH(L932,'قرائت کنتور'!$1:$1,0)),0)</f>
        <v>0</v>
      </c>
      <c r="Q932" s="241">
        <f>IFERROR(INDEX('قرائت کنتور'!A:AZ,MATCH(A932&amp;"-"&amp;"آب",'قرائت کنتور'!B:B,0),MATCH(G932,'قرائت کنتور'!$1:$1,0)),0)</f>
        <v>0</v>
      </c>
      <c r="R932" s="241">
        <f t="shared" si="158"/>
        <v>0</v>
      </c>
      <c r="S932" s="241" t="str">
        <f>IFERROR(INDEX('اطلاعات انشعابات شرکتها'!A:AB,MATCH(A932,'اطلاعات انشعابات شرکتها'!A:A,0),MATCH(S$1,'اطلاعات انشعابات شرکتها'!$1:$1,0)),"---")</f>
        <v>---</v>
      </c>
      <c r="T932" s="227" t="str">
        <f t="shared" si="159"/>
        <v>---</v>
      </c>
      <c r="U932" s="45"/>
      <c r="V932" s="155" t="str">
        <f>IFERROR(INDEX('تعرفه ها'!A:Z,MATCH("بهای هر متر مکعب آب مصرفی",'تعرفه ها'!$B:$B,0),MATCH(F932,'تعرفه ها'!$2:$2,0)),"---")</f>
        <v>---</v>
      </c>
      <c r="W932" s="50" t="str">
        <f t="shared" si="160"/>
        <v>---</v>
      </c>
      <c r="X932" s="50" t="str">
        <f>IFERROR(ROUND(R932*INDEX('تعرفه ها'!A:Z,MATCH("عوارض آب به ازاء هر متر مکعب",'تعرفه ها'!$B:$B,0),MATCH(F932,'تعرفه ها'!$2:$2,0)),0),"---")</f>
        <v>---</v>
      </c>
      <c r="Y932" s="50" t="str">
        <f>IFERROR(ROUND(T932*INDEX('تعرفه ها'!A:Z,MATCH("جریمه مازاد مصرف آب به ازاء هر متر مکعب",'تعرفه ها'!$B:$B,0),MATCH(F932,'تعرفه ها'!$2:$2,0)),0),"---")</f>
        <v>---</v>
      </c>
      <c r="Z932" s="50" t="str">
        <f>IFERROR(ROUND(((W932+X932+Y932)*INDEX('تعرفه ها'!A:Z,MATCH("هزینه نگهداری و تعمیرات شبکه آب",'تعرفه ها'!$B:$B,0),MATCH(F932,'تعرفه ها'!$2:$2,0))/100),0),"---")</f>
        <v>---</v>
      </c>
      <c r="AA932" s="50" t="str">
        <f>IFERROR(IF(INDEX('اطلاعات دوره'!A:Z,MATCH(G932,'اطلاعات دوره'!C:C,0),MATCH("آب",'اطلاعات دوره'!$1:$1,0))="دارد",ROUND((W932+X932+Y932)*INDEX('تعرفه ها'!A:Z,MATCH("پیک فصلی آب",'تعرفه ها'!$B:$B,0),MATCH(F932,'تعرفه ها'!$2:$2,0))/100,0),0),"---")</f>
        <v>---</v>
      </c>
      <c r="AB932" s="50" t="str">
        <f>IFERROR(ROUND(SUM(W932+X932+Y932+Z932+AA932)*INDEX('تعرفه ها'!A:Z,MATCH("مالیات آب",'تعرفه ها'!$B:$B,0),MATCH(F932,'تعرفه ها'!$2:$2,0))/100,0),"---")</f>
        <v>---</v>
      </c>
      <c r="AC932" s="50" t="str">
        <f t="shared" si="161"/>
        <v>---</v>
      </c>
      <c r="AD932" s="50" t="str">
        <f t="shared" si="154"/>
        <v>---</v>
      </c>
      <c r="AE932" s="50" t="str">
        <f t="shared" si="162"/>
        <v>---</v>
      </c>
      <c r="AF932" s="50" t="str">
        <f t="shared" si="163"/>
        <v>---</v>
      </c>
      <c r="AG932" s="153" t="str">
        <f t="shared" si="164"/>
        <v>---</v>
      </c>
      <c r="AI932" s="183" t="str">
        <f>IFERROR(IF(INDEX(پرداخت!A:AZ,MATCH(A932&amp;" - "&amp;"آب",پرداخت!$B:$B,0),MATCH(G932,پرداخت!$1:$1,0))="نشده","نشده","شده"),"---")</f>
        <v>---</v>
      </c>
      <c r="AL932" s="144"/>
      <c r="AM932" s="144"/>
      <c r="AN932" s="30"/>
      <c r="AO932" s="30"/>
      <c r="AP932" s="30"/>
      <c r="AQ932" s="30"/>
      <c r="AR932" s="30"/>
      <c r="AS932" s="30"/>
      <c r="AT932" s="30"/>
      <c r="AU932" s="30"/>
      <c r="AV932" s="30"/>
      <c r="AW932" s="30"/>
      <c r="AX932" s="30"/>
      <c r="AY932" s="30"/>
      <c r="AZ932" s="30"/>
      <c r="BA932" s="30"/>
      <c r="BB932" s="30"/>
      <c r="BC932" s="30"/>
      <c r="BD932" s="30"/>
      <c r="BE932" s="30"/>
      <c r="BF932" s="30"/>
      <c r="BG932" s="30"/>
      <c r="BH932" s="30"/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30"/>
      <c r="BT932" s="30"/>
      <c r="BU932" s="30"/>
      <c r="BV932" s="30"/>
      <c r="BW932" s="30"/>
      <c r="BX932" s="30"/>
      <c r="BY932" s="30"/>
      <c r="BZ932" s="30"/>
      <c r="CA932" s="30"/>
    </row>
    <row r="933" spans="1:79" ht="34.9" hidden="1" customHeight="1">
      <c r="A933" s="170"/>
      <c r="B933" s="47">
        <f>IFERROR(INDEX('اطلاعات انشعابات شرکتها'!A:BB,MATCH(A933,'اطلاعات انشعابات شرکتها'!A:A,0),MATCH(B$1,'اطلاعات انشعابات شرکتها'!$1:$1,0)),0)</f>
        <v>0</v>
      </c>
      <c r="C933" s="48">
        <f>IFERROR(INDEX('اطلاعات انشعابات شرکتها'!A:BB,MATCH(A933,'اطلاعات انشعابات شرکتها'!A:A,0),MATCH(C$1,'اطلاعات انشعابات شرکتها'!$1:$1,0)),0)</f>
        <v>0</v>
      </c>
      <c r="D933" s="45"/>
      <c r="E933" s="171"/>
      <c r="F933" s="170"/>
      <c r="G933" s="47" t="str">
        <f t="shared" si="155"/>
        <v>/</v>
      </c>
      <c r="H933" s="47">
        <f>IFERROR(INDEX('اطلاعات دوره'!A:Z,MATCH(G933,'اطلاعات دوره'!C:C,0),MATCH(H$1,'اطلاعات دوره'!$1:$1,0)),0)</f>
        <v>0</v>
      </c>
      <c r="I933" s="47">
        <f>IFERROR(INDEX('اطلاعات دوره'!A:Z,MATCH(G933,'اطلاعات دوره'!C:C,0),MATCH(I$1,'اطلاعات دوره'!$1:$1,0)),0)</f>
        <v>0</v>
      </c>
      <c r="J933" s="48">
        <f>IFERROR(INDEX('اطلاعات دوره'!A:Z,MATCH(G933,'اطلاعات دوره'!C:C,0),MATCH(J$1,'اطلاعات دوره'!$1:$1,0)),0)</f>
        <v>0</v>
      </c>
      <c r="K933" s="46"/>
      <c r="L933" s="158" t="str">
        <f>IFERROR(INDEX('اطلاعات دوره'!A:Z,MATCH(G933,'اطلاعات دوره'!C:C,0)-1,MATCH("عنوان",'اطلاعات دوره'!$1:$1,0)),"---")</f>
        <v>---</v>
      </c>
      <c r="M933" s="47" t="str">
        <f t="shared" si="156"/>
        <v>----</v>
      </c>
      <c r="N933" s="48" t="str">
        <f t="shared" si="157"/>
        <v>-/</v>
      </c>
      <c r="O933" s="45"/>
      <c r="P933" s="240">
        <f>IFERROR(INDEX('قرائت کنتور'!A:AZ,MATCH(A933&amp;"-"&amp;"آب",'قرائت کنتور'!B:B,0),MATCH(L933,'قرائت کنتور'!$1:$1,0)),0)</f>
        <v>0</v>
      </c>
      <c r="Q933" s="241">
        <f>IFERROR(INDEX('قرائت کنتور'!A:AZ,MATCH(A933&amp;"-"&amp;"آب",'قرائت کنتور'!B:B,0),MATCH(G933,'قرائت کنتور'!$1:$1,0)),0)</f>
        <v>0</v>
      </c>
      <c r="R933" s="241">
        <f t="shared" si="158"/>
        <v>0</v>
      </c>
      <c r="S933" s="241" t="str">
        <f>IFERROR(INDEX('اطلاعات انشعابات شرکتها'!A:AB,MATCH(A933,'اطلاعات انشعابات شرکتها'!A:A,0),MATCH(S$1,'اطلاعات انشعابات شرکتها'!$1:$1,0)),"---")</f>
        <v>---</v>
      </c>
      <c r="T933" s="227" t="str">
        <f t="shared" si="159"/>
        <v>---</v>
      </c>
      <c r="U933" s="45"/>
      <c r="V933" s="155" t="str">
        <f>IFERROR(INDEX('تعرفه ها'!A:Z,MATCH("بهای هر متر مکعب آب مصرفی",'تعرفه ها'!$B:$B,0),MATCH(F933,'تعرفه ها'!$2:$2,0)),"---")</f>
        <v>---</v>
      </c>
      <c r="W933" s="50" t="str">
        <f t="shared" si="160"/>
        <v>---</v>
      </c>
      <c r="X933" s="50" t="str">
        <f>IFERROR(ROUND(R933*INDEX('تعرفه ها'!A:Z,MATCH("عوارض آب به ازاء هر متر مکعب",'تعرفه ها'!$B:$B,0),MATCH(F933,'تعرفه ها'!$2:$2,0)),0),"---")</f>
        <v>---</v>
      </c>
      <c r="Y933" s="50" t="str">
        <f>IFERROR(ROUND(T933*INDEX('تعرفه ها'!A:Z,MATCH("جریمه مازاد مصرف آب به ازاء هر متر مکعب",'تعرفه ها'!$B:$B,0),MATCH(F933,'تعرفه ها'!$2:$2,0)),0),"---")</f>
        <v>---</v>
      </c>
      <c r="Z933" s="50" t="str">
        <f>IFERROR(ROUND(((W933+X933+Y933)*INDEX('تعرفه ها'!A:Z,MATCH("هزینه نگهداری و تعمیرات شبکه آب",'تعرفه ها'!$B:$B,0),MATCH(F933,'تعرفه ها'!$2:$2,0))/100),0),"---")</f>
        <v>---</v>
      </c>
      <c r="AA933" s="50" t="str">
        <f>IFERROR(IF(INDEX('اطلاعات دوره'!A:Z,MATCH(G933,'اطلاعات دوره'!C:C,0),MATCH("آب",'اطلاعات دوره'!$1:$1,0))="دارد",ROUND((W933+X933+Y933)*INDEX('تعرفه ها'!A:Z,MATCH("پیک فصلی آب",'تعرفه ها'!$B:$B,0),MATCH(F933,'تعرفه ها'!$2:$2,0))/100,0),0),"---")</f>
        <v>---</v>
      </c>
      <c r="AB933" s="50" t="str">
        <f>IFERROR(ROUND(SUM(W933+X933+Y933+Z933+AA933)*INDEX('تعرفه ها'!A:Z,MATCH("مالیات آب",'تعرفه ها'!$B:$B,0),MATCH(F933,'تعرفه ها'!$2:$2,0))/100,0),"---")</f>
        <v>---</v>
      </c>
      <c r="AC933" s="50" t="str">
        <f t="shared" si="161"/>
        <v>---</v>
      </c>
      <c r="AD933" s="50" t="str">
        <f t="shared" si="154"/>
        <v>---</v>
      </c>
      <c r="AE933" s="50" t="str">
        <f t="shared" si="162"/>
        <v>---</v>
      </c>
      <c r="AF933" s="50" t="str">
        <f t="shared" si="163"/>
        <v>---</v>
      </c>
      <c r="AG933" s="153" t="str">
        <f t="shared" si="164"/>
        <v>---</v>
      </c>
      <c r="AI933" s="183" t="str">
        <f>IFERROR(IF(INDEX(پرداخت!A:AZ,MATCH(A933&amp;" - "&amp;"آب",پرداخت!$B:$B,0),MATCH(G933,پرداخت!$1:$1,0))="نشده","نشده","شده"),"---")</f>
        <v>---</v>
      </c>
      <c r="AL933" s="144"/>
      <c r="AM933" s="144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0"/>
      <c r="CA933" s="30"/>
    </row>
    <row r="934" spans="1:79" ht="34.9" hidden="1" customHeight="1">
      <c r="A934" s="170"/>
      <c r="B934" s="47">
        <f>IFERROR(INDEX('اطلاعات انشعابات شرکتها'!A:BB,MATCH(A934,'اطلاعات انشعابات شرکتها'!A:A,0),MATCH(B$1,'اطلاعات انشعابات شرکتها'!$1:$1,0)),0)</f>
        <v>0</v>
      </c>
      <c r="C934" s="48">
        <f>IFERROR(INDEX('اطلاعات انشعابات شرکتها'!A:BB,MATCH(A934,'اطلاعات انشعابات شرکتها'!A:A,0),MATCH(C$1,'اطلاعات انشعابات شرکتها'!$1:$1,0)),0)</f>
        <v>0</v>
      </c>
      <c r="D934" s="45"/>
      <c r="E934" s="171"/>
      <c r="F934" s="170"/>
      <c r="G934" s="47" t="str">
        <f t="shared" si="155"/>
        <v>/</v>
      </c>
      <c r="H934" s="47">
        <f>IFERROR(INDEX('اطلاعات دوره'!A:Z,MATCH(G934,'اطلاعات دوره'!C:C,0),MATCH(H$1,'اطلاعات دوره'!$1:$1,0)),0)</f>
        <v>0</v>
      </c>
      <c r="I934" s="47">
        <f>IFERROR(INDEX('اطلاعات دوره'!A:Z,MATCH(G934,'اطلاعات دوره'!C:C,0),MATCH(I$1,'اطلاعات دوره'!$1:$1,0)),0)</f>
        <v>0</v>
      </c>
      <c r="J934" s="48">
        <f>IFERROR(INDEX('اطلاعات دوره'!A:Z,MATCH(G934,'اطلاعات دوره'!C:C,0),MATCH(J$1,'اطلاعات دوره'!$1:$1,0)),0)</f>
        <v>0</v>
      </c>
      <c r="K934" s="46"/>
      <c r="L934" s="158" t="str">
        <f>IFERROR(INDEX('اطلاعات دوره'!A:Z,MATCH(G934,'اطلاعات دوره'!C:C,0)-1,MATCH("عنوان",'اطلاعات دوره'!$1:$1,0)),"---")</f>
        <v>---</v>
      </c>
      <c r="M934" s="47" t="str">
        <f t="shared" si="156"/>
        <v>----</v>
      </c>
      <c r="N934" s="48" t="str">
        <f t="shared" si="157"/>
        <v>-/</v>
      </c>
      <c r="O934" s="45"/>
      <c r="P934" s="240">
        <f>IFERROR(INDEX('قرائت کنتور'!A:AZ,MATCH(A934&amp;"-"&amp;"آب",'قرائت کنتور'!B:B,0),MATCH(L934,'قرائت کنتور'!$1:$1,0)),0)</f>
        <v>0</v>
      </c>
      <c r="Q934" s="241">
        <f>IFERROR(INDEX('قرائت کنتور'!A:AZ,MATCH(A934&amp;"-"&amp;"آب",'قرائت کنتور'!B:B,0),MATCH(G934,'قرائت کنتور'!$1:$1,0)),0)</f>
        <v>0</v>
      </c>
      <c r="R934" s="241">
        <f t="shared" si="158"/>
        <v>0</v>
      </c>
      <c r="S934" s="241" t="str">
        <f>IFERROR(INDEX('اطلاعات انشعابات شرکتها'!A:AB,MATCH(A934,'اطلاعات انشعابات شرکتها'!A:A,0),MATCH(S$1,'اطلاعات انشعابات شرکتها'!$1:$1,0)),"---")</f>
        <v>---</v>
      </c>
      <c r="T934" s="227" t="str">
        <f t="shared" si="159"/>
        <v>---</v>
      </c>
      <c r="U934" s="45"/>
      <c r="V934" s="155" t="str">
        <f>IFERROR(INDEX('تعرفه ها'!A:Z,MATCH("بهای هر متر مکعب آب مصرفی",'تعرفه ها'!$B:$B,0),MATCH(F934,'تعرفه ها'!$2:$2,0)),"---")</f>
        <v>---</v>
      </c>
      <c r="W934" s="50" t="str">
        <f t="shared" si="160"/>
        <v>---</v>
      </c>
      <c r="X934" s="50" t="str">
        <f>IFERROR(ROUND(R934*INDEX('تعرفه ها'!A:Z,MATCH("عوارض آب به ازاء هر متر مکعب",'تعرفه ها'!$B:$B,0),MATCH(F934,'تعرفه ها'!$2:$2,0)),0),"---")</f>
        <v>---</v>
      </c>
      <c r="Y934" s="50" t="str">
        <f>IFERROR(ROUND(T934*INDEX('تعرفه ها'!A:Z,MATCH("جریمه مازاد مصرف آب به ازاء هر متر مکعب",'تعرفه ها'!$B:$B,0),MATCH(F934,'تعرفه ها'!$2:$2,0)),0),"---")</f>
        <v>---</v>
      </c>
      <c r="Z934" s="50" t="str">
        <f>IFERROR(ROUND(((W934+X934+Y934)*INDEX('تعرفه ها'!A:Z,MATCH("هزینه نگهداری و تعمیرات شبکه آب",'تعرفه ها'!$B:$B,0),MATCH(F934,'تعرفه ها'!$2:$2,0))/100),0),"---")</f>
        <v>---</v>
      </c>
      <c r="AA934" s="50" t="str">
        <f>IFERROR(IF(INDEX('اطلاعات دوره'!A:Z,MATCH(G934,'اطلاعات دوره'!C:C,0),MATCH("آب",'اطلاعات دوره'!$1:$1,0))="دارد",ROUND((W934+X934+Y934)*INDEX('تعرفه ها'!A:Z,MATCH("پیک فصلی آب",'تعرفه ها'!$B:$B,0),MATCH(F934,'تعرفه ها'!$2:$2,0))/100,0),0),"---")</f>
        <v>---</v>
      </c>
      <c r="AB934" s="50" t="str">
        <f>IFERROR(ROUND(SUM(W934+X934+Y934+Z934+AA934)*INDEX('تعرفه ها'!A:Z,MATCH("مالیات آب",'تعرفه ها'!$B:$B,0),MATCH(F934,'تعرفه ها'!$2:$2,0))/100,0),"---")</f>
        <v>---</v>
      </c>
      <c r="AC934" s="50" t="str">
        <f t="shared" si="161"/>
        <v>---</v>
      </c>
      <c r="AD934" s="50" t="str">
        <f t="shared" si="154"/>
        <v>---</v>
      </c>
      <c r="AE934" s="50" t="str">
        <f t="shared" si="162"/>
        <v>---</v>
      </c>
      <c r="AF934" s="50" t="str">
        <f t="shared" si="163"/>
        <v>---</v>
      </c>
      <c r="AG934" s="153" t="str">
        <f t="shared" si="164"/>
        <v>---</v>
      </c>
      <c r="AI934" s="183" t="str">
        <f>IFERROR(IF(INDEX(پرداخت!A:AZ,MATCH(A934&amp;" - "&amp;"آب",پرداخت!$B:$B,0),MATCH(G934,پرداخت!$1:$1,0))="نشده","نشده","شده"),"---")</f>
        <v>---</v>
      </c>
      <c r="AL934" s="144"/>
      <c r="AM934" s="144"/>
      <c r="AN934" s="30"/>
      <c r="AO934" s="30"/>
      <c r="AP934" s="30"/>
      <c r="AQ934" s="30"/>
      <c r="AR934" s="30"/>
      <c r="AS934" s="30"/>
      <c r="AT934" s="30"/>
      <c r="AU934" s="30"/>
      <c r="AV934" s="30"/>
      <c r="AW934" s="30"/>
      <c r="AX934" s="30"/>
      <c r="AY934" s="30"/>
      <c r="AZ934" s="30"/>
      <c r="BA934" s="30"/>
      <c r="BB934" s="30"/>
      <c r="BC934" s="30"/>
      <c r="BD934" s="30"/>
      <c r="BE934" s="30"/>
      <c r="BF934" s="30"/>
      <c r="BG934" s="30"/>
      <c r="BH934" s="30"/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30"/>
      <c r="BT934" s="30"/>
      <c r="BU934" s="30"/>
      <c r="BV934" s="30"/>
      <c r="BW934" s="30"/>
      <c r="BX934" s="30"/>
      <c r="BY934" s="30"/>
      <c r="BZ934" s="30"/>
      <c r="CA934" s="30"/>
    </row>
    <row r="935" spans="1:79" ht="34.9" hidden="1" customHeight="1">
      <c r="A935" s="170"/>
      <c r="B935" s="47">
        <f>IFERROR(INDEX('اطلاعات انشعابات شرکتها'!A:BB,MATCH(A935,'اطلاعات انشعابات شرکتها'!A:A,0),MATCH(B$1,'اطلاعات انشعابات شرکتها'!$1:$1,0)),0)</f>
        <v>0</v>
      </c>
      <c r="C935" s="48">
        <f>IFERROR(INDEX('اطلاعات انشعابات شرکتها'!A:BB,MATCH(A935,'اطلاعات انشعابات شرکتها'!A:A,0),MATCH(C$1,'اطلاعات انشعابات شرکتها'!$1:$1,0)),0)</f>
        <v>0</v>
      </c>
      <c r="D935" s="45"/>
      <c r="E935" s="171"/>
      <c r="F935" s="170"/>
      <c r="G935" s="47" t="str">
        <f t="shared" si="155"/>
        <v>/</v>
      </c>
      <c r="H935" s="47">
        <f>IFERROR(INDEX('اطلاعات دوره'!A:Z,MATCH(G935,'اطلاعات دوره'!C:C,0),MATCH(H$1,'اطلاعات دوره'!$1:$1,0)),0)</f>
        <v>0</v>
      </c>
      <c r="I935" s="47">
        <f>IFERROR(INDEX('اطلاعات دوره'!A:Z,MATCH(G935,'اطلاعات دوره'!C:C,0),MATCH(I$1,'اطلاعات دوره'!$1:$1,0)),0)</f>
        <v>0</v>
      </c>
      <c r="J935" s="48">
        <f>IFERROR(INDEX('اطلاعات دوره'!A:Z,MATCH(G935,'اطلاعات دوره'!C:C,0),MATCH(J$1,'اطلاعات دوره'!$1:$1,0)),0)</f>
        <v>0</v>
      </c>
      <c r="K935" s="46"/>
      <c r="L935" s="158" t="str">
        <f>IFERROR(INDEX('اطلاعات دوره'!A:Z,MATCH(G935,'اطلاعات دوره'!C:C,0)-1,MATCH("عنوان",'اطلاعات دوره'!$1:$1,0)),"---")</f>
        <v>---</v>
      </c>
      <c r="M935" s="47" t="str">
        <f t="shared" si="156"/>
        <v>----</v>
      </c>
      <c r="N935" s="48" t="str">
        <f t="shared" si="157"/>
        <v>-/</v>
      </c>
      <c r="O935" s="45"/>
      <c r="P935" s="240">
        <f>IFERROR(INDEX('قرائت کنتور'!A:AZ,MATCH(A935&amp;"-"&amp;"آب",'قرائت کنتور'!B:B,0),MATCH(L935,'قرائت کنتور'!$1:$1,0)),0)</f>
        <v>0</v>
      </c>
      <c r="Q935" s="241">
        <f>IFERROR(INDEX('قرائت کنتور'!A:AZ,MATCH(A935&amp;"-"&amp;"آب",'قرائت کنتور'!B:B,0),MATCH(G935,'قرائت کنتور'!$1:$1,0)),0)</f>
        <v>0</v>
      </c>
      <c r="R935" s="241">
        <f t="shared" si="158"/>
        <v>0</v>
      </c>
      <c r="S935" s="241" t="str">
        <f>IFERROR(INDEX('اطلاعات انشعابات شرکتها'!A:AB,MATCH(A935,'اطلاعات انشعابات شرکتها'!A:A,0),MATCH(S$1,'اطلاعات انشعابات شرکتها'!$1:$1,0)),"---")</f>
        <v>---</v>
      </c>
      <c r="T935" s="227" t="str">
        <f t="shared" si="159"/>
        <v>---</v>
      </c>
      <c r="U935" s="45"/>
      <c r="V935" s="155" t="str">
        <f>IFERROR(INDEX('تعرفه ها'!A:Z,MATCH("بهای هر متر مکعب آب مصرفی",'تعرفه ها'!$B:$B,0),MATCH(F935,'تعرفه ها'!$2:$2,0)),"---")</f>
        <v>---</v>
      </c>
      <c r="W935" s="50" t="str">
        <f t="shared" si="160"/>
        <v>---</v>
      </c>
      <c r="X935" s="50" t="str">
        <f>IFERROR(ROUND(R935*INDEX('تعرفه ها'!A:Z,MATCH("عوارض آب به ازاء هر متر مکعب",'تعرفه ها'!$B:$B,0),MATCH(F935,'تعرفه ها'!$2:$2,0)),0),"---")</f>
        <v>---</v>
      </c>
      <c r="Y935" s="50" t="str">
        <f>IFERROR(ROUND(T935*INDEX('تعرفه ها'!A:Z,MATCH("جریمه مازاد مصرف آب به ازاء هر متر مکعب",'تعرفه ها'!$B:$B,0),MATCH(F935,'تعرفه ها'!$2:$2,0)),0),"---")</f>
        <v>---</v>
      </c>
      <c r="Z935" s="50" t="str">
        <f>IFERROR(ROUND(((W935+X935+Y935)*INDEX('تعرفه ها'!A:Z,MATCH("هزینه نگهداری و تعمیرات شبکه آب",'تعرفه ها'!$B:$B,0),MATCH(F935,'تعرفه ها'!$2:$2,0))/100),0),"---")</f>
        <v>---</v>
      </c>
      <c r="AA935" s="50" t="str">
        <f>IFERROR(IF(INDEX('اطلاعات دوره'!A:Z,MATCH(G935,'اطلاعات دوره'!C:C,0),MATCH("آب",'اطلاعات دوره'!$1:$1,0))="دارد",ROUND((W935+X935+Y935)*INDEX('تعرفه ها'!A:Z,MATCH("پیک فصلی آب",'تعرفه ها'!$B:$B,0),MATCH(F935,'تعرفه ها'!$2:$2,0))/100,0),0),"---")</f>
        <v>---</v>
      </c>
      <c r="AB935" s="50" t="str">
        <f>IFERROR(ROUND(SUM(W935+X935+Y935+Z935+AA935)*INDEX('تعرفه ها'!A:Z,MATCH("مالیات آب",'تعرفه ها'!$B:$B,0),MATCH(F935,'تعرفه ها'!$2:$2,0))/100,0),"---")</f>
        <v>---</v>
      </c>
      <c r="AC935" s="50" t="str">
        <f t="shared" si="161"/>
        <v>---</v>
      </c>
      <c r="AD935" s="50" t="str">
        <f t="shared" si="154"/>
        <v>---</v>
      </c>
      <c r="AE935" s="50" t="str">
        <f t="shared" si="162"/>
        <v>---</v>
      </c>
      <c r="AF935" s="50" t="str">
        <f t="shared" si="163"/>
        <v>---</v>
      </c>
      <c r="AG935" s="153" t="str">
        <f t="shared" si="164"/>
        <v>---</v>
      </c>
      <c r="AI935" s="183" t="str">
        <f>IFERROR(IF(INDEX(پرداخت!A:AZ,MATCH(A935&amp;" - "&amp;"آب",پرداخت!$B:$B,0),MATCH(G935,پرداخت!$1:$1,0))="نشده","نشده","شده"),"---")</f>
        <v>---</v>
      </c>
      <c r="AL935" s="144"/>
      <c r="AM935" s="144"/>
      <c r="AN935" s="30"/>
      <c r="AO935" s="30"/>
      <c r="AP935" s="30"/>
      <c r="AQ935" s="30"/>
      <c r="AR935" s="30"/>
      <c r="AS935" s="30"/>
      <c r="AT935" s="30"/>
      <c r="AU935" s="30"/>
      <c r="AV935" s="30"/>
      <c r="AW935" s="30"/>
      <c r="AX935" s="30"/>
      <c r="AY935" s="30"/>
      <c r="AZ935" s="30"/>
      <c r="BA935" s="30"/>
      <c r="BB935" s="30"/>
      <c r="BC935" s="30"/>
      <c r="BD935" s="30"/>
      <c r="BE935" s="30"/>
      <c r="BF935" s="30"/>
      <c r="BG935" s="30"/>
      <c r="BH935" s="30"/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30"/>
      <c r="BT935" s="30"/>
      <c r="BU935" s="30"/>
      <c r="BV935" s="30"/>
      <c r="BW935" s="30"/>
      <c r="BX935" s="30"/>
      <c r="BY935" s="30"/>
      <c r="BZ935" s="30"/>
      <c r="CA935" s="30"/>
    </row>
    <row r="936" spans="1:79" ht="34.9" hidden="1" customHeight="1">
      <c r="A936" s="170"/>
      <c r="B936" s="47">
        <f>IFERROR(INDEX('اطلاعات انشعابات شرکتها'!A:BB,MATCH(A936,'اطلاعات انشعابات شرکتها'!A:A,0),MATCH(B$1,'اطلاعات انشعابات شرکتها'!$1:$1,0)),0)</f>
        <v>0</v>
      </c>
      <c r="C936" s="48">
        <f>IFERROR(INDEX('اطلاعات انشعابات شرکتها'!A:BB,MATCH(A936,'اطلاعات انشعابات شرکتها'!A:A,0),MATCH(C$1,'اطلاعات انشعابات شرکتها'!$1:$1,0)),0)</f>
        <v>0</v>
      </c>
      <c r="D936" s="45"/>
      <c r="E936" s="171"/>
      <c r="F936" s="170"/>
      <c r="G936" s="47" t="str">
        <f t="shared" si="155"/>
        <v>/</v>
      </c>
      <c r="H936" s="47">
        <f>IFERROR(INDEX('اطلاعات دوره'!A:Z,MATCH(G936,'اطلاعات دوره'!C:C,0),MATCH(H$1,'اطلاعات دوره'!$1:$1,0)),0)</f>
        <v>0</v>
      </c>
      <c r="I936" s="47">
        <f>IFERROR(INDEX('اطلاعات دوره'!A:Z,MATCH(G936,'اطلاعات دوره'!C:C,0),MATCH(I$1,'اطلاعات دوره'!$1:$1,0)),0)</f>
        <v>0</v>
      </c>
      <c r="J936" s="48">
        <f>IFERROR(INDEX('اطلاعات دوره'!A:Z,MATCH(G936,'اطلاعات دوره'!C:C,0),MATCH(J$1,'اطلاعات دوره'!$1:$1,0)),0)</f>
        <v>0</v>
      </c>
      <c r="K936" s="46"/>
      <c r="L936" s="158" t="str">
        <f>IFERROR(INDEX('اطلاعات دوره'!A:Z,MATCH(G936,'اطلاعات دوره'!C:C,0)-1,MATCH("عنوان",'اطلاعات دوره'!$1:$1,0)),"---")</f>
        <v>---</v>
      </c>
      <c r="M936" s="47" t="str">
        <f t="shared" si="156"/>
        <v>----</v>
      </c>
      <c r="N936" s="48" t="str">
        <f t="shared" si="157"/>
        <v>-/</v>
      </c>
      <c r="O936" s="45"/>
      <c r="P936" s="240">
        <f>IFERROR(INDEX('قرائت کنتور'!A:AZ,MATCH(A936&amp;"-"&amp;"آب",'قرائت کنتور'!B:B,0),MATCH(L936,'قرائت کنتور'!$1:$1,0)),0)</f>
        <v>0</v>
      </c>
      <c r="Q936" s="241">
        <f>IFERROR(INDEX('قرائت کنتور'!A:AZ,MATCH(A936&amp;"-"&amp;"آب",'قرائت کنتور'!B:B,0),MATCH(G936,'قرائت کنتور'!$1:$1,0)),0)</f>
        <v>0</v>
      </c>
      <c r="R936" s="241">
        <f t="shared" si="158"/>
        <v>0</v>
      </c>
      <c r="S936" s="241" t="str">
        <f>IFERROR(INDEX('اطلاعات انشعابات شرکتها'!A:AB,MATCH(A936,'اطلاعات انشعابات شرکتها'!A:A,0),MATCH(S$1,'اطلاعات انشعابات شرکتها'!$1:$1,0)),"---")</f>
        <v>---</v>
      </c>
      <c r="T936" s="227" t="str">
        <f t="shared" si="159"/>
        <v>---</v>
      </c>
      <c r="U936" s="45"/>
      <c r="V936" s="155" t="str">
        <f>IFERROR(INDEX('تعرفه ها'!A:Z,MATCH("بهای هر متر مکعب آب مصرفی",'تعرفه ها'!$B:$B,0),MATCH(F936,'تعرفه ها'!$2:$2,0)),"---")</f>
        <v>---</v>
      </c>
      <c r="W936" s="50" t="str">
        <f t="shared" si="160"/>
        <v>---</v>
      </c>
      <c r="X936" s="50" t="str">
        <f>IFERROR(ROUND(R936*INDEX('تعرفه ها'!A:Z,MATCH("عوارض آب به ازاء هر متر مکعب",'تعرفه ها'!$B:$B,0),MATCH(F936,'تعرفه ها'!$2:$2,0)),0),"---")</f>
        <v>---</v>
      </c>
      <c r="Y936" s="50" t="str">
        <f>IFERROR(ROUND(T936*INDEX('تعرفه ها'!A:Z,MATCH("جریمه مازاد مصرف آب به ازاء هر متر مکعب",'تعرفه ها'!$B:$B,0),MATCH(F936,'تعرفه ها'!$2:$2,0)),0),"---")</f>
        <v>---</v>
      </c>
      <c r="Z936" s="50" t="str">
        <f>IFERROR(ROUND(((W936+X936+Y936)*INDEX('تعرفه ها'!A:Z,MATCH("هزینه نگهداری و تعمیرات شبکه آب",'تعرفه ها'!$B:$B,0),MATCH(F936,'تعرفه ها'!$2:$2,0))/100),0),"---")</f>
        <v>---</v>
      </c>
      <c r="AA936" s="50" t="str">
        <f>IFERROR(IF(INDEX('اطلاعات دوره'!A:Z,MATCH(G936,'اطلاعات دوره'!C:C,0),MATCH("آب",'اطلاعات دوره'!$1:$1,0))="دارد",ROUND((W936+X936+Y936)*INDEX('تعرفه ها'!A:Z,MATCH("پیک فصلی آب",'تعرفه ها'!$B:$B,0),MATCH(F936,'تعرفه ها'!$2:$2,0))/100,0),0),"---")</f>
        <v>---</v>
      </c>
      <c r="AB936" s="50" t="str">
        <f>IFERROR(ROUND(SUM(W936+X936+Y936+Z936+AA936)*INDEX('تعرفه ها'!A:Z,MATCH("مالیات آب",'تعرفه ها'!$B:$B,0),MATCH(F936,'تعرفه ها'!$2:$2,0))/100,0),"---")</f>
        <v>---</v>
      </c>
      <c r="AC936" s="50" t="str">
        <f t="shared" si="161"/>
        <v>---</v>
      </c>
      <c r="AD936" s="50" t="str">
        <f t="shared" si="154"/>
        <v>---</v>
      </c>
      <c r="AE936" s="50" t="str">
        <f t="shared" si="162"/>
        <v>---</v>
      </c>
      <c r="AF936" s="50" t="str">
        <f t="shared" si="163"/>
        <v>---</v>
      </c>
      <c r="AG936" s="153" t="str">
        <f t="shared" si="164"/>
        <v>---</v>
      </c>
      <c r="AI936" s="183" t="str">
        <f>IFERROR(IF(INDEX(پرداخت!A:AZ,MATCH(A936&amp;" - "&amp;"آب",پرداخت!$B:$B,0),MATCH(G936,پرداخت!$1:$1,0))="نشده","نشده","شده"),"---")</f>
        <v>---</v>
      </c>
      <c r="AL936" s="144"/>
      <c r="AM936" s="144"/>
      <c r="AN936" s="30"/>
      <c r="AO936" s="30"/>
      <c r="AP936" s="30"/>
      <c r="AQ936" s="30"/>
      <c r="AR936" s="30"/>
      <c r="AS936" s="30"/>
      <c r="AT936" s="30"/>
      <c r="AU936" s="30"/>
      <c r="AV936" s="30"/>
      <c r="AW936" s="30"/>
      <c r="AX936" s="30"/>
      <c r="AY936" s="30"/>
      <c r="AZ936" s="30"/>
      <c r="BA936" s="30"/>
      <c r="BB936" s="30"/>
      <c r="BC936" s="30"/>
      <c r="BD936" s="30"/>
      <c r="BE936" s="30"/>
      <c r="BF936" s="30"/>
      <c r="BG936" s="30"/>
      <c r="BH936" s="30"/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30"/>
      <c r="BT936" s="30"/>
      <c r="BU936" s="30"/>
      <c r="BV936" s="30"/>
      <c r="BW936" s="30"/>
      <c r="BX936" s="30"/>
      <c r="BY936" s="30"/>
      <c r="BZ936" s="30"/>
      <c r="CA936" s="30"/>
    </row>
    <row r="937" spans="1:79" ht="34.9" hidden="1" customHeight="1">
      <c r="A937" s="170"/>
      <c r="B937" s="47">
        <f>IFERROR(INDEX('اطلاعات انشعابات شرکتها'!A:BB,MATCH(A937,'اطلاعات انشعابات شرکتها'!A:A,0),MATCH(B$1,'اطلاعات انشعابات شرکتها'!$1:$1,0)),0)</f>
        <v>0</v>
      </c>
      <c r="C937" s="48">
        <f>IFERROR(INDEX('اطلاعات انشعابات شرکتها'!A:BB,MATCH(A937,'اطلاعات انشعابات شرکتها'!A:A,0),MATCH(C$1,'اطلاعات انشعابات شرکتها'!$1:$1,0)),0)</f>
        <v>0</v>
      </c>
      <c r="D937" s="45"/>
      <c r="E937" s="171"/>
      <c r="F937" s="170"/>
      <c r="G937" s="47" t="str">
        <f t="shared" si="155"/>
        <v>/</v>
      </c>
      <c r="H937" s="47">
        <f>IFERROR(INDEX('اطلاعات دوره'!A:Z,MATCH(G937,'اطلاعات دوره'!C:C,0),MATCH(H$1,'اطلاعات دوره'!$1:$1,0)),0)</f>
        <v>0</v>
      </c>
      <c r="I937" s="47">
        <f>IFERROR(INDEX('اطلاعات دوره'!A:Z,MATCH(G937,'اطلاعات دوره'!C:C,0),MATCH(I$1,'اطلاعات دوره'!$1:$1,0)),0)</f>
        <v>0</v>
      </c>
      <c r="J937" s="48">
        <f>IFERROR(INDEX('اطلاعات دوره'!A:Z,MATCH(G937,'اطلاعات دوره'!C:C,0),MATCH(J$1,'اطلاعات دوره'!$1:$1,0)),0)</f>
        <v>0</v>
      </c>
      <c r="K937" s="46"/>
      <c r="L937" s="158" t="str">
        <f>IFERROR(INDEX('اطلاعات دوره'!A:Z,MATCH(G937,'اطلاعات دوره'!C:C,0)-1,MATCH("عنوان",'اطلاعات دوره'!$1:$1,0)),"---")</f>
        <v>---</v>
      </c>
      <c r="M937" s="47" t="str">
        <f t="shared" si="156"/>
        <v>----</v>
      </c>
      <c r="N937" s="48" t="str">
        <f t="shared" si="157"/>
        <v>-/</v>
      </c>
      <c r="O937" s="45"/>
      <c r="P937" s="240">
        <f>IFERROR(INDEX('قرائت کنتور'!A:AZ,MATCH(A937&amp;"-"&amp;"آب",'قرائت کنتور'!B:B,0),MATCH(L937,'قرائت کنتور'!$1:$1,0)),0)</f>
        <v>0</v>
      </c>
      <c r="Q937" s="241">
        <f>IFERROR(INDEX('قرائت کنتور'!A:AZ,MATCH(A937&amp;"-"&amp;"آب",'قرائت کنتور'!B:B,0),MATCH(G937,'قرائت کنتور'!$1:$1,0)),0)</f>
        <v>0</v>
      </c>
      <c r="R937" s="241">
        <f t="shared" si="158"/>
        <v>0</v>
      </c>
      <c r="S937" s="241" t="str">
        <f>IFERROR(INDEX('اطلاعات انشعابات شرکتها'!A:AB,MATCH(A937,'اطلاعات انشعابات شرکتها'!A:A,0),MATCH(S$1,'اطلاعات انشعابات شرکتها'!$1:$1,0)),"---")</f>
        <v>---</v>
      </c>
      <c r="T937" s="227" t="str">
        <f t="shared" si="159"/>
        <v>---</v>
      </c>
      <c r="U937" s="45"/>
      <c r="V937" s="155" t="str">
        <f>IFERROR(INDEX('تعرفه ها'!A:Z,MATCH("بهای هر متر مکعب آب مصرفی",'تعرفه ها'!$B:$B,0),MATCH(F937,'تعرفه ها'!$2:$2,0)),"---")</f>
        <v>---</v>
      </c>
      <c r="W937" s="50" t="str">
        <f t="shared" si="160"/>
        <v>---</v>
      </c>
      <c r="X937" s="50" t="str">
        <f>IFERROR(ROUND(R937*INDEX('تعرفه ها'!A:Z,MATCH("عوارض آب به ازاء هر متر مکعب",'تعرفه ها'!$B:$B,0),MATCH(F937,'تعرفه ها'!$2:$2,0)),0),"---")</f>
        <v>---</v>
      </c>
      <c r="Y937" s="50" t="str">
        <f>IFERROR(ROUND(T937*INDEX('تعرفه ها'!A:Z,MATCH("جریمه مازاد مصرف آب به ازاء هر متر مکعب",'تعرفه ها'!$B:$B,0),MATCH(F937,'تعرفه ها'!$2:$2,0)),0),"---")</f>
        <v>---</v>
      </c>
      <c r="Z937" s="50" t="str">
        <f>IFERROR(ROUND(((W937+X937+Y937)*INDEX('تعرفه ها'!A:Z,MATCH("هزینه نگهداری و تعمیرات شبکه آب",'تعرفه ها'!$B:$B,0),MATCH(F937,'تعرفه ها'!$2:$2,0))/100),0),"---")</f>
        <v>---</v>
      </c>
      <c r="AA937" s="50" t="str">
        <f>IFERROR(IF(INDEX('اطلاعات دوره'!A:Z,MATCH(G937,'اطلاعات دوره'!C:C,0),MATCH("آب",'اطلاعات دوره'!$1:$1,0))="دارد",ROUND((W937+X937+Y937)*INDEX('تعرفه ها'!A:Z,MATCH("پیک فصلی آب",'تعرفه ها'!$B:$B,0),MATCH(F937,'تعرفه ها'!$2:$2,0))/100,0),0),"---")</f>
        <v>---</v>
      </c>
      <c r="AB937" s="50" t="str">
        <f>IFERROR(ROUND(SUM(W937+X937+Y937+Z937+AA937)*INDEX('تعرفه ها'!A:Z,MATCH("مالیات آب",'تعرفه ها'!$B:$B,0),MATCH(F937,'تعرفه ها'!$2:$2,0))/100,0),"---")</f>
        <v>---</v>
      </c>
      <c r="AC937" s="50" t="str">
        <f t="shared" si="161"/>
        <v>---</v>
      </c>
      <c r="AD937" s="50" t="str">
        <f t="shared" si="154"/>
        <v>---</v>
      </c>
      <c r="AE937" s="50" t="str">
        <f t="shared" si="162"/>
        <v>---</v>
      </c>
      <c r="AF937" s="50" t="str">
        <f t="shared" si="163"/>
        <v>---</v>
      </c>
      <c r="AG937" s="153" t="str">
        <f t="shared" si="164"/>
        <v>---</v>
      </c>
      <c r="AI937" s="183" t="str">
        <f>IFERROR(IF(INDEX(پرداخت!A:AZ,MATCH(A937&amp;" - "&amp;"آب",پرداخت!$B:$B,0),MATCH(G937,پرداخت!$1:$1,0))="نشده","نشده","شده"),"---")</f>
        <v>---</v>
      </c>
      <c r="AL937" s="144"/>
      <c r="AM937" s="144"/>
      <c r="AN937" s="30"/>
      <c r="AO937" s="30"/>
      <c r="AP937" s="30"/>
      <c r="AQ937" s="30"/>
      <c r="AR937" s="30"/>
      <c r="AS937" s="30"/>
      <c r="AT937" s="30"/>
      <c r="AU937" s="30"/>
      <c r="AV937" s="30"/>
      <c r="AW937" s="30"/>
      <c r="AX937" s="30"/>
      <c r="AY937" s="30"/>
      <c r="AZ937" s="30"/>
      <c r="BA937" s="30"/>
      <c r="BB937" s="30"/>
      <c r="BC937" s="30"/>
      <c r="BD937" s="30"/>
      <c r="BE937" s="30"/>
      <c r="BF937" s="30"/>
      <c r="BG937" s="30"/>
      <c r="BH937" s="30"/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30"/>
      <c r="BT937" s="30"/>
      <c r="BU937" s="30"/>
      <c r="BV937" s="30"/>
      <c r="BW937" s="30"/>
      <c r="BX937" s="30"/>
      <c r="BY937" s="30"/>
      <c r="BZ937" s="30"/>
      <c r="CA937" s="30"/>
    </row>
    <row r="938" spans="1:79" ht="34.9" hidden="1" customHeight="1">
      <c r="A938" s="170"/>
      <c r="B938" s="47">
        <f>IFERROR(INDEX('اطلاعات انشعابات شرکتها'!A:BB,MATCH(A938,'اطلاعات انشعابات شرکتها'!A:A,0),MATCH(B$1,'اطلاعات انشعابات شرکتها'!$1:$1,0)),0)</f>
        <v>0</v>
      </c>
      <c r="C938" s="48">
        <f>IFERROR(INDEX('اطلاعات انشعابات شرکتها'!A:BB,MATCH(A938,'اطلاعات انشعابات شرکتها'!A:A,0),MATCH(C$1,'اطلاعات انشعابات شرکتها'!$1:$1,0)),0)</f>
        <v>0</v>
      </c>
      <c r="D938" s="45"/>
      <c r="E938" s="171"/>
      <c r="F938" s="170"/>
      <c r="G938" s="47" t="str">
        <f t="shared" si="155"/>
        <v>/</v>
      </c>
      <c r="H938" s="47">
        <f>IFERROR(INDEX('اطلاعات دوره'!A:Z,MATCH(G938,'اطلاعات دوره'!C:C,0),MATCH(H$1,'اطلاعات دوره'!$1:$1,0)),0)</f>
        <v>0</v>
      </c>
      <c r="I938" s="47">
        <f>IFERROR(INDEX('اطلاعات دوره'!A:Z,MATCH(G938,'اطلاعات دوره'!C:C,0),MATCH(I$1,'اطلاعات دوره'!$1:$1,0)),0)</f>
        <v>0</v>
      </c>
      <c r="J938" s="48">
        <f>IFERROR(INDEX('اطلاعات دوره'!A:Z,MATCH(G938,'اطلاعات دوره'!C:C,0),MATCH(J$1,'اطلاعات دوره'!$1:$1,0)),0)</f>
        <v>0</v>
      </c>
      <c r="K938" s="46"/>
      <c r="L938" s="158" t="str">
        <f>IFERROR(INDEX('اطلاعات دوره'!A:Z,MATCH(G938,'اطلاعات دوره'!C:C,0)-1,MATCH("عنوان",'اطلاعات دوره'!$1:$1,0)),"---")</f>
        <v>---</v>
      </c>
      <c r="M938" s="47" t="str">
        <f t="shared" si="156"/>
        <v>----</v>
      </c>
      <c r="N938" s="48" t="str">
        <f t="shared" si="157"/>
        <v>-/</v>
      </c>
      <c r="O938" s="45"/>
      <c r="P938" s="240">
        <f>IFERROR(INDEX('قرائت کنتور'!A:AZ,MATCH(A938&amp;"-"&amp;"آب",'قرائت کنتور'!B:B,0),MATCH(L938,'قرائت کنتور'!$1:$1,0)),0)</f>
        <v>0</v>
      </c>
      <c r="Q938" s="241">
        <f>IFERROR(INDEX('قرائت کنتور'!A:AZ,MATCH(A938&amp;"-"&amp;"آب",'قرائت کنتور'!B:B,0),MATCH(G938,'قرائت کنتور'!$1:$1,0)),0)</f>
        <v>0</v>
      </c>
      <c r="R938" s="241">
        <f t="shared" si="158"/>
        <v>0</v>
      </c>
      <c r="S938" s="241" t="str">
        <f>IFERROR(INDEX('اطلاعات انشعابات شرکتها'!A:AB,MATCH(A938,'اطلاعات انشعابات شرکتها'!A:A,0),MATCH(S$1,'اطلاعات انشعابات شرکتها'!$1:$1,0)),"---")</f>
        <v>---</v>
      </c>
      <c r="T938" s="227" t="str">
        <f t="shared" si="159"/>
        <v>---</v>
      </c>
      <c r="U938" s="45"/>
      <c r="V938" s="155" t="str">
        <f>IFERROR(INDEX('تعرفه ها'!A:Z,MATCH("بهای هر متر مکعب آب مصرفی",'تعرفه ها'!$B:$B,0),MATCH(F938,'تعرفه ها'!$2:$2,0)),"---")</f>
        <v>---</v>
      </c>
      <c r="W938" s="50" t="str">
        <f t="shared" si="160"/>
        <v>---</v>
      </c>
      <c r="X938" s="50" t="str">
        <f>IFERROR(ROUND(R938*INDEX('تعرفه ها'!A:Z,MATCH("عوارض آب به ازاء هر متر مکعب",'تعرفه ها'!$B:$B,0),MATCH(F938,'تعرفه ها'!$2:$2,0)),0),"---")</f>
        <v>---</v>
      </c>
      <c r="Y938" s="50" t="str">
        <f>IFERROR(ROUND(T938*INDEX('تعرفه ها'!A:Z,MATCH("جریمه مازاد مصرف آب به ازاء هر متر مکعب",'تعرفه ها'!$B:$B,0),MATCH(F938,'تعرفه ها'!$2:$2,0)),0),"---")</f>
        <v>---</v>
      </c>
      <c r="Z938" s="50" t="str">
        <f>IFERROR(ROUND(((W938+X938+Y938)*INDEX('تعرفه ها'!A:Z,MATCH("هزینه نگهداری و تعمیرات شبکه آب",'تعرفه ها'!$B:$B,0),MATCH(F938,'تعرفه ها'!$2:$2,0))/100),0),"---")</f>
        <v>---</v>
      </c>
      <c r="AA938" s="50" t="str">
        <f>IFERROR(IF(INDEX('اطلاعات دوره'!A:Z,MATCH(G938,'اطلاعات دوره'!C:C,0),MATCH("آب",'اطلاعات دوره'!$1:$1,0))="دارد",ROUND((W938+X938+Y938)*INDEX('تعرفه ها'!A:Z,MATCH("پیک فصلی آب",'تعرفه ها'!$B:$B,0),MATCH(F938,'تعرفه ها'!$2:$2,0))/100,0),0),"---")</f>
        <v>---</v>
      </c>
      <c r="AB938" s="50" t="str">
        <f>IFERROR(ROUND(SUM(W938+X938+Y938+Z938+AA938)*INDEX('تعرفه ها'!A:Z,MATCH("مالیات آب",'تعرفه ها'!$B:$B,0),MATCH(F938,'تعرفه ها'!$2:$2,0))/100,0),"---")</f>
        <v>---</v>
      </c>
      <c r="AC938" s="50" t="str">
        <f t="shared" si="161"/>
        <v>---</v>
      </c>
      <c r="AD938" s="50" t="str">
        <f t="shared" si="154"/>
        <v>---</v>
      </c>
      <c r="AE938" s="50" t="str">
        <f t="shared" si="162"/>
        <v>---</v>
      </c>
      <c r="AF938" s="50" t="str">
        <f t="shared" si="163"/>
        <v>---</v>
      </c>
      <c r="AG938" s="153" t="str">
        <f t="shared" si="164"/>
        <v>---</v>
      </c>
      <c r="AI938" s="183" t="str">
        <f>IFERROR(IF(INDEX(پرداخت!A:AZ,MATCH(A938&amp;" - "&amp;"آب",پرداخت!$B:$B,0),MATCH(G938,پرداخت!$1:$1,0))="نشده","نشده","شده"),"---")</f>
        <v>---</v>
      </c>
      <c r="AL938" s="144"/>
      <c r="AM938" s="144"/>
      <c r="AN938" s="30"/>
      <c r="AO938" s="30"/>
      <c r="AP938" s="30"/>
      <c r="AQ938" s="30"/>
      <c r="AR938" s="30"/>
      <c r="AS938" s="30"/>
      <c r="AT938" s="30"/>
      <c r="AU938" s="30"/>
      <c r="AV938" s="30"/>
      <c r="AW938" s="30"/>
      <c r="AX938" s="30"/>
      <c r="AY938" s="30"/>
      <c r="AZ938" s="30"/>
      <c r="BA938" s="30"/>
      <c r="BB938" s="30"/>
      <c r="BC938" s="30"/>
      <c r="BD938" s="30"/>
      <c r="BE938" s="30"/>
      <c r="BF938" s="30"/>
      <c r="BG938" s="30"/>
      <c r="BH938" s="30"/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30"/>
      <c r="BT938" s="30"/>
      <c r="BU938" s="30"/>
      <c r="BV938" s="30"/>
      <c r="BW938" s="30"/>
      <c r="BX938" s="30"/>
      <c r="BY938" s="30"/>
      <c r="BZ938" s="30"/>
      <c r="CA938" s="30"/>
    </row>
    <row r="939" spans="1:79" ht="34.9" hidden="1" customHeight="1">
      <c r="A939" s="170"/>
      <c r="B939" s="47">
        <f>IFERROR(INDEX('اطلاعات انشعابات شرکتها'!A:BB,MATCH(A939,'اطلاعات انشعابات شرکتها'!A:A,0),MATCH(B$1,'اطلاعات انشعابات شرکتها'!$1:$1,0)),0)</f>
        <v>0</v>
      </c>
      <c r="C939" s="48">
        <f>IFERROR(INDEX('اطلاعات انشعابات شرکتها'!A:BB,MATCH(A939,'اطلاعات انشعابات شرکتها'!A:A,0),MATCH(C$1,'اطلاعات انشعابات شرکتها'!$1:$1,0)),0)</f>
        <v>0</v>
      </c>
      <c r="D939" s="45"/>
      <c r="E939" s="171"/>
      <c r="F939" s="170"/>
      <c r="G939" s="47" t="str">
        <f t="shared" si="155"/>
        <v>/</v>
      </c>
      <c r="H939" s="47">
        <f>IFERROR(INDEX('اطلاعات دوره'!A:Z,MATCH(G939,'اطلاعات دوره'!C:C,0),MATCH(H$1,'اطلاعات دوره'!$1:$1,0)),0)</f>
        <v>0</v>
      </c>
      <c r="I939" s="47">
        <f>IFERROR(INDEX('اطلاعات دوره'!A:Z,MATCH(G939,'اطلاعات دوره'!C:C,0),MATCH(I$1,'اطلاعات دوره'!$1:$1,0)),0)</f>
        <v>0</v>
      </c>
      <c r="J939" s="48">
        <f>IFERROR(INDEX('اطلاعات دوره'!A:Z,MATCH(G939,'اطلاعات دوره'!C:C,0),MATCH(J$1,'اطلاعات دوره'!$1:$1,0)),0)</f>
        <v>0</v>
      </c>
      <c r="K939" s="46"/>
      <c r="L939" s="158" t="str">
        <f>IFERROR(INDEX('اطلاعات دوره'!A:Z,MATCH(G939,'اطلاعات دوره'!C:C,0)-1,MATCH("عنوان",'اطلاعات دوره'!$1:$1,0)),"---")</f>
        <v>---</v>
      </c>
      <c r="M939" s="47" t="str">
        <f t="shared" si="156"/>
        <v>----</v>
      </c>
      <c r="N939" s="48" t="str">
        <f t="shared" si="157"/>
        <v>-/</v>
      </c>
      <c r="O939" s="45"/>
      <c r="P939" s="240">
        <f>IFERROR(INDEX('قرائت کنتور'!A:AZ,MATCH(A939&amp;"-"&amp;"آب",'قرائت کنتور'!B:B,0),MATCH(L939,'قرائت کنتور'!$1:$1,0)),0)</f>
        <v>0</v>
      </c>
      <c r="Q939" s="241">
        <f>IFERROR(INDEX('قرائت کنتور'!A:AZ,MATCH(A939&amp;"-"&amp;"آب",'قرائت کنتور'!B:B,0),MATCH(G939,'قرائت کنتور'!$1:$1,0)),0)</f>
        <v>0</v>
      </c>
      <c r="R939" s="241">
        <f t="shared" si="158"/>
        <v>0</v>
      </c>
      <c r="S939" s="241" t="str">
        <f>IFERROR(INDEX('اطلاعات انشعابات شرکتها'!A:AB,MATCH(A939,'اطلاعات انشعابات شرکتها'!A:A,0),MATCH(S$1,'اطلاعات انشعابات شرکتها'!$1:$1,0)),"---")</f>
        <v>---</v>
      </c>
      <c r="T939" s="227" t="str">
        <f t="shared" si="159"/>
        <v>---</v>
      </c>
      <c r="U939" s="45"/>
      <c r="V939" s="155" t="str">
        <f>IFERROR(INDEX('تعرفه ها'!A:Z,MATCH("بهای هر متر مکعب آب مصرفی",'تعرفه ها'!$B:$B,0),MATCH(F939,'تعرفه ها'!$2:$2,0)),"---")</f>
        <v>---</v>
      </c>
      <c r="W939" s="50" t="str">
        <f t="shared" si="160"/>
        <v>---</v>
      </c>
      <c r="X939" s="50" t="str">
        <f>IFERROR(ROUND(R939*INDEX('تعرفه ها'!A:Z,MATCH("عوارض آب به ازاء هر متر مکعب",'تعرفه ها'!$B:$B,0),MATCH(F939,'تعرفه ها'!$2:$2,0)),0),"---")</f>
        <v>---</v>
      </c>
      <c r="Y939" s="50" t="str">
        <f>IFERROR(ROUND(T939*INDEX('تعرفه ها'!A:Z,MATCH("جریمه مازاد مصرف آب به ازاء هر متر مکعب",'تعرفه ها'!$B:$B,0),MATCH(F939,'تعرفه ها'!$2:$2,0)),0),"---")</f>
        <v>---</v>
      </c>
      <c r="Z939" s="50" t="str">
        <f>IFERROR(ROUND(((W939+X939+Y939)*INDEX('تعرفه ها'!A:Z,MATCH("هزینه نگهداری و تعمیرات شبکه آب",'تعرفه ها'!$B:$B,0),MATCH(F939,'تعرفه ها'!$2:$2,0))/100),0),"---")</f>
        <v>---</v>
      </c>
      <c r="AA939" s="50" t="str">
        <f>IFERROR(IF(INDEX('اطلاعات دوره'!A:Z,MATCH(G939,'اطلاعات دوره'!C:C,0),MATCH("آب",'اطلاعات دوره'!$1:$1,0))="دارد",ROUND((W939+X939+Y939)*INDEX('تعرفه ها'!A:Z,MATCH("پیک فصلی آب",'تعرفه ها'!$B:$B,0),MATCH(F939,'تعرفه ها'!$2:$2,0))/100,0),0),"---")</f>
        <v>---</v>
      </c>
      <c r="AB939" s="50" t="str">
        <f>IFERROR(ROUND(SUM(W939+X939+Y939+Z939+AA939)*INDEX('تعرفه ها'!A:Z,MATCH("مالیات آب",'تعرفه ها'!$B:$B,0),MATCH(F939,'تعرفه ها'!$2:$2,0))/100,0),"---")</f>
        <v>---</v>
      </c>
      <c r="AC939" s="50" t="str">
        <f t="shared" si="161"/>
        <v>---</v>
      </c>
      <c r="AD939" s="50" t="str">
        <f t="shared" si="154"/>
        <v>---</v>
      </c>
      <c r="AE939" s="50" t="str">
        <f t="shared" si="162"/>
        <v>---</v>
      </c>
      <c r="AF939" s="50" t="str">
        <f t="shared" si="163"/>
        <v>---</v>
      </c>
      <c r="AG939" s="153" t="str">
        <f t="shared" si="164"/>
        <v>---</v>
      </c>
      <c r="AI939" s="183" t="str">
        <f>IFERROR(IF(INDEX(پرداخت!A:AZ,MATCH(A939&amp;" - "&amp;"آب",پرداخت!$B:$B,0),MATCH(G939,پرداخت!$1:$1,0))="نشده","نشده","شده"),"---")</f>
        <v>---</v>
      </c>
      <c r="AL939" s="144"/>
      <c r="AM939" s="144"/>
      <c r="AN939" s="30"/>
      <c r="AO939" s="30"/>
      <c r="AP939" s="30"/>
      <c r="AQ939" s="30"/>
      <c r="AR939" s="30"/>
      <c r="AS939" s="30"/>
      <c r="AT939" s="30"/>
      <c r="AU939" s="30"/>
      <c r="AV939" s="30"/>
      <c r="AW939" s="30"/>
      <c r="AX939" s="30"/>
      <c r="AY939" s="30"/>
      <c r="AZ939" s="30"/>
      <c r="BA939" s="30"/>
      <c r="BB939" s="30"/>
      <c r="BC939" s="30"/>
      <c r="BD939" s="30"/>
      <c r="BE939" s="30"/>
      <c r="BF939" s="30"/>
      <c r="BG939" s="30"/>
      <c r="BH939" s="30"/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30"/>
      <c r="BT939" s="30"/>
      <c r="BU939" s="30"/>
      <c r="BV939" s="30"/>
      <c r="BW939" s="30"/>
      <c r="BX939" s="30"/>
      <c r="BY939" s="30"/>
      <c r="BZ939" s="30"/>
      <c r="CA939" s="30"/>
    </row>
    <row r="940" spans="1:79" ht="34.9" hidden="1" customHeight="1">
      <c r="A940" s="170"/>
      <c r="B940" s="47">
        <f>IFERROR(INDEX('اطلاعات انشعابات شرکتها'!A:BB,MATCH(A940,'اطلاعات انشعابات شرکتها'!A:A,0),MATCH(B$1,'اطلاعات انشعابات شرکتها'!$1:$1,0)),0)</f>
        <v>0</v>
      </c>
      <c r="C940" s="48">
        <f>IFERROR(INDEX('اطلاعات انشعابات شرکتها'!A:BB,MATCH(A940,'اطلاعات انشعابات شرکتها'!A:A,0),MATCH(C$1,'اطلاعات انشعابات شرکتها'!$1:$1,0)),0)</f>
        <v>0</v>
      </c>
      <c r="D940" s="45"/>
      <c r="E940" s="171"/>
      <c r="F940" s="170"/>
      <c r="G940" s="47" t="str">
        <f t="shared" si="155"/>
        <v>/</v>
      </c>
      <c r="H940" s="47">
        <f>IFERROR(INDEX('اطلاعات دوره'!A:Z,MATCH(G940,'اطلاعات دوره'!C:C,0),MATCH(H$1,'اطلاعات دوره'!$1:$1,0)),0)</f>
        <v>0</v>
      </c>
      <c r="I940" s="47">
        <f>IFERROR(INDEX('اطلاعات دوره'!A:Z,MATCH(G940,'اطلاعات دوره'!C:C,0),MATCH(I$1,'اطلاعات دوره'!$1:$1,0)),0)</f>
        <v>0</v>
      </c>
      <c r="J940" s="48">
        <f>IFERROR(INDEX('اطلاعات دوره'!A:Z,MATCH(G940,'اطلاعات دوره'!C:C,0),MATCH(J$1,'اطلاعات دوره'!$1:$1,0)),0)</f>
        <v>0</v>
      </c>
      <c r="K940" s="46"/>
      <c r="L940" s="158" t="str">
        <f>IFERROR(INDEX('اطلاعات دوره'!A:Z,MATCH(G940,'اطلاعات دوره'!C:C,0)-1,MATCH("عنوان",'اطلاعات دوره'!$1:$1,0)),"---")</f>
        <v>---</v>
      </c>
      <c r="M940" s="47" t="str">
        <f t="shared" si="156"/>
        <v>----</v>
      </c>
      <c r="N940" s="48" t="str">
        <f t="shared" si="157"/>
        <v>-/</v>
      </c>
      <c r="O940" s="45"/>
      <c r="P940" s="240">
        <f>IFERROR(INDEX('قرائت کنتور'!A:AZ,MATCH(A940&amp;"-"&amp;"آب",'قرائت کنتور'!B:B,0),MATCH(L940,'قرائت کنتور'!$1:$1,0)),0)</f>
        <v>0</v>
      </c>
      <c r="Q940" s="241">
        <f>IFERROR(INDEX('قرائت کنتور'!A:AZ,MATCH(A940&amp;"-"&amp;"آب",'قرائت کنتور'!B:B,0),MATCH(G940,'قرائت کنتور'!$1:$1,0)),0)</f>
        <v>0</v>
      </c>
      <c r="R940" s="241">
        <f t="shared" si="158"/>
        <v>0</v>
      </c>
      <c r="S940" s="241" t="str">
        <f>IFERROR(INDEX('اطلاعات انشعابات شرکتها'!A:AB,MATCH(A940,'اطلاعات انشعابات شرکتها'!A:A,0),MATCH(S$1,'اطلاعات انشعابات شرکتها'!$1:$1,0)),"---")</f>
        <v>---</v>
      </c>
      <c r="T940" s="227" t="str">
        <f t="shared" si="159"/>
        <v>---</v>
      </c>
      <c r="U940" s="45"/>
      <c r="V940" s="155" t="str">
        <f>IFERROR(INDEX('تعرفه ها'!A:Z,MATCH("بهای هر متر مکعب آب مصرفی",'تعرفه ها'!$B:$B,0),MATCH(F940,'تعرفه ها'!$2:$2,0)),"---")</f>
        <v>---</v>
      </c>
      <c r="W940" s="50" t="str">
        <f t="shared" si="160"/>
        <v>---</v>
      </c>
      <c r="X940" s="50" t="str">
        <f>IFERROR(ROUND(R940*INDEX('تعرفه ها'!A:Z,MATCH("عوارض آب به ازاء هر متر مکعب",'تعرفه ها'!$B:$B,0),MATCH(F940,'تعرفه ها'!$2:$2,0)),0),"---")</f>
        <v>---</v>
      </c>
      <c r="Y940" s="50" t="str">
        <f>IFERROR(ROUND(T940*INDEX('تعرفه ها'!A:Z,MATCH("جریمه مازاد مصرف آب به ازاء هر متر مکعب",'تعرفه ها'!$B:$B,0),MATCH(F940,'تعرفه ها'!$2:$2,0)),0),"---")</f>
        <v>---</v>
      </c>
      <c r="Z940" s="50" t="str">
        <f>IFERROR(ROUND(((W940+X940+Y940)*INDEX('تعرفه ها'!A:Z,MATCH("هزینه نگهداری و تعمیرات شبکه آب",'تعرفه ها'!$B:$B,0),MATCH(F940,'تعرفه ها'!$2:$2,0))/100),0),"---")</f>
        <v>---</v>
      </c>
      <c r="AA940" s="50" t="str">
        <f>IFERROR(IF(INDEX('اطلاعات دوره'!A:Z,MATCH(G940,'اطلاعات دوره'!C:C,0),MATCH("آب",'اطلاعات دوره'!$1:$1,0))="دارد",ROUND((W940+X940+Y940)*INDEX('تعرفه ها'!A:Z,MATCH("پیک فصلی آب",'تعرفه ها'!$B:$B,0),MATCH(F940,'تعرفه ها'!$2:$2,0))/100,0),0),"---")</f>
        <v>---</v>
      </c>
      <c r="AB940" s="50" t="str">
        <f>IFERROR(ROUND(SUM(W940+X940+Y940+Z940+AA940)*INDEX('تعرفه ها'!A:Z,MATCH("مالیات آب",'تعرفه ها'!$B:$B,0),MATCH(F940,'تعرفه ها'!$2:$2,0))/100,0),"---")</f>
        <v>---</v>
      </c>
      <c r="AC940" s="50" t="str">
        <f t="shared" si="161"/>
        <v>---</v>
      </c>
      <c r="AD940" s="50" t="str">
        <f t="shared" si="154"/>
        <v>---</v>
      </c>
      <c r="AE940" s="50" t="str">
        <f t="shared" si="162"/>
        <v>---</v>
      </c>
      <c r="AF940" s="50" t="str">
        <f t="shared" si="163"/>
        <v>---</v>
      </c>
      <c r="AG940" s="153" t="str">
        <f t="shared" si="164"/>
        <v>---</v>
      </c>
      <c r="AI940" s="183" t="str">
        <f>IFERROR(IF(INDEX(پرداخت!A:AZ,MATCH(A940&amp;" - "&amp;"آب",پرداخت!$B:$B,0),MATCH(G940,پرداخت!$1:$1,0))="نشده","نشده","شده"),"---")</f>
        <v>---</v>
      </c>
      <c r="AL940" s="144"/>
      <c r="AM940" s="144"/>
      <c r="AN940" s="30"/>
      <c r="AO940" s="30"/>
      <c r="AP940" s="30"/>
      <c r="AQ940" s="30"/>
      <c r="AR940" s="30"/>
      <c r="AS940" s="30"/>
      <c r="AT940" s="30"/>
      <c r="AU940" s="30"/>
      <c r="AV940" s="30"/>
      <c r="AW940" s="30"/>
      <c r="AX940" s="30"/>
      <c r="AY940" s="30"/>
      <c r="AZ940" s="30"/>
      <c r="BA940" s="30"/>
      <c r="BB940" s="30"/>
      <c r="BC940" s="30"/>
      <c r="BD940" s="30"/>
      <c r="BE940" s="30"/>
      <c r="BF940" s="30"/>
      <c r="BG940" s="30"/>
      <c r="BH940" s="30"/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30"/>
      <c r="BT940" s="30"/>
      <c r="BU940" s="30"/>
      <c r="BV940" s="30"/>
      <c r="BW940" s="30"/>
      <c r="BX940" s="30"/>
      <c r="BY940" s="30"/>
      <c r="BZ940" s="30"/>
      <c r="CA940" s="30"/>
    </row>
    <row r="941" spans="1:79" ht="34.9" hidden="1" customHeight="1">
      <c r="A941" s="170"/>
      <c r="B941" s="47">
        <f>IFERROR(INDEX('اطلاعات انشعابات شرکتها'!A:BB,MATCH(A941,'اطلاعات انشعابات شرکتها'!A:A,0),MATCH(B$1,'اطلاعات انشعابات شرکتها'!$1:$1,0)),0)</f>
        <v>0</v>
      </c>
      <c r="C941" s="48">
        <f>IFERROR(INDEX('اطلاعات انشعابات شرکتها'!A:BB,MATCH(A941,'اطلاعات انشعابات شرکتها'!A:A,0),MATCH(C$1,'اطلاعات انشعابات شرکتها'!$1:$1,0)),0)</f>
        <v>0</v>
      </c>
      <c r="D941" s="45"/>
      <c r="E941" s="171"/>
      <c r="F941" s="170"/>
      <c r="G941" s="47" t="str">
        <f t="shared" si="155"/>
        <v>/</v>
      </c>
      <c r="H941" s="47">
        <f>IFERROR(INDEX('اطلاعات دوره'!A:Z,MATCH(G941,'اطلاعات دوره'!C:C,0),MATCH(H$1,'اطلاعات دوره'!$1:$1,0)),0)</f>
        <v>0</v>
      </c>
      <c r="I941" s="47">
        <f>IFERROR(INDEX('اطلاعات دوره'!A:Z,MATCH(G941,'اطلاعات دوره'!C:C,0),MATCH(I$1,'اطلاعات دوره'!$1:$1,0)),0)</f>
        <v>0</v>
      </c>
      <c r="J941" s="48">
        <f>IFERROR(INDEX('اطلاعات دوره'!A:Z,MATCH(G941,'اطلاعات دوره'!C:C,0),MATCH(J$1,'اطلاعات دوره'!$1:$1,0)),0)</f>
        <v>0</v>
      </c>
      <c r="K941" s="46"/>
      <c r="L941" s="158" t="str">
        <f>IFERROR(INDEX('اطلاعات دوره'!A:Z,MATCH(G941,'اطلاعات دوره'!C:C,0)-1,MATCH("عنوان",'اطلاعات دوره'!$1:$1,0)),"---")</f>
        <v>---</v>
      </c>
      <c r="M941" s="47" t="str">
        <f t="shared" si="156"/>
        <v>----</v>
      </c>
      <c r="N941" s="48" t="str">
        <f t="shared" si="157"/>
        <v>-/</v>
      </c>
      <c r="O941" s="45"/>
      <c r="P941" s="240">
        <f>IFERROR(INDEX('قرائت کنتور'!A:AZ,MATCH(A941&amp;"-"&amp;"آب",'قرائت کنتور'!B:B,0),MATCH(L941,'قرائت کنتور'!$1:$1,0)),0)</f>
        <v>0</v>
      </c>
      <c r="Q941" s="241">
        <f>IFERROR(INDEX('قرائت کنتور'!A:AZ,MATCH(A941&amp;"-"&amp;"آب",'قرائت کنتور'!B:B,0),MATCH(G941,'قرائت کنتور'!$1:$1,0)),0)</f>
        <v>0</v>
      </c>
      <c r="R941" s="241">
        <f t="shared" si="158"/>
        <v>0</v>
      </c>
      <c r="S941" s="241" t="str">
        <f>IFERROR(INDEX('اطلاعات انشعابات شرکتها'!A:AB,MATCH(A941,'اطلاعات انشعابات شرکتها'!A:A,0),MATCH(S$1,'اطلاعات انشعابات شرکتها'!$1:$1,0)),"---")</f>
        <v>---</v>
      </c>
      <c r="T941" s="227" t="str">
        <f t="shared" si="159"/>
        <v>---</v>
      </c>
      <c r="U941" s="45"/>
      <c r="V941" s="155" t="str">
        <f>IFERROR(INDEX('تعرفه ها'!A:Z,MATCH("بهای هر متر مکعب آب مصرفی",'تعرفه ها'!$B:$B,0),MATCH(F941,'تعرفه ها'!$2:$2,0)),"---")</f>
        <v>---</v>
      </c>
      <c r="W941" s="50" t="str">
        <f t="shared" si="160"/>
        <v>---</v>
      </c>
      <c r="X941" s="50" t="str">
        <f>IFERROR(ROUND(R941*INDEX('تعرفه ها'!A:Z,MATCH("عوارض آب به ازاء هر متر مکعب",'تعرفه ها'!$B:$B,0),MATCH(F941,'تعرفه ها'!$2:$2,0)),0),"---")</f>
        <v>---</v>
      </c>
      <c r="Y941" s="50" t="str">
        <f>IFERROR(ROUND(T941*INDEX('تعرفه ها'!A:Z,MATCH("جریمه مازاد مصرف آب به ازاء هر متر مکعب",'تعرفه ها'!$B:$B,0),MATCH(F941,'تعرفه ها'!$2:$2,0)),0),"---")</f>
        <v>---</v>
      </c>
      <c r="Z941" s="50" t="str">
        <f>IFERROR(ROUND(((W941+X941+Y941)*INDEX('تعرفه ها'!A:Z,MATCH("هزینه نگهداری و تعمیرات شبکه آب",'تعرفه ها'!$B:$B,0),MATCH(F941,'تعرفه ها'!$2:$2,0))/100),0),"---")</f>
        <v>---</v>
      </c>
      <c r="AA941" s="50" t="str">
        <f>IFERROR(IF(INDEX('اطلاعات دوره'!A:Z,MATCH(G941,'اطلاعات دوره'!C:C,0),MATCH("آب",'اطلاعات دوره'!$1:$1,0))="دارد",ROUND((W941+X941+Y941)*INDEX('تعرفه ها'!A:Z,MATCH("پیک فصلی آب",'تعرفه ها'!$B:$B,0),MATCH(F941,'تعرفه ها'!$2:$2,0))/100,0),0),"---")</f>
        <v>---</v>
      </c>
      <c r="AB941" s="50" t="str">
        <f>IFERROR(ROUND(SUM(W941+X941+Y941+Z941+AA941)*INDEX('تعرفه ها'!A:Z,MATCH("مالیات آب",'تعرفه ها'!$B:$B,0),MATCH(F941,'تعرفه ها'!$2:$2,0))/100,0),"---")</f>
        <v>---</v>
      </c>
      <c r="AC941" s="50" t="str">
        <f t="shared" si="161"/>
        <v>---</v>
      </c>
      <c r="AD941" s="50" t="str">
        <f t="shared" si="154"/>
        <v>---</v>
      </c>
      <c r="AE941" s="50" t="str">
        <f t="shared" si="162"/>
        <v>---</v>
      </c>
      <c r="AF941" s="50" t="str">
        <f t="shared" si="163"/>
        <v>---</v>
      </c>
      <c r="AG941" s="153" t="str">
        <f t="shared" si="164"/>
        <v>---</v>
      </c>
      <c r="AI941" s="183" t="str">
        <f>IFERROR(IF(INDEX(پرداخت!A:AZ,MATCH(A941&amp;" - "&amp;"آب",پرداخت!$B:$B,0),MATCH(G941,پرداخت!$1:$1,0))="نشده","نشده","شده"),"---")</f>
        <v>---</v>
      </c>
      <c r="AL941" s="144"/>
      <c r="AM941" s="144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0"/>
      <c r="CA941" s="30"/>
    </row>
    <row r="942" spans="1:79" ht="34.9" hidden="1" customHeight="1">
      <c r="A942" s="170"/>
      <c r="B942" s="47">
        <f>IFERROR(INDEX('اطلاعات انشعابات شرکتها'!A:BB,MATCH(A942,'اطلاعات انشعابات شرکتها'!A:A,0),MATCH(B$1,'اطلاعات انشعابات شرکتها'!$1:$1,0)),0)</f>
        <v>0</v>
      </c>
      <c r="C942" s="48">
        <f>IFERROR(INDEX('اطلاعات انشعابات شرکتها'!A:BB,MATCH(A942,'اطلاعات انشعابات شرکتها'!A:A,0),MATCH(C$1,'اطلاعات انشعابات شرکتها'!$1:$1,0)),0)</f>
        <v>0</v>
      </c>
      <c r="D942" s="45"/>
      <c r="E942" s="171"/>
      <c r="F942" s="170"/>
      <c r="G942" s="47" t="str">
        <f t="shared" si="155"/>
        <v>/</v>
      </c>
      <c r="H942" s="47">
        <f>IFERROR(INDEX('اطلاعات دوره'!A:Z,MATCH(G942,'اطلاعات دوره'!C:C,0),MATCH(H$1,'اطلاعات دوره'!$1:$1,0)),0)</f>
        <v>0</v>
      </c>
      <c r="I942" s="47">
        <f>IFERROR(INDEX('اطلاعات دوره'!A:Z,MATCH(G942,'اطلاعات دوره'!C:C,0),MATCH(I$1,'اطلاعات دوره'!$1:$1,0)),0)</f>
        <v>0</v>
      </c>
      <c r="J942" s="48">
        <f>IFERROR(INDEX('اطلاعات دوره'!A:Z,MATCH(G942,'اطلاعات دوره'!C:C,0),MATCH(J$1,'اطلاعات دوره'!$1:$1,0)),0)</f>
        <v>0</v>
      </c>
      <c r="K942" s="46"/>
      <c r="L942" s="158" t="str">
        <f>IFERROR(INDEX('اطلاعات دوره'!A:Z,MATCH(G942,'اطلاعات دوره'!C:C,0)-1,MATCH("عنوان",'اطلاعات دوره'!$1:$1,0)),"---")</f>
        <v>---</v>
      </c>
      <c r="M942" s="47" t="str">
        <f t="shared" si="156"/>
        <v>----</v>
      </c>
      <c r="N942" s="48" t="str">
        <f t="shared" si="157"/>
        <v>-/</v>
      </c>
      <c r="O942" s="45"/>
      <c r="P942" s="240">
        <f>IFERROR(INDEX('قرائت کنتور'!A:AZ,MATCH(A942&amp;"-"&amp;"آب",'قرائت کنتور'!B:B,0),MATCH(L942,'قرائت کنتور'!$1:$1,0)),0)</f>
        <v>0</v>
      </c>
      <c r="Q942" s="241">
        <f>IFERROR(INDEX('قرائت کنتور'!A:AZ,MATCH(A942&amp;"-"&amp;"آب",'قرائت کنتور'!B:B,0),MATCH(G942,'قرائت کنتور'!$1:$1,0)),0)</f>
        <v>0</v>
      </c>
      <c r="R942" s="241">
        <f t="shared" si="158"/>
        <v>0</v>
      </c>
      <c r="S942" s="241" t="str">
        <f>IFERROR(INDEX('اطلاعات انشعابات شرکتها'!A:AB,MATCH(A942,'اطلاعات انشعابات شرکتها'!A:A,0),MATCH(S$1,'اطلاعات انشعابات شرکتها'!$1:$1,0)),"---")</f>
        <v>---</v>
      </c>
      <c r="T942" s="227" t="str">
        <f t="shared" si="159"/>
        <v>---</v>
      </c>
      <c r="U942" s="45"/>
      <c r="V942" s="155" t="str">
        <f>IFERROR(INDEX('تعرفه ها'!A:Z,MATCH("بهای هر متر مکعب آب مصرفی",'تعرفه ها'!$B:$B,0),MATCH(F942,'تعرفه ها'!$2:$2,0)),"---")</f>
        <v>---</v>
      </c>
      <c r="W942" s="50" t="str">
        <f t="shared" si="160"/>
        <v>---</v>
      </c>
      <c r="X942" s="50" t="str">
        <f>IFERROR(ROUND(R942*INDEX('تعرفه ها'!A:Z,MATCH("عوارض آب به ازاء هر متر مکعب",'تعرفه ها'!$B:$B,0),MATCH(F942,'تعرفه ها'!$2:$2,0)),0),"---")</f>
        <v>---</v>
      </c>
      <c r="Y942" s="50" t="str">
        <f>IFERROR(ROUND(T942*INDEX('تعرفه ها'!A:Z,MATCH("جریمه مازاد مصرف آب به ازاء هر متر مکعب",'تعرفه ها'!$B:$B,0),MATCH(F942,'تعرفه ها'!$2:$2,0)),0),"---")</f>
        <v>---</v>
      </c>
      <c r="Z942" s="50" t="str">
        <f>IFERROR(ROUND(((W942+X942+Y942)*INDEX('تعرفه ها'!A:Z,MATCH("هزینه نگهداری و تعمیرات شبکه آب",'تعرفه ها'!$B:$B,0),MATCH(F942,'تعرفه ها'!$2:$2,0))/100),0),"---")</f>
        <v>---</v>
      </c>
      <c r="AA942" s="50" t="str">
        <f>IFERROR(IF(INDEX('اطلاعات دوره'!A:Z,MATCH(G942,'اطلاعات دوره'!C:C,0),MATCH("آب",'اطلاعات دوره'!$1:$1,0))="دارد",ROUND((W942+X942+Y942)*INDEX('تعرفه ها'!A:Z,MATCH("پیک فصلی آب",'تعرفه ها'!$B:$B,0),MATCH(F942,'تعرفه ها'!$2:$2,0))/100,0),0),"---")</f>
        <v>---</v>
      </c>
      <c r="AB942" s="50" t="str">
        <f>IFERROR(ROUND(SUM(W942+X942+Y942+Z942+AA942)*INDEX('تعرفه ها'!A:Z,MATCH("مالیات آب",'تعرفه ها'!$B:$B,0),MATCH(F942,'تعرفه ها'!$2:$2,0))/100,0),"---")</f>
        <v>---</v>
      </c>
      <c r="AC942" s="50" t="str">
        <f t="shared" si="161"/>
        <v>---</v>
      </c>
      <c r="AD942" s="50" t="str">
        <f t="shared" si="154"/>
        <v>---</v>
      </c>
      <c r="AE942" s="50" t="str">
        <f t="shared" si="162"/>
        <v>---</v>
      </c>
      <c r="AF942" s="50" t="str">
        <f t="shared" si="163"/>
        <v>---</v>
      </c>
      <c r="AG942" s="153" t="str">
        <f t="shared" si="164"/>
        <v>---</v>
      </c>
      <c r="AI942" s="183" t="str">
        <f>IFERROR(IF(INDEX(پرداخت!A:AZ,MATCH(A942&amp;" - "&amp;"آب",پرداخت!$B:$B,0),MATCH(G942,پرداخت!$1:$1,0))="نشده","نشده","شده"),"---")</f>
        <v>---</v>
      </c>
      <c r="AL942" s="144"/>
      <c r="AM942" s="144"/>
      <c r="AN942" s="30"/>
      <c r="AO942" s="30"/>
      <c r="AP942" s="30"/>
      <c r="AQ942" s="30"/>
      <c r="AR942" s="30"/>
      <c r="AS942" s="30"/>
      <c r="AT942" s="30"/>
      <c r="AU942" s="30"/>
      <c r="AV942" s="30"/>
      <c r="AW942" s="30"/>
      <c r="AX942" s="30"/>
      <c r="AY942" s="30"/>
      <c r="AZ942" s="30"/>
      <c r="BA942" s="30"/>
      <c r="BB942" s="30"/>
      <c r="BC942" s="30"/>
      <c r="BD942" s="30"/>
      <c r="BE942" s="30"/>
      <c r="BF942" s="30"/>
      <c r="BG942" s="30"/>
      <c r="BH942" s="30"/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30"/>
      <c r="BT942" s="30"/>
      <c r="BU942" s="30"/>
      <c r="BV942" s="30"/>
      <c r="BW942" s="30"/>
      <c r="BX942" s="30"/>
      <c r="BY942" s="30"/>
      <c r="BZ942" s="30"/>
      <c r="CA942" s="30"/>
    </row>
    <row r="943" spans="1:79" ht="34.9" hidden="1" customHeight="1">
      <c r="A943" s="170"/>
      <c r="B943" s="47">
        <f>IFERROR(INDEX('اطلاعات انشعابات شرکتها'!A:BB,MATCH(A943,'اطلاعات انشعابات شرکتها'!A:A,0),MATCH(B$1,'اطلاعات انشعابات شرکتها'!$1:$1,0)),0)</f>
        <v>0</v>
      </c>
      <c r="C943" s="48">
        <f>IFERROR(INDEX('اطلاعات انشعابات شرکتها'!A:BB,MATCH(A943,'اطلاعات انشعابات شرکتها'!A:A,0),MATCH(C$1,'اطلاعات انشعابات شرکتها'!$1:$1,0)),0)</f>
        <v>0</v>
      </c>
      <c r="D943" s="45"/>
      <c r="E943" s="171"/>
      <c r="F943" s="170"/>
      <c r="G943" s="47" t="str">
        <f t="shared" si="155"/>
        <v>/</v>
      </c>
      <c r="H943" s="47">
        <f>IFERROR(INDEX('اطلاعات دوره'!A:Z,MATCH(G943,'اطلاعات دوره'!C:C,0),MATCH(H$1,'اطلاعات دوره'!$1:$1,0)),0)</f>
        <v>0</v>
      </c>
      <c r="I943" s="47">
        <f>IFERROR(INDEX('اطلاعات دوره'!A:Z,MATCH(G943,'اطلاعات دوره'!C:C,0),MATCH(I$1,'اطلاعات دوره'!$1:$1,0)),0)</f>
        <v>0</v>
      </c>
      <c r="J943" s="48">
        <f>IFERROR(INDEX('اطلاعات دوره'!A:Z,MATCH(G943,'اطلاعات دوره'!C:C,0),MATCH(J$1,'اطلاعات دوره'!$1:$1,0)),0)</f>
        <v>0</v>
      </c>
      <c r="K943" s="46"/>
      <c r="L943" s="158" t="str">
        <f>IFERROR(INDEX('اطلاعات دوره'!A:Z,MATCH(G943,'اطلاعات دوره'!C:C,0)-1,MATCH("عنوان",'اطلاعات دوره'!$1:$1,0)),"---")</f>
        <v>---</v>
      </c>
      <c r="M943" s="47" t="str">
        <f t="shared" si="156"/>
        <v>----</v>
      </c>
      <c r="N943" s="48" t="str">
        <f t="shared" si="157"/>
        <v>-/</v>
      </c>
      <c r="O943" s="45"/>
      <c r="P943" s="240">
        <f>IFERROR(INDEX('قرائت کنتور'!A:AZ,MATCH(A943&amp;"-"&amp;"آب",'قرائت کنتور'!B:B,0),MATCH(L943,'قرائت کنتور'!$1:$1,0)),0)</f>
        <v>0</v>
      </c>
      <c r="Q943" s="241">
        <f>IFERROR(INDEX('قرائت کنتور'!A:AZ,MATCH(A943&amp;"-"&amp;"آب",'قرائت کنتور'!B:B,0),MATCH(G943,'قرائت کنتور'!$1:$1,0)),0)</f>
        <v>0</v>
      </c>
      <c r="R943" s="241">
        <f t="shared" si="158"/>
        <v>0</v>
      </c>
      <c r="S943" s="241" t="str">
        <f>IFERROR(INDEX('اطلاعات انشعابات شرکتها'!A:AB,MATCH(A943,'اطلاعات انشعابات شرکتها'!A:A,0),MATCH(S$1,'اطلاعات انشعابات شرکتها'!$1:$1,0)),"---")</f>
        <v>---</v>
      </c>
      <c r="T943" s="227" t="str">
        <f t="shared" si="159"/>
        <v>---</v>
      </c>
      <c r="U943" s="45"/>
      <c r="V943" s="155" t="str">
        <f>IFERROR(INDEX('تعرفه ها'!A:Z,MATCH("بهای هر متر مکعب آب مصرفی",'تعرفه ها'!$B:$B,0),MATCH(F943,'تعرفه ها'!$2:$2,0)),"---")</f>
        <v>---</v>
      </c>
      <c r="W943" s="50" t="str">
        <f t="shared" si="160"/>
        <v>---</v>
      </c>
      <c r="X943" s="50" t="str">
        <f>IFERROR(ROUND(R943*INDEX('تعرفه ها'!A:Z,MATCH("عوارض آب به ازاء هر متر مکعب",'تعرفه ها'!$B:$B,0),MATCH(F943,'تعرفه ها'!$2:$2,0)),0),"---")</f>
        <v>---</v>
      </c>
      <c r="Y943" s="50" t="str">
        <f>IFERROR(ROUND(T943*INDEX('تعرفه ها'!A:Z,MATCH("جریمه مازاد مصرف آب به ازاء هر متر مکعب",'تعرفه ها'!$B:$B,0),MATCH(F943,'تعرفه ها'!$2:$2,0)),0),"---")</f>
        <v>---</v>
      </c>
      <c r="Z943" s="50" t="str">
        <f>IFERROR(ROUND(((W943+X943+Y943)*INDEX('تعرفه ها'!A:Z,MATCH("هزینه نگهداری و تعمیرات شبکه آب",'تعرفه ها'!$B:$B,0),MATCH(F943,'تعرفه ها'!$2:$2,0))/100),0),"---")</f>
        <v>---</v>
      </c>
      <c r="AA943" s="50" t="str">
        <f>IFERROR(IF(INDEX('اطلاعات دوره'!A:Z,MATCH(G943,'اطلاعات دوره'!C:C,0),MATCH("آب",'اطلاعات دوره'!$1:$1,0))="دارد",ROUND((W943+X943+Y943)*INDEX('تعرفه ها'!A:Z,MATCH("پیک فصلی آب",'تعرفه ها'!$B:$B,0),MATCH(F943,'تعرفه ها'!$2:$2,0))/100,0),0),"---")</f>
        <v>---</v>
      </c>
      <c r="AB943" s="50" t="str">
        <f>IFERROR(ROUND(SUM(W943+X943+Y943+Z943+AA943)*INDEX('تعرفه ها'!A:Z,MATCH("مالیات آب",'تعرفه ها'!$B:$B,0),MATCH(F943,'تعرفه ها'!$2:$2,0))/100,0),"---")</f>
        <v>---</v>
      </c>
      <c r="AC943" s="50" t="str">
        <f t="shared" si="161"/>
        <v>---</v>
      </c>
      <c r="AD943" s="50" t="str">
        <f t="shared" si="154"/>
        <v>---</v>
      </c>
      <c r="AE943" s="50" t="str">
        <f t="shared" si="162"/>
        <v>---</v>
      </c>
      <c r="AF943" s="50" t="str">
        <f t="shared" si="163"/>
        <v>---</v>
      </c>
      <c r="AG943" s="153" t="str">
        <f t="shared" si="164"/>
        <v>---</v>
      </c>
      <c r="AI943" s="183" t="str">
        <f>IFERROR(IF(INDEX(پرداخت!A:AZ,MATCH(A943&amp;" - "&amp;"آب",پرداخت!$B:$B,0),MATCH(G943,پرداخت!$1:$1,0))="نشده","نشده","شده"),"---")</f>
        <v>---</v>
      </c>
      <c r="AL943" s="144"/>
      <c r="AM943" s="144"/>
      <c r="AN943" s="30"/>
      <c r="AO943" s="30"/>
      <c r="AP943" s="30"/>
      <c r="AQ943" s="30"/>
      <c r="AR943" s="30"/>
      <c r="AS943" s="30"/>
      <c r="AT943" s="30"/>
      <c r="AU943" s="30"/>
      <c r="AV943" s="30"/>
      <c r="AW943" s="30"/>
      <c r="AX943" s="30"/>
      <c r="AY943" s="30"/>
      <c r="AZ943" s="30"/>
      <c r="BA943" s="30"/>
      <c r="BB943" s="30"/>
      <c r="BC943" s="30"/>
      <c r="BD943" s="30"/>
      <c r="BE943" s="30"/>
      <c r="BF943" s="30"/>
      <c r="BG943" s="30"/>
      <c r="BH943" s="30"/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30"/>
      <c r="BT943" s="30"/>
      <c r="BU943" s="30"/>
      <c r="BV943" s="30"/>
      <c r="BW943" s="30"/>
      <c r="BX943" s="30"/>
      <c r="BY943" s="30"/>
      <c r="BZ943" s="30"/>
      <c r="CA943" s="30"/>
    </row>
    <row r="944" spans="1:79" ht="34.9" hidden="1" customHeight="1">
      <c r="A944" s="170"/>
      <c r="B944" s="47">
        <f>IFERROR(INDEX('اطلاعات انشعابات شرکتها'!A:BB,MATCH(A944,'اطلاعات انشعابات شرکتها'!A:A,0),MATCH(B$1,'اطلاعات انشعابات شرکتها'!$1:$1,0)),0)</f>
        <v>0</v>
      </c>
      <c r="C944" s="48">
        <f>IFERROR(INDEX('اطلاعات انشعابات شرکتها'!A:BB,MATCH(A944,'اطلاعات انشعابات شرکتها'!A:A,0),MATCH(C$1,'اطلاعات انشعابات شرکتها'!$1:$1,0)),0)</f>
        <v>0</v>
      </c>
      <c r="D944" s="45"/>
      <c r="E944" s="171"/>
      <c r="F944" s="170"/>
      <c r="G944" s="47" t="str">
        <f t="shared" si="155"/>
        <v>/</v>
      </c>
      <c r="H944" s="47">
        <f>IFERROR(INDEX('اطلاعات دوره'!A:Z,MATCH(G944,'اطلاعات دوره'!C:C,0),MATCH(H$1,'اطلاعات دوره'!$1:$1,0)),0)</f>
        <v>0</v>
      </c>
      <c r="I944" s="47">
        <f>IFERROR(INDEX('اطلاعات دوره'!A:Z,MATCH(G944,'اطلاعات دوره'!C:C,0),MATCH(I$1,'اطلاعات دوره'!$1:$1,0)),0)</f>
        <v>0</v>
      </c>
      <c r="J944" s="48">
        <f>IFERROR(INDEX('اطلاعات دوره'!A:Z,MATCH(G944,'اطلاعات دوره'!C:C,0),MATCH(J$1,'اطلاعات دوره'!$1:$1,0)),0)</f>
        <v>0</v>
      </c>
      <c r="K944" s="46"/>
      <c r="L944" s="158" t="str">
        <f>IFERROR(INDEX('اطلاعات دوره'!A:Z,MATCH(G944,'اطلاعات دوره'!C:C,0)-1,MATCH("عنوان",'اطلاعات دوره'!$1:$1,0)),"---")</f>
        <v>---</v>
      </c>
      <c r="M944" s="47" t="str">
        <f t="shared" si="156"/>
        <v>----</v>
      </c>
      <c r="N944" s="48" t="str">
        <f t="shared" si="157"/>
        <v>-/</v>
      </c>
      <c r="O944" s="45"/>
      <c r="P944" s="240">
        <f>IFERROR(INDEX('قرائت کنتور'!A:AZ,MATCH(A944&amp;"-"&amp;"آب",'قرائت کنتور'!B:B,0),MATCH(L944,'قرائت کنتور'!$1:$1,0)),0)</f>
        <v>0</v>
      </c>
      <c r="Q944" s="241">
        <f>IFERROR(INDEX('قرائت کنتور'!A:AZ,MATCH(A944&amp;"-"&amp;"آب",'قرائت کنتور'!B:B,0),MATCH(G944,'قرائت کنتور'!$1:$1,0)),0)</f>
        <v>0</v>
      </c>
      <c r="R944" s="241">
        <f t="shared" si="158"/>
        <v>0</v>
      </c>
      <c r="S944" s="241" t="str">
        <f>IFERROR(INDEX('اطلاعات انشعابات شرکتها'!A:AB,MATCH(A944,'اطلاعات انشعابات شرکتها'!A:A,0),MATCH(S$1,'اطلاعات انشعابات شرکتها'!$1:$1,0)),"---")</f>
        <v>---</v>
      </c>
      <c r="T944" s="227" t="str">
        <f t="shared" si="159"/>
        <v>---</v>
      </c>
      <c r="U944" s="45"/>
      <c r="V944" s="155" t="str">
        <f>IFERROR(INDEX('تعرفه ها'!A:Z,MATCH("بهای هر متر مکعب آب مصرفی",'تعرفه ها'!$B:$B,0),MATCH(F944,'تعرفه ها'!$2:$2,0)),"---")</f>
        <v>---</v>
      </c>
      <c r="W944" s="50" t="str">
        <f t="shared" si="160"/>
        <v>---</v>
      </c>
      <c r="X944" s="50" t="str">
        <f>IFERROR(ROUND(R944*INDEX('تعرفه ها'!A:Z,MATCH("عوارض آب به ازاء هر متر مکعب",'تعرفه ها'!$B:$B,0),MATCH(F944,'تعرفه ها'!$2:$2,0)),0),"---")</f>
        <v>---</v>
      </c>
      <c r="Y944" s="50" t="str">
        <f>IFERROR(ROUND(T944*INDEX('تعرفه ها'!A:Z,MATCH("جریمه مازاد مصرف آب به ازاء هر متر مکعب",'تعرفه ها'!$B:$B,0),MATCH(F944,'تعرفه ها'!$2:$2,0)),0),"---")</f>
        <v>---</v>
      </c>
      <c r="Z944" s="50" t="str">
        <f>IFERROR(ROUND(((W944+X944+Y944)*INDEX('تعرفه ها'!A:Z,MATCH("هزینه نگهداری و تعمیرات شبکه آب",'تعرفه ها'!$B:$B,0),MATCH(F944,'تعرفه ها'!$2:$2,0))/100),0),"---")</f>
        <v>---</v>
      </c>
      <c r="AA944" s="50" t="str">
        <f>IFERROR(IF(INDEX('اطلاعات دوره'!A:Z,MATCH(G944,'اطلاعات دوره'!C:C,0),MATCH("آب",'اطلاعات دوره'!$1:$1,0))="دارد",ROUND((W944+X944+Y944)*INDEX('تعرفه ها'!A:Z,MATCH("پیک فصلی آب",'تعرفه ها'!$B:$B,0),MATCH(F944,'تعرفه ها'!$2:$2,0))/100,0),0),"---")</f>
        <v>---</v>
      </c>
      <c r="AB944" s="50" t="str">
        <f>IFERROR(ROUND(SUM(W944+X944+Y944+Z944+AA944)*INDEX('تعرفه ها'!A:Z,MATCH("مالیات آب",'تعرفه ها'!$B:$B,0),MATCH(F944,'تعرفه ها'!$2:$2,0))/100,0),"---")</f>
        <v>---</v>
      </c>
      <c r="AC944" s="50" t="str">
        <f t="shared" si="161"/>
        <v>---</v>
      </c>
      <c r="AD944" s="50" t="str">
        <f t="shared" si="154"/>
        <v>---</v>
      </c>
      <c r="AE944" s="50" t="str">
        <f t="shared" si="162"/>
        <v>---</v>
      </c>
      <c r="AF944" s="50" t="str">
        <f t="shared" si="163"/>
        <v>---</v>
      </c>
      <c r="AG944" s="153" t="str">
        <f t="shared" si="164"/>
        <v>---</v>
      </c>
      <c r="AI944" s="183" t="str">
        <f>IFERROR(IF(INDEX(پرداخت!A:AZ,MATCH(A944&amp;" - "&amp;"آب",پرداخت!$B:$B,0),MATCH(G944,پرداخت!$1:$1,0))="نشده","نشده","شده"),"---")</f>
        <v>---</v>
      </c>
      <c r="AL944" s="144"/>
      <c r="AM944" s="144"/>
      <c r="AN944" s="30"/>
      <c r="AO944" s="30"/>
      <c r="AP944" s="30"/>
      <c r="AQ944" s="30"/>
      <c r="AR944" s="30"/>
      <c r="AS944" s="30"/>
      <c r="AT944" s="30"/>
      <c r="AU944" s="30"/>
      <c r="AV944" s="30"/>
      <c r="AW944" s="30"/>
      <c r="AX944" s="30"/>
      <c r="AY944" s="30"/>
      <c r="AZ944" s="30"/>
      <c r="BA944" s="30"/>
      <c r="BB944" s="30"/>
      <c r="BC944" s="30"/>
      <c r="BD944" s="30"/>
      <c r="BE944" s="30"/>
      <c r="BF944" s="30"/>
      <c r="BG944" s="30"/>
      <c r="BH944" s="30"/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30"/>
      <c r="BT944" s="30"/>
      <c r="BU944" s="30"/>
      <c r="BV944" s="30"/>
      <c r="BW944" s="30"/>
      <c r="BX944" s="30"/>
      <c r="BY944" s="30"/>
      <c r="BZ944" s="30"/>
      <c r="CA944" s="30"/>
    </row>
    <row r="945" spans="1:79" ht="34.9" hidden="1" customHeight="1">
      <c r="A945" s="170"/>
      <c r="B945" s="47">
        <f>IFERROR(INDEX('اطلاعات انشعابات شرکتها'!A:BB,MATCH(A945,'اطلاعات انشعابات شرکتها'!A:A,0),MATCH(B$1,'اطلاعات انشعابات شرکتها'!$1:$1,0)),0)</f>
        <v>0</v>
      </c>
      <c r="C945" s="48">
        <f>IFERROR(INDEX('اطلاعات انشعابات شرکتها'!A:BB,MATCH(A945,'اطلاعات انشعابات شرکتها'!A:A,0),MATCH(C$1,'اطلاعات انشعابات شرکتها'!$1:$1,0)),0)</f>
        <v>0</v>
      </c>
      <c r="D945" s="45"/>
      <c r="E945" s="171"/>
      <c r="F945" s="170"/>
      <c r="G945" s="47" t="str">
        <f t="shared" si="155"/>
        <v>/</v>
      </c>
      <c r="H945" s="47">
        <f>IFERROR(INDEX('اطلاعات دوره'!A:Z,MATCH(G945,'اطلاعات دوره'!C:C,0),MATCH(H$1,'اطلاعات دوره'!$1:$1,0)),0)</f>
        <v>0</v>
      </c>
      <c r="I945" s="47">
        <f>IFERROR(INDEX('اطلاعات دوره'!A:Z,MATCH(G945,'اطلاعات دوره'!C:C,0),MATCH(I$1,'اطلاعات دوره'!$1:$1,0)),0)</f>
        <v>0</v>
      </c>
      <c r="J945" s="48">
        <f>IFERROR(INDEX('اطلاعات دوره'!A:Z,MATCH(G945,'اطلاعات دوره'!C:C,0),MATCH(J$1,'اطلاعات دوره'!$1:$1,0)),0)</f>
        <v>0</v>
      </c>
      <c r="K945" s="46"/>
      <c r="L945" s="158" t="str">
        <f>IFERROR(INDEX('اطلاعات دوره'!A:Z,MATCH(G945,'اطلاعات دوره'!C:C,0)-1,MATCH("عنوان",'اطلاعات دوره'!$1:$1,0)),"---")</f>
        <v>---</v>
      </c>
      <c r="M945" s="47" t="str">
        <f t="shared" si="156"/>
        <v>----</v>
      </c>
      <c r="N945" s="48" t="str">
        <f t="shared" si="157"/>
        <v>-/</v>
      </c>
      <c r="O945" s="45"/>
      <c r="P945" s="240">
        <f>IFERROR(INDEX('قرائت کنتور'!A:AZ,MATCH(A945&amp;"-"&amp;"آب",'قرائت کنتور'!B:B,0),MATCH(L945,'قرائت کنتور'!$1:$1,0)),0)</f>
        <v>0</v>
      </c>
      <c r="Q945" s="241">
        <f>IFERROR(INDEX('قرائت کنتور'!A:AZ,MATCH(A945&amp;"-"&amp;"آب",'قرائت کنتور'!B:B,0),MATCH(G945,'قرائت کنتور'!$1:$1,0)),0)</f>
        <v>0</v>
      </c>
      <c r="R945" s="241">
        <f t="shared" si="158"/>
        <v>0</v>
      </c>
      <c r="S945" s="241" t="str">
        <f>IFERROR(INDEX('اطلاعات انشعابات شرکتها'!A:AB,MATCH(A945,'اطلاعات انشعابات شرکتها'!A:A,0),MATCH(S$1,'اطلاعات انشعابات شرکتها'!$1:$1,0)),"---")</f>
        <v>---</v>
      </c>
      <c r="T945" s="227" t="str">
        <f t="shared" si="159"/>
        <v>---</v>
      </c>
      <c r="U945" s="45"/>
      <c r="V945" s="155" t="str">
        <f>IFERROR(INDEX('تعرفه ها'!A:Z,MATCH("بهای هر متر مکعب آب مصرفی",'تعرفه ها'!$B:$B,0),MATCH(F945,'تعرفه ها'!$2:$2,0)),"---")</f>
        <v>---</v>
      </c>
      <c r="W945" s="50" t="str">
        <f t="shared" si="160"/>
        <v>---</v>
      </c>
      <c r="X945" s="50" t="str">
        <f>IFERROR(ROUND(R945*INDEX('تعرفه ها'!A:Z,MATCH("عوارض آب به ازاء هر متر مکعب",'تعرفه ها'!$B:$B,0),MATCH(F945,'تعرفه ها'!$2:$2,0)),0),"---")</f>
        <v>---</v>
      </c>
      <c r="Y945" s="50" t="str">
        <f>IFERROR(ROUND(T945*INDEX('تعرفه ها'!A:Z,MATCH("جریمه مازاد مصرف آب به ازاء هر متر مکعب",'تعرفه ها'!$B:$B,0),MATCH(F945,'تعرفه ها'!$2:$2,0)),0),"---")</f>
        <v>---</v>
      </c>
      <c r="Z945" s="50" t="str">
        <f>IFERROR(ROUND(((W945+X945+Y945)*INDEX('تعرفه ها'!A:Z,MATCH("هزینه نگهداری و تعمیرات شبکه آب",'تعرفه ها'!$B:$B,0),MATCH(F945,'تعرفه ها'!$2:$2,0))/100),0),"---")</f>
        <v>---</v>
      </c>
      <c r="AA945" s="50" t="str">
        <f>IFERROR(IF(INDEX('اطلاعات دوره'!A:Z,MATCH(G945,'اطلاعات دوره'!C:C,0),MATCH("آب",'اطلاعات دوره'!$1:$1,0))="دارد",ROUND((W945+X945+Y945)*INDEX('تعرفه ها'!A:Z,MATCH("پیک فصلی آب",'تعرفه ها'!$B:$B,0),MATCH(F945,'تعرفه ها'!$2:$2,0))/100,0),0),"---")</f>
        <v>---</v>
      </c>
      <c r="AB945" s="50" t="str">
        <f>IFERROR(ROUND(SUM(W945+X945+Y945+Z945+AA945)*INDEX('تعرفه ها'!A:Z,MATCH("مالیات آب",'تعرفه ها'!$B:$B,0),MATCH(F945,'تعرفه ها'!$2:$2,0))/100,0),"---")</f>
        <v>---</v>
      </c>
      <c r="AC945" s="50" t="str">
        <f t="shared" si="161"/>
        <v>---</v>
      </c>
      <c r="AD945" s="50" t="str">
        <f t="shared" si="154"/>
        <v>---</v>
      </c>
      <c r="AE945" s="50" t="str">
        <f t="shared" si="162"/>
        <v>---</v>
      </c>
      <c r="AF945" s="50" t="str">
        <f t="shared" si="163"/>
        <v>---</v>
      </c>
      <c r="AG945" s="153" t="str">
        <f t="shared" si="164"/>
        <v>---</v>
      </c>
      <c r="AI945" s="183" t="str">
        <f>IFERROR(IF(INDEX(پرداخت!A:AZ,MATCH(A945&amp;" - "&amp;"آب",پرداخت!$B:$B,0),MATCH(G945,پرداخت!$1:$1,0))="نشده","نشده","شده"),"---")</f>
        <v>---</v>
      </c>
      <c r="AL945" s="144"/>
      <c r="AM945" s="144"/>
      <c r="AN945" s="30"/>
      <c r="AO945" s="30"/>
      <c r="AP945" s="30"/>
      <c r="AQ945" s="30"/>
      <c r="AR945" s="30"/>
      <c r="AS945" s="30"/>
      <c r="AT945" s="30"/>
      <c r="AU945" s="30"/>
      <c r="AV945" s="30"/>
      <c r="AW945" s="30"/>
      <c r="AX945" s="30"/>
      <c r="AY945" s="30"/>
      <c r="AZ945" s="30"/>
      <c r="BA945" s="30"/>
      <c r="BB945" s="30"/>
      <c r="BC945" s="30"/>
      <c r="BD945" s="30"/>
      <c r="BE945" s="30"/>
      <c r="BF945" s="30"/>
      <c r="BG945" s="30"/>
      <c r="BH945" s="30"/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30"/>
      <c r="BT945" s="30"/>
      <c r="BU945" s="30"/>
      <c r="BV945" s="30"/>
      <c r="BW945" s="30"/>
      <c r="BX945" s="30"/>
      <c r="BY945" s="30"/>
      <c r="BZ945" s="30"/>
      <c r="CA945" s="30"/>
    </row>
    <row r="946" spans="1:79" ht="34.9" hidden="1" customHeight="1">
      <c r="A946" s="170"/>
      <c r="B946" s="47">
        <f>IFERROR(INDEX('اطلاعات انشعابات شرکتها'!A:BB,MATCH(A946,'اطلاعات انشعابات شرکتها'!A:A,0),MATCH(B$1,'اطلاعات انشعابات شرکتها'!$1:$1,0)),0)</f>
        <v>0</v>
      </c>
      <c r="C946" s="48">
        <f>IFERROR(INDEX('اطلاعات انشعابات شرکتها'!A:BB,MATCH(A946,'اطلاعات انشعابات شرکتها'!A:A,0),MATCH(C$1,'اطلاعات انشعابات شرکتها'!$1:$1,0)),0)</f>
        <v>0</v>
      </c>
      <c r="D946" s="45"/>
      <c r="E946" s="171"/>
      <c r="F946" s="170"/>
      <c r="G946" s="47" t="str">
        <f t="shared" si="155"/>
        <v>/</v>
      </c>
      <c r="H946" s="47">
        <f>IFERROR(INDEX('اطلاعات دوره'!A:Z,MATCH(G946,'اطلاعات دوره'!C:C,0),MATCH(H$1,'اطلاعات دوره'!$1:$1,0)),0)</f>
        <v>0</v>
      </c>
      <c r="I946" s="47">
        <f>IFERROR(INDEX('اطلاعات دوره'!A:Z,MATCH(G946,'اطلاعات دوره'!C:C,0),MATCH(I$1,'اطلاعات دوره'!$1:$1,0)),0)</f>
        <v>0</v>
      </c>
      <c r="J946" s="48">
        <f>IFERROR(INDEX('اطلاعات دوره'!A:Z,MATCH(G946,'اطلاعات دوره'!C:C,0),MATCH(J$1,'اطلاعات دوره'!$1:$1,0)),0)</f>
        <v>0</v>
      </c>
      <c r="K946" s="46"/>
      <c r="L946" s="158" t="str">
        <f>IFERROR(INDEX('اطلاعات دوره'!A:Z,MATCH(G946,'اطلاعات دوره'!C:C,0)-1,MATCH("عنوان",'اطلاعات دوره'!$1:$1,0)),"---")</f>
        <v>---</v>
      </c>
      <c r="M946" s="47" t="str">
        <f t="shared" si="156"/>
        <v>----</v>
      </c>
      <c r="N946" s="48" t="str">
        <f t="shared" si="157"/>
        <v>-/</v>
      </c>
      <c r="O946" s="45"/>
      <c r="P946" s="240">
        <f>IFERROR(INDEX('قرائت کنتور'!A:AZ,MATCH(A946&amp;"-"&amp;"آب",'قرائت کنتور'!B:B,0),MATCH(L946,'قرائت کنتور'!$1:$1,0)),0)</f>
        <v>0</v>
      </c>
      <c r="Q946" s="241">
        <f>IFERROR(INDEX('قرائت کنتور'!A:AZ,MATCH(A946&amp;"-"&amp;"آب",'قرائت کنتور'!B:B,0),MATCH(G946,'قرائت کنتور'!$1:$1,0)),0)</f>
        <v>0</v>
      </c>
      <c r="R946" s="241">
        <f t="shared" si="158"/>
        <v>0</v>
      </c>
      <c r="S946" s="241" t="str">
        <f>IFERROR(INDEX('اطلاعات انشعابات شرکتها'!A:AB,MATCH(A946,'اطلاعات انشعابات شرکتها'!A:A,0),MATCH(S$1,'اطلاعات انشعابات شرکتها'!$1:$1,0)),"---")</f>
        <v>---</v>
      </c>
      <c r="T946" s="227" t="str">
        <f t="shared" si="159"/>
        <v>---</v>
      </c>
      <c r="U946" s="45"/>
      <c r="V946" s="155" t="str">
        <f>IFERROR(INDEX('تعرفه ها'!A:Z,MATCH("بهای هر متر مکعب آب مصرفی",'تعرفه ها'!$B:$B,0),MATCH(F946,'تعرفه ها'!$2:$2,0)),"---")</f>
        <v>---</v>
      </c>
      <c r="W946" s="50" t="str">
        <f t="shared" si="160"/>
        <v>---</v>
      </c>
      <c r="X946" s="50" t="str">
        <f>IFERROR(ROUND(R946*INDEX('تعرفه ها'!A:Z,MATCH("عوارض آب به ازاء هر متر مکعب",'تعرفه ها'!$B:$B,0),MATCH(F946,'تعرفه ها'!$2:$2,0)),0),"---")</f>
        <v>---</v>
      </c>
      <c r="Y946" s="50" t="str">
        <f>IFERROR(ROUND(T946*INDEX('تعرفه ها'!A:Z,MATCH("جریمه مازاد مصرف آب به ازاء هر متر مکعب",'تعرفه ها'!$B:$B,0),MATCH(F946,'تعرفه ها'!$2:$2,0)),0),"---")</f>
        <v>---</v>
      </c>
      <c r="Z946" s="50" t="str">
        <f>IFERROR(ROUND(((W946+X946+Y946)*INDEX('تعرفه ها'!A:Z,MATCH("هزینه نگهداری و تعمیرات شبکه آب",'تعرفه ها'!$B:$B,0),MATCH(F946,'تعرفه ها'!$2:$2,0))/100),0),"---")</f>
        <v>---</v>
      </c>
      <c r="AA946" s="50" t="str">
        <f>IFERROR(IF(INDEX('اطلاعات دوره'!A:Z,MATCH(G946,'اطلاعات دوره'!C:C,0),MATCH("آب",'اطلاعات دوره'!$1:$1,0))="دارد",ROUND((W946+X946+Y946)*INDEX('تعرفه ها'!A:Z,MATCH("پیک فصلی آب",'تعرفه ها'!$B:$B,0),MATCH(F946,'تعرفه ها'!$2:$2,0))/100,0),0),"---")</f>
        <v>---</v>
      </c>
      <c r="AB946" s="50" t="str">
        <f>IFERROR(ROUND(SUM(W946+X946+Y946+Z946+AA946)*INDEX('تعرفه ها'!A:Z,MATCH("مالیات آب",'تعرفه ها'!$B:$B,0),MATCH(F946,'تعرفه ها'!$2:$2,0))/100,0),"---")</f>
        <v>---</v>
      </c>
      <c r="AC946" s="50" t="str">
        <f t="shared" si="161"/>
        <v>---</v>
      </c>
      <c r="AD946" s="50" t="str">
        <f t="shared" si="154"/>
        <v>---</v>
      </c>
      <c r="AE946" s="50" t="str">
        <f t="shared" si="162"/>
        <v>---</v>
      </c>
      <c r="AF946" s="50" t="str">
        <f t="shared" si="163"/>
        <v>---</v>
      </c>
      <c r="AG946" s="153" t="str">
        <f t="shared" si="164"/>
        <v>---</v>
      </c>
      <c r="AI946" s="183" t="str">
        <f>IFERROR(IF(INDEX(پرداخت!A:AZ,MATCH(A946&amp;" - "&amp;"آب",پرداخت!$B:$B,0),MATCH(G946,پرداخت!$1:$1,0))="نشده","نشده","شده"),"---")</f>
        <v>---</v>
      </c>
      <c r="AL946" s="144"/>
      <c r="AM946" s="144"/>
      <c r="AN946" s="30"/>
      <c r="AO946" s="30"/>
      <c r="AP946" s="30"/>
      <c r="AQ946" s="30"/>
      <c r="AR946" s="30"/>
      <c r="AS946" s="30"/>
      <c r="AT946" s="30"/>
      <c r="AU946" s="30"/>
      <c r="AV946" s="30"/>
      <c r="AW946" s="30"/>
      <c r="AX946" s="30"/>
      <c r="AY946" s="30"/>
      <c r="AZ946" s="30"/>
      <c r="BA946" s="30"/>
      <c r="BB946" s="30"/>
      <c r="BC946" s="30"/>
      <c r="BD946" s="30"/>
      <c r="BE946" s="30"/>
      <c r="BF946" s="30"/>
      <c r="BG946" s="30"/>
      <c r="BH946" s="30"/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30"/>
      <c r="BT946" s="30"/>
      <c r="BU946" s="30"/>
      <c r="BV946" s="30"/>
      <c r="BW946" s="30"/>
      <c r="BX946" s="30"/>
      <c r="BY946" s="30"/>
      <c r="BZ946" s="30"/>
      <c r="CA946" s="30"/>
    </row>
    <row r="947" spans="1:79" ht="34.9" hidden="1" customHeight="1">
      <c r="A947" s="170"/>
      <c r="B947" s="47">
        <f>IFERROR(INDEX('اطلاعات انشعابات شرکتها'!A:BB,MATCH(A947,'اطلاعات انشعابات شرکتها'!A:A,0),MATCH(B$1,'اطلاعات انشعابات شرکتها'!$1:$1,0)),0)</f>
        <v>0</v>
      </c>
      <c r="C947" s="48">
        <f>IFERROR(INDEX('اطلاعات انشعابات شرکتها'!A:BB,MATCH(A947,'اطلاعات انشعابات شرکتها'!A:A,0),MATCH(C$1,'اطلاعات انشعابات شرکتها'!$1:$1,0)),0)</f>
        <v>0</v>
      </c>
      <c r="D947" s="45"/>
      <c r="E947" s="171"/>
      <c r="F947" s="170"/>
      <c r="G947" s="47" t="str">
        <f t="shared" si="155"/>
        <v>/</v>
      </c>
      <c r="H947" s="47">
        <f>IFERROR(INDEX('اطلاعات دوره'!A:Z,MATCH(G947,'اطلاعات دوره'!C:C,0),MATCH(H$1,'اطلاعات دوره'!$1:$1,0)),0)</f>
        <v>0</v>
      </c>
      <c r="I947" s="47">
        <f>IFERROR(INDEX('اطلاعات دوره'!A:Z,MATCH(G947,'اطلاعات دوره'!C:C,0),MATCH(I$1,'اطلاعات دوره'!$1:$1,0)),0)</f>
        <v>0</v>
      </c>
      <c r="J947" s="48">
        <f>IFERROR(INDEX('اطلاعات دوره'!A:Z,MATCH(G947,'اطلاعات دوره'!C:C,0),MATCH(J$1,'اطلاعات دوره'!$1:$1,0)),0)</f>
        <v>0</v>
      </c>
      <c r="K947" s="46"/>
      <c r="L947" s="158" t="str">
        <f>IFERROR(INDEX('اطلاعات دوره'!A:Z,MATCH(G947,'اطلاعات دوره'!C:C,0)-1,MATCH("عنوان",'اطلاعات دوره'!$1:$1,0)),"---")</f>
        <v>---</v>
      </c>
      <c r="M947" s="47" t="str">
        <f t="shared" si="156"/>
        <v>----</v>
      </c>
      <c r="N947" s="48" t="str">
        <f t="shared" si="157"/>
        <v>-/</v>
      </c>
      <c r="O947" s="45"/>
      <c r="P947" s="240">
        <f>IFERROR(INDEX('قرائت کنتور'!A:AZ,MATCH(A947&amp;"-"&amp;"آب",'قرائت کنتور'!B:B,0),MATCH(L947,'قرائت کنتور'!$1:$1,0)),0)</f>
        <v>0</v>
      </c>
      <c r="Q947" s="241">
        <f>IFERROR(INDEX('قرائت کنتور'!A:AZ,MATCH(A947&amp;"-"&amp;"آب",'قرائت کنتور'!B:B,0),MATCH(G947,'قرائت کنتور'!$1:$1,0)),0)</f>
        <v>0</v>
      </c>
      <c r="R947" s="241">
        <f t="shared" si="158"/>
        <v>0</v>
      </c>
      <c r="S947" s="241" t="str">
        <f>IFERROR(INDEX('اطلاعات انشعابات شرکتها'!A:AB,MATCH(A947,'اطلاعات انشعابات شرکتها'!A:A,0),MATCH(S$1,'اطلاعات انشعابات شرکتها'!$1:$1,0)),"---")</f>
        <v>---</v>
      </c>
      <c r="T947" s="227" t="str">
        <f t="shared" si="159"/>
        <v>---</v>
      </c>
      <c r="U947" s="45"/>
      <c r="V947" s="155" t="str">
        <f>IFERROR(INDEX('تعرفه ها'!A:Z,MATCH("بهای هر متر مکعب آب مصرفی",'تعرفه ها'!$B:$B,0),MATCH(F947,'تعرفه ها'!$2:$2,0)),"---")</f>
        <v>---</v>
      </c>
      <c r="W947" s="50" t="str">
        <f t="shared" si="160"/>
        <v>---</v>
      </c>
      <c r="X947" s="50" t="str">
        <f>IFERROR(ROUND(R947*INDEX('تعرفه ها'!A:Z,MATCH("عوارض آب به ازاء هر متر مکعب",'تعرفه ها'!$B:$B,0),MATCH(F947,'تعرفه ها'!$2:$2,0)),0),"---")</f>
        <v>---</v>
      </c>
      <c r="Y947" s="50" t="str">
        <f>IFERROR(ROUND(T947*INDEX('تعرفه ها'!A:Z,MATCH("جریمه مازاد مصرف آب به ازاء هر متر مکعب",'تعرفه ها'!$B:$B,0),MATCH(F947,'تعرفه ها'!$2:$2,0)),0),"---")</f>
        <v>---</v>
      </c>
      <c r="Z947" s="50" t="str">
        <f>IFERROR(ROUND(((W947+X947+Y947)*INDEX('تعرفه ها'!A:Z,MATCH("هزینه نگهداری و تعمیرات شبکه آب",'تعرفه ها'!$B:$B,0),MATCH(F947,'تعرفه ها'!$2:$2,0))/100),0),"---")</f>
        <v>---</v>
      </c>
      <c r="AA947" s="50" t="str">
        <f>IFERROR(IF(INDEX('اطلاعات دوره'!A:Z,MATCH(G947,'اطلاعات دوره'!C:C,0),MATCH("آب",'اطلاعات دوره'!$1:$1,0))="دارد",ROUND((W947+X947+Y947)*INDEX('تعرفه ها'!A:Z,MATCH("پیک فصلی آب",'تعرفه ها'!$B:$B,0),MATCH(F947,'تعرفه ها'!$2:$2,0))/100,0),0),"---")</f>
        <v>---</v>
      </c>
      <c r="AB947" s="50" t="str">
        <f>IFERROR(ROUND(SUM(W947+X947+Y947+Z947+AA947)*INDEX('تعرفه ها'!A:Z,MATCH("مالیات آب",'تعرفه ها'!$B:$B,0),MATCH(F947,'تعرفه ها'!$2:$2,0))/100,0),"---")</f>
        <v>---</v>
      </c>
      <c r="AC947" s="50" t="str">
        <f t="shared" si="161"/>
        <v>---</v>
      </c>
      <c r="AD947" s="50" t="str">
        <f t="shared" si="154"/>
        <v>---</v>
      </c>
      <c r="AE947" s="50" t="str">
        <f t="shared" si="162"/>
        <v>---</v>
      </c>
      <c r="AF947" s="50" t="str">
        <f t="shared" si="163"/>
        <v>---</v>
      </c>
      <c r="AG947" s="153" t="str">
        <f t="shared" si="164"/>
        <v>---</v>
      </c>
      <c r="AI947" s="183" t="str">
        <f>IFERROR(IF(INDEX(پرداخت!A:AZ,MATCH(A947&amp;" - "&amp;"آب",پرداخت!$B:$B,0),MATCH(G947,پرداخت!$1:$1,0))="نشده","نشده","شده"),"---")</f>
        <v>---</v>
      </c>
      <c r="AL947" s="144"/>
      <c r="AM947" s="144"/>
      <c r="AN947" s="30"/>
      <c r="AO947" s="30"/>
      <c r="AP947" s="30"/>
      <c r="AQ947" s="30"/>
      <c r="AR947" s="30"/>
      <c r="AS947" s="30"/>
      <c r="AT947" s="30"/>
      <c r="AU947" s="30"/>
      <c r="AV947" s="30"/>
      <c r="AW947" s="30"/>
      <c r="AX947" s="30"/>
      <c r="AY947" s="30"/>
      <c r="AZ947" s="30"/>
      <c r="BA947" s="30"/>
      <c r="BB947" s="30"/>
      <c r="BC947" s="30"/>
      <c r="BD947" s="30"/>
      <c r="BE947" s="30"/>
      <c r="BF947" s="30"/>
      <c r="BG947" s="30"/>
      <c r="BH947" s="30"/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30"/>
      <c r="BT947" s="30"/>
      <c r="BU947" s="30"/>
      <c r="BV947" s="30"/>
      <c r="BW947" s="30"/>
      <c r="BX947" s="30"/>
      <c r="BY947" s="30"/>
      <c r="BZ947" s="30"/>
      <c r="CA947" s="30"/>
    </row>
    <row r="948" spans="1:79" ht="34.9" hidden="1" customHeight="1">
      <c r="A948" s="170"/>
      <c r="B948" s="47">
        <f>IFERROR(INDEX('اطلاعات انشعابات شرکتها'!A:BB,MATCH(A948,'اطلاعات انشعابات شرکتها'!A:A,0),MATCH(B$1,'اطلاعات انشعابات شرکتها'!$1:$1,0)),0)</f>
        <v>0</v>
      </c>
      <c r="C948" s="48">
        <f>IFERROR(INDEX('اطلاعات انشعابات شرکتها'!A:BB,MATCH(A948,'اطلاعات انشعابات شرکتها'!A:A,0),MATCH(C$1,'اطلاعات انشعابات شرکتها'!$1:$1,0)),0)</f>
        <v>0</v>
      </c>
      <c r="D948" s="45"/>
      <c r="E948" s="171"/>
      <c r="F948" s="170"/>
      <c r="G948" s="47" t="str">
        <f t="shared" si="155"/>
        <v>/</v>
      </c>
      <c r="H948" s="47">
        <f>IFERROR(INDEX('اطلاعات دوره'!A:Z,MATCH(G948,'اطلاعات دوره'!C:C,0),MATCH(H$1,'اطلاعات دوره'!$1:$1,0)),0)</f>
        <v>0</v>
      </c>
      <c r="I948" s="47">
        <f>IFERROR(INDEX('اطلاعات دوره'!A:Z,MATCH(G948,'اطلاعات دوره'!C:C,0),MATCH(I$1,'اطلاعات دوره'!$1:$1,0)),0)</f>
        <v>0</v>
      </c>
      <c r="J948" s="48">
        <f>IFERROR(INDEX('اطلاعات دوره'!A:Z,MATCH(G948,'اطلاعات دوره'!C:C,0),MATCH(J$1,'اطلاعات دوره'!$1:$1,0)),0)</f>
        <v>0</v>
      </c>
      <c r="K948" s="46"/>
      <c r="L948" s="158" t="str">
        <f>IFERROR(INDEX('اطلاعات دوره'!A:Z,MATCH(G948,'اطلاعات دوره'!C:C,0)-1,MATCH("عنوان",'اطلاعات دوره'!$1:$1,0)),"---")</f>
        <v>---</v>
      </c>
      <c r="M948" s="47" t="str">
        <f t="shared" si="156"/>
        <v>----</v>
      </c>
      <c r="N948" s="48" t="str">
        <f t="shared" si="157"/>
        <v>-/</v>
      </c>
      <c r="O948" s="45"/>
      <c r="P948" s="240">
        <f>IFERROR(INDEX('قرائت کنتور'!A:AZ,MATCH(A948&amp;"-"&amp;"آب",'قرائت کنتور'!B:B,0),MATCH(L948,'قرائت کنتور'!$1:$1,0)),0)</f>
        <v>0</v>
      </c>
      <c r="Q948" s="241">
        <f>IFERROR(INDEX('قرائت کنتور'!A:AZ,MATCH(A948&amp;"-"&amp;"آب",'قرائت کنتور'!B:B,0),MATCH(G948,'قرائت کنتور'!$1:$1,0)),0)</f>
        <v>0</v>
      </c>
      <c r="R948" s="241">
        <f t="shared" si="158"/>
        <v>0</v>
      </c>
      <c r="S948" s="241" t="str">
        <f>IFERROR(INDEX('اطلاعات انشعابات شرکتها'!A:AB,MATCH(A948,'اطلاعات انشعابات شرکتها'!A:A,0),MATCH(S$1,'اطلاعات انشعابات شرکتها'!$1:$1,0)),"---")</f>
        <v>---</v>
      </c>
      <c r="T948" s="227" t="str">
        <f t="shared" si="159"/>
        <v>---</v>
      </c>
      <c r="U948" s="45"/>
      <c r="V948" s="155" t="str">
        <f>IFERROR(INDEX('تعرفه ها'!A:Z,MATCH("بهای هر متر مکعب آب مصرفی",'تعرفه ها'!$B:$B,0),MATCH(F948,'تعرفه ها'!$2:$2,0)),"---")</f>
        <v>---</v>
      </c>
      <c r="W948" s="50" t="str">
        <f t="shared" si="160"/>
        <v>---</v>
      </c>
      <c r="X948" s="50" t="str">
        <f>IFERROR(ROUND(R948*INDEX('تعرفه ها'!A:Z,MATCH("عوارض آب به ازاء هر متر مکعب",'تعرفه ها'!$B:$B,0),MATCH(F948,'تعرفه ها'!$2:$2,0)),0),"---")</f>
        <v>---</v>
      </c>
      <c r="Y948" s="50" t="str">
        <f>IFERROR(ROUND(T948*INDEX('تعرفه ها'!A:Z,MATCH("جریمه مازاد مصرف آب به ازاء هر متر مکعب",'تعرفه ها'!$B:$B,0),MATCH(F948,'تعرفه ها'!$2:$2,0)),0),"---")</f>
        <v>---</v>
      </c>
      <c r="Z948" s="50" t="str">
        <f>IFERROR(ROUND(((W948+X948+Y948)*INDEX('تعرفه ها'!A:Z,MATCH("هزینه نگهداری و تعمیرات شبکه آب",'تعرفه ها'!$B:$B,0),MATCH(F948,'تعرفه ها'!$2:$2,0))/100),0),"---")</f>
        <v>---</v>
      </c>
      <c r="AA948" s="50" t="str">
        <f>IFERROR(IF(INDEX('اطلاعات دوره'!A:Z,MATCH(G948,'اطلاعات دوره'!C:C,0),MATCH("آب",'اطلاعات دوره'!$1:$1,0))="دارد",ROUND((W948+X948+Y948)*INDEX('تعرفه ها'!A:Z,MATCH("پیک فصلی آب",'تعرفه ها'!$B:$B,0),MATCH(F948,'تعرفه ها'!$2:$2,0))/100,0),0),"---")</f>
        <v>---</v>
      </c>
      <c r="AB948" s="50" t="str">
        <f>IFERROR(ROUND(SUM(W948+X948+Y948+Z948+AA948)*INDEX('تعرفه ها'!A:Z,MATCH("مالیات آب",'تعرفه ها'!$B:$B,0),MATCH(F948,'تعرفه ها'!$2:$2,0))/100,0),"---")</f>
        <v>---</v>
      </c>
      <c r="AC948" s="50" t="str">
        <f t="shared" si="161"/>
        <v>---</v>
      </c>
      <c r="AD948" s="50" t="str">
        <f t="shared" si="154"/>
        <v>---</v>
      </c>
      <c r="AE948" s="50" t="str">
        <f t="shared" si="162"/>
        <v>---</v>
      </c>
      <c r="AF948" s="50" t="str">
        <f t="shared" si="163"/>
        <v>---</v>
      </c>
      <c r="AG948" s="153" t="str">
        <f t="shared" si="164"/>
        <v>---</v>
      </c>
      <c r="AI948" s="183" t="str">
        <f>IFERROR(IF(INDEX(پرداخت!A:AZ,MATCH(A948&amp;" - "&amp;"آب",پرداخت!$B:$B,0),MATCH(G948,پرداخت!$1:$1,0))="نشده","نشده","شده"),"---")</f>
        <v>---</v>
      </c>
      <c r="AL948" s="144"/>
      <c r="AM948" s="144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0"/>
      <c r="CA948" s="30"/>
    </row>
    <row r="949" spans="1:79" ht="34.9" hidden="1" customHeight="1">
      <c r="A949" s="170"/>
      <c r="B949" s="47">
        <f>IFERROR(INDEX('اطلاعات انشعابات شرکتها'!A:BB,MATCH(A949,'اطلاعات انشعابات شرکتها'!A:A,0),MATCH(B$1,'اطلاعات انشعابات شرکتها'!$1:$1,0)),0)</f>
        <v>0</v>
      </c>
      <c r="C949" s="48">
        <f>IFERROR(INDEX('اطلاعات انشعابات شرکتها'!A:BB,MATCH(A949,'اطلاعات انشعابات شرکتها'!A:A,0),MATCH(C$1,'اطلاعات انشعابات شرکتها'!$1:$1,0)),0)</f>
        <v>0</v>
      </c>
      <c r="D949" s="45"/>
      <c r="E949" s="171"/>
      <c r="F949" s="170"/>
      <c r="G949" s="47" t="str">
        <f t="shared" si="155"/>
        <v>/</v>
      </c>
      <c r="H949" s="47">
        <f>IFERROR(INDEX('اطلاعات دوره'!A:Z,MATCH(G949,'اطلاعات دوره'!C:C,0),MATCH(H$1,'اطلاعات دوره'!$1:$1,0)),0)</f>
        <v>0</v>
      </c>
      <c r="I949" s="47">
        <f>IFERROR(INDEX('اطلاعات دوره'!A:Z,MATCH(G949,'اطلاعات دوره'!C:C,0),MATCH(I$1,'اطلاعات دوره'!$1:$1,0)),0)</f>
        <v>0</v>
      </c>
      <c r="J949" s="48">
        <f>IFERROR(INDEX('اطلاعات دوره'!A:Z,MATCH(G949,'اطلاعات دوره'!C:C,0),MATCH(J$1,'اطلاعات دوره'!$1:$1,0)),0)</f>
        <v>0</v>
      </c>
      <c r="K949" s="46"/>
      <c r="L949" s="158" t="str">
        <f>IFERROR(INDEX('اطلاعات دوره'!A:Z,MATCH(G949,'اطلاعات دوره'!C:C,0)-1,MATCH("عنوان",'اطلاعات دوره'!$1:$1,0)),"---")</f>
        <v>---</v>
      </c>
      <c r="M949" s="47" t="str">
        <f t="shared" si="156"/>
        <v>----</v>
      </c>
      <c r="N949" s="48" t="str">
        <f t="shared" si="157"/>
        <v>-/</v>
      </c>
      <c r="O949" s="45"/>
      <c r="P949" s="240">
        <f>IFERROR(INDEX('قرائت کنتور'!A:AZ,MATCH(A949&amp;"-"&amp;"آب",'قرائت کنتور'!B:B,0),MATCH(L949,'قرائت کنتور'!$1:$1,0)),0)</f>
        <v>0</v>
      </c>
      <c r="Q949" s="241">
        <f>IFERROR(INDEX('قرائت کنتور'!A:AZ,MATCH(A949&amp;"-"&amp;"آب",'قرائت کنتور'!B:B,0),MATCH(G949,'قرائت کنتور'!$1:$1,0)),0)</f>
        <v>0</v>
      </c>
      <c r="R949" s="241">
        <f t="shared" si="158"/>
        <v>0</v>
      </c>
      <c r="S949" s="241" t="str">
        <f>IFERROR(INDEX('اطلاعات انشعابات شرکتها'!A:AB,MATCH(A949,'اطلاعات انشعابات شرکتها'!A:A,0),MATCH(S$1,'اطلاعات انشعابات شرکتها'!$1:$1,0)),"---")</f>
        <v>---</v>
      </c>
      <c r="T949" s="227" t="str">
        <f t="shared" si="159"/>
        <v>---</v>
      </c>
      <c r="U949" s="45"/>
      <c r="V949" s="155" t="str">
        <f>IFERROR(INDEX('تعرفه ها'!A:Z,MATCH("بهای هر متر مکعب آب مصرفی",'تعرفه ها'!$B:$B,0),MATCH(F949,'تعرفه ها'!$2:$2,0)),"---")</f>
        <v>---</v>
      </c>
      <c r="W949" s="50" t="str">
        <f t="shared" si="160"/>
        <v>---</v>
      </c>
      <c r="X949" s="50" t="str">
        <f>IFERROR(ROUND(R949*INDEX('تعرفه ها'!A:Z,MATCH("عوارض آب به ازاء هر متر مکعب",'تعرفه ها'!$B:$B,0),MATCH(F949,'تعرفه ها'!$2:$2,0)),0),"---")</f>
        <v>---</v>
      </c>
      <c r="Y949" s="50" t="str">
        <f>IFERROR(ROUND(T949*INDEX('تعرفه ها'!A:Z,MATCH("جریمه مازاد مصرف آب به ازاء هر متر مکعب",'تعرفه ها'!$B:$B,0),MATCH(F949,'تعرفه ها'!$2:$2,0)),0),"---")</f>
        <v>---</v>
      </c>
      <c r="Z949" s="50" t="str">
        <f>IFERROR(ROUND(((W949+X949+Y949)*INDEX('تعرفه ها'!A:Z,MATCH("هزینه نگهداری و تعمیرات شبکه آب",'تعرفه ها'!$B:$B,0),MATCH(F949,'تعرفه ها'!$2:$2,0))/100),0),"---")</f>
        <v>---</v>
      </c>
      <c r="AA949" s="50" t="str">
        <f>IFERROR(IF(INDEX('اطلاعات دوره'!A:Z,MATCH(G949,'اطلاعات دوره'!C:C,0),MATCH("آب",'اطلاعات دوره'!$1:$1,0))="دارد",ROUND((W949+X949+Y949)*INDEX('تعرفه ها'!A:Z,MATCH("پیک فصلی آب",'تعرفه ها'!$B:$B,0),MATCH(F949,'تعرفه ها'!$2:$2,0))/100,0),0),"---")</f>
        <v>---</v>
      </c>
      <c r="AB949" s="50" t="str">
        <f>IFERROR(ROUND(SUM(W949+X949+Y949+Z949+AA949)*INDEX('تعرفه ها'!A:Z,MATCH("مالیات آب",'تعرفه ها'!$B:$B,0),MATCH(F949,'تعرفه ها'!$2:$2,0))/100,0),"---")</f>
        <v>---</v>
      </c>
      <c r="AC949" s="50" t="str">
        <f t="shared" si="161"/>
        <v>---</v>
      </c>
      <c r="AD949" s="50" t="str">
        <f t="shared" si="154"/>
        <v>---</v>
      </c>
      <c r="AE949" s="50" t="str">
        <f t="shared" si="162"/>
        <v>---</v>
      </c>
      <c r="AF949" s="50" t="str">
        <f t="shared" si="163"/>
        <v>---</v>
      </c>
      <c r="AG949" s="153" t="str">
        <f t="shared" si="164"/>
        <v>---</v>
      </c>
      <c r="AI949" s="183" t="str">
        <f>IFERROR(IF(INDEX(پرداخت!A:AZ,MATCH(A949&amp;" - "&amp;"آب",پرداخت!$B:$B,0),MATCH(G949,پرداخت!$1:$1,0))="نشده","نشده","شده"),"---")</f>
        <v>---</v>
      </c>
      <c r="AL949" s="144"/>
      <c r="AM949" s="144"/>
      <c r="AN949" s="30"/>
      <c r="AO949" s="30"/>
      <c r="AP949" s="30"/>
      <c r="AQ949" s="30"/>
      <c r="AR949" s="30"/>
      <c r="AS949" s="30"/>
      <c r="AT949" s="30"/>
      <c r="AU949" s="30"/>
      <c r="AV949" s="30"/>
      <c r="AW949" s="30"/>
      <c r="AX949" s="30"/>
      <c r="AY949" s="30"/>
      <c r="AZ949" s="30"/>
      <c r="BA949" s="30"/>
      <c r="BB949" s="30"/>
      <c r="BC949" s="30"/>
      <c r="BD949" s="30"/>
      <c r="BE949" s="30"/>
      <c r="BF949" s="30"/>
      <c r="BG949" s="30"/>
      <c r="BH949" s="30"/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30"/>
      <c r="BT949" s="30"/>
      <c r="BU949" s="30"/>
      <c r="BV949" s="30"/>
      <c r="BW949" s="30"/>
      <c r="BX949" s="30"/>
      <c r="BY949" s="30"/>
      <c r="BZ949" s="30"/>
      <c r="CA949" s="30"/>
    </row>
    <row r="950" spans="1:79" ht="34.9" hidden="1" customHeight="1">
      <c r="A950" s="170"/>
      <c r="B950" s="47">
        <f>IFERROR(INDEX('اطلاعات انشعابات شرکتها'!A:BB,MATCH(A950,'اطلاعات انشعابات شرکتها'!A:A,0),MATCH(B$1,'اطلاعات انشعابات شرکتها'!$1:$1,0)),0)</f>
        <v>0</v>
      </c>
      <c r="C950" s="48">
        <f>IFERROR(INDEX('اطلاعات انشعابات شرکتها'!A:BB,MATCH(A950,'اطلاعات انشعابات شرکتها'!A:A,0),MATCH(C$1,'اطلاعات انشعابات شرکتها'!$1:$1,0)),0)</f>
        <v>0</v>
      </c>
      <c r="D950" s="45"/>
      <c r="E950" s="171"/>
      <c r="F950" s="170"/>
      <c r="G950" s="47" t="str">
        <f t="shared" si="155"/>
        <v>/</v>
      </c>
      <c r="H950" s="47">
        <f>IFERROR(INDEX('اطلاعات دوره'!A:Z,MATCH(G950,'اطلاعات دوره'!C:C,0),MATCH(H$1,'اطلاعات دوره'!$1:$1,0)),0)</f>
        <v>0</v>
      </c>
      <c r="I950" s="47">
        <f>IFERROR(INDEX('اطلاعات دوره'!A:Z,MATCH(G950,'اطلاعات دوره'!C:C,0),MATCH(I$1,'اطلاعات دوره'!$1:$1,0)),0)</f>
        <v>0</v>
      </c>
      <c r="J950" s="48">
        <f>IFERROR(INDEX('اطلاعات دوره'!A:Z,MATCH(G950,'اطلاعات دوره'!C:C,0),MATCH(J$1,'اطلاعات دوره'!$1:$1,0)),0)</f>
        <v>0</v>
      </c>
      <c r="K950" s="46"/>
      <c r="L950" s="158" t="str">
        <f>IFERROR(INDEX('اطلاعات دوره'!A:Z,MATCH(G950,'اطلاعات دوره'!C:C,0)-1,MATCH("عنوان",'اطلاعات دوره'!$1:$1,0)),"---")</f>
        <v>---</v>
      </c>
      <c r="M950" s="47" t="str">
        <f t="shared" si="156"/>
        <v>----</v>
      </c>
      <c r="N950" s="48" t="str">
        <f t="shared" si="157"/>
        <v>-/</v>
      </c>
      <c r="O950" s="45"/>
      <c r="P950" s="240">
        <f>IFERROR(INDEX('قرائت کنتور'!A:AZ,MATCH(A950&amp;"-"&amp;"آب",'قرائت کنتور'!B:B,0),MATCH(L950,'قرائت کنتور'!$1:$1,0)),0)</f>
        <v>0</v>
      </c>
      <c r="Q950" s="241">
        <f>IFERROR(INDEX('قرائت کنتور'!A:AZ,MATCH(A950&amp;"-"&amp;"آب",'قرائت کنتور'!B:B,0),MATCH(G950,'قرائت کنتور'!$1:$1,0)),0)</f>
        <v>0</v>
      </c>
      <c r="R950" s="241">
        <f t="shared" si="158"/>
        <v>0</v>
      </c>
      <c r="S950" s="241" t="str">
        <f>IFERROR(INDEX('اطلاعات انشعابات شرکتها'!A:AB,MATCH(A950,'اطلاعات انشعابات شرکتها'!A:A,0),MATCH(S$1,'اطلاعات انشعابات شرکتها'!$1:$1,0)),"---")</f>
        <v>---</v>
      </c>
      <c r="T950" s="227" t="str">
        <f t="shared" si="159"/>
        <v>---</v>
      </c>
      <c r="U950" s="45"/>
      <c r="V950" s="155" t="str">
        <f>IFERROR(INDEX('تعرفه ها'!A:Z,MATCH("بهای هر متر مکعب آب مصرفی",'تعرفه ها'!$B:$B,0),MATCH(F950,'تعرفه ها'!$2:$2,0)),"---")</f>
        <v>---</v>
      </c>
      <c r="W950" s="50" t="str">
        <f t="shared" si="160"/>
        <v>---</v>
      </c>
      <c r="X950" s="50" t="str">
        <f>IFERROR(ROUND(R950*INDEX('تعرفه ها'!A:Z,MATCH("عوارض آب به ازاء هر متر مکعب",'تعرفه ها'!$B:$B,0),MATCH(F950,'تعرفه ها'!$2:$2,0)),0),"---")</f>
        <v>---</v>
      </c>
      <c r="Y950" s="50" t="str">
        <f>IFERROR(ROUND(T950*INDEX('تعرفه ها'!A:Z,MATCH("جریمه مازاد مصرف آب به ازاء هر متر مکعب",'تعرفه ها'!$B:$B,0),MATCH(F950,'تعرفه ها'!$2:$2,0)),0),"---")</f>
        <v>---</v>
      </c>
      <c r="Z950" s="50" t="str">
        <f>IFERROR(ROUND(((W950+X950+Y950)*INDEX('تعرفه ها'!A:Z,MATCH("هزینه نگهداری و تعمیرات شبکه آب",'تعرفه ها'!$B:$B,0),MATCH(F950,'تعرفه ها'!$2:$2,0))/100),0),"---")</f>
        <v>---</v>
      </c>
      <c r="AA950" s="50" t="str">
        <f>IFERROR(IF(INDEX('اطلاعات دوره'!A:Z,MATCH(G950,'اطلاعات دوره'!C:C,0),MATCH("آب",'اطلاعات دوره'!$1:$1,0))="دارد",ROUND((W950+X950+Y950)*INDEX('تعرفه ها'!A:Z,MATCH("پیک فصلی آب",'تعرفه ها'!$B:$B,0),MATCH(F950,'تعرفه ها'!$2:$2,0))/100,0),0),"---")</f>
        <v>---</v>
      </c>
      <c r="AB950" s="50" t="str">
        <f>IFERROR(ROUND(SUM(W950+X950+Y950+Z950+AA950)*INDEX('تعرفه ها'!A:Z,MATCH("مالیات آب",'تعرفه ها'!$B:$B,0),MATCH(F950,'تعرفه ها'!$2:$2,0))/100,0),"---")</f>
        <v>---</v>
      </c>
      <c r="AC950" s="50" t="str">
        <f t="shared" si="161"/>
        <v>---</v>
      </c>
      <c r="AD950" s="50" t="str">
        <f t="shared" si="154"/>
        <v>---</v>
      </c>
      <c r="AE950" s="50" t="str">
        <f t="shared" si="162"/>
        <v>---</v>
      </c>
      <c r="AF950" s="50" t="str">
        <f t="shared" si="163"/>
        <v>---</v>
      </c>
      <c r="AG950" s="153" t="str">
        <f t="shared" si="164"/>
        <v>---</v>
      </c>
      <c r="AI950" s="183" t="str">
        <f>IFERROR(IF(INDEX(پرداخت!A:AZ,MATCH(A950&amp;" - "&amp;"آب",پرداخت!$B:$B,0),MATCH(G950,پرداخت!$1:$1,0))="نشده","نشده","شده"),"---")</f>
        <v>---</v>
      </c>
      <c r="AL950" s="144"/>
      <c r="AM950" s="144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/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30"/>
      <c r="BT950" s="30"/>
      <c r="BU950" s="30"/>
      <c r="BV950" s="30"/>
      <c r="BW950" s="30"/>
      <c r="BX950" s="30"/>
      <c r="BY950" s="30"/>
      <c r="BZ950" s="30"/>
      <c r="CA950" s="30"/>
    </row>
    <row r="951" spans="1:79" ht="34.9" hidden="1" customHeight="1">
      <c r="A951" s="170"/>
      <c r="B951" s="47">
        <f>IFERROR(INDEX('اطلاعات انشعابات شرکتها'!A:BB,MATCH(A951,'اطلاعات انشعابات شرکتها'!A:A,0),MATCH(B$1,'اطلاعات انشعابات شرکتها'!$1:$1,0)),0)</f>
        <v>0</v>
      </c>
      <c r="C951" s="48">
        <f>IFERROR(INDEX('اطلاعات انشعابات شرکتها'!A:BB,MATCH(A951,'اطلاعات انشعابات شرکتها'!A:A,0),MATCH(C$1,'اطلاعات انشعابات شرکتها'!$1:$1,0)),0)</f>
        <v>0</v>
      </c>
      <c r="D951" s="45"/>
      <c r="E951" s="171"/>
      <c r="F951" s="170"/>
      <c r="G951" s="47" t="str">
        <f t="shared" si="155"/>
        <v>/</v>
      </c>
      <c r="H951" s="47">
        <f>IFERROR(INDEX('اطلاعات دوره'!A:Z,MATCH(G951,'اطلاعات دوره'!C:C,0),MATCH(H$1,'اطلاعات دوره'!$1:$1,0)),0)</f>
        <v>0</v>
      </c>
      <c r="I951" s="47">
        <f>IFERROR(INDEX('اطلاعات دوره'!A:Z,MATCH(G951,'اطلاعات دوره'!C:C,0),MATCH(I$1,'اطلاعات دوره'!$1:$1,0)),0)</f>
        <v>0</v>
      </c>
      <c r="J951" s="48">
        <f>IFERROR(INDEX('اطلاعات دوره'!A:Z,MATCH(G951,'اطلاعات دوره'!C:C,0),MATCH(J$1,'اطلاعات دوره'!$1:$1,0)),0)</f>
        <v>0</v>
      </c>
      <c r="K951" s="46"/>
      <c r="L951" s="158" t="str">
        <f>IFERROR(INDEX('اطلاعات دوره'!A:Z,MATCH(G951,'اطلاعات دوره'!C:C,0)-1,MATCH("عنوان",'اطلاعات دوره'!$1:$1,0)),"---")</f>
        <v>---</v>
      </c>
      <c r="M951" s="47" t="str">
        <f t="shared" si="156"/>
        <v>----</v>
      </c>
      <c r="N951" s="48" t="str">
        <f t="shared" si="157"/>
        <v>-/</v>
      </c>
      <c r="O951" s="45"/>
      <c r="P951" s="240">
        <f>IFERROR(INDEX('قرائت کنتور'!A:AZ,MATCH(A951&amp;"-"&amp;"آب",'قرائت کنتور'!B:B,0),MATCH(L951,'قرائت کنتور'!$1:$1,0)),0)</f>
        <v>0</v>
      </c>
      <c r="Q951" s="241">
        <f>IFERROR(INDEX('قرائت کنتور'!A:AZ,MATCH(A951&amp;"-"&amp;"آب",'قرائت کنتور'!B:B,0),MATCH(G951,'قرائت کنتور'!$1:$1,0)),0)</f>
        <v>0</v>
      </c>
      <c r="R951" s="241">
        <f t="shared" si="158"/>
        <v>0</v>
      </c>
      <c r="S951" s="241" t="str">
        <f>IFERROR(INDEX('اطلاعات انشعابات شرکتها'!A:AB,MATCH(A951,'اطلاعات انشعابات شرکتها'!A:A,0),MATCH(S$1,'اطلاعات انشعابات شرکتها'!$1:$1,0)),"---")</f>
        <v>---</v>
      </c>
      <c r="T951" s="227" t="str">
        <f t="shared" si="159"/>
        <v>---</v>
      </c>
      <c r="U951" s="45"/>
      <c r="V951" s="155" t="str">
        <f>IFERROR(INDEX('تعرفه ها'!A:Z,MATCH("بهای هر متر مکعب آب مصرفی",'تعرفه ها'!$B:$B,0),MATCH(F951,'تعرفه ها'!$2:$2,0)),"---")</f>
        <v>---</v>
      </c>
      <c r="W951" s="50" t="str">
        <f t="shared" si="160"/>
        <v>---</v>
      </c>
      <c r="X951" s="50" t="str">
        <f>IFERROR(ROUND(R951*INDEX('تعرفه ها'!A:Z,MATCH("عوارض آب به ازاء هر متر مکعب",'تعرفه ها'!$B:$B,0),MATCH(F951,'تعرفه ها'!$2:$2,0)),0),"---")</f>
        <v>---</v>
      </c>
      <c r="Y951" s="50" t="str">
        <f>IFERROR(ROUND(T951*INDEX('تعرفه ها'!A:Z,MATCH("جریمه مازاد مصرف آب به ازاء هر متر مکعب",'تعرفه ها'!$B:$B,0),MATCH(F951,'تعرفه ها'!$2:$2,0)),0),"---")</f>
        <v>---</v>
      </c>
      <c r="Z951" s="50" t="str">
        <f>IFERROR(ROUND(((W951+X951+Y951)*INDEX('تعرفه ها'!A:Z,MATCH("هزینه نگهداری و تعمیرات شبکه آب",'تعرفه ها'!$B:$B,0),MATCH(F951,'تعرفه ها'!$2:$2,0))/100),0),"---")</f>
        <v>---</v>
      </c>
      <c r="AA951" s="50" t="str">
        <f>IFERROR(IF(INDEX('اطلاعات دوره'!A:Z,MATCH(G951,'اطلاعات دوره'!C:C,0),MATCH("آب",'اطلاعات دوره'!$1:$1,0))="دارد",ROUND((W951+X951+Y951)*INDEX('تعرفه ها'!A:Z,MATCH("پیک فصلی آب",'تعرفه ها'!$B:$B,0),MATCH(F951,'تعرفه ها'!$2:$2,0))/100,0),0),"---")</f>
        <v>---</v>
      </c>
      <c r="AB951" s="50" t="str">
        <f>IFERROR(ROUND(SUM(W951+X951+Y951+Z951+AA951)*INDEX('تعرفه ها'!A:Z,MATCH("مالیات آب",'تعرفه ها'!$B:$B,0),MATCH(F951,'تعرفه ها'!$2:$2,0))/100,0),"---")</f>
        <v>---</v>
      </c>
      <c r="AC951" s="50" t="str">
        <f t="shared" si="161"/>
        <v>---</v>
      </c>
      <c r="AD951" s="50" t="str">
        <f t="shared" si="154"/>
        <v>---</v>
      </c>
      <c r="AE951" s="50" t="str">
        <f t="shared" si="162"/>
        <v>---</v>
      </c>
      <c r="AF951" s="50" t="str">
        <f t="shared" si="163"/>
        <v>---</v>
      </c>
      <c r="AG951" s="153" t="str">
        <f t="shared" si="164"/>
        <v>---</v>
      </c>
      <c r="AI951" s="183" t="str">
        <f>IFERROR(IF(INDEX(پرداخت!A:AZ,MATCH(A951&amp;" - "&amp;"آب",پرداخت!$B:$B,0),MATCH(G951,پرداخت!$1:$1,0))="نشده","نشده","شده"),"---")</f>
        <v>---</v>
      </c>
      <c r="AL951" s="144"/>
      <c r="AM951" s="144"/>
      <c r="AN951" s="30"/>
      <c r="AO951" s="30"/>
      <c r="AP951" s="30"/>
      <c r="AQ951" s="30"/>
      <c r="AR951" s="30"/>
      <c r="AS951" s="30"/>
      <c r="AT951" s="30"/>
      <c r="AU951" s="30"/>
      <c r="AV951" s="30"/>
      <c r="AW951" s="30"/>
      <c r="AX951" s="30"/>
      <c r="AY951" s="30"/>
      <c r="AZ951" s="30"/>
      <c r="BA951" s="30"/>
      <c r="BB951" s="30"/>
      <c r="BC951" s="30"/>
      <c r="BD951" s="30"/>
      <c r="BE951" s="30"/>
      <c r="BF951" s="30"/>
      <c r="BG951" s="30"/>
      <c r="BH951" s="30"/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30"/>
      <c r="BT951" s="30"/>
      <c r="BU951" s="30"/>
      <c r="BV951" s="30"/>
      <c r="BW951" s="30"/>
      <c r="BX951" s="30"/>
      <c r="BY951" s="30"/>
      <c r="BZ951" s="30"/>
      <c r="CA951" s="30"/>
    </row>
    <row r="952" spans="1:79" ht="34.9" hidden="1" customHeight="1">
      <c r="A952" s="170"/>
      <c r="B952" s="47">
        <f>IFERROR(INDEX('اطلاعات انشعابات شرکتها'!A:BB,MATCH(A952,'اطلاعات انشعابات شرکتها'!A:A,0),MATCH(B$1,'اطلاعات انشعابات شرکتها'!$1:$1,0)),0)</f>
        <v>0</v>
      </c>
      <c r="C952" s="48">
        <f>IFERROR(INDEX('اطلاعات انشعابات شرکتها'!A:BB,MATCH(A952,'اطلاعات انشعابات شرکتها'!A:A,0),MATCH(C$1,'اطلاعات انشعابات شرکتها'!$1:$1,0)),0)</f>
        <v>0</v>
      </c>
      <c r="D952" s="45"/>
      <c r="E952" s="171"/>
      <c r="F952" s="170"/>
      <c r="G952" s="47" t="str">
        <f t="shared" si="155"/>
        <v>/</v>
      </c>
      <c r="H952" s="47">
        <f>IFERROR(INDEX('اطلاعات دوره'!A:Z,MATCH(G952,'اطلاعات دوره'!C:C,0),MATCH(H$1,'اطلاعات دوره'!$1:$1,0)),0)</f>
        <v>0</v>
      </c>
      <c r="I952" s="47">
        <f>IFERROR(INDEX('اطلاعات دوره'!A:Z,MATCH(G952,'اطلاعات دوره'!C:C,0),MATCH(I$1,'اطلاعات دوره'!$1:$1,0)),0)</f>
        <v>0</v>
      </c>
      <c r="J952" s="48">
        <f>IFERROR(INDEX('اطلاعات دوره'!A:Z,MATCH(G952,'اطلاعات دوره'!C:C,0),MATCH(J$1,'اطلاعات دوره'!$1:$1,0)),0)</f>
        <v>0</v>
      </c>
      <c r="K952" s="46"/>
      <c r="L952" s="158" t="str">
        <f>IFERROR(INDEX('اطلاعات دوره'!A:Z,MATCH(G952,'اطلاعات دوره'!C:C,0)-1,MATCH("عنوان",'اطلاعات دوره'!$1:$1,0)),"---")</f>
        <v>---</v>
      </c>
      <c r="M952" s="47" t="str">
        <f t="shared" si="156"/>
        <v>----</v>
      </c>
      <c r="N952" s="48" t="str">
        <f t="shared" si="157"/>
        <v>-/</v>
      </c>
      <c r="O952" s="45"/>
      <c r="P952" s="240">
        <f>IFERROR(INDEX('قرائت کنتور'!A:AZ,MATCH(A952&amp;"-"&amp;"آب",'قرائت کنتور'!B:B,0),MATCH(L952,'قرائت کنتور'!$1:$1,0)),0)</f>
        <v>0</v>
      </c>
      <c r="Q952" s="241">
        <f>IFERROR(INDEX('قرائت کنتور'!A:AZ,MATCH(A952&amp;"-"&amp;"آب",'قرائت کنتور'!B:B,0),MATCH(G952,'قرائت کنتور'!$1:$1,0)),0)</f>
        <v>0</v>
      </c>
      <c r="R952" s="241">
        <f t="shared" si="158"/>
        <v>0</v>
      </c>
      <c r="S952" s="241" t="str">
        <f>IFERROR(INDEX('اطلاعات انشعابات شرکتها'!A:AB,MATCH(A952,'اطلاعات انشعابات شرکتها'!A:A,0),MATCH(S$1,'اطلاعات انشعابات شرکتها'!$1:$1,0)),"---")</f>
        <v>---</v>
      </c>
      <c r="T952" s="227" t="str">
        <f t="shared" si="159"/>
        <v>---</v>
      </c>
      <c r="U952" s="45"/>
      <c r="V952" s="155" t="str">
        <f>IFERROR(INDEX('تعرفه ها'!A:Z,MATCH("بهای هر متر مکعب آب مصرفی",'تعرفه ها'!$B:$B,0),MATCH(F952,'تعرفه ها'!$2:$2,0)),"---")</f>
        <v>---</v>
      </c>
      <c r="W952" s="50" t="str">
        <f t="shared" si="160"/>
        <v>---</v>
      </c>
      <c r="X952" s="50" t="str">
        <f>IFERROR(ROUND(R952*INDEX('تعرفه ها'!A:Z,MATCH("عوارض آب به ازاء هر متر مکعب",'تعرفه ها'!$B:$B,0),MATCH(F952,'تعرفه ها'!$2:$2,0)),0),"---")</f>
        <v>---</v>
      </c>
      <c r="Y952" s="50" t="str">
        <f>IFERROR(ROUND(T952*INDEX('تعرفه ها'!A:Z,MATCH("جریمه مازاد مصرف آب به ازاء هر متر مکعب",'تعرفه ها'!$B:$B,0),MATCH(F952,'تعرفه ها'!$2:$2,0)),0),"---")</f>
        <v>---</v>
      </c>
      <c r="Z952" s="50" t="str">
        <f>IFERROR(ROUND(((W952+X952+Y952)*INDEX('تعرفه ها'!A:Z,MATCH("هزینه نگهداری و تعمیرات شبکه آب",'تعرفه ها'!$B:$B,0),MATCH(F952,'تعرفه ها'!$2:$2,0))/100),0),"---")</f>
        <v>---</v>
      </c>
      <c r="AA952" s="50" t="str">
        <f>IFERROR(IF(INDEX('اطلاعات دوره'!A:Z,MATCH(G952,'اطلاعات دوره'!C:C,0),MATCH("آب",'اطلاعات دوره'!$1:$1,0))="دارد",ROUND((W952+X952+Y952)*INDEX('تعرفه ها'!A:Z,MATCH("پیک فصلی آب",'تعرفه ها'!$B:$B,0),MATCH(F952,'تعرفه ها'!$2:$2,0))/100,0),0),"---")</f>
        <v>---</v>
      </c>
      <c r="AB952" s="50" t="str">
        <f>IFERROR(ROUND(SUM(W952+X952+Y952+Z952+AA952)*INDEX('تعرفه ها'!A:Z,MATCH("مالیات آب",'تعرفه ها'!$B:$B,0),MATCH(F952,'تعرفه ها'!$2:$2,0))/100,0),"---")</f>
        <v>---</v>
      </c>
      <c r="AC952" s="50" t="str">
        <f t="shared" si="161"/>
        <v>---</v>
      </c>
      <c r="AD952" s="50" t="str">
        <f t="shared" si="154"/>
        <v>---</v>
      </c>
      <c r="AE952" s="50" t="str">
        <f t="shared" si="162"/>
        <v>---</v>
      </c>
      <c r="AF952" s="50" t="str">
        <f t="shared" si="163"/>
        <v>---</v>
      </c>
      <c r="AG952" s="153" t="str">
        <f t="shared" si="164"/>
        <v>---</v>
      </c>
      <c r="AI952" s="183" t="str">
        <f>IFERROR(IF(INDEX(پرداخت!A:AZ,MATCH(A952&amp;" - "&amp;"آب",پرداخت!$B:$B,0),MATCH(G952,پرداخت!$1:$1,0))="نشده","نشده","شده"),"---")</f>
        <v>---</v>
      </c>
      <c r="AL952" s="144"/>
      <c r="AM952" s="144"/>
      <c r="AN952" s="30"/>
      <c r="AO952" s="30"/>
      <c r="AP952" s="30"/>
      <c r="AQ952" s="30"/>
      <c r="AR952" s="30"/>
      <c r="AS952" s="30"/>
      <c r="AT952" s="30"/>
      <c r="AU952" s="30"/>
      <c r="AV952" s="30"/>
      <c r="AW952" s="30"/>
      <c r="AX952" s="30"/>
      <c r="AY952" s="30"/>
      <c r="AZ952" s="30"/>
      <c r="BA952" s="30"/>
      <c r="BB952" s="30"/>
      <c r="BC952" s="30"/>
      <c r="BD952" s="30"/>
      <c r="BE952" s="30"/>
      <c r="BF952" s="30"/>
      <c r="BG952" s="30"/>
      <c r="BH952" s="30"/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30"/>
      <c r="BT952" s="30"/>
      <c r="BU952" s="30"/>
      <c r="BV952" s="30"/>
      <c r="BW952" s="30"/>
      <c r="BX952" s="30"/>
      <c r="BY952" s="30"/>
      <c r="BZ952" s="30"/>
      <c r="CA952" s="30"/>
    </row>
    <row r="953" spans="1:79" ht="34.9" hidden="1" customHeight="1">
      <c r="A953" s="170"/>
      <c r="B953" s="47">
        <f>IFERROR(INDEX('اطلاعات انشعابات شرکتها'!A:BB,MATCH(A953,'اطلاعات انشعابات شرکتها'!A:A,0),MATCH(B$1,'اطلاعات انشعابات شرکتها'!$1:$1,0)),0)</f>
        <v>0</v>
      </c>
      <c r="C953" s="48">
        <f>IFERROR(INDEX('اطلاعات انشعابات شرکتها'!A:BB,MATCH(A953,'اطلاعات انشعابات شرکتها'!A:A,0),MATCH(C$1,'اطلاعات انشعابات شرکتها'!$1:$1,0)),0)</f>
        <v>0</v>
      </c>
      <c r="D953" s="45"/>
      <c r="E953" s="171"/>
      <c r="F953" s="170"/>
      <c r="G953" s="47" t="str">
        <f t="shared" si="155"/>
        <v>/</v>
      </c>
      <c r="H953" s="47">
        <f>IFERROR(INDEX('اطلاعات دوره'!A:Z,MATCH(G953,'اطلاعات دوره'!C:C,0),MATCH(H$1,'اطلاعات دوره'!$1:$1,0)),0)</f>
        <v>0</v>
      </c>
      <c r="I953" s="47">
        <f>IFERROR(INDEX('اطلاعات دوره'!A:Z,MATCH(G953,'اطلاعات دوره'!C:C,0),MATCH(I$1,'اطلاعات دوره'!$1:$1,0)),0)</f>
        <v>0</v>
      </c>
      <c r="J953" s="48">
        <f>IFERROR(INDEX('اطلاعات دوره'!A:Z,MATCH(G953,'اطلاعات دوره'!C:C,0),MATCH(J$1,'اطلاعات دوره'!$1:$1,0)),0)</f>
        <v>0</v>
      </c>
      <c r="K953" s="46"/>
      <c r="L953" s="158" t="str">
        <f>IFERROR(INDEX('اطلاعات دوره'!A:Z,MATCH(G953,'اطلاعات دوره'!C:C,0)-1,MATCH("عنوان",'اطلاعات دوره'!$1:$1,0)),"---")</f>
        <v>---</v>
      </c>
      <c r="M953" s="47" t="str">
        <f t="shared" si="156"/>
        <v>----</v>
      </c>
      <c r="N953" s="48" t="str">
        <f t="shared" si="157"/>
        <v>-/</v>
      </c>
      <c r="O953" s="45"/>
      <c r="P953" s="240">
        <f>IFERROR(INDEX('قرائت کنتور'!A:AZ,MATCH(A953&amp;"-"&amp;"آب",'قرائت کنتور'!B:B,0),MATCH(L953,'قرائت کنتور'!$1:$1,0)),0)</f>
        <v>0</v>
      </c>
      <c r="Q953" s="241">
        <f>IFERROR(INDEX('قرائت کنتور'!A:AZ,MATCH(A953&amp;"-"&amp;"آب",'قرائت کنتور'!B:B,0),MATCH(G953,'قرائت کنتور'!$1:$1,0)),0)</f>
        <v>0</v>
      </c>
      <c r="R953" s="241">
        <f t="shared" si="158"/>
        <v>0</v>
      </c>
      <c r="S953" s="241" t="str">
        <f>IFERROR(INDEX('اطلاعات انشعابات شرکتها'!A:AB,MATCH(A953,'اطلاعات انشعابات شرکتها'!A:A,0),MATCH(S$1,'اطلاعات انشعابات شرکتها'!$1:$1,0)),"---")</f>
        <v>---</v>
      </c>
      <c r="T953" s="227" t="str">
        <f t="shared" si="159"/>
        <v>---</v>
      </c>
      <c r="U953" s="45"/>
      <c r="V953" s="155" t="str">
        <f>IFERROR(INDEX('تعرفه ها'!A:Z,MATCH("بهای هر متر مکعب آب مصرفی",'تعرفه ها'!$B:$B,0),MATCH(F953,'تعرفه ها'!$2:$2,0)),"---")</f>
        <v>---</v>
      </c>
      <c r="W953" s="50" t="str">
        <f t="shared" si="160"/>
        <v>---</v>
      </c>
      <c r="X953" s="50" t="str">
        <f>IFERROR(ROUND(R953*INDEX('تعرفه ها'!A:Z,MATCH("عوارض آب به ازاء هر متر مکعب",'تعرفه ها'!$B:$B,0),MATCH(F953,'تعرفه ها'!$2:$2,0)),0),"---")</f>
        <v>---</v>
      </c>
      <c r="Y953" s="50" t="str">
        <f>IFERROR(ROUND(T953*INDEX('تعرفه ها'!A:Z,MATCH("جریمه مازاد مصرف آب به ازاء هر متر مکعب",'تعرفه ها'!$B:$B,0),MATCH(F953,'تعرفه ها'!$2:$2,0)),0),"---")</f>
        <v>---</v>
      </c>
      <c r="Z953" s="50" t="str">
        <f>IFERROR(ROUND(((W953+X953+Y953)*INDEX('تعرفه ها'!A:Z,MATCH("هزینه نگهداری و تعمیرات شبکه آب",'تعرفه ها'!$B:$B,0),MATCH(F953,'تعرفه ها'!$2:$2,0))/100),0),"---")</f>
        <v>---</v>
      </c>
      <c r="AA953" s="50" t="str">
        <f>IFERROR(IF(INDEX('اطلاعات دوره'!A:Z,MATCH(G953,'اطلاعات دوره'!C:C,0),MATCH("آب",'اطلاعات دوره'!$1:$1,0))="دارد",ROUND((W953+X953+Y953)*INDEX('تعرفه ها'!A:Z,MATCH("پیک فصلی آب",'تعرفه ها'!$B:$B,0),MATCH(F953,'تعرفه ها'!$2:$2,0))/100,0),0),"---")</f>
        <v>---</v>
      </c>
      <c r="AB953" s="50" t="str">
        <f>IFERROR(ROUND(SUM(W953+X953+Y953+Z953+AA953)*INDEX('تعرفه ها'!A:Z,MATCH("مالیات آب",'تعرفه ها'!$B:$B,0),MATCH(F953,'تعرفه ها'!$2:$2,0))/100,0),"---")</f>
        <v>---</v>
      </c>
      <c r="AC953" s="50" t="str">
        <f t="shared" si="161"/>
        <v>---</v>
      </c>
      <c r="AD953" s="50" t="str">
        <f t="shared" si="154"/>
        <v>---</v>
      </c>
      <c r="AE953" s="50" t="str">
        <f t="shared" si="162"/>
        <v>---</v>
      </c>
      <c r="AF953" s="50" t="str">
        <f t="shared" si="163"/>
        <v>---</v>
      </c>
      <c r="AG953" s="153" t="str">
        <f t="shared" si="164"/>
        <v>---</v>
      </c>
      <c r="AI953" s="183" t="str">
        <f>IFERROR(IF(INDEX(پرداخت!A:AZ,MATCH(A953&amp;" - "&amp;"آب",پرداخت!$B:$B,0),MATCH(G953,پرداخت!$1:$1,0))="نشده","نشده","شده"),"---")</f>
        <v>---</v>
      </c>
      <c r="AL953" s="144"/>
      <c r="AM953" s="144"/>
      <c r="AN953" s="30"/>
      <c r="AO953" s="30"/>
      <c r="AP953" s="30"/>
      <c r="AQ953" s="30"/>
      <c r="AR953" s="30"/>
      <c r="AS953" s="30"/>
      <c r="AT953" s="30"/>
      <c r="AU953" s="30"/>
      <c r="AV953" s="30"/>
      <c r="AW953" s="30"/>
      <c r="AX953" s="30"/>
      <c r="AY953" s="30"/>
      <c r="AZ953" s="30"/>
      <c r="BA953" s="30"/>
      <c r="BB953" s="30"/>
      <c r="BC953" s="30"/>
      <c r="BD953" s="30"/>
      <c r="BE953" s="30"/>
      <c r="BF953" s="30"/>
      <c r="BG953" s="30"/>
      <c r="BH953" s="30"/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30"/>
      <c r="BT953" s="30"/>
      <c r="BU953" s="30"/>
      <c r="BV953" s="30"/>
      <c r="BW953" s="30"/>
      <c r="BX953" s="30"/>
      <c r="BY953" s="30"/>
      <c r="BZ953" s="30"/>
      <c r="CA953" s="30"/>
    </row>
    <row r="954" spans="1:79" ht="34.9" hidden="1" customHeight="1">
      <c r="A954" s="170"/>
      <c r="B954" s="47">
        <f>IFERROR(INDEX('اطلاعات انشعابات شرکتها'!A:BB,MATCH(A954,'اطلاعات انشعابات شرکتها'!A:A,0),MATCH(B$1,'اطلاعات انشعابات شرکتها'!$1:$1,0)),0)</f>
        <v>0</v>
      </c>
      <c r="C954" s="48">
        <f>IFERROR(INDEX('اطلاعات انشعابات شرکتها'!A:BB,MATCH(A954,'اطلاعات انشعابات شرکتها'!A:A,0),MATCH(C$1,'اطلاعات انشعابات شرکتها'!$1:$1,0)),0)</f>
        <v>0</v>
      </c>
      <c r="D954" s="45"/>
      <c r="E954" s="171"/>
      <c r="F954" s="170"/>
      <c r="G954" s="47" t="str">
        <f t="shared" si="155"/>
        <v>/</v>
      </c>
      <c r="H954" s="47">
        <f>IFERROR(INDEX('اطلاعات دوره'!A:Z,MATCH(G954,'اطلاعات دوره'!C:C,0),MATCH(H$1,'اطلاعات دوره'!$1:$1,0)),0)</f>
        <v>0</v>
      </c>
      <c r="I954" s="47">
        <f>IFERROR(INDEX('اطلاعات دوره'!A:Z,MATCH(G954,'اطلاعات دوره'!C:C,0),MATCH(I$1,'اطلاعات دوره'!$1:$1,0)),0)</f>
        <v>0</v>
      </c>
      <c r="J954" s="48">
        <f>IFERROR(INDEX('اطلاعات دوره'!A:Z,MATCH(G954,'اطلاعات دوره'!C:C,0),MATCH(J$1,'اطلاعات دوره'!$1:$1,0)),0)</f>
        <v>0</v>
      </c>
      <c r="K954" s="46"/>
      <c r="L954" s="158" t="str">
        <f>IFERROR(INDEX('اطلاعات دوره'!A:Z,MATCH(G954,'اطلاعات دوره'!C:C,0)-1,MATCH("عنوان",'اطلاعات دوره'!$1:$1,0)),"---")</f>
        <v>---</v>
      </c>
      <c r="M954" s="47" t="str">
        <f t="shared" si="156"/>
        <v>----</v>
      </c>
      <c r="N954" s="48" t="str">
        <f t="shared" si="157"/>
        <v>-/</v>
      </c>
      <c r="O954" s="45"/>
      <c r="P954" s="240">
        <f>IFERROR(INDEX('قرائت کنتور'!A:AZ,MATCH(A954&amp;"-"&amp;"آب",'قرائت کنتور'!B:B,0),MATCH(L954,'قرائت کنتور'!$1:$1,0)),0)</f>
        <v>0</v>
      </c>
      <c r="Q954" s="241">
        <f>IFERROR(INDEX('قرائت کنتور'!A:AZ,MATCH(A954&amp;"-"&amp;"آب",'قرائت کنتور'!B:B,0),MATCH(G954,'قرائت کنتور'!$1:$1,0)),0)</f>
        <v>0</v>
      </c>
      <c r="R954" s="241">
        <f t="shared" si="158"/>
        <v>0</v>
      </c>
      <c r="S954" s="241" t="str">
        <f>IFERROR(INDEX('اطلاعات انشعابات شرکتها'!A:AB,MATCH(A954,'اطلاعات انشعابات شرکتها'!A:A,0),MATCH(S$1,'اطلاعات انشعابات شرکتها'!$1:$1,0)),"---")</f>
        <v>---</v>
      </c>
      <c r="T954" s="227" t="str">
        <f t="shared" si="159"/>
        <v>---</v>
      </c>
      <c r="U954" s="45"/>
      <c r="V954" s="155" t="str">
        <f>IFERROR(INDEX('تعرفه ها'!A:Z,MATCH("بهای هر متر مکعب آب مصرفی",'تعرفه ها'!$B:$B,0),MATCH(F954,'تعرفه ها'!$2:$2,0)),"---")</f>
        <v>---</v>
      </c>
      <c r="W954" s="50" t="str">
        <f t="shared" si="160"/>
        <v>---</v>
      </c>
      <c r="X954" s="50" t="str">
        <f>IFERROR(ROUND(R954*INDEX('تعرفه ها'!A:Z,MATCH("عوارض آب به ازاء هر متر مکعب",'تعرفه ها'!$B:$B,0),MATCH(F954,'تعرفه ها'!$2:$2,0)),0),"---")</f>
        <v>---</v>
      </c>
      <c r="Y954" s="50" t="str">
        <f>IFERROR(ROUND(T954*INDEX('تعرفه ها'!A:Z,MATCH("جریمه مازاد مصرف آب به ازاء هر متر مکعب",'تعرفه ها'!$B:$B,0),MATCH(F954,'تعرفه ها'!$2:$2,0)),0),"---")</f>
        <v>---</v>
      </c>
      <c r="Z954" s="50" t="str">
        <f>IFERROR(ROUND(((W954+X954+Y954)*INDEX('تعرفه ها'!A:Z,MATCH("هزینه نگهداری و تعمیرات شبکه آب",'تعرفه ها'!$B:$B,0),MATCH(F954,'تعرفه ها'!$2:$2,0))/100),0),"---")</f>
        <v>---</v>
      </c>
      <c r="AA954" s="50" t="str">
        <f>IFERROR(IF(INDEX('اطلاعات دوره'!A:Z,MATCH(G954,'اطلاعات دوره'!C:C,0),MATCH("آب",'اطلاعات دوره'!$1:$1,0))="دارد",ROUND((W954+X954+Y954)*INDEX('تعرفه ها'!A:Z,MATCH("پیک فصلی آب",'تعرفه ها'!$B:$B,0),MATCH(F954,'تعرفه ها'!$2:$2,0))/100,0),0),"---")</f>
        <v>---</v>
      </c>
      <c r="AB954" s="50" t="str">
        <f>IFERROR(ROUND(SUM(W954+X954+Y954+Z954+AA954)*INDEX('تعرفه ها'!A:Z,MATCH("مالیات آب",'تعرفه ها'!$B:$B,0),MATCH(F954,'تعرفه ها'!$2:$2,0))/100,0),"---")</f>
        <v>---</v>
      </c>
      <c r="AC954" s="50" t="str">
        <f t="shared" si="161"/>
        <v>---</v>
      </c>
      <c r="AD954" s="50" t="str">
        <f t="shared" si="154"/>
        <v>---</v>
      </c>
      <c r="AE954" s="50" t="str">
        <f t="shared" si="162"/>
        <v>---</v>
      </c>
      <c r="AF954" s="50" t="str">
        <f t="shared" si="163"/>
        <v>---</v>
      </c>
      <c r="AG954" s="153" t="str">
        <f t="shared" si="164"/>
        <v>---</v>
      </c>
      <c r="AI954" s="183" t="str">
        <f>IFERROR(IF(INDEX(پرداخت!A:AZ,MATCH(A954&amp;" - "&amp;"آب",پرداخت!$B:$B,0),MATCH(G954,پرداخت!$1:$1,0))="نشده","نشده","شده"),"---")</f>
        <v>---</v>
      </c>
      <c r="AL954" s="144"/>
      <c r="AM954" s="144"/>
      <c r="AN954" s="30"/>
      <c r="AO954" s="30"/>
      <c r="AP954" s="30"/>
      <c r="AQ954" s="30"/>
      <c r="AR954" s="30"/>
      <c r="AS954" s="30"/>
      <c r="AT954" s="30"/>
      <c r="AU954" s="30"/>
      <c r="AV954" s="30"/>
      <c r="AW954" s="30"/>
      <c r="AX954" s="30"/>
      <c r="AY954" s="30"/>
      <c r="AZ954" s="30"/>
      <c r="BA954" s="30"/>
      <c r="BB954" s="30"/>
      <c r="BC954" s="30"/>
      <c r="BD954" s="30"/>
      <c r="BE954" s="30"/>
      <c r="BF954" s="30"/>
      <c r="BG954" s="30"/>
      <c r="BH954" s="30"/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30"/>
      <c r="BT954" s="30"/>
      <c r="BU954" s="30"/>
      <c r="BV954" s="30"/>
      <c r="BW954" s="30"/>
      <c r="BX954" s="30"/>
      <c r="BY954" s="30"/>
      <c r="BZ954" s="30"/>
      <c r="CA954" s="30"/>
    </row>
    <row r="955" spans="1:79" ht="34.9" hidden="1" customHeight="1">
      <c r="A955" s="170"/>
      <c r="B955" s="47">
        <f>IFERROR(INDEX('اطلاعات انشعابات شرکتها'!A:BB,MATCH(A955,'اطلاعات انشعابات شرکتها'!A:A,0),MATCH(B$1,'اطلاعات انشعابات شرکتها'!$1:$1,0)),0)</f>
        <v>0</v>
      </c>
      <c r="C955" s="48">
        <f>IFERROR(INDEX('اطلاعات انشعابات شرکتها'!A:BB,MATCH(A955,'اطلاعات انشعابات شرکتها'!A:A,0),MATCH(C$1,'اطلاعات انشعابات شرکتها'!$1:$1,0)),0)</f>
        <v>0</v>
      </c>
      <c r="D955" s="45"/>
      <c r="E955" s="171"/>
      <c r="F955" s="170"/>
      <c r="G955" s="47" t="str">
        <f t="shared" si="155"/>
        <v>/</v>
      </c>
      <c r="H955" s="47">
        <f>IFERROR(INDEX('اطلاعات دوره'!A:Z,MATCH(G955,'اطلاعات دوره'!C:C,0),MATCH(H$1,'اطلاعات دوره'!$1:$1,0)),0)</f>
        <v>0</v>
      </c>
      <c r="I955" s="47">
        <f>IFERROR(INDEX('اطلاعات دوره'!A:Z,MATCH(G955,'اطلاعات دوره'!C:C,0),MATCH(I$1,'اطلاعات دوره'!$1:$1,0)),0)</f>
        <v>0</v>
      </c>
      <c r="J955" s="48">
        <f>IFERROR(INDEX('اطلاعات دوره'!A:Z,MATCH(G955,'اطلاعات دوره'!C:C,0),MATCH(J$1,'اطلاعات دوره'!$1:$1,0)),0)</f>
        <v>0</v>
      </c>
      <c r="K955" s="46"/>
      <c r="L955" s="158" t="str">
        <f>IFERROR(INDEX('اطلاعات دوره'!A:Z,MATCH(G955,'اطلاعات دوره'!C:C,0)-1,MATCH("عنوان",'اطلاعات دوره'!$1:$1,0)),"---")</f>
        <v>---</v>
      </c>
      <c r="M955" s="47" t="str">
        <f t="shared" si="156"/>
        <v>----</v>
      </c>
      <c r="N955" s="48" t="str">
        <f t="shared" si="157"/>
        <v>-/</v>
      </c>
      <c r="O955" s="45"/>
      <c r="P955" s="240">
        <f>IFERROR(INDEX('قرائت کنتور'!A:AZ,MATCH(A955&amp;"-"&amp;"آب",'قرائت کنتور'!B:B,0),MATCH(L955,'قرائت کنتور'!$1:$1,0)),0)</f>
        <v>0</v>
      </c>
      <c r="Q955" s="241">
        <f>IFERROR(INDEX('قرائت کنتور'!A:AZ,MATCH(A955&amp;"-"&amp;"آب",'قرائت کنتور'!B:B,0),MATCH(G955,'قرائت کنتور'!$1:$1,0)),0)</f>
        <v>0</v>
      </c>
      <c r="R955" s="241">
        <f t="shared" si="158"/>
        <v>0</v>
      </c>
      <c r="S955" s="241" t="str">
        <f>IFERROR(INDEX('اطلاعات انشعابات شرکتها'!A:AB,MATCH(A955,'اطلاعات انشعابات شرکتها'!A:A,0),MATCH(S$1,'اطلاعات انشعابات شرکتها'!$1:$1,0)),"---")</f>
        <v>---</v>
      </c>
      <c r="T955" s="227" t="str">
        <f t="shared" si="159"/>
        <v>---</v>
      </c>
      <c r="U955" s="45"/>
      <c r="V955" s="155" t="str">
        <f>IFERROR(INDEX('تعرفه ها'!A:Z,MATCH("بهای هر متر مکعب آب مصرفی",'تعرفه ها'!$B:$B,0),MATCH(F955,'تعرفه ها'!$2:$2,0)),"---")</f>
        <v>---</v>
      </c>
      <c r="W955" s="50" t="str">
        <f t="shared" si="160"/>
        <v>---</v>
      </c>
      <c r="X955" s="50" t="str">
        <f>IFERROR(ROUND(R955*INDEX('تعرفه ها'!A:Z,MATCH("عوارض آب به ازاء هر متر مکعب",'تعرفه ها'!$B:$B,0),MATCH(F955,'تعرفه ها'!$2:$2,0)),0),"---")</f>
        <v>---</v>
      </c>
      <c r="Y955" s="50" t="str">
        <f>IFERROR(ROUND(T955*INDEX('تعرفه ها'!A:Z,MATCH("جریمه مازاد مصرف آب به ازاء هر متر مکعب",'تعرفه ها'!$B:$B,0),MATCH(F955,'تعرفه ها'!$2:$2,0)),0),"---")</f>
        <v>---</v>
      </c>
      <c r="Z955" s="50" t="str">
        <f>IFERROR(ROUND(((W955+X955+Y955)*INDEX('تعرفه ها'!A:Z,MATCH("هزینه نگهداری و تعمیرات شبکه آب",'تعرفه ها'!$B:$B,0),MATCH(F955,'تعرفه ها'!$2:$2,0))/100),0),"---")</f>
        <v>---</v>
      </c>
      <c r="AA955" s="50" t="str">
        <f>IFERROR(IF(INDEX('اطلاعات دوره'!A:Z,MATCH(G955,'اطلاعات دوره'!C:C,0),MATCH("آب",'اطلاعات دوره'!$1:$1,0))="دارد",ROUND((W955+X955+Y955)*INDEX('تعرفه ها'!A:Z,MATCH("پیک فصلی آب",'تعرفه ها'!$B:$B,0),MATCH(F955,'تعرفه ها'!$2:$2,0))/100,0),0),"---")</f>
        <v>---</v>
      </c>
      <c r="AB955" s="50" t="str">
        <f>IFERROR(ROUND(SUM(W955+X955+Y955+Z955+AA955)*INDEX('تعرفه ها'!A:Z,MATCH("مالیات آب",'تعرفه ها'!$B:$B,0),MATCH(F955,'تعرفه ها'!$2:$2,0))/100,0),"---")</f>
        <v>---</v>
      </c>
      <c r="AC955" s="50" t="str">
        <f t="shared" si="161"/>
        <v>---</v>
      </c>
      <c r="AD955" s="50" t="str">
        <f t="shared" si="154"/>
        <v>---</v>
      </c>
      <c r="AE955" s="50" t="str">
        <f t="shared" si="162"/>
        <v>---</v>
      </c>
      <c r="AF955" s="50" t="str">
        <f t="shared" si="163"/>
        <v>---</v>
      </c>
      <c r="AG955" s="153" t="str">
        <f t="shared" si="164"/>
        <v>---</v>
      </c>
      <c r="AI955" s="183" t="str">
        <f>IFERROR(IF(INDEX(پرداخت!A:AZ,MATCH(A955&amp;" - "&amp;"آب",پرداخت!$B:$B,0),MATCH(G955,پرداخت!$1:$1,0))="نشده","نشده","شده"),"---")</f>
        <v>---</v>
      </c>
      <c r="AL955" s="144"/>
      <c r="AM955" s="144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  <c r="BB955" s="30"/>
      <c r="BC955" s="30"/>
      <c r="BD955" s="30"/>
      <c r="BE955" s="30"/>
      <c r="BF955" s="30"/>
      <c r="BG955" s="30"/>
      <c r="BH955" s="30"/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30"/>
      <c r="BT955" s="30"/>
      <c r="BU955" s="30"/>
      <c r="BV955" s="30"/>
      <c r="BW955" s="30"/>
      <c r="BX955" s="30"/>
      <c r="BY955" s="30"/>
      <c r="BZ955" s="30"/>
      <c r="CA955" s="30"/>
    </row>
    <row r="956" spans="1:79" ht="34.9" hidden="1" customHeight="1">
      <c r="A956" s="170"/>
      <c r="B956" s="47">
        <f>IFERROR(INDEX('اطلاعات انشعابات شرکتها'!A:BB,MATCH(A956,'اطلاعات انشعابات شرکتها'!A:A,0),MATCH(B$1,'اطلاعات انشعابات شرکتها'!$1:$1,0)),0)</f>
        <v>0</v>
      </c>
      <c r="C956" s="48">
        <f>IFERROR(INDEX('اطلاعات انشعابات شرکتها'!A:BB,MATCH(A956,'اطلاعات انشعابات شرکتها'!A:A,0),MATCH(C$1,'اطلاعات انشعابات شرکتها'!$1:$1,0)),0)</f>
        <v>0</v>
      </c>
      <c r="D956" s="45"/>
      <c r="E956" s="171"/>
      <c r="F956" s="170"/>
      <c r="G956" s="47" t="str">
        <f t="shared" si="155"/>
        <v>/</v>
      </c>
      <c r="H956" s="47">
        <f>IFERROR(INDEX('اطلاعات دوره'!A:Z,MATCH(G956,'اطلاعات دوره'!C:C,0),MATCH(H$1,'اطلاعات دوره'!$1:$1,0)),0)</f>
        <v>0</v>
      </c>
      <c r="I956" s="47">
        <f>IFERROR(INDEX('اطلاعات دوره'!A:Z,MATCH(G956,'اطلاعات دوره'!C:C,0),MATCH(I$1,'اطلاعات دوره'!$1:$1,0)),0)</f>
        <v>0</v>
      </c>
      <c r="J956" s="48">
        <f>IFERROR(INDEX('اطلاعات دوره'!A:Z,MATCH(G956,'اطلاعات دوره'!C:C,0),MATCH(J$1,'اطلاعات دوره'!$1:$1,0)),0)</f>
        <v>0</v>
      </c>
      <c r="K956" s="46"/>
      <c r="L956" s="158" t="str">
        <f>IFERROR(INDEX('اطلاعات دوره'!A:Z,MATCH(G956,'اطلاعات دوره'!C:C,0)-1,MATCH("عنوان",'اطلاعات دوره'!$1:$1,0)),"---")</f>
        <v>---</v>
      </c>
      <c r="M956" s="47" t="str">
        <f t="shared" si="156"/>
        <v>----</v>
      </c>
      <c r="N956" s="48" t="str">
        <f t="shared" si="157"/>
        <v>-/</v>
      </c>
      <c r="O956" s="45"/>
      <c r="P956" s="240">
        <f>IFERROR(INDEX('قرائت کنتور'!A:AZ,MATCH(A956&amp;"-"&amp;"آب",'قرائت کنتور'!B:B,0),MATCH(L956,'قرائت کنتور'!$1:$1,0)),0)</f>
        <v>0</v>
      </c>
      <c r="Q956" s="241">
        <f>IFERROR(INDEX('قرائت کنتور'!A:AZ,MATCH(A956&amp;"-"&amp;"آب",'قرائت کنتور'!B:B,0),MATCH(G956,'قرائت کنتور'!$1:$1,0)),0)</f>
        <v>0</v>
      </c>
      <c r="R956" s="241">
        <f t="shared" si="158"/>
        <v>0</v>
      </c>
      <c r="S956" s="241" t="str">
        <f>IFERROR(INDEX('اطلاعات انشعابات شرکتها'!A:AB,MATCH(A956,'اطلاعات انشعابات شرکتها'!A:A,0),MATCH(S$1,'اطلاعات انشعابات شرکتها'!$1:$1,0)),"---")</f>
        <v>---</v>
      </c>
      <c r="T956" s="227" t="str">
        <f t="shared" si="159"/>
        <v>---</v>
      </c>
      <c r="U956" s="45"/>
      <c r="V956" s="155" t="str">
        <f>IFERROR(INDEX('تعرفه ها'!A:Z,MATCH("بهای هر متر مکعب آب مصرفی",'تعرفه ها'!$B:$B,0),MATCH(F956,'تعرفه ها'!$2:$2,0)),"---")</f>
        <v>---</v>
      </c>
      <c r="W956" s="50" t="str">
        <f t="shared" si="160"/>
        <v>---</v>
      </c>
      <c r="X956" s="50" t="str">
        <f>IFERROR(ROUND(R956*INDEX('تعرفه ها'!A:Z,MATCH("عوارض آب به ازاء هر متر مکعب",'تعرفه ها'!$B:$B,0),MATCH(F956,'تعرفه ها'!$2:$2,0)),0),"---")</f>
        <v>---</v>
      </c>
      <c r="Y956" s="50" t="str">
        <f>IFERROR(ROUND(T956*INDEX('تعرفه ها'!A:Z,MATCH("جریمه مازاد مصرف آب به ازاء هر متر مکعب",'تعرفه ها'!$B:$B,0),MATCH(F956,'تعرفه ها'!$2:$2,0)),0),"---")</f>
        <v>---</v>
      </c>
      <c r="Z956" s="50" t="str">
        <f>IFERROR(ROUND(((W956+X956+Y956)*INDEX('تعرفه ها'!A:Z,MATCH("هزینه نگهداری و تعمیرات شبکه آب",'تعرفه ها'!$B:$B,0),MATCH(F956,'تعرفه ها'!$2:$2,0))/100),0),"---")</f>
        <v>---</v>
      </c>
      <c r="AA956" s="50" t="str">
        <f>IFERROR(IF(INDEX('اطلاعات دوره'!A:Z,MATCH(G956,'اطلاعات دوره'!C:C,0),MATCH("آب",'اطلاعات دوره'!$1:$1,0))="دارد",ROUND((W956+X956+Y956)*INDEX('تعرفه ها'!A:Z,MATCH("پیک فصلی آب",'تعرفه ها'!$B:$B,0),MATCH(F956,'تعرفه ها'!$2:$2,0))/100,0),0),"---")</f>
        <v>---</v>
      </c>
      <c r="AB956" s="50" t="str">
        <f>IFERROR(ROUND(SUM(W956+X956+Y956+Z956+AA956)*INDEX('تعرفه ها'!A:Z,MATCH("مالیات آب",'تعرفه ها'!$B:$B,0),MATCH(F956,'تعرفه ها'!$2:$2,0))/100,0),"---")</f>
        <v>---</v>
      </c>
      <c r="AC956" s="50" t="str">
        <f t="shared" si="161"/>
        <v>---</v>
      </c>
      <c r="AD956" s="50" t="str">
        <f t="shared" si="154"/>
        <v>---</v>
      </c>
      <c r="AE956" s="50" t="str">
        <f t="shared" si="162"/>
        <v>---</v>
      </c>
      <c r="AF956" s="50" t="str">
        <f t="shared" si="163"/>
        <v>---</v>
      </c>
      <c r="AG956" s="153" t="str">
        <f t="shared" si="164"/>
        <v>---</v>
      </c>
      <c r="AI956" s="183" t="str">
        <f>IFERROR(IF(INDEX(پرداخت!A:AZ,MATCH(A956&amp;" - "&amp;"آب",پرداخت!$B:$B,0),MATCH(G956,پرداخت!$1:$1,0))="نشده","نشده","شده"),"---")</f>
        <v>---</v>
      </c>
      <c r="AL956" s="144"/>
      <c r="AM956" s="144"/>
      <c r="AN956" s="30"/>
      <c r="AO956" s="30"/>
      <c r="AP956" s="30"/>
      <c r="AQ956" s="30"/>
      <c r="AR956" s="30"/>
      <c r="AS956" s="30"/>
      <c r="AT956" s="30"/>
      <c r="AU956" s="30"/>
      <c r="AV956" s="30"/>
      <c r="AW956" s="30"/>
      <c r="AX956" s="30"/>
      <c r="AY956" s="30"/>
      <c r="AZ956" s="30"/>
      <c r="BA956" s="30"/>
      <c r="BB956" s="30"/>
      <c r="BC956" s="30"/>
      <c r="BD956" s="30"/>
      <c r="BE956" s="30"/>
      <c r="BF956" s="30"/>
      <c r="BG956" s="30"/>
      <c r="BH956" s="30"/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30"/>
      <c r="BT956" s="30"/>
      <c r="BU956" s="30"/>
      <c r="BV956" s="30"/>
      <c r="BW956" s="30"/>
      <c r="BX956" s="30"/>
      <c r="BY956" s="30"/>
      <c r="BZ956" s="30"/>
      <c r="CA956" s="30"/>
    </row>
    <row r="957" spans="1:79" ht="34.9" hidden="1" customHeight="1">
      <c r="A957" s="170"/>
      <c r="B957" s="47">
        <f>IFERROR(INDEX('اطلاعات انشعابات شرکتها'!A:BB,MATCH(A957,'اطلاعات انشعابات شرکتها'!A:A,0),MATCH(B$1,'اطلاعات انشعابات شرکتها'!$1:$1,0)),0)</f>
        <v>0</v>
      </c>
      <c r="C957" s="48">
        <f>IFERROR(INDEX('اطلاعات انشعابات شرکتها'!A:BB,MATCH(A957,'اطلاعات انشعابات شرکتها'!A:A,0),MATCH(C$1,'اطلاعات انشعابات شرکتها'!$1:$1,0)),0)</f>
        <v>0</v>
      </c>
      <c r="D957" s="45"/>
      <c r="E957" s="171"/>
      <c r="F957" s="170"/>
      <c r="G957" s="47" t="str">
        <f t="shared" si="155"/>
        <v>/</v>
      </c>
      <c r="H957" s="47">
        <f>IFERROR(INDEX('اطلاعات دوره'!A:Z,MATCH(G957,'اطلاعات دوره'!C:C,0),MATCH(H$1,'اطلاعات دوره'!$1:$1,0)),0)</f>
        <v>0</v>
      </c>
      <c r="I957" s="47">
        <f>IFERROR(INDEX('اطلاعات دوره'!A:Z,MATCH(G957,'اطلاعات دوره'!C:C,0),MATCH(I$1,'اطلاعات دوره'!$1:$1,0)),0)</f>
        <v>0</v>
      </c>
      <c r="J957" s="48">
        <f>IFERROR(INDEX('اطلاعات دوره'!A:Z,MATCH(G957,'اطلاعات دوره'!C:C,0),MATCH(J$1,'اطلاعات دوره'!$1:$1,0)),0)</f>
        <v>0</v>
      </c>
      <c r="K957" s="46"/>
      <c r="L957" s="158" t="str">
        <f>IFERROR(INDEX('اطلاعات دوره'!A:Z,MATCH(G957,'اطلاعات دوره'!C:C,0)-1,MATCH("عنوان",'اطلاعات دوره'!$1:$1,0)),"---")</f>
        <v>---</v>
      </c>
      <c r="M957" s="47" t="str">
        <f t="shared" si="156"/>
        <v>----</v>
      </c>
      <c r="N957" s="48" t="str">
        <f t="shared" si="157"/>
        <v>-/</v>
      </c>
      <c r="O957" s="45"/>
      <c r="P957" s="240">
        <f>IFERROR(INDEX('قرائت کنتور'!A:AZ,MATCH(A957&amp;"-"&amp;"آب",'قرائت کنتور'!B:B,0),MATCH(L957,'قرائت کنتور'!$1:$1,0)),0)</f>
        <v>0</v>
      </c>
      <c r="Q957" s="241">
        <f>IFERROR(INDEX('قرائت کنتور'!A:AZ,MATCH(A957&amp;"-"&amp;"آب",'قرائت کنتور'!B:B,0),MATCH(G957,'قرائت کنتور'!$1:$1,0)),0)</f>
        <v>0</v>
      </c>
      <c r="R957" s="241">
        <f t="shared" si="158"/>
        <v>0</v>
      </c>
      <c r="S957" s="241" t="str">
        <f>IFERROR(INDEX('اطلاعات انشعابات شرکتها'!A:AB,MATCH(A957,'اطلاعات انشعابات شرکتها'!A:A,0),MATCH(S$1,'اطلاعات انشعابات شرکتها'!$1:$1,0)),"---")</f>
        <v>---</v>
      </c>
      <c r="T957" s="227" t="str">
        <f t="shared" si="159"/>
        <v>---</v>
      </c>
      <c r="U957" s="45"/>
      <c r="V957" s="155" t="str">
        <f>IFERROR(INDEX('تعرفه ها'!A:Z,MATCH("بهای هر متر مکعب آب مصرفی",'تعرفه ها'!$B:$B,0),MATCH(F957,'تعرفه ها'!$2:$2,0)),"---")</f>
        <v>---</v>
      </c>
      <c r="W957" s="50" t="str">
        <f t="shared" si="160"/>
        <v>---</v>
      </c>
      <c r="X957" s="50" t="str">
        <f>IFERROR(ROUND(R957*INDEX('تعرفه ها'!A:Z,MATCH("عوارض آب به ازاء هر متر مکعب",'تعرفه ها'!$B:$B,0),MATCH(F957,'تعرفه ها'!$2:$2,0)),0),"---")</f>
        <v>---</v>
      </c>
      <c r="Y957" s="50" t="str">
        <f>IFERROR(ROUND(T957*INDEX('تعرفه ها'!A:Z,MATCH("جریمه مازاد مصرف آب به ازاء هر متر مکعب",'تعرفه ها'!$B:$B,0),MATCH(F957,'تعرفه ها'!$2:$2,0)),0),"---")</f>
        <v>---</v>
      </c>
      <c r="Z957" s="50" t="str">
        <f>IFERROR(ROUND(((W957+X957+Y957)*INDEX('تعرفه ها'!A:Z,MATCH("هزینه نگهداری و تعمیرات شبکه آب",'تعرفه ها'!$B:$B,0),MATCH(F957,'تعرفه ها'!$2:$2,0))/100),0),"---")</f>
        <v>---</v>
      </c>
      <c r="AA957" s="50" t="str">
        <f>IFERROR(IF(INDEX('اطلاعات دوره'!A:Z,MATCH(G957,'اطلاعات دوره'!C:C,0),MATCH("آب",'اطلاعات دوره'!$1:$1,0))="دارد",ROUND((W957+X957+Y957)*INDEX('تعرفه ها'!A:Z,MATCH("پیک فصلی آب",'تعرفه ها'!$B:$B,0),MATCH(F957,'تعرفه ها'!$2:$2,0))/100,0),0),"---")</f>
        <v>---</v>
      </c>
      <c r="AB957" s="50" t="str">
        <f>IFERROR(ROUND(SUM(W957+X957+Y957+Z957+AA957)*INDEX('تعرفه ها'!A:Z,MATCH("مالیات آب",'تعرفه ها'!$B:$B,0),MATCH(F957,'تعرفه ها'!$2:$2,0))/100,0),"---")</f>
        <v>---</v>
      </c>
      <c r="AC957" s="50" t="str">
        <f t="shared" si="161"/>
        <v>---</v>
      </c>
      <c r="AD957" s="50" t="str">
        <f t="shared" si="154"/>
        <v>---</v>
      </c>
      <c r="AE957" s="50" t="str">
        <f t="shared" si="162"/>
        <v>---</v>
      </c>
      <c r="AF957" s="50" t="str">
        <f t="shared" si="163"/>
        <v>---</v>
      </c>
      <c r="AG957" s="153" t="str">
        <f t="shared" si="164"/>
        <v>---</v>
      </c>
      <c r="AI957" s="183" t="str">
        <f>IFERROR(IF(INDEX(پرداخت!A:AZ,MATCH(A957&amp;" - "&amp;"آب",پرداخت!$B:$B,0),MATCH(G957,پرداخت!$1:$1,0))="نشده","نشده","شده"),"---")</f>
        <v>---</v>
      </c>
      <c r="AL957" s="144"/>
      <c r="AM957" s="144"/>
      <c r="AN957" s="30"/>
      <c r="AO957" s="30"/>
      <c r="AP957" s="30"/>
      <c r="AQ957" s="30"/>
      <c r="AR957" s="30"/>
      <c r="AS957" s="30"/>
      <c r="AT957" s="30"/>
      <c r="AU957" s="30"/>
      <c r="AV957" s="30"/>
      <c r="AW957" s="30"/>
      <c r="AX957" s="30"/>
      <c r="AY957" s="30"/>
      <c r="AZ957" s="30"/>
      <c r="BA957" s="30"/>
      <c r="BB957" s="30"/>
      <c r="BC957" s="30"/>
      <c r="BD957" s="30"/>
      <c r="BE957" s="30"/>
      <c r="BF957" s="30"/>
      <c r="BG957" s="30"/>
      <c r="BH957" s="30"/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30"/>
      <c r="BT957" s="30"/>
      <c r="BU957" s="30"/>
      <c r="BV957" s="30"/>
      <c r="BW957" s="30"/>
      <c r="BX957" s="30"/>
      <c r="BY957" s="30"/>
      <c r="BZ957" s="30"/>
      <c r="CA957" s="30"/>
    </row>
    <row r="958" spans="1:79" ht="34.9" hidden="1" customHeight="1">
      <c r="A958" s="170"/>
      <c r="B958" s="47">
        <f>IFERROR(INDEX('اطلاعات انشعابات شرکتها'!A:BB,MATCH(A958,'اطلاعات انشعابات شرکتها'!A:A,0),MATCH(B$1,'اطلاعات انشعابات شرکتها'!$1:$1,0)),0)</f>
        <v>0</v>
      </c>
      <c r="C958" s="48">
        <f>IFERROR(INDEX('اطلاعات انشعابات شرکتها'!A:BB,MATCH(A958,'اطلاعات انشعابات شرکتها'!A:A,0),MATCH(C$1,'اطلاعات انشعابات شرکتها'!$1:$1,0)),0)</f>
        <v>0</v>
      </c>
      <c r="D958" s="45"/>
      <c r="E958" s="171"/>
      <c r="F958" s="170"/>
      <c r="G958" s="47" t="str">
        <f t="shared" si="155"/>
        <v>/</v>
      </c>
      <c r="H958" s="47">
        <f>IFERROR(INDEX('اطلاعات دوره'!A:Z,MATCH(G958,'اطلاعات دوره'!C:C,0),MATCH(H$1,'اطلاعات دوره'!$1:$1,0)),0)</f>
        <v>0</v>
      </c>
      <c r="I958" s="47">
        <f>IFERROR(INDEX('اطلاعات دوره'!A:Z,MATCH(G958,'اطلاعات دوره'!C:C,0),MATCH(I$1,'اطلاعات دوره'!$1:$1,0)),0)</f>
        <v>0</v>
      </c>
      <c r="J958" s="48">
        <f>IFERROR(INDEX('اطلاعات دوره'!A:Z,MATCH(G958,'اطلاعات دوره'!C:C,0),MATCH(J$1,'اطلاعات دوره'!$1:$1,0)),0)</f>
        <v>0</v>
      </c>
      <c r="K958" s="46"/>
      <c r="L958" s="158" t="str">
        <f>IFERROR(INDEX('اطلاعات دوره'!A:Z,MATCH(G958,'اطلاعات دوره'!C:C,0)-1,MATCH("عنوان",'اطلاعات دوره'!$1:$1,0)),"---")</f>
        <v>---</v>
      </c>
      <c r="M958" s="47" t="str">
        <f t="shared" si="156"/>
        <v>----</v>
      </c>
      <c r="N958" s="48" t="str">
        <f t="shared" si="157"/>
        <v>-/</v>
      </c>
      <c r="O958" s="45"/>
      <c r="P958" s="240">
        <f>IFERROR(INDEX('قرائت کنتور'!A:AZ,MATCH(A958&amp;"-"&amp;"آب",'قرائت کنتور'!B:B,0),MATCH(L958,'قرائت کنتور'!$1:$1,0)),0)</f>
        <v>0</v>
      </c>
      <c r="Q958" s="241">
        <f>IFERROR(INDEX('قرائت کنتور'!A:AZ,MATCH(A958&amp;"-"&amp;"آب",'قرائت کنتور'!B:B,0),MATCH(G958,'قرائت کنتور'!$1:$1,0)),0)</f>
        <v>0</v>
      </c>
      <c r="R958" s="241">
        <f t="shared" si="158"/>
        <v>0</v>
      </c>
      <c r="S958" s="241" t="str">
        <f>IFERROR(INDEX('اطلاعات انشعابات شرکتها'!A:AB,MATCH(A958,'اطلاعات انشعابات شرکتها'!A:A,0),MATCH(S$1,'اطلاعات انشعابات شرکتها'!$1:$1,0)),"---")</f>
        <v>---</v>
      </c>
      <c r="T958" s="227" t="str">
        <f t="shared" si="159"/>
        <v>---</v>
      </c>
      <c r="U958" s="45"/>
      <c r="V958" s="155" t="str">
        <f>IFERROR(INDEX('تعرفه ها'!A:Z,MATCH("بهای هر متر مکعب آب مصرفی",'تعرفه ها'!$B:$B,0),MATCH(F958,'تعرفه ها'!$2:$2,0)),"---")</f>
        <v>---</v>
      </c>
      <c r="W958" s="50" t="str">
        <f t="shared" si="160"/>
        <v>---</v>
      </c>
      <c r="X958" s="50" t="str">
        <f>IFERROR(ROUND(R958*INDEX('تعرفه ها'!A:Z,MATCH("عوارض آب به ازاء هر متر مکعب",'تعرفه ها'!$B:$B,0),MATCH(F958,'تعرفه ها'!$2:$2,0)),0),"---")</f>
        <v>---</v>
      </c>
      <c r="Y958" s="50" t="str">
        <f>IFERROR(ROUND(T958*INDEX('تعرفه ها'!A:Z,MATCH("جریمه مازاد مصرف آب به ازاء هر متر مکعب",'تعرفه ها'!$B:$B,0),MATCH(F958,'تعرفه ها'!$2:$2,0)),0),"---")</f>
        <v>---</v>
      </c>
      <c r="Z958" s="50" t="str">
        <f>IFERROR(ROUND(((W958+X958+Y958)*INDEX('تعرفه ها'!A:Z,MATCH("هزینه نگهداری و تعمیرات شبکه آب",'تعرفه ها'!$B:$B,0),MATCH(F958,'تعرفه ها'!$2:$2,0))/100),0),"---")</f>
        <v>---</v>
      </c>
      <c r="AA958" s="50" t="str">
        <f>IFERROR(IF(INDEX('اطلاعات دوره'!A:Z,MATCH(G958,'اطلاعات دوره'!C:C,0),MATCH("آب",'اطلاعات دوره'!$1:$1,0))="دارد",ROUND((W958+X958+Y958)*INDEX('تعرفه ها'!A:Z,MATCH("پیک فصلی آب",'تعرفه ها'!$B:$B,0),MATCH(F958,'تعرفه ها'!$2:$2,0))/100,0),0),"---")</f>
        <v>---</v>
      </c>
      <c r="AB958" s="50" t="str">
        <f>IFERROR(ROUND(SUM(W958+X958+Y958+Z958+AA958)*INDEX('تعرفه ها'!A:Z,MATCH("مالیات آب",'تعرفه ها'!$B:$B,0),MATCH(F958,'تعرفه ها'!$2:$2,0))/100,0),"---")</f>
        <v>---</v>
      </c>
      <c r="AC958" s="50" t="str">
        <f t="shared" si="161"/>
        <v>---</v>
      </c>
      <c r="AD958" s="50" t="str">
        <f t="shared" si="154"/>
        <v>---</v>
      </c>
      <c r="AE958" s="50" t="str">
        <f t="shared" si="162"/>
        <v>---</v>
      </c>
      <c r="AF958" s="50" t="str">
        <f t="shared" si="163"/>
        <v>---</v>
      </c>
      <c r="AG958" s="153" t="str">
        <f t="shared" si="164"/>
        <v>---</v>
      </c>
      <c r="AI958" s="183" t="str">
        <f>IFERROR(IF(INDEX(پرداخت!A:AZ,MATCH(A958&amp;" - "&amp;"آب",پرداخت!$B:$B,0),MATCH(G958,پرداخت!$1:$1,0))="نشده","نشده","شده"),"---")</f>
        <v>---</v>
      </c>
      <c r="AL958" s="144"/>
      <c r="AM958" s="144"/>
      <c r="AN958" s="30"/>
      <c r="AO958" s="30"/>
      <c r="AP958" s="30"/>
      <c r="AQ958" s="30"/>
      <c r="AR958" s="30"/>
      <c r="AS958" s="30"/>
      <c r="AT958" s="30"/>
      <c r="AU958" s="30"/>
      <c r="AV958" s="30"/>
      <c r="AW958" s="30"/>
      <c r="AX958" s="30"/>
      <c r="AY958" s="30"/>
      <c r="AZ958" s="30"/>
      <c r="BA958" s="30"/>
      <c r="BB958" s="30"/>
      <c r="BC958" s="30"/>
      <c r="BD958" s="30"/>
      <c r="BE958" s="30"/>
      <c r="BF958" s="30"/>
      <c r="BG958" s="30"/>
      <c r="BH958" s="30"/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30"/>
      <c r="BT958" s="30"/>
      <c r="BU958" s="30"/>
      <c r="BV958" s="30"/>
      <c r="BW958" s="30"/>
      <c r="BX958" s="30"/>
      <c r="BY958" s="30"/>
      <c r="BZ958" s="30"/>
      <c r="CA958" s="30"/>
    </row>
    <row r="959" spans="1:79" ht="34.9" hidden="1" customHeight="1">
      <c r="A959" s="170"/>
      <c r="B959" s="47">
        <f>IFERROR(INDEX('اطلاعات انشعابات شرکتها'!A:BB,MATCH(A959,'اطلاعات انشعابات شرکتها'!A:A,0),MATCH(B$1,'اطلاعات انشعابات شرکتها'!$1:$1,0)),0)</f>
        <v>0</v>
      </c>
      <c r="C959" s="48">
        <f>IFERROR(INDEX('اطلاعات انشعابات شرکتها'!A:BB,MATCH(A959,'اطلاعات انشعابات شرکتها'!A:A,0),MATCH(C$1,'اطلاعات انشعابات شرکتها'!$1:$1,0)),0)</f>
        <v>0</v>
      </c>
      <c r="D959" s="45"/>
      <c r="E959" s="171"/>
      <c r="F959" s="170"/>
      <c r="G959" s="47" t="str">
        <f t="shared" si="155"/>
        <v>/</v>
      </c>
      <c r="H959" s="47">
        <f>IFERROR(INDEX('اطلاعات دوره'!A:Z,MATCH(G959,'اطلاعات دوره'!C:C,0),MATCH(H$1,'اطلاعات دوره'!$1:$1,0)),0)</f>
        <v>0</v>
      </c>
      <c r="I959" s="47">
        <f>IFERROR(INDEX('اطلاعات دوره'!A:Z,MATCH(G959,'اطلاعات دوره'!C:C,0),MATCH(I$1,'اطلاعات دوره'!$1:$1,0)),0)</f>
        <v>0</v>
      </c>
      <c r="J959" s="48">
        <f>IFERROR(INDEX('اطلاعات دوره'!A:Z,MATCH(G959,'اطلاعات دوره'!C:C,0),MATCH(J$1,'اطلاعات دوره'!$1:$1,0)),0)</f>
        <v>0</v>
      </c>
      <c r="K959" s="46"/>
      <c r="L959" s="158" t="str">
        <f>IFERROR(INDEX('اطلاعات دوره'!A:Z,MATCH(G959,'اطلاعات دوره'!C:C,0)-1,MATCH("عنوان",'اطلاعات دوره'!$1:$1,0)),"---")</f>
        <v>---</v>
      </c>
      <c r="M959" s="47" t="str">
        <f t="shared" si="156"/>
        <v>----</v>
      </c>
      <c r="N959" s="48" t="str">
        <f t="shared" si="157"/>
        <v>-/</v>
      </c>
      <c r="O959" s="45"/>
      <c r="P959" s="240">
        <f>IFERROR(INDEX('قرائت کنتور'!A:AZ,MATCH(A959&amp;"-"&amp;"آب",'قرائت کنتور'!B:B,0),MATCH(L959,'قرائت کنتور'!$1:$1,0)),0)</f>
        <v>0</v>
      </c>
      <c r="Q959" s="241">
        <f>IFERROR(INDEX('قرائت کنتور'!A:AZ,MATCH(A959&amp;"-"&amp;"آب",'قرائت کنتور'!B:B,0),MATCH(G959,'قرائت کنتور'!$1:$1,0)),0)</f>
        <v>0</v>
      </c>
      <c r="R959" s="241">
        <f t="shared" si="158"/>
        <v>0</v>
      </c>
      <c r="S959" s="241" t="str">
        <f>IFERROR(INDEX('اطلاعات انشعابات شرکتها'!A:AB,MATCH(A959,'اطلاعات انشعابات شرکتها'!A:A,0),MATCH(S$1,'اطلاعات انشعابات شرکتها'!$1:$1,0)),"---")</f>
        <v>---</v>
      </c>
      <c r="T959" s="227" t="str">
        <f t="shared" si="159"/>
        <v>---</v>
      </c>
      <c r="U959" s="45"/>
      <c r="V959" s="155" t="str">
        <f>IFERROR(INDEX('تعرفه ها'!A:Z,MATCH("بهای هر متر مکعب آب مصرفی",'تعرفه ها'!$B:$B,0),MATCH(F959,'تعرفه ها'!$2:$2,0)),"---")</f>
        <v>---</v>
      </c>
      <c r="W959" s="50" t="str">
        <f t="shared" si="160"/>
        <v>---</v>
      </c>
      <c r="X959" s="50" t="str">
        <f>IFERROR(ROUND(R959*INDEX('تعرفه ها'!A:Z,MATCH("عوارض آب به ازاء هر متر مکعب",'تعرفه ها'!$B:$B,0),MATCH(F959,'تعرفه ها'!$2:$2,0)),0),"---")</f>
        <v>---</v>
      </c>
      <c r="Y959" s="50" t="str">
        <f>IFERROR(ROUND(T959*INDEX('تعرفه ها'!A:Z,MATCH("جریمه مازاد مصرف آب به ازاء هر متر مکعب",'تعرفه ها'!$B:$B,0),MATCH(F959,'تعرفه ها'!$2:$2,0)),0),"---")</f>
        <v>---</v>
      </c>
      <c r="Z959" s="50" t="str">
        <f>IFERROR(ROUND(((W959+X959+Y959)*INDEX('تعرفه ها'!A:Z,MATCH("هزینه نگهداری و تعمیرات شبکه آب",'تعرفه ها'!$B:$B,0),MATCH(F959,'تعرفه ها'!$2:$2,0))/100),0),"---")</f>
        <v>---</v>
      </c>
      <c r="AA959" s="50" t="str">
        <f>IFERROR(IF(INDEX('اطلاعات دوره'!A:Z,MATCH(G959,'اطلاعات دوره'!C:C,0),MATCH("آب",'اطلاعات دوره'!$1:$1,0))="دارد",ROUND((W959+X959+Y959)*INDEX('تعرفه ها'!A:Z,MATCH("پیک فصلی آب",'تعرفه ها'!$B:$B,0),MATCH(F959,'تعرفه ها'!$2:$2,0))/100,0),0),"---")</f>
        <v>---</v>
      </c>
      <c r="AB959" s="50" t="str">
        <f>IFERROR(ROUND(SUM(W959+X959+Y959+Z959+AA959)*INDEX('تعرفه ها'!A:Z,MATCH("مالیات آب",'تعرفه ها'!$B:$B,0),MATCH(F959,'تعرفه ها'!$2:$2,0))/100,0),"---")</f>
        <v>---</v>
      </c>
      <c r="AC959" s="50" t="str">
        <f t="shared" si="161"/>
        <v>---</v>
      </c>
      <c r="AD959" s="50" t="str">
        <f t="shared" si="154"/>
        <v>---</v>
      </c>
      <c r="AE959" s="50" t="str">
        <f t="shared" si="162"/>
        <v>---</v>
      </c>
      <c r="AF959" s="50" t="str">
        <f t="shared" si="163"/>
        <v>---</v>
      </c>
      <c r="AG959" s="153" t="str">
        <f t="shared" si="164"/>
        <v>---</v>
      </c>
      <c r="AI959" s="183" t="str">
        <f>IFERROR(IF(INDEX(پرداخت!A:AZ,MATCH(A959&amp;" - "&amp;"آب",پرداخت!$B:$B,0),MATCH(G959,پرداخت!$1:$1,0))="نشده","نشده","شده"),"---")</f>
        <v>---</v>
      </c>
      <c r="AL959" s="144"/>
      <c r="AM959" s="144"/>
      <c r="AN959" s="30"/>
      <c r="AO959" s="30"/>
      <c r="AP959" s="30"/>
      <c r="AQ959" s="30"/>
      <c r="AR959" s="30"/>
      <c r="AS959" s="30"/>
      <c r="AT959" s="30"/>
      <c r="AU959" s="30"/>
      <c r="AV959" s="30"/>
      <c r="AW959" s="30"/>
      <c r="AX959" s="30"/>
      <c r="AY959" s="30"/>
      <c r="AZ959" s="30"/>
      <c r="BA959" s="30"/>
      <c r="BB959" s="30"/>
      <c r="BC959" s="30"/>
      <c r="BD959" s="30"/>
      <c r="BE959" s="30"/>
      <c r="BF959" s="30"/>
      <c r="BG959" s="30"/>
      <c r="BH959" s="30"/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30"/>
      <c r="BT959" s="30"/>
      <c r="BU959" s="30"/>
      <c r="BV959" s="30"/>
      <c r="BW959" s="30"/>
      <c r="BX959" s="30"/>
      <c r="BY959" s="30"/>
      <c r="BZ959" s="30"/>
      <c r="CA959" s="30"/>
    </row>
    <row r="960" spans="1:79" ht="34.9" hidden="1" customHeight="1">
      <c r="A960" s="170"/>
      <c r="B960" s="47">
        <f>IFERROR(INDEX('اطلاعات انشعابات شرکتها'!A:BB,MATCH(A960,'اطلاعات انشعابات شرکتها'!A:A,0),MATCH(B$1,'اطلاعات انشعابات شرکتها'!$1:$1,0)),0)</f>
        <v>0</v>
      </c>
      <c r="C960" s="48">
        <f>IFERROR(INDEX('اطلاعات انشعابات شرکتها'!A:BB,MATCH(A960,'اطلاعات انشعابات شرکتها'!A:A,0),MATCH(C$1,'اطلاعات انشعابات شرکتها'!$1:$1,0)),0)</f>
        <v>0</v>
      </c>
      <c r="D960" s="45"/>
      <c r="E960" s="171"/>
      <c r="F960" s="170"/>
      <c r="G960" s="47" t="str">
        <f t="shared" si="155"/>
        <v>/</v>
      </c>
      <c r="H960" s="47">
        <f>IFERROR(INDEX('اطلاعات دوره'!A:Z,MATCH(G960,'اطلاعات دوره'!C:C,0),MATCH(H$1,'اطلاعات دوره'!$1:$1,0)),0)</f>
        <v>0</v>
      </c>
      <c r="I960" s="47">
        <f>IFERROR(INDEX('اطلاعات دوره'!A:Z,MATCH(G960,'اطلاعات دوره'!C:C,0),MATCH(I$1,'اطلاعات دوره'!$1:$1,0)),0)</f>
        <v>0</v>
      </c>
      <c r="J960" s="48">
        <f>IFERROR(INDEX('اطلاعات دوره'!A:Z,MATCH(G960,'اطلاعات دوره'!C:C,0),MATCH(J$1,'اطلاعات دوره'!$1:$1,0)),0)</f>
        <v>0</v>
      </c>
      <c r="K960" s="46"/>
      <c r="L960" s="158" t="str">
        <f>IFERROR(INDEX('اطلاعات دوره'!A:Z,MATCH(G960,'اطلاعات دوره'!C:C,0)-1,MATCH("عنوان",'اطلاعات دوره'!$1:$1,0)),"---")</f>
        <v>---</v>
      </c>
      <c r="M960" s="47" t="str">
        <f t="shared" si="156"/>
        <v>----</v>
      </c>
      <c r="N960" s="48" t="str">
        <f t="shared" si="157"/>
        <v>-/</v>
      </c>
      <c r="O960" s="45"/>
      <c r="P960" s="240">
        <f>IFERROR(INDEX('قرائت کنتور'!A:AZ,MATCH(A960&amp;"-"&amp;"آب",'قرائت کنتور'!B:B,0),MATCH(L960,'قرائت کنتور'!$1:$1,0)),0)</f>
        <v>0</v>
      </c>
      <c r="Q960" s="241">
        <f>IFERROR(INDEX('قرائت کنتور'!A:AZ,MATCH(A960&amp;"-"&amp;"آب",'قرائت کنتور'!B:B,0),MATCH(G960,'قرائت کنتور'!$1:$1,0)),0)</f>
        <v>0</v>
      </c>
      <c r="R960" s="241">
        <f t="shared" si="158"/>
        <v>0</v>
      </c>
      <c r="S960" s="241" t="str">
        <f>IFERROR(INDEX('اطلاعات انشعابات شرکتها'!A:AB,MATCH(A960,'اطلاعات انشعابات شرکتها'!A:A,0),MATCH(S$1,'اطلاعات انشعابات شرکتها'!$1:$1,0)),"---")</f>
        <v>---</v>
      </c>
      <c r="T960" s="227" t="str">
        <f t="shared" si="159"/>
        <v>---</v>
      </c>
      <c r="U960" s="45"/>
      <c r="V960" s="155" t="str">
        <f>IFERROR(INDEX('تعرفه ها'!A:Z,MATCH("بهای هر متر مکعب آب مصرفی",'تعرفه ها'!$B:$B,0),MATCH(F960,'تعرفه ها'!$2:$2,0)),"---")</f>
        <v>---</v>
      </c>
      <c r="W960" s="50" t="str">
        <f t="shared" si="160"/>
        <v>---</v>
      </c>
      <c r="X960" s="50" t="str">
        <f>IFERROR(ROUND(R960*INDEX('تعرفه ها'!A:Z,MATCH("عوارض آب به ازاء هر متر مکعب",'تعرفه ها'!$B:$B,0),MATCH(F960,'تعرفه ها'!$2:$2,0)),0),"---")</f>
        <v>---</v>
      </c>
      <c r="Y960" s="50" t="str">
        <f>IFERROR(ROUND(T960*INDEX('تعرفه ها'!A:Z,MATCH("جریمه مازاد مصرف آب به ازاء هر متر مکعب",'تعرفه ها'!$B:$B,0),MATCH(F960,'تعرفه ها'!$2:$2,0)),0),"---")</f>
        <v>---</v>
      </c>
      <c r="Z960" s="50" t="str">
        <f>IFERROR(ROUND(((W960+X960+Y960)*INDEX('تعرفه ها'!A:Z,MATCH("هزینه نگهداری و تعمیرات شبکه آب",'تعرفه ها'!$B:$B,0),MATCH(F960,'تعرفه ها'!$2:$2,0))/100),0),"---")</f>
        <v>---</v>
      </c>
      <c r="AA960" s="50" t="str">
        <f>IFERROR(IF(INDEX('اطلاعات دوره'!A:Z,MATCH(G960,'اطلاعات دوره'!C:C,0),MATCH("آب",'اطلاعات دوره'!$1:$1,0))="دارد",ROUND((W960+X960+Y960)*INDEX('تعرفه ها'!A:Z,MATCH("پیک فصلی آب",'تعرفه ها'!$B:$B,0),MATCH(F960,'تعرفه ها'!$2:$2,0))/100,0),0),"---")</f>
        <v>---</v>
      </c>
      <c r="AB960" s="50" t="str">
        <f>IFERROR(ROUND(SUM(W960+X960+Y960+Z960+AA960)*INDEX('تعرفه ها'!A:Z,MATCH("مالیات آب",'تعرفه ها'!$B:$B,0),MATCH(F960,'تعرفه ها'!$2:$2,0))/100,0),"---")</f>
        <v>---</v>
      </c>
      <c r="AC960" s="50" t="str">
        <f t="shared" si="161"/>
        <v>---</v>
      </c>
      <c r="AD960" s="50" t="str">
        <f t="shared" si="154"/>
        <v>---</v>
      </c>
      <c r="AE960" s="50" t="str">
        <f t="shared" si="162"/>
        <v>---</v>
      </c>
      <c r="AF960" s="50" t="str">
        <f t="shared" si="163"/>
        <v>---</v>
      </c>
      <c r="AG960" s="153" t="str">
        <f t="shared" si="164"/>
        <v>---</v>
      </c>
      <c r="AI960" s="183" t="str">
        <f>IFERROR(IF(INDEX(پرداخت!A:AZ,MATCH(A960&amp;" - "&amp;"آب",پرداخت!$B:$B,0),MATCH(G960,پرداخت!$1:$1,0))="نشده","نشده","شده"),"---")</f>
        <v>---</v>
      </c>
      <c r="AL960" s="144"/>
      <c r="AM960" s="144"/>
      <c r="AN960" s="30"/>
      <c r="AO960" s="30"/>
      <c r="AP960" s="30"/>
      <c r="AQ960" s="30"/>
      <c r="AR960" s="30"/>
      <c r="AS960" s="30"/>
      <c r="AT960" s="30"/>
      <c r="AU960" s="30"/>
      <c r="AV960" s="30"/>
      <c r="AW960" s="30"/>
      <c r="AX960" s="30"/>
      <c r="AY960" s="30"/>
      <c r="AZ960" s="30"/>
      <c r="BA960" s="30"/>
      <c r="BB960" s="30"/>
      <c r="BC960" s="30"/>
      <c r="BD960" s="30"/>
      <c r="BE960" s="30"/>
      <c r="BF960" s="30"/>
      <c r="BG960" s="30"/>
      <c r="BH960" s="30"/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30"/>
      <c r="BT960" s="30"/>
      <c r="BU960" s="30"/>
      <c r="BV960" s="30"/>
      <c r="BW960" s="30"/>
      <c r="BX960" s="30"/>
      <c r="BY960" s="30"/>
      <c r="BZ960" s="30"/>
      <c r="CA960" s="30"/>
    </row>
    <row r="961" spans="1:79" ht="34.9" hidden="1" customHeight="1">
      <c r="A961" s="170"/>
      <c r="B961" s="47">
        <f>IFERROR(INDEX('اطلاعات انشعابات شرکتها'!A:BB,MATCH(A961,'اطلاعات انشعابات شرکتها'!A:A,0),MATCH(B$1,'اطلاعات انشعابات شرکتها'!$1:$1,0)),0)</f>
        <v>0</v>
      </c>
      <c r="C961" s="48">
        <f>IFERROR(INDEX('اطلاعات انشعابات شرکتها'!A:BB,MATCH(A961,'اطلاعات انشعابات شرکتها'!A:A,0),MATCH(C$1,'اطلاعات انشعابات شرکتها'!$1:$1,0)),0)</f>
        <v>0</v>
      </c>
      <c r="D961" s="45"/>
      <c r="E961" s="171"/>
      <c r="F961" s="170"/>
      <c r="G961" s="47" t="str">
        <f t="shared" si="155"/>
        <v>/</v>
      </c>
      <c r="H961" s="47">
        <f>IFERROR(INDEX('اطلاعات دوره'!A:Z,MATCH(G961,'اطلاعات دوره'!C:C,0),MATCH(H$1,'اطلاعات دوره'!$1:$1,0)),0)</f>
        <v>0</v>
      </c>
      <c r="I961" s="47">
        <f>IFERROR(INDEX('اطلاعات دوره'!A:Z,MATCH(G961,'اطلاعات دوره'!C:C,0),MATCH(I$1,'اطلاعات دوره'!$1:$1,0)),0)</f>
        <v>0</v>
      </c>
      <c r="J961" s="48">
        <f>IFERROR(INDEX('اطلاعات دوره'!A:Z,MATCH(G961,'اطلاعات دوره'!C:C,0),MATCH(J$1,'اطلاعات دوره'!$1:$1,0)),0)</f>
        <v>0</v>
      </c>
      <c r="K961" s="46"/>
      <c r="L961" s="158" t="str">
        <f>IFERROR(INDEX('اطلاعات دوره'!A:Z,MATCH(G961,'اطلاعات دوره'!C:C,0)-1,MATCH("عنوان",'اطلاعات دوره'!$1:$1,0)),"---")</f>
        <v>---</v>
      </c>
      <c r="M961" s="47" t="str">
        <f t="shared" si="156"/>
        <v>----</v>
      </c>
      <c r="N961" s="48" t="str">
        <f t="shared" si="157"/>
        <v>-/</v>
      </c>
      <c r="O961" s="45"/>
      <c r="P961" s="240">
        <f>IFERROR(INDEX('قرائت کنتور'!A:AZ,MATCH(A961&amp;"-"&amp;"آب",'قرائت کنتور'!B:B,0),MATCH(L961,'قرائت کنتور'!$1:$1,0)),0)</f>
        <v>0</v>
      </c>
      <c r="Q961" s="241">
        <f>IFERROR(INDEX('قرائت کنتور'!A:AZ,MATCH(A961&amp;"-"&amp;"آب",'قرائت کنتور'!B:B,0),MATCH(G961,'قرائت کنتور'!$1:$1,0)),0)</f>
        <v>0</v>
      </c>
      <c r="R961" s="241">
        <f t="shared" si="158"/>
        <v>0</v>
      </c>
      <c r="S961" s="241" t="str">
        <f>IFERROR(INDEX('اطلاعات انشعابات شرکتها'!A:AB,MATCH(A961,'اطلاعات انشعابات شرکتها'!A:A,0),MATCH(S$1,'اطلاعات انشعابات شرکتها'!$1:$1,0)),"---")</f>
        <v>---</v>
      </c>
      <c r="T961" s="227" t="str">
        <f t="shared" si="159"/>
        <v>---</v>
      </c>
      <c r="U961" s="45"/>
      <c r="V961" s="155" t="str">
        <f>IFERROR(INDEX('تعرفه ها'!A:Z,MATCH("بهای هر متر مکعب آب مصرفی",'تعرفه ها'!$B:$B,0),MATCH(F961,'تعرفه ها'!$2:$2,0)),"---")</f>
        <v>---</v>
      </c>
      <c r="W961" s="50" t="str">
        <f t="shared" si="160"/>
        <v>---</v>
      </c>
      <c r="X961" s="50" t="str">
        <f>IFERROR(ROUND(R961*INDEX('تعرفه ها'!A:Z,MATCH("عوارض آب به ازاء هر متر مکعب",'تعرفه ها'!$B:$B,0),MATCH(F961,'تعرفه ها'!$2:$2,0)),0),"---")</f>
        <v>---</v>
      </c>
      <c r="Y961" s="50" t="str">
        <f>IFERROR(ROUND(T961*INDEX('تعرفه ها'!A:Z,MATCH("جریمه مازاد مصرف آب به ازاء هر متر مکعب",'تعرفه ها'!$B:$B,0),MATCH(F961,'تعرفه ها'!$2:$2,0)),0),"---")</f>
        <v>---</v>
      </c>
      <c r="Z961" s="50" t="str">
        <f>IFERROR(ROUND(((W961+X961+Y961)*INDEX('تعرفه ها'!A:Z,MATCH("هزینه نگهداری و تعمیرات شبکه آب",'تعرفه ها'!$B:$B,0),MATCH(F961,'تعرفه ها'!$2:$2,0))/100),0),"---")</f>
        <v>---</v>
      </c>
      <c r="AA961" s="50" t="str">
        <f>IFERROR(IF(INDEX('اطلاعات دوره'!A:Z,MATCH(G961,'اطلاعات دوره'!C:C,0),MATCH("آب",'اطلاعات دوره'!$1:$1,0))="دارد",ROUND((W961+X961+Y961)*INDEX('تعرفه ها'!A:Z,MATCH("پیک فصلی آب",'تعرفه ها'!$B:$B,0),MATCH(F961,'تعرفه ها'!$2:$2,0))/100,0),0),"---")</f>
        <v>---</v>
      </c>
      <c r="AB961" s="50" t="str">
        <f>IFERROR(ROUND(SUM(W961+X961+Y961+Z961+AA961)*INDEX('تعرفه ها'!A:Z,MATCH("مالیات آب",'تعرفه ها'!$B:$B,0),MATCH(F961,'تعرفه ها'!$2:$2,0))/100,0),"---")</f>
        <v>---</v>
      </c>
      <c r="AC961" s="50" t="str">
        <f t="shared" si="161"/>
        <v>---</v>
      </c>
      <c r="AD961" s="50" t="str">
        <f t="shared" ref="AD961:AD998" si="165">IFERROR(IF(VLOOKUP(M961,N:AJ,22,0)="شده",VLOOKUP(M961,N:AJ,19,0),VLOOKUP(M961,N:AJ,18,0)),"---")</f>
        <v>---</v>
      </c>
      <c r="AE961" s="50" t="str">
        <f t="shared" si="162"/>
        <v>---</v>
      </c>
      <c r="AF961" s="50" t="str">
        <f t="shared" si="163"/>
        <v>---</v>
      </c>
      <c r="AG961" s="153" t="str">
        <f t="shared" si="164"/>
        <v>---</v>
      </c>
      <c r="AI961" s="183" t="str">
        <f>IFERROR(IF(INDEX(پرداخت!A:AZ,MATCH(A961&amp;" - "&amp;"آب",پرداخت!$B:$B,0),MATCH(G961,پرداخت!$1:$1,0))="نشده","نشده","شده"),"---")</f>
        <v>---</v>
      </c>
      <c r="AL961" s="144"/>
      <c r="AM961" s="144"/>
      <c r="AN961" s="30"/>
      <c r="AO961" s="30"/>
      <c r="AP961" s="30"/>
      <c r="AQ961" s="30"/>
      <c r="AR961" s="30"/>
      <c r="AS961" s="30"/>
      <c r="AT961" s="30"/>
      <c r="AU961" s="30"/>
      <c r="AV961" s="30"/>
      <c r="AW961" s="30"/>
      <c r="AX961" s="30"/>
      <c r="AY961" s="30"/>
      <c r="AZ961" s="30"/>
      <c r="BA961" s="30"/>
      <c r="BB961" s="30"/>
      <c r="BC961" s="30"/>
      <c r="BD961" s="30"/>
      <c r="BE961" s="30"/>
      <c r="BF961" s="30"/>
      <c r="BG961" s="30"/>
      <c r="BH961" s="30"/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30"/>
      <c r="BT961" s="30"/>
      <c r="BU961" s="30"/>
      <c r="BV961" s="30"/>
      <c r="BW961" s="30"/>
      <c r="BX961" s="30"/>
      <c r="BY961" s="30"/>
      <c r="BZ961" s="30"/>
      <c r="CA961" s="30"/>
    </row>
    <row r="962" spans="1:79" ht="34.9" hidden="1" customHeight="1">
      <c r="A962" s="170"/>
      <c r="B962" s="47">
        <f>IFERROR(INDEX('اطلاعات انشعابات شرکتها'!A:BB,MATCH(A962,'اطلاعات انشعابات شرکتها'!A:A,0),MATCH(B$1,'اطلاعات انشعابات شرکتها'!$1:$1,0)),0)</f>
        <v>0</v>
      </c>
      <c r="C962" s="48">
        <f>IFERROR(INDEX('اطلاعات انشعابات شرکتها'!A:BB,MATCH(A962,'اطلاعات انشعابات شرکتها'!A:A,0),MATCH(C$1,'اطلاعات انشعابات شرکتها'!$1:$1,0)),0)</f>
        <v>0</v>
      </c>
      <c r="D962" s="45"/>
      <c r="E962" s="171"/>
      <c r="F962" s="170"/>
      <c r="G962" s="47" t="str">
        <f t="shared" ref="G962:G998" si="166">F962&amp;"/"&amp;E962</f>
        <v>/</v>
      </c>
      <c r="H962" s="47">
        <f>IFERROR(INDEX('اطلاعات دوره'!A:Z,MATCH(G962,'اطلاعات دوره'!C:C,0),MATCH(H$1,'اطلاعات دوره'!$1:$1,0)),0)</f>
        <v>0</v>
      </c>
      <c r="I962" s="47">
        <f>IFERROR(INDEX('اطلاعات دوره'!A:Z,MATCH(G962,'اطلاعات دوره'!C:C,0),MATCH(I$1,'اطلاعات دوره'!$1:$1,0)),0)</f>
        <v>0</v>
      </c>
      <c r="J962" s="48">
        <f>IFERROR(INDEX('اطلاعات دوره'!A:Z,MATCH(G962,'اطلاعات دوره'!C:C,0),MATCH(J$1,'اطلاعات دوره'!$1:$1,0)),0)</f>
        <v>0</v>
      </c>
      <c r="K962" s="46"/>
      <c r="L962" s="158" t="str">
        <f>IFERROR(INDEX('اطلاعات دوره'!A:Z,MATCH(G962,'اطلاعات دوره'!C:C,0)-1,MATCH("عنوان",'اطلاعات دوره'!$1:$1,0)),"---")</f>
        <v>---</v>
      </c>
      <c r="M962" s="47" t="str">
        <f t="shared" ref="M962:M998" si="167">A962&amp;"-"&amp;L962</f>
        <v>----</v>
      </c>
      <c r="N962" s="48" t="str">
        <f t="shared" ref="N962:N998" si="168">A962&amp;"-"&amp;G962</f>
        <v>-/</v>
      </c>
      <c r="O962" s="45"/>
      <c r="P962" s="240">
        <f>IFERROR(INDEX('قرائت کنتور'!A:AZ,MATCH(A962&amp;"-"&amp;"آب",'قرائت کنتور'!B:B,0),MATCH(L962,'قرائت کنتور'!$1:$1,0)),0)</f>
        <v>0</v>
      </c>
      <c r="Q962" s="241">
        <f>IFERROR(INDEX('قرائت کنتور'!A:AZ,MATCH(A962&amp;"-"&amp;"آب",'قرائت کنتور'!B:B,0),MATCH(G962,'قرائت کنتور'!$1:$1,0)),0)</f>
        <v>0</v>
      </c>
      <c r="R962" s="241">
        <f t="shared" ref="R962:R998" si="169">IFERROR(Q962-P962,"---")</f>
        <v>0</v>
      </c>
      <c r="S962" s="241" t="str">
        <f>IFERROR(INDEX('اطلاعات انشعابات شرکتها'!A:AB,MATCH(A962,'اطلاعات انشعابات شرکتها'!A:A,0),MATCH(S$1,'اطلاعات انشعابات شرکتها'!$1:$1,0)),"---")</f>
        <v>---</v>
      </c>
      <c r="T962" s="227" t="str">
        <f t="shared" ref="T962:T998" si="170">IFERROR(IF((R962-(J962*S962/30))&gt;0,(R962-(J962*S962/30)),0),"---")</f>
        <v>---</v>
      </c>
      <c r="U962" s="45"/>
      <c r="V962" s="155" t="str">
        <f>IFERROR(INDEX('تعرفه ها'!A:Z,MATCH("بهای هر متر مکعب آب مصرفی",'تعرفه ها'!$B:$B,0),MATCH(F962,'تعرفه ها'!$2:$2,0)),"---")</f>
        <v>---</v>
      </c>
      <c r="W962" s="50" t="str">
        <f t="shared" ref="W962:W998" si="171">IFERROR(ROUND(R962*V962,0),"---")</f>
        <v>---</v>
      </c>
      <c r="X962" s="50" t="str">
        <f>IFERROR(ROUND(R962*INDEX('تعرفه ها'!A:Z,MATCH("عوارض آب به ازاء هر متر مکعب",'تعرفه ها'!$B:$B,0),MATCH(F962,'تعرفه ها'!$2:$2,0)),0),"---")</f>
        <v>---</v>
      </c>
      <c r="Y962" s="50" t="str">
        <f>IFERROR(ROUND(T962*INDEX('تعرفه ها'!A:Z,MATCH("جریمه مازاد مصرف آب به ازاء هر متر مکعب",'تعرفه ها'!$B:$B,0),MATCH(F962,'تعرفه ها'!$2:$2,0)),0),"---")</f>
        <v>---</v>
      </c>
      <c r="Z962" s="50" t="str">
        <f>IFERROR(ROUND(((W962+X962+Y962)*INDEX('تعرفه ها'!A:Z,MATCH("هزینه نگهداری و تعمیرات شبکه آب",'تعرفه ها'!$B:$B,0),MATCH(F962,'تعرفه ها'!$2:$2,0))/100),0),"---")</f>
        <v>---</v>
      </c>
      <c r="AA962" s="50" t="str">
        <f>IFERROR(IF(INDEX('اطلاعات دوره'!A:Z,MATCH(G962,'اطلاعات دوره'!C:C,0),MATCH("آب",'اطلاعات دوره'!$1:$1,0))="دارد",ROUND((W962+X962+Y962)*INDEX('تعرفه ها'!A:Z,MATCH("پیک فصلی آب",'تعرفه ها'!$B:$B,0),MATCH(F962,'تعرفه ها'!$2:$2,0))/100,0),0),"---")</f>
        <v>---</v>
      </c>
      <c r="AB962" s="50" t="str">
        <f>IFERROR(ROUND(SUM(W962+X962+Y962+Z962+AA962)*INDEX('تعرفه ها'!A:Z,MATCH("مالیات آب",'تعرفه ها'!$B:$B,0),MATCH(F962,'تعرفه ها'!$2:$2,0))/100,0),"---")</f>
        <v>---</v>
      </c>
      <c r="AC962" s="50" t="str">
        <f t="shared" ref="AC962:AC998" si="172">IFERROR((W962+X962+Y962+Z962+AA962+AB962),"---")</f>
        <v>---</v>
      </c>
      <c r="AD962" s="50" t="str">
        <f t="shared" si="165"/>
        <v>---</v>
      </c>
      <c r="AE962" s="50" t="str">
        <f t="shared" ref="AE962:AE998" si="173">IFERROR(AC962+AD962,"---")</f>
        <v>---</v>
      </c>
      <c r="AF962" s="50" t="str">
        <f t="shared" ref="AF962:AF998" si="174">IFERROR(INT(RIGHT(AE962,3)),"---")</f>
        <v>---</v>
      </c>
      <c r="AG962" s="153" t="str">
        <f t="shared" ref="AG962:AG998" si="175">IFERROR(AE962-AF962,"---")</f>
        <v>---</v>
      </c>
      <c r="AI962" s="183" t="str">
        <f>IFERROR(IF(INDEX(پرداخت!A:AZ,MATCH(A962&amp;" - "&amp;"آب",پرداخت!$B:$B,0),MATCH(G962,پرداخت!$1:$1,0))="نشده","نشده","شده"),"---")</f>
        <v>---</v>
      </c>
      <c r="AL962" s="144"/>
      <c r="AM962" s="144"/>
      <c r="AN962" s="30"/>
      <c r="AO962" s="30"/>
      <c r="AP962" s="30"/>
      <c r="AQ962" s="30"/>
      <c r="AR962" s="30"/>
      <c r="AS962" s="30"/>
      <c r="AT962" s="30"/>
      <c r="AU962" s="30"/>
      <c r="AV962" s="30"/>
      <c r="AW962" s="30"/>
      <c r="AX962" s="30"/>
      <c r="AY962" s="30"/>
      <c r="AZ962" s="30"/>
      <c r="BA962" s="30"/>
      <c r="BB962" s="30"/>
      <c r="BC962" s="30"/>
      <c r="BD962" s="30"/>
      <c r="BE962" s="30"/>
      <c r="BF962" s="30"/>
      <c r="BG962" s="30"/>
      <c r="BH962" s="30"/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30"/>
      <c r="BT962" s="30"/>
      <c r="BU962" s="30"/>
      <c r="BV962" s="30"/>
      <c r="BW962" s="30"/>
      <c r="BX962" s="30"/>
      <c r="BY962" s="30"/>
      <c r="BZ962" s="30"/>
      <c r="CA962" s="30"/>
    </row>
    <row r="963" spans="1:79" ht="34.9" hidden="1" customHeight="1">
      <c r="A963" s="170"/>
      <c r="B963" s="47">
        <f>IFERROR(INDEX('اطلاعات انشعابات شرکتها'!A:BB,MATCH(A963,'اطلاعات انشعابات شرکتها'!A:A,0),MATCH(B$1,'اطلاعات انشعابات شرکتها'!$1:$1,0)),0)</f>
        <v>0</v>
      </c>
      <c r="C963" s="48">
        <f>IFERROR(INDEX('اطلاعات انشعابات شرکتها'!A:BB,MATCH(A963,'اطلاعات انشعابات شرکتها'!A:A,0),MATCH(C$1,'اطلاعات انشعابات شرکتها'!$1:$1,0)),0)</f>
        <v>0</v>
      </c>
      <c r="D963" s="45"/>
      <c r="E963" s="171"/>
      <c r="F963" s="170"/>
      <c r="G963" s="47" t="str">
        <f t="shared" si="166"/>
        <v>/</v>
      </c>
      <c r="H963" s="47">
        <f>IFERROR(INDEX('اطلاعات دوره'!A:Z,MATCH(G963,'اطلاعات دوره'!C:C,0),MATCH(H$1,'اطلاعات دوره'!$1:$1,0)),0)</f>
        <v>0</v>
      </c>
      <c r="I963" s="47">
        <f>IFERROR(INDEX('اطلاعات دوره'!A:Z,MATCH(G963,'اطلاعات دوره'!C:C,0),MATCH(I$1,'اطلاعات دوره'!$1:$1,0)),0)</f>
        <v>0</v>
      </c>
      <c r="J963" s="48">
        <f>IFERROR(INDEX('اطلاعات دوره'!A:Z,MATCH(G963,'اطلاعات دوره'!C:C,0),MATCH(J$1,'اطلاعات دوره'!$1:$1,0)),0)</f>
        <v>0</v>
      </c>
      <c r="K963" s="46"/>
      <c r="L963" s="158" t="str">
        <f>IFERROR(INDEX('اطلاعات دوره'!A:Z,MATCH(G963,'اطلاعات دوره'!C:C,0)-1,MATCH("عنوان",'اطلاعات دوره'!$1:$1,0)),"---")</f>
        <v>---</v>
      </c>
      <c r="M963" s="47" t="str">
        <f t="shared" si="167"/>
        <v>----</v>
      </c>
      <c r="N963" s="48" t="str">
        <f t="shared" si="168"/>
        <v>-/</v>
      </c>
      <c r="O963" s="45"/>
      <c r="P963" s="240">
        <f>IFERROR(INDEX('قرائت کنتور'!A:AZ,MATCH(A963&amp;"-"&amp;"آب",'قرائت کنتور'!B:B,0),MATCH(L963,'قرائت کنتور'!$1:$1,0)),0)</f>
        <v>0</v>
      </c>
      <c r="Q963" s="241">
        <f>IFERROR(INDEX('قرائت کنتور'!A:AZ,MATCH(A963&amp;"-"&amp;"آب",'قرائت کنتور'!B:B,0),MATCH(G963,'قرائت کنتور'!$1:$1,0)),0)</f>
        <v>0</v>
      </c>
      <c r="R963" s="241">
        <f t="shared" si="169"/>
        <v>0</v>
      </c>
      <c r="S963" s="241" t="str">
        <f>IFERROR(INDEX('اطلاعات انشعابات شرکتها'!A:AB,MATCH(A963,'اطلاعات انشعابات شرکتها'!A:A,0),MATCH(S$1,'اطلاعات انشعابات شرکتها'!$1:$1,0)),"---")</f>
        <v>---</v>
      </c>
      <c r="T963" s="227" t="str">
        <f t="shared" si="170"/>
        <v>---</v>
      </c>
      <c r="U963" s="45"/>
      <c r="V963" s="155" t="str">
        <f>IFERROR(INDEX('تعرفه ها'!A:Z,MATCH("بهای هر متر مکعب آب مصرفی",'تعرفه ها'!$B:$B,0),MATCH(F963,'تعرفه ها'!$2:$2,0)),"---")</f>
        <v>---</v>
      </c>
      <c r="W963" s="50" t="str">
        <f t="shared" si="171"/>
        <v>---</v>
      </c>
      <c r="X963" s="50" t="str">
        <f>IFERROR(ROUND(R963*INDEX('تعرفه ها'!A:Z,MATCH("عوارض آب به ازاء هر متر مکعب",'تعرفه ها'!$B:$B,0),MATCH(F963,'تعرفه ها'!$2:$2,0)),0),"---")</f>
        <v>---</v>
      </c>
      <c r="Y963" s="50" t="str">
        <f>IFERROR(ROUND(T963*INDEX('تعرفه ها'!A:Z,MATCH("جریمه مازاد مصرف آب به ازاء هر متر مکعب",'تعرفه ها'!$B:$B,0),MATCH(F963,'تعرفه ها'!$2:$2,0)),0),"---")</f>
        <v>---</v>
      </c>
      <c r="Z963" s="50" t="str">
        <f>IFERROR(ROUND(((W963+X963+Y963)*INDEX('تعرفه ها'!A:Z,MATCH("هزینه نگهداری و تعمیرات شبکه آب",'تعرفه ها'!$B:$B,0),MATCH(F963,'تعرفه ها'!$2:$2,0))/100),0),"---")</f>
        <v>---</v>
      </c>
      <c r="AA963" s="50" t="str">
        <f>IFERROR(IF(INDEX('اطلاعات دوره'!A:Z,MATCH(G963,'اطلاعات دوره'!C:C,0),MATCH("آب",'اطلاعات دوره'!$1:$1,0))="دارد",ROUND((W963+X963+Y963)*INDEX('تعرفه ها'!A:Z,MATCH("پیک فصلی آب",'تعرفه ها'!$B:$B,0),MATCH(F963,'تعرفه ها'!$2:$2,0))/100,0),0),"---")</f>
        <v>---</v>
      </c>
      <c r="AB963" s="50" t="str">
        <f>IFERROR(ROUND(SUM(W963+X963+Y963+Z963+AA963)*INDEX('تعرفه ها'!A:Z,MATCH("مالیات آب",'تعرفه ها'!$B:$B,0),MATCH(F963,'تعرفه ها'!$2:$2,0))/100,0),"---")</f>
        <v>---</v>
      </c>
      <c r="AC963" s="50" t="str">
        <f t="shared" si="172"/>
        <v>---</v>
      </c>
      <c r="AD963" s="50" t="str">
        <f t="shared" si="165"/>
        <v>---</v>
      </c>
      <c r="AE963" s="50" t="str">
        <f t="shared" si="173"/>
        <v>---</v>
      </c>
      <c r="AF963" s="50" t="str">
        <f t="shared" si="174"/>
        <v>---</v>
      </c>
      <c r="AG963" s="153" t="str">
        <f t="shared" si="175"/>
        <v>---</v>
      </c>
      <c r="AI963" s="183" t="str">
        <f>IFERROR(IF(INDEX(پرداخت!A:AZ,MATCH(A963&amp;" - "&amp;"آب",پرداخت!$B:$B,0),MATCH(G963,پرداخت!$1:$1,0))="نشده","نشده","شده"),"---")</f>
        <v>---</v>
      </c>
      <c r="AL963" s="144"/>
      <c r="AM963" s="144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  <c r="BB963" s="30"/>
      <c r="BC963" s="30"/>
      <c r="BD963" s="30"/>
      <c r="BE963" s="30"/>
      <c r="BF963" s="30"/>
      <c r="BG963" s="30"/>
      <c r="BH963" s="30"/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30"/>
      <c r="BT963" s="30"/>
      <c r="BU963" s="30"/>
      <c r="BV963" s="30"/>
      <c r="BW963" s="30"/>
      <c r="BX963" s="30"/>
      <c r="BY963" s="30"/>
      <c r="BZ963" s="30"/>
      <c r="CA963" s="30"/>
    </row>
    <row r="964" spans="1:79" ht="34.9" hidden="1" customHeight="1">
      <c r="A964" s="170"/>
      <c r="B964" s="47">
        <f>IFERROR(INDEX('اطلاعات انشعابات شرکتها'!A:BB,MATCH(A964,'اطلاعات انشعابات شرکتها'!A:A,0),MATCH(B$1,'اطلاعات انشعابات شرکتها'!$1:$1,0)),0)</f>
        <v>0</v>
      </c>
      <c r="C964" s="48">
        <f>IFERROR(INDEX('اطلاعات انشعابات شرکتها'!A:BB,MATCH(A964,'اطلاعات انشعابات شرکتها'!A:A,0),MATCH(C$1,'اطلاعات انشعابات شرکتها'!$1:$1,0)),0)</f>
        <v>0</v>
      </c>
      <c r="D964" s="45"/>
      <c r="E964" s="171"/>
      <c r="F964" s="170"/>
      <c r="G964" s="47" t="str">
        <f t="shared" si="166"/>
        <v>/</v>
      </c>
      <c r="H964" s="47">
        <f>IFERROR(INDEX('اطلاعات دوره'!A:Z,MATCH(G964,'اطلاعات دوره'!C:C,0),MATCH(H$1,'اطلاعات دوره'!$1:$1,0)),0)</f>
        <v>0</v>
      </c>
      <c r="I964" s="47">
        <f>IFERROR(INDEX('اطلاعات دوره'!A:Z,MATCH(G964,'اطلاعات دوره'!C:C,0),MATCH(I$1,'اطلاعات دوره'!$1:$1,0)),0)</f>
        <v>0</v>
      </c>
      <c r="J964" s="48">
        <f>IFERROR(INDEX('اطلاعات دوره'!A:Z,MATCH(G964,'اطلاعات دوره'!C:C,0),MATCH(J$1,'اطلاعات دوره'!$1:$1,0)),0)</f>
        <v>0</v>
      </c>
      <c r="K964" s="46"/>
      <c r="L964" s="158" t="str">
        <f>IFERROR(INDEX('اطلاعات دوره'!A:Z,MATCH(G964,'اطلاعات دوره'!C:C,0)-1,MATCH("عنوان",'اطلاعات دوره'!$1:$1,0)),"---")</f>
        <v>---</v>
      </c>
      <c r="M964" s="47" t="str">
        <f t="shared" si="167"/>
        <v>----</v>
      </c>
      <c r="N964" s="48" t="str">
        <f t="shared" si="168"/>
        <v>-/</v>
      </c>
      <c r="O964" s="45"/>
      <c r="P964" s="240">
        <f>IFERROR(INDEX('قرائت کنتور'!A:AZ,MATCH(A964&amp;"-"&amp;"آب",'قرائت کنتور'!B:B,0),MATCH(L964,'قرائت کنتور'!$1:$1,0)),0)</f>
        <v>0</v>
      </c>
      <c r="Q964" s="241">
        <f>IFERROR(INDEX('قرائت کنتور'!A:AZ,MATCH(A964&amp;"-"&amp;"آب",'قرائت کنتور'!B:B,0),MATCH(G964,'قرائت کنتور'!$1:$1,0)),0)</f>
        <v>0</v>
      </c>
      <c r="R964" s="241">
        <f t="shared" si="169"/>
        <v>0</v>
      </c>
      <c r="S964" s="241" t="str">
        <f>IFERROR(INDEX('اطلاعات انشعابات شرکتها'!A:AB,MATCH(A964,'اطلاعات انشعابات شرکتها'!A:A,0),MATCH(S$1,'اطلاعات انشعابات شرکتها'!$1:$1,0)),"---")</f>
        <v>---</v>
      </c>
      <c r="T964" s="227" t="str">
        <f t="shared" si="170"/>
        <v>---</v>
      </c>
      <c r="U964" s="45"/>
      <c r="V964" s="155" t="str">
        <f>IFERROR(INDEX('تعرفه ها'!A:Z,MATCH("بهای هر متر مکعب آب مصرفی",'تعرفه ها'!$B:$B,0),MATCH(F964,'تعرفه ها'!$2:$2,0)),"---")</f>
        <v>---</v>
      </c>
      <c r="W964" s="50" t="str">
        <f t="shared" si="171"/>
        <v>---</v>
      </c>
      <c r="X964" s="50" t="str">
        <f>IFERROR(ROUND(R964*INDEX('تعرفه ها'!A:Z,MATCH("عوارض آب به ازاء هر متر مکعب",'تعرفه ها'!$B:$B,0),MATCH(F964,'تعرفه ها'!$2:$2,0)),0),"---")</f>
        <v>---</v>
      </c>
      <c r="Y964" s="50" t="str">
        <f>IFERROR(ROUND(T964*INDEX('تعرفه ها'!A:Z,MATCH("جریمه مازاد مصرف آب به ازاء هر متر مکعب",'تعرفه ها'!$B:$B,0),MATCH(F964,'تعرفه ها'!$2:$2,0)),0),"---")</f>
        <v>---</v>
      </c>
      <c r="Z964" s="50" t="str">
        <f>IFERROR(ROUND(((W964+X964+Y964)*INDEX('تعرفه ها'!A:Z,MATCH("هزینه نگهداری و تعمیرات شبکه آب",'تعرفه ها'!$B:$B,0),MATCH(F964,'تعرفه ها'!$2:$2,0))/100),0),"---")</f>
        <v>---</v>
      </c>
      <c r="AA964" s="50" t="str">
        <f>IFERROR(IF(INDEX('اطلاعات دوره'!A:Z,MATCH(G964,'اطلاعات دوره'!C:C,0),MATCH("آب",'اطلاعات دوره'!$1:$1,0))="دارد",ROUND((W964+X964+Y964)*INDEX('تعرفه ها'!A:Z,MATCH("پیک فصلی آب",'تعرفه ها'!$B:$B,0),MATCH(F964,'تعرفه ها'!$2:$2,0))/100,0),0),"---")</f>
        <v>---</v>
      </c>
      <c r="AB964" s="50" t="str">
        <f>IFERROR(ROUND(SUM(W964+X964+Y964+Z964+AA964)*INDEX('تعرفه ها'!A:Z,MATCH("مالیات آب",'تعرفه ها'!$B:$B,0),MATCH(F964,'تعرفه ها'!$2:$2,0))/100,0),"---")</f>
        <v>---</v>
      </c>
      <c r="AC964" s="50" t="str">
        <f t="shared" si="172"/>
        <v>---</v>
      </c>
      <c r="AD964" s="50" t="str">
        <f t="shared" si="165"/>
        <v>---</v>
      </c>
      <c r="AE964" s="50" t="str">
        <f t="shared" si="173"/>
        <v>---</v>
      </c>
      <c r="AF964" s="50" t="str">
        <f t="shared" si="174"/>
        <v>---</v>
      </c>
      <c r="AG964" s="153" t="str">
        <f t="shared" si="175"/>
        <v>---</v>
      </c>
      <c r="AI964" s="183" t="str">
        <f>IFERROR(IF(INDEX(پرداخت!A:AZ,MATCH(A964&amp;" - "&amp;"آب",پرداخت!$B:$B,0),MATCH(G964,پرداخت!$1:$1,0))="نشده","نشده","شده"),"---")</f>
        <v>---</v>
      </c>
      <c r="AL964" s="144"/>
      <c r="AM964" s="144"/>
      <c r="AN964" s="30"/>
      <c r="AO964" s="30"/>
      <c r="AP964" s="30"/>
      <c r="AQ964" s="30"/>
      <c r="AR964" s="30"/>
      <c r="AS964" s="30"/>
      <c r="AT964" s="30"/>
      <c r="AU964" s="30"/>
      <c r="AV964" s="30"/>
      <c r="AW964" s="30"/>
      <c r="AX964" s="30"/>
      <c r="AY964" s="30"/>
      <c r="AZ964" s="30"/>
      <c r="BA964" s="30"/>
      <c r="BB964" s="30"/>
      <c r="BC964" s="30"/>
      <c r="BD964" s="30"/>
      <c r="BE964" s="30"/>
      <c r="BF964" s="30"/>
      <c r="BG964" s="30"/>
      <c r="BH964" s="30"/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30"/>
      <c r="BT964" s="30"/>
      <c r="BU964" s="30"/>
      <c r="BV964" s="30"/>
      <c r="BW964" s="30"/>
      <c r="BX964" s="30"/>
      <c r="BY964" s="30"/>
      <c r="BZ964" s="30"/>
      <c r="CA964" s="30"/>
    </row>
    <row r="965" spans="1:79" ht="34.9" hidden="1" customHeight="1">
      <c r="A965" s="170"/>
      <c r="B965" s="47">
        <f>IFERROR(INDEX('اطلاعات انشعابات شرکتها'!A:BB,MATCH(A965,'اطلاعات انشعابات شرکتها'!A:A,0),MATCH(B$1,'اطلاعات انشعابات شرکتها'!$1:$1,0)),0)</f>
        <v>0</v>
      </c>
      <c r="C965" s="48">
        <f>IFERROR(INDEX('اطلاعات انشعابات شرکتها'!A:BB,MATCH(A965,'اطلاعات انشعابات شرکتها'!A:A,0),MATCH(C$1,'اطلاعات انشعابات شرکتها'!$1:$1,0)),0)</f>
        <v>0</v>
      </c>
      <c r="D965" s="45"/>
      <c r="E965" s="171"/>
      <c r="F965" s="170"/>
      <c r="G965" s="47" t="str">
        <f t="shared" si="166"/>
        <v>/</v>
      </c>
      <c r="H965" s="47">
        <f>IFERROR(INDEX('اطلاعات دوره'!A:Z,MATCH(G965,'اطلاعات دوره'!C:C,0),MATCH(H$1,'اطلاعات دوره'!$1:$1,0)),0)</f>
        <v>0</v>
      </c>
      <c r="I965" s="47">
        <f>IFERROR(INDEX('اطلاعات دوره'!A:Z,MATCH(G965,'اطلاعات دوره'!C:C,0),MATCH(I$1,'اطلاعات دوره'!$1:$1,0)),0)</f>
        <v>0</v>
      </c>
      <c r="J965" s="48">
        <f>IFERROR(INDEX('اطلاعات دوره'!A:Z,MATCH(G965,'اطلاعات دوره'!C:C,0),MATCH(J$1,'اطلاعات دوره'!$1:$1,0)),0)</f>
        <v>0</v>
      </c>
      <c r="K965" s="46"/>
      <c r="L965" s="158" t="str">
        <f>IFERROR(INDEX('اطلاعات دوره'!A:Z,MATCH(G965,'اطلاعات دوره'!C:C,0)-1,MATCH("عنوان",'اطلاعات دوره'!$1:$1,0)),"---")</f>
        <v>---</v>
      </c>
      <c r="M965" s="47" t="str">
        <f t="shared" si="167"/>
        <v>----</v>
      </c>
      <c r="N965" s="48" t="str">
        <f t="shared" si="168"/>
        <v>-/</v>
      </c>
      <c r="O965" s="45"/>
      <c r="P965" s="240">
        <f>IFERROR(INDEX('قرائت کنتور'!A:AZ,MATCH(A965&amp;"-"&amp;"آب",'قرائت کنتور'!B:B,0),MATCH(L965,'قرائت کنتور'!$1:$1,0)),0)</f>
        <v>0</v>
      </c>
      <c r="Q965" s="241">
        <f>IFERROR(INDEX('قرائت کنتور'!A:AZ,MATCH(A965&amp;"-"&amp;"آب",'قرائت کنتور'!B:B,0),MATCH(G965,'قرائت کنتور'!$1:$1,0)),0)</f>
        <v>0</v>
      </c>
      <c r="R965" s="241">
        <f t="shared" si="169"/>
        <v>0</v>
      </c>
      <c r="S965" s="241" t="str">
        <f>IFERROR(INDEX('اطلاعات انشعابات شرکتها'!A:AB,MATCH(A965,'اطلاعات انشعابات شرکتها'!A:A,0),MATCH(S$1,'اطلاعات انشعابات شرکتها'!$1:$1,0)),"---")</f>
        <v>---</v>
      </c>
      <c r="T965" s="227" t="str">
        <f t="shared" si="170"/>
        <v>---</v>
      </c>
      <c r="U965" s="45"/>
      <c r="V965" s="155" t="str">
        <f>IFERROR(INDEX('تعرفه ها'!A:Z,MATCH("بهای هر متر مکعب آب مصرفی",'تعرفه ها'!$B:$B,0),MATCH(F965,'تعرفه ها'!$2:$2,0)),"---")</f>
        <v>---</v>
      </c>
      <c r="W965" s="50" t="str">
        <f t="shared" si="171"/>
        <v>---</v>
      </c>
      <c r="X965" s="50" t="str">
        <f>IFERROR(ROUND(R965*INDEX('تعرفه ها'!A:Z,MATCH("عوارض آب به ازاء هر متر مکعب",'تعرفه ها'!$B:$B,0),MATCH(F965,'تعرفه ها'!$2:$2,0)),0),"---")</f>
        <v>---</v>
      </c>
      <c r="Y965" s="50" t="str">
        <f>IFERROR(ROUND(T965*INDEX('تعرفه ها'!A:Z,MATCH("جریمه مازاد مصرف آب به ازاء هر متر مکعب",'تعرفه ها'!$B:$B,0),MATCH(F965,'تعرفه ها'!$2:$2,0)),0),"---")</f>
        <v>---</v>
      </c>
      <c r="Z965" s="50" t="str">
        <f>IFERROR(ROUND(((W965+X965+Y965)*INDEX('تعرفه ها'!A:Z,MATCH("هزینه نگهداری و تعمیرات شبکه آب",'تعرفه ها'!$B:$B,0),MATCH(F965,'تعرفه ها'!$2:$2,0))/100),0),"---")</f>
        <v>---</v>
      </c>
      <c r="AA965" s="50" t="str">
        <f>IFERROR(IF(INDEX('اطلاعات دوره'!A:Z,MATCH(G965,'اطلاعات دوره'!C:C,0),MATCH("آب",'اطلاعات دوره'!$1:$1,0))="دارد",ROUND((W965+X965+Y965)*INDEX('تعرفه ها'!A:Z,MATCH("پیک فصلی آب",'تعرفه ها'!$B:$B,0),MATCH(F965,'تعرفه ها'!$2:$2,0))/100,0),0),"---")</f>
        <v>---</v>
      </c>
      <c r="AB965" s="50" t="str">
        <f>IFERROR(ROUND(SUM(W965+X965+Y965+Z965+AA965)*INDEX('تعرفه ها'!A:Z,MATCH("مالیات آب",'تعرفه ها'!$B:$B,0),MATCH(F965,'تعرفه ها'!$2:$2,0))/100,0),"---")</f>
        <v>---</v>
      </c>
      <c r="AC965" s="50" t="str">
        <f t="shared" si="172"/>
        <v>---</v>
      </c>
      <c r="AD965" s="50" t="str">
        <f t="shared" si="165"/>
        <v>---</v>
      </c>
      <c r="AE965" s="50" t="str">
        <f t="shared" si="173"/>
        <v>---</v>
      </c>
      <c r="AF965" s="50" t="str">
        <f t="shared" si="174"/>
        <v>---</v>
      </c>
      <c r="AG965" s="153" t="str">
        <f t="shared" si="175"/>
        <v>---</v>
      </c>
      <c r="AI965" s="183" t="str">
        <f>IFERROR(IF(INDEX(پرداخت!A:AZ,MATCH(A965&amp;" - "&amp;"آب",پرداخت!$B:$B,0),MATCH(G965,پرداخت!$1:$1,0))="نشده","نشده","شده"),"---")</f>
        <v>---</v>
      </c>
      <c r="AL965" s="144"/>
      <c r="AM965" s="144"/>
      <c r="AN965" s="30"/>
      <c r="AO965" s="30"/>
      <c r="AP965" s="30"/>
      <c r="AQ965" s="30"/>
      <c r="AR965" s="30"/>
      <c r="AS965" s="30"/>
      <c r="AT965" s="30"/>
      <c r="AU965" s="30"/>
      <c r="AV965" s="30"/>
      <c r="AW965" s="30"/>
      <c r="AX965" s="30"/>
      <c r="AY965" s="30"/>
      <c r="AZ965" s="30"/>
      <c r="BA965" s="30"/>
      <c r="BB965" s="30"/>
      <c r="BC965" s="30"/>
      <c r="BD965" s="30"/>
      <c r="BE965" s="30"/>
      <c r="BF965" s="30"/>
      <c r="BG965" s="30"/>
      <c r="BH965" s="30"/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30"/>
      <c r="BT965" s="30"/>
      <c r="BU965" s="30"/>
      <c r="BV965" s="30"/>
      <c r="BW965" s="30"/>
      <c r="BX965" s="30"/>
      <c r="BY965" s="30"/>
      <c r="BZ965" s="30"/>
      <c r="CA965" s="30"/>
    </row>
    <row r="966" spans="1:79" ht="34.9" hidden="1" customHeight="1">
      <c r="A966" s="170"/>
      <c r="B966" s="47">
        <f>IFERROR(INDEX('اطلاعات انشعابات شرکتها'!A:BB,MATCH(A966,'اطلاعات انشعابات شرکتها'!A:A,0),MATCH(B$1,'اطلاعات انشعابات شرکتها'!$1:$1,0)),0)</f>
        <v>0</v>
      </c>
      <c r="C966" s="48">
        <f>IFERROR(INDEX('اطلاعات انشعابات شرکتها'!A:BB,MATCH(A966,'اطلاعات انشعابات شرکتها'!A:A,0),MATCH(C$1,'اطلاعات انشعابات شرکتها'!$1:$1,0)),0)</f>
        <v>0</v>
      </c>
      <c r="D966" s="45"/>
      <c r="E966" s="171"/>
      <c r="F966" s="170"/>
      <c r="G966" s="47" t="str">
        <f t="shared" si="166"/>
        <v>/</v>
      </c>
      <c r="H966" s="47">
        <f>IFERROR(INDEX('اطلاعات دوره'!A:Z,MATCH(G966,'اطلاعات دوره'!C:C,0),MATCH(H$1,'اطلاعات دوره'!$1:$1,0)),0)</f>
        <v>0</v>
      </c>
      <c r="I966" s="47">
        <f>IFERROR(INDEX('اطلاعات دوره'!A:Z,MATCH(G966,'اطلاعات دوره'!C:C,0),MATCH(I$1,'اطلاعات دوره'!$1:$1,0)),0)</f>
        <v>0</v>
      </c>
      <c r="J966" s="48">
        <f>IFERROR(INDEX('اطلاعات دوره'!A:Z,MATCH(G966,'اطلاعات دوره'!C:C,0),MATCH(J$1,'اطلاعات دوره'!$1:$1,0)),0)</f>
        <v>0</v>
      </c>
      <c r="K966" s="46"/>
      <c r="L966" s="158" t="str">
        <f>IFERROR(INDEX('اطلاعات دوره'!A:Z,MATCH(G966,'اطلاعات دوره'!C:C,0)-1,MATCH("عنوان",'اطلاعات دوره'!$1:$1,0)),"---")</f>
        <v>---</v>
      </c>
      <c r="M966" s="47" t="str">
        <f t="shared" si="167"/>
        <v>----</v>
      </c>
      <c r="N966" s="48" t="str">
        <f t="shared" si="168"/>
        <v>-/</v>
      </c>
      <c r="O966" s="45"/>
      <c r="P966" s="240">
        <f>IFERROR(INDEX('قرائت کنتور'!A:AZ,MATCH(A966&amp;"-"&amp;"آب",'قرائت کنتور'!B:B,0),MATCH(L966,'قرائت کنتور'!$1:$1,0)),0)</f>
        <v>0</v>
      </c>
      <c r="Q966" s="241">
        <f>IFERROR(INDEX('قرائت کنتور'!A:AZ,MATCH(A966&amp;"-"&amp;"آب",'قرائت کنتور'!B:B,0),MATCH(G966,'قرائت کنتور'!$1:$1,0)),0)</f>
        <v>0</v>
      </c>
      <c r="R966" s="241">
        <f t="shared" si="169"/>
        <v>0</v>
      </c>
      <c r="S966" s="241" t="str">
        <f>IFERROR(INDEX('اطلاعات انشعابات شرکتها'!A:AB,MATCH(A966,'اطلاعات انشعابات شرکتها'!A:A,0),MATCH(S$1,'اطلاعات انشعابات شرکتها'!$1:$1,0)),"---")</f>
        <v>---</v>
      </c>
      <c r="T966" s="227" t="str">
        <f t="shared" si="170"/>
        <v>---</v>
      </c>
      <c r="U966" s="45"/>
      <c r="V966" s="155" t="str">
        <f>IFERROR(INDEX('تعرفه ها'!A:Z,MATCH("بهای هر متر مکعب آب مصرفی",'تعرفه ها'!$B:$B,0),MATCH(F966,'تعرفه ها'!$2:$2,0)),"---")</f>
        <v>---</v>
      </c>
      <c r="W966" s="50" t="str">
        <f t="shared" si="171"/>
        <v>---</v>
      </c>
      <c r="X966" s="50" t="str">
        <f>IFERROR(ROUND(R966*INDEX('تعرفه ها'!A:Z,MATCH("عوارض آب به ازاء هر متر مکعب",'تعرفه ها'!$B:$B,0),MATCH(F966,'تعرفه ها'!$2:$2,0)),0),"---")</f>
        <v>---</v>
      </c>
      <c r="Y966" s="50" t="str">
        <f>IFERROR(ROUND(T966*INDEX('تعرفه ها'!A:Z,MATCH("جریمه مازاد مصرف آب به ازاء هر متر مکعب",'تعرفه ها'!$B:$B,0),MATCH(F966,'تعرفه ها'!$2:$2,0)),0),"---")</f>
        <v>---</v>
      </c>
      <c r="Z966" s="50" t="str">
        <f>IFERROR(ROUND(((W966+X966+Y966)*INDEX('تعرفه ها'!A:Z,MATCH("هزینه نگهداری و تعمیرات شبکه آب",'تعرفه ها'!$B:$B,0),MATCH(F966,'تعرفه ها'!$2:$2,0))/100),0),"---")</f>
        <v>---</v>
      </c>
      <c r="AA966" s="50" t="str">
        <f>IFERROR(IF(INDEX('اطلاعات دوره'!A:Z,MATCH(G966,'اطلاعات دوره'!C:C,0),MATCH("آب",'اطلاعات دوره'!$1:$1,0))="دارد",ROUND((W966+X966+Y966)*INDEX('تعرفه ها'!A:Z,MATCH("پیک فصلی آب",'تعرفه ها'!$B:$B,0),MATCH(F966,'تعرفه ها'!$2:$2,0))/100,0),0),"---")</f>
        <v>---</v>
      </c>
      <c r="AB966" s="50" t="str">
        <f>IFERROR(ROUND(SUM(W966+X966+Y966+Z966+AA966)*INDEX('تعرفه ها'!A:Z,MATCH("مالیات آب",'تعرفه ها'!$B:$B,0),MATCH(F966,'تعرفه ها'!$2:$2,0))/100,0),"---")</f>
        <v>---</v>
      </c>
      <c r="AC966" s="50" t="str">
        <f t="shared" si="172"/>
        <v>---</v>
      </c>
      <c r="AD966" s="50" t="str">
        <f t="shared" si="165"/>
        <v>---</v>
      </c>
      <c r="AE966" s="50" t="str">
        <f t="shared" si="173"/>
        <v>---</v>
      </c>
      <c r="AF966" s="50" t="str">
        <f t="shared" si="174"/>
        <v>---</v>
      </c>
      <c r="AG966" s="153" t="str">
        <f t="shared" si="175"/>
        <v>---</v>
      </c>
      <c r="AI966" s="183" t="str">
        <f>IFERROR(IF(INDEX(پرداخت!A:AZ,MATCH(A966&amp;" - "&amp;"آب",پرداخت!$B:$B,0),MATCH(G966,پرداخت!$1:$1,0))="نشده","نشده","شده"),"---")</f>
        <v>---</v>
      </c>
      <c r="AL966" s="144"/>
      <c r="AM966" s="144"/>
      <c r="AN966" s="30"/>
      <c r="AO966" s="30"/>
      <c r="AP966" s="30"/>
      <c r="AQ966" s="30"/>
      <c r="AR966" s="30"/>
      <c r="AS966" s="30"/>
      <c r="AT966" s="30"/>
      <c r="AU966" s="30"/>
      <c r="AV966" s="30"/>
      <c r="AW966" s="30"/>
      <c r="AX966" s="30"/>
      <c r="AY966" s="30"/>
      <c r="AZ966" s="30"/>
      <c r="BA966" s="30"/>
      <c r="BB966" s="30"/>
      <c r="BC966" s="30"/>
      <c r="BD966" s="30"/>
      <c r="BE966" s="30"/>
      <c r="BF966" s="30"/>
      <c r="BG966" s="30"/>
      <c r="BH966" s="30"/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30"/>
      <c r="BT966" s="30"/>
      <c r="BU966" s="30"/>
      <c r="BV966" s="30"/>
      <c r="BW966" s="30"/>
      <c r="BX966" s="30"/>
      <c r="BY966" s="30"/>
      <c r="BZ966" s="30"/>
      <c r="CA966" s="30"/>
    </row>
    <row r="967" spans="1:79" ht="34.9" hidden="1" customHeight="1">
      <c r="A967" s="170"/>
      <c r="B967" s="47">
        <f>IFERROR(INDEX('اطلاعات انشعابات شرکتها'!A:BB,MATCH(A967,'اطلاعات انشعابات شرکتها'!A:A,0),MATCH(B$1,'اطلاعات انشعابات شرکتها'!$1:$1,0)),0)</f>
        <v>0</v>
      </c>
      <c r="C967" s="48">
        <f>IFERROR(INDEX('اطلاعات انشعابات شرکتها'!A:BB,MATCH(A967,'اطلاعات انشعابات شرکتها'!A:A,0),MATCH(C$1,'اطلاعات انشعابات شرکتها'!$1:$1,0)),0)</f>
        <v>0</v>
      </c>
      <c r="D967" s="45"/>
      <c r="E967" s="171"/>
      <c r="F967" s="170"/>
      <c r="G967" s="47" t="str">
        <f t="shared" si="166"/>
        <v>/</v>
      </c>
      <c r="H967" s="47">
        <f>IFERROR(INDEX('اطلاعات دوره'!A:Z,MATCH(G967,'اطلاعات دوره'!C:C,0),MATCH(H$1,'اطلاعات دوره'!$1:$1,0)),0)</f>
        <v>0</v>
      </c>
      <c r="I967" s="47">
        <f>IFERROR(INDEX('اطلاعات دوره'!A:Z,MATCH(G967,'اطلاعات دوره'!C:C,0),MATCH(I$1,'اطلاعات دوره'!$1:$1,0)),0)</f>
        <v>0</v>
      </c>
      <c r="J967" s="48">
        <f>IFERROR(INDEX('اطلاعات دوره'!A:Z,MATCH(G967,'اطلاعات دوره'!C:C,0),MATCH(J$1,'اطلاعات دوره'!$1:$1,0)),0)</f>
        <v>0</v>
      </c>
      <c r="K967" s="46"/>
      <c r="L967" s="158" t="str">
        <f>IFERROR(INDEX('اطلاعات دوره'!A:Z,MATCH(G967,'اطلاعات دوره'!C:C,0)-1,MATCH("عنوان",'اطلاعات دوره'!$1:$1,0)),"---")</f>
        <v>---</v>
      </c>
      <c r="M967" s="47" t="str">
        <f t="shared" si="167"/>
        <v>----</v>
      </c>
      <c r="N967" s="48" t="str">
        <f t="shared" si="168"/>
        <v>-/</v>
      </c>
      <c r="O967" s="45"/>
      <c r="P967" s="240">
        <f>IFERROR(INDEX('قرائت کنتور'!A:AZ,MATCH(A967&amp;"-"&amp;"آب",'قرائت کنتور'!B:B,0),MATCH(L967,'قرائت کنتور'!$1:$1,0)),0)</f>
        <v>0</v>
      </c>
      <c r="Q967" s="241">
        <f>IFERROR(INDEX('قرائت کنتور'!A:AZ,MATCH(A967&amp;"-"&amp;"آب",'قرائت کنتور'!B:B,0),MATCH(G967,'قرائت کنتور'!$1:$1,0)),0)</f>
        <v>0</v>
      </c>
      <c r="R967" s="241">
        <f t="shared" si="169"/>
        <v>0</v>
      </c>
      <c r="S967" s="241" t="str">
        <f>IFERROR(INDEX('اطلاعات انشعابات شرکتها'!A:AB,MATCH(A967,'اطلاعات انشعابات شرکتها'!A:A,0),MATCH(S$1,'اطلاعات انشعابات شرکتها'!$1:$1,0)),"---")</f>
        <v>---</v>
      </c>
      <c r="T967" s="227" t="str">
        <f t="shared" si="170"/>
        <v>---</v>
      </c>
      <c r="U967" s="45"/>
      <c r="V967" s="155" t="str">
        <f>IFERROR(INDEX('تعرفه ها'!A:Z,MATCH("بهای هر متر مکعب آب مصرفی",'تعرفه ها'!$B:$B,0),MATCH(F967,'تعرفه ها'!$2:$2,0)),"---")</f>
        <v>---</v>
      </c>
      <c r="W967" s="50" t="str">
        <f t="shared" si="171"/>
        <v>---</v>
      </c>
      <c r="X967" s="50" t="str">
        <f>IFERROR(ROUND(R967*INDEX('تعرفه ها'!A:Z,MATCH("عوارض آب به ازاء هر متر مکعب",'تعرفه ها'!$B:$B,0),MATCH(F967,'تعرفه ها'!$2:$2,0)),0),"---")</f>
        <v>---</v>
      </c>
      <c r="Y967" s="50" t="str">
        <f>IFERROR(ROUND(T967*INDEX('تعرفه ها'!A:Z,MATCH("جریمه مازاد مصرف آب به ازاء هر متر مکعب",'تعرفه ها'!$B:$B,0),MATCH(F967,'تعرفه ها'!$2:$2,0)),0),"---")</f>
        <v>---</v>
      </c>
      <c r="Z967" s="50" t="str">
        <f>IFERROR(ROUND(((W967+X967+Y967)*INDEX('تعرفه ها'!A:Z,MATCH("هزینه نگهداری و تعمیرات شبکه آب",'تعرفه ها'!$B:$B,0),MATCH(F967,'تعرفه ها'!$2:$2,0))/100),0),"---")</f>
        <v>---</v>
      </c>
      <c r="AA967" s="50" t="str">
        <f>IFERROR(IF(INDEX('اطلاعات دوره'!A:Z,MATCH(G967,'اطلاعات دوره'!C:C,0),MATCH("آب",'اطلاعات دوره'!$1:$1,0))="دارد",ROUND((W967+X967+Y967)*INDEX('تعرفه ها'!A:Z,MATCH("پیک فصلی آب",'تعرفه ها'!$B:$B,0),MATCH(F967,'تعرفه ها'!$2:$2,0))/100,0),0),"---")</f>
        <v>---</v>
      </c>
      <c r="AB967" s="50" t="str">
        <f>IFERROR(ROUND(SUM(W967+X967+Y967+Z967+AA967)*INDEX('تعرفه ها'!A:Z,MATCH("مالیات آب",'تعرفه ها'!$B:$B,0),MATCH(F967,'تعرفه ها'!$2:$2,0))/100,0),"---")</f>
        <v>---</v>
      </c>
      <c r="AC967" s="50" t="str">
        <f t="shared" si="172"/>
        <v>---</v>
      </c>
      <c r="AD967" s="50" t="str">
        <f t="shared" si="165"/>
        <v>---</v>
      </c>
      <c r="AE967" s="50" t="str">
        <f t="shared" si="173"/>
        <v>---</v>
      </c>
      <c r="AF967" s="50" t="str">
        <f t="shared" si="174"/>
        <v>---</v>
      </c>
      <c r="AG967" s="153" t="str">
        <f t="shared" si="175"/>
        <v>---</v>
      </c>
      <c r="AI967" s="183" t="str">
        <f>IFERROR(IF(INDEX(پرداخت!A:AZ,MATCH(A967&amp;" - "&amp;"آب",پرداخت!$B:$B,0),MATCH(G967,پرداخت!$1:$1,0))="نشده","نشده","شده"),"---")</f>
        <v>---</v>
      </c>
      <c r="AL967" s="144"/>
      <c r="AM967" s="144"/>
      <c r="AN967" s="30"/>
      <c r="AO967" s="30"/>
      <c r="AP967" s="30"/>
      <c r="AQ967" s="30"/>
      <c r="AR967" s="30"/>
      <c r="AS967" s="30"/>
      <c r="AT967" s="30"/>
      <c r="AU967" s="30"/>
      <c r="AV967" s="30"/>
      <c r="AW967" s="30"/>
      <c r="AX967" s="30"/>
      <c r="AY967" s="30"/>
      <c r="AZ967" s="30"/>
      <c r="BA967" s="30"/>
      <c r="BB967" s="30"/>
      <c r="BC967" s="30"/>
      <c r="BD967" s="30"/>
      <c r="BE967" s="30"/>
      <c r="BF967" s="30"/>
      <c r="BG967" s="30"/>
      <c r="BH967" s="30"/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30"/>
      <c r="BT967" s="30"/>
      <c r="BU967" s="30"/>
      <c r="BV967" s="30"/>
      <c r="BW967" s="30"/>
      <c r="BX967" s="30"/>
      <c r="BY967" s="30"/>
      <c r="BZ967" s="30"/>
      <c r="CA967" s="30"/>
    </row>
    <row r="968" spans="1:79" ht="34.9" hidden="1" customHeight="1">
      <c r="A968" s="170"/>
      <c r="B968" s="47">
        <f>IFERROR(INDEX('اطلاعات انشعابات شرکتها'!A:BB,MATCH(A968,'اطلاعات انشعابات شرکتها'!A:A,0),MATCH(B$1,'اطلاعات انشعابات شرکتها'!$1:$1,0)),0)</f>
        <v>0</v>
      </c>
      <c r="C968" s="48">
        <f>IFERROR(INDEX('اطلاعات انشعابات شرکتها'!A:BB,MATCH(A968,'اطلاعات انشعابات شرکتها'!A:A,0),MATCH(C$1,'اطلاعات انشعابات شرکتها'!$1:$1,0)),0)</f>
        <v>0</v>
      </c>
      <c r="D968" s="45"/>
      <c r="E968" s="171"/>
      <c r="F968" s="170"/>
      <c r="G968" s="47" t="str">
        <f t="shared" si="166"/>
        <v>/</v>
      </c>
      <c r="H968" s="47">
        <f>IFERROR(INDEX('اطلاعات دوره'!A:Z,MATCH(G968,'اطلاعات دوره'!C:C,0),MATCH(H$1,'اطلاعات دوره'!$1:$1,0)),0)</f>
        <v>0</v>
      </c>
      <c r="I968" s="47">
        <f>IFERROR(INDEX('اطلاعات دوره'!A:Z,MATCH(G968,'اطلاعات دوره'!C:C,0),MATCH(I$1,'اطلاعات دوره'!$1:$1,0)),0)</f>
        <v>0</v>
      </c>
      <c r="J968" s="48">
        <f>IFERROR(INDEX('اطلاعات دوره'!A:Z,MATCH(G968,'اطلاعات دوره'!C:C,0),MATCH(J$1,'اطلاعات دوره'!$1:$1,0)),0)</f>
        <v>0</v>
      </c>
      <c r="K968" s="46"/>
      <c r="L968" s="158" t="str">
        <f>IFERROR(INDEX('اطلاعات دوره'!A:Z,MATCH(G968,'اطلاعات دوره'!C:C,0)-1,MATCH("عنوان",'اطلاعات دوره'!$1:$1,0)),"---")</f>
        <v>---</v>
      </c>
      <c r="M968" s="47" t="str">
        <f t="shared" si="167"/>
        <v>----</v>
      </c>
      <c r="N968" s="48" t="str">
        <f t="shared" si="168"/>
        <v>-/</v>
      </c>
      <c r="O968" s="45"/>
      <c r="P968" s="240">
        <f>IFERROR(INDEX('قرائت کنتور'!A:AZ,MATCH(A968&amp;"-"&amp;"آب",'قرائت کنتور'!B:B,0),MATCH(L968,'قرائت کنتور'!$1:$1,0)),0)</f>
        <v>0</v>
      </c>
      <c r="Q968" s="241">
        <f>IFERROR(INDEX('قرائت کنتور'!A:AZ,MATCH(A968&amp;"-"&amp;"آب",'قرائت کنتور'!B:B,0),MATCH(G968,'قرائت کنتور'!$1:$1,0)),0)</f>
        <v>0</v>
      </c>
      <c r="R968" s="241">
        <f t="shared" si="169"/>
        <v>0</v>
      </c>
      <c r="S968" s="241" t="str">
        <f>IFERROR(INDEX('اطلاعات انشعابات شرکتها'!A:AB,MATCH(A968,'اطلاعات انشعابات شرکتها'!A:A,0),MATCH(S$1,'اطلاعات انشعابات شرکتها'!$1:$1,0)),"---")</f>
        <v>---</v>
      </c>
      <c r="T968" s="227" t="str">
        <f t="shared" si="170"/>
        <v>---</v>
      </c>
      <c r="U968" s="45"/>
      <c r="V968" s="155" t="str">
        <f>IFERROR(INDEX('تعرفه ها'!A:Z,MATCH("بهای هر متر مکعب آب مصرفی",'تعرفه ها'!$B:$B,0),MATCH(F968,'تعرفه ها'!$2:$2,0)),"---")</f>
        <v>---</v>
      </c>
      <c r="W968" s="50" t="str">
        <f t="shared" si="171"/>
        <v>---</v>
      </c>
      <c r="X968" s="50" t="str">
        <f>IFERROR(ROUND(R968*INDEX('تعرفه ها'!A:Z,MATCH("عوارض آب به ازاء هر متر مکعب",'تعرفه ها'!$B:$B,0),MATCH(F968,'تعرفه ها'!$2:$2,0)),0),"---")</f>
        <v>---</v>
      </c>
      <c r="Y968" s="50" t="str">
        <f>IFERROR(ROUND(T968*INDEX('تعرفه ها'!A:Z,MATCH("جریمه مازاد مصرف آب به ازاء هر متر مکعب",'تعرفه ها'!$B:$B,0),MATCH(F968,'تعرفه ها'!$2:$2,0)),0),"---")</f>
        <v>---</v>
      </c>
      <c r="Z968" s="50" t="str">
        <f>IFERROR(ROUND(((W968+X968+Y968)*INDEX('تعرفه ها'!A:Z,MATCH("هزینه نگهداری و تعمیرات شبکه آب",'تعرفه ها'!$B:$B,0),MATCH(F968,'تعرفه ها'!$2:$2,0))/100),0),"---")</f>
        <v>---</v>
      </c>
      <c r="AA968" s="50" t="str">
        <f>IFERROR(IF(INDEX('اطلاعات دوره'!A:Z,MATCH(G968,'اطلاعات دوره'!C:C,0),MATCH("آب",'اطلاعات دوره'!$1:$1,0))="دارد",ROUND((W968+X968+Y968)*INDEX('تعرفه ها'!A:Z,MATCH("پیک فصلی آب",'تعرفه ها'!$B:$B,0),MATCH(F968,'تعرفه ها'!$2:$2,0))/100,0),0),"---")</f>
        <v>---</v>
      </c>
      <c r="AB968" s="50" t="str">
        <f>IFERROR(ROUND(SUM(W968+X968+Y968+Z968+AA968)*INDEX('تعرفه ها'!A:Z,MATCH("مالیات آب",'تعرفه ها'!$B:$B,0),MATCH(F968,'تعرفه ها'!$2:$2,0))/100,0),"---")</f>
        <v>---</v>
      </c>
      <c r="AC968" s="50" t="str">
        <f t="shared" si="172"/>
        <v>---</v>
      </c>
      <c r="AD968" s="50" t="str">
        <f t="shared" si="165"/>
        <v>---</v>
      </c>
      <c r="AE968" s="50" t="str">
        <f t="shared" si="173"/>
        <v>---</v>
      </c>
      <c r="AF968" s="50" t="str">
        <f t="shared" si="174"/>
        <v>---</v>
      </c>
      <c r="AG968" s="153" t="str">
        <f t="shared" si="175"/>
        <v>---</v>
      </c>
      <c r="AI968" s="183" t="str">
        <f>IFERROR(IF(INDEX(پرداخت!A:AZ,MATCH(A968&amp;" - "&amp;"آب",پرداخت!$B:$B,0),MATCH(G968,پرداخت!$1:$1,0))="نشده","نشده","شده"),"---")</f>
        <v>---</v>
      </c>
      <c r="AL968" s="144"/>
      <c r="AM968" s="144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/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30"/>
      <c r="BT968" s="30"/>
      <c r="BU968" s="30"/>
      <c r="BV968" s="30"/>
      <c r="BW968" s="30"/>
      <c r="BX968" s="30"/>
      <c r="BY968" s="30"/>
      <c r="BZ968" s="30"/>
      <c r="CA968" s="30"/>
    </row>
    <row r="969" spans="1:79" ht="34.9" hidden="1" customHeight="1">
      <c r="A969" s="170"/>
      <c r="B969" s="47">
        <f>IFERROR(INDEX('اطلاعات انشعابات شرکتها'!A:BB,MATCH(A969,'اطلاعات انشعابات شرکتها'!A:A,0),MATCH(B$1,'اطلاعات انشعابات شرکتها'!$1:$1,0)),0)</f>
        <v>0</v>
      </c>
      <c r="C969" s="48">
        <f>IFERROR(INDEX('اطلاعات انشعابات شرکتها'!A:BB,MATCH(A969,'اطلاعات انشعابات شرکتها'!A:A,0),MATCH(C$1,'اطلاعات انشعابات شرکتها'!$1:$1,0)),0)</f>
        <v>0</v>
      </c>
      <c r="D969" s="45"/>
      <c r="E969" s="171"/>
      <c r="F969" s="170"/>
      <c r="G969" s="47" t="str">
        <f t="shared" si="166"/>
        <v>/</v>
      </c>
      <c r="H969" s="47">
        <f>IFERROR(INDEX('اطلاعات دوره'!A:Z,MATCH(G969,'اطلاعات دوره'!C:C,0),MATCH(H$1,'اطلاعات دوره'!$1:$1,0)),0)</f>
        <v>0</v>
      </c>
      <c r="I969" s="47">
        <f>IFERROR(INDEX('اطلاعات دوره'!A:Z,MATCH(G969,'اطلاعات دوره'!C:C,0),MATCH(I$1,'اطلاعات دوره'!$1:$1,0)),0)</f>
        <v>0</v>
      </c>
      <c r="J969" s="48">
        <f>IFERROR(INDEX('اطلاعات دوره'!A:Z,MATCH(G969,'اطلاعات دوره'!C:C,0),MATCH(J$1,'اطلاعات دوره'!$1:$1,0)),0)</f>
        <v>0</v>
      </c>
      <c r="K969" s="46"/>
      <c r="L969" s="158" t="str">
        <f>IFERROR(INDEX('اطلاعات دوره'!A:Z,MATCH(G969,'اطلاعات دوره'!C:C,0)-1,MATCH("عنوان",'اطلاعات دوره'!$1:$1,0)),"---")</f>
        <v>---</v>
      </c>
      <c r="M969" s="47" t="str">
        <f t="shared" si="167"/>
        <v>----</v>
      </c>
      <c r="N969" s="48" t="str">
        <f t="shared" si="168"/>
        <v>-/</v>
      </c>
      <c r="O969" s="45"/>
      <c r="P969" s="240">
        <f>IFERROR(INDEX('قرائت کنتور'!A:AZ,MATCH(A969&amp;"-"&amp;"آب",'قرائت کنتور'!B:B,0),MATCH(L969,'قرائت کنتور'!$1:$1,0)),0)</f>
        <v>0</v>
      </c>
      <c r="Q969" s="241">
        <f>IFERROR(INDEX('قرائت کنتور'!A:AZ,MATCH(A969&amp;"-"&amp;"آب",'قرائت کنتور'!B:B,0),MATCH(G969,'قرائت کنتور'!$1:$1,0)),0)</f>
        <v>0</v>
      </c>
      <c r="R969" s="241">
        <f t="shared" si="169"/>
        <v>0</v>
      </c>
      <c r="S969" s="241" t="str">
        <f>IFERROR(INDEX('اطلاعات انشعابات شرکتها'!A:AB,MATCH(A969,'اطلاعات انشعابات شرکتها'!A:A,0),MATCH(S$1,'اطلاعات انشعابات شرکتها'!$1:$1,0)),"---")</f>
        <v>---</v>
      </c>
      <c r="T969" s="227" t="str">
        <f t="shared" si="170"/>
        <v>---</v>
      </c>
      <c r="U969" s="45"/>
      <c r="V969" s="155" t="str">
        <f>IFERROR(INDEX('تعرفه ها'!A:Z,MATCH("بهای هر متر مکعب آب مصرفی",'تعرفه ها'!$B:$B,0),MATCH(F969,'تعرفه ها'!$2:$2,0)),"---")</f>
        <v>---</v>
      </c>
      <c r="W969" s="50" t="str">
        <f t="shared" si="171"/>
        <v>---</v>
      </c>
      <c r="X969" s="50" t="str">
        <f>IFERROR(ROUND(R969*INDEX('تعرفه ها'!A:Z,MATCH("عوارض آب به ازاء هر متر مکعب",'تعرفه ها'!$B:$B,0),MATCH(F969,'تعرفه ها'!$2:$2,0)),0),"---")</f>
        <v>---</v>
      </c>
      <c r="Y969" s="50" t="str">
        <f>IFERROR(ROUND(T969*INDEX('تعرفه ها'!A:Z,MATCH("جریمه مازاد مصرف آب به ازاء هر متر مکعب",'تعرفه ها'!$B:$B,0),MATCH(F969,'تعرفه ها'!$2:$2,0)),0),"---")</f>
        <v>---</v>
      </c>
      <c r="Z969" s="50" t="str">
        <f>IFERROR(ROUND(((W969+X969+Y969)*INDEX('تعرفه ها'!A:Z,MATCH("هزینه نگهداری و تعمیرات شبکه آب",'تعرفه ها'!$B:$B,0),MATCH(F969,'تعرفه ها'!$2:$2,0))/100),0),"---")</f>
        <v>---</v>
      </c>
      <c r="AA969" s="50" t="str">
        <f>IFERROR(IF(INDEX('اطلاعات دوره'!A:Z,MATCH(G969,'اطلاعات دوره'!C:C,0),MATCH("آب",'اطلاعات دوره'!$1:$1,0))="دارد",ROUND((W969+X969+Y969)*INDEX('تعرفه ها'!A:Z,MATCH("پیک فصلی آب",'تعرفه ها'!$B:$B,0),MATCH(F969,'تعرفه ها'!$2:$2,0))/100,0),0),"---")</f>
        <v>---</v>
      </c>
      <c r="AB969" s="50" t="str">
        <f>IFERROR(ROUND(SUM(W969+X969+Y969+Z969+AA969)*INDEX('تعرفه ها'!A:Z,MATCH("مالیات آب",'تعرفه ها'!$B:$B,0),MATCH(F969,'تعرفه ها'!$2:$2,0))/100,0),"---")</f>
        <v>---</v>
      </c>
      <c r="AC969" s="50" t="str">
        <f t="shared" si="172"/>
        <v>---</v>
      </c>
      <c r="AD969" s="50" t="str">
        <f t="shared" si="165"/>
        <v>---</v>
      </c>
      <c r="AE969" s="50" t="str">
        <f t="shared" si="173"/>
        <v>---</v>
      </c>
      <c r="AF969" s="50" t="str">
        <f t="shared" si="174"/>
        <v>---</v>
      </c>
      <c r="AG969" s="153" t="str">
        <f t="shared" si="175"/>
        <v>---</v>
      </c>
      <c r="AI969" s="183" t="str">
        <f>IFERROR(IF(INDEX(پرداخت!A:AZ,MATCH(A969&amp;" - "&amp;"آب",پرداخت!$B:$B,0),MATCH(G969,پرداخت!$1:$1,0))="نشده","نشده","شده"),"---")</f>
        <v>---</v>
      </c>
      <c r="AL969" s="144"/>
      <c r="AM969" s="144"/>
      <c r="AN969" s="30"/>
      <c r="AO969" s="30"/>
      <c r="AP969" s="30"/>
      <c r="AQ969" s="30"/>
      <c r="AR969" s="30"/>
      <c r="AS969" s="30"/>
      <c r="AT969" s="30"/>
      <c r="AU969" s="30"/>
      <c r="AV969" s="30"/>
      <c r="AW969" s="30"/>
      <c r="AX969" s="30"/>
      <c r="AY969" s="30"/>
      <c r="AZ969" s="30"/>
      <c r="BA969" s="30"/>
      <c r="BB969" s="30"/>
      <c r="BC969" s="30"/>
      <c r="BD969" s="30"/>
      <c r="BE969" s="30"/>
      <c r="BF969" s="30"/>
      <c r="BG969" s="30"/>
      <c r="BH969" s="30"/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30"/>
      <c r="BT969" s="30"/>
      <c r="BU969" s="30"/>
      <c r="BV969" s="30"/>
      <c r="BW969" s="30"/>
      <c r="BX969" s="30"/>
      <c r="BY969" s="30"/>
      <c r="BZ969" s="30"/>
      <c r="CA969" s="30"/>
    </row>
    <row r="970" spans="1:79" ht="34.9" hidden="1" customHeight="1">
      <c r="A970" s="170"/>
      <c r="B970" s="47">
        <f>IFERROR(INDEX('اطلاعات انشعابات شرکتها'!A:BB,MATCH(A970,'اطلاعات انشعابات شرکتها'!A:A,0),MATCH(B$1,'اطلاعات انشعابات شرکتها'!$1:$1,0)),0)</f>
        <v>0</v>
      </c>
      <c r="C970" s="48">
        <f>IFERROR(INDEX('اطلاعات انشعابات شرکتها'!A:BB,MATCH(A970,'اطلاعات انشعابات شرکتها'!A:A,0),MATCH(C$1,'اطلاعات انشعابات شرکتها'!$1:$1,0)),0)</f>
        <v>0</v>
      </c>
      <c r="D970" s="45"/>
      <c r="E970" s="171"/>
      <c r="F970" s="170"/>
      <c r="G970" s="47" t="str">
        <f t="shared" si="166"/>
        <v>/</v>
      </c>
      <c r="H970" s="47">
        <f>IFERROR(INDEX('اطلاعات دوره'!A:Z,MATCH(G970,'اطلاعات دوره'!C:C,0),MATCH(H$1,'اطلاعات دوره'!$1:$1,0)),0)</f>
        <v>0</v>
      </c>
      <c r="I970" s="47">
        <f>IFERROR(INDEX('اطلاعات دوره'!A:Z,MATCH(G970,'اطلاعات دوره'!C:C,0),MATCH(I$1,'اطلاعات دوره'!$1:$1,0)),0)</f>
        <v>0</v>
      </c>
      <c r="J970" s="48">
        <f>IFERROR(INDEX('اطلاعات دوره'!A:Z,MATCH(G970,'اطلاعات دوره'!C:C,0),MATCH(J$1,'اطلاعات دوره'!$1:$1,0)),0)</f>
        <v>0</v>
      </c>
      <c r="K970" s="46"/>
      <c r="L970" s="158" t="str">
        <f>IFERROR(INDEX('اطلاعات دوره'!A:Z,MATCH(G970,'اطلاعات دوره'!C:C,0)-1,MATCH("عنوان",'اطلاعات دوره'!$1:$1,0)),"---")</f>
        <v>---</v>
      </c>
      <c r="M970" s="47" t="str">
        <f t="shared" si="167"/>
        <v>----</v>
      </c>
      <c r="N970" s="48" t="str">
        <f t="shared" si="168"/>
        <v>-/</v>
      </c>
      <c r="O970" s="45"/>
      <c r="P970" s="240">
        <f>IFERROR(INDEX('قرائت کنتور'!A:AZ,MATCH(A970&amp;"-"&amp;"آب",'قرائت کنتور'!B:B,0),MATCH(L970,'قرائت کنتور'!$1:$1,0)),0)</f>
        <v>0</v>
      </c>
      <c r="Q970" s="241">
        <f>IFERROR(INDEX('قرائت کنتور'!A:AZ,MATCH(A970&amp;"-"&amp;"آب",'قرائت کنتور'!B:B,0),MATCH(G970,'قرائت کنتور'!$1:$1,0)),0)</f>
        <v>0</v>
      </c>
      <c r="R970" s="241">
        <f t="shared" si="169"/>
        <v>0</v>
      </c>
      <c r="S970" s="241" t="str">
        <f>IFERROR(INDEX('اطلاعات انشعابات شرکتها'!A:AB,MATCH(A970,'اطلاعات انشعابات شرکتها'!A:A,0),MATCH(S$1,'اطلاعات انشعابات شرکتها'!$1:$1,0)),"---")</f>
        <v>---</v>
      </c>
      <c r="T970" s="227" t="str">
        <f t="shared" si="170"/>
        <v>---</v>
      </c>
      <c r="U970" s="45"/>
      <c r="V970" s="155" t="str">
        <f>IFERROR(INDEX('تعرفه ها'!A:Z,MATCH("بهای هر متر مکعب آب مصرفی",'تعرفه ها'!$B:$B,0),MATCH(F970,'تعرفه ها'!$2:$2,0)),"---")</f>
        <v>---</v>
      </c>
      <c r="W970" s="50" t="str">
        <f t="shared" si="171"/>
        <v>---</v>
      </c>
      <c r="X970" s="50" t="str">
        <f>IFERROR(ROUND(R970*INDEX('تعرفه ها'!A:Z,MATCH("عوارض آب به ازاء هر متر مکعب",'تعرفه ها'!$B:$B,0),MATCH(F970,'تعرفه ها'!$2:$2,0)),0),"---")</f>
        <v>---</v>
      </c>
      <c r="Y970" s="50" t="str">
        <f>IFERROR(ROUND(T970*INDEX('تعرفه ها'!A:Z,MATCH("جریمه مازاد مصرف آب به ازاء هر متر مکعب",'تعرفه ها'!$B:$B,0),MATCH(F970,'تعرفه ها'!$2:$2,0)),0),"---")</f>
        <v>---</v>
      </c>
      <c r="Z970" s="50" t="str">
        <f>IFERROR(ROUND(((W970+X970+Y970)*INDEX('تعرفه ها'!A:Z,MATCH("هزینه نگهداری و تعمیرات شبکه آب",'تعرفه ها'!$B:$B,0),MATCH(F970,'تعرفه ها'!$2:$2,0))/100),0),"---")</f>
        <v>---</v>
      </c>
      <c r="AA970" s="50" t="str">
        <f>IFERROR(IF(INDEX('اطلاعات دوره'!A:Z,MATCH(G970,'اطلاعات دوره'!C:C,0),MATCH("آب",'اطلاعات دوره'!$1:$1,0))="دارد",ROUND((W970+X970+Y970)*INDEX('تعرفه ها'!A:Z,MATCH("پیک فصلی آب",'تعرفه ها'!$B:$B,0),MATCH(F970,'تعرفه ها'!$2:$2,0))/100,0),0),"---")</f>
        <v>---</v>
      </c>
      <c r="AB970" s="50" t="str">
        <f>IFERROR(ROUND(SUM(W970+X970+Y970+Z970+AA970)*INDEX('تعرفه ها'!A:Z,MATCH("مالیات آب",'تعرفه ها'!$B:$B,0),MATCH(F970,'تعرفه ها'!$2:$2,0))/100,0),"---")</f>
        <v>---</v>
      </c>
      <c r="AC970" s="50" t="str">
        <f t="shared" si="172"/>
        <v>---</v>
      </c>
      <c r="AD970" s="50" t="str">
        <f t="shared" si="165"/>
        <v>---</v>
      </c>
      <c r="AE970" s="50" t="str">
        <f t="shared" si="173"/>
        <v>---</v>
      </c>
      <c r="AF970" s="50" t="str">
        <f t="shared" si="174"/>
        <v>---</v>
      </c>
      <c r="AG970" s="153" t="str">
        <f t="shared" si="175"/>
        <v>---</v>
      </c>
      <c r="AI970" s="183" t="str">
        <f>IFERROR(IF(INDEX(پرداخت!A:AZ,MATCH(A970&amp;" - "&amp;"آب",پرداخت!$B:$B,0),MATCH(G970,پرداخت!$1:$1,0))="نشده","نشده","شده"),"---")</f>
        <v>---</v>
      </c>
      <c r="AL970" s="144"/>
      <c r="AM970" s="144"/>
      <c r="AN970" s="30"/>
      <c r="AO970" s="30"/>
      <c r="AP970" s="30"/>
      <c r="AQ970" s="30"/>
      <c r="AR970" s="30"/>
      <c r="AS970" s="30"/>
      <c r="AT970" s="30"/>
      <c r="AU970" s="30"/>
      <c r="AV970" s="30"/>
      <c r="AW970" s="30"/>
      <c r="AX970" s="30"/>
      <c r="AY970" s="30"/>
      <c r="AZ970" s="30"/>
      <c r="BA970" s="30"/>
      <c r="BB970" s="30"/>
      <c r="BC970" s="30"/>
      <c r="BD970" s="30"/>
      <c r="BE970" s="30"/>
      <c r="BF970" s="30"/>
      <c r="BG970" s="30"/>
      <c r="BH970" s="30"/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30"/>
      <c r="BT970" s="30"/>
      <c r="BU970" s="30"/>
      <c r="BV970" s="30"/>
      <c r="BW970" s="30"/>
      <c r="BX970" s="30"/>
      <c r="BY970" s="30"/>
      <c r="BZ970" s="30"/>
      <c r="CA970" s="30"/>
    </row>
    <row r="971" spans="1:79" ht="34.9" hidden="1" customHeight="1">
      <c r="A971" s="170"/>
      <c r="B971" s="47">
        <f>IFERROR(INDEX('اطلاعات انشعابات شرکتها'!A:BB,MATCH(A971,'اطلاعات انشعابات شرکتها'!A:A,0),MATCH(B$1,'اطلاعات انشعابات شرکتها'!$1:$1,0)),0)</f>
        <v>0</v>
      </c>
      <c r="C971" s="48">
        <f>IFERROR(INDEX('اطلاعات انشعابات شرکتها'!A:BB,MATCH(A971,'اطلاعات انشعابات شرکتها'!A:A,0),MATCH(C$1,'اطلاعات انشعابات شرکتها'!$1:$1,0)),0)</f>
        <v>0</v>
      </c>
      <c r="D971" s="45"/>
      <c r="E971" s="171"/>
      <c r="F971" s="170"/>
      <c r="G971" s="47" t="str">
        <f t="shared" si="166"/>
        <v>/</v>
      </c>
      <c r="H971" s="47">
        <f>IFERROR(INDEX('اطلاعات دوره'!A:Z,MATCH(G971,'اطلاعات دوره'!C:C,0),MATCH(H$1,'اطلاعات دوره'!$1:$1,0)),0)</f>
        <v>0</v>
      </c>
      <c r="I971" s="47">
        <f>IFERROR(INDEX('اطلاعات دوره'!A:Z,MATCH(G971,'اطلاعات دوره'!C:C,0),MATCH(I$1,'اطلاعات دوره'!$1:$1,0)),0)</f>
        <v>0</v>
      </c>
      <c r="J971" s="48">
        <f>IFERROR(INDEX('اطلاعات دوره'!A:Z,MATCH(G971,'اطلاعات دوره'!C:C,0),MATCH(J$1,'اطلاعات دوره'!$1:$1,0)),0)</f>
        <v>0</v>
      </c>
      <c r="K971" s="46"/>
      <c r="L971" s="158" t="str">
        <f>IFERROR(INDEX('اطلاعات دوره'!A:Z,MATCH(G971,'اطلاعات دوره'!C:C,0)-1,MATCH("عنوان",'اطلاعات دوره'!$1:$1,0)),"---")</f>
        <v>---</v>
      </c>
      <c r="M971" s="47" t="str">
        <f t="shared" si="167"/>
        <v>----</v>
      </c>
      <c r="N971" s="48" t="str">
        <f t="shared" si="168"/>
        <v>-/</v>
      </c>
      <c r="O971" s="45"/>
      <c r="P971" s="240">
        <f>IFERROR(INDEX('قرائت کنتور'!A:AZ,MATCH(A971&amp;"-"&amp;"آب",'قرائت کنتور'!B:B,0),MATCH(L971,'قرائت کنتور'!$1:$1,0)),0)</f>
        <v>0</v>
      </c>
      <c r="Q971" s="241">
        <f>IFERROR(INDEX('قرائت کنتور'!A:AZ,MATCH(A971&amp;"-"&amp;"آب",'قرائت کنتور'!B:B,0),MATCH(G971,'قرائت کنتور'!$1:$1,0)),0)</f>
        <v>0</v>
      </c>
      <c r="R971" s="241">
        <f t="shared" si="169"/>
        <v>0</v>
      </c>
      <c r="S971" s="241" t="str">
        <f>IFERROR(INDEX('اطلاعات انشعابات شرکتها'!A:AB,MATCH(A971,'اطلاعات انشعابات شرکتها'!A:A,0),MATCH(S$1,'اطلاعات انشعابات شرکتها'!$1:$1,0)),"---")</f>
        <v>---</v>
      </c>
      <c r="T971" s="227" t="str">
        <f t="shared" si="170"/>
        <v>---</v>
      </c>
      <c r="U971" s="45"/>
      <c r="V971" s="155" t="str">
        <f>IFERROR(INDEX('تعرفه ها'!A:Z,MATCH("بهای هر متر مکعب آب مصرفی",'تعرفه ها'!$B:$B,0),MATCH(F971,'تعرفه ها'!$2:$2,0)),"---")</f>
        <v>---</v>
      </c>
      <c r="W971" s="50" t="str">
        <f t="shared" si="171"/>
        <v>---</v>
      </c>
      <c r="X971" s="50" t="str">
        <f>IFERROR(ROUND(R971*INDEX('تعرفه ها'!A:Z,MATCH("عوارض آب به ازاء هر متر مکعب",'تعرفه ها'!$B:$B,0),MATCH(F971,'تعرفه ها'!$2:$2,0)),0),"---")</f>
        <v>---</v>
      </c>
      <c r="Y971" s="50" t="str">
        <f>IFERROR(ROUND(T971*INDEX('تعرفه ها'!A:Z,MATCH("جریمه مازاد مصرف آب به ازاء هر متر مکعب",'تعرفه ها'!$B:$B,0),MATCH(F971,'تعرفه ها'!$2:$2,0)),0),"---")</f>
        <v>---</v>
      </c>
      <c r="Z971" s="50" t="str">
        <f>IFERROR(ROUND(((W971+X971+Y971)*INDEX('تعرفه ها'!A:Z,MATCH("هزینه نگهداری و تعمیرات شبکه آب",'تعرفه ها'!$B:$B,0),MATCH(F971,'تعرفه ها'!$2:$2,0))/100),0),"---")</f>
        <v>---</v>
      </c>
      <c r="AA971" s="50" t="str">
        <f>IFERROR(IF(INDEX('اطلاعات دوره'!A:Z,MATCH(G971,'اطلاعات دوره'!C:C,0),MATCH("آب",'اطلاعات دوره'!$1:$1,0))="دارد",ROUND((W971+X971+Y971)*INDEX('تعرفه ها'!A:Z,MATCH("پیک فصلی آب",'تعرفه ها'!$B:$B,0),MATCH(F971,'تعرفه ها'!$2:$2,0))/100,0),0),"---")</f>
        <v>---</v>
      </c>
      <c r="AB971" s="50" t="str">
        <f>IFERROR(ROUND(SUM(W971+X971+Y971+Z971+AA971)*INDEX('تعرفه ها'!A:Z,MATCH("مالیات آب",'تعرفه ها'!$B:$B,0),MATCH(F971,'تعرفه ها'!$2:$2,0))/100,0),"---")</f>
        <v>---</v>
      </c>
      <c r="AC971" s="50" t="str">
        <f t="shared" si="172"/>
        <v>---</v>
      </c>
      <c r="AD971" s="50" t="str">
        <f t="shared" si="165"/>
        <v>---</v>
      </c>
      <c r="AE971" s="50" t="str">
        <f t="shared" si="173"/>
        <v>---</v>
      </c>
      <c r="AF971" s="50" t="str">
        <f t="shared" si="174"/>
        <v>---</v>
      </c>
      <c r="AG971" s="153" t="str">
        <f t="shared" si="175"/>
        <v>---</v>
      </c>
      <c r="AI971" s="183" t="str">
        <f>IFERROR(IF(INDEX(پرداخت!A:AZ,MATCH(A971&amp;" - "&amp;"آب",پرداخت!$B:$B,0),MATCH(G971,پرداخت!$1:$1,0))="نشده","نشده","شده"),"---")</f>
        <v>---</v>
      </c>
      <c r="AL971" s="144"/>
      <c r="AM971" s="144"/>
      <c r="AN971" s="30"/>
      <c r="AO971" s="30"/>
      <c r="AP971" s="30"/>
      <c r="AQ971" s="30"/>
      <c r="AR971" s="30"/>
      <c r="AS971" s="30"/>
      <c r="AT971" s="30"/>
      <c r="AU971" s="30"/>
      <c r="AV971" s="30"/>
      <c r="AW971" s="30"/>
      <c r="AX971" s="30"/>
      <c r="AY971" s="30"/>
      <c r="AZ971" s="30"/>
      <c r="BA971" s="30"/>
      <c r="BB971" s="30"/>
      <c r="BC971" s="30"/>
      <c r="BD971" s="30"/>
      <c r="BE971" s="30"/>
      <c r="BF971" s="30"/>
      <c r="BG971" s="30"/>
      <c r="BH971" s="30"/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30"/>
      <c r="BT971" s="30"/>
      <c r="BU971" s="30"/>
      <c r="BV971" s="30"/>
      <c r="BW971" s="30"/>
      <c r="BX971" s="30"/>
      <c r="BY971" s="30"/>
      <c r="BZ971" s="30"/>
      <c r="CA971" s="30"/>
    </row>
    <row r="972" spans="1:79" ht="34.9" hidden="1" customHeight="1">
      <c r="A972" s="170"/>
      <c r="B972" s="47">
        <f>IFERROR(INDEX('اطلاعات انشعابات شرکتها'!A:BB,MATCH(A972,'اطلاعات انشعابات شرکتها'!A:A,0),MATCH(B$1,'اطلاعات انشعابات شرکتها'!$1:$1,0)),0)</f>
        <v>0</v>
      </c>
      <c r="C972" s="48">
        <f>IFERROR(INDEX('اطلاعات انشعابات شرکتها'!A:BB,MATCH(A972,'اطلاعات انشعابات شرکتها'!A:A,0),MATCH(C$1,'اطلاعات انشعابات شرکتها'!$1:$1,0)),0)</f>
        <v>0</v>
      </c>
      <c r="D972" s="45"/>
      <c r="E972" s="171"/>
      <c r="F972" s="170"/>
      <c r="G972" s="47" t="str">
        <f t="shared" si="166"/>
        <v>/</v>
      </c>
      <c r="H972" s="47">
        <f>IFERROR(INDEX('اطلاعات دوره'!A:Z,MATCH(G972,'اطلاعات دوره'!C:C,0),MATCH(H$1,'اطلاعات دوره'!$1:$1,0)),0)</f>
        <v>0</v>
      </c>
      <c r="I972" s="47">
        <f>IFERROR(INDEX('اطلاعات دوره'!A:Z,MATCH(G972,'اطلاعات دوره'!C:C,0),MATCH(I$1,'اطلاعات دوره'!$1:$1,0)),0)</f>
        <v>0</v>
      </c>
      <c r="J972" s="48">
        <f>IFERROR(INDEX('اطلاعات دوره'!A:Z,MATCH(G972,'اطلاعات دوره'!C:C,0),MATCH(J$1,'اطلاعات دوره'!$1:$1,0)),0)</f>
        <v>0</v>
      </c>
      <c r="K972" s="46"/>
      <c r="L972" s="158" t="str">
        <f>IFERROR(INDEX('اطلاعات دوره'!A:Z,MATCH(G972,'اطلاعات دوره'!C:C,0)-1,MATCH("عنوان",'اطلاعات دوره'!$1:$1,0)),"---")</f>
        <v>---</v>
      </c>
      <c r="M972" s="47" t="str">
        <f t="shared" si="167"/>
        <v>----</v>
      </c>
      <c r="N972" s="48" t="str">
        <f t="shared" si="168"/>
        <v>-/</v>
      </c>
      <c r="O972" s="45"/>
      <c r="P972" s="240">
        <f>IFERROR(INDEX('قرائت کنتور'!A:AZ,MATCH(A972&amp;"-"&amp;"آب",'قرائت کنتور'!B:B,0),MATCH(L972,'قرائت کنتور'!$1:$1,0)),0)</f>
        <v>0</v>
      </c>
      <c r="Q972" s="241">
        <f>IFERROR(INDEX('قرائت کنتور'!A:AZ,MATCH(A972&amp;"-"&amp;"آب",'قرائت کنتور'!B:B,0),MATCH(G972,'قرائت کنتور'!$1:$1,0)),0)</f>
        <v>0</v>
      </c>
      <c r="R972" s="241">
        <f t="shared" si="169"/>
        <v>0</v>
      </c>
      <c r="S972" s="241" t="str">
        <f>IFERROR(INDEX('اطلاعات انشعابات شرکتها'!A:AB,MATCH(A972,'اطلاعات انشعابات شرکتها'!A:A,0),MATCH(S$1,'اطلاعات انشعابات شرکتها'!$1:$1,0)),"---")</f>
        <v>---</v>
      </c>
      <c r="T972" s="227" t="str">
        <f t="shared" si="170"/>
        <v>---</v>
      </c>
      <c r="U972" s="45"/>
      <c r="V972" s="155" t="str">
        <f>IFERROR(INDEX('تعرفه ها'!A:Z,MATCH("بهای هر متر مکعب آب مصرفی",'تعرفه ها'!$B:$B,0),MATCH(F972,'تعرفه ها'!$2:$2,0)),"---")</f>
        <v>---</v>
      </c>
      <c r="W972" s="50" t="str">
        <f t="shared" si="171"/>
        <v>---</v>
      </c>
      <c r="X972" s="50" t="str">
        <f>IFERROR(ROUND(R972*INDEX('تعرفه ها'!A:Z,MATCH("عوارض آب به ازاء هر متر مکعب",'تعرفه ها'!$B:$B,0),MATCH(F972,'تعرفه ها'!$2:$2,0)),0),"---")</f>
        <v>---</v>
      </c>
      <c r="Y972" s="50" t="str">
        <f>IFERROR(ROUND(T972*INDEX('تعرفه ها'!A:Z,MATCH("جریمه مازاد مصرف آب به ازاء هر متر مکعب",'تعرفه ها'!$B:$B,0),MATCH(F972,'تعرفه ها'!$2:$2,0)),0),"---")</f>
        <v>---</v>
      </c>
      <c r="Z972" s="50" t="str">
        <f>IFERROR(ROUND(((W972+X972+Y972)*INDEX('تعرفه ها'!A:Z,MATCH("هزینه نگهداری و تعمیرات شبکه آب",'تعرفه ها'!$B:$B,0),MATCH(F972,'تعرفه ها'!$2:$2,0))/100),0),"---")</f>
        <v>---</v>
      </c>
      <c r="AA972" s="50" t="str">
        <f>IFERROR(IF(INDEX('اطلاعات دوره'!A:Z,MATCH(G972,'اطلاعات دوره'!C:C,0),MATCH("آب",'اطلاعات دوره'!$1:$1,0))="دارد",ROUND((W972+X972+Y972)*INDEX('تعرفه ها'!A:Z,MATCH("پیک فصلی آب",'تعرفه ها'!$B:$B,0),MATCH(F972,'تعرفه ها'!$2:$2,0))/100,0),0),"---")</f>
        <v>---</v>
      </c>
      <c r="AB972" s="50" t="str">
        <f>IFERROR(ROUND(SUM(W972+X972+Y972+Z972+AA972)*INDEX('تعرفه ها'!A:Z,MATCH("مالیات آب",'تعرفه ها'!$B:$B,0),MATCH(F972,'تعرفه ها'!$2:$2,0))/100,0),"---")</f>
        <v>---</v>
      </c>
      <c r="AC972" s="50" t="str">
        <f t="shared" si="172"/>
        <v>---</v>
      </c>
      <c r="AD972" s="50" t="str">
        <f t="shared" si="165"/>
        <v>---</v>
      </c>
      <c r="AE972" s="50" t="str">
        <f t="shared" si="173"/>
        <v>---</v>
      </c>
      <c r="AF972" s="50" t="str">
        <f t="shared" si="174"/>
        <v>---</v>
      </c>
      <c r="AG972" s="153" t="str">
        <f t="shared" si="175"/>
        <v>---</v>
      </c>
      <c r="AI972" s="183" t="str">
        <f>IFERROR(IF(INDEX(پرداخت!A:AZ,MATCH(A972&amp;" - "&amp;"آب",پرداخت!$B:$B,0),MATCH(G972,پرداخت!$1:$1,0))="نشده","نشده","شده"),"---")</f>
        <v>---</v>
      </c>
      <c r="AL972" s="144"/>
      <c r="AM972" s="144"/>
      <c r="AN972" s="30"/>
      <c r="AO972" s="30"/>
      <c r="AP972" s="30"/>
      <c r="AQ972" s="30"/>
      <c r="AR972" s="30"/>
      <c r="AS972" s="30"/>
      <c r="AT972" s="30"/>
      <c r="AU972" s="30"/>
      <c r="AV972" s="30"/>
      <c r="AW972" s="30"/>
      <c r="AX972" s="30"/>
      <c r="AY972" s="30"/>
      <c r="AZ972" s="30"/>
      <c r="BA972" s="30"/>
      <c r="BB972" s="30"/>
      <c r="BC972" s="30"/>
      <c r="BD972" s="30"/>
      <c r="BE972" s="30"/>
      <c r="BF972" s="30"/>
      <c r="BG972" s="30"/>
      <c r="BH972" s="30"/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30"/>
      <c r="BT972" s="30"/>
      <c r="BU972" s="30"/>
      <c r="BV972" s="30"/>
      <c r="BW972" s="30"/>
      <c r="BX972" s="30"/>
      <c r="BY972" s="30"/>
      <c r="BZ972" s="30"/>
      <c r="CA972" s="30"/>
    </row>
    <row r="973" spans="1:79" ht="34.9" hidden="1" customHeight="1">
      <c r="A973" s="170"/>
      <c r="B973" s="47">
        <f>IFERROR(INDEX('اطلاعات انشعابات شرکتها'!A:BB,MATCH(A973,'اطلاعات انشعابات شرکتها'!A:A,0),MATCH(B$1,'اطلاعات انشعابات شرکتها'!$1:$1,0)),0)</f>
        <v>0</v>
      </c>
      <c r="C973" s="48">
        <f>IFERROR(INDEX('اطلاعات انشعابات شرکتها'!A:BB,MATCH(A973,'اطلاعات انشعابات شرکتها'!A:A,0),MATCH(C$1,'اطلاعات انشعابات شرکتها'!$1:$1,0)),0)</f>
        <v>0</v>
      </c>
      <c r="D973" s="45"/>
      <c r="E973" s="171"/>
      <c r="F973" s="170"/>
      <c r="G973" s="47" t="str">
        <f t="shared" si="166"/>
        <v>/</v>
      </c>
      <c r="H973" s="47">
        <f>IFERROR(INDEX('اطلاعات دوره'!A:Z,MATCH(G973,'اطلاعات دوره'!C:C,0),MATCH(H$1,'اطلاعات دوره'!$1:$1,0)),0)</f>
        <v>0</v>
      </c>
      <c r="I973" s="47">
        <f>IFERROR(INDEX('اطلاعات دوره'!A:Z,MATCH(G973,'اطلاعات دوره'!C:C,0),MATCH(I$1,'اطلاعات دوره'!$1:$1,0)),0)</f>
        <v>0</v>
      </c>
      <c r="J973" s="48">
        <f>IFERROR(INDEX('اطلاعات دوره'!A:Z,MATCH(G973,'اطلاعات دوره'!C:C,0),MATCH(J$1,'اطلاعات دوره'!$1:$1,0)),0)</f>
        <v>0</v>
      </c>
      <c r="K973" s="46"/>
      <c r="L973" s="158" t="str">
        <f>IFERROR(INDEX('اطلاعات دوره'!A:Z,MATCH(G973,'اطلاعات دوره'!C:C,0)-1,MATCH("عنوان",'اطلاعات دوره'!$1:$1,0)),"---")</f>
        <v>---</v>
      </c>
      <c r="M973" s="47" t="str">
        <f t="shared" si="167"/>
        <v>----</v>
      </c>
      <c r="N973" s="48" t="str">
        <f t="shared" si="168"/>
        <v>-/</v>
      </c>
      <c r="O973" s="45"/>
      <c r="P973" s="240">
        <f>IFERROR(INDEX('قرائت کنتور'!A:AZ,MATCH(A973&amp;"-"&amp;"آب",'قرائت کنتور'!B:B,0),MATCH(L973,'قرائت کنتور'!$1:$1,0)),0)</f>
        <v>0</v>
      </c>
      <c r="Q973" s="241">
        <f>IFERROR(INDEX('قرائت کنتور'!A:AZ,MATCH(A973&amp;"-"&amp;"آب",'قرائت کنتور'!B:B,0),MATCH(G973,'قرائت کنتور'!$1:$1,0)),0)</f>
        <v>0</v>
      </c>
      <c r="R973" s="241">
        <f t="shared" si="169"/>
        <v>0</v>
      </c>
      <c r="S973" s="241" t="str">
        <f>IFERROR(INDEX('اطلاعات انشعابات شرکتها'!A:AB,MATCH(A973,'اطلاعات انشعابات شرکتها'!A:A,0),MATCH(S$1,'اطلاعات انشعابات شرکتها'!$1:$1,0)),"---")</f>
        <v>---</v>
      </c>
      <c r="T973" s="227" t="str">
        <f t="shared" si="170"/>
        <v>---</v>
      </c>
      <c r="U973" s="45"/>
      <c r="V973" s="155" t="str">
        <f>IFERROR(INDEX('تعرفه ها'!A:Z,MATCH("بهای هر متر مکعب آب مصرفی",'تعرفه ها'!$B:$B,0),MATCH(F973,'تعرفه ها'!$2:$2,0)),"---")</f>
        <v>---</v>
      </c>
      <c r="W973" s="50" t="str">
        <f t="shared" si="171"/>
        <v>---</v>
      </c>
      <c r="X973" s="50" t="str">
        <f>IFERROR(ROUND(R973*INDEX('تعرفه ها'!A:Z,MATCH("عوارض آب به ازاء هر متر مکعب",'تعرفه ها'!$B:$B,0),MATCH(F973,'تعرفه ها'!$2:$2,0)),0),"---")</f>
        <v>---</v>
      </c>
      <c r="Y973" s="50" t="str">
        <f>IFERROR(ROUND(T973*INDEX('تعرفه ها'!A:Z,MATCH("جریمه مازاد مصرف آب به ازاء هر متر مکعب",'تعرفه ها'!$B:$B,0),MATCH(F973,'تعرفه ها'!$2:$2,0)),0),"---")</f>
        <v>---</v>
      </c>
      <c r="Z973" s="50" t="str">
        <f>IFERROR(ROUND(((W973+X973+Y973)*INDEX('تعرفه ها'!A:Z,MATCH("هزینه نگهداری و تعمیرات شبکه آب",'تعرفه ها'!$B:$B,0),MATCH(F973,'تعرفه ها'!$2:$2,0))/100),0),"---")</f>
        <v>---</v>
      </c>
      <c r="AA973" s="50" t="str">
        <f>IFERROR(IF(INDEX('اطلاعات دوره'!A:Z,MATCH(G973,'اطلاعات دوره'!C:C,0),MATCH("آب",'اطلاعات دوره'!$1:$1,0))="دارد",ROUND((W973+X973+Y973)*INDEX('تعرفه ها'!A:Z,MATCH("پیک فصلی آب",'تعرفه ها'!$B:$B,0),MATCH(F973,'تعرفه ها'!$2:$2,0))/100,0),0),"---")</f>
        <v>---</v>
      </c>
      <c r="AB973" s="50" t="str">
        <f>IFERROR(ROUND(SUM(W973+X973+Y973+Z973+AA973)*INDEX('تعرفه ها'!A:Z,MATCH("مالیات آب",'تعرفه ها'!$B:$B,0),MATCH(F973,'تعرفه ها'!$2:$2,0))/100,0),"---")</f>
        <v>---</v>
      </c>
      <c r="AC973" s="50" t="str">
        <f t="shared" si="172"/>
        <v>---</v>
      </c>
      <c r="AD973" s="50" t="str">
        <f t="shared" si="165"/>
        <v>---</v>
      </c>
      <c r="AE973" s="50" t="str">
        <f t="shared" si="173"/>
        <v>---</v>
      </c>
      <c r="AF973" s="50" t="str">
        <f t="shared" si="174"/>
        <v>---</v>
      </c>
      <c r="AG973" s="153" t="str">
        <f t="shared" si="175"/>
        <v>---</v>
      </c>
      <c r="AI973" s="183" t="str">
        <f>IFERROR(IF(INDEX(پرداخت!A:AZ,MATCH(A973&amp;" - "&amp;"آب",پرداخت!$B:$B,0),MATCH(G973,پرداخت!$1:$1,0))="نشده","نشده","شده"),"---")</f>
        <v>---</v>
      </c>
      <c r="AL973" s="144"/>
      <c r="AM973" s="144"/>
      <c r="AN973" s="30"/>
      <c r="AO973" s="30"/>
      <c r="AP973" s="30"/>
      <c r="AQ973" s="30"/>
      <c r="AR973" s="30"/>
      <c r="AS973" s="30"/>
      <c r="AT973" s="30"/>
      <c r="AU973" s="30"/>
      <c r="AV973" s="30"/>
      <c r="AW973" s="30"/>
      <c r="AX973" s="30"/>
      <c r="AY973" s="30"/>
      <c r="AZ973" s="30"/>
      <c r="BA973" s="30"/>
      <c r="BB973" s="30"/>
      <c r="BC973" s="30"/>
      <c r="BD973" s="30"/>
      <c r="BE973" s="30"/>
      <c r="BF973" s="30"/>
      <c r="BG973" s="30"/>
      <c r="BH973" s="30"/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30"/>
      <c r="BT973" s="30"/>
      <c r="BU973" s="30"/>
      <c r="BV973" s="30"/>
      <c r="BW973" s="30"/>
      <c r="BX973" s="30"/>
      <c r="BY973" s="30"/>
      <c r="BZ973" s="30"/>
      <c r="CA973" s="30"/>
    </row>
    <row r="974" spans="1:79" ht="34.9" hidden="1" customHeight="1">
      <c r="A974" s="170"/>
      <c r="B974" s="47">
        <f>IFERROR(INDEX('اطلاعات انشعابات شرکتها'!A:BB,MATCH(A974,'اطلاعات انشعابات شرکتها'!A:A,0),MATCH(B$1,'اطلاعات انشعابات شرکتها'!$1:$1,0)),0)</f>
        <v>0</v>
      </c>
      <c r="C974" s="48">
        <f>IFERROR(INDEX('اطلاعات انشعابات شرکتها'!A:BB,MATCH(A974,'اطلاعات انشعابات شرکتها'!A:A,0),MATCH(C$1,'اطلاعات انشعابات شرکتها'!$1:$1,0)),0)</f>
        <v>0</v>
      </c>
      <c r="D974" s="45"/>
      <c r="E974" s="171"/>
      <c r="F974" s="170"/>
      <c r="G974" s="47" t="str">
        <f t="shared" si="166"/>
        <v>/</v>
      </c>
      <c r="H974" s="47">
        <f>IFERROR(INDEX('اطلاعات دوره'!A:Z,MATCH(G974,'اطلاعات دوره'!C:C,0),MATCH(H$1,'اطلاعات دوره'!$1:$1,0)),0)</f>
        <v>0</v>
      </c>
      <c r="I974" s="47">
        <f>IFERROR(INDEX('اطلاعات دوره'!A:Z,MATCH(G974,'اطلاعات دوره'!C:C,0),MATCH(I$1,'اطلاعات دوره'!$1:$1,0)),0)</f>
        <v>0</v>
      </c>
      <c r="J974" s="48">
        <f>IFERROR(INDEX('اطلاعات دوره'!A:Z,MATCH(G974,'اطلاعات دوره'!C:C,0),MATCH(J$1,'اطلاعات دوره'!$1:$1,0)),0)</f>
        <v>0</v>
      </c>
      <c r="K974" s="46"/>
      <c r="L974" s="158" t="str">
        <f>IFERROR(INDEX('اطلاعات دوره'!A:Z,MATCH(G974,'اطلاعات دوره'!C:C,0)-1,MATCH("عنوان",'اطلاعات دوره'!$1:$1,0)),"---")</f>
        <v>---</v>
      </c>
      <c r="M974" s="47" t="str">
        <f t="shared" si="167"/>
        <v>----</v>
      </c>
      <c r="N974" s="48" t="str">
        <f t="shared" si="168"/>
        <v>-/</v>
      </c>
      <c r="O974" s="45"/>
      <c r="P974" s="240">
        <f>IFERROR(INDEX('قرائت کنتور'!A:AZ,MATCH(A974&amp;"-"&amp;"آب",'قرائت کنتور'!B:B,0),MATCH(L974,'قرائت کنتور'!$1:$1,0)),0)</f>
        <v>0</v>
      </c>
      <c r="Q974" s="241">
        <f>IFERROR(INDEX('قرائت کنتور'!A:AZ,MATCH(A974&amp;"-"&amp;"آب",'قرائت کنتور'!B:B,0),MATCH(G974,'قرائت کنتور'!$1:$1,0)),0)</f>
        <v>0</v>
      </c>
      <c r="R974" s="241">
        <f t="shared" si="169"/>
        <v>0</v>
      </c>
      <c r="S974" s="241" t="str">
        <f>IFERROR(INDEX('اطلاعات انشعابات شرکتها'!A:AB,MATCH(A974,'اطلاعات انشعابات شرکتها'!A:A,0),MATCH(S$1,'اطلاعات انشعابات شرکتها'!$1:$1,0)),"---")</f>
        <v>---</v>
      </c>
      <c r="T974" s="227" t="str">
        <f t="shared" si="170"/>
        <v>---</v>
      </c>
      <c r="U974" s="45"/>
      <c r="V974" s="155" t="str">
        <f>IFERROR(INDEX('تعرفه ها'!A:Z,MATCH("بهای هر متر مکعب آب مصرفی",'تعرفه ها'!$B:$B,0),MATCH(F974,'تعرفه ها'!$2:$2,0)),"---")</f>
        <v>---</v>
      </c>
      <c r="W974" s="50" t="str">
        <f t="shared" si="171"/>
        <v>---</v>
      </c>
      <c r="X974" s="50" t="str">
        <f>IFERROR(ROUND(R974*INDEX('تعرفه ها'!A:Z,MATCH("عوارض آب به ازاء هر متر مکعب",'تعرفه ها'!$B:$B,0),MATCH(F974,'تعرفه ها'!$2:$2,0)),0),"---")</f>
        <v>---</v>
      </c>
      <c r="Y974" s="50" t="str">
        <f>IFERROR(ROUND(T974*INDEX('تعرفه ها'!A:Z,MATCH("جریمه مازاد مصرف آب به ازاء هر متر مکعب",'تعرفه ها'!$B:$B,0),MATCH(F974,'تعرفه ها'!$2:$2,0)),0),"---")</f>
        <v>---</v>
      </c>
      <c r="Z974" s="50" t="str">
        <f>IFERROR(ROUND(((W974+X974+Y974)*INDEX('تعرفه ها'!A:Z,MATCH("هزینه نگهداری و تعمیرات شبکه آب",'تعرفه ها'!$B:$B,0),MATCH(F974,'تعرفه ها'!$2:$2,0))/100),0),"---")</f>
        <v>---</v>
      </c>
      <c r="AA974" s="50" t="str">
        <f>IFERROR(IF(INDEX('اطلاعات دوره'!A:Z,MATCH(G974,'اطلاعات دوره'!C:C,0),MATCH("آب",'اطلاعات دوره'!$1:$1,0))="دارد",ROUND((W974+X974+Y974)*INDEX('تعرفه ها'!A:Z,MATCH("پیک فصلی آب",'تعرفه ها'!$B:$B,0),MATCH(F974,'تعرفه ها'!$2:$2,0))/100,0),0),"---")</f>
        <v>---</v>
      </c>
      <c r="AB974" s="50" t="str">
        <f>IFERROR(ROUND(SUM(W974+X974+Y974+Z974+AA974)*INDEX('تعرفه ها'!A:Z,MATCH("مالیات آب",'تعرفه ها'!$B:$B,0),MATCH(F974,'تعرفه ها'!$2:$2,0))/100,0),"---")</f>
        <v>---</v>
      </c>
      <c r="AC974" s="50" t="str">
        <f t="shared" si="172"/>
        <v>---</v>
      </c>
      <c r="AD974" s="50" t="str">
        <f t="shared" si="165"/>
        <v>---</v>
      </c>
      <c r="AE974" s="50" t="str">
        <f t="shared" si="173"/>
        <v>---</v>
      </c>
      <c r="AF974" s="50" t="str">
        <f t="shared" si="174"/>
        <v>---</v>
      </c>
      <c r="AG974" s="153" t="str">
        <f t="shared" si="175"/>
        <v>---</v>
      </c>
      <c r="AI974" s="183" t="str">
        <f>IFERROR(IF(INDEX(پرداخت!A:AZ,MATCH(A974&amp;" - "&amp;"آب",پرداخت!$B:$B,0),MATCH(G974,پرداخت!$1:$1,0))="نشده","نشده","شده"),"---")</f>
        <v>---</v>
      </c>
      <c r="AL974" s="144"/>
      <c r="AM974" s="144"/>
      <c r="AN974" s="30"/>
      <c r="AO974" s="30"/>
      <c r="AP974" s="30"/>
      <c r="AQ974" s="30"/>
      <c r="AR974" s="30"/>
      <c r="AS974" s="30"/>
      <c r="AT974" s="30"/>
      <c r="AU974" s="30"/>
      <c r="AV974" s="30"/>
      <c r="AW974" s="30"/>
      <c r="AX974" s="30"/>
      <c r="AY974" s="30"/>
      <c r="AZ974" s="30"/>
      <c r="BA974" s="30"/>
      <c r="BB974" s="30"/>
      <c r="BC974" s="30"/>
      <c r="BD974" s="30"/>
      <c r="BE974" s="30"/>
      <c r="BF974" s="30"/>
      <c r="BG974" s="30"/>
      <c r="BH974" s="30"/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30"/>
      <c r="BT974" s="30"/>
      <c r="BU974" s="30"/>
      <c r="BV974" s="30"/>
      <c r="BW974" s="30"/>
      <c r="BX974" s="30"/>
      <c r="BY974" s="30"/>
      <c r="BZ974" s="30"/>
      <c r="CA974" s="30"/>
    </row>
    <row r="975" spans="1:79" ht="34.9" hidden="1" customHeight="1">
      <c r="A975" s="170"/>
      <c r="B975" s="47">
        <f>IFERROR(INDEX('اطلاعات انشعابات شرکتها'!A:BB,MATCH(A975,'اطلاعات انشعابات شرکتها'!A:A,0),MATCH(B$1,'اطلاعات انشعابات شرکتها'!$1:$1,0)),0)</f>
        <v>0</v>
      </c>
      <c r="C975" s="48">
        <f>IFERROR(INDEX('اطلاعات انشعابات شرکتها'!A:BB,MATCH(A975,'اطلاعات انشعابات شرکتها'!A:A,0),MATCH(C$1,'اطلاعات انشعابات شرکتها'!$1:$1,0)),0)</f>
        <v>0</v>
      </c>
      <c r="D975" s="45"/>
      <c r="E975" s="171"/>
      <c r="F975" s="170"/>
      <c r="G975" s="47" t="str">
        <f t="shared" si="166"/>
        <v>/</v>
      </c>
      <c r="H975" s="47">
        <f>IFERROR(INDEX('اطلاعات دوره'!A:Z,MATCH(G975,'اطلاعات دوره'!C:C,0),MATCH(H$1,'اطلاعات دوره'!$1:$1,0)),0)</f>
        <v>0</v>
      </c>
      <c r="I975" s="47">
        <f>IFERROR(INDEX('اطلاعات دوره'!A:Z,MATCH(G975,'اطلاعات دوره'!C:C,0),MATCH(I$1,'اطلاعات دوره'!$1:$1,0)),0)</f>
        <v>0</v>
      </c>
      <c r="J975" s="48">
        <f>IFERROR(INDEX('اطلاعات دوره'!A:Z,MATCH(G975,'اطلاعات دوره'!C:C,0),MATCH(J$1,'اطلاعات دوره'!$1:$1,0)),0)</f>
        <v>0</v>
      </c>
      <c r="K975" s="46"/>
      <c r="L975" s="158" t="str">
        <f>IFERROR(INDEX('اطلاعات دوره'!A:Z,MATCH(G975,'اطلاعات دوره'!C:C,0)-1,MATCH("عنوان",'اطلاعات دوره'!$1:$1,0)),"---")</f>
        <v>---</v>
      </c>
      <c r="M975" s="47" t="str">
        <f t="shared" si="167"/>
        <v>----</v>
      </c>
      <c r="N975" s="48" t="str">
        <f t="shared" si="168"/>
        <v>-/</v>
      </c>
      <c r="O975" s="45"/>
      <c r="P975" s="240">
        <f>IFERROR(INDEX('قرائت کنتور'!A:AZ,MATCH(A975&amp;"-"&amp;"آب",'قرائت کنتور'!B:B,0),MATCH(L975,'قرائت کنتور'!$1:$1,0)),0)</f>
        <v>0</v>
      </c>
      <c r="Q975" s="241">
        <f>IFERROR(INDEX('قرائت کنتور'!A:AZ,MATCH(A975&amp;"-"&amp;"آب",'قرائت کنتور'!B:B,0),MATCH(G975,'قرائت کنتور'!$1:$1,0)),0)</f>
        <v>0</v>
      </c>
      <c r="R975" s="241">
        <f t="shared" si="169"/>
        <v>0</v>
      </c>
      <c r="S975" s="241" t="str">
        <f>IFERROR(INDEX('اطلاعات انشعابات شرکتها'!A:AB,MATCH(A975,'اطلاعات انشعابات شرکتها'!A:A,0),MATCH(S$1,'اطلاعات انشعابات شرکتها'!$1:$1,0)),"---")</f>
        <v>---</v>
      </c>
      <c r="T975" s="227" t="str">
        <f t="shared" si="170"/>
        <v>---</v>
      </c>
      <c r="U975" s="45"/>
      <c r="V975" s="155" t="str">
        <f>IFERROR(INDEX('تعرفه ها'!A:Z,MATCH("بهای هر متر مکعب آب مصرفی",'تعرفه ها'!$B:$B,0),MATCH(F975,'تعرفه ها'!$2:$2,0)),"---")</f>
        <v>---</v>
      </c>
      <c r="W975" s="50" t="str">
        <f t="shared" si="171"/>
        <v>---</v>
      </c>
      <c r="X975" s="50" t="str">
        <f>IFERROR(ROUND(R975*INDEX('تعرفه ها'!A:Z,MATCH("عوارض آب به ازاء هر متر مکعب",'تعرفه ها'!$B:$B,0),MATCH(F975,'تعرفه ها'!$2:$2,0)),0),"---")</f>
        <v>---</v>
      </c>
      <c r="Y975" s="50" t="str">
        <f>IFERROR(ROUND(T975*INDEX('تعرفه ها'!A:Z,MATCH("جریمه مازاد مصرف آب به ازاء هر متر مکعب",'تعرفه ها'!$B:$B,0),MATCH(F975,'تعرفه ها'!$2:$2,0)),0),"---")</f>
        <v>---</v>
      </c>
      <c r="Z975" s="50" t="str">
        <f>IFERROR(ROUND(((W975+X975+Y975)*INDEX('تعرفه ها'!A:Z,MATCH("هزینه نگهداری و تعمیرات شبکه آب",'تعرفه ها'!$B:$B,0),MATCH(F975,'تعرفه ها'!$2:$2,0))/100),0),"---")</f>
        <v>---</v>
      </c>
      <c r="AA975" s="50" t="str">
        <f>IFERROR(IF(INDEX('اطلاعات دوره'!A:Z,MATCH(G975,'اطلاعات دوره'!C:C,0),MATCH("آب",'اطلاعات دوره'!$1:$1,0))="دارد",ROUND((W975+X975+Y975)*INDEX('تعرفه ها'!A:Z,MATCH("پیک فصلی آب",'تعرفه ها'!$B:$B,0),MATCH(F975,'تعرفه ها'!$2:$2,0))/100,0),0),"---")</f>
        <v>---</v>
      </c>
      <c r="AB975" s="50" t="str">
        <f>IFERROR(ROUND(SUM(W975+X975+Y975+Z975+AA975)*INDEX('تعرفه ها'!A:Z,MATCH("مالیات آب",'تعرفه ها'!$B:$B,0),MATCH(F975,'تعرفه ها'!$2:$2,0))/100,0),"---")</f>
        <v>---</v>
      </c>
      <c r="AC975" s="50" t="str">
        <f t="shared" si="172"/>
        <v>---</v>
      </c>
      <c r="AD975" s="50" t="str">
        <f t="shared" si="165"/>
        <v>---</v>
      </c>
      <c r="AE975" s="50" t="str">
        <f t="shared" si="173"/>
        <v>---</v>
      </c>
      <c r="AF975" s="50" t="str">
        <f t="shared" si="174"/>
        <v>---</v>
      </c>
      <c r="AG975" s="153" t="str">
        <f t="shared" si="175"/>
        <v>---</v>
      </c>
      <c r="AI975" s="183" t="str">
        <f>IFERROR(IF(INDEX(پرداخت!A:AZ,MATCH(A975&amp;" - "&amp;"آب",پرداخت!$B:$B,0),MATCH(G975,پرداخت!$1:$1,0))="نشده","نشده","شده"),"---")</f>
        <v>---</v>
      </c>
      <c r="AL975" s="144"/>
      <c r="AM975" s="144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  <c r="BB975" s="30"/>
      <c r="BC975" s="30"/>
      <c r="BD975" s="30"/>
      <c r="BE975" s="30"/>
      <c r="BF975" s="30"/>
      <c r="BG975" s="30"/>
      <c r="BH975" s="30"/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30"/>
      <c r="BT975" s="30"/>
      <c r="BU975" s="30"/>
      <c r="BV975" s="30"/>
      <c r="BW975" s="30"/>
      <c r="BX975" s="30"/>
      <c r="BY975" s="30"/>
      <c r="BZ975" s="30"/>
      <c r="CA975" s="30"/>
    </row>
    <row r="976" spans="1:79" ht="34.9" hidden="1" customHeight="1">
      <c r="A976" s="170"/>
      <c r="B976" s="47">
        <f>IFERROR(INDEX('اطلاعات انشعابات شرکتها'!A:BB,MATCH(A976,'اطلاعات انشعابات شرکتها'!A:A,0),MATCH(B$1,'اطلاعات انشعابات شرکتها'!$1:$1,0)),0)</f>
        <v>0</v>
      </c>
      <c r="C976" s="48">
        <f>IFERROR(INDEX('اطلاعات انشعابات شرکتها'!A:BB,MATCH(A976,'اطلاعات انشعابات شرکتها'!A:A,0),MATCH(C$1,'اطلاعات انشعابات شرکتها'!$1:$1,0)),0)</f>
        <v>0</v>
      </c>
      <c r="D976" s="45"/>
      <c r="E976" s="171"/>
      <c r="F976" s="170"/>
      <c r="G976" s="47" t="str">
        <f t="shared" si="166"/>
        <v>/</v>
      </c>
      <c r="H976" s="47">
        <f>IFERROR(INDEX('اطلاعات دوره'!A:Z,MATCH(G976,'اطلاعات دوره'!C:C,0),MATCH(H$1,'اطلاعات دوره'!$1:$1,0)),0)</f>
        <v>0</v>
      </c>
      <c r="I976" s="47">
        <f>IFERROR(INDEX('اطلاعات دوره'!A:Z,MATCH(G976,'اطلاعات دوره'!C:C,0),MATCH(I$1,'اطلاعات دوره'!$1:$1,0)),0)</f>
        <v>0</v>
      </c>
      <c r="J976" s="48">
        <f>IFERROR(INDEX('اطلاعات دوره'!A:Z,MATCH(G976,'اطلاعات دوره'!C:C,0),MATCH(J$1,'اطلاعات دوره'!$1:$1,0)),0)</f>
        <v>0</v>
      </c>
      <c r="K976" s="46"/>
      <c r="L976" s="158" t="str">
        <f>IFERROR(INDEX('اطلاعات دوره'!A:Z,MATCH(G976,'اطلاعات دوره'!C:C,0)-1,MATCH("عنوان",'اطلاعات دوره'!$1:$1,0)),"---")</f>
        <v>---</v>
      </c>
      <c r="M976" s="47" t="str">
        <f t="shared" si="167"/>
        <v>----</v>
      </c>
      <c r="N976" s="48" t="str">
        <f t="shared" si="168"/>
        <v>-/</v>
      </c>
      <c r="O976" s="45"/>
      <c r="P976" s="240">
        <f>IFERROR(INDEX('قرائت کنتور'!A:AZ,MATCH(A976&amp;"-"&amp;"آب",'قرائت کنتور'!B:B,0),MATCH(L976,'قرائت کنتور'!$1:$1,0)),0)</f>
        <v>0</v>
      </c>
      <c r="Q976" s="241">
        <f>IFERROR(INDEX('قرائت کنتور'!A:AZ,MATCH(A976&amp;"-"&amp;"آب",'قرائت کنتور'!B:B,0),MATCH(G976,'قرائت کنتور'!$1:$1,0)),0)</f>
        <v>0</v>
      </c>
      <c r="R976" s="241">
        <f t="shared" si="169"/>
        <v>0</v>
      </c>
      <c r="S976" s="241" t="str">
        <f>IFERROR(INDEX('اطلاعات انشعابات شرکتها'!A:AB,MATCH(A976,'اطلاعات انشعابات شرکتها'!A:A,0),MATCH(S$1,'اطلاعات انشعابات شرکتها'!$1:$1,0)),"---")</f>
        <v>---</v>
      </c>
      <c r="T976" s="227" t="str">
        <f t="shared" si="170"/>
        <v>---</v>
      </c>
      <c r="U976" s="45"/>
      <c r="V976" s="155" t="str">
        <f>IFERROR(INDEX('تعرفه ها'!A:Z,MATCH("بهای هر متر مکعب آب مصرفی",'تعرفه ها'!$B:$B,0),MATCH(F976,'تعرفه ها'!$2:$2,0)),"---")</f>
        <v>---</v>
      </c>
      <c r="W976" s="50" t="str">
        <f t="shared" si="171"/>
        <v>---</v>
      </c>
      <c r="X976" s="50" t="str">
        <f>IFERROR(ROUND(R976*INDEX('تعرفه ها'!A:Z,MATCH("عوارض آب به ازاء هر متر مکعب",'تعرفه ها'!$B:$B,0),MATCH(F976,'تعرفه ها'!$2:$2,0)),0),"---")</f>
        <v>---</v>
      </c>
      <c r="Y976" s="50" t="str">
        <f>IFERROR(ROUND(T976*INDEX('تعرفه ها'!A:Z,MATCH("جریمه مازاد مصرف آب به ازاء هر متر مکعب",'تعرفه ها'!$B:$B,0),MATCH(F976,'تعرفه ها'!$2:$2,0)),0),"---")</f>
        <v>---</v>
      </c>
      <c r="Z976" s="50" t="str">
        <f>IFERROR(ROUND(((W976+X976+Y976)*INDEX('تعرفه ها'!A:Z,MATCH("هزینه نگهداری و تعمیرات شبکه آب",'تعرفه ها'!$B:$B,0),MATCH(F976,'تعرفه ها'!$2:$2,0))/100),0),"---")</f>
        <v>---</v>
      </c>
      <c r="AA976" s="50" t="str">
        <f>IFERROR(IF(INDEX('اطلاعات دوره'!A:Z,MATCH(G976,'اطلاعات دوره'!C:C,0),MATCH("آب",'اطلاعات دوره'!$1:$1,0))="دارد",ROUND((W976+X976+Y976)*INDEX('تعرفه ها'!A:Z,MATCH("پیک فصلی آب",'تعرفه ها'!$B:$B,0),MATCH(F976,'تعرفه ها'!$2:$2,0))/100,0),0),"---")</f>
        <v>---</v>
      </c>
      <c r="AB976" s="50" t="str">
        <f>IFERROR(ROUND(SUM(W976+X976+Y976+Z976+AA976)*INDEX('تعرفه ها'!A:Z,MATCH("مالیات آب",'تعرفه ها'!$B:$B,0),MATCH(F976,'تعرفه ها'!$2:$2,0))/100,0),"---")</f>
        <v>---</v>
      </c>
      <c r="AC976" s="50" t="str">
        <f t="shared" si="172"/>
        <v>---</v>
      </c>
      <c r="AD976" s="50" t="str">
        <f t="shared" si="165"/>
        <v>---</v>
      </c>
      <c r="AE976" s="50" t="str">
        <f t="shared" si="173"/>
        <v>---</v>
      </c>
      <c r="AF976" s="50" t="str">
        <f t="shared" si="174"/>
        <v>---</v>
      </c>
      <c r="AG976" s="153" t="str">
        <f t="shared" si="175"/>
        <v>---</v>
      </c>
      <c r="AI976" s="183" t="str">
        <f>IFERROR(IF(INDEX(پرداخت!A:AZ,MATCH(A976&amp;" - "&amp;"آب",پرداخت!$B:$B,0),MATCH(G976,پرداخت!$1:$1,0))="نشده","نشده","شده"),"---")</f>
        <v>---</v>
      </c>
      <c r="AL976" s="144"/>
      <c r="AM976" s="144"/>
      <c r="AN976" s="30"/>
      <c r="AO976" s="30"/>
      <c r="AP976" s="30"/>
      <c r="AQ976" s="30"/>
      <c r="AR976" s="30"/>
      <c r="AS976" s="30"/>
      <c r="AT976" s="30"/>
      <c r="AU976" s="30"/>
      <c r="AV976" s="30"/>
      <c r="AW976" s="30"/>
      <c r="AX976" s="30"/>
      <c r="AY976" s="30"/>
      <c r="AZ976" s="30"/>
      <c r="BA976" s="30"/>
      <c r="BB976" s="30"/>
      <c r="BC976" s="30"/>
      <c r="BD976" s="30"/>
      <c r="BE976" s="30"/>
      <c r="BF976" s="30"/>
      <c r="BG976" s="30"/>
      <c r="BH976" s="30"/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30"/>
      <c r="BT976" s="30"/>
      <c r="BU976" s="30"/>
      <c r="BV976" s="30"/>
      <c r="BW976" s="30"/>
      <c r="BX976" s="30"/>
      <c r="BY976" s="30"/>
      <c r="BZ976" s="30"/>
      <c r="CA976" s="30"/>
    </row>
    <row r="977" spans="1:79" ht="34.9" hidden="1" customHeight="1">
      <c r="A977" s="170"/>
      <c r="B977" s="47">
        <f>IFERROR(INDEX('اطلاعات انشعابات شرکتها'!A:BB,MATCH(A977,'اطلاعات انشعابات شرکتها'!A:A,0),MATCH(B$1,'اطلاعات انشعابات شرکتها'!$1:$1,0)),0)</f>
        <v>0</v>
      </c>
      <c r="C977" s="48">
        <f>IFERROR(INDEX('اطلاعات انشعابات شرکتها'!A:BB,MATCH(A977,'اطلاعات انشعابات شرکتها'!A:A,0),MATCH(C$1,'اطلاعات انشعابات شرکتها'!$1:$1,0)),0)</f>
        <v>0</v>
      </c>
      <c r="D977" s="45"/>
      <c r="E977" s="171"/>
      <c r="F977" s="170"/>
      <c r="G977" s="47" t="str">
        <f t="shared" si="166"/>
        <v>/</v>
      </c>
      <c r="H977" s="47">
        <f>IFERROR(INDEX('اطلاعات دوره'!A:Z,MATCH(G977,'اطلاعات دوره'!C:C,0),MATCH(H$1,'اطلاعات دوره'!$1:$1,0)),0)</f>
        <v>0</v>
      </c>
      <c r="I977" s="47">
        <f>IFERROR(INDEX('اطلاعات دوره'!A:Z,MATCH(G977,'اطلاعات دوره'!C:C,0),MATCH(I$1,'اطلاعات دوره'!$1:$1,0)),0)</f>
        <v>0</v>
      </c>
      <c r="J977" s="48">
        <f>IFERROR(INDEX('اطلاعات دوره'!A:Z,MATCH(G977,'اطلاعات دوره'!C:C,0),MATCH(J$1,'اطلاعات دوره'!$1:$1,0)),0)</f>
        <v>0</v>
      </c>
      <c r="K977" s="46"/>
      <c r="L977" s="158" t="str">
        <f>IFERROR(INDEX('اطلاعات دوره'!A:Z,MATCH(G977,'اطلاعات دوره'!C:C,0)-1,MATCH("عنوان",'اطلاعات دوره'!$1:$1,0)),"---")</f>
        <v>---</v>
      </c>
      <c r="M977" s="47" t="str">
        <f t="shared" si="167"/>
        <v>----</v>
      </c>
      <c r="N977" s="48" t="str">
        <f t="shared" si="168"/>
        <v>-/</v>
      </c>
      <c r="O977" s="45"/>
      <c r="P977" s="240">
        <f>IFERROR(INDEX('قرائت کنتور'!A:AZ,MATCH(A977&amp;"-"&amp;"آب",'قرائت کنتور'!B:B,0),MATCH(L977,'قرائت کنتور'!$1:$1,0)),0)</f>
        <v>0</v>
      </c>
      <c r="Q977" s="241">
        <f>IFERROR(INDEX('قرائت کنتور'!A:AZ,MATCH(A977&amp;"-"&amp;"آب",'قرائت کنتور'!B:B,0),MATCH(G977,'قرائت کنتور'!$1:$1,0)),0)</f>
        <v>0</v>
      </c>
      <c r="R977" s="241">
        <f t="shared" si="169"/>
        <v>0</v>
      </c>
      <c r="S977" s="241" t="str">
        <f>IFERROR(INDEX('اطلاعات انشعابات شرکتها'!A:AB,MATCH(A977,'اطلاعات انشعابات شرکتها'!A:A,0),MATCH(S$1,'اطلاعات انشعابات شرکتها'!$1:$1,0)),"---")</f>
        <v>---</v>
      </c>
      <c r="T977" s="227" t="str">
        <f t="shared" si="170"/>
        <v>---</v>
      </c>
      <c r="U977" s="45"/>
      <c r="V977" s="155" t="str">
        <f>IFERROR(INDEX('تعرفه ها'!A:Z,MATCH("بهای هر متر مکعب آب مصرفی",'تعرفه ها'!$B:$B,0),MATCH(F977,'تعرفه ها'!$2:$2,0)),"---")</f>
        <v>---</v>
      </c>
      <c r="W977" s="50" t="str">
        <f t="shared" si="171"/>
        <v>---</v>
      </c>
      <c r="X977" s="50" t="str">
        <f>IFERROR(ROUND(R977*INDEX('تعرفه ها'!A:Z,MATCH("عوارض آب به ازاء هر متر مکعب",'تعرفه ها'!$B:$B,0),MATCH(F977,'تعرفه ها'!$2:$2,0)),0),"---")</f>
        <v>---</v>
      </c>
      <c r="Y977" s="50" t="str">
        <f>IFERROR(ROUND(T977*INDEX('تعرفه ها'!A:Z,MATCH("جریمه مازاد مصرف آب به ازاء هر متر مکعب",'تعرفه ها'!$B:$B,0),MATCH(F977,'تعرفه ها'!$2:$2,0)),0),"---")</f>
        <v>---</v>
      </c>
      <c r="Z977" s="50" t="str">
        <f>IFERROR(ROUND(((W977+X977+Y977)*INDEX('تعرفه ها'!A:Z,MATCH("هزینه نگهداری و تعمیرات شبکه آب",'تعرفه ها'!$B:$B,0),MATCH(F977,'تعرفه ها'!$2:$2,0))/100),0),"---")</f>
        <v>---</v>
      </c>
      <c r="AA977" s="50" t="str">
        <f>IFERROR(IF(INDEX('اطلاعات دوره'!A:Z,MATCH(G977,'اطلاعات دوره'!C:C,0),MATCH("آب",'اطلاعات دوره'!$1:$1,0))="دارد",ROUND((W977+X977+Y977)*INDEX('تعرفه ها'!A:Z,MATCH("پیک فصلی آب",'تعرفه ها'!$B:$B,0),MATCH(F977,'تعرفه ها'!$2:$2,0))/100,0),0),"---")</f>
        <v>---</v>
      </c>
      <c r="AB977" s="50" t="str">
        <f>IFERROR(ROUND(SUM(W977+X977+Y977+Z977+AA977)*INDEX('تعرفه ها'!A:Z,MATCH("مالیات آب",'تعرفه ها'!$B:$B,0),MATCH(F977,'تعرفه ها'!$2:$2,0))/100,0),"---")</f>
        <v>---</v>
      </c>
      <c r="AC977" s="50" t="str">
        <f t="shared" si="172"/>
        <v>---</v>
      </c>
      <c r="AD977" s="50" t="str">
        <f t="shared" si="165"/>
        <v>---</v>
      </c>
      <c r="AE977" s="50" t="str">
        <f t="shared" si="173"/>
        <v>---</v>
      </c>
      <c r="AF977" s="50" t="str">
        <f t="shared" si="174"/>
        <v>---</v>
      </c>
      <c r="AG977" s="153" t="str">
        <f t="shared" si="175"/>
        <v>---</v>
      </c>
      <c r="AI977" s="183" t="str">
        <f>IFERROR(IF(INDEX(پرداخت!A:AZ,MATCH(A977&amp;" - "&amp;"آب",پرداخت!$B:$B,0),MATCH(G977,پرداخت!$1:$1,0))="نشده","نشده","شده"),"---")</f>
        <v>---</v>
      </c>
      <c r="AL977" s="144"/>
      <c r="AM977" s="144"/>
      <c r="AN977" s="30"/>
      <c r="AO977" s="30"/>
      <c r="AP977" s="30"/>
      <c r="AQ977" s="30"/>
      <c r="AR977" s="30"/>
      <c r="AS977" s="30"/>
      <c r="AT977" s="30"/>
      <c r="AU977" s="30"/>
      <c r="AV977" s="30"/>
      <c r="AW977" s="30"/>
      <c r="AX977" s="30"/>
      <c r="AY977" s="30"/>
      <c r="AZ977" s="30"/>
      <c r="BA977" s="30"/>
      <c r="BB977" s="30"/>
      <c r="BC977" s="30"/>
      <c r="BD977" s="30"/>
      <c r="BE977" s="30"/>
      <c r="BF977" s="30"/>
      <c r="BG977" s="30"/>
      <c r="BH977" s="30"/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30"/>
      <c r="BT977" s="30"/>
      <c r="BU977" s="30"/>
      <c r="BV977" s="30"/>
      <c r="BW977" s="30"/>
      <c r="BX977" s="30"/>
      <c r="BY977" s="30"/>
      <c r="BZ977" s="30"/>
      <c r="CA977" s="30"/>
    </row>
    <row r="978" spans="1:79" ht="34.9" hidden="1" customHeight="1">
      <c r="A978" s="170"/>
      <c r="B978" s="47">
        <f>IFERROR(INDEX('اطلاعات انشعابات شرکتها'!A:BB,MATCH(A978,'اطلاعات انشعابات شرکتها'!A:A,0),MATCH(B$1,'اطلاعات انشعابات شرکتها'!$1:$1,0)),0)</f>
        <v>0</v>
      </c>
      <c r="C978" s="48">
        <f>IFERROR(INDEX('اطلاعات انشعابات شرکتها'!A:BB,MATCH(A978,'اطلاعات انشعابات شرکتها'!A:A,0),MATCH(C$1,'اطلاعات انشعابات شرکتها'!$1:$1,0)),0)</f>
        <v>0</v>
      </c>
      <c r="D978" s="45"/>
      <c r="E978" s="171"/>
      <c r="F978" s="170"/>
      <c r="G978" s="47" t="str">
        <f t="shared" si="166"/>
        <v>/</v>
      </c>
      <c r="H978" s="47">
        <f>IFERROR(INDEX('اطلاعات دوره'!A:Z,MATCH(G978,'اطلاعات دوره'!C:C,0),MATCH(H$1,'اطلاعات دوره'!$1:$1,0)),0)</f>
        <v>0</v>
      </c>
      <c r="I978" s="47">
        <f>IFERROR(INDEX('اطلاعات دوره'!A:Z,MATCH(G978,'اطلاعات دوره'!C:C,0),MATCH(I$1,'اطلاعات دوره'!$1:$1,0)),0)</f>
        <v>0</v>
      </c>
      <c r="J978" s="48">
        <f>IFERROR(INDEX('اطلاعات دوره'!A:Z,MATCH(G978,'اطلاعات دوره'!C:C,0),MATCH(J$1,'اطلاعات دوره'!$1:$1,0)),0)</f>
        <v>0</v>
      </c>
      <c r="K978" s="46"/>
      <c r="L978" s="158" t="str">
        <f>IFERROR(INDEX('اطلاعات دوره'!A:Z,MATCH(G978,'اطلاعات دوره'!C:C,0)-1,MATCH("عنوان",'اطلاعات دوره'!$1:$1,0)),"---")</f>
        <v>---</v>
      </c>
      <c r="M978" s="47" t="str">
        <f t="shared" si="167"/>
        <v>----</v>
      </c>
      <c r="N978" s="48" t="str">
        <f t="shared" si="168"/>
        <v>-/</v>
      </c>
      <c r="O978" s="45"/>
      <c r="P978" s="240">
        <f>IFERROR(INDEX('قرائت کنتور'!A:AZ,MATCH(A978&amp;"-"&amp;"آب",'قرائت کنتور'!B:B,0),MATCH(L978,'قرائت کنتور'!$1:$1,0)),0)</f>
        <v>0</v>
      </c>
      <c r="Q978" s="241">
        <f>IFERROR(INDEX('قرائت کنتور'!A:AZ,MATCH(A978&amp;"-"&amp;"آب",'قرائت کنتور'!B:B,0),MATCH(G978,'قرائت کنتور'!$1:$1,0)),0)</f>
        <v>0</v>
      </c>
      <c r="R978" s="241">
        <f t="shared" si="169"/>
        <v>0</v>
      </c>
      <c r="S978" s="241" t="str">
        <f>IFERROR(INDEX('اطلاعات انشعابات شرکتها'!A:AB,MATCH(A978,'اطلاعات انشعابات شرکتها'!A:A,0),MATCH(S$1,'اطلاعات انشعابات شرکتها'!$1:$1,0)),"---")</f>
        <v>---</v>
      </c>
      <c r="T978" s="227" t="str">
        <f t="shared" si="170"/>
        <v>---</v>
      </c>
      <c r="U978" s="45"/>
      <c r="V978" s="155" t="str">
        <f>IFERROR(INDEX('تعرفه ها'!A:Z,MATCH("بهای هر متر مکعب آب مصرفی",'تعرفه ها'!$B:$B,0),MATCH(F978,'تعرفه ها'!$2:$2,0)),"---")</f>
        <v>---</v>
      </c>
      <c r="W978" s="50" t="str">
        <f t="shared" si="171"/>
        <v>---</v>
      </c>
      <c r="X978" s="50" t="str">
        <f>IFERROR(ROUND(R978*INDEX('تعرفه ها'!A:Z,MATCH("عوارض آب به ازاء هر متر مکعب",'تعرفه ها'!$B:$B,0),MATCH(F978,'تعرفه ها'!$2:$2,0)),0),"---")</f>
        <v>---</v>
      </c>
      <c r="Y978" s="50" t="str">
        <f>IFERROR(ROUND(T978*INDEX('تعرفه ها'!A:Z,MATCH("جریمه مازاد مصرف آب به ازاء هر متر مکعب",'تعرفه ها'!$B:$B,0),MATCH(F978,'تعرفه ها'!$2:$2,0)),0),"---")</f>
        <v>---</v>
      </c>
      <c r="Z978" s="50" t="str">
        <f>IFERROR(ROUND(((W978+X978+Y978)*INDEX('تعرفه ها'!A:Z,MATCH("هزینه نگهداری و تعمیرات شبکه آب",'تعرفه ها'!$B:$B,0),MATCH(F978,'تعرفه ها'!$2:$2,0))/100),0),"---")</f>
        <v>---</v>
      </c>
      <c r="AA978" s="50" t="str">
        <f>IFERROR(IF(INDEX('اطلاعات دوره'!A:Z,MATCH(G978,'اطلاعات دوره'!C:C,0),MATCH("آب",'اطلاعات دوره'!$1:$1,0))="دارد",ROUND((W978+X978+Y978)*INDEX('تعرفه ها'!A:Z,MATCH("پیک فصلی آب",'تعرفه ها'!$B:$B,0),MATCH(F978,'تعرفه ها'!$2:$2,0))/100,0),0),"---")</f>
        <v>---</v>
      </c>
      <c r="AB978" s="50" t="str">
        <f>IFERROR(ROUND(SUM(W978+X978+Y978+Z978+AA978)*INDEX('تعرفه ها'!A:Z,MATCH("مالیات آب",'تعرفه ها'!$B:$B,0),MATCH(F978,'تعرفه ها'!$2:$2,0))/100,0),"---")</f>
        <v>---</v>
      </c>
      <c r="AC978" s="50" t="str">
        <f t="shared" si="172"/>
        <v>---</v>
      </c>
      <c r="AD978" s="50" t="str">
        <f t="shared" si="165"/>
        <v>---</v>
      </c>
      <c r="AE978" s="50" t="str">
        <f t="shared" si="173"/>
        <v>---</v>
      </c>
      <c r="AF978" s="50" t="str">
        <f t="shared" si="174"/>
        <v>---</v>
      </c>
      <c r="AG978" s="153" t="str">
        <f t="shared" si="175"/>
        <v>---</v>
      </c>
      <c r="AI978" s="183" t="str">
        <f>IFERROR(IF(INDEX(پرداخت!A:AZ,MATCH(A978&amp;" - "&amp;"آب",پرداخت!$B:$B,0),MATCH(G978,پرداخت!$1:$1,0))="نشده","نشده","شده"),"---")</f>
        <v>---</v>
      </c>
      <c r="AL978" s="144"/>
      <c r="AM978" s="144"/>
      <c r="AN978" s="30"/>
      <c r="AO978" s="30"/>
      <c r="AP978" s="30"/>
      <c r="AQ978" s="30"/>
      <c r="AR978" s="30"/>
      <c r="AS978" s="30"/>
      <c r="AT978" s="30"/>
      <c r="AU978" s="30"/>
      <c r="AV978" s="30"/>
      <c r="AW978" s="30"/>
      <c r="AX978" s="30"/>
      <c r="AY978" s="30"/>
      <c r="AZ978" s="30"/>
      <c r="BA978" s="30"/>
      <c r="BB978" s="30"/>
      <c r="BC978" s="30"/>
      <c r="BD978" s="30"/>
      <c r="BE978" s="30"/>
      <c r="BF978" s="30"/>
      <c r="BG978" s="30"/>
      <c r="BH978" s="30"/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30"/>
      <c r="BT978" s="30"/>
      <c r="BU978" s="30"/>
      <c r="BV978" s="30"/>
      <c r="BW978" s="30"/>
      <c r="BX978" s="30"/>
      <c r="BY978" s="30"/>
      <c r="BZ978" s="30"/>
      <c r="CA978" s="30"/>
    </row>
    <row r="979" spans="1:79" ht="34.9" hidden="1" customHeight="1">
      <c r="A979" s="170"/>
      <c r="B979" s="47">
        <f>IFERROR(INDEX('اطلاعات انشعابات شرکتها'!A:BB,MATCH(A979,'اطلاعات انشعابات شرکتها'!A:A,0),MATCH(B$1,'اطلاعات انشعابات شرکتها'!$1:$1,0)),0)</f>
        <v>0</v>
      </c>
      <c r="C979" s="48">
        <f>IFERROR(INDEX('اطلاعات انشعابات شرکتها'!A:BB,MATCH(A979,'اطلاعات انشعابات شرکتها'!A:A,0),MATCH(C$1,'اطلاعات انشعابات شرکتها'!$1:$1,0)),0)</f>
        <v>0</v>
      </c>
      <c r="D979" s="45"/>
      <c r="E979" s="171"/>
      <c r="F979" s="170"/>
      <c r="G979" s="47" t="str">
        <f t="shared" si="166"/>
        <v>/</v>
      </c>
      <c r="H979" s="47">
        <f>IFERROR(INDEX('اطلاعات دوره'!A:Z,MATCH(G979,'اطلاعات دوره'!C:C,0),MATCH(H$1,'اطلاعات دوره'!$1:$1,0)),0)</f>
        <v>0</v>
      </c>
      <c r="I979" s="47">
        <f>IFERROR(INDEX('اطلاعات دوره'!A:Z,MATCH(G979,'اطلاعات دوره'!C:C,0),MATCH(I$1,'اطلاعات دوره'!$1:$1,0)),0)</f>
        <v>0</v>
      </c>
      <c r="J979" s="48">
        <f>IFERROR(INDEX('اطلاعات دوره'!A:Z,MATCH(G979,'اطلاعات دوره'!C:C,0),MATCH(J$1,'اطلاعات دوره'!$1:$1,0)),0)</f>
        <v>0</v>
      </c>
      <c r="K979" s="46"/>
      <c r="L979" s="158" t="str">
        <f>IFERROR(INDEX('اطلاعات دوره'!A:Z,MATCH(G979,'اطلاعات دوره'!C:C,0)-1,MATCH("عنوان",'اطلاعات دوره'!$1:$1,0)),"---")</f>
        <v>---</v>
      </c>
      <c r="M979" s="47" t="str">
        <f t="shared" si="167"/>
        <v>----</v>
      </c>
      <c r="N979" s="48" t="str">
        <f t="shared" si="168"/>
        <v>-/</v>
      </c>
      <c r="O979" s="45"/>
      <c r="P979" s="240">
        <f>IFERROR(INDEX('قرائت کنتور'!A:AZ,MATCH(A979&amp;"-"&amp;"آب",'قرائت کنتور'!B:B,0),MATCH(L979,'قرائت کنتور'!$1:$1,0)),0)</f>
        <v>0</v>
      </c>
      <c r="Q979" s="241">
        <f>IFERROR(INDEX('قرائت کنتور'!A:AZ,MATCH(A979&amp;"-"&amp;"آب",'قرائت کنتور'!B:B,0),MATCH(G979,'قرائت کنتور'!$1:$1,0)),0)</f>
        <v>0</v>
      </c>
      <c r="R979" s="241">
        <f t="shared" si="169"/>
        <v>0</v>
      </c>
      <c r="S979" s="241" t="str">
        <f>IFERROR(INDEX('اطلاعات انشعابات شرکتها'!A:AB,MATCH(A979,'اطلاعات انشعابات شرکتها'!A:A,0),MATCH(S$1,'اطلاعات انشعابات شرکتها'!$1:$1,0)),"---")</f>
        <v>---</v>
      </c>
      <c r="T979" s="227" t="str">
        <f t="shared" si="170"/>
        <v>---</v>
      </c>
      <c r="U979" s="45"/>
      <c r="V979" s="155" t="str">
        <f>IFERROR(INDEX('تعرفه ها'!A:Z,MATCH("بهای هر متر مکعب آب مصرفی",'تعرفه ها'!$B:$B,0),MATCH(F979,'تعرفه ها'!$2:$2,0)),"---")</f>
        <v>---</v>
      </c>
      <c r="W979" s="50" t="str">
        <f t="shared" si="171"/>
        <v>---</v>
      </c>
      <c r="X979" s="50" t="str">
        <f>IFERROR(ROUND(R979*INDEX('تعرفه ها'!A:Z,MATCH("عوارض آب به ازاء هر متر مکعب",'تعرفه ها'!$B:$B,0),MATCH(F979,'تعرفه ها'!$2:$2,0)),0),"---")</f>
        <v>---</v>
      </c>
      <c r="Y979" s="50" t="str">
        <f>IFERROR(ROUND(T979*INDEX('تعرفه ها'!A:Z,MATCH("جریمه مازاد مصرف آب به ازاء هر متر مکعب",'تعرفه ها'!$B:$B,0),MATCH(F979,'تعرفه ها'!$2:$2,0)),0),"---")</f>
        <v>---</v>
      </c>
      <c r="Z979" s="50" t="str">
        <f>IFERROR(ROUND(((W979+X979+Y979)*INDEX('تعرفه ها'!A:Z,MATCH("هزینه نگهداری و تعمیرات شبکه آب",'تعرفه ها'!$B:$B,0),MATCH(F979,'تعرفه ها'!$2:$2,0))/100),0),"---")</f>
        <v>---</v>
      </c>
      <c r="AA979" s="50" t="str">
        <f>IFERROR(IF(INDEX('اطلاعات دوره'!A:Z,MATCH(G979,'اطلاعات دوره'!C:C,0),MATCH("آب",'اطلاعات دوره'!$1:$1,0))="دارد",ROUND((W979+X979+Y979)*INDEX('تعرفه ها'!A:Z,MATCH("پیک فصلی آب",'تعرفه ها'!$B:$B,0),MATCH(F979,'تعرفه ها'!$2:$2,0))/100,0),0),"---")</f>
        <v>---</v>
      </c>
      <c r="AB979" s="50" t="str">
        <f>IFERROR(ROUND(SUM(W979+X979+Y979+Z979+AA979)*INDEX('تعرفه ها'!A:Z,MATCH("مالیات آب",'تعرفه ها'!$B:$B,0),MATCH(F979,'تعرفه ها'!$2:$2,0))/100,0),"---")</f>
        <v>---</v>
      </c>
      <c r="AC979" s="50" t="str">
        <f t="shared" si="172"/>
        <v>---</v>
      </c>
      <c r="AD979" s="50" t="str">
        <f t="shared" si="165"/>
        <v>---</v>
      </c>
      <c r="AE979" s="50" t="str">
        <f t="shared" si="173"/>
        <v>---</v>
      </c>
      <c r="AF979" s="50" t="str">
        <f t="shared" si="174"/>
        <v>---</v>
      </c>
      <c r="AG979" s="153" t="str">
        <f t="shared" si="175"/>
        <v>---</v>
      </c>
      <c r="AI979" s="183" t="str">
        <f>IFERROR(IF(INDEX(پرداخت!A:AZ,MATCH(A979&amp;" - "&amp;"آب",پرداخت!$B:$B,0),MATCH(G979,پرداخت!$1:$1,0))="نشده","نشده","شده"),"---")</f>
        <v>---</v>
      </c>
      <c r="AL979" s="144"/>
      <c r="AM979" s="144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  <c r="BB979" s="30"/>
      <c r="BC979" s="30"/>
      <c r="BD979" s="30"/>
      <c r="BE979" s="30"/>
      <c r="BF979" s="30"/>
      <c r="BG979" s="30"/>
      <c r="BH979" s="30"/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30"/>
      <c r="BT979" s="30"/>
      <c r="BU979" s="30"/>
      <c r="BV979" s="30"/>
      <c r="BW979" s="30"/>
      <c r="BX979" s="30"/>
      <c r="BY979" s="30"/>
      <c r="BZ979" s="30"/>
      <c r="CA979" s="30"/>
    </row>
    <row r="980" spans="1:79" ht="34.9" hidden="1" customHeight="1">
      <c r="A980" s="170"/>
      <c r="B980" s="47">
        <f>IFERROR(INDEX('اطلاعات انشعابات شرکتها'!A:BB,MATCH(A980,'اطلاعات انشعابات شرکتها'!A:A,0),MATCH(B$1,'اطلاعات انشعابات شرکتها'!$1:$1,0)),0)</f>
        <v>0</v>
      </c>
      <c r="C980" s="48">
        <f>IFERROR(INDEX('اطلاعات انشعابات شرکتها'!A:BB,MATCH(A980,'اطلاعات انشعابات شرکتها'!A:A,0),MATCH(C$1,'اطلاعات انشعابات شرکتها'!$1:$1,0)),0)</f>
        <v>0</v>
      </c>
      <c r="D980" s="45"/>
      <c r="E980" s="171"/>
      <c r="F980" s="170"/>
      <c r="G980" s="47" t="str">
        <f t="shared" si="166"/>
        <v>/</v>
      </c>
      <c r="H980" s="47">
        <f>IFERROR(INDEX('اطلاعات دوره'!A:Z,MATCH(G980,'اطلاعات دوره'!C:C,0),MATCH(H$1,'اطلاعات دوره'!$1:$1,0)),0)</f>
        <v>0</v>
      </c>
      <c r="I980" s="47">
        <f>IFERROR(INDEX('اطلاعات دوره'!A:Z,MATCH(G980,'اطلاعات دوره'!C:C,0),MATCH(I$1,'اطلاعات دوره'!$1:$1,0)),0)</f>
        <v>0</v>
      </c>
      <c r="J980" s="48">
        <f>IFERROR(INDEX('اطلاعات دوره'!A:Z,MATCH(G980,'اطلاعات دوره'!C:C,0),MATCH(J$1,'اطلاعات دوره'!$1:$1,0)),0)</f>
        <v>0</v>
      </c>
      <c r="K980" s="46"/>
      <c r="L980" s="158" t="str">
        <f>IFERROR(INDEX('اطلاعات دوره'!A:Z,MATCH(G980,'اطلاعات دوره'!C:C,0)-1,MATCH("عنوان",'اطلاعات دوره'!$1:$1,0)),"---")</f>
        <v>---</v>
      </c>
      <c r="M980" s="47" t="str">
        <f t="shared" si="167"/>
        <v>----</v>
      </c>
      <c r="N980" s="48" t="str">
        <f t="shared" si="168"/>
        <v>-/</v>
      </c>
      <c r="O980" s="45"/>
      <c r="P980" s="240">
        <f>IFERROR(INDEX('قرائت کنتور'!A:AZ,MATCH(A980&amp;"-"&amp;"آب",'قرائت کنتور'!B:B,0),MATCH(L980,'قرائت کنتور'!$1:$1,0)),0)</f>
        <v>0</v>
      </c>
      <c r="Q980" s="241">
        <f>IFERROR(INDEX('قرائت کنتور'!A:AZ,MATCH(A980&amp;"-"&amp;"آب",'قرائت کنتور'!B:B,0),MATCH(G980,'قرائت کنتور'!$1:$1,0)),0)</f>
        <v>0</v>
      </c>
      <c r="R980" s="241">
        <f t="shared" si="169"/>
        <v>0</v>
      </c>
      <c r="S980" s="241" t="str">
        <f>IFERROR(INDEX('اطلاعات انشعابات شرکتها'!A:AB,MATCH(A980,'اطلاعات انشعابات شرکتها'!A:A,0),MATCH(S$1,'اطلاعات انشعابات شرکتها'!$1:$1,0)),"---")</f>
        <v>---</v>
      </c>
      <c r="T980" s="227" t="str">
        <f t="shared" si="170"/>
        <v>---</v>
      </c>
      <c r="U980" s="45"/>
      <c r="V980" s="155" t="str">
        <f>IFERROR(INDEX('تعرفه ها'!A:Z,MATCH("بهای هر متر مکعب آب مصرفی",'تعرفه ها'!$B:$B,0),MATCH(F980,'تعرفه ها'!$2:$2,0)),"---")</f>
        <v>---</v>
      </c>
      <c r="W980" s="50" t="str">
        <f t="shared" si="171"/>
        <v>---</v>
      </c>
      <c r="X980" s="50" t="str">
        <f>IFERROR(ROUND(R980*INDEX('تعرفه ها'!A:Z,MATCH("عوارض آب به ازاء هر متر مکعب",'تعرفه ها'!$B:$B,0),MATCH(F980,'تعرفه ها'!$2:$2,0)),0),"---")</f>
        <v>---</v>
      </c>
      <c r="Y980" s="50" t="str">
        <f>IFERROR(ROUND(T980*INDEX('تعرفه ها'!A:Z,MATCH("جریمه مازاد مصرف آب به ازاء هر متر مکعب",'تعرفه ها'!$B:$B,0),MATCH(F980,'تعرفه ها'!$2:$2,0)),0),"---")</f>
        <v>---</v>
      </c>
      <c r="Z980" s="50" t="str">
        <f>IFERROR(ROUND(((W980+X980+Y980)*INDEX('تعرفه ها'!A:Z,MATCH("هزینه نگهداری و تعمیرات شبکه آب",'تعرفه ها'!$B:$B,0),MATCH(F980,'تعرفه ها'!$2:$2,0))/100),0),"---")</f>
        <v>---</v>
      </c>
      <c r="AA980" s="50" t="str">
        <f>IFERROR(IF(INDEX('اطلاعات دوره'!A:Z,MATCH(G980,'اطلاعات دوره'!C:C,0),MATCH("آب",'اطلاعات دوره'!$1:$1,0))="دارد",ROUND((W980+X980+Y980)*INDEX('تعرفه ها'!A:Z,MATCH("پیک فصلی آب",'تعرفه ها'!$B:$B,0),MATCH(F980,'تعرفه ها'!$2:$2,0))/100,0),0),"---")</f>
        <v>---</v>
      </c>
      <c r="AB980" s="50" t="str">
        <f>IFERROR(ROUND(SUM(W980+X980+Y980+Z980+AA980)*INDEX('تعرفه ها'!A:Z,MATCH("مالیات آب",'تعرفه ها'!$B:$B,0),MATCH(F980,'تعرفه ها'!$2:$2,0))/100,0),"---")</f>
        <v>---</v>
      </c>
      <c r="AC980" s="50" t="str">
        <f t="shared" si="172"/>
        <v>---</v>
      </c>
      <c r="AD980" s="50" t="str">
        <f t="shared" si="165"/>
        <v>---</v>
      </c>
      <c r="AE980" s="50" t="str">
        <f t="shared" si="173"/>
        <v>---</v>
      </c>
      <c r="AF980" s="50" t="str">
        <f t="shared" si="174"/>
        <v>---</v>
      </c>
      <c r="AG980" s="153" t="str">
        <f t="shared" si="175"/>
        <v>---</v>
      </c>
      <c r="AI980" s="183" t="str">
        <f>IFERROR(IF(INDEX(پرداخت!A:AZ,MATCH(A980&amp;" - "&amp;"آب",پرداخت!$B:$B,0),MATCH(G980,پرداخت!$1:$1,0))="نشده","نشده","شده"),"---")</f>
        <v>---</v>
      </c>
      <c r="AL980" s="144"/>
      <c r="AM980" s="144"/>
      <c r="AN980" s="30"/>
      <c r="AO980" s="30"/>
      <c r="AP980" s="30"/>
      <c r="AQ980" s="30"/>
      <c r="AR980" s="30"/>
      <c r="AS980" s="30"/>
      <c r="AT980" s="30"/>
      <c r="AU980" s="30"/>
      <c r="AV980" s="30"/>
      <c r="AW980" s="30"/>
      <c r="AX980" s="30"/>
      <c r="AY980" s="30"/>
      <c r="AZ980" s="30"/>
      <c r="BA980" s="30"/>
      <c r="BB980" s="30"/>
      <c r="BC980" s="30"/>
      <c r="BD980" s="30"/>
      <c r="BE980" s="30"/>
      <c r="BF980" s="30"/>
      <c r="BG980" s="30"/>
      <c r="BH980" s="30"/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30"/>
      <c r="BT980" s="30"/>
      <c r="BU980" s="30"/>
      <c r="BV980" s="30"/>
      <c r="BW980" s="30"/>
      <c r="BX980" s="30"/>
      <c r="BY980" s="30"/>
      <c r="BZ980" s="30"/>
      <c r="CA980" s="30"/>
    </row>
    <row r="981" spans="1:79" ht="34.9" hidden="1" customHeight="1">
      <c r="A981" s="170"/>
      <c r="B981" s="47">
        <f>IFERROR(INDEX('اطلاعات انشعابات شرکتها'!A:BB,MATCH(A981,'اطلاعات انشعابات شرکتها'!A:A,0),MATCH(B$1,'اطلاعات انشعابات شرکتها'!$1:$1,0)),0)</f>
        <v>0</v>
      </c>
      <c r="C981" s="48">
        <f>IFERROR(INDEX('اطلاعات انشعابات شرکتها'!A:BB,MATCH(A981,'اطلاعات انشعابات شرکتها'!A:A,0),MATCH(C$1,'اطلاعات انشعابات شرکتها'!$1:$1,0)),0)</f>
        <v>0</v>
      </c>
      <c r="D981" s="45"/>
      <c r="E981" s="171"/>
      <c r="F981" s="170"/>
      <c r="G981" s="47" t="str">
        <f t="shared" si="166"/>
        <v>/</v>
      </c>
      <c r="H981" s="47">
        <f>IFERROR(INDEX('اطلاعات دوره'!A:Z,MATCH(G981,'اطلاعات دوره'!C:C,0),MATCH(H$1,'اطلاعات دوره'!$1:$1,0)),0)</f>
        <v>0</v>
      </c>
      <c r="I981" s="47">
        <f>IFERROR(INDEX('اطلاعات دوره'!A:Z,MATCH(G981,'اطلاعات دوره'!C:C,0),MATCH(I$1,'اطلاعات دوره'!$1:$1,0)),0)</f>
        <v>0</v>
      </c>
      <c r="J981" s="48">
        <f>IFERROR(INDEX('اطلاعات دوره'!A:Z,MATCH(G981,'اطلاعات دوره'!C:C,0),MATCH(J$1,'اطلاعات دوره'!$1:$1,0)),0)</f>
        <v>0</v>
      </c>
      <c r="K981" s="46"/>
      <c r="L981" s="158" t="str">
        <f>IFERROR(INDEX('اطلاعات دوره'!A:Z,MATCH(G981,'اطلاعات دوره'!C:C,0)-1,MATCH("عنوان",'اطلاعات دوره'!$1:$1,0)),"---")</f>
        <v>---</v>
      </c>
      <c r="M981" s="47" t="str">
        <f t="shared" si="167"/>
        <v>----</v>
      </c>
      <c r="N981" s="48" t="str">
        <f t="shared" si="168"/>
        <v>-/</v>
      </c>
      <c r="O981" s="45"/>
      <c r="P981" s="240">
        <f>IFERROR(INDEX('قرائت کنتور'!A:AZ,MATCH(A981&amp;"-"&amp;"آب",'قرائت کنتور'!B:B,0),MATCH(L981,'قرائت کنتور'!$1:$1,0)),0)</f>
        <v>0</v>
      </c>
      <c r="Q981" s="241">
        <f>IFERROR(INDEX('قرائت کنتور'!A:AZ,MATCH(A981&amp;"-"&amp;"آب",'قرائت کنتور'!B:B,0),MATCH(G981,'قرائت کنتور'!$1:$1,0)),0)</f>
        <v>0</v>
      </c>
      <c r="R981" s="241">
        <f t="shared" si="169"/>
        <v>0</v>
      </c>
      <c r="S981" s="241" t="str">
        <f>IFERROR(INDEX('اطلاعات انشعابات شرکتها'!A:AB,MATCH(A981,'اطلاعات انشعابات شرکتها'!A:A,0),MATCH(S$1,'اطلاعات انشعابات شرکتها'!$1:$1,0)),"---")</f>
        <v>---</v>
      </c>
      <c r="T981" s="227" t="str">
        <f t="shared" si="170"/>
        <v>---</v>
      </c>
      <c r="U981" s="45"/>
      <c r="V981" s="155" t="str">
        <f>IFERROR(INDEX('تعرفه ها'!A:Z,MATCH("بهای هر متر مکعب آب مصرفی",'تعرفه ها'!$B:$B,0),MATCH(F981,'تعرفه ها'!$2:$2,0)),"---")</f>
        <v>---</v>
      </c>
      <c r="W981" s="50" t="str">
        <f t="shared" si="171"/>
        <v>---</v>
      </c>
      <c r="X981" s="50" t="str">
        <f>IFERROR(ROUND(R981*INDEX('تعرفه ها'!A:Z,MATCH("عوارض آب به ازاء هر متر مکعب",'تعرفه ها'!$B:$B,0),MATCH(F981,'تعرفه ها'!$2:$2,0)),0),"---")</f>
        <v>---</v>
      </c>
      <c r="Y981" s="50" t="str">
        <f>IFERROR(ROUND(T981*INDEX('تعرفه ها'!A:Z,MATCH("جریمه مازاد مصرف آب به ازاء هر متر مکعب",'تعرفه ها'!$B:$B,0),MATCH(F981,'تعرفه ها'!$2:$2,0)),0),"---")</f>
        <v>---</v>
      </c>
      <c r="Z981" s="50" t="str">
        <f>IFERROR(ROUND(((W981+X981+Y981)*INDEX('تعرفه ها'!A:Z,MATCH("هزینه نگهداری و تعمیرات شبکه آب",'تعرفه ها'!$B:$B,0),MATCH(F981,'تعرفه ها'!$2:$2,0))/100),0),"---")</f>
        <v>---</v>
      </c>
      <c r="AA981" s="50" t="str">
        <f>IFERROR(IF(INDEX('اطلاعات دوره'!A:Z,MATCH(G981,'اطلاعات دوره'!C:C,0),MATCH("آب",'اطلاعات دوره'!$1:$1,0))="دارد",ROUND((W981+X981+Y981)*INDEX('تعرفه ها'!A:Z,MATCH("پیک فصلی آب",'تعرفه ها'!$B:$B,0),MATCH(F981,'تعرفه ها'!$2:$2,0))/100,0),0),"---")</f>
        <v>---</v>
      </c>
      <c r="AB981" s="50" t="str">
        <f>IFERROR(ROUND(SUM(W981+X981+Y981+Z981+AA981)*INDEX('تعرفه ها'!A:Z,MATCH("مالیات آب",'تعرفه ها'!$B:$B,0),MATCH(F981,'تعرفه ها'!$2:$2,0))/100,0),"---")</f>
        <v>---</v>
      </c>
      <c r="AC981" s="50" t="str">
        <f t="shared" si="172"/>
        <v>---</v>
      </c>
      <c r="AD981" s="50" t="str">
        <f t="shared" si="165"/>
        <v>---</v>
      </c>
      <c r="AE981" s="50" t="str">
        <f t="shared" si="173"/>
        <v>---</v>
      </c>
      <c r="AF981" s="50" t="str">
        <f t="shared" si="174"/>
        <v>---</v>
      </c>
      <c r="AG981" s="153" t="str">
        <f t="shared" si="175"/>
        <v>---</v>
      </c>
      <c r="AI981" s="183" t="str">
        <f>IFERROR(IF(INDEX(پرداخت!A:AZ,MATCH(A981&amp;" - "&amp;"آب",پرداخت!$B:$B,0),MATCH(G981,پرداخت!$1:$1,0))="نشده","نشده","شده"),"---")</f>
        <v>---</v>
      </c>
      <c r="AL981" s="144"/>
      <c r="AM981" s="144"/>
      <c r="AN981" s="30"/>
      <c r="AO981" s="30"/>
      <c r="AP981" s="30"/>
      <c r="AQ981" s="30"/>
      <c r="AR981" s="30"/>
      <c r="AS981" s="30"/>
      <c r="AT981" s="30"/>
      <c r="AU981" s="30"/>
      <c r="AV981" s="30"/>
      <c r="AW981" s="30"/>
      <c r="AX981" s="30"/>
      <c r="AY981" s="30"/>
      <c r="AZ981" s="30"/>
      <c r="BA981" s="30"/>
      <c r="BB981" s="30"/>
      <c r="BC981" s="30"/>
      <c r="BD981" s="30"/>
      <c r="BE981" s="30"/>
      <c r="BF981" s="30"/>
      <c r="BG981" s="30"/>
      <c r="BH981" s="30"/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30"/>
      <c r="BT981" s="30"/>
      <c r="BU981" s="30"/>
      <c r="BV981" s="30"/>
      <c r="BW981" s="30"/>
      <c r="BX981" s="30"/>
      <c r="BY981" s="30"/>
      <c r="BZ981" s="30"/>
      <c r="CA981" s="30"/>
    </row>
    <row r="982" spans="1:79" ht="34.9" hidden="1" customHeight="1">
      <c r="A982" s="170"/>
      <c r="B982" s="47">
        <f>IFERROR(INDEX('اطلاعات انشعابات شرکتها'!A:BB,MATCH(A982,'اطلاعات انشعابات شرکتها'!A:A,0),MATCH(B$1,'اطلاعات انشعابات شرکتها'!$1:$1,0)),0)</f>
        <v>0</v>
      </c>
      <c r="C982" s="48">
        <f>IFERROR(INDEX('اطلاعات انشعابات شرکتها'!A:BB,MATCH(A982,'اطلاعات انشعابات شرکتها'!A:A,0),MATCH(C$1,'اطلاعات انشعابات شرکتها'!$1:$1,0)),0)</f>
        <v>0</v>
      </c>
      <c r="D982" s="45"/>
      <c r="E982" s="171"/>
      <c r="F982" s="170"/>
      <c r="G982" s="47" t="str">
        <f t="shared" si="166"/>
        <v>/</v>
      </c>
      <c r="H982" s="47">
        <f>IFERROR(INDEX('اطلاعات دوره'!A:Z,MATCH(G982,'اطلاعات دوره'!C:C,0),MATCH(H$1,'اطلاعات دوره'!$1:$1,0)),0)</f>
        <v>0</v>
      </c>
      <c r="I982" s="47">
        <f>IFERROR(INDEX('اطلاعات دوره'!A:Z,MATCH(G982,'اطلاعات دوره'!C:C,0),MATCH(I$1,'اطلاعات دوره'!$1:$1,0)),0)</f>
        <v>0</v>
      </c>
      <c r="J982" s="48">
        <f>IFERROR(INDEX('اطلاعات دوره'!A:Z,MATCH(G982,'اطلاعات دوره'!C:C,0),MATCH(J$1,'اطلاعات دوره'!$1:$1,0)),0)</f>
        <v>0</v>
      </c>
      <c r="K982" s="46"/>
      <c r="L982" s="158" t="str">
        <f>IFERROR(INDEX('اطلاعات دوره'!A:Z,MATCH(G982,'اطلاعات دوره'!C:C,0)-1,MATCH("عنوان",'اطلاعات دوره'!$1:$1,0)),"---")</f>
        <v>---</v>
      </c>
      <c r="M982" s="47" t="str">
        <f t="shared" si="167"/>
        <v>----</v>
      </c>
      <c r="N982" s="48" t="str">
        <f t="shared" si="168"/>
        <v>-/</v>
      </c>
      <c r="O982" s="45"/>
      <c r="P982" s="240">
        <f>IFERROR(INDEX('قرائت کنتور'!A:AZ,MATCH(A982&amp;"-"&amp;"آب",'قرائت کنتور'!B:B,0),MATCH(L982,'قرائت کنتور'!$1:$1,0)),0)</f>
        <v>0</v>
      </c>
      <c r="Q982" s="241">
        <f>IFERROR(INDEX('قرائت کنتور'!A:AZ,MATCH(A982&amp;"-"&amp;"آب",'قرائت کنتور'!B:B,0),MATCH(G982,'قرائت کنتور'!$1:$1,0)),0)</f>
        <v>0</v>
      </c>
      <c r="R982" s="241">
        <f t="shared" si="169"/>
        <v>0</v>
      </c>
      <c r="S982" s="241" t="str">
        <f>IFERROR(INDEX('اطلاعات انشعابات شرکتها'!A:AB,MATCH(A982,'اطلاعات انشعابات شرکتها'!A:A,0),MATCH(S$1,'اطلاعات انشعابات شرکتها'!$1:$1,0)),"---")</f>
        <v>---</v>
      </c>
      <c r="T982" s="227" t="str">
        <f t="shared" si="170"/>
        <v>---</v>
      </c>
      <c r="U982" s="45"/>
      <c r="V982" s="155" t="str">
        <f>IFERROR(INDEX('تعرفه ها'!A:Z,MATCH("بهای هر متر مکعب آب مصرفی",'تعرفه ها'!$B:$B,0),MATCH(F982,'تعرفه ها'!$2:$2,0)),"---")</f>
        <v>---</v>
      </c>
      <c r="W982" s="50" t="str">
        <f t="shared" si="171"/>
        <v>---</v>
      </c>
      <c r="X982" s="50" t="str">
        <f>IFERROR(ROUND(R982*INDEX('تعرفه ها'!A:Z,MATCH("عوارض آب به ازاء هر متر مکعب",'تعرفه ها'!$B:$B,0),MATCH(F982,'تعرفه ها'!$2:$2,0)),0),"---")</f>
        <v>---</v>
      </c>
      <c r="Y982" s="50" t="str">
        <f>IFERROR(ROUND(T982*INDEX('تعرفه ها'!A:Z,MATCH("جریمه مازاد مصرف آب به ازاء هر متر مکعب",'تعرفه ها'!$B:$B,0),MATCH(F982,'تعرفه ها'!$2:$2,0)),0),"---")</f>
        <v>---</v>
      </c>
      <c r="Z982" s="50" t="str">
        <f>IFERROR(ROUND(((W982+X982+Y982)*INDEX('تعرفه ها'!A:Z,MATCH("هزینه نگهداری و تعمیرات شبکه آب",'تعرفه ها'!$B:$B,0),MATCH(F982,'تعرفه ها'!$2:$2,0))/100),0),"---")</f>
        <v>---</v>
      </c>
      <c r="AA982" s="50" t="str">
        <f>IFERROR(IF(INDEX('اطلاعات دوره'!A:Z,MATCH(G982,'اطلاعات دوره'!C:C,0),MATCH("آب",'اطلاعات دوره'!$1:$1,0))="دارد",ROUND((W982+X982+Y982)*INDEX('تعرفه ها'!A:Z,MATCH("پیک فصلی آب",'تعرفه ها'!$B:$B,0),MATCH(F982,'تعرفه ها'!$2:$2,0))/100,0),0),"---")</f>
        <v>---</v>
      </c>
      <c r="AB982" s="50" t="str">
        <f>IFERROR(ROUND(SUM(W982+X982+Y982+Z982+AA982)*INDEX('تعرفه ها'!A:Z,MATCH("مالیات آب",'تعرفه ها'!$B:$B,0),MATCH(F982,'تعرفه ها'!$2:$2,0))/100,0),"---")</f>
        <v>---</v>
      </c>
      <c r="AC982" s="50" t="str">
        <f t="shared" si="172"/>
        <v>---</v>
      </c>
      <c r="AD982" s="50" t="str">
        <f t="shared" si="165"/>
        <v>---</v>
      </c>
      <c r="AE982" s="50" t="str">
        <f t="shared" si="173"/>
        <v>---</v>
      </c>
      <c r="AF982" s="50" t="str">
        <f t="shared" si="174"/>
        <v>---</v>
      </c>
      <c r="AG982" s="153" t="str">
        <f t="shared" si="175"/>
        <v>---</v>
      </c>
      <c r="AI982" s="183" t="str">
        <f>IFERROR(IF(INDEX(پرداخت!A:AZ,MATCH(A982&amp;" - "&amp;"آب",پرداخت!$B:$B,0),MATCH(G982,پرداخت!$1:$1,0))="نشده","نشده","شده"),"---")</f>
        <v>---</v>
      </c>
      <c r="AL982" s="144"/>
      <c r="AM982" s="144"/>
      <c r="AN982" s="30"/>
      <c r="AO982" s="30"/>
      <c r="AP982" s="30"/>
      <c r="AQ982" s="30"/>
      <c r="AR982" s="30"/>
      <c r="AS982" s="30"/>
      <c r="AT982" s="30"/>
      <c r="AU982" s="30"/>
      <c r="AV982" s="30"/>
      <c r="AW982" s="30"/>
      <c r="AX982" s="30"/>
      <c r="AY982" s="30"/>
      <c r="AZ982" s="30"/>
      <c r="BA982" s="30"/>
      <c r="BB982" s="30"/>
      <c r="BC982" s="30"/>
      <c r="BD982" s="30"/>
      <c r="BE982" s="30"/>
      <c r="BF982" s="30"/>
      <c r="BG982" s="30"/>
      <c r="BH982" s="30"/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30"/>
      <c r="BT982" s="30"/>
      <c r="BU982" s="30"/>
      <c r="BV982" s="30"/>
      <c r="BW982" s="30"/>
      <c r="BX982" s="30"/>
      <c r="BY982" s="30"/>
      <c r="BZ982" s="30"/>
      <c r="CA982" s="30"/>
    </row>
    <row r="983" spans="1:79" ht="34.9" hidden="1" customHeight="1">
      <c r="A983" s="170"/>
      <c r="B983" s="47">
        <f>IFERROR(INDEX('اطلاعات انشعابات شرکتها'!A:BB,MATCH(A983,'اطلاعات انشعابات شرکتها'!A:A,0),MATCH(B$1,'اطلاعات انشعابات شرکتها'!$1:$1,0)),0)</f>
        <v>0</v>
      </c>
      <c r="C983" s="48">
        <f>IFERROR(INDEX('اطلاعات انشعابات شرکتها'!A:BB,MATCH(A983,'اطلاعات انشعابات شرکتها'!A:A,0),MATCH(C$1,'اطلاعات انشعابات شرکتها'!$1:$1,0)),0)</f>
        <v>0</v>
      </c>
      <c r="D983" s="45"/>
      <c r="E983" s="171"/>
      <c r="F983" s="170"/>
      <c r="G983" s="47" t="str">
        <f t="shared" si="166"/>
        <v>/</v>
      </c>
      <c r="H983" s="47">
        <f>IFERROR(INDEX('اطلاعات دوره'!A:Z,MATCH(G983,'اطلاعات دوره'!C:C,0),MATCH(H$1,'اطلاعات دوره'!$1:$1,0)),0)</f>
        <v>0</v>
      </c>
      <c r="I983" s="47">
        <f>IFERROR(INDEX('اطلاعات دوره'!A:Z,MATCH(G983,'اطلاعات دوره'!C:C,0),MATCH(I$1,'اطلاعات دوره'!$1:$1,0)),0)</f>
        <v>0</v>
      </c>
      <c r="J983" s="48">
        <f>IFERROR(INDEX('اطلاعات دوره'!A:Z,MATCH(G983,'اطلاعات دوره'!C:C,0),MATCH(J$1,'اطلاعات دوره'!$1:$1,0)),0)</f>
        <v>0</v>
      </c>
      <c r="K983" s="46"/>
      <c r="L983" s="158" t="str">
        <f>IFERROR(INDEX('اطلاعات دوره'!A:Z,MATCH(G983,'اطلاعات دوره'!C:C,0)-1,MATCH("عنوان",'اطلاعات دوره'!$1:$1,0)),"---")</f>
        <v>---</v>
      </c>
      <c r="M983" s="47" t="str">
        <f t="shared" si="167"/>
        <v>----</v>
      </c>
      <c r="N983" s="48" t="str">
        <f t="shared" si="168"/>
        <v>-/</v>
      </c>
      <c r="O983" s="45"/>
      <c r="P983" s="240">
        <f>IFERROR(INDEX('قرائت کنتور'!A:AZ,MATCH(A983&amp;"-"&amp;"آب",'قرائت کنتور'!B:B,0),MATCH(L983,'قرائت کنتور'!$1:$1,0)),0)</f>
        <v>0</v>
      </c>
      <c r="Q983" s="241">
        <f>IFERROR(INDEX('قرائت کنتور'!A:AZ,MATCH(A983&amp;"-"&amp;"آب",'قرائت کنتور'!B:B,0),MATCH(G983,'قرائت کنتور'!$1:$1,0)),0)</f>
        <v>0</v>
      </c>
      <c r="R983" s="241">
        <f t="shared" si="169"/>
        <v>0</v>
      </c>
      <c r="S983" s="241" t="str">
        <f>IFERROR(INDEX('اطلاعات انشعابات شرکتها'!A:AB,MATCH(A983,'اطلاعات انشعابات شرکتها'!A:A,0),MATCH(S$1,'اطلاعات انشعابات شرکتها'!$1:$1,0)),"---")</f>
        <v>---</v>
      </c>
      <c r="T983" s="227" t="str">
        <f t="shared" si="170"/>
        <v>---</v>
      </c>
      <c r="U983" s="45"/>
      <c r="V983" s="155" t="str">
        <f>IFERROR(INDEX('تعرفه ها'!A:Z,MATCH("بهای هر متر مکعب آب مصرفی",'تعرفه ها'!$B:$B,0),MATCH(F983,'تعرفه ها'!$2:$2,0)),"---")</f>
        <v>---</v>
      </c>
      <c r="W983" s="50" t="str">
        <f t="shared" si="171"/>
        <v>---</v>
      </c>
      <c r="X983" s="50" t="str">
        <f>IFERROR(ROUND(R983*INDEX('تعرفه ها'!A:Z,MATCH("عوارض آب به ازاء هر متر مکعب",'تعرفه ها'!$B:$B,0),MATCH(F983,'تعرفه ها'!$2:$2,0)),0),"---")</f>
        <v>---</v>
      </c>
      <c r="Y983" s="50" t="str">
        <f>IFERROR(ROUND(T983*INDEX('تعرفه ها'!A:Z,MATCH("جریمه مازاد مصرف آب به ازاء هر متر مکعب",'تعرفه ها'!$B:$B,0),MATCH(F983,'تعرفه ها'!$2:$2,0)),0),"---")</f>
        <v>---</v>
      </c>
      <c r="Z983" s="50" t="str">
        <f>IFERROR(ROUND(((W983+X983+Y983)*INDEX('تعرفه ها'!A:Z,MATCH("هزینه نگهداری و تعمیرات شبکه آب",'تعرفه ها'!$B:$B,0),MATCH(F983,'تعرفه ها'!$2:$2,0))/100),0),"---")</f>
        <v>---</v>
      </c>
      <c r="AA983" s="50" t="str">
        <f>IFERROR(IF(INDEX('اطلاعات دوره'!A:Z,MATCH(G983,'اطلاعات دوره'!C:C,0),MATCH("آب",'اطلاعات دوره'!$1:$1,0))="دارد",ROUND((W983+X983+Y983)*INDEX('تعرفه ها'!A:Z,MATCH("پیک فصلی آب",'تعرفه ها'!$B:$B,0),MATCH(F983,'تعرفه ها'!$2:$2,0))/100,0),0),"---")</f>
        <v>---</v>
      </c>
      <c r="AB983" s="50" t="str">
        <f>IFERROR(ROUND(SUM(W983+X983+Y983+Z983+AA983)*INDEX('تعرفه ها'!A:Z,MATCH("مالیات آب",'تعرفه ها'!$B:$B,0),MATCH(F983,'تعرفه ها'!$2:$2,0))/100,0),"---")</f>
        <v>---</v>
      </c>
      <c r="AC983" s="50" t="str">
        <f t="shared" si="172"/>
        <v>---</v>
      </c>
      <c r="AD983" s="50" t="str">
        <f t="shared" si="165"/>
        <v>---</v>
      </c>
      <c r="AE983" s="50" t="str">
        <f t="shared" si="173"/>
        <v>---</v>
      </c>
      <c r="AF983" s="50" t="str">
        <f t="shared" si="174"/>
        <v>---</v>
      </c>
      <c r="AG983" s="153" t="str">
        <f t="shared" si="175"/>
        <v>---</v>
      </c>
      <c r="AI983" s="183" t="str">
        <f>IFERROR(IF(INDEX(پرداخت!A:AZ,MATCH(A983&amp;" - "&amp;"آب",پرداخت!$B:$B,0),MATCH(G983,پرداخت!$1:$1,0))="نشده","نشده","شده"),"---")</f>
        <v>---</v>
      </c>
      <c r="AL983" s="144"/>
      <c r="AM983" s="144"/>
      <c r="AN983" s="30"/>
      <c r="AO983" s="30"/>
      <c r="AP983" s="30"/>
      <c r="AQ983" s="30"/>
      <c r="AR983" s="30"/>
      <c r="AS983" s="30"/>
      <c r="AT983" s="30"/>
      <c r="AU983" s="30"/>
      <c r="AV983" s="30"/>
      <c r="AW983" s="30"/>
      <c r="AX983" s="30"/>
      <c r="AY983" s="30"/>
      <c r="AZ983" s="30"/>
      <c r="BA983" s="30"/>
      <c r="BB983" s="30"/>
      <c r="BC983" s="30"/>
      <c r="BD983" s="30"/>
      <c r="BE983" s="30"/>
      <c r="BF983" s="30"/>
      <c r="BG983" s="30"/>
      <c r="BH983" s="30"/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30"/>
      <c r="BT983" s="30"/>
      <c r="BU983" s="30"/>
      <c r="BV983" s="30"/>
      <c r="BW983" s="30"/>
      <c r="BX983" s="30"/>
      <c r="BY983" s="30"/>
      <c r="BZ983" s="30"/>
      <c r="CA983" s="30"/>
    </row>
    <row r="984" spans="1:79" ht="34.9" hidden="1" customHeight="1">
      <c r="A984" s="170"/>
      <c r="B984" s="47">
        <f>IFERROR(INDEX('اطلاعات انشعابات شرکتها'!A:BB,MATCH(A984,'اطلاعات انشعابات شرکتها'!A:A,0),MATCH(B$1,'اطلاعات انشعابات شرکتها'!$1:$1,0)),0)</f>
        <v>0</v>
      </c>
      <c r="C984" s="48">
        <f>IFERROR(INDEX('اطلاعات انشعابات شرکتها'!A:BB,MATCH(A984,'اطلاعات انشعابات شرکتها'!A:A,0),MATCH(C$1,'اطلاعات انشعابات شرکتها'!$1:$1,0)),0)</f>
        <v>0</v>
      </c>
      <c r="D984" s="45"/>
      <c r="E984" s="171"/>
      <c r="F984" s="170"/>
      <c r="G984" s="47" t="str">
        <f t="shared" si="166"/>
        <v>/</v>
      </c>
      <c r="H984" s="47">
        <f>IFERROR(INDEX('اطلاعات دوره'!A:Z,MATCH(G984,'اطلاعات دوره'!C:C,0),MATCH(H$1,'اطلاعات دوره'!$1:$1,0)),0)</f>
        <v>0</v>
      </c>
      <c r="I984" s="47">
        <f>IFERROR(INDEX('اطلاعات دوره'!A:Z,MATCH(G984,'اطلاعات دوره'!C:C,0),MATCH(I$1,'اطلاعات دوره'!$1:$1,0)),0)</f>
        <v>0</v>
      </c>
      <c r="J984" s="48">
        <f>IFERROR(INDEX('اطلاعات دوره'!A:Z,MATCH(G984,'اطلاعات دوره'!C:C,0),MATCH(J$1,'اطلاعات دوره'!$1:$1,0)),0)</f>
        <v>0</v>
      </c>
      <c r="K984" s="46"/>
      <c r="L984" s="158" t="str">
        <f>IFERROR(INDEX('اطلاعات دوره'!A:Z,MATCH(G984,'اطلاعات دوره'!C:C,0)-1,MATCH("عنوان",'اطلاعات دوره'!$1:$1,0)),"---")</f>
        <v>---</v>
      </c>
      <c r="M984" s="47" t="str">
        <f t="shared" si="167"/>
        <v>----</v>
      </c>
      <c r="N984" s="48" t="str">
        <f t="shared" si="168"/>
        <v>-/</v>
      </c>
      <c r="O984" s="45"/>
      <c r="P984" s="240">
        <f>IFERROR(INDEX('قرائت کنتور'!A:AZ,MATCH(A984&amp;"-"&amp;"آب",'قرائت کنتور'!B:B,0),MATCH(L984,'قرائت کنتور'!$1:$1,0)),0)</f>
        <v>0</v>
      </c>
      <c r="Q984" s="241">
        <f>IFERROR(INDEX('قرائت کنتور'!A:AZ,MATCH(A984&amp;"-"&amp;"آب",'قرائت کنتور'!B:B,0),MATCH(G984,'قرائت کنتور'!$1:$1,0)),0)</f>
        <v>0</v>
      </c>
      <c r="R984" s="241">
        <f t="shared" si="169"/>
        <v>0</v>
      </c>
      <c r="S984" s="241" t="str">
        <f>IFERROR(INDEX('اطلاعات انشعابات شرکتها'!A:AB,MATCH(A984,'اطلاعات انشعابات شرکتها'!A:A,0),MATCH(S$1,'اطلاعات انشعابات شرکتها'!$1:$1,0)),"---")</f>
        <v>---</v>
      </c>
      <c r="T984" s="227" t="str">
        <f t="shared" si="170"/>
        <v>---</v>
      </c>
      <c r="U984" s="45"/>
      <c r="V984" s="155" t="str">
        <f>IFERROR(INDEX('تعرفه ها'!A:Z,MATCH("بهای هر متر مکعب آب مصرفی",'تعرفه ها'!$B:$B,0),MATCH(F984,'تعرفه ها'!$2:$2,0)),"---")</f>
        <v>---</v>
      </c>
      <c r="W984" s="50" t="str">
        <f t="shared" si="171"/>
        <v>---</v>
      </c>
      <c r="X984" s="50" t="str">
        <f>IFERROR(ROUND(R984*INDEX('تعرفه ها'!A:Z,MATCH("عوارض آب به ازاء هر متر مکعب",'تعرفه ها'!$B:$B,0),MATCH(F984,'تعرفه ها'!$2:$2,0)),0),"---")</f>
        <v>---</v>
      </c>
      <c r="Y984" s="50" t="str">
        <f>IFERROR(ROUND(T984*INDEX('تعرفه ها'!A:Z,MATCH("جریمه مازاد مصرف آب به ازاء هر متر مکعب",'تعرفه ها'!$B:$B,0),MATCH(F984,'تعرفه ها'!$2:$2,0)),0),"---")</f>
        <v>---</v>
      </c>
      <c r="Z984" s="50" t="str">
        <f>IFERROR(ROUND(((W984+X984+Y984)*INDEX('تعرفه ها'!A:Z,MATCH("هزینه نگهداری و تعمیرات شبکه آب",'تعرفه ها'!$B:$B,0),MATCH(F984,'تعرفه ها'!$2:$2,0))/100),0),"---")</f>
        <v>---</v>
      </c>
      <c r="AA984" s="50" t="str">
        <f>IFERROR(IF(INDEX('اطلاعات دوره'!A:Z,MATCH(G984,'اطلاعات دوره'!C:C,0),MATCH("آب",'اطلاعات دوره'!$1:$1,0))="دارد",ROUND((W984+X984+Y984)*INDEX('تعرفه ها'!A:Z,MATCH("پیک فصلی آب",'تعرفه ها'!$B:$B,0),MATCH(F984,'تعرفه ها'!$2:$2,0))/100,0),0),"---")</f>
        <v>---</v>
      </c>
      <c r="AB984" s="50" t="str">
        <f>IFERROR(ROUND(SUM(W984+X984+Y984+Z984+AA984)*INDEX('تعرفه ها'!A:Z,MATCH("مالیات آب",'تعرفه ها'!$B:$B,0),MATCH(F984,'تعرفه ها'!$2:$2,0))/100,0),"---")</f>
        <v>---</v>
      </c>
      <c r="AC984" s="50" t="str">
        <f t="shared" si="172"/>
        <v>---</v>
      </c>
      <c r="AD984" s="50" t="str">
        <f t="shared" si="165"/>
        <v>---</v>
      </c>
      <c r="AE984" s="50" t="str">
        <f t="shared" si="173"/>
        <v>---</v>
      </c>
      <c r="AF984" s="50" t="str">
        <f t="shared" si="174"/>
        <v>---</v>
      </c>
      <c r="AG984" s="153" t="str">
        <f t="shared" si="175"/>
        <v>---</v>
      </c>
      <c r="AI984" s="183" t="str">
        <f>IFERROR(IF(INDEX(پرداخت!A:AZ,MATCH(A984&amp;" - "&amp;"آب",پرداخت!$B:$B,0),MATCH(G984,پرداخت!$1:$1,0))="نشده","نشده","شده"),"---")</f>
        <v>---</v>
      </c>
      <c r="AL984" s="144"/>
      <c r="AM984" s="144"/>
      <c r="AN984" s="30"/>
      <c r="AO984" s="30"/>
      <c r="AP984" s="30"/>
      <c r="AQ984" s="30"/>
      <c r="AR984" s="30"/>
      <c r="AS984" s="30"/>
      <c r="AT984" s="30"/>
      <c r="AU984" s="30"/>
      <c r="AV984" s="30"/>
      <c r="AW984" s="30"/>
      <c r="AX984" s="30"/>
      <c r="AY984" s="30"/>
      <c r="AZ984" s="30"/>
      <c r="BA984" s="30"/>
      <c r="BB984" s="30"/>
      <c r="BC984" s="30"/>
      <c r="BD984" s="30"/>
      <c r="BE984" s="30"/>
      <c r="BF984" s="30"/>
      <c r="BG984" s="30"/>
      <c r="BH984" s="30"/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30"/>
      <c r="BT984" s="30"/>
      <c r="BU984" s="30"/>
      <c r="BV984" s="30"/>
      <c r="BW984" s="30"/>
      <c r="BX984" s="30"/>
      <c r="BY984" s="30"/>
      <c r="BZ984" s="30"/>
      <c r="CA984" s="30"/>
    </row>
    <row r="985" spans="1:79" ht="34.9" hidden="1" customHeight="1">
      <c r="A985" s="170"/>
      <c r="B985" s="47">
        <f>IFERROR(INDEX('اطلاعات انشعابات شرکتها'!A:BB,MATCH(A985,'اطلاعات انشعابات شرکتها'!A:A,0),MATCH(B$1,'اطلاعات انشعابات شرکتها'!$1:$1,0)),0)</f>
        <v>0</v>
      </c>
      <c r="C985" s="48">
        <f>IFERROR(INDEX('اطلاعات انشعابات شرکتها'!A:BB,MATCH(A985,'اطلاعات انشعابات شرکتها'!A:A,0),MATCH(C$1,'اطلاعات انشعابات شرکتها'!$1:$1,0)),0)</f>
        <v>0</v>
      </c>
      <c r="D985" s="45"/>
      <c r="E985" s="171"/>
      <c r="F985" s="170"/>
      <c r="G985" s="47" t="str">
        <f t="shared" si="166"/>
        <v>/</v>
      </c>
      <c r="H985" s="47">
        <f>IFERROR(INDEX('اطلاعات دوره'!A:Z,MATCH(G985,'اطلاعات دوره'!C:C,0),MATCH(H$1,'اطلاعات دوره'!$1:$1,0)),0)</f>
        <v>0</v>
      </c>
      <c r="I985" s="47">
        <f>IFERROR(INDEX('اطلاعات دوره'!A:Z,MATCH(G985,'اطلاعات دوره'!C:C,0),MATCH(I$1,'اطلاعات دوره'!$1:$1,0)),0)</f>
        <v>0</v>
      </c>
      <c r="J985" s="48">
        <f>IFERROR(INDEX('اطلاعات دوره'!A:Z,MATCH(G985,'اطلاعات دوره'!C:C,0),MATCH(J$1,'اطلاعات دوره'!$1:$1,0)),0)</f>
        <v>0</v>
      </c>
      <c r="K985" s="46"/>
      <c r="L985" s="158" t="str">
        <f>IFERROR(INDEX('اطلاعات دوره'!A:Z,MATCH(G985,'اطلاعات دوره'!C:C,0)-1,MATCH("عنوان",'اطلاعات دوره'!$1:$1,0)),"---")</f>
        <v>---</v>
      </c>
      <c r="M985" s="47" t="str">
        <f t="shared" si="167"/>
        <v>----</v>
      </c>
      <c r="N985" s="48" t="str">
        <f t="shared" si="168"/>
        <v>-/</v>
      </c>
      <c r="O985" s="45"/>
      <c r="P985" s="240">
        <f>IFERROR(INDEX('قرائت کنتور'!A:AZ,MATCH(A985&amp;"-"&amp;"آب",'قرائت کنتور'!B:B,0),MATCH(L985,'قرائت کنتور'!$1:$1,0)),0)</f>
        <v>0</v>
      </c>
      <c r="Q985" s="241">
        <f>IFERROR(INDEX('قرائت کنتور'!A:AZ,MATCH(A985&amp;"-"&amp;"آب",'قرائت کنتور'!B:B,0),MATCH(G985,'قرائت کنتور'!$1:$1,0)),0)</f>
        <v>0</v>
      </c>
      <c r="R985" s="241">
        <f t="shared" si="169"/>
        <v>0</v>
      </c>
      <c r="S985" s="241" t="str">
        <f>IFERROR(INDEX('اطلاعات انشعابات شرکتها'!A:AB,MATCH(A985,'اطلاعات انشعابات شرکتها'!A:A,0),MATCH(S$1,'اطلاعات انشعابات شرکتها'!$1:$1,0)),"---")</f>
        <v>---</v>
      </c>
      <c r="T985" s="227" t="str">
        <f t="shared" si="170"/>
        <v>---</v>
      </c>
      <c r="U985" s="45"/>
      <c r="V985" s="155" t="str">
        <f>IFERROR(INDEX('تعرفه ها'!A:Z,MATCH("بهای هر متر مکعب آب مصرفی",'تعرفه ها'!$B:$B,0),MATCH(F985,'تعرفه ها'!$2:$2,0)),"---")</f>
        <v>---</v>
      </c>
      <c r="W985" s="50" t="str">
        <f t="shared" si="171"/>
        <v>---</v>
      </c>
      <c r="X985" s="50" t="str">
        <f>IFERROR(ROUND(R985*INDEX('تعرفه ها'!A:Z,MATCH("عوارض آب به ازاء هر متر مکعب",'تعرفه ها'!$B:$B,0),MATCH(F985,'تعرفه ها'!$2:$2,0)),0),"---")</f>
        <v>---</v>
      </c>
      <c r="Y985" s="50" t="str">
        <f>IFERROR(ROUND(T985*INDEX('تعرفه ها'!A:Z,MATCH("جریمه مازاد مصرف آب به ازاء هر متر مکعب",'تعرفه ها'!$B:$B,0),MATCH(F985,'تعرفه ها'!$2:$2,0)),0),"---")</f>
        <v>---</v>
      </c>
      <c r="Z985" s="50" t="str">
        <f>IFERROR(ROUND(((W985+X985+Y985)*INDEX('تعرفه ها'!A:Z,MATCH("هزینه نگهداری و تعمیرات شبکه آب",'تعرفه ها'!$B:$B,0),MATCH(F985,'تعرفه ها'!$2:$2,0))/100),0),"---")</f>
        <v>---</v>
      </c>
      <c r="AA985" s="50" t="str">
        <f>IFERROR(IF(INDEX('اطلاعات دوره'!A:Z,MATCH(G985,'اطلاعات دوره'!C:C,0),MATCH("آب",'اطلاعات دوره'!$1:$1,0))="دارد",ROUND((W985+X985+Y985)*INDEX('تعرفه ها'!A:Z,MATCH("پیک فصلی آب",'تعرفه ها'!$B:$B,0),MATCH(F985,'تعرفه ها'!$2:$2,0))/100,0),0),"---")</f>
        <v>---</v>
      </c>
      <c r="AB985" s="50" t="str">
        <f>IFERROR(ROUND(SUM(W985+X985+Y985+Z985+AA985)*INDEX('تعرفه ها'!A:Z,MATCH("مالیات آب",'تعرفه ها'!$B:$B,0),MATCH(F985,'تعرفه ها'!$2:$2,0))/100,0),"---")</f>
        <v>---</v>
      </c>
      <c r="AC985" s="50" t="str">
        <f t="shared" si="172"/>
        <v>---</v>
      </c>
      <c r="AD985" s="50" t="str">
        <f t="shared" si="165"/>
        <v>---</v>
      </c>
      <c r="AE985" s="50" t="str">
        <f t="shared" si="173"/>
        <v>---</v>
      </c>
      <c r="AF985" s="50" t="str">
        <f t="shared" si="174"/>
        <v>---</v>
      </c>
      <c r="AG985" s="153" t="str">
        <f t="shared" si="175"/>
        <v>---</v>
      </c>
      <c r="AI985" s="183" t="str">
        <f>IFERROR(IF(INDEX(پرداخت!A:AZ,MATCH(A985&amp;" - "&amp;"آب",پرداخت!$B:$B,0),MATCH(G985,پرداخت!$1:$1,0))="نشده","نشده","شده"),"---")</f>
        <v>---</v>
      </c>
      <c r="AL985" s="144"/>
      <c r="AM985" s="144"/>
      <c r="AN985" s="30"/>
      <c r="AO985" s="30"/>
      <c r="AP985" s="30"/>
      <c r="AQ985" s="30"/>
      <c r="AR985" s="30"/>
      <c r="AS985" s="30"/>
      <c r="AT985" s="30"/>
      <c r="AU985" s="30"/>
      <c r="AV985" s="30"/>
      <c r="AW985" s="30"/>
      <c r="AX985" s="30"/>
      <c r="AY985" s="30"/>
      <c r="AZ985" s="30"/>
      <c r="BA985" s="30"/>
      <c r="BB985" s="30"/>
      <c r="BC985" s="30"/>
      <c r="BD985" s="30"/>
      <c r="BE985" s="30"/>
      <c r="BF985" s="30"/>
      <c r="BG985" s="30"/>
      <c r="BH985" s="30"/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30"/>
      <c r="BT985" s="30"/>
      <c r="BU985" s="30"/>
      <c r="BV985" s="30"/>
      <c r="BW985" s="30"/>
      <c r="BX985" s="30"/>
      <c r="BY985" s="30"/>
      <c r="BZ985" s="30"/>
      <c r="CA985" s="30"/>
    </row>
    <row r="986" spans="1:79" ht="34.9" hidden="1" customHeight="1">
      <c r="A986" s="170"/>
      <c r="B986" s="47">
        <f>IFERROR(INDEX('اطلاعات انشعابات شرکتها'!A:BB,MATCH(A986,'اطلاعات انشعابات شرکتها'!A:A,0),MATCH(B$1,'اطلاعات انشعابات شرکتها'!$1:$1,0)),0)</f>
        <v>0</v>
      </c>
      <c r="C986" s="48">
        <f>IFERROR(INDEX('اطلاعات انشعابات شرکتها'!A:BB,MATCH(A986,'اطلاعات انشعابات شرکتها'!A:A,0),MATCH(C$1,'اطلاعات انشعابات شرکتها'!$1:$1,0)),0)</f>
        <v>0</v>
      </c>
      <c r="D986" s="45"/>
      <c r="E986" s="171"/>
      <c r="F986" s="170"/>
      <c r="G986" s="47" t="str">
        <f t="shared" si="166"/>
        <v>/</v>
      </c>
      <c r="H986" s="47">
        <f>IFERROR(INDEX('اطلاعات دوره'!A:Z,MATCH(G986,'اطلاعات دوره'!C:C,0),MATCH(H$1,'اطلاعات دوره'!$1:$1,0)),0)</f>
        <v>0</v>
      </c>
      <c r="I986" s="47">
        <f>IFERROR(INDEX('اطلاعات دوره'!A:Z,MATCH(G986,'اطلاعات دوره'!C:C,0),MATCH(I$1,'اطلاعات دوره'!$1:$1,0)),0)</f>
        <v>0</v>
      </c>
      <c r="J986" s="48">
        <f>IFERROR(INDEX('اطلاعات دوره'!A:Z,MATCH(G986,'اطلاعات دوره'!C:C,0),MATCH(J$1,'اطلاعات دوره'!$1:$1,0)),0)</f>
        <v>0</v>
      </c>
      <c r="K986" s="46"/>
      <c r="L986" s="158" t="str">
        <f>IFERROR(INDEX('اطلاعات دوره'!A:Z,MATCH(G986,'اطلاعات دوره'!C:C,0)-1,MATCH("عنوان",'اطلاعات دوره'!$1:$1,0)),"---")</f>
        <v>---</v>
      </c>
      <c r="M986" s="47" t="str">
        <f t="shared" si="167"/>
        <v>----</v>
      </c>
      <c r="N986" s="48" t="str">
        <f t="shared" si="168"/>
        <v>-/</v>
      </c>
      <c r="O986" s="45"/>
      <c r="P986" s="240">
        <f>IFERROR(INDEX('قرائت کنتور'!A:AZ,MATCH(A986&amp;"-"&amp;"آب",'قرائت کنتور'!B:B,0),MATCH(L986,'قرائت کنتور'!$1:$1,0)),0)</f>
        <v>0</v>
      </c>
      <c r="Q986" s="241">
        <f>IFERROR(INDEX('قرائت کنتور'!A:AZ,MATCH(A986&amp;"-"&amp;"آب",'قرائت کنتور'!B:B,0),MATCH(G986,'قرائت کنتور'!$1:$1,0)),0)</f>
        <v>0</v>
      </c>
      <c r="R986" s="241">
        <f t="shared" si="169"/>
        <v>0</v>
      </c>
      <c r="S986" s="241" t="str">
        <f>IFERROR(INDEX('اطلاعات انشعابات شرکتها'!A:AB,MATCH(A986,'اطلاعات انشعابات شرکتها'!A:A,0),MATCH(S$1,'اطلاعات انشعابات شرکتها'!$1:$1,0)),"---")</f>
        <v>---</v>
      </c>
      <c r="T986" s="227" t="str">
        <f t="shared" si="170"/>
        <v>---</v>
      </c>
      <c r="U986" s="45"/>
      <c r="V986" s="155" t="str">
        <f>IFERROR(INDEX('تعرفه ها'!A:Z,MATCH("بهای هر متر مکعب آب مصرفی",'تعرفه ها'!$B:$B,0),MATCH(F986,'تعرفه ها'!$2:$2,0)),"---")</f>
        <v>---</v>
      </c>
      <c r="W986" s="50" t="str">
        <f t="shared" si="171"/>
        <v>---</v>
      </c>
      <c r="X986" s="50" t="str">
        <f>IFERROR(ROUND(R986*INDEX('تعرفه ها'!A:Z,MATCH("عوارض آب به ازاء هر متر مکعب",'تعرفه ها'!$B:$B,0),MATCH(F986,'تعرفه ها'!$2:$2,0)),0),"---")</f>
        <v>---</v>
      </c>
      <c r="Y986" s="50" t="str">
        <f>IFERROR(ROUND(T986*INDEX('تعرفه ها'!A:Z,MATCH("جریمه مازاد مصرف آب به ازاء هر متر مکعب",'تعرفه ها'!$B:$B,0),MATCH(F986,'تعرفه ها'!$2:$2,0)),0),"---")</f>
        <v>---</v>
      </c>
      <c r="Z986" s="50" t="str">
        <f>IFERROR(ROUND(((W986+X986+Y986)*INDEX('تعرفه ها'!A:Z,MATCH("هزینه نگهداری و تعمیرات شبکه آب",'تعرفه ها'!$B:$B,0),MATCH(F986,'تعرفه ها'!$2:$2,0))/100),0),"---")</f>
        <v>---</v>
      </c>
      <c r="AA986" s="50" t="str">
        <f>IFERROR(IF(INDEX('اطلاعات دوره'!A:Z,MATCH(G986,'اطلاعات دوره'!C:C,0),MATCH("آب",'اطلاعات دوره'!$1:$1,0))="دارد",ROUND((W986+X986+Y986)*INDEX('تعرفه ها'!A:Z,MATCH("پیک فصلی آب",'تعرفه ها'!$B:$B,0),MATCH(F986,'تعرفه ها'!$2:$2,0))/100,0),0),"---")</f>
        <v>---</v>
      </c>
      <c r="AB986" s="50" t="str">
        <f>IFERROR(ROUND(SUM(W986+X986+Y986+Z986+AA986)*INDEX('تعرفه ها'!A:Z,MATCH("مالیات آب",'تعرفه ها'!$B:$B,0),MATCH(F986,'تعرفه ها'!$2:$2,0))/100,0),"---")</f>
        <v>---</v>
      </c>
      <c r="AC986" s="50" t="str">
        <f t="shared" si="172"/>
        <v>---</v>
      </c>
      <c r="AD986" s="50" t="str">
        <f t="shared" si="165"/>
        <v>---</v>
      </c>
      <c r="AE986" s="50" t="str">
        <f t="shared" si="173"/>
        <v>---</v>
      </c>
      <c r="AF986" s="50" t="str">
        <f t="shared" si="174"/>
        <v>---</v>
      </c>
      <c r="AG986" s="153" t="str">
        <f t="shared" si="175"/>
        <v>---</v>
      </c>
      <c r="AI986" s="183" t="str">
        <f>IFERROR(IF(INDEX(پرداخت!A:AZ,MATCH(A986&amp;" - "&amp;"آب",پرداخت!$B:$B,0),MATCH(G986,پرداخت!$1:$1,0))="نشده","نشده","شده"),"---")</f>
        <v>---</v>
      </c>
      <c r="AL986" s="144"/>
      <c r="AM986" s="144"/>
      <c r="AN986" s="30"/>
      <c r="AO986" s="30"/>
      <c r="AP986" s="30"/>
      <c r="AQ986" s="30"/>
      <c r="AR986" s="30"/>
      <c r="AS986" s="30"/>
      <c r="AT986" s="30"/>
      <c r="AU986" s="30"/>
      <c r="AV986" s="30"/>
      <c r="AW986" s="30"/>
      <c r="AX986" s="30"/>
      <c r="AY986" s="30"/>
      <c r="AZ986" s="30"/>
      <c r="BA986" s="30"/>
      <c r="BB986" s="30"/>
      <c r="BC986" s="30"/>
      <c r="BD986" s="30"/>
      <c r="BE986" s="30"/>
      <c r="BF986" s="30"/>
      <c r="BG986" s="30"/>
      <c r="BH986" s="30"/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30"/>
      <c r="BT986" s="30"/>
      <c r="BU986" s="30"/>
      <c r="BV986" s="30"/>
      <c r="BW986" s="30"/>
      <c r="BX986" s="30"/>
      <c r="BY986" s="30"/>
      <c r="BZ986" s="30"/>
      <c r="CA986" s="30"/>
    </row>
    <row r="987" spans="1:79" ht="34.9" hidden="1" customHeight="1">
      <c r="A987" s="170"/>
      <c r="B987" s="47">
        <f>IFERROR(INDEX('اطلاعات انشعابات شرکتها'!A:BB,MATCH(A987,'اطلاعات انشعابات شرکتها'!A:A,0),MATCH(B$1,'اطلاعات انشعابات شرکتها'!$1:$1,0)),0)</f>
        <v>0</v>
      </c>
      <c r="C987" s="48">
        <f>IFERROR(INDEX('اطلاعات انشعابات شرکتها'!A:BB,MATCH(A987,'اطلاعات انشعابات شرکتها'!A:A,0),MATCH(C$1,'اطلاعات انشعابات شرکتها'!$1:$1,0)),0)</f>
        <v>0</v>
      </c>
      <c r="D987" s="45"/>
      <c r="E987" s="171"/>
      <c r="F987" s="170"/>
      <c r="G987" s="47" t="str">
        <f t="shared" si="166"/>
        <v>/</v>
      </c>
      <c r="H987" s="47">
        <f>IFERROR(INDEX('اطلاعات دوره'!A:Z,MATCH(G987,'اطلاعات دوره'!C:C,0),MATCH(H$1,'اطلاعات دوره'!$1:$1,0)),0)</f>
        <v>0</v>
      </c>
      <c r="I987" s="47">
        <f>IFERROR(INDEX('اطلاعات دوره'!A:Z,MATCH(G987,'اطلاعات دوره'!C:C,0),MATCH(I$1,'اطلاعات دوره'!$1:$1,0)),0)</f>
        <v>0</v>
      </c>
      <c r="J987" s="48">
        <f>IFERROR(INDEX('اطلاعات دوره'!A:Z,MATCH(G987,'اطلاعات دوره'!C:C,0),MATCH(J$1,'اطلاعات دوره'!$1:$1,0)),0)</f>
        <v>0</v>
      </c>
      <c r="K987" s="46"/>
      <c r="L987" s="158" t="str">
        <f>IFERROR(INDEX('اطلاعات دوره'!A:Z,MATCH(G987,'اطلاعات دوره'!C:C,0)-1,MATCH("عنوان",'اطلاعات دوره'!$1:$1,0)),"---")</f>
        <v>---</v>
      </c>
      <c r="M987" s="47" t="str">
        <f t="shared" si="167"/>
        <v>----</v>
      </c>
      <c r="N987" s="48" t="str">
        <f t="shared" si="168"/>
        <v>-/</v>
      </c>
      <c r="O987" s="45"/>
      <c r="P987" s="240">
        <f>IFERROR(INDEX('قرائت کنتور'!A:AZ,MATCH(A987&amp;"-"&amp;"آب",'قرائت کنتور'!B:B,0),MATCH(L987,'قرائت کنتور'!$1:$1,0)),0)</f>
        <v>0</v>
      </c>
      <c r="Q987" s="241">
        <f>IFERROR(INDEX('قرائت کنتور'!A:AZ,MATCH(A987&amp;"-"&amp;"آب",'قرائت کنتور'!B:B,0),MATCH(G987,'قرائت کنتور'!$1:$1,0)),0)</f>
        <v>0</v>
      </c>
      <c r="R987" s="241">
        <f t="shared" si="169"/>
        <v>0</v>
      </c>
      <c r="S987" s="241" t="str">
        <f>IFERROR(INDEX('اطلاعات انشعابات شرکتها'!A:AB,MATCH(A987,'اطلاعات انشعابات شرکتها'!A:A,0),MATCH(S$1,'اطلاعات انشعابات شرکتها'!$1:$1,0)),"---")</f>
        <v>---</v>
      </c>
      <c r="T987" s="227" t="str">
        <f t="shared" si="170"/>
        <v>---</v>
      </c>
      <c r="U987" s="45"/>
      <c r="V987" s="155" t="str">
        <f>IFERROR(INDEX('تعرفه ها'!A:Z,MATCH("بهای هر متر مکعب آب مصرفی",'تعرفه ها'!$B:$B,0),MATCH(F987,'تعرفه ها'!$2:$2,0)),"---")</f>
        <v>---</v>
      </c>
      <c r="W987" s="50" t="str">
        <f t="shared" si="171"/>
        <v>---</v>
      </c>
      <c r="X987" s="50" t="str">
        <f>IFERROR(ROUND(R987*INDEX('تعرفه ها'!A:Z,MATCH("عوارض آب به ازاء هر متر مکعب",'تعرفه ها'!$B:$B,0),MATCH(F987,'تعرفه ها'!$2:$2,0)),0),"---")</f>
        <v>---</v>
      </c>
      <c r="Y987" s="50" t="str">
        <f>IFERROR(ROUND(T987*INDEX('تعرفه ها'!A:Z,MATCH("جریمه مازاد مصرف آب به ازاء هر متر مکعب",'تعرفه ها'!$B:$B,0),MATCH(F987,'تعرفه ها'!$2:$2,0)),0),"---")</f>
        <v>---</v>
      </c>
      <c r="Z987" s="50" t="str">
        <f>IFERROR(ROUND(((W987+X987+Y987)*INDEX('تعرفه ها'!A:Z,MATCH("هزینه نگهداری و تعمیرات شبکه آب",'تعرفه ها'!$B:$B,0),MATCH(F987,'تعرفه ها'!$2:$2,0))/100),0),"---")</f>
        <v>---</v>
      </c>
      <c r="AA987" s="50" t="str">
        <f>IFERROR(IF(INDEX('اطلاعات دوره'!A:Z,MATCH(G987,'اطلاعات دوره'!C:C,0),MATCH("آب",'اطلاعات دوره'!$1:$1,0))="دارد",ROUND((W987+X987+Y987)*INDEX('تعرفه ها'!A:Z,MATCH("پیک فصلی آب",'تعرفه ها'!$B:$B,0),MATCH(F987,'تعرفه ها'!$2:$2,0))/100,0),0),"---")</f>
        <v>---</v>
      </c>
      <c r="AB987" s="50" t="str">
        <f>IFERROR(ROUND(SUM(W987+X987+Y987+Z987+AA987)*INDEX('تعرفه ها'!A:Z,MATCH("مالیات آب",'تعرفه ها'!$B:$B,0),MATCH(F987,'تعرفه ها'!$2:$2,0))/100,0),"---")</f>
        <v>---</v>
      </c>
      <c r="AC987" s="50" t="str">
        <f t="shared" si="172"/>
        <v>---</v>
      </c>
      <c r="AD987" s="50" t="str">
        <f t="shared" si="165"/>
        <v>---</v>
      </c>
      <c r="AE987" s="50" t="str">
        <f t="shared" si="173"/>
        <v>---</v>
      </c>
      <c r="AF987" s="50" t="str">
        <f t="shared" si="174"/>
        <v>---</v>
      </c>
      <c r="AG987" s="153" t="str">
        <f t="shared" si="175"/>
        <v>---</v>
      </c>
      <c r="AI987" s="183" t="str">
        <f>IFERROR(IF(INDEX(پرداخت!A:AZ,MATCH(A987&amp;" - "&amp;"آب",پرداخت!$B:$B,0),MATCH(G987,پرداخت!$1:$1,0))="نشده","نشده","شده"),"---")</f>
        <v>---</v>
      </c>
      <c r="AL987" s="144"/>
      <c r="AM987" s="144"/>
      <c r="AN987" s="30"/>
      <c r="AO987" s="30"/>
      <c r="AP987" s="30"/>
      <c r="AQ987" s="30"/>
      <c r="AR987" s="30"/>
      <c r="AS987" s="30"/>
      <c r="AT987" s="30"/>
      <c r="AU987" s="30"/>
      <c r="AV987" s="30"/>
      <c r="AW987" s="30"/>
      <c r="AX987" s="30"/>
      <c r="AY987" s="30"/>
      <c r="AZ987" s="30"/>
      <c r="BA987" s="30"/>
      <c r="BB987" s="30"/>
      <c r="BC987" s="30"/>
      <c r="BD987" s="30"/>
      <c r="BE987" s="30"/>
      <c r="BF987" s="30"/>
      <c r="BG987" s="30"/>
      <c r="BH987" s="30"/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30"/>
      <c r="BT987" s="30"/>
      <c r="BU987" s="30"/>
      <c r="BV987" s="30"/>
      <c r="BW987" s="30"/>
      <c r="BX987" s="30"/>
      <c r="BY987" s="30"/>
      <c r="BZ987" s="30"/>
      <c r="CA987" s="30"/>
    </row>
    <row r="988" spans="1:79" ht="34.9" hidden="1" customHeight="1">
      <c r="A988" s="170"/>
      <c r="B988" s="47">
        <f>IFERROR(INDEX('اطلاعات انشعابات شرکتها'!A:BB,MATCH(A988,'اطلاعات انشعابات شرکتها'!A:A,0),MATCH(B$1,'اطلاعات انشعابات شرکتها'!$1:$1,0)),0)</f>
        <v>0</v>
      </c>
      <c r="C988" s="48">
        <f>IFERROR(INDEX('اطلاعات انشعابات شرکتها'!A:BB,MATCH(A988,'اطلاعات انشعابات شرکتها'!A:A,0),MATCH(C$1,'اطلاعات انشعابات شرکتها'!$1:$1,0)),0)</f>
        <v>0</v>
      </c>
      <c r="D988" s="45"/>
      <c r="E988" s="171"/>
      <c r="F988" s="170"/>
      <c r="G988" s="47" t="str">
        <f t="shared" si="166"/>
        <v>/</v>
      </c>
      <c r="H988" s="47">
        <f>IFERROR(INDEX('اطلاعات دوره'!A:Z,MATCH(G988,'اطلاعات دوره'!C:C,0),MATCH(H$1,'اطلاعات دوره'!$1:$1,0)),0)</f>
        <v>0</v>
      </c>
      <c r="I988" s="47">
        <f>IFERROR(INDEX('اطلاعات دوره'!A:Z,MATCH(G988,'اطلاعات دوره'!C:C,0),MATCH(I$1,'اطلاعات دوره'!$1:$1,0)),0)</f>
        <v>0</v>
      </c>
      <c r="J988" s="48">
        <f>IFERROR(INDEX('اطلاعات دوره'!A:Z,MATCH(G988,'اطلاعات دوره'!C:C,0),MATCH(J$1,'اطلاعات دوره'!$1:$1,0)),0)</f>
        <v>0</v>
      </c>
      <c r="K988" s="46"/>
      <c r="L988" s="158" t="str">
        <f>IFERROR(INDEX('اطلاعات دوره'!A:Z,MATCH(G988,'اطلاعات دوره'!C:C,0)-1,MATCH("عنوان",'اطلاعات دوره'!$1:$1,0)),"---")</f>
        <v>---</v>
      </c>
      <c r="M988" s="47" t="str">
        <f t="shared" si="167"/>
        <v>----</v>
      </c>
      <c r="N988" s="48" t="str">
        <f t="shared" si="168"/>
        <v>-/</v>
      </c>
      <c r="O988" s="45"/>
      <c r="P988" s="240">
        <f>IFERROR(INDEX('قرائت کنتور'!A:AZ,MATCH(A988&amp;"-"&amp;"آب",'قرائت کنتور'!B:B,0),MATCH(L988,'قرائت کنتور'!$1:$1,0)),0)</f>
        <v>0</v>
      </c>
      <c r="Q988" s="241">
        <f>IFERROR(INDEX('قرائت کنتور'!A:AZ,MATCH(A988&amp;"-"&amp;"آب",'قرائت کنتور'!B:B,0),MATCH(G988,'قرائت کنتور'!$1:$1,0)),0)</f>
        <v>0</v>
      </c>
      <c r="R988" s="241">
        <f t="shared" si="169"/>
        <v>0</v>
      </c>
      <c r="S988" s="241" t="str">
        <f>IFERROR(INDEX('اطلاعات انشعابات شرکتها'!A:AB,MATCH(A988,'اطلاعات انشعابات شرکتها'!A:A,0),MATCH(S$1,'اطلاعات انشعابات شرکتها'!$1:$1,0)),"---")</f>
        <v>---</v>
      </c>
      <c r="T988" s="227" t="str">
        <f t="shared" si="170"/>
        <v>---</v>
      </c>
      <c r="U988" s="45"/>
      <c r="V988" s="155" t="str">
        <f>IFERROR(INDEX('تعرفه ها'!A:Z,MATCH("بهای هر متر مکعب آب مصرفی",'تعرفه ها'!$B:$B,0),MATCH(F988,'تعرفه ها'!$2:$2,0)),"---")</f>
        <v>---</v>
      </c>
      <c r="W988" s="50" t="str">
        <f t="shared" si="171"/>
        <v>---</v>
      </c>
      <c r="X988" s="50" t="str">
        <f>IFERROR(ROUND(R988*INDEX('تعرفه ها'!A:Z,MATCH("عوارض آب به ازاء هر متر مکعب",'تعرفه ها'!$B:$B,0),MATCH(F988,'تعرفه ها'!$2:$2,0)),0),"---")</f>
        <v>---</v>
      </c>
      <c r="Y988" s="50" t="str">
        <f>IFERROR(ROUND(T988*INDEX('تعرفه ها'!A:Z,MATCH("جریمه مازاد مصرف آب به ازاء هر متر مکعب",'تعرفه ها'!$B:$B,0),MATCH(F988,'تعرفه ها'!$2:$2,0)),0),"---")</f>
        <v>---</v>
      </c>
      <c r="Z988" s="50" t="str">
        <f>IFERROR(ROUND(((W988+X988+Y988)*INDEX('تعرفه ها'!A:Z,MATCH("هزینه نگهداری و تعمیرات شبکه آب",'تعرفه ها'!$B:$B,0),MATCH(F988,'تعرفه ها'!$2:$2,0))/100),0),"---")</f>
        <v>---</v>
      </c>
      <c r="AA988" s="50" t="str">
        <f>IFERROR(IF(INDEX('اطلاعات دوره'!A:Z,MATCH(G988,'اطلاعات دوره'!C:C,0),MATCH("آب",'اطلاعات دوره'!$1:$1,0))="دارد",ROUND((W988+X988+Y988)*INDEX('تعرفه ها'!A:Z,MATCH("پیک فصلی آب",'تعرفه ها'!$B:$B,0),MATCH(F988,'تعرفه ها'!$2:$2,0))/100,0),0),"---")</f>
        <v>---</v>
      </c>
      <c r="AB988" s="50" t="str">
        <f>IFERROR(ROUND(SUM(W988+X988+Y988+Z988+AA988)*INDEX('تعرفه ها'!A:Z,MATCH("مالیات آب",'تعرفه ها'!$B:$B,0),MATCH(F988,'تعرفه ها'!$2:$2,0))/100,0),"---")</f>
        <v>---</v>
      </c>
      <c r="AC988" s="50" t="str">
        <f t="shared" si="172"/>
        <v>---</v>
      </c>
      <c r="AD988" s="50" t="str">
        <f t="shared" si="165"/>
        <v>---</v>
      </c>
      <c r="AE988" s="50" t="str">
        <f t="shared" si="173"/>
        <v>---</v>
      </c>
      <c r="AF988" s="50" t="str">
        <f t="shared" si="174"/>
        <v>---</v>
      </c>
      <c r="AG988" s="153" t="str">
        <f t="shared" si="175"/>
        <v>---</v>
      </c>
      <c r="AI988" s="183" t="str">
        <f>IFERROR(IF(INDEX(پرداخت!A:AZ,MATCH(A988&amp;" - "&amp;"آب",پرداخت!$B:$B,0),MATCH(G988,پرداخت!$1:$1,0))="نشده","نشده","شده"),"---")</f>
        <v>---</v>
      </c>
      <c r="AL988" s="144"/>
      <c r="AM988" s="144"/>
      <c r="AN988" s="30"/>
      <c r="AO988" s="30"/>
      <c r="AP988" s="30"/>
      <c r="AQ988" s="30"/>
      <c r="AR988" s="30"/>
      <c r="AS988" s="30"/>
      <c r="AT988" s="30"/>
      <c r="AU988" s="30"/>
      <c r="AV988" s="30"/>
      <c r="AW988" s="30"/>
      <c r="AX988" s="30"/>
      <c r="AY988" s="30"/>
      <c r="AZ988" s="30"/>
      <c r="BA988" s="30"/>
      <c r="BB988" s="30"/>
      <c r="BC988" s="30"/>
      <c r="BD988" s="30"/>
      <c r="BE988" s="30"/>
      <c r="BF988" s="30"/>
      <c r="BG988" s="30"/>
      <c r="BH988" s="30"/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30"/>
      <c r="BT988" s="30"/>
      <c r="BU988" s="30"/>
      <c r="BV988" s="30"/>
      <c r="BW988" s="30"/>
      <c r="BX988" s="30"/>
      <c r="BY988" s="30"/>
      <c r="BZ988" s="30"/>
      <c r="CA988" s="30"/>
    </row>
    <row r="989" spans="1:79" ht="34.9" hidden="1" customHeight="1">
      <c r="A989" s="170"/>
      <c r="B989" s="47">
        <f>IFERROR(INDEX('اطلاعات انشعابات شرکتها'!A:BB,MATCH(A989,'اطلاعات انشعابات شرکتها'!A:A,0),MATCH(B$1,'اطلاعات انشعابات شرکتها'!$1:$1,0)),0)</f>
        <v>0</v>
      </c>
      <c r="C989" s="48">
        <f>IFERROR(INDEX('اطلاعات انشعابات شرکتها'!A:BB,MATCH(A989,'اطلاعات انشعابات شرکتها'!A:A,0),MATCH(C$1,'اطلاعات انشعابات شرکتها'!$1:$1,0)),0)</f>
        <v>0</v>
      </c>
      <c r="D989" s="45"/>
      <c r="E989" s="171"/>
      <c r="F989" s="170"/>
      <c r="G989" s="47" t="str">
        <f t="shared" si="166"/>
        <v>/</v>
      </c>
      <c r="H989" s="47">
        <f>IFERROR(INDEX('اطلاعات دوره'!A:Z,MATCH(G989,'اطلاعات دوره'!C:C,0),MATCH(H$1,'اطلاعات دوره'!$1:$1,0)),0)</f>
        <v>0</v>
      </c>
      <c r="I989" s="47">
        <f>IFERROR(INDEX('اطلاعات دوره'!A:Z,MATCH(G989,'اطلاعات دوره'!C:C,0),MATCH(I$1,'اطلاعات دوره'!$1:$1,0)),0)</f>
        <v>0</v>
      </c>
      <c r="J989" s="48">
        <f>IFERROR(INDEX('اطلاعات دوره'!A:Z,MATCH(G989,'اطلاعات دوره'!C:C,0),MATCH(J$1,'اطلاعات دوره'!$1:$1,0)),0)</f>
        <v>0</v>
      </c>
      <c r="K989" s="46"/>
      <c r="L989" s="158" t="str">
        <f>IFERROR(INDEX('اطلاعات دوره'!A:Z,MATCH(G989,'اطلاعات دوره'!C:C,0)-1,MATCH("عنوان",'اطلاعات دوره'!$1:$1,0)),"---")</f>
        <v>---</v>
      </c>
      <c r="M989" s="47" t="str">
        <f t="shared" si="167"/>
        <v>----</v>
      </c>
      <c r="N989" s="48" t="str">
        <f t="shared" si="168"/>
        <v>-/</v>
      </c>
      <c r="O989" s="45"/>
      <c r="P989" s="240">
        <f>IFERROR(INDEX('قرائت کنتور'!A:AZ,MATCH(A989&amp;"-"&amp;"آب",'قرائت کنتور'!B:B,0),MATCH(L989,'قرائت کنتور'!$1:$1,0)),0)</f>
        <v>0</v>
      </c>
      <c r="Q989" s="241">
        <f>IFERROR(INDEX('قرائت کنتور'!A:AZ,MATCH(A989&amp;"-"&amp;"آب",'قرائت کنتور'!B:B,0),MATCH(G989,'قرائت کنتور'!$1:$1,0)),0)</f>
        <v>0</v>
      </c>
      <c r="R989" s="241">
        <f t="shared" si="169"/>
        <v>0</v>
      </c>
      <c r="S989" s="241" t="str">
        <f>IFERROR(INDEX('اطلاعات انشعابات شرکتها'!A:AB,MATCH(A989,'اطلاعات انشعابات شرکتها'!A:A,0),MATCH(S$1,'اطلاعات انشعابات شرکتها'!$1:$1,0)),"---")</f>
        <v>---</v>
      </c>
      <c r="T989" s="227" t="str">
        <f t="shared" si="170"/>
        <v>---</v>
      </c>
      <c r="U989" s="45"/>
      <c r="V989" s="155" t="str">
        <f>IFERROR(INDEX('تعرفه ها'!A:Z,MATCH("بهای هر متر مکعب آب مصرفی",'تعرفه ها'!$B:$B,0),MATCH(F989,'تعرفه ها'!$2:$2,0)),"---")</f>
        <v>---</v>
      </c>
      <c r="W989" s="50" t="str">
        <f t="shared" si="171"/>
        <v>---</v>
      </c>
      <c r="X989" s="50" t="str">
        <f>IFERROR(ROUND(R989*INDEX('تعرفه ها'!A:Z,MATCH("عوارض آب به ازاء هر متر مکعب",'تعرفه ها'!$B:$B,0),MATCH(F989,'تعرفه ها'!$2:$2,0)),0),"---")</f>
        <v>---</v>
      </c>
      <c r="Y989" s="50" t="str">
        <f>IFERROR(ROUND(T989*INDEX('تعرفه ها'!A:Z,MATCH("جریمه مازاد مصرف آب به ازاء هر متر مکعب",'تعرفه ها'!$B:$B,0),MATCH(F989,'تعرفه ها'!$2:$2,0)),0),"---")</f>
        <v>---</v>
      </c>
      <c r="Z989" s="50" t="str">
        <f>IFERROR(ROUND(((W989+X989+Y989)*INDEX('تعرفه ها'!A:Z,MATCH("هزینه نگهداری و تعمیرات شبکه آب",'تعرفه ها'!$B:$B,0),MATCH(F989,'تعرفه ها'!$2:$2,0))/100),0),"---")</f>
        <v>---</v>
      </c>
      <c r="AA989" s="50" t="str">
        <f>IFERROR(IF(INDEX('اطلاعات دوره'!A:Z,MATCH(G989,'اطلاعات دوره'!C:C,0),MATCH("آب",'اطلاعات دوره'!$1:$1,0))="دارد",ROUND((W989+X989+Y989)*INDEX('تعرفه ها'!A:Z,MATCH("پیک فصلی آب",'تعرفه ها'!$B:$B,0),MATCH(F989,'تعرفه ها'!$2:$2,0))/100,0),0),"---")</f>
        <v>---</v>
      </c>
      <c r="AB989" s="50" t="str">
        <f>IFERROR(ROUND(SUM(W989+X989+Y989+Z989+AA989)*INDEX('تعرفه ها'!A:Z,MATCH("مالیات آب",'تعرفه ها'!$B:$B,0),MATCH(F989,'تعرفه ها'!$2:$2,0))/100,0),"---")</f>
        <v>---</v>
      </c>
      <c r="AC989" s="50" t="str">
        <f t="shared" si="172"/>
        <v>---</v>
      </c>
      <c r="AD989" s="50" t="str">
        <f t="shared" si="165"/>
        <v>---</v>
      </c>
      <c r="AE989" s="50" t="str">
        <f t="shared" si="173"/>
        <v>---</v>
      </c>
      <c r="AF989" s="50" t="str">
        <f t="shared" si="174"/>
        <v>---</v>
      </c>
      <c r="AG989" s="153" t="str">
        <f t="shared" si="175"/>
        <v>---</v>
      </c>
      <c r="AI989" s="183" t="str">
        <f>IFERROR(IF(INDEX(پرداخت!A:AZ,MATCH(A989&amp;" - "&amp;"آب",پرداخت!$B:$B,0),MATCH(G989,پرداخت!$1:$1,0))="نشده","نشده","شده"),"---")</f>
        <v>---</v>
      </c>
      <c r="AL989" s="144"/>
      <c r="AM989" s="144"/>
      <c r="AN989" s="30"/>
      <c r="AO989" s="30"/>
      <c r="AP989" s="30"/>
      <c r="AQ989" s="30"/>
      <c r="AR989" s="30"/>
      <c r="AS989" s="30"/>
      <c r="AT989" s="30"/>
      <c r="AU989" s="30"/>
      <c r="AV989" s="30"/>
      <c r="AW989" s="30"/>
      <c r="AX989" s="30"/>
      <c r="AY989" s="30"/>
      <c r="AZ989" s="30"/>
      <c r="BA989" s="30"/>
      <c r="BB989" s="30"/>
      <c r="BC989" s="30"/>
      <c r="BD989" s="30"/>
      <c r="BE989" s="30"/>
      <c r="BF989" s="30"/>
      <c r="BG989" s="30"/>
      <c r="BH989" s="30"/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30"/>
      <c r="BT989" s="30"/>
      <c r="BU989" s="30"/>
      <c r="BV989" s="30"/>
      <c r="BW989" s="30"/>
      <c r="BX989" s="30"/>
      <c r="BY989" s="30"/>
      <c r="BZ989" s="30"/>
      <c r="CA989" s="30"/>
    </row>
    <row r="990" spans="1:79" ht="34.9" hidden="1" customHeight="1">
      <c r="A990" s="170"/>
      <c r="B990" s="47">
        <f>IFERROR(INDEX('اطلاعات انشعابات شرکتها'!A:BB,MATCH(A990,'اطلاعات انشعابات شرکتها'!A:A,0),MATCH(B$1,'اطلاعات انشعابات شرکتها'!$1:$1,0)),0)</f>
        <v>0</v>
      </c>
      <c r="C990" s="48">
        <f>IFERROR(INDEX('اطلاعات انشعابات شرکتها'!A:BB,MATCH(A990,'اطلاعات انشعابات شرکتها'!A:A,0),MATCH(C$1,'اطلاعات انشعابات شرکتها'!$1:$1,0)),0)</f>
        <v>0</v>
      </c>
      <c r="D990" s="45"/>
      <c r="E990" s="171"/>
      <c r="F990" s="170"/>
      <c r="G990" s="47" t="str">
        <f t="shared" si="166"/>
        <v>/</v>
      </c>
      <c r="H990" s="47">
        <f>IFERROR(INDEX('اطلاعات دوره'!A:Z,MATCH(G990,'اطلاعات دوره'!C:C,0),MATCH(H$1,'اطلاعات دوره'!$1:$1,0)),0)</f>
        <v>0</v>
      </c>
      <c r="I990" s="47">
        <f>IFERROR(INDEX('اطلاعات دوره'!A:Z,MATCH(G990,'اطلاعات دوره'!C:C,0),MATCH(I$1,'اطلاعات دوره'!$1:$1,0)),0)</f>
        <v>0</v>
      </c>
      <c r="J990" s="48">
        <f>IFERROR(INDEX('اطلاعات دوره'!A:Z,MATCH(G990,'اطلاعات دوره'!C:C,0),MATCH(J$1,'اطلاعات دوره'!$1:$1,0)),0)</f>
        <v>0</v>
      </c>
      <c r="K990" s="46"/>
      <c r="L990" s="158" t="str">
        <f>IFERROR(INDEX('اطلاعات دوره'!A:Z,MATCH(G990,'اطلاعات دوره'!C:C,0)-1,MATCH("عنوان",'اطلاعات دوره'!$1:$1,0)),"---")</f>
        <v>---</v>
      </c>
      <c r="M990" s="47" t="str">
        <f t="shared" si="167"/>
        <v>----</v>
      </c>
      <c r="N990" s="48" t="str">
        <f t="shared" si="168"/>
        <v>-/</v>
      </c>
      <c r="O990" s="45"/>
      <c r="P990" s="240">
        <f>IFERROR(INDEX('قرائت کنتور'!A:AZ,MATCH(A990&amp;"-"&amp;"آب",'قرائت کنتور'!B:B,0),MATCH(L990,'قرائت کنتور'!$1:$1,0)),0)</f>
        <v>0</v>
      </c>
      <c r="Q990" s="241">
        <f>IFERROR(INDEX('قرائت کنتور'!A:AZ,MATCH(A990&amp;"-"&amp;"آب",'قرائت کنتور'!B:B,0),MATCH(G990,'قرائت کنتور'!$1:$1,0)),0)</f>
        <v>0</v>
      </c>
      <c r="R990" s="241">
        <f t="shared" si="169"/>
        <v>0</v>
      </c>
      <c r="S990" s="241" t="str">
        <f>IFERROR(INDEX('اطلاعات انشعابات شرکتها'!A:AB,MATCH(A990,'اطلاعات انشعابات شرکتها'!A:A,0),MATCH(S$1,'اطلاعات انشعابات شرکتها'!$1:$1,0)),"---")</f>
        <v>---</v>
      </c>
      <c r="T990" s="227" t="str">
        <f t="shared" si="170"/>
        <v>---</v>
      </c>
      <c r="U990" s="45"/>
      <c r="V990" s="155" t="str">
        <f>IFERROR(INDEX('تعرفه ها'!A:Z,MATCH("بهای هر متر مکعب آب مصرفی",'تعرفه ها'!$B:$B,0),MATCH(F990,'تعرفه ها'!$2:$2,0)),"---")</f>
        <v>---</v>
      </c>
      <c r="W990" s="50" t="str">
        <f t="shared" si="171"/>
        <v>---</v>
      </c>
      <c r="X990" s="50" t="str">
        <f>IFERROR(ROUND(R990*INDEX('تعرفه ها'!A:Z,MATCH("عوارض آب به ازاء هر متر مکعب",'تعرفه ها'!$B:$B,0),MATCH(F990,'تعرفه ها'!$2:$2,0)),0),"---")</f>
        <v>---</v>
      </c>
      <c r="Y990" s="50" t="str">
        <f>IFERROR(ROUND(T990*INDEX('تعرفه ها'!A:Z,MATCH("جریمه مازاد مصرف آب به ازاء هر متر مکعب",'تعرفه ها'!$B:$B,0),MATCH(F990,'تعرفه ها'!$2:$2,0)),0),"---")</f>
        <v>---</v>
      </c>
      <c r="Z990" s="50" t="str">
        <f>IFERROR(ROUND(((W990+X990+Y990)*INDEX('تعرفه ها'!A:Z,MATCH("هزینه نگهداری و تعمیرات شبکه آب",'تعرفه ها'!$B:$B,0),MATCH(F990,'تعرفه ها'!$2:$2,0))/100),0),"---")</f>
        <v>---</v>
      </c>
      <c r="AA990" s="50" t="str">
        <f>IFERROR(IF(INDEX('اطلاعات دوره'!A:Z,MATCH(G990,'اطلاعات دوره'!C:C,0),MATCH("آب",'اطلاعات دوره'!$1:$1,0))="دارد",ROUND((W990+X990+Y990)*INDEX('تعرفه ها'!A:Z,MATCH("پیک فصلی آب",'تعرفه ها'!$B:$B,0),MATCH(F990,'تعرفه ها'!$2:$2,0))/100,0),0),"---")</f>
        <v>---</v>
      </c>
      <c r="AB990" s="50" t="str">
        <f>IFERROR(ROUND(SUM(W990+X990+Y990+Z990+AA990)*INDEX('تعرفه ها'!A:Z,MATCH("مالیات آب",'تعرفه ها'!$B:$B,0),MATCH(F990,'تعرفه ها'!$2:$2,0))/100,0),"---")</f>
        <v>---</v>
      </c>
      <c r="AC990" s="50" t="str">
        <f t="shared" si="172"/>
        <v>---</v>
      </c>
      <c r="AD990" s="50" t="str">
        <f t="shared" si="165"/>
        <v>---</v>
      </c>
      <c r="AE990" s="50" t="str">
        <f t="shared" si="173"/>
        <v>---</v>
      </c>
      <c r="AF990" s="50" t="str">
        <f t="shared" si="174"/>
        <v>---</v>
      </c>
      <c r="AG990" s="153" t="str">
        <f t="shared" si="175"/>
        <v>---</v>
      </c>
      <c r="AI990" s="183" t="str">
        <f>IFERROR(IF(INDEX(پرداخت!A:AZ,MATCH(A990&amp;" - "&amp;"آب",پرداخت!$B:$B,0),MATCH(G990,پرداخت!$1:$1,0))="نشده","نشده","شده"),"---")</f>
        <v>---</v>
      </c>
      <c r="AL990" s="144"/>
      <c r="AM990" s="144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/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30"/>
      <c r="BT990" s="30"/>
      <c r="BU990" s="30"/>
      <c r="BV990" s="30"/>
      <c r="BW990" s="30"/>
      <c r="BX990" s="30"/>
      <c r="BY990" s="30"/>
      <c r="BZ990" s="30"/>
      <c r="CA990" s="30"/>
    </row>
    <row r="991" spans="1:79" ht="34.9" hidden="1" customHeight="1">
      <c r="A991" s="170"/>
      <c r="B991" s="47">
        <f>IFERROR(INDEX('اطلاعات انشعابات شرکتها'!A:BB,MATCH(A991,'اطلاعات انشعابات شرکتها'!A:A,0),MATCH(B$1,'اطلاعات انشعابات شرکتها'!$1:$1,0)),0)</f>
        <v>0</v>
      </c>
      <c r="C991" s="48">
        <f>IFERROR(INDEX('اطلاعات انشعابات شرکتها'!A:BB,MATCH(A991,'اطلاعات انشعابات شرکتها'!A:A,0),MATCH(C$1,'اطلاعات انشعابات شرکتها'!$1:$1,0)),0)</f>
        <v>0</v>
      </c>
      <c r="D991" s="45"/>
      <c r="E991" s="171"/>
      <c r="F991" s="170"/>
      <c r="G991" s="47" t="str">
        <f t="shared" si="166"/>
        <v>/</v>
      </c>
      <c r="H991" s="47">
        <f>IFERROR(INDEX('اطلاعات دوره'!A:Z,MATCH(G991,'اطلاعات دوره'!C:C,0),MATCH(H$1,'اطلاعات دوره'!$1:$1,0)),0)</f>
        <v>0</v>
      </c>
      <c r="I991" s="47">
        <f>IFERROR(INDEX('اطلاعات دوره'!A:Z,MATCH(G991,'اطلاعات دوره'!C:C,0),MATCH(I$1,'اطلاعات دوره'!$1:$1,0)),0)</f>
        <v>0</v>
      </c>
      <c r="J991" s="48">
        <f>IFERROR(INDEX('اطلاعات دوره'!A:Z,MATCH(G991,'اطلاعات دوره'!C:C,0),MATCH(J$1,'اطلاعات دوره'!$1:$1,0)),0)</f>
        <v>0</v>
      </c>
      <c r="K991" s="46"/>
      <c r="L991" s="158" t="str">
        <f>IFERROR(INDEX('اطلاعات دوره'!A:Z,MATCH(G991,'اطلاعات دوره'!C:C,0)-1,MATCH("عنوان",'اطلاعات دوره'!$1:$1,0)),"---")</f>
        <v>---</v>
      </c>
      <c r="M991" s="47" t="str">
        <f t="shared" si="167"/>
        <v>----</v>
      </c>
      <c r="N991" s="48" t="str">
        <f t="shared" si="168"/>
        <v>-/</v>
      </c>
      <c r="O991" s="45"/>
      <c r="P991" s="240">
        <f>IFERROR(INDEX('قرائت کنتور'!A:AZ,MATCH(A991&amp;"-"&amp;"آب",'قرائت کنتور'!B:B,0),MATCH(L991,'قرائت کنتور'!$1:$1,0)),0)</f>
        <v>0</v>
      </c>
      <c r="Q991" s="241">
        <f>IFERROR(INDEX('قرائت کنتور'!A:AZ,MATCH(A991&amp;"-"&amp;"آب",'قرائت کنتور'!B:B,0),MATCH(G991,'قرائت کنتور'!$1:$1,0)),0)</f>
        <v>0</v>
      </c>
      <c r="R991" s="241">
        <f t="shared" si="169"/>
        <v>0</v>
      </c>
      <c r="S991" s="241" t="str">
        <f>IFERROR(INDEX('اطلاعات انشعابات شرکتها'!A:AB,MATCH(A991,'اطلاعات انشعابات شرکتها'!A:A,0),MATCH(S$1,'اطلاعات انشعابات شرکتها'!$1:$1,0)),"---")</f>
        <v>---</v>
      </c>
      <c r="T991" s="227" t="str">
        <f t="shared" si="170"/>
        <v>---</v>
      </c>
      <c r="U991" s="45"/>
      <c r="V991" s="155" t="str">
        <f>IFERROR(INDEX('تعرفه ها'!A:Z,MATCH("بهای هر متر مکعب آب مصرفی",'تعرفه ها'!$B:$B,0),MATCH(F991,'تعرفه ها'!$2:$2,0)),"---")</f>
        <v>---</v>
      </c>
      <c r="W991" s="50" t="str">
        <f t="shared" si="171"/>
        <v>---</v>
      </c>
      <c r="X991" s="50" t="str">
        <f>IFERROR(ROUND(R991*INDEX('تعرفه ها'!A:Z,MATCH("عوارض آب به ازاء هر متر مکعب",'تعرفه ها'!$B:$B,0),MATCH(F991,'تعرفه ها'!$2:$2,0)),0),"---")</f>
        <v>---</v>
      </c>
      <c r="Y991" s="50" t="str">
        <f>IFERROR(ROUND(T991*INDEX('تعرفه ها'!A:Z,MATCH("جریمه مازاد مصرف آب به ازاء هر متر مکعب",'تعرفه ها'!$B:$B,0),MATCH(F991,'تعرفه ها'!$2:$2,0)),0),"---")</f>
        <v>---</v>
      </c>
      <c r="Z991" s="50" t="str">
        <f>IFERROR(ROUND(((W991+X991+Y991)*INDEX('تعرفه ها'!A:Z,MATCH("هزینه نگهداری و تعمیرات شبکه آب",'تعرفه ها'!$B:$B,0),MATCH(F991,'تعرفه ها'!$2:$2,0))/100),0),"---")</f>
        <v>---</v>
      </c>
      <c r="AA991" s="50" t="str">
        <f>IFERROR(IF(INDEX('اطلاعات دوره'!A:Z,MATCH(G991,'اطلاعات دوره'!C:C,0),MATCH("آب",'اطلاعات دوره'!$1:$1,0))="دارد",ROUND((W991+X991+Y991)*INDEX('تعرفه ها'!A:Z,MATCH("پیک فصلی آب",'تعرفه ها'!$B:$B,0),MATCH(F991,'تعرفه ها'!$2:$2,0))/100,0),0),"---")</f>
        <v>---</v>
      </c>
      <c r="AB991" s="50" t="str">
        <f>IFERROR(ROUND(SUM(W991+X991+Y991+Z991+AA991)*INDEX('تعرفه ها'!A:Z,MATCH("مالیات آب",'تعرفه ها'!$B:$B,0),MATCH(F991,'تعرفه ها'!$2:$2,0))/100,0),"---")</f>
        <v>---</v>
      </c>
      <c r="AC991" s="50" t="str">
        <f t="shared" si="172"/>
        <v>---</v>
      </c>
      <c r="AD991" s="50" t="str">
        <f t="shared" si="165"/>
        <v>---</v>
      </c>
      <c r="AE991" s="50" t="str">
        <f t="shared" si="173"/>
        <v>---</v>
      </c>
      <c r="AF991" s="50" t="str">
        <f t="shared" si="174"/>
        <v>---</v>
      </c>
      <c r="AG991" s="153" t="str">
        <f t="shared" si="175"/>
        <v>---</v>
      </c>
      <c r="AI991" s="183" t="str">
        <f>IFERROR(IF(INDEX(پرداخت!A:AZ,MATCH(A991&amp;" - "&amp;"آب",پرداخت!$B:$B,0),MATCH(G991,پرداخت!$1:$1,0))="نشده","نشده","شده"),"---")</f>
        <v>---</v>
      </c>
      <c r="AL991" s="144"/>
      <c r="AM991" s="144"/>
      <c r="AN991" s="30"/>
      <c r="AO991" s="30"/>
      <c r="AP991" s="30"/>
      <c r="AQ991" s="30"/>
      <c r="AR991" s="30"/>
      <c r="AS991" s="30"/>
      <c r="AT991" s="30"/>
      <c r="AU991" s="30"/>
      <c r="AV991" s="30"/>
      <c r="AW991" s="30"/>
      <c r="AX991" s="30"/>
      <c r="AY991" s="30"/>
      <c r="AZ991" s="30"/>
      <c r="BA991" s="30"/>
      <c r="BB991" s="30"/>
      <c r="BC991" s="30"/>
      <c r="BD991" s="30"/>
      <c r="BE991" s="30"/>
      <c r="BF991" s="30"/>
      <c r="BG991" s="30"/>
      <c r="BH991" s="30"/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30"/>
      <c r="BT991" s="30"/>
      <c r="BU991" s="30"/>
      <c r="BV991" s="30"/>
      <c r="BW991" s="30"/>
      <c r="BX991" s="30"/>
      <c r="BY991" s="30"/>
      <c r="BZ991" s="30"/>
      <c r="CA991" s="30"/>
    </row>
    <row r="992" spans="1:79" ht="34.9" hidden="1" customHeight="1">
      <c r="A992" s="170"/>
      <c r="B992" s="47">
        <f>IFERROR(INDEX('اطلاعات انشعابات شرکتها'!A:BB,MATCH(A992,'اطلاعات انشعابات شرکتها'!A:A,0),MATCH(B$1,'اطلاعات انشعابات شرکتها'!$1:$1,0)),0)</f>
        <v>0</v>
      </c>
      <c r="C992" s="48">
        <f>IFERROR(INDEX('اطلاعات انشعابات شرکتها'!A:BB,MATCH(A992,'اطلاعات انشعابات شرکتها'!A:A,0),MATCH(C$1,'اطلاعات انشعابات شرکتها'!$1:$1,0)),0)</f>
        <v>0</v>
      </c>
      <c r="D992" s="45"/>
      <c r="E992" s="171"/>
      <c r="F992" s="170"/>
      <c r="G992" s="47" t="str">
        <f t="shared" si="166"/>
        <v>/</v>
      </c>
      <c r="H992" s="47">
        <f>IFERROR(INDEX('اطلاعات دوره'!A:Z,MATCH(G992,'اطلاعات دوره'!C:C,0),MATCH(H$1,'اطلاعات دوره'!$1:$1,0)),0)</f>
        <v>0</v>
      </c>
      <c r="I992" s="47">
        <f>IFERROR(INDEX('اطلاعات دوره'!A:Z,MATCH(G992,'اطلاعات دوره'!C:C,0),MATCH(I$1,'اطلاعات دوره'!$1:$1,0)),0)</f>
        <v>0</v>
      </c>
      <c r="J992" s="48">
        <f>IFERROR(INDEX('اطلاعات دوره'!A:Z,MATCH(G992,'اطلاعات دوره'!C:C,0),MATCH(J$1,'اطلاعات دوره'!$1:$1,0)),0)</f>
        <v>0</v>
      </c>
      <c r="K992" s="46"/>
      <c r="L992" s="158" t="str">
        <f>IFERROR(INDEX('اطلاعات دوره'!A:Z,MATCH(G992,'اطلاعات دوره'!C:C,0)-1,MATCH("عنوان",'اطلاعات دوره'!$1:$1,0)),"---")</f>
        <v>---</v>
      </c>
      <c r="M992" s="47" t="str">
        <f t="shared" si="167"/>
        <v>----</v>
      </c>
      <c r="N992" s="48" t="str">
        <f t="shared" si="168"/>
        <v>-/</v>
      </c>
      <c r="O992" s="45"/>
      <c r="P992" s="240">
        <f>IFERROR(INDEX('قرائت کنتور'!A:AZ,MATCH(A992&amp;"-"&amp;"آب",'قرائت کنتور'!B:B,0),MATCH(L992,'قرائت کنتور'!$1:$1,0)),0)</f>
        <v>0</v>
      </c>
      <c r="Q992" s="241">
        <f>IFERROR(INDEX('قرائت کنتور'!A:AZ,MATCH(A992&amp;"-"&amp;"آب",'قرائت کنتور'!B:B,0),MATCH(G992,'قرائت کنتور'!$1:$1,0)),0)</f>
        <v>0</v>
      </c>
      <c r="R992" s="241">
        <f t="shared" si="169"/>
        <v>0</v>
      </c>
      <c r="S992" s="241" t="str">
        <f>IFERROR(INDEX('اطلاعات انشعابات شرکتها'!A:AB,MATCH(A992,'اطلاعات انشعابات شرکتها'!A:A,0),MATCH(S$1,'اطلاعات انشعابات شرکتها'!$1:$1,0)),"---")</f>
        <v>---</v>
      </c>
      <c r="T992" s="227" t="str">
        <f t="shared" si="170"/>
        <v>---</v>
      </c>
      <c r="U992" s="45"/>
      <c r="V992" s="155" t="str">
        <f>IFERROR(INDEX('تعرفه ها'!A:Z,MATCH("بهای هر متر مکعب آب مصرفی",'تعرفه ها'!$B:$B,0),MATCH(F992,'تعرفه ها'!$2:$2,0)),"---")</f>
        <v>---</v>
      </c>
      <c r="W992" s="50" t="str">
        <f t="shared" si="171"/>
        <v>---</v>
      </c>
      <c r="X992" s="50" t="str">
        <f>IFERROR(ROUND(R992*INDEX('تعرفه ها'!A:Z,MATCH("عوارض آب به ازاء هر متر مکعب",'تعرفه ها'!$B:$B,0),MATCH(F992,'تعرفه ها'!$2:$2,0)),0),"---")</f>
        <v>---</v>
      </c>
      <c r="Y992" s="50" t="str">
        <f>IFERROR(ROUND(T992*INDEX('تعرفه ها'!A:Z,MATCH("جریمه مازاد مصرف آب به ازاء هر متر مکعب",'تعرفه ها'!$B:$B,0),MATCH(F992,'تعرفه ها'!$2:$2,0)),0),"---")</f>
        <v>---</v>
      </c>
      <c r="Z992" s="50" t="str">
        <f>IFERROR(ROUND(((W992+X992+Y992)*INDEX('تعرفه ها'!A:Z,MATCH("هزینه نگهداری و تعمیرات شبکه آب",'تعرفه ها'!$B:$B,0),MATCH(F992,'تعرفه ها'!$2:$2,0))/100),0),"---")</f>
        <v>---</v>
      </c>
      <c r="AA992" s="50" t="str">
        <f>IFERROR(IF(INDEX('اطلاعات دوره'!A:Z,MATCH(G992,'اطلاعات دوره'!C:C,0),MATCH("آب",'اطلاعات دوره'!$1:$1,0))="دارد",ROUND((W992+X992+Y992)*INDEX('تعرفه ها'!A:Z,MATCH("پیک فصلی آب",'تعرفه ها'!$B:$B,0),MATCH(F992,'تعرفه ها'!$2:$2,0))/100,0),0),"---")</f>
        <v>---</v>
      </c>
      <c r="AB992" s="50" t="str">
        <f>IFERROR(ROUND(SUM(W992+X992+Y992+Z992+AA992)*INDEX('تعرفه ها'!A:Z,MATCH("مالیات آب",'تعرفه ها'!$B:$B,0),MATCH(F992,'تعرفه ها'!$2:$2,0))/100,0),"---")</f>
        <v>---</v>
      </c>
      <c r="AC992" s="50" t="str">
        <f t="shared" si="172"/>
        <v>---</v>
      </c>
      <c r="AD992" s="50" t="str">
        <f t="shared" si="165"/>
        <v>---</v>
      </c>
      <c r="AE992" s="50" t="str">
        <f t="shared" si="173"/>
        <v>---</v>
      </c>
      <c r="AF992" s="50" t="str">
        <f t="shared" si="174"/>
        <v>---</v>
      </c>
      <c r="AG992" s="153" t="str">
        <f t="shared" si="175"/>
        <v>---</v>
      </c>
      <c r="AI992" s="183" t="str">
        <f>IFERROR(IF(INDEX(پرداخت!A:AZ,MATCH(A992&amp;" - "&amp;"آب",پرداخت!$B:$B,0),MATCH(G992,پرداخت!$1:$1,0))="نشده","نشده","شده"),"---")</f>
        <v>---</v>
      </c>
      <c r="AL992" s="144"/>
      <c r="AM992" s="144"/>
    </row>
    <row r="993" spans="1:79" ht="34.9" hidden="1" customHeight="1">
      <c r="A993" s="170"/>
      <c r="B993" s="47">
        <f>IFERROR(INDEX('اطلاعات انشعابات شرکتها'!A:BB,MATCH(A993,'اطلاعات انشعابات شرکتها'!A:A,0),MATCH(B$1,'اطلاعات انشعابات شرکتها'!$1:$1,0)),0)</f>
        <v>0</v>
      </c>
      <c r="C993" s="48">
        <f>IFERROR(INDEX('اطلاعات انشعابات شرکتها'!A:BB,MATCH(A993,'اطلاعات انشعابات شرکتها'!A:A,0),MATCH(C$1,'اطلاعات انشعابات شرکتها'!$1:$1,0)),0)</f>
        <v>0</v>
      </c>
      <c r="D993" s="45"/>
      <c r="E993" s="171"/>
      <c r="F993" s="170"/>
      <c r="G993" s="47" t="str">
        <f t="shared" si="166"/>
        <v>/</v>
      </c>
      <c r="H993" s="47">
        <f>IFERROR(INDEX('اطلاعات دوره'!A:Z,MATCH(G993,'اطلاعات دوره'!C:C,0),MATCH(H$1,'اطلاعات دوره'!$1:$1,0)),0)</f>
        <v>0</v>
      </c>
      <c r="I993" s="47">
        <f>IFERROR(INDEX('اطلاعات دوره'!A:Z,MATCH(G993,'اطلاعات دوره'!C:C,0),MATCH(I$1,'اطلاعات دوره'!$1:$1,0)),0)</f>
        <v>0</v>
      </c>
      <c r="J993" s="48">
        <f>IFERROR(INDEX('اطلاعات دوره'!A:Z,MATCH(G993,'اطلاعات دوره'!C:C,0),MATCH(J$1,'اطلاعات دوره'!$1:$1,0)),0)</f>
        <v>0</v>
      </c>
      <c r="K993" s="46"/>
      <c r="L993" s="158" t="str">
        <f>IFERROR(INDEX('اطلاعات دوره'!A:Z,MATCH(G993,'اطلاعات دوره'!C:C,0)-1,MATCH("عنوان",'اطلاعات دوره'!$1:$1,0)),"---")</f>
        <v>---</v>
      </c>
      <c r="M993" s="47" t="str">
        <f t="shared" si="167"/>
        <v>----</v>
      </c>
      <c r="N993" s="48" t="str">
        <f t="shared" si="168"/>
        <v>-/</v>
      </c>
      <c r="O993" s="45"/>
      <c r="P993" s="240">
        <f>IFERROR(INDEX('قرائت کنتور'!A:AZ,MATCH(A993&amp;"-"&amp;"آب",'قرائت کنتور'!B:B,0),MATCH(L993,'قرائت کنتور'!$1:$1,0)),0)</f>
        <v>0</v>
      </c>
      <c r="Q993" s="241">
        <f>IFERROR(INDEX('قرائت کنتور'!A:AZ,MATCH(A993&amp;"-"&amp;"آب",'قرائت کنتور'!B:B,0),MATCH(G993,'قرائت کنتور'!$1:$1,0)),0)</f>
        <v>0</v>
      </c>
      <c r="R993" s="241">
        <f t="shared" si="169"/>
        <v>0</v>
      </c>
      <c r="S993" s="241" t="str">
        <f>IFERROR(INDEX('اطلاعات انشعابات شرکتها'!A:AB,MATCH(A993,'اطلاعات انشعابات شرکتها'!A:A,0),MATCH(S$1,'اطلاعات انشعابات شرکتها'!$1:$1,0)),"---")</f>
        <v>---</v>
      </c>
      <c r="T993" s="227" t="str">
        <f t="shared" si="170"/>
        <v>---</v>
      </c>
      <c r="U993" s="45"/>
      <c r="V993" s="155" t="str">
        <f>IFERROR(INDEX('تعرفه ها'!A:Z,MATCH("بهای هر متر مکعب آب مصرفی",'تعرفه ها'!$B:$B,0),MATCH(F993,'تعرفه ها'!$2:$2,0)),"---")</f>
        <v>---</v>
      </c>
      <c r="W993" s="50" t="str">
        <f t="shared" si="171"/>
        <v>---</v>
      </c>
      <c r="X993" s="50" t="str">
        <f>IFERROR(ROUND(R993*INDEX('تعرفه ها'!A:Z,MATCH("عوارض آب به ازاء هر متر مکعب",'تعرفه ها'!$B:$B,0),MATCH(F993,'تعرفه ها'!$2:$2,0)),0),"---")</f>
        <v>---</v>
      </c>
      <c r="Y993" s="50" t="str">
        <f>IFERROR(ROUND(T993*INDEX('تعرفه ها'!A:Z,MATCH("جریمه مازاد مصرف آب به ازاء هر متر مکعب",'تعرفه ها'!$B:$B,0),MATCH(F993,'تعرفه ها'!$2:$2,0)),0),"---")</f>
        <v>---</v>
      </c>
      <c r="Z993" s="50" t="str">
        <f>IFERROR(ROUND(((W993+X993+Y993)*INDEX('تعرفه ها'!A:Z,MATCH("هزینه نگهداری و تعمیرات شبکه آب",'تعرفه ها'!$B:$B,0),MATCH(F993,'تعرفه ها'!$2:$2,0))/100),0),"---")</f>
        <v>---</v>
      </c>
      <c r="AA993" s="50" t="str">
        <f>IFERROR(IF(INDEX('اطلاعات دوره'!A:Z,MATCH(G993,'اطلاعات دوره'!C:C,0),MATCH("آب",'اطلاعات دوره'!$1:$1,0))="دارد",ROUND((W993+X993+Y993)*INDEX('تعرفه ها'!A:Z,MATCH("پیک فصلی آب",'تعرفه ها'!$B:$B,0),MATCH(F993,'تعرفه ها'!$2:$2,0))/100,0),0),"---")</f>
        <v>---</v>
      </c>
      <c r="AB993" s="50" t="str">
        <f>IFERROR(ROUND(SUM(W993+X993+Y993+Z993+AA993)*INDEX('تعرفه ها'!A:Z,MATCH("مالیات آب",'تعرفه ها'!$B:$B,0),MATCH(F993,'تعرفه ها'!$2:$2,0))/100,0),"---")</f>
        <v>---</v>
      </c>
      <c r="AC993" s="50" t="str">
        <f t="shared" si="172"/>
        <v>---</v>
      </c>
      <c r="AD993" s="50" t="str">
        <f t="shared" si="165"/>
        <v>---</v>
      </c>
      <c r="AE993" s="50" t="str">
        <f t="shared" si="173"/>
        <v>---</v>
      </c>
      <c r="AF993" s="50" t="str">
        <f t="shared" si="174"/>
        <v>---</v>
      </c>
      <c r="AG993" s="153" t="str">
        <f t="shared" si="175"/>
        <v>---</v>
      </c>
      <c r="AI993" s="183" t="str">
        <f>IFERROR(IF(INDEX(پرداخت!A:AZ,MATCH(A993&amp;" - "&amp;"آب",پرداخت!$B:$B,0),MATCH(G993,پرداخت!$1:$1,0))="نشده","نشده","شده"),"---")</f>
        <v>---</v>
      </c>
      <c r="AL993" s="144"/>
      <c r="AM993" s="144"/>
    </row>
    <row r="994" spans="1:79" ht="34.9" hidden="1" customHeight="1">
      <c r="A994" s="170"/>
      <c r="B994" s="47">
        <f>IFERROR(INDEX('اطلاعات انشعابات شرکتها'!A:BB,MATCH(A994,'اطلاعات انشعابات شرکتها'!A:A,0),MATCH(B$1,'اطلاعات انشعابات شرکتها'!$1:$1,0)),0)</f>
        <v>0</v>
      </c>
      <c r="C994" s="48">
        <f>IFERROR(INDEX('اطلاعات انشعابات شرکتها'!A:BB,MATCH(A994,'اطلاعات انشعابات شرکتها'!A:A,0),MATCH(C$1,'اطلاعات انشعابات شرکتها'!$1:$1,0)),0)</f>
        <v>0</v>
      </c>
      <c r="D994" s="45"/>
      <c r="E994" s="171"/>
      <c r="F994" s="170"/>
      <c r="G994" s="47" t="str">
        <f t="shared" si="166"/>
        <v>/</v>
      </c>
      <c r="H994" s="47">
        <f>IFERROR(INDEX('اطلاعات دوره'!A:Z,MATCH(G994,'اطلاعات دوره'!C:C,0),MATCH(H$1,'اطلاعات دوره'!$1:$1,0)),0)</f>
        <v>0</v>
      </c>
      <c r="I994" s="47">
        <f>IFERROR(INDEX('اطلاعات دوره'!A:Z,MATCH(G994,'اطلاعات دوره'!C:C,0),MATCH(I$1,'اطلاعات دوره'!$1:$1,0)),0)</f>
        <v>0</v>
      </c>
      <c r="J994" s="48">
        <f>IFERROR(INDEX('اطلاعات دوره'!A:Z,MATCH(G994,'اطلاعات دوره'!C:C,0),MATCH(J$1,'اطلاعات دوره'!$1:$1,0)),0)</f>
        <v>0</v>
      </c>
      <c r="K994" s="46"/>
      <c r="L994" s="158" t="str">
        <f>IFERROR(INDEX('اطلاعات دوره'!A:Z,MATCH(G994,'اطلاعات دوره'!C:C,0)-1,MATCH("عنوان",'اطلاعات دوره'!$1:$1,0)),"---")</f>
        <v>---</v>
      </c>
      <c r="M994" s="47" t="str">
        <f t="shared" si="167"/>
        <v>----</v>
      </c>
      <c r="N994" s="48" t="str">
        <f t="shared" si="168"/>
        <v>-/</v>
      </c>
      <c r="O994" s="45"/>
      <c r="P994" s="240">
        <f>IFERROR(INDEX('قرائت کنتور'!A:AZ,MATCH(A994&amp;"-"&amp;"آب",'قرائت کنتور'!B:B,0),MATCH(L994,'قرائت کنتور'!$1:$1,0)),0)</f>
        <v>0</v>
      </c>
      <c r="Q994" s="241">
        <f>IFERROR(INDEX('قرائت کنتور'!A:AZ,MATCH(A994&amp;"-"&amp;"آب",'قرائت کنتور'!B:B,0),MATCH(G994,'قرائت کنتور'!$1:$1,0)),0)</f>
        <v>0</v>
      </c>
      <c r="R994" s="241">
        <f t="shared" si="169"/>
        <v>0</v>
      </c>
      <c r="S994" s="241" t="str">
        <f>IFERROR(INDEX('اطلاعات انشعابات شرکتها'!A:AB,MATCH(A994,'اطلاعات انشعابات شرکتها'!A:A,0),MATCH(S$1,'اطلاعات انشعابات شرکتها'!$1:$1,0)),"---")</f>
        <v>---</v>
      </c>
      <c r="T994" s="227" t="str">
        <f t="shared" si="170"/>
        <v>---</v>
      </c>
      <c r="U994" s="45"/>
      <c r="V994" s="155" t="str">
        <f>IFERROR(INDEX('تعرفه ها'!A:Z,MATCH("بهای هر متر مکعب آب مصرفی",'تعرفه ها'!$B:$B,0),MATCH(F994,'تعرفه ها'!$2:$2,0)),"---")</f>
        <v>---</v>
      </c>
      <c r="W994" s="50" t="str">
        <f t="shared" si="171"/>
        <v>---</v>
      </c>
      <c r="X994" s="50" t="str">
        <f>IFERROR(ROUND(R994*INDEX('تعرفه ها'!A:Z,MATCH("عوارض آب به ازاء هر متر مکعب",'تعرفه ها'!$B:$B,0),MATCH(F994,'تعرفه ها'!$2:$2,0)),0),"---")</f>
        <v>---</v>
      </c>
      <c r="Y994" s="50" t="str">
        <f>IFERROR(ROUND(T994*INDEX('تعرفه ها'!A:Z,MATCH("جریمه مازاد مصرف آب به ازاء هر متر مکعب",'تعرفه ها'!$B:$B,0),MATCH(F994,'تعرفه ها'!$2:$2,0)),0),"---")</f>
        <v>---</v>
      </c>
      <c r="Z994" s="50" t="str">
        <f>IFERROR(ROUND(((W994+X994+Y994)*INDEX('تعرفه ها'!A:Z,MATCH("هزینه نگهداری و تعمیرات شبکه آب",'تعرفه ها'!$B:$B,0),MATCH(F994,'تعرفه ها'!$2:$2,0))/100),0),"---")</f>
        <v>---</v>
      </c>
      <c r="AA994" s="50" t="str">
        <f>IFERROR(IF(INDEX('اطلاعات دوره'!A:Z,MATCH(G994,'اطلاعات دوره'!C:C,0),MATCH("آب",'اطلاعات دوره'!$1:$1,0))="دارد",ROUND((W994+X994+Y994)*INDEX('تعرفه ها'!A:Z,MATCH("پیک فصلی آب",'تعرفه ها'!$B:$B,0),MATCH(F994,'تعرفه ها'!$2:$2,0))/100,0),0),"---")</f>
        <v>---</v>
      </c>
      <c r="AB994" s="50" t="str">
        <f>IFERROR(ROUND(SUM(W994+X994+Y994+Z994+AA994)*INDEX('تعرفه ها'!A:Z,MATCH("مالیات آب",'تعرفه ها'!$B:$B,0),MATCH(F994,'تعرفه ها'!$2:$2,0))/100,0),"---")</f>
        <v>---</v>
      </c>
      <c r="AC994" s="50" t="str">
        <f t="shared" si="172"/>
        <v>---</v>
      </c>
      <c r="AD994" s="50" t="str">
        <f t="shared" si="165"/>
        <v>---</v>
      </c>
      <c r="AE994" s="50" t="str">
        <f t="shared" si="173"/>
        <v>---</v>
      </c>
      <c r="AF994" s="50" t="str">
        <f t="shared" si="174"/>
        <v>---</v>
      </c>
      <c r="AG994" s="153" t="str">
        <f t="shared" si="175"/>
        <v>---</v>
      </c>
      <c r="AI994" s="183" t="str">
        <f>IFERROR(IF(INDEX(پرداخت!A:AZ,MATCH(A994&amp;" - "&amp;"آب",پرداخت!$B:$B,0),MATCH(G994,پرداخت!$1:$1,0))="نشده","نشده","شده"),"---")</f>
        <v>---</v>
      </c>
      <c r="AL994" s="144"/>
      <c r="AM994" s="144"/>
    </row>
    <row r="995" spans="1:79" ht="34.9" hidden="1" customHeight="1">
      <c r="A995" s="170"/>
      <c r="B995" s="47">
        <f>IFERROR(INDEX('اطلاعات انشعابات شرکتها'!A:BB,MATCH(A995,'اطلاعات انشعابات شرکتها'!A:A,0),MATCH(B$1,'اطلاعات انشعابات شرکتها'!$1:$1,0)),0)</f>
        <v>0</v>
      </c>
      <c r="C995" s="48">
        <f>IFERROR(INDEX('اطلاعات انشعابات شرکتها'!A:BB,MATCH(A995,'اطلاعات انشعابات شرکتها'!A:A,0),MATCH(C$1,'اطلاعات انشعابات شرکتها'!$1:$1,0)),0)</f>
        <v>0</v>
      </c>
      <c r="D995" s="45"/>
      <c r="E995" s="171"/>
      <c r="F995" s="170"/>
      <c r="G995" s="47" t="str">
        <f t="shared" si="166"/>
        <v>/</v>
      </c>
      <c r="H995" s="47">
        <f>IFERROR(INDEX('اطلاعات دوره'!A:Z,MATCH(G995,'اطلاعات دوره'!C:C,0),MATCH(H$1,'اطلاعات دوره'!$1:$1,0)),0)</f>
        <v>0</v>
      </c>
      <c r="I995" s="47">
        <f>IFERROR(INDEX('اطلاعات دوره'!A:Z,MATCH(G995,'اطلاعات دوره'!C:C,0),MATCH(I$1,'اطلاعات دوره'!$1:$1,0)),0)</f>
        <v>0</v>
      </c>
      <c r="J995" s="48">
        <f>IFERROR(INDEX('اطلاعات دوره'!A:Z,MATCH(G995,'اطلاعات دوره'!C:C,0),MATCH(J$1,'اطلاعات دوره'!$1:$1,0)),0)</f>
        <v>0</v>
      </c>
      <c r="K995" s="46"/>
      <c r="L995" s="158" t="str">
        <f>IFERROR(INDEX('اطلاعات دوره'!A:Z,MATCH(G995,'اطلاعات دوره'!C:C,0)-1,MATCH("عنوان",'اطلاعات دوره'!$1:$1,0)),"---")</f>
        <v>---</v>
      </c>
      <c r="M995" s="47" t="str">
        <f t="shared" si="167"/>
        <v>----</v>
      </c>
      <c r="N995" s="48" t="str">
        <f t="shared" si="168"/>
        <v>-/</v>
      </c>
      <c r="O995" s="45"/>
      <c r="P995" s="240">
        <f>IFERROR(INDEX('قرائت کنتور'!A:AZ,MATCH(A995&amp;"-"&amp;"آب",'قرائت کنتور'!B:B,0),MATCH(L995,'قرائت کنتور'!$1:$1,0)),0)</f>
        <v>0</v>
      </c>
      <c r="Q995" s="241">
        <f>IFERROR(INDEX('قرائت کنتور'!A:AZ,MATCH(A995&amp;"-"&amp;"آب",'قرائت کنتور'!B:B,0),MATCH(G995,'قرائت کنتور'!$1:$1,0)),0)</f>
        <v>0</v>
      </c>
      <c r="R995" s="241">
        <f t="shared" si="169"/>
        <v>0</v>
      </c>
      <c r="S995" s="241" t="str">
        <f>IFERROR(INDEX('اطلاعات انشعابات شرکتها'!A:AB,MATCH(A995,'اطلاعات انشعابات شرکتها'!A:A,0),MATCH(S$1,'اطلاعات انشعابات شرکتها'!$1:$1,0)),"---")</f>
        <v>---</v>
      </c>
      <c r="T995" s="227" t="str">
        <f t="shared" si="170"/>
        <v>---</v>
      </c>
      <c r="U995" s="45"/>
      <c r="V995" s="155" t="str">
        <f>IFERROR(INDEX('تعرفه ها'!A:Z,MATCH("بهای هر متر مکعب آب مصرفی",'تعرفه ها'!$B:$B,0),MATCH(F995,'تعرفه ها'!$2:$2,0)),"---")</f>
        <v>---</v>
      </c>
      <c r="W995" s="50" t="str">
        <f t="shared" si="171"/>
        <v>---</v>
      </c>
      <c r="X995" s="50" t="str">
        <f>IFERROR(ROUND(R995*INDEX('تعرفه ها'!A:Z,MATCH("عوارض آب به ازاء هر متر مکعب",'تعرفه ها'!$B:$B,0),MATCH(F995,'تعرفه ها'!$2:$2,0)),0),"---")</f>
        <v>---</v>
      </c>
      <c r="Y995" s="50" t="str">
        <f>IFERROR(ROUND(T995*INDEX('تعرفه ها'!A:Z,MATCH("جریمه مازاد مصرف آب به ازاء هر متر مکعب",'تعرفه ها'!$B:$B,0),MATCH(F995,'تعرفه ها'!$2:$2,0)),0),"---")</f>
        <v>---</v>
      </c>
      <c r="Z995" s="50" t="str">
        <f>IFERROR(ROUND(((W995+X995+Y995)*INDEX('تعرفه ها'!A:Z,MATCH("هزینه نگهداری و تعمیرات شبکه آب",'تعرفه ها'!$B:$B,0),MATCH(F995,'تعرفه ها'!$2:$2,0))/100),0),"---")</f>
        <v>---</v>
      </c>
      <c r="AA995" s="50" t="str">
        <f>IFERROR(IF(INDEX('اطلاعات دوره'!A:Z,MATCH(G995,'اطلاعات دوره'!C:C,0),MATCH("آب",'اطلاعات دوره'!$1:$1,0))="دارد",ROUND((W995+X995+Y995)*INDEX('تعرفه ها'!A:Z,MATCH("پیک فصلی آب",'تعرفه ها'!$B:$B,0),MATCH(F995,'تعرفه ها'!$2:$2,0))/100,0),0),"---")</f>
        <v>---</v>
      </c>
      <c r="AB995" s="50" t="str">
        <f>IFERROR(ROUND(SUM(W995+X995+Y995+Z995+AA995)*INDEX('تعرفه ها'!A:Z,MATCH("مالیات آب",'تعرفه ها'!$B:$B,0),MATCH(F995,'تعرفه ها'!$2:$2,0))/100,0),"---")</f>
        <v>---</v>
      </c>
      <c r="AC995" s="50" t="str">
        <f t="shared" si="172"/>
        <v>---</v>
      </c>
      <c r="AD995" s="50" t="str">
        <f t="shared" si="165"/>
        <v>---</v>
      </c>
      <c r="AE995" s="50" t="str">
        <f t="shared" si="173"/>
        <v>---</v>
      </c>
      <c r="AF995" s="50" t="str">
        <f t="shared" si="174"/>
        <v>---</v>
      </c>
      <c r="AG995" s="153" t="str">
        <f t="shared" si="175"/>
        <v>---</v>
      </c>
      <c r="AI995" s="183" t="str">
        <f>IFERROR(IF(INDEX(پرداخت!A:AZ,MATCH(A995&amp;" - "&amp;"آب",پرداخت!$B:$B,0),MATCH(G995,پرداخت!$1:$1,0))="نشده","نشده","شده"),"---")</f>
        <v>---</v>
      </c>
      <c r="AL995" s="144"/>
      <c r="AM995" s="144"/>
    </row>
    <row r="996" spans="1:79" ht="34.9" hidden="1" customHeight="1">
      <c r="A996" s="170"/>
      <c r="B996" s="47">
        <f>IFERROR(INDEX('اطلاعات انشعابات شرکتها'!A:BB,MATCH(A996,'اطلاعات انشعابات شرکتها'!A:A,0),MATCH(B$1,'اطلاعات انشعابات شرکتها'!$1:$1,0)),0)</f>
        <v>0</v>
      </c>
      <c r="C996" s="48">
        <f>IFERROR(INDEX('اطلاعات انشعابات شرکتها'!A:BB,MATCH(A996,'اطلاعات انشعابات شرکتها'!A:A,0),MATCH(C$1,'اطلاعات انشعابات شرکتها'!$1:$1,0)),0)</f>
        <v>0</v>
      </c>
      <c r="D996" s="45"/>
      <c r="E996" s="171"/>
      <c r="F996" s="170"/>
      <c r="G996" s="47" t="str">
        <f t="shared" si="166"/>
        <v>/</v>
      </c>
      <c r="H996" s="47">
        <f>IFERROR(INDEX('اطلاعات دوره'!A:Z,MATCH(G996,'اطلاعات دوره'!C:C,0),MATCH(H$1,'اطلاعات دوره'!$1:$1,0)),0)</f>
        <v>0</v>
      </c>
      <c r="I996" s="47">
        <f>IFERROR(INDEX('اطلاعات دوره'!A:Z,MATCH(G996,'اطلاعات دوره'!C:C,0),MATCH(I$1,'اطلاعات دوره'!$1:$1,0)),0)</f>
        <v>0</v>
      </c>
      <c r="J996" s="48">
        <f>IFERROR(INDEX('اطلاعات دوره'!A:Z,MATCH(G996,'اطلاعات دوره'!C:C,0),MATCH(J$1,'اطلاعات دوره'!$1:$1,0)),0)</f>
        <v>0</v>
      </c>
      <c r="K996" s="46"/>
      <c r="L996" s="158" t="str">
        <f>IFERROR(INDEX('اطلاعات دوره'!A:Z,MATCH(G996,'اطلاعات دوره'!C:C,0)-1,MATCH("عنوان",'اطلاعات دوره'!$1:$1,0)),"---")</f>
        <v>---</v>
      </c>
      <c r="M996" s="47" t="str">
        <f t="shared" si="167"/>
        <v>----</v>
      </c>
      <c r="N996" s="48" t="str">
        <f t="shared" si="168"/>
        <v>-/</v>
      </c>
      <c r="O996" s="45"/>
      <c r="P996" s="240">
        <f>IFERROR(INDEX('قرائت کنتور'!A:AZ,MATCH(A996&amp;"-"&amp;"آب",'قرائت کنتور'!B:B,0),MATCH(L996,'قرائت کنتور'!$1:$1,0)),0)</f>
        <v>0</v>
      </c>
      <c r="Q996" s="241">
        <f>IFERROR(INDEX('قرائت کنتور'!A:AZ,MATCH(A996&amp;"-"&amp;"آب",'قرائت کنتور'!B:B,0),MATCH(G996,'قرائت کنتور'!$1:$1,0)),0)</f>
        <v>0</v>
      </c>
      <c r="R996" s="241">
        <f t="shared" si="169"/>
        <v>0</v>
      </c>
      <c r="S996" s="241" t="str">
        <f>IFERROR(INDEX('اطلاعات انشعابات شرکتها'!A:AB,MATCH(A996,'اطلاعات انشعابات شرکتها'!A:A,0),MATCH(S$1,'اطلاعات انشعابات شرکتها'!$1:$1,0)),"---")</f>
        <v>---</v>
      </c>
      <c r="T996" s="227" t="str">
        <f t="shared" si="170"/>
        <v>---</v>
      </c>
      <c r="U996" s="45"/>
      <c r="V996" s="155" t="str">
        <f>IFERROR(INDEX('تعرفه ها'!A:Z,MATCH("بهای هر متر مکعب آب مصرفی",'تعرفه ها'!$B:$B,0),MATCH(F996,'تعرفه ها'!$2:$2,0)),"---")</f>
        <v>---</v>
      </c>
      <c r="W996" s="50" t="str">
        <f t="shared" si="171"/>
        <v>---</v>
      </c>
      <c r="X996" s="50" t="str">
        <f>IFERROR(ROUND(R996*INDEX('تعرفه ها'!A:Z,MATCH("عوارض آب به ازاء هر متر مکعب",'تعرفه ها'!$B:$B,0),MATCH(F996,'تعرفه ها'!$2:$2,0)),0),"---")</f>
        <v>---</v>
      </c>
      <c r="Y996" s="50" t="str">
        <f>IFERROR(ROUND(T996*INDEX('تعرفه ها'!A:Z,MATCH("جریمه مازاد مصرف آب به ازاء هر متر مکعب",'تعرفه ها'!$B:$B,0),MATCH(F996,'تعرفه ها'!$2:$2,0)),0),"---")</f>
        <v>---</v>
      </c>
      <c r="Z996" s="50" t="str">
        <f>IFERROR(ROUND(((W996+X996+Y996)*INDEX('تعرفه ها'!A:Z,MATCH("هزینه نگهداری و تعمیرات شبکه آب",'تعرفه ها'!$B:$B,0),MATCH(F996,'تعرفه ها'!$2:$2,0))/100),0),"---")</f>
        <v>---</v>
      </c>
      <c r="AA996" s="50" t="str">
        <f>IFERROR(IF(INDEX('اطلاعات دوره'!A:Z,MATCH(G996,'اطلاعات دوره'!C:C,0),MATCH("آب",'اطلاعات دوره'!$1:$1,0))="دارد",ROUND((W996+X996+Y996)*INDEX('تعرفه ها'!A:Z,MATCH("پیک فصلی آب",'تعرفه ها'!$B:$B,0),MATCH(F996,'تعرفه ها'!$2:$2,0))/100,0),0),"---")</f>
        <v>---</v>
      </c>
      <c r="AB996" s="50" t="str">
        <f>IFERROR(ROUND(SUM(W996+X996+Y996+Z996+AA996)*INDEX('تعرفه ها'!A:Z,MATCH("مالیات آب",'تعرفه ها'!$B:$B,0),MATCH(F996,'تعرفه ها'!$2:$2,0))/100,0),"---")</f>
        <v>---</v>
      </c>
      <c r="AC996" s="50" t="str">
        <f t="shared" si="172"/>
        <v>---</v>
      </c>
      <c r="AD996" s="50" t="str">
        <f t="shared" si="165"/>
        <v>---</v>
      </c>
      <c r="AE996" s="50" t="str">
        <f t="shared" si="173"/>
        <v>---</v>
      </c>
      <c r="AF996" s="50" t="str">
        <f t="shared" si="174"/>
        <v>---</v>
      </c>
      <c r="AG996" s="153" t="str">
        <f t="shared" si="175"/>
        <v>---</v>
      </c>
      <c r="AI996" s="183" t="str">
        <f>IFERROR(IF(INDEX(پرداخت!A:AZ,MATCH(A996&amp;" - "&amp;"آب",پرداخت!$B:$B,0),MATCH(G996,پرداخت!$1:$1,0))="نشده","نشده","شده"),"---")</f>
        <v>---</v>
      </c>
      <c r="AL996" s="144"/>
      <c r="AM996" s="144"/>
    </row>
    <row r="997" spans="1:79" ht="34.9" hidden="1" customHeight="1">
      <c r="A997" s="170"/>
      <c r="B997" s="47">
        <f>IFERROR(INDEX('اطلاعات انشعابات شرکتها'!A:BB,MATCH(A997,'اطلاعات انشعابات شرکتها'!A:A,0),MATCH(B$1,'اطلاعات انشعابات شرکتها'!$1:$1,0)),0)</f>
        <v>0</v>
      </c>
      <c r="C997" s="48">
        <f>IFERROR(INDEX('اطلاعات انشعابات شرکتها'!A:BB,MATCH(A997,'اطلاعات انشعابات شرکتها'!A:A,0),MATCH(C$1,'اطلاعات انشعابات شرکتها'!$1:$1,0)),0)</f>
        <v>0</v>
      </c>
      <c r="D997" s="45"/>
      <c r="E997" s="171"/>
      <c r="F997" s="170"/>
      <c r="G997" s="47" t="str">
        <f t="shared" si="166"/>
        <v>/</v>
      </c>
      <c r="H997" s="47">
        <f>IFERROR(INDEX('اطلاعات دوره'!A:Z,MATCH(G997,'اطلاعات دوره'!C:C,0),MATCH(H$1,'اطلاعات دوره'!$1:$1,0)),0)</f>
        <v>0</v>
      </c>
      <c r="I997" s="47">
        <f>IFERROR(INDEX('اطلاعات دوره'!A:Z,MATCH(G997,'اطلاعات دوره'!C:C,0),MATCH(I$1,'اطلاعات دوره'!$1:$1,0)),0)</f>
        <v>0</v>
      </c>
      <c r="J997" s="48">
        <f>IFERROR(INDEX('اطلاعات دوره'!A:Z,MATCH(G997,'اطلاعات دوره'!C:C,0),MATCH(J$1,'اطلاعات دوره'!$1:$1,0)),0)</f>
        <v>0</v>
      </c>
      <c r="K997" s="46"/>
      <c r="L997" s="158" t="str">
        <f>IFERROR(INDEX('اطلاعات دوره'!A:Z,MATCH(G997,'اطلاعات دوره'!C:C,0)-1,MATCH("عنوان",'اطلاعات دوره'!$1:$1,0)),"---")</f>
        <v>---</v>
      </c>
      <c r="M997" s="47" t="str">
        <f t="shared" si="167"/>
        <v>----</v>
      </c>
      <c r="N997" s="48" t="str">
        <f t="shared" si="168"/>
        <v>-/</v>
      </c>
      <c r="O997" s="45"/>
      <c r="P997" s="240">
        <f>IFERROR(INDEX('قرائت کنتور'!A:AZ,MATCH(A997&amp;"-"&amp;"آب",'قرائت کنتور'!B:B,0),MATCH(L997,'قرائت کنتور'!$1:$1,0)),0)</f>
        <v>0</v>
      </c>
      <c r="Q997" s="241">
        <f>IFERROR(INDEX('قرائت کنتور'!A:AZ,MATCH(A997&amp;"-"&amp;"آب",'قرائت کنتور'!B:B,0),MATCH(G997,'قرائت کنتور'!$1:$1,0)),0)</f>
        <v>0</v>
      </c>
      <c r="R997" s="241">
        <f t="shared" si="169"/>
        <v>0</v>
      </c>
      <c r="S997" s="241" t="str">
        <f>IFERROR(INDEX('اطلاعات انشعابات شرکتها'!A:AB,MATCH(A997,'اطلاعات انشعابات شرکتها'!A:A,0),MATCH(S$1,'اطلاعات انشعابات شرکتها'!$1:$1,0)),"---")</f>
        <v>---</v>
      </c>
      <c r="T997" s="227" t="str">
        <f t="shared" si="170"/>
        <v>---</v>
      </c>
      <c r="U997" s="45"/>
      <c r="V997" s="155" t="str">
        <f>IFERROR(INDEX('تعرفه ها'!A:Z,MATCH("بهای هر متر مکعب آب مصرفی",'تعرفه ها'!$B:$B,0),MATCH(F997,'تعرفه ها'!$2:$2,0)),"---")</f>
        <v>---</v>
      </c>
      <c r="W997" s="50" t="str">
        <f t="shared" si="171"/>
        <v>---</v>
      </c>
      <c r="X997" s="50" t="str">
        <f>IFERROR(ROUND(R997*INDEX('تعرفه ها'!A:Z,MATCH("عوارض آب به ازاء هر متر مکعب",'تعرفه ها'!$B:$B,0),MATCH(F997,'تعرفه ها'!$2:$2,0)),0),"---")</f>
        <v>---</v>
      </c>
      <c r="Y997" s="50" t="str">
        <f>IFERROR(ROUND(T997*INDEX('تعرفه ها'!A:Z,MATCH("جریمه مازاد مصرف آب به ازاء هر متر مکعب",'تعرفه ها'!$B:$B,0),MATCH(F997,'تعرفه ها'!$2:$2,0)),0),"---")</f>
        <v>---</v>
      </c>
      <c r="Z997" s="50" t="str">
        <f>IFERROR(ROUND(((W997+X997+Y997)*INDEX('تعرفه ها'!A:Z,MATCH("هزینه نگهداری و تعمیرات شبکه آب",'تعرفه ها'!$B:$B,0),MATCH(F997,'تعرفه ها'!$2:$2,0))/100),0),"---")</f>
        <v>---</v>
      </c>
      <c r="AA997" s="50" t="str">
        <f>IFERROR(IF(INDEX('اطلاعات دوره'!A:Z,MATCH(G997,'اطلاعات دوره'!C:C,0),MATCH("آب",'اطلاعات دوره'!$1:$1,0))="دارد",ROUND((W997+X997+Y997)*INDEX('تعرفه ها'!A:Z,MATCH("پیک فصلی آب",'تعرفه ها'!$B:$B,0),MATCH(F997,'تعرفه ها'!$2:$2,0))/100,0),0),"---")</f>
        <v>---</v>
      </c>
      <c r="AB997" s="50" t="str">
        <f>IFERROR(ROUND(SUM(W997+X997+Y997+Z997+AA997)*INDEX('تعرفه ها'!A:Z,MATCH("مالیات آب",'تعرفه ها'!$B:$B,0),MATCH(F997,'تعرفه ها'!$2:$2,0))/100,0),"---")</f>
        <v>---</v>
      </c>
      <c r="AC997" s="50" t="str">
        <f t="shared" si="172"/>
        <v>---</v>
      </c>
      <c r="AD997" s="50" t="str">
        <f t="shared" si="165"/>
        <v>---</v>
      </c>
      <c r="AE997" s="50" t="str">
        <f t="shared" si="173"/>
        <v>---</v>
      </c>
      <c r="AF997" s="50" t="str">
        <f t="shared" si="174"/>
        <v>---</v>
      </c>
      <c r="AG997" s="153" t="str">
        <f t="shared" si="175"/>
        <v>---</v>
      </c>
      <c r="AI997" s="183" t="str">
        <f>IFERROR(IF(INDEX(پرداخت!A:AZ,MATCH(A997&amp;" - "&amp;"آب",پرداخت!$B:$B,0),MATCH(G997,پرداخت!$1:$1,0))="نشده","نشده","شده"),"---")</f>
        <v>---</v>
      </c>
      <c r="AL997" s="144"/>
      <c r="AM997" s="144"/>
    </row>
    <row r="998" spans="1:79" s="174" customFormat="1" ht="34.5" hidden="1" customHeight="1">
      <c r="A998" s="170"/>
      <c r="B998" s="47">
        <f>IFERROR(INDEX('اطلاعات انشعابات شرکتها'!A:BB,MATCH(A998,'اطلاعات انشعابات شرکتها'!A:A,0),MATCH(B$1,'اطلاعات انشعابات شرکتها'!$1:$1,0)),0)</f>
        <v>0</v>
      </c>
      <c r="C998" s="48">
        <f>IFERROR(INDEX('اطلاعات انشعابات شرکتها'!A:BB,MATCH(A998,'اطلاعات انشعابات شرکتها'!A:A,0),MATCH(C$1,'اطلاعات انشعابات شرکتها'!$1:$1,0)),0)</f>
        <v>0</v>
      </c>
      <c r="D998" s="45"/>
      <c r="E998" s="171"/>
      <c r="F998" s="170"/>
      <c r="G998" s="47" t="str">
        <f t="shared" si="166"/>
        <v>/</v>
      </c>
      <c r="H998" s="47">
        <f>IFERROR(INDEX('اطلاعات دوره'!A:Z,MATCH(G998,'اطلاعات دوره'!C:C,0),MATCH(H$1,'اطلاعات دوره'!$1:$1,0)),0)</f>
        <v>0</v>
      </c>
      <c r="I998" s="47">
        <f>IFERROR(INDEX('اطلاعات دوره'!A:Z,MATCH(G998,'اطلاعات دوره'!C:C,0),MATCH(I$1,'اطلاعات دوره'!$1:$1,0)),0)</f>
        <v>0</v>
      </c>
      <c r="J998" s="48">
        <f>IFERROR(INDEX('اطلاعات دوره'!A:Z,MATCH(G998,'اطلاعات دوره'!C:C,0),MATCH(J$1,'اطلاعات دوره'!$1:$1,0)),0)</f>
        <v>0</v>
      </c>
      <c r="K998" s="46"/>
      <c r="L998" s="158" t="str">
        <f>IFERROR(INDEX('اطلاعات دوره'!A:Z,MATCH(G998,'اطلاعات دوره'!C:C,0)-1,MATCH("عنوان",'اطلاعات دوره'!$1:$1,0)),"---")</f>
        <v>---</v>
      </c>
      <c r="M998" s="47" t="str">
        <f t="shared" si="167"/>
        <v>----</v>
      </c>
      <c r="N998" s="48" t="str">
        <f t="shared" si="168"/>
        <v>-/</v>
      </c>
      <c r="O998" s="45"/>
      <c r="P998" s="240">
        <f>IFERROR(INDEX('قرائت کنتور'!A:AZ,MATCH(A998&amp;"-"&amp;"آب",'قرائت کنتور'!B:B,0),MATCH(L998,'قرائت کنتور'!$1:$1,0)),0)</f>
        <v>0</v>
      </c>
      <c r="Q998" s="241">
        <f>IFERROR(INDEX('قرائت کنتور'!A:AZ,MATCH(A998&amp;"-"&amp;"آب",'قرائت کنتور'!B:B,0),MATCH(G998,'قرائت کنتور'!$1:$1,0)),0)</f>
        <v>0</v>
      </c>
      <c r="R998" s="241">
        <f t="shared" si="169"/>
        <v>0</v>
      </c>
      <c r="S998" s="241" t="str">
        <f>IFERROR(INDEX('اطلاعات انشعابات شرکتها'!A:AB,MATCH(A998,'اطلاعات انشعابات شرکتها'!A:A,0),MATCH(S$1,'اطلاعات انشعابات شرکتها'!$1:$1,0)),"---")</f>
        <v>---</v>
      </c>
      <c r="T998" s="227" t="str">
        <f t="shared" si="170"/>
        <v>---</v>
      </c>
      <c r="U998" s="45"/>
      <c r="V998" s="155" t="str">
        <f>IFERROR(INDEX('تعرفه ها'!A:Z,MATCH("بهای هر متر مکعب آب مصرفی",'تعرفه ها'!$B:$B,0),MATCH(F998,'تعرفه ها'!$2:$2,0)),"---")</f>
        <v>---</v>
      </c>
      <c r="W998" s="50" t="str">
        <f t="shared" si="171"/>
        <v>---</v>
      </c>
      <c r="X998" s="50" t="str">
        <f>IFERROR(ROUND(R998*INDEX('تعرفه ها'!A:Z,MATCH("عوارض آب به ازاء هر متر مکعب",'تعرفه ها'!$B:$B,0),MATCH(F998,'تعرفه ها'!$2:$2,0)),0),"---")</f>
        <v>---</v>
      </c>
      <c r="Y998" s="50" t="str">
        <f>IFERROR(ROUND(T998*INDEX('تعرفه ها'!A:Z,MATCH("جریمه مازاد مصرف آب به ازاء هر متر مکعب",'تعرفه ها'!$B:$B,0),MATCH(F998,'تعرفه ها'!$2:$2,0)),0),"---")</f>
        <v>---</v>
      </c>
      <c r="Z998" s="50" t="str">
        <f>IFERROR(ROUND(((W998+X998+Y998)*INDEX('تعرفه ها'!A:Z,MATCH("هزینه نگهداری و تعمیرات شبکه آب",'تعرفه ها'!$B:$B,0),MATCH(F998,'تعرفه ها'!$2:$2,0))/100),0),"---")</f>
        <v>---</v>
      </c>
      <c r="AA998" s="50" t="str">
        <f>IFERROR(IF(INDEX('اطلاعات دوره'!A:Z,MATCH(G998,'اطلاعات دوره'!C:C,0),MATCH("آب",'اطلاعات دوره'!$1:$1,0))="دارد",ROUND((W998+X998+Y998)*INDEX('تعرفه ها'!A:Z,MATCH("پیک فصلی آب",'تعرفه ها'!$B:$B,0),MATCH(F998,'تعرفه ها'!$2:$2,0))/100,0),0),"---")</f>
        <v>---</v>
      </c>
      <c r="AB998" s="50" t="str">
        <f>IFERROR(ROUND(SUM(W998+X998+Y998+Z998+AA998)*INDEX('تعرفه ها'!A:Z,MATCH("مالیات آب",'تعرفه ها'!$B:$B,0),MATCH(F998,'تعرفه ها'!$2:$2,0))/100,0),"---")</f>
        <v>---</v>
      </c>
      <c r="AC998" s="50" t="str">
        <f t="shared" si="172"/>
        <v>---</v>
      </c>
      <c r="AD998" s="50" t="str">
        <f t="shared" si="165"/>
        <v>---</v>
      </c>
      <c r="AE998" s="50" t="str">
        <f t="shared" si="173"/>
        <v>---</v>
      </c>
      <c r="AF998" s="50" t="str">
        <f t="shared" si="174"/>
        <v>---</v>
      </c>
      <c r="AG998" s="153" t="str">
        <f t="shared" si="175"/>
        <v>---</v>
      </c>
      <c r="AH998" s="42"/>
      <c r="AI998" s="183" t="str">
        <f>IFERROR(IF(INDEX(پرداخت!A:AZ,MATCH(A998&amp;" - "&amp;"آب",پرداخت!$B:$B,0),MATCH(G998,پرداخت!$1:$1,0))="نشده","نشده","شده"),"---")</f>
        <v>---</v>
      </c>
      <c r="AJ998" s="184"/>
      <c r="AK998" s="144"/>
      <c r="AL998" s="172"/>
      <c r="AM998" s="172"/>
      <c r="AN998" s="173"/>
      <c r="AO998" s="173"/>
      <c r="AP998" s="173"/>
      <c r="AQ998" s="173"/>
      <c r="AR998" s="173"/>
      <c r="AS998" s="173"/>
      <c r="AT998" s="173"/>
      <c r="AU998" s="173"/>
      <c r="AV998" s="173"/>
      <c r="AW998" s="173"/>
      <c r="AX998" s="173"/>
      <c r="AY998" s="173"/>
      <c r="AZ998" s="173"/>
      <c r="BA998" s="173"/>
      <c r="BB998" s="173"/>
      <c r="BC998" s="173"/>
      <c r="BD998" s="173"/>
      <c r="BE998" s="173"/>
      <c r="BF998" s="173"/>
      <c r="BG998" s="173"/>
      <c r="BH998" s="173"/>
      <c r="BI998" s="173"/>
      <c r="BJ998" s="173"/>
      <c r="BK998" s="173"/>
      <c r="BL998" s="173"/>
      <c r="BM998" s="173"/>
      <c r="BN998" s="173"/>
      <c r="BO998" s="173"/>
      <c r="BP998" s="173"/>
      <c r="BQ998" s="173"/>
      <c r="BR998" s="173"/>
      <c r="BS998" s="173"/>
      <c r="BT998" s="173"/>
      <c r="BU998" s="173"/>
      <c r="BV998" s="173"/>
      <c r="BW998" s="173"/>
      <c r="BX998" s="173"/>
      <c r="BY998" s="173"/>
      <c r="BZ998" s="173"/>
      <c r="CA998" s="173"/>
    </row>
    <row r="999" spans="1:79" s="40" customFormat="1" ht="34.5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234"/>
      <c r="Q999" s="234"/>
      <c r="R999" s="234"/>
      <c r="S999" s="234"/>
      <c r="T999" s="228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84"/>
      <c r="AK999" s="144"/>
      <c r="AL999" s="144"/>
      <c r="AM999" s="144"/>
    </row>
    <row r="1000" spans="1:79" s="40" customFormat="1" ht="34.9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234"/>
      <c r="Q1000" s="234"/>
      <c r="R1000" s="234"/>
      <c r="S1000" s="234"/>
      <c r="T1000" s="228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84"/>
      <c r="AK1000" s="144"/>
      <c r="AL1000" s="144"/>
      <c r="AM1000" s="144"/>
    </row>
    <row r="1001" spans="1:79" s="40" customFormat="1" ht="34.9" customHeight="1">
      <c r="A1001" s="144"/>
      <c r="B1001" s="144"/>
      <c r="C1001" s="144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234"/>
      <c r="Q1001" s="234"/>
      <c r="R1001" s="234"/>
      <c r="S1001" s="234"/>
      <c r="T1001" s="228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84"/>
      <c r="AK1001" s="144"/>
      <c r="AL1001" s="144"/>
      <c r="AM1001" s="144"/>
    </row>
    <row r="1002" spans="1:79" s="40" customFormat="1" ht="34.9" customHeight="1">
      <c r="A1002" s="144"/>
      <c r="B1002" s="144"/>
      <c r="C1002" s="144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234"/>
      <c r="Q1002" s="234"/>
      <c r="R1002" s="234"/>
      <c r="S1002" s="234"/>
      <c r="T1002" s="228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84"/>
      <c r="AK1002" s="144"/>
      <c r="AL1002" s="144"/>
      <c r="AM1002" s="144"/>
    </row>
    <row r="1003" spans="1:79" s="40" customFormat="1" ht="34.9" customHeight="1">
      <c r="A1003" s="144"/>
      <c r="B1003" s="144"/>
      <c r="C1003" s="144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234"/>
      <c r="Q1003" s="234"/>
      <c r="R1003" s="234"/>
      <c r="S1003" s="234"/>
      <c r="T1003" s="228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84"/>
      <c r="AK1003" s="144"/>
      <c r="AL1003" s="144"/>
      <c r="AM1003" s="144"/>
    </row>
    <row r="1004" spans="1:79" s="40" customFormat="1" ht="34.9" customHeight="1">
      <c r="A1004" s="144"/>
      <c r="B1004" s="144"/>
      <c r="C1004" s="144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234"/>
      <c r="Q1004" s="234"/>
      <c r="R1004" s="234"/>
      <c r="S1004" s="234"/>
      <c r="T1004" s="228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84"/>
      <c r="AK1004" s="144"/>
      <c r="AL1004" s="144"/>
      <c r="AM1004" s="144"/>
    </row>
    <row r="1005" spans="1:79" s="40" customFormat="1" ht="34.9" customHeight="1">
      <c r="A1005" s="144"/>
      <c r="B1005" s="144"/>
      <c r="C1005" s="144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234"/>
      <c r="Q1005" s="234"/>
      <c r="R1005" s="234"/>
      <c r="S1005" s="234"/>
      <c r="T1005" s="228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84"/>
      <c r="AK1005" s="144"/>
      <c r="AL1005" s="144"/>
      <c r="AM1005" s="144"/>
    </row>
    <row r="1006" spans="1:79" s="40" customFormat="1" ht="34.9" customHeight="1">
      <c r="A1006" s="144"/>
      <c r="B1006" s="144"/>
      <c r="C1006" s="144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234"/>
      <c r="Q1006" s="234"/>
      <c r="R1006" s="234"/>
      <c r="S1006" s="234"/>
      <c r="T1006" s="228"/>
      <c r="U1006" s="144"/>
      <c r="V1006" s="144"/>
      <c r="W1006" s="144"/>
      <c r="X1006" s="144"/>
      <c r="Y1006" s="144"/>
      <c r="Z1006" s="144"/>
      <c r="AA1006" s="144"/>
      <c r="AB1006" s="146"/>
      <c r="AC1006" s="146"/>
      <c r="AD1006" s="146"/>
      <c r="AE1006" s="146"/>
      <c r="AF1006" s="146"/>
      <c r="AG1006" s="146"/>
      <c r="AH1006" s="144"/>
      <c r="AI1006" s="146"/>
      <c r="AJ1006" s="184"/>
      <c r="AK1006" s="144"/>
    </row>
    <row r="1007" spans="1:79" s="40" customFormat="1" ht="34.9" customHeight="1">
      <c r="A1007" s="144"/>
      <c r="B1007" s="144"/>
      <c r="C1007" s="144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234"/>
      <c r="Q1007" s="234"/>
      <c r="R1007" s="234"/>
      <c r="S1007" s="234"/>
      <c r="T1007" s="228"/>
      <c r="U1007" s="144"/>
      <c r="V1007" s="144"/>
      <c r="W1007" s="144"/>
      <c r="X1007" s="144"/>
      <c r="Y1007" s="144"/>
      <c r="Z1007" s="144"/>
      <c r="AA1007" s="144"/>
      <c r="AB1007" s="146"/>
      <c r="AC1007" s="146"/>
      <c r="AD1007" s="146"/>
      <c r="AE1007" s="146"/>
      <c r="AF1007" s="146"/>
      <c r="AG1007" s="146"/>
      <c r="AH1007" s="144"/>
      <c r="AI1007" s="146"/>
      <c r="AJ1007" s="184"/>
      <c r="AK1007" s="144"/>
    </row>
    <row r="1008" spans="1:79" s="40" customFormat="1" ht="34.9" customHeight="1">
      <c r="A1008" s="147"/>
      <c r="B1008" s="147"/>
      <c r="C1008" s="147"/>
      <c r="D1008" s="147"/>
      <c r="E1008" s="147"/>
      <c r="F1008" s="147"/>
      <c r="G1008" s="147"/>
      <c r="H1008" s="147"/>
      <c r="I1008" s="147"/>
      <c r="J1008" s="147"/>
      <c r="K1008" s="148"/>
      <c r="L1008" s="147"/>
      <c r="M1008" s="147"/>
      <c r="N1008" s="147"/>
      <c r="O1008" s="147"/>
      <c r="P1008" s="235"/>
      <c r="Q1008" s="235"/>
      <c r="R1008" s="235"/>
      <c r="S1008" s="235"/>
      <c r="T1008" s="229"/>
      <c r="U1008" s="147"/>
      <c r="V1008" s="149"/>
      <c r="W1008" s="149"/>
      <c r="X1008" s="149"/>
      <c r="Y1008" s="149"/>
      <c r="Z1008" s="146"/>
      <c r="AA1008" s="146"/>
      <c r="AB1008" s="146"/>
      <c r="AC1008" s="146"/>
      <c r="AD1008" s="146"/>
      <c r="AE1008" s="146"/>
      <c r="AF1008" s="146"/>
      <c r="AG1008" s="146"/>
      <c r="AH1008" s="144"/>
      <c r="AI1008" s="146"/>
      <c r="AJ1008" s="184"/>
      <c r="AK1008" s="144"/>
    </row>
    <row r="1009" spans="1:37" s="40" customFormat="1" ht="34.9" customHeight="1">
      <c r="A1009" s="147"/>
      <c r="B1009" s="147"/>
      <c r="C1009" s="147"/>
      <c r="D1009" s="147"/>
      <c r="E1009" s="147"/>
      <c r="F1009" s="147"/>
      <c r="G1009" s="147"/>
      <c r="H1009" s="147"/>
      <c r="I1009" s="147"/>
      <c r="J1009" s="147"/>
      <c r="K1009" s="148"/>
      <c r="L1009" s="147"/>
      <c r="M1009" s="147"/>
      <c r="N1009" s="147"/>
      <c r="O1009" s="147"/>
      <c r="P1009" s="235"/>
      <c r="Q1009" s="235"/>
      <c r="R1009" s="235"/>
      <c r="S1009" s="235"/>
      <c r="T1009" s="229"/>
      <c r="U1009" s="147"/>
      <c r="V1009" s="149"/>
      <c r="W1009" s="149"/>
      <c r="X1009" s="149"/>
      <c r="Y1009" s="149"/>
      <c r="Z1009" s="146"/>
      <c r="AA1009" s="146"/>
      <c r="AB1009" s="146"/>
      <c r="AC1009" s="146"/>
      <c r="AD1009" s="146"/>
      <c r="AE1009" s="146"/>
      <c r="AF1009" s="146"/>
      <c r="AG1009" s="146"/>
      <c r="AH1009" s="144"/>
      <c r="AI1009" s="146"/>
      <c r="AJ1009" s="184"/>
      <c r="AK1009" s="144"/>
    </row>
    <row r="1010" spans="1:37" s="40" customFormat="1" ht="34.9" customHeight="1">
      <c r="A1010" s="147"/>
      <c r="B1010" s="147"/>
      <c r="C1010" s="147"/>
      <c r="D1010" s="147"/>
      <c r="E1010" s="147"/>
      <c r="F1010" s="147"/>
      <c r="G1010" s="147"/>
      <c r="H1010" s="147"/>
      <c r="I1010" s="147"/>
      <c r="J1010" s="147"/>
      <c r="K1010" s="148"/>
      <c r="L1010" s="147"/>
      <c r="M1010" s="147"/>
      <c r="N1010" s="147"/>
      <c r="O1010" s="147"/>
      <c r="P1010" s="235"/>
      <c r="Q1010" s="235"/>
      <c r="R1010" s="235"/>
      <c r="S1010" s="235"/>
      <c r="T1010" s="229"/>
      <c r="U1010" s="147"/>
      <c r="V1010" s="149"/>
      <c r="W1010" s="149"/>
      <c r="X1010" s="149"/>
      <c r="Y1010" s="149"/>
      <c r="Z1010" s="146"/>
      <c r="AA1010" s="146"/>
      <c r="AB1010" s="146"/>
      <c r="AC1010" s="146"/>
      <c r="AD1010" s="146"/>
      <c r="AE1010" s="146"/>
      <c r="AF1010" s="146"/>
      <c r="AG1010" s="146"/>
      <c r="AH1010" s="144"/>
      <c r="AI1010" s="146"/>
      <c r="AJ1010" s="184"/>
      <c r="AK1010" s="144"/>
    </row>
    <row r="1011" spans="1:37" s="40" customFormat="1" ht="34.9" customHeight="1">
      <c r="A1011" s="150"/>
      <c r="B1011" s="150"/>
      <c r="C1011" s="150"/>
      <c r="D1011" s="150"/>
      <c r="E1011" s="150"/>
      <c r="F1011" s="150"/>
      <c r="G1011" s="150"/>
      <c r="H1011" s="150"/>
      <c r="I1011" s="150"/>
      <c r="J1011" s="150"/>
      <c r="K1011" s="151"/>
      <c r="L1011" s="150"/>
      <c r="M1011" s="150"/>
      <c r="N1011" s="150"/>
      <c r="O1011" s="150"/>
      <c r="P1011" s="236"/>
      <c r="Q1011" s="236"/>
      <c r="R1011" s="236"/>
      <c r="S1011" s="236"/>
      <c r="T1011" s="230"/>
      <c r="V1011" s="146"/>
      <c r="W1011" s="146"/>
      <c r="X1011" s="146"/>
      <c r="Y1011" s="146"/>
      <c r="Z1011" s="146"/>
      <c r="AA1011" s="146"/>
      <c r="AB1011" s="146"/>
      <c r="AC1011" s="146"/>
      <c r="AD1011" s="146"/>
      <c r="AE1011" s="146"/>
      <c r="AF1011" s="146"/>
      <c r="AG1011" s="146"/>
      <c r="AH1011" s="144"/>
      <c r="AI1011" s="146"/>
      <c r="AJ1011" s="184"/>
      <c r="AK1011" s="144"/>
    </row>
    <row r="1012" spans="1:37" s="40" customFormat="1" ht="34.9" customHeight="1">
      <c r="K1012" s="152"/>
      <c r="P1012" s="237"/>
      <c r="Q1012" s="237"/>
      <c r="R1012" s="237"/>
      <c r="S1012" s="237"/>
      <c r="T1012" s="231"/>
      <c r="V1012" s="146"/>
      <c r="W1012" s="146"/>
      <c r="X1012" s="146"/>
      <c r="Y1012" s="146"/>
      <c r="Z1012" s="146"/>
      <c r="AA1012" s="146"/>
      <c r="AB1012" s="146"/>
      <c r="AC1012" s="146"/>
      <c r="AD1012" s="146"/>
      <c r="AE1012" s="146"/>
      <c r="AF1012" s="146"/>
      <c r="AG1012" s="146"/>
      <c r="AH1012" s="144"/>
      <c r="AI1012" s="146"/>
      <c r="AJ1012" s="184"/>
      <c r="AK1012" s="144"/>
    </row>
    <row r="1013" spans="1:37" s="40" customFormat="1" ht="34.9" customHeight="1">
      <c r="K1013" s="152"/>
      <c r="P1013" s="237"/>
      <c r="Q1013" s="237"/>
      <c r="R1013" s="237"/>
      <c r="S1013" s="237"/>
      <c r="T1013" s="231"/>
      <c r="V1013" s="146"/>
      <c r="W1013" s="146"/>
      <c r="X1013" s="146"/>
      <c r="Y1013" s="146"/>
      <c r="Z1013" s="146"/>
      <c r="AA1013" s="146"/>
      <c r="AB1013" s="146"/>
      <c r="AC1013" s="146"/>
      <c r="AD1013" s="146"/>
      <c r="AE1013" s="146"/>
      <c r="AF1013" s="146"/>
      <c r="AG1013" s="146"/>
      <c r="AH1013" s="144"/>
      <c r="AI1013" s="146"/>
      <c r="AJ1013" s="184"/>
      <c r="AK1013" s="144"/>
    </row>
    <row r="1014" spans="1:37" s="40" customFormat="1" ht="34.9" customHeight="1">
      <c r="K1014" s="152"/>
      <c r="P1014" s="237"/>
      <c r="Q1014" s="237"/>
      <c r="R1014" s="237"/>
      <c r="S1014" s="237"/>
      <c r="T1014" s="231"/>
      <c r="V1014" s="146"/>
      <c r="W1014" s="146"/>
      <c r="X1014" s="146"/>
      <c r="Y1014" s="146"/>
      <c r="Z1014" s="146"/>
      <c r="AA1014" s="146"/>
      <c r="AB1014" s="146"/>
      <c r="AC1014" s="146"/>
      <c r="AD1014" s="146"/>
      <c r="AE1014" s="146"/>
      <c r="AF1014" s="146"/>
      <c r="AG1014" s="146"/>
      <c r="AH1014" s="144"/>
      <c r="AI1014" s="146"/>
      <c r="AJ1014" s="184"/>
      <c r="AK1014" s="144"/>
    </row>
    <row r="1015" spans="1:37" s="40" customFormat="1" ht="34.9" customHeight="1">
      <c r="K1015" s="152"/>
      <c r="P1015" s="237"/>
      <c r="Q1015" s="237"/>
      <c r="R1015" s="237"/>
      <c r="S1015" s="237"/>
      <c r="T1015" s="231"/>
      <c r="V1015" s="146"/>
      <c r="W1015" s="146"/>
      <c r="X1015" s="146"/>
      <c r="Y1015" s="146"/>
      <c r="Z1015" s="146"/>
      <c r="AA1015" s="146"/>
      <c r="AB1015" s="146"/>
      <c r="AC1015" s="146"/>
      <c r="AD1015" s="146"/>
      <c r="AE1015" s="146"/>
      <c r="AF1015" s="146"/>
      <c r="AG1015" s="146"/>
      <c r="AH1015" s="144"/>
      <c r="AI1015" s="146"/>
      <c r="AJ1015" s="184"/>
      <c r="AK1015" s="144"/>
    </row>
    <row r="1016" spans="1:37" s="40" customFormat="1" ht="34.9" customHeight="1">
      <c r="K1016" s="152"/>
      <c r="P1016" s="237"/>
      <c r="Q1016" s="237"/>
      <c r="R1016" s="237"/>
      <c r="S1016" s="237"/>
      <c r="T1016" s="231"/>
      <c r="V1016" s="146"/>
      <c r="W1016" s="146"/>
      <c r="X1016" s="146"/>
      <c r="Y1016" s="146"/>
      <c r="Z1016" s="146"/>
      <c r="AA1016" s="146"/>
      <c r="AB1016" s="146"/>
      <c r="AC1016" s="146"/>
      <c r="AD1016" s="146"/>
      <c r="AE1016" s="146"/>
      <c r="AF1016" s="146"/>
      <c r="AG1016" s="146"/>
      <c r="AH1016" s="144"/>
      <c r="AI1016" s="146"/>
      <c r="AJ1016" s="184"/>
      <c r="AK1016" s="144"/>
    </row>
    <row r="1017" spans="1:37" s="40" customFormat="1" ht="34.9" customHeight="1">
      <c r="K1017" s="152"/>
      <c r="P1017" s="237"/>
      <c r="Q1017" s="237"/>
      <c r="R1017" s="237"/>
      <c r="S1017" s="237"/>
      <c r="T1017" s="231"/>
      <c r="V1017" s="146"/>
      <c r="W1017" s="146"/>
      <c r="X1017" s="146"/>
      <c r="Y1017" s="146"/>
      <c r="Z1017" s="146"/>
      <c r="AA1017" s="146"/>
      <c r="AB1017" s="146"/>
      <c r="AC1017" s="146"/>
      <c r="AD1017" s="146"/>
      <c r="AE1017" s="146"/>
      <c r="AF1017" s="146"/>
      <c r="AG1017" s="146"/>
      <c r="AH1017" s="144"/>
      <c r="AI1017" s="146"/>
      <c r="AJ1017" s="184"/>
      <c r="AK1017" s="144"/>
    </row>
    <row r="1018" spans="1:37" s="40" customFormat="1" ht="34.9" customHeight="1">
      <c r="K1018" s="152"/>
      <c r="P1018" s="237"/>
      <c r="Q1018" s="237"/>
      <c r="R1018" s="237"/>
      <c r="S1018" s="237"/>
      <c r="T1018" s="231"/>
      <c r="V1018" s="146"/>
      <c r="W1018" s="146"/>
      <c r="X1018" s="146"/>
      <c r="Y1018" s="146"/>
      <c r="Z1018" s="146"/>
      <c r="AA1018" s="146"/>
      <c r="AB1018" s="146"/>
      <c r="AC1018" s="146"/>
      <c r="AD1018" s="146"/>
      <c r="AE1018" s="146"/>
      <c r="AF1018" s="146"/>
      <c r="AG1018" s="146"/>
      <c r="AH1018" s="144"/>
      <c r="AI1018" s="146"/>
      <c r="AJ1018" s="184"/>
      <c r="AK1018" s="144"/>
    </row>
    <row r="1019" spans="1:37" s="40" customFormat="1" ht="34.9" customHeight="1">
      <c r="K1019" s="152"/>
      <c r="P1019" s="237"/>
      <c r="Q1019" s="237"/>
      <c r="R1019" s="237"/>
      <c r="S1019" s="237"/>
      <c r="T1019" s="231"/>
      <c r="V1019" s="146"/>
      <c r="W1019" s="146"/>
      <c r="X1019" s="146"/>
      <c r="Y1019" s="146"/>
      <c r="Z1019" s="146"/>
      <c r="AA1019" s="146"/>
      <c r="AB1019" s="146"/>
      <c r="AC1019" s="146"/>
      <c r="AD1019" s="146"/>
      <c r="AE1019" s="146"/>
      <c r="AF1019" s="146"/>
      <c r="AG1019" s="146"/>
      <c r="AH1019" s="144"/>
      <c r="AI1019" s="146"/>
      <c r="AJ1019" s="184"/>
      <c r="AK1019" s="144"/>
    </row>
    <row r="1020" spans="1:37" s="40" customFormat="1" ht="34.9" customHeight="1">
      <c r="K1020" s="152"/>
      <c r="P1020" s="237"/>
      <c r="Q1020" s="237"/>
      <c r="R1020" s="237"/>
      <c r="S1020" s="237"/>
      <c r="T1020" s="231"/>
      <c r="V1020" s="146"/>
      <c r="W1020" s="146"/>
      <c r="X1020" s="146"/>
      <c r="Y1020" s="146"/>
      <c r="Z1020" s="146"/>
      <c r="AA1020" s="146"/>
      <c r="AB1020" s="146"/>
      <c r="AC1020" s="146"/>
      <c r="AD1020" s="146"/>
      <c r="AE1020" s="146"/>
      <c r="AF1020" s="146"/>
      <c r="AG1020" s="146"/>
      <c r="AH1020" s="144"/>
      <c r="AI1020" s="146"/>
      <c r="AJ1020" s="184"/>
      <c r="AK1020" s="144"/>
    </row>
    <row r="1021" spans="1:37" s="40" customFormat="1" ht="34.9" customHeight="1">
      <c r="K1021" s="152"/>
      <c r="P1021" s="237"/>
      <c r="Q1021" s="237"/>
      <c r="R1021" s="237"/>
      <c r="S1021" s="237"/>
      <c r="T1021" s="231"/>
      <c r="V1021" s="146"/>
      <c r="W1021" s="146"/>
      <c r="X1021" s="146"/>
      <c r="Y1021" s="146"/>
      <c r="Z1021" s="146"/>
      <c r="AA1021" s="146"/>
      <c r="AB1021" s="146"/>
      <c r="AC1021" s="146"/>
      <c r="AD1021" s="146"/>
      <c r="AE1021" s="146"/>
      <c r="AF1021" s="146"/>
      <c r="AG1021" s="146"/>
      <c r="AH1021" s="144"/>
      <c r="AI1021" s="146"/>
      <c r="AJ1021" s="184"/>
      <c r="AK1021" s="144"/>
    </row>
    <row r="1022" spans="1:37" s="40" customFormat="1" ht="34.9" customHeight="1">
      <c r="K1022" s="152"/>
      <c r="P1022" s="237"/>
      <c r="Q1022" s="237"/>
      <c r="R1022" s="237"/>
      <c r="S1022" s="237"/>
      <c r="T1022" s="231"/>
      <c r="V1022" s="146"/>
      <c r="W1022" s="146"/>
      <c r="X1022" s="146"/>
      <c r="Y1022" s="146"/>
      <c r="Z1022" s="146"/>
      <c r="AA1022" s="146"/>
      <c r="AB1022" s="146"/>
      <c r="AC1022" s="146"/>
      <c r="AD1022" s="146"/>
      <c r="AE1022" s="146"/>
      <c r="AF1022" s="146"/>
      <c r="AG1022" s="146"/>
      <c r="AH1022" s="144"/>
      <c r="AI1022" s="146"/>
      <c r="AJ1022" s="184"/>
      <c r="AK1022" s="144"/>
    </row>
    <row r="1023" spans="1:37" s="40" customFormat="1" ht="34.9" customHeight="1">
      <c r="K1023" s="152"/>
      <c r="P1023" s="237"/>
      <c r="Q1023" s="237"/>
      <c r="R1023" s="237"/>
      <c r="S1023" s="237"/>
      <c r="T1023" s="231"/>
      <c r="V1023" s="146"/>
      <c r="W1023" s="146"/>
      <c r="X1023" s="146"/>
      <c r="Y1023" s="146"/>
      <c r="Z1023" s="146"/>
      <c r="AA1023" s="146"/>
      <c r="AB1023" s="146"/>
      <c r="AC1023" s="146"/>
      <c r="AD1023" s="146"/>
      <c r="AE1023" s="146"/>
      <c r="AF1023" s="146"/>
      <c r="AG1023" s="146"/>
      <c r="AH1023" s="144"/>
      <c r="AI1023" s="146"/>
      <c r="AJ1023" s="184"/>
      <c r="AK1023" s="144"/>
    </row>
    <row r="1024" spans="1:37" s="40" customFormat="1" ht="34.9" customHeight="1">
      <c r="K1024" s="152"/>
      <c r="P1024" s="237"/>
      <c r="Q1024" s="237"/>
      <c r="R1024" s="237"/>
      <c r="S1024" s="237"/>
      <c r="T1024" s="231"/>
      <c r="V1024" s="146"/>
      <c r="W1024" s="146"/>
      <c r="X1024" s="146"/>
      <c r="Y1024" s="146"/>
      <c r="Z1024" s="146"/>
      <c r="AA1024" s="146"/>
      <c r="AB1024" s="146"/>
      <c r="AC1024" s="146"/>
      <c r="AD1024" s="146"/>
      <c r="AE1024" s="146"/>
      <c r="AF1024" s="146"/>
      <c r="AG1024" s="146"/>
      <c r="AH1024" s="144"/>
      <c r="AI1024" s="146"/>
      <c r="AJ1024" s="184"/>
      <c r="AK1024" s="144"/>
    </row>
    <row r="1025" spans="11:37" s="40" customFormat="1" ht="34.9" customHeight="1">
      <c r="K1025" s="152"/>
      <c r="P1025" s="237"/>
      <c r="Q1025" s="237"/>
      <c r="R1025" s="237"/>
      <c r="S1025" s="237"/>
      <c r="T1025" s="231"/>
      <c r="V1025" s="146"/>
      <c r="W1025" s="146"/>
      <c r="X1025" s="146"/>
      <c r="Y1025" s="146"/>
      <c r="Z1025" s="146"/>
      <c r="AA1025" s="146"/>
      <c r="AB1025" s="146"/>
      <c r="AC1025" s="146"/>
      <c r="AD1025" s="146"/>
      <c r="AE1025" s="146"/>
      <c r="AF1025" s="146"/>
      <c r="AG1025" s="146"/>
      <c r="AH1025" s="144"/>
      <c r="AI1025" s="146"/>
      <c r="AJ1025" s="184"/>
      <c r="AK1025" s="144"/>
    </row>
    <row r="1026" spans="11:37" s="40" customFormat="1" ht="34.9" customHeight="1">
      <c r="K1026" s="152"/>
      <c r="P1026" s="237"/>
      <c r="Q1026" s="237"/>
      <c r="R1026" s="237"/>
      <c r="S1026" s="237"/>
      <c r="T1026" s="231"/>
      <c r="V1026" s="146"/>
      <c r="W1026" s="146"/>
      <c r="X1026" s="146"/>
      <c r="Y1026" s="146"/>
      <c r="Z1026" s="146"/>
      <c r="AA1026" s="146"/>
      <c r="AB1026" s="146"/>
      <c r="AC1026" s="146"/>
      <c r="AD1026" s="146"/>
      <c r="AE1026" s="146"/>
      <c r="AF1026" s="146"/>
      <c r="AG1026" s="146"/>
      <c r="AH1026" s="144"/>
      <c r="AI1026" s="146"/>
      <c r="AJ1026" s="184"/>
      <c r="AK1026" s="144"/>
    </row>
    <row r="1027" spans="11:37" s="40" customFormat="1" ht="34.9" customHeight="1">
      <c r="K1027" s="152"/>
      <c r="P1027" s="237"/>
      <c r="Q1027" s="237"/>
      <c r="R1027" s="237"/>
      <c r="S1027" s="237"/>
      <c r="T1027" s="231"/>
      <c r="V1027" s="146"/>
      <c r="W1027" s="146"/>
      <c r="X1027" s="146"/>
      <c r="Y1027" s="146"/>
      <c r="Z1027" s="146"/>
      <c r="AA1027" s="146"/>
      <c r="AB1027" s="146"/>
      <c r="AC1027" s="146"/>
      <c r="AD1027" s="146"/>
      <c r="AE1027" s="146"/>
      <c r="AF1027" s="146"/>
      <c r="AG1027" s="146"/>
      <c r="AH1027" s="144"/>
      <c r="AI1027" s="146"/>
      <c r="AJ1027" s="184"/>
      <c r="AK1027" s="144"/>
    </row>
    <row r="1028" spans="11:37" s="40" customFormat="1" ht="34.9" customHeight="1">
      <c r="K1028" s="152"/>
      <c r="P1028" s="237"/>
      <c r="Q1028" s="237"/>
      <c r="R1028" s="237"/>
      <c r="S1028" s="237"/>
      <c r="T1028" s="231"/>
      <c r="V1028" s="146"/>
      <c r="W1028" s="146"/>
      <c r="X1028" s="146"/>
      <c r="Y1028" s="146"/>
      <c r="Z1028" s="146"/>
      <c r="AA1028" s="146"/>
      <c r="AB1028" s="146"/>
      <c r="AC1028" s="146"/>
      <c r="AD1028" s="146"/>
      <c r="AE1028" s="146"/>
      <c r="AF1028" s="146"/>
      <c r="AG1028" s="146"/>
      <c r="AH1028" s="144"/>
      <c r="AI1028" s="146"/>
      <c r="AJ1028" s="184"/>
      <c r="AK1028" s="144"/>
    </row>
    <row r="1029" spans="11:37" s="40" customFormat="1" ht="34.9" customHeight="1">
      <c r="K1029" s="152"/>
      <c r="P1029" s="237"/>
      <c r="Q1029" s="237"/>
      <c r="R1029" s="237"/>
      <c r="S1029" s="237"/>
      <c r="T1029" s="231"/>
      <c r="V1029" s="146"/>
      <c r="W1029" s="146"/>
      <c r="X1029" s="146"/>
      <c r="Y1029" s="146"/>
      <c r="Z1029" s="146"/>
      <c r="AA1029" s="146"/>
      <c r="AB1029" s="146"/>
      <c r="AC1029" s="146"/>
      <c r="AD1029" s="146"/>
      <c r="AE1029" s="146"/>
      <c r="AF1029" s="146"/>
      <c r="AG1029" s="146"/>
      <c r="AH1029" s="144"/>
      <c r="AI1029" s="146"/>
      <c r="AJ1029" s="184"/>
      <c r="AK1029" s="144"/>
    </row>
    <row r="1030" spans="11:37" s="40" customFormat="1" ht="34.9" customHeight="1">
      <c r="K1030" s="152"/>
      <c r="P1030" s="237"/>
      <c r="Q1030" s="237"/>
      <c r="R1030" s="237"/>
      <c r="S1030" s="237"/>
      <c r="T1030" s="231"/>
      <c r="V1030" s="146"/>
      <c r="W1030" s="146"/>
      <c r="X1030" s="146"/>
      <c r="Y1030" s="146"/>
      <c r="Z1030" s="146"/>
      <c r="AA1030" s="146"/>
      <c r="AB1030" s="146"/>
      <c r="AC1030" s="146"/>
      <c r="AD1030" s="146"/>
      <c r="AE1030" s="146"/>
      <c r="AF1030" s="146"/>
      <c r="AG1030" s="146"/>
      <c r="AH1030" s="144"/>
      <c r="AI1030" s="146"/>
      <c r="AJ1030" s="184"/>
      <c r="AK1030" s="144"/>
    </row>
    <row r="1031" spans="11:37" s="40" customFormat="1" ht="34.9" customHeight="1">
      <c r="K1031" s="152"/>
      <c r="P1031" s="237"/>
      <c r="Q1031" s="237"/>
      <c r="R1031" s="237"/>
      <c r="S1031" s="237"/>
      <c r="T1031" s="231"/>
      <c r="V1031" s="146"/>
      <c r="W1031" s="146"/>
      <c r="X1031" s="146"/>
      <c r="Y1031" s="146"/>
      <c r="Z1031" s="146"/>
      <c r="AA1031" s="146"/>
      <c r="AB1031" s="146"/>
      <c r="AC1031" s="146"/>
      <c r="AD1031" s="146"/>
      <c r="AE1031" s="146"/>
      <c r="AF1031" s="146"/>
      <c r="AG1031" s="146"/>
      <c r="AH1031" s="144"/>
      <c r="AI1031" s="146"/>
      <c r="AJ1031" s="184"/>
      <c r="AK1031" s="144"/>
    </row>
    <row r="1032" spans="11:37" s="40" customFormat="1" ht="34.9" customHeight="1">
      <c r="K1032" s="152"/>
      <c r="P1032" s="237"/>
      <c r="Q1032" s="237"/>
      <c r="R1032" s="237"/>
      <c r="S1032" s="237"/>
      <c r="T1032" s="231"/>
      <c r="V1032" s="146"/>
      <c r="W1032" s="146"/>
      <c r="X1032" s="146"/>
      <c r="Y1032" s="146"/>
      <c r="Z1032" s="146"/>
      <c r="AA1032" s="146"/>
      <c r="AB1032" s="146"/>
      <c r="AC1032" s="146"/>
      <c r="AD1032" s="146"/>
      <c r="AE1032" s="146"/>
      <c r="AF1032" s="146"/>
      <c r="AG1032" s="146"/>
      <c r="AH1032" s="144"/>
      <c r="AI1032" s="146"/>
      <c r="AJ1032" s="184"/>
      <c r="AK1032" s="144"/>
    </row>
    <row r="1033" spans="11:37" s="40" customFormat="1" ht="34.9" customHeight="1">
      <c r="K1033" s="152"/>
      <c r="P1033" s="237"/>
      <c r="Q1033" s="237"/>
      <c r="R1033" s="237"/>
      <c r="S1033" s="237"/>
      <c r="T1033" s="231"/>
      <c r="V1033" s="146"/>
      <c r="W1033" s="146"/>
      <c r="X1033" s="146"/>
      <c r="Y1033" s="146"/>
      <c r="Z1033" s="146"/>
      <c r="AA1033" s="146"/>
      <c r="AB1033" s="146"/>
      <c r="AC1033" s="146"/>
      <c r="AD1033" s="146"/>
      <c r="AE1033" s="146"/>
      <c r="AF1033" s="146"/>
      <c r="AG1033" s="146"/>
      <c r="AH1033" s="144"/>
      <c r="AI1033" s="146"/>
      <c r="AJ1033" s="184"/>
      <c r="AK1033" s="144"/>
    </row>
    <row r="1034" spans="11:37" s="40" customFormat="1" ht="34.9" customHeight="1">
      <c r="K1034" s="152"/>
      <c r="P1034" s="237"/>
      <c r="Q1034" s="237"/>
      <c r="R1034" s="237"/>
      <c r="S1034" s="237"/>
      <c r="T1034" s="231"/>
      <c r="V1034" s="146"/>
      <c r="W1034" s="146"/>
      <c r="X1034" s="146"/>
      <c r="Y1034" s="146"/>
      <c r="Z1034" s="146"/>
      <c r="AA1034" s="146"/>
      <c r="AB1034" s="146"/>
      <c r="AC1034" s="146"/>
      <c r="AD1034" s="146"/>
      <c r="AE1034" s="146"/>
      <c r="AF1034" s="146"/>
      <c r="AG1034" s="146"/>
      <c r="AH1034" s="144"/>
      <c r="AI1034" s="146"/>
      <c r="AJ1034" s="184"/>
      <c r="AK1034" s="144"/>
    </row>
    <row r="1035" spans="11:37" s="40" customFormat="1" ht="34.9" customHeight="1">
      <c r="K1035" s="152"/>
      <c r="P1035" s="237"/>
      <c r="Q1035" s="237"/>
      <c r="R1035" s="237"/>
      <c r="S1035" s="237"/>
      <c r="T1035" s="231"/>
      <c r="V1035" s="146"/>
      <c r="W1035" s="146"/>
      <c r="X1035" s="146"/>
      <c r="Y1035" s="146"/>
      <c r="Z1035" s="146"/>
      <c r="AA1035" s="146"/>
      <c r="AB1035" s="146"/>
      <c r="AC1035" s="146"/>
      <c r="AD1035" s="146"/>
      <c r="AE1035" s="146"/>
      <c r="AF1035" s="146"/>
      <c r="AG1035" s="146"/>
      <c r="AH1035" s="144"/>
      <c r="AI1035" s="146"/>
      <c r="AJ1035" s="184"/>
      <c r="AK1035" s="144"/>
    </row>
    <row r="1036" spans="11:37" s="40" customFormat="1" ht="34.9" customHeight="1">
      <c r="K1036" s="152"/>
      <c r="P1036" s="237"/>
      <c r="Q1036" s="237"/>
      <c r="R1036" s="237"/>
      <c r="S1036" s="237"/>
      <c r="T1036" s="231"/>
      <c r="V1036" s="146"/>
      <c r="W1036" s="146"/>
      <c r="X1036" s="146"/>
      <c r="Y1036" s="146"/>
      <c r="Z1036" s="146"/>
      <c r="AA1036" s="146"/>
      <c r="AB1036" s="146"/>
      <c r="AC1036" s="146"/>
      <c r="AD1036" s="146"/>
      <c r="AE1036" s="146"/>
      <c r="AF1036" s="146"/>
      <c r="AG1036" s="146"/>
      <c r="AH1036" s="144"/>
      <c r="AI1036" s="146"/>
      <c r="AJ1036" s="184"/>
      <c r="AK1036" s="144"/>
    </row>
    <row r="1037" spans="11:37" s="40" customFormat="1" ht="34.9" customHeight="1">
      <c r="K1037" s="152"/>
      <c r="P1037" s="237"/>
      <c r="Q1037" s="237"/>
      <c r="R1037" s="237"/>
      <c r="S1037" s="237"/>
      <c r="T1037" s="231"/>
      <c r="V1037" s="146"/>
      <c r="W1037" s="146"/>
      <c r="X1037" s="146"/>
      <c r="Y1037" s="146"/>
      <c r="Z1037" s="146"/>
      <c r="AA1037" s="146"/>
      <c r="AB1037" s="146"/>
      <c r="AC1037" s="146"/>
      <c r="AD1037" s="146"/>
      <c r="AE1037" s="146"/>
      <c r="AF1037" s="146"/>
      <c r="AG1037" s="146"/>
      <c r="AH1037" s="144"/>
      <c r="AI1037" s="146"/>
      <c r="AJ1037" s="184"/>
      <c r="AK1037" s="144"/>
    </row>
    <row r="1038" spans="11:37" s="40" customFormat="1" ht="34.9" customHeight="1">
      <c r="K1038" s="152"/>
      <c r="P1038" s="237"/>
      <c r="Q1038" s="237"/>
      <c r="R1038" s="237"/>
      <c r="S1038" s="237"/>
      <c r="T1038" s="231"/>
      <c r="V1038" s="146"/>
      <c r="W1038" s="146"/>
      <c r="X1038" s="146"/>
      <c r="Y1038" s="146"/>
      <c r="Z1038" s="146"/>
      <c r="AA1038" s="146"/>
      <c r="AB1038" s="146"/>
      <c r="AC1038" s="146"/>
      <c r="AD1038" s="146"/>
      <c r="AE1038" s="146"/>
      <c r="AF1038" s="146"/>
      <c r="AG1038" s="146"/>
      <c r="AH1038" s="144"/>
      <c r="AI1038" s="146"/>
      <c r="AJ1038" s="184"/>
      <c r="AK1038" s="144"/>
    </row>
    <row r="1039" spans="11:37" s="40" customFormat="1" ht="34.9" customHeight="1">
      <c r="K1039" s="152"/>
      <c r="P1039" s="237"/>
      <c r="Q1039" s="237"/>
      <c r="R1039" s="237"/>
      <c r="S1039" s="237"/>
      <c r="T1039" s="231"/>
      <c r="V1039" s="146"/>
      <c r="W1039" s="146"/>
      <c r="X1039" s="146"/>
      <c r="Y1039" s="146"/>
      <c r="Z1039" s="146"/>
      <c r="AA1039" s="146"/>
      <c r="AB1039" s="146"/>
      <c r="AC1039" s="146"/>
      <c r="AD1039" s="146"/>
      <c r="AE1039" s="146"/>
      <c r="AF1039" s="146"/>
      <c r="AG1039" s="146"/>
      <c r="AH1039" s="144"/>
      <c r="AI1039" s="146"/>
      <c r="AJ1039" s="184"/>
      <c r="AK1039" s="144"/>
    </row>
    <row r="1040" spans="11:37" s="40" customFormat="1" ht="34.9" customHeight="1">
      <c r="K1040" s="152"/>
      <c r="P1040" s="237"/>
      <c r="Q1040" s="237"/>
      <c r="R1040" s="237"/>
      <c r="S1040" s="237"/>
      <c r="T1040" s="231"/>
      <c r="V1040" s="146"/>
      <c r="W1040" s="146"/>
      <c r="X1040" s="146"/>
      <c r="Y1040" s="146"/>
      <c r="Z1040" s="146"/>
      <c r="AA1040" s="146"/>
      <c r="AB1040" s="146"/>
      <c r="AC1040" s="146"/>
      <c r="AD1040" s="146"/>
      <c r="AE1040" s="146"/>
      <c r="AF1040" s="146"/>
      <c r="AG1040" s="146"/>
      <c r="AH1040" s="144"/>
      <c r="AI1040" s="146"/>
      <c r="AJ1040" s="184"/>
      <c r="AK1040" s="144"/>
    </row>
    <row r="1041" spans="11:37" s="40" customFormat="1" ht="34.9" customHeight="1">
      <c r="K1041" s="152"/>
      <c r="P1041" s="237"/>
      <c r="Q1041" s="237"/>
      <c r="R1041" s="237"/>
      <c r="S1041" s="237"/>
      <c r="T1041" s="231"/>
      <c r="V1041" s="146"/>
      <c r="W1041" s="146"/>
      <c r="X1041" s="146"/>
      <c r="Y1041" s="146"/>
      <c r="Z1041" s="146"/>
      <c r="AA1041" s="146"/>
      <c r="AB1041" s="146"/>
      <c r="AC1041" s="146"/>
      <c r="AD1041" s="146"/>
      <c r="AE1041" s="146"/>
      <c r="AF1041" s="146"/>
      <c r="AG1041" s="146"/>
      <c r="AH1041" s="144"/>
      <c r="AI1041" s="146"/>
      <c r="AJ1041" s="184"/>
      <c r="AK1041" s="144"/>
    </row>
    <row r="1042" spans="11:37" s="40" customFormat="1" ht="34.9" customHeight="1">
      <c r="K1042" s="152"/>
      <c r="P1042" s="237"/>
      <c r="Q1042" s="237"/>
      <c r="R1042" s="237"/>
      <c r="S1042" s="237"/>
      <c r="T1042" s="231"/>
      <c r="V1042" s="146"/>
      <c r="W1042" s="146"/>
      <c r="X1042" s="146"/>
      <c r="Y1042" s="146"/>
      <c r="Z1042" s="146"/>
      <c r="AA1042" s="146"/>
      <c r="AB1042" s="146"/>
      <c r="AC1042" s="146"/>
      <c r="AD1042" s="146"/>
      <c r="AE1042" s="146"/>
      <c r="AF1042" s="146"/>
      <c r="AG1042" s="146"/>
      <c r="AH1042" s="144"/>
      <c r="AI1042" s="146"/>
      <c r="AJ1042" s="184"/>
      <c r="AK1042" s="144"/>
    </row>
    <row r="1043" spans="11:37" s="40" customFormat="1" ht="34.9" customHeight="1">
      <c r="K1043" s="152"/>
      <c r="P1043" s="237"/>
      <c r="Q1043" s="237"/>
      <c r="R1043" s="237"/>
      <c r="S1043" s="237"/>
      <c r="T1043" s="231"/>
      <c r="V1043" s="146"/>
      <c r="W1043" s="146"/>
      <c r="X1043" s="146"/>
      <c r="Y1043" s="146"/>
      <c r="Z1043" s="146"/>
      <c r="AA1043" s="146"/>
      <c r="AB1043" s="146"/>
      <c r="AC1043" s="146"/>
      <c r="AD1043" s="146"/>
      <c r="AE1043" s="146"/>
      <c r="AF1043" s="146"/>
      <c r="AG1043" s="146"/>
      <c r="AH1043" s="144"/>
      <c r="AI1043" s="146"/>
      <c r="AJ1043" s="184"/>
      <c r="AK1043" s="144"/>
    </row>
    <row r="1044" spans="11:37" s="40" customFormat="1" ht="34.9" customHeight="1">
      <c r="K1044" s="152"/>
      <c r="P1044" s="237"/>
      <c r="Q1044" s="237"/>
      <c r="R1044" s="237"/>
      <c r="S1044" s="237"/>
      <c r="T1044" s="231"/>
      <c r="V1044" s="146"/>
      <c r="W1044" s="146"/>
      <c r="X1044" s="146"/>
      <c r="Y1044" s="146"/>
      <c r="Z1044" s="146"/>
      <c r="AA1044" s="146"/>
      <c r="AB1044" s="146"/>
      <c r="AC1044" s="146"/>
      <c r="AD1044" s="146"/>
      <c r="AE1044" s="146"/>
      <c r="AF1044" s="146"/>
      <c r="AG1044" s="146"/>
      <c r="AH1044" s="144"/>
      <c r="AI1044" s="146"/>
      <c r="AJ1044" s="184"/>
      <c r="AK1044" s="144"/>
    </row>
    <row r="1045" spans="11:37" s="40" customFormat="1" ht="34.9" customHeight="1">
      <c r="K1045" s="152"/>
      <c r="P1045" s="237"/>
      <c r="Q1045" s="237"/>
      <c r="R1045" s="237"/>
      <c r="S1045" s="237"/>
      <c r="T1045" s="231"/>
      <c r="V1045" s="146"/>
      <c r="W1045" s="146"/>
      <c r="X1045" s="146"/>
      <c r="Y1045" s="146"/>
      <c r="Z1045" s="146"/>
      <c r="AA1045" s="146"/>
      <c r="AB1045" s="146"/>
      <c r="AC1045" s="146"/>
      <c r="AD1045" s="146"/>
      <c r="AE1045" s="146"/>
      <c r="AF1045" s="146"/>
      <c r="AG1045" s="146"/>
      <c r="AH1045" s="144"/>
      <c r="AI1045" s="146"/>
      <c r="AJ1045" s="184"/>
      <c r="AK1045" s="144"/>
    </row>
    <row r="1046" spans="11:37" s="40" customFormat="1" ht="34.9" customHeight="1">
      <c r="K1046" s="152"/>
      <c r="P1046" s="237"/>
      <c r="Q1046" s="237"/>
      <c r="R1046" s="237"/>
      <c r="S1046" s="237"/>
      <c r="T1046" s="231"/>
      <c r="V1046" s="146"/>
      <c r="W1046" s="146"/>
      <c r="X1046" s="146"/>
      <c r="Y1046" s="146"/>
      <c r="Z1046" s="146"/>
      <c r="AA1046" s="146"/>
      <c r="AB1046" s="146"/>
      <c r="AC1046" s="146"/>
      <c r="AD1046" s="146"/>
      <c r="AE1046" s="146"/>
      <c r="AF1046" s="146"/>
      <c r="AG1046" s="146"/>
      <c r="AH1046" s="144"/>
      <c r="AI1046" s="146"/>
      <c r="AJ1046" s="184"/>
      <c r="AK1046" s="144"/>
    </row>
    <row r="1047" spans="11:37" s="40" customFormat="1" ht="34.9" customHeight="1">
      <c r="K1047" s="152"/>
      <c r="P1047" s="237"/>
      <c r="Q1047" s="237"/>
      <c r="R1047" s="237"/>
      <c r="S1047" s="237"/>
      <c r="T1047" s="231"/>
      <c r="V1047" s="146"/>
      <c r="W1047" s="146"/>
      <c r="X1047" s="146"/>
      <c r="Y1047" s="146"/>
      <c r="Z1047" s="146"/>
      <c r="AA1047" s="146"/>
      <c r="AB1047" s="146"/>
      <c r="AC1047" s="146"/>
      <c r="AD1047" s="146"/>
      <c r="AE1047" s="146"/>
      <c r="AF1047" s="146"/>
      <c r="AG1047" s="146"/>
      <c r="AH1047" s="144"/>
      <c r="AI1047" s="146"/>
      <c r="AJ1047" s="184"/>
      <c r="AK1047" s="144"/>
    </row>
    <row r="1048" spans="11:37" s="40" customFormat="1" ht="34.9" customHeight="1">
      <c r="K1048" s="152"/>
      <c r="P1048" s="237"/>
      <c r="Q1048" s="237"/>
      <c r="R1048" s="237"/>
      <c r="S1048" s="237"/>
      <c r="T1048" s="231"/>
      <c r="V1048" s="146"/>
      <c r="W1048" s="146"/>
      <c r="X1048" s="146"/>
      <c r="Y1048" s="146"/>
      <c r="Z1048" s="146"/>
      <c r="AA1048" s="146"/>
      <c r="AB1048" s="146"/>
      <c r="AC1048" s="146"/>
      <c r="AD1048" s="146"/>
      <c r="AE1048" s="146"/>
      <c r="AF1048" s="146"/>
      <c r="AG1048" s="146"/>
      <c r="AH1048" s="144"/>
      <c r="AI1048" s="146"/>
      <c r="AJ1048" s="184"/>
      <c r="AK1048" s="144"/>
    </row>
    <row r="1049" spans="11:37" s="40" customFormat="1" ht="34.9" customHeight="1">
      <c r="K1049" s="152"/>
      <c r="P1049" s="237"/>
      <c r="Q1049" s="237"/>
      <c r="R1049" s="237"/>
      <c r="S1049" s="237"/>
      <c r="T1049" s="231"/>
      <c r="V1049" s="146"/>
      <c r="W1049" s="146"/>
      <c r="X1049" s="146"/>
      <c r="Y1049" s="146"/>
      <c r="Z1049" s="146"/>
      <c r="AA1049" s="146"/>
      <c r="AB1049" s="146"/>
      <c r="AC1049" s="146"/>
      <c r="AD1049" s="146"/>
      <c r="AE1049" s="146"/>
      <c r="AF1049" s="146"/>
      <c r="AG1049" s="146"/>
      <c r="AH1049" s="144"/>
      <c r="AI1049" s="146"/>
      <c r="AJ1049" s="184"/>
      <c r="AK1049" s="144"/>
    </row>
    <row r="1050" spans="11:37" s="40" customFormat="1" ht="34.9" customHeight="1">
      <c r="K1050" s="152"/>
      <c r="P1050" s="237"/>
      <c r="Q1050" s="237"/>
      <c r="R1050" s="237"/>
      <c r="S1050" s="237"/>
      <c r="T1050" s="231"/>
      <c r="V1050" s="146"/>
      <c r="W1050" s="146"/>
      <c r="X1050" s="146"/>
      <c r="Y1050" s="146"/>
      <c r="Z1050" s="146"/>
      <c r="AA1050" s="146"/>
      <c r="AB1050" s="146"/>
      <c r="AC1050" s="146"/>
      <c r="AD1050" s="146"/>
      <c r="AE1050" s="146"/>
      <c r="AF1050" s="146"/>
      <c r="AG1050" s="146"/>
      <c r="AH1050" s="144"/>
      <c r="AI1050" s="146"/>
      <c r="AJ1050" s="184"/>
      <c r="AK1050" s="144"/>
    </row>
    <row r="1051" spans="11:37" s="40" customFormat="1" ht="34.9" customHeight="1">
      <c r="K1051" s="152"/>
      <c r="P1051" s="237"/>
      <c r="Q1051" s="237"/>
      <c r="R1051" s="237"/>
      <c r="S1051" s="237"/>
      <c r="T1051" s="231"/>
      <c r="V1051" s="146"/>
      <c r="W1051" s="146"/>
      <c r="X1051" s="146"/>
      <c r="Y1051" s="146"/>
      <c r="Z1051" s="146"/>
      <c r="AA1051" s="146"/>
      <c r="AB1051" s="146"/>
      <c r="AC1051" s="146"/>
      <c r="AD1051" s="146"/>
      <c r="AE1051" s="146"/>
      <c r="AF1051" s="146"/>
      <c r="AG1051" s="146"/>
      <c r="AH1051" s="144"/>
      <c r="AI1051" s="146"/>
      <c r="AJ1051" s="184"/>
      <c r="AK1051" s="144"/>
    </row>
    <row r="1052" spans="11:37" s="40" customFormat="1" ht="34.9" customHeight="1">
      <c r="K1052" s="152"/>
      <c r="P1052" s="237"/>
      <c r="Q1052" s="237"/>
      <c r="R1052" s="237"/>
      <c r="S1052" s="237"/>
      <c r="T1052" s="231"/>
      <c r="V1052" s="146"/>
      <c r="W1052" s="146"/>
      <c r="X1052" s="146"/>
      <c r="Y1052" s="146"/>
      <c r="Z1052" s="146"/>
      <c r="AA1052" s="146"/>
      <c r="AB1052" s="146"/>
      <c r="AC1052" s="146"/>
      <c r="AD1052" s="146"/>
      <c r="AE1052" s="146"/>
      <c r="AF1052" s="146"/>
      <c r="AG1052" s="146"/>
      <c r="AH1052" s="144"/>
      <c r="AI1052" s="146"/>
      <c r="AJ1052" s="184"/>
      <c r="AK1052" s="144"/>
    </row>
    <row r="1053" spans="11:37" s="40" customFormat="1" ht="34.9" customHeight="1">
      <c r="K1053" s="152"/>
      <c r="P1053" s="237"/>
      <c r="Q1053" s="237"/>
      <c r="R1053" s="237"/>
      <c r="S1053" s="237"/>
      <c r="T1053" s="231"/>
      <c r="V1053" s="146"/>
      <c r="W1053" s="146"/>
      <c r="X1053" s="146"/>
      <c r="Y1053" s="146"/>
      <c r="Z1053" s="146"/>
      <c r="AA1053" s="146"/>
      <c r="AB1053" s="146"/>
      <c r="AC1053" s="146"/>
      <c r="AD1053" s="146"/>
      <c r="AE1053" s="146"/>
      <c r="AF1053" s="146"/>
      <c r="AG1053" s="146"/>
      <c r="AH1053" s="144"/>
      <c r="AI1053" s="146"/>
      <c r="AJ1053" s="184"/>
      <c r="AK1053" s="144"/>
    </row>
    <row r="1054" spans="11:37" s="40" customFormat="1" ht="34.9" customHeight="1">
      <c r="K1054" s="152"/>
      <c r="P1054" s="237"/>
      <c r="Q1054" s="237"/>
      <c r="R1054" s="237"/>
      <c r="S1054" s="237"/>
      <c r="T1054" s="231"/>
      <c r="V1054" s="146"/>
      <c r="W1054" s="146"/>
      <c r="X1054" s="146"/>
      <c r="Y1054" s="146"/>
      <c r="Z1054" s="146"/>
      <c r="AA1054" s="146"/>
      <c r="AB1054" s="146"/>
      <c r="AC1054" s="146"/>
      <c r="AD1054" s="146"/>
      <c r="AE1054" s="146"/>
      <c r="AF1054" s="146"/>
      <c r="AG1054" s="146"/>
      <c r="AH1054" s="144"/>
      <c r="AI1054" s="146"/>
      <c r="AJ1054" s="184"/>
      <c r="AK1054" s="144"/>
    </row>
    <row r="1055" spans="11:37" s="40" customFormat="1" ht="34.9" customHeight="1">
      <c r="K1055" s="152"/>
      <c r="P1055" s="237"/>
      <c r="Q1055" s="237"/>
      <c r="R1055" s="237"/>
      <c r="S1055" s="237"/>
      <c r="T1055" s="231"/>
      <c r="V1055" s="146"/>
      <c r="W1055" s="146"/>
      <c r="X1055" s="146"/>
      <c r="Y1055" s="146"/>
      <c r="Z1055" s="146"/>
      <c r="AA1055" s="146"/>
      <c r="AB1055" s="146"/>
      <c r="AC1055" s="146"/>
      <c r="AD1055" s="146"/>
      <c r="AE1055" s="146"/>
      <c r="AF1055" s="146"/>
      <c r="AG1055" s="146"/>
      <c r="AH1055" s="144"/>
      <c r="AI1055" s="146"/>
      <c r="AJ1055" s="184"/>
      <c r="AK1055" s="144"/>
    </row>
    <row r="1056" spans="11:37" s="40" customFormat="1" ht="34.9" customHeight="1">
      <c r="K1056" s="152"/>
      <c r="P1056" s="237"/>
      <c r="Q1056" s="237"/>
      <c r="R1056" s="237"/>
      <c r="S1056" s="237"/>
      <c r="T1056" s="231"/>
      <c r="V1056" s="146"/>
      <c r="W1056" s="146"/>
      <c r="X1056" s="146"/>
      <c r="Y1056" s="146"/>
      <c r="Z1056" s="146"/>
      <c r="AA1056" s="146"/>
      <c r="AB1056" s="146"/>
      <c r="AC1056" s="146"/>
      <c r="AD1056" s="146"/>
      <c r="AE1056" s="146"/>
      <c r="AF1056" s="146"/>
      <c r="AG1056" s="146"/>
      <c r="AH1056" s="144"/>
      <c r="AI1056" s="146"/>
      <c r="AJ1056" s="184"/>
      <c r="AK1056" s="144"/>
    </row>
    <row r="1057" spans="11:37" s="40" customFormat="1" ht="34.9" customHeight="1">
      <c r="K1057" s="152"/>
      <c r="P1057" s="237"/>
      <c r="Q1057" s="237"/>
      <c r="R1057" s="237"/>
      <c r="S1057" s="237"/>
      <c r="T1057" s="231"/>
      <c r="V1057" s="146"/>
      <c r="W1057" s="146"/>
      <c r="X1057" s="146"/>
      <c r="Y1057" s="146"/>
      <c r="Z1057" s="146"/>
      <c r="AA1057" s="146"/>
      <c r="AB1057" s="146"/>
      <c r="AC1057" s="146"/>
      <c r="AD1057" s="146"/>
      <c r="AE1057" s="146"/>
      <c r="AF1057" s="146"/>
      <c r="AG1057" s="146"/>
      <c r="AH1057" s="144"/>
      <c r="AI1057" s="146"/>
      <c r="AJ1057" s="184"/>
      <c r="AK1057" s="144"/>
    </row>
    <row r="1058" spans="11:37" s="40" customFormat="1" ht="34.9" customHeight="1">
      <c r="K1058" s="152"/>
      <c r="P1058" s="237"/>
      <c r="Q1058" s="237"/>
      <c r="R1058" s="237"/>
      <c r="S1058" s="237"/>
      <c r="T1058" s="231"/>
      <c r="V1058" s="146"/>
      <c r="W1058" s="146"/>
      <c r="X1058" s="146"/>
      <c r="Y1058" s="146"/>
      <c r="Z1058" s="146"/>
      <c r="AA1058" s="146"/>
      <c r="AB1058" s="146"/>
      <c r="AC1058" s="146"/>
      <c r="AD1058" s="146"/>
      <c r="AE1058" s="146"/>
      <c r="AF1058" s="146"/>
      <c r="AG1058" s="146"/>
      <c r="AH1058" s="144"/>
      <c r="AI1058" s="146"/>
      <c r="AJ1058" s="184"/>
      <c r="AK1058" s="144"/>
    </row>
    <row r="1059" spans="11:37" s="40" customFormat="1" ht="34.9" customHeight="1">
      <c r="K1059" s="152"/>
      <c r="P1059" s="237"/>
      <c r="Q1059" s="237"/>
      <c r="R1059" s="237"/>
      <c r="S1059" s="237"/>
      <c r="T1059" s="231"/>
      <c r="V1059" s="146"/>
      <c r="W1059" s="146"/>
      <c r="X1059" s="146"/>
      <c r="Y1059" s="146"/>
      <c r="Z1059" s="146"/>
      <c r="AA1059" s="146"/>
      <c r="AB1059" s="146"/>
      <c r="AC1059" s="146"/>
      <c r="AD1059" s="146"/>
      <c r="AE1059" s="146"/>
      <c r="AF1059" s="146"/>
      <c r="AG1059" s="146"/>
      <c r="AH1059" s="144"/>
      <c r="AI1059" s="146"/>
      <c r="AJ1059" s="184"/>
      <c r="AK1059" s="144"/>
    </row>
    <row r="1060" spans="11:37" s="40" customFormat="1" ht="34.9" customHeight="1">
      <c r="K1060" s="152"/>
      <c r="P1060" s="237"/>
      <c r="Q1060" s="237"/>
      <c r="R1060" s="237"/>
      <c r="S1060" s="237"/>
      <c r="T1060" s="231"/>
      <c r="V1060" s="146"/>
      <c r="W1060" s="146"/>
      <c r="X1060" s="146"/>
      <c r="Y1060" s="146"/>
      <c r="Z1060" s="146"/>
      <c r="AA1060" s="146"/>
      <c r="AB1060" s="146"/>
      <c r="AC1060" s="146"/>
      <c r="AD1060" s="146"/>
      <c r="AE1060" s="146"/>
      <c r="AF1060" s="146"/>
      <c r="AG1060" s="146"/>
      <c r="AH1060" s="144"/>
      <c r="AI1060" s="146"/>
      <c r="AJ1060" s="184"/>
      <c r="AK1060" s="144"/>
    </row>
    <row r="1061" spans="11:37" s="40" customFormat="1" ht="34.9" customHeight="1">
      <c r="K1061" s="152"/>
      <c r="P1061" s="237"/>
      <c r="Q1061" s="237"/>
      <c r="R1061" s="237"/>
      <c r="S1061" s="237"/>
      <c r="T1061" s="231"/>
      <c r="V1061" s="146"/>
      <c r="W1061" s="146"/>
      <c r="X1061" s="146"/>
      <c r="Y1061" s="146"/>
      <c r="Z1061" s="146"/>
      <c r="AA1061" s="146"/>
      <c r="AB1061" s="146"/>
      <c r="AC1061" s="146"/>
      <c r="AD1061" s="146"/>
      <c r="AE1061" s="146"/>
      <c r="AF1061" s="146"/>
      <c r="AG1061" s="146"/>
      <c r="AH1061" s="144"/>
      <c r="AI1061" s="146"/>
      <c r="AJ1061" s="184"/>
      <c r="AK1061" s="144"/>
    </row>
    <row r="1062" spans="11:37" s="40" customFormat="1" ht="34.9" customHeight="1">
      <c r="K1062" s="152"/>
      <c r="P1062" s="237"/>
      <c r="Q1062" s="237"/>
      <c r="R1062" s="237"/>
      <c r="S1062" s="237"/>
      <c r="T1062" s="231"/>
      <c r="V1062" s="146"/>
      <c r="W1062" s="146"/>
      <c r="X1062" s="146"/>
      <c r="Y1062" s="146"/>
      <c r="Z1062" s="146"/>
      <c r="AA1062" s="146"/>
      <c r="AB1062" s="146"/>
      <c r="AC1062" s="146"/>
      <c r="AD1062" s="146"/>
      <c r="AE1062" s="146"/>
      <c r="AF1062" s="146"/>
      <c r="AG1062" s="146"/>
      <c r="AH1062" s="144"/>
      <c r="AI1062" s="146"/>
      <c r="AJ1062" s="184"/>
      <c r="AK1062" s="144"/>
    </row>
    <row r="1063" spans="11:37" s="40" customFormat="1" ht="34.9" customHeight="1">
      <c r="K1063" s="152"/>
      <c r="P1063" s="237"/>
      <c r="Q1063" s="237"/>
      <c r="R1063" s="237"/>
      <c r="S1063" s="237"/>
      <c r="T1063" s="231"/>
      <c r="V1063" s="146"/>
      <c r="W1063" s="146"/>
      <c r="X1063" s="146"/>
      <c r="Y1063" s="146"/>
      <c r="Z1063" s="146"/>
      <c r="AA1063" s="146"/>
      <c r="AB1063" s="146"/>
      <c r="AC1063" s="146"/>
      <c r="AD1063" s="146"/>
      <c r="AE1063" s="146"/>
      <c r="AF1063" s="146"/>
      <c r="AG1063" s="146"/>
      <c r="AH1063" s="144"/>
      <c r="AI1063" s="146"/>
      <c r="AJ1063" s="184"/>
      <c r="AK1063" s="144"/>
    </row>
    <row r="1064" spans="11:37" s="40" customFormat="1" ht="34.9" customHeight="1">
      <c r="K1064" s="152"/>
      <c r="P1064" s="237"/>
      <c r="Q1064" s="237"/>
      <c r="R1064" s="237"/>
      <c r="S1064" s="237"/>
      <c r="T1064" s="231"/>
      <c r="V1064" s="146"/>
      <c r="W1064" s="146"/>
      <c r="X1064" s="146"/>
      <c r="Y1064" s="146"/>
      <c r="Z1064" s="146"/>
      <c r="AA1064" s="146"/>
      <c r="AB1064" s="146"/>
      <c r="AC1064" s="146"/>
      <c r="AD1064" s="146"/>
      <c r="AE1064" s="146"/>
      <c r="AF1064" s="146"/>
      <c r="AG1064" s="146"/>
      <c r="AH1064" s="144"/>
      <c r="AI1064" s="146"/>
      <c r="AJ1064" s="184"/>
      <c r="AK1064" s="144"/>
    </row>
    <row r="1065" spans="11:37" s="40" customFormat="1" ht="34.9" customHeight="1">
      <c r="K1065" s="152"/>
      <c r="P1065" s="237"/>
      <c r="Q1065" s="237"/>
      <c r="R1065" s="237"/>
      <c r="S1065" s="237"/>
      <c r="T1065" s="231"/>
      <c r="V1065" s="146"/>
      <c r="W1065" s="146"/>
      <c r="X1065" s="146"/>
      <c r="Y1065" s="146"/>
      <c r="Z1065" s="146"/>
      <c r="AA1065" s="146"/>
      <c r="AB1065" s="146"/>
      <c r="AC1065" s="146"/>
      <c r="AD1065" s="146"/>
      <c r="AE1065" s="146"/>
      <c r="AF1065" s="146"/>
      <c r="AG1065" s="146"/>
      <c r="AH1065" s="144"/>
      <c r="AI1065" s="146"/>
      <c r="AJ1065" s="184"/>
      <c r="AK1065" s="144"/>
    </row>
    <row r="1066" spans="11:37" s="40" customFormat="1" ht="34.9" customHeight="1">
      <c r="K1066" s="152"/>
      <c r="P1066" s="237"/>
      <c r="Q1066" s="237"/>
      <c r="R1066" s="237"/>
      <c r="S1066" s="237"/>
      <c r="T1066" s="231"/>
      <c r="V1066" s="146"/>
      <c r="W1066" s="146"/>
      <c r="X1066" s="146"/>
      <c r="Y1066" s="146"/>
      <c r="Z1066" s="146"/>
      <c r="AA1066" s="146"/>
      <c r="AB1066" s="146"/>
      <c r="AC1066" s="146"/>
      <c r="AD1066" s="146"/>
      <c r="AE1066" s="146"/>
      <c r="AF1066" s="146"/>
      <c r="AG1066" s="146"/>
      <c r="AH1066" s="144"/>
      <c r="AI1066" s="146"/>
      <c r="AJ1066" s="184"/>
      <c r="AK1066" s="144"/>
    </row>
    <row r="1067" spans="11:37" s="40" customFormat="1" ht="34.9" customHeight="1">
      <c r="K1067" s="152"/>
      <c r="P1067" s="237"/>
      <c r="Q1067" s="237"/>
      <c r="R1067" s="237"/>
      <c r="S1067" s="237"/>
      <c r="T1067" s="231"/>
      <c r="V1067" s="146"/>
      <c r="W1067" s="146"/>
      <c r="X1067" s="146"/>
      <c r="Y1067" s="146"/>
      <c r="Z1067" s="146"/>
      <c r="AA1067" s="146"/>
      <c r="AB1067" s="146"/>
      <c r="AC1067" s="146"/>
      <c r="AD1067" s="146"/>
      <c r="AE1067" s="146"/>
      <c r="AF1067" s="146"/>
      <c r="AG1067" s="146"/>
      <c r="AH1067" s="144"/>
      <c r="AI1067" s="146"/>
      <c r="AJ1067" s="184"/>
      <c r="AK1067" s="144"/>
    </row>
    <row r="1068" spans="11:37" s="40" customFormat="1" ht="34.9" customHeight="1">
      <c r="K1068" s="152"/>
      <c r="P1068" s="237"/>
      <c r="Q1068" s="237"/>
      <c r="R1068" s="237"/>
      <c r="S1068" s="237"/>
      <c r="T1068" s="231"/>
      <c r="V1068" s="146"/>
      <c r="W1068" s="146"/>
      <c r="X1068" s="146"/>
      <c r="Y1068" s="146"/>
      <c r="Z1068" s="146"/>
      <c r="AA1068" s="146"/>
      <c r="AB1068" s="146"/>
      <c r="AC1068" s="146"/>
      <c r="AD1068" s="146"/>
      <c r="AE1068" s="146"/>
      <c r="AF1068" s="146"/>
      <c r="AG1068" s="146"/>
      <c r="AH1068" s="144"/>
      <c r="AI1068" s="146"/>
      <c r="AJ1068" s="184"/>
      <c r="AK1068" s="144"/>
    </row>
    <row r="1069" spans="11:37" s="40" customFormat="1" ht="34.9" customHeight="1">
      <c r="K1069" s="152"/>
      <c r="P1069" s="237"/>
      <c r="Q1069" s="237"/>
      <c r="R1069" s="237"/>
      <c r="S1069" s="237"/>
      <c r="T1069" s="231"/>
      <c r="V1069" s="146"/>
      <c r="W1069" s="146"/>
      <c r="X1069" s="146"/>
      <c r="Y1069" s="146"/>
      <c r="Z1069" s="146"/>
      <c r="AA1069" s="146"/>
      <c r="AB1069" s="146"/>
      <c r="AC1069" s="146"/>
      <c r="AD1069" s="146"/>
      <c r="AE1069" s="146"/>
      <c r="AF1069" s="146"/>
      <c r="AG1069" s="146"/>
      <c r="AH1069" s="144"/>
      <c r="AI1069" s="146"/>
      <c r="AJ1069" s="184"/>
      <c r="AK1069" s="144"/>
    </row>
    <row r="1070" spans="11:37" s="40" customFormat="1" ht="34.9" customHeight="1">
      <c r="K1070" s="152"/>
      <c r="P1070" s="237"/>
      <c r="Q1070" s="237"/>
      <c r="R1070" s="237"/>
      <c r="S1070" s="237"/>
      <c r="T1070" s="231"/>
      <c r="V1070" s="146"/>
      <c r="W1070" s="146"/>
      <c r="X1070" s="146"/>
      <c r="Y1070" s="146"/>
      <c r="Z1070" s="146"/>
      <c r="AA1070" s="146"/>
      <c r="AB1070" s="146"/>
      <c r="AC1070" s="146"/>
      <c r="AD1070" s="146"/>
      <c r="AE1070" s="146"/>
      <c r="AF1070" s="146"/>
      <c r="AG1070" s="146"/>
      <c r="AH1070" s="144"/>
      <c r="AI1070" s="146"/>
      <c r="AJ1070" s="184"/>
      <c r="AK1070" s="144"/>
    </row>
    <row r="1071" spans="11:37" s="40" customFormat="1" ht="34.9" customHeight="1">
      <c r="K1071" s="152"/>
      <c r="P1071" s="237"/>
      <c r="Q1071" s="237"/>
      <c r="R1071" s="237"/>
      <c r="S1071" s="237"/>
      <c r="T1071" s="231"/>
      <c r="V1071" s="146"/>
      <c r="W1071" s="146"/>
      <c r="X1071" s="146"/>
      <c r="Y1071" s="146"/>
      <c r="Z1071" s="146"/>
      <c r="AA1071" s="146"/>
      <c r="AB1071" s="146"/>
      <c r="AC1071" s="146"/>
      <c r="AD1071" s="146"/>
      <c r="AE1071" s="146"/>
      <c r="AF1071" s="146"/>
      <c r="AG1071" s="146"/>
      <c r="AH1071" s="144"/>
      <c r="AI1071" s="146"/>
      <c r="AJ1071" s="184"/>
      <c r="AK1071" s="144"/>
    </row>
    <row r="1072" spans="11:37" s="40" customFormat="1" ht="34.9" customHeight="1">
      <c r="K1072" s="152"/>
      <c r="P1072" s="237"/>
      <c r="Q1072" s="237"/>
      <c r="R1072" s="237"/>
      <c r="S1072" s="237"/>
      <c r="T1072" s="231"/>
      <c r="V1072" s="146"/>
      <c r="W1072" s="146"/>
      <c r="X1072" s="146"/>
      <c r="Y1072" s="146"/>
      <c r="Z1072" s="146"/>
      <c r="AA1072" s="146"/>
      <c r="AB1072" s="146"/>
      <c r="AC1072" s="146"/>
      <c r="AD1072" s="146"/>
      <c r="AE1072" s="146"/>
      <c r="AF1072" s="146"/>
      <c r="AG1072" s="146"/>
      <c r="AH1072" s="144"/>
      <c r="AI1072" s="146"/>
      <c r="AJ1072" s="184"/>
      <c r="AK1072" s="144"/>
    </row>
    <row r="1073" spans="11:37" s="40" customFormat="1" ht="34.9" customHeight="1">
      <c r="K1073" s="152"/>
      <c r="P1073" s="237"/>
      <c r="Q1073" s="237"/>
      <c r="R1073" s="237"/>
      <c r="S1073" s="237"/>
      <c r="T1073" s="231"/>
      <c r="V1073" s="146"/>
      <c r="W1073" s="146"/>
      <c r="X1073" s="146"/>
      <c r="Y1073" s="146"/>
      <c r="Z1073" s="146"/>
      <c r="AA1073" s="146"/>
      <c r="AB1073" s="146"/>
      <c r="AC1073" s="146"/>
      <c r="AD1073" s="146"/>
      <c r="AE1073" s="146"/>
      <c r="AF1073" s="146"/>
      <c r="AG1073" s="146"/>
      <c r="AH1073" s="144"/>
      <c r="AI1073" s="146"/>
      <c r="AJ1073" s="184"/>
      <c r="AK1073" s="144"/>
    </row>
    <row r="1074" spans="11:37" s="40" customFormat="1" ht="34.9" customHeight="1">
      <c r="K1074" s="152"/>
      <c r="P1074" s="237"/>
      <c r="Q1074" s="237"/>
      <c r="R1074" s="237"/>
      <c r="S1074" s="237"/>
      <c r="T1074" s="231"/>
      <c r="V1074" s="146"/>
      <c r="W1074" s="146"/>
      <c r="X1074" s="146"/>
      <c r="Y1074" s="146"/>
      <c r="Z1074" s="146"/>
      <c r="AA1074" s="146"/>
      <c r="AB1074" s="146"/>
      <c r="AC1074" s="146"/>
      <c r="AD1074" s="146"/>
      <c r="AE1074" s="146"/>
      <c r="AF1074" s="146"/>
      <c r="AG1074" s="146"/>
      <c r="AH1074" s="144"/>
      <c r="AI1074" s="146"/>
      <c r="AJ1074" s="184"/>
      <c r="AK1074" s="144"/>
    </row>
    <row r="1075" spans="11:37" s="40" customFormat="1" ht="34.9" customHeight="1">
      <c r="K1075" s="152"/>
      <c r="P1075" s="237"/>
      <c r="Q1075" s="237"/>
      <c r="R1075" s="237"/>
      <c r="S1075" s="237"/>
      <c r="T1075" s="231"/>
      <c r="V1075" s="146"/>
      <c r="W1075" s="146"/>
      <c r="X1075" s="146"/>
      <c r="Y1075" s="146"/>
      <c r="Z1075" s="146"/>
      <c r="AA1075" s="146"/>
      <c r="AB1075" s="146"/>
      <c r="AC1075" s="146"/>
      <c r="AD1075" s="146"/>
      <c r="AE1075" s="146"/>
      <c r="AF1075" s="146"/>
      <c r="AG1075" s="146"/>
      <c r="AH1075" s="144"/>
      <c r="AI1075" s="146"/>
      <c r="AJ1075" s="184"/>
      <c r="AK1075" s="144"/>
    </row>
    <row r="1076" spans="11:37" s="40" customFormat="1" ht="34.9" customHeight="1">
      <c r="K1076" s="152"/>
      <c r="P1076" s="237"/>
      <c r="Q1076" s="237"/>
      <c r="R1076" s="237"/>
      <c r="S1076" s="237"/>
      <c r="T1076" s="231"/>
      <c r="V1076" s="146"/>
      <c r="W1076" s="146"/>
      <c r="X1076" s="146"/>
      <c r="Y1076" s="146"/>
      <c r="Z1076" s="146"/>
      <c r="AA1076" s="146"/>
      <c r="AB1076" s="146"/>
      <c r="AC1076" s="146"/>
      <c r="AD1076" s="146"/>
      <c r="AE1076" s="146"/>
      <c r="AF1076" s="146"/>
      <c r="AG1076" s="146"/>
      <c r="AH1076" s="144"/>
      <c r="AI1076" s="146"/>
      <c r="AJ1076" s="184"/>
      <c r="AK1076" s="144"/>
    </row>
    <row r="1077" spans="11:37" s="40" customFormat="1" ht="34.9" customHeight="1">
      <c r="K1077" s="152"/>
      <c r="P1077" s="237"/>
      <c r="Q1077" s="237"/>
      <c r="R1077" s="237"/>
      <c r="S1077" s="237"/>
      <c r="T1077" s="231"/>
      <c r="V1077" s="146"/>
      <c r="W1077" s="146"/>
      <c r="X1077" s="146"/>
      <c r="Y1077" s="146"/>
      <c r="Z1077" s="146"/>
      <c r="AA1077" s="146"/>
      <c r="AB1077" s="146"/>
      <c r="AC1077" s="146"/>
      <c r="AD1077" s="146"/>
      <c r="AE1077" s="146"/>
      <c r="AF1077" s="146"/>
      <c r="AG1077" s="146"/>
      <c r="AH1077" s="144"/>
      <c r="AI1077" s="146"/>
      <c r="AJ1077" s="184"/>
      <c r="AK1077" s="144"/>
    </row>
    <row r="1078" spans="11:37" s="40" customFormat="1" ht="34.9" customHeight="1">
      <c r="K1078" s="152"/>
      <c r="P1078" s="237"/>
      <c r="Q1078" s="237"/>
      <c r="R1078" s="237"/>
      <c r="S1078" s="237"/>
      <c r="T1078" s="231"/>
      <c r="V1078" s="146"/>
      <c r="W1078" s="146"/>
      <c r="X1078" s="146"/>
      <c r="Y1078" s="146"/>
      <c r="Z1078" s="146"/>
      <c r="AA1078" s="146"/>
      <c r="AB1078" s="146"/>
      <c r="AC1078" s="146"/>
      <c r="AD1078" s="146"/>
      <c r="AE1078" s="146"/>
      <c r="AF1078" s="146"/>
      <c r="AG1078" s="146"/>
      <c r="AH1078" s="144"/>
      <c r="AI1078" s="146"/>
      <c r="AJ1078" s="184"/>
      <c r="AK1078" s="144"/>
    </row>
    <row r="1079" spans="11:37" s="40" customFormat="1" ht="34.9" customHeight="1">
      <c r="K1079" s="152"/>
      <c r="P1079" s="237"/>
      <c r="Q1079" s="237"/>
      <c r="R1079" s="237"/>
      <c r="S1079" s="237"/>
      <c r="T1079" s="231"/>
      <c r="V1079" s="146"/>
      <c r="W1079" s="146"/>
      <c r="X1079" s="146"/>
      <c r="Y1079" s="146"/>
      <c r="Z1079" s="146"/>
      <c r="AA1079" s="146"/>
      <c r="AB1079" s="146"/>
      <c r="AC1079" s="146"/>
      <c r="AD1079" s="146"/>
      <c r="AE1079" s="146"/>
      <c r="AF1079" s="146"/>
      <c r="AG1079" s="146"/>
      <c r="AH1079" s="144"/>
      <c r="AI1079" s="146"/>
      <c r="AJ1079" s="184"/>
      <c r="AK1079" s="144"/>
    </row>
    <row r="1080" spans="11:37" s="40" customFormat="1" ht="34.9" customHeight="1">
      <c r="K1080" s="152"/>
      <c r="P1080" s="237"/>
      <c r="Q1080" s="237"/>
      <c r="R1080" s="237"/>
      <c r="S1080" s="237"/>
      <c r="T1080" s="231"/>
      <c r="V1080" s="146"/>
      <c r="W1080" s="146"/>
      <c r="X1080" s="146"/>
      <c r="Y1080" s="146"/>
      <c r="Z1080" s="146"/>
      <c r="AA1080" s="146"/>
      <c r="AB1080" s="146"/>
      <c r="AC1080" s="146"/>
      <c r="AD1080" s="146"/>
      <c r="AE1080" s="146"/>
      <c r="AF1080" s="146"/>
      <c r="AG1080" s="146"/>
      <c r="AH1080" s="144"/>
      <c r="AI1080" s="146"/>
      <c r="AJ1080" s="184"/>
      <c r="AK1080" s="144"/>
    </row>
    <row r="1081" spans="11:37" s="40" customFormat="1" ht="34.9" customHeight="1">
      <c r="K1081" s="152"/>
      <c r="P1081" s="237"/>
      <c r="Q1081" s="237"/>
      <c r="R1081" s="237"/>
      <c r="S1081" s="237"/>
      <c r="T1081" s="231"/>
      <c r="V1081" s="146"/>
      <c r="W1081" s="146"/>
      <c r="X1081" s="146"/>
      <c r="Y1081" s="146"/>
      <c r="Z1081" s="146"/>
      <c r="AA1081" s="146"/>
      <c r="AB1081" s="146"/>
      <c r="AC1081" s="146"/>
      <c r="AD1081" s="146"/>
      <c r="AE1081" s="146"/>
      <c r="AF1081" s="146"/>
      <c r="AG1081" s="146"/>
      <c r="AH1081" s="144"/>
      <c r="AI1081" s="146"/>
      <c r="AJ1081" s="184"/>
      <c r="AK1081" s="144"/>
    </row>
    <row r="1082" spans="11:37" s="40" customFormat="1" ht="34.9" customHeight="1">
      <c r="K1082" s="152"/>
      <c r="P1082" s="237"/>
      <c r="Q1082" s="237"/>
      <c r="R1082" s="237"/>
      <c r="S1082" s="237"/>
      <c r="T1082" s="231"/>
      <c r="V1082" s="146"/>
      <c r="W1082" s="146"/>
      <c r="X1082" s="146"/>
      <c r="Y1082" s="146"/>
      <c r="Z1082" s="146"/>
      <c r="AA1082" s="146"/>
      <c r="AB1082" s="146"/>
      <c r="AC1082" s="146"/>
      <c r="AD1082" s="146"/>
      <c r="AE1082" s="146"/>
      <c r="AF1082" s="146"/>
      <c r="AG1082" s="146"/>
      <c r="AH1082" s="144"/>
      <c r="AI1082" s="146"/>
      <c r="AJ1082" s="184"/>
      <c r="AK1082" s="144"/>
    </row>
    <row r="1083" spans="11:37" s="40" customFormat="1" ht="34.9" customHeight="1">
      <c r="K1083" s="152"/>
      <c r="P1083" s="237"/>
      <c r="Q1083" s="237"/>
      <c r="R1083" s="237"/>
      <c r="S1083" s="237"/>
      <c r="T1083" s="231"/>
      <c r="V1083" s="146"/>
      <c r="W1083" s="146"/>
      <c r="X1083" s="146"/>
      <c r="Y1083" s="146"/>
      <c r="Z1083" s="146"/>
      <c r="AA1083" s="146"/>
      <c r="AB1083" s="146"/>
      <c r="AC1083" s="146"/>
      <c r="AD1083" s="146"/>
      <c r="AE1083" s="146"/>
      <c r="AF1083" s="146"/>
      <c r="AG1083" s="146"/>
      <c r="AH1083" s="144"/>
      <c r="AI1083" s="146"/>
      <c r="AJ1083" s="184"/>
      <c r="AK1083" s="144"/>
    </row>
    <row r="1084" spans="11:37" s="40" customFormat="1" ht="34.9" customHeight="1">
      <c r="K1084" s="152"/>
      <c r="P1084" s="237"/>
      <c r="Q1084" s="237"/>
      <c r="R1084" s="237"/>
      <c r="S1084" s="237"/>
      <c r="T1084" s="231"/>
      <c r="V1084" s="146"/>
      <c r="W1084" s="146"/>
      <c r="X1084" s="146"/>
      <c r="Y1084" s="146"/>
      <c r="Z1084" s="146"/>
      <c r="AA1084" s="146"/>
      <c r="AB1084" s="146"/>
      <c r="AC1084" s="146"/>
      <c r="AD1084" s="146"/>
      <c r="AE1084" s="146"/>
      <c r="AF1084" s="146"/>
      <c r="AG1084" s="146"/>
      <c r="AH1084" s="144"/>
      <c r="AI1084" s="146"/>
      <c r="AJ1084" s="184"/>
      <c r="AK1084" s="144"/>
    </row>
    <row r="1085" spans="11:37" s="40" customFormat="1" ht="34.9" customHeight="1">
      <c r="K1085" s="152"/>
      <c r="P1085" s="237"/>
      <c r="Q1085" s="237"/>
      <c r="R1085" s="237"/>
      <c r="S1085" s="237"/>
      <c r="T1085" s="231"/>
      <c r="V1085" s="146"/>
      <c r="W1085" s="146"/>
      <c r="X1085" s="146"/>
      <c r="Y1085" s="146"/>
      <c r="Z1085" s="146"/>
      <c r="AA1085" s="146"/>
      <c r="AB1085" s="146"/>
      <c r="AC1085" s="146"/>
      <c r="AD1085" s="146"/>
      <c r="AE1085" s="146"/>
      <c r="AF1085" s="146"/>
      <c r="AG1085" s="146"/>
      <c r="AH1085" s="144"/>
      <c r="AI1085" s="146"/>
      <c r="AJ1085" s="184"/>
      <c r="AK1085" s="144"/>
    </row>
    <row r="1086" spans="11:37" s="40" customFormat="1" ht="34.9" customHeight="1">
      <c r="K1086" s="152"/>
      <c r="P1086" s="237"/>
      <c r="Q1086" s="237"/>
      <c r="R1086" s="237"/>
      <c r="S1086" s="237"/>
      <c r="T1086" s="231"/>
      <c r="V1086" s="146"/>
      <c r="W1086" s="146"/>
      <c r="X1086" s="146"/>
      <c r="Y1086" s="146"/>
      <c r="Z1086" s="146"/>
      <c r="AA1086" s="146"/>
      <c r="AB1086" s="146"/>
      <c r="AC1086" s="146"/>
      <c r="AD1086" s="146"/>
      <c r="AE1086" s="146"/>
      <c r="AF1086" s="146"/>
      <c r="AG1086" s="146"/>
      <c r="AH1086" s="144"/>
      <c r="AI1086" s="146"/>
      <c r="AJ1086" s="184"/>
      <c r="AK1086" s="144"/>
    </row>
    <row r="1087" spans="11:37" s="40" customFormat="1" ht="34.9" customHeight="1">
      <c r="K1087" s="152"/>
      <c r="P1087" s="237"/>
      <c r="Q1087" s="237"/>
      <c r="R1087" s="237"/>
      <c r="S1087" s="237"/>
      <c r="T1087" s="231"/>
      <c r="V1087" s="146"/>
      <c r="W1087" s="146"/>
      <c r="X1087" s="146"/>
      <c r="Y1087" s="146"/>
      <c r="Z1087" s="146"/>
      <c r="AA1087" s="146"/>
      <c r="AB1087" s="146"/>
      <c r="AC1087" s="146"/>
      <c r="AD1087" s="146"/>
      <c r="AE1087" s="146"/>
      <c r="AF1087" s="146"/>
      <c r="AG1087" s="146"/>
      <c r="AH1087" s="144"/>
      <c r="AI1087" s="146"/>
      <c r="AJ1087" s="184"/>
      <c r="AK1087" s="144"/>
    </row>
    <row r="1088" spans="11:37" s="40" customFormat="1" ht="34.9" customHeight="1">
      <c r="K1088" s="152"/>
      <c r="P1088" s="237"/>
      <c r="Q1088" s="237"/>
      <c r="R1088" s="237"/>
      <c r="S1088" s="237"/>
      <c r="T1088" s="231"/>
      <c r="V1088" s="146"/>
      <c r="W1088" s="146"/>
      <c r="X1088" s="146"/>
      <c r="Y1088" s="146"/>
      <c r="Z1088" s="146"/>
      <c r="AA1088" s="146"/>
      <c r="AB1088" s="146"/>
      <c r="AC1088" s="146"/>
      <c r="AD1088" s="146"/>
      <c r="AE1088" s="146"/>
      <c r="AF1088" s="146"/>
      <c r="AG1088" s="146"/>
      <c r="AH1088" s="144"/>
      <c r="AI1088" s="146"/>
      <c r="AJ1088" s="184"/>
      <c r="AK1088" s="144"/>
    </row>
    <row r="1089" spans="11:37" s="40" customFormat="1" ht="34.9" customHeight="1">
      <c r="K1089" s="152"/>
      <c r="P1089" s="237"/>
      <c r="Q1089" s="237"/>
      <c r="R1089" s="237"/>
      <c r="S1089" s="237"/>
      <c r="T1089" s="231"/>
      <c r="V1089" s="146"/>
      <c r="W1089" s="146"/>
      <c r="X1089" s="146"/>
      <c r="Y1089" s="146"/>
      <c r="Z1089" s="146"/>
      <c r="AA1089" s="146"/>
      <c r="AB1089" s="146"/>
      <c r="AC1089" s="146"/>
      <c r="AD1089" s="146"/>
      <c r="AE1089" s="146"/>
      <c r="AF1089" s="146"/>
      <c r="AG1089" s="146"/>
      <c r="AH1089" s="144"/>
      <c r="AI1089" s="146"/>
      <c r="AJ1089" s="184"/>
      <c r="AK1089" s="144"/>
    </row>
    <row r="1090" spans="11:37" s="40" customFormat="1" ht="34.9" customHeight="1">
      <c r="K1090" s="152"/>
      <c r="P1090" s="237"/>
      <c r="Q1090" s="237"/>
      <c r="R1090" s="237"/>
      <c r="S1090" s="237"/>
      <c r="T1090" s="231"/>
      <c r="V1090" s="146"/>
      <c r="W1090" s="146"/>
      <c r="X1090" s="146"/>
      <c r="Y1090" s="146"/>
      <c r="Z1090" s="146"/>
      <c r="AA1090" s="146"/>
      <c r="AB1090" s="146"/>
      <c r="AC1090" s="146"/>
      <c r="AD1090" s="146"/>
      <c r="AE1090" s="146"/>
      <c r="AF1090" s="146"/>
      <c r="AG1090" s="146"/>
      <c r="AH1090" s="144"/>
      <c r="AI1090" s="146"/>
      <c r="AJ1090" s="184"/>
      <c r="AK1090" s="144"/>
    </row>
    <row r="1091" spans="11:37" s="40" customFormat="1" ht="34.9" customHeight="1">
      <c r="K1091" s="152"/>
      <c r="P1091" s="237"/>
      <c r="Q1091" s="237"/>
      <c r="R1091" s="237"/>
      <c r="S1091" s="237"/>
      <c r="T1091" s="231"/>
      <c r="V1091" s="146"/>
      <c r="W1091" s="146"/>
      <c r="X1091" s="146"/>
      <c r="Y1091" s="146"/>
      <c r="Z1091" s="146"/>
      <c r="AA1091" s="146"/>
      <c r="AB1091" s="146"/>
      <c r="AC1091" s="146"/>
      <c r="AD1091" s="146"/>
      <c r="AE1091" s="146"/>
      <c r="AF1091" s="146"/>
      <c r="AG1091" s="146"/>
      <c r="AH1091" s="144"/>
      <c r="AI1091" s="146"/>
      <c r="AJ1091" s="184"/>
      <c r="AK1091" s="144"/>
    </row>
    <row r="1092" spans="11:37" s="40" customFormat="1" ht="34.9" customHeight="1">
      <c r="K1092" s="152"/>
      <c r="P1092" s="237"/>
      <c r="Q1092" s="237"/>
      <c r="R1092" s="237"/>
      <c r="S1092" s="237"/>
      <c r="T1092" s="231"/>
      <c r="V1092" s="146"/>
      <c r="W1092" s="146"/>
      <c r="X1092" s="146"/>
      <c r="Y1092" s="146"/>
      <c r="Z1092" s="146"/>
      <c r="AA1092" s="146"/>
      <c r="AB1092" s="146"/>
      <c r="AC1092" s="146"/>
      <c r="AD1092" s="146"/>
      <c r="AE1092" s="146"/>
      <c r="AF1092" s="146"/>
      <c r="AG1092" s="146"/>
      <c r="AH1092" s="144"/>
      <c r="AI1092" s="146"/>
      <c r="AJ1092" s="184"/>
      <c r="AK1092" s="144"/>
    </row>
    <row r="1093" spans="11:37" s="40" customFormat="1" ht="34.9" customHeight="1">
      <c r="K1093" s="152"/>
      <c r="P1093" s="237"/>
      <c r="Q1093" s="237"/>
      <c r="R1093" s="237"/>
      <c r="S1093" s="237"/>
      <c r="T1093" s="231"/>
      <c r="V1093" s="146"/>
      <c r="W1093" s="146"/>
      <c r="X1093" s="146"/>
      <c r="Y1093" s="146"/>
      <c r="Z1093" s="146"/>
      <c r="AA1093" s="146"/>
      <c r="AB1093" s="146"/>
      <c r="AC1093" s="146"/>
      <c r="AD1093" s="146"/>
      <c r="AE1093" s="146"/>
      <c r="AF1093" s="146"/>
      <c r="AG1093" s="146"/>
      <c r="AH1093" s="144"/>
      <c r="AI1093" s="146"/>
      <c r="AJ1093" s="184"/>
      <c r="AK1093" s="144"/>
    </row>
    <row r="1094" spans="11:37" s="40" customFormat="1" ht="34.9" customHeight="1">
      <c r="K1094" s="152"/>
      <c r="P1094" s="237"/>
      <c r="Q1094" s="237"/>
      <c r="R1094" s="237"/>
      <c r="S1094" s="237"/>
      <c r="T1094" s="231"/>
      <c r="V1094" s="146"/>
      <c r="W1094" s="146"/>
      <c r="X1094" s="146"/>
      <c r="Y1094" s="146"/>
      <c r="Z1094" s="146"/>
      <c r="AA1094" s="146"/>
      <c r="AB1094" s="146"/>
      <c r="AC1094" s="146"/>
      <c r="AD1094" s="146"/>
      <c r="AE1094" s="146"/>
      <c r="AF1094" s="146"/>
      <c r="AG1094" s="146"/>
      <c r="AH1094" s="144"/>
      <c r="AI1094" s="146"/>
      <c r="AJ1094" s="184"/>
      <c r="AK1094" s="144"/>
    </row>
    <row r="1095" spans="11:37" s="40" customFormat="1" ht="34.9" customHeight="1">
      <c r="K1095" s="152"/>
      <c r="P1095" s="237"/>
      <c r="Q1095" s="237"/>
      <c r="R1095" s="237"/>
      <c r="S1095" s="237"/>
      <c r="T1095" s="231"/>
      <c r="V1095" s="146"/>
      <c r="W1095" s="146"/>
      <c r="X1095" s="146"/>
      <c r="Y1095" s="146"/>
      <c r="Z1095" s="146"/>
      <c r="AA1095" s="146"/>
      <c r="AB1095" s="146"/>
      <c r="AC1095" s="146"/>
      <c r="AD1095" s="146"/>
      <c r="AE1095" s="146"/>
      <c r="AF1095" s="146"/>
      <c r="AG1095" s="146"/>
      <c r="AH1095" s="144"/>
      <c r="AI1095" s="146"/>
      <c r="AJ1095" s="184"/>
      <c r="AK1095" s="144"/>
    </row>
    <row r="1096" spans="11:37" s="40" customFormat="1" ht="34.9" customHeight="1">
      <c r="K1096" s="152"/>
      <c r="P1096" s="237"/>
      <c r="Q1096" s="237"/>
      <c r="R1096" s="237"/>
      <c r="S1096" s="237"/>
      <c r="T1096" s="231"/>
      <c r="V1096" s="146"/>
      <c r="W1096" s="146"/>
      <c r="X1096" s="146"/>
      <c r="Y1096" s="146"/>
      <c r="Z1096" s="146"/>
      <c r="AA1096" s="146"/>
      <c r="AB1096" s="146"/>
      <c r="AC1096" s="146"/>
      <c r="AD1096" s="146"/>
      <c r="AE1096" s="146"/>
      <c r="AF1096" s="146"/>
      <c r="AG1096" s="146"/>
      <c r="AH1096" s="144"/>
      <c r="AI1096" s="146"/>
      <c r="AJ1096" s="184"/>
      <c r="AK1096" s="144"/>
    </row>
    <row r="1097" spans="11:37" s="40" customFormat="1" ht="34.9" customHeight="1">
      <c r="K1097" s="152"/>
      <c r="P1097" s="237"/>
      <c r="Q1097" s="237"/>
      <c r="R1097" s="237"/>
      <c r="S1097" s="237"/>
      <c r="T1097" s="231"/>
      <c r="V1097" s="146"/>
      <c r="W1097" s="146"/>
      <c r="X1097" s="146"/>
      <c r="Y1097" s="146"/>
      <c r="Z1097" s="146"/>
      <c r="AA1097" s="146"/>
      <c r="AB1097" s="146"/>
      <c r="AC1097" s="146"/>
      <c r="AD1097" s="146"/>
      <c r="AE1097" s="146"/>
      <c r="AF1097" s="146"/>
      <c r="AG1097" s="146"/>
      <c r="AH1097" s="144"/>
      <c r="AI1097" s="146"/>
      <c r="AJ1097" s="184"/>
      <c r="AK1097" s="144"/>
    </row>
    <row r="1098" spans="11:37" s="40" customFormat="1" ht="34.9" customHeight="1">
      <c r="K1098" s="152"/>
      <c r="P1098" s="237"/>
      <c r="Q1098" s="237"/>
      <c r="R1098" s="237"/>
      <c r="S1098" s="237"/>
      <c r="T1098" s="231"/>
      <c r="V1098" s="146"/>
      <c r="W1098" s="146"/>
      <c r="X1098" s="146"/>
      <c r="Y1098" s="146"/>
      <c r="Z1098" s="146"/>
      <c r="AA1098" s="146"/>
      <c r="AB1098" s="146"/>
      <c r="AC1098" s="146"/>
      <c r="AD1098" s="146"/>
      <c r="AE1098" s="146"/>
      <c r="AF1098" s="146"/>
      <c r="AG1098" s="146"/>
      <c r="AH1098" s="144"/>
      <c r="AI1098" s="146"/>
      <c r="AJ1098" s="184"/>
      <c r="AK1098" s="144"/>
    </row>
    <row r="1099" spans="11:37" s="40" customFormat="1" ht="34.9" customHeight="1">
      <c r="K1099" s="152"/>
      <c r="P1099" s="237"/>
      <c r="Q1099" s="237"/>
      <c r="R1099" s="237"/>
      <c r="S1099" s="237"/>
      <c r="T1099" s="231"/>
      <c r="V1099" s="146"/>
      <c r="W1099" s="146"/>
      <c r="X1099" s="146"/>
      <c r="Y1099" s="146"/>
      <c r="Z1099" s="146"/>
      <c r="AA1099" s="146"/>
      <c r="AB1099" s="146"/>
      <c r="AC1099" s="146"/>
      <c r="AD1099" s="146"/>
      <c r="AE1099" s="146"/>
      <c r="AF1099" s="146"/>
      <c r="AG1099" s="146"/>
      <c r="AH1099" s="144"/>
      <c r="AI1099" s="146"/>
      <c r="AJ1099" s="184"/>
      <c r="AK1099" s="144"/>
    </row>
    <row r="1100" spans="11:37" s="40" customFormat="1" ht="34.9" customHeight="1">
      <c r="K1100" s="152"/>
      <c r="P1100" s="237"/>
      <c r="Q1100" s="237"/>
      <c r="R1100" s="237"/>
      <c r="S1100" s="237"/>
      <c r="T1100" s="231"/>
      <c r="V1100" s="146"/>
      <c r="W1100" s="146"/>
      <c r="X1100" s="146"/>
      <c r="Y1100" s="146"/>
      <c r="Z1100" s="146"/>
      <c r="AA1100" s="146"/>
      <c r="AB1100" s="146"/>
      <c r="AC1100" s="146"/>
      <c r="AD1100" s="146"/>
      <c r="AE1100" s="146"/>
      <c r="AF1100" s="146"/>
      <c r="AG1100" s="146"/>
      <c r="AH1100" s="144"/>
      <c r="AI1100" s="146"/>
      <c r="AJ1100" s="184"/>
      <c r="AK1100" s="144"/>
    </row>
    <row r="1101" spans="11:37" s="40" customFormat="1" ht="34.9" customHeight="1">
      <c r="K1101" s="152"/>
      <c r="P1101" s="237"/>
      <c r="Q1101" s="237"/>
      <c r="R1101" s="237"/>
      <c r="S1101" s="237"/>
      <c r="T1101" s="231"/>
      <c r="V1101" s="146"/>
      <c r="W1101" s="146"/>
      <c r="X1101" s="146"/>
      <c r="Y1101" s="146"/>
      <c r="Z1101" s="146"/>
      <c r="AA1101" s="146"/>
      <c r="AB1101" s="146"/>
      <c r="AC1101" s="146"/>
      <c r="AD1101" s="146"/>
      <c r="AE1101" s="146"/>
      <c r="AF1101" s="146"/>
      <c r="AG1101" s="146"/>
      <c r="AH1101" s="144"/>
      <c r="AI1101" s="146"/>
      <c r="AJ1101" s="184"/>
      <c r="AK1101" s="144"/>
    </row>
    <row r="1102" spans="11:37" s="40" customFormat="1" ht="34.9" customHeight="1">
      <c r="K1102" s="152"/>
      <c r="P1102" s="237"/>
      <c r="Q1102" s="237"/>
      <c r="R1102" s="237"/>
      <c r="S1102" s="237"/>
      <c r="T1102" s="231"/>
      <c r="V1102" s="146"/>
      <c r="W1102" s="146"/>
      <c r="X1102" s="146"/>
      <c r="Y1102" s="146"/>
      <c r="Z1102" s="146"/>
      <c r="AA1102" s="146"/>
      <c r="AB1102" s="146"/>
      <c r="AC1102" s="146"/>
      <c r="AD1102" s="146"/>
      <c r="AE1102" s="146"/>
      <c r="AF1102" s="146"/>
      <c r="AG1102" s="146"/>
      <c r="AH1102" s="144"/>
      <c r="AI1102" s="146"/>
      <c r="AJ1102" s="184"/>
      <c r="AK1102" s="144"/>
    </row>
    <row r="1103" spans="11:37" s="40" customFormat="1" ht="34.9" customHeight="1">
      <c r="K1103" s="152"/>
      <c r="P1103" s="237"/>
      <c r="Q1103" s="237"/>
      <c r="R1103" s="237"/>
      <c r="S1103" s="237"/>
      <c r="T1103" s="231"/>
      <c r="V1103" s="146"/>
      <c r="W1103" s="146"/>
      <c r="X1103" s="146"/>
      <c r="Y1103" s="146"/>
      <c r="Z1103" s="146"/>
      <c r="AA1103" s="146"/>
      <c r="AB1103" s="146"/>
      <c r="AC1103" s="146"/>
      <c r="AD1103" s="146"/>
      <c r="AE1103" s="146"/>
      <c r="AF1103" s="146"/>
      <c r="AG1103" s="146"/>
      <c r="AH1103" s="144"/>
      <c r="AI1103" s="146"/>
      <c r="AJ1103" s="184"/>
      <c r="AK1103" s="144"/>
    </row>
    <row r="1104" spans="11:37" s="40" customFormat="1" ht="34.9" customHeight="1">
      <c r="K1104" s="152"/>
      <c r="P1104" s="237"/>
      <c r="Q1104" s="237"/>
      <c r="R1104" s="237"/>
      <c r="S1104" s="237"/>
      <c r="T1104" s="231"/>
      <c r="V1104" s="146"/>
      <c r="W1104" s="146"/>
      <c r="X1104" s="146"/>
      <c r="Y1104" s="146"/>
      <c r="Z1104" s="146"/>
      <c r="AA1104" s="146"/>
      <c r="AB1104" s="146"/>
      <c r="AC1104" s="146"/>
      <c r="AD1104" s="146"/>
      <c r="AE1104" s="146"/>
      <c r="AF1104" s="146"/>
      <c r="AG1104" s="146"/>
      <c r="AH1104" s="144"/>
      <c r="AI1104" s="146"/>
      <c r="AJ1104" s="184"/>
      <c r="AK1104" s="144"/>
    </row>
    <row r="1105" spans="11:37" s="40" customFormat="1" ht="34.9" customHeight="1">
      <c r="K1105" s="152"/>
      <c r="P1105" s="237"/>
      <c r="Q1105" s="237"/>
      <c r="R1105" s="237"/>
      <c r="S1105" s="237"/>
      <c r="T1105" s="231"/>
      <c r="V1105" s="146"/>
      <c r="W1105" s="146"/>
      <c r="X1105" s="146"/>
      <c r="Y1105" s="146"/>
      <c r="Z1105" s="146"/>
      <c r="AA1105" s="146"/>
      <c r="AB1105" s="146"/>
      <c r="AC1105" s="146"/>
      <c r="AD1105" s="146"/>
      <c r="AE1105" s="146"/>
      <c r="AF1105" s="146"/>
      <c r="AG1105" s="146"/>
      <c r="AH1105" s="144"/>
      <c r="AI1105" s="146"/>
      <c r="AJ1105" s="184"/>
      <c r="AK1105" s="144"/>
    </row>
    <row r="1106" spans="11:37" s="40" customFormat="1" ht="34.9" customHeight="1">
      <c r="K1106" s="152"/>
      <c r="P1106" s="237"/>
      <c r="Q1106" s="237"/>
      <c r="R1106" s="237"/>
      <c r="S1106" s="237"/>
      <c r="T1106" s="231"/>
      <c r="V1106" s="146"/>
      <c r="W1106" s="146"/>
      <c r="X1106" s="146"/>
      <c r="Y1106" s="146"/>
      <c r="Z1106" s="146"/>
      <c r="AA1106" s="146"/>
      <c r="AB1106" s="146"/>
      <c r="AC1106" s="146"/>
      <c r="AD1106" s="146"/>
      <c r="AE1106" s="146"/>
      <c r="AF1106" s="146"/>
      <c r="AG1106" s="146"/>
      <c r="AH1106" s="144"/>
      <c r="AI1106" s="146"/>
      <c r="AJ1106" s="184"/>
      <c r="AK1106" s="144"/>
    </row>
    <row r="1107" spans="11:37" s="40" customFormat="1" ht="34.9" customHeight="1">
      <c r="K1107" s="152"/>
      <c r="P1107" s="237"/>
      <c r="Q1107" s="237"/>
      <c r="R1107" s="237"/>
      <c r="S1107" s="237"/>
      <c r="T1107" s="231"/>
      <c r="V1107" s="146"/>
      <c r="W1107" s="146"/>
      <c r="X1107" s="146"/>
      <c r="Y1107" s="146"/>
      <c r="Z1107" s="146"/>
      <c r="AA1107" s="146"/>
      <c r="AB1107" s="146"/>
      <c r="AC1107" s="146"/>
      <c r="AD1107" s="146"/>
      <c r="AE1107" s="146"/>
      <c r="AF1107" s="146"/>
      <c r="AG1107" s="146"/>
      <c r="AH1107" s="144"/>
      <c r="AI1107" s="146"/>
      <c r="AJ1107" s="184"/>
      <c r="AK1107" s="144"/>
    </row>
    <row r="1108" spans="11:37" s="40" customFormat="1" ht="34.9" customHeight="1">
      <c r="K1108" s="152"/>
      <c r="P1108" s="237"/>
      <c r="Q1108" s="237"/>
      <c r="R1108" s="237"/>
      <c r="S1108" s="237"/>
      <c r="T1108" s="231"/>
      <c r="V1108" s="146"/>
      <c r="W1108" s="146"/>
      <c r="X1108" s="146"/>
      <c r="Y1108" s="146"/>
      <c r="Z1108" s="146"/>
      <c r="AA1108" s="146"/>
      <c r="AB1108" s="146"/>
      <c r="AC1108" s="146"/>
      <c r="AD1108" s="146"/>
      <c r="AE1108" s="146"/>
      <c r="AF1108" s="146"/>
      <c r="AG1108" s="146"/>
      <c r="AH1108" s="144"/>
      <c r="AI1108" s="146"/>
      <c r="AJ1108" s="184"/>
      <c r="AK1108" s="144"/>
    </row>
    <row r="1109" spans="11:37" s="40" customFormat="1" ht="34.9" customHeight="1">
      <c r="K1109" s="152"/>
      <c r="P1109" s="237"/>
      <c r="Q1109" s="237"/>
      <c r="R1109" s="237"/>
      <c r="S1109" s="237"/>
      <c r="T1109" s="231"/>
      <c r="V1109" s="146"/>
      <c r="W1109" s="146"/>
      <c r="X1109" s="146"/>
      <c r="Y1109" s="146"/>
      <c r="Z1109" s="146"/>
      <c r="AA1109" s="146"/>
      <c r="AB1109" s="146"/>
      <c r="AC1109" s="146"/>
      <c r="AD1109" s="146"/>
      <c r="AE1109" s="146"/>
      <c r="AF1109" s="146"/>
      <c r="AG1109" s="146"/>
      <c r="AH1109" s="144"/>
      <c r="AI1109" s="146"/>
      <c r="AJ1109" s="184"/>
      <c r="AK1109" s="144"/>
    </row>
    <row r="1110" spans="11:37" s="40" customFormat="1" ht="34.9" customHeight="1">
      <c r="K1110" s="152"/>
      <c r="P1110" s="237"/>
      <c r="Q1110" s="237"/>
      <c r="R1110" s="237"/>
      <c r="S1110" s="237"/>
      <c r="T1110" s="231"/>
      <c r="V1110" s="146"/>
      <c r="W1110" s="146"/>
      <c r="X1110" s="146"/>
      <c r="Y1110" s="146"/>
      <c r="Z1110" s="146"/>
      <c r="AA1110" s="146"/>
      <c r="AB1110" s="146"/>
      <c r="AC1110" s="146"/>
      <c r="AD1110" s="146"/>
      <c r="AE1110" s="146"/>
      <c r="AF1110" s="146"/>
      <c r="AG1110" s="146"/>
      <c r="AH1110" s="144"/>
      <c r="AI1110" s="146"/>
      <c r="AJ1110" s="184"/>
      <c r="AK1110" s="144"/>
    </row>
    <row r="1111" spans="11:37" s="40" customFormat="1" ht="34.9" customHeight="1">
      <c r="K1111" s="152"/>
      <c r="P1111" s="237"/>
      <c r="Q1111" s="237"/>
      <c r="R1111" s="237"/>
      <c r="S1111" s="237"/>
      <c r="T1111" s="231"/>
      <c r="V1111" s="146"/>
      <c r="W1111" s="146"/>
      <c r="X1111" s="146"/>
      <c r="Y1111" s="146"/>
      <c r="Z1111" s="146"/>
      <c r="AA1111" s="146"/>
      <c r="AB1111" s="146"/>
      <c r="AC1111" s="146"/>
      <c r="AD1111" s="146"/>
      <c r="AE1111" s="146"/>
      <c r="AF1111" s="146"/>
      <c r="AG1111" s="146"/>
      <c r="AH1111" s="144"/>
      <c r="AI1111" s="146"/>
      <c r="AJ1111" s="184"/>
      <c r="AK1111" s="144"/>
    </row>
    <row r="1112" spans="11:37" s="40" customFormat="1" ht="34.9" customHeight="1">
      <c r="K1112" s="152"/>
      <c r="P1112" s="237"/>
      <c r="Q1112" s="237"/>
      <c r="R1112" s="237"/>
      <c r="S1112" s="237"/>
      <c r="T1112" s="231"/>
      <c r="V1112" s="146"/>
      <c r="W1112" s="146"/>
      <c r="X1112" s="146"/>
      <c r="Y1112" s="146"/>
      <c r="Z1112" s="146"/>
      <c r="AA1112" s="146"/>
      <c r="AB1112" s="146"/>
      <c r="AC1112" s="146"/>
      <c r="AD1112" s="146"/>
      <c r="AE1112" s="146"/>
      <c r="AF1112" s="146"/>
      <c r="AG1112" s="146"/>
      <c r="AH1112" s="144"/>
      <c r="AI1112" s="146"/>
      <c r="AJ1112" s="184"/>
      <c r="AK1112" s="144"/>
    </row>
    <row r="1113" spans="11:37" s="40" customFormat="1" ht="34.9" customHeight="1">
      <c r="K1113" s="152"/>
      <c r="P1113" s="237"/>
      <c r="Q1113" s="237"/>
      <c r="R1113" s="237"/>
      <c r="S1113" s="237"/>
      <c r="T1113" s="231"/>
      <c r="V1113" s="146"/>
      <c r="W1113" s="146"/>
      <c r="X1113" s="146"/>
      <c r="Y1113" s="146"/>
      <c r="Z1113" s="146"/>
      <c r="AA1113" s="146"/>
      <c r="AB1113" s="146"/>
      <c r="AC1113" s="146"/>
      <c r="AD1113" s="146"/>
      <c r="AE1113" s="146"/>
      <c r="AF1113" s="146"/>
      <c r="AG1113" s="146"/>
      <c r="AH1113" s="144"/>
      <c r="AI1113" s="146"/>
      <c r="AJ1113" s="184"/>
      <c r="AK1113" s="144"/>
    </row>
    <row r="1114" spans="11:37" s="40" customFormat="1" ht="34.9" customHeight="1">
      <c r="K1114" s="152"/>
      <c r="P1114" s="237"/>
      <c r="Q1114" s="237"/>
      <c r="R1114" s="237"/>
      <c r="S1114" s="237"/>
      <c r="T1114" s="231"/>
      <c r="V1114" s="146"/>
      <c r="W1114" s="146"/>
      <c r="X1114" s="146"/>
      <c r="Y1114" s="146"/>
      <c r="Z1114" s="146"/>
      <c r="AA1114" s="146"/>
      <c r="AB1114" s="146"/>
      <c r="AC1114" s="146"/>
      <c r="AD1114" s="146"/>
      <c r="AE1114" s="146"/>
      <c r="AF1114" s="146"/>
      <c r="AG1114" s="146"/>
      <c r="AH1114" s="144"/>
      <c r="AI1114" s="146"/>
      <c r="AJ1114" s="184"/>
      <c r="AK1114" s="144"/>
    </row>
    <row r="1115" spans="11:37" s="40" customFormat="1" ht="34.9" customHeight="1">
      <c r="K1115" s="152"/>
      <c r="P1115" s="237"/>
      <c r="Q1115" s="237"/>
      <c r="R1115" s="237"/>
      <c r="S1115" s="237"/>
      <c r="T1115" s="231"/>
      <c r="V1115" s="146"/>
      <c r="W1115" s="146"/>
      <c r="X1115" s="146"/>
      <c r="Y1115" s="146"/>
      <c r="Z1115" s="146"/>
      <c r="AA1115" s="146"/>
      <c r="AB1115" s="146"/>
      <c r="AC1115" s="146"/>
      <c r="AD1115" s="146"/>
      <c r="AE1115" s="146"/>
      <c r="AF1115" s="146"/>
      <c r="AG1115" s="146"/>
      <c r="AH1115" s="144"/>
      <c r="AI1115" s="146"/>
      <c r="AJ1115" s="184"/>
      <c r="AK1115" s="144"/>
    </row>
    <row r="1116" spans="11:37" s="40" customFormat="1" ht="34.9" customHeight="1">
      <c r="K1116" s="152"/>
      <c r="P1116" s="237"/>
      <c r="Q1116" s="237"/>
      <c r="R1116" s="237"/>
      <c r="S1116" s="237"/>
      <c r="T1116" s="231"/>
      <c r="V1116" s="146"/>
      <c r="W1116" s="146"/>
      <c r="X1116" s="146"/>
      <c r="Y1116" s="146"/>
      <c r="Z1116" s="146"/>
      <c r="AA1116" s="146"/>
      <c r="AB1116" s="146"/>
      <c r="AC1116" s="146"/>
      <c r="AD1116" s="146"/>
      <c r="AE1116" s="146"/>
      <c r="AF1116" s="146"/>
      <c r="AG1116" s="146"/>
      <c r="AH1116" s="144"/>
      <c r="AI1116" s="146"/>
      <c r="AJ1116" s="184"/>
      <c r="AK1116" s="144"/>
    </row>
    <row r="1117" spans="11:37" s="40" customFormat="1" ht="34.9" customHeight="1">
      <c r="K1117" s="152"/>
      <c r="P1117" s="237"/>
      <c r="Q1117" s="237"/>
      <c r="R1117" s="237"/>
      <c r="S1117" s="237"/>
      <c r="T1117" s="231"/>
      <c r="V1117" s="146"/>
      <c r="W1117" s="146"/>
      <c r="X1117" s="146"/>
      <c r="Y1117" s="146"/>
      <c r="Z1117" s="146"/>
      <c r="AA1117" s="146"/>
      <c r="AB1117" s="146"/>
      <c r="AC1117" s="146"/>
      <c r="AD1117" s="146"/>
      <c r="AE1117" s="146"/>
      <c r="AF1117" s="146"/>
      <c r="AG1117" s="146"/>
      <c r="AH1117" s="144"/>
      <c r="AI1117" s="146"/>
      <c r="AJ1117" s="184"/>
      <c r="AK1117" s="144"/>
    </row>
    <row r="1118" spans="11:37" s="40" customFormat="1" ht="34.9" customHeight="1">
      <c r="K1118" s="152"/>
      <c r="P1118" s="237"/>
      <c r="Q1118" s="237"/>
      <c r="R1118" s="237"/>
      <c r="S1118" s="237"/>
      <c r="T1118" s="231"/>
      <c r="V1118" s="146"/>
      <c r="W1118" s="146"/>
      <c r="X1118" s="146"/>
      <c r="Y1118" s="146"/>
      <c r="Z1118" s="146"/>
      <c r="AA1118" s="146"/>
      <c r="AB1118" s="146"/>
      <c r="AC1118" s="146"/>
      <c r="AD1118" s="146"/>
      <c r="AE1118" s="146"/>
      <c r="AF1118" s="146"/>
      <c r="AG1118" s="146"/>
      <c r="AH1118" s="144"/>
      <c r="AI1118" s="146"/>
      <c r="AJ1118" s="184"/>
      <c r="AK1118" s="144"/>
    </row>
    <row r="1119" spans="11:37" s="40" customFormat="1" ht="34.9" customHeight="1">
      <c r="K1119" s="152"/>
      <c r="P1119" s="237"/>
      <c r="Q1119" s="237"/>
      <c r="R1119" s="237"/>
      <c r="S1119" s="237"/>
      <c r="T1119" s="231"/>
      <c r="V1119" s="146"/>
      <c r="W1119" s="146"/>
      <c r="X1119" s="146"/>
      <c r="Y1119" s="146"/>
      <c r="Z1119" s="146"/>
      <c r="AA1119" s="146"/>
      <c r="AB1119" s="146"/>
      <c r="AC1119" s="146"/>
      <c r="AD1119" s="146"/>
      <c r="AE1119" s="146"/>
      <c r="AF1119" s="146"/>
      <c r="AG1119" s="146"/>
      <c r="AH1119" s="144"/>
      <c r="AI1119" s="146"/>
      <c r="AJ1119" s="184"/>
      <c r="AK1119" s="144"/>
    </row>
    <row r="1120" spans="11:37" s="40" customFormat="1" ht="34.9" customHeight="1">
      <c r="K1120" s="152"/>
      <c r="P1120" s="237"/>
      <c r="Q1120" s="237"/>
      <c r="R1120" s="237"/>
      <c r="S1120" s="237"/>
      <c r="T1120" s="231"/>
      <c r="V1120" s="146"/>
      <c r="W1120" s="146"/>
      <c r="X1120" s="146"/>
      <c r="Y1120" s="146"/>
      <c r="Z1120" s="146"/>
      <c r="AA1120" s="146"/>
      <c r="AB1120" s="146"/>
      <c r="AC1120" s="146"/>
      <c r="AD1120" s="146"/>
      <c r="AE1120" s="146"/>
      <c r="AF1120" s="146"/>
      <c r="AG1120" s="146"/>
      <c r="AH1120" s="144"/>
      <c r="AI1120" s="146"/>
      <c r="AJ1120" s="184"/>
      <c r="AK1120" s="144"/>
    </row>
    <row r="1121" spans="11:37" s="40" customFormat="1" ht="34.9" customHeight="1">
      <c r="K1121" s="152"/>
      <c r="P1121" s="237"/>
      <c r="Q1121" s="237"/>
      <c r="R1121" s="237"/>
      <c r="S1121" s="237"/>
      <c r="T1121" s="231"/>
      <c r="V1121" s="146"/>
      <c r="W1121" s="146"/>
      <c r="X1121" s="146"/>
      <c r="Y1121" s="146"/>
      <c r="Z1121" s="146"/>
      <c r="AA1121" s="146"/>
      <c r="AB1121" s="146"/>
      <c r="AC1121" s="146"/>
      <c r="AD1121" s="146"/>
      <c r="AE1121" s="146"/>
      <c r="AF1121" s="146"/>
      <c r="AG1121" s="146"/>
      <c r="AH1121" s="144"/>
      <c r="AI1121" s="146"/>
      <c r="AJ1121" s="184"/>
      <c r="AK1121" s="144"/>
    </row>
    <row r="1122" spans="11:37" s="40" customFormat="1" ht="34.9" customHeight="1">
      <c r="K1122" s="152"/>
      <c r="P1122" s="237"/>
      <c r="Q1122" s="237"/>
      <c r="R1122" s="237"/>
      <c r="S1122" s="237"/>
      <c r="T1122" s="231"/>
      <c r="V1122" s="146"/>
      <c r="W1122" s="146"/>
      <c r="X1122" s="146"/>
      <c r="Y1122" s="146"/>
      <c r="Z1122" s="146"/>
      <c r="AA1122" s="146"/>
      <c r="AB1122" s="146"/>
      <c r="AC1122" s="146"/>
      <c r="AD1122" s="146"/>
      <c r="AE1122" s="146"/>
      <c r="AF1122" s="146"/>
      <c r="AG1122" s="146"/>
      <c r="AH1122" s="144"/>
      <c r="AI1122" s="146"/>
      <c r="AJ1122" s="184"/>
      <c r="AK1122" s="144"/>
    </row>
    <row r="1123" spans="11:37" s="40" customFormat="1" ht="34.9" customHeight="1">
      <c r="K1123" s="152"/>
      <c r="P1123" s="237"/>
      <c r="Q1123" s="237"/>
      <c r="R1123" s="237"/>
      <c r="S1123" s="237"/>
      <c r="T1123" s="231"/>
      <c r="V1123" s="146"/>
      <c r="W1123" s="146"/>
      <c r="X1123" s="146"/>
      <c r="Y1123" s="146"/>
      <c r="Z1123" s="146"/>
      <c r="AA1123" s="146"/>
      <c r="AB1123" s="146"/>
      <c r="AC1123" s="146"/>
      <c r="AD1123" s="146"/>
      <c r="AE1123" s="146"/>
      <c r="AF1123" s="146"/>
      <c r="AG1123" s="146"/>
      <c r="AH1123" s="144"/>
      <c r="AI1123" s="146"/>
      <c r="AJ1123" s="184"/>
      <c r="AK1123" s="144"/>
    </row>
    <row r="1124" spans="11:37" s="40" customFormat="1" ht="34.9" customHeight="1">
      <c r="K1124" s="152"/>
      <c r="P1124" s="237"/>
      <c r="Q1124" s="237"/>
      <c r="R1124" s="237"/>
      <c r="S1124" s="237"/>
      <c r="T1124" s="231"/>
      <c r="V1124" s="146"/>
      <c r="W1124" s="146"/>
      <c r="X1124" s="146"/>
      <c r="Y1124" s="146"/>
      <c r="Z1124" s="146"/>
      <c r="AA1124" s="146"/>
      <c r="AB1124" s="146"/>
      <c r="AC1124" s="146"/>
      <c r="AD1124" s="146"/>
      <c r="AE1124" s="146"/>
      <c r="AF1124" s="146"/>
      <c r="AG1124" s="146"/>
      <c r="AH1124" s="144"/>
      <c r="AI1124" s="146"/>
      <c r="AJ1124" s="184"/>
      <c r="AK1124" s="144"/>
    </row>
    <row r="1125" spans="11:37" s="40" customFormat="1" ht="34.9" customHeight="1">
      <c r="K1125" s="152"/>
      <c r="P1125" s="237"/>
      <c r="Q1125" s="237"/>
      <c r="R1125" s="237"/>
      <c r="S1125" s="237"/>
      <c r="T1125" s="231"/>
      <c r="V1125" s="146"/>
      <c r="W1125" s="146"/>
      <c r="X1125" s="146"/>
      <c r="Y1125" s="146"/>
      <c r="Z1125" s="146"/>
      <c r="AA1125" s="146"/>
      <c r="AB1125" s="146"/>
      <c r="AC1125" s="146"/>
      <c r="AD1125" s="146"/>
      <c r="AE1125" s="146"/>
      <c r="AF1125" s="146"/>
      <c r="AG1125" s="146"/>
      <c r="AH1125" s="144"/>
      <c r="AI1125" s="146"/>
      <c r="AJ1125" s="184"/>
      <c r="AK1125" s="144"/>
    </row>
    <row r="1126" spans="11:37" s="40" customFormat="1" ht="34.9" customHeight="1">
      <c r="K1126" s="152"/>
      <c r="P1126" s="237"/>
      <c r="Q1126" s="237"/>
      <c r="R1126" s="237"/>
      <c r="S1126" s="237"/>
      <c r="T1126" s="231"/>
      <c r="V1126" s="146"/>
      <c r="W1126" s="146"/>
      <c r="X1126" s="146"/>
      <c r="Y1126" s="146"/>
      <c r="Z1126" s="146"/>
      <c r="AA1126" s="146"/>
      <c r="AB1126" s="146"/>
      <c r="AC1126" s="146"/>
      <c r="AD1126" s="146"/>
      <c r="AE1126" s="146"/>
      <c r="AF1126" s="146"/>
      <c r="AG1126" s="146"/>
      <c r="AH1126" s="144"/>
      <c r="AI1126" s="146"/>
      <c r="AJ1126" s="184"/>
      <c r="AK1126" s="144"/>
    </row>
    <row r="1127" spans="11:37" s="40" customFormat="1" ht="34.9" customHeight="1">
      <c r="K1127" s="152"/>
      <c r="P1127" s="237"/>
      <c r="Q1127" s="237"/>
      <c r="R1127" s="237"/>
      <c r="S1127" s="237"/>
      <c r="T1127" s="231"/>
      <c r="V1127" s="146"/>
      <c r="W1127" s="146"/>
      <c r="X1127" s="146"/>
      <c r="Y1127" s="146"/>
      <c r="Z1127" s="146"/>
      <c r="AA1127" s="146"/>
      <c r="AB1127" s="146"/>
      <c r="AC1127" s="146"/>
      <c r="AD1127" s="146"/>
      <c r="AE1127" s="146"/>
      <c r="AF1127" s="146"/>
      <c r="AG1127" s="146"/>
      <c r="AH1127" s="144"/>
      <c r="AI1127" s="146"/>
      <c r="AJ1127" s="184"/>
      <c r="AK1127" s="144"/>
    </row>
    <row r="1128" spans="11:37" s="40" customFormat="1" ht="34.9" customHeight="1">
      <c r="K1128" s="152"/>
      <c r="P1128" s="237"/>
      <c r="Q1128" s="237"/>
      <c r="R1128" s="237"/>
      <c r="S1128" s="237"/>
      <c r="T1128" s="231"/>
      <c r="V1128" s="146"/>
      <c r="W1128" s="146"/>
      <c r="X1128" s="146"/>
      <c r="Y1128" s="146"/>
      <c r="Z1128" s="146"/>
      <c r="AA1128" s="146"/>
      <c r="AB1128" s="146"/>
      <c r="AC1128" s="146"/>
      <c r="AD1128" s="146"/>
      <c r="AE1128" s="146"/>
      <c r="AF1128" s="146"/>
      <c r="AG1128" s="146"/>
      <c r="AH1128" s="144"/>
      <c r="AI1128" s="146"/>
      <c r="AJ1128" s="184"/>
      <c r="AK1128" s="144"/>
    </row>
    <row r="1129" spans="11:37" s="40" customFormat="1" ht="34.9" customHeight="1">
      <c r="K1129" s="152"/>
      <c r="P1129" s="237"/>
      <c r="Q1129" s="237"/>
      <c r="R1129" s="237"/>
      <c r="S1129" s="237"/>
      <c r="T1129" s="231"/>
      <c r="V1129" s="146"/>
      <c r="W1129" s="146"/>
      <c r="X1129" s="146"/>
      <c r="Y1129" s="146"/>
      <c r="Z1129" s="146"/>
      <c r="AA1129" s="146"/>
      <c r="AB1129" s="146"/>
      <c r="AC1129" s="146"/>
      <c r="AD1129" s="146"/>
      <c r="AE1129" s="146"/>
      <c r="AF1129" s="146"/>
      <c r="AG1129" s="146"/>
      <c r="AH1129" s="144"/>
      <c r="AI1129" s="146"/>
      <c r="AJ1129" s="184"/>
      <c r="AK1129" s="144"/>
    </row>
    <row r="1130" spans="11:37" s="40" customFormat="1" ht="34.9" customHeight="1">
      <c r="K1130" s="152"/>
      <c r="P1130" s="237"/>
      <c r="Q1130" s="237"/>
      <c r="R1130" s="237"/>
      <c r="S1130" s="237"/>
      <c r="T1130" s="231"/>
      <c r="V1130" s="146"/>
      <c r="W1130" s="146"/>
      <c r="X1130" s="146"/>
      <c r="Y1130" s="146"/>
      <c r="Z1130" s="146"/>
      <c r="AA1130" s="146"/>
      <c r="AB1130" s="146"/>
      <c r="AC1130" s="146"/>
      <c r="AD1130" s="146"/>
      <c r="AE1130" s="146"/>
      <c r="AF1130" s="146"/>
      <c r="AG1130" s="146"/>
      <c r="AH1130" s="144"/>
      <c r="AI1130" s="146"/>
      <c r="AJ1130" s="184"/>
      <c r="AK1130" s="144"/>
    </row>
    <row r="1131" spans="11:37" s="40" customFormat="1" ht="34.9" customHeight="1">
      <c r="K1131" s="152"/>
      <c r="P1131" s="237"/>
      <c r="Q1131" s="237"/>
      <c r="R1131" s="237"/>
      <c r="S1131" s="237"/>
      <c r="T1131" s="231"/>
      <c r="V1131" s="146"/>
      <c r="W1131" s="146"/>
      <c r="X1131" s="146"/>
      <c r="Y1131" s="146"/>
      <c r="Z1131" s="146"/>
      <c r="AA1131" s="146"/>
      <c r="AB1131" s="146"/>
      <c r="AC1131" s="146"/>
      <c r="AD1131" s="146"/>
      <c r="AE1131" s="146"/>
      <c r="AF1131" s="146"/>
      <c r="AG1131" s="146"/>
      <c r="AH1131" s="144"/>
      <c r="AI1131" s="146"/>
      <c r="AJ1131" s="184"/>
      <c r="AK1131" s="144"/>
    </row>
    <row r="1132" spans="11:37" s="40" customFormat="1" ht="34.9" customHeight="1">
      <c r="K1132" s="152"/>
      <c r="P1132" s="237"/>
      <c r="Q1132" s="237"/>
      <c r="R1132" s="237"/>
      <c r="S1132" s="237"/>
      <c r="T1132" s="231"/>
      <c r="V1132" s="146"/>
      <c r="W1132" s="146"/>
      <c r="X1132" s="146"/>
      <c r="Y1132" s="146"/>
      <c r="Z1132" s="146"/>
      <c r="AA1132" s="146"/>
      <c r="AB1132" s="146"/>
      <c r="AC1132" s="146"/>
      <c r="AD1132" s="146"/>
      <c r="AE1132" s="146"/>
      <c r="AF1132" s="146"/>
      <c r="AG1132" s="146"/>
      <c r="AH1132" s="144"/>
      <c r="AI1132" s="146"/>
      <c r="AJ1132" s="184"/>
      <c r="AK1132" s="144"/>
    </row>
    <row r="1133" spans="11:37" s="40" customFormat="1" ht="34.9" customHeight="1">
      <c r="K1133" s="152"/>
      <c r="P1133" s="237"/>
      <c r="Q1133" s="237"/>
      <c r="R1133" s="237"/>
      <c r="S1133" s="237"/>
      <c r="T1133" s="231"/>
      <c r="V1133" s="146"/>
      <c r="W1133" s="146"/>
      <c r="X1133" s="146"/>
      <c r="Y1133" s="146"/>
      <c r="Z1133" s="146"/>
      <c r="AA1133" s="146"/>
      <c r="AB1133" s="146"/>
      <c r="AC1133" s="146"/>
      <c r="AD1133" s="146"/>
      <c r="AE1133" s="146"/>
      <c r="AF1133" s="146"/>
      <c r="AG1133" s="146"/>
      <c r="AH1133" s="144"/>
      <c r="AI1133" s="146"/>
      <c r="AJ1133" s="184"/>
      <c r="AK1133" s="144"/>
    </row>
    <row r="1134" spans="11:37" s="40" customFormat="1" ht="34.9" customHeight="1">
      <c r="K1134" s="152"/>
      <c r="P1134" s="237"/>
      <c r="Q1134" s="237"/>
      <c r="R1134" s="237"/>
      <c r="S1134" s="237"/>
      <c r="T1134" s="231"/>
      <c r="V1134" s="146"/>
      <c r="W1134" s="146"/>
      <c r="X1134" s="146"/>
      <c r="Y1134" s="146"/>
      <c r="Z1134" s="146"/>
      <c r="AA1134" s="146"/>
      <c r="AB1134" s="146"/>
      <c r="AC1134" s="146"/>
      <c r="AD1134" s="146"/>
      <c r="AE1134" s="146"/>
      <c r="AF1134" s="146"/>
      <c r="AG1134" s="146"/>
      <c r="AH1134" s="144"/>
      <c r="AI1134" s="146"/>
      <c r="AJ1134" s="184"/>
      <c r="AK1134" s="144"/>
    </row>
    <row r="1135" spans="11:37" s="40" customFormat="1" ht="34.9" customHeight="1">
      <c r="K1135" s="152"/>
      <c r="P1135" s="237"/>
      <c r="Q1135" s="237"/>
      <c r="R1135" s="237"/>
      <c r="S1135" s="237"/>
      <c r="T1135" s="231"/>
      <c r="V1135" s="146"/>
      <c r="W1135" s="146"/>
      <c r="X1135" s="146"/>
      <c r="Y1135" s="146"/>
      <c r="Z1135" s="146"/>
      <c r="AA1135" s="146"/>
      <c r="AB1135" s="146"/>
      <c r="AC1135" s="146"/>
      <c r="AD1135" s="146"/>
      <c r="AE1135" s="146"/>
      <c r="AF1135" s="146"/>
      <c r="AG1135" s="146"/>
      <c r="AH1135" s="144"/>
      <c r="AI1135" s="146"/>
      <c r="AJ1135" s="184"/>
      <c r="AK1135" s="144"/>
    </row>
    <row r="1136" spans="11:37" s="40" customFormat="1" ht="34.9" customHeight="1">
      <c r="K1136" s="152"/>
      <c r="P1136" s="237"/>
      <c r="Q1136" s="237"/>
      <c r="R1136" s="237"/>
      <c r="S1136" s="237"/>
      <c r="T1136" s="231"/>
      <c r="V1136" s="146"/>
      <c r="W1136" s="146"/>
      <c r="X1136" s="146"/>
      <c r="Y1136" s="146"/>
      <c r="Z1136" s="146"/>
      <c r="AA1136" s="146"/>
      <c r="AB1136" s="146"/>
      <c r="AC1136" s="146"/>
      <c r="AD1136" s="146"/>
      <c r="AE1136" s="146"/>
      <c r="AF1136" s="146"/>
      <c r="AG1136" s="146"/>
      <c r="AH1136" s="144"/>
      <c r="AI1136" s="146"/>
      <c r="AJ1136" s="184"/>
      <c r="AK1136" s="144"/>
    </row>
    <row r="1137" spans="11:37" s="40" customFormat="1" ht="34.9" customHeight="1">
      <c r="K1137" s="152"/>
      <c r="P1137" s="237"/>
      <c r="Q1137" s="237"/>
      <c r="R1137" s="237"/>
      <c r="S1137" s="237"/>
      <c r="T1137" s="231"/>
      <c r="V1137" s="146"/>
      <c r="W1137" s="146"/>
      <c r="X1137" s="146"/>
      <c r="Y1137" s="146"/>
      <c r="Z1137" s="146"/>
      <c r="AA1137" s="146"/>
      <c r="AB1137" s="146"/>
      <c r="AC1137" s="146"/>
      <c r="AD1137" s="146"/>
      <c r="AE1137" s="146"/>
      <c r="AF1137" s="146"/>
      <c r="AG1137" s="146"/>
      <c r="AH1137" s="144"/>
      <c r="AI1137" s="146"/>
      <c r="AJ1137" s="184"/>
      <c r="AK1137" s="144"/>
    </row>
    <row r="1138" spans="11:37" s="40" customFormat="1" ht="34.9" customHeight="1">
      <c r="K1138" s="152"/>
      <c r="P1138" s="237"/>
      <c r="Q1138" s="237"/>
      <c r="R1138" s="237"/>
      <c r="S1138" s="237"/>
      <c r="T1138" s="231"/>
      <c r="V1138" s="146"/>
      <c r="W1138" s="146"/>
      <c r="X1138" s="146"/>
      <c r="Y1138" s="146"/>
      <c r="Z1138" s="146"/>
      <c r="AA1138" s="146"/>
      <c r="AB1138" s="146"/>
      <c r="AC1138" s="146"/>
      <c r="AD1138" s="146"/>
      <c r="AE1138" s="146"/>
      <c r="AF1138" s="146"/>
      <c r="AG1138" s="146"/>
      <c r="AH1138" s="144"/>
      <c r="AI1138" s="146"/>
      <c r="AJ1138" s="184"/>
      <c r="AK1138" s="144"/>
    </row>
    <row r="1139" spans="11:37" s="40" customFormat="1" ht="34.9" customHeight="1">
      <c r="K1139" s="152"/>
      <c r="P1139" s="237"/>
      <c r="Q1139" s="237"/>
      <c r="R1139" s="237"/>
      <c r="S1139" s="237"/>
      <c r="T1139" s="231"/>
      <c r="V1139" s="146"/>
      <c r="W1139" s="146"/>
      <c r="X1139" s="146"/>
      <c r="Y1139" s="146"/>
      <c r="Z1139" s="146"/>
      <c r="AA1139" s="146"/>
      <c r="AB1139" s="146"/>
      <c r="AC1139" s="146"/>
      <c r="AD1139" s="146"/>
      <c r="AE1139" s="146"/>
      <c r="AF1139" s="146"/>
      <c r="AG1139" s="146"/>
      <c r="AH1139" s="144"/>
      <c r="AI1139" s="146"/>
      <c r="AJ1139" s="184"/>
      <c r="AK1139" s="144"/>
    </row>
    <row r="1140" spans="11:37" s="40" customFormat="1" ht="34.9" customHeight="1">
      <c r="K1140" s="152"/>
      <c r="P1140" s="237"/>
      <c r="Q1140" s="237"/>
      <c r="R1140" s="237"/>
      <c r="S1140" s="237"/>
      <c r="T1140" s="231"/>
      <c r="V1140" s="146"/>
      <c r="W1140" s="146"/>
      <c r="X1140" s="146"/>
      <c r="Y1140" s="146"/>
      <c r="Z1140" s="146"/>
      <c r="AA1140" s="146"/>
      <c r="AB1140" s="146"/>
      <c r="AC1140" s="146"/>
      <c r="AD1140" s="146"/>
      <c r="AE1140" s="146"/>
      <c r="AF1140" s="146"/>
      <c r="AG1140" s="146"/>
      <c r="AH1140" s="144"/>
      <c r="AI1140" s="146"/>
      <c r="AJ1140" s="184"/>
      <c r="AK1140" s="144"/>
    </row>
    <row r="1141" spans="11:37" s="40" customFormat="1" ht="34.9" customHeight="1">
      <c r="K1141" s="152"/>
      <c r="P1141" s="237"/>
      <c r="Q1141" s="237"/>
      <c r="R1141" s="237"/>
      <c r="S1141" s="237"/>
      <c r="T1141" s="231"/>
      <c r="V1141" s="146"/>
      <c r="W1141" s="146"/>
      <c r="X1141" s="146"/>
      <c r="Y1141" s="146"/>
      <c r="Z1141" s="146"/>
      <c r="AA1141" s="146"/>
      <c r="AB1141" s="146"/>
      <c r="AC1141" s="146"/>
      <c r="AD1141" s="146"/>
      <c r="AE1141" s="146"/>
      <c r="AF1141" s="146"/>
      <c r="AG1141" s="146"/>
      <c r="AH1141" s="144"/>
      <c r="AI1141" s="146"/>
      <c r="AJ1141" s="184"/>
      <c r="AK1141" s="144"/>
    </row>
    <row r="1142" spans="11:37" s="40" customFormat="1" ht="34.9" customHeight="1">
      <c r="K1142" s="152"/>
      <c r="P1142" s="237"/>
      <c r="Q1142" s="237"/>
      <c r="R1142" s="237"/>
      <c r="S1142" s="237"/>
      <c r="T1142" s="231"/>
      <c r="V1142" s="146"/>
      <c r="W1142" s="146"/>
      <c r="X1142" s="146"/>
      <c r="Y1142" s="146"/>
      <c r="Z1142" s="146"/>
      <c r="AA1142" s="146"/>
      <c r="AB1142" s="146"/>
      <c r="AC1142" s="146"/>
      <c r="AD1142" s="146"/>
      <c r="AE1142" s="146"/>
      <c r="AF1142" s="146"/>
      <c r="AG1142" s="146"/>
      <c r="AH1142" s="144"/>
      <c r="AI1142" s="146"/>
      <c r="AJ1142" s="184"/>
      <c r="AK1142" s="144"/>
    </row>
    <row r="1143" spans="11:37" s="40" customFormat="1" ht="34.9" customHeight="1">
      <c r="K1143" s="152"/>
      <c r="P1143" s="237"/>
      <c r="Q1143" s="237"/>
      <c r="R1143" s="237"/>
      <c r="S1143" s="237"/>
      <c r="T1143" s="231"/>
      <c r="V1143" s="146"/>
      <c r="W1143" s="146"/>
      <c r="X1143" s="146"/>
      <c r="Y1143" s="146"/>
      <c r="Z1143" s="146"/>
      <c r="AA1143" s="146"/>
      <c r="AB1143" s="146"/>
      <c r="AC1143" s="146"/>
      <c r="AD1143" s="146"/>
      <c r="AE1143" s="146"/>
      <c r="AF1143" s="146"/>
      <c r="AG1143" s="146"/>
      <c r="AH1143" s="144"/>
      <c r="AI1143" s="146"/>
      <c r="AJ1143" s="184"/>
      <c r="AK1143" s="144"/>
    </row>
    <row r="1144" spans="11:37" s="40" customFormat="1" ht="34.9" customHeight="1">
      <c r="K1144" s="152"/>
      <c r="P1144" s="237"/>
      <c r="Q1144" s="237"/>
      <c r="R1144" s="237"/>
      <c r="S1144" s="237"/>
      <c r="T1144" s="231"/>
      <c r="V1144" s="146"/>
      <c r="W1144" s="146"/>
      <c r="X1144" s="146"/>
      <c r="Y1144" s="146"/>
      <c r="Z1144" s="146"/>
      <c r="AA1144" s="146"/>
      <c r="AB1144" s="146"/>
      <c r="AC1144" s="146"/>
      <c r="AD1144" s="146"/>
      <c r="AE1144" s="146"/>
      <c r="AF1144" s="146"/>
      <c r="AG1144" s="146"/>
      <c r="AH1144" s="144"/>
      <c r="AI1144" s="146"/>
      <c r="AJ1144" s="184"/>
      <c r="AK1144" s="144"/>
    </row>
    <row r="1145" spans="11:37" s="40" customFormat="1" ht="34.9" customHeight="1">
      <c r="K1145" s="152"/>
      <c r="P1145" s="237"/>
      <c r="Q1145" s="237"/>
      <c r="R1145" s="237"/>
      <c r="S1145" s="237"/>
      <c r="T1145" s="231"/>
      <c r="V1145" s="146"/>
      <c r="W1145" s="146"/>
      <c r="X1145" s="146"/>
      <c r="Y1145" s="146"/>
      <c r="Z1145" s="146"/>
      <c r="AA1145" s="146"/>
      <c r="AB1145" s="146"/>
      <c r="AC1145" s="146"/>
      <c r="AD1145" s="146"/>
      <c r="AE1145" s="146"/>
      <c r="AF1145" s="146"/>
      <c r="AG1145" s="146"/>
      <c r="AH1145" s="144"/>
      <c r="AI1145" s="146"/>
      <c r="AJ1145" s="184"/>
      <c r="AK1145" s="144"/>
    </row>
    <row r="1146" spans="11:37" s="40" customFormat="1" ht="34.9" customHeight="1">
      <c r="K1146" s="152"/>
      <c r="P1146" s="237"/>
      <c r="Q1146" s="237"/>
      <c r="R1146" s="237"/>
      <c r="S1146" s="237"/>
      <c r="T1146" s="231"/>
      <c r="V1146" s="146"/>
      <c r="W1146" s="146"/>
      <c r="X1146" s="146"/>
      <c r="Y1146" s="146"/>
      <c r="Z1146" s="146"/>
      <c r="AA1146" s="146"/>
      <c r="AB1146" s="146"/>
      <c r="AC1146" s="146"/>
      <c r="AD1146" s="146"/>
      <c r="AE1146" s="146"/>
      <c r="AF1146" s="146"/>
      <c r="AG1146" s="146"/>
      <c r="AH1146" s="144"/>
      <c r="AI1146" s="146"/>
      <c r="AJ1146" s="184"/>
      <c r="AK1146" s="144"/>
    </row>
    <row r="1147" spans="11:37" s="40" customFormat="1" ht="34.9" customHeight="1">
      <c r="K1147" s="152"/>
      <c r="P1147" s="237"/>
      <c r="Q1147" s="237"/>
      <c r="R1147" s="237"/>
      <c r="S1147" s="237"/>
      <c r="T1147" s="231"/>
      <c r="V1147" s="146"/>
      <c r="W1147" s="146"/>
      <c r="X1147" s="146"/>
      <c r="Y1147" s="146"/>
      <c r="Z1147" s="146"/>
      <c r="AA1147" s="146"/>
      <c r="AB1147" s="146"/>
      <c r="AC1147" s="146"/>
      <c r="AD1147" s="146"/>
      <c r="AE1147" s="146"/>
      <c r="AF1147" s="146"/>
      <c r="AG1147" s="146"/>
      <c r="AH1147" s="144"/>
      <c r="AI1147" s="146"/>
      <c r="AJ1147" s="184"/>
      <c r="AK1147" s="144"/>
    </row>
    <row r="1148" spans="11:37" s="40" customFormat="1" ht="34.9" customHeight="1">
      <c r="K1148" s="152"/>
      <c r="P1148" s="237"/>
      <c r="Q1148" s="237"/>
      <c r="R1148" s="237"/>
      <c r="S1148" s="237"/>
      <c r="T1148" s="231"/>
      <c r="V1148" s="146"/>
      <c r="W1148" s="146"/>
      <c r="X1148" s="146"/>
      <c r="Y1148" s="146"/>
      <c r="Z1148" s="146"/>
      <c r="AA1148" s="146"/>
      <c r="AB1148" s="146"/>
      <c r="AC1148" s="146"/>
      <c r="AD1148" s="146"/>
      <c r="AE1148" s="146"/>
      <c r="AF1148" s="146"/>
      <c r="AG1148" s="146"/>
      <c r="AH1148" s="144"/>
      <c r="AI1148" s="146"/>
      <c r="AJ1148" s="184"/>
      <c r="AK1148" s="144"/>
    </row>
    <row r="1149" spans="11:37" s="40" customFormat="1" ht="34.9" customHeight="1">
      <c r="K1149" s="152"/>
      <c r="P1149" s="237"/>
      <c r="Q1149" s="237"/>
      <c r="R1149" s="237"/>
      <c r="S1149" s="237"/>
      <c r="T1149" s="231"/>
      <c r="V1149" s="146"/>
      <c r="W1149" s="146"/>
      <c r="X1149" s="146"/>
      <c r="Y1149" s="146"/>
      <c r="Z1149" s="146"/>
      <c r="AA1149" s="146"/>
      <c r="AB1149" s="146"/>
      <c r="AC1149" s="146"/>
      <c r="AD1149" s="146"/>
      <c r="AE1149" s="146"/>
      <c r="AF1149" s="146"/>
      <c r="AG1149" s="146"/>
      <c r="AH1149" s="144"/>
      <c r="AI1149" s="146"/>
      <c r="AJ1149" s="184"/>
      <c r="AK1149" s="144"/>
    </row>
    <row r="1150" spans="11:37" s="40" customFormat="1" ht="34.9" customHeight="1">
      <c r="K1150" s="152"/>
      <c r="P1150" s="237"/>
      <c r="Q1150" s="237"/>
      <c r="R1150" s="237"/>
      <c r="S1150" s="237"/>
      <c r="T1150" s="231"/>
      <c r="V1150" s="146"/>
      <c r="W1150" s="146"/>
      <c r="X1150" s="146"/>
      <c r="Y1150" s="146"/>
      <c r="Z1150" s="146"/>
      <c r="AA1150" s="146"/>
      <c r="AB1150" s="146"/>
      <c r="AC1150" s="146"/>
      <c r="AD1150" s="146"/>
      <c r="AE1150" s="146"/>
      <c r="AF1150" s="146"/>
      <c r="AG1150" s="146"/>
      <c r="AH1150" s="144"/>
      <c r="AI1150" s="146"/>
      <c r="AJ1150" s="184"/>
      <c r="AK1150" s="144"/>
    </row>
    <row r="1151" spans="11:37" s="40" customFormat="1" ht="34.9" customHeight="1">
      <c r="K1151" s="152"/>
      <c r="P1151" s="237"/>
      <c r="Q1151" s="237"/>
      <c r="R1151" s="237"/>
      <c r="S1151" s="237"/>
      <c r="T1151" s="231"/>
      <c r="V1151" s="146"/>
      <c r="W1151" s="146"/>
      <c r="X1151" s="146"/>
      <c r="Y1151" s="146"/>
      <c r="Z1151" s="146"/>
      <c r="AA1151" s="146"/>
      <c r="AB1151" s="146"/>
      <c r="AC1151" s="146"/>
      <c r="AD1151" s="146"/>
      <c r="AE1151" s="146"/>
      <c r="AF1151" s="146"/>
      <c r="AG1151" s="146"/>
      <c r="AH1151" s="144"/>
      <c r="AI1151" s="146"/>
      <c r="AJ1151" s="184"/>
      <c r="AK1151" s="144"/>
    </row>
    <row r="1152" spans="11:37" s="40" customFormat="1" ht="34.9" customHeight="1">
      <c r="K1152" s="152"/>
      <c r="P1152" s="237"/>
      <c r="Q1152" s="237"/>
      <c r="R1152" s="237"/>
      <c r="S1152" s="237"/>
      <c r="T1152" s="231"/>
      <c r="V1152" s="146"/>
      <c r="W1152" s="146"/>
      <c r="X1152" s="146"/>
      <c r="Y1152" s="146"/>
      <c r="Z1152" s="146"/>
      <c r="AA1152" s="146"/>
      <c r="AB1152" s="146"/>
      <c r="AC1152" s="146"/>
      <c r="AD1152" s="146"/>
      <c r="AE1152" s="146"/>
      <c r="AF1152" s="146"/>
      <c r="AG1152" s="146"/>
      <c r="AH1152" s="144"/>
      <c r="AI1152" s="146"/>
      <c r="AJ1152" s="184"/>
      <c r="AK1152" s="144"/>
    </row>
    <row r="1153" spans="11:37" s="40" customFormat="1" ht="34.9" customHeight="1">
      <c r="K1153" s="152"/>
      <c r="P1153" s="237"/>
      <c r="Q1153" s="237"/>
      <c r="R1153" s="237"/>
      <c r="S1153" s="237"/>
      <c r="T1153" s="231"/>
      <c r="V1153" s="146"/>
      <c r="W1153" s="146"/>
      <c r="X1153" s="146"/>
      <c r="Y1153" s="146"/>
      <c r="Z1153" s="146"/>
      <c r="AA1153" s="146"/>
      <c r="AB1153" s="146"/>
      <c r="AC1153" s="146"/>
      <c r="AD1153" s="146"/>
      <c r="AE1153" s="146"/>
      <c r="AF1153" s="146"/>
      <c r="AG1153" s="146"/>
      <c r="AH1153" s="144"/>
      <c r="AI1153" s="146"/>
      <c r="AJ1153" s="184"/>
      <c r="AK1153" s="144"/>
    </row>
    <row r="1154" spans="11:37" s="40" customFormat="1" ht="34.9" customHeight="1">
      <c r="K1154" s="152"/>
      <c r="P1154" s="237"/>
      <c r="Q1154" s="237"/>
      <c r="R1154" s="237"/>
      <c r="S1154" s="237"/>
      <c r="T1154" s="231"/>
      <c r="V1154" s="146"/>
      <c r="W1154" s="146"/>
      <c r="X1154" s="146"/>
      <c r="Y1154" s="146"/>
      <c r="Z1154" s="146"/>
      <c r="AA1154" s="146"/>
      <c r="AB1154" s="146"/>
      <c r="AC1154" s="146"/>
      <c r="AD1154" s="146"/>
      <c r="AE1154" s="146"/>
      <c r="AF1154" s="146"/>
      <c r="AG1154" s="146"/>
      <c r="AH1154" s="144"/>
      <c r="AI1154" s="146"/>
      <c r="AJ1154" s="184"/>
      <c r="AK1154" s="144"/>
    </row>
    <row r="1155" spans="11:37" s="40" customFormat="1" ht="34.9" customHeight="1">
      <c r="K1155" s="152"/>
      <c r="P1155" s="237"/>
      <c r="Q1155" s="237"/>
      <c r="R1155" s="237"/>
      <c r="S1155" s="237"/>
      <c r="T1155" s="231"/>
      <c r="V1155" s="146"/>
      <c r="W1155" s="146"/>
      <c r="X1155" s="146"/>
      <c r="Y1155" s="146"/>
      <c r="Z1155" s="146"/>
      <c r="AA1155" s="146"/>
      <c r="AB1155" s="146"/>
      <c r="AC1155" s="146"/>
      <c r="AD1155" s="146"/>
      <c r="AE1155" s="146"/>
      <c r="AF1155" s="146"/>
      <c r="AG1155" s="146"/>
      <c r="AH1155" s="144"/>
      <c r="AI1155" s="146"/>
      <c r="AJ1155" s="184"/>
      <c r="AK1155" s="144"/>
    </row>
    <row r="1156" spans="11:37" s="40" customFormat="1" ht="34.9" customHeight="1">
      <c r="K1156" s="152"/>
      <c r="P1156" s="237"/>
      <c r="Q1156" s="237"/>
      <c r="R1156" s="237"/>
      <c r="S1156" s="237"/>
      <c r="T1156" s="231"/>
      <c r="V1156" s="146"/>
      <c r="W1156" s="146"/>
      <c r="X1156" s="146"/>
      <c r="Y1156" s="146"/>
      <c r="Z1156" s="146"/>
      <c r="AA1156" s="146"/>
      <c r="AB1156" s="146"/>
      <c r="AC1156" s="146"/>
      <c r="AD1156" s="146"/>
      <c r="AE1156" s="146"/>
      <c r="AF1156" s="146"/>
      <c r="AG1156" s="146"/>
      <c r="AH1156" s="144"/>
      <c r="AI1156" s="146"/>
      <c r="AJ1156" s="184"/>
      <c r="AK1156" s="144"/>
    </row>
    <row r="1157" spans="11:37" s="40" customFormat="1" ht="34.9" customHeight="1">
      <c r="K1157" s="152"/>
      <c r="P1157" s="237"/>
      <c r="Q1157" s="237"/>
      <c r="R1157" s="237"/>
      <c r="S1157" s="237"/>
      <c r="T1157" s="231"/>
      <c r="V1157" s="146"/>
      <c r="W1157" s="146"/>
      <c r="X1157" s="146"/>
      <c r="Y1157" s="146"/>
      <c r="Z1157" s="146"/>
      <c r="AA1157" s="146"/>
      <c r="AB1157" s="146"/>
      <c r="AC1157" s="146"/>
      <c r="AD1157" s="146"/>
      <c r="AE1157" s="146"/>
      <c r="AF1157" s="146"/>
      <c r="AG1157" s="146"/>
      <c r="AH1157" s="144"/>
      <c r="AI1157" s="146"/>
      <c r="AJ1157" s="184"/>
      <c r="AK1157" s="144"/>
    </row>
    <row r="1158" spans="11:37" s="40" customFormat="1" ht="34.9" customHeight="1">
      <c r="K1158" s="152"/>
      <c r="P1158" s="237"/>
      <c r="Q1158" s="237"/>
      <c r="R1158" s="237"/>
      <c r="S1158" s="237"/>
      <c r="T1158" s="231"/>
      <c r="V1158" s="146"/>
      <c r="W1158" s="146"/>
      <c r="X1158" s="146"/>
      <c r="Y1158" s="146"/>
      <c r="Z1158" s="146"/>
      <c r="AA1158" s="146"/>
      <c r="AB1158" s="146"/>
      <c r="AC1158" s="146"/>
      <c r="AD1158" s="146"/>
      <c r="AE1158" s="146"/>
      <c r="AF1158" s="146"/>
      <c r="AG1158" s="146"/>
      <c r="AH1158" s="144"/>
      <c r="AI1158" s="146"/>
      <c r="AJ1158" s="184"/>
      <c r="AK1158" s="144"/>
    </row>
    <row r="1159" spans="11:37" s="40" customFormat="1" ht="34.9" customHeight="1">
      <c r="K1159" s="152"/>
      <c r="P1159" s="237"/>
      <c r="Q1159" s="237"/>
      <c r="R1159" s="237"/>
      <c r="S1159" s="237"/>
      <c r="T1159" s="231"/>
      <c r="V1159" s="146"/>
      <c r="W1159" s="146"/>
      <c r="X1159" s="146"/>
      <c r="Y1159" s="146"/>
      <c r="Z1159" s="146"/>
      <c r="AA1159" s="146"/>
      <c r="AB1159" s="146"/>
      <c r="AC1159" s="146"/>
      <c r="AD1159" s="146"/>
      <c r="AE1159" s="146"/>
      <c r="AF1159" s="146"/>
      <c r="AG1159" s="146"/>
      <c r="AH1159" s="144"/>
      <c r="AI1159" s="146"/>
      <c r="AJ1159" s="184"/>
      <c r="AK1159" s="144"/>
    </row>
    <row r="1160" spans="11:37" s="40" customFormat="1" ht="34.9" customHeight="1">
      <c r="K1160" s="152"/>
      <c r="P1160" s="237"/>
      <c r="Q1160" s="237"/>
      <c r="R1160" s="237"/>
      <c r="S1160" s="237"/>
      <c r="T1160" s="231"/>
      <c r="V1160" s="146"/>
      <c r="W1160" s="146"/>
      <c r="X1160" s="146"/>
      <c r="Y1160" s="146"/>
      <c r="Z1160" s="146"/>
      <c r="AA1160" s="146"/>
      <c r="AB1160" s="146"/>
      <c r="AC1160" s="146"/>
      <c r="AD1160" s="146"/>
      <c r="AE1160" s="146"/>
      <c r="AF1160" s="146"/>
      <c r="AG1160" s="146"/>
      <c r="AH1160" s="144"/>
      <c r="AI1160" s="146"/>
      <c r="AJ1160" s="184"/>
      <c r="AK1160" s="144"/>
    </row>
    <row r="1161" spans="11:37" s="40" customFormat="1" ht="34.9" customHeight="1">
      <c r="K1161" s="152"/>
      <c r="P1161" s="237"/>
      <c r="Q1161" s="237"/>
      <c r="R1161" s="237"/>
      <c r="S1161" s="237"/>
      <c r="T1161" s="231"/>
      <c r="V1161" s="146"/>
      <c r="W1161" s="146"/>
      <c r="X1161" s="146"/>
      <c r="Y1161" s="146"/>
      <c r="Z1161" s="146"/>
      <c r="AA1161" s="146"/>
      <c r="AB1161" s="146"/>
      <c r="AC1161" s="146"/>
      <c r="AD1161" s="146"/>
      <c r="AE1161" s="146"/>
      <c r="AF1161" s="146"/>
      <c r="AG1161" s="146"/>
      <c r="AH1161" s="144"/>
      <c r="AI1161" s="146"/>
      <c r="AJ1161" s="184"/>
      <c r="AK1161" s="144"/>
    </row>
    <row r="1162" spans="11:37" s="40" customFormat="1" ht="34.9" customHeight="1">
      <c r="K1162" s="152"/>
      <c r="P1162" s="237"/>
      <c r="Q1162" s="237"/>
      <c r="R1162" s="237"/>
      <c r="S1162" s="237"/>
      <c r="T1162" s="231"/>
      <c r="V1162" s="146"/>
      <c r="W1162" s="146"/>
      <c r="X1162" s="146"/>
      <c r="Y1162" s="146"/>
      <c r="Z1162" s="146"/>
      <c r="AA1162" s="146"/>
      <c r="AB1162" s="146"/>
      <c r="AC1162" s="146"/>
      <c r="AD1162" s="146"/>
      <c r="AE1162" s="146"/>
      <c r="AF1162" s="146"/>
      <c r="AG1162" s="146"/>
      <c r="AH1162" s="144"/>
      <c r="AI1162" s="146"/>
      <c r="AJ1162" s="184"/>
      <c r="AK1162" s="144"/>
    </row>
    <row r="1163" spans="11:37" s="40" customFormat="1" ht="34.9" customHeight="1">
      <c r="K1163" s="152"/>
      <c r="P1163" s="237"/>
      <c r="Q1163" s="237"/>
      <c r="R1163" s="237"/>
      <c r="S1163" s="237"/>
      <c r="T1163" s="231"/>
      <c r="V1163" s="146"/>
      <c r="W1163" s="146"/>
      <c r="X1163" s="146"/>
      <c r="Y1163" s="146"/>
      <c r="Z1163" s="146"/>
      <c r="AA1163" s="146"/>
      <c r="AB1163" s="146"/>
      <c r="AC1163" s="146"/>
      <c r="AD1163" s="146"/>
      <c r="AE1163" s="146"/>
      <c r="AF1163" s="146"/>
      <c r="AG1163" s="146"/>
      <c r="AH1163" s="144"/>
      <c r="AI1163" s="146"/>
      <c r="AJ1163" s="184"/>
      <c r="AK1163" s="144"/>
    </row>
    <row r="1164" spans="11:37" s="40" customFormat="1" ht="34.9" customHeight="1">
      <c r="K1164" s="152"/>
      <c r="P1164" s="237"/>
      <c r="Q1164" s="237"/>
      <c r="R1164" s="237"/>
      <c r="S1164" s="237"/>
      <c r="T1164" s="231"/>
      <c r="V1164" s="146"/>
      <c r="W1164" s="146"/>
      <c r="X1164" s="146"/>
      <c r="Y1164" s="146"/>
      <c r="Z1164" s="146"/>
      <c r="AA1164" s="146"/>
      <c r="AB1164" s="146"/>
      <c r="AC1164" s="146"/>
      <c r="AD1164" s="146"/>
      <c r="AE1164" s="146"/>
      <c r="AF1164" s="146"/>
      <c r="AG1164" s="146"/>
      <c r="AH1164" s="144"/>
      <c r="AI1164" s="146"/>
      <c r="AJ1164" s="184"/>
      <c r="AK1164" s="144"/>
    </row>
    <row r="1165" spans="11:37" s="40" customFormat="1" ht="34.9" customHeight="1">
      <c r="K1165" s="152"/>
      <c r="P1165" s="237"/>
      <c r="Q1165" s="237"/>
      <c r="R1165" s="237"/>
      <c r="S1165" s="237"/>
      <c r="T1165" s="231"/>
      <c r="V1165" s="146"/>
      <c r="W1165" s="146"/>
      <c r="X1165" s="146"/>
      <c r="Y1165" s="146"/>
      <c r="Z1165" s="146"/>
      <c r="AA1165" s="146"/>
      <c r="AB1165" s="146"/>
      <c r="AC1165" s="146"/>
      <c r="AD1165" s="146"/>
      <c r="AE1165" s="146"/>
      <c r="AF1165" s="146"/>
      <c r="AG1165" s="146"/>
      <c r="AH1165" s="144"/>
      <c r="AI1165" s="146"/>
      <c r="AJ1165" s="184"/>
      <c r="AK1165" s="144"/>
    </row>
    <row r="1166" spans="11:37" s="40" customFormat="1" ht="34.9" customHeight="1">
      <c r="K1166" s="152"/>
      <c r="P1166" s="237"/>
      <c r="Q1166" s="237"/>
      <c r="R1166" s="237"/>
      <c r="S1166" s="237"/>
      <c r="T1166" s="231"/>
      <c r="V1166" s="146"/>
      <c r="W1166" s="146"/>
      <c r="X1166" s="146"/>
      <c r="Y1166" s="146"/>
      <c r="Z1166" s="146"/>
      <c r="AA1166" s="146"/>
      <c r="AB1166" s="146"/>
      <c r="AC1166" s="146"/>
      <c r="AD1166" s="146"/>
      <c r="AE1166" s="146"/>
      <c r="AF1166" s="146"/>
      <c r="AG1166" s="146"/>
      <c r="AH1166" s="144"/>
      <c r="AI1166" s="146"/>
      <c r="AJ1166" s="184"/>
      <c r="AK1166" s="144"/>
    </row>
    <row r="1167" spans="11:37" s="40" customFormat="1" ht="34.9" customHeight="1">
      <c r="K1167" s="152"/>
      <c r="P1167" s="237"/>
      <c r="Q1167" s="237"/>
      <c r="R1167" s="237"/>
      <c r="S1167" s="237"/>
      <c r="T1167" s="231"/>
      <c r="V1167" s="146"/>
      <c r="W1167" s="146"/>
      <c r="X1167" s="146"/>
      <c r="Y1167" s="146"/>
      <c r="Z1167" s="146"/>
      <c r="AA1167" s="146"/>
      <c r="AB1167" s="146"/>
      <c r="AC1167" s="146"/>
      <c r="AD1167" s="146"/>
      <c r="AE1167" s="146"/>
      <c r="AF1167" s="146"/>
      <c r="AG1167" s="146"/>
      <c r="AH1167" s="144"/>
      <c r="AI1167" s="146"/>
      <c r="AJ1167" s="184"/>
      <c r="AK1167" s="144"/>
    </row>
    <row r="1168" spans="11:37" s="40" customFormat="1" ht="34.9" customHeight="1">
      <c r="K1168" s="152"/>
      <c r="P1168" s="237"/>
      <c r="Q1168" s="237"/>
      <c r="R1168" s="237"/>
      <c r="S1168" s="237"/>
      <c r="T1168" s="231"/>
      <c r="V1168" s="146"/>
      <c r="W1168" s="146"/>
      <c r="X1168" s="146"/>
      <c r="Y1168" s="146"/>
      <c r="Z1168" s="146"/>
      <c r="AA1168" s="146"/>
      <c r="AB1168" s="146"/>
      <c r="AC1168" s="146"/>
      <c r="AD1168" s="146"/>
      <c r="AE1168" s="146"/>
      <c r="AF1168" s="146"/>
      <c r="AG1168" s="146"/>
      <c r="AH1168" s="144"/>
      <c r="AI1168" s="146"/>
      <c r="AJ1168" s="184"/>
      <c r="AK1168" s="144"/>
    </row>
    <row r="1169" spans="11:37" s="40" customFormat="1" ht="34.9" customHeight="1">
      <c r="K1169" s="152"/>
      <c r="P1169" s="237"/>
      <c r="Q1169" s="237"/>
      <c r="R1169" s="237"/>
      <c r="S1169" s="237"/>
      <c r="T1169" s="231"/>
      <c r="V1169" s="146"/>
      <c r="W1169" s="146"/>
      <c r="X1169" s="146"/>
      <c r="Y1169" s="146"/>
      <c r="Z1169" s="146"/>
      <c r="AA1169" s="146"/>
      <c r="AB1169" s="146"/>
      <c r="AC1169" s="146"/>
      <c r="AD1169" s="146"/>
      <c r="AE1169" s="146"/>
      <c r="AF1169" s="146"/>
      <c r="AG1169" s="146"/>
      <c r="AH1169" s="144"/>
      <c r="AI1169" s="146"/>
      <c r="AJ1169" s="184"/>
      <c r="AK1169" s="144"/>
    </row>
    <row r="1170" spans="11:37" s="40" customFormat="1" ht="34.9" customHeight="1">
      <c r="K1170" s="152"/>
      <c r="P1170" s="237"/>
      <c r="Q1170" s="237"/>
      <c r="R1170" s="237"/>
      <c r="S1170" s="237"/>
      <c r="T1170" s="231"/>
      <c r="V1170" s="146"/>
      <c r="W1170" s="146"/>
      <c r="X1170" s="146"/>
      <c r="Y1170" s="146"/>
      <c r="Z1170" s="146"/>
      <c r="AA1170" s="146"/>
      <c r="AB1170" s="146"/>
      <c r="AC1170" s="146"/>
      <c r="AD1170" s="146"/>
      <c r="AE1170" s="146"/>
      <c r="AF1170" s="146"/>
      <c r="AG1170" s="146"/>
      <c r="AH1170" s="144"/>
      <c r="AI1170" s="146"/>
      <c r="AJ1170" s="184"/>
      <c r="AK1170" s="144"/>
    </row>
    <row r="1171" spans="11:37" s="40" customFormat="1" ht="34.9" customHeight="1">
      <c r="K1171" s="152"/>
      <c r="P1171" s="237"/>
      <c r="Q1171" s="237"/>
      <c r="R1171" s="237"/>
      <c r="S1171" s="237"/>
      <c r="T1171" s="231"/>
      <c r="V1171" s="146"/>
      <c r="W1171" s="146"/>
      <c r="X1171" s="146"/>
      <c r="Y1171" s="146"/>
      <c r="Z1171" s="146"/>
      <c r="AA1171" s="146"/>
      <c r="AB1171" s="146"/>
      <c r="AC1171" s="146"/>
      <c r="AD1171" s="146"/>
      <c r="AE1171" s="146"/>
      <c r="AF1171" s="146"/>
      <c r="AG1171" s="146"/>
      <c r="AH1171" s="144"/>
      <c r="AI1171" s="146"/>
      <c r="AJ1171" s="184"/>
      <c r="AK1171" s="144"/>
    </row>
    <row r="1172" spans="11:37" s="40" customFormat="1" ht="34.9" customHeight="1">
      <c r="K1172" s="152"/>
      <c r="P1172" s="237"/>
      <c r="Q1172" s="237"/>
      <c r="R1172" s="237"/>
      <c r="S1172" s="237"/>
      <c r="T1172" s="231"/>
      <c r="V1172" s="146"/>
      <c r="W1172" s="146"/>
      <c r="X1172" s="146"/>
      <c r="Y1172" s="146"/>
      <c r="Z1172" s="146"/>
      <c r="AA1172" s="146"/>
      <c r="AB1172" s="146"/>
      <c r="AC1172" s="146"/>
      <c r="AD1172" s="146"/>
      <c r="AE1172" s="146"/>
      <c r="AF1172" s="146"/>
      <c r="AG1172" s="146"/>
      <c r="AH1172" s="144"/>
      <c r="AI1172" s="146"/>
      <c r="AJ1172" s="184"/>
      <c r="AK1172" s="144"/>
    </row>
    <row r="1173" spans="11:37" s="40" customFormat="1" ht="34.9" customHeight="1">
      <c r="K1173" s="152"/>
      <c r="P1173" s="237"/>
      <c r="Q1173" s="237"/>
      <c r="R1173" s="237"/>
      <c r="S1173" s="237"/>
      <c r="T1173" s="231"/>
      <c r="V1173" s="146"/>
      <c r="W1173" s="146"/>
      <c r="X1173" s="146"/>
      <c r="Y1173" s="146"/>
      <c r="Z1173" s="146"/>
      <c r="AA1173" s="146"/>
      <c r="AB1173" s="146"/>
      <c r="AC1173" s="146"/>
      <c r="AD1173" s="146"/>
      <c r="AE1173" s="146"/>
      <c r="AF1173" s="146"/>
      <c r="AG1173" s="146"/>
      <c r="AH1173" s="144"/>
      <c r="AI1173" s="146"/>
      <c r="AJ1173" s="184"/>
      <c r="AK1173" s="144"/>
    </row>
    <row r="1174" spans="11:37" s="40" customFormat="1" ht="34.9" customHeight="1">
      <c r="K1174" s="152"/>
      <c r="P1174" s="237"/>
      <c r="Q1174" s="237"/>
      <c r="R1174" s="237"/>
      <c r="S1174" s="237"/>
      <c r="T1174" s="231"/>
      <c r="V1174" s="146"/>
      <c r="W1174" s="146"/>
      <c r="X1174" s="146"/>
      <c r="Y1174" s="146"/>
      <c r="Z1174" s="146"/>
      <c r="AA1174" s="146"/>
      <c r="AB1174" s="146"/>
      <c r="AC1174" s="146"/>
      <c r="AD1174" s="146"/>
      <c r="AE1174" s="146"/>
      <c r="AF1174" s="146"/>
      <c r="AG1174" s="146"/>
      <c r="AH1174" s="144"/>
      <c r="AI1174" s="146"/>
      <c r="AJ1174" s="184"/>
      <c r="AK1174" s="144"/>
    </row>
    <row r="1175" spans="11:37" s="40" customFormat="1" ht="34.9" customHeight="1">
      <c r="K1175" s="152"/>
      <c r="P1175" s="237"/>
      <c r="Q1175" s="237"/>
      <c r="R1175" s="237"/>
      <c r="S1175" s="237"/>
      <c r="T1175" s="231"/>
      <c r="V1175" s="146"/>
      <c r="W1175" s="146"/>
      <c r="X1175" s="146"/>
      <c r="Y1175" s="146"/>
      <c r="Z1175" s="146"/>
      <c r="AA1175" s="146"/>
      <c r="AB1175" s="146"/>
      <c r="AC1175" s="146"/>
      <c r="AD1175" s="146"/>
      <c r="AE1175" s="146"/>
      <c r="AF1175" s="146"/>
      <c r="AG1175" s="146"/>
      <c r="AH1175" s="144"/>
      <c r="AI1175" s="146"/>
      <c r="AJ1175" s="184"/>
      <c r="AK1175" s="144"/>
    </row>
    <row r="1176" spans="11:37" s="40" customFormat="1" ht="34.9" customHeight="1">
      <c r="K1176" s="152"/>
      <c r="P1176" s="237"/>
      <c r="Q1176" s="237"/>
      <c r="R1176" s="237"/>
      <c r="S1176" s="237"/>
      <c r="T1176" s="231"/>
      <c r="V1176" s="146"/>
      <c r="W1176" s="146"/>
      <c r="X1176" s="146"/>
      <c r="Y1176" s="146"/>
      <c r="Z1176" s="146"/>
      <c r="AA1176" s="146"/>
      <c r="AB1176" s="146"/>
      <c r="AC1176" s="146"/>
      <c r="AD1176" s="146"/>
      <c r="AE1176" s="146"/>
      <c r="AF1176" s="146"/>
      <c r="AG1176" s="146"/>
      <c r="AH1176" s="144"/>
      <c r="AI1176" s="146"/>
      <c r="AJ1176" s="184"/>
      <c r="AK1176" s="144"/>
    </row>
    <row r="1177" spans="11:37" s="40" customFormat="1" ht="34.9" customHeight="1">
      <c r="K1177" s="152"/>
      <c r="P1177" s="237"/>
      <c r="Q1177" s="237"/>
      <c r="R1177" s="237"/>
      <c r="S1177" s="237"/>
      <c r="T1177" s="231"/>
      <c r="V1177" s="146"/>
      <c r="W1177" s="146"/>
      <c r="X1177" s="146"/>
      <c r="Y1177" s="146"/>
      <c r="Z1177" s="146"/>
      <c r="AA1177" s="146"/>
      <c r="AB1177" s="146"/>
      <c r="AC1177" s="146"/>
      <c r="AD1177" s="146"/>
      <c r="AE1177" s="146"/>
      <c r="AF1177" s="146"/>
      <c r="AG1177" s="146"/>
      <c r="AH1177" s="144"/>
      <c r="AI1177" s="146"/>
      <c r="AJ1177" s="184"/>
      <c r="AK1177" s="144"/>
    </row>
    <row r="1178" spans="11:37" s="40" customFormat="1" ht="34.9" customHeight="1">
      <c r="K1178" s="152"/>
      <c r="P1178" s="237"/>
      <c r="Q1178" s="237"/>
      <c r="R1178" s="237"/>
      <c r="S1178" s="237"/>
      <c r="T1178" s="231"/>
      <c r="V1178" s="146"/>
      <c r="W1178" s="146"/>
      <c r="X1178" s="146"/>
      <c r="Y1178" s="146"/>
      <c r="Z1178" s="146"/>
      <c r="AA1178" s="146"/>
      <c r="AB1178" s="146"/>
      <c r="AC1178" s="146"/>
      <c r="AD1178" s="146"/>
      <c r="AE1178" s="146"/>
      <c r="AF1178" s="146"/>
      <c r="AG1178" s="146"/>
      <c r="AH1178" s="144"/>
      <c r="AI1178" s="146"/>
      <c r="AJ1178" s="184"/>
      <c r="AK1178" s="144"/>
    </row>
    <row r="1179" spans="11:37" s="40" customFormat="1" ht="34.9" customHeight="1">
      <c r="K1179" s="152"/>
      <c r="P1179" s="237"/>
      <c r="Q1179" s="237"/>
      <c r="R1179" s="237"/>
      <c r="S1179" s="237"/>
      <c r="T1179" s="231"/>
      <c r="V1179" s="146"/>
      <c r="W1179" s="146"/>
      <c r="X1179" s="146"/>
      <c r="Y1179" s="146"/>
      <c r="Z1179" s="146"/>
      <c r="AA1179" s="146"/>
      <c r="AB1179" s="146"/>
      <c r="AC1179" s="146"/>
      <c r="AD1179" s="146"/>
      <c r="AE1179" s="146"/>
      <c r="AF1179" s="146"/>
      <c r="AG1179" s="146"/>
      <c r="AH1179" s="144"/>
      <c r="AI1179" s="146"/>
      <c r="AJ1179" s="184"/>
      <c r="AK1179" s="144"/>
    </row>
    <row r="1180" spans="11:37" s="40" customFormat="1" ht="34.9" customHeight="1">
      <c r="K1180" s="152"/>
      <c r="P1180" s="237"/>
      <c r="Q1180" s="237"/>
      <c r="R1180" s="237"/>
      <c r="S1180" s="237"/>
      <c r="T1180" s="231"/>
      <c r="V1180" s="146"/>
      <c r="W1180" s="146"/>
      <c r="X1180" s="146"/>
      <c r="Y1180" s="146"/>
      <c r="Z1180" s="146"/>
      <c r="AA1180" s="146"/>
      <c r="AB1180" s="146"/>
      <c r="AC1180" s="146"/>
      <c r="AD1180" s="146"/>
      <c r="AE1180" s="146"/>
      <c r="AF1180" s="146"/>
      <c r="AG1180" s="146"/>
      <c r="AH1180" s="144"/>
      <c r="AI1180" s="146"/>
      <c r="AJ1180" s="184"/>
      <c r="AK1180" s="144"/>
    </row>
    <row r="1181" spans="11:37" s="40" customFormat="1" ht="34.9" customHeight="1">
      <c r="K1181" s="152"/>
      <c r="P1181" s="237"/>
      <c r="Q1181" s="237"/>
      <c r="R1181" s="237"/>
      <c r="S1181" s="237"/>
      <c r="T1181" s="231"/>
      <c r="V1181" s="146"/>
      <c r="W1181" s="146"/>
      <c r="X1181" s="146"/>
      <c r="Y1181" s="146"/>
      <c r="Z1181" s="146"/>
      <c r="AA1181" s="146"/>
      <c r="AB1181" s="146"/>
      <c r="AC1181" s="146"/>
      <c r="AD1181" s="146"/>
      <c r="AE1181" s="146"/>
      <c r="AF1181" s="146"/>
      <c r="AG1181" s="146"/>
      <c r="AH1181" s="144"/>
      <c r="AI1181" s="146"/>
      <c r="AJ1181" s="184"/>
      <c r="AK1181" s="144"/>
    </row>
    <row r="1182" spans="11:37" s="40" customFormat="1" ht="34.9" customHeight="1">
      <c r="K1182" s="152"/>
      <c r="P1182" s="237"/>
      <c r="Q1182" s="237"/>
      <c r="R1182" s="237"/>
      <c r="S1182" s="237"/>
      <c r="T1182" s="231"/>
      <c r="V1182" s="146"/>
      <c r="W1182" s="146"/>
      <c r="X1182" s="146"/>
      <c r="Y1182" s="146"/>
      <c r="Z1182" s="146"/>
      <c r="AA1182" s="146"/>
      <c r="AB1182" s="146"/>
      <c r="AC1182" s="146"/>
      <c r="AD1182" s="146"/>
      <c r="AE1182" s="146"/>
      <c r="AF1182" s="146"/>
      <c r="AG1182" s="146"/>
      <c r="AH1182" s="144"/>
      <c r="AI1182" s="146"/>
      <c r="AJ1182" s="184"/>
      <c r="AK1182" s="144"/>
    </row>
    <row r="1183" spans="11:37" s="40" customFormat="1" ht="34.9" customHeight="1">
      <c r="K1183" s="152"/>
      <c r="P1183" s="237"/>
      <c r="Q1183" s="237"/>
      <c r="R1183" s="237"/>
      <c r="S1183" s="237"/>
      <c r="T1183" s="231"/>
      <c r="V1183" s="146"/>
      <c r="W1183" s="146"/>
      <c r="X1183" s="146"/>
      <c r="Y1183" s="146"/>
      <c r="Z1183" s="146"/>
      <c r="AA1183" s="146"/>
      <c r="AB1183" s="146"/>
      <c r="AC1183" s="146"/>
      <c r="AD1183" s="146"/>
      <c r="AE1183" s="146"/>
      <c r="AF1183" s="146"/>
      <c r="AG1183" s="146"/>
      <c r="AH1183" s="144"/>
      <c r="AI1183" s="146"/>
      <c r="AJ1183" s="184"/>
      <c r="AK1183" s="144"/>
    </row>
    <row r="1184" spans="11:37" s="40" customFormat="1" ht="34.9" customHeight="1">
      <c r="K1184" s="152"/>
      <c r="P1184" s="237"/>
      <c r="Q1184" s="237"/>
      <c r="R1184" s="237"/>
      <c r="S1184" s="237"/>
      <c r="T1184" s="231"/>
      <c r="V1184" s="146"/>
      <c r="W1184" s="146"/>
      <c r="X1184" s="146"/>
      <c r="Y1184" s="146"/>
      <c r="Z1184" s="146"/>
      <c r="AA1184" s="146"/>
      <c r="AB1184" s="146"/>
      <c r="AC1184" s="146"/>
      <c r="AD1184" s="146"/>
      <c r="AE1184" s="146"/>
      <c r="AF1184" s="146"/>
      <c r="AG1184" s="146"/>
      <c r="AH1184" s="144"/>
      <c r="AI1184" s="146"/>
      <c r="AJ1184" s="184"/>
      <c r="AK1184" s="144"/>
    </row>
    <row r="1185" spans="11:37" s="40" customFormat="1" ht="34.9" customHeight="1">
      <c r="K1185" s="152"/>
      <c r="P1185" s="237"/>
      <c r="Q1185" s="237"/>
      <c r="R1185" s="237"/>
      <c r="S1185" s="237"/>
      <c r="T1185" s="231"/>
      <c r="V1185" s="146"/>
      <c r="W1185" s="146"/>
      <c r="X1185" s="146"/>
      <c r="Y1185" s="146"/>
      <c r="Z1185" s="146"/>
      <c r="AA1185" s="146"/>
      <c r="AB1185" s="146"/>
      <c r="AC1185" s="146"/>
      <c r="AD1185" s="146"/>
      <c r="AE1185" s="146"/>
      <c r="AF1185" s="146"/>
      <c r="AG1185" s="146"/>
      <c r="AH1185" s="144"/>
      <c r="AI1185" s="146"/>
      <c r="AJ1185" s="184"/>
      <c r="AK1185" s="144"/>
    </row>
    <row r="1186" spans="11:37" s="40" customFormat="1" ht="34.9" customHeight="1">
      <c r="K1186" s="152"/>
      <c r="P1186" s="237"/>
      <c r="Q1186" s="237"/>
      <c r="R1186" s="237"/>
      <c r="S1186" s="237"/>
      <c r="T1186" s="231"/>
      <c r="V1186" s="146"/>
      <c r="W1186" s="146"/>
      <c r="X1186" s="146"/>
      <c r="Y1186" s="146"/>
      <c r="Z1186" s="146"/>
      <c r="AA1186" s="146"/>
      <c r="AB1186" s="146"/>
      <c r="AC1186" s="146"/>
      <c r="AD1186" s="146"/>
      <c r="AE1186" s="146"/>
      <c r="AF1186" s="146"/>
      <c r="AG1186" s="146"/>
      <c r="AH1186" s="144"/>
      <c r="AI1186" s="146"/>
      <c r="AJ1186" s="184"/>
      <c r="AK1186" s="144"/>
    </row>
    <row r="1187" spans="11:37" s="40" customFormat="1" ht="34.9" customHeight="1">
      <c r="K1187" s="152"/>
      <c r="P1187" s="237"/>
      <c r="Q1187" s="237"/>
      <c r="R1187" s="237"/>
      <c r="S1187" s="237"/>
      <c r="T1187" s="231"/>
      <c r="V1187" s="146"/>
      <c r="W1187" s="146"/>
      <c r="X1187" s="146"/>
      <c r="Y1187" s="146"/>
      <c r="Z1187" s="146"/>
      <c r="AA1187" s="146"/>
      <c r="AB1187" s="146"/>
      <c r="AC1187" s="146"/>
      <c r="AD1187" s="146"/>
      <c r="AE1187" s="146"/>
      <c r="AF1187" s="146"/>
      <c r="AG1187" s="146"/>
      <c r="AH1187" s="144"/>
      <c r="AI1187" s="146"/>
      <c r="AJ1187" s="184"/>
      <c r="AK1187" s="144"/>
    </row>
    <row r="1188" spans="11:37" s="40" customFormat="1" ht="34.9" customHeight="1">
      <c r="K1188" s="152"/>
      <c r="P1188" s="237"/>
      <c r="Q1188" s="237"/>
      <c r="R1188" s="237"/>
      <c r="S1188" s="237"/>
      <c r="T1188" s="231"/>
      <c r="V1188" s="146"/>
      <c r="W1188" s="146"/>
      <c r="X1188" s="146"/>
      <c r="Y1188" s="146"/>
      <c r="Z1188" s="146"/>
      <c r="AA1188" s="146"/>
      <c r="AB1188" s="146"/>
      <c r="AC1188" s="146"/>
      <c r="AD1188" s="146"/>
      <c r="AE1188" s="146"/>
      <c r="AF1188" s="146"/>
      <c r="AG1188" s="146"/>
      <c r="AH1188" s="144"/>
      <c r="AI1188" s="146"/>
      <c r="AJ1188" s="184"/>
      <c r="AK1188" s="144"/>
    </row>
    <row r="1189" spans="11:37" s="40" customFormat="1" ht="34.9" customHeight="1">
      <c r="K1189" s="152"/>
      <c r="P1189" s="237"/>
      <c r="Q1189" s="237"/>
      <c r="R1189" s="237"/>
      <c r="S1189" s="237"/>
      <c r="T1189" s="231"/>
      <c r="V1189" s="146"/>
      <c r="W1189" s="146"/>
      <c r="X1189" s="146"/>
      <c r="Y1189" s="146"/>
      <c r="Z1189" s="146"/>
      <c r="AA1189" s="146"/>
      <c r="AB1189" s="146"/>
      <c r="AC1189" s="146"/>
      <c r="AD1189" s="146"/>
      <c r="AE1189" s="146"/>
      <c r="AF1189" s="146"/>
      <c r="AG1189" s="146"/>
      <c r="AH1189" s="144"/>
      <c r="AI1189" s="146"/>
      <c r="AJ1189" s="184"/>
      <c r="AK1189" s="144"/>
    </row>
    <row r="1190" spans="11:37" s="40" customFormat="1" ht="34.9" customHeight="1">
      <c r="K1190" s="152"/>
      <c r="P1190" s="237"/>
      <c r="Q1190" s="237"/>
      <c r="R1190" s="237"/>
      <c r="S1190" s="237"/>
      <c r="T1190" s="231"/>
      <c r="V1190" s="146"/>
      <c r="W1190" s="146"/>
      <c r="X1190" s="146"/>
      <c r="Y1190" s="146"/>
      <c r="Z1190" s="146"/>
      <c r="AA1190" s="146"/>
      <c r="AB1190" s="146"/>
      <c r="AC1190" s="146"/>
      <c r="AD1190" s="146"/>
      <c r="AE1190" s="146"/>
      <c r="AF1190" s="146"/>
      <c r="AG1190" s="146"/>
      <c r="AH1190" s="144"/>
      <c r="AI1190" s="146"/>
      <c r="AJ1190" s="184"/>
      <c r="AK1190" s="144"/>
    </row>
    <row r="1191" spans="11:37" s="40" customFormat="1" ht="34.9" customHeight="1">
      <c r="K1191" s="152"/>
      <c r="P1191" s="237"/>
      <c r="Q1191" s="237"/>
      <c r="R1191" s="237"/>
      <c r="S1191" s="237"/>
      <c r="T1191" s="231"/>
      <c r="V1191" s="146"/>
      <c r="W1191" s="146"/>
      <c r="X1191" s="146"/>
      <c r="Y1191" s="146"/>
      <c r="Z1191" s="146"/>
      <c r="AA1191" s="146"/>
      <c r="AB1191" s="146"/>
      <c r="AC1191" s="146"/>
      <c r="AD1191" s="146"/>
      <c r="AE1191" s="146"/>
      <c r="AF1191" s="146"/>
      <c r="AG1191" s="146"/>
      <c r="AH1191" s="144"/>
      <c r="AI1191" s="146"/>
      <c r="AJ1191" s="184"/>
      <c r="AK1191" s="144"/>
    </row>
    <row r="1192" spans="11:37" s="40" customFormat="1" ht="34.9" customHeight="1">
      <c r="K1192" s="152"/>
      <c r="P1192" s="237"/>
      <c r="Q1192" s="237"/>
      <c r="R1192" s="237"/>
      <c r="S1192" s="237"/>
      <c r="T1192" s="231"/>
      <c r="V1192" s="146"/>
      <c r="W1192" s="146"/>
      <c r="X1192" s="146"/>
      <c r="Y1192" s="146"/>
      <c r="Z1192" s="146"/>
      <c r="AA1192" s="146"/>
      <c r="AB1192" s="146"/>
      <c r="AC1192" s="146"/>
      <c r="AD1192" s="146"/>
      <c r="AE1192" s="146"/>
      <c r="AF1192" s="146"/>
      <c r="AG1192" s="146"/>
      <c r="AH1192" s="144"/>
      <c r="AI1192" s="146"/>
      <c r="AJ1192" s="184"/>
      <c r="AK1192" s="144"/>
    </row>
    <row r="1193" spans="11:37" s="40" customFormat="1" ht="34.9" customHeight="1">
      <c r="K1193" s="152"/>
      <c r="P1193" s="237"/>
      <c r="Q1193" s="237"/>
      <c r="R1193" s="237"/>
      <c r="S1193" s="237"/>
      <c r="T1193" s="231"/>
      <c r="V1193" s="146"/>
      <c r="W1193" s="146"/>
      <c r="X1193" s="146"/>
      <c r="Y1193" s="146"/>
      <c r="Z1193" s="146"/>
      <c r="AA1193" s="146"/>
      <c r="AB1193" s="146"/>
      <c r="AC1193" s="146"/>
      <c r="AD1193" s="146"/>
      <c r="AE1193" s="146"/>
      <c r="AF1193" s="146"/>
      <c r="AG1193" s="146"/>
      <c r="AH1193" s="144"/>
      <c r="AI1193" s="146"/>
      <c r="AJ1193" s="184"/>
      <c r="AK1193" s="144"/>
    </row>
    <row r="1194" spans="11:37" s="40" customFormat="1" ht="34.9" customHeight="1">
      <c r="K1194" s="152"/>
      <c r="P1194" s="237"/>
      <c r="Q1194" s="237"/>
      <c r="R1194" s="237"/>
      <c r="S1194" s="237"/>
      <c r="T1194" s="231"/>
      <c r="V1194" s="146"/>
      <c r="W1194" s="146"/>
      <c r="X1194" s="146"/>
      <c r="Y1194" s="146"/>
      <c r="Z1194" s="146"/>
      <c r="AA1194" s="146"/>
      <c r="AB1194" s="146"/>
      <c r="AC1194" s="146"/>
      <c r="AD1194" s="146"/>
      <c r="AE1194" s="146"/>
      <c r="AF1194" s="146"/>
      <c r="AG1194" s="146"/>
      <c r="AH1194" s="144"/>
      <c r="AI1194" s="146"/>
      <c r="AJ1194" s="184"/>
      <c r="AK1194" s="144"/>
    </row>
    <row r="1195" spans="11:37" s="40" customFormat="1" ht="34.9" customHeight="1">
      <c r="K1195" s="152"/>
      <c r="P1195" s="237"/>
      <c r="Q1195" s="237"/>
      <c r="R1195" s="237"/>
      <c r="S1195" s="237"/>
      <c r="T1195" s="231"/>
      <c r="V1195" s="146"/>
      <c r="W1195" s="146"/>
      <c r="X1195" s="146"/>
      <c r="Y1195" s="146"/>
      <c r="Z1195" s="146"/>
      <c r="AA1195" s="146"/>
      <c r="AB1195" s="146"/>
      <c r="AC1195" s="146"/>
      <c r="AD1195" s="146"/>
      <c r="AE1195" s="146"/>
      <c r="AF1195" s="146"/>
      <c r="AG1195" s="146"/>
      <c r="AH1195" s="144"/>
      <c r="AI1195" s="146"/>
      <c r="AJ1195" s="184"/>
      <c r="AK1195" s="144"/>
    </row>
    <row r="1196" spans="11:37" s="40" customFormat="1" ht="34.9" customHeight="1">
      <c r="K1196" s="152"/>
      <c r="P1196" s="237"/>
      <c r="Q1196" s="237"/>
      <c r="R1196" s="237"/>
      <c r="S1196" s="237"/>
      <c r="T1196" s="231"/>
      <c r="V1196" s="146"/>
      <c r="W1196" s="146"/>
      <c r="X1196" s="146"/>
      <c r="Y1196" s="146"/>
      <c r="Z1196" s="146"/>
      <c r="AA1196" s="146"/>
      <c r="AB1196" s="146"/>
      <c r="AC1196" s="146"/>
      <c r="AD1196" s="146"/>
      <c r="AE1196" s="146"/>
      <c r="AF1196" s="146"/>
      <c r="AG1196" s="146"/>
      <c r="AH1196" s="144"/>
      <c r="AI1196" s="146"/>
      <c r="AJ1196" s="184"/>
      <c r="AK1196" s="144"/>
    </row>
    <row r="1197" spans="11:37" s="40" customFormat="1" ht="34.9" customHeight="1">
      <c r="K1197" s="152"/>
      <c r="P1197" s="237"/>
      <c r="Q1197" s="237"/>
      <c r="R1197" s="237"/>
      <c r="S1197" s="237"/>
      <c r="T1197" s="231"/>
      <c r="V1197" s="146"/>
      <c r="W1197" s="146"/>
      <c r="X1197" s="146"/>
      <c r="Y1197" s="146"/>
      <c r="Z1197" s="146"/>
      <c r="AA1197" s="146"/>
      <c r="AB1197" s="146"/>
      <c r="AC1197" s="146"/>
      <c r="AD1197" s="146"/>
      <c r="AE1197" s="146"/>
      <c r="AF1197" s="146"/>
      <c r="AG1197" s="146"/>
      <c r="AH1197" s="144"/>
      <c r="AI1197" s="146"/>
      <c r="AJ1197" s="184"/>
      <c r="AK1197" s="144"/>
    </row>
    <row r="1198" spans="11:37" s="40" customFormat="1" ht="34.9" customHeight="1">
      <c r="K1198" s="152"/>
      <c r="P1198" s="237"/>
      <c r="Q1198" s="237"/>
      <c r="R1198" s="237"/>
      <c r="S1198" s="237"/>
      <c r="T1198" s="231"/>
      <c r="V1198" s="146"/>
      <c r="W1198" s="146"/>
      <c r="X1198" s="146"/>
      <c r="Y1198" s="146"/>
      <c r="Z1198" s="146"/>
      <c r="AA1198" s="146"/>
      <c r="AB1198" s="146"/>
      <c r="AC1198" s="146"/>
      <c r="AD1198" s="146"/>
      <c r="AE1198" s="146"/>
      <c r="AF1198" s="146"/>
      <c r="AG1198" s="146"/>
      <c r="AH1198" s="144"/>
      <c r="AI1198" s="146"/>
      <c r="AJ1198" s="184"/>
      <c r="AK1198" s="144"/>
    </row>
    <row r="1199" spans="11:37" s="40" customFormat="1" ht="34.9" customHeight="1">
      <c r="K1199" s="152"/>
      <c r="P1199" s="237"/>
      <c r="Q1199" s="237"/>
      <c r="R1199" s="237"/>
      <c r="S1199" s="237"/>
      <c r="T1199" s="231"/>
      <c r="V1199" s="146"/>
      <c r="W1199" s="146"/>
      <c r="X1199" s="146"/>
      <c r="Y1199" s="146"/>
      <c r="Z1199" s="146"/>
      <c r="AA1199" s="146"/>
      <c r="AB1199" s="146"/>
      <c r="AC1199" s="146"/>
      <c r="AD1199" s="146"/>
      <c r="AE1199" s="146"/>
      <c r="AF1199" s="146"/>
      <c r="AG1199" s="146"/>
      <c r="AH1199" s="144"/>
      <c r="AI1199" s="146"/>
      <c r="AJ1199" s="184"/>
      <c r="AK1199" s="144"/>
    </row>
    <row r="1200" spans="11:37" s="40" customFormat="1" ht="34.9" customHeight="1">
      <c r="K1200" s="152"/>
      <c r="P1200" s="237"/>
      <c r="Q1200" s="237"/>
      <c r="R1200" s="237"/>
      <c r="S1200" s="237"/>
      <c r="T1200" s="231"/>
      <c r="V1200" s="146"/>
      <c r="W1200" s="146"/>
      <c r="X1200" s="146"/>
      <c r="Y1200" s="146"/>
      <c r="Z1200" s="146"/>
      <c r="AA1200" s="146"/>
      <c r="AB1200" s="146"/>
      <c r="AC1200" s="146"/>
      <c r="AD1200" s="146"/>
      <c r="AE1200" s="146"/>
      <c r="AF1200" s="146"/>
      <c r="AG1200" s="146"/>
      <c r="AH1200" s="144"/>
      <c r="AI1200" s="146"/>
      <c r="AJ1200" s="184"/>
      <c r="AK1200" s="144"/>
    </row>
    <row r="1201" spans="11:37" s="40" customFormat="1" ht="34.9" customHeight="1">
      <c r="K1201" s="152"/>
      <c r="P1201" s="237"/>
      <c r="Q1201" s="237"/>
      <c r="R1201" s="237"/>
      <c r="S1201" s="237"/>
      <c r="T1201" s="231"/>
      <c r="V1201" s="146"/>
      <c r="W1201" s="146"/>
      <c r="X1201" s="146"/>
      <c r="Y1201" s="146"/>
      <c r="Z1201" s="146"/>
      <c r="AA1201" s="146"/>
      <c r="AB1201" s="146"/>
      <c r="AC1201" s="146"/>
      <c r="AD1201" s="146"/>
      <c r="AE1201" s="146"/>
      <c r="AF1201" s="146"/>
      <c r="AG1201" s="146"/>
      <c r="AH1201" s="144"/>
      <c r="AI1201" s="146"/>
      <c r="AJ1201" s="184"/>
      <c r="AK1201" s="144"/>
    </row>
    <row r="1202" spans="11:37" s="40" customFormat="1" ht="34.9" customHeight="1">
      <c r="K1202" s="152"/>
      <c r="P1202" s="237"/>
      <c r="Q1202" s="237"/>
      <c r="R1202" s="237"/>
      <c r="S1202" s="237"/>
      <c r="T1202" s="231"/>
      <c r="V1202" s="146"/>
      <c r="W1202" s="146"/>
      <c r="X1202" s="146"/>
      <c r="Y1202" s="146"/>
      <c r="Z1202" s="146"/>
      <c r="AA1202" s="146"/>
      <c r="AB1202" s="146"/>
      <c r="AC1202" s="146"/>
      <c r="AD1202" s="146"/>
      <c r="AE1202" s="146"/>
      <c r="AF1202" s="146"/>
      <c r="AG1202" s="146"/>
      <c r="AH1202" s="144"/>
      <c r="AI1202" s="146"/>
      <c r="AJ1202" s="184"/>
      <c r="AK1202" s="144"/>
    </row>
    <row r="1203" spans="11:37" s="40" customFormat="1" ht="34.9" customHeight="1">
      <c r="K1203" s="152"/>
      <c r="P1203" s="237"/>
      <c r="Q1203" s="237"/>
      <c r="R1203" s="237"/>
      <c r="S1203" s="237"/>
      <c r="T1203" s="231"/>
      <c r="V1203" s="146"/>
      <c r="W1203" s="146"/>
      <c r="X1203" s="146"/>
      <c r="Y1203" s="146"/>
      <c r="Z1203" s="146"/>
      <c r="AA1203" s="146"/>
      <c r="AB1203" s="146"/>
      <c r="AC1203" s="146"/>
      <c r="AD1203" s="146"/>
      <c r="AE1203" s="146"/>
      <c r="AF1203" s="146"/>
      <c r="AG1203" s="146"/>
      <c r="AH1203" s="144"/>
      <c r="AI1203" s="146"/>
      <c r="AJ1203" s="184"/>
      <c r="AK1203" s="144"/>
    </row>
    <row r="1204" spans="11:37" s="40" customFormat="1" ht="34.9" customHeight="1">
      <c r="K1204" s="152"/>
      <c r="P1204" s="237"/>
      <c r="Q1204" s="237"/>
      <c r="R1204" s="237"/>
      <c r="S1204" s="237"/>
      <c r="T1204" s="231"/>
      <c r="V1204" s="146"/>
      <c r="W1204" s="146"/>
      <c r="X1204" s="146"/>
      <c r="Y1204" s="146"/>
      <c r="Z1204" s="146"/>
      <c r="AA1204" s="146"/>
      <c r="AB1204" s="146"/>
      <c r="AC1204" s="146"/>
      <c r="AD1204" s="146"/>
      <c r="AE1204" s="146"/>
      <c r="AF1204" s="146"/>
      <c r="AG1204" s="146"/>
      <c r="AH1204" s="144"/>
      <c r="AI1204" s="146"/>
      <c r="AJ1204" s="184"/>
      <c r="AK1204" s="144"/>
    </row>
    <row r="1205" spans="11:37" s="40" customFormat="1" ht="34.9" customHeight="1">
      <c r="K1205" s="152"/>
      <c r="P1205" s="237"/>
      <c r="Q1205" s="237"/>
      <c r="R1205" s="237"/>
      <c r="S1205" s="237"/>
      <c r="T1205" s="231"/>
      <c r="V1205" s="146"/>
      <c r="W1205" s="146"/>
      <c r="X1205" s="146"/>
      <c r="Y1205" s="146"/>
      <c r="Z1205" s="146"/>
      <c r="AA1205" s="146"/>
      <c r="AB1205" s="146"/>
      <c r="AC1205" s="146"/>
      <c r="AD1205" s="146"/>
      <c r="AE1205" s="146"/>
      <c r="AF1205" s="146"/>
      <c r="AG1205" s="146"/>
      <c r="AH1205" s="144"/>
      <c r="AI1205" s="146"/>
      <c r="AJ1205" s="184"/>
      <c r="AK1205" s="144"/>
    </row>
    <row r="1206" spans="11:37" s="40" customFormat="1" ht="34.9" customHeight="1">
      <c r="K1206" s="152"/>
      <c r="P1206" s="237"/>
      <c r="Q1206" s="237"/>
      <c r="R1206" s="237"/>
      <c r="S1206" s="237"/>
      <c r="T1206" s="231"/>
      <c r="V1206" s="146"/>
      <c r="W1206" s="146"/>
      <c r="X1206" s="146"/>
      <c r="Y1206" s="146"/>
      <c r="Z1206" s="146"/>
      <c r="AA1206" s="146"/>
      <c r="AB1206" s="146"/>
      <c r="AC1206" s="146"/>
      <c r="AD1206" s="146"/>
      <c r="AE1206" s="146"/>
      <c r="AF1206" s="146"/>
      <c r="AG1206" s="146"/>
      <c r="AH1206" s="144"/>
      <c r="AI1206" s="146"/>
      <c r="AJ1206" s="184"/>
      <c r="AK1206" s="144"/>
    </row>
    <row r="1207" spans="11:37" s="40" customFormat="1" ht="34.9" customHeight="1">
      <c r="K1207" s="152"/>
      <c r="P1207" s="237"/>
      <c r="Q1207" s="237"/>
      <c r="R1207" s="237"/>
      <c r="S1207" s="237"/>
      <c r="T1207" s="231"/>
      <c r="V1207" s="146"/>
      <c r="W1207" s="146"/>
      <c r="X1207" s="146"/>
      <c r="Y1207" s="146"/>
      <c r="Z1207" s="146"/>
      <c r="AA1207" s="146"/>
      <c r="AB1207" s="146"/>
      <c r="AC1207" s="146"/>
      <c r="AD1207" s="146"/>
      <c r="AE1207" s="146"/>
      <c r="AF1207" s="146"/>
      <c r="AG1207" s="146"/>
      <c r="AH1207" s="144"/>
      <c r="AI1207" s="146"/>
      <c r="AJ1207" s="184"/>
      <c r="AK1207" s="144"/>
    </row>
    <row r="1208" spans="11:37" s="40" customFormat="1" ht="34.9" customHeight="1">
      <c r="K1208" s="152"/>
      <c r="P1208" s="237"/>
      <c r="Q1208" s="237"/>
      <c r="R1208" s="237"/>
      <c r="S1208" s="237"/>
      <c r="T1208" s="231"/>
      <c r="V1208" s="146"/>
      <c r="W1208" s="146"/>
      <c r="X1208" s="146"/>
      <c r="Y1208" s="146"/>
      <c r="Z1208" s="146"/>
      <c r="AA1208" s="146"/>
      <c r="AB1208" s="146"/>
      <c r="AC1208" s="146"/>
      <c r="AD1208" s="146"/>
      <c r="AE1208" s="146"/>
      <c r="AF1208" s="146"/>
      <c r="AG1208" s="146"/>
      <c r="AH1208" s="144"/>
      <c r="AI1208" s="146"/>
      <c r="AJ1208" s="184"/>
      <c r="AK1208" s="144"/>
    </row>
    <row r="1209" spans="11:37" s="40" customFormat="1" ht="34.9" customHeight="1">
      <c r="K1209" s="152"/>
      <c r="P1209" s="237"/>
      <c r="Q1209" s="237"/>
      <c r="R1209" s="237"/>
      <c r="S1209" s="237"/>
      <c r="T1209" s="231"/>
      <c r="V1209" s="146"/>
      <c r="W1209" s="146"/>
      <c r="X1209" s="146"/>
      <c r="Y1209" s="146"/>
      <c r="Z1209" s="146"/>
      <c r="AA1209" s="146"/>
      <c r="AB1209" s="146"/>
      <c r="AC1209" s="146"/>
      <c r="AD1209" s="146"/>
      <c r="AE1209" s="146"/>
      <c r="AF1209" s="146"/>
      <c r="AG1209" s="146"/>
      <c r="AH1209" s="144"/>
      <c r="AI1209" s="146"/>
      <c r="AJ1209" s="184"/>
      <c r="AK1209" s="144"/>
    </row>
    <row r="1210" spans="11:37" s="40" customFormat="1" ht="34.9" customHeight="1">
      <c r="K1210" s="152"/>
      <c r="P1210" s="237"/>
      <c r="Q1210" s="237"/>
      <c r="R1210" s="237"/>
      <c r="S1210" s="237"/>
      <c r="T1210" s="231"/>
      <c r="V1210" s="146"/>
      <c r="W1210" s="146"/>
      <c r="X1210" s="146"/>
      <c r="Y1210" s="146"/>
      <c r="Z1210" s="146"/>
      <c r="AA1210" s="146"/>
      <c r="AB1210" s="146"/>
      <c r="AC1210" s="146"/>
      <c r="AD1210" s="146"/>
      <c r="AE1210" s="146"/>
      <c r="AF1210" s="146"/>
      <c r="AG1210" s="146"/>
      <c r="AH1210" s="144"/>
      <c r="AI1210" s="146"/>
      <c r="AJ1210" s="184"/>
      <c r="AK1210" s="144"/>
    </row>
    <row r="1211" spans="11:37" s="40" customFormat="1" ht="34.9" customHeight="1">
      <c r="K1211" s="152"/>
      <c r="P1211" s="237"/>
      <c r="Q1211" s="237"/>
      <c r="R1211" s="237"/>
      <c r="S1211" s="237"/>
      <c r="T1211" s="231"/>
      <c r="V1211" s="146"/>
      <c r="W1211" s="146"/>
      <c r="X1211" s="146"/>
      <c r="Y1211" s="146"/>
      <c r="Z1211" s="146"/>
      <c r="AA1211" s="146"/>
      <c r="AB1211" s="146"/>
      <c r="AC1211" s="146"/>
      <c r="AD1211" s="146"/>
      <c r="AE1211" s="146"/>
      <c r="AF1211" s="146"/>
      <c r="AG1211" s="146"/>
      <c r="AH1211" s="144"/>
      <c r="AI1211" s="146"/>
      <c r="AJ1211" s="184"/>
      <c r="AK1211" s="144"/>
    </row>
    <row r="1212" spans="11:37" s="40" customFormat="1" ht="34.9" customHeight="1">
      <c r="K1212" s="152"/>
      <c r="P1212" s="237"/>
      <c r="Q1212" s="237"/>
      <c r="R1212" s="237"/>
      <c r="S1212" s="237"/>
      <c r="T1212" s="231"/>
      <c r="V1212" s="146"/>
      <c r="W1212" s="146"/>
      <c r="X1212" s="146"/>
      <c r="Y1212" s="146"/>
      <c r="Z1212" s="146"/>
      <c r="AA1212" s="146"/>
      <c r="AB1212" s="146"/>
      <c r="AC1212" s="146"/>
      <c r="AD1212" s="146"/>
      <c r="AE1212" s="146"/>
      <c r="AF1212" s="146"/>
      <c r="AG1212" s="146"/>
      <c r="AH1212" s="144"/>
      <c r="AI1212" s="146"/>
      <c r="AJ1212" s="184"/>
      <c r="AK1212" s="144"/>
    </row>
    <row r="1213" spans="11:37" s="40" customFormat="1" ht="34.9" customHeight="1">
      <c r="K1213" s="152"/>
      <c r="P1213" s="237"/>
      <c r="Q1213" s="237"/>
      <c r="R1213" s="237"/>
      <c r="S1213" s="237"/>
      <c r="T1213" s="231"/>
      <c r="V1213" s="146"/>
      <c r="W1213" s="146"/>
      <c r="X1213" s="146"/>
      <c r="Y1213" s="146"/>
      <c r="Z1213" s="146"/>
      <c r="AA1213" s="146"/>
      <c r="AB1213" s="146"/>
      <c r="AC1213" s="146"/>
      <c r="AD1213" s="146"/>
      <c r="AE1213" s="146"/>
      <c r="AF1213" s="146"/>
      <c r="AG1213" s="146"/>
      <c r="AH1213" s="144"/>
      <c r="AI1213" s="146"/>
      <c r="AJ1213" s="184"/>
      <c r="AK1213" s="144"/>
    </row>
    <row r="1214" spans="11:37" s="40" customFormat="1" ht="34.9" customHeight="1">
      <c r="K1214" s="152"/>
      <c r="P1214" s="237"/>
      <c r="Q1214" s="237"/>
      <c r="R1214" s="237"/>
      <c r="S1214" s="237"/>
      <c r="T1214" s="231"/>
      <c r="V1214" s="146"/>
      <c r="W1214" s="146"/>
      <c r="X1214" s="146"/>
      <c r="Y1214" s="146"/>
      <c r="Z1214" s="146"/>
      <c r="AA1214" s="146"/>
      <c r="AB1214" s="146"/>
      <c r="AC1214" s="146"/>
      <c r="AD1214" s="146"/>
      <c r="AE1214" s="146"/>
      <c r="AF1214" s="146"/>
      <c r="AG1214" s="146"/>
      <c r="AH1214" s="144"/>
      <c r="AI1214" s="146"/>
      <c r="AJ1214" s="184"/>
      <c r="AK1214" s="144"/>
    </row>
    <row r="1215" spans="11:37" s="40" customFormat="1" ht="34.9" customHeight="1">
      <c r="K1215" s="152"/>
      <c r="P1215" s="237"/>
      <c r="Q1215" s="237"/>
      <c r="R1215" s="237"/>
      <c r="S1215" s="237"/>
      <c r="T1215" s="231"/>
      <c r="V1215" s="146"/>
      <c r="W1215" s="146"/>
      <c r="X1215" s="146"/>
      <c r="Y1215" s="146"/>
      <c r="Z1215" s="146"/>
      <c r="AA1215" s="146"/>
      <c r="AB1215" s="146"/>
      <c r="AC1215" s="146"/>
      <c r="AD1215" s="146"/>
      <c r="AE1215" s="146"/>
      <c r="AF1215" s="146"/>
      <c r="AG1215" s="146"/>
      <c r="AH1215" s="144"/>
      <c r="AI1215" s="146"/>
      <c r="AJ1215" s="184"/>
      <c r="AK1215" s="144"/>
    </row>
    <row r="1216" spans="11:37" s="40" customFormat="1" ht="34.9" customHeight="1">
      <c r="K1216" s="152"/>
      <c r="P1216" s="237"/>
      <c r="Q1216" s="237"/>
      <c r="R1216" s="237"/>
      <c r="S1216" s="237"/>
      <c r="T1216" s="231"/>
      <c r="V1216" s="146"/>
      <c r="W1216" s="146"/>
      <c r="X1216" s="146"/>
      <c r="Y1216" s="146"/>
      <c r="Z1216" s="146"/>
      <c r="AA1216" s="146"/>
      <c r="AB1216" s="146"/>
      <c r="AC1216" s="146"/>
      <c r="AD1216" s="146"/>
      <c r="AE1216" s="146"/>
      <c r="AF1216" s="146"/>
      <c r="AG1216" s="146"/>
      <c r="AH1216" s="144"/>
      <c r="AI1216" s="146"/>
      <c r="AJ1216" s="184"/>
      <c r="AK1216" s="144"/>
    </row>
    <row r="1217" spans="11:37" s="40" customFormat="1" ht="34.9" customHeight="1">
      <c r="K1217" s="152"/>
      <c r="P1217" s="237"/>
      <c r="Q1217" s="237"/>
      <c r="R1217" s="237"/>
      <c r="S1217" s="237"/>
      <c r="T1217" s="231"/>
      <c r="V1217" s="146"/>
      <c r="W1217" s="146"/>
      <c r="X1217" s="146"/>
      <c r="Y1217" s="146"/>
      <c r="Z1217" s="146"/>
      <c r="AA1217" s="146"/>
      <c r="AB1217" s="146"/>
      <c r="AC1217" s="146"/>
      <c r="AD1217" s="146"/>
      <c r="AE1217" s="146"/>
      <c r="AF1217" s="146"/>
      <c r="AG1217" s="146"/>
      <c r="AH1217" s="144"/>
      <c r="AI1217" s="146"/>
      <c r="AJ1217" s="184"/>
      <c r="AK1217" s="144"/>
    </row>
    <row r="1218" spans="11:37" s="40" customFormat="1" ht="34.9" customHeight="1">
      <c r="K1218" s="152"/>
      <c r="P1218" s="237"/>
      <c r="Q1218" s="237"/>
      <c r="R1218" s="237"/>
      <c r="S1218" s="237"/>
      <c r="T1218" s="231"/>
      <c r="V1218" s="146"/>
      <c r="W1218" s="146"/>
      <c r="X1218" s="146"/>
      <c r="Y1218" s="146"/>
      <c r="Z1218" s="146"/>
      <c r="AA1218" s="146"/>
      <c r="AB1218" s="146"/>
      <c r="AC1218" s="146"/>
      <c r="AD1218" s="146"/>
      <c r="AE1218" s="146"/>
      <c r="AF1218" s="146"/>
      <c r="AG1218" s="146"/>
      <c r="AH1218" s="144"/>
      <c r="AI1218" s="146"/>
      <c r="AJ1218" s="184"/>
      <c r="AK1218" s="144"/>
    </row>
    <row r="1219" spans="11:37" s="40" customFormat="1" ht="34.9" customHeight="1">
      <c r="K1219" s="152"/>
      <c r="P1219" s="237"/>
      <c r="Q1219" s="237"/>
      <c r="R1219" s="237"/>
      <c r="S1219" s="237"/>
      <c r="T1219" s="231"/>
      <c r="V1219" s="146"/>
      <c r="W1219" s="146"/>
      <c r="X1219" s="146"/>
      <c r="Y1219" s="146"/>
      <c r="Z1219" s="146"/>
      <c r="AA1219" s="146"/>
      <c r="AB1219" s="146"/>
      <c r="AC1219" s="146"/>
      <c r="AD1219" s="146"/>
      <c r="AE1219" s="146"/>
      <c r="AF1219" s="146"/>
      <c r="AG1219" s="146"/>
      <c r="AH1219" s="144"/>
      <c r="AI1219" s="146"/>
      <c r="AJ1219" s="184"/>
      <c r="AK1219" s="144"/>
    </row>
    <row r="1220" spans="11:37" s="40" customFormat="1" ht="34.9" customHeight="1">
      <c r="K1220" s="152"/>
      <c r="P1220" s="237"/>
      <c r="Q1220" s="237"/>
      <c r="R1220" s="237"/>
      <c r="S1220" s="237"/>
      <c r="T1220" s="231"/>
      <c r="V1220" s="146"/>
      <c r="W1220" s="146"/>
      <c r="X1220" s="146"/>
      <c r="Y1220" s="146"/>
      <c r="Z1220" s="146"/>
      <c r="AA1220" s="146"/>
      <c r="AB1220" s="146"/>
      <c r="AC1220" s="146"/>
      <c r="AD1220" s="146"/>
      <c r="AE1220" s="146"/>
      <c r="AF1220" s="146"/>
      <c r="AG1220" s="146"/>
      <c r="AH1220" s="144"/>
      <c r="AI1220" s="146"/>
      <c r="AJ1220" s="184"/>
      <c r="AK1220" s="144"/>
    </row>
    <row r="1221" spans="11:37" s="40" customFormat="1" ht="34.9" customHeight="1">
      <c r="K1221" s="152"/>
      <c r="P1221" s="237"/>
      <c r="Q1221" s="237"/>
      <c r="R1221" s="237"/>
      <c r="S1221" s="237"/>
      <c r="T1221" s="231"/>
      <c r="V1221" s="146"/>
      <c r="W1221" s="146"/>
      <c r="X1221" s="146"/>
      <c r="Y1221" s="146"/>
      <c r="Z1221" s="146"/>
      <c r="AA1221" s="146"/>
      <c r="AB1221" s="146"/>
      <c r="AC1221" s="146"/>
      <c r="AD1221" s="146"/>
      <c r="AE1221" s="146"/>
      <c r="AF1221" s="146"/>
      <c r="AG1221" s="146"/>
      <c r="AH1221" s="144"/>
      <c r="AI1221" s="146"/>
      <c r="AJ1221" s="184"/>
      <c r="AK1221" s="144"/>
    </row>
    <row r="1222" spans="11:37" s="40" customFormat="1" ht="34.9" customHeight="1">
      <c r="K1222" s="152"/>
      <c r="P1222" s="237"/>
      <c r="Q1222" s="237"/>
      <c r="R1222" s="237"/>
      <c r="S1222" s="237"/>
      <c r="T1222" s="231"/>
      <c r="V1222" s="146"/>
      <c r="W1222" s="146"/>
      <c r="X1222" s="146"/>
      <c r="Y1222" s="146"/>
      <c r="Z1222" s="146"/>
      <c r="AA1222" s="146"/>
      <c r="AB1222" s="146"/>
      <c r="AC1222" s="146"/>
      <c r="AD1222" s="146"/>
      <c r="AE1222" s="146"/>
      <c r="AF1222" s="146"/>
      <c r="AG1222" s="146"/>
      <c r="AH1222" s="144"/>
      <c r="AI1222" s="146"/>
      <c r="AJ1222" s="184"/>
      <c r="AK1222" s="144"/>
    </row>
    <row r="1223" spans="11:37" s="40" customFormat="1" ht="34.9" customHeight="1">
      <c r="K1223" s="152"/>
      <c r="P1223" s="237"/>
      <c r="Q1223" s="237"/>
      <c r="R1223" s="237"/>
      <c r="S1223" s="237"/>
      <c r="T1223" s="231"/>
      <c r="V1223" s="146"/>
      <c r="W1223" s="146"/>
      <c r="X1223" s="146"/>
      <c r="Y1223" s="146"/>
      <c r="Z1223" s="146"/>
      <c r="AA1223" s="146"/>
      <c r="AB1223" s="146"/>
      <c r="AC1223" s="146"/>
      <c r="AD1223" s="146"/>
      <c r="AE1223" s="146"/>
      <c r="AF1223" s="146"/>
      <c r="AG1223" s="146"/>
      <c r="AH1223" s="144"/>
      <c r="AI1223" s="146"/>
      <c r="AJ1223" s="184"/>
      <c r="AK1223" s="144"/>
    </row>
    <row r="1224" spans="11:37" s="40" customFormat="1" ht="34.9" customHeight="1">
      <c r="K1224" s="152"/>
      <c r="P1224" s="237"/>
      <c r="Q1224" s="237"/>
      <c r="R1224" s="237"/>
      <c r="S1224" s="237"/>
      <c r="T1224" s="231"/>
      <c r="V1224" s="146"/>
      <c r="W1224" s="146"/>
      <c r="X1224" s="146"/>
      <c r="Y1224" s="146"/>
      <c r="Z1224" s="146"/>
      <c r="AA1224" s="146"/>
      <c r="AB1224" s="146"/>
      <c r="AC1224" s="146"/>
      <c r="AD1224" s="146"/>
      <c r="AE1224" s="146"/>
      <c r="AF1224" s="146"/>
      <c r="AG1224" s="146"/>
      <c r="AH1224" s="144"/>
      <c r="AI1224" s="146"/>
      <c r="AJ1224" s="184"/>
      <c r="AK1224" s="144"/>
    </row>
    <row r="1225" spans="11:37" s="40" customFormat="1" ht="34.9" customHeight="1">
      <c r="K1225" s="152"/>
      <c r="P1225" s="237"/>
      <c r="Q1225" s="237"/>
      <c r="R1225" s="237"/>
      <c r="S1225" s="237"/>
      <c r="T1225" s="231"/>
      <c r="V1225" s="146"/>
      <c r="W1225" s="146"/>
      <c r="X1225" s="146"/>
      <c r="Y1225" s="146"/>
      <c r="Z1225" s="146"/>
      <c r="AA1225" s="146"/>
      <c r="AB1225" s="146"/>
      <c r="AC1225" s="146"/>
      <c r="AD1225" s="146"/>
      <c r="AE1225" s="146"/>
      <c r="AF1225" s="146"/>
      <c r="AG1225" s="146"/>
      <c r="AH1225" s="144"/>
      <c r="AI1225" s="146"/>
      <c r="AJ1225" s="184"/>
      <c r="AK1225" s="144"/>
    </row>
    <row r="1226" spans="11:37" s="40" customFormat="1" ht="34.9" customHeight="1">
      <c r="K1226" s="152"/>
      <c r="P1226" s="237"/>
      <c r="Q1226" s="237"/>
      <c r="R1226" s="237"/>
      <c r="S1226" s="237"/>
      <c r="T1226" s="231"/>
      <c r="V1226" s="146"/>
      <c r="W1226" s="146"/>
      <c r="X1226" s="146"/>
      <c r="Y1226" s="146"/>
      <c r="Z1226" s="146"/>
      <c r="AA1226" s="146"/>
      <c r="AB1226" s="146"/>
      <c r="AC1226" s="146"/>
      <c r="AD1226" s="146"/>
      <c r="AE1226" s="146"/>
      <c r="AF1226" s="146"/>
      <c r="AG1226" s="146"/>
      <c r="AH1226" s="144"/>
      <c r="AI1226" s="146"/>
      <c r="AJ1226" s="184"/>
      <c r="AK1226" s="144"/>
    </row>
    <row r="1227" spans="11:37" s="40" customFormat="1" ht="34.9" customHeight="1">
      <c r="K1227" s="152"/>
      <c r="P1227" s="237"/>
      <c r="Q1227" s="237"/>
      <c r="R1227" s="237"/>
      <c r="S1227" s="237"/>
      <c r="T1227" s="231"/>
      <c r="V1227" s="146"/>
      <c r="W1227" s="146"/>
      <c r="X1227" s="146"/>
      <c r="Y1227" s="146"/>
      <c r="Z1227" s="146"/>
      <c r="AA1227" s="146"/>
      <c r="AB1227" s="146"/>
      <c r="AC1227" s="146"/>
      <c r="AD1227" s="146"/>
      <c r="AE1227" s="146"/>
      <c r="AF1227" s="146"/>
      <c r="AG1227" s="146"/>
      <c r="AH1227" s="144"/>
      <c r="AI1227" s="146"/>
      <c r="AJ1227" s="184"/>
      <c r="AK1227" s="144"/>
    </row>
    <row r="1228" spans="11:37" s="40" customFormat="1" ht="34.9" customHeight="1">
      <c r="K1228" s="152"/>
      <c r="P1228" s="237"/>
      <c r="Q1228" s="237"/>
      <c r="R1228" s="237"/>
      <c r="S1228" s="237"/>
      <c r="T1228" s="231"/>
      <c r="V1228" s="146"/>
      <c r="W1228" s="146"/>
      <c r="X1228" s="146"/>
      <c r="Y1228" s="146"/>
      <c r="Z1228" s="146"/>
      <c r="AA1228" s="146"/>
      <c r="AB1228" s="146"/>
      <c r="AC1228" s="146"/>
      <c r="AD1228" s="146"/>
      <c r="AE1228" s="146"/>
      <c r="AF1228" s="146"/>
      <c r="AG1228" s="146"/>
      <c r="AH1228" s="144"/>
      <c r="AI1228" s="146"/>
      <c r="AJ1228" s="184"/>
      <c r="AK1228" s="144"/>
    </row>
    <row r="1229" spans="11:37" s="40" customFormat="1" ht="34.9" customHeight="1">
      <c r="K1229" s="152"/>
      <c r="P1229" s="237"/>
      <c r="Q1229" s="237"/>
      <c r="R1229" s="237"/>
      <c r="S1229" s="237"/>
      <c r="T1229" s="231"/>
      <c r="V1229" s="146"/>
      <c r="W1229" s="146"/>
      <c r="X1229" s="146"/>
      <c r="Y1229" s="146"/>
      <c r="Z1229" s="146"/>
      <c r="AA1229" s="146"/>
      <c r="AB1229" s="146"/>
      <c r="AC1229" s="146"/>
      <c r="AD1229" s="146"/>
      <c r="AE1229" s="146"/>
      <c r="AF1229" s="146"/>
      <c r="AG1229" s="146"/>
      <c r="AH1229" s="144"/>
      <c r="AI1229" s="146"/>
      <c r="AJ1229" s="184"/>
      <c r="AK1229" s="144"/>
    </row>
    <row r="1230" spans="11:37" s="40" customFormat="1" ht="34.9" customHeight="1">
      <c r="K1230" s="152"/>
      <c r="P1230" s="237"/>
      <c r="Q1230" s="237"/>
      <c r="R1230" s="237"/>
      <c r="S1230" s="237"/>
      <c r="T1230" s="231"/>
      <c r="V1230" s="146"/>
      <c r="W1230" s="146"/>
      <c r="X1230" s="146"/>
      <c r="Y1230" s="146"/>
      <c r="Z1230" s="146"/>
      <c r="AA1230" s="146"/>
      <c r="AB1230" s="146"/>
      <c r="AC1230" s="146"/>
      <c r="AD1230" s="146"/>
      <c r="AE1230" s="146"/>
      <c r="AF1230" s="146"/>
      <c r="AG1230" s="146"/>
      <c r="AH1230" s="144"/>
      <c r="AI1230" s="146"/>
      <c r="AJ1230" s="184"/>
      <c r="AK1230" s="144"/>
    </row>
    <row r="1231" spans="11:37" s="40" customFormat="1" ht="34.9" customHeight="1">
      <c r="K1231" s="152"/>
      <c r="P1231" s="237"/>
      <c r="Q1231" s="237"/>
      <c r="R1231" s="237"/>
      <c r="S1231" s="237"/>
      <c r="T1231" s="231"/>
      <c r="V1231" s="146"/>
      <c r="W1231" s="146"/>
      <c r="X1231" s="146"/>
      <c r="Y1231" s="146"/>
      <c r="Z1231" s="146"/>
      <c r="AA1231" s="146"/>
      <c r="AB1231" s="146"/>
      <c r="AC1231" s="146"/>
      <c r="AD1231" s="146"/>
      <c r="AE1231" s="146"/>
      <c r="AF1231" s="146"/>
      <c r="AG1231" s="146"/>
      <c r="AH1231" s="144"/>
      <c r="AI1231" s="146"/>
      <c r="AJ1231" s="184"/>
      <c r="AK1231" s="144"/>
    </row>
    <row r="1232" spans="11:37" s="40" customFormat="1" ht="34.9" customHeight="1">
      <c r="K1232" s="152"/>
      <c r="P1232" s="237"/>
      <c r="Q1232" s="237"/>
      <c r="R1232" s="237"/>
      <c r="S1232" s="237"/>
      <c r="T1232" s="231"/>
      <c r="V1232" s="146"/>
      <c r="W1232" s="146"/>
      <c r="X1232" s="146"/>
      <c r="Y1232" s="146"/>
      <c r="Z1232" s="146"/>
      <c r="AA1232" s="146"/>
      <c r="AB1232" s="146"/>
      <c r="AC1232" s="146"/>
      <c r="AD1232" s="146"/>
      <c r="AE1232" s="146"/>
      <c r="AF1232" s="146"/>
      <c r="AG1232" s="146"/>
      <c r="AH1232" s="144"/>
      <c r="AI1232" s="146"/>
      <c r="AJ1232" s="184"/>
      <c r="AK1232" s="144"/>
    </row>
    <row r="1233" spans="11:37" s="40" customFormat="1" ht="34.9" customHeight="1">
      <c r="K1233" s="152"/>
      <c r="P1233" s="237"/>
      <c r="Q1233" s="237"/>
      <c r="R1233" s="237"/>
      <c r="S1233" s="237"/>
      <c r="T1233" s="231"/>
      <c r="V1233" s="146"/>
      <c r="W1233" s="146"/>
      <c r="X1233" s="146"/>
      <c r="Y1233" s="146"/>
      <c r="Z1233" s="146"/>
      <c r="AA1233" s="146"/>
      <c r="AB1233" s="146"/>
      <c r="AC1233" s="146"/>
      <c r="AD1233" s="146"/>
      <c r="AE1233" s="146"/>
      <c r="AF1233" s="146"/>
      <c r="AG1233" s="146"/>
      <c r="AH1233" s="144"/>
      <c r="AI1233" s="146"/>
      <c r="AJ1233" s="184"/>
      <c r="AK1233" s="144"/>
    </row>
    <row r="1234" spans="11:37" s="40" customFormat="1" ht="34.9" customHeight="1">
      <c r="K1234" s="152"/>
      <c r="P1234" s="237"/>
      <c r="Q1234" s="237"/>
      <c r="R1234" s="237"/>
      <c r="S1234" s="237"/>
      <c r="T1234" s="231"/>
      <c r="V1234" s="146"/>
      <c r="W1234" s="146"/>
      <c r="X1234" s="146"/>
      <c r="Y1234" s="146"/>
      <c r="Z1234" s="146"/>
      <c r="AA1234" s="146"/>
      <c r="AB1234" s="146"/>
      <c r="AC1234" s="146"/>
      <c r="AD1234" s="146"/>
      <c r="AE1234" s="146"/>
      <c r="AF1234" s="146"/>
      <c r="AG1234" s="146"/>
      <c r="AH1234" s="144"/>
      <c r="AI1234" s="146"/>
      <c r="AJ1234" s="184"/>
      <c r="AK1234" s="144"/>
    </row>
    <row r="1235" spans="11:37" s="40" customFormat="1" ht="34.9" customHeight="1">
      <c r="K1235" s="152"/>
      <c r="P1235" s="237"/>
      <c r="Q1235" s="237"/>
      <c r="R1235" s="237"/>
      <c r="S1235" s="237"/>
      <c r="T1235" s="231"/>
      <c r="V1235" s="146"/>
      <c r="W1235" s="146"/>
      <c r="X1235" s="146"/>
      <c r="Y1235" s="146"/>
      <c r="Z1235" s="146"/>
      <c r="AA1235" s="146"/>
      <c r="AB1235" s="146"/>
      <c r="AC1235" s="146"/>
      <c r="AD1235" s="146"/>
      <c r="AE1235" s="146"/>
      <c r="AF1235" s="146"/>
      <c r="AG1235" s="146"/>
      <c r="AH1235" s="144"/>
      <c r="AI1235" s="146"/>
      <c r="AJ1235" s="184"/>
      <c r="AK1235" s="144"/>
    </row>
    <row r="1236" spans="11:37" s="40" customFormat="1" ht="34.9" customHeight="1">
      <c r="K1236" s="152"/>
      <c r="P1236" s="237"/>
      <c r="Q1236" s="237"/>
      <c r="R1236" s="237"/>
      <c r="S1236" s="237"/>
      <c r="T1236" s="231"/>
      <c r="V1236" s="146"/>
      <c r="W1236" s="146"/>
      <c r="X1236" s="146"/>
      <c r="Y1236" s="146"/>
      <c r="Z1236" s="146"/>
      <c r="AA1236" s="146"/>
      <c r="AB1236" s="146"/>
      <c r="AC1236" s="146"/>
      <c r="AD1236" s="146"/>
      <c r="AE1236" s="146"/>
      <c r="AF1236" s="146"/>
      <c r="AG1236" s="146"/>
      <c r="AH1236" s="144"/>
      <c r="AI1236" s="146"/>
      <c r="AJ1236" s="184"/>
      <c r="AK1236" s="144"/>
    </row>
    <row r="1237" spans="11:37" s="40" customFormat="1" ht="34.9" customHeight="1">
      <c r="K1237" s="152"/>
      <c r="P1237" s="237"/>
      <c r="Q1237" s="237"/>
      <c r="R1237" s="237"/>
      <c r="S1237" s="237"/>
      <c r="T1237" s="231"/>
      <c r="V1237" s="146"/>
      <c r="W1237" s="146"/>
      <c r="X1237" s="146"/>
      <c r="Y1237" s="146"/>
      <c r="Z1237" s="146"/>
      <c r="AA1237" s="146"/>
      <c r="AB1237" s="146"/>
      <c r="AC1237" s="146"/>
      <c r="AD1237" s="146"/>
      <c r="AE1237" s="146"/>
      <c r="AF1237" s="146"/>
      <c r="AG1237" s="146"/>
      <c r="AH1237" s="144"/>
      <c r="AI1237" s="146"/>
      <c r="AJ1237" s="184"/>
      <c r="AK1237" s="144"/>
    </row>
    <row r="1238" spans="11:37" s="40" customFormat="1" ht="34.9" customHeight="1">
      <c r="K1238" s="152"/>
      <c r="P1238" s="237"/>
      <c r="Q1238" s="237"/>
      <c r="R1238" s="237"/>
      <c r="S1238" s="237"/>
      <c r="T1238" s="231"/>
      <c r="V1238" s="146"/>
      <c r="W1238" s="146"/>
      <c r="X1238" s="146"/>
      <c r="Y1238" s="146"/>
      <c r="Z1238" s="146"/>
      <c r="AA1238" s="146"/>
      <c r="AB1238" s="146"/>
      <c r="AC1238" s="146"/>
      <c r="AD1238" s="146"/>
      <c r="AE1238" s="146"/>
      <c r="AF1238" s="146"/>
      <c r="AG1238" s="146"/>
      <c r="AH1238" s="144"/>
      <c r="AI1238" s="146"/>
      <c r="AJ1238" s="184"/>
      <c r="AK1238" s="144"/>
    </row>
    <row r="1239" spans="11:37" s="40" customFormat="1" ht="34.9" customHeight="1">
      <c r="K1239" s="152"/>
      <c r="P1239" s="237"/>
      <c r="Q1239" s="237"/>
      <c r="R1239" s="237"/>
      <c r="S1239" s="237"/>
      <c r="T1239" s="231"/>
      <c r="V1239" s="146"/>
      <c r="W1239" s="146"/>
      <c r="X1239" s="146"/>
      <c r="Y1239" s="146"/>
      <c r="Z1239" s="146"/>
      <c r="AA1239" s="146"/>
      <c r="AB1239" s="146"/>
      <c r="AC1239" s="146"/>
      <c r="AD1239" s="146"/>
      <c r="AE1239" s="146"/>
      <c r="AF1239" s="146"/>
      <c r="AG1239" s="146"/>
      <c r="AH1239" s="144"/>
      <c r="AI1239" s="146"/>
      <c r="AJ1239" s="184"/>
      <c r="AK1239" s="144"/>
    </row>
    <row r="1240" spans="11:37" s="40" customFormat="1" ht="34.9" customHeight="1">
      <c r="K1240" s="152"/>
      <c r="P1240" s="237"/>
      <c r="Q1240" s="237"/>
      <c r="R1240" s="237"/>
      <c r="S1240" s="237"/>
      <c r="T1240" s="231"/>
      <c r="V1240" s="146"/>
      <c r="W1240" s="146"/>
      <c r="X1240" s="146"/>
      <c r="Y1240" s="146"/>
      <c r="Z1240" s="146"/>
      <c r="AA1240" s="146"/>
      <c r="AB1240" s="146"/>
      <c r="AC1240" s="146"/>
      <c r="AD1240" s="146"/>
      <c r="AE1240" s="146"/>
      <c r="AF1240" s="146"/>
      <c r="AG1240" s="146"/>
      <c r="AH1240" s="144"/>
      <c r="AI1240" s="146"/>
      <c r="AJ1240" s="184"/>
      <c r="AK1240" s="144"/>
    </row>
    <row r="1241" spans="11:37" s="40" customFormat="1" ht="34.9" customHeight="1">
      <c r="K1241" s="152"/>
      <c r="P1241" s="237"/>
      <c r="Q1241" s="237"/>
      <c r="R1241" s="237"/>
      <c r="S1241" s="237"/>
      <c r="T1241" s="231"/>
      <c r="V1241" s="146"/>
      <c r="W1241" s="146"/>
      <c r="X1241" s="146"/>
      <c r="Y1241" s="146"/>
      <c r="Z1241" s="146"/>
      <c r="AA1241" s="146"/>
      <c r="AB1241" s="146"/>
      <c r="AC1241" s="146"/>
      <c r="AD1241" s="146"/>
      <c r="AE1241" s="146"/>
      <c r="AF1241" s="146"/>
      <c r="AG1241" s="146"/>
      <c r="AH1241" s="144"/>
      <c r="AI1241" s="146"/>
      <c r="AJ1241" s="184"/>
      <c r="AK1241" s="144"/>
    </row>
    <row r="1242" spans="11:37" s="40" customFormat="1" ht="34.9" customHeight="1">
      <c r="K1242" s="152"/>
      <c r="P1242" s="237"/>
      <c r="Q1242" s="237"/>
      <c r="R1242" s="237"/>
      <c r="S1242" s="237"/>
      <c r="T1242" s="231"/>
      <c r="V1242" s="146"/>
      <c r="W1242" s="146"/>
      <c r="X1242" s="146"/>
      <c r="Y1242" s="146"/>
      <c r="Z1242" s="146"/>
      <c r="AA1242" s="146"/>
      <c r="AB1242" s="146"/>
      <c r="AC1242" s="146"/>
      <c r="AD1242" s="146"/>
      <c r="AE1242" s="146"/>
      <c r="AF1242" s="146"/>
      <c r="AG1242" s="146"/>
      <c r="AH1242" s="144"/>
      <c r="AI1242" s="146"/>
      <c r="AJ1242" s="184"/>
      <c r="AK1242" s="144"/>
    </row>
    <row r="1243" spans="11:37" s="40" customFormat="1" ht="34.9" customHeight="1">
      <c r="K1243" s="152"/>
      <c r="P1243" s="237"/>
      <c r="Q1243" s="237"/>
      <c r="R1243" s="237"/>
      <c r="S1243" s="237"/>
      <c r="T1243" s="231"/>
      <c r="V1243" s="146"/>
      <c r="W1243" s="146"/>
      <c r="X1243" s="146"/>
      <c r="Y1243" s="146"/>
      <c r="Z1243" s="146"/>
      <c r="AA1243" s="146"/>
      <c r="AB1243" s="146"/>
      <c r="AC1243" s="146"/>
      <c r="AD1243" s="146"/>
      <c r="AE1243" s="146"/>
      <c r="AF1243" s="146"/>
      <c r="AG1243" s="146"/>
      <c r="AH1243" s="144"/>
      <c r="AI1243" s="146"/>
      <c r="AJ1243" s="184"/>
      <c r="AK1243" s="144"/>
    </row>
    <row r="1244" spans="11:37" s="40" customFormat="1" ht="34.9" customHeight="1">
      <c r="K1244" s="152"/>
      <c r="P1244" s="237"/>
      <c r="Q1244" s="237"/>
      <c r="R1244" s="237"/>
      <c r="S1244" s="237"/>
      <c r="T1244" s="231"/>
      <c r="V1244" s="146"/>
      <c r="W1244" s="146"/>
      <c r="X1244" s="146"/>
      <c r="Y1244" s="146"/>
      <c r="Z1244" s="146"/>
      <c r="AA1244" s="146"/>
      <c r="AB1244" s="146"/>
      <c r="AC1244" s="146"/>
      <c r="AD1244" s="146"/>
      <c r="AE1244" s="146"/>
      <c r="AF1244" s="146"/>
      <c r="AG1244" s="146"/>
      <c r="AH1244" s="144"/>
      <c r="AI1244" s="146"/>
      <c r="AJ1244" s="184"/>
      <c r="AK1244" s="144"/>
    </row>
    <row r="1245" spans="11:37" s="40" customFormat="1" ht="34.9" customHeight="1">
      <c r="K1245" s="152"/>
      <c r="P1245" s="237"/>
      <c r="Q1245" s="237"/>
      <c r="R1245" s="237"/>
      <c r="S1245" s="237"/>
      <c r="T1245" s="231"/>
      <c r="V1245" s="146"/>
      <c r="W1245" s="146"/>
      <c r="X1245" s="146"/>
      <c r="Y1245" s="146"/>
      <c r="Z1245" s="146"/>
      <c r="AA1245" s="146"/>
      <c r="AB1245" s="146"/>
      <c r="AC1245" s="146"/>
      <c r="AD1245" s="146"/>
      <c r="AE1245" s="146"/>
      <c r="AF1245" s="146"/>
      <c r="AG1245" s="146"/>
      <c r="AH1245" s="144"/>
      <c r="AI1245" s="146"/>
      <c r="AJ1245" s="184"/>
      <c r="AK1245" s="144"/>
    </row>
    <row r="1246" spans="11:37" s="40" customFormat="1" ht="34.9" customHeight="1">
      <c r="K1246" s="152"/>
      <c r="P1246" s="237"/>
      <c r="Q1246" s="237"/>
      <c r="R1246" s="237"/>
      <c r="S1246" s="237"/>
      <c r="T1246" s="231"/>
      <c r="V1246" s="146"/>
      <c r="W1246" s="146"/>
      <c r="X1246" s="146"/>
      <c r="Y1246" s="146"/>
      <c r="Z1246" s="146"/>
      <c r="AA1246" s="146"/>
      <c r="AB1246" s="146"/>
      <c r="AC1246" s="146"/>
      <c r="AD1246" s="146"/>
      <c r="AE1246" s="146"/>
      <c r="AF1246" s="146"/>
      <c r="AG1246" s="146"/>
      <c r="AH1246" s="144"/>
      <c r="AI1246" s="146"/>
      <c r="AJ1246" s="184"/>
      <c r="AK1246" s="144"/>
    </row>
    <row r="1247" spans="11:37" s="40" customFormat="1" ht="34.9" customHeight="1">
      <c r="K1247" s="152"/>
      <c r="P1247" s="237"/>
      <c r="Q1247" s="237"/>
      <c r="R1247" s="237"/>
      <c r="S1247" s="237"/>
      <c r="T1247" s="231"/>
      <c r="V1247" s="146"/>
      <c r="W1247" s="146"/>
      <c r="X1247" s="146"/>
      <c r="Y1247" s="146"/>
      <c r="Z1247" s="146"/>
      <c r="AA1247" s="146"/>
      <c r="AB1247" s="146"/>
      <c r="AC1247" s="146"/>
      <c r="AD1247" s="146"/>
      <c r="AE1247" s="146"/>
      <c r="AF1247" s="146"/>
      <c r="AG1247" s="146"/>
      <c r="AH1247" s="144"/>
      <c r="AI1247" s="146"/>
      <c r="AJ1247" s="184"/>
      <c r="AK1247" s="144"/>
    </row>
    <row r="1248" spans="11:37" s="40" customFormat="1" ht="34.9" customHeight="1">
      <c r="K1248" s="152"/>
      <c r="P1248" s="237"/>
      <c r="Q1248" s="237"/>
      <c r="R1248" s="237"/>
      <c r="S1248" s="237"/>
      <c r="T1248" s="231"/>
      <c r="V1248" s="146"/>
      <c r="W1248" s="146"/>
      <c r="X1248" s="146"/>
      <c r="Y1248" s="146"/>
      <c r="Z1248" s="146"/>
      <c r="AA1248" s="146"/>
      <c r="AB1248" s="146"/>
      <c r="AC1248" s="146"/>
      <c r="AD1248" s="146"/>
      <c r="AE1248" s="146"/>
      <c r="AF1248" s="146"/>
      <c r="AG1248" s="146"/>
      <c r="AH1248" s="144"/>
      <c r="AI1248" s="146"/>
      <c r="AJ1248" s="184"/>
      <c r="AK1248" s="144"/>
    </row>
    <row r="1249" spans="11:37" s="40" customFormat="1" ht="34.9" customHeight="1">
      <c r="K1249" s="152"/>
      <c r="P1249" s="237"/>
      <c r="Q1249" s="237"/>
      <c r="R1249" s="237"/>
      <c r="S1249" s="237"/>
      <c r="T1249" s="231"/>
      <c r="V1249" s="146"/>
      <c r="W1249" s="146"/>
      <c r="X1249" s="146"/>
      <c r="Y1249" s="146"/>
      <c r="Z1249" s="146"/>
      <c r="AA1249" s="146"/>
      <c r="AB1249" s="146"/>
      <c r="AC1249" s="146"/>
      <c r="AD1249" s="146"/>
      <c r="AE1249" s="146"/>
      <c r="AF1249" s="146"/>
      <c r="AG1249" s="146"/>
      <c r="AH1249" s="144"/>
      <c r="AI1249" s="146"/>
      <c r="AJ1249" s="184"/>
      <c r="AK1249" s="144"/>
    </row>
    <row r="1250" spans="11:37" s="40" customFormat="1" ht="34.9" customHeight="1">
      <c r="K1250" s="152"/>
      <c r="P1250" s="237"/>
      <c r="Q1250" s="237"/>
      <c r="R1250" s="237"/>
      <c r="S1250" s="237"/>
      <c r="T1250" s="231"/>
      <c r="V1250" s="146"/>
      <c r="W1250" s="146"/>
      <c r="X1250" s="146"/>
      <c r="Y1250" s="146"/>
      <c r="Z1250" s="146"/>
      <c r="AA1250" s="146"/>
      <c r="AB1250" s="146"/>
      <c r="AC1250" s="146"/>
      <c r="AD1250" s="146"/>
      <c r="AE1250" s="146"/>
      <c r="AF1250" s="146"/>
      <c r="AG1250" s="146"/>
      <c r="AH1250" s="144"/>
      <c r="AI1250" s="146"/>
      <c r="AJ1250" s="184"/>
      <c r="AK1250" s="144"/>
    </row>
    <row r="1251" spans="11:37" s="40" customFormat="1" ht="34.9" customHeight="1">
      <c r="K1251" s="152"/>
      <c r="P1251" s="237"/>
      <c r="Q1251" s="237"/>
      <c r="R1251" s="237"/>
      <c r="S1251" s="237"/>
      <c r="T1251" s="231"/>
      <c r="V1251" s="146"/>
      <c r="W1251" s="146"/>
      <c r="X1251" s="146"/>
      <c r="Y1251" s="146"/>
      <c r="Z1251" s="146"/>
      <c r="AA1251" s="146"/>
      <c r="AB1251" s="146"/>
      <c r="AC1251" s="146"/>
      <c r="AD1251" s="146"/>
      <c r="AE1251" s="146"/>
      <c r="AF1251" s="146"/>
      <c r="AG1251" s="146"/>
      <c r="AH1251" s="144"/>
      <c r="AI1251" s="146"/>
      <c r="AJ1251" s="184"/>
      <c r="AK1251" s="144"/>
    </row>
    <row r="1252" spans="11:37" s="40" customFormat="1" ht="34.9" customHeight="1">
      <c r="K1252" s="152"/>
      <c r="P1252" s="237"/>
      <c r="Q1252" s="237"/>
      <c r="R1252" s="237"/>
      <c r="S1252" s="237"/>
      <c r="T1252" s="231"/>
      <c r="V1252" s="146"/>
      <c r="W1252" s="146"/>
      <c r="X1252" s="146"/>
      <c r="Y1252" s="146"/>
      <c r="Z1252" s="146"/>
      <c r="AA1252" s="146"/>
      <c r="AB1252" s="146"/>
      <c r="AC1252" s="146"/>
      <c r="AD1252" s="146"/>
      <c r="AE1252" s="146"/>
      <c r="AF1252" s="146"/>
      <c r="AG1252" s="146"/>
      <c r="AH1252" s="144"/>
      <c r="AI1252" s="146"/>
      <c r="AJ1252" s="184"/>
      <c r="AK1252" s="144"/>
    </row>
    <row r="1253" spans="11:37" s="40" customFormat="1" ht="34.9" customHeight="1">
      <c r="K1253" s="152"/>
      <c r="P1253" s="237"/>
      <c r="Q1253" s="237"/>
      <c r="R1253" s="237"/>
      <c r="S1253" s="237"/>
      <c r="T1253" s="231"/>
      <c r="V1253" s="146"/>
      <c r="W1253" s="146"/>
      <c r="X1253" s="146"/>
      <c r="Y1253" s="146"/>
      <c r="Z1253" s="146"/>
      <c r="AA1253" s="146"/>
      <c r="AB1253" s="146"/>
      <c r="AC1253" s="146"/>
      <c r="AD1253" s="146"/>
      <c r="AE1253" s="146"/>
      <c r="AF1253" s="146"/>
      <c r="AG1253" s="146"/>
      <c r="AH1253" s="144"/>
      <c r="AI1253" s="146"/>
      <c r="AJ1253" s="184"/>
      <c r="AK1253" s="144"/>
    </row>
    <row r="1254" spans="11:37" s="40" customFormat="1" ht="34.9" customHeight="1">
      <c r="K1254" s="152"/>
      <c r="P1254" s="237"/>
      <c r="Q1254" s="237"/>
      <c r="R1254" s="237"/>
      <c r="S1254" s="237"/>
      <c r="T1254" s="231"/>
      <c r="V1254" s="146"/>
      <c r="W1254" s="146"/>
      <c r="X1254" s="146"/>
      <c r="Y1254" s="146"/>
      <c r="Z1254" s="146"/>
      <c r="AA1254" s="146"/>
      <c r="AB1254" s="146"/>
      <c r="AC1254" s="146"/>
      <c r="AD1254" s="146"/>
      <c r="AE1254" s="146"/>
      <c r="AF1254" s="146"/>
      <c r="AG1254" s="146"/>
      <c r="AH1254" s="144"/>
      <c r="AI1254" s="146"/>
      <c r="AJ1254" s="184"/>
      <c r="AK1254" s="144"/>
    </row>
    <row r="1255" spans="11:37" s="40" customFormat="1" ht="34.9" customHeight="1">
      <c r="K1255" s="152"/>
      <c r="P1255" s="237"/>
      <c r="Q1255" s="237"/>
      <c r="R1255" s="237"/>
      <c r="S1255" s="237"/>
      <c r="T1255" s="231"/>
      <c r="V1255" s="146"/>
      <c r="W1255" s="146"/>
      <c r="X1255" s="146"/>
      <c r="Y1255" s="146"/>
      <c r="Z1255" s="146"/>
      <c r="AA1255" s="146"/>
      <c r="AB1255" s="146"/>
      <c r="AC1255" s="146"/>
      <c r="AD1255" s="146"/>
      <c r="AE1255" s="146"/>
      <c r="AF1255" s="146"/>
      <c r="AG1255" s="146"/>
      <c r="AH1255" s="144"/>
      <c r="AI1255" s="146"/>
      <c r="AJ1255" s="184"/>
      <c r="AK1255" s="144"/>
    </row>
    <row r="1256" spans="11:37" s="40" customFormat="1" ht="34.9" customHeight="1">
      <c r="K1256" s="152"/>
      <c r="P1256" s="237"/>
      <c r="Q1256" s="237"/>
      <c r="R1256" s="237"/>
      <c r="S1256" s="237"/>
      <c r="T1256" s="231"/>
      <c r="V1256" s="146"/>
      <c r="W1256" s="146"/>
      <c r="X1256" s="146"/>
      <c r="Y1256" s="146"/>
      <c r="Z1256" s="146"/>
      <c r="AA1256" s="146"/>
      <c r="AB1256" s="146"/>
      <c r="AC1256" s="146"/>
      <c r="AD1256" s="146"/>
      <c r="AE1256" s="146"/>
      <c r="AF1256" s="146"/>
      <c r="AG1256" s="146"/>
      <c r="AH1256" s="144"/>
      <c r="AI1256" s="146"/>
      <c r="AJ1256" s="184"/>
      <c r="AK1256" s="144"/>
    </row>
    <row r="1257" spans="11:37" s="40" customFormat="1" ht="34.9" customHeight="1">
      <c r="K1257" s="152"/>
      <c r="P1257" s="237"/>
      <c r="Q1257" s="237"/>
      <c r="R1257" s="237"/>
      <c r="S1257" s="237"/>
      <c r="T1257" s="231"/>
      <c r="V1257" s="146"/>
      <c r="W1257" s="146"/>
      <c r="X1257" s="146"/>
      <c r="Y1257" s="146"/>
      <c r="Z1257" s="146"/>
      <c r="AA1257" s="146"/>
      <c r="AB1257" s="146"/>
      <c r="AC1257" s="146"/>
      <c r="AD1257" s="146"/>
      <c r="AE1257" s="146"/>
      <c r="AF1257" s="146"/>
      <c r="AG1257" s="146"/>
      <c r="AH1257" s="144"/>
      <c r="AI1257" s="146"/>
      <c r="AJ1257" s="184"/>
      <c r="AK1257" s="144"/>
    </row>
    <row r="1258" spans="11:37" s="40" customFormat="1" ht="34.9" customHeight="1">
      <c r="K1258" s="152"/>
      <c r="P1258" s="237"/>
      <c r="Q1258" s="237"/>
      <c r="R1258" s="237"/>
      <c r="S1258" s="237"/>
      <c r="T1258" s="231"/>
      <c r="V1258" s="146"/>
      <c r="W1258" s="146"/>
      <c r="X1258" s="146"/>
      <c r="Y1258" s="146"/>
      <c r="Z1258" s="146"/>
      <c r="AA1258" s="146"/>
      <c r="AB1258" s="146"/>
      <c r="AC1258" s="146"/>
      <c r="AD1258" s="146"/>
      <c r="AE1258" s="146"/>
      <c r="AF1258" s="146"/>
      <c r="AG1258" s="146"/>
      <c r="AH1258" s="144"/>
      <c r="AI1258" s="146"/>
      <c r="AJ1258" s="184"/>
      <c r="AK1258" s="144"/>
    </row>
    <row r="1259" spans="11:37" s="40" customFormat="1" ht="34.9" customHeight="1">
      <c r="K1259" s="152"/>
      <c r="P1259" s="237"/>
      <c r="Q1259" s="237"/>
      <c r="R1259" s="237"/>
      <c r="S1259" s="237"/>
      <c r="T1259" s="231"/>
      <c r="V1259" s="146"/>
      <c r="W1259" s="146"/>
      <c r="X1259" s="146"/>
      <c r="Y1259" s="146"/>
      <c r="Z1259" s="146"/>
      <c r="AA1259" s="146"/>
      <c r="AB1259" s="146"/>
      <c r="AC1259" s="146"/>
      <c r="AD1259" s="146"/>
      <c r="AE1259" s="146"/>
      <c r="AF1259" s="146"/>
      <c r="AG1259" s="146"/>
      <c r="AH1259" s="144"/>
      <c r="AI1259" s="146"/>
      <c r="AJ1259" s="184"/>
      <c r="AK1259" s="144"/>
    </row>
    <row r="1260" spans="11:37" s="40" customFormat="1" ht="34.9" customHeight="1">
      <c r="K1260" s="152"/>
      <c r="P1260" s="237"/>
      <c r="Q1260" s="237"/>
      <c r="R1260" s="237"/>
      <c r="S1260" s="237"/>
      <c r="T1260" s="231"/>
      <c r="V1260" s="146"/>
      <c r="W1260" s="146"/>
      <c r="X1260" s="146"/>
      <c r="Y1260" s="146"/>
      <c r="Z1260" s="146"/>
      <c r="AA1260" s="146"/>
      <c r="AB1260" s="146"/>
      <c r="AC1260" s="146"/>
      <c r="AD1260" s="146"/>
      <c r="AE1260" s="146"/>
      <c r="AF1260" s="146"/>
      <c r="AG1260" s="146"/>
      <c r="AH1260" s="144"/>
      <c r="AI1260" s="146"/>
      <c r="AJ1260" s="184"/>
      <c r="AK1260" s="144"/>
    </row>
    <row r="1261" spans="11:37" s="40" customFormat="1" ht="34.9" customHeight="1">
      <c r="K1261" s="152"/>
      <c r="P1261" s="237"/>
      <c r="Q1261" s="237"/>
      <c r="R1261" s="237"/>
      <c r="S1261" s="237"/>
      <c r="T1261" s="231"/>
      <c r="V1261" s="146"/>
      <c r="W1261" s="146"/>
      <c r="X1261" s="146"/>
      <c r="Y1261" s="146"/>
      <c r="Z1261" s="146"/>
      <c r="AA1261" s="146"/>
      <c r="AB1261" s="146"/>
      <c r="AC1261" s="146"/>
      <c r="AD1261" s="146"/>
      <c r="AE1261" s="146"/>
      <c r="AF1261" s="146"/>
      <c r="AG1261" s="146"/>
      <c r="AH1261" s="144"/>
      <c r="AI1261" s="146"/>
      <c r="AJ1261" s="184"/>
      <c r="AK1261" s="144"/>
    </row>
    <row r="1262" spans="11:37" s="40" customFormat="1" ht="34.9" customHeight="1">
      <c r="K1262" s="152"/>
      <c r="P1262" s="237"/>
      <c r="Q1262" s="237"/>
      <c r="R1262" s="237"/>
      <c r="S1262" s="237"/>
      <c r="T1262" s="231"/>
      <c r="V1262" s="146"/>
      <c r="W1262" s="146"/>
      <c r="X1262" s="146"/>
      <c r="Y1262" s="146"/>
      <c r="Z1262" s="146"/>
      <c r="AA1262" s="146"/>
      <c r="AB1262" s="146"/>
      <c r="AC1262" s="146"/>
      <c r="AD1262" s="146"/>
      <c r="AE1262" s="146"/>
      <c r="AF1262" s="146"/>
      <c r="AG1262" s="146"/>
      <c r="AH1262" s="144"/>
      <c r="AI1262" s="146"/>
      <c r="AJ1262" s="184"/>
      <c r="AK1262" s="144"/>
    </row>
    <row r="1263" spans="11:37" s="40" customFormat="1" ht="34.9" customHeight="1">
      <c r="K1263" s="152"/>
      <c r="P1263" s="237"/>
      <c r="Q1263" s="237"/>
      <c r="R1263" s="237"/>
      <c r="S1263" s="237"/>
      <c r="T1263" s="231"/>
      <c r="V1263" s="146"/>
      <c r="W1263" s="146"/>
      <c r="X1263" s="146"/>
      <c r="Y1263" s="146"/>
      <c r="Z1263" s="146"/>
      <c r="AA1263" s="146"/>
      <c r="AB1263" s="146"/>
      <c r="AC1263" s="146"/>
      <c r="AD1263" s="146"/>
      <c r="AE1263" s="146"/>
      <c r="AF1263" s="146"/>
      <c r="AG1263" s="146"/>
      <c r="AH1263" s="144"/>
      <c r="AI1263" s="146"/>
      <c r="AJ1263" s="184"/>
      <c r="AK1263" s="144"/>
    </row>
    <row r="1264" spans="11:37" s="40" customFormat="1" ht="34.9" customHeight="1">
      <c r="K1264" s="152"/>
      <c r="P1264" s="237"/>
      <c r="Q1264" s="237"/>
      <c r="R1264" s="237"/>
      <c r="S1264" s="237"/>
      <c r="T1264" s="231"/>
      <c r="V1264" s="146"/>
      <c r="W1264" s="146"/>
      <c r="X1264" s="146"/>
      <c r="Y1264" s="146"/>
      <c r="Z1264" s="146"/>
      <c r="AA1264" s="146"/>
      <c r="AB1264" s="146"/>
      <c r="AC1264" s="146"/>
      <c r="AD1264" s="146"/>
      <c r="AE1264" s="146"/>
      <c r="AF1264" s="146"/>
      <c r="AG1264" s="146"/>
      <c r="AH1264" s="144"/>
      <c r="AI1264" s="146"/>
      <c r="AJ1264" s="184"/>
      <c r="AK1264" s="144"/>
    </row>
    <row r="1265" spans="11:37" s="40" customFormat="1" ht="34.9" customHeight="1">
      <c r="K1265" s="152"/>
      <c r="P1265" s="237"/>
      <c r="Q1265" s="237"/>
      <c r="R1265" s="237"/>
      <c r="S1265" s="237"/>
      <c r="T1265" s="231"/>
      <c r="V1265" s="146"/>
      <c r="W1265" s="146"/>
      <c r="X1265" s="146"/>
      <c r="Y1265" s="146"/>
      <c r="Z1265" s="146"/>
      <c r="AA1265" s="146"/>
      <c r="AB1265" s="146"/>
      <c r="AC1265" s="146"/>
      <c r="AD1265" s="146"/>
      <c r="AE1265" s="146"/>
      <c r="AF1265" s="146"/>
      <c r="AG1265" s="146"/>
      <c r="AH1265" s="144"/>
      <c r="AI1265" s="146"/>
      <c r="AJ1265" s="184"/>
      <c r="AK1265" s="144"/>
    </row>
    <row r="1266" spans="11:37" s="40" customFormat="1" ht="34.9" customHeight="1">
      <c r="K1266" s="152"/>
      <c r="P1266" s="237"/>
      <c r="Q1266" s="237"/>
      <c r="R1266" s="237"/>
      <c r="S1266" s="237"/>
      <c r="T1266" s="231"/>
      <c r="V1266" s="146"/>
      <c r="W1266" s="146"/>
      <c r="X1266" s="146"/>
      <c r="Y1266" s="146"/>
      <c r="Z1266" s="146"/>
      <c r="AA1266" s="146"/>
      <c r="AB1266" s="146"/>
      <c r="AC1266" s="146"/>
      <c r="AD1266" s="146"/>
      <c r="AE1266" s="146"/>
      <c r="AF1266" s="146"/>
      <c r="AG1266" s="146"/>
      <c r="AH1266" s="144"/>
      <c r="AI1266" s="146"/>
      <c r="AJ1266" s="184"/>
      <c r="AK1266" s="144"/>
    </row>
    <row r="1267" spans="11:37" s="40" customFormat="1" ht="34.9" customHeight="1">
      <c r="K1267" s="152"/>
      <c r="P1267" s="237"/>
      <c r="Q1267" s="237"/>
      <c r="R1267" s="237"/>
      <c r="S1267" s="237"/>
      <c r="T1267" s="231"/>
      <c r="V1267" s="146"/>
      <c r="W1267" s="146"/>
      <c r="X1267" s="146"/>
      <c r="Y1267" s="146"/>
      <c r="Z1267" s="146"/>
      <c r="AA1267" s="146"/>
      <c r="AB1267" s="146"/>
      <c r="AC1267" s="146"/>
      <c r="AD1267" s="146"/>
      <c r="AE1267" s="146"/>
      <c r="AF1267" s="146"/>
      <c r="AG1267" s="146"/>
      <c r="AH1267" s="144"/>
      <c r="AI1267" s="146"/>
      <c r="AJ1267" s="184"/>
      <c r="AK1267" s="144"/>
    </row>
    <row r="1268" spans="11:37" s="40" customFormat="1" ht="34.9" customHeight="1">
      <c r="K1268" s="152"/>
      <c r="P1268" s="237"/>
      <c r="Q1268" s="237"/>
      <c r="R1268" s="237"/>
      <c r="S1268" s="237"/>
      <c r="T1268" s="231"/>
      <c r="V1268" s="146"/>
      <c r="W1268" s="146"/>
      <c r="X1268" s="146"/>
      <c r="Y1268" s="146"/>
      <c r="Z1268" s="146"/>
      <c r="AA1268" s="146"/>
      <c r="AB1268" s="146"/>
      <c r="AC1268" s="146"/>
      <c r="AD1268" s="146"/>
      <c r="AE1268" s="146"/>
      <c r="AF1268" s="146"/>
      <c r="AG1268" s="146"/>
      <c r="AH1268" s="144"/>
      <c r="AI1268" s="146"/>
      <c r="AJ1268" s="184"/>
      <c r="AK1268" s="144"/>
    </row>
    <row r="1269" spans="11:37" s="40" customFormat="1" ht="34.9" customHeight="1">
      <c r="K1269" s="152"/>
      <c r="P1269" s="237"/>
      <c r="Q1269" s="237"/>
      <c r="R1269" s="237"/>
      <c r="S1269" s="237"/>
      <c r="T1269" s="231"/>
      <c r="V1269" s="146"/>
      <c r="W1269" s="146"/>
      <c r="X1269" s="146"/>
      <c r="Y1269" s="146"/>
      <c r="Z1269" s="146"/>
      <c r="AA1269" s="146"/>
      <c r="AB1269" s="146"/>
      <c r="AC1269" s="146"/>
      <c r="AD1269" s="146"/>
      <c r="AE1269" s="146"/>
      <c r="AF1269" s="146"/>
      <c r="AG1269" s="146"/>
      <c r="AH1269" s="144"/>
      <c r="AI1269" s="146"/>
      <c r="AJ1269" s="184"/>
      <c r="AK1269" s="144"/>
    </row>
    <row r="1270" spans="11:37" s="40" customFormat="1" ht="34.9" customHeight="1">
      <c r="K1270" s="152"/>
      <c r="P1270" s="237"/>
      <c r="Q1270" s="237"/>
      <c r="R1270" s="237"/>
      <c r="S1270" s="237"/>
      <c r="T1270" s="231"/>
      <c r="V1270" s="146"/>
      <c r="W1270" s="146"/>
      <c r="X1270" s="146"/>
      <c r="Y1270" s="146"/>
      <c r="Z1270" s="146"/>
      <c r="AA1270" s="146"/>
      <c r="AB1270" s="146"/>
      <c r="AC1270" s="146"/>
      <c r="AD1270" s="146"/>
      <c r="AE1270" s="146"/>
      <c r="AF1270" s="146"/>
      <c r="AG1270" s="146"/>
      <c r="AH1270" s="144"/>
      <c r="AI1270" s="146"/>
      <c r="AJ1270" s="184"/>
      <c r="AK1270" s="144"/>
    </row>
    <row r="1271" spans="11:37" s="40" customFormat="1" ht="34.9" customHeight="1">
      <c r="K1271" s="152"/>
      <c r="P1271" s="237"/>
      <c r="Q1271" s="237"/>
      <c r="R1271" s="237"/>
      <c r="S1271" s="237"/>
      <c r="T1271" s="231"/>
      <c r="V1271" s="146"/>
      <c r="W1271" s="146"/>
      <c r="X1271" s="146"/>
      <c r="Y1271" s="146"/>
      <c r="Z1271" s="146"/>
      <c r="AA1271" s="146"/>
      <c r="AB1271" s="146"/>
      <c r="AC1271" s="146"/>
      <c r="AD1271" s="146"/>
      <c r="AE1271" s="146"/>
      <c r="AF1271" s="146"/>
      <c r="AG1271" s="146"/>
      <c r="AH1271" s="144"/>
      <c r="AI1271" s="146"/>
      <c r="AJ1271" s="184"/>
      <c r="AK1271" s="144"/>
    </row>
    <row r="1272" spans="11:37" s="40" customFormat="1" ht="34.9" customHeight="1">
      <c r="K1272" s="152"/>
      <c r="P1272" s="237"/>
      <c r="Q1272" s="237"/>
      <c r="R1272" s="237"/>
      <c r="S1272" s="237"/>
      <c r="T1272" s="231"/>
      <c r="V1272" s="146"/>
      <c r="W1272" s="146"/>
      <c r="X1272" s="146"/>
      <c r="Y1272" s="146"/>
      <c r="Z1272" s="146"/>
      <c r="AA1272" s="146"/>
      <c r="AB1272" s="146"/>
      <c r="AC1272" s="146"/>
      <c r="AD1272" s="146"/>
      <c r="AE1272" s="146"/>
      <c r="AF1272" s="146"/>
      <c r="AG1272" s="146"/>
      <c r="AH1272" s="144"/>
      <c r="AI1272" s="146"/>
      <c r="AJ1272" s="184"/>
      <c r="AK1272" s="144"/>
    </row>
    <row r="1273" spans="11:37" s="40" customFormat="1" ht="34.9" customHeight="1">
      <c r="K1273" s="152"/>
      <c r="P1273" s="237"/>
      <c r="Q1273" s="237"/>
      <c r="R1273" s="237"/>
      <c r="S1273" s="237"/>
      <c r="T1273" s="231"/>
      <c r="V1273" s="146"/>
      <c r="W1273" s="146"/>
      <c r="X1273" s="146"/>
      <c r="Y1273" s="146"/>
      <c r="Z1273" s="146"/>
      <c r="AA1273" s="146"/>
      <c r="AB1273" s="146"/>
      <c r="AC1273" s="146"/>
      <c r="AD1273" s="146"/>
      <c r="AE1273" s="146"/>
      <c r="AF1273" s="146"/>
      <c r="AG1273" s="146"/>
      <c r="AH1273" s="144"/>
      <c r="AI1273" s="146"/>
      <c r="AJ1273" s="184"/>
      <c r="AK1273" s="144"/>
    </row>
    <row r="1274" spans="11:37" s="40" customFormat="1" ht="34.9" customHeight="1">
      <c r="K1274" s="152"/>
      <c r="P1274" s="237"/>
      <c r="Q1274" s="237"/>
      <c r="R1274" s="237"/>
      <c r="S1274" s="237"/>
      <c r="T1274" s="231"/>
      <c r="V1274" s="146"/>
      <c r="W1274" s="146"/>
      <c r="X1274" s="146"/>
      <c r="Y1274" s="146"/>
      <c r="Z1274" s="146"/>
      <c r="AA1274" s="146"/>
      <c r="AB1274" s="146"/>
      <c r="AC1274" s="146"/>
      <c r="AD1274" s="146"/>
      <c r="AE1274" s="146"/>
      <c r="AF1274" s="146"/>
      <c r="AG1274" s="146"/>
      <c r="AH1274" s="144"/>
      <c r="AI1274" s="146"/>
      <c r="AJ1274" s="184"/>
      <c r="AK1274" s="144"/>
    </row>
    <row r="1275" spans="11:37" s="40" customFormat="1" ht="34.9" customHeight="1">
      <c r="K1275" s="152"/>
      <c r="P1275" s="237"/>
      <c r="Q1275" s="237"/>
      <c r="R1275" s="237"/>
      <c r="S1275" s="237"/>
      <c r="T1275" s="231"/>
      <c r="V1275" s="146"/>
      <c r="W1275" s="146"/>
      <c r="X1275" s="146"/>
      <c r="Y1275" s="146"/>
      <c r="Z1275" s="146"/>
      <c r="AA1275" s="146"/>
      <c r="AB1275" s="146"/>
      <c r="AC1275" s="146"/>
      <c r="AD1275" s="146"/>
      <c r="AE1275" s="146"/>
      <c r="AF1275" s="146"/>
      <c r="AG1275" s="146"/>
      <c r="AH1275" s="144"/>
      <c r="AI1275" s="146"/>
      <c r="AJ1275" s="184"/>
      <c r="AK1275" s="144"/>
    </row>
    <row r="1276" spans="11:37" s="40" customFormat="1" ht="34.9" customHeight="1">
      <c r="K1276" s="152"/>
      <c r="P1276" s="237"/>
      <c r="Q1276" s="237"/>
      <c r="R1276" s="237"/>
      <c r="S1276" s="237"/>
      <c r="T1276" s="231"/>
      <c r="V1276" s="146"/>
      <c r="W1276" s="146"/>
      <c r="X1276" s="146"/>
      <c r="Y1276" s="146"/>
      <c r="Z1276" s="146"/>
      <c r="AA1276" s="146"/>
      <c r="AB1276" s="146"/>
      <c r="AC1276" s="146"/>
      <c r="AD1276" s="146"/>
      <c r="AE1276" s="146"/>
      <c r="AF1276" s="146"/>
      <c r="AG1276" s="146"/>
      <c r="AH1276" s="144"/>
      <c r="AI1276" s="146"/>
      <c r="AJ1276" s="184"/>
      <c r="AK1276" s="144"/>
    </row>
    <row r="1277" spans="11:37" s="40" customFormat="1" ht="34.9" customHeight="1">
      <c r="K1277" s="152"/>
      <c r="P1277" s="237"/>
      <c r="Q1277" s="237"/>
      <c r="R1277" s="237"/>
      <c r="S1277" s="237"/>
      <c r="T1277" s="231"/>
      <c r="V1277" s="146"/>
      <c r="W1277" s="146"/>
      <c r="X1277" s="146"/>
      <c r="Y1277" s="146"/>
      <c r="Z1277" s="146"/>
      <c r="AA1277" s="146"/>
      <c r="AB1277" s="146"/>
      <c r="AC1277" s="146"/>
      <c r="AD1277" s="146"/>
      <c r="AE1277" s="146"/>
      <c r="AF1277" s="146"/>
      <c r="AG1277" s="146"/>
      <c r="AH1277" s="144"/>
      <c r="AI1277" s="146"/>
      <c r="AJ1277" s="184"/>
      <c r="AK1277" s="144"/>
    </row>
    <row r="1278" spans="11:37" s="40" customFormat="1" ht="34.9" customHeight="1">
      <c r="K1278" s="152"/>
      <c r="P1278" s="237"/>
      <c r="Q1278" s="237"/>
      <c r="R1278" s="237"/>
      <c r="S1278" s="237"/>
      <c r="T1278" s="231"/>
      <c r="V1278" s="146"/>
      <c r="W1278" s="146"/>
      <c r="X1278" s="146"/>
      <c r="Y1278" s="146"/>
      <c r="Z1278" s="146"/>
      <c r="AA1278" s="146"/>
      <c r="AB1278" s="146"/>
      <c r="AC1278" s="146"/>
      <c r="AD1278" s="146"/>
      <c r="AE1278" s="146"/>
      <c r="AF1278" s="146"/>
      <c r="AG1278" s="146"/>
      <c r="AH1278" s="144"/>
      <c r="AI1278" s="146"/>
      <c r="AJ1278" s="184"/>
      <c r="AK1278" s="144"/>
    </row>
    <row r="1279" spans="11:37" s="40" customFormat="1" ht="34.9" customHeight="1">
      <c r="K1279" s="152"/>
      <c r="P1279" s="237"/>
      <c r="Q1279" s="237"/>
      <c r="R1279" s="237"/>
      <c r="S1279" s="237"/>
      <c r="T1279" s="231"/>
      <c r="V1279" s="146"/>
      <c r="W1279" s="146"/>
      <c r="X1279" s="146"/>
      <c r="Y1279" s="146"/>
      <c r="Z1279" s="146"/>
      <c r="AA1279" s="146"/>
      <c r="AB1279" s="146"/>
      <c r="AC1279" s="146"/>
      <c r="AD1279" s="146"/>
      <c r="AE1279" s="146"/>
      <c r="AF1279" s="146"/>
      <c r="AG1279" s="146"/>
      <c r="AH1279" s="144"/>
      <c r="AI1279" s="146"/>
      <c r="AJ1279" s="184"/>
      <c r="AK1279" s="144"/>
    </row>
    <row r="1280" spans="11:37" s="40" customFormat="1" ht="34.9" customHeight="1">
      <c r="K1280" s="152"/>
      <c r="P1280" s="237"/>
      <c r="Q1280" s="237"/>
      <c r="R1280" s="237"/>
      <c r="S1280" s="237"/>
      <c r="T1280" s="231"/>
      <c r="V1280" s="146"/>
      <c r="W1280" s="146"/>
      <c r="X1280" s="146"/>
      <c r="Y1280" s="146"/>
      <c r="Z1280" s="146"/>
      <c r="AA1280" s="146"/>
      <c r="AB1280" s="146"/>
      <c r="AC1280" s="146"/>
      <c r="AD1280" s="146"/>
      <c r="AE1280" s="146"/>
      <c r="AF1280" s="146"/>
      <c r="AG1280" s="146"/>
      <c r="AH1280" s="144"/>
      <c r="AI1280" s="146"/>
      <c r="AJ1280" s="184"/>
      <c r="AK1280" s="144"/>
    </row>
    <row r="1281" spans="11:37" s="40" customFormat="1" ht="34.9" customHeight="1">
      <c r="K1281" s="152"/>
      <c r="P1281" s="237"/>
      <c r="Q1281" s="237"/>
      <c r="R1281" s="237"/>
      <c r="S1281" s="237"/>
      <c r="T1281" s="231"/>
      <c r="V1281" s="146"/>
      <c r="W1281" s="146"/>
      <c r="X1281" s="146"/>
      <c r="Y1281" s="146"/>
      <c r="Z1281" s="146"/>
      <c r="AA1281" s="146"/>
      <c r="AB1281" s="146"/>
      <c r="AC1281" s="146"/>
      <c r="AD1281" s="146"/>
      <c r="AE1281" s="146"/>
      <c r="AF1281" s="146"/>
      <c r="AG1281" s="146"/>
      <c r="AH1281" s="144"/>
      <c r="AI1281" s="146"/>
      <c r="AJ1281" s="184"/>
      <c r="AK1281" s="144"/>
    </row>
    <row r="1282" spans="11:37" s="40" customFormat="1" ht="34.9" customHeight="1">
      <c r="K1282" s="152"/>
      <c r="P1282" s="237"/>
      <c r="Q1282" s="237"/>
      <c r="R1282" s="237"/>
      <c r="S1282" s="237"/>
      <c r="T1282" s="231"/>
      <c r="V1282" s="146"/>
      <c r="W1282" s="146"/>
      <c r="X1282" s="146"/>
      <c r="Y1282" s="146"/>
      <c r="Z1282" s="146"/>
      <c r="AA1282" s="146"/>
      <c r="AB1282" s="146"/>
      <c r="AC1282" s="146"/>
      <c r="AD1282" s="146"/>
      <c r="AE1282" s="146"/>
      <c r="AF1282" s="146"/>
      <c r="AG1282" s="146"/>
      <c r="AH1282" s="144"/>
      <c r="AI1282" s="146"/>
      <c r="AJ1282" s="184"/>
      <c r="AK1282" s="144"/>
    </row>
    <row r="1283" spans="11:37" s="40" customFormat="1" ht="34.9" customHeight="1">
      <c r="K1283" s="152"/>
      <c r="P1283" s="237"/>
      <c r="Q1283" s="237"/>
      <c r="R1283" s="237"/>
      <c r="S1283" s="237"/>
      <c r="T1283" s="231"/>
      <c r="V1283" s="146"/>
      <c r="W1283" s="146"/>
      <c r="X1283" s="146"/>
      <c r="Y1283" s="146"/>
      <c r="Z1283" s="146"/>
      <c r="AA1283" s="146"/>
      <c r="AB1283" s="146"/>
      <c r="AC1283" s="146"/>
      <c r="AD1283" s="146"/>
      <c r="AE1283" s="146"/>
      <c r="AF1283" s="146"/>
      <c r="AG1283" s="146"/>
      <c r="AH1283" s="144"/>
      <c r="AI1283" s="146"/>
      <c r="AJ1283" s="184"/>
      <c r="AK1283" s="144"/>
    </row>
    <row r="1284" spans="11:37" s="40" customFormat="1" ht="34.9" customHeight="1">
      <c r="K1284" s="152"/>
      <c r="P1284" s="237"/>
      <c r="Q1284" s="237"/>
      <c r="R1284" s="237"/>
      <c r="S1284" s="237"/>
      <c r="T1284" s="231"/>
      <c r="V1284" s="146"/>
      <c r="W1284" s="146"/>
      <c r="X1284" s="146"/>
      <c r="Y1284" s="146"/>
      <c r="Z1284" s="146"/>
      <c r="AA1284" s="146"/>
      <c r="AB1284" s="146"/>
      <c r="AC1284" s="146"/>
      <c r="AD1284" s="146"/>
      <c r="AE1284" s="146"/>
      <c r="AF1284" s="146"/>
      <c r="AG1284" s="146"/>
      <c r="AH1284" s="144"/>
      <c r="AI1284" s="146"/>
      <c r="AJ1284" s="184"/>
      <c r="AK1284" s="144"/>
    </row>
    <row r="1285" spans="11:37" s="40" customFormat="1" ht="34.9" customHeight="1">
      <c r="K1285" s="152"/>
      <c r="P1285" s="237"/>
      <c r="Q1285" s="237"/>
      <c r="R1285" s="237"/>
      <c r="S1285" s="237"/>
      <c r="T1285" s="231"/>
      <c r="V1285" s="146"/>
      <c r="W1285" s="146"/>
      <c r="X1285" s="146"/>
      <c r="Y1285" s="146"/>
      <c r="Z1285" s="146"/>
      <c r="AA1285" s="146"/>
      <c r="AB1285" s="146"/>
      <c r="AC1285" s="146"/>
      <c r="AD1285" s="146"/>
      <c r="AE1285" s="146"/>
      <c r="AF1285" s="146"/>
      <c r="AG1285" s="146"/>
      <c r="AH1285" s="144"/>
      <c r="AI1285" s="146"/>
      <c r="AJ1285" s="184"/>
      <c r="AK1285" s="144"/>
    </row>
    <row r="1286" spans="11:37" s="40" customFormat="1" ht="34.9" customHeight="1">
      <c r="K1286" s="152"/>
      <c r="P1286" s="237"/>
      <c r="Q1286" s="237"/>
      <c r="R1286" s="237"/>
      <c r="S1286" s="237"/>
      <c r="T1286" s="231"/>
      <c r="V1286" s="146"/>
      <c r="W1286" s="146"/>
      <c r="X1286" s="146"/>
      <c r="Y1286" s="146"/>
      <c r="Z1286" s="146"/>
      <c r="AA1286" s="146"/>
      <c r="AB1286" s="146"/>
      <c r="AC1286" s="146"/>
      <c r="AD1286" s="146"/>
      <c r="AE1286" s="146"/>
      <c r="AF1286" s="146"/>
      <c r="AG1286" s="146"/>
      <c r="AH1286" s="144"/>
      <c r="AI1286" s="146"/>
      <c r="AJ1286" s="184"/>
      <c r="AK1286" s="144"/>
    </row>
    <row r="1287" spans="11:37" s="40" customFormat="1" ht="34.9" customHeight="1">
      <c r="K1287" s="152"/>
      <c r="P1287" s="237"/>
      <c r="Q1287" s="237"/>
      <c r="R1287" s="237"/>
      <c r="S1287" s="237"/>
      <c r="T1287" s="231"/>
      <c r="V1287" s="146"/>
      <c r="W1287" s="146"/>
      <c r="X1287" s="146"/>
      <c r="Y1287" s="146"/>
      <c r="Z1287" s="146"/>
      <c r="AA1287" s="146"/>
      <c r="AB1287" s="146"/>
      <c r="AC1287" s="146"/>
      <c r="AD1287" s="146"/>
      <c r="AE1287" s="146"/>
      <c r="AF1287" s="146"/>
      <c r="AG1287" s="146"/>
      <c r="AH1287" s="144"/>
      <c r="AI1287" s="146"/>
      <c r="AJ1287" s="184"/>
      <c r="AK1287" s="144"/>
    </row>
    <row r="1288" spans="11:37" s="40" customFormat="1" ht="34.9" customHeight="1">
      <c r="K1288" s="152"/>
      <c r="P1288" s="237"/>
      <c r="Q1288" s="237"/>
      <c r="R1288" s="237"/>
      <c r="S1288" s="237"/>
      <c r="T1288" s="231"/>
      <c r="V1288" s="146"/>
      <c r="W1288" s="146"/>
      <c r="X1288" s="146"/>
      <c r="Y1288" s="146"/>
      <c r="Z1288" s="146"/>
      <c r="AA1288" s="146"/>
      <c r="AB1288" s="146"/>
      <c r="AC1288" s="146"/>
      <c r="AD1288" s="146"/>
      <c r="AE1288" s="146"/>
      <c r="AF1288" s="146"/>
      <c r="AG1288" s="146"/>
      <c r="AH1288" s="144"/>
      <c r="AI1288" s="146"/>
      <c r="AJ1288" s="184"/>
      <c r="AK1288" s="144"/>
    </row>
    <row r="1289" spans="11:37" s="40" customFormat="1" ht="34.9" customHeight="1">
      <c r="K1289" s="152"/>
      <c r="P1289" s="237"/>
      <c r="Q1289" s="237"/>
      <c r="R1289" s="237"/>
      <c r="S1289" s="237"/>
      <c r="T1289" s="231"/>
      <c r="V1289" s="146"/>
      <c r="W1289" s="146"/>
      <c r="X1289" s="146"/>
      <c r="Y1289" s="146"/>
      <c r="Z1289" s="146"/>
      <c r="AA1289" s="146"/>
      <c r="AB1289" s="146"/>
      <c r="AC1289" s="146"/>
      <c r="AD1289" s="146"/>
      <c r="AE1289" s="146"/>
      <c r="AF1289" s="146"/>
      <c r="AG1289" s="146"/>
      <c r="AH1289" s="144"/>
      <c r="AI1289" s="146"/>
      <c r="AJ1289" s="184"/>
      <c r="AK1289" s="144"/>
    </row>
    <row r="1290" spans="11:37" s="40" customFormat="1" ht="34.9" customHeight="1">
      <c r="K1290" s="152"/>
      <c r="P1290" s="237"/>
      <c r="Q1290" s="237"/>
      <c r="R1290" s="237"/>
      <c r="S1290" s="237"/>
      <c r="T1290" s="231"/>
      <c r="V1290" s="146"/>
      <c r="W1290" s="146"/>
      <c r="X1290" s="146"/>
      <c r="Y1290" s="146"/>
      <c r="Z1290" s="146"/>
      <c r="AA1290" s="146"/>
      <c r="AB1290" s="146"/>
      <c r="AC1290" s="146"/>
      <c r="AD1290" s="146"/>
      <c r="AE1290" s="146"/>
      <c r="AF1290" s="146"/>
      <c r="AG1290" s="146"/>
      <c r="AH1290" s="144"/>
      <c r="AI1290" s="146"/>
      <c r="AJ1290" s="184"/>
      <c r="AK1290" s="144"/>
    </row>
    <row r="1291" spans="11:37" s="40" customFormat="1" ht="34.9" customHeight="1">
      <c r="K1291" s="152"/>
      <c r="P1291" s="237"/>
      <c r="Q1291" s="237"/>
      <c r="R1291" s="237"/>
      <c r="S1291" s="237"/>
      <c r="T1291" s="231"/>
      <c r="V1291" s="146"/>
      <c r="W1291" s="146"/>
      <c r="X1291" s="146"/>
      <c r="Y1291" s="146"/>
      <c r="Z1291" s="146"/>
      <c r="AA1291" s="146"/>
      <c r="AB1291" s="146"/>
      <c r="AC1291" s="146"/>
      <c r="AD1291" s="146"/>
      <c r="AE1291" s="146"/>
      <c r="AF1291" s="146"/>
      <c r="AG1291" s="146"/>
      <c r="AH1291" s="144"/>
      <c r="AI1291" s="146"/>
      <c r="AJ1291" s="184"/>
      <c r="AK1291" s="144"/>
    </row>
    <row r="1292" spans="11:37" s="40" customFormat="1" ht="34.9" customHeight="1">
      <c r="K1292" s="152"/>
      <c r="P1292" s="237"/>
      <c r="Q1292" s="237"/>
      <c r="R1292" s="237"/>
      <c r="S1292" s="237"/>
      <c r="T1292" s="231"/>
      <c r="V1292" s="146"/>
      <c r="W1292" s="146"/>
      <c r="X1292" s="146"/>
      <c r="Y1292" s="146"/>
      <c r="Z1292" s="146"/>
      <c r="AA1292" s="146"/>
      <c r="AB1292" s="146"/>
      <c r="AC1292" s="146"/>
      <c r="AD1292" s="146"/>
      <c r="AE1292" s="146"/>
      <c r="AF1292" s="146"/>
      <c r="AG1292" s="146"/>
      <c r="AH1292" s="144"/>
      <c r="AI1292" s="146"/>
      <c r="AJ1292" s="184"/>
      <c r="AK1292" s="144"/>
    </row>
    <row r="1293" spans="11:37" s="40" customFormat="1" ht="34.9" customHeight="1">
      <c r="K1293" s="152"/>
      <c r="P1293" s="237"/>
      <c r="Q1293" s="237"/>
      <c r="R1293" s="237"/>
      <c r="S1293" s="237"/>
      <c r="T1293" s="231"/>
      <c r="V1293" s="146"/>
      <c r="W1293" s="146"/>
      <c r="X1293" s="146"/>
      <c r="Y1293" s="146"/>
      <c r="Z1293" s="146"/>
      <c r="AA1293" s="146"/>
      <c r="AB1293" s="146"/>
      <c r="AC1293" s="146"/>
      <c r="AD1293" s="146"/>
      <c r="AE1293" s="146"/>
      <c r="AF1293" s="146"/>
      <c r="AG1293" s="146"/>
      <c r="AH1293" s="144"/>
      <c r="AI1293" s="146"/>
      <c r="AJ1293" s="184"/>
      <c r="AK1293" s="144"/>
    </row>
    <row r="1294" spans="11:37" s="40" customFormat="1" ht="34.9" customHeight="1">
      <c r="K1294" s="152"/>
      <c r="P1294" s="237"/>
      <c r="Q1294" s="237"/>
      <c r="R1294" s="237"/>
      <c r="S1294" s="237"/>
      <c r="T1294" s="231"/>
      <c r="V1294" s="146"/>
      <c r="W1294" s="146"/>
      <c r="X1294" s="146"/>
      <c r="Y1294" s="146"/>
      <c r="Z1294" s="146"/>
      <c r="AA1294" s="146"/>
      <c r="AB1294" s="146"/>
      <c r="AC1294" s="146"/>
      <c r="AD1294" s="146"/>
      <c r="AE1294" s="146"/>
      <c r="AF1294" s="146"/>
      <c r="AG1294" s="146"/>
      <c r="AH1294" s="144"/>
      <c r="AI1294" s="146"/>
      <c r="AJ1294" s="184"/>
      <c r="AK1294" s="144"/>
    </row>
    <row r="1295" spans="11:37" s="40" customFormat="1" ht="34.9" customHeight="1">
      <c r="K1295" s="152"/>
      <c r="P1295" s="237"/>
      <c r="Q1295" s="237"/>
      <c r="R1295" s="237"/>
      <c r="S1295" s="237"/>
      <c r="T1295" s="231"/>
      <c r="V1295" s="146"/>
      <c r="W1295" s="146"/>
      <c r="X1295" s="146"/>
      <c r="Y1295" s="146"/>
      <c r="Z1295" s="146"/>
      <c r="AA1295" s="146"/>
      <c r="AB1295" s="146"/>
      <c r="AC1295" s="146"/>
      <c r="AD1295" s="146"/>
      <c r="AE1295" s="146"/>
      <c r="AF1295" s="146"/>
      <c r="AG1295" s="146"/>
      <c r="AH1295" s="144"/>
      <c r="AI1295" s="146"/>
      <c r="AJ1295" s="184"/>
      <c r="AK1295" s="144"/>
    </row>
    <row r="1296" spans="11:37" s="40" customFormat="1" ht="34.9" customHeight="1">
      <c r="K1296" s="152"/>
      <c r="P1296" s="237"/>
      <c r="Q1296" s="237"/>
      <c r="R1296" s="237"/>
      <c r="S1296" s="237"/>
      <c r="T1296" s="231"/>
      <c r="V1296" s="146"/>
      <c r="W1296" s="146"/>
      <c r="X1296" s="146"/>
      <c r="Y1296" s="146"/>
      <c r="Z1296" s="146"/>
      <c r="AA1296" s="146"/>
      <c r="AB1296" s="146"/>
      <c r="AC1296" s="146"/>
      <c r="AD1296" s="146"/>
      <c r="AE1296" s="146"/>
      <c r="AF1296" s="146"/>
      <c r="AG1296" s="146"/>
      <c r="AH1296" s="144"/>
      <c r="AI1296" s="146"/>
      <c r="AJ1296" s="184"/>
      <c r="AK1296" s="144"/>
    </row>
    <row r="1297" spans="11:37" s="40" customFormat="1" ht="34.9" customHeight="1">
      <c r="K1297" s="152"/>
      <c r="P1297" s="237"/>
      <c r="Q1297" s="237"/>
      <c r="R1297" s="237"/>
      <c r="S1297" s="237"/>
      <c r="T1297" s="231"/>
      <c r="V1297" s="146"/>
      <c r="W1297" s="146"/>
      <c r="X1297" s="146"/>
      <c r="Y1297" s="146"/>
      <c r="Z1297" s="146"/>
      <c r="AA1297" s="146"/>
      <c r="AB1297" s="146"/>
      <c r="AC1297" s="146"/>
      <c r="AD1297" s="146"/>
      <c r="AE1297" s="146"/>
      <c r="AF1297" s="146"/>
      <c r="AG1297" s="146"/>
      <c r="AH1297" s="144"/>
      <c r="AI1297" s="146"/>
      <c r="AJ1297" s="184"/>
      <c r="AK1297" s="144"/>
    </row>
    <row r="1298" spans="11:37" s="40" customFormat="1" ht="34.9" customHeight="1">
      <c r="K1298" s="152"/>
      <c r="P1298" s="237"/>
      <c r="Q1298" s="237"/>
      <c r="R1298" s="237"/>
      <c r="S1298" s="237"/>
      <c r="T1298" s="231"/>
      <c r="V1298" s="146"/>
      <c r="W1298" s="146"/>
      <c r="X1298" s="146"/>
      <c r="Y1298" s="146"/>
      <c r="Z1298" s="146"/>
      <c r="AA1298" s="146"/>
      <c r="AB1298" s="146"/>
      <c r="AC1298" s="146"/>
      <c r="AD1298" s="146"/>
      <c r="AE1298" s="146"/>
      <c r="AF1298" s="146"/>
      <c r="AG1298" s="146"/>
      <c r="AH1298" s="144"/>
      <c r="AI1298" s="146"/>
      <c r="AJ1298" s="184"/>
      <c r="AK1298" s="144"/>
    </row>
    <row r="1299" spans="11:37" s="40" customFormat="1" ht="34.9" customHeight="1">
      <c r="K1299" s="152"/>
      <c r="P1299" s="237"/>
      <c r="Q1299" s="237"/>
      <c r="R1299" s="237"/>
      <c r="S1299" s="237"/>
      <c r="T1299" s="231"/>
      <c r="V1299" s="146"/>
      <c r="W1299" s="146"/>
      <c r="X1299" s="146"/>
      <c r="Y1299" s="146"/>
      <c r="Z1299" s="146"/>
      <c r="AA1299" s="146"/>
      <c r="AB1299" s="146"/>
      <c r="AC1299" s="146"/>
      <c r="AD1299" s="146"/>
      <c r="AE1299" s="146"/>
      <c r="AF1299" s="146"/>
      <c r="AG1299" s="146"/>
      <c r="AH1299" s="144"/>
      <c r="AI1299" s="146"/>
      <c r="AJ1299" s="184"/>
      <c r="AK1299" s="144"/>
    </row>
    <row r="1300" spans="11:37" s="40" customFormat="1" ht="34.9" customHeight="1">
      <c r="K1300" s="152"/>
      <c r="P1300" s="237"/>
      <c r="Q1300" s="237"/>
      <c r="R1300" s="237"/>
      <c r="S1300" s="237"/>
      <c r="T1300" s="231"/>
      <c r="V1300" s="146"/>
      <c r="W1300" s="146"/>
      <c r="X1300" s="146"/>
      <c r="Y1300" s="146"/>
      <c r="Z1300" s="146"/>
      <c r="AA1300" s="146"/>
      <c r="AB1300" s="146"/>
      <c r="AC1300" s="146"/>
      <c r="AD1300" s="146"/>
      <c r="AE1300" s="146"/>
      <c r="AF1300" s="146"/>
      <c r="AG1300" s="146"/>
      <c r="AH1300" s="144"/>
      <c r="AI1300" s="146"/>
      <c r="AJ1300" s="184"/>
      <c r="AK1300" s="144"/>
    </row>
    <row r="1301" spans="11:37" s="40" customFormat="1" ht="34.9" customHeight="1">
      <c r="K1301" s="152"/>
      <c r="P1301" s="237"/>
      <c r="Q1301" s="237"/>
      <c r="R1301" s="237"/>
      <c r="S1301" s="237"/>
      <c r="T1301" s="231"/>
      <c r="V1301" s="146"/>
      <c r="W1301" s="146"/>
      <c r="X1301" s="146"/>
      <c r="Y1301" s="146"/>
      <c r="Z1301" s="146"/>
      <c r="AA1301" s="146"/>
      <c r="AB1301" s="146"/>
      <c r="AC1301" s="146"/>
      <c r="AD1301" s="146"/>
      <c r="AE1301" s="146"/>
      <c r="AF1301" s="146"/>
      <c r="AG1301" s="146"/>
      <c r="AH1301" s="144"/>
      <c r="AI1301" s="146"/>
      <c r="AJ1301" s="184"/>
      <c r="AK1301" s="144"/>
    </row>
    <row r="1302" spans="11:37" s="40" customFormat="1" ht="34.9" customHeight="1">
      <c r="K1302" s="152"/>
      <c r="P1302" s="237"/>
      <c r="Q1302" s="237"/>
      <c r="R1302" s="237"/>
      <c r="S1302" s="237"/>
      <c r="T1302" s="231"/>
      <c r="V1302" s="146"/>
      <c r="W1302" s="146"/>
      <c r="X1302" s="146"/>
      <c r="Y1302" s="146"/>
      <c r="Z1302" s="146"/>
      <c r="AA1302" s="146"/>
      <c r="AB1302" s="146"/>
      <c r="AC1302" s="146"/>
      <c r="AD1302" s="146"/>
      <c r="AE1302" s="146"/>
      <c r="AF1302" s="146"/>
      <c r="AG1302" s="146"/>
      <c r="AH1302" s="144"/>
      <c r="AI1302" s="146"/>
      <c r="AJ1302" s="184"/>
      <c r="AK1302" s="144"/>
    </row>
    <row r="1303" spans="11:37" s="40" customFormat="1" ht="34.9" customHeight="1">
      <c r="K1303" s="152"/>
      <c r="P1303" s="237"/>
      <c r="Q1303" s="237"/>
      <c r="R1303" s="237"/>
      <c r="S1303" s="237"/>
      <c r="T1303" s="231"/>
      <c r="V1303" s="146"/>
      <c r="W1303" s="146"/>
      <c r="X1303" s="146"/>
      <c r="Y1303" s="146"/>
      <c r="Z1303" s="146"/>
      <c r="AA1303" s="146"/>
      <c r="AB1303" s="146"/>
      <c r="AC1303" s="146"/>
      <c r="AD1303" s="146"/>
      <c r="AE1303" s="146"/>
      <c r="AF1303" s="146"/>
      <c r="AG1303" s="146"/>
      <c r="AH1303" s="144"/>
      <c r="AI1303" s="146"/>
      <c r="AJ1303" s="184"/>
      <c r="AK1303" s="144"/>
    </row>
    <row r="1304" spans="11:37" s="40" customFormat="1" ht="34.9" customHeight="1">
      <c r="K1304" s="152"/>
      <c r="P1304" s="237"/>
      <c r="Q1304" s="237"/>
      <c r="R1304" s="237"/>
      <c r="S1304" s="237"/>
      <c r="T1304" s="231"/>
      <c r="V1304" s="146"/>
      <c r="W1304" s="146"/>
      <c r="X1304" s="146"/>
      <c r="Y1304" s="146"/>
      <c r="Z1304" s="146"/>
      <c r="AA1304" s="146"/>
      <c r="AB1304" s="146"/>
      <c r="AC1304" s="146"/>
      <c r="AD1304" s="146"/>
      <c r="AE1304" s="146"/>
      <c r="AF1304" s="146"/>
      <c r="AG1304" s="146"/>
      <c r="AH1304" s="144"/>
      <c r="AI1304" s="146"/>
      <c r="AJ1304" s="184"/>
      <c r="AK1304" s="144"/>
    </row>
    <row r="1305" spans="11:37" s="40" customFormat="1" ht="34.9" customHeight="1">
      <c r="K1305" s="152"/>
      <c r="P1305" s="237"/>
      <c r="Q1305" s="237"/>
      <c r="R1305" s="237"/>
      <c r="S1305" s="237"/>
      <c r="T1305" s="231"/>
      <c r="V1305" s="146"/>
      <c r="W1305" s="146"/>
      <c r="X1305" s="146"/>
      <c r="Y1305" s="146"/>
      <c r="Z1305" s="146"/>
      <c r="AA1305" s="146"/>
      <c r="AB1305" s="146"/>
      <c r="AC1305" s="146"/>
      <c r="AD1305" s="146"/>
      <c r="AE1305" s="146"/>
      <c r="AF1305" s="146"/>
      <c r="AG1305" s="146"/>
      <c r="AH1305" s="144"/>
      <c r="AI1305" s="146"/>
      <c r="AJ1305" s="184"/>
      <c r="AK1305" s="144"/>
    </row>
    <row r="1306" spans="11:37" s="40" customFormat="1" ht="34.9" customHeight="1">
      <c r="K1306" s="152"/>
      <c r="P1306" s="237"/>
      <c r="Q1306" s="237"/>
      <c r="R1306" s="237"/>
      <c r="S1306" s="237"/>
      <c r="T1306" s="231"/>
      <c r="V1306" s="146"/>
      <c r="W1306" s="146"/>
      <c r="X1306" s="146"/>
      <c r="Y1306" s="146"/>
      <c r="Z1306" s="146"/>
      <c r="AA1306" s="146"/>
      <c r="AB1306" s="146"/>
      <c r="AC1306" s="146"/>
      <c r="AD1306" s="146"/>
      <c r="AE1306" s="146"/>
      <c r="AF1306" s="146"/>
      <c r="AG1306" s="146"/>
      <c r="AH1306" s="144"/>
      <c r="AI1306" s="146"/>
      <c r="AJ1306" s="184"/>
      <c r="AK1306" s="144"/>
    </row>
    <row r="1307" spans="11:37" s="40" customFormat="1" ht="34.9" customHeight="1">
      <c r="K1307" s="152"/>
      <c r="P1307" s="237"/>
      <c r="Q1307" s="237"/>
      <c r="R1307" s="237"/>
      <c r="S1307" s="237"/>
      <c r="T1307" s="231"/>
      <c r="V1307" s="146"/>
      <c r="W1307" s="146"/>
      <c r="X1307" s="146"/>
      <c r="Y1307" s="146"/>
      <c r="Z1307" s="146"/>
      <c r="AA1307" s="146"/>
      <c r="AB1307" s="146"/>
      <c r="AC1307" s="146"/>
      <c r="AD1307" s="146"/>
      <c r="AE1307" s="146"/>
      <c r="AF1307" s="146"/>
      <c r="AG1307" s="146"/>
      <c r="AH1307" s="144"/>
      <c r="AI1307" s="146"/>
      <c r="AJ1307" s="184"/>
      <c r="AK1307" s="144"/>
    </row>
    <row r="1308" spans="11:37" s="40" customFormat="1" ht="34.9" customHeight="1">
      <c r="K1308" s="152"/>
      <c r="P1308" s="237"/>
      <c r="Q1308" s="237"/>
      <c r="R1308" s="237"/>
      <c r="S1308" s="237"/>
      <c r="T1308" s="231"/>
      <c r="V1308" s="146"/>
      <c r="W1308" s="146"/>
      <c r="X1308" s="146"/>
      <c r="Y1308" s="146"/>
      <c r="Z1308" s="146"/>
      <c r="AA1308" s="146"/>
      <c r="AB1308" s="146"/>
      <c r="AC1308" s="146"/>
      <c r="AD1308" s="146"/>
      <c r="AE1308" s="146"/>
      <c r="AF1308" s="146"/>
      <c r="AG1308" s="146"/>
      <c r="AH1308" s="144"/>
      <c r="AI1308" s="146"/>
      <c r="AJ1308" s="184"/>
      <c r="AK1308" s="144"/>
    </row>
    <row r="1309" spans="11:37" s="40" customFormat="1" ht="34.9" customHeight="1">
      <c r="K1309" s="152"/>
      <c r="P1309" s="237"/>
      <c r="Q1309" s="237"/>
      <c r="R1309" s="237"/>
      <c r="S1309" s="237"/>
      <c r="T1309" s="231"/>
      <c r="V1309" s="146"/>
      <c r="W1309" s="146"/>
      <c r="X1309" s="146"/>
      <c r="Y1309" s="146"/>
      <c r="Z1309" s="146"/>
      <c r="AA1309" s="146"/>
      <c r="AB1309" s="146"/>
      <c r="AC1309" s="146"/>
      <c r="AD1309" s="146"/>
      <c r="AE1309" s="146"/>
      <c r="AF1309" s="146"/>
      <c r="AG1309" s="146"/>
      <c r="AH1309" s="144"/>
      <c r="AI1309" s="146"/>
      <c r="AJ1309" s="184"/>
      <c r="AK1309" s="144"/>
    </row>
    <row r="1310" spans="11:37" s="40" customFormat="1" ht="34.9" customHeight="1">
      <c r="K1310" s="152"/>
      <c r="P1310" s="237"/>
      <c r="Q1310" s="237"/>
      <c r="R1310" s="237"/>
      <c r="S1310" s="237"/>
      <c r="T1310" s="231"/>
      <c r="V1310" s="146"/>
      <c r="W1310" s="146"/>
      <c r="X1310" s="146"/>
      <c r="Y1310" s="146"/>
      <c r="Z1310" s="146"/>
      <c r="AA1310" s="146"/>
      <c r="AB1310" s="146"/>
      <c r="AC1310" s="146"/>
      <c r="AD1310" s="146"/>
      <c r="AE1310" s="146"/>
      <c r="AF1310" s="146"/>
      <c r="AG1310" s="146"/>
      <c r="AH1310" s="144"/>
      <c r="AI1310" s="146"/>
      <c r="AJ1310" s="184"/>
      <c r="AK1310" s="144"/>
    </row>
    <row r="1311" spans="11:37" s="40" customFormat="1" ht="34.9" customHeight="1">
      <c r="K1311" s="152"/>
      <c r="P1311" s="237"/>
      <c r="Q1311" s="237"/>
      <c r="R1311" s="237"/>
      <c r="S1311" s="237"/>
      <c r="T1311" s="231"/>
      <c r="V1311" s="146"/>
      <c r="W1311" s="146"/>
      <c r="X1311" s="146"/>
      <c r="Y1311" s="146"/>
      <c r="Z1311" s="146"/>
      <c r="AA1311" s="146"/>
      <c r="AB1311" s="146"/>
      <c r="AC1311" s="146"/>
      <c r="AD1311" s="146"/>
      <c r="AE1311" s="146"/>
      <c r="AF1311" s="146"/>
      <c r="AG1311" s="146"/>
      <c r="AH1311" s="144"/>
      <c r="AI1311" s="146"/>
      <c r="AJ1311" s="184"/>
      <c r="AK1311" s="144"/>
    </row>
    <row r="1312" spans="11:37" s="40" customFormat="1" ht="34.9" customHeight="1">
      <c r="K1312" s="152"/>
      <c r="P1312" s="237"/>
      <c r="Q1312" s="237"/>
      <c r="R1312" s="237"/>
      <c r="S1312" s="237"/>
      <c r="T1312" s="231"/>
      <c r="V1312" s="146"/>
      <c r="W1312" s="146"/>
      <c r="X1312" s="146"/>
      <c r="Y1312" s="146"/>
      <c r="Z1312" s="146"/>
      <c r="AA1312" s="146"/>
      <c r="AB1312" s="146"/>
      <c r="AC1312" s="146"/>
      <c r="AD1312" s="146"/>
      <c r="AE1312" s="146"/>
      <c r="AF1312" s="146"/>
      <c r="AG1312" s="146"/>
      <c r="AH1312" s="144"/>
      <c r="AI1312" s="146"/>
      <c r="AJ1312" s="184"/>
      <c r="AK1312" s="144"/>
    </row>
    <row r="1313" spans="11:37" s="40" customFormat="1" ht="34.9" customHeight="1">
      <c r="K1313" s="152"/>
      <c r="P1313" s="237"/>
      <c r="Q1313" s="237"/>
      <c r="R1313" s="237"/>
      <c r="S1313" s="237"/>
      <c r="T1313" s="231"/>
      <c r="V1313" s="146"/>
      <c r="W1313" s="146"/>
      <c r="X1313" s="146"/>
      <c r="Y1313" s="146"/>
      <c r="Z1313" s="146"/>
      <c r="AA1313" s="146"/>
      <c r="AB1313" s="146"/>
      <c r="AC1313" s="146"/>
      <c r="AD1313" s="146"/>
      <c r="AE1313" s="146"/>
      <c r="AF1313" s="146"/>
      <c r="AG1313" s="146"/>
      <c r="AH1313" s="144"/>
      <c r="AI1313" s="146"/>
      <c r="AJ1313" s="184"/>
      <c r="AK1313" s="144"/>
    </row>
    <row r="1314" spans="11:37" s="40" customFormat="1" ht="34.9" customHeight="1">
      <c r="K1314" s="152"/>
      <c r="P1314" s="237"/>
      <c r="Q1314" s="237"/>
      <c r="R1314" s="237"/>
      <c r="S1314" s="237"/>
      <c r="T1314" s="231"/>
      <c r="V1314" s="146"/>
      <c r="W1314" s="146"/>
      <c r="X1314" s="146"/>
      <c r="Y1314" s="146"/>
      <c r="Z1314" s="146"/>
      <c r="AA1314" s="146"/>
      <c r="AB1314" s="146"/>
      <c r="AC1314" s="146"/>
      <c r="AD1314" s="146"/>
      <c r="AE1314" s="146"/>
      <c r="AF1314" s="146"/>
      <c r="AG1314" s="146"/>
      <c r="AH1314" s="144"/>
      <c r="AI1314" s="146"/>
      <c r="AJ1314" s="184"/>
      <c r="AK1314" s="144"/>
    </row>
    <row r="1315" spans="11:37" s="40" customFormat="1" ht="34.9" customHeight="1">
      <c r="K1315" s="152"/>
      <c r="P1315" s="237"/>
      <c r="Q1315" s="237"/>
      <c r="R1315" s="237"/>
      <c r="S1315" s="237"/>
      <c r="T1315" s="231"/>
      <c r="V1315" s="146"/>
      <c r="W1315" s="146"/>
      <c r="X1315" s="146"/>
      <c r="Y1315" s="146"/>
      <c r="Z1315" s="146"/>
      <c r="AA1315" s="146"/>
      <c r="AB1315" s="146"/>
      <c r="AC1315" s="146"/>
      <c r="AD1315" s="146"/>
      <c r="AE1315" s="146"/>
      <c r="AF1315" s="146"/>
      <c r="AG1315" s="146"/>
      <c r="AH1315" s="144"/>
      <c r="AI1315" s="146"/>
      <c r="AJ1315" s="184"/>
      <c r="AK1315" s="144"/>
    </row>
    <row r="1316" spans="11:37" s="40" customFormat="1" ht="34.9" customHeight="1">
      <c r="K1316" s="152"/>
      <c r="P1316" s="237"/>
      <c r="Q1316" s="237"/>
      <c r="R1316" s="237"/>
      <c r="S1316" s="237"/>
      <c r="T1316" s="231"/>
      <c r="V1316" s="146"/>
      <c r="W1316" s="146"/>
      <c r="X1316" s="146"/>
      <c r="Y1316" s="146"/>
      <c r="Z1316" s="146"/>
      <c r="AA1316" s="146"/>
      <c r="AB1316" s="146"/>
      <c r="AC1316" s="146"/>
      <c r="AD1316" s="146"/>
      <c r="AE1316" s="146"/>
      <c r="AF1316" s="146"/>
      <c r="AG1316" s="146"/>
      <c r="AH1316" s="144"/>
      <c r="AI1316" s="146"/>
      <c r="AJ1316" s="184"/>
      <c r="AK1316" s="144"/>
    </row>
    <row r="1317" spans="11:37" s="40" customFormat="1" ht="34.9" customHeight="1">
      <c r="K1317" s="152"/>
      <c r="P1317" s="237"/>
      <c r="Q1317" s="237"/>
      <c r="R1317" s="237"/>
      <c r="S1317" s="237"/>
      <c r="T1317" s="231"/>
      <c r="V1317" s="146"/>
      <c r="W1317" s="146"/>
      <c r="X1317" s="146"/>
      <c r="Y1317" s="146"/>
      <c r="Z1317" s="146"/>
      <c r="AA1317" s="146"/>
      <c r="AB1317" s="146"/>
      <c r="AC1317" s="146"/>
      <c r="AD1317" s="146"/>
      <c r="AE1317" s="146"/>
      <c r="AF1317" s="146"/>
      <c r="AG1317" s="146"/>
      <c r="AH1317" s="144"/>
      <c r="AI1317" s="146"/>
      <c r="AJ1317" s="184"/>
      <c r="AK1317" s="144"/>
    </row>
    <row r="1318" spans="11:37" s="40" customFormat="1" ht="34.9" customHeight="1">
      <c r="K1318" s="152"/>
      <c r="P1318" s="237"/>
      <c r="Q1318" s="237"/>
      <c r="R1318" s="237"/>
      <c r="S1318" s="237"/>
      <c r="T1318" s="231"/>
      <c r="V1318" s="146"/>
      <c r="W1318" s="146"/>
      <c r="X1318" s="146"/>
      <c r="Y1318" s="146"/>
      <c r="Z1318" s="146"/>
      <c r="AA1318" s="146"/>
      <c r="AB1318" s="146"/>
      <c r="AC1318" s="146"/>
      <c r="AD1318" s="146"/>
      <c r="AE1318" s="146"/>
      <c r="AF1318" s="146"/>
      <c r="AG1318" s="146"/>
      <c r="AH1318" s="144"/>
      <c r="AI1318" s="146"/>
      <c r="AJ1318" s="184"/>
      <c r="AK1318" s="144"/>
    </row>
    <row r="1319" spans="11:37" s="40" customFormat="1" ht="34.9" customHeight="1">
      <c r="K1319" s="152"/>
      <c r="P1319" s="237"/>
      <c r="Q1319" s="237"/>
      <c r="R1319" s="237"/>
      <c r="S1319" s="237"/>
      <c r="T1319" s="231"/>
      <c r="V1319" s="146"/>
      <c r="W1319" s="146"/>
      <c r="X1319" s="146"/>
      <c r="Y1319" s="146"/>
      <c r="Z1319" s="146"/>
      <c r="AA1319" s="146"/>
      <c r="AB1319" s="146"/>
      <c r="AC1319" s="146"/>
      <c r="AD1319" s="146"/>
      <c r="AE1319" s="146"/>
      <c r="AF1319" s="146"/>
      <c r="AG1319" s="146"/>
      <c r="AH1319" s="144"/>
      <c r="AI1319" s="146"/>
      <c r="AJ1319" s="184"/>
      <c r="AK1319" s="144"/>
    </row>
    <row r="1320" spans="11:37" s="40" customFormat="1" ht="34.9" customHeight="1">
      <c r="K1320" s="152"/>
      <c r="P1320" s="237"/>
      <c r="Q1320" s="237"/>
      <c r="R1320" s="237"/>
      <c r="S1320" s="237"/>
      <c r="T1320" s="231"/>
      <c r="V1320" s="146"/>
      <c r="W1320" s="146"/>
      <c r="X1320" s="146"/>
      <c r="Y1320" s="146"/>
      <c r="Z1320" s="146"/>
      <c r="AA1320" s="146"/>
      <c r="AB1320" s="146"/>
      <c r="AC1320" s="146"/>
      <c r="AD1320" s="146"/>
      <c r="AE1320" s="146"/>
      <c r="AF1320" s="146"/>
      <c r="AG1320" s="146"/>
      <c r="AH1320" s="144"/>
      <c r="AI1320" s="146"/>
      <c r="AJ1320" s="184"/>
      <c r="AK1320" s="144"/>
    </row>
    <row r="1321" spans="11:37" s="40" customFormat="1" ht="34.9" customHeight="1">
      <c r="K1321" s="152"/>
      <c r="P1321" s="237"/>
      <c r="Q1321" s="237"/>
      <c r="R1321" s="237"/>
      <c r="S1321" s="237"/>
      <c r="T1321" s="231"/>
      <c r="V1321" s="146"/>
      <c r="W1321" s="146"/>
      <c r="X1321" s="146"/>
      <c r="Y1321" s="146"/>
      <c r="Z1321" s="146"/>
      <c r="AA1321" s="146"/>
      <c r="AB1321" s="146"/>
      <c r="AC1321" s="146"/>
      <c r="AD1321" s="146"/>
      <c r="AE1321" s="146"/>
      <c r="AF1321" s="146"/>
      <c r="AG1321" s="146"/>
      <c r="AH1321" s="144"/>
      <c r="AI1321" s="146"/>
      <c r="AJ1321" s="184"/>
      <c r="AK1321" s="144"/>
    </row>
    <row r="1322" spans="11:37" s="40" customFormat="1" ht="34.9" customHeight="1">
      <c r="K1322" s="152"/>
      <c r="P1322" s="237"/>
      <c r="Q1322" s="237"/>
      <c r="R1322" s="237"/>
      <c r="S1322" s="237"/>
      <c r="T1322" s="231"/>
      <c r="V1322" s="146"/>
      <c r="W1322" s="146"/>
      <c r="X1322" s="146"/>
      <c r="Y1322" s="146"/>
      <c r="Z1322" s="146"/>
      <c r="AA1322" s="146"/>
      <c r="AB1322" s="146"/>
      <c r="AC1322" s="146"/>
      <c r="AD1322" s="146"/>
      <c r="AE1322" s="146"/>
      <c r="AF1322" s="146"/>
      <c r="AG1322" s="146"/>
      <c r="AH1322" s="144"/>
      <c r="AI1322" s="146"/>
      <c r="AJ1322" s="184"/>
      <c r="AK1322" s="144"/>
    </row>
    <row r="1323" spans="11:37" s="40" customFormat="1" ht="34.9" customHeight="1">
      <c r="K1323" s="152"/>
      <c r="P1323" s="237"/>
      <c r="Q1323" s="237"/>
      <c r="R1323" s="237"/>
      <c r="S1323" s="237"/>
      <c r="T1323" s="231"/>
      <c r="V1323" s="146"/>
      <c r="W1323" s="146"/>
      <c r="X1323" s="146"/>
      <c r="Y1323" s="146"/>
      <c r="Z1323" s="146"/>
      <c r="AA1323" s="146"/>
      <c r="AB1323" s="146"/>
      <c r="AC1323" s="146"/>
      <c r="AD1323" s="146"/>
      <c r="AE1323" s="146"/>
      <c r="AF1323" s="146"/>
      <c r="AG1323" s="146"/>
      <c r="AH1323" s="144"/>
      <c r="AI1323" s="146"/>
      <c r="AJ1323" s="184"/>
      <c r="AK1323" s="144"/>
    </row>
    <row r="1324" spans="11:37" s="40" customFormat="1" ht="34.9" customHeight="1">
      <c r="K1324" s="152"/>
      <c r="P1324" s="237"/>
      <c r="Q1324" s="237"/>
      <c r="R1324" s="237"/>
      <c r="S1324" s="237"/>
      <c r="T1324" s="231"/>
      <c r="V1324" s="146"/>
      <c r="W1324" s="146"/>
      <c r="X1324" s="146"/>
      <c r="Y1324" s="146"/>
      <c r="Z1324" s="146"/>
      <c r="AA1324" s="146"/>
      <c r="AB1324" s="146"/>
      <c r="AC1324" s="146"/>
      <c r="AD1324" s="146"/>
      <c r="AE1324" s="146"/>
      <c r="AF1324" s="146"/>
      <c r="AG1324" s="146"/>
      <c r="AH1324" s="144"/>
      <c r="AI1324" s="146"/>
      <c r="AJ1324" s="184"/>
      <c r="AK1324" s="144"/>
    </row>
    <row r="1325" spans="11:37" s="40" customFormat="1" ht="34.9" customHeight="1">
      <c r="K1325" s="152"/>
      <c r="P1325" s="237"/>
      <c r="Q1325" s="237"/>
      <c r="R1325" s="237"/>
      <c r="S1325" s="237"/>
      <c r="T1325" s="231"/>
      <c r="V1325" s="146"/>
      <c r="W1325" s="146"/>
      <c r="X1325" s="146"/>
      <c r="Y1325" s="146"/>
      <c r="Z1325" s="146"/>
      <c r="AA1325" s="146"/>
      <c r="AB1325" s="146"/>
      <c r="AC1325" s="146"/>
      <c r="AD1325" s="146"/>
      <c r="AE1325" s="146"/>
      <c r="AF1325" s="146"/>
      <c r="AG1325" s="146"/>
      <c r="AH1325" s="144"/>
      <c r="AI1325" s="146"/>
      <c r="AJ1325" s="184"/>
      <c r="AK1325" s="144"/>
    </row>
    <row r="1326" spans="11:37" s="40" customFormat="1" ht="34.9" customHeight="1">
      <c r="K1326" s="152"/>
      <c r="P1326" s="237"/>
      <c r="Q1326" s="237"/>
      <c r="R1326" s="237"/>
      <c r="S1326" s="237"/>
      <c r="T1326" s="231"/>
      <c r="V1326" s="146"/>
      <c r="W1326" s="146"/>
      <c r="X1326" s="146"/>
      <c r="Y1326" s="146"/>
      <c r="Z1326" s="146"/>
      <c r="AA1326" s="146"/>
      <c r="AB1326" s="146"/>
      <c r="AC1326" s="146"/>
      <c r="AD1326" s="146"/>
      <c r="AE1326" s="146"/>
      <c r="AF1326" s="146"/>
      <c r="AG1326" s="146"/>
      <c r="AH1326" s="144"/>
      <c r="AI1326" s="146"/>
      <c r="AJ1326" s="184"/>
      <c r="AK1326" s="144"/>
    </row>
    <row r="1327" spans="11:37" s="40" customFormat="1" ht="34.9" customHeight="1">
      <c r="K1327" s="152"/>
      <c r="P1327" s="237"/>
      <c r="Q1327" s="237"/>
      <c r="R1327" s="237"/>
      <c r="S1327" s="237"/>
      <c r="T1327" s="231"/>
      <c r="V1327" s="146"/>
      <c r="W1327" s="146"/>
      <c r="X1327" s="146"/>
      <c r="Y1327" s="146"/>
      <c r="Z1327" s="146"/>
      <c r="AA1327" s="146"/>
      <c r="AB1327" s="146"/>
      <c r="AC1327" s="146"/>
      <c r="AD1327" s="146"/>
      <c r="AE1327" s="146"/>
      <c r="AF1327" s="146"/>
      <c r="AG1327" s="146"/>
      <c r="AH1327" s="144"/>
      <c r="AI1327" s="146"/>
      <c r="AJ1327" s="184"/>
      <c r="AK1327" s="144"/>
    </row>
    <row r="1328" spans="11:37" s="40" customFormat="1" ht="34.9" customHeight="1">
      <c r="K1328" s="152"/>
      <c r="P1328" s="237"/>
      <c r="Q1328" s="237"/>
      <c r="R1328" s="237"/>
      <c r="S1328" s="237"/>
      <c r="T1328" s="231"/>
      <c r="V1328" s="146"/>
      <c r="W1328" s="146"/>
      <c r="X1328" s="146"/>
      <c r="Y1328" s="146"/>
      <c r="Z1328" s="146"/>
      <c r="AA1328" s="146"/>
      <c r="AB1328" s="146"/>
      <c r="AC1328" s="146"/>
      <c r="AD1328" s="146"/>
      <c r="AE1328" s="146"/>
      <c r="AF1328" s="146"/>
      <c r="AG1328" s="146"/>
      <c r="AH1328" s="144"/>
      <c r="AI1328" s="146"/>
      <c r="AJ1328" s="184"/>
      <c r="AK1328" s="144"/>
    </row>
    <row r="1329" spans="11:37" s="40" customFormat="1" ht="34.9" customHeight="1">
      <c r="K1329" s="152"/>
      <c r="P1329" s="237"/>
      <c r="Q1329" s="237"/>
      <c r="R1329" s="237"/>
      <c r="S1329" s="237"/>
      <c r="T1329" s="231"/>
      <c r="V1329" s="146"/>
      <c r="W1329" s="146"/>
      <c r="X1329" s="146"/>
      <c r="Y1329" s="146"/>
      <c r="Z1329" s="146"/>
      <c r="AA1329" s="146"/>
      <c r="AB1329" s="146"/>
      <c r="AC1329" s="146"/>
      <c r="AD1329" s="146"/>
      <c r="AE1329" s="146"/>
      <c r="AF1329" s="146"/>
      <c r="AG1329" s="146"/>
      <c r="AH1329" s="144"/>
      <c r="AI1329" s="146"/>
      <c r="AJ1329" s="184"/>
      <c r="AK1329" s="144"/>
    </row>
    <row r="1330" spans="11:37" s="40" customFormat="1" ht="34.9" customHeight="1">
      <c r="K1330" s="152"/>
      <c r="P1330" s="237"/>
      <c r="Q1330" s="237"/>
      <c r="R1330" s="237"/>
      <c r="S1330" s="237"/>
      <c r="T1330" s="231"/>
      <c r="V1330" s="146"/>
      <c r="W1330" s="146"/>
      <c r="X1330" s="146"/>
      <c r="Y1330" s="146"/>
      <c r="Z1330" s="146"/>
      <c r="AA1330" s="146"/>
      <c r="AB1330" s="146"/>
      <c r="AC1330" s="146"/>
      <c r="AD1330" s="146"/>
      <c r="AE1330" s="146"/>
      <c r="AF1330" s="146"/>
      <c r="AG1330" s="146"/>
      <c r="AH1330" s="144"/>
      <c r="AI1330" s="146"/>
      <c r="AJ1330" s="184"/>
      <c r="AK1330" s="144"/>
    </row>
    <row r="1331" spans="11:37" s="40" customFormat="1" ht="34.9" customHeight="1">
      <c r="K1331" s="152"/>
      <c r="P1331" s="237"/>
      <c r="Q1331" s="237"/>
      <c r="R1331" s="237"/>
      <c r="S1331" s="237"/>
      <c r="T1331" s="231"/>
      <c r="V1331" s="146"/>
      <c r="W1331" s="146"/>
      <c r="X1331" s="146"/>
      <c r="Y1331" s="146"/>
      <c r="Z1331" s="146"/>
      <c r="AA1331" s="146"/>
      <c r="AB1331" s="146"/>
      <c r="AC1331" s="146"/>
      <c r="AD1331" s="146"/>
      <c r="AE1331" s="146"/>
      <c r="AF1331" s="146"/>
      <c r="AG1331" s="146"/>
      <c r="AH1331" s="144"/>
      <c r="AI1331" s="146"/>
      <c r="AJ1331" s="184"/>
      <c r="AK1331" s="144"/>
    </row>
    <row r="1332" spans="11:37" s="40" customFormat="1" ht="34.9" customHeight="1">
      <c r="K1332" s="152"/>
      <c r="P1332" s="237"/>
      <c r="Q1332" s="237"/>
      <c r="R1332" s="237"/>
      <c r="S1332" s="237"/>
      <c r="T1332" s="231"/>
      <c r="V1332" s="146"/>
      <c r="W1332" s="146"/>
      <c r="X1332" s="146"/>
      <c r="Y1332" s="146"/>
      <c r="Z1332" s="146"/>
      <c r="AA1332" s="146"/>
      <c r="AB1332" s="146"/>
      <c r="AC1332" s="146"/>
      <c r="AD1332" s="146"/>
      <c r="AE1332" s="146"/>
      <c r="AF1332" s="146"/>
      <c r="AG1332" s="146"/>
      <c r="AH1332" s="144"/>
      <c r="AI1332" s="146"/>
      <c r="AJ1332" s="184"/>
      <c r="AK1332" s="144"/>
    </row>
    <row r="1333" spans="11:37" s="40" customFormat="1" ht="34.9" customHeight="1">
      <c r="K1333" s="152"/>
      <c r="P1333" s="237"/>
      <c r="Q1333" s="237"/>
      <c r="R1333" s="237"/>
      <c r="S1333" s="237"/>
      <c r="T1333" s="231"/>
      <c r="V1333" s="146"/>
      <c r="W1333" s="146"/>
      <c r="X1333" s="146"/>
      <c r="Y1333" s="146"/>
      <c r="Z1333" s="146"/>
      <c r="AA1333" s="146"/>
      <c r="AB1333" s="146"/>
      <c r="AC1333" s="146"/>
      <c r="AD1333" s="146"/>
      <c r="AE1333" s="146"/>
      <c r="AF1333" s="146"/>
      <c r="AG1333" s="146"/>
      <c r="AH1333" s="144"/>
      <c r="AI1333" s="146"/>
      <c r="AJ1333" s="184"/>
      <c r="AK1333" s="144"/>
    </row>
    <row r="1334" spans="11:37" s="40" customFormat="1" ht="34.9" customHeight="1">
      <c r="K1334" s="152"/>
      <c r="P1334" s="237"/>
      <c r="Q1334" s="237"/>
      <c r="R1334" s="237"/>
      <c r="S1334" s="237"/>
      <c r="T1334" s="231"/>
      <c r="V1334" s="146"/>
      <c r="W1334" s="146"/>
      <c r="X1334" s="146"/>
      <c r="Y1334" s="146"/>
      <c r="Z1334" s="146"/>
      <c r="AA1334" s="146"/>
      <c r="AB1334" s="146"/>
      <c r="AC1334" s="146"/>
      <c r="AD1334" s="146"/>
      <c r="AE1334" s="146"/>
      <c r="AF1334" s="146"/>
      <c r="AG1334" s="146"/>
      <c r="AH1334" s="144"/>
      <c r="AI1334" s="146"/>
      <c r="AJ1334" s="184"/>
      <c r="AK1334" s="144"/>
    </row>
    <row r="1335" spans="11:37" s="40" customFormat="1" ht="34.9" customHeight="1">
      <c r="K1335" s="152"/>
      <c r="P1335" s="237"/>
      <c r="Q1335" s="237"/>
      <c r="R1335" s="237"/>
      <c r="S1335" s="237"/>
      <c r="T1335" s="231"/>
      <c r="V1335" s="146"/>
      <c r="W1335" s="146"/>
      <c r="X1335" s="146"/>
      <c r="Y1335" s="146"/>
      <c r="Z1335" s="146"/>
      <c r="AA1335" s="146"/>
      <c r="AB1335" s="146"/>
      <c r="AC1335" s="146"/>
      <c r="AD1335" s="146"/>
      <c r="AE1335" s="146"/>
      <c r="AF1335" s="146"/>
      <c r="AG1335" s="146"/>
      <c r="AH1335" s="144"/>
      <c r="AI1335" s="146"/>
      <c r="AJ1335" s="184"/>
      <c r="AK1335" s="144"/>
    </row>
    <row r="1336" spans="11:37" s="40" customFormat="1" ht="34.9" customHeight="1">
      <c r="K1336" s="152"/>
      <c r="P1336" s="237"/>
      <c r="Q1336" s="237"/>
      <c r="R1336" s="237"/>
      <c r="S1336" s="237"/>
      <c r="T1336" s="231"/>
      <c r="V1336" s="146"/>
      <c r="W1336" s="146"/>
      <c r="X1336" s="146"/>
      <c r="Y1336" s="146"/>
      <c r="Z1336" s="146"/>
      <c r="AA1336" s="146"/>
      <c r="AB1336" s="146"/>
      <c r="AC1336" s="146"/>
      <c r="AD1336" s="146"/>
      <c r="AE1336" s="146"/>
      <c r="AF1336" s="146"/>
      <c r="AG1336" s="146"/>
      <c r="AH1336" s="144"/>
      <c r="AI1336" s="146"/>
      <c r="AJ1336" s="184"/>
      <c r="AK1336" s="144"/>
    </row>
    <row r="1337" spans="11:37" s="40" customFormat="1" ht="34.9" customHeight="1">
      <c r="K1337" s="152"/>
      <c r="P1337" s="237"/>
      <c r="Q1337" s="237"/>
      <c r="R1337" s="237"/>
      <c r="S1337" s="237"/>
      <c r="T1337" s="231"/>
      <c r="V1337" s="146"/>
      <c r="W1337" s="146"/>
      <c r="X1337" s="146"/>
      <c r="Y1337" s="146"/>
      <c r="Z1337" s="146"/>
      <c r="AA1337" s="146"/>
      <c r="AB1337" s="146"/>
      <c r="AC1337" s="146"/>
      <c r="AD1337" s="146"/>
      <c r="AE1337" s="146"/>
      <c r="AF1337" s="146"/>
      <c r="AG1337" s="146"/>
      <c r="AH1337" s="144"/>
      <c r="AI1337" s="146"/>
      <c r="AJ1337" s="184"/>
      <c r="AK1337" s="144"/>
    </row>
    <row r="1338" spans="11:37" s="40" customFormat="1" ht="34.9" customHeight="1">
      <c r="K1338" s="152"/>
      <c r="P1338" s="237"/>
      <c r="Q1338" s="237"/>
      <c r="R1338" s="237"/>
      <c r="S1338" s="237"/>
      <c r="T1338" s="231"/>
      <c r="V1338" s="146"/>
      <c r="W1338" s="146"/>
      <c r="X1338" s="146"/>
      <c r="Y1338" s="146"/>
      <c r="Z1338" s="146"/>
      <c r="AA1338" s="146"/>
      <c r="AB1338" s="146"/>
      <c r="AC1338" s="146"/>
      <c r="AD1338" s="146"/>
      <c r="AE1338" s="146"/>
      <c r="AF1338" s="146"/>
      <c r="AG1338" s="146"/>
      <c r="AH1338" s="144"/>
      <c r="AI1338" s="146"/>
      <c r="AJ1338" s="184"/>
      <c r="AK1338" s="144"/>
    </row>
    <row r="1339" spans="11:37" s="40" customFormat="1" ht="34.9" customHeight="1">
      <c r="K1339" s="152"/>
      <c r="P1339" s="237"/>
      <c r="Q1339" s="237"/>
      <c r="R1339" s="237"/>
      <c r="S1339" s="237"/>
      <c r="T1339" s="231"/>
      <c r="V1339" s="146"/>
      <c r="W1339" s="146"/>
      <c r="X1339" s="146"/>
      <c r="Y1339" s="146"/>
      <c r="Z1339" s="146"/>
      <c r="AA1339" s="146"/>
      <c r="AB1339" s="146"/>
      <c r="AC1339" s="146"/>
      <c r="AD1339" s="146"/>
      <c r="AE1339" s="146"/>
      <c r="AF1339" s="146"/>
      <c r="AG1339" s="146"/>
      <c r="AH1339" s="144"/>
      <c r="AI1339" s="146"/>
      <c r="AJ1339" s="184"/>
      <c r="AK1339" s="144"/>
    </row>
    <row r="1340" spans="11:37" s="40" customFormat="1" ht="34.9" customHeight="1">
      <c r="K1340" s="152"/>
      <c r="P1340" s="237"/>
      <c r="Q1340" s="237"/>
      <c r="R1340" s="237"/>
      <c r="S1340" s="237"/>
      <c r="T1340" s="231"/>
      <c r="V1340" s="146"/>
      <c r="W1340" s="146"/>
      <c r="X1340" s="146"/>
      <c r="Y1340" s="146"/>
      <c r="Z1340" s="146"/>
      <c r="AA1340" s="146"/>
      <c r="AB1340" s="146"/>
      <c r="AC1340" s="146"/>
      <c r="AD1340" s="146"/>
      <c r="AE1340" s="146"/>
      <c r="AF1340" s="146"/>
      <c r="AG1340" s="146"/>
      <c r="AH1340" s="144"/>
      <c r="AI1340" s="146"/>
      <c r="AJ1340" s="184"/>
      <c r="AK1340" s="144"/>
    </row>
    <row r="1341" spans="11:37" s="40" customFormat="1" ht="34.9" customHeight="1">
      <c r="K1341" s="152"/>
      <c r="P1341" s="237"/>
      <c r="Q1341" s="237"/>
      <c r="R1341" s="237"/>
      <c r="S1341" s="237"/>
      <c r="T1341" s="231"/>
      <c r="V1341" s="146"/>
      <c r="W1341" s="146"/>
      <c r="X1341" s="146"/>
      <c r="Y1341" s="146"/>
      <c r="Z1341" s="146"/>
      <c r="AA1341" s="146"/>
      <c r="AB1341" s="146"/>
      <c r="AC1341" s="146"/>
      <c r="AD1341" s="146"/>
      <c r="AE1341" s="146"/>
      <c r="AF1341" s="146"/>
      <c r="AG1341" s="146"/>
      <c r="AH1341" s="144"/>
      <c r="AI1341" s="146"/>
      <c r="AJ1341" s="184"/>
      <c r="AK1341" s="144"/>
    </row>
    <row r="1342" spans="11:37" s="40" customFormat="1" ht="34.9" customHeight="1">
      <c r="K1342" s="152"/>
      <c r="P1342" s="237"/>
      <c r="Q1342" s="237"/>
      <c r="R1342" s="237"/>
      <c r="S1342" s="237"/>
      <c r="T1342" s="231"/>
      <c r="V1342" s="146"/>
      <c r="W1342" s="146"/>
      <c r="X1342" s="146"/>
      <c r="Y1342" s="146"/>
      <c r="Z1342" s="146"/>
      <c r="AA1342" s="146"/>
      <c r="AB1342" s="146"/>
      <c r="AC1342" s="146"/>
      <c r="AD1342" s="146"/>
      <c r="AE1342" s="146"/>
      <c r="AF1342" s="146"/>
      <c r="AG1342" s="146"/>
      <c r="AH1342" s="144"/>
      <c r="AI1342" s="146"/>
      <c r="AJ1342" s="184"/>
      <c r="AK1342" s="144"/>
    </row>
    <row r="1343" spans="11:37" s="40" customFormat="1" ht="34.9" customHeight="1">
      <c r="K1343" s="152"/>
      <c r="P1343" s="237"/>
      <c r="Q1343" s="237"/>
      <c r="R1343" s="237"/>
      <c r="S1343" s="237"/>
      <c r="T1343" s="231"/>
      <c r="V1343" s="146"/>
      <c r="W1343" s="146"/>
      <c r="X1343" s="146"/>
      <c r="Y1343" s="146"/>
      <c r="Z1343" s="146"/>
      <c r="AA1343" s="146"/>
      <c r="AB1343" s="146"/>
      <c r="AC1343" s="146"/>
      <c r="AD1343" s="146"/>
      <c r="AE1343" s="146"/>
      <c r="AF1343" s="146"/>
      <c r="AG1343" s="146"/>
      <c r="AH1343" s="144"/>
      <c r="AI1343" s="146"/>
      <c r="AJ1343" s="184"/>
      <c r="AK1343" s="144"/>
    </row>
    <row r="1344" spans="11:37" s="40" customFormat="1" ht="34.9" customHeight="1">
      <c r="K1344" s="152"/>
      <c r="P1344" s="237"/>
      <c r="Q1344" s="237"/>
      <c r="R1344" s="237"/>
      <c r="S1344" s="237"/>
      <c r="T1344" s="231"/>
      <c r="V1344" s="146"/>
      <c r="W1344" s="146"/>
      <c r="X1344" s="146"/>
      <c r="Y1344" s="146"/>
      <c r="Z1344" s="146"/>
      <c r="AA1344" s="146"/>
      <c r="AB1344" s="146"/>
      <c r="AC1344" s="146"/>
      <c r="AD1344" s="146"/>
      <c r="AE1344" s="146"/>
      <c r="AF1344" s="146"/>
      <c r="AG1344" s="146"/>
      <c r="AH1344" s="144"/>
      <c r="AI1344" s="146"/>
      <c r="AJ1344" s="184"/>
      <c r="AK1344" s="144"/>
    </row>
    <row r="1345" spans="11:37" s="40" customFormat="1" ht="34.9" customHeight="1">
      <c r="K1345" s="152"/>
      <c r="P1345" s="237"/>
      <c r="Q1345" s="237"/>
      <c r="R1345" s="237"/>
      <c r="S1345" s="237"/>
      <c r="T1345" s="231"/>
      <c r="V1345" s="146"/>
      <c r="W1345" s="146"/>
      <c r="X1345" s="146"/>
      <c r="Y1345" s="146"/>
      <c r="Z1345" s="146"/>
      <c r="AA1345" s="146"/>
      <c r="AB1345" s="146"/>
      <c r="AC1345" s="146"/>
      <c r="AD1345" s="146"/>
      <c r="AE1345" s="146"/>
      <c r="AF1345" s="146"/>
      <c r="AG1345" s="146"/>
      <c r="AH1345" s="144"/>
      <c r="AI1345" s="146"/>
      <c r="AJ1345" s="184"/>
      <c r="AK1345" s="144"/>
    </row>
    <row r="1346" spans="11:37" s="40" customFormat="1" ht="34.9" customHeight="1">
      <c r="K1346" s="152"/>
      <c r="P1346" s="237"/>
      <c r="Q1346" s="237"/>
      <c r="R1346" s="237"/>
      <c r="S1346" s="237"/>
      <c r="T1346" s="231"/>
      <c r="V1346" s="146"/>
      <c r="W1346" s="146"/>
      <c r="X1346" s="146"/>
      <c r="Y1346" s="146"/>
      <c r="Z1346" s="146"/>
      <c r="AA1346" s="146"/>
      <c r="AB1346" s="146"/>
      <c r="AC1346" s="146"/>
      <c r="AD1346" s="146"/>
      <c r="AE1346" s="146"/>
      <c r="AF1346" s="146"/>
      <c r="AG1346" s="146"/>
      <c r="AH1346" s="144"/>
      <c r="AI1346" s="146"/>
      <c r="AJ1346" s="184"/>
      <c r="AK1346" s="144"/>
    </row>
    <row r="1347" spans="11:37" s="40" customFormat="1" ht="34.9" customHeight="1">
      <c r="K1347" s="152"/>
      <c r="P1347" s="237"/>
      <c r="Q1347" s="237"/>
      <c r="R1347" s="237"/>
      <c r="S1347" s="237"/>
      <c r="T1347" s="231"/>
      <c r="V1347" s="146"/>
      <c r="W1347" s="146"/>
      <c r="X1347" s="146"/>
      <c r="Y1347" s="146"/>
      <c r="Z1347" s="146"/>
      <c r="AA1347" s="146"/>
      <c r="AB1347" s="146"/>
      <c r="AC1347" s="146"/>
      <c r="AD1347" s="146"/>
      <c r="AE1347" s="146"/>
      <c r="AF1347" s="146"/>
      <c r="AG1347" s="146"/>
      <c r="AH1347" s="144"/>
      <c r="AI1347" s="146"/>
      <c r="AJ1347" s="184"/>
      <c r="AK1347" s="144"/>
    </row>
    <row r="1348" spans="11:37" s="40" customFormat="1" ht="34.9" customHeight="1">
      <c r="K1348" s="152"/>
      <c r="P1348" s="237"/>
      <c r="Q1348" s="237"/>
      <c r="R1348" s="237"/>
      <c r="S1348" s="237"/>
      <c r="T1348" s="231"/>
      <c r="V1348" s="146"/>
      <c r="W1348" s="146"/>
      <c r="X1348" s="146"/>
      <c r="Y1348" s="146"/>
      <c r="Z1348" s="146"/>
      <c r="AA1348" s="146"/>
      <c r="AB1348" s="146"/>
      <c r="AC1348" s="146"/>
      <c r="AD1348" s="146"/>
      <c r="AE1348" s="146"/>
      <c r="AF1348" s="146"/>
      <c r="AG1348" s="146"/>
      <c r="AH1348" s="144"/>
      <c r="AI1348" s="146"/>
      <c r="AJ1348" s="184"/>
      <c r="AK1348" s="144"/>
    </row>
    <row r="1349" spans="11:37" s="40" customFormat="1" ht="34.9" customHeight="1">
      <c r="K1349" s="152"/>
      <c r="P1349" s="237"/>
      <c r="Q1349" s="237"/>
      <c r="R1349" s="237"/>
      <c r="S1349" s="237"/>
      <c r="T1349" s="231"/>
      <c r="V1349" s="146"/>
      <c r="W1349" s="146"/>
      <c r="X1349" s="146"/>
      <c r="Y1349" s="146"/>
      <c r="Z1349" s="146"/>
      <c r="AA1349" s="146"/>
      <c r="AB1349" s="146"/>
      <c r="AC1349" s="146"/>
      <c r="AD1349" s="146"/>
      <c r="AE1349" s="146"/>
      <c r="AF1349" s="146"/>
      <c r="AG1349" s="146"/>
      <c r="AH1349" s="144"/>
      <c r="AI1349" s="146"/>
      <c r="AJ1349" s="184"/>
      <c r="AK1349" s="144"/>
    </row>
    <row r="1350" spans="11:37" s="40" customFormat="1" ht="34.9" customHeight="1">
      <c r="K1350" s="152"/>
      <c r="P1350" s="237"/>
      <c r="Q1350" s="237"/>
      <c r="R1350" s="237"/>
      <c r="S1350" s="237"/>
      <c r="T1350" s="231"/>
      <c r="V1350" s="146"/>
      <c r="W1350" s="146"/>
      <c r="X1350" s="146"/>
      <c r="Y1350" s="146"/>
      <c r="Z1350" s="146"/>
      <c r="AA1350" s="146"/>
      <c r="AB1350" s="146"/>
      <c r="AC1350" s="146"/>
      <c r="AD1350" s="146"/>
      <c r="AE1350" s="146"/>
      <c r="AF1350" s="146"/>
      <c r="AG1350" s="146"/>
      <c r="AH1350" s="144"/>
      <c r="AI1350" s="146"/>
      <c r="AJ1350" s="184"/>
      <c r="AK1350" s="144"/>
    </row>
    <row r="1351" spans="11:37" s="40" customFormat="1" ht="34.9" customHeight="1">
      <c r="K1351" s="152"/>
      <c r="P1351" s="237"/>
      <c r="Q1351" s="237"/>
      <c r="R1351" s="237"/>
      <c r="S1351" s="237"/>
      <c r="T1351" s="231"/>
      <c r="V1351" s="146"/>
      <c r="W1351" s="146"/>
      <c r="X1351" s="146"/>
      <c r="Y1351" s="146"/>
      <c r="Z1351" s="146"/>
      <c r="AA1351" s="146"/>
      <c r="AB1351" s="146"/>
      <c r="AC1351" s="146"/>
      <c r="AD1351" s="146"/>
      <c r="AE1351" s="146"/>
      <c r="AF1351" s="146"/>
      <c r="AG1351" s="146"/>
      <c r="AH1351" s="144"/>
      <c r="AI1351" s="146"/>
      <c r="AJ1351" s="184"/>
      <c r="AK1351" s="144"/>
    </row>
    <row r="1352" spans="11:37" s="40" customFormat="1" ht="34.9" customHeight="1">
      <c r="K1352" s="152"/>
      <c r="P1352" s="237"/>
      <c r="Q1352" s="237"/>
      <c r="R1352" s="237"/>
      <c r="S1352" s="237"/>
      <c r="T1352" s="231"/>
      <c r="V1352" s="146"/>
      <c r="W1352" s="146"/>
      <c r="X1352" s="146"/>
      <c r="Y1352" s="146"/>
      <c r="Z1352" s="146"/>
      <c r="AA1352" s="146"/>
      <c r="AB1352" s="146"/>
      <c r="AC1352" s="146"/>
      <c r="AD1352" s="146"/>
      <c r="AE1352" s="146"/>
      <c r="AF1352" s="146"/>
      <c r="AG1352" s="146"/>
      <c r="AH1352" s="144"/>
      <c r="AI1352" s="146"/>
      <c r="AJ1352" s="184"/>
      <c r="AK1352" s="144"/>
    </row>
    <row r="1353" spans="11:37" s="40" customFormat="1" ht="34.9" customHeight="1">
      <c r="K1353" s="152"/>
      <c r="P1353" s="237"/>
      <c r="Q1353" s="237"/>
      <c r="R1353" s="237"/>
      <c r="S1353" s="237"/>
      <c r="T1353" s="231"/>
      <c r="V1353" s="146"/>
      <c r="W1353" s="146"/>
      <c r="X1353" s="146"/>
      <c r="Y1353" s="146"/>
      <c r="Z1353" s="146"/>
      <c r="AA1353" s="146"/>
      <c r="AB1353" s="146"/>
      <c r="AC1353" s="146"/>
      <c r="AD1353" s="146"/>
      <c r="AE1353" s="146"/>
      <c r="AF1353" s="146"/>
      <c r="AG1353" s="146"/>
      <c r="AH1353" s="144"/>
      <c r="AI1353" s="146"/>
      <c r="AJ1353" s="184"/>
      <c r="AK1353" s="144"/>
    </row>
    <row r="1354" spans="11:37" s="40" customFormat="1" ht="34.9" customHeight="1">
      <c r="K1354" s="152"/>
      <c r="P1354" s="237"/>
      <c r="Q1354" s="237"/>
      <c r="R1354" s="237"/>
      <c r="S1354" s="237"/>
      <c r="T1354" s="231"/>
      <c r="V1354" s="146"/>
      <c r="W1354" s="146"/>
      <c r="X1354" s="146"/>
      <c r="Y1354" s="146"/>
      <c r="Z1354" s="146"/>
      <c r="AA1354" s="146"/>
      <c r="AB1354" s="146"/>
      <c r="AC1354" s="146"/>
      <c r="AD1354" s="146"/>
      <c r="AE1354" s="146"/>
      <c r="AF1354" s="146"/>
      <c r="AG1354" s="146"/>
      <c r="AH1354" s="144"/>
      <c r="AI1354" s="146"/>
      <c r="AJ1354" s="184"/>
      <c r="AK1354" s="144"/>
    </row>
    <row r="1355" spans="11:37" s="40" customFormat="1" ht="34.9" customHeight="1">
      <c r="K1355" s="152"/>
      <c r="P1355" s="237"/>
      <c r="Q1355" s="237"/>
      <c r="R1355" s="237"/>
      <c r="S1355" s="237"/>
      <c r="T1355" s="231"/>
      <c r="V1355" s="146"/>
      <c r="W1355" s="146"/>
      <c r="X1355" s="146"/>
      <c r="Y1355" s="146"/>
      <c r="Z1355" s="146"/>
      <c r="AA1355" s="146"/>
      <c r="AB1355" s="146"/>
      <c r="AC1355" s="146"/>
      <c r="AD1355" s="146"/>
      <c r="AE1355" s="146"/>
      <c r="AF1355" s="146"/>
      <c r="AG1355" s="146"/>
      <c r="AH1355" s="144"/>
      <c r="AI1355" s="146"/>
      <c r="AJ1355" s="184"/>
      <c r="AK1355" s="144"/>
    </row>
    <row r="1356" spans="11:37" s="40" customFormat="1" ht="34.9" customHeight="1">
      <c r="K1356" s="152"/>
      <c r="P1356" s="237"/>
      <c r="Q1356" s="237"/>
      <c r="R1356" s="237"/>
      <c r="S1356" s="237"/>
      <c r="T1356" s="231"/>
      <c r="V1356" s="146"/>
      <c r="W1356" s="146"/>
      <c r="X1356" s="146"/>
      <c r="Y1356" s="146"/>
      <c r="Z1356" s="146"/>
      <c r="AA1356" s="146"/>
      <c r="AB1356" s="146"/>
      <c r="AC1356" s="146"/>
      <c r="AD1356" s="146"/>
      <c r="AE1356" s="146"/>
      <c r="AF1356" s="146"/>
      <c r="AG1356" s="146"/>
      <c r="AH1356" s="144"/>
      <c r="AI1356" s="146"/>
      <c r="AJ1356" s="184"/>
      <c r="AK1356" s="144"/>
    </row>
    <row r="1357" spans="11:37" s="40" customFormat="1" ht="34.9" customHeight="1">
      <c r="K1357" s="152"/>
      <c r="P1357" s="237"/>
      <c r="Q1357" s="237"/>
      <c r="R1357" s="237"/>
      <c r="S1357" s="237"/>
      <c r="T1357" s="231"/>
      <c r="V1357" s="146"/>
      <c r="W1357" s="146"/>
      <c r="X1357" s="146"/>
      <c r="Y1357" s="146"/>
      <c r="Z1357" s="146"/>
      <c r="AA1357" s="146"/>
      <c r="AB1357" s="146"/>
      <c r="AC1357" s="146"/>
      <c r="AD1357" s="146"/>
      <c r="AE1357" s="146"/>
      <c r="AF1357" s="146"/>
      <c r="AG1357" s="146"/>
      <c r="AH1357" s="144"/>
      <c r="AI1357" s="146"/>
      <c r="AJ1357" s="184"/>
      <c r="AK1357" s="144"/>
    </row>
    <row r="1358" spans="11:37" s="40" customFormat="1" ht="34.9" customHeight="1">
      <c r="K1358" s="152"/>
      <c r="P1358" s="237"/>
      <c r="Q1358" s="237"/>
      <c r="R1358" s="237"/>
      <c r="S1358" s="237"/>
      <c r="T1358" s="231"/>
      <c r="V1358" s="146"/>
      <c r="W1358" s="146"/>
      <c r="X1358" s="146"/>
      <c r="Y1358" s="146"/>
      <c r="Z1358" s="146"/>
      <c r="AA1358" s="146"/>
      <c r="AB1358" s="146"/>
      <c r="AC1358" s="146"/>
      <c r="AD1358" s="146"/>
      <c r="AE1358" s="146"/>
      <c r="AF1358" s="146"/>
      <c r="AG1358" s="146"/>
      <c r="AH1358" s="144"/>
      <c r="AI1358" s="146"/>
      <c r="AJ1358" s="184"/>
      <c r="AK1358" s="144"/>
    </row>
    <row r="1359" spans="11:37" s="40" customFormat="1" ht="34.9" customHeight="1">
      <c r="K1359" s="152"/>
      <c r="P1359" s="237"/>
      <c r="Q1359" s="237"/>
      <c r="R1359" s="237"/>
      <c r="S1359" s="237"/>
      <c r="T1359" s="231"/>
      <c r="V1359" s="146"/>
      <c r="W1359" s="146"/>
      <c r="X1359" s="146"/>
      <c r="Y1359" s="146"/>
      <c r="Z1359" s="146"/>
      <c r="AA1359" s="146"/>
      <c r="AB1359" s="146"/>
      <c r="AC1359" s="146"/>
      <c r="AD1359" s="146"/>
      <c r="AE1359" s="146"/>
      <c r="AF1359" s="146"/>
      <c r="AG1359" s="146"/>
      <c r="AH1359" s="144"/>
      <c r="AI1359" s="146"/>
      <c r="AJ1359" s="184"/>
      <c r="AK1359" s="144"/>
    </row>
    <row r="1360" spans="11:37" s="40" customFormat="1" ht="34.9" customHeight="1">
      <c r="K1360" s="152"/>
      <c r="P1360" s="237"/>
      <c r="Q1360" s="237"/>
      <c r="R1360" s="237"/>
      <c r="S1360" s="237"/>
      <c r="T1360" s="231"/>
      <c r="V1360" s="146"/>
      <c r="W1360" s="146"/>
      <c r="X1360" s="146"/>
      <c r="Y1360" s="146"/>
      <c r="Z1360" s="146"/>
      <c r="AA1360" s="146"/>
      <c r="AB1360" s="146"/>
      <c r="AC1360" s="146"/>
      <c r="AD1360" s="146"/>
      <c r="AE1360" s="146"/>
      <c r="AF1360" s="146"/>
      <c r="AG1360" s="146"/>
      <c r="AH1360" s="144"/>
      <c r="AI1360" s="146"/>
      <c r="AJ1360" s="184"/>
      <c r="AK1360" s="144"/>
    </row>
    <row r="1361" spans="11:37" s="40" customFormat="1" ht="34.9" customHeight="1">
      <c r="K1361" s="152"/>
      <c r="P1361" s="237"/>
      <c r="Q1361" s="237"/>
      <c r="R1361" s="237"/>
      <c r="S1361" s="237"/>
      <c r="T1361" s="231"/>
      <c r="V1361" s="146"/>
      <c r="W1361" s="146"/>
      <c r="X1361" s="146"/>
      <c r="Y1361" s="146"/>
      <c r="Z1361" s="146"/>
      <c r="AA1361" s="146"/>
      <c r="AB1361" s="146"/>
      <c r="AC1361" s="146"/>
      <c r="AD1361" s="146"/>
      <c r="AE1361" s="146"/>
      <c r="AF1361" s="146"/>
      <c r="AG1361" s="146"/>
      <c r="AH1361" s="144"/>
      <c r="AI1361" s="146"/>
      <c r="AJ1361" s="184"/>
      <c r="AK1361" s="144"/>
    </row>
    <row r="1362" spans="11:37" s="40" customFormat="1" ht="34.9" customHeight="1">
      <c r="K1362" s="152"/>
      <c r="P1362" s="237"/>
      <c r="Q1362" s="237"/>
      <c r="R1362" s="237"/>
      <c r="S1362" s="237"/>
      <c r="T1362" s="231"/>
      <c r="V1362" s="146"/>
      <c r="W1362" s="146"/>
      <c r="X1362" s="146"/>
      <c r="Y1362" s="146"/>
      <c r="Z1362" s="146"/>
      <c r="AA1362" s="146"/>
      <c r="AB1362" s="146"/>
      <c r="AC1362" s="146"/>
      <c r="AD1362" s="146"/>
      <c r="AE1362" s="146"/>
      <c r="AF1362" s="146"/>
      <c r="AG1362" s="146"/>
      <c r="AH1362" s="144"/>
      <c r="AI1362" s="146"/>
      <c r="AJ1362" s="184"/>
      <c r="AK1362" s="144"/>
    </row>
    <row r="1363" spans="11:37" s="40" customFormat="1" ht="34.9" customHeight="1">
      <c r="K1363" s="152"/>
      <c r="P1363" s="237"/>
      <c r="Q1363" s="237"/>
      <c r="R1363" s="237"/>
      <c r="S1363" s="237"/>
      <c r="T1363" s="231"/>
      <c r="V1363" s="146"/>
      <c r="W1363" s="146"/>
      <c r="X1363" s="146"/>
      <c r="Y1363" s="146"/>
      <c r="Z1363" s="146"/>
      <c r="AA1363" s="146"/>
      <c r="AB1363" s="146"/>
      <c r="AC1363" s="146"/>
      <c r="AD1363" s="146"/>
      <c r="AE1363" s="146"/>
      <c r="AF1363" s="146"/>
      <c r="AG1363" s="146"/>
      <c r="AH1363" s="144"/>
      <c r="AI1363" s="146"/>
      <c r="AJ1363" s="184"/>
      <c r="AK1363" s="144"/>
    </row>
    <row r="1364" spans="11:37" s="40" customFormat="1" ht="34.9" customHeight="1">
      <c r="K1364" s="152"/>
      <c r="P1364" s="237"/>
      <c r="Q1364" s="237"/>
      <c r="R1364" s="237"/>
      <c r="S1364" s="237"/>
      <c r="T1364" s="231"/>
      <c r="V1364" s="146"/>
      <c r="W1364" s="146"/>
      <c r="X1364" s="146"/>
      <c r="Y1364" s="146"/>
      <c r="Z1364" s="146"/>
      <c r="AA1364" s="146"/>
      <c r="AB1364" s="146"/>
      <c r="AC1364" s="146"/>
      <c r="AD1364" s="146"/>
      <c r="AE1364" s="146"/>
      <c r="AF1364" s="146"/>
      <c r="AG1364" s="146"/>
      <c r="AH1364" s="144"/>
      <c r="AI1364" s="146"/>
      <c r="AJ1364" s="184"/>
      <c r="AK1364" s="144"/>
    </row>
    <row r="1365" spans="11:37" s="40" customFormat="1" ht="34.9" customHeight="1">
      <c r="K1365" s="152"/>
      <c r="P1365" s="237"/>
      <c r="Q1365" s="237"/>
      <c r="R1365" s="237"/>
      <c r="S1365" s="237"/>
      <c r="T1365" s="231"/>
      <c r="V1365" s="146"/>
      <c r="W1365" s="146"/>
      <c r="X1365" s="146"/>
      <c r="Y1365" s="146"/>
      <c r="Z1365" s="146"/>
      <c r="AA1365" s="146"/>
      <c r="AB1365" s="146"/>
      <c r="AC1365" s="146"/>
      <c r="AD1365" s="146"/>
      <c r="AE1365" s="146"/>
      <c r="AF1365" s="146"/>
      <c r="AG1365" s="146"/>
      <c r="AH1365" s="144"/>
      <c r="AI1365" s="146"/>
      <c r="AJ1365" s="184"/>
      <c r="AK1365" s="144"/>
    </row>
    <row r="1366" spans="11:37" s="40" customFormat="1" ht="34.9" customHeight="1">
      <c r="K1366" s="152"/>
      <c r="P1366" s="237"/>
      <c r="Q1366" s="237"/>
      <c r="R1366" s="237"/>
      <c r="S1366" s="237"/>
      <c r="T1366" s="231"/>
      <c r="V1366" s="146"/>
      <c r="W1366" s="146"/>
      <c r="X1366" s="146"/>
      <c r="Y1366" s="146"/>
      <c r="Z1366" s="146"/>
      <c r="AA1366" s="146"/>
      <c r="AB1366" s="146"/>
      <c r="AC1366" s="146"/>
      <c r="AD1366" s="146"/>
      <c r="AE1366" s="146"/>
      <c r="AF1366" s="146"/>
      <c r="AG1366" s="146"/>
      <c r="AH1366" s="144"/>
      <c r="AI1366" s="146"/>
      <c r="AJ1366" s="184"/>
      <c r="AK1366" s="144"/>
    </row>
    <row r="1367" spans="11:37" s="40" customFormat="1" ht="34.9" customHeight="1">
      <c r="K1367" s="152"/>
      <c r="P1367" s="237"/>
      <c r="Q1367" s="237"/>
      <c r="R1367" s="237"/>
      <c r="S1367" s="237"/>
      <c r="T1367" s="231"/>
      <c r="V1367" s="146"/>
      <c r="W1367" s="146"/>
      <c r="X1367" s="146"/>
      <c r="Y1367" s="146"/>
      <c r="Z1367" s="146"/>
      <c r="AA1367" s="146"/>
      <c r="AB1367" s="146"/>
      <c r="AC1367" s="146"/>
      <c r="AD1367" s="146"/>
      <c r="AE1367" s="146"/>
      <c r="AF1367" s="146"/>
      <c r="AG1367" s="146"/>
      <c r="AH1367" s="144"/>
      <c r="AI1367" s="146"/>
      <c r="AJ1367" s="184"/>
      <c r="AK1367" s="144"/>
    </row>
    <row r="1368" spans="11:37" s="40" customFormat="1" ht="34.9" customHeight="1">
      <c r="K1368" s="152"/>
      <c r="P1368" s="237"/>
      <c r="Q1368" s="237"/>
      <c r="R1368" s="237"/>
      <c r="S1368" s="237"/>
      <c r="T1368" s="231"/>
      <c r="V1368" s="146"/>
      <c r="W1368" s="146"/>
      <c r="X1368" s="146"/>
      <c r="Y1368" s="146"/>
      <c r="Z1368" s="146"/>
      <c r="AA1368" s="146"/>
      <c r="AB1368" s="146"/>
      <c r="AC1368" s="146"/>
      <c r="AD1368" s="146"/>
      <c r="AE1368" s="146"/>
      <c r="AF1368" s="146"/>
      <c r="AG1368" s="146"/>
      <c r="AH1368" s="144"/>
      <c r="AI1368" s="146"/>
      <c r="AJ1368" s="184"/>
      <c r="AK1368" s="144"/>
    </row>
    <row r="1369" spans="11:37" s="40" customFormat="1" ht="34.9" customHeight="1">
      <c r="K1369" s="152"/>
      <c r="P1369" s="237"/>
      <c r="Q1369" s="237"/>
      <c r="R1369" s="237"/>
      <c r="S1369" s="237"/>
      <c r="T1369" s="231"/>
      <c r="V1369" s="146"/>
      <c r="W1369" s="146"/>
      <c r="X1369" s="146"/>
      <c r="Y1369" s="146"/>
      <c r="Z1369" s="146"/>
      <c r="AA1369" s="146"/>
      <c r="AB1369" s="146"/>
      <c r="AC1369" s="146"/>
      <c r="AD1369" s="146"/>
      <c r="AE1369" s="146"/>
      <c r="AF1369" s="146"/>
      <c r="AG1369" s="146"/>
      <c r="AH1369" s="144"/>
      <c r="AI1369" s="146"/>
      <c r="AJ1369" s="184"/>
      <c r="AK1369" s="144"/>
    </row>
    <row r="1370" spans="11:37" s="40" customFormat="1" ht="34.9" customHeight="1">
      <c r="K1370" s="152"/>
      <c r="P1370" s="237"/>
      <c r="Q1370" s="237"/>
      <c r="R1370" s="237"/>
      <c r="S1370" s="237"/>
      <c r="T1370" s="231"/>
      <c r="V1370" s="146"/>
      <c r="W1370" s="146"/>
      <c r="X1370" s="146"/>
      <c r="Y1370" s="146"/>
      <c r="Z1370" s="146"/>
      <c r="AA1370" s="146"/>
      <c r="AB1370" s="146"/>
      <c r="AC1370" s="146"/>
      <c r="AD1370" s="146"/>
      <c r="AE1370" s="146"/>
      <c r="AF1370" s="146"/>
      <c r="AG1370" s="146"/>
      <c r="AH1370" s="144"/>
      <c r="AI1370" s="146"/>
      <c r="AJ1370" s="184"/>
      <c r="AK1370" s="144"/>
    </row>
    <row r="1371" spans="11:37" s="40" customFormat="1" ht="34.9" customHeight="1">
      <c r="K1371" s="152"/>
      <c r="P1371" s="237"/>
      <c r="Q1371" s="237"/>
      <c r="R1371" s="237"/>
      <c r="S1371" s="237"/>
      <c r="T1371" s="231"/>
      <c r="V1371" s="146"/>
      <c r="W1371" s="146"/>
      <c r="X1371" s="146"/>
      <c r="Y1371" s="146"/>
      <c r="Z1371" s="146"/>
      <c r="AA1371" s="146"/>
      <c r="AB1371" s="146"/>
      <c r="AC1371" s="146"/>
      <c r="AD1371" s="146"/>
      <c r="AE1371" s="146"/>
      <c r="AF1371" s="146"/>
      <c r="AG1371" s="146"/>
      <c r="AH1371" s="144"/>
      <c r="AI1371" s="146"/>
      <c r="AJ1371" s="184"/>
      <c r="AK1371" s="144"/>
    </row>
    <row r="1372" spans="11:37" s="40" customFormat="1" ht="34.9" customHeight="1">
      <c r="K1372" s="152"/>
      <c r="P1372" s="237"/>
      <c r="Q1372" s="237"/>
      <c r="R1372" s="237"/>
      <c r="S1372" s="237"/>
      <c r="T1372" s="231"/>
      <c r="V1372" s="146"/>
      <c r="W1372" s="146"/>
      <c r="X1372" s="146"/>
      <c r="Y1372" s="146"/>
      <c r="Z1372" s="146"/>
      <c r="AA1372" s="146"/>
      <c r="AB1372" s="146"/>
      <c r="AC1372" s="146"/>
      <c r="AD1372" s="146"/>
      <c r="AE1372" s="146"/>
      <c r="AF1372" s="146"/>
      <c r="AG1372" s="146"/>
      <c r="AH1372" s="144"/>
      <c r="AI1372" s="146"/>
      <c r="AJ1372" s="184"/>
      <c r="AK1372" s="144"/>
    </row>
    <row r="1373" spans="11:37" s="40" customFormat="1" ht="34.9" customHeight="1">
      <c r="K1373" s="152"/>
      <c r="P1373" s="237"/>
      <c r="Q1373" s="237"/>
      <c r="R1373" s="237"/>
      <c r="S1373" s="237"/>
      <c r="T1373" s="231"/>
      <c r="V1373" s="146"/>
      <c r="W1373" s="146"/>
      <c r="X1373" s="146"/>
      <c r="Y1373" s="146"/>
      <c r="Z1373" s="146"/>
      <c r="AA1373" s="146"/>
      <c r="AB1373" s="146"/>
      <c r="AC1373" s="146"/>
      <c r="AD1373" s="146"/>
      <c r="AE1373" s="146"/>
      <c r="AF1373" s="146"/>
      <c r="AG1373" s="146"/>
      <c r="AH1373" s="144"/>
      <c r="AI1373" s="146"/>
      <c r="AJ1373" s="184"/>
      <c r="AK1373" s="144"/>
    </row>
    <row r="1374" spans="11:37" s="40" customFormat="1" ht="34.9" customHeight="1">
      <c r="K1374" s="152"/>
      <c r="P1374" s="237"/>
      <c r="Q1374" s="237"/>
      <c r="R1374" s="237"/>
      <c r="S1374" s="237"/>
      <c r="T1374" s="231"/>
      <c r="V1374" s="146"/>
      <c r="W1374" s="146"/>
      <c r="X1374" s="146"/>
      <c r="Y1374" s="146"/>
      <c r="Z1374" s="146"/>
      <c r="AA1374" s="146"/>
      <c r="AB1374" s="146"/>
      <c r="AC1374" s="146"/>
      <c r="AD1374" s="146"/>
      <c r="AE1374" s="146"/>
      <c r="AF1374" s="146"/>
      <c r="AG1374" s="146"/>
      <c r="AH1374" s="144"/>
      <c r="AI1374" s="146"/>
      <c r="AJ1374" s="184"/>
      <c r="AK1374" s="144"/>
    </row>
    <row r="1375" spans="11:37" s="40" customFormat="1" ht="34.9" customHeight="1">
      <c r="K1375" s="152"/>
      <c r="P1375" s="237"/>
      <c r="Q1375" s="237"/>
      <c r="R1375" s="237"/>
      <c r="S1375" s="237"/>
      <c r="T1375" s="231"/>
      <c r="V1375" s="146"/>
      <c r="W1375" s="146"/>
      <c r="X1375" s="146"/>
      <c r="Y1375" s="146"/>
      <c r="Z1375" s="146"/>
      <c r="AA1375" s="146"/>
      <c r="AB1375" s="146"/>
      <c r="AC1375" s="146"/>
      <c r="AD1375" s="146"/>
      <c r="AE1375" s="146"/>
      <c r="AF1375" s="146"/>
      <c r="AG1375" s="146"/>
      <c r="AH1375" s="144"/>
      <c r="AI1375" s="146"/>
      <c r="AJ1375" s="184"/>
      <c r="AK1375" s="144"/>
    </row>
    <row r="1376" spans="11:37" s="40" customFormat="1" ht="34.9" customHeight="1">
      <c r="K1376" s="152"/>
      <c r="P1376" s="237"/>
      <c r="Q1376" s="237"/>
      <c r="R1376" s="237"/>
      <c r="S1376" s="237"/>
      <c r="T1376" s="231"/>
      <c r="V1376" s="146"/>
      <c r="W1376" s="146"/>
      <c r="X1376" s="146"/>
      <c r="Y1376" s="146"/>
      <c r="Z1376" s="146"/>
      <c r="AA1376" s="146"/>
      <c r="AB1376" s="146"/>
      <c r="AC1376" s="146"/>
      <c r="AD1376" s="146"/>
      <c r="AE1376" s="146"/>
      <c r="AF1376" s="146"/>
      <c r="AG1376" s="146"/>
      <c r="AH1376" s="144"/>
      <c r="AI1376" s="146"/>
      <c r="AJ1376" s="184"/>
      <c r="AK1376" s="144"/>
    </row>
    <row r="1377" spans="11:37" s="40" customFormat="1" ht="34.9" customHeight="1">
      <c r="K1377" s="152"/>
      <c r="P1377" s="237"/>
      <c r="Q1377" s="237"/>
      <c r="R1377" s="237"/>
      <c r="S1377" s="237"/>
      <c r="T1377" s="231"/>
      <c r="V1377" s="146"/>
      <c r="W1377" s="146"/>
      <c r="X1377" s="146"/>
      <c r="Y1377" s="146"/>
      <c r="Z1377" s="146"/>
      <c r="AA1377" s="146"/>
      <c r="AB1377" s="146"/>
      <c r="AC1377" s="146"/>
      <c r="AD1377" s="146"/>
      <c r="AE1377" s="146"/>
      <c r="AF1377" s="146"/>
      <c r="AG1377" s="146"/>
      <c r="AH1377" s="144"/>
      <c r="AI1377" s="146"/>
      <c r="AJ1377" s="184"/>
      <c r="AK1377" s="144"/>
    </row>
    <row r="1378" spans="11:37" s="40" customFormat="1" ht="34.9" customHeight="1">
      <c r="K1378" s="152"/>
      <c r="P1378" s="237"/>
      <c r="Q1378" s="237"/>
      <c r="R1378" s="237"/>
      <c r="S1378" s="237"/>
      <c r="T1378" s="231"/>
      <c r="V1378" s="146"/>
      <c r="W1378" s="146"/>
      <c r="X1378" s="146"/>
      <c r="Y1378" s="146"/>
      <c r="Z1378" s="146"/>
      <c r="AA1378" s="146"/>
      <c r="AB1378" s="146"/>
      <c r="AC1378" s="146"/>
      <c r="AD1378" s="146"/>
      <c r="AE1378" s="146"/>
      <c r="AF1378" s="146"/>
      <c r="AG1378" s="146"/>
      <c r="AH1378" s="144"/>
      <c r="AI1378" s="146"/>
      <c r="AJ1378" s="184"/>
      <c r="AK1378" s="144"/>
    </row>
    <row r="1379" spans="11:37" s="40" customFormat="1" ht="34.9" customHeight="1">
      <c r="K1379" s="152"/>
      <c r="P1379" s="237"/>
      <c r="Q1379" s="237"/>
      <c r="R1379" s="237"/>
      <c r="S1379" s="237"/>
      <c r="T1379" s="231"/>
      <c r="V1379" s="146"/>
      <c r="W1379" s="146"/>
      <c r="X1379" s="146"/>
      <c r="Y1379" s="146"/>
      <c r="Z1379" s="146"/>
      <c r="AA1379" s="146"/>
      <c r="AB1379" s="146"/>
      <c r="AC1379" s="146"/>
      <c r="AD1379" s="146"/>
      <c r="AE1379" s="146"/>
      <c r="AF1379" s="146"/>
      <c r="AG1379" s="146"/>
      <c r="AH1379" s="144"/>
      <c r="AI1379" s="146"/>
      <c r="AJ1379" s="184"/>
      <c r="AK1379" s="144"/>
    </row>
    <row r="1380" spans="11:37" s="40" customFormat="1" ht="34.9" customHeight="1">
      <c r="K1380" s="152"/>
      <c r="P1380" s="237"/>
      <c r="Q1380" s="237"/>
      <c r="R1380" s="237"/>
      <c r="S1380" s="237"/>
      <c r="T1380" s="231"/>
      <c r="V1380" s="146"/>
      <c r="W1380" s="146"/>
      <c r="X1380" s="146"/>
      <c r="Y1380" s="146"/>
      <c r="Z1380" s="146"/>
      <c r="AA1380" s="146"/>
      <c r="AB1380" s="146"/>
      <c r="AC1380" s="146"/>
      <c r="AD1380" s="146"/>
      <c r="AE1380" s="146"/>
      <c r="AF1380" s="146"/>
      <c r="AG1380" s="146"/>
      <c r="AH1380" s="144"/>
      <c r="AI1380" s="146"/>
      <c r="AJ1380" s="184"/>
      <c r="AK1380" s="144"/>
    </row>
    <row r="1381" spans="11:37" s="40" customFormat="1" ht="34.9" customHeight="1">
      <c r="K1381" s="152"/>
      <c r="P1381" s="237"/>
      <c r="Q1381" s="237"/>
      <c r="R1381" s="237"/>
      <c r="S1381" s="237"/>
      <c r="T1381" s="231"/>
      <c r="V1381" s="146"/>
      <c r="W1381" s="146"/>
      <c r="X1381" s="146"/>
      <c r="Y1381" s="146"/>
      <c r="Z1381" s="146"/>
      <c r="AA1381" s="146"/>
      <c r="AB1381" s="146"/>
      <c r="AC1381" s="146"/>
      <c r="AD1381" s="146"/>
      <c r="AE1381" s="146"/>
      <c r="AF1381" s="146"/>
      <c r="AG1381" s="146"/>
      <c r="AH1381" s="144"/>
      <c r="AI1381" s="146"/>
      <c r="AJ1381" s="184"/>
      <c r="AK1381" s="144"/>
    </row>
    <row r="1382" spans="11:37" s="40" customFormat="1" ht="34.9" customHeight="1">
      <c r="K1382" s="152"/>
      <c r="P1382" s="237"/>
      <c r="Q1382" s="237"/>
      <c r="R1382" s="237"/>
      <c r="S1382" s="237"/>
      <c r="T1382" s="231"/>
      <c r="V1382" s="146"/>
      <c r="W1382" s="146"/>
      <c r="X1382" s="146"/>
      <c r="Y1382" s="146"/>
      <c r="Z1382" s="146"/>
      <c r="AA1382" s="146"/>
      <c r="AB1382" s="146"/>
      <c r="AC1382" s="146"/>
      <c r="AD1382" s="146"/>
      <c r="AE1382" s="146"/>
      <c r="AF1382" s="146"/>
      <c r="AG1382" s="146"/>
      <c r="AH1382" s="144"/>
      <c r="AI1382" s="146"/>
      <c r="AJ1382" s="184"/>
      <c r="AK1382" s="144"/>
    </row>
    <row r="1383" spans="11:37" s="40" customFormat="1" ht="34.9" customHeight="1">
      <c r="K1383" s="152"/>
      <c r="P1383" s="237"/>
      <c r="Q1383" s="237"/>
      <c r="R1383" s="237"/>
      <c r="S1383" s="237"/>
      <c r="T1383" s="231"/>
      <c r="V1383" s="146"/>
      <c r="W1383" s="146"/>
      <c r="X1383" s="146"/>
      <c r="Y1383" s="146"/>
      <c r="Z1383" s="146"/>
      <c r="AA1383" s="146"/>
      <c r="AB1383" s="146"/>
      <c r="AC1383" s="146"/>
      <c r="AD1383" s="146"/>
      <c r="AE1383" s="146"/>
      <c r="AF1383" s="146"/>
      <c r="AG1383" s="146"/>
      <c r="AH1383" s="144"/>
      <c r="AI1383" s="146"/>
      <c r="AJ1383" s="184"/>
      <c r="AK1383" s="144"/>
    </row>
    <row r="1384" spans="11:37" s="40" customFormat="1" ht="34.9" customHeight="1">
      <c r="K1384" s="152"/>
      <c r="P1384" s="237"/>
      <c r="Q1384" s="237"/>
      <c r="R1384" s="237"/>
      <c r="S1384" s="237"/>
      <c r="T1384" s="231"/>
      <c r="V1384" s="146"/>
      <c r="W1384" s="146"/>
      <c r="X1384" s="146"/>
      <c r="Y1384" s="146"/>
      <c r="Z1384" s="146"/>
      <c r="AA1384" s="146"/>
      <c r="AB1384" s="146"/>
      <c r="AC1384" s="146"/>
      <c r="AD1384" s="146"/>
      <c r="AE1384" s="146"/>
      <c r="AF1384" s="146"/>
      <c r="AG1384" s="146"/>
      <c r="AH1384" s="144"/>
      <c r="AI1384" s="146"/>
      <c r="AJ1384" s="184"/>
      <c r="AK1384" s="144"/>
    </row>
    <row r="1385" spans="11:37" s="40" customFormat="1" ht="34.9" customHeight="1">
      <c r="K1385" s="152"/>
      <c r="P1385" s="237"/>
      <c r="Q1385" s="237"/>
      <c r="R1385" s="237"/>
      <c r="S1385" s="237"/>
      <c r="T1385" s="231"/>
      <c r="V1385" s="146"/>
      <c r="W1385" s="146"/>
      <c r="X1385" s="146"/>
      <c r="Y1385" s="146"/>
      <c r="Z1385" s="146"/>
      <c r="AA1385" s="146"/>
      <c r="AB1385" s="146"/>
      <c r="AC1385" s="146"/>
      <c r="AD1385" s="146"/>
      <c r="AE1385" s="146"/>
      <c r="AF1385" s="146"/>
      <c r="AG1385" s="146"/>
      <c r="AH1385" s="144"/>
      <c r="AI1385" s="146"/>
      <c r="AJ1385" s="184"/>
      <c r="AK1385" s="144"/>
    </row>
    <row r="1386" spans="11:37" s="40" customFormat="1" ht="34.9" customHeight="1">
      <c r="K1386" s="152"/>
      <c r="P1386" s="237"/>
      <c r="Q1386" s="237"/>
      <c r="R1386" s="237"/>
      <c r="S1386" s="237"/>
      <c r="T1386" s="231"/>
      <c r="V1386" s="146"/>
      <c r="W1386" s="146"/>
      <c r="X1386" s="146"/>
      <c r="Y1386" s="146"/>
      <c r="Z1386" s="146"/>
      <c r="AA1386" s="146"/>
      <c r="AB1386" s="146"/>
      <c r="AC1386" s="146"/>
      <c r="AD1386" s="146"/>
      <c r="AE1386" s="146"/>
      <c r="AF1386" s="146"/>
      <c r="AG1386" s="146"/>
      <c r="AH1386" s="144"/>
      <c r="AI1386" s="146"/>
      <c r="AJ1386" s="184"/>
      <c r="AK1386" s="144"/>
    </row>
    <row r="1387" spans="11:37" s="40" customFormat="1" ht="34.9" customHeight="1">
      <c r="K1387" s="152"/>
      <c r="P1387" s="237"/>
      <c r="Q1387" s="237"/>
      <c r="R1387" s="237"/>
      <c r="S1387" s="237"/>
      <c r="T1387" s="231"/>
      <c r="V1387" s="146"/>
      <c r="W1387" s="146"/>
      <c r="X1387" s="146"/>
      <c r="Y1387" s="146"/>
      <c r="Z1387" s="146"/>
      <c r="AA1387" s="146"/>
      <c r="AB1387" s="146"/>
      <c r="AC1387" s="146"/>
      <c r="AD1387" s="146"/>
      <c r="AE1387" s="146"/>
      <c r="AF1387" s="146"/>
      <c r="AG1387" s="146"/>
      <c r="AH1387" s="144"/>
      <c r="AI1387" s="146"/>
      <c r="AJ1387" s="184"/>
      <c r="AK1387" s="144"/>
    </row>
    <row r="1388" spans="11:37" s="40" customFormat="1" ht="34.9" customHeight="1">
      <c r="K1388" s="152"/>
      <c r="P1388" s="237"/>
      <c r="Q1388" s="237"/>
      <c r="R1388" s="237"/>
      <c r="S1388" s="237"/>
      <c r="T1388" s="231"/>
      <c r="V1388" s="146"/>
      <c r="W1388" s="146"/>
      <c r="X1388" s="146"/>
      <c r="Y1388" s="146"/>
      <c r="Z1388" s="146"/>
      <c r="AA1388" s="146"/>
      <c r="AB1388" s="146"/>
      <c r="AC1388" s="146"/>
      <c r="AD1388" s="146"/>
      <c r="AE1388" s="146"/>
      <c r="AF1388" s="146"/>
      <c r="AG1388" s="146"/>
      <c r="AH1388" s="144"/>
      <c r="AI1388" s="146"/>
      <c r="AJ1388" s="184"/>
      <c r="AK1388" s="144"/>
    </row>
    <row r="1389" spans="11:37" s="40" customFormat="1" ht="34.9" customHeight="1">
      <c r="K1389" s="152"/>
      <c r="P1389" s="237"/>
      <c r="Q1389" s="237"/>
      <c r="R1389" s="237"/>
      <c r="S1389" s="237"/>
      <c r="T1389" s="231"/>
      <c r="V1389" s="146"/>
      <c r="W1389" s="146"/>
      <c r="X1389" s="146"/>
      <c r="Y1389" s="146"/>
      <c r="Z1389" s="146"/>
      <c r="AA1389" s="146"/>
      <c r="AB1389" s="146"/>
      <c r="AC1389" s="146"/>
      <c r="AD1389" s="146"/>
      <c r="AE1389" s="146"/>
      <c r="AF1389" s="146"/>
      <c r="AG1389" s="146"/>
      <c r="AH1389" s="144"/>
      <c r="AI1389" s="146"/>
      <c r="AJ1389" s="184"/>
      <c r="AK1389" s="144"/>
    </row>
    <row r="1390" spans="11:37" s="40" customFormat="1" ht="34.9" customHeight="1">
      <c r="K1390" s="152"/>
      <c r="P1390" s="237"/>
      <c r="Q1390" s="237"/>
      <c r="R1390" s="237"/>
      <c r="S1390" s="237"/>
      <c r="T1390" s="231"/>
      <c r="V1390" s="146"/>
      <c r="W1390" s="146"/>
      <c r="X1390" s="146"/>
      <c r="Y1390" s="146"/>
      <c r="Z1390" s="146"/>
      <c r="AA1390" s="146"/>
      <c r="AB1390" s="146"/>
      <c r="AC1390" s="146"/>
      <c r="AD1390" s="146"/>
      <c r="AE1390" s="146"/>
      <c r="AF1390" s="146"/>
      <c r="AG1390" s="146"/>
      <c r="AH1390" s="144"/>
      <c r="AI1390" s="146"/>
      <c r="AJ1390" s="184"/>
      <c r="AK1390" s="144"/>
    </row>
    <row r="1391" spans="11:37" s="40" customFormat="1" ht="34.9" customHeight="1">
      <c r="K1391" s="152"/>
      <c r="P1391" s="237"/>
      <c r="Q1391" s="237"/>
      <c r="R1391" s="237"/>
      <c r="S1391" s="237"/>
      <c r="T1391" s="231"/>
      <c r="V1391" s="146"/>
      <c r="W1391" s="146"/>
      <c r="X1391" s="146"/>
      <c r="Y1391" s="146"/>
      <c r="Z1391" s="146"/>
      <c r="AA1391" s="146"/>
      <c r="AB1391" s="146"/>
      <c r="AC1391" s="146"/>
      <c r="AD1391" s="146"/>
      <c r="AE1391" s="146"/>
      <c r="AF1391" s="146"/>
      <c r="AG1391" s="146"/>
      <c r="AH1391" s="144"/>
      <c r="AI1391" s="146"/>
      <c r="AJ1391" s="184"/>
      <c r="AK1391" s="144"/>
    </row>
    <row r="1392" spans="11:37" s="40" customFormat="1" ht="34.9" customHeight="1">
      <c r="K1392" s="152"/>
      <c r="P1392" s="237"/>
      <c r="Q1392" s="237"/>
      <c r="R1392" s="237"/>
      <c r="S1392" s="237"/>
      <c r="T1392" s="231"/>
      <c r="V1392" s="146"/>
      <c r="W1392" s="146"/>
      <c r="X1392" s="146"/>
      <c r="Y1392" s="146"/>
      <c r="Z1392" s="146"/>
      <c r="AA1392" s="146"/>
      <c r="AB1392" s="146"/>
      <c r="AC1392" s="146"/>
      <c r="AD1392" s="146"/>
      <c r="AE1392" s="146"/>
      <c r="AF1392" s="146"/>
      <c r="AG1392" s="146"/>
      <c r="AH1392" s="144"/>
      <c r="AI1392" s="146"/>
      <c r="AJ1392" s="184"/>
      <c r="AK1392" s="144"/>
    </row>
    <row r="1393" spans="11:37" s="40" customFormat="1" ht="34.9" customHeight="1">
      <c r="K1393" s="152"/>
      <c r="P1393" s="237"/>
      <c r="Q1393" s="237"/>
      <c r="R1393" s="237"/>
      <c r="S1393" s="237"/>
      <c r="T1393" s="231"/>
      <c r="V1393" s="146"/>
      <c r="W1393" s="146"/>
      <c r="X1393" s="146"/>
      <c r="Y1393" s="146"/>
      <c r="Z1393" s="146"/>
      <c r="AA1393" s="146"/>
      <c r="AB1393" s="146"/>
      <c r="AC1393" s="146"/>
      <c r="AD1393" s="146"/>
      <c r="AE1393" s="146"/>
      <c r="AF1393" s="146"/>
      <c r="AG1393" s="146"/>
      <c r="AH1393" s="144"/>
      <c r="AI1393" s="146"/>
      <c r="AJ1393" s="184"/>
      <c r="AK1393" s="144"/>
    </row>
    <row r="1394" spans="11:37" s="40" customFormat="1" ht="34.9" customHeight="1">
      <c r="K1394" s="152"/>
      <c r="P1394" s="237"/>
      <c r="Q1394" s="237"/>
      <c r="R1394" s="237"/>
      <c r="S1394" s="237"/>
      <c r="T1394" s="231"/>
      <c r="V1394" s="146"/>
      <c r="W1394" s="146"/>
      <c r="X1394" s="146"/>
      <c r="Y1394" s="146"/>
      <c r="Z1394" s="146"/>
      <c r="AA1394" s="146"/>
      <c r="AB1394" s="146"/>
      <c r="AC1394" s="146"/>
      <c r="AD1394" s="146"/>
      <c r="AE1394" s="146"/>
      <c r="AF1394" s="146"/>
      <c r="AG1394" s="146"/>
      <c r="AH1394" s="144"/>
      <c r="AI1394" s="146"/>
      <c r="AJ1394" s="184"/>
      <c r="AK1394" s="144"/>
    </row>
    <row r="1395" spans="11:37" s="40" customFormat="1" ht="34.9" customHeight="1">
      <c r="K1395" s="152"/>
      <c r="P1395" s="237"/>
      <c r="Q1395" s="237"/>
      <c r="R1395" s="237"/>
      <c r="S1395" s="237"/>
      <c r="T1395" s="231"/>
      <c r="V1395" s="146"/>
      <c r="W1395" s="146"/>
      <c r="X1395" s="146"/>
      <c r="Y1395" s="146"/>
      <c r="Z1395" s="146"/>
      <c r="AA1395" s="146"/>
      <c r="AB1395" s="146"/>
      <c r="AC1395" s="146"/>
      <c r="AD1395" s="146"/>
      <c r="AE1395" s="146"/>
      <c r="AF1395" s="146"/>
      <c r="AG1395" s="146"/>
      <c r="AH1395" s="144"/>
      <c r="AI1395" s="146"/>
      <c r="AJ1395" s="184"/>
      <c r="AK1395" s="144"/>
    </row>
    <row r="1396" spans="11:37" s="40" customFormat="1" ht="34.9" customHeight="1">
      <c r="K1396" s="152"/>
      <c r="P1396" s="237"/>
      <c r="Q1396" s="237"/>
      <c r="R1396" s="237"/>
      <c r="S1396" s="237"/>
      <c r="T1396" s="231"/>
      <c r="V1396" s="146"/>
      <c r="W1396" s="146"/>
      <c r="X1396" s="146"/>
      <c r="Y1396" s="146"/>
      <c r="Z1396" s="146"/>
      <c r="AA1396" s="146"/>
      <c r="AB1396" s="146"/>
      <c r="AC1396" s="146"/>
      <c r="AD1396" s="146"/>
      <c r="AE1396" s="146"/>
      <c r="AF1396" s="146"/>
      <c r="AG1396" s="146"/>
      <c r="AH1396" s="144"/>
      <c r="AI1396" s="146"/>
      <c r="AJ1396" s="184"/>
      <c r="AK1396" s="144"/>
    </row>
    <row r="1397" spans="11:37" s="40" customFormat="1" ht="34.9" customHeight="1">
      <c r="K1397" s="152"/>
      <c r="P1397" s="237"/>
      <c r="Q1397" s="237"/>
      <c r="R1397" s="237"/>
      <c r="S1397" s="237"/>
      <c r="T1397" s="231"/>
      <c r="V1397" s="146"/>
      <c r="W1397" s="146"/>
      <c r="X1397" s="146"/>
      <c r="Y1397" s="146"/>
      <c r="Z1397" s="146"/>
      <c r="AA1397" s="146"/>
      <c r="AB1397" s="146"/>
      <c r="AC1397" s="146"/>
      <c r="AD1397" s="146"/>
      <c r="AE1397" s="146"/>
      <c r="AF1397" s="146"/>
      <c r="AG1397" s="146"/>
      <c r="AH1397" s="144"/>
      <c r="AI1397" s="146"/>
      <c r="AJ1397" s="184"/>
      <c r="AK1397" s="144"/>
    </row>
    <row r="1398" spans="11:37" s="40" customFormat="1" ht="34.9" customHeight="1">
      <c r="K1398" s="152"/>
      <c r="P1398" s="237"/>
      <c r="Q1398" s="237"/>
      <c r="R1398" s="237"/>
      <c r="S1398" s="237"/>
      <c r="T1398" s="231"/>
      <c r="V1398" s="146"/>
      <c r="W1398" s="146"/>
      <c r="X1398" s="146"/>
      <c r="Y1398" s="146"/>
      <c r="Z1398" s="146"/>
      <c r="AA1398" s="146"/>
      <c r="AB1398" s="146"/>
      <c r="AC1398" s="146"/>
      <c r="AD1398" s="146"/>
      <c r="AE1398" s="146"/>
      <c r="AF1398" s="146"/>
      <c r="AG1398" s="146"/>
      <c r="AH1398" s="144"/>
      <c r="AI1398" s="146"/>
      <c r="AJ1398" s="184"/>
      <c r="AK1398" s="144"/>
    </row>
    <row r="1399" spans="11:37" s="40" customFormat="1" ht="34.9" customHeight="1">
      <c r="K1399" s="152"/>
      <c r="P1399" s="237"/>
      <c r="Q1399" s="237"/>
      <c r="R1399" s="237"/>
      <c r="S1399" s="237"/>
      <c r="T1399" s="231"/>
      <c r="V1399" s="146"/>
      <c r="W1399" s="146"/>
      <c r="X1399" s="146"/>
      <c r="Y1399" s="146"/>
      <c r="Z1399" s="146"/>
      <c r="AA1399" s="146"/>
      <c r="AB1399" s="146"/>
      <c r="AC1399" s="146"/>
      <c r="AD1399" s="146"/>
      <c r="AE1399" s="146"/>
      <c r="AF1399" s="146"/>
      <c r="AG1399" s="146"/>
      <c r="AH1399" s="144"/>
      <c r="AI1399" s="146"/>
      <c r="AJ1399" s="184"/>
      <c r="AK1399" s="144"/>
    </row>
    <row r="1400" spans="11:37" s="40" customFormat="1" ht="34.9" customHeight="1">
      <c r="K1400" s="152"/>
      <c r="P1400" s="237"/>
      <c r="Q1400" s="237"/>
      <c r="R1400" s="237"/>
      <c r="S1400" s="237"/>
      <c r="T1400" s="231"/>
      <c r="V1400" s="146"/>
      <c r="W1400" s="146"/>
      <c r="X1400" s="146"/>
      <c r="Y1400" s="146"/>
      <c r="Z1400" s="146"/>
      <c r="AA1400" s="146"/>
      <c r="AB1400" s="146"/>
      <c r="AC1400" s="146"/>
      <c r="AD1400" s="146"/>
      <c r="AE1400" s="146"/>
      <c r="AF1400" s="146"/>
      <c r="AG1400" s="146"/>
      <c r="AH1400" s="144"/>
      <c r="AI1400" s="146"/>
      <c r="AJ1400" s="184"/>
      <c r="AK1400" s="144"/>
    </row>
    <row r="1401" spans="11:37" s="40" customFormat="1" ht="34.9" customHeight="1">
      <c r="K1401" s="152"/>
      <c r="P1401" s="237"/>
      <c r="Q1401" s="237"/>
      <c r="R1401" s="237"/>
      <c r="S1401" s="237"/>
      <c r="T1401" s="231"/>
      <c r="V1401" s="146"/>
      <c r="W1401" s="146"/>
      <c r="X1401" s="146"/>
      <c r="Y1401" s="146"/>
      <c r="Z1401" s="146"/>
      <c r="AA1401" s="146"/>
      <c r="AB1401" s="146"/>
      <c r="AC1401" s="146"/>
      <c r="AD1401" s="146"/>
      <c r="AE1401" s="146"/>
      <c r="AF1401" s="146"/>
      <c r="AG1401" s="146"/>
      <c r="AH1401" s="144"/>
      <c r="AI1401" s="146"/>
      <c r="AJ1401" s="184"/>
      <c r="AK1401" s="144"/>
    </row>
    <row r="1402" spans="11:37" s="40" customFormat="1" ht="34.9" customHeight="1">
      <c r="K1402" s="152"/>
      <c r="P1402" s="237"/>
      <c r="Q1402" s="237"/>
      <c r="R1402" s="237"/>
      <c r="S1402" s="237"/>
      <c r="T1402" s="231"/>
      <c r="V1402" s="146"/>
      <c r="W1402" s="146"/>
      <c r="X1402" s="146"/>
      <c r="Y1402" s="146"/>
      <c r="Z1402" s="146"/>
      <c r="AA1402" s="146"/>
      <c r="AB1402" s="146"/>
      <c r="AC1402" s="146"/>
      <c r="AD1402" s="146"/>
      <c r="AE1402" s="146"/>
      <c r="AF1402" s="146"/>
      <c r="AG1402" s="146"/>
      <c r="AH1402" s="144"/>
      <c r="AI1402" s="146"/>
      <c r="AJ1402" s="184"/>
      <c r="AK1402" s="144"/>
    </row>
    <row r="1403" spans="11:37" s="40" customFormat="1" ht="34.9" customHeight="1">
      <c r="K1403" s="152"/>
      <c r="P1403" s="237"/>
      <c r="Q1403" s="237"/>
      <c r="R1403" s="237"/>
      <c r="S1403" s="237"/>
      <c r="T1403" s="231"/>
      <c r="V1403" s="146"/>
      <c r="W1403" s="146"/>
      <c r="X1403" s="146"/>
      <c r="Y1403" s="146"/>
      <c r="Z1403" s="146"/>
      <c r="AA1403" s="146"/>
      <c r="AB1403" s="146"/>
      <c r="AC1403" s="146"/>
      <c r="AD1403" s="146"/>
      <c r="AE1403" s="146"/>
      <c r="AF1403" s="146"/>
      <c r="AG1403" s="146"/>
      <c r="AH1403" s="144"/>
      <c r="AI1403" s="146"/>
      <c r="AJ1403" s="184"/>
      <c r="AK1403" s="144"/>
    </row>
    <row r="1404" spans="11:37" s="40" customFormat="1" ht="34.9" customHeight="1">
      <c r="K1404" s="152"/>
      <c r="P1404" s="237"/>
      <c r="Q1404" s="237"/>
      <c r="R1404" s="237"/>
      <c r="S1404" s="237"/>
      <c r="T1404" s="231"/>
      <c r="V1404" s="146"/>
      <c r="W1404" s="146"/>
      <c r="X1404" s="146"/>
      <c r="Y1404" s="146"/>
      <c r="Z1404" s="146"/>
      <c r="AA1404" s="146"/>
      <c r="AB1404" s="146"/>
      <c r="AC1404" s="146"/>
      <c r="AD1404" s="146"/>
      <c r="AE1404" s="146"/>
      <c r="AF1404" s="146"/>
      <c r="AG1404" s="146"/>
      <c r="AH1404" s="144"/>
      <c r="AI1404" s="146"/>
      <c r="AJ1404" s="184"/>
      <c r="AK1404" s="144"/>
    </row>
    <row r="1405" spans="11:37" s="40" customFormat="1" ht="34.9" customHeight="1">
      <c r="K1405" s="152"/>
      <c r="P1405" s="237"/>
      <c r="Q1405" s="237"/>
      <c r="R1405" s="237"/>
      <c r="S1405" s="237"/>
      <c r="T1405" s="231"/>
      <c r="V1405" s="146"/>
      <c r="W1405" s="146"/>
      <c r="X1405" s="146"/>
      <c r="Y1405" s="146"/>
      <c r="Z1405" s="146"/>
      <c r="AA1405" s="146"/>
      <c r="AB1405" s="146"/>
      <c r="AC1405" s="146"/>
      <c r="AD1405" s="146"/>
      <c r="AE1405" s="146"/>
      <c r="AF1405" s="146"/>
      <c r="AG1405" s="146"/>
      <c r="AH1405" s="144"/>
      <c r="AI1405" s="146"/>
      <c r="AJ1405" s="184"/>
      <c r="AK1405" s="144"/>
    </row>
    <row r="1406" spans="11:37" s="40" customFormat="1" ht="34.9" customHeight="1">
      <c r="K1406" s="152"/>
      <c r="P1406" s="237"/>
      <c r="Q1406" s="237"/>
      <c r="R1406" s="237"/>
      <c r="S1406" s="237"/>
      <c r="T1406" s="231"/>
      <c r="V1406" s="146"/>
      <c r="W1406" s="146"/>
      <c r="X1406" s="146"/>
      <c r="Y1406" s="146"/>
      <c r="Z1406" s="146"/>
      <c r="AA1406" s="146"/>
      <c r="AB1406" s="146"/>
      <c r="AC1406" s="146"/>
      <c r="AD1406" s="146"/>
      <c r="AE1406" s="146"/>
      <c r="AF1406" s="146"/>
      <c r="AG1406" s="146"/>
      <c r="AH1406" s="144"/>
      <c r="AI1406" s="146"/>
      <c r="AJ1406" s="184"/>
      <c r="AK1406" s="144"/>
    </row>
    <row r="1407" spans="11:37" s="40" customFormat="1" ht="34.9" customHeight="1">
      <c r="K1407" s="152"/>
      <c r="P1407" s="237"/>
      <c r="Q1407" s="237"/>
      <c r="R1407" s="237"/>
      <c r="S1407" s="237"/>
      <c r="T1407" s="231"/>
      <c r="V1407" s="146"/>
      <c r="W1407" s="146"/>
      <c r="X1407" s="146"/>
      <c r="Y1407" s="146"/>
      <c r="Z1407" s="146"/>
      <c r="AA1407" s="146"/>
      <c r="AB1407" s="146"/>
      <c r="AC1407" s="146"/>
      <c r="AD1407" s="146"/>
      <c r="AE1407" s="146"/>
      <c r="AF1407" s="146"/>
      <c r="AG1407" s="146"/>
      <c r="AH1407" s="144"/>
      <c r="AI1407" s="146"/>
      <c r="AJ1407" s="184"/>
      <c r="AK1407" s="144"/>
    </row>
    <row r="1408" spans="11:37" s="40" customFormat="1" ht="34.9" customHeight="1">
      <c r="K1408" s="152"/>
      <c r="P1408" s="237"/>
      <c r="Q1408" s="237"/>
      <c r="R1408" s="237"/>
      <c r="S1408" s="237"/>
      <c r="T1408" s="231"/>
      <c r="V1408" s="146"/>
      <c r="W1408" s="146"/>
      <c r="X1408" s="146"/>
      <c r="Y1408" s="146"/>
      <c r="Z1408" s="146"/>
      <c r="AA1408" s="146"/>
      <c r="AB1408" s="146"/>
      <c r="AC1408" s="146"/>
      <c r="AD1408" s="146"/>
      <c r="AE1408" s="146"/>
      <c r="AF1408" s="146"/>
      <c r="AG1408" s="146"/>
      <c r="AH1408" s="144"/>
      <c r="AI1408" s="146"/>
      <c r="AJ1408" s="184"/>
      <c r="AK1408" s="144"/>
    </row>
    <row r="1409" spans="11:37" s="40" customFormat="1" ht="34.9" customHeight="1">
      <c r="K1409" s="152"/>
      <c r="P1409" s="237"/>
      <c r="Q1409" s="237"/>
      <c r="R1409" s="237"/>
      <c r="S1409" s="237"/>
      <c r="T1409" s="231"/>
      <c r="V1409" s="146"/>
      <c r="W1409" s="146"/>
      <c r="X1409" s="146"/>
      <c r="Y1409" s="146"/>
      <c r="Z1409" s="146"/>
      <c r="AA1409" s="146"/>
      <c r="AB1409" s="146"/>
      <c r="AC1409" s="146"/>
      <c r="AD1409" s="146"/>
      <c r="AE1409" s="146"/>
      <c r="AF1409" s="146"/>
      <c r="AG1409" s="146"/>
      <c r="AH1409" s="144"/>
      <c r="AI1409" s="146"/>
      <c r="AJ1409" s="184"/>
      <c r="AK1409" s="144"/>
    </row>
    <row r="1410" spans="11:37" s="40" customFormat="1" ht="34.9" customHeight="1">
      <c r="K1410" s="152"/>
      <c r="P1410" s="237"/>
      <c r="Q1410" s="237"/>
      <c r="R1410" s="237"/>
      <c r="S1410" s="237"/>
      <c r="T1410" s="231"/>
      <c r="V1410" s="146"/>
      <c r="W1410" s="146"/>
      <c r="X1410" s="146"/>
      <c r="Y1410" s="146"/>
      <c r="Z1410" s="146"/>
      <c r="AA1410" s="146"/>
      <c r="AB1410" s="146"/>
      <c r="AC1410" s="146"/>
      <c r="AD1410" s="146"/>
      <c r="AE1410" s="146"/>
      <c r="AF1410" s="146"/>
      <c r="AG1410" s="146"/>
      <c r="AH1410" s="144"/>
      <c r="AI1410" s="146"/>
      <c r="AJ1410" s="184"/>
      <c r="AK1410" s="144"/>
    </row>
    <row r="1411" spans="11:37" s="40" customFormat="1" ht="34.9" customHeight="1">
      <c r="K1411" s="152"/>
      <c r="P1411" s="237"/>
      <c r="Q1411" s="237"/>
      <c r="R1411" s="237"/>
      <c r="S1411" s="237"/>
      <c r="T1411" s="231"/>
      <c r="V1411" s="146"/>
      <c r="W1411" s="146"/>
      <c r="X1411" s="146"/>
      <c r="Y1411" s="146"/>
      <c r="Z1411" s="146"/>
      <c r="AA1411" s="146"/>
      <c r="AB1411" s="146"/>
      <c r="AC1411" s="146"/>
      <c r="AD1411" s="146"/>
      <c r="AE1411" s="146"/>
      <c r="AF1411" s="146"/>
      <c r="AG1411" s="146"/>
      <c r="AH1411" s="144"/>
      <c r="AI1411" s="146"/>
      <c r="AJ1411" s="184"/>
      <c r="AK1411" s="144"/>
    </row>
    <row r="1412" spans="11:37" s="40" customFormat="1" ht="34.9" customHeight="1">
      <c r="K1412" s="152"/>
      <c r="P1412" s="237"/>
      <c r="Q1412" s="237"/>
      <c r="R1412" s="237"/>
      <c r="S1412" s="237"/>
      <c r="T1412" s="231"/>
      <c r="V1412" s="146"/>
      <c r="W1412" s="146"/>
      <c r="X1412" s="146"/>
      <c r="Y1412" s="146"/>
      <c r="Z1412" s="146"/>
      <c r="AA1412" s="146"/>
      <c r="AB1412" s="146"/>
      <c r="AC1412" s="146"/>
      <c r="AD1412" s="146"/>
      <c r="AE1412" s="146"/>
      <c r="AF1412" s="146"/>
      <c r="AG1412" s="146"/>
      <c r="AH1412" s="144"/>
      <c r="AI1412" s="146"/>
      <c r="AJ1412" s="184"/>
      <c r="AK1412" s="144"/>
    </row>
    <row r="1413" spans="11:37" s="40" customFormat="1" ht="34.9" customHeight="1">
      <c r="K1413" s="152"/>
      <c r="P1413" s="237"/>
      <c r="Q1413" s="237"/>
      <c r="R1413" s="237"/>
      <c r="S1413" s="237"/>
      <c r="T1413" s="231"/>
      <c r="V1413" s="146"/>
      <c r="W1413" s="146"/>
      <c r="X1413" s="146"/>
      <c r="Y1413" s="146"/>
      <c r="Z1413" s="146"/>
      <c r="AA1413" s="146"/>
      <c r="AB1413" s="146"/>
      <c r="AC1413" s="146"/>
      <c r="AD1413" s="146"/>
      <c r="AE1413" s="146"/>
      <c r="AF1413" s="146"/>
      <c r="AG1413" s="146"/>
      <c r="AH1413" s="144"/>
      <c r="AI1413" s="146"/>
      <c r="AJ1413" s="184"/>
      <c r="AK1413" s="144"/>
    </row>
    <row r="1414" spans="11:37" s="40" customFormat="1" ht="34.9" customHeight="1">
      <c r="K1414" s="152"/>
      <c r="P1414" s="237"/>
      <c r="Q1414" s="237"/>
      <c r="R1414" s="237"/>
      <c r="S1414" s="237"/>
      <c r="T1414" s="231"/>
      <c r="V1414" s="146"/>
      <c r="W1414" s="146"/>
      <c r="X1414" s="146"/>
      <c r="Y1414" s="146"/>
      <c r="Z1414" s="146"/>
      <c r="AA1414" s="146"/>
      <c r="AB1414" s="146"/>
      <c r="AC1414" s="146"/>
      <c r="AD1414" s="146"/>
      <c r="AE1414" s="146"/>
      <c r="AF1414" s="146"/>
      <c r="AG1414" s="146"/>
      <c r="AH1414" s="144"/>
      <c r="AI1414" s="146"/>
      <c r="AJ1414" s="184"/>
      <c r="AK1414" s="144"/>
    </row>
    <row r="1415" spans="11:37" s="40" customFormat="1" ht="34.9" customHeight="1">
      <c r="K1415" s="152"/>
      <c r="P1415" s="237"/>
      <c r="Q1415" s="237"/>
      <c r="R1415" s="237"/>
      <c r="S1415" s="237"/>
      <c r="T1415" s="231"/>
      <c r="V1415" s="146"/>
      <c r="W1415" s="146"/>
      <c r="X1415" s="146"/>
      <c r="Y1415" s="146"/>
      <c r="Z1415" s="146"/>
      <c r="AA1415" s="146"/>
      <c r="AB1415" s="146"/>
      <c r="AC1415" s="146"/>
      <c r="AD1415" s="146"/>
      <c r="AE1415" s="146"/>
      <c r="AF1415" s="146"/>
      <c r="AG1415" s="146"/>
      <c r="AH1415" s="144"/>
      <c r="AI1415" s="146"/>
      <c r="AJ1415" s="184"/>
      <c r="AK1415" s="144"/>
    </row>
    <row r="1416" spans="11:37" s="40" customFormat="1" ht="34.9" customHeight="1">
      <c r="K1416" s="152"/>
      <c r="P1416" s="237"/>
      <c r="Q1416" s="237"/>
      <c r="R1416" s="237"/>
      <c r="S1416" s="237"/>
      <c r="T1416" s="231"/>
      <c r="V1416" s="146"/>
      <c r="W1416" s="146"/>
      <c r="X1416" s="146"/>
      <c r="Y1416" s="146"/>
      <c r="Z1416" s="146"/>
      <c r="AA1416" s="146"/>
      <c r="AB1416" s="146"/>
      <c r="AC1416" s="146"/>
      <c r="AD1416" s="146"/>
      <c r="AE1416" s="146"/>
      <c r="AF1416" s="146"/>
      <c r="AG1416" s="146"/>
      <c r="AH1416" s="144"/>
      <c r="AI1416" s="146"/>
      <c r="AJ1416" s="184"/>
      <c r="AK1416" s="144"/>
    </row>
    <row r="1417" spans="11:37" s="40" customFormat="1" ht="34.9" customHeight="1">
      <c r="K1417" s="152"/>
      <c r="P1417" s="237"/>
      <c r="Q1417" s="237"/>
      <c r="R1417" s="237"/>
      <c r="S1417" s="237"/>
      <c r="T1417" s="231"/>
      <c r="V1417" s="146"/>
      <c r="W1417" s="146"/>
      <c r="X1417" s="146"/>
      <c r="Y1417" s="146"/>
      <c r="Z1417" s="146"/>
      <c r="AA1417" s="146"/>
      <c r="AB1417" s="146"/>
      <c r="AC1417" s="146"/>
      <c r="AD1417" s="146"/>
      <c r="AE1417" s="146"/>
      <c r="AF1417" s="146"/>
      <c r="AG1417" s="146"/>
      <c r="AH1417" s="144"/>
      <c r="AI1417" s="146"/>
      <c r="AJ1417" s="184"/>
      <c r="AK1417" s="144"/>
    </row>
    <row r="1418" spans="11:37" s="40" customFormat="1" ht="34.9" customHeight="1">
      <c r="K1418" s="152"/>
      <c r="P1418" s="237"/>
      <c r="Q1418" s="237"/>
      <c r="R1418" s="237"/>
      <c r="S1418" s="237"/>
      <c r="T1418" s="231"/>
      <c r="V1418" s="146"/>
      <c r="W1418" s="146"/>
      <c r="X1418" s="146"/>
      <c r="Y1418" s="146"/>
      <c r="Z1418" s="146"/>
      <c r="AA1418" s="146"/>
      <c r="AB1418" s="146"/>
      <c r="AC1418" s="146"/>
      <c r="AD1418" s="146"/>
      <c r="AE1418" s="146"/>
      <c r="AF1418" s="146"/>
      <c r="AG1418" s="146"/>
      <c r="AH1418" s="144"/>
      <c r="AI1418" s="146"/>
      <c r="AJ1418" s="184"/>
      <c r="AK1418" s="144"/>
    </row>
    <row r="1419" spans="11:37" s="40" customFormat="1" ht="34.9" customHeight="1">
      <c r="K1419" s="152"/>
      <c r="P1419" s="237"/>
      <c r="Q1419" s="237"/>
      <c r="R1419" s="237"/>
      <c r="S1419" s="237"/>
      <c r="T1419" s="231"/>
      <c r="V1419" s="146"/>
      <c r="W1419" s="146"/>
      <c r="X1419" s="146"/>
      <c r="Y1419" s="146"/>
      <c r="Z1419" s="146"/>
      <c r="AA1419" s="146"/>
      <c r="AB1419" s="146"/>
      <c r="AC1419" s="146"/>
      <c r="AD1419" s="146"/>
      <c r="AE1419" s="146"/>
      <c r="AF1419" s="146"/>
      <c r="AG1419" s="146"/>
      <c r="AH1419" s="144"/>
      <c r="AI1419" s="146"/>
      <c r="AJ1419" s="184"/>
      <c r="AK1419" s="144"/>
    </row>
    <row r="1420" spans="11:37" s="40" customFormat="1" ht="34.9" customHeight="1">
      <c r="K1420" s="152"/>
      <c r="P1420" s="237"/>
      <c r="Q1420" s="237"/>
      <c r="R1420" s="237"/>
      <c r="S1420" s="237"/>
      <c r="T1420" s="231"/>
      <c r="V1420" s="146"/>
      <c r="W1420" s="146"/>
      <c r="X1420" s="146"/>
      <c r="Y1420" s="146"/>
      <c r="Z1420" s="146"/>
      <c r="AA1420" s="146"/>
      <c r="AB1420" s="146"/>
      <c r="AC1420" s="146"/>
      <c r="AD1420" s="146"/>
      <c r="AE1420" s="146"/>
      <c r="AF1420" s="146"/>
      <c r="AG1420" s="146"/>
      <c r="AH1420" s="144"/>
      <c r="AI1420" s="146"/>
      <c r="AJ1420" s="184"/>
      <c r="AK1420" s="144"/>
    </row>
    <row r="1421" spans="11:37" s="40" customFormat="1" ht="34.9" customHeight="1">
      <c r="K1421" s="152"/>
      <c r="P1421" s="237"/>
      <c r="Q1421" s="237"/>
      <c r="R1421" s="237"/>
      <c r="S1421" s="237"/>
      <c r="T1421" s="231"/>
      <c r="V1421" s="146"/>
      <c r="W1421" s="146"/>
      <c r="X1421" s="146"/>
      <c r="Y1421" s="146"/>
      <c r="Z1421" s="146"/>
      <c r="AA1421" s="146"/>
      <c r="AB1421" s="146"/>
      <c r="AC1421" s="146"/>
      <c r="AD1421" s="146"/>
      <c r="AE1421" s="146"/>
      <c r="AF1421" s="146"/>
      <c r="AG1421" s="146"/>
      <c r="AH1421" s="144"/>
      <c r="AI1421" s="146"/>
      <c r="AJ1421" s="184"/>
      <c r="AK1421" s="144"/>
    </row>
    <row r="1422" spans="11:37" s="40" customFormat="1" ht="34.9" customHeight="1">
      <c r="K1422" s="152"/>
      <c r="P1422" s="237"/>
      <c r="Q1422" s="237"/>
      <c r="R1422" s="237"/>
      <c r="S1422" s="237"/>
      <c r="T1422" s="231"/>
      <c r="V1422" s="146"/>
      <c r="W1422" s="146"/>
      <c r="X1422" s="146"/>
      <c r="Y1422" s="146"/>
      <c r="Z1422" s="146"/>
      <c r="AA1422" s="146"/>
      <c r="AB1422" s="146"/>
      <c r="AC1422" s="146"/>
      <c r="AD1422" s="146"/>
      <c r="AE1422" s="146"/>
      <c r="AF1422" s="146"/>
      <c r="AG1422" s="146"/>
      <c r="AH1422" s="144"/>
      <c r="AI1422" s="146"/>
      <c r="AJ1422" s="184"/>
      <c r="AK1422" s="144"/>
    </row>
    <row r="1423" spans="11:37" s="40" customFormat="1" ht="34.9" customHeight="1">
      <c r="K1423" s="152"/>
      <c r="P1423" s="237"/>
      <c r="Q1423" s="237"/>
      <c r="R1423" s="237"/>
      <c r="S1423" s="237"/>
      <c r="T1423" s="231"/>
      <c r="V1423" s="146"/>
      <c r="W1423" s="146"/>
      <c r="X1423" s="146"/>
      <c r="Y1423" s="146"/>
      <c r="Z1423" s="146"/>
      <c r="AA1423" s="146"/>
      <c r="AB1423" s="146"/>
      <c r="AC1423" s="146"/>
      <c r="AD1423" s="146"/>
      <c r="AE1423" s="146"/>
      <c r="AF1423" s="146"/>
      <c r="AG1423" s="146"/>
      <c r="AH1423" s="144"/>
      <c r="AI1423" s="146"/>
      <c r="AJ1423" s="184"/>
      <c r="AK1423" s="144"/>
    </row>
    <row r="1424" spans="11:37" s="40" customFormat="1" ht="34.9" customHeight="1">
      <c r="K1424" s="152"/>
      <c r="P1424" s="237"/>
      <c r="Q1424" s="237"/>
      <c r="R1424" s="237"/>
      <c r="S1424" s="237"/>
      <c r="T1424" s="231"/>
      <c r="V1424" s="146"/>
      <c r="W1424" s="146"/>
      <c r="X1424" s="146"/>
      <c r="Y1424" s="146"/>
      <c r="Z1424" s="146"/>
      <c r="AA1424" s="146"/>
      <c r="AB1424" s="146"/>
      <c r="AC1424" s="146"/>
      <c r="AD1424" s="146"/>
      <c r="AE1424" s="146"/>
      <c r="AF1424" s="146"/>
      <c r="AG1424" s="146"/>
      <c r="AH1424" s="144"/>
      <c r="AI1424" s="146"/>
      <c r="AJ1424" s="184"/>
      <c r="AK1424" s="144"/>
    </row>
    <row r="1425" spans="11:37" s="40" customFormat="1" ht="34.9" customHeight="1">
      <c r="K1425" s="152"/>
      <c r="P1425" s="237"/>
      <c r="Q1425" s="237"/>
      <c r="R1425" s="237"/>
      <c r="S1425" s="237"/>
      <c r="T1425" s="231"/>
      <c r="V1425" s="146"/>
      <c r="W1425" s="146"/>
      <c r="X1425" s="146"/>
      <c r="Y1425" s="146"/>
      <c r="Z1425" s="146"/>
      <c r="AA1425" s="146"/>
      <c r="AB1425" s="146"/>
      <c r="AC1425" s="146"/>
      <c r="AD1425" s="146"/>
      <c r="AE1425" s="146"/>
      <c r="AF1425" s="146"/>
      <c r="AG1425" s="146"/>
      <c r="AH1425" s="144"/>
      <c r="AI1425" s="146"/>
      <c r="AJ1425" s="184"/>
      <c r="AK1425" s="144"/>
    </row>
    <row r="1426" spans="11:37" s="40" customFormat="1" ht="34.9" customHeight="1">
      <c r="K1426" s="152"/>
      <c r="P1426" s="237"/>
      <c r="Q1426" s="237"/>
      <c r="R1426" s="237"/>
      <c r="S1426" s="237"/>
      <c r="T1426" s="231"/>
      <c r="V1426" s="146"/>
      <c r="W1426" s="146"/>
      <c r="X1426" s="146"/>
      <c r="Y1426" s="146"/>
      <c r="Z1426" s="146"/>
      <c r="AA1426" s="146"/>
      <c r="AB1426" s="146"/>
      <c r="AC1426" s="146"/>
      <c r="AD1426" s="146"/>
      <c r="AE1426" s="146"/>
      <c r="AF1426" s="146"/>
      <c r="AG1426" s="146"/>
      <c r="AH1426" s="144"/>
      <c r="AI1426" s="146"/>
      <c r="AJ1426" s="184"/>
      <c r="AK1426" s="144"/>
    </row>
    <row r="1427" spans="11:37" s="40" customFormat="1" ht="34.9" customHeight="1">
      <c r="K1427" s="152"/>
      <c r="P1427" s="237"/>
      <c r="Q1427" s="237"/>
      <c r="R1427" s="237"/>
      <c r="S1427" s="237"/>
      <c r="T1427" s="231"/>
      <c r="V1427" s="146"/>
      <c r="W1427" s="146"/>
      <c r="X1427" s="146"/>
      <c r="Y1427" s="146"/>
      <c r="Z1427" s="146"/>
      <c r="AA1427" s="146"/>
      <c r="AB1427" s="146"/>
      <c r="AC1427" s="146"/>
      <c r="AD1427" s="146"/>
      <c r="AE1427" s="146"/>
      <c r="AF1427" s="146"/>
      <c r="AG1427" s="146"/>
      <c r="AH1427" s="144"/>
      <c r="AI1427" s="146"/>
      <c r="AJ1427" s="184"/>
      <c r="AK1427" s="144"/>
    </row>
    <row r="1428" spans="11:37" s="40" customFormat="1" ht="34.9" customHeight="1">
      <c r="K1428" s="152"/>
      <c r="P1428" s="237"/>
      <c r="Q1428" s="237"/>
      <c r="R1428" s="237"/>
      <c r="S1428" s="237"/>
      <c r="T1428" s="231"/>
      <c r="V1428" s="146"/>
      <c r="W1428" s="146"/>
      <c r="X1428" s="146"/>
      <c r="Y1428" s="146"/>
      <c r="Z1428" s="146"/>
      <c r="AA1428" s="146"/>
      <c r="AB1428" s="146"/>
      <c r="AC1428" s="146"/>
      <c r="AD1428" s="146"/>
      <c r="AE1428" s="146"/>
      <c r="AF1428" s="146"/>
      <c r="AG1428" s="146"/>
      <c r="AH1428" s="144"/>
      <c r="AI1428" s="146"/>
      <c r="AJ1428" s="184"/>
      <c r="AK1428" s="144"/>
    </row>
    <row r="1429" spans="11:37" s="40" customFormat="1" ht="34.9" customHeight="1">
      <c r="K1429" s="152"/>
      <c r="P1429" s="237"/>
      <c r="Q1429" s="237"/>
      <c r="R1429" s="237"/>
      <c r="S1429" s="237"/>
      <c r="T1429" s="231"/>
      <c r="V1429" s="146"/>
      <c r="W1429" s="146"/>
      <c r="X1429" s="146"/>
      <c r="Y1429" s="146"/>
      <c r="Z1429" s="146"/>
      <c r="AA1429" s="146"/>
      <c r="AB1429" s="146"/>
      <c r="AC1429" s="146"/>
      <c r="AD1429" s="146"/>
      <c r="AE1429" s="146"/>
      <c r="AF1429" s="146"/>
      <c r="AG1429" s="146"/>
      <c r="AH1429" s="144"/>
      <c r="AI1429" s="146"/>
      <c r="AJ1429" s="184"/>
      <c r="AK1429" s="144"/>
    </row>
    <row r="1430" spans="11:37" s="40" customFormat="1" ht="34.9" customHeight="1">
      <c r="K1430" s="152"/>
      <c r="P1430" s="237"/>
      <c r="Q1430" s="237"/>
      <c r="R1430" s="237"/>
      <c r="S1430" s="237"/>
      <c r="T1430" s="231"/>
      <c r="V1430" s="146"/>
      <c r="W1430" s="146"/>
      <c r="X1430" s="146"/>
      <c r="Y1430" s="146"/>
      <c r="Z1430" s="146"/>
      <c r="AA1430" s="146"/>
      <c r="AB1430" s="146"/>
      <c r="AC1430" s="146"/>
      <c r="AD1430" s="146"/>
      <c r="AE1430" s="146"/>
      <c r="AF1430" s="146"/>
      <c r="AG1430" s="146"/>
      <c r="AH1430" s="144"/>
      <c r="AI1430" s="146"/>
      <c r="AJ1430" s="184"/>
      <c r="AK1430" s="144"/>
    </row>
    <row r="1431" spans="11:37" s="40" customFormat="1" ht="34.9" customHeight="1">
      <c r="K1431" s="152"/>
      <c r="P1431" s="237"/>
      <c r="Q1431" s="237"/>
      <c r="R1431" s="237"/>
      <c r="S1431" s="237"/>
      <c r="T1431" s="231"/>
      <c r="V1431" s="146"/>
      <c r="W1431" s="146"/>
      <c r="X1431" s="146"/>
      <c r="Y1431" s="146"/>
      <c r="Z1431" s="146"/>
      <c r="AA1431" s="146"/>
      <c r="AB1431" s="146"/>
      <c r="AC1431" s="146"/>
      <c r="AD1431" s="146"/>
      <c r="AE1431" s="146"/>
      <c r="AF1431" s="146"/>
      <c r="AG1431" s="146"/>
      <c r="AH1431" s="144"/>
      <c r="AI1431" s="146"/>
      <c r="AJ1431" s="184"/>
      <c r="AK1431" s="144"/>
    </row>
    <row r="1432" spans="11:37" s="40" customFormat="1" ht="34.9" customHeight="1">
      <c r="K1432" s="152"/>
      <c r="P1432" s="237"/>
      <c r="Q1432" s="237"/>
      <c r="R1432" s="237"/>
      <c r="S1432" s="237"/>
      <c r="T1432" s="231"/>
      <c r="V1432" s="146"/>
      <c r="W1432" s="146"/>
      <c r="X1432" s="146"/>
      <c r="Y1432" s="146"/>
      <c r="Z1432" s="146"/>
      <c r="AA1432" s="146"/>
      <c r="AB1432" s="146"/>
      <c r="AC1432" s="146"/>
      <c r="AD1432" s="146"/>
      <c r="AE1432" s="146"/>
      <c r="AF1432" s="146"/>
      <c r="AG1432" s="146"/>
      <c r="AH1432" s="144"/>
      <c r="AI1432" s="146"/>
      <c r="AJ1432" s="184"/>
      <c r="AK1432" s="144"/>
    </row>
    <row r="1433" spans="11:37" s="40" customFormat="1" ht="34.9" customHeight="1">
      <c r="K1433" s="152"/>
      <c r="P1433" s="237"/>
      <c r="Q1433" s="237"/>
      <c r="R1433" s="237"/>
      <c r="S1433" s="237"/>
      <c r="T1433" s="231"/>
      <c r="V1433" s="146"/>
      <c r="W1433" s="146"/>
      <c r="X1433" s="146"/>
      <c r="Y1433" s="146"/>
      <c r="Z1433" s="146"/>
      <c r="AA1433" s="146"/>
      <c r="AB1433" s="146"/>
      <c r="AC1433" s="146"/>
      <c r="AD1433" s="146"/>
      <c r="AE1433" s="146"/>
      <c r="AF1433" s="146"/>
      <c r="AG1433" s="146"/>
      <c r="AH1433" s="144"/>
      <c r="AI1433" s="146"/>
      <c r="AJ1433" s="184"/>
      <c r="AK1433" s="144"/>
    </row>
    <row r="1434" spans="11:37" s="40" customFormat="1" ht="34.9" customHeight="1">
      <c r="K1434" s="152"/>
      <c r="P1434" s="237"/>
      <c r="Q1434" s="237"/>
      <c r="R1434" s="237"/>
      <c r="S1434" s="237"/>
      <c r="T1434" s="231"/>
      <c r="V1434" s="146"/>
      <c r="W1434" s="146"/>
      <c r="X1434" s="146"/>
      <c r="Y1434" s="146"/>
      <c r="Z1434" s="146"/>
      <c r="AA1434" s="146"/>
      <c r="AB1434" s="146"/>
      <c r="AC1434" s="146"/>
      <c r="AD1434" s="146"/>
      <c r="AE1434" s="146"/>
      <c r="AF1434" s="146"/>
      <c r="AG1434" s="146"/>
      <c r="AH1434" s="144"/>
      <c r="AI1434" s="146"/>
      <c r="AJ1434" s="184"/>
      <c r="AK1434" s="144"/>
    </row>
    <row r="1435" spans="11:37" s="40" customFormat="1" ht="34.9" customHeight="1">
      <c r="K1435" s="152"/>
      <c r="P1435" s="237"/>
      <c r="Q1435" s="237"/>
      <c r="R1435" s="237"/>
      <c r="S1435" s="237"/>
      <c r="T1435" s="231"/>
      <c r="V1435" s="146"/>
      <c r="W1435" s="146"/>
      <c r="X1435" s="146"/>
      <c r="Y1435" s="146"/>
      <c r="Z1435" s="146"/>
      <c r="AA1435" s="146"/>
      <c r="AB1435" s="146"/>
      <c r="AC1435" s="146"/>
      <c r="AD1435" s="146"/>
      <c r="AE1435" s="146"/>
      <c r="AF1435" s="146"/>
      <c r="AG1435" s="146"/>
      <c r="AH1435" s="144"/>
      <c r="AI1435" s="146"/>
      <c r="AJ1435" s="184"/>
      <c r="AK1435" s="144"/>
    </row>
    <row r="1436" spans="11:37" s="40" customFormat="1" ht="34.9" customHeight="1">
      <c r="K1436" s="152"/>
      <c r="P1436" s="237"/>
      <c r="Q1436" s="237"/>
      <c r="R1436" s="237"/>
      <c r="S1436" s="237"/>
      <c r="T1436" s="231"/>
      <c r="V1436" s="146"/>
      <c r="W1436" s="146"/>
      <c r="X1436" s="146"/>
      <c r="Y1436" s="146"/>
      <c r="Z1436" s="146"/>
      <c r="AA1436" s="146"/>
      <c r="AB1436" s="146"/>
      <c r="AC1436" s="146"/>
      <c r="AD1436" s="146"/>
      <c r="AE1436" s="146"/>
      <c r="AF1436" s="146"/>
      <c r="AG1436" s="146"/>
      <c r="AH1436" s="144"/>
      <c r="AI1436" s="146"/>
      <c r="AJ1436" s="184"/>
      <c r="AK1436" s="144"/>
    </row>
    <row r="1437" spans="11:37" s="40" customFormat="1" ht="34.9" customHeight="1">
      <c r="K1437" s="152"/>
      <c r="P1437" s="237"/>
      <c r="Q1437" s="237"/>
      <c r="R1437" s="237"/>
      <c r="S1437" s="237"/>
      <c r="T1437" s="231"/>
      <c r="V1437" s="146"/>
      <c r="W1437" s="146"/>
      <c r="X1437" s="146"/>
      <c r="Y1437" s="146"/>
      <c r="Z1437" s="146"/>
      <c r="AA1437" s="146"/>
      <c r="AB1437" s="146"/>
      <c r="AC1437" s="146"/>
      <c r="AD1437" s="146"/>
      <c r="AE1437" s="146"/>
      <c r="AF1437" s="146"/>
      <c r="AG1437" s="146"/>
      <c r="AH1437" s="144"/>
      <c r="AI1437" s="146"/>
      <c r="AJ1437" s="184"/>
      <c r="AK1437" s="144"/>
    </row>
    <row r="1438" spans="11:37" s="40" customFormat="1" ht="34.9" customHeight="1">
      <c r="K1438" s="152"/>
      <c r="P1438" s="237"/>
      <c r="Q1438" s="237"/>
      <c r="R1438" s="237"/>
      <c r="S1438" s="237"/>
      <c r="T1438" s="231"/>
      <c r="V1438" s="146"/>
      <c r="W1438" s="146"/>
      <c r="X1438" s="146"/>
      <c r="Y1438" s="146"/>
      <c r="Z1438" s="146"/>
      <c r="AA1438" s="146"/>
      <c r="AB1438" s="146"/>
      <c r="AC1438" s="146"/>
      <c r="AD1438" s="146"/>
      <c r="AE1438" s="146"/>
      <c r="AF1438" s="146"/>
      <c r="AG1438" s="146"/>
      <c r="AH1438" s="144"/>
      <c r="AI1438" s="146"/>
      <c r="AJ1438" s="184"/>
      <c r="AK1438" s="144"/>
    </row>
    <row r="1439" spans="11:37" s="40" customFormat="1" ht="34.9" customHeight="1">
      <c r="K1439" s="152"/>
      <c r="P1439" s="237"/>
      <c r="Q1439" s="237"/>
      <c r="R1439" s="237"/>
      <c r="S1439" s="237"/>
      <c r="T1439" s="231"/>
      <c r="V1439" s="146"/>
      <c r="W1439" s="146"/>
      <c r="X1439" s="146"/>
      <c r="Y1439" s="146"/>
      <c r="Z1439" s="146"/>
      <c r="AA1439" s="146"/>
      <c r="AB1439" s="146"/>
      <c r="AC1439" s="146"/>
      <c r="AD1439" s="146"/>
      <c r="AE1439" s="146"/>
      <c r="AF1439" s="146"/>
      <c r="AG1439" s="146"/>
      <c r="AH1439" s="144"/>
      <c r="AI1439" s="146"/>
      <c r="AJ1439" s="184"/>
      <c r="AK1439" s="144"/>
    </row>
    <row r="1440" spans="11:37" s="40" customFormat="1" ht="34.9" customHeight="1">
      <c r="K1440" s="152"/>
      <c r="P1440" s="237"/>
      <c r="Q1440" s="237"/>
      <c r="R1440" s="237"/>
      <c r="S1440" s="237"/>
      <c r="T1440" s="231"/>
      <c r="V1440" s="146"/>
      <c r="W1440" s="146"/>
      <c r="X1440" s="146"/>
      <c r="Y1440" s="146"/>
      <c r="Z1440" s="146"/>
      <c r="AA1440" s="146"/>
      <c r="AB1440" s="146"/>
      <c r="AC1440" s="146"/>
      <c r="AD1440" s="146"/>
      <c r="AE1440" s="146"/>
      <c r="AF1440" s="146"/>
      <c r="AG1440" s="146"/>
      <c r="AH1440" s="144"/>
      <c r="AI1440" s="146"/>
      <c r="AJ1440" s="184"/>
      <c r="AK1440" s="144"/>
    </row>
    <row r="1441" spans="11:37" s="40" customFormat="1" ht="34.9" customHeight="1">
      <c r="K1441" s="152"/>
      <c r="P1441" s="237"/>
      <c r="Q1441" s="237"/>
      <c r="R1441" s="237"/>
      <c r="S1441" s="237"/>
      <c r="T1441" s="231"/>
      <c r="V1441" s="146"/>
      <c r="W1441" s="146"/>
      <c r="X1441" s="146"/>
      <c r="Y1441" s="146"/>
      <c r="Z1441" s="146"/>
      <c r="AA1441" s="146"/>
      <c r="AB1441" s="146"/>
      <c r="AC1441" s="146"/>
      <c r="AD1441" s="146"/>
      <c r="AE1441" s="146"/>
      <c r="AF1441" s="146"/>
      <c r="AG1441" s="146"/>
      <c r="AH1441" s="144"/>
      <c r="AI1441" s="146"/>
      <c r="AJ1441" s="184"/>
      <c r="AK1441" s="144"/>
    </row>
    <row r="1442" spans="11:37" s="40" customFormat="1" ht="34.9" customHeight="1">
      <c r="K1442" s="152"/>
      <c r="P1442" s="237"/>
      <c r="Q1442" s="237"/>
      <c r="R1442" s="237"/>
      <c r="S1442" s="237"/>
      <c r="T1442" s="231"/>
      <c r="V1442" s="146"/>
      <c r="W1442" s="146"/>
      <c r="X1442" s="146"/>
      <c r="Y1442" s="146"/>
      <c r="Z1442" s="146"/>
      <c r="AA1442" s="146"/>
      <c r="AB1442" s="146"/>
      <c r="AC1442" s="146"/>
      <c r="AD1442" s="146"/>
      <c r="AE1442" s="146"/>
      <c r="AF1442" s="146"/>
      <c r="AG1442" s="146"/>
      <c r="AH1442" s="144"/>
      <c r="AI1442" s="146"/>
      <c r="AJ1442" s="184"/>
      <c r="AK1442" s="144"/>
    </row>
    <row r="1443" spans="11:37" s="40" customFormat="1" ht="34.9" customHeight="1">
      <c r="K1443" s="152"/>
      <c r="P1443" s="237"/>
      <c r="Q1443" s="237"/>
      <c r="R1443" s="237"/>
      <c r="S1443" s="237"/>
      <c r="T1443" s="231"/>
      <c r="V1443" s="146"/>
      <c r="W1443" s="146"/>
      <c r="X1443" s="146"/>
      <c r="Y1443" s="146"/>
      <c r="Z1443" s="146"/>
      <c r="AA1443" s="146"/>
      <c r="AB1443" s="146"/>
      <c r="AC1443" s="146"/>
      <c r="AD1443" s="146"/>
      <c r="AE1443" s="146"/>
      <c r="AF1443" s="146"/>
      <c r="AG1443" s="146"/>
      <c r="AH1443" s="144"/>
      <c r="AI1443" s="146"/>
      <c r="AJ1443" s="184"/>
      <c r="AK1443" s="144"/>
    </row>
    <row r="1444" spans="11:37" s="40" customFormat="1" ht="34.9" customHeight="1">
      <c r="K1444" s="152"/>
      <c r="P1444" s="237"/>
      <c r="Q1444" s="237"/>
      <c r="R1444" s="237"/>
      <c r="S1444" s="237"/>
      <c r="T1444" s="231"/>
      <c r="V1444" s="146"/>
      <c r="W1444" s="146"/>
      <c r="X1444" s="146"/>
      <c r="Y1444" s="146"/>
      <c r="Z1444" s="146"/>
      <c r="AA1444" s="146"/>
      <c r="AB1444" s="146"/>
      <c r="AC1444" s="146"/>
      <c r="AD1444" s="146"/>
      <c r="AE1444" s="146"/>
      <c r="AF1444" s="146"/>
      <c r="AG1444" s="146"/>
      <c r="AH1444" s="144"/>
      <c r="AI1444" s="146"/>
      <c r="AJ1444" s="184"/>
      <c r="AK1444" s="144"/>
    </row>
    <row r="1445" spans="11:37" s="40" customFormat="1" ht="34.9" customHeight="1">
      <c r="K1445" s="152"/>
      <c r="P1445" s="237"/>
      <c r="Q1445" s="237"/>
      <c r="R1445" s="237"/>
      <c r="S1445" s="237"/>
      <c r="T1445" s="231"/>
      <c r="V1445" s="146"/>
      <c r="W1445" s="146"/>
      <c r="X1445" s="146"/>
      <c r="Y1445" s="146"/>
      <c r="Z1445" s="146"/>
      <c r="AA1445" s="146"/>
      <c r="AB1445" s="146"/>
      <c r="AC1445" s="146"/>
      <c r="AD1445" s="146"/>
      <c r="AE1445" s="146"/>
      <c r="AF1445" s="146"/>
      <c r="AG1445" s="146"/>
      <c r="AH1445" s="144"/>
      <c r="AI1445" s="146"/>
      <c r="AJ1445" s="184"/>
      <c r="AK1445" s="144"/>
    </row>
    <row r="1446" spans="11:37" s="40" customFormat="1" ht="34.9" customHeight="1">
      <c r="K1446" s="152"/>
      <c r="P1446" s="237"/>
      <c r="Q1446" s="237"/>
      <c r="R1446" s="237"/>
      <c r="S1446" s="237"/>
      <c r="T1446" s="231"/>
      <c r="V1446" s="146"/>
      <c r="W1446" s="146"/>
      <c r="X1446" s="146"/>
      <c r="Y1446" s="146"/>
      <c r="Z1446" s="146"/>
      <c r="AA1446" s="146"/>
      <c r="AB1446" s="146"/>
      <c r="AC1446" s="146"/>
      <c r="AD1446" s="146"/>
      <c r="AE1446" s="146"/>
      <c r="AF1446" s="146"/>
      <c r="AG1446" s="146"/>
      <c r="AH1446" s="144"/>
      <c r="AI1446" s="146"/>
      <c r="AJ1446" s="184"/>
      <c r="AK1446" s="144"/>
    </row>
    <row r="1447" spans="11:37" s="40" customFormat="1" ht="34.9" customHeight="1">
      <c r="K1447" s="152"/>
      <c r="P1447" s="237"/>
      <c r="Q1447" s="237"/>
      <c r="R1447" s="237"/>
      <c r="S1447" s="237"/>
      <c r="T1447" s="231"/>
      <c r="V1447" s="146"/>
      <c r="W1447" s="146"/>
      <c r="X1447" s="146"/>
      <c r="Y1447" s="146"/>
      <c r="Z1447" s="146"/>
      <c r="AA1447" s="146"/>
      <c r="AB1447" s="146"/>
      <c r="AC1447" s="146"/>
      <c r="AD1447" s="146"/>
      <c r="AE1447" s="146"/>
      <c r="AF1447" s="146"/>
      <c r="AG1447" s="146"/>
      <c r="AH1447" s="144"/>
      <c r="AI1447" s="146"/>
      <c r="AJ1447" s="184"/>
      <c r="AK1447" s="144"/>
    </row>
    <row r="1448" spans="11:37" s="40" customFormat="1" ht="34.9" customHeight="1">
      <c r="K1448" s="152"/>
      <c r="P1448" s="237"/>
      <c r="Q1448" s="237"/>
      <c r="R1448" s="237"/>
      <c r="S1448" s="237"/>
      <c r="T1448" s="231"/>
      <c r="V1448" s="146"/>
      <c r="W1448" s="146"/>
      <c r="X1448" s="146"/>
      <c r="Y1448" s="146"/>
      <c r="Z1448" s="146"/>
      <c r="AA1448" s="146"/>
      <c r="AB1448" s="146"/>
      <c r="AC1448" s="146"/>
      <c r="AD1448" s="146"/>
      <c r="AE1448" s="146"/>
      <c r="AF1448" s="146"/>
      <c r="AG1448" s="146"/>
      <c r="AH1448" s="144"/>
      <c r="AI1448" s="146"/>
      <c r="AJ1448" s="184"/>
      <c r="AK1448" s="144"/>
    </row>
    <row r="1449" spans="11:37" s="40" customFormat="1" ht="34.9" customHeight="1">
      <c r="K1449" s="152"/>
      <c r="P1449" s="237"/>
      <c r="Q1449" s="237"/>
      <c r="R1449" s="237"/>
      <c r="S1449" s="237"/>
      <c r="T1449" s="231"/>
      <c r="V1449" s="146"/>
      <c r="W1449" s="146"/>
      <c r="X1449" s="146"/>
      <c r="Y1449" s="146"/>
      <c r="Z1449" s="146"/>
      <c r="AA1449" s="146"/>
      <c r="AB1449" s="146"/>
      <c r="AC1449" s="146"/>
      <c r="AD1449" s="146"/>
      <c r="AE1449" s="146"/>
      <c r="AF1449" s="146"/>
      <c r="AG1449" s="146"/>
      <c r="AH1449" s="144"/>
      <c r="AI1449" s="146"/>
      <c r="AJ1449" s="184"/>
      <c r="AK1449" s="144"/>
    </row>
    <row r="1450" spans="11:37" s="40" customFormat="1" ht="34.9" customHeight="1">
      <c r="K1450" s="152"/>
      <c r="P1450" s="237"/>
      <c r="Q1450" s="237"/>
      <c r="R1450" s="237"/>
      <c r="S1450" s="237"/>
      <c r="T1450" s="231"/>
      <c r="V1450" s="146"/>
      <c r="W1450" s="146"/>
      <c r="X1450" s="146"/>
      <c r="Y1450" s="146"/>
      <c r="Z1450" s="146"/>
      <c r="AA1450" s="146"/>
      <c r="AB1450" s="146"/>
      <c r="AC1450" s="146"/>
      <c r="AD1450" s="146"/>
      <c r="AE1450" s="146"/>
      <c r="AF1450" s="146"/>
      <c r="AG1450" s="146"/>
      <c r="AH1450" s="144"/>
      <c r="AI1450" s="146"/>
      <c r="AJ1450" s="184"/>
      <c r="AK1450" s="144"/>
    </row>
    <row r="1451" spans="11:37" s="40" customFormat="1" ht="34.9" customHeight="1">
      <c r="K1451" s="152"/>
      <c r="P1451" s="237"/>
      <c r="Q1451" s="237"/>
      <c r="R1451" s="237"/>
      <c r="S1451" s="237"/>
      <c r="T1451" s="231"/>
      <c r="V1451" s="146"/>
      <c r="W1451" s="146"/>
      <c r="X1451" s="146"/>
      <c r="Y1451" s="146"/>
      <c r="Z1451" s="146"/>
      <c r="AA1451" s="146"/>
      <c r="AB1451" s="146"/>
      <c r="AC1451" s="146"/>
      <c r="AD1451" s="146"/>
      <c r="AE1451" s="146"/>
      <c r="AF1451" s="146"/>
      <c r="AG1451" s="146"/>
      <c r="AH1451" s="144"/>
      <c r="AI1451" s="146"/>
      <c r="AJ1451" s="184"/>
      <c r="AK1451" s="144"/>
    </row>
    <row r="1452" spans="11:37" s="40" customFormat="1" ht="34.9" customHeight="1">
      <c r="K1452" s="152"/>
      <c r="P1452" s="237"/>
      <c r="Q1452" s="237"/>
      <c r="R1452" s="237"/>
      <c r="S1452" s="237"/>
      <c r="T1452" s="231"/>
      <c r="V1452" s="146"/>
      <c r="W1452" s="146"/>
      <c r="X1452" s="146"/>
      <c r="Y1452" s="146"/>
      <c r="Z1452" s="146"/>
      <c r="AA1452" s="146"/>
      <c r="AB1452" s="146"/>
      <c r="AC1452" s="146"/>
      <c r="AD1452" s="146"/>
      <c r="AE1452" s="146"/>
      <c r="AF1452" s="146"/>
      <c r="AG1452" s="146"/>
      <c r="AH1452" s="144"/>
      <c r="AI1452" s="146"/>
      <c r="AJ1452" s="184"/>
      <c r="AK1452" s="144"/>
    </row>
    <row r="1453" spans="11:37" s="40" customFormat="1" ht="34.9" customHeight="1">
      <c r="K1453" s="152"/>
      <c r="P1453" s="237"/>
      <c r="Q1453" s="237"/>
      <c r="R1453" s="237"/>
      <c r="S1453" s="237"/>
      <c r="T1453" s="231"/>
      <c r="V1453" s="146"/>
      <c r="W1453" s="146"/>
      <c r="X1453" s="146"/>
      <c r="Y1453" s="146"/>
      <c r="Z1453" s="146"/>
      <c r="AA1453" s="146"/>
      <c r="AB1453" s="146"/>
      <c r="AC1453" s="146"/>
      <c r="AD1453" s="146"/>
      <c r="AE1453" s="146"/>
      <c r="AF1453" s="146"/>
      <c r="AG1453" s="146"/>
      <c r="AH1453" s="144"/>
      <c r="AI1453" s="146"/>
      <c r="AJ1453" s="184"/>
      <c r="AK1453" s="144"/>
    </row>
    <row r="1454" spans="11:37" s="40" customFormat="1" ht="34.9" customHeight="1">
      <c r="K1454" s="152"/>
      <c r="P1454" s="237"/>
      <c r="Q1454" s="237"/>
      <c r="R1454" s="237"/>
      <c r="S1454" s="237"/>
      <c r="T1454" s="231"/>
      <c r="V1454" s="146"/>
      <c r="W1454" s="146"/>
      <c r="X1454" s="146"/>
      <c r="Y1454" s="146"/>
      <c r="Z1454" s="146"/>
      <c r="AA1454" s="146"/>
      <c r="AB1454" s="146"/>
      <c r="AC1454" s="146"/>
      <c r="AD1454" s="146"/>
      <c r="AE1454" s="146"/>
      <c r="AF1454" s="146"/>
      <c r="AG1454" s="146"/>
      <c r="AH1454" s="144"/>
      <c r="AI1454" s="146"/>
      <c r="AJ1454" s="184"/>
      <c r="AK1454" s="144"/>
    </row>
    <row r="1455" spans="11:37" s="40" customFormat="1" ht="34.9" customHeight="1">
      <c r="K1455" s="152"/>
      <c r="P1455" s="237"/>
      <c r="Q1455" s="237"/>
      <c r="R1455" s="237"/>
      <c r="S1455" s="237"/>
      <c r="T1455" s="231"/>
      <c r="V1455" s="146"/>
      <c r="W1455" s="146"/>
      <c r="X1455" s="146"/>
      <c r="Y1455" s="146"/>
      <c r="Z1455" s="146"/>
      <c r="AA1455" s="146"/>
      <c r="AB1455" s="146"/>
      <c r="AC1455" s="146"/>
      <c r="AD1455" s="146"/>
      <c r="AE1455" s="146"/>
      <c r="AF1455" s="146"/>
      <c r="AG1455" s="146"/>
      <c r="AH1455" s="144"/>
      <c r="AI1455" s="146"/>
      <c r="AJ1455" s="184"/>
      <c r="AK1455" s="144"/>
    </row>
    <row r="1456" spans="11:37" s="40" customFormat="1" ht="34.9" customHeight="1">
      <c r="K1456" s="152"/>
      <c r="P1456" s="237"/>
      <c r="Q1456" s="237"/>
      <c r="R1456" s="237"/>
      <c r="S1456" s="237"/>
      <c r="T1456" s="231"/>
      <c r="V1456" s="146"/>
      <c r="W1456" s="146"/>
      <c r="X1456" s="146"/>
      <c r="Y1456" s="146"/>
      <c r="Z1456" s="146"/>
      <c r="AA1456" s="146"/>
      <c r="AB1456" s="146"/>
      <c r="AC1456" s="146"/>
      <c r="AD1456" s="146"/>
      <c r="AE1456" s="146"/>
      <c r="AF1456" s="146"/>
      <c r="AG1456" s="146"/>
      <c r="AH1456" s="144"/>
      <c r="AI1456" s="146"/>
      <c r="AJ1456" s="184"/>
      <c r="AK1456" s="144"/>
    </row>
    <row r="1457" spans="11:37" s="40" customFormat="1" ht="34.9" customHeight="1">
      <c r="K1457" s="152"/>
      <c r="P1457" s="237"/>
      <c r="Q1457" s="237"/>
      <c r="R1457" s="237"/>
      <c r="S1457" s="237"/>
      <c r="T1457" s="231"/>
      <c r="V1457" s="146"/>
      <c r="W1457" s="146"/>
      <c r="X1457" s="146"/>
      <c r="Y1457" s="146"/>
      <c r="Z1457" s="146"/>
      <c r="AA1457" s="146"/>
      <c r="AB1457" s="146"/>
      <c r="AC1457" s="146"/>
      <c r="AD1457" s="146"/>
      <c r="AE1457" s="146"/>
      <c r="AF1457" s="146"/>
      <c r="AG1457" s="146"/>
      <c r="AH1457" s="144"/>
      <c r="AI1457" s="146"/>
      <c r="AJ1457" s="184"/>
      <c r="AK1457" s="144"/>
    </row>
    <row r="1458" spans="11:37" s="40" customFormat="1" ht="34.9" customHeight="1">
      <c r="K1458" s="152"/>
      <c r="P1458" s="237"/>
      <c r="Q1458" s="237"/>
      <c r="R1458" s="237"/>
      <c r="S1458" s="237"/>
      <c r="T1458" s="231"/>
      <c r="V1458" s="146"/>
      <c r="W1458" s="146"/>
      <c r="X1458" s="146"/>
      <c r="Y1458" s="146"/>
      <c r="Z1458" s="146"/>
      <c r="AA1458" s="146"/>
      <c r="AB1458" s="146"/>
      <c r="AC1458" s="146"/>
      <c r="AD1458" s="146"/>
      <c r="AE1458" s="146"/>
      <c r="AF1458" s="146"/>
      <c r="AG1458" s="146"/>
      <c r="AH1458" s="144"/>
      <c r="AI1458" s="146"/>
      <c r="AJ1458" s="184"/>
      <c r="AK1458" s="144"/>
    </row>
    <row r="1459" spans="11:37" s="40" customFormat="1" ht="34.9" customHeight="1">
      <c r="K1459" s="152"/>
      <c r="P1459" s="237"/>
      <c r="Q1459" s="237"/>
      <c r="R1459" s="237"/>
      <c r="S1459" s="237"/>
      <c r="T1459" s="231"/>
      <c r="V1459" s="146"/>
      <c r="W1459" s="146"/>
      <c r="X1459" s="146"/>
      <c r="Y1459" s="146"/>
      <c r="Z1459" s="146"/>
      <c r="AA1459" s="146"/>
      <c r="AB1459" s="146"/>
      <c r="AC1459" s="146"/>
      <c r="AD1459" s="146"/>
      <c r="AE1459" s="146"/>
      <c r="AF1459" s="146"/>
      <c r="AG1459" s="146"/>
      <c r="AH1459" s="144"/>
      <c r="AI1459" s="146"/>
      <c r="AJ1459" s="184"/>
      <c r="AK1459" s="144"/>
    </row>
    <row r="1460" spans="11:37" s="40" customFormat="1" ht="34.9" customHeight="1">
      <c r="K1460" s="152"/>
      <c r="P1460" s="237"/>
      <c r="Q1460" s="237"/>
      <c r="R1460" s="237"/>
      <c r="S1460" s="237"/>
      <c r="T1460" s="231"/>
      <c r="V1460" s="146"/>
      <c r="W1460" s="146"/>
      <c r="X1460" s="146"/>
      <c r="Y1460" s="146"/>
      <c r="Z1460" s="146"/>
      <c r="AA1460" s="146"/>
      <c r="AB1460" s="146"/>
      <c r="AC1460" s="146"/>
      <c r="AD1460" s="146"/>
      <c r="AE1460" s="146"/>
      <c r="AF1460" s="146"/>
      <c r="AG1460" s="146"/>
      <c r="AH1460" s="144"/>
      <c r="AI1460" s="146"/>
      <c r="AJ1460" s="184"/>
      <c r="AK1460" s="144"/>
    </row>
    <row r="1461" spans="11:37" s="40" customFormat="1" ht="34.9" customHeight="1">
      <c r="K1461" s="152"/>
      <c r="P1461" s="237"/>
      <c r="Q1461" s="237"/>
      <c r="R1461" s="237"/>
      <c r="S1461" s="237"/>
      <c r="T1461" s="231"/>
      <c r="V1461" s="146"/>
      <c r="W1461" s="146"/>
      <c r="X1461" s="146"/>
      <c r="Y1461" s="146"/>
      <c r="Z1461" s="146"/>
      <c r="AA1461" s="146"/>
      <c r="AB1461" s="146"/>
      <c r="AC1461" s="146"/>
      <c r="AD1461" s="146"/>
      <c r="AE1461" s="146"/>
      <c r="AF1461" s="146"/>
      <c r="AG1461" s="146"/>
      <c r="AH1461" s="144"/>
      <c r="AI1461" s="146"/>
      <c r="AJ1461" s="184"/>
      <c r="AK1461" s="144"/>
    </row>
    <row r="1462" spans="11:37" s="40" customFormat="1" ht="34.9" customHeight="1">
      <c r="K1462" s="152"/>
      <c r="P1462" s="237"/>
      <c r="Q1462" s="237"/>
      <c r="R1462" s="237"/>
      <c r="S1462" s="237"/>
      <c r="T1462" s="231"/>
      <c r="V1462" s="146"/>
      <c r="W1462" s="146"/>
      <c r="X1462" s="146"/>
      <c r="Y1462" s="146"/>
      <c r="Z1462" s="146"/>
      <c r="AA1462" s="146"/>
      <c r="AB1462" s="146"/>
      <c r="AC1462" s="146"/>
      <c r="AD1462" s="146"/>
      <c r="AE1462" s="146"/>
      <c r="AF1462" s="146"/>
      <c r="AG1462" s="146"/>
      <c r="AH1462" s="144"/>
      <c r="AI1462" s="146"/>
      <c r="AJ1462" s="184"/>
      <c r="AK1462" s="144"/>
    </row>
    <row r="1463" spans="11:37" s="40" customFormat="1" ht="34.9" customHeight="1">
      <c r="K1463" s="152"/>
      <c r="P1463" s="237"/>
      <c r="Q1463" s="237"/>
      <c r="R1463" s="237"/>
      <c r="S1463" s="237"/>
      <c r="T1463" s="231"/>
      <c r="V1463" s="146"/>
      <c r="W1463" s="146"/>
      <c r="X1463" s="146"/>
      <c r="Y1463" s="146"/>
      <c r="Z1463" s="146"/>
      <c r="AA1463" s="146"/>
      <c r="AB1463" s="146"/>
      <c r="AC1463" s="146"/>
      <c r="AD1463" s="146"/>
      <c r="AE1463" s="146"/>
      <c r="AF1463" s="146"/>
      <c r="AG1463" s="146"/>
      <c r="AH1463" s="144"/>
      <c r="AI1463" s="146"/>
      <c r="AJ1463" s="184"/>
      <c r="AK1463" s="144"/>
    </row>
    <row r="1464" spans="11:37" s="40" customFormat="1" ht="34.9" customHeight="1">
      <c r="K1464" s="152"/>
      <c r="P1464" s="237"/>
      <c r="Q1464" s="237"/>
      <c r="R1464" s="237"/>
      <c r="S1464" s="237"/>
      <c r="T1464" s="231"/>
      <c r="V1464" s="146"/>
      <c r="W1464" s="146"/>
      <c r="X1464" s="146"/>
      <c r="Y1464" s="146"/>
      <c r="Z1464" s="146"/>
      <c r="AA1464" s="146"/>
      <c r="AB1464" s="146"/>
      <c r="AC1464" s="146"/>
      <c r="AD1464" s="146"/>
      <c r="AE1464" s="146"/>
      <c r="AF1464" s="146"/>
      <c r="AG1464" s="146"/>
      <c r="AH1464" s="144"/>
      <c r="AI1464" s="146"/>
      <c r="AJ1464" s="184"/>
      <c r="AK1464" s="144"/>
    </row>
    <row r="1465" spans="11:37" s="40" customFormat="1" ht="34.9" customHeight="1">
      <c r="K1465" s="152"/>
      <c r="P1465" s="237"/>
      <c r="Q1465" s="237"/>
      <c r="R1465" s="237"/>
      <c r="S1465" s="237"/>
      <c r="T1465" s="231"/>
      <c r="V1465" s="146"/>
      <c r="W1465" s="146"/>
      <c r="X1465" s="146"/>
      <c r="Y1465" s="146"/>
      <c r="Z1465" s="146"/>
      <c r="AA1465" s="146"/>
      <c r="AB1465" s="146"/>
      <c r="AC1465" s="146"/>
      <c r="AD1465" s="146"/>
      <c r="AE1465" s="146"/>
      <c r="AF1465" s="146"/>
      <c r="AG1465" s="146"/>
      <c r="AH1465" s="144"/>
      <c r="AI1465" s="146"/>
      <c r="AJ1465" s="184"/>
      <c r="AK1465" s="144"/>
    </row>
    <row r="1466" spans="11:37" s="40" customFormat="1" ht="34.9" customHeight="1">
      <c r="K1466" s="152"/>
      <c r="P1466" s="237"/>
      <c r="Q1466" s="237"/>
      <c r="R1466" s="237"/>
      <c r="S1466" s="237"/>
      <c r="T1466" s="231"/>
      <c r="V1466" s="146"/>
      <c r="W1466" s="146"/>
      <c r="X1466" s="146"/>
      <c r="Y1466" s="146"/>
      <c r="Z1466" s="146"/>
      <c r="AA1466" s="146"/>
      <c r="AB1466" s="146"/>
      <c r="AC1466" s="146"/>
      <c r="AD1466" s="146"/>
      <c r="AE1466" s="146"/>
      <c r="AF1466" s="146"/>
      <c r="AG1466" s="146"/>
      <c r="AH1466" s="144"/>
      <c r="AI1466" s="146"/>
      <c r="AJ1466" s="184"/>
      <c r="AK1466" s="144"/>
    </row>
    <row r="1467" spans="11:37" s="40" customFormat="1" ht="34.9" customHeight="1">
      <c r="K1467" s="152"/>
      <c r="P1467" s="237"/>
      <c r="Q1467" s="237"/>
      <c r="R1467" s="237"/>
      <c r="S1467" s="237"/>
      <c r="T1467" s="231"/>
      <c r="V1467" s="146"/>
      <c r="W1467" s="146"/>
      <c r="X1467" s="146"/>
      <c r="Y1467" s="146"/>
      <c r="Z1467" s="146"/>
      <c r="AA1467" s="146"/>
      <c r="AB1467" s="146"/>
      <c r="AC1467" s="146"/>
      <c r="AD1467" s="146"/>
      <c r="AE1467" s="146"/>
      <c r="AF1467" s="146"/>
      <c r="AG1467" s="146"/>
      <c r="AH1467" s="144"/>
      <c r="AI1467" s="146"/>
      <c r="AJ1467" s="184"/>
      <c r="AK1467" s="144"/>
    </row>
    <row r="1468" spans="11:37" s="40" customFormat="1" ht="34.9" customHeight="1">
      <c r="K1468" s="152"/>
      <c r="P1468" s="237"/>
      <c r="Q1468" s="237"/>
      <c r="R1468" s="237"/>
      <c r="S1468" s="237"/>
      <c r="T1468" s="231"/>
      <c r="V1468" s="146"/>
      <c r="W1468" s="146"/>
      <c r="X1468" s="146"/>
      <c r="Y1468" s="146"/>
      <c r="Z1468" s="146"/>
      <c r="AA1468" s="146"/>
      <c r="AB1468" s="146"/>
      <c r="AC1468" s="146"/>
      <c r="AD1468" s="146"/>
      <c r="AE1468" s="146"/>
      <c r="AF1468" s="146"/>
      <c r="AG1468" s="146"/>
      <c r="AH1468" s="144"/>
      <c r="AI1468" s="146"/>
      <c r="AJ1468" s="184"/>
      <c r="AK1468" s="144"/>
    </row>
    <row r="1469" spans="11:37" s="40" customFormat="1" ht="34.9" customHeight="1">
      <c r="K1469" s="152"/>
      <c r="P1469" s="237"/>
      <c r="Q1469" s="237"/>
      <c r="R1469" s="237"/>
      <c r="S1469" s="237"/>
      <c r="T1469" s="231"/>
      <c r="V1469" s="146"/>
      <c r="W1469" s="146"/>
      <c r="X1469" s="146"/>
      <c r="Y1469" s="146"/>
      <c r="Z1469" s="146"/>
      <c r="AA1469" s="146"/>
      <c r="AB1469" s="146"/>
      <c r="AC1469" s="146"/>
      <c r="AD1469" s="146"/>
      <c r="AE1469" s="146"/>
      <c r="AF1469" s="146"/>
      <c r="AG1469" s="146"/>
      <c r="AH1469" s="144"/>
      <c r="AI1469" s="146"/>
      <c r="AJ1469" s="184"/>
      <c r="AK1469" s="144"/>
    </row>
    <row r="1470" spans="11:37" s="40" customFormat="1" ht="34.9" customHeight="1">
      <c r="K1470" s="152"/>
      <c r="P1470" s="237"/>
      <c r="Q1470" s="237"/>
      <c r="R1470" s="237"/>
      <c r="S1470" s="237"/>
      <c r="T1470" s="231"/>
      <c r="V1470" s="146"/>
      <c r="W1470" s="146"/>
      <c r="X1470" s="146"/>
      <c r="Y1470" s="146"/>
      <c r="Z1470" s="146"/>
      <c r="AA1470" s="146"/>
      <c r="AB1470" s="146"/>
      <c r="AC1470" s="146"/>
      <c r="AD1470" s="146"/>
      <c r="AE1470" s="146"/>
      <c r="AF1470" s="146"/>
      <c r="AG1470" s="146"/>
      <c r="AH1470" s="144"/>
      <c r="AI1470" s="146"/>
      <c r="AJ1470" s="184"/>
      <c r="AK1470" s="144"/>
    </row>
    <row r="1471" spans="11:37" s="40" customFormat="1" ht="34.9" customHeight="1">
      <c r="K1471" s="152"/>
      <c r="P1471" s="237"/>
      <c r="Q1471" s="237"/>
      <c r="R1471" s="237"/>
      <c r="S1471" s="237"/>
      <c r="T1471" s="231"/>
      <c r="V1471" s="146"/>
      <c r="W1471" s="146"/>
      <c r="X1471" s="146"/>
      <c r="Y1471" s="146"/>
      <c r="Z1471" s="146"/>
      <c r="AA1471" s="146"/>
      <c r="AB1471" s="146"/>
      <c r="AC1471" s="146"/>
      <c r="AD1471" s="146"/>
      <c r="AE1471" s="146"/>
      <c r="AF1471" s="146"/>
      <c r="AG1471" s="146"/>
      <c r="AH1471" s="144"/>
      <c r="AI1471" s="146"/>
      <c r="AJ1471" s="184"/>
      <c r="AK1471" s="144"/>
    </row>
    <row r="1472" spans="11:37" s="40" customFormat="1" ht="34.9" customHeight="1">
      <c r="K1472" s="152"/>
      <c r="P1472" s="237"/>
      <c r="Q1472" s="237"/>
      <c r="R1472" s="237"/>
      <c r="S1472" s="237"/>
      <c r="T1472" s="231"/>
      <c r="V1472" s="146"/>
      <c r="W1472" s="146"/>
      <c r="X1472" s="146"/>
      <c r="Y1472" s="146"/>
      <c r="Z1472" s="146"/>
      <c r="AA1472" s="146"/>
      <c r="AB1472" s="146"/>
      <c r="AC1472" s="146"/>
      <c r="AD1472" s="146"/>
      <c r="AE1472" s="146"/>
      <c r="AF1472" s="146"/>
      <c r="AG1472" s="146"/>
      <c r="AH1472" s="144"/>
      <c r="AI1472" s="146"/>
      <c r="AJ1472" s="184"/>
      <c r="AK1472" s="144"/>
    </row>
    <row r="1473" spans="11:37" s="40" customFormat="1" ht="34.9" customHeight="1">
      <c r="K1473" s="152"/>
      <c r="P1473" s="237"/>
      <c r="Q1473" s="237"/>
      <c r="R1473" s="237"/>
      <c r="S1473" s="237"/>
      <c r="T1473" s="231"/>
      <c r="V1473" s="146"/>
      <c r="W1473" s="146"/>
      <c r="X1473" s="146"/>
      <c r="Y1473" s="146"/>
      <c r="Z1473" s="146"/>
      <c r="AA1473" s="146"/>
      <c r="AB1473" s="146"/>
      <c r="AC1473" s="146"/>
      <c r="AD1473" s="146"/>
      <c r="AE1473" s="146"/>
      <c r="AF1473" s="146"/>
      <c r="AG1473" s="146"/>
      <c r="AH1473" s="144"/>
      <c r="AI1473" s="146"/>
      <c r="AJ1473" s="184"/>
      <c r="AK1473" s="144"/>
    </row>
    <row r="1474" spans="11:37" s="40" customFormat="1" ht="34.9" customHeight="1">
      <c r="K1474" s="152"/>
      <c r="P1474" s="237"/>
      <c r="Q1474" s="237"/>
      <c r="R1474" s="237"/>
      <c r="S1474" s="237"/>
      <c r="T1474" s="231"/>
      <c r="V1474" s="146"/>
      <c r="W1474" s="146"/>
      <c r="X1474" s="146"/>
      <c r="Y1474" s="146"/>
      <c r="Z1474" s="146"/>
      <c r="AA1474" s="146"/>
      <c r="AB1474" s="146"/>
      <c r="AC1474" s="146"/>
      <c r="AD1474" s="146"/>
      <c r="AE1474" s="146"/>
      <c r="AF1474" s="146"/>
      <c r="AG1474" s="146"/>
      <c r="AH1474" s="144"/>
      <c r="AI1474" s="146"/>
      <c r="AJ1474" s="184"/>
      <c r="AK1474" s="144"/>
    </row>
    <row r="1475" spans="11:37" s="40" customFormat="1" ht="34.9" customHeight="1">
      <c r="K1475" s="152"/>
      <c r="P1475" s="237"/>
      <c r="Q1475" s="237"/>
      <c r="R1475" s="237"/>
      <c r="S1475" s="237"/>
      <c r="T1475" s="231"/>
      <c r="V1475" s="146"/>
      <c r="W1475" s="146"/>
      <c r="X1475" s="146"/>
      <c r="Y1475" s="146"/>
      <c r="Z1475" s="146"/>
      <c r="AA1475" s="146"/>
      <c r="AB1475" s="146"/>
      <c r="AC1475" s="146"/>
      <c r="AD1475" s="146"/>
      <c r="AE1475" s="146"/>
      <c r="AF1475" s="146"/>
      <c r="AG1475" s="146"/>
      <c r="AH1475" s="144"/>
      <c r="AI1475" s="146"/>
      <c r="AJ1475" s="184"/>
      <c r="AK1475" s="144"/>
    </row>
    <row r="1476" spans="11:37" s="40" customFormat="1" ht="34.9" customHeight="1">
      <c r="K1476" s="152"/>
      <c r="P1476" s="237"/>
      <c r="Q1476" s="237"/>
      <c r="R1476" s="237"/>
      <c r="S1476" s="237"/>
      <c r="T1476" s="231"/>
      <c r="V1476" s="146"/>
      <c r="W1476" s="146"/>
      <c r="X1476" s="146"/>
      <c r="Y1476" s="146"/>
      <c r="Z1476" s="146"/>
      <c r="AA1476" s="146"/>
      <c r="AB1476" s="146"/>
      <c r="AC1476" s="146"/>
      <c r="AD1476" s="146"/>
      <c r="AE1476" s="146"/>
      <c r="AF1476" s="146"/>
      <c r="AG1476" s="146"/>
      <c r="AH1476" s="144"/>
      <c r="AI1476" s="146"/>
      <c r="AJ1476" s="184"/>
      <c r="AK1476" s="144"/>
    </row>
    <row r="1477" spans="11:37" s="40" customFormat="1" ht="34.9" customHeight="1">
      <c r="K1477" s="152"/>
      <c r="P1477" s="237"/>
      <c r="Q1477" s="237"/>
      <c r="R1477" s="237"/>
      <c r="S1477" s="237"/>
      <c r="T1477" s="231"/>
      <c r="V1477" s="146"/>
      <c r="W1477" s="146"/>
      <c r="X1477" s="146"/>
      <c r="Y1477" s="146"/>
      <c r="Z1477" s="146"/>
      <c r="AA1477" s="146"/>
      <c r="AB1477" s="146"/>
      <c r="AC1477" s="146"/>
      <c r="AD1477" s="146"/>
      <c r="AE1477" s="146"/>
      <c r="AF1477" s="146"/>
      <c r="AG1477" s="146"/>
      <c r="AH1477" s="144"/>
      <c r="AI1477" s="146"/>
      <c r="AJ1477" s="184"/>
      <c r="AK1477" s="144"/>
    </row>
    <row r="1478" spans="11:37" s="40" customFormat="1" ht="34.9" customHeight="1">
      <c r="K1478" s="152"/>
      <c r="P1478" s="237"/>
      <c r="Q1478" s="237"/>
      <c r="R1478" s="237"/>
      <c r="S1478" s="237"/>
      <c r="T1478" s="231"/>
      <c r="V1478" s="146"/>
      <c r="W1478" s="146"/>
      <c r="X1478" s="146"/>
      <c r="Y1478" s="146"/>
      <c r="Z1478" s="146"/>
      <c r="AA1478" s="146"/>
      <c r="AB1478" s="146"/>
      <c r="AC1478" s="146"/>
      <c r="AD1478" s="146"/>
      <c r="AE1478" s="146"/>
      <c r="AF1478" s="146"/>
      <c r="AG1478" s="146"/>
      <c r="AH1478" s="144"/>
      <c r="AI1478" s="146"/>
      <c r="AJ1478" s="184"/>
      <c r="AK1478" s="144"/>
    </row>
    <row r="1479" spans="11:37" s="40" customFormat="1" ht="34.9" customHeight="1">
      <c r="K1479" s="152"/>
      <c r="P1479" s="237"/>
      <c r="Q1479" s="237"/>
      <c r="R1479" s="237"/>
      <c r="S1479" s="237"/>
      <c r="T1479" s="231"/>
      <c r="V1479" s="146"/>
      <c r="W1479" s="146"/>
      <c r="X1479" s="146"/>
      <c r="Y1479" s="146"/>
      <c r="Z1479" s="146"/>
      <c r="AA1479" s="146"/>
      <c r="AB1479" s="146"/>
      <c r="AC1479" s="146"/>
      <c r="AD1479" s="146"/>
      <c r="AE1479" s="146"/>
      <c r="AF1479" s="146"/>
      <c r="AG1479" s="146"/>
      <c r="AH1479" s="144"/>
      <c r="AI1479" s="146"/>
      <c r="AJ1479" s="184"/>
      <c r="AK1479" s="144"/>
    </row>
    <row r="1480" spans="11:37" s="40" customFormat="1" ht="34.9" customHeight="1">
      <c r="K1480" s="152"/>
      <c r="P1480" s="237"/>
      <c r="Q1480" s="237"/>
      <c r="R1480" s="237"/>
      <c r="S1480" s="237"/>
      <c r="T1480" s="231"/>
      <c r="V1480" s="146"/>
      <c r="W1480" s="146"/>
      <c r="X1480" s="146"/>
      <c r="Y1480" s="146"/>
      <c r="Z1480" s="146"/>
      <c r="AA1480" s="146"/>
      <c r="AB1480" s="146"/>
      <c r="AC1480" s="146"/>
      <c r="AD1480" s="146"/>
      <c r="AE1480" s="146"/>
      <c r="AF1480" s="146"/>
      <c r="AG1480" s="146"/>
      <c r="AH1480" s="144"/>
      <c r="AI1480" s="146"/>
      <c r="AJ1480" s="184"/>
      <c r="AK1480" s="144"/>
    </row>
    <row r="1481" spans="11:37" s="40" customFormat="1" ht="34.9" customHeight="1">
      <c r="K1481" s="152"/>
      <c r="P1481" s="237"/>
      <c r="Q1481" s="237"/>
      <c r="R1481" s="237"/>
      <c r="S1481" s="237"/>
      <c r="T1481" s="231"/>
      <c r="V1481" s="146"/>
      <c r="W1481" s="146"/>
      <c r="X1481" s="146"/>
      <c r="Y1481" s="146"/>
      <c r="Z1481" s="146"/>
      <c r="AA1481" s="146"/>
      <c r="AB1481" s="146"/>
      <c r="AC1481" s="146"/>
      <c r="AD1481" s="146"/>
      <c r="AE1481" s="146"/>
      <c r="AF1481" s="146"/>
      <c r="AG1481" s="146"/>
      <c r="AH1481" s="144"/>
      <c r="AI1481" s="146"/>
      <c r="AJ1481" s="184"/>
      <c r="AK1481" s="144"/>
    </row>
    <row r="1482" spans="11:37" s="40" customFormat="1" ht="34.9" customHeight="1">
      <c r="K1482" s="152"/>
      <c r="P1482" s="237"/>
      <c r="Q1482" s="237"/>
      <c r="R1482" s="237"/>
      <c r="S1482" s="237"/>
      <c r="T1482" s="231"/>
      <c r="V1482" s="146"/>
      <c r="W1482" s="146"/>
      <c r="X1482" s="146"/>
      <c r="Y1482" s="146"/>
      <c r="Z1482" s="146"/>
      <c r="AA1482" s="146"/>
      <c r="AB1482" s="146"/>
      <c r="AC1482" s="146"/>
      <c r="AD1482" s="146"/>
      <c r="AE1482" s="146"/>
      <c r="AF1482" s="146"/>
      <c r="AG1482" s="146"/>
      <c r="AH1482" s="144"/>
      <c r="AI1482" s="146"/>
      <c r="AJ1482" s="184"/>
      <c r="AK1482" s="144"/>
    </row>
    <row r="1483" spans="11:37" s="40" customFormat="1" ht="34.9" customHeight="1">
      <c r="K1483" s="152"/>
      <c r="P1483" s="237"/>
      <c r="Q1483" s="237"/>
      <c r="R1483" s="237"/>
      <c r="S1483" s="237"/>
      <c r="T1483" s="231"/>
      <c r="V1483" s="146"/>
      <c r="W1483" s="146"/>
      <c r="X1483" s="146"/>
      <c r="Y1483" s="146"/>
      <c r="Z1483" s="146"/>
      <c r="AA1483" s="146"/>
      <c r="AB1483" s="146"/>
      <c r="AC1483" s="146"/>
      <c r="AD1483" s="146"/>
      <c r="AE1483" s="146"/>
      <c r="AF1483" s="146"/>
      <c r="AG1483" s="146"/>
      <c r="AH1483" s="144"/>
      <c r="AI1483" s="146"/>
      <c r="AJ1483" s="184"/>
      <c r="AK1483" s="144"/>
    </row>
    <row r="1484" spans="11:37" s="40" customFormat="1" ht="34.9" customHeight="1">
      <c r="K1484" s="152"/>
      <c r="P1484" s="237"/>
      <c r="Q1484" s="237"/>
      <c r="R1484" s="237"/>
      <c r="S1484" s="237"/>
      <c r="T1484" s="231"/>
      <c r="V1484" s="146"/>
      <c r="W1484" s="146"/>
      <c r="X1484" s="146"/>
      <c r="Y1484" s="146"/>
      <c r="Z1484" s="146"/>
      <c r="AA1484" s="146"/>
      <c r="AB1484" s="146"/>
      <c r="AC1484" s="146"/>
      <c r="AD1484" s="146"/>
      <c r="AE1484" s="146"/>
      <c r="AF1484" s="146"/>
      <c r="AG1484" s="146"/>
      <c r="AH1484" s="144"/>
      <c r="AI1484" s="146"/>
      <c r="AJ1484" s="184"/>
      <c r="AK1484" s="144"/>
    </row>
    <row r="1485" spans="11:37" s="40" customFormat="1" ht="34.9" customHeight="1">
      <c r="K1485" s="152"/>
      <c r="P1485" s="237"/>
      <c r="Q1485" s="237"/>
      <c r="R1485" s="237"/>
      <c r="S1485" s="237"/>
      <c r="T1485" s="231"/>
      <c r="V1485" s="146"/>
      <c r="W1485" s="146"/>
      <c r="X1485" s="146"/>
      <c r="Y1485" s="146"/>
      <c r="Z1485" s="146"/>
      <c r="AA1485" s="146"/>
      <c r="AB1485" s="146"/>
      <c r="AC1485" s="146"/>
      <c r="AD1485" s="146"/>
      <c r="AE1485" s="146"/>
      <c r="AF1485" s="146"/>
      <c r="AG1485" s="146"/>
      <c r="AH1485" s="144"/>
      <c r="AI1485" s="146"/>
      <c r="AJ1485" s="184"/>
      <c r="AK1485" s="144"/>
    </row>
    <row r="1486" spans="11:37" s="40" customFormat="1" ht="34.9" customHeight="1">
      <c r="K1486" s="152"/>
      <c r="P1486" s="237"/>
      <c r="Q1486" s="237"/>
      <c r="R1486" s="237"/>
      <c r="S1486" s="237"/>
      <c r="T1486" s="231"/>
      <c r="V1486" s="146"/>
      <c r="W1486" s="146"/>
      <c r="X1486" s="146"/>
      <c r="Y1486" s="146"/>
      <c r="Z1486" s="146"/>
      <c r="AA1486" s="146"/>
      <c r="AB1486" s="146"/>
      <c r="AC1486" s="146"/>
      <c r="AD1486" s="146"/>
      <c r="AE1486" s="146"/>
      <c r="AF1486" s="146"/>
      <c r="AG1486" s="146"/>
      <c r="AH1486" s="144"/>
      <c r="AI1486" s="146"/>
      <c r="AJ1486" s="184"/>
      <c r="AK1486" s="144"/>
    </row>
    <row r="1487" spans="11:37" s="40" customFormat="1" ht="34.9" customHeight="1">
      <c r="K1487" s="152"/>
      <c r="P1487" s="237"/>
      <c r="Q1487" s="237"/>
      <c r="R1487" s="237"/>
      <c r="S1487" s="237"/>
      <c r="T1487" s="231"/>
      <c r="V1487" s="146"/>
      <c r="W1487" s="146"/>
      <c r="X1487" s="146"/>
      <c r="Y1487" s="146"/>
      <c r="Z1487" s="146"/>
      <c r="AA1487" s="146"/>
      <c r="AB1487" s="146"/>
      <c r="AC1487" s="146"/>
      <c r="AD1487" s="146"/>
      <c r="AE1487" s="146"/>
      <c r="AF1487" s="146"/>
      <c r="AG1487" s="146"/>
      <c r="AH1487" s="144"/>
      <c r="AI1487" s="146"/>
      <c r="AJ1487" s="184"/>
      <c r="AK1487" s="144"/>
    </row>
    <row r="1488" spans="11:37" s="40" customFormat="1" ht="34.9" customHeight="1">
      <c r="K1488" s="152"/>
      <c r="P1488" s="237"/>
      <c r="Q1488" s="237"/>
      <c r="R1488" s="237"/>
      <c r="S1488" s="237"/>
      <c r="T1488" s="231"/>
      <c r="V1488" s="146"/>
      <c r="W1488" s="146"/>
      <c r="X1488" s="146"/>
      <c r="Y1488" s="146"/>
      <c r="Z1488" s="146"/>
      <c r="AA1488" s="146"/>
      <c r="AB1488" s="146"/>
      <c r="AC1488" s="146"/>
      <c r="AD1488" s="146"/>
      <c r="AE1488" s="146"/>
      <c r="AF1488" s="146"/>
      <c r="AG1488" s="146"/>
      <c r="AH1488" s="144"/>
      <c r="AI1488" s="146"/>
      <c r="AJ1488" s="184"/>
      <c r="AK1488" s="144"/>
    </row>
    <row r="1489" spans="4:37" s="40" customFormat="1" ht="34.9" customHeight="1">
      <c r="K1489" s="152"/>
      <c r="P1489" s="237"/>
      <c r="Q1489" s="237"/>
      <c r="R1489" s="237"/>
      <c r="S1489" s="237"/>
      <c r="T1489" s="231"/>
      <c r="V1489" s="146"/>
      <c r="W1489" s="146"/>
      <c r="X1489" s="146"/>
      <c r="Y1489" s="146"/>
      <c r="Z1489" s="146"/>
      <c r="AA1489" s="146"/>
      <c r="AB1489" s="146"/>
      <c r="AC1489" s="146"/>
      <c r="AD1489" s="146"/>
      <c r="AE1489" s="146"/>
      <c r="AF1489" s="146"/>
      <c r="AG1489" s="146"/>
      <c r="AH1489" s="144"/>
      <c r="AI1489" s="146"/>
      <c r="AJ1489" s="184"/>
      <c r="AK1489" s="144"/>
    </row>
    <row r="1490" spans="4:37" s="40" customFormat="1" ht="34.9" customHeight="1">
      <c r="K1490" s="152"/>
      <c r="P1490" s="237"/>
      <c r="Q1490" s="237"/>
      <c r="R1490" s="237"/>
      <c r="S1490" s="237"/>
      <c r="T1490" s="231"/>
      <c r="V1490" s="146"/>
      <c r="W1490" s="146"/>
      <c r="X1490" s="146"/>
      <c r="Y1490" s="146"/>
      <c r="Z1490" s="146"/>
      <c r="AA1490" s="146"/>
      <c r="AB1490" s="146"/>
      <c r="AC1490" s="146"/>
      <c r="AD1490" s="146"/>
      <c r="AE1490" s="146"/>
      <c r="AF1490" s="146"/>
      <c r="AG1490" s="146"/>
      <c r="AH1490" s="144"/>
      <c r="AI1490" s="146"/>
      <c r="AJ1490" s="184"/>
      <c r="AK1490" s="144"/>
    </row>
    <row r="1491" spans="4:37" s="40" customFormat="1" ht="34.9" customHeight="1">
      <c r="K1491" s="152"/>
      <c r="P1491" s="237"/>
      <c r="Q1491" s="237"/>
      <c r="R1491" s="237"/>
      <c r="S1491" s="237"/>
      <c r="T1491" s="231"/>
      <c r="V1491" s="146"/>
      <c r="W1491" s="146"/>
      <c r="X1491" s="146"/>
      <c r="Y1491" s="146"/>
      <c r="Z1491" s="146"/>
      <c r="AA1491" s="146"/>
      <c r="AB1491" s="146"/>
      <c r="AC1491" s="146"/>
      <c r="AD1491" s="146"/>
      <c r="AE1491" s="146"/>
      <c r="AF1491" s="146"/>
      <c r="AG1491" s="146"/>
      <c r="AH1491" s="144"/>
      <c r="AI1491" s="146"/>
      <c r="AJ1491" s="184"/>
      <c r="AK1491" s="144"/>
    </row>
    <row r="1492" spans="4:37" s="40" customFormat="1" ht="34.9" customHeight="1">
      <c r="K1492" s="152"/>
      <c r="P1492" s="237"/>
      <c r="Q1492" s="237"/>
      <c r="R1492" s="237"/>
      <c r="S1492" s="237"/>
      <c r="T1492" s="231"/>
      <c r="V1492" s="146"/>
      <c r="W1492" s="146"/>
      <c r="X1492" s="146"/>
      <c r="Y1492" s="146"/>
      <c r="Z1492" s="146"/>
      <c r="AA1492" s="146"/>
      <c r="AB1492" s="146"/>
      <c r="AC1492" s="146"/>
      <c r="AD1492" s="146"/>
      <c r="AE1492" s="146"/>
      <c r="AF1492" s="146"/>
      <c r="AG1492" s="146"/>
      <c r="AH1492" s="144"/>
      <c r="AI1492" s="146"/>
      <c r="AJ1492" s="184"/>
      <c r="AK1492" s="144"/>
    </row>
    <row r="1493" spans="4:37" s="40" customFormat="1" ht="34.9" customHeight="1">
      <c r="K1493" s="152"/>
      <c r="P1493" s="237"/>
      <c r="Q1493" s="237"/>
      <c r="R1493" s="237"/>
      <c r="S1493" s="237"/>
      <c r="T1493" s="231"/>
      <c r="V1493" s="146"/>
      <c r="W1493" s="146"/>
      <c r="X1493" s="146"/>
      <c r="Y1493" s="146"/>
      <c r="Z1493" s="146"/>
      <c r="AA1493" s="146"/>
      <c r="AB1493" s="146"/>
      <c r="AC1493" s="146"/>
      <c r="AD1493" s="146"/>
      <c r="AE1493" s="146"/>
      <c r="AF1493" s="146"/>
      <c r="AG1493" s="146"/>
      <c r="AH1493" s="144"/>
      <c r="AI1493" s="146"/>
      <c r="AJ1493" s="184"/>
      <c r="AK1493" s="144"/>
    </row>
    <row r="1494" spans="4:37" s="40" customFormat="1" ht="34.9" customHeight="1">
      <c r="K1494" s="152"/>
      <c r="P1494" s="237"/>
      <c r="Q1494" s="237"/>
      <c r="R1494" s="237"/>
      <c r="S1494" s="237"/>
      <c r="T1494" s="231"/>
      <c r="V1494" s="146"/>
      <c r="W1494" s="146"/>
      <c r="X1494" s="146"/>
      <c r="Y1494" s="146"/>
      <c r="Z1494" s="146"/>
      <c r="AA1494" s="146"/>
      <c r="AB1494" s="146"/>
      <c r="AC1494" s="146"/>
      <c r="AD1494" s="146"/>
      <c r="AE1494" s="146"/>
      <c r="AF1494" s="146"/>
      <c r="AG1494" s="146"/>
      <c r="AH1494" s="144"/>
      <c r="AI1494" s="146"/>
      <c r="AJ1494" s="184"/>
      <c r="AK1494" s="144"/>
    </row>
    <row r="1495" spans="4:37" s="40" customFormat="1" ht="34.9" customHeight="1">
      <c r="K1495" s="152"/>
      <c r="P1495" s="237"/>
      <c r="Q1495" s="237"/>
      <c r="R1495" s="237"/>
      <c r="S1495" s="237"/>
      <c r="T1495" s="231"/>
      <c r="V1495" s="146"/>
      <c r="W1495" s="146"/>
      <c r="X1495" s="146"/>
      <c r="Y1495" s="146"/>
      <c r="Z1495" s="146"/>
      <c r="AA1495" s="146"/>
      <c r="AB1495" s="146"/>
      <c r="AC1495" s="146"/>
      <c r="AD1495" s="146"/>
      <c r="AE1495" s="146"/>
      <c r="AF1495" s="146"/>
      <c r="AG1495" s="146"/>
      <c r="AH1495" s="144"/>
      <c r="AI1495" s="146"/>
      <c r="AJ1495" s="184"/>
      <c r="AK1495" s="144"/>
    </row>
    <row r="1496" spans="4:37" s="40" customFormat="1" ht="34.9" customHeight="1">
      <c r="K1496" s="152"/>
      <c r="P1496" s="237"/>
      <c r="Q1496" s="237"/>
      <c r="R1496" s="237"/>
      <c r="S1496" s="237"/>
      <c r="T1496" s="231"/>
      <c r="V1496" s="146"/>
      <c r="W1496" s="146"/>
      <c r="X1496" s="146"/>
      <c r="Y1496" s="146"/>
      <c r="Z1496" s="146"/>
      <c r="AA1496" s="146"/>
      <c r="AB1496" s="146"/>
      <c r="AC1496" s="146"/>
      <c r="AD1496" s="146"/>
      <c r="AE1496" s="146"/>
      <c r="AF1496" s="146"/>
      <c r="AG1496" s="146"/>
      <c r="AH1496" s="144"/>
      <c r="AI1496" s="146"/>
      <c r="AJ1496" s="184"/>
      <c r="AK1496" s="144"/>
    </row>
    <row r="1497" spans="4:37" s="40" customFormat="1" ht="34.9" customHeight="1">
      <c r="D1497" s="28"/>
      <c r="K1497" s="43"/>
      <c r="O1497" s="28"/>
      <c r="P1497" s="237"/>
      <c r="Q1497" s="237"/>
      <c r="R1497" s="237"/>
      <c r="S1497" s="237"/>
      <c r="T1497" s="231"/>
      <c r="U1497" s="28"/>
      <c r="V1497" s="146"/>
      <c r="W1497" s="146"/>
      <c r="X1497" s="146"/>
      <c r="Y1497" s="146"/>
      <c r="Z1497" s="146"/>
      <c r="AA1497" s="146"/>
      <c r="AB1497" s="146"/>
      <c r="AC1497" s="146"/>
      <c r="AD1497" s="146"/>
      <c r="AE1497" s="146"/>
      <c r="AF1497" s="146"/>
      <c r="AG1497" s="146"/>
      <c r="AH1497" s="42"/>
      <c r="AI1497" s="146"/>
      <c r="AJ1497" s="184"/>
      <c r="AK1497" s="144"/>
    </row>
    <row r="1498" spans="4:37" s="40" customFormat="1" ht="34.9" customHeight="1">
      <c r="D1498" s="28"/>
      <c r="K1498" s="43"/>
      <c r="O1498" s="28"/>
      <c r="P1498" s="237"/>
      <c r="Q1498" s="237"/>
      <c r="R1498" s="237"/>
      <c r="S1498" s="237"/>
      <c r="T1498" s="231"/>
      <c r="U1498" s="28"/>
      <c r="V1498" s="146"/>
      <c r="W1498" s="146"/>
      <c r="X1498" s="146"/>
      <c r="Y1498" s="146"/>
      <c r="Z1498" s="146"/>
      <c r="AA1498" s="146"/>
      <c r="AB1498" s="146"/>
      <c r="AC1498" s="146"/>
      <c r="AD1498" s="146"/>
      <c r="AE1498" s="146"/>
      <c r="AF1498" s="146"/>
      <c r="AG1498" s="146"/>
      <c r="AH1498" s="42"/>
      <c r="AI1498" s="146"/>
      <c r="AJ1498" s="184"/>
      <c r="AK1498" s="144"/>
    </row>
    <row r="1499" spans="4:37" s="40" customFormat="1" ht="34.9" customHeight="1">
      <c r="D1499" s="28"/>
      <c r="K1499" s="43"/>
      <c r="O1499" s="28"/>
      <c r="P1499" s="237"/>
      <c r="Q1499" s="237"/>
      <c r="R1499" s="237"/>
      <c r="S1499" s="237"/>
      <c r="T1499" s="231"/>
      <c r="U1499" s="28"/>
      <c r="V1499" s="146"/>
      <c r="W1499" s="146"/>
      <c r="X1499" s="146"/>
      <c r="Y1499" s="146"/>
      <c r="Z1499" s="146"/>
      <c r="AA1499" s="146"/>
      <c r="AB1499" s="146"/>
      <c r="AC1499" s="146"/>
      <c r="AD1499" s="146"/>
      <c r="AE1499" s="146"/>
      <c r="AF1499" s="146"/>
      <c r="AG1499" s="146"/>
      <c r="AH1499" s="42"/>
      <c r="AI1499" s="146"/>
      <c r="AJ1499" s="184"/>
      <c r="AK1499" s="144"/>
    </row>
    <row r="1500" spans="4:37" s="40" customFormat="1" ht="34.9" customHeight="1">
      <c r="D1500" s="28"/>
      <c r="K1500" s="43"/>
      <c r="O1500" s="28"/>
      <c r="P1500" s="237"/>
      <c r="Q1500" s="237"/>
      <c r="R1500" s="237"/>
      <c r="S1500" s="237"/>
      <c r="T1500" s="231"/>
      <c r="U1500" s="28"/>
      <c r="V1500" s="146"/>
      <c r="W1500" s="146"/>
      <c r="X1500" s="146"/>
      <c r="Y1500" s="146"/>
      <c r="Z1500" s="146"/>
      <c r="AA1500" s="146"/>
      <c r="AB1500" s="146"/>
      <c r="AC1500" s="146"/>
      <c r="AD1500" s="146"/>
      <c r="AE1500" s="146"/>
      <c r="AF1500" s="146"/>
      <c r="AG1500" s="146"/>
      <c r="AH1500" s="42"/>
      <c r="AI1500" s="146"/>
      <c r="AJ1500" s="184"/>
      <c r="AK1500" s="144"/>
    </row>
    <row r="1501" spans="4:37" s="40" customFormat="1" ht="34.9" customHeight="1">
      <c r="D1501" s="28"/>
      <c r="K1501" s="43"/>
      <c r="O1501" s="28"/>
      <c r="P1501" s="237"/>
      <c r="Q1501" s="237"/>
      <c r="R1501" s="237"/>
      <c r="S1501" s="237"/>
      <c r="T1501" s="231"/>
      <c r="U1501" s="28"/>
      <c r="V1501" s="146"/>
      <c r="W1501" s="146"/>
      <c r="X1501" s="146"/>
      <c r="Y1501" s="146"/>
      <c r="Z1501" s="146"/>
      <c r="AA1501" s="146"/>
      <c r="AB1501" s="146"/>
      <c r="AC1501" s="146"/>
      <c r="AD1501" s="146"/>
      <c r="AE1501" s="146"/>
      <c r="AF1501" s="146"/>
      <c r="AG1501" s="146"/>
      <c r="AH1501" s="42"/>
      <c r="AI1501" s="146"/>
      <c r="AJ1501" s="184"/>
      <c r="AK1501" s="144"/>
    </row>
    <row r="1502" spans="4:37" s="40" customFormat="1" ht="34.9" customHeight="1">
      <c r="D1502" s="28"/>
      <c r="K1502" s="43"/>
      <c r="O1502" s="28"/>
      <c r="P1502" s="237"/>
      <c r="Q1502" s="237"/>
      <c r="R1502" s="237"/>
      <c r="S1502" s="237"/>
      <c r="T1502" s="231"/>
      <c r="U1502" s="28"/>
      <c r="V1502" s="146"/>
      <c r="W1502" s="146"/>
      <c r="X1502" s="146"/>
      <c r="Y1502" s="146"/>
      <c r="Z1502" s="146"/>
      <c r="AA1502" s="146"/>
      <c r="AB1502" s="146"/>
      <c r="AC1502" s="146"/>
      <c r="AD1502" s="146"/>
      <c r="AE1502" s="146"/>
      <c r="AF1502" s="146"/>
      <c r="AG1502" s="146"/>
      <c r="AH1502" s="42"/>
      <c r="AI1502" s="146"/>
      <c r="AJ1502" s="184"/>
      <c r="AK1502" s="144"/>
    </row>
    <row r="1503" spans="4:37" s="40" customFormat="1" ht="34.9" customHeight="1">
      <c r="D1503" s="28"/>
      <c r="K1503" s="43"/>
      <c r="O1503" s="28"/>
      <c r="P1503" s="237"/>
      <c r="Q1503" s="237"/>
      <c r="R1503" s="237"/>
      <c r="S1503" s="237"/>
      <c r="T1503" s="231"/>
      <c r="U1503" s="28"/>
      <c r="V1503" s="146"/>
      <c r="W1503" s="146"/>
      <c r="X1503" s="146"/>
      <c r="Y1503" s="146"/>
      <c r="Z1503" s="146"/>
      <c r="AA1503" s="146"/>
      <c r="AB1503" s="146"/>
      <c r="AC1503" s="146"/>
      <c r="AD1503" s="146"/>
      <c r="AE1503" s="146"/>
      <c r="AF1503" s="146"/>
      <c r="AG1503" s="146"/>
      <c r="AH1503" s="42"/>
      <c r="AI1503" s="146"/>
      <c r="AJ1503" s="184"/>
      <c r="AK1503" s="144"/>
    </row>
    <row r="1504" spans="4:37" s="40" customFormat="1" ht="34.9" customHeight="1">
      <c r="D1504" s="28"/>
      <c r="K1504" s="43"/>
      <c r="O1504" s="28"/>
      <c r="P1504" s="237"/>
      <c r="Q1504" s="237"/>
      <c r="R1504" s="237"/>
      <c r="S1504" s="237"/>
      <c r="T1504" s="231"/>
      <c r="U1504" s="28"/>
      <c r="V1504" s="146"/>
      <c r="W1504" s="146"/>
      <c r="X1504" s="146"/>
      <c r="Y1504" s="146"/>
      <c r="Z1504" s="146"/>
      <c r="AA1504" s="146"/>
      <c r="AB1504" s="146"/>
      <c r="AC1504" s="146"/>
      <c r="AD1504" s="146"/>
      <c r="AE1504" s="146"/>
      <c r="AF1504" s="146"/>
      <c r="AG1504" s="146"/>
      <c r="AH1504" s="42"/>
      <c r="AI1504" s="146"/>
      <c r="AJ1504" s="184"/>
      <c r="AK1504" s="144"/>
    </row>
    <row r="1505" spans="4:37" s="40" customFormat="1" ht="34.9" customHeight="1">
      <c r="D1505" s="28"/>
      <c r="K1505" s="43"/>
      <c r="O1505" s="28"/>
      <c r="P1505" s="237"/>
      <c r="Q1505" s="237"/>
      <c r="R1505" s="237"/>
      <c r="S1505" s="237"/>
      <c r="T1505" s="231"/>
      <c r="U1505" s="28"/>
      <c r="V1505" s="146"/>
      <c r="W1505" s="146"/>
      <c r="X1505" s="146"/>
      <c r="Y1505" s="146"/>
      <c r="Z1505" s="146"/>
      <c r="AA1505" s="146"/>
      <c r="AB1505" s="146"/>
      <c r="AC1505" s="146"/>
      <c r="AD1505" s="146"/>
      <c r="AE1505" s="146"/>
      <c r="AF1505" s="146"/>
      <c r="AG1505" s="146"/>
      <c r="AH1505" s="42"/>
      <c r="AI1505" s="146"/>
      <c r="AJ1505" s="184"/>
      <c r="AK1505" s="144"/>
    </row>
    <row r="1506" spans="4:37" s="40" customFormat="1" ht="34.9" customHeight="1">
      <c r="D1506" s="28"/>
      <c r="K1506" s="43"/>
      <c r="O1506" s="28"/>
      <c r="P1506" s="237"/>
      <c r="Q1506" s="237"/>
      <c r="R1506" s="237"/>
      <c r="S1506" s="237"/>
      <c r="T1506" s="231"/>
      <c r="U1506" s="28"/>
      <c r="V1506" s="146"/>
      <c r="W1506" s="146"/>
      <c r="X1506" s="146"/>
      <c r="Y1506" s="146"/>
      <c r="Z1506" s="146"/>
      <c r="AA1506" s="146"/>
      <c r="AB1506" s="146"/>
      <c r="AC1506" s="146"/>
      <c r="AD1506" s="146"/>
      <c r="AE1506" s="146"/>
      <c r="AF1506" s="146"/>
      <c r="AG1506" s="146"/>
      <c r="AH1506" s="42"/>
      <c r="AI1506" s="146"/>
      <c r="AJ1506" s="184"/>
      <c r="AK1506" s="144"/>
    </row>
    <row r="1507" spans="4:37" s="40" customFormat="1" ht="34.9" customHeight="1">
      <c r="D1507" s="28"/>
      <c r="K1507" s="43"/>
      <c r="O1507" s="28"/>
      <c r="P1507" s="237"/>
      <c r="Q1507" s="237"/>
      <c r="R1507" s="237"/>
      <c r="S1507" s="237"/>
      <c r="T1507" s="231"/>
      <c r="U1507" s="28"/>
      <c r="V1507" s="146"/>
      <c r="W1507" s="146"/>
      <c r="X1507" s="146"/>
      <c r="Y1507" s="146"/>
      <c r="Z1507" s="146"/>
      <c r="AA1507" s="146"/>
      <c r="AB1507" s="146"/>
      <c r="AC1507" s="146"/>
      <c r="AD1507" s="146"/>
      <c r="AE1507" s="146"/>
      <c r="AF1507" s="146"/>
      <c r="AG1507" s="146"/>
      <c r="AH1507" s="42"/>
      <c r="AI1507" s="146"/>
      <c r="AJ1507" s="184"/>
      <c r="AK1507" s="144"/>
    </row>
    <row r="1508" spans="4:37" s="40" customFormat="1" ht="34.9" customHeight="1">
      <c r="D1508" s="28"/>
      <c r="K1508" s="43"/>
      <c r="O1508" s="28"/>
      <c r="P1508" s="237"/>
      <c r="Q1508" s="237"/>
      <c r="R1508" s="237"/>
      <c r="S1508" s="237"/>
      <c r="T1508" s="231"/>
      <c r="U1508" s="28"/>
      <c r="V1508" s="146"/>
      <c r="W1508" s="146"/>
      <c r="X1508" s="146"/>
      <c r="Y1508" s="146"/>
      <c r="Z1508" s="146"/>
      <c r="AA1508" s="146"/>
      <c r="AB1508" s="146"/>
      <c r="AC1508" s="146"/>
      <c r="AD1508" s="146"/>
      <c r="AE1508" s="146"/>
      <c r="AF1508" s="146"/>
      <c r="AG1508" s="146"/>
      <c r="AH1508" s="42"/>
      <c r="AI1508" s="146"/>
      <c r="AJ1508" s="184"/>
      <c r="AK1508" s="144"/>
    </row>
    <row r="1509" spans="4:37" s="40" customFormat="1" ht="34.9" customHeight="1">
      <c r="D1509" s="28"/>
      <c r="K1509" s="43"/>
      <c r="O1509" s="28"/>
      <c r="P1509" s="237"/>
      <c r="Q1509" s="237"/>
      <c r="R1509" s="237"/>
      <c r="S1509" s="237"/>
      <c r="T1509" s="231"/>
      <c r="U1509" s="28"/>
      <c r="V1509" s="146"/>
      <c r="W1509" s="146"/>
      <c r="X1509" s="146"/>
      <c r="Y1509" s="146"/>
      <c r="Z1509" s="146"/>
      <c r="AA1509" s="146"/>
      <c r="AB1509" s="146"/>
      <c r="AC1509" s="146"/>
      <c r="AD1509" s="146"/>
      <c r="AE1509" s="146"/>
      <c r="AF1509" s="146"/>
      <c r="AG1509" s="146"/>
      <c r="AH1509" s="42"/>
      <c r="AI1509" s="146"/>
      <c r="AJ1509" s="184"/>
      <c r="AK1509" s="144"/>
    </row>
    <row r="1510" spans="4:37" s="40" customFormat="1" ht="34.9" customHeight="1">
      <c r="D1510" s="28"/>
      <c r="K1510" s="43"/>
      <c r="O1510" s="28"/>
      <c r="P1510" s="237"/>
      <c r="Q1510" s="237"/>
      <c r="R1510" s="237"/>
      <c r="S1510" s="237"/>
      <c r="T1510" s="231"/>
      <c r="U1510" s="28"/>
      <c r="V1510" s="146"/>
      <c r="W1510" s="146"/>
      <c r="X1510" s="146"/>
      <c r="Y1510" s="146"/>
      <c r="Z1510" s="146"/>
      <c r="AA1510" s="146"/>
      <c r="AB1510" s="146"/>
      <c r="AC1510" s="146"/>
      <c r="AD1510" s="146"/>
      <c r="AE1510" s="146"/>
      <c r="AF1510" s="146"/>
      <c r="AG1510" s="146"/>
      <c r="AH1510" s="42"/>
      <c r="AI1510" s="146"/>
      <c r="AJ1510" s="184"/>
      <c r="AK1510" s="144"/>
    </row>
    <row r="1511" spans="4:37" s="40" customFormat="1" ht="34.9" customHeight="1">
      <c r="D1511" s="28"/>
      <c r="K1511" s="43"/>
      <c r="O1511" s="28"/>
      <c r="P1511" s="237"/>
      <c r="Q1511" s="237"/>
      <c r="R1511" s="237"/>
      <c r="S1511" s="237"/>
      <c r="T1511" s="231"/>
      <c r="U1511" s="28"/>
      <c r="V1511" s="146"/>
      <c r="W1511" s="146"/>
      <c r="X1511" s="146"/>
      <c r="Y1511" s="146"/>
      <c r="Z1511" s="146"/>
      <c r="AA1511" s="146"/>
      <c r="AB1511" s="146"/>
      <c r="AC1511" s="146"/>
      <c r="AD1511" s="146"/>
      <c r="AE1511" s="146"/>
      <c r="AF1511" s="146"/>
      <c r="AG1511" s="146"/>
      <c r="AH1511" s="42"/>
      <c r="AI1511" s="146"/>
      <c r="AJ1511" s="184"/>
      <c r="AK1511" s="144"/>
    </row>
    <row r="1512" spans="4:37" s="40" customFormat="1" ht="34.9" customHeight="1">
      <c r="D1512" s="28"/>
      <c r="K1512" s="43"/>
      <c r="O1512" s="28"/>
      <c r="P1512" s="237"/>
      <c r="Q1512" s="237"/>
      <c r="R1512" s="237"/>
      <c r="S1512" s="237"/>
      <c r="T1512" s="231"/>
      <c r="U1512" s="28"/>
      <c r="V1512" s="146"/>
      <c r="W1512" s="146"/>
      <c r="X1512" s="146"/>
      <c r="Y1512" s="146"/>
      <c r="Z1512" s="146"/>
      <c r="AA1512" s="146"/>
      <c r="AB1512" s="146"/>
      <c r="AC1512" s="146"/>
      <c r="AD1512" s="146"/>
      <c r="AE1512" s="146"/>
      <c r="AF1512" s="146"/>
      <c r="AG1512" s="146"/>
      <c r="AH1512" s="42"/>
      <c r="AI1512" s="146"/>
      <c r="AJ1512" s="184"/>
      <c r="AK1512" s="144"/>
    </row>
    <row r="1513" spans="4:37" s="40" customFormat="1" ht="34.9" customHeight="1">
      <c r="D1513" s="28"/>
      <c r="K1513" s="43"/>
      <c r="O1513" s="28"/>
      <c r="P1513" s="237"/>
      <c r="Q1513" s="237"/>
      <c r="R1513" s="237"/>
      <c r="S1513" s="237"/>
      <c r="T1513" s="231"/>
      <c r="U1513" s="28"/>
      <c r="V1513" s="146"/>
      <c r="W1513" s="146"/>
      <c r="X1513" s="146"/>
      <c r="Y1513" s="146"/>
      <c r="Z1513" s="146"/>
      <c r="AA1513" s="146"/>
      <c r="AB1513" s="146"/>
      <c r="AC1513" s="146"/>
      <c r="AD1513" s="146"/>
      <c r="AE1513" s="146"/>
      <c r="AF1513" s="146"/>
      <c r="AG1513" s="146"/>
      <c r="AH1513" s="42"/>
      <c r="AI1513" s="146"/>
      <c r="AJ1513" s="184"/>
      <c r="AK1513" s="144"/>
    </row>
    <row r="1514" spans="4:37" s="40" customFormat="1" ht="34.9" customHeight="1">
      <c r="D1514" s="28"/>
      <c r="K1514" s="43"/>
      <c r="O1514" s="28"/>
      <c r="P1514" s="237"/>
      <c r="Q1514" s="237"/>
      <c r="R1514" s="237"/>
      <c r="S1514" s="237"/>
      <c r="T1514" s="231"/>
      <c r="U1514" s="28"/>
      <c r="V1514" s="146"/>
      <c r="W1514" s="146"/>
      <c r="X1514" s="146"/>
      <c r="Y1514" s="146"/>
      <c r="Z1514" s="146"/>
      <c r="AA1514" s="146"/>
      <c r="AB1514" s="146"/>
      <c r="AC1514" s="146"/>
      <c r="AD1514" s="146"/>
      <c r="AE1514" s="146"/>
      <c r="AF1514" s="146"/>
      <c r="AG1514" s="146"/>
      <c r="AH1514" s="42"/>
      <c r="AI1514" s="146"/>
      <c r="AJ1514" s="184"/>
      <c r="AK1514" s="144"/>
    </row>
    <row r="1515" spans="4:37" s="40" customFormat="1" ht="34.9" customHeight="1">
      <c r="D1515" s="28"/>
      <c r="K1515" s="43"/>
      <c r="O1515" s="28"/>
      <c r="P1515" s="237"/>
      <c r="Q1515" s="237"/>
      <c r="R1515" s="237"/>
      <c r="S1515" s="237"/>
      <c r="T1515" s="231"/>
      <c r="U1515" s="28"/>
      <c r="V1515" s="146"/>
      <c r="W1515" s="146"/>
      <c r="X1515" s="146"/>
      <c r="Y1515" s="146"/>
      <c r="Z1515" s="146"/>
      <c r="AA1515" s="146"/>
      <c r="AB1515" s="146"/>
      <c r="AC1515" s="146"/>
      <c r="AD1515" s="146"/>
      <c r="AE1515" s="146"/>
      <c r="AF1515" s="146"/>
      <c r="AG1515" s="146"/>
      <c r="AH1515" s="42"/>
      <c r="AI1515" s="146"/>
      <c r="AJ1515" s="184"/>
      <c r="AK1515" s="144"/>
    </row>
    <row r="1516" spans="4:37" s="40" customFormat="1" ht="34.9" customHeight="1">
      <c r="D1516" s="28"/>
      <c r="K1516" s="43"/>
      <c r="O1516" s="28"/>
      <c r="P1516" s="237"/>
      <c r="Q1516" s="237"/>
      <c r="R1516" s="237"/>
      <c r="S1516" s="237"/>
      <c r="T1516" s="231"/>
      <c r="U1516" s="28"/>
      <c r="V1516" s="146"/>
      <c r="W1516" s="146"/>
      <c r="X1516" s="146"/>
      <c r="Y1516" s="146"/>
      <c r="Z1516" s="146"/>
      <c r="AA1516" s="146"/>
      <c r="AB1516" s="146"/>
      <c r="AC1516" s="146"/>
      <c r="AD1516" s="146"/>
      <c r="AE1516" s="146"/>
      <c r="AF1516" s="146"/>
      <c r="AG1516" s="146"/>
      <c r="AH1516" s="42"/>
      <c r="AI1516" s="146"/>
      <c r="AJ1516" s="184"/>
      <c r="AK1516" s="144"/>
    </row>
    <row r="1517" spans="4:37" s="40" customFormat="1" ht="34.9" customHeight="1">
      <c r="D1517" s="28"/>
      <c r="K1517" s="43"/>
      <c r="O1517" s="28"/>
      <c r="P1517" s="237"/>
      <c r="Q1517" s="237"/>
      <c r="R1517" s="237"/>
      <c r="S1517" s="237"/>
      <c r="T1517" s="231"/>
      <c r="U1517" s="28"/>
      <c r="V1517" s="146"/>
      <c r="W1517" s="146"/>
      <c r="X1517" s="146"/>
      <c r="Y1517" s="146"/>
      <c r="Z1517" s="146"/>
      <c r="AA1517" s="146"/>
      <c r="AB1517" s="146"/>
      <c r="AC1517" s="146"/>
      <c r="AD1517" s="146"/>
      <c r="AE1517" s="146"/>
      <c r="AF1517" s="146"/>
      <c r="AG1517" s="146"/>
      <c r="AH1517" s="42"/>
      <c r="AI1517" s="146"/>
      <c r="AJ1517" s="184"/>
      <c r="AK1517" s="144"/>
    </row>
    <row r="1518" spans="4:37" s="40" customFormat="1" ht="34.9" customHeight="1">
      <c r="D1518" s="28"/>
      <c r="K1518" s="43"/>
      <c r="O1518" s="28"/>
      <c r="P1518" s="237"/>
      <c r="Q1518" s="237"/>
      <c r="R1518" s="237"/>
      <c r="S1518" s="237"/>
      <c r="T1518" s="231"/>
      <c r="U1518" s="28"/>
      <c r="V1518" s="146"/>
      <c r="W1518" s="146"/>
      <c r="X1518" s="146"/>
      <c r="Y1518" s="146"/>
      <c r="Z1518" s="146"/>
      <c r="AA1518" s="146"/>
      <c r="AB1518" s="146"/>
      <c r="AC1518" s="146"/>
      <c r="AD1518" s="146"/>
      <c r="AE1518" s="146"/>
      <c r="AF1518" s="146"/>
      <c r="AG1518" s="146"/>
      <c r="AH1518" s="42"/>
      <c r="AI1518" s="146"/>
      <c r="AJ1518" s="184"/>
      <c r="AK1518" s="144"/>
    </row>
    <row r="1519" spans="4:37" s="40" customFormat="1" ht="34.9" customHeight="1">
      <c r="D1519" s="28"/>
      <c r="K1519" s="43"/>
      <c r="O1519" s="28"/>
      <c r="P1519" s="237"/>
      <c r="Q1519" s="237"/>
      <c r="R1519" s="237"/>
      <c r="S1519" s="237"/>
      <c r="T1519" s="231"/>
      <c r="U1519" s="28"/>
      <c r="V1519" s="146"/>
      <c r="W1519" s="146"/>
      <c r="X1519" s="146"/>
      <c r="Y1519" s="146"/>
      <c r="Z1519" s="146"/>
      <c r="AA1519" s="146"/>
      <c r="AB1519" s="146"/>
      <c r="AC1519" s="146"/>
      <c r="AD1519" s="146"/>
      <c r="AE1519" s="146"/>
      <c r="AF1519" s="146"/>
      <c r="AG1519" s="146"/>
      <c r="AH1519" s="42"/>
      <c r="AI1519" s="146"/>
      <c r="AJ1519" s="184"/>
      <c r="AK1519" s="144"/>
    </row>
    <row r="1520" spans="4:37" s="40" customFormat="1" ht="34.9" customHeight="1">
      <c r="D1520" s="28"/>
      <c r="K1520" s="43"/>
      <c r="O1520" s="28"/>
      <c r="P1520" s="237"/>
      <c r="Q1520" s="237"/>
      <c r="R1520" s="237"/>
      <c r="S1520" s="237"/>
      <c r="T1520" s="231"/>
      <c r="U1520" s="28"/>
      <c r="V1520" s="146"/>
      <c r="W1520" s="146"/>
      <c r="X1520" s="146"/>
      <c r="Y1520" s="146"/>
      <c r="Z1520" s="146"/>
      <c r="AA1520" s="146"/>
      <c r="AB1520" s="146"/>
      <c r="AC1520" s="146"/>
      <c r="AD1520" s="146"/>
      <c r="AE1520" s="146"/>
      <c r="AF1520" s="146"/>
      <c r="AG1520" s="146"/>
      <c r="AH1520" s="42"/>
      <c r="AI1520" s="146"/>
      <c r="AJ1520" s="184"/>
      <c r="AK1520" s="144"/>
    </row>
    <row r="1521" spans="4:37" s="40" customFormat="1" ht="34.9" customHeight="1">
      <c r="D1521" s="28"/>
      <c r="K1521" s="43"/>
      <c r="O1521" s="28"/>
      <c r="P1521" s="237"/>
      <c r="Q1521" s="237"/>
      <c r="R1521" s="237"/>
      <c r="S1521" s="237"/>
      <c r="T1521" s="231"/>
      <c r="U1521" s="28"/>
      <c r="V1521" s="146"/>
      <c r="W1521" s="146"/>
      <c r="X1521" s="146"/>
      <c r="Y1521" s="146"/>
      <c r="Z1521" s="146"/>
      <c r="AA1521" s="146"/>
      <c r="AB1521" s="146"/>
      <c r="AC1521" s="146"/>
      <c r="AD1521" s="146"/>
      <c r="AE1521" s="146"/>
      <c r="AF1521" s="146"/>
      <c r="AG1521" s="146"/>
      <c r="AH1521" s="42"/>
      <c r="AI1521" s="146"/>
      <c r="AJ1521" s="184"/>
      <c r="AK1521" s="144"/>
    </row>
    <row r="1522" spans="4:37" s="40" customFormat="1" ht="34.9" customHeight="1">
      <c r="D1522" s="28"/>
      <c r="K1522" s="43"/>
      <c r="O1522" s="28"/>
      <c r="P1522" s="237"/>
      <c r="Q1522" s="237"/>
      <c r="R1522" s="237"/>
      <c r="S1522" s="237"/>
      <c r="T1522" s="231"/>
      <c r="U1522" s="28"/>
      <c r="V1522" s="146"/>
      <c r="W1522" s="146"/>
      <c r="X1522" s="146"/>
      <c r="Y1522" s="146"/>
      <c r="Z1522" s="146"/>
      <c r="AA1522" s="146"/>
      <c r="AB1522" s="146"/>
      <c r="AC1522" s="146"/>
      <c r="AD1522" s="146"/>
      <c r="AE1522" s="146"/>
      <c r="AF1522" s="146"/>
      <c r="AG1522" s="146"/>
      <c r="AH1522" s="42"/>
      <c r="AI1522" s="146"/>
      <c r="AJ1522" s="184"/>
      <c r="AK1522" s="144"/>
    </row>
    <row r="1523" spans="4:37" s="40" customFormat="1" ht="34.9" customHeight="1">
      <c r="D1523" s="28"/>
      <c r="K1523" s="43"/>
      <c r="O1523" s="28"/>
      <c r="P1523" s="237"/>
      <c r="Q1523" s="237"/>
      <c r="R1523" s="237"/>
      <c r="S1523" s="237"/>
      <c r="T1523" s="231"/>
      <c r="U1523" s="28"/>
      <c r="V1523" s="146"/>
      <c r="W1523" s="146"/>
      <c r="X1523" s="146"/>
      <c r="Y1523" s="146"/>
      <c r="Z1523" s="146"/>
      <c r="AA1523" s="146"/>
      <c r="AB1523" s="146"/>
      <c r="AC1523" s="146"/>
      <c r="AD1523" s="146"/>
      <c r="AE1523" s="146"/>
      <c r="AF1523" s="146"/>
      <c r="AG1523" s="146"/>
      <c r="AH1523" s="42"/>
      <c r="AI1523" s="146"/>
      <c r="AJ1523" s="184"/>
      <c r="AK1523" s="144"/>
    </row>
    <row r="1524" spans="4:37" s="40" customFormat="1" ht="34.9" customHeight="1">
      <c r="D1524" s="28"/>
      <c r="K1524" s="43"/>
      <c r="O1524" s="28"/>
      <c r="P1524" s="237"/>
      <c r="Q1524" s="237"/>
      <c r="R1524" s="237"/>
      <c r="S1524" s="237"/>
      <c r="T1524" s="231"/>
      <c r="U1524" s="28"/>
      <c r="V1524" s="146"/>
      <c r="W1524" s="146"/>
      <c r="X1524" s="146"/>
      <c r="Y1524" s="146"/>
      <c r="Z1524" s="146"/>
      <c r="AA1524" s="146"/>
      <c r="AB1524" s="146"/>
      <c r="AC1524" s="146"/>
      <c r="AD1524" s="146"/>
      <c r="AE1524" s="146"/>
      <c r="AF1524" s="146"/>
      <c r="AG1524" s="146"/>
      <c r="AH1524" s="42"/>
      <c r="AI1524" s="146"/>
      <c r="AJ1524" s="184"/>
      <c r="AK1524" s="144"/>
    </row>
    <row r="1525" spans="4:37" s="40" customFormat="1" ht="34.9" customHeight="1">
      <c r="D1525" s="28"/>
      <c r="K1525" s="43"/>
      <c r="O1525" s="28"/>
      <c r="P1525" s="237"/>
      <c r="Q1525" s="237"/>
      <c r="R1525" s="237"/>
      <c r="S1525" s="237"/>
      <c r="T1525" s="231"/>
      <c r="U1525" s="28"/>
      <c r="V1525" s="146"/>
      <c r="W1525" s="146"/>
      <c r="X1525" s="146"/>
      <c r="Y1525" s="146"/>
      <c r="Z1525" s="146"/>
      <c r="AA1525" s="146"/>
      <c r="AB1525" s="146"/>
      <c r="AC1525" s="146"/>
      <c r="AD1525" s="146"/>
      <c r="AE1525" s="146"/>
      <c r="AF1525" s="146"/>
      <c r="AG1525" s="146"/>
      <c r="AH1525" s="42"/>
      <c r="AI1525" s="146"/>
      <c r="AJ1525" s="184"/>
      <c r="AK1525" s="144"/>
    </row>
    <row r="1526" spans="4:37" s="40" customFormat="1" ht="34.9" customHeight="1">
      <c r="D1526" s="28"/>
      <c r="K1526" s="43"/>
      <c r="O1526" s="28"/>
      <c r="P1526" s="237"/>
      <c r="Q1526" s="237"/>
      <c r="R1526" s="237"/>
      <c r="S1526" s="237"/>
      <c r="T1526" s="231"/>
      <c r="U1526" s="28"/>
      <c r="V1526" s="146"/>
      <c r="W1526" s="146"/>
      <c r="X1526" s="146"/>
      <c r="Y1526" s="146"/>
      <c r="Z1526" s="146"/>
      <c r="AA1526" s="146"/>
      <c r="AB1526" s="146"/>
      <c r="AC1526" s="146"/>
      <c r="AD1526" s="146"/>
      <c r="AE1526" s="146"/>
      <c r="AF1526" s="146"/>
      <c r="AG1526" s="146"/>
      <c r="AH1526" s="42"/>
      <c r="AI1526" s="146"/>
      <c r="AJ1526" s="184"/>
      <c r="AK1526" s="144"/>
    </row>
    <row r="1527" spans="4:37" s="40" customFormat="1" ht="34.9" customHeight="1">
      <c r="D1527" s="28"/>
      <c r="K1527" s="43"/>
      <c r="O1527" s="28"/>
      <c r="P1527" s="237"/>
      <c r="Q1527" s="237"/>
      <c r="R1527" s="237"/>
      <c r="S1527" s="237"/>
      <c r="T1527" s="231"/>
      <c r="U1527" s="28"/>
      <c r="V1527" s="146"/>
      <c r="W1527" s="146"/>
      <c r="X1527" s="146"/>
      <c r="Y1527" s="146"/>
      <c r="Z1527" s="146"/>
      <c r="AA1527" s="146"/>
      <c r="AB1527" s="146"/>
      <c r="AC1527" s="146"/>
      <c r="AD1527" s="146"/>
      <c r="AE1527" s="146"/>
      <c r="AF1527" s="146"/>
      <c r="AG1527" s="146"/>
      <c r="AH1527" s="42"/>
      <c r="AI1527" s="146"/>
      <c r="AJ1527" s="184"/>
      <c r="AK1527" s="144"/>
    </row>
    <row r="1528" spans="4:37" s="40" customFormat="1" ht="34.9" customHeight="1">
      <c r="D1528" s="28"/>
      <c r="K1528" s="43"/>
      <c r="O1528" s="28"/>
      <c r="P1528" s="237"/>
      <c r="Q1528" s="237"/>
      <c r="R1528" s="237"/>
      <c r="S1528" s="237"/>
      <c r="T1528" s="231"/>
      <c r="U1528" s="28"/>
      <c r="V1528" s="146"/>
      <c r="W1528" s="146"/>
      <c r="X1528" s="146"/>
      <c r="Y1528" s="146"/>
      <c r="Z1528" s="146"/>
      <c r="AA1528" s="146"/>
      <c r="AB1528" s="146"/>
      <c r="AC1528" s="146"/>
      <c r="AD1528" s="146"/>
      <c r="AE1528" s="146"/>
      <c r="AF1528" s="146"/>
      <c r="AG1528" s="146"/>
      <c r="AH1528" s="42"/>
      <c r="AI1528" s="146"/>
      <c r="AJ1528" s="184"/>
      <c r="AK1528" s="144"/>
    </row>
    <row r="1529" spans="4:37" s="40" customFormat="1" ht="34.9" customHeight="1">
      <c r="D1529" s="28"/>
      <c r="K1529" s="43"/>
      <c r="O1529" s="28"/>
      <c r="P1529" s="237"/>
      <c r="Q1529" s="237"/>
      <c r="R1529" s="237"/>
      <c r="S1529" s="237"/>
      <c r="T1529" s="231"/>
      <c r="U1529" s="28"/>
      <c r="V1529" s="146"/>
      <c r="W1529" s="146"/>
      <c r="X1529" s="146"/>
      <c r="Y1529" s="146"/>
      <c r="Z1529" s="146"/>
      <c r="AA1529" s="146"/>
      <c r="AB1529" s="146"/>
      <c r="AC1529" s="146"/>
      <c r="AD1529" s="146"/>
      <c r="AE1529" s="146"/>
      <c r="AF1529" s="146"/>
      <c r="AG1529" s="146"/>
      <c r="AH1529" s="42"/>
      <c r="AI1529" s="146"/>
      <c r="AJ1529" s="184"/>
      <c r="AK1529" s="144"/>
    </row>
    <row r="1530" spans="4:37" s="40" customFormat="1" ht="34.9" customHeight="1">
      <c r="D1530" s="28"/>
      <c r="K1530" s="43"/>
      <c r="O1530" s="28"/>
      <c r="P1530" s="237"/>
      <c r="Q1530" s="237"/>
      <c r="R1530" s="237"/>
      <c r="S1530" s="237"/>
      <c r="T1530" s="231"/>
      <c r="U1530" s="28"/>
      <c r="V1530" s="146"/>
      <c r="W1530" s="146"/>
      <c r="X1530" s="146"/>
      <c r="Y1530" s="146"/>
      <c r="Z1530" s="146"/>
      <c r="AA1530" s="146"/>
      <c r="AB1530" s="146"/>
      <c r="AC1530" s="146"/>
      <c r="AD1530" s="146"/>
      <c r="AE1530" s="146"/>
      <c r="AF1530" s="146"/>
      <c r="AG1530" s="146"/>
      <c r="AH1530" s="42"/>
      <c r="AI1530" s="146"/>
      <c r="AJ1530" s="184"/>
      <c r="AK1530" s="144"/>
    </row>
    <row r="1531" spans="4:37" s="40" customFormat="1" ht="34.9" customHeight="1">
      <c r="D1531" s="28"/>
      <c r="K1531" s="43"/>
      <c r="O1531" s="28"/>
      <c r="P1531" s="237"/>
      <c r="Q1531" s="237"/>
      <c r="R1531" s="237"/>
      <c r="S1531" s="237"/>
      <c r="T1531" s="231"/>
      <c r="U1531" s="28"/>
      <c r="V1531" s="146"/>
      <c r="W1531" s="146"/>
      <c r="X1531" s="146"/>
      <c r="Y1531" s="146"/>
      <c r="Z1531" s="146"/>
      <c r="AA1531" s="146"/>
      <c r="AB1531" s="146"/>
      <c r="AC1531" s="146"/>
      <c r="AD1531" s="146"/>
      <c r="AE1531" s="146"/>
      <c r="AF1531" s="146"/>
      <c r="AG1531" s="146"/>
      <c r="AH1531" s="42"/>
      <c r="AI1531" s="146"/>
      <c r="AJ1531" s="184"/>
      <c r="AK1531" s="144"/>
    </row>
    <row r="1532" spans="4:37" s="40" customFormat="1" ht="34.9" customHeight="1">
      <c r="D1532" s="28"/>
      <c r="K1532" s="43"/>
      <c r="O1532" s="28"/>
      <c r="P1532" s="237"/>
      <c r="Q1532" s="237"/>
      <c r="R1532" s="237"/>
      <c r="S1532" s="237"/>
      <c r="T1532" s="231"/>
      <c r="U1532" s="28"/>
      <c r="V1532" s="146"/>
      <c r="W1532" s="146"/>
      <c r="X1532" s="146"/>
      <c r="Y1532" s="146"/>
      <c r="Z1532" s="146"/>
      <c r="AA1532" s="146"/>
      <c r="AB1532" s="146"/>
      <c r="AC1532" s="146"/>
      <c r="AD1532" s="146"/>
      <c r="AE1532" s="146"/>
      <c r="AF1532" s="146"/>
      <c r="AG1532" s="146"/>
      <c r="AH1532" s="42"/>
      <c r="AI1532" s="146"/>
      <c r="AJ1532" s="184"/>
      <c r="AK1532" s="144"/>
    </row>
    <row r="1533" spans="4:37" s="40" customFormat="1" ht="34.9" customHeight="1">
      <c r="D1533" s="28"/>
      <c r="K1533" s="43"/>
      <c r="O1533" s="28"/>
      <c r="P1533" s="237"/>
      <c r="Q1533" s="237"/>
      <c r="R1533" s="237"/>
      <c r="S1533" s="237"/>
      <c r="T1533" s="231"/>
      <c r="U1533" s="28"/>
      <c r="V1533" s="146"/>
      <c r="W1533" s="146"/>
      <c r="X1533" s="146"/>
      <c r="Y1533" s="146"/>
      <c r="Z1533" s="146"/>
      <c r="AA1533" s="146"/>
      <c r="AB1533" s="146"/>
      <c r="AC1533" s="146"/>
      <c r="AD1533" s="146"/>
      <c r="AE1533" s="146"/>
      <c r="AF1533" s="146"/>
      <c r="AG1533" s="146"/>
      <c r="AH1533" s="42"/>
      <c r="AI1533" s="146"/>
      <c r="AJ1533" s="184"/>
      <c r="AK1533" s="144"/>
    </row>
    <row r="1534" spans="4:37" s="40" customFormat="1" ht="34.9" customHeight="1">
      <c r="D1534" s="28"/>
      <c r="K1534" s="43"/>
      <c r="O1534" s="28"/>
      <c r="P1534" s="237"/>
      <c r="Q1534" s="237"/>
      <c r="R1534" s="237"/>
      <c r="S1534" s="237"/>
      <c r="T1534" s="231"/>
      <c r="U1534" s="28"/>
      <c r="V1534" s="146"/>
      <c r="W1534" s="146"/>
      <c r="X1534" s="146"/>
      <c r="Y1534" s="146"/>
      <c r="Z1534" s="146"/>
      <c r="AA1534" s="146"/>
      <c r="AB1534" s="146"/>
      <c r="AC1534" s="146"/>
      <c r="AD1534" s="146"/>
      <c r="AE1534" s="146"/>
      <c r="AF1534" s="146"/>
      <c r="AG1534" s="146"/>
      <c r="AH1534" s="42"/>
      <c r="AI1534" s="146"/>
      <c r="AJ1534" s="184"/>
      <c r="AK1534" s="144"/>
    </row>
    <row r="1535" spans="4:37" s="40" customFormat="1" ht="34.9" customHeight="1">
      <c r="D1535" s="28"/>
      <c r="K1535" s="43"/>
      <c r="O1535" s="28"/>
      <c r="P1535" s="237"/>
      <c r="Q1535" s="237"/>
      <c r="R1535" s="237"/>
      <c r="S1535" s="237"/>
      <c r="T1535" s="231"/>
      <c r="U1535" s="28"/>
      <c r="V1535" s="146"/>
      <c r="W1535" s="146"/>
      <c r="X1535" s="146"/>
      <c r="Y1535" s="146"/>
      <c r="Z1535" s="146"/>
      <c r="AA1535" s="146"/>
      <c r="AB1535" s="146"/>
      <c r="AC1535" s="146"/>
      <c r="AD1535" s="146"/>
      <c r="AE1535" s="146"/>
      <c r="AF1535" s="146"/>
      <c r="AG1535" s="146"/>
      <c r="AH1535" s="42"/>
      <c r="AI1535" s="146"/>
      <c r="AJ1535" s="184"/>
      <c r="AK1535" s="144"/>
    </row>
    <row r="1536" spans="4:37" s="40" customFormat="1" ht="34.9" customHeight="1">
      <c r="D1536" s="28"/>
      <c r="K1536" s="43"/>
      <c r="O1536" s="28"/>
      <c r="P1536" s="237"/>
      <c r="Q1536" s="237"/>
      <c r="R1536" s="237"/>
      <c r="S1536" s="237"/>
      <c r="T1536" s="231"/>
      <c r="U1536" s="28"/>
      <c r="V1536" s="146"/>
      <c r="W1536" s="146"/>
      <c r="X1536" s="146"/>
      <c r="Y1536" s="146"/>
      <c r="Z1536" s="146"/>
      <c r="AA1536" s="146"/>
      <c r="AB1536" s="146"/>
      <c r="AC1536" s="146"/>
      <c r="AD1536" s="146"/>
      <c r="AE1536" s="146"/>
      <c r="AF1536" s="146"/>
      <c r="AG1536" s="146"/>
      <c r="AH1536" s="42"/>
      <c r="AI1536" s="146"/>
      <c r="AJ1536" s="184"/>
      <c r="AK1536" s="144"/>
    </row>
    <row r="1537" spans="4:37" s="40" customFormat="1" ht="34.9" customHeight="1">
      <c r="D1537" s="28"/>
      <c r="K1537" s="43"/>
      <c r="O1537" s="28"/>
      <c r="P1537" s="237"/>
      <c r="Q1537" s="237"/>
      <c r="R1537" s="237"/>
      <c r="S1537" s="237"/>
      <c r="T1537" s="231"/>
      <c r="U1537" s="28"/>
      <c r="V1537" s="146"/>
      <c r="W1537" s="146"/>
      <c r="X1537" s="146"/>
      <c r="Y1537" s="146"/>
      <c r="Z1537" s="146"/>
      <c r="AA1537" s="146"/>
      <c r="AB1537" s="146"/>
      <c r="AC1537" s="146"/>
      <c r="AD1537" s="146"/>
      <c r="AE1537" s="146"/>
      <c r="AF1537" s="146"/>
      <c r="AG1537" s="146"/>
      <c r="AH1537" s="42"/>
      <c r="AI1537" s="146"/>
      <c r="AJ1537" s="184"/>
      <c r="AK1537" s="144"/>
    </row>
    <row r="1538" spans="4:37" s="40" customFormat="1" ht="34.9" customHeight="1">
      <c r="D1538" s="28"/>
      <c r="K1538" s="43"/>
      <c r="O1538" s="28"/>
      <c r="P1538" s="237"/>
      <c r="Q1538" s="237"/>
      <c r="R1538" s="237"/>
      <c r="S1538" s="237"/>
      <c r="T1538" s="231"/>
      <c r="U1538" s="28"/>
      <c r="V1538" s="146"/>
      <c r="W1538" s="146"/>
      <c r="X1538" s="146"/>
      <c r="Y1538" s="146"/>
      <c r="Z1538" s="146"/>
      <c r="AA1538" s="146"/>
      <c r="AB1538" s="146"/>
      <c r="AC1538" s="146"/>
      <c r="AD1538" s="146"/>
      <c r="AE1538" s="146"/>
      <c r="AF1538" s="146"/>
      <c r="AG1538" s="146"/>
      <c r="AH1538" s="42"/>
      <c r="AI1538" s="146"/>
      <c r="AJ1538" s="184"/>
      <c r="AK1538" s="144"/>
    </row>
    <row r="1539" spans="4:37" s="40" customFormat="1" ht="34.9" customHeight="1">
      <c r="D1539" s="28"/>
      <c r="K1539" s="43"/>
      <c r="O1539" s="28"/>
      <c r="P1539" s="237"/>
      <c r="Q1539" s="237"/>
      <c r="R1539" s="237"/>
      <c r="S1539" s="237"/>
      <c r="T1539" s="231"/>
      <c r="U1539" s="28"/>
      <c r="V1539" s="146"/>
      <c r="W1539" s="146"/>
      <c r="X1539" s="146"/>
      <c r="Y1539" s="146"/>
      <c r="Z1539" s="146"/>
      <c r="AA1539" s="146"/>
      <c r="AB1539" s="146"/>
      <c r="AC1539" s="146"/>
      <c r="AD1539" s="146"/>
      <c r="AE1539" s="146"/>
      <c r="AF1539" s="146"/>
      <c r="AG1539" s="146"/>
      <c r="AH1539" s="42"/>
      <c r="AI1539" s="146"/>
      <c r="AJ1539" s="184"/>
      <c r="AK1539" s="144"/>
    </row>
    <row r="1540" spans="4:37" s="40" customFormat="1" ht="34.9" customHeight="1">
      <c r="D1540" s="28"/>
      <c r="K1540" s="43"/>
      <c r="O1540" s="28"/>
      <c r="P1540" s="237"/>
      <c r="Q1540" s="237"/>
      <c r="R1540" s="237"/>
      <c r="S1540" s="237"/>
      <c r="T1540" s="231"/>
      <c r="U1540" s="28"/>
      <c r="V1540" s="146"/>
      <c r="W1540" s="146"/>
      <c r="X1540" s="146"/>
      <c r="Y1540" s="146"/>
      <c r="Z1540" s="146"/>
      <c r="AA1540" s="146"/>
      <c r="AB1540" s="146"/>
      <c r="AC1540" s="146"/>
      <c r="AD1540" s="146"/>
      <c r="AE1540" s="146"/>
      <c r="AF1540" s="146"/>
      <c r="AG1540" s="146"/>
      <c r="AH1540" s="42"/>
      <c r="AI1540" s="146"/>
      <c r="AJ1540" s="184"/>
      <c r="AK1540" s="144"/>
    </row>
    <row r="1541" spans="4:37" s="40" customFormat="1" ht="34.9" customHeight="1">
      <c r="D1541" s="28"/>
      <c r="K1541" s="43"/>
      <c r="O1541" s="28"/>
      <c r="P1541" s="237"/>
      <c r="Q1541" s="237"/>
      <c r="R1541" s="237"/>
      <c r="S1541" s="237"/>
      <c r="T1541" s="231"/>
      <c r="U1541" s="28"/>
      <c r="V1541" s="146"/>
      <c r="W1541" s="146"/>
      <c r="X1541" s="146"/>
      <c r="Y1541" s="146"/>
      <c r="Z1541" s="146"/>
      <c r="AA1541" s="146"/>
      <c r="AB1541" s="146"/>
      <c r="AC1541" s="146"/>
      <c r="AD1541" s="146"/>
      <c r="AE1541" s="146"/>
      <c r="AF1541" s="146"/>
      <c r="AG1541" s="146"/>
      <c r="AH1541" s="42"/>
      <c r="AI1541" s="146"/>
      <c r="AJ1541" s="184"/>
      <c r="AK1541" s="144"/>
    </row>
    <row r="1542" spans="4:37" s="40" customFormat="1" ht="34.9" customHeight="1">
      <c r="D1542" s="28"/>
      <c r="K1542" s="43"/>
      <c r="O1542" s="28"/>
      <c r="P1542" s="237"/>
      <c r="Q1542" s="237"/>
      <c r="R1542" s="237"/>
      <c r="S1542" s="237"/>
      <c r="T1542" s="231"/>
      <c r="U1542" s="28"/>
      <c r="V1542" s="146"/>
      <c r="W1542" s="146"/>
      <c r="X1542" s="146"/>
      <c r="Y1542" s="146"/>
      <c r="Z1542" s="146"/>
      <c r="AA1542" s="146"/>
      <c r="AB1542" s="146"/>
      <c r="AC1542" s="146"/>
      <c r="AD1542" s="146"/>
      <c r="AE1542" s="146"/>
      <c r="AF1542" s="146"/>
      <c r="AG1542" s="146"/>
      <c r="AH1542" s="42"/>
      <c r="AI1542" s="146"/>
      <c r="AJ1542" s="184"/>
      <c r="AK1542" s="144"/>
    </row>
    <row r="1543" spans="4:37" s="40" customFormat="1" ht="34.9" customHeight="1">
      <c r="D1543" s="28"/>
      <c r="K1543" s="43"/>
      <c r="O1543" s="28"/>
      <c r="P1543" s="237"/>
      <c r="Q1543" s="237"/>
      <c r="R1543" s="237"/>
      <c r="S1543" s="237"/>
      <c r="T1543" s="231"/>
      <c r="U1543" s="28"/>
      <c r="V1543" s="146"/>
      <c r="W1543" s="146"/>
      <c r="X1543" s="146"/>
      <c r="Y1543" s="146"/>
      <c r="Z1543" s="146"/>
      <c r="AA1543" s="146"/>
      <c r="AB1543" s="146"/>
      <c r="AC1543" s="146"/>
      <c r="AD1543" s="146"/>
      <c r="AE1543" s="146"/>
      <c r="AF1543" s="146"/>
      <c r="AG1543" s="146"/>
      <c r="AH1543" s="42"/>
      <c r="AI1543" s="146"/>
      <c r="AJ1543" s="184"/>
      <c r="AK1543" s="144"/>
    </row>
    <row r="1544" spans="4:37" s="40" customFormat="1" ht="34.9" customHeight="1">
      <c r="D1544" s="28"/>
      <c r="K1544" s="43"/>
      <c r="O1544" s="28"/>
      <c r="P1544" s="237"/>
      <c r="Q1544" s="237"/>
      <c r="R1544" s="237"/>
      <c r="S1544" s="237"/>
      <c r="T1544" s="231"/>
      <c r="U1544" s="28"/>
      <c r="V1544" s="146"/>
      <c r="W1544" s="146"/>
      <c r="X1544" s="146"/>
      <c r="Y1544" s="146"/>
      <c r="Z1544" s="146"/>
      <c r="AA1544" s="146"/>
      <c r="AB1544" s="146"/>
      <c r="AC1544" s="146"/>
      <c r="AD1544" s="146"/>
      <c r="AE1544" s="146"/>
      <c r="AF1544" s="146"/>
      <c r="AG1544" s="146"/>
      <c r="AH1544" s="42"/>
      <c r="AI1544" s="146"/>
      <c r="AJ1544" s="184"/>
      <c r="AK1544" s="144"/>
    </row>
    <row r="1545" spans="4:37" s="40" customFormat="1" ht="34.9" customHeight="1">
      <c r="D1545" s="28"/>
      <c r="K1545" s="43"/>
      <c r="O1545" s="28"/>
      <c r="P1545" s="237"/>
      <c r="Q1545" s="237"/>
      <c r="R1545" s="237"/>
      <c r="S1545" s="237"/>
      <c r="T1545" s="231"/>
      <c r="U1545" s="28"/>
      <c r="V1545" s="146"/>
      <c r="W1545" s="146"/>
      <c r="X1545" s="146"/>
      <c r="Y1545" s="146"/>
      <c r="Z1545" s="146"/>
      <c r="AA1545" s="146"/>
      <c r="AB1545" s="146"/>
      <c r="AC1545" s="146"/>
      <c r="AD1545" s="146"/>
      <c r="AE1545" s="146"/>
      <c r="AF1545" s="146"/>
      <c r="AG1545" s="146"/>
      <c r="AH1545" s="42"/>
      <c r="AI1545" s="146"/>
      <c r="AJ1545" s="184"/>
      <c r="AK1545" s="144"/>
    </row>
    <row r="1546" spans="4:37" s="40" customFormat="1" ht="34.9" customHeight="1">
      <c r="D1546" s="28"/>
      <c r="K1546" s="43"/>
      <c r="O1546" s="28"/>
      <c r="P1546" s="237"/>
      <c r="Q1546" s="237"/>
      <c r="R1546" s="237"/>
      <c r="S1546" s="237"/>
      <c r="T1546" s="231"/>
      <c r="U1546" s="28"/>
      <c r="V1546" s="146"/>
      <c r="W1546" s="146"/>
      <c r="X1546" s="146"/>
      <c r="Y1546" s="146"/>
      <c r="Z1546" s="146"/>
      <c r="AA1546" s="146"/>
      <c r="AB1546" s="146"/>
      <c r="AC1546" s="146"/>
      <c r="AD1546" s="146"/>
      <c r="AE1546" s="146"/>
      <c r="AF1546" s="146"/>
      <c r="AG1546" s="146"/>
      <c r="AH1546" s="42"/>
      <c r="AI1546" s="146"/>
      <c r="AJ1546" s="184"/>
      <c r="AK1546" s="144"/>
    </row>
    <row r="1547" spans="4:37" s="40" customFormat="1" ht="34.9" customHeight="1">
      <c r="D1547" s="28"/>
      <c r="K1547" s="43"/>
      <c r="O1547" s="28"/>
      <c r="P1547" s="237"/>
      <c r="Q1547" s="237"/>
      <c r="R1547" s="237"/>
      <c r="S1547" s="237"/>
      <c r="T1547" s="231"/>
      <c r="U1547" s="28"/>
      <c r="V1547" s="146"/>
      <c r="W1547" s="146"/>
      <c r="X1547" s="146"/>
      <c r="Y1547" s="146"/>
      <c r="Z1547" s="146"/>
      <c r="AA1547" s="146"/>
      <c r="AB1547" s="146"/>
      <c r="AC1547" s="146"/>
      <c r="AD1547" s="146"/>
      <c r="AE1547" s="146"/>
      <c r="AF1547" s="146"/>
      <c r="AG1547" s="146"/>
      <c r="AH1547" s="42"/>
      <c r="AI1547" s="146"/>
      <c r="AJ1547" s="184"/>
      <c r="AK1547" s="144"/>
    </row>
    <row r="1548" spans="4:37" s="40" customFormat="1" ht="34.9" customHeight="1">
      <c r="D1548" s="28"/>
      <c r="K1548" s="43"/>
      <c r="O1548" s="28"/>
      <c r="P1548" s="237"/>
      <c r="Q1548" s="237"/>
      <c r="R1548" s="237"/>
      <c r="S1548" s="237"/>
      <c r="T1548" s="231"/>
      <c r="U1548" s="28"/>
      <c r="V1548" s="146"/>
      <c r="W1548" s="146"/>
      <c r="X1548" s="146"/>
      <c r="Y1548" s="146"/>
      <c r="Z1548" s="146"/>
      <c r="AA1548" s="146"/>
      <c r="AB1548" s="146"/>
      <c r="AC1548" s="146"/>
      <c r="AD1548" s="146"/>
      <c r="AE1548" s="146"/>
      <c r="AF1548" s="146"/>
      <c r="AG1548" s="146"/>
      <c r="AH1548" s="42"/>
      <c r="AI1548" s="146"/>
      <c r="AJ1548" s="184"/>
      <c r="AK1548" s="144"/>
    </row>
    <row r="1549" spans="4:37" s="40" customFormat="1" ht="34.9" customHeight="1">
      <c r="D1549" s="28"/>
      <c r="K1549" s="43"/>
      <c r="O1549" s="28"/>
      <c r="P1549" s="237"/>
      <c r="Q1549" s="237"/>
      <c r="R1549" s="237"/>
      <c r="S1549" s="237"/>
      <c r="T1549" s="231"/>
      <c r="U1549" s="28"/>
      <c r="V1549" s="146"/>
      <c r="W1549" s="146"/>
      <c r="X1549" s="146"/>
      <c r="Y1549" s="146"/>
      <c r="Z1549" s="146"/>
      <c r="AA1549" s="146"/>
      <c r="AB1549" s="146"/>
      <c r="AC1549" s="146"/>
      <c r="AD1549" s="146"/>
      <c r="AE1549" s="146"/>
      <c r="AF1549" s="146"/>
      <c r="AG1549" s="146"/>
      <c r="AH1549" s="42"/>
      <c r="AI1549" s="146"/>
      <c r="AJ1549" s="184"/>
      <c r="AK1549" s="144"/>
    </row>
    <row r="1550" spans="4:37" s="40" customFormat="1" ht="34.9" customHeight="1">
      <c r="D1550" s="28"/>
      <c r="K1550" s="43"/>
      <c r="O1550" s="28"/>
      <c r="P1550" s="237"/>
      <c r="Q1550" s="237"/>
      <c r="R1550" s="237"/>
      <c r="S1550" s="237"/>
      <c r="T1550" s="231"/>
      <c r="U1550" s="28"/>
      <c r="V1550" s="146"/>
      <c r="W1550" s="146"/>
      <c r="X1550" s="146"/>
      <c r="Y1550" s="146"/>
      <c r="Z1550" s="146"/>
      <c r="AA1550" s="146"/>
      <c r="AB1550" s="146"/>
      <c r="AC1550" s="146"/>
      <c r="AD1550" s="146"/>
      <c r="AE1550" s="146"/>
      <c r="AF1550" s="146"/>
      <c r="AG1550" s="146"/>
      <c r="AH1550" s="42"/>
      <c r="AI1550" s="146"/>
      <c r="AJ1550" s="184"/>
      <c r="AK1550" s="144"/>
    </row>
    <row r="1551" spans="4:37" s="40" customFormat="1" ht="34.9" customHeight="1">
      <c r="D1551" s="28"/>
      <c r="K1551" s="43"/>
      <c r="O1551" s="28"/>
      <c r="P1551" s="237"/>
      <c r="Q1551" s="237"/>
      <c r="R1551" s="237"/>
      <c r="S1551" s="237"/>
      <c r="T1551" s="231"/>
      <c r="U1551" s="28"/>
      <c r="V1551" s="146"/>
      <c r="W1551" s="146"/>
      <c r="X1551" s="146"/>
      <c r="Y1551" s="146"/>
      <c r="Z1551" s="146"/>
      <c r="AA1551" s="146"/>
      <c r="AB1551" s="146"/>
      <c r="AC1551" s="146"/>
      <c r="AD1551" s="146"/>
      <c r="AE1551" s="146"/>
      <c r="AF1551" s="146"/>
      <c r="AG1551" s="146"/>
      <c r="AH1551" s="42"/>
      <c r="AI1551" s="146"/>
      <c r="AJ1551" s="184"/>
      <c r="AK1551" s="144"/>
    </row>
    <row r="1552" spans="4:37" s="40" customFormat="1" ht="34.9" customHeight="1">
      <c r="D1552" s="28"/>
      <c r="K1552" s="43"/>
      <c r="O1552" s="28"/>
      <c r="P1552" s="237"/>
      <c r="Q1552" s="237"/>
      <c r="R1552" s="237"/>
      <c r="S1552" s="237"/>
      <c r="T1552" s="231"/>
      <c r="U1552" s="28"/>
      <c r="V1552" s="146"/>
      <c r="W1552" s="146"/>
      <c r="X1552" s="146"/>
      <c r="Y1552" s="146"/>
      <c r="Z1552" s="146"/>
      <c r="AA1552" s="146"/>
      <c r="AB1552" s="146"/>
      <c r="AC1552" s="146"/>
      <c r="AD1552" s="146"/>
      <c r="AE1552" s="146"/>
      <c r="AF1552" s="146"/>
      <c r="AG1552" s="146"/>
      <c r="AH1552" s="42"/>
      <c r="AI1552" s="146"/>
      <c r="AJ1552" s="184"/>
      <c r="AK1552" s="144"/>
    </row>
    <row r="1553" spans="4:37" s="40" customFormat="1" ht="34.9" customHeight="1">
      <c r="D1553" s="28"/>
      <c r="K1553" s="43"/>
      <c r="O1553" s="28"/>
      <c r="P1553" s="237"/>
      <c r="Q1553" s="237"/>
      <c r="R1553" s="237"/>
      <c r="S1553" s="237"/>
      <c r="T1553" s="231"/>
      <c r="U1553" s="28"/>
      <c r="V1553" s="146"/>
      <c r="W1553" s="146"/>
      <c r="X1553" s="146"/>
      <c r="Y1553" s="146"/>
      <c r="Z1553" s="146"/>
      <c r="AA1553" s="146"/>
      <c r="AB1553" s="146"/>
      <c r="AC1553" s="146"/>
      <c r="AD1553" s="146"/>
      <c r="AE1553" s="146"/>
      <c r="AF1553" s="146"/>
      <c r="AG1553" s="146"/>
      <c r="AH1553" s="42"/>
      <c r="AI1553" s="146"/>
      <c r="AJ1553" s="184"/>
      <c r="AK1553" s="144"/>
    </row>
    <row r="1554" spans="4:37" s="40" customFormat="1" ht="34.9" customHeight="1">
      <c r="D1554" s="28"/>
      <c r="K1554" s="43"/>
      <c r="O1554" s="28"/>
      <c r="P1554" s="237"/>
      <c r="Q1554" s="237"/>
      <c r="R1554" s="237"/>
      <c r="S1554" s="237"/>
      <c r="T1554" s="231"/>
      <c r="U1554" s="28"/>
      <c r="V1554" s="146"/>
      <c r="W1554" s="146"/>
      <c r="X1554" s="146"/>
      <c r="Y1554" s="146"/>
      <c r="Z1554" s="146"/>
      <c r="AA1554" s="146"/>
      <c r="AB1554" s="146"/>
      <c r="AC1554" s="146"/>
      <c r="AD1554" s="146"/>
      <c r="AE1554" s="146"/>
      <c r="AF1554" s="146"/>
      <c r="AG1554" s="146"/>
      <c r="AH1554" s="42"/>
      <c r="AI1554" s="146"/>
      <c r="AJ1554" s="184"/>
      <c r="AK1554" s="144"/>
    </row>
    <row r="1555" spans="4:37" s="40" customFormat="1" ht="34.9" customHeight="1">
      <c r="D1555" s="28"/>
      <c r="K1555" s="43"/>
      <c r="O1555" s="28"/>
      <c r="P1555" s="237"/>
      <c r="Q1555" s="237"/>
      <c r="R1555" s="237"/>
      <c r="S1555" s="237"/>
      <c r="T1555" s="231"/>
      <c r="U1555" s="28"/>
      <c r="V1555" s="146"/>
      <c r="W1555" s="146"/>
      <c r="X1555" s="146"/>
      <c r="Y1555" s="146"/>
      <c r="Z1555" s="146"/>
      <c r="AA1555" s="146"/>
      <c r="AB1555" s="146"/>
      <c r="AC1555" s="146"/>
      <c r="AD1555" s="146"/>
      <c r="AE1555" s="146"/>
      <c r="AF1555" s="146"/>
      <c r="AG1555" s="146"/>
      <c r="AH1555" s="42"/>
      <c r="AI1555" s="146"/>
      <c r="AJ1555" s="184"/>
      <c r="AK1555" s="144"/>
    </row>
    <row r="1556" spans="4:37" s="40" customFormat="1" ht="34.9" customHeight="1">
      <c r="D1556" s="28"/>
      <c r="K1556" s="43"/>
      <c r="O1556" s="28"/>
      <c r="P1556" s="237"/>
      <c r="Q1556" s="237"/>
      <c r="R1556" s="237"/>
      <c r="S1556" s="237"/>
      <c r="T1556" s="231"/>
      <c r="U1556" s="28"/>
      <c r="V1556" s="146"/>
      <c r="W1556" s="146"/>
      <c r="X1556" s="146"/>
      <c r="Y1556" s="146"/>
      <c r="Z1556" s="146"/>
      <c r="AA1556" s="146"/>
      <c r="AB1556" s="146"/>
      <c r="AC1556" s="146"/>
      <c r="AD1556" s="146"/>
      <c r="AE1556" s="146"/>
      <c r="AF1556" s="146"/>
      <c r="AG1556" s="146"/>
      <c r="AH1556" s="42"/>
      <c r="AI1556" s="146"/>
      <c r="AJ1556" s="184"/>
      <c r="AK1556" s="144"/>
    </row>
    <row r="1557" spans="4:37" s="40" customFormat="1" ht="34.9" customHeight="1">
      <c r="D1557" s="28"/>
      <c r="K1557" s="43"/>
      <c r="O1557" s="28"/>
      <c r="P1557" s="237"/>
      <c r="Q1557" s="237"/>
      <c r="R1557" s="237"/>
      <c r="S1557" s="237"/>
      <c r="T1557" s="231"/>
      <c r="U1557" s="28"/>
      <c r="V1557" s="146"/>
      <c r="W1557" s="146"/>
      <c r="X1557" s="146"/>
      <c r="Y1557" s="146"/>
      <c r="Z1557" s="146"/>
      <c r="AA1557" s="146"/>
      <c r="AB1557" s="146"/>
      <c r="AC1557" s="146"/>
      <c r="AD1557" s="146"/>
      <c r="AE1557" s="146"/>
      <c r="AF1557" s="146"/>
      <c r="AG1557" s="146"/>
      <c r="AH1557" s="42"/>
      <c r="AI1557" s="146"/>
      <c r="AJ1557" s="184"/>
      <c r="AK1557" s="144"/>
    </row>
    <row r="1558" spans="4:37" s="40" customFormat="1" ht="34.9" customHeight="1">
      <c r="D1558" s="28"/>
      <c r="K1558" s="43"/>
      <c r="O1558" s="28"/>
      <c r="P1558" s="237"/>
      <c r="Q1558" s="237"/>
      <c r="R1558" s="237"/>
      <c r="S1558" s="237"/>
      <c r="T1558" s="231"/>
      <c r="U1558" s="28"/>
      <c r="V1558" s="146"/>
      <c r="W1558" s="146"/>
      <c r="X1558" s="146"/>
      <c r="Y1558" s="146"/>
      <c r="Z1558" s="146"/>
      <c r="AA1558" s="146"/>
      <c r="AB1558" s="146"/>
      <c r="AC1558" s="146"/>
      <c r="AD1558" s="146"/>
      <c r="AE1558" s="146"/>
      <c r="AF1558" s="146"/>
      <c r="AG1558" s="146"/>
      <c r="AH1558" s="42"/>
      <c r="AI1558" s="146"/>
      <c r="AJ1558" s="184"/>
      <c r="AK1558" s="144"/>
    </row>
    <row r="1559" spans="4:37" s="40" customFormat="1" ht="34.9" customHeight="1">
      <c r="D1559" s="28"/>
      <c r="K1559" s="43"/>
      <c r="O1559" s="28"/>
      <c r="P1559" s="237"/>
      <c r="Q1559" s="237"/>
      <c r="R1559" s="237"/>
      <c r="S1559" s="237"/>
      <c r="T1559" s="231"/>
      <c r="U1559" s="28"/>
      <c r="V1559" s="146"/>
      <c r="W1559" s="146"/>
      <c r="X1559" s="146"/>
      <c r="Y1559" s="146"/>
      <c r="Z1559" s="146"/>
      <c r="AA1559" s="146"/>
      <c r="AB1559" s="146"/>
      <c r="AC1559" s="146"/>
      <c r="AD1559" s="146"/>
      <c r="AE1559" s="146"/>
      <c r="AF1559" s="146"/>
      <c r="AG1559" s="146"/>
      <c r="AH1559" s="42"/>
      <c r="AI1559" s="146"/>
      <c r="AJ1559" s="184"/>
      <c r="AK1559" s="144"/>
    </row>
    <row r="1560" spans="4:37" s="40" customFormat="1" ht="34.9" customHeight="1">
      <c r="D1560" s="28"/>
      <c r="K1560" s="43"/>
      <c r="O1560" s="28"/>
      <c r="P1560" s="237"/>
      <c r="Q1560" s="237"/>
      <c r="R1560" s="237"/>
      <c r="S1560" s="237"/>
      <c r="T1560" s="231"/>
      <c r="U1560" s="28"/>
      <c r="V1560" s="146"/>
      <c r="W1560" s="146"/>
      <c r="X1560" s="146"/>
      <c r="Y1560" s="146"/>
      <c r="Z1560" s="146"/>
      <c r="AA1560" s="146"/>
      <c r="AB1560" s="146"/>
      <c r="AC1560" s="146"/>
      <c r="AD1560" s="146"/>
      <c r="AE1560" s="146"/>
      <c r="AF1560" s="146"/>
      <c r="AG1560" s="146"/>
      <c r="AH1560" s="42"/>
      <c r="AI1560" s="146"/>
      <c r="AJ1560" s="184"/>
      <c r="AK1560" s="144"/>
    </row>
    <row r="1561" spans="4:37" s="40" customFormat="1" ht="34.9" customHeight="1">
      <c r="D1561" s="28"/>
      <c r="K1561" s="43"/>
      <c r="O1561" s="28"/>
      <c r="P1561" s="237"/>
      <c r="Q1561" s="237"/>
      <c r="R1561" s="237"/>
      <c r="S1561" s="237"/>
      <c r="T1561" s="231"/>
      <c r="U1561" s="28"/>
      <c r="V1561" s="146"/>
      <c r="W1561" s="146"/>
      <c r="X1561" s="146"/>
      <c r="Y1561" s="146"/>
      <c r="Z1561" s="146"/>
      <c r="AA1561" s="146"/>
      <c r="AB1561" s="146"/>
      <c r="AC1561" s="146"/>
      <c r="AD1561" s="146"/>
      <c r="AE1561" s="146"/>
      <c r="AF1561" s="146"/>
      <c r="AG1561" s="146"/>
      <c r="AH1561" s="42"/>
      <c r="AI1561" s="146"/>
      <c r="AJ1561" s="184"/>
      <c r="AK1561" s="144"/>
    </row>
    <row r="1562" spans="4:37" s="40" customFormat="1" ht="34.9" customHeight="1">
      <c r="D1562" s="28"/>
      <c r="K1562" s="43"/>
      <c r="O1562" s="28"/>
      <c r="P1562" s="237"/>
      <c r="Q1562" s="237"/>
      <c r="R1562" s="237"/>
      <c r="S1562" s="237"/>
      <c r="T1562" s="231"/>
      <c r="U1562" s="28"/>
      <c r="V1562" s="146"/>
      <c r="W1562" s="146"/>
      <c r="X1562" s="146"/>
      <c r="Y1562" s="146"/>
      <c r="Z1562" s="146"/>
      <c r="AA1562" s="146"/>
      <c r="AB1562" s="146"/>
      <c r="AC1562" s="146"/>
      <c r="AD1562" s="146"/>
      <c r="AE1562" s="146"/>
      <c r="AF1562" s="146"/>
      <c r="AG1562" s="146"/>
      <c r="AH1562" s="42"/>
      <c r="AI1562" s="146"/>
      <c r="AJ1562" s="184"/>
      <c r="AK1562" s="144"/>
    </row>
    <row r="1563" spans="4:37" s="40" customFormat="1" ht="34.9" customHeight="1">
      <c r="D1563" s="28"/>
      <c r="K1563" s="43"/>
      <c r="O1563" s="28"/>
      <c r="P1563" s="237"/>
      <c r="Q1563" s="237"/>
      <c r="R1563" s="237"/>
      <c r="S1563" s="237"/>
      <c r="T1563" s="231"/>
      <c r="U1563" s="28"/>
      <c r="V1563" s="146"/>
      <c r="W1563" s="146"/>
      <c r="X1563" s="146"/>
      <c r="Y1563" s="146"/>
      <c r="Z1563" s="146"/>
      <c r="AA1563" s="146"/>
      <c r="AB1563" s="146"/>
      <c r="AC1563" s="146"/>
      <c r="AD1563" s="146"/>
      <c r="AE1563" s="146"/>
      <c r="AF1563" s="146"/>
      <c r="AG1563" s="146"/>
      <c r="AH1563" s="42"/>
      <c r="AI1563" s="146"/>
      <c r="AJ1563" s="184"/>
      <c r="AK1563" s="144"/>
    </row>
    <row r="1564" spans="4:37" s="40" customFormat="1" ht="34.9" customHeight="1">
      <c r="D1564" s="28"/>
      <c r="K1564" s="43"/>
      <c r="O1564" s="28"/>
      <c r="P1564" s="237"/>
      <c r="Q1564" s="237"/>
      <c r="R1564" s="237"/>
      <c r="S1564" s="237"/>
      <c r="T1564" s="231"/>
      <c r="U1564" s="28"/>
      <c r="V1564" s="146"/>
      <c r="W1564" s="146"/>
      <c r="X1564" s="146"/>
      <c r="Y1564" s="146"/>
      <c r="Z1564" s="146"/>
      <c r="AA1564" s="146"/>
      <c r="AB1564" s="146"/>
      <c r="AC1564" s="146"/>
      <c r="AD1564" s="146"/>
      <c r="AE1564" s="146"/>
      <c r="AF1564" s="146"/>
      <c r="AG1564" s="146"/>
      <c r="AH1564" s="42"/>
      <c r="AI1564" s="146"/>
      <c r="AJ1564" s="184"/>
      <c r="AK1564" s="144"/>
    </row>
    <row r="1565" spans="4:37" s="40" customFormat="1" ht="34.9" customHeight="1">
      <c r="D1565" s="28"/>
      <c r="K1565" s="43"/>
      <c r="O1565" s="28"/>
      <c r="P1565" s="237"/>
      <c r="Q1565" s="237"/>
      <c r="R1565" s="237"/>
      <c r="S1565" s="237"/>
      <c r="T1565" s="231"/>
      <c r="U1565" s="28"/>
      <c r="V1565" s="146"/>
      <c r="W1565" s="146"/>
      <c r="X1565" s="146"/>
      <c r="Y1565" s="146"/>
      <c r="Z1565" s="146"/>
      <c r="AA1565" s="146"/>
      <c r="AB1565" s="146"/>
      <c r="AC1565" s="146"/>
      <c r="AD1565" s="146"/>
      <c r="AE1565" s="146"/>
      <c r="AF1565" s="146"/>
      <c r="AG1565" s="146"/>
      <c r="AH1565" s="42"/>
      <c r="AI1565" s="146"/>
      <c r="AJ1565" s="184"/>
      <c r="AK1565" s="144"/>
    </row>
    <row r="1566" spans="4:37" s="40" customFormat="1" ht="34.9" customHeight="1">
      <c r="D1566" s="28"/>
      <c r="K1566" s="43"/>
      <c r="O1566" s="28"/>
      <c r="P1566" s="237"/>
      <c r="Q1566" s="237"/>
      <c r="R1566" s="237"/>
      <c r="S1566" s="237"/>
      <c r="T1566" s="231"/>
      <c r="U1566" s="28"/>
      <c r="V1566" s="146"/>
      <c r="W1566" s="146"/>
      <c r="X1566" s="146"/>
      <c r="Y1566" s="146"/>
      <c r="Z1566" s="146"/>
      <c r="AA1566" s="146"/>
      <c r="AB1566" s="146"/>
      <c r="AC1566" s="146"/>
      <c r="AD1566" s="146"/>
      <c r="AE1566" s="146"/>
      <c r="AF1566" s="146"/>
      <c r="AG1566" s="146"/>
      <c r="AH1566" s="42"/>
      <c r="AI1566" s="146"/>
      <c r="AJ1566" s="184"/>
      <c r="AK1566" s="144"/>
    </row>
    <row r="1567" spans="4:37" s="40" customFormat="1" ht="34.9" customHeight="1">
      <c r="D1567" s="28"/>
      <c r="K1567" s="43"/>
      <c r="O1567" s="28"/>
      <c r="P1567" s="237"/>
      <c r="Q1567" s="237"/>
      <c r="R1567" s="237"/>
      <c r="S1567" s="237"/>
      <c r="T1567" s="231"/>
      <c r="U1567" s="28"/>
      <c r="V1567" s="146"/>
      <c r="W1567" s="146"/>
      <c r="X1567" s="146"/>
      <c r="Y1567" s="146"/>
      <c r="Z1567" s="146"/>
      <c r="AA1567" s="146"/>
      <c r="AB1567" s="146"/>
      <c r="AC1567" s="146"/>
      <c r="AD1567" s="146"/>
      <c r="AE1567" s="146"/>
      <c r="AF1567" s="146"/>
      <c r="AG1567" s="146"/>
      <c r="AH1567" s="42"/>
      <c r="AI1567" s="146"/>
      <c r="AJ1567" s="184"/>
      <c r="AK1567" s="144"/>
    </row>
    <row r="1568" spans="4:37" s="40" customFormat="1" ht="34.9" customHeight="1">
      <c r="D1568" s="28"/>
      <c r="K1568" s="43"/>
      <c r="O1568" s="28"/>
      <c r="P1568" s="237"/>
      <c r="Q1568" s="237"/>
      <c r="R1568" s="237"/>
      <c r="S1568" s="237"/>
      <c r="T1568" s="231"/>
      <c r="U1568" s="28"/>
      <c r="V1568" s="146"/>
      <c r="W1568" s="146"/>
      <c r="X1568" s="146"/>
      <c r="Y1568" s="146"/>
      <c r="Z1568" s="146"/>
      <c r="AA1568" s="146"/>
      <c r="AB1568" s="146"/>
      <c r="AC1568" s="146"/>
      <c r="AD1568" s="146"/>
      <c r="AE1568" s="146"/>
      <c r="AF1568" s="146"/>
      <c r="AG1568" s="146"/>
      <c r="AH1568" s="42"/>
      <c r="AI1568" s="146"/>
      <c r="AJ1568" s="184"/>
      <c r="AK1568" s="144"/>
    </row>
    <row r="1569" spans="4:37" s="40" customFormat="1" ht="34.9" customHeight="1">
      <c r="D1569" s="28"/>
      <c r="K1569" s="43"/>
      <c r="O1569" s="28"/>
      <c r="P1569" s="237"/>
      <c r="Q1569" s="237"/>
      <c r="R1569" s="237"/>
      <c r="S1569" s="237"/>
      <c r="T1569" s="231"/>
      <c r="U1569" s="28"/>
      <c r="V1569" s="146"/>
      <c r="W1569" s="146"/>
      <c r="X1569" s="146"/>
      <c r="Y1569" s="146"/>
      <c r="Z1569" s="146"/>
      <c r="AA1569" s="146"/>
      <c r="AB1569" s="146"/>
      <c r="AC1569" s="146"/>
      <c r="AD1569" s="146"/>
      <c r="AE1569" s="146"/>
      <c r="AF1569" s="146"/>
      <c r="AG1569" s="146"/>
      <c r="AH1569" s="42"/>
      <c r="AI1569" s="146"/>
      <c r="AJ1569" s="184"/>
      <c r="AK1569" s="144"/>
    </row>
    <row r="1570" spans="4:37" s="40" customFormat="1" ht="34.9" customHeight="1">
      <c r="D1570" s="28"/>
      <c r="K1570" s="43"/>
      <c r="O1570" s="28"/>
      <c r="P1570" s="237"/>
      <c r="Q1570" s="237"/>
      <c r="R1570" s="237"/>
      <c r="S1570" s="237"/>
      <c r="T1570" s="231"/>
      <c r="U1570" s="28"/>
      <c r="V1570" s="146"/>
      <c r="W1570" s="146"/>
      <c r="X1570" s="146"/>
      <c r="Y1570" s="146"/>
      <c r="Z1570" s="146"/>
      <c r="AA1570" s="146"/>
      <c r="AB1570" s="146"/>
      <c r="AC1570" s="146"/>
      <c r="AD1570" s="146"/>
      <c r="AE1570" s="146"/>
      <c r="AF1570" s="146"/>
      <c r="AG1570" s="146"/>
      <c r="AH1570" s="42"/>
      <c r="AI1570" s="146"/>
      <c r="AJ1570" s="184"/>
      <c r="AK1570" s="144"/>
    </row>
    <row r="1571" spans="4:37" s="40" customFormat="1" ht="34.9" customHeight="1">
      <c r="D1571" s="28"/>
      <c r="K1571" s="43"/>
      <c r="O1571" s="28"/>
      <c r="P1571" s="237"/>
      <c r="Q1571" s="237"/>
      <c r="R1571" s="237"/>
      <c r="S1571" s="237"/>
      <c r="T1571" s="231"/>
      <c r="U1571" s="28"/>
      <c r="V1571" s="146"/>
      <c r="W1571" s="146"/>
      <c r="X1571" s="146"/>
      <c r="Y1571" s="146"/>
      <c r="Z1571" s="146"/>
      <c r="AA1571" s="146"/>
      <c r="AB1571" s="146"/>
      <c r="AC1571" s="146"/>
      <c r="AD1571" s="146"/>
      <c r="AE1571" s="146"/>
      <c r="AF1571" s="146"/>
      <c r="AG1571" s="146"/>
      <c r="AH1571" s="42"/>
      <c r="AI1571" s="146"/>
      <c r="AJ1571" s="184"/>
      <c r="AK1571" s="144"/>
    </row>
    <row r="1572" spans="4:37" s="40" customFormat="1" ht="34.9" customHeight="1">
      <c r="D1572" s="28"/>
      <c r="K1572" s="43"/>
      <c r="O1572" s="28"/>
      <c r="P1572" s="237"/>
      <c r="Q1572" s="237"/>
      <c r="R1572" s="237"/>
      <c r="S1572" s="237"/>
      <c r="T1572" s="231"/>
      <c r="U1572" s="28"/>
      <c r="V1572" s="146"/>
      <c r="W1572" s="146"/>
      <c r="X1572" s="146"/>
      <c r="Y1572" s="146"/>
      <c r="Z1572" s="146"/>
      <c r="AA1572" s="146"/>
      <c r="AB1572" s="146"/>
      <c r="AC1572" s="146"/>
      <c r="AD1572" s="146"/>
      <c r="AE1572" s="146"/>
      <c r="AF1572" s="146"/>
      <c r="AG1572" s="146"/>
      <c r="AH1572" s="42"/>
      <c r="AI1572" s="146"/>
      <c r="AJ1572" s="184"/>
      <c r="AK1572" s="144"/>
    </row>
    <row r="1573" spans="4:37" s="40" customFormat="1" ht="34.9" customHeight="1">
      <c r="D1573" s="28"/>
      <c r="K1573" s="43"/>
      <c r="O1573" s="28"/>
      <c r="P1573" s="237"/>
      <c r="Q1573" s="237"/>
      <c r="R1573" s="237"/>
      <c r="S1573" s="237"/>
      <c r="T1573" s="231"/>
      <c r="U1573" s="28"/>
      <c r="V1573" s="146"/>
      <c r="W1573" s="146"/>
      <c r="X1573" s="146"/>
      <c r="Y1573" s="146"/>
      <c r="Z1573" s="146"/>
      <c r="AA1573" s="146"/>
      <c r="AB1573" s="146"/>
      <c r="AC1573" s="146"/>
      <c r="AD1573" s="146"/>
      <c r="AE1573" s="146"/>
      <c r="AF1573" s="146"/>
      <c r="AG1573" s="146"/>
      <c r="AH1573" s="42"/>
      <c r="AI1573" s="146"/>
      <c r="AJ1573" s="184"/>
      <c r="AK1573" s="144"/>
    </row>
    <row r="1574" spans="4:37" s="40" customFormat="1" ht="34.9" customHeight="1">
      <c r="D1574" s="28"/>
      <c r="K1574" s="43"/>
      <c r="O1574" s="28"/>
      <c r="P1574" s="237"/>
      <c r="Q1574" s="237"/>
      <c r="R1574" s="237"/>
      <c r="S1574" s="237"/>
      <c r="T1574" s="231"/>
      <c r="U1574" s="28"/>
      <c r="V1574" s="146"/>
      <c r="W1574" s="146"/>
      <c r="X1574" s="146"/>
      <c r="Y1574" s="146"/>
      <c r="Z1574" s="146"/>
      <c r="AA1574" s="146"/>
      <c r="AB1574" s="146"/>
      <c r="AC1574" s="146"/>
      <c r="AD1574" s="146"/>
      <c r="AE1574" s="146"/>
      <c r="AF1574" s="146"/>
      <c r="AG1574" s="146"/>
      <c r="AH1574" s="42"/>
      <c r="AI1574" s="146"/>
      <c r="AJ1574" s="184"/>
      <c r="AK1574" s="144"/>
    </row>
    <row r="1575" spans="4:37" s="40" customFormat="1" ht="34.9" customHeight="1">
      <c r="D1575" s="28"/>
      <c r="K1575" s="43"/>
      <c r="O1575" s="28"/>
      <c r="P1575" s="237"/>
      <c r="Q1575" s="237"/>
      <c r="R1575" s="237"/>
      <c r="S1575" s="237"/>
      <c r="T1575" s="231"/>
      <c r="U1575" s="28"/>
      <c r="V1575" s="146"/>
      <c r="W1575" s="146"/>
      <c r="X1575" s="146"/>
      <c r="Y1575" s="146"/>
      <c r="Z1575" s="146"/>
      <c r="AA1575" s="146"/>
      <c r="AB1575" s="146"/>
      <c r="AC1575" s="146"/>
      <c r="AD1575" s="146"/>
      <c r="AE1575" s="146"/>
      <c r="AF1575" s="146"/>
      <c r="AG1575" s="146"/>
      <c r="AH1575" s="42"/>
      <c r="AI1575" s="146"/>
      <c r="AJ1575" s="184"/>
      <c r="AK1575" s="144"/>
    </row>
    <row r="1576" spans="4:37" s="40" customFormat="1" ht="34.9" customHeight="1">
      <c r="D1576" s="28"/>
      <c r="K1576" s="43"/>
      <c r="O1576" s="28"/>
      <c r="P1576" s="237"/>
      <c r="Q1576" s="237"/>
      <c r="R1576" s="237"/>
      <c r="S1576" s="237"/>
      <c r="T1576" s="231"/>
      <c r="U1576" s="28"/>
      <c r="V1576" s="146"/>
      <c r="W1576" s="146"/>
      <c r="X1576" s="146"/>
      <c r="Y1576" s="146"/>
      <c r="Z1576" s="146"/>
      <c r="AA1576" s="146"/>
      <c r="AB1576" s="146"/>
      <c r="AC1576" s="146"/>
      <c r="AD1576" s="146"/>
      <c r="AE1576" s="146"/>
      <c r="AF1576" s="146"/>
      <c r="AG1576" s="146"/>
      <c r="AH1576" s="42"/>
      <c r="AI1576" s="146"/>
      <c r="AJ1576" s="184"/>
      <c r="AK1576" s="144"/>
    </row>
    <row r="1577" spans="4:37" s="40" customFormat="1" ht="34.9" customHeight="1">
      <c r="D1577" s="28"/>
      <c r="K1577" s="43"/>
      <c r="O1577" s="28"/>
      <c r="P1577" s="237"/>
      <c r="Q1577" s="237"/>
      <c r="R1577" s="237"/>
      <c r="S1577" s="237"/>
      <c r="T1577" s="231"/>
      <c r="U1577" s="28"/>
      <c r="V1577" s="146"/>
      <c r="W1577" s="146"/>
      <c r="X1577" s="146"/>
      <c r="Y1577" s="146"/>
      <c r="Z1577" s="146"/>
      <c r="AA1577" s="146"/>
      <c r="AB1577" s="146"/>
      <c r="AC1577" s="146"/>
      <c r="AD1577" s="146"/>
      <c r="AE1577" s="146"/>
      <c r="AF1577" s="146"/>
      <c r="AG1577" s="146"/>
      <c r="AH1577" s="42"/>
      <c r="AI1577" s="146"/>
      <c r="AJ1577" s="184"/>
      <c r="AK1577" s="144"/>
    </row>
    <row r="1578" spans="4:37" s="40" customFormat="1" ht="34.9" customHeight="1">
      <c r="D1578" s="28"/>
      <c r="K1578" s="43"/>
      <c r="O1578" s="28"/>
      <c r="P1578" s="237"/>
      <c r="Q1578" s="237"/>
      <c r="R1578" s="237"/>
      <c r="S1578" s="237"/>
      <c r="T1578" s="231"/>
      <c r="U1578" s="28"/>
      <c r="V1578" s="146"/>
      <c r="W1578" s="146"/>
      <c r="X1578" s="146"/>
      <c r="Y1578" s="146"/>
      <c r="Z1578" s="146"/>
      <c r="AA1578" s="146"/>
      <c r="AB1578" s="146"/>
      <c r="AC1578" s="146"/>
      <c r="AD1578" s="146"/>
      <c r="AE1578" s="146"/>
      <c r="AF1578" s="146"/>
      <c r="AG1578" s="146"/>
      <c r="AH1578" s="42"/>
      <c r="AI1578" s="146"/>
      <c r="AJ1578" s="184"/>
      <c r="AK1578" s="144"/>
    </row>
    <row r="1579" spans="4:37" s="40" customFormat="1" ht="34.9" customHeight="1">
      <c r="D1579" s="28"/>
      <c r="K1579" s="43"/>
      <c r="O1579" s="28"/>
      <c r="P1579" s="237"/>
      <c r="Q1579" s="237"/>
      <c r="R1579" s="237"/>
      <c r="S1579" s="237"/>
      <c r="T1579" s="231"/>
      <c r="U1579" s="28"/>
      <c r="V1579" s="146"/>
      <c r="W1579" s="146"/>
      <c r="X1579" s="146"/>
      <c r="Y1579" s="146"/>
      <c r="Z1579" s="146"/>
      <c r="AA1579" s="146"/>
      <c r="AB1579" s="146"/>
      <c r="AC1579" s="146"/>
      <c r="AD1579" s="146"/>
      <c r="AE1579" s="146"/>
      <c r="AF1579" s="146"/>
      <c r="AG1579" s="146"/>
      <c r="AH1579" s="42"/>
      <c r="AI1579" s="146"/>
      <c r="AJ1579" s="184"/>
      <c r="AK1579" s="144"/>
    </row>
    <row r="1580" spans="4:37" s="40" customFormat="1" ht="34.9" customHeight="1">
      <c r="D1580" s="28"/>
      <c r="K1580" s="43"/>
      <c r="O1580" s="28"/>
      <c r="P1580" s="237"/>
      <c r="Q1580" s="237"/>
      <c r="R1580" s="237"/>
      <c r="S1580" s="237"/>
      <c r="T1580" s="231"/>
      <c r="U1580" s="28"/>
      <c r="V1580" s="146"/>
      <c r="W1580" s="146"/>
      <c r="X1580" s="146"/>
      <c r="Y1580" s="146"/>
      <c r="Z1580" s="146"/>
      <c r="AA1580" s="146"/>
      <c r="AB1580" s="146"/>
      <c r="AC1580" s="146"/>
      <c r="AD1580" s="146"/>
      <c r="AE1580" s="146"/>
      <c r="AF1580" s="146"/>
      <c r="AG1580" s="146"/>
      <c r="AH1580" s="42"/>
      <c r="AI1580" s="146"/>
      <c r="AJ1580" s="184"/>
      <c r="AK1580" s="144"/>
    </row>
    <row r="1581" spans="4:37" s="40" customFormat="1" ht="34.9" customHeight="1">
      <c r="D1581" s="28"/>
      <c r="K1581" s="43"/>
      <c r="O1581" s="28"/>
      <c r="P1581" s="237"/>
      <c r="Q1581" s="237"/>
      <c r="R1581" s="237"/>
      <c r="S1581" s="237"/>
      <c r="T1581" s="231"/>
      <c r="U1581" s="28"/>
      <c r="V1581" s="146"/>
      <c r="W1581" s="146"/>
      <c r="X1581" s="146"/>
      <c r="Y1581" s="146"/>
      <c r="Z1581" s="146"/>
      <c r="AA1581" s="146"/>
      <c r="AB1581" s="146"/>
      <c r="AC1581" s="146"/>
      <c r="AD1581" s="146"/>
      <c r="AE1581" s="146"/>
      <c r="AF1581" s="146"/>
      <c r="AG1581" s="146"/>
      <c r="AH1581" s="42"/>
      <c r="AI1581" s="146"/>
      <c r="AJ1581" s="184"/>
      <c r="AK1581" s="144"/>
    </row>
    <row r="1582" spans="4:37" s="40" customFormat="1" ht="34.9" customHeight="1">
      <c r="D1582" s="28"/>
      <c r="K1582" s="43"/>
      <c r="O1582" s="28"/>
      <c r="P1582" s="237"/>
      <c r="Q1582" s="237"/>
      <c r="R1582" s="237"/>
      <c r="S1582" s="237"/>
      <c r="T1582" s="231"/>
      <c r="U1582" s="28"/>
      <c r="V1582" s="146"/>
      <c r="W1582" s="146"/>
      <c r="X1582" s="146"/>
      <c r="Y1582" s="146"/>
      <c r="Z1582" s="146"/>
      <c r="AA1582" s="146"/>
      <c r="AB1582" s="146"/>
      <c r="AC1582" s="146"/>
      <c r="AD1582" s="146"/>
      <c r="AE1582" s="146"/>
      <c r="AF1582" s="146"/>
      <c r="AG1582" s="146"/>
      <c r="AH1582" s="42"/>
      <c r="AI1582" s="146"/>
      <c r="AJ1582" s="184"/>
      <c r="AK1582" s="144"/>
    </row>
    <row r="1583" spans="4:37" s="40" customFormat="1" ht="34.9" customHeight="1">
      <c r="D1583" s="28"/>
      <c r="K1583" s="43"/>
      <c r="O1583" s="28"/>
      <c r="P1583" s="237"/>
      <c r="Q1583" s="237"/>
      <c r="R1583" s="237"/>
      <c r="S1583" s="237"/>
      <c r="T1583" s="231"/>
      <c r="U1583" s="28"/>
      <c r="V1583" s="146"/>
      <c r="W1583" s="146"/>
      <c r="X1583" s="146"/>
      <c r="Y1583" s="146"/>
      <c r="Z1583" s="146"/>
      <c r="AA1583" s="146"/>
      <c r="AB1583" s="146"/>
      <c r="AC1583" s="146"/>
      <c r="AD1583" s="146"/>
      <c r="AE1583" s="146"/>
      <c r="AF1583" s="146"/>
      <c r="AG1583" s="146"/>
      <c r="AH1583" s="42"/>
      <c r="AI1583" s="146"/>
      <c r="AJ1583" s="184"/>
      <c r="AK1583" s="144"/>
    </row>
    <row r="1584" spans="4:37" s="40" customFormat="1" ht="34.9" customHeight="1">
      <c r="D1584" s="28"/>
      <c r="K1584" s="43"/>
      <c r="O1584" s="28"/>
      <c r="P1584" s="237"/>
      <c r="Q1584" s="237"/>
      <c r="R1584" s="237"/>
      <c r="S1584" s="237"/>
      <c r="T1584" s="231"/>
      <c r="U1584" s="28"/>
      <c r="V1584" s="146"/>
      <c r="W1584" s="146"/>
      <c r="X1584" s="146"/>
      <c r="Y1584" s="146"/>
      <c r="Z1584" s="146"/>
      <c r="AA1584" s="146"/>
      <c r="AB1584" s="146"/>
      <c r="AC1584" s="146"/>
      <c r="AD1584" s="146"/>
      <c r="AE1584" s="146"/>
      <c r="AF1584" s="146"/>
      <c r="AG1584" s="146"/>
      <c r="AH1584" s="42"/>
      <c r="AI1584" s="146"/>
      <c r="AJ1584" s="184"/>
      <c r="AK1584" s="144"/>
    </row>
    <row r="1585" spans="4:37" s="40" customFormat="1" ht="34.9" customHeight="1">
      <c r="D1585" s="28"/>
      <c r="K1585" s="43"/>
      <c r="O1585" s="28"/>
      <c r="P1585" s="237"/>
      <c r="Q1585" s="237"/>
      <c r="R1585" s="237"/>
      <c r="S1585" s="237"/>
      <c r="T1585" s="231"/>
      <c r="U1585" s="28"/>
      <c r="V1585" s="146"/>
      <c r="W1585" s="146"/>
      <c r="X1585" s="146"/>
      <c r="Y1585" s="146"/>
      <c r="Z1585" s="146"/>
      <c r="AA1585" s="146"/>
      <c r="AB1585" s="146"/>
      <c r="AC1585" s="146"/>
      <c r="AD1585" s="146"/>
      <c r="AE1585" s="146"/>
      <c r="AF1585" s="146"/>
      <c r="AG1585" s="146"/>
      <c r="AH1585" s="42"/>
      <c r="AI1585" s="146"/>
      <c r="AJ1585" s="184"/>
      <c r="AK1585" s="144"/>
    </row>
    <row r="1586" spans="4:37" s="40" customFormat="1" ht="34.9" customHeight="1">
      <c r="D1586" s="28"/>
      <c r="K1586" s="43"/>
      <c r="O1586" s="28"/>
      <c r="P1586" s="237"/>
      <c r="Q1586" s="237"/>
      <c r="R1586" s="237"/>
      <c r="S1586" s="237"/>
      <c r="T1586" s="231"/>
      <c r="U1586" s="28"/>
      <c r="V1586" s="146"/>
      <c r="W1586" s="146"/>
      <c r="X1586" s="146"/>
      <c r="Y1586" s="146"/>
      <c r="Z1586" s="146"/>
      <c r="AA1586" s="146"/>
      <c r="AB1586" s="146"/>
      <c r="AC1586" s="146"/>
      <c r="AD1586" s="146"/>
      <c r="AE1586" s="146"/>
      <c r="AF1586" s="146"/>
      <c r="AG1586" s="146"/>
      <c r="AH1586" s="42"/>
      <c r="AI1586" s="146"/>
      <c r="AJ1586" s="184"/>
      <c r="AK1586" s="144"/>
    </row>
    <row r="1587" spans="4:37" s="40" customFormat="1" ht="34.9" customHeight="1">
      <c r="D1587" s="28"/>
      <c r="K1587" s="43"/>
      <c r="O1587" s="28"/>
      <c r="P1587" s="237"/>
      <c r="Q1587" s="237"/>
      <c r="R1587" s="237"/>
      <c r="S1587" s="237"/>
      <c r="T1587" s="231"/>
      <c r="U1587" s="28"/>
      <c r="V1587" s="146"/>
      <c r="W1587" s="146"/>
      <c r="X1587" s="146"/>
      <c r="Y1587" s="146"/>
      <c r="Z1587" s="146"/>
      <c r="AA1587" s="146"/>
      <c r="AB1587" s="146"/>
      <c r="AC1587" s="146"/>
      <c r="AD1587" s="146"/>
      <c r="AE1587" s="146"/>
      <c r="AF1587" s="146"/>
      <c r="AG1587" s="146"/>
      <c r="AH1587" s="42"/>
      <c r="AI1587" s="146"/>
      <c r="AJ1587" s="184"/>
      <c r="AK1587" s="144"/>
    </row>
    <row r="1588" spans="4:37" s="40" customFormat="1" ht="34.9" customHeight="1">
      <c r="D1588" s="28"/>
      <c r="K1588" s="43"/>
      <c r="O1588" s="28"/>
      <c r="P1588" s="237"/>
      <c r="Q1588" s="237"/>
      <c r="R1588" s="237"/>
      <c r="S1588" s="237"/>
      <c r="T1588" s="231"/>
      <c r="U1588" s="28"/>
      <c r="V1588" s="146"/>
      <c r="W1588" s="146"/>
      <c r="X1588" s="146"/>
      <c r="Y1588" s="146"/>
      <c r="Z1588" s="146"/>
      <c r="AA1588" s="146"/>
      <c r="AB1588" s="146"/>
      <c r="AC1588" s="146"/>
      <c r="AD1588" s="146"/>
      <c r="AE1588" s="146"/>
      <c r="AF1588" s="146"/>
      <c r="AG1588" s="146"/>
      <c r="AH1588" s="42"/>
      <c r="AI1588" s="146"/>
      <c r="AJ1588" s="184"/>
      <c r="AK1588" s="144"/>
    </row>
    <row r="1589" spans="4:37" s="40" customFormat="1" ht="34.9" customHeight="1">
      <c r="D1589" s="28"/>
      <c r="K1589" s="43"/>
      <c r="O1589" s="28"/>
      <c r="P1589" s="237"/>
      <c r="Q1589" s="237"/>
      <c r="R1589" s="237"/>
      <c r="S1589" s="237"/>
      <c r="T1589" s="231"/>
      <c r="U1589" s="28"/>
      <c r="V1589" s="146"/>
      <c r="W1589" s="146"/>
      <c r="X1589" s="146"/>
      <c r="Y1589" s="146"/>
      <c r="Z1589" s="146"/>
      <c r="AA1589" s="146"/>
      <c r="AB1589" s="146"/>
      <c r="AC1589" s="146"/>
      <c r="AD1589" s="146"/>
      <c r="AE1589" s="146"/>
      <c r="AF1589" s="146"/>
      <c r="AG1589" s="146"/>
      <c r="AH1589" s="42"/>
      <c r="AI1589" s="146"/>
      <c r="AJ1589" s="184"/>
      <c r="AK1589" s="144"/>
    </row>
    <row r="1590" spans="4:37" s="40" customFormat="1" ht="34.9" customHeight="1">
      <c r="D1590" s="28"/>
      <c r="K1590" s="43"/>
      <c r="O1590" s="28"/>
      <c r="P1590" s="237"/>
      <c r="Q1590" s="237"/>
      <c r="R1590" s="237"/>
      <c r="S1590" s="237"/>
      <c r="T1590" s="231"/>
      <c r="U1590" s="28"/>
      <c r="V1590" s="146"/>
      <c r="W1590" s="146"/>
      <c r="X1590" s="146"/>
      <c r="Y1590" s="146"/>
      <c r="Z1590" s="146"/>
      <c r="AA1590" s="146"/>
      <c r="AB1590" s="146"/>
      <c r="AC1590" s="146"/>
      <c r="AD1590" s="146"/>
      <c r="AE1590" s="146"/>
      <c r="AF1590" s="146"/>
      <c r="AG1590" s="146"/>
      <c r="AH1590" s="42"/>
      <c r="AI1590" s="146"/>
      <c r="AJ1590" s="184"/>
      <c r="AK1590" s="144"/>
    </row>
    <row r="1591" spans="4:37" s="40" customFormat="1" ht="34.9" customHeight="1">
      <c r="D1591" s="28"/>
      <c r="K1591" s="43"/>
      <c r="O1591" s="28"/>
      <c r="P1591" s="237"/>
      <c r="Q1591" s="237"/>
      <c r="R1591" s="237"/>
      <c r="S1591" s="237"/>
      <c r="T1591" s="231"/>
      <c r="U1591" s="28"/>
      <c r="V1591" s="146"/>
      <c r="W1591" s="146"/>
      <c r="X1591" s="146"/>
      <c r="Y1591" s="146"/>
      <c r="Z1591" s="146"/>
      <c r="AA1591" s="146"/>
      <c r="AB1591" s="146"/>
      <c r="AC1591" s="146"/>
      <c r="AD1591" s="146"/>
      <c r="AE1591" s="146"/>
      <c r="AF1591" s="146"/>
      <c r="AG1591" s="146"/>
      <c r="AH1591" s="42"/>
      <c r="AI1591" s="146"/>
      <c r="AJ1591" s="184"/>
      <c r="AK1591" s="144"/>
    </row>
    <row r="1592" spans="4:37" s="40" customFormat="1" ht="34.9" customHeight="1">
      <c r="D1592" s="28"/>
      <c r="K1592" s="43"/>
      <c r="O1592" s="28"/>
      <c r="P1592" s="237"/>
      <c r="Q1592" s="237"/>
      <c r="R1592" s="237"/>
      <c r="S1592" s="237"/>
      <c r="T1592" s="231"/>
      <c r="U1592" s="28"/>
      <c r="V1592" s="146"/>
      <c r="W1592" s="146"/>
      <c r="X1592" s="146"/>
      <c r="Y1592" s="146"/>
      <c r="Z1592" s="146"/>
      <c r="AA1592" s="146"/>
      <c r="AB1592" s="146"/>
      <c r="AC1592" s="146"/>
      <c r="AD1592" s="146"/>
      <c r="AE1592" s="146"/>
      <c r="AF1592" s="146"/>
      <c r="AG1592" s="146"/>
      <c r="AH1592" s="42"/>
      <c r="AI1592" s="146"/>
      <c r="AJ1592" s="184"/>
      <c r="AK1592" s="144"/>
    </row>
    <row r="1593" spans="4:37" s="40" customFormat="1" ht="34.9" customHeight="1">
      <c r="D1593" s="28"/>
      <c r="K1593" s="43"/>
      <c r="O1593" s="28"/>
      <c r="P1593" s="237"/>
      <c r="Q1593" s="237"/>
      <c r="R1593" s="237"/>
      <c r="S1593" s="237"/>
      <c r="T1593" s="231"/>
      <c r="U1593" s="28"/>
      <c r="V1593" s="146"/>
      <c r="W1593" s="146"/>
      <c r="X1593" s="146"/>
      <c r="Y1593" s="146"/>
      <c r="Z1593" s="146"/>
      <c r="AA1593" s="146"/>
      <c r="AB1593" s="146"/>
      <c r="AC1593" s="146"/>
      <c r="AD1593" s="146"/>
      <c r="AE1593" s="146"/>
      <c r="AF1593" s="146"/>
      <c r="AG1593" s="146"/>
      <c r="AH1593" s="42"/>
      <c r="AI1593" s="146"/>
      <c r="AJ1593" s="184"/>
      <c r="AK1593" s="144"/>
    </row>
    <row r="1594" spans="4:37" s="40" customFormat="1" ht="34.9" customHeight="1">
      <c r="D1594" s="28"/>
      <c r="K1594" s="43"/>
      <c r="O1594" s="28"/>
      <c r="P1594" s="237"/>
      <c r="Q1594" s="237"/>
      <c r="R1594" s="237"/>
      <c r="S1594" s="237"/>
      <c r="T1594" s="231"/>
      <c r="U1594" s="28"/>
      <c r="V1594" s="146"/>
      <c r="W1594" s="146"/>
      <c r="X1594" s="146"/>
      <c r="Y1594" s="146"/>
      <c r="Z1594" s="146"/>
      <c r="AA1594" s="146"/>
      <c r="AB1594" s="146"/>
      <c r="AC1594" s="146"/>
      <c r="AD1594" s="146"/>
      <c r="AE1594" s="146"/>
      <c r="AF1594" s="146"/>
      <c r="AG1594" s="146"/>
      <c r="AH1594" s="42"/>
      <c r="AI1594" s="146"/>
      <c r="AJ1594" s="184"/>
      <c r="AK1594" s="144"/>
    </row>
    <row r="1595" spans="4:37" s="40" customFormat="1" ht="34.9" customHeight="1">
      <c r="D1595" s="28"/>
      <c r="K1595" s="43"/>
      <c r="O1595" s="28"/>
      <c r="P1595" s="237"/>
      <c r="Q1595" s="237"/>
      <c r="R1595" s="237"/>
      <c r="S1595" s="237"/>
      <c r="T1595" s="231"/>
      <c r="U1595" s="28"/>
      <c r="V1595" s="146"/>
      <c r="W1595" s="146"/>
      <c r="X1595" s="146"/>
      <c r="Y1595" s="146"/>
      <c r="Z1595" s="146"/>
      <c r="AA1595" s="146"/>
      <c r="AB1595" s="146"/>
      <c r="AC1595" s="146"/>
      <c r="AD1595" s="146"/>
      <c r="AE1595" s="146"/>
      <c r="AF1595" s="146"/>
      <c r="AG1595" s="146"/>
      <c r="AH1595" s="42"/>
      <c r="AI1595" s="146"/>
      <c r="AJ1595" s="184"/>
      <c r="AK1595" s="144"/>
    </row>
    <row r="1596" spans="4:37" s="40" customFormat="1" ht="34.9" customHeight="1">
      <c r="D1596" s="28"/>
      <c r="K1596" s="43"/>
      <c r="O1596" s="28"/>
      <c r="P1596" s="237"/>
      <c r="Q1596" s="237"/>
      <c r="R1596" s="237"/>
      <c r="S1596" s="237"/>
      <c r="T1596" s="231"/>
      <c r="U1596" s="28"/>
      <c r="V1596" s="146"/>
      <c r="W1596" s="146"/>
      <c r="X1596" s="146"/>
      <c r="Y1596" s="146"/>
      <c r="Z1596" s="146"/>
      <c r="AA1596" s="146"/>
      <c r="AB1596" s="146"/>
      <c r="AC1596" s="146"/>
      <c r="AD1596" s="146"/>
      <c r="AE1596" s="146"/>
      <c r="AF1596" s="146"/>
      <c r="AG1596" s="146"/>
      <c r="AH1596" s="42"/>
      <c r="AI1596" s="146"/>
      <c r="AJ1596" s="184"/>
      <c r="AK1596" s="144"/>
    </row>
    <row r="1597" spans="4:37" s="40" customFormat="1" ht="34.9" customHeight="1">
      <c r="D1597" s="28"/>
      <c r="K1597" s="43"/>
      <c r="O1597" s="28"/>
      <c r="P1597" s="237"/>
      <c r="Q1597" s="237"/>
      <c r="R1597" s="237"/>
      <c r="S1597" s="237"/>
      <c r="T1597" s="231"/>
      <c r="U1597" s="28"/>
      <c r="V1597" s="146"/>
      <c r="W1597" s="146"/>
      <c r="X1597" s="146"/>
      <c r="Y1597" s="146"/>
      <c r="Z1597" s="146"/>
      <c r="AA1597" s="146"/>
      <c r="AB1597" s="146"/>
      <c r="AC1597" s="146"/>
      <c r="AD1597" s="146"/>
      <c r="AE1597" s="146"/>
      <c r="AF1597" s="146"/>
      <c r="AG1597" s="146"/>
      <c r="AH1597" s="42"/>
      <c r="AI1597" s="146"/>
      <c r="AJ1597" s="184"/>
      <c r="AK1597" s="144"/>
    </row>
    <row r="1598" spans="4:37" s="40" customFormat="1" ht="34.9" customHeight="1">
      <c r="D1598" s="28"/>
      <c r="K1598" s="43"/>
      <c r="O1598" s="28"/>
      <c r="P1598" s="237"/>
      <c r="Q1598" s="237"/>
      <c r="R1598" s="237"/>
      <c r="S1598" s="237"/>
      <c r="T1598" s="231"/>
      <c r="U1598" s="28"/>
      <c r="V1598" s="146"/>
      <c r="W1598" s="146"/>
      <c r="X1598" s="146"/>
      <c r="Y1598" s="146"/>
      <c r="Z1598" s="146"/>
      <c r="AA1598" s="146"/>
      <c r="AB1598" s="146"/>
      <c r="AC1598" s="146"/>
      <c r="AD1598" s="146"/>
      <c r="AE1598" s="146"/>
      <c r="AF1598" s="146"/>
      <c r="AG1598" s="146"/>
      <c r="AH1598" s="42"/>
      <c r="AI1598" s="146"/>
      <c r="AJ1598" s="184"/>
      <c r="AK1598" s="144"/>
    </row>
    <row r="1599" spans="4:37" s="40" customFormat="1" ht="34.9" customHeight="1">
      <c r="D1599" s="28"/>
      <c r="K1599" s="43"/>
      <c r="O1599" s="28"/>
      <c r="P1599" s="237"/>
      <c r="Q1599" s="237"/>
      <c r="R1599" s="237"/>
      <c r="S1599" s="237"/>
      <c r="T1599" s="231"/>
      <c r="U1599" s="28"/>
      <c r="V1599" s="146"/>
      <c r="W1599" s="146"/>
      <c r="X1599" s="146"/>
      <c r="Y1599" s="146"/>
      <c r="Z1599" s="146"/>
      <c r="AA1599" s="146"/>
      <c r="AB1599" s="146"/>
      <c r="AC1599" s="146"/>
      <c r="AD1599" s="146"/>
      <c r="AE1599" s="146"/>
      <c r="AF1599" s="146"/>
      <c r="AG1599" s="146"/>
      <c r="AH1599" s="42"/>
      <c r="AI1599" s="146"/>
      <c r="AJ1599" s="184"/>
      <c r="AK1599" s="144"/>
    </row>
    <row r="1600" spans="4:37" s="40" customFormat="1" ht="34.9" customHeight="1">
      <c r="D1600" s="28"/>
      <c r="K1600" s="43"/>
      <c r="O1600" s="28"/>
      <c r="P1600" s="237"/>
      <c r="Q1600" s="237"/>
      <c r="R1600" s="237"/>
      <c r="S1600" s="237"/>
      <c r="T1600" s="231"/>
      <c r="U1600" s="28"/>
      <c r="V1600" s="146"/>
      <c r="W1600" s="146"/>
      <c r="X1600" s="146"/>
      <c r="Y1600" s="146"/>
      <c r="Z1600" s="146"/>
      <c r="AA1600" s="146"/>
      <c r="AB1600" s="146"/>
      <c r="AC1600" s="146"/>
      <c r="AD1600" s="146"/>
      <c r="AE1600" s="146"/>
      <c r="AF1600" s="146"/>
      <c r="AG1600" s="146"/>
      <c r="AH1600" s="42"/>
      <c r="AI1600" s="146"/>
      <c r="AJ1600" s="184"/>
      <c r="AK1600" s="144"/>
    </row>
    <row r="1601" spans="4:37" s="40" customFormat="1" ht="34.9" customHeight="1">
      <c r="D1601" s="28"/>
      <c r="K1601" s="43"/>
      <c r="O1601" s="28"/>
      <c r="P1601" s="237"/>
      <c r="Q1601" s="237"/>
      <c r="R1601" s="237"/>
      <c r="S1601" s="237"/>
      <c r="T1601" s="231"/>
      <c r="U1601" s="28"/>
      <c r="V1601" s="146"/>
      <c r="W1601" s="146"/>
      <c r="X1601" s="146"/>
      <c r="Y1601" s="146"/>
      <c r="Z1601" s="146"/>
      <c r="AA1601" s="146"/>
      <c r="AB1601" s="146"/>
      <c r="AC1601" s="146"/>
      <c r="AD1601" s="146"/>
      <c r="AE1601" s="146"/>
      <c r="AF1601" s="146"/>
      <c r="AG1601" s="146"/>
      <c r="AH1601" s="42"/>
      <c r="AI1601" s="146"/>
      <c r="AJ1601" s="184"/>
      <c r="AK1601" s="144"/>
    </row>
    <row r="1602" spans="4:37" s="40" customFormat="1" ht="34.9" customHeight="1">
      <c r="D1602" s="28"/>
      <c r="K1602" s="43"/>
      <c r="O1602" s="28"/>
      <c r="P1602" s="237"/>
      <c r="Q1602" s="237"/>
      <c r="R1602" s="237"/>
      <c r="S1602" s="237"/>
      <c r="T1602" s="231"/>
      <c r="U1602" s="28"/>
      <c r="V1602" s="146"/>
      <c r="W1602" s="146"/>
      <c r="X1602" s="146"/>
      <c r="Y1602" s="146"/>
      <c r="Z1602" s="146"/>
      <c r="AA1602" s="146"/>
      <c r="AB1602" s="146"/>
      <c r="AC1602" s="146"/>
      <c r="AD1602" s="146"/>
      <c r="AE1602" s="146"/>
      <c r="AF1602" s="146"/>
      <c r="AG1602" s="146"/>
      <c r="AH1602" s="42"/>
      <c r="AI1602" s="146"/>
      <c r="AJ1602" s="184"/>
      <c r="AK1602" s="144"/>
    </row>
    <row r="1603" spans="4:37" s="40" customFormat="1" ht="34.9" customHeight="1">
      <c r="D1603" s="28"/>
      <c r="K1603" s="43"/>
      <c r="O1603" s="28"/>
      <c r="P1603" s="237"/>
      <c r="Q1603" s="237"/>
      <c r="R1603" s="237"/>
      <c r="S1603" s="237"/>
      <c r="T1603" s="231"/>
      <c r="U1603" s="28"/>
      <c r="V1603" s="146"/>
      <c r="W1603" s="146"/>
      <c r="X1603" s="146"/>
      <c r="Y1603" s="146"/>
      <c r="Z1603" s="146"/>
      <c r="AA1603" s="146"/>
      <c r="AB1603" s="146"/>
      <c r="AC1603" s="146"/>
      <c r="AD1603" s="146"/>
      <c r="AE1603" s="146"/>
      <c r="AF1603" s="146"/>
      <c r="AG1603" s="146"/>
      <c r="AH1603" s="42"/>
      <c r="AI1603" s="146"/>
      <c r="AJ1603" s="184"/>
      <c r="AK1603" s="144"/>
    </row>
    <row r="1604" spans="4:37" s="40" customFormat="1" ht="34.9" customHeight="1">
      <c r="D1604" s="28"/>
      <c r="K1604" s="43"/>
      <c r="O1604" s="28"/>
      <c r="P1604" s="237"/>
      <c r="Q1604" s="237"/>
      <c r="R1604" s="237"/>
      <c r="S1604" s="237"/>
      <c r="T1604" s="231"/>
      <c r="U1604" s="28"/>
      <c r="V1604" s="146"/>
      <c r="W1604" s="146"/>
      <c r="X1604" s="146"/>
      <c r="Y1604" s="146"/>
      <c r="Z1604" s="146"/>
      <c r="AA1604" s="146"/>
      <c r="AB1604" s="146"/>
      <c r="AC1604" s="146"/>
      <c r="AD1604" s="146"/>
      <c r="AE1604" s="146"/>
      <c r="AF1604" s="146"/>
      <c r="AG1604" s="146"/>
      <c r="AH1604" s="42"/>
      <c r="AI1604" s="146"/>
      <c r="AJ1604" s="184"/>
      <c r="AK1604" s="144"/>
    </row>
    <row r="1605" spans="4:37" s="40" customFormat="1" ht="34.9" customHeight="1">
      <c r="D1605" s="28"/>
      <c r="K1605" s="43"/>
      <c r="O1605" s="28"/>
      <c r="P1605" s="237"/>
      <c r="Q1605" s="237"/>
      <c r="R1605" s="237"/>
      <c r="S1605" s="237"/>
      <c r="T1605" s="231"/>
      <c r="U1605" s="28"/>
      <c r="V1605" s="146"/>
      <c r="W1605" s="146"/>
      <c r="X1605" s="146"/>
      <c r="Y1605" s="146"/>
      <c r="Z1605" s="146"/>
      <c r="AA1605" s="146"/>
      <c r="AB1605" s="146"/>
      <c r="AC1605" s="146"/>
      <c r="AD1605" s="146"/>
      <c r="AE1605" s="146"/>
      <c r="AF1605" s="146"/>
      <c r="AG1605" s="146"/>
      <c r="AH1605" s="42"/>
      <c r="AI1605" s="146"/>
      <c r="AJ1605" s="184"/>
      <c r="AK1605" s="144"/>
    </row>
    <row r="1606" spans="4:37" s="40" customFormat="1" ht="34.9" customHeight="1">
      <c r="D1606" s="28"/>
      <c r="K1606" s="43"/>
      <c r="O1606" s="28"/>
      <c r="P1606" s="237"/>
      <c r="Q1606" s="237"/>
      <c r="R1606" s="237"/>
      <c r="S1606" s="237"/>
      <c r="T1606" s="231"/>
      <c r="U1606" s="28"/>
      <c r="V1606" s="146"/>
      <c r="W1606" s="146"/>
      <c r="X1606" s="146"/>
      <c r="Y1606" s="146"/>
      <c r="Z1606" s="146"/>
      <c r="AA1606" s="146"/>
      <c r="AB1606" s="146"/>
      <c r="AC1606" s="146"/>
      <c r="AD1606" s="146"/>
      <c r="AE1606" s="146"/>
      <c r="AF1606" s="146"/>
      <c r="AG1606" s="146"/>
      <c r="AH1606" s="42"/>
      <c r="AI1606" s="146"/>
      <c r="AJ1606" s="184"/>
      <c r="AK1606" s="144"/>
    </row>
    <row r="1607" spans="4:37" s="40" customFormat="1" ht="34.9" customHeight="1">
      <c r="D1607" s="28"/>
      <c r="K1607" s="43"/>
      <c r="O1607" s="28"/>
      <c r="P1607" s="237"/>
      <c r="Q1607" s="237"/>
      <c r="R1607" s="237"/>
      <c r="S1607" s="237"/>
      <c r="T1607" s="231"/>
      <c r="U1607" s="28"/>
      <c r="V1607" s="146"/>
      <c r="W1607" s="146"/>
      <c r="X1607" s="146"/>
      <c r="Y1607" s="146"/>
      <c r="Z1607" s="146"/>
      <c r="AA1607" s="146"/>
      <c r="AB1607" s="146"/>
      <c r="AC1607" s="146"/>
      <c r="AD1607" s="146"/>
      <c r="AE1607" s="146"/>
      <c r="AF1607" s="146"/>
      <c r="AG1607" s="146"/>
      <c r="AH1607" s="42"/>
      <c r="AI1607" s="146"/>
      <c r="AJ1607" s="184"/>
      <c r="AK1607" s="144"/>
    </row>
    <row r="1608" spans="4:37" s="40" customFormat="1" ht="34.9" customHeight="1">
      <c r="D1608" s="28"/>
      <c r="K1608" s="43"/>
      <c r="O1608" s="28"/>
      <c r="P1608" s="237"/>
      <c r="Q1608" s="237"/>
      <c r="R1608" s="237"/>
      <c r="S1608" s="237"/>
      <c r="T1608" s="231"/>
      <c r="U1608" s="28"/>
      <c r="V1608" s="146"/>
      <c r="W1608" s="146"/>
      <c r="X1608" s="146"/>
      <c r="Y1608" s="146"/>
      <c r="Z1608" s="146"/>
      <c r="AA1608" s="146"/>
      <c r="AB1608" s="146"/>
      <c r="AC1608" s="146"/>
      <c r="AD1608" s="146"/>
      <c r="AE1608" s="146"/>
      <c r="AF1608" s="146"/>
      <c r="AG1608" s="146"/>
      <c r="AH1608" s="42"/>
      <c r="AI1608" s="146"/>
      <c r="AJ1608" s="184"/>
      <c r="AK1608" s="144"/>
    </row>
    <row r="1609" spans="4:37" s="40" customFormat="1" ht="34.9" customHeight="1">
      <c r="D1609" s="28"/>
      <c r="K1609" s="43"/>
      <c r="O1609" s="28"/>
      <c r="P1609" s="237"/>
      <c r="Q1609" s="237"/>
      <c r="R1609" s="237"/>
      <c r="S1609" s="237"/>
      <c r="T1609" s="231"/>
      <c r="U1609" s="28"/>
      <c r="V1609" s="146"/>
      <c r="W1609" s="146"/>
      <c r="X1609" s="146"/>
      <c r="Y1609" s="146"/>
      <c r="Z1609" s="146"/>
      <c r="AA1609" s="146"/>
      <c r="AB1609" s="146"/>
      <c r="AC1609" s="146"/>
      <c r="AD1609" s="146"/>
      <c r="AE1609" s="146"/>
      <c r="AF1609" s="146"/>
      <c r="AG1609" s="146"/>
      <c r="AH1609" s="42"/>
      <c r="AI1609" s="146"/>
      <c r="AJ1609" s="184"/>
      <c r="AK1609" s="144"/>
    </row>
    <row r="1610" spans="4:37" s="40" customFormat="1" ht="34.9" customHeight="1">
      <c r="D1610" s="28"/>
      <c r="K1610" s="43"/>
      <c r="O1610" s="28"/>
      <c r="P1610" s="237"/>
      <c r="Q1610" s="237"/>
      <c r="R1610" s="237"/>
      <c r="S1610" s="237"/>
      <c r="T1610" s="231"/>
      <c r="U1610" s="28"/>
      <c r="V1610" s="146"/>
      <c r="W1610" s="146"/>
      <c r="X1610" s="146"/>
      <c r="Y1610" s="146"/>
      <c r="Z1610" s="146"/>
      <c r="AA1610" s="146"/>
      <c r="AB1610" s="146"/>
      <c r="AC1610" s="146"/>
      <c r="AD1610" s="146"/>
      <c r="AE1610" s="146"/>
      <c r="AF1610" s="146"/>
      <c r="AG1610" s="146"/>
      <c r="AH1610" s="42"/>
      <c r="AI1610" s="146"/>
      <c r="AJ1610" s="184"/>
      <c r="AK1610" s="144"/>
    </row>
    <row r="1611" spans="4:37" s="40" customFormat="1" ht="34.9" customHeight="1">
      <c r="D1611" s="28"/>
      <c r="K1611" s="43"/>
      <c r="O1611" s="28"/>
      <c r="P1611" s="237"/>
      <c r="Q1611" s="237"/>
      <c r="R1611" s="237"/>
      <c r="S1611" s="237"/>
      <c r="T1611" s="231"/>
      <c r="U1611" s="28"/>
      <c r="V1611" s="146"/>
      <c r="W1611" s="146"/>
      <c r="X1611" s="146"/>
      <c r="Y1611" s="146"/>
      <c r="Z1611" s="146"/>
      <c r="AA1611" s="146"/>
      <c r="AB1611" s="146"/>
      <c r="AC1611" s="146"/>
      <c r="AD1611" s="146"/>
      <c r="AE1611" s="146"/>
      <c r="AF1611" s="146"/>
      <c r="AG1611" s="146"/>
      <c r="AH1611" s="42"/>
      <c r="AI1611" s="146"/>
      <c r="AJ1611" s="184"/>
      <c r="AK1611" s="144"/>
    </row>
    <row r="1612" spans="4:37" s="40" customFormat="1" ht="34.9" customHeight="1">
      <c r="D1612" s="28"/>
      <c r="K1612" s="43"/>
      <c r="O1612" s="28"/>
      <c r="P1612" s="237"/>
      <c r="Q1612" s="237"/>
      <c r="R1612" s="237"/>
      <c r="S1612" s="237"/>
      <c r="T1612" s="231"/>
      <c r="U1612" s="28"/>
      <c r="V1612" s="146"/>
      <c r="W1612" s="146"/>
      <c r="X1612" s="146"/>
      <c r="Y1612" s="146"/>
      <c r="Z1612" s="146"/>
      <c r="AA1612" s="146"/>
      <c r="AB1612" s="146"/>
      <c r="AC1612" s="146"/>
      <c r="AD1612" s="146"/>
      <c r="AE1612" s="146"/>
      <c r="AF1612" s="146"/>
      <c r="AG1612" s="146"/>
      <c r="AH1612" s="42"/>
      <c r="AI1612" s="146"/>
      <c r="AJ1612" s="184"/>
      <c r="AK1612" s="144"/>
    </row>
    <row r="1613" spans="4:37" s="40" customFormat="1" ht="34.9" customHeight="1">
      <c r="D1613" s="28"/>
      <c r="K1613" s="43"/>
      <c r="O1613" s="28"/>
      <c r="P1613" s="237"/>
      <c r="Q1613" s="237"/>
      <c r="R1613" s="237"/>
      <c r="S1613" s="237"/>
      <c r="T1613" s="231"/>
      <c r="U1613" s="28"/>
      <c r="V1613" s="146"/>
      <c r="W1613" s="146"/>
      <c r="X1613" s="146"/>
      <c r="Y1613" s="146"/>
      <c r="Z1613" s="146"/>
      <c r="AA1613" s="146"/>
      <c r="AB1613" s="146"/>
      <c r="AC1613" s="146"/>
      <c r="AD1613" s="146"/>
      <c r="AE1613" s="146"/>
      <c r="AF1613" s="146"/>
      <c r="AG1613" s="146"/>
      <c r="AH1613" s="42"/>
      <c r="AI1613" s="146"/>
      <c r="AJ1613" s="184"/>
      <c r="AK1613" s="144"/>
    </row>
    <row r="1614" spans="4:37" s="40" customFormat="1" ht="34.9" customHeight="1">
      <c r="D1614" s="28"/>
      <c r="K1614" s="43"/>
      <c r="O1614" s="28"/>
      <c r="P1614" s="237"/>
      <c r="Q1614" s="237"/>
      <c r="R1614" s="237"/>
      <c r="S1614" s="237"/>
      <c r="T1614" s="231"/>
      <c r="U1614" s="28"/>
      <c r="V1614" s="146"/>
      <c r="W1614" s="146"/>
      <c r="X1614" s="146"/>
      <c r="Y1614" s="146"/>
      <c r="Z1614" s="146"/>
      <c r="AA1614" s="146"/>
      <c r="AB1614" s="146"/>
      <c r="AC1614" s="146"/>
      <c r="AD1614" s="146"/>
      <c r="AE1614" s="146"/>
      <c r="AF1614" s="146"/>
      <c r="AG1614" s="146"/>
      <c r="AH1614" s="42"/>
      <c r="AI1614" s="146"/>
      <c r="AJ1614" s="184"/>
      <c r="AK1614" s="144"/>
    </row>
    <row r="1615" spans="4:37" s="40" customFormat="1" ht="34.9" customHeight="1">
      <c r="D1615" s="28"/>
      <c r="K1615" s="43"/>
      <c r="O1615" s="28"/>
      <c r="P1615" s="237"/>
      <c r="Q1615" s="237"/>
      <c r="R1615" s="237"/>
      <c r="S1615" s="237"/>
      <c r="T1615" s="231"/>
      <c r="U1615" s="28"/>
      <c r="V1615" s="146"/>
      <c r="W1615" s="146"/>
      <c r="X1615" s="146"/>
      <c r="Y1615" s="146"/>
      <c r="Z1615" s="146"/>
      <c r="AA1615" s="146"/>
      <c r="AB1615" s="146"/>
      <c r="AC1615" s="146"/>
      <c r="AD1615" s="146"/>
      <c r="AE1615" s="146"/>
      <c r="AF1615" s="146"/>
      <c r="AG1615" s="146"/>
      <c r="AH1615" s="42"/>
      <c r="AI1615" s="146"/>
      <c r="AJ1615" s="184"/>
      <c r="AK1615" s="144"/>
    </row>
    <row r="1616" spans="4:37" s="40" customFormat="1" ht="34.9" customHeight="1">
      <c r="D1616" s="28"/>
      <c r="K1616" s="43"/>
      <c r="O1616" s="28"/>
      <c r="P1616" s="237"/>
      <c r="Q1616" s="237"/>
      <c r="R1616" s="237"/>
      <c r="S1616" s="237"/>
      <c r="T1616" s="231"/>
      <c r="U1616" s="28"/>
      <c r="V1616" s="146"/>
      <c r="W1616" s="146"/>
      <c r="X1616" s="146"/>
      <c r="Y1616" s="146"/>
      <c r="Z1616" s="146"/>
      <c r="AA1616" s="146"/>
      <c r="AB1616" s="146"/>
      <c r="AC1616" s="146"/>
      <c r="AD1616" s="146"/>
      <c r="AE1616" s="146"/>
      <c r="AF1616" s="146"/>
      <c r="AG1616" s="146"/>
      <c r="AH1616" s="42"/>
      <c r="AI1616" s="146"/>
      <c r="AJ1616" s="184"/>
      <c r="AK1616" s="144"/>
    </row>
    <row r="1617" spans="4:37" s="40" customFormat="1" ht="34.9" customHeight="1">
      <c r="D1617" s="28"/>
      <c r="K1617" s="43"/>
      <c r="O1617" s="28"/>
      <c r="P1617" s="237"/>
      <c r="Q1617" s="237"/>
      <c r="R1617" s="237"/>
      <c r="S1617" s="237"/>
      <c r="T1617" s="231"/>
      <c r="U1617" s="28"/>
      <c r="V1617" s="146"/>
      <c r="W1617" s="146"/>
      <c r="X1617" s="146"/>
      <c r="Y1617" s="146"/>
      <c r="Z1617" s="146"/>
      <c r="AA1617" s="146"/>
      <c r="AB1617" s="146"/>
      <c r="AC1617" s="146"/>
      <c r="AD1617" s="146"/>
      <c r="AE1617" s="146"/>
      <c r="AF1617" s="146"/>
      <c r="AG1617" s="146"/>
      <c r="AH1617" s="42"/>
      <c r="AI1617" s="146"/>
      <c r="AJ1617" s="184"/>
      <c r="AK1617" s="144"/>
    </row>
    <row r="1618" spans="4:37" s="40" customFormat="1" ht="34.9" customHeight="1">
      <c r="D1618" s="28"/>
      <c r="K1618" s="43"/>
      <c r="O1618" s="28"/>
      <c r="P1618" s="237"/>
      <c r="Q1618" s="237"/>
      <c r="R1618" s="237"/>
      <c r="S1618" s="237"/>
      <c r="T1618" s="231"/>
      <c r="U1618" s="28"/>
      <c r="V1618" s="146"/>
      <c r="W1618" s="146"/>
      <c r="X1618" s="146"/>
      <c r="Y1618" s="146"/>
      <c r="Z1618" s="146"/>
      <c r="AA1618" s="146"/>
      <c r="AB1618" s="146"/>
      <c r="AC1618" s="146"/>
      <c r="AD1618" s="146"/>
      <c r="AE1618" s="146"/>
      <c r="AF1618" s="146"/>
      <c r="AG1618" s="146"/>
      <c r="AH1618" s="42"/>
      <c r="AI1618" s="146"/>
      <c r="AJ1618" s="184"/>
      <c r="AK1618" s="144"/>
    </row>
    <row r="1619" spans="4:37" s="40" customFormat="1" ht="34.9" customHeight="1">
      <c r="D1619" s="28"/>
      <c r="K1619" s="43"/>
      <c r="O1619" s="28"/>
      <c r="P1619" s="237"/>
      <c r="Q1619" s="237"/>
      <c r="R1619" s="237"/>
      <c r="S1619" s="237"/>
      <c r="T1619" s="231"/>
      <c r="U1619" s="28"/>
      <c r="V1619" s="146"/>
      <c r="W1619" s="146"/>
      <c r="X1619" s="146"/>
      <c r="Y1619" s="146"/>
      <c r="Z1619" s="146"/>
      <c r="AA1619" s="146"/>
      <c r="AB1619" s="146"/>
      <c r="AC1619" s="146"/>
      <c r="AD1619" s="146"/>
      <c r="AE1619" s="146"/>
      <c r="AF1619" s="146"/>
      <c r="AG1619" s="146"/>
      <c r="AH1619" s="42"/>
      <c r="AI1619" s="146"/>
      <c r="AJ1619" s="184"/>
      <c r="AK1619" s="144"/>
    </row>
    <row r="1620" spans="4:37" s="40" customFormat="1" ht="34.9" customHeight="1">
      <c r="D1620" s="28"/>
      <c r="K1620" s="43"/>
      <c r="O1620" s="28"/>
      <c r="P1620" s="237"/>
      <c r="Q1620" s="237"/>
      <c r="R1620" s="237"/>
      <c r="S1620" s="237"/>
      <c r="T1620" s="231"/>
      <c r="U1620" s="28"/>
      <c r="V1620" s="146"/>
      <c r="W1620" s="146"/>
      <c r="X1620" s="146"/>
      <c r="Y1620" s="146"/>
      <c r="Z1620" s="146"/>
      <c r="AA1620" s="146"/>
      <c r="AB1620" s="146"/>
      <c r="AC1620" s="146"/>
      <c r="AD1620" s="146"/>
      <c r="AE1620" s="146"/>
      <c r="AF1620" s="146"/>
      <c r="AG1620" s="146"/>
      <c r="AH1620" s="42"/>
      <c r="AI1620" s="146"/>
      <c r="AJ1620" s="184"/>
      <c r="AK1620" s="144"/>
    </row>
    <row r="1621" spans="4:37" s="40" customFormat="1" ht="34.9" customHeight="1">
      <c r="D1621" s="28"/>
      <c r="K1621" s="43"/>
      <c r="O1621" s="28"/>
      <c r="P1621" s="237"/>
      <c r="Q1621" s="237"/>
      <c r="R1621" s="237"/>
      <c r="S1621" s="237"/>
      <c r="T1621" s="231"/>
      <c r="U1621" s="28"/>
      <c r="V1621" s="146"/>
      <c r="W1621" s="146"/>
      <c r="X1621" s="146"/>
      <c r="Y1621" s="146"/>
      <c r="Z1621" s="146"/>
      <c r="AA1621" s="146"/>
      <c r="AB1621" s="146"/>
      <c r="AC1621" s="146"/>
      <c r="AD1621" s="146"/>
      <c r="AE1621" s="146"/>
      <c r="AF1621" s="146"/>
      <c r="AG1621" s="146"/>
      <c r="AH1621" s="42"/>
      <c r="AI1621" s="146"/>
      <c r="AJ1621" s="184"/>
      <c r="AK1621" s="144"/>
    </row>
    <row r="1622" spans="4:37" s="40" customFormat="1" ht="34.9" customHeight="1">
      <c r="D1622" s="28"/>
      <c r="K1622" s="43"/>
      <c r="O1622" s="28"/>
      <c r="P1622" s="237"/>
      <c r="Q1622" s="237"/>
      <c r="R1622" s="237"/>
      <c r="S1622" s="237"/>
      <c r="T1622" s="231"/>
      <c r="U1622" s="28"/>
      <c r="V1622" s="146"/>
      <c r="W1622" s="146"/>
      <c r="X1622" s="146"/>
      <c r="Y1622" s="146"/>
      <c r="Z1622" s="146"/>
      <c r="AA1622" s="146"/>
      <c r="AB1622" s="146"/>
      <c r="AC1622" s="146"/>
      <c r="AD1622" s="146"/>
      <c r="AE1622" s="146"/>
      <c r="AF1622" s="146"/>
      <c r="AG1622" s="146"/>
      <c r="AH1622" s="42"/>
      <c r="AI1622" s="146"/>
      <c r="AJ1622" s="184"/>
      <c r="AK1622" s="144"/>
    </row>
    <row r="1623" spans="4:37" s="40" customFormat="1" ht="34.9" customHeight="1">
      <c r="D1623" s="28"/>
      <c r="K1623" s="43"/>
      <c r="O1623" s="28"/>
      <c r="P1623" s="237"/>
      <c r="Q1623" s="237"/>
      <c r="R1623" s="237"/>
      <c r="S1623" s="237"/>
      <c r="T1623" s="231"/>
      <c r="U1623" s="28"/>
      <c r="V1623" s="146"/>
      <c r="W1623" s="146"/>
      <c r="X1623" s="146"/>
      <c r="Y1623" s="146"/>
      <c r="Z1623" s="146"/>
      <c r="AA1623" s="146"/>
      <c r="AB1623" s="146"/>
      <c r="AC1623" s="146"/>
      <c r="AD1623" s="146"/>
      <c r="AE1623" s="146"/>
      <c r="AF1623" s="146"/>
      <c r="AG1623" s="146"/>
      <c r="AH1623" s="42"/>
      <c r="AI1623" s="146"/>
      <c r="AJ1623" s="184"/>
      <c r="AK1623" s="144"/>
    </row>
    <row r="1624" spans="4:37" s="40" customFormat="1" ht="34.9" customHeight="1">
      <c r="D1624" s="28"/>
      <c r="K1624" s="43"/>
      <c r="O1624" s="28"/>
      <c r="P1624" s="237"/>
      <c r="Q1624" s="237"/>
      <c r="R1624" s="237"/>
      <c r="S1624" s="237"/>
      <c r="T1624" s="231"/>
      <c r="U1624" s="28"/>
      <c r="V1624" s="146"/>
      <c r="W1624" s="146"/>
      <c r="X1624" s="146"/>
      <c r="Y1624" s="146"/>
      <c r="Z1624" s="146"/>
      <c r="AA1624" s="146"/>
      <c r="AB1624" s="146"/>
      <c r="AC1624" s="146"/>
      <c r="AD1624" s="146"/>
      <c r="AE1624" s="146"/>
      <c r="AF1624" s="146"/>
      <c r="AG1624" s="146"/>
      <c r="AH1624" s="42"/>
      <c r="AI1624" s="146"/>
      <c r="AJ1624" s="184"/>
      <c r="AK1624" s="144"/>
    </row>
    <row r="1625" spans="4:37" s="40" customFormat="1" ht="34.9" customHeight="1">
      <c r="D1625" s="28"/>
      <c r="K1625" s="43"/>
      <c r="O1625" s="28"/>
      <c r="P1625" s="237"/>
      <c r="Q1625" s="237"/>
      <c r="R1625" s="237"/>
      <c r="S1625" s="237"/>
      <c r="T1625" s="231"/>
      <c r="U1625" s="28"/>
      <c r="V1625" s="146"/>
      <c r="W1625" s="146"/>
      <c r="X1625" s="146"/>
      <c r="Y1625" s="146"/>
      <c r="Z1625" s="146"/>
      <c r="AA1625" s="146"/>
      <c r="AB1625" s="146"/>
      <c r="AC1625" s="146"/>
      <c r="AD1625" s="146"/>
      <c r="AE1625" s="146"/>
      <c r="AF1625" s="146"/>
      <c r="AG1625" s="146"/>
      <c r="AH1625" s="42"/>
      <c r="AI1625" s="146"/>
      <c r="AJ1625" s="184"/>
      <c r="AK1625" s="144"/>
    </row>
    <row r="1626" spans="4:37" s="40" customFormat="1" ht="34.9" customHeight="1">
      <c r="D1626" s="28"/>
      <c r="K1626" s="43"/>
      <c r="O1626" s="28"/>
      <c r="P1626" s="237"/>
      <c r="Q1626" s="237"/>
      <c r="R1626" s="237"/>
      <c r="S1626" s="237"/>
      <c r="T1626" s="231"/>
      <c r="U1626" s="28"/>
      <c r="V1626" s="146"/>
      <c r="W1626" s="146"/>
      <c r="X1626" s="146"/>
      <c r="Y1626" s="146"/>
      <c r="Z1626" s="146"/>
      <c r="AA1626" s="146"/>
      <c r="AB1626" s="146"/>
      <c r="AC1626" s="146"/>
      <c r="AD1626" s="146"/>
      <c r="AE1626" s="146"/>
      <c r="AF1626" s="146"/>
      <c r="AG1626" s="146"/>
      <c r="AH1626" s="42"/>
      <c r="AI1626" s="146"/>
      <c r="AJ1626" s="184"/>
      <c r="AK1626" s="144"/>
    </row>
    <row r="1627" spans="4:37" s="40" customFormat="1" ht="34.9" customHeight="1">
      <c r="D1627" s="28"/>
      <c r="K1627" s="43"/>
      <c r="O1627" s="28"/>
      <c r="P1627" s="237"/>
      <c r="Q1627" s="237"/>
      <c r="R1627" s="237"/>
      <c r="S1627" s="237"/>
      <c r="T1627" s="231"/>
      <c r="U1627" s="28"/>
      <c r="V1627" s="146"/>
      <c r="W1627" s="146"/>
      <c r="X1627" s="146"/>
      <c r="Y1627" s="146"/>
      <c r="Z1627" s="146"/>
      <c r="AA1627" s="146"/>
      <c r="AB1627" s="146"/>
      <c r="AC1627" s="146"/>
      <c r="AD1627" s="146"/>
      <c r="AE1627" s="146"/>
      <c r="AF1627" s="146"/>
      <c r="AG1627" s="146"/>
      <c r="AH1627" s="42"/>
      <c r="AI1627" s="146"/>
      <c r="AJ1627" s="184"/>
      <c r="AK1627" s="144"/>
    </row>
    <row r="1628" spans="4:37" s="40" customFormat="1" ht="34.9" customHeight="1">
      <c r="D1628" s="28"/>
      <c r="K1628" s="43"/>
      <c r="O1628" s="28"/>
      <c r="P1628" s="237"/>
      <c r="Q1628" s="237"/>
      <c r="R1628" s="237"/>
      <c r="S1628" s="237"/>
      <c r="T1628" s="231"/>
      <c r="U1628" s="28"/>
      <c r="V1628" s="146"/>
      <c r="W1628" s="146"/>
      <c r="X1628" s="146"/>
      <c r="Y1628" s="146"/>
      <c r="Z1628" s="146"/>
      <c r="AA1628" s="146"/>
      <c r="AB1628" s="146"/>
      <c r="AC1628" s="146"/>
      <c r="AD1628" s="146"/>
      <c r="AE1628" s="146"/>
      <c r="AF1628" s="146"/>
      <c r="AG1628" s="146"/>
      <c r="AH1628" s="42"/>
      <c r="AI1628" s="146"/>
      <c r="AJ1628" s="184"/>
      <c r="AK1628" s="144"/>
    </row>
    <row r="1629" spans="4:37" s="40" customFormat="1" ht="34.9" customHeight="1">
      <c r="D1629" s="28"/>
      <c r="K1629" s="43"/>
      <c r="O1629" s="28"/>
      <c r="P1629" s="237"/>
      <c r="Q1629" s="237"/>
      <c r="R1629" s="237"/>
      <c r="S1629" s="237"/>
      <c r="T1629" s="231"/>
      <c r="U1629" s="28"/>
      <c r="V1629" s="146"/>
      <c r="W1629" s="146"/>
      <c r="X1629" s="146"/>
      <c r="Y1629" s="146"/>
      <c r="Z1629" s="146"/>
      <c r="AA1629" s="146"/>
      <c r="AB1629" s="146"/>
      <c r="AC1629" s="146"/>
      <c r="AD1629" s="146"/>
      <c r="AE1629" s="146"/>
      <c r="AF1629" s="146"/>
      <c r="AG1629" s="146"/>
      <c r="AH1629" s="42"/>
      <c r="AI1629" s="146"/>
      <c r="AJ1629" s="184"/>
      <c r="AK1629" s="144"/>
    </row>
    <row r="1630" spans="4:37" s="40" customFormat="1" ht="34.9" customHeight="1">
      <c r="D1630" s="28"/>
      <c r="K1630" s="43"/>
      <c r="O1630" s="28"/>
      <c r="P1630" s="237"/>
      <c r="Q1630" s="237"/>
      <c r="R1630" s="237"/>
      <c r="S1630" s="237"/>
      <c r="T1630" s="231"/>
      <c r="U1630" s="28"/>
      <c r="V1630" s="146"/>
      <c r="W1630" s="146"/>
      <c r="X1630" s="146"/>
      <c r="Y1630" s="146"/>
      <c r="Z1630" s="146"/>
      <c r="AA1630" s="146"/>
      <c r="AB1630" s="146"/>
      <c r="AC1630" s="146"/>
      <c r="AD1630" s="146"/>
      <c r="AE1630" s="146"/>
      <c r="AF1630" s="146"/>
      <c r="AG1630" s="146"/>
      <c r="AH1630" s="42"/>
      <c r="AI1630" s="146"/>
      <c r="AJ1630" s="184"/>
      <c r="AK1630" s="144"/>
    </row>
    <row r="1631" spans="4:37" s="40" customFormat="1" ht="34.9" customHeight="1">
      <c r="D1631" s="28"/>
      <c r="K1631" s="43"/>
      <c r="O1631" s="28"/>
      <c r="P1631" s="237"/>
      <c r="Q1631" s="237"/>
      <c r="R1631" s="237"/>
      <c r="S1631" s="237"/>
      <c r="T1631" s="231"/>
      <c r="U1631" s="28"/>
      <c r="V1631" s="146"/>
      <c r="W1631" s="146"/>
      <c r="X1631" s="146"/>
      <c r="Y1631" s="146"/>
      <c r="Z1631" s="146"/>
      <c r="AA1631" s="146"/>
      <c r="AB1631" s="146"/>
      <c r="AC1631" s="146"/>
      <c r="AD1631" s="146"/>
      <c r="AE1631" s="146"/>
      <c r="AF1631" s="146"/>
      <c r="AG1631" s="146"/>
      <c r="AH1631" s="42"/>
      <c r="AI1631" s="146"/>
      <c r="AJ1631" s="184"/>
      <c r="AK1631" s="144"/>
    </row>
    <row r="1632" spans="4:37" s="40" customFormat="1" ht="34.9" customHeight="1">
      <c r="D1632" s="28"/>
      <c r="K1632" s="43"/>
      <c r="O1632" s="28"/>
      <c r="P1632" s="237"/>
      <c r="Q1632" s="237"/>
      <c r="R1632" s="237"/>
      <c r="S1632" s="237"/>
      <c r="T1632" s="231"/>
      <c r="U1632" s="28"/>
      <c r="V1632" s="146"/>
      <c r="W1632" s="146"/>
      <c r="X1632" s="146"/>
      <c r="Y1632" s="146"/>
      <c r="Z1632" s="146"/>
      <c r="AA1632" s="146"/>
      <c r="AB1632" s="146"/>
      <c r="AC1632" s="146"/>
      <c r="AD1632" s="146"/>
      <c r="AE1632" s="146"/>
      <c r="AF1632" s="146"/>
      <c r="AG1632" s="146"/>
      <c r="AH1632" s="42"/>
      <c r="AI1632" s="146"/>
      <c r="AJ1632" s="184"/>
      <c r="AK1632" s="144"/>
    </row>
    <row r="1633" spans="4:37" s="40" customFormat="1" ht="34.9" customHeight="1">
      <c r="D1633" s="28"/>
      <c r="K1633" s="43"/>
      <c r="O1633" s="28"/>
      <c r="P1633" s="237"/>
      <c r="Q1633" s="237"/>
      <c r="R1633" s="237"/>
      <c r="S1633" s="237"/>
      <c r="T1633" s="231"/>
      <c r="U1633" s="28"/>
      <c r="V1633" s="146"/>
      <c r="W1633" s="146"/>
      <c r="X1633" s="146"/>
      <c r="Y1633" s="146"/>
      <c r="Z1633" s="146"/>
      <c r="AA1633" s="146"/>
      <c r="AB1633" s="146"/>
      <c r="AC1633" s="146"/>
      <c r="AD1633" s="146"/>
      <c r="AE1633" s="146"/>
      <c r="AF1633" s="146"/>
      <c r="AG1633" s="146"/>
      <c r="AH1633" s="42"/>
      <c r="AI1633" s="146"/>
      <c r="AJ1633" s="184"/>
      <c r="AK1633" s="144"/>
    </row>
    <row r="1634" spans="4:37" s="40" customFormat="1" ht="34.9" customHeight="1">
      <c r="D1634" s="28"/>
      <c r="K1634" s="43"/>
      <c r="O1634" s="28"/>
      <c r="P1634" s="237"/>
      <c r="Q1634" s="237"/>
      <c r="R1634" s="237"/>
      <c r="S1634" s="237"/>
      <c r="T1634" s="231"/>
      <c r="U1634" s="28"/>
      <c r="V1634" s="146"/>
      <c r="W1634" s="146"/>
      <c r="X1634" s="146"/>
      <c r="Y1634" s="146"/>
      <c r="Z1634" s="146"/>
      <c r="AA1634" s="146"/>
      <c r="AB1634" s="146"/>
      <c r="AC1634" s="146"/>
      <c r="AD1634" s="146"/>
      <c r="AE1634" s="146"/>
      <c r="AF1634" s="146"/>
      <c r="AG1634" s="146"/>
      <c r="AH1634" s="42"/>
      <c r="AI1634" s="146"/>
      <c r="AJ1634" s="184"/>
      <c r="AK1634" s="144"/>
    </row>
    <row r="1635" spans="4:37" s="40" customFormat="1" ht="34.9" customHeight="1">
      <c r="D1635" s="28"/>
      <c r="K1635" s="43"/>
      <c r="O1635" s="28"/>
      <c r="P1635" s="237"/>
      <c r="Q1635" s="237"/>
      <c r="R1635" s="237"/>
      <c r="S1635" s="237"/>
      <c r="T1635" s="231"/>
      <c r="U1635" s="28"/>
      <c r="V1635" s="146"/>
      <c r="W1635" s="146"/>
      <c r="X1635" s="146"/>
      <c r="Y1635" s="146"/>
      <c r="Z1635" s="146"/>
      <c r="AA1635" s="146"/>
      <c r="AB1635" s="146"/>
      <c r="AC1635" s="146"/>
      <c r="AD1635" s="146"/>
      <c r="AE1635" s="146"/>
      <c r="AF1635" s="146"/>
      <c r="AG1635" s="146"/>
      <c r="AH1635" s="42"/>
      <c r="AI1635" s="146"/>
      <c r="AJ1635" s="184"/>
      <c r="AK1635" s="144"/>
    </row>
    <row r="1636" spans="4:37" s="40" customFormat="1" ht="34.9" customHeight="1">
      <c r="D1636" s="28"/>
      <c r="K1636" s="43"/>
      <c r="O1636" s="28"/>
      <c r="P1636" s="237"/>
      <c r="Q1636" s="237"/>
      <c r="R1636" s="237"/>
      <c r="S1636" s="237"/>
      <c r="T1636" s="231"/>
      <c r="U1636" s="28"/>
      <c r="V1636" s="146"/>
      <c r="W1636" s="146"/>
      <c r="X1636" s="146"/>
      <c r="Y1636" s="146"/>
      <c r="Z1636" s="146"/>
      <c r="AA1636" s="146"/>
      <c r="AB1636" s="146"/>
      <c r="AC1636" s="146"/>
      <c r="AD1636" s="146"/>
      <c r="AE1636" s="146"/>
      <c r="AF1636" s="146"/>
      <c r="AG1636" s="146"/>
      <c r="AH1636" s="42"/>
      <c r="AI1636" s="146"/>
      <c r="AJ1636" s="184"/>
      <c r="AK1636" s="144"/>
    </row>
    <row r="1637" spans="4:37" s="40" customFormat="1" ht="34.9" customHeight="1">
      <c r="D1637" s="28"/>
      <c r="K1637" s="43"/>
      <c r="O1637" s="28"/>
      <c r="P1637" s="237"/>
      <c r="Q1637" s="237"/>
      <c r="R1637" s="237"/>
      <c r="S1637" s="237"/>
      <c r="T1637" s="231"/>
      <c r="U1637" s="28"/>
      <c r="V1637" s="146"/>
      <c r="W1637" s="146"/>
      <c r="X1637" s="146"/>
      <c r="Y1637" s="146"/>
      <c r="Z1637" s="146"/>
      <c r="AA1637" s="146"/>
      <c r="AB1637" s="146"/>
      <c r="AC1637" s="146"/>
      <c r="AD1637" s="146"/>
      <c r="AE1637" s="146"/>
      <c r="AF1637" s="146"/>
      <c r="AG1637" s="146"/>
      <c r="AH1637" s="42"/>
      <c r="AI1637" s="146"/>
      <c r="AJ1637" s="184"/>
      <c r="AK1637" s="144"/>
    </row>
    <row r="1638" spans="4:37" s="40" customFormat="1" ht="34.9" customHeight="1">
      <c r="D1638" s="28"/>
      <c r="K1638" s="43"/>
      <c r="O1638" s="28"/>
      <c r="P1638" s="237"/>
      <c r="Q1638" s="237"/>
      <c r="R1638" s="237"/>
      <c r="S1638" s="237"/>
      <c r="T1638" s="231"/>
      <c r="U1638" s="28"/>
      <c r="V1638" s="146"/>
      <c r="W1638" s="146"/>
      <c r="X1638" s="146"/>
      <c r="Y1638" s="146"/>
      <c r="Z1638" s="146"/>
      <c r="AA1638" s="146"/>
      <c r="AB1638" s="146"/>
      <c r="AC1638" s="146"/>
      <c r="AD1638" s="146"/>
      <c r="AE1638" s="146"/>
      <c r="AF1638" s="146"/>
      <c r="AG1638" s="146"/>
      <c r="AH1638" s="42"/>
      <c r="AI1638" s="146"/>
      <c r="AJ1638" s="184"/>
      <c r="AK1638" s="144"/>
    </row>
    <row r="1639" spans="4:37" s="40" customFormat="1" ht="34.9" customHeight="1">
      <c r="D1639" s="28"/>
      <c r="K1639" s="43"/>
      <c r="O1639" s="28"/>
      <c r="P1639" s="237"/>
      <c r="Q1639" s="237"/>
      <c r="R1639" s="237"/>
      <c r="S1639" s="237"/>
      <c r="T1639" s="231"/>
      <c r="U1639" s="28"/>
      <c r="V1639" s="146"/>
      <c r="W1639" s="146"/>
      <c r="X1639" s="146"/>
      <c r="Y1639" s="146"/>
      <c r="Z1639" s="146"/>
      <c r="AA1639" s="146"/>
      <c r="AB1639" s="146"/>
      <c r="AC1639" s="146"/>
      <c r="AD1639" s="146"/>
      <c r="AE1639" s="146"/>
      <c r="AF1639" s="146"/>
      <c r="AG1639" s="146"/>
      <c r="AH1639" s="42"/>
      <c r="AI1639" s="146"/>
      <c r="AJ1639" s="184"/>
      <c r="AK1639" s="144"/>
    </row>
    <row r="1640" spans="4:37" s="40" customFormat="1" ht="34.9" customHeight="1">
      <c r="D1640" s="28"/>
      <c r="K1640" s="43"/>
      <c r="O1640" s="28"/>
      <c r="P1640" s="237"/>
      <c r="Q1640" s="237"/>
      <c r="R1640" s="237"/>
      <c r="S1640" s="237"/>
      <c r="T1640" s="231"/>
      <c r="U1640" s="28"/>
      <c r="V1640" s="146"/>
      <c r="W1640" s="146"/>
      <c r="X1640" s="146"/>
      <c r="Y1640" s="146"/>
      <c r="Z1640" s="146"/>
      <c r="AA1640" s="146"/>
      <c r="AB1640" s="146"/>
      <c r="AC1640" s="146"/>
      <c r="AD1640" s="146"/>
      <c r="AE1640" s="146"/>
      <c r="AF1640" s="146"/>
      <c r="AG1640" s="146"/>
      <c r="AH1640" s="42"/>
      <c r="AI1640" s="146"/>
      <c r="AJ1640" s="184"/>
      <c r="AK1640" s="144"/>
    </row>
    <row r="1641" spans="4:37" s="40" customFormat="1" ht="34.9" customHeight="1">
      <c r="D1641" s="28"/>
      <c r="K1641" s="43"/>
      <c r="O1641" s="28"/>
      <c r="P1641" s="237"/>
      <c r="Q1641" s="237"/>
      <c r="R1641" s="237"/>
      <c r="S1641" s="237"/>
      <c r="T1641" s="231"/>
      <c r="U1641" s="28"/>
      <c r="V1641" s="146"/>
      <c r="W1641" s="146"/>
      <c r="X1641" s="146"/>
      <c r="Y1641" s="146"/>
      <c r="Z1641" s="146"/>
      <c r="AA1641" s="146"/>
      <c r="AB1641" s="146"/>
      <c r="AC1641" s="146"/>
      <c r="AD1641" s="146"/>
      <c r="AE1641" s="146"/>
      <c r="AF1641" s="146"/>
      <c r="AG1641" s="146"/>
      <c r="AH1641" s="42"/>
      <c r="AI1641" s="146"/>
      <c r="AJ1641" s="184"/>
      <c r="AK1641" s="144"/>
    </row>
    <row r="1642" spans="4:37" s="40" customFormat="1" ht="34.9" customHeight="1">
      <c r="D1642" s="28"/>
      <c r="K1642" s="43"/>
      <c r="O1642" s="28"/>
      <c r="P1642" s="237"/>
      <c r="Q1642" s="237"/>
      <c r="R1642" s="237"/>
      <c r="S1642" s="237"/>
      <c r="T1642" s="231"/>
      <c r="U1642" s="28"/>
      <c r="V1642" s="146"/>
      <c r="W1642" s="146"/>
      <c r="X1642" s="146"/>
      <c r="Y1642" s="146"/>
      <c r="Z1642" s="146"/>
      <c r="AA1642" s="146"/>
      <c r="AB1642" s="146"/>
      <c r="AC1642" s="146"/>
      <c r="AD1642" s="146"/>
      <c r="AE1642" s="146"/>
      <c r="AF1642" s="146"/>
      <c r="AG1642" s="146"/>
      <c r="AH1642" s="42"/>
      <c r="AI1642" s="146"/>
      <c r="AJ1642" s="184"/>
      <c r="AK1642" s="144"/>
    </row>
    <row r="1643" spans="4:37" s="40" customFormat="1" ht="34.9" customHeight="1">
      <c r="D1643" s="28"/>
      <c r="K1643" s="43"/>
      <c r="O1643" s="28"/>
      <c r="P1643" s="237"/>
      <c r="Q1643" s="237"/>
      <c r="R1643" s="237"/>
      <c r="S1643" s="237"/>
      <c r="T1643" s="231"/>
      <c r="U1643" s="28"/>
      <c r="V1643" s="146"/>
      <c r="W1643" s="146"/>
      <c r="X1643" s="146"/>
      <c r="Y1643" s="146"/>
      <c r="Z1643" s="146"/>
      <c r="AA1643" s="146"/>
      <c r="AB1643" s="146"/>
      <c r="AC1643" s="146"/>
      <c r="AD1643" s="146"/>
      <c r="AE1643" s="146"/>
      <c r="AF1643" s="146"/>
      <c r="AG1643" s="146"/>
      <c r="AH1643" s="42"/>
      <c r="AI1643" s="146"/>
      <c r="AJ1643" s="184"/>
      <c r="AK1643" s="144"/>
    </row>
    <row r="1644" spans="4:37" s="40" customFormat="1" ht="34.9" customHeight="1">
      <c r="D1644" s="28"/>
      <c r="K1644" s="43"/>
      <c r="O1644" s="28"/>
      <c r="P1644" s="237"/>
      <c r="Q1644" s="237"/>
      <c r="R1644" s="237"/>
      <c r="S1644" s="237"/>
      <c r="T1644" s="231"/>
      <c r="U1644" s="28"/>
      <c r="V1644" s="146"/>
      <c r="W1644" s="146"/>
      <c r="X1644" s="146"/>
      <c r="Y1644" s="146"/>
      <c r="Z1644" s="146"/>
      <c r="AA1644" s="146"/>
      <c r="AB1644" s="146"/>
      <c r="AC1644" s="146"/>
      <c r="AD1644" s="146"/>
      <c r="AE1644" s="146"/>
      <c r="AF1644" s="146"/>
      <c r="AG1644" s="146"/>
      <c r="AH1644" s="42"/>
      <c r="AI1644" s="146"/>
      <c r="AJ1644" s="184"/>
      <c r="AK1644" s="144"/>
    </row>
    <row r="1645" spans="4:37" s="40" customFormat="1" ht="34.9" customHeight="1">
      <c r="D1645" s="28"/>
      <c r="K1645" s="43"/>
      <c r="O1645" s="28"/>
      <c r="P1645" s="237"/>
      <c r="Q1645" s="237"/>
      <c r="R1645" s="237"/>
      <c r="S1645" s="237"/>
      <c r="T1645" s="231"/>
      <c r="U1645" s="28"/>
      <c r="V1645" s="146"/>
      <c r="W1645" s="146"/>
      <c r="X1645" s="146"/>
      <c r="Y1645" s="146"/>
      <c r="Z1645" s="146"/>
      <c r="AA1645" s="146"/>
      <c r="AB1645" s="146"/>
      <c r="AC1645" s="146"/>
      <c r="AD1645" s="146"/>
      <c r="AE1645" s="146"/>
      <c r="AF1645" s="146"/>
      <c r="AG1645" s="146"/>
      <c r="AH1645" s="42"/>
      <c r="AI1645" s="146"/>
      <c r="AJ1645" s="184"/>
      <c r="AK1645" s="144"/>
    </row>
    <row r="1646" spans="4:37" s="40" customFormat="1" ht="34.9" customHeight="1">
      <c r="D1646" s="28"/>
      <c r="K1646" s="43"/>
      <c r="O1646" s="28"/>
      <c r="P1646" s="237"/>
      <c r="Q1646" s="237"/>
      <c r="R1646" s="237"/>
      <c r="S1646" s="237"/>
      <c r="T1646" s="231"/>
      <c r="U1646" s="28"/>
      <c r="V1646" s="146"/>
      <c r="W1646" s="146"/>
      <c r="X1646" s="146"/>
      <c r="Y1646" s="146"/>
      <c r="Z1646" s="146"/>
      <c r="AA1646" s="146"/>
      <c r="AB1646" s="146"/>
      <c r="AC1646" s="146"/>
      <c r="AD1646" s="146"/>
      <c r="AE1646" s="146"/>
      <c r="AF1646" s="146"/>
      <c r="AG1646" s="146"/>
      <c r="AH1646" s="42"/>
      <c r="AI1646" s="146"/>
      <c r="AJ1646" s="184"/>
      <c r="AK1646" s="144"/>
    </row>
    <row r="1647" spans="4:37" s="40" customFormat="1" ht="34.9" customHeight="1">
      <c r="D1647" s="28"/>
      <c r="K1647" s="43"/>
      <c r="O1647" s="28"/>
      <c r="P1647" s="237"/>
      <c r="Q1647" s="237"/>
      <c r="R1647" s="237"/>
      <c r="S1647" s="237"/>
      <c r="T1647" s="231"/>
      <c r="U1647" s="28"/>
      <c r="V1647" s="146"/>
      <c r="W1647" s="146"/>
      <c r="X1647" s="146"/>
      <c r="Y1647" s="146"/>
      <c r="Z1647" s="146"/>
      <c r="AA1647" s="146"/>
      <c r="AB1647" s="146"/>
      <c r="AC1647" s="146"/>
      <c r="AD1647" s="146"/>
      <c r="AE1647" s="146"/>
      <c r="AF1647" s="146"/>
      <c r="AG1647" s="146"/>
      <c r="AH1647" s="42"/>
      <c r="AI1647" s="146"/>
      <c r="AJ1647" s="184"/>
      <c r="AK1647" s="144"/>
    </row>
    <row r="1648" spans="4:37" s="40" customFormat="1" ht="34.9" customHeight="1">
      <c r="D1648" s="28"/>
      <c r="K1648" s="43"/>
      <c r="O1648" s="28"/>
      <c r="P1648" s="237"/>
      <c r="Q1648" s="237"/>
      <c r="R1648" s="237"/>
      <c r="S1648" s="237"/>
      <c r="T1648" s="231"/>
      <c r="U1648" s="28"/>
      <c r="V1648" s="146"/>
      <c r="W1648" s="146"/>
      <c r="X1648" s="146"/>
      <c r="Y1648" s="146"/>
      <c r="Z1648" s="146"/>
      <c r="AA1648" s="146"/>
      <c r="AB1648" s="146"/>
      <c r="AC1648" s="146"/>
      <c r="AD1648" s="146"/>
      <c r="AE1648" s="146"/>
      <c r="AF1648" s="146"/>
      <c r="AG1648" s="146"/>
      <c r="AH1648" s="42"/>
      <c r="AI1648" s="146"/>
      <c r="AJ1648" s="184"/>
      <c r="AK1648" s="144"/>
    </row>
    <row r="1649" spans="4:37" s="40" customFormat="1" ht="34.9" customHeight="1">
      <c r="D1649" s="28"/>
      <c r="K1649" s="43"/>
      <c r="O1649" s="28"/>
      <c r="P1649" s="237"/>
      <c r="Q1649" s="237"/>
      <c r="R1649" s="237"/>
      <c r="S1649" s="237"/>
      <c r="T1649" s="231"/>
      <c r="U1649" s="28"/>
      <c r="V1649" s="146"/>
      <c r="W1649" s="146"/>
      <c r="X1649" s="146"/>
      <c r="Y1649" s="146"/>
      <c r="Z1649" s="146"/>
      <c r="AA1649" s="146"/>
      <c r="AB1649" s="146"/>
      <c r="AC1649" s="146"/>
      <c r="AD1649" s="146"/>
      <c r="AE1649" s="146"/>
      <c r="AF1649" s="146"/>
      <c r="AG1649" s="146"/>
      <c r="AH1649" s="42"/>
      <c r="AI1649" s="146"/>
      <c r="AJ1649" s="184"/>
      <c r="AK1649" s="144"/>
    </row>
    <row r="1650" spans="4:37" s="40" customFormat="1" ht="34.9" customHeight="1">
      <c r="D1650" s="28"/>
      <c r="K1650" s="43"/>
      <c r="O1650" s="28"/>
      <c r="P1650" s="237"/>
      <c r="Q1650" s="237"/>
      <c r="R1650" s="237"/>
      <c r="S1650" s="237"/>
      <c r="T1650" s="231"/>
      <c r="U1650" s="28"/>
      <c r="V1650" s="146"/>
      <c r="W1650" s="146"/>
      <c r="X1650" s="146"/>
      <c r="Y1650" s="146"/>
      <c r="Z1650" s="146"/>
      <c r="AA1650" s="146"/>
      <c r="AB1650" s="146"/>
      <c r="AC1650" s="146"/>
      <c r="AD1650" s="146"/>
      <c r="AE1650" s="146"/>
      <c r="AF1650" s="146"/>
      <c r="AG1650" s="146"/>
      <c r="AH1650" s="42"/>
      <c r="AI1650" s="146"/>
      <c r="AJ1650" s="184"/>
      <c r="AK1650" s="144"/>
    </row>
    <row r="1651" spans="4:37" s="40" customFormat="1" ht="34.9" customHeight="1">
      <c r="D1651" s="28"/>
      <c r="K1651" s="43"/>
      <c r="O1651" s="28"/>
      <c r="P1651" s="237"/>
      <c r="Q1651" s="237"/>
      <c r="R1651" s="237"/>
      <c r="S1651" s="237"/>
      <c r="T1651" s="231"/>
      <c r="U1651" s="28"/>
      <c r="V1651" s="146"/>
      <c r="W1651" s="146"/>
      <c r="X1651" s="146"/>
      <c r="Y1651" s="146"/>
      <c r="Z1651" s="146"/>
      <c r="AA1651" s="146"/>
      <c r="AB1651" s="146"/>
      <c r="AC1651" s="146"/>
      <c r="AD1651" s="146"/>
      <c r="AE1651" s="146"/>
      <c r="AF1651" s="146"/>
      <c r="AG1651" s="146"/>
      <c r="AH1651" s="42"/>
      <c r="AI1651" s="146"/>
      <c r="AJ1651" s="184"/>
      <c r="AK1651" s="144"/>
    </row>
    <row r="1652" spans="4:37" s="40" customFormat="1" ht="34.9" customHeight="1">
      <c r="D1652" s="28"/>
      <c r="K1652" s="43"/>
      <c r="O1652" s="28"/>
      <c r="P1652" s="237"/>
      <c r="Q1652" s="237"/>
      <c r="R1652" s="237"/>
      <c r="S1652" s="237"/>
      <c r="T1652" s="231"/>
      <c r="U1652" s="28"/>
      <c r="V1652" s="146"/>
      <c r="W1652" s="146"/>
      <c r="X1652" s="146"/>
      <c r="Y1652" s="146"/>
      <c r="Z1652" s="146"/>
      <c r="AA1652" s="146"/>
      <c r="AB1652" s="146"/>
      <c r="AC1652" s="146"/>
      <c r="AD1652" s="146"/>
      <c r="AE1652" s="146"/>
      <c r="AF1652" s="146"/>
      <c r="AG1652" s="146"/>
      <c r="AH1652" s="42"/>
      <c r="AI1652" s="146"/>
      <c r="AJ1652" s="184"/>
      <c r="AK1652" s="144"/>
    </row>
    <row r="1653" spans="4:37" s="40" customFormat="1" ht="34.9" customHeight="1">
      <c r="D1653" s="28"/>
      <c r="K1653" s="43"/>
      <c r="O1653" s="28"/>
      <c r="P1653" s="237"/>
      <c r="Q1653" s="237"/>
      <c r="R1653" s="237"/>
      <c r="S1653" s="237"/>
      <c r="T1653" s="231"/>
      <c r="U1653" s="28"/>
      <c r="V1653" s="146"/>
      <c r="W1653" s="146"/>
      <c r="X1653" s="146"/>
      <c r="Y1653" s="146"/>
      <c r="Z1653" s="146"/>
      <c r="AA1653" s="146"/>
      <c r="AB1653" s="146"/>
      <c r="AC1653" s="146"/>
      <c r="AD1653" s="146"/>
      <c r="AE1653" s="146"/>
      <c r="AF1653" s="146"/>
      <c r="AG1653" s="146"/>
      <c r="AH1653" s="42"/>
      <c r="AI1653" s="146"/>
      <c r="AJ1653" s="184"/>
      <c r="AK1653" s="144"/>
    </row>
    <row r="1654" spans="4:37" s="40" customFormat="1" ht="34.9" customHeight="1">
      <c r="D1654" s="28"/>
      <c r="K1654" s="43"/>
      <c r="O1654" s="28"/>
      <c r="P1654" s="237"/>
      <c r="Q1654" s="237"/>
      <c r="R1654" s="237"/>
      <c r="S1654" s="237"/>
      <c r="T1654" s="231"/>
      <c r="U1654" s="28"/>
      <c r="V1654" s="146"/>
      <c r="W1654" s="146"/>
      <c r="X1654" s="146"/>
      <c r="Y1654" s="146"/>
      <c r="Z1654" s="146"/>
      <c r="AA1654" s="146"/>
      <c r="AB1654" s="146"/>
      <c r="AC1654" s="146"/>
      <c r="AD1654" s="146"/>
      <c r="AE1654" s="146"/>
      <c r="AF1654" s="146"/>
      <c r="AG1654" s="146"/>
      <c r="AH1654" s="42"/>
      <c r="AI1654" s="146"/>
      <c r="AJ1654" s="184"/>
      <c r="AK1654" s="144"/>
    </row>
    <row r="1655" spans="4:37" s="40" customFormat="1" ht="34.9" customHeight="1">
      <c r="D1655" s="28"/>
      <c r="K1655" s="43"/>
      <c r="O1655" s="28"/>
      <c r="P1655" s="237"/>
      <c r="Q1655" s="237"/>
      <c r="R1655" s="237"/>
      <c r="S1655" s="237"/>
      <c r="T1655" s="231"/>
      <c r="U1655" s="28"/>
      <c r="V1655" s="146"/>
      <c r="W1655" s="146"/>
      <c r="X1655" s="146"/>
      <c r="Y1655" s="146"/>
      <c r="Z1655" s="146"/>
      <c r="AA1655" s="146"/>
      <c r="AB1655" s="146"/>
      <c r="AC1655" s="146"/>
      <c r="AD1655" s="146"/>
      <c r="AE1655" s="146"/>
      <c r="AF1655" s="146"/>
      <c r="AG1655" s="146"/>
      <c r="AH1655" s="42"/>
      <c r="AI1655" s="146"/>
      <c r="AJ1655" s="184"/>
      <c r="AK1655" s="144"/>
    </row>
    <row r="1656" spans="4:37" s="40" customFormat="1" ht="34.9" customHeight="1">
      <c r="D1656" s="28"/>
      <c r="K1656" s="43"/>
      <c r="O1656" s="28"/>
      <c r="P1656" s="237"/>
      <c r="Q1656" s="237"/>
      <c r="R1656" s="237"/>
      <c r="S1656" s="237"/>
      <c r="T1656" s="231"/>
      <c r="U1656" s="28"/>
      <c r="V1656" s="146"/>
      <c r="W1656" s="146"/>
      <c r="X1656" s="146"/>
      <c r="Y1656" s="146"/>
      <c r="Z1656" s="146"/>
      <c r="AA1656" s="146"/>
      <c r="AB1656" s="146"/>
      <c r="AC1656" s="146"/>
      <c r="AD1656" s="146"/>
      <c r="AE1656" s="146"/>
      <c r="AF1656" s="146"/>
      <c r="AG1656" s="146"/>
      <c r="AH1656" s="42"/>
      <c r="AI1656" s="146"/>
      <c r="AJ1656" s="184"/>
      <c r="AK1656" s="144"/>
    </row>
    <row r="1657" spans="4:37" s="40" customFormat="1" ht="34.9" customHeight="1">
      <c r="D1657" s="28"/>
      <c r="K1657" s="43"/>
      <c r="O1657" s="28"/>
      <c r="P1657" s="237"/>
      <c r="Q1657" s="237"/>
      <c r="R1657" s="237"/>
      <c r="S1657" s="237"/>
      <c r="T1657" s="231"/>
      <c r="U1657" s="28"/>
      <c r="V1657" s="146"/>
      <c r="W1657" s="146"/>
      <c r="X1657" s="146"/>
      <c r="Y1657" s="146"/>
      <c r="Z1657" s="146"/>
      <c r="AA1657" s="146"/>
      <c r="AB1657" s="146"/>
      <c r="AC1657" s="146"/>
      <c r="AD1657" s="146"/>
      <c r="AE1657" s="146"/>
      <c r="AF1657" s="146"/>
      <c r="AG1657" s="146"/>
      <c r="AH1657" s="42"/>
      <c r="AI1657" s="146"/>
      <c r="AJ1657" s="184"/>
      <c r="AK1657" s="144"/>
    </row>
    <row r="1658" spans="4:37" s="40" customFormat="1" ht="34.9" customHeight="1">
      <c r="D1658" s="28"/>
      <c r="K1658" s="43"/>
      <c r="O1658" s="28"/>
      <c r="P1658" s="237"/>
      <c r="Q1658" s="237"/>
      <c r="R1658" s="237"/>
      <c r="S1658" s="237"/>
      <c r="T1658" s="231"/>
      <c r="U1658" s="28"/>
      <c r="V1658" s="146"/>
      <c r="W1658" s="146"/>
      <c r="X1658" s="146"/>
      <c r="Y1658" s="146"/>
      <c r="Z1658" s="146"/>
      <c r="AA1658" s="146"/>
      <c r="AB1658" s="146"/>
      <c r="AC1658" s="146"/>
      <c r="AD1658" s="146"/>
      <c r="AE1658" s="146"/>
      <c r="AF1658" s="146"/>
      <c r="AG1658" s="146"/>
      <c r="AH1658" s="42"/>
      <c r="AI1658" s="146"/>
      <c r="AJ1658" s="184"/>
      <c r="AK1658" s="144"/>
    </row>
    <row r="1659" spans="4:37" s="40" customFormat="1" ht="34.9" customHeight="1">
      <c r="D1659" s="28"/>
      <c r="K1659" s="43"/>
      <c r="O1659" s="28"/>
      <c r="P1659" s="237"/>
      <c r="Q1659" s="237"/>
      <c r="R1659" s="237"/>
      <c r="S1659" s="237"/>
      <c r="T1659" s="231"/>
      <c r="U1659" s="28"/>
      <c r="V1659" s="146"/>
      <c r="W1659" s="146"/>
      <c r="X1659" s="146"/>
      <c r="Y1659" s="146"/>
      <c r="Z1659" s="146"/>
      <c r="AA1659" s="146"/>
      <c r="AB1659" s="146"/>
      <c r="AC1659" s="146"/>
      <c r="AD1659" s="146"/>
      <c r="AE1659" s="146"/>
      <c r="AF1659" s="146"/>
      <c r="AG1659" s="146"/>
      <c r="AH1659" s="42"/>
      <c r="AI1659" s="146"/>
      <c r="AJ1659" s="184"/>
      <c r="AK1659" s="144"/>
    </row>
    <row r="1660" spans="4:37" s="40" customFormat="1" ht="34.9" customHeight="1">
      <c r="D1660" s="28"/>
      <c r="K1660" s="43"/>
      <c r="O1660" s="28"/>
      <c r="P1660" s="237"/>
      <c r="Q1660" s="237"/>
      <c r="R1660" s="237"/>
      <c r="S1660" s="237"/>
      <c r="T1660" s="231"/>
      <c r="U1660" s="28"/>
      <c r="V1660" s="146"/>
      <c r="W1660" s="146"/>
      <c r="X1660" s="146"/>
      <c r="Y1660" s="146"/>
      <c r="Z1660" s="146"/>
      <c r="AA1660" s="146"/>
      <c r="AB1660" s="146"/>
      <c r="AC1660" s="146"/>
      <c r="AD1660" s="146"/>
      <c r="AE1660" s="146"/>
      <c r="AF1660" s="146"/>
      <c r="AG1660" s="146"/>
      <c r="AH1660" s="42"/>
      <c r="AI1660" s="146"/>
      <c r="AJ1660" s="184"/>
      <c r="AK1660" s="144"/>
    </row>
    <row r="1661" spans="4:37" s="40" customFormat="1" ht="34.9" customHeight="1">
      <c r="D1661" s="28"/>
      <c r="K1661" s="43"/>
      <c r="O1661" s="28"/>
      <c r="P1661" s="237"/>
      <c r="Q1661" s="237"/>
      <c r="R1661" s="237"/>
      <c r="S1661" s="237"/>
      <c r="T1661" s="231"/>
      <c r="U1661" s="28"/>
      <c r="V1661" s="146"/>
      <c r="W1661" s="146"/>
      <c r="X1661" s="146"/>
      <c r="Y1661" s="146"/>
      <c r="Z1661" s="146"/>
      <c r="AA1661" s="146"/>
      <c r="AB1661" s="146"/>
      <c r="AC1661" s="146"/>
      <c r="AD1661" s="146"/>
      <c r="AE1661" s="146"/>
      <c r="AF1661" s="146"/>
      <c r="AG1661" s="146"/>
      <c r="AH1661" s="42"/>
      <c r="AI1661" s="146"/>
      <c r="AJ1661" s="184"/>
      <c r="AK1661" s="144"/>
    </row>
    <row r="1662" spans="4:37" s="40" customFormat="1" ht="34.9" customHeight="1">
      <c r="D1662" s="28"/>
      <c r="K1662" s="43"/>
      <c r="O1662" s="28"/>
      <c r="P1662" s="237"/>
      <c r="Q1662" s="237"/>
      <c r="R1662" s="237"/>
      <c r="S1662" s="237"/>
      <c r="T1662" s="231"/>
      <c r="U1662" s="28"/>
      <c r="V1662" s="146"/>
      <c r="W1662" s="146"/>
      <c r="X1662" s="146"/>
      <c r="Y1662" s="146"/>
      <c r="Z1662" s="146"/>
      <c r="AA1662" s="146"/>
      <c r="AB1662" s="146"/>
      <c r="AC1662" s="146"/>
      <c r="AD1662" s="146"/>
      <c r="AE1662" s="146"/>
      <c r="AF1662" s="146"/>
      <c r="AG1662" s="146"/>
      <c r="AH1662" s="42"/>
      <c r="AI1662" s="146"/>
      <c r="AJ1662" s="184"/>
      <c r="AK1662" s="144"/>
    </row>
    <row r="1663" spans="4:37" s="40" customFormat="1" ht="34.9" customHeight="1">
      <c r="D1663" s="28"/>
      <c r="K1663" s="43"/>
      <c r="O1663" s="28"/>
      <c r="P1663" s="237"/>
      <c r="Q1663" s="237"/>
      <c r="R1663" s="237"/>
      <c r="S1663" s="237"/>
      <c r="T1663" s="231"/>
      <c r="U1663" s="28"/>
      <c r="V1663" s="146"/>
      <c r="W1663" s="146"/>
      <c r="X1663" s="146"/>
      <c r="Y1663" s="146"/>
      <c r="Z1663" s="146"/>
      <c r="AA1663" s="146"/>
      <c r="AB1663" s="146"/>
      <c r="AC1663" s="146"/>
      <c r="AD1663" s="146"/>
      <c r="AE1663" s="146"/>
      <c r="AF1663" s="146"/>
      <c r="AG1663" s="146"/>
      <c r="AH1663" s="42"/>
      <c r="AI1663" s="146"/>
      <c r="AJ1663" s="184"/>
      <c r="AK1663" s="144"/>
    </row>
    <row r="1664" spans="4:37" s="40" customFormat="1" ht="34.9" customHeight="1">
      <c r="D1664" s="28"/>
      <c r="K1664" s="43"/>
      <c r="O1664" s="28"/>
      <c r="P1664" s="237"/>
      <c r="Q1664" s="237"/>
      <c r="R1664" s="237"/>
      <c r="S1664" s="237"/>
      <c r="T1664" s="231"/>
      <c r="U1664" s="28"/>
      <c r="V1664" s="146"/>
      <c r="W1664" s="146"/>
      <c r="X1664" s="146"/>
      <c r="Y1664" s="146"/>
      <c r="Z1664" s="146"/>
      <c r="AA1664" s="146"/>
      <c r="AB1664" s="146"/>
      <c r="AC1664" s="146"/>
      <c r="AD1664" s="146"/>
      <c r="AE1664" s="146"/>
      <c r="AF1664" s="146"/>
      <c r="AG1664" s="146"/>
      <c r="AH1664" s="42"/>
      <c r="AI1664" s="146"/>
      <c r="AJ1664" s="184"/>
      <c r="AK1664" s="144"/>
    </row>
    <row r="1665" spans="4:37" s="40" customFormat="1" ht="34.9" customHeight="1">
      <c r="D1665" s="28"/>
      <c r="K1665" s="43"/>
      <c r="O1665" s="28"/>
      <c r="P1665" s="237"/>
      <c r="Q1665" s="237"/>
      <c r="R1665" s="237"/>
      <c r="S1665" s="237"/>
      <c r="T1665" s="231"/>
      <c r="U1665" s="28"/>
      <c r="V1665" s="146"/>
      <c r="W1665" s="146"/>
      <c r="X1665" s="146"/>
      <c r="Y1665" s="146"/>
      <c r="Z1665" s="146"/>
      <c r="AA1665" s="146"/>
      <c r="AB1665" s="146"/>
      <c r="AC1665" s="146"/>
      <c r="AD1665" s="146"/>
      <c r="AE1665" s="146"/>
      <c r="AF1665" s="146"/>
      <c r="AG1665" s="146"/>
      <c r="AH1665" s="42"/>
      <c r="AI1665" s="146"/>
      <c r="AJ1665" s="184"/>
      <c r="AK1665" s="144"/>
    </row>
    <row r="1666" spans="4:37" s="40" customFormat="1" ht="34.9" customHeight="1">
      <c r="D1666" s="28"/>
      <c r="K1666" s="43"/>
      <c r="O1666" s="28"/>
      <c r="P1666" s="237"/>
      <c r="Q1666" s="237"/>
      <c r="R1666" s="237"/>
      <c r="S1666" s="237"/>
      <c r="T1666" s="231"/>
      <c r="U1666" s="28"/>
      <c r="V1666" s="146"/>
      <c r="W1666" s="146"/>
      <c r="X1666" s="146"/>
      <c r="Y1666" s="146"/>
      <c r="Z1666" s="146"/>
      <c r="AA1666" s="146"/>
      <c r="AB1666" s="146"/>
      <c r="AC1666" s="146"/>
      <c r="AD1666" s="146"/>
      <c r="AE1666" s="146"/>
      <c r="AF1666" s="146"/>
      <c r="AG1666" s="146"/>
      <c r="AH1666" s="42"/>
      <c r="AI1666" s="146"/>
      <c r="AJ1666" s="184"/>
      <c r="AK1666" s="144"/>
    </row>
    <row r="1667" spans="4:37" s="40" customFormat="1" ht="34.9" customHeight="1">
      <c r="D1667" s="28"/>
      <c r="K1667" s="43"/>
      <c r="O1667" s="28"/>
      <c r="P1667" s="237"/>
      <c r="Q1667" s="237"/>
      <c r="R1667" s="237"/>
      <c r="S1667" s="237"/>
      <c r="T1667" s="231"/>
      <c r="U1667" s="28"/>
      <c r="V1667" s="146"/>
      <c r="W1667" s="146"/>
      <c r="X1667" s="146"/>
      <c r="Y1667" s="146"/>
      <c r="Z1667" s="146"/>
      <c r="AA1667" s="146"/>
      <c r="AB1667" s="146"/>
      <c r="AC1667" s="146"/>
      <c r="AD1667" s="146"/>
      <c r="AE1667" s="146"/>
      <c r="AF1667" s="146"/>
      <c r="AG1667" s="146"/>
      <c r="AH1667" s="42"/>
      <c r="AI1667" s="146"/>
      <c r="AJ1667" s="184"/>
      <c r="AK1667" s="144"/>
    </row>
    <row r="1668" spans="4:37" s="40" customFormat="1" ht="34.9" customHeight="1">
      <c r="D1668" s="28"/>
      <c r="K1668" s="43"/>
      <c r="O1668" s="28"/>
      <c r="P1668" s="237"/>
      <c r="Q1668" s="237"/>
      <c r="R1668" s="237"/>
      <c r="S1668" s="237"/>
      <c r="T1668" s="231"/>
      <c r="U1668" s="28"/>
      <c r="V1668" s="146"/>
      <c r="W1668" s="146"/>
      <c r="X1668" s="146"/>
      <c r="Y1668" s="146"/>
      <c r="Z1668" s="146"/>
      <c r="AA1668" s="146"/>
      <c r="AB1668" s="146"/>
      <c r="AC1668" s="146"/>
      <c r="AD1668" s="146"/>
      <c r="AE1668" s="146"/>
      <c r="AF1668" s="146"/>
      <c r="AG1668" s="146"/>
      <c r="AH1668" s="42"/>
      <c r="AI1668" s="146"/>
      <c r="AJ1668" s="184"/>
      <c r="AK1668" s="144"/>
    </row>
    <row r="1669" spans="4:37" s="40" customFormat="1" ht="34.9" customHeight="1">
      <c r="D1669" s="28"/>
      <c r="K1669" s="43"/>
      <c r="O1669" s="28"/>
      <c r="P1669" s="237"/>
      <c r="Q1669" s="237"/>
      <c r="R1669" s="237"/>
      <c r="S1669" s="237"/>
      <c r="T1669" s="231"/>
      <c r="U1669" s="28"/>
      <c r="V1669" s="146"/>
      <c r="W1669" s="146"/>
      <c r="X1669" s="146"/>
      <c r="Y1669" s="146"/>
      <c r="Z1669" s="146"/>
      <c r="AA1669" s="146"/>
      <c r="AB1669" s="146"/>
      <c r="AC1669" s="146"/>
      <c r="AD1669" s="146"/>
      <c r="AE1669" s="146"/>
      <c r="AF1669" s="146"/>
      <c r="AG1669" s="146"/>
      <c r="AH1669" s="42"/>
      <c r="AI1669" s="146"/>
      <c r="AJ1669" s="184"/>
      <c r="AK1669" s="144"/>
    </row>
    <row r="1670" spans="4:37" s="40" customFormat="1" ht="34.9" customHeight="1">
      <c r="D1670" s="28"/>
      <c r="K1670" s="43"/>
      <c r="O1670" s="28"/>
      <c r="P1670" s="237"/>
      <c r="Q1670" s="237"/>
      <c r="R1670" s="237"/>
      <c r="S1670" s="237"/>
      <c r="T1670" s="231"/>
      <c r="U1670" s="28"/>
      <c r="V1670" s="146"/>
      <c r="W1670" s="146"/>
      <c r="X1670" s="146"/>
      <c r="Y1670" s="146"/>
      <c r="Z1670" s="146"/>
      <c r="AA1670" s="146"/>
      <c r="AB1670" s="146"/>
      <c r="AC1670" s="146"/>
      <c r="AD1670" s="146"/>
      <c r="AE1670" s="146"/>
      <c r="AF1670" s="146"/>
      <c r="AG1670" s="146"/>
      <c r="AH1670" s="42"/>
      <c r="AI1670" s="146"/>
      <c r="AJ1670" s="184"/>
      <c r="AK1670" s="144"/>
    </row>
    <row r="1671" spans="4:37" s="40" customFormat="1" ht="34.9" customHeight="1">
      <c r="D1671" s="28"/>
      <c r="K1671" s="43"/>
      <c r="O1671" s="28"/>
      <c r="P1671" s="237"/>
      <c r="Q1671" s="237"/>
      <c r="R1671" s="237"/>
      <c r="S1671" s="237"/>
      <c r="T1671" s="231"/>
      <c r="U1671" s="28"/>
      <c r="V1671" s="146"/>
      <c r="W1671" s="146"/>
      <c r="X1671" s="146"/>
      <c r="Y1671" s="146"/>
      <c r="Z1671" s="146"/>
      <c r="AA1671" s="146"/>
      <c r="AB1671" s="146"/>
      <c r="AC1671" s="146"/>
      <c r="AD1671" s="146"/>
      <c r="AE1671" s="146"/>
      <c r="AF1671" s="146"/>
      <c r="AG1671" s="146"/>
      <c r="AH1671" s="42"/>
      <c r="AI1671" s="146"/>
      <c r="AJ1671" s="184"/>
      <c r="AK1671" s="144"/>
    </row>
    <row r="1672" spans="4:37" s="40" customFormat="1" ht="34.9" customHeight="1">
      <c r="D1672" s="28"/>
      <c r="K1672" s="43"/>
      <c r="O1672" s="28"/>
      <c r="P1672" s="237"/>
      <c r="Q1672" s="237"/>
      <c r="R1672" s="237"/>
      <c r="S1672" s="237"/>
      <c r="T1672" s="231"/>
      <c r="U1672" s="28"/>
      <c r="V1672" s="146"/>
      <c r="W1672" s="146"/>
      <c r="X1672" s="146"/>
      <c r="Y1672" s="146"/>
      <c r="Z1672" s="146"/>
      <c r="AA1672" s="146"/>
      <c r="AB1672" s="146"/>
      <c r="AC1672" s="146"/>
      <c r="AD1672" s="146"/>
      <c r="AE1672" s="146"/>
      <c r="AF1672" s="146"/>
      <c r="AG1672" s="146"/>
      <c r="AH1672" s="42"/>
      <c r="AI1672" s="146"/>
      <c r="AJ1672" s="184"/>
      <c r="AK1672" s="144"/>
    </row>
    <row r="1673" spans="4:37" s="40" customFormat="1" ht="34.9" customHeight="1">
      <c r="D1673" s="28"/>
      <c r="K1673" s="43"/>
      <c r="O1673" s="28"/>
      <c r="P1673" s="237"/>
      <c r="Q1673" s="237"/>
      <c r="R1673" s="237"/>
      <c r="S1673" s="237"/>
      <c r="T1673" s="231"/>
      <c r="U1673" s="28"/>
      <c r="V1673" s="146"/>
      <c r="W1673" s="146"/>
      <c r="X1673" s="146"/>
      <c r="Y1673" s="146"/>
      <c r="Z1673" s="146"/>
      <c r="AA1673" s="146"/>
      <c r="AB1673" s="146"/>
      <c r="AC1673" s="146"/>
      <c r="AD1673" s="146"/>
      <c r="AE1673" s="146"/>
      <c r="AF1673" s="146"/>
      <c r="AG1673" s="146"/>
      <c r="AH1673" s="42"/>
      <c r="AI1673" s="146"/>
      <c r="AJ1673" s="184"/>
      <c r="AK1673" s="144"/>
    </row>
    <row r="1674" spans="4:37" s="40" customFormat="1" ht="34.9" customHeight="1">
      <c r="D1674" s="28"/>
      <c r="K1674" s="43"/>
      <c r="O1674" s="28"/>
      <c r="P1674" s="237"/>
      <c r="Q1674" s="237"/>
      <c r="R1674" s="237"/>
      <c r="S1674" s="237"/>
      <c r="T1674" s="231"/>
      <c r="U1674" s="28"/>
      <c r="V1674" s="146"/>
      <c r="W1674" s="146"/>
      <c r="X1674" s="146"/>
      <c r="Y1674" s="146"/>
      <c r="Z1674" s="146"/>
      <c r="AA1674" s="146"/>
      <c r="AB1674" s="146"/>
      <c r="AC1674" s="146"/>
      <c r="AD1674" s="146"/>
      <c r="AE1674" s="146"/>
      <c r="AF1674" s="146"/>
      <c r="AG1674" s="146"/>
      <c r="AH1674" s="42"/>
      <c r="AI1674" s="146"/>
      <c r="AJ1674" s="184"/>
      <c r="AK1674" s="144"/>
    </row>
    <row r="1675" spans="4:37" s="40" customFormat="1" ht="34.9" customHeight="1">
      <c r="D1675" s="28"/>
      <c r="K1675" s="43"/>
      <c r="O1675" s="28"/>
      <c r="P1675" s="237"/>
      <c r="Q1675" s="237"/>
      <c r="R1675" s="237"/>
      <c r="S1675" s="237"/>
      <c r="T1675" s="231"/>
      <c r="U1675" s="28"/>
      <c r="V1675" s="146"/>
      <c r="W1675" s="146"/>
      <c r="X1675" s="146"/>
      <c r="Y1675" s="146"/>
      <c r="Z1675" s="146"/>
      <c r="AA1675" s="146"/>
      <c r="AB1675" s="146"/>
      <c r="AC1675" s="146"/>
      <c r="AD1675" s="146"/>
      <c r="AE1675" s="146"/>
      <c r="AF1675" s="146"/>
      <c r="AG1675" s="146"/>
      <c r="AH1675" s="42"/>
      <c r="AI1675" s="146"/>
      <c r="AJ1675" s="184"/>
      <c r="AK1675" s="144"/>
    </row>
    <row r="1676" spans="4:37" s="40" customFormat="1" ht="34.9" customHeight="1">
      <c r="D1676" s="28"/>
      <c r="K1676" s="43"/>
      <c r="O1676" s="28"/>
      <c r="P1676" s="237"/>
      <c r="Q1676" s="237"/>
      <c r="R1676" s="237"/>
      <c r="S1676" s="237"/>
      <c r="T1676" s="231"/>
      <c r="U1676" s="28"/>
      <c r="V1676" s="146"/>
      <c r="W1676" s="146"/>
      <c r="X1676" s="146"/>
      <c r="Y1676" s="146"/>
      <c r="Z1676" s="146"/>
      <c r="AA1676" s="146"/>
      <c r="AB1676" s="146"/>
      <c r="AC1676" s="146"/>
      <c r="AD1676" s="146"/>
      <c r="AE1676" s="146"/>
      <c r="AF1676" s="146"/>
      <c r="AG1676" s="146"/>
      <c r="AH1676" s="42"/>
      <c r="AI1676" s="146"/>
      <c r="AJ1676" s="184"/>
      <c r="AK1676" s="144"/>
    </row>
    <row r="1677" spans="4:37" s="40" customFormat="1" ht="34.9" customHeight="1">
      <c r="D1677" s="28"/>
      <c r="K1677" s="43"/>
      <c r="O1677" s="28"/>
      <c r="P1677" s="237"/>
      <c r="Q1677" s="237"/>
      <c r="R1677" s="237"/>
      <c r="S1677" s="237"/>
      <c r="T1677" s="231"/>
      <c r="U1677" s="28"/>
      <c r="V1677" s="146"/>
      <c r="W1677" s="146"/>
      <c r="X1677" s="146"/>
      <c r="Y1677" s="146"/>
      <c r="Z1677" s="146"/>
      <c r="AA1677" s="146"/>
      <c r="AB1677" s="146"/>
      <c r="AC1677" s="146"/>
      <c r="AD1677" s="146"/>
      <c r="AE1677" s="146"/>
      <c r="AF1677" s="146"/>
      <c r="AG1677" s="146"/>
      <c r="AH1677" s="42"/>
      <c r="AI1677" s="146"/>
      <c r="AJ1677" s="184"/>
      <c r="AK1677" s="144"/>
    </row>
    <row r="1678" spans="4:37" s="40" customFormat="1" ht="34.9" customHeight="1">
      <c r="D1678" s="28"/>
      <c r="K1678" s="43"/>
      <c r="O1678" s="28"/>
      <c r="P1678" s="237"/>
      <c r="Q1678" s="237"/>
      <c r="R1678" s="237"/>
      <c r="S1678" s="237"/>
      <c r="T1678" s="231"/>
      <c r="U1678" s="28"/>
      <c r="V1678" s="146"/>
      <c r="W1678" s="146"/>
      <c r="X1678" s="146"/>
      <c r="Y1678" s="146"/>
      <c r="Z1678" s="146"/>
      <c r="AA1678" s="146"/>
      <c r="AB1678" s="146"/>
      <c r="AC1678" s="146"/>
      <c r="AD1678" s="146"/>
      <c r="AE1678" s="146"/>
      <c r="AF1678" s="146"/>
      <c r="AG1678" s="146"/>
      <c r="AH1678" s="42"/>
      <c r="AI1678" s="146"/>
      <c r="AJ1678" s="184"/>
      <c r="AK1678" s="144"/>
    </row>
    <row r="1679" spans="4:37" s="40" customFormat="1" ht="34.9" customHeight="1">
      <c r="D1679" s="28"/>
      <c r="K1679" s="43"/>
      <c r="O1679" s="28"/>
      <c r="P1679" s="237"/>
      <c r="Q1679" s="237"/>
      <c r="R1679" s="237"/>
      <c r="S1679" s="237"/>
      <c r="T1679" s="231"/>
      <c r="U1679" s="28"/>
      <c r="V1679" s="146"/>
      <c r="W1679" s="146"/>
      <c r="X1679" s="146"/>
      <c r="Y1679" s="146"/>
      <c r="Z1679" s="146"/>
      <c r="AA1679" s="146"/>
      <c r="AB1679" s="146"/>
      <c r="AC1679" s="146"/>
      <c r="AD1679" s="146"/>
      <c r="AE1679" s="146"/>
      <c r="AF1679" s="146"/>
      <c r="AG1679" s="146"/>
      <c r="AH1679" s="42"/>
      <c r="AI1679" s="146"/>
      <c r="AJ1679" s="184"/>
      <c r="AK1679" s="144"/>
    </row>
    <row r="1680" spans="4:37" s="40" customFormat="1" ht="34.9" customHeight="1">
      <c r="D1680" s="28"/>
      <c r="K1680" s="43"/>
      <c r="O1680" s="28"/>
      <c r="P1680" s="237"/>
      <c r="Q1680" s="237"/>
      <c r="R1680" s="237"/>
      <c r="S1680" s="237"/>
      <c r="T1680" s="231"/>
      <c r="U1680" s="28"/>
      <c r="V1680" s="146"/>
      <c r="W1680" s="146"/>
      <c r="X1680" s="146"/>
      <c r="Y1680" s="146"/>
      <c r="Z1680" s="146"/>
      <c r="AA1680" s="146"/>
      <c r="AB1680" s="146"/>
      <c r="AC1680" s="146"/>
      <c r="AD1680" s="146"/>
      <c r="AE1680" s="146"/>
      <c r="AF1680" s="146"/>
      <c r="AG1680" s="146"/>
      <c r="AH1680" s="42"/>
      <c r="AI1680" s="146"/>
      <c r="AJ1680" s="184"/>
      <c r="AK1680" s="144"/>
    </row>
    <row r="1681" spans="4:37" s="40" customFormat="1" ht="34.9" customHeight="1">
      <c r="D1681" s="28"/>
      <c r="K1681" s="43"/>
      <c r="O1681" s="28"/>
      <c r="P1681" s="237"/>
      <c r="Q1681" s="237"/>
      <c r="R1681" s="237"/>
      <c r="S1681" s="237"/>
      <c r="T1681" s="231"/>
      <c r="U1681" s="28"/>
      <c r="V1681" s="146"/>
      <c r="W1681" s="146"/>
      <c r="X1681" s="146"/>
      <c r="Y1681" s="146"/>
      <c r="Z1681" s="146"/>
      <c r="AA1681" s="146"/>
      <c r="AB1681" s="146"/>
      <c r="AC1681" s="146"/>
      <c r="AD1681" s="146"/>
      <c r="AE1681" s="146"/>
      <c r="AF1681" s="146"/>
      <c r="AG1681" s="146"/>
      <c r="AH1681" s="42"/>
      <c r="AI1681" s="146"/>
      <c r="AJ1681" s="184"/>
      <c r="AK1681" s="144"/>
    </row>
    <row r="1682" spans="4:37" s="40" customFormat="1" ht="34.9" customHeight="1">
      <c r="D1682" s="28"/>
      <c r="K1682" s="43"/>
      <c r="O1682" s="28"/>
      <c r="P1682" s="237"/>
      <c r="Q1682" s="237"/>
      <c r="R1682" s="237"/>
      <c r="S1682" s="237"/>
      <c r="T1682" s="231"/>
      <c r="U1682" s="28"/>
      <c r="V1682" s="146"/>
      <c r="W1682" s="146"/>
      <c r="X1682" s="146"/>
      <c r="Y1682" s="146"/>
      <c r="Z1682" s="146"/>
      <c r="AA1682" s="146"/>
      <c r="AB1682" s="146"/>
      <c r="AC1682" s="146"/>
      <c r="AD1682" s="146"/>
      <c r="AE1682" s="146"/>
      <c r="AF1682" s="146"/>
      <c r="AG1682" s="146"/>
      <c r="AH1682" s="42"/>
      <c r="AI1682" s="146"/>
      <c r="AJ1682" s="184"/>
      <c r="AK1682" s="144"/>
    </row>
    <row r="1683" spans="4:37" s="40" customFormat="1" ht="34.9" customHeight="1">
      <c r="D1683" s="28"/>
      <c r="K1683" s="43"/>
      <c r="O1683" s="28"/>
      <c r="P1683" s="237"/>
      <c r="Q1683" s="237"/>
      <c r="R1683" s="237"/>
      <c r="S1683" s="237"/>
      <c r="T1683" s="231"/>
      <c r="U1683" s="28"/>
      <c r="V1683" s="146"/>
      <c r="W1683" s="146"/>
      <c r="X1683" s="146"/>
      <c r="Y1683" s="146"/>
      <c r="Z1683" s="146"/>
      <c r="AA1683" s="146"/>
      <c r="AB1683" s="146"/>
      <c r="AC1683" s="146"/>
      <c r="AD1683" s="146"/>
      <c r="AE1683" s="146"/>
      <c r="AF1683" s="146"/>
      <c r="AG1683" s="146"/>
      <c r="AH1683" s="42"/>
      <c r="AI1683" s="146"/>
      <c r="AJ1683" s="184"/>
      <c r="AK1683" s="144"/>
    </row>
    <row r="1684" spans="4:37" s="40" customFormat="1" ht="34.9" customHeight="1">
      <c r="D1684" s="28"/>
      <c r="K1684" s="43"/>
      <c r="O1684" s="28"/>
      <c r="P1684" s="237"/>
      <c r="Q1684" s="237"/>
      <c r="R1684" s="237"/>
      <c r="S1684" s="237"/>
      <c r="T1684" s="231"/>
      <c r="U1684" s="28"/>
      <c r="V1684" s="146"/>
      <c r="W1684" s="146"/>
      <c r="X1684" s="146"/>
      <c r="Y1684" s="146"/>
      <c r="Z1684" s="146"/>
      <c r="AA1684" s="146"/>
      <c r="AB1684" s="146"/>
      <c r="AC1684" s="146"/>
      <c r="AD1684" s="146"/>
      <c r="AE1684" s="146"/>
      <c r="AF1684" s="146"/>
      <c r="AG1684" s="146"/>
      <c r="AH1684" s="42"/>
      <c r="AI1684" s="146"/>
      <c r="AJ1684" s="184"/>
      <c r="AK1684" s="144"/>
    </row>
    <row r="1685" spans="4:37" s="40" customFormat="1" ht="34.9" customHeight="1">
      <c r="D1685" s="28"/>
      <c r="K1685" s="43"/>
      <c r="O1685" s="28"/>
      <c r="P1685" s="237"/>
      <c r="Q1685" s="237"/>
      <c r="R1685" s="237"/>
      <c r="S1685" s="237"/>
      <c r="T1685" s="231"/>
      <c r="U1685" s="28"/>
      <c r="V1685" s="146"/>
      <c r="W1685" s="146"/>
      <c r="X1685" s="146"/>
      <c r="Y1685" s="146"/>
      <c r="Z1685" s="146"/>
      <c r="AA1685" s="146"/>
      <c r="AB1685" s="146"/>
      <c r="AC1685" s="146"/>
      <c r="AD1685" s="146"/>
      <c r="AE1685" s="146"/>
      <c r="AF1685" s="146"/>
      <c r="AG1685" s="146"/>
      <c r="AH1685" s="42"/>
      <c r="AI1685" s="146"/>
      <c r="AJ1685" s="184"/>
      <c r="AK1685" s="144"/>
    </row>
    <row r="1686" spans="4:37" s="40" customFormat="1" ht="34.9" customHeight="1">
      <c r="D1686" s="28"/>
      <c r="K1686" s="43"/>
      <c r="O1686" s="28"/>
      <c r="P1686" s="237"/>
      <c r="Q1686" s="237"/>
      <c r="R1686" s="237"/>
      <c r="S1686" s="237"/>
      <c r="T1686" s="231"/>
      <c r="U1686" s="28"/>
      <c r="V1686" s="146"/>
      <c r="W1686" s="146"/>
      <c r="X1686" s="146"/>
      <c r="Y1686" s="146"/>
      <c r="Z1686" s="146"/>
      <c r="AA1686" s="146"/>
      <c r="AB1686" s="146"/>
      <c r="AC1686" s="146"/>
      <c r="AD1686" s="146"/>
      <c r="AE1686" s="146"/>
      <c r="AF1686" s="146"/>
      <c r="AG1686" s="146"/>
      <c r="AH1686" s="42"/>
      <c r="AI1686" s="146"/>
      <c r="AJ1686" s="184"/>
      <c r="AK1686" s="144"/>
    </row>
    <row r="1687" spans="4:37" s="40" customFormat="1" ht="34.9" customHeight="1">
      <c r="D1687" s="28"/>
      <c r="K1687" s="43"/>
      <c r="O1687" s="28"/>
      <c r="P1687" s="237"/>
      <c r="Q1687" s="237"/>
      <c r="R1687" s="237"/>
      <c r="S1687" s="237"/>
      <c r="T1687" s="231"/>
      <c r="U1687" s="28"/>
      <c r="V1687" s="146"/>
      <c r="W1687" s="146"/>
      <c r="X1687" s="146"/>
      <c r="Y1687" s="146"/>
      <c r="Z1687" s="146"/>
      <c r="AA1687" s="146"/>
      <c r="AB1687" s="146"/>
      <c r="AC1687" s="146"/>
      <c r="AD1687" s="146"/>
      <c r="AE1687" s="146"/>
      <c r="AF1687" s="146"/>
      <c r="AG1687" s="146"/>
      <c r="AH1687" s="42"/>
      <c r="AI1687" s="146"/>
      <c r="AJ1687" s="184"/>
      <c r="AK1687" s="144"/>
    </row>
    <row r="1688" spans="4:37" s="40" customFormat="1" ht="34.9" customHeight="1">
      <c r="D1688" s="28"/>
      <c r="K1688" s="43"/>
      <c r="O1688" s="28"/>
      <c r="P1688" s="237"/>
      <c r="Q1688" s="237"/>
      <c r="R1688" s="237"/>
      <c r="S1688" s="237"/>
      <c r="T1688" s="231"/>
      <c r="U1688" s="28"/>
      <c r="V1688" s="146"/>
      <c r="W1688" s="146"/>
      <c r="X1688" s="146"/>
      <c r="Y1688" s="146"/>
      <c r="Z1688" s="146"/>
      <c r="AA1688" s="146"/>
      <c r="AB1688" s="146"/>
      <c r="AC1688" s="146"/>
      <c r="AD1688" s="146"/>
      <c r="AE1688" s="146"/>
      <c r="AF1688" s="146"/>
      <c r="AG1688" s="146"/>
      <c r="AH1688" s="42"/>
      <c r="AI1688" s="146"/>
      <c r="AJ1688" s="184"/>
      <c r="AK1688" s="144"/>
    </row>
    <row r="1689" spans="4:37" s="40" customFormat="1" ht="34.9" customHeight="1">
      <c r="D1689" s="28"/>
      <c r="K1689" s="43"/>
      <c r="O1689" s="28"/>
      <c r="P1689" s="237"/>
      <c r="Q1689" s="237"/>
      <c r="R1689" s="237"/>
      <c r="S1689" s="237"/>
      <c r="T1689" s="231"/>
      <c r="U1689" s="28"/>
      <c r="V1689" s="146"/>
      <c r="W1689" s="146"/>
      <c r="X1689" s="146"/>
      <c r="Y1689" s="146"/>
      <c r="Z1689" s="146"/>
      <c r="AA1689" s="146"/>
      <c r="AB1689" s="146"/>
      <c r="AC1689" s="146"/>
      <c r="AD1689" s="146"/>
      <c r="AE1689" s="146"/>
      <c r="AF1689" s="146"/>
      <c r="AG1689" s="146"/>
      <c r="AH1689" s="42"/>
      <c r="AI1689" s="146"/>
      <c r="AJ1689" s="184"/>
      <c r="AK1689" s="144"/>
    </row>
    <row r="1690" spans="4:37" s="40" customFormat="1" ht="34.9" customHeight="1">
      <c r="D1690" s="28"/>
      <c r="K1690" s="43"/>
      <c r="O1690" s="28"/>
      <c r="P1690" s="237"/>
      <c r="Q1690" s="237"/>
      <c r="R1690" s="237"/>
      <c r="S1690" s="237"/>
      <c r="T1690" s="231"/>
      <c r="U1690" s="28"/>
      <c r="V1690" s="146"/>
      <c r="W1690" s="146"/>
      <c r="X1690" s="146"/>
      <c r="Y1690" s="146"/>
      <c r="Z1690" s="146"/>
      <c r="AA1690" s="146"/>
      <c r="AB1690" s="146"/>
      <c r="AC1690" s="146"/>
      <c r="AD1690" s="146"/>
      <c r="AE1690" s="146"/>
      <c r="AF1690" s="146"/>
      <c r="AG1690" s="146"/>
      <c r="AH1690" s="42"/>
      <c r="AI1690" s="146"/>
      <c r="AJ1690" s="184"/>
      <c r="AK1690" s="144"/>
    </row>
    <row r="1691" spans="4:37" s="40" customFormat="1" ht="34.9" customHeight="1">
      <c r="D1691" s="28"/>
      <c r="K1691" s="43"/>
      <c r="O1691" s="28"/>
      <c r="P1691" s="237"/>
      <c r="Q1691" s="237"/>
      <c r="R1691" s="237"/>
      <c r="S1691" s="237"/>
      <c r="T1691" s="231"/>
      <c r="U1691" s="28"/>
      <c r="V1691" s="146"/>
      <c r="W1691" s="146"/>
      <c r="X1691" s="146"/>
      <c r="Y1691" s="146"/>
      <c r="Z1691" s="146"/>
      <c r="AA1691" s="146"/>
      <c r="AB1691" s="146"/>
      <c r="AC1691" s="146"/>
      <c r="AD1691" s="146"/>
      <c r="AE1691" s="146"/>
      <c r="AF1691" s="146"/>
      <c r="AG1691" s="146"/>
      <c r="AH1691" s="42"/>
      <c r="AI1691" s="146"/>
      <c r="AJ1691" s="184"/>
      <c r="AK1691" s="144"/>
    </row>
    <row r="1692" spans="4:37" s="40" customFormat="1" ht="34.9" customHeight="1">
      <c r="D1692" s="28"/>
      <c r="K1692" s="43"/>
      <c r="O1692" s="28"/>
      <c r="P1692" s="237"/>
      <c r="Q1692" s="237"/>
      <c r="R1692" s="237"/>
      <c r="S1692" s="237"/>
      <c r="T1692" s="231"/>
      <c r="U1692" s="28"/>
      <c r="V1692" s="146"/>
      <c r="W1692" s="146"/>
      <c r="X1692" s="146"/>
      <c r="Y1692" s="146"/>
      <c r="Z1692" s="146"/>
      <c r="AA1692" s="146"/>
      <c r="AB1692" s="146"/>
      <c r="AC1692" s="146"/>
      <c r="AD1692" s="146"/>
      <c r="AE1692" s="146"/>
      <c r="AF1692" s="146"/>
      <c r="AG1692" s="146"/>
      <c r="AH1692" s="42"/>
      <c r="AI1692" s="146"/>
      <c r="AJ1692" s="184"/>
      <c r="AK1692" s="144"/>
    </row>
    <row r="1693" spans="4:37" s="40" customFormat="1" ht="34.9" customHeight="1">
      <c r="D1693" s="28"/>
      <c r="K1693" s="43"/>
      <c r="O1693" s="28"/>
      <c r="P1693" s="237"/>
      <c r="Q1693" s="237"/>
      <c r="R1693" s="237"/>
      <c r="S1693" s="237"/>
      <c r="T1693" s="231"/>
      <c r="U1693" s="28"/>
      <c r="V1693" s="146"/>
      <c r="W1693" s="146"/>
      <c r="X1693" s="146"/>
      <c r="Y1693" s="146"/>
      <c r="Z1693" s="146"/>
      <c r="AA1693" s="146"/>
      <c r="AB1693" s="146"/>
      <c r="AC1693" s="146"/>
      <c r="AD1693" s="146"/>
      <c r="AE1693" s="146"/>
      <c r="AF1693" s="146"/>
      <c r="AG1693" s="146"/>
      <c r="AH1693" s="42"/>
      <c r="AI1693" s="146"/>
      <c r="AJ1693" s="184"/>
      <c r="AK1693" s="144"/>
    </row>
    <row r="1694" spans="4:37" s="40" customFormat="1" ht="34.9" customHeight="1">
      <c r="D1694" s="28"/>
      <c r="K1694" s="43"/>
      <c r="O1694" s="28"/>
      <c r="P1694" s="237"/>
      <c r="Q1694" s="237"/>
      <c r="R1694" s="237"/>
      <c r="S1694" s="237"/>
      <c r="T1694" s="231"/>
      <c r="U1694" s="28"/>
      <c r="V1694" s="146"/>
      <c r="W1694" s="146"/>
      <c r="X1694" s="146"/>
      <c r="Y1694" s="146"/>
      <c r="Z1694" s="146"/>
      <c r="AA1694" s="146"/>
      <c r="AB1694" s="146"/>
      <c r="AC1694" s="146"/>
      <c r="AD1694" s="146"/>
      <c r="AE1694" s="146"/>
      <c r="AF1694" s="146"/>
      <c r="AG1694" s="146"/>
      <c r="AH1694" s="42"/>
      <c r="AI1694" s="146"/>
      <c r="AJ1694" s="184"/>
      <c r="AK1694" s="144"/>
    </row>
    <row r="1695" spans="4:37" s="40" customFormat="1" ht="34.9" customHeight="1">
      <c r="D1695" s="28"/>
      <c r="K1695" s="43"/>
      <c r="O1695" s="28"/>
      <c r="P1695" s="237"/>
      <c r="Q1695" s="237"/>
      <c r="R1695" s="237"/>
      <c r="S1695" s="237"/>
      <c r="T1695" s="231"/>
      <c r="U1695" s="28"/>
      <c r="V1695" s="146"/>
      <c r="W1695" s="146"/>
      <c r="X1695" s="146"/>
      <c r="Y1695" s="146"/>
      <c r="Z1695" s="146"/>
      <c r="AA1695" s="146"/>
      <c r="AB1695" s="146"/>
      <c r="AC1695" s="146"/>
      <c r="AD1695" s="146"/>
      <c r="AE1695" s="146"/>
      <c r="AF1695" s="146"/>
      <c r="AG1695" s="146"/>
      <c r="AH1695" s="42"/>
      <c r="AI1695" s="146"/>
      <c r="AJ1695" s="184"/>
      <c r="AK1695" s="144"/>
    </row>
    <row r="1696" spans="4:37" s="40" customFormat="1" ht="34.9" customHeight="1">
      <c r="D1696" s="28"/>
      <c r="K1696" s="43"/>
      <c r="O1696" s="28"/>
      <c r="P1696" s="237"/>
      <c r="Q1696" s="237"/>
      <c r="R1696" s="237"/>
      <c r="S1696" s="237"/>
      <c r="T1696" s="231"/>
      <c r="U1696" s="28"/>
      <c r="V1696" s="146"/>
      <c r="W1696" s="146"/>
      <c r="X1696" s="146"/>
      <c r="Y1696" s="146"/>
      <c r="Z1696" s="146"/>
      <c r="AA1696" s="146"/>
      <c r="AB1696" s="146"/>
      <c r="AC1696" s="146"/>
      <c r="AD1696" s="146"/>
      <c r="AE1696" s="146"/>
      <c r="AF1696" s="146"/>
      <c r="AG1696" s="146"/>
      <c r="AH1696" s="42"/>
      <c r="AI1696" s="146"/>
      <c r="AJ1696" s="184"/>
      <c r="AK1696" s="144"/>
    </row>
    <row r="1697" spans="4:37" s="40" customFormat="1" ht="34.9" customHeight="1">
      <c r="D1697" s="28"/>
      <c r="K1697" s="43"/>
      <c r="O1697" s="28"/>
      <c r="P1697" s="237"/>
      <c r="Q1697" s="237"/>
      <c r="R1697" s="237"/>
      <c r="S1697" s="237"/>
      <c r="T1697" s="231"/>
      <c r="U1697" s="28"/>
      <c r="V1697" s="146"/>
      <c r="W1697" s="146"/>
      <c r="X1697" s="146"/>
      <c r="Y1697" s="146"/>
      <c r="Z1697" s="146"/>
      <c r="AA1697" s="146"/>
      <c r="AB1697" s="146"/>
      <c r="AC1697" s="146"/>
      <c r="AD1697" s="146"/>
      <c r="AE1697" s="146"/>
      <c r="AF1697" s="146"/>
      <c r="AG1697" s="146"/>
      <c r="AH1697" s="42"/>
      <c r="AI1697" s="146"/>
      <c r="AJ1697" s="184"/>
      <c r="AK1697" s="144"/>
    </row>
    <row r="1698" spans="4:37" s="40" customFormat="1" ht="34.9" customHeight="1">
      <c r="D1698" s="28"/>
      <c r="K1698" s="43"/>
      <c r="O1698" s="28"/>
      <c r="P1698" s="237"/>
      <c r="Q1698" s="237"/>
      <c r="R1698" s="237"/>
      <c r="S1698" s="237"/>
      <c r="T1698" s="231"/>
      <c r="U1698" s="28"/>
      <c r="V1698" s="146"/>
      <c r="W1698" s="146"/>
      <c r="X1698" s="146"/>
      <c r="Y1698" s="146"/>
      <c r="Z1698" s="146"/>
      <c r="AA1698" s="146"/>
      <c r="AB1698" s="146"/>
      <c r="AC1698" s="146"/>
      <c r="AD1698" s="146"/>
      <c r="AE1698" s="146"/>
      <c r="AF1698" s="146"/>
      <c r="AG1698" s="146"/>
      <c r="AH1698" s="42"/>
      <c r="AI1698" s="146"/>
      <c r="AJ1698" s="184"/>
      <c r="AK1698" s="144"/>
    </row>
    <row r="1699" spans="4:37" s="40" customFormat="1" ht="34.9" customHeight="1">
      <c r="D1699" s="28"/>
      <c r="K1699" s="43"/>
      <c r="O1699" s="28"/>
      <c r="P1699" s="237"/>
      <c r="Q1699" s="237"/>
      <c r="R1699" s="237"/>
      <c r="S1699" s="237"/>
      <c r="T1699" s="231"/>
      <c r="U1699" s="28"/>
      <c r="V1699" s="146"/>
      <c r="W1699" s="146"/>
      <c r="X1699" s="146"/>
      <c r="Y1699" s="146"/>
      <c r="Z1699" s="146"/>
      <c r="AA1699" s="146"/>
      <c r="AB1699" s="146"/>
      <c r="AC1699" s="146"/>
      <c r="AD1699" s="146"/>
      <c r="AE1699" s="146"/>
      <c r="AF1699" s="146"/>
      <c r="AG1699" s="146"/>
      <c r="AH1699" s="42"/>
      <c r="AI1699" s="146"/>
      <c r="AJ1699" s="184"/>
      <c r="AK1699" s="144"/>
    </row>
    <row r="1700" spans="4:37" s="40" customFormat="1" ht="34.9" customHeight="1">
      <c r="D1700" s="28"/>
      <c r="K1700" s="43"/>
      <c r="O1700" s="28"/>
      <c r="P1700" s="237"/>
      <c r="Q1700" s="237"/>
      <c r="R1700" s="237"/>
      <c r="S1700" s="237"/>
      <c r="T1700" s="231"/>
      <c r="U1700" s="28"/>
      <c r="V1700" s="146"/>
      <c r="W1700" s="146"/>
      <c r="X1700" s="146"/>
      <c r="Y1700" s="146"/>
      <c r="Z1700" s="146"/>
      <c r="AA1700" s="146"/>
      <c r="AB1700" s="146"/>
      <c r="AC1700" s="146"/>
      <c r="AD1700" s="146"/>
      <c r="AE1700" s="146"/>
      <c r="AF1700" s="146"/>
      <c r="AG1700" s="146"/>
      <c r="AH1700" s="42"/>
      <c r="AI1700" s="146"/>
      <c r="AJ1700" s="184"/>
      <c r="AK1700" s="144"/>
    </row>
    <row r="1701" spans="4:37" s="40" customFormat="1" ht="34.9" customHeight="1">
      <c r="D1701" s="28"/>
      <c r="K1701" s="43"/>
      <c r="O1701" s="28"/>
      <c r="P1701" s="237"/>
      <c r="Q1701" s="237"/>
      <c r="R1701" s="237"/>
      <c r="S1701" s="237"/>
      <c r="T1701" s="231"/>
      <c r="U1701" s="28"/>
      <c r="V1701" s="146"/>
      <c r="W1701" s="146"/>
      <c r="X1701" s="146"/>
      <c r="Y1701" s="146"/>
      <c r="Z1701" s="146"/>
      <c r="AA1701" s="146"/>
      <c r="AB1701" s="146"/>
      <c r="AC1701" s="146"/>
      <c r="AD1701" s="146"/>
      <c r="AE1701" s="146"/>
      <c r="AF1701" s="146"/>
      <c r="AG1701" s="146"/>
      <c r="AH1701" s="42"/>
      <c r="AI1701" s="146"/>
      <c r="AJ1701" s="184"/>
      <c r="AK1701" s="144"/>
    </row>
    <row r="1702" spans="4:37" s="40" customFormat="1" ht="34.9" customHeight="1">
      <c r="D1702" s="28"/>
      <c r="K1702" s="43"/>
      <c r="O1702" s="28"/>
      <c r="P1702" s="237"/>
      <c r="Q1702" s="237"/>
      <c r="R1702" s="237"/>
      <c r="S1702" s="237"/>
      <c r="T1702" s="231"/>
      <c r="U1702" s="28"/>
      <c r="V1702" s="146"/>
      <c r="W1702" s="146"/>
      <c r="X1702" s="146"/>
      <c r="Y1702" s="146"/>
      <c r="Z1702" s="146"/>
      <c r="AA1702" s="146"/>
      <c r="AB1702" s="146"/>
      <c r="AC1702" s="146"/>
      <c r="AD1702" s="146"/>
      <c r="AE1702" s="146"/>
      <c r="AF1702" s="146"/>
      <c r="AG1702" s="146"/>
      <c r="AH1702" s="42"/>
      <c r="AI1702" s="146"/>
      <c r="AJ1702" s="184"/>
      <c r="AK1702" s="144"/>
    </row>
    <row r="1703" spans="4:37" s="40" customFormat="1" ht="34.9" customHeight="1">
      <c r="D1703" s="28"/>
      <c r="K1703" s="43"/>
      <c r="O1703" s="28"/>
      <c r="P1703" s="237"/>
      <c r="Q1703" s="237"/>
      <c r="R1703" s="237"/>
      <c r="S1703" s="237"/>
      <c r="T1703" s="231"/>
      <c r="U1703" s="28"/>
      <c r="V1703" s="146"/>
      <c r="W1703" s="146"/>
      <c r="X1703" s="146"/>
      <c r="Y1703" s="146"/>
      <c r="Z1703" s="146"/>
      <c r="AA1703" s="146"/>
      <c r="AB1703" s="146"/>
      <c r="AC1703" s="146"/>
      <c r="AD1703" s="146"/>
      <c r="AE1703" s="146"/>
      <c r="AF1703" s="146"/>
      <c r="AG1703" s="146"/>
      <c r="AH1703" s="42"/>
      <c r="AI1703" s="146"/>
      <c r="AJ1703" s="184"/>
      <c r="AK1703" s="144"/>
    </row>
    <row r="1704" spans="4:37" s="40" customFormat="1" ht="34.9" customHeight="1">
      <c r="D1704" s="28"/>
      <c r="K1704" s="43"/>
      <c r="O1704" s="28"/>
      <c r="P1704" s="237"/>
      <c r="Q1704" s="237"/>
      <c r="R1704" s="237"/>
      <c r="S1704" s="237"/>
      <c r="T1704" s="231"/>
      <c r="U1704" s="28"/>
      <c r="V1704" s="146"/>
      <c r="W1704" s="146"/>
      <c r="X1704" s="146"/>
      <c r="Y1704" s="146"/>
      <c r="Z1704" s="146"/>
      <c r="AA1704" s="146"/>
      <c r="AB1704" s="146"/>
      <c r="AC1704" s="146"/>
      <c r="AD1704" s="146"/>
      <c r="AE1704" s="146"/>
      <c r="AF1704" s="146"/>
      <c r="AG1704" s="146"/>
      <c r="AH1704" s="42"/>
      <c r="AI1704" s="146"/>
      <c r="AJ1704" s="184"/>
      <c r="AK1704" s="144"/>
    </row>
    <row r="1705" spans="4:37" s="40" customFormat="1" ht="34.9" customHeight="1">
      <c r="D1705" s="28"/>
      <c r="K1705" s="43"/>
      <c r="O1705" s="28"/>
      <c r="P1705" s="237"/>
      <c r="Q1705" s="237"/>
      <c r="R1705" s="237"/>
      <c r="S1705" s="237"/>
      <c r="T1705" s="231"/>
      <c r="U1705" s="28"/>
      <c r="V1705" s="146"/>
      <c r="W1705" s="146"/>
      <c r="X1705" s="146"/>
      <c r="Y1705" s="146"/>
      <c r="Z1705" s="146"/>
      <c r="AA1705" s="146"/>
      <c r="AB1705" s="146"/>
      <c r="AC1705" s="146"/>
      <c r="AD1705" s="146"/>
      <c r="AE1705" s="146"/>
      <c r="AF1705" s="146"/>
      <c r="AG1705" s="146"/>
      <c r="AH1705" s="42"/>
      <c r="AI1705" s="146"/>
      <c r="AJ1705" s="184"/>
      <c r="AK1705" s="144"/>
    </row>
    <row r="1706" spans="4:37" s="40" customFormat="1" ht="34.9" customHeight="1">
      <c r="D1706" s="28"/>
      <c r="K1706" s="43"/>
      <c r="O1706" s="28"/>
      <c r="P1706" s="237"/>
      <c r="Q1706" s="237"/>
      <c r="R1706" s="237"/>
      <c r="S1706" s="237"/>
      <c r="T1706" s="231"/>
      <c r="U1706" s="28"/>
      <c r="V1706" s="146"/>
      <c r="W1706" s="146"/>
      <c r="X1706" s="146"/>
      <c r="Y1706" s="146"/>
      <c r="Z1706" s="146"/>
      <c r="AA1706" s="146"/>
      <c r="AB1706" s="146"/>
      <c r="AC1706" s="146"/>
      <c r="AD1706" s="146"/>
      <c r="AE1706" s="146"/>
      <c r="AF1706" s="146"/>
      <c r="AG1706" s="146"/>
      <c r="AH1706" s="42"/>
      <c r="AI1706" s="146"/>
      <c r="AJ1706" s="184"/>
      <c r="AK1706" s="144"/>
    </row>
    <row r="1707" spans="4:37" s="40" customFormat="1" ht="34.9" customHeight="1">
      <c r="D1707" s="28"/>
      <c r="K1707" s="43"/>
      <c r="O1707" s="28"/>
      <c r="P1707" s="237"/>
      <c r="Q1707" s="237"/>
      <c r="R1707" s="237"/>
      <c r="S1707" s="237"/>
      <c r="T1707" s="231"/>
      <c r="U1707" s="28"/>
      <c r="V1707" s="146"/>
      <c r="W1707" s="146"/>
      <c r="X1707" s="146"/>
      <c r="Y1707" s="146"/>
      <c r="Z1707" s="146"/>
      <c r="AA1707" s="146"/>
      <c r="AB1707" s="146"/>
      <c r="AC1707" s="146"/>
      <c r="AD1707" s="146"/>
      <c r="AE1707" s="146"/>
      <c r="AF1707" s="146"/>
      <c r="AG1707" s="146"/>
      <c r="AH1707" s="42"/>
      <c r="AI1707" s="146"/>
      <c r="AJ1707" s="184"/>
      <c r="AK1707" s="144"/>
    </row>
    <row r="1708" spans="4:37" s="40" customFormat="1" ht="34.9" customHeight="1">
      <c r="D1708" s="28"/>
      <c r="K1708" s="43"/>
      <c r="O1708" s="28"/>
      <c r="P1708" s="237"/>
      <c r="Q1708" s="237"/>
      <c r="R1708" s="237"/>
      <c r="S1708" s="237"/>
      <c r="T1708" s="231"/>
      <c r="U1708" s="28"/>
      <c r="V1708" s="146"/>
      <c r="W1708" s="146"/>
      <c r="X1708" s="146"/>
      <c r="Y1708" s="146"/>
      <c r="Z1708" s="146"/>
      <c r="AA1708" s="146"/>
      <c r="AB1708" s="146"/>
      <c r="AC1708" s="146"/>
      <c r="AD1708" s="146"/>
      <c r="AE1708" s="146"/>
      <c r="AF1708" s="146"/>
      <c r="AG1708" s="146"/>
      <c r="AH1708" s="42"/>
      <c r="AI1708" s="146"/>
      <c r="AJ1708" s="184"/>
      <c r="AK1708" s="144"/>
    </row>
    <row r="1709" spans="4:37" s="40" customFormat="1" ht="34.9" customHeight="1">
      <c r="D1709" s="28"/>
      <c r="K1709" s="43"/>
      <c r="O1709" s="28"/>
      <c r="P1709" s="237"/>
      <c r="Q1709" s="237"/>
      <c r="R1709" s="237"/>
      <c r="S1709" s="237"/>
      <c r="T1709" s="231"/>
      <c r="U1709" s="28"/>
      <c r="V1709" s="146"/>
      <c r="W1709" s="146"/>
      <c r="X1709" s="146"/>
      <c r="Y1709" s="146"/>
      <c r="Z1709" s="146"/>
      <c r="AA1709" s="146"/>
      <c r="AB1709" s="146"/>
      <c r="AC1709" s="146"/>
      <c r="AD1709" s="146"/>
      <c r="AE1709" s="146"/>
      <c r="AF1709" s="146"/>
      <c r="AG1709" s="146"/>
      <c r="AH1709" s="42"/>
      <c r="AI1709" s="146"/>
      <c r="AJ1709" s="184"/>
      <c r="AK1709" s="144"/>
    </row>
    <row r="1710" spans="4:37" s="40" customFormat="1" ht="34.9" customHeight="1">
      <c r="D1710" s="28"/>
      <c r="K1710" s="43"/>
      <c r="O1710" s="28"/>
      <c r="P1710" s="237"/>
      <c r="Q1710" s="237"/>
      <c r="R1710" s="237"/>
      <c r="S1710" s="237"/>
      <c r="T1710" s="231"/>
      <c r="U1710" s="28"/>
      <c r="V1710" s="146"/>
      <c r="W1710" s="146"/>
      <c r="X1710" s="146"/>
      <c r="Y1710" s="146"/>
      <c r="Z1710" s="146"/>
      <c r="AA1710" s="146"/>
      <c r="AB1710" s="146"/>
      <c r="AC1710" s="146"/>
      <c r="AD1710" s="146"/>
      <c r="AE1710" s="146"/>
      <c r="AF1710" s="146"/>
      <c r="AG1710" s="146"/>
      <c r="AH1710" s="42"/>
      <c r="AI1710" s="146"/>
      <c r="AJ1710" s="184"/>
      <c r="AK1710" s="144"/>
    </row>
    <row r="1711" spans="4:37" s="40" customFormat="1" ht="34.9" customHeight="1">
      <c r="D1711" s="28"/>
      <c r="K1711" s="43"/>
      <c r="O1711" s="28"/>
      <c r="P1711" s="237"/>
      <c r="Q1711" s="237"/>
      <c r="R1711" s="237"/>
      <c r="S1711" s="237"/>
      <c r="T1711" s="231"/>
      <c r="U1711" s="28"/>
      <c r="V1711" s="146"/>
      <c r="W1711" s="146"/>
      <c r="X1711" s="146"/>
      <c r="Y1711" s="146"/>
      <c r="Z1711" s="146"/>
      <c r="AA1711" s="146"/>
      <c r="AB1711" s="146"/>
      <c r="AC1711" s="146"/>
      <c r="AD1711" s="146"/>
      <c r="AE1711" s="146"/>
      <c r="AF1711" s="146"/>
      <c r="AG1711" s="146"/>
      <c r="AH1711" s="42"/>
      <c r="AI1711" s="146"/>
      <c r="AJ1711" s="184"/>
      <c r="AK1711" s="144"/>
    </row>
    <row r="1712" spans="4:37" s="40" customFormat="1" ht="34.9" customHeight="1">
      <c r="D1712" s="28"/>
      <c r="K1712" s="43"/>
      <c r="O1712" s="28"/>
      <c r="P1712" s="237"/>
      <c r="Q1712" s="237"/>
      <c r="R1712" s="237"/>
      <c r="S1712" s="237"/>
      <c r="T1712" s="231"/>
      <c r="U1712" s="28"/>
      <c r="V1712" s="146"/>
      <c r="W1712" s="146"/>
      <c r="X1712" s="146"/>
      <c r="Y1712" s="146"/>
      <c r="Z1712" s="146"/>
      <c r="AA1712" s="146"/>
      <c r="AB1712" s="146"/>
      <c r="AC1712" s="146"/>
      <c r="AD1712" s="146"/>
      <c r="AE1712" s="146"/>
      <c r="AF1712" s="146"/>
      <c r="AG1712" s="146"/>
      <c r="AH1712" s="42"/>
      <c r="AI1712" s="146"/>
      <c r="AJ1712" s="184"/>
      <c r="AK1712" s="144"/>
    </row>
    <row r="1713" spans="4:37" s="40" customFormat="1" ht="34.9" customHeight="1">
      <c r="D1713" s="28"/>
      <c r="K1713" s="43"/>
      <c r="O1713" s="28"/>
      <c r="P1713" s="237"/>
      <c r="Q1713" s="237"/>
      <c r="R1713" s="237"/>
      <c r="S1713" s="237"/>
      <c r="T1713" s="231"/>
      <c r="U1713" s="28"/>
      <c r="V1713" s="146"/>
      <c r="W1713" s="146"/>
      <c r="X1713" s="146"/>
      <c r="Y1713" s="146"/>
      <c r="Z1713" s="146"/>
      <c r="AA1713" s="146"/>
      <c r="AB1713" s="146"/>
      <c r="AC1713" s="146"/>
      <c r="AD1713" s="146"/>
      <c r="AE1713" s="146"/>
      <c r="AF1713" s="146"/>
      <c r="AG1713" s="146"/>
      <c r="AH1713" s="42"/>
      <c r="AI1713" s="146"/>
      <c r="AJ1713" s="184"/>
      <c r="AK1713" s="144"/>
    </row>
    <row r="1714" spans="4:37" s="40" customFormat="1" ht="34.9" customHeight="1">
      <c r="D1714" s="28"/>
      <c r="K1714" s="43"/>
      <c r="O1714" s="28"/>
      <c r="P1714" s="237"/>
      <c r="Q1714" s="237"/>
      <c r="R1714" s="237"/>
      <c r="S1714" s="237"/>
      <c r="T1714" s="231"/>
      <c r="U1714" s="28"/>
      <c r="V1714" s="146"/>
      <c r="W1714" s="146"/>
      <c r="X1714" s="146"/>
      <c r="Y1714" s="146"/>
      <c r="Z1714" s="146"/>
      <c r="AA1714" s="146"/>
      <c r="AB1714" s="146"/>
      <c r="AC1714" s="146"/>
      <c r="AD1714" s="146"/>
      <c r="AE1714" s="146"/>
      <c r="AF1714" s="146"/>
      <c r="AG1714" s="146"/>
      <c r="AH1714" s="42"/>
      <c r="AI1714" s="146"/>
      <c r="AJ1714" s="184"/>
      <c r="AK1714" s="144"/>
    </row>
    <row r="1715" spans="4:37" s="40" customFormat="1" ht="34.9" customHeight="1">
      <c r="D1715" s="28"/>
      <c r="K1715" s="43"/>
      <c r="O1715" s="28"/>
      <c r="P1715" s="237"/>
      <c r="Q1715" s="237"/>
      <c r="R1715" s="237"/>
      <c r="S1715" s="237"/>
      <c r="T1715" s="231"/>
      <c r="U1715" s="28"/>
      <c r="V1715" s="146"/>
      <c r="W1715" s="146"/>
      <c r="X1715" s="146"/>
      <c r="Y1715" s="146"/>
      <c r="Z1715" s="146"/>
      <c r="AA1715" s="146"/>
      <c r="AB1715" s="146"/>
      <c r="AC1715" s="146"/>
      <c r="AD1715" s="146"/>
      <c r="AE1715" s="146"/>
      <c r="AF1715" s="146"/>
      <c r="AG1715" s="146"/>
      <c r="AH1715" s="42"/>
      <c r="AI1715" s="146"/>
      <c r="AJ1715" s="184"/>
      <c r="AK1715" s="144"/>
    </row>
    <row r="1716" spans="4:37" s="40" customFormat="1" ht="34.9" customHeight="1">
      <c r="D1716" s="28"/>
      <c r="K1716" s="43"/>
      <c r="O1716" s="28"/>
      <c r="P1716" s="237"/>
      <c r="Q1716" s="237"/>
      <c r="R1716" s="237"/>
      <c r="S1716" s="237"/>
      <c r="T1716" s="231"/>
      <c r="U1716" s="28"/>
      <c r="V1716" s="146"/>
      <c r="W1716" s="146"/>
      <c r="X1716" s="146"/>
      <c r="Y1716" s="146"/>
      <c r="Z1716" s="146"/>
      <c r="AA1716" s="146"/>
      <c r="AB1716" s="146"/>
      <c r="AC1716" s="146"/>
      <c r="AD1716" s="146"/>
      <c r="AE1716" s="146"/>
      <c r="AF1716" s="146"/>
      <c r="AG1716" s="146"/>
      <c r="AH1716" s="42"/>
      <c r="AI1716" s="146"/>
      <c r="AJ1716" s="184"/>
      <c r="AK1716" s="144"/>
    </row>
    <row r="1717" spans="4:37" s="40" customFormat="1" ht="34.9" customHeight="1">
      <c r="D1717" s="28"/>
      <c r="K1717" s="43"/>
      <c r="O1717" s="28"/>
      <c r="P1717" s="237"/>
      <c r="Q1717" s="237"/>
      <c r="R1717" s="237"/>
      <c r="S1717" s="237"/>
      <c r="T1717" s="231"/>
      <c r="U1717" s="28"/>
      <c r="V1717" s="146"/>
      <c r="W1717" s="146"/>
      <c r="X1717" s="146"/>
      <c r="Y1717" s="146"/>
      <c r="Z1717" s="146"/>
      <c r="AA1717" s="146"/>
      <c r="AB1717" s="146"/>
      <c r="AC1717" s="146"/>
      <c r="AD1717" s="146"/>
      <c r="AE1717" s="146"/>
      <c r="AF1717" s="146"/>
      <c r="AG1717" s="146"/>
      <c r="AH1717" s="42"/>
      <c r="AI1717" s="146"/>
      <c r="AJ1717" s="184"/>
      <c r="AK1717" s="144"/>
    </row>
    <row r="1718" spans="4:37" s="40" customFormat="1" ht="34.9" customHeight="1">
      <c r="D1718" s="28"/>
      <c r="K1718" s="43"/>
      <c r="O1718" s="28"/>
      <c r="P1718" s="237"/>
      <c r="Q1718" s="237"/>
      <c r="R1718" s="237"/>
      <c r="S1718" s="237"/>
      <c r="T1718" s="231"/>
      <c r="U1718" s="28"/>
      <c r="V1718" s="146"/>
      <c r="W1718" s="146"/>
      <c r="X1718" s="146"/>
      <c r="Y1718" s="146"/>
      <c r="Z1718" s="146"/>
      <c r="AA1718" s="146"/>
      <c r="AB1718" s="146"/>
      <c r="AC1718" s="146"/>
      <c r="AD1718" s="146"/>
      <c r="AE1718" s="146"/>
      <c r="AF1718" s="146"/>
      <c r="AG1718" s="146"/>
      <c r="AH1718" s="42"/>
      <c r="AI1718" s="146"/>
      <c r="AJ1718" s="184"/>
      <c r="AK1718" s="144"/>
    </row>
    <row r="1719" spans="4:37" s="40" customFormat="1" ht="34.9" customHeight="1">
      <c r="D1719" s="28"/>
      <c r="K1719" s="43"/>
      <c r="O1719" s="28"/>
      <c r="P1719" s="237"/>
      <c r="Q1719" s="237"/>
      <c r="R1719" s="237"/>
      <c r="S1719" s="237"/>
      <c r="T1719" s="231"/>
      <c r="U1719" s="28"/>
      <c r="V1719" s="146"/>
      <c r="W1719" s="146"/>
      <c r="X1719" s="146"/>
      <c r="Y1719" s="146"/>
      <c r="Z1719" s="146"/>
      <c r="AA1719" s="146"/>
      <c r="AB1719" s="146"/>
      <c r="AC1719" s="146"/>
      <c r="AD1719" s="146"/>
      <c r="AE1719" s="146"/>
      <c r="AF1719" s="146"/>
      <c r="AG1719" s="146"/>
      <c r="AH1719" s="42"/>
      <c r="AI1719" s="146"/>
      <c r="AJ1719" s="184"/>
      <c r="AK1719" s="144"/>
    </row>
    <row r="1720" spans="4:37" s="40" customFormat="1" ht="34.9" customHeight="1">
      <c r="D1720" s="28"/>
      <c r="K1720" s="43"/>
      <c r="O1720" s="28"/>
      <c r="P1720" s="237"/>
      <c r="Q1720" s="237"/>
      <c r="R1720" s="237"/>
      <c r="S1720" s="237"/>
      <c r="T1720" s="231"/>
      <c r="U1720" s="28"/>
      <c r="V1720" s="146"/>
      <c r="W1720" s="146"/>
      <c r="X1720" s="146"/>
      <c r="Y1720" s="146"/>
      <c r="Z1720" s="146"/>
      <c r="AA1720" s="146"/>
      <c r="AB1720" s="146"/>
      <c r="AC1720" s="146"/>
      <c r="AD1720" s="146"/>
      <c r="AE1720" s="146"/>
      <c r="AF1720" s="146"/>
      <c r="AG1720" s="146"/>
      <c r="AH1720" s="42"/>
      <c r="AI1720" s="146"/>
      <c r="AJ1720" s="184"/>
      <c r="AK1720" s="144"/>
    </row>
    <row r="1721" spans="4:37" s="40" customFormat="1" ht="34.9" customHeight="1">
      <c r="D1721" s="28"/>
      <c r="K1721" s="43"/>
      <c r="O1721" s="28"/>
      <c r="P1721" s="237"/>
      <c r="Q1721" s="237"/>
      <c r="R1721" s="237"/>
      <c r="S1721" s="237"/>
      <c r="T1721" s="231"/>
      <c r="U1721" s="28"/>
      <c r="V1721" s="146"/>
      <c r="W1721" s="146"/>
      <c r="X1721" s="146"/>
      <c r="Y1721" s="146"/>
      <c r="Z1721" s="146"/>
      <c r="AA1721" s="146"/>
      <c r="AB1721" s="146"/>
      <c r="AC1721" s="146"/>
      <c r="AD1721" s="146"/>
      <c r="AE1721" s="146"/>
      <c r="AF1721" s="146"/>
      <c r="AG1721" s="146"/>
      <c r="AH1721" s="42"/>
      <c r="AI1721" s="146"/>
      <c r="AJ1721" s="184"/>
      <c r="AK1721" s="144"/>
    </row>
    <row r="1722" spans="4:37" s="40" customFormat="1" ht="34.9" customHeight="1">
      <c r="D1722" s="28"/>
      <c r="K1722" s="43"/>
      <c r="O1722" s="28"/>
      <c r="P1722" s="237"/>
      <c r="Q1722" s="237"/>
      <c r="R1722" s="237"/>
      <c r="S1722" s="237"/>
      <c r="T1722" s="231"/>
      <c r="U1722" s="28"/>
      <c r="V1722" s="146"/>
      <c r="W1722" s="146"/>
      <c r="X1722" s="146"/>
      <c r="Y1722" s="146"/>
      <c r="Z1722" s="146"/>
      <c r="AA1722" s="146"/>
      <c r="AB1722" s="146"/>
      <c r="AC1722" s="146"/>
      <c r="AD1722" s="146"/>
      <c r="AE1722" s="146"/>
      <c r="AF1722" s="146"/>
      <c r="AG1722" s="146"/>
      <c r="AH1722" s="42"/>
      <c r="AI1722" s="146"/>
      <c r="AJ1722" s="184"/>
      <c r="AK1722" s="144"/>
    </row>
    <row r="1723" spans="4:37" s="40" customFormat="1" ht="34.9" customHeight="1">
      <c r="D1723" s="28"/>
      <c r="K1723" s="43"/>
      <c r="O1723" s="28"/>
      <c r="P1723" s="237"/>
      <c r="Q1723" s="237"/>
      <c r="R1723" s="237"/>
      <c r="S1723" s="237"/>
      <c r="T1723" s="231"/>
      <c r="U1723" s="28"/>
      <c r="V1723" s="146"/>
      <c r="W1723" s="146"/>
      <c r="X1723" s="146"/>
      <c r="Y1723" s="146"/>
      <c r="Z1723" s="146"/>
      <c r="AA1723" s="146"/>
      <c r="AB1723" s="146"/>
      <c r="AC1723" s="146"/>
      <c r="AD1723" s="146"/>
      <c r="AE1723" s="146"/>
      <c r="AF1723" s="146"/>
      <c r="AG1723" s="146"/>
      <c r="AH1723" s="42"/>
      <c r="AI1723" s="146"/>
      <c r="AJ1723" s="184"/>
      <c r="AK1723" s="144"/>
    </row>
    <row r="1724" spans="4:37" s="40" customFormat="1" ht="34.9" customHeight="1">
      <c r="D1724" s="28"/>
      <c r="K1724" s="43"/>
      <c r="O1724" s="28"/>
      <c r="P1724" s="237"/>
      <c r="Q1724" s="237"/>
      <c r="R1724" s="237"/>
      <c r="S1724" s="237"/>
      <c r="T1724" s="231"/>
      <c r="U1724" s="28"/>
      <c r="V1724" s="146"/>
      <c r="W1724" s="146"/>
      <c r="X1724" s="146"/>
      <c r="Y1724" s="146"/>
      <c r="Z1724" s="146"/>
      <c r="AA1724" s="146"/>
      <c r="AB1724" s="146"/>
      <c r="AC1724" s="146"/>
      <c r="AD1724" s="146"/>
      <c r="AE1724" s="146"/>
      <c r="AF1724" s="146"/>
      <c r="AG1724" s="146"/>
      <c r="AH1724" s="42"/>
      <c r="AI1724" s="146"/>
      <c r="AJ1724" s="184"/>
      <c r="AK1724" s="144"/>
    </row>
    <row r="1725" spans="4:37" s="40" customFormat="1" ht="34.9" customHeight="1">
      <c r="D1725" s="28"/>
      <c r="K1725" s="43"/>
      <c r="O1725" s="28"/>
      <c r="P1725" s="237"/>
      <c r="Q1725" s="237"/>
      <c r="R1725" s="237"/>
      <c r="S1725" s="237"/>
      <c r="T1725" s="231"/>
      <c r="U1725" s="28"/>
      <c r="V1725" s="146"/>
      <c r="W1725" s="146"/>
      <c r="X1725" s="146"/>
      <c r="Y1725" s="146"/>
      <c r="Z1725" s="146"/>
      <c r="AA1725" s="146"/>
      <c r="AB1725" s="146"/>
      <c r="AC1725" s="146"/>
      <c r="AD1725" s="146"/>
      <c r="AE1725" s="146"/>
      <c r="AF1725" s="146"/>
      <c r="AG1725" s="146"/>
      <c r="AH1725" s="42"/>
      <c r="AI1725" s="146"/>
      <c r="AJ1725" s="184"/>
      <c r="AK1725" s="144"/>
    </row>
    <row r="1726" spans="4:37" s="40" customFormat="1" ht="34.9" customHeight="1">
      <c r="D1726" s="28"/>
      <c r="K1726" s="43"/>
      <c r="O1726" s="28"/>
      <c r="P1726" s="237"/>
      <c r="Q1726" s="237"/>
      <c r="R1726" s="237"/>
      <c r="S1726" s="237"/>
      <c r="T1726" s="231"/>
      <c r="U1726" s="28"/>
      <c r="V1726" s="146"/>
      <c r="W1726" s="146"/>
      <c r="X1726" s="146"/>
      <c r="Y1726" s="146"/>
      <c r="Z1726" s="146"/>
      <c r="AA1726" s="146"/>
      <c r="AB1726" s="146"/>
      <c r="AC1726" s="146"/>
      <c r="AD1726" s="146"/>
      <c r="AE1726" s="146"/>
      <c r="AF1726" s="146"/>
      <c r="AG1726" s="146"/>
      <c r="AH1726" s="42"/>
      <c r="AI1726" s="146"/>
      <c r="AJ1726" s="184"/>
      <c r="AK1726" s="144"/>
    </row>
    <row r="1727" spans="4:37" s="40" customFormat="1" ht="34.9" customHeight="1">
      <c r="D1727" s="28"/>
      <c r="K1727" s="43"/>
      <c r="O1727" s="28"/>
      <c r="P1727" s="237"/>
      <c r="Q1727" s="237"/>
      <c r="R1727" s="237"/>
      <c r="S1727" s="237"/>
      <c r="T1727" s="231"/>
      <c r="U1727" s="28"/>
      <c r="V1727" s="146"/>
      <c r="W1727" s="146"/>
      <c r="X1727" s="146"/>
      <c r="Y1727" s="146"/>
      <c r="Z1727" s="146"/>
      <c r="AA1727" s="146"/>
      <c r="AB1727" s="146"/>
      <c r="AC1727" s="146"/>
      <c r="AD1727" s="146"/>
      <c r="AE1727" s="146"/>
      <c r="AF1727" s="146"/>
      <c r="AG1727" s="146"/>
      <c r="AH1727" s="42"/>
      <c r="AI1727" s="146"/>
      <c r="AJ1727" s="184"/>
      <c r="AK1727" s="144"/>
    </row>
    <row r="1728" spans="4:37" s="40" customFormat="1" ht="34.9" customHeight="1">
      <c r="D1728" s="28"/>
      <c r="K1728" s="43"/>
      <c r="O1728" s="28"/>
      <c r="P1728" s="237"/>
      <c r="Q1728" s="237"/>
      <c r="R1728" s="237"/>
      <c r="S1728" s="237"/>
      <c r="T1728" s="231"/>
      <c r="U1728" s="28"/>
      <c r="V1728" s="146"/>
      <c r="W1728" s="146"/>
      <c r="X1728" s="146"/>
      <c r="Y1728" s="146"/>
      <c r="Z1728" s="146"/>
      <c r="AA1728" s="146"/>
      <c r="AB1728" s="146"/>
      <c r="AC1728" s="146"/>
      <c r="AD1728" s="146"/>
      <c r="AE1728" s="146"/>
      <c r="AF1728" s="146"/>
      <c r="AG1728" s="146"/>
      <c r="AH1728" s="42"/>
      <c r="AI1728" s="146"/>
      <c r="AJ1728" s="184"/>
      <c r="AK1728" s="144"/>
    </row>
    <row r="1729" spans="4:37" s="40" customFormat="1" ht="34.9" customHeight="1">
      <c r="D1729" s="28"/>
      <c r="K1729" s="43"/>
      <c r="O1729" s="28"/>
      <c r="P1729" s="237"/>
      <c r="Q1729" s="237"/>
      <c r="R1729" s="237"/>
      <c r="S1729" s="237"/>
      <c r="T1729" s="231"/>
      <c r="U1729" s="28"/>
      <c r="V1729" s="146"/>
      <c r="W1729" s="146"/>
      <c r="X1729" s="146"/>
      <c r="Y1729" s="146"/>
      <c r="Z1729" s="146"/>
      <c r="AA1729" s="146"/>
      <c r="AB1729" s="146"/>
      <c r="AC1729" s="146"/>
      <c r="AD1729" s="146"/>
      <c r="AE1729" s="146"/>
      <c r="AF1729" s="146"/>
      <c r="AG1729" s="146"/>
      <c r="AH1729" s="42"/>
      <c r="AI1729" s="146"/>
      <c r="AJ1729" s="184"/>
      <c r="AK1729" s="144"/>
    </row>
    <row r="1730" spans="4:37" s="40" customFormat="1" ht="34.9" customHeight="1">
      <c r="D1730" s="28"/>
      <c r="K1730" s="43"/>
      <c r="O1730" s="28"/>
      <c r="P1730" s="237"/>
      <c r="Q1730" s="237"/>
      <c r="R1730" s="237"/>
      <c r="S1730" s="237"/>
      <c r="T1730" s="231"/>
      <c r="U1730" s="28"/>
      <c r="V1730" s="146"/>
      <c r="W1730" s="146"/>
      <c r="X1730" s="146"/>
      <c r="Y1730" s="146"/>
      <c r="Z1730" s="146"/>
      <c r="AA1730" s="146"/>
      <c r="AB1730" s="146"/>
      <c r="AC1730" s="146"/>
      <c r="AD1730" s="146"/>
      <c r="AE1730" s="146"/>
      <c r="AF1730" s="146"/>
      <c r="AG1730" s="146"/>
      <c r="AH1730" s="42"/>
      <c r="AI1730" s="146"/>
      <c r="AJ1730" s="184"/>
      <c r="AK1730" s="144"/>
    </row>
    <row r="1731" spans="4:37" s="40" customFormat="1" ht="34.9" customHeight="1">
      <c r="D1731" s="28"/>
      <c r="K1731" s="43"/>
      <c r="O1731" s="28"/>
      <c r="P1731" s="237"/>
      <c r="Q1731" s="237"/>
      <c r="R1731" s="237"/>
      <c r="S1731" s="237"/>
      <c r="T1731" s="231"/>
      <c r="U1731" s="28"/>
      <c r="V1731" s="146"/>
      <c r="W1731" s="146"/>
      <c r="X1731" s="146"/>
      <c r="Y1731" s="146"/>
      <c r="Z1731" s="146"/>
      <c r="AA1731" s="146"/>
      <c r="AB1731" s="146"/>
      <c r="AC1731" s="146"/>
      <c r="AD1731" s="146"/>
      <c r="AE1731" s="146"/>
      <c r="AF1731" s="146"/>
      <c r="AG1731" s="146"/>
      <c r="AH1731" s="42"/>
      <c r="AI1731" s="146"/>
      <c r="AJ1731" s="184"/>
      <c r="AK1731" s="144"/>
    </row>
    <row r="1732" spans="4:37" s="40" customFormat="1" ht="34.9" customHeight="1">
      <c r="D1732" s="28"/>
      <c r="K1732" s="43"/>
      <c r="O1732" s="28"/>
      <c r="P1732" s="237"/>
      <c r="Q1732" s="237"/>
      <c r="R1732" s="237"/>
      <c r="S1732" s="237"/>
      <c r="T1732" s="231"/>
      <c r="U1732" s="28"/>
      <c r="V1732" s="146"/>
      <c r="W1732" s="146"/>
      <c r="X1732" s="146"/>
      <c r="Y1732" s="146"/>
      <c r="Z1732" s="146"/>
      <c r="AA1732" s="146"/>
      <c r="AB1732" s="146"/>
      <c r="AC1732" s="146"/>
      <c r="AD1732" s="146"/>
      <c r="AE1732" s="146"/>
      <c r="AF1732" s="146"/>
      <c r="AG1732" s="146"/>
      <c r="AH1732" s="42"/>
      <c r="AI1732" s="146"/>
      <c r="AJ1732" s="184"/>
      <c r="AK1732" s="144"/>
    </row>
    <row r="1733" spans="4:37" s="40" customFormat="1" ht="34.9" customHeight="1">
      <c r="D1733" s="28"/>
      <c r="K1733" s="43"/>
      <c r="O1733" s="28"/>
      <c r="P1733" s="237"/>
      <c r="Q1733" s="237"/>
      <c r="R1733" s="237"/>
      <c r="S1733" s="237"/>
      <c r="T1733" s="231"/>
      <c r="U1733" s="28"/>
      <c r="V1733" s="146"/>
      <c r="W1733" s="146"/>
      <c r="X1733" s="146"/>
      <c r="Y1733" s="146"/>
      <c r="Z1733" s="146"/>
      <c r="AA1733" s="146"/>
      <c r="AB1733" s="146"/>
      <c r="AC1733" s="146"/>
      <c r="AD1733" s="146"/>
      <c r="AE1733" s="146"/>
      <c r="AF1733" s="146"/>
      <c r="AG1733" s="146"/>
      <c r="AH1733" s="42"/>
      <c r="AI1733" s="146"/>
      <c r="AJ1733" s="184"/>
      <c r="AK1733" s="144"/>
    </row>
    <row r="1734" spans="4:37" s="40" customFormat="1" ht="34.9" customHeight="1">
      <c r="D1734" s="28"/>
      <c r="K1734" s="43"/>
      <c r="O1734" s="28"/>
      <c r="P1734" s="237"/>
      <c r="Q1734" s="237"/>
      <c r="R1734" s="237"/>
      <c r="S1734" s="237"/>
      <c r="T1734" s="231"/>
      <c r="U1734" s="28"/>
      <c r="V1734" s="146"/>
      <c r="W1734" s="146"/>
      <c r="X1734" s="146"/>
      <c r="Y1734" s="146"/>
      <c r="Z1734" s="146"/>
      <c r="AA1734" s="146"/>
      <c r="AB1734" s="146"/>
      <c r="AC1734" s="146"/>
      <c r="AD1734" s="146"/>
      <c r="AE1734" s="146"/>
      <c r="AF1734" s="146"/>
      <c r="AG1734" s="146"/>
      <c r="AH1734" s="42"/>
      <c r="AI1734" s="146"/>
      <c r="AJ1734" s="184"/>
      <c r="AK1734" s="144"/>
    </row>
    <row r="1735" spans="4:37" s="40" customFormat="1" ht="34.9" customHeight="1">
      <c r="D1735" s="28"/>
      <c r="K1735" s="43"/>
      <c r="O1735" s="28"/>
      <c r="P1735" s="237"/>
      <c r="Q1735" s="237"/>
      <c r="R1735" s="237"/>
      <c r="S1735" s="237"/>
      <c r="T1735" s="231"/>
      <c r="U1735" s="28"/>
      <c r="V1735" s="146"/>
      <c r="W1735" s="146"/>
      <c r="X1735" s="146"/>
      <c r="Y1735" s="146"/>
      <c r="Z1735" s="146"/>
      <c r="AA1735" s="146"/>
      <c r="AB1735" s="146"/>
      <c r="AC1735" s="146"/>
      <c r="AD1735" s="146"/>
      <c r="AE1735" s="146"/>
      <c r="AF1735" s="146"/>
      <c r="AG1735" s="146"/>
      <c r="AH1735" s="42"/>
      <c r="AI1735" s="146"/>
      <c r="AJ1735" s="184"/>
      <c r="AK1735" s="144"/>
    </row>
    <row r="1736" spans="4:37" s="40" customFormat="1" ht="34.9" customHeight="1">
      <c r="D1736" s="28"/>
      <c r="K1736" s="43"/>
      <c r="O1736" s="28"/>
      <c r="P1736" s="237"/>
      <c r="Q1736" s="237"/>
      <c r="R1736" s="237"/>
      <c r="S1736" s="237"/>
      <c r="T1736" s="231"/>
      <c r="U1736" s="28"/>
      <c r="V1736" s="146"/>
      <c r="W1736" s="146"/>
      <c r="X1736" s="146"/>
      <c r="Y1736" s="146"/>
      <c r="Z1736" s="146"/>
      <c r="AA1736" s="146"/>
      <c r="AB1736" s="146"/>
      <c r="AC1736" s="146"/>
      <c r="AD1736" s="146"/>
      <c r="AE1736" s="146"/>
      <c r="AF1736" s="146"/>
      <c r="AG1736" s="146"/>
      <c r="AH1736" s="42"/>
      <c r="AI1736" s="146"/>
      <c r="AJ1736" s="184"/>
      <c r="AK1736" s="144"/>
    </row>
    <row r="1737" spans="4:37" s="40" customFormat="1" ht="34.9" customHeight="1">
      <c r="D1737" s="28"/>
      <c r="K1737" s="43"/>
      <c r="O1737" s="28"/>
      <c r="P1737" s="237"/>
      <c r="Q1737" s="237"/>
      <c r="R1737" s="237"/>
      <c r="S1737" s="237"/>
      <c r="T1737" s="231"/>
      <c r="U1737" s="28"/>
      <c r="V1737" s="146"/>
      <c r="W1737" s="146"/>
      <c r="X1737" s="146"/>
      <c r="Y1737" s="146"/>
      <c r="Z1737" s="146"/>
      <c r="AA1737" s="146"/>
      <c r="AB1737" s="146"/>
      <c r="AC1737" s="146"/>
      <c r="AD1737" s="146"/>
      <c r="AE1737" s="146"/>
      <c r="AF1737" s="146"/>
      <c r="AG1737" s="146"/>
      <c r="AH1737" s="42"/>
      <c r="AI1737" s="146"/>
      <c r="AJ1737" s="184"/>
      <c r="AK1737" s="144"/>
    </row>
  </sheetData>
  <autoFilter ref="A1:CA998" xr:uid="{00000000-0009-0000-0000-000005000000}">
    <filterColumn colId="0">
      <filters>
        <filter val="سامان داروی هشتم"/>
      </filters>
    </filterColumn>
    <filterColumn colId="4">
      <filters>
        <filter val="4"/>
      </filters>
    </filterColumn>
    <filterColumn colId="5">
      <filters>
        <filter val="99"/>
      </filters>
    </filterColumn>
  </autoFilter>
  <mergeCells count="5">
    <mergeCell ref="E2:J2"/>
    <mergeCell ref="L2:N2"/>
    <mergeCell ref="A2:C2"/>
    <mergeCell ref="P2:T2"/>
    <mergeCell ref="V2:AG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 filterMode="1">
    <tabColor rgb="FFFFFF00"/>
  </sheetPr>
  <dimension ref="A1:DS1739"/>
  <sheetViews>
    <sheetView rightToLeft="1" zoomScale="55" zoomScaleNormal="55" workbookViewId="0">
      <pane xSplit="1" topLeftCell="BF1" activePane="topRight" state="frozen"/>
      <selection pane="topRight" activeCell="BG245" sqref="BG245"/>
    </sheetView>
  </sheetViews>
  <sheetFormatPr defaultColWidth="9" defaultRowHeight="24.75"/>
  <cols>
    <col min="1" max="1" width="39.5703125" style="31" customWidth="1"/>
    <col min="2" max="2" width="17.28515625" style="31" customWidth="1"/>
    <col min="3" max="3" width="16.140625" style="32" customWidth="1"/>
    <col min="4" max="4" width="2.42578125" style="64" customWidth="1"/>
    <col min="5" max="5" width="9.140625" style="65" customWidth="1"/>
    <col min="6" max="6" width="11" style="66" customWidth="1"/>
    <col min="7" max="7" width="18.42578125" style="67" customWidth="1"/>
    <col min="8" max="8" width="19.42578125" style="64" customWidth="1"/>
    <col min="9" max="9" width="21.42578125" style="68" customWidth="1"/>
    <col min="10" max="10" width="12.7109375" style="68" customWidth="1"/>
    <col min="11" max="11" width="5.85546875" style="74" customWidth="1"/>
    <col min="12" max="12" width="22.5703125" style="68" customWidth="1"/>
    <col min="13" max="13" width="31.42578125" style="68" customWidth="1"/>
    <col min="14" max="14" width="36.28515625" style="63" customWidth="1"/>
    <col min="15" max="15" width="5.85546875" style="74" customWidth="1"/>
    <col min="16" max="16" width="19" style="69" customWidth="1"/>
    <col min="17" max="17" width="20" style="70" customWidth="1"/>
    <col min="18" max="18" width="17.28515625" style="71" customWidth="1"/>
    <col min="19" max="19" width="5.85546875" style="74" customWidth="1"/>
    <col min="20" max="20" width="31.85546875" style="267" customWidth="1"/>
    <col min="21" max="27" width="31.85546875" style="63" customWidth="1"/>
    <col min="28" max="28" width="38" style="63" customWidth="1"/>
    <col min="29" max="29" width="5.85546875" style="74" customWidth="1"/>
    <col min="30" max="31" width="42.42578125" style="72" customWidth="1"/>
    <col min="32" max="34" width="40.42578125" style="73" customWidth="1"/>
    <col min="35" max="35" width="40.42578125" style="66" customWidth="1"/>
    <col min="36" max="36" width="40.42578125" style="67" customWidth="1"/>
    <col min="37" max="37" width="5.85546875" style="74" customWidth="1"/>
    <col min="38" max="38" width="38.140625" style="256" customWidth="1"/>
    <col min="39" max="39" width="38.140625" style="355" customWidth="1"/>
    <col min="40" max="40" width="5.85546875" style="74" customWidth="1"/>
    <col min="41" max="41" width="18.42578125" style="187" customWidth="1"/>
    <col min="42" max="42" width="19.7109375" style="187" customWidth="1"/>
    <col min="43" max="43" width="19.85546875" style="187" customWidth="1"/>
    <col min="44" max="44" width="19.28515625" style="187" customWidth="1"/>
    <col min="45" max="45" width="5.85546875" style="74" customWidth="1"/>
    <col min="46" max="46" width="19.5703125" style="270" customWidth="1"/>
    <col min="47" max="47" width="21.5703125" style="270" customWidth="1"/>
    <col min="48" max="48" width="26.5703125" style="270" customWidth="1"/>
    <col min="49" max="49" width="21.5703125" style="270" customWidth="1"/>
    <col min="50" max="50" width="28.7109375" style="62" customWidth="1"/>
    <col min="51" max="51" width="15.28515625" style="62" customWidth="1"/>
    <col min="52" max="52" width="19.5703125" style="62" customWidth="1"/>
    <col min="53" max="53" width="32.5703125" style="62" customWidth="1"/>
    <col min="54" max="54" width="25.42578125" style="62" customWidth="1"/>
    <col min="55" max="55" width="22.42578125" style="62" customWidth="1"/>
    <col min="56" max="56" width="17.28515625" style="62" customWidth="1"/>
    <col min="57" max="57" width="29.5703125" style="62" customWidth="1"/>
    <col min="58" max="58" width="21.28515625" style="62" customWidth="1"/>
    <col min="59" max="60" width="24.5703125" style="62" customWidth="1"/>
    <col min="61" max="61" width="20.140625" style="62" customWidth="1"/>
    <col min="62" max="62" width="18.5703125" style="62" customWidth="1"/>
    <col min="63" max="63" width="5.85546875" style="74" customWidth="1"/>
    <col min="64" max="64" width="22.85546875" style="49" customWidth="1"/>
    <col min="65" max="65" width="24.140625" style="259" customWidth="1"/>
    <col min="66" max="85" width="9" style="258"/>
    <col min="86" max="123" width="9" style="56"/>
    <col min="124" max="16384" width="9" style="57"/>
  </cols>
  <sheetData>
    <row r="1" spans="1:89" ht="36.75" thickBot="1">
      <c r="A1" s="131" t="s">
        <v>284</v>
      </c>
      <c r="B1" s="132" t="s">
        <v>285</v>
      </c>
      <c r="C1" s="133" t="s">
        <v>152</v>
      </c>
      <c r="D1" s="134"/>
      <c r="E1" s="157" t="s">
        <v>1</v>
      </c>
      <c r="F1" s="135" t="s">
        <v>2</v>
      </c>
      <c r="G1" s="136" t="s">
        <v>3</v>
      </c>
      <c r="H1" s="136" t="s">
        <v>6</v>
      </c>
      <c r="I1" s="136" t="s">
        <v>7</v>
      </c>
      <c r="J1" s="133" t="s">
        <v>145</v>
      </c>
      <c r="K1" s="265"/>
      <c r="L1" s="138" t="s">
        <v>286</v>
      </c>
      <c r="M1" s="138" t="s">
        <v>287</v>
      </c>
      <c r="N1" s="133" t="s">
        <v>288</v>
      </c>
      <c r="O1" s="265"/>
      <c r="P1" s="424" t="s">
        <v>162</v>
      </c>
      <c r="Q1" s="59" t="s">
        <v>160</v>
      </c>
      <c r="R1" s="58" t="s">
        <v>158</v>
      </c>
      <c r="S1" s="265"/>
      <c r="T1" s="185" t="s">
        <v>300</v>
      </c>
      <c r="U1" s="541" t="s">
        <v>8</v>
      </c>
      <c r="V1" s="542"/>
      <c r="W1" s="541" t="s">
        <v>9</v>
      </c>
      <c r="X1" s="542"/>
      <c r="Y1" s="541" t="s">
        <v>10</v>
      </c>
      <c r="Z1" s="542"/>
      <c r="AA1" s="541" t="s">
        <v>11</v>
      </c>
      <c r="AB1" s="543"/>
      <c r="AC1" s="265"/>
      <c r="AD1" s="423" t="s">
        <v>8</v>
      </c>
      <c r="AE1" s="425" t="s">
        <v>9</v>
      </c>
      <c r="AF1" s="425" t="s">
        <v>10</v>
      </c>
      <c r="AG1" s="60" t="s">
        <v>11</v>
      </c>
      <c r="AH1" s="60" t="s">
        <v>167</v>
      </c>
      <c r="AI1" s="423" t="s">
        <v>165</v>
      </c>
      <c r="AJ1" s="60" t="s">
        <v>166</v>
      </c>
      <c r="AK1" s="265"/>
      <c r="AL1" s="253" t="s">
        <v>163</v>
      </c>
      <c r="AM1" s="354" t="s">
        <v>164</v>
      </c>
      <c r="AN1" s="265"/>
      <c r="AO1" s="264" t="s">
        <v>8</v>
      </c>
      <c r="AP1" s="414" t="s">
        <v>9</v>
      </c>
      <c r="AQ1" s="414" t="s">
        <v>10</v>
      </c>
      <c r="AR1" s="414" t="s">
        <v>11</v>
      </c>
      <c r="AS1" s="265"/>
      <c r="AT1" s="264" t="s">
        <v>301</v>
      </c>
      <c r="AU1" s="414" t="s">
        <v>302</v>
      </c>
      <c r="AV1" s="414" t="s">
        <v>303</v>
      </c>
      <c r="AW1" s="414" t="s">
        <v>304</v>
      </c>
      <c r="AX1" s="414" t="s">
        <v>12</v>
      </c>
      <c r="AY1" s="414" t="s">
        <v>15</v>
      </c>
      <c r="AZ1" s="414" t="s">
        <v>149</v>
      </c>
      <c r="BA1" s="414" t="s">
        <v>150</v>
      </c>
      <c r="BB1" s="414" t="s">
        <v>13</v>
      </c>
      <c r="BC1" s="414" t="s">
        <v>159</v>
      </c>
      <c r="BD1" s="414" t="s">
        <v>18</v>
      </c>
      <c r="BE1" s="414" t="s">
        <v>17</v>
      </c>
      <c r="BF1" s="414" t="s">
        <v>19</v>
      </c>
      <c r="BG1" s="414" t="s">
        <v>20</v>
      </c>
      <c r="BH1" s="414" t="s">
        <v>21</v>
      </c>
      <c r="BI1" s="414" t="s">
        <v>47</v>
      </c>
      <c r="BJ1" s="260" t="s">
        <v>49</v>
      </c>
      <c r="BK1" s="262"/>
      <c r="BL1" s="182" t="s">
        <v>289</v>
      </c>
    </row>
    <row r="2" spans="1:89" ht="41.25" hidden="1" thickBot="1">
      <c r="A2" s="544" t="s">
        <v>290</v>
      </c>
      <c r="B2" s="531"/>
      <c r="C2" s="545"/>
      <c r="D2" s="143"/>
      <c r="E2" s="530" t="s">
        <v>291</v>
      </c>
      <c r="F2" s="531"/>
      <c r="G2" s="531"/>
      <c r="H2" s="531"/>
      <c r="I2" s="531"/>
      <c r="J2" s="545"/>
      <c r="K2" s="265"/>
      <c r="L2" s="530" t="s">
        <v>292</v>
      </c>
      <c r="M2" s="531"/>
      <c r="N2" s="531"/>
      <c r="O2" s="265"/>
      <c r="P2" s="549" t="s">
        <v>305</v>
      </c>
      <c r="Q2" s="549"/>
      <c r="R2" s="549"/>
      <c r="S2" s="265"/>
      <c r="T2" s="546" t="s">
        <v>306</v>
      </c>
      <c r="U2" s="546"/>
      <c r="V2" s="546"/>
      <c r="W2" s="546"/>
      <c r="X2" s="546"/>
      <c r="Y2" s="546"/>
      <c r="Z2" s="546"/>
      <c r="AA2" s="546"/>
      <c r="AB2" s="550"/>
      <c r="AC2" s="265"/>
      <c r="AD2" s="546" t="s">
        <v>293</v>
      </c>
      <c r="AE2" s="546"/>
      <c r="AF2" s="546"/>
      <c r="AG2" s="546"/>
      <c r="AH2" s="546"/>
      <c r="AI2" s="546"/>
      <c r="AJ2" s="546"/>
      <c r="AK2" s="265"/>
      <c r="AL2" s="543"/>
      <c r="AM2" s="547"/>
      <c r="AN2" s="265"/>
      <c r="AO2" s="548" t="s">
        <v>307</v>
      </c>
      <c r="AP2" s="548"/>
      <c r="AQ2" s="548"/>
      <c r="AR2" s="548"/>
      <c r="AS2" s="265"/>
      <c r="AT2" s="548" t="s">
        <v>294</v>
      </c>
      <c r="AU2" s="548"/>
      <c r="AV2" s="548"/>
      <c r="AW2" s="548"/>
      <c r="AX2" s="548"/>
      <c r="AY2" s="548"/>
      <c r="AZ2" s="548"/>
      <c r="BA2" s="548"/>
      <c r="BB2" s="548"/>
      <c r="BC2" s="548"/>
      <c r="BD2" s="548"/>
      <c r="BE2" s="548"/>
      <c r="BF2" s="548"/>
      <c r="BG2" s="548"/>
      <c r="BH2" s="548"/>
      <c r="BI2" s="548"/>
      <c r="BJ2" s="548"/>
      <c r="BK2" s="262"/>
      <c r="BL2" s="261"/>
    </row>
    <row r="3" spans="1:89" ht="33.75" hidden="1">
      <c r="A3" s="171" t="s">
        <v>204</v>
      </c>
      <c r="B3" s="47">
        <f>IFERROR(INDEX('اطلاعات انشعابات شرکتها'!A:BB,MATCH(A3,'اطلاعات انشعابات شرکتها'!A:A,0),MATCH(B$1,'اطلاعات انشعابات شرکتها'!$1:$1,0)),0)</f>
        <v>101</v>
      </c>
      <c r="C3" s="48">
        <f>IFERROR(INDEX('اطلاعات انشعابات شرکتها'!A:BB,MATCH(A3,'اطلاعات انشعابات شرکتها'!A:A,0),MATCH(C$1,'اطلاعات انشعابات شرکتها'!$1:$1,0)),0)</f>
        <v>0</v>
      </c>
      <c r="D3" s="45"/>
      <c r="E3" s="171">
        <v>4</v>
      </c>
      <c r="F3" s="170">
        <v>98</v>
      </c>
      <c r="G3" s="188" t="str">
        <f>F3&amp;"/"&amp;E3</f>
        <v>98/4</v>
      </c>
      <c r="H3" s="188" t="str">
        <f>IFERROR(INDEX('اطلاعات دوره'!A:Z,MATCH(G3,'اطلاعات دوره'!C:C,0),MATCH(H$1,'اطلاعات دوره'!$1:$1,0)),0)</f>
        <v>98/10/01</v>
      </c>
      <c r="I3" s="188" t="str">
        <f>IFERROR(INDEX('اطلاعات دوره'!A:Z,MATCH(G3,'اطلاعات دوره'!C:C,0),MATCH(I$1,'اطلاعات دوره'!$1:$1,0)),0)</f>
        <v>98/12/29</v>
      </c>
      <c r="J3" s="188">
        <f>IFERROR(INDEX('اطلاعات دوره'!A:Z,MATCH(G3,'اطلاعات دوره'!C:C,0),MATCH(J$1,'اطلاعات دوره'!$1:$1,0)),0)</f>
        <v>89</v>
      </c>
      <c r="K3" s="265"/>
      <c r="L3" s="188" t="str">
        <f>IFERROR(INDEX('اطلاعات دوره'!A:Z,MATCH(G3,'اطلاعات دوره'!C:C,0)-1,MATCH("عنوان",'اطلاعات دوره'!$1:$1,0)),"---")</f>
        <v>98/3</v>
      </c>
      <c r="M3" s="188" t="str">
        <f>A3&amp;"-"&amp;L3</f>
        <v>احیا درمان-98/3</v>
      </c>
      <c r="N3" s="188" t="str">
        <f>A3&amp;"-"&amp;G3</f>
        <v>احیا درمان-98/4</v>
      </c>
      <c r="O3" s="265"/>
      <c r="P3" s="188" t="str">
        <f>IFERROR(INDEX('اطلاعات انشعابات شرکتها'!A:BB,MATCH(A3,'اطلاعات انشعابات شرکتها'!A:A,0),MATCH(P$1,'اطلاعات انشعابات شرکتها'!$1:$1,0)),0)</f>
        <v>غیر دیماندی</v>
      </c>
      <c r="Q3" s="188">
        <f>IFERROR(INDEX('اطلاعات انشعابات شرکتها'!A:BB,MATCH(A3,'اطلاعات انشعابات شرکتها'!A:A,0),MATCH(Q$1,'اطلاعات انشعابات شرکتها'!$1:$1,0)),0)</f>
        <v>19</v>
      </c>
      <c r="R3" s="188" t="str">
        <f>IFERROR(INDEX('اطلاعات انشعابات شرکتها'!A:BB,MATCH(A3,'اطلاعات انشعابات شرکتها'!A:A,0),MATCH(R$1,'اطلاعات انشعابات شرکتها'!$1:$1,0)),0)</f>
        <v>1</v>
      </c>
      <c r="S3" s="265"/>
      <c r="T3" s="188">
        <f>IFERROR(INDEX('قرائت کنتور'!A:AZ,MATCH(A3&amp;"-"&amp;T$1,'قرائت کنتور'!B:B,0),MATCH(G3,'قرائت کنتور'!$1:$1,0)),0)</f>
        <v>0</v>
      </c>
      <c r="U3" s="188">
        <f>IFERROR(INDEX('قرائت کنتور'!A:AZ,MATCH(A3&amp;"-"&amp;U$1,'قرائت کنتور'!B:B,0),MATCH(L3,'قرائت کنتور'!$1:$1,0)),0)</f>
        <v>66577</v>
      </c>
      <c r="V3" s="188">
        <f>IFERROR(INDEX('قرائت کنتور'!A:AZ,MATCH(A3&amp;"-"&amp;U$1,'قرائت کنتور'!B:B,0),MATCH(G3,'قرائت کنتور'!$1:$1,0)),0)</f>
        <v>67752</v>
      </c>
      <c r="W3" s="188">
        <f>IFERROR(INDEX('قرائت کنتور'!A:AZ,MATCH(A3&amp;"-"&amp;W$1,'قرائت کنتور'!B:B,0),MATCH(L3,'قرائت کنتور'!$1:$1,0)),0)</f>
        <v>87700</v>
      </c>
      <c r="X3" s="188">
        <f>IFERROR(INDEX('قرائت کنتور'!A:AZ,MATCH(A3&amp;"-"&amp;W$1,'قرائت کنتور'!B:B,0),MATCH(G3,'قرائت کنتور'!$1:$1,0)),0)</f>
        <v>91087</v>
      </c>
      <c r="Y3" s="188">
        <f>IFERROR(INDEX('قرائت کنتور'!A:AZ,MATCH(A3&amp;"-"&amp;Y$1,'قرائت کنتور'!B:B,0),MATCH(L3,'قرائت کنتور'!$1:$1,0)),0)</f>
        <v>18798</v>
      </c>
      <c r="Z3" s="188">
        <f>IFERROR(INDEX('قرائت کنتور'!A:AZ,MATCH(A3&amp;"-"&amp;Y$1,'قرائت کنتور'!B:B,0),MATCH(G3,'قرائت کنتور'!$1:$1,0)),0)</f>
        <v>21012</v>
      </c>
      <c r="AA3" s="188">
        <f>IFERROR(INDEX('قرائت کنتور'!A:AZ,MATCH(A3&amp;"-"&amp;AA$1,'قرائت کنتور'!B:B,0),MATCH(L3,'قرائت کنتور'!$1:$1,0)),0)</f>
        <v>78011</v>
      </c>
      <c r="AB3" s="188">
        <f>IFERROR(INDEX('قرائت کنتور'!A:AZ,MATCH(A3&amp;"-"&amp;AA$1,'قرائت کنتور'!B:B,0),MATCH(G3,'قرائت کنتور'!$1:$1,0)),0)</f>
        <v>78189</v>
      </c>
      <c r="AC3" s="265"/>
      <c r="AD3" s="188">
        <f>IFERROR((V3-U3)*R3,"---")</f>
        <v>1175</v>
      </c>
      <c r="AE3" s="188">
        <f>IFERROR((X3-W3)*R3,"---")</f>
        <v>3387</v>
      </c>
      <c r="AF3" s="188">
        <f>IFERROR((Z3-Y3)*R3,"---")</f>
        <v>2214</v>
      </c>
      <c r="AG3" s="188">
        <f>IFERROR((AB3-AA3)*R3,"---")</f>
        <v>178</v>
      </c>
      <c r="AH3" s="188">
        <f>IFERROR(AD3+AE3+AF3,"---")</f>
        <v>6776</v>
      </c>
      <c r="AI3" s="188">
        <f>IFERROR(T3*R3,"---")</f>
        <v>0</v>
      </c>
      <c r="AJ3" s="188" t="str">
        <f>IFERROR(IF(P3="دیماندی",IF(AI3&gt;(0.9*Q3),AI3,0.9*Q3),"0"),"---")</f>
        <v>0</v>
      </c>
      <c r="AK3" s="265"/>
      <c r="AL3" s="254">
        <f>IFERROR((AH3)/((AH3^2+AG3^2)^0.5),"---")</f>
        <v>0.99965514342140849</v>
      </c>
      <c r="AM3" s="254" t="str">
        <f>IFERROR(IF((0.9/AL3-1)&gt;0.01,0.9/AL3-1,"0"),"---")</f>
        <v>0</v>
      </c>
      <c r="AN3" s="265"/>
      <c r="AO3" s="188">
        <f>IFERROR(INDEX('تعرفه ها'!A:Z,MATCH(P3&amp;"-"&amp;AO$1,'تعرفه ها'!C:C,0),MATCH(F3,'تعرفه ها'!$2:$2,0),1),"---")</f>
        <v>1115</v>
      </c>
      <c r="AP3" s="188">
        <f>IFERROR(INDEX('تعرفه ها'!A:Z,MATCH(P3&amp;"-"&amp;AP$1,'تعرفه ها'!C:C,0),MATCH(F3,'تعرفه ها'!$2:$2,0),1),"---")</f>
        <v>558</v>
      </c>
      <c r="AQ3" s="188">
        <f>IFERROR(INDEX('تعرفه ها'!A:Z,MATCH(P3&amp;"-"&amp;AQ$1,'تعرفه ها'!C:C,0),MATCH(F3,'تعرفه ها'!$2:$2,0),1),"---")</f>
        <v>279</v>
      </c>
      <c r="AR3" s="188">
        <f>IFERROR(INDEX('تعرفه ها'!A:Z,MATCH(P3&amp;"-"&amp;AR$1,'تعرفه ها'!C:C,0),MATCH(F3,'تعرفه ها'!$2:$2,0),1),"---")</f>
        <v>550</v>
      </c>
      <c r="AS3" s="265"/>
      <c r="AT3" s="415">
        <f>IFERROR(AD3*AO3,"---")</f>
        <v>1310125</v>
      </c>
      <c r="AU3" s="415">
        <f>IFERROR(AE3*AP3,"---")</f>
        <v>1889946</v>
      </c>
      <c r="AV3" s="415">
        <f>IFERROR(AF3*AQ3,"---")</f>
        <v>617706</v>
      </c>
      <c r="AW3" s="415">
        <f>IFERROR(AG3*AR3,"---")</f>
        <v>97900</v>
      </c>
      <c r="AX3" s="415">
        <f>IFERROR((AT3+AU3+AV3+AW3),"---")</f>
        <v>3915677</v>
      </c>
      <c r="AY3" s="415">
        <f>IFERROR(AH3*INDEX('تعرفه ها'!A:Z,MATCH("عوارض برق به ازاء هر کیلووات",'تعرفه ها'!$C:$C,0),MATCH(F3,'تعرفه ها'!$2:$2,0)),"---")</f>
        <v>338800</v>
      </c>
      <c r="AZ3" s="415">
        <f>IFERROR(ROUND((AT3+AU3+AV3)*AM3,0),"---")</f>
        <v>0</v>
      </c>
      <c r="BA3" s="415">
        <f>IFERROR(ROUND(((AX3+AY3+AZ3)*INDEX('تعرفه ها'!A:Z,MATCH("هزینه نگهداری و تعمیرات شبکه برق",'تعرفه ها'!$C:$C,0),MATCH(F3,'تعرفه ها'!$2:$2,0))/100),0),"---")</f>
        <v>425448</v>
      </c>
      <c r="BB3" s="415">
        <f>IFERROR(IF(P3="دیماندی",ROUND(AJ3*INDEX('تعرفه ها'!A:Z,MATCH(BB$1,'تعرفه ها'!$C:$C,0),MATCH(F3,'تعرفه ها'!$2:$2,0))*J3/30,0),0),"---")</f>
        <v>0</v>
      </c>
      <c r="BC3" s="415"/>
      <c r="BD3" s="54">
        <f>IFERROR(IF(INDEX('اطلاعات دوره'!A:Z,MATCH(G3,'اطلاعات دوره'!C:C,0),MATCH("برق",'اطلاعات دوره'!$1:$1,0))="دارد",ROUND(AX3*INDEX('تعرفه ها'!A:Z,MATCH("پیک فصلی برق",'تعرفه ها'!$C:$C,0),MATCH(F3,'تعرفه ها'!$2:$2,0))/100,0),0),"---")</f>
        <v>0</v>
      </c>
      <c r="BE3" s="415">
        <f>IFERROR(ROUND(((AX3+AY3+AZ3+BA3+BB3+BC3+BD3)*INDEX('تعرفه ها'!A:Z,MATCH("مالیات برق",'تعرفه ها'!$C:$C,0),MATCH(F3,'تعرفه ها'!$2:$2,0))/100),0),"---")</f>
        <v>0</v>
      </c>
      <c r="BF3" s="415">
        <f>IFERROR((AX3+AY3+AZ3+BA3+BB3+BC3+BD3+BE3),"---")</f>
        <v>4679925</v>
      </c>
      <c r="BG3" s="415">
        <v>5743000</v>
      </c>
      <c r="BH3" s="415">
        <f>IFERROR((BF3+BG3),"---")</f>
        <v>10422925</v>
      </c>
      <c r="BI3" s="54">
        <f>IFERROR(INT(RIGHT(BH3,3)),"---")</f>
        <v>925</v>
      </c>
      <c r="BJ3" s="55">
        <f>IFERROR(BH3-BI3,"---")</f>
        <v>10422000</v>
      </c>
      <c r="BK3" s="262"/>
      <c r="BL3" s="183" t="str">
        <f>IFERROR(IF(INDEX(پرداخت!A:AZ,MATCH(A3&amp;" - "&amp;"برق",پرداخت!$B:$B,0),MATCH(G3,پرداخت!$1:$1,0))="نشده","نشده","شده"),"---")</f>
        <v>نشده</v>
      </c>
    </row>
    <row r="4" spans="1:89" ht="33.75" hidden="1">
      <c r="A4" s="171" t="s">
        <v>206</v>
      </c>
      <c r="B4" s="47">
        <f>IFERROR(INDEX('اطلاعات انشعابات شرکتها'!A:BB,MATCH(A4,'اطلاعات انشعابات شرکتها'!A:A,0),MATCH(B$1,'اطلاعات انشعابات شرکتها'!$1:$1,0)),0)</f>
        <v>102</v>
      </c>
      <c r="C4" s="48">
        <f>IFERROR(INDEX('اطلاعات انشعابات شرکتها'!A:BB,MATCH(A4,'اطلاعات انشعابات شرکتها'!A:A,0),MATCH(C$1,'اطلاعات انشعابات شرکتها'!$1:$1,0)),0)</f>
        <v>0</v>
      </c>
      <c r="D4" s="45"/>
      <c r="E4" s="171">
        <v>4</v>
      </c>
      <c r="F4" s="170">
        <v>98</v>
      </c>
      <c r="G4" s="188" t="str">
        <f t="shared" ref="G4:G68" si="0">F4&amp;"/"&amp;E4</f>
        <v>98/4</v>
      </c>
      <c r="H4" s="188" t="str">
        <f>IFERROR(INDEX('اطلاعات دوره'!A:Z,MATCH(G4,'اطلاعات دوره'!C:C,0),MATCH(H$1,'اطلاعات دوره'!$1:$1,0)),0)</f>
        <v>98/10/01</v>
      </c>
      <c r="I4" s="188" t="str">
        <f>IFERROR(INDEX('اطلاعات دوره'!A:Z,MATCH(G4,'اطلاعات دوره'!C:C,0),MATCH(I$1,'اطلاعات دوره'!$1:$1,0)),0)</f>
        <v>98/12/29</v>
      </c>
      <c r="J4" s="188">
        <f>IFERROR(INDEX('اطلاعات دوره'!A:Z,MATCH(G4,'اطلاعات دوره'!C:C,0),MATCH(J$1,'اطلاعات دوره'!$1:$1,0)),0)</f>
        <v>89</v>
      </c>
      <c r="K4" s="265"/>
      <c r="L4" s="188" t="str">
        <f>IFERROR(INDEX('اطلاعات دوره'!A:Z,MATCH(G4,'اطلاعات دوره'!C:C,0)-1,MATCH("عنوان",'اطلاعات دوره'!$1:$1,0)),"---")</f>
        <v>98/3</v>
      </c>
      <c r="M4" s="188" t="str">
        <f t="shared" ref="M4:M68" si="1">A4&amp;"-"&amp;L4</f>
        <v>ارسک یکتا تجهیز-98/3</v>
      </c>
      <c r="N4" s="188" t="str">
        <f t="shared" ref="N4:N68" si="2">A4&amp;"-"&amp;G4</f>
        <v>ارسک یکتا تجهیز-98/4</v>
      </c>
      <c r="O4" s="265"/>
      <c r="P4" s="188" t="str">
        <f>IFERROR(INDEX('اطلاعات انشعابات شرکتها'!A:BB,MATCH(A4,'اطلاعات انشعابات شرکتها'!A:A,0),MATCH(P$1,'اطلاعات انشعابات شرکتها'!$1:$1,0)),0)</f>
        <v>غیر دیماندی</v>
      </c>
      <c r="Q4" s="188">
        <f>IFERROR(INDEX('اطلاعات انشعابات شرکتها'!A:BB,MATCH(A4,'اطلاعات انشعابات شرکتها'!A:A,0),MATCH(Q$1,'اطلاعات انشعابات شرکتها'!$1:$1,0)),0)</f>
        <v>19</v>
      </c>
      <c r="R4" s="188" t="str">
        <f>IFERROR(INDEX('اطلاعات انشعابات شرکتها'!A:BB,MATCH(A4,'اطلاعات انشعابات شرکتها'!A:A,0),MATCH(R$1,'اطلاعات انشعابات شرکتها'!$1:$1,0)),0)</f>
        <v>1</v>
      </c>
      <c r="S4" s="265"/>
      <c r="T4" s="188">
        <f>IFERROR(INDEX('قرائت کنتور'!A:AZ,MATCH(A4&amp;"-"&amp;T$1,'قرائت کنتور'!B:B,0),MATCH(G4,'قرائت کنتور'!$1:$1,0)),0)</f>
        <v>3</v>
      </c>
      <c r="U4" s="188">
        <f>IFERROR(INDEX('قرائت کنتور'!A:AZ,MATCH(A4&amp;"-"&amp;U$1,'قرائت کنتور'!B:B,0),MATCH(L4,'قرائت کنتور'!$1:$1,0)),0)</f>
        <v>74767</v>
      </c>
      <c r="V4" s="188">
        <f>IFERROR(INDEX('قرائت کنتور'!A:AZ,MATCH(A4&amp;"-"&amp;U$1,'قرائت کنتور'!B:B,0),MATCH(G4,'قرائت کنتور'!$1:$1,0)),0)</f>
        <v>77501</v>
      </c>
      <c r="W4" s="188">
        <f>IFERROR(INDEX('قرائت کنتور'!A:AZ,MATCH(A4&amp;"-"&amp;W$1,'قرائت کنتور'!B:B,0),MATCH(L4,'قرائت کنتور'!$1:$1,0)),0)</f>
        <v>11963</v>
      </c>
      <c r="X4" s="188">
        <f>IFERROR(INDEX('قرائت کنتور'!A:AZ,MATCH(A4&amp;"-"&amp;W$1,'قرائت کنتور'!B:B,0),MATCH(G4,'قرائت کنتور'!$1:$1,0)),0)</f>
        <v>12577</v>
      </c>
      <c r="Y4" s="188">
        <f>IFERROR(INDEX('قرائت کنتور'!A:AZ,MATCH(A4&amp;"-"&amp;Y$1,'قرائت کنتور'!B:B,0),MATCH(L4,'قرائت کنتور'!$1:$1,0)),0)</f>
        <v>34007</v>
      </c>
      <c r="Z4" s="188">
        <f>IFERROR(INDEX('قرائت کنتور'!A:AZ,MATCH(A4&amp;"-"&amp;Y$1,'قرائت کنتور'!B:B,0),MATCH(G4,'قرائت کنتور'!$1:$1,0)),0)</f>
        <v>34701</v>
      </c>
      <c r="AA4" s="188">
        <f>IFERROR(INDEX('قرائت کنتور'!A:AZ,MATCH(A4&amp;"-"&amp;AA$1,'قرائت کنتور'!B:B,0),MATCH(L4,'قرائت کنتور'!$1:$1,0)),0)</f>
        <v>26928</v>
      </c>
      <c r="AB4" s="188">
        <f>IFERROR(INDEX('قرائت کنتور'!A:AZ,MATCH(A4&amp;"-"&amp;AA$1,'قرائت کنتور'!B:B,0),MATCH(G4,'قرائت کنتور'!$1:$1,0)),0)</f>
        <v>28419</v>
      </c>
      <c r="AC4" s="265"/>
      <c r="AD4" s="188">
        <f t="shared" ref="AD4:AD68" si="3">IFERROR((V4-U4)*R4,"---")</f>
        <v>2734</v>
      </c>
      <c r="AE4" s="188">
        <f t="shared" ref="AE4:AE68" si="4">IFERROR((X4-W4)*R4,"---")</f>
        <v>614</v>
      </c>
      <c r="AF4" s="188">
        <f t="shared" ref="AF4:AF68" si="5">IFERROR((Z4-Y4)*R4,"---")</f>
        <v>694</v>
      </c>
      <c r="AG4" s="188">
        <f t="shared" ref="AG4:AG68" si="6">IFERROR((AB4-AA4)*R4,"---")</f>
        <v>1491</v>
      </c>
      <c r="AH4" s="188">
        <f t="shared" ref="AH4:AH68" si="7">IFERROR(AD4+AE4+AF4,"---")</f>
        <v>4042</v>
      </c>
      <c r="AI4" s="188">
        <f t="shared" ref="AI4:AI68" si="8">IFERROR(T4*R4,"---")</f>
        <v>3</v>
      </c>
      <c r="AJ4" s="188" t="str">
        <f t="shared" ref="AJ4:AJ68" si="9">IFERROR(IF(P4="دیماندی",IF(AI4&gt;(0.9*Q4),AI4,0.9*Q4),"0"),"---")</f>
        <v>0</v>
      </c>
      <c r="AK4" s="265"/>
      <c r="AL4" s="254">
        <f t="shared" ref="AL4:AL68" si="10">IFERROR((AH4)/((AH4^2+AG4^2)^0.5),"---")</f>
        <v>0.93820433909097478</v>
      </c>
      <c r="AM4" s="254" t="str">
        <f t="shared" ref="AM4:AM68" si="11">IFERROR(IF((0.9/AL4-1)&gt;0.01,0.9/AL4-1,"0"),"---")</f>
        <v>0</v>
      </c>
      <c r="AN4" s="265"/>
      <c r="AO4" s="188">
        <f>IFERROR(INDEX('تعرفه ها'!A:Z,MATCH(P4&amp;"-"&amp;AO$1,'تعرفه ها'!C:C,0),MATCH(F4,'تعرفه ها'!$2:$2,0),1),"---")</f>
        <v>1115</v>
      </c>
      <c r="AP4" s="188">
        <f>IFERROR(INDEX('تعرفه ها'!A:Z,MATCH(P4&amp;"-"&amp;AP$1,'تعرفه ها'!C:C,0),MATCH(F4,'تعرفه ها'!$2:$2,0),1),"---")</f>
        <v>558</v>
      </c>
      <c r="AQ4" s="188">
        <f>IFERROR(INDEX('تعرفه ها'!A:Z,MATCH(P4&amp;"-"&amp;AQ$1,'تعرفه ها'!C:C,0),MATCH(F4,'تعرفه ها'!$2:$2,0),1),"---")</f>
        <v>279</v>
      </c>
      <c r="AR4" s="188">
        <f>IFERROR(INDEX('تعرفه ها'!A:Z,MATCH(P4&amp;"-"&amp;AR$1,'تعرفه ها'!C:C,0),MATCH(F4,'تعرفه ها'!$2:$2,0),1),"---")</f>
        <v>550</v>
      </c>
      <c r="AS4" s="265"/>
      <c r="AT4" s="415">
        <f t="shared" ref="AT4:AT68" si="12">IFERROR(AD4*AO4,"---")</f>
        <v>3048410</v>
      </c>
      <c r="AU4" s="415">
        <f t="shared" ref="AU4:AU68" si="13">IFERROR(AE4*AP4,"---")</f>
        <v>342612</v>
      </c>
      <c r="AV4" s="415">
        <f t="shared" ref="AV4:AV68" si="14">IFERROR(AF4*AQ4,"---")</f>
        <v>193626</v>
      </c>
      <c r="AW4" s="415">
        <f t="shared" ref="AW4:AW68" si="15">IFERROR(AG4*AR4,"---")</f>
        <v>820050</v>
      </c>
      <c r="AX4" s="415">
        <f t="shared" ref="AX4:AX68" si="16">IFERROR((AT4+AU4+AV4+AW4),"---")</f>
        <v>4404698</v>
      </c>
      <c r="AY4" s="415">
        <f>IFERROR(AH4*INDEX('تعرفه ها'!A:Z,MATCH("عوارض برق به ازاء هر کیلووات",'تعرفه ها'!$C:$C,0),MATCH(F4,'تعرفه ها'!$2:$2,0)),"---")</f>
        <v>202100</v>
      </c>
      <c r="AZ4" s="415">
        <f t="shared" ref="AZ4:AZ68" si="17">IFERROR(ROUND((AT4+AU4+AV4)*AM4,0),"---")</f>
        <v>0</v>
      </c>
      <c r="BA4" s="415">
        <f>IFERROR(ROUND(((AX4+AY4+AZ4)*INDEX('تعرفه ها'!A:Z,MATCH("هزینه نگهداری و تعمیرات شبکه برق",'تعرفه ها'!$C:$C,0),MATCH(F4,'تعرفه ها'!$2:$2,0))/100),0),"---")</f>
        <v>460680</v>
      </c>
      <c r="BB4" s="415">
        <f>IFERROR(IF(P4="دیماندی",ROUND(AJ4*INDEX('تعرفه ها'!A:Z,MATCH(BB$1,'تعرفه ها'!$C:$C,0),MATCH(F4,'تعرفه ها'!$2:$2,0))*J4/30,0),0),"---")</f>
        <v>0</v>
      </c>
      <c r="BC4" s="415"/>
      <c r="BD4" s="54">
        <f>IFERROR(IF(INDEX('اطلاعات دوره'!A:Z,MATCH(G4,'اطلاعات دوره'!C:C,0),MATCH("برق",'اطلاعات دوره'!$1:$1,0))="دارد",ROUND(AX4*INDEX('تعرفه ها'!A:Z,MATCH("پیک فصلی برق",'تعرفه ها'!$C:$C,0),MATCH(F4,'تعرفه ها'!$2:$2,0))/100,0),0),"---")</f>
        <v>0</v>
      </c>
      <c r="BE4" s="415">
        <f>IFERROR(ROUND(((AX4+AY4+AZ4+BA4+BB4+BC4+BD4)*INDEX('تعرفه ها'!A:Z,MATCH("مالیات برق",'تعرفه ها'!$C:$C,0),MATCH(F4,'تعرفه ها'!$2:$2,0))/100),0),"---")</f>
        <v>0</v>
      </c>
      <c r="BF4" s="415">
        <f t="shared" ref="BF4:BF68" si="18">IFERROR((AX4+AY4+AZ4+BA4+BB4+BC4+BD4+BE4),"---")</f>
        <v>5067478</v>
      </c>
      <c r="BG4" s="415">
        <v>3562000</v>
      </c>
      <c r="BH4" s="415">
        <f t="shared" ref="BH4:BH68" si="19">IFERROR((BF4+BG4),"---")</f>
        <v>8629478</v>
      </c>
      <c r="BI4" s="54">
        <f t="shared" ref="BI4:BI68" si="20">IFERROR(INT(RIGHT(BH4,3)),"---")</f>
        <v>478</v>
      </c>
      <c r="BJ4" s="55">
        <f t="shared" ref="BJ4:BJ68" si="21">IFERROR(BH4-BI4,"---")</f>
        <v>8629000</v>
      </c>
      <c r="BK4" s="262"/>
      <c r="BL4" s="183" t="str">
        <f>IFERROR(IF(INDEX(پرداخت!A:AZ,MATCH(A4&amp;" - "&amp;"برق",پرداخت!$B:$B,0),MATCH(G4,پرداخت!$1:$1,0))="نشده","نشده","شده"),"---")</f>
        <v>نشده</v>
      </c>
    </row>
    <row r="5" spans="1:89" ht="33.75" hidden="1">
      <c r="A5" s="171" t="s">
        <v>208</v>
      </c>
      <c r="B5" s="47">
        <f>IFERROR(INDEX('اطلاعات انشعابات شرکتها'!A:BB,MATCH(A5,'اطلاعات انشعابات شرکتها'!A:A,0),MATCH(B$1,'اطلاعات انشعابات شرکتها'!$1:$1,0)),0)</f>
        <v>104</v>
      </c>
      <c r="C5" s="48">
        <f>IFERROR(INDEX('اطلاعات انشعابات شرکتها'!A:BB,MATCH(A5,'اطلاعات انشعابات شرکتها'!A:A,0),MATCH(C$1,'اطلاعات انشعابات شرکتها'!$1:$1,0)),0)</f>
        <v>0</v>
      </c>
      <c r="D5" s="45"/>
      <c r="E5" s="171">
        <v>4</v>
      </c>
      <c r="F5" s="170">
        <v>98</v>
      </c>
      <c r="G5" s="188" t="str">
        <f t="shared" si="0"/>
        <v>98/4</v>
      </c>
      <c r="H5" s="188" t="str">
        <f>IFERROR(INDEX('اطلاعات دوره'!A:Z,MATCH(G5,'اطلاعات دوره'!C:C,0),MATCH(H$1,'اطلاعات دوره'!$1:$1,0)),0)</f>
        <v>98/10/01</v>
      </c>
      <c r="I5" s="188" t="str">
        <f>IFERROR(INDEX('اطلاعات دوره'!A:Z,MATCH(G5,'اطلاعات دوره'!C:C,0),MATCH(I$1,'اطلاعات دوره'!$1:$1,0)),0)</f>
        <v>98/12/29</v>
      </c>
      <c r="J5" s="188">
        <f>IFERROR(INDEX('اطلاعات دوره'!A:Z,MATCH(G5,'اطلاعات دوره'!C:C,0),MATCH(J$1,'اطلاعات دوره'!$1:$1,0)),0)</f>
        <v>89</v>
      </c>
      <c r="K5" s="265"/>
      <c r="L5" s="188" t="str">
        <f>IFERROR(INDEX('اطلاعات دوره'!A:Z,MATCH(G5,'اطلاعات دوره'!C:C,0)-1,MATCH("عنوان",'اطلاعات دوره'!$1:$1,0)),"---")</f>
        <v>98/3</v>
      </c>
      <c r="M5" s="188" t="str">
        <f t="shared" si="1"/>
        <v>الکترومد پرشین توس-98/3</v>
      </c>
      <c r="N5" s="188" t="str">
        <f t="shared" si="2"/>
        <v>الکترومد پرشین توس-98/4</v>
      </c>
      <c r="O5" s="265"/>
      <c r="P5" s="188" t="str">
        <f>IFERROR(INDEX('اطلاعات انشعابات شرکتها'!A:BB,MATCH(A5,'اطلاعات انشعابات شرکتها'!A:A,0),MATCH(P$1,'اطلاعات انشعابات شرکتها'!$1:$1,0)),0)</f>
        <v>غیر دیماندی</v>
      </c>
      <c r="Q5" s="188">
        <f>IFERROR(INDEX('اطلاعات انشعابات شرکتها'!A:BB,MATCH(A5,'اطلاعات انشعابات شرکتها'!A:A,0),MATCH(Q$1,'اطلاعات انشعابات شرکتها'!$1:$1,0)),0)</f>
        <v>19</v>
      </c>
      <c r="R5" s="188" t="str">
        <f>IFERROR(INDEX('اطلاعات انشعابات شرکتها'!A:BB,MATCH(A5,'اطلاعات انشعابات شرکتها'!A:A,0),MATCH(R$1,'اطلاعات انشعابات شرکتها'!$1:$1,0)),0)</f>
        <v>1</v>
      </c>
      <c r="S5" s="265"/>
      <c r="T5" s="188">
        <f>IFERROR(INDEX('قرائت کنتور'!A:AZ,MATCH(A5&amp;"-"&amp;T$1,'قرائت کنتور'!B:B,0),MATCH(G5,'قرائت کنتور'!$1:$1,0)),0)</f>
        <v>0</v>
      </c>
      <c r="U5" s="188">
        <f>IFERROR(INDEX('قرائت کنتور'!A:AZ,MATCH(A5&amp;"-"&amp;U$1,'قرائت کنتور'!B:B,0),MATCH(L5,'قرائت کنتور'!$1:$1,0)),0)</f>
        <v>3049</v>
      </c>
      <c r="V5" s="188">
        <f>IFERROR(INDEX('قرائت کنتور'!A:AZ,MATCH(A5&amp;"-"&amp;U$1,'قرائت کنتور'!B:B,0),MATCH(G5,'قرائت کنتور'!$1:$1,0)),0)</f>
        <v>3465</v>
      </c>
      <c r="W5" s="188">
        <f>IFERROR(INDEX('قرائت کنتور'!A:AZ,MATCH(A5&amp;"-"&amp;W$1,'قرائت کنتور'!B:B,0),MATCH(L5,'قرائت کنتور'!$1:$1,0)),0)</f>
        <v>30971</v>
      </c>
      <c r="X5" s="188">
        <f>IFERROR(INDEX('قرائت کنتور'!A:AZ,MATCH(A5&amp;"-"&amp;W$1,'قرائت کنتور'!B:B,0),MATCH(G5,'قرائت کنتور'!$1:$1,0)),0)</f>
        <v>32818</v>
      </c>
      <c r="Y5" s="188">
        <f>IFERROR(INDEX('قرائت کنتور'!A:AZ,MATCH(A5&amp;"-"&amp;Y$1,'قرائت کنتور'!B:B,0),MATCH(L5,'قرائت کنتور'!$1:$1,0)),0)</f>
        <v>4893</v>
      </c>
      <c r="Z5" s="188">
        <f>IFERROR(INDEX('قرائت کنتور'!A:AZ,MATCH(A5&amp;"-"&amp;Y$1,'قرائت کنتور'!B:B,0),MATCH(G5,'قرائت کنتور'!$1:$1,0)),0)</f>
        <v>5404</v>
      </c>
      <c r="AA5" s="188">
        <f>IFERROR(INDEX('قرائت کنتور'!A:AZ,MATCH(A5&amp;"-"&amp;AA$1,'قرائت کنتور'!B:B,0),MATCH(L5,'قرائت کنتور'!$1:$1,0)),0)</f>
        <v>13506</v>
      </c>
      <c r="AB5" s="188">
        <f>IFERROR(INDEX('قرائت کنتور'!A:AZ,MATCH(A5&amp;"-"&amp;AA$1,'قرائت کنتور'!B:B,0),MATCH(G5,'قرائت کنتور'!$1:$1,0)),0)</f>
        <v>14963</v>
      </c>
      <c r="AC5" s="265"/>
      <c r="AD5" s="188">
        <f t="shared" si="3"/>
        <v>416</v>
      </c>
      <c r="AE5" s="188">
        <f t="shared" si="4"/>
        <v>1847</v>
      </c>
      <c r="AF5" s="188">
        <f t="shared" si="5"/>
        <v>511</v>
      </c>
      <c r="AG5" s="188">
        <f t="shared" si="6"/>
        <v>1457</v>
      </c>
      <c r="AH5" s="188">
        <f t="shared" si="7"/>
        <v>2774</v>
      </c>
      <c r="AI5" s="188">
        <f t="shared" si="8"/>
        <v>0</v>
      </c>
      <c r="AJ5" s="188" t="str">
        <f t="shared" si="9"/>
        <v>0</v>
      </c>
      <c r="AK5" s="265"/>
      <c r="AL5" s="254">
        <f t="shared" si="10"/>
        <v>0.88531251112109721</v>
      </c>
      <c r="AM5" s="254">
        <f t="shared" si="11"/>
        <v>1.6590174310655126E-2</v>
      </c>
      <c r="AN5" s="265"/>
      <c r="AO5" s="188">
        <f>IFERROR(INDEX('تعرفه ها'!A:Z,MATCH(P5&amp;"-"&amp;AO$1,'تعرفه ها'!C:C,0),MATCH(F5,'تعرفه ها'!$2:$2,0),1),"---")</f>
        <v>1115</v>
      </c>
      <c r="AP5" s="188">
        <f>IFERROR(INDEX('تعرفه ها'!A:Z,MATCH(P5&amp;"-"&amp;AP$1,'تعرفه ها'!C:C,0),MATCH(F5,'تعرفه ها'!$2:$2,0),1),"---")</f>
        <v>558</v>
      </c>
      <c r="AQ5" s="188">
        <f>IFERROR(INDEX('تعرفه ها'!A:Z,MATCH(P5&amp;"-"&amp;AQ$1,'تعرفه ها'!C:C,0),MATCH(F5,'تعرفه ها'!$2:$2,0),1),"---")</f>
        <v>279</v>
      </c>
      <c r="AR5" s="188">
        <f>IFERROR(INDEX('تعرفه ها'!A:Z,MATCH(P5&amp;"-"&amp;AR$1,'تعرفه ها'!C:C,0),MATCH(F5,'تعرفه ها'!$2:$2,0),1),"---")</f>
        <v>550</v>
      </c>
      <c r="AS5" s="265"/>
      <c r="AT5" s="415">
        <f t="shared" si="12"/>
        <v>463840</v>
      </c>
      <c r="AU5" s="415">
        <f t="shared" si="13"/>
        <v>1030626</v>
      </c>
      <c r="AV5" s="415">
        <f t="shared" si="14"/>
        <v>142569</v>
      </c>
      <c r="AW5" s="415">
        <f t="shared" si="15"/>
        <v>801350</v>
      </c>
      <c r="AX5" s="415">
        <f t="shared" si="16"/>
        <v>2438385</v>
      </c>
      <c r="AY5" s="415">
        <f>IFERROR(AH5*INDEX('تعرفه ها'!A:Z,MATCH("عوارض برق به ازاء هر کیلووات",'تعرفه ها'!$C:$C,0),MATCH(F5,'تعرفه ها'!$2:$2,0)),"---")</f>
        <v>138700</v>
      </c>
      <c r="AZ5" s="415">
        <f t="shared" si="17"/>
        <v>27159</v>
      </c>
      <c r="BA5" s="415">
        <f>IFERROR(ROUND(((AX5+AY5+AZ5)*INDEX('تعرفه ها'!A:Z,MATCH("هزینه نگهداری و تعمیرات شبکه برق",'تعرفه ها'!$C:$C,0),MATCH(F5,'تعرفه ها'!$2:$2,0))/100),0),"---")</f>
        <v>260424</v>
      </c>
      <c r="BB5" s="415">
        <f>IFERROR(IF(P5="دیماندی",ROUND(AJ5*INDEX('تعرفه ها'!A:Z,MATCH(BB$1,'تعرفه ها'!$C:$C,0),MATCH(F5,'تعرفه ها'!$2:$2,0))*J5/30,0),0),"---")</f>
        <v>0</v>
      </c>
      <c r="BC5" s="415"/>
      <c r="BD5" s="54">
        <f>IFERROR(IF(INDEX('اطلاعات دوره'!A:Z,MATCH(G5,'اطلاعات دوره'!C:C,0),MATCH("برق",'اطلاعات دوره'!$1:$1,0))="دارد",ROUND(AX5*INDEX('تعرفه ها'!A:Z,MATCH("پیک فصلی برق",'تعرفه ها'!$C:$C,0),MATCH(F5,'تعرفه ها'!$2:$2,0))/100,0),0),"---")</f>
        <v>0</v>
      </c>
      <c r="BE5" s="415">
        <f>IFERROR(ROUND(((AX5+AY5+AZ5+BA5+BB5+BC5+BD5)*INDEX('تعرفه ها'!A:Z,MATCH("مالیات برق",'تعرفه ها'!$C:$C,0),MATCH(F5,'تعرفه ها'!$2:$2,0))/100),0),"---")</f>
        <v>0</v>
      </c>
      <c r="BF5" s="415">
        <f t="shared" si="18"/>
        <v>2864668</v>
      </c>
      <c r="BG5" s="415">
        <v>0</v>
      </c>
      <c r="BH5" s="415">
        <f t="shared" si="19"/>
        <v>2864668</v>
      </c>
      <c r="BI5" s="54">
        <f t="shared" si="20"/>
        <v>668</v>
      </c>
      <c r="BJ5" s="55">
        <f t="shared" si="21"/>
        <v>2864000</v>
      </c>
      <c r="BK5" s="262"/>
      <c r="BL5" s="183" t="str">
        <f>IFERROR(IF(INDEX(پرداخت!A:AZ,MATCH(A5&amp;" - "&amp;"برق",پرداخت!$B:$B,0),MATCH(G5,پرداخت!$1:$1,0))="نشده","نشده","شده"),"---")</f>
        <v>نشده</v>
      </c>
    </row>
    <row r="6" spans="1:89" ht="33.75" hidden="1">
      <c r="A6" s="171" t="s">
        <v>210</v>
      </c>
      <c r="B6" s="47">
        <f>IFERROR(INDEX('اطلاعات انشعابات شرکتها'!A:BB,MATCH(A6,'اطلاعات انشعابات شرکتها'!A:A,0),MATCH(B$1,'اطلاعات انشعابات شرکتها'!$1:$1,0)),0)</f>
        <v>105</v>
      </c>
      <c r="C6" s="48">
        <f>IFERROR(INDEX('اطلاعات انشعابات شرکتها'!A:BB,MATCH(A6,'اطلاعات انشعابات شرکتها'!A:A,0),MATCH(C$1,'اطلاعات انشعابات شرکتها'!$1:$1,0)),0)</f>
        <v>0</v>
      </c>
      <c r="D6" s="45"/>
      <c r="E6" s="171">
        <v>4</v>
      </c>
      <c r="F6" s="170">
        <v>98</v>
      </c>
      <c r="G6" s="188" t="str">
        <f t="shared" si="0"/>
        <v>98/4</v>
      </c>
      <c r="H6" s="188" t="str">
        <f>IFERROR(INDEX('اطلاعات دوره'!A:Z,MATCH(G6,'اطلاعات دوره'!C:C,0),MATCH(H$1,'اطلاعات دوره'!$1:$1,0)),0)</f>
        <v>98/10/01</v>
      </c>
      <c r="I6" s="188" t="str">
        <f>IFERROR(INDEX('اطلاعات دوره'!A:Z,MATCH(G6,'اطلاعات دوره'!C:C,0),MATCH(I$1,'اطلاعات دوره'!$1:$1,0)),0)</f>
        <v>98/12/29</v>
      </c>
      <c r="J6" s="188">
        <f>IFERROR(INDEX('اطلاعات دوره'!A:Z,MATCH(G6,'اطلاعات دوره'!C:C,0),MATCH(J$1,'اطلاعات دوره'!$1:$1,0)),0)</f>
        <v>89</v>
      </c>
      <c r="K6" s="265"/>
      <c r="L6" s="188" t="str">
        <f>IFERROR(INDEX('اطلاعات دوره'!A:Z,MATCH(G6,'اطلاعات دوره'!C:C,0)-1,MATCH("عنوان",'اطلاعات دوره'!$1:$1,0)),"---")</f>
        <v>98/3</v>
      </c>
      <c r="M6" s="188" t="str">
        <f t="shared" si="1"/>
        <v>ایمن موج توس-98/3</v>
      </c>
      <c r="N6" s="188" t="str">
        <f t="shared" si="2"/>
        <v>ایمن موج توس-98/4</v>
      </c>
      <c r="O6" s="265"/>
      <c r="P6" s="188" t="str">
        <f>IFERROR(INDEX('اطلاعات انشعابات شرکتها'!A:BB,MATCH(A6,'اطلاعات انشعابات شرکتها'!A:A,0),MATCH(P$1,'اطلاعات انشعابات شرکتها'!$1:$1,0)),0)</f>
        <v>دیماندی</v>
      </c>
      <c r="Q6" s="188">
        <f>IFERROR(INDEX('اطلاعات انشعابات شرکتها'!A:BB,MATCH(A6,'اطلاعات انشعابات شرکتها'!A:A,0),MATCH(Q$1,'اطلاعات انشعابات شرکتها'!$1:$1,0)),0)</f>
        <v>30</v>
      </c>
      <c r="R6" s="188" t="str">
        <f>IFERROR(INDEX('اطلاعات انشعابات شرکتها'!A:BB,MATCH(A6,'اطلاعات انشعابات شرکتها'!A:A,0),MATCH(R$1,'اطلاعات انشعابات شرکتها'!$1:$1,0)),0)</f>
        <v>1</v>
      </c>
      <c r="S6" s="265"/>
      <c r="T6" s="188">
        <f>IFERROR(INDEX('قرائت کنتور'!A:AZ,MATCH(A6&amp;"-"&amp;T$1,'قرائت کنتور'!B:B,0),MATCH(G6,'قرائت کنتور'!$1:$1,0)),0)</f>
        <v>6</v>
      </c>
      <c r="U6" s="188">
        <v>1546</v>
      </c>
      <c r="V6" s="188">
        <f>IFERROR(INDEX('قرائت کنتور'!A:AZ,MATCH(A6&amp;"-"&amp;U$1,'قرائت کنتور'!B:B,0),MATCH(G6,'قرائت کنتور'!$1:$1,0)),0)</f>
        <v>1646</v>
      </c>
      <c r="W6" s="188">
        <v>4659</v>
      </c>
      <c r="X6" s="188">
        <f>IFERROR(INDEX('قرائت کنتور'!A:AZ,MATCH(A6&amp;"-"&amp;W$1,'قرائت کنتور'!B:B,0),MATCH(G6,'قرائت کنتور'!$1:$1,0)),0)</f>
        <v>5041</v>
      </c>
      <c r="Y6" s="188">
        <f>IFERROR(INDEX('قرائت کنتور'!A:AZ,MATCH(A6&amp;"-"&amp;Y$1,'قرائت کنتور'!B:B,0),MATCH(L6,'قرائت کنتور'!$1:$1,0)),0)</f>
        <v>43047</v>
      </c>
      <c r="Z6" s="188">
        <f>IFERROR(INDEX('قرائت کنتور'!A:AZ,MATCH(A6&amp;"-"&amp;Y$1,'قرائت کنتور'!B:B,0),MATCH(G6,'قرائت کنتور'!$1:$1,0)),0)</f>
        <v>49106</v>
      </c>
      <c r="AA6" s="188">
        <f>IFERROR(INDEX('قرائت کنتور'!A:AZ,MATCH(A6&amp;"-"&amp;AA$1,'قرائت کنتور'!B:B,0),MATCH(L6,'قرائت کنتور'!$1:$1,0)),0)</f>
        <v>1232</v>
      </c>
      <c r="AB6" s="188">
        <f>IFERROR(INDEX('قرائت کنتور'!A:AZ,MATCH(A6&amp;"-"&amp;AA$1,'قرائت کنتور'!B:B,0),MATCH(G6,'قرائت کنتور'!$1:$1,0)),0)</f>
        <v>1289</v>
      </c>
      <c r="AC6" s="265"/>
      <c r="AD6" s="188">
        <f t="shared" si="3"/>
        <v>100</v>
      </c>
      <c r="AE6" s="188">
        <f t="shared" si="4"/>
        <v>382</v>
      </c>
      <c r="AF6" s="188">
        <f t="shared" si="5"/>
        <v>6059</v>
      </c>
      <c r="AG6" s="188">
        <f t="shared" si="6"/>
        <v>57</v>
      </c>
      <c r="AH6" s="188">
        <f t="shared" si="7"/>
        <v>6541</v>
      </c>
      <c r="AI6" s="188">
        <f t="shared" si="8"/>
        <v>6</v>
      </c>
      <c r="AJ6" s="188">
        <f t="shared" si="9"/>
        <v>27</v>
      </c>
      <c r="AK6" s="265"/>
      <c r="AL6" s="254">
        <f t="shared" si="10"/>
        <v>0.99996203296492003</v>
      </c>
      <c r="AM6" s="254" t="str">
        <f t="shared" si="11"/>
        <v>0</v>
      </c>
      <c r="AN6" s="265"/>
      <c r="AO6" s="188">
        <f>IFERROR(INDEX('تعرفه ها'!A:Z,MATCH(P6&amp;"-"&amp;AO$1,'تعرفه ها'!C:C,0),MATCH(F6,'تعرفه ها'!$2:$2,0),1),"---")</f>
        <v>879</v>
      </c>
      <c r="AP6" s="188">
        <f>IFERROR(INDEX('تعرفه ها'!A:Z,MATCH(P6&amp;"-"&amp;AP$1,'تعرفه ها'!C:C,0),MATCH(F6,'تعرفه ها'!$2:$2,0),1),"---")</f>
        <v>439</v>
      </c>
      <c r="AQ6" s="188">
        <f>IFERROR(INDEX('تعرفه ها'!A:Z,MATCH(P6&amp;"-"&amp;AQ$1,'تعرفه ها'!C:C,0),MATCH(F6,'تعرفه ها'!$2:$2,0),1),"---")</f>
        <v>220</v>
      </c>
      <c r="AR6" s="188">
        <f>IFERROR(INDEX('تعرفه ها'!A:Z,MATCH(P6&amp;"-"&amp;AR$1,'تعرفه ها'!C:C,0),MATCH(F6,'تعرفه ها'!$2:$2,0),1),"---")</f>
        <v>550</v>
      </c>
      <c r="AS6" s="265"/>
      <c r="AT6" s="415">
        <f t="shared" si="12"/>
        <v>87900</v>
      </c>
      <c r="AU6" s="415">
        <f t="shared" si="13"/>
        <v>167698</v>
      </c>
      <c r="AV6" s="415">
        <f t="shared" si="14"/>
        <v>1332980</v>
      </c>
      <c r="AW6" s="415">
        <f t="shared" si="15"/>
        <v>31350</v>
      </c>
      <c r="AX6" s="415">
        <f t="shared" si="16"/>
        <v>1619928</v>
      </c>
      <c r="AY6" s="415">
        <f>IFERROR(AH6*INDEX('تعرفه ها'!A:Z,MATCH("عوارض برق به ازاء هر کیلووات",'تعرفه ها'!$C:$C,0),MATCH(F6,'تعرفه ها'!$2:$2,0)),"---")</f>
        <v>327050</v>
      </c>
      <c r="AZ6" s="415">
        <f t="shared" si="17"/>
        <v>0</v>
      </c>
      <c r="BA6" s="415">
        <f>IFERROR(ROUND(((AX6+AY6+AZ6)*INDEX('تعرفه ها'!A:Z,MATCH("هزینه نگهداری و تعمیرات شبکه برق",'تعرفه ها'!$C:$C,0),MATCH(F6,'تعرفه ها'!$2:$2,0))/100),0),"---")</f>
        <v>194698</v>
      </c>
      <c r="BB6" s="415">
        <f>IFERROR(IF(P6="دیماندی",ROUND(AJ6*INDEX('تعرفه ها'!A:Z,MATCH(BB$1,'تعرفه ها'!$C:$C,0),MATCH(F6,'تعرفه ها'!$2:$2,0))*J6/30,0),0),"---")</f>
        <v>2225659</v>
      </c>
      <c r="BC6" s="415"/>
      <c r="BD6" s="54">
        <f>IFERROR(IF(INDEX('اطلاعات دوره'!A:Z,MATCH(G6,'اطلاعات دوره'!C:C,0),MATCH("برق",'اطلاعات دوره'!$1:$1,0))="دارد",ROUND(AX6*INDEX('تعرفه ها'!A:Z,MATCH("پیک فصلی برق",'تعرفه ها'!$C:$C,0),MATCH(F6,'تعرفه ها'!$2:$2,0))/100,0),0),"---")</f>
        <v>0</v>
      </c>
      <c r="BE6" s="415">
        <f>IFERROR(ROUND(((AX6+AY6+AZ6+BA6+BB6+BC6+BD6)*INDEX('تعرفه ها'!A:Z,MATCH("مالیات برق",'تعرفه ها'!$C:$C,0),MATCH(F6,'تعرفه ها'!$2:$2,0))/100),0),"---")</f>
        <v>0</v>
      </c>
      <c r="BF6" s="415">
        <f t="shared" si="18"/>
        <v>4367335</v>
      </c>
      <c r="BG6" s="415">
        <v>2819000</v>
      </c>
      <c r="BH6" s="415">
        <f t="shared" si="19"/>
        <v>7186335</v>
      </c>
      <c r="BI6" s="54">
        <f t="shared" si="20"/>
        <v>335</v>
      </c>
      <c r="BJ6" s="55">
        <f t="shared" si="21"/>
        <v>7186000</v>
      </c>
      <c r="BK6" s="262"/>
      <c r="BL6" s="183" t="str">
        <f>IFERROR(IF(INDEX(پرداخت!A:AZ,MATCH(A6&amp;" - "&amp;"برق",پرداخت!$B:$B,0),MATCH(G6,پرداخت!$1:$1,0))="نشده","نشده","شده"),"---")</f>
        <v>نشده</v>
      </c>
    </row>
    <row r="7" spans="1:89" ht="33.75" hidden="1">
      <c r="A7" s="171" t="s">
        <v>214</v>
      </c>
      <c r="B7" s="47">
        <f>IFERROR(INDEX('اطلاعات انشعابات شرکتها'!A:BB,MATCH(A7,'اطلاعات انشعابات شرکتها'!A:A,0),MATCH(B$1,'اطلاعات انشعابات شرکتها'!$1:$1,0)),0)</f>
        <v>106</v>
      </c>
      <c r="C7" s="48">
        <f>IFERROR(INDEX('اطلاعات انشعابات شرکتها'!A:BB,MATCH(A7,'اطلاعات انشعابات شرکتها'!A:A,0),MATCH(C$1,'اطلاعات انشعابات شرکتها'!$1:$1,0)),0)</f>
        <v>0</v>
      </c>
      <c r="D7" s="45"/>
      <c r="E7" s="171">
        <v>4</v>
      </c>
      <c r="F7" s="170">
        <v>98</v>
      </c>
      <c r="G7" s="188" t="str">
        <f t="shared" si="0"/>
        <v>98/4</v>
      </c>
      <c r="H7" s="188" t="str">
        <f>IFERROR(INDEX('اطلاعات دوره'!A:Z,MATCH(G7,'اطلاعات دوره'!C:C,0),MATCH(H$1,'اطلاعات دوره'!$1:$1,0)),0)</f>
        <v>98/10/01</v>
      </c>
      <c r="I7" s="188" t="str">
        <f>IFERROR(INDEX('اطلاعات دوره'!A:Z,MATCH(G7,'اطلاعات دوره'!C:C,0),MATCH(I$1,'اطلاعات دوره'!$1:$1,0)),0)</f>
        <v>98/12/29</v>
      </c>
      <c r="J7" s="188">
        <f>IFERROR(INDEX('اطلاعات دوره'!A:Z,MATCH(G7,'اطلاعات دوره'!C:C,0),MATCH(J$1,'اطلاعات دوره'!$1:$1,0)),0)</f>
        <v>89</v>
      </c>
      <c r="K7" s="265"/>
      <c r="L7" s="188" t="str">
        <f>IFERROR(INDEX('اطلاعات دوره'!A:Z,MATCH(G7,'اطلاعات دوره'!C:C,0)-1,MATCH("عنوان",'اطلاعات دوره'!$1:$1,0)),"---")</f>
        <v>98/3</v>
      </c>
      <c r="M7" s="188" t="str">
        <f t="shared" si="1"/>
        <v>آداک صنعت (1)-98/3</v>
      </c>
      <c r="N7" s="188" t="str">
        <f t="shared" si="2"/>
        <v>آداک صنعت (1)-98/4</v>
      </c>
      <c r="O7" s="265"/>
      <c r="P7" s="188" t="str">
        <f>IFERROR(INDEX('اطلاعات انشعابات شرکتها'!A:BB,MATCH(A7,'اطلاعات انشعابات شرکتها'!A:A,0),MATCH(P$1,'اطلاعات انشعابات شرکتها'!$1:$1,0)),0)</f>
        <v>غیر دیماندی</v>
      </c>
      <c r="Q7" s="188">
        <f>IFERROR(INDEX('اطلاعات انشعابات شرکتها'!A:BB,MATCH(A7,'اطلاعات انشعابات شرکتها'!A:A,0),MATCH(Q$1,'اطلاعات انشعابات شرکتها'!$1:$1,0)),0)</f>
        <v>19</v>
      </c>
      <c r="R7" s="188" t="str">
        <f>IFERROR(INDEX('اطلاعات انشعابات شرکتها'!A:BB,MATCH(A7,'اطلاعات انشعابات شرکتها'!A:A,0),MATCH(R$1,'اطلاعات انشعابات شرکتها'!$1:$1,0)),0)</f>
        <v>1</v>
      </c>
      <c r="S7" s="265"/>
      <c r="T7" s="188">
        <f>IFERROR(INDEX('قرائت کنتور'!A:AZ,MATCH(A7&amp;"-"&amp;T$1,'قرائت کنتور'!B:B,0),MATCH(G7,'قرائت کنتور'!$1:$1,0)),0)</f>
        <v>8</v>
      </c>
      <c r="U7" s="188">
        <f>IFERROR(INDEX('قرائت کنتور'!A:AZ,MATCH(A7&amp;"-"&amp;U$1,'قرائت کنتور'!B:B,0),MATCH(L7,'قرائت کنتور'!$1:$1,0)),0)</f>
        <v>3839</v>
      </c>
      <c r="V7" s="188">
        <f>IFERROR(INDEX('قرائت کنتور'!A:AZ,MATCH(A7&amp;"-"&amp;U$1,'قرائت کنتور'!B:B,0),MATCH(G7,'قرائت کنتور'!$1:$1,0)),0)</f>
        <v>4068</v>
      </c>
      <c r="W7" s="188">
        <f>IFERROR(INDEX('قرائت کنتور'!A:AZ,MATCH(A7&amp;"-"&amp;W$1,'قرائت کنتور'!B:B,0),MATCH(L7,'قرائت کنتور'!$1:$1,0)),0)</f>
        <v>34274</v>
      </c>
      <c r="X7" s="188">
        <f>IFERROR(INDEX('قرائت کنتور'!A:AZ,MATCH(A7&amp;"-"&amp;W$1,'قرائت کنتور'!B:B,0),MATCH(G7,'قرائت کنتور'!$1:$1,0)),0)</f>
        <v>35751</v>
      </c>
      <c r="Y7" s="188">
        <f>IFERROR(INDEX('قرائت کنتور'!A:AZ,MATCH(A7&amp;"-"&amp;Y$1,'قرائت کنتور'!B:B,0),MATCH(L7,'قرائت کنتور'!$1:$1,0)),0)</f>
        <v>2126</v>
      </c>
      <c r="Z7" s="188">
        <f>IFERROR(INDEX('قرائت کنتور'!A:AZ,MATCH(A7&amp;"-"&amp;Y$1,'قرائت کنتور'!B:B,0),MATCH(G7,'قرائت کنتور'!$1:$1,0)),0)</f>
        <v>3087</v>
      </c>
      <c r="AA7" s="188">
        <f>IFERROR(INDEX('قرائت کنتور'!A:AZ,MATCH(A7&amp;"-"&amp;AA$1,'قرائت کنتور'!B:B,0),MATCH(L7,'قرائت کنتور'!$1:$1,0)),0)</f>
        <v>43282</v>
      </c>
      <c r="AB7" s="188">
        <f>IFERROR(INDEX('قرائت کنتور'!A:AZ,MATCH(A7&amp;"-"&amp;AA$1,'قرائت کنتور'!B:B,0),MATCH(G7,'قرائت کنتور'!$1:$1,0)),0)</f>
        <v>47691</v>
      </c>
      <c r="AC7" s="265"/>
      <c r="AD7" s="188">
        <f t="shared" si="3"/>
        <v>229</v>
      </c>
      <c r="AE7" s="188">
        <f t="shared" si="4"/>
        <v>1477</v>
      </c>
      <c r="AF7" s="188">
        <f t="shared" si="5"/>
        <v>961</v>
      </c>
      <c r="AG7" s="188">
        <f t="shared" si="6"/>
        <v>4409</v>
      </c>
      <c r="AH7" s="188">
        <f t="shared" si="7"/>
        <v>2667</v>
      </c>
      <c r="AI7" s="188">
        <f t="shared" si="8"/>
        <v>8</v>
      </c>
      <c r="AJ7" s="188" t="str">
        <f t="shared" si="9"/>
        <v>0</v>
      </c>
      <c r="AK7" s="265"/>
      <c r="AL7" s="254">
        <f t="shared" si="10"/>
        <v>0.51757466023448795</v>
      </c>
      <c r="AM7" s="254">
        <f t="shared" si="11"/>
        <v>0.73887956491582041</v>
      </c>
      <c r="AN7" s="265"/>
      <c r="AO7" s="188">
        <f>IFERROR(INDEX('تعرفه ها'!A:Z,MATCH(P7&amp;"-"&amp;AO$1,'تعرفه ها'!C:C,0),MATCH(F7,'تعرفه ها'!$2:$2,0),1),"---")</f>
        <v>1115</v>
      </c>
      <c r="AP7" s="188">
        <f>IFERROR(INDEX('تعرفه ها'!A:Z,MATCH(P7&amp;"-"&amp;AP$1,'تعرفه ها'!C:C,0),MATCH(F7,'تعرفه ها'!$2:$2,0),1),"---")</f>
        <v>558</v>
      </c>
      <c r="AQ7" s="188">
        <f>IFERROR(INDEX('تعرفه ها'!A:Z,MATCH(P7&amp;"-"&amp;AQ$1,'تعرفه ها'!C:C,0),MATCH(F7,'تعرفه ها'!$2:$2,0),1),"---")</f>
        <v>279</v>
      </c>
      <c r="AR7" s="188">
        <f>IFERROR(INDEX('تعرفه ها'!A:Z,MATCH(P7&amp;"-"&amp;AR$1,'تعرفه ها'!C:C,0),MATCH(F7,'تعرفه ها'!$2:$2,0),1),"---")</f>
        <v>550</v>
      </c>
      <c r="AS7" s="265"/>
      <c r="AT7" s="415">
        <f t="shared" si="12"/>
        <v>255335</v>
      </c>
      <c r="AU7" s="415">
        <f t="shared" si="13"/>
        <v>824166</v>
      </c>
      <c r="AV7" s="415">
        <f t="shared" si="14"/>
        <v>268119</v>
      </c>
      <c r="AW7" s="415">
        <f t="shared" si="15"/>
        <v>2424950</v>
      </c>
      <c r="AX7" s="415">
        <f t="shared" si="16"/>
        <v>3772570</v>
      </c>
      <c r="AY7" s="415">
        <f>IFERROR(AH7*INDEX('تعرفه ها'!A:Z,MATCH("عوارض برق به ازاء هر کیلووات",'تعرفه ها'!$C:$C,0),MATCH(F7,'تعرفه ها'!$2:$2,0)),"---")</f>
        <v>133350</v>
      </c>
      <c r="AZ7" s="415">
        <f t="shared" si="17"/>
        <v>995729</v>
      </c>
      <c r="BA7" s="415">
        <f>IFERROR(ROUND(((AX7+AY7+AZ7)*INDEX('تعرفه ها'!A:Z,MATCH("هزینه نگهداری و تعمیرات شبکه برق",'تعرفه ها'!$C:$C,0),MATCH(F7,'تعرفه ها'!$2:$2,0))/100),0),"---")</f>
        <v>490165</v>
      </c>
      <c r="BB7" s="415">
        <f>IFERROR(IF(P7="دیماندی",ROUND(AJ7*INDEX('تعرفه ها'!A:Z,MATCH(BB$1,'تعرفه ها'!$C:$C,0),MATCH(F7,'تعرفه ها'!$2:$2,0))*J7/30,0),0),"---")</f>
        <v>0</v>
      </c>
      <c r="BC7" s="415"/>
      <c r="BD7" s="54">
        <f>IFERROR(IF(INDEX('اطلاعات دوره'!A:Z,MATCH(G7,'اطلاعات دوره'!C:C,0),MATCH("برق",'اطلاعات دوره'!$1:$1,0))="دارد",ROUND(AX7*INDEX('تعرفه ها'!A:Z,MATCH("پیک فصلی برق",'تعرفه ها'!$C:$C,0),MATCH(F7,'تعرفه ها'!$2:$2,0))/100,0),0),"---")</f>
        <v>0</v>
      </c>
      <c r="BE7" s="415">
        <f>IFERROR(ROUND(((AX7+AY7+AZ7+BA7+BB7+BC7+BD7)*INDEX('تعرفه ها'!A:Z,MATCH("مالیات برق",'تعرفه ها'!$C:$C,0),MATCH(F7,'تعرفه ها'!$2:$2,0))/100),0),"---")</f>
        <v>0</v>
      </c>
      <c r="BF7" s="415">
        <f t="shared" si="18"/>
        <v>5391814</v>
      </c>
      <c r="BG7" s="415">
        <v>5137000</v>
      </c>
      <c r="BH7" s="415">
        <f t="shared" si="19"/>
        <v>10528814</v>
      </c>
      <c r="BI7" s="54">
        <f t="shared" si="20"/>
        <v>814</v>
      </c>
      <c r="BJ7" s="55">
        <f t="shared" si="21"/>
        <v>10528000</v>
      </c>
      <c r="BK7" s="262"/>
      <c r="BL7" s="183" t="str">
        <f>IFERROR(IF(INDEX(پرداخت!A:AZ,MATCH(A7&amp;" - "&amp;"برق",پرداخت!$B:$B,0),MATCH(G7,پرداخت!$1:$1,0))="نشده","نشده","شده"),"---")</f>
        <v>نشده</v>
      </c>
      <c r="BN7" s="257"/>
      <c r="BO7" s="257"/>
      <c r="BP7" s="257"/>
      <c r="BQ7" s="257"/>
      <c r="BR7" s="257"/>
      <c r="BS7" s="257"/>
      <c r="BT7" s="257"/>
      <c r="BU7" s="257"/>
      <c r="BV7" s="257"/>
      <c r="BW7" s="257"/>
      <c r="BX7" s="257"/>
      <c r="BY7" s="257"/>
      <c r="BZ7" s="257"/>
      <c r="CA7" s="257"/>
      <c r="CB7" s="257"/>
      <c r="CC7" s="257"/>
      <c r="CD7" s="257"/>
      <c r="CE7" s="257"/>
      <c r="CF7" s="257"/>
      <c r="CG7" s="257"/>
      <c r="CH7"/>
      <c r="CI7"/>
      <c r="CJ7"/>
      <c r="CK7"/>
    </row>
    <row r="8" spans="1:89" ht="33.75" hidden="1">
      <c r="A8" s="171" t="s">
        <v>216</v>
      </c>
      <c r="B8" s="47">
        <f>IFERROR(INDEX('اطلاعات انشعابات شرکتها'!A:BB,MATCH(A8,'اطلاعات انشعابات شرکتها'!A:A,0),MATCH(B$1,'اطلاعات انشعابات شرکتها'!$1:$1,0)),0)</f>
        <v>108</v>
      </c>
      <c r="C8" s="48">
        <f>IFERROR(INDEX('اطلاعات انشعابات شرکتها'!A:BB,MATCH(A8,'اطلاعات انشعابات شرکتها'!A:A,0),MATCH(C$1,'اطلاعات انشعابات شرکتها'!$1:$1,0)),0)</f>
        <v>0</v>
      </c>
      <c r="D8" s="45"/>
      <c r="E8" s="171">
        <v>4</v>
      </c>
      <c r="F8" s="170">
        <v>98</v>
      </c>
      <c r="G8" s="188" t="str">
        <f t="shared" si="0"/>
        <v>98/4</v>
      </c>
      <c r="H8" s="188" t="str">
        <f>IFERROR(INDEX('اطلاعات دوره'!A:Z,MATCH(G8,'اطلاعات دوره'!C:C,0),MATCH(H$1,'اطلاعات دوره'!$1:$1,0)),0)</f>
        <v>98/10/01</v>
      </c>
      <c r="I8" s="188" t="str">
        <f>IFERROR(INDEX('اطلاعات دوره'!A:Z,MATCH(G8,'اطلاعات دوره'!C:C,0),MATCH(I$1,'اطلاعات دوره'!$1:$1,0)),0)</f>
        <v>98/12/29</v>
      </c>
      <c r="J8" s="188">
        <f>IFERROR(INDEX('اطلاعات دوره'!A:Z,MATCH(G8,'اطلاعات دوره'!C:C,0),MATCH(J$1,'اطلاعات دوره'!$1:$1,0)),0)</f>
        <v>89</v>
      </c>
      <c r="K8" s="265"/>
      <c r="L8" s="188" t="str">
        <f>IFERROR(INDEX('اطلاعات دوره'!A:Z,MATCH(G8,'اطلاعات دوره'!C:C,0)-1,MATCH("عنوان",'اطلاعات دوره'!$1:$1,0)),"---")</f>
        <v>98/3</v>
      </c>
      <c r="M8" s="188" t="str">
        <f t="shared" si="1"/>
        <v>آرشام صنعت توس-98/3</v>
      </c>
      <c r="N8" s="188" t="str">
        <f t="shared" si="2"/>
        <v>آرشام صنعت توس-98/4</v>
      </c>
      <c r="O8" s="265"/>
      <c r="P8" s="188" t="str">
        <f>IFERROR(INDEX('اطلاعات انشعابات شرکتها'!A:BB,MATCH(A8,'اطلاعات انشعابات شرکتها'!A:A,0),MATCH(P$1,'اطلاعات انشعابات شرکتها'!$1:$1,0)),0)</f>
        <v>دیماندی</v>
      </c>
      <c r="Q8" s="188">
        <f>IFERROR(INDEX('اطلاعات انشعابات شرکتها'!A:BB,MATCH(A8,'اطلاعات انشعابات شرکتها'!A:A,0),MATCH(Q$1,'اطلاعات انشعابات شرکتها'!$1:$1,0)),0)</f>
        <v>30</v>
      </c>
      <c r="R8" s="188" t="str">
        <f>IFERROR(INDEX('اطلاعات انشعابات شرکتها'!A:BB,MATCH(A8,'اطلاعات انشعابات شرکتها'!A:A,0),MATCH(R$1,'اطلاعات انشعابات شرکتها'!$1:$1,0)),0)</f>
        <v>1</v>
      </c>
      <c r="S8" s="265"/>
      <c r="T8" s="188">
        <f>IFERROR(INDEX('قرائت کنتور'!A:AZ,MATCH(A8&amp;"-"&amp;T$1,'قرائت کنتور'!B:B,0),MATCH(G8,'قرائت کنتور'!$1:$1,0)),0)</f>
        <v>13</v>
      </c>
      <c r="U8" s="188">
        <f>IFERROR(INDEX('قرائت کنتور'!A:AZ,MATCH(A8&amp;"-"&amp;U$1,'قرائت کنتور'!B:B,0),MATCH(L8,'قرائت کنتور'!$1:$1,0)),0)</f>
        <v>11495</v>
      </c>
      <c r="V8" s="188">
        <f>IFERROR(INDEX('قرائت کنتور'!A:AZ,MATCH(A8&amp;"-"&amp;U$1,'قرائت کنتور'!B:B,0),MATCH(G8,'قرائت کنتور'!$1:$1,0)),0)</f>
        <v>11800</v>
      </c>
      <c r="W8" s="188">
        <f>IFERROR(INDEX('قرائت کنتور'!A:AZ,MATCH(A8&amp;"-"&amp;W$1,'قرائت کنتور'!B:B,0),MATCH(L8,'قرائت کنتور'!$1:$1,0)),0)</f>
        <v>88874</v>
      </c>
      <c r="X8" s="188">
        <f>IFERROR(INDEX('قرائت کنتور'!A:AZ,MATCH(A8&amp;"-"&amp;W$1,'قرائت کنتور'!B:B,0),MATCH(G8,'قرائت کنتور'!$1:$1,0)),0)</f>
        <v>91874</v>
      </c>
      <c r="Y8" s="188">
        <f>IFERROR(INDEX('قرائت کنتور'!A:AZ,MATCH(A8&amp;"-"&amp;Y$1,'قرائت کنتور'!B:B,0),MATCH(L8,'قرائت کنتور'!$1:$1,0)),0)</f>
        <v>12396</v>
      </c>
      <c r="Z8" s="188">
        <f>IFERROR(INDEX('قرائت کنتور'!A:AZ,MATCH(A8&amp;"-"&amp;Y$1,'قرائت کنتور'!B:B,0),MATCH(G8,'قرائت کنتور'!$1:$1,0)),0)</f>
        <v>12623</v>
      </c>
      <c r="AA8" s="188">
        <f>IFERROR(INDEX('قرائت کنتور'!A:AZ,MATCH(A8&amp;"-"&amp;AA$1,'قرائت کنتور'!B:B,0),MATCH(L8,'قرائت کنتور'!$1:$1,0)),0)</f>
        <v>12146</v>
      </c>
      <c r="AB8" s="188">
        <f>IFERROR(INDEX('قرائت کنتور'!A:AZ,MATCH(A8&amp;"-"&amp;AA$1,'قرائت کنتور'!B:B,0),MATCH(G8,'قرائت کنتور'!$1:$1,0)),0)</f>
        <v>12634</v>
      </c>
      <c r="AC8" s="265"/>
      <c r="AD8" s="188">
        <f t="shared" si="3"/>
        <v>305</v>
      </c>
      <c r="AE8" s="188">
        <f t="shared" si="4"/>
        <v>3000</v>
      </c>
      <c r="AF8" s="188">
        <f t="shared" si="5"/>
        <v>227</v>
      </c>
      <c r="AG8" s="188">
        <f t="shared" si="6"/>
        <v>488</v>
      </c>
      <c r="AH8" s="188">
        <f t="shared" si="7"/>
        <v>3532</v>
      </c>
      <c r="AI8" s="188">
        <f t="shared" si="8"/>
        <v>13</v>
      </c>
      <c r="AJ8" s="188">
        <f t="shared" si="9"/>
        <v>27</v>
      </c>
      <c r="AK8" s="265"/>
      <c r="AL8" s="254">
        <f t="shared" si="10"/>
        <v>0.99058968614406828</v>
      </c>
      <c r="AM8" s="254" t="str">
        <f t="shared" si="11"/>
        <v>0</v>
      </c>
      <c r="AN8" s="265"/>
      <c r="AO8" s="188">
        <f>IFERROR(INDEX('تعرفه ها'!A:Z,MATCH(P8&amp;"-"&amp;AO$1,'تعرفه ها'!C:C,0),MATCH(F8,'تعرفه ها'!$2:$2,0),1),"---")</f>
        <v>879</v>
      </c>
      <c r="AP8" s="188">
        <f>IFERROR(INDEX('تعرفه ها'!A:Z,MATCH(P8&amp;"-"&amp;AP$1,'تعرفه ها'!C:C,0),MATCH(F8,'تعرفه ها'!$2:$2,0),1),"---")</f>
        <v>439</v>
      </c>
      <c r="AQ8" s="188">
        <f>IFERROR(INDEX('تعرفه ها'!A:Z,MATCH(P8&amp;"-"&amp;AQ$1,'تعرفه ها'!C:C,0),MATCH(F8,'تعرفه ها'!$2:$2,0),1),"---")</f>
        <v>220</v>
      </c>
      <c r="AR8" s="188">
        <f>IFERROR(INDEX('تعرفه ها'!A:Z,MATCH(P8&amp;"-"&amp;AR$1,'تعرفه ها'!C:C,0),MATCH(F8,'تعرفه ها'!$2:$2,0),1),"---")</f>
        <v>550</v>
      </c>
      <c r="AS8" s="265"/>
      <c r="AT8" s="415">
        <f t="shared" si="12"/>
        <v>268095</v>
      </c>
      <c r="AU8" s="415">
        <f t="shared" si="13"/>
        <v>1317000</v>
      </c>
      <c r="AV8" s="415">
        <f t="shared" si="14"/>
        <v>49940</v>
      </c>
      <c r="AW8" s="415">
        <f t="shared" si="15"/>
        <v>268400</v>
      </c>
      <c r="AX8" s="415">
        <f t="shared" si="16"/>
        <v>1903435</v>
      </c>
      <c r="AY8" s="415">
        <f>IFERROR(AH8*INDEX('تعرفه ها'!A:Z,MATCH("عوارض برق به ازاء هر کیلووات",'تعرفه ها'!$C:$C,0),MATCH(F8,'تعرفه ها'!$2:$2,0)),"---")</f>
        <v>176600</v>
      </c>
      <c r="AZ8" s="415">
        <f t="shared" si="17"/>
        <v>0</v>
      </c>
      <c r="BA8" s="415">
        <f>IFERROR(ROUND(((AX8+AY8+AZ8)*INDEX('تعرفه ها'!A:Z,MATCH("هزینه نگهداری و تعمیرات شبکه برق",'تعرفه ها'!$C:$C,0),MATCH(F8,'تعرفه ها'!$2:$2,0))/100),0),"---")</f>
        <v>208004</v>
      </c>
      <c r="BB8" s="415">
        <f>IFERROR(IF(P8="دیماندی",ROUND(AJ8*INDEX('تعرفه ها'!A:Z,MATCH(BB$1,'تعرفه ها'!$C:$C,0),MATCH(F8,'تعرفه ها'!$2:$2,0))*J8/30,0),0),"---")</f>
        <v>2225659</v>
      </c>
      <c r="BC8" s="415"/>
      <c r="BD8" s="54">
        <f>IFERROR(IF(INDEX('اطلاعات دوره'!A:Z,MATCH(G8,'اطلاعات دوره'!C:C,0),MATCH("برق",'اطلاعات دوره'!$1:$1,0))="دارد",ROUND(AX8*INDEX('تعرفه ها'!A:Z,MATCH("پیک فصلی برق",'تعرفه ها'!$C:$C,0),MATCH(F8,'تعرفه ها'!$2:$2,0))/100,0),0),"---")</f>
        <v>0</v>
      </c>
      <c r="BE8" s="415">
        <f>IFERROR(ROUND(((AX8+AY8+AZ8+BA8+BB8+BC8+BD8)*INDEX('تعرفه ها'!A:Z,MATCH("مالیات برق",'تعرفه ها'!$C:$C,0),MATCH(F8,'تعرفه ها'!$2:$2,0))/100),0),"---")</f>
        <v>0</v>
      </c>
      <c r="BF8" s="415">
        <f t="shared" si="18"/>
        <v>4513698</v>
      </c>
      <c r="BG8" s="415">
        <v>2074000</v>
      </c>
      <c r="BH8" s="415">
        <f t="shared" si="19"/>
        <v>6587698</v>
      </c>
      <c r="BI8" s="54">
        <f t="shared" si="20"/>
        <v>698</v>
      </c>
      <c r="BJ8" s="55">
        <f t="shared" si="21"/>
        <v>6587000</v>
      </c>
      <c r="BK8" s="262"/>
      <c r="BL8" s="183" t="str">
        <f>IFERROR(IF(INDEX(پرداخت!A:AZ,MATCH(A8&amp;" - "&amp;"برق",پرداخت!$B:$B,0),MATCH(G8,پرداخت!$1:$1,0))="نشده","نشده","شده"),"---")</f>
        <v>نشده</v>
      </c>
      <c r="BN8" s="257"/>
      <c r="BO8" s="257"/>
      <c r="BP8" s="257"/>
      <c r="BQ8" s="257"/>
      <c r="BR8" s="257"/>
      <c r="BS8" s="257"/>
      <c r="BT8" s="257"/>
      <c r="BU8" s="257"/>
      <c r="BV8" s="257"/>
      <c r="BW8" s="257"/>
      <c r="BX8" s="257"/>
      <c r="BY8" s="257"/>
      <c r="BZ8" s="257"/>
      <c r="CA8" s="257"/>
      <c r="CB8" s="257"/>
      <c r="CC8" s="257"/>
      <c r="CD8" s="257"/>
      <c r="CE8" s="257"/>
      <c r="CF8" s="257"/>
      <c r="CG8" s="257"/>
      <c r="CH8"/>
      <c r="CI8"/>
      <c r="CJ8"/>
      <c r="CK8"/>
    </row>
    <row r="9" spans="1:89" ht="33.75" hidden="1">
      <c r="A9" s="171" t="s">
        <v>217</v>
      </c>
      <c r="B9" s="47">
        <f>IFERROR(INDEX('اطلاعات انشعابات شرکتها'!A:BB,MATCH(A9,'اطلاعات انشعابات شرکتها'!A:A,0),MATCH(B$1,'اطلاعات انشعابات شرکتها'!$1:$1,0)),0)</f>
        <v>109</v>
      </c>
      <c r="C9" s="48">
        <f>IFERROR(INDEX('اطلاعات انشعابات شرکتها'!A:BB,MATCH(A9,'اطلاعات انشعابات شرکتها'!A:A,0),MATCH(C$1,'اطلاعات انشعابات شرکتها'!$1:$1,0)),0)</f>
        <v>0</v>
      </c>
      <c r="D9" s="45"/>
      <c r="E9" s="171">
        <v>4</v>
      </c>
      <c r="F9" s="170">
        <v>98</v>
      </c>
      <c r="G9" s="188" t="str">
        <f t="shared" si="0"/>
        <v>98/4</v>
      </c>
      <c r="H9" s="188" t="str">
        <f>IFERROR(INDEX('اطلاعات دوره'!A:Z,MATCH(G9,'اطلاعات دوره'!C:C,0),MATCH(H$1,'اطلاعات دوره'!$1:$1,0)),0)</f>
        <v>98/10/01</v>
      </c>
      <c r="I9" s="188" t="str">
        <f>IFERROR(INDEX('اطلاعات دوره'!A:Z,MATCH(G9,'اطلاعات دوره'!C:C,0),MATCH(I$1,'اطلاعات دوره'!$1:$1,0)),0)</f>
        <v>98/12/29</v>
      </c>
      <c r="J9" s="188">
        <f>IFERROR(INDEX('اطلاعات دوره'!A:Z,MATCH(G9,'اطلاعات دوره'!C:C,0),MATCH(J$1,'اطلاعات دوره'!$1:$1,0)),0)</f>
        <v>89</v>
      </c>
      <c r="K9" s="265"/>
      <c r="L9" s="188" t="str">
        <f>IFERROR(INDEX('اطلاعات دوره'!A:Z,MATCH(G9,'اطلاعات دوره'!C:C,0)-1,MATCH("عنوان",'اطلاعات دوره'!$1:$1,0)),"---")</f>
        <v>98/3</v>
      </c>
      <c r="M9" s="188" t="str">
        <f t="shared" si="1"/>
        <v>آرون زیست طب پاژ-98/3</v>
      </c>
      <c r="N9" s="188" t="str">
        <f t="shared" si="2"/>
        <v>آرون زیست طب پاژ-98/4</v>
      </c>
      <c r="O9" s="265"/>
      <c r="P9" s="188" t="str">
        <f>IFERROR(INDEX('اطلاعات انشعابات شرکتها'!A:BB,MATCH(A9,'اطلاعات انشعابات شرکتها'!A:A,0),MATCH(P$1,'اطلاعات انشعابات شرکتها'!$1:$1,0)),0)</f>
        <v>دیماندی</v>
      </c>
      <c r="Q9" s="188">
        <f>IFERROR(INDEX('اطلاعات انشعابات شرکتها'!A:BB,MATCH(A9,'اطلاعات انشعابات شرکتها'!A:A,0),MATCH(Q$1,'اطلاعات انشعابات شرکتها'!$1:$1,0)),0)</f>
        <v>30</v>
      </c>
      <c r="R9" s="188" t="str">
        <f>IFERROR(INDEX('اطلاعات انشعابات شرکتها'!A:BB,MATCH(A9,'اطلاعات انشعابات شرکتها'!A:A,0),MATCH(R$1,'اطلاعات انشعابات شرکتها'!$1:$1,0)),0)</f>
        <v>1</v>
      </c>
      <c r="S9" s="265"/>
      <c r="T9" s="188">
        <f>IFERROR(INDEX('قرائت کنتور'!A:AZ,MATCH(A9&amp;"-"&amp;T$1,'قرائت کنتور'!B:B,0),MATCH(G9,'قرائت کنتور'!$1:$1,0)),0)</f>
        <v>8</v>
      </c>
      <c r="U9" s="188">
        <f>IFERROR(INDEX('قرائت کنتور'!A:AZ,MATCH(A9&amp;"-"&amp;U$1,'قرائت کنتور'!B:B,0),MATCH(L9,'قرائت کنتور'!$1:$1,0)),0)</f>
        <v>142831</v>
      </c>
      <c r="V9" s="188">
        <f>IFERROR(INDEX('قرائت کنتور'!A:AZ,MATCH(A9&amp;"-"&amp;U$1,'قرائت کنتور'!B:B,0),MATCH(G9,'قرائت کنتور'!$1:$1,0)),0)</f>
        <v>144372</v>
      </c>
      <c r="W9" s="188">
        <f>IFERROR(INDEX('قرائت کنتور'!A:AZ,MATCH(A9&amp;"-"&amp;W$1,'قرائت کنتور'!B:B,0),MATCH(L9,'قرائت کنتور'!$1:$1,0)),0)</f>
        <v>21490</v>
      </c>
      <c r="X9" s="188">
        <f>IFERROR(INDEX('قرائت کنتور'!A:AZ,MATCH(A9&amp;"-"&amp;W$1,'قرائت کنتور'!B:B,0),MATCH(G9,'قرائت کنتور'!$1:$1,0)),0)</f>
        <v>22875</v>
      </c>
      <c r="Y9" s="188">
        <f>IFERROR(INDEX('قرائت کنتور'!A:AZ,MATCH(A9&amp;"-"&amp;Y$1,'قرائت کنتور'!B:B,0),MATCH(L9,'قرائت کنتور'!$1:$1,0)),0)</f>
        <v>21010</v>
      </c>
      <c r="Z9" s="188">
        <f>IFERROR(INDEX('قرائت کنتور'!A:AZ,MATCH(A9&amp;"-"&amp;Y$1,'قرائت کنتور'!B:B,0),MATCH(G9,'قرائت کنتور'!$1:$1,0)),0)</f>
        <v>21956</v>
      </c>
      <c r="AA9" s="188">
        <f>IFERROR(INDEX('قرائت کنتور'!A:AZ,MATCH(A9&amp;"-"&amp;AA$1,'قرائت کنتور'!B:B,0),MATCH(L9,'قرائت کنتور'!$1:$1,0)),0)</f>
        <v>211460</v>
      </c>
      <c r="AB9" s="188">
        <f>IFERROR(INDEX('قرائت کنتور'!A:AZ,MATCH(A9&amp;"-"&amp;AA$1,'قرائت کنتور'!B:B,0),MATCH(G9,'قرائت کنتور'!$1:$1,0)),0)</f>
        <v>212155</v>
      </c>
      <c r="AC9" s="265"/>
      <c r="AD9" s="188">
        <f t="shared" si="3"/>
        <v>1541</v>
      </c>
      <c r="AE9" s="188">
        <f t="shared" si="4"/>
        <v>1385</v>
      </c>
      <c r="AF9" s="188">
        <f t="shared" si="5"/>
        <v>946</v>
      </c>
      <c r="AG9" s="188">
        <f t="shared" si="6"/>
        <v>695</v>
      </c>
      <c r="AH9" s="188">
        <f t="shared" si="7"/>
        <v>3872</v>
      </c>
      <c r="AI9" s="188">
        <f t="shared" si="8"/>
        <v>8</v>
      </c>
      <c r="AJ9" s="188">
        <f t="shared" si="9"/>
        <v>27</v>
      </c>
      <c r="AK9" s="265"/>
      <c r="AL9" s="254">
        <f t="shared" si="10"/>
        <v>0.98427007358899632</v>
      </c>
      <c r="AM9" s="254" t="str">
        <f t="shared" si="11"/>
        <v>0</v>
      </c>
      <c r="AN9" s="265"/>
      <c r="AO9" s="188">
        <f>IFERROR(INDEX('تعرفه ها'!A:Z,MATCH(P9&amp;"-"&amp;AO$1,'تعرفه ها'!C:C,0),MATCH(F9,'تعرفه ها'!$2:$2,0),1),"---")</f>
        <v>879</v>
      </c>
      <c r="AP9" s="188">
        <f>IFERROR(INDEX('تعرفه ها'!A:Z,MATCH(P9&amp;"-"&amp;AP$1,'تعرفه ها'!C:C,0),MATCH(F9,'تعرفه ها'!$2:$2,0),1),"---")</f>
        <v>439</v>
      </c>
      <c r="AQ9" s="188">
        <f>IFERROR(INDEX('تعرفه ها'!A:Z,MATCH(P9&amp;"-"&amp;AQ$1,'تعرفه ها'!C:C,0),MATCH(F9,'تعرفه ها'!$2:$2,0),1),"---")</f>
        <v>220</v>
      </c>
      <c r="AR9" s="188">
        <f>IFERROR(INDEX('تعرفه ها'!A:Z,MATCH(P9&amp;"-"&amp;AR$1,'تعرفه ها'!C:C,0),MATCH(F9,'تعرفه ها'!$2:$2,0),1),"---")</f>
        <v>550</v>
      </c>
      <c r="AS9" s="265"/>
      <c r="AT9" s="415">
        <f t="shared" si="12"/>
        <v>1354539</v>
      </c>
      <c r="AU9" s="415">
        <f t="shared" si="13"/>
        <v>608015</v>
      </c>
      <c r="AV9" s="415">
        <f t="shared" si="14"/>
        <v>208120</v>
      </c>
      <c r="AW9" s="415">
        <f t="shared" si="15"/>
        <v>382250</v>
      </c>
      <c r="AX9" s="415">
        <f t="shared" si="16"/>
        <v>2552924</v>
      </c>
      <c r="AY9" s="415">
        <f>IFERROR(AH9*INDEX('تعرفه ها'!A:Z,MATCH("عوارض برق به ازاء هر کیلووات",'تعرفه ها'!$C:$C,0),MATCH(F9,'تعرفه ها'!$2:$2,0)),"---")</f>
        <v>193600</v>
      </c>
      <c r="AZ9" s="415">
        <f t="shared" si="17"/>
        <v>0</v>
      </c>
      <c r="BA9" s="415">
        <f>IFERROR(ROUND(((AX9+AY9+AZ9)*INDEX('تعرفه ها'!A:Z,MATCH("هزینه نگهداری و تعمیرات شبکه برق",'تعرفه ها'!$C:$C,0),MATCH(F9,'تعرفه ها'!$2:$2,0))/100),0),"---")</f>
        <v>274652</v>
      </c>
      <c r="BB9" s="415">
        <f>IFERROR(IF(P9="دیماندی",ROUND(AJ9*INDEX('تعرفه ها'!A:Z,MATCH(BB$1,'تعرفه ها'!$C:$C,0),MATCH(F9,'تعرفه ها'!$2:$2,0))*J9/30,0),0),"---")</f>
        <v>2225659</v>
      </c>
      <c r="BC9" s="415"/>
      <c r="BD9" s="54">
        <f>IFERROR(IF(INDEX('اطلاعات دوره'!A:Z,MATCH(G9,'اطلاعات دوره'!C:C,0),MATCH("برق",'اطلاعات دوره'!$1:$1,0))="دارد",ROUND(AX9*INDEX('تعرفه ها'!A:Z,MATCH("پیک فصلی برق",'تعرفه ها'!$C:$C,0),MATCH(F9,'تعرفه ها'!$2:$2,0))/100,0),0),"---")</f>
        <v>0</v>
      </c>
      <c r="BE9" s="415">
        <f>IFERROR(ROUND(((AX9+AY9+AZ9+BA9+BB9+BC9+BD9)*INDEX('تعرفه ها'!A:Z,MATCH("مالیات برق",'تعرفه ها'!$C:$C,0),MATCH(F9,'تعرفه ها'!$2:$2,0))/100),0),"---")</f>
        <v>0</v>
      </c>
      <c r="BF9" s="415">
        <f t="shared" si="18"/>
        <v>5246835</v>
      </c>
      <c r="BG9" s="415">
        <v>-204420</v>
      </c>
      <c r="BH9" s="415">
        <f t="shared" si="19"/>
        <v>5042415</v>
      </c>
      <c r="BI9" s="54">
        <f t="shared" si="20"/>
        <v>415</v>
      </c>
      <c r="BJ9" s="55">
        <f t="shared" si="21"/>
        <v>5042000</v>
      </c>
      <c r="BK9" s="262"/>
      <c r="BL9" s="183" t="str">
        <f>IFERROR(IF(INDEX(پرداخت!A:AZ,MATCH(A9&amp;" - "&amp;"برق",پرداخت!$B:$B,0),MATCH(G9,پرداخت!$1:$1,0))="نشده","نشده","شده"),"---")</f>
        <v>نشده</v>
      </c>
      <c r="BN9" s="257"/>
      <c r="BO9" s="257"/>
      <c r="BP9" s="257"/>
      <c r="BQ9" s="257"/>
      <c r="BR9" s="257"/>
      <c r="BS9" s="257"/>
      <c r="BT9" s="257"/>
      <c r="BU9" s="257"/>
      <c r="BV9" s="257"/>
      <c r="BW9" s="257"/>
      <c r="BX9" s="257"/>
      <c r="BY9" s="257"/>
      <c r="BZ9" s="257"/>
      <c r="CA9" s="257"/>
      <c r="CB9" s="257"/>
      <c r="CC9" s="257"/>
      <c r="CD9" s="257"/>
      <c r="CE9" s="257"/>
      <c r="CF9" s="257"/>
      <c r="CG9" s="257"/>
      <c r="CH9"/>
      <c r="CI9"/>
      <c r="CJ9"/>
      <c r="CK9"/>
    </row>
    <row r="10" spans="1:89" ht="33.75" hidden="1">
      <c r="A10" s="171" t="s">
        <v>218</v>
      </c>
      <c r="B10" s="47">
        <f>IFERROR(INDEX('اطلاعات انشعابات شرکتها'!A:BB,MATCH(A10,'اطلاعات انشعابات شرکتها'!A:A,0),MATCH(B$1,'اطلاعات انشعابات شرکتها'!$1:$1,0)),0)</f>
        <v>110</v>
      </c>
      <c r="C10" s="48">
        <f>IFERROR(INDEX('اطلاعات انشعابات شرکتها'!A:BB,MATCH(A10,'اطلاعات انشعابات شرکتها'!A:A,0),MATCH(C$1,'اطلاعات انشعابات شرکتها'!$1:$1,0)),0)</f>
        <v>0</v>
      </c>
      <c r="D10" s="45"/>
      <c r="E10" s="171">
        <v>4</v>
      </c>
      <c r="F10" s="170">
        <v>98</v>
      </c>
      <c r="G10" s="188" t="str">
        <f t="shared" si="0"/>
        <v>98/4</v>
      </c>
      <c r="H10" s="188" t="str">
        <f>IFERROR(INDEX('اطلاعات دوره'!A:Z,MATCH(G10,'اطلاعات دوره'!C:C,0),MATCH(H$1,'اطلاعات دوره'!$1:$1,0)),0)</f>
        <v>98/10/01</v>
      </c>
      <c r="I10" s="188" t="str">
        <f>IFERROR(INDEX('اطلاعات دوره'!A:Z,MATCH(G10,'اطلاعات دوره'!C:C,0),MATCH(I$1,'اطلاعات دوره'!$1:$1,0)),0)</f>
        <v>98/12/29</v>
      </c>
      <c r="J10" s="188">
        <f>IFERROR(INDEX('اطلاعات دوره'!A:Z,MATCH(G10,'اطلاعات دوره'!C:C,0),MATCH(J$1,'اطلاعات دوره'!$1:$1,0)),0)</f>
        <v>89</v>
      </c>
      <c r="K10" s="265"/>
      <c r="L10" s="188" t="str">
        <f>IFERROR(INDEX('اطلاعات دوره'!A:Z,MATCH(G10,'اطلاعات دوره'!C:C,0)-1,MATCH("عنوان",'اطلاعات دوره'!$1:$1,0)),"---")</f>
        <v>98/3</v>
      </c>
      <c r="M10" s="188" t="str">
        <f t="shared" si="1"/>
        <v>آژانس پارک-98/3</v>
      </c>
      <c r="N10" s="188" t="str">
        <f t="shared" si="2"/>
        <v>آژانس پارک-98/4</v>
      </c>
      <c r="O10" s="265"/>
      <c r="P10" s="188" t="str">
        <f>IFERROR(INDEX('اطلاعات انشعابات شرکتها'!A:BB,MATCH(A10,'اطلاعات انشعابات شرکتها'!A:A,0),MATCH(P$1,'اطلاعات انشعابات شرکتها'!$1:$1,0)),0)</f>
        <v>غیر دیماندی</v>
      </c>
      <c r="Q10" s="188">
        <f>IFERROR(INDEX('اطلاعات انشعابات شرکتها'!A:BB,MATCH(A10,'اطلاعات انشعابات شرکتها'!A:A,0),MATCH(Q$1,'اطلاعات انشعابات شرکتها'!$1:$1,0)),0)</f>
        <v>5</v>
      </c>
      <c r="R10" s="188" t="str">
        <f>IFERROR(INDEX('اطلاعات انشعابات شرکتها'!A:BB,MATCH(A10,'اطلاعات انشعابات شرکتها'!A:A,0),MATCH(R$1,'اطلاعات انشعابات شرکتها'!$1:$1,0)),0)</f>
        <v>1</v>
      </c>
      <c r="S10" s="265"/>
      <c r="T10" s="188">
        <f>IFERROR(INDEX('قرائت کنتور'!A:AZ,MATCH(A10&amp;"-"&amp;T$1,'قرائت کنتور'!B:B,0),MATCH(G10,'قرائت کنتور'!$1:$1,0)),0)</f>
        <v>0</v>
      </c>
      <c r="U10" s="188">
        <f>IFERROR(INDEX('قرائت کنتور'!A:AZ,MATCH(A10&amp;"-"&amp;U$1,'قرائت کنتور'!B:B,0),MATCH(L10,'قرائت کنتور'!$1:$1,0)),0)</f>
        <v>792</v>
      </c>
      <c r="V10" s="188">
        <f>IFERROR(INDEX('قرائت کنتور'!A:AZ,MATCH(A10&amp;"-"&amp;U$1,'قرائت کنتور'!B:B,0),MATCH(G10,'قرائت کنتور'!$1:$1,0)),0)</f>
        <v>983</v>
      </c>
      <c r="W10" s="188">
        <f>IFERROR(INDEX('قرائت کنتور'!A:AZ,MATCH(A10&amp;"-"&amp;W$1,'قرائت کنتور'!B:B,0),MATCH(L10,'قرائت کنتور'!$1:$1,0)),0)</f>
        <v>2615</v>
      </c>
      <c r="X10" s="188">
        <f>IFERROR(INDEX('قرائت کنتور'!A:AZ,MATCH(A10&amp;"-"&amp;W$1,'قرائت کنتور'!B:B,0),MATCH(G10,'قرائت کنتور'!$1:$1,0)),0)</f>
        <v>2823</v>
      </c>
      <c r="Y10" s="188">
        <f>IFERROR(INDEX('قرائت کنتور'!A:AZ,MATCH(A10&amp;"-"&amp;Y$1,'قرائت کنتور'!B:B,0),MATCH(L10,'قرائت کنتور'!$1:$1,0)),0)</f>
        <v>1288</v>
      </c>
      <c r="Z10" s="188">
        <f>IFERROR(INDEX('قرائت کنتور'!A:AZ,MATCH(A10&amp;"-"&amp;Y$1,'قرائت کنتور'!B:B,0),MATCH(G10,'قرائت کنتور'!$1:$1,0)),0)</f>
        <v>1512</v>
      </c>
      <c r="AA10" s="188">
        <f>IFERROR(INDEX('قرائت کنتور'!A:AZ,MATCH(A10&amp;"-"&amp;AA$1,'قرائت کنتور'!B:B,0),MATCH(L10,'قرائت کنتور'!$1:$1,0)),0)</f>
        <v>1308</v>
      </c>
      <c r="AB10" s="188">
        <f>IFERROR(INDEX('قرائت کنتور'!A:AZ,MATCH(A10&amp;"-"&amp;AA$1,'قرائت کنتور'!B:B,0),MATCH(G10,'قرائت کنتور'!$1:$1,0)),0)</f>
        <v>1532</v>
      </c>
      <c r="AC10" s="265"/>
      <c r="AD10" s="188">
        <f t="shared" si="3"/>
        <v>191</v>
      </c>
      <c r="AE10" s="188">
        <f t="shared" si="4"/>
        <v>208</v>
      </c>
      <c r="AF10" s="188">
        <f t="shared" si="5"/>
        <v>224</v>
      </c>
      <c r="AG10" s="188">
        <f t="shared" si="6"/>
        <v>224</v>
      </c>
      <c r="AH10" s="188">
        <f t="shared" si="7"/>
        <v>623</v>
      </c>
      <c r="AI10" s="188">
        <f t="shared" si="8"/>
        <v>0</v>
      </c>
      <c r="AJ10" s="188" t="str">
        <f t="shared" si="9"/>
        <v>0</v>
      </c>
      <c r="AK10" s="265"/>
      <c r="AL10" s="254">
        <f t="shared" si="10"/>
        <v>0.94102212425927823</v>
      </c>
      <c r="AM10" s="254" t="str">
        <f t="shared" si="11"/>
        <v>0</v>
      </c>
      <c r="AN10" s="265"/>
      <c r="AO10" s="188">
        <f>IFERROR(INDEX('تعرفه ها'!A:Z,MATCH(P10&amp;"-"&amp;AO$1,'تعرفه ها'!C:C,0),MATCH(F10,'تعرفه ها'!$2:$2,0),1),"---")</f>
        <v>1115</v>
      </c>
      <c r="AP10" s="188">
        <f>IFERROR(INDEX('تعرفه ها'!A:Z,MATCH(P10&amp;"-"&amp;AP$1,'تعرفه ها'!C:C,0),MATCH(F10,'تعرفه ها'!$2:$2,0),1),"---")</f>
        <v>558</v>
      </c>
      <c r="AQ10" s="188">
        <f>IFERROR(INDEX('تعرفه ها'!A:Z,MATCH(P10&amp;"-"&amp;AQ$1,'تعرفه ها'!C:C,0),MATCH(F10,'تعرفه ها'!$2:$2,0),1),"---")</f>
        <v>279</v>
      </c>
      <c r="AR10" s="188">
        <f>IFERROR(INDEX('تعرفه ها'!A:Z,MATCH(P10&amp;"-"&amp;AR$1,'تعرفه ها'!C:C,0),MATCH(F10,'تعرفه ها'!$2:$2,0),1),"---")</f>
        <v>550</v>
      </c>
      <c r="AS10" s="265"/>
      <c r="AT10" s="415">
        <f t="shared" si="12"/>
        <v>212965</v>
      </c>
      <c r="AU10" s="415">
        <f t="shared" si="13"/>
        <v>116064</v>
      </c>
      <c r="AV10" s="415">
        <f t="shared" si="14"/>
        <v>62496</v>
      </c>
      <c r="AW10" s="415">
        <f t="shared" si="15"/>
        <v>123200</v>
      </c>
      <c r="AX10" s="415">
        <f t="shared" si="16"/>
        <v>514725</v>
      </c>
      <c r="AY10" s="415">
        <f>IFERROR(AH10*INDEX('تعرفه ها'!A:Z,MATCH("عوارض برق به ازاء هر کیلووات",'تعرفه ها'!$C:$C,0),MATCH(F10,'تعرفه ها'!$2:$2,0)),"---")</f>
        <v>31150</v>
      </c>
      <c r="AZ10" s="415">
        <f t="shared" si="17"/>
        <v>0</v>
      </c>
      <c r="BA10" s="415">
        <f>IFERROR(ROUND(((AX10+AY10+AZ10)*INDEX('تعرفه ها'!A:Z,MATCH("هزینه نگهداری و تعمیرات شبکه برق",'تعرفه ها'!$C:$C,0),MATCH(F10,'تعرفه ها'!$2:$2,0))/100),0),"---")</f>
        <v>54588</v>
      </c>
      <c r="BB10" s="415">
        <f>IFERROR(IF(P10="دیماندی",ROUND(AJ10*INDEX('تعرفه ها'!A:Z,MATCH(BB$1,'تعرفه ها'!$C:$C,0),MATCH(F10,'تعرفه ها'!$2:$2,0))*J10/30,0),0),"---")</f>
        <v>0</v>
      </c>
      <c r="BC10" s="415"/>
      <c r="BD10" s="54">
        <f>IFERROR(IF(INDEX('اطلاعات دوره'!A:Z,MATCH(G10,'اطلاعات دوره'!C:C,0),MATCH("برق",'اطلاعات دوره'!$1:$1,0))="دارد",ROUND(AX10*INDEX('تعرفه ها'!A:Z,MATCH("پیک فصلی برق",'تعرفه ها'!$C:$C,0),MATCH(F10,'تعرفه ها'!$2:$2,0))/100,0),0),"---")</f>
        <v>0</v>
      </c>
      <c r="BE10" s="415">
        <f>IFERROR(ROUND(((AX10+AY10+AZ10+BA10+BB10+BC10+BD10)*INDEX('تعرفه ها'!A:Z,MATCH("مالیات برق",'تعرفه ها'!$C:$C,0),MATCH(F10,'تعرفه ها'!$2:$2,0))/100),0),"---")</f>
        <v>0</v>
      </c>
      <c r="BF10" s="415">
        <f t="shared" si="18"/>
        <v>600463</v>
      </c>
      <c r="BG10" s="415">
        <v>273867</v>
      </c>
      <c r="BH10" s="415">
        <f t="shared" si="19"/>
        <v>874330</v>
      </c>
      <c r="BI10" s="54">
        <f t="shared" si="20"/>
        <v>330</v>
      </c>
      <c r="BJ10" s="55">
        <f t="shared" si="21"/>
        <v>874000</v>
      </c>
      <c r="BK10" s="262"/>
      <c r="BL10" s="183" t="str">
        <f>IFERROR(IF(INDEX(پرداخت!A:AZ,MATCH(A10&amp;" - "&amp;"برق",پرداخت!$B:$B,0),MATCH(G10,پرداخت!$1:$1,0))="نشده","نشده","شده"),"---")</f>
        <v>نشده</v>
      </c>
      <c r="BN10" s="257"/>
      <c r="BO10" s="257"/>
      <c r="BP10" s="257"/>
      <c r="BQ10" s="257"/>
      <c r="BR10" s="257"/>
      <c r="BS10" s="257"/>
      <c r="BT10" s="257"/>
      <c r="BU10" s="257"/>
      <c r="BV10" s="257"/>
      <c r="BW10" s="257"/>
      <c r="BX10" s="257"/>
      <c r="BY10" s="257"/>
      <c r="BZ10" s="257"/>
      <c r="CA10" s="257"/>
      <c r="CB10" s="257"/>
      <c r="CC10" s="257"/>
      <c r="CD10" s="257"/>
      <c r="CE10" s="257"/>
      <c r="CF10" s="257"/>
      <c r="CG10" s="257"/>
      <c r="CH10"/>
      <c r="CI10"/>
      <c r="CJ10"/>
      <c r="CK10"/>
    </row>
    <row r="11" spans="1:89" ht="33.75" hidden="1">
      <c r="A11" s="171" t="s">
        <v>219</v>
      </c>
      <c r="B11" s="47">
        <f>IFERROR(INDEX('اطلاعات انشعابات شرکتها'!A:BB,MATCH(A11,'اطلاعات انشعابات شرکتها'!A:A,0),MATCH(B$1,'اطلاعات انشعابات شرکتها'!$1:$1,0)),0)</f>
        <v>111</v>
      </c>
      <c r="C11" s="48">
        <f>IFERROR(INDEX('اطلاعات انشعابات شرکتها'!A:BB,MATCH(A11,'اطلاعات انشعابات شرکتها'!A:A,0),MATCH(C$1,'اطلاعات انشعابات شرکتها'!$1:$1,0)),0)</f>
        <v>0</v>
      </c>
      <c r="D11" s="45"/>
      <c r="E11" s="171">
        <v>4</v>
      </c>
      <c r="F11" s="170">
        <v>98</v>
      </c>
      <c r="G11" s="188" t="str">
        <f t="shared" si="0"/>
        <v>98/4</v>
      </c>
      <c r="H11" s="188" t="str">
        <f>IFERROR(INDEX('اطلاعات دوره'!A:Z,MATCH(G11,'اطلاعات دوره'!C:C,0),MATCH(H$1,'اطلاعات دوره'!$1:$1,0)),0)</f>
        <v>98/10/01</v>
      </c>
      <c r="I11" s="188" t="str">
        <f>IFERROR(INDEX('اطلاعات دوره'!A:Z,MATCH(G11,'اطلاعات دوره'!C:C,0),MATCH(I$1,'اطلاعات دوره'!$1:$1,0)),0)</f>
        <v>98/12/29</v>
      </c>
      <c r="J11" s="188">
        <f>IFERROR(INDEX('اطلاعات دوره'!A:Z,MATCH(G11,'اطلاعات دوره'!C:C,0),MATCH(J$1,'اطلاعات دوره'!$1:$1,0)),0)</f>
        <v>89</v>
      </c>
      <c r="K11" s="265"/>
      <c r="L11" s="188" t="str">
        <f>IFERROR(INDEX('اطلاعات دوره'!A:Z,MATCH(G11,'اطلاعات دوره'!C:C,0)-1,MATCH("عنوان",'اطلاعات دوره'!$1:$1,0)),"---")</f>
        <v>98/3</v>
      </c>
      <c r="M11" s="188" t="str">
        <f t="shared" si="1"/>
        <v>برچسب انرژی-98/3</v>
      </c>
      <c r="N11" s="188" t="str">
        <f t="shared" si="2"/>
        <v>برچسب انرژی-98/4</v>
      </c>
      <c r="O11" s="265"/>
      <c r="P11" s="188" t="str">
        <f>IFERROR(INDEX('اطلاعات انشعابات شرکتها'!A:BB,MATCH(A11,'اطلاعات انشعابات شرکتها'!A:A,0),MATCH(P$1,'اطلاعات انشعابات شرکتها'!$1:$1,0)),0)</f>
        <v>غیر دیماندی</v>
      </c>
      <c r="Q11" s="188">
        <f>IFERROR(INDEX('اطلاعات انشعابات شرکتها'!A:BB,MATCH(A11,'اطلاعات انشعابات شرکتها'!A:A,0),MATCH(Q$1,'اطلاعات انشعابات شرکتها'!$1:$1,0)),0)</f>
        <v>19</v>
      </c>
      <c r="R11" s="188" t="str">
        <f>IFERROR(INDEX('اطلاعات انشعابات شرکتها'!A:BB,MATCH(A11,'اطلاعات انشعابات شرکتها'!A:A,0),MATCH(R$1,'اطلاعات انشعابات شرکتها'!$1:$1,0)),0)</f>
        <v>40</v>
      </c>
      <c r="S11" s="265"/>
      <c r="T11" s="188">
        <f>IFERROR(INDEX('قرائت کنتور'!A:AZ,MATCH(A11&amp;"-"&amp;T$1,'قرائت کنتور'!B:B,0),MATCH(G11,'قرائت کنتور'!$1:$1,0)),0)</f>
        <v>0</v>
      </c>
      <c r="U11" s="188">
        <f>IFERROR(INDEX('قرائت کنتور'!A:AZ,MATCH(A11&amp;"-"&amp;U$1,'قرائت کنتور'!B:B,0),MATCH(L11,'قرائت کنتور'!$1:$1,0)),0)</f>
        <v>569</v>
      </c>
      <c r="V11" s="188">
        <f>IFERROR(INDEX('قرائت کنتور'!A:AZ,MATCH(A11&amp;"-"&amp;U$1,'قرائت کنتور'!B:B,0),MATCH(G11,'قرائت کنتور'!$1:$1,0)),0)</f>
        <v>570</v>
      </c>
      <c r="W11" s="188">
        <f>IFERROR(INDEX('قرائت کنتور'!A:AZ,MATCH(A11&amp;"-"&amp;W$1,'قرائت کنتور'!B:B,0),MATCH(L11,'قرائت کنتور'!$1:$1,0)),0)</f>
        <v>2232</v>
      </c>
      <c r="X11" s="188">
        <f>IFERROR(INDEX('قرائت کنتور'!A:AZ,MATCH(A11&amp;"-"&amp;W$1,'قرائت کنتور'!B:B,0),MATCH(G11,'قرائت کنتور'!$1:$1,0)),0)</f>
        <v>2239</v>
      </c>
      <c r="Y11" s="188">
        <f>IFERROR(INDEX('قرائت کنتور'!A:AZ,MATCH(A11&amp;"-"&amp;Y$1,'قرائت کنتور'!B:B,0),MATCH(L11,'قرائت کنتور'!$1:$1,0)),0)</f>
        <v>1034</v>
      </c>
      <c r="Z11" s="188">
        <f>IFERROR(INDEX('قرائت کنتور'!A:AZ,MATCH(A11&amp;"-"&amp;Y$1,'قرائت کنتور'!B:B,0),MATCH(G11,'قرائت کنتور'!$1:$1,0)),0)</f>
        <v>1035</v>
      </c>
      <c r="AA11" s="188">
        <f>IFERROR(INDEX('قرائت کنتور'!A:AZ,MATCH(A11&amp;"-"&amp;AA$1,'قرائت کنتور'!B:B,0),MATCH(L11,'قرائت کنتور'!$1:$1,0)),0)</f>
        <v>2371</v>
      </c>
      <c r="AB11" s="188">
        <f>IFERROR(INDEX('قرائت کنتور'!A:AZ,MATCH(A11&amp;"-"&amp;AA$1,'قرائت کنتور'!B:B,0),MATCH(G11,'قرائت کنتور'!$1:$1,0)),0)</f>
        <v>2373</v>
      </c>
      <c r="AC11" s="265"/>
      <c r="AD11" s="188">
        <f t="shared" si="3"/>
        <v>40</v>
      </c>
      <c r="AE11" s="188">
        <f t="shared" si="4"/>
        <v>280</v>
      </c>
      <c r="AF11" s="188">
        <f t="shared" si="5"/>
        <v>40</v>
      </c>
      <c r="AG11" s="188">
        <f t="shared" si="6"/>
        <v>80</v>
      </c>
      <c r="AH11" s="188">
        <f t="shared" si="7"/>
        <v>360</v>
      </c>
      <c r="AI11" s="188">
        <f t="shared" si="8"/>
        <v>0</v>
      </c>
      <c r="AJ11" s="188" t="str">
        <f t="shared" si="9"/>
        <v>0</v>
      </c>
      <c r="AK11" s="265"/>
      <c r="AL11" s="254">
        <f t="shared" si="10"/>
        <v>0.97618706018395274</v>
      </c>
      <c r="AM11" s="254" t="str">
        <f t="shared" si="11"/>
        <v>0</v>
      </c>
      <c r="AN11" s="265"/>
      <c r="AO11" s="188">
        <f>IFERROR(INDEX('تعرفه ها'!A:Z,MATCH(P11&amp;"-"&amp;AO$1,'تعرفه ها'!C:C,0),MATCH(F11,'تعرفه ها'!$2:$2,0),1),"---")</f>
        <v>1115</v>
      </c>
      <c r="AP11" s="188">
        <f>IFERROR(INDEX('تعرفه ها'!A:Z,MATCH(P11&amp;"-"&amp;AP$1,'تعرفه ها'!C:C,0),MATCH(F11,'تعرفه ها'!$2:$2,0),1),"---")</f>
        <v>558</v>
      </c>
      <c r="AQ11" s="188">
        <f>IFERROR(INDEX('تعرفه ها'!A:Z,MATCH(P11&amp;"-"&amp;AQ$1,'تعرفه ها'!C:C,0),MATCH(F11,'تعرفه ها'!$2:$2,0),1),"---")</f>
        <v>279</v>
      </c>
      <c r="AR11" s="188">
        <f>IFERROR(INDEX('تعرفه ها'!A:Z,MATCH(P11&amp;"-"&amp;AR$1,'تعرفه ها'!C:C,0),MATCH(F11,'تعرفه ها'!$2:$2,0),1),"---")</f>
        <v>550</v>
      </c>
      <c r="AS11" s="265"/>
      <c r="AT11" s="415">
        <f t="shared" si="12"/>
        <v>44600</v>
      </c>
      <c r="AU11" s="415">
        <f t="shared" si="13"/>
        <v>156240</v>
      </c>
      <c r="AV11" s="415">
        <f t="shared" si="14"/>
        <v>11160</v>
      </c>
      <c r="AW11" s="415">
        <f t="shared" si="15"/>
        <v>44000</v>
      </c>
      <c r="AX11" s="415">
        <f t="shared" si="16"/>
        <v>256000</v>
      </c>
      <c r="AY11" s="415">
        <f>IFERROR(AH11*INDEX('تعرفه ها'!A:Z,MATCH("عوارض برق به ازاء هر کیلووات",'تعرفه ها'!$C:$C,0),MATCH(F11,'تعرفه ها'!$2:$2,0)),"---")</f>
        <v>18000</v>
      </c>
      <c r="AZ11" s="415">
        <f t="shared" si="17"/>
        <v>0</v>
      </c>
      <c r="BA11" s="415">
        <f>IFERROR(ROUND(((AX11+AY11+AZ11)*INDEX('تعرفه ها'!A:Z,MATCH("هزینه نگهداری و تعمیرات شبکه برق",'تعرفه ها'!$C:$C,0),MATCH(F11,'تعرفه ها'!$2:$2,0))/100),0),"---")</f>
        <v>27400</v>
      </c>
      <c r="BB11" s="415">
        <f>IFERROR(IF(P11="دیماندی",ROUND(AJ11*INDEX('تعرفه ها'!A:Z,MATCH(BB$1,'تعرفه ها'!$C:$C,0),MATCH(F11,'تعرفه ها'!$2:$2,0))*J11/30,0),0),"---")</f>
        <v>0</v>
      </c>
      <c r="BC11" s="415"/>
      <c r="BD11" s="54">
        <f>IFERROR(IF(INDEX('اطلاعات دوره'!A:Z,MATCH(G11,'اطلاعات دوره'!C:C,0),MATCH("برق",'اطلاعات دوره'!$1:$1,0))="دارد",ROUND(AX11*INDEX('تعرفه ها'!A:Z,MATCH("پیک فصلی برق",'تعرفه ها'!$C:$C,0),MATCH(F11,'تعرفه ها'!$2:$2,0))/100,0),0),"---")</f>
        <v>0</v>
      </c>
      <c r="BE11" s="415">
        <f>IFERROR(ROUND(((AX11+AY11+AZ11+BA11+BB11+BC11+BD11)*INDEX('تعرفه ها'!A:Z,MATCH("مالیات برق",'تعرفه ها'!$C:$C,0),MATCH(F11,'تعرفه ها'!$2:$2,0))/100),0),"---")</f>
        <v>0</v>
      </c>
      <c r="BF11" s="415">
        <f t="shared" si="18"/>
        <v>301400</v>
      </c>
      <c r="BG11" s="415">
        <v>1325000</v>
      </c>
      <c r="BH11" s="415">
        <f t="shared" si="19"/>
        <v>1626400</v>
      </c>
      <c r="BI11" s="54">
        <f t="shared" si="20"/>
        <v>400</v>
      </c>
      <c r="BJ11" s="55">
        <f t="shared" si="21"/>
        <v>1626000</v>
      </c>
      <c r="BK11" s="262"/>
      <c r="BL11" s="183" t="str">
        <f>IFERROR(IF(INDEX(پرداخت!A:AZ,MATCH(A11&amp;" - "&amp;"برق",پرداخت!$B:$B,0),MATCH(G11,پرداخت!$1:$1,0))="نشده","نشده","شده"),"---")</f>
        <v>نشده</v>
      </c>
      <c r="BN11" s="257"/>
      <c r="BO11" s="257"/>
      <c r="BP11" s="257"/>
      <c r="BQ11" s="257"/>
      <c r="BR11" s="257"/>
      <c r="BS11" s="257"/>
      <c r="BT11" s="257"/>
      <c r="BU11" s="257"/>
      <c r="BV11" s="257"/>
      <c r="BW11" s="257"/>
      <c r="BX11" s="257"/>
      <c r="BY11" s="257"/>
      <c r="BZ11" s="257"/>
      <c r="CA11" s="257"/>
      <c r="CB11" s="257"/>
      <c r="CC11" s="257"/>
      <c r="CD11" s="257"/>
      <c r="CE11" s="257"/>
      <c r="CF11" s="257"/>
      <c r="CG11" s="257"/>
      <c r="CH11"/>
      <c r="CI11"/>
      <c r="CJ11"/>
      <c r="CK11"/>
    </row>
    <row r="12" spans="1:89" ht="33.75" hidden="1">
      <c r="A12" s="171" t="s">
        <v>220</v>
      </c>
      <c r="B12" s="47">
        <f>IFERROR(INDEX('اطلاعات انشعابات شرکتها'!A:BB,MATCH(A12,'اطلاعات انشعابات شرکتها'!A:A,0),MATCH(B$1,'اطلاعات انشعابات شرکتها'!$1:$1,0)),0)</f>
        <v>112</v>
      </c>
      <c r="C12" s="48">
        <f>IFERROR(INDEX('اطلاعات انشعابات شرکتها'!A:BB,MATCH(A12,'اطلاعات انشعابات شرکتها'!A:A,0),MATCH(C$1,'اطلاعات انشعابات شرکتها'!$1:$1,0)),0)</f>
        <v>0</v>
      </c>
      <c r="D12" s="45"/>
      <c r="E12" s="171">
        <v>4</v>
      </c>
      <c r="F12" s="170">
        <v>98</v>
      </c>
      <c r="G12" s="188" t="str">
        <f t="shared" si="0"/>
        <v>98/4</v>
      </c>
      <c r="H12" s="188" t="str">
        <f>IFERROR(INDEX('اطلاعات دوره'!A:Z,MATCH(G12,'اطلاعات دوره'!C:C,0),MATCH(H$1,'اطلاعات دوره'!$1:$1,0)),0)</f>
        <v>98/10/01</v>
      </c>
      <c r="I12" s="188" t="str">
        <f>IFERROR(INDEX('اطلاعات دوره'!A:Z,MATCH(G12,'اطلاعات دوره'!C:C,0),MATCH(I$1,'اطلاعات دوره'!$1:$1,0)),0)</f>
        <v>98/12/29</v>
      </c>
      <c r="J12" s="188">
        <f>IFERROR(INDEX('اطلاعات دوره'!A:Z,MATCH(G12,'اطلاعات دوره'!C:C,0),MATCH(J$1,'اطلاعات دوره'!$1:$1,0)),0)</f>
        <v>89</v>
      </c>
      <c r="K12" s="265"/>
      <c r="L12" s="188" t="str">
        <f>IFERROR(INDEX('اطلاعات دوره'!A:Z,MATCH(G12,'اطلاعات دوره'!C:C,0)-1,MATCH("عنوان",'اطلاعات دوره'!$1:$1,0)),"---")</f>
        <v>98/3</v>
      </c>
      <c r="M12" s="188" t="str">
        <f t="shared" si="1"/>
        <v>بهین پالایه فرزاد-98/3</v>
      </c>
      <c r="N12" s="188" t="str">
        <f t="shared" si="2"/>
        <v>بهین پالایه فرزاد-98/4</v>
      </c>
      <c r="O12" s="265"/>
      <c r="P12" s="188" t="str">
        <f>IFERROR(INDEX('اطلاعات انشعابات شرکتها'!A:BB,MATCH(A12,'اطلاعات انشعابات شرکتها'!A:A,0),MATCH(P$1,'اطلاعات انشعابات شرکتها'!$1:$1,0)),0)</f>
        <v>غیر دیماندی</v>
      </c>
      <c r="Q12" s="188">
        <f>IFERROR(INDEX('اطلاعات انشعابات شرکتها'!A:BB,MATCH(A12,'اطلاعات انشعابات شرکتها'!A:A,0),MATCH(Q$1,'اطلاعات انشعابات شرکتها'!$1:$1,0)),0)</f>
        <v>19</v>
      </c>
      <c r="R12" s="188" t="str">
        <f>IFERROR(INDEX('اطلاعات انشعابات شرکتها'!A:BB,MATCH(A12,'اطلاعات انشعابات شرکتها'!A:A,0),MATCH(R$1,'اطلاعات انشعابات شرکتها'!$1:$1,0)),0)</f>
        <v>1</v>
      </c>
      <c r="S12" s="265"/>
      <c r="T12" s="188">
        <f>IFERROR(INDEX('قرائت کنتور'!A:AZ,MATCH(A12&amp;"-"&amp;T$1,'قرائت کنتور'!B:B,0),MATCH(G12,'قرائت کنتور'!$1:$1,0)),0)</f>
        <v>1</v>
      </c>
      <c r="U12" s="188">
        <f>IFERROR(INDEX('قرائت کنتور'!A:AZ,MATCH(A12&amp;"-"&amp;U$1,'قرائت کنتور'!B:B,0),MATCH(L12,'قرائت کنتور'!$1:$1,0)),0)</f>
        <v>20484</v>
      </c>
      <c r="V12" s="188">
        <f>IFERROR(INDEX('قرائت کنتور'!A:AZ,MATCH(A12&amp;"-"&amp;U$1,'قرائت کنتور'!B:B,0),MATCH(G12,'قرائت کنتور'!$1:$1,0)),0)</f>
        <v>20624</v>
      </c>
      <c r="W12" s="188">
        <f>IFERROR(INDEX('قرائت کنتور'!A:AZ,MATCH(A12&amp;"-"&amp;W$1,'قرائت کنتور'!B:B,0),MATCH(L12,'قرائت کنتور'!$1:$1,0)),0)</f>
        <v>16938</v>
      </c>
      <c r="X12" s="188">
        <f>IFERROR(INDEX('قرائت کنتور'!A:AZ,MATCH(A12&amp;"-"&amp;W$1,'قرائت کنتور'!B:B,0),MATCH(G12,'قرائت کنتور'!$1:$1,0)),0)</f>
        <v>17265</v>
      </c>
      <c r="Y12" s="188">
        <f>IFERROR(INDEX('قرائت کنتور'!A:AZ,MATCH(A12&amp;"-"&amp;Y$1,'قرائت کنتور'!B:B,0),MATCH(L12,'قرائت کنتور'!$1:$1,0)),0)</f>
        <v>42440</v>
      </c>
      <c r="Z12" s="188">
        <f>IFERROR(INDEX('قرائت کنتور'!A:AZ,MATCH(A12&amp;"-"&amp;Y$1,'قرائت کنتور'!B:B,0),MATCH(G12,'قرائت کنتور'!$1:$1,0)),0)</f>
        <v>42697</v>
      </c>
      <c r="AA12" s="188">
        <f>IFERROR(INDEX('قرائت کنتور'!A:AZ,MATCH(A12&amp;"-"&amp;AA$1,'قرائت کنتور'!B:B,0),MATCH(L12,'قرائت کنتور'!$1:$1,0)),0)</f>
        <v>38498</v>
      </c>
      <c r="AB12" s="188">
        <f>IFERROR(INDEX('قرائت کنتور'!A:AZ,MATCH(A12&amp;"-"&amp;AA$1,'قرائت کنتور'!B:B,0),MATCH(G12,'قرائت کنتور'!$1:$1,0)),0)</f>
        <v>39195</v>
      </c>
      <c r="AC12" s="265"/>
      <c r="AD12" s="188">
        <f t="shared" si="3"/>
        <v>140</v>
      </c>
      <c r="AE12" s="188">
        <f t="shared" si="4"/>
        <v>327</v>
      </c>
      <c r="AF12" s="188">
        <f t="shared" si="5"/>
        <v>257</v>
      </c>
      <c r="AG12" s="188">
        <f t="shared" si="6"/>
        <v>697</v>
      </c>
      <c r="AH12" s="188">
        <f t="shared" si="7"/>
        <v>724</v>
      </c>
      <c r="AI12" s="188">
        <f t="shared" si="8"/>
        <v>1</v>
      </c>
      <c r="AJ12" s="188" t="str">
        <f t="shared" si="9"/>
        <v>0</v>
      </c>
      <c r="AK12" s="265"/>
      <c r="AL12" s="254">
        <f t="shared" si="10"/>
        <v>0.72041227532799856</v>
      </c>
      <c r="AM12" s="254">
        <f t="shared" si="11"/>
        <v>0.24928465383274667</v>
      </c>
      <c r="AN12" s="265"/>
      <c r="AO12" s="188">
        <f>IFERROR(INDEX('تعرفه ها'!A:Z,MATCH(P12&amp;"-"&amp;AO$1,'تعرفه ها'!C:C,0),MATCH(F12,'تعرفه ها'!$2:$2,0),1),"---")</f>
        <v>1115</v>
      </c>
      <c r="AP12" s="188">
        <f>IFERROR(INDEX('تعرفه ها'!A:Z,MATCH(P12&amp;"-"&amp;AP$1,'تعرفه ها'!C:C,0),MATCH(F12,'تعرفه ها'!$2:$2,0),1),"---")</f>
        <v>558</v>
      </c>
      <c r="AQ12" s="188">
        <f>IFERROR(INDEX('تعرفه ها'!A:Z,MATCH(P12&amp;"-"&amp;AQ$1,'تعرفه ها'!C:C,0),MATCH(F12,'تعرفه ها'!$2:$2,0),1),"---")</f>
        <v>279</v>
      </c>
      <c r="AR12" s="188">
        <f>IFERROR(INDEX('تعرفه ها'!A:Z,MATCH(P12&amp;"-"&amp;AR$1,'تعرفه ها'!C:C,0),MATCH(F12,'تعرفه ها'!$2:$2,0),1),"---")</f>
        <v>550</v>
      </c>
      <c r="AS12" s="265"/>
      <c r="AT12" s="415">
        <f t="shared" si="12"/>
        <v>156100</v>
      </c>
      <c r="AU12" s="415">
        <f t="shared" si="13"/>
        <v>182466</v>
      </c>
      <c r="AV12" s="415">
        <f t="shared" si="14"/>
        <v>71703</v>
      </c>
      <c r="AW12" s="415">
        <f t="shared" si="15"/>
        <v>383350</v>
      </c>
      <c r="AX12" s="415">
        <f t="shared" si="16"/>
        <v>793619</v>
      </c>
      <c r="AY12" s="415">
        <f>IFERROR(AH12*INDEX('تعرفه ها'!A:Z,MATCH("عوارض برق به ازاء هر کیلووات",'تعرفه ها'!$C:$C,0),MATCH(F12,'تعرفه ها'!$2:$2,0)),"---")</f>
        <v>36200</v>
      </c>
      <c r="AZ12" s="415">
        <f t="shared" si="17"/>
        <v>102274</v>
      </c>
      <c r="BA12" s="415">
        <f>IFERROR(ROUND(((AX12+AY12+AZ12)*INDEX('تعرفه ها'!A:Z,MATCH("هزینه نگهداری و تعمیرات شبکه برق",'تعرفه ها'!$C:$C,0),MATCH(F12,'تعرفه ها'!$2:$2,0))/100),0),"---")</f>
        <v>93209</v>
      </c>
      <c r="BB12" s="415">
        <f>IFERROR(IF(P12="دیماندی",ROUND(AJ12*INDEX('تعرفه ها'!A:Z,MATCH(BB$1,'تعرفه ها'!$C:$C,0),MATCH(F12,'تعرفه ها'!$2:$2,0))*J12/30,0),0),"---")</f>
        <v>0</v>
      </c>
      <c r="BC12" s="415"/>
      <c r="BD12" s="54">
        <f>IFERROR(IF(INDEX('اطلاعات دوره'!A:Z,MATCH(G12,'اطلاعات دوره'!C:C,0),MATCH("برق",'اطلاعات دوره'!$1:$1,0))="دارد",ROUND(AX12*INDEX('تعرفه ها'!A:Z,MATCH("پیک فصلی برق",'تعرفه ها'!$C:$C,0),MATCH(F12,'تعرفه ها'!$2:$2,0))/100,0),0),"---")</f>
        <v>0</v>
      </c>
      <c r="BE12" s="415">
        <f>IFERROR(ROUND(((AX12+AY12+AZ12+BA12+BB12+BC12+BD12)*INDEX('تعرفه ها'!A:Z,MATCH("مالیات برق",'تعرفه ها'!$C:$C,0),MATCH(F12,'تعرفه ها'!$2:$2,0))/100),0),"---")</f>
        <v>0</v>
      </c>
      <c r="BF12" s="415">
        <f t="shared" si="18"/>
        <v>1025302</v>
      </c>
      <c r="BG12" s="415">
        <v>654000</v>
      </c>
      <c r="BH12" s="415">
        <f t="shared" si="19"/>
        <v>1679302</v>
      </c>
      <c r="BI12" s="54">
        <f t="shared" si="20"/>
        <v>302</v>
      </c>
      <c r="BJ12" s="55">
        <f t="shared" si="21"/>
        <v>1679000</v>
      </c>
      <c r="BK12" s="262"/>
      <c r="BL12" s="183" t="str">
        <f>IFERROR(IF(INDEX(پرداخت!A:AZ,MATCH(A12&amp;" - "&amp;"برق",پرداخت!$B:$B,0),MATCH(G12,پرداخت!$1:$1,0))="نشده","نشده","شده"),"---")</f>
        <v>نشده</v>
      </c>
      <c r="BN12" s="257"/>
      <c r="BO12" s="257"/>
      <c r="BP12" s="257"/>
      <c r="BQ12" s="257"/>
      <c r="BR12" s="257"/>
      <c r="BS12" s="257"/>
      <c r="BT12" s="257"/>
      <c r="BU12" s="257"/>
      <c r="BV12" s="257"/>
      <c r="BW12" s="257"/>
      <c r="BX12" s="257"/>
      <c r="BY12" s="257"/>
      <c r="BZ12" s="257"/>
      <c r="CA12" s="257"/>
      <c r="CB12" s="257"/>
      <c r="CC12" s="257"/>
      <c r="CD12" s="257"/>
      <c r="CE12" s="257"/>
      <c r="CF12" s="257"/>
      <c r="CG12" s="257"/>
      <c r="CH12"/>
      <c r="CI12"/>
      <c r="CJ12"/>
      <c r="CK12"/>
    </row>
    <row r="13" spans="1:89" ht="33.75" hidden="1">
      <c r="A13" s="171" t="s">
        <v>223</v>
      </c>
      <c r="B13" s="47">
        <f>IFERROR(INDEX('اطلاعات انشعابات شرکتها'!A:BB,MATCH(A13,'اطلاعات انشعابات شرکتها'!A:A,0),MATCH(B$1,'اطلاعات انشعابات شرکتها'!$1:$1,0)),0)</f>
        <v>114</v>
      </c>
      <c r="C13" s="48">
        <f>IFERROR(INDEX('اطلاعات انشعابات شرکتها'!A:BB,MATCH(A13,'اطلاعات انشعابات شرکتها'!A:A,0),MATCH(C$1,'اطلاعات انشعابات شرکتها'!$1:$1,0)),0)</f>
        <v>0</v>
      </c>
      <c r="D13" s="45"/>
      <c r="E13" s="171">
        <v>4</v>
      </c>
      <c r="F13" s="170">
        <v>98</v>
      </c>
      <c r="G13" s="188" t="str">
        <f t="shared" si="0"/>
        <v>98/4</v>
      </c>
      <c r="H13" s="188" t="str">
        <f>IFERROR(INDEX('اطلاعات دوره'!A:Z,MATCH(G13,'اطلاعات دوره'!C:C,0),MATCH(H$1,'اطلاعات دوره'!$1:$1,0)),0)</f>
        <v>98/10/01</v>
      </c>
      <c r="I13" s="188" t="str">
        <f>IFERROR(INDEX('اطلاعات دوره'!A:Z,MATCH(G13,'اطلاعات دوره'!C:C,0),MATCH(I$1,'اطلاعات دوره'!$1:$1,0)),0)</f>
        <v>98/12/29</v>
      </c>
      <c r="J13" s="188">
        <f>IFERROR(INDEX('اطلاعات دوره'!A:Z,MATCH(G13,'اطلاعات دوره'!C:C,0),MATCH(J$1,'اطلاعات دوره'!$1:$1,0)),0)</f>
        <v>89</v>
      </c>
      <c r="K13" s="265"/>
      <c r="L13" s="188" t="str">
        <f>IFERROR(INDEX('اطلاعات دوره'!A:Z,MATCH(G13,'اطلاعات دوره'!C:C,0)-1,MATCH("عنوان",'اطلاعات دوره'!$1:$1,0)),"---")</f>
        <v>98/3</v>
      </c>
      <c r="M13" s="188" t="str">
        <f t="shared" si="1"/>
        <v>پدیده انرژی پارسیان-98/3</v>
      </c>
      <c r="N13" s="188" t="str">
        <f t="shared" si="2"/>
        <v>پدیده انرژی پارسیان-98/4</v>
      </c>
      <c r="O13" s="265"/>
      <c r="P13" s="188" t="str">
        <f>IFERROR(INDEX('اطلاعات انشعابات شرکتها'!A:BB,MATCH(A13,'اطلاعات انشعابات شرکتها'!A:A,0),MATCH(P$1,'اطلاعات انشعابات شرکتها'!$1:$1,0)),0)</f>
        <v>غیر دیماندی</v>
      </c>
      <c r="Q13" s="188">
        <f>IFERROR(INDEX('اطلاعات انشعابات شرکتها'!A:BB,MATCH(A13,'اطلاعات انشعابات شرکتها'!A:A,0),MATCH(Q$1,'اطلاعات انشعابات شرکتها'!$1:$1,0)),0)</f>
        <v>19</v>
      </c>
      <c r="R13" s="188" t="str">
        <f>IFERROR(INDEX('اطلاعات انشعابات شرکتها'!A:BB,MATCH(A13,'اطلاعات انشعابات شرکتها'!A:A,0),MATCH(R$1,'اطلاعات انشعابات شرکتها'!$1:$1,0)),0)</f>
        <v>1</v>
      </c>
      <c r="S13" s="265"/>
      <c r="T13" s="188">
        <f>IFERROR(INDEX('قرائت کنتور'!A:AZ,MATCH(A13&amp;"-"&amp;T$1,'قرائت کنتور'!B:B,0),MATCH(G13,'قرائت کنتور'!$1:$1,0)),0)</f>
        <v>6</v>
      </c>
      <c r="U13" s="188">
        <f>IFERROR(INDEX('قرائت کنتور'!A:AZ,MATCH(A13&amp;"-"&amp;U$1,'قرائت کنتور'!B:B,0),MATCH(L13,'قرائت کنتور'!$1:$1,0)),0)</f>
        <v>9459</v>
      </c>
      <c r="V13" s="188">
        <f>IFERROR(INDEX('قرائت کنتور'!A:AZ,MATCH(A13&amp;"-"&amp;U$1,'قرائت کنتور'!B:B,0),MATCH(G13,'قرائت کنتور'!$1:$1,0)),0)</f>
        <v>9908</v>
      </c>
      <c r="W13" s="188">
        <f>IFERROR(INDEX('قرائت کنتور'!A:AZ,MATCH(A13&amp;"-"&amp;W$1,'قرائت کنتور'!B:B,0),MATCH(L13,'قرائت کنتور'!$1:$1,0)),0)</f>
        <v>35119</v>
      </c>
      <c r="X13" s="188">
        <f>IFERROR(INDEX('قرائت کنتور'!A:AZ,MATCH(A13&amp;"-"&amp;W$1,'قرائت کنتور'!B:B,0),MATCH(G13,'قرائت کنتور'!$1:$1,0)),0)</f>
        <v>37611</v>
      </c>
      <c r="Y13" s="188">
        <f>IFERROR(INDEX('قرائت کنتور'!A:AZ,MATCH(A13&amp;"-"&amp;Y$1,'قرائت کنتور'!B:B,0),MATCH(L13,'قرائت کنتور'!$1:$1,0)),0)</f>
        <v>7762</v>
      </c>
      <c r="Z13" s="188">
        <f>IFERROR(INDEX('قرائت کنتور'!A:AZ,MATCH(A13&amp;"-"&amp;Y$1,'قرائت کنتور'!B:B,0),MATCH(G13,'قرائت کنتور'!$1:$1,0)),0)</f>
        <v>8191</v>
      </c>
      <c r="AA13" s="188">
        <f>IFERROR(INDEX('قرائت کنتور'!A:AZ,MATCH(A13&amp;"-"&amp;AA$1,'قرائت کنتور'!B:B,0),MATCH(L13,'قرائت کنتور'!$1:$1,0)),0)</f>
        <v>32890</v>
      </c>
      <c r="AB13" s="188">
        <f>IFERROR(INDEX('قرائت کنتور'!A:AZ,MATCH(A13&amp;"-"&amp;AA$1,'قرائت کنتور'!B:B,0),MATCH(G13,'قرائت کنتور'!$1:$1,0)),0)</f>
        <v>34091</v>
      </c>
      <c r="AC13" s="265"/>
      <c r="AD13" s="188">
        <f t="shared" si="3"/>
        <v>449</v>
      </c>
      <c r="AE13" s="188">
        <f t="shared" si="4"/>
        <v>2492</v>
      </c>
      <c r="AF13" s="188">
        <f t="shared" si="5"/>
        <v>429</v>
      </c>
      <c r="AG13" s="188">
        <f t="shared" si="6"/>
        <v>1201</v>
      </c>
      <c r="AH13" s="188">
        <f t="shared" si="7"/>
        <v>3370</v>
      </c>
      <c r="AI13" s="188">
        <f t="shared" si="8"/>
        <v>6</v>
      </c>
      <c r="AJ13" s="188" t="str">
        <f t="shared" si="9"/>
        <v>0</v>
      </c>
      <c r="AK13" s="265"/>
      <c r="AL13" s="254">
        <f t="shared" si="10"/>
        <v>0.94196935605183829</v>
      </c>
      <c r="AM13" s="254" t="str">
        <f t="shared" si="11"/>
        <v>0</v>
      </c>
      <c r="AN13" s="265"/>
      <c r="AO13" s="188">
        <f>IFERROR(INDEX('تعرفه ها'!A:Z,MATCH(P13&amp;"-"&amp;AO$1,'تعرفه ها'!C:C,0),MATCH(F13,'تعرفه ها'!$2:$2,0),1),"---")</f>
        <v>1115</v>
      </c>
      <c r="AP13" s="188">
        <f>IFERROR(INDEX('تعرفه ها'!A:Z,MATCH(P13&amp;"-"&amp;AP$1,'تعرفه ها'!C:C,0),MATCH(F13,'تعرفه ها'!$2:$2,0),1),"---")</f>
        <v>558</v>
      </c>
      <c r="AQ13" s="188">
        <f>IFERROR(INDEX('تعرفه ها'!A:Z,MATCH(P13&amp;"-"&amp;AQ$1,'تعرفه ها'!C:C,0),MATCH(F13,'تعرفه ها'!$2:$2,0),1),"---")</f>
        <v>279</v>
      </c>
      <c r="AR13" s="188">
        <f>IFERROR(INDEX('تعرفه ها'!A:Z,MATCH(P13&amp;"-"&amp;AR$1,'تعرفه ها'!C:C,0),MATCH(F13,'تعرفه ها'!$2:$2,0),1),"---")</f>
        <v>550</v>
      </c>
      <c r="AS13" s="265"/>
      <c r="AT13" s="415">
        <f t="shared" si="12"/>
        <v>500635</v>
      </c>
      <c r="AU13" s="415">
        <f t="shared" si="13"/>
        <v>1390536</v>
      </c>
      <c r="AV13" s="415">
        <f t="shared" si="14"/>
        <v>119691</v>
      </c>
      <c r="AW13" s="415">
        <f t="shared" si="15"/>
        <v>660550</v>
      </c>
      <c r="AX13" s="415">
        <f t="shared" si="16"/>
        <v>2671412</v>
      </c>
      <c r="AY13" s="415">
        <f>IFERROR(AH13*INDEX('تعرفه ها'!A:Z,MATCH("عوارض برق به ازاء هر کیلووات",'تعرفه ها'!$C:$C,0),MATCH(F13,'تعرفه ها'!$2:$2,0)),"---")</f>
        <v>168500</v>
      </c>
      <c r="AZ13" s="415">
        <f t="shared" si="17"/>
        <v>0</v>
      </c>
      <c r="BA13" s="415">
        <f>IFERROR(ROUND(((AX13+AY13+AZ13)*INDEX('تعرفه ها'!A:Z,MATCH("هزینه نگهداری و تعمیرات شبکه برق",'تعرفه ها'!$C:$C,0),MATCH(F13,'تعرفه ها'!$2:$2,0))/100),0),"---")</f>
        <v>283991</v>
      </c>
      <c r="BB13" s="415">
        <f>IFERROR(IF(P13="دیماندی",ROUND(AJ13*INDEX('تعرفه ها'!A:Z,MATCH(BB$1,'تعرفه ها'!$C:$C,0),MATCH(F13,'تعرفه ها'!$2:$2,0))*J13/30,0),0),"---")</f>
        <v>0</v>
      </c>
      <c r="BC13" s="415"/>
      <c r="BD13" s="54">
        <f>IFERROR(IF(INDEX('اطلاعات دوره'!A:Z,MATCH(G13,'اطلاعات دوره'!C:C,0),MATCH("برق",'اطلاعات دوره'!$1:$1,0))="دارد",ROUND(AX13*INDEX('تعرفه ها'!A:Z,MATCH("پیک فصلی برق",'تعرفه ها'!$C:$C,0),MATCH(F13,'تعرفه ها'!$2:$2,0))/100,0),0),"---")</f>
        <v>0</v>
      </c>
      <c r="BE13" s="415">
        <f>IFERROR(ROUND(((AX13+AY13+AZ13+BA13+BB13+BC13+BD13)*INDEX('تعرفه ها'!A:Z,MATCH("مالیات برق",'تعرفه ها'!$C:$C,0),MATCH(F13,'تعرفه ها'!$2:$2,0))/100),0),"---")</f>
        <v>0</v>
      </c>
      <c r="BF13" s="415">
        <f t="shared" si="18"/>
        <v>3123903</v>
      </c>
      <c r="BG13" s="415">
        <v>1608950</v>
      </c>
      <c r="BH13" s="415">
        <f t="shared" si="19"/>
        <v>4732853</v>
      </c>
      <c r="BI13" s="54">
        <f t="shared" si="20"/>
        <v>853</v>
      </c>
      <c r="BJ13" s="55">
        <f t="shared" si="21"/>
        <v>4732000</v>
      </c>
      <c r="BK13" s="262"/>
      <c r="BL13" s="183" t="str">
        <f>IFERROR(IF(INDEX(پرداخت!A:AZ,MATCH(A13&amp;" - "&amp;"برق",پرداخت!$B:$B,0),MATCH(G13,پرداخت!$1:$1,0))="نشده","نشده","شده"),"---")</f>
        <v>نشده</v>
      </c>
      <c r="BN13" s="257"/>
      <c r="BO13" s="257"/>
      <c r="BP13" s="257"/>
      <c r="BQ13" s="257"/>
      <c r="BR13" s="257"/>
      <c r="BS13" s="257"/>
      <c r="BT13" s="257"/>
      <c r="BU13" s="257"/>
      <c r="BV13" s="257"/>
      <c r="BW13" s="257"/>
      <c r="BX13" s="257"/>
      <c r="BY13" s="257"/>
      <c r="BZ13" s="257"/>
      <c r="CA13" s="257"/>
      <c r="CB13" s="257"/>
      <c r="CC13" s="257"/>
      <c r="CD13" s="257"/>
      <c r="CE13" s="257"/>
      <c r="CF13" s="257"/>
      <c r="CG13" s="257"/>
      <c r="CH13"/>
      <c r="CI13"/>
      <c r="CJ13"/>
      <c r="CK13"/>
    </row>
    <row r="14" spans="1:89" ht="33.75" hidden="1">
      <c r="A14" s="171" t="s">
        <v>224</v>
      </c>
      <c r="B14" s="47">
        <f>IFERROR(INDEX('اطلاعات انشعابات شرکتها'!A:BB,MATCH(A14,'اطلاعات انشعابات شرکتها'!A:A,0),MATCH(B$1,'اطلاعات انشعابات شرکتها'!$1:$1,0)),0)</f>
        <v>115</v>
      </c>
      <c r="C14" s="48">
        <f>IFERROR(INDEX('اطلاعات انشعابات شرکتها'!A:BB,MATCH(A14,'اطلاعات انشعابات شرکتها'!A:A,0),MATCH(C$1,'اطلاعات انشعابات شرکتها'!$1:$1,0)),0)</f>
        <v>0</v>
      </c>
      <c r="D14" s="45"/>
      <c r="E14" s="171">
        <v>4</v>
      </c>
      <c r="F14" s="170">
        <v>98</v>
      </c>
      <c r="G14" s="188" t="str">
        <f t="shared" si="0"/>
        <v>98/4</v>
      </c>
      <c r="H14" s="188" t="str">
        <f>IFERROR(INDEX('اطلاعات دوره'!A:Z,MATCH(G14,'اطلاعات دوره'!C:C,0),MATCH(H$1,'اطلاعات دوره'!$1:$1,0)),0)</f>
        <v>98/10/01</v>
      </c>
      <c r="I14" s="188" t="str">
        <f>IFERROR(INDEX('اطلاعات دوره'!A:Z,MATCH(G14,'اطلاعات دوره'!C:C,0),MATCH(I$1,'اطلاعات دوره'!$1:$1,0)),0)</f>
        <v>98/12/29</v>
      </c>
      <c r="J14" s="188">
        <f>IFERROR(INDEX('اطلاعات دوره'!A:Z,MATCH(G14,'اطلاعات دوره'!C:C,0),MATCH(J$1,'اطلاعات دوره'!$1:$1,0)),0)</f>
        <v>89</v>
      </c>
      <c r="K14" s="265"/>
      <c r="L14" s="188" t="str">
        <f>IFERROR(INDEX('اطلاعات دوره'!A:Z,MATCH(G14,'اطلاعات دوره'!C:C,0)-1,MATCH("عنوان",'اطلاعات دوره'!$1:$1,0)),"---")</f>
        <v>98/3</v>
      </c>
      <c r="M14" s="188" t="str">
        <f t="shared" si="1"/>
        <v>پرتو صنعت پاژ-98/3</v>
      </c>
      <c r="N14" s="188" t="str">
        <f t="shared" si="2"/>
        <v>پرتو صنعت پاژ-98/4</v>
      </c>
      <c r="O14" s="265"/>
      <c r="P14" s="188" t="str">
        <f>IFERROR(INDEX('اطلاعات انشعابات شرکتها'!A:BB,MATCH(A14,'اطلاعات انشعابات شرکتها'!A:A,0),MATCH(P$1,'اطلاعات انشعابات شرکتها'!$1:$1,0)),0)</f>
        <v>دیماندی</v>
      </c>
      <c r="Q14" s="188">
        <f>IFERROR(INDEX('اطلاعات انشعابات شرکتها'!A:BB,MATCH(A14,'اطلاعات انشعابات شرکتها'!A:A,0),MATCH(Q$1,'اطلاعات انشعابات شرکتها'!$1:$1,0)),0)</f>
        <v>74</v>
      </c>
      <c r="R14" s="188" t="str">
        <f>IFERROR(INDEX('اطلاعات انشعابات شرکتها'!A:BB,MATCH(A14,'اطلاعات انشعابات شرکتها'!A:A,0),MATCH(R$1,'اطلاعات انشعابات شرکتها'!$1:$1,0)),0)</f>
        <v>20</v>
      </c>
      <c r="S14" s="265"/>
      <c r="T14" s="188">
        <f>IFERROR(INDEX('قرائت کنتور'!A:AZ,MATCH(A14&amp;"-"&amp;T$1,'قرائت کنتور'!B:B,0),MATCH(G14,'قرائت کنتور'!$1:$1,0)),0)</f>
        <v>1</v>
      </c>
      <c r="U14" s="188">
        <f>IFERROR(INDEX('قرائت کنتور'!A:AZ,MATCH(A14&amp;"-"&amp;U$1,'قرائت کنتور'!B:B,0),MATCH(L14,'قرائت کنتور'!$1:$1,0)),0)</f>
        <v>17767</v>
      </c>
      <c r="V14" s="188">
        <f>IFERROR(INDEX('قرائت کنتور'!A:AZ,MATCH(A14&amp;"-"&amp;U$1,'قرائت کنتور'!B:B,0),MATCH(G14,'قرائت کنتور'!$1:$1,0)),0)</f>
        <v>18971</v>
      </c>
      <c r="W14" s="188">
        <f>IFERROR(INDEX('قرائت کنتور'!A:AZ,MATCH(A14&amp;"-"&amp;W$1,'قرائت کنتور'!B:B,0),MATCH(L14,'قرائت کنتور'!$1:$1,0)),0)</f>
        <v>5517</v>
      </c>
      <c r="X14" s="188">
        <f>IFERROR(INDEX('قرائت کنتور'!A:AZ,MATCH(A14&amp;"-"&amp;W$1,'قرائت کنتور'!B:B,0),MATCH(G14,'قرائت کنتور'!$1:$1,0)),0)</f>
        <v>5882</v>
      </c>
      <c r="Y14" s="188">
        <f>IFERROR(INDEX('قرائت کنتور'!A:AZ,MATCH(A14&amp;"-"&amp;Y$1,'قرائت کنتور'!B:B,0),MATCH(L14,'قرائت کنتور'!$1:$1,0)),0)</f>
        <v>10557</v>
      </c>
      <c r="Z14" s="188">
        <f>IFERROR(INDEX('قرائت کنتور'!A:AZ,MATCH(A14&amp;"-"&amp;Y$1,'قرائت کنتور'!B:B,0),MATCH(G14,'قرائت کنتور'!$1:$1,0)),0)</f>
        <v>11338</v>
      </c>
      <c r="AA14" s="188">
        <f>IFERROR(INDEX('قرائت کنتور'!A:AZ,MATCH(A14&amp;"-"&amp;AA$1,'قرائت کنتور'!B:B,0),MATCH(L14,'قرائت کنتور'!$1:$1,0)),0)</f>
        <v>25218</v>
      </c>
      <c r="AB14" s="188">
        <f>IFERROR(INDEX('قرائت کنتور'!A:AZ,MATCH(A14&amp;"-"&amp;AA$1,'قرائت کنتور'!B:B,0),MATCH(G14,'قرائت کنتور'!$1:$1,0)),0)</f>
        <v>26450</v>
      </c>
      <c r="AC14" s="265"/>
      <c r="AD14" s="188">
        <f t="shared" si="3"/>
        <v>24080</v>
      </c>
      <c r="AE14" s="188">
        <f t="shared" si="4"/>
        <v>7300</v>
      </c>
      <c r="AF14" s="188">
        <f t="shared" si="5"/>
        <v>15620</v>
      </c>
      <c r="AG14" s="188">
        <f t="shared" si="6"/>
        <v>24640</v>
      </c>
      <c r="AH14" s="188">
        <f t="shared" si="7"/>
        <v>47000</v>
      </c>
      <c r="AI14" s="188">
        <f t="shared" si="8"/>
        <v>20</v>
      </c>
      <c r="AJ14" s="188">
        <f t="shared" si="9"/>
        <v>66.600000000000009</v>
      </c>
      <c r="AK14" s="265"/>
      <c r="AL14" s="254">
        <f t="shared" si="10"/>
        <v>0.88566919447577075</v>
      </c>
      <c r="AM14" s="254">
        <f t="shared" si="11"/>
        <v>1.6180765474982595E-2</v>
      </c>
      <c r="AN14" s="265"/>
      <c r="AO14" s="188">
        <f>IFERROR(INDEX('تعرفه ها'!A:Z,MATCH(P14&amp;"-"&amp;AO$1,'تعرفه ها'!C:C,0),MATCH(F14,'تعرفه ها'!$2:$2,0),1),"---")</f>
        <v>879</v>
      </c>
      <c r="AP14" s="188">
        <f>IFERROR(INDEX('تعرفه ها'!A:Z,MATCH(P14&amp;"-"&amp;AP$1,'تعرفه ها'!C:C,0),MATCH(F14,'تعرفه ها'!$2:$2,0),1),"---")</f>
        <v>439</v>
      </c>
      <c r="AQ14" s="188">
        <f>IFERROR(INDEX('تعرفه ها'!A:Z,MATCH(P14&amp;"-"&amp;AQ$1,'تعرفه ها'!C:C,0),MATCH(F14,'تعرفه ها'!$2:$2,0),1),"---")</f>
        <v>220</v>
      </c>
      <c r="AR14" s="188">
        <f>IFERROR(INDEX('تعرفه ها'!A:Z,MATCH(P14&amp;"-"&amp;AR$1,'تعرفه ها'!C:C,0),MATCH(F14,'تعرفه ها'!$2:$2,0),1),"---")</f>
        <v>550</v>
      </c>
      <c r="AS14" s="265"/>
      <c r="AT14" s="415">
        <f t="shared" si="12"/>
        <v>21166320</v>
      </c>
      <c r="AU14" s="415">
        <f t="shared" si="13"/>
        <v>3204700</v>
      </c>
      <c r="AV14" s="415">
        <f t="shared" si="14"/>
        <v>3436400</v>
      </c>
      <c r="AW14" s="415">
        <f t="shared" si="15"/>
        <v>13552000</v>
      </c>
      <c r="AX14" s="415">
        <f t="shared" si="16"/>
        <v>41359420</v>
      </c>
      <c r="AY14" s="415">
        <f>IFERROR(AH14*INDEX('تعرفه ها'!A:Z,MATCH("عوارض برق به ازاء هر کیلووات",'تعرفه ها'!$C:$C,0),MATCH(F14,'تعرفه ها'!$2:$2,0)),"---")</f>
        <v>2350000</v>
      </c>
      <c r="AZ14" s="415">
        <f t="shared" si="17"/>
        <v>449945</v>
      </c>
      <c r="BA14" s="415">
        <f>IFERROR(ROUND(((AX14+AY14+AZ14)*INDEX('تعرفه ها'!A:Z,MATCH("هزینه نگهداری و تعمیرات شبکه برق",'تعرفه ها'!$C:$C,0),MATCH(F14,'تعرفه ها'!$2:$2,0))/100),0),"---")</f>
        <v>4415937</v>
      </c>
      <c r="BB14" s="415">
        <f>IFERROR(IF(P14="دیماندی",ROUND(AJ14*INDEX('تعرفه ها'!A:Z,MATCH(BB$1,'تعرفه ها'!$C:$C,0),MATCH(F14,'تعرفه ها'!$2:$2,0))*J14/30,0),0),"---")</f>
        <v>5489958</v>
      </c>
      <c r="BC14" s="415"/>
      <c r="BD14" s="54">
        <f>IFERROR(IF(INDEX('اطلاعات دوره'!A:Z,MATCH(G14,'اطلاعات دوره'!C:C,0),MATCH("برق",'اطلاعات دوره'!$1:$1,0))="دارد",ROUND(AX14*INDEX('تعرفه ها'!A:Z,MATCH("پیک فصلی برق",'تعرفه ها'!$C:$C,0),MATCH(F14,'تعرفه ها'!$2:$2,0))/100,0),0),"---")</f>
        <v>0</v>
      </c>
      <c r="BE14" s="415">
        <f>IFERROR(ROUND(((AX14+AY14+AZ14+BA14+BB14+BC14+BD14)*INDEX('تعرفه ها'!A:Z,MATCH("مالیات برق",'تعرفه ها'!$C:$C,0),MATCH(F14,'تعرفه ها'!$2:$2,0))/100),0),"---")</f>
        <v>0</v>
      </c>
      <c r="BF14" s="415">
        <f t="shared" si="18"/>
        <v>54065260</v>
      </c>
      <c r="BG14" s="415">
        <v>102475000</v>
      </c>
      <c r="BH14" s="415">
        <f t="shared" si="19"/>
        <v>156540260</v>
      </c>
      <c r="BI14" s="54">
        <f t="shared" si="20"/>
        <v>260</v>
      </c>
      <c r="BJ14" s="55">
        <f t="shared" si="21"/>
        <v>156540000</v>
      </c>
      <c r="BK14" s="262"/>
      <c r="BL14" s="183" t="str">
        <f>IFERROR(IF(INDEX(پرداخت!A:AZ,MATCH(A14&amp;" - "&amp;"برق",پرداخت!$B:$B,0),MATCH(G14,پرداخت!$1:$1,0))="نشده","نشده","شده"),"---")</f>
        <v>نشده</v>
      </c>
      <c r="BN14" s="257"/>
      <c r="BO14" s="257"/>
      <c r="BP14" s="257"/>
      <c r="BQ14" s="257"/>
      <c r="BR14" s="257"/>
      <c r="BS14" s="257"/>
      <c r="BT14" s="257"/>
      <c r="BU14" s="257"/>
      <c r="BV14" s="257"/>
      <c r="BW14" s="257"/>
      <c r="BX14" s="257"/>
      <c r="BY14" s="257"/>
      <c r="BZ14" s="257"/>
      <c r="CA14" s="257"/>
      <c r="CB14" s="257"/>
      <c r="CC14" s="257"/>
      <c r="CD14" s="257"/>
      <c r="CE14" s="257"/>
      <c r="CF14" s="257"/>
      <c r="CG14" s="257"/>
      <c r="CH14"/>
      <c r="CI14"/>
      <c r="CJ14"/>
      <c r="CK14"/>
    </row>
    <row r="15" spans="1:89" ht="33.75" hidden="1">
      <c r="A15" s="171" t="s">
        <v>225</v>
      </c>
      <c r="B15" s="47">
        <f>IFERROR(INDEX('اطلاعات انشعابات شرکتها'!A:BB,MATCH(A15,'اطلاعات انشعابات شرکتها'!A:A,0),MATCH(B$1,'اطلاعات انشعابات شرکتها'!$1:$1,0)),0)</f>
        <v>116</v>
      </c>
      <c r="C15" s="48">
        <f>IFERROR(INDEX('اطلاعات انشعابات شرکتها'!A:BB,MATCH(A15,'اطلاعات انشعابات شرکتها'!A:A,0),MATCH(C$1,'اطلاعات انشعابات شرکتها'!$1:$1,0)),0)</f>
        <v>0</v>
      </c>
      <c r="D15" s="45"/>
      <c r="E15" s="171">
        <v>4</v>
      </c>
      <c r="F15" s="170">
        <v>98</v>
      </c>
      <c r="G15" s="188" t="str">
        <f t="shared" si="0"/>
        <v>98/4</v>
      </c>
      <c r="H15" s="188" t="str">
        <f>IFERROR(INDEX('اطلاعات دوره'!A:Z,MATCH(G15,'اطلاعات دوره'!C:C,0),MATCH(H$1,'اطلاعات دوره'!$1:$1,0)),0)</f>
        <v>98/10/01</v>
      </c>
      <c r="I15" s="188" t="str">
        <f>IFERROR(INDEX('اطلاعات دوره'!A:Z,MATCH(G15,'اطلاعات دوره'!C:C,0),MATCH(I$1,'اطلاعات دوره'!$1:$1,0)),0)</f>
        <v>98/12/29</v>
      </c>
      <c r="J15" s="188">
        <f>IFERROR(INDEX('اطلاعات دوره'!A:Z,MATCH(G15,'اطلاعات دوره'!C:C,0),MATCH(J$1,'اطلاعات دوره'!$1:$1,0)),0)</f>
        <v>89</v>
      </c>
      <c r="K15" s="265"/>
      <c r="L15" s="188" t="str">
        <f>IFERROR(INDEX('اطلاعات دوره'!A:Z,MATCH(G15,'اطلاعات دوره'!C:C,0)-1,MATCH("عنوان",'اطلاعات دوره'!$1:$1,0)),"---")</f>
        <v>98/3</v>
      </c>
      <c r="M15" s="188" t="str">
        <f t="shared" si="1"/>
        <v>پروتئین نو ترکیب طاها (1)-98/3</v>
      </c>
      <c r="N15" s="188" t="str">
        <f t="shared" si="2"/>
        <v>پروتئین نو ترکیب طاها (1)-98/4</v>
      </c>
      <c r="O15" s="265"/>
      <c r="P15" s="188" t="str">
        <f>IFERROR(INDEX('اطلاعات انشعابات شرکتها'!A:BB,MATCH(A15,'اطلاعات انشعابات شرکتها'!A:A,0),MATCH(P$1,'اطلاعات انشعابات شرکتها'!$1:$1,0)),0)</f>
        <v>دیماندی</v>
      </c>
      <c r="Q15" s="188">
        <f>IFERROR(INDEX('اطلاعات انشعابات شرکتها'!A:BB,MATCH(A15,'اطلاعات انشعابات شرکتها'!A:A,0),MATCH(Q$1,'اطلاعات انشعابات شرکتها'!$1:$1,0)),0)</f>
        <v>30</v>
      </c>
      <c r="R15" s="188" t="str">
        <f>IFERROR(INDEX('اطلاعات انشعابات شرکتها'!A:BB,MATCH(A15,'اطلاعات انشعابات شرکتها'!A:A,0),MATCH(R$1,'اطلاعات انشعابات شرکتها'!$1:$1,0)),0)</f>
        <v>1</v>
      </c>
      <c r="S15" s="265"/>
      <c r="T15" s="188">
        <f>IFERROR(INDEX('قرائت کنتور'!A:AZ,MATCH(A15&amp;"-"&amp;T$1,'قرائت کنتور'!B:B,0),MATCH(G15,'قرائت کنتور'!$1:$1,0)),0)</f>
        <v>11</v>
      </c>
      <c r="U15" s="188">
        <f>IFERROR(INDEX('قرائت کنتور'!A:AZ,MATCH(A15&amp;"-"&amp;U$1,'قرائت کنتور'!B:B,0),MATCH(L15,'قرائت کنتور'!$1:$1,0)),0)</f>
        <v>6492</v>
      </c>
      <c r="V15" s="188">
        <f>IFERROR(INDEX('قرائت کنتور'!A:AZ,MATCH(A15&amp;"-"&amp;U$1,'قرائت کنتور'!B:B,0),MATCH(G15,'قرائت کنتور'!$1:$1,0)),0)</f>
        <v>6982</v>
      </c>
      <c r="W15" s="188">
        <f>IFERROR(INDEX('قرائت کنتور'!A:AZ,MATCH(A15&amp;"-"&amp;W$1,'قرائت کنتور'!B:B,0),MATCH(L15,'قرائت کنتور'!$1:$1,0)),0)</f>
        <v>25169</v>
      </c>
      <c r="X15" s="188">
        <f>IFERROR(INDEX('قرائت کنتور'!A:AZ,MATCH(A15&amp;"-"&amp;W$1,'قرائت کنتور'!B:B,0),MATCH(G15,'قرائت کنتور'!$1:$1,0)),0)</f>
        <v>28465</v>
      </c>
      <c r="Y15" s="188">
        <f>IFERROR(INDEX('قرائت کنتور'!A:AZ,MATCH(A15&amp;"-"&amp;Y$1,'قرائت کنتور'!B:B,0),MATCH(L15,'قرائت کنتور'!$1:$1,0)),0)</f>
        <v>10463</v>
      </c>
      <c r="Z15" s="188">
        <f>IFERROR(INDEX('قرائت کنتور'!A:AZ,MATCH(A15&amp;"-"&amp;Y$1,'قرائت کنتور'!B:B,0),MATCH(G15,'قرائت کنتور'!$1:$1,0)),0)</f>
        <v>11112</v>
      </c>
      <c r="AA15" s="188">
        <f>IFERROR(INDEX('قرائت کنتور'!A:AZ,MATCH(A15&amp;"-"&amp;AA$1,'قرائت کنتور'!B:B,0),MATCH(L15,'قرائت کنتور'!$1:$1,0)),0)</f>
        <v>4274</v>
      </c>
      <c r="AB15" s="188">
        <f>IFERROR(INDEX('قرائت کنتور'!A:AZ,MATCH(A15&amp;"-"&amp;AA$1,'قرائت کنتور'!B:B,0),MATCH(G15,'قرائت کنتور'!$1:$1,0)),0)</f>
        <v>4322</v>
      </c>
      <c r="AC15" s="265"/>
      <c r="AD15" s="188">
        <f t="shared" si="3"/>
        <v>490</v>
      </c>
      <c r="AE15" s="188">
        <f t="shared" si="4"/>
        <v>3296</v>
      </c>
      <c r="AF15" s="188">
        <f t="shared" si="5"/>
        <v>649</v>
      </c>
      <c r="AG15" s="188">
        <f t="shared" si="6"/>
        <v>48</v>
      </c>
      <c r="AH15" s="188">
        <f t="shared" si="7"/>
        <v>4435</v>
      </c>
      <c r="AI15" s="188">
        <f t="shared" si="8"/>
        <v>11</v>
      </c>
      <c r="AJ15" s="188">
        <f t="shared" si="9"/>
        <v>27</v>
      </c>
      <c r="AK15" s="265"/>
      <c r="AL15" s="254">
        <f t="shared" si="10"/>
        <v>0.99994143649263012</v>
      </c>
      <c r="AM15" s="254" t="str">
        <f t="shared" si="11"/>
        <v>0</v>
      </c>
      <c r="AN15" s="265"/>
      <c r="AO15" s="188">
        <f>IFERROR(INDEX('تعرفه ها'!A:Z,MATCH(P15&amp;"-"&amp;AO$1,'تعرفه ها'!C:C,0),MATCH(F15,'تعرفه ها'!$2:$2,0),1),"---")</f>
        <v>879</v>
      </c>
      <c r="AP15" s="188">
        <f>IFERROR(INDEX('تعرفه ها'!A:Z,MATCH(P15&amp;"-"&amp;AP$1,'تعرفه ها'!C:C,0),MATCH(F15,'تعرفه ها'!$2:$2,0),1),"---")</f>
        <v>439</v>
      </c>
      <c r="AQ15" s="188">
        <f>IFERROR(INDEX('تعرفه ها'!A:Z,MATCH(P15&amp;"-"&amp;AQ$1,'تعرفه ها'!C:C,0),MATCH(F15,'تعرفه ها'!$2:$2,0),1),"---")</f>
        <v>220</v>
      </c>
      <c r="AR15" s="188">
        <f>IFERROR(INDEX('تعرفه ها'!A:Z,MATCH(P15&amp;"-"&amp;AR$1,'تعرفه ها'!C:C,0),MATCH(F15,'تعرفه ها'!$2:$2,0),1),"---")</f>
        <v>550</v>
      </c>
      <c r="AS15" s="265"/>
      <c r="AT15" s="415">
        <f t="shared" si="12"/>
        <v>430710</v>
      </c>
      <c r="AU15" s="415">
        <f t="shared" si="13"/>
        <v>1446944</v>
      </c>
      <c r="AV15" s="415">
        <f t="shared" si="14"/>
        <v>142780</v>
      </c>
      <c r="AW15" s="415">
        <f t="shared" si="15"/>
        <v>26400</v>
      </c>
      <c r="AX15" s="415">
        <f t="shared" si="16"/>
        <v>2046834</v>
      </c>
      <c r="AY15" s="415">
        <f>IFERROR(AH15*INDEX('تعرفه ها'!A:Z,MATCH("عوارض برق به ازاء هر کیلووات",'تعرفه ها'!$C:$C,0),MATCH(F15,'تعرفه ها'!$2:$2,0)),"---")</f>
        <v>221750</v>
      </c>
      <c r="AZ15" s="415">
        <f t="shared" si="17"/>
        <v>0</v>
      </c>
      <c r="BA15" s="415">
        <f>IFERROR(ROUND(((AX15+AY15+AZ15)*INDEX('تعرفه ها'!A:Z,MATCH("هزینه نگهداری و تعمیرات شبکه برق",'تعرفه ها'!$C:$C,0),MATCH(F15,'تعرفه ها'!$2:$2,0))/100),0),"---")</f>
        <v>226858</v>
      </c>
      <c r="BB15" s="415">
        <f>IFERROR(IF(P15="دیماندی",ROUND(AJ15*INDEX('تعرفه ها'!A:Z,MATCH(BB$1,'تعرفه ها'!$C:$C,0),MATCH(F15,'تعرفه ها'!$2:$2,0))*J15/30,0),0),"---")</f>
        <v>2225659</v>
      </c>
      <c r="BC15" s="415"/>
      <c r="BD15" s="54">
        <f>IFERROR(IF(INDEX('اطلاعات دوره'!A:Z,MATCH(G15,'اطلاعات دوره'!C:C,0),MATCH("برق",'اطلاعات دوره'!$1:$1,0))="دارد",ROUND(AX15*INDEX('تعرفه ها'!A:Z,MATCH("پیک فصلی برق",'تعرفه ها'!$C:$C,0),MATCH(F15,'تعرفه ها'!$2:$2,0))/100,0),0),"---")</f>
        <v>0</v>
      </c>
      <c r="BE15" s="415">
        <f>IFERROR(ROUND(((AX15+AY15+AZ15+BA15+BB15+BC15+BD15)*INDEX('تعرفه ها'!A:Z,MATCH("مالیات برق",'تعرفه ها'!$C:$C,0),MATCH(F15,'تعرفه ها'!$2:$2,0))/100),0),"---")</f>
        <v>0</v>
      </c>
      <c r="BF15" s="415">
        <f t="shared" si="18"/>
        <v>4721101</v>
      </c>
      <c r="BG15" s="415">
        <v>4075000</v>
      </c>
      <c r="BH15" s="415">
        <f t="shared" si="19"/>
        <v>8796101</v>
      </c>
      <c r="BI15" s="54">
        <f t="shared" si="20"/>
        <v>101</v>
      </c>
      <c r="BJ15" s="55">
        <f t="shared" si="21"/>
        <v>8796000</v>
      </c>
      <c r="BK15" s="262"/>
      <c r="BL15" s="183" t="str">
        <f>IFERROR(IF(INDEX(پرداخت!A:AZ,MATCH(A15&amp;" - "&amp;"برق",پرداخت!$B:$B,0),MATCH(G15,پرداخت!$1:$1,0))="نشده","نشده","شده"),"---")</f>
        <v>نشده</v>
      </c>
      <c r="BN15" s="257"/>
      <c r="BO15" s="257"/>
      <c r="BP15" s="257"/>
      <c r="BQ15" s="257"/>
      <c r="BR15" s="257"/>
      <c r="BS15" s="257"/>
      <c r="BT15" s="257"/>
      <c r="BU15" s="257"/>
      <c r="BV15" s="257"/>
      <c r="BW15" s="257"/>
      <c r="BX15" s="257"/>
      <c r="BY15" s="257"/>
      <c r="BZ15" s="257"/>
      <c r="CA15" s="257"/>
      <c r="CB15" s="257"/>
      <c r="CC15" s="257"/>
      <c r="CD15" s="257"/>
      <c r="CE15" s="257"/>
      <c r="CF15" s="257"/>
      <c r="CG15" s="257"/>
      <c r="CH15"/>
      <c r="CI15"/>
      <c r="CJ15"/>
      <c r="CK15"/>
    </row>
    <row r="16" spans="1:89" ht="33.75" hidden="1">
      <c r="A16" s="171" t="s">
        <v>227</v>
      </c>
      <c r="B16" s="47">
        <f>IFERROR(INDEX('اطلاعات انشعابات شرکتها'!A:BB,MATCH(A16,'اطلاعات انشعابات شرکتها'!A:A,0),MATCH(B$1,'اطلاعات انشعابات شرکتها'!$1:$1,0)),0)</f>
        <v>118</v>
      </c>
      <c r="C16" s="48">
        <f>IFERROR(INDEX('اطلاعات انشعابات شرکتها'!A:BB,MATCH(A16,'اطلاعات انشعابات شرکتها'!A:A,0),MATCH(C$1,'اطلاعات انشعابات شرکتها'!$1:$1,0)),0)</f>
        <v>0</v>
      </c>
      <c r="D16" s="45"/>
      <c r="E16" s="171">
        <v>4</v>
      </c>
      <c r="F16" s="170">
        <v>98</v>
      </c>
      <c r="G16" s="188" t="str">
        <f t="shared" si="0"/>
        <v>98/4</v>
      </c>
      <c r="H16" s="188" t="str">
        <f>IFERROR(INDEX('اطلاعات دوره'!A:Z,MATCH(G16,'اطلاعات دوره'!C:C,0),MATCH(H$1,'اطلاعات دوره'!$1:$1,0)),0)</f>
        <v>98/10/01</v>
      </c>
      <c r="I16" s="188" t="str">
        <f>IFERROR(INDEX('اطلاعات دوره'!A:Z,MATCH(G16,'اطلاعات دوره'!C:C,0),MATCH(I$1,'اطلاعات دوره'!$1:$1,0)),0)</f>
        <v>98/12/29</v>
      </c>
      <c r="J16" s="188">
        <f>IFERROR(INDEX('اطلاعات دوره'!A:Z,MATCH(G16,'اطلاعات دوره'!C:C,0),MATCH(J$1,'اطلاعات دوره'!$1:$1,0)),0)</f>
        <v>89</v>
      </c>
      <c r="K16" s="265"/>
      <c r="L16" s="188" t="str">
        <f>IFERROR(INDEX('اطلاعات دوره'!A:Z,MATCH(G16,'اطلاعات دوره'!C:C,0)-1,MATCH("عنوان",'اطلاعات دوره'!$1:$1,0)),"---")</f>
        <v>98/3</v>
      </c>
      <c r="M16" s="188" t="str">
        <f t="shared" si="1"/>
        <v>پشتیبانی صنایع دیار شرق-98/3</v>
      </c>
      <c r="N16" s="188" t="str">
        <f t="shared" si="2"/>
        <v>پشتیبانی صنایع دیار شرق-98/4</v>
      </c>
      <c r="O16" s="265"/>
      <c r="P16" s="188" t="str">
        <f>IFERROR(INDEX('اطلاعات انشعابات شرکتها'!A:BB,MATCH(A16,'اطلاعات انشعابات شرکتها'!A:A,0),MATCH(P$1,'اطلاعات انشعابات شرکتها'!$1:$1,0)),0)</f>
        <v>غیر دیماندی</v>
      </c>
      <c r="Q16" s="188">
        <f>IFERROR(INDEX('اطلاعات انشعابات شرکتها'!A:BB,MATCH(A16,'اطلاعات انشعابات شرکتها'!A:A,0),MATCH(Q$1,'اطلاعات انشعابات شرکتها'!$1:$1,0)),0)</f>
        <v>19</v>
      </c>
      <c r="R16" s="188" t="str">
        <f>IFERROR(INDEX('اطلاعات انشعابات شرکتها'!A:BB,MATCH(A16,'اطلاعات انشعابات شرکتها'!A:A,0),MATCH(R$1,'اطلاعات انشعابات شرکتها'!$1:$1,0)),0)</f>
        <v>1</v>
      </c>
      <c r="S16" s="265"/>
      <c r="T16" s="188">
        <f>IFERROR(INDEX('قرائت کنتور'!A:AZ,MATCH(A16&amp;"-"&amp;T$1,'قرائت کنتور'!B:B,0),MATCH(G16,'قرائت کنتور'!$1:$1,0)),0)</f>
        <v>2</v>
      </c>
      <c r="U16" s="188">
        <f>IFERROR(INDEX('قرائت کنتور'!A:AZ,MATCH(A16&amp;"-"&amp;U$1,'قرائت کنتور'!B:B,0),MATCH(L16,'قرائت کنتور'!$1:$1,0)),0)</f>
        <v>72832</v>
      </c>
      <c r="V16" s="188">
        <f>IFERROR(INDEX('قرائت کنتور'!A:AZ,MATCH(A16&amp;"-"&amp;U$1,'قرائت کنتور'!B:B,0),MATCH(G16,'قرائت کنتور'!$1:$1,0)),0)</f>
        <v>73834</v>
      </c>
      <c r="W16" s="188">
        <f>IFERROR(INDEX('قرائت کنتور'!A:AZ,MATCH(A16&amp;"-"&amp;W$1,'قرائت کنتور'!B:B,0),MATCH(L16,'قرائت کنتور'!$1:$1,0)),0)</f>
        <v>7346</v>
      </c>
      <c r="X16" s="188">
        <f>IFERROR(INDEX('قرائت کنتور'!A:AZ,MATCH(A16&amp;"-"&amp;W$1,'قرائت کنتور'!B:B,0),MATCH(G16,'قرائت کنتور'!$1:$1,0)),0)</f>
        <v>7528</v>
      </c>
      <c r="Y16" s="188">
        <f>IFERROR(INDEX('قرائت کنتور'!A:AZ,MATCH(A16&amp;"-"&amp;Y$1,'قرائت کنتور'!B:B,0),MATCH(L16,'قرائت کنتور'!$1:$1,0)),0)</f>
        <v>14758</v>
      </c>
      <c r="Z16" s="188">
        <f>IFERROR(INDEX('قرائت کنتور'!A:AZ,MATCH(A16&amp;"-"&amp;Y$1,'قرائت کنتور'!B:B,0),MATCH(G16,'قرائت کنتور'!$1:$1,0)),0)</f>
        <v>15004</v>
      </c>
      <c r="AA16" s="188">
        <f>IFERROR(INDEX('قرائت کنتور'!A:AZ,MATCH(A16&amp;"-"&amp;AA$1,'قرائت کنتور'!B:B,0),MATCH(L16,'قرائت کنتور'!$1:$1,0)),0)</f>
        <v>146770</v>
      </c>
      <c r="AB16" s="188">
        <f>IFERROR(INDEX('قرائت کنتور'!A:AZ,MATCH(A16&amp;"-"&amp;AA$1,'قرائت کنتور'!B:B,0),MATCH(G16,'قرائت کنتور'!$1:$1,0)),0)</f>
        <v>148214</v>
      </c>
      <c r="AC16" s="265"/>
      <c r="AD16" s="188">
        <f t="shared" si="3"/>
        <v>1002</v>
      </c>
      <c r="AE16" s="188">
        <f t="shared" si="4"/>
        <v>182</v>
      </c>
      <c r="AF16" s="188">
        <f t="shared" si="5"/>
        <v>246</v>
      </c>
      <c r="AG16" s="188">
        <f t="shared" si="6"/>
        <v>1444</v>
      </c>
      <c r="AH16" s="188">
        <f t="shared" si="7"/>
        <v>1430</v>
      </c>
      <c r="AI16" s="188">
        <f t="shared" si="8"/>
        <v>2</v>
      </c>
      <c r="AJ16" s="188" t="str">
        <f t="shared" si="9"/>
        <v>0</v>
      </c>
      <c r="AK16" s="265"/>
      <c r="AL16" s="254">
        <f t="shared" si="10"/>
        <v>0.7036539320004237</v>
      </c>
      <c r="AM16" s="254">
        <f t="shared" si="11"/>
        <v>0.27903783247736924</v>
      </c>
      <c r="AN16" s="265"/>
      <c r="AO16" s="188">
        <f>IFERROR(INDEX('تعرفه ها'!A:Z,MATCH(P16&amp;"-"&amp;AO$1,'تعرفه ها'!C:C,0),MATCH(F16,'تعرفه ها'!$2:$2,0),1),"---")</f>
        <v>1115</v>
      </c>
      <c r="AP16" s="188">
        <f>IFERROR(INDEX('تعرفه ها'!A:Z,MATCH(P16&amp;"-"&amp;AP$1,'تعرفه ها'!C:C,0),MATCH(F16,'تعرفه ها'!$2:$2,0),1),"---")</f>
        <v>558</v>
      </c>
      <c r="AQ16" s="188">
        <f>IFERROR(INDEX('تعرفه ها'!A:Z,MATCH(P16&amp;"-"&amp;AQ$1,'تعرفه ها'!C:C,0),MATCH(F16,'تعرفه ها'!$2:$2,0),1),"---")</f>
        <v>279</v>
      </c>
      <c r="AR16" s="188">
        <f>IFERROR(INDEX('تعرفه ها'!A:Z,MATCH(P16&amp;"-"&amp;AR$1,'تعرفه ها'!C:C,0),MATCH(F16,'تعرفه ها'!$2:$2,0),1),"---")</f>
        <v>550</v>
      </c>
      <c r="AS16" s="265"/>
      <c r="AT16" s="415">
        <f t="shared" si="12"/>
        <v>1117230</v>
      </c>
      <c r="AU16" s="415">
        <f t="shared" si="13"/>
        <v>101556</v>
      </c>
      <c r="AV16" s="415">
        <f t="shared" si="14"/>
        <v>68634</v>
      </c>
      <c r="AW16" s="415">
        <f t="shared" si="15"/>
        <v>794200</v>
      </c>
      <c r="AX16" s="415">
        <f t="shared" si="16"/>
        <v>2081620</v>
      </c>
      <c r="AY16" s="415">
        <f>IFERROR(AH16*INDEX('تعرفه ها'!A:Z,MATCH("عوارض برق به ازاء هر کیلووات",'تعرفه ها'!$C:$C,0),MATCH(F16,'تعرفه ها'!$2:$2,0)),"---")</f>
        <v>71500</v>
      </c>
      <c r="AZ16" s="415">
        <f t="shared" si="17"/>
        <v>359239</v>
      </c>
      <c r="BA16" s="415">
        <f>IFERROR(ROUND(((AX16+AY16+AZ16)*INDEX('تعرفه ها'!A:Z,MATCH("هزینه نگهداری و تعمیرات شبکه برق",'تعرفه ها'!$C:$C,0),MATCH(F16,'تعرفه ها'!$2:$2,0))/100),0),"---")</f>
        <v>251236</v>
      </c>
      <c r="BB16" s="415">
        <f>IFERROR(IF(P16="دیماندی",ROUND(AJ16*INDEX('تعرفه ها'!A:Z,MATCH(BB$1,'تعرفه ها'!$C:$C,0),MATCH(F16,'تعرفه ها'!$2:$2,0))*J16/30,0),0),"---")</f>
        <v>0</v>
      </c>
      <c r="BC16" s="415"/>
      <c r="BD16" s="54">
        <f>IFERROR(IF(INDEX('اطلاعات دوره'!A:Z,MATCH(G16,'اطلاعات دوره'!C:C,0),MATCH("برق",'اطلاعات دوره'!$1:$1,0))="دارد",ROUND(AX16*INDEX('تعرفه ها'!A:Z,MATCH("پیک فصلی برق",'تعرفه ها'!$C:$C,0),MATCH(F16,'تعرفه ها'!$2:$2,0))/100,0),0),"---")</f>
        <v>0</v>
      </c>
      <c r="BE16" s="415">
        <f>IFERROR(ROUND(((AX16+AY16+AZ16+BA16+BB16+BC16+BD16)*INDEX('تعرفه ها'!A:Z,MATCH("مالیات برق",'تعرفه ها'!$C:$C,0),MATCH(F16,'تعرفه ها'!$2:$2,0))/100),0),"---")</f>
        <v>0</v>
      </c>
      <c r="BF16" s="415">
        <f t="shared" si="18"/>
        <v>2763595</v>
      </c>
      <c r="BG16" s="415">
        <v>2512000</v>
      </c>
      <c r="BH16" s="415">
        <f t="shared" si="19"/>
        <v>5275595</v>
      </c>
      <c r="BI16" s="54">
        <f t="shared" si="20"/>
        <v>595</v>
      </c>
      <c r="BJ16" s="55">
        <f t="shared" si="21"/>
        <v>5275000</v>
      </c>
      <c r="BK16" s="262"/>
      <c r="BL16" s="183" t="str">
        <f>IFERROR(IF(INDEX(پرداخت!A:AZ,MATCH(A16&amp;" - "&amp;"برق",پرداخت!$B:$B,0),MATCH(G16,پرداخت!$1:$1,0))="نشده","نشده","شده"),"---")</f>
        <v>نشده</v>
      </c>
      <c r="BN16" s="257"/>
      <c r="BO16" s="257"/>
      <c r="BP16" s="257"/>
      <c r="BQ16" s="257"/>
      <c r="BR16" s="257"/>
      <c r="BS16" s="257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/>
      <c r="CI16"/>
      <c r="CJ16"/>
      <c r="CK16"/>
    </row>
    <row r="17" spans="1:89" ht="33.75" hidden="1">
      <c r="A17" s="171" t="s">
        <v>228</v>
      </c>
      <c r="B17" s="47">
        <f>IFERROR(INDEX('اطلاعات انشعابات شرکتها'!A:BB,MATCH(A17,'اطلاعات انشعابات شرکتها'!A:A,0),MATCH(B$1,'اطلاعات انشعابات شرکتها'!$1:$1,0)),0)</f>
        <v>119</v>
      </c>
      <c r="C17" s="48">
        <f>IFERROR(INDEX('اطلاعات انشعابات شرکتها'!A:BB,MATCH(A17,'اطلاعات انشعابات شرکتها'!A:A,0),MATCH(C$1,'اطلاعات انشعابات شرکتها'!$1:$1,0)),0)</f>
        <v>0</v>
      </c>
      <c r="D17" s="45"/>
      <c r="E17" s="171">
        <v>4</v>
      </c>
      <c r="F17" s="170">
        <v>98</v>
      </c>
      <c r="G17" s="188" t="str">
        <f t="shared" si="0"/>
        <v>98/4</v>
      </c>
      <c r="H17" s="188" t="str">
        <f>IFERROR(INDEX('اطلاعات دوره'!A:Z,MATCH(G17,'اطلاعات دوره'!C:C,0),MATCH(H$1,'اطلاعات دوره'!$1:$1,0)),0)</f>
        <v>98/10/01</v>
      </c>
      <c r="I17" s="188" t="str">
        <f>IFERROR(INDEX('اطلاعات دوره'!A:Z,MATCH(G17,'اطلاعات دوره'!C:C,0),MATCH(I$1,'اطلاعات دوره'!$1:$1,0)),0)</f>
        <v>98/12/29</v>
      </c>
      <c r="J17" s="188">
        <f>IFERROR(INDEX('اطلاعات دوره'!A:Z,MATCH(G17,'اطلاعات دوره'!C:C,0),MATCH(J$1,'اطلاعات دوره'!$1:$1,0)),0)</f>
        <v>89</v>
      </c>
      <c r="K17" s="265"/>
      <c r="L17" s="188" t="str">
        <f>IFERROR(INDEX('اطلاعات دوره'!A:Z,MATCH(G17,'اطلاعات دوره'!C:C,0)-1,MATCH("عنوان",'اطلاعات دوره'!$1:$1,0)),"---")</f>
        <v>98/3</v>
      </c>
      <c r="M17" s="188" t="str">
        <f t="shared" si="1"/>
        <v>پویش تجهیز-98/3</v>
      </c>
      <c r="N17" s="188" t="str">
        <f t="shared" si="2"/>
        <v>پویش تجهیز-98/4</v>
      </c>
      <c r="O17" s="265"/>
      <c r="P17" s="188" t="str">
        <f>IFERROR(INDEX('اطلاعات انشعابات شرکتها'!A:BB,MATCH(A17,'اطلاعات انشعابات شرکتها'!A:A,0),MATCH(P$1,'اطلاعات انشعابات شرکتها'!$1:$1,0)),0)</f>
        <v>غیر دیماندی</v>
      </c>
      <c r="Q17" s="188">
        <f>IFERROR(INDEX('اطلاعات انشعابات شرکتها'!A:BB,MATCH(A17,'اطلاعات انشعابات شرکتها'!A:A,0),MATCH(Q$1,'اطلاعات انشعابات شرکتها'!$1:$1,0)),0)</f>
        <v>19</v>
      </c>
      <c r="R17" s="188" t="str">
        <f>IFERROR(INDEX('اطلاعات انشعابات شرکتها'!A:BB,MATCH(A17,'اطلاعات انشعابات شرکتها'!A:A,0),MATCH(R$1,'اطلاعات انشعابات شرکتها'!$1:$1,0)),0)</f>
        <v>1</v>
      </c>
      <c r="S17" s="265"/>
      <c r="T17" s="188">
        <f>IFERROR(INDEX('قرائت کنتور'!A:AZ,MATCH(A17&amp;"-"&amp;T$1,'قرائت کنتور'!B:B,0),MATCH(G17,'قرائت کنتور'!$1:$1,0)),0)</f>
        <v>0</v>
      </c>
      <c r="U17" s="188">
        <f>IFERROR(INDEX('قرائت کنتور'!A:AZ,MATCH(A17&amp;"-"&amp;U$1,'قرائت کنتور'!B:B,0),MATCH(L17,'قرائت کنتور'!$1:$1,0)),0)</f>
        <v>2531</v>
      </c>
      <c r="V17" s="188">
        <f>IFERROR(INDEX('قرائت کنتور'!A:AZ,MATCH(A17&amp;"-"&amp;U$1,'قرائت کنتور'!B:B,0),MATCH(G17,'قرائت کنتور'!$1:$1,0)),0)</f>
        <v>2730</v>
      </c>
      <c r="W17" s="188">
        <f>IFERROR(INDEX('قرائت کنتور'!A:AZ,MATCH(A17&amp;"-"&amp;W$1,'قرائت کنتور'!B:B,0),MATCH(L17,'قرائت کنتور'!$1:$1,0)),0)</f>
        <v>14182</v>
      </c>
      <c r="X17" s="188">
        <f>IFERROR(INDEX('قرائت کنتور'!A:AZ,MATCH(A17&amp;"-"&amp;W$1,'قرائت کنتور'!B:B,0),MATCH(G17,'قرائت کنتور'!$1:$1,0)),0)</f>
        <v>15432</v>
      </c>
      <c r="Y17" s="188">
        <f>IFERROR(INDEX('قرائت کنتور'!A:AZ,MATCH(A17&amp;"-"&amp;Y$1,'قرائت کنتور'!B:B,0),MATCH(L17,'قرائت کنتور'!$1:$1,0)),0)</f>
        <v>1641</v>
      </c>
      <c r="Z17" s="188">
        <f>IFERROR(INDEX('قرائت کنتور'!A:AZ,MATCH(A17&amp;"-"&amp;Y$1,'قرائت کنتور'!B:B,0),MATCH(G17,'قرائت کنتور'!$1:$1,0)),0)</f>
        <v>1837</v>
      </c>
      <c r="AA17" s="188">
        <f>IFERROR(INDEX('قرائت کنتور'!A:AZ,MATCH(A17&amp;"-"&amp;AA$1,'قرائت کنتور'!B:B,0),MATCH(L17,'قرائت کنتور'!$1:$1,0)),0)</f>
        <v>18526</v>
      </c>
      <c r="AB17" s="188">
        <f>IFERROR(INDEX('قرائت کنتور'!A:AZ,MATCH(A17&amp;"-"&amp;AA$1,'قرائت کنتور'!B:B,0),MATCH(G17,'قرائت کنتور'!$1:$1,0)),0)</f>
        <v>19946</v>
      </c>
      <c r="AC17" s="265"/>
      <c r="AD17" s="188">
        <f t="shared" si="3"/>
        <v>199</v>
      </c>
      <c r="AE17" s="188">
        <f t="shared" si="4"/>
        <v>1250</v>
      </c>
      <c r="AF17" s="188">
        <f t="shared" si="5"/>
        <v>196</v>
      </c>
      <c r="AG17" s="188">
        <f t="shared" si="6"/>
        <v>1420</v>
      </c>
      <c r="AH17" s="188">
        <f t="shared" si="7"/>
        <v>1645</v>
      </c>
      <c r="AI17" s="188">
        <f t="shared" si="8"/>
        <v>0</v>
      </c>
      <c r="AJ17" s="188" t="str">
        <f t="shared" si="9"/>
        <v>0</v>
      </c>
      <c r="AK17" s="265"/>
      <c r="AL17" s="254">
        <f t="shared" si="10"/>
        <v>0.7569781913997784</v>
      </c>
      <c r="AM17" s="254">
        <f t="shared" si="11"/>
        <v>0.18893781911437979</v>
      </c>
      <c r="AN17" s="265"/>
      <c r="AO17" s="188">
        <f>IFERROR(INDEX('تعرفه ها'!A:Z,MATCH(P17&amp;"-"&amp;AO$1,'تعرفه ها'!C:C,0),MATCH(F17,'تعرفه ها'!$2:$2,0),1),"---")</f>
        <v>1115</v>
      </c>
      <c r="AP17" s="188">
        <f>IFERROR(INDEX('تعرفه ها'!A:Z,MATCH(P17&amp;"-"&amp;AP$1,'تعرفه ها'!C:C,0),MATCH(F17,'تعرفه ها'!$2:$2,0),1),"---")</f>
        <v>558</v>
      </c>
      <c r="AQ17" s="188">
        <f>IFERROR(INDEX('تعرفه ها'!A:Z,MATCH(P17&amp;"-"&amp;AQ$1,'تعرفه ها'!C:C,0),MATCH(F17,'تعرفه ها'!$2:$2,0),1),"---")</f>
        <v>279</v>
      </c>
      <c r="AR17" s="188">
        <f>IFERROR(INDEX('تعرفه ها'!A:Z,MATCH(P17&amp;"-"&amp;AR$1,'تعرفه ها'!C:C,0),MATCH(F17,'تعرفه ها'!$2:$2,0),1),"---")</f>
        <v>550</v>
      </c>
      <c r="AS17" s="265"/>
      <c r="AT17" s="415">
        <f t="shared" si="12"/>
        <v>221885</v>
      </c>
      <c r="AU17" s="415">
        <f t="shared" si="13"/>
        <v>697500</v>
      </c>
      <c r="AV17" s="415">
        <f t="shared" si="14"/>
        <v>54684</v>
      </c>
      <c r="AW17" s="415">
        <f t="shared" si="15"/>
        <v>781000</v>
      </c>
      <c r="AX17" s="415">
        <f t="shared" si="16"/>
        <v>1755069</v>
      </c>
      <c r="AY17" s="415">
        <f>IFERROR(AH17*INDEX('تعرفه ها'!A:Z,MATCH("عوارض برق به ازاء هر کیلووات",'تعرفه ها'!$C:$C,0),MATCH(F17,'تعرفه ها'!$2:$2,0)),"---")</f>
        <v>82250</v>
      </c>
      <c r="AZ17" s="415">
        <f t="shared" si="17"/>
        <v>184038</v>
      </c>
      <c r="BA17" s="415">
        <f>IFERROR(ROUND(((AX17+AY17+AZ17)*INDEX('تعرفه ها'!A:Z,MATCH("هزینه نگهداری و تعمیرات شبکه برق",'تعرفه ها'!$C:$C,0),MATCH(F17,'تعرفه ها'!$2:$2,0))/100),0),"---")</f>
        <v>202136</v>
      </c>
      <c r="BB17" s="415">
        <f>IFERROR(IF(P17="دیماندی",ROUND(AJ17*INDEX('تعرفه ها'!A:Z,MATCH(BB$1,'تعرفه ها'!$C:$C,0),MATCH(F17,'تعرفه ها'!$2:$2,0))*J17/30,0),0),"---")</f>
        <v>0</v>
      </c>
      <c r="BC17" s="415"/>
      <c r="BD17" s="54">
        <f>IFERROR(IF(INDEX('اطلاعات دوره'!A:Z,MATCH(G17,'اطلاعات دوره'!C:C,0),MATCH("برق",'اطلاعات دوره'!$1:$1,0))="دارد",ROUND(AX17*INDEX('تعرفه ها'!A:Z,MATCH("پیک فصلی برق",'تعرفه ها'!$C:$C,0),MATCH(F17,'تعرفه ها'!$2:$2,0))/100,0),0),"---")</f>
        <v>0</v>
      </c>
      <c r="BE17" s="415">
        <f>IFERROR(ROUND(((AX17+AY17+AZ17+BA17+BB17+BC17+BD17)*INDEX('تعرفه ها'!A:Z,MATCH("مالیات برق",'تعرفه ها'!$C:$C,0),MATCH(F17,'تعرفه ها'!$2:$2,0))/100),0),"---")</f>
        <v>0</v>
      </c>
      <c r="BF17" s="415">
        <f t="shared" si="18"/>
        <v>2223493</v>
      </c>
      <c r="BG17" s="415">
        <v>2223000</v>
      </c>
      <c r="BH17" s="415">
        <f t="shared" si="19"/>
        <v>4446493</v>
      </c>
      <c r="BI17" s="54">
        <f t="shared" si="20"/>
        <v>493</v>
      </c>
      <c r="BJ17" s="55">
        <f t="shared" si="21"/>
        <v>4446000</v>
      </c>
      <c r="BK17" s="262"/>
      <c r="BL17" s="183" t="str">
        <f>IFERROR(IF(INDEX(پرداخت!A:AZ,MATCH(A17&amp;" - "&amp;"برق",پرداخت!$B:$B,0),MATCH(G17,پرداخت!$1:$1,0))="نشده","نشده","شده"),"---")</f>
        <v>نشده</v>
      </c>
      <c r="BN17" s="257"/>
      <c r="BO17" s="257"/>
      <c r="BP17" s="257"/>
      <c r="BQ17" s="257"/>
      <c r="BR17" s="257"/>
      <c r="BS17" s="257"/>
      <c r="BT17" s="257"/>
      <c r="BU17" s="257"/>
      <c r="BV17" s="257"/>
      <c r="BW17" s="257"/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/>
      <c r="CI17"/>
      <c r="CJ17"/>
      <c r="CK17"/>
    </row>
    <row r="18" spans="1:89" ht="33.75" hidden="1">
      <c r="A18" s="171" t="s">
        <v>229</v>
      </c>
      <c r="B18" s="47">
        <f>IFERROR(INDEX('اطلاعات انشعابات شرکتها'!A:BB,MATCH(A18,'اطلاعات انشعابات شرکتها'!A:A,0),MATCH(B$1,'اطلاعات انشعابات شرکتها'!$1:$1,0)),0)</f>
        <v>120</v>
      </c>
      <c r="C18" s="48">
        <f>IFERROR(INDEX('اطلاعات انشعابات شرکتها'!A:BB,MATCH(A18,'اطلاعات انشعابات شرکتها'!A:A,0),MATCH(C$1,'اطلاعات انشعابات شرکتها'!$1:$1,0)),0)</f>
        <v>0</v>
      </c>
      <c r="D18" s="45"/>
      <c r="E18" s="171">
        <v>4</v>
      </c>
      <c r="F18" s="170">
        <v>98</v>
      </c>
      <c r="G18" s="188" t="str">
        <f t="shared" si="0"/>
        <v>98/4</v>
      </c>
      <c r="H18" s="188" t="str">
        <f>IFERROR(INDEX('اطلاعات دوره'!A:Z,MATCH(G18,'اطلاعات دوره'!C:C,0),MATCH(H$1,'اطلاعات دوره'!$1:$1,0)),0)</f>
        <v>98/10/01</v>
      </c>
      <c r="I18" s="188" t="str">
        <f>IFERROR(INDEX('اطلاعات دوره'!A:Z,MATCH(G18,'اطلاعات دوره'!C:C,0),MATCH(I$1,'اطلاعات دوره'!$1:$1,0)),0)</f>
        <v>98/12/29</v>
      </c>
      <c r="J18" s="188">
        <f>IFERROR(INDEX('اطلاعات دوره'!A:Z,MATCH(G18,'اطلاعات دوره'!C:C,0),MATCH(J$1,'اطلاعات دوره'!$1:$1,0)),0)</f>
        <v>89</v>
      </c>
      <c r="K18" s="265"/>
      <c r="L18" s="188" t="str">
        <f>IFERROR(INDEX('اطلاعات دوره'!A:Z,MATCH(G18,'اطلاعات دوره'!C:C,0)-1,MATCH("عنوان",'اطلاعات دوره'!$1:$1,0)),"---")</f>
        <v>98/3</v>
      </c>
      <c r="M18" s="188" t="str">
        <f t="shared" si="1"/>
        <v>پویشگران مواد پارت آزمون شرق-98/3</v>
      </c>
      <c r="N18" s="188" t="str">
        <f t="shared" si="2"/>
        <v>پویشگران مواد پارت آزمون شرق-98/4</v>
      </c>
      <c r="O18" s="265"/>
      <c r="P18" s="188" t="str">
        <f>IFERROR(INDEX('اطلاعات انشعابات شرکتها'!A:BB,MATCH(A18,'اطلاعات انشعابات شرکتها'!A:A,0),MATCH(P$1,'اطلاعات انشعابات شرکتها'!$1:$1,0)),0)</f>
        <v>آزاد</v>
      </c>
      <c r="Q18" s="188">
        <f>IFERROR(INDEX('اطلاعات انشعابات شرکتها'!A:BB,MATCH(A18,'اطلاعات انشعابات شرکتها'!A:A,0),MATCH(Q$1,'اطلاعات انشعابات شرکتها'!$1:$1,0)),0)</f>
        <v>59</v>
      </c>
      <c r="R18" s="188" t="str">
        <f>IFERROR(INDEX('اطلاعات انشعابات شرکتها'!A:BB,MATCH(A18,'اطلاعات انشعابات شرکتها'!A:A,0),MATCH(R$1,'اطلاعات انشعابات شرکتها'!$1:$1,0)),0)</f>
        <v>1</v>
      </c>
      <c r="S18" s="265"/>
      <c r="T18" s="188">
        <f>IFERROR(INDEX('قرائت کنتور'!A:AZ,MATCH(A18&amp;"-"&amp;T$1,'قرائت کنتور'!B:B,0),MATCH(G18,'قرائت کنتور'!$1:$1,0)),0)</f>
        <v>32</v>
      </c>
      <c r="U18" s="188">
        <f>IFERROR(INDEX('قرائت کنتور'!A:AZ,MATCH(A18&amp;"-"&amp;U$1,'قرائت کنتور'!B:B,0),MATCH(L18,'قرائت کنتور'!$1:$1,0)),0)</f>
        <v>19819</v>
      </c>
      <c r="V18" s="188">
        <f>IFERROR(INDEX('قرائت کنتور'!A:AZ,MATCH(A18&amp;"-"&amp;U$1,'قرائت کنتور'!B:B,0),MATCH(G18,'قرائت کنتور'!$1:$1,0)),0)</f>
        <v>19977</v>
      </c>
      <c r="W18" s="188">
        <f>IFERROR(INDEX('قرائت کنتور'!A:AZ,MATCH(A18&amp;"-"&amp;W$1,'قرائت کنتور'!B:B,0),MATCH(L18,'قرائت کنتور'!$1:$1,0)),0)</f>
        <v>70191</v>
      </c>
      <c r="X18" s="188">
        <f>IFERROR(INDEX('قرائت کنتور'!A:AZ,MATCH(A18&amp;"-"&amp;W$1,'قرائت کنتور'!B:B,0),MATCH(G18,'قرائت کنتور'!$1:$1,0)),0)</f>
        <v>70661</v>
      </c>
      <c r="Y18" s="188">
        <f>IFERROR(INDEX('قرائت کنتور'!A:AZ,MATCH(A18&amp;"-"&amp;Y$1,'قرائت کنتور'!B:B,0),MATCH(L18,'قرائت کنتور'!$1:$1,0)),0)</f>
        <v>36921</v>
      </c>
      <c r="Z18" s="188">
        <f>IFERROR(INDEX('قرائت کنتور'!A:AZ,MATCH(A18&amp;"-"&amp;Y$1,'قرائت کنتور'!B:B,0),MATCH(G18,'قرائت کنتور'!$1:$1,0)),0)</f>
        <v>36973</v>
      </c>
      <c r="AA18" s="188">
        <f>IFERROR(INDEX('قرائت کنتور'!A:AZ,MATCH(A18&amp;"-"&amp;AA$1,'قرائت کنتور'!B:B,0),MATCH(L18,'قرائت کنتور'!$1:$1,0)),0)</f>
        <v>30488</v>
      </c>
      <c r="AB18" s="188">
        <f>IFERROR(INDEX('قرائت کنتور'!A:AZ,MATCH(A18&amp;"-"&amp;AA$1,'قرائت کنتور'!B:B,0),MATCH(G18,'قرائت کنتور'!$1:$1,0)),0)</f>
        <v>30504</v>
      </c>
      <c r="AC18" s="265"/>
      <c r="AD18" s="188">
        <f t="shared" si="3"/>
        <v>158</v>
      </c>
      <c r="AE18" s="188">
        <f t="shared" si="4"/>
        <v>470</v>
      </c>
      <c r="AF18" s="188">
        <f t="shared" si="5"/>
        <v>52</v>
      </c>
      <c r="AG18" s="188">
        <f t="shared" si="6"/>
        <v>16</v>
      </c>
      <c r="AH18" s="188">
        <f t="shared" si="7"/>
        <v>680</v>
      </c>
      <c r="AI18" s="188">
        <f t="shared" si="8"/>
        <v>32</v>
      </c>
      <c r="AJ18" s="188" t="str">
        <f t="shared" si="9"/>
        <v>0</v>
      </c>
      <c r="AK18" s="265"/>
      <c r="AL18" s="254">
        <f t="shared" si="10"/>
        <v>0.99972329827915229</v>
      </c>
      <c r="AM18" s="254" t="str">
        <f t="shared" si="11"/>
        <v>0</v>
      </c>
      <c r="AN18" s="265"/>
      <c r="AO18" s="188">
        <f>IFERROR(INDEX('تعرفه ها'!A:Z,MATCH(P18&amp;"-"&amp;AO$1,'تعرفه ها'!C:C,0),MATCH(F18,'تعرفه ها'!$2:$2,0),1),"---")</f>
        <v>1338</v>
      </c>
      <c r="AP18" s="188">
        <f>IFERROR(INDEX('تعرفه ها'!A:Z,MATCH(P18&amp;"-"&amp;AP$1,'تعرفه ها'!C:C,0),MATCH(F18,'تعرفه ها'!$2:$2,0),1),"---")</f>
        <v>670</v>
      </c>
      <c r="AQ18" s="188">
        <f>IFERROR(INDEX('تعرفه ها'!A:Z,MATCH(P18&amp;"-"&amp;AQ$1,'تعرفه ها'!C:C,0),MATCH(F18,'تعرفه ها'!$2:$2,0),1),"---")</f>
        <v>335</v>
      </c>
      <c r="AR18" s="188">
        <f>IFERROR(INDEX('تعرفه ها'!A:Z,MATCH(P18&amp;"-"&amp;AR$1,'تعرفه ها'!C:C,0),MATCH(F18,'تعرفه ها'!$2:$2,0),1),"---")</f>
        <v>660</v>
      </c>
      <c r="AS18" s="265"/>
      <c r="AT18" s="415">
        <f t="shared" si="12"/>
        <v>211404</v>
      </c>
      <c r="AU18" s="415">
        <f t="shared" si="13"/>
        <v>314900</v>
      </c>
      <c r="AV18" s="415">
        <f t="shared" si="14"/>
        <v>17420</v>
      </c>
      <c r="AW18" s="415">
        <f t="shared" si="15"/>
        <v>10560</v>
      </c>
      <c r="AX18" s="415">
        <f t="shared" si="16"/>
        <v>554284</v>
      </c>
      <c r="AY18" s="415">
        <f>IFERROR(AH18*INDEX('تعرفه ها'!A:Z,MATCH("عوارض برق به ازاء هر کیلووات",'تعرفه ها'!$C:$C,0),MATCH(F18,'تعرفه ها'!$2:$2,0)),"---")</f>
        <v>34000</v>
      </c>
      <c r="AZ18" s="415">
        <f t="shared" si="17"/>
        <v>0</v>
      </c>
      <c r="BA18" s="415">
        <f>IFERROR(ROUND(((AX18+AY18+AZ18)*INDEX('تعرفه ها'!A:Z,MATCH("هزینه نگهداری و تعمیرات شبکه برق",'تعرفه ها'!$C:$C,0),MATCH(F18,'تعرفه ها'!$2:$2,0))/100),0),"---")</f>
        <v>58828</v>
      </c>
      <c r="BB18" s="415">
        <f>IFERROR(IF(P18="دیماندی",ROUND(AJ18*INDEX('تعرفه ها'!A:Z,MATCH(BB$1,'تعرفه ها'!$C:$C,0),MATCH(F18,'تعرفه ها'!$2:$2,0))*J18/30,0),0),"---")</f>
        <v>0</v>
      </c>
      <c r="BC18" s="415"/>
      <c r="BD18" s="54">
        <f>IFERROR(IF(INDEX('اطلاعات دوره'!A:Z,MATCH(G18,'اطلاعات دوره'!C:C,0),MATCH("برق",'اطلاعات دوره'!$1:$1,0))="دارد",ROUND(AX18*INDEX('تعرفه ها'!A:Z,MATCH("پیک فصلی برق",'تعرفه ها'!$C:$C,0),MATCH(F18,'تعرفه ها'!$2:$2,0))/100,0),0),"---")</f>
        <v>0</v>
      </c>
      <c r="BE18" s="415">
        <f>IFERROR(ROUND(((AX18+AY18+AZ18+BA18+BB18+BC18+BD18)*INDEX('تعرفه ها'!A:Z,MATCH("مالیات برق",'تعرفه ها'!$C:$C,0),MATCH(F18,'تعرفه ها'!$2:$2,0))/100),0),"---")</f>
        <v>0</v>
      </c>
      <c r="BF18" s="415">
        <f t="shared" si="18"/>
        <v>647112</v>
      </c>
      <c r="BG18" s="415">
        <v>3769000</v>
      </c>
      <c r="BH18" s="415">
        <f t="shared" si="19"/>
        <v>4416112</v>
      </c>
      <c r="BI18" s="54">
        <f t="shared" si="20"/>
        <v>112</v>
      </c>
      <c r="BJ18" s="55">
        <f t="shared" si="21"/>
        <v>4416000</v>
      </c>
      <c r="BK18" s="262"/>
      <c r="BL18" s="183" t="str">
        <f>IFERROR(IF(INDEX(پرداخت!A:AZ,MATCH(A18&amp;" - "&amp;"برق",پرداخت!$B:$B,0),MATCH(G18,پرداخت!$1:$1,0))="نشده","نشده","شده"),"---")</f>
        <v>شده</v>
      </c>
      <c r="BN18" s="257"/>
      <c r="BO18" s="257"/>
      <c r="BP18" s="257"/>
      <c r="BQ18" s="257"/>
      <c r="BR18" s="257"/>
      <c r="BS18" s="257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7"/>
      <c r="CH18"/>
      <c r="CI18"/>
      <c r="CJ18"/>
      <c r="CK18"/>
    </row>
    <row r="19" spans="1:89" ht="33.75" hidden="1">
      <c r="A19" s="171" t="s">
        <v>233</v>
      </c>
      <c r="B19" s="47">
        <f>IFERROR(INDEX('اطلاعات انشعابات شرکتها'!A:BB,MATCH(A19,'اطلاعات انشعابات شرکتها'!A:A,0),MATCH(B$1,'اطلاعات انشعابات شرکتها'!$1:$1,0)),0)</f>
        <v>121</v>
      </c>
      <c r="C19" s="48">
        <f>IFERROR(INDEX('اطلاعات انشعابات شرکتها'!A:BB,MATCH(A19,'اطلاعات انشعابات شرکتها'!A:A,0),MATCH(C$1,'اطلاعات انشعابات شرکتها'!$1:$1,0)),0)</f>
        <v>0</v>
      </c>
      <c r="D19" s="45"/>
      <c r="E19" s="171">
        <v>4</v>
      </c>
      <c r="F19" s="170">
        <v>98</v>
      </c>
      <c r="G19" s="188" t="str">
        <f t="shared" si="0"/>
        <v>98/4</v>
      </c>
      <c r="H19" s="188" t="str">
        <f>IFERROR(INDEX('اطلاعات دوره'!A:Z,MATCH(G19,'اطلاعات دوره'!C:C,0),MATCH(H$1,'اطلاعات دوره'!$1:$1,0)),0)</f>
        <v>98/10/01</v>
      </c>
      <c r="I19" s="188" t="str">
        <f>IFERROR(INDEX('اطلاعات دوره'!A:Z,MATCH(G19,'اطلاعات دوره'!C:C,0),MATCH(I$1,'اطلاعات دوره'!$1:$1,0)),0)</f>
        <v>98/12/29</v>
      </c>
      <c r="J19" s="188">
        <f>IFERROR(INDEX('اطلاعات دوره'!A:Z,MATCH(G19,'اطلاعات دوره'!C:C,0),MATCH(J$1,'اطلاعات دوره'!$1:$1,0)),0)</f>
        <v>89</v>
      </c>
      <c r="K19" s="265"/>
      <c r="L19" s="188" t="str">
        <f>IFERROR(INDEX('اطلاعات دوره'!A:Z,MATCH(G19,'اطلاعات دوره'!C:C,0)-1,MATCH("عنوان",'اطلاعات دوره'!$1:$1,0)),"---")</f>
        <v>98/3</v>
      </c>
      <c r="M19" s="188" t="str">
        <f t="shared" si="1"/>
        <v>پیشگام انرژی خاور-98/3</v>
      </c>
      <c r="N19" s="188" t="str">
        <f t="shared" si="2"/>
        <v>پیشگام انرژی خاور-98/4</v>
      </c>
      <c r="O19" s="265"/>
      <c r="P19" s="188" t="str">
        <f>IFERROR(INDEX('اطلاعات انشعابات شرکتها'!A:BB,MATCH(A19,'اطلاعات انشعابات شرکتها'!A:A,0),MATCH(P$1,'اطلاعات انشعابات شرکتها'!$1:$1,0)),0)</f>
        <v>دیماندی</v>
      </c>
      <c r="Q19" s="188">
        <f>IFERROR(INDEX('اطلاعات انشعابات شرکتها'!A:BB,MATCH(A19,'اطلاعات انشعابات شرکتها'!A:A,0),MATCH(Q$1,'اطلاعات انشعابات شرکتها'!$1:$1,0)),0)</f>
        <v>30</v>
      </c>
      <c r="R19" s="188" t="str">
        <f>IFERROR(INDEX('اطلاعات انشعابات شرکتها'!A:BB,MATCH(A19,'اطلاعات انشعابات شرکتها'!A:A,0),MATCH(R$1,'اطلاعات انشعابات شرکتها'!$1:$1,0)),0)</f>
        <v>20</v>
      </c>
      <c r="S19" s="265"/>
      <c r="T19" s="188">
        <f>IFERROR(INDEX('قرائت کنتور'!A:AZ,MATCH(A19&amp;"-"&amp;T$1,'قرائت کنتور'!B:B,0),MATCH(G19,'قرائت کنتور'!$1:$1,0)),0)</f>
        <v>0</v>
      </c>
      <c r="U19" s="188">
        <f>IFERROR(INDEX('قرائت کنتور'!A:AZ,MATCH(A19&amp;"-"&amp;U$1,'قرائت کنتور'!B:B,0),MATCH(L19,'قرائت کنتور'!$1:$1,0)),0)</f>
        <v>1260</v>
      </c>
      <c r="V19" s="188">
        <f>IFERROR(INDEX('قرائت کنتور'!A:AZ,MATCH(A19&amp;"-"&amp;U$1,'قرائت کنتور'!B:B,0),MATCH(G19,'قرائت کنتور'!$1:$1,0)),0)</f>
        <v>1282</v>
      </c>
      <c r="W19" s="188">
        <f>IFERROR(INDEX('قرائت کنتور'!A:AZ,MATCH(A19&amp;"-"&amp;W$1,'قرائت کنتور'!B:B,0),MATCH(L19,'قرائت کنتور'!$1:$1,0)),0)</f>
        <v>12583</v>
      </c>
      <c r="X19" s="188">
        <f>IFERROR(INDEX('قرائت کنتور'!A:AZ,MATCH(A19&amp;"-"&amp;W$1,'قرائت کنتور'!B:B,0),MATCH(G19,'قرائت کنتور'!$1:$1,0)),0)</f>
        <v>12856</v>
      </c>
      <c r="Y19" s="188">
        <f>IFERROR(INDEX('قرائت کنتور'!A:AZ,MATCH(A19&amp;"-"&amp;Y$1,'قرائت کنتور'!B:B,0),MATCH(L19,'قرائت کنتور'!$1:$1,0)),0)</f>
        <v>748</v>
      </c>
      <c r="Z19" s="188">
        <f>IFERROR(INDEX('قرائت کنتور'!A:AZ,MATCH(A19&amp;"-"&amp;Y$1,'قرائت کنتور'!B:B,0),MATCH(G19,'قرائت کنتور'!$1:$1,0)),0)</f>
        <v>770</v>
      </c>
      <c r="AA19" s="188">
        <f>IFERROR(INDEX('قرائت کنتور'!A:AZ,MATCH(A19&amp;"-"&amp;AA$1,'قرائت کنتور'!B:B,0),MATCH(L19,'قرائت کنتور'!$1:$1,0)),0)</f>
        <v>2891</v>
      </c>
      <c r="AB19" s="188">
        <f>IFERROR(INDEX('قرائت کنتور'!A:AZ,MATCH(A19&amp;"-"&amp;AA$1,'قرائت کنتور'!B:B,0),MATCH(G19,'قرائت کنتور'!$1:$1,0)),0)</f>
        <v>3092</v>
      </c>
      <c r="AC19" s="265"/>
      <c r="AD19" s="188">
        <f t="shared" si="3"/>
        <v>440</v>
      </c>
      <c r="AE19" s="188">
        <f t="shared" si="4"/>
        <v>5460</v>
      </c>
      <c r="AF19" s="188">
        <f t="shared" si="5"/>
        <v>440</v>
      </c>
      <c r="AG19" s="188">
        <f t="shared" si="6"/>
        <v>4020</v>
      </c>
      <c r="AH19" s="188">
        <f t="shared" si="7"/>
        <v>6340</v>
      </c>
      <c r="AI19" s="188">
        <f t="shared" si="8"/>
        <v>0</v>
      </c>
      <c r="AJ19" s="188">
        <f t="shared" si="9"/>
        <v>27</v>
      </c>
      <c r="AK19" s="265"/>
      <c r="AL19" s="254">
        <f t="shared" si="10"/>
        <v>0.84453796542509607</v>
      </c>
      <c r="AM19" s="254">
        <f t="shared" si="11"/>
        <v>6.5671452137722852E-2</v>
      </c>
      <c r="AN19" s="265"/>
      <c r="AO19" s="188">
        <f>IFERROR(INDEX('تعرفه ها'!A:Z,MATCH(P19&amp;"-"&amp;AO$1,'تعرفه ها'!C:C,0),MATCH(F19,'تعرفه ها'!$2:$2,0),1),"---")</f>
        <v>879</v>
      </c>
      <c r="AP19" s="188">
        <f>IFERROR(INDEX('تعرفه ها'!A:Z,MATCH(P19&amp;"-"&amp;AP$1,'تعرفه ها'!C:C,0),MATCH(F19,'تعرفه ها'!$2:$2,0),1),"---")</f>
        <v>439</v>
      </c>
      <c r="AQ19" s="188">
        <f>IFERROR(INDEX('تعرفه ها'!A:Z,MATCH(P19&amp;"-"&amp;AQ$1,'تعرفه ها'!C:C,0),MATCH(F19,'تعرفه ها'!$2:$2,0),1),"---")</f>
        <v>220</v>
      </c>
      <c r="AR19" s="188">
        <f>IFERROR(INDEX('تعرفه ها'!A:Z,MATCH(P19&amp;"-"&amp;AR$1,'تعرفه ها'!C:C,0),MATCH(F19,'تعرفه ها'!$2:$2,0),1),"---")</f>
        <v>550</v>
      </c>
      <c r="AS19" s="265"/>
      <c r="AT19" s="415">
        <f t="shared" si="12"/>
        <v>386760</v>
      </c>
      <c r="AU19" s="415">
        <f t="shared" si="13"/>
        <v>2396940</v>
      </c>
      <c r="AV19" s="415">
        <f t="shared" si="14"/>
        <v>96800</v>
      </c>
      <c r="AW19" s="415">
        <f t="shared" si="15"/>
        <v>2211000</v>
      </c>
      <c r="AX19" s="415">
        <f t="shared" si="16"/>
        <v>5091500</v>
      </c>
      <c r="AY19" s="415">
        <f>IFERROR(AH19*INDEX('تعرفه ها'!A:Z,MATCH("عوارض برق به ازاء هر کیلووات",'تعرفه ها'!$C:$C,0),MATCH(F19,'تعرفه ها'!$2:$2,0)),"---")</f>
        <v>317000</v>
      </c>
      <c r="AZ19" s="415">
        <f t="shared" si="17"/>
        <v>189167</v>
      </c>
      <c r="BA19" s="415">
        <f>IFERROR(ROUND(((AX19+AY19+AZ19)*INDEX('تعرفه ها'!A:Z,MATCH("هزینه نگهداری و تعمیرات شبکه برق",'تعرفه ها'!$C:$C,0),MATCH(F19,'تعرفه ها'!$2:$2,0))/100),0),"---")</f>
        <v>559767</v>
      </c>
      <c r="BB19" s="415">
        <f>IFERROR(IF(P19="دیماندی",ROUND(AJ19*INDEX('تعرفه ها'!A:Z,MATCH(BB$1,'تعرفه ها'!$C:$C,0),MATCH(F19,'تعرفه ها'!$2:$2,0))*J19/30,0),0),"---")</f>
        <v>2225659</v>
      </c>
      <c r="BC19" s="415"/>
      <c r="BD19" s="54">
        <f>IFERROR(IF(INDEX('اطلاعات دوره'!A:Z,MATCH(G19,'اطلاعات دوره'!C:C,0),MATCH("برق",'اطلاعات دوره'!$1:$1,0))="دارد",ROUND(AX19*INDEX('تعرفه ها'!A:Z,MATCH("پیک فصلی برق",'تعرفه ها'!$C:$C,0),MATCH(F19,'تعرفه ها'!$2:$2,0))/100,0),0),"---")</f>
        <v>0</v>
      </c>
      <c r="BE19" s="415">
        <f>IFERROR(ROUND(((AX19+AY19+AZ19+BA19+BB19+BC19+BD19)*INDEX('تعرفه ها'!A:Z,MATCH("مالیات برق",'تعرفه ها'!$C:$C,0),MATCH(F19,'تعرفه ها'!$2:$2,0))/100),0),"---")</f>
        <v>0</v>
      </c>
      <c r="BF19" s="415">
        <f t="shared" si="18"/>
        <v>8383093</v>
      </c>
      <c r="BG19" s="415">
        <v>23049000</v>
      </c>
      <c r="BH19" s="415">
        <f t="shared" si="19"/>
        <v>31432093</v>
      </c>
      <c r="BI19" s="54">
        <f t="shared" si="20"/>
        <v>93</v>
      </c>
      <c r="BJ19" s="55">
        <f t="shared" si="21"/>
        <v>31432000</v>
      </c>
      <c r="BK19" s="262"/>
      <c r="BL19" s="183" t="str">
        <f>IFERROR(IF(INDEX(پرداخت!A:AZ,MATCH(A19&amp;" - "&amp;"برق",پرداخت!$B:$B,0),MATCH(G19,پرداخت!$1:$1,0))="نشده","نشده","شده"),"---")</f>
        <v>نشده</v>
      </c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257"/>
      <c r="CH19"/>
      <c r="CI19"/>
      <c r="CJ19"/>
      <c r="CK19"/>
    </row>
    <row r="20" spans="1:89" ht="33.75" hidden="1">
      <c r="A20" s="171" t="s">
        <v>237</v>
      </c>
      <c r="B20" s="47">
        <f>IFERROR(INDEX('اطلاعات انشعابات شرکتها'!A:BB,MATCH(A20,'اطلاعات انشعابات شرکتها'!A:A,0),MATCH(B$1,'اطلاعات انشعابات شرکتها'!$1:$1,0)),0)</f>
        <v>122</v>
      </c>
      <c r="C20" s="48">
        <f>IFERROR(INDEX('اطلاعات انشعابات شرکتها'!A:BB,MATCH(A20,'اطلاعات انشعابات شرکتها'!A:A,0),MATCH(C$1,'اطلاعات انشعابات شرکتها'!$1:$1,0)),0)</f>
        <v>0</v>
      </c>
      <c r="D20" s="45"/>
      <c r="E20" s="171">
        <v>4</v>
      </c>
      <c r="F20" s="170">
        <v>98</v>
      </c>
      <c r="G20" s="188" t="str">
        <f t="shared" si="0"/>
        <v>98/4</v>
      </c>
      <c r="H20" s="188" t="str">
        <f>IFERROR(INDEX('اطلاعات دوره'!A:Z,MATCH(G20,'اطلاعات دوره'!C:C,0),MATCH(H$1,'اطلاعات دوره'!$1:$1,0)),0)</f>
        <v>98/10/01</v>
      </c>
      <c r="I20" s="188" t="str">
        <f>IFERROR(INDEX('اطلاعات دوره'!A:Z,MATCH(G20,'اطلاعات دوره'!C:C,0),MATCH(I$1,'اطلاعات دوره'!$1:$1,0)),0)</f>
        <v>98/12/29</v>
      </c>
      <c r="J20" s="188">
        <f>IFERROR(INDEX('اطلاعات دوره'!A:Z,MATCH(G20,'اطلاعات دوره'!C:C,0),MATCH(J$1,'اطلاعات دوره'!$1:$1,0)),0)</f>
        <v>89</v>
      </c>
      <c r="K20" s="265"/>
      <c r="L20" s="188" t="str">
        <f>IFERROR(INDEX('اطلاعات دوره'!A:Z,MATCH(G20,'اطلاعات دوره'!C:C,0)-1,MATCH("عنوان",'اطلاعات دوره'!$1:$1,0)),"---")</f>
        <v>98/3</v>
      </c>
      <c r="M20" s="188" t="str">
        <f t="shared" si="1"/>
        <v>پیمان خطوط شرق-98/3</v>
      </c>
      <c r="N20" s="188" t="str">
        <f t="shared" si="2"/>
        <v>پیمان خطوط شرق-98/4</v>
      </c>
      <c r="O20" s="265"/>
      <c r="P20" s="188" t="str">
        <f>IFERROR(INDEX('اطلاعات انشعابات شرکتها'!A:BB,MATCH(A20,'اطلاعات انشعابات شرکتها'!A:A,0),MATCH(P$1,'اطلاعات انشعابات شرکتها'!$1:$1,0)),0)</f>
        <v>غیر دیماندی</v>
      </c>
      <c r="Q20" s="188">
        <f>IFERROR(INDEX('اطلاعات انشعابات شرکتها'!A:BB,MATCH(A20,'اطلاعات انشعابات شرکتها'!A:A,0),MATCH(Q$1,'اطلاعات انشعابات شرکتها'!$1:$1,0)),0)</f>
        <v>19</v>
      </c>
      <c r="R20" s="188" t="str">
        <f>IFERROR(INDEX('اطلاعات انشعابات شرکتها'!A:BB,MATCH(A20,'اطلاعات انشعابات شرکتها'!A:A,0),MATCH(R$1,'اطلاعات انشعابات شرکتها'!$1:$1,0)),0)</f>
        <v>1</v>
      </c>
      <c r="S20" s="265"/>
      <c r="T20" s="188">
        <f>IFERROR(INDEX('قرائت کنتور'!A:AZ,MATCH(A20&amp;"-"&amp;T$1,'قرائت کنتور'!B:B,0),MATCH(G20,'قرائت کنتور'!$1:$1,0)),0)</f>
        <v>1</v>
      </c>
      <c r="U20" s="188">
        <f>IFERROR(INDEX('قرائت کنتور'!A:AZ,MATCH(A20&amp;"-"&amp;U$1,'قرائت کنتور'!B:B,0),MATCH(L20,'قرائت کنتور'!$1:$1,0)),0)</f>
        <v>1026</v>
      </c>
      <c r="V20" s="188">
        <f>IFERROR(INDEX('قرائت کنتور'!A:AZ,MATCH(A20&amp;"-"&amp;U$1,'قرائت کنتور'!B:B,0),MATCH(G20,'قرائت کنتور'!$1:$1,0)),0)</f>
        <v>2694</v>
      </c>
      <c r="W20" s="188">
        <f>IFERROR(INDEX('قرائت کنتور'!A:AZ,MATCH(A20&amp;"-"&amp;W$1,'قرائت کنتور'!B:B,0),MATCH(L20,'قرائت کنتور'!$1:$1,0)),0)</f>
        <v>19431</v>
      </c>
      <c r="X20" s="188">
        <f>IFERROR(INDEX('قرائت کنتور'!A:AZ,MATCH(A20&amp;"-"&amp;W$1,'قرائت کنتور'!B:B,0),MATCH(G20,'قرائت کنتور'!$1:$1,0)),0)</f>
        <v>22580</v>
      </c>
      <c r="Y20" s="188">
        <f>IFERROR(INDEX('قرائت کنتور'!A:AZ,MATCH(A20&amp;"-"&amp;Y$1,'قرائت کنتور'!B:B,0),MATCH(L20,'قرائت کنتور'!$1:$1,0)),0)</f>
        <v>19494</v>
      </c>
      <c r="Z20" s="188">
        <f>IFERROR(INDEX('قرائت کنتور'!A:AZ,MATCH(A20&amp;"-"&amp;Y$1,'قرائت کنتور'!B:B,0),MATCH(G20,'قرائت کنتور'!$1:$1,0)),0)</f>
        <v>22926</v>
      </c>
      <c r="AA20" s="188">
        <f>IFERROR(INDEX('قرائت کنتور'!A:AZ,MATCH(A20&amp;"-"&amp;AA$1,'قرائت کنتور'!B:B,0),MATCH(L20,'قرائت کنتور'!$1:$1,0)),0)</f>
        <v>3978</v>
      </c>
      <c r="AB20" s="188">
        <f>IFERROR(INDEX('قرائت کنتور'!A:AZ,MATCH(A20&amp;"-"&amp;AA$1,'قرائت کنتور'!B:B,0),MATCH(G20,'قرائت کنتور'!$1:$1,0)),0)</f>
        <v>4291</v>
      </c>
      <c r="AC20" s="265"/>
      <c r="AD20" s="188">
        <f t="shared" si="3"/>
        <v>1668</v>
      </c>
      <c r="AE20" s="188">
        <f t="shared" si="4"/>
        <v>3149</v>
      </c>
      <c r="AF20" s="188">
        <f t="shared" si="5"/>
        <v>3432</v>
      </c>
      <c r="AG20" s="188">
        <f t="shared" si="6"/>
        <v>313</v>
      </c>
      <c r="AH20" s="188">
        <f t="shared" si="7"/>
        <v>8249</v>
      </c>
      <c r="AI20" s="188">
        <f t="shared" si="8"/>
        <v>1</v>
      </c>
      <c r="AJ20" s="188" t="str">
        <f t="shared" si="9"/>
        <v>0</v>
      </c>
      <c r="AK20" s="265"/>
      <c r="AL20" s="254">
        <f t="shared" si="10"/>
        <v>0.99928090308451079</v>
      </c>
      <c r="AM20" s="254" t="str">
        <f t="shared" si="11"/>
        <v>0</v>
      </c>
      <c r="AN20" s="265"/>
      <c r="AO20" s="188">
        <f>IFERROR(INDEX('تعرفه ها'!A:Z,MATCH(P20&amp;"-"&amp;AO$1,'تعرفه ها'!C:C,0),MATCH(F20,'تعرفه ها'!$2:$2,0),1),"---")</f>
        <v>1115</v>
      </c>
      <c r="AP20" s="188">
        <f>IFERROR(INDEX('تعرفه ها'!A:Z,MATCH(P20&amp;"-"&amp;AP$1,'تعرفه ها'!C:C,0),MATCH(F20,'تعرفه ها'!$2:$2,0),1),"---")</f>
        <v>558</v>
      </c>
      <c r="AQ20" s="188">
        <f>IFERROR(INDEX('تعرفه ها'!A:Z,MATCH(P20&amp;"-"&amp;AQ$1,'تعرفه ها'!C:C,0),MATCH(F20,'تعرفه ها'!$2:$2,0),1),"---")</f>
        <v>279</v>
      </c>
      <c r="AR20" s="188">
        <f>IFERROR(INDEX('تعرفه ها'!A:Z,MATCH(P20&amp;"-"&amp;AR$1,'تعرفه ها'!C:C,0),MATCH(F20,'تعرفه ها'!$2:$2,0),1),"---")</f>
        <v>550</v>
      </c>
      <c r="AS20" s="265"/>
      <c r="AT20" s="415">
        <f t="shared" si="12"/>
        <v>1859820</v>
      </c>
      <c r="AU20" s="415">
        <f t="shared" si="13"/>
        <v>1757142</v>
      </c>
      <c r="AV20" s="415">
        <f t="shared" si="14"/>
        <v>957528</v>
      </c>
      <c r="AW20" s="415">
        <f t="shared" si="15"/>
        <v>172150</v>
      </c>
      <c r="AX20" s="415">
        <f t="shared" si="16"/>
        <v>4746640</v>
      </c>
      <c r="AY20" s="415">
        <f>IFERROR(AH20*INDEX('تعرفه ها'!A:Z,MATCH("عوارض برق به ازاء هر کیلووات",'تعرفه ها'!$C:$C,0),MATCH(F20,'تعرفه ها'!$2:$2,0)),"---")</f>
        <v>412450</v>
      </c>
      <c r="AZ20" s="415">
        <f t="shared" si="17"/>
        <v>0</v>
      </c>
      <c r="BA20" s="415">
        <f>IFERROR(ROUND(((AX20+AY20+AZ20)*INDEX('تعرفه ها'!A:Z,MATCH("هزینه نگهداری و تعمیرات شبکه برق",'تعرفه ها'!$C:$C,0),MATCH(F20,'تعرفه ها'!$2:$2,0))/100),0),"---")</f>
        <v>515909</v>
      </c>
      <c r="BB20" s="415">
        <f>IFERROR(IF(P20="دیماندی",ROUND(AJ20*INDEX('تعرفه ها'!A:Z,MATCH(BB$1,'تعرفه ها'!$C:$C,0),MATCH(F20,'تعرفه ها'!$2:$2,0))*J20/30,0),0),"---")</f>
        <v>0</v>
      </c>
      <c r="BC20" s="415"/>
      <c r="BD20" s="54">
        <f>IFERROR(IF(INDEX('اطلاعات دوره'!A:Z,MATCH(G20,'اطلاعات دوره'!C:C,0),MATCH("برق",'اطلاعات دوره'!$1:$1,0))="دارد",ROUND(AX20*INDEX('تعرفه ها'!A:Z,MATCH("پیک فصلی برق",'تعرفه ها'!$C:$C,0),MATCH(F20,'تعرفه ها'!$2:$2,0))/100,0),0),"---")</f>
        <v>0</v>
      </c>
      <c r="BE20" s="415">
        <f>IFERROR(ROUND(((AX20+AY20+AZ20+BA20+BB20+BC20+BD20)*INDEX('تعرفه ها'!A:Z,MATCH("مالیات برق",'تعرفه ها'!$C:$C,0),MATCH(F20,'تعرفه ها'!$2:$2,0))/100),0),"---")</f>
        <v>0</v>
      </c>
      <c r="BF20" s="415">
        <f t="shared" si="18"/>
        <v>5674999</v>
      </c>
      <c r="BG20" s="415">
        <v>3714000</v>
      </c>
      <c r="BH20" s="415">
        <f t="shared" si="19"/>
        <v>9388999</v>
      </c>
      <c r="BI20" s="54">
        <f t="shared" si="20"/>
        <v>999</v>
      </c>
      <c r="BJ20" s="55">
        <f t="shared" si="21"/>
        <v>9388000</v>
      </c>
      <c r="BK20" s="262"/>
      <c r="BL20" s="183" t="str">
        <f>IFERROR(IF(INDEX(پرداخت!A:AZ,MATCH(A20&amp;" - "&amp;"برق",پرداخت!$B:$B,0),MATCH(G20,پرداخت!$1:$1,0))="نشده","نشده","شده"),"---")</f>
        <v>نشده</v>
      </c>
      <c r="BN20" s="257"/>
      <c r="BO20" s="257"/>
      <c r="BP20" s="257"/>
      <c r="BQ20" s="257"/>
      <c r="BR20" s="257"/>
      <c r="BS20" s="257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/>
      <c r="CI20"/>
      <c r="CJ20"/>
      <c r="CK20"/>
    </row>
    <row r="21" spans="1:89" ht="33.75" hidden="1">
      <c r="A21" s="171" t="s">
        <v>238</v>
      </c>
      <c r="B21" s="47">
        <f>IFERROR(INDEX('اطلاعات انشعابات شرکتها'!A:BB,MATCH(A21,'اطلاعات انشعابات شرکتها'!A:A,0),MATCH(B$1,'اطلاعات انشعابات شرکتها'!$1:$1,0)),0)</f>
        <v>123</v>
      </c>
      <c r="C21" s="48">
        <f>IFERROR(INDEX('اطلاعات انشعابات شرکتها'!A:BB,MATCH(A21,'اطلاعات انشعابات شرکتها'!A:A,0),MATCH(C$1,'اطلاعات انشعابات شرکتها'!$1:$1,0)),0)</f>
        <v>0</v>
      </c>
      <c r="D21" s="45"/>
      <c r="E21" s="171">
        <v>4</v>
      </c>
      <c r="F21" s="170">
        <v>98</v>
      </c>
      <c r="G21" s="188" t="str">
        <f t="shared" si="0"/>
        <v>98/4</v>
      </c>
      <c r="H21" s="188" t="str">
        <f>IFERROR(INDEX('اطلاعات دوره'!A:Z,MATCH(G21,'اطلاعات دوره'!C:C,0),MATCH(H$1,'اطلاعات دوره'!$1:$1,0)),0)</f>
        <v>98/10/01</v>
      </c>
      <c r="I21" s="188" t="str">
        <f>IFERROR(INDEX('اطلاعات دوره'!A:Z,MATCH(G21,'اطلاعات دوره'!C:C,0),MATCH(I$1,'اطلاعات دوره'!$1:$1,0)),0)</f>
        <v>98/12/29</v>
      </c>
      <c r="J21" s="188">
        <f>IFERROR(INDEX('اطلاعات دوره'!A:Z,MATCH(G21,'اطلاعات دوره'!C:C,0),MATCH(J$1,'اطلاعات دوره'!$1:$1,0)),0)</f>
        <v>89</v>
      </c>
      <c r="K21" s="265"/>
      <c r="L21" s="188" t="str">
        <f>IFERROR(INDEX('اطلاعات دوره'!A:Z,MATCH(G21,'اطلاعات دوره'!C:C,0)-1,MATCH("عنوان",'اطلاعات دوره'!$1:$1,0)),"---")</f>
        <v>98/3</v>
      </c>
      <c r="M21" s="188" t="str">
        <f t="shared" si="1"/>
        <v>تابان اندیش برجیس-98/3</v>
      </c>
      <c r="N21" s="188" t="str">
        <f t="shared" si="2"/>
        <v>تابان اندیش برجیس-98/4</v>
      </c>
      <c r="O21" s="265"/>
      <c r="P21" s="188" t="str">
        <f>IFERROR(INDEX('اطلاعات انشعابات شرکتها'!A:BB,MATCH(A21,'اطلاعات انشعابات شرکتها'!A:A,0),MATCH(P$1,'اطلاعات انشعابات شرکتها'!$1:$1,0)),0)</f>
        <v>غیر دیماندی</v>
      </c>
      <c r="Q21" s="188">
        <f>IFERROR(INDEX('اطلاعات انشعابات شرکتها'!A:BB,MATCH(A21,'اطلاعات انشعابات شرکتها'!A:A,0),MATCH(Q$1,'اطلاعات انشعابات شرکتها'!$1:$1,0)),0)</f>
        <v>19</v>
      </c>
      <c r="R21" s="188" t="str">
        <f>IFERROR(INDEX('اطلاعات انشعابات شرکتها'!A:BB,MATCH(A21,'اطلاعات انشعابات شرکتها'!A:A,0),MATCH(R$1,'اطلاعات انشعابات شرکتها'!$1:$1,0)),0)</f>
        <v>1</v>
      </c>
      <c r="S21" s="265"/>
      <c r="T21" s="188">
        <f>IFERROR(INDEX('قرائت کنتور'!A:AZ,MATCH(A21&amp;"-"&amp;T$1,'قرائت کنتور'!B:B,0),MATCH(G21,'قرائت کنتور'!$1:$1,0)),0)</f>
        <v>0</v>
      </c>
      <c r="U21" s="188">
        <f>IFERROR(INDEX('قرائت کنتور'!A:AZ,MATCH(A21&amp;"-"&amp;U$1,'قرائت کنتور'!B:B,0),MATCH(L21,'قرائت کنتور'!$1:$1,0)),0)</f>
        <v>5155</v>
      </c>
      <c r="V21" s="188">
        <f>IFERROR(INDEX('قرائت کنتور'!A:AZ,MATCH(A21&amp;"-"&amp;U$1,'قرائت کنتور'!B:B,0),MATCH(G21,'قرائت کنتور'!$1:$1,0)),0)</f>
        <v>5164</v>
      </c>
      <c r="W21" s="188">
        <f>IFERROR(INDEX('قرائت کنتور'!A:AZ,MATCH(A21&amp;"-"&amp;W$1,'قرائت کنتور'!B:B,0),MATCH(L21,'قرائت کنتور'!$1:$1,0)),0)</f>
        <v>23293</v>
      </c>
      <c r="X21" s="188">
        <f>IFERROR(INDEX('قرائت کنتور'!A:AZ,MATCH(A21&amp;"-"&amp;W$1,'قرائت کنتور'!B:B,0),MATCH(G21,'قرائت کنتور'!$1:$1,0)),0)</f>
        <v>23564</v>
      </c>
      <c r="Y21" s="188">
        <f>IFERROR(INDEX('قرائت کنتور'!A:AZ,MATCH(A21&amp;"-"&amp;Y$1,'قرائت کنتور'!B:B,0),MATCH(L21,'قرائت کنتور'!$1:$1,0)),0)</f>
        <v>3835</v>
      </c>
      <c r="Z21" s="188">
        <f>IFERROR(INDEX('قرائت کنتور'!A:AZ,MATCH(A21&amp;"-"&amp;Y$1,'قرائت کنتور'!B:B,0),MATCH(G21,'قرائت کنتور'!$1:$1,0)),0)</f>
        <v>3837</v>
      </c>
      <c r="AA21" s="188">
        <f>IFERROR(INDEX('قرائت کنتور'!A:AZ,MATCH(A21&amp;"-"&amp;AA$1,'قرائت کنتور'!B:B,0),MATCH(L21,'قرائت کنتور'!$1:$1,0)),0)</f>
        <v>32795</v>
      </c>
      <c r="AB21" s="188">
        <f>IFERROR(INDEX('قرائت کنتور'!A:AZ,MATCH(A21&amp;"-"&amp;AA$1,'قرائت کنتور'!B:B,0),MATCH(G21,'قرائت کنتور'!$1:$1,0)),0)</f>
        <v>33267</v>
      </c>
      <c r="AC21" s="265"/>
      <c r="AD21" s="188">
        <f t="shared" si="3"/>
        <v>9</v>
      </c>
      <c r="AE21" s="188">
        <f t="shared" si="4"/>
        <v>271</v>
      </c>
      <c r="AF21" s="188">
        <f t="shared" si="5"/>
        <v>2</v>
      </c>
      <c r="AG21" s="188">
        <f t="shared" si="6"/>
        <v>472</v>
      </c>
      <c r="AH21" s="188">
        <f t="shared" si="7"/>
        <v>282</v>
      </c>
      <c r="AI21" s="188">
        <f t="shared" si="8"/>
        <v>0</v>
      </c>
      <c r="AJ21" s="188" t="str">
        <f t="shared" si="9"/>
        <v>0</v>
      </c>
      <c r="AK21" s="265"/>
      <c r="AL21" s="254">
        <f t="shared" si="10"/>
        <v>0.51289006698113959</v>
      </c>
      <c r="AM21" s="254">
        <f t="shared" si="11"/>
        <v>0.75476200055380582</v>
      </c>
      <c r="AN21" s="265"/>
      <c r="AO21" s="188">
        <f>IFERROR(INDEX('تعرفه ها'!A:Z,MATCH(P21&amp;"-"&amp;AO$1,'تعرفه ها'!C:C,0),MATCH(F21,'تعرفه ها'!$2:$2,0),1),"---")</f>
        <v>1115</v>
      </c>
      <c r="AP21" s="188">
        <f>IFERROR(INDEX('تعرفه ها'!A:Z,MATCH(P21&amp;"-"&amp;AP$1,'تعرفه ها'!C:C,0),MATCH(F21,'تعرفه ها'!$2:$2,0),1),"---")</f>
        <v>558</v>
      </c>
      <c r="AQ21" s="188">
        <f>IFERROR(INDEX('تعرفه ها'!A:Z,MATCH(P21&amp;"-"&amp;AQ$1,'تعرفه ها'!C:C,0),MATCH(F21,'تعرفه ها'!$2:$2,0),1),"---")</f>
        <v>279</v>
      </c>
      <c r="AR21" s="188">
        <f>IFERROR(INDEX('تعرفه ها'!A:Z,MATCH(P21&amp;"-"&amp;AR$1,'تعرفه ها'!C:C,0),MATCH(F21,'تعرفه ها'!$2:$2,0),1),"---")</f>
        <v>550</v>
      </c>
      <c r="AS21" s="265"/>
      <c r="AT21" s="415">
        <f t="shared" si="12"/>
        <v>10035</v>
      </c>
      <c r="AU21" s="415">
        <f t="shared" si="13"/>
        <v>151218</v>
      </c>
      <c r="AV21" s="415">
        <f t="shared" si="14"/>
        <v>558</v>
      </c>
      <c r="AW21" s="415">
        <f t="shared" si="15"/>
        <v>259600</v>
      </c>
      <c r="AX21" s="415">
        <f t="shared" si="16"/>
        <v>421411</v>
      </c>
      <c r="AY21" s="415">
        <f>IFERROR(AH21*INDEX('تعرفه ها'!A:Z,MATCH("عوارض برق به ازاء هر کیلووات",'تعرفه ها'!$C:$C,0),MATCH(F21,'تعرفه ها'!$2:$2,0)),"---")</f>
        <v>14100</v>
      </c>
      <c r="AZ21" s="415">
        <f t="shared" si="17"/>
        <v>122129</v>
      </c>
      <c r="BA21" s="415">
        <f>IFERROR(ROUND(((AX21+AY21+AZ21)*INDEX('تعرفه ها'!A:Z,MATCH("هزینه نگهداری و تعمیرات شبکه برق",'تعرفه ها'!$C:$C,0),MATCH(F21,'تعرفه ها'!$2:$2,0))/100),0),"---")</f>
        <v>55764</v>
      </c>
      <c r="BB21" s="415">
        <f>IFERROR(IF(P21="دیماندی",ROUND(AJ21*INDEX('تعرفه ها'!A:Z,MATCH(BB$1,'تعرفه ها'!$C:$C,0),MATCH(F21,'تعرفه ها'!$2:$2,0))*J21/30,0),0),"---")</f>
        <v>0</v>
      </c>
      <c r="BC21" s="415"/>
      <c r="BD21" s="54">
        <f>IFERROR(IF(INDEX('اطلاعات دوره'!A:Z,MATCH(G21,'اطلاعات دوره'!C:C,0),MATCH("برق",'اطلاعات دوره'!$1:$1,0))="دارد",ROUND(AX21*INDEX('تعرفه ها'!A:Z,MATCH("پیک فصلی برق",'تعرفه ها'!$C:$C,0),MATCH(F21,'تعرفه ها'!$2:$2,0))/100,0),0),"---")</f>
        <v>0</v>
      </c>
      <c r="BE21" s="415">
        <f>IFERROR(ROUND(((AX21+AY21+AZ21+BA21+BB21+BC21+BD21)*INDEX('تعرفه ها'!A:Z,MATCH("مالیات برق",'تعرفه ها'!$C:$C,0),MATCH(F21,'تعرفه ها'!$2:$2,0))/100),0),"---")</f>
        <v>0</v>
      </c>
      <c r="BF21" s="415">
        <f t="shared" si="18"/>
        <v>613404</v>
      </c>
      <c r="BG21" s="415">
        <v>0</v>
      </c>
      <c r="BH21" s="415">
        <f t="shared" si="19"/>
        <v>613404</v>
      </c>
      <c r="BI21" s="54">
        <f t="shared" si="20"/>
        <v>404</v>
      </c>
      <c r="BJ21" s="55">
        <f t="shared" si="21"/>
        <v>613000</v>
      </c>
      <c r="BK21" s="262"/>
      <c r="BL21" s="183" t="str">
        <f>IFERROR(IF(INDEX(پرداخت!A:AZ,MATCH(A21&amp;" - "&amp;"برق",پرداخت!$B:$B,0),MATCH(G21,پرداخت!$1:$1,0))="نشده","نشده","شده"),"---")</f>
        <v>نشده</v>
      </c>
      <c r="BN21" s="257"/>
      <c r="BO21" s="257"/>
      <c r="BP21" s="257"/>
      <c r="BQ21" s="257"/>
      <c r="BR21" s="257"/>
      <c r="BS21" s="257"/>
      <c r="BT21" s="257"/>
      <c r="BU21" s="257"/>
      <c r="BV21" s="257"/>
      <c r="BW21" s="257"/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/>
      <c r="CI21"/>
      <c r="CJ21"/>
      <c r="CK21"/>
    </row>
    <row r="22" spans="1:89" ht="33.75" hidden="1">
      <c r="A22" s="171" t="s">
        <v>243</v>
      </c>
      <c r="B22" s="47">
        <f>IFERROR(INDEX('اطلاعات انشعابات شرکتها'!A:BB,MATCH(A22,'اطلاعات انشعابات شرکتها'!A:A,0),MATCH(B$1,'اطلاعات انشعابات شرکتها'!$1:$1,0)),0)</f>
        <v>124</v>
      </c>
      <c r="C22" s="48">
        <f>IFERROR(INDEX('اطلاعات انشعابات شرکتها'!A:BB,MATCH(A22,'اطلاعات انشعابات شرکتها'!A:A,0),MATCH(C$1,'اطلاعات انشعابات شرکتها'!$1:$1,0)),0)</f>
        <v>0</v>
      </c>
      <c r="D22" s="45"/>
      <c r="E22" s="171">
        <v>4</v>
      </c>
      <c r="F22" s="170">
        <v>98</v>
      </c>
      <c r="G22" s="188" t="str">
        <f t="shared" si="0"/>
        <v>98/4</v>
      </c>
      <c r="H22" s="188" t="str">
        <f>IFERROR(INDEX('اطلاعات دوره'!A:Z,MATCH(G22,'اطلاعات دوره'!C:C,0),MATCH(H$1,'اطلاعات دوره'!$1:$1,0)),0)</f>
        <v>98/10/01</v>
      </c>
      <c r="I22" s="188" t="str">
        <f>IFERROR(INDEX('اطلاعات دوره'!A:Z,MATCH(G22,'اطلاعات دوره'!C:C,0),MATCH(I$1,'اطلاعات دوره'!$1:$1,0)),0)</f>
        <v>98/12/29</v>
      </c>
      <c r="J22" s="188">
        <f>IFERROR(INDEX('اطلاعات دوره'!A:Z,MATCH(G22,'اطلاعات دوره'!C:C,0),MATCH(J$1,'اطلاعات دوره'!$1:$1,0)),0)</f>
        <v>89</v>
      </c>
      <c r="K22" s="265"/>
      <c r="L22" s="188" t="str">
        <f>IFERROR(INDEX('اطلاعات دوره'!A:Z,MATCH(G22,'اطلاعات دوره'!C:C,0)-1,MATCH("عنوان",'اطلاعات دوره'!$1:$1,0)),"---")</f>
        <v>98/3</v>
      </c>
      <c r="M22" s="188" t="str">
        <f t="shared" si="1"/>
        <v>تراشکاری ثامن-98/3</v>
      </c>
      <c r="N22" s="188" t="str">
        <f t="shared" si="2"/>
        <v>تراشکاری ثامن-98/4</v>
      </c>
      <c r="O22" s="265"/>
      <c r="P22" s="188" t="str">
        <f>IFERROR(INDEX('اطلاعات انشعابات شرکتها'!A:BB,MATCH(A22,'اطلاعات انشعابات شرکتها'!A:A,0),MATCH(P$1,'اطلاعات انشعابات شرکتها'!$1:$1,0)),0)</f>
        <v>غیر دیماندی</v>
      </c>
      <c r="Q22" s="188">
        <f>IFERROR(INDEX('اطلاعات انشعابات شرکتها'!A:BB,MATCH(A22,'اطلاعات انشعابات شرکتها'!A:A,0),MATCH(Q$1,'اطلاعات انشعابات شرکتها'!$1:$1,0)),0)</f>
        <v>19</v>
      </c>
      <c r="R22" s="188" t="str">
        <f>IFERROR(INDEX('اطلاعات انشعابات شرکتها'!A:BB,MATCH(A22,'اطلاعات انشعابات شرکتها'!A:A,0),MATCH(R$1,'اطلاعات انشعابات شرکتها'!$1:$1,0)),0)</f>
        <v>1</v>
      </c>
      <c r="S22" s="265"/>
      <c r="T22" s="188">
        <f>IFERROR(INDEX('قرائت کنتور'!A:AZ,MATCH(A22&amp;"-"&amp;T$1,'قرائت کنتور'!B:B,0),MATCH(G22,'قرائت کنتور'!$1:$1,0)),0)</f>
        <v>0</v>
      </c>
      <c r="U22" s="188">
        <f>IFERROR(INDEX('قرائت کنتور'!A:AZ,MATCH(A22&amp;"-"&amp;U$1,'قرائت کنتور'!B:B,0),MATCH(L22,'قرائت کنتور'!$1:$1,0)),0)</f>
        <v>6241</v>
      </c>
      <c r="V22" s="188">
        <f>IFERROR(INDEX('قرائت کنتور'!A:AZ,MATCH(A22&amp;"-"&amp;U$1,'قرائت کنتور'!B:B,0),MATCH(G22,'قرائت کنتور'!$1:$1,0)),0)</f>
        <v>6453</v>
      </c>
      <c r="W22" s="188">
        <f>IFERROR(INDEX('قرائت کنتور'!A:AZ,MATCH(A22&amp;"-"&amp;W$1,'قرائت کنتور'!B:B,0),MATCH(L22,'قرائت کنتور'!$1:$1,0)),0)</f>
        <v>21055</v>
      </c>
      <c r="X22" s="188">
        <f>IFERROR(INDEX('قرائت کنتور'!A:AZ,MATCH(A22&amp;"-"&amp;W$1,'قرائت کنتور'!B:B,0),MATCH(G22,'قرائت کنتور'!$1:$1,0)),0)</f>
        <v>22453</v>
      </c>
      <c r="Y22" s="188">
        <f>IFERROR(INDEX('قرائت کنتور'!A:AZ,MATCH(A22&amp;"-"&amp;Y$1,'قرائت کنتور'!B:B,0),MATCH(L22,'قرائت کنتور'!$1:$1,0)),0)</f>
        <v>3349</v>
      </c>
      <c r="Z22" s="188">
        <f>IFERROR(INDEX('قرائت کنتور'!A:AZ,MATCH(A22&amp;"-"&amp;Y$1,'قرائت کنتور'!B:B,0),MATCH(G22,'قرائت کنتور'!$1:$1,0)),0)</f>
        <v>3393</v>
      </c>
      <c r="AA22" s="188">
        <f>IFERROR(INDEX('قرائت کنتور'!A:AZ,MATCH(A22&amp;"-"&amp;AA$1,'قرائت کنتور'!B:B,0),MATCH(L22,'قرائت کنتور'!$1:$1,0)),0)</f>
        <v>34748</v>
      </c>
      <c r="AB22" s="188">
        <f>IFERROR(INDEX('قرائت کنتور'!A:AZ,MATCH(A22&amp;"-"&amp;AA$1,'قرائت کنتور'!B:B,0),MATCH(G22,'قرائت کنتور'!$1:$1,0)),0)</f>
        <v>35145</v>
      </c>
      <c r="AC22" s="265"/>
      <c r="AD22" s="188">
        <f t="shared" si="3"/>
        <v>212</v>
      </c>
      <c r="AE22" s="188">
        <f t="shared" si="4"/>
        <v>1398</v>
      </c>
      <c r="AF22" s="188">
        <f t="shared" si="5"/>
        <v>44</v>
      </c>
      <c r="AG22" s="188">
        <f t="shared" si="6"/>
        <v>397</v>
      </c>
      <c r="AH22" s="188">
        <f t="shared" si="7"/>
        <v>1654</v>
      </c>
      <c r="AI22" s="188">
        <f t="shared" si="8"/>
        <v>0</v>
      </c>
      <c r="AJ22" s="188" t="str">
        <f t="shared" si="9"/>
        <v>0</v>
      </c>
      <c r="AK22" s="265"/>
      <c r="AL22" s="254">
        <f t="shared" si="10"/>
        <v>0.97238196529182297</v>
      </c>
      <c r="AM22" s="254" t="str">
        <f t="shared" si="11"/>
        <v>0</v>
      </c>
      <c r="AN22" s="265"/>
      <c r="AO22" s="188">
        <f>IFERROR(INDEX('تعرفه ها'!A:Z,MATCH(P22&amp;"-"&amp;AO$1,'تعرفه ها'!C:C,0),MATCH(F22,'تعرفه ها'!$2:$2,0),1),"---")</f>
        <v>1115</v>
      </c>
      <c r="AP22" s="188">
        <f>IFERROR(INDEX('تعرفه ها'!A:Z,MATCH(P22&amp;"-"&amp;AP$1,'تعرفه ها'!C:C,0),MATCH(F22,'تعرفه ها'!$2:$2,0),1),"---")</f>
        <v>558</v>
      </c>
      <c r="AQ22" s="188">
        <f>IFERROR(INDEX('تعرفه ها'!A:Z,MATCH(P22&amp;"-"&amp;AQ$1,'تعرفه ها'!C:C,0),MATCH(F22,'تعرفه ها'!$2:$2,0),1),"---")</f>
        <v>279</v>
      </c>
      <c r="AR22" s="188">
        <f>IFERROR(INDEX('تعرفه ها'!A:Z,MATCH(P22&amp;"-"&amp;AR$1,'تعرفه ها'!C:C,0),MATCH(F22,'تعرفه ها'!$2:$2,0),1),"---")</f>
        <v>550</v>
      </c>
      <c r="AS22" s="265"/>
      <c r="AT22" s="415">
        <f t="shared" si="12"/>
        <v>236380</v>
      </c>
      <c r="AU22" s="415">
        <f t="shared" si="13"/>
        <v>780084</v>
      </c>
      <c r="AV22" s="415">
        <f t="shared" si="14"/>
        <v>12276</v>
      </c>
      <c r="AW22" s="415">
        <f t="shared" si="15"/>
        <v>218350</v>
      </c>
      <c r="AX22" s="415">
        <f t="shared" si="16"/>
        <v>1247090</v>
      </c>
      <c r="AY22" s="415">
        <f>IFERROR(AH22*INDEX('تعرفه ها'!A:Z,MATCH("عوارض برق به ازاء هر کیلووات",'تعرفه ها'!$C:$C,0),MATCH(F22,'تعرفه ها'!$2:$2,0)),"---")</f>
        <v>82700</v>
      </c>
      <c r="AZ22" s="415">
        <f t="shared" si="17"/>
        <v>0</v>
      </c>
      <c r="BA22" s="415">
        <f>IFERROR(ROUND(((AX22+AY22+AZ22)*INDEX('تعرفه ها'!A:Z,MATCH("هزینه نگهداری و تعمیرات شبکه برق",'تعرفه ها'!$C:$C,0),MATCH(F22,'تعرفه ها'!$2:$2,0))/100),0),"---")</f>
        <v>132979</v>
      </c>
      <c r="BB22" s="415">
        <f>IFERROR(IF(P22="دیماندی",ROUND(AJ22*INDEX('تعرفه ها'!A:Z,MATCH(BB$1,'تعرفه ها'!$C:$C,0),MATCH(F22,'تعرفه ها'!$2:$2,0))*J22/30,0),0),"---")</f>
        <v>0</v>
      </c>
      <c r="BC22" s="415"/>
      <c r="BD22" s="54">
        <f>IFERROR(IF(INDEX('اطلاعات دوره'!A:Z,MATCH(G22,'اطلاعات دوره'!C:C,0),MATCH("برق",'اطلاعات دوره'!$1:$1,0))="دارد",ROUND(AX22*INDEX('تعرفه ها'!A:Z,MATCH("پیک فصلی برق",'تعرفه ها'!$C:$C,0),MATCH(F22,'تعرفه ها'!$2:$2,0))/100,0),0),"---")</f>
        <v>0</v>
      </c>
      <c r="BE22" s="415">
        <f>IFERROR(ROUND(((AX22+AY22+AZ22+BA22+BB22+BC22+BD22)*INDEX('تعرفه ها'!A:Z,MATCH("مالیات برق",'تعرفه ها'!$C:$C,0),MATCH(F22,'تعرفه ها'!$2:$2,0))/100),0),"---")</f>
        <v>0</v>
      </c>
      <c r="BF22" s="415">
        <f t="shared" si="18"/>
        <v>1462769</v>
      </c>
      <c r="BG22" s="415">
        <v>4377000</v>
      </c>
      <c r="BH22" s="415">
        <f t="shared" si="19"/>
        <v>5839769</v>
      </c>
      <c r="BI22" s="54">
        <f t="shared" si="20"/>
        <v>769</v>
      </c>
      <c r="BJ22" s="55">
        <f t="shared" si="21"/>
        <v>5839000</v>
      </c>
      <c r="BK22" s="262"/>
      <c r="BL22" s="183" t="str">
        <f>IFERROR(IF(INDEX(پرداخت!A:AZ,MATCH(A22&amp;" - "&amp;"برق",پرداخت!$B:$B,0),MATCH(G22,پرداخت!$1:$1,0))="نشده","نشده","شده"),"---")</f>
        <v>نشده</v>
      </c>
      <c r="BN22" s="257"/>
      <c r="BO22" s="257"/>
      <c r="BP22" s="257"/>
      <c r="BQ22" s="257"/>
      <c r="BR22" s="257"/>
      <c r="BS22" s="257"/>
      <c r="BT22" s="257"/>
      <c r="BU22" s="257"/>
      <c r="BV22" s="257"/>
      <c r="BW22" s="257"/>
      <c r="BX22" s="257"/>
      <c r="BY22" s="257"/>
      <c r="BZ22" s="257"/>
      <c r="CA22" s="257"/>
      <c r="CB22" s="257"/>
      <c r="CC22" s="257"/>
      <c r="CD22" s="257"/>
      <c r="CE22" s="257"/>
      <c r="CF22" s="257"/>
      <c r="CG22" s="257"/>
      <c r="CH22"/>
      <c r="CI22"/>
      <c r="CJ22"/>
      <c r="CK22"/>
    </row>
    <row r="23" spans="1:89" ht="33.75" hidden="1">
      <c r="A23" s="171" t="s">
        <v>244</v>
      </c>
      <c r="B23" s="47">
        <f>IFERROR(INDEX('اطلاعات انشعابات شرکتها'!A:BB,MATCH(A23,'اطلاعات انشعابات شرکتها'!A:A,0),MATCH(B$1,'اطلاعات انشعابات شرکتها'!$1:$1,0)),0)</f>
        <v>125</v>
      </c>
      <c r="C23" s="48">
        <f>IFERROR(INDEX('اطلاعات انشعابات شرکتها'!A:BB,MATCH(A23,'اطلاعات انشعابات شرکتها'!A:A,0),MATCH(C$1,'اطلاعات انشعابات شرکتها'!$1:$1,0)),0)</f>
        <v>0</v>
      </c>
      <c r="D23" s="45"/>
      <c r="E23" s="171">
        <v>4</v>
      </c>
      <c r="F23" s="170">
        <v>98</v>
      </c>
      <c r="G23" s="188" t="str">
        <f t="shared" si="0"/>
        <v>98/4</v>
      </c>
      <c r="H23" s="188" t="str">
        <f>IFERROR(INDEX('اطلاعات دوره'!A:Z,MATCH(G23,'اطلاعات دوره'!C:C,0),MATCH(H$1,'اطلاعات دوره'!$1:$1,0)),0)</f>
        <v>98/10/01</v>
      </c>
      <c r="I23" s="188" t="str">
        <f>IFERROR(INDEX('اطلاعات دوره'!A:Z,MATCH(G23,'اطلاعات دوره'!C:C,0),MATCH(I$1,'اطلاعات دوره'!$1:$1,0)),0)</f>
        <v>98/12/29</v>
      </c>
      <c r="J23" s="188">
        <f>IFERROR(INDEX('اطلاعات دوره'!A:Z,MATCH(G23,'اطلاعات دوره'!C:C,0),MATCH(J$1,'اطلاعات دوره'!$1:$1,0)),0)</f>
        <v>89</v>
      </c>
      <c r="K23" s="265"/>
      <c r="L23" s="188" t="str">
        <f>IFERROR(INDEX('اطلاعات دوره'!A:Z,MATCH(G23,'اطلاعات دوره'!C:C,0)-1,MATCH("عنوان",'اطلاعات دوره'!$1:$1,0)),"---")</f>
        <v>98/3</v>
      </c>
      <c r="M23" s="188" t="str">
        <f t="shared" si="1"/>
        <v>توس درمان طب-98/3</v>
      </c>
      <c r="N23" s="188" t="str">
        <f t="shared" si="2"/>
        <v>توس درمان طب-98/4</v>
      </c>
      <c r="O23" s="265"/>
      <c r="P23" s="188" t="str">
        <f>IFERROR(INDEX('اطلاعات انشعابات شرکتها'!A:BB,MATCH(A23,'اطلاعات انشعابات شرکتها'!A:A,0),MATCH(P$1,'اطلاعات انشعابات شرکتها'!$1:$1,0)),0)</f>
        <v>غیر دیماندی</v>
      </c>
      <c r="Q23" s="188">
        <f>IFERROR(INDEX('اطلاعات انشعابات شرکتها'!A:BB,MATCH(A23,'اطلاعات انشعابات شرکتها'!A:A,0),MATCH(Q$1,'اطلاعات انشعابات شرکتها'!$1:$1,0)),0)</f>
        <v>19</v>
      </c>
      <c r="R23" s="188" t="str">
        <f>IFERROR(INDEX('اطلاعات انشعابات شرکتها'!A:BB,MATCH(A23,'اطلاعات انشعابات شرکتها'!A:A,0),MATCH(R$1,'اطلاعات انشعابات شرکتها'!$1:$1,0)),0)</f>
        <v>1</v>
      </c>
      <c r="S23" s="265"/>
      <c r="T23" s="188">
        <f>IFERROR(INDEX('قرائت کنتور'!A:AZ,MATCH(A23&amp;"-"&amp;T$1,'قرائت کنتور'!B:B,0),MATCH(G23,'قرائت کنتور'!$1:$1,0)),0)</f>
        <v>0</v>
      </c>
      <c r="U23" s="188">
        <f>IFERROR(INDEX('قرائت کنتور'!A:AZ,MATCH(A23&amp;"-"&amp;U$1,'قرائت کنتور'!B:B,0),MATCH(L23,'قرائت کنتور'!$1:$1,0)),0)</f>
        <v>8623</v>
      </c>
      <c r="V23" s="188">
        <f>IFERROR(INDEX('قرائت کنتور'!A:AZ,MATCH(A23&amp;"-"&amp;U$1,'قرائت کنتور'!B:B,0),MATCH(G23,'قرائت کنتور'!$1:$1,0)),0)</f>
        <v>9606</v>
      </c>
      <c r="W23" s="188">
        <f>IFERROR(INDEX('قرائت کنتور'!A:AZ,MATCH(A23&amp;"-"&amp;W$1,'قرائت کنتور'!B:B,0),MATCH(L23,'قرائت کنتور'!$1:$1,0)),0)</f>
        <v>45478</v>
      </c>
      <c r="X23" s="188">
        <f>IFERROR(INDEX('قرائت کنتور'!A:AZ,MATCH(A23&amp;"-"&amp;W$1,'قرائت کنتور'!B:B,0),MATCH(G23,'قرائت کنتور'!$1:$1,0)),0)</f>
        <v>52303</v>
      </c>
      <c r="Y23" s="188">
        <f>IFERROR(INDEX('قرائت کنتور'!A:AZ,MATCH(A23&amp;"-"&amp;Y$1,'قرائت کنتور'!B:B,0),MATCH(L23,'قرائت کنتور'!$1:$1,0)),0)</f>
        <v>23944</v>
      </c>
      <c r="Z23" s="188">
        <f>IFERROR(INDEX('قرائت کنتور'!A:AZ,MATCH(A23&amp;"-"&amp;Y$1,'قرائت کنتور'!B:B,0),MATCH(G23,'قرائت کنتور'!$1:$1,0)),0)</f>
        <v>25303</v>
      </c>
      <c r="AA23" s="188">
        <f>IFERROR(INDEX('قرائت کنتور'!A:AZ,MATCH(A23&amp;"-"&amp;AA$1,'قرائت کنتور'!B:B,0),MATCH(L23,'قرائت کنتور'!$1:$1,0)),0)</f>
        <v>4916</v>
      </c>
      <c r="AB23" s="188">
        <f>IFERROR(INDEX('قرائت کنتور'!A:AZ,MATCH(A23&amp;"-"&amp;AA$1,'قرائت کنتور'!B:B,0),MATCH(G23,'قرائت کنتور'!$1:$1,0)),0)</f>
        <v>10551</v>
      </c>
      <c r="AC23" s="265"/>
      <c r="AD23" s="188">
        <f t="shared" si="3"/>
        <v>983</v>
      </c>
      <c r="AE23" s="188">
        <f t="shared" si="4"/>
        <v>6825</v>
      </c>
      <c r="AF23" s="188">
        <f t="shared" si="5"/>
        <v>1359</v>
      </c>
      <c r="AG23" s="188">
        <f t="shared" si="6"/>
        <v>5635</v>
      </c>
      <c r="AH23" s="188">
        <f t="shared" si="7"/>
        <v>9167</v>
      </c>
      <c r="AI23" s="188">
        <f t="shared" si="8"/>
        <v>0</v>
      </c>
      <c r="AJ23" s="188" t="str">
        <f t="shared" si="9"/>
        <v>0</v>
      </c>
      <c r="AK23" s="265"/>
      <c r="AL23" s="254">
        <f t="shared" si="10"/>
        <v>0.85191667054464359</v>
      </c>
      <c r="AM23" s="254">
        <f t="shared" si="11"/>
        <v>5.644135291379615E-2</v>
      </c>
      <c r="AN23" s="265"/>
      <c r="AO23" s="188">
        <f>IFERROR(INDEX('تعرفه ها'!A:Z,MATCH(P23&amp;"-"&amp;AO$1,'تعرفه ها'!C:C,0),MATCH(F23,'تعرفه ها'!$2:$2,0),1),"---")</f>
        <v>1115</v>
      </c>
      <c r="AP23" s="188">
        <f>IFERROR(INDEX('تعرفه ها'!A:Z,MATCH(P23&amp;"-"&amp;AP$1,'تعرفه ها'!C:C,0),MATCH(F23,'تعرفه ها'!$2:$2,0),1),"---")</f>
        <v>558</v>
      </c>
      <c r="AQ23" s="188">
        <f>IFERROR(INDEX('تعرفه ها'!A:Z,MATCH(P23&amp;"-"&amp;AQ$1,'تعرفه ها'!C:C,0),MATCH(F23,'تعرفه ها'!$2:$2,0),1),"---")</f>
        <v>279</v>
      </c>
      <c r="AR23" s="188">
        <f>IFERROR(INDEX('تعرفه ها'!A:Z,MATCH(P23&amp;"-"&amp;AR$1,'تعرفه ها'!C:C,0),MATCH(F23,'تعرفه ها'!$2:$2,0),1),"---")</f>
        <v>550</v>
      </c>
      <c r="AS23" s="265"/>
      <c r="AT23" s="415">
        <f t="shared" si="12"/>
        <v>1096045</v>
      </c>
      <c r="AU23" s="415">
        <f t="shared" si="13"/>
        <v>3808350</v>
      </c>
      <c r="AV23" s="415">
        <f t="shared" si="14"/>
        <v>379161</v>
      </c>
      <c r="AW23" s="415">
        <f t="shared" si="15"/>
        <v>3099250</v>
      </c>
      <c r="AX23" s="415">
        <f t="shared" si="16"/>
        <v>8382806</v>
      </c>
      <c r="AY23" s="415">
        <f>IFERROR(AH23*INDEX('تعرفه ها'!A:Z,MATCH("عوارض برق به ازاء هر کیلووات",'تعرفه ها'!$C:$C,0),MATCH(F23,'تعرفه ها'!$2:$2,0)),"---")</f>
        <v>458350</v>
      </c>
      <c r="AZ23" s="415">
        <f t="shared" si="17"/>
        <v>298211</v>
      </c>
      <c r="BA23" s="415">
        <f>IFERROR(ROUND(((AX23+AY23+AZ23)*INDEX('تعرفه ها'!A:Z,MATCH("هزینه نگهداری و تعمیرات شبکه برق",'تعرفه ها'!$C:$C,0),MATCH(F23,'تعرفه ها'!$2:$2,0))/100),0),"---")</f>
        <v>913937</v>
      </c>
      <c r="BB23" s="415">
        <f>IFERROR(IF(P23="دیماندی",ROUND(AJ23*INDEX('تعرفه ها'!A:Z,MATCH(BB$1,'تعرفه ها'!$C:$C,0),MATCH(F23,'تعرفه ها'!$2:$2,0))*J23/30,0),0),"---")</f>
        <v>0</v>
      </c>
      <c r="BC23" s="415"/>
      <c r="BD23" s="54">
        <f>IFERROR(IF(INDEX('اطلاعات دوره'!A:Z,MATCH(G23,'اطلاعات دوره'!C:C,0),MATCH("برق",'اطلاعات دوره'!$1:$1,0))="دارد",ROUND(AX23*INDEX('تعرفه ها'!A:Z,MATCH("پیک فصلی برق",'تعرفه ها'!$C:$C,0),MATCH(F23,'تعرفه ها'!$2:$2,0))/100,0),0),"---")</f>
        <v>0</v>
      </c>
      <c r="BE23" s="415">
        <f>IFERROR(ROUND(((AX23+AY23+AZ23+BA23+BB23+BC23+BD23)*INDEX('تعرفه ها'!A:Z,MATCH("مالیات برق",'تعرفه ها'!$C:$C,0),MATCH(F23,'تعرفه ها'!$2:$2,0))/100),0),"---")</f>
        <v>0</v>
      </c>
      <c r="BF23" s="415">
        <f t="shared" si="18"/>
        <v>10053304</v>
      </c>
      <c r="BG23" s="415">
        <v>9711000</v>
      </c>
      <c r="BH23" s="415">
        <f t="shared" si="19"/>
        <v>19764304</v>
      </c>
      <c r="BI23" s="54">
        <f t="shared" si="20"/>
        <v>304</v>
      </c>
      <c r="BJ23" s="55">
        <f t="shared" si="21"/>
        <v>19764000</v>
      </c>
      <c r="BK23" s="262"/>
      <c r="BL23" s="183" t="str">
        <f>IFERROR(IF(INDEX(پرداخت!A:AZ,MATCH(A23&amp;" - "&amp;"برق",پرداخت!$B:$B,0),MATCH(G23,پرداخت!$1:$1,0))="نشده","نشده","شده"),"---")</f>
        <v>نشده</v>
      </c>
      <c r="BN23" s="257"/>
      <c r="BO23" s="257"/>
      <c r="BP23" s="257"/>
      <c r="BQ23" s="257"/>
      <c r="BR23" s="257"/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257"/>
      <c r="CG23" s="257"/>
      <c r="CH23"/>
      <c r="CI23"/>
      <c r="CJ23"/>
      <c r="CK23"/>
    </row>
    <row r="24" spans="1:89" ht="33.75" hidden="1">
      <c r="A24" s="171" t="s">
        <v>246</v>
      </c>
      <c r="B24" s="47">
        <f>IFERROR(INDEX('اطلاعات انشعابات شرکتها'!A:BB,MATCH(A24,'اطلاعات انشعابات شرکتها'!A:A,0),MATCH(B$1,'اطلاعات انشعابات شرکتها'!$1:$1,0)),0)</f>
        <v>126</v>
      </c>
      <c r="C24" s="48">
        <f>IFERROR(INDEX('اطلاعات انشعابات شرکتها'!A:BB,MATCH(A24,'اطلاعات انشعابات شرکتها'!A:A,0),MATCH(C$1,'اطلاعات انشعابات شرکتها'!$1:$1,0)),0)</f>
        <v>0</v>
      </c>
      <c r="D24" s="45"/>
      <c r="E24" s="171">
        <v>4</v>
      </c>
      <c r="F24" s="170">
        <v>98</v>
      </c>
      <c r="G24" s="188" t="str">
        <f t="shared" si="0"/>
        <v>98/4</v>
      </c>
      <c r="H24" s="188" t="str">
        <f>IFERROR(INDEX('اطلاعات دوره'!A:Z,MATCH(G24,'اطلاعات دوره'!C:C,0),MATCH(H$1,'اطلاعات دوره'!$1:$1,0)),0)</f>
        <v>98/10/01</v>
      </c>
      <c r="I24" s="188" t="str">
        <f>IFERROR(INDEX('اطلاعات دوره'!A:Z,MATCH(G24,'اطلاعات دوره'!C:C,0),MATCH(I$1,'اطلاعات دوره'!$1:$1,0)),0)</f>
        <v>98/12/29</v>
      </c>
      <c r="J24" s="188">
        <f>IFERROR(INDEX('اطلاعات دوره'!A:Z,MATCH(G24,'اطلاعات دوره'!C:C,0),MATCH(J$1,'اطلاعات دوره'!$1:$1,0)),0)</f>
        <v>89</v>
      </c>
      <c r="K24" s="265"/>
      <c r="L24" s="188" t="str">
        <f>IFERROR(INDEX('اطلاعات دوره'!A:Z,MATCH(G24,'اطلاعات دوره'!C:C,0)-1,MATCH("عنوان",'اطلاعات دوره'!$1:$1,0)),"---")</f>
        <v>98/3</v>
      </c>
      <c r="M24" s="188" t="str">
        <f t="shared" si="1"/>
        <v>توسعه صنایع غذایی دانشگرایان نوین دلسا-98/3</v>
      </c>
      <c r="N24" s="188" t="str">
        <f t="shared" si="2"/>
        <v>توسعه صنایع غذایی دانشگرایان نوین دلسا-98/4</v>
      </c>
      <c r="O24" s="265"/>
      <c r="P24" s="188" t="str">
        <f>IFERROR(INDEX('اطلاعات انشعابات شرکتها'!A:BB,MATCH(A24,'اطلاعات انشعابات شرکتها'!A:A,0),MATCH(P$1,'اطلاعات انشعابات شرکتها'!$1:$1,0)),0)</f>
        <v>غیر دیماندی</v>
      </c>
      <c r="Q24" s="188">
        <f>IFERROR(INDEX('اطلاعات انشعابات شرکتها'!A:BB,MATCH(A24,'اطلاعات انشعابات شرکتها'!A:A,0),MATCH(Q$1,'اطلاعات انشعابات شرکتها'!$1:$1,0)),0)</f>
        <v>19</v>
      </c>
      <c r="R24" s="188" t="str">
        <f>IFERROR(INDEX('اطلاعات انشعابات شرکتها'!A:BB,MATCH(A24,'اطلاعات انشعابات شرکتها'!A:A,0),MATCH(R$1,'اطلاعات انشعابات شرکتها'!$1:$1,0)),0)</f>
        <v>1</v>
      </c>
      <c r="S24" s="265"/>
      <c r="T24" s="188">
        <f>IFERROR(INDEX('قرائت کنتور'!A:AZ,MATCH(A24&amp;"-"&amp;T$1,'قرائت کنتور'!B:B,0),MATCH(G24,'قرائت کنتور'!$1:$1,0)),0)</f>
        <v>4</v>
      </c>
      <c r="U24" s="188">
        <f>IFERROR(INDEX('قرائت کنتور'!A:AZ,MATCH(A24&amp;"-"&amp;U$1,'قرائت کنتور'!B:B,0),MATCH(L24,'قرائت کنتور'!$1:$1,0)),0)</f>
        <v>3463</v>
      </c>
      <c r="V24" s="188">
        <f>IFERROR(INDEX('قرائت کنتور'!A:AZ,MATCH(A24&amp;"-"&amp;U$1,'قرائت کنتور'!B:B,0),MATCH(G24,'قرائت کنتور'!$1:$1,0)),0)</f>
        <v>3481</v>
      </c>
      <c r="W24" s="188">
        <f>IFERROR(INDEX('قرائت کنتور'!A:AZ,MATCH(A24&amp;"-"&amp;W$1,'قرائت کنتور'!B:B,0),MATCH(L24,'قرائت کنتور'!$1:$1,0)),0)</f>
        <v>33181</v>
      </c>
      <c r="X24" s="188">
        <f>IFERROR(INDEX('قرائت کنتور'!A:AZ,MATCH(A24&amp;"-"&amp;W$1,'قرائت کنتور'!B:B,0),MATCH(G24,'قرائت کنتور'!$1:$1,0)),0)</f>
        <v>33689</v>
      </c>
      <c r="Y24" s="188">
        <f>IFERROR(INDEX('قرائت کنتور'!A:AZ,MATCH(A24&amp;"-"&amp;Y$1,'قرائت کنتور'!B:B,0),MATCH(L24,'قرائت کنتور'!$1:$1,0)),0)</f>
        <v>3451</v>
      </c>
      <c r="Z24" s="188">
        <f>IFERROR(INDEX('قرائت کنتور'!A:AZ,MATCH(A24&amp;"-"&amp;Y$1,'قرائت کنتور'!B:B,0),MATCH(G24,'قرائت کنتور'!$1:$1,0)),0)</f>
        <v>3483</v>
      </c>
      <c r="AA24" s="188">
        <f>IFERROR(INDEX('قرائت کنتور'!A:AZ,MATCH(A24&amp;"-"&amp;AA$1,'قرائت کنتور'!B:B,0),MATCH(L24,'قرائت کنتور'!$1:$1,0)),0)</f>
        <v>38221</v>
      </c>
      <c r="AB24" s="188">
        <f>IFERROR(INDEX('قرائت کنتور'!A:AZ,MATCH(A24&amp;"-"&amp;AA$1,'قرائت کنتور'!B:B,0),MATCH(G24,'قرائت کنتور'!$1:$1,0)),0)</f>
        <v>39065</v>
      </c>
      <c r="AC24" s="265"/>
      <c r="AD24" s="188">
        <f t="shared" si="3"/>
        <v>18</v>
      </c>
      <c r="AE24" s="188">
        <f t="shared" si="4"/>
        <v>508</v>
      </c>
      <c r="AF24" s="188">
        <f t="shared" si="5"/>
        <v>32</v>
      </c>
      <c r="AG24" s="188">
        <f t="shared" si="6"/>
        <v>844</v>
      </c>
      <c r="AH24" s="188">
        <f t="shared" si="7"/>
        <v>558</v>
      </c>
      <c r="AI24" s="188">
        <f t="shared" si="8"/>
        <v>4</v>
      </c>
      <c r="AJ24" s="188" t="str">
        <f t="shared" si="9"/>
        <v>0</v>
      </c>
      <c r="AK24" s="265"/>
      <c r="AL24" s="254">
        <f t="shared" si="10"/>
        <v>0.55150295947604233</v>
      </c>
      <c r="AM24" s="254">
        <f t="shared" si="11"/>
        <v>0.63190420746798659</v>
      </c>
      <c r="AN24" s="265"/>
      <c r="AO24" s="188">
        <f>IFERROR(INDEX('تعرفه ها'!A:Z,MATCH(P24&amp;"-"&amp;AO$1,'تعرفه ها'!C:C,0),MATCH(F24,'تعرفه ها'!$2:$2,0),1),"---")</f>
        <v>1115</v>
      </c>
      <c r="AP24" s="188">
        <f>IFERROR(INDEX('تعرفه ها'!A:Z,MATCH(P24&amp;"-"&amp;AP$1,'تعرفه ها'!C:C,0),MATCH(F24,'تعرفه ها'!$2:$2,0),1),"---")</f>
        <v>558</v>
      </c>
      <c r="AQ24" s="188">
        <f>IFERROR(INDEX('تعرفه ها'!A:Z,MATCH(P24&amp;"-"&amp;AQ$1,'تعرفه ها'!C:C,0),MATCH(F24,'تعرفه ها'!$2:$2,0),1),"---")</f>
        <v>279</v>
      </c>
      <c r="AR24" s="188">
        <f>IFERROR(INDEX('تعرفه ها'!A:Z,MATCH(P24&amp;"-"&amp;AR$1,'تعرفه ها'!C:C,0),MATCH(F24,'تعرفه ها'!$2:$2,0),1),"---")</f>
        <v>550</v>
      </c>
      <c r="AS24" s="265"/>
      <c r="AT24" s="415">
        <f t="shared" si="12"/>
        <v>20070</v>
      </c>
      <c r="AU24" s="415">
        <f t="shared" si="13"/>
        <v>283464</v>
      </c>
      <c r="AV24" s="415">
        <f t="shared" si="14"/>
        <v>8928</v>
      </c>
      <c r="AW24" s="415">
        <f t="shared" si="15"/>
        <v>464200</v>
      </c>
      <c r="AX24" s="415">
        <f t="shared" si="16"/>
        <v>776662</v>
      </c>
      <c r="AY24" s="415">
        <f>IFERROR(AH24*INDEX('تعرفه ها'!A:Z,MATCH("عوارض برق به ازاء هر کیلووات",'تعرفه ها'!$C:$C,0),MATCH(F24,'تعرفه ها'!$2:$2,0)),"---")</f>
        <v>27900</v>
      </c>
      <c r="AZ24" s="415">
        <f t="shared" si="17"/>
        <v>197446</v>
      </c>
      <c r="BA24" s="415">
        <f>IFERROR(ROUND(((AX24+AY24+AZ24)*INDEX('تعرفه ها'!A:Z,MATCH("هزینه نگهداری و تعمیرات شبکه برق",'تعرفه ها'!$C:$C,0),MATCH(F24,'تعرفه ها'!$2:$2,0))/100),0),"---")</f>
        <v>100201</v>
      </c>
      <c r="BB24" s="415">
        <f>IFERROR(IF(P24="دیماندی",ROUND(AJ24*INDEX('تعرفه ها'!A:Z,MATCH(BB$1,'تعرفه ها'!$C:$C,0),MATCH(F24,'تعرفه ها'!$2:$2,0))*J24/30,0),0),"---")</f>
        <v>0</v>
      </c>
      <c r="BC24" s="415"/>
      <c r="BD24" s="54">
        <f>IFERROR(IF(INDEX('اطلاعات دوره'!A:Z,MATCH(G24,'اطلاعات دوره'!C:C,0),MATCH("برق",'اطلاعات دوره'!$1:$1,0))="دارد",ROUND(AX24*INDEX('تعرفه ها'!A:Z,MATCH("پیک فصلی برق",'تعرفه ها'!$C:$C,0),MATCH(F24,'تعرفه ها'!$2:$2,0))/100,0),0),"---")</f>
        <v>0</v>
      </c>
      <c r="BE24" s="415">
        <f>IFERROR(ROUND(((AX24+AY24+AZ24+BA24+BB24+BC24+BD24)*INDEX('تعرفه ها'!A:Z,MATCH("مالیات برق",'تعرفه ها'!$C:$C,0),MATCH(F24,'تعرفه ها'!$2:$2,0))/100),0),"---")</f>
        <v>0</v>
      </c>
      <c r="BF24" s="415">
        <f t="shared" si="18"/>
        <v>1102209</v>
      </c>
      <c r="BG24" s="415">
        <v>0</v>
      </c>
      <c r="BH24" s="415">
        <f t="shared" si="19"/>
        <v>1102209</v>
      </c>
      <c r="BI24" s="54">
        <f t="shared" si="20"/>
        <v>209</v>
      </c>
      <c r="BJ24" s="55">
        <f t="shared" si="21"/>
        <v>1102000</v>
      </c>
      <c r="BK24" s="262"/>
      <c r="BL24" s="183" t="str">
        <f>IFERROR(IF(INDEX(پرداخت!A:AZ,MATCH(A24&amp;" - "&amp;"برق",پرداخت!$B:$B,0),MATCH(G24,پرداخت!$1:$1,0))="نشده","نشده","شده"),"---")</f>
        <v>نشده</v>
      </c>
      <c r="BN24" s="257"/>
      <c r="BO24" s="257"/>
      <c r="BP24" s="257"/>
      <c r="BQ24" s="257"/>
      <c r="BR24" s="257"/>
      <c r="BS24" s="257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/>
      <c r="CI24"/>
      <c r="CJ24"/>
      <c r="CK24"/>
    </row>
    <row r="25" spans="1:89" ht="33.75" hidden="1">
      <c r="A25" s="171" t="s">
        <v>140</v>
      </c>
      <c r="B25" s="47">
        <f>IFERROR(INDEX('اطلاعات انشعابات شرکتها'!A:BB,MATCH(A25,'اطلاعات انشعابات شرکتها'!A:A,0),MATCH(B$1,'اطلاعات انشعابات شرکتها'!$1:$1,0)),0)</f>
        <v>127</v>
      </c>
      <c r="C25" s="48">
        <f>IFERROR(INDEX('اطلاعات انشعابات شرکتها'!A:BB,MATCH(A25,'اطلاعات انشعابات شرکتها'!A:A,0),MATCH(C$1,'اطلاعات انشعابات شرکتها'!$1:$1,0)),0)</f>
        <v>0</v>
      </c>
      <c r="D25" s="45"/>
      <c r="E25" s="171">
        <v>4</v>
      </c>
      <c r="F25" s="170">
        <v>98</v>
      </c>
      <c r="G25" s="188" t="str">
        <f t="shared" si="0"/>
        <v>98/4</v>
      </c>
      <c r="H25" s="188" t="str">
        <f>IFERROR(INDEX('اطلاعات دوره'!A:Z,MATCH(G25,'اطلاعات دوره'!C:C,0),MATCH(H$1,'اطلاعات دوره'!$1:$1,0)),0)</f>
        <v>98/10/01</v>
      </c>
      <c r="I25" s="188" t="str">
        <f>IFERROR(INDEX('اطلاعات دوره'!A:Z,MATCH(G25,'اطلاعات دوره'!C:C,0),MATCH(I$1,'اطلاعات دوره'!$1:$1,0)),0)</f>
        <v>98/12/29</v>
      </c>
      <c r="J25" s="188">
        <f>IFERROR(INDEX('اطلاعات دوره'!A:Z,MATCH(G25,'اطلاعات دوره'!C:C,0),MATCH(J$1,'اطلاعات دوره'!$1:$1,0)),0)</f>
        <v>89</v>
      </c>
      <c r="K25" s="265"/>
      <c r="L25" s="188" t="str">
        <f>IFERROR(INDEX('اطلاعات دوره'!A:Z,MATCH(G25,'اطلاعات دوره'!C:C,0)-1,MATCH("عنوان",'اطلاعات دوره'!$1:$1,0)),"---")</f>
        <v>98/3</v>
      </c>
      <c r="M25" s="188" t="str">
        <f t="shared" si="1"/>
        <v>خدمات نیروگاهی آهار شرق-98/3</v>
      </c>
      <c r="N25" s="188" t="str">
        <f t="shared" si="2"/>
        <v>خدمات نیروگاهی آهار شرق-98/4</v>
      </c>
      <c r="O25" s="265"/>
      <c r="P25" s="188" t="str">
        <f>IFERROR(INDEX('اطلاعات انشعابات شرکتها'!A:BB,MATCH(A25,'اطلاعات انشعابات شرکتها'!A:A,0),MATCH(P$1,'اطلاعات انشعابات شرکتها'!$1:$1,0)),0)</f>
        <v>دیماندی</v>
      </c>
      <c r="Q25" s="188">
        <f>IFERROR(INDEX('اطلاعات انشعابات شرکتها'!A:BB,MATCH(A25,'اطلاعات انشعابات شرکتها'!A:A,0),MATCH(Q$1,'اطلاعات انشعابات شرکتها'!$1:$1,0)),0)</f>
        <v>59</v>
      </c>
      <c r="R25" s="188" t="str">
        <f>IFERROR(INDEX('اطلاعات انشعابات شرکتها'!A:BB,MATCH(A25,'اطلاعات انشعابات شرکتها'!A:A,0),MATCH(R$1,'اطلاعات انشعابات شرکتها'!$1:$1,0)),0)</f>
        <v>1</v>
      </c>
      <c r="S25" s="265"/>
      <c r="T25" s="188">
        <f>IFERROR(INDEX('قرائت کنتور'!A:AZ,MATCH(A25&amp;"-"&amp;T$1,'قرائت کنتور'!B:B,0),MATCH(G25,'قرائت کنتور'!$1:$1,0)),0)</f>
        <v>0</v>
      </c>
      <c r="U25" s="188">
        <f>IFERROR(INDEX('قرائت کنتور'!A:AZ,MATCH(A25&amp;"-"&amp;U$1,'قرائت کنتور'!B:B,0),MATCH(L25,'قرائت کنتور'!$1:$1,0)),0)</f>
        <v>19889</v>
      </c>
      <c r="V25" s="188">
        <f>IFERROR(INDEX('قرائت کنتور'!A:AZ,MATCH(A25&amp;"-"&amp;U$1,'قرائت کنتور'!B:B,0),MATCH(G25,'قرائت کنتور'!$1:$1,0)),0)</f>
        <v>20930</v>
      </c>
      <c r="W25" s="188">
        <f>IFERROR(INDEX('قرائت کنتور'!A:AZ,MATCH(A25&amp;"-"&amp;W$1,'قرائت کنتور'!B:B,0),MATCH(L25,'قرائت کنتور'!$1:$1,0)),0)</f>
        <v>86977</v>
      </c>
      <c r="X25" s="188">
        <f>IFERROR(INDEX('قرائت کنتور'!A:AZ,MATCH(A25&amp;"-"&amp;W$1,'قرائت کنتور'!B:B,0),MATCH(G25,'قرائت کنتور'!$1:$1,0)),0)</f>
        <v>94223</v>
      </c>
      <c r="Y25" s="188">
        <f>IFERROR(INDEX('قرائت کنتور'!A:AZ,MATCH(A25&amp;"-"&amp;Y$1,'قرائت کنتور'!B:B,0),MATCH(L25,'قرائت کنتور'!$1:$1,0)),0)</f>
        <v>41622</v>
      </c>
      <c r="Z25" s="188">
        <f>IFERROR(INDEX('قرائت کنتور'!A:AZ,MATCH(A25&amp;"-"&amp;Y$1,'قرائت کنتور'!B:B,0),MATCH(G25,'قرائت کنتور'!$1:$1,0)),0)</f>
        <v>43435</v>
      </c>
      <c r="AA25" s="188">
        <f>IFERROR(INDEX('قرائت کنتور'!A:AZ,MATCH(A25&amp;"-"&amp;AA$1,'قرائت کنتور'!B:B,0),MATCH(L25,'قرائت کنتور'!$1:$1,0)),0)</f>
        <v>15133</v>
      </c>
      <c r="AB25" s="188">
        <f>IFERROR(INDEX('قرائت کنتور'!A:AZ,MATCH(A25&amp;"-"&amp;AA$1,'قرائت کنتور'!B:B,0),MATCH(G25,'قرائت کنتور'!$1:$1,0)),0)</f>
        <v>15254</v>
      </c>
      <c r="AC25" s="265"/>
      <c r="AD25" s="188">
        <f t="shared" si="3"/>
        <v>1041</v>
      </c>
      <c r="AE25" s="188">
        <f t="shared" si="4"/>
        <v>7246</v>
      </c>
      <c r="AF25" s="188">
        <f t="shared" si="5"/>
        <v>1813</v>
      </c>
      <c r="AG25" s="188">
        <f t="shared" si="6"/>
        <v>121</v>
      </c>
      <c r="AH25" s="188">
        <f t="shared" si="7"/>
        <v>10100</v>
      </c>
      <c r="AI25" s="188">
        <f t="shared" si="8"/>
        <v>0</v>
      </c>
      <c r="AJ25" s="188">
        <f t="shared" si="9"/>
        <v>53.1</v>
      </c>
      <c r="AK25" s="265"/>
      <c r="AL25" s="254">
        <f t="shared" si="10"/>
        <v>0.99992824515157952</v>
      </c>
      <c r="AM25" s="254" t="str">
        <f t="shared" si="11"/>
        <v>0</v>
      </c>
      <c r="AN25" s="265"/>
      <c r="AO25" s="188">
        <f>IFERROR(INDEX('تعرفه ها'!A:Z,MATCH(P25&amp;"-"&amp;AO$1,'تعرفه ها'!C:C,0),MATCH(F25,'تعرفه ها'!$2:$2,0),1),"---")</f>
        <v>879</v>
      </c>
      <c r="AP25" s="188">
        <f>IFERROR(INDEX('تعرفه ها'!A:Z,MATCH(P25&amp;"-"&amp;AP$1,'تعرفه ها'!C:C,0),MATCH(F25,'تعرفه ها'!$2:$2,0),1),"---")</f>
        <v>439</v>
      </c>
      <c r="AQ25" s="188">
        <f>IFERROR(INDEX('تعرفه ها'!A:Z,MATCH(P25&amp;"-"&amp;AQ$1,'تعرفه ها'!C:C,0),MATCH(F25,'تعرفه ها'!$2:$2,0),1),"---")</f>
        <v>220</v>
      </c>
      <c r="AR25" s="188">
        <f>IFERROR(INDEX('تعرفه ها'!A:Z,MATCH(P25&amp;"-"&amp;AR$1,'تعرفه ها'!C:C,0),MATCH(F25,'تعرفه ها'!$2:$2,0),1),"---")</f>
        <v>550</v>
      </c>
      <c r="AS25" s="265"/>
      <c r="AT25" s="415">
        <f t="shared" si="12"/>
        <v>915039</v>
      </c>
      <c r="AU25" s="415">
        <f t="shared" si="13"/>
        <v>3180994</v>
      </c>
      <c r="AV25" s="415">
        <f t="shared" si="14"/>
        <v>398860</v>
      </c>
      <c r="AW25" s="415">
        <f t="shared" si="15"/>
        <v>66550</v>
      </c>
      <c r="AX25" s="415">
        <f t="shared" si="16"/>
        <v>4561443</v>
      </c>
      <c r="AY25" s="415">
        <f>IFERROR(AH25*INDEX('تعرفه ها'!A:Z,MATCH("عوارض برق به ازاء هر کیلووات",'تعرفه ها'!$C:$C,0),MATCH(F25,'تعرفه ها'!$2:$2,0)),"---")</f>
        <v>505000</v>
      </c>
      <c r="AZ25" s="415">
        <f t="shared" si="17"/>
        <v>0</v>
      </c>
      <c r="BA25" s="415">
        <f>IFERROR(ROUND(((AX25+AY25+AZ25)*INDEX('تعرفه ها'!A:Z,MATCH("هزینه نگهداری و تعمیرات شبکه برق",'تعرفه ها'!$C:$C,0),MATCH(F25,'تعرفه ها'!$2:$2,0))/100),0),"---")</f>
        <v>506644</v>
      </c>
      <c r="BB25" s="415">
        <f>IFERROR(IF(P25="دیماندی",ROUND(AJ25*INDEX('تعرفه ها'!A:Z,MATCH(BB$1,'تعرفه ها'!$C:$C,0),MATCH(F25,'تعرفه ها'!$2:$2,0))*J25/30,0),0),"---")</f>
        <v>4377129</v>
      </c>
      <c r="BC25" s="415"/>
      <c r="BD25" s="54">
        <f>IFERROR(IF(INDEX('اطلاعات دوره'!A:Z,MATCH(G25,'اطلاعات دوره'!C:C,0),MATCH("برق",'اطلاعات دوره'!$1:$1,0))="دارد",ROUND(AX25*INDEX('تعرفه ها'!A:Z,MATCH("پیک فصلی برق",'تعرفه ها'!$C:$C,0),MATCH(F25,'تعرفه ها'!$2:$2,0))/100,0),0),"---")</f>
        <v>0</v>
      </c>
      <c r="BE25" s="415">
        <f>IFERROR(ROUND(((AX25+AY25+AZ25+BA25+BB25+BC25+BD25)*INDEX('تعرفه ها'!A:Z,MATCH("مالیات برق",'تعرفه ها'!$C:$C,0),MATCH(F25,'تعرفه ها'!$2:$2,0))/100),0),"---")</f>
        <v>0</v>
      </c>
      <c r="BF25" s="415">
        <f t="shared" si="18"/>
        <v>9950216</v>
      </c>
      <c r="BG25" s="415">
        <v>9889000</v>
      </c>
      <c r="BH25" s="415">
        <f t="shared" si="19"/>
        <v>19839216</v>
      </c>
      <c r="BI25" s="54">
        <f t="shared" si="20"/>
        <v>216</v>
      </c>
      <c r="BJ25" s="55">
        <f t="shared" si="21"/>
        <v>19839000</v>
      </c>
      <c r="BK25" s="262"/>
      <c r="BL25" s="183" t="str">
        <f>IFERROR(IF(INDEX(پرداخت!A:AZ,MATCH(A25&amp;" - "&amp;"برق",پرداخت!$B:$B,0),MATCH(G25,پرداخت!$1:$1,0))="نشده","نشده","شده"),"---")</f>
        <v>نشده</v>
      </c>
      <c r="BN25" s="257"/>
      <c r="BO25" s="257"/>
      <c r="BP25" s="257"/>
      <c r="BQ25" s="257"/>
      <c r="BR25" s="257"/>
      <c r="BS25" s="257"/>
      <c r="BT25" s="257"/>
      <c r="BU25" s="257"/>
      <c r="BV25" s="257"/>
      <c r="BW25" s="257"/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/>
      <c r="CI25"/>
      <c r="CJ25"/>
      <c r="CK25"/>
    </row>
    <row r="26" spans="1:89" ht="33.75" hidden="1">
      <c r="A26" s="171" t="s">
        <v>250</v>
      </c>
      <c r="B26" s="47">
        <f>IFERROR(INDEX('اطلاعات انشعابات شرکتها'!A:BB,MATCH(A26,'اطلاعات انشعابات شرکتها'!A:A,0),MATCH(B$1,'اطلاعات انشعابات شرکتها'!$1:$1,0)),0)</f>
        <v>128</v>
      </c>
      <c r="C26" s="48">
        <f>IFERROR(INDEX('اطلاعات انشعابات شرکتها'!A:BB,MATCH(A26,'اطلاعات انشعابات شرکتها'!A:A,0),MATCH(C$1,'اطلاعات انشعابات شرکتها'!$1:$1,0)),0)</f>
        <v>0</v>
      </c>
      <c r="D26" s="45"/>
      <c r="E26" s="171">
        <v>4</v>
      </c>
      <c r="F26" s="170">
        <v>98</v>
      </c>
      <c r="G26" s="188" t="str">
        <f t="shared" si="0"/>
        <v>98/4</v>
      </c>
      <c r="H26" s="188" t="str">
        <f>IFERROR(INDEX('اطلاعات دوره'!A:Z,MATCH(G26,'اطلاعات دوره'!C:C,0),MATCH(H$1,'اطلاعات دوره'!$1:$1,0)),0)</f>
        <v>98/10/01</v>
      </c>
      <c r="I26" s="188" t="str">
        <f>IFERROR(INDEX('اطلاعات دوره'!A:Z,MATCH(G26,'اطلاعات دوره'!C:C,0),MATCH(I$1,'اطلاعات دوره'!$1:$1,0)),0)</f>
        <v>98/12/29</v>
      </c>
      <c r="J26" s="188">
        <f>IFERROR(INDEX('اطلاعات دوره'!A:Z,MATCH(G26,'اطلاعات دوره'!C:C,0),MATCH(J$1,'اطلاعات دوره'!$1:$1,0)),0)</f>
        <v>89</v>
      </c>
      <c r="K26" s="265"/>
      <c r="L26" s="188" t="str">
        <f>IFERROR(INDEX('اطلاعات دوره'!A:Z,MATCH(G26,'اطلاعات دوره'!C:C,0)-1,MATCH("عنوان",'اطلاعات دوره'!$1:$1,0)),"---")</f>
        <v>98/3</v>
      </c>
      <c r="M26" s="188" t="str">
        <f t="shared" si="1"/>
        <v>زیست تروند آرین-98/3</v>
      </c>
      <c r="N26" s="188" t="str">
        <f t="shared" si="2"/>
        <v>زیست تروند آرین-98/4</v>
      </c>
      <c r="O26" s="265"/>
      <c r="P26" s="188" t="str">
        <f>IFERROR(INDEX('اطلاعات انشعابات شرکتها'!A:BB,MATCH(A26,'اطلاعات انشعابات شرکتها'!A:A,0),MATCH(P$1,'اطلاعات انشعابات شرکتها'!$1:$1,0)),0)</f>
        <v>غیر دیماندی</v>
      </c>
      <c r="Q26" s="188">
        <f>IFERROR(INDEX('اطلاعات انشعابات شرکتها'!A:BB,MATCH(A26,'اطلاعات انشعابات شرکتها'!A:A,0),MATCH(Q$1,'اطلاعات انشعابات شرکتها'!$1:$1,0)),0)</f>
        <v>19</v>
      </c>
      <c r="R26" s="188" t="str">
        <f>IFERROR(INDEX('اطلاعات انشعابات شرکتها'!A:BB,MATCH(A26,'اطلاعات انشعابات شرکتها'!A:A,0),MATCH(R$1,'اطلاعات انشعابات شرکتها'!$1:$1,0)),0)</f>
        <v>1</v>
      </c>
      <c r="S26" s="265"/>
      <c r="T26" s="188">
        <f>IFERROR(INDEX('قرائت کنتور'!A:AZ,MATCH(A26&amp;"-"&amp;T$1,'قرائت کنتور'!B:B,0),MATCH(G26,'قرائت کنتور'!$1:$1,0)),0)</f>
        <v>0</v>
      </c>
      <c r="U26" s="188">
        <f>IFERROR(INDEX('قرائت کنتور'!A:AZ,MATCH(A26&amp;"-"&amp;U$1,'قرائت کنتور'!B:B,0),MATCH(L26,'قرائت کنتور'!$1:$1,0)),0)</f>
        <v>8211</v>
      </c>
      <c r="V26" s="188">
        <f>IFERROR(INDEX('قرائت کنتور'!A:AZ,MATCH(A26&amp;"-"&amp;U$1,'قرائت کنتور'!B:B,0),MATCH(G26,'قرائت کنتور'!$1:$1,0)),0)</f>
        <v>9453</v>
      </c>
      <c r="W26" s="188">
        <f>IFERROR(INDEX('قرائت کنتور'!A:AZ,MATCH(A26&amp;"-"&amp;W$1,'قرائت کنتور'!B:B,0),MATCH(L26,'قرائت کنتور'!$1:$1,0)),0)</f>
        <v>31468</v>
      </c>
      <c r="X26" s="188">
        <f>IFERROR(INDEX('قرائت کنتور'!A:AZ,MATCH(A26&amp;"-"&amp;W$1,'قرائت کنتور'!B:B,0),MATCH(G26,'قرائت کنتور'!$1:$1,0)),0)</f>
        <v>35650</v>
      </c>
      <c r="Y26" s="188">
        <f>IFERROR(INDEX('قرائت کنتور'!A:AZ,MATCH(A26&amp;"-"&amp;Y$1,'قرائت کنتور'!B:B,0),MATCH(L26,'قرائت کنتور'!$1:$1,0)),0)</f>
        <v>6877</v>
      </c>
      <c r="Z26" s="188">
        <f>IFERROR(INDEX('قرائت کنتور'!A:AZ,MATCH(A26&amp;"-"&amp;Y$1,'قرائت کنتور'!B:B,0),MATCH(G26,'قرائت کنتور'!$1:$1,0)),0)</f>
        <v>7532</v>
      </c>
      <c r="AA26" s="188">
        <f>IFERROR(INDEX('قرائت کنتور'!A:AZ,MATCH(A26&amp;"-"&amp;AA$1,'قرائت کنتور'!B:B,0),MATCH(L26,'قرائت کنتور'!$1:$1,0)),0)</f>
        <v>22404</v>
      </c>
      <c r="AB26" s="188">
        <f>IFERROR(INDEX('قرائت کنتور'!A:AZ,MATCH(A26&amp;"-"&amp;AA$1,'قرائت کنتور'!B:B,0),MATCH(G26,'قرائت کنتور'!$1:$1,0)),0)</f>
        <v>24043</v>
      </c>
      <c r="AC26" s="265"/>
      <c r="AD26" s="188">
        <f t="shared" si="3"/>
        <v>1242</v>
      </c>
      <c r="AE26" s="188">
        <f t="shared" si="4"/>
        <v>4182</v>
      </c>
      <c r="AF26" s="188">
        <f t="shared" si="5"/>
        <v>655</v>
      </c>
      <c r="AG26" s="188">
        <f t="shared" si="6"/>
        <v>1639</v>
      </c>
      <c r="AH26" s="188">
        <f t="shared" si="7"/>
        <v>6079</v>
      </c>
      <c r="AI26" s="188">
        <f t="shared" si="8"/>
        <v>0</v>
      </c>
      <c r="AJ26" s="188" t="str">
        <f t="shared" si="9"/>
        <v>0</v>
      </c>
      <c r="AK26" s="265"/>
      <c r="AL26" s="254">
        <f t="shared" si="10"/>
        <v>0.96552215114160578</v>
      </c>
      <c r="AM26" s="254" t="str">
        <f t="shared" si="11"/>
        <v>0</v>
      </c>
      <c r="AN26" s="265"/>
      <c r="AO26" s="188">
        <f>IFERROR(INDEX('تعرفه ها'!A:Z,MATCH(P26&amp;"-"&amp;AO$1,'تعرفه ها'!C:C,0),MATCH(F26,'تعرفه ها'!$2:$2,0),1),"---")</f>
        <v>1115</v>
      </c>
      <c r="AP26" s="188">
        <f>IFERROR(INDEX('تعرفه ها'!A:Z,MATCH(P26&amp;"-"&amp;AP$1,'تعرفه ها'!C:C,0),MATCH(F26,'تعرفه ها'!$2:$2,0),1),"---")</f>
        <v>558</v>
      </c>
      <c r="AQ26" s="188">
        <f>IFERROR(INDEX('تعرفه ها'!A:Z,MATCH(P26&amp;"-"&amp;AQ$1,'تعرفه ها'!C:C,0),MATCH(F26,'تعرفه ها'!$2:$2,0),1),"---")</f>
        <v>279</v>
      </c>
      <c r="AR26" s="188">
        <f>IFERROR(INDEX('تعرفه ها'!A:Z,MATCH(P26&amp;"-"&amp;AR$1,'تعرفه ها'!C:C,0),MATCH(F26,'تعرفه ها'!$2:$2,0),1),"---")</f>
        <v>550</v>
      </c>
      <c r="AS26" s="265"/>
      <c r="AT26" s="415">
        <f t="shared" si="12"/>
        <v>1384830</v>
      </c>
      <c r="AU26" s="415">
        <f t="shared" si="13"/>
        <v>2333556</v>
      </c>
      <c r="AV26" s="415">
        <f t="shared" si="14"/>
        <v>182745</v>
      </c>
      <c r="AW26" s="415">
        <f t="shared" si="15"/>
        <v>901450</v>
      </c>
      <c r="AX26" s="415">
        <f t="shared" si="16"/>
        <v>4802581</v>
      </c>
      <c r="AY26" s="415">
        <f>IFERROR(AH26*INDEX('تعرفه ها'!A:Z,MATCH("عوارض برق به ازاء هر کیلووات",'تعرفه ها'!$C:$C,0),MATCH(F26,'تعرفه ها'!$2:$2,0)),"---")</f>
        <v>303950</v>
      </c>
      <c r="AZ26" s="415">
        <f t="shared" si="17"/>
        <v>0</v>
      </c>
      <c r="BA26" s="415">
        <f>IFERROR(ROUND(((AX26+AY26+AZ26)*INDEX('تعرفه ها'!A:Z,MATCH("هزینه نگهداری و تعمیرات شبکه برق",'تعرفه ها'!$C:$C,0),MATCH(F26,'تعرفه ها'!$2:$2,0))/100),0),"---")</f>
        <v>510653</v>
      </c>
      <c r="BB26" s="415">
        <f>IFERROR(IF(P26="دیماندی",ROUND(AJ26*INDEX('تعرفه ها'!A:Z,MATCH(BB$1,'تعرفه ها'!$C:$C,0),MATCH(F26,'تعرفه ها'!$2:$2,0))*J26/30,0),0),"---")</f>
        <v>0</v>
      </c>
      <c r="BC26" s="415"/>
      <c r="BD26" s="54">
        <f>IFERROR(IF(INDEX('اطلاعات دوره'!A:Z,MATCH(G26,'اطلاعات دوره'!C:C,0),MATCH("برق",'اطلاعات دوره'!$1:$1,0))="دارد",ROUND(AX26*INDEX('تعرفه ها'!A:Z,MATCH("پیک فصلی برق",'تعرفه ها'!$C:$C,0),MATCH(F26,'تعرفه ها'!$2:$2,0))/100,0),0),"---")</f>
        <v>0</v>
      </c>
      <c r="BE26" s="415">
        <f>IFERROR(ROUND(((AX26+AY26+AZ26+BA26+BB26+BC26+BD26)*INDEX('تعرفه ها'!A:Z,MATCH("مالیات برق",'تعرفه ها'!$C:$C,0),MATCH(F26,'تعرفه ها'!$2:$2,0))/100),0),"---")</f>
        <v>0</v>
      </c>
      <c r="BF26" s="415">
        <f t="shared" si="18"/>
        <v>5617184</v>
      </c>
      <c r="BG26" s="415">
        <v>8788022</v>
      </c>
      <c r="BH26" s="415">
        <f t="shared" si="19"/>
        <v>14405206</v>
      </c>
      <c r="BI26" s="54">
        <f t="shared" si="20"/>
        <v>206</v>
      </c>
      <c r="BJ26" s="55">
        <f t="shared" si="21"/>
        <v>14405000</v>
      </c>
      <c r="BK26" s="262"/>
      <c r="BL26" s="183" t="str">
        <f>IFERROR(IF(INDEX(پرداخت!A:AZ,MATCH(A26&amp;" - "&amp;"برق",پرداخت!$B:$B,0),MATCH(G26,پرداخت!$1:$1,0))="نشده","نشده","شده"),"---")</f>
        <v>نشده</v>
      </c>
      <c r="BN26" s="257"/>
      <c r="BO26" s="257"/>
      <c r="BP26" s="257"/>
      <c r="BQ26" s="257"/>
      <c r="BR26" s="257"/>
      <c r="BS26" s="257"/>
      <c r="BT26" s="257"/>
      <c r="BU26" s="257"/>
      <c r="BV26" s="257"/>
      <c r="BW26" s="257"/>
      <c r="BX26" s="257"/>
      <c r="BY26" s="257"/>
      <c r="BZ26" s="257"/>
      <c r="CA26" s="257"/>
      <c r="CB26" s="257"/>
      <c r="CC26" s="257"/>
      <c r="CD26" s="257"/>
      <c r="CE26" s="257"/>
      <c r="CF26" s="257"/>
      <c r="CG26" s="257"/>
      <c r="CH26"/>
      <c r="CI26"/>
      <c r="CJ26"/>
      <c r="CK26"/>
    </row>
    <row r="27" spans="1:89" ht="33.75" hidden="1">
      <c r="A27" s="171" t="s">
        <v>251</v>
      </c>
      <c r="B27" s="47">
        <f>IFERROR(INDEX('اطلاعات انشعابات شرکتها'!A:BB,MATCH(A27,'اطلاعات انشعابات شرکتها'!A:A,0),MATCH(B$1,'اطلاعات انشعابات شرکتها'!$1:$1,0)),0)</f>
        <v>130</v>
      </c>
      <c r="C27" s="48">
        <f>IFERROR(INDEX('اطلاعات انشعابات شرکتها'!A:BB,MATCH(A27,'اطلاعات انشعابات شرکتها'!A:A,0),MATCH(C$1,'اطلاعات انشعابات شرکتها'!$1:$1,0)),0)</f>
        <v>0</v>
      </c>
      <c r="D27" s="45"/>
      <c r="E27" s="171">
        <v>4</v>
      </c>
      <c r="F27" s="170">
        <v>98</v>
      </c>
      <c r="G27" s="188" t="str">
        <f t="shared" si="0"/>
        <v>98/4</v>
      </c>
      <c r="H27" s="188" t="str">
        <f>IFERROR(INDEX('اطلاعات دوره'!A:Z,MATCH(G27,'اطلاعات دوره'!C:C,0),MATCH(H$1,'اطلاعات دوره'!$1:$1,0)),0)</f>
        <v>98/10/01</v>
      </c>
      <c r="I27" s="188" t="str">
        <f>IFERROR(INDEX('اطلاعات دوره'!A:Z,MATCH(G27,'اطلاعات دوره'!C:C,0),MATCH(I$1,'اطلاعات دوره'!$1:$1,0)),0)</f>
        <v>98/12/29</v>
      </c>
      <c r="J27" s="188">
        <f>IFERROR(INDEX('اطلاعات دوره'!A:Z,MATCH(G27,'اطلاعات دوره'!C:C,0),MATCH(J$1,'اطلاعات دوره'!$1:$1,0)),0)</f>
        <v>89</v>
      </c>
      <c r="K27" s="265"/>
      <c r="L27" s="188" t="str">
        <f>IFERROR(INDEX('اطلاعات دوره'!A:Z,MATCH(G27,'اطلاعات دوره'!C:C,0)-1,MATCH("عنوان",'اطلاعات دوره'!$1:$1,0)),"---")</f>
        <v>98/3</v>
      </c>
      <c r="M27" s="188" t="str">
        <f t="shared" si="1"/>
        <v>سازه گستر آرین پارس-98/3</v>
      </c>
      <c r="N27" s="188" t="str">
        <f t="shared" si="2"/>
        <v>سازه گستر آرین پارس-98/4</v>
      </c>
      <c r="O27" s="265"/>
      <c r="P27" s="188" t="str">
        <f>IFERROR(INDEX('اطلاعات انشعابات شرکتها'!A:BB,MATCH(A27,'اطلاعات انشعابات شرکتها'!A:A,0),MATCH(P$1,'اطلاعات انشعابات شرکتها'!$1:$1,0)),0)</f>
        <v>دیماندی</v>
      </c>
      <c r="Q27" s="188">
        <f>IFERROR(INDEX('اطلاعات انشعابات شرکتها'!A:BB,MATCH(A27,'اطلاعات انشعابات شرکتها'!A:A,0),MATCH(Q$1,'اطلاعات انشعابات شرکتها'!$1:$1,0)),0)</f>
        <v>59</v>
      </c>
      <c r="R27" s="188" t="str">
        <f>IFERROR(INDEX('اطلاعات انشعابات شرکتها'!A:BB,MATCH(A27,'اطلاعات انشعابات شرکتها'!A:A,0),MATCH(R$1,'اطلاعات انشعابات شرکتها'!$1:$1,0)),0)</f>
        <v>20</v>
      </c>
      <c r="S27" s="265"/>
      <c r="T27" s="188">
        <f>IFERROR(INDEX('قرائت کنتور'!A:AZ,MATCH(A27&amp;"-"&amp;T$1,'قرائت کنتور'!B:B,0),MATCH(G27,'قرائت کنتور'!$1:$1,0)),0)</f>
        <v>1</v>
      </c>
      <c r="U27" s="188">
        <f>IFERROR(INDEX('قرائت کنتور'!A:AZ,MATCH(A27&amp;"-"&amp;U$1,'قرائت کنتور'!B:B,0),MATCH(L27,'قرائت کنتور'!$1:$1,0)),0)</f>
        <v>4061</v>
      </c>
      <c r="V27" s="188">
        <f>IFERROR(INDEX('قرائت کنتور'!A:AZ,MATCH(A27&amp;"-"&amp;U$1,'قرائت کنتور'!B:B,0),MATCH(G27,'قرائت کنتور'!$1:$1,0)),0)</f>
        <v>4684</v>
      </c>
      <c r="W27" s="188">
        <f>IFERROR(INDEX('قرائت کنتور'!A:AZ,MATCH(A27&amp;"-"&amp;W$1,'قرائت کنتور'!B:B,0),MATCH(L27,'قرائت کنتور'!$1:$1,0)),0)</f>
        <v>489</v>
      </c>
      <c r="X27" s="188">
        <f>IFERROR(INDEX('قرائت کنتور'!A:AZ,MATCH(A27&amp;"-"&amp;W$1,'قرائت کنتور'!B:B,0),MATCH(G27,'قرائت کنتور'!$1:$1,0)),0)</f>
        <v>665</v>
      </c>
      <c r="Y27" s="188">
        <f>IFERROR(INDEX('قرائت کنتور'!A:AZ,MATCH(A27&amp;"-"&amp;Y$1,'قرائت کنتور'!B:B,0),MATCH(L27,'قرائت کنتور'!$1:$1,0)),0)</f>
        <v>252</v>
      </c>
      <c r="Z27" s="188">
        <f>IFERROR(INDEX('قرائت کنتور'!A:AZ,MATCH(A27&amp;"-"&amp;Y$1,'قرائت کنتور'!B:B,0),MATCH(G27,'قرائت کنتور'!$1:$1,0)),0)</f>
        <v>361</v>
      </c>
      <c r="AA27" s="188">
        <f>IFERROR(INDEX('قرائت کنتور'!A:AZ,MATCH(A27&amp;"-"&amp;AA$1,'قرائت کنتور'!B:B,0),MATCH(L27,'قرائت کنتور'!$1:$1,0)),0)</f>
        <v>4397</v>
      </c>
      <c r="AB27" s="188">
        <f>IFERROR(INDEX('قرائت کنتور'!A:AZ,MATCH(A27&amp;"-"&amp;AA$1,'قرائت کنتور'!B:B,0),MATCH(G27,'قرائت کنتور'!$1:$1,0)),0)</f>
        <v>5177</v>
      </c>
      <c r="AC27" s="265"/>
      <c r="AD27" s="188">
        <f t="shared" si="3"/>
        <v>12460</v>
      </c>
      <c r="AE27" s="188">
        <f t="shared" si="4"/>
        <v>3520</v>
      </c>
      <c r="AF27" s="188">
        <f t="shared" si="5"/>
        <v>2180</v>
      </c>
      <c r="AG27" s="188">
        <f t="shared" si="6"/>
        <v>15600</v>
      </c>
      <c r="AH27" s="188">
        <f t="shared" si="7"/>
        <v>18160</v>
      </c>
      <c r="AI27" s="188">
        <f t="shared" si="8"/>
        <v>20</v>
      </c>
      <c r="AJ27" s="188">
        <f t="shared" si="9"/>
        <v>53.1</v>
      </c>
      <c r="AK27" s="265"/>
      <c r="AL27" s="254">
        <f t="shared" si="10"/>
        <v>0.75854851561931924</v>
      </c>
      <c r="AM27" s="254">
        <f t="shared" si="11"/>
        <v>0.1864765159617936</v>
      </c>
      <c r="AN27" s="265"/>
      <c r="AO27" s="188">
        <f>IFERROR(INDEX('تعرفه ها'!A:Z,MATCH(P27&amp;"-"&amp;AO$1,'تعرفه ها'!C:C,0),MATCH(F27,'تعرفه ها'!$2:$2,0),1),"---")</f>
        <v>879</v>
      </c>
      <c r="AP27" s="188">
        <f>IFERROR(INDEX('تعرفه ها'!A:Z,MATCH(P27&amp;"-"&amp;AP$1,'تعرفه ها'!C:C,0),MATCH(F27,'تعرفه ها'!$2:$2,0),1),"---")</f>
        <v>439</v>
      </c>
      <c r="AQ27" s="188">
        <f>IFERROR(INDEX('تعرفه ها'!A:Z,MATCH(P27&amp;"-"&amp;AQ$1,'تعرفه ها'!C:C,0),MATCH(F27,'تعرفه ها'!$2:$2,0),1),"---")</f>
        <v>220</v>
      </c>
      <c r="AR27" s="188">
        <f>IFERROR(INDEX('تعرفه ها'!A:Z,MATCH(P27&amp;"-"&amp;AR$1,'تعرفه ها'!C:C,0),MATCH(F27,'تعرفه ها'!$2:$2,0),1),"---")</f>
        <v>550</v>
      </c>
      <c r="AS27" s="265"/>
      <c r="AT27" s="415">
        <f t="shared" si="12"/>
        <v>10952340</v>
      </c>
      <c r="AU27" s="415">
        <f t="shared" si="13"/>
        <v>1545280</v>
      </c>
      <c r="AV27" s="415">
        <f t="shared" si="14"/>
        <v>479600</v>
      </c>
      <c r="AW27" s="415">
        <f t="shared" si="15"/>
        <v>8580000</v>
      </c>
      <c r="AX27" s="415">
        <f t="shared" si="16"/>
        <v>21557220</v>
      </c>
      <c r="AY27" s="415">
        <f>IFERROR(AH27*INDEX('تعرفه ها'!A:Z,MATCH("عوارض برق به ازاء هر کیلووات",'تعرفه ها'!$C:$C,0),MATCH(F27,'تعرفه ها'!$2:$2,0)),"---")</f>
        <v>908000</v>
      </c>
      <c r="AZ27" s="415">
        <f t="shared" si="17"/>
        <v>2419947</v>
      </c>
      <c r="BA27" s="415">
        <f>IFERROR(ROUND(((AX27+AY27+AZ27)*INDEX('تعرفه ها'!A:Z,MATCH("هزینه نگهداری و تعمیرات شبکه برق",'تعرفه ها'!$C:$C,0),MATCH(F27,'تعرفه ها'!$2:$2,0))/100),0),"---")</f>
        <v>2488517</v>
      </c>
      <c r="BB27" s="415">
        <f>IFERROR(IF(P27="دیماندی",ROUND(AJ27*INDEX('تعرفه ها'!A:Z,MATCH(BB$1,'تعرفه ها'!$C:$C,0),MATCH(F27,'تعرفه ها'!$2:$2,0))*J27/30,0),0),"---")</f>
        <v>4377129</v>
      </c>
      <c r="BC27" s="415"/>
      <c r="BD27" s="54">
        <f>IFERROR(IF(INDEX('اطلاعات دوره'!A:Z,MATCH(G27,'اطلاعات دوره'!C:C,0),MATCH("برق",'اطلاعات دوره'!$1:$1,0))="دارد",ROUND(AX27*INDEX('تعرفه ها'!A:Z,MATCH("پیک فصلی برق",'تعرفه ها'!$C:$C,0),MATCH(F27,'تعرفه ها'!$2:$2,0))/100,0),0),"---")</f>
        <v>0</v>
      </c>
      <c r="BE27" s="415">
        <f>IFERROR(ROUND(((AX27+AY27+AZ27+BA27+BB27+BC27+BD27)*INDEX('تعرفه ها'!A:Z,MATCH("مالیات برق",'تعرفه ها'!$C:$C,0),MATCH(F27,'تعرفه ها'!$2:$2,0))/100),0),"---")</f>
        <v>0</v>
      </c>
      <c r="BF27" s="415">
        <f t="shared" si="18"/>
        <v>31750813</v>
      </c>
      <c r="BG27" s="415">
        <v>69148000</v>
      </c>
      <c r="BH27" s="415">
        <f t="shared" si="19"/>
        <v>100898813</v>
      </c>
      <c r="BI27" s="54">
        <f t="shared" si="20"/>
        <v>813</v>
      </c>
      <c r="BJ27" s="55">
        <f t="shared" si="21"/>
        <v>100898000</v>
      </c>
      <c r="BK27" s="262"/>
      <c r="BL27" s="183" t="str">
        <f>IFERROR(IF(INDEX(پرداخت!A:AZ,MATCH(A27&amp;" - "&amp;"برق",پرداخت!$B:$B,0),MATCH(G27,پرداخت!$1:$1,0))="نشده","نشده","شده"),"---")</f>
        <v>نشده</v>
      </c>
      <c r="BN27" s="257"/>
      <c r="BO27" s="257"/>
      <c r="BP27" s="257"/>
      <c r="BQ27" s="257"/>
      <c r="BR27" s="257"/>
      <c r="BS27" s="257"/>
      <c r="BT27" s="257"/>
      <c r="BU27" s="257"/>
      <c r="BV27" s="257"/>
      <c r="BW27" s="257"/>
      <c r="BX27" s="257"/>
      <c r="BY27" s="257"/>
      <c r="BZ27" s="257"/>
      <c r="CA27" s="257"/>
      <c r="CB27" s="257"/>
      <c r="CC27" s="257"/>
      <c r="CD27" s="257"/>
      <c r="CE27" s="257"/>
      <c r="CF27" s="257"/>
      <c r="CG27" s="257"/>
      <c r="CH27"/>
      <c r="CI27"/>
      <c r="CJ27"/>
      <c r="CK27"/>
    </row>
    <row r="28" spans="1:89" ht="33.75" hidden="1">
      <c r="A28" s="171" t="s">
        <v>252</v>
      </c>
      <c r="B28" s="47">
        <f>IFERROR(INDEX('اطلاعات انشعابات شرکتها'!A:BB,MATCH(A28,'اطلاعات انشعابات شرکتها'!A:A,0),MATCH(B$1,'اطلاعات انشعابات شرکتها'!$1:$1,0)),0)</f>
        <v>131</v>
      </c>
      <c r="C28" s="48">
        <f>IFERROR(INDEX('اطلاعات انشعابات شرکتها'!A:BB,MATCH(A28,'اطلاعات انشعابات شرکتها'!A:A,0),MATCH(C$1,'اطلاعات انشعابات شرکتها'!$1:$1,0)),0)</f>
        <v>0</v>
      </c>
      <c r="D28" s="45"/>
      <c r="E28" s="171">
        <v>4</v>
      </c>
      <c r="F28" s="170">
        <v>98</v>
      </c>
      <c r="G28" s="188" t="str">
        <f t="shared" si="0"/>
        <v>98/4</v>
      </c>
      <c r="H28" s="188" t="str">
        <f>IFERROR(INDEX('اطلاعات دوره'!A:Z,MATCH(G28,'اطلاعات دوره'!C:C,0),MATCH(H$1,'اطلاعات دوره'!$1:$1,0)),0)</f>
        <v>98/10/01</v>
      </c>
      <c r="I28" s="188" t="str">
        <f>IFERROR(INDEX('اطلاعات دوره'!A:Z,MATCH(G28,'اطلاعات دوره'!C:C,0),MATCH(I$1,'اطلاعات دوره'!$1:$1,0)),0)</f>
        <v>98/12/29</v>
      </c>
      <c r="J28" s="188">
        <f>IFERROR(INDEX('اطلاعات دوره'!A:Z,MATCH(G28,'اطلاعات دوره'!C:C,0),MATCH(J$1,'اطلاعات دوره'!$1:$1,0)),0)</f>
        <v>89</v>
      </c>
      <c r="K28" s="265"/>
      <c r="L28" s="188" t="str">
        <f>IFERROR(INDEX('اطلاعات دوره'!A:Z,MATCH(G28,'اطلاعات دوره'!C:C,0)-1,MATCH("عنوان",'اطلاعات دوره'!$1:$1,0)),"---")</f>
        <v>98/3</v>
      </c>
      <c r="M28" s="188" t="str">
        <f t="shared" si="1"/>
        <v>سامان داروی هشتم-98/3</v>
      </c>
      <c r="N28" s="188" t="str">
        <f t="shared" si="2"/>
        <v>سامان داروی هشتم-98/4</v>
      </c>
      <c r="O28" s="265"/>
      <c r="P28" s="188" t="str">
        <f>IFERROR(INDEX('اطلاعات انشعابات شرکتها'!A:BB,MATCH(A28,'اطلاعات انشعابات شرکتها'!A:A,0),MATCH(P$1,'اطلاعات انشعابات شرکتها'!$1:$1,0)),0)</f>
        <v>دیماندی</v>
      </c>
      <c r="Q28" s="188">
        <f>IFERROR(INDEX('اطلاعات انشعابات شرکتها'!A:BB,MATCH(A28,'اطلاعات انشعابات شرکتها'!A:A,0),MATCH(Q$1,'اطلاعات انشعابات شرکتها'!$1:$1,0)),0)</f>
        <v>800</v>
      </c>
      <c r="R28" s="188" t="str">
        <f>IFERROR(INDEX('اطلاعات انشعابات شرکتها'!A:BB,MATCH(A28,'اطلاعات انشعابات شرکتها'!A:A,0),MATCH(R$1,'اطلاعات انشعابات شرکتها'!$1:$1,0)),0)</f>
        <v>6000</v>
      </c>
      <c r="S28" s="265"/>
      <c r="T28" s="188">
        <f>IFERROR(INDEX('قرائت کنتور'!A:AZ,MATCH(A28&amp;"-"&amp;T$1,'قرائت کنتور'!B:B,0),MATCH(G28,'قرائت کنتور'!$1:$1,0)),0)</f>
        <v>0</v>
      </c>
      <c r="U28" s="188">
        <f>IFERROR(INDEX('قرائت کنتور'!A:AZ,MATCH(A28&amp;"-"&amp;U$1,'قرائت کنتور'!B:B,0),MATCH(L28,'قرائت کنتور'!$1:$1,0)),0)</f>
        <v>221</v>
      </c>
      <c r="V28" s="188">
        <f>IFERROR(INDEX('قرائت کنتور'!A:AZ,MATCH(A28&amp;"-"&amp;U$1,'قرائت کنتور'!B:B,0),MATCH(G28,'قرائت کنتور'!$1:$1,0)),0)</f>
        <v>249</v>
      </c>
      <c r="W28" s="188">
        <f>IFERROR(INDEX('قرائت کنتور'!A:AZ,MATCH(A28&amp;"-"&amp;W$1,'قرائت کنتور'!B:B,0),MATCH(L28,'قرائت کنتور'!$1:$1,0)),0)</f>
        <v>50</v>
      </c>
      <c r="X28" s="188">
        <f>IFERROR(INDEX('قرائت کنتور'!A:AZ,MATCH(A28&amp;"-"&amp;W$1,'قرائت کنتور'!B:B,0),MATCH(G28,'قرائت کنتور'!$1:$1,0)),0)</f>
        <v>59</v>
      </c>
      <c r="Y28" s="188">
        <f>IFERROR(INDEX('قرائت کنتور'!A:AZ,MATCH(A28&amp;"-"&amp;Y$1,'قرائت کنتور'!B:B,0),MATCH(L28,'قرائت کنتور'!$1:$1,0)),0)</f>
        <v>243</v>
      </c>
      <c r="Z28" s="188">
        <f>IFERROR(INDEX('قرائت کنتور'!A:AZ,MATCH(A28&amp;"-"&amp;Y$1,'قرائت کنتور'!B:B,0),MATCH(G28,'قرائت کنتور'!$1:$1,0)),0)</f>
        <v>277</v>
      </c>
      <c r="AA28" s="188">
        <f>IFERROR(INDEX('قرائت کنتور'!A:AZ,MATCH(A28&amp;"-"&amp;AA$1,'قرائت کنتور'!B:B,0),MATCH(L28,'قرائت کنتور'!$1:$1,0)),0)</f>
        <v>13</v>
      </c>
      <c r="AB28" s="188">
        <f>IFERROR(INDEX('قرائت کنتور'!A:AZ,MATCH(A28&amp;"-"&amp;AA$1,'قرائت کنتور'!B:B,0),MATCH(G28,'قرائت کنتور'!$1:$1,0)),0)</f>
        <v>14</v>
      </c>
      <c r="AC28" s="265"/>
      <c r="AD28" s="188">
        <f t="shared" si="3"/>
        <v>168000</v>
      </c>
      <c r="AE28" s="188">
        <f t="shared" si="4"/>
        <v>54000</v>
      </c>
      <c r="AF28" s="188">
        <f t="shared" si="5"/>
        <v>204000</v>
      </c>
      <c r="AG28" s="188">
        <f t="shared" si="6"/>
        <v>6000</v>
      </c>
      <c r="AH28" s="188">
        <f t="shared" si="7"/>
        <v>426000</v>
      </c>
      <c r="AI28" s="188">
        <f t="shared" si="8"/>
        <v>0</v>
      </c>
      <c r="AJ28" s="188">
        <f t="shared" si="9"/>
        <v>720</v>
      </c>
      <c r="AK28" s="265"/>
      <c r="AL28" s="254">
        <f t="shared" si="10"/>
        <v>0.99990082808524228</v>
      </c>
      <c r="AM28" s="254" t="str">
        <f t="shared" si="11"/>
        <v>0</v>
      </c>
      <c r="AN28" s="265"/>
      <c r="AO28" s="188">
        <f>IFERROR(INDEX('تعرفه ها'!A:Z,MATCH(P28&amp;"-"&amp;AO$1,'تعرفه ها'!C:C,0),MATCH(F28,'تعرفه ها'!$2:$2,0),1),"---")</f>
        <v>879</v>
      </c>
      <c r="AP28" s="188">
        <f>IFERROR(INDEX('تعرفه ها'!A:Z,MATCH(P28&amp;"-"&amp;AP$1,'تعرفه ها'!C:C,0),MATCH(F28,'تعرفه ها'!$2:$2,0),1),"---")</f>
        <v>439</v>
      </c>
      <c r="AQ28" s="188">
        <f>IFERROR(INDEX('تعرفه ها'!A:Z,MATCH(P28&amp;"-"&amp;AQ$1,'تعرفه ها'!C:C,0),MATCH(F28,'تعرفه ها'!$2:$2,0),1),"---")</f>
        <v>220</v>
      </c>
      <c r="AR28" s="188">
        <f>IFERROR(INDEX('تعرفه ها'!A:Z,MATCH(P28&amp;"-"&amp;AR$1,'تعرفه ها'!C:C,0),MATCH(F28,'تعرفه ها'!$2:$2,0),1),"---")</f>
        <v>550</v>
      </c>
      <c r="AS28" s="265"/>
      <c r="AT28" s="415">
        <f t="shared" si="12"/>
        <v>147672000</v>
      </c>
      <c r="AU28" s="415">
        <f t="shared" si="13"/>
        <v>23706000</v>
      </c>
      <c r="AV28" s="415">
        <f t="shared" si="14"/>
        <v>44880000</v>
      </c>
      <c r="AW28" s="415">
        <f t="shared" si="15"/>
        <v>3300000</v>
      </c>
      <c r="AX28" s="415">
        <f t="shared" si="16"/>
        <v>219558000</v>
      </c>
      <c r="AY28" s="415">
        <f>IFERROR(AH28*INDEX('تعرفه ها'!A:Z,MATCH("عوارض برق به ازاء هر کیلووات",'تعرفه ها'!$C:$C,0),MATCH(F28,'تعرفه ها'!$2:$2,0)),"---")</f>
        <v>21300000</v>
      </c>
      <c r="AZ28" s="415">
        <f t="shared" si="17"/>
        <v>0</v>
      </c>
      <c r="BA28" s="415">
        <f>IFERROR(ROUND(((AX28+AY28+AZ28)*INDEX('تعرفه ها'!A:Z,MATCH("هزینه نگهداری و تعمیرات شبکه برق",'تعرفه ها'!$C:$C,0),MATCH(F28,'تعرفه ها'!$2:$2,0))/100),0),"---")</f>
        <v>24085800</v>
      </c>
      <c r="BB28" s="415">
        <f>IFERROR(IF(P28="دیماندی",ROUND(AJ28*INDEX('تعرفه ها'!A:Z,MATCH(BB$1,'تعرفه ها'!$C:$C,0),MATCH(F28,'تعرفه ها'!$2:$2,0))*J28/30,0),0),"---")</f>
        <v>59350896</v>
      </c>
      <c r="BC28" s="415"/>
      <c r="BD28" s="54">
        <f>IFERROR(IF(INDEX('اطلاعات دوره'!A:Z,MATCH(G28,'اطلاعات دوره'!C:C,0),MATCH("برق",'اطلاعات دوره'!$1:$1,0))="دارد",ROUND(AX28*INDEX('تعرفه ها'!A:Z,MATCH("پیک فصلی برق",'تعرفه ها'!$C:$C,0),MATCH(F28,'تعرفه ها'!$2:$2,0))/100,0),0),"---")</f>
        <v>0</v>
      </c>
      <c r="BE28" s="415">
        <f>IFERROR(ROUND(((AX28+AY28+AZ28+BA28+BB28+BC28+BD28)*INDEX('تعرفه ها'!A:Z,MATCH("مالیات برق",'تعرفه ها'!$C:$C,0),MATCH(F28,'تعرفه ها'!$2:$2,0))/100),0),"---")</f>
        <v>0</v>
      </c>
      <c r="BF28" s="415">
        <f t="shared" si="18"/>
        <v>324294696</v>
      </c>
      <c r="BG28" s="415">
        <v>1102736000</v>
      </c>
      <c r="BH28" s="415">
        <f t="shared" si="19"/>
        <v>1427030696</v>
      </c>
      <c r="BI28" s="54">
        <f t="shared" si="20"/>
        <v>696</v>
      </c>
      <c r="BJ28" s="55">
        <f t="shared" si="21"/>
        <v>1427030000</v>
      </c>
      <c r="BK28" s="262"/>
      <c r="BL28" s="183" t="str">
        <f>IFERROR(IF(INDEX(پرداخت!A:AZ,MATCH(A28&amp;" - "&amp;"برق",پرداخت!$B:$B,0),MATCH(G28,پرداخت!$1:$1,0))="نشده","نشده","شده"),"---")</f>
        <v>نشده</v>
      </c>
      <c r="BN28" s="257"/>
      <c r="BO28" s="257"/>
      <c r="BP28" s="257"/>
      <c r="BQ28" s="257"/>
      <c r="BR28" s="257"/>
      <c r="BS28" s="257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/>
      <c r="CI28"/>
      <c r="CJ28"/>
      <c r="CK28"/>
    </row>
    <row r="29" spans="1:89" ht="33.75" hidden="1">
      <c r="A29" s="171" t="s">
        <v>253</v>
      </c>
      <c r="B29" s="47">
        <f>IFERROR(INDEX('اطلاعات انشعابات شرکتها'!A:BB,MATCH(A29,'اطلاعات انشعابات شرکتها'!A:A,0),MATCH(B$1,'اطلاعات انشعابات شرکتها'!$1:$1,0)),0)</f>
        <v>132</v>
      </c>
      <c r="C29" s="48">
        <f>IFERROR(INDEX('اطلاعات انشعابات شرکتها'!A:BB,MATCH(A29,'اطلاعات انشعابات شرکتها'!A:A,0),MATCH(C$1,'اطلاعات انشعابات شرکتها'!$1:$1,0)),0)</f>
        <v>0</v>
      </c>
      <c r="D29" s="45"/>
      <c r="E29" s="171">
        <v>4</v>
      </c>
      <c r="F29" s="170">
        <v>98</v>
      </c>
      <c r="G29" s="188" t="str">
        <f t="shared" si="0"/>
        <v>98/4</v>
      </c>
      <c r="H29" s="188" t="str">
        <f>IFERROR(INDEX('اطلاعات دوره'!A:Z,MATCH(G29,'اطلاعات دوره'!C:C,0),MATCH(H$1,'اطلاعات دوره'!$1:$1,0)),0)</f>
        <v>98/10/01</v>
      </c>
      <c r="I29" s="188" t="str">
        <f>IFERROR(INDEX('اطلاعات دوره'!A:Z,MATCH(G29,'اطلاعات دوره'!C:C,0),MATCH(I$1,'اطلاعات دوره'!$1:$1,0)),0)</f>
        <v>98/12/29</v>
      </c>
      <c r="J29" s="188">
        <f>IFERROR(INDEX('اطلاعات دوره'!A:Z,MATCH(G29,'اطلاعات دوره'!C:C,0),MATCH(J$1,'اطلاعات دوره'!$1:$1,0)),0)</f>
        <v>89</v>
      </c>
      <c r="K29" s="265"/>
      <c r="L29" s="188" t="str">
        <f>IFERROR(INDEX('اطلاعات دوره'!A:Z,MATCH(G29,'اطلاعات دوره'!C:C,0)-1,MATCH("عنوان",'اطلاعات دوره'!$1:$1,0)),"---")</f>
        <v>98/3</v>
      </c>
      <c r="M29" s="188" t="str">
        <f t="shared" si="1"/>
        <v>سامانه های دقیق نوین افراز-98/3</v>
      </c>
      <c r="N29" s="188" t="str">
        <f t="shared" si="2"/>
        <v>سامانه های دقیق نوین افراز-98/4</v>
      </c>
      <c r="O29" s="265"/>
      <c r="P29" s="188" t="str">
        <f>IFERROR(INDEX('اطلاعات انشعابات شرکتها'!A:BB,MATCH(A29,'اطلاعات انشعابات شرکتها'!A:A,0),MATCH(P$1,'اطلاعات انشعابات شرکتها'!$1:$1,0)),0)</f>
        <v>دیماندی</v>
      </c>
      <c r="Q29" s="188">
        <f>IFERROR(INDEX('اطلاعات انشعابات شرکتها'!A:BB,MATCH(A29,'اطلاعات انشعابات شرکتها'!A:A,0),MATCH(Q$1,'اطلاعات انشعابات شرکتها'!$1:$1,0)),0)</f>
        <v>59</v>
      </c>
      <c r="R29" s="188" t="str">
        <f>IFERROR(INDEX('اطلاعات انشعابات شرکتها'!A:BB,MATCH(A29,'اطلاعات انشعابات شرکتها'!A:A,0),MATCH(R$1,'اطلاعات انشعابات شرکتها'!$1:$1,0)),0)</f>
        <v>1</v>
      </c>
      <c r="S29" s="265"/>
      <c r="T29" s="188">
        <f>IFERROR(INDEX('قرائت کنتور'!A:AZ,MATCH(A29&amp;"-"&amp;T$1,'قرائت کنتور'!B:B,0),MATCH(G29,'قرائت کنتور'!$1:$1,0)),0)</f>
        <v>18</v>
      </c>
      <c r="U29" s="188">
        <f>IFERROR(INDEX('قرائت کنتور'!A:AZ,MATCH(A29&amp;"-"&amp;U$1,'قرائت کنتور'!B:B,0),MATCH(L29,'قرائت کنتور'!$1:$1,0)),0)</f>
        <v>16734</v>
      </c>
      <c r="V29" s="188">
        <f>IFERROR(INDEX('قرائت کنتور'!A:AZ,MATCH(A29&amp;"-"&amp;U$1,'قرائت کنتور'!B:B,0),MATCH(G29,'قرائت کنتور'!$1:$1,0)),0)</f>
        <v>21683</v>
      </c>
      <c r="W29" s="188">
        <f>IFERROR(INDEX('قرائت کنتور'!A:AZ,MATCH(A29&amp;"-"&amp;W$1,'قرائت کنتور'!B:B,0),MATCH(L29,'قرائت کنتور'!$1:$1,0)),0)</f>
        <v>3783</v>
      </c>
      <c r="X29" s="188">
        <f>IFERROR(INDEX('قرائت کنتور'!A:AZ,MATCH(A29&amp;"-"&amp;W$1,'قرائت کنتور'!B:B,0),MATCH(G29,'قرائت کنتور'!$1:$1,0)),0)</f>
        <v>5182</v>
      </c>
      <c r="Y29" s="188">
        <f>IFERROR(INDEX('قرائت کنتور'!A:AZ,MATCH(A29&amp;"-"&amp;Y$1,'قرائت کنتور'!B:B,0),MATCH(L29,'قرائت کنتور'!$1:$1,0)),0)</f>
        <v>6163</v>
      </c>
      <c r="Z29" s="188">
        <f>IFERROR(INDEX('قرائت کنتور'!A:AZ,MATCH(A29&amp;"-"&amp;Y$1,'قرائت کنتور'!B:B,0),MATCH(G29,'قرائت کنتور'!$1:$1,0)),0)</f>
        <v>6823</v>
      </c>
      <c r="AA29" s="188">
        <f>IFERROR(INDEX('قرائت کنتور'!A:AZ,MATCH(A29&amp;"-"&amp;AA$1,'قرائت کنتور'!B:B,0),MATCH(L29,'قرائت کنتور'!$1:$1,0)),0)</f>
        <v>13140</v>
      </c>
      <c r="AB29" s="188">
        <f>IFERROR(INDEX('قرائت کنتور'!A:AZ,MATCH(A29&amp;"-"&amp;AA$1,'قرائت کنتور'!B:B,0),MATCH(G29,'قرائت کنتور'!$1:$1,0)),0)</f>
        <v>15607</v>
      </c>
      <c r="AC29" s="265"/>
      <c r="AD29" s="188">
        <f t="shared" si="3"/>
        <v>4949</v>
      </c>
      <c r="AE29" s="188">
        <f t="shared" si="4"/>
        <v>1399</v>
      </c>
      <c r="AF29" s="188">
        <f t="shared" si="5"/>
        <v>660</v>
      </c>
      <c r="AG29" s="188">
        <f t="shared" si="6"/>
        <v>2467</v>
      </c>
      <c r="AH29" s="188">
        <f t="shared" si="7"/>
        <v>7008</v>
      </c>
      <c r="AI29" s="188">
        <f t="shared" si="8"/>
        <v>18</v>
      </c>
      <c r="AJ29" s="188">
        <f t="shared" si="9"/>
        <v>53.1</v>
      </c>
      <c r="AK29" s="265"/>
      <c r="AL29" s="254">
        <f t="shared" si="10"/>
        <v>0.94326087336067888</v>
      </c>
      <c r="AM29" s="254" t="str">
        <f t="shared" si="11"/>
        <v>0</v>
      </c>
      <c r="AN29" s="265"/>
      <c r="AO29" s="188">
        <f>IFERROR(INDEX('تعرفه ها'!A:Z,MATCH(P29&amp;"-"&amp;AO$1,'تعرفه ها'!C:C,0),MATCH(F29,'تعرفه ها'!$2:$2,0),1),"---")</f>
        <v>879</v>
      </c>
      <c r="AP29" s="188">
        <f>IFERROR(INDEX('تعرفه ها'!A:Z,MATCH(P29&amp;"-"&amp;AP$1,'تعرفه ها'!C:C,0),MATCH(F29,'تعرفه ها'!$2:$2,0),1),"---")</f>
        <v>439</v>
      </c>
      <c r="AQ29" s="188">
        <f>IFERROR(INDEX('تعرفه ها'!A:Z,MATCH(P29&amp;"-"&amp;AQ$1,'تعرفه ها'!C:C,0),MATCH(F29,'تعرفه ها'!$2:$2,0),1),"---")</f>
        <v>220</v>
      </c>
      <c r="AR29" s="188">
        <f>IFERROR(INDEX('تعرفه ها'!A:Z,MATCH(P29&amp;"-"&amp;AR$1,'تعرفه ها'!C:C,0),MATCH(F29,'تعرفه ها'!$2:$2,0),1),"---")</f>
        <v>550</v>
      </c>
      <c r="AS29" s="265"/>
      <c r="AT29" s="415">
        <f t="shared" si="12"/>
        <v>4350171</v>
      </c>
      <c r="AU29" s="415">
        <f t="shared" si="13"/>
        <v>614161</v>
      </c>
      <c r="AV29" s="415">
        <f t="shared" si="14"/>
        <v>145200</v>
      </c>
      <c r="AW29" s="415">
        <f t="shared" si="15"/>
        <v>1356850</v>
      </c>
      <c r="AX29" s="415">
        <f t="shared" si="16"/>
        <v>6466382</v>
      </c>
      <c r="AY29" s="415">
        <f>IFERROR(AH29*INDEX('تعرفه ها'!A:Z,MATCH("عوارض برق به ازاء هر کیلووات",'تعرفه ها'!$C:$C,0),MATCH(F29,'تعرفه ها'!$2:$2,0)),"---")</f>
        <v>350400</v>
      </c>
      <c r="AZ29" s="415">
        <f t="shared" si="17"/>
        <v>0</v>
      </c>
      <c r="BA29" s="415">
        <f>IFERROR(ROUND(((AX29+AY29+AZ29)*INDEX('تعرفه ها'!A:Z,MATCH("هزینه نگهداری و تعمیرات شبکه برق",'تعرفه ها'!$C:$C,0),MATCH(F29,'تعرفه ها'!$2:$2,0))/100),0),"---")</f>
        <v>681678</v>
      </c>
      <c r="BB29" s="415">
        <f>IFERROR(IF(P29="دیماندی",ROUND(AJ29*INDEX('تعرفه ها'!A:Z,MATCH(BB$1,'تعرفه ها'!$C:$C,0),MATCH(F29,'تعرفه ها'!$2:$2,0))*J29/30,0),0),"---")</f>
        <v>4377129</v>
      </c>
      <c r="BC29" s="415"/>
      <c r="BD29" s="54">
        <f>IFERROR(IF(INDEX('اطلاعات دوره'!A:Z,MATCH(G29,'اطلاعات دوره'!C:C,0),MATCH("برق",'اطلاعات دوره'!$1:$1,0))="دارد",ROUND(AX29*INDEX('تعرفه ها'!A:Z,MATCH("پیک فصلی برق",'تعرفه ها'!$C:$C,0),MATCH(F29,'تعرفه ها'!$2:$2,0))/100,0),0),"---")</f>
        <v>0</v>
      </c>
      <c r="BE29" s="415">
        <f>IFERROR(ROUND(((AX29+AY29+AZ29+BA29+BB29+BC29+BD29)*INDEX('تعرفه ها'!A:Z,MATCH("مالیات برق",'تعرفه ها'!$C:$C,0),MATCH(F29,'تعرفه ها'!$2:$2,0))/100),0),"---")</f>
        <v>0</v>
      </c>
      <c r="BF29" s="415">
        <f t="shared" si="18"/>
        <v>11875589</v>
      </c>
      <c r="BG29" s="415">
        <v>0</v>
      </c>
      <c r="BH29" s="415">
        <f t="shared" si="19"/>
        <v>11875589</v>
      </c>
      <c r="BI29" s="54">
        <f t="shared" si="20"/>
        <v>589</v>
      </c>
      <c r="BJ29" s="55">
        <f t="shared" si="21"/>
        <v>11875000</v>
      </c>
      <c r="BK29" s="262"/>
      <c r="BL29" s="183" t="str">
        <f>IFERROR(IF(INDEX(پرداخت!A:AZ,MATCH(A29&amp;" - "&amp;"برق",پرداخت!$B:$B,0),MATCH(G29,پرداخت!$1:$1,0))="نشده","نشده","شده"),"---")</f>
        <v>شده</v>
      </c>
      <c r="BN29" s="257"/>
      <c r="BO29" s="257"/>
      <c r="BP29" s="257"/>
      <c r="BQ29" s="257"/>
      <c r="BR29" s="257"/>
      <c r="BS29" s="257"/>
      <c r="BT29" s="257"/>
      <c r="BU29" s="257"/>
      <c r="BV29" s="257"/>
      <c r="BW29" s="257"/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/>
      <c r="CI29"/>
      <c r="CJ29"/>
      <c r="CK29"/>
    </row>
    <row r="30" spans="1:89" ht="33.75" hidden="1">
      <c r="A30" s="171" t="s">
        <v>260</v>
      </c>
      <c r="B30" s="47">
        <f>IFERROR(INDEX('اطلاعات انشعابات شرکتها'!A:BB,MATCH(A30,'اطلاعات انشعابات شرکتها'!A:A,0),MATCH(B$1,'اطلاعات انشعابات شرکتها'!$1:$1,0)),0)</f>
        <v>133</v>
      </c>
      <c r="C30" s="48">
        <f>IFERROR(INDEX('اطلاعات انشعابات شرکتها'!A:BB,MATCH(A30,'اطلاعات انشعابات شرکتها'!A:A,0),MATCH(C$1,'اطلاعات انشعابات شرکتها'!$1:$1,0)),0)</f>
        <v>0</v>
      </c>
      <c r="D30" s="45"/>
      <c r="E30" s="171">
        <v>4</v>
      </c>
      <c r="F30" s="170">
        <v>98</v>
      </c>
      <c r="G30" s="188" t="str">
        <f t="shared" si="0"/>
        <v>98/4</v>
      </c>
      <c r="H30" s="188" t="str">
        <f>IFERROR(INDEX('اطلاعات دوره'!A:Z,MATCH(G30,'اطلاعات دوره'!C:C,0),MATCH(H$1,'اطلاعات دوره'!$1:$1,0)),0)</f>
        <v>98/10/01</v>
      </c>
      <c r="I30" s="188" t="str">
        <f>IFERROR(INDEX('اطلاعات دوره'!A:Z,MATCH(G30,'اطلاعات دوره'!C:C,0),MATCH(I$1,'اطلاعات دوره'!$1:$1,0)),0)</f>
        <v>98/12/29</v>
      </c>
      <c r="J30" s="188">
        <f>IFERROR(INDEX('اطلاعات دوره'!A:Z,MATCH(G30,'اطلاعات دوره'!C:C,0),MATCH(J$1,'اطلاعات دوره'!$1:$1,0)),0)</f>
        <v>89</v>
      </c>
      <c r="K30" s="265"/>
      <c r="L30" s="188" t="str">
        <f>IFERROR(INDEX('اطلاعات دوره'!A:Z,MATCH(G30,'اطلاعات دوره'!C:C,0)-1,MATCH("عنوان",'اطلاعات دوره'!$1:$1,0)),"---")</f>
        <v>98/3</v>
      </c>
      <c r="M30" s="188" t="str">
        <f t="shared" si="1"/>
        <v>سوله آقای زیوری-98/3</v>
      </c>
      <c r="N30" s="188" t="str">
        <f t="shared" si="2"/>
        <v>سوله آقای زیوری-98/4</v>
      </c>
      <c r="O30" s="265"/>
      <c r="P30" s="188" t="str">
        <f>IFERROR(INDEX('اطلاعات انشعابات شرکتها'!A:BB,MATCH(A30,'اطلاعات انشعابات شرکتها'!A:A,0),MATCH(P$1,'اطلاعات انشعابات شرکتها'!$1:$1,0)),0)</f>
        <v>غیر دیماندی</v>
      </c>
      <c r="Q30" s="188">
        <f>IFERROR(INDEX('اطلاعات انشعابات شرکتها'!A:BB,MATCH(A30,'اطلاعات انشعابات شرکتها'!A:A,0),MATCH(Q$1,'اطلاعات انشعابات شرکتها'!$1:$1,0)),0)</f>
        <v>19</v>
      </c>
      <c r="R30" s="188" t="str">
        <f>IFERROR(INDEX('اطلاعات انشعابات شرکتها'!A:BB,MATCH(A30,'اطلاعات انشعابات شرکتها'!A:A,0),MATCH(R$1,'اطلاعات انشعابات شرکتها'!$1:$1,0)),0)</f>
        <v>1</v>
      </c>
      <c r="S30" s="265"/>
      <c r="T30" s="188">
        <f>IFERROR(INDEX('قرائت کنتور'!A:AZ,MATCH(A30&amp;"-"&amp;T$1,'قرائت کنتور'!B:B,0),MATCH(G30,'قرائت کنتور'!$1:$1,0)),0)</f>
        <v>0</v>
      </c>
      <c r="U30" s="188">
        <f>IFERROR(INDEX('قرائت کنتور'!A:AZ,MATCH(A30&amp;"-"&amp;U$1,'قرائت کنتور'!B:B,0),MATCH(L30,'قرائت کنتور'!$1:$1,0)),0)</f>
        <v>3447</v>
      </c>
      <c r="V30" s="188">
        <f>IFERROR(INDEX('قرائت کنتور'!A:AZ,MATCH(A30&amp;"-"&amp;U$1,'قرائت کنتور'!B:B,0),MATCH(G30,'قرائت کنتور'!$1:$1,0)),0)</f>
        <v>4338</v>
      </c>
      <c r="W30" s="188">
        <f>IFERROR(INDEX('قرائت کنتور'!A:AZ,MATCH(A30&amp;"-"&amp;W$1,'قرائت کنتور'!B:B,0),MATCH(L30,'قرائت کنتور'!$1:$1,0)),0)</f>
        <v>590</v>
      </c>
      <c r="X30" s="188">
        <f>IFERROR(INDEX('قرائت کنتور'!A:AZ,MATCH(A30&amp;"-"&amp;W$1,'قرائت کنتور'!B:B,0),MATCH(G30,'قرائت کنتور'!$1:$1,0)),0)</f>
        <v>771</v>
      </c>
      <c r="Y30" s="188">
        <f>IFERROR(INDEX('قرائت کنتور'!A:AZ,MATCH(A30&amp;"-"&amp;Y$1,'قرائت کنتور'!B:B,0),MATCH(L30,'قرائت کنتور'!$1:$1,0)),0)</f>
        <v>1274</v>
      </c>
      <c r="Z30" s="188">
        <f>IFERROR(INDEX('قرائت کنتور'!A:AZ,MATCH(A30&amp;"-"&amp;Y$1,'قرائت کنتور'!B:B,0),MATCH(G30,'قرائت کنتور'!$1:$1,0)),0)</f>
        <v>1443</v>
      </c>
      <c r="AA30" s="188">
        <f>IFERROR(INDEX('قرائت کنتور'!A:AZ,MATCH(A30&amp;"-"&amp;AA$1,'قرائت کنتور'!B:B,0),MATCH(L30,'قرائت کنتور'!$1:$1,0)),0)</f>
        <v>8265</v>
      </c>
      <c r="AB30" s="188">
        <f>IFERROR(INDEX('قرائت کنتور'!A:AZ,MATCH(A30&amp;"-"&amp;AA$1,'قرائت کنتور'!B:B,0),MATCH(G30,'قرائت کنتور'!$1:$1,0)),0)</f>
        <v>9634</v>
      </c>
      <c r="AC30" s="265"/>
      <c r="AD30" s="188">
        <f t="shared" si="3"/>
        <v>891</v>
      </c>
      <c r="AE30" s="188">
        <f t="shared" si="4"/>
        <v>181</v>
      </c>
      <c r="AF30" s="188">
        <f t="shared" si="5"/>
        <v>169</v>
      </c>
      <c r="AG30" s="188">
        <f t="shared" si="6"/>
        <v>1369</v>
      </c>
      <c r="AH30" s="188">
        <f t="shared" si="7"/>
        <v>1241</v>
      </c>
      <c r="AI30" s="188">
        <f t="shared" si="8"/>
        <v>0</v>
      </c>
      <c r="AJ30" s="188" t="str">
        <f t="shared" si="9"/>
        <v>0</v>
      </c>
      <c r="AK30" s="265"/>
      <c r="AL30" s="254">
        <f t="shared" si="10"/>
        <v>0.67162156325609534</v>
      </c>
      <c r="AM30" s="254">
        <f t="shared" si="11"/>
        <v>0.34004035790140641</v>
      </c>
      <c r="AN30" s="265"/>
      <c r="AO30" s="188">
        <f>IFERROR(INDEX('تعرفه ها'!A:Z,MATCH(P30&amp;"-"&amp;AO$1,'تعرفه ها'!C:C,0),MATCH(F30,'تعرفه ها'!$2:$2,0),1),"---")</f>
        <v>1115</v>
      </c>
      <c r="AP30" s="188">
        <f>IFERROR(INDEX('تعرفه ها'!A:Z,MATCH(P30&amp;"-"&amp;AP$1,'تعرفه ها'!C:C,0),MATCH(F30,'تعرفه ها'!$2:$2,0),1),"---")</f>
        <v>558</v>
      </c>
      <c r="AQ30" s="188">
        <f>IFERROR(INDEX('تعرفه ها'!A:Z,MATCH(P30&amp;"-"&amp;AQ$1,'تعرفه ها'!C:C,0),MATCH(F30,'تعرفه ها'!$2:$2,0),1),"---")</f>
        <v>279</v>
      </c>
      <c r="AR30" s="188">
        <f>IFERROR(INDEX('تعرفه ها'!A:Z,MATCH(P30&amp;"-"&amp;AR$1,'تعرفه ها'!C:C,0),MATCH(F30,'تعرفه ها'!$2:$2,0),1),"---")</f>
        <v>550</v>
      </c>
      <c r="AS30" s="265"/>
      <c r="AT30" s="415">
        <f t="shared" si="12"/>
        <v>993465</v>
      </c>
      <c r="AU30" s="415">
        <f t="shared" si="13"/>
        <v>100998</v>
      </c>
      <c r="AV30" s="415">
        <f t="shared" si="14"/>
        <v>47151</v>
      </c>
      <c r="AW30" s="415">
        <f t="shared" si="15"/>
        <v>752950</v>
      </c>
      <c r="AX30" s="415">
        <f t="shared" si="16"/>
        <v>1894564</v>
      </c>
      <c r="AY30" s="415">
        <f>IFERROR(AH30*INDEX('تعرفه ها'!A:Z,MATCH("عوارض برق به ازاء هر کیلووات",'تعرفه ها'!$C:$C,0),MATCH(F30,'تعرفه ها'!$2:$2,0)),"---")</f>
        <v>62050</v>
      </c>
      <c r="AZ30" s="415">
        <f t="shared" si="17"/>
        <v>388195</v>
      </c>
      <c r="BA30" s="415">
        <f>IFERROR(ROUND(((AX30+AY30+AZ30)*INDEX('تعرفه ها'!A:Z,MATCH("هزینه نگهداری و تعمیرات شبکه برق",'تعرفه ها'!$C:$C,0),MATCH(F30,'تعرفه ها'!$2:$2,0))/100),0),"---")</f>
        <v>234481</v>
      </c>
      <c r="BB30" s="415">
        <f>IFERROR(IF(P30="دیماندی",ROUND(AJ30*INDEX('تعرفه ها'!A:Z,MATCH(BB$1,'تعرفه ها'!$C:$C,0),MATCH(F30,'تعرفه ها'!$2:$2,0))*J30/30,0),0),"---")</f>
        <v>0</v>
      </c>
      <c r="BC30" s="415"/>
      <c r="BD30" s="54">
        <f>IFERROR(IF(INDEX('اطلاعات دوره'!A:Z,MATCH(G30,'اطلاعات دوره'!C:C,0),MATCH("برق",'اطلاعات دوره'!$1:$1,0))="دارد",ROUND(AX30*INDEX('تعرفه ها'!A:Z,MATCH("پیک فصلی برق",'تعرفه ها'!$C:$C,0),MATCH(F30,'تعرفه ها'!$2:$2,0))/100,0),0),"---")</f>
        <v>0</v>
      </c>
      <c r="BE30" s="415">
        <f>IFERROR(ROUND(((AX30+AY30+AZ30+BA30+BB30+BC30+BD30)*INDEX('تعرفه ها'!A:Z,MATCH("مالیات برق",'تعرفه ها'!$C:$C,0),MATCH(F30,'تعرفه ها'!$2:$2,0))/100),0),"---")</f>
        <v>0</v>
      </c>
      <c r="BF30" s="415">
        <f t="shared" si="18"/>
        <v>2579290</v>
      </c>
      <c r="BG30" s="415">
        <v>12784000</v>
      </c>
      <c r="BH30" s="415">
        <f t="shared" si="19"/>
        <v>15363290</v>
      </c>
      <c r="BI30" s="54">
        <f t="shared" si="20"/>
        <v>290</v>
      </c>
      <c r="BJ30" s="55">
        <f t="shared" si="21"/>
        <v>15363000</v>
      </c>
      <c r="BK30" s="262"/>
      <c r="BL30" s="183" t="str">
        <f>IFERROR(IF(INDEX(پرداخت!A:AZ,MATCH(A30&amp;" - "&amp;"برق",پرداخت!$B:$B,0),MATCH(G30,پرداخت!$1:$1,0))="نشده","نشده","شده"),"---")</f>
        <v>نشده</v>
      </c>
      <c r="BN30" s="257"/>
      <c r="BO30" s="257"/>
      <c r="BP30" s="257"/>
      <c r="BQ30" s="257"/>
      <c r="BR30" s="257"/>
      <c r="BS30" s="257"/>
      <c r="BT30" s="257"/>
      <c r="BU30" s="257"/>
      <c r="BV30" s="257"/>
      <c r="BW30" s="257"/>
      <c r="BX30" s="257"/>
      <c r="BY30" s="257"/>
      <c r="BZ30" s="257"/>
      <c r="CA30" s="257"/>
      <c r="CB30" s="257"/>
      <c r="CC30" s="257"/>
      <c r="CD30" s="257"/>
      <c r="CE30" s="257"/>
      <c r="CF30" s="257"/>
      <c r="CG30" s="257"/>
      <c r="CH30"/>
      <c r="CI30"/>
      <c r="CJ30"/>
      <c r="CK30"/>
    </row>
    <row r="31" spans="1:89" ht="33.75" hidden="1">
      <c r="A31" s="171" t="s">
        <v>261</v>
      </c>
      <c r="B31" s="47">
        <f>IFERROR(INDEX('اطلاعات انشعابات شرکتها'!A:BB,MATCH(A31,'اطلاعات انشعابات شرکتها'!A:A,0),MATCH(B$1,'اطلاعات انشعابات شرکتها'!$1:$1,0)),0)</f>
        <v>134</v>
      </c>
      <c r="C31" s="48">
        <f>IFERROR(INDEX('اطلاعات انشعابات شرکتها'!A:BB,MATCH(A31,'اطلاعات انشعابات شرکتها'!A:A,0),MATCH(C$1,'اطلاعات انشعابات شرکتها'!$1:$1,0)),0)</f>
        <v>0</v>
      </c>
      <c r="D31" s="45"/>
      <c r="E31" s="171">
        <v>4</v>
      </c>
      <c r="F31" s="170">
        <v>98</v>
      </c>
      <c r="G31" s="188" t="str">
        <f t="shared" si="0"/>
        <v>98/4</v>
      </c>
      <c r="H31" s="188" t="str">
        <f>IFERROR(INDEX('اطلاعات دوره'!A:Z,MATCH(G31,'اطلاعات دوره'!C:C,0),MATCH(H$1,'اطلاعات دوره'!$1:$1,0)),0)</f>
        <v>98/10/01</v>
      </c>
      <c r="I31" s="188" t="str">
        <f>IFERROR(INDEX('اطلاعات دوره'!A:Z,MATCH(G31,'اطلاعات دوره'!C:C,0),MATCH(I$1,'اطلاعات دوره'!$1:$1,0)),0)</f>
        <v>98/12/29</v>
      </c>
      <c r="J31" s="188">
        <f>IFERROR(INDEX('اطلاعات دوره'!A:Z,MATCH(G31,'اطلاعات دوره'!C:C,0),MATCH(J$1,'اطلاعات دوره'!$1:$1,0)),0)</f>
        <v>89</v>
      </c>
      <c r="K31" s="265"/>
      <c r="L31" s="188" t="str">
        <f>IFERROR(INDEX('اطلاعات دوره'!A:Z,MATCH(G31,'اطلاعات دوره'!C:C,0)-1,MATCH("عنوان",'اطلاعات دوره'!$1:$1,0)),"---")</f>
        <v>98/3</v>
      </c>
      <c r="M31" s="188" t="str">
        <f t="shared" si="1"/>
        <v>شرق آزما-98/3</v>
      </c>
      <c r="N31" s="188" t="str">
        <f t="shared" si="2"/>
        <v>شرق آزما-98/4</v>
      </c>
      <c r="O31" s="265"/>
      <c r="P31" s="188" t="str">
        <f>IFERROR(INDEX('اطلاعات انشعابات شرکتها'!A:BB,MATCH(A31,'اطلاعات انشعابات شرکتها'!A:A,0),MATCH(P$1,'اطلاعات انشعابات شرکتها'!$1:$1,0)),0)</f>
        <v>غیر دیماندی</v>
      </c>
      <c r="Q31" s="188">
        <f>IFERROR(INDEX('اطلاعات انشعابات شرکتها'!A:BB,MATCH(A31,'اطلاعات انشعابات شرکتها'!A:A,0),MATCH(Q$1,'اطلاعات انشعابات شرکتها'!$1:$1,0)),0)</f>
        <v>19</v>
      </c>
      <c r="R31" s="188" t="str">
        <f>IFERROR(INDEX('اطلاعات انشعابات شرکتها'!A:BB,MATCH(A31,'اطلاعات انشعابات شرکتها'!A:A,0),MATCH(R$1,'اطلاعات انشعابات شرکتها'!$1:$1,0)),0)</f>
        <v>1</v>
      </c>
      <c r="S31" s="265"/>
      <c r="T31" s="188">
        <f>IFERROR(INDEX('قرائت کنتور'!A:AZ,MATCH(A31&amp;"-"&amp;T$1,'قرائت کنتور'!B:B,0),MATCH(G31,'قرائت کنتور'!$1:$1,0)),0)</f>
        <v>2</v>
      </c>
      <c r="U31" s="188">
        <f>IFERROR(INDEX('قرائت کنتور'!A:AZ,MATCH(A31&amp;"-"&amp;U$1,'قرائت کنتور'!B:B,0),MATCH(L31,'قرائت کنتور'!$1:$1,0)),0)</f>
        <v>3437</v>
      </c>
      <c r="V31" s="188">
        <f>IFERROR(INDEX('قرائت کنتور'!A:AZ,MATCH(A31&amp;"-"&amp;U$1,'قرائت کنتور'!B:B,0),MATCH(G31,'قرائت کنتور'!$1:$1,0)),0)</f>
        <v>3600</v>
      </c>
      <c r="W31" s="188">
        <f>IFERROR(INDEX('قرائت کنتور'!A:AZ,MATCH(A31&amp;"-"&amp;W$1,'قرائت کنتور'!B:B,0),MATCH(L31,'قرائت کنتور'!$1:$1,0)),0)</f>
        <v>17106</v>
      </c>
      <c r="X31" s="188">
        <f>IFERROR(INDEX('قرائت کنتور'!A:AZ,MATCH(A31&amp;"-"&amp;W$1,'قرائت کنتور'!B:B,0),MATCH(G31,'قرائت کنتور'!$1:$1,0)),0)</f>
        <v>17811</v>
      </c>
      <c r="Y31" s="188">
        <f>IFERROR(INDEX('قرائت کنتور'!A:AZ,MATCH(A31&amp;"-"&amp;Y$1,'قرائت کنتور'!B:B,0),MATCH(L31,'قرائت کنتور'!$1:$1,0)),0)</f>
        <v>3051</v>
      </c>
      <c r="Z31" s="188">
        <f>IFERROR(INDEX('قرائت کنتور'!A:AZ,MATCH(A31&amp;"-"&amp;Y$1,'قرائت کنتور'!B:B,0),MATCH(G31,'قرائت کنتور'!$1:$1,0)),0)</f>
        <v>3206</v>
      </c>
      <c r="AA31" s="188">
        <f>IFERROR(INDEX('قرائت کنتور'!A:AZ,MATCH(A31&amp;"-"&amp;AA$1,'قرائت کنتور'!B:B,0),MATCH(L31,'قرائت کنتور'!$1:$1,0)),0)</f>
        <v>7495</v>
      </c>
      <c r="AB31" s="188">
        <f>IFERROR(INDEX('قرائت کنتور'!A:AZ,MATCH(A31&amp;"-"&amp;AA$1,'قرائت کنتور'!B:B,0),MATCH(G31,'قرائت کنتور'!$1:$1,0)),0)</f>
        <v>7804</v>
      </c>
      <c r="AC31" s="265"/>
      <c r="AD31" s="188">
        <f t="shared" si="3"/>
        <v>163</v>
      </c>
      <c r="AE31" s="188">
        <f t="shared" si="4"/>
        <v>705</v>
      </c>
      <c r="AF31" s="188">
        <f t="shared" si="5"/>
        <v>155</v>
      </c>
      <c r="AG31" s="188">
        <f t="shared" si="6"/>
        <v>309</v>
      </c>
      <c r="AH31" s="188">
        <f t="shared" si="7"/>
        <v>1023</v>
      </c>
      <c r="AI31" s="188">
        <f t="shared" si="8"/>
        <v>2</v>
      </c>
      <c r="AJ31" s="188" t="str">
        <f t="shared" si="9"/>
        <v>0</v>
      </c>
      <c r="AK31" s="265"/>
      <c r="AL31" s="254">
        <f t="shared" si="10"/>
        <v>0.95728373572399772</v>
      </c>
      <c r="AM31" s="254" t="str">
        <f t="shared" si="11"/>
        <v>0</v>
      </c>
      <c r="AN31" s="265"/>
      <c r="AO31" s="188">
        <f>IFERROR(INDEX('تعرفه ها'!A:Z,MATCH(P31&amp;"-"&amp;AO$1,'تعرفه ها'!C:C,0),MATCH(F31,'تعرفه ها'!$2:$2,0),1),"---")</f>
        <v>1115</v>
      </c>
      <c r="AP31" s="188">
        <f>IFERROR(INDEX('تعرفه ها'!A:Z,MATCH(P31&amp;"-"&amp;AP$1,'تعرفه ها'!C:C,0),MATCH(F31,'تعرفه ها'!$2:$2,0),1),"---")</f>
        <v>558</v>
      </c>
      <c r="AQ31" s="188">
        <f>IFERROR(INDEX('تعرفه ها'!A:Z,MATCH(P31&amp;"-"&amp;AQ$1,'تعرفه ها'!C:C,0),MATCH(F31,'تعرفه ها'!$2:$2,0),1),"---")</f>
        <v>279</v>
      </c>
      <c r="AR31" s="188">
        <f>IFERROR(INDEX('تعرفه ها'!A:Z,MATCH(P31&amp;"-"&amp;AR$1,'تعرفه ها'!C:C,0),MATCH(F31,'تعرفه ها'!$2:$2,0),1),"---")</f>
        <v>550</v>
      </c>
      <c r="AS31" s="265"/>
      <c r="AT31" s="415">
        <f t="shared" si="12"/>
        <v>181745</v>
      </c>
      <c r="AU31" s="415">
        <f t="shared" si="13"/>
        <v>393390</v>
      </c>
      <c r="AV31" s="415">
        <f t="shared" si="14"/>
        <v>43245</v>
      </c>
      <c r="AW31" s="415">
        <f t="shared" si="15"/>
        <v>169950</v>
      </c>
      <c r="AX31" s="415">
        <f t="shared" si="16"/>
        <v>788330</v>
      </c>
      <c r="AY31" s="415">
        <f>IFERROR(AH31*INDEX('تعرفه ها'!A:Z,MATCH("عوارض برق به ازاء هر کیلووات",'تعرفه ها'!$C:$C,0),MATCH(F31,'تعرفه ها'!$2:$2,0)),"---")</f>
        <v>51150</v>
      </c>
      <c r="AZ31" s="415">
        <f t="shared" si="17"/>
        <v>0</v>
      </c>
      <c r="BA31" s="415">
        <f>IFERROR(ROUND(((AX31+AY31+AZ31)*INDEX('تعرفه ها'!A:Z,MATCH("هزینه نگهداری و تعمیرات شبکه برق",'تعرفه ها'!$C:$C,0),MATCH(F31,'تعرفه ها'!$2:$2,0))/100),0),"---")</f>
        <v>83948</v>
      </c>
      <c r="BB31" s="415">
        <f>IFERROR(IF(P31="دیماندی",ROUND(AJ31*INDEX('تعرفه ها'!A:Z,MATCH(BB$1,'تعرفه ها'!$C:$C,0),MATCH(F31,'تعرفه ها'!$2:$2,0))*J31/30,0),0),"---")</f>
        <v>0</v>
      </c>
      <c r="BC31" s="415"/>
      <c r="BD31" s="54">
        <f>IFERROR(IF(INDEX('اطلاعات دوره'!A:Z,MATCH(G31,'اطلاعات دوره'!C:C,0),MATCH("برق",'اطلاعات دوره'!$1:$1,0))="دارد",ROUND(AX31*INDEX('تعرفه ها'!A:Z,MATCH("پیک فصلی برق",'تعرفه ها'!$C:$C,0),MATCH(F31,'تعرفه ها'!$2:$2,0))/100,0),0),"---")</f>
        <v>0</v>
      </c>
      <c r="BE31" s="415">
        <f>IFERROR(ROUND(((AX31+AY31+AZ31+BA31+BB31+BC31+BD31)*INDEX('تعرفه ها'!A:Z,MATCH("مالیات برق",'تعرفه ها'!$C:$C,0),MATCH(F31,'تعرفه ها'!$2:$2,0))/100),0),"---")</f>
        <v>0</v>
      </c>
      <c r="BF31" s="415">
        <f t="shared" si="18"/>
        <v>923428</v>
      </c>
      <c r="BG31" s="415">
        <v>2944000</v>
      </c>
      <c r="BH31" s="415">
        <f t="shared" si="19"/>
        <v>3867428</v>
      </c>
      <c r="BI31" s="54">
        <f t="shared" si="20"/>
        <v>428</v>
      </c>
      <c r="BJ31" s="55">
        <f t="shared" si="21"/>
        <v>3867000</v>
      </c>
      <c r="BK31" s="262"/>
      <c r="BL31" s="183" t="str">
        <f>IFERROR(IF(INDEX(پرداخت!A:AZ,MATCH(A31&amp;" - "&amp;"برق",پرداخت!$B:$B,0),MATCH(G31,پرداخت!$1:$1,0))="نشده","نشده","شده"),"---")</f>
        <v>نشده</v>
      </c>
      <c r="BN31" s="257"/>
      <c r="BO31" s="257"/>
      <c r="BP31" s="257"/>
      <c r="BQ31" s="257"/>
      <c r="BR31" s="257"/>
      <c r="BS31" s="257"/>
      <c r="BT31" s="257"/>
      <c r="BU31" s="257"/>
      <c r="BV31" s="257"/>
      <c r="BW31" s="257"/>
      <c r="BX31" s="257"/>
      <c r="BY31" s="257"/>
      <c r="BZ31" s="257"/>
      <c r="CA31" s="257"/>
      <c r="CB31" s="257"/>
      <c r="CC31" s="257"/>
      <c r="CD31" s="257"/>
      <c r="CE31" s="257"/>
      <c r="CF31" s="257"/>
      <c r="CG31" s="257"/>
      <c r="CH31"/>
      <c r="CI31"/>
      <c r="CJ31"/>
      <c r="CK31"/>
    </row>
    <row r="32" spans="1:89" ht="33.75" hidden="1">
      <c r="A32" s="171" t="s">
        <v>262</v>
      </c>
      <c r="B32" s="47">
        <f>IFERROR(INDEX('اطلاعات انشعابات شرکتها'!A:BB,MATCH(A32,'اطلاعات انشعابات شرکتها'!A:A,0),MATCH(B$1,'اطلاعات انشعابات شرکتها'!$1:$1,0)),0)</f>
        <v>135</v>
      </c>
      <c r="C32" s="48">
        <f>IFERROR(INDEX('اطلاعات انشعابات شرکتها'!A:BB,MATCH(A32,'اطلاعات انشعابات شرکتها'!A:A,0),MATCH(C$1,'اطلاعات انشعابات شرکتها'!$1:$1,0)),0)</f>
        <v>0</v>
      </c>
      <c r="D32" s="45"/>
      <c r="E32" s="171">
        <v>4</v>
      </c>
      <c r="F32" s="170">
        <v>98</v>
      </c>
      <c r="G32" s="188" t="str">
        <f t="shared" si="0"/>
        <v>98/4</v>
      </c>
      <c r="H32" s="188" t="str">
        <f>IFERROR(INDEX('اطلاعات دوره'!A:Z,MATCH(G32,'اطلاعات دوره'!C:C,0),MATCH(H$1,'اطلاعات دوره'!$1:$1,0)),0)</f>
        <v>98/10/01</v>
      </c>
      <c r="I32" s="188" t="str">
        <f>IFERROR(INDEX('اطلاعات دوره'!A:Z,MATCH(G32,'اطلاعات دوره'!C:C,0),MATCH(I$1,'اطلاعات دوره'!$1:$1,0)),0)</f>
        <v>98/12/29</v>
      </c>
      <c r="J32" s="188">
        <f>IFERROR(INDEX('اطلاعات دوره'!A:Z,MATCH(G32,'اطلاعات دوره'!C:C,0),MATCH(J$1,'اطلاعات دوره'!$1:$1,0)),0)</f>
        <v>89</v>
      </c>
      <c r="K32" s="265"/>
      <c r="L32" s="188" t="str">
        <f>IFERROR(INDEX('اطلاعات دوره'!A:Z,MATCH(G32,'اطلاعات دوره'!C:C,0)-1,MATCH("عنوان",'اطلاعات دوره'!$1:$1,0)),"---")</f>
        <v>98/3</v>
      </c>
      <c r="M32" s="188" t="str">
        <f t="shared" si="1"/>
        <v>شهاب کیا آرمان-98/3</v>
      </c>
      <c r="N32" s="188" t="str">
        <f t="shared" si="2"/>
        <v>شهاب کیا آرمان-98/4</v>
      </c>
      <c r="O32" s="265"/>
      <c r="P32" s="188" t="str">
        <f>IFERROR(INDEX('اطلاعات انشعابات شرکتها'!A:BB,MATCH(A32,'اطلاعات انشعابات شرکتها'!A:A,0),MATCH(P$1,'اطلاعات انشعابات شرکتها'!$1:$1,0)),0)</f>
        <v>دیماندی</v>
      </c>
      <c r="Q32" s="188">
        <f>IFERROR(INDEX('اطلاعات انشعابات شرکتها'!A:BB,MATCH(A32,'اطلاعات انشعابات شرکتها'!A:A,0),MATCH(Q$1,'اطلاعات انشعابات شرکتها'!$1:$1,0)),0)</f>
        <v>30</v>
      </c>
      <c r="R32" s="188" t="str">
        <f>IFERROR(INDEX('اطلاعات انشعابات شرکتها'!A:BB,MATCH(A32,'اطلاعات انشعابات شرکتها'!A:A,0),MATCH(R$1,'اطلاعات انشعابات شرکتها'!$1:$1,0)),0)</f>
        <v>1</v>
      </c>
      <c r="S32" s="265"/>
      <c r="T32" s="188">
        <f>IFERROR(INDEX('قرائت کنتور'!A:AZ,MATCH(A32&amp;"-"&amp;T$1,'قرائت کنتور'!B:B,0),MATCH(G32,'قرائت کنتور'!$1:$1,0)),0)</f>
        <v>6</v>
      </c>
      <c r="U32" s="188">
        <f>IFERROR(INDEX('قرائت کنتور'!A:AZ,MATCH(A32&amp;"-"&amp;U$1,'قرائت کنتور'!B:B,0),MATCH(L32,'قرائت کنتور'!$1:$1,0)),0)</f>
        <v>54926</v>
      </c>
      <c r="V32" s="188">
        <f>IFERROR(INDEX('قرائت کنتور'!A:AZ,MATCH(A32&amp;"-"&amp;U$1,'قرائت کنتور'!B:B,0),MATCH(G32,'قرائت کنتور'!$1:$1,0)),0)</f>
        <v>56685</v>
      </c>
      <c r="W32" s="188">
        <f>IFERROR(INDEX('قرائت کنتور'!A:AZ,MATCH(A32&amp;"-"&amp;W$1,'قرائت کنتور'!B:B,0),MATCH(L32,'قرائت کنتور'!$1:$1,0)),0)</f>
        <v>11939</v>
      </c>
      <c r="X32" s="188">
        <f>IFERROR(INDEX('قرائت کنتور'!A:AZ,MATCH(A32&amp;"-"&amp;W$1,'قرائت کنتور'!B:B,0),MATCH(G32,'قرائت کنتور'!$1:$1,0)),0)</f>
        <v>12231</v>
      </c>
      <c r="Y32" s="188">
        <f>IFERROR(INDEX('قرائت کنتور'!A:AZ,MATCH(A32&amp;"-"&amp;Y$1,'قرائت کنتور'!B:B,0),MATCH(L32,'قرائت کنتور'!$1:$1,0)),0)</f>
        <v>20702</v>
      </c>
      <c r="Z32" s="188">
        <f>IFERROR(INDEX('قرائت کنتور'!A:AZ,MATCH(A32&amp;"-"&amp;Y$1,'قرائت کنتور'!B:B,0),MATCH(G32,'قرائت کنتور'!$1:$1,0)),0)</f>
        <v>21282</v>
      </c>
      <c r="AA32" s="188">
        <f>IFERROR(INDEX('قرائت کنتور'!A:AZ,MATCH(A32&amp;"-"&amp;AA$1,'قرائت کنتور'!B:B,0),MATCH(L32,'قرائت کنتور'!$1:$1,0)),0)</f>
        <v>52111</v>
      </c>
      <c r="AB32" s="188">
        <f>IFERROR(INDEX('قرائت کنتور'!A:AZ,MATCH(A32&amp;"-"&amp;AA$1,'قرائت کنتور'!B:B,0),MATCH(G32,'قرائت کنتور'!$1:$1,0)),0)</f>
        <v>52977</v>
      </c>
      <c r="AC32" s="265"/>
      <c r="AD32" s="188">
        <f t="shared" si="3"/>
        <v>1759</v>
      </c>
      <c r="AE32" s="188">
        <f t="shared" si="4"/>
        <v>292</v>
      </c>
      <c r="AF32" s="188">
        <f t="shared" si="5"/>
        <v>580</v>
      </c>
      <c r="AG32" s="188">
        <f t="shared" si="6"/>
        <v>866</v>
      </c>
      <c r="AH32" s="188">
        <f t="shared" si="7"/>
        <v>2631</v>
      </c>
      <c r="AI32" s="188">
        <f t="shared" si="8"/>
        <v>6</v>
      </c>
      <c r="AJ32" s="188">
        <f t="shared" si="9"/>
        <v>27</v>
      </c>
      <c r="AK32" s="265"/>
      <c r="AL32" s="254">
        <f t="shared" si="10"/>
        <v>0.94986796163049758</v>
      </c>
      <c r="AM32" s="254" t="str">
        <f t="shared" si="11"/>
        <v>0</v>
      </c>
      <c r="AN32" s="265"/>
      <c r="AO32" s="188">
        <f>IFERROR(INDEX('تعرفه ها'!A:Z,MATCH(P32&amp;"-"&amp;AO$1,'تعرفه ها'!C:C,0),MATCH(F32,'تعرفه ها'!$2:$2,0),1),"---")</f>
        <v>879</v>
      </c>
      <c r="AP32" s="188">
        <f>IFERROR(INDEX('تعرفه ها'!A:Z,MATCH(P32&amp;"-"&amp;AP$1,'تعرفه ها'!C:C,0),MATCH(F32,'تعرفه ها'!$2:$2,0),1),"---")</f>
        <v>439</v>
      </c>
      <c r="AQ32" s="188">
        <f>IFERROR(INDEX('تعرفه ها'!A:Z,MATCH(P32&amp;"-"&amp;AQ$1,'تعرفه ها'!C:C,0),MATCH(F32,'تعرفه ها'!$2:$2,0),1),"---")</f>
        <v>220</v>
      </c>
      <c r="AR32" s="188">
        <f>IFERROR(INDEX('تعرفه ها'!A:Z,MATCH(P32&amp;"-"&amp;AR$1,'تعرفه ها'!C:C,0),MATCH(F32,'تعرفه ها'!$2:$2,0),1),"---")</f>
        <v>550</v>
      </c>
      <c r="AS32" s="265"/>
      <c r="AT32" s="415">
        <f t="shared" si="12"/>
        <v>1546161</v>
      </c>
      <c r="AU32" s="415">
        <f t="shared" si="13"/>
        <v>128188</v>
      </c>
      <c r="AV32" s="415">
        <f t="shared" si="14"/>
        <v>127600</v>
      </c>
      <c r="AW32" s="415">
        <f t="shared" si="15"/>
        <v>476300</v>
      </c>
      <c r="AX32" s="415">
        <f t="shared" si="16"/>
        <v>2278249</v>
      </c>
      <c r="AY32" s="415">
        <f>IFERROR(AH32*INDEX('تعرفه ها'!A:Z,MATCH("عوارض برق به ازاء هر کیلووات",'تعرفه ها'!$C:$C,0),MATCH(F32,'تعرفه ها'!$2:$2,0)),"---")</f>
        <v>131550</v>
      </c>
      <c r="AZ32" s="415">
        <f t="shared" si="17"/>
        <v>0</v>
      </c>
      <c r="BA32" s="415">
        <f>IFERROR(ROUND(((AX32+AY32+AZ32)*INDEX('تعرفه ها'!A:Z,MATCH("هزینه نگهداری و تعمیرات شبکه برق",'تعرفه ها'!$C:$C,0),MATCH(F32,'تعرفه ها'!$2:$2,0))/100),0),"---")</f>
        <v>240980</v>
      </c>
      <c r="BB32" s="415">
        <f>IFERROR(IF(P32="دیماندی",ROUND(AJ32*INDEX('تعرفه ها'!A:Z,MATCH(BB$1,'تعرفه ها'!$C:$C,0),MATCH(F32,'تعرفه ها'!$2:$2,0))*J32/30,0),0),"---")</f>
        <v>2225659</v>
      </c>
      <c r="BC32" s="415"/>
      <c r="BD32" s="54">
        <f>IFERROR(IF(INDEX('اطلاعات دوره'!A:Z,MATCH(G32,'اطلاعات دوره'!C:C,0),MATCH("برق",'اطلاعات دوره'!$1:$1,0))="دارد",ROUND(AX32*INDEX('تعرفه ها'!A:Z,MATCH("پیک فصلی برق",'تعرفه ها'!$C:$C,0),MATCH(F32,'تعرفه ها'!$2:$2,0))/100,0),0),"---")</f>
        <v>0</v>
      </c>
      <c r="BE32" s="415">
        <f>IFERROR(ROUND(((AX32+AY32+AZ32+BA32+BB32+BC32+BD32)*INDEX('تعرفه ها'!A:Z,MATCH("مالیات برق",'تعرفه ها'!$C:$C,0),MATCH(F32,'تعرفه ها'!$2:$2,0))/100),0),"---")</f>
        <v>0</v>
      </c>
      <c r="BF32" s="415">
        <f t="shared" si="18"/>
        <v>4876438</v>
      </c>
      <c r="BG32" s="415">
        <v>-908459</v>
      </c>
      <c r="BH32" s="415">
        <f t="shared" si="19"/>
        <v>3967979</v>
      </c>
      <c r="BI32" s="54">
        <f t="shared" si="20"/>
        <v>979</v>
      </c>
      <c r="BJ32" s="55">
        <f t="shared" si="21"/>
        <v>3967000</v>
      </c>
      <c r="BK32" s="262"/>
      <c r="BL32" s="183" t="str">
        <f>IFERROR(IF(INDEX(پرداخت!A:AZ,MATCH(A32&amp;" - "&amp;"برق",پرداخت!$B:$B,0),MATCH(G32,پرداخت!$1:$1,0))="نشده","نشده","شده"),"---")</f>
        <v>نشده</v>
      </c>
      <c r="BN32" s="257"/>
      <c r="BO32" s="257"/>
      <c r="BP32" s="257"/>
      <c r="BQ32" s="257"/>
      <c r="BR32" s="257"/>
      <c r="BS32" s="257"/>
      <c r="BT32" s="257"/>
      <c r="BU32" s="257"/>
      <c r="BV32" s="257"/>
      <c r="BW32" s="257"/>
      <c r="BX32" s="257"/>
      <c r="BY32" s="257"/>
      <c r="BZ32" s="257"/>
      <c r="CA32" s="257"/>
      <c r="CB32" s="257"/>
      <c r="CC32" s="257"/>
      <c r="CD32" s="257"/>
      <c r="CE32" s="257"/>
      <c r="CF32" s="257"/>
      <c r="CG32" s="257"/>
      <c r="CH32"/>
      <c r="CI32"/>
      <c r="CJ32"/>
      <c r="CK32"/>
    </row>
    <row r="33" spans="1:89" ht="33.75" hidden="1">
      <c r="A33" s="171" t="s">
        <v>264</v>
      </c>
      <c r="B33" s="47">
        <f>IFERROR(INDEX('اطلاعات انشعابات شرکتها'!A:BB,MATCH(A33,'اطلاعات انشعابات شرکتها'!A:A,0),MATCH(B$1,'اطلاعات انشعابات شرکتها'!$1:$1,0)),0)</f>
        <v>137</v>
      </c>
      <c r="C33" s="48">
        <f>IFERROR(INDEX('اطلاعات انشعابات شرکتها'!A:BB,MATCH(A33,'اطلاعات انشعابات شرکتها'!A:A,0),MATCH(C$1,'اطلاعات انشعابات شرکتها'!$1:$1,0)),0)</f>
        <v>0</v>
      </c>
      <c r="D33" s="45"/>
      <c r="E33" s="171">
        <v>4</v>
      </c>
      <c r="F33" s="170">
        <v>98</v>
      </c>
      <c r="G33" s="188" t="str">
        <f t="shared" si="0"/>
        <v>98/4</v>
      </c>
      <c r="H33" s="188" t="str">
        <f>IFERROR(INDEX('اطلاعات دوره'!A:Z,MATCH(G33,'اطلاعات دوره'!C:C,0),MATCH(H$1,'اطلاعات دوره'!$1:$1,0)),0)</f>
        <v>98/10/01</v>
      </c>
      <c r="I33" s="188" t="str">
        <f>IFERROR(INDEX('اطلاعات دوره'!A:Z,MATCH(G33,'اطلاعات دوره'!C:C,0),MATCH(I$1,'اطلاعات دوره'!$1:$1,0)),0)</f>
        <v>98/12/29</v>
      </c>
      <c r="J33" s="188">
        <f>IFERROR(INDEX('اطلاعات دوره'!A:Z,MATCH(G33,'اطلاعات دوره'!C:C,0),MATCH(J$1,'اطلاعات دوره'!$1:$1,0)),0)</f>
        <v>89</v>
      </c>
      <c r="K33" s="265"/>
      <c r="L33" s="188" t="str">
        <f>IFERROR(INDEX('اطلاعات دوره'!A:Z,MATCH(G33,'اطلاعات دوره'!C:C,0)-1,MATCH("عنوان",'اطلاعات دوره'!$1:$1,0)),"---")</f>
        <v>98/3</v>
      </c>
      <c r="M33" s="188" t="str">
        <f t="shared" si="1"/>
        <v>طاها قالب-98/3</v>
      </c>
      <c r="N33" s="188" t="str">
        <f t="shared" si="2"/>
        <v>طاها قالب-98/4</v>
      </c>
      <c r="O33" s="265"/>
      <c r="P33" s="188" t="str">
        <f>IFERROR(INDEX('اطلاعات انشعابات شرکتها'!A:BB,MATCH(A33,'اطلاعات انشعابات شرکتها'!A:A,0),MATCH(P$1,'اطلاعات انشعابات شرکتها'!$1:$1,0)),0)</f>
        <v>دیماندی</v>
      </c>
      <c r="Q33" s="188">
        <f>IFERROR(INDEX('اطلاعات انشعابات شرکتها'!A:BB,MATCH(A33,'اطلاعات انشعابات شرکتها'!A:A,0),MATCH(Q$1,'اطلاعات انشعابات شرکتها'!$1:$1,0)),0)</f>
        <v>170</v>
      </c>
      <c r="R33" s="188" t="str">
        <f>IFERROR(INDEX('اطلاعات انشعابات شرکتها'!A:BB,MATCH(A33,'اطلاعات انشعابات شرکتها'!A:A,0),MATCH(R$1,'اطلاعات انشعابات شرکتها'!$1:$1,0)),0)</f>
        <v>80</v>
      </c>
      <c r="S33" s="265"/>
      <c r="T33" s="188">
        <f>IFERROR(INDEX('قرائت کنتور'!A:AZ,MATCH(A33&amp;"-"&amp;T$1,'قرائت کنتور'!B:B,0),MATCH(G33,'قرائت کنتور'!$1:$1,0)),0)</f>
        <v>0</v>
      </c>
      <c r="U33" s="188">
        <f>IFERROR(INDEX('قرائت کنتور'!A:AZ,MATCH(A33&amp;"-"&amp;U$1,'قرائت کنتور'!B:B,0),MATCH(L33,'قرائت کنتور'!$1:$1,0)),0)</f>
        <v>101</v>
      </c>
      <c r="V33" s="188">
        <f>IFERROR(INDEX('قرائت کنتور'!A:AZ,MATCH(A33&amp;"-"&amp;U$1,'قرائت کنتور'!B:B,0),MATCH(G33,'قرائت کنتور'!$1:$1,0)),0)</f>
        <v>481</v>
      </c>
      <c r="W33" s="188">
        <f>IFERROR(INDEX('قرائت کنتور'!A:AZ,MATCH(A33&amp;"-"&amp;W$1,'قرائت کنتور'!B:B,0),MATCH(L33,'قرائت کنتور'!$1:$1,0)),0)</f>
        <v>25</v>
      </c>
      <c r="X33" s="188">
        <f>IFERROR(INDEX('قرائت کنتور'!A:AZ,MATCH(A33&amp;"-"&amp;W$1,'قرائت کنتور'!B:B,0),MATCH(G33,'قرائت کنتور'!$1:$1,0)),0)</f>
        <v>141</v>
      </c>
      <c r="Y33" s="188">
        <f>IFERROR(INDEX('قرائت کنتور'!A:AZ,MATCH(A33&amp;"-"&amp;Y$1,'قرائت کنتور'!B:B,0),MATCH(L33,'قرائت کنتور'!$1:$1,0)),0)</f>
        <v>46</v>
      </c>
      <c r="Z33" s="188">
        <f>IFERROR(INDEX('قرائت کنتور'!A:AZ,MATCH(A33&amp;"-"&amp;Y$1,'قرائت کنتور'!B:B,0),MATCH(G33,'قرائت کنتور'!$1:$1,0)),0)</f>
        <v>251</v>
      </c>
      <c r="AA33" s="188">
        <f>IFERROR(INDEX('قرائت کنتور'!A:AZ,MATCH(A33&amp;"-"&amp;AA$1,'قرائت کنتور'!B:B,0),MATCH(L33,'قرائت کنتور'!$1:$1,0)),0)</f>
        <v>67</v>
      </c>
      <c r="AB33" s="188">
        <f>IFERROR(INDEX('قرائت کنتور'!A:AZ,MATCH(A33&amp;"-"&amp;AA$1,'قرائت کنتور'!B:B,0),MATCH(G33,'قرائت کنتور'!$1:$1,0)),0)</f>
        <v>553</v>
      </c>
      <c r="AC33" s="265"/>
      <c r="AD33" s="188">
        <f t="shared" si="3"/>
        <v>30400</v>
      </c>
      <c r="AE33" s="188">
        <f t="shared" si="4"/>
        <v>9280</v>
      </c>
      <c r="AF33" s="188">
        <f t="shared" si="5"/>
        <v>16400</v>
      </c>
      <c r="AG33" s="188">
        <f t="shared" si="6"/>
        <v>38880</v>
      </c>
      <c r="AH33" s="188">
        <f t="shared" si="7"/>
        <v>56080</v>
      </c>
      <c r="AI33" s="188">
        <f t="shared" si="8"/>
        <v>0</v>
      </c>
      <c r="AJ33" s="188">
        <f t="shared" si="9"/>
        <v>153</v>
      </c>
      <c r="AK33" s="265"/>
      <c r="AL33" s="254">
        <f t="shared" si="10"/>
        <v>0.82181216957644576</v>
      </c>
      <c r="AM33" s="254">
        <f t="shared" si="11"/>
        <v>9.5140755172622438E-2</v>
      </c>
      <c r="AN33" s="265"/>
      <c r="AO33" s="188">
        <f>IFERROR(INDEX('تعرفه ها'!A:Z,MATCH(P33&amp;"-"&amp;AO$1,'تعرفه ها'!C:C,0),MATCH(F33,'تعرفه ها'!$2:$2,0),1),"---")</f>
        <v>879</v>
      </c>
      <c r="AP33" s="188">
        <f>IFERROR(INDEX('تعرفه ها'!A:Z,MATCH(P33&amp;"-"&amp;AP$1,'تعرفه ها'!C:C,0),MATCH(F33,'تعرفه ها'!$2:$2,0),1),"---")</f>
        <v>439</v>
      </c>
      <c r="AQ33" s="188">
        <f>IFERROR(INDEX('تعرفه ها'!A:Z,MATCH(P33&amp;"-"&amp;AQ$1,'تعرفه ها'!C:C,0),MATCH(F33,'تعرفه ها'!$2:$2,0),1),"---")</f>
        <v>220</v>
      </c>
      <c r="AR33" s="188">
        <f>IFERROR(INDEX('تعرفه ها'!A:Z,MATCH(P33&amp;"-"&amp;AR$1,'تعرفه ها'!C:C,0),MATCH(F33,'تعرفه ها'!$2:$2,0),1),"---")</f>
        <v>550</v>
      </c>
      <c r="AS33" s="265"/>
      <c r="AT33" s="415">
        <f t="shared" si="12"/>
        <v>26721600</v>
      </c>
      <c r="AU33" s="415">
        <f t="shared" si="13"/>
        <v>4073920</v>
      </c>
      <c r="AV33" s="415">
        <f t="shared" si="14"/>
        <v>3608000</v>
      </c>
      <c r="AW33" s="415">
        <f t="shared" si="15"/>
        <v>21384000</v>
      </c>
      <c r="AX33" s="415">
        <f t="shared" si="16"/>
        <v>55787520</v>
      </c>
      <c r="AY33" s="415">
        <f>IFERROR(AH33*INDEX('تعرفه ها'!A:Z,MATCH("عوارض برق به ازاء هر کیلووات",'تعرفه ها'!$C:$C,0),MATCH(F33,'تعرفه ها'!$2:$2,0)),"---")</f>
        <v>2804000</v>
      </c>
      <c r="AZ33" s="415">
        <f t="shared" si="17"/>
        <v>3273177</v>
      </c>
      <c r="BA33" s="415">
        <f>IFERROR(ROUND(((AX33+AY33+AZ33)*INDEX('تعرفه ها'!A:Z,MATCH("هزینه نگهداری و تعمیرات شبکه برق",'تعرفه ها'!$C:$C,0),MATCH(F33,'تعرفه ها'!$2:$2,0))/100),0),"---")</f>
        <v>6186470</v>
      </c>
      <c r="BB33" s="415">
        <f>IFERROR(IF(P33="دیماندی",ROUND(AJ33*INDEX('تعرفه ها'!A:Z,MATCH(BB$1,'تعرفه ها'!$C:$C,0),MATCH(F33,'تعرفه ها'!$2:$2,0))*J33/30,0),0),"---")</f>
        <v>12612065</v>
      </c>
      <c r="BC33" s="415"/>
      <c r="BD33" s="54">
        <f>IFERROR(IF(INDEX('اطلاعات دوره'!A:Z,MATCH(G33,'اطلاعات دوره'!C:C,0),MATCH("برق",'اطلاعات دوره'!$1:$1,0))="دارد",ROUND(AX33*INDEX('تعرفه ها'!A:Z,MATCH("پیک فصلی برق",'تعرفه ها'!$C:$C,0),MATCH(F33,'تعرفه ها'!$2:$2,0))/100,0),0),"---")</f>
        <v>0</v>
      </c>
      <c r="BE33" s="415">
        <f>IFERROR(ROUND(((AX33+AY33+AZ33+BA33+BB33+BC33+BD33)*INDEX('تعرفه ها'!A:Z,MATCH("مالیات برق",'تعرفه ها'!$C:$C,0),MATCH(F33,'تعرفه ها'!$2:$2,0))/100),0),"---")</f>
        <v>0</v>
      </c>
      <c r="BF33" s="415">
        <f t="shared" si="18"/>
        <v>80663232</v>
      </c>
      <c r="BG33" s="415">
        <v>60160000</v>
      </c>
      <c r="BH33" s="415">
        <f t="shared" si="19"/>
        <v>140823232</v>
      </c>
      <c r="BI33" s="54">
        <f t="shared" si="20"/>
        <v>232</v>
      </c>
      <c r="BJ33" s="55">
        <f t="shared" si="21"/>
        <v>140823000</v>
      </c>
      <c r="BK33" s="262"/>
      <c r="BL33" s="183" t="str">
        <f>IFERROR(IF(INDEX(پرداخت!A:AZ,MATCH(A33&amp;" - "&amp;"برق",پرداخت!$B:$B,0),MATCH(G33,پرداخت!$1:$1,0))="نشده","نشده","شده"),"---")</f>
        <v>نشده</v>
      </c>
      <c r="BN33" s="257"/>
      <c r="BO33" s="257"/>
      <c r="BP33" s="257"/>
      <c r="BQ33" s="257"/>
      <c r="BR33" s="257"/>
      <c r="BS33" s="257"/>
      <c r="BT33" s="257"/>
      <c r="BU33" s="257"/>
      <c r="BV33" s="257"/>
      <c r="BW33" s="257"/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/>
      <c r="CI33"/>
      <c r="CJ33"/>
      <c r="CK33"/>
    </row>
    <row r="34" spans="1:89" ht="33.75" hidden="1">
      <c r="A34" s="171" t="s">
        <v>265</v>
      </c>
      <c r="B34" s="47">
        <f>IFERROR(INDEX('اطلاعات انشعابات شرکتها'!A:BB,MATCH(A34,'اطلاعات انشعابات شرکتها'!A:A,0),MATCH(B$1,'اطلاعات انشعابات شرکتها'!$1:$1,0)),0)</f>
        <v>139</v>
      </c>
      <c r="C34" s="48">
        <f>IFERROR(INDEX('اطلاعات انشعابات شرکتها'!A:BB,MATCH(A34,'اطلاعات انشعابات شرکتها'!A:A,0),MATCH(C$1,'اطلاعات انشعابات شرکتها'!$1:$1,0)),0)</f>
        <v>0</v>
      </c>
      <c r="D34" s="45"/>
      <c r="E34" s="171">
        <v>4</v>
      </c>
      <c r="F34" s="170">
        <v>98</v>
      </c>
      <c r="G34" s="188" t="str">
        <f t="shared" si="0"/>
        <v>98/4</v>
      </c>
      <c r="H34" s="188" t="str">
        <f>IFERROR(INDEX('اطلاعات دوره'!A:Z,MATCH(G34,'اطلاعات دوره'!C:C,0),MATCH(H$1,'اطلاعات دوره'!$1:$1,0)),0)</f>
        <v>98/10/01</v>
      </c>
      <c r="I34" s="188" t="str">
        <f>IFERROR(INDEX('اطلاعات دوره'!A:Z,MATCH(G34,'اطلاعات دوره'!C:C,0),MATCH(I$1,'اطلاعات دوره'!$1:$1,0)),0)</f>
        <v>98/12/29</v>
      </c>
      <c r="J34" s="188">
        <f>IFERROR(INDEX('اطلاعات دوره'!A:Z,MATCH(G34,'اطلاعات دوره'!C:C,0),MATCH(J$1,'اطلاعات دوره'!$1:$1,0)),0)</f>
        <v>89</v>
      </c>
      <c r="K34" s="265"/>
      <c r="L34" s="188" t="str">
        <f>IFERROR(INDEX('اطلاعات دوره'!A:Z,MATCH(G34,'اطلاعات دوره'!C:C,0)-1,MATCH("عنوان",'اطلاعات دوره'!$1:$1,0)),"---")</f>
        <v>98/3</v>
      </c>
      <c r="M34" s="188" t="str">
        <f t="shared" si="1"/>
        <v>فنی مهندسی فلات شرق پارثاوا-98/3</v>
      </c>
      <c r="N34" s="188" t="str">
        <f t="shared" si="2"/>
        <v>فنی مهندسی فلات شرق پارثاوا-98/4</v>
      </c>
      <c r="O34" s="265"/>
      <c r="P34" s="188" t="str">
        <f>IFERROR(INDEX('اطلاعات انشعابات شرکتها'!A:BB,MATCH(A34,'اطلاعات انشعابات شرکتها'!A:A,0),MATCH(P$1,'اطلاعات انشعابات شرکتها'!$1:$1,0)),0)</f>
        <v>غیر دیماندی</v>
      </c>
      <c r="Q34" s="188">
        <f>IFERROR(INDEX('اطلاعات انشعابات شرکتها'!A:BB,MATCH(A34,'اطلاعات انشعابات شرکتها'!A:A,0),MATCH(Q$1,'اطلاعات انشعابات شرکتها'!$1:$1,0)),0)</f>
        <v>19</v>
      </c>
      <c r="R34" s="188" t="str">
        <f>IFERROR(INDEX('اطلاعات انشعابات شرکتها'!A:BB,MATCH(A34,'اطلاعات انشعابات شرکتها'!A:A,0),MATCH(R$1,'اطلاعات انشعابات شرکتها'!$1:$1,0)),0)</f>
        <v>1</v>
      </c>
      <c r="S34" s="265"/>
      <c r="T34" s="188">
        <f>IFERROR(INDEX('قرائت کنتور'!A:AZ,MATCH(A34&amp;"-"&amp;T$1,'قرائت کنتور'!B:B,0),MATCH(G34,'قرائت کنتور'!$1:$1,0)),0)</f>
        <v>0</v>
      </c>
      <c r="U34" s="188">
        <f>IFERROR(INDEX('قرائت کنتور'!A:AZ,MATCH(A34&amp;"-"&amp;U$1,'قرائت کنتور'!B:B,0),MATCH(L34,'قرائت کنتور'!$1:$1,0)),0)</f>
        <v>3328</v>
      </c>
      <c r="V34" s="188">
        <f>IFERROR(INDEX('قرائت کنتور'!A:AZ,MATCH(A34&amp;"-"&amp;U$1,'قرائت کنتور'!B:B,0),MATCH(G34,'قرائت کنتور'!$1:$1,0)),0)</f>
        <v>3373</v>
      </c>
      <c r="W34" s="188">
        <f>IFERROR(INDEX('قرائت کنتور'!A:AZ,MATCH(A34&amp;"-"&amp;W$1,'قرائت کنتور'!B:B,0),MATCH(L34,'قرائت کنتور'!$1:$1,0)),0)</f>
        <v>8394</v>
      </c>
      <c r="X34" s="188">
        <f>IFERROR(INDEX('قرائت کنتور'!A:AZ,MATCH(A34&amp;"-"&amp;W$1,'قرائت کنتور'!B:B,0),MATCH(G34,'قرائت کنتور'!$1:$1,0)),0)</f>
        <v>8548</v>
      </c>
      <c r="Y34" s="188">
        <f>IFERROR(INDEX('قرائت کنتور'!A:AZ,MATCH(A34&amp;"-"&amp;Y$1,'قرائت کنتور'!B:B,0),MATCH(L34,'قرائت کنتور'!$1:$1,0)),0)</f>
        <v>1353</v>
      </c>
      <c r="Z34" s="188">
        <f>IFERROR(INDEX('قرائت کنتور'!A:AZ,MATCH(A34&amp;"-"&amp;Y$1,'قرائت کنتور'!B:B,0),MATCH(G34,'قرائت کنتور'!$1:$1,0)),0)</f>
        <v>1416</v>
      </c>
      <c r="AA34" s="188">
        <f>IFERROR(INDEX('قرائت کنتور'!A:AZ,MATCH(A34&amp;"-"&amp;AA$1,'قرائت کنتور'!B:B,0),MATCH(L34,'قرائت کنتور'!$1:$1,0)),0)</f>
        <v>6539</v>
      </c>
      <c r="AB34" s="188">
        <f>IFERROR(INDEX('قرائت کنتور'!A:AZ,MATCH(A34&amp;"-"&amp;AA$1,'قرائت کنتور'!B:B,0),MATCH(G34,'قرائت کنتور'!$1:$1,0)),0)</f>
        <v>6589</v>
      </c>
      <c r="AC34" s="265"/>
      <c r="AD34" s="188">
        <f t="shared" si="3"/>
        <v>45</v>
      </c>
      <c r="AE34" s="188">
        <f t="shared" si="4"/>
        <v>154</v>
      </c>
      <c r="AF34" s="188">
        <f t="shared" si="5"/>
        <v>63</v>
      </c>
      <c r="AG34" s="188">
        <f t="shared" si="6"/>
        <v>50</v>
      </c>
      <c r="AH34" s="188">
        <f t="shared" si="7"/>
        <v>262</v>
      </c>
      <c r="AI34" s="188">
        <f t="shared" si="8"/>
        <v>0</v>
      </c>
      <c r="AJ34" s="188" t="str">
        <f t="shared" si="9"/>
        <v>0</v>
      </c>
      <c r="AK34" s="265"/>
      <c r="AL34" s="254">
        <f t="shared" si="10"/>
        <v>0.98227287565572108</v>
      </c>
      <c r="AM34" s="254" t="str">
        <f t="shared" si="11"/>
        <v>0</v>
      </c>
      <c r="AN34" s="265"/>
      <c r="AO34" s="188">
        <f>IFERROR(INDEX('تعرفه ها'!A:Z,MATCH(P34&amp;"-"&amp;AO$1,'تعرفه ها'!C:C,0),MATCH(F34,'تعرفه ها'!$2:$2,0),1),"---")</f>
        <v>1115</v>
      </c>
      <c r="AP34" s="188">
        <f>IFERROR(INDEX('تعرفه ها'!A:Z,MATCH(P34&amp;"-"&amp;AP$1,'تعرفه ها'!C:C,0),MATCH(F34,'تعرفه ها'!$2:$2,0),1),"---")</f>
        <v>558</v>
      </c>
      <c r="AQ34" s="188">
        <f>IFERROR(INDEX('تعرفه ها'!A:Z,MATCH(P34&amp;"-"&amp;AQ$1,'تعرفه ها'!C:C,0),MATCH(F34,'تعرفه ها'!$2:$2,0),1),"---")</f>
        <v>279</v>
      </c>
      <c r="AR34" s="188">
        <f>IFERROR(INDEX('تعرفه ها'!A:Z,MATCH(P34&amp;"-"&amp;AR$1,'تعرفه ها'!C:C,0),MATCH(F34,'تعرفه ها'!$2:$2,0),1),"---")</f>
        <v>550</v>
      </c>
      <c r="AS34" s="265"/>
      <c r="AT34" s="415">
        <f t="shared" si="12"/>
        <v>50175</v>
      </c>
      <c r="AU34" s="415">
        <f t="shared" si="13"/>
        <v>85932</v>
      </c>
      <c r="AV34" s="415">
        <f t="shared" si="14"/>
        <v>17577</v>
      </c>
      <c r="AW34" s="415">
        <f t="shared" si="15"/>
        <v>27500</v>
      </c>
      <c r="AX34" s="415">
        <f t="shared" si="16"/>
        <v>181184</v>
      </c>
      <c r="AY34" s="415">
        <f>IFERROR(AH34*INDEX('تعرفه ها'!A:Z,MATCH("عوارض برق به ازاء هر کیلووات",'تعرفه ها'!$C:$C,0),MATCH(F34,'تعرفه ها'!$2:$2,0)),"---")</f>
        <v>13100</v>
      </c>
      <c r="AZ34" s="415">
        <f t="shared" si="17"/>
        <v>0</v>
      </c>
      <c r="BA34" s="415">
        <f>IFERROR(ROUND(((AX34+AY34+AZ34)*INDEX('تعرفه ها'!A:Z,MATCH("هزینه نگهداری و تعمیرات شبکه برق",'تعرفه ها'!$C:$C,0),MATCH(F34,'تعرفه ها'!$2:$2,0))/100),0),"---")</f>
        <v>19428</v>
      </c>
      <c r="BB34" s="415">
        <f>IFERROR(IF(P34="دیماندی",ROUND(AJ34*INDEX('تعرفه ها'!A:Z,MATCH(BB$1,'تعرفه ها'!$C:$C,0),MATCH(F34,'تعرفه ها'!$2:$2,0))*J34/30,0),0),"---")</f>
        <v>0</v>
      </c>
      <c r="BC34" s="415"/>
      <c r="BD34" s="54">
        <f>IFERROR(IF(INDEX('اطلاعات دوره'!A:Z,MATCH(G34,'اطلاعات دوره'!C:C,0),MATCH("برق",'اطلاعات دوره'!$1:$1,0))="دارد",ROUND(AX34*INDEX('تعرفه ها'!A:Z,MATCH("پیک فصلی برق",'تعرفه ها'!$C:$C,0),MATCH(F34,'تعرفه ها'!$2:$2,0))/100,0),0),"---")</f>
        <v>0</v>
      </c>
      <c r="BE34" s="415">
        <f>IFERROR(ROUND(((AX34+AY34+AZ34+BA34+BB34+BC34+BD34)*INDEX('تعرفه ها'!A:Z,MATCH("مالیات برق",'تعرفه ها'!$C:$C,0),MATCH(F34,'تعرفه ها'!$2:$2,0))/100),0),"---")</f>
        <v>0</v>
      </c>
      <c r="BF34" s="415">
        <f t="shared" si="18"/>
        <v>213712</v>
      </c>
      <c r="BG34" s="415">
        <v>213000</v>
      </c>
      <c r="BH34" s="415">
        <f t="shared" si="19"/>
        <v>426712</v>
      </c>
      <c r="BI34" s="54">
        <f t="shared" si="20"/>
        <v>712</v>
      </c>
      <c r="BJ34" s="55">
        <f t="shared" si="21"/>
        <v>426000</v>
      </c>
      <c r="BK34" s="262"/>
      <c r="BL34" s="183" t="str">
        <f>IFERROR(IF(INDEX(پرداخت!A:AZ,MATCH(A34&amp;" - "&amp;"برق",پرداخت!$B:$B,0),MATCH(G34,پرداخت!$1:$1,0))="نشده","نشده","شده"),"---")</f>
        <v>نشده</v>
      </c>
      <c r="BN34" s="257"/>
      <c r="BO34" s="257"/>
      <c r="BP34" s="257"/>
      <c r="BQ34" s="257"/>
      <c r="BR34" s="257"/>
      <c r="BS34" s="257"/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7"/>
      <c r="CH34"/>
      <c r="CI34"/>
      <c r="CJ34"/>
      <c r="CK34"/>
    </row>
    <row r="35" spans="1:89" ht="33.75" hidden="1">
      <c r="A35" s="171" t="s">
        <v>266</v>
      </c>
      <c r="B35" s="47">
        <f>IFERROR(INDEX('اطلاعات انشعابات شرکتها'!A:BB,MATCH(A35,'اطلاعات انشعابات شرکتها'!A:A,0),MATCH(B$1,'اطلاعات انشعابات شرکتها'!$1:$1,0)),0)</f>
        <v>140</v>
      </c>
      <c r="C35" s="48">
        <f>IFERROR(INDEX('اطلاعات انشعابات شرکتها'!A:BB,MATCH(A35,'اطلاعات انشعابات شرکتها'!A:A,0),MATCH(C$1,'اطلاعات انشعابات شرکتها'!$1:$1,0)),0)</f>
        <v>0</v>
      </c>
      <c r="D35" s="45"/>
      <c r="E35" s="171">
        <v>4</v>
      </c>
      <c r="F35" s="170">
        <v>98</v>
      </c>
      <c r="G35" s="188" t="str">
        <f t="shared" si="0"/>
        <v>98/4</v>
      </c>
      <c r="H35" s="188" t="str">
        <f>IFERROR(INDEX('اطلاعات دوره'!A:Z,MATCH(G35,'اطلاعات دوره'!C:C,0),MATCH(H$1,'اطلاعات دوره'!$1:$1,0)),0)</f>
        <v>98/10/01</v>
      </c>
      <c r="I35" s="188" t="str">
        <f>IFERROR(INDEX('اطلاعات دوره'!A:Z,MATCH(G35,'اطلاعات دوره'!C:C,0),MATCH(I$1,'اطلاعات دوره'!$1:$1,0)),0)</f>
        <v>98/12/29</v>
      </c>
      <c r="J35" s="188">
        <f>IFERROR(INDEX('اطلاعات دوره'!A:Z,MATCH(G35,'اطلاعات دوره'!C:C,0),MATCH(J$1,'اطلاعات دوره'!$1:$1,0)),0)</f>
        <v>89</v>
      </c>
      <c r="K35" s="265"/>
      <c r="L35" s="188" t="str">
        <f>IFERROR(INDEX('اطلاعات دوره'!A:Z,MATCH(G35,'اطلاعات دوره'!C:C,0)-1,MATCH("عنوان",'اطلاعات دوره'!$1:$1,0)),"---")</f>
        <v>98/3</v>
      </c>
      <c r="M35" s="188" t="str">
        <f t="shared" si="1"/>
        <v>فوم آساک-98/3</v>
      </c>
      <c r="N35" s="188" t="str">
        <f t="shared" si="2"/>
        <v>فوم آساک-98/4</v>
      </c>
      <c r="O35" s="265"/>
      <c r="P35" s="188" t="str">
        <f>IFERROR(INDEX('اطلاعات انشعابات شرکتها'!A:BB,MATCH(A35,'اطلاعات انشعابات شرکتها'!A:A,0),MATCH(P$1,'اطلاعات انشعابات شرکتها'!$1:$1,0)),0)</f>
        <v>غیر دیماندی</v>
      </c>
      <c r="Q35" s="188">
        <f>IFERROR(INDEX('اطلاعات انشعابات شرکتها'!A:BB,MATCH(A35,'اطلاعات انشعابات شرکتها'!A:A,0),MATCH(Q$1,'اطلاعات انشعابات شرکتها'!$1:$1,0)),0)</f>
        <v>19</v>
      </c>
      <c r="R35" s="188" t="str">
        <f>IFERROR(INDEX('اطلاعات انشعابات شرکتها'!A:BB,MATCH(A35,'اطلاعات انشعابات شرکتها'!A:A,0),MATCH(R$1,'اطلاعات انشعابات شرکتها'!$1:$1,0)),0)</f>
        <v>1</v>
      </c>
      <c r="S35" s="265"/>
      <c r="T35" s="188">
        <f>IFERROR(INDEX('قرائت کنتور'!A:AZ,MATCH(A35&amp;"-"&amp;T$1,'قرائت کنتور'!B:B,0),MATCH(G35,'قرائت کنتور'!$1:$1,0)),0)</f>
        <v>3</v>
      </c>
      <c r="U35" s="188">
        <f>IFERROR(INDEX('قرائت کنتور'!A:AZ,MATCH(A35&amp;"-"&amp;U$1,'قرائت کنتور'!B:B,0),MATCH(L35,'قرائت کنتور'!$1:$1,0)),0)</f>
        <v>1046</v>
      </c>
      <c r="V35" s="188">
        <f>IFERROR(INDEX('قرائت کنتور'!A:AZ,MATCH(A35&amp;"-"&amp;U$1,'قرائت کنتور'!B:B,0),MATCH(G35,'قرائت کنتور'!$1:$1,0)),0)</f>
        <v>1214</v>
      </c>
      <c r="W35" s="188">
        <f>IFERROR(INDEX('قرائت کنتور'!A:AZ,MATCH(A35&amp;"-"&amp;W$1,'قرائت کنتور'!B:B,0),MATCH(L35,'قرائت کنتور'!$1:$1,0)),0)</f>
        <v>13769</v>
      </c>
      <c r="X35" s="188">
        <f>IFERROR(INDEX('قرائت کنتور'!A:AZ,MATCH(A35&amp;"-"&amp;W$1,'قرائت کنتور'!B:B,0),MATCH(G35,'قرائت کنتور'!$1:$1,0)),0)</f>
        <v>14190</v>
      </c>
      <c r="Y35" s="188">
        <f>IFERROR(INDEX('قرائت کنتور'!A:AZ,MATCH(A35&amp;"-"&amp;Y$1,'قرائت کنتور'!B:B,0),MATCH(L35,'قرائت کنتور'!$1:$1,0)),0)</f>
        <v>802</v>
      </c>
      <c r="Z35" s="188">
        <f>IFERROR(INDEX('قرائت کنتور'!A:AZ,MATCH(A35&amp;"-"&amp;Y$1,'قرائت کنتور'!B:B,0),MATCH(G35,'قرائت کنتور'!$1:$1,0)),0)</f>
        <v>1072</v>
      </c>
      <c r="AA35" s="188">
        <f>IFERROR(INDEX('قرائت کنتور'!A:AZ,MATCH(A35&amp;"-"&amp;AA$1,'قرائت کنتور'!B:B,0),MATCH(L35,'قرائت کنتور'!$1:$1,0)),0)</f>
        <v>8755</v>
      </c>
      <c r="AB35" s="188">
        <f>IFERROR(INDEX('قرائت کنتور'!A:AZ,MATCH(A35&amp;"-"&amp;AA$1,'قرائت کنتور'!B:B,0),MATCH(G35,'قرائت کنتور'!$1:$1,0)),0)</f>
        <v>9068</v>
      </c>
      <c r="AC35" s="265"/>
      <c r="AD35" s="188">
        <f t="shared" si="3"/>
        <v>168</v>
      </c>
      <c r="AE35" s="188">
        <f t="shared" si="4"/>
        <v>421</v>
      </c>
      <c r="AF35" s="188">
        <f t="shared" si="5"/>
        <v>270</v>
      </c>
      <c r="AG35" s="188">
        <f t="shared" si="6"/>
        <v>313</v>
      </c>
      <c r="AH35" s="188">
        <f t="shared" si="7"/>
        <v>859</v>
      </c>
      <c r="AI35" s="188">
        <f t="shared" si="8"/>
        <v>3</v>
      </c>
      <c r="AJ35" s="188" t="str">
        <f t="shared" si="9"/>
        <v>0</v>
      </c>
      <c r="AK35" s="265"/>
      <c r="AL35" s="254">
        <f t="shared" si="10"/>
        <v>0.93956967312945605</v>
      </c>
      <c r="AM35" s="254" t="str">
        <f t="shared" si="11"/>
        <v>0</v>
      </c>
      <c r="AN35" s="265"/>
      <c r="AO35" s="188">
        <f>IFERROR(INDEX('تعرفه ها'!A:Z,MATCH(P35&amp;"-"&amp;AO$1,'تعرفه ها'!C:C,0),MATCH(F35,'تعرفه ها'!$2:$2,0),1),"---")</f>
        <v>1115</v>
      </c>
      <c r="AP35" s="188">
        <f>IFERROR(INDEX('تعرفه ها'!A:Z,MATCH(P35&amp;"-"&amp;AP$1,'تعرفه ها'!C:C,0),MATCH(F35,'تعرفه ها'!$2:$2,0),1),"---")</f>
        <v>558</v>
      </c>
      <c r="AQ35" s="188">
        <f>IFERROR(INDEX('تعرفه ها'!A:Z,MATCH(P35&amp;"-"&amp;AQ$1,'تعرفه ها'!C:C,0),MATCH(F35,'تعرفه ها'!$2:$2,0),1),"---")</f>
        <v>279</v>
      </c>
      <c r="AR35" s="188">
        <f>IFERROR(INDEX('تعرفه ها'!A:Z,MATCH(P35&amp;"-"&amp;AR$1,'تعرفه ها'!C:C,0),MATCH(F35,'تعرفه ها'!$2:$2,0),1),"---")</f>
        <v>550</v>
      </c>
      <c r="AS35" s="265"/>
      <c r="AT35" s="415">
        <f t="shared" si="12"/>
        <v>187320</v>
      </c>
      <c r="AU35" s="415">
        <f t="shared" si="13"/>
        <v>234918</v>
      </c>
      <c r="AV35" s="415">
        <f t="shared" si="14"/>
        <v>75330</v>
      </c>
      <c r="AW35" s="415">
        <f t="shared" si="15"/>
        <v>172150</v>
      </c>
      <c r="AX35" s="415">
        <f t="shared" si="16"/>
        <v>669718</v>
      </c>
      <c r="AY35" s="415">
        <f>IFERROR(AH35*INDEX('تعرفه ها'!A:Z,MATCH("عوارض برق به ازاء هر کیلووات",'تعرفه ها'!$C:$C,0),MATCH(F35,'تعرفه ها'!$2:$2,0)),"---")</f>
        <v>42950</v>
      </c>
      <c r="AZ35" s="415">
        <f t="shared" si="17"/>
        <v>0</v>
      </c>
      <c r="BA35" s="415">
        <f>IFERROR(ROUND(((AX35+AY35+AZ35)*INDEX('تعرفه ها'!A:Z,MATCH("هزینه نگهداری و تعمیرات شبکه برق",'تعرفه ها'!$C:$C,0),MATCH(F35,'تعرفه ها'!$2:$2,0))/100),0),"---")</f>
        <v>71267</v>
      </c>
      <c r="BB35" s="415">
        <f>IFERROR(IF(P35="دیماندی",ROUND(AJ35*INDEX('تعرفه ها'!A:Z,MATCH(BB$1,'تعرفه ها'!$C:$C,0),MATCH(F35,'تعرفه ها'!$2:$2,0))*J35/30,0),0),"---")</f>
        <v>0</v>
      </c>
      <c r="BC35" s="415"/>
      <c r="BD35" s="54">
        <f>IFERROR(IF(INDEX('اطلاعات دوره'!A:Z,MATCH(G35,'اطلاعات دوره'!C:C,0),MATCH("برق",'اطلاعات دوره'!$1:$1,0))="دارد",ROUND(AX35*INDEX('تعرفه ها'!A:Z,MATCH("پیک فصلی برق",'تعرفه ها'!$C:$C,0),MATCH(F35,'تعرفه ها'!$2:$2,0))/100,0),0),"---")</f>
        <v>0</v>
      </c>
      <c r="BE35" s="415">
        <f>IFERROR(ROUND(((AX35+AY35+AZ35+BA35+BB35+BC35+BD35)*INDEX('تعرفه ها'!A:Z,MATCH("مالیات برق",'تعرفه ها'!$C:$C,0),MATCH(F35,'تعرفه ها'!$2:$2,0))/100),0),"---")</f>
        <v>0</v>
      </c>
      <c r="BF35" s="415">
        <f t="shared" si="18"/>
        <v>783935</v>
      </c>
      <c r="BG35" s="415">
        <v>516000</v>
      </c>
      <c r="BH35" s="415">
        <f t="shared" si="19"/>
        <v>1299935</v>
      </c>
      <c r="BI35" s="54">
        <f t="shared" si="20"/>
        <v>935</v>
      </c>
      <c r="BJ35" s="55">
        <f t="shared" si="21"/>
        <v>1299000</v>
      </c>
      <c r="BK35" s="262"/>
      <c r="BL35" s="183" t="str">
        <f>IFERROR(IF(INDEX(پرداخت!A:AZ,MATCH(A35&amp;" - "&amp;"برق",پرداخت!$B:$B,0),MATCH(G35,پرداخت!$1:$1,0))="نشده","نشده","شده"),"---")</f>
        <v>نشده</v>
      </c>
      <c r="BN35" s="257"/>
      <c r="BO35" s="257"/>
      <c r="BP35" s="257"/>
      <c r="BQ35" s="257"/>
      <c r="BR35" s="257"/>
      <c r="BS35" s="257"/>
      <c r="BT35" s="257"/>
      <c r="BU35" s="257"/>
      <c r="BV35" s="257"/>
      <c r="BW35" s="257"/>
      <c r="BX35" s="257"/>
      <c r="BY35" s="257"/>
      <c r="BZ35" s="257"/>
      <c r="CA35" s="257"/>
      <c r="CB35" s="257"/>
      <c r="CC35" s="257"/>
      <c r="CD35" s="257"/>
      <c r="CE35" s="257"/>
      <c r="CF35" s="257"/>
      <c r="CG35" s="257"/>
      <c r="CH35"/>
      <c r="CI35"/>
      <c r="CJ35"/>
      <c r="CK35"/>
    </row>
    <row r="36" spans="1:89" ht="33.75" hidden="1">
      <c r="A36" s="171" t="s">
        <v>267</v>
      </c>
      <c r="B36" s="47">
        <f>IFERROR(INDEX('اطلاعات انشعابات شرکتها'!A:BB,MATCH(A36,'اطلاعات انشعابات شرکتها'!A:A,0),MATCH(B$1,'اطلاعات انشعابات شرکتها'!$1:$1,0)),0)</f>
        <v>141</v>
      </c>
      <c r="C36" s="48">
        <f>IFERROR(INDEX('اطلاعات انشعابات شرکتها'!A:BB,MATCH(A36,'اطلاعات انشعابات شرکتها'!A:A,0),MATCH(C$1,'اطلاعات انشعابات شرکتها'!$1:$1,0)),0)</f>
        <v>0</v>
      </c>
      <c r="D36" s="45"/>
      <c r="E36" s="171">
        <v>4</v>
      </c>
      <c r="F36" s="170">
        <v>98</v>
      </c>
      <c r="G36" s="188" t="str">
        <f t="shared" si="0"/>
        <v>98/4</v>
      </c>
      <c r="H36" s="188" t="str">
        <f>IFERROR(INDEX('اطلاعات دوره'!A:Z,MATCH(G36,'اطلاعات دوره'!C:C,0),MATCH(H$1,'اطلاعات دوره'!$1:$1,0)),0)</f>
        <v>98/10/01</v>
      </c>
      <c r="I36" s="188" t="str">
        <f>IFERROR(INDEX('اطلاعات دوره'!A:Z,MATCH(G36,'اطلاعات دوره'!C:C,0),MATCH(I$1,'اطلاعات دوره'!$1:$1,0)),0)</f>
        <v>98/12/29</v>
      </c>
      <c r="J36" s="188">
        <f>IFERROR(INDEX('اطلاعات دوره'!A:Z,MATCH(G36,'اطلاعات دوره'!C:C,0),MATCH(J$1,'اطلاعات دوره'!$1:$1,0)),0)</f>
        <v>89</v>
      </c>
      <c r="K36" s="265"/>
      <c r="L36" s="188" t="str">
        <f>IFERROR(INDEX('اطلاعات دوره'!A:Z,MATCH(G36,'اطلاعات دوره'!C:C,0)-1,MATCH("عنوان",'اطلاعات دوره'!$1:$1,0)),"---")</f>
        <v>98/3</v>
      </c>
      <c r="M36" s="188" t="str">
        <f t="shared" si="1"/>
        <v>کارن افزار نوید پارسیان-98/3</v>
      </c>
      <c r="N36" s="188" t="str">
        <f t="shared" si="2"/>
        <v>کارن افزار نوید پارسیان-98/4</v>
      </c>
      <c r="O36" s="265"/>
      <c r="P36" s="188" t="str">
        <f>IFERROR(INDEX('اطلاعات انشعابات شرکتها'!A:BB,MATCH(A36,'اطلاعات انشعابات شرکتها'!A:A,0),MATCH(P$1,'اطلاعات انشعابات شرکتها'!$1:$1,0)),0)</f>
        <v>غیر دیماندی</v>
      </c>
      <c r="Q36" s="188">
        <f>IFERROR(INDEX('اطلاعات انشعابات شرکتها'!A:BB,MATCH(A36,'اطلاعات انشعابات شرکتها'!A:A,0),MATCH(Q$1,'اطلاعات انشعابات شرکتها'!$1:$1,0)),0)</f>
        <v>19</v>
      </c>
      <c r="R36" s="188" t="str">
        <f>IFERROR(INDEX('اطلاعات انشعابات شرکتها'!A:BB,MATCH(A36,'اطلاعات انشعابات شرکتها'!A:A,0),MATCH(R$1,'اطلاعات انشعابات شرکتها'!$1:$1,0)),0)</f>
        <v>1</v>
      </c>
      <c r="S36" s="265"/>
      <c r="T36" s="188">
        <f>IFERROR(INDEX('قرائت کنتور'!A:AZ,MATCH(A36&amp;"-"&amp;T$1,'قرائت کنتور'!B:B,0),MATCH(G36,'قرائت کنتور'!$1:$1,0)),0)</f>
        <v>6</v>
      </c>
      <c r="U36" s="188">
        <f>IFERROR(INDEX('قرائت کنتور'!A:AZ,MATCH(A36&amp;"-"&amp;U$1,'قرائت کنتور'!B:B,0),MATCH(L36,'قرائت کنتور'!$1:$1,0)),0)</f>
        <v>2295</v>
      </c>
      <c r="V36" s="188">
        <f>IFERROR(INDEX('قرائت کنتور'!A:AZ,MATCH(A36&amp;"-"&amp;U$1,'قرائت کنتور'!B:B,0),MATCH(G36,'قرائت کنتور'!$1:$1,0)),0)</f>
        <v>2908</v>
      </c>
      <c r="W36" s="188">
        <f>IFERROR(INDEX('قرائت کنتور'!A:AZ,MATCH(A36&amp;"-"&amp;W$1,'قرائت کنتور'!B:B,0),MATCH(L36,'قرائت کنتور'!$1:$1,0)),0)</f>
        <v>17740</v>
      </c>
      <c r="X36" s="188">
        <f>IFERROR(INDEX('قرائت کنتور'!A:AZ,MATCH(A36&amp;"-"&amp;W$1,'قرائت کنتور'!B:B,0),MATCH(G36,'قرائت کنتور'!$1:$1,0)),0)</f>
        <v>20490</v>
      </c>
      <c r="Y36" s="188">
        <f>IFERROR(INDEX('قرائت کنتور'!A:AZ,MATCH(A36&amp;"-"&amp;Y$1,'قرائت کنتور'!B:B,0),MATCH(L36,'قرائت کنتور'!$1:$1,0)),0)</f>
        <v>1799</v>
      </c>
      <c r="Z36" s="188">
        <f>IFERROR(INDEX('قرائت کنتور'!A:AZ,MATCH(A36&amp;"-"&amp;Y$1,'قرائت کنتور'!B:B,0),MATCH(G36,'قرائت کنتور'!$1:$1,0)),0)</f>
        <v>2025</v>
      </c>
      <c r="AA36" s="188">
        <f>IFERROR(INDEX('قرائت کنتور'!A:AZ,MATCH(A36&amp;"-"&amp;AA$1,'قرائت کنتور'!B:B,0),MATCH(L36,'قرائت کنتور'!$1:$1,0)),0)</f>
        <v>9701</v>
      </c>
      <c r="AB36" s="188">
        <f>IFERROR(INDEX('قرائت کنتور'!A:AZ,MATCH(A36&amp;"-"&amp;AA$1,'قرائت کنتور'!B:B,0),MATCH(G36,'قرائت کنتور'!$1:$1,0)),0)</f>
        <v>12252</v>
      </c>
      <c r="AC36" s="265"/>
      <c r="AD36" s="188">
        <f t="shared" si="3"/>
        <v>613</v>
      </c>
      <c r="AE36" s="188">
        <f t="shared" si="4"/>
        <v>2750</v>
      </c>
      <c r="AF36" s="188">
        <f t="shared" si="5"/>
        <v>226</v>
      </c>
      <c r="AG36" s="188">
        <f t="shared" si="6"/>
        <v>2551</v>
      </c>
      <c r="AH36" s="188">
        <f t="shared" si="7"/>
        <v>3589</v>
      </c>
      <c r="AI36" s="188">
        <f t="shared" si="8"/>
        <v>6</v>
      </c>
      <c r="AJ36" s="188" t="str">
        <f t="shared" si="9"/>
        <v>0</v>
      </c>
      <c r="AK36" s="265"/>
      <c r="AL36" s="254">
        <f t="shared" si="10"/>
        <v>0.81508163217431895</v>
      </c>
      <c r="AM36" s="254">
        <f t="shared" si="11"/>
        <v>0.10418388106618481</v>
      </c>
      <c r="AN36" s="265"/>
      <c r="AO36" s="188">
        <f>IFERROR(INDEX('تعرفه ها'!A:Z,MATCH(P36&amp;"-"&amp;AO$1,'تعرفه ها'!C:C,0),MATCH(F36,'تعرفه ها'!$2:$2,0),1),"---")</f>
        <v>1115</v>
      </c>
      <c r="AP36" s="188">
        <f>IFERROR(INDEX('تعرفه ها'!A:Z,MATCH(P36&amp;"-"&amp;AP$1,'تعرفه ها'!C:C,0),MATCH(F36,'تعرفه ها'!$2:$2,0),1),"---")</f>
        <v>558</v>
      </c>
      <c r="AQ36" s="188">
        <f>IFERROR(INDEX('تعرفه ها'!A:Z,MATCH(P36&amp;"-"&amp;AQ$1,'تعرفه ها'!C:C,0),MATCH(F36,'تعرفه ها'!$2:$2,0),1),"---")</f>
        <v>279</v>
      </c>
      <c r="AR36" s="188">
        <f>IFERROR(INDEX('تعرفه ها'!A:Z,MATCH(P36&amp;"-"&amp;AR$1,'تعرفه ها'!C:C,0),MATCH(F36,'تعرفه ها'!$2:$2,0),1),"---")</f>
        <v>550</v>
      </c>
      <c r="AS36" s="265"/>
      <c r="AT36" s="415">
        <f t="shared" si="12"/>
        <v>683495</v>
      </c>
      <c r="AU36" s="415">
        <f t="shared" si="13"/>
        <v>1534500</v>
      </c>
      <c r="AV36" s="415">
        <f t="shared" si="14"/>
        <v>63054</v>
      </c>
      <c r="AW36" s="415">
        <f t="shared" si="15"/>
        <v>1403050</v>
      </c>
      <c r="AX36" s="415">
        <f t="shared" si="16"/>
        <v>3684099</v>
      </c>
      <c r="AY36" s="415">
        <f>IFERROR(AH36*INDEX('تعرفه ها'!A:Z,MATCH("عوارض برق به ازاء هر کیلووات",'تعرفه ها'!$C:$C,0),MATCH(F36,'تعرفه ها'!$2:$2,0)),"---")</f>
        <v>179450</v>
      </c>
      <c r="AZ36" s="415">
        <f t="shared" si="17"/>
        <v>237649</v>
      </c>
      <c r="BA36" s="415">
        <f>IFERROR(ROUND(((AX36+AY36+AZ36)*INDEX('تعرفه ها'!A:Z,MATCH("هزینه نگهداری و تعمیرات شبکه برق",'تعرفه ها'!$C:$C,0),MATCH(F36,'تعرفه ها'!$2:$2,0))/100),0),"---")</f>
        <v>410120</v>
      </c>
      <c r="BB36" s="415">
        <f>IFERROR(IF(P36="دیماندی",ROUND(AJ36*INDEX('تعرفه ها'!A:Z,MATCH(BB$1,'تعرفه ها'!$C:$C,0),MATCH(F36,'تعرفه ها'!$2:$2,0))*J36/30,0),0),"---")</f>
        <v>0</v>
      </c>
      <c r="BC36" s="415"/>
      <c r="BD36" s="54">
        <f>IFERROR(IF(INDEX('اطلاعات دوره'!A:Z,MATCH(G36,'اطلاعات دوره'!C:C,0),MATCH("برق",'اطلاعات دوره'!$1:$1,0))="دارد",ROUND(AX36*INDEX('تعرفه ها'!A:Z,MATCH("پیک فصلی برق",'تعرفه ها'!$C:$C,0),MATCH(F36,'تعرفه ها'!$2:$2,0))/100,0),0),"---")</f>
        <v>0</v>
      </c>
      <c r="BE36" s="415">
        <f>IFERROR(ROUND(((AX36+AY36+AZ36+BA36+BB36+BC36+BD36)*INDEX('تعرفه ها'!A:Z,MATCH("مالیات برق",'تعرفه ها'!$C:$C,0),MATCH(F36,'تعرفه ها'!$2:$2,0))/100),0),"---")</f>
        <v>0</v>
      </c>
      <c r="BF36" s="415">
        <f t="shared" si="18"/>
        <v>4511318</v>
      </c>
      <c r="BG36" s="415">
        <v>14507000</v>
      </c>
      <c r="BH36" s="415">
        <f t="shared" si="19"/>
        <v>19018318</v>
      </c>
      <c r="BI36" s="54">
        <f t="shared" si="20"/>
        <v>318</v>
      </c>
      <c r="BJ36" s="55">
        <f t="shared" si="21"/>
        <v>19018000</v>
      </c>
      <c r="BK36" s="262"/>
      <c r="BL36" s="183" t="str">
        <f>IFERROR(IF(INDEX(پرداخت!A:AZ,MATCH(A36&amp;" - "&amp;"برق",پرداخت!$B:$B,0),MATCH(G36,پرداخت!$1:$1,0))="نشده","نشده","شده"),"---")</f>
        <v>نشده</v>
      </c>
      <c r="BN36" s="257"/>
      <c r="BO36" s="257"/>
      <c r="BP36" s="257"/>
      <c r="BQ36" s="257"/>
      <c r="BR36" s="257"/>
      <c r="BS36" s="257"/>
      <c r="BT36" s="257"/>
      <c r="BU36" s="257"/>
      <c r="BV36" s="257"/>
      <c r="BW36" s="257"/>
      <c r="BX36" s="257"/>
      <c r="BY36" s="257"/>
      <c r="BZ36" s="257"/>
      <c r="CA36" s="257"/>
      <c r="CB36" s="257"/>
      <c r="CC36" s="257"/>
      <c r="CD36" s="257"/>
      <c r="CE36" s="257"/>
      <c r="CF36" s="257"/>
      <c r="CG36" s="257"/>
      <c r="CH36"/>
      <c r="CI36"/>
      <c r="CJ36"/>
      <c r="CK36"/>
    </row>
    <row r="37" spans="1:89" ht="33.75" hidden="1">
      <c r="A37" s="171" t="s">
        <v>268</v>
      </c>
      <c r="B37" s="47">
        <f>IFERROR(INDEX('اطلاعات انشعابات شرکتها'!A:BB,MATCH(A37,'اطلاعات انشعابات شرکتها'!A:A,0),MATCH(B$1,'اطلاعات انشعابات شرکتها'!$1:$1,0)),0)</f>
        <v>142</v>
      </c>
      <c r="C37" s="48">
        <f>IFERROR(INDEX('اطلاعات انشعابات شرکتها'!A:BB,MATCH(A37,'اطلاعات انشعابات شرکتها'!A:A,0),MATCH(C$1,'اطلاعات انشعابات شرکتها'!$1:$1,0)),0)</f>
        <v>0</v>
      </c>
      <c r="D37" s="45"/>
      <c r="E37" s="171">
        <v>4</v>
      </c>
      <c r="F37" s="170">
        <v>98</v>
      </c>
      <c r="G37" s="188" t="str">
        <f t="shared" si="0"/>
        <v>98/4</v>
      </c>
      <c r="H37" s="188" t="str">
        <f>IFERROR(INDEX('اطلاعات دوره'!A:Z,MATCH(G37,'اطلاعات دوره'!C:C,0),MATCH(H$1,'اطلاعات دوره'!$1:$1,0)),0)</f>
        <v>98/10/01</v>
      </c>
      <c r="I37" s="188" t="str">
        <f>IFERROR(INDEX('اطلاعات دوره'!A:Z,MATCH(G37,'اطلاعات دوره'!C:C,0),MATCH(I$1,'اطلاعات دوره'!$1:$1,0)),0)</f>
        <v>98/12/29</v>
      </c>
      <c r="J37" s="188">
        <f>IFERROR(INDEX('اطلاعات دوره'!A:Z,MATCH(G37,'اطلاعات دوره'!C:C,0),MATCH(J$1,'اطلاعات دوره'!$1:$1,0)),0)</f>
        <v>89</v>
      </c>
      <c r="K37" s="265"/>
      <c r="L37" s="188" t="str">
        <f>IFERROR(INDEX('اطلاعات دوره'!A:Z,MATCH(G37,'اطلاعات دوره'!C:C,0)-1,MATCH("عنوان",'اطلاعات دوره'!$1:$1,0)),"---")</f>
        <v>98/3</v>
      </c>
      <c r="M37" s="188" t="str">
        <f t="shared" si="1"/>
        <v>کاوش صنعت توس (1)-98/3</v>
      </c>
      <c r="N37" s="188" t="str">
        <f t="shared" si="2"/>
        <v>کاوش صنعت توس (1)-98/4</v>
      </c>
      <c r="O37" s="265"/>
      <c r="P37" s="188" t="str">
        <f>IFERROR(INDEX('اطلاعات انشعابات شرکتها'!A:BB,MATCH(A37,'اطلاعات انشعابات شرکتها'!A:A,0),MATCH(P$1,'اطلاعات انشعابات شرکتها'!$1:$1,0)),0)</f>
        <v>دیماندی</v>
      </c>
      <c r="Q37" s="188">
        <f>IFERROR(INDEX('اطلاعات انشعابات شرکتها'!A:BB,MATCH(A37,'اطلاعات انشعابات شرکتها'!A:A,0),MATCH(Q$1,'اطلاعات انشعابات شرکتها'!$1:$1,0)),0)</f>
        <v>400</v>
      </c>
      <c r="R37" s="188" t="str">
        <f>IFERROR(INDEX('اطلاعات انشعابات شرکتها'!A:BB,MATCH(A37,'اطلاعات انشعابات شرکتها'!A:A,0),MATCH(R$1,'اطلاعات انشعابات شرکتها'!$1:$1,0)),0)</f>
        <v>120</v>
      </c>
      <c r="S37" s="265"/>
      <c r="T37" s="188">
        <f>IFERROR(INDEX('قرائت کنتور'!A:AZ,MATCH(A37&amp;"-"&amp;T$1,'قرائت کنتور'!B:B,0),MATCH(G37,'قرائت کنتور'!$1:$1,0)),0)</f>
        <v>0</v>
      </c>
      <c r="U37" s="188">
        <f>IFERROR(INDEX('قرائت کنتور'!A:AZ,MATCH(A37&amp;"-"&amp;U$1,'قرائت کنتور'!B:B,0),MATCH(L37,'قرائت کنتور'!$1:$1,0)),0)</f>
        <v>5197</v>
      </c>
      <c r="V37" s="188">
        <f>IFERROR(INDEX('قرائت کنتور'!A:AZ,MATCH(A37&amp;"-"&amp;U$1,'قرائت کنتور'!B:B,0),MATCH(G37,'قرائت کنتور'!$1:$1,0)),0)</f>
        <v>5334</v>
      </c>
      <c r="W37" s="188">
        <f>IFERROR(INDEX('قرائت کنتور'!A:AZ,MATCH(A37&amp;"-"&amp;W$1,'قرائت کنتور'!B:B,0),MATCH(L37,'قرائت کنتور'!$1:$1,0)),0)</f>
        <v>378</v>
      </c>
      <c r="X37" s="188">
        <f>IFERROR(INDEX('قرائت کنتور'!A:AZ,MATCH(A37&amp;"-"&amp;W$1,'قرائت کنتور'!B:B,0),MATCH(G37,'قرائت کنتور'!$1:$1,0)),0)</f>
        <v>393</v>
      </c>
      <c r="Y37" s="188">
        <f>IFERROR(INDEX('قرائت کنتور'!A:AZ,MATCH(A37&amp;"-"&amp;Y$1,'قرائت کنتور'!B:B,0),MATCH(L37,'قرائت کنتور'!$1:$1,0)),0)</f>
        <v>322</v>
      </c>
      <c r="Z37" s="188">
        <f>IFERROR(INDEX('قرائت کنتور'!A:AZ,MATCH(A37&amp;"-"&amp;Y$1,'قرائت کنتور'!B:B,0),MATCH(G37,'قرائت کنتور'!$1:$1,0)),0)</f>
        <v>343</v>
      </c>
      <c r="AA37" s="188">
        <f>IFERROR(INDEX('قرائت کنتور'!A:AZ,MATCH(A37&amp;"-"&amp;AA$1,'قرائت کنتور'!B:B,0),MATCH(L37,'قرائت کنتور'!$1:$1,0)),0)</f>
        <v>199</v>
      </c>
      <c r="AB37" s="188">
        <f>IFERROR(INDEX('قرائت کنتور'!A:AZ,MATCH(A37&amp;"-"&amp;AA$1,'قرائت کنتور'!B:B,0),MATCH(G37,'قرائت کنتور'!$1:$1,0)),0)</f>
        <v>201</v>
      </c>
      <c r="AC37" s="265"/>
      <c r="AD37" s="188">
        <f t="shared" si="3"/>
        <v>16440</v>
      </c>
      <c r="AE37" s="188">
        <f t="shared" si="4"/>
        <v>1800</v>
      </c>
      <c r="AF37" s="188">
        <f t="shared" si="5"/>
        <v>2520</v>
      </c>
      <c r="AG37" s="188">
        <f t="shared" si="6"/>
        <v>240</v>
      </c>
      <c r="AH37" s="188">
        <f t="shared" si="7"/>
        <v>20760</v>
      </c>
      <c r="AI37" s="188">
        <f t="shared" si="8"/>
        <v>0</v>
      </c>
      <c r="AJ37" s="188">
        <f t="shared" si="9"/>
        <v>360</v>
      </c>
      <c r="AK37" s="265"/>
      <c r="AL37" s="254">
        <f t="shared" si="10"/>
        <v>0.99993318187885105</v>
      </c>
      <c r="AM37" s="254" t="str">
        <f t="shared" si="11"/>
        <v>0</v>
      </c>
      <c r="AN37" s="265"/>
      <c r="AO37" s="188">
        <f>IFERROR(INDEX('تعرفه ها'!A:Z,MATCH(P37&amp;"-"&amp;AO$1,'تعرفه ها'!C:C,0),MATCH(F37,'تعرفه ها'!$2:$2,0),1),"---")</f>
        <v>879</v>
      </c>
      <c r="AP37" s="188">
        <f>IFERROR(INDEX('تعرفه ها'!A:Z,MATCH(P37&amp;"-"&amp;AP$1,'تعرفه ها'!C:C,0),MATCH(F37,'تعرفه ها'!$2:$2,0),1),"---")</f>
        <v>439</v>
      </c>
      <c r="AQ37" s="188">
        <f>IFERROR(INDEX('تعرفه ها'!A:Z,MATCH(P37&amp;"-"&amp;AQ$1,'تعرفه ها'!C:C,0),MATCH(F37,'تعرفه ها'!$2:$2,0),1),"---")</f>
        <v>220</v>
      </c>
      <c r="AR37" s="188">
        <f>IFERROR(INDEX('تعرفه ها'!A:Z,MATCH(P37&amp;"-"&amp;AR$1,'تعرفه ها'!C:C,0),MATCH(F37,'تعرفه ها'!$2:$2,0),1),"---")</f>
        <v>550</v>
      </c>
      <c r="AS37" s="265"/>
      <c r="AT37" s="415">
        <f t="shared" si="12"/>
        <v>14450760</v>
      </c>
      <c r="AU37" s="415">
        <f t="shared" si="13"/>
        <v>790200</v>
      </c>
      <c r="AV37" s="415">
        <f t="shared" si="14"/>
        <v>554400</v>
      </c>
      <c r="AW37" s="415">
        <f t="shared" si="15"/>
        <v>132000</v>
      </c>
      <c r="AX37" s="415">
        <f t="shared" si="16"/>
        <v>15927360</v>
      </c>
      <c r="AY37" s="415">
        <f>IFERROR(AH37*INDEX('تعرفه ها'!A:Z,MATCH("عوارض برق به ازاء هر کیلووات",'تعرفه ها'!$C:$C,0),MATCH(F37,'تعرفه ها'!$2:$2,0)),"---")</f>
        <v>1038000</v>
      </c>
      <c r="AZ37" s="415">
        <f t="shared" si="17"/>
        <v>0</v>
      </c>
      <c r="BA37" s="415">
        <f>IFERROR(ROUND(((AX37+AY37+AZ37)*INDEX('تعرفه ها'!A:Z,MATCH("هزینه نگهداری و تعمیرات شبکه برق",'تعرفه ها'!$C:$C,0),MATCH(F37,'تعرفه ها'!$2:$2,0))/100),0),"---")</f>
        <v>1696536</v>
      </c>
      <c r="BB37" s="415">
        <f>IFERROR(IF(P37="دیماندی",ROUND(AJ37*INDEX('تعرفه ها'!A:Z,MATCH(BB$1,'تعرفه ها'!$C:$C,0),MATCH(F37,'تعرفه ها'!$2:$2,0))*J37/30,0),0),"---")</f>
        <v>29675448</v>
      </c>
      <c r="BC37" s="415"/>
      <c r="BD37" s="54">
        <f>IFERROR(IF(INDEX('اطلاعات دوره'!A:Z,MATCH(G37,'اطلاعات دوره'!C:C,0),MATCH("برق",'اطلاعات دوره'!$1:$1,0))="دارد",ROUND(AX37*INDEX('تعرفه ها'!A:Z,MATCH("پیک فصلی برق",'تعرفه ها'!$C:$C,0),MATCH(F37,'تعرفه ها'!$2:$2,0))/100,0),0),"---")</f>
        <v>0</v>
      </c>
      <c r="BE37" s="415">
        <f>IFERROR(ROUND(((AX37+AY37+AZ37+BA37+BB37+BC37+BD37)*INDEX('تعرفه ها'!A:Z,MATCH("مالیات برق",'تعرفه ها'!$C:$C,0),MATCH(F37,'تعرفه ها'!$2:$2,0))/100),0),"---")</f>
        <v>0</v>
      </c>
      <c r="BF37" s="415">
        <f t="shared" si="18"/>
        <v>48337344</v>
      </c>
      <c r="BG37" s="415">
        <v>43156000</v>
      </c>
      <c r="BH37" s="415">
        <f t="shared" si="19"/>
        <v>91493344</v>
      </c>
      <c r="BI37" s="54">
        <f t="shared" si="20"/>
        <v>344</v>
      </c>
      <c r="BJ37" s="55">
        <f t="shared" si="21"/>
        <v>91493000</v>
      </c>
      <c r="BK37" s="262"/>
      <c r="BL37" s="183" t="str">
        <f>IFERROR(IF(INDEX(پرداخت!A:AZ,MATCH(A37&amp;" - "&amp;"برق",پرداخت!$B:$B,0),MATCH(G37,پرداخت!$1:$1,0))="نشده","نشده","شده"),"---")</f>
        <v>نشده</v>
      </c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7"/>
      <c r="BY37" s="257"/>
      <c r="BZ37" s="257"/>
      <c r="CA37" s="257"/>
      <c r="CB37" s="257"/>
      <c r="CC37" s="257"/>
      <c r="CD37" s="257"/>
      <c r="CE37" s="257"/>
      <c r="CF37" s="257"/>
      <c r="CG37" s="257"/>
      <c r="CH37"/>
      <c r="CI37"/>
      <c r="CJ37"/>
      <c r="CK37"/>
    </row>
    <row r="38" spans="1:89" ht="33.75" hidden="1">
      <c r="A38" s="171" t="s">
        <v>269</v>
      </c>
      <c r="B38" s="47">
        <f>IFERROR(INDEX('اطلاعات انشعابات شرکتها'!A:BB,MATCH(A38,'اطلاعات انشعابات شرکتها'!A:A,0),MATCH(B$1,'اطلاعات انشعابات شرکتها'!$1:$1,0)),0)</f>
        <v>143</v>
      </c>
      <c r="C38" s="48">
        <f>IFERROR(INDEX('اطلاعات انشعابات شرکتها'!A:BB,MATCH(A38,'اطلاعات انشعابات شرکتها'!A:A,0),MATCH(C$1,'اطلاعات انشعابات شرکتها'!$1:$1,0)),0)</f>
        <v>0</v>
      </c>
      <c r="D38" s="45"/>
      <c r="E38" s="171">
        <v>4</v>
      </c>
      <c r="F38" s="170">
        <v>98</v>
      </c>
      <c r="G38" s="188" t="str">
        <f>F38&amp;"/"&amp;E38</f>
        <v>98/4</v>
      </c>
      <c r="H38" s="188" t="str">
        <f>IFERROR(INDEX('اطلاعات دوره'!A:Z,MATCH(G38,'اطلاعات دوره'!C:C,0),MATCH(H$1,'اطلاعات دوره'!$1:$1,0)),0)</f>
        <v>98/10/01</v>
      </c>
      <c r="I38" s="188" t="str">
        <f>IFERROR(INDEX('اطلاعات دوره'!A:Z,MATCH(G38,'اطلاعات دوره'!C:C,0),MATCH(I$1,'اطلاعات دوره'!$1:$1,0)),0)</f>
        <v>98/12/29</v>
      </c>
      <c r="J38" s="188">
        <f>IFERROR(INDEX('اطلاعات دوره'!A:Z,MATCH(G38,'اطلاعات دوره'!C:C,0),MATCH(J$1,'اطلاعات دوره'!$1:$1,0)),0)</f>
        <v>89</v>
      </c>
      <c r="K38" s="265"/>
      <c r="L38" s="188" t="str">
        <f>IFERROR(INDEX('اطلاعات دوره'!A:Z,MATCH(G38,'اطلاعات دوره'!C:C,0)-1,MATCH("عنوان",'اطلاعات دوره'!$1:$1,0)),"---")</f>
        <v>98/3</v>
      </c>
      <c r="M38" s="188" t="str">
        <f>A38&amp;"-"&amp;L38</f>
        <v>کاوش صنعت توس (2)-98/3</v>
      </c>
      <c r="N38" s="188" t="str">
        <f>A38&amp;"-"&amp;G38</f>
        <v>کاوش صنعت توس (2)-98/4</v>
      </c>
      <c r="O38" s="265"/>
      <c r="P38" s="188" t="str">
        <f>IFERROR(INDEX('اطلاعات انشعابات شرکتها'!A:BB,MATCH(A38,'اطلاعات انشعابات شرکتها'!A:A,0),MATCH(P$1,'اطلاعات انشعابات شرکتها'!$1:$1,0)),0)</f>
        <v>دیماندی</v>
      </c>
      <c r="Q38" s="188">
        <f>IFERROR(INDEX('اطلاعات انشعابات شرکتها'!A:BB,MATCH(A38,'اطلاعات انشعابات شرکتها'!A:A,0),MATCH(Q$1,'اطلاعات انشعابات شرکتها'!$1:$1,0)),0)</f>
        <v>400</v>
      </c>
      <c r="R38" s="188" t="str">
        <f>IFERROR(INDEX('اطلاعات انشعابات شرکتها'!A:BB,MATCH(A38,'اطلاعات انشعابات شرکتها'!A:A,0),MATCH(R$1,'اطلاعات انشعابات شرکتها'!$1:$1,0)),0)</f>
        <v>120</v>
      </c>
      <c r="S38" s="265"/>
      <c r="T38" s="188">
        <f>IFERROR(INDEX('قرائت کنتور'!A:AZ,MATCH(A38&amp;"-"&amp;T$1,'قرائت کنتور'!B:B,0),MATCH(G38,'قرائت کنتور'!$1:$1,0)),0)</f>
        <v>2</v>
      </c>
      <c r="U38" s="188">
        <f>IFERROR(INDEX('قرائت کنتور'!A:AZ,MATCH(A38&amp;"-"&amp;U$1,'قرائت کنتور'!B:B,0),MATCH(L38,'قرائت کنتور'!$1:$1,0)),0)</f>
        <v>6216</v>
      </c>
      <c r="V38" s="188">
        <f>IFERROR(INDEX('قرائت کنتور'!A:AZ,MATCH(A38&amp;"-"&amp;U$1,'قرائت کنتور'!B:B,0),MATCH(G38,'قرائت کنتور'!$1:$1,0)),0)</f>
        <v>6415</v>
      </c>
      <c r="W38" s="188">
        <f>IFERROR(INDEX('قرائت کنتور'!A:AZ,MATCH(A38&amp;"-"&amp;W$1,'قرائت کنتور'!B:B,0),MATCH(L38,'قرائت کنتور'!$1:$1,0)),0)</f>
        <v>794</v>
      </c>
      <c r="X38" s="188">
        <f>IFERROR(INDEX('قرائت کنتور'!A:AZ,MATCH(A38&amp;"-"&amp;W$1,'قرائت کنتور'!B:B,0),MATCH(G38,'قرائت کنتور'!$1:$1,0)),0)</f>
        <v>823</v>
      </c>
      <c r="Y38" s="188">
        <f>IFERROR(INDEX('قرائت کنتور'!A:AZ,MATCH(A38&amp;"-"&amp;Y$1,'قرائت کنتور'!B:B,0),MATCH(L38,'قرائت کنتور'!$1:$1,0)),0)</f>
        <v>1138</v>
      </c>
      <c r="Z38" s="188">
        <f>IFERROR(INDEX('قرائت کنتور'!A:AZ,MATCH(A38&amp;"-"&amp;Y$1,'قرائت کنتور'!B:B,0),MATCH(G38,'قرائت کنتور'!$1:$1,0)),0)</f>
        <v>1188</v>
      </c>
      <c r="AA38" s="188">
        <f>IFERROR(INDEX('قرائت کنتور'!A:AZ,MATCH(A38&amp;"-"&amp;AA$1,'قرائت کنتور'!B:B,0),MATCH(L38,'قرائت کنتور'!$1:$1,0)),0)</f>
        <v>14271</v>
      </c>
      <c r="AB38" s="188">
        <f>IFERROR(INDEX('قرائت کنتور'!A:AZ,MATCH(A38&amp;"-"&amp;AA$1,'قرائت کنتور'!B:B,0),MATCH(G38,'قرائت کنتور'!$1:$1,0)),0)</f>
        <v>14530</v>
      </c>
      <c r="AC38" s="265"/>
      <c r="AD38" s="188">
        <f>IFERROR((V38-U38)*R38,"---")</f>
        <v>23880</v>
      </c>
      <c r="AE38" s="188">
        <f>IFERROR((X38-W38)*R38,"---")</f>
        <v>3480</v>
      </c>
      <c r="AF38" s="188">
        <f>IFERROR((Z38-Y38)*R38,"---")</f>
        <v>6000</v>
      </c>
      <c r="AG38" s="188">
        <f>IFERROR((AB38-AA38)*R38,"---")</f>
        <v>31080</v>
      </c>
      <c r="AH38" s="188">
        <f>IFERROR(AD38+AE38+AF38,"---")</f>
        <v>33360</v>
      </c>
      <c r="AI38" s="188">
        <f>IFERROR(T38*R38,"---")</f>
        <v>240</v>
      </c>
      <c r="AJ38" s="188">
        <f>IFERROR(IF(P38="دیماندی",IF(AI38&gt;(0.9*Q38),AI38,0.9*Q38),"0"),"---")</f>
        <v>360</v>
      </c>
      <c r="AK38" s="265"/>
      <c r="AL38" s="254">
        <f>IFERROR((AH38)/((AH38^2+AG38^2)^0.5),"---")</f>
        <v>0.73166762437255761</v>
      </c>
      <c r="AM38" s="254">
        <f>IFERROR(IF((0.9/AL38-1)&gt;0.01,0.9/AL38-1,"0"),"---")</f>
        <v>0.2300667270494523</v>
      </c>
      <c r="AN38" s="265"/>
      <c r="AO38" s="188">
        <f>IFERROR(INDEX('تعرفه ها'!A:Z,MATCH(P38&amp;"-"&amp;AO$1,'تعرفه ها'!C:C,0),MATCH(F38,'تعرفه ها'!$2:$2,0),1),"---")</f>
        <v>879</v>
      </c>
      <c r="AP38" s="188">
        <f>IFERROR(INDEX('تعرفه ها'!A:Z,MATCH(P38&amp;"-"&amp;AP$1,'تعرفه ها'!C:C,0),MATCH(F38,'تعرفه ها'!$2:$2,0),1),"---")</f>
        <v>439</v>
      </c>
      <c r="AQ38" s="188">
        <f>IFERROR(INDEX('تعرفه ها'!A:Z,MATCH(P38&amp;"-"&amp;AQ$1,'تعرفه ها'!C:C,0),MATCH(F38,'تعرفه ها'!$2:$2,0),1),"---")</f>
        <v>220</v>
      </c>
      <c r="AR38" s="188">
        <f>IFERROR(INDEX('تعرفه ها'!A:Z,MATCH(P38&amp;"-"&amp;AR$1,'تعرفه ها'!C:C,0),MATCH(F38,'تعرفه ها'!$2:$2,0),1),"---")</f>
        <v>550</v>
      </c>
      <c r="AS38" s="265"/>
      <c r="AT38" s="415">
        <f>IFERROR(AD38*AO38,"---")</f>
        <v>20990520</v>
      </c>
      <c r="AU38" s="415">
        <f>IFERROR(AE38*AP38,"---")</f>
        <v>1527720</v>
      </c>
      <c r="AV38" s="415">
        <f>IFERROR(AF38*AQ38,"---")</f>
        <v>1320000</v>
      </c>
      <c r="AW38" s="415">
        <f>IFERROR(AG38*AR38,"---")</f>
        <v>17094000</v>
      </c>
      <c r="AX38" s="415">
        <f>IFERROR((AT38+AU38+AV38+AW38),"---")</f>
        <v>40932240</v>
      </c>
      <c r="AY38" s="415">
        <f>IFERROR(AH38*INDEX('تعرفه ها'!A:Z,MATCH("عوارض برق به ازاء هر کیلووات",'تعرفه ها'!$C:$C,0),MATCH(F38,'تعرفه ها'!$2:$2,0)),"---")</f>
        <v>1668000</v>
      </c>
      <c r="AZ38" s="415">
        <f>IFERROR(ROUND((AT38+AU38+AV38)*AM38,0),"---")</f>
        <v>5484386</v>
      </c>
      <c r="BA38" s="415">
        <f>IFERROR(ROUND(((AX38+AY38+AZ38)*INDEX('تعرفه ها'!A:Z,MATCH("هزینه نگهداری و تعمیرات شبکه برق",'تعرفه ها'!$C:$C,0),MATCH(F38,'تعرفه ها'!$2:$2,0))/100),0),"---")</f>
        <v>4808463</v>
      </c>
      <c r="BB38" s="415">
        <f>IFERROR(IF(P38="دیماندی",ROUND(AJ38*INDEX('تعرفه ها'!A:Z,MATCH(BB$1,'تعرفه ها'!$C:$C,0),MATCH(F38,'تعرفه ها'!$2:$2,0))*J38/30,0),0),"---")</f>
        <v>29675448</v>
      </c>
      <c r="BC38" s="415"/>
      <c r="BD38" s="54">
        <f>IFERROR(IF(INDEX('اطلاعات دوره'!A:Z,MATCH(G38,'اطلاعات دوره'!C:C,0),MATCH("برق",'اطلاعات دوره'!$1:$1,0))="دارد",ROUND(AX38*INDEX('تعرفه ها'!A:Z,MATCH("پیک فصلی برق",'تعرفه ها'!$C:$C,0),MATCH(F38,'تعرفه ها'!$2:$2,0))/100,0),0),"---")</f>
        <v>0</v>
      </c>
      <c r="BE38" s="415">
        <f>IFERROR(ROUND(((AX38+AY38+AZ38+BA38+BB38+BC38+BD38)*INDEX('تعرفه ها'!A:Z,MATCH("مالیات برق",'تعرفه ها'!$C:$C,0),MATCH(F38,'تعرفه ها'!$2:$2,0))/100),0),"---")</f>
        <v>0</v>
      </c>
      <c r="BF38" s="415">
        <f>IFERROR((AX38+AY38+AZ38+BA38+BB38+BC38+BD38+BE38),"---")</f>
        <v>82568537</v>
      </c>
      <c r="BG38" s="415">
        <v>64644000</v>
      </c>
      <c r="BH38" s="415">
        <f>IFERROR((BF38+BG38),"---")</f>
        <v>147212537</v>
      </c>
      <c r="BI38" s="54">
        <f t="shared" si="20"/>
        <v>537</v>
      </c>
      <c r="BJ38" s="55">
        <f>IFERROR(BH38-BI38,"---")</f>
        <v>147212000</v>
      </c>
      <c r="BK38" s="262"/>
      <c r="BL38" s="183" t="str">
        <f>IFERROR(IF(INDEX(پرداخت!A:AZ,MATCH(A38&amp;" - "&amp;"برق",پرداخت!$B:$B,0),MATCH(G38,پرداخت!$1:$1,0))="نشده","نشده","شده"),"---")</f>
        <v>نشده</v>
      </c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/>
      <c r="CI38"/>
      <c r="CJ38"/>
      <c r="CK38"/>
    </row>
    <row r="39" spans="1:89" ht="33.75" hidden="1">
      <c r="A39" s="171" t="s">
        <v>270</v>
      </c>
      <c r="B39" s="47">
        <f>IFERROR(INDEX('اطلاعات انشعابات شرکتها'!A:BB,MATCH(A39,'اطلاعات انشعابات شرکتها'!A:A,0),MATCH(B$1,'اطلاعات انشعابات شرکتها'!$1:$1,0)),0)</f>
        <v>144</v>
      </c>
      <c r="C39" s="48">
        <f>IFERROR(INDEX('اطلاعات انشعابات شرکتها'!A:BB,MATCH(A39,'اطلاعات انشعابات شرکتها'!A:A,0),MATCH(C$1,'اطلاعات انشعابات شرکتها'!$1:$1,0)),0)</f>
        <v>0</v>
      </c>
      <c r="D39" s="45"/>
      <c r="E39" s="171">
        <v>4</v>
      </c>
      <c r="F39" s="170">
        <v>98</v>
      </c>
      <c r="G39" s="188" t="str">
        <f t="shared" si="0"/>
        <v>98/4</v>
      </c>
      <c r="H39" s="188" t="str">
        <f>IFERROR(INDEX('اطلاعات دوره'!A:Z,MATCH(G39,'اطلاعات دوره'!C:C,0),MATCH(H$1,'اطلاعات دوره'!$1:$1,0)),0)</f>
        <v>98/10/01</v>
      </c>
      <c r="I39" s="188" t="str">
        <f>IFERROR(INDEX('اطلاعات دوره'!A:Z,MATCH(G39,'اطلاعات دوره'!C:C,0),MATCH(I$1,'اطلاعات دوره'!$1:$1,0)),0)</f>
        <v>98/12/29</v>
      </c>
      <c r="J39" s="188">
        <f>IFERROR(INDEX('اطلاعات دوره'!A:Z,MATCH(G39,'اطلاعات دوره'!C:C,0),MATCH(J$1,'اطلاعات دوره'!$1:$1,0)),0)</f>
        <v>89</v>
      </c>
      <c r="K39" s="265"/>
      <c r="L39" s="188" t="str">
        <f>IFERROR(INDEX('اطلاعات دوره'!A:Z,MATCH(G39,'اطلاعات دوره'!C:C,0)-1,MATCH("عنوان",'اطلاعات دوره'!$1:$1,0)),"---")</f>
        <v>98/3</v>
      </c>
      <c r="M39" s="188" t="str">
        <f t="shared" si="1"/>
        <v>کیان تدبیر-98/3</v>
      </c>
      <c r="N39" s="188" t="str">
        <f t="shared" si="2"/>
        <v>کیان تدبیر-98/4</v>
      </c>
      <c r="O39" s="265"/>
      <c r="P39" s="188" t="str">
        <f>IFERROR(INDEX('اطلاعات انشعابات شرکتها'!A:BB,MATCH(A39,'اطلاعات انشعابات شرکتها'!A:A,0),MATCH(P$1,'اطلاعات انشعابات شرکتها'!$1:$1,0)),0)</f>
        <v>غیر دیماندی</v>
      </c>
      <c r="Q39" s="188">
        <f>IFERROR(INDEX('اطلاعات انشعابات شرکتها'!A:BB,MATCH(A39,'اطلاعات انشعابات شرکتها'!A:A,0),MATCH(Q$1,'اطلاعات انشعابات شرکتها'!$1:$1,0)),0)</f>
        <v>19</v>
      </c>
      <c r="R39" s="188" t="str">
        <f>IFERROR(INDEX('اطلاعات انشعابات شرکتها'!A:BB,MATCH(A39,'اطلاعات انشعابات شرکتها'!A:A,0),MATCH(R$1,'اطلاعات انشعابات شرکتها'!$1:$1,0)),0)</f>
        <v>1</v>
      </c>
      <c r="S39" s="265"/>
      <c r="T39" s="188">
        <f>IFERROR(INDEX('قرائت کنتور'!A:AZ,MATCH(A39&amp;"-"&amp;T$1,'قرائت کنتور'!B:B,0),MATCH(G39,'قرائت کنتور'!$1:$1,0)),0)</f>
        <v>0</v>
      </c>
      <c r="U39" s="188">
        <f>IFERROR(INDEX('قرائت کنتور'!A:AZ,MATCH(A39&amp;"-"&amp;U$1,'قرائت کنتور'!B:B,0),MATCH(L39,'قرائت کنتور'!$1:$1,0)),0)</f>
        <v>1171</v>
      </c>
      <c r="V39" s="188">
        <f>IFERROR(INDEX('قرائت کنتور'!A:AZ,MATCH(A39&amp;"-"&amp;U$1,'قرائت کنتور'!B:B,0),MATCH(G39,'قرائت کنتور'!$1:$1,0)),0)</f>
        <v>1264</v>
      </c>
      <c r="W39" s="188">
        <f>IFERROR(INDEX('قرائت کنتور'!A:AZ,MATCH(A39&amp;"-"&amp;W$1,'قرائت کنتور'!B:B,0),MATCH(L39,'قرائت کنتور'!$1:$1,0)),0)</f>
        <v>7507</v>
      </c>
      <c r="X39" s="188">
        <f>IFERROR(INDEX('قرائت کنتور'!A:AZ,MATCH(A39&amp;"-"&amp;W$1,'قرائت کنتور'!B:B,0),MATCH(G39,'قرائت کنتور'!$1:$1,0)),0)</f>
        <v>8789</v>
      </c>
      <c r="Y39" s="188">
        <f>IFERROR(INDEX('قرائت کنتور'!A:AZ,MATCH(A39&amp;"-"&amp;Y$1,'قرائت کنتور'!B:B,0),MATCH(L39,'قرائت کنتور'!$1:$1,0)),0)</f>
        <v>1854</v>
      </c>
      <c r="Z39" s="188">
        <f>IFERROR(INDEX('قرائت کنتور'!A:AZ,MATCH(A39&amp;"-"&amp;Y$1,'قرائت کنتور'!B:B,0),MATCH(G39,'قرائت کنتور'!$1:$1,0)),0)</f>
        <v>2034</v>
      </c>
      <c r="AA39" s="188">
        <f>IFERROR(INDEX('قرائت کنتور'!A:AZ,MATCH(A39&amp;"-"&amp;AA$1,'قرائت کنتور'!B:B,0),MATCH(L39,'قرائت کنتور'!$1:$1,0)),0)</f>
        <v>8289</v>
      </c>
      <c r="AB39" s="188">
        <f>IFERROR(INDEX('قرائت کنتور'!A:AZ,MATCH(A39&amp;"-"&amp;AA$1,'قرائت کنتور'!B:B,0),MATCH(G39,'قرائت کنتور'!$1:$1,0)),0)</f>
        <v>9529</v>
      </c>
      <c r="AC39" s="265"/>
      <c r="AD39" s="188">
        <f t="shared" si="3"/>
        <v>93</v>
      </c>
      <c r="AE39" s="188">
        <f t="shared" si="4"/>
        <v>1282</v>
      </c>
      <c r="AF39" s="188">
        <f t="shared" si="5"/>
        <v>180</v>
      </c>
      <c r="AG39" s="188">
        <f t="shared" si="6"/>
        <v>1240</v>
      </c>
      <c r="AH39" s="188">
        <f t="shared" si="7"/>
        <v>1555</v>
      </c>
      <c r="AI39" s="188">
        <f t="shared" si="8"/>
        <v>0</v>
      </c>
      <c r="AJ39" s="188" t="str">
        <f t="shared" si="9"/>
        <v>0</v>
      </c>
      <c r="AK39" s="265"/>
      <c r="AL39" s="254">
        <f t="shared" si="10"/>
        <v>0.78184891326842498</v>
      </c>
      <c r="AM39" s="254">
        <f t="shared" si="11"/>
        <v>0.15111754295041302</v>
      </c>
      <c r="AN39" s="265"/>
      <c r="AO39" s="188">
        <f>IFERROR(INDEX('تعرفه ها'!A:Z,MATCH(P39&amp;"-"&amp;AO$1,'تعرفه ها'!C:C,0),MATCH(F39,'تعرفه ها'!$2:$2,0),1),"---")</f>
        <v>1115</v>
      </c>
      <c r="AP39" s="188">
        <f>IFERROR(INDEX('تعرفه ها'!A:Z,MATCH(P39&amp;"-"&amp;AP$1,'تعرفه ها'!C:C,0),MATCH(F39,'تعرفه ها'!$2:$2,0),1),"---")</f>
        <v>558</v>
      </c>
      <c r="AQ39" s="188">
        <f>IFERROR(INDEX('تعرفه ها'!A:Z,MATCH(P39&amp;"-"&amp;AQ$1,'تعرفه ها'!C:C,0),MATCH(F39,'تعرفه ها'!$2:$2,0),1),"---")</f>
        <v>279</v>
      </c>
      <c r="AR39" s="188">
        <f>IFERROR(INDEX('تعرفه ها'!A:Z,MATCH(P39&amp;"-"&amp;AR$1,'تعرفه ها'!C:C,0),MATCH(F39,'تعرفه ها'!$2:$2,0),1),"---")</f>
        <v>550</v>
      </c>
      <c r="AS39" s="265"/>
      <c r="AT39" s="415">
        <f t="shared" si="12"/>
        <v>103695</v>
      </c>
      <c r="AU39" s="415">
        <f t="shared" si="13"/>
        <v>715356</v>
      </c>
      <c r="AV39" s="415">
        <f t="shared" si="14"/>
        <v>50220</v>
      </c>
      <c r="AW39" s="415">
        <f t="shared" si="15"/>
        <v>682000</v>
      </c>
      <c r="AX39" s="415">
        <f t="shared" si="16"/>
        <v>1551271</v>
      </c>
      <c r="AY39" s="415">
        <f>IFERROR(AH39*INDEX('تعرفه ها'!A:Z,MATCH("عوارض برق به ازاء هر کیلووات",'تعرفه ها'!$C:$C,0),MATCH(F39,'تعرفه ها'!$2:$2,0)),"---")</f>
        <v>77750</v>
      </c>
      <c r="AZ39" s="415">
        <f t="shared" si="17"/>
        <v>131362</v>
      </c>
      <c r="BA39" s="415">
        <f>IFERROR(ROUND(((AX39+AY39+AZ39)*INDEX('تعرفه ها'!A:Z,MATCH("هزینه نگهداری و تعمیرات شبکه برق",'تعرفه ها'!$C:$C,0),MATCH(F39,'تعرفه ها'!$2:$2,0))/100),0),"---")</f>
        <v>176038</v>
      </c>
      <c r="BB39" s="415">
        <f>IFERROR(IF(P39="دیماندی",ROUND(AJ39*INDEX('تعرفه ها'!A:Z,MATCH(BB$1,'تعرفه ها'!$C:$C,0),MATCH(F39,'تعرفه ها'!$2:$2,0))*J39/30,0),0),"---")</f>
        <v>0</v>
      </c>
      <c r="BC39" s="415"/>
      <c r="BD39" s="54">
        <f>IFERROR(IF(INDEX('اطلاعات دوره'!A:Z,MATCH(G39,'اطلاعات دوره'!C:C,0),MATCH("برق",'اطلاعات دوره'!$1:$1,0))="دارد",ROUND(AX39*INDEX('تعرفه ها'!A:Z,MATCH("پیک فصلی برق",'تعرفه ها'!$C:$C,0),MATCH(F39,'تعرفه ها'!$2:$2,0))/100,0),0),"---")</f>
        <v>0</v>
      </c>
      <c r="BE39" s="415">
        <f>IFERROR(ROUND(((AX39+AY39+AZ39+BA39+BB39+BC39+BD39)*INDEX('تعرفه ها'!A:Z,MATCH("مالیات برق",'تعرفه ها'!$C:$C,0),MATCH(F39,'تعرفه ها'!$2:$2,0))/100),0),"---")</f>
        <v>0</v>
      </c>
      <c r="BF39" s="415">
        <f t="shared" si="18"/>
        <v>1936421</v>
      </c>
      <c r="BG39" s="415">
        <v>0</v>
      </c>
      <c r="BH39" s="415">
        <f t="shared" si="19"/>
        <v>1936421</v>
      </c>
      <c r="BI39" s="54">
        <f t="shared" si="20"/>
        <v>421</v>
      </c>
      <c r="BJ39" s="55">
        <f t="shared" si="21"/>
        <v>1936000</v>
      </c>
      <c r="BK39" s="262"/>
      <c r="BL39" s="183" t="str">
        <f>IFERROR(IF(INDEX(پرداخت!A:AZ,MATCH(A39&amp;" - "&amp;"برق",پرداخت!$B:$B,0),MATCH(G39,پرداخت!$1:$1,0))="نشده","نشده","شده"),"---")</f>
        <v>نشده</v>
      </c>
      <c r="BN39" s="257"/>
      <c r="BO39" s="257"/>
      <c r="BP39" s="257"/>
      <c r="BQ39" s="257"/>
      <c r="BR39" s="257"/>
      <c r="BS39" s="257"/>
      <c r="BT39" s="257"/>
      <c r="BU39" s="257"/>
      <c r="BV39" s="257"/>
      <c r="BW39" s="257"/>
      <c r="BX39" s="257"/>
      <c r="BY39" s="257"/>
      <c r="BZ39" s="257"/>
      <c r="CA39" s="257"/>
      <c r="CB39" s="257"/>
      <c r="CC39" s="257"/>
      <c r="CD39" s="257"/>
      <c r="CE39" s="257"/>
      <c r="CF39" s="257"/>
      <c r="CG39" s="257"/>
      <c r="CH39"/>
      <c r="CI39"/>
      <c r="CJ39"/>
      <c r="CK39"/>
    </row>
    <row r="40" spans="1:89" ht="33.75" hidden="1">
      <c r="A40" s="171" t="s">
        <v>274</v>
      </c>
      <c r="B40" s="47">
        <f>IFERROR(INDEX('اطلاعات انشعابات شرکتها'!A:BB,MATCH(A40,'اطلاعات انشعابات شرکتها'!A:A,0),MATCH(B$1,'اطلاعات انشعابات شرکتها'!$1:$1,0)),0)</f>
        <v>145</v>
      </c>
      <c r="C40" s="48">
        <f>IFERROR(INDEX('اطلاعات انشعابات شرکتها'!A:BB,MATCH(A40,'اطلاعات انشعابات شرکتها'!A:A,0),MATCH(C$1,'اطلاعات انشعابات شرکتها'!$1:$1,0)),0)</f>
        <v>0</v>
      </c>
      <c r="D40" s="45"/>
      <c r="E40" s="171">
        <v>4</v>
      </c>
      <c r="F40" s="170">
        <v>98</v>
      </c>
      <c r="G40" s="188" t="str">
        <f t="shared" si="0"/>
        <v>98/4</v>
      </c>
      <c r="H40" s="188" t="str">
        <f>IFERROR(INDEX('اطلاعات دوره'!A:Z,MATCH(G40,'اطلاعات دوره'!C:C,0),MATCH(H$1,'اطلاعات دوره'!$1:$1,0)),0)</f>
        <v>98/10/01</v>
      </c>
      <c r="I40" s="188" t="str">
        <f>IFERROR(INDEX('اطلاعات دوره'!A:Z,MATCH(G40,'اطلاعات دوره'!C:C,0),MATCH(I$1,'اطلاعات دوره'!$1:$1,0)),0)</f>
        <v>98/12/29</v>
      </c>
      <c r="J40" s="188">
        <f>IFERROR(INDEX('اطلاعات دوره'!A:Z,MATCH(G40,'اطلاعات دوره'!C:C,0),MATCH(J$1,'اطلاعات دوره'!$1:$1,0)),0)</f>
        <v>89</v>
      </c>
      <c r="K40" s="265"/>
      <c r="L40" s="188" t="str">
        <f>IFERROR(INDEX('اطلاعات دوره'!A:Z,MATCH(G40,'اطلاعات دوره'!C:C,0)-1,MATCH("عنوان",'اطلاعات دوره'!$1:$1,0)),"---")</f>
        <v>98/3</v>
      </c>
      <c r="M40" s="188" t="str">
        <f t="shared" si="1"/>
        <v>گل کوه بینالود-98/3</v>
      </c>
      <c r="N40" s="188" t="str">
        <f t="shared" si="2"/>
        <v>گل کوه بینالود-98/4</v>
      </c>
      <c r="O40" s="265"/>
      <c r="P40" s="188" t="str">
        <f>IFERROR(INDEX('اطلاعات انشعابات شرکتها'!A:BB,MATCH(A40,'اطلاعات انشعابات شرکتها'!A:A,0),MATCH(P$1,'اطلاعات انشعابات شرکتها'!$1:$1,0)),0)</f>
        <v>غیر دیماندی</v>
      </c>
      <c r="Q40" s="188">
        <f>IFERROR(INDEX('اطلاعات انشعابات شرکتها'!A:BB,MATCH(A40,'اطلاعات انشعابات شرکتها'!A:A,0),MATCH(Q$1,'اطلاعات انشعابات شرکتها'!$1:$1,0)),0)</f>
        <v>19</v>
      </c>
      <c r="R40" s="188" t="str">
        <f>IFERROR(INDEX('اطلاعات انشعابات شرکتها'!A:BB,MATCH(A40,'اطلاعات انشعابات شرکتها'!A:A,0),MATCH(R$1,'اطلاعات انشعابات شرکتها'!$1:$1,0)),0)</f>
        <v>1</v>
      </c>
      <c r="S40" s="265"/>
      <c r="T40" s="188">
        <f>IFERROR(INDEX('قرائت کنتور'!A:AZ,MATCH(A40&amp;"-"&amp;T$1,'قرائت کنتور'!B:B,0),MATCH(G40,'قرائت کنتور'!$1:$1,0)),0)</f>
        <v>0</v>
      </c>
      <c r="U40" s="188">
        <f>IFERROR(INDEX('قرائت کنتور'!A:AZ,MATCH(A40&amp;"-"&amp;U$1,'قرائت کنتور'!B:B,0),MATCH(L40,'قرائت کنتور'!$1:$1,0)),0)</f>
        <v>11698</v>
      </c>
      <c r="V40" s="188">
        <f>IFERROR(INDEX('قرائت کنتور'!A:AZ,MATCH(A40&amp;"-"&amp;U$1,'قرائت کنتور'!B:B,0),MATCH(G40,'قرائت کنتور'!$1:$1,0)),0)</f>
        <v>12109</v>
      </c>
      <c r="W40" s="188">
        <f>IFERROR(INDEX('قرائت کنتور'!A:AZ,MATCH(A40&amp;"-"&amp;W$1,'قرائت کنتور'!B:B,0),MATCH(L40,'قرائت کنتور'!$1:$1,0)),0)</f>
        <v>108122</v>
      </c>
      <c r="X40" s="188">
        <f>IFERROR(INDEX('قرائت کنتور'!A:AZ,MATCH(A40&amp;"-"&amp;W$1,'قرائت کنتور'!B:B,0),MATCH(G40,'قرائت کنتور'!$1:$1,0)),0)</f>
        <v>109914</v>
      </c>
      <c r="Y40" s="188">
        <f>IFERROR(INDEX('قرائت کنتور'!A:AZ,MATCH(A40&amp;"-"&amp;Y$1,'قرائت کنتور'!B:B,0),MATCH(L40,'قرائت کنتور'!$1:$1,0)),0)</f>
        <v>33782</v>
      </c>
      <c r="Z40" s="188">
        <f>IFERROR(INDEX('قرائت کنتور'!A:AZ,MATCH(A40&amp;"-"&amp;Y$1,'قرائت کنتور'!B:B,0),MATCH(G40,'قرائت کنتور'!$1:$1,0)),0)</f>
        <v>36526</v>
      </c>
      <c r="AA40" s="188">
        <f>IFERROR(INDEX('قرائت کنتور'!A:AZ,MATCH(A40&amp;"-"&amp;AA$1,'قرائت کنتور'!B:B,0),MATCH(L40,'قرائت کنتور'!$1:$1,0)),0)</f>
        <v>64574</v>
      </c>
      <c r="AB40" s="188">
        <f>IFERROR(INDEX('قرائت کنتور'!A:AZ,MATCH(A40&amp;"-"&amp;AA$1,'قرائت کنتور'!B:B,0),MATCH(G40,'قرائت کنتور'!$1:$1,0)),0)</f>
        <v>65653</v>
      </c>
      <c r="AC40" s="265"/>
      <c r="AD40" s="188">
        <f t="shared" si="3"/>
        <v>411</v>
      </c>
      <c r="AE40" s="188">
        <f t="shared" si="4"/>
        <v>1792</v>
      </c>
      <c r="AF40" s="188">
        <f t="shared" si="5"/>
        <v>2744</v>
      </c>
      <c r="AG40" s="188">
        <f t="shared" si="6"/>
        <v>1079</v>
      </c>
      <c r="AH40" s="188">
        <f t="shared" si="7"/>
        <v>4947</v>
      </c>
      <c r="AI40" s="188">
        <f t="shared" si="8"/>
        <v>0</v>
      </c>
      <c r="AJ40" s="188" t="str">
        <f t="shared" si="9"/>
        <v>0</v>
      </c>
      <c r="AK40" s="265"/>
      <c r="AL40" s="254">
        <f t="shared" si="10"/>
        <v>0.97702996873235537</v>
      </c>
      <c r="AM40" s="254" t="str">
        <f t="shared" si="11"/>
        <v>0</v>
      </c>
      <c r="AN40" s="265"/>
      <c r="AO40" s="188">
        <f>IFERROR(INDEX('تعرفه ها'!A:Z,MATCH(P40&amp;"-"&amp;AO$1,'تعرفه ها'!C:C,0),MATCH(F40,'تعرفه ها'!$2:$2,0),1),"---")</f>
        <v>1115</v>
      </c>
      <c r="AP40" s="188">
        <f>IFERROR(INDEX('تعرفه ها'!A:Z,MATCH(P40&amp;"-"&amp;AP$1,'تعرفه ها'!C:C,0),MATCH(F40,'تعرفه ها'!$2:$2,0),1),"---")</f>
        <v>558</v>
      </c>
      <c r="AQ40" s="188">
        <f>IFERROR(INDEX('تعرفه ها'!A:Z,MATCH(P40&amp;"-"&amp;AQ$1,'تعرفه ها'!C:C,0),MATCH(F40,'تعرفه ها'!$2:$2,0),1),"---")</f>
        <v>279</v>
      </c>
      <c r="AR40" s="188">
        <f>IFERROR(INDEX('تعرفه ها'!A:Z,MATCH(P40&amp;"-"&amp;AR$1,'تعرفه ها'!C:C,0),MATCH(F40,'تعرفه ها'!$2:$2,0),1),"---")</f>
        <v>550</v>
      </c>
      <c r="AS40" s="265"/>
      <c r="AT40" s="415">
        <f t="shared" si="12"/>
        <v>458265</v>
      </c>
      <c r="AU40" s="415">
        <f t="shared" si="13"/>
        <v>999936</v>
      </c>
      <c r="AV40" s="415">
        <f t="shared" si="14"/>
        <v>765576</v>
      </c>
      <c r="AW40" s="415">
        <f t="shared" si="15"/>
        <v>593450</v>
      </c>
      <c r="AX40" s="415">
        <f t="shared" si="16"/>
        <v>2817227</v>
      </c>
      <c r="AY40" s="415">
        <f>IFERROR(AH40*INDEX('تعرفه ها'!A:Z,MATCH("عوارض برق به ازاء هر کیلووات",'تعرفه ها'!$C:$C,0),MATCH(F40,'تعرفه ها'!$2:$2,0)),"---")</f>
        <v>247350</v>
      </c>
      <c r="AZ40" s="415">
        <f t="shared" si="17"/>
        <v>0</v>
      </c>
      <c r="BA40" s="415">
        <f>IFERROR(ROUND(((AX40+AY40+AZ40)*INDEX('تعرفه ها'!A:Z,MATCH("هزینه نگهداری و تعمیرات شبکه برق",'تعرفه ها'!$C:$C,0),MATCH(F40,'تعرفه ها'!$2:$2,0))/100),0),"---")</f>
        <v>306458</v>
      </c>
      <c r="BB40" s="415">
        <f>IFERROR(IF(P40="دیماندی",ROUND(AJ40*INDEX('تعرفه ها'!A:Z,MATCH(BB$1,'تعرفه ها'!$C:$C,0),MATCH(F40,'تعرفه ها'!$2:$2,0))*J40/30,0),0),"---")</f>
        <v>0</v>
      </c>
      <c r="BC40" s="415"/>
      <c r="BD40" s="54">
        <f>IFERROR(IF(INDEX('اطلاعات دوره'!A:Z,MATCH(G40,'اطلاعات دوره'!C:C,0),MATCH("برق",'اطلاعات دوره'!$1:$1,0))="دارد",ROUND(AX40*INDEX('تعرفه ها'!A:Z,MATCH("پیک فصلی برق",'تعرفه ها'!$C:$C,0),MATCH(F40,'تعرفه ها'!$2:$2,0))/100,0),0),"---")</f>
        <v>0</v>
      </c>
      <c r="BE40" s="415">
        <f>IFERROR(ROUND(((AX40+AY40+AZ40+BA40+BB40+BC40+BD40)*INDEX('تعرفه ها'!A:Z,MATCH("مالیات برق",'تعرفه ها'!$C:$C,0),MATCH(F40,'تعرفه ها'!$2:$2,0))/100),0),"---")</f>
        <v>0</v>
      </c>
      <c r="BF40" s="415">
        <f t="shared" si="18"/>
        <v>3371035</v>
      </c>
      <c r="BG40" s="415">
        <v>3371000</v>
      </c>
      <c r="BH40" s="415">
        <f t="shared" si="19"/>
        <v>6742035</v>
      </c>
      <c r="BI40" s="54">
        <f t="shared" si="20"/>
        <v>35</v>
      </c>
      <c r="BJ40" s="55">
        <f t="shared" si="21"/>
        <v>6742000</v>
      </c>
      <c r="BK40" s="262"/>
      <c r="BL40" s="183" t="str">
        <f>IFERROR(IF(INDEX(پرداخت!A:AZ,MATCH(A40&amp;" - "&amp;"برق",پرداخت!$B:$B,0),MATCH(G40,پرداخت!$1:$1,0))="نشده","نشده","شده"),"---")</f>
        <v>نشده</v>
      </c>
      <c r="BN40" s="257"/>
      <c r="BO40" s="257"/>
      <c r="BP40" s="257"/>
      <c r="BQ40" s="257"/>
      <c r="BR40" s="257"/>
      <c r="BS40" s="257"/>
      <c r="BT40" s="257"/>
      <c r="BU40" s="257"/>
      <c r="BV40" s="257"/>
      <c r="BW40" s="257"/>
      <c r="BX40" s="257"/>
      <c r="BY40" s="257"/>
      <c r="BZ40" s="257"/>
      <c r="CA40" s="257"/>
      <c r="CB40" s="257"/>
      <c r="CC40" s="257"/>
      <c r="CD40" s="257"/>
      <c r="CE40" s="257"/>
      <c r="CF40" s="257"/>
      <c r="CG40" s="257"/>
      <c r="CH40"/>
      <c r="CI40"/>
      <c r="CJ40"/>
      <c r="CK40"/>
    </row>
    <row r="41" spans="1:89" ht="33.75" hidden="1">
      <c r="A41" s="171" t="s">
        <v>275</v>
      </c>
      <c r="B41" s="47">
        <f>IFERROR(INDEX('اطلاعات انشعابات شرکتها'!A:BB,MATCH(A41,'اطلاعات انشعابات شرکتها'!A:A,0),MATCH(B$1,'اطلاعات انشعابات شرکتها'!$1:$1,0)),0)</f>
        <v>146</v>
      </c>
      <c r="C41" s="48">
        <f>IFERROR(INDEX('اطلاعات انشعابات شرکتها'!A:BB,MATCH(A41,'اطلاعات انشعابات شرکتها'!A:A,0),MATCH(C$1,'اطلاعات انشعابات شرکتها'!$1:$1,0)),0)</f>
        <v>0</v>
      </c>
      <c r="D41" s="45"/>
      <c r="E41" s="171">
        <v>4</v>
      </c>
      <c r="F41" s="170">
        <v>98</v>
      </c>
      <c r="G41" s="188" t="str">
        <f t="shared" si="0"/>
        <v>98/4</v>
      </c>
      <c r="H41" s="188" t="str">
        <f>IFERROR(INDEX('اطلاعات دوره'!A:Z,MATCH(G41,'اطلاعات دوره'!C:C,0),MATCH(H$1,'اطلاعات دوره'!$1:$1,0)),0)</f>
        <v>98/10/01</v>
      </c>
      <c r="I41" s="188" t="str">
        <f>IFERROR(INDEX('اطلاعات دوره'!A:Z,MATCH(G41,'اطلاعات دوره'!C:C,0),MATCH(I$1,'اطلاعات دوره'!$1:$1,0)),0)</f>
        <v>98/12/29</v>
      </c>
      <c r="J41" s="188">
        <f>IFERROR(INDEX('اطلاعات دوره'!A:Z,MATCH(G41,'اطلاعات دوره'!C:C,0),MATCH(J$1,'اطلاعات دوره'!$1:$1,0)),0)</f>
        <v>89</v>
      </c>
      <c r="K41" s="265"/>
      <c r="L41" s="188" t="str">
        <f>IFERROR(INDEX('اطلاعات دوره'!A:Z,MATCH(G41,'اطلاعات دوره'!C:C,0)-1,MATCH("عنوان",'اطلاعات دوره'!$1:$1,0)),"---")</f>
        <v>98/3</v>
      </c>
      <c r="M41" s="188" t="str">
        <f t="shared" si="1"/>
        <v>افزودنی های طبیعی گلچین توس-98/3</v>
      </c>
      <c r="N41" s="188" t="str">
        <f t="shared" si="2"/>
        <v>افزودنی های طبیعی گلچین توس-98/4</v>
      </c>
      <c r="O41" s="265"/>
      <c r="P41" s="188" t="str">
        <f>IFERROR(INDEX('اطلاعات انشعابات شرکتها'!A:BB,MATCH(A41,'اطلاعات انشعابات شرکتها'!A:A,0),MATCH(P$1,'اطلاعات انشعابات شرکتها'!$1:$1,0)),0)</f>
        <v>غیر دیماندی</v>
      </c>
      <c r="Q41" s="188">
        <f>IFERROR(INDEX('اطلاعات انشعابات شرکتها'!A:BB,MATCH(A41,'اطلاعات انشعابات شرکتها'!A:A,0),MATCH(Q$1,'اطلاعات انشعابات شرکتها'!$1:$1,0)),0)</f>
        <v>19</v>
      </c>
      <c r="R41" s="188" t="str">
        <f>IFERROR(INDEX('اطلاعات انشعابات شرکتها'!A:BB,MATCH(A41,'اطلاعات انشعابات شرکتها'!A:A,0),MATCH(R$1,'اطلاعات انشعابات شرکتها'!$1:$1,0)),0)</f>
        <v>1</v>
      </c>
      <c r="S41" s="265"/>
      <c r="T41" s="188" t="str">
        <f>IFERROR(INDEX('قرائت کنتور'!A:AZ,MATCH(A41&amp;"-"&amp;T$1,'قرائت کنتور'!B:B,0),MATCH(G41,'قرائت کنتور'!$1:$1,0)),0)</f>
        <v>-</v>
      </c>
      <c r="U41" s="188" t="str">
        <f>IFERROR(INDEX('قرائت کنتور'!A:AZ,MATCH(A41&amp;"-"&amp;U$1,'قرائت کنتور'!B:B,0),MATCH(L41,'قرائت کنتور'!$1:$1,0)),0)</f>
        <v>-</v>
      </c>
      <c r="V41" s="188" t="str">
        <f>IFERROR(INDEX('قرائت کنتور'!A:AZ,MATCH(A41&amp;"-"&amp;U$1,'قرائت کنتور'!B:B,0),MATCH(G41,'قرائت کنتور'!$1:$1,0)),0)</f>
        <v>-</v>
      </c>
      <c r="W41" s="188" t="str">
        <f>IFERROR(INDEX('قرائت کنتور'!A:AZ,MATCH(A41&amp;"-"&amp;W$1,'قرائت کنتور'!B:B,0),MATCH(L41,'قرائت کنتور'!$1:$1,0)),0)</f>
        <v>-</v>
      </c>
      <c r="X41" s="188" t="str">
        <f>IFERROR(INDEX('قرائت کنتور'!A:AZ,MATCH(A41&amp;"-"&amp;W$1,'قرائت کنتور'!B:B,0),MATCH(G41,'قرائت کنتور'!$1:$1,0)),0)</f>
        <v>-</v>
      </c>
      <c r="Y41" s="188" t="str">
        <f>IFERROR(INDEX('قرائت کنتور'!A:AZ,MATCH(A41&amp;"-"&amp;Y$1,'قرائت کنتور'!B:B,0),MATCH(L41,'قرائت کنتور'!$1:$1,0)),0)</f>
        <v>-</v>
      </c>
      <c r="Z41" s="188" t="str">
        <f>IFERROR(INDEX('قرائت کنتور'!A:AZ,MATCH(A41&amp;"-"&amp;Y$1,'قرائت کنتور'!B:B,0),MATCH(G41,'قرائت کنتور'!$1:$1,0)),0)</f>
        <v>-</v>
      </c>
      <c r="AA41" s="188" t="str">
        <f>IFERROR(INDEX('قرائت کنتور'!A:AZ,MATCH(A41&amp;"-"&amp;AA$1,'قرائت کنتور'!B:B,0),MATCH(L41,'قرائت کنتور'!$1:$1,0)),0)</f>
        <v>-</v>
      </c>
      <c r="AB41" s="188" t="str">
        <f>IFERROR(INDEX('قرائت کنتور'!A:AZ,MATCH(A41&amp;"-"&amp;AA$1,'قرائت کنتور'!B:B,0),MATCH(G41,'قرائت کنتور'!$1:$1,0)),0)</f>
        <v>-</v>
      </c>
      <c r="AC41" s="265"/>
      <c r="AD41" s="188" t="str">
        <f t="shared" si="3"/>
        <v>---</v>
      </c>
      <c r="AE41" s="188" t="str">
        <f t="shared" si="4"/>
        <v>---</v>
      </c>
      <c r="AF41" s="188" t="str">
        <f t="shared" si="5"/>
        <v>---</v>
      </c>
      <c r="AG41" s="188" t="str">
        <f t="shared" si="6"/>
        <v>---</v>
      </c>
      <c r="AH41" s="188" t="str">
        <f t="shared" si="7"/>
        <v>---</v>
      </c>
      <c r="AI41" s="188" t="str">
        <f t="shared" si="8"/>
        <v>---</v>
      </c>
      <c r="AJ41" s="188" t="str">
        <f t="shared" si="9"/>
        <v>0</v>
      </c>
      <c r="AK41" s="265"/>
      <c r="AL41" s="254" t="str">
        <f t="shared" si="10"/>
        <v>---</v>
      </c>
      <c r="AM41" s="254" t="str">
        <f t="shared" si="11"/>
        <v>---</v>
      </c>
      <c r="AN41" s="265"/>
      <c r="AO41" s="188">
        <f>IFERROR(INDEX('تعرفه ها'!A:Z,MATCH(P41&amp;"-"&amp;AO$1,'تعرفه ها'!C:C,0),MATCH(F41,'تعرفه ها'!$2:$2,0),1),"---")</f>
        <v>1115</v>
      </c>
      <c r="AP41" s="188">
        <f>IFERROR(INDEX('تعرفه ها'!A:Z,MATCH(P41&amp;"-"&amp;AP$1,'تعرفه ها'!C:C,0),MATCH(F41,'تعرفه ها'!$2:$2,0),1),"---")</f>
        <v>558</v>
      </c>
      <c r="AQ41" s="188">
        <f>IFERROR(INDEX('تعرفه ها'!A:Z,MATCH(P41&amp;"-"&amp;AQ$1,'تعرفه ها'!C:C,0),MATCH(F41,'تعرفه ها'!$2:$2,0),1),"---")</f>
        <v>279</v>
      </c>
      <c r="AR41" s="188">
        <f>IFERROR(INDEX('تعرفه ها'!A:Z,MATCH(P41&amp;"-"&amp;AR$1,'تعرفه ها'!C:C,0),MATCH(F41,'تعرفه ها'!$2:$2,0),1),"---")</f>
        <v>550</v>
      </c>
      <c r="AS41" s="265"/>
      <c r="AT41" s="415" t="str">
        <f t="shared" si="12"/>
        <v>---</v>
      </c>
      <c r="AU41" s="415" t="str">
        <f t="shared" si="13"/>
        <v>---</v>
      </c>
      <c r="AV41" s="415" t="str">
        <f t="shared" si="14"/>
        <v>---</v>
      </c>
      <c r="AW41" s="415" t="str">
        <f t="shared" si="15"/>
        <v>---</v>
      </c>
      <c r="AX41" s="415" t="str">
        <f t="shared" si="16"/>
        <v>---</v>
      </c>
      <c r="AY41" s="415" t="str">
        <f>IFERROR(AH41*INDEX('تعرفه ها'!A:Z,MATCH("عوارض برق به ازاء هر کیلووات",'تعرفه ها'!$C:$C,0),MATCH(F41,'تعرفه ها'!$2:$2,0)),"---")</f>
        <v>---</v>
      </c>
      <c r="AZ41" s="415" t="str">
        <f t="shared" si="17"/>
        <v>---</v>
      </c>
      <c r="BA41" s="415" t="str">
        <f>IFERROR(ROUND(((AX41+AY41+AZ41)*INDEX('تعرفه ها'!A:Z,MATCH("هزینه نگهداری و تعمیرات شبکه برق",'تعرفه ها'!$C:$C,0),MATCH(F41,'تعرفه ها'!$2:$2,0))/100),0),"---")</f>
        <v>---</v>
      </c>
      <c r="BB41" s="415">
        <f>IFERROR(IF(P41="دیماندی",ROUND(AJ41*INDEX('تعرفه ها'!A:Z,MATCH(BB$1,'تعرفه ها'!$C:$C,0),MATCH(F41,'تعرفه ها'!$2:$2,0))*J41/30,0),0),"---")</f>
        <v>0</v>
      </c>
      <c r="BC41" s="415"/>
      <c r="BD41" s="54">
        <f>IFERROR(IF(INDEX('اطلاعات دوره'!A:Z,MATCH(G41,'اطلاعات دوره'!C:C,0),MATCH("برق",'اطلاعات دوره'!$1:$1,0))="دارد",ROUND(AX41*INDEX('تعرفه ها'!A:Z,MATCH("پیک فصلی برق",'تعرفه ها'!$C:$C,0),MATCH(F41,'تعرفه ها'!$2:$2,0))/100,0),0),"---")</f>
        <v>0</v>
      </c>
      <c r="BE41" s="415" t="str">
        <f>IFERROR(ROUND(((AX41+AY41+AZ41+BA41+BB41+BC41+BD41)*INDEX('تعرفه ها'!A:Z,MATCH("مالیات برق",'تعرفه ها'!$C:$C,0),MATCH(F41,'تعرفه ها'!$2:$2,0))/100),0),"---")</f>
        <v>---</v>
      </c>
      <c r="BF41" s="415" t="str">
        <f t="shared" si="18"/>
        <v>---</v>
      </c>
      <c r="BG41" s="415" t="str">
        <f>IFERROR(IF(VLOOKUP(M41,N:BL,51,0)="شده",VLOOKUP(M41,N:BL,48,0),VLOOKUP(M41,N:BL,47,0)),"---")</f>
        <v>---</v>
      </c>
      <c r="BH41" s="415" t="str">
        <f t="shared" si="19"/>
        <v>---</v>
      </c>
      <c r="BI41" s="54" t="str">
        <f t="shared" si="20"/>
        <v>---</v>
      </c>
      <c r="BJ41" s="55" t="str">
        <f t="shared" si="21"/>
        <v>---</v>
      </c>
      <c r="BK41" s="262"/>
      <c r="BL41" s="183" t="str">
        <f>IFERROR(IF(INDEX(پرداخت!A:AZ,MATCH(A41&amp;" - "&amp;"برق",پرداخت!$B:$B,0),MATCH(G41,پرداخت!$1:$1,0))="نشده","نشده","شده"),"---")</f>
        <v>نشده</v>
      </c>
      <c r="BN41" s="257"/>
      <c r="BO41" s="257"/>
      <c r="BP41" s="257"/>
      <c r="BQ41" s="257"/>
      <c r="BR41" s="257"/>
      <c r="BS41" s="257"/>
      <c r="BT41" s="257"/>
      <c r="BU41" s="257"/>
      <c r="BV41" s="257"/>
      <c r="BW41" s="257"/>
      <c r="BX41" s="257"/>
      <c r="BY41" s="257"/>
      <c r="BZ41" s="257"/>
      <c r="CA41" s="257"/>
      <c r="CB41" s="257"/>
      <c r="CC41" s="257"/>
      <c r="CD41" s="257"/>
      <c r="CE41" s="257"/>
      <c r="CF41" s="257"/>
      <c r="CG41" s="257"/>
      <c r="CH41"/>
      <c r="CI41"/>
      <c r="CJ41"/>
      <c r="CK41"/>
    </row>
    <row r="42" spans="1:89" ht="33.75" hidden="1">
      <c r="A42" s="171" t="s">
        <v>296</v>
      </c>
      <c r="B42" s="47">
        <f>IFERROR(INDEX('اطلاعات انشعابات شرکتها'!A:BB,MATCH(A42,'اطلاعات انشعابات شرکتها'!A:A,0),MATCH(B$1,'اطلاعات انشعابات شرکتها'!$1:$1,0)),0)</f>
        <v>147</v>
      </c>
      <c r="C42" s="48">
        <f>IFERROR(INDEX('اطلاعات انشعابات شرکتها'!A:BB,MATCH(A42,'اطلاعات انشعابات شرکتها'!A:A,0),MATCH(C$1,'اطلاعات انشعابات شرکتها'!$1:$1,0)),0)</f>
        <v>0</v>
      </c>
      <c r="D42" s="45"/>
      <c r="E42" s="171">
        <v>4</v>
      </c>
      <c r="F42" s="170">
        <v>98</v>
      </c>
      <c r="G42" s="188" t="str">
        <f t="shared" si="0"/>
        <v>98/4</v>
      </c>
      <c r="H42" s="188" t="str">
        <f>IFERROR(INDEX('اطلاعات دوره'!A:Z,MATCH(G42,'اطلاعات دوره'!C:C,0),MATCH(H$1,'اطلاعات دوره'!$1:$1,0)),0)</f>
        <v>98/10/01</v>
      </c>
      <c r="I42" s="188" t="str">
        <f>IFERROR(INDEX('اطلاعات دوره'!A:Z,MATCH(G42,'اطلاعات دوره'!C:C,0),MATCH(I$1,'اطلاعات دوره'!$1:$1,0)),0)</f>
        <v>98/12/29</v>
      </c>
      <c r="J42" s="188">
        <f>IFERROR(INDEX('اطلاعات دوره'!A:Z,MATCH(G42,'اطلاعات دوره'!C:C,0),MATCH(J$1,'اطلاعات دوره'!$1:$1,0)),0)</f>
        <v>89</v>
      </c>
      <c r="K42" s="265"/>
      <c r="L42" s="188" t="str">
        <f>IFERROR(INDEX('اطلاعات دوره'!A:Z,MATCH(G42,'اطلاعات دوره'!C:C,0)-1,MATCH("عنوان",'اطلاعات دوره'!$1:$1,0)),"---")</f>
        <v>98/3</v>
      </c>
      <c r="M42" s="188" t="str">
        <f t="shared" si="1"/>
        <v>ماهان تدبیر پارت-98/3</v>
      </c>
      <c r="N42" s="188" t="str">
        <f t="shared" si="2"/>
        <v>ماهان تدبیر پارت-98/4</v>
      </c>
      <c r="O42" s="265"/>
      <c r="P42" s="188">
        <f>IFERROR(INDEX('اطلاعات انشعابات شرکتها'!A:BB,MATCH(A42,'اطلاعات انشعابات شرکتها'!A:A,0),MATCH(P$1,'اطلاعات انشعابات شرکتها'!$1:$1,0)),0)</f>
        <v>0</v>
      </c>
      <c r="Q42" s="188">
        <f>IFERROR(INDEX('اطلاعات انشعابات شرکتها'!A:BB,MATCH(A42,'اطلاعات انشعابات شرکتها'!A:A,0),MATCH(Q$1,'اطلاعات انشعابات شرکتها'!$1:$1,0)),0)</f>
        <v>0</v>
      </c>
      <c r="R42" s="188">
        <f>IFERROR(INDEX('اطلاعات انشعابات شرکتها'!A:BB,MATCH(A42,'اطلاعات انشعابات شرکتها'!A:A,0),MATCH(R$1,'اطلاعات انشعابات شرکتها'!$1:$1,0)),0)</f>
        <v>0</v>
      </c>
      <c r="S42" s="265"/>
      <c r="T42" s="188" t="str">
        <f>IFERROR(INDEX('قرائت کنتور'!A:AZ,MATCH(A42&amp;"-"&amp;T$1,'قرائت کنتور'!B:B,0),MATCH(G42,'قرائت کنتور'!$1:$1,0)),0)</f>
        <v>-</v>
      </c>
      <c r="U42" s="188">
        <f>IFERROR(INDEX('قرائت کنتور'!A:AZ,MATCH(A42&amp;"-"&amp;U$1,'قرائت کنتور'!B:B,0),MATCH(L42,'قرائت کنتور'!$1:$1,0)),0)</f>
        <v>29977</v>
      </c>
      <c r="V42" s="188" t="str">
        <f>IFERROR(INDEX('قرائت کنتور'!A:AZ,MATCH(A42&amp;"-"&amp;U$1,'قرائت کنتور'!B:B,0),MATCH(G42,'قرائت کنتور'!$1:$1,0)),0)</f>
        <v>-</v>
      </c>
      <c r="W42" s="188">
        <f>IFERROR(INDEX('قرائت کنتور'!A:AZ,MATCH(A42&amp;"-"&amp;W$1,'قرائت کنتور'!B:B,0),MATCH(L42,'قرائت کنتور'!$1:$1,0)),0)</f>
        <v>5280</v>
      </c>
      <c r="X42" s="188" t="str">
        <f>IFERROR(INDEX('قرائت کنتور'!A:AZ,MATCH(A42&amp;"-"&amp;W$1,'قرائت کنتور'!B:B,0),MATCH(G42,'قرائت کنتور'!$1:$1,0)),0)</f>
        <v>-</v>
      </c>
      <c r="Y42" s="188">
        <f>IFERROR(INDEX('قرائت کنتور'!A:AZ,MATCH(A42&amp;"-"&amp;Y$1,'قرائت کنتور'!B:B,0),MATCH(L42,'قرائت کنتور'!$1:$1,0)),0)</f>
        <v>6518</v>
      </c>
      <c r="Z42" s="188" t="str">
        <f>IFERROR(INDEX('قرائت کنتور'!A:AZ,MATCH(A42&amp;"-"&amp;Y$1,'قرائت کنتور'!B:B,0),MATCH(G42,'قرائت کنتور'!$1:$1,0)),0)</f>
        <v>-</v>
      </c>
      <c r="AA42" s="188">
        <f>IFERROR(INDEX('قرائت کنتور'!A:AZ,MATCH(A42&amp;"-"&amp;AA$1,'قرائت کنتور'!B:B,0),MATCH(L42,'قرائت کنتور'!$1:$1,0)),0)</f>
        <v>30360</v>
      </c>
      <c r="AB42" s="188" t="str">
        <f>IFERROR(INDEX('قرائت کنتور'!A:AZ,MATCH(A42&amp;"-"&amp;AA$1,'قرائت کنتور'!B:B,0),MATCH(G42,'قرائت کنتور'!$1:$1,0)),0)</f>
        <v>-</v>
      </c>
      <c r="AC42" s="265"/>
      <c r="AD42" s="188" t="str">
        <f t="shared" si="3"/>
        <v>---</v>
      </c>
      <c r="AE42" s="188" t="str">
        <f t="shared" si="4"/>
        <v>---</v>
      </c>
      <c r="AF42" s="188" t="str">
        <f t="shared" si="5"/>
        <v>---</v>
      </c>
      <c r="AG42" s="188" t="str">
        <f t="shared" si="6"/>
        <v>---</v>
      </c>
      <c r="AH42" s="188" t="str">
        <f t="shared" si="7"/>
        <v>---</v>
      </c>
      <c r="AI42" s="188" t="str">
        <f t="shared" si="8"/>
        <v>---</v>
      </c>
      <c r="AJ42" s="188" t="str">
        <f t="shared" si="9"/>
        <v>0</v>
      </c>
      <c r="AK42" s="265"/>
      <c r="AL42" s="254" t="str">
        <f t="shared" si="10"/>
        <v>---</v>
      </c>
      <c r="AM42" s="254" t="str">
        <f t="shared" si="11"/>
        <v>---</v>
      </c>
      <c r="AN42" s="265"/>
      <c r="AO42" s="188" t="str">
        <f>IFERROR(INDEX('تعرفه ها'!A:Z,MATCH(P42&amp;"-"&amp;AO$1,'تعرفه ها'!C:C,0),MATCH(F42,'تعرفه ها'!$2:$2,0),1),"---")</f>
        <v>---</v>
      </c>
      <c r="AP42" s="188" t="str">
        <f>IFERROR(INDEX('تعرفه ها'!A:Z,MATCH(P42&amp;"-"&amp;AP$1,'تعرفه ها'!C:C,0),MATCH(F42,'تعرفه ها'!$2:$2,0),1),"---")</f>
        <v>---</v>
      </c>
      <c r="AQ42" s="188" t="str">
        <f>IFERROR(INDEX('تعرفه ها'!A:Z,MATCH(P42&amp;"-"&amp;AQ$1,'تعرفه ها'!C:C,0),MATCH(F42,'تعرفه ها'!$2:$2,0),1),"---")</f>
        <v>---</v>
      </c>
      <c r="AR42" s="188" t="str">
        <f>IFERROR(INDEX('تعرفه ها'!A:Z,MATCH(P42&amp;"-"&amp;AR$1,'تعرفه ها'!C:C,0),MATCH(F42,'تعرفه ها'!$2:$2,0),1),"---")</f>
        <v>---</v>
      </c>
      <c r="AS42" s="265"/>
      <c r="AT42" s="415" t="str">
        <f t="shared" si="12"/>
        <v>---</v>
      </c>
      <c r="AU42" s="415" t="str">
        <f t="shared" si="13"/>
        <v>---</v>
      </c>
      <c r="AV42" s="415" t="str">
        <f t="shared" si="14"/>
        <v>---</v>
      </c>
      <c r="AW42" s="415" t="str">
        <f t="shared" si="15"/>
        <v>---</v>
      </c>
      <c r="AX42" s="415" t="str">
        <f t="shared" si="16"/>
        <v>---</v>
      </c>
      <c r="AY42" s="415" t="str">
        <f>IFERROR(AH42*INDEX('تعرفه ها'!A:Z,MATCH("عوارض برق به ازاء هر کیلووات",'تعرفه ها'!$C:$C,0),MATCH(F42,'تعرفه ها'!$2:$2,0)),"---")</f>
        <v>---</v>
      </c>
      <c r="AZ42" s="415" t="str">
        <f t="shared" si="17"/>
        <v>---</v>
      </c>
      <c r="BA42" s="415" t="str">
        <f>IFERROR(ROUND(((AX42+AY42+AZ42)*INDEX('تعرفه ها'!A:Z,MATCH("هزینه نگهداری و تعمیرات شبکه برق",'تعرفه ها'!$C:$C,0),MATCH(F42,'تعرفه ها'!$2:$2,0))/100),0),"---")</f>
        <v>---</v>
      </c>
      <c r="BB42" s="415">
        <f>IFERROR(IF(P42="دیماندی",ROUND(AJ42*INDEX('تعرفه ها'!A:Z,MATCH(BB$1,'تعرفه ها'!$C:$C,0),MATCH(F42,'تعرفه ها'!$2:$2,0))*J42/30,0),0),"---")</f>
        <v>0</v>
      </c>
      <c r="BC42" s="415"/>
      <c r="BD42" s="54">
        <f>IFERROR(IF(INDEX('اطلاعات دوره'!A:Z,MATCH(G42,'اطلاعات دوره'!C:C,0),MATCH("برق",'اطلاعات دوره'!$1:$1,0))="دارد",ROUND(AX42*INDEX('تعرفه ها'!A:Z,MATCH("پیک فصلی برق",'تعرفه ها'!$C:$C,0),MATCH(F42,'تعرفه ها'!$2:$2,0))/100,0),0),"---")</f>
        <v>0</v>
      </c>
      <c r="BE42" s="415" t="str">
        <f>IFERROR(ROUND(((AX42+AY42+AZ42+BA42+BB42+BC42+BD42)*INDEX('تعرفه ها'!A:Z,MATCH("مالیات برق",'تعرفه ها'!$C:$C,0),MATCH(F42,'تعرفه ها'!$2:$2,0))/100),0),"---")</f>
        <v>---</v>
      </c>
      <c r="BF42" s="415" t="str">
        <f t="shared" si="18"/>
        <v>---</v>
      </c>
      <c r="BG42" s="415" t="str">
        <f>IFERROR(IF(VLOOKUP(M42,N:BL,51,0)="شده",VLOOKUP(M42,N:BL,48,0),VLOOKUP(M42,N:BL,47,0)),"---")</f>
        <v>---</v>
      </c>
      <c r="BH42" s="415" t="str">
        <f t="shared" si="19"/>
        <v>---</v>
      </c>
      <c r="BI42" s="54" t="str">
        <f t="shared" si="20"/>
        <v>---</v>
      </c>
      <c r="BJ42" s="55" t="str">
        <f t="shared" si="21"/>
        <v>---</v>
      </c>
      <c r="BK42" s="262"/>
      <c r="BL42" s="183" t="str">
        <f>IFERROR(IF(INDEX(پرداخت!A:AZ,MATCH(A42&amp;" - "&amp;"برق",پرداخت!$B:$B,0),MATCH(G42,پرداخت!$1:$1,0))="نشده","نشده","شده"),"---")</f>
        <v>---</v>
      </c>
      <c r="BN42" s="257"/>
      <c r="BO42" s="257"/>
      <c r="BP42" s="257"/>
      <c r="BQ42" s="257"/>
      <c r="BR42" s="257"/>
      <c r="BS42" s="257"/>
      <c r="BT42" s="257"/>
      <c r="BU42" s="257"/>
      <c r="BV42" s="257"/>
      <c r="BW42" s="257"/>
      <c r="BX42" s="257"/>
      <c r="BY42" s="257"/>
      <c r="BZ42" s="257"/>
      <c r="CA42" s="257"/>
      <c r="CB42" s="257"/>
      <c r="CC42" s="257"/>
      <c r="CD42" s="257"/>
      <c r="CE42" s="257"/>
      <c r="CF42" s="257"/>
      <c r="CG42" s="257"/>
      <c r="CH42"/>
      <c r="CI42"/>
      <c r="CJ42"/>
      <c r="CK42"/>
    </row>
    <row r="43" spans="1:89" ht="33.75" hidden="1">
      <c r="A43" s="171" t="s">
        <v>277</v>
      </c>
      <c r="B43" s="47">
        <f>IFERROR(INDEX('اطلاعات انشعابات شرکتها'!A:BB,MATCH(A43,'اطلاعات انشعابات شرکتها'!A:A,0),MATCH(B$1,'اطلاعات انشعابات شرکتها'!$1:$1,0)),0)</f>
        <v>148</v>
      </c>
      <c r="C43" s="48">
        <f>IFERROR(INDEX('اطلاعات انشعابات شرکتها'!A:BB,MATCH(A43,'اطلاعات انشعابات شرکتها'!A:A,0),MATCH(C$1,'اطلاعات انشعابات شرکتها'!$1:$1,0)),0)</f>
        <v>0</v>
      </c>
      <c r="D43" s="45"/>
      <c r="E43" s="171">
        <v>4</v>
      </c>
      <c r="F43" s="170">
        <v>98</v>
      </c>
      <c r="G43" s="188" t="str">
        <f t="shared" si="0"/>
        <v>98/4</v>
      </c>
      <c r="H43" s="188" t="str">
        <f>IFERROR(INDEX('اطلاعات دوره'!A:Z,MATCH(G43,'اطلاعات دوره'!C:C,0),MATCH(H$1,'اطلاعات دوره'!$1:$1,0)),0)</f>
        <v>98/10/01</v>
      </c>
      <c r="I43" s="188" t="str">
        <f>IFERROR(INDEX('اطلاعات دوره'!A:Z,MATCH(G43,'اطلاعات دوره'!C:C,0),MATCH(I$1,'اطلاعات دوره'!$1:$1,0)),0)</f>
        <v>98/12/29</v>
      </c>
      <c r="J43" s="188">
        <f>IFERROR(INDEX('اطلاعات دوره'!A:Z,MATCH(G43,'اطلاعات دوره'!C:C,0),MATCH(J$1,'اطلاعات دوره'!$1:$1,0)),0)</f>
        <v>89</v>
      </c>
      <c r="K43" s="265"/>
      <c r="L43" s="188" t="str">
        <f>IFERROR(INDEX('اطلاعات دوره'!A:Z,MATCH(G43,'اطلاعات دوره'!C:C,0)-1,MATCH("عنوان",'اطلاعات دوره'!$1:$1,0)),"---")</f>
        <v>98/3</v>
      </c>
      <c r="M43" s="188" t="str">
        <f t="shared" si="1"/>
        <v>مبین پویش صنعت پارس-98/3</v>
      </c>
      <c r="N43" s="188" t="str">
        <f t="shared" si="2"/>
        <v>مبین پویش صنعت پارس-98/4</v>
      </c>
      <c r="O43" s="265"/>
      <c r="P43" s="188" t="str">
        <f>IFERROR(INDEX('اطلاعات انشعابات شرکتها'!A:BB,MATCH(A43,'اطلاعات انشعابات شرکتها'!A:A,0),MATCH(P$1,'اطلاعات انشعابات شرکتها'!$1:$1,0)),0)</f>
        <v>غیر دیماندی</v>
      </c>
      <c r="Q43" s="188">
        <f>IFERROR(INDEX('اطلاعات انشعابات شرکتها'!A:BB,MATCH(A43,'اطلاعات انشعابات شرکتها'!A:A,0),MATCH(Q$1,'اطلاعات انشعابات شرکتها'!$1:$1,0)),0)</f>
        <v>19</v>
      </c>
      <c r="R43" s="188" t="str">
        <f>IFERROR(INDEX('اطلاعات انشعابات شرکتها'!A:BB,MATCH(A43,'اطلاعات انشعابات شرکتها'!A:A,0),MATCH(R$1,'اطلاعات انشعابات شرکتها'!$1:$1,0)),0)</f>
        <v>1</v>
      </c>
      <c r="S43" s="265"/>
      <c r="T43" s="188" t="str">
        <f>IFERROR(INDEX('قرائت کنتور'!A:AZ,MATCH(A43&amp;"-"&amp;T$1,'قرائت کنتور'!B:B,0),MATCH(G43,'قرائت کنتور'!$1:$1,0)),0)</f>
        <v>-</v>
      </c>
      <c r="U43" s="188">
        <f>IFERROR(INDEX('قرائت کنتور'!A:AZ,MATCH(A43&amp;"-"&amp;U$1,'قرائت کنتور'!B:B,0),MATCH(L43,'قرائت کنتور'!$1:$1,0)),0)</f>
        <v>3268</v>
      </c>
      <c r="V43" s="188">
        <f>IFERROR(INDEX('قرائت کنتور'!A:AZ,MATCH(A43&amp;"-"&amp;U$1,'قرائت کنتور'!B:B,0),MATCH(G43,'قرائت کنتور'!$1:$1,0)),0)</f>
        <v>3441</v>
      </c>
      <c r="W43" s="188">
        <f>IFERROR(INDEX('قرائت کنتور'!A:AZ,MATCH(A43&amp;"-"&amp;W$1,'قرائت کنتور'!B:B,0),MATCH(L43,'قرائت کنتور'!$1:$1,0)),0)</f>
        <v>60062</v>
      </c>
      <c r="X43" s="188">
        <f>IFERROR(INDEX('قرائت کنتور'!A:AZ,MATCH(A43&amp;"-"&amp;W$1,'قرائت کنتور'!B:B,0),MATCH(G43,'قرائت کنتور'!$1:$1,0)),0)</f>
        <v>63010</v>
      </c>
      <c r="Y43" s="188">
        <f>IFERROR(INDEX('قرائت کنتور'!A:AZ,MATCH(A43&amp;"-"&amp;Y$1,'قرائت کنتور'!B:B,0),MATCH(L43,'قرائت کنتور'!$1:$1,0)),0)</f>
        <v>28689</v>
      </c>
      <c r="Z43" s="188">
        <f>IFERROR(INDEX('قرائت کنتور'!A:AZ,MATCH(A43&amp;"-"&amp;Y$1,'قرائت کنتور'!B:B,0),MATCH(G43,'قرائت کنتور'!$1:$1,0)),0)</f>
        <v>28860</v>
      </c>
      <c r="AA43" s="188">
        <f>IFERROR(INDEX('قرائت کنتور'!A:AZ,MATCH(A43&amp;"-"&amp;AA$1,'قرائت کنتور'!B:B,0),MATCH(L43,'قرائت کنتور'!$1:$1,0)),0)</f>
        <v>9971</v>
      </c>
      <c r="AB43" s="188">
        <f>IFERROR(INDEX('قرائت کنتور'!A:AZ,MATCH(A43&amp;"-"&amp;AA$1,'قرائت کنتور'!B:B,0),MATCH(G43,'قرائت کنتور'!$1:$1,0)),0)</f>
        <v>10036</v>
      </c>
      <c r="AC43" s="265"/>
      <c r="AD43" s="188">
        <f t="shared" si="3"/>
        <v>173</v>
      </c>
      <c r="AE43" s="188">
        <f t="shared" si="4"/>
        <v>2948</v>
      </c>
      <c r="AF43" s="188">
        <f t="shared" si="5"/>
        <v>171</v>
      </c>
      <c r="AG43" s="188">
        <f t="shared" si="6"/>
        <v>65</v>
      </c>
      <c r="AH43" s="188">
        <f t="shared" si="7"/>
        <v>3292</v>
      </c>
      <c r="AI43" s="188" t="str">
        <f t="shared" si="8"/>
        <v>---</v>
      </c>
      <c r="AJ43" s="188" t="str">
        <f t="shared" si="9"/>
        <v>0</v>
      </c>
      <c r="AK43" s="265"/>
      <c r="AL43" s="254">
        <f t="shared" si="10"/>
        <v>0.99980512770396013</v>
      </c>
      <c r="AM43" s="254" t="str">
        <f t="shared" si="11"/>
        <v>0</v>
      </c>
      <c r="AN43" s="265"/>
      <c r="AO43" s="188">
        <f>IFERROR(INDEX('تعرفه ها'!A:Z,MATCH(P43&amp;"-"&amp;AO$1,'تعرفه ها'!C:C,0),MATCH(F43,'تعرفه ها'!$2:$2,0),1),"---")</f>
        <v>1115</v>
      </c>
      <c r="AP43" s="188">
        <f>IFERROR(INDEX('تعرفه ها'!A:Z,MATCH(P43&amp;"-"&amp;AP$1,'تعرفه ها'!C:C,0),MATCH(F43,'تعرفه ها'!$2:$2,0),1),"---")</f>
        <v>558</v>
      </c>
      <c r="AQ43" s="188">
        <f>IFERROR(INDEX('تعرفه ها'!A:Z,MATCH(P43&amp;"-"&amp;AQ$1,'تعرفه ها'!C:C,0),MATCH(F43,'تعرفه ها'!$2:$2,0),1),"---")</f>
        <v>279</v>
      </c>
      <c r="AR43" s="188">
        <f>IFERROR(INDEX('تعرفه ها'!A:Z,MATCH(P43&amp;"-"&amp;AR$1,'تعرفه ها'!C:C,0),MATCH(F43,'تعرفه ها'!$2:$2,0),1),"---")</f>
        <v>550</v>
      </c>
      <c r="AS43" s="265"/>
      <c r="AT43" s="415">
        <f t="shared" si="12"/>
        <v>192895</v>
      </c>
      <c r="AU43" s="415">
        <f t="shared" si="13"/>
        <v>1644984</v>
      </c>
      <c r="AV43" s="415">
        <f t="shared" si="14"/>
        <v>47709</v>
      </c>
      <c r="AW43" s="415">
        <f t="shared" si="15"/>
        <v>35750</v>
      </c>
      <c r="AX43" s="415">
        <f t="shared" si="16"/>
        <v>1921338</v>
      </c>
      <c r="AY43" s="415">
        <f>IFERROR(AH43*INDEX('تعرفه ها'!A:Z,MATCH("عوارض برق به ازاء هر کیلووات",'تعرفه ها'!$C:$C,0),MATCH(F43,'تعرفه ها'!$2:$2,0)),"---")</f>
        <v>164600</v>
      </c>
      <c r="AZ43" s="415">
        <f t="shared" si="17"/>
        <v>0</v>
      </c>
      <c r="BA43" s="415">
        <f>IFERROR(ROUND(((AX43+AY43+AZ43)*INDEX('تعرفه ها'!A:Z,MATCH("هزینه نگهداری و تعمیرات شبکه برق",'تعرفه ها'!$C:$C,0),MATCH(F43,'تعرفه ها'!$2:$2,0))/100),0),"---")</f>
        <v>208594</v>
      </c>
      <c r="BB43" s="415">
        <f>IFERROR(IF(P43="دیماندی",ROUND(AJ43*INDEX('تعرفه ها'!A:Z,MATCH(BB$1,'تعرفه ها'!$C:$C,0),MATCH(F43,'تعرفه ها'!$2:$2,0))*J43/30,0),0),"---")</f>
        <v>0</v>
      </c>
      <c r="BC43" s="415"/>
      <c r="BD43" s="54">
        <v>183548</v>
      </c>
      <c r="BE43" s="415">
        <f>IFERROR(ROUND(((AX43+AY43+AZ43+BA43+BB43+BC43+BD43)*INDEX('تعرفه ها'!A:Z,MATCH("مالیات برق",'تعرفه ها'!$C:$C,0),MATCH(F43,'تعرفه ها'!$2:$2,0))/100),0),"---")</f>
        <v>0</v>
      </c>
      <c r="BF43" s="415">
        <f t="shared" si="18"/>
        <v>2478080</v>
      </c>
      <c r="BG43" s="415">
        <v>-1000000</v>
      </c>
      <c r="BH43" s="415">
        <f t="shared" si="19"/>
        <v>1478080</v>
      </c>
      <c r="BI43" s="54">
        <f t="shared" si="20"/>
        <v>80</v>
      </c>
      <c r="BJ43" s="55">
        <f t="shared" si="21"/>
        <v>1478000</v>
      </c>
      <c r="BK43" s="262"/>
      <c r="BL43" s="183" t="str">
        <f>IFERROR(IF(INDEX(پرداخت!A:AZ,MATCH(A43&amp;" - "&amp;"برق",پرداخت!$B:$B,0),MATCH(G43,پرداخت!$1:$1,0))="نشده","نشده","شده"),"---")</f>
        <v>شده</v>
      </c>
      <c r="BN43" s="257"/>
      <c r="BO43" s="257"/>
      <c r="BP43" s="257"/>
      <c r="BQ43" s="257"/>
      <c r="BR43" s="257"/>
      <c r="BS43" s="257"/>
      <c r="BT43" s="257"/>
      <c r="BU43" s="257"/>
      <c r="BV43" s="257"/>
      <c r="BW43" s="257"/>
      <c r="BX43" s="257"/>
      <c r="BY43" s="257"/>
      <c r="BZ43" s="257"/>
      <c r="CA43" s="257"/>
      <c r="CB43" s="257"/>
      <c r="CC43" s="257"/>
      <c r="CD43" s="257"/>
      <c r="CE43" s="257"/>
      <c r="CF43" s="257"/>
      <c r="CG43" s="257"/>
      <c r="CH43"/>
      <c r="CI43"/>
      <c r="CJ43"/>
      <c r="CK43"/>
    </row>
    <row r="44" spans="1:89" ht="33.75" hidden="1">
      <c r="A44" s="171" t="s">
        <v>281</v>
      </c>
      <c r="B44" s="47">
        <f>IFERROR(INDEX('اطلاعات انشعابات شرکتها'!A:BB,MATCH(A44,'اطلاعات انشعابات شرکتها'!A:A,0),MATCH(B$1,'اطلاعات انشعابات شرکتها'!$1:$1,0)),0)</f>
        <v>149</v>
      </c>
      <c r="C44" s="48">
        <f>IFERROR(INDEX('اطلاعات انشعابات شرکتها'!A:BB,MATCH(A44,'اطلاعات انشعابات شرکتها'!A:A,0),MATCH(C$1,'اطلاعات انشعابات شرکتها'!$1:$1,0)),0)</f>
        <v>0</v>
      </c>
      <c r="D44" s="45"/>
      <c r="E44" s="171">
        <v>4</v>
      </c>
      <c r="F44" s="170">
        <v>98</v>
      </c>
      <c r="G44" s="188" t="str">
        <f t="shared" si="0"/>
        <v>98/4</v>
      </c>
      <c r="H44" s="188" t="str">
        <f>IFERROR(INDEX('اطلاعات دوره'!A:Z,MATCH(G44,'اطلاعات دوره'!C:C,0),MATCH(H$1,'اطلاعات دوره'!$1:$1,0)),0)</f>
        <v>98/10/01</v>
      </c>
      <c r="I44" s="188" t="str">
        <f>IFERROR(INDEX('اطلاعات دوره'!A:Z,MATCH(G44,'اطلاعات دوره'!C:C,0),MATCH(I$1,'اطلاعات دوره'!$1:$1,0)),0)</f>
        <v>98/12/29</v>
      </c>
      <c r="J44" s="188">
        <f>IFERROR(INDEX('اطلاعات دوره'!A:Z,MATCH(G44,'اطلاعات دوره'!C:C,0),MATCH(J$1,'اطلاعات دوره'!$1:$1,0)),0)</f>
        <v>89</v>
      </c>
      <c r="K44" s="265"/>
      <c r="L44" s="188" t="str">
        <f>IFERROR(INDEX('اطلاعات دوره'!A:Z,MATCH(G44,'اطلاعات دوره'!C:C,0)-1,MATCH("عنوان",'اطلاعات دوره'!$1:$1,0)),"---")</f>
        <v>98/3</v>
      </c>
      <c r="M44" s="188" t="str">
        <f t="shared" si="1"/>
        <v>مطلق کاران شرق-98/3</v>
      </c>
      <c r="N44" s="188" t="str">
        <f t="shared" si="2"/>
        <v>مطلق کاران شرق-98/4</v>
      </c>
      <c r="O44" s="265"/>
      <c r="P44" s="188" t="str">
        <f>IFERROR(INDEX('اطلاعات انشعابات شرکتها'!A:BB,MATCH(A44,'اطلاعات انشعابات شرکتها'!A:A,0),MATCH(P$1,'اطلاعات انشعابات شرکتها'!$1:$1,0)),0)</f>
        <v>غیر دیماندی</v>
      </c>
      <c r="Q44" s="188">
        <f>IFERROR(INDEX('اطلاعات انشعابات شرکتها'!A:BB,MATCH(A44,'اطلاعات انشعابات شرکتها'!A:A,0),MATCH(Q$1,'اطلاعات انشعابات شرکتها'!$1:$1,0)),0)</f>
        <v>19</v>
      </c>
      <c r="R44" s="188" t="str">
        <f>IFERROR(INDEX('اطلاعات انشعابات شرکتها'!A:BB,MATCH(A44,'اطلاعات انشعابات شرکتها'!A:A,0),MATCH(R$1,'اطلاعات انشعابات شرکتها'!$1:$1,0)),0)</f>
        <v>1</v>
      </c>
      <c r="S44" s="265"/>
      <c r="T44" s="188">
        <f>IFERROR(INDEX('قرائت کنتور'!A:AZ,MATCH(A44&amp;"-"&amp;T$1,'قرائت کنتور'!B:B,0),MATCH(G44,'قرائت کنتور'!$1:$1,0)),0)</f>
        <v>0</v>
      </c>
      <c r="U44" s="188">
        <f>IFERROR(INDEX('قرائت کنتور'!A:AZ,MATCH(A44&amp;"-"&amp;U$1,'قرائت کنتور'!B:B,0),MATCH(L44,'قرائت کنتور'!$1:$1,0)),0)</f>
        <v>3275</v>
      </c>
      <c r="V44" s="188">
        <f>IFERROR(INDEX('قرائت کنتور'!A:AZ,MATCH(A44&amp;"-"&amp;U$1,'قرائت کنتور'!B:B,0),MATCH(G44,'قرائت کنتور'!$1:$1,0)),0)</f>
        <v>3565</v>
      </c>
      <c r="W44" s="188">
        <f>IFERROR(INDEX('قرائت کنتور'!A:AZ,MATCH(A44&amp;"-"&amp;W$1,'قرائت کنتور'!B:B,0),MATCH(L44,'قرائت کنتور'!$1:$1,0)),0)</f>
        <v>18665</v>
      </c>
      <c r="X44" s="188">
        <f>IFERROR(INDEX('قرائت کنتور'!A:AZ,MATCH(A44&amp;"-"&amp;W$1,'قرائت کنتور'!B:B,0),MATCH(G44,'قرائت کنتور'!$1:$1,0)),0)</f>
        <v>19769</v>
      </c>
      <c r="Y44" s="188">
        <f>IFERROR(INDEX('قرائت کنتور'!A:AZ,MATCH(A44&amp;"-"&amp;Y$1,'قرائت کنتور'!B:B,0),MATCH(L44,'قرائت کنتور'!$1:$1,0)),0)</f>
        <v>1822</v>
      </c>
      <c r="Z44" s="188">
        <f>IFERROR(INDEX('قرائت کنتور'!A:AZ,MATCH(A44&amp;"-"&amp;Y$1,'قرائت کنتور'!B:B,0),MATCH(G44,'قرائت کنتور'!$1:$1,0)),0)</f>
        <v>2094</v>
      </c>
      <c r="AA44" s="188">
        <f>IFERROR(INDEX('قرائت کنتور'!A:AZ,MATCH(A44&amp;"-"&amp;AA$1,'قرائت کنتور'!B:B,0),MATCH(L44,'قرائت کنتور'!$1:$1,0)),0)</f>
        <v>23223</v>
      </c>
      <c r="AB44" s="188">
        <f>IFERROR(INDEX('قرائت کنتور'!A:AZ,MATCH(A44&amp;"-"&amp;AA$1,'قرائت کنتور'!B:B,0),MATCH(G44,'قرائت کنتور'!$1:$1,0)),0)</f>
        <v>25814</v>
      </c>
      <c r="AC44" s="265"/>
      <c r="AD44" s="188">
        <f t="shared" si="3"/>
        <v>290</v>
      </c>
      <c r="AE44" s="188">
        <f t="shared" si="4"/>
        <v>1104</v>
      </c>
      <c r="AF44" s="188">
        <f t="shared" si="5"/>
        <v>272</v>
      </c>
      <c r="AG44" s="188">
        <f t="shared" si="6"/>
        <v>2591</v>
      </c>
      <c r="AH44" s="188">
        <f t="shared" si="7"/>
        <v>1666</v>
      </c>
      <c r="AI44" s="188">
        <f t="shared" si="8"/>
        <v>0</v>
      </c>
      <c r="AJ44" s="188" t="str">
        <f t="shared" si="9"/>
        <v>0</v>
      </c>
      <c r="AK44" s="265"/>
      <c r="AL44" s="254">
        <f t="shared" si="10"/>
        <v>0.54083962612100234</v>
      </c>
      <c r="AM44" s="254">
        <f t="shared" si="11"/>
        <v>0.66407925109881383</v>
      </c>
      <c r="AN44" s="265"/>
      <c r="AO44" s="188">
        <f>IFERROR(INDEX('تعرفه ها'!A:Z,MATCH(P44&amp;"-"&amp;AO$1,'تعرفه ها'!C:C,0),MATCH(F44,'تعرفه ها'!$2:$2,0),1),"---")</f>
        <v>1115</v>
      </c>
      <c r="AP44" s="188">
        <f>IFERROR(INDEX('تعرفه ها'!A:Z,MATCH(P44&amp;"-"&amp;AP$1,'تعرفه ها'!C:C,0),MATCH(F44,'تعرفه ها'!$2:$2,0),1),"---")</f>
        <v>558</v>
      </c>
      <c r="AQ44" s="188">
        <f>IFERROR(INDEX('تعرفه ها'!A:Z,MATCH(P44&amp;"-"&amp;AQ$1,'تعرفه ها'!C:C,0),MATCH(F44,'تعرفه ها'!$2:$2,0),1),"---")</f>
        <v>279</v>
      </c>
      <c r="AR44" s="188">
        <f>IFERROR(INDEX('تعرفه ها'!A:Z,MATCH(P44&amp;"-"&amp;AR$1,'تعرفه ها'!C:C,0),MATCH(F44,'تعرفه ها'!$2:$2,0),1),"---")</f>
        <v>550</v>
      </c>
      <c r="AS44" s="265"/>
      <c r="AT44" s="415">
        <f t="shared" si="12"/>
        <v>323350</v>
      </c>
      <c r="AU44" s="415">
        <f t="shared" si="13"/>
        <v>616032</v>
      </c>
      <c r="AV44" s="415">
        <f t="shared" si="14"/>
        <v>75888</v>
      </c>
      <c r="AW44" s="415">
        <f t="shared" si="15"/>
        <v>1425050</v>
      </c>
      <c r="AX44" s="415">
        <f t="shared" si="16"/>
        <v>2440320</v>
      </c>
      <c r="AY44" s="415">
        <f>IFERROR(AH44*INDEX('تعرفه ها'!A:Z,MATCH("عوارض برق به ازاء هر کیلووات",'تعرفه ها'!$C:$C,0),MATCH(F44,'تعرفه ها'!$2:$2,0)),"---")</f>
        <v>83300</v>
      </c>
      <c r="AZ44" s="415">
        <f t="shared" si="17"/>
        <v>674220</v>
      </c>
      <c r="BA44" s="415">
        <f>IFERROR(ROUND(((AX44+AY44+AZ44)*INDEX('تعرفه ها'!A:Z,MATCH("هزینه نگهداری و تعمیرات شبکه برق",'تعرفه ها'!$C:$C,0),MATCH(F44,'تعرفه ها'!$2:$2,0))/100),0),"---")</f>
        <v>319784</v>
      </c>
      <c r="BB44" s="415">
        <f>IFERROR(IF(P44="دیماندی",ROUND(AJ44*INDEX('تعرفه ها'!A:Z,MATCH(BB$1,'تعرفه ها'!$C:$C,0),MATCH(F44,'تعرفه ها'!$2:$2,0))*J44/30,0),0),"---")</f>
        <v>0</v>
      </c>
      <c r="BC44" s="415"/>
      <c r="BD44" s="54">
        <f>IFERROR(IF(INDEX('اطلاعات دوره'!A:Z,MATCH(G44,'اطلاعات دوره'!C:C,0),MATCH("برق",'اطلاعات دوره'!$1:$1,0))="دارد",ROUND(AX44*INDEX('تعرفه ها'!A:Z,MATCH("پیک فصلی برق",'تعرفه ها'!$C:$C,0),MATCH(F44,'تعرفه ها'!$2:$2,0))/100,0),0),"---")</f>
        <v>0</v>
      </c>
      <c r="BE44" s="415">
        <f>IFERROR(ROUND(((AX44+AY44+AZ44+BA44+BB44+BC44+BD44)*INDEX('تعرفه ها'!A:Z,MATCH("مالیات برق",'تعرفه ها'!$C:$C,0),MATCH(F44,'تعرفه ها'!$2:$2,0))/100),0),"---")</f>
        <v>0</v>
      </c>
      <c r="BF44" s="415">
        <f t="shared" si="18"/>
        <v>3517624</v>
      </c>
      <c r="BG44" s="415">
        <v>5951000</v>
      </c>
      <c r="BH44" s="415">
        <f t="shared" si="19"/>
        <v>9468624</v>
      </c>
      <c r="BI44" s="54">
        <f t="shared" si="20"/>
        <v>624</v>
      </c>
      <c r="BJ44" s="55">
        <f t="shared" si="21"/>
        <v>9468000</v>
      </c>
      <c r="BK44" s="262"/>
      <c r="BL44" s="183" t="str">
        <f>IFERROR(IF(INDEX(پرداخت!A:AZ,MATCH(A44&amp;" - "&amp;"برق",پرداخت!$B:$B,0),MATCH(G44,پرداخت!$1:$1,0))="نشده","نشده","شده"),"---")</f>
        <v>نشده</v>
      </c>
      <c r="BN44" s="257"/>
      <c r="BO44" s="257"/>
      <c r="BP44" s="257"/>
      <c r="BQ44" s="257"/>
      <c r="BR44" s="257"/>
      <c r="BS44" s="257"/>
      <c r="BT44" s="257"/>
      <c r="BU44" s="257"/>
      <c r="BV44" s="257"/>
      <c r="BW44" s="257"/>
      <c r="BX44" s="257"/>
      <c r="BY44" s="257"/>
      <c r="BZ44" s="257"/>
      <c r="CA44" s="257"/>
      <c r="CB44" s="257"/>
      <c r="CC44" s="257"/>
      <c r="CD44" s="257"/>
      <c r="CE44" s="257"/>
      <c r="CF44" s="257"/>
      <c r="CG44" s="257"/>
      <c r="CH44"/>
      <c r="CI44"/>
      <c r="CJ44"/>
      <c r="CK44"/>
    </row>
    <row r="45" spans="1:89" ht="33.75" hidden="1">
      <c r="A45" s="171" t="s">
        <v>282</v>
      </c>
      <c r="B45" s="47">
        <f>IFERROR(INDEX('اطلاعات انشعابات شرکتها'!A:BB,MATCH(A45,'اطلاعات انشعابات شرکتها'!A:A,0),MATCH(B$1,'اطلاعات انشعابات شرکتها'!$1:$1,0)),0)</f>
        <v>150</v>
      </c>
      <c r="C45" s="48">
        <f>IFERROR(INDEX('اطلاعات انشعابات شرکتها'!A:BB,MATCH(A45,'اطلاعات انشعابات شرکتها'!A:A,0),MATCH(C$1,'اطلاعات انشعابات شرکتها'!$1:$1,0)),0)</f>
        <v>0</v>
      </c>
      <c r="D45" s="45"/>
      <c r="E45" s="171">
        <v>4</v>
      </c>
      <c r="F45" s="170">
        <v>98</v>
      </c>
      <c r="G45" s="188" t="str">
        <f t="shared" si="0"/>
        <v>98/4</v>
      </c>
      <c r="H45" s="188" t="str">
        <f>IFERROR(INDEX('اطلاعات دوره'!A:Z,MATCH(G45,'اطلاعات دوره'!C:C,0),MATCH(H$1,'اطلاعات دوره'!$1:$1,0)),0)</f>
        <v>98/10/01</v>
      </c>
      <c r="I45" s="188" t="str">
        <f>IFERROR(INDEX('اطلاعات دوره'!A:Z,MATCH(G45,'اطلاعات دوره'!C:C,0),MATCH(I$1,'اطلاعات دوره'!$1:$1,0)),0)</f>
        <v>98/12/29</v>
      </c>
      <c r="J45" s="188">
        <f>IFERROR(INDEX('اطلاعات دوره'!A:Z,MATCH(G45,'اطلاعات دوره'!C:C,0),MATCH(J$1,'اطلاعات دوره'!$1:$1,0)),0)</f>
        <v>89</v>
      </c>
      <c r="K45" s="265"/>
      <c r="L45" s="188" t="str">
        <f>IFERROR(INDEX('اطلاعات دوره'!A:Z,MATCH(G45,'اطلاعات دوره'!C:C,0)-1,MATCH("عنوان",'اطلاعات دوره'!$1:$1,0)),"---")</f>
        <v>98/3</v>
      </c>
      <c r="M45" s="188" t="str">
        <f t="shared" si="1"/>
        <v>مهندسی زرین سامانه شرق-98/3</v>
      </c>
      <c r="N45" s="188" t="str">
        <f t="shared" si="2"/>
        <v>مهندسی زرین سامانه شرق-98/4</v>
      </c>
      <c r="O45" s="265"/>
      <c r="P45" s="188" t="str">
        <f>IFERROR(INDEX('اطلاعات انشعابات شرکتها'!A:BB,MATCH(A45,'اطلاعات انشعابات شرکتها'!A:A,0),MATCH(P$1,'اطلاعات انشعابات شرکتها'!$1:$1,0)),0)</f>
        <v>غیر دیماندی</v>
      </c>
      <c r="Q45" s="188">
        <f>IFERROR(INDEX('اطلاعات انشعابات شرکتها'!A:BB,MATCH(A45,'اطلاعات انشعابات شرکتها'!A:A,0),MATCH(Q$1,'اطلاعات انشعابات شرکتها'!$1:$1,0)),0)</f>
        <v>19</v>
      </c>
      <c r="R45" s="188" t="str">
        <f>IFERROR(INDEX('اطلاعات انشعابات شرکتها'!A:BB,MATCH(A45,'اطلاعات انشعابات شرکتها'!A:A,0),MATCH(R$1,'اطلاعات انشعابات شرکتها'!$1:$1,0)),0)</f>
        <v>1</v>
      </c>
      <c r="S45" s="265"/>
      <c r="T45" s="188">
        <f>IFERROR(INDEX('قرائت کنتور'!A:AZ,MATCH(A45&amp;"-"&amp;T$1,'قرائت کنتور'!B:B,0),MATCH(G45,'قرائت کنتور'!$1:$1,0)),0)</f>
        <v>2</v>
      </c>
      <c r="U45" s="188">
        <f>IFERROR(INDEX('قرائت کنتور'!A:AZ,MATCH(A45&amp;"-"&amp;U$1,'قرائت کنتور'!B:B,0),MATCH(L45,'قرائت کنتور'!$1:$1,0)),0)</f>
        <v>1804</v>
      </c>
      <c r="V45" s="188">
        <f>IFERROR(INDEX('قرائت کنتور'!A:AZ,MATCH(A45&amp;"-"&amp;U$1,'قرائت کنتور'!B:B,0),MATCH(G45,'قرائت کنتور'!$1:$1,0)),0)</f>
        <v>1993</v>
      </c>
      <c r="W45" s="188">
        <f>IFERROR(INDEX('قرائت کنتور'!A:AZ,MATCH(A45&amp;"-"&amp;W$1,'قرائت کنتور'!B:B,0),MATCH(L45,'قرائت کنتور'!$1:$1,0)),0)</f>
        <v>126</v>
      </c>
      <c r="X45" s="188">
        <f>IFERROR(INDEX('قرائت کنتور'!A:AZ,MATCH(A45&amp;"-"&amp;W$1,'قرائت کنتور'!B:B,0),MATCH(G45,'قرائت کنتور'!$1:$1,0)),0)</f>
        <v>130</v>
      </c>
      <c r="Y45" s="188">
        <f>IFERROR(INDEX('قرائت کنتور'!A:AZ,MATCH(A45&amp;"-"&amp;Y$1,'قرائت کنتور'!B:B,0),MATCH(L45,'قرائت کنتور'!$1:$1,0)),0)</f>
        <v>168</v>
      </c>
      <c r="Z45" s="188">
        <f>IFERROR(INDEX('قرائت کنتور'!A:AZ,MATCH(A45&amp;"-"&amp;Y$1,'قرائت کنتور'!B:B,0),MATCH(G45,'قرائت کنتور'!$1:$1,0)),0)</f>
        <v>171</v>
      </c>
      <c r="AA45" s="188">
        <f>IFERROR(INDEX('قرائت کنتور'!A:AZ,MATCH(A45&amp;"-"&amp;AA$1,'قرائت کنتور'!B:B,0),MATCH(L45,'قرائت کنتور'!$1:$1,0)),0)</f>
        <v>580</v>
      </c>
      <c r="AB45" s="188">
        <f>IFERROR(INDEX('قرائت کنتور'!A:AZ,MATCH(A45&amp;"-"&amp;AA$1,'قرائت کنتور'!B:B,0),MATCH(G45,'قرائت کنتور'!$1:$1,0)),0)</f>
        <v>658</v>
      </c>
      <c r="AC45" s="265"/>
      <c r="AD45" s="188">
        <f t="shared" si="3"/>
        <v>189</v>
      </c>
      <c r="AE45" s="188">
        <f t="shared" si="4"/>
        <v>4</v>
      </c>
      <c r="AF45" s="188">
        <f t="shared" si="5"/>
        <v>3</v>
      </c>
      <c r="AG45" s="188">
        <f t="shared" si="6"/>
        <v>78</v>
      </c>
      <c r="AH45" s="188">
        <f t="shared" si="7"/>
        <v>196</v>
      </c>
      <c r="AI45" s="188">
        <f t="shared" si="8"/>
        <v>2</v>
      </c>
      <c r="AJ45" s="188" t="str">
        <f t="shared" si="9"/>
        <v>0</v>
      </c>
      <c r="AK45" s="265"/>
      <c r="AL45" s="254">
        <f t="shared" si="10"/>
        <v>0.92912910775435531</v>
      </c>
      <c r="AM45" s="254" t="str">
        <f t="shared" si="11"/>
        <v>0</v>
      </c>
      <c r="AN45" s="265"/>
      <c r="AO45" s="188">
        <f>IFERROR(INDEX('تعرفه ها'!A:Z,MATCH(P45&amp;"-"&amp;AO$1,'تعرفه ها'!C:C,0),MATCH(F45,'تعرفه ها'!$2:$2,0),1),"---")</f>
        <v>1115</v>
      </c>
      <c r="AP45" s="188">
        <f>IFERROR(INDEX('تعرفه ها'!A:Z,MATCH(P45&amp;"-"&amp;AP$1,'تعرفه ها'!C:C,0),MATCH(F45,'تعرفه ها'!$2:$2,0),1),"---")</f>
        <v>558</v>
      </c>
      <c r="AQ45" s="188">
        <f>IFERROR(INDEX('تعرفه ها'!A:Z,MATCH(P45&amp;"-"&amp;AQ$1,'تعرفه ها'!C:C,0),MATCH(F45,'تعرفه ها'!$2:$2,0),1),"---")</f>
        <v>279</v>
      </c>
      <c r="AR45" s="188">
        <f>IFERROR(INDEX('تعرفه ها'!A:Z,MATCH(P45&amp;"-"&amp;AR$1,'تعرفه ها'!C:C,0),MATCH(F45,'تعرفه ها'!$2:$2,0),1),"---")</f>
        <v>550</v>
      </c>
      <c r="AS45" s="265"/>
      <c r="AT45" s="415">
        <f t="shared" si="12"/>
        <v>210735</v>
      </c>
      <c r="AU45" s="415">
        <f t="shared" si="13"/>
        <v>2232</v>
      </c>
      <c r="AV45" s="415">
        <f t="shared" si="14"/>
        <v>837</v>
      </c>
      <c r="AW45" s="415">
        <f t="shared" si="15"/>
        <v>42900</v>
      </c>
      <c r="AX45" s="415">
        <f t="shared" si="16"/>
        <v>256704</v>
      </c>
      <c r="AY45" s="415">
        <f>IFERROR(AH45*INDEX('تعرفه ها'!A:Z,MATCH("عوارض برق به ازاء هر کیلووات",'تعرفه ها'!$C:$C,0),MATCH(F45,'تعرفه ها'!$2:$2,0)),"---")</f>
        <v>9800</v>
      </c>
      <c r="AZ45" s="415">
        <f t="shared" si="17"/>
        <v>0</v>
      </c>
      <c r="BA45" s="415">
        <f>IFERROR(ROUND(((AX45+AY45+AZ45)*INDEX('تعرفه ها'!A:Z,MATCH("هزینه نگهداری و تعمیرات شبکه برق",'تعرفه ها'!$C:$C,0),MATCH(F45,'تعرفه ها'!$2:$2,0))/100),0),"---")</f>
        <v>26650</v>
      </c>
      <c r="BB45" s="415">
        <f>IFERROR(IF(P45="دیماندی",ROUND(AJ45*INDEX('تعرفه ها'!A:Z,MATCH(BB$1,'تعرفه ها'!$C:$C,0),MATCH(F45,'تعرفه ها'!$2:$2,0))*J45/30,0),0),"---")</f>
        <v>0</v>
      </c>
      <c r="BC45" s="415"/>
      <c r="BD45" s="54">
        <f>IFERROR(IF(INDEX('اطلاعات دوره'!A:Z,MATCH(G45,'اطلاعات دوره'!C:C,0),MATCH("برق",'اطلاعات دوره'!$1:$1,0))="دارد",ROUND(AX45*INDEX('تعرفه ها'!A:Z,MATCH("پیک فصلی برق",'تعرفه ها'!$C:$C,0),MATCH(F45,'تعرفه ها'!$2:$2,0))/100,0),0),"---")</f>
        <v>0</v>
      </c>
      <c r="BE45" s="415">
        <f>IFERROR(ROUND(((AX45+AY45+AZ45+BA45+BB45+BC45+BD45)*INDEX('تعرفه ها'!A:Z,MATCH("مالیات برق",'تعرفه ها'!$C:$C,0),MATCH(F45,'تعرفه ها'!$2:$2,0))/100),0),"---")</f>
        <v>0</v>
      </c>
      <c r="BF45" s="415">
        <f t="shared" si="18"/>
        <v>293154</v>
      </c>
      <c r="BG45" s="415">
        <v>1234000</v>
      </c>
      <c r="BH45" s="415">
        <f t="shared" si="19"/>
        <v>1527154</v>
      </c>
      <c r="BI45" s="54">
        <f t="shared" si="20"/>
        <v>154</v>
      </c>
      <c r="BJ45" s="55">
        <f t="shared" si="21"/>
        <v>1527000</v>
      </c>
      <c r="BK45" s="262"/>
      <c r="BL45" s="183" t="str">
        <f>IFERROR(IF(INDEX(پرداخت!A:AZ,MATCH(A45&amp;" - "&amp;"برق",پرداخت!$B:$B,0),MATCH(G45,پرداخت!$1:$1,0))="نشده","نشده","شده"),"---")</f>
        <v>نشده</v>
      </c>
      <c r="BN45" s="257"/>
      <c r="BO45" s="257"/>
      <c r="BP45" s="257"/>
      <c r="BQ45" s="257"/>
      <c r="BR45" s="257"/>
      <c r="BS45" s="257"/>
      <c r="BT45" s="257"/>
      <c r="BU45" s="257"/>
      <c r="BV45" s="257"/>
      <c r="BW45" s="257"/>
      <c r="BX45" s="257"/>
      <c r="BY45" s="257"/>
      <c r="BZ45" s="257"/>
      <c r="CA45" s="257"/>
      <c r="CB45" s="257"/>
      <c r="CC45" s="257"/>
      <c r="CD45" s="257"/>
      <c r="CE45" s="257"/>
      <c r="CF45" s="257"/>
      <c r="CG45" s="257"/>
      <c r="CH45"/>
      <c r="CI45"/>
      <c r="CJ45"/>
      <c r="CK45"/>
    </row>
    <row r="46" spans="1:89" ht="33.75" hidden="1">
      <c r="A46" s="171" t="s">
        <v>283</v>
      </c>
      <c r="B46" s="47">
        <f>IFERROR(INDEX('اطلاعات انشعابات شرکتها'!A:BB,MATCH(A46,'اطلاعات انشعابات شرکتها'!A:A,0),MATCH(B$1,'اطلاعات انشعابات شرکتها'!$1:$1,0)),0)</f>
        <v>151</v>
      </c>
      <c r="C46" s="48">
        <f>IFERROR(INDEX('اطلاعات انشعابات شرکتها'!A:BB,MATCH(A46,'اطلاعات انشعابات شرکتها'!A:A,0),MATCH(C$1,'اطلاعات انشعابات شرکتها'!$1:$1,0)),0)</f>
        <v>0</v>
      </c>
      <c r="D46" s="45"/>
      <c r="E46" s="171">
        <v>4</v>
      </c>
      <c r="F46" s="170">
        <v>98</v>
      </c>
      <c r="G46" s="188" t="str">
        <f t="shared" si="0"/>
        <v>98/4</v>
      </c>
      <c r="H46" s="188" t="str">
        <f>IFERROR(INDEX('اطلاعات دوره'!A:Z,MATCH(G46,'اطلاعات دوره'!C:C,0),MATCH(H$1,'اطلاعات دوره'!$1:$1,0)),0)</f>
        <v>98/10/01</v>
      </c>
      <c r="I46" s="188" t="str">
        <f>IFERROR(INDEX('اطلاعات دوره'!A:Z,MATCH(G46,'اطلاعات دوره'!C:C,0),MATCH(I$1,'اطلاعات دوره'!$1:$1,0)),0)</f>
        <v>98/12/29</v>
      </c>
      <c r="J46" s="188">
        <f>IFERROR(INDEX('اطلاعات دوره'!A:Z,MATCH(G46,'اطلاعات دوره'!C:C,0),MATCH(J$1,'اطلاعات دوره'!$1:$1,0)),0)</f>
        <v>89</v>
      </c>
      <c r="K46" s="265"/>
      <c r="L46" s="188" t="str">
        <f>IFERROR(INDEX('اطلاعات دوره'!A:Z,MATCH(G46,'اطلاعات دوره'!C:C,0)-1,MATCH("عنوان",'اطلاعات دوره'!$1:$1,0)),"---")</f>
        <v>98/3</v>
      </c>
      <c r="M46" s="188" t="str">
        <f t="shared" si="1"/>
        <v>مهندسی ماشین های دوار خاور طوس-98/3</v>
      </c>
      <c r="N46" s="188" t="str">
        <f t="shared" si="2"/>
        <v>مهندسی ماشین های دوار خاور طوس-98/4</v>
      </c>
      <c r="O46" s="265"/>
      <c r="P46" s="188" t="str">
        <f>IFERROR(INDEX('اطلاعات انشعابات شرکتها'!A:BB,MATCH(A46,'اطلاعات انشعابات شرکتها'!A:A,0),MATCH(P$1,'اطلاعات انشعابات شرکتها'!$1:$1,0)),0)</f>
        <v>دیماندی</v>
      </c>
      <c r="Q46" s="188">
        <f>IFERROR(INDEX('اطلاعات انشعابات شرکتها'!A:BB,MATCH(A46,'اطلاعات انشعابات شرکتها'!A:A,0),MATCH(Q$1,'اطلاعات انشعابات شرکتها'!$1:$1,0)),0)</f>
        <v>59</v>
      </c>
      <c r="R46" s="188" t="str">
        <f>IFERROR(INDEX('اطلاعات انشعابات شرکتها'!A:BB,MATCH(A46,'اطلاعات انشعابات شرکتها'!A:A,0),MATCH(R$1,'اطلاعات انشعابات شرکتها'!$1:$1,0)),0)</f>
        <v>40</v>
      </c>
      <c r="S46" s="265"/>
      <c r="T46" s="188">
        <f>IFERROR(INDEX('قرائت کنتور'!A:AZ,MATCH(A46&amp;"-"&amp;T$1,'قرائت کنتور'!B:B,0),MATCH(G46,'قرائت کنتور'!$1:$1,0)),0)</f>
        <v>0</v>
      </c>
      <c r="U46" s="188">
        <f>IFERROR(INDEX('قرائت کنتور'!A:AZ,MATCH(A46&amp;"-"&amp;U$1,'قرائت کنتور'!B:B,0),MATCH(L46,'قرائت کنتور'!$1:$1,0)),0)</f>
        <v>209</v>
      </c>
      <c r="V46" s="188">
        <f>IFERROR(INDEX('قرائت کنتور'!A:AZ,MATCH(A46&amp;"-"&amp;U$1,'قرائت کنتور'!B:B,0),MATCH(G46,'قرائت کنتور'!$1:$1,0)),0)</f>
        <v>220</v>
      </c>
      <c r="W46" s="188">
        <f>IFERROR(INDEX('قرائت کنتور'!A:AZ,MATCH(A46&amp;"-"&amp;W$1,'قرائت کنتور'!B:B,0),MATCH(L46,'قرائت کنتور'!$1:$1,0)),0)</f>
        <v>1478</v>
      </c>
      <c r="X46" s="188">
        <f>IFERROR(INDEX('قرائت کنتور'!A:AZ,MATCH(A46&amp;"-"&amp;W$1,'قرائت کنتور'!B:B,0),MATCH(G46,'قرائت کنتور'!$1:$1,0)),0)</f>
        <v>1536</v>
      </c>
      <c r="Y46" s="188">
        <f>IFERROR(INDEX('قرائت کنتور'!A:AZ,MATCH(A46&amp;"-"&amp;Y$1,'قرائت کنتور'!B:B,0),MATCH(L46,'قرائت کنتور'!$1:$1,0)),0)</f>
        <v>186</v>
      </c>
      <c r="Z46" s="188">
        <f>IFERROR(INDEX('قرائت کنتور'!A:AZ,MATCH(A46&amp;"-"&amp;Y$1,'قرائت کنتور'!B:B,0),MATCH(G46,'قرائت کنتور'!$1:$1,0)),0)</f>
        <v>195</v>
      </c>
      <c r="AA46" s="188">
        <f>IFERROR(INDEX('قرائت کنتور'!A:AZ,MATCH(A46&amp;"-"&amp;AA$1,'قرائت کنتور'!B:B,0),MATCH(L46,'قرائت کنتور'!$1:$1,0)),0)</f>
        <v>350</v>
      </c>
      <c r="AB46" s="188">
        <f>IFERROR(INDEX('قرائت کنتور'!A:AZ,MATCH(A46&amp;"-"&amp;AA$1,'قرائت کنتور'!B:B,0),MATCH(G46,'قرائت کنتور'!$1:$1,0)),0)</f>
        <v>398</v>
      </c>
      <c r="AC46" s="265"/>
      <c r="AD46" s="188">
        <f t="shared" si="3"/>
        <v>440</v>
      </c>
      <c r="AE46" s="188">
        <f t="shared" si="4"/>
        <v>2320</v>
      </c>
      <c r="AF46" s="188">
        <f t="shared" si="5"/>
        <v>360</v>
      </c>
      <c r="AG46" s="188">
        <f t="shared" si="6"/>
        <v>1920</v>
      </c>
      <c r="AH46" s="188">
        <f t="shared" si="7"/>
        <v>3120</v>
      </c>
      <c r="AI46" s="188">
        <f t="shared" si="8"/>
        <v>0</v>
      </c>
      <c r="AJ46" s="188">
        <f t="shared" si="9"/>
        <v>53.1</v>
      </c>
      <c r="AK46" s="265"/>
      <c r="AL46" s="254">
        <f t="shared" si="10"/>
        <v>0.85165831670454395</v>
      </c>
      <c r="AM46" s="254">
        <f t="shared" si="11"/>
        <v>5.6761828478951726E-2</v>
      </c>
      <c r="AN46" s="265"/>
      <c r="AO46" s="188">
        <f>IFERROR(INDEX('تعرفه ها'!A:Z,MATCH(P46&amp;"-"&amp;AO$1,'تعرفه ها'!C:C,0),MATCH(F46,'تعرفه ها'!$2:$2,0),1),"---")</f>
        <v>879</v>
      </c>
      <c r="AP46" s="188">
        <f>IFERROR(INDEX('تعرفه ها'!A:Z,MATCH(P46&amp;"-"&amp;AP$1,'تعرفه ها'!C:C,0),MATCH(F46,'تعرفه ها'!$2:$2,0),1),"---")</f>
        <v>439</v>
      </c>
      <c r="AQ46" s="188">
        <f>IFERROR(INDEX('تعرفه ها'!A:Z,MATCH(P46&amp;"-"&amp;AQ$1,'تعرفه ها'!C:C,0),MATCH(F46,'تعرفه ها'!$2:$2,0),1),"---")</f>
        <v>220</v>
      </c>
      <c r="AR46" s="188">
        <f>IFERROR(INDEX('تعرفه ها'!A:Z,MATCH(P46&amp;"-"&amp;AR$1,'تعرفه ها'!C:C,0),MATCH(F46,'تعرفه ها'!$2:$2,0),1),"---")</f>
        <v>550</v>
      </c>
      <c r="AS46" s="265"/>
      <c r="AT46" s="415">
        <f t="shared" si="12"/>
        <v>386760</v>
      </c>
      <c r="AU46" s="415">
        <f t="shared" si="13"/>
        <v>1018480</v>
      </c>
      <c r="AV46" s="415">
        <f t="shared" si="14"/>
        <v>79200</v>
      </c>
      <c r="AW46" s="415">
        <f t="shared" si="15"/>
        <v>1056000</v>
      </c>
      <c r="AX46" s="415">
        <f t="shared" si="16"/>
        <v>2540440</v>
      </c>
      <c r="AY46" s="415">
        <f>IFERROR(AH46*INDEX('تعرفه ها'!A:Z,MATCH("عوارض برق به ازاء هر کیلووات",'تعرفه ها'!$C:$C,0),MATCH(F46,'تعرفه ها'!$2:$2,0)),"---")</f>
        <v>156000</v>
      </c>
      <c r="AZ46" s="415">
        <f t="shared" si="17"/>
        <v>84260</v>
      </c>
      <c r="BA46" s="415">
        <f>IFERROR(ROUND(((AX46+AY46+AZ46)*INDEX('تعرفه ها'!A:Z,MATCH("هزینه نگهداری و تعمیرات شبکه برق",'تعرفه ها'!$C:$C,0),MATCH(F46,'تعرفه ها'!$2:$2,0))/100),0),"---")</f>
        <v>278070</v>
      </c>
      <c r="BB46" s="415">
        <f>IFERROR(IF(P46="دیماندی",ROUND(AJ46*INDEX('تعرفه ها'!A:Z,MATCH(BB$1,'تعرفه ها'!$C:$C,0),MATCH(F46,'تعرفه ها'!$2:$2,0))*J46/30,0),0),"---")</f>
        <v>4377129</v>
      </c>
      <c r="BC46" s="415"/>
      <c r="BD46" s="54">
        <f>IFERROR(IF(INDEX('اطلاعات دوره'!A:Z,MATCH(G46,'اطلاعات دوره'!C:C,0),MATCH("برق",'اطلاعات دوره'!$1:$1,0))="دارد",ROUND(AX46*INDEX('تعرفه ها'!A:Z,MATCH("پیک فصلی برق",'تعرفه ها'!$C:$C,0),MATCH(F46,'تعرفه ها'!$2:$2,0))/100,0),0),"---")</f>
        <v>0</v>
      </c>
      <c r="BE46" s="415">
        <f>IFERROR(ROUND(((AX46+AY46+AZ46+BA46+BB46+BC46+BD46)*INDEX('تعرفه ها'!A:Z,MATCH("مالیات برق",'تعرفه ها'!$C:$C,0),MATCH(F46,'تعرفه ها'!$2:$2,0))/100),0),"---")</f>
        <v>0</v>
      </c>
      <c r="BF46" s="415">
        <f t="shared" si="18"/>
        <v>7435899</v>
      </c>
      <c r="BG46" s="415">
        <v>4709740</v>
      </c>
      <c r="BH46" s="415">
        <f t="shared" si="19"/>
        <v>12145639</v>
      </c>
      <c r="BI46" s="54">
        <f t="shared" si="20"/>
        <v>639</v>
      </c>
      <c r="BJ46" s="55">
        <f t="shared" si="21"/>
        <v>12145000</v>
      </c>
      <c r="BK46" s="262"/>
      <c r="BL46" s="183" t="str">
        <f>IFERROR(IF(INDEX(پرداخت!A:AZ,MATCH(A46&amp;" - "&amp;"برق",پرداخت!$B:$B,0),MATCH(G46,پرداخت!$1:$1,0))="نشده","نشده","شده"),"---")</f>
        <v>نشده</v>
      </c>
      <c r="BN46" s="257"/>
      <c r="BO46" s="257"/>
      <c r="BP46" s="257"/>
      <c r="BQ46" s="257"/>
      <c r="BR46" s="257"/>
      <c r="BS46" s="257"/>
      <c r="BT46" s="257"/>
      <c r="BU46" s="257"/>
      <c r="BV46" s="257"/>
      <c r="BW46" s="257"/>
      <c r="BX46" s="257"/>
      <c r="BY46" s="257"/>
      <c r="BZ46" s="257"/>
      <c r="CA46" s="257"/>
      <c r="CB46" s="257"/>
      <c r="CC46" s="257"/>
      <c r="CD46" s="257"/>
      <c r="CE46" s="257"/>
      <c r="CF46" s="257"/>
      <c r="CG46" s="257"/>
      <c r="CH46"/>
      <c r="CI46"/>
      <c r="CJ46"/>
      <c r="CK46"/>
    </row>
    <row r="47" spans="1:89" ht="33.75" hidden="1">
      <c r="A47" s="171" t="s">
        <v>297</v>
      </c>
      <c r="B47" s="47">
        <f>IFERROR(INDEX('اطلاعات انشعابات شرکتها'!A:BB,MATCH(A47,'اطلاعات انشعابات شرکتها'!A:A,0),MATCH(B$1,'اطلاعات انشعابات شرکتها'!$1:$1,0)),0)</f>
        <v>152</v>
      </c>
      <c r="C47" s="48">
        <f>IFERROR(INDEX('اطلاعات انشعابات شرکتها'!A:BB,MATCH(A47,'اطلاعات انشعابات شرکتها'!A:A,0),MATCH(C$1,'اطلاعات انشعابات شرکتها'!$1:$1,0)),0)</f>
        <v>0</v>
      </c>
      <c r="D47" s="45"/>
      <c r="E47" s="171">
        <v>4</v>
      </c>
      <c r="F47" s="170">
        <v>98</v>
      </c>
      <c r="G47" s="188" t="str">
        <f t="shared" si="0"/>
        <v>98/4</v>
      </c>
      <c r="H47" s="188" t="str">
        <f>IFERROR(INDEX('اطلاعات دوره'!A:Z,MATCH(G47,'اطلاعات دوره'!C:C,0),MATCH(H$1,'اطلاعات دوره'!$1:$1,0)),0)</f>
        <v>98/10/01</v>
      </c>
      <c r="I47" s="188" t="str">
        <f>IFERROR(INDEX('اطلاعات دوره'!A:Z,MATCH(G47,'اطلاعات دوره'!C:C,0),MATCH(I$1,'اطلاعات دوره'!$1:$1,0)),0)</f>
        <v>98/12/29</v>
      </c>
      <c r="J47" s="188">
        <f>IFERROR(INDEX('اطلاعات دوره'!A:Z,MATCH(G47,'اطلاعات دوره'!C:C,0),MATCH(J$1,'اطلاعات دوره'!$1:$1,0)),0)</f>
        <v>89</v>
      </c>
      <c r="K47" s="265"/>
      <c r="L47" s="188" t="str">
        <f>IFERROR(INDEX('اطلاعات دوره'!A:Z,MATCH(G47,'اطلاعات دوره'!C:C,0)-1,MATCH("عنوان",'اطلاعات دوره'!$1:$1,0)),"---")</f>
        <v>98/3</v>
      </c>
      <c r="M47" s="188" t="str">
        <f t="shared" si="1"/>
        <v>موسسه علوم و صنایع غذایی (سوله)-98/3</v>
      </c>
      <c r="N47" s="188" t="str">
        <f t="shared" si="2"/>
        <v>موسسه علوم و صنایع غذایی (سوله)-98/4</v>
      </c>
      <c r="O47" s="265"/>
      <c r="P47" s="188" t="str">
        <f>IFERROR(INDEX('اطلاعات انشعابات شرکتها'!A:BB,MATCH(A47,'اطلاعات انشعابات شرکتها'!A:A,0),MATCH(P$1,'اطلاعات انشعابات شرکتها'!$1:$1,0)),0)</f>
        <v>دیماندی</v>
      </c>
      <c r="Q47" s="188">
        <f>IFERROR(INDEX('اطلاعات انشعابات شرکتها'!A:BB,MATCH(A47,'اطلاعات انشعابات شرکتها'!A:A,0),MATCH(Q$1,'اطلاعات انشعابات شرکتها'!$1:$1,0)),0)</f>
        <v>30</v>
      </c>
      <c r="R47" s="188" t="str">
        <f>IFERROR(INDEX('اطلاعات انشعابات شرکتها'!A:BB,MATCH(A47,'اطلاعات انشعابات شرکتها'!A:A,0),MATCH(R$1,'اطلاعات انشعابات شرکتها'!$1:$1,0)),0)</f>
        <v>1</v>
      </c>
      <c r="S47" s="265"/>
      <c r="T47" s="188">
        <f>IFERROR(INDEX('قرائت کنتور'!A:AZ,MATCH(A47&amp;"-"&amp;T$1,'قرائت کنتور'!B:B,0),MATCH(G47,'قرائت کنتور'!$1:$1,0)),0)</f>
        <v>0</v>
      </c>
      <c r="U47" s="188">
        <f>IFERROR(INDEX('قرائت کنتور'!A:AZ,MATCH(A47&amp;"-"&amp;U$1,'قرائت کنتور'!B:B,0),MATCH(L47,'قرائت کنتور'!$1:$1,0)),0)</f>
        <v>2077</v>
      </c>
      <c r="V47" s="188">
        <f>IFERROR(INDEX('قرائت کنتور'!A:AZ,MATCH(A47&amp;"-"&amp;U$1,'قرائت کنتور'!B:B,0),MATCH(G47,'قرائت کنتور'!$1:$1,0)),0)</f>
        <v>2318</v>
      </c>
      <c r="W47" s="188">
        <f>IFERROR(INDEX('قرائت کنتور'!A:AZ,MATCH(A47&amp;"-"&amp;W$1,'قرائت کنتور'!B:B,0),MATCH(L47,'قرائت کنتور'!$1:$1,0)),0)</f>
        <v>8804</v>
      </c>
      <c r="X47" s="188">
        <f>IFERROR(INDEX('قرائت کنتور'!A:AZ,MATCH(A47&amp;"-"&amp;W$1,'قرائت کنتور'!B:B,0),MATCH(G47,'قرائت کنتور'!$1:$1,0)),0)</f>
        <v>9621</v>
      </c>
      <c r="Y47" s="188">
        <f>IFERROR(INDEX('قرائت کنتور'!A:AZ,MATCH(A47&amp;"-"&amp;Y$1,'قرائت کنتور'!B:B,0),MATCH(L47,'قرائت کنتور'!$1:$1,0)),0)</f>
        <v>3282</v>
      </c>
      <c r="Z47" s="188">
        <f>IFERROR(INDEX('قرائت کنتور'!A:AZ,MATCH(A47&amp;"-"&amp;Y$1,'قرائت کنتور'!B:B,0),MATCH(G47,'قرائت کنتور'!$1:$1,0)),0)</f>
        <v>3713</v>
      </c>
      <c r="AA47" s="188">
        <f>IFERROR(INDEX('قرائت کنتور'!A:AZ,MATCH(A47&amp;"-"&amp;AA$1,'قرائت کنتور'!B:B,0),MATCH(L47,'قرائت کنتور'!$1:$1,0)),0)</f>
        <v>7603</v>
      </c>
      <c r="AB47" s="188">
        <f>IFERROR(INDEX('قرائت کنتور'!A:AZ,MATCH(A47&amp;"-"&amp;AA$1,'قرائت کنتور'!B:B,0),MATCH(G47,'قرائت کنتور'!$1:$1,0)),0)</f>
        <v>7857</v>
      </c>
      <c r="AC47" s="265"/>
      <c r="AD47" s="188">
        <f t="shared" si="3"/>
        <v>241</v>
      </c>
      <c r="AE47" s="188">
        <f t="shared" si="4"/>
        <v>817</v>
      </c>
      <c r="AF47" s="188">
        <f t="shared" si="5"/>
        <v>431</v>
      </c>
      <c r="AG47" s="188">
        <f t="shared" si="6"/>
        <v>254</v>
      </c>
      <c r="AH47" s="188">
        <f t="shared" si="7"/>
        <v>1489</v>
      </c>
      <c r="AI47" s="188">
        <f t="shared" si="8"/>
        <v>0</v>
      </c>
      <c r="AJ47" s="188">
        <f t="shared" si="9"/>
        <v>27</v>
      </c>
      <c r="AK47" s="265"/>
      <c r="AL47" s="254">
        <f t="shared" si="10"/>
        <v>0.9857605239508529</v>
      </c>
      <c r="AM47" s="254" t="str">
        <f t="shared" si="11"/>
        <v>0</v>
      </c>
      <c r="AN47" s="265"/>
      <c r="AO47" s="188">
        <f>IFERROR(INDEX('تعرفه ها'!A:Z,MATCH(P47&amp;"-"&amp;AO$1,'تعرفه ها'!C:C,0),MATCH(F47,'تعرفه ها'!$2:$2,0),1),"---")</f>
        <v>879</v>
      </c>
      <c r="AP47" s="188">
        <f>IFERROR(INDEX('تعرفه ها'!A:Z,MATCH(P47&amp;"-"&amp;AP$1,'تعرفه ها'!C:C,0),MATCH(F47,'تعرفه ها'!$2:$2,0),1),"---")</f>
        <v>439</v>
      </c>
      <c r="AQ47" s="188">
        <f>IFERROR(INDEX('تعرفه ها'!A:Z,MATCH(P47&amp;"-"&amp;AQ$1,'تعرفه ها'!C:C,0),MATCH(F47,'تعرفه ها'!$2:$2,0),1),"---")</f>
        <v>220</v>
      </c>
      <c r="AR47" s="188">
        <f>IFERROR(INDEX('تعرفه ها'!A:Z,MATCH(P47&amp;"-"&amp;AR$1,'تعرفه ها'!C:C,0),MATCH(F47,'تعرفه ها'!$2:$2,0),1),"---")</f>
        <v>550</v>
      </c>
      <c r="AS47" s="265"/>
      <c r="AT47" s="415">
        <f t="shared" si="12"/>
        <v>211839</v>
      </c>
      <c r="AU47" s="415">
        <f t="shared" si="13"/>
        <v>358663</v>
      </c>
      <c r="AV47" s="415">
        <f t="shared" si="14"/>
        <v>94820</v>
      </c>
      <c r="AW47" s="415">
        <f t="shared" si="15"/>
        <v>139700</v>
      </c>
      <c r="AX47" s="415">
        <f t="shared" si="16"/>
        <v>805022</v>
      </c>
      <c r="AY47" s="415">
        <f>IFERROR(AH47*INDEX('تعرفه ها'!A:Z,MATCH("عوارض برق به ازاء هر کیلووات",'تعرفه ها'!$C:$C,0),MATCH(F47,'تعرفه ها'!$2:$2,0)),"---")</f>
        <v>74450</v>
      </c>
      <c r="AZ47" s="415">
        <f t="shared" si="17"/>
        <v>0</v>
      </c>
      <c r="BA47" s="415">
        <f>IFERROR(ROUND(((AX47+AY47+AZ47)*INDEX('تعرفه ها'!A:Z,MATCH("هزینه نگهداری و تعمیرات شبکه برق",'تعرفه ها'!$C:$C,0),MATCH(F47,'تعرفه ها'!$2:$2,0))/100),0),"---")</f>
        <v>87947</v>
      </c>
      <c r="BB47" s="415">
        <f>IFERROR(IF(P47="دیماندی",ROUND(AJ47*INDEX('تعرفه ها'!A:Z,MATCH(BB$1,'تعرفه ها'!$C:$C,0),MATCH(F47,'تعرفه ها'!$2:$2,0))*J47/30,0),0),"---")</f>
        <v>2225659</v>
      </c>
      <c r="BC47" s="415"/>
      <c r="BD47" s="54">
        <f>IFERROR(IF(INDEX('اطلاعات دوره'!A:Z,MATCH(G47,'اطلاعات دوره'!C:C,0),MATCH("برق",'اطلاعات دوره'!$1:$1,0))="دارد",ROUND(AX47*INDEX('تعرفه ها'!A:Z,MATCH("پیک فصلی برق",'تعرفه ها'!$C:$C,0),MATCH(F47,'تعرفه ها'!$2:$2,0))/100,0),0),"---")</f>
        <v>0</v>
      </c>
      <c r="BE47" s="415">
        <f>IFERROR(ROUND(((AX47+AY47+AZ47+BA47+BB47+BC47+BD47)*INDEX('تعرفه ها'!A:Z,MATCH("مالیات برق",'تعرفه ها'!$C:$C,0),MATCH(F47,'تعرفه ها'!$2:$2,0))/100),0),"---")</f>
        <v>0</v>
      </c>
      <c r="BF47" s="415">
        <f t="shared" si="18"/>
        <v>3193078</v>
      </c>
      <c r="BG47" s="415" t="str">
        <f>IFERROR(IF(VLOOKUP(M47,N:BL,51,0)="شده",VLOOKUP(M47,N:BL,48,0),VLOOKUP(M47,N:BL,47,0)),"---")</f>
        <v>---</v>
      </c>
      <c r="BH47" s="415" t="str">
        <f t="shared" si="19"/>
        <v>---</v>
      </c>
      <c r="BI47" s="54" t="str">
        <f t="shared" si="20"/>
        <v>---</v>
      </c>
      <c r="BJ47" s="55" t="str">
        <f t="shared" si="21"/>
        <v>---</v>
      </c>
      <c r="BK47" s="262"/>
      <c r="BL47" s="183" t="str">
        <f>IFERROR(IF(INDEX(پرداخت!A:AZ,MATCH(A47&amp;" - "&amp;"برق",پرداخت!$B:$B,0),MATCH(G47,پرداخت!$1:$1,0))="نشده","نشده","شده"),"---")</f>
        <v>---</v>
      </c>
      <c r="BN47" s="257"/>
      <c r="BO47" s="257"/>
      <c r="BP47" s="257"/>
      <c r="BQ47" s="257"/>
      <c r="BR47" s="257"/>
      <c r="BS47" s="257"/>
      <c r="BT47" s="257"/>
      <c r="BU47" s="257"/>
      <c r="BV47" s="257"/>
      <c r="BW47" s="257"/>
      <c r="BX47" s="257"/>
      <c r="BY47" s="257"/>
      <c r="BZ47" s="257"/>
      <c r="CA47" s="257"/>
      <c r="CB47" s="257"/>
      <c r="CC47" s="257"/>
      <c r="CD47" s="257"/>
      <c r="CE47" s="257"/>
      <c r="CF47" s="257"/>
      <c r="CG47" s="257"/>
      <c r="CH47"/>
      <c r="CI47"/>
      <c r="CJ47"/>
      <c r="CK47"/>
    </row>
    <row r="48" spans="1:89" ht="33.75" hidden="1">
      <c r="A48" s="170" t="s">
        <v>207</v>
      </c>
      <c r="B48" s="47">
        <f>IFERROR(INDEX('اطلاعات انشعابات شرکتها'!A:BB,MATCH(A48,'اطلاعات انشعابات شرکتها'!A:A,0),MATCH(B$1,'اطلاعات انشعابات شرکتها'!$1:$1,0)),0)</f>
        <v>103</v>
      </c>
      <c r="C48" s="48">
        <f>IFERROR(INDEX('اطلاعات انشعابات شرکتها'!A:BB,MATCH(A48,'اطلاعات انشعابات شرکتها'!A:A,0),MATCH(C$1,'اطلاعات انشعابات شرکتها'!$1:$1,0)),0)</f>
        <v>0</v>
      </c>
      <c r="D48" s="45"/>
      <c r="E48" s="171">
        <v>4</v>
      </c>
      <c r="F48" s="170">
        <v>98</v>
      </c>
      <c r="G48" s="188" t="str">
        <f t="shared" si="0"/>
        <v>98/4</v>
      </c>
      <c r="H48" s="188" t="str">
        <f>IFERROR(INDEX('اطلاعات دوره'!A:Z,MATCH(G48,'اطلاعات دوره'!C:C,0),MATCH(H$1,'اطلاعات دوره'!$1:$1,0)),0)</f>
        <v>98/10/01</v>
      </c>
      <c r="I48" s="188" t="str">
        <f>IFERROR(INDEX('اطلاعات دوره'!A:Z,MATCH(G48,'اطلاعات دوره'!C:C,0),MATCH(I$1,'اطلاعات دوره'!$1:$1,0)),0)</f>
        <v>98/12/29</v>
      </c>
      <c r="J48" s="188">
        <f>IFERROR(INDEX('اطلاعات دوره'!A:Z,MATCH(G48,'اطلاعات دوره'!C:C,0),MATCH(J$1,'اطلاعات دوره'!$1:$1,0)),0)</f>
        <v>89</v>
      </c>
      <c r="K48" s="265"/>
      <c r="L48" s="188" t="str">
        <f>IFERROR(INDEX('اطلاعات دوره'!A:Z,MATCH(G48,'اطلاعات دوره'!C:C,0)-1,MATCH("عنوان",'اطلاعات دوره'!$1:$1,0)),"---")</f>
        <v>98/3</v>
      </c>
      <c r="M48" s="188" t="str">
        <f t="shared" si="1"/>
        <v>اکسیر رایانه صبا-98/3</v>
      </c>
      <c r="N48" s="188" t="str">
        <f t="shared" si="2"/>
        <v>اکسیر رایانه صبا-98/4</v>
      </c>
      <c r="O48" s="265"/>
      <c r="P48" s="188" t="str">
        <f>IFERROR(INDEX('اطلاعات انشعابات شرکتها'!A:BB,MATCH(A48,'اطلاعات انشعابات شرکتها'!A:A,0),MATCH(P$1,'اطلاعات انشعابات شرکتها'!$1:$1,0)),0)</f>
        <v>آزاد</v>
      </c>
      <c r="Q48" s="188">
        <f>IFERROR(INDEX('اطلاعات انشعابات شرکتها'!A:BB,MATCH(A48,'اطلاعات انشعابات شرکتها'!A:A,0),MATCH(Q$1,'اطلاعات انشعابات شرکتها'!$1:$1,0)),0)</f>
        <v>59</v>
      </c>
      <c r="R48" s="188" t="str">
        <f>IFERROR(INDEX('اطلاعات انشعابات شرکتها'!A:BB,MATCH(A48,'اطلاعات انشعابات شرکتها'!A:A,0),MATCH(R$1,'اطلاعات انشعابات شرکتها'!$1:$1,0)),0)</f>
        <v>1</v>
      </c>
      <c r="S48" s="265"/>
      <c r="T48" s="188">
        <f>IFERROR(INDEX('قرائت کنتور'!A:AZ,MATCH(A48&amp;"-"&amp;T$1,'قرائت کنتور'!B:B,0),MATCH(G48,'قرائت کنتور'!$1:$1,0)),0)</f>
        <v>17</v>
      </c>
      <c r="U48" s="188">
        <f>IFERROR(INDEX('قرائت کنتور'!A:AZ,MATCH(A48&amp;"-"&amp;U$1,'قرائت کنتور'!B:B,0),MATCH(L48,'قرائت کنتور'!$1:$1,0)),0)</f>
        <v>16317</v>
      </c>
      <c r="V48" s="188">
        <f>IFERROR(INDEX('قرائت کنتور'!A:AZ,MATCH(A48&amp;"-"&amp;U$1,'قرائت کنتور'!B:B,0),MATCH(G48,'قرائت کنتور'!$1:$1,0)),0)</f>
        <v>21165</v>
      </c>
      <c r="W48" s="188">
        <f>IFERROR(INDEX('قرائت کنتور'!A:AZ,MATCH(A48&amp;"-"&amp;W$1,'قرائت کنتور'!B:B,0),MATCH(L48,'قرائت کنتور'!$1:$1,0)),0)</f>
        <v>74044</v>
      </c>
      <c r="X48" s="188">
        <f>IFERROR(INDEX('قرائت کنتور'!A:AZ,MATCH(A48&amp;"-"&amp;W$1,'قرائت کنتور'!B:B,0),MATCH(G48,'قرائت کنتور'!$1:$1,0)),0)</f>
        <v>89188</v>
      </c>
      <c r="Y48" s="188">
        <f>IFERROR(INDEX('قرائت کنتور'!A:AZ,MATCH(A48&amp;"-"&amp;Y$1,'قرائت کنتور'!B:B,0),MATCH(L48,'قرائت کنتور'!$1:$1,0)),0)</f>
        <v>30181</v>
      </c>
      <c r="Z48" s="188">
        <f>IFERROR(INDEX('قرائت کنتور'!A:AZ,MATCH(A48&amp;"-"&amp;Y$1,'قرائت کنتور'!B:B,0),MATCH(G48,'قرائت کنتور'!$1:$1,0)),0)</f>
        <v>40480</v>
      </c>
      <c r="AA48" s="188">
        <f>IFERROR(INDEX('قرائت کنتور'!A:AZ,MATCH(A48&amp;"-"&amp;AA$1,'قرائت کنتور'!B:B,0),MATCH(L48,'قرائت کنتور'!$1:$1,0)),0)</f>
        <v>46757</v>
      </c>
      <c r="AB48" s="188">
        <f>IFERROR(INDEX('قرائت کنتور'!A:AZ,MATCH(A48&amp;"-"&amp;AA$1,'قرائت کنتور'!B:B,0),MATCH(G48,'قرائت کنتور'!$1:$1,0)),0)</f>
        <v>55625</v>
      </c>
      <c r="AC48" s="265"/>
      <c r="AD48" s="188">
        <f t="shared" si="3"/>
        <v>4848</v>
      </c>
      <c r="AE48" s="188">
        <f t="shared" si="4"/>
        <v>15144</v>
      </c>
      <c r="AF48" s="188">
        <f t="shared" si="5"/>
        <v>10299</v>
      </c>
      <c r="AG48" s="188">
        <f t="shared" si="6"/>
        <v>8868</v>
      </c>
      <c r="AH48" s="188">
        <f t="shared" si="7"/>
        <v>30291</v>
      </c>
      <c r="AI48" s="188">
        <f t="shared" si="8"/>
        <v>17</v>
      </c>
      <c r="AJ48" s="188" t="str">
        <f t="shared" si="9"/>
        <v>0</v>
      </c>
      <c r="AK48" s="265"/>
      <c r="AL48" s="254">
        <f t="shared" si="10"/>
        <v>0.9597174050650279</v>
      </c>
      <c r="AM48" s="254" t="str">
        <f t="shared" si="11"/>
        <v>0</v>
      </c>
      <c r="AN48" s="265"/>
      <c r="AO48" s="188">
        <f>IFERROR(INDEX('تعرفه ها'!A:Z,MATCH(P48&amp;"-"&amp;AO$1,'تعرفه ها'!C:C,0),MATCH(F48,'تعرفه ها'!$2:$2,0),1),"---")</f>
        <v>1338</v>
      </c>
      <c r="AP48" s="188">
        <f>IFERROR(INDEX('تعرفه ها'!A:Z,MATCH(P48&amp;"-"&amp;AP$1,'تعرفه ها'!C:C,0),MATCH(F48,'تعرفه ها'!$2:$2,0),1),"---")</f>
        <v>670</v>
      </c>
      <c r="AQ48" s="188">
        <f>IFERROR(INDEX('تعرفه ها'!A:Z,MATCH(P48&amp;"-"&amp;AQ$1,'تعرفه ها'!C:C,0),MATCH(F48,'تعرفه ها'!$2:$2,0),1),"---")</f>
        <v>335</v>
      </c>
      <c r="AR48" s="188">
        <f>IFERROR(INDEX('تعرفه ها'!A:Z,MATCH(P48&amp;"-"&amp;AR$1,'تعرفه ها'!C:C,0),MATCH(F48,'تعرفه ها'!$2:$2,0),1),"---")</f>
        <v>660</v>
      </c>
      <c r="AS48" s="265"/>
      <c r="AT48" s="415">
        <f t="shared" si="12"/>
        <v>6486624</v>
      </c>
      <c r="AU48" s="415">
        <f t="shared" si="13"/>
        <v>10146480</v>
      </c>
      <c r="AV48" s="415">
        <f t="shared" si="14"/>
        <v>3450165</v>
      </c>
      <c r="AW48" s="415">
        <f t="shared" si="15"/>
        <v>5852880</v>
      </c>
      <c r="AX48" s="415">
        <f t="shared" si="16"/>
        <v>25936149</v>
      </c>
      <c r="AY48" s="415">
        <f>IFERROR(AH48*INDEX('تعرفه ها'!A:Z,MATCH("عوارض برق به ازاء هر کیلووات",'تعرفه ها'!$C:$C,0),MATCH(F48,'تعرفه ها'!$2:$2,0)),"---")</f>
        <v>1514550</v>
      </c>
      <c r="AZ48" s="415">
        <f t="shared" si="17"/>
        <v>0</v>
      </c>
      <c r="BA48" s="415">
        <f>IFERROR(ROUND(((AX48+AY48+AZ48)*INDEX('تعرفه ها'!A:Z,MATCH("هزینه نگهداری و تعمیرات شبکه برق",'تعرفه ها'!$C:$C,0),MATCH(F48,'تعرفه ها'!$2:$2,0))/100),0),"---")</f>
        <v>2745070</v>
      </c>
      <c r="BB48" s="415">
        <f>IFERROR(IF(P48="دیماندی",ROUND(AJ48*INDEX('تعرفه ها'!A:Z,MATCH(BB$1,'تعرفه ها'!$C:$C,0),MATCH(F48,'تعرفه ها'!$2:$2,0))*J48/30,0),0),"---")</f>
        <v>0</v>
      </c>
      <c r="BC48" s="415"/>
      <c r="BD48" s="54">
        <f>IFERROR(IF(INDEX('اطلاعات دوره'!A:Z,MATCH(G48,'اطلاعات دوره'!C:C,0),MATCH("برق",'اطلاعات دوره'!$1:$1,0))="دارد",ROUND(AX48*INDEX('تعرفه ها'!A:Z,MATCH("پیک فصلی برق",'تعرفه ها'!$C:$C,0),MATCH(F48,'تعرفه ها'!$2:$2,0))/100,0),0),"---")</f>
        <v>0</v>
      </c>
      <c r="BE48" s="415">
        <f>IFERROR(ROUND(((AX48+AY48+AZ48+BA48+BB48+BC48+BD48)*INDEX('تعرفه ها'!A:Z,MATCH("مالیات برق",'تعرفه ها'!$C:$C,0),MATCH(F48,'تعرفه ها'!$2:$2,0))/100),0),"---")</f>
        <v>0</v>
      </c>
      <c r="BF48" s="415">
        <f t="shared" si="18"/>
        <v>30195769</v>
      </c>
      <c r="BG48" s="415">
        <v>110939000</v>
      </c>
      <c r="BH48" s="415">
        <f t="shared" si="19"/>
        <v>141134769</v>
      </c>
      <c r="BI48" s="54">
        <f t="shared" si="20"/>
        <v>769</v>
      </c>
      <c r="BJ48" s="55">
        <f t="shared" si="21"/>
        <v>141134000</v>
      </c>
      <c r="BK48" s="262"/>
      <c r="BL48" s="183" t="str">
        <f>IFERROR(IF(INDEX(پرداخت!A:AZ,MATCH(A48&amp;" - "&amp;"برق",پرداخت!$B:$B,0),MATCH(G48,پرداخت!$1:$1,0))="نشده","نشده","شده"),"---")</f>
        <v>نشده</v>
      </c>
      <c r="BN48" s="257"/>
      <c r="BO48" s="257"/>
      <c r="BP48" s="257"/>
      <c r="BQ48" s="257"/>
      <c r="BR48" s="257"/>
      <c r="BS48" s="257"/>
      <c r="BT48" s="257"/>
      <c r="BU48" s="257"/>
      <c r="BV48" s="257"/>
      <c r="BW48" s="257"/>
      <c r="BX48" s="257"/>
      <c r="BY48" s="257"/>
      <c r="BZ48" s="257"/>
      <c r="CA48" s="257"/>
      <c r="CB48" s="257"/>
      <c r="CC48" s="257"/>
      <c r="CD48" s="257"/>
      <c r="CE48" s="257"/>
      <c r="CF48" s="257"/>
      <c r="CG48" s="257"/>
      <c r="CH48"/>
      <c r="CI48"/>
      <c r="CJ48"/>
      <c r="CK48"/>
    </row>
    <row r="49" spans="1:89" ht="33.75" hidden="1">
      <c r="A49" s="171" t="s">
        <v>222</v>
      </c>
      <c r="B49" s="47">
        <f>IFERROR(INDEX('اطلاعات انشعابات شرکتها'!A:BB,MATCH(A49,'اطلاعات انشعابات شرکتها'!A:A,0),MATCH(B$1,'اطلاعات انشعابات شرکتها'!$1:$1,0)),0)</f>
        <v>113</v>
      </c>
      <c r="C49" s="48">
        <f>IFERROR(INDEX('اطلاعات انشعابات شرکتها'!A:BB,MATCH(A49,'اطلاعات انشعابات شرکتها'!A:A,0),MATCH(C$1,'اطلاعات انشعابات شرکتها'!$1:$1,0)),0)</f>
        <v>0</v>
      </c>
      <c r="D49" s="45"/>
      <c r="E49" s="171">
        <v>4</v>
      </c>
      <c r="F49" s="170">
        <v>98</v>
      </c>
      <c r="G49" s="188" t="str">
        <f t="shared" si="0"/>
        <v>98/4</v>
      </c>
      <c r="H49" s="188" t="str">
        <f>IFERROR(INDEX('اطلاعات دوره'!A:Z,MATCH(G49,'اطلاعات دوره'!C:C,0),MATCH(H$1,'اطلاعات دوره'!$1:$1,0)),0)</f>
        <v>98/10/01</v>
      </c>
      <c r="I49" s="188" t="str">
        <f>IFERROR(INDEX('اطلاعات دوره'!A:Z,MATCH(G49,'اطلاعات دوره'!C:C,0),MATCH(I$1,'اطلاعات دوره'!$1:$1,0)),0)</f>
        <v>98/12/29</v>
      </c>
      <c r="J49" s="188">
        <f>IFERROR(INDEX('اطلاعات دوره'!A:Z,MATCH(G49,'اطلاعات دوره'!C:C,0),MATCH(J$1,'اطلاعات دوره'!$1:$1,0)),0)</f>
        <v>89</v>
      </c>
      <c r="K49" s="265"/>
      <c r="L49" s="188" t="str">
        <f>IFERROR(INDEX('اطلاعات دوره'!A:Z,MATCH(G49,'اطلاعات دوره'!C:C,0)-1,MATCH("عنوان",'اطلاعات دوره'!$1:$1,0)),"---")</f>
        <v>98/3</v>
      </c>
      <c r="M49" s="188" t="str">
        <f t="shared" si="1"/>
        <v>پایلوت سرامیک-98/3</v>
      </c>
      <c r="N49" s="188" t="str">
        <f t="shared" si="2"/>
        <v>پایلوت سرامیک-98/4</v>
      </c>
      <c r="O49" s="265"/>
      <c r="P49" s="188" t="str">
        <f>IFERROR(INDEX('اطلاعات انشعابات شرکتها'!A:BB,MATCH(A49,'اطلاعات انشعابات شرکتها'!A:A,0),MATCH(P$1,'اطلاعات انشعابات شرکتها'!$1:$1,0)),0)</f>
        <v>دیماندی</v>
      </c>
      <c r="Q49" s="188">
        <f>IFERROR(INDEX('اطلاعات انشعابات شرکتها'!A:BB,MATCH(A49,'اطلاعات انشعابات شرکتها'!A:A,0),MATCH(Q$1,'اطلاعات انشعابات شرکتها'!$1:$1,0)),0)</f>
        <v>260</v>
      </c>
      <c r="R49" s="188" t="str">
        <f>IFERROR(INDEX('اطلاعات انشعابات شرکتها'!A:BB,MATCH(A49,'اطلاعات انشعابات شرکتها'!A:A,0),MATCH(R$1,'اطلاعات انشعابات شرکتها'!$1:$1,0)),0)</f>
        <v>80</v>
      </c>
      <c r="S49" s="265"/>
      <c r="T49" s="188">
        <f>IFERROR(INDEX('قرائت کنتور'!A:AZ,MATCH(A49&amp;"-"&amp;T$1,'قرائت کنتور'!B:B,0),MATCH(G49,'قرائت کنتور'!$1:$1,0)),0)</f>
        <v>0</v>
      </c>
      <c r="U49" s="188">
        <f>IFERROR(INDEX('قرائت کنتور'!A:AZ,MATCH(A49&amp;"-"&amp;U$1,'قرائت کنتور'!B:B,0),MATCH(L49,'قرائت کنتور'!$1:$1,0)),0)</f>
        <v>635</v>
      </c>
      <c r="V49" s="188">
        <f>IFERROR(INDEX('قرائت کنتور'!A:AZ,MATCH(A49&amp;"-"&amp;U$1,'قرائت کنتور'!B:B,0),MATCH(G49,'قرائت کنتور'!$1:$1,0)),0)</f>
        <v>652</v>
      </c>
      <c r="W49" s="188">
        <f>IFERROR(INDEX('قرائت کنتور'!A:AZ,MATCH(A49&amp;"-"&amp;W$1,'قرائت کنتور'!B:B,0),MATCH(L49,'قرائت کنتور'!$1:$1,0)),0)</f>
        <v>3440</v>
      </c>
      <c r="X49" s="188">
        <f>IFERROR(INDEX('قرائت کنتور'!A:AZ,MATCH(A49&amp;"-"&amp;W$1,'قرائت کنتور'!B:B,0),MATCH(G49,'قرائت کنتور'!$1:$1,0)),0)</f>
        <v>3492</v>
      </c>
      <c r="Y49" s="188">
        <f>IFERROR(INDEX('قرائت کنتور'!A:AZ,MATCH(A49&amp;"-"&amp;Y$1,'قرائت کنتور'!B:B,0),MATCH(L49,'قرائت کنتور'!$1:$1,0)),0)</f>
        <v>977</v>
      </c>
      <c r="Z49" s="188">
        <f>IFERROR(INDEX('قرائت کنتور'!A:AZ,MATCH(A49&amp;"-"&amp;Y$1,'قرائت کنتور'!B:B,0),MATCH(G49,'قرائت کنتور'!$1:$1,0)),0)</f>
        <v>996</v>
      </c>
      <c r="AA49" s="188">
        <f>IFERROR(INDEX('قرائت کنتور'!A:AZ,MATCH(A49&amp;"-"&amp;AA$1,'قرائت کنتور'!B:B,0),MATCH(L49,'قرائت کنتور'!$1:$1,0)),0)</f>
        <v>1094</v>
      </c>
      <c r="AB49" s="188">
        <f>IFERROR(INDEX('قرائت کنتور'!A:AZ,MATCH(A49&amp;"-"&amp;AA$1,'قرائت کنتور'!B:B,0),MATCH(G49,'قرائت کنتور'!$1:$1,0)),0)</f>
        <v>1135</v>
      </c>
      <c r="AC49" s="265"/>
      <c r="AD49" s="188">
        <f t="shared" si="3"/>
        <v>1360</v>
      </c>
      <c r="AE49" s="188">
        <f t="shared" si="4"/>
        <v>4160</v>
      </c>
      <c r="AF49" s="188">
        <f t="shared" si="5"/>
        <v>1520</v>
      </c>
      <c r="AG49" s="188">
        <f t="shared" si="6"/>
        <v>3280</v>
      </c>
      <c r="AH49" s="188">
        <f t="shared" si="7"/>
        <v>7040</v>
      </c>
      <c r="AI49" s="188">
        <f t="shared" si="8"/>
        <v>0</v>
      </c>
      <c r="AJ49" s="188">
        <f t="shared" si="9"/>
        <v>234</v>
      </c>
      <c r="AK49" s="265"/>
      <c r="AL49" s="254">
        <f t="shared" si="10"/>
        <v>0.90644611661930441</v>
      </c>
      <c r="AM49" s="254" t="str">
        <f t="shared" si="11"/>
        <v>0</v>
      </c>
      <c r="AN49" s="265"/>
      <c r="AO49" s="188">
        <f>IFERROR(INDEX('تعرفه ها'!A:Z,MATCH(P49&amp;"-"&amp;AO$1,'تعرفه ها'!C:C,0),MATCH(F49,'تعرفه ها'!$2:$2,0),1),"---")</f>
        <v>879</v>
      </c>
      <c r="AP49" s="188">
        <f>IFERROR(INDEX('تعرفه ها'!A:Z,MATCH(P49&amp;"-"&amp;AP$1,'تعرفه ها'!C:C,0),MATCH(F49,'تعرفه ها'!$2:$2,0),1),"---")</f>
        <v>439</v>
      </c>
      <c r="AQ49" s="188">
        <f>IFERROR(INDEX('تعرفه ها'!A:Z,MATCH(P49&amp;"-"&amp;AQ$1,'تعرفه ها'!C:C,0),MATCH(F49,'تعرفه ها'!$2:$2,0),1),"---")</f>
        <v>220</v>
      </c>
      <c r="AR49" s="188">
        <f>IFERROR(INDEX('تعرفه ها'!A:Z,MATCH(P49&amp;"-"&amp;AR$1,'تعرفه ها'!C:C,0),MATCH(F49,'تعرفه ها'!$2:$2,0),1),"---")</f>
        <v>550</v>
      </c>
      <c r="AS49" s="265"/>
      <c r="AT49" s="415">
        <f t="shared" si="12"/>
        <v>1195440</v>
      </c>
      <c r="AU49" s="415">
        <f t="shared" si="13"/>
        <v>1826240</v>
      </c>
      <c r="AV49" s="415">
        <f t="shared" si="14"/>
        <v>334400</v>
      </c>
      <c r="AW49" s="415">
        <f t="shared" si="15"/>
        <v>1804000</v>
      </c>
      <c r="AX49" s="415">
        <f t="shared" si="16"/>
        <v>5160080</v>
      </c>
      <c r="AY49" s="415">
        <f>IFERROR(AH49*INDEX('تعرفه ها'!A:Z,MATCH("عوارض برق به ازاء هر کیلووات",'تعرفه ها'!$C:$C,0),MATCH(F49,'تعرفه ها'!$2:$2,0)),"---")</f>
        <v>352000</v>
      </c>
      <c r="AZ49" s="415">
        <f t="shared" si="17"/>
        <v>0</v>
      </c>
      <c r="BA49" s="415">
        <f>IFERROR(ROUND(((AX49+AY49+AZ49)*INDEX('تعرفه ها'!A:Z,MATCH("هزینه نگهداری و تعمیرات شبکه برق",'تعرفه ها'!$C:$C,0),MATCH(F49,'تعرفه ها'!$2:$2,0))/100),0),"---")</f>
        <v>551208</v>
      </c>
      <c r="BB49" s="415">
        <f>IFERROR(IF(P49="دیماندی",ROUND(AJ49*INDEX('تعرفه ها'!A:Z,MATCH(BB$1,'تعرفه ها'!$C:$C,0),MATCH(F49,'تعرفه ها'!$2:$2,0))*J49/30,0),0),"---")</f>
        <v>19289041</v>
      </c>
      <c r="BC49" s="415"/>
      <c r="BD49" s="54">
        <f>IFERROR(IF(INDEX('اطلاعات دوره'!A:Z,MATCH(G49,'اطلاعات دوره'!C:C,0),MATCH("برق",'اطلاعات دوره'!$1:$1,0))="دارد",ROUND(AX49*INDEX('تعرفه ها'!A:Z,MATCH("پیک فصلی برق",'تعرفه ها'!$C:$C,0),MATCH(F49,'تعرفه ها'!$2:$2,0))/100,0),0),"---")</f>
        <v>0</v>
      </c>
      <c r="BE49" s="415">
        <f>IFERROR(ROUND(((AX49+AY49+AZ49+BA49+BB49+BC49+BD49)*INDEX('تعرفه ها'!A:Z,MATCH("مالیات برق",'تعرفه ها'!$C:$C,0),MATCH(F49,'تعرفه ها'!$2:$2,0))/100),0),"---")</f>
        <v>0</v>
      </c>
      <c r="BF49" s="415">
        <f t="shared" si="18"/>
        <v>25352329</v>
      </c>
      <c r="BG49" s="415">
        <v>0</v>
      </c>
      <c r="BH49" s="415">
        <f t="shared" si="19"/>
        <v>25352329</v>
      </c>
      <c r="BI49" s="54">
        <f t="shared" si="20"/>
        <v>329</v>
      </c>
      <c r="BJ49" s="55">
        <f t="shared" si="21"/>
        <v>25352000</v>
      </c>
      <c r="BK49" s="262"/>
      <c r="BL49" s="183" t="str">
        <f>IFERROR(IF(INDEX(پرداخت!A:AZ,MATCH(A49&amp;" - "&amp;"برق",پرداخت!$B:$B,0),MATCH(G49,پرداخت!$1:$1,0))="نشده","نشده","شده"),"---")</f>
        <v>نشده</v>
      </c>
      <c r="BN49" s="257"/>
      <c r="BO49" s="257"/>
      <c r="BP49" s="257"/>
      <c r="BQ49" s="257"/>
      <c r="BR49" s="257"/>
      <c r="BS49" s="257"/>
      <c r="BT49" s="257"/>
      <c r="BU49" s="257"/>
      <c r="BV49" s="257"/>
      <c r="BW49" s="257"/>
      <c r="BX49" s="257"/>
      <c r="BY49" s="257"/>
      <c r="BZ49" s="257"/>
      <c r="CA49" s="257"/>
      <c r="CB49" s="257"/>
      <c r="CC49" s="257"/>
      <c r="CD49" s="257"/>
      <c r="CE49" s="257"/>
      <c r="CF49" s="257"/>
      <c r="CG49" s="257"/>
      <c r="CH49"/>
      <c r="CI49"/>
      <c r="CJ49"/>
      <c r="CK49"/>
    </row>
    <row r="50" spans="1:89" ht="33.75" hidden="1">
      <c r="A50" s="170" t="s">
        <v>308</v>
      </c>
      <c r="B50" s="47">
        <f>IFERROR(INDEX('اطلاعات انشعابات شرکتها'!A:BB,MATCH(A50,'اطلاعات انشعابات شرکتها'!A:A,0),MATCH(B$1,'اطلاعات انشعابات شرکتها'!$1:$1,0)),0)</f>
        <v>129</v>
      </c>
      <c r="C50" s="48">
        <f>IFERROR(INDEX('اطلاعات انشعابات شرکتها'!A:BB,MATCH(A50,'اطلاعات انشعابات شرکتها'!A:A,0),MATCH(C$1,'اطلاعات انشعابات شرکتها'!$1:$1,0)),0)</f>
        <v>0</v>
      </c>
      <c r="D50" s="45"/>
      <c r="E50" s="171">
        <v>4</v>
      </c>
      <c r="F50" s="170">
        <v>98</v>
      </c>
      <c r="G50" s="188" t="str">
        <f t="shared" si="0"/>
        <v>98/4</v>
      </c>
      <c r="H50" s="188" t="str">
        <f>IFERROR(INDEX('اطلاعات دوره'!A:Z,MATCH(G50,'اطلاعات دوره'!C:C,0),MATCH(H$1,'اطلاعات دوره'!$1:$1,0)),0)</f>
        <v>98/10/01</v>
      </c>
      <c r="I50" s="188" t="str">
        <f>IFERROR(INDEX('اطلاعات دوره'!A:Z,MATCH(G50,'اطلاعات دوره'!C:C,0),MATCH(I$1,'اطلاعات دوره'!$1:$1,0)),0)</f>
        <v>98/12/29</v>
      </c>
      <c r="J50" s="188">
        <f>IFERROR(INDEX('اطلاعات دوره'!A:Z,MATCH(G50,'اطلاعات دوره'!C:C,0),MATCH(J$1,'اطلاعات دوره'!$1:$1,0)),0)</f>
        <v>89</v>
      </c>
      <c r="K50" s="265"/>
      <c r="L50" s="188" t="str">
        <f>IFERROR(INDEX('اطلاعات دوره'!A:Z,MATCH(G50,'اطلاعات دوره'!C:C,0)-1,MATCH("عنوان",'اطلاعات دوره'!$1:$1,0)),"---")</f>
        <v>98/3</v>
      </c>
      <c r="M50" s="188" t="str">
        <f t="shared" si="1"/>
        <v>ساختمان اداری-98/3</v>
      </c>
      <c r="N50" s="188" t="str">
        <f t="shared" si="2"/>
        <v>ساختمان اداری-98/4</v>
      </c>
      <c r="O50" s="265"/>
      <c r="P50" s="188" t="str">
        <f>IFERROR(INDEX('اطلاعات انشعابات شرکتها'!A:BB,MATCH(A50,'اطلاعات انشعابات شرکتها'!A:A,0),MATCH(P$1,'اطلاعات انشعابات شرکتها'!$1:$1,0)),0)</f>
        <v>دیماندی</v>
      </c>
      <c r="Q50" s="188">
        <f>IFERROR(INDEX('اطلاعات انشعابات شرکتها'!A:BB,MATCH(A50,'اطلاعات انشعابات شرکتها'!A:A,0),MATCH(Q$1,'اطلاعات انشعابات شرکتها'!$1:$1,0)),0)</f>
        <v>260</v>
      </c>
      <c r="R50" s="188" t="str">
        <f>IFERROR(INDEX('اطلاعات انشعابات شرکتها'!A:BB,MATCH(A50,'اطلاعات انشعابات شرکتها'!A:A,0),MATCH(R$1,'اطلاعات انشعابات شرکتها'!$1:$1,0)),0)</f>
        <v>40</v>
      </c>
      <c r="S50" s="265"/>
      <c r="T50" s="188">
        <f>IFERROR(INDEX('قرائت کنتور'!A:AZ,MATCH(A50&amp;"-"&amp;T$1,'قرائت کنتور'!B:B,0),MATCH(G50,'قرائت کنتور'!$1:$1,0)),0)</f>
        <v>0</v>
      </c>
      <c r="U50" s="188">
        <f>IFERROR(INDEX('قرائت کنتور'!A:AZ,MATCH(A50&amp;"-"&amp;U$1,'قرائت کنتور'!B:B,0),MATCH(L50,'قرائت کنتور'!$1:$1,0)),0)</f>
        <v>8282</v>
      </c>
      <c r="V50" s="188">
        <f>IFERROR(INDEX('قرائت کنتور'!A:AZ,MATCH(A50&amp;"-"&amp;U$1,'قرائت کنتور'!B:B,0),MATCH(G50,'قرائت کنتور'!$1:$1,0)),0)</f>
        <v>8457</v>
      </c>
      <c r="W50" s="188">
        <f>IFERROR(INDEX('قرائت کنتور'!A:AZ,MATCH(A50&amp;"-"&amp;W$1,'قرائت کنتور'!B:B,0),MATCH(L50,'قرائت کنتور'!$1:$1,0)),0)</f>
        <v>40241</v>
      </c>
      <c r="X50" s="188">
        <f>IFERROR(INDEX('قرائت کنتور'!A:AZ,MATCH(A50&amp;"-"&amp;W$1,'قرائت کنتور'!B:B,0),MATCH(G50,'قرائت کنتور'!$1:$1,0)),0)</f>
        <v>41091</v>
      </c>
      <c r="Y50" s="188">
        <f>IFERROR(INDEX('قرائت کنتور'!A:AZ,MATCH(A50&amp;"-"&amp;Y$1,'قرائت کنتور'!B:B,0),MATCH(L50,'قرائت کنتور'!$1:$1,0)),0)</f>
        <v>15117</v>
      </c>
      <c r="Z50" s="188">
        <f>IFERROR(INDEX('قرائت کنتور'!A:AZ,MATCH(A50&amp;"-"&amp;Y$1,'قرائت کنتور'!B:B,0),MATCH(G50,'قرائت کنتور'!$1:$1,0)),0)</f>
        <v>15445</v>
      </c>
      <c r="AA50" s="188">
        <f>IFERROR(INDEX('قرائت کنتور'!A:AZ,MATCH(A50&amp;"-"&amp;AA$1,'قرائت کنتور'!B:B,0),MATCH(L50,'قرائت کنتور'!$1:$1,0)),0)</f>
        <v>15781</v>
      </c>
      <c r="AB50" s="188">
        <f>IFERROR(INDEX('قرائت کنتور'!A:AZ,MATCH(A50&amp;"-"&amp;AA$1,'قرائت کنتور'!B:B,0),MATCH(G50,'قرائت کنتور'!$1:$1,0)),0)</f>
        <v>15956</v>
      </c>
      <c r="AC50" s="265"/>
      <c r="AD50" s="188">
        <f t="shared" si="3"/>
        <v>7000</v>
      </c>
      <c r="AE50" s="188">
        <f t="shared" si="4"/>
        <v>34000</v>
      </c>
      <c r="AF50" s="188">
        <f t="shared" si="5"/>
        <v>13120</v>
      </c>
      <c r="AG50" s="188">
        <f t="shared" si="6"/>
        <v>7000</v>
      </c>
      <c r="AH50" s="188">
        <f t="shared" si="7"/>
        <v>54120</v>
      </c>
      <c r="AI50" s="188">
        <f t="shared" si="8"/>
        <v>0</v>
      </c>
      <c r="AJ50" s="188">
        <f t="shared" si="9"/>
        <v>234</v>
      </c>
      <c r="AK50" s="265"/>
      <c r="AL50" s="254">
        <f t="shared" si="10"/>
        <v>0.99173880764223432</v>
      </c>
      <c r="AM50" s="254" t="str">
        <f t="shared" si="11"/>
        <v>0</v>
      </c>
      <c r="AN50" s="265"/>
      <c r="AO50" s="188">
        <f>IFERROR(INDEX('تعرفه ها'!A:Z,MATCH(P50&amp;"-"&amp;AO$1,'تعرفه ها'!C:C,0),MATCH(F50,'تعرفه ها'!$2:$2,0),1),"---")</f>
        <v>879</v>
      </c>
      <c r="AP50" s="188">
        <f>IFERROR(INDEX('تعرفه ها'!A:Z,MATCH(P50&amp;"-"&amp;AP$1,'تعرفه ها'!C:C,0),MATCH(F50,'تعرفه ها'!$2:$2,0),1),"---")</f>
        <v>439</v>
      </c>
      <c r="AQ50" s="188">
        <f>IFERROR(INDEX('تعرفه ها'!A:Z,MATCH(P50&amp;"-"&amp;AQ$1,'تعرفه ها'!C:C,0),MATCH(F50,'تعرفه ها'!$2:$2,0),1),"---")</f>
        <v>220</v>
      </c>
      <c r="AR50" s="188">
        <f>IFERROR(INDEX('تعرفه ها'!A:Z,MATCH(P50&amp;"-"&amp;AR$1,'تعرفه ها'!C:C,0),MATCH(F50,'تعرفه ها'!$2:$2,0),1),"---")</f>
        <v>550</v>
      </c>
      <c r="AS50" s="265"/>
      <c r="AT50" s="415">
        <f t="shared" si="12"/>
        <v>6153000</v>
      </c>
      <c r="AU50" s="415">
        <f t="shared" si="13"/>
        <v>14926000</v>
      </c>
      <c r="AV50" s="415">
        <f t="shared" si="14"/>
        <v>2886400</v>
      </c>
      <c r="AW50" s="415">
        <f t="shared" si="15"/>
        <v>3850000</v>
      </c>
      <c r="AX50" s="415">
        <f t="shared" si="16"/>
        <v>27815400</v>
      </c>
      <c r="AY50" s="415">
        <f>IFERROR(AH50*INDEX('تعرفه ها'!A:Z,MATCH("عوارض برق به ازاء هر کیلووات",'تعرفه ها'!$C:$C,0),MATCH(F50,'تعرفه ها'!$2:$2,0)),"---")</f>
        <v>2706000</v>
      </c>
      <c r="AZ50" s="415">
        <f t="shared" si="17"/>
        <v>0</v>
      </c>
      <c r="BA50" s="415">
        <f>IFERROR(ROUND(((AX50+AY50+AZ50)*INDEX('تعرفه ها'!A:Z,MATCH("هزینه نگهداری و تعمیرات شبکه برق",'تعرفه ها'!$C:$C,0),MATCH(F50,'تعرفه ها'!$2:$2,0))/100),0),"---")</f>
        <v>3052140</v>
      </c>
      <c r="BB50" s="415">
        <f>IFERROR(IF(P50="دیماندی",ROUND(AJ50*INDEX('تعرفه ها'!A:Z,MATCH(BB$1,'تعرفه ها'!$C:$C,0),MATCH(F50,'تعرفه ها'!$2:$2,0))*J50/30,0),0),"---")</f>
        <v>19289041</v>
      </c>
      <c r="BC50" s="415"/>
      <c r="BD50" s="54">
        <f>IFERROR(IF(INDEX('اطلاعات دوره'!A:Z,MATCH(G50,'اطلاعات دوره'!C:C,0),MATCH("برق",'اطلاعات دوره'!$1:$1,0))="دارد",ROUND(AX50*INDEX('تعرفه ها'!A:Z,MATCH("پیک فصلی برق",'تعرفه ها'!$C:$C,0),MATCH(F50,'تعرفه ها'!$2:$2,0))/100,0),0),"---")</f>
        <v>0</v>
      </c>
      <c r="BE50" s="415">
        <f>IFERROR(ROUND(((AX50+AY50+AZ50+BA50+BB50+BC50+BD50)*INDEX('تعرفه ها'!A:Z,MATCH("مالیات برق",'تعرفه ها'!$C:$C,0),MATCH(F50,'تعرفه ها'!$2:$2,0))/100),0),"---")</f>
        <v>0</v>
      </c>
      <c r="BF50" s="415">
        <f t="shared" si="18"/>
        <v>52862581</v>
      </c>
      <c r="BG50" s="415">
        <v>0</v>
      </c>
      <c r="BH50" s="415">
        <f t="shared" si="19"/>
        <v>52862581</v>
      </c>
      <c r="BI50" s="54">
        <f t="shared" si="20"/>
        <v>581</v>
      </c>
      <c r="BJ50" s="55">
        <f t="shared" si="21"/>
        <v>52862000</v>
      </c>
      <c r="BK50" s="262"/>
      <c r="BL50" s="183" t="str">
        <f>IFERROR(IF(INDEX(پرداخت!A:AZ,MATCH(A50&amp;" - "&amp;"برق",پرداخت!$B:$B,0),MATCH(G50,پرداخت!$1:$1,0))="نشده","نشده","شده"),"---")</f>
        <v>---</v>
      </c>
      <c r="BN50" s="257"/>
      <c r="BO50" s="257"/>
      <c r="BP50" s="257"/>
      <c r="BQ50" s="257"/>
      <c r="BR50" s="257"/>
      <c r="BS50" s="257"/>
      <c r="BT50" s="257"/>
      <c r="BU50" s="257"/>
      <c r="BV50" s="257"/>
      <c r="BW50" s="257"/>
      <c r="BX50" s="257"/>
      <c r="BY50" s="257"/>
      <c r="BZ50" s="257"/>
      <c r="CA50" s="257"/>
      <c r="CB50" s="257"/>
      <c r="CC50" s="257"/>
      <c r="CD50" s="257"/>
      <c r="CE50" s="257"/>
      <c r="CF50" s="257"/>
      <c r="CG50" s="257"/>
      <c r="CH50"/>
      <c r="CI50"/>
      <c r="CJ50"/>
      <c r="CK50"/>
    </row>
    <row r="51" spans="1:89" ht="33.75" hidden="1">
      <c r="A51" s="171" t="s">
        <v>204</v>
      </c>
      <c r="B51" s="47">
        <f>IFERROR(INDEX('اطلاعات انشعابات شرکتها'!A:BB,MATCH(A51,'اطلاعات انشعابات شرکتها'!A:A,0),MATCH(B$1,'اطلاعات انشعابات شرکتها'!$1:$1,0)),0)</f>
        <v>101</v>
      </c>
      <c r="C51" s="48">
        <f>IFERROR(INDEX('اطلاعات انشعابات شرکتها'!A:BB,MATCH(A51,'اطلاعات انشعابات شرکتها'!A:A,0),MATCH(C$1,'اطلاعات انشعابات شرکتها'!$1:$1,0)),0)</f>
        <v>0</v>
      </c>
      <c r="D51" s="45"/>
      <c r="E51" s="171">
        <v>1</v>
      </c>
      <c r="F51" s="170">
        <v>99</v>
      </c>
      <c r="G51" s="188" t="str">
        <f t="shared" si="0"/>
        <v>99/1</v>
      </c>
      <c r="H51" s="188" t="str">
        <f>IFERROR(INDEX('اطلاعات دوره'!A:Z,MATCH(G51,'اطلاعات دوره'!C:C,0),MATCH(H$1,'اطلاعات دوره'!$1:$1,0)),0)</f>
        <v>99/01/01</v>
      </c>
      <c r="I51" s="188" t="str">
        <f>IFERROR(INDEX('اطلاعات دوره'!A:Z,MATCH(G51,'اطلاعات دوره'!C:C,0),MATCH(I$1,'اطلاعات دوره'!$1:$1,0)),0)</f>
        <v>99/01/31</v>
      </c>
      <c r="J51" s="188">
        <f>IFERROR(INDEX('اطلاعات دوره'!A:Z,MATCH(G51,'اطلاعات دوره'!C:C,0),MATCH(J$1,'اطلاعات دوره'!$1:$1,0)),0)</f>
        <v>31</v>
      </c>
      <c r="K51" s="265"/>
      <c r="L51" s="188" t="str">
        <f>IFERROR(INDEX('اطلاعات دوره'!A:Z,MATCH(G51,'اطلاعات دوره'!C:C,0)-1,MATCH("عنوان",'اطلاعات دوره'!$1:$1,0)),"---")</f>
        <v>98/4</v>
      </c>
      <c r="M51" s="188" t="str">
        <f t="shared" si="1"/>
        <v>احیا درمان-98/4</v>
      </c>
      <c r="N51" s="188" t="str">
        <f t="shared" si="2"/>
        <v>احیا درمان-99/1</v>
      </c>
      <c r="O51" s="265"/>
      <c r="P51" s="188" t="str">
        <f>IFERROR(INDEX('اطلاعات انشعابات شرکتها'!A:BB,MATCH(A51,'اطلاعات انشعابات شرکتها'!A:A,0),MATCH(P$1,'اطلاعات انشعابات شرکتها'!$1:$1,0)),0)</f>
        <v>غیر دیماندی</v>
      </c>
      <c r="Q51" s="188">
        <f>IFERROR(INDEX('اطلاعات انشعابات شرکتها'!A:BB,MATCH(A51,'اطلاعات انشعابات شرکتها'!A:A,0),MATCH(Q$1,'اطلاعات انشعابات شرکتها'!$1:$1,0)),0)</f>
        <v>19</v>
      </c>
      <c r="R51" s="188" t="str">
        <f>IFERROR(INDEX('اطلاعات انشعابات شرکتها'!A:BB,MATCH(A51,'اطلاعات انشعابات شرکتها'!A:A,0),MATCH(R$1,'اطلاعات انشعابات شرکتها'!$1:$1,0)),0)</f>
        <v>1</v>
      </c>
      <c r="S51" s="265"/>
      <c r="T51" s="188">
        <f>IFERROR(INDEX('قرائت کنتور'!A:AZ,MATCH(A51&amp;"-"&amp;T$1,'قرائت کنتور'!B:B,0),MATCH(G51,'قرائت کنتور'!$1:$1,0)),0)</f>
        <v>0</v>
      </c>
      <c r="U51" s="188">
        <f>IFERROR(INDEX('قرائت کنتور'!A:AZ,MATCH(A51&amp;"-"&amp;U$1,'قرائت کنتور'!B:B,0),MATCH(L51,'قرائت کنتور'!$1:$1,0)),0)</f>
        <v>67752</v>
      </c>
      <c r="V51" s="188">
        <f>IFERROR(INDEX('قرائت کنتور'!A:AZ,MATCH(A51&amp;"-"&amp;U$1,'قرائت کنتور'!B:B,0),MATCH(G51,'قرائت کنتور'!$1:$1,0)),0)</f>
        <v>0</v>
      </c>
      <c r="W51" s="188">
        <f>IFERROR(INDEX('قرائت کنتور'!A:AZ,MATCH(A51&amp;"-"&amp;W$1,'قرائت کنتور'!B:B,0),MATCH(L51,'قرائت کنتور'!$1:$1,0)),0)</f>
        <v>91087</v>
      </c>
      <c r="X51" s="188">
        <f>IFERROR(INDEX('قرائت کنتور'!A:AZ,MATCH(A51&amp;"-"&amp;W$1,'قرائت کنتور'!B:B,0),MATCH(G51,'قرائت کنتور'!$1:$1,0)),0)</f>
        <v>0</v>
      </c>
      <c r="Y51" s="188">
        <f>IFERROR(INDEX('قرائت کنتور'!A:AZ,MATCH(A51&amp;"-"&amp;Y$1,'قرائت کنتور'!B:B,0),MATCH(L51,'قرائت کنتور'!$1:$1,0)),0)</f>
        <v>21012</v>
      </c>
      <c r="Z51" s="188">
        <f>IFERROR(INDEX('قرائت کنتور'!A:AZ,MATCH(A51&amp;"-"&amp;Y$1,'قرائت کنتور'!B:B,0),MATCH(G51,'قرائت کنتور'!$1:$1,0)),0)</f>
        <v>0</v>
      </c>
      <c r="AA51" s="188">
        <f>IFERROR(INDEX('قرائت کنتور'!A:AZ,MATCH(A51&amp;"-"&amp;AA$1,'قرائت کنتور'!B:B,0),MATCH(L51,'قرائت کنتور'!$1:$1,0)),0)</f>
        <v>78189</v>
      </c>
      <c r="AB51" s="188">
        <f>IFERROR(INDEX('قرائت کنتور'!A:AZ,MATCH(A51&amp;"-"&amp;AA$1,'قرائت کنتور'!B:B,0),MATCH(G51,'قرائت کنتور'!$1:$1,0)),0)</f>
        <v>0</v>
      </c>
      <c r="AC51" s="265"/>
      <c r="AD51" s="188">
        <f t="shared" si="3"/>
        <v>-67752</v>
      </c>
      <c r="AE51" s="188">
        <f t="shared" si="4"/>
        <v>-91087</v>
      </c>
      <c r="AF51" s="188">
        <f t="shared" si="5"/>
        <v>-21012</v>
      </c>
      <c r="AG51" s="188">
        <f t="shared" si="6"/>
        <v>-78189</v>
      </c>
      <c r="AH51" s="188">
        <f t="shared" si="7"/>
        <v>-179851</v>
      </c>
      <c r="AI51" s="188">
        <f t="shared" si="8"/>
        <v>0</v>
      </c>
      <c r="AJ51" s="188" t="str">
        <f t="shared" si="9"/>
        <v>0</v>
      </c>
      <c r="AK51" s="265"/>
      <c r="AL51" s="254">
        <f t="shared" si="10"/>
        <v>-0.91708326970613052</v>
      </c>
      <c r="AM51" s="254" t="str">
        <f t="shared" si="11"/>
        <v>0</v>
      </c>
      <c r="AN51" s="265"/>
      <c r="AO51" s="188">
        <f>IFERROR(INDEX('تعرفه ها'!A:Z,MATCH(P51&amp;"-"&amp;AO$1,'تعرفه ها'!C:C,0),MATCH(F51,'تعرفه ها'!$2:$2,0),1),"---")</f>
        <v>1115</v>
      </c>
      <c r="AP51" s="188">
        <f>IFERROR(INDEX('تعرفه ها'!A:Z,MATCH(P51&amp;"-"&amp;AP$1,'تعرفه ها'!C:C,0),MATCH(F51,'تعرفه ها'!$2:$2,0),1),"---")</f>
        <v>558</v>
      </c>
      <c r="AQ51" s="188">
        <f>IFERROR(INDEX('تعرفه ها'!A:Z,MATCH(P51&amp;"-"&amp;AQ$1,'تعرفه ها'!C:C,0),MATCH(F51,'تعرفه ها'!$2:$2,0),1),"---")</f>
        <v>279</v>
      </c>
      <c r="AR51" s="188">
        <f>IFERROR(INDEX('تعرفه ها'!A:Z,MATCH(P51&amp;"-"&amp;AR$1,'تعرفه ها'!C:C,0),MATCH(F51,'تعرفه ها'!$2:$2,0),1),"---")</f>
        <v>550</v>
      </c>
      <c r="AS51" s="265"/>
      <c r="AT51" s="415">
        <f t="shared" si="12"/>
        <v>-75543480</v>
      </c>
      <c r="AU51" s="415">
        <f t="shared" si="13"/>
        <v>-50826546</v>
      </c>
      <c r="AV51" s="415">
        <f t="shared" si="14"/>
        <v>-5862348</v>
      </c>
      <c r="AW51" s="415">
        <f t="shared" si="15"/>
        <v>-43003950</v>
      </c>
      <c r="AX51" s="415">
        <f t="shared" si="16"/>
        <v>-175236324</v>
      </c>
      <c r="AY51" s="415">
        <f>IFERROR(AH51*INDEX('تعرفه ها'!A:Z,MATCH("عوارض برق به ازاء هر کیلووات",'تعرفه ها'!$C:$C,0),MATCH(F51,'تعرفه ها'!$2:$2,0)),"---")</f>
        <v>-8992550</v>
      </c>
      <c r="AZ51" s="415">
        <f t="shared" si="17"/>
        <v>0</v>
      </c>
      <c r="BA51" s="415">
        <f>IFERROR(ROUND(((AX51+AY51+AZ51)*INDEX('تعرفه ها'!A:Z,MATCH("هزینه نگهداری و تعمیرات شبکه برق",'تعرفه ها'!$C:$C,0),MATCH(F51,'تعرفه ها'!$2:$2,0))/100),0),"---")</f>
        <v>-18422887</v>
      </c>
      <c r="BB51" s="415">
        <f>IFERROR(IF(P51="دیماندی",ROUND(AJ51*INDEX('تعرفه ها'!A:Z,MATCH(BB$1,'تعرفه ها'!$C:$C,0),MATCH(F51,'تعرفه ها'!$2:$2,0))*J51/30,0),0),"---")</f>
        <v>0</v>
      </c>
      <c r="BC51" s="415"/>
      <c r="BD51" s="54">
        <f>IFERROR(IF(INDEX('اطلاعات دوره'!A:Z,MATCH(G51,'اطلاعات دوره'!C:C,0),MATCH("برق",'اطلاعات دوره'!$1:$1,0))="دارد",ROUND(AX51*INDEX('تعرفه ها'!A:Z,MATCH("پیک فصلی برق",'تعرفه ها'!$C:$C,0),MATCH(F51,'تعرفه ها'!$2:$2,0))/100,0),0),"---")</f>
        <v>0</v>
      </c>
      <c r="BE51" s="415">
        <f>IFERROR(ROUND(((AX51+AY51+AZ51+BA51+BB51+BC51+BD51)*INDEX('تعرفه ها'!A:Z,MATCH("مالیات برق",'تعرفه ها'!$C:$C,0),MATCH(F51,'تعرفه ها'!$2:$2,0))/100),0),"---")</f>
        <v>0</v>
      </c>
      <c r="BF51" s="415">
        <f t="shared" si="18"/>
        <v>-202651761</v>
      </c>
      <c r="BG51" s="415">
        <f t="shared" ref="BG51:BG65" si="22">IFERROR(IF(VLOOKUP(M51,N:BL,51,0)="شده",VLOOKUP(M51,N:BL,48,0),VLOOKUP(M51,N:BL,47,0)),"---")</f>
        <v>10422925</v>
      </c>
      <c r="BH51" s="415">
        <f t="shared" si="19"/>
        <v>-192228836</v>
      </c>
      <c r="BI51" s="54">
        <f t="shared" si="20"/>
        <v>836</v>
      </c>
      <c r="BJ51" s="55">
        <f t="shared" si="21"/>
        <v>-192229672</v>
      </c>
      <c r="BK51" s="262"/>
      <c r="BL51" s="183" t="str">
        <f>IFERROR(IF(INDEX(پرداخت!A:AZ,MATCH(A51&amp;" - "&amp;"برق",پرداخت!$B:$B,0),MATCH(G51,پرداخت!$1:$1,0))="نشده","نشده","شده"),"---")</f>
        <v>نشده</v>
      </c>
      <c r="BN51" s="257"/>
      <c r="BO51" s="257"/>
      <c r="BP51" s="257"/>
      <c r="BQ51" s="257"/>
      <c r="BR51" s="257"/>
      <c r="BS51" s="257"/>
      <c r="BT51" s="257"/>
      <c r="BU51" s="257"/>
      <c r="BV51" s="257"/>
      <c r="BW51" s="257"/>
      <c r="BX51" s="257"/>
      <c r="BY51" s="257"/>
      <c r="BZ51" s="257"/>
      <c r="CA51" s="257"/>
      <c r="CB51" s="257"/>
      <c r="CC51" s="257"/>
      <c r="CD51" s="257"/>
      <c r="CE51" s="257"/>
      <c r="CF51" s="257"/>
      <c r="CG51" s="257"/>
      <c r="CH51"/>
      <c r="CI51"/>
      <c r="CJ51"/>
      <c r="CK51"/>
    </row>
    <row r="52" spans="1:89" ht="33.75" hidden="1">
      <c r="A52" s="171" t="s">
        <v>206</v>
      </c>
      <c r="B52" s="47">
        <f>IFERROR(INDEX('اطلاعات انشعابات شرکتها'!A:BB,MATCH(A52,'اطلاعات انشعابات شرکتها'!A:A,0),MATCH(B$1,'اطلاعات انشعابات شرکتها'!$1:$1,0)),0)</f>
        <v>102</v>
      </c>
      <c r="C52" s="48">
        <f>IFERROR(INDEX('اطلاعات انشعابات شرکتها'!A:BB,MATCH(A52,'اطلاعات انشعابات شرکتها'!A:A,0),MATCH(C$1,'اطلاعات انشعابات شرکتها'!$1:$1,0)),0)</f>
        <v>0</v>
      </c>
      <c r="D52" s="45"/>
      <c r="E52" s="171">
        <v>1</v>
      </c>
      <c r="F52" s="170">
        <v>99</v>
      </c>
      <c r="G52" s="188" t="str">
        <f t="shared" si="0"/>
        <v>99/1</v>
      </c>
      <c r="H52" s="188" t="str">
        <f>IFERROR(INDEX('اطلاعات دوره'!A:Z,MATCH(G52,'اطلاعات دوره'!C:C,0),MATCH(H$1,'اطلاعات دوره'!$1:$1,0)),0)</f>
        <v>99/01/01</v>
      </c>
      <c r="I52" s="188" t="str">
        <f>IFERROR(INDEX('اطلاعات دوره'!A:Z,MATCH(G52,'اطلاعات دوره'!C:C,0),MATCH(I$1,'اطلاعات دوره'!$1:$1,0)),0)</f>
        <v>99/01/31</v>
      </c>
      <c r="J52" s="188">
        <f>IFERROR(INDEX('اطلاعات دوره'!A:Z,MATCH(G52,'اطلاعات دوره'!C:C,0),MATCH(J$1,'اطلاعات دوره'!$1:$1,0)),0)</f>
        <v>31</v>
      </c>
      <c r="K52" s="265"/>
      <c r="L52" s="188" t="str">
        <f>IFERROR(INDEX('اطلاعات دوره'!A:Z,MATCH(G52,'اطلاعات دوره'!C:C,0)-1,MATCH("عنوان",'اطلاعات دوره'!$1:$1,0)),"---")</f>
        <v>98/4</v>
      </c>
      <c r="M52" s="188" t="str">
        <f t="shared" si="1"/>
        <v>ارسک یکتا تجهیز-98/4</v>
      </c>
      <c r="N52" s="188" t="str">
        <f t="shared" si="2"/>
        <v>ارسک یکتا تجهیز-99/1</v>
      </c>
      <c r="O52" s="265"/>
      <c r="P52" s="188" t="str">
        <f>IFERROR(INDEX('اطلاعات انشعابات شرکتها'!A:BB,MATCH(A52,'اطلاعات انشعابات شرکتها'!A:A,0),MATCH(P$1,'اطلاعات انشعابات شرکتها'!$1:$1,0)),0)</f>
        <v>غیر دیماندی</v>
      </c>
      <c r="Q52" s="188">
        <f>IFERROR(INDEX('اطلاعات انشعابات شرکتها'!A:BB,MATCH(A52,'اطلاعات انشعابات شرکتها'!A:A,0),MATCH(Q$1,'اطلاعات انشعابات شرکتها'!$1:$1,0)),0)</f>
        <v>19</v>
      </c>
      <c r="R52" s="188" t="str">
        <f>IFERROR(INDEX('اطلاعات انشعابات شرکتها'!A:BB,MATCH(A52,'اطلاعات انشعابات شرکتها'!A:A,0),MATCH(R$1,'اطلاعات انشعابات شرکتها'!$1:$1,0)),0)</f>
        <v>1</v>
      </c>
      <c r="S52" s="265"/>
      <c r="T52" s="188">
        <f>IFERROR(INDEX('قرائت کنتور'!A:AZ,MATCH(A52&amp;"-"&amp;T$1,'قرائت کنتور'!B:B,0),MATCH(G52,'قرائت کنتور'!$1:$1,0)),0)</f>
        <v>0</v>
      </c>
      <c r="U52" s="188">
        <f>IFERROR(INDEX('قرائت کنتور'!A:AZ,MATCH(A52&amp;"-"&amp;U$1,'قرائت کنتور'!B:B,0),MATCH(L52,'قرائت کنتور'!$1:$1,0)),0)</f>
        <v>77501</v>
      </c>
      <c r="V52" s="188">
        <f>IFERROR(INDEX('قرائت کنتور'!A:AZ,MATCH(A52&amp;"-"&amp;U$1,'قرائت کنتور'!B:B,0),MATCH(G52,'قرائت کنتور'!$1:$1,0)),0)</f>
        <v>0</v>
      </c>
      <c r="W52" s="188">
        <f>IFERROR(INDEX('قرائت کنتور'!A:AZ,MATCH(A52&amp;"-"&amp;W$1,'قرائت کنتور'!B:B,0),MATCH(L52,'قرائت کنتور'!$1:$1,0)),0)</f>
        <v>12577</v>
      </c>
      <c r="X52" s="188">
        <f>IFERROR(INDEX('قرائت کنتور'!A:AZ,MATCH(A52&amp;"-"&amp;W$1,'قرائت کنتور'!B:B,0),MATCH(G52,'قرائت کنتور'!$1:$1,0)),0)</f>
        <v>0</v>
      </c>
      <c r="Y52" s="188">
        <f>IFERROR(INDEX('قرائت کنتور'!A:AZ,MATCH(A52&amp;"-"&amp;Y$1,'قرائت کنتور'!B:B,0),MATCH(L52,'قرائت کنتور'!$1:$1,0)),0)</f>
        <v>34701</v>
      </c>
      <c r="Z52" s="188">
        <f>IFERROR(INDEX('قرائت کنتور'!A:AZ,MATCH(A52&amp;"-"&amp;Y$1,'قرائت کنتور'!B:B,0),MATCH(G52,'قرائت کنتور'!$1:$1,0)),0)</f>
        <v>0</v>
      </c>
      <c r="AA52" s="188">
        <f>IFERROR(INDEX('قرائت کنتور'!A:AZ,MATCH(A52&amp;"-"&amp;AA$1,'قرائت کنتور'!B:B,0),MATCH(L52,'قرائت کنتور'!$1:$1,0)),0)</f>
        <v>28419</v>
      </c>
      <c r="AB52" s="188">
        <f>IFERROR(INDEX('قرائت کنتور'!A:AZ,MATCH(A52&amp;"-"&amp;AA$1,'قرائت کنتور'!B:B,0),MATCH(G52,'قرائت کنتور'!$1:$1,0)),0)</f>
        <v>0</v>
      </c>
      <c r="AC52" s="265"/>
      <c r="AD52" s="188">
        <f t="shared" si="3"/>
        <v>-77501</v>
      </c>
      <c r="AE52" s="188">
        <f t="shared" si="4"/>
        <v>-12577</v>
      </c>
      <c r="AF52" s="188">
        <f t="shared" si="5"/>
        <v>-34701</v>
      </c>
      <c r="AG52" s="188">
        <f t="shared" si="6"/>
        <v>-28419</v>
      </c>
      <c r="AH52" s="188">
        <f t="shared" si="7"/>
        <v>-124779</v>
      </c>
      <c r="AI52" s="188">
        <f t="shared" si="8"/>
        <v>0</v>
      </c>
      <c r="AJ52" s="188" t="str">
        <f t="shared" si="9"/>
        <v>0</v>
      </c>
      <c r="AK52" s="265"/>
      <c r="AL52" s="254">
        <f t="shared" si="10"/>
        <v>-0.97503120127763676</v>
      </c>
      <c r="AM52" s="254" t="str">
        <f t="shared" si="11"/>
        <v>0</v>
      </c>
      <c r="AN52" s="265"/>
      <c r="AO52" s="188">
        <f>IFERROR(INDEX('تعرفه ها'!A:Z,MATCH(P52&amp;"-"&amp;AO$1,'تعرفه ها'!C:C,0),MATCH(F52,'تعرفه ها'!$2:$2,0),1),"---")</f>
        <v>1115</v>
      </c>
      <c r="AP52" s="188">
        <f>IFERROR(INDEX('تعرفه ها'!A:Z,MATCH(P52&amp;"-"&amp;AP$1,'تعرفه ها'!C:C,0),MATCH(F52,'تعرفه ها'!$2:$2,0),1),"---")</f>
        <v>558</v>
      </c>
      <c r="AQ52" s="188">
        <f>IFERROR(INDEX('تعرفه ها'!A:Z,MATCH(P52&amp;"-"&amp;AQ$1,'تعرفه ها'!C:C,0),MATCH(F52,'تعرفه ها'!$2:$2,0),1),"---")</f>
        <v>279</v>
      </c>
      <c r="AR52" s="188">
        <f>IFERROR(INDEX('تعرفه ها'!A:Z,MATCH(P52&amp;"-"&amp;AR$1,'تعرفه ها'!C:C,0),MATCH(F52,'تعرفه ها'!$2:$2,0),1),"---")</f>
        <v>550</v>
      </c>
      <c r="AS52" s="265"/>
      <c r="AT52" s="415">
        <f t="shared" si="12"/>
        <v>-86413615</v>
      </c>
      <c r="AU52" s="415">
        <f t="shared" si="13"/>
        <v>-7017966</v>
      </c>
      <c r="AV52" s="415">
        <f t="shared" si="14"/>
        <v>-9681579</v>
      </c>
      <c r="AW52" s="415">
        <f t="shared" si="15"/>
        <v>-15630450</v>
      </c>
      <c r="AX52" s="415">
        <f t="shared" si="16"/>
        <v>-118743610</v>
      </c>
      <c r="AY52" s="415">
        <f>IFERROR(AH52*INDEX('تعرفه ها'!A:Z,MATCH("عوارض برق به ازاء هر کیلووات",'تعرفه ها'!$C:$C,0),MATCH(F52,'تعرفه ها'!$2:$2,0)),"---")</f>
        <v>-6238950</v>
      </c>
      <c r="AZ52" s="415">
        <f t="shared" si="17"/>
        <v>0</v>
      </c>
      <c r="BA52" s="415">
        <f>IFERROR(ROUND(((AX52+AY52+AZ52)*INDEX('تعرفه ها'!A:Z,MATCH("هزینه نگهداری و تعمیرات شبکه برق",'تعرفه ها'!$C:$C,0),MATCH(F52,'تعرفه ها'!$2:$2,0))/100),0),"---")</f>
        <v>-12498256</v>
      </c>
      <c r="BB52" s="415">
        <f>IFERROR(IF(P52="دیماندی",ROUND(AJ52*INDEX('تعرفه ها'!A:Z,MATCH(BB$1,'تعرفه ها'!$C:$C,0),MATCH(F52,'تعرفه ها'!$2:$2,0))*J52/30,0),0),"---")</f>
        <v>0</v>
      </c>
      <c r="BC52" s="415"/>
      <c r="BD52" s="54">
        <f>IFERROR(IF(INDEX('اطلاعات دوره'!A:Z,MATCH(G52,'اطلاعات دوره'!C:C,0),MATCH("برق",'اطلاعات دوره'!$1:$1,0))="دارد",ROUND(AX52*INDEX('تعرفه ها'!A:Z,MATCH("پیک فصلی برق",'تعرفه ها'!$C:$C,0),MATCH(F52,'تعرفه ها'!$2:$2,0))/100,0),0),"---")</f>
        <v>0</v>
      </c>
      <c r="BE52" s="415">
        <f>IFERROR(ROUND(((AX52+AY52+AZ52+BA52+BB52+BC52+BD52)*INDEX('تعرفه ها'!A:Z,MATCH("مالیات برق",'تعرفه ها'!$C:$C,0),MATCH(F52,'تعرفه ها'!$2:$2,0))/100),0),"---")</f>
        <v>0</v>
      </c>
      <c r="BF52" s="415">
        <f t="shared" si="18"/>
        <v>-137480816</v>
      </c>
      <c r="BG52" s="415">
        <f t="shared" si="22"/>
        <v>8629478</v>
      </c>
      <c r="BH52" s="415">
        <f t="shared" si="19"/>
        <v>-128851338</v>
      </c>
      <c r="BI52" s="54">
        <f t="shared" si="20"/>
        <v>338</v>
      </c>
      <c r="BJ52" s="55">
        <f t="shared" si="21"/>
        <v>-128851676</v>
      </c>
      <c r="BK52" s="262"/>
      <c r="BL52" s="183" t="str">
        <f>IFERROR(IF(INDEX(پرداخت!A:AZ,MATCH(A52&amp;" - "&amp;"برق",پرداخت!$B:$B,0),MATCH(G52,پرداخت!$1:$1,0))="نشده","نشده","شده"),"---")</f>
        <v>نشده</v>
      </c>
      <c r="BN52" s="257"/>
      <c r="BO52" s="257"/>
      <c r="BP52" s="257"/>
      <c r="BQ52" s="257"/>
      <c r="BR52" s="257"/>
      <c r="BS52" s="257"/>
      <c r="BT52" s="257"/>
      <c r="BU52" s="257"/>
      <c r="BV52" s="257"/>
      <c r="BW52" s="257"/>
      <c r="BX52" s="257"/>
      <c r="BY52" s="257"/>
      <c r="BZ52" s="257"/>
      <c r="CA52" s="257"/>
      <c r="CB52" s="257"/>
      <c r="CC52" s="257"/>
      <c r="CD52" s="257"/>
      <c r="CE52" s="257"/>
      <c r="CF52" s="257"/>
      <c r="CG52" s="257"/>
      <c r="CH52"/>
      <c r="CI52"/>
      <c r="CJ52"/>
      <c r="CK52"/>
    </row>
    <row r="53" spans="1:89" ht="33.75" hidden="1">
      <c r="A53" s="171" t="s">
        <v>208</v>
      </c>
      <c r="B53" s="47">
        <f>IFERROR(INDEX('اطلاعات انشعابات شرکتها'!A:BB,MATCH(A53,'اطلاعات انشعابات شرکتها'!A:A,0),MATCH(B$1,'اطلاعات انشعابات شرکتها'!$1:$1,0)),0)</f>
        <v>104</v>
      </c>
      <c r="C53" s="48">
        <f>IFERROR(INDEX('اطلاعات انشعابات شرکتها'!A:BB,MATCH(A53,'اطلاعات انشعابات شرکتها'!A:A,0),MATCH(C$1,'اطلاعات انشعابات شرکتها'!$1:$1,0)),0)</f>
        <v>0</v>
      </c>
      <c r="D53" s="45"/>
      <c r="E53" s="171">
        <v>1</v>
      </c>
      <c r="F53" s="170">
        <v>99</v>
      </c>
      <c r="G53" s="188" t="str">
        <f t="shared" si="0"/>
        <v>99/1</v>
      </c>
      <c r="H53" s="188" t="str">
        <f>IFERROR(INDEX('اطلاعات دوره'!A:Z,MATCH(G53,'اطلاعات دوره'!C:C,0),MATCH(H$1,'اطلاعات دوره'!$1:$1,0)),0)</f>
        <v>99/01/01</v>
      </c>
      <c r="I53" s="188" t="str">
        <f>IFERROR(INDEX('اطلاعات دوره'!A:Z,MATCH(G53,'اطلاعات دوره'!C:C,0),MATCH(I$1,'اطلاعات دوره'!$1:$1,0)),0)</f>
        <v>99/01/31</v>
      </c>
      <c r="J53" s="188">
        <f>IFERROR(INDEX('اطلاعات دوره'!A:Z,MATCH(G53,'اطلاعات دوره'!C:C,0),MATCH(J$1,'اطلاعات دوره'!$1:$1,0)),0)</f>
        <v>31</v>
      </c>
      <c r="K53" s="265"/>
      <c r="L53" s="188" t="str">
        <f>IFERROR(INDEX('اطلاعات دوره'!A:Z,MATCH(G53,'اطلاعات دوره'!C:C,0)-1,MATCH("عنوان",'اطلاعات دوره'!$1:$1,0)),"---")</f>
        <v>98/4</v>
      </c>
      <c r="M53" s="188" t="str">
        <f t="shared" si="1"/>
        <v>الکترومد پرشین توس-98/4</v>
      </c>
      <c r="N53" s="188" t="str">
        <f t="shared" si="2"/>
        <v>الکترومد پرشین توس-99/1</v>
      </c>
      <c r="O53" s="265"/>
      <c r="P53" s="188" t="str">
        <f>IFERROR(INDEX('اطلاعات انشعابات شرکتها'!A:BB,MATCH(A53,'اطلاعات انشعابات شرکتها'!A:A,0),MATCH(P$1,'اطلاعات انشعابات شرکتها'!$1:$1,0)),0)</f>
        <v>غیر دیماندی</v>
      </c>
      <c r="Q53" s="188">
        <f>IFERROR(INDEX('اطلاعات انشعابات شرکتها'!A:BB,MATCH(A53,'اطلاعات انشعابات شرکتها'!A:A,0),MATCH(Q$1,'اطلاعات انشعابات شرکتها'!$1:$1,0)),0)</f>
        <v>19</v>
      </c>
      <c r="R53" s="188" t="str">
        <f>IFERROR(INDEX('اطلاعات انشعابات شرکتها'!A:BB,MATCH(A53,'اطلاعات انشعابات شرکتها'!A:A,0),MATCH(R$1,'اطلاعات انشعابات شرکتها'!$1:$1,0)),0)</f>
        <v>1</v>
      </c>
      <c r="S53" s="265"/>
      <c r="T53" s="188">
        <f>IFERROR(INDEX('قرائت کنتور'!A:AZ,MATCH(A53&amp;"-"&amp;T$1,'قرائت کنتور'!B:B,0),MATCH(G53,'قرائت کنتور'!$1:$1,0)),0)</f>
        <v>0</v>
      </c>
      <c r="U53" s="188">
        <f>IFERROR(INDEX('قرائت کنتور'!A:AZ,MATCH(A53&amp;"-"&amp;U$1,'قرائت کنتور'!B:B,0),MATCH(L53,'قرائت کنتور'!$1:$1,0)),0)</f>
        <v>3465</v>
      </c>
      <c r="V53" s="188">
        <f>IFERROR(INDEX('قرائت کنتور'!A:AZ,MATCH(A53&amp;"-"&amp;U$1,'قرائت کنتور'!B:B,0),MATCH(G53,'قرائت کنتور'!$1:$1,0)),0)</f>
        <v>0</v>
      </c>
      <c r="W53" s="188">
        <f>IFERROR(INDEX('قرائت کنتور'!A:AZ,MATCH(A53&amp;"-"&amp;W$1,'قرائت کنتور'!B:B,0),MATCH(L53,'قرائت کنتور'!$1:$1,0)),0)</f>
        <v>32818</v>
      </c>
      <c r="X53" s="188">
        <f>IFERROR(INDEX('قرائت کنتور'!A:AZ,MATCH(A53&amp;"-"&amp;W$1,'قرائت کنتور'!B:B,0),MATCH(G53,'قرائت کنتور'!$1:$1,0)),0)</f>
        <v>0</v>
      </c>
      <c r="Y53" s="188">
        <f>IFERROR(INDEX('قرائت کنتور'!A:AZ,MATCH(A53&amp;"-"&amp;Y$1,'قرائت کنتور'!B:B,0),MATCH(L53,'قرائت کنتور'!$1:$1,0)),0)</f>
        <v>5404</v>
      </c>
      <c r="Z53" s="188">
        <f>IFERROR(INDEX('قرائت کنتور'!A:AZ,MATCH(A53&amp;"-"&amp;Y$1,'قرائت کنتور'!B:B,0),MATCH(G53,'قرائت کنتور'!$1:$1,0)),0)</f>
        <v>0</v>
      </c>
      <c r="AA53" s="188">
        <f>IFERROR(INDEX('قرائت کنتور'!A:AZ,MATCH(A53&amp;"-"&amp;AA$1,'قرائت کنتور'!B:B,0),MATCH(L53,'قرائت کنتور'!$1:$1,0)),0)</f>
        <v>14963</v>
      </c>
      <c r="AB53" s="188">
        <f>IFERROR(INDEX('قرائت کنتور'!A:AZ,MATCH(A53&amp;"-"&amp;AA$1,'قرائت کنتور'!B:B,0),MATCH(G53,'قرائت کنتور'!$1:$1,0)),0)</f>
        <v>0</v>
      </c>
      <c r="AC53" s="265"/>
      <c r="AD53" s="188">
        <f t="shared" si="3"/>
        <v>-3465</v>
      </c>
      <c r="AE53" s="188">
        <f t="shared" si="4"/>
        <v>-32818</v>
      </c>
      <c r="AF53" s="188">
        <f t="shared" si="5"/>
        <v>-5404</v>
      </c>
      <c r="AG53" s="188">
        <f t="shared" si="6"/>
        <v>-14963</v>
      </c>
      <c r="AH53" s="188">
        <f t="shared" si="7"/>
        <v>-41687</v>
      </c>
      <c r="AI53" s="188">
        <f t="shared" si="8"/>
        <v>0</v>
      </c>
      <c r="AJ53" s="188" t="str">
        <f t="shared" si="9"/>
        <v>0</v>
      </c>
      <c r="AK53" s="265"/>
      <c r="AL53" s="254">
        <f t="shared" si="10"/>
        <v>-0.94120590003025173</v>
      </c>
      <c r="AM53" s="254" t="str">
        <f t="shared" si="11"/>
        <v>0</v>
      </c>
      <c r="AN53" s="265"/>
      <c r="AO53" s="188">
        <f>IFERROR(INDEX('تعرفه ها'!A:Z,MATCH(P53&amp;"-"&amp;AO$1,'تعرفه ها'!C:C,0),MATCH(F53,'تعرفه ها'!$2:$2,0),1),"---")</f>
        <v>1115</v>
      </c>
      <c r="AP53" s="188">
        <f>IFERROR(INDEX('تعرفه ها'!A:Z,MATCH(P53&amp;"-"&amp;AP$1,'تعرفه ها'!C:C,0),MATCH(F53,'تعرفه ها'!$2:$2,0),1),"---")</f>
        <v>558</v>
      </c>
      <c r="AQ53" s="188">
        <f>IFERROR(INDEX('تعرفه ها'!A:Z,MATCH(P53&amp;"-"&amp;AQ$1,'تعرفه ها'!C:C,0),MATCH(F53,'تعرفه ها'!$2:$2,0),1),"---")</f>
        <v>279</v>
      </c>
      <c r="AR53" s="188">
        <f>IFERROR(INDEX('تعرفه ها'!A:Z,MATCH(P53&amp;"-"&amp;AR$1,'تعرفه ها'!C:C,0),MATCH(F53,'تعرفه ها'!$2:$2,0),1),"---")</f>
        <v>550</v>
      </c>
      <c r="AS53" s="265"/>
      <c r="AT53" s="415">
        <f t="shared" si="12"/>
        <v>-3863475</v>
      </c>
      <c r="AU53" s="415">
        <f t="shared" si="13"/>
        <v>-18312444</v>
      </c>
      <c r="AV53" s="415">
        <f t="shared" si="14"/>
        <v>-1507716</v>
      </c>
      <c r="AW53" s="415">
        <f t="shared" si="15"/>
        <v>-8229650</v>
      </c>
      <c r="AX53" s="415">
        <f t="shared" si="16"/>
        <v>-31913285</v>
      </c>
      <c r="AY53" s="415">
        <f>IFERROR(AH53*INDEX('تعرفه ها'!A:Z,MATCH("عوارض برق به ازاء هر کیلووات",'تعرفه ها'!$C:$C,0),MATCH(F53,'تعرفه ها'!$2:$2,0)),"---")</f>
        <v>-2084350</v>
      </c>
      <c r="AZ53" s="415">
        <f t="shared" si="17"/>
        <v>0</v>
      </c>
      <c r="BA53" s="415">
        <f>IFERROR(ROUND(((AX53+AY53+AZ53)*INDEX('تعرفه ها'!A:Z,MATCH("هزینه نگهداری و تعمیرات شبکه برق",'تعرفه ها'!$C:$C,0),MATCH(F53,'تعرفه ها'!$2:$2,0))/100),0),"---")</f>
        <v>-3399764</v>
      </c>
      <c r="BB53" s="415">
        <f>IFERROR(IF(P53="دیماندی",ROUND(AJ53*INDEX('تعرفه ها'!A:Z,MATCH(BB$1,'تعرفه ها'!$C:$C,0),MATCH(F53,'تعرفه ها'!$2:$2,0))*J53/30,0),0),"---")</f>
        <v>0</v>
      </c>
      <c r="BC53" s="415"/>
      <c r="BD53" s="54">
        <f>IFERROR(IF(INDEX('اطلاعات دوره'!A:Z,MATCH(G53,'اطلاعات دوره'!C:C,0),MATCH("برق",'اطلاعات دوره'!$1:$1,0))="دارد",ROUND(AX53*INDEX('تعرفه ها'!A:Z,MATCH("پیک فصلی برق",'تعرفه ها'!$C:$C,0),MATCH(F53,'تعرفه ها'!$2:$2,0))/100,0),0),"---")</f>
        <v>0</v>
      </c>
      <c r="BE53" s="415">
        <f>IFERROR(ROUND(((AX53+AY53+AZ53+BA53+BB53+BC53+BD53)*INDEX('تعرفه ها'!A:Z,MATCH("مالیات برق",'تعرفه ها'!$C:$C,0),MATCH(F53,'تعرفه ها'!$2:$2,0))/100),0),"---")</f>
        <v>0</v>
      </c>
      <c r="BF53" s="415">
        <f t="shared" si="18"/>
        <v>-37397399</v>
      </c>
      <c r="BG53" s="415">
        <f t="shared" si="22"/>
        <v>2864668</v>
      </c>
      <c r="BH53" s="415">
        <f t="shared" si="19"/>
        <v>-34532731</v>
      </c>
      <c r="BI53" s="54">
        <f t="shared" si="20"/>
        <v>731</v>
      </c>
      <c r="BJ53" s="55">
        <f t="shared" si="21"/>
        <v>-34533462</v>
      </c>
      <c r="BK53" s="262"/>
      <c r="BL53" s="183" t="str">
        <f>IFERROR(IF(INDEX(پرداخت!A:AZ,MATCH(A53&amp;" - "&amp;"برق",پرداخت!$B:$B,0),MATCH(G53,پرداخت!$1:$1,0))="نشده","نشده","شده"),"---")</f>
        <v>نشده</v>
      </c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/>
      <c r="CI53"/>
      <c r="CJ53"/>
      <c r="CK53"/>
    </row>
    <row r="54" spans="1:89" ht="33.75" hidden="1">
      <c r="A54" s="171" t="s">
        <v>210</v>
      </c>
      <c r="B54" s="47">
        <f>IFERROR(INDEX('اطلاعات انشعابات شرکتها'!A:BB,MATCH(A54,'اطلاعات انشعابات شرکتها'!A:A,0),MATCH(B$1,'اطلاعات انشعابات شرکتها'!$1:$1,0)),0)</f>
        <v>105</v>
      </c>
      <c r="C54" s="48">
        <f>IFERROR(INDEX('اطلاعات انشعابات شرکتها'!A:BB,MATCH(A54,'اطلاعات انشعابات شرکتها'!A:A,0),MATCH(C$1,'اطلاعات انشعابات شرکتها'!$1:$1,0)),0)</f>
        <v>0</v>
      </c>
      <c r="D54" s="45"/>
      <c r="E54" s="171">
        <v>1</v>
      </c>
      <c r="F54" s="170">
        <v>99</v>
      </c>
      <c r="G54" s="188" t="str">
        <f t="shared" si="0"/>
        <v>99/1</v>
      </c>
      <c r="H54" s="188" t="str">
        <f>IFERROR(INDEX('اطلاعات دوره'!A:Z,MATCH(G54,'اطلاعات دوره'!C:C,0),MATCH(H$1,'اطلاعات دوره'!$1:$1,0)),0)</f>
        <v>99/01/01</v>
      </c>
      <c r="I54" s="188" t="str">
        <f>IFERROR(INDEX('اطلاعات دوره'!A:Z,MATCH(G54,'اطلاعات دوره'!C:C,0),MATCH(I$1,'اطلاعات دوره'!$1:$1,0)),0)</f>
        <v>99/01/31</v>
      </c>
      <c r="J54" s="188">
        <f>IFERROR(INDEX('اطلاعات دوره'!A:Z,MATCH(G54,'اطلاعات دوره'!C:C,0),MATCH(J$1,'اطلاعات دوره'!$1:$1,0)),0)</f>
        <v>31</v>
      </c>
      <c r="K54" s="265"/>
      <c r="L54" s="188" t="str">
        <f>IFERROR(INDEX('اطلاعات دوره'!A:Z,MATCH(G54,'اطلاعات دوره'!C:C,0)-1,MATCH("عنوان",'اطلاعات دوره'!$1:$1,0)),"---")</f>
        <v>98/4</v>
      </c>
      <c r="M54" s="188" t="str">
        <f t="shared" si="1"/>
        <v>ایمن موج توس-98/4</v>
      </c>
      <c r="N54" s="188" t="str">
        <f t="shared" si="2"/>
        <v>ایمن موج توس-99/1</v>
      </c>
      <c r="O54" s="265"/>
      <c r="P54" s="188" t="str">
        <f>IFERROR(INDEX('اطلاعات انشعابات شرکتها'!A:BB,MATCH(A54,'اطلاعات انشعابات شرکتها'!A:A,0),MATCH(P$1,'اطلاعات انشعابات شرکتها'!$1:$1,0)),0)</f>
        <v>دیماندی</v>
      </c>
      <c r="Q54" s="188">
        <f>IFERROR(INDEX('اطلاعات انشعابات شرکتها'!A:BB,MATCH(A54,'اطلاعات انشعابات شرکتها'!A:A,0),MATCH(Q$1,'اطلاعات انشعابات شرکتها'!$1:$1,0)),0)</f>
        <v>30</v>
      </c>
      <c r="R54" s="188" t="str">
        <f>IFERROR(INDEX('اطلاعات انشعابات شرکتها'!A:BB,MATCH(A54,'اطلاعات انشعابات شرکتها'!A:A,0),MATCH(R$1,'اطلاعات انشعابات شرکتها'!$1:$1,0)),0)</f>
        <v>1</v>
      </c>
      <c r="S54" s="265"/>
      <c r="T54" s="188">
        <f>IFERROR(INDEX('قرائت کنتور'!A:AZ,MATCH(A54&amp;"-"&amp;T$1,'قرائت کنتور'!B:B,0),MATCH(G54,'قرائت کنتور'!$1:$1,0)),0)</f>
        <v>0</v>
      </c>
      <c r="U54" s="188">
        <f>IFERROR(INDEX('قرائت کنتور'!A:AZ,MATCH(A54&amp;"-"&amp;U$1,'قرائت کنتور'!B:B,0),MATCH(L54,'قرائت کنتور'!$1:$1,0)),0)</f>
        <v>1646</v>
      </c>
      <c r="V54" s="188">
        <f>IFERROR(INDEX('قرائت کنتور'!A:AZ,MATCH(A54&amp;"-"&amp;U$1,'قرائت کنتور'!B:B,0),MATCH(G54,'قرائت کنتور'!$1:$1,0)),0)</f>
        <v>0</v>
      </c>
      <c r="W54" s="188">
        <f>IFERROR(INDEX('قرائت کنتور'!A:AZ,MATCH(A54&amp;"-"&amp;W$1,'قرائت کنتور'!B:B,0),MATCH(L54,'قرائت کنتور'!$1:$1,0)),0)</f>
        <v>5041</v>
      </c>
      <c r="X54" s="188">
        <f>IFERROR(INDEX('قرائت کنتور'!A:AZ,MATCH(A54&amp;"-"&amp;W$1,'قرائت کنتور'!B:B,0),MATCH(G54,'قرائت کنتور'!$1:$1,0)),0)</f>
        <v>0</v>
      </c>
      <c r="Y54" s="188">
        <f>IFERROR(INDEX('قرائت کنتور'!A:AZ,MATCH(A54&amp;"-"&amp;Y$1,'قرائت کنتور'!B:B,0),MATCH(L54,'قرائت کنتور'!$1:$1,0)),0)</f>
        <v>49106</v>
      </c>
      <c r="Z54" s="188">
        <f>IFERROR(INDEX('قرائت کنتور'!A:AZ,MATCH(A54&amp;"-"&amp;Y$1,'قرائت کنتور'!B:B,0),MATCH(G54,'قرائت کنتور'!$1:$1,0)),0)</f>
        <v>0</v>
      </c>
      <c r="AA54" s="188">
        <f>IFERROR(INDEX('قرائت کنتور'!A:AZ,MATCH(A54&amp;"-"&amp;AA$1,'قرائت کنتور'!B:B,0),MATCH(L54,'قرائت کنتور'!$1:$1,0)),0)</f>
        <v>1289</v>
      </c>
      <c r="AB54" s="188">
        <f>IFERROR(INDEX('قرائت کنتور'!A:AZ,MATCH(A54&amp;"-"&amp;AA$1,'قرائت کنتور'!B:B,0),MATCH(G54,'قرائت کنتور'!$1:$1,0)),0)</f>
        <v>0</v>
      </c>
      <c r="AC54" s="265"/>
      <c r="AD54" s="188">
        <f t="shared" si="3"/>
        <v>-1646</v>
      </c>
      <c r="AE54" s="188">
        <f t="shared" si="4"/>
        <v>-5041</v>
      </c>
      <c r="AF54" s="188">
        <f t="shared" si="5"/>
        <v>-49106</v>
      </c>
      <c r="AG54" s="188">
        <f t="shared" si="6"/>
        <v>-1289</v>
      </c>
      <c r="AH54" s="188">
        <f t="shared" si="7"/>
        <v>-55793</v>
      </c>
      <c r="AI54" s="188">
        <f t="shared" si="8"/>
        <v>0</v>
      </c>
      <c r="AJ54" s="188">
        <f t="shared" si="9"/>
        <v>27</v>
      </c>
      <c r="AK54" s="265"/>
      <c r="AL54" s="254">
        <f t="shared" si="10"/>
        <v>-0.99973322655545738</v>
      </c>
      <c r="AM54" s="254" t="str">
        <f t="shared" si="11"/>
        <v>0</v>
      </c>
      <c r="AN54" s="265"/>
      <c r="AO54" s="188">
        <f>IFERROR(INDEX('تعرفه ها'!A:Z,MATCH(P54&amp;"-"&amp;AO$1,'تعرفه ها'!C:C,0),MATCH(F54,'تعرفه ها'!$2:$2,0),1),"---")</f>
        <v>879</v>
      </c>
      <c r="AP54" s="188">
        <f>IFERROR(INDEX('تعرفه ها'!A:Z,MATCH(P54&amp;"-"&amp;AP$1,'تعرفه ها'!C:C,0),MATCH(F54,'تعرفه ها'!$2:$2,0),1),"---")</f>
        <v>439</v>
      </c>
      <c r="AQ54" s="188">
        <f>IFERROR(INDEX('تعرفه ها'!A:Z,MATCH(P54&amp;"-"&amp;AQ$1,'تعرفه ها'!C:C,0),MATCH(F54,'تعرفه ها'!$2:$2,0),1),"---")</f>
        <v>220</v>
      </c>
      <c r="AR54" s="188">
        <f>IFERROR(INDEX('تعرفه ها'!A:Z,MATCH(P54&amp;"-"&amp;AR$1,'تعرفه ها'!C:C,0),MATCH(F54,'تعرفه ها'!$2:$2,0),1),"---")</f>
        <v>550</v>
      </c>
      <c r="AS54" s="265"/>
      <c r="AT54" s="415">
        <f t="shared" si="12"/>
        <v>-1446834</v>
      </c>
      <c r="AU54" s="415">
        <f t="shared" si="13"/>
        <v>-2212999</v>
      </c>
      <c r="AV54" s="415">
        <f t="shared" si="14"/>
        <v>-10803320</v>
      </c>
      <c r="AW54" s="415">
        <f t="shared" si="15"/>
        <v>-708950</v>
      </c>
      <c r="AX54" s="415">
        <f t="shared" si="16"/>
        <v>-15172103</v>
      </c>
      <c r="AY54" s="415">
        <f>IFERROR(AH54*INDEX('تعرفه ها'!A:Z,MATCH("عوارض برق به ازاء هر کیلووات",'تعرفه ها'!$C:$C,0),MATCH(F54,'تعرفه ها'!$2:$2,0)),"---")</f>
        <v>-2789650</v>
      </c>
      <c r="AZ54" s="415">
        <f t="shared" si="17"/>
        <v>0</v>
      </c>
      <c r="BA54" s="415">
        <f>IFERROR(ROUND(((AX54+AY54+AZ54)*INDEX('تعرفه ها'!A:Z,MATCH("هزینه نگهداری و تعمیرات شبکه برق",'تعرفه ها'!$C:$C,0),MATCH(F54,'تعرفه ها'!$2:$2,0))/100),0),"---")</f>
        <v>-1796175</v>
      </c>
      <c r="BB54" s="415">
        <f>IFERROR(IF(P54="دیماندی",ROUND(AJ54*INDEX('تعرفه ها'!A:Z,MATCH(BB$1,'تعرفه ها'!$C:$C,0),MATCH(F54,'تعرفه ها'!$2:$2,0))*J54/30,0),0),"---")</f>
        <v>775229</v>
      </c>
      <c r="BC54" s="415"/>
      <c r="BD54" s="54">
        <f>IFERROR(IF(INDEX('اطلاعات دوره'!A:Z,MATCH(G54,'اطلاعات دوره'!C:C,0),MATCH("برق",'اطلاعات دوره'!$1:$1,0))="دارد",ROUND(AX54*INDEX('تعرفه ها'!A:Z,MATCH("پیک فصلی برق",'تعرفه ها'!$C:$C,0),MATCH(F54,'تعرفه ها'!$2:$2,0))/100,0),0),"---")</f>
        <v>0</v>
      </c>
      <c r="BE54" s="415">
        <f>IFERROR(ROUND(((AX54+AY54+AZ54+BA54+BB54+BC54+BD54)*INDEX('تعرفه ها'!A:Z,MATCH("مالیات برق",'تعرفه ها'!$C:$C,0),MATCH(F54,'تعرفه ها'!$2:$2,0))/100),0),"---")</f>
        <v>0</v>
      </c>
      <c r="BF54" s="415">
        <f t="shared" si="18"/>
        <v>-18982699</v>
      </c>
      <c r="BG54" s="415">
        <f t="shared" si="22"/>
        <v>7186335</v>
      </c>
      <c r="BH54" s="415">
        <f t="shared" si="19"/>
        <v>-11796364</v>
      </c>
      <c r="BI54" s="54">
        <f t="shared" si="20"/>
        <v>364</v>
      </c>
      <c r="BJ54" s="55">
        <f t="shared" si="21"/>
        <v>-11796728</v>
      </c>
      <c r="BK54" s="262"/>
      <c r="BL54" s="183" t="str">
        <f>IFERROR(IF(INDEX(پرداخت!A:AZ,MATCH(A54&amp;" - "&amp;"برق",پرداخت!$B:$B,0),MATCH(G54,پرداخت!$1:$1,0))="نشده","نشده","شده"),"---")</f>
        <v>شده</v>
      </c>
      <c r="BN54" s="257"/>
      <c r="BO54" s="257"/>
      <c r="BP54" s="257"/>
      <c r="BQ54" s="257"/>
      <c r="BR54" s="257"/>
      <c r="BS54" s="257"/>
      <c r="BT54" s="257"/>
      <c r="BU54" s="257"/>
      <c r="BV54" s="257"/>
      <c r="BW54" s="257"/>
      <c r="BX54" s="257"/>
      <c r="BY54" s="257"/>
      <c r="BZ54" s="257"/>
      <c r="CA54" s="257"/>
      <c r="CB54" s="257"/>
      <c r="CC54" s="257"/>
      <c r="CD54" s="257"/>
      <c r="CE54" s="257"/>
      <c r="CF54" s="257"/>
      <c r="CG54" s="257"/>
      <c r="CH54"/>
      <c r="CI54"/>
      <c r="CJ54"/>
      <c r="CK54"/>
    </row>
    <row r="55" spans="1:89" ht="33.75" hidden="1">
      <c r="A55" s="171" t="s">
        <v>214</v>
      </c>
      <c r="B55" s="47">
        <f>IFERROR(INDEX('اطلاعات انشعابات شرکتها'!A:BB,MATCH(A55,'اطلاعات انشعابات شرکتها'!A:A,0),MATCH(B$1,'اطلاعات انشعابات شرکتها'!$1:$1,0)),0)</f>
        <v>106</v>
      </c>
      <c r="C55" s="48">
        <f>IFERROR(INDEX('اطلاعات انشعابات شرکتها'!A:BB,MATCH(A55,'اطلاعات انشعابات شرکتها'!A:A,0),MATCH(C$1,'اطلاعات انشعابات شرکتها'!$1:$1,0)),0)</f>
        <v>0</v>
      </c>
      <c r="D55" s="45"/>
      <c r="E55" s="171">
        <v>1</v>
      </c>
      <c r="F55" s="170">
        <v>99</v>
      </c>
      <c r="G55" s="188" t="str">
        <f t="shared" si="0"/>
        <v>99/1</v>
      </c>
      <c r="H55" s="188" t="str">
        <f>IFERROR(INDEX('اطلاعات دوره'!A:Z,MATCH(G55,'اطلاعات دوره'!C:C,0),MATCH(H$1,'اطلاعات دوره'!$1:$1,0)),0)</f>
        <v>99/01/01</v>
      </c>
      <c r="I55" s="188" t="str">
        <f>IFERROR(INDEX('اطلاعات دوره'!A:Z,MATCH(G55,'اطلاعات دوره'!C:C,0),MATCH(I$1,'اطلاعات دوره'!$1:$1,0)),0)</f>
        <v>99/01/31</v>
      </c>
      <c r="J55" s="188">
        <f>IFERROR(INDEX('اطلاعات دوره'!A:Z,MATCH(G55,'اطلاعات دوره'!C:C,0),MATCH(J$1,'اطلاعات دوره'!$1:$1,0)),0)</f>
        <v>31</v>
      </c>
      <c r="K55" s="265"/>
      <c r="L55" s="188" t="str">
        <f>IFERROR(INDEX('اطلاعات دوره'!A:Z,MATCH(G55,'اطلاعات دوره'!C:C,0)-1,MATCH("عنوان",'اطلاعات دوره'!$1:$1,0)),"---")</f>
        <v>98/4</v>
      </c>
      <c r="M55" s="188" t="str">
        <f t="shared" si="1"/>
        <v>آداک صنعت (1)-98/4</v>
      </c>
      <c r="N55" s="188" t="str">
        <f t="shared" si="2"/>
        <v>آداک صنعت (1)-99/1</v>
      </c>
      <c r="O55" s="265"/>
      <c r="P55" s="188" t="str">
        <f>IFERROR(INDEX('اطلاعات انشعابات شرکتها'!A:BB,MATCH(A55,'اطلاعات انشعابات شرکتها'!A:A,0),MATCH(P$1,'اطلاعات انشعابات شرکتها'!$1:$1,0)),0)</f>
        <v>غیر دیماندی</v>
      </c>
      <c r="Q55" s="188">
        <f>IFERROR(INDEX('اطلاعات انشعابات شرکتها'!A:BB,MATCH(A55,'اطلاعات انشعابات شرکتها'!A:A,0),MATCH(Q$1,'اطلاعات انشعابات شرکتها'!$1:$1,0)),0)</f>
        <v>19</v>
      </c>
      <c r="R55" s="188" t="str">
        <f>IFERROR(INDEX('اطلاعات انشعابات شرکتها'!A:BB,MATCH(A55,'اطلاعات انشعابات شرکتها'!A:A,0),MATCH(R$1,'اطلاعات انشعابات شرکتها'!$1:$1,0)),0)</f>
        <v>1</v>
      </c>
      <c r="S55" s="265"/>
      <c r="T55" s="188">
        <f>IFERROR(INDEX('قرائت کنتور'!A:AZ,MATCH(A55&amp;"-"&amp;T$1,'قرائت کنتور'!B:B,0),MATCH(G55,'قرائت کنتور'!$1:$1,0)),0)</f>
        <v>0</v>
      </c>
      <c r="U55" s="188">
        <f>IFERROR(INDEX('قرائت کنتور'!A:AZ,MATCH(A55&amp;"-"&amp;U$1,'قرائت کنتور'!B:B,0),MATCH(L55,'قرائت کنتور'!$1:$1,0)),0)</f>
        <v>4068</v>
      </c>
      <c r="V55" s="188">
        <f>IFERROR(INDEX('قرائت کنتور'!A:AZ,MATCH(A55&amp;"-"&amp;U$1,'قرائت کنتور'!B:B,0),MATCH(G55,'قرائت کنتور'!$1:$1,0)),0)</f>
        <v>0</v>
      </c>
      <c r="W55" s="188">
        <f>IFERROR(INDEX('قرائت کنتور'!A:AZ,MATCH(A55&amp;"-"&amp;W$1,'قرائت کنتور'!B:B,0),MATCH(L55,'قرائت کنتور'!$1:$1,0)),0)</f>
        <v>35751</v>
      </c>
      <c r="X55" s="188">
        <f>IFERROR(INDEX('قرائت کنتور'!A:AZ,MATCH(A55&amp;"-"&amp;W$1,'قرائت کنتور'!B:B,0),MATCH(G55,'قرائت کنتور'!$1:$1,0)),0)</f>
        <v>0</v>
      </c>
      <c r="Y55" s="188">
        <f>IFERROR(INDEX('قرائت کنتور'!A:AZ,MATCH(A55&amp;"-"&amp;Y$1,'قرائت کنتور'!B:B,0),MATCH(L55,'قرائت کنتور'!$1:$1,0)),0)</f>
        <v>3087</v>
      </c>
      <c r="Z55" s="188">
        <f>IFERROR(INDEX('قرائت کنتور'!A:AZ,MATCH(A55&amp;"-"&amp;Y$1,'قرائت کنتور'!B:B,0),MATCH(G55,'قرائت کنتور'!$1:$1,0)),0)</f>
        <v>0</v>
      </c>
      <c r="AA55" s="188">
        <f>IFERROR(INDEX('قرائت کنتور'!A:AZ,MATCH(A55&amp;"-"&amp;AA$1,'قرائت کنتور'!B:B,0),MATCH(L55,'قرائت کنتور'!$1:$1,0)),0)</f>
        <v>47691</v>
      </c>
      <c r="AB55" s="188">
        <f>IFERROR(INDEX('قرائت کنتور'!A:AZ,MATCH(A55&amp;"-"&amp;AA$1,'قرائت کنتور'!B:B,0),MATCH(G55,'قرائت کنتور'!$1:$1,0)),0)</f>
        <v>0</v>
      </c>
      <c r="AC55" s="265"/>
      <c r="AD55" s="188">
        <f t="shared" si="3"/>
        <v>-4068</v>
      </c>
      <c r="AE55" s="188">
        <f t="shared" si="4"/>
        <v>-35751</v>
      </c>
      <c r="AF55" s="188">
        <f t="shared" si="5"/>
        <v>-3087</v>
      </c>
      <c r="AG55" s="188">
        <f t="shared" si="6"/>
        <v>-47691</v>
      </c>
      <c r="AH55" s="188">
        <f t="shared" si="7"/>
        <v>-42906</v>
      </c>
      <c r="AI55" s="188">
        <f t="shared" si="8"/>
        <v>0</v>
      </c>
      <c r="AJ55" s="188" t="str">
        <f t="shared" si="9"/>
        <v>0</v>
      </c>
      <c r="AK55" s="265"/>
      <c r="AL55" s="254">
        <f t="shared" si="10"/>
        <v>-0.66882778515619101</v>
      </c>
      <c r="AM55" s="254" t="str">
        <f t="shared" si="11"/>
        <v>0</v>
      </c>
      <c r="AN55" s="265"/>
      <c r="AO55" s="188">
        <f>IFERROR(INDEX('تعرفه ها'!A:Z,MATCH(P55&amp;"-"&amp;AO$1,'تعرفه ها'!C:C,0),MATCH(F55,'تعرفه ها'!$2:$2,0),1),"---")</f>
        <v>1115</v>
      </c>
      <c r="AP55" s="188">
        <f>IFERROR(INDEX('تعرفه ها'!A:Z,MATCH(P55&amp;"-"&amp;AP$1,'تعرفه ها'!C:C,0),MATCH(F55,'تعرفه ها'!$2:$2,0),1),"---")</f>
        <v>558</v>
      </c>
      <c r="AQ55" s="188">
        <f>IFERROR(INDEX('تعرفه ها'!A:Z,MATCH(P55&amp;"-"&amp;AQ$1,'تعرفه ها'!C:C,0),MATCH(F55,'تعرفه ها'!$2:$2,0),1),"---")</f>
        <v>279</v>
      </c>
      <c r="AR55" s="188">
        <f>IFERROR(INDEX('تعرفه ها'!A:Z,MATCH(P55&amp;"-"&amp;AR$1,'تعرفه ها'!C:C,0),MATCH(F55,'تعرفه ها'!$2:$2,0),1),"---")</f>
        <v>550</v>
      </c>
      <c r="AS55" s="265"/>
      <c r="AT55" s="415">
        <f t="shared" si="12"/>
        <v>-4535820</v>
      </c>
      <c r="AU55" s="415">
        <f t="shared" si="13"/>
        <v>-19949058</v>
      </c>
      <c r="AV55" s="415">
        <f t="shared" si="14"/>
        <v>-861273</v>
      </c>
      <c r="AW55" s="415">
        <f t="shared" si="15"/>
        <v>-26230050</v>
      </c>
      <c r="AX55" s="415">
        <f t="shared" si="16"/>
        <v>-51576201</v>
      </c>
      <c r="AY55" s="415">
        <f>IFERROR(AH55*INDEX('تعرفه ها'!A:Z,MATCH("عوارض برق به ازاء هر کیلووات",'تعرفه ها'!$C:$C,0),MATCH(F55,'تعرفه ها'!$2:$2,0)),"---")</f>
        <v>-2145300</v>
      </c>
      <c r="AZ55" s="415">
        <f t="shared" si="17"/>
        <v>0</v>
      </c>
      <c r="BA55" s="415">
        <f>IFERROR(ROUND(((AX55+AY55+AZ55)*INDEX('تعرفه ها'!A:Z,MATCH("هزینه نگهداری و تعمیرات شبکه برق",'تعرفه ها'!$C:$C,0),MATCH(F55,'تعرفه ها'!$2:$2,0))/100),0),"---")</f>
        <v>-5372150</v>
      </c>
      <c r="BB55" s="415">
        <f>IFERROR(IF(P55="دیماندی",ROUND(AJ55*INDEX('تعرفه ها'!A:Z,MATCH(BB$1,'تعرفه ها'!$C:$C,0),MATCH(F55,'تعرفه ها'!$2:$2,0))*J55/30,0),0),"---")</f>
        <v>0</v>
      </c>
      <c r="BC55" s="415"/>
      <c r="BD55" s="54">
        <f>IFERROR(IF(INDEX('اطلاعات دوره'!A:Z,MATCH(G55,'اطلاعات دوره'!C:C,0),MATCH("برق",'اطلاعات دوره'!$1:$1,0))="دارد",ROUND(AX55*INDEX('تعرفه ها'!A:Z,MATCH("پیک فصلی برق",'تعرفه ها'!$C:$C,0),MATCH(F55,'تعرفه ها'!$2:$2,0))/100,0),0),"---")</f>
        <v>0</v>
      </c>
      <c r="BE55" s="415">
        <f>IFERROR(ROUND(((AX55+AY55+AZ55+BA55+BB55+BC55+BD55)*INDEX('تعرفه ها'!A:Z,MATCH("مالیات برق",'تعرفه ها'!$C:$C,0),MATCH(F55,'تعرفه ها'!$2:$2,0))/100),0),"---")</f>
        <v>0</v>
      </c>
      <c r="BF55" s="415">
        <f t="shared" si="18"/>
        <v>-59093651</v>
      </c>
      <c r="BG55" s="415">
        <f t="shared" si="22"/>
        <v>10528814</v>
      </c>
      <c r="BH55" s="415">
        <f t="shared" si="19"/>
        <v>-48564837</v>
      </c>
      <c r="BI55" s="54">
        <f t="shared" si="20"/>
        <v>837</v>
      </c>
      <c r="BJ55" s="55">
        <f t="shared" si="21"/>
        <v>-48565674</v>
      </c>
      <c r="BK55" s="262"/>
      <c r="BL55" s="183" t="str">
        <f>IFERROR(IF(INDEX(پرداخت!A:AZ,MATCH(A55&amp;" - "&amp;"برق",پرداخت!$B:$B,0),MATCH(G55,پرداخت!$1:$1,0))="نشده","نشده","شده"),"---")</f>
        <v>نشده</v>
      </c>
      <c r="BN55" s="257"/>
      <c r="BO55" s="257"/>
      <c r="BP55" s="257"/>
      <c r="BQ55" s="257"/>
      <c r="BR55" s="257"/>
      <c r="BS55" s="257"/>
      <c r="BT55" s="257"/>
      <c r="BU55" s="257"/>
      <c r="BV55" s="257"/>
      <c r="BW55" s="257"/>
      <c r="BX55" s="257"/>
      <c r="BY55" s="257"/>
      <c r="BZ55" s="257"/>
      <c r="CA55" s="257"/>
      <c r="CB55" s="257"/>
      <c r="CC55" s="257"/>
      <c r="CD55" s="257"/>
      <c r="CE55" s="257"/>
      <c r="CF55" s="257"/>
      <c r="CG55" s="257"/>
      <c r="CH55"/>
      <c r="CI55"/>
      <c r="CJ55"/>
      <c r="CK55"/>
    </row>
    <row r="56" spans="1:89" ht="33.75" hidden="1">
      <c r="A56" s="171" t="s">
        <v>216</v>
      </c>
      <c r="B56" s="47">
        <f>IFERROR(INDEX('اطلاعات انشعابات شرکتها'!A:BB,MATCH(A56,'اطلاعات انشعابات شرکتها'!A:A,0),MATCH(B$1,'اطلاعات انشعابات شرکتها'!$1:$1,0)),0)</f>
        <v>108</v>
      </c>
      <c r="C56" s="48">
        <f>IFERROR(INDEX('اطلاعات انشعابات شرکتها'!A:BB,MATCH(A56,'اطلاعات انشعابات شرکتها'!A:A,0),MATCH(C$1,'اطلاعات انشعابات شرکتها'!$1:$1,0)),0)</f>
        <v>0</v>
      </c>
      <c r="D56" s="45"/>
      <c r="E56" s="171">
        <v>1</v>
      </c>
      <c r="F56" s="170">
        <v>99</v>
      </c>
      <c r="G56" s="188" t="str">
        <f t="shared" si="0"/>
        <v>99/1</v>
      </c>
      <c r="H56" s="188" t="str">
        <f>IFERROR(INDEX('اطلاعات دوره'!A:Z,MATCH(G56,'اطلاعات دوره'!C:C,0),MATCH(H$1,'اطلاعات دوره'!$1:$1,0)),0)</f>
        <v>99/01/01</v>
      </c>
      <c r="I56" s="188" t="str">
        <f>IFERROR(INDEX('اطلاعات دوره'!A:Z,MATCH(G56,'اطلاعات دوره'!C:C,0),MATCH(I$1,'اطلاعات دوره'!$1:$1,0)),0)</f>
        <v>99/01/31</v>
      </c>
      <c r="J56" s="188">
        <f>IFERROR(INDEX('اطلاعات دوره'!A:Z,MATCH(G56,'اطلاعات دوره'!C:C,0),MATCH(J$1,'اطلاعات دوره'!$1:$1,0)),0)</f>
        <v>31</v>
      </c>
      <c r="K56" s="265"/>
      <c r="L56" s="188" t="str">
        <f>IFERROR(INDEX('اطلاعات دوره'!A:Z,MATCH(G56,'اطلاعات دوره'!C:C,0)-1,MATCH("عنوان",'اطلاعات دوره'!$1:$1,0)),"---")</f>
        <v>98/4</v>
      </c>
      <c r="M56" s="188" t="str">
        <f t="shared" si="1"/>
        <v>آرشام صنعت توس-98/4</v>
      </c>
      <c r="N56" s="188" t="str">
        <f t="shared" si="2"/>
        <v>آرشام صنعت توس-99/1</v>
      </c>
      <c r="O56" s="265"/>
      <c r="P56" s="188" t="str">
        <f>IFERROR(INDEX('اطلاعات انشعابات شرکتها'!A:BB,MATCH(A56,'اطلاعات انشعابات شرکتها'!A:A,0),MATCH(P$1,'اطلاعات انشعابات شرکتها'!$1:$1,0)),0)</f>
        <v>دیماندی</v>
      </c>
      <c r="Q56" s="188">
        <f>IFERROR(INDEX('اطلاعات انشعابات شرکتها'!A:BB,MATCH(A56,'اطلاعات انشعابات شرکتها'!A:A,0),MATCH(Q$1,'اطلاعات انشعابات شرکتها'!$1:$1,0)),0)</f>
        <v>30</v>
      </c>
      <c r="R56" s="188" t="str">
        <f>IFERROR(INDEX('اطلاعات انشعابات شرکتها'!A:BB,MATCH(A56,'اطلاعات انشعابات شرکتها'!A:A,0),MATCH(R$1,'اطلاعات انشعابات شرکتها'!$1:$1,0)),0)</f>
        <v>1</v>
      </c>
      <c r="S56" s="265"/>
      <c r="T56" s="188">
        <f>IFERROR(INDEX('قرائت کنتور'!A:AZ,MATCH(A56&amp;"-"&amp;T$1,'قرائت کنتور'!B:B,0),MATCH(G56,'قرائت کنتور'!$1:$1,0)),0)</f>
        <v>0</v>
      </c>
      <c r="U56" s="188">
        <f>IFERROR(INDEX('قرائت کنتور'!A:AZ,MATCH(A56&amp;"-"&amp;U$1,'قرائت کنتور'!B:B,0),MATCH(L56,'قرائت کنتور'!$1:$1,0)),0)</f>
        <v>11800</v>
      </c>
      <c r="V56" s="188">
        <f>IFERROR(INDEX('قرائت کنتور'!A:AZ,MATCH(A56&amp;"-"&amp;U$1,'قرائت کنتور'!B:B,0),MATCH(G56,'قرائت کنتور'!$1:$1,0)),0)</f>
        <v>0</v>
      </c>
      <c r="W56" s="188">
        <f>IFERROR(INDEX('قرائت کنتور'!A:AZ,MATCH(A56&amp;"-"&amp;W$1,'قرائت کنتور'!B:B,0),MATCH(L56,'قرائت کنتور'!$1:$1,0)),0)</f>
        <v>91874</v>
      </c>
      <c r="X56" s="188">
        <f>IFERROR(INDEX('قرائت کنتور'!A:AZ,MATCH(A56&amp;"-"&amp;W$1,'قرائت کنتور'!B:B,0),MATCH(G56,'قرائت کنتور'!$1:$1,0)),0)</f>
        <v>0</v>
      </c>
      <c r="Y56" s="188">
        <f>IFERROR(INDEX('قرائت کنتور'!A:AZ,MATCH(A56&amp;"-"&amp;Y$1,'قرائت کنتور'!B:B,0),MATCH(L56,'قرائت کنتور'!$1:$1,0)),0)</f>
        <v>12623</v>
      </c>
      <c r="Z56" s="188">
        <f>IFERROR(INDEX('قرائت کنتور'!A:AZ,MATCH(A56&amp;"-"&amp;Y$1,'قرائت کنتور'!B:B,0),MATCH(G56,'قرائت کنتور'!$1:$1,0)),0)</f>
        <v>0</v>
      </c>
      <c r="AA56" s="188">
        <f>IFERROR(INDEX('قرائت کنتور'!A:AZ,MATCH(A56&amp;"-"&amp;AA$1,'قرائت کنتور'!B:B,0),MATCH(L56,'قرائت کنتور'!$1:$1,0)),0)</f>
        <v>12634</v>
      </c>
      <c r="AB56" s="188">
        <f>IFERROR(INDEX('قرائت کنتور'!A:AZ,MATCH(A56&amp;"-"&amp;AA$1,'قرائت کنتور'!B:B,0),MATCH(G56,'قرائت کنتور'!$1:$1,0)),0)</f>
        <v>0</v>
      </c>
      <c r="AC56" s="265"/>
      <c r="AD56" s="188">
        <f t="shared" si="3"/>
        <v>-11800</v>
      </c>
      <c r="AE56" s="188">
        <f t="shared" si="4"/>
        <v>-91874</v>
      </c>
      <c r="AF56" s="188">
        <f t="shared" si="5"/>
        <v>-12623</v>
      </c>
      <c r="AG56" s="188">
        <f t="shared" si="6"/>
        <v>-12634</v>
      </c>
      <c r="AH56" s="188">
        <f t="shared" si="7"/>
        <v>-116297</v>
      </c>
      <c r="AI56" s="188">
        <f t="shared" si="8"/>
        <v>0</v>
      </c>
      <c r="AJ56" s="188">
        <f t="shared" si="9"/>
        <v>27</v>
      </c>
      <c r="AK56" s="265"/>
      <c r="AL56" s="254">
        <f t="shared" si="10"/>
        <v>-0.99415086961126031</v>
      </c>
      <c r="AM56" s="254" t="str">
        <f t="shared" si="11"/>
        <v>0</v>
      </c>
      <c r="AN56" s="265"/>
      <c r="AO56" s="188">
        <f>IFERROR(INDEX('تعرفه ها'!A:Z,MATCH(P56&amp;"-"&amp;AO$1,'تعرفه ها'!C:C,0),MATCH(F56,'تعرفه ها'!$2:$2,0),1),"---")</f>
        <v>879</v>
      </c>
      <c r="AP56" s="188">
        <f>IFERROR(INDEX('تعرفه ها'!A:Z,MATCH(P56&amp;"-"&amp;AP$1,'تعرفه ها'!C:C,0),MATCH(F56,'تعرفه ها'!$2:$2,0),1),"---")</f>
        <v>439</v>
      </c>
      <c r="AQ56" s="188">
        <f>IFERROR(INDEX('تعرفه ها'!A:Z,MATCH(P56&amp;"-"&amp;AQ$1,'تعرفه ها'!C:C,0),MATCH(F56,'تعرفه ها'!$2:$2,0),1),"---")</f>
        <v>220</v>
      </c>
      <c r="AR56" s="188">
        <f>IFERROR(INDEX('تعرفه ها'!A:Z,MATCH(P56&amp;"-"&amp;AR$1,'تعرفه ها'!C:C,0),MATCH(F56,'تعرفه ها'!$2:$2,0),1),"---")</f>
        <v>550</v>
      </c>
      <c r="AS56" s="265"/>
      <c r="AT56" s="415">
        <f t="shared" si="12"/>
        <v>-10372200</v>
      </c>
      <c r="AU56" s="415">
        <f t="shared" si="13"/>
        <v>-40332686</v>
      </c>
      <c r="AV56" s="415">
        <f t="shared" si="14"/>
        <v>-2777060</v>
      </c>
      <c r="AW56" s="415">
        <f t="shared" si="15"/>
        <v>-6948700</v>
      </c>
      <c r="AX56" s="415">
        <f t="shared" si="16"/>
        <v>-60430646</v>
      </c>
      <c r="AY56" s="415">
        <f>IFERROR(AH56*INDEX('تعرفه ها'!A:Z,MATCH("عوارض برق به ازاء هر کیلووات",'تعرفه ها'!$C:$C,0),MATCH(F56,'تعرفه ها'!$2:$2,0)),"---")</f>
        <v>-5814850</v>
      </c>
      <c r="AZ56" s="415">
        <f t="shared" si="17"/>
        <v>0</v>
      </c>
      <c r="BA56" s="415">
        <f>IFERROR(ROUND(((AX56+AY56+AZ56)*INDEX('تعرفه ها'!A:Z,MATCH("هزینه نگهداری و تعمیرات شبکه برق",'تعرفه ها'!$C:$C,0),MATCH(F56,'تعرفه ها'!$2:$2,0))/100),0),"---")</f>
        <v>-6624550</v>
      </c>
      <c r="BB56" s="415">
        <f>IFERROR(IF(P56="دیماندی",ROUND(AJ56*INDEX('تعرفه ها'!A:Z,MATCH(BB$1,'تعرفه ها'!$C:$C,0),MATCH(F56,'تعرفه ها'!$2:$2,0))*J56/30,0),0),"---")</f>
        <v>775229</v>
      </c>
      <c r="BC56" s="415"/>
      <c r="BD56" s="54">
        <f>IFERROR(IF(INDEX('اطلاعات دوره'!A:Z,MATCH(G56,'اطلاعات دوره'!C:C,0),MATCH("برق",'اطلاعات دوره'!$1:$1,0))="دارد",ROUND(AX56*INDEX('تعرفه ها'!A:Z,MATCH("پیک فصلی برق",'تعرفه ها'!$C:$C,0),MATCH(F56,'تعرفه ها'!$2:$2,0))/100,0),0),"---")</f>
        <v>0</v>
      </c>
      <c r="BE56" s="415">
        <f>IFERROR(ROUND(((AX56+AY56+AZ56+BA56+BB56+BC56+BD56)*INDEX('تعرفه ها'!A:Z,MATCH("مالیات برق",'تعرفه ها'!$C:$C,0),MATCH(F56,'تعرفه ها'!$2:$2,0))/100),0),"---")</f>
        <v>0</v>
      </c>
      <c r="BF56" s="415">
        <f t="shared" si="18"/>
        <v>-72094817</v>
      </c>
      <c r="BG56" s="415">
        <f t="shared" si="22"/>
        <v>6587698</v>
      </c>
      <c r="BH56" s="415">
        <f t="shared" si="19"/>
        <v>-65507119</v>
      </c>
      <c r="BI56" s="54">
        <f t="shared" si="20"/>
        <v>119</v>
      </c>
      <c r="BJ56" s="55">
        <f t="shared" si="21"/>
        <v>-65507238</v>
      </c>
      <c r="BK56" s="262"/>
      <c r="BL56" s="183" t="str">
        <f>IFERROR(IF(INDEX(پرداخت!A:AZ,MATCH(A56&amp;" - "&amp;"برق",پرداخت!$B:$B,0),MATCH(G56,پرداخت!$1:$1,0))="نشده","نشده","شده"),"---")</f>
        <v>نشده</v>
      </c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7"/>
      <c r="BY56" s="257"/>
      <c r="BZ56" s="257"/>
      <c r="CA56" s="257"/>
      <c r="CB56" s="257"/>
      <c r="CC56" s="257"/>
      <c r="CD56" s="257"/>
      <c r="CE56" s="257"/>
      <c r="CF56" s="257"/>
      <c r="CG56" s="257"/>
      <c r="CH56"/>
      <c r="CI56"/>
      <c r="CJ56"/>
      <c r="CK56"/>
    </row>
    <row r="57" spans="1:89" ht="33.75" hidden="1">
      <c r="A57" s="171" t="s">
        <v>217</v>
      </c>
      <c r="B57" s="47">
        <f>IFERROR(INDEX('اطلاعات انشعابات شرکتها'!A:BB,MATCH(A57,'اطلاعات انشعابات شرکتها'!A:A,0),MATCH(B$1,'اطلاعات انشعابات شرکتها'!$1:$1,0)),0)</f>
        <v>109</v>
      </c>
      <c r="C57" s="48">
        <f>IFERROR(INDEX('اطلاعات انشعابات شرکتها'!A:BB,MATCH(A57,'اطلاعات انشعابات شرکتها'!A:A,0),MATCH(C$1,'اطلاعات انشعابات شرکتها'!$1:$1,0)),0)</f>
        <v>0</v>
      </c>
      <c r="D57" s="45"/>
      <c r="E57" s="171">
        <v>1</v>
      </c>
      <c r="F57" s="170">
        <v>99</v>
      </c>
      <c r="G57" s="188" t="str">
        <f t="shared" si="0"/>
        <v>99/1</v>
      </c>
      <c r="H57" s="188" t="str">
        <f>IFERROR(INDEX('اطلاعات دوره'!A:Z,MATCH(G57,'اطلاعات دوره'!C:C,0),MATCH(H$1,'اطلاعات دوره'!$1:$1,0)),0)</f>
        <v>99/01/01</v>
      </c>
      <c r="I57" s="188" t="str">
        <f>IFERROR(INDEX('اطلاعات دوره'!A:Z,MATCH(G57,'اطلاعات دوره'!C:C,0),MATCH(I$1,'اطلاعات دوره'!$1:$1,0)),0)</f>
        <v>99/01/31</v>
      </c>
      <c r="J57" s="188">
        <f>IFERROR(INDEX('اطلاعات دوره'!A:Z,MATCH(G57,'اطلاعات دوره'!C:C,0),MATCH(J$1,'اطلاعات دوره'!$1:$1,0)),0)</f>
        <v>31</v>
      </c>
      <c r="K57" s="265"/>
      <c r="L57" s="188" t="str">
        <f>IFERROR(INDEX('اطلاعات دوره'!A:Z,MATCH(G57,'اطلاعات دوره'!C:C,0)-1,MATCH("عنوان",'اطلاعات دوره'!$1:$1,0)),"---")</f>
        <v>98/4</v>
      </c>
      <c r="M57" s="188" t="str">
        <f t="shared" si="1"/>
        <v>آرون زیست طب پاژ-98/4</v>
      </c>
      <c r="N57" s="188" t="str">
        <f t="shared" si="2"/>
        <v>آرون زیست طب پاژ-99/1</v>
      </c>
      <c r="O57" s="265"/>
      <c r="P57" s="188" t="str">
        <f>IFERROR(INDEX('اطلاعات انشعابات شرکتها'!A:BB,MATCH(A57,'اطلاعات انشعابات شرکتها'!A:A,0),MATCH(P$1,'اطلاعات انشعابات شرکتها'!$1:$1,0)),0)</f>
        <v>دیماندی</v>
      </c>
      <c r="Q57" s="188">
        <f>IFERROR(INDEX('اطلاعات انشعابات شرکتها'!A:BB,MATCH(A57,'اطلاعات انشعابات شرکتها'!A:A,0),MATCH(Q$1,'اطلاعات انشعابات شرکتها'!$1:$1,0)),0)</f>
        <v>30</v>
      </c>
      <c r="R57" s="188" t="str">
        <f>IFERROR(INDEX('اطلاعات انشعابات شرکتها'!A:BB,MATCH(A57,'اطلاعات انشعابات شرکتها'!A:A,0),MATCH(R$1,'اطلاعات انشعابات شرکتها'!$1:$1,0)),0)</f>
        <v>1</v>
      </c>
      <c r="S57" s="265"/>
      <c r="T57" s="188">
        <f>IFERROR(INDEX('قرائت کنتور'!A:AZ,MATCH(A57&amp;"-"&amp;T$1,'قرائت کنتور'!B:B,0),MATCH(G57,'قرائت کنتور'!$1:$1,0)),0)</f>
        <v>0</v>
      </c>
      <c r="U57" s="188">
        <f>IFERROR(INDEX('قرائت کنتور'!A:AZ,MATCH(A57&amp;"-"&amp;U$1,'قرائت کنتور'!B:B,0),MATCH(L57,'قرائت کنتور'!$1:$1,0)),0)</f>
        <v>144372</v>
      </c>
      <c r="V57" s="188">
        <f>IFERROR(INDEX('قرائت کنتور'!A:AZ,MATCH(A57&amp;"-"&amp;U$1,'قرائت کنتور'!B:B,0),MATCH(G57,'قرائت کنتور'!$1:$1,0)),0)</f>
        <v>0</v>
      </c>
      <c r="W57" s="188">
        <f>IFERROR(INDEX('قرائت کنتور'!A:AZ,MATCH(A57&amp;"-"&amp;W$1,'قرائت کنتور'!B:B,0),MATCH(L57,'قرائت کنتور'!$1:$1,0)),0)</f>
        <v>22875</v>
      </c>
      <c r="X57" s="188">
        <f>IFERROR(INDEX('قرائت کنتور'!A:AZ,MATCH(A57&amp;"-"&amp;W$1,'قرائت کنتور'!B:B,0),MATCH(G57,'قرائت کنتور'!$1:$1,0)),0)</f>
        <v>0</v>
      </c>
      <c r="Y57" s="188">
        <f>IFERROR(INDEX('قرائت کنتور'!A:AZ,MATCH(A57&amp;"-"&amp;Y$1,'قرائت کنتور'!B:B,0),MATCH(L57,'قرائت کنتور'!$1:$1,0)),0)</f>
        <v>21956</v>
      </c>
      <c r="Z57" s="188">
        <f>IFERROR(INDEX('قرائت کنتور'!A:AZ,MATCH(A57&amp;"-"&amp;Y$1,'قرائت کنتور'!B:B,0),MATCH(G57,'قرائت کنتور'!$1:$1,0)),0)</f>
        <v>0</v>
      </c>
      <c r="AA57" s="188">
        <f>IFERROR(INDEX('قرائت کنتور'!A:AZ,MATCH(A57&amp;"-"&amp;AA$1,'قرائت کنتور'!B:B,0),MATCH(L57,'قرائت کنتور'!$1:$1,0)),0)</f>
        <v>212155</v>
      </c>
      <c r="AB57" s="188">
        <f>IFERROR(INDEX('قرائت کنتور'!A:AZ,MATCH(A57&amp;"-"&amp;AA$1,'قرائت کنتور'!B:B,0),MATCH(G57,'قرائت کنتور'!$1:$1,0)),0)</f>
        <v>0</v>
      </c>
      <c r="AC57" s="265"/>
      <c r="AD57" s="188">
        <f t="shared" si="3"/>
        <v>-144372</v>
      </c>
      <c r="AE57" s="188">
        <f t="shared" si="4"/>
        <v>-22875</v>
      </c>
      <c r="AF57" s="188">
        <f t="shared" si="5"/>
        <v>-21956</v>
      </c>
      <c r="AG57" s="188">
        <f t="shared" si="6"/>
        <v>-212155</v>
      </c>
      <c r="AH57" s="188">
        <f t="shared" si="7"/>
        <v>-189203</v>
      </c>
      <c r="AI57" s="188">
        <f t="shared" si="8"/>
        <v>0</v>
      </c>
      <c r="AJ57" s="188">
        <f t="shared" si="9"/>
        <v>27</v>
      </c>
      <c r="AK57" s="265"/>
      <c r="AL57" s="254">
        <f t="shared" si="10"/>
        <v>-0.66558286248556831</v>
      </c>
      <c r="AM57" s="254" t="str">
        <f t="shared" si="11"/>
        <v>0</v>
      </c>
      <c r="AN57" s="265"/>
      <c r="AO57" s="188">
        <f>IFERROR(INDEX('تعرفه ها'!A:Z,MATCH(P57&amp;"-"&amp;AO$1,'تعرفه ها'!C:C,0),MATCH(F57,'تعرفه ها'!$2:$2,0),1),"---")</f>
        <v>879</v>
      </c>
      <c r="AP57" s="188">
        <f>IFERROR(INDEX('تعرفه ها'!A:Z,MATCH(P57&amp;"-"&amp;AP$1,'تعرفه ها'!C:C,0),MATCH(F57,'تعرفه ها'!$2:$2,0),1),"---")</f>
        <v>439</v>
      </c>
      <c r="AQ57" s="188">
        <f>IFERROR(INDEX('تعرفه ها'!A:Z,MATCH(P57&amp;"-"&amp;AQ$1,'تعرفه ها'!C:C,0),MATCH(F57,'تعرفه ها'!$2:$2,0),1),"---")</f>
        <v>220</v>
      </c>
      <c r="AR57" s="188">
        <f>IFERROR(INDEX('تعرفه ها'!A:Z,MATCH(P57&amp;"-"&amp;AR$1,'تعرفه ها'!C:C,0),MATCH(F57,'تعرفه ها'!$2:$2,0),1),"---")</f>
        <v>550</v>
      </c>
      <c r="AS57" s="265"/>
      <c r="AT57" s="415">
        <f t="shared" si="12"/>
        <v>-126902988</v>
      </c>
      <c r="AU57" s="415">
        <f t="shared" si="13"/>
        <v>-10042125</v>
      </c>
      <c r="AV57" s="415">
        <f t="shared" si="14"/>
        <v>-4830320</v>
      </c>
      <c r="AW57" s="415">
        <f t="shared" si="15"/>
        <v>-116685250</v>
      </c>
      <c r="AX57" s="415">
        <f t="shared" si="16"/>
        <v>-258460683</v>
      </c>
      <c r="AY57" s="415">
        <f>IFERROR(AH57*INDEX('تعرفه ها'!A:Z,MATCH("عوارض برق به ازاء هر کیلووات",'تعرفه ها'!$C:$C,0),MATCH(F57,'تعرفه ها'!$2:$2,0)),"---")</f>
        <v>-9460150</v>
      </c>
      <c r="AZ57" s="415">
        <f t="shared" si="17"/>
        <v>0</v>
      </c>
      <c r="BA57" s="415">
        <f>IFERROR(ROUND(((AX57+AY57+AZ57)*INDEX('تعرفه ها'!A:Z,MATCH("هزینه نگهداری و تعمیرات شبکه برق",'تعرفه ها'!$C:$C,0),MATCH(F57,'تعرفه ها'!$2:$2,0))/100),0),"---")</f>
        <v>-26792083</v>
      </c>
      <c r="BB57" s="415">
        <f>IFERROR(IF(P57="دیماندی",ROUND(AJ57*INDEX('تعرفه ها'!A:Z,MATCH(BB$1,'تعرفه ها'!$C:$C,0),MATCH(F57,'تعرفه ها'!$2:$2,0))*J57/30,0),0),"---")</f>
        <v>775229</v>
      </c>
      <c r="BC57" s="415"/>
      <c r="BD57" s="54">
        <f>IFERROR(IF(INDEX('اطلاعات دوره'!A:Z,MATCH(G57,'اطلاعات دوره'!C:C,0),MATCH("برق",'اطلاعات دوره'!$1:$1,0))="دارد",ROUND(AX57*INDEX('تعرفه ها'!A:Z,MATCH("پیک فصلی برق",'تعرفه ها'!$C:$C,0),MATCH(F57,'تعرفه ها'!$2:$2,0))/100,0),0),"---")</f>
        <v>0</v>
      </c>
      <c r="BE57" s="415">
        <f>IFERROR(ROUND(((AX57+AY57+AZ57+BA57+BB57+BC57+BD57)*INDEX('تعرفه ها'!A:Z,MATCH("مالیات برق",'تعرفه ها'!$C:$C,0),MATCH(F57,'تعرفه ها'!$2:$2,0))/100),0),"---")</f>
        <v>0</v>
      </c>
      <c r="BF57" s="415">
        <f t="shared" si="18"/>
        <v>-293937687</v>
      </c>
      <c r="BG57" s="415">
        <f t="shared" si="22"/>
        <v>5042415</v>
      </c>
      <c r="BH57" s="415">
        <f t="shared" si="19"/>
        <v>-288895272</v>
      </c>
      <c r="BI57" s="54">
        <f t="shared" si="20"/>
        <v>272</v>
      </c>
      <c r="BJ57" s="55">
        <f t="shared" si="21"/>
        <v>-288895544</v>
      </c>
      <c r="BK57" s="262"/>
      <c r="BL57" s="183" t="str">
        <f>IFERROR(IF(INDEX(پرداخت!A:AZ,MATCH(A57&amp;" - "&amp;"برق",پرداخت!$B:$B,0),MATCH(G57,پرداخت!$1:$1,0))="نشده","نشده","شده"),"---")</f>
        <v>نشده</v>
      </c>
      <c r="BN57" s="257"/>
      <c r="BO57" s="257"/>
      <c r="BP57" s="257"/>
      <c r="BQ57" s="257"/>
      <c r="BR57" s="257"/>
      <c r="BS57" s="257"/>
      <c r="BT57" s="257"/>
      <c r="BU57" s="257"/>
      <c r="BV57" s="257"/>
      <c r="BW57" s="257"/>
      <c r="BX57" s="257"/>
      <c r="BY57" s="257"/>
      <c r="BZ57" s="257"/>
      <c r="CA57" s="257"/>
      <c r="CB57" s="257"/>
      <c r="CC57" s="257"/>
      <c r="CD57" s="257"/>
      <c r="CE57" s="257"/>
      <c r="CF57" s="257"/>
      <c r="CG57" s="257"/>
      <c r="CH57"/>
      <c r="CI57"/>
      <c r="CJ57"/>
      <c r="CK57"/>
    </row>
    <row r="58" spans="1:89" ht="33.75" hidden="1">
      <c r="A58" s="171" t="s">
        <v>218</v>
      </c>
      <c r="B58" s="47">
        <f>IFERROR(INDEX('اطلاعات انشعابات شرکتها'!A:BB,MATCH(A58,'اطلاعات انشعابات شرکتها'!A:A,0),MATCH(B$1,'اطلاعات انشعابات شرکتها'!$1:$1,0)),0)</f>
        <v>110</v>
      </c>
      <c r="C58" s="48">
        <f>IFERROR(INDEX('اطلاعات انشعابات شرکتها'!A:BB,MATCH(A58,'اطلاعات انشعابات شرکتها'!A:A,0),MATCH(C$1,'اطلاعات انشعابات شرکتها'!$1:$1,0)),0)</f>
        <v>0</v>
      </c>
      <c r="D58" s="45"/>
      <c r="E58" s="171">
        <v>1</v>
      </c>
      <c r="F58" s="170">
        <v>99</v>
      </c>
      <c r="G58" s="188" t="str">
        <f t="shared" si="0"/>
        <v>99/1</v>
      </c>
      <c r="H58" s="188" t="str">
        <f>IFERROR(INDEX('اطلاعات دوره'!A:Z,MATCH(G58,'اطلاعات دوره'!C:C,0),MATCH(H$1,'اطلاعات دوره'!$1:$1,0)),0)</f>
        <v>99/01/01</v>
      </c>
      <c r="I58" s="188" t="str">
        <f>IFERROR(INDEX('اطلاعات دوره'!A:Z,MATCH(G58,'اطلاعات دوره'!C:C,0),MATCH(I$1,'اطلاعات دوره'!$1:$1,0)),0)</f>
        <v>99/01/31</v>
      </c>
      <c r="J58" s="188">
        <f>IFERROR(INDEX('اطلاعات دوره'!A:Z,MATCH(G58,'اطلاعات دوره'!C:C,0),MATCH(J$1,'اطلاعات دوره'!$1:$1,0)),0)</f>
        <v>31</v>
      </c>
      <c r="K58" s="265"/>
      <c r="L58" s="188" t="str">
        <f>IFERROR(INDEX('اطلاعات دوره'!A:Z,MATCH(G58,'اطلاعات دوره'!C:C,0)-1,MATCH("عنوان",'اطلاعات دوره'!$1:$1,0)),"---")</f>
        <v>98/4</v>
      </c>
      <c r="M58" s="188" t="str">
        <f t="shared" si="1"/>
        <v>آژانس پارک-98/4</v>
      </c>
      <c r="N58" s="188" t="str">
        <f t="shared" si="2"/>
        <v>آژانس پارک-99/1</v>
      </c>
      <c r="O58" s="265"/>
      <c r="P58" s="188" t="str">
        <f>IFERROR(INDEX('اطلاعات انشعابات شرکتها'!A:BB,MATCH(A58,'اطلاعات انشعابات شرکتها'!A:A,0),MATCH(P$1,'اطلاعات انشعابات شرکتها'!$1:$1,0)),0)</f>
        <v>غیر دیماندی</v>
      </c>
      <c r="Q58" s="188">
        <f>IFERROR(INDEX('اطلاعات انشعابات شرکتها'!A:BB,MATCH(A58,'اطلاعات انشعابات شرکتها'!A:A,0),MATCH(Q$1,'اطلاعات انشعابات شرکتها'!$1:$1,0)),0)</f>
        <v>5</v>
      </c>
      <c r="R58" s="188" t="str">
        <f>IFERROR(INDEX('اطلاعات انشعابات شرکتها'!A:BB,MATCH(A58,'اطلاعات انشعابات شرکتها'!A:A,0),MATCH(R$1,'اطلاعات انشعابات شرکتها'!$1:$1,0)),0)</f>
        <v>1</v>
      </c>
      <c r="S58" s="265"/>
      <c r="T58" s="188">
        <f>IFERROR(INDEX('قرائت کنتور'!A:AZ,MATCH(A58&amp;"-"&amp;T$1,'قرائت کنتور'!B:B,0),MATCH(G58,'قرائت کنتور'!$1:$1,0)),0)</f>
        <v>0</v>
      </c>
      <c r="U58" s="188">
        <f>IFERROR(INDEX('قرائت کنتور'!A:AZ,MATCH(A58&amp;"-"&amp;U$1,'قرائت کنتور'!B:B,0),MATCH(L58,'قرائت کنتور'!$1:$1,0)),0)</f>
        <v>983</v>
      </c>
      <c r="V58" s="188">
        <f>IFERROR(INDEX('قرائت کنتور'!A:AZ,MATCH(A58&amp;"-"&amp;U$1,'قرائت کنتور'!B:B,0),MATCH(G58,'قرائت کنتور'!$1:$1,0)),0)</f>
        <v>0</v>
      </c>
      <c r="W58" s="188">
        <f>IFERROR(INDEX('قرائت کنتور'!A:AZ,MATCH(A58&amp;"-"&amp;W$1,'قرائت کنتور'!B:B,0),MATCH(L58,'قرائت کنتور'!$1:$1,0)),0)</f>
        <v>2823</v>
      </c>
      <c r="X58" s="188">
        <f>IFERROR(INDEX('قرائت کنتور'!A:AZ,MATCH(A58&amp;"-"&amp;W$1,'قرائت کنتور'!B:B,0),MATCH(G58,'قرائت کنتور'!$1:$1,0)),0)</f>
        <v>0</v>
      </c>
      <c r="Y58" s="188">
        <f>IFERROR(INDEX('قرائت کنتور'!A:AZ,MATCH(A58&amp;"-"&amp;Y$1,'قرائت کنتور'!B:B,0),MATCH(L58,'قرائت کنتور'!$1:$1,0)),0)</f>
        <v>1512</v>
      </c>
      <c r="Z58" s="188">
        <f>IFERROR(INDEX('قرائت کنتور'!A:AZ,MATCH(A58&amp;"-"&amp;Y$1,'قرائت کنتور'!B:B,0),MATCH(G58,'قرائت کنتور'!$1:$1,0)),0)</f>
        <v>0</v>
      </c>
      <c r="AA58" s="188">
        <f>IFERROR(INDEX('قرائت کنتور'!A:AZ,MATCH(A58&amp;"-"&amp;AA$1,'قرائت کنتور'!B:B,0),MATCH(L58,'قرائت کنتور'!$1:$1,0)),0)</f>
        <v>1532</v>
      </c>
      <c r="AB58" s="188">
        <v>1532</v>
      </c>
      <c r="AC58" s="265"/>
      <c r="AD58" s="188">
        <f t="shared" si="3"/>
        <v>-983</v>
      </c>
      <c r="AE58" s="188">
        <f t="shared" si="4"/>
        <v>-2823</v>
      </c>
      <c r="AF58" s="188">
        <f t="shared" si="5"/>
        <v>-1512</v>
      </c>
      <c r="AG58" s="188">
        <f t="shared" si="6"/>
        <v>0</v>
      </c>
      <c r="AH58" s="188">
        <f t="shared" si="7"/>
        <v>-5318</v>
      </c>
      <c r="AI58" s="188">
        <f t="shared" si="8"/>
        <v>0</v>
      </c>
      <c r="AJ58" s="188" t="str">
        <f t="shared" si="9"/>
        <v>0</v>
      </c>
      <c r="AK58" s="265"/>
      <c r="AL58" s="254">
        <f t="shared" si="10"/>
        <v>-1</v>
      </c>
      <c r="AM58" s="254" t="str">
        <f t="shared" si="11"/>
        <v>0</v>
      </c>
      <c r="AN58" s="265"/>
      <c r="AO58" s="188">
        <f>IFERROR(INDEX('تعرفه ها'!A:Z,MATCH(P58&amp;"-"&amp;AO$1,'تعرفه ها'!C:C,0),MATCH(F58,'تعرفه ها'!$2:$2,0),1),"---")</f>
        <v>1115</v>
      </c>
      <c r="AP58" s="188">
        <f>IFERROR(INDEX('تعرفه ها'!A:Z,MATCH(P58&amp;"-"&amp;AP$1,'تعرفه ها'!C:C,0),MATCH(F58,'تعرفه ها'!$2:$2,0),1),"---")</f>
        <v>558</v>
      </c>
      <c r="AQ58" s="188">
        <f>IFERROR(INDEX('تعرفه ها'!A:Z,MATCH(P58&amp;"-"&amp;AQ$1,'تعرفه ها'!C:C,0),MATCH(F58,'تعرفه ها'!$2:$2,0),1),"---")</f>
        <v>279</v>
      </c>
      <c r="AR58" s="188">
        <f>IFERROR(INDEX('تعرفه ها'!A:Z,MATCH(P58&amp;"-"&amp;AR$1,'تعرفه ها'!C:C,0),MATCH(F58,'تعرفه ها'!$2:$2,0),1),"---")</f>
        <v>550</v>
      </c>
      <c r="AS58" s="265"/>
      <c r="AT58" s="415">
        <f t="shared" si="12"/>
        <v>-1096045</v>
      </c>
      <c r="AU58" s="415">
        <f t="shared" si="13"/>
        <v>-1575234</v>
      </c>
      <c r="AV58" s="415">
        <f t="shared" si="14"/>
        <v>-421848</v>
      </c>
      <c r="AW58" s="415">
        <f t="shared" si="15"/>
        <v>0</v>
      </c>
      <c r="AX58" s="415">
        <f t="shared" si="16"/>
        <v>-3093127</v>
      </c>
      <c r="AY58" s="415">
        <f>IFERROR(AH58*INDEX('تعرفه ها'!A:Z,MATCH("عوارض برق به ازاء هر کیلووات",'تعرفه ها'!$C:$C,0),MATCH(F58,'تعرفه ها'!$2:$2,0)),"---")</f>
        <v>-265900</v>
      </c>
      <c r="AZ58" s="415">
        <f t="shared" si="17"/>
        <v>0</v>
      </c>
      <c r="BA58" s="415">
        <f>IFERROR(ROUND(((AX58+AY58+AZ58)*INDEX('تعرفه ها'!A:Z,MATCH("هزینه نگهداری و تعمیرات شبکه برق",'تعرفه ها'!$C:$C,0),MATCH(F58,'تعرفه ها'!$2:$2,0))/100),0),"---")</f>
        <v>-335903</v>
      </c>
      <c r="BB58" s="415">
        <f>IFERROR(IF(P58="دیماندی",ROUND(AJ58*INDEX('تعرفه ها'!A:Z,MATCH(BB$1,'تعرفه ها'!$C:$C,0),MATCH(F58,'تعرفه ها'!$2:$2,0))*J58/30,0),0),"---")</f>
        <v>0</v>
      </c>
      <c r="BC58" s="415"/>
      <c r="BD58" s="54">
        <f>IFERROR(IF(INDEX('اطلاعات دوره'!A:Z,MATCH(G58,'اطلاعات دوره'!C:C,0),MATCH("برق",'اطلاعات دوره'!$1:$1,0))="دارد",ROUND(AX58*INDEX('تعرفه ها'!A:Z,MATCH("پیک فصلی برق",'تعرفه ها'!$C:$C,0),MATCH(F58,'تعرفه ها'!$2:$2,0))/100,0),0),"---")</f>
        <v>0</v>
      </c>
      <c r="BE58" s="415">
        <f>IFERROR(ROUND(((AX58+AY58+AZ58+BA58+BB58+BC58+BD58)*INDEX('تعرفه ها'!A:Z,MATCH("مالیات برق",'تعرفه ها'!$C:$C,0),MATCH(F58,'تعرفه ها'!$2:$2,0))/100),0),"---")</f>
        <v>0</v>
      </c>
      <c r="BF58" s="415">
        <f t="shared" si="18"/>
        <v>-3694930</v>
      </c>
      <c r="BG58" s="415">
        <f t="shared" si="22"/>
        <v>874330</v>
      </c>
      <c r="BH58" s="415">
        <f t="shared" si="19"/>
        <v>-2820600</v>
      </c>
      <c r="BI58" s="54">
        <f t="shared" si="20"/>
        <v>600</v>
      </c>
      <c r="BJ58" s="55">
        <f t="shared" si="21"/>
        <v>-2821200</v>
      </c>
      <c r="BK58" s="262"/>
      <c r="BL58" s="183" t="str">
        <f>IFERROR(IF(INDEX(پرداخت!A:AZ,MATCH(A58&amp;" - "&amp;"برق",پرداخت!$B:$B,0),MATCH(G58,پرداخت!$1:$1,0))="نشده","نشده","شده"),"---")</f>
        <v>نشده</v>
      </c>
      <c r="BN58" s="257"/>
      <c r="BO58" s="257"/>
      <c r="BP58" s="257"/>
      <c r="BQ58" s="257"/>
      <c r="BR58" s="257"/>
      <c r="BS58" s="257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/>
      <c r="CI58"/>
      <c r="CJ58"/>
      <c r="CK58"/>
    </row>
    <row r="59" spans="1:89" ht="33.75" hidden="1">
      <c r="A59" s="171" t="s">
        <v>219</v>
      </c>
      <c r="B59" s="47">
        <f>IFERROR(INDEX('اطلاعات انشعابات شرکتها'!A:BB,MATCH(A59,'اطلاعات انشعابات شرکتها'!A:A,0),MATCH(B$1,'اطلاعات انشعابات شرکتها'!$1:$1,0)),0)</f>
        <v>111</v>
      </c>
      <c r="C59" s="48">
        <f>IFERROR(INDEX('اطلاعات انشعابات شرکتها'!A:BB,MATCH(A59,'اطلاعات انشعابات شرکتها'!A:A,0),MATCH(C$1,'اطلاعات انشعابات شرکتها'!$1:$1,0)),0)</f>
        <v>0</v>
      </c>
      <c r="D59" s="45"/>
      <c r="E59" s="171">
        <v>1</v>
      </c>
      <c r="F59" s="170">
        <v>99</v>
      </c>
      <c r="G59" s="188" t="str">
        <f t="shared" si="0"/>
        <v>99/1</v>
      </c>
      <c r="H59" s="188" t="str">
        <f>IFERROR(INDEX('اطلاعات دوره'!A:Z,MATCH(G59,'اطلاعات دوره'!C:C,0),MATCH(H$1,'اطلاعات دوره'!$1:$1,0)),0)</f>
        <v>99/01/01</v>
      </c>
      <c r="I59" s="188" t="str">
        <f>IFERROR(INDEX('اطلاعات دوره'!A:Z,MATCH(G59,'اطلاعات دوره'!C:C,0),MATCH(I$1,'اطلاعات دوره'!$1:$1,0)),0)</f>
        <v>99/01/31</v>
      </c>
      <c r="J59" s="188">
        <f>IFERROR(INDEX('اطلاعات دوره'!A:Z,MATCH(G59,'اطلاعات دوره'!C:C,0),MATCH(J$1,'اطلاعات دوره'!$1:$1,0)),0)</f>
        <v>31</v>
      </c>
      <c r="K59" s="265"/>
      <c r="L59" s="188" t="str">
        <f>IFERROR(INDEX('اطلاعات دوره'!A:Z,MATCH(G59,'اطلاعات دوره'!C:C,0)-1,MATCH("عنوان",'اطلاعات دوره'!$1:$1,0)),"---")</f>
        <v>98/4</v>
      </c>
      <c r="M59" s="188" t="str">
        <f t="shared" si="1"/>
        <v>برچسب انرژی-98/4</v>
      </c>
      <c r="N59" s="188" t="str">
        <f t="shared" si="2"/>
        <v>برچسب انرژی-99/1</v>
      </c>
      <c r="O59" s="265"/>
      <c r="P59" s="188" t="str">
        <f>IFERROR(INDEX('اطلاعات انشعابات شرکتها'!A:BB,MATCH(A59,'اطلاعات انشعابات شرکتها'!A:A,0),MATCH(P$1,'اطلاعات انشعابات شرکتها'!$1:$1,0)),0)</f>
        <v>غیر دیماندی</v>
      </c>
      <c r="Q59" s="188">
        <f>IFERROR(INDEX('اطلاعات انشعابات شرکتها'!A:BB,MATCH(A59,'اطلاعات انشعابات شرکتها'!A:A,0),MATCH(Q$1,'اطلاعات انشعابات شرکتها'!$1:$1,0)),0)</f>
        <v>19</v>
      </c>
      <c r="R59" s="188" t="str">
        <f>IFERROR(INDEX('اطلاعات انشعابات شرکتها'!A:BB,MATCH(A59,'اطلاعات انشعابات شرکتها'!A:A,0),MATCH(R$1,'اطلاعات انشعابات شرکتها'!$1:$1,0)),0)</f>
        <v>40</v>
      </c>
      <c r="S59" s="265"/>
      <c r="T59" s="188">
        <f>IFERROR(INDEX('قرائت کنتور'!A:AZ,MATCH(A59&amp;"-"&amp;T$1,'قرائت کنتور'!B:B,0),MATCH(G59,'قرائت کنتور'!$1:$1,0)),0)</f>
        <v>0</v>
      </c>
      <c r="U59" s="188">
        <f>IFERROR(INDEX('قرائت کنتور'!A:AZ,MATCH(A59&amp;"-"&amp;U$1,'قرائت کنتور'!B:B,0),MATCH(L59,'قرائت کنتور'!$1:$1,0)),0)</f>
        <v>570</v>
      </c>
      <c r="V59" s="188">
        <f>IFERROR(INDEX('قرائت کنتور'!A:AZ,MATCH(A59&amp;"-"&amp;U$1,'قرائت کنتور'!B:B,0),MATCH(G59,'قرائت کنتور'!$1:$1,0)),0)</f>
        <v>0</v>
      </c>
      <c r="W59" s="188">
        <f>IFERROR(INDEX('قرائت کنتور'!A:AZ,MATCH(A59&amp;"-"&amp;W$1,'قرائت کنتور'!B:B,0),MATCH(L59,'قرائت کنتور'!$1:$1,0)),0)</f>
        <v>2239</v>
      </c>
      <c r="X59" s="188">
        <f>IFERROR(INDEX('قرائت کنتور'!A:AZ,MATCH(A59&amp;"-"&amp;W$1,'قرائت کنتور'!B:B,0),MATCH(G59,'قرائت کنتور'!$1:$1,0)),0)</f>
        <v>0</v>
      </c>
      <c r="Y59" s="188">
        <f>IFERROR(INDEX('قرائت کنتور'!A:AZ,MATCH(A59&amp;"-"&amp;Y$1,'قرائت کنتور'!B:B,0),MATCH(L59,'قرائت کنتور'!$1:$1,0)),0)</f>
        <v>1035</v>
      </c>
      <c r="Z59" s="188">
        <f>IFERROR(INDEX('قرائت کنتور'!A:AZ,MATCH(A59&amp;"-"&amp;Y$1,'قرائت کنتور'!B:B,0),MATCH(G59,'قرائت کنتور'!$1:$1,0)),0)</f>
        <v>0</v>
      </c>
      <c r="AA59" s="188">
        <f>IFERROR(INDEX('قرائت کنتور'!A:AZ,MATCH(A59&amp;"-"&amp;AA$1,'قرائت کنتور'!B:B,0),MATCH(L59,'قرائت کنتور'!$1:$1,0)),0)</f>
        <v>2373</v>
      </c>
      <c r="AB59" s="188">
        <f>IFERROR(INDEX('قرائت کنتور'!A:AZ,MATCH(A59&amp;"-"&amp;AA$1,'قرائت کنتور'!B:B,0),MATCH(G59,'قرائت کنتور'!$1:$1,0)),0)</f>
        <v>0</v>
      </c>
      <c r="AC59" s="265"/>
      <c r="AD59" s="188">
        <f t="shared" si="3"/>
        <v>-22800</v>
      </c>
      <c r="AE59" s="188">
        <f t="shared" si="4"/>
        <v>-89560</v>
      </c>
      <c r="AF59" s="188">
        <f t="shared" si="5"/>
        <v>-41400</v>
      </c>
      <c r="AG59" s="188">
        <f t="shared" si="6"/>
        <v>-94920</v>
      </c>
      <c r="AH59" s="188">
        <f t="shared" si="7"/>
        <v>-153760</v>
      </c>
      <c r="AI59" s="188">
        <f t="shared" si="8"/>
        <v>0</v>
      </c>
      <c r="AJ59" s="188" t="str">
        <f t="shared" si="9"/>
        <v>0</v>
      </c>
      <c r="AK59" s="265"/>
      <c r="AL59" s="254">
        <f t="shared" si="10"/>
        <v>-0.85092023004046302</v>
      </c>
      <c r="AM59" s="254" t="str">
        <f t="shared" si="11"/>
        <v>0</v>
      </c>
      <c r="AN59" s="265"/>
      <c r="AO59" s="188">
        <f>IFERROR(INDEX('تعرفه ها'!A:Z,MATCH(P59&amp;"-"&amp;AO$1,'تعرفه ها'!C:C,0),MATCH(F59,'تعرفه ها'!$2:$2,0),1),"---")</f>
        <v>1115</v>
      </c>
      <c r="AP59" s="188">
        <f>IFERROR(INDEX('تعرفه ها'!A:Z,MATCH(P59&amp;"-"&amp;AP$1,'تعرفه ها'!C:C,0),MATCH(F59,'تعرفه ها'!$2:$2,0),1),"---")</f>
        <v>558</v>
      </c>
      <c r="AQ59" s="188">
        <f>IFERROR(INDEX('تعرفه ها'!A:Z,MATCH(P59&amp;"-"&amp;AQ$1,'تعرفه ها'!C:C,0),MATCH(F59,'تعرفه ها'!$2:$2,0),1),"---")</f>
        <v>279</v>
      </c>
      <c r="AR59" s="188">
        <f>IFERROR(INDEX('تعرفه ها'!A:Z,MATCH(P59&amp;"-"&amp;AR$1,'تعرفه ها'!C:C,0),MATCH(F59,'تعرفه ها'!$2:$2,0),1),"---")</f>
        <v>550</v>
      </c>
      <c r="AS59" s="265"/>
      <c r="AT59" s="415">
        <f t="shared" si="12"/>
        <v>-25422000</v>
      </c>
      <c r="AU59" s="415">
        <f t="shared" si="13"/>
        <v>-49974480</v>
      </c>
      <c r="AV59" s="415">
        <f t="shared" si="14"/>
        <v>-11550600</v>
      </c>
      <c r="AW59" s="415">
        <f t="shared" si="15"/>
        <v>-52206000</v>
      </c>
      <c r="AX59" s="415">
        <f t="shared" si="16"/>
        <v>-139153080</v>
      </c>
      <c r="AY59" s="415">
        <f>IFERROR(AH59*INDEX('تعرفه ها'!A:Z,MATCH("عوارض برق به ازاء هر کیلووات",'تعرفه ها'!$C:$C,0),MATCH(F59,'تعرفه ها'!$2:$2,0)),"---")</f>
        <v>-7688000</v>
      </c>
      <c r="AZ59" s="415">
        <f t="shared" si="17"/>
        <v>0</v>
      </c>
      <c r="BA59" s="415">
        <f>IFERROR(ROUND(((AX59+AY59+AZ59)*INDEX('تعرفه ها'!A:Z,MATCH("هزینه نگهداری و تعمیرات شبکه برق",'تعرفه ها'!$C:$C,0),MATCH(F59,'تعرفه ها'!$2:$2,0))/100),0),"---")</f>
        <v>-14684108</v>
      </c>
      <c r="BB59" s="415">
        <f>IFERROR(IF(P59="دیماندی",ROUND(AJ59*INDEX('تعرفه ها'!A:Z,MATCH(BB$1,'تعرفه ها'!$C:$C,0),MATCH(F59,'تعرفه ها'!$2:$2,0))*J59/30,0),0),"---")</f>
        <v>0</v>
      </c>
      <c r="BC59" s="415"/>
      <c r="BD59" s="54">
        <f>IFERROR(IF(INDEX('اطلاعات دوره'!A:Z,MATCH(G59,'اطلاعات دوره'!C:C,0),MATCH("برق",'اطلاعات دوره'!$1:$1,0))="دارد",ROUND(AX59*INDEX('تعرفه ها'!A:Z,MATCH("پیک فصلی برق",'تعرفه ها'!$C:$C,0),MATCH(F59,'تعرفه ها'!$2:$2,0))/100,0),0),"---")</f>
        <v>0</v>
      </c>
      <c r="BE59" s="415">
        <f>IFERROR(ROUND(((AX59+AY59+AZ59+BA59+BB59+BC59+BD59)*INDEX('تعرفه ها'!A:Z,MATCH("مالیات برق",'تعرفه ها'!$C:$C,0),MATCH(F59,'تعرفه ها'!$2:$2,0))/100),0),"---")</f>
        <v>0</v>
      </c>
      <c r="BF59" s="415">
        <f t="shared" si="18"/>
        <v>-161525188</v>
      </c>
      <c r="BG59" s="415">
        <f t="shared" si="22"/>
        <v>1626400</v>
      </c>
      <c r="BH59" s="415">
        <f t="shared" si="19"/>
        <v>-159898788</v>
      </c>
      <c r="BI59" s="54">
        <f t="shared" si="20"/>
        <v>788</v>
      </c>
      <c r="BJ59" s="55">
        <f t="shared" si="21"/>
        <v>-159899576</v>
      </c>
      <c r="BK59" s="262"/>
      <c r="BL59" s="183" t="str">
        <f>IFERROR(IF(INDEX(پرداخت!A:AZ,MATCH(A59&amp;" - "&amp;"برق",پرداخت!$B:$B,0),MATCH(G59,پرداخت!$1:$1,0))="نشده","نشده","شده"),"---")</f>
        <v>نشده</v>
      </c>
      <c r="BN59" s="257"/>
      <c r="BO59" s="257"/>
      <c r="BP59" s="257"/>
      <c r="BQ59" s="257"/>
      <c r="BR59" s="257"/>
      <c r="BS59" s="257"/>
      <c r="BT59" s="257"/>
      <c r="BU59" s="257"/>
      <c r="BV59" s="257"/>
      <c r="BW59" s="257"/>
      <c r="BX59" s="257"/>
      <c r="BY59" s="257"/>
      <c r="BZ59" s="257"/>
      <c r="CA59" s="257"/>
      <c r="CB59" s="257"/>
      <c r="CC59" s="257"/>
      <c r="CD59" s="257"/>
      <c r="CE59" s="257"/>
      <c r="CF59" s="257"/>
      <c r="CG59" s="257"/>
      <c r="CH59"/>
      <c r="CI59"/>
      <c r="CJ59"/>
      <c r="CK59"/>
    </row>
    <row r="60" spans="1:89" ht="33.75" hidden="1">
      <c r="A60" s="171" t="s">
        <v>220</v>
      </c>
      <c r="B60" s="47">
        <f>IFERROR(INDEX('اطلاعات انشعابات شرکتها'!A:BB,MATCH(A60,'اطلاعات انشعابات شرکتها'!A:A,0),MATCH(B$1,'اطلاعات انشعابات شرکتها'!$1:$1,0)),0)</f>
        <v>112</v>
      </c>
      <c r="C60" s="48">
        <f>IFERROR(INDEX('اطلاعات انشعابات شرکتها'!A:BB,MATCH(A60,'اطلاعات انشعابات شرکتها'!A:A,0),MATCH(C$1,'اطلاعات انشعابات شرکتها'!$1:$1,0)),0)</f>
        <v>0</v>
      </c>
      <c r="D60" s="45"/>
      <c r="E60" s="171">
        <v>1</v>
      </c>
      <c r="F60" s="170">
        <v>99</v>
      </c>
      <c r="G60" s="188" t="str">
        <f t="shared" si="0"/>
        <v>99/1</v>
      </c>
      <c r="H60" s="188" t="str">
        <f>IFERROR(INDEX('اطلاعات دوره'!A:Z,MATCH(G60,'اطلاعات دوره'!C:C,0),MATCH(H$1,'اطلاعات دوره'!$1:$1,0)),0)</f>
        <v>99/01/01</v>
      </c>
      <c r="I60" s="188" t="str">
        <f>IFERROR(INDEX('اطلاعات دوره'!A:Z,MATCH(G60,'اطلاعات دوره'!C:C,0),MATCH(I$1,'اطلاعات دوره'!$1:$1,0)),0)</f>
        <v>99/01/31</v>
      </c>
      <c r="J60" s="188">
        <f>IFERROR(INDEX('اطلاعات دوره'!A:Z,MATCH(G60,'اطلاعات دوره'!C:C,0),MATCH(J$1,'اطلاعات دوره'!$1:$1,0)),0)</f>
        <v>31</v>
      </c>
      <c r="K60" s="265"/>
      <c r="L60" s="188" t="str">
        <f>IFERROR(INDEX('اطلاعات دوره'!A:Z,MATCH(G60,'اطلاعات دوره'!C:C,0)-1,MATCH("عنوان",'اطلاعات دوره'!$1:$1,0)),"---")</f>
        <v>98/4</v>
      </c>
      <c r="M60" s="188" t="str">
        <f t="shared" si="1"/>
        <v>بهین پالایه فرزاد-98/4</v>
      </c>
      <c r="N60" s="188" t="str">
        <f t="shared" si="2"/>
        <v>بهین پالایه فرزاد-99/1</v>
      </c>
      <c r="O60" s="265"/>
      <c r="P60" s="188" t="str">
        <f>IFERROR(INDEX('اطلاعات انشعابات شرکتها'!A:BB,MATCH(A60,'اطلاعات انشعابات شرکتها'!A:A,0),MATCH(P$1,'اطلاعات انشعابات شرکتها'!$1:$1,0)),0)</f>
        <v>غیر دیماندی</v>
      </c>
      <c r="Q60" s="188">
        <f>IFERROR(INDEX('اطلاعات انشعابات شرکتها'!A:BB,MATCH(A60,'اطلاعات انشعابات شرکتها'!A:A,0),MATCH(Q$1,'اطلاعات انشعابات شرکتها'!$1:$1,0)),0)</f>
        <v>19</v>
      </c>
      <c r="R60" s="188" t="str">
        <f>IFERROR(INDEX('اطلاعات انشعابات شرکتها'!A:BB,MATCH(A60,'اطلاعات انشعابات شرکتها'!A:A,0),MATCH(R$1,'اطلاعات انشعابات شرکتها'!$1:$1,0)),0)</f>
        <v>1</v>
      </c>
      <c r="S60" s="265"/>
      <c r="T60" s="188">
        <f>IFERROR(INDEX('قرائت کنتور'!A:AZ,MATCH(A60&amp;"-"&amp;T$1,'قرائت کنتور'!B:B,0),MATCH(G60,'قرائت کنتور'!$1:$1,0)),0)</f>
        <v>0</v>
      </c>
      <c r="U60" s="188">
        <f>IFERROR(INDEX('قرائت کنتور'!A:AZ,MATCH(A60&amp;"-"&amp;U$1,'قرائت کنتور'!B:B,0),MATCH(L60,'قرائت کنتور'!$1:$1,0)),0)</f>
        <v>20624</v>
      </c>
      <c r="V60" s="188">
        <f>IFERROR(INDEX('قرائت کنتور'!A:AZ,MATCH(A60&amp;"-"&amp;U$1,'قرائت کنتور'!B:B,0),MATCH(G60,'قرائت کنتور'!$1:$1,0)),0)</f>
        <v>0</v>
      </c>
      <c r="W60" s="188">
        <f>IFERROR(INDEX('قرائت کنتور'!A:AZ,MATCH(A60&amp;"-"&amp;W$1,'قرائت کنتور'!B:B,0),MATCH(L60,'قرائت کنتور'!$1:$1,0)),0)</f>
        <v>17265</v>
      </c>
      <c r="X60" s="188">
        <f>IFERROR(INDEX('قرائت کنتور'!A:AZ,MATCH(A60&amp;"-"&amp;W$1,'قرائت کنتور'!B:B,0),MATCH(G60,'قرائت کنتور'!$1:$1,0)),0)</f>
        <v>0</v>
      </c>
      <c r="Y60" s="188">
        <f>IFERROR(INDEX('قرائت کنتور'!A:AZ,MATCH(A60&amp;"-"&amp;Y$1,'قرائت کنتور'!B:B,0),MATCH(L60,'قرائت کنتور'!$1:$1,0)),0)</f>
        <v>42697</v>
      </c>
      <c r="Z60" s="188">
        <f>IFERROR(INDEX('قرائت کنتور'!A:AZ,MATCH(A60&amp;"-"&amp;Y$1,'قرائت کنتور'!B:B,0),MATCH(G60,'قرائت کنتور'!$1:$1,0)),0)</f>
        <v>0</v>
      </c>
      <c r="AA60" s="188">
        <f>IFERROR(INDEX('قرائت کنتور'!A:AZ,MATCH(A60&amp;"-"&amp;AA$1,'قرائت کنتور'!B:B,0),MATCH(L60,'قرائت کنتور'!$1:$1,0)),0)</f>
        <v>39195</v>
      </c>
      <c r="AB60" s="188">
        <f>IFERROR(INDEX('قرائت کنتور'!A:AZ,MATCH(A60&amp;"-"&amp;AA$1,'قرائت کنتور'!B:B,0),MATCH(G60,'قرائت کنتور'!$1:$1,0)),0)</f>
        <v>0</v>
      </c>
      <c r="AC60" s="265"/>
      <c r="AD60" s="188">
        <f t="shared" si="3"/>
        <v>-20624</v>
      </c>
      <c r="AE60" s="188">
        <f t="shared" si="4"/>
        <v>-17265</v>
      </c>
      <c r="AF60" s="188">
        <f t="shared" si="5"/>
        <v>-42697</v>
      </c>
      <c r="AG60" s="188">
        <f t="shared" si="6"/>
        <v>-39195</v>
      </c>
      <c r="AH60" s="188">
        <f t="shared" si="7"/>
        <v>-80586</v>
      </c>
      <c r="AI60" s="188">
        <f t="shared" si="8"/>
        <v>0</v>
      </c>
      <c r="AJ60" s="188" t="str">
        <f t="shared" si="9"/>
        <v>0</v>
      </c>
      <c r="AK60" s="265"/>
      <c r="AL60" s="254">
        <f t="shared" si="10"/>
        <v>-0.89927459375718066</v>
      </c>
      <c r="AM60" s="254" t="str">
        <f t="shared" si="11"/>
        <v>0</v>
      </c>
      <c r="AN60" s="265"/>
      <c r="AO60" s="188">
        <f>IFERROR(INDEX('تعرفه ها'!A:Z,MATCH(P60&amp;"-"&amp;AO$1,'تعرفه ها'!C:C,0),MATCH(F60,'تعرفه ها'!$2:$2,0),1),"---")</f>
        <v>1115</v>
      </c>
      <c r="AP60" s="188">
        <f>IFERROR(INDEX('تعرفه ها'!A:Z,MATCH(P60&amp;"-"&amp;AP$1,'تعرفه ها'!C:C,0),MATCH(F60,'تعرفه ها'!$2:$2,0),1),"---")</f>
        <v>558</v>
      </c>
      <c r="AQ60" s="188">
        <f>IFERROR(INDEX('تعرفه ها'!A:Z,MATCH(P60&amp;"-"&amp;AQ$1,'تعرفه ها'!C:C,0),MATCH(F60,'تعرفه ها'!$2:$2,0),1),"---")</f>
        <v>279</v>
      </c>
      <c r="AR60" s="188">
        <f>IFERROR(INDEX('تعرفه ها'!A:Z,MATCH(P60&amp;"-"&amp;AR$1,'تعرفه ها'!C:C,0),MATCH(F60,'تعرفه ها'!$2:$2,0),1),"---")</f>
        <v>550</v>
      </c>
      <c r="AS60" s="265"/>
      <c r="AT60" s="415">
        <f t="shared" si="12"/>
        <v>-22995760</v>
      </c>
      <c r="AU60" s="415">
        <f t="shared" si="13"/>
        <v>-9633870</v>
      </c>
      <c r="AV60" s="415">
        <f t="shared" si="14"/>
        <v>-11912463</v>
      </c>
      <c r="AW60" s="415">
        <f t="shared" si="15"/>
        <v>-21557250</v>
      </c>
      <c r="AX60" s="415">
        <f t="shared" si="16"/>
        <v>-66099343</v>
      </c>
      <c r="AY60" s="415">
        <f>IFERROR(AH60*INDEX('تعرفه ها'!A:Z,MATCH("عوارض برق به ازاء هر کیلووات",'تعرفه ها'!$C:$C,0),MATCH(F60,'تعرفه ها'!$2:$2,0)),"---")</f>
        <v>-4029300</v>
      </c>
      <c r="AZ60" s="415">
        <f t="shared" si="17"/>
        <v>0</v>
      </c>
      <c r="BA60" s="415">
        <f>IFERROR(ROUND(((AX60+AY60+AZ60)*INDEX('تعرفه ها'!A:Z,MATCH("هزینه نگهداری و تعمیرات شبکه برق",'تعرفه ها'!$C:$C,0),MATCH(F60,'تعرفه ها'!$2:$2,0))/100),0),"---")</f>
        <v>-7012864</v>
      </c>
      <c r="BB60" s="415">
        <f>IFERROR(IF(P60="دیماندی",ROUND(AJ60*INDEX('تعرفه ها'!A:Z,MATCH(BB$1,'تعرفه ها'!$C:$C,0),MATCH(F60,'تعرفه ها'!$2:$2,0))*J60/30,0),0),"---")</f>
        <v>0</v>
      </c>
      <c r="BC60" s="415"/>
      <c r="BD60" s="54">
        <f>IFERROR(IF(INDEX('اطلاعات دوره'!A:Z,MATCH(G60,'اطلاعات دوره'!C:C,0),MATCH("برق",'اطلاعات دوره'!$1:$1,0))="دارد",ROUND(AX60*INDEX('تعرفه ها'!A:Z,MATCH("پیک فصلی برق",'تعرفه ها'!$C:$C,0),MATCH(F60,'تعرفه ها'!$2:$2,0))/100,0),0),"---")</f>
        <v>0</v>
      </c>
      <c r="BE60" s="415">
        <f>IFERROR(ROUND(((AX60+AY60+AZ60+BA60+BB60+BC60+BD60)*INDEX('تعرفه ها'!A:Z,MATCH("مالیات برق",'تعرفه ها'!$C:$C,0),MATCH(F60,'تعرفه ها'!$2:$2,0))/100),0),"---")</f>
        <v>0</v>
      </c>
      <c r="BF60" s="415">
        <f t="shared" si="18"/>
        <v>-77141507</v>
      </c>
      <c r="BG60" s="415">
        <f t="shared" si="22"/>
        <v>1679302</v>
      </c>
      <c r="BH60" s="415">
        <f t="shared" si="19"/>
        <v>-75462205</v>
      </c>
      <c r="BI60" s="54">
        <f t="shared" si="20"/>
        <v>205</v>
      </c>
      <c r="BJ60" s="55">
        <f t="shared" si="21"/>
        <v>-75462410</v>
      </c>
      <c r="BK60" s="262"/>
      <c r="BL60" s="183" t="str">
        <f>IFERROR(IF(INDEX(پرداخت!A:AZ,MATCH(A60&amp;" - "&amp;"برق",پرداخت!$B:$B,0),MATCH(G60,پرداخت!$1:$1,0))="نشده","نشده","شده"),"---")</f>
        <v>نشده</v>
      </c>
      <c r="BN60" s="257"/>
      <c r="BO60" s="257"/>
      <c r="BP60" s="257"/>
      <c r="BQ60" s="257"/>
      <c r="BR60" s="257"/>
      <c r="BS60" s="257"/>
      <c r="BT60" s="257"/>
      <c r="BU60" s="257"/>
      <c r="BV60" s="257"/>
      <c r="BW60" s="257"/>
      <c r="BX60" s="257"/>
      <c r="BY60" s="257"/>
      <c r="BZ60" s="257"/>
      <c r="CA60" s="257"/>
      <c r="CB60" s="257"/>
      <c r="CC60" s="257"/>
      <c r="CD60" s="257"/>
      <c r="CE60" s="257"/>
      <c r="CF60" s="257"/>
      <c r="CG60" s="257"/>
      <c r="CH60"/>
      <c r="CI60"/>
      <c r="CJ60"/>
      <c r="CK60"/>
    </row>
    <row r="61" spans="1:89" ht="33.75" hidden="1">
      <c r="A61" s="171" t="s">
        <v>223</v>
      </c>
      <c r="B61" s="47">
        <f>IFERROR(INDEX('اطلاعات انشعابات شرکتها'!A:BB,MATCH(A61,'اطلاعات انشعابات شرکتها'!A:A,0),MATCH(B$1,'اطلاعات انشعابات شرکتها'!$1:$1,0)),0)</f>
        <v>114</v>
      </c>
      <c r="C61" s="48">
        <f>IFERROR(INDEX('اطلاعات انشعابات شرکتها'!A:BB,MATCH(A61,'اطلاعات انشعابات شرکتها'!A:A,0),MATCH(C$1,'اطلاعات انشعابات شرکتها'!$1:$1,0)),0)</f>
        <v>0</v>
      </c>
      <c r="D61" s="45"/>
      <c r="E61" s="171">
        <v>1</v>
      </c>
      <c r="F61" s="170">
        <v>99</v>
      </c>
      <c r="G61" s="188" t="str">
        <f t="shared" si="0"/>
        <v>99/1</v>
      </c>
      <c r="H61" s="188" t="str">
        <f>IFERROR(INDEX('اطلاعات دوره'!A:Z,MATCH(G61,'اطلاعات دوره'!C:C,0),MATCH(H$1,'اطلاعات دوره'!$1:$1,0)),0)</f>
        <v>99/01/01</v>
      </c>
      <c r="I61" s="188" t="str">
        <f>IFERROR(INDEX('اطلاعات دوره'!A:Z,MATCH(G61,'اطلاعات دوره'!C:C,0),MATCH(I$1,'اطلاعات دوره'!$1:$1,0)),0)</f>
        <v>99/01/31</v>
      </c>
      <c r="J61" s="188">
        <f>IFERROR(INDEX('اطلاعات دوره'!A:Z,MATCH(G61,'اطلاعات دوره'!C:C,0),MATCH(J$1,'اطلاعات دوره'!$1:$1,0)),0)</f>
        <v>31</v>
      </c>
      <c r="K61" s="265"/>
      <c r="L61" s="188" t="str">
        <f>IFERROR(INDEX('اطلاعات دوره'!A:Z,MATCH(G61,'اطلاعات دوره'!C:C,0)-1,MATCH("عنوان",'اطلاعات دوره'!$1:$1,0)),"---")</f>
        <v>98/4</v>
      </c>
      <c r="M61" s="188" t="str">
        <f t="shared" si="1"/>
        <v>پدیده انرژی پارسیان-98/4</v>
      </c>
      <c r="N61" s="188" t="str">
        <f t="shared" si="2"/>
        <v>پدیده انرژی پارسیان-99/1</v>
      </c>
      <c r="O61" s="265"/>
      <c r="P61" s="188" t="str">
        <f>IFERROR(INDEX('اطلاعات انشعابات شرکتها'!A:BB,MATCH(A61,'اطلاعات انشعابات شرکتها'!A:A,0),MATCH(P$1,'اطلاعات انشعابات شرکتها'!$1:$1,0)),0)</f>
        <v>غیر دیماندی</v>
      </c>
      <c r="Q61" s="188">
        <f>IFERROR(INDEX('اطلاعات انشعابات شرکتها'!A:BB,MATCH(A61,'اطلاعات انشعابات شرکتها'!A:A,0),MATCH(Q$1,'اطلاعات انشعابات شرکتها'!$1:$1,0)),0)</f>
        <v>19</v>
      </c>
      <c r="R61" s="188" t="str">
        <f>IFERROR(INDEX('اطلاعات انشعابات شرکتها'!A:BB,MATCH(A61,'اطلاعات انشعابات شرکتها'!A:A,0),MATCH(R$1,'اطلاعات انشعابات شرکتها'!$1:$1,0)),0)</f>
        <v>1</v>
      </c>
      <c r="S61" s="265"/>
      <c r="T61" s="188">
        <f>IFERROR(INDEX('قرائت کنتور'!A:AZ,MATCH(A61&amp;"-"&amp;T$1,'قرائت کنتور'!B:B,0),MATCH(G61,'قرائت کنتور'!$1:$1,0)),0)</f>
        <v>0</v>
      </c>
      <c r="U61" s="188">
        <f>IFERROR(INDEX('قرائت کنتور'!A:AZ,MATCH(A61&amp;"-"&amp;U$1,'قرائت کنتور'!B:B,0),MATCH(L61,'قرائت کنتور'!$1:$1,0)),0)</f>
        <v>9908</v>
      </c>
      <c r="V61" s="188">
        <f>IFERROR(INDEX('قرائت کنتور'!A:AZ,MATCH(A61&amp;"-"&amp;U$1,'قرائت کنتور'!B:B,0),MATCH(G61,'قرائت کنتور'!$1:$1,0)),0)</f>
        <v>0</v>
      </c>
      <c r="W61" s="188">
        <f>IFERROR(INDEX('قرائت کنتور'!A:AZ,MATCH(A61&amp;"-"&amp;W$1,'قرائت کنتور'!B:B,0),MATCH(L61,'قرائت کنتور'!$1:$1,0)),0)</f>
        <v>37611</v>
      </c>
      <c r="X61" s="188">
        <f>IFERROR(INDEX('قرائت کنتور'!A:AZ,MATCH(A61&amp;"-"&amp;W$1,'قرائت کنتور'!B:B,0),MATCH(G61,'قرائت کنتور'!$1:$1,0)),0)</f>
        <v>0</v>
      </c>
      <c r="Y61" s="188">
        <f>IFERROR(INDEX('قرائت کنتور'!A:AZ,MATCH(A61&amp;"-"&amp;Y$1,'قرائت کنتور'!B:B,0),MATCH(L61,'قرائت کنتور'!$1:$1,0)),0)</f>
        <v>8191</v>
      </c>
      <c r="Z61" s="188">
        <f>IFERROR(INDEX('قرائت کنتور'!A:AZ,MATCH(A61&amp;"-"&amp;Y$1,'قرائت کنتور'!B:B,0),MATCH(G61,'قرائت کنتور'!$1:$1,0)),0)</f>
        <v>0</v>
      </c>
      <c r="AA61" s="188">
        <f>IFERROR(INDEX('قرائت کنتور'!A:AZ,MATCH(A61&amp;"-"&amp;AA$1,'قرائت کنتور'!B:B,0),MATCH(L61,'قرائت کنتور'!$1:$1,0)),0)</f>
        <v>34091</v>
      </c>
      <c r="AB61" s="188">
        <f>IFERROR(INDEX('قرائت کنتور'!A:AZ,MATCH(A61&amp;"-"&amp;AA$1,'قرائت کنتور'!B:B,0),MATCH(G61,'قرائت کنتور'!$1:$1,0)),0)</f>
        <v>0</v>
      </c>
      <c r="AC61" s="265"/>
      <c r="AD61" s="188">
        <f t="shared" si="3"/>
        <v>-9908</v>
      </c>
      <c r="AE61" s="188">
        <f t="shared" si="4"/>
        <v>-37611</v>
      </c>
      <c r="AF61" s="188">
        <f t="shared" si="5"/>
        <v>-8191</v>
      </c>
      <c r="AG61" s="188">
        <f t="shared" si="6"/>
        <v>-34091</v>
      </c>
      <c r="AH61" s="188">
        <f t="shared" si="7"/>
        <v>-55710</v>
      </c>
      <c r="AI61" s="188">
        <f t="shared" si="8"/>
        <v>0</v>
      </c>
      <c r="AJ61" s="188" t="str">
        <f t="shared" si="9"/>
        <v>0</v>
      </c>
      <c r="AK61" s="265"/>
      <c r="AL61" s="254">
        <f t="shared" si="10"/>
        <v>-0.85296830572090387</v>
      </c>
      <c r="AM61" s="254" t="str">
        <f t="shared" si="11"/>
        <v>0</v>
      </c>
      <c r="AN61" s="265"/>
      <c r="AO61" s="188">
        <f>IFERROR(INDEX('تعرفه ها'!A:Z,MATCH(P61&amp;"-"&amp;AO$1,'تعرفه ها'!C:C,0),MATCH(F61,'تعرفه ها'!$2:$2,0),1),"---")</f>
        <v>1115</v>
      </c>
      <c r="AP61" s="188">
        <f>IFERROR(INDEX('تعرفه ها'!A:Z,MATCH(P61&amp;"-"&amp;AP$1,'تعرفه ها'!C:C,0),MATCH(F61,'تعرفه ها'!$2:$2,0),1),"---")</f>
        <v>558</v>
      </c>
      <c r="AQ61" s="188">
        <f>IFERROR(INDEX('تعرفه ها'!A:Z,MATCH(P61&amp;"-"&amp;AQ$1,'تعرفه ها'!C:C,0),MATCH(F61,'تعرفه ها'!$2:$2,0),1),"---")</f>
        <v>279</v>
      </c>
      <c r="AR61" s="188">
        <f>IFERROR(INDEX('تعرفه ها'!A:Z,MATCH(P61&amp;"-"&amp;AR$1,'تعرفه ها'!C:C,0),MATCH(F61,'تعرفه ها'!$2:$2,0),1),"---")</f>
        <v>550</v>
      </c>
      <c r="AS61" s="265"/>
      <c r="AT61" s="415">
        <f t="shared" si="12"/>
        <v>-11047420</v>
      </c>
      <c r="AU61" s="415">
        <f t="shared" si="13"/>
        <v>-20986938</v>
      </c>
      <c r="AV61" s="415">
        <f t="shared" si="14"/>
        <v>-2285289</v>
      </c>
      <c r="AW61" s="415">
        <f t="shared" si="15"/>
        <v>-18750050</v>
      </c>
      <c r="AX61" s="415">
        <f t="shared" si="16"/>
        <v>-53069697</v>
      </c>
      <c r="AY61" s="415">
        <f>IFERROR(AH61*INDEX('تعرفه ها'!A:Z,MATCH("عوارض برق به ازاء هر کیلووات",'تعرفه ها'!$C:$C,0),MATCH(F61,'تعرفه ها'!$2:$2,0)),"---")</f>
        <v>-2785500</v>
      </c>
      <c r="AZ61" s="415">
        <f t="shared" si="17"/>
        <v>0</v>
      </c>
      <c r="BA61" s="415">
        <f>IFERROR(ROUND(((AX61+AY61+AZ61)*INDEX('تعرفه ها'!A:Z,MATCH("هزینه نگهداری و تعمیرات شبکه برق",'تعرفه ها'!$C:$C,0),MATCH(F61,'تعرفه ها'!$2:$2,0))/100),0),"---")</f>
        <v>-5585520</v>
      </c>
      <c r="BB61" s="415">
        <f>IFERROR(IF(P61="دیماندی",ROUND(AJ61*INDEX('تعرفه ها'!A:Z,MATCH(BB$1,'تعرفه ها'!$C:$C,0),MATCH(F61,'تعرفه ها'!$2:$2,0))*J61/30,0),0),"---")</f>
        <v>0</v>
      </c>
      <c r="BC61" s="415"/>
      <c r="BD61" s="54">
        <f>IFERROR(IF(INDEX('اطلاعات دوره'!A:Z,MATCH(G61,'اطلاعات دوره'!C:C,0),MATCH("برق",'اطلاعات دوره'!$1:$1,0))="دارد",ROUND(AX61*INDEX('تعرفه ها'!A:Z,MATCH("پیک فصلی برق",'تعرفه ها'!$C:$C,0),MATCH(F61,'تعرفه ها'!$2:$2,0))/100,0),0),"---")</f>
        <v>0</v>
      </c>
      <c r="BE61" s="415">
        <f>IFERROR(ROUND(((AX61+AY61+AZ61+BA61+BB61+BC61+BD61)*INDEX('تعرفه ها'!A:Z,MATCH("مالیات برق",'تعرفه ها'!$C:$C,0),MATCH(F61,'تعرفه ها'!$2:$2,0))/100),0),"---")</f>
        <v>0</v>
      </c>
      <c r="BF61" s="415">
        <f t="shared" si="18"/>
        <v>-61440717</v>
      </c>
      <c r="BG61" s="415">
        <f t="shared" si="22"/>
        <v>4732853</v>
      </c>
      <c r="BH61" s="415">
        <f t="shared" si="19"/>
        <v>-56707864</v>
      </c>
      <c r="BI61" s="54">
        <f t="shared" si="20"/>
        <v>864</v>
      </c>
      <c r="BJ61" s="55">
        <f t="shared" si="21"/>
        <v>-56708728</v>
      </c>
      <c r="BK61" s="262"/>
      <c r="BL61" s="183" t="str">
        <f>IFERROR(IF(INDEX(پرداخت!A:AZ,MATCH(A61&amp;" - "&amp;"برق",پرداخت!$B:$B,0),MATCH(G61,پرداخت!$1:$1,0))="نشده","نشده","شده"),"---")</f>
        <v>نشده</v>
      </c>
      <c r="BN61" s="257"/>
      <c r="BO61" s="257"/>
      <c r="BP61" s="257"/>
      <c r="BQ61" s="257"/>
      <c r="BR61" s="257"/>
      <c r="BS61" s="257"/>
      <c r="BT61" s="257"/>
      <c r="BU61" s="257"/>
      <c r="BV61" s="257"/>
      <c r="BW61" s="257"/>
      <c r="BX61" s="257"/>
      <c r="BY61" s="257"/>
      <c r="BZ61" s="257"/>
      <c r="CA61" s="257"/>
      <c r="CB61" s="257"/>
      <c r="CC61" s="257"/>
      <c r="CD61" s="257"/>
      <c r="CE61" s="257"/>
      <c r="CF61" s="257"/>
      <c r="CG61" s="257"/>
      <c r="CH61"/>
      <c r="CI61"/>
      <c r="CJ61"/>
      <c r="CK61"/>
    </row>
    <row r="62" spans="1:89" ht="33.75" hidden="1">
      <c r="A62" s="171" t="s">
        <v>224</v>
      </c>
      <c r="B62" s="47">
        <f>IFERROR(INDEX('اطلاعات انشعابات شرکتها'!A:BB,MATCH(A62,'اطلاعات انشعابات شرکتها'!A:A,0),MATCH(B$1,'اطلاعات انشعابات شرکتها'!$1:$1,0)),0)</f>
        <v>115</v>
      </c>
      <c r="C62" s="48">
        <f>IFERROR(INDEX('اطلاعات انشعابات شرکتها'!A:BB,MATCH(A62,'اطلاعات انشعابات شرکتها'!A:A,0),MATCH(C$1,'اطلاعات انشعابات شرکتها'!$1:$1,0)),0)</f>
        <v>0</v>
      </c>
      <c r="D62" s="45"/>
      <c r="E62" s="171">
        <v>1</v>
      </c>
      <c r="F62" s="170">
        <v>99</v>
      </c>
      <c r="G62" s="188" t="str">
        <f t="shared" si="0"/>
        <v>99/1</v>
      </c>
      <c r="H62" s="188" t="str">
        <f>IFERROR(INDEX('اطلاعات دوره'!A:Z,MATCH(G62,'اطلاعات دوره'!C:C,0),MATCH(H$1,'اطلاعات دوره'!$1:$1,0)),0)</f>
        <v>99/01/01</v>
      </c>
      <c r="I62" s="188" t="str">
        <f>IFERROR(INDEX('اطلاعات دوره'!A:Z,MATCH(G62,'اطلاعات دوره'!C:C,0),MATCH(I$1,'اطلاعات دوره'!$1:$1,0)),0)</f>
        <v>99/01/31</v>
      </c>
      <c r="J62" s="188">
        <f>IFERROR(INDEX('اطلاعات دوره'!A:Z,MATCH(G62,'اطلاعات دوره'!C:C,0),MATCH(J$1,'اطلاعات دوره'!$1:$1,0)),0)</f>
        <v>31</v>
      </c>
      <c r="K62" s="265"/>
      <c r="L62" s="188" t="str">
        <f>IFERROR(INDEX('اطلاعات دوره'!A:Z,MATCH(G62,'اطلاعات دوره'!C:C,0)-1,MATCH("عنوان",'اطلاعات دوره'!$1:$1,0)),"---")</f>
        <v>98/4</v>
      </c>
      <c r="M62" s="188" t="str">
        <f t="shared" si="1"/>
        <v>پرتو صنعت پاژ-98/4</v>
      </c>
      <c r="N62" s="188" t="str">
        <f t="shared" si="2"/>
        <v>پرتو صنعت پاژ-99/1</v>
      </c>
      <c r="O62" s="265"/>
      <c r="P62" s="188" t="str">
        <f>IFERROR(INDEX('اطلاعات انشعابات شرکتها'!A:BB,MATCH(A62,'اطلاعات انشعابات شرکتها'!A:A,0),MATCH(P$1,'اطلاعات انشعابات شرکتها'!$1:$1,0)),0)</f>
        <v>دیماندی</v>
      </c>
      <c r="Q62" s="188">
        <f>IFERROR(INDEX('اطلاعات انشعابات شرکتها'!A:BB,MATCH(A62,'اطلاعات انشعابات شرکتها'!A:A,0),MATCH(Q$1,'اطلاعات انشعابات شرکتها'!$1:$1,0)),0)</f>
        <v>74</v>
      </c>
      <c r="R62" s="188" t="str">
        <f>IFERROR(INDEX('اطلاعات انشعابات شرکتها'!A:BB,MATCH(A62,'اطلاعات انشعابات شرکتها'!A:A,0),MATCH(R$1,'اطلاعات انشعابات شرکتها'!$1:$1,0)),0)</f>
        <v>20</v>
      </c>
      <c r="S62" s="265"/>
      <c r="T62" s="188">
        <f>IFERROR(INDEX('قرائت کنتور'!A:AZ,MATCH(A62&amp;"-"&amp;T$1,'قرائت کنتور'!B:B,0),MATCH(G62,'قرائت کنتور'!$1:$1,0)),0)</f>
        <v>0</v>
      </c>
      <c r="U62" s="188">
        <f>IFERROR(INDEX('قرائت کنتور'!A:AZ,MATCH(A62&amp;"-"&amp;U$1,'قرائت کنتور'!B:B,0),MATCH(L62,'قرائت کنتور'!$1:$1,0)),0)</f>
        <v>18971</v>
      </c>
      <c r="V62" s="188">
        <f>IFERROR(INDEX('قرائت کنتور'!A:AZ,MATCH(A62&amp;"-"&amp;U$1,'قرائت کنتور'!B:B,0),MATCH(G62,'قرائت کنتور'!$1:$1,0)),0)</f>
        <v>0</v>
      </c>
      <c r="W62" s="188">
        <f>IFERROR(INDEX('قرائت کنتور'!A:AZ,MATCH(A62&amp;"-"&amp;W$1,'قرائت کنتور'!B:B,0),MATCH(L62,'قرائت کنتور'!$1:$1,0)),0)</f>
        <v>5882</v>
      </c>
      <c r="X62" s="188">
        <f>IFERROR(INDEX('قرائت کنتور'!A:AZ,MATCH(A62&amp;"-"&amp;W$1,'قرائت کنتور'!B:B,0),MATCH(G62,'قرائت کنتور'!$1:$1,0)),0)</f>
        <v>0</v>
      </c>
      <c r="Y62" s="188">
        <f>IFERROR(INDEX('قرائت کنتور'!A:AZ,MATCH(A62&amp;"-"&amp;Y$1,'قرائت کنتور'!B:B,0),MATCH(L62,'قرائت کنتور'!$1:$1,0)),0)</f>
        <v>11338</v>
      </c>
      <c r="Z62" s="188">
        <f>IFERROR(INDEX('قرائت کنتور'!A:AZ,MATCH(A62&amp;"-"&amp;Y$1,'قرائت کنتور'!B:B,0),MATCH(G62,'قرائت کنتور'!$1:$1,0)),0)</f>
        <v>0</v>
      </c>
      <c r="AA62" s="188">
        <f>IFERROR(INDEX('قرائت کنتور'!A:AZ,MATCH(A62&amp;"-"&amp;AA$1,'قرائت کنتور'!B:B,0),MATCH(L62,'قرائت کنتور'!$1:$1,0)),0)</f>
        <v>26450</v>
      </c>
      <c r="AB62" s="188">
        <f>IFERROR(INDEX('قرائت کنتور'!A:AZ,MATCH(A62&amp;"-"&amp;AA$1,'قرائت کنتور'!B:B,0),MATCH(G62,'قرائت کنتور'!$1:$1,0)),0)</f>
        <v>0</v>
      </c>
      <c r="AC62" s="265"/>
      <c r="AD62" s="188">
        <f t="shared" si="3"/>
        <v>-379420</v>
      </c>
      <c r="AE62" s="188">
        <f t="shared" si="4"/>
        <v>-117640</v>
      </c>
      <c r="AF62" s="188">
        <f t="shared" si="5"/>
        <v>-226760</v>
      </c>
      <c r="AG62" s="188">
        <f t="shared" si="6"/>
        <v>-529000</v>
      </c>
      <c r="AH62" s="188">
        <f t="shared" si="7"/>
        <v>-723820</v>
      </c>
      <c r="AI62" s="188">
        <f t="shared" si="8"/>
        <v>0</v>
      </c>
      <c r="AJ62" s="188">
        <f t="shared" si="9"/>
        <v>66.600000000000009</v>
      </c>
      <c r="AK62" s="265"/>
      <c r="AL62" s="254">
        <f t="shared" si="10"/>
        <v>-0.80736210104333206</v>
      </c>
      <c r="AM62" s="254" t="str">
        <f t="shared" si="11"/>
        <v>0</v>
      </c>
      <c r="AN62" s="265"/>
      <c r="AO62" s="188">
        <f>IFERROR(INDEX('تعرفه ها'!A:Z,MATCH(P62&amp;"-"&amp;AO$1,'تعرفه ها'!C:C,0),MATCH(F62,'تعرفه ها'!$2:$2,0),1),"---")</f>
        <v>879</v>
      </c>
      <c r="AP62" s="188">
        <f>IFERROR(INDEX('تعرفه ها'!A:Z,MATCH(P62&amp;"-"&amp;AP$1,'تعرفه ها'!C:C,0),MATCH(F62,'تعرفه ها'!$2:$2,0),1),"---")</f>
        <v>439</v>
      </c>
      <c r="AQ62" s="188">
        <f>IFERROR(INDEX('تعرفه ها'!A:Z,MATCH(P62&amp;"-"&amp;AQ$1,'تعرفه ها'!C:C,0),MATCH(F62,'تعرفه ها'!$2:$2,0),1),"---")</f>
        <v>220</v>
      </c>
      <c r="AR62" s="188">
        <f>IFERROR(INDEX('تعرفه ها'!A:Z,MATCH(P62&amp;"-"&amp;AR$1,'تعرفه ها'!C:C,0),MATCH(F62,'تعرفه ها'!$2:$2,0),1),"---")</f>
        <v>550</v>
      </c>
      <c r="AS62" s="265"/>
      <c r="AT62" s="415">
        <f t="shared" si="12"/>
        <v>-333510180</v>
      </c>
      <c r="AU62" s="415">
        <f t="shared" si="13"/>
        <v>-51643960</v>
      </c>
      <c r="AV62" s="415">
        <f t="shared" si="14"/>
        <v>-49887200</v>
      </c>
      <c r="AW62" s="415">
        <f t="shared" si="15"/>
        <v>-290950000</v>
      </c>
      <c r="AX62" s="415">
        <f t="shared" si="16"/>
        <v>-725991340</v>
      </c>
      <c r="AY62" s="415">
        <f>IFERROR(AH62*INDEX('تعرفه ها'!A:Z,MATCH("عوارض برق به ازاء هر کیلووات",'تعرفه ها'!$C:$C,0),MATCH(F62,'تعرفه ها'!$2:$2,0)),"---")</f>
        <v>-36191000</v>
      </c>
      <c r="AZ62" s="415">
        <f t="shared" si="17"/>
        <v>0</v>
      </c>
      <c r="BA62" s="415">
        <f>IFERROR(ROUND(((AX62+AY62+AZ62)*INDEX('تعرفه ها'!A:Z,MATCH("هزینه نگهداری و تعمیرات شبکه برق",'تعرفه ها'!$C:$C,0),MATCH(F62,'تعرفه ها'!$2:$2,0))/100),0),"---")</f>
        <v>-76218234</v>
      </c>
      <c r="BB62" s="415">
        <f>IFERROR(IF(P62="دیماندی",ROUND(AJ62*INDEX('تعرفه ها'!A:Z,MATCH(BB$1,'تعرفه ها'!$C:$C,0),MATCH(F62,'تعرفه ها'!$2:$2,0))*J62/30,0),0),"---")</f>
        <v>1912233</v>
      </c>
      <c r="BC62" s="415"/>
      <c r="BD62" s="54">
        <f>IFERROR(IF(INDEX('اطلاعات دوره'!A:Z,MATCH(G62,'اطلاعات دوره'!C:C,0),MATCH("برق",'اطلاعات دوره'!$1:$1,0))="دارد",ROUND(AX62*INDEX('تعرفه ها'!A:Z,MATCH("پیک فصلی برق",'تعرفه ها'!$C:$C,0),MATCH(F62,'تعرفه ها'!$2:$2,0))/100,0),0),"---")</f>
        <v>0</v>
      </c>
      <c r="BE62" s="415">
        <f>IFERROR(ROUND(((AX62+AY62+AZ62+BA62+BB62+BC62+BD62)*INDEX('تعرفه ها'!A:Z,MATCH("مالیات برق",'تعرفه ها'!$C:$C,0),MATCH(F62,'تعرفه ها'!$2:$2,0))/100),0),"---")</f>
        <v>0</v>
      </c>
      <c r="BF62" s="415">
        <f t="shared" si="18"/>
        <v>-836488341</v>
      </c>
      <c r="BG62" s="415">
        <f t="shared" si="22"/>
        <v>156540260</v>
      </c>
      <c r="BH62" s="415">
        <f t="shared" si="19"/>
        <v>-679948081</v>
      </c>
      <c r="BI62" s="54">
        <f t="shared" si="20"/>
        <v>81</v>
      </c>
      <c r="BJ62" s="55">
        <f t="shared" si="21"/>
        <v>-679948162</v>
      </c>
      <c r="BK62" s="262"/>
      <c r="BL62" s="183" t="str">
        <f>IFERROR(IF(INDEX(پرداخت!A:AZ,MATCH(A62&amp;" - "&amp;"برق",پرداخت!$B:$B,0),MATCH(G62,پرداخت!$1:$1,0))="نشده","نشده","شده"),"---")</f>
        <v>نشده</v>
      </c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/>
      <c r="CI62"/>
      <c r="CJ62"/>
      <c r="CK62"/>
    </row>
    <row r="63" spans="1:89" ht="33.75" hidden="1">
      <c r="A63" s="171" t="s">
        <v>225</v>
      </c>
      <c r="B63" s="47">
        <f>IFERROR(INDEX('اطلاعات انشعابات شرکتها'!A:BB,MATCH(A63,'اطلاعات انشعابات شرکتها'!A:A,0),MATCH(B$1,'اطلاعات انشعابات شرکتها'!$1:$1,0)),0)</f>
        <v>116</v>
      </c>
      <c r="C63" s="48">
        <f>IFERROR(INDEX('اطلاعات انشعابات شرکتها'!A:BB,MATCH(A63,'اطلاعات انشعابات شرکتها'!A:A,0),MATCH(C$1,'اطلاعات انشعابات شرکتها'!$1:$1,0)),0)</f>
        <v>0</v>
      </c>
      <c r="D63" s="45"/>
      <c r="E63" s="171">
        <v>1</v>
      </c>
      <c r="F63" s="170">
        <v>99</v>
      </c>
      <c r="G63" s="188" t="str">
        <f t="shared" si="0"/>
        <v>99/1</v>
      </c>
      <c r="H63" s="188" t="str">
        <f>IFERROR(INDEX('اطلاعات دوره'!A:Z,MATCH(G63,'اطلاعات دوره'!C:C,0),MATCH(H$1,'اطلاعات دوره'!$1:$1,0)),0)</f>
        <v>99/01/01</v>
      </c>
      <c r="I63" s="188" t="str">
        <f>IFERROR(INDEX('اطلاعات دوره'!A:Z,MATCH(G63,'اطلاعات دوره'!C:C,0),MATCH(I$1,'اطلاعات دوره'!$1:$1,0)),0)</f>
        <v>99/01/31</v>
      </c>
      <c r="J63" s="188">
        <f>IFERROR(INDEX('اطلاعات دوره'!A:Z,MATCH(G63,'اطلاعات دوره'!C:C,0),MATCH(J$1,'اطلاعات دوره'!$1:$1,0)),0)</f>
        <v>31</v>
      </c>
      <c r="K63" s="265"/>
      <c r="L63" s="188" t="str">
        <f>IFERROR(INDEX('اطلاعات دوره'!A:Z,MATCH(G63,'اطلاعات دوره'!C:C,0)-1,MATCH("عنوان",'اطلاعات دوره'!$1:$1,0)),"---")</f>
        <v>98/4</v>
      </c>
      <c r="M63" s="188" t="str">
        <f t="shared" si="1"/>
        <v>پروتئین نو ترکیب طاها (1)-98/4</v>
      </c>
      <c r="N63" s="188" t="str">
        <f t="shared" si="2"/>
        <v>پروتئین نو ترکیب طاها (1)-99/1</v>
      </c>
      <c r="O63" s="265"/>
      <c r="P63" s="188" t="str">
        <f>IFERROR(INDEX('اطلاعات انشعابات شرکتها'!A:BB,MATCH(A63,'اطلاعات انشعابات شرکتها'!A:A,0),MATCH(P$1,'اطلاعات انشعابات شرکتها'!$1:$1,0)),0)</f>
        <v>دیماندی</v>
      </c>
      <c r="Q63" s="188">
        <f>IFERROR(INDEX('اطلاعات انشعابات شرکتها'!A:BB,MATCH(A63,'اطلاعات انشعابات شرکتها'!A:A,0),MATCH(Q$1,'اطلاعات انشعابات شرکتها'!$1:$1,0)),0)</f>
        <v>30</v>
      </c>
      <c r="R63" s="188" t="str">
        <f>IFERROR(INDEX('اطلاعات انشعابات شرکتها'!A:BB,MATCH(A63,'اطلاعات انشعابات شرکتها'!A:A,0),MATCH(R$1,'اطلاعات انشعابات شرکتها'!$1:$1,0)),0)</f>
        <v>1</v>
      </c>
      <c r="S63" s="265"/>
      <c r="T63" s="188">
        <f>IFERROR(INDEX('قرائت کنتور'!A:AZ,MATCH(A63&amp;"-"&amp;T$1,'قرائت کنتور'!B:B,0),MATCH(G63,'قرائت کنتور'!$1:$1,0)),0)</f>
        <v>0</v>
      </c>
      <c r="U63" s="188">
        <f>IFERROR(INDEX('قرائت کنتور'!A:AZ,MATCH(A63&amp;"-"&amp;U$1,'قرائت کنتور'!B:B,0),MATCH(L63,'قرائت کنتور'!$1:$1,0)),0)</f>
        <v>6982</v>
      </c>
      <c r="V63" s="188">
        <f>IFERROR(INDEX('قرائت کنتور'!A:AZ,MATCH(A63&amp;"-"&amp;U$1,'قرائت کنتور'!B:B,0),MATCH(G63,'قرائت کنتور'!$1:$1,0)),0)</f>
        <v>0</v>
      </c>
      <c r="W63" s="188">
        <f>IFERROR(INDEX('قرائت کنتور'!A:AZ,MATCH(A63&amp;"-"&amp;W$1,'قرائت کنتور'!B:B,0),MATCH(L63,'قرائت کنتور'!$1:$1,0)),0)</f>
        <v>28465</v>
      </c>
      <c r="X63" s="188">
        <f>IFERROR(INDEX('قرائت کنتور'!A:AZ,MATCH(A63&amp;"-"&amp;W$1,'قرائت کنتور'!B:B,0),MATCH(G63,'قرائت کنتور'!$1:$1,0)),0)</f>
        <v>0</v>
      </c>
      <c r="Y63" s="188">
        <f>IFERROR(INDEX('قرائت کنتور'!A:AZ,MATCH(A63&amp;"-"&amp;Y$1,'قرائت کنتور'!B:B,0),MATCH(L63,'قرائت کنتور'!$1:$1,0)),0)</f>
        <v>11112</v>
      </c>
      <c r="Z63" s="188">
        <f>IFERROR(INDEX('قرائت کنتور'!A:AZ,MATCH(A63&amp;"-"&amp;Y$1,'قرائت کنتور'!B:B,0),MATCH(G63,'قرائت کنتور'!$1:$1,0)),0)</f>
        <v>0</v>
      </c>
      <c r="AA63" s="188">
        <f>IFERROR(INDEX('قرائت کنتور'!A:AZ,MATCH(A63&amp;"-"&amp;AA$1,'قرائت کنتور'!B:B,0),MATCH(L63,'قرائت کنتور'!$1:$1,0)),0)</f>
        <v>4322</v>
      </c>
      <c r="AB63" s="188">
        <f>IFERROR(INDEX('قرائت کنتور'!A:AZ,MATCH(A63&amp;"-"&amp;AA$1,'قرائت کنتور'!B:B,0),MATCH(G63,'قرائت کنتور'!$1:$1,0)),0)</f>
        <v>0</v>
      </c>
      <c r="AC63" s="265"/>
      <c r="AD63" s="188">
        <f t="shared" si="3"/>
        <v>-6982</v>
      </c>
      <c r="AE63" s="188">
        <f t="shared" si="4"/>
        <v>-28465</v>
      </c>
      <c r="AF63" s="188">
        <f t="shared" si="5"/>
        <v>-11112</v>
      </c>
      <c r="AG63" s="188">
        <f t="shared" si="6"/>
        <v>-4322</v>
      </c>
      <c r="AH63" s="188">
        <f t="shared" si="7"/>
        <v>-46559</v>
      </c>
      <c r="AI63" s="188">
        <f t="shared" si="8"/>
        <v>0</v>
      </c>
      <c r="AJ63" s="188">
        <f t="shared" si="9"/>
        <v>27</v>
      </c>
      <c r="AK63" s="265"/>
      <c r="AL63" s="254">
        <f t="shared" si="10"/>
        <v>-0.99571908612890847</v>
      </c>
      <c r="AM63" s="254" t="str">
        <f t="shared" si="11"/>
        <v>0</v>
      </c>
      <c r="AN63" s="265"/>
      <c r="AO63" s="188">
        <f>IFERROR(INDEX('تعرفه ها'!A:Z,MATCH(P63&amp;"-"&amp;AO$1,'تعرفه ها'!C:C,0),MATCH(F63,'تعرفه ها'!$2:$2,0),1),"---")</f>
        <v>879</v>
      </c>
      <c r="AP63" s="188">
        <f>IFERROR(INDEX('تعرفه ها'!A:Z,MATCH(P63&amp;"-"&amp;AP$1,'تعرفه ها'!C:C,0),MATCH(F63,'تعرفه ها'!$2:$2,0),1),"---")</f>
        <v>439</v>
      </c>
      <c r="AQ63" s="188">
        <f>IFERROR(INDEX('تعرفه ها'!A:Z,MATCH(P63&amp;"-"&amp;AQ$1,'تعرفه ها'!C:C,0),MATCH(F63,'تعرفه ها'!$2:$2,0),1),"---")</f>
        <v>220</v>
      </c>
      <c r="AR63" s="188">
        <f>IFERROR(INDEX('تعرفه ها'!A:Z,MATCH(P63&amp;"-"&amp;AR$1,'تعرفه ها'!C:C,0),MATCH(F63,'تعرفه ها'!$2:$2,0),1),"---")</f>
        <v>550</v>
      </c>
      <c r="AS63" s="265"/>
      <c r="AT63" s="415">
        <f t="shared" si="12"/>
        <v>-6137178</v>
      </c>
      <c r="AU63" s="415">
        <f t="shared" si="13"/>
        <v>-12496135</v>
      </c>
      <c r="AV63" s="415">
        <f t="shared" si="14"/>
        <v>-2444640</v>
      </c>
      <c r="AW63" s="415">
        <f t="shared" si="15"/>
        <v>-2377100</v>
      </c>
      <c r="AX63" s="415">
        <f t="shared" si="16"/>
        <v>-23455053</v>
      </c>
      <c r="AY63" s="415">
        <f>IFERROR(AH63*INDEX('تعرفه ها'!A:Z,MATCH("عوارض برق به ازاء هر کیلووات",'تعرفه ها'!$C:$C,0),MATCH(F63,'تعرفه ها'!$2:$2,0)),"---")</f>
        <v>-2327950</v>
      </c>
      <c r="AZ63" s="415">
        <f t="shared" si="17"/>
        <v>0</v>
      </c>
      <c r="BA63" s="415">
        <f>IFERROR(ROUND(((AX63+AY63+AZ63)*INDEX('تعرفه ها'!A:Z,MATCH("هزینه نگهداری و تعمیرات شبکه برق",'تعرفه ها'!$C:$C,0),MATCH(F63,'تعرفه ها'!$2:$2,0))/100),0),"---")</f>
        <v>-2578300</v>
      </c>
      <c r="BB63" s="415">
        <f>IFERROR(IF(P63="دیماندی",ROUND(AJ63*INDEX('تعرفه ها'!A:Z,MATCH(BB$1,'تعرفه ها'!$C:$C,0),MATCH(F63,'تعرفه ها'!$2:$2,0))*J63/30,0),0),"---")</f>
        <v>775229</v>
      </c>
      <c r="BC63" s="415"/>
      <c r="BD63" s="54">
        <f>IFERROR(IF(INDEX('اطلاعات دوره'!A:Z,MATCH(G63,'اطلاعات دوره'!C:C,0),MATCH("برق",'اطلاعات دوره'!$1:$1,0))="دارد",ROUND(AX63*INDEX('تعرفه ها'!A:Z,MATCH("پیک فصلی برق",'تعرفه ها'!$C:$C,0),MATCH(F63,'تعرفه ها'!$2:$2,0))/100,0),0),"---")</f>
        <v>0</v>
      </c>
      <c r="BE63" s="415">
        <f>IFERROR(ROUND(((AX63+AY63+AZ63+BA63+BB63+BC63+BD63)*INDEX('تعرفه ها'!A:Z,MATCH("مالیات برق",'تعرفه ها'!$C:$C,0),MATCH(F63,'تعرفه ها'!$2:$2,0))/100),0),"---")</f>
        <v>0</v>
      </c>
      <c r="BF63" s="415">
        <f t="shared" si="18"/>
        <v>-27586074</v>
      </c>
      <c r="BG63" s="415">
        <f t="shared" si="22"/>
        <v>8796101</v>
      </c>
      <c r="BH63" s="415">
        <f t="shared" si="19"/>
        <v>-18789973</v>
      </c>
      <c r="BI63" s="54">
        <f t="shared" si="20"/>
        <v>973</v>
      </c>
      <c r="BJ63" s="55">
        <f t="shared" si="21"/>
        <v>-18790946</v>
      </c>
      <c r="BK63" s="262"/>
      <c r="BL63" s="183" t="str">
        <f>IFERROR(IF(INDEX(پرداخت!A:AZ,MATCH(A63&amp;" - "&amp;"برق",پرداخت!$B:$B,0),MATCH(G63,پرداخت!$1:$1,0))="نشده","نشده","شده"),"---")</f>
        <v>نشده</v>
      </c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/>
      <c r="CI63"/>
      <c r="CJ63"/>
      <c r="CK63"/>
    </row>
    <row r="64" spans="1:89" ht="33.75" hidden="1">
      <c r="A64" s="171" t="s">
        <v>227</v>
      </c>
      <c r="B64" s="47">
        <f>IFERROR(INDEX('اطلاعات انشعابات شرکتها'!A:BB,MATCH(A64,'اطلاعات انشعابات شرکتها'!A:A,0),MATCH(B$1,'اطلاعات انشعابات شرکتها'!$1:$1,0)),0)</f>
        <v>118</v>
      </c>
      <c r="C64" s="48">
        <f>IFERROR(INDEX('اطلاعات انشعابات شرکتها'!A:BB,MATCH(A64,'اطلاعات انشعابات شرکتها'!A:A,0),MATCH(C$1,'اطلاعات انشعابات شرکتها'!$1:$1,0)),0)</f>
        <v>0</v>
      </c>
      <c r="D64" s="45"/>
      <c r="E64" s="171">
        <v>1</v>
      </c>
      <c r="F64" s="170">
        <v>99</v>
      </c>
      <c r="G64" s="188" t="str">
        <f t="shared" si="0"/>
        <v>99/1</v>
      </c>
      <c r="H64" s="188" t="str">
        <f>IFERROR(INDEX('اطلاعات دوره'!A:Z,MATCH(G64,'اطلاعات دوره'!C:C,0),MATCH(H$1,'اطلاعات دوره'!$1:$1,0)),0)</f>
        <v>99/01/01</v>
      </c>
      <c r="I64" s="188" t="str">
        <f>IFERROR(INDEX('اطلاعات دوره'!A:Z,MATCH(G64,'اطلاعات دوره'!C:C,0),MATCH(I$1,'اطلاعات دوره'!$1:$1,0)),0)</f>
        <v>99/01/31</v>
      </c>
      <c r="J64" s="188">
        <f>IFERROR(INDEX('اطلاعات دوره'!A:Z,MATCH(G64,'اطلاعات دوره'!C:C,0),MATCH(J$1,'اطلاعات دوره'!$1:$1,0)),0)</f>
        <v>31</v>
      </c>
      <c r="K64" s="265"/>
      <c r="L64" s="188" t="str">
        <f>IFERROR(INDEX('اطلاعات دوره'!A:Z,MATCH(G64,'اطلاعات دوره'!C:C,0)-1,MATCH("عنوان",'اطلاعات دوره'!$1:$1,0)),"---")</f>
        <v>98/4</v>
      </c>
      <c r="M64" s="188" t="str">
        <f t="shared" si="1"/>
        <v>پشتیبانی صنایع دیار شرق-98/4</v>
      </c>
      <c r="N64" s="188" t="str">
        <f t="shared" si="2"/>
        <v>پشتیبانی صنایع دیار شرق-99/1</v>
      </c>
      <c r="O64" s="265"/>
      <c r="P64" s="188" t="str">
        <f>IFERROR(INDEX('اطلاعات انشعابات شرکتها'!A:BB,MATCH(A64,'اطلاعات انشعابات شرکتها'!A:A,0),MATCH(P$1,'اطلاعات انشعابات شرکتها'!$1:$1,0)),0)</f>
        <v>غیر دیماندی</v>
      </c>
      <c r="Q64" s="188">
        <f>IFERROR(INDEX('اطلاعات انشعابات شرکتها'!A:BB,MATCH(A64,'اطلاعات انشعابات شرکتها'!A:A,0),MATCH(Q$1,'اطلاعات انشعابات شرکتها'!$1:$1,0)),0)</f>
        <v>19</v>
      </c>
      <c r="R64" s="188" t="str">
        <f>IFERROR(INDEX('اطلاعات انشعابات شرکتها'!A:BB,MATCH(A64,'اطلاعات انشعابات شرکتها'!A:A,0),MATCH(R$1,'اطلاعات انشعابات شرکتها'!$1:$1,0)),0)</f>
        <v>1</v>
      </c>
      <c r="S64" s="265"/>
      <c r="T64" s="188">
        <f>IFERROR(INDEX('قرائت کنتور'!A:AZ,MATCH(A64&amp;"-"&amp;T$1,'قرائت کنتور'!B:B,0),MATCH(G64,'قرائت کنتور'!$1:$1,0)),0)</f>
        <v>0</v>
      </c>
      <c r="U64" s="188">
        <f>IFERROR(INDEX('قرائت کنتور'!A:AZ,MATCH(A64&amp;"-"&amp;U$1,'قرائت کنتور'!B:B,0),MATCH(L64,'قرائت کنتور'!$1:$1,0)),0)</f>
        <v>73834</v>
      </c>
      <c r="V64" s="188">
        <f>IFERROR(INDEX('قرائت کنتور'!A:AZ,MATCH(A64&amp;"-"&amp;U$1,'قرائت کنتور'!B:B,0),MATCH(G64,'قرائت کنتور'!$1:$1,0)),0)</f>
        <v>0</v>
      </c>
      <c r="W64" s="188">
        <f>IFERROR(INDEX('قرائت کنتور'!A:AZ,MATCH(A64&amp;"-"&amp;W$1,'قرائت کنتور'!B:B,0),MATCH(L64,'قرائت کنتور'!$1:$1,0)),0)</f>
        <v>7528</v>
      </c>
      <c r="X64" s="188">
        <f>IFERROR(INDEX('قرائت کنتور'!A:AZ,MATCH(A64&amp;"-"&amp;W$1,'قرائت کنتور'!B:B,0),MATCH(G64,'قرائت کنتور'!$1:$1,0)),0)</f>
        <v>0</v>
      </c>
      <c r="Y64" s="188">
        <f>IFERROR(INDEX('قرائت کنتور'!A:AZ,MATCH(A64&amp;"-"&amp;Y$1,'قرائت کنتور'!B:B,0),MATCH(L64,'قرائت کنتور'!$1:$1,0)),0)</f>
        <v>15004</v>
      </c>
      <c r="Z64" s="188">
        <f>IFERROR(INDEX('قرائت کنتور'!A:AZ,MATCH(A64&amp;"-"&amp;Y$1,'قرائت کنتور'!B:B,0),MATCH(G64,'قرائت کنتور'!$1:$1,0)),0)</f>
        <v>0</v>
      </c>
      <c r="AA64" s="188">
        <f>IFERROR(INDEX('قرائت کنتور'!A:AZ,MATCH(A64&amp;"-"&amp;AA$1,'قرائت کنتور'!B:B,0),MATCH(L64,'قرائت کنتور'!$1:$1,0)),0)</f>
        <v>148214</v>
      </c>
      <c r="AB64" s="188">
        <f>IFERROR(INDEX('قرائت کنتور'!A:AZ,MATCH(A64&amp;"-"&amp;AA$1,'قرائت کنتور'!B:B,0),MATCH(G64,'قرائت کنتور'!$1:$1,0)),0)</f>
        <v>0</v>
      </c>
      <c r="AC64" s="265"/>
      <c r="AD64" s="188">
        <f t="shared" si="3"/>
        <v>-73834</v>
      </c>
      <c r="AE64" s="188">
        <f t="shared" si="4"/>
        <v>-7528</v>
      </c>
      <c r="AF64" s="188">
        <f t="shared" si="5"/>
        <v>-15004</v>
      </c>
      <c r="AG64" s="188">
        <f t="shared" si="6"/>
        <v>-148214</v>
      </c>
      <c r="AH64" s="188">
        <f t="shared" si="7"/>
        <v>-96366</v>
      </c>
      <c r="AI64" s="188">
        <f t="shared" si="8"/>
        <v>0</v>
      </c>
      <c r="AJ64" s="188" t="str">
        <f t="shared" si="9"/>
        <v>0</v>
      </c>
      <c r="AK64" s="265"/>
      <c r="AL64" s="254">
        <f t="shared" si="10"/>
        <v>-0.54509531286579682</v>
      </c>
      <c r="AM64" s="254" t="str">
        <f t="shared" si="11"/>
        <v>0</v>
      </c>
      <c r="AN64" s="265"/>
      <c r="AO64" s="188">
        <f>IFERROR(INDEX('تعرفه ها'!A:Z,MATCH(P64&amp;"-"&amp;AO$1,'تعرفه ها'!C:C,0),MATCH(F64,'تعرفه ها'!$2:$2,0),1),"---")</f>
        <v>1115</v>
      </c>
      <c r="AP64" s="188">
        <f>IFERROR(INDEX('تعرفه ها'!A:Z,MATCH(P64&amp;"-"&amp;AP$1,'تعرفه ها'!C:C,0),MATCH(F64,'تعرفه ها'!$2:$2,0),1),"---")</f>
        <v>558</v>
      </c>
      <c r="AQ64" s="188">
        <f>IFERROR(INDEX('تعرفه ها'!A:Z,MATCH(P64&amp;"-"&amp;AQ$1,'تعرفه ها'!C:C,0),MATCH(F64,'تعرفه ها'!$2:$2,0),1),"---")</f>
        <v>279</v>
      </c>
      <c r="AR64" s="188">
        <f>IFERROR(INDEX('تعرفه ها'!A:Z,MATCH(P64&amp;"-"&amp;AR$1,'تعرفه ها'!C:C,0),MATCH(F64,'تعرفه ها'!$2:$2,0),1),"---")</f>
        <v>550</v>
      </c>
      <c r="AS64" s="265"/>
      <c r="AT64" s="415">
        <f t="shared" si="12"/>
        <v>-82324910</v>
      </c>
      <c r="AU64" s="415">
        <f t="shared" si="13"/>
        <v>-4200624</v>
      </c>
      <c r="AV64" s="415">
        <f t="shared" si="14"/>
        <v>-4186116</v>
      </c>
      <c r="AW64" s="415">
        <f t="shared" si="15"/>
        <v>-81517700</v>
      </c>
      <c r="AX64" s="415">
        <f t="shared" si="16"/>
        <v>-172229350</v>
      </c>
      <c r="AY64" s="415">
        <f>IFERROR(AH64*INDEX('تعرفه ها'!A:Z,MATCH("عوارض برق به ازاء هر کیلووات",'تعرفه ها'!$C:$C,0),MATCH(F64,'تعرفه ها'!$2:$2,0)),"---")</f>
        <v>-4818300</v>
      </c>
      <c r="AZ64" s="415">
        <f t="shared" si="17"/>
        <v>0</v>
      </c>
      <c r="BA64" s="415">
        <f>IFERROR(ROUND(((AX64+AY64+AZ64)*INDEX('تعرفه ها'!A:Z,MATCH("هزینه نگهداری و تعمیرات شبکه برق",'تعرفه ها'!$C:$C,0),MATCH(F64,'تعرفه ها'!$2:$2,0))/100),0),"---")</f>
        <v>-17704765</v>
      </c>
      <c r="BB64" s="415">
        <f>IFERROR(IF(P64="دیماندی",ROUND(AJ64*INDEX('تعرفه ها'!A:Z,MATCH(BB$1,'تعرفه ها'!$C:$C,0),MATCH(F64,'تعرفه ها'!$2:$2,0))*J64/30,0),0),"---")</f>
        <v>0</v>
      </c>
      <c r="BC64" s="415"/>
      <c r="BD64" s="54">
        <f>IFERROR(IF(INDEX('اطلاعات دوره'!A:Z,MATCH(G64,'اطلاعات دوره'!C:C,0),MATCH("برق",'اطلاعات دوره'!$1:$1,0))="دارد",ROUND(AX64*INDEX('تعرفه ها'!A:Z,MATCH("پیک فصلی برق",'تعرفه ها'!$C:$C,0),MATCH(F64,'تعرفه ها'!$2:$2,0))/100,0),0),"---")</f>
        <v>0</v>
      </c>
      <c r="BE64" s="415">
        <f>IFERROR(ROUND(((AX64+AY64+AZ64+BA64+BB64+BC64+BD64)*INDEX('تعرفه ها'!A:Z,MATCH("مالیات برق",'تعرفه ها'!$C:$C,0),MATCH(F64,'تعرفه ها'!$2:$2,0))/100),0),"---")</f>
        <v>0</v>
      </c>
      <c r="BF64" s="415">
        <f t="shared" si="18"/>
        <v>-194752415</v>
      </c>
      <c r="BG64" s="415">
        <f t="shared" si="22"/>
        <v>5275595</v>
      </c>
      <c r="BH64" s="415">
        <f t="shared" si="19"/>
        <v>-189476820</v>
      </c>
      <c r="BI64" s="54">
        <f t="shared" si="20"/>
        <v>820</v>
      </c>
      <c r="BJ64" s="55">
        <f t="shared" si="21"/>
        <v>-189477640</v>
      </c>
      <c r="BK64" s="262"/>
      <c r="BL64" s="183" t="str">
        <f>IFERROR(IF(INDEX(پرداخت!A:AZ,MATCH(A64&amp;" - "&amp;"برق",پرداخت!$B:$B,0),MATCH(G64,پرداخت!$1:$1,0))="نشده","نشده","شده"),"---")</f>
        <v>نشده</v>
      </c>
      <c r="BN64" s="257"/>
      <c r="BO64" s="257"/>
      <c r="BP64" s="257"/>
      <c r="BQ64" s="257"/>
      <c r="BR64" s="257"/>
      <c r="BS64" s="257"/>
      <c r="BT64" s="257"/>
      <c r="BU64" s="257"/>
      <c r="BV64" s="257"/>
      <c r="BW64" s="257"/>
      <c r="BX64" s="257"/>
      <c r="BY64" s="257"/>
      <c r="BZ64" s="257"/>
      <c r="CA64" s="257"/>
      <c r="CB64" s="257"/>
      <c r="CC64" s="257"/>
      <c r="CD64" s="257"/>
      <c r="CE64" s="257"/>
      <c r="CF64" s="257"/>
      <c r="CG64" s="257"/>
      <c r="CH64"/>
      <c r="CI64"/>
      <c r="CJ64"/>
      <c r="CK64"/>
    </row>
    <row r="65" spans="1:89" ht="33.75" hidden="1">
      <c r="A65" s="171" t="s">
        <v>228</v>
      </c>
      <c r="B65" s="47">
        <f>IFERROR(INDEX('اطلاعات انشعابات شرکتها'!A:BB,MATCH(A65,'اطلاعات انشعابات شرکتها'!A:A,0),MATCH(B$1,'اطلاعات انشعابات شرکتها'!$1:$1,0)),0)</f>
        <v>119</v>
      </c>
      <c r="C65" s="48">
        <f>IFERROR(INDEX('اطلاعات انشعابات شرکتها'!A:BB,MATCH(A65,'اطلاعات انشعابات شرکتها'!A:A,0),MATCH(C$1,'اطلاعات انشعابات شرکتها'!$1:$1,0)),0)</f>
        <v>0</v>
      </c>
      <c r="D65" s="45"/>
      <c r="E65" s="171">
        <v>1</v>
      </c>
      <c r="F65" s="170">
        <v>99</v>
      </c>
      <c r="G65" s="188" t="str">
        <f t="shared" si="0"/>
        <v>99/1</v>
      </c>
      <c r="H65" s="188" t="str">
        <f>IFERROR(INDEX('اطلاعات دوره'!A:Z,MATCH(G65,'اطلاعات دوره'!C:C,0),MATCH(H$1,'اطلاعات دوره'!$1:$1,0)),0)</f>
        <v>99/01/01</v>
      </c>
      <c r="I65" s="188" t="str">
        <f>IFERROR(INDEX('اطلاعات دوره'!A:Z,MATCH(G65,'اطلاعات دوره'!C:C,0),MATCH(I$1,'اطلاعات دوره'!$1:$1,0)),0)</f>
        <v>99/01/31</v>
      </c>
      <c r="J65" s="188">
        <f>IFERROR(INDEX('اطلاعات دوره'!A:Z,MATCH(G65,'اطلاعات دوره'!C:C,0),MATCH(J$1,'اطلاعات دوره'!$1:$1,0)),0)</f>
        <v>31</v>
      </c>
      <c r="K65" s="265"/>
      <c r="L65" s="188" t="str">
        <f>IFERROR(INDEX('اطلاعات دوره'!A:Z,MATCH(G65,'اطلاعات دوره'!C:C,0)-1,MATCH("عنوان",'اطلاعات دوره'!$1:$1,0)),"---")</f>
        <v>98/4</v>
      </c>
      <c r="M65" s="188" t="str">
        <f t="shared" si="1"/>
        <v>پویش تجهیز-98/4</v>
      </c>
      <c r="N65" s="188" t="str">
        <f t="shared" si="2"/>
        <v>پویش تجهیز-99/1</v>
      </c>
      <c r="O65" s="265"/>
      <c r="P65" s="188" t="str">
        <f>IFERROR(INDEX('اطلاعات انشعابات شرکتها'!A:BB,MATCH(A65,'اطلاعات انشعابات شرکتها'!A:A,0),MATCH(P$1,'اطلاعات انشعابات شرکتها'!$1:$1,0)),0)</f>
        <v>غیر دیماندی</v>
      </c>
      <c r="Q65" s="188">
        <f>IFERROR(INDEX('اطلاعات انشعابات شرکتها'!A:BB,MATCH(A65,'اطلاعات انشعابات شرکتها'!A:A,0),MATCH(Q$1,'اطلاعات انشعابات شرکتها'!$1:$1,0)),0)</f>
        <v>19</v>
      </c>
      <c r="R65" s="188" t="str">
        <f>IFERROR(INDEX('اطلاعات انشعابات شرکتها'!A:BB,MATCH(A65,'اطلاعات انشعابات شرکتها'!A:A,0),MATCH(R$1,'اطلاعات انشعابات شرکتها'!$1:$1,0)),0)</f>
        <v>1</v>
      </c>
      <c r="S65" s="265"/>
      <c r="T65" s="188">
        <f>IFERROR(INDEX('قرائت کنتور'!A:AZ,MATCH(A65&amp;"-"&amp;T$1,'قرائت کنتور'!B:B,0),MATCH(G65,'قرائت کنتور'!$1:$1,0)),0)</f>
        <v>0</v>
      </c>
      <c r="U65" s="188">
        <f>IFERROR(INDEX('قرائت کنتور'!A:AZ,MATCH(A65&amp;"-"&amp;U$1,'قرائت کنتور'!B:B,0),MATCH(L65,'قرائت کنتور'!$1:$1,0)),0)</f>
        <v>2730</v>
      </c>
      <c r="V65" s="188">
        <f>IFERROR(INDEX('قرائت کنتور'!A:AZ,MATCH(A65&amp;"-"&amp;U$1,'قرائت کنتور'!B:B,0),MATCH(G65,'قرائت کنتور'!$1:$1,0)),0)</f>
        <v>0</v>
      </c>
      <c r="W65" s="188">
        <f>IFERROR(INDEX('قرائت کنتور'!A:AZ,MATCH(A65&amp;"-"&amp;W$1,'قرائت کنتور'!B:B,0),MATCH(L65,'قرائت کنتور'!$1:$1,0)),0)</f>
        <v>15432</v>
      </c>
      <c r="X65" s="188">
        <f>IFERROR(INDEX('قرائت کنتور'!A:AZ,MATCH(A65&amp;"-"&amp;W$1,'قرائت کنتور'!B:B,0),MATCH(G65,'قرائت کنتور'!$1:$1,0)),0)</f>
        <v>0</v>
      </c>
      <c r="Y65" s="188">
        <f>IFERROR(INDEX('قرائت کنتور'!A:AZ,MATCH(A65&amp;"-"&amp;Y$1,'قرائت کنتور'!B:B,0),MATCH(L65,'قرائت کنتور'!$1:$1,0)),0)</f>
        <v>1837</v>
      </c>
      <c r="Z65" s="188">
        <f>IFERROR(INDEX('قرائت کنتور'!A:AZ,MATCH(A65&amp;"-"&amp;Y$1,'قرائت کنتور'!B:B,0),MATCH(G65,'قرائت کنتور'!$1:$1,0)),0)</f>
        <v>0</v>
      </c>
      <c r="AA65" s="188">
        <f>IFERROR(INDEX('قرائت کنتور'!A:AZ,MATCH(A65&amp;"-"&amp;AA$1,'قرائت کنتور'!B:B,0),MATCH(L65,'قرائت کنتور'!$1:$1,0)),0)</f>
        <v>19946</v>
      </c>
      <c r="AB65" s="188">
        <f>IFERROR(INDEX('قرائت کنتور'!A:AZ,MATCH(A65&amp;"-"&amp;AA$1,'قرائت کنتور'!B:B,0),MATCH(G65,'قرائت کنتور'!$1:$1,0)),0)</f>
        <v>0</v>
      </c>
      <c r="AC65" s="265"/>
      <c r="AD65" s="188">
        <f t="shared" si="3"/>
        <v>-2730</v>
      </c>
      <c r="AE65" s="188">
        <f t="shared" si="4"/>
        <v>-15432</v>
      </c>
      <c r="AF65" s="188">
        <f t="shared" si="5"/>
        <v>-1837</v>
      </c>
      <c r="AG65" s="188">
        <f t="shared" si="6"/>
        <v>-19946</v>
      </c>
      <c r="AH65" s="188">
        <f t="shared" si="7"/>
        <v>-19999</v>
      </c>
      <c r="AI65" s="188">
        <f t="shared" si="8"/>
        <v>0</v>
      </c>
      <c r="AJ65" s="188" t="str">
        <f t="shared" si="9"/>
        <v>0</v>
      </c>
      <c r="AK65" s="265"/>
      <c r="AL65" s="254">
        <f t="shared" si="10"/>
        <v>-0.70804436446292418</v>
      </c>
      <c r="AM65" s="254" t="str">
        <f t="shared" si="11"/>
        <v>0</v>
      </c>
      <c r="AN65" s="265"/>
      <c r="AO65" s="188">
        <f>IFERROR(INDEX('تعرفه ها'!A:Z,MATCH(P65&amp;"-"&amp;AO$1,'تعرفه ها'!C:C,0),MATCH(F65,'تعرفه ها'!$2:$2,0),1),"---")</f>
        <v>1115</v>
      </c>
      <c r="AP65" s="188">
        <f>IFERROR(INDEX('تعرفه ها'!A:Z,MATCH(P65&amp;"-"&amp;AP$1,'تعرفه ها'!C:C,0),MATCH(F65,'تعرفه ها'!$2:$2,0),1),"---")</f>
        <v>558</v>
      </c>
      <c r="AQ65" s="188">
        <f>IFERROR(INDEX('تعرفه ها'!A:Z,MATCH(P65&amp;"-"&amp;AQ$1,'تعرفه ها'!C:C,0),MATCH(F65,'تعرفه ها'!$2:$2,0),1),"---")</f>
        <v>279</v>
      </c>
      <c r="AR65" s="188">
        <f>IFERROR(INDEX('تعرفه ها'!A:Z,MATCH(P65&amp;"-"&amp;AR$1,'تعرفه ها'!C:C,0),MATCH(F65,'تعرفه ها'!$2:$2,0),1),"---")</f>
        <v>550</v>
      </c>
      <c r="AS65" s="265"/>
      <c r="AT65" s="415">
        <f t="shared" si="12"/>
        <v>-3043950</v>
      </c>
      <c r="AU65" s="415">
        <f t="shared" si="13"/>
        <v>-8611056</v>
      </c>
      <c r="AV65" s="415">
        <f t="shared" si="14"/>
        <v>-512523</v>
      </c>
      <c r="AW65" s="415">
        <f t="shared" si="15"/>
        <v>-10970300</v>
      </c>
      <c r="AX65" s="415">
        <f t="shared" si="16"/>
        <v>-23137829</v>
      </c>
      <c r="AY65" s="415">
        <f>IFERROR(AH65*INDEX('تعرفه ها'!A:Z,MATCH("عوارض برق به ازاء هر کیلووات",'تعرفه ها'!$C:$C,0),MATCH(F65,'تعرفه ها'!$2:$2,0)),"---")</f>
        <v>-999950</v>
      </c>
      <c r="AZ65" s="415">
        <f t="shared" si="17"/>
        <v>0</v>
      </c>
      <c r="BA65" s="415">
        <f>IFERROR(ROUND(((AX65+AY65+AZ65)*INDEX('تعرفه ها'!A:Z,MATCH("هزینه نگهداری و تعمیرات شبکه برق",'تعرفه ها'!$C:$C,0),MATCH(F65,'تعرفه ها'!$2:$2,0))/100),0),"---")</f>
        <v>-2413778</v>
      </c>
      <c r="BB65" s="415">
        <f>IFERROR(IF(P65="دیماندی",ROUND(AJ65*INDEX('تعرفه ها'!A:Z,MATCH(BB$1,'تعرفه ها'!$C:$C,0),MATCH(F65,'تعرفه ها'!$2:$2,0))*J65/30,0),0),"---")</f>
        <v>0</v>
      </c>
      <c r="BC65" s="415"/>
      <c r="BD65" s="54">
        <f>IFERROR(IF(INDEX('اطلاعات دوره'!A:Z,MATCH(G65,'اطلاعات دوره'!C:C,0),MATCH("برق",'اطلاعات دوره'!$1:$1,0))="دارد",ROUND(AX65*INDEX('تعرفه ها'!A:Z,MATCH("پیک فصلی برق",'تعرفه ها'!$C:$C,0),MATCH(F65,'تعرفه ها'!$2:$2,0))/100,0),0),"---")</f>
        <v>0</v>
      </c>
      <c r="BE65" s="415">
        <f>IFERROR(ROUND(((AX65+AY65+AZ65+BA65+BB65+BC65+BD65)*INDEX('تعرفه ها'!A:Z,MATCH("مالیات برق",'تعرفه ها'!$C:$C,0),MATCH(F65,'تعرفه ها'!$2:$2,0))/100),0),"---")</f>
        <v>0</v>
      </c>
      <c r="BF65" s="415">
        <f t="shared" si="18"/>
        <v>-26551557</v>
      </c>
      <c r="BG65" s="415">
        <f t="shared" si="22"/>
        <v>4446493</v>
      </c>
      <c r="BH65" s="415">
        <f t="shared" si="19"/>
        <v>-22105064</v>
      </c>
      <c r="BI65" s="54">
        <f t="shared" si="20"/>
        <v>64</v>
      </c>
      <c r="BJ65" s="55">
        <f t="shared" si="21"/>
        <v>-22105128</v>
      </c>
      <c r="BK65" s="262"/>
      <c r="BL65" s="183" t="str">
        <f>IFERROR(IF(INDEX(پرداخت!A:AZ,MATCH(A65&amp;" - "&amp;"برق",پرداخت!$B:$B,0),MATCH(G65,پرداخت!$1:$1,0))="نشده","نشده","شده"),"---")</f>
        <v>نشده</v>
      </c>
      <c r="BN65" s="257"/>
      <c r="BO65" s="257"/>
      <c r="BP65" s="257"/>
      <c r="BQ65" s="257"/>
      <c r="BR65" s="257"/>
      <c r="BS65" s="257"/>
      <c r="BT65" s="257"/>
      <c r="BU65" s="257"/>
      <c r="BV65" s="257"/>
      <c r="BW65" s="257"/>
      <c r="BX65" s="257"/>
      <c r="BY65" s="257"/>
      <c r="BZ65" s="257"/>
      <c r="CA65" s="257"/>
      <c r="CB65" s="257"/>
      <c r="CC65" s="257"/>
      <c r="CD65" s="257"/>
      <c r="CE65" s="257"/>
      <c r="CF65" s="257"/>
      <c r="CG65" s="257"/>
      <c r="CH65"/>
      <c r="CI65"/>
      <c r="CJ65"/>
      <c r="CK65"/>
    </row>
    <row r="66" spans="1:89" ht="33.75" hidden="1">
      <c r="A66" s="171" t="s">
        <v>229</v>
      </c>
      <c r="B66" s="47">
        <f>IFERROR(INDEX('اطلاعات انشعابات شرکتها'!A:BB,MATCH(A66,'اطلاعات انشعابات شرکتها'!A:A,0),MATCH(B$1,'اطلاعات انشعابات شرکتها'!$1:$1,0)),0)</f>
        <v>120</v>
      </c>
      <c r="C66" s="48">
        <f>IFERROR(INDEX('اطلاعات انشعابات شرکتها'!A:BB,MATCH(A66,'اطلاعات انشعابات شرکتها'!A:A,0),MATCH(C$1,'اطلاعات انشعابات شرکتها'!$1:$1,0)),0)</f>
        <v>0</v>
      </c>
      <c r="D66" s="45"/>
      <c r="E66" s="171">
        <v>1</v>
      </c>
      <c r="F66" s="170">
        <v>99</v>
      </c>
      <c r="G66" s="188" t="str">
        <f t="shared" si="0"/>
        <v>99/1</v>
      </c>
      <c r="H66" s="188" t="str">
        <f>IFERROR(INDEX('اطلاعات دوره'!A:Z,MATCH(G66,'اطلاعات دوره'!C:C,0),MATCH(H$1,'اطلاعات دوره'!$1:$1,0)),0)</f>
        <v>99/01/01</v>
      </c>
      <c r="I66" s="188" t="str">
        <f>IFERROR(INDEX('اطلاعات دوره'!A:Z,MATCH(G66,'اطلاعات دوره'!C:C,0),MATCH(I$1,'اطلاعات دوره'!$1:$1,0)),0)</f>
        <v>99/01/31</v>
      </c>
      <c r="J66" s="188">
        <f>IFERROR(INDEX('اطلاعات دوره'!A:Z,MATCH(G66,'اطلاعات دوره'!C:C,0),MATCH(J$1,'اطلاعات دوره'!$1:$1,0)),0)</f>
        <v>31</v>
      </c>
      <c r="K66" s="265"/>
      <c r="L66" s="188" t="str">
        <f>IFERROR(INDEX('اطلاعات دوره'!A:Z,MATCH(G66,'اطلاعات دوره'!C:C,0)-1,MATCH("عنوان",'اطلاعات دوره'!$1:$1,0)),"---")</f>
        <v>98/4</v>
      </c>
      <c r="M66" s="188" t="str">
        <f t="shared" si="1"/>
        <v>پویشگران مواد پارت آزمون شرق-98/4</v>
      </c>
      <c r="N66" s="188" t="str">
        <f t="shared" si="2"/>
        <v>پویشگران مواد پارت آزمون شرق-99/1</v>
      </c>
      <c r="O66" s="265"/>
      <c r="P66" s="188" t="str">
        <f>IFERROR(INDEX('اطلاعات انشعابات شرکتها'!A:BB,MATCH(A66,'اطلاعات انشعابات شرکتها'!A:A,0),MATCH(P$1,'اطلاعات انشعابات شرکتها'!$1:$1,0)),0)</f>
        <v>آزاد</v>
      </c>
      <c r="Q66" s="188">
        <f>IFERROR(INDEX('اطلاعات انشعابات شرکتها'!A:BB,MATCH(A66,'اطلاعات انشعابات شرکتها'!A:A,0),MATCH(Q$1,'اطلاعات انشعابات شرکتها'!$1:$1,0)),0)</f>
        <v>59</v>
      </c>
      <c r="R66" s="188" t="str">
        <f>IFERROR(INDEX('اطلاعات انشعابات شرکتها'!A:BB,MATCH(A66,'اطلاعات انشعابات شرکتها'!A:A,0),MATCH(R$1,'اطلاعات انشعابات شرکتها'!$1:$1,0)),0)</f>
        <v>1</v>
      </c>
      <c r="S66" s="265"/>
      <c r="T66" s="188">
        <f>IFERROR(INDEX('قرائت کنتور'!A:AZ,MATCH(A66&amp;"-"&amp;T$1,'قرائت کنتور'!B:B,0),MATCH(G66,'قرائت کنتور'!$1:$1,0)),0)</f>
        <v>0</v>
      </c>
      <c r="U66" s="188">
        <f>IFERROR(INDEX('قرائت کنتور'!A:AZ,MATCH(A66&amp;"-"&amp;U$1,'قرائت کنتور'!B:B,0),MATCH(L66,'قرائت کنتور'!$1:$1,0)),0)</f>
        <v>19977</v>
      </c>
      <c r="V66" s="188">
        <f>IFERROR(INDEX('قرائت کنتور'!A:AZ,MATCH(A66&amp;"-"&amp;U$1,'قرائت کنتور'!B:B,0),MATCH(G66,'قرائت کنتور'!$1:$1,0)),0)</f>
        <v>0</v>
      </c>
      <c r="W66" s="188">
        <f>IFERROR(INDEX('قرائت کنتور'!A:AZ,MATCH(A66&amp;"-"&amp;W$1,'قرائت کنتور'!B:B,0),MATCH(L66,'قرائت کنتور'!$1:$1,0)),0)</f>
        <v>70661</v>
      </c>
      <c r="X66" s="188">
        <f>IFERROR(INDEX('قرائت کنتور'!A:AZ,MATCH(A66&amp;"-"&amp;W$1,'قرائت کنتور'!B:B,0),MATCH(G66,'قرائت کنتور'!$1:$1,0)),0)</f>
        <v>0</v>
      </c>
      <c r="Y66" s="188">
        <f>IFERROR(INDEX('قرائت کنتور'!A:AZ,MATCH(A66&amp;"-"&amp;Y$1,'قرائت کنتور'!B:B,0),MATCH(L66,'قرائت کنتور'!$1:$1,0)),0)</f>
        <v>36973</v>
      </c>
      <c r="Z66" s="188">
        <f>IFERROR(INDEX('قرائت کنتور'!A:AZ,MATCH(A66&amp;"-"&amp;Y$1,'قرائت کنتور'!B:B,0),MATCH(G66,'قرائت کنتور'!$1:$1,0)),0)</f>
        <v>0</v>
      </c>
      <c r="AA66" s="188">
        <f>IFERROR(INDEX('قرائت کنتور'!A:AZ,MATCH(A66&amp;"-"&amp;AA$1,'قرائت کنتور'!B:B,0),MATCH(L66,'قرائت کنتور'!$1:$1,0)),0)</f>
        <v>30504</v>
      </c>
      <c r="AB66" s="188">
        <f>IFERROR(INDEX('قرائت کنتور'!A:AZ,MATCH(A66&amp;"-"&amp;AA$1,'قرائت کنتور'!B:B,0),MATCH(G66,'قرائت کنتور'!$1:$1,0)),0)</f>
        <v>0</v>
      </c>
      <c r="AC66" s="265"/>
      <c r="AD66" s="188">
        <f t="shared" si="3"/>
        <v>-19977</v>
      </c>
      <c r="AE66" s="188">
        <f t="shared" si="4"/>
        <v>-70661</v>
      </c>
      <c r="AF66" s="188">
        <f t="shared" si="5"/>
        <v>-36973</v>
      </c>
      <c r="AG66" s="188">
        <f t="shared" si="6"/>
        <v>-30504</v>
      </c>
      <c r="AH66" s="188">
        <f t="shared" si="7"/>
        <v>-127611</v>
      </c>
      <c r="AI66" s="188">
        <f t="shared" si="8"/>
        <v>0</v>
      </c>
      <c r="AJ66" s="188" t="str">
        <f t="shared" si="9"/>
        <v>0</v>
      </c>
      <c r="AK66" s="265"/>
      <c r="AL66" s="254">
        <f t="shared" si="10"/>
        <v>-0.97259901351397082</v>
      </c>
      <c r="AM66" s="254" t="str">
        <f t="shared" si="11"/>
        <v>0</v>
      </c>
      <c r="AN66" s="265"/>
      <c r="AO66" s="188">
        <f>IFERROR(INDEX('تعرفه ها'!A:Z,MATCH(P66&amp;"-"&amp;AO$1,'تعرفه ها'!C:C,0),MATCH(F66,'تعرفه ها'!$2:$2,0),1),"---")</f>
        <v>1338</v>
      </c>
      <c r="AP66" s="188">
        <f>IFERROR(INDEX('تعرفه ها'!A:Z,MATCH(P66&amp;"-"&amp;AP$1,'تعرفه ها'!C:C,0),MATCH(F66,'تعرفه ها'!$2:$2,0),1),"---")</f>
        <v>670</v>
      </c>
      <c r="AQ66" s="188">
        <f>IFERROR(INDEX('تعرفه ها'!A:Z,MATCH(P66&amp;"-"&amp;AQ$1,'تعرفه ها'!C:C,0),MATCH(F66,'تعرفه ها'!$2:$2,0),1),"---")</f>
        <v>335</v>
      </c>
      <c r="AR66" s="188">
        <f>IFERROR(INDEX('تعرفه ها'!A:Z,MATCH(P66&amp;"-"&amp;AR$1,'تعرفه ها'!C:C,0),MATCH(F66,'تعرفه ها'!$2:$2,0),1),"---")</f>
        <v>660</v>
      </c>
      <c r="AS66" s="265"/>
      <c r="AT66" s="415">
        <f t="shared" si="12"/>
        <v>-26729226</v>
      </c>
      <c r="AU66" s="415">
        <f t="shared" si="13"/>
        <v>-47342870</v>
      </c>
      <c r="AV66" s="415">
        <f t="shared" si="14"/>
        <v>-12385955</v>
      </c>
      <c r="AW66" s="415">
        <f t="shared" si="15"/>
        <v>-20132640</v>
      </c>
      <c r="AX66" s="415">
        <f t="shared" si="16"/>
        <v>-106590691</v>
      </c>
      <c r="AY66" s="415">
        <f>IFERROR(AH66*INDEX('تعرفه ها'!A:Z,MATCH("عوارض برق به ازاء هر کیلووات",'تعرفه ها'!$C:$C,0),MATCH(F66,'تعرفه ها'!$2:$2,0)),"---")</f>
        <v>-6380550</v>
      </c>
      <c r="AZ66" s="415">
        <f t="shared" si="17"/>
        <v>0</v>
      </c>
      <c r="BA66" s="415">
        <f>IFERROR(ROUND(((AX66+AY66+AZ66)*INDEX('تعرفه ها'!A:Z,MATCH("هزینه نگهداری و تعمیرات شبکه برق",'تعرفه ها'!$C:$C,0),MATCH(F66,'تعرفه ها'!$2:$2,0))/100),0),"---")</f>
        <v>-11297124</v>
      </c>
      <c r="BB66" s="415">
        <f>IFERROR(IF(P66="دیماندی",ROUND(AJ66*INDEX('تعرفه ها'!A:Z,MATCH(BB$1,'تعرفه ها'!$C:$C,0),MATCH(F66,'تعرفه ها'!$2:$2,0))*J66/30,0),0),"---")</f>
        <v>0</v>
      </c>
      <c r="BC66" s="415"/>
      <c r="BD66" s="54">
        <f>IFERROR(IF(INDEX('اطلاعات دوره'!A:Z,MATCH(G66,'اطلاعات دوره'!C:C,0),MATCH("برق",'اطلاعات دوره'!$1:$1,0))="دارد",ROUND(AX66*INDEX('تعرفه ها'!A:Z,MATCH("پیک فصلی برق",'تعرفه ها'!$C:$C,0),MATCH(F66,'تعرفه ها'!$2:$2,0))/100,0),0),"---")</f>
        <v>0</v>
      </c>
      <c r="BE66" s="415">
        <f>IFERROR(ROUND(((AX66+AY66+AZ66+BA66+BB66+BC66+BD66)*INDEX('تعرفه ها'!A:Z,MATCH("مالیات برق",'تعرفه ها'!$C:$C,0),MATCH(F66,'تعرفه ها'!$2:$2,0))/100),0),"---")</f>
        <v>0</v>
      </c>
      <c r="BF66" s="415">
        <f t="shared" si="18"/>
        <v>-124268365</v>
      </c>
      <c r="BG66" s="415">
        <v>-6363591</v>
      </c>
      <c r="BH66" s="415">
        <f t="shared" si="19"/>
        <v>-130631956</v>
      </c>
      <c r="BI66" s="54">
        <f t="shared" si="20"/>
        <v>956</v>
      </c>
      <c r="BJ66" s="55">
        <f t="shared" si="21"/>
        <v>-130632912</v>
      </c>
      <c r="BK66" s="262"/>
      <c r="BL66" s="183" t="str">
        <f>IFERROR(IF(INDEX(پرداخت!A:AZ,MATCH(A66&amp;" - "&amp;"برق",پرداخت!$B:$B,0),MATCH(G66,پرداخت!$1:$1,0))="نشده","نشده","شده"),"---")</f>
        <v>نشده</v>
      </c>
      <c r="BN66" s="257"/>
      <c r="BO66" s="257"/>
      <c r="BP66" s="257"/>
      <c r="BQ66" s="257"/>
      <c r="BR66" s="257"/>
      <c r="BS66" s="257"/>
      <c r="BT66" s="257"/>
      <c r="BU66" s="257"/>
      <c r="BV66" s="257"/>
      <c r="BW66" s="257"/>
      <c r="BX66" s="257"/>
      <c r="BY66" s="257"/>
      <c r="BZ66" s="257"/>
      <c r="CA66" s="257"/>
      <c r="CB66" s="257"/>
      <c r="CC66" s="257"/>
      <c r="CD66" s="257"/>
      <c r="CE66" s="257"/>
      <c r="CF66" s="257"/>
      <c r="CG66" s="257"/>
      <c r="CH66"/>
      <c r="CI66"/>
      <c r="CJ66"/>
      <c r="CK66"/>
    </row>
    <row r="67" spans="1:89" ht="33.75" hidden="1">
      <c r="A67" s="171" t="s">
        <v>233</v>
      </c>
      <c r="B67" s="47">
        <f>IFERROR(INDEX('اطلاعات انشعابات شرکتها'!A:BB,MATCH(A67,'اطلاعات انشعابات شرکتها'!A:A,0),MATCH(B$1,'اطلاعات انشعابات شرکتها'!$1:$1,0)),0)</f>
        <v>121</v>
      </c>
      <c r="C67" s="48">
        <f>IFERROR(INDEX('اطلاعات انشعابات شرکتها'!A:BB,MATCH(A67,'اطلاعات انشعابات شرکتها'!A:A,0),MATCH(C$1,'اطلاعات انشعابات شرکتها'!$1:$1,0)),0)</f>
        <v>0</v>
      </c>
      <c r="D67" s="45"/>
      <c r="E67" s="171">
        <v>1</v>
      </c>
      <c r="F67" s="170">
        <v>99</v>
      </c>
      <c r="G67" s="188" t="str">
        <f t="shared" si="0"/>
        <v>99/1</v>
      </c>
      <c r="H67" s="188" t="str">
        <f>IFERROR(INDEX('اطلاعات دوره'!A:Z,MATCH(G67,'اطلاعات دوره'!C:C,0),MATCH(H$1,'اطلاعات دوره'!$1:$1,0)),0)</f>
        <v>99/01/01</v>
      </c>
      <c r="I67" s="188" t="str">
        <f>IFERROR(INDEX('اطلاعات دوره'!A:Z,MATCH(G67,'اطلاعات دوره'!C:C,0),MATCH(I$1,'اطلاعات دوره'!$1:$1,0)),0)</f>
        <v>99/01/31</v>
      </c>
      <c r="J67" s="188">
        <f>IFERROR(INDEX('اطلاعات دوره'!A:Z,MATCH(G67,'اطلاعات دوره'!C:C,0),MATCH(J$1,'اطلاعات دوره'!$1:$1,0)),0)</f>
        <v>31</v>
      </c>
      <c r="K67" s="265"/>
      <c r="L67" s="188" t="str">
        <f>IFERROR(INDEX('اطلاعات دوره'!A:Z,MATCH(G67,'اطلاعات دوره'!C:C,0)-1,MATCH("عنوان",'اطلاعات دوره'!$1:$1,0)),"---")</f>
        <v>98/4</v>
      </c>
      <c r="M67" s="188" t="str">
        <f t="shared" si="1"/>
        <v>پیشگام انرژی خاور-98/4</v>
      </c>
      <c r="N67" s="188" t="str">
        <f t="shared" si="2"/>
        <v>پیشگام انرژی خاور-99/1</v>
      </c>
      <c r="O67" s="265"/>
      <c r="P67" s="188" t="str">
        <f>IFERROR(INDEX('اطلاعات انشعابات شرکتها'!A:BB,MATCH(A67,'اطلاعات انشعابات شرکتها'!A:A,0),MATCH(P$1,'اطلاعات انشعابات شرکتها'!$1:$1,0)),0)</f>
        <v>دیماندی</v>
      </c>
      <c r="Q67" s="188">
        <f>IFERROR(INDEX('اطلاعات انشعابات شرکتها'!A:BB,MATCH(A67,'اطلاعات انشعابات شرکتها'!A:A,0),MATCH(Q$1,'اطلاعات انشعابات شرکتها'!$1:$1,0)),0)</f>
        <v>30</v>
      </c>
      <c r="R67" s="188" t="str">
        <f>IFERROR(INDEX('اطلاعات انشعابات شرکتها'!A:BB,MATCH(A67,'اطلاعات انشعابات شرکتها'!A:A,0),MATCH(R$1,'اطلاعات انشعابات شرکتها'!$1:$1,0)),0)</f>
        <v>20</v>
      </c>
      <c r="S67" s="265"/>
      <c r="T67" s="188">
        <f>IFERROR(INDEX('قرائت کنتور'!A:AZ,MATCH(A67&amp;"-"&amp;T$1,'قرائت کنتور'!B:B,0),MATCH(G67,'قرائت کنتور'!$1:$1,0)),0)</f>
        <v>0</v>
      </c>
      <c r="U67" s="188">
        <f>IFERROR(INDEX('قرائت کنتور'!A:AZ,MATCH(A67&amp;"-"&amp;U$1,'قرائت کنتور'!B:B,0),MATCH(L67,'قرائت کنتور'!$1:$1,0)),0)</f>
        <v>1282</v>
      </c>
      <c r="V67" s="188">
        <f>IFERROR(INDEX('قرائت کنتور'!A:AZ,MATCH(A67&amp;"-"&amp;U$1,'قرائت کنتور'!B:B,0),MATCH(G67,'قرائت کنتور'!$1:$1,0)),0)</f>
        <v>0</v>
      </c>
      <c r="W67" s="188">
        <f>IFERROR(INDEX('قرائت کنتور'!A:AZ,MATCH(A67&amp;"-"&amp;W$1,'قرائت کنتور'!B:B,0),MATCH(L67,'قرائت کنتور'!$1:$1,0)),0)</f>
        <v>12856</v>
      </c>
      <c r="X67" s="188">
        <f>IFERROR(INDEX('قرائت کنتور'!A:AZ,MATCH(A67&amp;"-"&amp;W$1,'قرائت کنتور'!B:B,0),MATCH(G67,'قرائت کنتور'!$1:$1,0)),0)</f>
        <v>0</v>
      </c>
      <c r="Y67" s="188">
        <f>IFERROR(INDEX('قرائت کنتور'!A:AZ,MATCH(A67&amp;"-"&amp;Y$1,'قرائت کنتور'!B:B,0),MATCH(L67,'قرائت کنتور'!$1:$1,0)),0)</f>
        <v>770</v>
      </c>
      <c r="Z67" s="188">
        <f>IFERROR(INDEX('قرائت کنتور'!A:AZ,MATCH(A67&amp;"-"&amp;Y$1,'قرائت کنتور'!B:B,0),MATCH(G67,'قرائت کنتور'!$1:$1,0)),0)</f>
        <v>0</v>
      </c>
      <c r="AA67" s="188">
        <f>IFERROR(INDEX('قرائت کنتور'!A:AZ,MATCH(A67&amp;"-"&amp;AA$1,'قرائت کنتور'!B:B,0),MATCH(L67,'قرائت کنتور'!$1:$1,0)),0)</f>
        <v>3092</v>
      </c>
      <c r="AB67" s="188">
        <f>IFERROR(INDEX('قرائت کنتور'!A:AZ,MATCH(A67&amp;"-"&amp;AA$1,'قرائت کنتور'!B:B,0),MATCH(G67,'قرائت کنتور'!$1:$1,0)),0)</f>
        <v>0</v>
      </c>
      <c r="AC67" s="265"/>
      <c r="AD67" s="188">
        <f t="shared" si="3"/>
        <v>-25640</v>
      </c>
      <c r="AE67" s="188">
        <f t="shared" si="4"/>
        <v>-257120</v>
      </c>
      <c r="AF67" s="188">
        <f t="shared" si="5"/>
        <v>-15400</v>
      </c>
      <c r="AG67" s="188">
        <f t="shared" si="6"/>
        <v>-61840</v>
      </c>
      <c r="AH67" s="188">
        <f t="shared" si="7"/>
        <v>-298160</v>
      </c>
      <c r="AI67" s="188">
        <f t="shared" si="8"/>
        <v>0</v>
      </c>
      <c r="AJ67" s="188">
        <f t="shared" si="9"/>
        <v>27</v>
      </c>
      <c r="AK67" s="265"/>
      <c r="AL67" s="254">
        <f t="shared" si="10"/>
        <v>-0.97916144552095064</v>
      </c>
      <c r="AM67" s="254" t="str">
        <f t="shared" si="11"/>
        <v>0</v>
      </c>
      <c r="AN67" s="265"/>
      <c r="AO67" s="188">
        <f>IFERROR(INDEX('تعرفه ها'!A:Z,MATCH(P67&amp;"-"&amp;AO$1,'تعرفه ها'!C:C,0),MATCH(F67,'تعرفه ها'!$2:$2,0),1),"---")</f>
        <v>879</v>
      </c>
      <c r="AP67" s="188">
        <f>IFERROR(INDEX('تعرفه ها'!A:Z,MATCH(P67&amp;"-"&amp;AP$1,'تعرفه ها'!C:C,0),MATCH(F67,'تعرفه ها'!$2:$2,0),1),"---")</f>
        <v>439</v>
      </c>
      <c r="AQ67" s="188">
        <f>IFERROR(INDEX('تعرفه ها'!A:Z,MATCH(P67&amp;"-"&amp;AQ$1,'تعرفه ها'!C:C,0),MATCH(F67,'تعرفه ها'!$2:$2,0),1),"---")</f>
        <v>220</v>
      </c>
      <c r="AR67" s="188">
        <f>IFERROR(INDEX('تعرفه ها'!A:Z,MATCH(P67&amp;"-"&amp;AR$1,'تعرفه ها'!C:C,0),MATCH(F67,'تعرفه ها'!$2:$2,0),1),"---")</f>
        <v>550</v>
      </c>
      <c r="AS67" s="265"/>
      <c r="AT67" s="415">
        <f t="shared" si="12"/>
        <v>-22537560</v>
      </c>
      <c r="AU67" s="415">
        <f t="shared" si="13"/>
        <v>-112875680</v>
      </c>
      <c r="AV67" s="415">
        <f t="shared" si="14"/>
        <v>-3388000</v>
      </c>
      <c r="AW67" s="415">
        <f t="shared" si="15"/>
        <v>-34012000</v>
      </c>
      <c r="AX67" s="415">
        <f t="shared" si="16"/>
        <v>-172813240</v>
      </c>
      <c r="AY67" s="415">
        <f>IFERROR(AH67*INDEX('تعرفه ها'!A:Z,MATCH("عوارض برق به ازاء هر کیلووات",'تعرفه ها'!$C:$C,0),MATCH(F67,'تعرفه ها'!$2:$2,0)),"---")</f>
        <v>-14908000</v>
      </c>
      <c r="AZ67" s="415">
        <f t="shared" si="17"/>
        <v>0</v>
      </c>
      <c r="BA67" s="415">
        <f>IFERROR(ROUND(((AX67+AY67+AZ67)*INDEX('تعرفه ها'!A:Z,MATCH("هزینه نگهداری و تعمیرات شبکه برق",'تعرفه ها'!$C:$C,0),MATCH(F67,'تعرفه ها'!$2:$2,0))/100),0),"---")</f>
        <v>-18772124</v>
      </c>
      <c r="BB67" s="415">
        <f>IFERROR(IF(P67="دیماندی",ROUND(AJ67*INDEX('تعرفه ها'!A:Z,MATCH(BB$1,'تعرفه ها'!$C:$C,0),MATCH(F67,'تعرفه ها'!$2:$2,0))*J67/30,0),0),"---")</f>
        <v>775229</v>
      </c>
      <c r="BC67" s="415"/>
      <c r="BD67" s="54">
        <f>IFERROR(IF(INDEX('اطلاعات دوره'!A:Z,MATCH(G67,'اطلاعات دوره'!C:C,0),MATCH("برق",'اطلاعات دوره'!$1:$1,0))="دارد",ROUND(AX67*INDEX('تعرفه ها'!A:Z,MATCH("پیک فصلی برق",'تعرفه ها'!$C:$C,0),MATCH(F67,'تعرفه ها'!$2:$2,0))/100,0),0),"---")</f>
        <v>0</v>
      </c>
      <c r="BE67" s="415">
        <f>IFERROR(ROUND(((AX67+AY67+AZ67+BA67+BB67+BC67+BD67)*INDEX('تعرفه ها'!A:Z,MATCH("مالیات برق",'تعرفه ها'!$C:$C,0),MATCH(F67,'تعرفه ها'!$2:$2,0))/100),0),"---")</f>
        <v>0</v>
      </c>
      <c r="BF67" s="415">
        <f t="shared" si="18"/>
        <v>-205718135</v>
      </c>
      <c r="BG67" s="415">
        <f t="shared" ref="BG67:BG97" si="23">IFERROR(IF(VLOOKUP(M67,N:BL,51,0)="شده",VLOOKUP(M67,N:BL,48,0),VLOOKUP(M67,N:BL,47,0)),"---")</f>
        <v>31432093</v>
      </c>
      <c r="BH67" s="415">
        <f t="shared" si="19"/>
        <v>-174286042</v>
      </c>
      <c r="BI67" s="54">
        <f t="shared" si="20"/>
        <v>42</v>
      </c>
      <c r="BJ67" s="55">
        <f t="shared" si="21"/>
        <v>-174286084</v>
      </c>
      <c r="BK67" s="262"/>
      <c r="BL67" s="183" t="str">
        <f>IFERROR(IF(INDEX(پرداخت!A:AZ,MATCH(A67&amp;" - "&amp;"برق",پرداخت!$B:$B,0),MATCH(G67,پرداخت!$1:$1,0))="نشده","نشده","شده"),"---")</f>
        <v>شده</v>
      </c>
      <c r="BN67" s="257"/>
      <c r="BO67" s="257"/>
      <c r="BP67" s="257"/>
      <c r="BQ67" s="257"/>
      <c r="BR67" s="257"/>
      <c r="BS67" s="257"/>
      <c r="BT67" s="257"/>
      <c r="BU67" s="257"/>
      <c r="BV67" s="257"/>
      <c r="BW67" s="257"/>
      <c r="BX67" s="257"/>
      <c r="BY67" s="257"/>
      <c r="BZ67" s="257"/>
      <c r="CA67" s="257"/>
      <c r="CB67" s="257"/>
      <c r="CC67" s="257"/>
      <c r="CD67" s="257"/>
      <c r="CE67" s="257"/>
      <c r="CF67" s="257"/>
      <c r="CG67" s="257"/>
      <c r="CH67"/>
      <c r="CI67"/>
      <c r="CJ67"/>
      <c r="CK67"/>
    </row>
    <row r="68" spans="1:89" ht="33.75" hidden="1">
      <c r="A68" s="171" t="s">
        <v>237</v>
      </c>
      <c r="B68" s="47">
        <f>IFERROR(INDEX('اطلاعات انشعابات شرکتها'!A:BB,MATCH(A68,'اطلاعات انشعابات شرکتها'!A:A,0),MATCH(B$1,'اطلاعات انشعابات شرکتها'!$1:$1,0)),0)</f>
        <v>122</v>
      </c>
      <c r="C68" s="48">
        <f>IFERROR(INDEX('اطلاعات انشعابات شرکتها'!A:BB,MATCH(A68,'اطلاعات انشعابات شرکتها'!A:A,0),MATCH(C$1,'اطلاعات انشعابات شرکتها'!$1:$1,0)),0)</f>
        <v>0</v>
      </c>
      <c r="D68" s="45"/>
      <c r="E68" s="171">
        <v>1</v>
      </c>
      <c r="F68" s="170">
        <v>99</v>
      </c>
      <c r="G68" s="188" t="str">
        <f t="shared" si="0"/>
        <v>99/1</v>
      </c>
      <c r="H68" s="188" t="str">
        <f>IFERROR(INDEX('اطلاعات دوره'!A:Z,MATCH(G68,'اطلاعات دوره'!C:C,0),MATCH(H$1,'اطلاعات دوره'!$1:$1,0)),0)</f>
        <v>99/01/01</v>
      </c>
      <c r="I68" s="188" t="str">
        <f>IFERROR(INDEX('اطلاعات دوره'!A:Z,MATCH(G68,'اطلاعات دوره'!C:C,0),MATCH(I$1,'اطلاعات دوره'!$1:$1,0)),0)</f>
        <v>99/01/31</v>
      </c>
      <c r="J68" s="188">
        <f>IFERROR(INDEX('اطلاعات دوره'!A:Z,MATCH(G68,'اطلاعات دوره'!C:C,0),MATCH(J$1,'اطلاعات دوره'!$1:$1,0)),0)</f>
        <v>31</v>
      </c>
      <c r="K68" s="265"/>
      <c r="L68" s="188" t="str">
        <f>IFERROR(INDEX('اطلاعات دوره'!A:Z,MATCH(G68,'اطلاعات دوره'!C:C,0)-1,MATCH("عنوان",'اطلاعات دوره'!$1:$1,0)),"---")</f>
        <v>98/4</v>
      </c>
      <c r="M68" s="188" t="str">
        <f t="shared" si="1"/>
        <v>پیمان خطوط شرق-98/4</v>
      </c>
      <c r="N68" s="188" t="str">
        <f t="shared" si="2"/>
        <v>پیمان خطوط شرق-99/1</v>
      </c>
      <c r="O68" s="265"/>
      <c r="P68" s="188" t="str">
        <f>IFERROR(INDEX('اطلاعات انشعابات شرکتها'!A:BB,MATCH(A68,'اطلاعات انشعابات شرکتها'!A:A,0),MATCH(P$1,'اطلاعات انشعابات شرکتها'!$1:$1,0)),0)</f>
        <v>غیر دیماندی</v>
      </c>
      <c r="Q68" s="188">
        <f>IFERROR(INDEX('اطلاعات انشعابات شرکتها'!A:BB,MATCH(A68,'اطلاعات انشعابات شرکتها'!A:A,0),MATCH(Q$1,'اطلاعات انشعابات شرکتها'!$1:$1,0)),0)</f>
        <v>19</v>
      </c>
      <c r="R68" s="188" t="str">
        <f>IFERROR(INDEX('اطلاعات انشعابات شرکتها'!A:BB,MATCH(A68,'اطلاعات انشعابات شرکتها'!A:A,0),MATCH(R$1,'اطلاعات انشعابات شرکتها'!$1:$1,0)),0)</f>
        <v>1</v>
      </c>
      <c r="S68" s="265"/>
      <c r="T68" s="188">
        <f>IFERROR(INDEX('قرائت کنتور'!A:AZ,MATCH(A68&amp;"-"&amp;T$1,'قرائت کنتور'!B:B,0),MATCH(G68,'قرائت کنتور'!$1:$1,0)),0)</f>
        <v>0</v>
      </c>
      <c r="U68" s="188">
        <f>IFERROR(INDEX('قرائت کنتور'!A:AZ,MATCH(A68&amp;"-"&amp;U$1,'قرائت کنتور'!B:B,0),MATCH(L68,'قرائت کنتور'!$1:$1,0)),0)</f>
        <v>2694</v>
      </c>
      <c r="V68" s="188">
        <f>IFERROR(INDEX('قرائت کنتور'!A:AZ,MATCH(A68&amp;"-"&amp;U$1,'قرائت کنتور'!B:B,0),MATCH(G68,'قرائت کنتور'!$1:$1,0)),0)</f>
        <v>0</v>
      </c>
      <c r="W68" s="188">
        <f>IFERROR(INDEX('قرائت کنتور'!A:AZ,MATCH(A68&amp;"-"&amp;W$1,'قرائت کنتور'!B:B,0),MATCH(L68,'قرائت کنتور'!$1:$1,0)),0)</f>
        <v>22580</v>
      </c>
      <c r="X68" s="188">
        <f>IFERROR(INDEX('قرائت کنتور'!A:AZ,MATCH(A68&amp;"-"&amp;W$1,'قرائت کنتور'!B:B,0),MATCH(G68,'قرائت کنتور'!$1:$1,0)),0)</f>
        <v>0</v>
      </c>
      <c r="Y68" s="188">
        <f>IFERROR(INDEX('قرائت کنتور'!A:AZ,MATCH(A68&amp;"-"&amp;Y$1,'قرائت کنتور'!B:B,0),MATCH(L68,'قرائت کنتور'!$1:$1,0)),0)</f>
        <v>22926</v>
      </c>
      <c r="Z68" s="188">
        <f>IFERROR(INDEX('قرائت کنتور'!A:AZ,MATCH(A68&amp;"-"&amp;Y$1,'قرائت کنتور'!B:B,0),MATCH(G68,'قرائت کنتور'!$1:$1,0)),0)</f>
        <v>0</v>
      </c>
      <c r="AA68" s="188">
        <f>IFERROR(INDEX('قرائت کنتور'!A:AZ,MATCH(A68&amp;"-"&amp;AA$1,'قرائت کنتور'!B:B,0),MATCH(L68,'قرائت کنتور'!$1:$1,0)),0)</f>
        <v>4291</v>
      </c>
      <c r="AB68" s="188">
        <f>IFERROR(INDEX('قرائت کنتور'!A:AZ,MATCH(A68&amp;"-"&amp;AA$1,'قرائت کنتور'!B:B,0),MATCH(G68,'قرائت کنتور'!$1:$1,0)),0)</f>
        <v>0</v>
      </c>
      <c r="AC68" s="265"/>
      <c r="AD68" s="188">
        <f t="shared" si="3"/>
        <v>-2694</v>
      </c>
      <c r="AE68" s="188">
        <f t="shared" si="4"/>
        <v>-22580</v>
      </c>
      <c r="AF68" s="188">
        <f t="shared" si="5"/>
        <v>-22926</v>
      </c>
      <c r="AG68" s="188">
        <f t="shared" si="6"/>
        <v>-4291</v>
      </c>
      <c r="AH68" s="188">
        <f t="shared" si="7"/>
        <v>-48200</v>
      </c>
      <c r="AI68" s="188">
        <f t="shared" si="8"/>
        <v>0</v>
      </c>
      <c r="AJ68" s="188" t="str">
        <f t="shared" si="9"/>
        <v>0</v>
      </c>
      <c r="AK68" s="265"/>
      <c r="AL68" s="254">
        <f t="shared" si="10"/>
        <v>-0.99606068410420012</v>
      </c>
      <c r="AM68" s="254" t="str">
        <f t="shared" si="11"/>
        <v>0</v>
      </c>
      <c r="AN68" s="265"/>
      <c r="AO68" s="188">
        <f>IFERROR(INDEX('تعرفه ها'!A:Z,MATCH(P68&amp;"-"&amp;AO$1,'تعرفه ها'!C:C,0),MATCH(F68,'تعرفه ها'!$2:$2,0),1),"---")</f>
        <v>1115</v>
      </c>
      <c r="AP68" s="188">
        <f>IFERROR(INDEX('تعرفه ها'!A:Z,MATCH(P68&amp;"-"&amp;AP$1,'تعرفه ها'!C:C,0),MATCH(F68,'تعرفه ها'!$2:$2,0),1),"---")</f>
        <v>558</v>
      </c>
      <c r="AQ68" s="188">
        <f>IFERROR(INDEX('تعرفه ها'!A:Z,MATCH(P68&amp;"-"&amp;AQ$1,'تعرفه ها'!C:C,0),MATCH(F68,'تعرفه ها'!$2:$2,0),1),"---")</f>
        <v>279</v>
      </c>
      <c r="AR68" s="188">
        <f>IFERROR(INDEX('تعرفه ها'!A:Z,MATCH(P68&amp;"-"&amp;AR$1,'تعرفه ها'!C:C,0),MATCH(F68,'تعرفه ها'!$2:$2,0),1),"---")</f>
        <v>550</v>
      </c>
      <c r="AS68" s="265"/>
      <c r="AT68" s="415">
        <f t="shared" si="12"/>
        <v>-3003810</v>
      </c>
      <c r="AU68" s="415">
        <f t="shared" si="13"/>
        <v>-12599640</v>
      </c>
      <c r="AV68" s="415">
        <f t="shared" si="14"/>
        <v>-6396354</v>
      </c>
      <c r="AW68" s="415">
        <f t="shared" si="15"/>
        <v>-2360050</v>
      </c>
      <c r="AX68" s="415">
        <f t="shared" si="16"/>
        <v>-24359854</v>
      </c>
      <c r="AY68" s="415">
        <f>IFERROR(AH68*INDEX('تعرفه ها'!A:Z,MATCH("عوارض برق به ازاء هر کیلووات",'تعرفه ها'!$C:$C,0),MATCH(F68,'تعرفه ها'!$2:$2,0)),"---")</f>
        <v>-2410000</v>
      </c>
      <c r="AZ68" s="415">
        <f t="shared" si="17"/>
        <v>0</v>
      </c>
      <c r="BA68" s="415">
        <f>IFERROR(ROUND(((AX68+AY68+AZ68)*INDEX('تعرفه ها'!A:Z,MATCH("هزینه نگهداری و تعمیرات شبکه برق",'تعرفه ها'!$C:$C,0),MATCH(F68,'تعرفه ها'!$2:$2,0))/100),0),"---")</f>
        <v>-2676985</v>
      </c>
      <c r="BB68" s="415">
        <f>IFERROR(IF(P68="دیماندی",ROUND(AJ68*INDEX('تعرفه ها'!A:Z,MATCH(BB$1,'تعرفه ها'!$C:$C,0),MATCH(F68,'تعرفه ها'!$2:$2,0))*J68/30,0),0),"---")</f>
        <v>0</v>
      </c>
      <c r="BC68" s="415"/>
      <c r="BD68" s="54">
        <f>IFERROR(IF(INDEX('اطلاعات دوره'!A:Z,MATCH(G68,'اطلاعات دوره'!C:C,0),MATCH("برق",'اطلاعات دوره'!$1:$1,0))="دارد",ROUND(AX68*INDEX('تعرفه ها'!A:Z,MATCH("پیک فصلی برق",'تعرفه ها'!$C:$C,0),MATCH(F68,'تعرفه ها'!$2:$2,0))/100,0),0),"---")</f>
        <v>0</v>
      </c>
      <c r="BE68" s="415">
        <f>IFERROR(ROUND(((AX68+AY68+AZ68+BA68+BB68+BC68+BD68)*INDEX('تعرفه ها'!A:Z,MATCH("مالیات برق",'تعرفه ها'!$C:$C,0),MATCH(F68,'تعرفه ها'!$2:$2,0))/100),0),"---")</f>
        <v>0</v>
      </c>
      <c r="BF68" s="415">
        <f t="shared" si="18"/>
        <v>-29446839</v>
      </c>
      <c r="BG68" s="415">
        <f t="shared" si="23"/>
        <v>9388999</v>
      </c>
      <c r="BH68" s="415">
        <f t="shared" si="19"/>
        <v>-20057840</v>
      </c>
      <c r="BI68" s="54">
        <f t="shared" si="20"/>
        <v>840</v>
      </c>
      <c r="BJ68" s="55">
        <f t="shared" si="21"/>
        <v>-20058680</v>
      </c>
      <c r="BK68" s="262"/>
      <c r="BL68" s="183" t="str">
        <f>IFERROR(IF(INDEX(پرداخت!A:AZ,MATCH(A68&amp;" - "&amp;"برق",پرداخت!$B:$B,0),MATCH(G68,پرداخت!$1:$1,0))="نشده","نشده","شده"),"---")</f>
        <v>نشده</v>
      </c>
      <c r="BN68" s="257"/>
      <c r="BO68" s="257"/>
      <c r="BP68" s="257"/>
      <c r="BQ68" s="257"/>
      <c r="BR68" s="257"/>
      <c r="BS68" s="257"/>
      <c r="BT68" s="257"/>
      <c r="BU68" s="257"/>
      <c r="BV68" s="257"/>
      <c r="BW68" s="257"/>
      <c r="BX68" s="257"/>
      <c r="BY68" s="257"/>
      <c r="BZ68" s="257"/>
      <c r="CA68" s="257"/>
      <c r="CB68" s="257"/>
      <c r="CC68" s="257"/>
      <c r="CD68" s="257"/>
      <c r="CE68" s="257"/>
      <c r="CF68" s="257"/>
      <c r="CG68" s="257"/>
      <c r="CH68"/>
      <c r="CI68"/>
      <c r="CJ68"/>
      <c r="CK68"/>
    </row>
    <row r="69" spans="1:89" ht="33.75" hidden="1">
      <c r="A69" s="171" t="s">
        <v>238</v>
      </c>
      <c r="B69" s="47">
        <f>IFERROR(INDEX('اطلاعات انشعابات شرکتها'!A:BB,MATCH(A69,'اطلاعات انشعابات شرکتها'!A:A,0),MATCH(B$1,'اطلاعات انشعابات شرکتها'!$1:$1,0)),0)</f>
        <v>123</v>
      </c>
      <c r="C69" s="48">
        <f>IFERROR(INDEX('اطلاعات انشعابات شرکتها'!A:BB,MATCH(A69,'اطلاعات انشعابات شرکتها'!A:A,0),MATCH(C$1,'اطلاعات انشعابات شرکتها'!$1:$1,0)),0)</f>
        <v>0</v>
      </c>
      <c r="D69" s="45"/>
      <c r="E69" s="171">
        <v>1</v>
      </c>
      <c r="F69" s="170">
        <v>99</v>
      </c>
      <c r="G69" s="188" t="str">
        <f t="shared" ref="G69:G132" si="24">F69&amp;"/"&amp;E69</f>
        <v>99/1</v>
      </c>
      <c r="H69" s="188" t="str">
        <f>IFERROR(INDEX('اطلاعات دوره'!A:Z,MATCH(G69,'اطلاعات دوره'!C:C,0),MATCH(H$1,'اطلاعات دوره'!$1:$1,0)),0)</f>
        <v>99/01/01</v>
      </c>
      <c r="I69" s="188" t="str">
        <f>IFERROR(INDEX('اطلاعات دوره'!A:Z,MATCH(G69,'اطلاعات دوره'!C:C,0),MATCH(I$1,'اطلاعات دوره'!$1:$1,0)),0)</f>
        <v>99/01/31</v>
      </c>
      <c r="J69" s="188">
        <f>IFERROR(INDEX('اطلاعات دوره'!A:Z,MATCH(G69,'اطلاعات دوره'!C:C,0),MATCH(J$1,'اطلاعات دوره'!$1:$1,0)),0)</f>
        <v>31</v>
      </c>
      <c r="K69" s="265"/>
      <c r="L69" s="188" t="str">
        <f>IFERROR(INDEX('اطلاعات دوره'!A:Z,MATCH(G69,'اطلاعات دوره'!C:C,0)-1,MATCH("عنوان",'اطلاعات دوره'!$1:$1,0)),"---")</f>
        <v>98/4</v>
      </c>
      <c r="M69" s="188" t="str">
        <f t="shared" ref="M69:M132" si="25">A69&amp;"-"&amp;L69</f>
        <v>تابان اندیش برجیس-98/4</v>
      </c>
      <c r="N69" s="188" t="str">
        <f t="shared" ref="N69:N132" si="26">A69&amp;"-"&amp;G69</f>
        <v>تابان اندیش برجیس-99/1</v>
      </c>
      <c r="O69" s="265"/>
      <c r="P69" s="188" t="str">
        <f>IFERROR(INDEX('اطلاعات انشعابات شرکتها'!A:BB,MATCH(A69,'اطلاعات انشعابات شرکتها'!A:A,0),MATCH(P$1,'اطلاعات انشعابات شرکتها'!$1:$1,0)),0)</f>
        <v>غیر دیماندی</v>
      </c>
      <c r="Q69" s="188">
        <f>IFERROR(INDEX('اطلاعات انشعابات شرکتها'!A:BB,MATCH(A69,'اطلاعات انشعابات شرکتها'!A:A,0),MATCH(Q$1,'اطلاعات انشعابات شرکتها'!$1:$1,0)),0)</f>
        <v>19</v>
      </c>
      <c r="R69" s="188" t="str">
        <f>IFERROR(INDEX('اطلاعات انشعابات شرکتها'!A:BB,MATCH(A69,'اطلاعات انشعابات شرکتها'!A:A,0),MATCH(R$1,'اطلاعات انشعابات شرکتها'!$1:$1,0)),0)</f>
        <v>1</v>
      </c>
      <c r="S69" s="265"/>
      <c r="T69" s="188">
        <f>IFERROR(INDEX('قرائت کنتور'!A:AZ,MATCH(A69&amp;"-"&amp;T$1,'قرائت کنتور'!B:B,0),MATCH(G69,'قرائت کنتور'!$1:$1,0)),0)</f>
        <v>0</v>
      </c>
      <c r="U69" s="188">
        <f>IFERROR(INDEX('قرائت کنتور'!A:AZ,MATCH(A69&amp;"-"&amp;U$1,'قرائت کنتور'!B:B,0),MATCH(L69,'قرائت کنتور'!$1:$1,0)),0)</f>
        <v>5164</v>
      </c>
      <c r="V69" s="188">
        <f>IFERROR(INDEX('قرائت کنتور'!A:AZ,MATCH(A69&amp;"-"&amp;U$1,'قرائت کنتور'!B:B,0),MATCH(G69,'قرائت کنتور'!$1:$1,0)),0)</f>
        <v>0</v>
      </c>
      <c r="W69" s="188">
        <f>IFERROR(INDEX('قرائت کنتور'!A:AZ,MATCH(A69&amp;"-"&amp;W$1,'قرائت کنتور'!B:B,0),MATCH(L69,'قرائت کنتور'!$1:$1,0)),0)</f>
        <v>23564</v>
      </c>
      <c r="X69" s="188">
        <f>IFERROR(INDEX('قرائت کنتور'!A:AZ,MATCH(A69&amp;"-"&amp;W$1,'قرائت کنتور'!B:B,0),MATCH(G69,'قرائت کنتور'!$1:$1,0)),0)</f>
        <v>0</v>
      </c>
      <c r="Y69" s="188">
        <f>IFERROR(INDEX('قرائت کنتور'!A:AZ,MATCH(A69&amp;"-"&amp;Y$1,'قرائت کنتور'!B:B,0),MATCH(L69,'قرائت کنتور'!$1:$1,0)),0)</f>
        <v>3837</v>
      </c>
      <c r="Z69" s="188">
        <f>IFERROR(INDEX('قرائت کنتور'!A:AZ,MATCH(A69&amp;"-"&amp;Y$1,'قرائت کنتور'!B:B,0),MATCH(G69,'قرائت کنتور'!$1:$1,0)),0)</f>
        <v>0</v>
      </c>
      <c r="AA69" s="188">
        <f>IFERROR(INDEX('قرائت کنتور'!A:AZ,MATCH(A69&amp;"-"&amp;AA$1,'قرائت کنتور'!B:B,0),MATCH(L69,'قرائت کنتور'!$1:$1,0)),0)</f>
        <v>33267</v>
      </c>
      <c r="AB69" s="188">
        <f>IFERROR(INDEX('قرائت کنتور'!A:AZ,MATCH(A69&amp;"-"&amp;AA$1,'قرائت کنتور'!B:B,0),MATCH(G69,'قرائت کنتور'!$1:$1,0)),0)</f>
        <v>0</v>
      </c>
      <c r="AC69" s="265"/>
      <c r="AD69" s="188">
        <f t="shared" ref="AD69:AD132" si="27">IFERROR((V69-U69)*R69,"---")</f>
        <v>-5164</v>
      </c>
      <c r="AE69" s="188">
        <f t="shared" ref="AE69:AE132" si="28">IFERROR((X69-W69)*R69,"---")</f>
        <v>-23564</v>
      </c>
      <c r="AF69" s="188">
        <f t="shared" ref="AF69:AF132" si="29">IFERROR((Z69-Y69)*R69,"---")</f>
        <v>-3837</v>
      </c>
      <c r="AG69" s="188">
        <f t="shared" ref="AG69:AG132" si="30">IFERROR((AB69-AA69)*R69,"---")</f>
        <v>-33267</v>
      </c>
      <c r="AH69" s="188">
        <f t="shared" ref="AH69:AH132" si="31">IFERROR(AD69+AE69+AF69,"---")</f>
        <v>-32565</v>
      </c>
      <c r="AI69" s="188">
        <f t="shared" ref="AI69:AI132" si="32">IFERROR(T69*R69,"---")</f>
        <v>0</v>
      </c>
      <c r="AJ69" s="188" t="str">
        <f t="shared" ref="AJ69:AJ132" si="33">IFERROR(IF(P69="دیماندی",IF(AI69&gt;(0.9*Q69),AI69,0.9*Q69),"0"),"---")</f>
        <v>0</v>
      </c>
      <c r="AK69" s="265"/>
      <c r="AL69" s="254">
        <f t="shared" ref="AL69:AL132" si="34">IFERROR((AH69)/((AH69^2+AG69^2)^0.5),"---")</f>
        <v>-0.69952677240018335</v>
      </c>
      <c r="AM69" s="254" t="str">
        <f t="shared" ref="AM69:AM132" si="35">IFERROR(IF((0.9/AL69-1)&gt;0.01,0.9/AL69-1,"0"),"---")</f>
        <v>0</v>
      </c>
      <c r="AN69" s="265"/>
      <c r="AO69" s="188">
        <f>IFERROR(INDEX('تعرفه ها'!A:Z,MATCH(P69&amp;"-"&amp;AO$1,'تعرفه ها'!C:C,0),MATCH(F69,'تعرفه ها'!$2:$2,0),1),"---")</f>
        <v>1115</v>
      </c>
      <c r="AP69" s="188">
        <f>IFERROR(INDEX('تعرفه ها'!A:Z,MATCH(P69&amp;"-"&amp;AP$1,'تعرفه ها'!C:C,0),MATCH(F69,'تعرفه ها'!$2:$2,0),1),"---")</f>
        <v>558</v>
      </c>
      <c r="AQ69" s="188">
        <f>IFERROR(INDEX('تعرفه ها'!A:Z,MATCH(P69&amp;"-"&amp;AQ$1,'تعرفه ها'!C:C,0),MATCH(F69,'تعرفه ها'!$2:$2,0),1),"---")</f>
        <v>279</v>
      </c>
      <c r="AR69" s="188">
        <f>IFERROR(INDEX('تعرفه ها'!A:Z,MATCH(P69&amp;"-"&amp;AR$1,'تعرفه ها'!C:C,0),MATCH(F69,'تعرفه ها'!$2:$2,0),1),"---")</f>
        <v>550</v>
      </c>
      <c r="AS69" s="265"/>
      <c r="AT69" s="415">
        <f t="shared" ref="AT69:AT132" si="36">IFERROR(AD69*AO69,"---")</f>
        <v>-5757860</v>
      </c>
      <c r="AU69" s="415">
        <f t="shared" ref="AU69:AU132" si="37">IFERROR(AE69*AP69,"---")</f>
        <v>-13148712</v>
      </c>
      <c r="AV69" s="415">
        <f t="shared" ref="AV69:AV132" si="38">IFERROR(AF69*AQ69,"---")</f>
        <v>-1070523</v>
      </c>
      <c r="AW69" s="415">
        <f t="shared" ref="AW69:AW132" si="39">IFERROR(AG69*AR69,"---")</f>
        <v>-18296850</v>
      </c>
      <c r="AX69" s="415">
        <f t="shared" ref="AX69:AX132" si="40">IFERROR((AT69+AU69+AV69+AW69),"---")</f>
        <v>-38273945</v>
      </c>
      <c r="AY69" s="415">
        <f>IFERROR(AH69*INDEX('تعرفه ها'!A:Z,MATCH("عوارض برق به ازاء هر کیلووات",'تعرفه ها'!$C:$C,0),MATCH(F69,'تعرفه ها'!$2:$2,0)),"---")</f>
        <v>-1628250</v>
      </c>
      <c r="AZ69" s="415">
        <f t="shared" ref="AZ69:AZ132" si="41">IFERROR(ROUND((AT69+AU69+AV69)*AM69,0),"---")</f>
        <v>0</v>
      </c>
      <c r="BA69" s="415">
        <f>IFERROR(ROUND(((AX69+AY69+AZ69)*INDEX('تعرفه ها'!A:Z,MATCH("هزینه نگهداری و تعمیرات شبکه برق",'تعرفه ها'!$C:$C,0),MATCH(F69,'تعرفه ها'!$2:$2,0))/100),0),"---")</f>
        <v>-3990220</v>
      </c>
      <c r="BB69" s="415">
        <f>IFERROR(IF(P69="دیماندی",ROUND(AJ69*INDEX('تعرفه ها'!A:Z,MATCH(BB$1,'تعرفه ها'!$C:$C,0),MATCH(F69,'تعرفه ها'!$2:$2,0))*J69/30,0),0),"---")</f>
        <v>0</v>
      </c>
      <c r="BC69" s="415"/>
      <c r="BD69" s="54">
        <f>IFERROR(IF(INDEX('اطلاعات دوره'!A:Z,MATCH(G69,'اطلاعات دوره'!C:C,0),MATCH("برق",'اطلاعات دوره'!$1:$1,0))="دارد",ROUND(AX69*INDEX('تعرفه ها'!A:Z,MATCH("پیک فصلی برق",'تعرفه ها'!$C:$C,0),MATCH(F69,'تعرفه ها'!$2:$2,0))/100,0),0),"---")</f>
        <v>0</v>
      </c>
      <c r="BE69" s="415">
        <f>IFERROR(ROUND(((AX69+AY69+AZ69+BA69+BB69+BC69+BD69)*INDEX('تعرفه ها'!A:Z,MATCH("مالیات برق",'تعرفه ها'!$C:$C,0),MATCH(F69,'تعرفه ها'!$2:$2,0))/100),0),"---")</f>
        <v>0</v>
      </c>
      <c r="BF69" s="415">
        <f t="shared" ref="BF69:BF132" si="42">IFERROR((AX69+AY69+AZ69+BA69+BB69+BC69+BD69+BE69),"---")</f>
        <v>-43892415</v>
      </c>
      <c r="BG69" s="415">
        <f t="shared" si="23"/>
        <v>613404</v>
      </c>
      <c r="BH69" s="415">
        <f t="shared" ref="BH69:BH132" si="43">IFERROR((BF69+BG69),"---")</f>
        <v>-43279011</v>
      </c>
      <c r="BI69" s="54">
        <f t="shared" ref="BI69:BI132" si="44">IFERROR(INT(RIGHT(BH69,3)),"---")</f>
        <v>11</v>
      </c>
      <c r="BJ69" s="55">
        <f t="shared" ref="BJ69:BJ132" si="45">IFERROR(BH69-BI69,"---")</f>
        <v>-43279022</v>
      </c>
      <c r="BK69" s="262"/>
      <c r="BL69" s="183" t="str">
        <f>IFERROR(IF(INDEX(پرداخت!A:AZ,MATCH(A69&amp;" - "&amp;"برق",پرداخت!$B:$B,0),MATCH(G69,پرداخت!$1:$1,0))="نشده","نشده","شده"),"---")</f>
        <v>شده</v>
      </c>
      <c r="BN69" s="257"/>
      <c r="BO69" s="257"/>
      <c r="BP69" s="257"/>
      <c r="BQ69" s="257"/>
      <c r="BR69" s="257"/>
      <c r="BS69" s="257"/>
      <c r="BT69" s="257"/>
      <c r="BU69" s="257"/>
      <c r="BV69" s="257"/>
      <c r="BW69" s="257"/>
      <c r="BX69" s="257"/>
      <c r="BY69" s="257"/>
      <c r="BZ69" s="257"/>
      <c r="CA69" s="257"/>
      <c r="CB69" s="257"/>
      <c r="CC69" s="257"/>
      <c r="CD69" s="257"/>
      <c r="CE69" s="257"/>
      <c r="CF69" s="257"/>
      <c r="CG69" s="257"/>
      <c r="CH69"/>
      <c r="CI69"/>
      <c r="CJ69"/>
      <c r="CK69"/>
    </row>
    <row r="70" spans="1:89" ht="33.75" hidden="1">
      <c r="A70" s="171" t="s">
        <v>243</v>
      </c>
      <c r="B70" s="47">
        <f>IFERROR(INDEX('اطلاعات انشعابات شرکتها'!A:BB,MATCH(A70,'اطلاعات انشعابات شرکتها'!A:A,0),MATCH(B$1,'اطلاعات انشعابات شرکتها'!$1:$1,0)),0)</f>
        <v>124</v>
      </c>
      <c r="C70" s="48">
        <f>IFERROR(INDEX('اطلاعات انشعابات شرکتها'!A:BB,MATCH(A70,'اطلاعات انشعابات شرکتها'!A:A,0),MATCH(C$1,'اطلاعات انشعابات شرکتها'!$1:$1,0)),0)</f>
        <v>0</v>
      </c>
      <c r="D70" s="45"/>
      <c r="E70" s="171">
        <v>1</v>
      </c>
      <c r="F70" s="170">
        <v>99</v>
      </c>
      <c r="G70" s="188" t="str">
        <f t="shared" si="24"/>
        <v>99/1</v>
      </c>
      <c r="H70" s="188" t="str">
        <f>IFERROR(INDEX('اطلاعات دوره'!A:Z,MATCH(G70,'اطلاعات دوره'!C:C,0),MATCH(H$1,'اطلاعات دوره'!$1:$1,0)),0)</f>
        <v>99/01/01</v>
      </c>
      <c r="I70" s="188" t="str">
        <f>IFERROR(INDEX('اطلاعات دوره'!A:Z,MATCH(G70,'اطلاعات دوره'!C:C,0),MATCH(I$1,'اطلاعات دوره'!$1:$1,0)),0)</f>
        <v>99/01/31</v>
      </c>
      <c r="J70" s="188">
        <f>IFERROR(INDEX('اطلاعات دوره'!A:Z,MATCH(G70,'اطلاعات دوره'!C:C,0),MATCH(J$1,'اطلاعات دوره'!$1:$1,0)),0)</f>
        <v>31</v>
      </c>
      <c r="K70" s="265"/>
      <c r="L70" s="188" t="str">
        <f>IFERROR(INDEX('اطلاعات دوره'!A:Z,MATCH(G70,'اطلاعات دوره'!C:C,0)-1,MATCH("عنوان",'اطلاعات دوره'!$1:$1,0)),"---")</f>
        <v>98/4</v>
      </c>
      <c r="M70" s="188" t="str">
        <f t="shared" si="25"/>
        <v>تراشکاری ثامن-98/4</v>
      </c>
      <c r="N70" s="188" t="str">
        <f t="shared" si="26"/>
        <v>تراشکاری ثامن-99/1</v>
      </c>
      <c r="O70" s="265"/>
      <c r="P70" s="188" t="str">
        <f>IFERROR(INDEX('اطلاعات انشعابات شرکتها'!A:BB,MATCH(A70,'اطلاعات انشعابات شرکتها'!A:A,0),MATCH(P$1,'اطلاعات انشعابات شرکتها'!$1:$1,0)),0)</f>
        <v>غیر دیماندی</v>
      </c>
      <c r="Q70" s="188">
        <f>IFERROR(INDEX('اطلاعات انشعابات شرکتها'!A:BB,MATCH(A70,'اطلاعات انشعابات شرکتها'!A:A,0),MATCH(Q$1,'اطلاعات انشعابات شرکتها'!$1:$1,0)),0)</f>
        <v>19</v>
      </c>
      <c r="R70" s="188" t="str">
        <f>IFERROR(INDEX('اطلاعات انشعابات شرکتها'!A:BB,MATCH(A70,'اطلاعات انشعابات شرکتها'!A:A,0),MATCH(R$1,'اطلاعات انشعابات شرکتها'!$1:$1,0)),0)</f>
        <v>1</v>
      </c>
      <c r="S70" s="265"/>
      <c r="T70" s="188">
        <f>IFERROR(INDEX('قرائت کنتور'!A:AZ,MATCH(A70&amp;"-"&amp;T$1,'قرائت کنتور'!B:B,0),MATCH(G70,'قرائت کنتور'!$1:$1,0)),0)</f>
        <v>0</v>
      </c>
      <c r="U70" s="188">
        <f>IFERROR(INDEX('قرائت کنتور'!A:AZ,MATCH(A70&amp;"-"&amp;U$1,'قرائت کنتور'!B:B,0),MATCH(L70,'قرائت کنتور'!$1:$1,0)),0)</f>
        <v>6453</v>
      </c>
      <c r="V70" s="188">
        <f>IFERROR(INDEX('قرائت کنتور'!A:AZ,MATCH(A70&amp;"-"&amp;U$1,'قرائت کنتور'!B:B,0),MATCH(G70,'قرائت کنتور'!$1:$1,0)),0)</f>
        <v>0</v>
      </c>
      <c r="W70" s="188">
        <f>IFERROR(INDEX('قرائت کنتور'!A:AZ,MATCH(A70&amp;"-"&amp;W$1,'قرائت کنتور'!B:B,0),MATCH(L70,'قرائت کنتور'!$1:$1,0)),0)</f>
        <v>22453</v>
      </c>
      <c r="X70" s="188">
        <f>IFERROR(INDEX('قرائت کنتور'!A:AZ,MATCH(A70&amp;"-"&amp;W$1,'قرائت کنتور'!B:B,0),MATCH(G70,'قرائت کنتور'!$1:$1,0)),0)</f>
        <v>0</v>
      </c>
      <c r="Y70" s="188">
        <f>IFERROR(INDEX('قرائت کنتور'!A:AZ,MATCH(A70&amp;"-"&amp;Y$1,'قرائت کنتور'!B:B,0),MATCH(L70,'قرائت کنتور'!$1:$1,0)),0)</f>
        <v>3393</v>
      </c>
      <c r="Z70" s="188">
        <f>IFERROR(INDEX('قرائت کنتور'!A:AZ,MATCH(A70&amp;"-"&amp;Y$1,'قرائت کنتور'!B:B,0),MATCH(G70,'قرائت کنتور'!$1:$1,0)),0)</f>
        <v>0</v>
      </c>
      <c r="AA70" s="188">
        <f>IFERROR(INDEX('قرائت کنتور'!A:AZ,MATCH(A70&amp;"-"&amp;AA$1,'قرائت کنتور'!B:B,0),MATCH(L70,'قرائت کنتور'!$1:$1,0)),0)</f>
        <v>35145</v>
      </c>
      <c r="AB70" s="188">
        <f>IFERROR(INDEX('قرائت کنتور'!A:AZ,MATCH(A70&amp;"-"&amp;AA$1,'قرائت کنتور'!B:B,0),MATCH(G70,'قرائت کنتور'!$1:$1,0)),0)</f>
        <v>0</v>
      </c>
      <c r="AC70" s="265"/>
      <c r="AD70" s="188">
        <f t="shared" si="27"/>
        <v>-6453</v>
      </c>
      <c r="AE70" s="188">
        <f t="shared" si="28"/>
        <v>-22453</v>
      </c>
      <c r="AF70" s="188">
        <f t="shared" si="29"/>
        <v>-3393</v>
      </c>
      <c r="AG70" s="188">
        <f t="shared" si="30"/>
        <v>-35145</v>
      </c>
      <c r="AH70" s="188">
        <f t="shared" si="31"/>
        <v>-32299</v>
      </c>
      <c r="AI70" s="188">
        <f t="shared" si="32"/>
        <v>0</v>
      </c>
      <c r="AJ70" s="188" t="str">
        <f t="shared" si="33"/>
        <v>0</v>
      </c>
      <c r="AK70" s="265"/>
      <c r="AL70" s="254">
        <f t="shared" si="34"/>
        <v>-0.67666611811051647</v>
      </c>
      <c r="AM70" s="254" t="str">
        <f t="shared" si="35"/>
        <v>0</v>
      </c>
      <c r="AN70" s="265"/>
      <c r="AO70" s="188">
        <f>IFERROR(INDEX('تعرفه ها'!A:Z,MATCH(P70&amp;"-"&amp;AO$1,'تعرفه ها'!C:C,0),MATCH(F70,'تعرفه ها'!$2:$2,0),1),"---")</f>
        <v>1115</v>
      </c>
      <c r="AP70" s="188">
        <f>IFERROR(INDEX('تعرفه ها'!A:Z,MATCH(P70&amp;"-"&amp;AP$1,'تعرفه ها'!C:C,0),MATCH(F70,'تعرفه ها'!$2:$2,0),1),"---")</f>
        <v>558</v>
      </c>
      <c r="AQ70" s="188">
        <f>IFERROR(INDEX('تعرفه ها'!A:Z,MATCH(P70&amp;"-"&amp;AQ$1,'تعرفه ها'!C:C,0),MATCH(F70,'تعرفه ها'!$2:$2,0),1),"---")</f>
        <v>279</v>
      </c>
      <c r="AR70" s="188">
        <f>IFERROR(INDEX('تعرفه ها'!A:Z,MATCH(P70&amp;"-"&amp;AR$1,'تعرفه ها'!C:C,0),MATCH(F70,'تعرفه ها'!$2:$2,0),1),"---")</f>
        <v>550</v>
      </c>
      <c r="AS70" s="265"/>
      <c r="AT70" s="415">
        <f t="shared" si="36"/>
        <v>-7195095</v>
      </c>
      <c r="AU70" s="415">
        <f t="shared" si="37"/>
        <v>-12528774</v>
      </c>
      <c r="AV70" s="415">
        <f t="shared" si="38"/>
        <v>-946647</v>
      </c>
      <c r="AW70" s="415">
        <f t="shared" si="39"/>
        <v>-19329750</v>
      </c>
      <c r="AX70" s="415">
        <f t="shared" si="40"/>
        <v>-40000266</v>
      </c>
      <c r="AY70" s="415">
        <f>IFERROR(AH70*INDEX('تعرفه ها'!A:Z,MATCH("عوارض برق به ازاء هر کیلووات",'تعرفه ها'!$C:$C,0),MATCH(F70,'تعرفه ها'!$2:$2,0)),"---")</f>
        <v>-1614950</v>
      </c>
      <c r="AZ70" s="415">
        <f t="shared" si="41"/>
        <v>0</v>
      </c>
      <c r="BA70" s="415">
        <f>IFERROR(ROUND(((AX70+AY70+AZ70)*INDEX('تعرفه ها'!A:Z,MATCH("هزینه نگهداری و تعمیرات شبکه برق",'تعرفه ها'!$C:$C,0),MATCH(F70,'تعرفه ها'!$2:$2,0))/100),0),"---")</f>
        <v>-4161522</v>
      </c>
      <c r="BB70" s="415">
        <f>IFERROR(IF(P70="دیماندی",ROUND(AJ70*INDEX('تعرفه ها'!A:Z,MATCH(BB$1,'تعرفه ها'!$C:$C,0),MATCH(F70,'تعرفه ها'!$2:$2,0))*J70/30,0),0),"---")</f>
        <v>0</v>
      </c>
      <c r="BC70" s="415"/>
      <c r="BD70" s="54">
        <f>IFERROR(IF(INDEX('اطلاعات دوره'!A:Z,MATCH(G70,'اطلاعات دوره'!C:C,0),MATCH("برق",'اطلاعات دوره'!$1:$1,0))="دارد",ROUND(AX70*INDEX('تعرفه ها'!A:Z,MATCH("پیک فصلی برق",'تعرفه ها'!$C:$C,0),MATCH(F70,'تعرفه ها'!$2:$2,0))/100,0),0),"---")</f>
        <v>0</v>
      </c>
      <c r="BE70" s="415">
        <f>IFERROR(ROUND(((AX70+AY70+AZ70+BA70+BB70+BC70+BD70)*INDEX('تعرفه ها'!A:Z,MATCH("مالیات برق",'تعرفه ها'!$C:$C,0),MATCH(F70,'تعرفه ها'!$2:$2,0))/100),0),"---")</f>
        <v>0</v>
      </c>
      <c r="BF70" s="415">
        <f t="shared" si="42"/>
        <v>-45776738</v>
      </c>
      <c r="BG70" s="415">
        <f t="shared" si="23"/>
        <v>5839769</v>
      </c>
      <c r="BH70" s="415">
        <f t="shared" si="43"/>
        <v>-39936969</v>
      </c>
      <c r="BI70" s="54">
        <f t="shared" si="44"/>
        <v>969</v>
      </c>
      <c r="BJ70" s="55">
        <f t="shared" si="45"/>
        <v>-39937938</v>
      </c>
      <c r="BK70" s="262"/>
      <c r="BL70" s="183" t="str">
        <f>IFERROR(IF(INDEX(پرداخت!A:AZ,MATCH(A70&amp;" - "&amp;"برق",پرداخت!$B:$B,0),MATCH(G70,پرداخت!$1:$1,0))="نشده","نشده","شده"),"---")</f>
        <v>نشده</v>
      </c>
      <c r="BN70" s="257"/>
      <c r="BO70" s="257"/>
      <c r="BP70" s="257"/>
      <c r="BQ70" s="257"/>
      <c r="BR70" s="257"/>
      <c r="BS70" s="257"/>
      <c r="BT70" s="257"/>
      <c r="BU70" s="257"/>
      <c r="BV70" s="257"/>
      <c r="BW70" s="257"/>
      <c r="BX70" s="257"/>
      <c r="BY70" s="257"/>
      <c r="BZ70" s="257"/>
      <c r="CA70" s="257"/>
      <c r="CB70" s="257"/>
      <c r="CC70" s="257"/>
      <c r="CD70" s="257"/>
      <c r="CE70" s="257"/>
      <c r="CF70" s="257"/>
      <c r="CG70" s="257"/>
      <c r="CH70"/>
      <c r="CI70"/>
      <c r="CJ70"/>
      <c r="CK70"/>
    </row>
    <row r="71" spans="1:89" ht="33.75" hidden="1">
      <c r="A71" s="171" t="s">
        <v>244</v>
      </c>
      <c r="B71" s="47">
        <f>IFERROR(INDEX('اطلاعات انشعابات شرکتها'!A:BB,MATCH(A71,'اطلاعات انشعابات شرکتها'!A:A,0),MATCH(B$1,'اطلاعات انشعابات شرکتها'!$1:$1,0)),0)</f>
        <v>125</v>
      </c>
      <c r="C71" s="48">
        <f>IFERROR(INDEX('اطلاعات انشعابات شرکتها'!A:BB,MATCH(A71,'اطلاعات انشعابات شرکتها'!A:A,0),MATCH(C$1,'اطلاعات انشعابات شرکتها'!$1:$1,0)),0)</f>
        <v>0</v>
      </c>
      <c r="D71" s="45"/>
      <c r="E71" s="171">
        <v>1</v>
      </c>
      <c r="F71" s="170">
        <v>99</v>
      </c>
      <c r="G71" s="188" t="str">
        <f t="shared" si="24"/>
        <v>99/1</v>
      </c>
      <c r="H71" s="188" t="str">
        <f>IFERROR(INDEX('اطلاعات دوره'!A:Z,MATCH(G71,'اطلاعات دوره'!C:C,0),MATCH(H$1,'اطلاعات دوره'!$1:$1,0)),0)</f>
        <v>99/01/01</v>
      </c>
      <c r="I71" s="188" t="str">
        <f>IFERROR(INDEX('اطلاعات دوره'!A:Z,MATCH(G71,'اطلاعات دوره'!C:C,0),MATCH(I$1,'اطلاعات دوره'!$1:$1,0)),0)</f>
        <v>99/01/31</v>
      </c>
      <c r="J71" s="188">
        <f>IFERROR(INDEX('اطلاعات دوره'!A:Z,MATCH(G71,'اطلاعات دوره'!C:C,0),MATCH(J$1,'اطلاعات دوره'!$1:$1,0)),0)</f>
        <v>31</v>
      </c>
      <c r="K71" s="265"/>
      <c r="L71" s="188" t="str">
        <f>IFERROR(INDEX('اطلاعات دوره'!A:Z,MATCH(G71,'اطلاعات دوره'!C:C,0)-1,MATCH("عنوان",'اطلاعات دوره'!$1:$1,0)),"---")</f>
        <v>98/4</v>
      </c>
      <c r="M71" s="188" t="str">
        <f t="shared" si="25"/>
        <v>توس درمان طب-98/4</v>
      </c>
      <c r="N71" s="188" t="str">
        <f t="shared" si="26"/>
        <v>توس درمان طب-99/1</v>
      </c>
      <c r="O71" s="265"/>
      <c r="P71" s="188" t="str">
        <f>IFERROR(INDEX('اطلاعات انشعابات شرکتها'!A:BB,MATCH(A71,'اطلاعات انشعابات شرکتها'!A:A,0),MATCH(P$1,'اطلاعات انشعابات شرکتها'!$1:$1,0)),0)</f>
        <v>غیر دیماندی</v>
      </c>
      <c r="Q71" s="188">
        <f>IFERROR(INDEX('اطلاعات انشعابات شرکتها'!A:BB,MATCH(A71,'اطلاعات انشعابات شرکتها'!A:A,0),MATCH(Q$1,'اطلاعات انشعابات شرکتها'!$1:$1,0)),0)</f>
        <v>19</v>
      </c>
      <c r="R71" s="188" t="str">
        <f>IFERROR(INDEX('اطلاعات انشعابات شرکتها'!A:BB,MATCH(A71,'اطلاعات انشعابات شرکتها'!A:A,0),MATCH(R$1,'اطلاعات انشعابات شرکتها'!$1:$1,0)),0)</f>
        <v>1</v>
      </c>
      <c r="S71" s="265"/>
      <c r="T71" s="188">
        <f>IFERROR(INDEX('قرائت کنتور'!A:AZ,MATCH(A71&amp;"-"&amp;T$1,'قرائت کنتور'!B:B,0),MATCH(G71,'قرائت کنتور'!$1:$1,0)),0)</f>
        <v>0</v>
      </c>
      <c r="U71" s="188">
        <f>IFERROR(INDEX('قرائت کنتور'!A:AZ,MATCH(A71&amp;"-"&amp;U$1,'قرائت کنتور'!B:B,0),MATCH(L71,'قرائت کنتور'!$1:$1,0)),0)</f>
        <v>9606</v>
      </c>
      <c r="V71" s="188">
        <f>IFERROR(INDEX('قرائت کنتور'!A:AZ,MATCH(A71&amp;"-"&amp;U$1,'قرائت کنتور'!B:B,0),MATCH(G71,'قرائت کنتور'!$1:$1,0)),0)</f>
        <v>0</v>
      </c>
      <c r="W71" s="188">
        <f>IFERROR(INDEX('قرائت کنتور'!A:AZ,MATCH(A71&amp;"-"&amp;W$1,'قرائت کنتور'!B:B,0),MATCH(L71,'قرائت کنتور'!$1:$1,0)),0)</f>
        <v>52303</v>
      </c>
      <c r="X71" s="188">
        <f>IFERROR(INDEX('قرائت کنتور'!A:AZ,MATCH(A71&amp;"-"&amp;W$1,'قرائت کنتور'!B:B,0),MATCH(G71,'قرائت کنتور'!$1:$1,0)),0)</f>
        <v>0</v>
      </c>
      <c r="Y71" s="188">
        <f>IFERROR(INDEX('قرائت کنتور'!A:AZ,MATCH(A71&amp;"-"&amp;Y$1,'قرائت کنتور'!B:B,0),MATCH(L71,'قرائت کنتور'!$1:$1,0)),0)</f>
        <v>25303</v>
      </c>
      <c r="Z71" s="188">
        <f>IFERROR(INDEX('قرائت کنتور'!A:AZ,MATCH(A71&amp;"-"&amp;Y$1,'قرائت کنتور'!B:B,0),MATCH(G71,'قرائت کنتور'!$1:$1,0)),0)</f>
        <v>0</v>
      </c>
      <c r="AA71" s="188">
        <f>IFERROR(INDEX('قرائت کنتور'!A:AZ,MATCH(A71&amp;"-"&amp;AA$1,'قرائت کنتور'!B:B,0),MATCH(L71,'قرائت کنتور'!$1:$1,0)),0)</f>
        <v>10551</v>
      </c>
      <c r="AB71" s="188">
        <f>IFERROR(INDEX('قرائت کنتور'!A:AZ,MATCH(A71&amp;"-"&amp;AA$1,'قرائت کنتور'!B:B,0),MATCH(G71,'قرائت کنتور'!$1:$1,0)),0)</f>
        <v>0</v>
      </c>
      <c r="AC71" s="265"/>
      <c r="AD71" s="188">
        <f t="shared" si="27"/>
        <v>-9606</v>
      </c>
      <c r="AE71" s="188">
        <f t="shared" si="28"/>
        <v>-52303</v>
      </c>
      <c r="AF71" s="188">
        <f t="shared" si="29"/>
        <v>-25303</v>
      </c>
      <c r="AG71" s="188">
        <f t="shared" si="30"/>
        <v>-10551</v>
      </c>
      <c r="AH71" s="188">
        <f t="shared" si="31"/>
        <v>-87212</v>
      </c>
      <c r="AI71" s="188">
        <f t="shared" si="32"/>
        <v>0</v>
      </c>
      <c r="AJ71" s="188" t="str">
        <f t="shared" si="33"/>
        <v>0</v>
      </c>
      <c r="AK71" s="265"/>
      <c r="AL71" s="254">
        <f t="shared" si="34"/>
        <v>-0.99276115864806391</v>
      </c>
      <c r="AM71" s="254" t="str">
        <f t="shared" si="35"/>
        <v>0</v>
      </c>
      <c r="AN71" s="265"/>
      <c r="AO71" s="188">
        <f>IFERROR(INDEX('تعرفه ها'!A:Z,MATCH(P71&amp;"-"&amp;AO$1,'تعرفه ها'!C:C,0),MATCH(F71,'تعرفه ها'!$2:$2,0),1),"---")</f>
        <v>1115</v>
      </c>
      <c r="AP71" s="188">
        <f>IFERROR(INDEX('تعرفه ها'!A:Z,MATCH(P71&amp;"-"&amp;AP$1,'تعرفه ها'!C:C,0),MATCH(F71,'تعرفه ها'!$2:$2,0),1),"---")</f>
        <v>558</v>
      </c>
      <c r="AQ71" s="188">
        <f>IFERROR(INDEX('تعرفه ها'!A:Z,MATCH(P71&amp;"-"&amp;AQ$1,'تعرفه ها'!C:C,0),MATCH(F71,'تعرفه ها'!$2:$2,0),1),"---")</f>
        <v>279</v>
      </c>
      <c r="AR71" s="188">
        <f>IFERROR(INDEX('تعرفه ها'!A:Z,MATCH(P71&amp;"-"&amp;AR$1,'تعرفه ها'!C:C,0),MATCH(F71,'تعرفه ها'!$2:$2,0),1),"---")</f>
        <v>550</v>
      </c>
      <c r="AS71" s="265"/>
      <c r="AT71" s="415">
        <f t="shared" si="36"/>
        <v>-10710690</v>
      </c>
      <c r="AU71" s="415">
        <f t="shared" si="37"/>
        <v>-29185074</v>
      </c>
      <c r="AV71" s="415">
        <f t="shared" si="38"/>
        <v>-7059537</v>
      </c>
      <c r="AW71" s="415">
        <f t="shared" si="39"/>
        <v>-5803050</v>
      </c>
      <c r="AX71" s="415">
        <f t="shared" si="40"/>
        <v>-52758351</v>
      </c>
      <c r="AY71" s="415">
        <f>IFERROR(AH71*INDEX('تعرفه ها'!A:Z,MATCH("عوارض برق به ازاء هر کیلووات",'تعرفه ها'!$C:$C,0),MATCH(F71,'تعرفه ها'!$2:$2,0)),"---")</f>
        <v>-4360600</v>
      </c>
      <c r="AZ71" s="415">
        <f t="shared" si="41"/>
        <v>0</v>
      </c>
      <c r="BA71" s="415">
        <f>IFERROR(ROUND(((AX71+AY71+AZ71)*INDEX('تعرفه ها'!A:Z,MATCH("هزینه نگهداری و تعمیرات شبکه برق",'تعرفه ها'!$C:$C,0),MATCH(F71,'تعرفه ها'!$2:$2,0))/100),0),"---")</f>
        <v>-5711895</v>
      </c>
      <c r="BB71" s="415">
        <f>IFERROR(IF(P71="دیماندی",ROUND(AJ71*INDEX('تعرفه ها'!A:Z,MATCH(BB$1,'تعرفه ها'!$C:$C,0),MATCH(F71,'تعرفه ها'!$2:$2,0))*J71/30,0),0),"---")</f>
        <v>0</v>
      </c>
      <c r="BC71" s="415"/>
      <c r="BD71" s="54">
        <f>IFERROR(IF(INDEX('اطلاعات دوره'!A:Z,MATCH(G71,'اطلاعات دوره'!C:C,0),MATCH("برق",'اطلاعات دوره'!$1:$1,0))="دارد",ROUND(AX71*INDEX('تعرفه ها'!A:Z,MATCH("پیک فصلی برق",'تعرفه ها'!$C:$C,0),MATCH(F71,'تعرفه ها'!$2:$2,0))/100,0),0),"---")</f>
        <v>0</v>
      </c>
      <c r="BE71" s="415">
        <f>IFERROR(ROUND(((AX71+AY71+AZ71+BA71+BB71+BC71+BD71)*INDEX('تعرفه ها'!A:Z,MATCH("مالیات برق",'تعرفه ها'!$C:$C,0),MATCH(F71,'تعرفه ها'!$2:$2,0))/100),0),"---")</f>
        <v>0</v>
      </c>
      <c r="BF71" s="415">
        <f t="shared" si="42"/>
        <v>-62830846</v>
      </c>
      <c r="BG71" s="415">
        <f t="shared" si="23"/>
        <v>19764304</v>
      </c>
      <c r="BH71" s="415">
        <f t="shared" si="43"/>
        <v>-43066542</v>
      </c>
      <c r="BI71" s="54">
        <f t="shared" si="44"/>
        <v>542</v>
      </c>
      <c r="BJ71" s="55">
        <f t="shared" si="45"/>
        <v>-43067084</v>
      </c>
      <c r="BK71" s="262"/>
      <c r="BL71" s="183" t="str">
        <f>IFERROR(IF(INDEX(پرداخت!A:AZ,MATCH(A71&amp;" - "&amp;"برق",پرداخت!$B:$B,0),MATCH(G71,پرداخت!$1:$1,0))="نشده","نشده","شده"),"---")</f>
        <v>نشده</v>
      </c>
      <c r="BN71" s="257"/>
      <c r="BO71" s="257"/>
      <c r="BP71" s="257"/>
      <c r="BQ71" s="257"/>
      <c r="BR71" s="257"/>
      <c r="BS71" s="257"/>
      <c r="BT71" s="257"/>
      <c r="BU71" s="257"/>
      <c r="BV71" s="257"/>
      <c r="BW71" s="257"/>
      <c r="BX71" s="257"/>
      <c r="BY71" s="257"/>
      <c r="BZ71" s="257"/>
      <c r="CA71" s="257"/>
      <c r="CB71" s="257"/>
      <c r="CC71" s="257"/>
      <c r="CD71" s="257"/>
      <c r="CE71" s="257"/>
      <c r="CF71" s="257"/>
      <c r="CG71" s="257"/>
      <c r="CH71"/>
      <c r="CI71"/>
      <c r="CJ71"/>
      <c r="CK71"/>
    </row>
    <row r="72" spans="1:89" ht="33.75" hidden="1">
      <c r="A72" s="171" t="s">
        <v>246</v>
      </c>
      <c r="B72" s="47">
        <f>IFERROR(INDEX('اطلاعات انشعابات شرکتها'!A:BB,MATCH(A72,'اطلاعات انشعابات شرکتها'!A:A,0),MATCH(B$1,'اطلاعات انشعابات شرکتها'!$1:$1,0)),0)</f>
        <v>126</v>
      </c>
      <c r="C72" s="48">
        <f>IFERROR(INDEX('اطلاعات انشعابات شرکتها'!A:BB,MATCH(A72,'اطلاعات انشعابات شرکتها'!A:A,0),MATCH(C$1,'اطلاعات انشعابات شرکتها'!$1:$1,0)),0)</f>
        <v>0</v>
      </c>
      <c r="D72" s="45"/>
      <c r="E72" s="171">
        <v>1</v>
      </c>
      <c r="F72" s="170">
        <v>99</v>
      </c>
      <c r="G72" s="188" t="str">
        <f t="shared" si="24"/>
        <v>99/1</v>
      </c>
      <c r="H72" s="188" t="str">
        <f>IFERROR(INDEX('اطلاعات دوره'!A:Z,MATCH(G72,'اطلاعات دوره'!C:C,0),MATCH(H$1,'اطلاعات دوره'!$1:$1,0)),0)</f>
        <v>99/01/01</v>
      </c>
      <c r="I72" s="188" t="str">
        <f>IFERROR(INDEX('اطلاعات دوره'!A:Z,MATCH(G72,'اطلاعات دوره'!C:C,0),MATCH(I$1,'اطلاعات دوره'!$1:$1,0)),0)</f>
        <v>99/01/31</v>
      </c>
      <c r="J72" s="188">
        <f>IFERROR(INDEX('اطلاعات دوره'!A:Z,MATCH(G72,'اطلاعات دوره'!C:C,0),MATCH(J$1,'اطلاعات دوره'!$1:$1,0)),0)</f>
        <v>31</v>
      </c>
      <c r="K72" s="265"/>
      <c r="L72" s="188" t="str">
        <f>IFERROR(INDEX('اطلاعات دوره'!A:Z,MATCH(G72,'اطلاعات دوره'!C:C,0)-1,MATCH("عنوان",'اطلاعات دوره'!$1:$1,0)),"---")</f>
        <v>98/4</v>
      </c>
      <c r="M72" s="188" t="str">
        <f t="shared" si="25"/>
        <v>توسعه صنایع غذایی دانشگرایان نوین دلسا-98/4</v>
      </c>
      <c r="N72" s="188" t="str">
        <f t="shared" si="26"/>
        <v>توسعه صنایع غذایی دانشگرایان نوین دلسا-99/1</v>
      </c>
      <c r="O72" s="265"/>
      <c r="P72" s="188" t="str">
        <f>IFERROR(INDEX('اطلاعات انشعابات شرکتها'!A:BB,MATCH(A72,'اطلاعات انشعابات شرکتها'!A:A,0),MATCH(P$1,'اطلاعات انشعابات شرکتها'!$1:$1,0)),0)</f>
        <v>غیر دیماندی</v>
      </c>
      <c r="Q72" s="188">
        <f>IFERROR(INDEX('اطلاعات انشعابات شرکتها'!A:BB,MATCH(A72,'اطلاعات انشعابات شرکتها'!A:A,0),MATCH(Q$1,'اطلاعات انشعابات شرکتها'!$1:$1,0)),0)</f>
        <v>19</v>
      </c>
      <c r="R72" s="188" t="str">
        <f>IFERROR(INDEX('اطلاعات انشعابات شرکتها'!A:BB,MATCH(A72,'اطلاعات انشعابات شرکتها'!A:A,0),MATCH(R$1,'اطلاعات انشعابات شرکتها'!$1:$1,0)),0)</f>
        <v>1</v>
      </c>
      <c r="S72" s="265"/>
      <c r="T72" s="188">
        <f>IFERROR(INDEX('قرائت کنتور'!A:AZ,MATCH(A72&amp;"-"&amp;T$1,'قرائت کنتور'!B:B,0),MATCH(G72,'قرائت کنتور'!$1:$1,0)),0)</f>
        <v>0</v>
      </c>
      <c r="U72" s="188">
        <f>IFERROR(INDEX('قرائت کنتور'!A:AZ,MATCH(A72&amp;"-"&amp;U$1,'قرائت کنتور'!B:B,0),MATCH(L72,'قرائت کنتور'!$1:$1,0)),0)</f>
        <v>3481</v>
      </c>
      <c r="V72" s="188">
        <f>IFERROR(INDEX('قرائت کنتور'!A:AZ,MATCH(A72&amp;"-"&amp;U$1,'قرائت کنتور'!B:B,0),MATCH(G72,'قرائت کنتور'!$1:$1,0)),0)</f>
        <v>0</v>
      </c>
      <c r="W72" s="188">
        <f>IFERROR(INDEX('قرائت کنتور'!A:AZ,MATCH(A72&amp;"-"&amp;W$1,'قرائت کنتور'!B:B,0),MATCH(L72,'قرائت کنتور'!$1:$1,0)),0)</f>
        <v>33689</v>
      </c>
      <c r="X72" s="188">
        <f>IFERROR(INDEX('قرائت کنتور'!A:AZ,MATCH(A72&amp;"-"&amp;W$1,'قرائت کنتور'!B:B,0),MATCH(G72,'قرائت کنتور'!$1:$1,0)),0)</f>
        <v>0</v>
      </c>
      <c r="Y72" s="188">
        <f>IFERROR(INDEX('قرائت کنتور'!A:AZ,MATCH(A72&amp;"-"&amp;Y$1,'قرائت کنتور'!B:B,0),MATCH(L72,'قرائت کنتور'!$1:$1,0)),0)</f>
        <v>3483</v>
      </c>
      <c r="Z72" s="188">
        <f>IFERROR(INDEX('قرائت کنتور'!A:AZ,MATCH(A72&amp;"-"&amp;Y$1,'قرائت کنتور'!B:B,0),MATCH(G72,'قرائت کنتور'!$1:$1,0)),0)</f>
        <v>0</v>
      </c>
      <c r="AA72" s="188">
        <f>IFERROR(INDEX('قرائت کنتور'!A:AZ,MATCH(A72&amp;"-"&amp;AA$1,'قرائت کنتور'!B:B,0),MATCH(L72,'قرائت کنتور'!$1:$1,0)),0)</f>
        <v>39065</v>
      </c>
      <c r="AB72" s="188">
        <f>IFERROR(INDEX('قرائت کنتور'!A:AZ,MATCH(A72&amp;"-"&amp;AA$1,'قرائت کنتور'!B:B,0),MATCH(G72,'قرائت کنتور'!$1:$1,0)),0)</f>
        <v>0</v>
      </c>
      <c r="AC72" s="265"/>
      <c r="AD72" s="188">
        <f t="shared" si="27"/>
        <v>-3481</v>
      </c>
      <c r="AE72" s="188">
        <f t="shared" si="28"/>
        <v>-33689</v>
      </c>
      <c r="AF72" s="188">
        <f t="shared" si="29"/>
        <v>-3483</v>
      </c>
      <c r="AG72" s="188">
        <f t="shared" si="30"/>
        <v>-39065</v>
      </c>
      <c r="AH72" s="188">
        <f t="shared" si="31"/>
        <v>-40653</v>
      </c>
      <c r="AI72" s="188">
        <f t="shared" si="32"/>
        <v>0</v>
      </c>
      <c r="AJ72" s="188" t="str">
        <f t="shared" si="33"/>
        <v>0</v>
      </c>
      <c r="AK72" s="265"/>
      <c r="AL72" s="254">
        <f t="shared" si="34"/>
        <v>-0.72104945549018074</v>
      </c>
      <c r="AM72" s="254" t="str">
        <f t="shared" si="35"/>
        <v>0</v>
      </c>
      <c r="AN72" s="265"/>
      <c r="AO72" s="188">
        <f>IFERROR(INDEX('تعرفه ها'!A:Z,MATCH(P72&amp;"-"&amp;AO$1,'تعرفه ها'!C:C,0),MATCH(F72,'تعرفه ها'!$2:$2,0),1),"---")</f>
        <v>1115</v>
      </c>
      <c r="AP72" s="188">
        <f>IFERROR(INDEX('تعرفه ها'!A:Z,MATCH(P72&amp;"-"&amp;AP$1,'تعرفه ها'!C:C,0),MATCH(F72,'تعرفه ها'!$2:$2,0),1),"---")</f>
        <v>558</v>
      </c>
      <c r="AQ72" s="188">
        <f>IFERROR(INDEX('تعرفه ها'!A:Z,MATCH(P72&amp;"-"&amp;AQ$1,'تعرفه ها'!C:C,0),MATCH(F72,'تعرفه ها'!$2:$2,0),1),"---")</f>
        <v>279</v>
      </c>
      <c r="AR72" s="188">
        <f>IFERROR(INDEX('تعرفه ها'!A:Z,MATCH(P72&amp;"-"&amp;AR$1,'تعرفه ها'!C:C,0),MATCH(F72,'تعرفه ها'!$2:$2,0),1),"---")</f>
        <v>550</v>
      </c>
      <c r="AS72" s="265"/>
      <c r="AT72" s="415">
        <f t="shared" si="36"/>
        <v>-3881315</v>
      </c>
      <c r="AU72" s="415">
        <f t="shared" si="37"/>
        <v>-18798462</v>
      </c>
      <c r="AV72" s="415">
        <f t="shared" si="38"/>
        <v>-971757</v>
      </c>
      <c r="AW72" s="415">
        <f t="shared" si="39"/>
        <v>-21485750</v>
      </c>
      <c r="AX72" s="415">
        <f t="shared" si="40"/>
        <v>-45137284</v>
      </c>
      <c r="AY72" s="415">
        <f>IFERROR(AH72*INDEX('تعرفه ها'!A:Z,MATCH("عوارض برق به ازاء هر کیلووات",'تعرفه ها'!$C:$C,0),MATCH(F72,'تعرفه ها'!$2:$2,0)),"---")</f>
        <v>-2032650</v>
      </c>
      <c r="AZ72" s="415">
        <f t="shared" si="41"/>
        <v>0</v>
      </c>
      <c r="BA72" s="415">
        <f>IFERROR(ROUND(((AX72+AY72+AZ72)*INDEX('تعرفه ها'!A:Z,MATCH("هزینه نگهداری و تعمیرات شبکه برق",'تعرفه ها'!$C:$C,0),MATCH(F72,'تعرفه ها'!$2:$2,0))/100),0),"---")</f>
        <v>-4716993</v>
      </c>
      <c r="BB72" s="415">
        <f>IFERROR(IF(P72="دیماندی",ROUND(AJ72*INDEX('تعرفه ها'!A:Z,MATCH(BB$1,'تعرفه ها'!$C:$C,0),MATCH(F72,'تعرفه ها'!$2:$2,0))*J72/30,0),0),"---")</f>
        <v>0</v>
      </c>
      <c r="BC72" s="415"/>
      <c r="BD72" s="54">
        <f>IFERROR(IF(INDEX('اطلاعات دوره'!A:Z,MATCH(G72,'اطلاعات دوره'!C:C,0),MATCH("برق",'اطلاعات دوره'!$1:$1,0))="دارد",ROUND(AX72*INDEX('تعرفه ها'!A:Z,MATCH("پیک فصلی برق",'تعرفه ها'!$C:$C,0),MATCH(F72,'تعرفه ها'!$2:$2,0))/100,0),0),"---")</f>
        <v>0</v>
      </c>
      <c r="BE72" s="415">
        <f>IFERROR(ROUND(((AX72+AY72+AZ72+BA72+BB72+BC72+BD72)*INDEX('تعرفه ها'!A:Z,MATCH("مالیات برق",'تعرفه ها'!$C:$C,0),MATCH(F72,'تعرفه ها'!$2:$2,0))/100),0),"---")</f>
        <v>0</v>
      </c>
      <c r="BF72" s="415">
        <f t="shared" si="42"/>
        <v>-51886927</v>
      </c>
      <c r="BG72" s="415">
        <f t="shared" si="23"/>
        <v>1102209</v>
      </c>
      <c r="BH72" s="415">
        <f t="shared" si="43"/>
        <v>-50784718</v>
      </c>
      <c r="BI72" s="54">
        <f t="shared" si="44"/>
        <v>718</v>
      </c>
      <c r="BJ72" s="55">
        <f t="shared" si="45"/>
        <v>-50785436</v>
      </c>
      <c r="BK72" s="262"/>
      <c r="BL72" s="183" t="str">
        <f>IFERROR(IF(INDEX(پرداخت!A:AZ,MATCH(A72&amp;" - "&amp;"برق",پرداخت!$B:$B,0),MATCH(G72,پرداخت!$1:$1,0))="نشده","نشده","شده"),"---")</f>
        <v>شده</v>
      </c>
      <c r="BN72" s="257"/>
      <c r="BO72" s="257"/>
      <c r="BP72" s="257"/>
      <c r="BQ72" s="257"/>
      <c r="BR72" s="257"/>
      <c r="BS72" s="257"/>
      <c r="BT72" s="257"/>
      <c r="BU72" s="257"/>
      <c r="BV72" s="257"/>
      <c r="BW72" s="257"/>
      <c r="BX72" s="257"/>
      <c r="BY72" s="257"/>
      <c r="BZ72" s="257"/>
      <c r="CA72" s="257"/>
      <c r="CB72" s="257"/>
      <c r="CC72" s="257"/>
      <c r="CD72" s="257"/>
      <c r="CE72" s="257"/>
      <c r="CF72" s="257"/>
      <c r="CG72" s="257"/>
      <c r="CH72"/>
      <c r="CI72"/>
      <c r="CJ72"/>
      <c r="CK72"/>
    </row>
    <row r="73" spans="1:89" ht="33.75" hidden="1">
      <c r="A73" s="171" t="s">
        <v>140</v>
      </c>
      <c r="B73" s="47">
        <f>IFERROR(INDEX('اطلاعات انشعابات شرکتها'!A:BB,MATCH(A73,'اطلاعات انشعابات شرکتها'!A:A,0),MATCH(B$1,'اطلاعات انشعابات شرکتها'!$1:$1,0)),0)</f>
        <v>127</v>
      </c>
      <c r="C73" s="48">
        <f>IFERROR(INDEX('اطلاعات انشعابات شرکتها'!A:BB,MATCH(A73,'اطلاعات انشعابات شرکتها'!A:A,0),MATCH(C$1,'اطلاعات انشعابات شرکتها'!$1:$1,0)),0)</f>
        <v>0</v>
      </c>
      <c r="D73" s="45"/>
      <c r="E73" s="171">
        <v>1</v>
      </c>
      <c r="F73" s="170">
        <v>99</v>
      </c>
      <c r="G73" s="188" t="str">
        <f t="shared" si="24"/>
        <v>99/1</v>
      </c>
      <c r="H73" s="188" t="str">
        <f>IFERROR(INDEX('اطلاعات دوره'!A:Z,MATCH(G73,'اطلاعات دوره'!C:C,0),MATCH(H$1,'اطلاعات دوره'!$1:$1,0)),0)</f>
        <v>99/01/01</v>
      </c>
      <c r="I73" s="188" t="str">
        <f>IFERROR(INDEX('اطلاعات دوره'!A:Z,MATCH(G73,'اطلاعات دوره'!C:C,0),MATCH(I$1,'اطلاعات دوره'!$1:$1,0)),0)</f>
        <v>99/01/31</v>
      </c>
      <c r="J73" s="188">
        <f>IFERROR(INDEX('اطلاعات دوره'!A:Z,MATCH(G73,'اطلاعات دوره'!C:C,0),MATCH(J$1,'اطلاعات دوره'!$1:$1,0)),0)</f>
        <v>31</v>
      </c>
      <c r="K73" s="265"/>
      <c r="L73" s="188" t="str">
        <f>IFERROR(INDEX('اطلاعات دوره'!A:Z,MATCH(G73,'اطلاعات دوره'!C:C,0)-1,MATCH("عنوان",'اطلاعات دوره'!$1:$1,0)),"---")</f>
        <v>98/4</v>
      </c>
      <c r="M73" s="188" t="str">
        <f t="shared" si="25"/>
        <v>خدمات نیروگاهی آهار شرق-98/4</v>
      </c>
      <c r="N73" s="188" t="str">
        <f t="shared" si="26"/>
        <v>خدمات نیروگاهی آهار شرق-99/1</v>
      </c>
      <c r="O73" s="265"/>
      <c r="P73" s="188" t="str">
        <f>IFERROR(INDEX('اطلاعات انشعابات شرکتها'!A:BB,MATCH(A73,'اطلاعات انشعابات شرکتها'!A:A,0),MATCH(P$1,'اطلاعات انشعابات شرکتها'!$1:$1,0)),0)</f>
        <v>دیماندی</v>
      </c>
      <c r="Q73" s="188">
        <f>IFERROR(INDEX('اطلاعات انشعابات شرکتها'!A:BB,MATCH(A73,'اطلاعات انشعابات شرکتها'!A:A,0),MATCH(Q$1,'اطلاعات انشعابات شرکتها'!$1:$1,0)),0)</f>
        <v>59</v>
      </c>
      <c r="R73" s="188" t="str">
        <f>IFERROR(INDEX('اطلاعات انشعابات شرکتها'!A:BB,MATCH(A73,'اطلاعات انشعابات شرکتها'!A:A,0),MATCH(R$1,'اطلاعات انشعابات شرکتها'!$1:$1,0)),0)</f>
        <v>1</v>
      </c>
      <c r="S73" s="265"/>
      <c r="T73" s="188">
        <f>IFERROR(INDEX('قرائت کنتور'!A:AZ,MATCH(A73&amp;"-"&amp;T$1,'قرائت کنتور'!B:B,0),MATCH(G73,'قرائت کنتور'!$1:$1,0)),0)</f>
        <v>0</v>
      </c>
      <c r="U73" s="188">
        <f>IFERROR(INDEX('قرائت کنتور'!A:AZ,MATCH(A73&amp;"-"&amp;U$1,'قرائت کنتور'!B:B,0),MATCH(L73,'قرائت کنتور'!$1:$1,0)),0)</f>
        <v>20930</v>
      </c>
      <c r="V73" s="188">
        <f>IFERROR(INDEX('قرائت کنتور'!A:AZ,MATCH(A73&amp;"-"&amp;U$1,'قرائت کنتور'!B:B,0),MATCH(G73,'قرائت کنتور'!$1:$1,0)),0)</f>
        <v>0</v>
      </c>
      <c r="W73" s="188">
        <f>IFERROR(INDEX('قرائت کنتور'!A:AZ,MATCH(A73&amp;"-"&amp;W$1,'قرائت کنتور'!B:B,0),MATCH(L73,'قرائت کنتور'!$1:$1,0)),0)</f>
        <v>94223</v>
      </c>
      <c r="X73" s="188">
        <f>IFERROR(INDEX('قرائت کنتور'!A:AZ,MATCH(A73&amp;"-"&amp;W$1,'قرائت کنتور'!B:B,0),MATCH(G73,'قرائت کنتور'!$1:$1,0)),0)</f>
        <v>0</v>
      </c>
      <c r="Y73" s="188">
        <f>IFERROR(INDEX('قرائت کنتور'!A:AZ,MATCH(A73&amp;"-"&amp;Y$1,'قرائت کنتور'!B:B,0),MATCH(L73,'قرائت کنتور'!$1:$1,0)),0)</f>
        <v>43435</v>
      </c>
      <c r="Z73" s="188">
        <f>IFERROR(INDEX('قرائت کنتور'!A:AZ,MATCH(A73&amp;"-"&amp;Y$1,'قرائت کنتور'!B:B,0),MATCH(G73,'قرائت کنتور'!$1:$1,0)),0)</f>
        <v>0</v>
      </c>
      <c r="AA73" s="188">
        <f>IFERROR(INDEX('قرائت کنتور'!A:AZ,MATCH(A73&amp;"-"&amp;AA$1,'قرائت کنتور'!B:B,0),MATCH(L73,'قرائت کنتور'!$1:$1,0)),0)</f>
        <v>15254</v>
      </c>
      <c r="AB73" s="188">
        <f>IFERROR(INDEX('قرائت کنتور'!A:AZ,MATCH(A73&amp;"-"&amp;AA$1,'قرائت کنتور'!B:B,0),MATCH(G73,'قرائت کنتور'!$1:$1,0)),0)</f>
        <v>0</v>
      </c>
      <c r="AC73" s="265"/>
      <c r="AD73" s="188">
        <f t="shared" si="27"/>
        <v>-20930</v>
      </c>
      <c r="AE73" s="188">
        <f t="shared" si="28"/>
        <v>-94223</v>
      </c>
      <c r="AF73" s="188">
        <f t="shared" si="29"/>
        <v>-43435</v>
      </c>
      <c r="AG73" s="188">
        <f t="shared" si="30"/>
        <v>-15254</v>
      </c>
      <c r="AH73" s="188">
        <f t="shared" si="31"/>
        <v>-158588</v>
      </c>
      <c r="AI73" s="188">
        <f t="shared" si="32"/>
        <v>0</v>
      </c>
      <c r="AJ73" s="188">
        <f t="shared" si="33"/>
        <v>53.1</v>
      </c>
      <c r="AK73" s="265"/>
      <c r="AL73" s="254">
        <f t="shared" si="34"/>
        <v>-0.99540594659460591</v>
      </c>
      <c r="AM73" s="254" t="str">
        <f t="shared" si="35"/>
        <v>0</v>
      </c>
      <c r="AN73" s="265"/>
      <c r="AO73" s="188">
        <f>IFERROR(INDEX('تعرفه ها'!A:Z,MATCH(P73&amp;"-"&amp;AO$1,'تعرفه ها'!C:C,0),MATCH(F73,'تعرفه ها'!$2:$2,0),1),"---")</f>
        <v>879</v>
      </c>
      <c r="AP73" s="188">
        <f>IFERROR(INDEX('تعرفه ها'!A:Z,MATCH(P73&amp;"-"&amp;AP$1,'تعرفه ها'!C:C,0),MATCH(F73,'تعرفه ها'!$2:$2,0),1),"---")</f>
        <v>439</v>
      </c>
      <c r="AQ73" s="188">
        <f>IFERROR(INDEX('تعرفه ها'!A:Z,MATCH(P73&amp;"-"&amp;AQ$1,'تعرفه ها'!C:C,0),MATCH(F73,'تعرفه ها'!$2:$2,0),1),"---")</f>
        <v>220</v>
      </c>
      <c r="AR73" s="188">
        <f>IFERROR(INDEX('تعرفه ها'!A:Z,MATCH(P73&amp;"-"&amp;AR$1,'تعرفه ها'!C:C,0),MATCH(F73,'تعرفه ها'!$2:$2,0),1),"---")</f>
        <v>550</v>
      </c>
      <c r="AS73" s="265"/>
      <c r="AT73" s="415">
        <f t="shared" si="36"/>
        <v>-18397470</v>
      </c>
      <c r="AU73" s="415">
        <f t="shared" si="37"/>
        <v>-41363897</v>
      </c>
      <c r="AV73" s="415">
        <f t="shared" si="38"/>
        <v>-9555700</v>
      </c>
      <c r="AW73" s="415">
        <f t="shared" si="39"/>
        <v>-8389700</v>
      </c>
      <c r="AX73" s="415">
        <f t="shared" si="40"/>
        <v>-77706767</v>
      </c>
      <c r="AY73" s="415">
        <f>IFERROR(AH73*INDEX('تعرفه ها'!A:Z,MATCH("عوارض برق به ازاء هر کیلووات",'تعرفه ها'!$C:$C,0),MATCH(F73,'تعرفه ها'!$2:$2,0)),"---")</f>
        <v>-7929400</v>
      </c>
      <c r="AZ73" s="415">
        <f t="shared" si="41"/>
        <v>0</v>
      </c>
      <c r="BA73" s="415">
        <f>IFERROR(ROUND(((AX73+AY73+AZ73)*INDEX('تعرفه ها'!A:Z,MATCH("هزینه نگهداری و تعمیرات شبکه برق",'تعرفه ها'!$C:$C,0),MATCH(F73,'تعرفه ها'!$2:$2,0))/100),0),"---")</f>
        <v>-8563617</v>
      </c>
      <c r="BB73" s="415">
        <f>IFERROR(IF(P73="دیماندی",ROUND(AJ73*INDEX('تعرفه ها'!A:Z,MATCH(BB$1,'تعرفه ها'!$C:$C,0),MATCH(F73,'تعرفه ها'!$2:$2,0))*J73/30,0),0),"---")</f>
        <v>1524618</v>
      </c>
      <c r="BC73" s="415"/>
      <c r="BD73" s="54">
        <f>IFERROR(IF(INDEX('اطلاعات دوره'!A:Z,MATCH(G73,'اطلاعات دوره'!C:C,0),MATCH("برق",'اطلاعات دوره'!$1:$1,0))="دارد",ROUND(AX73*INDEX('تعرفه ها'!A:Z,MATCH("پیک فصلی برق",'تعرفه ها'!$C:$C,0),MATCH(F73,'تعرفه ها'!$2:$2,0))/100,0),0),"---")</f>
        <v>0</v>
      </c>
      <c r="BE73" s="415">
        <f>IFERROR(ROUND(((AX73+AY73+AZ73+BA73+BB73+BC73+BD73)*INDEX('تعرفه ها'!A:Z,MATCH("مالیات برق",'تعرفه ها'!$C:$C,0),MATCH(F73,'تعرفه ها'!$2:$2,0))/100),0),"---")</f>
        <v>0</v>
      </c>
      <c r="BF73" s="415">
        <f t="shared" si="42"/>
        <v>-92675166</v>
      </c>
      <c r="BG73" s="415">
        <f t="shared" si="23"/>
        <v>19839216</v>
      </c>
      <c r="BH73" s="415">
        <f t="shared" si="43"/>
        <v>-72835950</v>
      </c>
      <c r="BI73" s="54">
        <f t="shared" si="44"/>
        <v>950</v>
      </c>
      <c r="BJ73" s="55">
        <f t="shared" si="45"/>
        <v>-72836900</v>
      </c>
      <c r="BK73" s="262"/>
      <c r="BL73" s="183" t="str">
        <f>IFERROR(IF(INDEX(پرداخت!A:AZ,MATCH(A73&amp;" - "&amp;"برق",پرداخت!$B:$B,0),MATCH(G73,پرداخت!$1:$1,0))="نشده","نشده","شده"),"---")</f>
        <v>نشده</v>
      </c>
      <c r="BN73" s="257"/>
      <c r="BO73" s="257"/>
      <c r="BP73" s="257"/>
      <c r="BQ73" s="257"/>
      <c r="BR73" s="257"/>
      <c r="BS73" s="257"/>
      <c r="BT73" s="257"/>
      <c r="BU73" s="257"/>
      <c r="BV73" s="257"/>
      <c r="BW73" s="257"/>
      <c r="BX73" s="257"/>
      <c r="BY73" s="257"/>
      <c r="BZ73" s="257"/>
      <c r="CA73" s="257"/>
      <c r="CB73" s="257"/>
      <c r="CC73" s="257"/>
      <c r="CD73" s="257"/>
      <c r="CE73" s="257"/>
      <c r="CF73" s="257"/>
      <c r="CG73" s="257"/>
      <c r="CH73"/>
      <c r="CI73"/>
      <c r="CJ73"/>
      <c r="CK73"/>
    </row>
    <row r="74" spans="1:89" ht="33.75" hidden="1">
      <c r="A74" s="171" t="s">
        <v>250</v>
      </c>
      <c r="B74" s="47">
        <f>IFERROR(INDEX('اطلاعات انشعابات شرکتها'!A:BB,MATCH(A74,'اطلاعات انشعابات شرکتها'!A:A,0),MATCH(B$1,'اطلاعات انشعابات شرکتها'!$1:$1,0)),0)</f>
        <v>128</v>
      </c>
      <c r="C74" s="48">
        <f>IFERROR(INDEX('اطلاعات انشعابات شرکتها'!A:BB,MATCH(A74,'اطلاعات انشعابات شرکتها'!A:A,0),MATCH(C$1,'اطلاعات انشعابات شرکتها'!$1:$1,0)),0)</f>
        <v>0</v>
      </c>
      <c r="D74" s="45"/>
      <c r="E74" s="171">
        <v>1</v>
      </c>
      <c r="F74" s="170">
        <v>99</v>
      </c>
      <c r="G74" s="188" t="str">
        <f t="shared" si="24"/>
        <v>99/1</v>
      </c>
      <c r="H74" s="188" t="str">
        <f>IFERROR(INDEX('اطلاعات دوره'!A:Z,MATCH(G74,'اطلاعات دوره'!C:C,0),MATCH(H$1,'اطلاعات دوره'!$1:$1,0)),0)</f>
        <v>99/01/01</v>
      </c>
      <c r="I74" s="188" t="str">
        <f>IFERROR(INDEX('اطلاعات دوره'!A:Z,MATCH(G74,'اطلاعات دوره'!C:C,0),MATCH(I$1,'اطلاعات دوره'!$1:$1,0)),0)</f>
        <v>99/01/31</v>
      </c>
      <c r="J74" s="188">
        <f>IFERROR(INDEX('اطلاعات دوره'!A:Z,MATCH(G74,'اطلاعات دوره'!C:C,0),MATCH(J$1,'اطلاعات دوره'!$1:$1,0)),0)</f>
        <v>31</v>
      </c>
      <c r="K74" s="265"/>
      <c r="L74" s="188" t="str">
        <f>IFERROR(INDEX('اطلاعات دوره'!A:Z,MATCH(G74,'اطلاعات دوره'!C:C,0)-1,MATCH("عنوان",'اطلاعات دوره'!$1:$1,0)),"---")</f>
        <v>98/4</v>
      </c>
      <c r="M74" s="188" t="str">
        <f t="shared" si="25"/>
        <v>زیست تروند آرین-98/4</v>
      </c>
      <c r="N74" s="188" t="str">
        <f t="shared" si="26"/>
        <v>زیست تروند آرین-99/1</v>
      </c>
      <c r="O74" s="265"/>
      <c r="P74" s="188" t="str">
        <f>IFERROR(INDEX('اطلاعات انشعابات شرکتها'!A:BB,MATCH(A74,'اطلاعات انشعابات شرکتها'!A:A,0),MATCH(P$1,'اطلاعات انشعابات شرکتها'!$1:$1,0)),0)</f>
        <v>غیر دیماندی</v>
      </c>
      <c r="Q74" s="188">
        <f>IFERROR(INDEX('اطلاعات انشعابات شرکتها'!A:BB,MATCH(A74,'اطلاعات انشعابات شرکتها'!A:A,0),MATCH(Q$1,'اطلاعات انشعابات شرکتها'!$1:$1,0)),0)</f>
        <v>19</v>
      </c>
      <c r="R74" s="188" t="str">
        <f>IFERROR(INDEX('اطلاعات انشعابات شرکتها'!A:BB,MATCH(A74,'اطلاعات انشعابات شرکتها'!A:A,0),MATCH(R$1,'اطلاعات انشعابات شرکتها'!$1:$1,0)),0)</f>
        <v>1</v>
      </c>
      <c r="S74" s="265"/>
      <c r="T74" s="188">
        <f>IFERROR(INDEX('قرائت کنتور'!A:AZ,MATCH(A74&amp;"-"&amp;T$1,'قرائت کنتور'!B:B,0),MATCH(G74,'قرائت کنتور'!$1:$1,0)),0)</f>
        <v>0</v>
      </c>
      <c r="U74" s="188">
        <f>IFERROR(INDEX('قرائت کنتور'!A:AZ,MATCH(A74&amp;"-"&amp;U$1,'قرائت کنتور'!B:B,0),MATCH(L74,'قرائت کنتور'!$1:$1,0)),0)</f>
        <v>9453</v>
      </c>
      <c r="V74" s="188">
        <f>IFERROR(INDEX('قرائت کنتور'!A:AZ,MATCH(A74&amp;"-"&amp;U$1,'قرائت کنتور'!B:B,0),MATCH(G74,'قرائت کنتور'!$1:$1,0)),0)</f>
        <v>0</v>
      </c>
      <c r="W74" s="188">
        <f>IFERROR(INDEX('قرائت کنتور'!A:AZ,MATCH(A74&amp;"-"&amp;W$1,'قرائت کنتور'!B:B,0),MATCH(L74,'قرائت کنتور'!$1:$1,0)),0)</f>
        <v>35650</v>
      </c>
      <c r="X74" s="188">
        <f>IFERROR(INDEX('قرائت کنتور'!A:AZ,MATCH(A74&amp;"-"&amp;W$1,'قرائت کنتور'!B:B,0),MATCH(G74,'قرائت کنتور'!$1:$1,0)),0)</f>
        <v>0</v>
      </c>
      <c r="Y74" s="188">
        <f>IFERROR(INDEX('قرائت کنتور'!A:AZ,MATCH(A74&amp;"-"&amp;Y$1,'قرائت کنتور'!B:B,0),MATCH(L74,'قرائت کنتور'!$1:$1,0)),0)</f>
        <v>7532</v>
      </c>
      <c r="Z74" s="188">
        <f>IFERROR(INDEX('قرائت کنتور'!A:AZ,MATCH(A74&amp;"-"&amp;Y$1,'قرائت کنتور'!B:B,0),MATCH(G74,'قرائت کنتور'!$1:$1,0)),0)</f>
        <v>0</v>
      </c>
      <c r="AA74" s="188">
        <f>IFERROR(INDEX('قرائت کنتور'!A:AZ,MATCH(A74&amp;"-"&amp;AA$1,'قرائت کنتور'!B:B,0),MATCH(L74,'قرائت کنتور'!$1:$1,0)),0)</f>
        <v>24043</v>
      </c>
      <c r="AB74" s="188">
        <f>IFERROR(INDEX('قرائت کنتور'!A:AZ,MATCH(A74&amp;"-"&amp;AA$1,'قرائت کنتور'!B:B,0),MATCH(G74,'قرائت کنتور'!$1:$1,0)),0)</f>
        <v>0</v>
      </c>
      <c r="AC74" s="265"/>
      <c r="AD74" s="188">
        <f t="shared" si="27"/>
        <v>-9453</v>
      </c>
      <c r="AE74" s="188">
        <f t="shared" si="28"/>
        <v>-35650</v>
      </c>
      <c r="AF74" s="188">
        <f t="shared" si="29"/>
        <v>-7532</v>
      </c>
      <c r="AG74" s="188">
        <f t="shared" si="30"/>
        <v>-24043</v>
      </c>
      <c r="AH74" s="188">
        <f t="shared" si="31"/>
        <v>-52635</v>
      </c>
      <c r="AI74" s="188">
        <f t="shared" si="32"/>
        <v>0</v>
      </c>
      <c r="AJ74" s="188" t="str">
        <f t="shared" si="33"/>
        <v>0</v>
      </c>
      <c r="AK74" s="265"/>
      <c r="AL74" s="254">
        <f t="shared" si="34"/>
        <v>-0.90959672330000707</v>
      </c>
      <c r="AM74" s="254" t="str">
        <f t="shared" si="35"/>
        <v>0</v>
      </c>
      <c r="AN74" s="265"/>
      <c r="AO74" s="188">
        <f>IFERROR(INDEX('تعرفه ها'!A:Z,MATCH(P74&amp;"-"&amp;AO$1,'تعرفه ها'!C:C,0),MATCH(F74,'تعرفه ها'!$2:$2,0),1),"---")</f>
        <v>1115</v>
      </c>
      <c r="AP74" s="188">
        <f>IFERROR(INDEX('تعرفه ها'!A:Z,MATCH(P74&amp;"-"&amp;AP$1,'تعرفه ها'!C:C,0),MATCH(F74,'تعرفه ها'!$2:$2,0),1),"---")</f>
        <v>558</v>
      </c>
      <c r="AQ74" s="188">
        <f>IFERROR(INDEX('تعرفه ها'!A:Z,MATCH(P74&amp;"-"&amp;AQ$1,'تعرفه ها'!C:C,0),MATCH(F74,'تعرفه ها'!$2:$2,0),1),"---")</f>
        <v>279</v>
      </c>
      <c r="AR74" s="188">
        <f>IFERROR(INDEX('تعرفه ها'!A:Z,MATCH(P74&amp;"-"&amp;AR$1,'تعرفه ها'!C:C,0),MATCH(F74,'تعرفه ها'!$2:$2,0),1),"---")</f>
        <v>550</v>
      </c>
      <c r="AS74" s="265"/>
      <c r="AT74" s="415">
        <f t="shared" si="36"/>
        <v>-10540095</v>
      </c>
      <c r="AU74" s="415">
        <f t="shared" si="37"/>
        <v>-19892700</v>
      </c>
      <c r="AV74" s="415">
        <f t="shared" si="38"/>
        <v>-2101428</v>
      </c>
      <c r="AW74" s="415">
        <f t="shared" si="39"/>
        <v>-13223650</v>
      </c>
      <c r="AX74" s="415">
        <f t="shared" si="40"/>
        <v>-45757873</v>
      </c>
      <c r="AY74" s="415">
        <f>IFERROR(AH74*INDEX('تعرفه ها'!A:Z,MATCH("عوارض برق به ازاء هر کیلووات",'تعرفه ها'!$C:$C,0),MATCH(F74,'تعرفه ها'!$2:$2,0)),"---")</f>
        <v>-2631750</v>
      </c>
      <c r="AZ74" s="415">
        <f t="shared" si="41"/>
        <v>0</v>
      </c>
      <c r="BA74" s="415">
        <f>IFERROR(ROUND(((AX74+AY74+AZ74)*INDEX('تعرفه ها'!A:Z,MATCH("هزینه نگهداری و تعمیرات شبکه برق",'تعرفه ها'!$C:$C,0),MATCH(F74,'تعرفه ها'!$2:$2,0))/100),0),"---")</f>
        <v>-4838962</v>
      </c>
      <c r="BB74" s="415">
        <f>IFERROR(IF(P74="دیماندی",ROUND(AJ74*INDEX('تعرفه ها'!A:Z,MATCH(BB$1,'تعرفه ها'!$C:$C,0),MATCH(F74,'تعرفه ها'!$2:$2,0))*J74/30,0),0),"---")</f>
        <v>0</v>
      </c>
      <c r="BC74" s="415"/>
      <c r="BD74" s="54">
        <f>IFERROR(IF(INDEX('اطلاعات دوره'!A:Z,MATCH(G74,'اطلاعات دوره'!C:C,0),MATCH("برق",'اطلاعات دوره'!$1:$1,0))="دارد",ROUND(AX74*INDEX('تعرفه ها'!A:Z,MATCH("پیک فصلی برق",'تعرفه ها'!$C:$C,0),MATCH(F74,'تعرفه ها'!$2:$2,0))/100,0),0),"---")</f>
        <v>0</v>
      </c>
      <c r="BE74" s="415">
        <f>IFERROR(ROUND(((AX74+AY74+AZ74+BA74+BB74+BC74+BD74)*INDEX('تعرفه ها'!A:Z,MATCH("مالیات برق",'تعرفه ها'!$C:$C,0),MATCH(F74,'تعرفه ها'!$2:$2,0))/100),0),"---")</f>
        <v>0</v>
      </c>
      <c r="BF74" s="415">
        <f t="shared" si="42"/>
        <v>-53228585</v>
      </c>
      <c r="BG74" s="415">
        <f t="shared" si="23"/>
        <v>14405206</v>
      </c>
      <c r="BH74" s="415">
        <f t="shared" si="43"/>
        <v>-38823379</v>
      </c>
      <c r="BI74" s="54">
        <f t="shared" si="44"/>
        <v>379</v>
      </c>
      <c r="BJ74" s="55">
        <f t="shared" si="45"/>
        <v>-38823758</v>
      </c>
      <c r="BK74" s="262"/>
      <c r="BL74" s="183" t="str">
        <f>IFERROR(IF(INDEX(پرداخت!A:AZ,MATCH(A74&amp;" - "&amp;"برق",پرداخت!$B:$B,0),MATCH(G74,پرداخت!$1:$1,0))="نشده","نشده","شده"),"---")</f>
        <v>نشده</v>
      </c>
      <c r="BN74" s="257"/>
      <c r="BO74" s="257"/>
      <c r="BP74" s="257"/>
      <c r="BQ74" s="257"/>
      <c r="BR74" s="257"/>
      <c r="BS74" s="257"/>
      <c r="BT74" s="257"/>
      <c r="BU74" s="257"/>
      <c r="BV74" s="257"/>
      <c r="BW74" s="257"/>
      <c r="BX74" s="257"/>
      <c r="BY74" s="257"/>
      <c r="BZ74" s="257"/>
      <c r="CA74" s="257"/>
      <c r="CB74" s="257"/>
      <c r="CC74" s="257"/>
      <c r="CD74" s="257"/>
      <c r="CE74" s="257"/>
      <c r="CF74" s="257"/>
      <c r="CG74" s="257"/>
      <c r="CH74"/>
      <c r="CI74"/>
      <c r="CJ74"/>
      <c r="CK74"/>
    </row>
    <row r="75" spans="1:89" ht="33.75" hidden="1">
      <c r="A75" s="171" t="s">
        <v>251</v>
      </c>
      <c r="B75" s="47">
        <f>IFERROR(INDEX('اطلاعات انشعابات شرکتها'!A:BB,MATCH(A75,'اطلاعات انشعابات شرکتها'!A:A,0),MATCH(B$1,'اطلاعات انشعابات شرکتها'!$1:$1,0)),0)</f>
        <v>130</v>
      </c>
      <c r="C75" s="48">
        <f>IFERROR(INDEX('اطلاعات انشعابات شرکتها'!A:BB,MATCH(A75,'اطلاعات انشعابات شرکتها'!A:A,0),MATCH(C$1,'اطلاعات انشعابات شرکتها'!$1:$1,0)),0)</f>
        <v>0</v>
      </c>
      <c r="D75" s="45"/>
      <c r="E75" s="171">
        <v>1</v>
      </c>
      <c r="F75" s="170">
        <v>99</v>
      </c>
      <c r="G75" s="188" t="str">
        <f t="shared" si="24"/>
        <v>99/1</v>
      </c>
      <c r="H75" s="188" t="str">
        <f>IFERROR(INDEX('اطلاعات دوره'!A:Z,MATCH(G75,'اطلاعات دوره'!C:C,0),MATCH(H$1,'اطلاعات دوره'!$1:$1,0)),0)</f>
        <v>99/01/01</v>
      </c>
      <c r="I75" s="188" t="str">
        <f>IFERROR(INDEX('اطلاعات دوره'!A:Z,MATCH(G75,'اطلاعات دوره'!C:C,0),MATCH(I$1,'اطلاعات دوره'!$1:$1,0)),0)</f>
        <v>99/01/31</v>
      </c>
      <c r="J75" s="188">
        <f>IFERROR(INDEX('اطلاعات دوره'!A:Z,MATCH(G75,'اطلاعات دوره'!C:C,0),MATCH(J$1,'اطلاعات دوره'!$1:$1,0)),0)</f>
        <v>31</v>
      </c>
      <c r="K75" s="265"/>
      <c r="L75" s="188" t="str">
        <f>IFERROR(INDEX('اطلاعات دوره'!A:Z,MATCH(G75,'اطلاعات دوره'!C:C,0)-1,MATCH("عنوان",'اطلاعات دوره'!$1:$1,0)),"---")</f>
        <v>98/4</v>
      </c>
      <c r="M75" s="188" t="str">
        <f t="shared" si="25"/>
        <v>سازه گستر آرین پارس-98/4</v>
      </c>
      <c r="N75" s="188" t="str">
        <f t="shared" si="26"/>
        <v>سازه گستر آرین پارس-99/1</v>
      </c>
      <c r="O75" s="265"/>
      <c r="P75" s="188" t="str">
        <f>IFERROR(INDEX('اطلاعات انشعابات شرکتها'!A:BB,MATCH(A75,'اطلاعات انشعابات شرکتها'!A:A,0),MATCH(P$1,'اطلاعات انشعابات شرکتها'!$1:$1,0)),0)</f>
        <v>دیماندی</v>
      </c>
      <c r="Q75" s="188">
        <f>IFERROR(INDEX('اطلاعات انشعابات شرکتها'!A:BB,MATCH(A75,'اطلاعات انشعابات شرکتها'!A:A,0),MATCH(Q$1,'اطلاعات انشعابات شرکتها'!$1:$1,0)),0)</f>
        <v>59</v>
      </c>
      <c r="R75" s="188" t="str">
        <f>IFERROR(INDEX('اطلاعات انشعابات شرکتها'!A:BB,MATCH(A75,'اطلاعات انشعابات شرکتها'!A:A,0),MATCH(R$1,'اطلاعات انشعابات شرکتها'!$1:$1,0)),0)</f>
        <v>20</v>
      </c>
      <c r="S75" s="265"/>
      <c r="T75" s="188">
        <f>IFERROR(INDEX('قرائت کنتور'!A:AZ,MATCH(A75&amp;"-"&amp;T$1,'قرائت کنتور'!B:B,0),MATCH(G75,'قرائت کنتور'!$1:$1,0)),0)</f>
        <v>0</v>
      </c>
      <c r="U75" s="188">
        <f>IFERROR(INDEX('قرائت کنتور'!A:AZ,MATCH(A75&amp;"-"&amp;U$1,'قرائت کنتور'!B:B,0),MATCH(L75,'قرائت کنتور'!$1:$1,0)),0)</f>
        <v>4684</v>
      </c>
      <c r="V75" s="188">
        <f>IFERROR(INDEX('قرائت کنتور'!A:AZ,MATCH(A75&amp;"-"&amp;U$1,'قرائت کنتور'!B:B,0),MATCH(G75,'قرائت کنتور'!$1:$1,0)),0)</f>
        <v>0</v>
      </c>
      <c r="W75" s="188">
        <f>IFERROR(INDEX('قرائت کنتور'!A:AZ,MATCH(A75&amp;"-"&amp;W$1,'قرائت کنتور'!B:B,0),MATCH(L75,'قرائت کنتور'!$1:$1,0)),0)</f>
        <v>665</v>
      </c>
      <c r="X75" s="188">
        <f>IFERROR(INDEX('قرائت کنتور'!A:AZ,MATCH(A75&amp;"-"&amp;W$1,'قرائت کنتور'!B:B,0),MATCH(G75,'قرائت کنتور'!$1:$1,0)),0)</f>
        <v>0</v>
      </c>
      <c r="Y75" s="188">
        <f>IFERROR(INDEX('قرائت کنتور'!A:AZ,MATCH(A75&amp;"-"&amp;Y$1,'قرائت کنتور'!B:B,0),MATCH(L75,'قرائت کنتور'!$1:$1,0)),0)</f>
        <v>361</v>
      </c>
      <c r="Z75" s="188">
        <f>IFERROR(INDEX('قرائت کنتور'!A:AZ,MATCH(A75&amp;"-"&amp;Y$1,'قرائت کنتور'!B:B,0),MATCH(G75,'قرائت کنتور'!$1:$1,0)),0)</f>
        <v>0</v>
      </c>
      <c r="AA75" s="188">
        <f>IFERROR(INDEX('قرائت کنتور'!A:AZ,MATCH(A75&amp;"-"&amp;AA$1,'قرائت کنتور'!B:B,0),MATCH(L75,'قرائت کنتور'!$1:$1,0)),0)</f>
        <v>5177</v>
      </c>
      <c r="AB75" s="188">
        <f>IFERROR(INDEX('قرائت کنتور'!A:AZ,MATCH(A75&amp;"-"&amp;AA$1,'قرائت کنتور'!B:B,0),MATCH(G75,'قرائت کنتور'!$1:$1,0)),0)</f>
        <v>0</v>
      </c>
      <c r="AC75" s="265"/>
      <c r="AD75" s="188">
        <f t="shared" si="27"/>
        <v>-93680</v>
      </c>
      <c r="AE75" s="188">
        <f t="shared" si="28"/>
        <v>-13300</v>
      </c>
      <c r="AF75" s="188">
        <f t="shared" si="29"/>
        <v>-7220</v>
      </c>
      <c r="AG75" s="188">
        <f t="shared" si="30"/>
        <v>-103540</v>
      </c>
      <c r="AH75" s="188">
        <f t="shared" si="31"/>
        <v>-114200</v>
      </c>
      <c r="AI75" s="188">
        <f t="shared" si="32"/>
        <v>0</v>
      </c>
      <c r="AJ75" s="188">
        <f t="shared" si="33"/>
        <v>53.1</v>
      </c>
      <c r="AK75" s="265"/>
      <c r="AL75" s="254">
        <f t="shared" si="34"/>
        <v>-0.74083764068483293</v>
      </c>
      <c r="AM75" s="254" t="str">
        <f t="shared" si="35"/>
        <v>0</v>
      </c>
      <c r="AN75" s="265"/>
      <c r="AO75" s="188">
        <f>IFERROR(INDEX('تعرفه ها'!A:Z,MATCH(P75&amp;"-"&amp;AO$1,'تعرفه ها'!C:C,0),MATCH(F75,'تعرفه ها'!$2:$2,0),1),"---")</f>
        <v>879</v>
      </c>
      <c r="AP75" s="188">
        <f>IFERROR(INDEX('تعرفه ها'!A:Z,MATCH(P75&amp;"-"&amp;AP$1,'تعرفه ها'!C:C,0),MATCH(F75,'تعرفه ها'!$2:$2,0),1),"---")</f>
        <v>439</v>
      </c>
      <c r="AQ75" s="188">
        <f>IFERROR(INDEX('تعرفه ها'!A:Z,MATCH(P75&amp;"-"&amp;AQ$1,'تعرفه ها'!C:C,0),MATCH(F75,'تعرفه ها'!$2:$2,0),1),"---")</f>
        <v>220</v>
      </c>
      <c r="AR75" s="188">
        <f>IFERROR(INDEX('تعرفه ها'!A:Z,MATCH(P75&amp;"-"&amp;AR$1,'تعرفه ها'!C:C,0),MATCH(F75,'تعرفه ها'!$2:$2,0),1),"---")</f>
        <v>550</v>
      </c>
      <c r="AS75" s="265"/>
      <c r="AT75" s="415">
        <f t="shared" si="36"/>
        <v>-82344720</v>
      </c>
      <c r="AU75" s="415">
        <f t="shared" si="37"/>
        <v>-5838700</v>
      </c>
      <c r="AV75" s="415">
        <f t="shared" si="38"/>
        <v>-1588400</v>
      </c>
      <c r="AW75" s="415">
        <f t="shared" si="39"/>
        <v>-56947000</v>
      </c>
      <c r="AX75" s="415">
        <f t="shared" si="40"/>
        <v>-146718820</v>
      </c>
      <c r="AY75" s="415">
        <f>IFERROR(AH75*INDEX('تعرفه ها'!A:Z,MATCH("عوارض برق به ازاء هر کیلووات",'تعرفه ها'!$C:$C,0),MATCH(F75,'تعرفه ها'!$2:$2,0)),"---")</f>
        <v>-5710000</v>
      </c>
      <c r="AZ75" s="415">
        <f t="shared" si="41"/>
        <v>0</v>
      </c>
      <c r="BA75" s="415">
        <f>IFERROR(ROUND(((AX75+AY75+AZ75)*INDEX('تعرفه ها'!A:Z,MATCH("هزینه نگهداری و تعمیرات شبکه برق",'تعرفه ها'!$C:$C,0),MATCH(F75,'تعرفه ها'!$2:$2,0))/100),0),"---")</f>
        <v>-15242882</v>
      </c>
      <c r="BB75" s="415">
        <f>IFERROR(IF(P75="دیماندی",ROUND(AJ75*INDEX('تعرفه ها'!A:Z,MATCH(BB$1,'تعرفه ها'!$C:$C,0),MATCH(F75,'تعرفه ها'!$2:$2,0))*J75/30,0),0),"---")</f>
        <v>1524618</v>
      </c>
      <c r="BC75" s="415"/>
      <c r="BD75" s="54">
        <f>IFERROR(IF(INDEX('اطلاعات دوره'!A:Z,MATCH(G75,'اطلاعات دوره'!C:C,0),MATCH("برق",'اطلاعات دوره'!$1:$1,0))="دارد",ROUND(AX75*INDEX('تعرفه ها'!A:Z,MATCH("پیک فصلی برق",'تعرفه ها'!$C:$C,0),MATCH(F75,'تعرفه ها'!$2:$2,0))/100,0),0),"---")</f>
        <v>0</v>
      </c>
      <c r="BE75" s="415">
        <f>IFERROR(ROUND(((AX75+AY75+AZ75+BA75+BB75+BC75+BD75)*INDEX('تعرفه ها'!A:Z,MATCH("مالیات برق",'تعرفه ها'!$C:$C,0),MATCH(F75,'تعرفه ها'!$2:$2,0))/100),0),"---")</f>
        <v>0</v>
      </c>
      <c r="BF75" s="415">
        <f t="shared" si="42"/>
        <v>-166147084</v>
      </c>
      <c r="BG75" s="415">
        <f t="shared" si="23"/>
        <v>100898813</v>
      </c>
      <c r="BH75" s="415">
        <f t="shared" si="43"/>
        <v>-65248271</v>
      </c>
      <c r="BI75" s="54">
        <f t="shared" si="44"/>
        <v>271</v>
      </c>
      <c r="BJ75" s="55">
        <f t="shared" si="45"/>
        <v>-65248542</v>
      </c>
      <c r="BK75" s="262"/>
      <c r="BL75" s="183" t="str">
        <f>IFERROR(IF(INDEX(پرداخت!A:AZ,MATCH(A75&amp;" - "&amp;"برق",پرداخت!$B:$B,0),MATCH(G75,پرداخت!$1:$1,0))="نشده","نشده","شده"),"---")</f>
        <v>نشده</v>
      </c>
      <c r="BN75" s="257"/>
      <c r="BO75" s="257"/>
      <c r="BP75" s="257"/>
      <c r="BQ75" s="257"/>
      <c r="BR75" s="257"/>
      <c r="BS75" s="257"/>
      <c r="BT75" s="257"/>
      <c r="BU75" s="257"/>
      <c r="BV75" s="257"/>
      <c r="BW75" s="257"/>
      <c r="BX75" s="257"/>
      <c r="BY75" s="257"/>
      <c r="BZ75" s="257"/>
      <c r="CA75" s="257"/>
      <c r="CB75" s="257"/>
      <c r="CC75" s="257"/>
      <c r="CD75" s="257"/>
      <c r="CE75" s="257"/>
      <c r="CF75" s="257"/>
      <c r="CG75" s="257"/>
      <c r="CH75"/>
      <c r="CI75"/>
      <c r="CJ75"/>
      <c r="CK75"/>
    </row>
    <row r="76" spans="1:89" ht="33.75" hidden="1">
      <c r="A76" s="171" t="s">
        <v>252</v>
      </c>
      <c r="B76" s="47">
        <f>IFERROR(INDEX('اطلاعات انشعابات شرکتها'!A:BB,MATCH(A76,'اطلاعات انشعابات شرکتها'!A:A,0),MATCH(B$1,'اطلاعات انشعابات شرکتها'!$1:$1,0)),0)</f>
        <v>131</v>
      </c>
      <c r="C76" s="48">
        <f>IFERROR(INDEX('اطلاعات انشعابات شرکتها'!A:BB,MATCH(A76,'اطلاعات انشعابات شرکتها'!A:A,0),MATCH(C$1,'اطلاعات انشعابات شرکتها'!$1:$1,0)),0)</f>
        <v>0</v>
      </c>
      <c r="D76" s="45"/>
      <c r="E76" s="171">
        <v>1</v>
      </c>
      <c r="F76" s="170">
        <v>99</v>
      </c>
      <c r="G76" s="188" t="str">
        <f t="shared" si="24"/>
        <v>99/1</v>
      </c>
      <c r="H76" s="188" t="str">
        <f>IFERROR(INDEX('اطلاعات دوره'!A:Z,MATCH(G76,'اطلاعات دوره'!C:C,0),MATCH(H$1,'اطلاعات دوره'!$1:$1,0)),0)</f>
        <v>99/01/01</v>
      </c>
      <c r="I76" s="188" t="str">
        <f>IFERROR(INDEX('اطلاعات دوره'!A:Z,MATCH(G76,'اطلاعات دوره'!C:C,0),MATCH(I$1,'اطلاعات دوره'!$1:$1,0)),0)</f>
        <v>99/01/31</v>
      </c>
      <c r="J76" s="188">
        <f>IFERROR(INDEX('اطلاعات دوره'!A:Z,MATCH(G76,'اطلاعات دوره'!C:C,0),MATCH(J$1,'اطلاعات دوره'!$1:$1,0)),0)</f>
        <v>31</v>
      </c>
      <c r="K76" s="265"/>
      <c r="L76" s="188" t="str">
        <f>IFERROR(INDEX('اطلاعات دوره'!A:Z,MATCH(G76,'اطلاعات دوره'!C:C,0)-1,MATCH("عنوان",'اطلاعات دوره'!$1:$1,0)),"---")</f>
        <v>98/4</v>
      </c>
      <c r="M76" s="188" t="str">
        <f t="shared" si="25"/>
        <v>سامان داروی هشتم-98/4</v>
      </c>
      <c r="N76" s="188" t="str">
        <f t="shared" si="26"/>
        <v>سامان داروی هشتم-99/1</v>
      </c>
      <c r="O76" s="265"/>
      <c r="P76" s="188" t="str">
        <f>IFERROR(INDEX('اطلاعات انشعابات شرکتها'!A:BB,MATCH(A76,'اطلاعات انشعابات شرکتها'!A:A,0),MATCH(P$1,'اطلاعات انشعابات شرکتها'!$1:$1,0)),0)</f>
        <v>دیماندی</v>
      </c>
      <c r="Q76" s="188">
        <f>IFERROR(INDEX('اطلاعات انشعابات شرکتها'!A:BB,MATCH(A76,'اطلاعات انشعابات شرکتها'!A:A,0),MATCH(Q$1,'اطلاعات انشعابات شرکتها'!$1:$1,0)),0)</f>
        <v>800</v>
      </c>
      <c r="R76" s="188" t="str">
        <f>IFERROR(INDEX('اطلاعات انشعابات شرکتها'!A:BB,MATCH(A76,'اطلاعات انشعابات شرکتها'!A:A,0),MATCH(R$1,'اطلاعات انشعابات شرکتها'!$1:$1,0)),0)</f>
        <v>6000</v>
      </c>
      <c r="S76" s="265"/>
      <c r="T76" s="188">
        <f>IFERROR(INDEX('قرائت کنتور'!A:AZ,MATCH(A76&amp;"-"&amp;T$1,'قرائت کنتور'!B:B,0),MATCH(G76,'قرائت کنتور'!$1:$1,0)),0)</f>
        <v>0</v>
      </c>
      <c r="U76" s="188">
        <f>IFERROR(INDEX('قرائت کنتور'!A:AZ,MATCH(A76&amp;"-"&amp;U$1,'قرائت کنتور'!B:B,0),MATCH(L76,'قرائت کنتور'!$1:$1,0)),0)</f>
        <v>249</v>
      </c>
      <c r="V76" s="188">
        <f>IFERROR(INDEX('قرائت کنتور'!A:AZ,MATCH(A76&amp;"-"&amp;U$1,'قرائت کنتور'!B:B,0),MATCH(G76,'قرائت کنتور'!$1:$1,0)),0)</f>
        <v>0</v>
      </c>
      <c r="W76" s="188">
        <f>IFERROR(INDEX('قرائت کنتور'!A:AZ,MATCH(A76&amp;"-"&amp;W$1,'قرائت کنتور'!B:B,0),MATCH(L76,'قرائت کنتور'!$1:$1,0)),0)</f>
        <v>59</v>
      </c>
      <c r="X76" s="188">
        <f>IFERROR(INDEX('قرائت کنتور'!A:AZ,MATCH(A76&amp;"-"&amp;W$1,'قرائت کنتور'!B:B,0),MATCH(G76,'قرائت کنتور'!$1:$1,0)),0)</f>
        <v>0</v>
      </c>
      <c r="Y76" s="188">
        <f>IFERROR(INDEX('قرائت کنتور'!A:AZ,MATCH(A76&amp;"-"&amp;Y$1,'قرائت کنتور'!B:B,0),MATCH(L76,'قرائت کنتور'!$1:$1,0)),0)</f>
        <v>277</v>
      </c>
      <c r="Z76" s="188">
        <f>IFERROR(INDEX('قرائت کنتور'!A:AZ,MATCH(A76&amp;"-"&amp;Y$1,'قرائت کنتور'!B:B,0),MATCH(G76,'قرائت کنتور'!$1:$1,0)),0)</f>
        <v>0</v>
      </c>
      <c r="AA76" s="188">
        <f>IFERROR(INDEX('قرائت کنتور'!A:AZ,MATCH(A76&amp;"-"&amp;AA$1,'قرائت کنتور'!B:B,0),MATCH(L76,'قرائت کنتور'!$1:$1,0)),0)</f>
        <v>14</v>
      </c>
      <c r="AB76" s="188">
        <f>IFERROR(INDEX('قرائت کنتور'!A:AZ,MATCH(A76&amp;"-"&amp;AA$1,'قرائت کنتور'!B:B,0),MATCH(G76,'قرائت کنتور'!$1:$1,0)),0)</f>
        <v>0</v>
      </c>
      <c r="AC76" s="265"/>
      <c r="AD76" s="188">
        <f t="shared" si="27"/>
        <v>-1494000</v>
      </c>
      <c r="AE76" s="188">
        <f t="shared" si="28"/>
        <v>-354000</v>
      </c>
      <c r="AF76" s="188">
        <f t="shared" si="29"/>
        <v>-1662000</v>
      </c>
      <c r="AG76" s="188">
        <f t="shared" si="30"/>
        <v>-84000</v>
      </c>
      <c r="AH76" s="188">
        <f t="shared" si="31"/>
        <v>-3510000</v>
      </c>
      <c r="AI76" s="188">
        <f t="shared" si="32"/>
        <v>0</v>
      </c>
      <c r="AJ76" s="188">
        <f t="shared" si="33"/>
        <v>720</v>
      </c>
      <c r="AK76" s="265"/>
      <c r="AL76" s="254">
        <f t="shared" si="34"/>
        <v>-0.99971376163352244</v>
      </c>
      <c r="AM76" s="254" t="str">
        <f t="shared" si="35"/>
        <v>0</v>
      </c>
      <c r="AN76" s="265"/>
      <c r="AO76" s="188">
        <f>IFERROR(INDEX('تعرفه ها'!A:Z,MATCH(P76&amp;"-"&amp;AO$1,'تعرفه ها'!C:C,0),MATCH(F76,'تعرفه ها'!$2:$2,0),1),"---")</f>
        <v>879</v>
      </c>
      <c r="AP76" s="188">
        <f>IFERROR(INDEX('تعرفه ها'!A:Z,MATCH(P76&amp;"-"&amp;AP$1,'تعرفه ها'!C:C,0),MATCH(F76,'تعرفه ها'!$2:$2,0),1),"---")</f>
        <v>439</v>
      </c>
      <c r="AQ76" s="188">
        <f>IFERROR(INDEX('تعرفه ها'!A:Z,MATCH(P76&amp;"-"&amp;AQ$1,'تعرفه ها'!C:C,0),MATCH(F76,'تعرفه ها'!$2:$2,0),1),"---")</f>
        <v>220</v>
      </c>
      <c r="AR76" s="188">
        <f>IFERROR(INDEX('تعرفه ها'!A:Z,MATCH(P76&amp;"-"&amp;AR$1,'تعرفه ها'!C:C,0),MATCH(F76,'تعرفه ها'!$2:$2,0),1),"---")</f>
        <v>550</v>
      </c>
      <c r="AS76" s="265"/>
      <c r="AT76" s="415">
        <f t="shared" si="36"/>
        <v>-1313226000</v>
      </c>
      <c r="AU76" s="415">
        <f t="shared" si="37"/>
        <v>-155406000</v>
      </c>
      <c r="AV76" s="415">
        <f t="shared" si="38"/>
        <v>-365640000</v>
      </c>
      <c r="AW76" s="415">
        <f t="shared" si="39"/>
        <v>-46200000</v>
      </c>
      <c r="AX76" s="415">
        <f t="shared" si="40"/>
        <v>-1880472000</v>
      </c>
      <c r="AY76" s="415">
        <f>IFERROR(AH76*INDEX('تعرفه ها'!A:Z,MATCH("عوارض برق به ازاء هر کیلووات",'تعرفه ها'!$C:$C,0),MATCH(F76,'تعرفه ها'!$2:$2,0)),"---")</f>
        <v>-175500000</v>
      </c>
      <c r="AZ76" s="415">
        <f t="shared" si="41"/>
        <v>0</v>
      </c>
      <c r="BA76" s="415">
        <f>IFERROR(ROUND(((AX76+AY76+AZ76)*INDEX('تعرفه ها'!A:Z,MATCH("هزینه نگهداری و تعمیرات شبکه برق",'تعرفه ها'!$C:$C,0),MATCH(F76,'تعرفه ها'!$2:$2,0))/100),0),"---")</f>
        <v>-205597200</v>
      </c>
      <c r="BB76" s="415">
        <f>IFERROR(IF(P76="دیماندی",ROUND(AJ76*INDEX('تعرفه ها'!A:Z,MATCH(BB$1,'تعرفه ها'!$C:$C,0),MATCH(F76,'تعرفه ها'!$2:$2,0))*J76/30,0),0),"---")</f>
        <v>20672784</v>
      </c>
      <c r="BC76" s="415"/>
      <c r="BD76" s="54">
        <f>IFERROR(IF(INDEX('اطلاعات دوره'!A:Z,MATCH(G76,'اطلاعات دوره'!C:C,0),MATCH("برق",'اطلاعات دوره'!$1:$1,0))="دارد",ROUND(AX76*INDEX('تعرفه ها'!A:Z,MATCH("پیک فصلی برق",'تعرفه ها'!$C:$C,0),MATCH(F76,'تعرفه ها'!$2:$2,0))/100,0),0),"---")</f>
        <v>0</v>
      </c>
      <c r="BE76" s="415">
        <f>IFERROR(ROUND(((AX76+AY76+AZ76+BA76+BB76+BC76+BD76)*INDEX('تعرفه ها'!A:Z,MATCH("مالیات برق",'تعرفه ها'!$C:$C,0),MATCH(F76,'تعرفه ها'!$2:$2,0))/100),0),"---")</f>
        <v>0</v>
      </c>
      <c r="BF76" s="415">
        <f t="shared" si="42"/>
        <v>-2240896416</v>
      </c>
      <c r="BG76" s="415">
        <f t="shared" si="23"/>
        <v>1427030696</v>
      </c>
      <c r="BH76" s="415">
        <f t="shared" si="43"/>
        <v>-813865720</v>
      </c>
      <c r="BI76" s="54">
        <f t="shared" si="44"/>
        <v>720</v>
      </c>
      <c r="BJ76" s="55">
        <f t="shared" si="45"/>
        <v>-813866440</v>
      </c>
      <c r="BK76" s="262"/>
      <c r="BL76" s="183" t="str">
        <f>IFERROR(IF(INDEX(پرداخت!A:AZ,MATCH(A76&amp;" - "&amp;"برق",پرداخت!$B:$B,0),MATCH(G76,پرداخت!$1:$1,0))="نشده","نشده","شده"),"---")</f>
        <v>نشده</v>
      </c>
      <c r="BN76" s="257"/>
      <c r="BO76" s="257"/>
      <c r="BP76" s="257"/>
      <c r="BQ76" s="257"/>
      <c r="BR76" s="257"/>
      <c r="BS76" s="257"/>
      <c r="BT76" s="257"/>
      <c r="BU76" s="257"/>
      <c r="BV76" s="257"/>
      <c r="BW76" s="257"/>
      <c r="BX76" s="257"/>
      <c r="BY76" s="257"/>
      <c r="BZ76" s="257"/>
      <c r="CA76" s="257"/>
      <c r="CB76" s="257"/>
      <c r="CC76" s="257"/>
      <c r="CD76" s="257"/>
      <c r="CE76" s="257"/>
      <c r="CF76" s="257"/>
      <c r="CG76" s="257"/>
      <c r="CH76"/>
      <c r="CI76"/>
      <c r="CJ76"/>
      <c r="CK76"/>
    </row>
    <row r="77" spans="1:89" ht="33.75" hidden="1">
      <c r="A77" s="171" t="s">
        <v>253</v>
      </c>
      <c r="B77" s="47">
        <f>IFERROR(INDEX('اطلاعات انشعابات شرکتها'!A:BB,MATCH(A77,'اطلاعات انشعابات شرکتها'!A:A,0),MATCH(B$1,'اطلاعات انشعابات شرکتها'!$1:$1,0)),0)</f>
        <v>132</v>
      </c>
      <c r="C77" s="48">
        <f>IFERROR(INDEX('اطلاعات انشعابات شرکتها'!A:BB,MATCH(A77,'اطلاعات انشعابات شرکتها'!A:A,0),MATCH(C$1,'اطلاعات انشعابات شرکتها'!$1:$1,0)),0)</f>
        <v>0</v>
      </c>
      <c r="D77" s="45"/>
      <c r="E77" s="171">
        <v>1</v>
      </c>
      <c r="F77" s="170">
        <v>99</v>
      </c>
      <c r="G77" s="188" t="str">
        <f t="shared" si="24"/>
        <v>99/1</v>
      </c>
      <c r="H77" s="188" t="str">
        <f>IFERROR(INDEX('اطلاعات دوره'!A:Z,MATCH(G77,'اطلاعات دوره'!C:C,0),MATCH(H$1,'اطلاعات دوره'!$1:$1,0)),0)</f>
        <v>99/01/01</v>
      </c>
      <c r="I77" s="188" t="str">
        <f>IFERROR(INDEX('اطلاعات دوره'!A:Z,MATCH(G77,'اطلاعات دوره'!C:C,0),MATCH(I$1,'اطلاعات دوره'!$1:$1,0)),0)</f>
        <v>99/01/31</v>
      </c>
      <c r="J77" s="188">
        <f>IFERROR(INDEX('اطلاعات دوره'!A:Z,MATCH(G77,'اطلاعات دوره'!C:C,0),MATCH(J$1,'اطلاعات دوره'!$1:$1,0)),0)</f>
        <v>31</v>
      </c>
      <c r="K77" s="265"/>
      <c r="L77" s="188" t="str">
        <f>IFERROR(INDEX('اطلاعات دوره'!A:Z,MATCH(G77,'اطلاعات دوره'!C:C,0)-1,MATCH("عنوان",'اطلاعات دوره'!$1:$1,0)),"---")</f>
        <v>98/4</v>
      </c>
      <c r="M77" s="188" t="str">
        <f t="shared" si="25"/>
        <v>سامانه های دقیق نوین افراز-98/4</v>
      </c>
      <c r="N77" s="188" t="str">
        <f t="shared" si="26"/>
        <v>سامانه های دقیق نوین افراز-99/1</v>
      </c>
      <c r="O77" s="265"/>
      <c r="P77" s="188" t="str">
        <f>IFERROR(INDEX('اطلاعات انشعابات شرکتها'!A:BB,MATCH(A77,'اطلاعات انشعابات شرکتها'!A:A,0),MATCH(P$1,'اطلاعات انشعابات شرکتها'!$1:$1,0)),0)</f>
        <v>دیماندی</v>
      </c>
      <c r="Q77" s="188">
        <f>IFERROR(INDEX('اطلاعات انشعابات شرکتها'!A:BB,MATCH(A77,'اطلاعات انشعابات شرکتها'!A:A,0),MATCH(Q$1,'اطلاعات انشعابات شرکتها'!$1:$1,0)),0)</f>
        <v>59</v>
      </c>
      <c r="R77" s="188" t="str">
        <f>IFERROR(INDEX('اطلاعات انشعابات شرکتها'!A:BB,MATCH(A77,'اطلاعات انشعابات شرکتها'!A:A,0),MATCH(R$1,'اطلاعات انشعابات شرکتها'!$1:$1,0)),0)</f>
        <v>1</v>
      </c>
      <c r="S77" s="265"/>
      <c r="T77" s="188">
        <f>IFERROR(INDEX('قرائت کنتور'!A:AZ,MATCH(A77&amp;"-"&amp;T$1,'قرائت کنتور'!B:B,0),MATCH(G77,'قرائت کنتور'!$1:$1,0)),0)</f>
        <v>0</v>
      </c>
      <c r="U77" s="188">
        <f>IFERROR(INDEX('قرائت کنتور'!A:AZ,MATCH(A77&amp;"-"&amp;U$1,'قرائت کنتور'!B:B,0),MATCH(L77,'قرائت کنتور'!$1:$1,0)),0)</f>
        <v>21683</v>
      </c>
      <c r="V77" s="188">
        <f>IFERROR(INDEX('قرائت کنتور'!A:AZ,MATCH(A77&amp;"-"&amp;U$1,'قرائت کنتور'!B:B,0),MATCH(G77,'قرائت کنتور'!$1:$1,0)),0)</f>
        <v>0</v>
      </c>
      <c r="W77" s="188">
        <f>IFERROR(INDEX('قرائت کنتور'!A:AZ,MATCH(A77&amp;"-"&amp;W$1,'قرائت کنتور'!B:B,0),MATCH(L77,'قرائت کنتور'!$1:$1,0)),0)</f>
        <v>5182</v>
      </c>
      <c r="X77" s="188">
        <f>IFERROR(INDEX('قرائت کنتور'!A:AZ,MATCH(A77&amp;"-"&amp;W$1,'قرائت کنتور'!B:B,0),MATCH(G77,'قرائت کنتور'!$1:$1,0)),0)</f>
        <v>0</v>
      </c>
      <c r="Y77" s="188">
        <f>IFERROR(INDEX('قرائت کنتور'!A:AZ,MATCH(A77&amp;"-"&amp;Y$1,'قرائت کنتور'!B:B,0),MATCH(L77,'قرائت کنتور'!$1:$1,0)),0)</f>
        <v>6823</v>
      </c>
      <c r="Z77" s="188">
        <f>IFERROR(INDEX('قرائت کنتور'!A:AZ,MATCH(A77&amp;"-"&amp;Y$1,'قرائت کنتور'!B:B,0),MATCH(G77,'قرائت کنتور'!$1:$1,0)),0)</f>
        <v>0</v>
      </c>
      <c r="AA77" s="188">
        <f>IFERROR(INDEX('قرائت کنتور'!A:AZ,MATCH(A77&amp;"-"&amp;AA$1,'قرائت کنتور'!B:B,0),MATCH(L77,'قرائت کنتور'!$1:$1,0)),0)</f>
        <v>15607</v>
      </c>
      <c r="AB77" s="188">
        <f>IFERROR(INDEX('قرائت کنتور'!A:AZ,MATCH(A77&amp;"-"&amp;AA$1,'قرائت کنتور'!B:B,0),MATCH(G77,'قرائت کنتور'!$1:$1,0)),0)</f>
        <v>0</v>
      </c>
      <c r="AC77" s="265"/>
      <c r="AD77" s="188">
        <f t="shared" si="27"/>
        <v>-21683</v>
      </c>
      <c r="AE77" s="188">
        <f t="shared" si="28"/>
        <v>-5182</v>
      </c>
      <c r="AF77" s="188">
        <f t="shared" si="29"/>
        <v>-6823</v>
      </c>
      <c r="AG77" s="188">
        <f t="shared" si="30"/>
        <v>-15607</v>
      </c>
      <c r="AH77" s="188">
        <f t="shared" si="31"/>
        <v>-33688</v>
      </c>
      <c r="AI77" s="188">
        <f t="shared" si="32"/>
        <v>0</v>
      </c>
      <c r="AJ77" s="188">
        <f t="shared" si="33"/>
        <v>53.1</v>
      </c>
      <c r="AK77" s="265"/>
      <c r="AL77" s="254">
        <f t="shared" si="34"/>
        <v>-0.90735696412566902</v>
      </c>
      <c r="AM77" s="254" t="str">
        <f t="shared" si="35"/>
        <v>0</v>
      </c>
      <c r="AN77" s="265"/>
      <c r="AO77" s="188">
        <f>IFERROR(INDEX('تعرفه ها'!A:Z,MATCH(P77&amp;"-"&amp;AO$1,'تعرفه ها'!C:C,0),MATCH(F77,'تعرفه ها'!$2:$2,0),1),"---")</f>
        <v>879</v>
      </c>
      <c r="AP77" s="188">
        <f>IFERROR(INDEX('تعرفه ها'!A:Z,MATCH(P77&amp;"-"&amp;AP$1,'تعرفه ها'!C:C,0),MATCH(F77,'تعرفه ها'!$2:$2,0),1),"---")</f>
        <v>439</v>
      </c>
      <c r="AQ77" s="188">
        <f>IFERROR(INDEX('تعرفه ها'!A:Z,MATCH(P77&amp;"-"&amp;AQ$1,'تعرفه ها'!C:C,0),MATCH(F77,'تعرفه ها'!$2:$2,0),1),"---")</f>
        <v>220</v>
      </c>
      <c r="AR77" s="188">
        <f>IFERROR(INDEX('تعرفه ها'!A:Z,MATCH(P77&amp;"-"&amp;AR$1,'تعرفه ها'!C:C,0),MATCH(F77,'تعرفه ها'!$2:$2,0),1),"---")</f>
        <v>550</v>
      </c>
      <c r="AS77" s="265"/>
      <c r="AT77" s="415">
        <f t="shared" si="36"/>
        <v>-19059357</v>
      </c>
      <c r="AU77" s="415">
        <f t="shared" si="37"/>
        <v>-2274898</v>
      </c>
      <c r="AV77" s="415">
        <f t="shared" si="38"/>
        <v>-1501060</v>
      </c>
      <c r="AW77" s="415">
        <f t="shared" si="39"/>
        <v>-8583850</v>
      </c>
      <c r="AX77" s="415">
        <f t="shared" si="40"/>
        <v>-31419165</v>
      </c>
      <c r="AY77" s="415">
        <f>IFERROR(AH77*INDEX('تعرفه ها'!A:Z,MATCH("عوارض برق به ازاء هر کیلووات",'تعرفه ها'!$C:$C,0),MATCH(F77,'تعرفه ها'!$2:$2,0)),"---")</f>
        <v>-1684400</v>
      </c>
      <c r="AZ77" s="415">
        <f t="shared" si="41"/>
        <v>0</v>
      </c>
      <c r="BA77" s="415">
        <f>IFERROR(ROUND(((AX77+AY77+AZ77)*INDEX('تعرفه ها'!A:Z,MATCH("هزینه نگهداری و تعمیرات شبکه برق",'تعرفه ها'!$C:$C,0),MATCH(F77,'تعرفه ها'!$2:$2,0))/100),0),"---")</f>
        <v>-3310357</v>
      </c>
      <c r="BB77" s="415">
        <f>IFERROR(IF(P77="دیماندی",ROUND(AJ77*INDEX('تعرفه ها'!A:Z,MATCH(BB$1,'تعرفه ها'!$C:$C,0),MATCH(F77,'تعرفه ها'!$2:$2,0))*J77/30,0),0),"---")</f>
        <v>1524618</v>
      </c>
      <c r="BC77" s="415"/>
      <c r="BD77" s="54">
        <f>IFERROR(IF(INDEX('اطلاعات دوره'!A:Z,MATCH(G77,'اطلاعات دوره'!C:C,0),MATCH("برق",'اطلاعات دوره'!$1:$1,0))="دارد",ROUND(AX77*INDEX('تعرفه ها'!A:Z,MATCH("پیک فصلی برق",'تعرفه ها'!$C:$C,0),MATCH(F77,'تعرفه ها'!$2:$2,0))/100,0),0),"---")</f>
        <v>0</v>
      </c>
      <c r="BE77" s="415">
        <f>IFERROR(ROUND(((AX77+AY77+AZ77+BA77+BB77+BC77+BD77)*INDEX('تعرفه ها'!A:Z,MATCH("مالیات برق",'تعرفه ها'!$C:$C,0),MATCH(F77,'تعرفه ها'!$2:$2,0))/100),0),"---")</f>
        <v>0</v>
      </c>
      <c r="BF77" s="415">
        <f t="shared" si="42"/>
        <v>-34889304</v>
      </c>
      <c r="BG77" s="415">
        <f t="shared" si="23"/>
        <v>589</v>
      </c>
      <c r="BH77" s="415">
        <f t="shared" si="43"/>
        <v>-34888715</v>
      </c>
      <c r="BI77" s="54">
        <f t="shared" si="44"/>
        <v>715</v>
      </c>
      <c r="BJ77" s="55">
        <f t="shared" si="45"/>
        <v>-34889430</v>
      </c>
      <c r="BK77" s="262"/>
      <c r="BL77" s="183" t="str">
        <f>IFERROR(IF(INDEX(پرداخت!A:AZ,MATCH(A77&amp;" - "&amp;"برق",پرداخت!$B:$B,0),MATCH(G77,پرداخت!$1:$1,0))="نشده","نشده","شده"),"---")</f>
        <v>شده</v>
      </c>
      <c r="BN77" s="257"/>
      <c r="BO77" s="257"/>
      <c r="BP77" s="257"/>
      <c r="BQ77" s="257"/>
      <c r="BR77" s="257"/>
      <c r="BS77" s="257"/>
      <c r="BT77" s="257"/>
      <c r="BU77" s="257"/>
      <c r="BV77" s="257"/>
      <c r="BW77" s="257"/>
      <c r="BX77" s="257"/>
      <c r="BY77" s="257"/>
      <c r="BZ77" s="257"/>
      <c r="CA77" s="257"/>
      <c r="CB77" s="257"/>
      <c r="CC77" s="257"/>
      <c r="CD77" s="257"/>
      <c r="CE77" s="257"/>
      <c r="CF77" s="257"/>
      <c r="CG77" s="257"/>
      <c r="CH77"/>
      <c r="CI77"/>
      <c r="CJ77"/>
      <c r="CK77"/>
    </row>
    <row r="78" spans="1:89" ht="33.75" hidden="1">
      <c r="A78" s="171" t="s">
        <v>260</v>
      </c>
      <c r="B78" s="47">
        <f>IFERROR(INDEX('اطلاعات انشعابات شرکتها'!A:BB,MATCH(A78,'اطلاعات انشعابات شرکتها'!A:A,0),MATCH(B$1,'اطلاعات انشعابات شرکتها'!$1:$1,0)),0)</f>
        <v>133</v>
      </c>
      <c r="C78" s="48">
        <f>IFERROR(INDEX('اطلاعات انشعابات شرکتها'!A:BB,MATCH(A78,'اطلاعات انشعابات شرکتها'!A:A,0),MATCH(C$1,'اطلاعات انشعابات شرکتها'!$1:$1,0)),0)</f>
        <v>0</v>
      </c>
      <c r="D78" s="45"/>
      <c r="E78" s="171">
        <v>1</v>
      </c>
      <c r="F78" s="170">
        <v>99</v>
      </c>
      <c r="G78" s="188" t="str">
        <f t="shared" si="24"/>
        <v>99/1</v>
      </c>
      <c r="H78" s="188" t="str">
        <f>IFERROR(INDEX('اطلاعات دوره'!A:Z,MATCH(G78,'اطلاعات دوره'!C:C,0),MATCH(H$1,'اطلاعات دوره'!$1:$1,0)),0)</f>
        <v>99/01/01</v>
      </c>
      <c r="I78" s="188" t="str">
        <f>IFERROR(INDEX('اطلاعات دوره'!A:Z,MATCH(G78,'اطلاعات دوره'!C:C,0),MATCH(I$1,'اطلاعات دوره'!$1:$1,0)),0)</f>
        <v>99/01/31</v>
      </c>
      <c r="J78" s="188">
        <f>IFERROR(INDEX('اطلاعات دوره'!A:Z,MATCH(G78,'اطلاعات دوره'!C:C,0),MATCH(J$1,'اطلاعات دوره'!$1:$1,0)),0)</f>
        <v>31</v>
      </c>
      <c r="K78" s="265"/>
      <c r="L78" s="188" t="str">
        <f>IFERROR(INDEX('اطلاعات دوره'!A:Z,MATCH(G78,'اطلاعات دوره'!C:C,0)-1,MATCH("عنوان",'اطلاعات دوره'!$1:$1,0)),"---")</f>
        <v>98/4</v>
      </c>
      <c r="M78" s="188" t="str">
        <f t="shared" si="25"/>
        <v>سوله آقای زیوری-98/4</v>
      </c>
      <c r="N78" s="188" t="str">
        <f t="shared" si="26"/>
        <v>سوله آقای زیوری-99/1</v>
      </c>
      <c r="O78" s="265"/>
      <c r="P78" s="188" t="str">
        <f>IFERROR(INDEX('اطلاعات انشعابات شرکتها'!A:BB,MATCH(A78,'اطلاعات انشعابات شرکتها'!A:A,0),MATCH(P$1,'اطلاعات انشعابات شرکتها'!$1:$1,0)),0)</f>
        <v>غیر دیماندی</v>
      </c>
      <c r="Q78" s="188">
        <f>IFERROR(INDEX('اطلاعات انشعابات شرکتها'!A:BB,MATCH(A78,'اطلاعات انشعابات شرکتها'!A:A,0),MATCH(Q$1,'اطلاعات انشعابات شرکتها'!$1:$1,0)),0)</f>
        <v>19</v>
      </c>
      <c r="R78" s="188" t="str">
        <f>IFERROR(INDEX('اطلاعات انشعابات شرکتها'!A:BB,MATCH(A78,'اطلاعات انشعابات شرکتها'!A:A,0),MATCH(R$1,'اطلاعات انشعابات شرکتها'!$1:$1,0)),0)</f>
        <v>1</v>
      </c>
      <c r="S78" s="265"/>
      <c r="T78" s="188">
        <f>IFERROR(INDEX('قرائت کنتور'!A:AZ,MATCH(A78&amp;"-"&amp;T$1,'قرائت کنتور'!B:B,0),MATCH(G78,'قرائت کنتور'!$1:$1,0)),0)</f>
        <v>0</v>
      </c>
      <c r="U78" s="188">
        <f>IFERROR(INDEX('قرائت کنتور'!A:AZ,MATCH(A78&amp;"-"&amp;U$1,'قرائت کنتور'!B:B,0),MATCH(L78,'قرائت کنتور'!$1:$1,0)),0)</f>
        <v>4338</v>
      </c>
      <c r="V78" s="188">
        <f>IFERROR(INDEX('قرائت کنتور'!A:AZ,MATCH(A78&amp;"-"&amp;U$1,'قرائت کنتور'!B:B,0),MATCH(G78,'قرائت کنتور'!$1:$1,0)),0)</f>
        <v>0</v>
      </c>
      <c r="W78" s="188">
        <f>IFERROR(INDEX('قرائت کنتور'!A:AZ,MATCH(A78&amp;"-"&amp;W$1,'قرائت کنتور'!B:B,0),MATCH(L78,'قرائت کنتور'!$1:$1,0)),0)</f>
        <v>771</v>
      </c>
      <c r="X78" s="188">
        <f>IFERROR(INDEX('قرائت کنتور'!A:AZ,MATCH(A78&amp;"-"&amp;W$1,'قرائت کنتور'!B:B,0),MATCH(G78,'قرائت کنتور'!$1:$1,0)),0)</f>
        <v>0</v>
      </c>
      <c r="Y78" s="188">
        <f>IFERROR(INDEX('قرائت کنتور'!A:AZ,MATCH(A78&amp;"-"&amp;Y$1,'قرائت کنتور'!B:B,0),MATCH(L78,'قرائت کنتور'!$1:$1,0)),0)</f>
        <v>1443</v>
      </c>
      <c r="Z78" s="188">
        <f>IFERROR(INDEX('قرائت کنتور'!A:AZ,MATCH(A78&amp;"-"&amp;Y$1,'قرائت کنتور'!B:B,0),MATCH(G78,'قرائت کنتور'!$1:$1,0)),0)</f>
        <v>0</v>
      </c>
      <c r="AA78" s="188">
        <f>IFERROR(INDEX('قرائت کنتور'!A:AZ,MATCH(A78&amp;"-"&amp;AA$1,'قرائت کنتور'!B:B,0),MATCH(L78,'قرائت کنتور'!$1:$1,0)),0)</f>
        <v>9634</v>
      </c>
      <c r="AB78" s="188">
        <f>IFERROR(INDEX('قرائت کنتور'!A:AZ,MATCH(A78&amp;"-"&amp;AA$1,'قرائت کنتور'!B:B,0),MATCH(G78,'قرائت کنتور'!$1:$1,0)),0)</f>
        <v>0</v>
      </c>
      <c r="AC78" s="265"/>
      <c r="AD78" s="188">
        <f t="shared" si="27"/>
        <v>-4338</v>
      </c>
      <c r="AE78" s="188">
        <f t="shared" si="28"/>
        <v>-771</v>
      </c>
      <c r="AF78" s="188">
        <f t="shared" si="29"/>
        <v>-1443</v>
      </c>
      <c r="AG78" s="188">
        <f t="shared" si="30"/>
        <v>-9634</v>
      </c>
      <c r="AH78" s="188">
        <f t="shared" si="31"/>
        <v>-6552</v>
      </c>
      <c r="AI78" s="188">
        <f t="shared" si="32"/>
        <v>0</v>
      </c>
      <c r="AJ78" s="188" t="str">
        <f t="shared" si="33"/>
        <v>0</v>
      </c>
      <c r="AK78" s="265"/>
      <c r="AL78" s="254">
        <f t="shared" si="34"/>
        <v>-0.56236166888219274</v>
      </c>
      <c r="AM78" s="254" t="str">
        <f t="shared" si="35"/>
        <v>0</v>
      </c>
      <c r="AN78" s="265"/>
      <c r="AO78" s="188">
        <f>IFERROR(INDEX('تعرفه ها'!A:Z,MATCH(P78&amp;"-"&amp;AO$1,'تعرفه ها'!C:C,0),MATCH(F78,'تعرفه ها'!$2:$2,0),1),"---")</f>
        <v>1115</v>
      </c>
      <c r="AP78" s="188">
        <f>IFERROR(INDEX('تعرفه ها'!A:Z,MATCH(P78&amp;"-"&amp;AP$1,'تعرفه ها'!C:C,0),MATCH(F78,'تعرفه ها'!$2:$2,0),1),"---")</f>
        <v>558</v>
      </c>
      <c r="AQ78" s="188">
        <f>IFERROR(INDEX('تعرفه ها'!A:Z,MATCH(P78&amp;"-"&amp;AQ$1,'تعرفه ها'!C:C,0),MATCH(F78,'تعرفه ها'!$2:$2,0),1),"---")</f>
        <v>279</v>
      </c>
      <c r="AR78" s="188">
        <f>IFERROR(INDEX('تعرفه ها'!A:Z,MATCH(P78&amp;"-"&amp;AR$1,'تعرفه ها'!C:C,0),MATCH(F78,'تعرفه ها'!$2:$2,0),1),"---")</f>
        <v>550</v>
      </c>
      <c r="AS78" s="265"/>
      <c r="AT78" s="415">
        <f t="shared" si="36"/>
        <v>-4836870</v>
      </c>
      <c r="AU78" s="415">
        <f t="shared" si="37"/>
        <v>-430218</v>
      </c>
      <c r="AV78" s="415">
        <f t="shared" si="38"/>
        <v>-402597</v>
      </c>
      <c r="AW78" s="415">
        <f t="shared" si="39"/>
        <v>-5298700</v>
      </c>
      <c r="AX78" s="415">
        <f t="shared" si="40"/>
        <v>-10968385</v>
      </c>
      <c r="AY78" s="415">
        <f>IFERROR(AH78*INDEX('تعرفه ها'!A:Z,MATCH("عوارض برق به ازاء هر کیلووات",'تعرفه ها'!$C:$C,0),MATCH(F78,'تعرفه ها'!$2:$2,0)),"---")</f>
        <v>-327600</v>
      </c>
      <c r="AZ78" s="415">
        <f t="shared" si="41"/>
        <v>0</v>
      </c>
      <c r="BA78" s="415">
        <f>IFERROR(ROUND(((AX78+AY78+AZ78)*INDEX('تعرفه ها'!A:Z,MATCH("هزینه نگهداری و تعمیرات شبکه برق",'تعرفه ها'!$C:$C,0),MATCH(F78,'تعرفه ها'!$2:$2,0))/100),0),"---")</f>
        <v>-1129599</v>
      </c>
      <c r="BB78" s="415">
        <f>IFERROR(IF(P78="دیماندی",ROUND(AJ78*INDEX('تعرفه ها'!A:Z,MATCH(BB$1,'تعرفه ها'!$C:$C,0),MATCH(F78,'تعرفه ها'!$2:$2,0))*J78/30,0),0),"---")</f>
        <v>0</v>
      </c>
      <c r="BC78" s="415"/>
      <c r="BD78" s="54">
        <f>IFERROR(IF(INDEX('اطلاعات دوره'!A:Z,MATCH(G78,'اطلاعات دوره'!C:C,0),MATCH("برق",'اطلاعات دوره'!$1:$1,0))="دارد",ROUND(AX78*INDEX('تعرفه ها'!A:Z,MATCH("پیک فصلی برق",'تعرفه ها'!$C:$C,0),MATCH(F78,'تعرفه ها'!$2:$2,0))/100,0),0),"---")</f>
        <v>0</v>
      </c>
      <c r="BE78" s="415">
        <f>IFERROR(ROUND(((AX78+AY78+AZ78+BA78+BB78+BC78+BD78)*INDEX('تعرفه ها'!A:Z,MATCH("مالیات برق",'تعرفه ها'!$C:$C,0),MATCH(F78,'تعرفه ها'!$2:$2,0))/100),0),"---")</f>
        <v>0</v>
      </c>
      <c r="BF78" s="415">
        <f t="shared" si="42"/>
        <v>-12425584</v>
      </c>
      <c r="BG78" s="415">
        <f t="shared" si="23"/>
        <v>15363290</v>
      </c>
      <c r="BH78" s="415">
        <f t="shared" si="43"/>
        <v>2937706</v>
      </c>
      <c r="BI78" s="54">
        <f t="shared" si="44"/>
        <v>706</v>
      </c>
      <c r="BJ78" s="55">
        <f t="shared" si="45"/>
        <v>2937000</v>
      </c>
      <c r="BK78" s="262"/>
      <c r="BL78" s="183" t="str">
        <f>IFERROR(IF(INDEX(پرداخت!A:AZ,MATCH(A78&amp;" - "&amp;"برق",پرداخت!$B:$B,0),MATCH(G78,پرداخت!$1:$1,0))="نشده","نشده","شده"),"---")</f>
        <v>نشده</v>
      </c>
      <c r="BN78" s="257"/>
      <c r="BO78" s="257"/>
      <c r="BP78" s="257"/>
      <c r="BQ78" s="257"/>
      <c r="BR78" s="257"/>
      <c r="BS78" s="257"/>
      <c r="BT78" s="257"/>
      <c r="BU78" s="257"/>
      <c r="BV78" s="257"/>
      <c r="BW78" s="257"/>
      <c r="BX78" s="257"/>
      <c r="BY78" s="257"/>
      <c r="BZ78" s="257"/>
      <c r="CA78" s="257"/>
      <c r="CB78" s="257"/>
      <c r="CC78" s="257"/>
      <c r="CD78" s="257"/>
      <c r="CE78" s="257"/>
      <c r="CF78" s="257"/>
      <c r="CG78" s="257"/>
      <c r="CH78"/>
      <c r="CI78"/>
      <c r="CJ78"/>
      <c r="CK78"/>
    </row>
    <row r="79" spans="1:89" ht="33.75" hidden="1">
      <c r="A79" s="171" t="s">
        <v>261</v>
      </c>
      <c r="B79" s="47">
        <f>IFERROR(INDEX('اطلاعات انشعابات شرکتها'!A:BB,MATCH(A79,'اطلاعات انشعابات شرکتها'!A:A,0),MATCH(B$1,'اطلاعات انشعابات شرکتها'!$1:$1,0)),0)</f>
        <v>134</v>
      </c>
      <c r="C79" s="48">
        <f>IFERROR(INDEX('اطلاعات انشعابات شرکتها'!A:BB,MATCH(A79,'اطلاعات انشعابات شرکتها'!A:A,0),MATCH(C$1,'اطلاعات انشعابات شرکتها'!$1:$1,0)),0)</f>
        <v>0</v>
      </c>
      <c r="D79" s="45"/>
      <c r="E79" s="171">
        <v>1</v>
      </c>
      <c r="F79" s="170">
        <v>99</v>
      </c>
      <c r="G79" s="188" t="str">
        <f t="shared" si="24"/>
        <v>99/1</v>
      </c>
      <c r="H79" s="188" t="str">
        <f>IFERROR(INDEX('اطلاعات دوره'!A:Z,MATCH(G79,'اطلاعات دوره'!C:C,0),MATCH(H$1,'اطلاعات دوره'!$1:$1,0)),0)</f>
        <v>99/01/01</v>
      </c>
      <c r="I79" s="188" t="str">
        <f>IFERROR(INDEX('اطلاعات دوره'!A:Z,MATCH(G79,'اطلاعات دوره'!C:C,0),MATCH(I$1,'اطلاعات دوره'!$1:$1,0)),0)</f>
        <v>99/01/31</v>
      </c>
      <c r="J79" s="188">
        <f>IFERROR(INDEX('اطلاعات دوره'!A:Z,MATCH(G79,'اطلاعات دوره'!C:C,0),MATCH(J$1,'اطلاعات دوره'!$1:$1,0)),0)</f>
        <v>31</v>
      </c>
      <c r="K79" s="265"/>
      <c r="L79" s="188" t="str">
        <f>IFERROR(INDEX('اطلاعات دوره'!A:Z,MATCH(G79,'اطلاعات دوره'!C:C,0)-1,MATCH("عنوان",'اطلاعات دوره'!$1:$1,0)),"---")</f>
        <v>98/4</v>
      </c>
      <c r="M79" s="188" t="str">
        <f t="shared" si="25"/>
        <v>شرق آزما-98/4</v>
      </c>
      <c r="N79" s="188" t="str">
        <f t="shared" si="26"/>
        <v>شرق آزما-99/1</v>
      </c>
      <c r="O79" s="265"/>
      <c r="P79" s="188" t="str">
        <f>IFERROR(INDEX('اطلاعات انشعابات شرکتها'!A:BB,MATCH(A79,'اطلاعات انشعابات شرکتها'!A:A,0),MATCH(P$1,'اطلاعات انشعابات شرکتها'!$1:$1,0)),0)</f>
        <v>غیر دیماندی</v>
      </c>
      <c r="Q79" s="188">
        <f>IFERROR(INDEX('اطلاعات انشعابات شرکتها'!A:BB,MATCH(A79,'اطلاعات انشعابات شرکتها'!A:A,0),MATCH(Q$1,'اطلاعات انشعابات شرکتها'!$1:$1,0)),0)</f>
        <v>19</v>
      </c>
      <c r="R79" s="188" t="str">
        <f>IFERROR(INDEX('اطلاعات انشعابات شرکتها'!A:BB,MATCH(A79,'اطلاعات انشعابات شرکتها'!A:A,0),MATCH(R$1,'اطلاعات انشعابات شرکتها'!$1:$1,0)),0)</f>
        <v>1</v>
      </c>
      <c r="S79" s="265"/>
      <c r="T79" s="188">
        <f>IFERROR(INDEX('قرائت کنتور'!A:AZ,MATCH(A79&amp;"-"&amp;T$1,'قرائت کنتور'!B:B,0),MATCH(G79,'قرائت کنتور'!$1:$1,0)),0)</f>
        <v>0</v>
      </c>
      <c r="U79" s="188">
        <f>IFERROR(INDEX('قرائت کنتور'!A:AZ,MATCH(A79&amp;"-"&amp;U$1,'قرائت کنتور'!B:B,0),MATCH(L79,'قرائت کنتور'!$1:$1,0)),0)</f>
        <v>3600</v>
      </c>
      <c r="V79" s="188">
        <f>IFERROR(INDEX('قرائت کنتور'!A:AZ,MATCH(A79&amp;"-"&amp;U$1,'قرائت کنتور'!B:B,0),MATCH(G79,'قرائت کنتور'!$1:$1,0)),0)</f>
        <v>0</v>
      </c>
      <c r="W79" s="188">
        <f>IFERROR(INDEX('قرائت کنتور'!A:AZ,MATCH(A79&amp;"-"&amp;W$1,'قرائت کنتور'!B:B,0),MATCH(L79,'قرائت کنتور'!$1:$1,0)),0)</f>
        <v>17811</v>
      </c>
      <c r="X79" s="188">
        <f>IFERROR(INDEX('قرائت کنتور'!A:AZ,MATCH(A79&amp;"-"&amp;W$1,'قرائت کنتور'!B:B,0),MATCH(G79,'قرائت کنتور'!$1:$1,0)),0)</f>
        <v>0</v>
      </c>
      <c r="Y79" s="188">
        <f>IFERROR(INDEX('قرائت کنتور'!A:AZ,MATCH(A79&amp;"-"&amp;Y$1,'قرائت کنتور'!B:B,0),MATCH(L79,'قرائت کنتور'!$1:$1,0)),0)</f>
        <v>3206</v>
      </c>
      <c r="Z79" s="188">
        <f>IFERROR(INDEX('قرائت کنتور'!A:AZ,MATCH(A79&amp;"-"&amp;Y$1,'قرائت کنتور'!B:B,0),MATCH(G79,'قرائت کنتور'!$1:$1,0)),0)</f>
        <v>0</v>
      </c>
      <c r="AA79" s="188">
        <f>IFERROR(INDEX('قرائت کنتور'!A:AZ,MATCH(A79&amp;"-"&amp;AA$1,'قرائت کنتور'!B:B,0),MATCH(L79,'قرائت کنتور'!$1:$1,0)),0)</f>
        <v>7804</v>
      </c>
      <c r="AB79" s="188">
        <f>IFERROR(INDEX('قرائت کنتور'!A:AZ,MATCH(A79&amp;"-"&amp;AA$1,'قرائت کنتور'!B:B,0),MATCH(G79,'قرائت کنتور'!$1:$1,0)),0)</f>
        <v>0</v>
      </c>
      <c r="AC79" s="265"/>
      <c r="AD79" s="188">
        <f t="shared" si="27"/>
        <v>-3600</v>
      </c>
      <c r="AE79" s="188">
        <f t="shared" si="28"/>
        <v>-17811</v>
      </c>
      <c r="AF79" s="188">
        <f t="shared" si="29"/>
        <v>-3206</v>
      </c>
      <c r="AG79" s="188">
        <f t="shared" si="30"/>
        <v>-7804</v>
      </c>
      <c r="AH79" s="188">
        <f t="shared" si="31"/>
        <v>-24617</v>
      </c>
      <c r="AI79" s="188">
        <f t="shared" si="32"/>
        <v>0</v>
      </c>
      <c r="AJ79" s="188" t="str">
        <f t="shared" si="33"/>
        <v>0</v>
      </c>
      <c r="AK79" s="265"/>
      <c r="AL79" s="254">
        <f t="shared" si="34"/>
        <v>-0.95324614660899432</v>
      </c>
      <c r="AM79" s="254" t="str">
        <f t="shared" si="35"/>
        <v>0</v>
      </c>
      <c r="AN79" s="265"/>
      <c r="AO79" s="188">
        <f>IFERROR(INDEX('تعرفه ها'!A:Z,MATCH(P79&amp;"-"&amp;AO$1,'تعرفه ها'!C:C,0),MATCH(F79,'تعرفه ها'!$2:$2,0),1),"---")</f>
        <v>1115</v>
      </c>
      <c r="AP79" s="188">
        <f>IFERROR(INDEX('تعرفه ها'!A:Z,MATCH(P79&amp;"-"&amp;AP$1,'تعرفه ها'!C:C,0),MATCH(F79,'تعرفه ها'!$2:$2,0),1),"---")</f>
        <v>558</v>
      </c>
      <c r="AQ79" s="188">
        <f>IFERROR(INDEX('تعرفه ها'!A:Z,MATCH(P79&amp;"-"&amp;AQ$1,'تعرفه ها'!C:C,0),MATCH(F79,'تعرفه ها'!$2:$2,0),1),"---")</f>
        <v>279</v>
      </c>
      <c r="AR79" s="188">
        <f>IFERROR(INDEX('تعرفه ها'!A:Z,MATCH(P79&amp;"-"&amp;AR$1,'تعرفه ها'!C:C,0),MATCH(F79,'تعرفه ها'!$2:$2,0),1),"---")</f>
        <v>550</v>
      </c>
      <c r="AS79" s="265"/>
      <c r="AT79" s="415">
        <f t="shared" si="36"/>
        <v>-4014000</v>
      </c>
      <c r="AU79" s="415">
        <f t="shared" si="37"/>
        <v>-9938538</v>
      </c>
      <c r="AV79" s="415">
        <f t="shared" si="38"/>
        <v>-894474</v>
      </c>
      <c r="AW79" s="415">
        <f t="shared" si="39"/>
        <v>-4292200</v>
      </c>
      <c r="AX79" s="415">
        <f t="shared" si="40"/>
        <v>-19139212</v>
      </c>
      <c r="AY79" s="415">
        <f>IFERROR(AH79*INDEX('تعرفه ها'!A:Z,MATCH("عوارض برق به ازاء هر کیلووات",'تعرفه ها'!$C:$C,0),MATCH(F79,'تعرفه ها'!$2:$2,0)),"---")</f>
        <v>-1230850</v>
      </c>
      <c r="AZ79" s="415">
        <f t="shared" si="41"/>
        <v>0</v>
      </c>
      <c r="BA79" s="415">
        <f>IFERROR(ROUND(((AX79+AY79+AZ79)*INDEX('تعرفه ها'!A:Z,MATCH("هزینه نگهداری و تعمیرات شبکه برق",'تعرفه ها'!$C:$C,0),MATCH(F79,'تعرفه ها'!$2:$2,0))/100),0),"---")</f>
        <v>-2037006</v>
      </c>
      <c r="BB79" s="415">
        <f>IFERROR(IF(P79="دیماندی",ROUND(AJ79*INDEX('تعرفه ها'!A:Z,MATCH(BB$1,'تعرفه ها'!$C:$C,0),MATCH(F79,'تعرفه ها'!$2:$2,0))*J79/30,0),0),"---")</f>
        <v>0</v>
      </c>
      <c r="BC79" s="415"/>
      <c r="BD79" s="54">
        <f>IFERROR(IF(INDEX('اطلاعات دوره'!A:Z,MATCH(G79,'اطلاعات دوره'!C:C,0),MATCH("برق",'اطلاعات دوره'!$1:$1,0))="دارد",ROUND(AX79*INDEX('تعرفه ها'!A:Z,MATCH("پیک فصلی برق",'تعرفه ها'!$C:$C,0),MATCH(F79,'تعرفه ها'!$2:$2,0))/100,0),0),"---")</f>
        <v>0</v>
      </c>
      <c r="BE79" s="415">
        <f>IFERROR(ROUND(((AX79+AY79+AZ79+BA79+BB79+BC79+BD79)*INDEX('تعرفه ها'!A:Z,MATCH("مالیات برق",'تعرفه ها'!$C:$C,0),MATCH(F79,'تعرفه ها'!$2:$2,0))/100),0),"---")</f>
        <v>0</v>
      </c>
      <c r="BF79" s="415">
        <f t="shared" si="42"/>
        <v>-22407068</v>
      </c>
      <c r="BG79" s="415">
        <f t="shared" si="23"/>
        <v>3867428</v>
      </c>
      <c r="BH79" s="415">
        <f t="shared" si="43"/>
        <v>-18539640</v>
      </c>
      <c r="BI79" s="54">
        <f t="shared" si="44"/>
        <v>640</v>
      </c>
      <c r="BJ79" s="55">
        <f t="shared" si="45"/>
        <v>-18540280</v>
      </c>
      <c r="BK79" s="262"/>
      <c r="BL79" s="183" t="str">
        <f>IFERROR(IF(INDEX(پرداخت!A:AZ,MATCH(A79&amp;" - "&amp;"برق",پرداخت!$B:$B,0),MATCH(G79,پرداخت!$1:$1,0))="نشده","نشده","شده"),"---")</f>
        <v>نشده</v>
      </c>
      <c r="BN79" s="257"/>
      <c r="BO79" s="257"/>
      <c r="BP79" s="257"/>
      <c r="BQ79" s="257"/>
      <c r="BR79" s="257"/>
      <c r="BS79" s="257"/>
      <c r="BT79" s="257"/>
      <c r="BU79" s="257"/>
      <c r="BV79" s="257"/>
      <c r="BW79" s="257"/>
      <c r="BX79" s="257"/>
      <c r="BY79" s="257"/>
      <c r="BZ79" s="257"/>
      <c r="CA79" s="257"/>
      <c r="CB79" s="257"/>
      <c r="CC79" s="257"/>
      <c r="CD79" s="257"/>
      <c r="CE79" s="257"/>
      <c r="CF79" s="257"/>
      <c r="CG79" s="257"/>
      <c r="CH79"/>
      <c r="CI79"/>
      <c r="CJ79"/>
      <c r="CK79"/>
    </row>
    <row r="80" spans="1:89" ht="33.75" hidden="1">
      <c r="A80" s="171" t="s">
        <v>262</v>
      </c>
      <c r="B80" s="47">
        <f>IFERROR(INDEX('اطلاعات انشعابات شرکتها'!A:BB,MATCH(A80,'اطلاعات انشعابات شرکتها'!A:A,0),MATCH(B$1,'اطلاعات انشعابات شرکتها'!$1:$1,0)),0)</f>
        <v>135</v>
      </c>
      <c r="C80" s="48">
        <f>IFERROR(INDEX('اطلاعات انشعابات شرکتها'!A:BB,MATCH(A80,'اطلاعات انشعابات شرکتها'!A:A,0),MATCH(C$1,'اطلاعات انشعابات شرکتها'!$1:$1,0)),0)</f>
        <v>0</v>
      </c>
      <c r="D80" s="45"/>
      <c r="E80" s="171">
        <v>1</v>
      </c>
      <c r="F80" s="170">
        <v>99</v>
      </c>
      <c r="G80" s="188" t="str">
        <f t="shared" si="24"/>
        <v>99/1</v>
      </c>
      <c r="H80" s="188" t="str">
        <f>IFERROR(INDEX('اطلاعات دوره'!A:Z,MATCH(G80,'اطلاعات دوره'!C:C,0),MATCH(H$1,'اطلاعات دوره'!$1:$1,0)),0)</f>
        <v>99/01/01</v>
      </c>
      <c r="I80" s="188" t="str">
        <f>IFERROR(INDEX('اطلاعات دوره'!A:Z,MATCH(G80,'اطلاعات دوره'!C:C,0),MATCH(I$1,'اطلاعات دوره'!$1:$1,0)),0)</f>
        <v>99/01/31</v>
      </c>
      <c r="J80" s="188">
        <f>IFERROR(INDEX('اطلاعات دوره'!A:Z,MATCH(G80,'اطلاعات دوره'!C:C,0),MATCH(J$1,'اطلاعات دوره'!$1:$1,0)),0)</f>
        <v>31</v>
      </c>
      <c r="K80" s="265"/>
      <c r="L80" s="188" t="str">
        <f>IFERROR(INDEX('اطلاعات دوره'!A:Z,MATCH(G80,'اطلاعات دوره'!C:C,0)-1,MATCH("عنوان",'اطلاعات دوره'!$1:$1,0)),"---")</f>
        <v>98/4</v>
      </c>
      <c r="M80" s="188" t="str">
        <f t="shared" si="25"/>
        <v>شهاب کیا آرمان-98/4</v>
      </c>
      <c r="N80" s="188" t="str">
        <f t="shared" si="26"/>
        <v>شهاب کیا آرمان-99/1</v>
      </c>
      <c r="O80" s="265"/>
      <c r="P80" s="188" t="str">
        <f>IFERROR(INDEX('اطلاعات انشعابات شرکتها'!A:BB,MATCH(A80,'اطلاعات انشعابات شرکتها'!A:A,0),MATCH(P$1,'اطلاعات انشعابات شرکتها'!$1:$1,0)),0)</f>
        <v>دیماندی</v>
      </c>
      <c r="Q80" s="188">
        <f>IFERROR(INDEX('اطلاعات انشعابات شرکتها'!A:BB,MATCH(A80,'اطلاعات انشعابات شرکتها'!A:A,0),MATCH(Q$1,'اطلاعات انشعابات شرکتها'!$1:$1,0)),0)</f>
        <v>30</v>
      </c>
      <c r="R80" s="188" t="str">
        <f>IFERROR(INDEX('اطلاعات انشعابات شرکتها'!A:BB,MATCH(A80,'اطلاعات انشعابات شرکتها'!A:A,0),MATCH(R$1,'اطلاعات انشعابات شرکتها'!$1:$1,0)),0)</f>
        <v>1</v>
      </c>
      <c r="S80" s="265"/>
      <c r="T80" s="188">
        <f>IFERROR(INDEX('قرائت کنتور'!A:AZ,MATCH(A80&amp;"-"&amp;T$1,'قرائت کنتور'!B:B,0),MATCH(G80,'قرائت کنتور'!$1:$1,0)),0)</f>
        <v>0</v>
      </c>
      <c r="U80" s="188">
        <f>IFERROR(INDEX('قرائت کنتور'!A:AZ,MATCH(A80&amp;"-"&amp;U$1,'قرائت کنتور'!B:B,0),MATCH(L80,'قرائت کنتور'!$1:$1,0)),0)</f>
        <v>56685</v>
      </c>
      <c r="V80" s="188">
        <f>IFERROR(INDEX('قرائت کنتور'!A:AZ,MATCH(A80&amp;"-"&amp;U$1,'قرائت کنتور'!B:B,0),MATCH(G80,'قرائت کنتور'!$1:$1,0)),0)</f>
        <v>0</v>
      </c>
      <c r="W80" s="188">
        <f>IFERROR(INDEX('قرائت کنتور'!A:AZ,MATCH(A80&amp;"-"&amp;W$1,'قرائت کنتور'!B:B,0),MATCH(L80,'قرائت کنتور'!$1:$1,0)),0)</f>
        <v>12231</v>
      </c>
      <c r="X80" s="188">
        <f>IFERROR(INDEX('قرائت کنتور'!A:AZ,MATCH(A80&amp;"-"&amp;W$1,'قرائت کنتور'!B:B,0),MATCH(G80,'قرائت کنتور'!$1:$1,0)),0)</f>
        <v>0</v>
      </c>
      <c r="Y80" s="188">
        <f>IFERROR(INDEX('قرائت کنتور'!A:AZ,MATCH(A80&amp;"-"&amp;Y$1,'قرائت کنتور'!B:B,0),MATCH(L80,'قرائت کنتور'!$1:$1,0)),0)</f>
        <v>21282</v>
      </c>
      <c r="Z80" s="188">
        <f>IFERROR(INDEX('قرائت کنتور'!A:AZ,MATCH(A80&amp;"-"&amp;Y$1,'قرائت کنتور'!B:B,0),MATCH(G80,'قرائت کنتور'!$1:$1,0)),0)</f>
        <v>0</v>
      </c>
      <c r="AA80" s="188">
        <f>IFERROR(INDEX('قرائت کنتور'!A:AZ,MATCH(A80&amp;"-"&amp;AA$1,'قرائت کنتور'!B:B,0),MATCH(L80,'قرائت کنتور'!$1:$1,0)),0)</f>
        <v>52977</v>
      </c>
      <c r="AB80" s="188">
        <f>IFERROR(INDEX('قرائت کنتور'!A:AZ,MATCH(A80&amp;"-"&amp;AA$1,'قرائت کنتور'!B:B,0),MATCH(G80,'قرائت کنتور'!$1:$1,0)),0)</f>
        <v>0</v>
      </c>
      <c r="AC80" s="265"/>
      <c r="AD80" s="188">
        <f t="shared" si="27"/>
        <v>-56685</v>
      </c>
      <c r="AE80" s="188">
        <f t="shared" si="28"/>
        <v>-12231</v>
      </c>
      <c r="AF80" s="188">
        <f t="shared" si="29"/>
        <v>-21282</v>
      </c>
      <c r="AG80" s="188">
        <f t="shared" si="30"/>
        <v>-52977</v>
      </c>
      <c r="AH80" s="188">
        <f t="shared" si="31"/>
        <v>-90198</v>
      </c>
      <c r="AI80" s="188">
        <f t="shared" si="32"/>
        <v>0</v>
      </c>
      <c r="AJ80" s="188">
        <f t="shared" si="33"/>
        <v>27</v>
      </c>
      <c r="AK80" s="265"/>
      <c r="AL80" s="254">
        <f t="shared" si="34"/>
        <v>-0.86227095098284812</v>
      </c>
      <c r="AM80" s="254" t="str">
        <f t="shared" si="35"/>
        <v>0</v>
      </c>
      <c r="AN80" s="265"/>
      <c r="AO80" s="188">
        <f>IFERROR(INDEX('تعرفه ها'!A:Z,MATCH(P80&amp;"-"&amp;AO$1,'تعرفه ها'!C:C,0),MATCH(F80,'تعرفه ها'!$2:$2,0),1),"---")</f>
        <v>879</v>
      </c>
      <c r="AP80" s="188">
        <f>IFERROR(INDEX('تعرفه ها'!A:Z,MATCH(P80&amp;"-"&amp;AP$1,'تعرفه ها'!C:C,0),MATCH(F80,'تعرفه ها'!$2:$2,0),1),"---")</f>
        <v>439</v>
      </c>
      <c r="AQ80" s="188">
        <f>IFERROR(INDEX('تعرفه ها'!A:Z,MATCH(P80&amp;"-"&amp;AQ$1,'تعرفه ها'!C:C,0),MATCH(F80,'تعرفه ها'!$2:$2,0),1),"---")</f>
        <v>220</v>
      </c>
      <c r="AR80" s="188">
        <f>IFERROR(INDEX('تعرفه ها'!A:Z,MATCH(P80&amp;"-"&amp;AR$1,'تعرفه ها'!C:C,0),MATCH(F80,'تعرفه ها'!$2:$2,0),1),"---")</f>
        <v>550</v>
      </c>
      <c r="AS80" s="265"/>
      <c r="AT80" s="415">
        <f t="shared" si="36"/>
        <v>-49826115</v>
      </c>
      <c r="AU80" s="415">
        <f t="shared" si="37"/>
        <v>-5369409</v>
      </c>
      <c r="AV80" s="415">
        <f t="shared" si="38"/>
        <v>-4682040</v>
      </c>
      <c r="AW80" s="415">
        <f t="shared" si="39"/>
        <v>-29137350</v>
      </c>
      <c r="AX80" s="415">
        <f t="shared" si="40"/>
        <v>-89014914</v>
      </c>
      <c r="AY80" s="415">
        <f>IFERROR(AH80*INDEX('تعرفه ها'!A:Z,MATCH("عوارض برق به ازاء هر کیلووات",'تعرفه ها'!$C:$C,0),MATCH(F80,'تعرفه ها'!$2:$2,0)),"---")</f>
        <v>-4509900</v>
      </c>
      <c r="AZ80" s="415">
        <f t="shared" si="41"/>
        <v>0</v>
      </c>
      <c r="BA80" s="415">
        <f>IFERROR(ROUND(((AX80+AY80+AZ80)*INDEX('تعرفه ها'!A:Z,MATCH("هزینه نگهداری و تعمیرات شبکه برق",'تعرفه ها'!$C:$C,0),MATCH(F80,'تعرفه ها'!$2:$2,0))/100),0),"---")</f>
        <v>-9352481</v>
      </c>
      <c r="BB80" s="415">
        <f>IFERROR(IF(P80="دیماندی",ROUND(AJ80*INDEX('تعرفه ها'!A:Z,MATCH(BB$1,'تعرفه ها'!$C:$C,0),MATCH(F80,'تعرفه ها'!$2:$2,0))*J80/30,0),0),"---")</f>
        <v>775229</v>
      </c>
      <c r="BC80" s="415"/>
      <c r="BD80" s="54">
        <f>IFERROR(IF(INDEX('اطلاعات دوره'!A:Z,MATCH(G80,'اطلاعات دوره'!C:C,0),MATCH("برق",'اطلاعات دوره'!$1:$1,0))="دارد",ROUND(AX80*INDEX('تعرفه ها'!A:Z,MATCH("پیک فصلی برق",'تعرفه ها'!$C:$C,0),MATCH(F80,'تعرفه ها'!$2:$2,0))/100,0),0),"---")</f>
        <v>0</v>
      </c>
      <c r="BE80" s="415">
        <f>IFERROR(ROUND(((AX80+AY80+AZ80+BA80+BB80+BC80+BD80)*INDEX('تعرفه ها'!A:Z,MATCH("مالیات برق",'تعرفه ها'!$C:$C,0),MATCH(F80,'تعرفه ها'!$2:$2,0))/100),0),"---")</f>
        <v>0</v>
      </c>
      <c r="BF80" s="415">
        <f t="shared" si="42"/>
        <v>-102102066</v>
      </c>
      <c r="BG80" s="415">
        <f t="shared" si="23"/>
        <v>3967979</v>
      </c>
      <c r="BH80" s="415">
        <f t="shared" si="43"/>
        <v>-98134087</v>
      </c>
      <c r="BI80" s="54">
        <f t="shared" si="44"/>
        <v>87</v>
      </c>
      <c r="BJ80" s="55">
        <f t="shared" si="45"/>
        <v>-98134174</v>
      </c>
      <c r="BK80" s="262"/>
      <c r="BL80" s="183" t="str">
        <f>IFERROR(IF(INDEX(پرداخت!A:AZ,MATCH(A80&amp;" - "&amp;"برق",پرداخت!$B:$B,0),MATCH(G80,پرداخت!$1:$1,0))="نشده","نشده","شده"),"---")</f>
        <v>نشده</v>
      </c>
      <c r="BN80" s="257"/>
      <c r="BO80" s="257"/>
      <c r="BP80" s="257"/>
      <c r="BQ80" s="257"/>
      <c r="BR80" s="257"/>
      <c r="BS80" s="257"/>
      <c r="BT80" s="257"/>
      <c r="BU80" s="257"/>
      <c r="BV80" s="257"/>
      <c r="BW80" s="257"/>
      <c r="BX80" s="257"/>
      <c r="BY80" s="257"/>
      <c r="BZ80" s="257"/>
      <c r="CA80" s="257"/>
      <c r="CB80" s="257"/>
      <c r="CC80" s="257"/>
      <c r="CD80" s="257"/>
      <c r="CE80" s="257"/>
      <c r="CF80" s="257"/>
      <c r="CG80" s="257"/>
      <c r="CH80"/>
      <c r="CI80"/>
      <c r="CJ80"/>
      <c r="CK80"/>
    </row>
    <row r="81" spans="1:89" ht="33.75" hidden="1">
      <c r="A81" s="171" t="s">
        <v>264</v>
      </c>
      <c r="B81" s="47">
        <f>IFERROR(INDEX('اطلاعات انشعابات شرکتها'!A:BB,MATCH(A81,'اطلاعات انشعابات شرکتها'!A:A,0),MATCH(B$1,'اطلاعات انشعابات شرکتها'!$1:$1,0)),0)</f>
        <v>137</v>
      </c>
      <c r="C81" s="48">
        <f>IFERROR(INDEX('اطلاعات انشعابات شرکتها'!A:BB,MATCH(A81,'اطلاعات انشعابات شرکتها'!A:A,0),MATCH(C$1,'اطلاعات انشعابات شرکتها'!$1:$1,0)),0)</f>
        <v>0</v>
      </c>
      <c r="D81" s="45"/>
      <c r="E81" s="171">
        <v>1</v>
      </c>
      <c r="F81" s="170">
        <v>99</v>
      </c>
      <c r="G81" s="188" t="str">
        <f t="shared" si="24"/>
        <v>99/1</v>
      </c>
      <c r="H81" s="188" t="str">
        <f>IFERROR(INDEX('اطلاعات دوره'!A:Z,MATCH(G81,'اطلاعات دوره'!C:C,0),MATCH(H$1,'اطلاعات دوره'!$1:$1,0)),0)</f>
        <v>99/01/01</v>
      </c>
      <c r="I81" s="188" t="str">
        <f>IFERROR(INDEX('اطلاعات دوره'!A:Z,MATCH(G81,'اطلاعات دوره'!C:C,0),MATCH(I$1,'اطلاعات دوره'!$1:$1,0)),0)</f>
        <v>99/01/31</v>
      </c>
      <c r="J81" s="188">
        <f>IFERROR(INDEX('اطلاعات دوره'!A:Z,MATCH(G81,'اطلاعات دوره'!C:C,0),MATCH(J$1,'اطلاعات دوره'!$1:$1,0)),0)</f>
        <v>31</v>
      </c>
      <c r="K81" s="265"/>
      <c r="L81" s="188" t="str">
        <f>IFERROR(INDEX('اطلاعات دوره'!A:Z,MATCH(G81,'اطلاعات دوره'!C:C,0)-1,MATCH("عنوان",'اطلاعات دوره'!$1:$1,0)),"---")</f>
        <v>98/4</v>
      </c>
      <c r="M81" s="188" t="str">
        <f t="shared" si="25"/>
        <v>طاها قالب-98/4</v>
      </c>
      <c r="N81" s="188" t="str">
        <f t="shared" si="26"/>
        <v>طاها قالب-99/1</v>
      </c>
      <c r="O81" s="265"/>
      <c r="P81" s="188" t="str">
        <f>IFERROR(INDEX('اطلاعات انشعابات شرکتها'!A:BB,MATCH(A81,'اطلاعات انشعابات شرکتها'!A:A,0),MATCH(P$1,'اطلاعات انشعابات شرکتها'!$1:$1,0)),0)</f>
        <v>دیماندی</v>
      </c>
      <c r="Q81" s="188">
        <f>IFERROR(INDEX('اطلاعات انشعابات شرکتها'!A:BB,MATCH(A81,'اطلاعات انشعابات شرکتها'!A:A,0),MATCH(Q$1,'اطلاعات انشعابات شرکتها'!$1:$1,0)),0)</f>
        <v>170</v>
      </c>
      <c r="R81" s="188" t="str">
        <f>IFERROR(INDEX('اطلاعات انشعابات شرکتها'!A:BB,MATCH(A81,'اطلاعات انشعابات شرکتها'!A:A,0),MATCH(R$1,'اطلاعات انشعابات شرکتها'!$1:$1,0)),0)</f>
        <v>80</v>
      </c>
      <c r="S81" s="265"/>
      <c r="T81" s="188">
        <f>IFERROR(INDEX('قرائت کنتور'!A:AZ,MATCH(A81&amp;"-"&amp;T$1,'قرائت کنتور'!B:B,0),MATCH(G81,'قرائت کنتور'!$1:$1,0)),0)</f>
        <v>0</v>
      </c>
      <c r="U81" s="188">
        <f>IFERROR(INDEX('قرائت کنتور'!A:AZ,MATCH(A81&amp;"-"&amp;U$1,'قرائت کنتور'!B:B,0),MATCH(L81,'قرائت کنتور'!$1:$1,0)),0)</f>
        <v>481</v>
      </c>
      <c r="V81" s="188">
        <f>IFERROR(INDEX('قرائت کنتور'!A:AZ,MATCH(A81&amp;"-"&amp;U$1,'قرائت کنتور'!B:B,0),MATCH(G81,'قرائت کنتور'!$1:$1,0)),0)</f>
        <v>0</v>
      </c>
      <c r="W81" s="188">
        <f>IFERROR(INDEX('قرائت کنتور'!A:AZ,MATCH(A81&amp;"-"&amp;W$1,'قرائت کنتور'!B:B,0),MATCH(L81,'قرائت کنتور'!$1:$1,0)),0)</f>
        <v>141</v>
      </c>
      <c r="X81" s="188">
        <f>IFERROR(INDEX('قرائت کنتور'!A:AZ,MATCH(A81&amp;"-"&amp;W$1,'قرائت کنتور'!B:B,0),MATCH(G81,'قرائت کنتور'!$1:$1,0)),0)</f>
        <v>0</v>
      </c>
      <c r="Y81" s="188">
        <f>IFERROR(INDEX('قرائت کنتور'!A:AZ,MATCH(A81&amp;"-"&amp;Y$1,'قرائت کنتور'!B:B,0),MATCH(L81,'قرائت کنتور'!$1:$1,0)),0)</f>
        <v>251</v>
      </c>
      <c r="Z81" s="188">
        <f>IFERROR(INDEX('قرائت کنتور'!A:AZ,MATCH(A81&amp;"-"&amp;Y$1,'قرائت کنتور'!B:B,0),MATCH(G81,'قرائت کنتور'!$1:$1,0)),0)</f>
        <v>0</v>
      </c>
      <c r="AA81" s="188">
        <f>IFERROR(INDEX('قرائت کنتور'!A:AZ,MATCH(A81&amp;"-"&amp;AA$1,'قرائت کنتور'!B:B,0),MATCH(L81,'قرائت کنتور'!$1:$1,0)),0)</f>
        <v>553</v>
      </c>
      <c r="AB81" s="188">
        <f>IFERROR(INDEX('قرائت کنتور'!A:AZ,MATCH(A81&amp;"-"&amp;AA$1,'قرائت کنتور'!B:B,0),MATCH(G81,'قرائت کنتور'!$1:$1,0)),0)</f>
        <v>0</v>
      </c>
      <c r="AC81" s="265"/>
      <c r="AD81" s="188">
        <f t="shared" si="27"/>
        <v>-38480</v>
      </c>
      <c r="AE81" s="188">
        <f t="shared" si="28"/>
        <v>-11280</v>
      </c>
      <c r="AF81" s="188">
        <f t="shared" si="29"/>
        <v>-20080</v>
      </c>
      <c r="AG81" s="188">
        <f t="shared" si="30"/>
        <v>-44240</v>
      </c>
      <c r="AH81" s="188">
        <f t="shared" si="31"/>
        <v>-69840</v>
      </c>
      <c r="AI81" s="188">
        <f t="shared" si="32"/>
        <v>0</v>
      </c>
      <c r="AJ81" s="188">
        <f t="shared" si="33"/>
        <v>153</v>
      </c>
      <c r="AK81" s="265"/>
      <c r="AL81" s="254">
        <f t="shared" si="34"/>
        <v>-0.8447753319284601</v>
      </c>
      <c r="AM81" s="254" t="str">
        <f t="shared" si="35"/>
        <v>0</v>
      </c>
      <c r="AN81" s="265"/>
      <c r="AO81" s="188">
        <f>IFERROR(INDEX('تعرفه ها'!A:Z,MATCH(P81&amp;"-"&amp;AO$1,'تعرفه ها'!C:C,0),MATCH(F81,'تعرفه ها'!$2:$2,0),1),"---")</f>
        <v>879</v>
      </c>
      <c r="AP81" s="188">
        <f>IFERROR(INDEX('تعرفه ها'!A:Z,MATCH(P81&amp;"-"&amp;AP$1,'تعرفه ها'!C:C,0),MATCH(F81,'تعرفه ها'!$2:$2,0),1),"---")</f>
        <v>439</v>
      </c>
      <c r="AQ81" s="188">
        <f>IFERROR(INDEX('تعرفه ها'!A:Z,MATCH(P81&amp;"-"&amp;AQ$1,'تعرفه ها'!C:C,0),MATCH(F81,'تعرفه ها'!$2:$2,0),1),"---")</f>
        <v>220</v>
      </c>
      <c r="AR81" s="188">
        <f>IFERROR(INDEX('تعرفه ها'!A:Z,MATCH(P81&amp;"-"&amp;AR$1,'تعرفه ها'!C:C,0),MATCH(F81,'تعرفه ها'!$2:$2,0),1),"---")</f>
        <v>550</v>
      </c>
      <c r="AS81" s="265"/>
      <c r="AT81" s="415">
        <f t="shared" si="36"/>
        <v>-33823920</v>
      </c>
      <c r="AU81" s="415">
        <f t="shared" si="37"/>
        <v>-4951920</v>
      </c>
      <c r="AV81" s="415">
        <f t="shared" si="38"/>
        <v>-4417600</v>
      </c>
      <c r="AW81" s="415">
        <f t="shared" si="39"/>
        <v>-24332000</v>
      </c>
      <c r="AX81" s="415">
        <f t="shared" si="40"/>
        <v>-67525440</v>
      </c>
      <c r="AY81" s="415">
        <f>IFERROR(AH81*INDEX('تعرفه ها'!A:Z,MATCH("عوارض برق به ازاء هر کیلووات",'تعرفه ها'!$C:$C,0),MATCH(F81,'تعرفه ها'!$2:$2,0)),"---")</f>
        <v>-3492000</v>
      </c>
      <c r="AZ81" s="415">
        <f t="shared" si="41"/>
        <v>0</v>
      </c>
      <c r="BA81" s="415">
        <f>IFERROR(ROUND(((AX81+AY81+AZ81)*INDEX('تعرفه ها'!A:Z,MATCH("هزینه نگهداری و تعمیرات شبکه برق",'تعرفه ها'!$C:$C,0),MATCH(F81,'تعرفه ها'!$2:$2,0))/100),0),"---")</f>
        <v>-7101744</v>
      </c>
      <c r="BB81" s="415">
        <f>IFERROR(IF(P81="دیماندی",ROUND(AJ81*INDEX('تعرفه ها'!A:Z,MATCH(BB$1,'تعرفه ها'!$C:$C,0),MATCH(F81,'تعرفه ها'!$2:$2,0))*J81/30,0),0),"---")</f>
        <v>4392967</v>
      </c>
      <c r="BC81" s="415"/>
      <c r="BD81" s="54">
        <f>IFERROR(IF(INDEX('اطلاعات دوره'!A:Z,MATCH(G81,'اطلاعات دوره'!C:C,0),MATCH("برق",'اطلاعات دوره'!$1:$1,0))="دارد",ROUND(AX81*INDEX('تعرفه ها'!A:Z,MATCH("پیک فصلی برق",'تعرفه ها'!$C:$C,0),MATCH(F81,'تعرفه ها'!$2:$2,0))/100,0),0),"---")</f>
        <v>0</v>
      </c>
      <c r="BE81" s="415">
        <f>IFERROR(ROUND(((AX81+AY81+AZ81+BA81+BB81+BC81+BD81)*INDEX('تعرفه ها'!A:Z,MATCH("مالیات برق",'تعرفه ها'!$C:$C,0),MATCH(F81,'تعرفه ها'!$2:$2,0))/100),0),"---")</f>
        <v>0</v>
      </c>
      <c r="BF81" s="415">
        <f t="shared" si="42"/>
        <v>-73726217</v>
      </c>
      <c r="BG81" s="415">
        <f t="shared" si="23"/>
        <v>140823232</v>
      </c>
      <c r="BH81" s="415">
        <f t="shared" si="43"/>
        <v>67097015</v>
      </c>
      <c r="BI81" s="54">
        <f t="shared" si="44"/>
        <v>15</v>
      </c>
      <c r="BJ81" s="55">
        <f t="shared" si="45"/>
        <v>67097000</v>
      </c>
      <c r="BK81" s="262"/>
      <c r="BL81" s="183" t="str">
        <f>IFERROR(IF(INDEX(پرداخت!A:AZ,MATCH(A81&amp;" - "&amp;"برق",پرداخت!$B:$B,0),MATCH(G81,پرداخت!$1:$1,0))="نشده","نشده","شده"),"---")</f>
        <v>نشده</v>
      </c>
      <c r="BN81" s="257"/>
      <c r="BO81" s="257"/>
      <c r="BP81" s="257"/>
      <c r="BQ81" s="257"/>
      <c r="BR81" s="257"/>
      <c r="BS81" s="257"/>
      <c r="BT81" s="257"/>
      <c r="BU81" s="257"/>
      <c r="BV81" s="257"/>
      <c r="BW81" s="257"/>
      <c r="BX81" s="257"/>
      <c r="BY81" s="257"/>
      <c r="BZ81" s="257"/>
      <c r="CA81" s="257"/>
      <c r="CB81" s="257"/>
      <c r="CC81" s="257"/>
      <c r="CD81" s="257"/>
      <c r="CE81" s="257"/>
      <c r="CF81" s="257"/>
      <c r="CG81" s="257"/>
      <c r="CH81"/>
      <c r="CI81"/>
      <c r="CJ81"/>
      <c r="CK81"/>
    </row>
    <row r="82" spans="1:89" ht="33.75" hidden="1">
      <c r="A82" s="171" t="s">
        <v>265</v>
      </c>
      <c r="B82" s="47">
        <f>IFERROR(INDEX('اطلاعات انشعابات شرکتها'!A:BB,MATCH(A82,'اطلاعات انشعابات شرکتها'!A:A,0),MATCH(B$1,'اطلاعات انشعابات شرکتها'!$1:$1,0)),0)</f>
        <v>139</v>
      </c>
      <c r="C82" s="48">
        <f>IFERROR(INDEX('اطلاعات انشعابات شرکتها'!A:BB,MATCH(A82,'اطلاعات انشعابات شرکتها'!A:A,0),MATCH(C$1,'اطلاعات انشعابات شرکتها'!$1:$1,0)),0)</f>
        <v>0</v>
      </c>
      <c r="D82" s="45"/>
      <c r="E82" s="171">
        <v>1</v>
      </c>
      <c r="F82" s="170">
        <v>99</v>
      </c>
      <c r="G82" s="188" t="str">
        <f t="shared" si="24"/>
        <v>99/1</v>
      </c>
      <c r="H82" s="188" t="str">
        <f>IFERROR(INDEX('اطلاعات دوره'!A:Z,MATCH(G82,'اطلاعات دوره'!C:C,0),MATCH(H$1,'اطلاعات دوره'!$1:$1,0)),0)</f>
        <v>99/01/01</v>
      </c>
      <c r="I82" s="188" t="str">
        <f>IFERROR(INDEX('اطلاعات دوره'!A:Z,MATCH(G82,'اطلاعات دوره'!C:C,0),MATCH(I$1,'اطلاعات دوره'!$1:$1,0)),0)</f>
        <v>99/01/31</v>
      </c>
      <c r="J82" s="188">
        <f>IFERROR(INDEX('اطلاعات دوره'!A:Z,MATCH(G82,'اطلاعات دوره'!C:C,0),MATCH(J$1,'اطلاعات دوره'!$1:$1,0)),0)</f>
        <v>31</v>
      </c>
      <c r="K82" s="265"/>
      <c r="L82" s="188" t="str">
        <f>IFERROR(INDEX('اطلاعات دوره'!A:Z,MATCH(G82,'اطلاعات دوره'!C:C,0)-1,MATCH("عنوان",'اطلاعات دوره'!$1:$1,0)),"---")</f>
        <v>98/4</v>
      </c>
      <c r="M82" s="188" t="str">
        <f t="shared" si="25"/>
        <v>فنی مهندسی فلات شرق پارثاوا-98/4</v>
      </c>
      <c r="N82" s="188" t="str">
        <f t="shared" si="26"/>
        <v>فنی مهندسی فلات شرق پارثاوا-99/1</v>
      </c>
      <c r="O82" s="265"/>
      <c r="P82" s="188" t="str">
        <f>IFERROR(INDEX('اطلاعات انشعابات شرکتها'!A:BB,MATCH(A82,'اطلاعات انشعابات شرکتها'!A:A,0),MATCH(P$1,'اطلاعات انشعابات شرکتها'!$1:$1,0)),0)</f>
        <v>غیر دیماندی</v>
      </c>
      <c r="Q82" s="188">
        <f>IFERROR(INDEX('اطلاعات انشعابات شرکتها'!A:BB,MATCH(A82,'اطلاعات انشعابات شرکتها'!A:A,0),MATCH(Q$1,'اطلاعات انشعابات شرکتها'!$1:$1,0)),0)</f>
        <v>19</v>
      </c>
      <c r="R82" s="188" t="str">
        <f>IFERROR(INDEX('اطلاعات انشعابات شرکتها'!A:BB,MATCH(A82,'اطلاعات انشعابات شرکتها'!A:A,0),MATCH(R$1,'اطلاعات انشعابات شرکتها'!$1:$1,0)),0)</f>
        <v>1</v>
      </c>
      <c r="S82" s="265"/>
      <c r="T82" s="188">
        <f>IFERROR(INDEX('قرائت کنتور'!A:AZ,MATCH(A82&amp;"-"&amp;T$1,'قرائت کنتور'!B:B,0),MATCH(G82,'قرائت کنتور'!$1:$1,0)),0)</f>
        <v>0</v>
      </c>
      <c r="U82" s="188">
        <f>IFERROR(INDEX('قرائت کنتور'!A:AZ,MATCH(A82&amp;"-"&amp;U$1,'قرائت کنتور'!B:B,0),MATCH(L82,'قرائت کنتور'!$1:$1,0)),0)</f>
        <v>3373</v>
      </c>
      <c r="V82" s="188">
        <f>IFERROR(INDEX('قرائت کنتور'!A:AZ,MATCH(A82&amp;"-"&amp;U$1,'قرائت کنتور'!B:B,0),MATCH(G82,'قرائت کنتور'!$1:$1,0)),0)</f>
        <v>0</v>
      </c>
      <c r="W82" s="188">
        <f>IFERROR(INDEX('قرائت کنتور'!A:AZ,MATCH(A82&amp;"-"&amp;W$1,'قرائت کنتور'!B:B,0),MATCH(L82,'قرائت کنتور'!$1:$1,0)),0)</f>
        <v>8548</v>
      </c>
      <c r="X82" s="188">
        <f>IFERROR(INDEX('قرائت کنتور'!A:AZ,MATCH(A82&amp;"-"&amp;W$1,'قرائت کنتور'!B:B,0),MATCH(G82,'قرائت کنتور'!$1:$1,0)),0)</f>
        <v>0</v>
      </c>
      <c r="Y82" s="188">
        <f>IFERROR(INDEX('قرائت کنتور'!A:AZ,MATCH(A82&amp;"-"&amp;Y$1,'قرائت کنتور'!B:B,0),MATCH(L82,'قرائت کنتور'!$1:$1,0)),0)</f>
        <v>1416</v>
      </c>
      <c r="Z82" s="188">
        <f>IFERROR(INDEX('قرائت کنتور'!A:AZ,MATCH(A82&amp;"-"&amp;Y$1,'قرائت کنتور'!B:B,0),MATCH(G82,'قرائت کنتور'!$1:$1,0)),0)</f>
        <v>0</v>
      </c>
      <c r="AA82" s="188">
        <f>IFERROR(INDEX('قرائت کنتور'!A:AZ,MATCH(A82&amp;"-"&amp;AA$1,'قرائت کنتور'!B:B,0),MATCH(L82,'قرائت کنتور'!$1:$1,0)),0)</f>
        <v>6589</v>
      </c>
      <c r="AB82" s="188">
        <f>IFERROR(INDEX('قرائت کنتور'!A:AZ,MATCH(A82&amp;"-"&amp;AA$1,'قرائت کنتور'!B:B,0),MATCH(G82,'قرائت کنتور'!$1:$1,0)),0)</f>
        <v>0</v>
      </c>
      <c r="AC82" s="265"/>
      <c r="AD82" s="188">
        <f t="shared" si="27"/>
        <v>-3373</v>
      </c>
      <c r="AE82" s="188">
        <f t="shared" si="28"/>
        <v>-8548</v>
      </c>
      <c r="AF82" s="188">
        <f t="shared" si="29"/>
        <v>-1416</v>
      </c>
      <c r="AG82" s="188">
        <f t="shared" si="30"/>
        <v>-6589</v>
      </c>
      <c r="AH82" s="188">
        <f t="shared" si="31"/>
        <v>-13337</v>
      </c>
      <c r="AI82" s="188">
        <f t="shared" si="32"/>
        <v>0</v>
      </c>
      <c r="AJ82" s="188" t="str">
        <f t="shared" si="33"/>
        <v>0</v>
      </c>
      <c r="AK82" s="265"/>
      <c r="AL82" s="254">
        <f t="shared" si="34"/>
        <v>-0.8965546677086611</v>
      </c>
      <c r="AM82" s="254" t="str">
        <f t="shared" si="35"/>
        <v>0</v>
      </c>
      <c r="AN82" s="265"/>
      <c r="AO82" s="188">
        <f>IFERROR(INDEX('تعرفه ها'!A:Z,MATCH(P82&amp;"-"&amp;AO$1,'تعرفه ها'!C:C,0),MATCH(F82,'تعرفه ها'!$2:$2,0),1),"---")</f>
        <v>1115</v>
      </c>
      <c r="AP82" s="188">
        <f>IFERROR(INDEX('تعرفه ها'!A:Z,MATCH(P82&amp;"-"&amp;AP$1,'تعرفه ها'!C:C,0),MATCH(F82,'تعرفه ها'!$2:$2,0),1),"---")</f>
        <v>558</v>
      </c>
      <c r="AQ82" s="188">
        <f>IFERROR(INDEX('تعرفه ها'!A:Z,MATCH(P82&amp;"-"&amp;AQ$1,'تعرفه ها'!C:C,0),MATCH(F82,'تعرفه ها'!$2:$2,0),1),"---")</f>
        <v>279</v>
      </c>
      <c r="AR82" s="188">
        <f>IFERROR(INDEX('تعرفه ها'!A:Z,MATCH(P82&amp;"-"&amp;AR$1,'تعرفه ها'!C:C,0),MATCH(F82,'تعرفه ها'!$2:$2,0),1),"---")</f>
        <v>550</v>
      </c>
      <c r="AS82" s="265"/>
      <c r="AT82" s="415">
        <f t="shared" si="36"/>
        <v>-3760895</v>
      </c>
      <c r="AU82" s="415">
        <f t="shared" si="37"/>
        <v>-4769784</v>
      </c>
      <c r="AV82" s="415">
        <f t="shared" si="38"/>
        <v>-395064</v>
      </c>
      <c r="AW82" s="415">
        <f t="shared" si="39"/>
        <v>-3623950</v>
      </c>
      <c r="AX82" s="415">
        <f t="shared" si="40"/>
        <v>-12549693</v>
      </c>
      <c r="AY82" s="415">
        <f>IFERROR(AH82*INDEX('تعرفه ها'!A:Z,MATCH("عوارض برق به ازاء هر کیلووات",'تعرفه ها'!$C:$C,0),MATCH(F82,'تعرفه ها'!$2:$2,0)),"---")</f>
        <v>-666850</v>
      </c>
      <c r="AZ82" s="415">
        <f t="shared" si="41"/>
        <v>0</v>
      </c>
      <c r="BA82" s="415">
        <f>IFERROR(ROUND(((AX82+AY82+AZ82)*INDEX('تعرفه ها'!A:Z,MATCH("هزینه نگهداری و تعمیرات شبکه برق",'تعرفه ها'!$C:$C,0),MATCH(F82,'تعرفه ها'!$2:$2,0))/100),0),"---")</f>
        <v>-1321654</v>
      </c>
      <c r="BB82" s="415">
        <f>IFERROR(IF(P82="دیماندی",ROUND(AJ82*INDEX('تعرفه ها'!A:Z,MATCH(BB$1,'تعرفه ها'!$C:$C,0),MATCH(F82,'تعرفه ها'!$2:$2,0))*J82/30,0),0),"---")</f>
        <v>0</v>
      </c>
      <c r="BC82" s="415"/>
      <c r="BD82" s="54">
        <f>IFERROR(IF(INDEX('اطلاعات دوره'!A:Z,MATCH(G82,'اطلاعات دوره'!C:C,0),MATCH("برق",'اطلاعات دوره'!$1:$1,0))="دارد",ROUND(AX82*INDEX('تعرفه ها'!A:Z,MATCH("پیک فصلی برق",'تعرفه ها'!$C:$C,0),MATCH(F82,'تعرفه ها'!$2:$2,0))/100,0),0),"---")</f>
        <v>0</v>
      </c>
      <c r="BE82" s="415">
        <f>IFERROR(ROUND(((AX82+AY82+AZ82+BA82+BB82+BC82+BD82)*INDEX('تعرفه ها'!A:Z,MATCH("مالیات برق",'تعرفه ها'!$C:$C,0),MATCH(F82,'تعرفه ها'!$2:$2,0))/100),0),"---")</f>
        <v>0</v>
      </c>
      <c r="BF82" s="415">
        <f t="shared" si="42"/>
        <v>-14538197</v>
      </c>
      <c r="BG82" s="415">
        <f t="shared" si="23"/>
        <v>426712</v>
      </c>
      <c r="BH82" s="415">
        <f t="shared" si="43"/>
        <v>-14111485</v>
      </c>
      <c r="BI82" s="54">
        <f t="shared" si="44"/>
        <v>485</v>
      </c>
      <c r="BJ82" s="55">
        <f t="shared" si="45"/>
        <v>-14111970</v>
      </c>
      <c r="BK82" s="262"/>
      <c r="BL82" s="183" t="str">
        <f>IFERROR(IF(INDEX(پرداخت!A:AZ,MATCH(A82&amp;" - "&amp;"برق",پرداخت!$B:$B,0),MATCH(G82,پرداخت!$1:$1,0))="نشده","نشده","شده"),"---")</f>
        <v>نشده</v>
      </c>
      <c r="BN82" s="257"/>
      <c r="BO82" s="257"/>
      <c r="BP82" s="257"/>
      <c r="BQ82" s="257"/>
      <c r="BR82" s="257"/>
      <c r="BS82" s="257"/>
      <c r="BT82" s="257"/>
      <c r="BU82" s="257"/>
      <c r="BV82" s="257"/>
      <c r="BW82" s="257"/>
      <c r="BX82" s="257"/>
      <c r="BY82" s="257"/>
      <c r="BZ82" s="257"/>
      <c r="CA82" s="257"/>
      <c r="CB82" s="257"/>
      <c r="CC82" s="257"/>
      <c r="CD82" s="257"/>
      <c r="CE82" s="257"/>
      <c r="CF82" s="257"/>
      <c r="CG82" s="257"/>
      <c r="CH82"/>
      <c r="CI82"/>
      <c r="CJ82"/>
      <c r="CK82"/>
    </row>
    <row r="83" spans="1:89" ht="33.75" hidden="1">
      <c r="A83" s="171" t="s">
        <v>266</v>
      </c>
      <c r="B83" s="47">
        <f>IFERROR(INDEX('اطلاعات انشعابات شرکتها'!A:BB,MATCH(A83,'اطلاعات انشعابات شرکتها'!A:A,0),MATCH(B$1,'اطلاعات انشعابات شرکتها'!$1:$1,0)),0)</f>
        <v>140</v>
      </c>
      <c r="C83" s="48">
        <f>IFERROR(INDEX('اطلاعات انشعابات شرکتها'!A:BB,MATCH(A83,'اطلاعات انشعابات شرکتها'!A:A,0),MATCH(C$1,'اطلاعات انشعابات شرکتها'!$1:$1,0)),0)</f>
        <v>0</v>
      </c>
      <c r="D83" s="45"/>
      <c r="E83" s="171">
        <v>1</v>
      </c>
      <c r="F83" s="170">
        <v>99</v>
      </c>
      <c r="G83" s="188" t="str">
        <f t="shared" si="24"/>
        <v>99/1</v>
      </c>
      <c r="H83" s="188" t="str">
        <f>IFERROR(INDEX('اطلاعات دوره'!A:Z,MATCH(G83,'اطلاعات دوره'!C:C,0),MATCH(H$1,'اطلاعات دوره'!$1:$1,0)),0)</f>
        <v>99/01/01</v>
      </c>
      <c r="I83" s="188" t="str">
        <f>IFERROR(INDEX('اطلاعات دوره'!A:Z,MATCH(G83,'اطلاعات دوره'!C:C,0),MATCH(I$1,'اطلاعات دوره'!$1:$1,0)),0)</f>
        <v>99/01/31</v>
      </c>
      <c r="J83" s="188">
        <f>IFERROR(INDEX('اطلاعات دوره'!A:Z,MATCH(G83,'اطلاعات دوره'!C:C,0),MATCH(J$1,'اطلاعات دوره'!$1:$1,0)),0)</f>
        <v>31</v>
      </c>
      <c r="K83" s="265"/>
      <c r="L83" s="188" t="str">
        <f>IFERROR(INDEX('اطلاعات دوره'!A:Z,MATCH(G83,'اطلاعات دوره'!C:C,0)-1,MATCH("عنوان",'اطلاعات دوره'!$1:$1,0)),"---")</f>
        <v>98/4</v>
      </c>
      <c r="M83" s="188" t="str">
        <f t="shared" si="25"/>
        <v>فوم آساک-98/4</v>
      </c>
      <c r="N83" s="188" t="str">
        <f t="shared" si="26"/>
        <v>فوم آساک-99/1</v>
      </c>
      <c r="O83" s="265"/>
      <c r="P83" s="188" t="str">
        <f>IFERROR(INDEX('اطلاعات انشعابات شرکتها'!A:BB,MATCH(A83,'اطلاعات انشعابات شرکتها'!A:A,0),MATCH(P$1,'اطلاعات انشعابات شرکتها'!$1:$1,0)),0)</f>
        <v>غیر دیماندی</v>
      </c>
      <c r="Q83" s="188">
        <f>IFERROR(INDEX('اطلاعات انشعابات شرکتها'!A:BB,MATCH(A83,'اطلاعات انشعابات شرکتها'!A:A,0),MATCH(Q$1,'اطلاعات انشعابات شرکتها'!$1:$1,0)),0)</f>
        <v>19</v>
      </c>
      <c r="R83" s="188" t="str">
        <f>IFERROR(INDEX('اطلاعات انشعابات شرکتها'!A:BB,MATCH(A83,'اطلاعات انشعابات شرکتها'!A:A,0),MATCH(R$1,'اطلاعات انشعابات شرکتها'!$1:$1,0)),0)</f>
        <v>1</v>
      </c>
      <c r="S83" s="265"/>
      <c r="T83" s="188">
        <f>IFERROR(INDEX('قرائت کنتور'!A:AZ,MATCH(A83&amp;"-"&amp;T$1,'قرائت کنتور'!B:B,0),MATCH(G83,'قرائت کنتور'!$1:$1,0)),0)</f>
        <v>0</v>
      </c>
      <c r="U83" s="188">
        <f>IFERROR(INDEX('قرائت کنتور'!A:AZ,MATCH(A83&amp;"-"&amp;U$1,'قرائت کنتور'!B:B,0),MATCH(L83,'قرائت کنتور'!$1:$1,0)),0)</f>
        <v>1214</v>
      </c>
      <c r="V83" s="188">
        <f>IFERROR(INDEX('قرائت کنتور'!A:AZ,MATCH(A83&amp;"-"&amp;U$1,'قرائت کنتور'!B:B,0),MATCH(G83,'قرائت کنتور'!$1:$1,0)),0)</f>
        <v>0</v>
      </c>
      <c r="W83" s="188">
        <f>IFERROR(INDEX('قرائت کنتور'!A:AZ,MATCH(A83&amp;"-"&amp;W$1,'قرائت کنتور'!B:B,0),MATCH(L83,'قرائت کنتور'!$1:$1,0)),0)</f>
        <v>14190</v>
      </c>
      <c r="X83" s="188">
        <f>IFERROR(INDEX('قرائت کنتور'!A:AZ,MATCH(A83&amp;"-"&amp;W$1,'قرائت کنتور'!B:B,0),MATCH(G83,'قرائت کنتور'!$1:$1,0)),0)</f>
        <v>0</v>
      </c>
      <c r="Y83" s="188">
        <f>IFERROR(INDEX('قرائت کنتور'!A:AZ,MATCH(A83&amp;"-"&amp;Y$1,'قرائت کنتور'!B:B,0),MATCH(L83,'قرائت کنتور'!$1:$1,0)),0)</f>
        <v>1072</v>
      </c>
      <c r="Z83" s="188">
        <f>IFERROR(INDEX('قرائت کنتور'!A:AZ,MATCH(A83&amp;"-"&amp;Y$1,'قرائت کنتور'!B:B,0),MATCH(G83,'قرائت کنتور'!$1:$1,0)),0)</f>
        <v>0</v>
      </c>
      <c r="AA83" s="188">
        <f>IFERROR(INDEX('قرائت کنتور'!A:AZ,MATCH(A83&amp;"-"&amp;AA$1,'قرائت کنتور'!B:B,0),MATCH(L83,'قرائت کنتور'!$1:$1,0)),0)</f>
        <v>9068</v>
      </c>
      <c r="AB83" s="188">
        <f>IFERROR(INDEX('قرائت کنتور'!A:AZ,MATCH(A83&amp;"-"&amp;AA$1,'قرائت کنتور'!B:B,0),MATCH(G83,'قرائت کنتور'!$1:$1,0)),0)</f>
        <v>0</v>
      </c>
      <c r="AC83" s="265"/>
      <c r="AD83" s="188">
        <f t="shared" si="27"/>
        <v>-1214</v>
      </c>
      <c r="AE83" s="188">
        <f t="shared" si="28"/>
        <v>-14190</v>
      </c>
      <c r="AF83" s="188">
        <f t="shared" si="29"/>
        <v>-1072</v>
      </c>
      <c r="AG83" s="188">
        <f t="shared" si="30"/>
        <v>-9068</v>
      </c>
      <c r="AH83" s="188">
        <f t="shared" si="31"/>
        <v>-16476</v>
      </c>
      <c r="AI83" s="188">
        <f t="shared" si="32"/>
        <v>0</v>
      </c>
      <c r="AJ83" s="188" t="str">
        <f t="shared" si="33"/>
        <v>0</v>
      </c>
      <c r="AK83" s="265"/>
      <c r="AL83" s="254">
        <f t="shared" si="34"/>
        <v>-0.87607666322830957</v>
      </c>
      <c r="AM83" s="254" t="str">
        <f t="shared" si="35"/>
        <v>0</v>
      </c>
      <c r="AN83" s="265"/>
      <c r="AO83" s="188">
        <f>IFERROR(INDEX('تعرفه ها'!A:Z,MATCH(P83&amp;"-"&amp;AO$1,'تعرفه ها'!C:C,0),MATCH(F83,'تعرفه ها'!$2:$2,0),1),"---")</f>
        <v>1115</v>
      </c>
      <c r="AP83" s="188">
        <f>IFERROR(INDEX('تعرفه ها'!A:Z,MATCH(P83&amp;"-"&amp;AP$1,'تعرفه ها'!C:C,0),MATCH(F83,'تعرفه ها'!$2:$2,0),1),"---")</f>
        <v>558</v>
      </c>
      <c r="AQ83" s="188">
        <f>IFERROR(INDEX('تعرفه ها'!A:Z,MATCH(P83&amp;"-"&amp;AQ$1,'تعرفه ها'!C:C,0),MATCH(F83,'تعرفه ها'!$2:$2,0),1),"---")</f>
        <v>279</v>
      </c>
      <c r="AR83" s="188">
        <f>IFERROR(INDEX('تعرفه ها'!A:Z,MATCH(P83&amp;"-"&amp;AR$1,'تعرفه ها'!C:C,0),MATCH(F83,'تعرفه ها'!$2:$2,0),1),"---")</f>
        <v>550</v>
      </c>
      <c r="AS83" s="265"/>
      <c r="AT83" s="415">
        <f t="shared" si="36"/>
        <v>-1353610</v>
      </c>
      <c r="AU83" s="415">
        <f t="shared" si="37"/>
        <v>-7918020</v>
      </c>
      <c r="AV83" s="415">
        <f t="shared" si="38"/>
        <v>-299088</v>
      </c>
      <c r="AW83" s="415">
        <f t="shared" si="39"/>
        <v>-4987400</v>
      </c>
      <c r="AX83" s="415">
        <f t="shared" si="40"/>
        <v>-14558118</v>
      </c>
      <c r="AY83" s="415">
        <f>IFERROR(AH83*INDEX('تعرفه ها'!A:Z,MATCH("عوارض برق به ازاء هر کیلووات",'تعرفه ها'!$C:$C,0),MATCH(F83,'تعرفه ها'!$2:$2,0)),"---")</f>
        <v>-823800</v>
      </c>
      <c r="AZ83" s="415">
        <f t="shared" si="41"/>
        <v>0</v>
      </c>
      <c r="BA83" s="415">
        <f>IFERROR(ROUND(((AX83+AY83+AZ83)*INDEX('تعرفه ها'!A:Z,MATCH("هزینه نگهداری و تعمیرات شبکه برق",'تعرفه ها'!$C:$C,0),MATCH(F83,'تعرفه ها'!$2:$2,0))/100),0),"---")</f>
        <v>-1538192</v>
      </c>
      <c r="BB83" s="415">
        <f>IFERROR(IF(P83="دیماندی",ROUND(AJ83*INDEX('تعرفه ها'!A:Z,MATCH(BB$1,'تعرفه ها'!$C:$C,0),MATCH(F83,'تعرفه ها'!$2:$2,0))*J83/30,0),0),"---")</f>
        <v>0</v>
      </c>
      <c r="BC83" s="415"/>
      <c r="BD83" s="54">
        <f>IFERROR(IF(INDEX('اطلاعات دوره'!A:Z,MATCH(G83,'اطلاعات دوره'!C:C,0),MATCH("برق",'اطلاعات دوره'!$1:$1,0))="دارد",ROUND(AX83*INDEX('تعرفه ها'!A:Z,MATCH("پیک فصلی برق",'تعرفه ها'!$C:$C,0),MATCH(F83,'تعرفه ها'!$2:$2,0))/100,0),0),"---")</f>
        <v>0</v>
      </c>
      <c r="BE83" s="415">
        <f>IFERROR(ROUND(((AX83+AY83+AZ83+BA83+BB83+BC83+BD83)*INDEX('تعرفه ها'!A:Z,MATCH("مالیات برق",'تعرفه ها'!$C:$C,0),MATCH(F83,'تعرفه ها'!$2:$2,0))/100),0),"---")</f>
        <v>0</v>
      </c>
      <c r="BF83" s="415">
        <f t="shared" si="42"/>
        <v>-16920110</v>
      </c>
      <c r="BG83" s="415">
        <f t="shared" si="23"/>
        <v>1299935</v>
      </c>
      <c r="BH83" s="415">
        <f t="shared" si="43"/>
        <v>-15620175</v>
      </c>
      <c r="BI83" s="54">
        <f t="shared" si="44"/>
        <v>175</v>
      </c>
      <c r="BJ83" s="55">
        <f t="shared" si="45"/>
        <v>-15620350</v>
      </c>
      <c r="BK83" s="262"/>
      <c r="BL83" s="183" t="str">
        <f>IFERROR(IF(INDEX(پرداخت!A:AZ,MATCH(A83&amp;" - "&amp;"برق",پرداخت!$B:$B,0),MATCH(G83,پرداخت!$1:$1,0))="نشده","نشده","شده"),"---")</f>
        <v>نشده</v>
      </c>
      <c r="BN83" s="257"/>
      <c r="BO83" s="257"/>
      <c r="BP83" s="257"/>
      <c r="BQ83" s="257"/>
      <c r="BR83" s="257"/>
      <c r="BS83" s="257"/>
      <c r="BT83" s="257"/>
      <c r="BU83" s="257"/>
      <c r="BV83" s="257"/>
      <c r="BW83" s="257"/>
      <c r="BX83" s="257"/>
      <c r="BY83" s="257"/>
      <c r="BZ83" s="257"/>
      <c r="CA83" s="257"/>
      <c r="CB83" s="257"/>
      <c r="CC83" s="257"/>
      <c r="CD83" s="257"/>
      <c r="CE83" s="257"/>
      <c r="CF83" s="257"/>
      <c r="CG83" s="257"/>
      <c r="CH83"/>
      <c r="CI83"/>
      <c r="CJ83"/>
      <c r="CK83"/>
    </row>
    <row r="84" spans="1:89" ht="33.75" hidden="1">
      <c r="A84" s="171" t="s">
        <v>267</v>
      </c>
      <c r="B84" s="47">
        <f>IFERROR(INDEX('اطلاعات انشعابات شرکتها'!A:BB,MATCH(A84,'اطلاعات انشعابات شرکتها'!A:A,0),MATCH(B$1,'اطلاعات انشعابات شرکتها'!$1:$1,0)),0)</f>
        <v>141</v>
      </c>
      <c r="C84" s="48">
        <f>IFERROR(INDEX('اطلاعات انشعابات شرکتها'!A:BB,MATCH(A84,'اطلاعات انشعابات شرکتها'!A:A,0),MATCH(C$1,'اطلاعات انشعابات شرکتها'!$1:$1,0)),0)</f>
        <v>0</v>
      </c>
      <c r="D84" s="45"/>
      <c r="E84" s="171">
        <v>1</v>
      </c>
      <c r="F84" s="170">
        <v>99</v>
      </c>
      <c r="G84" s="188" t="str">
        <f t="shared" si="24"/>
        <v>99/1</v>
      </c>
      <c r="H84" s="188" t="str">
        <f>IFERROR(INDEX('اطلاعات دوره'!A:Z,MATCH(G84,'اطلاعات دوره'!C:C,0),MATCH(H$1,'اطلاعات دوره'!$1:$1,0)),0)</f>
        <v>99/01/01</v>
      </c>
      <c r="I84" s="188" t="str">
        <f>IFERROR(INDEX('اطلاعات دوره'!A:Z,MATCH(G84,'اطلاعات دوره'!C:C,0),MATCH(I$1,'اطلاعات دوره'!$1:$1,0)),0)</f>
        <v>99/01/31</v>
      </c>
      <c r="J84" s="188">
        <f>IFERROR(INDEX('اطلاعات دوره'!A:Z,MATCH(G84,'اطلاعات دوره'!C:C,0),MATCH(J$1,'اطلاعات دوره'!$1:$1,0)),0)</f>
        <v>31</v>
      </c>
      <c r="K84" s="265"/>
      <c r="L84" s="188" t="str">
        <f>IFERROR(INDEX('اطلاعات دوره'!A:Z,MATCH(G84,'اطلاعات دوره'!C:C,0)-1,MATCH("عنوان",'اطلاعات دوره'!$1:$1,0)),"---")</f>
        <v>98/4</v>
      </c>
      <c r="M84" s="188" t="str">
        <f t="shared" si="25"/>
        <v>کارن افزار نوید پارسیان-98/4</v>
      </c>
      <c r="N84" s="188" t="str">
        <f t="shared" si="26"/>
        <v>کارن افزار نوید پارسیان-99/1</v>
      </c>
      <c r="O84" s="265"/>
      <c r="P84" s="188" t="str">
        <f>IFERROR(INDEX('اطلاعات انشعابات شرکتها'!A:BB,MATCH(A84,'اطلاعات انشعابات شرکتها'!A:A,0),MATCH(P$1,'اطلاعات انشعابات شرکتها'!$1:$1,0)),0)</f>
        <v>غیر دیماندی</v>
      </c>
      <c r="Q84" s="188">
        <f>IFERROR(INDEX('اطلاعات انشعابات شرکتها'!A:BB,MATCH(A84,'اطلاعات انشعابات شرکتها'!A:A,0),MATCH(Q$1,'اطلاعات انشعابات شرکتها'!$1:$1,0)),0)</f>
        <v>19</v>
      </c>
      <c r="R84" s="188" t="str">
        <f>IFERROR(INDEX('اطلاعات انشعابات شرکتها'!A:BB,MATCH(A84,'اطلاعات انشعابات شرکتها'!A:A,0),MATCH(R$1,'اطلاعات انشعابات شرکتها'!$1:$1,0)),0)</f>
        <v>1</v>
      </c>
      <c r="S84" s="265"/>
      <c r="T84" s="188">
        <f>IFERROR(INDEX('قرائت کنتور'!A:AZ,MATCH(A84&amp;"-"&amp;T$1,'قرائت کنتور'!B:B,0),MATCH(G84,'قرائت کنتور'!$1:$1,0)),0)</f>
        <v>0</v>
      </c>
      <c r="U84" s="188">
        <f>IFERROR(INDEX('قرائت کنتور'!A:AZ,MATCH(A84&amp;"-"&amp;U$1,'قرائت کنتور'!B:B,0),MATCH(L84,'قرائت کنتور'!$1:$1,0)),0)</f>
        <v>2908</v>
      </c>
      <c r="V84" s="188">
        <f>IFERROR(INDEX('قرائت کنتور'!A:AZ,MATCH(A84&amp;"-"&amp;U$1,'قرائت کنتور'!B:B,0),MATCH(G84,'قرائت کنتور'!$1:$1,0)),0)</f>
        <v>0</v>
      </c>
      <c r="W84" s="188">
        <f>IFERROR(INDEX('قرائت کنتور'!A:AZ,MATCH(A84&amp;"-"&amp;W$1,'قرائت کنتور'!B:B,0),MATCH(L84,'قرائت کنتور'!$1:$1,0)),0)</f>
        <v>20490</v>
      </c>
      <c r="X84" s="188">
        <f>IFERROR(INDEX('قرائت کنتور'!A:AZ,MATCH(A84&amp;"-"&amp;W$1,'قرائت کنتور'!B:B,0),MATCH(G84,'قرائت کنتور'!$1:$1,0)),0)</f>
        <v>0</v>
      </c>
      <c r="Y84" s="188">
        <f>IFERROR(INDEX('قرائت کنتور'!A:AZ,MATCH(A84&amp;"-"&amp;Y$1,'قرائت کنتور'!B:B,0),MATCH(L84,'قرائت کنتور'!$1:$1,0)),0)</f>
        <v>2025</v>
      </c>
      <c r="Z84" s="188">
        <f>IFERROR(INDEX('قرائت کنتور'!A:AZ,MATCH(A84&amp;"-"&amp;Y$1,'قرائت کنتور'!B:B,0),MATCH(G84,'قرائت کنتور'!$1:$1,0)),0)</f>
        <v>0</v>
      </c>
      <c r="AA84" s="188">
        <f>IFERROR(INDEX('قرائت کنتور'!A:AZ,MATCH(A84&amp;"-"&amp;AA$1,'قرائت کنتور'!B:B,0),MATCH(L84,'قرائت کنتور'!$1:$1,0)),0)</f>
        <v>12252</v>
      </c>
      <c r="AB84" s="188">
        <f>IFERROR(INDEX('قرائت کنتور'!A:AZ,MATCH(A84&amp;"-"&amp;AA$1,'قرائت کنتور'!B:B,0),MATCH(G84,'قرائت کنتور'!$1:$1,0)),0)</f>
        <v>0</v>
      </c>
      <c r="AC84" s="265"/>
      <c r="AD84" s="188">
        <f t="shared" si="27"/>
        <v>-2908</v>
      </c>
      <c r="AE84" s="188">
        <f t="shared" si="28"/>
        <v>-20490</v>
      </c>
      <c r="AF84" s="188">
        <f t="shared" si="29"/>
        <v>-2025</v>
      </c>
      <c r="AG84" s="188">
        <f t="shared" si="30"/>
        <v>-12252</v>
      </c>
      <c r="AH84" s="188">
        <f t="shared" si="31"/>
        <v>-25423</v>
      </c>
      <c r="AI84" s="188">
        <f t="shared" si="32"/>
        <v>0</v>
      </c>
      <c r="AJ84" s="188" t="str">
        <f t="shared" si="33"/>
        <v>0</v>
      </c>
      <c r="AK84" s="265"/>
      <c r="AL84" s="254">
        <f t="shared" si="34"/>
        <v>-0.90084515589028125</v>
      </c>
      <c r="AM84" s="254" t="str">
        <f t="shared" si="35"/>
        <v>0</v>
      </c>
      <c r="AN84" s="265"/>
      <c r="AO84" s="188">
        <f>IFERROR(INDEX('تعرفه ها'!A:Z,MATCH(P84&amp;"-"&amp;AO$1,'تعرفه ها'!C:C,0),MATCH(F84,'تعرفه ها'!$2:$2,0),1),"---")</f>
        <v>1115</v>
      </c>
      <c r="AP84" s="188">
        <f>IFERROR(INDEX('تعرفه ها'!A:Z,MATCH(P84&amp;"-"&amp;AP$1,'تعرفه ها'!C:C,0),MATCH(F84,'تعرفه ها'!$2:$2,0),1),"---")</f>
        <v>558</v>
      </c>
      <c r="AQ84" s="188">
        <f>IFERROR(INDEX('تعرفه ها'!A:Z,MATCH(P84&amp;"-"&amp;AQ$1,'تعرفه ها'!C:C,0),MATCH(F84,'تعرفه ها'!$2:$2,0),1),"---")</f>
        <v>279</v>
      </c>
      <c r="AR84" s="188">
        <f>IFERROR(INDEX('تعرفه ها'!A:Z,MATCH(P84&amp;"-"&amp;AR$1,'تعرفه ها'!C:C,0),MATCH(F84,'تعرفه ها'!$2:$2,0),1),"---")</f>
        <v>550</v>
      </c>
      <c r="AS84" s="265"/>
      <c r="AT84" s="415">
        <f t="shared" si="36"/>
        <v>-3242420</v>
      </c>
      <c r="AU84" s="415">
        <f t="shared" si="37"/>
        <v>-11433420</v>
      </c>
      <c r="AV84" s="415">
        <f t="shared" si="38"/>
        <v>-564975</v>
      </c>
      <c r="AW84" s="415">
        <f t="shared" si="39"/>
        <v>-6738600</v>
      </c>
      <c r="AX84" s="415">
        <f t="shared" si="40"/>
        <v>-21979415</v>
      </c>
      <c r="AY84" s="415">
        <f>IFERROR(AH84*INDEX('تعرفه ها'!A:Z,MATCH("عوارض برق به ازاء هر کیلووات",'تعرفه ها'!$C:$C,0),MATCH(F84,'تعرفه ها'!$2:$2,0)),"---")</f>
        <v>-1271150</v>
      </c>
      <c r="AZ84" s="415">
        <f t="shared" si="41"/>
        <v>0</v>
      </c>
      <c r="BA84" s="415">
        <f>IFERROR(ROUND(((AX84+AY84+AZ84)*INDEX('تعرفه ها'!A:Z,MATCH("هزینه نگهداری و تعمیرات شبکه برق",'تعرفه ها'!$C:$C,0),MATCH(F84,'تعرفه ها'!$2:$2,0))/100),0),"---")</f>
        <v>-2325057</v>
      </c>
      <c r="BB84" s="415">
        <f>IFERROR(IF(P84="دیماندی",ROUND(AJ84*INDEX('تعرفه ها'!A:Z,MATCH(BB$1,'تعرفه ها'!$C:$C,0),MATCH(F84,'تعرفه ها'!$2:$2,0))*J84/30,0),0),"---")</f>
        <v>0</v>
      </c>
      <c r="BC84" s="415"/>
      <c r="BD84" s="54">
        <f>IFERROR(IF(INDEX('اطلاعات دوره'!A:Z,MATCH(G84,'اطلاعات دوره'!C:C,0),MATCH("برق",'اطلاعات دوره'!$1:$1,0))="دارد",ROUND(AX84*INDEX('تعرفه ها'!A:Z,MATCH("پیک فصلی برق",'تعرفه ها'!$C:$C,0),MATCH(F84,'تعرفه ها'!$2:$2,0))/100,0),0),"---")</f>
        <v>0</v>
      </c>
      <c r="BE84" s="415">
        <f>IFERROR(ROUND(((AX84+AY84+AZ84+BA84+BB84+BC84+BD84)*INDEX('تعرفه ها'!A:Z,MATCH("مالیات برق",'تعرفه ها'!$C:$C,0),MATCH(F84,'تعرفه ها'!$2:$2,0))/100),0),"---")</f>
        <v>0</v>
      </c>
      <c r="BF84" s="415">
        <f t="shared" si="42"/>
        <v>-25575622</v>
      </c>
      <c r="BG84" s="415">
        <f t="shared" si="23"/>
        <v>19018318</v>
      </c>
      <c r="BH84" s="415">
        <f t="shared" si="43"/>
        <v>-6557304</v>
      </c>
      <c r="BI84" s="54">
        <f t="shared" si="44"/>
        <v>304</v>
      </c>
      <c r="BJ84" s="55">
        <f t="shared" si="45"/>
        <v>-6557608</v>
      </c>
      <c r="BK84" s="262"/>
      <c r="BL84" s="183" t="str">
        <f>IFERROR(IF(INDEX(پرداخت!A:AZ,MATCH(A84&amp;" - "&amp;"برق",پرداخت!$B:$B,0),MATCH(G84,پرداخت!$1:$1,0))="نشده","نشده","شده"),"---")</f>
        <v>نشده</v>
      </c>
      <c r="BN84" s="257"/>
      <c r="BO84" s="257"/>
      <c r="BP84" s="257"/>
      <c r="BQ84" s="257"/>
      <c r="BR84" s="257"/>
      <c r="BS84" s="257"/>
      <c r="BT84" s="257"/>
      <c r="BU84" s="257"/>
      <c r="BV84" s="257"/>
      <c r="BW84" s="257"/>
      <c r="BX84" s="257"/>
      <c r="BY84" s="257"/>
      <c r="BZ84" s="257"/>
      <c r="CA84" s="257"/>
      <c r="CB84" s="257"/>
      <c r="CC84" s="257"/>
      <c r="CD84" s="257"/>
      <c r="CE84" s="257"/>
      <c r="CF84" s="257"/>
      <c r="CG84" s="257"/>
      <c r="CH84"/>
      <c r="CI84"/>
      <c r="CJ84"/>
      <c r="CK84"/>
    </row>
    <row r="85" spans="1:89" ht="33.75" hidden="1">
      <c r="A85" s="171" t="s">
        <v>268</v>
      </c>
      <c r="B85" s="47">
        <f>IFERROR(INDEX('اطلاعات انشعابات شرکتها'!A:BB,MATCH(A85,'اطلاعات انشعابات شرکتها'!A:A,0),MATCH(B$1,'اطلاعات انشعابات شرکتها'!$1:$1,0)),0)</f>
        <v>142</v>
      </c>
      <c r="C85" s="48">
        <f>IFERROR(INDEX('اطلاعات انشعابات شرکتها'!A:BB,MATCH(A85,'اطلاعات انشعابات شرکتها'!A:A,0),MATCH(C$1,'اطلاعات انشعابات شرکتها'!$1:$1,0)),0)</f>
        <v>0</v>
      </c>
      <c r="D85" s="45"/>
      <c r="E85" s="171">
        <v>1</v>
      </c>
      <c r="F85" s="170">
        <v>99</v>
      </c>
      <c r="G85" s="188" t="str">
        <f t="shared" si="24"/>
        <v>99/1</v>
      </c>
      <c r="H85" s="188" t="str">
        <f>IFERROR(INDEX('اطلاعات دوره'!A:Z,MATCH(G85,'اطلاعات دوره'!C:C,0),MATCH(H$1,'اطلاعات دوره'!$1:$1,0)),0)</f>
        <v>99/01/01</v>
      </c>
      <c r="I85" s="188" t="str">
        <f>IFERROR(INDEX('اطلاعات دوره'!A:Z,MATCH(G85,'اطلاعات دوره'!C:C,0),MATCH(I$1,'اطلاعات دوره'!$1:$1,0)),0)</f>
        <v>99/01/31</v>
      </c>
      <c r="J85" s="188">
        <f>IFERROR(INDEX('اطلاعات دوره'!A:Z,MATCH(G85,'اطلاعات دوره'!C:C,0),MATCH(J$1,'اطلاعات دوره'!$1:$1,0)),0)</f>
        <v>31</v>
      </c>
      <c r="K85" s="265"/>
      <c r="L85" s="188" t="str">
        <f>IFERROR(INDEX('اطلاعات دوره'!A:Z,MATCH(G85,'اطلاعات دوره'!C:C,0)-1,MATCH("عنوان",'اطلاعات دوره'!$1:$1,0)),"---")</f>
        <v>98/4</v>
      </c>
      <c r="M85" s="188" t="str">
        <f t="shared" si="25"/>
        <v>کاوش صنعت توس (1)-98/4</v>
      </c>
      <c r="N85" s="188" t="str">
        <f t="shared" si="26"/>
        <v>کاوش صنعت توس (1)-99/1</v>
      </c>
      <c r="O85" s="265"/>
      <c r="P85" s="188" t="str">
        <f>IFERROR(INDEX('اطلاعات انشعابات شرکتها'!A:BB,MATCH(A85,'اطلاعات انشعابات شرکتها'!A:A,0),MATCH(P$1,'اطلاعات انشعابات شرکتها'!$1:$1,0)),0)</f>
        <v>دیماندی</v>
      </c>
      <c r="Q85" s="188">
        <f>IFERROR(INDEX('اطلاعات انشعابات شرکتها'!A:BB,MATCH(A85,'اطلاعات انشعابات شرکتها'!A:A,0),MATCH(Q$1,'اطلاعات انشعابات شرکتها'!$1:$1,0)),0)</f>
        <v>400</v>
      </c>
      <c r="R85" s="188" t="str">
        <f>IFERROR(INDEX('اطلاعات انشعابات شرکتها'!A:BB,MATCH(A85,'اطلاعات انشعابات شرکتها'!A:A,0),MATCH(R$1,'اطلاعات انشعابات شرکتها'!$1:$1,0)),0)</f>
        <v>120</v>
      </c>
      <c r="S85" s="265"/>
      <c r="T85" s="188">
        <f>IFERROR(INDEX('قرائت کنتور'!A:AZ,MATCH(A85&amp;"-"&amp;T$1,'قرائت کنتور'!B:B,0),MATCH(G85,'قرائت کنتور'!$1:$1,0)),0)</f>
        <v>0</v>
      </c>
      <c r="U85" s="188">
        <f>IFERROR(INDEX('قرائت کنتور'!A:AZ,MATCH(A85&amp;"-"&amp;U$1,'قرائت کنتور'!B:B,0),MATCH(L85,'قرائت کنتور'!$1:$1,0)),0)</f>
        <v>5334</v>
      </c>
      <c r="V85" s="188">
        <f>IFERROR(INDEX('قرائت کنتور'!A:AZ,MATCH(A85&amp;"-"&amp;U$1,'قرائت کنتور'!B:B,0),MATCH(G85,'قرائت کنتور'!$1:$1,0)),0)</f>
        <v>0</v>
      </c>
      <c r="W85" s="188">
        <f>IFERROR(INDEX('قرائت کنتور'!A:AZ,MATCH(A85&amp;"-"&amp;W$1,'قرائت کنتور'!B:B,0),MATCH(L85,'قرائت کنتور'!$1:$1,0)),0)</f>
        <v>393</v>
      </c>
      <c r="X85" s="188">
        <f>IFERROR(INDEX('قرائت کنتور'!A:AZ,MATCH(A85&amp;"-"&amp;W$1,'قرائت کنتور'!B:B,0),MATCH(G85,'قرائت کنتور'!$1:$1,0)),0)</f>
        <v>0</v>
      </c>
      <c r="Y85" s="188">
        <f>IFERROR(INDEX('قرائت کنتور'!A:AZ,MATCH(A85&amp;"-"&amp;Y$1,'قرائت کنتور'!B:B,0),MATCH(L85,'قرائت کنتور'!$1:$1,0)),0)</f>
        <v>343</v>
      </c>
      <c r="Z85" s="188">
        <f>IFERROR(INDEX('قرائت کنتور'!A:AZ,MATCH(A85&amp;"-"&amp;Y$1,'قرائت کنتور'!B:B,0),MATCH(G85,'قرائت کنتور'!$1:$1,0)),0)</f>
        <v>0</v>
      </c>
      <c r="AA85" s="188">
        <f>IFERROR(INDEX('قرائت کنتور'!A:AZ,MATCH(A85&amp;"-"&amp;AA$1,'قرائت کنتور'!B:B,0),MATCH(L85,'قرائت کنتور'!$1:$1,0)),0)</f>
        <v>201</v>
      </c>
      <c r="AB85" s="188">
        <f>IFERROR(INDEX('قرائت کنتور'!A:AZ,MATCH(A85&amp;"-"&amp;AA$1,'قرائت کنتور'!B:B,0),MATCH(G85,'قرائت کنتور'!$1:$1,0)),0)</f>
        <v>0</v>
      </c>
      <c r="AC85" s="265"/>
      <c r="AD85" s="188">
        <f t="shared" si="27"/>
        <v>-640080</v>
      </c>
      <c r="AE85" s="188">
        <f t="shared" si="28"/>
        <v>-47160</v>
      </c>
      <c r="AF85" s="188">
        <f t="shared" si="29"/>
        <v>-41160</v>
      </c>
      <c r="AG85" s="188">
        <f t="shared" si="30"/>
        <v>-24120</v>
      </c>
      <c r="AH85" s="188">
        <f t="shared" si="31"/>
        <v>-728400</v>
      </c>
      <c r="AI85" s="188">
        <f t="shared" si="32"/>
        <v>0</v>
      </c>
      <c r="AJ85" s="188">
        <f t="shared" si="33"/>
        <v>360</v>
      </c>
      <c r="AK85" s="265"/>
      <c r="AL85" s="254">
        <f t="shared" si="34"/>
        <v>-0.9994521927716985</v>
      </c>
      <c r="AM85" s="254" t="str">
        <f t="shared" si="35"/>
        <v>0</v>
      </c>
      <c r="AN85" s="265"/>
      <c r="AO85" s="188">
        <f>IFERROR(INDEX('تعرفه ها'!A:Z,MATCH(P85&amp;"-"&amp;AO$1,'تعرفه ها'!C:C,0),MATCH(F85,'تعرفه ها'!$2:$2,0),1),"---")</f>
        <v>879</v>
      </c>
      <c r="AP85" s="188">
        <f>IFERROR(INDEX('تعرفه ها'!A:Z,MATCH(P85&amp;"-"&amp;AP$1,'تعرفه ها'!C:C,0),MATCH(F85,'تعرفه ها'!$2:$2,0),1),"---")</f>
        <v>439</v>
      </c>
      <c r="AQ85" s="188">
        <f>IFERROR(INDEX('تعرفه ها'!A:Z,MATCH(P85&amp;"-"&amp;AQ$1,'تعرفه ها'!C:C,0),MATCH(F85,'تعرفه ها'!$2:$2,0),1),"---")</f>
        <v>220</v>
      </c>
      <c r="AR85" s="188">
        <f>IFERROR(INDEX('تعرفه ها'!A:Z,MATCH(P85&amp;"-"&amp;AR$1,'تعرفه ها'!C:C,0),MATCH(F85,'تعرفه ها'!$2:$2,0),1),"---")</f>
        <v>550</v>
      </c>
      <c r="AS85" s="265"/>
      <c r="AT85" s="415">
        <f t="shared" si="36"/>
        <v>-562630320</v>
      </c>
      <c r="AU85" s="415">
        <f t="shared" si="37"/>
        <v>-20703240</v>
      </c>
      <c r="AV85" s="415">
        <f t="shared" si="38"/>
        <v>-9055200</v>
      </c>
      <c r="AW85" s="415">
        <f t="shared" si="39"/>
        <v>-13266000</v>
      </c>
      <c r="AX85" s="415">
        <f t="shared" si="40"/>
        <v>-605654760</v>
      </c>
      <c r="AY85" s="415">
        <f>IFERROR(AH85*INDEX('تعرفه ها'!A:Z,MATCH("عوارض برق به ازاء هر کیلووات",'تعرفه ها'!$C:$C,0),MATCH(F85,'تعرفه ها'!$2:$2,0)),"---")</f>
        <v>-36420000</v>
      </c>
      <c r="AZ85" s="415">
        <f t="shared" si="41"/>
        <v>0</v>
      </c>
      <c r="BA85" s="415">
        <f>IFERROR(ROUND(((AX85+AY85+AZ85)*INDEX('تعرفه ها'!A:Z,MATCH("هزینه نگهداری و تعمیرات شبکه برق",'تعرفه ها'!$C:$C,0),MATCH(F85,'تعرفه ها'!$2:$2,0))/100),0),"---")</f>
        <v>-64207476</v>
      </c>
      <c r="BB85" s="415">
        <f>IFERROR(IF(P85="دیماندی",ROUND(AJ85*INDEX('تعرفه ها'!A:Z,MATCH(BB$1,'تعرفه ها'!$C:$C,0),MATCH(F85,'تعرفه ها'!$2:$2,0))*J85/30,0),0),"---")</f>
        <v>10336392</v>
      </c>
      <c r="BC85" s="415"/>
      <c r="BD85" s="54">
        <f>IFERROR(IF(INDEX('اطلاعات دوره'!A:Z,MATCH(G85,'اطلاعات دوره'!C:C,0),MATCH("برق",'اطلاعات دوره'!$1:$1,0))="دارد",ROUND(AX85*INDEX('تعرفه ها'!A:Z,MATCH("پیک فصلی برق",'تعرفه ها'!$C:$C,0),MATCH(F85,'تعرفه ها'!$2:$2,0))/100,0),0),"---")</f>
        <v>0</v>
      </c>
      <c r="BE85" s="415">
        <f>IFERROR(ROUND(((AX85+AY85+AZ85+BA85+BB85+BC85+BD85)*INDEX('تعرفه ها'!A:Z,MATCH("مالیات برق",'تعرفه ها'!$C:$C,0),MATCH(F85,'تعرفه ها'!$2:$2,0))/100),0),"---")</f>
        <v>0</v>
      </c>
      <c r="BF85" s="415">
        <f t="shared" si="42"/>
        <v>-695945844</v>
      </c>
      <c r="BG85" s="415">
        <f t="shared" si="23"/>
        <v>91493344</v>
      </c>
      <c r="BH85" s="415">
        <f t="shared" si="43"/>
        <v>-604452500</v>
      </c>
      <c r="BI85" s="54">
        <f t="shared" si="44"/>
        <v>500</v>
      </c>
      <c r="BJ85" s="55">
        <f t="shared" si="45"/>
        <v>-604453000</v>
      </c>
      <c r="BK85" s="262"/>
      <c r="BL85" s="183" t="str">
        <f>IFERROR(IF(INDEX(پرداخت!A:AZ,MATCH(A85&amp;" - "&amp;"برق",پرداخت!$B:$B,0),MATCH(G85,پرداخت!$1:$1,0))="نشده","نشده","شده"),"---")</f>
        <v>نشده</v>
      </c>
      <c r="BN85" s="257"/>
      <c r="BO85" s="257"/>
      <c r="BP85" s="257"/>
      <c r="BQ85" s="257"/>
      <c r="BR85" s="257"/>
      <c r="BS85" s="257"/>
      <c r="BT85" s="257"/>
      <c r="BU85" s="257"/>
      <c r="BV85" s="257"/>
      <c r="BW85" s="257"/>
      <c r="BX85" s="257"/>
      <c r="BY85" s="257"/>
      <c r="BZ85" s="257"/>
      <c r="CA85" s="257"/>
      <c r="CB85" s="257"/>
      <c r="CC85" s="257"/>
      <c r="CD85" s="257"/>
      <c r="CE85" s="257"/>
      <c r="CF85" s="257"/>
      <c r="CG85" s="257"/>
      <c r="CH85"/>
      <c r="CI85"/>
      <c r="CJ85"/>
      <c r="CK85"/>
    </row>
    <row r="86" spans="1:89" ht="33.75" hidden="1">
      <c r="A86" s="171" t="s">
        <v>269</v>
      </c>
      <c r="B86" s="47">
        <f>IFERROR(INDEX('اطلاعات انشعابات شرکتها'!A:BB,MATCH(A86,'اطلاعات انشعابات شرکتها'!A:A,0),MATCH(B$1,'اطلاعات انشعابات شرکتها'!$1:$1,0)),0)</f>
        <v>143</v>
      </c>
      <c r="C86" s="48">
        <f>IFERROR(INDEX('اطلاعات انشعابات شرکتها'!A:BB,MATCH(A86,'اطلاعات انشعابات شرکتها'!A:A,0),MATCH(C$1,'اطلاعات انشعابات شرکتها'!$1:$1,0)),0)</f>
        <v>0</v>
      </c>
      <c r="D86" s="45"/>
      <c r="E86" s="171">
        <v>1</v>
      </c>
      <c r="F86" s="170">
        <v>99</v>
      </c>
      <c r="G86" s="188" t="str">
        <f t="shared" si="24"/>
        <v>99/1</v>
      </c>
      <c r="H86" s="188" t="str">
        <f>IFERROR(INDEX('اطلاعات دوره'!A:Z,MATCH(G86,'اطلاعات دوره'!C:C,0),MATCH(H$1,'اطلاعات دوره'!$1:$1,0)),0)</f>
        <v>99/01/01</v>
      </c>
      <c r="I86" s="188" t="str">
        <f>IFERROR(INDEX('اطلاعات دوره'!A:Z,MATCH(G86,'اطلاعات دوره'!C:C,0),MATCH(I$1,'اطلاعات دوره'!$1:$1,0)),0)</f>
        <v>99/01/31</v>
      </c>
      <c r="J86" s="188">
        <f>IFERROR(INDEX('اطلاعات دوره'!A:Z,MATCH(G86,'اطلاعات دوره'!C:C,0),MATCH(J$1,'اطلاعات دوره'!$1:$1,0)),0)</f>
        <v>31</v>
      </c>
      <c r="K86" s="265"/>
      <c r="L86" s="188" t="str">
        <f>IFERROR(INDEX('اطلاعات دوره'!A:Z,MATCH(G86,'اطلاعات دوره'!C:C,0)-1,MATCH("عنوان",'اطلاعات دوره'!$1:$1,0)),"---")</f>
        <v>98/4</v>
      </c>
      <c r="M86" s="188" t="str">
        <f t="shared" si="25"/>
        <v>کاوش صنعت توس (2)-98/4</v>
      </c>
      <c r="N86" s="188" t="str">
        <f t="shared" si="26"/>
        <v>کاوش صنعت توس (2)-99/1</v>
      </c>
      <c r="O86" s="265"/>
      <c r="P86" s="188" t="str">
        <f>IFERROR(INDEX('اطلاعات انشعابات شرکتها'!A:BB,MATCH(A86,'اطلاعات انشعابات شرکتها'!A:A,0),MATCH(P$1,'اطلاعات انشعابات شرکتها'!$1:$1,0)),0)</f>
        <v>دیماندی</v>
      </c>
      <c r="Q86" s="188">
        <f>IFERROR(INDEX('اطلاعات انشعابات شرکتها'!A:BB,MATCH(A86,'اطلاعات انشعابات شرکتها'!A:A,0),MATCH(Q$1,'اطلاعات انشعابات شرکتها'!$1:$1,0)),0)</f>
        <v>400</v>
      </c>
      <c r="R86" s="188" t="str">
        <f>IFERROR(INDEX('اطلاعات انشعابات شرکتها'!A:BB,MATCH(A86,'اطلاعات انشعابات شرکتها'!A:A,0),MATCH(R$1,'اطلاعات انشعابات شرکتها'!$1:$1,0)),0)</f>
        <v>120</v>
      </c>
      <c r="S86" s="265"/>
      <c r="T86" s="188">
        <f>IFERROR(INDEX('قرائت کنتور'!A:AZ,MATCH(A86&amp;"-"&amp;T$1,'قرائت کنتور'!B:B,0),MATCH(G86,'قرائت کنتور'!$1:$1,0)),0)</f>
        <v>0</v>
      </c>
      <c r="U86" s="188">
        <f>IFERROR(INDEX('قرائت کنتور'!A:AZ,MATCH(A86&amp;"-"&amp;U$1,'قرائت کنتور'!B:B,0),MATCH(L86,'قرائت کنتور'!$1:$1,0)),0)</f>
        <v>6415</v>
      </c>
      <c r="V86" s="188">
        <f>IFERROR(INDEX('قرائت کنتور'!A:AZ,MATCH(A86&amp;"-"&amp;U$1,'قرائت کنتور'!B:B,0),MATCH(G86,'قرائت کنتور'!$1:$1,0)),0)</f>
        <v>0</v>
      </c>
      <c r="W86" s="188">
        <f>IFERROR(INDEX('قرائت کنتور'!A:AZ,MATCH(A86&amp;"-"&amp;W$1,'قرائت کنتور'!B:B,0),MATCH(L86,'قرائت کنتور'!$1:$1,0)),0)</f>
        <v>823</v>
      </c>
      <c r="X86" s="188">
        <f>IFERROR(INDEX('قرائت کنتور'!A:AZ,MATCH(A86&amp;"-"&amp;W$1,'قرائت کنتور'!B:B,0),MATCH(G86,'قرائت کنتور'!$1:$1,0)),0)</f>
        <v>0</v>
      </c>
      <c r="Y86" s="188">
        <f>IFERROR(INDEX('قرائت کنتور'!A:AZ,MATCH(A86&amp;"-"&amp;Y$1,'قرائت کنتور'!B:B,0),MATCH(L86,'قرائت کنتور'!$1:$1,0)),0)</f>
        <v>1188</v>
      </c>
      <c r="Z86" s="188">
        <f>IFERROR(INDEX('قرائت کنتور'!A:AZ,MATCH(A86&amp;"-"&amp;Y$1,'قرائت کنتور'!B:B,0),MATCH(G86,'قرائت کنتور'!$1:$1,0)),0)</f>
        <v>0</v>
      </c>
      <c r="AA86" s="188">
        <f>IFERROR(INDEX('قرائت کنتور'!A:AZ,MATCH(A86&amp;"-"&amp;AA$1,'قرائت کنتور'!B:B,0),MATCH(L86,'قرائت کنتور'!$1:$1,0)),0)</f>
        <v>14530</v>
      </c>
      <c r="AB86" s="188">
        <f>IFERROR(INDEX('قرائت کنتور'!A:AZ,MATCH(A86&amp;"-"&amp;AA$1,'قرائت کنتور'!B:B,0),MATCH(G86,'قرائت کنتور'!$1:$1,0)),0)</f>
        <v>0</v>
      </c>
      <c r="AC86" s="265"/>
      <c r="AD86" s="188">
        <f t="shared" si="27"/>
        <v>-769800</v>
      </c>
      <c r="AE86" s="188">
        <f t="shared" si="28"/>
        <v>-98760</v>
      </c>
      <c r="AF86" s="188">
        <f t="shared" si="29"/>
        <v>-142560</v>
      </c>
      <c r="AG86" s="188">
        <f t="shared" si="30"/>
        <v>-1743600</v>
      </c>
      <c r="AH86" s="188">
        <f t="shared" si="31"/>
        <v>-1011120</v>
      </c>
      <c r="AI86" s="188">
        <f t="shared" si="32"/>
        <v>0</v>
      </c>
      <c r="AJ86" s="188">
        <f t="shared" si="33"/>
        <v>360</v>
      </c>
      <c r="AK86" s="265"/>
      <c r="AL86" s="254">
        <f t="shared" si="34"/>
        <v>-0.50165571844803991</v>
      </c>
      <c r="AM86" s="254" t="str">
        <f t="shared" si="35"/>
        <v>0</v>
      </c>
      <c r="AN86" s="265"/>
      <c r="AO86" s="188">
        <f>IFERROR(INDEX('تعرفه ها'!A:Z,MATCH(P86&amp;"-"&amp;AO$1,'تعرفه ها'!C:C,0),MATCH(F86,'تعرفه ها'!$2:$2,0),1),"---")</f>
        <v>879</v>
      </c>
      <c r="AP86" s="188">
        <f>IFERROR(INDEX('تعرفه ها'!A:Z,MATCH(P86&amp;"-"&amp;AP$1,'تعرفه ها'!C:C,0),MATCH(F86,'تعرفه ها'!$2:$2,0),1),"---")</f>
        <v>439</v>
      </c>
      <c r="AQ86" s="188">
        <f>IFERROR(INDEX('تعرفه ها'!A:Z,MATCH(P86&amp;"-"&amp;AQ$1,'تعرفه ها'!C:C,0),MATCH(F86,'تعرفه ها'!$2:$2,0),1),"---")</f>
        <v>220</v>
      </c>
      <c r="AR86" s="188">
        <f>IFERROR(INDEX('تعرفه ها'!A:Z,MATCH(P86&amp;"-"&amp;AR$1,'تعرفه ها'!C:C,0),MATCH(F86,'تعرفه ها'!$2:$2,0),1),"---")</f>
        <v>550</v>
      </c>
      <c r="AS86" s="265"/>
      <c r="AT86" s="415">
        <f t="shared" si="36"/>
        <v>-676654200</v>
      </c>
      <c r="AU86" s="415">
        <f t="shared" si="37"/>
        <v>-43355640</v>
      </c>
      <c r="AV86" s="415">
        <f t="shared" si="38"/>
        <v>-31363200</v>
      </c>
      <c r="AW86" s="415">
        <f t="shared" si="39"/>
        <v>-958980000</v>
      </c>
      <c r="AX86" s="415">
        <f t="shared" si="40"/>
        <v>-1710353040</v>
      </c>
      <c r="AY86" s="415">
        <f>IFERROR(AH86*INDEX('تعرفه ها'!A:Z,MATCH("عوارض برق به ازاء هر کیلووات",'تعرفه ها'!$C:$C,0),MATCH(F86,'تعرفه ها'!$2:$2,0)),"---")</f>
        <v>-50556000</v>
      </c>
      <c r="AZ86" s="415">
        <f t="shared" si="41"/>
        <v>0</v>
      </c>
      <c r="BA86" s="415">
        <f>IFERROR(ROUND(((AX86+AY86+AZ86)*INDEX('تعرفه ها'!A:Z,MATCH("هزینه نگهداری و تعمیرات شبکه برق",'تعرفه ها'!$C:$C,0),MATCH(F86,'تعرفه ها'!$2:$2,0))/100),0),"---")</f>
        <v>-176090904</v>
      </c>
      <c r="BB86" s="415">
        <f>IFERROR(IF(P86="دیماندی",ROUND(AJ86*INDEX('تعرفه ها'!A:Z,MATCH(BB$1,'تعرفه ها'!$C:$C,0),MATCH(F86,'تعرفه ها'!$2:$2,0))*J86/30,0),0),"---")</f>
        <v>10336392</v>
      </c>
      <c r="BC86" s="415"/>
      <c r="BD86" s="54">
        <f>IFERROR(IF(INDEX('اطلاعات دوره'!A:Z,MATCH(G86,'اطلاعات دوره'!C:C,0),MATCH("برق",'اطلاعات دوره'!$1:$1,0))="دارد",ROUND(AX86*INDEX('تعرفه ها'!A:Z,MATCH("پیک فصلی برق",'تعرفه ها'!$C:$C,0),MATCH(F86,'تعرفه ها'!$2:$2,0))/100,0),0),"---")</f>
        <v>0</v>
      </c>
      <c r="BE86" s="415">
        <f>IFERROR(ROUND(((AX86+AY86+AZ86+BA86+BB86+BC86+BD86)*INDEX('تعرفه ها'!A:Z,MATCH("مالیات برق",'تعرفه ها'!$C:$C,0),MATCH(F86,'تعرفه ها'!$2:$2,0))/100),0),"---")</f>
        <v>0</v>
      </c>
      <c r="BF86" s="415">
        <f t="shared" si="42"/>
        <v>-1926663552</v>
      </c>
      <c r="BG86" s="415">
        <f t="shared" si="23"/>
        <v>147212537</v>
      </c>
      <c r="BH86" s="415">
        <f t="shared" si="43"/>
        <v>-1779451015</v>
      </c>
      <c r="BI86" s="54">
        <f t="shared" si="44"/>
        <v>15</v>
      </c>
      <c r="BJ86" s="55">
        <f t="shared" si="45"/>
        <v>-1779451030</v>
      </c>
      <c r="BK86" s="262"/>
      <c r="BL86" s="183" t="str">
        <f>IFERROR(IF(INDEX(پرداخت!A:AZ,MATCH(A86&amp;" - "&amp;"برق",پرداخت!$B:$B,0),MATCH(G86,پرداخت!$1:$1,0))="نشده","نشده","شده"),"---")</f>
        <v>نشده</v>
      </c>
      <c r="BN86" s="257"/>
      <c r="BO86" s="257"/>
      <c r="BP86" s="257"/>
      <c r="BQ86" s="257"/>
      <c r="BR86" s="257"/>
      <c r="BS86" s="257"/>
      <c r="BT86" s="257"/>
      <c r="BU86" s="257"/>
      <c r="BV86" s="257"/>
      <c r="BW86" s="257"/>
      <c r="BX86" s="257"/>
      <c r="BY86" s="257"/>
      <c r="BZ86" s="257"/>
      <c r="CA86" s="257"/>
      <c r="CB86" s="257"/>
      <c r="CC86" s="257"/>
      <c r="CD86" s="257"/>
      <c r="CE86" s="257"/>
      <c r="CF86" s="257"/>
      <c r="CG86" s="257"/>
      <c r="CH86"/>
      <c r="CI86"/>
      <c r="CJ86"/>
      <c r="CK86"/>
    </row>
    <row r="87" spans="1:89" ht="33.75" hidden="1">
      <c r="A87" s="171" t="s">
        <v>270</v>
      </c>
      <c r="B87" s="47">
        <f>IFERROR(INDEX('اطلاعات انشعابات شرکتها'!A:BB,MATCH(A87,'اطلاعات انشعابات شرکتها'!A:A,0),MATCH(B$1,'اطلاعات انشعابات شرکتها'!$1:$1,0)),0)</f>
        <v>144</v>
      </c>
      <c r="C87" s="48">
        <f>IFERROR(INDEX('اطلاعات انشعابات شرکتها'!A:BB,MATCH(A87,'اطلاعات انشعابات شرکتها'!A:A,0),MATCH(C$1,'اطلاعات انشعابات شرکتها'!$1:$1,0)),0)</f>
        <v>0</v>
      </c>
      <c r="D87" s="45"/>
      <c r="E87" s="171">
        <v>1</v>
      </c>
      <c r="F87" s="170">
        <v>99</v>
      </c>
      <c r="G87" s="188" t="str">
        <f t="shared" si="24"/>
        <v>99/1</v>
      </c>
      <c r="H87" s="188" t="str">
        <f>IFERROR(INDEX('اطلاعات دوره'!A:Z,MATCH(G87,'اطلاعات دوره'!C:C,0),MATCH(H$1,'اطلاعات دوره'!$1:$1,0)),0)</f>
        <v>99/01/01</v>
      </c>
      <c r="I87" s="188" t="str">
        <f>IFERROR(INDEX('اطلاعات دوره'!A:Z,MATCH(G87,'اطلاعات دوره'!C:C,0),MATCH(I$1,'اطلاعات دوره'!$1:$1,0)),0)</f>
        <v>99/01/31</v>
      </c>
      <c r="J87" s="188">
        <f>IFERROR(INDEX('اطلاعات دوره'!A:Z,MATCH(G87,'اطلاعات دوره'!C:C,0),MATCH(J$1,'اطلاعات دوره'!$1:$1,0)),0)</f>
        <v>31</v>
      </c>
      <c r="K87" s="265"/>
      <c r="L87" s="188" t="str">
        <f>IFERROR(INDEX('اطلاعات دوره'!A:Z,MATCH(G87,'اطلاعات دوره'!C:C,0)-1,MATCH("عنوان",'اطلاعات دوره'!$1:$1,0)),"---")</f>
        <v>98/4</v>
      </c>
      <c r="M87" s="188" t="str">
        <f t="shared" si="25"/>
        <v>کیان تدبیر-98/4</v>
      </c>
      <c r="N87" s="188" t="str">
        <f t="shared" si="26"/>
        <v>کیان تدبیر-99/1</v>
      </c>
      <c r="O87" s="265"/>
      <c r="P87" s="188" t="str">
        <f>IFERROR(INDEX('اطلاعات انشعابات شرکتها'!A:BB,MATCH(A87,'اطلاعات انشعابات شرکتها'!A:A,0),MATCH(P$1,'اطلاعات انشعابات شرکتها'!$1:$1,0)),0)</f>
        <v>غیر دیماندی</v>
      </c>
      <c r="Q87" s="188">
        <f>IFERROR(INDEX('اطلاعات انشعابات شرکتها'!A:BB,MATCH(A87,'اطلاعات انشعابات شرکتها'!A:A,0),MATCH(Q$1,'اطلاعات انشعابات شرکتها'!$1:$1,0)),0)</f>
        <v>19</v>
      </c>
      <c r="R87" s="188" t="str">
        <f>IFERROR(INDEX('اطلاعات انشعابات شرکتها'!A:BB,MATCH(A87,'اطلاعات انشعابات شرکتها'!A:A,0),MATCH(R$1,'اطلاعات انشعابات شرکتها'!$1:$1,0)),0)</f>
        <v>1</v>
      </c>
      <c r="S87" s="265"/>
      <c r="T87" s="188">
        <f>IFERROR(INDEX('قرائت کنتور'!A:AZ,MATCH(A87&amp;"-"&amp;T$1,'قرائت کنتور'!B:B,0),MATCH(G87,'قرائت کنتور'!$1:$1,0)),0)</f>
        <v>0</v>
      </c>
      <c r="U87" s="188">
        <f>IFERROR(INDEX('قرائت کنتور'!A:AZ,MATCH(A87&amp;"-"&amp;U$1,'قرائت کنتور'!B:B,0),MATCH(L87,'قرائت کنتور'!$1:$1,0)),0)</f>
        <v>1264</v>
      </c>
      <c r="V87" s="188">
        <f>IFERROR(INDEX('قرائت کنتور'!A:AZ,MATCH(A87&amp;"-"&amp;U$1,'قرائت کنتور'!B:B,0),MATCH(G87,'قرائت کنتور'!$1:$1,0)),0)</f>
        <v>0</v>
      </c>
      <c r="W87" s="188">
        <f>IFERROR(INDEX('قرائت کنتور'!A:AZ,MATCH(A87&amp;"-"&amp;W$1,'قرائت کنتور'!B:B,0),MATCH(L87,'قرائت کنتور'!$1:$1,0)),0)</f>
        <v>8789</v>
      </c>
      <c r="X87" s="188">
        <f>IFERROR(INDEX('قرائت کنتور'!A:AZ,MATCH(A87&amp;"-"&amp;W$1,'قرائت کنتور'!B:B,0),MATCH(G87,'قرائت کنتور'!$1:$1,0)),0)</f>
        <v>0</v>
      </c>
      <c r="Y87" s="188">
        <f>IFERROR(INDEX('قرائت کنتور'!A:AZ,MATCH(A87&amp;"-"&amp;Y$1,'قرائت کنتور'!B:B,0),MATCH(L87,'قرائت کنتور'!$1:$1,0)),0)</f>
        <v>2034</v>
      </c>
      <c r="Z87" s="188">
        <f>IFERROR(INDEX('قرائت کنتور'!A:AZ,MATCH(A87&amp;"-"&amp;Y$1,'قرائت کنتور'!B:B,0),MATCH(G87,'قرائت کنتور'!$1:$1,0)),0)</f>
        <v>0</v>
      </c>
      <c r="AA87" s="188">
        <f>IFERROR(INDEX('قرائت کنتور'!A:AZ,MATCH(A87&amp;"-"&amp;AA$1,'قرائت کنتور'!B:B,0),MATCH(L87,'قرائت کنتور'!$1:$1,0)),0)</f>
        <v>9529</v>
      </c>
      <c r="AB87" s="188">
        <f>IFERROR(INDEX('قرائت کنتور'!A:AZ,MATCH(A87&amp;"-"&amp;AA$1,'قرائت کنتور'!B:B,0),MATCH(G87,'قرائت کنتور'!$1:$1,0)),0)</f>
        <v>0</v>
      </c>
      <c r="AC87" s="265"/>
      <c r="AD87" s="188">
        <f t="shared" si="27"/>
        <v>-1264</v>
      </c>
      <c r="AE87" s="188">
        <f t="shared" si="28"/>
        <v>-8789</v>
      </c>
      <c r="AF87" s="188">
        <f t="shared" si="29"/>
        <v>-2034</v>
      </c>
      <c r="AG87" s="188">
        <f t="shared" si="30"/>
        <v>-9529</v>
      </c>
      <c r="AH87" s="188">
        <f t="shared" si="31"/>
        <v>-12087</v>
      </c>
      <c r="AI87" s="188">
        <f t="shared" si="32"/>
        <v>0</v>
      </c>
      <c r="AJ87" s="188" t="str">
        <f t="shared" si="33"/>
        <v>0</v>
      </c>
      <c r="AK87" s="265"/>
      <c r="AL87" s="254">
        <f t="shared" si="34"/>
        <v>-0.785305005806891</v>
      </c>
      <c r="AM87" s="254" t="str">
        <f t="shared" si="35"/>
        <v>0</v>
      </c>
      <c r="AN87" s="265"/>
      <c r="AO87" s="188">
        <f>IFERROR(INDEX('تعرفه ها'!A:Z,MATCH(P87&amp;"-"&amp;AO$1,'تعرفه ها'!C:C,0),MATCH(F87,'تعرفه ها'!$2:$2,0),1),"---")</f>
        <v>1115</v>
      </c>
      <c r="AP87" s="188">
        <f>IFERROR(INDEX('تعرفه ها'!A:Z,MATCH(P87&amp;"-"&amp;AP$1,'تعرفه ها'!C:C,0),MATCH(F87,'تعرفه ها'!$2:$2,0),1),"---")</f>
        <v>558</v>
      </c>
      <c r="AQ87" s="188">
        <f>IFERROR(INDEX('تعرفه ها'!A:Z,MATCH(P87&amp;"-"&amp;AQ$1,'تعرفه ها'!C:C,0),MATCH(F87,'تعرفه ها'!$2:$2,0),1),"---")</f>
        <v>279</v>
      </c>
      <c r="AR87" s="188">
        <f>IFERROR(INDEX('تعرفه ها'!A:Z,MATCH(P87&amp;"-"&amp;AR$1,'تعرفه ها'!C:C,0),MATCH(F87,'تعرفه ها'!$2:$2,0),1),"---")</f>
        <v>550</v>
      </c>
      <c r="AS87" s="265"/>
      <c r="AT87" s="415">
        <f t="shared" si="36"/>
        <v>-1409360</v>
      </c>
      <c r="AU87" s="415">
        <f t="shared" si="37"/>
        <v>-4904262</v>
      </c>
      <c r="AV87" s="415">
        <f t="shared" si="38"/>
        <v>-567486</v>
      </c>
      <c r="AW87" s="415">
        <f t="shared" si="39"/>
        <v>-5240950</v>
      </c>
      <c r="AX87" s="415">
        <f t="shared" si="40"/>
        <v>-12122058</v>
      </c>
      <c r="AY87" s="415">
        <f>IFERROR(AH87*INDEX('تعرفه ها'!A:Z,MATCH("عوارض برق به ازاء هر کیلووات",'تعرفه ها'!$C:$C,0),MATCH(F87,'تعرفه ها'!$2:$2,0)),"---")</f>
        <v>-604350</v>
      </c>
      <c r="AZ87" s="415">
        <v>0</v>
      </c>
      <c r="BA87" s="415">
        <f>IFERROR(ROUND(((AX87+AY87+AZ87)*INDEX('تعرفه ها'!A:Z,MATCH("هزینه نگهداری و تعمیرات شبکه برق",'تعرفه ها'!$C:$C,0),MATCH(F87,'تعرفه ها'!$2:$2,0))/100),0),"---")</f>
        <v>-1272641</v>
      </c>
      <c r="BB87" s="415">
        <f>IFERROR(IF(P87="دیماندی",ROUND(AJ87*INDEX('تعرفه ها'!A:Z,MATCH(BB$1,'تعرفه ها'!$C:$C,0),MATCH(F87,'تعرفه ها'!$2:$2,0))*J87/30,0),0),"---")</f>
        <v>0</v>
      </c>
      <c r="BC87" s="415"/>
      <c r="BD87" s="54">
        <f>IFERROR(IF(INDEX('اطلاعات دوره'!A:Z,MATCH(G87,'اطلاعات دوره'!C:C,0),MATCH("برق",'اطلاعات دوره'!$1:$1,0))="دارد",ROUND(AX87*INDEX('تعرفه ها'!A:Z,MATCH("پیک فصلی برق",'تعرفه ها'!$C:$C,0),MATCH(F87,'تعرفه ها'!$2:$2,0))/100,0),0),"---")</f>
        <v>0</v>
      </c>
      <c r="BE87" s="415">
        <f>IFERROR(ROUND(((AX87+AY87+AZ87+BA87+BB87+BC87+BD87)*INDEX('تعرفه ها'!A:Z,MATCH("مالیات برق",'تعرفه ها'!$C:$C,0),MATCH(F87,'تعرفه ها'!$2:$2,0))/100),0),"---")</f>
        <v>0</v>
      </c>
      <c r="BF87" s="415">
        <f t="shared" si="42"/>
        <v>-13999049</v>
      </c>
      <c r="BG87" s="415">
        <f t="shared" si="23"/>
        <v>1936421</v>
      </c>
      <c r="BH87" s="415">
        <f t="shared" si="43"/>
        <v>-12062628</v>
      </c>
      <c r="BI87" s="54">
        <f t="shared" si="44"/>
        <v>628</v>
      </c>
      <c r="BJ87" s="55">
        <f t="shared" si="45"/>
        <v>-12063256</v>
      </c>
      <c r="BK87" s="262"/>
      <c r="BL87" s="183" t="str">
        <f>IFERROR(IF(INDEX(پرداخت!A:AZ,MATCH(A87&amp;" - "&amp;"برق",پرداخت!$B:$B,0),MATCH(G87,پرداخت!$1:$1,0))="نشده","نشده","شده"),"---")</f>
        <v>شده</v>
      </c>
      <c r="BN87" s="257"/>
      <c r="BO87" s="257"/>
      <c r="BP87" s="257"/>
      <c r="BQ87" s="257"/>
      <c r="BR87" s="257"/>
      <c r="BS87" s="257"/>
      <c r="BT87" s="257"/>
      <c r="BU87" s="257"/>
      <c r="BV87" s="257"/>
      <c r="BW87" s="257"/>
      <c r="BX87" s="257"/>
      <c r="BY87" s="257"/>
      <c r="BZ87" s="257"/>
      <c r="CA87" s="257"/>
      <c r="CB87" s="257"/>
      <c r="CC87" s="257"/>
      <c r="CD87" s="257"/>
      <c r="CE87" s="257"/>
      <c r="CF87" s="257"/>
      <c r="CG87" s="257"/>
      <c r="CH87"/>
      <c r="CI87"/>
      <c r="CJ87"/>
      <c r="CK87"/>
    </row>
    <row r="88" spans="1:89" ht="33.75" hidden="1">
      <c r="A88" s="171" t="s">
        <v>274</v>
      </c>
      <c r="B88" s="47">
        <f>IFERROR(INDEX('اطلاعات انشعابات شرکتها'!A:BB,MATCH(A88,'اطلاعات انشعابات شرکتها'!A:A,0),MATCH(B$1,'اطلاعات انشعابات شرکتها'!$1:$1,0)),0)</f>
        <v>145</v>
      </c>
      <c r="C88" s="48">
        <f>IFERROR(INDEX('اطلاعات انشعابات شرکتها'!A:BB,MATCH(A88,'اطلاعات انشعابات شرکتها'!A:A,0),MATCH(C$1,'اطلاعات انشعابات شرکتها'!$1:$1,0)),0)</f>
        <v>0</v>
      </c>
      <c r="D88" s="45"/>
      <c r="E88" s="171">
        <v>1</v>
      </c>
      <c r="F88" s="170">
        <v>99</v>
      </c>
      <c r="G88" s="188" t="str">
        <f t="shared" si="24"/>
        <v>99/1</v>
      </c>
      <c r="H88" s="188" t="str">
        <f>IFERROR(INDEX('اطلاعات دوره'!A:Z,MATCH(G88,'اطلاعات دوره'!C:C,0),MATCH(H$1,'اطلاعات دوره'!$1:$1,0)),0)</f>
        <v>99/01/01</v>
      </c>
      <c r="I88" s="188" t="str">
        <f>IFERROR(INDEX('اطلاعات دوره'!A:Z,MATCH(G88,'اطلاعات دوره'!C:C,0),MATCH(I$1,'اطلاعات دوره'!$1:$1,0)),0)</f>
        <v>99/01/31</v>
      </c>
      <c r="J88" s="188">
        <f>IFERROR(INDEX('اطلاعات دوره'!A:Z,MATCH(G88,'اطلاعات دوره'!C:C,0),MATCH(J$1,'اطلاعات دوره'!$1:$1,0)),0)</f>
        <v>31</v>
      </c>
      <c r="K88" s="265"/>
      <c r="L88" s="188" t="str">
        <f>IFERROR(INDEX('اطلاعات دوره'!A:Z,MATCH(G88,'اطلاعات دوره'!C:C,0)-1,MATCH("عنوان",'اطلاعات دوره'!$1:$1,0)),"---")</f>
        <v>98/4</v>
      </c>
      <c r="M88" s="188" t="str">
        <f t="shared" si="25"/>
        <v>گل کوه بینالود-98/4</v>
      </c>
      <c r="N88" s="188" t="str">
        <f t="shared" si="26"/>
        <v>گل کوه بینالود-99/1</v>
      </c>
      <c r="O88" s="265"/>
      <c r="P88" s="188" t="str">
        <f>IFERROR(INDEX('اطلاعات انشعابات شرکتها'!A:BB,MATCH(A88,'اطلاعات انشعابات شرکتها'!A:A,0),MATCH(P$1,'اطلاعات انشعابات شرکتها'!$1:$1,0)),0)</f>
        <v>غیر دیماندی</v>
      </c>
      <c r="Q88" s="188">
        <f>IFERROR(INDEX('اطلاعات انشعابات شرکتها'!A:BB,MATCH(A88,'اطلاعات انشعابات شرکتها'!A:A,0),MATCH(Q$1,'اطلاعات انشعابات شرکتها'!$1:$1,0)),0)</f>
        <v>19</v>
      </c>
      <c r="R88" s="188" t="str">
        <f>IFERROR(INDEX('اطلاعات انشعابات شرکتها'!A:BB,MATCH(A88,'اطلاعات انشعابات شرکتها'!A:A,0),MATCH(R$1,'اطلاعات انشعابات شرکتها'!$1:$1,0)),0)</f>
        <v>1</v>
      </c>
      <c r="S88" s="265"/>
      <c r="T88" s="188">
        <f>IFERROR(INDEX('قرائت کنتور'!A:AZ,MATCH(A88&amp;"-"&amp;T$1,'قرائت کنتور'!B:B,0),MATCH(G88,'قرائت کنتور'!$1:$1,0)),0)</f>
        <v>0</v>
      </c>
      <c r="U88" s="188">
        <f>IFERROR(INDEX('قرائت کنتور'!A:AZ,MATCH(A88&amp;"-"&amp;U$1,'قرائت کنتور'!B:B,0),MATCH(L88,'قرائت کنتور'!$1:$1,0)),0)</f>
        <v>12109</v>
      </c>
      <c r="V88" s="188">
        <f>IFERROR(INDEX('قرائت کنتور'!A:AZ,MATCH(A88&amp;"-"&amp;U$1,'قرائت کنتور'!B:B,0),MATCH(G88,'قرائت کنتور'!$1:$1,0)),0)</f>
        <v>0</v>
      </c>
      <c r="W88" s="188">
        <f>IFERROR(INDEX('قرائت کنتور'!A:AZ,MATCH(A88&amp;"-"&amp;W$1,'قرائت کنتور'!B:B,0),MATCH(L88,'قرائت کنتور'!$1:$1,0)),0)</f>
        <v>109914</v>
      </c>
      <c r="X88" s="188">
        <f>IFERROR(INDEX('قرائت کنتور'!A:AZ,MATCH(A88&amp;"-"&amp;W$1,'قرائت کنتور'!B:B,0),MATCH(G88,'قرائت کنتور'!$1:$1,0)),0)</f>
        <v>0</v>
      </c>
      <c r="Y88" s="188">
        <f>IFERROR(INDEX('قرائت کنتور'!A:AZ,MATCH(A88&amp;"-"&amp;Y$1,'قرائت کنتور'!B:B,0),MATCH(L88,'قرائت کنتور'!$1:$1,0)),0)</f>
        <v>36526</v>
      </c>
      <c r="Z88" s="188">
        <f>IFERROR(INDEX('قرائت کنتور'!A:AZ,MATCH(A88&amp;"-"&amp;Y$1,'قرائت کنتور'!B:B,0),MATCH(G88,'قرائت کنتور'!$1:$1,0)),0)</f>
        <v>0</v>
      </c>
      <c r="AA88" s="188">
        <f>IFERROR(INDEX('قرائت کنتور'!A:AZ,MATCH(A88&amp;"-"&amp;AA$1,'قرائت کنتور'!B:B,0),MATCH(L88,'قرائت کنتور'!$1:$1,0)),0)</f>
        <v>65653</v>
      </c>
      <c r="AB88" s="188">
        <f>IFERROR(INDEX('قرائت کنتور'!A:AZ,MATCH(A88&amp;"-"&amp;AA$1,'قرائت کنتور'!B:B,0),MATCH(G88,'قرائت کنتور'!$1:$1,0)),0)</f>
        <v>0</v>
      </c>
      <c r="AC88" s="265"/>
      <c r="AD88" s="188">
        <f t="shared" si="27"/>
        <v>-12109</v>
      </c>
      <c r="AE88" s="188">
        <f t="shared" si="28"/>
        <v>-109914</v>
      </c>
      <c r="AF88" s="188">
        <f t="shared" si="29"/>
        <v>-36526</v>
      </c>
      <c r="AG88" s="188">
        <f t="shared" si="30"/>
        <v>-65653</v>
      </c>
      <c r="AH88" s="188">
        <f t="shared" si="31"/>
        <v>-158549</v>
      </c>
      <c r="AI88" s="188">
        <f t="shared" si="32"/>
        <v>0</v>
      </c>
      <c r="AJ88" s="188" t="str">
        <f t="shared" si="33"/>
        <v>0</v>
      </c>
      <c r="AK88" s="265"/>
      <c r="AL88" s="254">
        <f t="shared" si="34"/>
        <v>-0.9239210336955701</v>
      </c>
      <c r="AM88" s="254" t="str">
        <f t="shared" si="35"/>
        <v>0</v>
      </c>
      <c r="AN88" s="265"/>
      <c r="AO88" s="188">
        <f>IFERROR(INDEX('تعرفه ها'!A:Z,MATCH(P88&amp;"-"&amp;AO$1,'تعرفه ها'!C:C,0),MATCH(F88,'تعرفه ها'!$2:$2,0),1),"---")</f>
        <v>1115</v>
      </c>
      <c r="AP88" s="188">
        <f>IFERROR(INDEX('تعرفه ها'!A:Z,MATCH(P88&amp;"-"&amp;AP$1,'تعرفه ها'!C:C,0),MATCH(F88,'تعرفه ها'!$2:$2,0),1),"---")</f>
        <v>558</v>
      </c>
      <c r="AQ88" s="188">
        <f>IFERROR(INDEX('تعرفه ها'!A:Z,MATCH(P88&amp;"-"&amp;AQ$1,'تعرفه ها'!C:C,0),MATCH(F88,'تعرفه ها'!$2:$2,0),1),"---")</f>
        <v>279</v>
      </c>
      <c r="AR88" s="188">
        <f>IFERROR(INDEX('تعرفه ها'!A:Z,MATCH(P88&amp;"-"&amp;AR$1,'تعرفه ها'!C:C,0),MATCH(F88,'تعرفه ها'!$2:$2,0),1),"---")</f>
        <v>550</v>
      </c>
      <c r="AS88" s="265"/>
      <c r="AT88" s="415">
        <f t="shared" si="36"/>
        <v>-13501535</v>
      </c>
      <c r="AU88" s="415">
        <f t="shared" si="37"/>
        <v>-61332012</v>
      </c>
      <c r="AV88" s="415">
        <f t="shared" si="38"/>
        <v>-10190754</v>
      </c>
      <c r="AW88" s="415">
        <f t="shared" si="39"/>
        <v>-36109150</v>
      </c>
      <c r="AX88" s="415">
        <f t="shared" si="40"/>
        <v>-121133451</v>
      </c>
      <c r="AY88" s="415">
        <f>IFERROR(AH88*INDEX('تعرفه ها'!A:Z,MATCH("عوارض برق به ازاء هر کیلووات",'تعرفه ها'!$C:$C,0),MATCH(F88,'تعرفه ها'!$2:$2,0)),"---")</f>
        <v>-7927450</v>
      </c>
      <c r="AZ88" s="415">
        <f t="shared" si="41"/>
        <v>0</v>
      </c>
      <c r="BA88" s="415">
        <f>IFERROR(ROUND(((AX88+AY88+AZ88)*INDEX('تعرفه ها'!A:Z,MATCH("هزینه نگهداری و تعمیرات شبکه برق",'تعرفه ها'!$C:$C,0),MATCH(F88,'تعرفه ها'!$2:$2,0))/100),0),"---")</f>
        <v>-12906090</v>
      </c>
      <c r="BB88" s="415">
        <f>IFERROR(IF(P88="دیماندی",ROUND(AJ88*INDEX('تعرفه ها'!A:Z,MATCH(BB$1,'تعرفه ها'!$C:$C,0),MATCH(F88,'تعرفه ها'!$2:$2,0))*J88/30,0),0),"---")</f>
        <v>0</v>
      </c>
      <c r="BC88" s="415"/>
      <c r="BD88" s="54">
        <f>IFERROR(IF(INDEX('اطلاعات دوره'!A:Z,MATCH(G88,'اطلاعات دوره'!C:C,0),MATCH("برق",'اطلاعات دوره'!$1:$1,0))="دارد",ROUND(AX88*INDEX('تعرفه ها'!A:Z,MATCH("پیک فصلی برق",'تعرفه ها'!$C:$C,0),MATCH(F88,'تعرفه ها'!$2:$2,0))/100,0),0),"---")</f>
        <v>0</v>
      </c>
      <c r="BE88" s="415">
        <f>IFERROR(ROUND(((AX88+AY88+AZ88+BA88+BB88+BC88+BD88)*INDEX('تعرفه ها'!A:Z,MATCH("مالیات برق",'تعرفه ها'!$C:$C,0),MATCH(F88,'تعرفه ها'!$2:$2,0))/100),0),"---")</f>
        <v>0</v>
      </c>
      <c r="BF88" s="415">
        <f t="shared" si="42"/>
        <v>-141966991</v>
      </c>
      <c r="BG88" s="415">
        <f t="shared" si="23"/>
        <v>6742035</v>
      </c>
      <c r="BH88" s="415">
        <f t="shared" si="43"/>
        <v>-135224956</v>
      </c>
      <c r="BI88" s="54">
        <f t="shared" si="44"/>
        <v>956</v>
      </c>
      <c r="BJ88" s="55">
        <f t="shared" si="45"/>
        <v>-135225912</v>
      </c>
      <c r="BK88" s="262"/>
      <c r="BL88" s="183" t="str">
        <f>IFERROR(IF(INDEX(پرداخت!A:AZ,MATCH(A88&amp;" - "&amp;"برق",پرداخت!$B:$B,0),MATCH(G88,پرداخت!$1:$1,0))="نشده","نشده","شده"),"---")</f>
        <v>نشده</v>
      </c>
      <c r="BN88" s="257"/>
      <c r="BO88" s="257"/>
      <c r="BP88" s="257"/>
      <c r="BQ88" s="257"/>
      <c r="BR88" s="257"/>
      <c r="BS88" s="257"/>
      <c r="BT88" s="257"/>
      <c r="BU88" s="257"/>
      <c r="BV88" s="257"/>
      <c r="BW88" s="257"/>
      <c r="BX88" s="257"/>
      <c r="BY88" s="257"/>
      <c r="BZ88" s="257"/>
      <c r="CA88" s="257"/>
      <c r="CB88" s="257"/>
      <c r="CC88" s="257"/>
      <c r="CD88" s="257"/>
      <c r="CE88" s="257"/>
      <c r="CF88" s="257"/>
      <c r="CG88" s="257"/>
      <c r="CH88"/>
      <c r="CI88"/>
      <c r="CJ88"/>
      <c r="CK88"/>
    </row>
    <row r="89" spans="1:89" ht="33.75" hidden="1">
      <c r="A89" s="171" t="s">
        <v>275</v>
      </c>
      <c r="B89" s="47">
        <f>IFERROR(INDEX('اطلاعات انشعابات شرکتها'!A:BB,MATCH(A89,'اطلاعات انشعابات شرکتها'!A:A,0),MATCH(B$1,'اطلاعات انشعابات شرکتها'!$1:$1,0)),0)</f>
        <v>146</v>
      </c>
      <c r="C89" s="48">
        <f>IFERROR(INDEX('اطلاعات انشعابات شرکتها'!A:BB,MATCH(A89,'اطلاعات انشعابات شرکتها'!A:A,0),MATCH(C$1,'اطلاعات انشعابات شرکتها'!$1:$1,0)),0)</f>
        <v>0</v>
      </c>
      <c r="D89" s="45"/>
      <c r="E89" s="171">
        <v>1</v>
      </c>
      <c r="F89" s="170">
        <v>99</v>
      </c>
      <c r="G89" s="188" t="str">
        <f t="shared" si="24"/>
        <v>99/1</v>
      </c>
      <c r="H89" s="188" t="str">
        <f>IFERROR(INDEX('اطلاعات دوره'!A:Z,MATCH(G89,'اطلاعات دوره'!C:C,0),MATCH(H$1,'اطلاعات دوره'!$1:$1,0)),0)</f>
        <v>99/01/01</v>
      </c>
      <c r="I89" s="188" t="str">
        <f>IFERROR(INDEX('اطلاعات دوره'!A:Z,MATCH(G89,'اطلاعات دوره'!C:C,0),MATCH(I$1,'اطلاعات دوره'!$1:$1,0)),0)</f>
        <v>99/01/31</v>
      </c>
      <c r="J89" s="188">
        <f>IFERROR(INDEX('اطلاعات دوره'!A:Z,MATCH(G89,'اطلاعات دوره'!C:C,0),MATCH(J$1,'اطلاعات دوره'!$1:$1,0)),0)</f>
        <v>31</v>
      </c>
      <c r="K89" s="265"/>
      <c r="L89" s="188" t="str">
        <f>IFERROR(INDEX('اطلاعات دوره'!A:Z,MATCH(G89,'اطلاعات دوره'!C:C,0)-1,MATCH("عنوان",'اطلاعات دوره'!$1:$1,0)),"---")</f>
        <v>98/4</v>
      </c>
      <c r="M89" s="188" t="str">
        <f t="shared" si="25"/>
        <v>افزودنی های طبیعی گلچین توس-98/4</v>
      </c>
      <c r="N89" s="188" t="str">
        <f t="shared" si="26"/>
        <v>افزودنی های طبیعی گلچین توس-99/1</v>
      </c>
      <c r="O89" s="265"/>
      <c r="P89" s="188" t="str">
        <f>IFERROR(INDEX('اطلاعات انشعابات شرکتها'!A:BB,MATCH(A89,'اطلاعات انشعابات شرکتها'!A:A,0),MATCH(P$1,'اطلاعات انشعابات شرکتها'!$1:$1,0)),0)</f>
        <v>غیر دیماندی</v>
      </c>
      <c r="Q89" s="188">
        <f>IFERROR(INDEX('اطلاعات انشعابات شرکتها'!A:BB,MATCH(A89,'اطلاعات انشعابات شرکتها'!A:A,0),MATCH(Q$1,'اطلاعات انشعابات شرکتها'!$1:$1,0)),0)</f>
        <v>19</v>
      </c>
      <c r="R89" s="188" t="str">
        <f>IFERROR(INDEX('اطلاعات انشعابات شرکتها'!A:BB,MATCH(A89,'اطلاعات انشعابات شرکتها'!A:A,0),MATCH(R$1,'اطلاعات انشعابات شرکتها'!$1:$1,0)),0)</f>
        <v>1</v>
      </c>
      <c r="S89" s="265"/>
      <c r="T89" s="188">
        <f>IFERROR(INDEX('قرائت کنتور'!A:AZ,MATCH(A89&amp;"-"&amp;T$1,'قرائت کنتور'!B:B,0),MATCH(G89,'قرائت کنتور'!$1:$1,0)),0)</f>
        <v>0</v>
      </c>
      <c r="U89" s="188" t="str">
        <f>IFERROR(INDEX('قرائت کنتور'!A:AZ,MATCH(A89&amp;"-"&amp;U$1,'قرائت کنتور'!B:B,0),MATCH(L89,'قرائت کنتور'!$1:$1,0)),0)</f>
        <v>-</v>
      </c>
      <c r="V89" s="188">
        <f>IFERROR(INDEX('قرائت کنتور'!A:AZ,MATCH(A89&amp;"-"&amp;U$1,'قرائت کنتور'!B:B,0),MATCH(G89,'قرائت کنتور'!$1:$1,0)),0)</f>
        <v>0</v>
      </c>
      <c r="W89" s="188" t="str">
        <f>IFERROR(INDEX('قرائت کنتور'!A:AZ,MATCH(A89&amp;"-"&amp;W$1,'قرائت کنتور'!B:B,0),MATCH(L89,'قرائت کنتور'!$1:$1,0)),0)</f>
        <v>-</v>
      </c>
      <c r="X89" s="188">
        <f>IFERROR(INDEX('قرائت کنتور'!A:AZ,MATCH(A89&amp;"-"&amp;W$1,'قرائت کنتور'!B:B,0),MATCH(G89,'قرائت کنتور'!$1:$1,0)),0)</f>
        <v>0</v>
      </c>
      <c r="Y89" s="188" t="str">
        <f>IFERROR(INDEX('قرائت کنتور'!A:AZ,MATCH(A89&amp;"-"&amp;Y$1,'قرائت کنتور'!B:B,0),MATCH(L89,'قرائت کنتور'!$1:$1,0)),0)</f>
        <v>-</v>
      </c>
      <c r="Z89" s="188">
        <f>IFERROR(INDEX('قرائت کنتور'!A:AZ,MATCH(A89&amp;"-"&amp;Y$1,'قرائت کنتور'!B:B,0),MATCH(G89,'قرائت کنتور'!$1:$1,0)),0)</f>
        <v>0</v>
      </c>
      <c r="AA89" s="188" t="str">
        <f>IFERROR(INDEX('قرائت کنتور'!A:AZ,MATCH(A89&amp;"-"&amp;AA$1,'قرائت کنتور'!B:B,0),MATCH(L89,'قرائت کنتور'!$1:$1,0)),0)</f>
        <v>-</v>
      </c>
      <c r="AB89" s="188">
        <f>IFERROR(INDEX('قرائت کنتور'!A:AZ,MATCH(A89&amp;"-"&amp;AA$1,'قرائت کنتور'!B:B,0),MATCH(G89,'قرائت کنتور'!$1:$1,0)),0)</f>
        <v>0</v>
      </c>
      <c r="AC89" s="265"/>
      <c r="AD89" s="188" t="str">
        <f t="shared" si="27"/>
        <v>---</v>
      </c>
      <c r="AE89" s="188" t="str">
        <f t="shared" si="28"/>
        <v>---</v>
      </c>
      <c r="AF89" s="188" t="str">
        <f t="shared" si="29"/>
        <v>---</v>
      </c>
      <c r="AG89" s="188" t="str">
        <f t="shared" si="30"/>
        <v>---</v>
      </c>
      <c r="AH89" s="188" t="str">
        <f t="shared" si="31"/>
        <v>---</v>
      </c>
      <c r="AI89" s="188">
        <f t="shared" si="32"/>
        <v>0</v>
      </c>
      <c r="AJ89" s="188" t="str">
        <f t="shared" si="33"/>
        <v>0</v>
      </c>
      <c r="AK89" s="265"/>
      <c r="AL89" s="254" t="str">
        <f t="shared" si="34"/>
        <v>---</v>
      </c>
      <c r="AM89" s="254" t="str">
        <f t="shared" si="35"/>
        <v>---</v>
      </c>
      <c r="AN89" s="265"/>
      <c r="AO89" s="188">
        <f>IFERROR(INDEX('تعرفه ها'!A:Z,MATCH(P89&amp;"-"&amp;AO$1,'تعرفه ها'!C:C,0),MATCH(F89,'تعرفه ها'!$2:$2,0),1),"---")</f>
        <v>1115</v>
      </c>
      <c r="AP89" s="188">
        <f>IFERROR(INDEX('تعرفه ها'!A:Z,MATCH(P89&amp;"-"&amp;AP$1,'تعرفه ها'!C:C,0),MATCH(F89,'تعرفه ها'!$2:$2,0),1),"---")</f>
        <v>558</v>
      </c>
      <c r="AQ89" s="188">
        <f>IFERROR(INDEX('تعرفه ها'!A:Z,MATCH(P89&amp;"-"&amp;AQ$1,'تعرفه ها'!C:C,0),MATCH(F89,'تعرفه ها'!$2:$2,0),1),"---")</f>
        <v>279</v>
      </c>
      <c r="AR89" s="188">
        <f>IFERROR(INDEX('تعرفه ها'!A:Z,MATCH(P89&amp;"-"&amp;AR$1,'تعرفه ها'!C:C,0),MATCH(F89,'تعرفه ها'!$2:$2,0),1),"---")</f>
        <v>550</v>
      </c>
      <c r="AS89" s="265"/>
      <c r="AT89" s="415" t="str">
        <f t="shared" si="36"/>
        <v>---</v>
      </c>
      <c r="AU89" s="415" t="str">
        <f t="shared" si="37"/>
        <v>---</v>
      </c>
      <c r="AV89" s="415" t="str">
        <f t="shared" si="38"/>
        <v>---</v>
      </c>
      <c r="AW89" s="415" t="str">
        <f t="shared" si="39"/>
        <v>---</v>
      </c>
      <c r="AX89" s="415" t="str">
        <f t="shared" si="40"/>
        <v>---</v>
      </c>
      <c r="AY89" s="415" t="str">
        <f>IFERROR(AH89*INDEX('تعرفه ها'!A:Z,MATCH("عوارض برق به ازاء هر کیلووات",'تعرفه ها'!$C:$C,0),MATCH(F89,'تعرفه ها'!$2:$2,0)),"---")</f>
        <v>---</v>
      </c>
      <c r="AZ89" s="415" t="str">
        <f t="shared" si="41"/>
        <v>---</v>
      </c>
      <c r="BA89" s="415" t="str">
        <f>IFERROR(ROUND(((AX89+AY89+AZ89)*INDEX('تعرفه ها'!A:Z,MATCH("هزینه نگهداری و تعمیرات شبکه برق",'تعرفه ها'!$C:$C,0),MATCH(F89,'تعرفه ها'!$2:$2,0))/100),0),"---")</f>
        <v>---</v>
      </c>
      <c r="BB89" s="415">
        <f>IFERROR(IF(P89="دیماندی",ROUND(AJ89*INDEX('تعرفه ها'!A:Z,MATCH(BB$1,'تعرفه ها'!$C:$C,0),MATCH(F89,'تعرفه ها'!$2:$2,0))*J89/30,0),0),"---")</f>
        <v>0</v>
      </c>
      <c r="BC89" s="415"/>
      <c r="BD89" s="54">
        <f>IFERROR(IF(INDEX('اطلاعات دوره'!A:Z,MATCH(G89,'اطلاعات دوره'!C:C,0),MATCH("برق",'اطلاعات دوره'!$1:$1,0))="دارد",ROUND(AX89*INDEX('تعرفه ها'!A:Z,MATCH("پیک فصلی برق",'تعرفه ها'!$C:$C,0),MATCH(F89,'تعرفه ها'!$2:$2,0))/100,0),0),"---")</f>
        <v>0</v>
      </c>
      <c r="BE89" s="415" t="str">
        <f>IFERROR(ROUND(((AX89+AY89+AZ89+BA89+BB89+BC89+BD89)*INDEX('تعرفه ها'!A:Z,MATCH("مالیات برق",'تعرفه ها'!$C:$C,0),MATCH(F89,'تعرفه ها'!$2:$2,0))/100),0),"---")</f>
        <v>---</v>
      </c>
      <c r="BF89" s="415" t="str">
        <f t="shared" si="42"/>
        <v>---</v>
      </c>
      <c r="BG89" s="415" t="str">
        <f t="shared" si="23"/>
        <v>---</v>
      </c>
      <c r="BH89" s="415" t="str">
        <f t="shared" si="43"/>
        <v>---</v>
      </c>
      <c r="BI89" s="54" t="str">
        <f t="shared" si="44"/>
        <v>---</v>
      </c>
      <c r="BJ89" s="55" t="str">
        <f t="shared" si="45"/>
        <v>---</v>
      </c>
      <c r="BK89" s="262"/>
      <c r="BL89" s="183" t="str">
        <f>IFERROR(IF(INDEX(پرداخت!A:AZ,MATCH(A89&amp;" - "&amp;"برق",پرداخت!$B:$B,0),MATCH(G89,پرداخت!$1:$1,0))="نشده","نشده","شده"),"---")</f>
        <v>نشده</v>
      </c>
      <c r="BN89" s="257"/>
      <c r="BO89" s="257"/>
      <c r="BP89" s="257"/>
      <c r="BQ89" s="257"/>
      <c r="BR89" s="257"/>
      <c r="BS89" s="257"/>
      <c r="BT89" s="257"/>
      <c r="BU89" s="257"/>
      <c r="BV89" s="257"/>
      <c r="BW89" s="257"/>
      <c r="BX89" s="257"/>
      <c r="BY89" s="257"/>
      <c r="BZ89" s="257"/>
      <c r="CA89" s="257"/>
      <c r="CB89" s="257"/>
      <c r="CC89" s="257"/>
      <c r="CD89" s="257"/>
      <c r="CE89" s="257"/>
      <c r="CF89" s="257"/>
      <c r="CG89" s="257"/>
      <c r="CH89"/>
      <c r="CI89"/>
      <c r="CJ89"/>
      <c r="CK89"/>
    </row>
    <row r="90" spans="1:89" ht="33.75" hidden="1">
      <c r="A90" s="171" t="s">
        <v>296</v>
      </c>
      <c r="B90" s="47">
        <f>IFERROR(INDEX('اطلاعات انشعابات شرکتها'!A:BB,MATCH(A90,'اطلاعات انشعابات شرکتها'!A:A,0),MATCH(B$1,'اطلاعات انشعابات شرکتها'!$1:$1,0)),0)</f>
        <v>147</v>
      </c>
      <c r="C90" s="48">
        <f>IFERROR(INDEX('اطلاعات انشعابات شرکتها'!A:BB,MATCH(A90,'اطلاعات انشعابات شرکتها'!A:A,0),MATCH(C$1,'اطلاعات انشعابات شرکتها'!$1:$1,0)),0)</f>
        <v>0</v>
      </c>
      <c r="D90" s="45"/>
      <c r="E90" s="171">
        <v>1</v>
      </c>
      <c r="F90" s="170">
        <v>99</v>
      </c>
      <c r="G90" s="188" t="str">
        <f t="shared" si="24"/>
        <v>99/1</v>
      </c>
      <c r="H90" s="188" t="str">
        <f>IFERROR(INDEX('اطلاعات دوره'!A:Z,MATCH(G90,'اطلاعات دوره'!C:C,0),MATCH(H$1,'اطلاعات دوره'!$1:$1,0)),0)</f>
        <v>99/01/01</v>
      </c>
      <c r="I90" s="188" t="str">
        <f>IFERROR(INDEX('اطلاعات دوره'!A:Z,MATCH(G90,'اطلاعات دوره'!C:C,0),MATCH(I$1,'اطلاعات دوره'!$1:$1,0)),0)</f>
        <v>99/01/31</v>
      </c>
      <c r="J90" s="188">
        <f>IFERROR(INDEX('اطلاعات دوره'!A:Z,MATCH(G90,'اطلاعات دوره'!C:C,0),MATCH(J$1,'اطلاعات دوره'!$1:$1,0)),0)</f>
        <v>31</v>
      </c>
      <c r="K90" s="265"/>
      <c r="L90" s="188" t="str">
        <f>IFERROR(INDEX('اطلاعات دوره'!A:Z,MATCH(G90,'اطلاعات دوره'!C:C,0)-1,MATCH("عنوان",'اطلاعات دوره'!$1:$1,0)),"---")</f>
        <v>98/4</v>
      </c>
      <c r="M90" s="188" t="str">
        <f t="shared" si="25"/>
        <v>ماهان تدبیر پارت-98/4</v>
      </c>
      <c r="N90" s="188" t="str">
        <f t="shared" si="26"/>
        <v>ماهان تدبیر پارت-99/1</v>
      </c>
      <c r="O90" s="265"/>
      <c r="P90" s="188">
        <f>IFERROR(INDEX('اطلاعات انشعابات شرکتها'!A:BB,MATCH(A90,'اطلاعات انشعابات شرکتها'!A:A,0),MATCH(P$1,'اطلاعات انشعابات شرکتها'!$1:$1,0)),0)</f>
        <v>0</v>
      </c>
      <c r="Q90" s="188">
        <f>IFERROR(INDEX('اطلاعات انشعابات شرکتها'!A:BB,MATCH(A90,'اطلاعات انشعابات شرکتها'!A:A,0),MATCH(Q$1,'اطلاعات انشعابات شرکتها'!$1:$1,0)),0)</f>
        <v>0</v>
      </c>
      <c r="R90" s="188">
        <f>IFERROR(INDEX('اطلاعات انشعابات شرکتها'!A:BB,MATCH(A90,'اطلاعات انشعابات شرکتها'!A:A,0),MATCH(R$1,'اطلاعات انشعابات شرکتها'!$1:$1,0)),0)</f>
        <v>0</v>
      </c>
      <c r="S90" s="265"/>
      <c r="T90" s="188">
        <f>IFERROR(INDEX('قرائت کنتور'!A:AZ,MATCH(A90&amp;"-"&amp;T$1,'قرائت کنتور'!B:B,0),MATCH(G90,'قرائت کنتور'!$1:$1,0)),0)</f>
        <v>0</v>
      </c>
      <c r="U90" s="188" t="str">
        <f>IFERROR(INDEX('قرائت کنتور'!A:AZ,MATCH(A90&amp;"-"&amp;U$1,'قرائت کنتور'!B:B,0),MATCH(L90,'قرائت کنتور'!$1:$1,0)),0)</f>
        <v>-</v>
      </c>
      <c r="V90" s="188">
        <f>IFERROR(INDEX('قرائت کنتور'!A:AZ,MATCH(A90&amp;"-"&amp;U$1,'قرائت کنتور'!B:B,0),MATCH(G90,'قرائت کنتور'!$1:$1,0)),0)</f>
        <v>0</v>
      </c>
      <c r="W90" s="188" t="str">
        <f>IFERROR(INDEX('قرائت کنتور'!A:AZ,MATCH(A90&amp;"-"&amp;W$1,'قرائت کنتور'!B:B,0),MATCH(L90,'قرائت کنتور'!$1:$1,0)),0)</f>
        <v>-</v>
      </c>
      <c r="X90" s="188">
        <f>IFERROR(INDEX('قرائت کنتور'!A:AZ,MATCH(A90&amp;"-"&amp;W$1,'قرائت کنتور'!B:B,0),MATCH(G90,'قرائت کنتور'!$1:$1,0)),0)</f>
        <v>0</v>
      </c>
      <c r="Y90" s="188" t="str">
        <f>IFERROR(INDEX('قرائت کنتور'!A:AZ,MATCH(A90&amp;"-"&amp;Y$1,'قرائت کنتور'!B:B,0),MATCH(L90,'قرائت کنتور'!$1:$1,0)),0)</f>
        <v>-</v>
      </c>
      <c r="Z90" s="188">
        <f>IFERROR(INDEX('قرائت کنتور'!A:AZ,MATCH(A90&amp;"-"&amp;Y$1,'قرائت کنتور'!B:B,0),MATCH(G90,'قرائت کنتور'!$1:$1,0)),0)</f>
        <v>0</v>
      </c>
      <c r="AA90" s="188" t="str">
        <f>IFERROR(INDEX('قرائت کنتور'!A:AZ,MATCH(A90&amp;"-"&amp;AA$1,'قرائت کنتور'!B:B,0),MATCH(L90,'قرائت کنتور'!$1:$1,0)),0)</f>
        <v>-</v>
      </c>
      <c r="AB90" s="188">
        <f>IFERROR(INDEX('قرائت کنتور'!A:AZ,MATCH(A90&amp;"-"&amp;AA$1,'قرائت کنتور'!B:B,0),MATCH(G90,'قرائت کنتور'!$1:$1,0)),0)</f>
        <v>0</v>
      </c>
      <c r="AC90" s="265"/>
      <c r="AD90" s="188" t="str">
        <f t="shared" si="27"/>
        <v>---</v>
      </c>
      <c r="AE90" s="188" t="str">
        <f t="shared" si="28"/>
        <v>---</v>
      </c>
      <c r="AF90" s="188" t="str">
        <f t="shared" si="29"/>
        <v>---</v>
      </c>
      <c r="AG90" s="188" t="str">
        <f t="shared" si="30"/>
        <v>---</v>
      </c>
      <c r="AH90" s="188" t="str">
        <f t="shared" si="31"/>
        <v>---</v>
      </c>
      <c r="AI90" s="188">
        <f t="shared" si="32"/>
        <v>0</v>
      </c>
      <c r="AJ90" s="188" t="str">
        <f t="shared" si="33"/>
        <v>0</v>
      </c>
      <c r="AK90" s="265"/>
      <c r="AL90" s="254" t="str">
        <f t="shared" si="34"/>
        <v>---</v>
      </c>
      <c r="AM90" s="254" t="str">
        <f t="shared" si="35"/>
        <v>---</v>
      </c>
      <c r="AN90" s="265"/>
      <c r="AO90" s="188" t="str">
        <f>IFERROR(INDEX('تعرفه ها'!A:Z,MATCH(P90&amp;"-"&amp;AO$1,'تعرفه ها'!C:C,0),MATCH(F90,'تعرفه ها'!$2:$2,0),1),"---")</f>
        <v>---</v>
      </c>
      <c r="AP90" s="188" t="str">
        <f>IFERROR(INDEX('تعرفه ها'!A:Z,MATCH(P90&amp;"-"&amp;AP$1,'تعرفه ها'!C:C,0),MATCH(F90,'تعرفه ها'!$2:$2,0),1),"---")</f>
        <v>---</v>
      </c>
      <c r="AQ90" s="188" t="str">
        <f>IFERROR(INDEX('تعرفه ها'!A:Z,MATCH(P90&amp;"-"&amp;AQ$1,'تعرفه ها'!C:C,0),MATCH(F90,'تعرفه ها'!$2:$2,0),1),"---")</f>
        <v>---</v>
      </c>
      <c r="AR90" s="188" t="str">
        <f>IFERROR(INDEX('تعرفه ها'!A:Z,MATCH(P90&amp;"-"&amp;AR$1,'تعرفه ها'!C:C,0),MATCH(F90,'تعرفه ها'!$2:$2,0),1),"---")</f>
        <v>---</v>
      </c>
      <c r="AS90" s="265"/>
      <c r="AT90" s="415" t="str">
        <f t="shared" si="36"/>
        <v>---</v>
      </c>
      <c r="AU90" s="415" t="str">
        <f t="shared" si="37"/>
        <v>---</v>
      </c>
      <c r="AV90" s="415" t="str">
        <f t="shared" si="38"/>
        <v>---</v>
      </c>
      <c r="AW90" s="415" t="str">
        <f t="shared" si="39"/>
        <v>---</v>
      </c>
      <c r="AX90" s="415" t="str">
        <f t="shared" si="40"/>
        <v>---</v>
      </c>
      <c r="AY90" s="415" t="str">
        <f>IFERROR(AH90*INDEX('تعرفه ها'!A:Z,MATCH("عوارض برق به ازاء هر کیلووات",'تعرفه ها'!$C:$C,0),MATCH(F90,'تعرفه ها'!$2:$2,0)),"---")</f>
        <v>---</v>
      </c>
      <c r="AZ90" s="415" t="str">
        <f t="shared" si="41"/>
        <v>---</v>
      </c>
      <c r="BA90" s="415" t="str">
        <f>IFERROR(ROUND(((AX90+AY90+AZ90)*INDEX('تعرفه ها'!A:Z,MATCH("هزینه نگهداری و تعمیرات شبکه برق",'تعرفه ها'!$C:$C,0),MATCH(F90,'تعرفه ها'!$2:$2,0))/100),0),"---")</f>
        <v>---</v>
      </c>
      <c r="BB90" s="415">
        <f>IFERROR(IF(P90="دیماندی",ROUND(AJ90*INDEX('تعرفه ها'!A:Z,MATCH(BB$1,'تعرفه ها'!$C:$C,0),MATCH(F90,'تعرفه ها'!$2:$2,0))*J90/30,0),0),"---")</f>
        <v>0</v>
      </c>
      <c r="BC90" s="415"/>
      <c r="BD90" s="54">
        <f>IFERROR(IF(INDEX('اطلاعات دوره'!A:Z,MATCH(G90,'اطلاعات دوره'!C:C,0),MATCH("برق",'اطلاعات دوره'!$1:$1,0))="دارد",ROUND(AX90*INDEX('تعرفه ها'!A:Z,MATCH("پیک فصلی برق",'تعرفه ها'!$C:$C,0),MATCH(F90,'تعرفه ها'!$2:$2,0))/100,0),0),"---")</f>
        <v>0</v>
      </c>
      <c r="BE90" s="415" t="str">
        <f>IFERROR(ROUND(((AX90+AY90+AZ90+BA90+BB90+BC90+BD90)*INDEX('تعرفه ها'!A:Z,MATCH("مالیات برق",'تعرفه ها'!$C:$C,0),MATCH(F90,'تعرفه ها'!$2:$2,0))/100),0),"---")</f>
        <v>---</v>
      </c>
      <c r="BF90" s="415" t="str">
        <f t="shared" si="42"/>
        <v>---</v>
      </c>
      <c r="BG90" s="415" t="str">
        <f t="shared" si="23"/>
        <v>---</v>
      </c>
      <c r="BH90" s="415" t="str">
        <f t="shared" si="43"/>
        <v>---</v>
      </c>
      <c r="BI90" s="54" t="str">
        <f t="shared" si="44"/>
        <v>---</v>
      </c>
      <c r="BJ90" s="55" t="str">
        <f t="shared" si="45"/>
        <v>---</v>
      </c>
      <c r="BK90" s="262"/>
      <c r="BL90" s="183" t="str">
        <f>IFERROR(IF(INDEX(پرداخت!A:AZ,MATCH(A90&amp;" - "&amp;"برق",پرداخت!$B:$B,0),MATCH(G90,پرداخت!$1:$1,0))="نشده","نشده","شده"),"---")</f>
        <v>---</v>
      </c>
      <c r="BN90" s="257"/>
      <c r="BO90" s="257"/>
      <c r="BP90" s="257"/>
      <c r="BQ90" s="257"/>
      <c r="BR90" s="257"/>
      <c r="BS90" s="257"/>
      <c r="BT90" s="257"/>
      <c r="BU90" s="257"/>
      <c r="BV90" s="257"/>
      <c r="BW90" s="257"/>
      <c r="BX90" s="257"/>
      <c r="BY90" s="257"/>
      <c r="BZ90" s="257"/>
      <c r="CA90" s="257"/>
      <c r="CB90" s="257"/>
      <c r="CC90" s="257"/>
      <c r="CD90" s="257"/>
      <c r="CE90" s="257"/>
      <c r="CF90" s="257"/>
      <c r="CG90" s="257"/>
      <c r="CH90"/>
      <c r="CI90"/>
      <c r="CJ90"/>
      <c r="CK90"/>
    </row>
    <row r="91" spans="1:89" ht="33.75" hidden="1">
      <c r="A91" s="171" t="s">
        <v>277</v>
      </c>
      <c r="B91" s="47">
        <f>IFERROR(INDEX('اطلاعات انشعابات شرکتها'!A:BB,MATCH(A91,'اطلاعات انشعابات شرکتها'!A:A,0),MATCH(B$1,'اطلاعات انشعابات شرکتها'!$1:$1,0)),0)</f>
        <v>148</v>
      </c>
      <c r="C91" s="48">
        <f>IFERROR(INDEX('اطلاعات انشعابات شرکتها'!A:BB,MATCH(A91,'اطلاعات انشعابات شرکتها'!A:A,0),MATCH(C$1,'اطلاعات انشعابات شرکتها'!$1:$1,0)),0)</f>
        <v>0</v>
      </c>
      <c r="D91" s="45"/>
      <c r="E91" s="171">
        <v>1</v>
      </c>
      <c r="F91" s="170">
        <v>99</v>
      </c>
      <c r="G91" s="188" t="str">
        <f t="shared" si="24"/>
        <v>99/1</v>
      </c>
      <c r="H91" s="188" t="str">
        <f>IFERROR(INDEX('اطلاعات دوره'!A:Z,MATCH(G91,'اطلاعات دوره'!C:C,0),MATCH(H$1,'اطلاعات دوره'!$1:$1,0)),0)</f>
        <v>99/01/01</v>
      </c>
      <c r="I91" s="188" t="str">
        <f>IFERROR(INDEX('اطلاعات دوره'!A:Z,MATCH(G91,'اطلاعات دوره'!C:C,0),MATCH(I$1,'اطلاعات دوره'!$1:$1,0)),0)</f>
        <v>99/01/31</v>
      </c>
      <c r="J91" s="188">
        <f>IFERROR(INDEX('اطلاعات دوره'!A:Z,MATCH(G91,'اطلاعات دوره'!C:C,0),MATCH(J$1,'اطلاعات دوره'!$1:$1,0)),0)</f>
        <v>31</v>
      </c>
      <c r="K91" s="265"/>
      <c r="L91" s="188" t="str">
        <f>IFERROR(INDEX('اطلاعات دوره'!A:Z,MATCH(G91,'اطلاعات دوره'!C:C,0)-1,MATCH("عنوان",'اطلاعات دوره'!$1:$1,0)),"---")</f>
        <v>98/4</v>
      </c>
      <c r="M91" s="188" t="str">
        <f t="shared" si="25"/>
        <v>مبین پویش صنعت پارس-98/4</v>
      </c>
      <c r="N91" s="188" t="str">
        <f t="shared" si="26"/>
        <v>مبین پویش صنعت پارس-99/1</v>
      </c>
      <c r="O91" s="265"/>
      <c r="P91" s="188" t="str">
        <f>IFERROR(INDEX('اطلاعات انشعابات شرکتها'!A:BB,MATCH(A91,'اطلاعات انشعابات شرکتها'!A:A,0),MATCH(P$1,'اطلاعات انشعابات شرکتها'!$1:$1,0)),0)</f>
        <v>غیر دیماندی</v>
      </c>
      <c r="Q91" s="188">
        <f>IFERROR(INDEX('اطلاعات انشعابات شرکتها'!A:BB,MATCH(A91,'اطلاعات انشعابات شرکتها'!A:A,0),MATCH(Q$1,'اطلاعات انشعابات شرکتها'!$1:$1,0)),0)</f>
        <v>19</v>
      </c>
      <c r="R91" s="188" t="str">
        <f>IFERROR(INDEX('اطلاعات انشعابات شرکتها'!A:BB,MATCH(A91,'اطلاعات انشعابات شرکتها'!A:A,0),MATCH(R$1,'اطلاعات انشعابات شرکتها'!$1:$1,0)),0)</f>
        <v>1</v>
      </c>
      <c r="S91" s="265"/>
      <c r="T91" s="188">
        <f>IFERROR(INDEX('قرائت کنتور'!A:AZ,MATCH(A91&amp;"-"&amp;T$1,'قرائت کنتور'!B:B,0),MATCH(G91,'قرائت کنتور'!$1:$1,0)),0)</f>
        <v>0</v>
      </c>
      <c r="U91" s="188">
        <f>IFERROR(INDEX('قرائت کنتور'!A:AZ,MATCH(A91&amp;"-"&amp;U$1,'قرائت کنتور'!B:B,0),MATCH(L91,'قرائت کنتور'!$1:$1,0)),0)</f>
        <v>3441</v>
      </c>
      <c r="V91" s="188">
        <f>IFERROR(INDEX('قرائت کنتور'!A:AZ,MATCH(A91&amp;"-"&amp;U$1,'قرائت کنتور'!B:B,0),MATCH(G91,'قرائت کنتور'!$1:$1,0)),0)</f>
        <v>0</v>
      </c>
      <c r="W91" s="188">
        <f>IFERROR(INDEX('قرائت کنتور'!A:AZ,MATCH(A91&amp;"-"&amp;W$1,'قرائت کنتور'!B:B,0),MATCH(L91,'قرائت کنتور'!$1:$1,0)),0)</f>
        <v>63010</v>
      </c>
      <c r="X91" s="188">
        <f>IFERROR(INDEX('قرائت کنتور'!A:AZ,MATCH(A91&amp;"-"&amp;W$1,'قرائت کنتور'!B:B,0),MATCH(G91,'قرائت کنتور'!$1:$1,0)),0)</f>
        <v>0</v>
      </c>
      <c r="Y91" s="188">
        <f>IFERROR(INDEX('قرائت کنتور'!A:AZ,MATCH(A91&amp;"-"&amp;Y$1,'قرائت کنتور'!B:B,0),MATCH(L91,'قرائت کنتور'!$1:$1,0)),0)</f>
        <v>28860</v>
      </c>
      <c r="Z91" s="188">
        <f>IFERROR(INDEX('قرائت کنتور'!A:AZ,MATCH(A91&amp;"-"&amp;Y$1,'قرائت کنتور'!B:B,0),MATCH(G91,'قرائت کنتور'!$1:$1,0)),0)</f>
        <v>0</v>
      </c>
      <c r="AA91" s="188">
        <f>IFERROR(INDEX('قرائت کنتور'!A:AZ,MATCH(A91&amp;"-"&amp;AA$1,'قرائت کنتور'!B:B,0),MATCH(L91,'قرائت کنتور'!$1:$1,0)),0)</f>
        <v>10036</v>
      </c>
      <c r="AB91" s="188">
        <f>IFERROR(INDEX('قرائت کنتور'!A:AZ,MATCH(A91&amp;"-"&amp;AA$1,'قرائت کنتور'!B:B,0),MATCH(G91,'قرائت کنتور'!$1:$1,0)),0)</f>
        <v>0</v>
      </c>
      <c r="AC91" s="265"/>
      <c r="AD91" s="188">
        <f t="shared" si="27"/>
        <v>-3441</v>
      </c>
      <c r="AE91" s="188">
        <f t="shared" si="28"/>
        <v>-63010</v>
      </c>
      <c r="AF91" s="188">
        <f t="shared" si="29"/>
        <v>-28860</v>
      </c>
      <c r="AG91" s="188">
        <f t="shared" si="30"/>
        <v>-10036</v>
      </c>
      <c r="AH91" s="188">
        <f t="shared" si="31"/>
        <v>-95311</v>
      </c>
      <c r="AI91" s="188">
        <f t="shared" si="32"/>
        <v>0</v>
      </c>
      <c r="AJ91" s="188" t="str">
        <f t="shared" si="33"/>
        <v>0</v>
      </c>
      <c r="AK91" s="265"/>
      <c r="AL91" s="254">
        <f t="shared" si="34"/>
        <v>-0.99450190755387946</v>
      </c>
      <c r="AM91" s="254" t="str">
        <f t="shared" si="35"/>
        <v>0</v>
      </c>
      <c r="AN91" s="265"/>
      <c r="AO91" s="188">
        <f>IFERROR(INDEX('تعرفه ها'!A:Z,MATCH(P91&amp;"-"&amp;AO$1,'تعرفه ها'!C:C,0),MATCH(F91,'تعرفه ها'!$2:$2,0),1),"---")</f>
        <v>1115</v>
      </c>
      <c r="AP91" s="188">
        <f>IFERROR(INDEX('تعرفه ها'!A:Z,MATCH(P91&amp;"-"&amp;AP$1,'تعرفه ها'!C:C,0),MATCH(F91,'تعرفه ها'!$2:$2,0),1),"---")</f>
        <v>558</v>
      </c>
      <c r="AQ91" s="188">
        <f>IFERROR(INDEX('تعرفه ها'!A:Z,MATCH(P91&amp;"-"&amp;AQ$1,'تعرفه ها'!C:C,0),MATCH(F91,'تعرفه ها'!$2:$2,0),1),"---")</f>
        <v>279</v>
      </c>
      <c r="AR91" s="188">
        <f>IFERROR(INDEX('تعرفه ها'!A:Z,MATCH(P91&amp;"-"&amp;AR$1,'تعرفه ها'!C:C,0),MATCH(F91,'تعرفه ها'!$2:$2,0),1),"---")</f>
        <v>550</v>
      </c>
      <c r="AS91" s="265"/>
      <c r="AT91" s="415">
        <f t="shared" si="36"/>
        <v>-3836715</v>
      </c>
      <c r="AU91" s="415">
        <f t="shared" si="37"/>
        <v>-35159580</v>
      </c>
      <c r="AV91" s="415">
        <f t="shared" si="38"/>
        <v>-8051940</v>
      </c>
      <c r="AW91" s="415">
        <f t="shared" si="39"/>
        <v>-5519800</v>
      </c>
      <c r="AX91" s="415">
        <f t="shared" si="40"/>
        <v>-52568035</v>
      </c>
      <c r="AY91" s="415">
        <f>IFERROR(AH91*INDEX('تعرفه ها'!A:Z,MATCH("عوارض برق به ازاء هر کیلووات",'تعرفه ها'!$C:$C,0),MATCH(F91,'تعرفه ها'!$2:$2,0)),"---")</f>
        <v>-4765550</v>
      </c>
      <c r="AZ91" s="415">
        <f t="shared" si="41"/>
        <v>0</v>
      </c>
      <c r="BA91" s="415">
        <f>IFERROR(ROUND(((AX91+AY91+AZ91)*INDEX('تعرفه ها'!A:Z,MATCH("هزینه نگهداری و تعمیرات شبکه برق",'تعرفه ها'!$C:$C,0),MATCH(F91,'تعرفه ها'!$2:$2,0))/100),0),"---")</f>
        <v>-5733359</v>
      </c>
      <c r="BB91" s="415">
        <f>IFERROR(IF(P91="دیماندی",ROUND(AJ91*INDEX('تعرفه ها'!A:Z,MATCH(BB$1,'تعرفه ها'!$C:$C,0),MATCH(F91,'تعرفه ها'!$2:$2,0))*J91/30,0),0),"---")</f>
        <v>0</v>
      </c>
      <c r="BC91" s="415"/>
      <c r="BD91" s="54">
        <f>IFERROR(IF(INDEX('اطلاعات دوره'!A:Z,MATCH(G91,'اطلاعات دوره'!C:C,0),MATCH("برق",'اطلاعات دوره'!$1:$1,0))="دارد",ROUND(AX91*INDEX('تعرفه ها'!A:Z,MATCH("پیک فصلی برق",'تعرفه ها'!$C:$C,0),MATCH(F91,'تعرفه ها'!$2:$2,0))/100,0),0),"---")</f>
        <v>0</v>
      </c>
      <c r="BE91" s="415">
        <f>IFERROR(ROUND(((AX91+AY91+AZ91+BA91+BB91+BC91+BD91)*INDEX('تعرفه ها'!A:Z,MATCH("مالیات برق",'تعرفه ها'!$C:$C,0),MATCH(F91,'تعرفه ها'!$2:$2,0))/100),0),"---")</f>
        <v>0</v>
      </c>
      <c r="BF91" s="415">
        <f t="shared" si="42"/>
        <v>-63066944</v>
      </c>
      <c r="BG91" s="415">
        <f t="shared" si="23"/>
        <v>80</v>
      </c>
      <c r="BH91" s="415">
        <f t="shared" si="43"/>
        <v>-63066864</v>
      </c>
      <c r="BI91" s="54">
        <f t="shared" si="44"/>
        <v>864</v>
      </c>
      <c r="BJ91" s="55">
        <f t="shared" si="45"/>
        <v>-63067728</v>
      </c>
      <c r="BK91" s="262"/>
      <c r="BL91" s="183" t="str">
        <f>IFERROR(IF(INDEX(پرداخت!A:AZ,MATCH(A91&amp;" - "&amp;"برق",پرداخت!$B:$B,0),MATCH(G91,پرداخت!$1:$1,0))="نشده","نشده","شده"),"---")</f>
        <v>نشده</v>
      </c>
      <c r="BN91" s="257"/>
      <c r="BO91" s="257"/>
      <c r="BP91" s="257"/>
      <c r="BQ91" s="257"/>
      <c r="BR91" s="257"/>
      <c r="BS91" s="257"/>
      <c r="BT91" s="257"/>
      <c r="BU91" s="257"/>
      <c r="BV91" s="257"/>
      <c r="BW91" s="257"/>
      <c r="BX91" s="257"/>
      <c r="BY91" s="257"/>
      <c r="BZ91" s="257"/>
      <c r="CA91" s="257"/>
      <c r="CB91" s="257"/>
      <c r="CC91" s="257"/>
      <c r="CD91" s="257"/>
      <c r="CE91" s="257"/>
      <c r="CF91" s="257"/>
      <c r="CG91" s="257"/>
      <c r="CH91"/>
      <c r="CI91"/>
      <c r="CJ91"/>
      <c r="CK91"/>
    </row>
    <row r="92" spans="1:89" ht="33.75" hidden="1">
      <c r="A92" s="171" t="s">
        <v>281</v>
      </c>
      <c r="B92" s="47">
        <f>IFERROR(INDEX('اطلاعات انشعابات شرکتها'!A:BB,MATCH(A92,'اطلاعات انشعابات شرکتها'!A:A,0),MATCH(B$1,'اطلاعات انشعابات شرکتها'!$1:$1,0)),0)</f>
        <v>149</v>
      </c>
      <c r="C92" s="48">
        <f>IFERROR(INDEX('اطلاعات انشعابات شرکتها'!A:BB,MATCH(A92,'اطلاعات انشعابات شرکتها'!A:A,0),MATCH(C$1,'اطلاعات انشعابات شرکتها'!$1:$1,0)),0)</f>
        <v>0</v>
      </c>
      <c r="D92" s="45"/>
      <c r="E92" s="171">
        <v>1</v>
      </c>
      <c r="F92" s="170">
        <v>99</v>
      </c>
      <c r="G92" s="188" t="str">
        <f t="shared" si="24"/>
        <v>99/1</v>
      </c>
      <c r="H92" s="188" t="str">
        <f>IFERROR(INDEX('اطلاعات دوره'!A:Z,MATCH(G92,'اطلاعات دوره'!C:C,0),MATCH(H$1,'اطلاعات دوره'!$1:$1,0)),0)</f>
        <v>99/01/01</v>
      </c>
      <c r="I92" s="188" t="str">
        <f>IFERROR(INDEX('اطلاعات دوره'!A:Z,MATCH(G92,'اطلاعات دوره'!C:C,0),MATCH(I$1,'اطلاعات دوره'!$1:$1,0)),0)</f>
        <v>99/01/31</v>
      </c>
      <c r="J92" s="188">
        <f>IFERROR(INDEX('اطلاعات دوره'!A:Z,MATCH(G92,'اطلاعات دوره'!C:C,0),MATCH(J$1,'اطلاعات دوره'!$1:$1,0)),0)</f>
        <v>31</v>
      </c>
      <c r="K92" s="265"/>
      <c r="L92" s="188" t="str">
        <f>IFERROR(INDEX('اطلاعات دوره'!A:Z,MATCH(G92,'اطلاعات دوره'!C:C,0)-1,MATCH("عنوان",'اطلاعات دوره'!$1:$1,0)),"---")</f>
        <v>98/4</v>
      </c>
      <c r="M92" s="188" t="str">
        <f t="shared" si="25"/>
        <v>مطلق کاران شرق-98/4</v>
      </c>
      <c r="N92" s="188" t="str">
        <f t="shared" si="26"/>
        <v>مطلق کاران شرق-99/1</v>
      </c>
      <c r="O92" s="265"/>
      <c r="P92" s="188" t="str">
        <f>IFERROR(INDEX('اطلاعات انشعابات شرکتها'!A:BB,MATCH(A92,'اطلاعات انشعابات شرکتها'!A:A,0),MATCH(P$1,'اطلاعات انشعابات شرکتها'!$1:$1,0)),0)</f>
        <v>غیر دیماندی</v>
      </c>
      <c r="Q92" s="188">
        <f>IFERROR(INDEX('اطلاعات انشعابات شرکتها'!A:BB,MATCH(A92,'اطلاعات انشعابات شرکتها'!A:A,0),MATCH(Q$1,'اطلاعات انشعابات شرکتها'!$1:$1,0)),0)</f>
        <v>19</v>
      </c>
      <c r="R92" s="188" t="str">
        <f>IFERROR(INDEX('اطلاعات انشعابات شرکتها'!A:BB,MATCH(A92,'اطلاعات انشعابات شرکتها'!A:A,0),MATCH(R$1,'اطلاعات انشعابات شرکتها'!$1:$1,0)),0)</f>
        <v>1</v>
      </c>
      <c r="S92" s="265"/>
      <c r="T92" s="188">
        <f>IFERROR(INDEX('قرائت کنتور'!A:AZ,MATCH(A92&amp;"-"&amp;T$1,'قرائت کنتور'!B:B,0),MATCH(G92,'قرائت کنتور'!$1:$1,0)),0)</f>
        <v>0</v>
      </c>
      <c r="U92" s="188">
        <f>IFERROR(INDEX('قرائت کنتور'!A:AZ,MATCH(A92&amp;"-"&amp;U$1,'قرائت کنتور'!B:B,0),MATCH(L92,'قرائت کنتور'!$1:$1,0)),0)</f>
        <v>3565</v>
      </c>
      <c r="V92" s="188">
        <f>IFERROR(INDEX('قرائت کنتور'!A:AZ,MATCH(A92&amp;"-"&amp;U$1,'قرائت کنتور'!B:B,0),MATCH(G92,'قرائت کنتور'!$1:$1,0)),0)</f>
        <v>0</v>
      </c>
      <c r="W92" s="188">
        <f>IFERROR(INDEX('قرائت کنتور'!A:AZ,MATCH(A92&amp;"-"&amp;W$1,'قرائت کنتور'!B:B,0),MATCH(L92,'قرائت کنتور'!$1:$1,0)),0)</f>
        <v>19769</v>
      </c>
      <c r="X92" s="188">
        <f>IFERROR(INDEX('قرائت کنتور'!A:AZ,MATCH(A92&amp;"-"&amp;W$1,'قرائت کنتور'!B:B,0),MATCH(G92,'قرائت کنتور'!$1:$1,0)),0)</f>
        <v>0</v>
      </c>
      <c r="Y92" s="188">
        <f>IFERROR(INDEX('قرائت کنتور'!A:AZ,MATCH(A92&amp;"-"&amp;Y$1,'قرائت کنتور'!B:B,0),MATCH(L92,'قرائت کنتور'!$1:$1,0)),0)</f>
        <v>2094</v>
      </c>
      <c r="Z92" s="188">
        <f>IFERROR(INDEX('قرائت کنتور'!A:AZ,MATCH(A92&amp;"-"&amp;Y$1,'قرائت کنتور'!B:B,0),MATCH(G92,'قرائت کنتور'!$1:$1,0)),0)</f>
        <v>0</v>
      </c>
      <c r="AA92" s="188">
        <f>IFERROR(INDEX('قرائت کنتور'!A:AZ,MATCH(A92&amp;"-"&amp;AA$1,'قرائت کنتور'!B:B,0),MATCH(L92,'قرائت کنتور'!$1:$1,0)),0)</f>
        <v>25814</v>
      </c>
      <c r="AB92" s="188">
        <f>IFERROR(INDEX('قرائت کنتور'!A:AZ,MATCH(A92&amp;"-"&amp;AA$1,'قرائت کنتور'!B:B,0),MATCH(G92,'قرائت کنتور'!$1:$1,0)),0)</f>
        <v>0</v>
      </c>
      <c r="AC92" s="265"/>
      <c r="AD92" s="188">
        <f t="shared" si="27"/>
        <v>-3565</v>
      </c>
      <c r="AE92" s="188">
        <f t="shared" si="28"/>
        <v>-19769</v>
      </c>
      <c r="AF92" s="188">
        <f t="shared" si="29"/>
        <v>-2094</v>
      </c>
      <c r="AG92" s="188">
        <f t="shared" si="30"/>
        <v>-25814</v>
      </c>
      <c r="AH92" s="188">
        <f t="shared" si="31"/>
        <v>-25428</v>
      </c>
      <c r="AI92" s="188">
        <f t="shared" si="32"/>
        <v>0</v>
      </c>
      <c r="AJ92" s="188" t="str">
        <f t="shared" si="33"/>
        <v>0</v>
      </c>
      <c r="AK92" s="265"/>
      <c r="AL92" s="254">
        <f t="shared" si="34"/>
        <v>-0.70176031823007978</v>
      </c>
      <c r="AM92" s="254" t="str">
        <f t="shared" si="35"/>
        <v>0</v>
      </c>
      <c r="AN92" s="265"/>
      <c r="AO92" s="188">
        <f>IFERROR(INDEX('تعرفه ها'!A:Z,MATCH(P92&amp;"-"&amp;AO$1,'تعرفه ها'!C:C,0),MATCH(F92,'تعرفه ها'!$2:$2,0),1),"---")</f>
        <v>1115</v>
      </c>
      <c r="AP92" s="188">
        <f>IFERROR(INDEX('تعرفه ها'!A:Z,MATCH(P92&amp;"-"&amp;AP$1,'تعرفه ها'!C:C,0),MATCH(F92,'تعرفه ها'!$2:$2,0),1),"---")</f>
        <v>558</v>
      </c>
      <c r="AQ92" s="188">
        <f>IFERROR(INDEX('تعرفه ها'!A:Z,MATCH(P92&amp;"-"&amp;AQ$1,'تعرفه ها'!C:C,0),MATCH(F92,'تعرفه ها'!$2:$2,0),1),"---")</f>
        <v>279</v>
      </c>
      <c r="AR92" s="188">
        <f>IFERROR(INDEX('تعرفه ها'!A:Z,MATCH(P92&amp;"-"&amp;AR$1,'تعرفه ها'!C:C,0),MATCH(F92,'تعرفه ها'!$2:$2,0),1),"---")</f>
        <v>550</v>
      </c>
      <c r="AS92" s="265"/>
      <c r="AT92" s="415">
        <f t="shared" si="36"/>
        <v>-3974975</v>
      </c>
      <c r="AU92" s="415">
        <f t="shared" si="37"/>
        <v>-11031102</v>
      </c>
      <c r="AV92" s="415">
        <f t="shared" si="38"/>
        <v>-584226</v>
      </c>
      <c r="AW92" s="415">
        <f t="shared" si="39"/>
        <v>-14197700</v>
      </c>
      <c r="AX92" s="415">
        <f t="shared" si="40"/>
        <v>-29788003</v>
      </c>
      <c r="AY92" s="415">
        <f>IFERROR(AH92*INDEX('تعرفه ها'!A:Z,MATCH("عوارض برق به ازاء هر کیلووات",'تعرفه ها'!$C:$C,0),MATCH(F92,'تعرفه ها'!$2:$2,0)),"---")</f>
        <v>-1271400</v>
      </c>
      <c r="AZ92" s="415">
        <f t="shared" si="41"/>
        <v>0</v>
      </c>
      <c r="BA92" s="415">
        <f>IFERROR(ROUND(((AX92+AY92+AZ92)*INDEX('تعرفه ها'!A:Z,MATCH("هزینه نگهداری و تعمیرات شبکه برق",'تعرفه ها'!$C:$C,0),MATCH(F92,'تعرفه ها'!$2:$2,0))/100),0),"---")</f>
        <v>-3105940</v>
      </c>
      <c r="BB92" s="415">
        <f>IFERROR(IF(P92="دیماندی",ROUND(AJ92*INDEX('تعرفه ها'!A:Z,MATCH(BB$1,'تعرفه ها'!$C:$C,0),MATCH(F92,'تعرفه ها'!$2:$2,0))*J92/30,0),0),"---")</f>
        <v>0</v>
      </c>
      <c r="BC92" s="415"/>
      <c r="BD92" s="54">
        <f>IFERROR(IF(INDEX('اطلاعات دوره'!A:Z,MATCH(G92,'اطلاعات دوره'!C:C,0),MATCH("برق",'اطلاعات دوره'!$1:$1,0))="دارد",ROUND(AX92*INDEX('تعرفه ها'!A:Z,MATCH("پیک فصلی برق",'تعرفه ها'!$C:$C,0),MATCH(F92,'تعرفه ها'!$2:$2,0))/100,0),0),"---")</f>
        <v>0</v>
      </c>
      <c r="BE92" s="415">
        <f>IFERROR(ROUND(((AX92+AY92+AZ92+BA92+BB92+BC92+BD92)*INDEX('تعرفه ها'!A:Z,MATCH("مالیات برق",'تعرفه ها'!$C:$C,0),MATCH(F92,'تعرفه ها'!$2:$2,0))/100),0),"---")</f>
        <v>0</v>
      </c>
      <c r="BF92" s="415">
        <f t="shared" si="42"/>
        <v>-34165343</v>
      </c>
      <c r="BG92" s="415">
        <f t="shared" si="23"/>
        <v>9468624</v>
      </c>
      <c r="BH92" s="415">
        <f t="shared" si="43"/>
        <v>-24696719</v>
      </c>
      <c r="BI92" s="54">
        <f t="shared" si="44"/>
        <v>719</v>
      </c>
      <c r="BJ92" s="55">
        <f t="shared" si="45"/>
        <v>-24697438</v>
      </c>
      <c r="BK92" s="262"/>
      <c r="BL92" s="183" t="str">
        <f>IFERROR(IF(INDEX(پرداخت!A:AZ,MATCH(A92&amp;" - "&amp;"برق",پرداخت!$B:$B,0),MATCH(G92,پرداخت!$1:$1,0))="نشده","نشده","شده"),"---")</f>
        <v>نشده</v>
      </c>
      <c r="BN92" s="257"/>
      <c r="BO92" s="257"/>
      <c r="BP92" s="257"/>
      <c r="BQ92" s="257"/>
      <c r="BR92" s="257"/>
      <c r="BS92" s="257"/>
      <c r="BT92" s="257"/>
      <c r="BU92" s="257"/>
      <c r="BV92" s="257"/>
      <c r="BW92" s="257"/>
      <c r="BX92" s="257"/>
      <c r="BY92" s="257"/>
      <c r="BZ92" s="257"/>
      <c r="CA92" s="257"/>
      <c r="CB92" s="257"/>
      <c r="CC92" s="257"/>
      <c r="CD92" s="257"/>
      <c r="CE92" s="257"/>
      <c r="CF92" s="257"/>
      <c r="CG92" s="257"/>
      <c r="CH92"/>
      <c r="CI92"/>
      <c r="CJ92"/>
      <c r="CK92"/>
    </row>
    <row r="93" spans="1:89" ht="33.75" hidden="1">
      <c r="A93" s="171" t="s">
        <v>282</v>
      </c>
      <c r="B93" s="47">
        <f>IFERROR(INDEX('اطلاعات انشعابات شرکتها'!A:BB,MATCH(A93,'اطلاعات انشعابات شرکتها'!A:A,0),MATCH(B$1,'اطلاعات انشعابات شرکتها'!$1:$1,0)),0)</f>
        <v>150</v>
      </c>
      <c r="C93" s="48">
        <f>IFERROR(INDEX('اطلاعات انشعابات شرکتها'!A:BB,MATCH(A93,'اطلاعات انشعابات شرکتها'!A:A,0),MATCH(C$1,'اطلاعات انشعابات شرکتها'!$1:$1,0)),0)</f>
        <v>0</v>
      </c>
      <c r="D93" s="45"/>
      <c r="E93" s="171">
        <v>1</v>
      </c>
      <c r="F93" s="170">
        <v>99</v>
      </c>
      <c r="G93" s="188" t="str">
        <f t="shared" si="24"/>
        <v>99/1</v>
      </c>
      <c r="H93" s="188" t="str">
        <f>IFERROR(INDEX('اطلاعات دوره'!A:Z,MATCH(G93,'اطلاعات دوره'!C:C,0),MATCH(H$1,'اطلاعات دوره'!$1:$1,0)),0)</f>
        <v>99/01/01</v>
      </c>
      <c r="I93" s="188" t="str">
        <f>IFERROR(INDEX('اطلاعات دوره'!A:Z,MATCH(G93,'اطلاعات دوره'!C:C,0),MATCH(I$1,'اطلاعات دوره'!$1:$1,0)),0)</f>
        <v>99/01/31</v>
      </c>
      <c r="J93" s="188">
        <f>IFERROR(INDEX('اطلاعات دوره'!A:Z,MATCH(G93,'اطلاعات دوره'!C:C,0),MATCH(J$1,'اطلاعات دوره'!$1:$1,0)),0)</f>
        <v>31</v>
      </c>
      <c r="K93" s="265"/>
      <c r="L93" s="188" t="str">
        <f>IFERROR(INDEX('اطلاعات دوره'!A:Z,MATCH(G93,'اطلاعات دوره'!C:C,0)-1,MATCH("عنوان",'اطلاعات دوره'!$1:$1,0)),"---")</f>
        <v>98/4</v>
      </c>
      <c r="M93" s="188" t="str">
        <f t="shared" si="25"/>
        <v>مهندسی زرین سامانه شرق-98/4</v>
      </c>
      <c r="N93" s="188" t="str">
        <f t="shared" si="26"/>
        <v>مهندسی زرین سامانه شرق-99/1</v>
      </c>
      <c r="O93" s="265"/>
      <c r="P93" s="188" t="str">
        <f>IFERROR(INDEX('اطلاعات انشعابات شرکتها'!A:BB,MATCH(A93,'اطلاعات انشعابات شرکتها'!A:A,0),MATCH(P$1,'اطلاعات انشعابات شرکتها'!$1:$1,0)),0)</f>
        <v>غیر دیماندی</v>
      </c>
      <c r="Q93" s="188">
        <f>IFERROR(INDEX('اطلاعات انشعابات شرکتها'!A:BB,MATCH(A93,'اطلاعات انشعابات شرکتها'!A:A,0),MATCH(Q$1,'اطلاعات انشعابات شرکتها'!$1:$1,0)),0)</f>
        <v>19</v>
      </c>
      <c r="R93" s="188" t="str">
        <f>IFERROR(INDEX('اطلاعات انشعابات شرکتها'!A:BB,MATCH(A93,'اطلاعات انشعابات شرکتها'!A:A,0),MATCH(R$1,'اطلاعات انشعابات شرکتها'!$1:$1,0)),0)</f>
        <v>1</v>
      </c>
      <c r="S93" s="265"/>
      <c r="T93" s="188">
        <f>IFERROR(INDEX('قرائت کنتور'!A:AZ,MATCH(A93&amp;"-"&amp;T$1,'قرائت کنتور'!B:B,0),MATCH(G93,'قرائت کنتور'!$1:$1,0)),0)</f>
        <v>0</v>
      </c>
      <c r="U93" s="188">
        <f>IFERROR(INDEX('قرائت کنتور'!A:AZ,MATCH(A93&amp;"-"&amp;U$1,'قرائت کنتور'!B:B,0),MATCH(L93,'قرائت کنتور'!$1:$1,0)),0)</f>
        <v>1993</v>
      </c>
      <c r="V93" s="188">
        <f>IFERROR(INDEX('قرائت کنتور'!A:AZ,MATCH(A93&amp;"-"&amp;U$1,'قرائت کنتور'!B:B,0),MATCH(G93,'قرائت کنتور'!$1:$1,0)),0)</f>
        <v>0</v>
      </c>
      <c r="W93" s="188">
        <f>IFERROR(INDEX('قرائت کنتور'!A:AZ,MATCH(A93&amp;"-"&amp;W$1,'قرائت کنتور'!B:B,0),MATCH(L93,'قرائت کنتور'!$1:$1,0)),0)</f>
        <v>130</v>
      </c>
      <c r="X93" s="188">
        <f>IFERROR(INDEX('قرائت کنتور'!A:AZ,MATCH(A93&amp;"-"&amp;W$1,'قرائت کنتور'!B:B,0),MATCH(G93,'قرائت کنتور'!$1:$1,0)),0)</f>
        <v>0</v>
      </c>
      <c r="Y93" s="188">
        <f>IFERROR(INDEX('قرائت کنتور'!A:AZ,MATCH(A93&amp;"-"&amp;Y$1,'قرائت کنتور'!B:B,0),MATCH(L93,'قرائت کنتور'!$1:$1,0)),0)</f>
        <v>171</v>
      </c>
      <c r="Z93" s="188">
        <f>IFERROR(INDEX('قرائت کنتور'!A:AZ,MATCH(A93&amp;"-"&amp;Y$1,'قرائت کنتور'!B:B,0),MATCH(G93,'قرائت کنتور'!$1:$1,0)),0)</f>
        <v>0</v>
      </c>
      <c r="AA93" s="188">
        <f>IFERROR(INDEX('قرائت کنتور'!A:AZ,MATCH(A93&amp;"-"&amp;AA$1,'قرائت کنتور'!B:B,0),MATCH(L93,'قرائت کنتور'!$1:$1,0)),0)</f>
        <v>658</v>
      </c>
      <c r="AB93" s="188">
        <f>IFERROR(INDEX('قرائت کنتور'!A:AZ,MATCH(A93&amp;"-"&amp;AA$1,'قرائت کنتور'!B:B,0),MATCH(G93,'قرائت کنتور'!$1:$1,0)),0)</f>
        <v>0</v>
      </c>
      <c r="AC93" s="265"/>
      <c r="AD93" s="188">
        <f t="shared" si="27"/>
        <v>-1993</v>
      </c>
      <c r="AE93" s="188">
        <f t="shared" si="28"/>
        <v>-130</v>
      </c>
      <c r="AF93" s="188">
        <f t="shared" si="29"/>
        <v>-171</v>
      </c>
      <c r="AG93" s="188">
        <f t="shared" si="30"/>
        <v>-658</v>
      </c>
      <c r="AH93" s="188">
        <f t="shared" si="31"/>
        <v>-2294</v>
      </c>
      <c r="AI93" s="188">
        <f t="shared" si="32"/>
        <v>0</v>
      </c>
      <c r="AJ93" s="188" t="str">
        <f t="shared" si="33"/>
        <v>0</v>
      </c>
      <c r="AK93" s="265"/>
      <c r="AL93" s="254">
        <f t="shared" si="34"/>
        <v>-0.96123881219951279</v>
      </c>
      <c r="AM93" s="254" t="str">
        <f t="shared" si="35"/>
        <v>0</v>
      </c>
      <c r="AN93" s="265"/>
      <c r="AO93" s="188">
        <f>IFERROR(INDEX('تعرفه ها'!A:Z,MATCH(P93&amp;"-"&amp;AO$1,'تعرفه ها'!C:C,0),MATCH(F93,'تعرفه ها'!$2:$2,0),1),"---")</f>
        <v>1115</v>
      </c>
      <c r="AP93" s="188">
        <f>IFERROR(INDEX('تعرفه ها'!A:Z,MATCH(P93&amp;"-"&amp;AP$1,'تعرفه ها'!C:C,0),MATCH(F93,'تعرفه ها'!$2:$2,0),1),"---")</f>
        <v>558</v>
      </c>
      <c r="AQ93" s="188">
        <f>IFERROR(INDEX('تعرفه ها'!A:Z,MATCH(P93&amp;"-"&amp;AQ$1,'تعرفه ها'!C:C,0),MATCH(F93,'تعرفه ها'!$2:$2,0),1),"---")</f>
        <v>279</v>
      </c>
      <c r="AR93" s="188">
        <f>IFERROR(INDEX('تعرفه ها'!A:Z,MATCH(P93&amp;"-"&amp;AR$1,'تعرفه ها'!C:C,0),MATCH(F93,'تعرفه ها'!$2:$2,0),1),"---")</f>
        <v>550</v>
      </c>
      <c r="AS93" s="265"/>
      <c r="AT93" s="415">
        <f t="shared" si="36"/>
        <v>-2222195</v>
      </c>
      <c r="AU93" s="415">
        <f t="shared" si="37"/>
        <v>-72540</v>
      </c>
      <c r="AV93" s="415">
        <f t="shared" si="38"/>
        <v>-47709</v>
      </c>
      <c r="AW93" s="415">
        <f t="shared" si="39"/>
        <v>-361900</v>
      </c>
      <c r="AX93" s="415">
        <f t="shared" si="40"/>
        <v>-2704344</v>
      </c>
      <c r="AY93" s="415">
        <f>IFERROR(AH93*INDEX('تعرفه ها'!A:Z,MATCH("عوارض برق به ازاء هر کیلووات",'تعرفه ها'!$C:$C,0),MATCH(F93,'تعرفه ها'!$2:$2,0)),"---")</f>
        <v>-114700</v>
      </c>
      <c r="AZ93" s="415">
        <f t="shared" si="41"/>
        <v>0</v>
      </c>
      <c r="BA93" s="415">
        <f>IFERROR(ROUND(((AX93+AY93+AZ93)*INDEX('تعرفه ها'!A:Z,MATCH("هزینه نگهداری و تعمیرات شبکه برق",'تعرفه ها'!$C:$C,0),MATCH(F93,'تعرفه ها'!$2:$2,0))/100),0),"---")</f>
        <v>-281904</v>
      </c>
      <c r="BB93" s="415">
        <f>IFERROR(IF(P93="دیماندی",ROUND(AJ93*INDEX('تعرفه ها'!A:Z,MATCH(BB$1,'تعرفه ها'!$C:$C,0),MATCH(F93,'تعرفه ها'!$2:$2,0))*J93/30,0),0),"---")</f>
        <v>0</v>
      </c>
      <c r="BC93" s="415"/>
      <c r="BD93" s="54">
        <f>IFERROR(IF(INDEX('اطلاعات دوره'!A:Z,MATCH(G93,'اطلاعات دوره'!C:C,0),MATCH("برق",'اطلاعات دوره'!$1:$1,0))="دارد",ROUND(AX93*INDEX('تعرفه ها'!A:Z,MATCH("پیک فصلی برق",'تعرفه ها'!$C:$C,0),MATCH(F93,'تعرفه ها'!$2:$2,0))/100,0),0),"---")</f>
        <v>0</v>
      </c>
      <c r="BE93" s="415">
        <f>IFERROR(ROUND(((AX93+AY93+AZ93+BA93+BB93+BC93+BD93)*INDEX('تعرفه ها'!A:Z,MATCH("مالیات برق",'تعرفه ها'!$C:$C,0),MATCH(F93,'تعرفه ها'!$2:$2,0))/100),0),"---")</f>
        <v>0</v>
      </c>
      <c r="BF93" s="415">
        <f t="shared" si="42"/>
        <v>-3100948</v>
      </c>
      <c r="BG93" s="415">
        <f t="shared" si="23"/>
        <v>1527154</v>
      </c>
      <c r="BH93" s="415">
        <f t="shared" si="43"/>
        <v>-1573794</v>
      </c>
      <c r="BI93" s="54">
        <f t="shared" si="44"/>
        <v>794</v>
      </c>
      <c r="BJ93" s="55">
        <f t="shared" si="45"/>
        <v>-1574588</v>
      </c>
      <c r="BK93" s="262"/>
      <c r="BL93" s="183" t="str">
        <f>IFERROR(IF(INDEX(پرداخت!A:AZ,MATCH(A93&amp;" - "&amp;"برق",پرداخت!$B:$B,0),MATCH(G93,پرداخت!$1:$1,0))="نشده","نشده","شده"),"---")</f>
        <v>نشده</v>
      </c>
      <c r="BN93" s="257"/>
      <c r="BO93" s="257"/>
      <c r="BP93" s="257"/>
      <c r="BQ93" s="257"/>
      <c r="BR93" s="257"/>
      <c r="BS93" s="257"/>
      <c r="BT93" s="257"/>
      <c r="BU93" s="257"/>
      <c r="BV93" s="257"/>
      <c r="BW93" s="257"/>
      <c r="BX93" s="257"/>
      <c r="BY93" s="257"/>
      <c r="BZ93" s="257"/>
      <c r="CA93" s="257"/>
      <c r="CB93" s="257"/>
      <c r="CC93" s="257"/>
      <c r="CD93" s="257"/>
      <c r="CE93" s="257"/>
      <c r="CF93" s="257"/>
      <c r="CG93" s="257"/>
      <c r="CH93"/>
      <c r="CI93"/>
      <c r="CJ93"/>
      <c r="CK93"/>
    </row>
    <row r="94" spans="1:89" ht="33.75" hidden="1">
      <c r="A94" s="171" t="s">
        <v>283</v>
      </c>
      <c r="B94" s="47">
        <f>IFERROR(INDEX('اطلاعات انشعابات شرکتها'!A:BB,MATCH(A94,'اطلاعات انشعابات شرکتها'!A:A,0),MATCH(B$1,'اطلاعات انشعابات شرکتها'!$1:$1,0)),0)</f>
        <v>151</v>
      </c>
      <c r="C94" s="48">
        <f>IFERROR(INDEX('اطلاعات انشعابات شرکتها'!A:BB,MATCH(A94,'اطلاعات انشعابات شرکتها'!A:A,0),MATCH(C$1,'اطلاعات انشعابات شرکتها'!$1:$1,0)),0)</f>
        <v>0</v>
      </c>
      <c r="D94" s="45"/>
      <c r="E94" s="171">
        <v>1</v>
      </c>
      <c r="F94" s="170">
        <v>99</v>
      </c>
      <c r="G94" s="188" t="str">
        <f t="shared" si="24"/>
        <v>99/1</v>
      </c>
      <c r="H94" s="188" t="str">
        <f>IFERROR(INDEX('اطلاعات دوره'!A:Z,MATCH(G94,'اطلاعات دوره'!C:C,0),MATCH(H$1,'اطلاعات دوره'!$1:$1,0)),0)</f>
        <v>99/01/01</v>
      </c>
      <c r="I94" s="188" t="str">
        <f>IFERROR(INDEX('اطلاعات دوره'!A:Z,MATCH(G94,'اطلاعات دوره'!C:C,0),MATCH(I$1,'اطلاعات دوره'!$1:$1,0)),0)</f>
        <v>99/01/31</v>
      </c>
      <c r="J94" s="188">
        <f>IFERROR(INDEX('اطلاعات دوره'!A:Z,MATCH(G94,'اطلاعات دوره'!C:C,0),MATCH(J$1,'اطلاعات دوره'!$1:$1,0)),0)</f>
        <v>31</v>
      </c>
      <c r="K94" s="265"/>
      <c r="L94" s="188" t="str">
        <f>IFERROR(INDEX('اطلاعات دوره'!A:Z,MATCH(G94,'اطلاعات دوره'!C:C,0)-1,MATCH("عنوان",'اطلاعات دوره'!$1:$1,0)),"---")</f>
        <v>98/4</v>
      </c>
      <c r="M94" s="188" t="str">
        <f t="shared" si="25"/>
        <v>مهندسی ماشین های دوار خاور طوس-98/4</v>
      </c>
      <c r="N94" s="188" t="str">
        <f t="shared" si="26"/>
        <v>مهندسی ماشین های دوار خاور طوس-99/1</v>
      </c>
      <c r="O94" s="265"/>
      <c r="P94" s="188" t="str">
        <f>IFERROR(INDEX('اطلاعات انشعابات شرکتها'!A:BB,MATCH(A94,'اطلاعات انشعابات شرکتها'!A:A,0),MATCH(P$1,'اطلاعات انشعابات شرکتها'!$1:$1,0)),0)</f>
        <v>دیماندی</v>
      </c>
      <c r="Q94" s="188">
        <f>IFERROR(INDEX('اطلاعات انشعابات شرکتها'!A:BB,MATCH(A94,'اطلاعات انشعابات شرکتها'!A:A,0),MATCH(Q$1,'اطلاعات انشعابات شرکتها'!$1:$1,0)),0)</f>
        <v>59</v>
      </c>
      <c r="R94" s="188" t="str">
        <f>IFERROR(INDEX('اطلاعات انشعابات شرکتها'!A:BB,MATCH(A94,'اطلاعات انشعابات شرکتها'!A:A,0),MATCH(R$1,'اطلاعات انشعابات شرکتها'!$1:$1,0)),0)</f>
        <v>40</v>
      </c>
      <c r="S94" s="265"/>
      <c r="T94" s="188">
        <f>IFERROR(INDEX('قرائت کنتور'!A:AZ,MATCH(A94&amp;"-"&amp;T$1,'قرائت کنتور'!B:B,0),MATCH(G94,'قرائت کنتور'!$1:$1,0)),0)</f>
        <v>0</v>
      </c>
      <c r="U94" s="188">
        <f>IFERROR(INDEX('قرائت کنتور'!A:AZ,MATCH(A94&amp;"-"&amp;U$1,'قرائت کنتور'!B:B,0),MATCH(L94,'قرائت کنتور'!$1:$1,0)),0)</f>
        <v>220</v>
      </c>
      <c r="V94" s="188">
        <f>IFERROR(INDEX('قرائت کنتور'!A:AZ,MATCH(A94&amp;"-"&amp;U$1,'قرائت کنتور'!B:B,0),MATCH(G94,'قرائت کنتور'!$1:$1,0)),0)</f>
        <v>0</v>
      </c>
      <c r="W94" s="188">
        <f>IFERROR(INDEX('قرائت کنتور'!A:AZ,MATCH(A94&amp;"-"&amp;W$1,'قرائت کنتور'!B:B,0),MATCH(L94,'قرائت کنتور'!$1:$1,0)),0)</f>
        <v>1536</v>
      </c>
      <c r="X94" s="188">
        <f>IFERROR(INDEX('قرائت کنتور'!A:AZ,MATCH(A94&amp;"-"&amp;W$1,'قرائت کنتور'!B:B,0),MATCH(G94,'قرائت کنتور'!$1:$1,0)),0)</f>
        <v>0</v>
      </c>
      <c r="Y94" s="188">
        <f>IFERROR(INDEX('قرائت کنتور'!A:AZ,MATCH(A94&amp;"-"&amp;Y$1,'قرائت کنتور'!B:B,0),MATCH(L94,'قرائت کنتور'!$1:$1,0)),0)</f>
        <v>195</v>
      </c>
      <c r="Z94" s="188">
        <f>IFERROR(INDEX('قرائت کنتور'!A:AZ,MATCH(A94&amp;"-"&amp;Y$1,'قرائت کنتور'!B:B,0),MATCH(G94,'قرائت کنتور'!$1:$1,0)),0)</f>
        <v>0</v>
      </c>
      <c r="AA94" s="188">
        <f>IFERROR(INDEX('قرائت کنتور'!A:AZ,MATCH(A94&amp;"-"&amp;AA$1,'قرائت کنتور'!B:B,0),MATCH(L94,'قرائت کنتور'!$1:$1,0)),0)</f>
        <v>398</v>
      </c>
      <c r="AB94" s="188">
        <f>IFERROR(INDEX('قرائت کنتور'!A:AZ,MATCH(A94&amp;"-"&amp;AA$1,'قرائت کنتور'!B:B,0),MATCH(G94,'قرائت کنتور'!$1:$1,0)),0)</f>
        <v>0</v>
      </c>
      <c r="AC94" s="265"/>
      <c r="AD94" s="188">
        <f t="shared" si="27"/>
        <v>-8800</v>
      </c>
      <c r="AE94" s="188">
        <f t="shared" si="28"/>
        <v>-61440</v>
      </c>
      <c r="AF94" s="188">
        <f t="shared" si="29"/>
        <v>-7800</v>
      </c>
      <c r="AG94" s="188">
        <f t="shared" si="30"/>
        <v>-15920</v>
      </c>
      <c r="AH94" s="188">
        <f t="shared" si="31"/>
        <v>-78040</v>
      </c>
      <c r="AI94" s="188">
        <f t="shared" si="32"/>
        <v>0</v>
      </c>
      <c r="AJ94" s="188">
        <f t="shared" si="33"/>
        <v>53.1</v>
      </c>
      <c r="AK94" s="265"/>
      <c r="AL94" s="254">
        <f t="shared" si="34"/>
        <v>-0.9798201200506339</v>
      </c>
      <c r="AM94" s="254" t="str">
        <f t="shared" si="35"/>
        <v>0</v>
      </c>
      <c r="AN94" s="265"/>
      <c r="AO94" s="188">
        <f>IFERROR(INDEX('تعرفه ها'!A:Z,MATCH(P94&amp;"-"&amp;AO$1,'تعرفه ها'!C:C,0),MATCH(F94,'تعرفه ها'!$2:$2,0),1),"---")</f>
        <v>879</v>
      </c>
      <c r="AP94" s="188">
        <f>IFERROR(INDEX('تعرفه ها'!A:Z,MATCH(P94&amp;"-"&amp;AP$1,'تعرفه ها'!C:C,0),MATCH(F94,'تعرفه ها'!$2:$2,0),1),"---")</f>
        <v>439</v>
      </c>
      <c r="AQ94" s="188">
        <f>IFERROR(INDEX('تعرفه ها'!A:Z,MATCH(P94&amp;"-"&amp;AQ$1,'تعرفه ها'!C:C,0),MATCH(F94,'تعرفه ها'!$2:$2,0),1),"---")</f>
        <v>220</v>
      </c>
      <c r="AR94" s="188">
        <f>IFERROR(INDEX('تعرفه ها'!A:Z,MATCH(P94&amp;"-"&amp;AR$1,'تعرفه ها'!C:C,0),MATCH(F94,'تعرفه ها'!$2:$2,0),1),"---")</f>
        <v>550</v>
      </c>
      <c r="AS94" s="265"/>
      <c r="AT94" s="415">
        <f t="shared" si="36"/>
        <v>-7735200</v>
      </c>
      <c r="AU94" s="415">
        <f t="shared" si="37"/>
        <v>-26972160</v>
      </c>
      <c r="AV94" s="415">
        <f t="shared" si="38"/>
        <v>-1716000</v>
      </c>
      <c r="AW94" s="415">
        <f t="shared" si="39"/>
        <v>-8756000</v>
      </c>
      <c r="AX94" s="415">
        <f t="shared" si="40"/>
        <v>-45179360</v>
      </c>
      <c r="AY94" s="415">
        <f>IFERROR(AH94*INDEX('تعرفه ها'!A:Z,MATCH("عوارض برق به ازاء هر کیلووات",'تعرفه ها'!$C:$C,0),MATCH(F94,'تعرفه ها'!$2:$2,0)),"---")</f>
        <v>-3902000</v>
      </c>
      <c r="AZ94" s="415">
        <f t="shared" si="41"/>
        <v>0</v>
      </c>
      <c r="BA94" s="415">
        <f>IFERROR(ROUND(((AX94+AY94+AZ94)*INDEX('تعرفه ها'!A:Z,MATCH("هزینه نگهداری و تعمیرات شبکه برق",'تعرفه ها'!$C:$C,0),MATCH(F94,'تعرفه ها'!$2:$2,0))/100),0),"---")</f>
        <v>-4908136</v>
      </c>
      <c r="BB94" s="415">
        <f>IFERROR(IF(P94="دیماندی",ROUND(AJ94*INDEX('تعرفه ها'!A:Z,MATCH(BB$1,'تعرفه ها'!$C:$C,0),MATCH(F94,'تعرفه ها'!$2:$2,0))*J94/30,0),0),"---")</f>
        <v>1524618</v>
      </c>
      <c r="BC94" s="415"/>
      <c r="BD94" s="54">
        <f>IFERROR(IF(INDEX('اطلاعات دوره'!A:Z,MATCH(G94,'اطلاعات دوره'!C:C,0),MATCH("برق",'اطلاعات دوره'!$1:$1,0))="دارد",ROUND(AX94*INDEX('تعرفه ها'!A:Z,MATCH("پیک فصلی برق",'تعرفه ها'!$C:$C,0),MATCH(F94,'تعرفه ها'!$2:$2,0))/100,0),0),"---")</f>
        <v>0</v>
      </c>
      <c r="BE94" s="415">
        <f>IFERROR(ROUND(((AX94+AY94+AZ94+BA94+BB94+BC94+BD94)*INDEX('تعرفه ها'!A:Z,MATCH("مالیات برق",'تعرفه ها'!$C:$C,0),MATCH(F94,'تعرفه ها'!$2:$2,0))/100),0),"---")</f>
        <v>0</v>
      </c>
      <c r="BF94" s="415">
        <f t="shared" si="42"/>
        <v>-52464878</v>
      </c>
      <c r="BG94" s="415">
        <f t="shared" si="23"/>
        <v>12145639</v>
      </c>
      <c r="BH94" s="415">
        <f t="shared" si="43"/>
        <v>-40319239</v>
      </c>
      <c r="BI94" s="54">
        <f t="shared" si="44"/>
        <v>239</v>
      </c>
      <c r="BJ94" s="55">
        <f t="shared" si="45"/>
        <v>-40319478</v>
      </c>
      <c r="BK94" s="262"/>
      <c r="BL94" s="183" t="str">
        <f>IFERROR(IF(INDEX(پرداخت!A:AZ,MATCH(A94&amp;" - "&amp;"برق",پرداخت!$B:$B,0),MATCH(G94,پرداخت!$1:$1,0))="نشده","نشده","شده"),"---")</f>
        <v>نشده</v>
      </c>
      <c r="BN94" s="257"/>
      <c r="BO94" s="257"/>
      <c r="BP94" s="257"/>
      <c r="BQ94" s="257"/>
      <c r="BR94" s="257"/>
      <c r="BS94" s="257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/>
      <c r="CI94"/>
      <c r="CJ94"/>
      <c r="CK94"/>
    </row>
    <row r="95" spans="1:89" ht="33.75" hidden="1">
      <c r="A95" s="171" t="s">
        <v>297</v>
      </c>
      <c r="B95" s="47">
        <f>IFERROR(INDEX('اطلاعات انشعابات شرکتها'!A:BB,MATCH(A95,'اطلاعات انشعابات شرکتها'!A:A,0),MATCH(B$1,'اطلاعات انشعابات شرکتها'!$1:$1,0)),0)</f>
        <v>152</v>
      </c>
      <c r="C95" s="48">
        <f>IFERROR(INDEX('اطلاعات انشعابات شرکتها'!A:BB,MATCH(A95,'اطلاعات انشعابات شرکتها'!A:A,0),MATCH(C$1,'اطلاعات انشعابات شرکتها'!$1:$1,0)),0)</f>
        <v>0</v>
      </c>
      <c r="D95" s="45"/>
      <c r="E95" s="171">
        <v>1</v>
      </c>
      <c r="F95" s="170">
        <v>99</v>
      </c>
      <c r="G95" s="188" t="str">
        <f t="shared" si="24"/>
        <v>99/1</v>
      </c>
      <c r="H95" s="188" t="str">
        <f>IFERROR(INDEX('اطلاعات دوره'!A:Z,MATCH(G95,'اطلاعات دوره'!C:C,0),MATCH(H$1,'اطلاعات دوره'!$1:$1,0)),0)</f>
        <v>99/01/01</v>
      </c>
      <c r="I95" s="188" t="str">
        <f>IFERROR(INDEX('اطلاعات دوره'!A:Z,MATCH(G95,'اطلاعات دوره'!C:C,0),MATCH(I$1,'اطلاعات دوره'!$1:$1,0)),0)</f>
        <v>99/01/31</v>
      </c>
      <c r="J95" s="188">
        <f>IFERROR(INDEX('اطلاعات دوره'!A:Z,MATCH(G95,'اطلاعات دوره'!C:C,0),MATCH(J$1,'اطلاعات دوره'!$1:$1,0)),0)</f>
        <v>31</v>
      </c>
      <c r="K95" s="265"/>
      <c r="L95" s="188" t="str">
        <f>IFERROR(INDEX('اطلاعات دوره'!A:Z,MATCH(G95,'اطلاعات دوره'!C:C,0)-1,MATCH("عنوان",'اطلاعات دوره'!$1:$1,0)),"---")</f>
        <v>98/4</v>
      </c>
      <c r="M95" s="188" t="str">
        <f t="shared" si="25"/>
        <v>موسسه علوم و صنایع غذایی (سوله)-98/4</v>
      </c>
      <c r="N95" s="188" t="str">
        <f t="shared" si="26"/>
        <v>موسسه علوم و صنایع غذایی (سوله)-99/1</v>
      </c>
      <c r="O95" s="265"/>
      <c r="P95" s="188" t="str">
        <f>IFERROR(INDEX('اطلاعات انشعابات شرکتها'!A:BB,MATCH(A95,'اطلاعات انشعابات شرکتها'!A:A,0),MATCH(P$1,'اطلاعات انشعابات شرکتها'!$1:$1,0)),0)</f>
        <v>دیماندی</v>
      </c>
      <c r="Q95" s="188">
        <f>IFERROR(INDEX('اطلاعات انشعابات شرکتها'!A:BB,MATCH(A95,'اطلاعات انشعابات شرکتها'!A:A,0),MATCH(Q$1,'اطلاعات انشعابات شرکتها'!$1:$1,0)),0)</f>
        <v>30</v>
      </c>
      <c r="R95" s="188" t="str">
        <f>IFERROR(INDEX('اطلاعات انشعابات شرکتها'!A:BB,MATCH(A95,'اطلاعات انشعابات شرکتها'!A:A,0),MATCH(R$1,'اطلاعات انشعابات شرکتها'!$1:$1,0)),0)</f>
        <v>1</v>
      </c>
      <c r="S95" s="265"/>
      <c r="T95" s="188">
        <f>IFERROR(INDEX('قرائت کنتور'!A:AZ,MATCH(A95&amp;"-"&amp;T$1,'قرائت کنتور'!B:B,0),MATCH(G95,'قرائت کنتور'!$1:$1,0)),0)</f>
        <v>0</v>
      </c>
      <c r="U95" s="188">
        <f>IFERROR(INDEX('قرائت کنتور'!A:AZ,MATCH(A95&amp;"-"&amp;U$1,'قرائت کنتور'!B:B,0),MATCH(L95,'قرائت کنتور'!$1:$1,0)),0)</f>
        <v>2318</v>
      </c>
      <c r="V95" s="188">
        <f>IFERROR(INDEX('قرائت کنتور'!A:AZ,MATCH(A95&amp;"-"&amp;U$1,'قرائت کنتور'!B:B,0),MATCH(G95,'قرائت کنتور'!$1:$1,0)),0)</f>
        <v>0</v>
      </c>
      <c r="W95" s="188">
        <f>IFERROR(INDEX('قرائت کنتور'!A:AZ,MATCH(A95&amp;"-"&amp;W$1,'قرائت کنتور'!B:B,0),MATCH(L95,'قرائت کنتور'!$1:$1,0)),0)</f>
        <v>9621</v>
      </c>
      <c r="X95" s="188">
        <f>IFERROR(INDEX('قرائت کنتور'!A:AZ,MATCH(A95&amp;"-"&amp;W$1,'قرائت کنتور'!B:B,0),MATCH(G95,'قرائت کنتور'!$1:$1,0)),0)</f>
        <v>0</v>
      </c>
      <c r="Y95" s="188">
        <f>IFERROR(INDEX('قرائت کنتور'!A:AZ,MATCH(A95&amp;"-"&amp;Y$1,'قرائت کنتور'!B:B,0),MATCH(L95,'قرائت کنتور'!$1:$1,0)),0)</f>
        <v>3713</v>
      </c>
      <c r="Z95" s="188">
        <f>IFERROR(INDEX('قرائت کنتور'!A:AZ,MATCH(A95&amp;"-"&amp;Y$1,'قرائت کنتور'!B:B,0),MATCH(G95,'قرائت کنتور'!$1:$1,0)),0)</f>
        <v>0</v>
      </c>
      <c r="AA95" s="188">
        <f>IFERROR(INDEX('قرائت کنتور'!A:AZ,MATCH(A95&amp;"-"&amp;AA$1,'قرائت کنتور'!B:B,0),MATCH(L95,'قرائت کنتور'!$1:$1,0)),0)</f>
        <v>7857</v>
      </c>
      <c r="AB95" s="188">
        <f>IFERROR(INDEX('قرائت کنتور'!A:AZ,MATCH(A95&amp;"-"&amp;AA$1,'قرائت کنتور'!B:B,0),MATCH(G95,'قرائت کنتور'!$1:$1,0)),0)</f>
        <v>0</v>
      </c>
      <c r="AC95" s="265"/>
      <c r="AD95" s="188">
        <f t="shared" si="27"/>
        <v>-2318</v>
      </c>
      <c r="AE95" s="188">
        <f t="shared" si="28"/>
        <v>-9621</v>
      </c>
      <c r="AF95" s="188">
        <f t="shared" si="29"/>
        <v>-3713</v>
      </c>
      <c r="AG95" s="188">
        <f t="shared" si="30"/>
        <v>-7857</v>
      </c>
      <c r="AH95" s="188">
        <f t="shared" si="31"/>
        <v>-15652</v>
      </c>
      <c r="AI95" s="188">
        <f t="shared" si="32"/>
        <v>0</v>
      </c>
      <c r="AJ95" s="188">
        <f t="shared" si="33"/>
        <v>27</v>
      </c>
      <c r="AK95" s="265"/>
      <c r="AL95" s="254">
        <f t="shared" si="34"/>
        <v>-0.89371803888236212</v>
      </c>
      <c r="AM95" s="254" t="str">
        <f t="shared" si="35"/>
        <v>0</v>
      </c>
      <c r="AN95" s="265"/>
      <c r="AO95" s="188">
        <f>IFERROR(INDEX('تعرفه ها'!A:Z,MATCH(P95&amp;"-"&amp;AO$1,'تعرفه ها'!C:C,0),MATCH(F95,'تعرفه ها'!$2:$2,0),1),"---")</f>
        <v>879</v>
      </c>
      <c r="AP95" s="188">
        <f>IFERROR(INDEX('تعرفه ها'!A:Z,MATCH(P95&amp;"-"&amp;AP$1,'تعرفه ها'!C:C,0),MATCH(F95,'تعرفه ها'!$2:$2,0),1),"---")</f>
        <v>439</v>
      </c>
      <c r="AQ95" s="188">
        <f>IFERROR(INDEX('تعرفه ها'!A:Z,MATCH(P95&amp;"-"&amp;AQ$1,'تعرفه ها'!C:C,0),MATCH(F95,'تعرفه ها'!$2:$2,0),1),"---")</f>
        <v>220</v>
      </c>
      <c r="AR95" s="188">
        <f>IFERROR(INDEX('تعرفه ها'!A:Z,MATCH(P95&amp;"-"&amp;AR$1,'تعرفه ها'!C:C,0),MATCH(F95,'تعرفه ها'!$2:$2,0),1),"---")</f>
        <v>550</v>
      </c>
      <c r="AS95" s="265"/>
      <c r="AT95" s="415">
        <f t="shared" si="36"/>
        <v>-2037522</v>
      </c>
      <c r="AU95" s="415">
        <f t="shared" si="37"/>
        <v>-4223619</v>
      </c>
      <c r="AV95" s="415">
        <f t="shared" si="38"/>
        <v>-816860</v>
      </c>
      <c r="AW95" s="415">
        <f t="shared" si="39"/>
        <v>-4321350</v>
      </c>
      <c r="AX95" s="415">
        <f t="shared" si="40"/>
        <v>-11399351</v>
      </c>
      <c r="AY95" s="415">
        <f>IFERROR(AH95*INDEX('تعرفه ها'!A:Z,MATCH("عوارض برق به ازاء هر کیلووات",'تعرفه ها'!$C:$C,0),MATCH(F95,'تعرفه ها'!$2:$2,0)),"---")</f>
        <v>-782600</v>
      </c>
      <c r="AZ95" s="415">
        <f t="shared" si="41"/>
        <v>0</v>
      </c>
      <c r="BA95" s="415">
        <f>IFERROR(ROUND(((AX95+AY95+AZ95)*INDEX('تعرفه ها'!A:Z,MATCH("هزینه نگهداری و تعمیرات شبکه برق",'تعرفه ها'!$C:$C,0),MATCH(F95,'تعرفه ها'!$2:$2,0))/100),0),"---")</f>
        <v>-1218195</v>
      </c>
      <c r="BB95" s="415">
        <f>IFERROR(IF(P95="دیماندی",ROUND(AJ95*INDEX('تعرفه ها'!A:Z,MATCH(BB$1,'تعرفه ها'!$C:$C,0),MATCH(F95,'تعرفه ها'!$2:$2,0))*J95/30,0),0),"---")</f>
        <v>775229</v>
      </c>
      <c r="BC95" s="415"/>
      <c r="BD95" s="54">
        <f>IFERROR(IF(INDEX('اطلاعات دوره'!A:Z,MATCH(G95,'اطلاعات دوره'!C:C,0),MATCH("برق",'اطلاعات دوره'!$1:$1,0))="دارد",ROUND(AX95*INDEX('تعرفه ها'!A:Z,MATCH("پیک فصلی برق",'تعرفه ها'!$C:$C,0),MATCH(F95,'تعرفه ها'!$2:$2,0))/100,0),0),"---")</f>
        <v>0</v>
      </c>
      <c r="BE95" s="415">
        <f>IFERROR(ROUND(((AX95+AY95+AZ95+BA95+BB95+BC95+BD95)*INDEX('تعرفه ها'!A:Z,MATCH("مالیات برق",'تعرفه ها'!$C:$C,0),MATCH(F95,'تعرفه ها'!$2:$2,0))/100),0),"---")</f>
        <v>0</v>
      </c>
      <c r="BF95" s="415">
        <f t="shared" si="42"/>
        <v>-12624917</v>
      </c>
      <c r="BG95" s="415" t="str">
        <f t="shared" si="23"/>
        <v>---</v>
      </c>
      <c r="BH95" s="415" t="str">
        <f t="shared" si="43"/>
        <v>---</v>
      </c>
      <c r="BI95" s="54" t="str">
        <f t="shared" si="44"/>
        <v>---</v>
      </c>
      <c r="BJ95" s="55" t="str">
        <f t="shared" si="45"/>
        <v>---</v>
      </c>
      <c r="BK95" s="262"/>
      <c r="BL95" s="183" t="str">
        <f>IFERROR(IF(INDEX(پرداخت!A:AZ,MATCH(A95&amp;" - "&amp;"برق",پرداخت!$B:$B,0),MATCH(G95,پرداخت!$1:$1,0))="نشده","نشده","شده"),"---")</f>
        <v>---</v>
      </c>
      <c r="BN95" s="257"/>
      <c r="BO95" s="257"/>
      <c r="BP95" s="257"/>
      <c r="BQ95" s="257"/>
      <c r="BR95" s="257"/>
      <c r="BS95" s="257"/>
      <c r="BT95" s="257"/>
      <c r="BU95" s="257"/>
      <c r="BV95" s="257"/>
      <c r="BW95" s="257"/>
      <c r="BX95" s="257"/>
      <c r="BY95" s="257"/>
      <c r="BZ95" s="257"/>
      <c r="CA95" s="257"/>
      <c r="CB95" s="257"/>
      <c r="CC95" s="257"/>
      <c r="CD95" s="257"/>
      <c r="CE95" s="257"/>
      <c r="CF95" s="257"/>
      <c r="CG95" s="257"/>
      <c r="CH95"/>
      <c r="CI95"/>
      <c r="CJ95"/>
      <c r="CK95"/>
    </row>
    <row r="96" spans="1:89" ht="33.75" hidden="1">
      <c r="A96" s="170" t="s">
        <v>207</v>
      </c>
      <c r="B96" s="47">
        <f>IFERROR(INDEX('اطلاعات انشعابات شرکتها'!A:BB,MATCH(A96,'اطلاعات انشعابات شرکتها'!A:A,0),MATCH(B$1,'اطلاعات انشعابات شرکتها'!$1:$1,0)),0)</f>
        <v>103</v>
      </c>
      <c r="C96" s="48">
        <f>IFERROR(INDEX('اطلاعات انشعابات شرکتها'!A:BB,MATCH(A96,'اطلاعات انشعابات شرکتها'!A:A,0),MATCH(C$1,'اطلاعات انشعابات شرکتها'!$1:$1,0)),0)</f>
        <v>0</v>
      </c>
      <c r="D96" s="45"/>
      <c r="E96" s="171">
        <v>1</v>
      </c>
      <c r="F96" s="170">
        <v>99</v>
      </c>
      <c r="G96" s="188" t="str">
        <f t="shared" si="24"/>
        <v>99/1</v>
      </c>
      <c r="H96" s="188" t="str">
        <f>IFERROR(INDEX('اطلاعات دوره'!A:Z,MATCH(G96,'اطلاعات دوره'!C:C,0),MATCH(H$1,'اطلاعات دوره'!$1:$1,0)),0)</f>
        <v>99/01/01</v>
      </c>
      <c r="I96" s="188" t="str">
        <f>IFERROR(INDEX('اطلاعات دوره'!A:Z,MATCH(G96,'اطلاعات دوره'!C:C,0),MATCH(I$1,'اطلاعات دوره'!$1:$1,0)),0)</f>
        <v>99/01/31</v>
      </c>
      <c r="J96" s="188">
        <f>IFERROR(INDEX('اطلاعات دوره'!A:Z,MATCH(G96,'اطلاعات دوره'!C:C,0),MATCH(J$1,'اطلاعات دوره'!$1:$1,0)),0)</f>
        <v>31</v>
      </c>
      <c r="K96" s="265"/>
      <c r="L96" s="188" t="str">
        <f>IFERROR(INDEX('اطلاعات دوره'!A:Z,MATCH(G96,'اطلاعات دوره'!C:C,0)-1,MATCH("عنوان",'اطلاعات دوره'!$1:$1,0)),"---")</f>
        <v>98/4</v>
      </c>
      <c r="M96" s="188" t="str">
        <f t="shared" si="25"/>
        <v>اکسیر رایانه صبا-98/4</v>
      </c>
      <c r="N96" s="188" t="str">
        <f t="shared" si="26"/>
        <v>اکسیر رایانه صبا-99/1</v>
      </c>
      <c r="O96" s="265"/>
      <c r="P96" s="188" t="str">
        <f>IFERROR(INDEX('اطلاعات انشعابات شرکتها'!A:BB,MATCH(A96,'اطلاعات انشعابات شرکتها'!A:A,0),MATCH(P$1,'اطلاعات انشعابات شرکتها'!$1:$1,0)),0)</f>
        <v>آزاد</v>
      </c>
      <c r="Q96" s="188">
        <f>IFERROR(INDEX('اطلاعات انشعابات شرکتها'!A:BB,MATCH(A96,'اطلاعات انشعابات شرکتها'!A:A,0),MATCH(Q$1,'اطلاعات انشعابات شرکتها'!$1:$1,0)),0)</f>
        <v>59</v>
      </c>
      <c r="R96" s="188" t="str">
        <f>IFERROR(INDEX('اطلاعات انشعابات شرکتها'!A:BB,MATCH(A96,'اطلاعات انشعابات شرکتها'!A:A,0),MATCH(R$1,'اطلاعات انشعابات شرکتها'!$1:$1,0)),0)</f>
        <v>1</v>
      </c>
      <c r="S96" s="265"/>
      <c r="T96" s="188">
        <f>IFERROR(INDEX('قرائت کنتور'!A:AZ,MATCH(A96&amp;"-"&amp;T$1,'قرائت کنتور'!B:B,0),MATCH(G96,'قرائت کنتور'!$1:$1,0)),0)</f>
        <v>0</v>
      </c>
      <c r="U96" s="188">
        <f>IFERROR(INDEX('قرائت کنتور'!A:AZ,MATCH(A96&amp;"-"&amp;U$1,'قرائت کنتور'!B:B,0),MATCH(L96,'قرائت کنتور'!$1:$1,0)),0)</f>
        <v>21165</v>
      </c>
      <c r="V96" s="188">
        <f>IFERROR(INDEX('قرائت کنتور'!A:AZ,MATCH(A96&amp;"-"&amp;U$1,'قرائت کنتور'!B:B,0),MATCH(G96,'قرائت کنتور'!$1:$1,0)),0)</f>
        <v>0</v>
      </c>
      <c r="W96" s="188">
        <f>IFERROR(INDEX('قرائت کنتور'!A:AZ,MATCH(A96&amp;"-"&amp;W$1,'قرائت کنتور'!B:B,0),MATCH(L96,'قرائت کنتور'!$1:$1,0)),0)</f>
        <v>89188</v>
      </c>
      <c r="X96" s="188">
        <f>IFERROR(INDEX('قرائت کنتور'!A:AZ,MATCH(A96&amp;"-"&amp;W$1,'قرائت کنتور'!B:B,0),MATCH(G96,'قرائت کنتور'!$1:$1,0)),0)</f>
        <v>0</v>
      </c>
      <c r="Y96" s="188">
        <f>IFERROR(INDEX('قرائت کنتور'!A:AZ,MATCH(A96&amp;"-"&amp;Y$1,'قرائت کنتور'!B:B,0),MATCH(L96,'قرائت کنتور'!$1:$1,0)),0)</f>
        <v>40480</v>
      </c>
      <c r="Z96" s="188">
        <f>IFERROR(INDEX('قرائت کنتور'!A:AZ,MATCH(A96&amp;"-"&amp;Y$1,'قرائت کنتور'!B:B,0),MATCH(G96,'قرائت کنتور'!$1:$1,0)),0)</f>
        <v>0</v>
      </c>
      <c r="AA96" s="188">
        <f>IFERROR(INDEX('قرائت کنتور'!A:AZ,MATCH(A96&amp;"-"&amp;AA$1,'قرائت کنتور'!B:B,0),MATCH(L96,'قرائت کنتور'!$1:$1,0)),0)</f>
        <v>55625</v>
      </c>
      <c r="AB96" s="188">
        <f>IFERROR(INDEX('قرائت کنتور'!A:AZ,MATCH(A96&amp;"-"&amp;AA$1,'قرائت کنتور'!B:B,0),MATCH(G96,'قرائت کنتور'!$1:$1,0)),0)</f>
        <v>0</v>
      </c>
      <c r="AC96" s="265"/>
      <c r="AD96" s="188">
        <f t="shared" si="27"/>
        <v>-21165</v>
      </c>
      <c r="AE96" s="188">
        <f t="shared" si="28"/>
        <v>-89188</v>
      </c>
      <c r="AF96" s="188">
        <f t="shared" si="29"/>
        <v>-40480</v>
      </c>
      <c r="AG96" s="188">
        <f t="shared" si="30"/>
        <v>-55625</v>
      </c>
      <c r="AH96" s="188">
        <f t="shared" si="31"/>
        <v>-150833</v>
      </c>
      <c r="AI96" s="188">
        <f t="shared" si="32"/>
        <v>0</v>
      </c>
      <c r="AJ96" s="188" t="str">
        <f t="shared" si="33"/>
        <v>0</v>
      </c>
      <c r="AK96" s="265"/>
      <c r="AL96" s="254">
        <f t="shared" si="34"/>
        <v>-0.93823219483184439</v>
      </c>
      <c r="AM96" s="254" t="str">
        <f t="shared" si="35"/>
        <v>0</v>
      </c>
      <c r="AN96" s="265"/>
      <c r="AO96" s="188">
        <f>IFERROR(INDEX('تعرفه ها'!A:Z,MATCH(P96&amp;"-"&amp;AO$1,'تعرفه ها'!C:C,0),MATCH(F96,'تعرفه ها'!$2:$2,0),1),"---")</f>
        <v>1338</v>
      </c>
      <c r="AP96" s="188">
        <f>IFERROR(INDEX('تعرفه ها'!A:Z,MATCH(P96&amp;"-"&amp;AP$1,'تعرفه ها'!C:C,0),MATCH(F96,'تعرفه ها'!$2:$2,0),1),"---")</f>
        <v>670</v>
      </c>
      <c r="AQ96" s="188">
        <f>IFERROR(INDEX('تعرفه ها'!A:Z,MATCH(P96&amp;"-"&amp;AQ$1,'تعرفه ها'!C:C,0),MATCH(F96,'تعرفه ها'!$2:$2,0),1),"---")</f>
        <v>335</v>
      </c>
      <c r="AR96" s="188">
        <f>IFERROR(INDEX('تعرفه ها'!A:Z,MATCH(P96&amp;"-"&amp;AR$1,'تعرفه ها'!C:C,0),MATCH(F96,'تعرفه ها'!$2:$2,0),1),"---")</f>
        <v>660</v>
      </c>
      <c r="AS96" s="265"/>
      <c r="AT96" s="415">
        <f t="shared" si="36"/>
        <v>-28318770</v>
      </c>
      <c r="AU96" s="415">
        <f t="shared" si="37"/>
        <v>-59755960</v>
      </c>
      <c r="AV96" s="415">
        <f t="shared" si="38"/>
        <v>-13560800</v>
      </c>
      <c r="AW96" s="415">
        <f t="shared" si="39"/>
        <v>-36712500</v>
      </c>
      <c r="AX96" s="415">
        <f t="shared" si="40"/>
        <v>-138348030</v>
      </c>
      <c r="AY96" s="415">
        <f>IFERROR(AH96*INDEX('تعرفه ها'!A:Z,MATCH("عوارض برق به ازاء هر کیلووات",'تعرفه ها'!$C:$C,0),MATCH(F96,'تعرفه ها'!$2:$2,0)),"---")</f>
        <v>-7541650</v>
      </c>
      <c r="AZ96" s="415">
        <f t="shared" si="41"/>
        <v>0</v>
      </c>
      <c r="BA96" s="415">
        <f>IFERROR(ROUND(((AX96+AY96+AZ96)*INDEX('تعرفه ها'!A:Z,MATCH("هزینه نگهداری و تعمیرات شبکه برق",'تعرفه ها'!$C:$C,0),MATCH(F96,'تعرفه ها'!$2:$2,0))/100),0),"---")</f>
        <v>-14588968</v>
      </c>
      <c r="BB96" s="415">
        <f>IFERROR(IF(P96="دیماندی",ROUND(AJ96*INDEX('تعرفه ها'!A:Z,MATCH(BB$1,'تعرفه ها'!$C:$C,0),MATCH(F96,'تعرفه ها'!$2:$2,0))*J96/30,0),0),"---")</f>
        <v>0</v>
      </c>
      <c r="BC96" s="415"/>
      <c r="BD96" s="54">
        <f>IFERROR(IF(INDEX('اطلاعات دوره'!A:Z,MATCH(G96,'اطلاعات دوره'!C:C,0),MATCH("برق",'اطلاعات دوره'!$1:$1,0))="دارد",ROUND(AX96*INDEX('تعرفه ها'!A:Z,MATCH("پیک فصلی برق",'تعرفه ها'!$C:$C,0),MATCH(F96,'تعرفه ها'!$2:$2,0))/100,0),0),"---")</f>
        <v>0</v>
      </c>
      <c r="BE96" s="415">
        <f>IFERROR(ROUND(((AX96+AY96+AZ96+BA96+BB96+BC96+BD96)*INDEX('تعرفه ها'!A:Z,MATCH("مالیات برق",'تعرفه ها'!$C:$C,0),MATCH(F96,'تعرفه ها'!$2:$2,0))/100),0),"---")</f>
        <v>0</v>
      </c>
      <c r="BF96" s="415">
        <f t="shared" si="42"/>
        <v>-160478648</v>
      </c>
      <c r="BG96" s="415">
        <f t="shared" si="23"/>
        <v>141134769</v>
      </c>
      <c r="BH96" s="415">
        <f t="shared" si="43"/>
        <v>-19343879</v>
      </c>
      <c r="BI96" s="54">
        <f t="shared" si="44"/>
        <v>879</v>
      </c>
      <c r="BJ96" s="55">
        <f t="shared" si="45"/>
        <v>-19344758</v>
      </c>
      <c r="BK96" s="262"/>
      <c r="BL96" s="183" t="str">
        <f>IFERROR(IF(INDEX(پرداخت!A:AZ,MATCH(A96&amp;" - "&amp;"برق",پرداخت!$B:$B,0),MATCH(G96,پرداخت!$1:$1,0))="نشده","نشده","شده"),"---")</f>
        <v>نشده</v>
      </c>
      <c r="BN96" s="257"/>
      <c r="BO96" s="257"/>
      <c r="BP96" s="257"/>
      <c r="BQ96" s="257"/>
      <c r="BR96" s="257"/>
      <c r="BS96" s="257"/>
      <c r="BT96" s="257"/>
      <c r="BU96" s="257"/>
      <c r="BV96" s="257"/>
      <c r="BW96" s="257"/>
      <c r="BX96" s="257"/>
      <c r="BY96" s="257"/>
      <c r="BZ96" s="257"/>
      <c r="CA96" s="257"/>
      <c r="CB96" s="257"/>
      <c r="CC96" s="257"/>
      <c r="CD96" s="257"/>
      <c r="CE96" s="257"/>
      <c r="CF96" s="257"/>
      <c r="CG96" s="257"/>
      <c r="CH96"/>
      <c r="CI96"/>
      <c r="CJ96"/>
      <c r="CK96"/>
    </row>
    <row r="97" spans="1:89" ht="33.75" hidden="1">
      <c r="A97" s="171" t="s">
        <v>222</v>
      </c>
      <c r="B97" s="47">
        <f>IFERROR(INDEX('اطلاعات انشعابات شرکتها'!A:BB,MATCH(A97,'اطلاعات انشعابات شرکتها'!A:A,0),MATCH(B$1,'اطلاعات انشعابات شرکتها'!$1:$1,0)),0)</f>
        <v>113</v>
      </c>
      <c r="C97" s="48">
        <f>IFERROR(INDEX('اطلاعات انشعابات شرکتها'!A:BB,MATCH(A97,'اطلاعات انشعابات شرکتها'!A:A,0),MATCH(C$1,'اطلاعات انشعابات شرکتها'!$1:$1,0)),0)</f>
        <v>0</v>
      </c>
      <c r="D97" s="45"/>
      <c r="E97" s="171">
        <v>1</v>
      </c>
      <c r="F97" s="170">
        <v>99</v>
      </c>
      <c r="G97" s="188" t="str">
        <f t="shared" si="24"/>
        <v>99/1</v>
      </c>
      <c r="H97" s="188" t="str">
        <f>IFERROR(INDEX('اطلاعات دوره'!A:Z,MATCH(G97,'اطلاعات دوره'!C:C,0),MATCH(H$1,'اطلاعات دوره'!$1:$1,0)),0)</f>
        <v>99/01/01</v>
      </c>
      <c r="I97" s="188" t="str">
        <f>IFERROR(INDEX('اطلاعات دوره'!A:Z,MATCH(G97,'اطلاعات دوره'!C:C,0),MATCH(I$1,'اطلاعات دوره'!$1:$1,0)),0)</f>
        <v>99/01/31</v>
      </c>
      <c r="J97" s="188">
        <f>IFERROR(INDEX('اطلاعات دوره'!A:Z,MATCH(G97,'اطلاعات دوره'!C:C,0),MATCH(J$1,'اطلاعات دوره'!$1:$1,0)),0)</f>
        <v>31</v>
      </c>
      <c r="K97" s="265"/>
      <c r="L97" s="188" t="str">
        <f>IFERROR(INDEX('اطلاعات دوره'!A:Z,MATCH(G97,'اطلاعات دوره'!C:C,0)-1,MATCH("عنوان",'اطلاعات دوره'!$1:$1,0)),"---")</f>
        <v>98/4</v>
      </c>
      <c r="M97" s="188" t="str">
        <f t="shared" si="25"/>
        <v>پایلوت سرامیک-98/4</v>
      </c>
      <c r="N97" s="188" t="str">
        <f t="shared" si="26"/>
        <v>پایلوت سرامیک-99/1</v>
      </c>
      <c r="O97" s="265"/>
      <c r="P97" s="188" t="str">
        <f>IFERROR(INDEX('اطلاعات انشعابات شرکتها'!A:BB,MATCH(A97,'اطلاعات انشعابات شرکتها'!A:A,0),MATCH(P$1,'اطلاعات انشعابات شرکتها'!$1:$1,0)),0)</f>
        <v>دیماندی</v>
      </c>
      <c r="Q97" s="188">
        <f>IFERROR(INDEX('اطلاعات انشعابات شرکتها'!A:BB,MATCH(A97,'اطلاعات انشعابات شرکتها'!A:A,0),MATCH(Q$1,'اطلاعات انشعابات شرکتها'!$1:$1,0)),0)</f>
        <v>260</v>
      </c>
      <c r="R97" s="188" t="str">
        <f>IFERROR(INDEX('اطلاعات انشعابات شرکتها'!A:BB,MATCH(A97,'اطلاعات انشعابات شرکتها'!A:A,0),MATCH(R$1,'اطلاعات انشعابات شرکتها'!$1:$1,0)),0)</f>
        <v>80</v>
      </c>
      <c r="S97" s="265"/>
      <c r="T97" s="188">
        <f>IFERROR(INDEX('قرائت کنتور'!A:AZ,MATCH(A97&amp;"-"&amp;T$1,'قرائت کنتور'!B:B,0),MATCH(G97,'قرائت کنتور'!$1:$1,0)),0)</f>
        <v>0</v>
      </c>
      <c r="U97" s="188">
        <f>IFERROR(INDEX('قرائت کنتور'!A:AZ,MATCH(A97&amp;"-"&amp;U$1,'قرائت کنتور'!B:B,0),MATCH(L97,'قرائت کنتور'!$1:$1,0)),0)</f>
        <v>652</v>
      </c>
      <c r="V97" s="188">
        <f>IFERROR(INDEX('قرائت کنتور'!A:AZ,MATCH(A97&amp;"-"&amp;U$1,'قرائت کنتور'!B:B,0),MATCH(G97,'قرائت کنتور'!$1:$1,0)),0)</f>
        <v>0</v>
      </c>
      <c r="W97" s="188">
        <f>IFERROR(INDEX('قرائت کنتور'!A:AZ,MATCH(A97&amp;"-"&amp;W$1,'قرائت کنتور'!B:B,0),MATCH(L97,'قرائت کنتور'!$1:$1,0)),0)</f>
        <v>3492</v>
      </c>
      <c r="X97" s="188">
        <f>IFERROR(INDEX('قرائت کنتور'!A:AZ,MATCH(A97&amp;"-"&amp;W$1,'قرائت کنتور'!B:B,0),MATCH(G97,'قرائت کنتور'!$1:$1,0)),0)</f>
        <v>0</v>
      </c>
      <c r="Y97" s="188">
        <f>IFERROR(INDEX('قرائت کنتور'!A:AZ,MATCH(A97&amp;"-"&amp;Y$1,'قرائت کنتور'!B:B,0),MATCH(L97,'قرائت کنتور'!$1:$1,0)),0)</f>
        <v>996</v>
      </c>
      <c r="Z97" s="188">
        <f>IFERROR(INDEX('قرائت کنتور'!A:AZ,MATCH(A97&amp;"-"&amp;Y$1,'قرائت کنتور'!B:B,0),MATCH(G97,'قرائت کنتور'!$1:$1,0)),0)</f>
        <v>0</v>
      </c>
      <c r="AA97" s="188">
        <f>IFERROR(INDEX('قرائت کنتور'!A:AZ,MATCH(A97&amp;"-"&amp;AA$1,'قرائت کنتور'!B:B,0),MATCH(L97,'قرائت کنتور'!$1:$1,0)),0)</f>
        <v>1135</v>
      </c>
      <c r="AB97" s="188">
        <f>IFERROR(INDEX('قرائت کنتور'!A:AZ,MATCH(A97&amp;"-"&amp;AA$1,'قرائت کنتور'!B:B,0),MATCH(G97,'قرائت کنتور'!$1:$1,0)),0)</f>
        <v>0</v>
      </c>
      <c r="AC97" s="265"/>
      <c r="AD97" s="188">
        <f t="shared" si="27"/>
        <v>-52160</v>
      </c>
      <c r="AE97" s="188">
        <f t="shared" si="28"/>
        <v>-279360</v>
      </c>
      <c r="AF97" s="188">
        <f t="shared" si="29"/>
        <v>-79680</v>
      </c>
      <c r="AG97" s="188">
        <f t="shared" si="30"/>
        <v>-90800</v>
      </c>
      <c r="AH97" s="188">
        <f t="shared" si="31"/>
        <v>-411200</v>
      </c>
      <c r="AI97" s="188">
        <f t="shared" si="32"/>
        <v>0</v>
      </c>
      <c r="AJ97" s="188">
        <f t="shared" si="33"/>
        <v>234</v>
      </c>
      <c r="AK97" s="265"/>
      <c r="AL97" s="254">
        <v>0</v>
      </c>
      <c r="AM97" s="254">
        <v>0</v>
      </c>
      <c r="AN97" s="265"/>
      <c r="AO97" s="188">
        <f>IFERROR(INDEX('تعرفه ها'!A:Z,MATCH(P97&amp;"-"&amp;AO$1,'تعرفه ها'!C:C,0),MATCH(F97,'تعرفه ها'!$2:$2,0),1),"---")</f>
        <v>879</v>
      </c>
      <c r="AP97" s="188">
        <f>IFERROR(INDEX('تعرفه ها'!A:Z,MATCH(P97&amp;"-"&amp;AP$1,'تعرفه ها'!C:C,0),MATCH(F97,'تعرفه ها'!$2:$2,0),1),"---")</f>
        <v>439</v>
      </c>
      <c r="AQ97" s="188">
        <f>IFERROR(INDEX('تعرفه ها'!A:Z,MATCH(P97&amp;"-"&amp;AQ$1,'تعرفه ها'!C:C,0),MATCH(F97,'تعرفه ها'!$2:$2,0),1),"---")</f>
        <v>220</v>
      </c>
      <c r="AR97" s="188">
        <f>IFERROR(INDEX('تعرفه ها'!A:Z,MATCH(P97&amp;"-"&amp;AR$1,'تعرفه ها'!C:C,0),MATCH(F97,'تعرفه ها'!$2:$2,0),1),"---")</f>
        <v>550</v>
      </c>
      <c r="AS97" s="265"/>
      <c r="AT97" s="415">
        <f t="shared" si="36"/>
        <v>-45848640</v>
      </c>
      <c r="AU97" s="415">
        <f t="shared" si="37"/>
        <v>-122639040</v>
      </c>
      <c r="AV97" s="415">
        <f t="shared" si="38"/>
        <v>-17529600</v>
      </c>
      <c r="AW97" s="415">
        <f t="shared" si="39"/>
        <v>-49940000</v>
      </c>
      <c r="AX97" s="415">
        <f t="shared" si="40"/>
        <v>-235957280</v>
      </c>
      <c r="AY97" s="415">
        <f>IFERROR(AH97*INDEX('تعرفه ها'!A:Z,MATCH("عوارض برق به ازاء هر کیلووات",'تعرفه ها'!$C:$C,0),MATCH(F97,'تعرفه ها'!$2:$2,0)),"---")</f>
        <v>-20560000</v>
      </c>
      <c r="AZ97" s="415">
        <f t="shared" si="41"/>
        <v>0</v>
      </c>
      <c r="BA97" s="415">
        <f>IFERROR(ROUND(((AX97+AY97+AZ97)*INDEX('تعرفه ها'!A:Z,MATCH("هزینه نگهداری و تعمیرات شبکه برق",'تعرفه ها'!$C:$C,0),MATCH(F97,'تعرفه ها'!$2:$2,0))/100),0),"---")</f>
        <v>-25651728</v>
      </c>
      <c r="BB97" s="415">
        <f>IFERROR(IF(P97="دیماندی",ROUND(AJ97*INDEX('تعرفه ها'!A:Z,MATCH(BB$1,'تعرفه ها'!$C:$C,0),MATCH(F97,'تعرفه ها'!$2:$2,0))*J97/30,0),0),"---")</f>
        <v>6718655</v>
      </c>
      <c r="BC97" s="415"/>
      <c r="BD97" s="54">
        <f>IFERROR(IF(INDEX('اطلاعات دوره'!A:Z,MATCH(G97,'اطلاعات دوره'!C:C,0),MATCH("برق",'اطلاعات دوره'!$1:$1,0))="دارد",ROUND(AX97*INDEX('تعرفه ها'!A:Z,MATCH("پیک فصلی برق",'تعرفه ها'!$C:$C,0),MATCH(F97,'تعرفه ها'!$2:$2,0))/100,0),0),"---")</f>
        <v>0</v>
      </c>
      <c r="BE97" s="415">
        <f>IFERROR(ROUND(((AX97+AY97+AZ97+BA97+BB97+BC97+BD97)*INDEX('تعرفه ها'!A:Z,MATCH("مالیات برق",'تعرفه ها'!$C:$C,0),MATCH(F97,'تعرفه ها'!$2:$2,0))/100),0),"---")</f>
        <v>0</v>
      </c>
      <c r="BF97" s="415">
        <f t="shared" si="42"/>
        <v>-275450353</v>
      </c>
      <c r="BG97" s="415">
        <f t="shared" si="23"/>
        <v>25352329</v>
      </c>
      <c r="BH97" s="415">
        <f t="shared" si="43"/>
        <v>-250098024</v>
      </c>
      <c r="BI97" s="54">
        <f t="shared" si="44"/>
        <v>24</v>
      </c>
      <c r="BJ97" s="55">
        <f t="shared" si="45"/>
        <v>-250098048</v>
      </c>
      <c r="BK97" s="262"/>
      <c r="BL97" s="183" t="str">
        <f>IFERROR(IF(INDEX(پرداخت!A:AZ,MATCH(A97&amp;" - "&amp;"برق",پرداخت!$B:$B,0),MATCH(G97,پرداخت!$1:$1,0))="نشده","نشده","شده"),"---")</f>
        <v>نشده</v>
      </c>
      <c r="BN97" s="257"/>
      <c r="BO97" s="257"/>
      <c r="BP97" s="257"/>
      <c r="BQ97" s="257"/>
      <c r="BR97" s="257"/>
      <c r="BS97" s="257"/>
      <c r="BT97" s="257"/>
      <c r="BU97" s="257"/>
      <c r="BV97" s="257"/>
      <c r="BW97" s="257"/>
      <c r="BX97" s="257"/>
      <c r="BY97" s="257"/>
      <c r="BZ97" s="257"/>
      <c r="CA97" s="257"/>
      <c r="CB97" s="257"/>
      <c r="CC97" s="257"/>
      <c r="CD97" s="257"/>
      <c r="CE97" s="257"/>
      <c r="CF97" s="257"/>
      <c r="CG97" s="257"/>
      <c r="CH97"/>
      <c r="CI97"/>
      <c r="CJ97"/>
      <c r="CK97"/>
    </row>
    <row r="98" spans="1:89" ht="33.75" hidden="1">
      <c r="A98" s="170" t="s">
        <v>308</v>
      </c>
      <c r="B98" s="47">
        <f>IFERROR(INDEX('اطلاعات انشعابات شرکتها'!A:BB,MATCH(A98,'اطلاعات انشعابات شرکتها'!A:A,0),MATCH(B$1,'اطلاعات انشعابات شرکتها'!$1:$1,0)),0)</f>
        <v>129</v>
      </c>
      <c r="C98" s="48">
        <f>IFERROR(INDEX('اطلاعات انشعابات شرکتها'!A:BB,MATCH(A98,'اطلاعات انشعابات شرکتها'!A:A,0),MATCH(C$1,'اطلاعات انشعابات شرکتها'!$1:$1,0)),0)</f>
        <v>0</v>
      </c>
      <c r="D98" s="45"/>
      <c r="E98" s="171">
        <v>1</v>
      </c>
      <c r="F98" s="170">
        <v>99</v>
      </c>
      <c r="G98" s="188" t="str">
        <f t="shared" si="24"/>
        <v>99/1</v>
      </c>
      <c r="H98" s="188" t="str">
        <f>IFERROR(INDEX('اطلاعات دوره'!A:Z,MATCH(G98,'اطلاعات دوره'!C:C,0),MATCH(H$1,'اطلاعات دوره'!$1:$1,0)),0)</f>
        <v>99/01/01</v>
      </c>
      <c r="I98" s="188" t="str">
        <f>IFERROR(INDEX('اطلاعات دوره'!A:Z,MATCH(G98,'اطلاعات دوره'!C:C,0),MATCH(I$1,'اطلاعات دوره'!$1:$1,0)),0)</f>
        <v>99/01/31</v>
      </c>
      <c r="J98" s="188">
        <f>IFERROR(INDEX('اطلاعات دوره'!A:Z,MATCH(G98,'اطلاعات دوره'!C:C,0),MATCH(J$1,'اطلاعات دوره'!$1:$1,0)),0)</f>
        <v>31</v>
      </c>
      <c r="K98" s="265"/>
      <c r="L98" s="188" t="str">
        <f>IFERROR(INDEX('اطلاعات دوره'!A:Z,MATCH(G98,'اطلاعات دوره'!C:C,0)-1,MATCH("عنوان",'اطلاعات دوره'!$1:$1,0)),"---")</f>
        <v>98/4</v>
      </c>
      <c r="M98" s="188" t="str">
        <f t="shared" si="25"/>
        <v>ساختمان اداری-98/4</v>
      </c>
      <c r="N98" s="188" t="str">
        <f t="shared" si="26"/>
        <v>ساختمان اداری-99/1</v>
      </c>
      <c r="O98" s="265"/>
      <c r="P98" s="188" t="str">
        <f>IFERROR(INDEX('اطلاعات انشعابات شرکتها'!A:BB,MATCH(A98,'اطلاعات انشعابات شرکتها'!A:A,0),MATCH(P$1,'اطلاعات انشعابات شرکتها'!$1:$1,0)),0)</f>
        <v>دیماندی</v>
      </c>
      <c r="Q98" s="188">
        <f>IFERROR(INDEX('اطلاعات انشعابات شرکتها'!A:BB,MATCH(A98,'اطلاعات انشعابات شرکتها'!A:A,0),MATCH(Q$1,'اطلاعات انشعابات شرکتها'!$1:$1,0)),0)</f>
        <v>260</v>
      </c>
      <c r="R98" s="188" t="str">
        <f>IFERROR(INDEX('اطلاعات انشعابات شرکتها'!A:BB,MATCH(A98,'اطلاعات انشعابات شرکتها'!A:A,0),MATCH(R$1,'اطلاعات انشعابات شرکتها'!$1:$1,0)),0)</f>
        <v>40</v>
      </c>
      <c r="S98" s="265"/>
      <c r="T98" s="188">
        <f>IFERROR(INDEX('قرائت کنتور'!A:AZ,MATCH(A98&amp;"-"&amp;T$1,'قرائت کنتور'!B:B,0),MATCH(G98,'قرائت کنتور'!$1:$1,0)),0)</f>
        <v>0</v>
      </c>
      <c r="U98" s="188">
        <f>IFERROR(INDEX('قرائت کنتور'!A:AZ,MATCH(A98&amp;"-"&amp;U$1,'قرائت کنتور'!B:B,0),MATCH(L98,'قرائت کنتور'!$1:$1,0)),0)</f>
        <v>8457</v>
      </c>
      <c r="V98" s="188">
        <f>IFERROR(INDEX('قرائت کنتور'!A:AZ,MATCH(A98&amp;"-"&amp;U$1,'قرائت کنتور'!B:B,0),MATCH(G98,'قرائت کنتور'!$1:$1,0)),0)</f>
        <v>0</v>
      </c>
      <c r="W98" s="188">
        <f>IFERROR(INDEX('قرائت کنتور'!A:AZ,MATCH(A98&amp;"-"&amp;W$1,'قرائت کنتور'!B:B,0),MATCH(L98,'قرائت کنتور'!$1:$1,0)),0)</f>
        <v>41091</v>
      </c>
      <c r="X98" s="188">
        <f>IFERROR(INDEX('قرائت کنتور'!A:AZ,MATCH(A98&amp;"-"&amp;W$1,'قرائت کنتور'!B:B,0),MATCH(G98,'قرائت کنتور'!$1:$1,0)),0)</f>
        <v>0</v>
      </c>
      <c r="Y98" s="188">
        <f>IFERROR(INDEX('قرائت کنتور'!A:AZ,MATCH(A98&amp;"-"&amp;Y$1,'قرائت کنتور'!B:B,0),MATCH(L98,'قرائت کنتور'!$1:$1,0)),0)</f>
        <v>15445</v>
      </c>
      <c r="Z98" s="188">
        <f>IFERROR(INDEX('قرائت کنتور'!A:AZ,MATCH(A98&amp;"-"&amp;Y$1,'قرائت کنتور'!B:B,0),MATCH(G98,'قرائت کنتور'!$1:$1,0)),0)</f>
        <v>0</v>
      </c>
      <c r="AA98" s="188">
        <f>IFERROR(INDEX('قرائت کنتور'!A:AZ,MATCH(A98&amp;"-"&amp;AA$1,'قرائت کنتور'!B:B,0),MATCH(L98,'قرائت کنتور'!$1:$1,0)),0)</f>
        <v>15956</v>
      </c>
      <c r="AB98" s="188">
        <f>IFERROR(INDEX('قرائت کنتور'!A:AZ,MATCH(A98&amp;"-"&amp;AA$1,'قرائت کنتور'!B:B,0),MATCH(G98,'قرائت کنتور'!$1:$1,0)),0)</f>
        <v>0</v>
      </c>
      <c r="AC98" s="265"/>
      <c r="AD98" s="188">
        <f t="shared" si="27"/>
        <v>-338280</v>
      </c>
      <c r="AE98" s="188">
        <f t="shared" si="28"/>
        <v>-1643640</v>
      </c>
      <c r="AF98" s="188">
        <f t="shared" si="29"/>
        <v>-617800</v>
      </c>
      <c r="AG98" s="188">
        <f t="shared" si="30"/>
        <v>-638240</v>
      </c>
      <c r="AH98" s="188">
        <f t="shared" si="31"/>
        <v>-2599720</v>
      </c>
      <c r="AI98" s="188">
        <f t="shared" si="32"/>
        <v>0</v>
      </c>
      <c r="AJ98" s="188">
        <f t="shared" si="33"/>
        <v>234</v>
      </c>
      <c r="AK98" s="265"/>
      <c r="AL98" s="254">
        <f t="shared" si="34"/>
        <v>-0.97116131400155281</v>
      </c>
      <c r="AM98" s="254" t="str">
        <f t="shared" si="35"/>
        <v>0</v>
      </c>
      <c r="AN98" s="265"/>
      <c r="AO98" s="188">
        <f>IFERROR(INDEX('تعرفه ها'!A:Z,MATCH(P98&amp;"-"&amp;AO$1,'تعرفه ها'!C:C,0),MATCH(F98,'تعرفه ها'!$2:$2,0),1),"---")</f>
        <v>879</v>
      </c>
      <c r="AP98" s="188">
        <f>IFERROR(INDEX('تعرفه ها'!A:Z,MATCH(P98&amp;"-"&amp;AP$1,'تعرفه ها'!C:C,0),MATCH(F98,'تعرفه ها'!$2:$2,0),1),"---")</f>
        <v>439</v>
      </c>
      <c r="AQ98" s="188">
        <f>IFERROR(INDEX('تعرفه ها'!A:Z,MATCH(P98&amp;"-"&amp;AQ$1,'تعرفه ها'!C:C,0),MATCH(F98,'تعرفه ها'!$2:$2,0),1),"---")</f>
        <v>220</v>
      </c>
      <c r="AR98" s="188">
        <f>IFERROR(INDEX('تعرفه ها'!A:Z,MATCH(P98&amp;"-"&amp;AR$1,'تعرفه ها'!C:C,0),MATCH(F98,'تعرفه ها'!$2:$2,0),1),"---")</f>
        <v>550</v>
      </c>
      <c r="AS98" s="265"/>
      <c r="AT98" s="415">
        <f t="shared" si="36"/>
        <v>-297348120</v>
      </c>
      <c r="AU98" s="415">
        <f t="shared" si="37"/>
        <v>-721557960</v>
      </c>
      <c r="AV98" s="415">
        <f t="shared" si="38"/>
        <v>-135916000</v>
      </c>
      <c r="AW98" s="415">
        <f t="shared" si="39"/>
        <v>-351032000</v>
      </c>
      <c r="AX98" s="415">
        <f t="shared" si="40"/>
        <v>-1505854080</v>
      </c>
      <c r="AY98" s="415">
        <f>IFERROR(AH98*INDEX('تعرفه ها'!A:Z,MATCH("عوارض برق به ازاء هر کیلووات",'تعرفه ها'!$C:$C,0),MATCH(F98,'تعرفه ها'!$2:$2,0)),"---")</f>
        <v>-129986000</v>
      </c>
      <c r="AZ98" s="415">
        <f t="shared" si="41"/>
        <v>0</v>
      </c>
      <c r="BA98" s="415">
        <f>IFERROR(ROUND(((AX98+AY98+AZ98)*INDEX('تعرفه ها'!A:Z,MATCH("هزینه نگهداری و تعمیرات شبکه برق",'تعرفه ها'!$C:$C,0),MATCH(F98,'تعرفه ها'!$2:$2,0))/100),0),"---")</f>
        <v>-163584008</v>
      </c>
      <c r="BB98" s="415">
        <f>IFERROR(IF(P98="دیماندی",ROUND(AJ98*INDEX('تعرفه ها'!A:Z,MATCH(BB$1,'تعرفه ها'!$C:$C,0),MATCH(F98,'تعرفه ها'!$2:$2,0))*J98/30,0),0),"---")</f>
        <v>6718655</v>
      </c>
      <c r="BC98" s="415"/>
      <c r="BD98" s="54">
        <f>IFERROR(IF(INDEX('اطلاعات دوره'!A:Z,MATCH(G98,'اطلاعات دوره'!C:C,0),MATCH("برق",'اطلاعات دوره'!$1:$1,0))="دارد",ROUND(AX98*INDEX('تعرفه ها'!A:Z,MATCH("پیک فصلی برق",'تعرفه ها'!$C:$C,0),MATCH(F98,'تعرفه ها'!$2:$2,0))/100,0),0),"---")</f>
        <v>0</v>
      </c>
      <c r="BE98" s="415">
        <f>IFERROR(ROUND(((AX98+AY98+AZ98+BA98+BB98+BC98+BD98)*INDEX('تعرفه ها'!A:Z,MATCH("مالیات برق",'تعرفه ها'!$C:$C,0),MATCH(F98,'تعرفه ها'!$2:$2,0))/100),0),"---")</f>
        <v>0</v>
      </c>
      <c r="BF98" s="415">
        <f t="shared" si="42"/>
        <v>-1792705433</v>
      </c>
      <c r="BG98" s="415">
        <v>0</v>
      </c>
      <c r="BH98" s="415">
        <f t="shared" si="43"/>
        <v>-1792705433</v>
      </c>
      <c r="BI98" s="54">
        <f t="shared" si="44"/>
        <v>433</v>
      </c>
      <c r="BJ98" s="55">
        <f t="shared" si="45"/>
        <v>-1792705866</v>
      </c>
      <c r="BK98" s="262"/>
      <c r="BL98" s="183" t="str">
        <f>IFERROR(IF(INDEX(پرداخت!A:AZ,MATCH(A98&amp;" - "&amp;"برق",پرداخت!$B:$B,0),MATCH(G98,پرداخت!$1:$1,0))="نشده","نشده","شده"),"---")</f>
        <v>---</v>
      </c>
      <c r="BN98" s="257"/>
      <c r="BO98" s="257"/>
      <c r="BP98" s="257"/>
      <c r="BQ98" s="257"/>
      <c r="BR98" s="257"/>
      <c r="BS98" s="257"/>
      <c r="BT98" s="257"/>
      <c r="BU98" s="257"/>
      <c r="BV98" s="257"/>
      <c r="BW98" s="257"/>
      <c r="BX98" s="257"/>
      <c r="BY98" s="257"/>
      <c r="BZ98" s="257"/>
      <c r="CA98" s="257"/>
      <c r="CB98" s="257"/>
      <c r="CC98" s="257"/>
      <c r="CD98" s="257"/>
      <c r="CE98" s="257"/>
      <c r="CF98" s="257"/>
      <c r="CG98" s="257"/>
      <c r="CH98"/>
      <c r="CI98"/>
      <c r="CJ98"/>
      <c r="CK98"/>
    </row>
    <row r="99" spans="1:89" ht="33.75" hidden="1">
      <c r="A99" s="171" t="s">
        <v>215</v>
      </c>
      <c r="B99" s="47">
        <f>IFERROR(INDEX('اطلاعات انشعابات شرکتها'!A:BB,MATCH(A99,'اطلاعات انشعابات شرکتها'!A:A,0),MATCH(B$1,'اطلاعات انشعابات شرکتها'!$1:$1,0)),0)</f>
        <v>107</v>
      </c>
      <c r="C99" s="48">
        <f>IFERROR(INDEX('اطلاعات انشعابات شرکتها'!A:BB,MATCH(A99,'اطلاعات انشعابات شرکتها'!A:A,0),MATCH(C$1,'اطلاعات انشعابات شرکتها'!$1:$1,0)),0)</f>
        <v>0</v>
      </c>
      <c r="D99" s="45"/>
      <c r="E99" s="171">
        <v>1</v>
      </c>
      <c r="F99" s="170">
        <v>99</v>
      </c>
      <c r="G99" s="188" t="str">
        <f t="shared" si="24"/>
        <v>99/1</v>
      </c>
      <c r="H99" s="188" t="str">
        <f>IFERROR(INDEX('اطلاعات دوره'!A:Z,MATCH(G99,'اطلاعات دوره'!C:C,0),MATCH(H$1,'اطلاعات دوره'!$1:$1,0)),0)</f>
        <v>99/01/01</v>
      </c>
      <c r="I99" s="188" t="str">
        <f>IFERROR(INDEX('اطلاعات دوره'!A:Z,MATCH(G99,'اطلاعات دوره'!C:C,0),MATCH(I$1,'اطلاعات دوره'!$1:$1,0)),0)</f>
        <v>99/01/31</v>
      </c>
      <c r="J99" s="188">
        <f>IFERROR(INDEX('اطلاعات دوره'!A:Z,MATCH(G99,'اطلاعات دوره'!C:C,0),MATCH(J$1,'اطلاعات دوره'!$1:$1,0)),0)</f>
        <v>31</v>
      </c>
      <c r="K99" s="265"/>
      <c r="L99" s="188" t="str">
        <f>IFERROR(INDEX('اطلاعات دوره'!A:Z,MATCH(G99,'اطلاعات دوره'!C:C,0)-1,MATCH("عنوان",'اطلاعات دوره'!$1:$1,0)),"---")</f>
        <v>98/4</v>
      </c>
      <c r="M99" s="188" t="str">
        <f t="shared" si="25"/>
        <v>آداک صنعت (2)-98/4</v>
      </c>
      <c r="N99" s="188" t="str">
        <f t="shared" si="26"/>
        <v>آداک صنعت (2)-99/1</v>
      </c>
      <c r="O99" s="265"/>
      <c r="P99" s="188" t="str">
        <f>IFERROR(INDEX('اطلاعات انشعابات شرکتها'!A:BB,MATCH(A99,'اطلاعات انشعابات شرکتها'!A:A,0),MATCH(P$1,'اطلاعات انشعابات شرکتها'!$1:$1,0)),0)</f>
        <v>آزاد</v>
      </c>
      <c r="Q99" s="188">
        <f>IFERROR(INDEX('اطلاعات انشعابات شرکتها'!A:BB,MATCH(A99,'اطلاعات انشعابات شرکتها'!A:A,0),MATCH(Q$1,'اطلاعات انشعابات شرکتها'!$1:$1,0)),0)</f>
        <v>118</v>
      </c>
      <c r="R99" s="188" t="str">
        <f>IFERROR(INDEX('اطلاعات انشعابات شرکتها'!A:BB,MATCH(A99,'اطلاعات انشعابات شرکتها'!A:A,0),MATCH(R$1,'اطلاعات انشعابات شرکتها'!$1:$1,0)),0)</f>
        <v>20</v>
      </c>
      <c r="S99" s="265"/>
      <c r="T99" s="188">
        <f>IFERROR(INDEX('قرائت کنتور'!A:AZ,MATCH(A99&amp;"-"&amp;T$1,'قرائت کنتور'!B:B,0),MATCH(G99,'قرائت کنتور'!$1:$1,0)),0)</f>
        <v>0</v>
      </c>
      <c r="U99" s="188">
        <f>IFERROR(INDEX('قرائت کنتور'!A:AZ,MATCH(A99&amp;"-"&amp;U$1,'قرائت کنتور'!B:B,0),MATCH(L99,'قرائت کنتور'!$1:$1,0)),0)</f>
        <v>2</v>
      </c>
      <c r="V99" s="188">
        <f>IFERROR(INDEX('قرائت کنتور'!A:AZ,MATCH(A99&amp;"-"&amp;U$1,'قرائت کنتور'!B:B,0),MATCH(G99,'قرائت کنتور'!$1:$1,0)),0)</f>
        <v>0</v>
      </c>
      <c r="W99" s="188">
        <f>IFERROR(INDEX('قرائت کنتور'!A:AZ,MATCH(A99&amp;"-"&amp;W$1,'قرائت کنتور'!B:B,0),MATCH(L99,'قرائت کنتور'!$1:$1,0)),0)</f>
        <v>2.5</v>
      </c>
      <c r="X99" s="188">
        <f>IFERROR(INDEX('قرائت کنتور'!A:AZ,MATCH(A99&amp;"-"&amp;W$1,'قرائت کنتور'!B:B,0),MATCH(G99,'قرائت کنتور'!$1:$1,0)),0)</f>
        <v>0</v>
      </c>
      <c r="Y99" s="188">
        <f>IFERROR(INDEX('قرائت کنتور'!A:AZ,MATCH(A99&amp;"-"&amp;Y$1,'قرائت کنتور'!B:B,0),MATCH(L99,'قرائت کنتور'!$1:$1,0)),0)</f>
        <v>1</v>
      </c>
      <c r="Z99" s="188">
        <f>IFERROR(INDEX('قرائت کنتور'!A:AZ,MATCH(A99&amp;"-"&amp;Y$1,'قرائت کنتور'!B:B,0),MATCH(G99,'قرائت کنتور'!$1:$1,0)),0)</f>
        <v>0</v>
      </c>
      <c r="AA99" s="188">
        <f>IFERROR(INDEX('قرائت کنتور'!A:AZ,MATCH(A99&amp;"-"&amp;AA$1,'قرائت کنتور'!B:B,0),MATCH(L99,'قرائت کنتور'!$1:$1,0)),0)</f>
        <v>1.3</v>
      </c>
      <c r="AB99" s="188">
        <f>IFERROR(INDEX('قرائت کنتور'!A:AZ,MATCH(A99&amp;"-"&amp;AA$1,'قرائت کنتور'!B:B,0),MATCH(G99,'قرائت کنتور'!$1:$1,0)),0)</f>
        <v>0</v>
      </c>
      <c r="AC99" s="265"/>
      <c r="AD99" s="188">
        <f t="shared" si="27"/>
        <v>-40</v>
      </c>
      <c r="AE99" s="188">
        <f t="shared" si="28"/>
        <v>-50</v>
      </c>
      <c r="AF99" s="188">
        <f t="shared" si="29"/>
        <v>-20</v>
      </c>
      <c r="AG99" s="188">
        <f t="shared" si="30"/>
        <v>-26</v>
      </c>
      <c r="AH99" s="188">
        <f t="shared" si="31"/>
        <v>-110</v>
      </c>
      <c r="AI99" s="188">
        <f t="shared" si="32"/>
        <v>0</v>
      </c>
      <c r="AJ99" s="188" t="str">
        <f t="shared" si="33"/>
        <v>0</v>
      </c>
      <c r="AK99" s="265"/>
      <c r="AL99" s="254">
        <f t="shared" si="34"/>
        <v>-0.97318461277641022</v>
      </c>
      <c r="AM99" s="254" t="str">
        <f t="shared" si="35"/>
        <v>0</v>
      </c>
      <c r="AN99" s="265"/>
      <c r="AO99" s="188">
        <f>IFERROR(INDEX('تعرفه ها'!A:Z,MATCH(P99&amp;"-"&amp;AO$1,'تعرفه ها'!C:C,0),MATCH(F99,'تعرفه ها'!$2:$2,0),1),"---")</f>
        <v>1338</v>
      </c>
      <c r="AP99" s="188">
        <f>IFERROR(INDEX('تعرفه ها'!A:Z,MATCH(P99&amp;"-"&amp;AP$1,'تعرفه ها'!C:C,0),MATCH(F99,'تعرفه ها'!$2:$2,0),1),"---")</f>
        <v>670</v>
      </c>
      <c r="AQ99" s="188">
        <f>IFERROR(INDEX('تعرفه ها'!A:Z,MATCH(P99&amp;"-"&amp;AQ$1,'تعرفه ها'!C:C,0),MATCH(F99,'تعرفه ها'!$2:$2,0),1),"---")</f>
        <v>335</v>
      </c>
      <c r="AR99" s="188">
        <f>IFERROR(INDEX('تعرفه ها'!A:Z,MATCH(P99&amp;"-"&amp;AR$1,'تعرفه ها'!C:C,0),MATCH(F99,'تعرفه ها'!$2:$2,0),1),"---")</f>
        <v>660</v>
      </c>
      <c r="AS99" s="265"/>
      <c r="AT99" s="415">
        <f t="shared" si="36"/>
        <v>-53520</v>
      </c>
      <c r="AU99" s="415">
        <f t="shared" si="37"/>
        <v>-33500</v>
      </c>
      <c r="AV99" s="415">
        <f t="shared" si="38"/>
        <v>-6700</v>
      </c>
      <c r="AW99" s="415">
        <f t="shared" si="39"/>
        <v>-17160</v>
      </c>
      <c r="AX99" s="415">
        <f t="shared" si="40"/>
        <v>-110880</v>
      </c>
      <c r="AY99" s="415">
        <f>IFERROR(AH99*INDEX('تعرفه ها'!A:Z,MATCH("عوارض برق به ازاء هر کیلووات",'تعرفه ها'!$C:$C,0),MATCH(F99,'تعرفه ها'!$2:$2,0)),"---")</f>
        <v>-5500</v>
      </c>
      <c r="AZ99" s="415">
        <f t="shared" si="41"/>
        <v>0</v>
      </c>
      <c r="BA99" s="415">
        <f>IFERROR(ROUND(((AX99+AY99+AZ99)*INDEX('تعرفه ها'!A:Z,MATCH("هزینه نگهداری و تعمیرات شبکه برق",'تعرفه ها'!$C:$C,0),MATCH(F99,'تعرفه ها'!$2:$2,0))/100),0),"---")</f>
        <v>-11638</v>
      </c>
      <c r="BB99" s="415">
        <f>IFERROR(IF(P99="دیماندی",ROUND(AJ99*INDEX('تعرفه ها'!A:Z,MATCH(BB$1,'تعرفه ها'!$C:$C,0),MATCH(F99,'تعرفه ها'!$2:$2,0))*J99/30,0),0),"---")</f>
        <v>0</v>
      </c>
      <c r="BC99" s="415"/>
      <c r="BD99" s="54">
        <f>IFERROR(IF(INDEX('اطلاعات دوره'!A:Z,MATCH(G99,'اطلاعات دوره'!C:C,0),MATCH("برق",'اطلاعات دوره'!$1:$1,0))="دارد",ROUND(AX99*INDEX('تعرفه ها'!A:Z,MATCH("پیک فصلی برق",'تعرفه ها'!$C:$C,0),MATCH(F99,'تعرفه ها'!$2:$2,0))/100,0),0),"---")</f>
        <v>0</v>
      </c>
      <c r="BE99" s="415">
        <f>IFERROR(ROUND(((AX99+AY99+AZ99+BA99+BB99+BC99+BD99)*INDEX('تعرفه ها'!A:Z,MATCH("مالیات برق",'تعرفه ها'!$C:$C,0),MATCH(F99,'تعرفه ها'!$2:$2,0))/100),0),"---")</f>
        <v>0</v>
      </c>
      <c r="BF99" s="415">
        <f t="shared" si="42"/>
        <v>-128018</v>
      </c>
      <c r="BG99" s="415">
        <v>35318619</v>
      </c>
      <c r="BH99" s="415">
        <f t="shared" si="43"/>
        <v>35190601</v>
      </c>
      <c r="BI99" s="54">
        <f t="shared" si="44"/>
        <v>601</v>
      </c>
      <c r="BJ99" s="55">
        <f t="shared" si="45"/>
        <v>35190000</v>
      </c>
      <c r="BK99" s="262"/>
      <c r="BL99" s="183" t="str">
        <f>IFERROR(IF(INDEX(پرداخت!A:AZ,MATCH(A99&amp;" - "&amp;"برق",پرداخت!$B:$B,0),MATCH(G99,پرداخت!$1:$1,0))="نشده","نشده","شده"),"---")</f>
        <v>نشده</v>
      </c>
      <c r="BN99" s="257"/>
      <c r="BO99" s="257"/>
      <c r="BP99" s="257"/>
      <c r="BQ99" s="257"/>
      <c r="BR99" s="257"/>
      <c r="BS99" s="257"/>
      <c r="BT99" s="257"/>
      <c r="BU99" s="257"/>
      <c r="BV99" s="257"/>
      <c r="BW99" s="257"/>
      <c r="BX99" s="257"/>
      <c r="BY99" s="257"/>
      <c r="BZ99" s="257"/>
      <c r="CA99" s="257"/>
      <c r="CB99" s="257"/>
      <c r="CC99" s="257"/>
      <c r="CD99" s="257"/>
      <c r="CE99" s="257"/>
      <c r="CF99" s="257"/>
      <c r="CG99" s="257"/>
      <c r="CH99"/>
      <c r="CI99"/>
      <c r="CJ99"/>
      <c r="CK99"/>
    </row>
    <row r="100" spans="1:89" ht="33.75" hidden="1">
      <c r="A100" s="171" t="s">
        <v>204</v>
      </c>
      <c r="B100" s="47">
        <f>IFERROR(INDEX('اطلاعات انشعابات شرکتها'!A:BB,MATCH(A100,'اطلاعات انشعابات شرکتها'!A:A,0),MATCH(B$1,'اطلاعات انشعابات شرکتها'!$1:$1,0)),0)</f>
        <v>101</v>
      </c>
      <c r="C100" s="48">
        <f>IFERROR(INDEX('اطلاعات انشعابات شرکتها'!A:BB,MATCH(A100,'اطلاعات انشعابات شرکتها'!A:A,0),MATCH(C$1,'اطلاعات انشعابات شرکتها'!$1:$1,0)),0)</f>
        <v>0</v>
      </c>
      <c r="D100" s="45"/>
      <c r="E100" s="171">
        <v>2</v>
      </c>
      <c r="F100" s="170">
        <v>99</v>
      </c>
      <c r="G100" s="188" t="str">
        <f t="shared" si="24"/>
        <v>99/2</v>
      </c>
      <c r="H100" s="188" t="str">
        <f>IFERROR(INDEX('اطلاعات دوره'!A:Z,MATCH(G100,'اطلاعات دوره'!C:C,0),MATCH(H$1,'اطلاعات دوره'!$1:$1,0)),0)</f>
        <v>99/02/01</v>
      </c>
      <c r="I100" s="188" t="str">
        <f>IFERROR(INDEX('اطلاعات دوره'!A:Z,MATCH(G100,'اطلاعات دوره'!C:C,0),MATCH(I$1,'اطلاعات دوره'!$1:$1,0)),0)</f>
        <v>99/02/31</v>
      </c>
      <c r="J100" s="188">
        <f>IFERROR(INDEX('اطلاعات دوره'!A:Z,MATCH(G100,'اطلاعات دوره'!C:C,0),MATCH(J$1,'اطلاعات دوره'!$1:$1,0)),0)</f>
        <v>31</v>
      </c>
      <c r="K100" s="265"/>
      <c r="L100" s="188" t="str">
        <f>IFERROR(INDEX('اطلاعات دوره'!A:Z,MATCH(G100,'اطلاعات دوره'!C:C,0)-1,MATCH("عنوان",'اطلاعات دوره'!$1:$1,0)),"---")</f>
        <v>99/1</v>
      </c>
      <c r="M100" s="188" t="str">
        <f t="shared" si="25"/>
        <v>احیا درمان-99/1</v>
      </c>
      <c r="N100" s="188" t="str">
        <f t="shared" si="26"/>
        <v>احیا درمان-99/2</v>
      </c>
      <c r="O100" s="265"/>
      <c r="P100" s="188" t="str">
        <f>IFERROR(INDEX('اطلاعات انشعابات شرکتها'!A:BB,MATCH(A100,'اطلاعات انشعابات شرکتها'!A:A,0),MATCH(P$1,'اطلاعات انشعابات شرکتها'!$1:$1,0)),0)</f>
        <v>غیر دیماندی</v>
      </c>
      <c r="Q100" s="188">
        <f>IFERROR(INDEX('اطلاعات انشعابات شرکتها'!A:BB,MATCH(A100,'اطلاعات انشعابات شرکتها'!A:A,0),MATCH(Q$1,'اطلاعات انشعابات شرکتها'!$1:$1,0)),0)</f>
        <v>19</v>
      </c>
      <c r="R100" s="188" t="str">
        <f>IFERROR(INDEX('اطلاعات انشعابات شرکتها'!A:BB,MATCH(A100,'اطلاعات انشعابات شرکتها'!A:A,0),MATCH(R$1,'اطلاعات انشعابات شرکتها'!$1:$1,0)),0)</f>
        <v>1</v>
      </c>
      <c r="S100" s="265"/>
      <c r="T100" s="188">
        <f>IFERROR(INDEX('قرائت کنتور'!A:AZ,MATCH(A100&amp;"-"&amp;T$1,'قرائت کنتور'!B:B,0),MATCH(G100,'قرائت کنتور'!$1:$1,0)),0)</f>
        <v>0</v>
      </c>
      <c r="U100" s="188">
        <f>IFERROR(INDEX('قرائت کنتور'!A:AZ,MATCH(A100&amp;"-"&amp;U$1,'قرائت کنتور'!B:B,0),MATCH(L100,'قرائت کنتور'!$1:$1,0)),0)</f>
        <v>0</v>
      </c>
      <c r="V100" s="188">
        <f>IFERROR(INDEX('قرائت کنتور'!A:AZ,MATCH(A100&amp;"-"&amp;U$1,'قرائت کنتور'!B:B,0),MATCH(G100,'قرائت کنتور'!$1:$1,0)),0)</f>
        <v>68202</v>
      </c>
      <c r="W100" s="188">
        <f>IFERROR(INDEX('قرائت کنتور'!A:AZ,MATCH(A100&amp;"-"&amp;W$1,'قرائت کنتور'!B:B,0),MATCH(L100,'قرائت کنتور'!$1:$1,0)),0)</f>
        <v>0</v>
      </c>
      <c r="X100" s="188">
        <f>IFERROR(INDEX('قرائت کنتور'!A:AZ,MATCH(A100&amp;"-"&amp;W$1,'قرائت کنتور'!B:B,0),MATCH(G100,'قرائت کنتور'!$1:$1,0)),0)</f>
        <v>92895</v>
      </c>
      <c r="Y100" s="188">
        <f>IFERROR(INDEX('قرائت کنتور'!A:AZ,MATCH(A100&amp;"-"&amp;Y$1,'قرائت کنتور'!B:B,0),MATCH(L100,'قرائت کنتور'!$1:$1,0)),0)</f>
        <v>0</v>
      </c>
      <c r="Z100" s="188">
        <f>IFERROR(INDEX('قرائت کنتور'!A:AZ,MATCH(A100&amp;"-"&amp;Y$1,'قرائت کنتور'!B:B,0),MATCH(G100,'قرائت کنتور'!$1:$1,0)),0)</f>
        <v>21856</v>
      </c>
      <c r="AA100" s="188">
        <f>IFERROR(INDEX('قرائت کنتور'!A:AZ,MATCH(A100&amp;"-"&amp;AA$1,'قرائت کنتور'!B:B,0),MATCH(L100,'قرائت کنتور'!$1:$1,0)),0)</f>
        <v>0</v>
      </c>
      <c r="AB100" s="188">
        <f>IFERROR(INDEX('قرائت کنتور'!A:AZ,MATCH(A100&amp;"-"&amp;AA$1,'قرائت کنتور'!B:B,0),MATCH(G100,'قرائت کنتور'!$1:$1,0)),0)</f>
        <v>78680</v>
      </c>
      <c r="AC100" s="265"/>
      <c r="AD100" s="188">
        <f t="shared" si="27"/>
        <v>68202</v>
      </c>
      <c r="AE100" s="188">
        <f t="shared" si="28"/>
        <v>92895</v>
      </c>
      <c r="AF100" s="188">
        <f t="shared" si="29"/>
        <v>21856</v>
      </c>
      <c r="AG100" s="188">
        <f t="shared" si="30"/>
        <v>78680</v>
      </c>
      <c r="AH100" s="188">
        <f t="shared" si="31"/>
        <v>182953</v>
      </c>
      <c r="AI100" s="188">
        <f t="shared" si="32"/>
        <v>0</v>
      </c>
      <c r="AJ100" s="188" t="str">
        <f t="shared" si="33"/>
        <v>0</v>
      </c>
      <c r="AK100" s="265"/>
      <c r="AL100" s="254">
        <f t="shared" si="34"/>
        <v>0.9186505818334918</v>
      </c>
      <c r="AM100" s="254" t="str">
        <f t="shared" si="35"/>
        <v>0</v>
      </c>
      <c r="AN100" s="265"/>
      <c r="AO100" s="188">
        <f>IFERROR(INDEX('تعرفه ها'!A:Z,MATCH(P100&amp;"-"&amp;AO$1,'تعرفه ها'!C:C,0),MATCH(F100,'تعرفه ها'!$2:$2,0),1),"---")</f>
        <v>1115</v>
      </c>
      <c r="AP100" s="188">
        <f>IFERROR(INDEX('تعرفه ها'!A:Z,MATCH(P100&amp;"-"&amp;AP$1,'تعرفه ها'!C:C,0),MATCH(F100,'تعرفه ها'!$2:$2,0),1),"---")</f>
        <v>558</v>
      </c>
      <c r="AQ100" s="188">
        <f>IFERROR(INDEX('تعرفه ها'!A:Z,MATCH(P100&amp;"-"&amp;AQ$1,'تعرفه ها'!C:C,0),MATCH(F100,'تعرفه ها'!$2:$2,0),1),"---")</f>
        <v>279</v>
      </c>
      <c r="AR100" s="188">
        <f>IFERROR(INDEX('تعرفه ها'!A:Z,MATCH(P100&amp;"-"&amp;AR$1,'تعرفه ها'!C:C,0),MATCH(F100,'تعرفه ها'!$2:$2,0),1),"---")</f>
        <v>550</v>
      </c>
      <c r="AS100" s="265"/>
      <c r="AT100" s="415">
        <f t="shared" si="36"/>
        <v>76045230</v>
      </c>
      <c r="AU100" s="415">
        <f t="shared" si="37"/>
        <v>51835410</v>
      </c>
      <c r="AV100" s="415">
        <f t="shared" si="38"/>
        <v>6097824</v>
      </c>
      <c r="AW100" s="415">
        <f t="shared" si="39"/>
        <v>43274000</v>
      </c>
      <c r="AX100" s="415">
        <f t="shared" si="40"/>
        <v>177252464</v>
      </c>
      <c r="AY100" s="415">
        <f>IFERROR(AH100*INDEX('تعرفه ها'!A:Z,MATCH("عوارض برق به ازاء هر کیلووات",'تعرفه ها'!$C:$C,0),MATCH(F100,'تعرفه ها'!$2:$2,0)),"---")</f>
        <v>9147650</v>
      </c>
      <c r="AZ100" s="415">
        <f t="shared" si="41"/>
        <v>0</v>
      </c>
      <c r="BA100" s="415">
        <f>IFERROR(ROUND(((AX100+AY100+AZ100)*INDEX('تعرفه ها'!A:Z,MATCH("هزینه نگهداری و تعمیرات شبکه برق",'تعرفه ها'!$C:$C,0),MATCH(F100,'تعرفه ها'!$2:$2,0))/100),0),"---")</f>
        <v>18640011</v>
      </c>
      <c r="BB100" s="415">
        <f>IFERROR(IF(P100="دیماندی",ROUND(AJ100*INDEX('تعرفه ها'!A:Z,MATCH(BB$1,'تعرفه ها'!$C:$C,0),MATCH(F100,'تعرفه ها'!$2:$2,0))*J100/30,0),0),"---")</f>
        <v>0</v>
      </c>
      <c r="BC100" s="415"/>
      <c r="BD100" s="54">
        <f>IFERROR(IF(INDEX('اطلاعات دوره'!A:Z,MATCH(G100,'اطلاعات دوره'!C:C,0),MATCH("برق",'اطلاعات دوره'!$1:$1,0))="دارد",ROUND(AX100*INDEX('تعرفه ها'!A:Z,MATCH("پیک فصلی برق",'تعرفه ها'!$C:$C,0),MATCH(F100,'تعرفه ها'!$2:$2,0))/100,0),0),"---")</f>
        <v>0</v>
      </c>
      <c r="BE100" s="415">
        <f>IFERROR(ROUND(((AX100+AY100+AZ100+BA100+BB100+BC100+BD100)*INDEX('تعرفه ها'!A:Z,MATCH("مالیات برق",'تعرفه ها'!$C:$C,0),MATCH(F100,'تعرفه ها'!$2:$2,0))/100),0),"---")</f>
        <v>0</v>
      </c>
      <c r="BF100" s="415">
        <f t="shared" si="42"/>
        <v>205040125</v>
      </c>
      <c r="BG100" s="415">
        <f t="shared" ref="BG100:BG131" si="46">IFERROR(IF(VLOOKUP(M100,N:BL,51,0)="شده",VLOOKUP(M100,N:BL,48,0),VLOOKUP(M100,N:BL,47,0)),"---")</f>
        <v>-192228836</v>
      </c>
      <c r="BH100" s="415">
        <f t="shared" si="43"/>
        <v>12811289</v>
      </c>
      <c r="BI100" s="54">
        <f t="shared" si="44"/>
        <v>289</v>
      </c>
      <c r="BJ100" s="55">
        <f t="shared" si="45"/>
        <v>12811000</v>
      </c>
      <c r="BK100" s="262"/>
      <c r="BL100" s="183" t="str">
        <f>IFERROR(IF(INDEX(پرداخت!A:AZ,MATCH(A100&amp;" - "&amp;"برق",پرداخت!$B:$B,0),MATCH(G100,پرداخت!$1:$1,0))="نشده","نشده","شده"),"---")</f>
        <v>نشده</v>
      </c>
      <c r="BN100" s="257"/>
      <c r="BO100" s="257"/>
      <c r="BP100" s="257"/>
      <c r="BQ100" s="257"/>
      <c r="BR100" s="257"/>
      <c r="BS100" s="257"/>
      <c r="BT100" s="257"/>
      <c r="BU100" s="257"/>
      <c r="BV100" s="257"/>
      <c r="BW100" s="257"/>
      <c r="BX100" s="257"/>
      <c r="BY100" s="257"/>
      <c r="BZ100" s="257"/>
      <c r="CA100" s="257"/>
      <c r="CB100" s="257"/>
      <c r="CC100" s="257"/>
      <c r="CD100" s="257"/>
      <c r="CE100" s="257"/>
      <c r="CF100" s="257"/>
      <c r="CG100" s="257"/>
      <c r="CH100"/>
      <c r="CI100"/>
      <c r="CJ100"/>
      <c r="CK100"/>
    </row>
    <row r="101" spans="1:89" ht="33.75" hidden="1">
      <c r="A101" s="171" t="s">
        <v>206</v>
      </c>
      <c r="B101" s="47">
        <f>IFERROR(INDEX('اطلاعات انشعابات شرکتها'!A:BB,MATCH(A101,'اطلاعات انشعابات شرکتها'!A:A,0),MATCH(B$1,'اطلاعات انشعابات شرکتها'!$1:$1,0)),0)</f>
        <v>102</v>
      </c>
      <c r="C101" s="48">
        <f>IFERROR(INDEX('اطلاعات انشعابات شرکتها'!A:BB,MATCH(A101,'اطلاعات انشعابات شرکتها'!A:A,0),MATCH(C$1,'اطلاعات انشعابات شرکتها'!$1:$1,0)),0)</f>
        <v>0</v>
      </c>
      <c r="D101" s="45"/>
      <c r="E101" s="171">
        <v>2</v>
      </c>
      <c r="F101" s="170">
        <v>99</v>
      </c>
      <c r="G101" s="188" t="str">
        <f t="shared" si="24"/>
        <v>99/2</v>
      </c>
      <c r="H101" s="188" t="str">
        <f>IFERROR(INDEX('اطلاعات دوره'!A:Z,MATCH(G101,'اطلاعات دوره'!C:C,0),MATCH(H$1,'اطلاعات دوره'!$1:$1,0)),0)</f>
        <v>99/02/01</v>
      </c>
      <c r="I101" s="188" t="str">
        <f>IFERROR(INDEX('اطلاعات دوره'!A:Z,MATCH(G101,'اطلاعات دوره'!C:C,0),MATCH(I$1,'اطلاعات دوره'!$1:$1,0)),0)</f>
        <v>99/02/31</v>
      </c>
      <c r="J101" s="188">
        <f>IFERROR(INDEX('اطلاعات دوره'!A:Z,MATCH(G101,'اطلاعات دوره'!C:C,0),MATCH(J$1,'اطلاعات دوره'!$1:$1,0)),0)</f>
        <v>31</v>
      </c>
      <c r="K101" s="265"/>
      <c r="L101" s="188" t="str">
        <f>IFERROR(INDEX('اطلاعات دوره'!A:Z,MATCH(G101,'اطلاعات دوره'!C:C,0)-1,MATCH("عنوان",'اطلاعات دوره'!$1:$1,0)),"---")</f>
        <v>99/1</v>
      </c>
      <c r="M101" s="188" t="str">
        <f t="shared" si="25"/>
        <v>ارسک یکتا تجهیز-99/1</v>
      </c>
      <c r="N101" s="188" t="str">
        <f t="shared" si="26"/>
        <v>ارسک یکتا تجهیز-99/2</v>
      </c>
      <c r="O101" s="265"/>
      <c r="P101" s="188" t="str">
        <f>IFERROR(INDEX('اطلاعات انشعابات شرکتها'!A:BB,MATCH(A101,'اطلاعات انشعابات شرکتها'!A:A,0),MATCH(P$1,'اطلاعات انشعابات شرکتها'!$1:$1,0)),0)</f>
        <v>غیر دیماندی</v>
      </c>
      <c r="Q101" s="188">
        <f>IFERROR(INDEX('اطلاعات انشعابات شرکتها'!A:BB,MATCH(A101,'اطلاعات انشعابات شرکتها'!A:A,0),MATCH(Q$1,'اطلاعات انشعابات شرکتها'!$1:$1,0)),0)</f>
        <v>19</v>
      </c>
      <c r="R101" s="188" t="str">
        <f>IFERROR(INDEX('اطلاعات انشعابات شرکتها'!A:BB,MATCH(A101,'اطلاعات انشعابات شرکتها'!A:A,0),MATCH(R$1,'اطلاعات انشعابات شرکتها'!$1:$1,0)),0)</f>
        <v>1</v>
      </c>
      <c r="S101" s="265"/>
      <c r="T101" s="188">
        <f>IFERROR(INDEX('قرائت کنتور'!A:AZ,MATCH(A101&amp;"-"&amp;T$1,'قرائت کنتور'!B:B,0),MATCH(G101,'قرائت کنتور'!$1:$1,0)),0)</f>
        <v>0</v>
      </c>
      <c r="U101" s="188">
        <f>IFERROR(INDEX('قرائت کنتور'!A:AZ,MATCH(A101&amp;"-"&amp;U$1,'قرائت کنتور'!B:B,0),MATCH(L101,'قرائت کنتور'!$1:$1,0)),0)</f>
        <v>0</v>
      </c>
      <c r="V101" s="188">
        <f>IFERROR(INDEX('قرائت کنتور'!A:AZ,MATCH(A101&amp;"-"&amp;U$1,'قرائت کنتور'!B:B,0),MATCH(G101,'قرائت کنتور'!$1:$1,0)),0)</f>
        <v>78390</v>
      </c>
      <c r="W101" s="188">
        <f>IFERROR(INDEX('قرائت کنتور'!A:AZ,MATCH(A101&amp;"-"&amp;W$1,'قرائت کنتور'!B:B,0),MATCH(L101,'قرائت کنتور'!$1:$1,0)),0)</f>
        <v>0</v>
      </c>
      <c r="X101" s="188">
        <f>IFERROR(INDEX('قرائت کنتور'!A:AZ,MATCH(A101&amp;"-"&amp;W$1,'قرائت کنتور'!B:B,0),MATCH(G101,'قرائت کنتور'!$1:$1,0)),0)</f>
        <v>12740</v>
      </c>
      <c r="Y101" s="188">
        <f>IFERROR(INDEX('قرائت کنتور'!A:AZ,MATCH(A101&amp;"-"&amp;Y$1,'قرائت کنتور'!B:B,0),MATCH(L101,'قرائت کنتور'!$1:$1,0)),0)</f>
        <v>0</v>
      </c>
      <c r="Z101" s="188">
        <f>IFERROR(INDEX('قرائت کنتور'!A:AZ,MATCH(A101&amp;"-"&amp;Y$1,'قرائت کنتور'!B:B,0),MATCH(G101,'قرائت کنتور'!$1:$1,0)),0)</f>
        <v>35009</v>
      </c>
      <c r="AA101" s="188">
        <f>IFERROR(INDEX('قرائت کنتور'!A:AZ,MATCH(A101&amp;"-"&amp;AA$1,'قرائت کنتور'!B:B,0),MATCH(L101,'قرائت کنتور'!$1:$1,0)),0)</f>
        <v>0</v>
      </c>
      <c r="AB101" s="188">
        <f>IFERROR(INDEX('قرائت کنتور'!A:AZ,MATCH(A101&amp;"-"&amp;AA$1,'قرائت کنتور'!B:B,0),MATCH(G101,'قرائت کنتور'!$1:$1,0)),0)</f>
        <v>28658</v>
      </c>
      <c r="AC101" s="265"/>
      <c r="AD101" s="188">
        <f t="shared" si="27"/>
        <v>78390</v>
      </c>
      <c r="AE101" s="188">
        <f t="shared" si="28"/>
        <v>12740</v>
      </c>
      <c r="AF101" s="188">
        <f t="shared" si="29"/>
        <v>35009</v>
      </c>
      <c r="AG101" s="188">
        <f t="shared" si="30"/>
        <v>28658</v>
      </c>
      <c r="AH101" s="188">
        <f t="shared" si="31"/>
        <v>126139</v>
      </c>
      <c r="AI101" s="188">
        <f t="shared" si="32"/>
        <v>0</v>
      </c>
      <c r="AJ101" s="188" t="str">
        <f t="shared" si="33"/>
        <v>0</v>
      </c>
      <c r="AK101" s="265"/>
      <c r="AL101" s="254">
        <f t="shared" si="34"/>
        <v>0.97514948403755564</v>
      </c>
      <c r="AM101" s="254" t="str">
        <f t="shared" si="35"/>
        <v>0</v>
      </c>
      <c r="AN101" s="265"/>
      <c r="AO101" s="188">
        <f>IFERROR(INDEX('تعرفه ها'!A:Z,MATCH(P101&amp;"-"&amp;AO$1,'تعرفه ها'!C:C,0),MATCH(F101,'تعرفه ها'!$2:$2,0),1),"---")</f>
        <v>1115</v>
      </c>
      <c r="AP101" s="188">
        <f>IFERROR(INDEX('تعرفه ها'!A:Z,MATCH(P101&amp;"-"&amp;AP$1,'تعرفه ها'!C:C,0),MATCH(F101,'تعرفه ها'!$2:$2,0),1),"---")</f>
        <v>558</v>
      </c>
      <c r="AQ101" s="188">
        <f>IFERROR(INDEX('تعرفه ها'!A:Z,MATCH(P101&amp;"-"&amp;AQ$1,'تعرفه ها'!C:C,0),MATCH(F101,'تعرفه ها'!$2:$2,0),1),"---")</f>
        <v>279</v>
      </c>
      <c r="AR101" s="188">
        <f>IFERROR(INDEX('تعرفه ها'!A:Z,MATCH(P101&amp;"-"&amp;AR$1,'تعرفه ها'!C:C,0),MATCH(F101,'تعرفه ها'!$2:$2,0),1),"---")</f>
        <v>550</v>
      </c>
      <c r="AS101" s="265"/>
      <c r="AT101" s="415">
        <f t="shared" si="36"/>
        <v>87404850</v>
      </c>
      <c r="AU101" s="415">
        <f t="shared" si="37"/>
        <v>7108920</v>
      </c>
      <c r="AV101" s="415">
        <f t="shared" si="38"/>
        <v>9767511</v>
      </c>
      <c r="AW101" s="415">
        <f t="shared" si="39"/>
        <v>15761900</v>
      </c>
      <c r="AX101" s="415">
        <f t="shared" si="40"/>
        <v>120043181</v>
      </c>
      <c r="AY101" s="415">
        <f>IFERROR(AH101*INDEX('تعرفه ها'!A:Z,MATCH("عوارض برق به ازاء هر کیلووات",'تعرفه ها'!$C:$C,0),MATCH(F101,'تعرفه ها'!$2:$2,0)),"---")</f>
        <v>6306950</v>
      </c>
      <c r="AZ101" s="415">
        <f t="shared" si="41"/>
        <v>0</v>
      </c>
      <c r="BA101" s="415">
        <f>IFERROR(ROUND(((AX101+AY101+AZ101)*INDEX('تعرفه ها'!A:Z,MATCH("هزینه نگهداری و تعمیرات شبکه برق",'تعرفه ها'!$C:$C,0),MATCH(F101,'تعرفه ها'!$2:$2,0))/100),0),"---")</f>
        <v>12635013</v>
      </c>
      <c r="BB101" s="415">
        <f>IFERROR(IF(P101="دیماندی",ROUND(AJ101*INDEX('تعرفه ها'!A:Z,MATCH(BB$1,'تعرفه ها'!$C:$C,0),MATCH(F101,'تعرفه ها'!$2:$2,0))*J101/30,0),0),"---")</f>
        <v>0</v>
      </c>
      <c r="BC101" s="415"/>
      <c r="BD101" s="54">
        <f>IFERROR(IF(INDEX('اطلاعات دوره'!A:Z,MATCH(G101,'اطلاعات دوره'!C:C,0),MATCH("برق",'اطلاعات دوره'!$1:$1,0))="دارد",ROUND(AX101*INDEX('تعرفه ها'!A:Z,MATCH("پیک فصلی برق",'تعرفه ها'!$C:$C,0),MATCH(F101,'تعرفه ها'!$2:$2,0))/100,0),0),"---")</f>
        <v>0</v>
      </c>
      <c r="BE101" s="415">
        <f>IFERROR(ROUND(((AX101+AY101+AZ101+BA101+BB101+BC101+BD101)*INDEX('تعرفه ها'!A:Z,MATCH("مالیات برق",'تعرفه ها'!$C:$C,0),MATCH(F101,'تعرفه ها'!$2:$2,0))/100),0),"---")</f>
        <v>0</v>
      </c>
      <c r="BF101" s="415">
        <f t="shared" si="42"/>
        <v>138985144</v>
      </c>
      <c r="BG101" s="415">
        <f t="shared" si="46"/>
        <v>-128851338</v>
      </c>
      <c r="BH101" s="415">
        <f t="shared" si="43"/>
        <v>10133806</v>
      </c>
      <c r="BI101" s="54">
        <f t="shared" si="44"/>
        <v>806</v>
      </c>
      <c r="BJ101" s="55">
        <f t="shared" si="45"/>
        <v>10133000</v>
      </c>
      <c r="BK101" s="262"/>
      <c r="BL101" s="183" t="str">
        <f>IFERROR(IF(INDEX(پرداخت!A:AZ,MATCH(A101&amp;" - "&amp;"برق",پرداخت!$B:$B,0),MATCH(G101,پرداخت!$1:$1,0))="نشده","نشده","شده"),"---")</f>
        <v>نشده</v>
      </c>
      <c r="BN101" s="257"/>
      <c r="BO101" s="257"/>
      <c r="BP101" s="257"/>
      <c r="BQ101" s="257"/>
      <c r="BR101" s="257"/>
      <c r="BS101" s="257"/>
      <c r="BT101" s="257"/>
      <c r="BU101" s="257"/>
      <c r="BV101" s="257"/>
      <c r="BW101" s="257"/>
      <c r="BX101" s="257"/>
      <c r="BY101" s="257"/>
      <c r="BZ101" s="257"/>
      <c r="CA101" s="257"/>
      <c r="CB101" s="257"/>
      <c r="CC101" s="257"/>
      <c r="CD101" s="257"/>
      <c r="CE101" s="257"/>
      <c r="CF101" s="257"/>
      <c r="CG101" s="257"/>
      <c r="CH101"/>
      <c r="CI101"/>
      <c r="CJ101"/>
      <c r="CK101"/>
    </row>
    <row r="102" spans="1:89" ht="33.75" hidden="1">
      <c r="A102" s="171" t="s">
        <v>207</v>
      </c>
      <c r="B102" s="47">
        <f>IFERROR(INDEX('اطلاعات انشعابات شرکتها'!A:BB,MATCH(A102,'اطلاعات انشعابات شرکتها'!A:A,0),MATCH(B$1,'اطلاعات انشعابات شرکتها'!$1:$1,0)),0)</f>
        <v>103</v>
      </c>
      <c r="C102" s="48">
        <f>IFERROR(INDEX('اطلاعات انشعابات شرکتها'!A:BB,MATCH(A102,'اطلاعات انشعابات شرکتها'!A:A,0),MATCH(C$1,'اطلاعات انشعابات شرکتها'!$1:$1,0)),0)</f>
        <v>0</v>
      </c>
      <c r="D102" s="45"/>
      <c r="E102" s="171">
        <v>2</v>
      </c>
      <c r="F102" s="170">
        <v>99</v>
      </c>
      <c r="G102" s="188" t="str">
        <f t="shared" si="24"/>
        <v>99/2</v>
      </c>
      <c r="H102" s="188" t="str">
        <f>IFERROR(INDEX('اطلاعات دوره'!A:Z,MATCH(G102,'اطلاعات دوره'!C:C,0),MATCH(H$1,'اطلاعات دوره'!$1:$1,0)),0)</f>
        <v>99/02/01</v>
      </c>
      <c r="I102" s="188" t="str">
        <f>IFERROR(INDEX('اطلاعات دوره'!A:Z,MATCH(G102,'اطلاعات دوره'!C:C,0),MATCH(I$1,'اطلاعات دوره'!$1:$1,0)),0)</f>
        <v>99/02/31</v>
      </c>
      <c r="J102" s="188">
        <f>IFERROR(INDEX('اطلاعات دوره'!A:Z,MATCH(G102,'اطلاعات دوره'!C:C,0),MATCH(J$1,'اطلاعات دوره'!$1:$1,0)),0)</f>
        <v>31</v>
      </c>
      <c r="K102" s="265"/>
      <c r="L102" s="188" t="str">
        <f>IFERROR(INDEX('اطلاعات دوره'!A:Z,MATCH(G102,'اطلاعات دوره'!C:C,0)-1,MATCH("عنوان",'اطلاعات دوره'!$1:$1,0)),"---")</f>
        <v>99/1</v>
      </c>
      <c r="M102" s="188" t="str">
        <f t="shared" si="25"/>
        <v>اکسیر رایانه صبا-99/1</v>
      </c>
      <c r="N102" s="188" t="str">
        <f t="shared" si="26"/>
        <v>اکسیر رایانه صبا-99/2</v>
      </c>
      <c r="O102" s="265"/>
      <c r="P102" s="188" t="str">
        <f>IFERROR(INDEX('اطلاعات انشعابات شرکتها'!A:BB,MATCH(A102,'اطلاعات انشعابات شرکتها'!A:A,0),MATCH(P$1,'اطلاعات انشعابات شرکتها'!$1:$1,0)),0)</f>
        <v>آزاد</v>
      </c>
      <c r="Q102" s="188">
        <f>IFERROR(INDEX('اطلاعات انشعابات شرکتها'!A:BB,MATCH(A102,'اطلاعات انشعابات شرکتها'!A:A,0),MATCH(Q$1,'اطلاعات انشعابات شرکتها'!$1:$1,0)),0)</f>
        <v>59</v>
      </c>
      <c r="R102" s="188" t="str">
        <f>IFERROR(INDEX('اطلاعات انشعابات شرکتها'!A:BB,MATCH(A102,'اطلاعات انشعابات شرکتها'!A:A,0),MATCH(R$1,'اطلاعات انشعابات شرکتها'!$1:$1,0)),0)</f>
        <v>1</v>
      </c>
      <c r="S102" s="265"/>
      <c r="T102" s="188">
        <f>IFERROR(INDEX('قرائت کنتور'!A:AZ,MATCH(A102&amp;"-"&amp;T$1,'قرائت کنتور'!B:B,0),MATCH(G102,'قرائت کنتور'!$1:$1,0)),0)</f>
        <v>17</v>
      </c>
      <c r="U102" s="188">
        <f>IFERROR(INDEX('قرائت کنتور'!A:AZ,MATCH(A102&amp;"-"&amp;U$1,'قرائت کنتور'!B:B,0),MATCH(L102,'قرائت کنتور'!$1:$1,0)),0)</f>
        <v>0</v>
      </c>
      <c r="V102" s="188">
        <f>IFERROR(INDEX('قرائت کنتور'!A:AZ,MATCH(A102&amp;"-"&amp;U$1,'قرائت کنتور'!B:B,0),MATCH(G102,'قرائت کنتور'!$1:$1,0)),0)</f>
        <v>24830</v>
      </c>
      <c r="W102" s="188">
        <f>IFERROR(INDEX('قرائت کنتور'!A:AZ,MATCH(A102&amp;"-"&amp;W$1,'قرائت کنتور'!B:B,0),MATCH(L102,'قرائت کنتور'!$1:$1,0)),0)</f>
        <v>0</v>
      </c>
      <c r="X102" s="188">
        <f>IFERROR(INDEX('قرائت کنتور'!A:AZ,MATCH(A102&amp;"-"&amp;W$1,'قرائت کنتور'!B:B,0),MATCH(G102,'قرائت کنتور'!$1:$1,0)),0)</f>
        <v>100614</v>
      </c>
      <c r="Y102" s="188">
        <f>IFERROR(INDEX('قرائت کنتور'!A:AZ,MATCH(A102&amp;"-"&amp;Y$1,'قرائت کنتور'!B:B,0),MATCH(L102,'قرائت کنتور'!$1:$1,0)),0)</f>
        <v>0</v>
      </c>
      <c r="Z102" s="188">
        <f>IFERROR(INDEX('قرائت کنتور'!A:AZ,MATCH(A102&amp;"-"&amp;Y$1,'قرائت کنتور'!B:B,0),MATCH(G102,'قرائت کنتور'!$1:$1,0)),0)</f>
        <v>48237</v>
      </c>
      <c r="AA102" s="188">
        <f>IFERROR(INDEX('قرائت کنتور'!A:AZ,MATCH(A102&amp;"-"&amp;AA$1,'قرائت کنتور'!B:B,0),MATCH(L102,'قرائت کنتور'!$1:$1,0)),0)</f>
        <v>0</v>
      </c>
      <c r="AB102" s="188">
        <f>IFERROR(INDEX('قرائت کنتور'!A:AZ,MATCH(A102&amp;"-"&amp;AA$1,'قرائت کنتور'!B:B,0),MATCH(G102,'قرائت کنتور'!$1:$1,0)),0)</f>
        <v>62592</v>
      </c>
      <c r="AC102" s="265"/>
      <c r="AD102" s="188">
        <f t="shared" si="27"/>
        <v>24830</v>
      </c>
      <c r="AE102" s="188">
        <f t="shared" si="28"/>
        <v>100614</v>
      </c>
      <c r="AF102" s="188">
        <f t="shared" si="29"/>
        <v>48237</v>
      </c>
      <c r="AG102" s="188">
        <f t="shared" si="30"/>
        <v>62592</v>
      </c>
      <c r="AH102" s="188">
        <f t="shared" si="31"/>
        <v>173681</v>
      </c>
      <c r="AI102" s="188">
        <f t="shared" si="32"/>
        <v>17</v>
      </c>
      <c r="AJ102" s="188" t="str">
        <f t="shared" si="33"/>
        <v>0</v>
      </c>
      <c r="AK102" s="265"/>
      <c r="AL102" s="254">
        <f t="shared" si="34"/>
        <v>0.9407719730845826</v>
      </c>
      <c r="AM102" s="254" t="str">
        <f t="shared" si="35"/>
        <v>0</v>
      </c>
      <c r="AN102" s="265"/>
      <c r="AO102" s="188">
        <f>IFERROR(INDEX('تعرفه ها'!A:Z,MATCH(P102&amp;"-"&amp;AO$1,'تعرفه ها'!C:C,0),MATCH(F102,'تعرفه ها'!$2:$2,0),1),"---")</f>
        <v>1338</v>
      </c>
      <c r="AP102" s="188">
        <f>IFERROR(INDEX('تعرفه ها'!A:Z,MATCH(P102&amp;"-"&amp;AP$1,'تعرفه ها'!C:C,0),MATCH(F102,'تعرفه ها'!$2:$2,0),1),"---")</f>
        <v>670</v>
      </c>
      <c r="AQ102" s="188">
        <f>IFERROR(INDEX('تعرفه ها'!A:Z,MATCH(P102&amp;"-"&amp;AQ$1,'تعرفه ها'!C:C,0),MATCH(F102,'تعرفه ها'!$2:$2,0),1),"---")</f>
        <v>335</v>
      </c>
      <c r="AR102" s="188">
        <f>IFERROR(INDEX('تعرفه ها'!A:Z,MATCH(P102&amp;"-"&amp;AR$1,'تعرفه ها'!C:C,0),MATCH(F102,'تعرفه ها'!$2:$2,0),1),"---")</f>
        <v>660</v>
      </c>
      <c r="AS102" s="265"/>
      <c r="AT102" s="415">
        <f t="shared" si="36"/>
        <v>33222540</v>
      </c>
      <c r="AU102" s="415">
        <f t="shared" si="37"/>
        <v>67411380</v>
      </c>
      <c r="AV102" s="415">
        <f t="shared" si="38"/>
        <v>16159395</v>
      </c>
      <c r="AW102" s="415">
        <f t="shared" si="39"/>
        <v>41310720</v>
      </c>
      <c r="AX102" s="415">
        <f t="shared" si="40"/>
        <v>158104035</v>
      </c>
      <c r="AY102" s="415">
        <f>IFERROR(AH102*INDEX('تعرفه ها'!A:Z,MATCH("عوارض برق به ازاء هر کیلووات",'تعرفه ها'!$C:$C,0),MATCH(F102,'تعرفه ها'!$2:$2,0)),"---")</f>
        <v>8684050</v>
      </c>
      <c r="AZ102" s="415">
        <f t="shared" si="41"/>
        <v>0</v>
      </c>
      <c r="BA102" s="415">
        <f>IFERROR(ROUND(((AX102+AY102+AZ102)*INDEX('تعرفه ها'!A:Z,MATCH("هزینه نگهداری و تعمیرات شبکه برق",'تعرفه ها'!$C:$C,0),MATCH(F102,'تعرفه ها'!$2:$2,0))/100),0),"---")</f>
        <v>16678809</v>
      </c>
      <c r="BB102" s="415">
        <f>IFERROR(IF(P102="دیماندی",ROUND(AJ102*INDEX('تعرفه ها'!A:Z,MATCH(BB$1,'تعرفه ها'!$C:$C,0),MATCH(F102,'تعرفه ها'!$2:$2,0))*J102/30,0),0),"---")</f>
        <v>0</v>
      </c>
      <c r="BC102" s="415"/>
      <c r="BD102" s="54">
        <f>IFERROR(IF(INDEX('اطلاعات دوره'!A:Z,MATCH(G102,'اطلاعات دوره'!C:C,0),MATCH("برق",'اطلاعات دوره'!$1:$1,0))="دارد",ROUND(AX102*INDEX('تعرفه ها'!A:Z,MATCH("پیک فصلی برق",'تعرفه ها'!$C:$C,0),MATCH(F102,'تعرفه ها'!$2:$2,0))/100,0),0),"---")</f>
        <v>0</v>
      </c>
      <c r="BE102" s="415">
        <f>IFERROR(ROUND(((AX102+AY102+AZ102+BA102+BB102+BC102+BD102)*INDEX('تعرفه ها'!A:Z,MATCH("مالیات برق",'تعرفه ها'!$C:$C,0),MATCH(F102,'تعرفه ها'!$2:$2,0))/100),0),"---")</f>
        <v>0</v>
      </c>
      <c r="BF102" s="415">
        <f t="shared" si="42"/>
        <v>183466894</v>
      </c>
      <c r="BG102" s="415">
        <f t="shared" si="46"/>
        <v>-19343879</v>
      </c>
      <c r="BH102" s="415">
        <f t="shared" si="43"/>
        <v>164123015</v>
      </c>
      <c r="BI102" s="54">
        <f t="shared" si="44"/>
        <v>15</v>
      </c>
      <c r="BJ102" s="55">
        <f t="shared" si="45"/>
        <v>164123000</v>
      </c>
      <c r="BK102" s="262"/>
      <c r="BL102" s="183" t="str">
        <f>IFERROR(IF(INDEX(پرداخت!A:AZ,MATCH(A102&amp;" - "&amp;"برق",پرداخت!$B:$B,0),MATCH(G102,پرداخت!$1:$1,0))="نشده","نشده","شده"),"---")</f>
        <v>نشده</v>
      </c>
      <c r="BN102" s="257"/>
      <c r="BO102" s="257"/>
      <c r="BP102" s="257"/>
      <c r="BQ102" s="257"/>
      <c r="BR102" s="257"/>
      <c r="BS102" s="257"/>
      <c r="BT102" s="257"/>
      <c r="BU102" s="257"/>
      <c r="BV102" s="257"/>
      <c r="BW102" s="257"/>
      <c r="BX102" s="257"/>
      <c r="BY102" s="257"/>
      <c r="BZ102" s="257"/>
      <c r="CA102" s="257"/>
      <c r="CB102" s="257"/>
      <c r="CC102" s="257"/>
      <c r="CD102" s="257"/>
      <c r="CE102" s="257"/>
      <c r="CF102" s="257"/>
      <c r="CG102" s="257"/>
      <c r="CH102"/>
      <c r="CI102"/>
      <c r="CJ102"/>
      <c r="CK102"/>
    </row>
    <row r="103" spans="1:89" ht="33.75" hidden="1">
      <c r="A103" s="171" t="s">
        <v>208</v>
      </c>
      <c r="B103" s="47">
        <f>IFERROR(INDEX('اطلاعات انشعابات شرکتها'!A:BB,MATCH(A103,'اطلاعات انشعابات شرکتها'!A:A,0),MATCH(B$1,'اطلاعات انشعابات شرکتها'!$1:$1,0)),0)</f>
        <v>104</v>
      </c>
      <c r="C103" s="48">
        <f>IFERROR(INDEX('اطلاعات انشعابات شرکتها'!A:BB,MATCH(A103,'اطلاعات انشعابات شرکتها'!A:A,0),MATCH(C$1,'اطلاعات انشعابات شرکتها'!$1:$1,0)),0)</f>
        <v>0</v>
      </c>
      <c r="D103" s="45"/>
      <c r="E103" s="171">
        <v>2</v>
      </c>
      <c r="F103" s="170">
        <v>99</v>
      </c>
      <c r="G103" s="188" t="str">
        <f t="shared" si="24"/>
        <v>99/2</v>
      </c>
      <c r="H103" s="188" t="str">
        <f>IFERROR(INDEX('اطلاعات دوره'!A:Z,MATCH(G103,'اطلاعات دوره'!C:C,0),MATCH(H$1,'اطلاعات دوره'!$1:$1,0)),0)</f>
        <v>99/02/01</v>
      </c>
      <c r="I103" s="188" t="str">
        <f>IFERROR(INDEX('اطلاعات دوره'!A:Z,MATCH(G103,'اطلاعات دوره'!C:C,0),MATCH(I$1,'اطلاعات دوره'!$1:$1,0)),0)</f>
        <v>99/02/31</v>
      </c>
      <c r="J103" s="188">
        <f>IFERROR(INDEX('اطلاعات دوره'!A:Z,MATCH(G103,'اطلاعات دوره'!C:C,0),MATCH(J$1,'اطلاعات دوره'!$1:$1,0)),0)</f>
        <v>31</v>
      </c>
      <c r="K103" s="265"/>
      <c r="L103" s="188" t="str">
        <f>IFERROR(INDEX('اطلاعات دوره'!A:Z,MATCH(G103,'اطلاعات دوره'!C:C,0)-1,MATCH("عنوان",'اطلاعات دوره'!$1:$1,0)),"---")</f>
        <v>99/1</v>
      </c>
      <c r="M103" s="188" t="str">
        <f t="shared" si="25"/>
        <v>الکترومد پرشین توس-99/1</v>
      </c>
      <c r="N103" s="188" t="str">
        <f t="shared" si="26"/>
        <v>الکترومد پرشین توس-99/2</v>
      </c>
      <c r="O103" s="265"/>
      <c r="P103" s="188" t="str">
        <f>IFERROR(INDEX('اطلاعات انشعابات شرکتها'!A:BB,MATCH(A103,'اطلاعات انشعابات شرکتها'!A:A,0),MATCH(P$1,'اطلاعات انشعابات شرکتها'!$1:$1,0)),0)</f>
        <v>غیر دیماندی</v>
      </c>
      <c r="Q103" s="188">
        <f>IFERROR(INDEX('اطلاعات انشعابات شرکتها'!A:BB,MATCH(A103,'اطلاعات انشعابات شرکتها'!A:A,0),MATCH(Q$1,'اطلاعات انشعابات شرکتها'!$1:$1,0)),0)</f>
        <v>19</v>
      </c>
      <c r="R103" s="188" t="str">
        <f>IFERROR(INDEX('اطلاعات انشعابات شرکتها'!A:BB,MATCH(A103,'اطلاعات انشعابات شرکتها'!A:A,0),MATCH(R$1,'اطلاعات انشعابات شرکتها'!$1:$1,0)),0)</f>
        <v>1</v>
      </c>
      <c r="S103" s="265"/>
      <c r="T103" s="188">
        <f>IFERROR(INDEX('قرائت کنتور'!A:AZ,MATCH(A103&amp;"-"&amp;T$1,'قرائت کنتور'!B:B,0),MATCH(G103,'قرائت کنتور'!$1:$1,0)),0)</f>
        <v>0</v>
      </c>
      <c r="U103" s="188">
        <f>IFERROR(INDEX('قرائت کنتور'!A:AZ,MATCH(A103&amp;"-"&amp;U$1,'قرائت کنتور'!B:B,0),MATCH(L103,'قرائت کنتور'!$1:$1,0)),0)</f>
        <v>0</v>
      </c>
      <c r="V103" s="188">
        <f>IFERROR(INDEX('قرائت کنتور'!A:AZ,MATCH(A103&amp;"-"&amp;U$1,'قرائت کنتور'!B:B,0),MATCH(G103,'قرائت کنتور'!$1:$1,0)),0)</f>
        <v>3660</v>
      </c>
      <c r="W103" s="188">
        <f>IFERROR(INDEX('قرائت کنتور'!A:AZ,MATCH(A103&amp;"-"&amp;W$1,'قرائت کنتور'!B:B,0),MATCH(L103,'قرائت کنتور'!$1:$1,0)),0)</f>
        <v>0</v>
      </c>
      <c r="X103" s="188">
        <f>IFERROR(INDEX('قرائت کنتور'!A:AZ,MATCH(A103&amp;"-"&amp;W$1,'قرائت کنتور'!B:B,0),MATCH(G103,'قرائت کنتور'!$1:$1,0)),0)</f>
        <v>34497</v>
      </c>
      <c r="Y103" s="188">
        <f>IFERROR(INDEX('قرائت کنتور'!A:AZ,MATCH(A103&amp;"-"&amp;Y$1,'قرائت کنتور'!B:B,0),MATCH(L103,'قرائت کنتور'!$1:$1,0)),0)</f>
        <v>0</v>
      </c>
      <c r="Z103" s="188">
        <f>IFERROR(INDEX('قرائت کنتور'!A:AZ,MATCH(A103&amp;"-"&amp;Y$1,'قرائت کنتور'!B:B,0),MATCH(G103,'قرائت کنتور'!$1:$1,0)),0)</f>
        <v>5760</v>
      </c>
      <c r="AA103" s="188">
        <f>IFERROR(INDEX('قرائت کنتور'!A:AZ,MATCH(A103&amp;"-"&amp;AA$1,'قرائت کنتور'!B:B,0),MATCH(L103,'قرائت کنتور'!$1:$1,0)),0)</f>
        <v>0</v>
      </c>
      <c r="AB103" s="188">
        <f>IFERROR(INDEX('قرائت کنتور'!A:AZ,MATCH(A103&amp;"-"&amp;AA$1,'قرائت کنتور'!B:B,0),MATCH(G103,'قرائت کنتور'!$1:$1,0)),0)</f>
        <v>16108</v>
      </c>
      <c r="AC103" s="265"/>
      <c r="AD103" s="188">
        <f t="shared" si="27"/>
        <v>3660</v>
      </c>
      <c r="AE103" s="188">
        <f t="shared" si="28"/>
        <v>34497</v>
      </c>
      <c r="AF103" s="188">
        <f t="shared" si="29"/>
        <v>5760</v>
      </c>
      <c r="AG103" s="188">
        <f t="shared" si="30"/>
        <v>16108</v>
      </c>
      <c r="AH103" s="188">
        <f t="shared" si="31"/>
        <v>43917</v>
      </c>
      <c r="AI103" s="188">
        <f t="shared" si="32"/>
        <v>0</v>
      </c>
      <c r="AJ103" s="188" t="str">
        <f t="shared" si="33"/>
        <v>0</v>
      </c>
      <c r="AK103" s="265"/>
      <c r="AL103" s="254">
        <f t="shared" si="34"/>
        <v>0.93884107243737402</v>
      </c>
      <c r="AM103" s="254" t="str">
        <f t="shared" si="35"/>
        <v>0</v>
      </c>
      <c r="AN103" s="265"/>
      <c r="AO103" s="188">
        <f>IFERROR(INDEX('تعرفه ها'!A:Z,MATCH(P103&amp;"-"&amp;AO$1,'تعرفه ها'!C:C,0),MATCH(F103,'تعرفه ها'!$2:$2,0),1),"---")</f>
        <v>1115</v>
      </c>
      <c r="AP103" s="188">
        <f>IFERROR(INDEX('تعرفه ها'!A:Z,MATCH(P103&amp;"-"&amp;AP$1,'تعرفه ها'!C:C,0),MATCH(F103,'تعرفه ها'!$2:$2,0),1),"---")</f>
        <v>558</v>
      </c>
      <c r="AQ103" s="188">
        <f>IFERROR(INDEX('تعرفه ها'!A:Z,MATCH(P103&amp;"-"&amp;AQ$1,'تعرفه ها'!C:C,0),MATCH(F103,'تعرفه ها'!$2:$2,0),1),"---")</f>
        <v>279</v>
      </c>
      <c r="AR103" s="188">
        <f>IFERROR(INDEX('تعرفه ها'!A:Z,MATCH(P103&amp;"-"&amp;AR$1,'تعرفه ها'!C:C,0),MATCH(F103,'تعرفه ها'!$2:$2,0),1),"---")</f>
        <v>550</v>
      </c>
      <c r="AS103" s="265"/>
      <c r="AT103" s="415">
        <f t="shared" si="36"/>
        <v>4080900</v>
      </c>
      <c r="AU103" s="415">
        <f t="shared" si="37"/>
        <v>19249326</v>
      </c>
      <c r="AV103" s="415">
        <f t="shared" si="38"/>
        <v>1607040</v>
      </c>
      <c r="AW103" s="415">
        <f t="shared" si="39"/>
        <v>8859400</v>
      </c>
      <c r="AX103" s="415">
        <f t="shared" si="40"/>
        <v>33796666</v>
      </c>
      <c r="AY103" s="415">
        <f>IFERROR(AH103*INDEX('تعرفه ها'!A:Z,MATCH("عوارض برق به ازاء هر کیلووات",'تعرفه ها'!$C:$C,0),MATCH(F103,'تعرفه ها'!$2:$2,0)),"---")</f>
        <v>2195850</v>
      </c>
      <c r="AZ103" s="415">
        <f t="shared" si="41"/>
        <v>0</v>
      </c>
      <c r="BA103" s="415">
        <f>IFERROR(ROUND(((AX103+AY103+AZ103)*INDEX('تعرفه ها'!A:Z,MATCH("هزینه نگهداری و تعمیرات شبکه برق",'تعرفه ها'!$C:$C,0),MATCH(F103,'تعرفه ها'!$2:$2,0))/100),0),"---")</f>
        <v>3599252</v>
      </c>
      <c r="BB103" s="415">
        <f>IFERROR(IF(P103="دیماندی",ROUND(AJ103*INDEX('تعرفه ها'!A:Z,MATCH(BB$1,'تعرفه ها'!$C:$C,0),MATCH(F103,'تعرفه ها'!$2:$2,0))*J103/30,0),0),"---")</f>
        <v>0</v>
      </c>
      <c r="BC103" s="415"/>
      <c r="BD103" s="54">
        <f>IFERROR(IF(INDEX('اطلاعات دوره'!A:Z,MATCH(G103,'اطلاعات دوره'!C:C,0),MATCH("برق",'اطلاعات دوره'!$1:$1,0))="دارد",ROUND(AX103*INDEX('تعرفه ها'!A:Z,MATCH("پیک فصلی برق",'تعرفه ها'!$C:$C,0),MATCH(F103,'تعرفه ها'!$2:$2,0))/100,0),0),"---")</f>
        <v>0</v>
      </c>
      <c r="BE103" s="415">
        <f>IFERROR(ROUND(((AX103+AY103+AZ103+BA103+BB103+BC103+BD103)*INDEX('تعرفه ها'!A:Z,MATCH("مالیات برق",'تعرفه ها'!$C:$C,0),MATCH(F103,'تعرفه ها'!$2:$2,0))/100),0),"---")</f>
        <v>0</v>
      </c>
      <c r="BF103" s="415">
        <f t="shared" si="42"/>
        <v>39591768</v>
      </c>
      <c r="BG103" s="415">
        <f t="shared" si="46"/>
        <v>-34532731</v>
      </c>
      <c r="BH103" s="415">
        <f t="shared" si="43"/>
        <v>5059037</v>
      </c>
      <c r="BI103" s="54">
        <f t="shared" si="44"/>
        <v>37</v>
      </c>
      <c r="BJ103" s="55">
        <f t="shared" si="45"/>
        <v>5059000</v>
      </c>
      <c r="BK103" s="262"/>
      <c r="BL103" s="183" t="str">
        <f>IFERROR(IF(INDEX(پرداخت!A:AZ,MATCH(A103&amp;" - "&amp;"برق",پرداخت!$B:$B,0),MATCH(G103,پرداخت!$1:$1,0))="نشده","نشده","شده"),"---")</f>
        <v>نشده</v>
      </c>
      <c r="BN103" s="257"/>
      <c r="BO103" s="257"/>
      <c r="BP103" s="257"/>
      <c r="BQ103" s="257"/>
      <c r="BR103" s="257"/>
      <c r="BS103" s="257"/>
      <c r="BT103" s="257"/>
      <c r="BU103" s="257"/>
      <c r="BV103" s="257"/>
      <c r="BW103" s="257"/>
      <c r="BX103" s="257"/>
      <c r="BY103" s="257"/>
      <c r="BZ103" s="257"/>
      <c r="CA103" s="257"/>
      <c r="CB103" s="257"/>
      <c r="CC103" s="257"/>
      <c r="CD103" s="257"/>
      <c r="CE103" s="257"/>
      <c r="CF103" s="257"/>
      <c r="CG103" s="257"/>
      <c r="CH103"/>
      <c r="CI103"/>
      <c r="CJ103"/>
      <c r="CK103"/>
    </row>
    <row r="104" spans="1:89" ht="33.75" hidden="1">
      <c r="A104" s="171" t="s">
        <v>210</v>
      </c>
      <c r="B104" s="47">
        <f>IFERROR(INDEX('اطلاعات انشعابات شرکتها'!A:BB,MATCH(A104,'اطلاعات انشعابات شرکتها'!A:A,0),MATCH(B$1,'اطلاعات انشعابات شرکتها'!$1:$1,0)),0)</f>
        <v>105</v>
      </c>
      <c r="C104" s="48">
        <f>IFERROR(INDEX('اطلاعات انشعابات شرکتها'!A:BB,MATCH(A104,'اطلاعات انشعابات شرکتها'!A:A,0),MATCH(C$1,'اطلاعات انشعابات شرکتها'!$1:$1,0)),0)</f>
        <v>0</v>
      </c>
      <c r="D104" s="45"/>
      <c r="E104" s="171">
        <v>2</v>
      </c>
      <c r="F104" s="170">
        <v>99</v>
      </c>
      <c r="G104" s="188" t="str">
        <f t="shared" si="24"/>
        <v>99/2</v>
      </c>
      <c r="H104" s="188" t="str">
        <f>IFERROR(INDEX('اطلاعات دوره'!A:Z,MATCH(G104,'اطلاعات دوره'!C:C,0),MATCH(H$1,'اطلاعات دوره'!$1:$1,0)),0)</f>
        <v>99/02/01</v>
      </c>
      <c r="I104" s="188" t="str">
        <f>IFERROR(INDEX('اطلاعات دوره'!A:Z,MATCH(G104,'اطلاعات دوره'!C:C,0),MATCH(I$1,'اطلاعات دوره'!$1:$1,0)),0)</f>
        <v>99/02/31</v>
      </c>
      <c r="J104" s="188">
        <f>IFERROR(INDEX('اطلاعات دوره'!A:Z,MATCH(G104,'اطلاعات دوره'!C:C,0),MATCH(J$1,'اطلاعات دوره'!$1:$1,0)),0)</f>
        <v>31</v>
      </c>
      <c r="K104" s="265"/>
      <c r="L104" s="188" t="str">
        <f>IFERROR(INDEX('اطلاعات دوره'!A:Z,MATCH(G104,'اطلاعات دوره'!C:C,0)-1,MATCH("عنوان",'اطلاعات دوره'!$1:$1,0)),"---")</f>
        <v>99/1</v>
      </c>
      <c r="M104" s="188" t="str">
        <f t="shared" si="25"/>
        <v>ایمن موج توس-99/1</v>
      </c>
      <c r="N104" s="188" t="str">
        <f t="shared" si="26"/>
        <v>ایمن موج توس-99/2</v>
      </c>
      <c r="O104" s="265"/>
      <c r="P104" s="188" t="str">
        <f>IFERROR(INDEX('اطلاعات انشعابات شرکتها'!A:BB,MATCH(A104,'اطلاعات انشعابات شرکتها'!A:A,0),MATCH(P$1,'اطلاعات انشعابات شرکتها'!$1:$1,0)),0)</f>
        <v>دیماندی</v>
      </c>
      <c r="Q104" s="188">
        <f>IFERROR(INDEX('اطلاعات انشعابات شرکتها'!A:BB,MATCH(A104,'اطلاعات انشعابات شرکتها'!A:A,0),MATCH(Q$1,'اطلاعات انشعابات شرکتها'!$1:$1,0)),0)</f>
        <v>30</v>
      </c>
      <c r="R104" s="188" t="str">
        <f>IFERROR(INDEX('اطلاعات انشعابات شرکتها'!A:BB,MATCH(A104,'اطلاعات انشعابات شرکتها'!A:A,0),MATCH(R$1,'اطلاعات انشعابات شرکتها'!$1:$1,0)),0)</f>
        <v>1</v>
      </c>
      <c r="S104" s="265"/>
      <c r="T104" s="188">
        <f>IFERROR(INDEX('قرائت کنتور'!A:AZ,MATCH(A104&amp;"-"&amp;T$1,'قرائت کنتور'!B:B,0),MATCH(G104,'قرائت کنتور'!$1:$1,0)),0)</f>
        <v>5</v>
      </c>
      <c r="U104" s="188">
        <f>IFERROR(INDEX('قرائت کنتور'!A:AZ,MATCH(A104&amp;"-"&amp;U$1,'قرائت کنتور'!B:B,0),MATCH(L104,'قرائت کنتور'!$1:$1,0)),0)</f>
        <v>0</v>
      </c>
      <c r="V104" s="188">
        <f>IFERROR(INDEX('قرائت کنتور'!A:AZ,MATCH(A104&amp;"-"&amp;U$1,'قرائت کنتور'!B:B,0),MATCH(G104,'قرائت کنتور'!$1:$1,0)),0)</f>
        <v>1718</v>
      </c>
      <c r="W104" s="188">
        <f>IFERROR(INDEX('قرائت کنتور'!A:AZ,MATCH(A104&amp;"-"&amp;W$1,'قرائت کنتور'!B:B,0),MATCH(L104,'قرائت کنتور'!$1:$1,0)),0)</f>
        <v>0</v>
      </c>
      <c r="X104" s="188">
        <f>IFERROR(INDEX('قرائت کنتور'!A:AZ,MATCH(A104&amp;"-"&amp;W$1,'قرائت کنتور'!B:B,0),MATCH(G104,'قرائت کنتور'!$1:$1,0)),0)</f>
        <v>5343</v>
      </c>
      <c r="Y104" s="188">
        <f>IFERROR(INDEX('قرائت کنتور'!A:AZ,MATCH(A104&amp;"-"&amp;Y$1,'قرائت کنتور'!B:B,0),MATCH(L104,'قرائت کنتور'!$1:$1,0)),0)</f>
        <v>0</v>
      </c>
      <c r="Z104" s="188">
        <f>IFERROR(INDEX('قرائت کنتور'!A:AZ,MATCH(A104&amp;"-"&amp;Y$1,'قرائت کنتور'!B:B,0),MATCH(G104,'قرائت کنتور'!$1:$1,0)),0)</f>
        <v>53587</v>
      </c>
      <c r="AA104" s="188">
        <f>IFERROR(INDEX('قرائت کنتور'!A:AZ,MATCH(A104&amp;"-"&amp;AA$1,'قرائت کنتور'!B:B,0),MATCH(L104,'قرائت کنتور'!$1:$1,0)),0)</f>
        <v>0</v>
      </c>
      <c r="AB104" s="188">
        <f>IFERROR(INDEX('قرائت کنتور'!A:AZ,MATCH(A104&amp;"-"&amp;AA$1,'قرائت کنتور'!B:B,0),MATCH(G104,'قرائت کنتور'!$1:$1,0)),0)</f>
        <v>1320</v>
      </c>
      <c r="AC104" s="265"/>
      <c r="AD104" s="188">
        <f t="shared" si="27"/>
        <v>1718</v>
      </c>
      <c r="AE104" s="188">
        <f t="shared" si="28"/>
        <v>5343</v>
      </c>
      <c r="AF104" s="188">
        <f t="shared" si="29"/>
        <v>53587</v>
      </c>
      <c r="AG104" s="188">
        <f t="shared" si="30"/>
        <v>1320</v>
      </c>
      <c r="AH104" s="188">
        <f t="shared" si="31"/>
        <v>60648</v>
      </c>
      <c r="AI104" s="188">
        <f t="shared" si="32"/>
        <v>5</v>
      </c>
      <c r="AJ104" s="188">
        <f t="shared" si="33"/>
        <v>27</v>
      </c>
      <c r="AK104" s="265"/>
      <c r="AL104" s="254">
        <f t="shared" si="34"/>
        <v>0.99976322784064842</v>
      </c>
      <c r="AM104" s="254" t="str">
        <f t="shared" si="35"/>
        <v>0</v>
      </c>
      <c r="AN104" s="265"/>
      <c r="AO104" s="188">
        <f>IFERROR(INDEX('تعرفه ها'!A:Z,MATCH(P104&amp;"-"&amp;AO$1,'تعرفه ها'!C:C,0),MATCH(F104,'تعرفه ها'!$2:$2,0),1),"---")</f>
        <v>879</v>
      </c>
      <c r="AP104" s="188">
        <f>IFERROR(INDEX('تعرفه ها'!A:Z,MATCH(P104&amp;"-"&amp;AP$1,'تعرفه ها'!C:C,0),MATCH(F104,'تعرفه ها'!$2:$2,0),1),"---")</f>
        <v>439</v>
      </c>
      <c r="AQ104" s="188">
        <f>IFERROR(INDEX('تعرفه ها'!A:Z,MATCH(P104&amp;"-"&amp;AQ$1,'تعرفه ها'!C:C,0),MATCH(F104,'تعرفه ها'!$2:$2,0),1),"---")</f>
        <v>220</v>
      </c>
      <c r="AR104" s="188">
        <f>IFERROR(INDEX('تعرفه ها'!A:Z,MATCH(P104&amp;"-"&amp;AR$1,'تعرفه ها'!C:C,0),MATCH(F104,'تعرفه ها'!$2:$2,0),1),"---")</f>
        <v>550</v>
      </c>
      <c r="AS104" s="265"/>
      <c r="AT104" s="415">
        <f t="shared" si="36"/>
        <v>1510122</v>
      </c>
      <c r="AU104" s="415">
        <f t="shared" si="37"/>
        <v>2345577</v>
      </c>
      <c r="AV104" s="415">
        <f t="shared" si="38"/>
        <v>11789140</v>
      </c>
      <c r="AW104" s="415">
        <f t="shared" si="39"/>
        <v>726000</v>
      </c>
      <c r="AX104" s="415">
        <f t="shared" si="40"/>
        <v>16370839</v>
      </c>
      <c r="AY104" s="415">
        <f>IFERROR(AH104*INDEX('تعرفه ها'!A:Z,MATCH("عوارض برق به ازاء هر کیلووات",'تعرفه ها'!$C:$C,0),MATCH(F104,'تعرفه ها'!$2:$2,0)),"---")</f>
        <v>3032400</v>
      </c>
      <c r="AZ104" s="415">
        <f t="shared" si="41"/>
        <v>0</v>
      </c>
      <c r="BA104" s="415">
        <f>IFERROR(ROUND(((AX104+AY104+AZ104)*INDEX('تعرفه ها'!A:Z,MATCH("هزینه نگهداری و تعمیرات شبکه برق",'تعرفه ها'!$C:$C,0),MATCH(F104,'تعرفه ها'!$2:$2,0))/100),0),"---")</f>
        <v>1940324</v>
      </c>
      <c r="BB104" s="415">
        <f>IFERROR(IF(P104="دیماندی",ROUND(AJ104*INDEX('تعرفه ها'!A:Z,MATCH(BB$1,'تعرفه ها'!$C:$C,0),MATCH(F104,'تعرفه ها'!$2:$2,0))*J104/30,0),0),"---")</f>
        <v>775229</v>
      </c>
      <c r="BC104" s="415"/>
      <c r="BD104" s="54">
        <f>IFERROR(IF(INDEX('اطلاعات دوره'!A:Z,MATCH(G104,'اطلاعات دوره'!C:C,0),MATCH("برق",'اطلاعات دوره'!$1:$1,0))="دارد",ROUND(AX104*INDEX('تعرفه ها'!A:Z,MATCH("پیک فصلی برق",'تعرفه ها'!$C:$C,0),MATCH(F104,'تعرفه ها'!$2:$2,0))/100,0),0),"---")</f>
        <v>0</v>
      </c>
      <c r="BE104" s="415">
        <f>IFERROR(ROUND(((AX104+AY104+AZ104+BA104+BB104+BC104+BD104)*INDEX('تعرفه ها'!A:Z,MATCH("مالیات برق",'تعرفه ها'!$C:$C,0),MATCH(F104,'تعرفه ها'!$2:$2,0))/100),0),"---")</f>
        <v>0</v>
      </c>
      <c r="BF104" s="415">
        <f t="shared" si="42"/>
        <v>22118792</v>
      </c>
      <c r="BG104" s="415">
        <f t="shared" si="46"/>
        <v>364</v>
      </c>
      <c r="BH104" s="415">
        <f t="shared" si="43"/>
        <v>22119156</v>
      </c>
      <c r="BI104" s="54">
        <f t="shared" si="44"/>
        <v>156</v>
      </c>
      <c r="BJ104" s="55">
        <f t="shared" si="45"/>
        <v>22119000</v>
      </c>
      <c r="BK104" s="262"/>
      <c r="BL104" s="183" t="str">
        <f>IFERROR(IF(INDEX(پرداخت!A:AZ,MATCH(A104&amp;" - "&amp;"برق",پرداخت!$B:$B,0),MATCH(G104,پرداخت!$1:$1,0))="نشده","نشده","شده"),"---")</f>
        <v>نشده</v>
      </c>
      <c r="BN104" s="257"/>
      <c r="BO104" s="257"/>
      <c r="BP104" s="257"/>
      <c r="BQ104" s="257"/>
      <c r="BR104" s="257"/>
      <c r="BS104" s="257"/>
      <c r="BT104" s="257"/>
      <c r="BU104" s="257"/>
      <c r="BV104" s="257"/>
      <c r="BW104" s="257"/>
      <c r="BX104" s="257"/>
      <c r="BY104" s="257"/>
      <c r="BZ104" s="257"/>
      <c r="CA104" s="257"/>
      <c r="CB104" s="257"/>
      <c r="CC104" s="257"/>
      <c r="CD104" s="257"/>
      <c r="CE104" s="257"/>
      <c r="CF104" s="257"/>
      <c r="CG104" s="257"/>
      <c r="CH104"/>
      <c r="CI104"/>
      <c r="CJ104"/>
      <c r="CK104"/>
    </row>
    <row r="105" spans="1:89" ht="33.75" hidden="1">
      <c r="A105" s="171" t="s">
        <v>214</v>
      </c>
      <c r="B105" s="47">
        <f>IFERROR(INDEX('اطلاعات انشعابات شرکتها'!A:BB,MATCH(A105,'اطلاعات انشعابات شرکتها'!A:A,0),MATCH(B$1,'اطلاعات انشعابات شرکتها'!$1:$1,0)),0)</f>
        <v>106</v>
      </c>
      <c r="C105" s="48">
        <f>IFERROR(INDEX('اطلاعات انشعابات شرکتها'!A:BB,MATCH(A105,'اطلاعات انشعابات شرکتها'!A:A,0),MATCH(C$1,'اطلاعات انشعابات شرکتها'!$1:$1,0)),0)</f>
        <v>0</v>
      </c>
      <c r="D105" s="45"/>
      <c r="E105" s="171">
        <v>2</v>
      </c>
      <c r="F105" s="170">
        <v>99</v>
      </c>
      <c r="G105" s="188" t="str">
        <f t="shared" si="24"/>
        <v>99/2</v>
      </c>
      <c r="H105" s="188" t="str">
        <f>IFERROR(INDEX('اطلاعات دوره'!A:Z,MATCH(G105,'اطلاعات دوره'!C:C,0),MATCH(H$1,'اطلاعات دوره'!$1:$1,0)),0)</f>
        <v>99/02/01</v>
      </c>
      <c r="I105" s="188" t="str">
        <f>IFERROR(INDEX('اطلاعات دوره'!A:Z,MATCH(G105,'اطلاعات دوره'!C:C,0),MATCH(I$1,'اطلاعات دوره'!$1:$1,0)),0)</f>
        <v>99/02/31</v>
      </c>
      <c r="J105" s="188">
        <f>IFERROR(INDEX('اطلاعات دوره'!A:Z,MATCH(G105,'اطلاعات دوره'!C:C,0),MATCH(J$1,'اطلاعات دوره'!$1:$1,0)),0)</f>
        <v>31</v>
      </c>
      <c r="K105" s="265"/>
      <c r="L105" s="188" t="str">
        <f>IFERROR(INDEX('اطلاعات دوره'!A:Z,MATCH(G105,'اطلاعات دوره'!C:C,0)-1,MATCH("عنوان",'اطلاعات دوره'!$1:$1,0)),"---")</f>
        <v>99/1</v>
      </c>
      <c r="M105" s="188" t="str">
        <f t="shared" si="25"/>
        <v>آداک صنعت (1)-99/1</v>
      </c>
      <c r="N105" s="188" t="str">
        <f t="shared" si="26"/>
        <v>آداک صنعت (1)-99/2</v>
      </c>
      <c r="O105" s="265"/>
      <c r="P105" s="188" t="str">
        <f>IFERROR(INDEX('اطلاعات انشعابات شرکتها'!A:BB,MATCH(A105,'اطلاعات انشعابات شرکتها'!A:A,0),MATCH(P$1,'اطلاعات انشعابات شرکتها'!$1:$1,0)),0)</f>
        <v>غیر دیماندی</v>
      </c>
      <c r="Q105" s="188">
        <f>IFERROR(INDEX('اطلاعات انشعابات شرکتها'!A:BB,MATCH(A105,'اطلاعات انشعابات شرکتها'!A:A,0),MATCH(Q$1,'اطلاعات انشعابات شرکتها'!$1:$1,0)),0)</f>
        <v>19</v>
      </c>
      <c r="R105" s="188" t="str">
        <f>IFERROR(INDEX('اطلاعات انشعابات شرکتها'!A:BB,MATCH(A105,'اطلاعات انشعابات شرکتها'!A:A,0),MATCH(R$1,'اطلاعات انشعابات شرکتها'!$1:$1,0)),0)</f>
        <v>1</v>
      </c>
      <c r="S105" s="265"/>
      <c r="T105" s="188">
        <f>IFERROR(INDEX('قرائت کنتور'!A:AZ,MATCH(A105&amp;"-"&amp;T$1,'قرائت کنتور'!B:B,0),MATCH(G105,'قرائت کنتور'!$1:$1,0)),0)</f>
        <v>6</v>
      </c>
      <c r="U105" s="188">
        <f>IFERROR(INDEX('قرائت کنتور'!A:AZ,MATCH(A105&amp;"-"&amp;U$1,'قرائت کنتور'!B:B,0),MATCH(L105,'قرائت کنتور'!$1:$1,0)),0)</f>
        <v>0</v>
      </c>
      <c r="V105" s="188">
        <f>IFERROR(INDEX('قرائت کنتور'!A:AZ,MATCH(A105&amp;"-"&amp;U$1,'قرائت کنتور'!B:B,0),MATCH(G105,'قرائت کنتور'!$1:$1,0)),0)</f>
        <v>4309</v>
      </c>
      <c r="W105" s="188">
        <f>IFERROR(INDEX('قرائت کنتور'!A:AZ,MATCH(A105&amp;"-"&amp;W$1,'قرائت کنتور'!B:B,0),MATCH(L105,'قرائت کنتور'!$1:$1,0)),0)</f>
        <v>0</v>
      </c>
      <c r="X105" s="188">
        <f>IFERROR(INDEX('قرائت کنتور'!A:AZ,MATCH(A105&amp;"-"&amp;W$1,'قرائت کنتور'!B:B,0),MATCH(G105,'قرائت کنتور'!$1:$1,0)),0)</f>
        <v>37000</v>
      </c>
      <c r="Y105" s="188">
        <f>IFERROR(INDEX('قرائت کنتور'!A:AZ,MATCH(A105&amp;"-"&amp;Y$1,'قرائت کنتور'!B:B,0),MATCH(L105,'قرائت کنتور'!$1:$1,0)),0)</f>
        <v>0</v>
      </c>
      <c r="Z105" s="188">
        <f>IFERROR(INDEX('قرائت کنتور'!A:AZ,MATCH(A105&amp;"-"&amp;Y$1,'قرائت کنتور'!B:B,0),MATCH(G105,'قرائت کنتور'!$1:$1,0)),0)</f>
        <v>4198</v>
      </c>
      <c r="AA105" s="188">
        <f>IFERROR(INDEX('قرائت کنتور'!A:AZ,MATCH(A105&amp;"-"&amp;AA$1,'قرائت کنتور'!B:B,0),MATCH(L105,'قرائت کنتور'!$1:$1,0)),0)</f>
        <v>0</v>
      </c>
      <c r="AB105" s="188">
        <f>IFERROR(INDEX('قرائت کنتور'!A:AZ,MATCH(A105&amp;"-"&amp;AA$1,'قرائت کنتور'!B:B,0),MATCH(G105,'قرائت کنتور'!$1:$1,0)),0)</f>
        <v>51728</v>
      </c>
      <c r="AC105" s="265"/>
      <c r="AD105" s="188">
        <f t="shared" si="27"/>
        <v>4309</v>
      </c>
      <c r="AE105" s="188">
        <f t="shared" si="28"/>
        <v>37000</v>
      </c>
      <c r="AF105" s="188">
        <f t="shared" si="29"/>
        <v>4198</v>
      </c>
      <c r="AG105" s="188">
        <f t="shared" si="30"/>
        <v>51728</v>
      </c>
      <c r="AH105" s="188">
        <f t="shared" si="31"/>
        <v>45507</v>
      </c>
      <c r="AI105" s="188">
        <f t="shared" si="32"/>
        <v>6</v>
      </c>
      <c r="AJ105" s="188" t="str">
        <f t="shared" si="33"/>
        <v>0</v>
      </c>
      <c r="AK105" s="265"/>
      <c r="AL105" s="254">
        <f t="shared" si="34"/>
        <v>0.66051631226475549</v>
      </c>
      <c r="AM105" s="254">
        <f t="shared" si="35"/>
        <v>0.36257043662420863</v>
      </c>
      <c r="AN105" s="265"/>
      <c r="AO105" s="188">
        <f>IFERROR(INDEX('تعرفه ها'!A:Z,MATCH(P105&amp;"-"&amp;AO$1,'تعرفه ها'!C:C,0),MATCH(F105,'تعرفه ها'!$2:$2,0),1),"---")</f>
        <v>1115</v>
      </c>
      <c r="AP105" s="188">
        <f>IFERROR(INDEX('تعرفه ها'!A:Z,MATCH(P105&amp;"-"&amp;AP$1,'تعرفه ها'!C:C,0),MATCH(F105,'تعرفه ها'!$2:$2,0),1),"---")</f>
        <v>558</v>
      </c>
      <c r="AQ105" s="188">
        <f>IFERROR(INDEX('تعرفه ها'!A:Z,MATCH(P105&amp;"-"&amp;AQ$1,'تعرفه ها'!C:C,0),MATCH(F105,'تعرفه ها'!$2:$2,0),1),"---")</f>
        <v>279</v>
      </c>
      <c r="AR105" s="188">
        <f>IFERROR(INDEX('تعرفه ها'!A:Z,MATCH(P105&amp;"-"&amp;AR$1,'تعرفه ها'!C:C,0),MATCH(F105,'تعرفه ها'!$2:$2,0),1),"---")</f>
        <v>550</v>
      </c>
      <c r="AS105" s="265"/>
      <c r="AT105" s="415">
        <f t="shared" si="36"/>
        <v>4804535</v>
      </c>
      <c r="AU105" s="415">
        <f t="shared" si="37"/>
        <v>20646000</v>
      </c>
      <c r="AV105" s="415">
        <f t="shared" si="38"/>
        <v>1171242</v>
      </c>
      <c r="AW105" s="415">
        <f t="shared" si="39"/>
        <v>28450400</v>
      </c>
      <c r="AX105" s="415">
        <f t="shared" si="40"/>
        <v>55072177</v>
      </c>
      <c r="AY105" s="415">
        <f>IFERROR(AH105*INDEX('تعرفه ها'!A:Z,MATCH("عوارض برق به ازاء هر کیلووات",'تعرفه ها'!$C:$C,0),MATCH(F105,'تعرفه ها'!$2:$2,0)),"---")</f>
        <v>2275350</v>
      </c>
      <c r="AZ105" s="415">
        <f t="shared" si="41"/>
        <v>9652269</v>
      </c>
      <c r="BA105" s="415">
        <f>IFERROR(ROUND(((AX105+AY105+AZ105)*INDEX('تعرفه ها'!A:Z,MATCH("هزینه نگهداری و تعمیرات شبکه برق",'تعرفه ها'!$C:$C,0),MATCH(F105,'تعرفه ها'!$2:$2,0))/100),0),"---")</f>
        <v>6699980</v>
      </c>
      <c r="BB105" s="415">
        <f>IFERROR(IF(P105="دیماندی",ROUND(AJ105*INDEX('تعرفه ها'!A:Z,MATCH(BB$1,'تعرفه ها'!$C:$C,0),MATCH(F105,'تعرفه ها'!$2:$2,0))*J105/30,0),0),"---")</f>
        <v>0</v>
      </c>
      <c r="BC105" s="415"/>
      <c r="BD105" s="54">
        <f>IFERROR(IF(INDEX('اطلاعات دوره'!A:Z,MATCH(G105,'اطلاعات دوره'!C:C,0),MATCH("برق",'اطلاعات دوره'!$1:$1,0))="دارد",ROUND(AX105*INDEX('تعرفه ها'!A:Z,MATCH("پیک فصلی برق",'تعرفه ها'!$C:$C,0),MATCH(F105,'تعرفه ها'!$2:$2,0))/100,0),0),"---")</f>
        <v>0</v>
      </c>
      <c r="BE105" s="415">
        <f>IFERROR(ROUND(((AX105+AY105+AZ105+BA105+BB105+BC105+BD105)*INDEX('تعرفه ها'!A:Z,MATCH("مالیات برق",'تعرفه ها'!$C:$C,0),MATCH(F105,'تعرفه ها'!$2:$2,0))/100),0),"---")</f>
        <v>0</v>
      </c>
      <c r="BF105" s="415">
        <f t="shared" si="42"/>
        <v>73699776</v>
      </c>
      <c r="BG105" s="415">
        <f t="shared" si="46"/>
        <v>-48564837</v>
      </c>
      <c r="BH105" s="415">
        <f t="shared" si="43"/>
        <v>25134939</v>
      </c>
      <c r="BI105" s="54">
        <f t="shared" si="44"/>
        <v>939</v>
      </c>
      <c r="BJ105" s="55">
        <f t="shared" si="45"/>
        <v>25134000</v>
      </c>
      <c r="BK105" s="262"/>
      <c r="BL105" s="183" t="str">
        <f>IFERROR(IF(INDEX(پرداخت!A:AZ,MATCH(A105&amp;" - "&amp;"برق",پرداخت!$B:$B,0),MATCH(G105,پرداخت!$1:$1,0))="نشده","نشده","شده"),"---")</f>
        <v>نشده</v>
      </c>
      <c r="BN105" s="257"/>
      <c r="BO105" s="257"/>
      <c r="BP105" s="257"/>
      <c r="BQ105" s="257"/>
      <c r="BR105" s="257"/>
      <c r="BS105" s="257"/>
      <c r="BT105" s="257"/>
      <c r="BU105" s="257"/>
      <c r="BV105" s="257"/>
      <c r="BW105" s="257"/>
      <c r="BX105" s="257"/>
      <c r="BY105" s="257"/>
      <c r="BZ105" s="257"/>
      <c r="CA105" s="257"/>
      <c r="CB105" s="257"/>
      <c r="CC105" s="257"/>
      <c r="CD105" s="257"/>
      <c r="CE105" s="257"/>
      <c r="CF105" s="257"/>
      <c r="CG105" s="257"/>
      <c r="CH105"/>
      <c r="CI105"/>
      <c r="CJ105"/>
      <c r="CK105"/>
    </row>
    <row r="106" spans="1:89" ht="33.75" hidden="1">
      <c r="A106" s="171" t="s">
        <v>215</v>
      </c>
      <c r="B106" s="47">
        <f>IFERROR(INDEX('اطلاعات انشعابات شرکتها'!A:BB,MATCH(A106,'اطلاعات انشعابات شرکتها'!A:A,0),MATCH(B$1,'اطلاعات انشعابات شرکتها'!$1:$1,0)),0)</f>
        <v>107</v>
      </c>
      <c r="C106" s="48">
        <f>IFERROR(INDEX('اطلاعات انشعابات شرکتها'!A:BB,MATCH(A106,'اطلاعات انشعابات شرکتها'!A:A,0),MATCH(C$1,'اطلاعات انشعابات شرکتها'!$1:$1,0)),0)</f>
        <v>0</v>
      </c>
      <c r="D106" s="45"/>
      <c r="E106" s="171">
        <v>2</v>
      </c>
      <c r="F106" s="170">
        <v>99</v>
      </c>
      <c r="G106" s="188" t="str">
        <f t="shared" si="24"/>
        <v>99/2</v>
      </c>
      <c r="H106" s="188" t="str">
        <f>IFERROR(INDEX('اطلاعات دوره'!A:Z,MATCH(G106,'اطلاعات دوره'!C:C,0),MATCH(H$1,'اطلاعات دوره'!$1:$1,0)),0)</f>
        <v>99/02/01</v>
      </c>
      <c r="I106" s="188" t="str">
        <f>IFERROR(INDEX('اطلاعات دوره'!A:Z,MATCH(G106,'اطلاعات دوره'!C:C,0),MATCH(I$1,'اطلاعات دوره'!$1:$1,0)),0)</f>
        <v>99/02/31</v>
      </c>
      <c r="J106" s="188">
        <f>IFERROR(INDEX('اطلاعات دوره'!A:Z,MATCH(G106,'اطلاعات دوره'!C:C,0),MATCH(J$1,'اطلاعات دوره'!$1:$1,0)),0)</f>
        <v>31</v>
      </c>
      <c r="K106" s="265"/>
      <c r="L106" s="188" t="str">
        <f>IFERROR(INDEX('اطلاعات دوره'!A:Z,MATCH(G106,'اطلاعات دوره'!C:C,0)-1,MATCH("عنوان",'اطلاعات دوره'!$1:$1,0)),"---")</f>
        <v>99/1</v>
      </c>
      <c r="M106" s="188" t="str">
        <f t="shared" si="25"/>
        <v>آداک صنعت (2)-99/1</v>
      </c>
      <c r="N106" s="188" t="str">
        <f t="shared" si="26"/>
        <v>آداک صنعت (2)-99/2</v>
      </c>
      <c r="O106" s="265"/>
      <c r="P106" s="188" t="str">
        <f>IFERROR(INDEX('اطلاعات انشعابات شرکتها'!A:BB,MATCH(A106,'اطلاعات انشعابات شرکتها'!A:A,0),MATCH(P$1,'اطلاعات انشعابات شرکتها'!$1:$1,0)),0)</f>
        <v>آزاد</v>
      </c>
      <c r="Q106" s="188">
        <f>IFERROR(INDEX('اطلاعات انشعابات شرکتها'!A:BB,MATCH(A106,'اطلاعات انشعابات شرکتها'!A:A,0),MATCH(Q$1,'اطلاعات انشعابات شرکتها'!$1:$1,0)),0)</f>
        <v>118</v>
      </c>
      <c r="R106" s="188" t="str">
        <f>IFERROR(INDEX('اطلاعات انشعابات شرکتها'!A:BB,MATCH(A106,'اطلاعات انشعابات شرکتها'!A:A,0),MATCH(R$1,'اطلاعات انشعابات شرکتها'!$1:$1,0)),0)</f>
        <v>20</v>
      </c>
      <c r="S106" s="265"/>
      <c r="T106" s="188">
        <f>IFERROR(INDEX('قرائت کنتور'!A:AZ,MATCH(A106&amp;"-"&amp;T$1,'قرائت کنتور'!B:B,0),MATCH(G106,'قرائت کنتور'!$1:$1,0)),0)</f>
        <v>5</v>
      </c>
      <c r="U106" s="188">
        <f>IFERROR(INDEX('قرائت کنتور'!A:AZ,MATCH(A106&amp;"-"&amp;U$1,'قرائت کنتور'!B:B,0),MATCH(L106,'قرائت کنتور'!$1:$1,0)),0)</f>
        <v>0</v>
      </c>
      <c r="V106" s="188">
        <f>IFERROR(INDEX('قرائت کنتور'!A:AZ,MATCH(A106&amp;"-"&amp;U$1,'قرائت کنتور'!B:B,0),MATCH(G106,'قرائت کنتور'!$1:$1,0)),0)</f>
        <v>3435</v>
      </c>
      <c r="W106" s="188">
        <f>IFERROR(INDEX('قرائت کنتور'!A:AZ,MATCH(A106&amp;"-"&amp;W$1,'قرائت کنتور'!B:B,0),MATCH(L106,'قرائت کنتور'!$1:$1,0)),0)</f>
        <v>0</v>
      </c>
      <c r="X106" s="188">
        <f>IFERROR(INDEX('قرائت کنتور'!A:AZ,MATCH(A106&amp;"-"&amp;W$1,'قرائت کنتور'!B:B,0),MATCH(G106,'قرائت کنتور'!$1:$1,0)),0)</f>
        <v>1656</v>
      </c>
      <c r="Y106" s="188">
        <f>IFERROR(INDEX('قرائت کنتور'!A:AZ,MATCH(A106&amp;"-"&amp;Y$1,'قرائت کنتور'!B:B,0),MATCH(L106,'قرائت کنتور'!$1:$1,0)),0)</f>
        <v>0</v>
      </c>
      <c r="Z106" s="188">
        <f>IFERROR(INDEX('قرائت کنتور'!A:AZ,MATCH(A106&amp;"-"&amp;Y$1,'قرائت کنتور'!B:B,0),MATCH(G106,'قرائت کنتور'!$1:$1,0)),0)</f>
        <v>2371</v>
      </c>
      <c r="AA106" s="188">
        <f>IFERROR(INDEX('قرائت کنتور'!A:AZ,MATCH(A106&amp;"-"&amp;AA$1,'قرائت کنتور'!B:B,0),MATCH(L106,'قرائت کنتور'!$1:$1,0)),0)</f>
        <v>0</v>
      </c>
      <c r="AB106" s="188">
        <f>IFERROR(INDEX('قرائت کنتور'!A:AZ,MATCH(A106&amp;"-"&amp;AA$1,'قرائت کنتور'!B:B,0),MATCH(G106,'قرائت کنتور'!$1:$1,0)),0)</f>
        <v>2961</v>
      </c>
      <c r="AC106" s="265"/>
      <c r="AD106" s="188">
        <f t="shared" si="27"/>
        <v>68700</v>
      </c>
      <c r="AE106" s="188">
        <f t="shared" si="28"/>
        <v>33120</v>
      </c>
      <c r="AF106" s="188">
        <f t="shared" si="29"/>
        <v>47420</v>
      </c>
      <c r="AG106" s="188">
        <f t="shared" si="30"/>
        <v>59220</v>
      </c>
      <c r="AH106" s="188">
        <f t="shared" si="31"/>
        <v>149240</v>
      </c>
      <c r="AI106" s="188">
        <f t="shared" si="32"/>
        <v>100</v>
      </c>
      <c r="AJ106" s="188" t="str">
        <f t="shared" si="33"/>
        <v>0</v>
      </c>
      <c r="AK106" s="265"/>
      <c r="AL106" s="254">
        <f t="shared" si="34"/>
        <v>0.92949545612404849</v>
      </c>
      <c r="AM106" s="254" t="str">
        <f t="shared" si="35"/>
        <v>0</v>
      </c>
      <c r="AN106" s="265"/>
      <c r="AO106" s="188">
        <f>IFERROR(INDEX('تعرفه ها'!A:Z,MATCH(P106&amp;"-"&amp;AO$1,'تعرفه ها'!C:C,0),MATCH(F106,'تعرفه ها'!$2:$2,0),1),"---")</f>
        <v>1338</v>
      </c>
      <c r="AP106" s="188">
        <f>IFERROR(INDEX('تعرفه ها'!A:Z,MATCH(P106&amp;"-"&amp;AP$1,'تعرفه ها'!C:C,0),MATCH(F106,'تعرفه ها'!$2:$2,0),1),"---")</f>
        <v>670</v>
      </c>
      <c r="AQ106" s="188">
        <f>IFERROR(INDEX('تعرفه ها'!A:Z,MATCH(P106&amp;"-"&amp;AQ$1,'تعرفه ها'!C:C,0),MATCH(F106,'تعرفه ها'!$2:$2,0),1),"---")</f>
        <v>335</v>
      </c>
      <c r="AR106" s="188">
        <f>IFERROR(INDEX('تعرفه ها'!A:Z,MATCH(P106&amp;"-"&amp;AR$1,'تعرفه ها'!C:C,0),MATCH(F106,'تعرفه ها'!$2:$2,0),1),"---")</f>
        <v>660</v>
      </c>
      <c r="AS106" s="265"/>
      <c r="AT106" s="415">
        <f t="shared" si="36"/>
        <v>91920600</v>
      </c>
      <c r="AU106" s="415">
        <f t="shared" si="37"/>
        <v>22190400</v>
      </c>
      <c r="AV106" s="415">
        <f t="shared" si="38"/>
        <v>15885700</v>
      </c>
      <c r="AW106" s="415">
        <f t="shared" si="39"/>
        <v>39085200</v>
      </c>
      <c r="AX106" s="415">
        <f t="shared" si="40"/>
        <v>169081900</v>
      </c>
      <c r="AY106" s="415">
        <f>IFERROR(AH106*INDEX('تعرفه ها'!A:Z,MATCH("عوارض برق به ازاء هر کیلووات",'تعرفه ها'!$C:$C,0),MATCH(F106,'تعرفه ها'!$2:$2,0)),"---")</f>
        <v>7462000</v>
      </c>
      <c r="AZ106" s="415">
        <f t="shared" si="41"/>
        <v>0</v>
      </c>
      <c r="BA106" s="415">
        <f>IFERROR(ROUND(((AX106+AY106+AZ106)*INDEX('تعرفه ها'!A:Z,MATCH("هزینه نگهداری و تعمیرات شبکه برق",'تعرفه ها'!$C:$C,0),MATCH(F106,'تعرفه ها'!$2:$2,0))/100),0),"---")</f>
        <v>17654390</v>
      </c>
      <c r="BB106" s="415">
        <f>IFERROR(IF(P106="دیماندی",ROUND(AJ106*INDEX('تعرفه ها'!A:Z,MATCH(BB$1,'تعرفه ها'!$C:$C,0),MATCH(F106,'تعرفه ها'!$2:$2,0))*J106/30,0),0),"---")</f>
        <v>0</v>
      </c>
      <c r="BC106" s="415"/>
      <c r="BD106" s="54">
        <f>IFERROR(IF(INDEX('اطلاعات دوره'!A:Z,MATCH(G106,'اطلاعات دوره'!C:C,0),MATCH("برق",'اطلاعات دوره'!$1:$1,0))="دارد",ROUND(AX106*INDEX('تعرفه ها'!A:Z,MATCH("پیک فصلی برق",'تعرفه ها'!$C:$C,0),MATCH(F106,'تعرفه ها'!$2:$2,0))/100,0),0),"---")</f>
        <v>0</v>
      </c>
      <c r="BE106" s="415">
        <f>IFERROR(ROUND(((AX106+AY106+AZ106+BA106+BB106+BC106+BD106)*INDEX('تعرفه ها'!A:Z,MATCH("مالیات برق",'تعرفه ها'!$C:$C,0),MATCH(F106,'تعرفه ها'!$2:$2,0))/100),0),"---")</f>
        <v>0</v>
      </c>
      <c r="BF106" s="415">
        <f t="shared" si="42"/>
        <v>194198290</v>
      </c>
      <c r="BG106" s="415">
        <f t="shared" si="46"/>
        <v>35190601</v>
      </c>
      <c r="BH106" s="415">
        <f t="shared" si="43"/>
        <v>229388891</v>
      </c>
      <c r="BI106" s="54">
        <f t="shared" si="44"/>
        <v>891</v>
      </c>
      <c r="BJ106" s="55">
        <f t="shared" si="45"/>
        <v>229388000</v>
      </c>
      <c r="BK106" s="262"/>
      <c r="BL106" s="183" t="str">
        <f>IFERROR(IF(INDEX(پرداخت!A:AZ,MATCH(A106&amp;" - "&amp;"برق",پرداخت!$B:$B,0),MATCH(G106,پرداخت!$1:$1,0))="نشده","نشده","شده"),"---")</f>
        <v>نشده</v>
      </c>
      <c r="BN106" s="257"/>
      <c r="BO106" s="257"/>
      <c r="BP106" s="257"/>
      <c r="BQ106" s="257"/>
      <c r="BR106" s="257"/>
      <c r="BS106" s="257"/>
      <c r="BT106" s="257"/>
      <c r="BU106" s="257"/>
      <c r="BV106" s="257"/>
      <c r="BW106" s="257"/>
      <c r="BX106" s="257"/>
      <c r="BY106" s="257"/>
      <c r="BZ106" s="257"/>
      <c r="CA106" s="257"/>
      <c r="CB106" s="257"/>
      <c r="CC106" s="257"/>
      <c r="CD106" s="257"/>
      <c r="CE106" s="257"/>
      <c r="CF106" s="257"/>
      <c r="CG106" s="257"/>
      <c r="CH106"/>
      <c r="CI106"/>
      <c r="CJ106"/>
      <c r="CK106"/>
    </row>
    <row r="107" spans="1:89" ht="33.75" hidden="1">
      <c r="A107" s="171" t="s">
        <v>216</v>
      </c>
      <c r="B107" s="47">
        <f>IFERROR(INDEX('اطلاعات انشعابات شرکتها'!A:BB,MATCH(A107,'اطلاعات انشعابات شرکتها'!A:A,0),MATCH(B$1,'اطلاعات انشعابات شرکتها'!$1:$1,0)),0)</f>
        <v>108</v>
      </c>
      <c r="C107" s="48">
        <f>IFERROR(INDEX('اطلاعات انشعابات شرکتها'!A:BB,MATCH(A107,'اطلاعات انشعابات شرکتها'!A:A,0),MATCH(C$1,'اطلاعات انشعابات شرکتها'!$1:$1,0)),0)</f>
        <v>0</v>
      </c>
      <c r="D107" s="45"/>
      <c r="E107" s="171">
        <v>2</v>
      </c>
      <c r="F107" s="170">
        <v>99</v>
      </c>
      <c r="G107" s="188" t="str">
        <f t="shared" si="24"/>
        <v>99/2</v>
      </c>
      <c r="H107" s="188" t="str">
        <f>IFERROR(INDEX('اطلاعات دوره'!A:Z,MATCH(G107,'اطلاعات دوره'!C:C,0),MATCH(H$1,'اطلاعات دوره'!$1:$1,0)),0)</f>
        <v>99/02/01</v>
      </c>
      <c r="I107" s="188" t="str">
        <f>IFERROR(INDEX('اطلاعات دوره'!A:Z,MATCH(G107,'اطلاعات دوره'!C:C,0),MATCH(I$1,'اطلاعات دوره'!$1:$1,0)),0)</f>
        <v>99/02/31</v>
      </c>
      <c r="J107" s="188">
        <f>IFERROR(INDEX('اطلاعات دوره'!A:Z,MATCH(G107,'اطلاعات دوره'!C:C,0),MATCH(J$1,'اطلاعات دوره'!$1:$1,0)),0)</f>
        <v>31</v>
      </c>
      <c r="K107" s="265"/>
      <c r="L107" s="188" t="str">
        <f>IFERROR(INDEX('اطلاعات دوره'!A:Z,MATCH(G107,'اطلاعات دوره'!C:C,0)-1,MATCH("عنوان",'اطلاعات دوره'!$1:$1,0)),"---")</f>
        <v>99/1</v>
      </c>
      <c r="M107" s="188" t="str">
        <f t="shared" si="25"/>
        <v>آرشام صنعت توس-99/1</v>
      </c>
      <c r="N107" s="188" t="str">
        <f t="shared" si="26"/>
        <v>آرشام صنعت توس-99/2</v>
      </c>
      <c r="O107" s="265"/>
      <c r="P107" s="188" t="str">
        <f>IFERROR(INDEX('اطلاعات انشعابات شرکتها'!A:BB,MATCH(A107,'اطلاعات انشعابات شرکتها'!A:A,0),MATCH(P$1,'اطلاعات انشعابات شرکتها'!$1:$1,0)),0)</f>
        <v>دیماندی</v>
      </c>
      <c r="Q107" s="188">
        <f>IFERROR(INDEX('اطلاعات انشعابات شرکتها'!A:BB,MATCH(A107,'اطلاعات انشعابات شرکتها'!A:A,0),MATCH(Q$1,'اطلاعات انشعابات شرکتها'!$1:$1,0)),0)</f>
        <v>30</v>
      </c>
      <c r="R107" s="188" t="str">
        <f>IFERROR(INDEX('اطلاعات انشعابات شرکتها'!A:BB,MATCH(A107,'اطلاعات انشعابات شرکتها'!A:A,0),MATCH(R$1,'اطلاعات انشعابات شرکتها'!$1:$1,0)),0)</f>
        <v>1</v>
      </c>
      <c r="S107" s="265"/>
      <c r="T107" s="188">
        <f>IFERROR(INDEX('قرائت کنتور'!A:AZ,MATCH(A107&amp;"-"&amp;T$1,'قرائت کنتور'!B:B,0),MATCH(G107,'قرائت کنتور'!$1:$1,0)),0)</f>
        <v>16</v>
      </c>
      <c r="U107" s="188">
        <f>IFERROR(INDEX('قرائت کنتور'!A:AZ,MATCH(A107&amp;"-"&amp;U$1,'قرائت کنتور'!B:B,0),MATCH(L107,'قرائت کنتور'!$1:$1,0)),0)</f>
        <v>0</v>
      </c>
      <c r="V107" s="188">
        <f>IFERROR(INDEX('قرائت کنتور'!A:AZ,MATCH(A107&amp;"-"&amp;U$1,'قرائت کنتور'!B:B,0),MATCH(G107,'قرائت کنتور'!$1:$1,0)),0)</f>
        <v>12066</v>
      </c>
      <c r="W107" s="188">
        <f>IFERROR(INDEX('قرائت کنتور'!A:AZ,MATCH(A107&amp;"-"&amp;W$1,'قرائت کنتور'!B:B,0),MATCH(L107,'قرائت کنتور'!$1:$1,0)),0)</f>
        <v>0</v>
      </c>
      <c r="X107" s="188">
        <f>IFERROR(INDEX('قرائت کنتور'!A:AZ,MATCH(A107&amp;"-"&amp;W$1,'قرائت کنتور'!B:B,0),MATCH(G107,'قرائت کنتور'!$1:$1,0)),0)</f>
        <v>94023</v>
      </c>
      <c r="Y107" s="188">
        <f>IFERROR(INDEX('قرائت کنتور'!A:AZ,MATCH(A107&amp;"-"&amp;Y$1,'قرائت کنتور'!B:B,0),MATCH(L107,'قرائت کنتور'!$1:$1,0)),0)</f>
        <v>0</v>
      </c>
      <c r="Z107" s="188">
        <f>IFERROR(INDEX('قرائت کنتور'!A:AZ,MATCH(A107&amp;"-"&amp;Y$1,'قرائت کنتور'!B:B,0),MATCH(G107,'قرائت کنتور'!$1:$1,0)),0)</f>
        <v>12761</v>
      </c>
      <c r="AA107" s="188">
        <f>IFERROR(INDEX('قرائت کنتور'!A:AZ,MATCH(A107&amp;"-"&amp;AA$1,'قرائت کنتور'!B:B,0),MATCH(L107,'قرائت کنتور'!$1:$1,0)),0)</f>
        <v>0</v>
      </c>
      <c r="AB107" s="188">
        <f>IFERROR(INDEX('قرائت کنتور'!A:AZ,MATCH(A107&amp;"-"&amp;AA$1,'قرائت کنتور'!B:B,0),MATCH(G107,'قرائت کنتور'!$1:$1,0)),0)</f>
        <v>13706</v>
      </c>
      <c r="AC107" s="265"/>
      <c r="AD107" s="188">
        <f t="shared" si="27"/>
        <v>12066</v>
      </c>
      <c r="AE107" s="188">
        <f t="shared" si="28"/>
        <v>94023</v>
      </c>
      <c r="AF107" s="188">
        <f t="shared" si="29"/>
        <v>12761</v>
      </c>
      <c r="AG107" s="188">
        <f t="shared" si="30"/>
        <v>13706</v>
      </c>
      <c r="AH107" s="188">
        <f t="shared" si="31"/>
        <v>118850</v>
      </c>
      <c r="AI107" s="188">
        <f t="shared" si="32"/>
        <v>16</v>
      </c>
      <c r="AJ107" s="188">
        <f t="shared" si="33"/>
        <v>27</v>
      </c>
      <c r="AK107" s="265"/>
      <c r="AL107" s="254">
        <f t="shared" si="34"/>
        <v>0.99341603569832793</v>
      </c>
      <c r="AM107" s="254" t="str">
        <f t="shared" si="35"/>
        <v>0</v>
      </c>
      <c r="AN107" s="265"/>
      <c r="AO107" s="188">
        <f>IFERROR(INDEX('تعرفه ها'!A:Z,MATCH(P107&amp;"-"&amp;AO$1,'تعرفه ها'!C:C,0),MATCH(F107,'تعرفه ها'!$2:$2,0),1),"---")</f>
        <v>879</v>
      </c>
      <c r="AP107" s="188">
        <f>IFERROR(INDEX('تعرفه ها'!A:Z,MATCH(P107&amp;"-"&amp;AP$1,'تعرفه ها'!C:C,0),MATCH(F107,'تعرفه ها'!$2:$2,0),1),"---")</f>
        <v>439</v>
      </c>
      <c r="AQ107" s="188">
        <f>IFERROR(INDEX('تعرفه ها'!A:Z,MATCH(P107&amp;"-"&amp;AQ$1,'تعرفه ها'!C:C,0),MATCH(F107,'تعرفه ها'!$2:$2,0),1),"---")</f>
        <v>220</v>
      </c>
      <c r="AR107" s="188">
        <f>IFERROR(INDEX('تعرفه ها'!A:Z,MATCH(P107&amp;"-"&amp;AR$1,'تعرفه ها'!C:C,0),MATCH(F107,'تعرفه ها'!$2:$2,0),1),"---")</f>
        <v>550</v>
      </c>
      <c r="AS107" s="265"/>
      <c r="AT107" s="415">
        <f t="shared" si="36"/>
        <v>10606014</v>
      </c>
      <c r="AU107" s="415">
        <f t="shared" si="37"/>
        <v>41276097</v>
      </c>
      <c r="AV107" s="415">
        <f t="shared" si="38"/>
        <v>2807420</v>
      </c>
      <c r="AW107" s="415">
        <f t="shared" si="39"/>
        <v>7538300</v>
      </c>
      <c r="AX107" s="415">
        <f t="shared" si="40"/>
        <v>62227831</v>
      </c>
      <c r="AY107" s="415">
        <f>IFERROR(AH107*INDEX('تعرفه ها'!A:Z,MATCH("عوارض برق به ازاء هر کیلووات",'تعرفه ها'!$C:$C,0),MATCH(F107,'تعرفه ها'!$2:$2,0)),"---")</f>
        <v>5942500</v>
      </c>
      <c r="AZ107" s="415">
        <f t="shared" si="41"/>
        <v>0</v>
      </c>
      <c r="BA107" s="415">
        <f>IFERROR(ROUND(((AX107+AY107+AZ107)*INDEX('تعرفه ها'!A:Z,MATCH("هزینه نگهداری و تعمیرات شبکه برق",'تعرفه ها'!$C:$C,0),MATCH(F107,'تعرفه ها'!$2:$2,0))/100),0),"---")</f>
        <v>6817033</v>
      </c>
      <c r="BB107" s="415">
        <f>IFERROR(IF(P107="دیماندی",ROUND(AJ107*INDEX('تعرفه ها'!A:Z,MATCH(BB$1,'تعرفه ها'!$C:$C,0),MATCH(F107,'تعرفه ها'!$2:$2,0))*J107/30,0),0),"---")</f>
        <v>775229</v>
      </c>
      <c r="BC107" s="415"/>
      <c r="BD107" s="54">
        <f>IFERROR(IF(INDEX('اطلاعات دوره'!A:Z,MATCH(G107,'اطلاعات دوره'!C:C,0),MATCH("برق",'اطلاعات دوره'!$1:$1,0))="دارد",ROUND(AX107*INDEX('تعرفه ها'!A:Z,MATCH("پیک فصلی برق",'تعرفه ها'!$C:$C,0),MATCH(F107,'تعرفه ها'!$2:$2,0))/100,0),0),"---")</f>
        <v>0</v>
      </c>
      <c r="BE107" s="415">
        <f>IFERROR(ROUND(((AX107+AY107+AZ107+BA107+BB107+BC107+BD107)*INDEX('تعرفه ها'!A:Z,MATCH("مالیات برق",'تعرفه ها'!$C:$C,0),MATCH(F107,'تعرفه ها'!$2:$2,0))/100),0),"---")</f>
        <v>0</v>
      </c>
      <c r="BF107" s="415">
        <f t="shared" si="42"/>
        <v>75762593</v>
      </c>
      <c r="BG107" s="415">
        <f t="shared" si="46"/>
        <v>-65507119</v>
      </c>
      <c r="BH107" s="415">
        <f t="shared" si="43"/>
        <v>10255474</v>
      </c>
      <c r="BI107" s="54">
        <f t="shared" si="44"/>
        <v>474</v>
      </c>
      <c r="BJ107" s="55">
        <f t="shared" si="45"/>
        <v>10255000</v>
      </c>
      <c r="BK107" s="262"/>
      <c r="BL107" s="183" t="str">
        <f>IFERROR(IF(INDEX(پرداخت!A:AZ,MATCH(A107&amp;" - "&amp;"برق",پرداخت!$B:$B,0),MATCH(G107,پرداخت!$1:$1,0))="نشده","نشده","شده"),"---")</f>
        <v>نشده</v>
      </c>
      <c r="BN107" s="257"/>
      <c r="BO107" s="257"/>
      <c r="BP107" s="257"/>
      <c r="BQ107" s="257"/>
      <c r="BR107" s="257"/>
      <c r="BS107" s="257"/>
      <c r="BT107" s="257"/>
      <c r="BU107" s="257"/>
      <c r="BV107" s="257"/>
      <c r="BW107" s="257"/>
      <c r="BX107" s="257"/>
      <c r="BY107" s="257"/>
      <c r="BZ107" s="257"/>
      <c r="CA107" s="257"/>
      <c r="CB107" s="257"/>
      <c r="CC107" s="257"/>
      <c r="CD107" s="257"/>
      <c r="CE107" s="257"/>
      <c r="CF107" s="257"/>
      <c r="CG107" s="257"/>
      <c r="CH107"/>
      <c r="CI107"/>
      <c r="CJ107"/>
      <c r="CK107"/>
    </row>
    <row r="108" spans="1:89" ht="33.75" hidden="1">
      <c r="A108" s="171" t="s">
        <v>217</v>
      </c>
      <c r="B108" s="47">
        <f>IFERROR(INDEX('اطلاعات انشعابات شرکتها'!A:BB,MATCH(A108,'اطلاعات انشعابات شرکتها'!A:A,0),MATCH(B$1,'اطلاعات انشعابات شرکتها'!$1:$1,0)),0)</f>
        <v>109</v>
      </c>
      <c r="C108" s="48">
        <f>IFERROR(INDEX('اطلاعات انشعابات شرکتها'!A:BB,MATCH(A108,'اطلاعات انشعابات شرکتها'!A:A,0),MATCH(C$1,'اطلاعات انشعابات شرکتها'!$1:$1,0)),0)</f>
        <v>0</v>
      </c>
      <c r="D108" s="45"/>
      <c r="E108" s="171">
        <v>2</v>
      </c>
      <c r="F108" s="170">
        <v>99</v>
      </c>
      <c r="G108" s="188" t="str">
        <f t="shared" si="24"/>
        <v>99/2</v>
      </c>
      <c r="H108" s="188" t="str">
        <f>IFERROR(INDEX('اطلاعات دوره'!A:Z,MATCH(G108,'اطلاعات دوره'!C:C,0),MATCH(H$1,'اطلاعات دوره'!$1:$1,0)),0)</f>
        <v>99/02/01</v>
      </c>
      <c r="I108" s="188" t="str">
        <f>IFERROR(INDEX('اطلاعات دوره'!A:Z,MATCH(G108,'اطلاعات دوره'!C:C,0),MATCH(I$1,'اطلاعات دوره'!$1:$1,0)),0)</f>
        <v>99/02/31</v>
      </c>
      <c r="J108" s="188">
        <f>IFERROR(INDEX('اطلاعات دوره'!A:Z,MATCH(G108,'اطلاعات دوره'!C:C,0),MATCH(J$1,'اطلاعات دوره'!$1:$1,0)),0)</f>
        <v>31</v>
      </c>
      <c r="K108" s="265"/>
      <c r="L108" s="188" t="str">
        <f>IFERROR(INDEX('اطلاعات دوره'!A:Z,MATCH(G108,'اطلاعات دوره'!C:C,0)-1,MATCH("عنوان",'اطلاعات دوره'!$1:$1,0)),"---")</f>
        <v>99/1</v>
      </c>
      <c r="M108" s="188" t="str">
        <f t="shared" si="25"/>
        <v>آرون زیست طب پاژ-99/1</v>
      </c>
      <c r="N108" s="188" t="str">
        <f t="shared" si="26"/>
        <v>آرون زیست طب پاژ-99/2</v>
      </c>
      <c r="O108" s="265"/>
      <c r="P108" s="188" t="str">
        <f>IFERROR(INDEX('اطلاعات انشعابات شرکتها'!A:BB,MATCH(A108,'اطلاعات انشعابات شرکتها'!A:A,0),MATCH(P$1,'اطلاعات انشعابات شرکتها'!$1:$1,0)),0)</f>
        <v>دیماندی</v>
      </c>
      <c r="Q108" s="188">
        <f>IFERROR(INDEX('اطلاعات انشعابات شرکتها'!A:BB,MATCH(A108,'اطلاعات انشعابات شرکتها'!A:A,0),MATCH(Q$1,'اطلاعات انشعابات شرکتها'!$1:$1,0)),0)</f>
        <v>30</v>
      </c>
      <c r="R108" s="188" t="str">
        <f>IFERROR(INDEX('اطلاعات انشعابات شرکتها'!A:BB,MATCH(A108,'اطلاعات انشعابات شرکتها'!A:A,0),MATCH(R$1,'اطلاعات انشعابات شرکتها'!$1:$1,0)),0)</f>
        <v>1</v>
      </c>
      <c r="S108" s="265"/>
      <c r="T108" s="188">
        <f>IFERROR(INDEX('قرائت کنتور'!A:AZ,MATCH(A108&amp;"-"&amp;T$1,'قرائت کنتور'!B:B,0),MATCH(G108,'قرائت کنتور'!$1:$1,0)),0)</f>
        <v>6</v>
      </c>
      <c r="U108" s="188">
        <f>IFERROR(INDEX('قرائت کنتور'!A:AZ,MATCH(A108&amp;"-"&amp;U$1,'قرائت کنتور'!B:B,0),MATCH(L108,'قرائت کنتور'!$1:$1,0)),0)</f>
        <v>0</v>
      </c>
      <c r="V108" s="188">
        <f>IFERROR(INDEX('قرائت کنتور'!A:AZ,MATCH(A108&amp;"-"&amp;U$1,'قرائت کنتور'!B:B,0),MATCH(G108,'قرائت کنتور'!$1:$1,0)),0)</f>
        <v>145351</v>
      </c>
      <c r="W108" s="188">
        <f>IFERROR(INDEX('قرائت کنتور'!A:AZ,MATCH(A108&amp;"-"&amp;W$1,'قرائت کنتور'!B:B,0),MATCH(L108,'قرائت کنتور'!$1:$1,0)),0)</f>
        <v>0</v>
      </c>
      <c r="X108" s="188">
        <f>IFERROR(INDEX('قرائت کنتور'!A:AZ,MATCH(A108&amp;"-"&amp;W$1,'قرائت کنتور'!B:B,0),MATCH(G108,'قرائت کنتور'!$1:$1,0)),0)</f>
        <v>22942</v>
      </c>
      <c r="Y108" s="188">
        <f>IFERROR(INDEX('قرائت کنتور'!A:AZ,MATCH(A108&amp;"-"&amp;Y$1,'قرائت کنتور'!B:B,0),MATCH(L108,'قرائت کنتور'!$1:$1,0)),0)</f>
        <v>0</v>
      </c>
      <c r="Z108" s="188">
        <f>IFERROR(INDEX('قرائت کنتور'!A:AZ,MATCH(A108&amp;"-"&amp;Y$1,'قرائت کنتور'!B:B,0),MATCH(G108,'قرائت کنتور'!$1:$1,0)),0)</f>
        <v>22082</v>
      </c>
      <c r="AA108" s="188">
        <f>IFERROR(INDEX('قرائت کنتور'!A:AZ,MATCH(A108&amp;"-"&amp;AA$1,'قرائت کنتور'!B:B,0),MATCH(L108,'قرائت کنتور'!$1:$1,0)),0)</f>
        <v>0</v>
      </c>
      <c r="AB108" s="188">
        <f>IFERROR(INDEX('قرائت کنتور'!A:AZ,MATCH(A108&amp;"-"&amp;AA$1,'قرائت کنتور'!B:B,0),MATCH(G108,'قرائت کنتور'!$1:$1,0)),0)</f>
        <v>212431</v>
      </c>
      <c r="AC108" s="265"/>
      <c r="AD108" s="188">
        <f t="shared" si="27"/>
        <v>145351</v>
      </c>
      <c r="AE108" s="188">
        <f t="shared" si="28"/>
        <v>22942</v>
      </c>
      <c r="AF108" s="188">
        <f t="shared" si="29"/>
        <v>22082</v>
      </c>
      <c r="AG108" s="188">
        <f t="shared" si="30"/>
        <v>212431</v>
      </c>
      <c r="AH108" s="188">
        <f t="shared" si="31"/>
        <v>190375</v>
      </c>
      <c r="AI108" s="188">
        <f t="shared" si="32"/>
        <v>6</v>
      </c>
      <c r="AJ108" s="188">
        <f t="shared" si="33"/>
        <v>27</v>
      </c>
      <c r="AK108" s="265"/>
      <c r="AL108" s="254">
        <f t="shared" si="34"/>
        <v>0.6673887857195393</v>
      </c>
      <c r="AM108" s="254">
        <f t="shared" si="35"/>
        <v>0.34853929112649529</v>
      </c>
      <c r="AN108" s="265"/>
      <c r="AO108" s="188">
        <f>IFERROR(INDEX('تعرفه ها'!A:Z,MATCH(P108&amp;"-"&amp;AO$1,'تعرفه ها'!C:C,0),MATCH(F108,'تعرفه ها'!$2:$2,0),1),"---")</f>
        <v>879</v>
      </c>
      <c r="AP108" s="188">
        <f>IFERROR(INDEX('تعرفه ها'!A:Z,MATCH(P108&amp;"-"&amp;AP$1,'تعرفه ها'!C:C,0),MATCH(F108,'تعرفه ها'!$2:$2,0),1),"---")</f>
        <v>439</v>
      </c>
      <c r="AQ108" s="188">
        <f>IFERROR(INDEX('تعرفه ها'!A:Z,MATCH(P108&amp;"-"&amp;AQ$1,'تعرفه ها'!C:C,0),MATCH(F108,'تعرفه ها'!$2:$2,0),1),"---")</f>
        <v>220</v>
      </c>
      <c r="AR108" s="188">
        <f>IFERROR(INDEX('تعرفه ها'!A:Z,MATCH(P108&amp;"-"&amp;AR$1,'تعرفه ها'!C:C,0),MATCH(F108,'تعرفه ها'!$2:$2,0),1),"---")</f>
        <v>550</v>
      </c>
      <c r="AS108" s="265"/>
      <c r="AT108" s="415">
        <f t="shared" si="36"/>
        <v>127763529</v>
      </c>
      <c r="AU108" s="415">
        <f t="shared" si="37"/>
        <v>10071538</v>
      </c>
      <c r="AV108" s="415">
        <f t="shared" si="38"/>
        <v>4858040</v>
      </c>
      <c r="AW108" s="415">
        <f t="shared" si="39"/>
        <v>116837050</v>
      </c>
      <c r="AX108" s="415">
        <f t="shared" si="40"/>
        <v>259530157</v>
      </c>
      <c r="AY108" s="415">
        <f>IFERROR(AH108*INDEX('تعرفه ها'!A:Z,MATCH("عوارض برق به ازاء هر کیلووات",'تعرفه ها'!$C:$C,0),MATCH(F108,'تعرفه ها'!$2:$2,0)),"---")</f>
        <v>9518750</v>
      </c>
      <c r="AZ108" s="415">
        <f t="shared" si="41"/>
        <v>49734154</v>
      </c>
      <c r="BA108" s="415">
        <f>IFERROR(ROUND(((AX108+AY108+AZ108)*INDEX('تعرفه ها'!A:Z,MATCH("هزینه نگهداری و تعمیرات شبکه برق",'تعرفه ها'!$C:$C,0),MATCH(F108,'تعرفه ها'!$2:$2,0))/100),0),"---")</f>
        <v>31878306</v>
      </c>
      <c r="BB108" s="415">
        <f>IFERROR(IF(P108="دیماندی",ROUND(AJ108*INDEX('تعرفه ها'!A:Z,MATCH(BB$1,'تعرفه ها'!$C:$C,0),MATCH(F108,'تعرفه ها'!$2:$2,0))*J108/30,0),0),"---")</f>
        <v>775229</v>
      </c>
      <c r="BC108" s="415"/>
      <c r="BD108" s="54">
        <f>IFERROR(IF(INDEX('اطلاعات دوره'!A:Z,MATCH(G108,'اطلاعات دوره'!C:C,0),MATCH("برق",'اطلاعات دوره'!$1:$1,0))="دارد",ROUND(AX108*INDEX('تعرفه ها'!A:Z,MATCH("پیک فصلی برق",'تعرفه ها'!$C:$C,0),MATCH(F108,'تعرفه ها'!$2:$2,0))/100,0),0),"---")</f>
        <v>0</v>
      </c>
      <c r="BE108" s="415">
        <f>IFERROR(ROUND(((AX108+AY108+AZ108+BA108+BB108+BC108+BD108)*INDEX('تعرفه ها'!A:Z,MATCH("مالیات برق",'تعرفه ها'!$C:$C,0),MATCH(F108,'تعرفه ها'!$2:$2,0))/100),0),"---")</f>
        <v>0</v>
      </c>
      <c r="BF108" s="415">
        <f t="shared" si="42"/>
        <v>351436596</v>
      </c>
      <c r="BG108" s="415">
        <f t="shared" si="46"/>
        <v>-288895272</v>
      </c>
      <c r="BH108" s="415">
        <f t="shared" si="43"/>
        <v>62541324</v>
      </c>
      <c r="BI108" s="54">
        <f t="shared" si="44"/>
        <v>324</v>
      </c>
      <c r="BJ108" s="55">
        <f t="shared" si="45"/>
        <v>62541000</v>
      </c>
      <c r="BK108" s="262"/>
      <c r="BL108" s="183" t="str">
        <f>IFERROR(IF(INDEX(پرداخت!A:AZ,MATCH(A108&amp;" - "&amp;"برق",پرداخت!$B:$B,0),MATCH(G108,پرداخت!$1:$1,0))="نشده","نشده","شده"),"---")</f>
        <v>نشده</v>
      </c>
      <c r="BN108" s="257"/>
      <c r="BO108" s="257"/>
      <c r="BP108" s="257"/>
      <c r="BQ108" s="257"/>
      <c r="BR108" s="257"/>
      <c r="BS108" s="257"/>
      <c r="BT108" s="257"/>
      <c r="BU108" s="257"/>
      <c r="BV108" s="257"/>
      <c r="BW108" s="257"/>
      <c r="BX108" s="257"/>
      <c r="BY108" s="257"/>
      <c r="BZ108" s="257"/>
      <c r="CA108" s="257"/>
      <c r="CB108" s="257"/>
      <c r="CC108" s="257"/>
      <c r="CD108" s="257"/>
      <c r="CE108" s="257"/>
      <c r="CF108" s="257"/>
      <c r="CG108" s="257"/>
      <c r="CH108"/>
      <c r="CI108"/>
      <c r="CJ108"/>
      <c r="CK108"/>
    </row>
    <row r="109" spans="1:89" ht="33.75" hidden="1">
      <c r="A109" s="171" t="s">
        <v>218</v>
      </c>
      <c r="B109" s="47">
        <f>IFERROR(INDEX('اطلاعات انشعابات شرکتها'!A:BB,MATCH(A109,'اطلاعات انشعابات شرکتها'!A:A,0),MATCH(B$1,'اطلاعات انشعابات شرکتها'!$1:$1,0)),0)</f>
        <v>110</v>
      </c>
      <c r="C109" s="48">
        <f>IFERROR(INDEX('اطلاعات انشعابات شرکتها'!A:BB,MATCH(A109,'اطلاعات انشعابات شرکتها'!A:A,0),MATCH(C$1,'اطلاعات انشعابات شرکتها'!$1:$1,0)),0)</f>
        <v>0</v>
      </c>
      <c r="D109" s="45"/>
      <c r="E109" s="171">
        <v>2</v>
      </c>
      <c r="F109" s="170">
        <v>99</v>
      </c>
      <c r="G109" s="188" t="str">
        <f t="shared" si="24"/>
        <v>99/2</v>
      </c>
      <c r="H109" s="188" t="str">
        <f>IFERROR(INDEX('اطلاعات دوره'!A:Z,MATCH(G109,'اطلاعات دوره'!C:C,0),MATCH(H$1,'اطلاعات دوره'!$1:$1,0)),0)</f>
        <v>99/02/01</v>
      </c>
      <c r="I109" s="188" t="str">
        <f>IFERROR(INDEX('اطلاعات دوره'!A:Z,MATCH(G109,'اطلاعات دوره'!C:C,0),MATCH(I$1,'اطلاعات دوره'!$1:$1,0)),0)</f>
        <v>99/02/31</v>
      </c>
      <c r="J109" s="188">
        <f>IFERROR(INDEX('اطلاعات دوره'!A:Z,MATCH(G109,'اطلاعات دوره'!C:C,0),MATCH(J$1,'اطلاعات دوره'!$1:$1,0)),0)</f>
        <v>31</v>
      </c>
      <c r="K109" s="265"/>
      <c r="L109" s="188" t="str">
        <f>IFERROR(INDEX('اطلاعات دوره'!A:Z,MATCH(G109,'اطلاعات دوره'!C:C,0)-1,MATCH("عنوان",'اطلاعات دوره'!$1:$1,0)),"---")</f>
        <v>99/1</v>
      </c>
      <c r="M109" s="188" t="str">
        <f t="shared" si="25"/>
        <v>آژانس پارک-99/1</v>
      </c>
      <c r="N109" s="188" t="str">
        <f t="shared" si="26"/>
        <v>آژانس پارک-99/2</v>
      </c>
      <c r="O109" s="265"/>
      <c r="P109" s="188" t="str">
        <f>IFERROR(INDEX('اطلاعات انشعابات شرکتها'!A:BB,MATCH(A109,'اطلاعات انشعابات شرکتها'!A:A,0),MATCH(P$1,'اطلاعات انشعابات شرکتها'!$1:$1,0)),0)</f>
        <v>غیر دیماندی</v>
      </c>
      <c r="Q109" s="188">
        <f>IFERROR(INDEX('اطلاعات انشعابات شرکتها'!A:BB,MATCH(A109,'اطلاعات انشعابات شرکتها'!A:A,0),MATCH(Q$1,'اطلاعات انشعابات شرکتها'!$1:$1,0)),0)</f>
        <v>5</v>
      </c>
      <c r="R109" s="188" t="str">
        <f>IFERROR(INDEX('اطلاعات انشعابات شرکتها'!A:BB,MATCH(A109,'اطلاعات انشعابات شرکتها'!A:A,0),MATCH(R$1,'اطلاعات انشعابات شرکتها'!$1:$1,0)),0)</f>
        <v>1</v>
      </c>
      <c r="S109" s="265"/>
      <c r="T109" s="188">
        <f>IFERROR(INDEX('قرائت کنتور'!A:AZ,MATCH(A109&amp;"-"&amp;T$1,'قرائت کنتور'!B:B,0),MATCH(G109,'قرائت کنتور'!$1:$1,0)),0)</f>
        <v>0</v>
      </c>
      <c r="U109" s="188">
        <f>IFERROR(INDEX('قرائت کنتور'!A:AZ,MATCH(A109&amp;"-"&amp;U$1,'قرائت کنتور'!B:B,0),MATCH(L109,'قرائت کنتور'!$1:$1,0)),0)</f>
        <v>0</v>
      </c>
      <c r="V109" s="188">
        <f>IFERROR(INDEX('قرائت کنتور'!A:AZ,MATCH(A109&amp;"-"&amp;U$1,'قرائت کنتور'!B:B,0),MATCH(G109,'قرائت کنتور'!$1:$1,0)),0)</f>
        <v>991</v>
      </c>
      <c r="W109" s="188">
        <f>IFERROR(INDEX('قرائت کنتور'!A:AZ,MATCH(A109&amp;"-"&amp;W$1,'قرائت کنتور'!B:B,0),MATCH(L109,'قرائت کنتور'!$1:$1,0)),0)</f>
        <v>0</v>
      </c>
      <c r="X109" s="188">
        <f>IFERROR(INDEX('قرائت کنتور'!A:AZ,MATCH(A109&amp;"-"&amp;W$1,'قرائت کنتور'!B:B,0),MATCH(G109,'قرائت کنتور'!$1:$1,0)),0)</f>
        <v>2903</v>
      </c>
      <c r="Y109" s="188">
        <f>IFERROR(INDEX('قرائت کنتور'!A:AZ,MATCH(A109&amp;"-"&amp;Y$1,'قرائت کنتور'!B:B,0),MATCH(L109,'قرائت کنتور'!$1:$1,0)),0)</f>
        <v>0</v>
      </c>
      <c r="Z109" s="188">
        <f>IFERROR(INDEX('قرائت کنتور'!A:AZ,MATCH(A109&amp;"-"&amp;Y$1,'قرائت کنتور'!B:B,0),MATCH(G109,'قرائت کنتور'!$1:$1,0)),0)</f>
        <v>1540</v>
      </c>
      <c r="AA109" s="188">
        <f>IFERROR(INDEX('قرائت کنتور'!A:AZ,MATCH(A109&amp;"-"&amp;AA$1,'قرائت کنتور'!B:B,0),MATCH(L109,'قرائت کنتور'!$1:$1,0)),0)</f>
        <v>0</v>
      </c>
      <c r="AB109" s="188">
        <f>IFERROR(INDEX('قرائت کنتور'!A:AZ,MATCH(A109&amp;"-"&amp;AA$1,'قرائت کنتور'!B:B,0),MATCH(G109,'قرائت کنتور'!$1:$1,0)),0)</f>
        <v>1540</v>
      </c>
      <c r="AC109" s="265"/>
      <c r="AD109" s="188">
        <f t="shared" si="27"/>
        <v>991</v>
      </c>
      <c r="AE109" s="188">
        <f t="shared" si="28"/>
        <v>2903</v>
      </c>
      <c r="AF109" s="188">
        <f t="shared" si="29"/>
        <v>1540</v>
      </c>
      <c r="AG109" s="188">
        <f t="shared" si="30"/>
        <v>1540</v>
      </c>
      <c r="AH109" s="188">
        <f t="shared" si="31"/>
        <v>5434</v>
      </c>
      <c r="AI109" s="188">
        <f t="shared" si="32"/>
        <v>0</v>
      </c>
      <c r="AJ109" s="188" t="str">
        <f t="shared" si="33"/>
        <v>0</v>
      </c>
      <c r="AK109" s="265"/>
      <c r="AL109" s="254">
        <f t="shared" si="34"/>
        <v>0.96210969741971819</v>
      </c>
      <c r="AM109" s="254" t="str">
        <f t="shared" si="35"/>
        <v>0</v>
      </c>
      <c r="AN109" s="265"/>
      <c r="AO109" s="188">
        <f>IFERROR(INDEX('تعرفه ها'!A:Z,MATCH(P109&amp;"-"&amp;AO$1,'تعرفه ها'!C:C,0),MATCH(F109,'تعرفه ها'!$2:$2,0),1),"---")</f>
        <v>1115</v>
      </c>
      <c r="AP109" s="188">
        <f>IFERROR(INDEX('تعرفه ها'!A:Z,MATCH(P109&amp;"-"&amp;AP$1,'تعرفه ها'!C:C,0),MATCH(F109,'تعرفه ها'!$2:$2,0),1),"---")</f>
        <v>558</v>
      </c>
      <c r="AQ109" s="188">
        <f>IFERROR(INDEX('تعرفه ها'!A:Z,MATCH(P109&amp;"-"&amp;AQ$1,'تعرفه ها'!C:C,0),MATCH(F109,'تعرفه ها'!$2:$2,0),1),"---")</f>
        <v>279</v>
      </c>
      <c r="AR109" s="188">
        <f>IFERROR(INDEX('تعرفه ها'!A:Z,MATCH(P109&amp;"-"&amp;AR$1,'تعرفه ها'!C:C,0),MATCH(F109,'تعرفه ها'!$2:$2,0),1),"---")</f>
        <v>550</v>
      </c>
      <c r="AS109" s="265"/>
      <c r="AT109" s="415">
        <f t="shared" si="36"/>
        <v>1104965</v>
      </c>
      <c r="AU109" s="415">
        <f t="shared" si="37"/>
        <v>1619874</v>
      </c>
      <c r="AV109" s="415">
        <f t="shared" si="38"/>
        <v>429660</v>
      </c>
      <c r="AW109" s="415">
        <f t="shared" si="39"/>
        <v>847000</v>
      </c>
      <c r="AX109" s="415">
        <f t="shared" si="40"/>
        <v>4001499</v>
      </c>
      <c r="AY109" s="415">
        <f>IFERROR(AH109*INDEX('تعرفه ها'!A:Z,MATCH("عوارض برق به ازاء هر کیلووات",'تعرفه ها'!$C:$C,0),MATCH(F109,'تعرفه ها'!$2:$2,0)),"---")</f>
        <v>271700</v>
      </c>
      <c r="AZ109" s="415">
        <f t="shared" si="41"/>
        <v>0</v>
      </c>
      <c r="BA109" s="415">
        <f>IFERROR(ROUND(((AX109+AY109+AZ109)*INDEX('تعرفه ها'!A:Z,MATCH("هزینه نگهداری و تعمیرات شبکه برق",'تعرفه ها'!$C:$C,0),MATCH(F109,'تعرفه ها'!$2:$2,0))/100),0),"---")</f>
        <v>427320</v>
      </c>
      <c r="BB109" s="415">
        <f>IFERROR(IF(P109="دیماندی",ROUND(AJ109*INDEX('تعرفه ها'!A:Z,MATCH(BB$1,'تعرفه ها'!$C:$C,0),MATCH(F109,'تعرفه ها'!$2:$2,0))*J109/30,0),0),"---")</f>
        <v>0</v>
      </c>
      <c r="BC109" s="415"/>
      <c r="BD109" s="54">
        <f>IFERROR(IF(INDEX('اطلاعات دوره'!A:Z,MATCH(G109,'اطلاعات دوره'!C:C,0),MATCH("برق",'اطلاعات دوره'!$1:$1,0))="دارد",ROUND(AX109*INDEX('تعرفه ها'!A:Z,MATCH("پیک فصلی برق",'تعرفه ها'!$C:$C,0),MATCH(F109,'تعرفه ها'!$2:$2,0))/100,0),0),"---")</f>
        <v>0</v>
      </c>
      <c r="BE109" s="415">
        <f>IFERROR(ROUND(((AX109+AY109+AZ109+BA109+BB109+BC109+BD109)*INDEX('تعرفه ها'!A:Z,MATCH("مالیات برق",'تعرفه ها'!$C:$C,0),MATCH(F109,'تعرفه ها'!$2:$2,0))/100),0),"---")</f>
        <v>0</v>
      </c>
      <c r="BF109" s="415">
        <f t="shared" si="42"/>
        <v>4700519</v>
      </c>
      <c r="BG109" s="415">
        <f t="shared" si="46"/>
        <v>-2820600</v>
      </c>
      <c r="BH109" s="415">
        <f t="shared" si="43"/>
        <v>1879919</v>
      </c>
      <c r="BI109" s="54">
        <f t="shared" si="44"/>
        <v>919</v>
      </c>
      <c r="BJ109" s="55">
        <f t="shared" si="45"/>
        <v>1879000</v>
      </c>
      <c r="BK109" s="262"/>
      <c r="BL109" s="183" t="str">
        <f>IFERROR(IF(INDEX(پرداخت!A:AZ,MATCH(A109&amp;" - "&amp;"برق",پرداخت!$B:$B,0),MATCH(G109,پرداخت!$1:$1,0))="نشده","نشده","شده"),"---")</f>
        <v>نشده</v>
      </c>
      <c r="BN109" s="257"/>
      <c r="BO109" s="257"/>
      <c r="BP109" s="257"/>
      <c r="BQ109" s="257"/>
      <c r="BR109" s="257"/>
      <c r="BS109" s="257"/>
      <c r="BT109" s="257"/>
      <c r="BU109" s="257"/>
      <c r="BV109" s="257"/>
      <c r="BW109" s="257"/>
      <c r="BX109" s="257"/>
      <c r="BY109" s="257"/>
      <c r="BZ109" s="257"/>
      <c r="CA109" s="257"/>
      <c r="CB109" s="257"/>
      <c r="CC109" s="257"/>
      <c r="CD109" s="257"/>
      <c r="CE109" s="257"/>
      <c r="CF109" s="257"/>
      <c r="CG109" s="257"/>
      <c r="CH109"/>
      <c r="CI109"/>
      <c r="CJ109"/>
      <c r="CK109"/>
    </row>
    <row r="110" spans="1:89" ht="33.75" hidden="1">
      <c r="A110" s="171" t="s">
        <v>219</v>
      </c>
      <c r="B110" s="47">
        <f>IFERROR(INDEX('اطلاعات انشعابات شرکتها'!A:BB,MATCH(A110,'اطلاعات انشعابات شرکتها'!A:A,0),MATCH(B$1,'اطلاعات انشعابات شرکتها'!$1:$1,0)),0)</f>
        <v>111</v>
      </c>
      <c r="C110" s="48">
        <f>IFERROR(INDEX('اطلاعات انشعابات شرکتها'!A:BB,MATCH(A110,'اطلاعات انشعابات شرکتها'!A:A,0),MATCH(C$1,'اطلاعات انشعابات شرکتها'!$1:$1,0)),0)</f>
        <v>0</v>
      </c>
      <c r="D110" s="45"/>
      <c r="E110" s="171">
        <v>2</v>
      </c>
      <c r="F110" s="170">
        <v>99</v>
      </c>
      <c r="G110" s="188" t="str">
        <f t="shared" si="24"/>
        <v>99/2</v>
      </c>
      <c r="H110" s="188" t="str">
        <f>IFERROR(INDEX('اطلاعات دوره'!A:Z,MATCH(G110,'اطلاعات دوره'!C:C,0),MATCH(H$1,'اطلاعات دوره'!$1:$1,0)),0)</f>
        <v>99/02/01</v>
      </c>
      <c r="I110" s="188" t="str">
        <f>IFERROR(INDEX('اطلاعات دوره'!A:Z,MATCH(G110,'اطلاعات دوره'!C:C,0),MATCH(I$1,'اطلاعات دوره'!$1:$1,0)),0)</f>
        <v>99/02/31</v>
      </c>
      <c r="J110" s="188">
        <f>IFERROR(INDEX('اطلاعات دوره'!A:Z,MATCH(G110,'اطلاعات دوره'!C:C,0),MATCH(J$1,'اطلاعات دوره'!$1:$1,0)),0)</f>
        <v>31</v>
      </c>
      <c r="K110" s="265"/>
      <c r="L110" s="188" t="str">
        <f>IFERROR(INDEX('اطلاعات دوره'!A:Z,MATCH(G110,'اطلاعات دوره'!C:C,0)-1,MATCH("عنوان",'اطلاعات دوره'!$1:$1,0)),"---")</f>
        <v>99/1</v>
      </c>
      <c r="M110" s="188" t="str">
        <f t="shared" si="25"/>
        <v>برچسب انرژی-99/1</v>
      </c>
      <c r="N110" s="188" t="str">
        <f t="shared" si="26"/>
        <v>برچسب انرژی-99/2</v>
      </c>
      <c r="O110" s="265"/>
      <c r="P110" s="188" t="str">
        <f>IFERROR(INDEX('اطلاعات انشعابات شرکتها'!A:BB,MATCH(A110,'اطلاعات انشعابات شرکتها'!A:A,0),MATCH(P$1,'اطلاعات انشعابات شرکتها'!$1:$1,0)),0)</f>
        <v>غیر دیماندی</v>
      </c>
      <c r="Q110" s="188">
        <f>IFERROR(INDEX('اطلاعات انشعابات شرکتها'!A:BB,MATCH(A110,'اطلاعات انشعابات شرکتها'!A:A,0),MATCH(Q$1,'اطلاعات انشعابات شرکتها'!$1:$1,0)),0)</f>
        <v>19</v>
      </c>
      <c r="R110" s="188" t="str">
        <f>IFERROR(INDEX('اطلاعات انشعابات شرکتها'!A:BB,MATCH(A110,'اطلاعات انشعابات شرکتها'!A:A,0),MATCH(R$1,'اطلاعات انشعابات شرکتها'!$1:$1,0)),0)</f>
        <v>40</v>
      </c>
      <c r="S110" s="265"/>
      <c r="T110" s="188">
        <f>IFERROR(INDEX('قرائت کنتور'!A:AZ,MATCH(A110&amp;"-"&amp;T$1,'قرائت کنتور'!B:B,0),MATCH(G110,'قرائت کنتور'!$1:$1,0)),0)</f>
        <v>0</v>
      </c>
      <c r="U110" s="188">
        <f>IFERROR(INDEX('قرائت کنتور'!A:AZ,MATCH(A110&amp;"-"&amp;U$1,'قرائت کنتور'!B:B,0),MATCH(L110,'قرائت کنتور'!$1:$1,0)),0)</f>
        <v>0</v>
      </c>
      <c r="V110" s="188">
        <f>IFERROR(INDEX('قرائت کنتور'!A:AZ,MATCH(A110&amp;"-"&amp;U$1,'قرائت کنتور'!B:B,0),MATCH(G110,'قرائت کنتور'!$1:$1,0)),0)</f>
        <v>570</v>
      </c>
      <c r="W110" s="188">
        <f>IFERROR(INDEX('قرائت کنتور'!A:AZ,MATCH(A110&amp;"-"&amp;W$1,'قرائت کنتور'!B:B,0),MATCH(L110,'قرائت کنتور'!$1:$1,0)),0)</f>
        <v>0</v>
      </c>
      <c r="X110" s="188">
        <f>IFERROR(INDEX('قرائت کنتور'!A:AZ,MATCH(A110&amp;"-"&amp;W$1,'قرائت کنتور'!B:B,0),MATCH(G110,'قرائت کنتور'!$1:$1,0)),0)</f>
        <v>2245</v>
      </c>
      <c r="Y110" s="188">
        <f>IFERROR(INDEX('قرائت کنتور'!A:AZ,MATCH(A110&amp;"-"&amp;Y$1,'قرائت کنتور'!B:B,0),MATCH(L110,'قرائت کنتور'!$1:$1,0)),0)</f>
        <v>0</v>
      </c>
      <c r="Z110" s="188">
        <f>IFERROR(INDEX('قرائت کنتور'!A:AZ,MATCH(A110&amp;"-"&amp;Y$1,'قرائت کنتور'!B:B,0),MATCH(G110,'قرائت کنتور'!$1:$1,0)),0)</f>
        <v>1036</v>
      </c>
      <c r="AA110" s="188">
        <f>IFERROR(INDEX('قرائت کنتور'!A:AZ,MATCH(A110&amp;"-"&amp;AA$1,'قرائت کنتور'!B:B,0),MATCH(L110,'قرائت کنتور'!$1:$1,0)),0)</f>
        <v>0</v>
      </c>
      <c r="AB110" s="188">
        <f>IFERROR(INDEX('قرائت کنتور'!A:AZ,MATCH(A110&amp;"-"&amp;AA$1,'قرائت کنتور'!B:B,0),MATCH(G110,'قرائت کنتور'!$1:$1,0)),0)</f>
        <v>2376</v>
      </c>
      <c r="AC110" s="265"/>
      <c r="AD110" s="188">
        <f t="shared" si="27"/>
        <v>22800</v>
      </c>
      <c r="AE110" s="188">
        <f t="shared" si="28"/>
        <v>89800</v>
      </c>
      <c r="AF110" s="188">
        <f t="shared" si="29"/>
        <v>41440</v>
      </c>
      <c r="AG110" s="188">
        <f t="shared" si="30"/>
        <v>95040</v>
      </c>
      <c r="AH110" s="188">
        <f t="shared" si="31"/>
        <v>154040</v>
      </c>
      <c r="AI110" s="188">
        <f t="shared" si="32"/>
        <v>0</v>
      </c>
      <c r="AJ110" s="188" t="str">
        <f t="shared" si="33"/>
        <v>0</v>
      </c>
      <c r="AK110" s="265"/>
      <c r="AL110" s="254">
        <f t="shared" si="34"/>
        <v>0.85105072129565185</v>
      </c>
      <c r="AM110" s="254">
        <f t="shared" si="35"/>
        <v>5.7516288370952795E-2</v>
      </c>
      <c r="AN110" s="265"/>
      <c r="AO110" s="188">
        <f>IFERROR(INDEX('تعرفه ها'!A:Z,MATCH(P110&amp;"-"&amp;AO$1,'تعرفه ها'!C:C,0),MATCH(F110,'تعرفه ها'!$2:$2,0),1),"---")</f>
        <v>1115</v>
      </c>
      <c r="AP110" s="188">
        <f>IFERROR(INDEX('تعرفه ها'!A:Z,MATCH(P110&amp;"-"&amp;AP$1,'تعرفه ها'!C:C,0),MATCH(F110,'تعرفه ها'!$2:$2,0),1),"---")</f>
        <v>558</v>
      </c>
      <c r="AQ110" s="188">
        <f>IFERROR(INDEX('تعرفه ها'!A:Z,MATCH(P110&amp;"-"&amp;AQ$1,'تعرفه ها'!C:C,0),MATCH(F110,'تعرفه ها'!$2:$2,0),1),"---")</f>
        <v>279</v>
      </c>
      <c r="AR110" s="188">
        <f>IFERROR(INDEX('تعرفه ها'!A:Z,MATCH(P110&amp;"-"&amp;AR$1,'تعرفه ها'!C:C,0),MATCH(F110,'تعرفه ها'!$2:$2,0),1),"---")</f>
        <v>550</v>
      </c>
      <c r="AS110" s="265"/>
      <c r="AT110" s="415">
        <f t="shared" si="36"/>
        <v>25422000</v>
      </c>
      <c r="AU110" s="415">
        <f t="shared" si="37"/>
        <v>50108400</v>
      </c>
      <c r="AV110" s="415">
        <f t="shared" si="38"/>
        <v>11561760</v>
      </c>
      <c r="AW110" s="415">
        <f t="shared" si="39"/>
        <v>52272000</v>
      </c>
      <c r="AX110" s="415">
        <f t="shared" si="40"/>
        <v>139364160</v>
      </c>
      <c r="AY110" s="415">
        <f>IFERROR(AH110*INDEX('تعرفه ها'!A:Z,MATCH("عوارض برق به ازاء هر کیلووات",'تعرفه ها'!$C:$C,0),MATCH(F110,'تعرفه ها'!$2:$2,0)),"---")</f>
        <v>7702000</v>
      </c>
      <c r="AZ110" s="415">
        <f t="shared" si="41"/>
        <v>5009218</v>
      </c>
      <c r="BA110" s="415">
        <f>IFERROR(ROUND(((AX110+AY110+AZ110)*INDEX('تعرفه ها'!A:Z,MATCH("هزینه نگهداری و تعمیرات شبکه برق",'تعرفه ها'!$C:$C,0),MATCH(F110,'تعرفه ها'!$2:$2,0))/100),0),"---")</f>
        <v>15207538</v>
      </c>
      <c r="BB110" s="415">
        <f>IFERROR(IF(P110="دیماندی",ROUND(AJ110*INDEX('تعرفه ها'!A:Z,MATCH(BB$1,'تعرفه ها'!$C:$C,0),MATCH(F110,'تعرفه ها'!$2:$2,0))*J110/30,0),0),"---")</f>
        <v>0</v>
      </c>
      <c r="BC110" s="415"/>
      <c r="BD110" s="54">
        <f>IFERROR(IF(INDEX('اطلاعات دوره'!A:Z,MATCH(G110,'اطلاعات دوره'!C:C,0),MATCH("برق",'اطلاعات دوره'!$1:$1,0))="دارد",ROUND(AX110*INDEX('تعرفه ها'!A:Z,MATCH("پیک فصلی برق",'تعرفه ها'!$C:$C,0),MATCH(F110,'تعرفه ها'!$2:$2,0))/100,0),0),"---")</f>
        <v>0</v>
      </c>
      <c r="BE110" s="415">
        <f>IFERROR(ROUND(((AX110+AY110+AZ110+BA110+BB110+BC110+BD110)*INDEX('تعرفه ها'!A:Z,MATCH("مالیات برق",'تعرفه ها'!$C:$C,0),MATCH(F110,'تعرفه ها'!$2:$2,0))/100),0),"---")</f>
        <v>0</v>
      </c>
      <c r="BF110" s="415">
        <f t="shared" si="42"/>
        <v>167282916</v>
      </c>
      <c r="BG110" s="415">
        <f t="shared" si="46"/>
        <v>-159898788</v>
      </c>
      <c r="BH110" s="415">
        <f t="shared" si="43"/>
        <v>7384128</v>
      </c>
      <c r="BI110" s="54">
        <f t="shared" si="44"/>
        <v>128</v>
      </c>
      <c r="BJ110" s="55">
        <f t="shared" si="45"/>
        <v>7384000</v>
      </c>
      <c r="BK110" s="262"/>
      <c r="BL110" s="183" t="str">
        <f>IFERROR(IF(INDEX(پرداخت!A:AZ,MATCH(A110&amp;" - "&amp;"برق",پرداخت!$B:$B,0),MATCH(G110,پرداخت!$1:$1,0))="نشده","نشده","شده"),"---")</f>
        <v>نشده</v>
      </c>
      <c r="BN110" s="257"/>
      <c r="BO110" s="257"/>
      <c r="BP110" s="257"/>
      <c r="BQ110" s="257"/>
      <c r="BR110" s="257"/>
      <c r="BS110" s="257"/>
      <c r="BT110" s="257"/>
      <c r="BU110" s="257"/>
      <c r="BV110" s="257"/>
      <c r="BW110" s="257"/>
      <c r="BX110" s="257"/>
      <c r="BY110" s="257"/>
      <c r="BZ110" s="257"/>
      <c r="CA110" s="257"/>
      <c r="CB110" s="257"/>
      <c r="CC110" s="257"/>
      <c r="CD110" s="257"/>
      <c r="CE110" s="257"/>
      <c r="CF110" s="257"/>
      <c r="CG110" s="257"/>
      <c r="CH110"/>
      <c r="CI110"/>
      <c r="CJ110"/>
      <c r="CK110"/>
    </row>
    <row r="111" spans="1:89" ht="33.75" hidden="1">
      <c r="A111" s="171" t="s">
        <v>220</v>
      </c>
      <c r="B111" s="47">
        <f>IFERROR(INDEX('اطلاعات انشعابات شرکتها'!A:BB,MATCH(A111,'اطلاعات انشعابات شرکتها'!A:A,0),MATCH(B$1,'اطلاعات انشعابات شرکتها'!$1:$1,0)),0)</f>
        <v>112</v>
      </c>
      <c r="C111" s="48">
        <f>IFERROR(INDEX('اطلاعات انشعابات شرکتها'!A:BB,MATCH(A111,'اطلاعات انشعابات شرکتها'!A:A,0),MATCH(C$1,'اطلاعات انشعابات شرکتها'!$1:$1,0)),0)</f>
        <v>0</v>
      </c>
      <c r="D111" s="45"/>
      <c r="E111" s="171">
        <v>2</v>
      </c>
      <c r="F111" s="170">
        <v>99</v>
      </c>
      <c r="G111" s="188" t="str">
        <f t="shared" si="24"/>
        <v>99/2</v>
      </c>
      <c r="H111" s="188" t="str">
        <f>IFERROR(INDEX('اطلاعات دوره'!A:Z,MATCH(G111,'اطلاعات دوره'!C:C,0),MATCH(H$1,'اطلاعات دوره'!$1:$1,0)),0)</f>
        <v>99/02/01</v>
      </c>
      <c r="I111" s="188" t="str">
        <f>IFERROR(INDEX('اطلاعات دوره'!A:Z,MATCH(G111,'اطلاعات دوره'!C:C,0),MATCH(I$1,'اطلاعات دوره'!$1:$1,0)),0)</f>
        <v>99/02/31</v>
      </c>
      <c r="J111" s="188">
        <f>IFERROR(INDEX('اطلاعات دوره'!A:Z,MATCH(G111,'اطلاعات دوره'!C:C,0),MATCH(J$1,'اطلاعات دوره'!$1:$1,0)),0)</f>
        <v>31</v>
      </c>
      <c r="K111" s="265"/>
      <c r="L111" s="188" t="str">
        <f>IFERROR(INDEX('اطلاعات دوره'!A:Z,MATCH(G111,'اطلاعات دوره'!C:C,0)-1,MATCH("عنوان",'اطلاعات دوره'!$1:$1,0)),"---")</f>
        <v>99/1</v>
      </c>
      <c r="M111" s="188" t="str">
        <f t="shared" si="25"/>
        <v>بهین پالایه فرزاد-99/1</v>
      </c>
      <c r="N111" s="188" t="str">
        <f t="shared" si="26"/>
        <v>بهین پالایه فرزاد-99/2</v>
      </c>
      <c r="O111" s="265"/>
      <c r="P111" s="188" t="str">
        <f>IFERROR(INDEX('اطلاعات انشعابات شرکتها'!A:BB,MATCH(A111,'اطلاعات انشعابات شرکتها'!A:A,0),MATCH(P$1,'اطلاعات انشعابات شرکتها'!$1:$1,0)),0)</f>
        <v>غیر دیماندی</v>
      </c>
      <c r="Q111" s="188">
        <f>IFERROR(INDEX('اطلاعات انشعابات شرکتها'!A:BB,MATCH(A111,'اطلاعات انشعابات شرکتها'!A:A,0),MATCH(Q$1,'اطلاعات انشعابات شرکتها'!$1:$1,0)),0)</f>
        <v>19</v>
      </c>
      <c r="R111" s="188" t="str">
        <f>IFERROR(INDEX('اطلاعات انشعابات شرکتها'!A:BB,MATCH(A111,'اطلاعات انشعابات شرکتها'!A:A,0),MATCH(R$1,'اطلاعات انشعابات شرکتها'!$1:$1,0)),0)</f>
        <v>1</v>
      </c>
      <c r="S111" s="265"/>
      <c r="T111" s="188">
        <f>IFERROR(INDEX('قرائت کنتور'!A:AZ,MATCH(A111&amp;"-"&amp;T$1,'قرائت کنتور'!B:B,0),MATCH(G111,'قرائت کنتور'!$1:$1,0)),0)</f>
        <v>1</v>
      </c>
      <c r="U111" s="188">
        <f>IFERROR(INDEX('قرائت کنتور'!A:AZ,MATCH(A111&amp;"-"&amp;U$1,'قرائت کنتور'!B:B,0),MATCH(L111,'قرائت کنتور'!$1:$1,0)),0)</f>
        <v>0</v>
      </c>
      <c r="V111" s="188">
        <f>IFERROR(INDEX('قرائت کنتور'!A:AZ,MATCH(A111&amp;"-"&amp;U$1,'قرائت کنتور'!B:B,0),MATCH(G111,'قرائت کنتور'!$1:$1,0)),0)</f>
        <v>20751</v>
      </c>
      <c r="W111" s="188">
        <f>IFERROR(INDEX('قرائت کنتور'!A:AZ,MATCH(A111&amp;"-"&amp;W$1,'قرائت کنتور'!B:B,0),MATCH(L111,'قرائت کنتور'!$1:$1,0)),0)</f>
        <v>0</v>
      </c>
      <c r="X111" s="188">
        <f>IFERROR(INDEX('قرائت کنتور'!A:AZ,MATCH(A111&amp;"-"&amp;W$1,'قرائت کنتور'!B:B,0),MATCH(G111,'قرائت کنتور'!$1:$1,0)),0)</f>
        <v>17555</v>
      </c>
      <c r="Y111" s="188">
        <f>IFERROR(INDEX('قرائت کنتور'!A:AZ,MATCH(A111&amp;"-"&amp;Y$1,'قرائت کنتور'!B:B,0),MATCH(L111,'قرائت کنتور'!$1:$1,0)),0)</f>
        <v>0</v>
      </c>
      <c r="Z111" s="188">
        <f>IFERROR(INDEX('قرائت کنتور'!A:AZ,MATCH(A111&amp;"-"&amp;Y$1,'قرائت کنتور'!B:B,0),MATCH(G111,'قرائت کنتور'!$1:$1,0)),0)</f>
        <v>42932</v>
      </c>
      <c r="AA111" s="188">
        <f>IFERROR(INDEX('قرائت کنتور'!A:AZ,MATCH(A111&amp;"-"&amp;AA$1,'قرائت کنتور'!B:B,0),MATCH(L111,'قرائت کنتور'!$1:$1,0)),0)</f>
        <v>0</v>
      </c>
      <c r="AB111" s="188">
        <f>IFERROR(INDEX('قرائت کنتور'!A:AZ,MATCH(A111&amp;"-"&amp;AA$1,'قرائت کنتور'!B:B,0),MATCH(G111,'قرائت کنتور'!$1:$1,0)),0)</f>
        <v>39896</v>
      </c>
      <c r="AC111" s="265"/>
      <c r="AD111" s="188">
        <f t="shared" si="27"/>
        <v>20751</v>
      </c>
      <c r="AE111" s="188">
        <f t="shared" si="28"/>
        <v>17555</v>
      </c>
      <c r="AF111" s="188">
        <f t="shared" si="29"/>
        <v>42932</v>
      </c>
      <c r="AG111" s="188">
        <f t="shared" si="30"/>
        <v>39896</v>
      </c>
      <c r="AH111" s="188">
        <f t="shared" si="31"/>
        <v>81238</v>
      </c>
      <c r="AI111" s="188">
        <f t="shared" si="32"/>
        <v>1</v>
      </c>
      <c r="AJ111" s="188" t="str">
        <f t="shared" si="33"/>
        <v>0</v>
      </c>
      <c r="AK111" s="265"/>
      <c r="AL111" s="254">
        <f t="shared" si="34"/>
        <v>0.89759973413438476</v>
      </c>
      <c r="AM111" s="254" t="str">
        <f t="shared" si="35"/>
        <v>0</v>
      </c>
      <c r="AN111" s="265"/>
      <c r="AO111" s="188">
        <f>IFERROR(INDEX('تعرفه ها'!A:Z,MATCH(P111&amp;"-"&amp;AO$1,'تعرفه ها'!C:C,0),MATCH(F111,'تعرفه ها'!$2:$2,0),1),"---")</f>
        <v>1115</v>
      </c>
      <c r="AP111" s="188">
        <f>IFERROR(INDEX('تعرفه ها'!A:Z,MATCH(P111&amp;"-"&amp;AP$1,'تعرفه ها'!C:C,0),MATCH(F111,'تعرفه ها'!$2:$2,0),1),"---")</f>
        <v>558</v>
      </c>
      <c r="AQ111" s="188">
        <f>IFERROR(INDEX('تعرفه ها'!A:Z,MATCH(P111&amp;"-"&amp;AQ$1,'تعرفه ها'!C:C,0),MATCH(F111,'تعرفه ها'!$2:$2,0),1),"---")</f>
        <v>279</v>
      </c>
      <c r="AR111" s="188">
        <f>IFERROR(INDEX('تعرفه ها'!A:Z,MATCH(P111&amp;"-"&amp;AR$1,'تعرفه ها'!C:C,0),MATCH(F111,'تعرفه ها'!$2:$2,0),1),"---")</f>
        <v>550</v>
      </c>
      <c r="AS111" s="265"/>
      <c r="AT111" s="415">
        <f t="shared" si="36"/>
        <v>23137365</v>
      </c>
      <c r="AU111" s="415">
        <f t="shared" si="37"/>
        <v>9795690</v>
      </c>
      <c r="AV111" s="415">
        <f t="shared" si="38"/>
        <v>11978028</v>
      </c>
      <c r="AW111" s="415">
        <f t="shared" si="39"/>
        <v>21942800</v>
      </c>
      <c r="AX111" s="415">
        <f t="shared" si="40"/>
        <v>66853883</v>
      </c>
      <c r="AY111" s="415">
        <f>IFERROR(AH111*INDEX('تعرفه ها'!A:Z,MATCH("عوارض برق به ازاء هر کیلووات",'تعرفه ها'!$C:$C,0),MATCH(F111,'تعرفه ها'!$2:$2,0)),"---")</f>
        <v>4061900</v>
      </c>
      <c r="AZ111" s="415">
        <f t="shared" si="41"/>
        <v>0</v>
      </c>
      <c r="BA111" s="415">
        <f>IFERROR(ROUND(((AX111+AY111+AZ111)*INDEX('تعرفه ها'!A:Z,MATCH("هزینه نگهداری و تعمیرات شبکه برق",'تعرفه ها'!$C:$C,0),MATCH(F111,'تعرفه ها'!$2:$2,0))/100),0),"---")</f>
        <v>7091578</v>
      </c>
      <c r="BB111" s="415">
        <f>IFERROR(IF(P111="دیماندی",ROUND(AJ111*INDEX('تعرفه ها'!A:Z,MATCH(BB$1,'تعرفه ها'!$C:$C,0),MATCH(F111,'تعرفه ها'!$2:$2,0))*J111/30,0),0),"---")</f>
        <v>0</v>
      </c>
      <c r="BC111" s="415"/>
      <c r="BD111" s="54">
        <f>IFERROR(IF(INDEX('اطلاعات دوره'!A:Z,MATCH(G111,'اطلاعات دوره'!C:C,0),MATCH("برق",'اطلاعات دوره'!$1:$1,0))="دارد",ROUND(AX111*INDEX('تعرفه ها'!A:Z,MATCH("پیک فصلی برق",'تعرفه ها'!$C:$C,0),MATCH(F111,'تعرفه ها'!$2:$2,0))/100,0),0),"---")</f>
        <v>0</v>
      </c>
      <c r="BE111" s="415">
        <f>IFERROR(ROUND(((AX111+AY111+AZ111+BA111+BB111+BC111+BD111)*INDEX('تعرفه ها'!A:Z,MATCH("مالیات برق",'تعرفه ها'!$C:$C,0),MATCH(F111,'تعرفه ها'!$2:$2,0))/100),0),"---")</f>
        <v>0</v>
      </c>
      <c r="BF111" s="415">
        <f t="shared" si="42"/>
        <v>78007361</v>
      </c>
      <c r="BG111" s="415">
        <f t="shared" si="46"/>
        <v>-75462205</v>
      </c>
      <c r="BH111" s="415">
        <f t="shared" si="43"/>
        <v>2545156</v>
      </c>
      <c r="BI111" s="54">
        <f t="shared" si="44"/>
        <v>156</v>
      </c>
      <c r="BJ111" s="55">
        <f t="shared" si="45"/>
        <v>2545000</v>
      </c>
      <c r="BK111" s="262"/>
      <c r="BL111" s="183" t="str">
        <f>IFERROR(IF(INDEX(پرداخت!A:AZ,MATCH(A111&amp;" - "&amp;"برق",پرداخت!$B:$B,0),MATCH(G111,پرداخت!$1:$1,0))="نشده","نشده","شده"),"---")</f>
        <v>نشده</v>
      </c>
      <c r="BN111" s="257"/>
      <c r="BO111" s="257"/>
      <c r="BP111" s="257"/>
      <c r="BQ111" s="257"/>
      <c r="BR111" s="257"/>
      <c r="BS111" s="257"/>
      <c r="BT111" s="257"/>
      <c r="BU111" s="257"/>
      <c r="BV111" s="257"/>
      <c r="BW111" s="257"/>
      <c r="BX111" s="257"/>
      <c r="BY111" s="257"/>
      <c r="BZ111" s="257"/>
      <c r="CA111" s="257"/>
      <c r="CB111" s="257"/>
      <c r="CC111" s="257"/>
      <c r="CD111" s="257"/>
      <c r="CE111" s="257"/>
      <c r="CF111" s="257"/>
      <c r="CG111" s="257"/>
      <c r="CH111"/>
      <c r="CI111"/>
      <c r="CJ111"/>
      <c r="CK111"/>
    </row>
    <row r="112" spans="1:89" ht="33.75" hidden="1">
      <c r="A112" s="171" t="s">
        <v>221</v>
      </c>
      <c r="B112" s="47">
        <f>IFERROR(INDEX('اطلاعات انشعابات شرکتها'!A:BB,MATCH(A112,'اطلاعات انشعابات شرکتها'!A:A,0),MATCH(B$1,'اطلاعات انشعابات شرکتها'!$1:$1,0)),0)</f>
        <v>113</v>
      </c>
      <c r="C112" s="48">
        <f>IFERROR(INDEX('اطلاعات انشعابات شرکتها'!A:BB,MATCH(A112,'اطلاعات انشعابات شرکتها'!A:A,0),MATCH(C$1,'اطلاعات انشعابات شرکتها'!$1:$1,0)),0)</f>
        <v>0</v>
      </c>
      <c r="D112" s="45"/>
      <c r="E112" s="171">
        <v>2</v>
      </c>
      <c r="F112" s="170">
        <v>99</v>
      </c>
      <c r="G112" s="188" t="str">
        <f t="shared" si="24"/>
        <v>99/2</v>
      </c>
      <c r="H112" s="188" t="str">
        <f>IFERROR(INDEX('اطلاعات دوره'!A:Z,MATCH(G112,'اطلاعات دوره'!C:C,0),MATCH(H$1,'اطلاعات دوره'!$1:$1,0)),0)</f>
        <v>99/02/01</v>
      </c>
      <c r="I112" s="188" t="str">
        <f>IFERROR(INDEX('اطلاعات دوره'!A:Z,MATCH(G112,'اطلاعات دوره'!C:C,0),MATCH(I$1,'اطلاعات دوره'!$1:$1,0)),0)</f>
        <v>99/02/31</v>
      </c>
      <c r="J112" s="188">
        <f>IFERROR(INDEX('اطلاعات دوره'!A:Z,MATCH(G112,'اطلاعات دوره'!C:C,0),MATCH(J$1,'اطلاعات دوره'!$1:$1,0)),0)</f>
        <v>31</v>
      </c>
      <c r="K112" s="265"/>
      <c r="L112" s="188" t="str">
        <f>IFERROR(INDEX('اطلاعات دوره'!A:Z,MATCH(G112,'اطلاعات دوره'!C:C,0)-1,MATCH("عنوان",'اطلاعات دوره'!$1:$1,0)),"---")</f>
        <v>99/1</v>
      </c>
      <c r="M112" s="188" t="str">
        <f t="shared" si="25"/>
        <v>پایلوت سرامیک (سوله)-99/1</v>
      </c>
      <c r="N112" s="188" t="str">
        <f t="shared" si="26"/>
        <v>پایلوت سرامیک (سوله)-99/2</v>
      </c>
      <c r="O112" s="265"/>
      <c r="P112" s="188">
        <f>IFERROR(INDEX('اطلاعات انشعابات شرکتها'!A:BB,MATCH(A112,'اطلاعات انشعابات شرکتها'!A:A,0),MATCH(P$1,'اطلاعات انشعابات شرکتها'!$1:$1,0)),0)</f>
        <v>0</v>
      </c>
      <c r="Q112" s="188">
        <f>IFERROR(INDEX('اطلاعات انشعابات شرکتها'!A:BB,MATCH(A112,'اطلاعات انشعابات شرکتها'!A:A,0),MATCH(Q$1,'اطلاعات انشعابات شرکتها'!$1:$1,0)),0)</f>
        <v>0</v>
      </c>
      <c r="R112" s="188">
        <f>IFERROR(INDEX('اطلاعات انشعابات شرکتها'!A:BB,MATCH(A112,'اطلاعات انشعابات شرکتها'!A:A,0),MATCH(R$1,'اطلاعات انشعابات شرکتها'!$1:$1,0)),0)</f>
        <v>0</v>
      </c>
      <c r="S112" s="265"/>
      <c r="T112" s="188">
        <f>IFERROR(INDEX('قرائت کنتور'!A:AZ,MATCH(A112&amp;"-"&amp;T$1,'قرائت کنتور'!B:B,0),MATCH(G112,'قرائت کنتور'!$1:$1,0)),0)</f>
        <v>0</v>
      </c>
      <c r="U112" s="188">
        <f>IFERROR(INDEX('قرائت کنتور'!A:AZ,MATCH(A112&amp;"-"&amp;U$1,'قرائت کنتور'!B:B,0),MATCH(L112,'قرائت کنتور'!$1:$1,0)),0)</f>
        <v>0</v>
      </c>
      <c r="V112" s="188">
        <f>IFERROR(INDEX('قرائت کنتور'!A:AZ,MATCH(A112&amp;"-"&amp;U$1,'قرائت کنتور'!B:B,0),MATCH(G112,'قرائت کنتور'!$1:$1,0)),0)</f>
        <v>0</v>
      </c>
      <c r="W112" s="188">
        <f>IFERROR(INDEX('قرائت کنتور'!A:AZ,MATCH(A112&amp;"-"&amp;W$1,'قرائت کنتور'!B:B,0),MATCH(L112,'قرائت کنتور'!$1:$1,0)),0)</f>
        <v>0</v>
      </c>
      <c r="X112" s="188">
        <f>IFERROR(INDEX('قرائت کنتور'!A:AZ,MATCH(A112&amp;"-"&amp;W$1,'قرائت کنتور'!B:B,0),MATCH(G112,'قرائت کنتور'!$1:$1,0)),0)</f>
        <v>0</v>
      </c>
      <c r="Y112" s="188">
        <f>IFERROR(INDEX('قرائت کنتور'!A:AZ,MATCH(A112&amp;"-"&amp;Y$1,'قرائت کنتور'!B:B,0),MATCH(L112,'قرائت کنتور'!$1:$1,0)),0)</f>
        <v>0</v>
      </c>
      <c r="Z112" s="188">
        <f>IFERROR(INDEX('قرائت کنتور'!A:AZ,MATCH(A112&amp;"-"&amp;Y$1,'قرائت کنتور'!B:B,0),MATCH(G112,'قرائت کنتور'!$1:$1,0)),0)</f>
        <v>0</v>
      </c>
      <c r="AA112" s="188">
        <f>IFERROR(INDEX('قرائت کنتور'!A:AZ,MATCH(A112&amp;"-"&amp;AA$1,'قرائت کنتور'!B:B,0),MATCH(L112,'قرائت کنتور'!$1:$1,0)),0)</f>
        <v>0</v>
      </c>
      <c r="AB112" s="188">
        <f>IFERROR(INDEX('قرائت کنتور'!A:AZ,MATCH(A112&amp;"-"&amp;AA$1,'قرائت کنتور'!B:B,0),MATCH(G112,'قرائت کنتور'!$1:$1,0)),0)</f>
        <v>0</v>
      </c>
      <c r="AC112" s="265"/>
      <c r="AD112" s="188">
        <f t="shared" si="27"/>
        <v>0</v>
      </c>
      <c r="AE112" s="188">
        <f t="shared" si="28"/>
        <v>0</v>
      </c>
      <c r="AF112" s="188">
        <f t="shared" si="29"/>
        <v>0</v>
      </c>
      <c r="AG112" s="188">
        <f t="shared" si="30"/>
        <v>0</v>
      </c>
      <c r="AH112" s="188">
        <f t="shared" si="31"/>
        <v>0</v>
      </c>
      <c r="AI112" s="188">
        <f t="shared" si="32"/>
        <v>0</v>
      </c>
      <c r="AJ112" s="188" t="str">
        <f t="shared" si="33"/>
        <v>0</v>
      </c>
      <c r="AK112" s="265"/>
      <c r="AL112" s="254" t="str">
        <f t="shared" si="34"/>
        <v>---</v>
      </c>
      <c r="AM112" s="254" t="str">
        <f t="shared" si="35"/>
        <v>---</v>
      </c>
      <c r="AN112" s="265"/>
      <c r="AO112" s="188" t="str">
        <f>IFERROR(INDEX('تعرفه ها'!A:Z,MATCH(P112&amp;"-"&amp;AO$1,'تعرفه ها'!C:C,0),MATCH(F112,'تعرفه ها'!$2:$2,0),1),"---")</f>
        <v>---</v>
      </c>
      <c r="AP112" s="188" t="str">
        <f>IFERROR(INDEX('تعرفه ها'!A:Z,MATCH(P112&amp;"-"&amp;AP$1,'تعرفه ها'!C:C,0),MATCH(F112,'تعرفه ها'!$2:$2,0),1),"---")</f>
        <v>---</v>
      </c>
      <c r="AQ112" s="188" t="str">
        <f>IFERROR(INDEX('تعرفه ها'!A:Z,MATCH(P112&amp;"-"&amp;AQ$1,'تعرفه ها'!C:C,0),MATCH(F112,'تعرفه ها'!$2:$2,0),1),"---")</f>
        <v>---</v>
      </c>
      <c r="AR112" s="188" t="str">
        <f>IFERROR(INDEX('تعرفه ها'!A:Z,MATCH(P112&amp;"-"&amp;AR$1,'تعرفه ها'!C:C,0),MATCH(F112,'تعرفه ها'!$2:$2,0),1),"---")</f>
        <v>---</v>
      </c>
      <c r="AS112" s="265"/>
      <c r="AT112" s="415" t="str">
        <f t="shared" si="36"/>
        <v>---</v>
      </c>
      <c r="AU112" s="415" t="str">
        <f t="shared" si="37"/>
        <v>---</v>
      </c>
      <c r="AV112" s="415" t="str">
        <f t="shared" si="38"/>
        <v>---</v>
      </c>
      <c r="AW112" s="415" t="str">
        <f t="shared" si="39"/>
        <v>---</v>
      </c>
      <c r="AX112" s="415" t="str">
        <f t="shared" si="40"/>
        <v>---</v>
      </c>
      <c r="AY112" s="415">
        <f>IFERROR(AH112*INDEX('تعرفه ها'!A:Z,MATCH("عوارض برق به ازاء هر کیلووات",'تعرفه ها'!$C:$C,0),MATCH(F112,'تعرفه ها'!$2:$2,0)),"---")</f>
        <v>0</v>
      </c>
      <c r="AZ112" s="415" t="str">
        <f t="shared" si="41"/>
        <v>---</v>
      </c>
      <c r="BA112" s="415" t="str">
        <f>IFERROR(ROUND(((AX112+AY112+AZ112)*INDEX('تعرفه ها'!A:Z,MATCH("هزینه نگهداری و تعمیرات شبکه برق",'تعرفه ها'!$C:$C,0),MATCH(F112,'تعرفه ها'!$2:$2,0))/100),0),"---")</f>
        <v>---</v>
      </c>
      <c r="BB112" s="415">
        <f>IFERROR(IF(P112="دیماندی",ROUND(AJ112*INDEX('تعرفه ها'!A:Z,MATCH(BB$1,'تعرفه ها'!$C:$C,0),MATCH(F112,'تعرفه ها'!$2:$2,0))*J112/30,0),0),"---")</f>
        <v>0</v>
      </c>
      <c r="BC112" s="415"/>
      <c r="BD112" s="54">
        <f>IFERROR(IF(INDEX('اطلاعات دوره'!A:Z,MATCH(G112,'اطلاعات دوره'!C:C,0),MATCH("برق",'اطلاعات دوره'!$1:$1,0))="دارد",ROUND(AX112*INDEX('تعرفه ها'!A:Z,MATCH("پیک فصلی برق",'تعرفه ها'!$C:$C,0),MATCH(F112,'تعرفه ها'!$2:$2,0))/100,0),0),"---")</f>
        <v>0</v>
      </c>
      <c r="BE112" s="415" t="str">
        <f>IFERROR(ROUND(((AX112+AY112+AZ112+BA112+BB112+BC112+BD112)*INDEX('تعرفه ها'!A:Z,MATCH("مالیات برق",'تعرفه ها'!$C:$C,0),MATCH(F112,'تعرفه ها'!$2:$2,0))/100),0),"---")</f>
        <v>---</v>
      </c>
      <c r="BF112" s="415" t="str">
        <f t="shared" si="42"/>
        <v>---</v>
      </c>
      <c r="BG112" s="415" t="str">
        <f t="shared" si="46"/>
        <v>---</v>
      </c>
      <c r="BH112" s="415" t="str">
        <f t="shared" si="43"/>
        <v>---</v>
      </c>
      <c r="BI112" s="54" t="str">
        <f t="shared" si="44"/>
        <v>---</v>
      </c>
      <c r="BJ112" s="55" t="str">
        <f t="shared" si="45"/>
        <v>---</v>
      </c>
      <c r="BK112" s="262"/>
      <c r="BL112" s="183" t="str">
        <f>IFERROR(IF(INDEX(پرداخت!A:AZ,MATCH(A112&amp;" - "&amp;"برق",پرداخت!$B:$B,0),MATCH(G112,پرداخت!$1:$1,0))="نشده","نشده","شده"),"---")</f>
        <v>نشده</v>
      </c>
      <c r="BN112" s="257"/>
      <c r="BO112" s="257"/>
      <c r="BP112" s="257"/>
      <c r="BQ112" s="257"/>
      <c r="BR112" s="257"/>
      <c r="BS112" s="257"/>
      <c r="BT112" s="257"/>
      <c r="BU112" s="257"/>
      <c r="BV112" s="257"/>
      <c r="BW112" s="257"/>
      <c r="BX112" s="257"/>
      <c r="BY112" s="257"/>
      <c r="BZ112" s="257"/>
      <c r="CA112" s="257"/>
      <c r="CB112" s="257"/>
      <c r="CC112" s="257"/>
      <c r="CD112" s="257"/>
      <c r="CE112" s="257"/>
      <c r="CF112" s="257"/>
      <c r="CG112" s="257"/>
      <c r="CH112"/>
      <c r="CI112"/>
      <c r="CJ112"/>
      <c r="CK112"/>
    </row>
    <row r="113" spans="1:89" ht="33.75" hidden="1">
      <c r="A113" s="171" t="s">
        <v>222</v>
      </c>
      <c r="B113" s="47">
        <f>IFERROR(INDEX('اطلاعات انشعابات شرکتها'!A:BB,MATCH(A113,'اطلاعات انشعابات شرکتها'!A:A,0),MATCH(B$1,'اطلاعات انشعابات شرکتها'!$1:$1,0)),0)</f>
        <v>113</v>
      </c>
      <c r="C113" s="48">
        <f>IFERROR(INDEX('اطلاعات انشعابات شرکتها'!A:BB,MATCH(A113,'اطلاعات انشعابات شرکتها'!A:A,0),MATCH(C$1,'اطلاعات انشعابات شرکتها'!$1:$1,0)),0)</f>
        <v>0</v>
      </c>
      <c r="D113" s="45"/>
      <c r="E113" s="171">
        <v>2</v>
      </c>
      <c r="F113" s="170">
        <v>99</v>
      </c>
      <c r="G113" s="188" t="str">
        <f t="shared" si="24"/>
        <v>99/2</v>
      </c>
      <c r="H113" s="188" t="str">
        <f>IFERROR(INDEX('اطلاعات دوره'!A:Z,MATCH(G113,'اطلاعات دوره'!C:C,0),MATCH(H$1,'اطلاعات دوره'!$1:$1,0)),0)</f>
        <v>99/02/01</v>
      </c>
      <c r="I113" s="188" t="str">
        <f>IFERROR(INDEX('اطلاعات دوره'!A:Z,MATCH(G113,'اطلاعات دوره'!C:C,0),MATCH(I$1,'اطلاعات دوره'!$1:$1,0)),0)</f>
        <v>99/02/31</v>
      </c>
      <c r="J113" s="188">
        <f>IFERROR(INDEX('اطلاعات دوره'!A:Z,MATCH(G113,'اطلاعات دوره'!C:C,0),MATCH(J$1,'اطلاعات دوره'!$1:$1,0)),0)</f>
        <v>31</v>
      </c>
      <c r="K113" s="265"/>
      <c r="L113" s="188" t="str">
        <f>IFERROR(INDEX('اطلاعات دوره'!A:Z,MATCH(G113,'اطلاعات دوره'!C:C,0)-1,MATCH("عنوان",'اطلاعات دوره'!$1:$1,0)),"---")</f>
        <v>99/1</v>
      </c>
      <c r="M113" s="188" t="str">
        <f t="shared" si="25"/>
        <v>پایلوت سرامیک-99/1</v>
      </c>
      <c r="N113" s="188" t="str">
        <f t="shared" si="26"/>
        <v>پایلوت سرامیک-99/2</v>
      </c>
      <c r="O113" s="265"/>
      <c r="P113" s="188" t="str">
        <f>IFERROR(INDEX('اطلاعات انشعابات شرکتها'!A:BB,MATCH(A113,'اطلاعات انشعابات شرکتها'!A:A,0),MATCH(P$1,'اطلاعات انشعابات شرکتها'!$1:$1,0)),0)</f>
        <v>دیماندی</v>
      </c>
      <c r="Q113" s="188">
        <f>IFERROR(INDEX('اطلاعات انشعابات شرکتها'!A:BB,MATCH(A113,'اطلاعات انشعابات شرکتها'!A:A,0),MATCH(Q$1,'اطلاعات انشعابات شرکتها'!$1:$1,0)),0)</f>
        <v>260</v>
      </c>
      <c r="R113" s="188" t="str">
        <f>IFERROR(INDEX('اطلاعات انشعابات شرکتها'!A:BB,MATCH(A113,'اطلاعات انشعابات شرکتها'!A:A,0),MATCH(R$1,'اطلاعات انشعابات شرکتها'!$1:$1,0)),0)</f>
        <v>80</v>
      </c>
      <c r="S113" s="265"/>
      <c r="T113" s="188">
        <f>IFERROR(INDEX('قرائت کنتور'!A:AZ,MATCH(A113&amp;"-"&amp;T$1,'قرائت کنتور'!B:B,0),MATCH(G113,'قرائت کنتور'!$1:$1,0)),0)</f>
        <v>0</v>
      </c>
      <c r="U113" s="188">
        <f>IFERROR(INDEX('قرائت کنتور'!A:AZ,MATCH(A113&amp;"-"&amp;U$1,'قرائت کنتور'!B:B,0),MATCH(L113,'قرائت کنتور'!$1:$1,0)),0)</f>
        <v>0</v>
      </c>
      <c r="V113" s="188">
        <f>IFERROR(INDEX('قرائت کنتور'!A:AZ,MATCH(A113&amp;"-"&amp;U$1,'قرائت کنتور'!B:B,0),MATCH(G113,'قرائت کنتور'!$1:$1,0)),0)</f>
        <v>683</v>
      </c>
      <c r="W113" s="188">
        <f>IFERROR(INDEX('قرائت کنتور'!A:AZ,MATCH(A113&amp;"-"&amp;W$1,'قرائت کنتور'!B:B,0),MATCH(L113,'قرائت کنتور'!$1:$1,0)),0)</f>
        <v>0</v>
      </c>
      <c r="X113" s="188">
        <f>IFERROR(INDEX('قرائت کنتور'!A:AZ,MATCH(A113&amp;"-"&amp;W$1,'قرائت کنتور'!B:B,0),MATCH(G113,'قرائت کنتور'!$1:$1,0)),0)</f>
        <v>3627</v>
      </c>
      <c r="Y113" s="188">
        <f>IFERROR(INDEX('قرائت کنتور'!A:AZ,MATCH(A113&amp;"-"&amp;Y$1,'قرائت کنتور'!B:B,0),MATCH(L113,'قرائت کنتور'!$1:$1,0)),0)</f>
        <v>0</v>
      </c>
      <c r="Z113" s="188">
        <f>IFERROR(INDEX('قرائت کنتور'!A:AZ,MATCH(A113&amp;"-"&amp;Y$1,'قرائت کنتور'!B:B,0),MATCH(G113,'قرائت کنتور'!$1:$1,0)),0)</f>
        <v>1024</v>
      </c>
      <c r="AA113" s="188">
        <f>IFERROR(INDEX('قرائت کنتور'!A:AZ,MATCH(A113&amp;"-"&amp;AA$1,'قرائت کنتور'!B:B,0),MATCH(L113,'قرائت کنتور'!$1:$1,0)),0)</f>
        <v>0</v>
      </c>
      <c r="AB113" s="188">
        <f>IFERROR(INDEX('قرائت کنتور'!A:AZ,MATCH(A113&amp;"-"&amp;AA$1,'قرائت کنتور'!B:B,0),MATCH(G113,'قرائت کنتور'!$1:$1,0)),0)</f>
        <v>1143</v>
      </c>
      <c r="AC113" s="265"/>
      <c r="AD113" s="188">
        <f t="shared" si="27"/>
        <v>54640</v>
      </c>
      <c r="AE113" s="188">
        <f t="shared" si="28"/>
        <v>290160</v>
      </c>
      <c r="AF113" s="188">
        <f t="shared" si="29"/>
        <v>81920</v>
      </c>
      <c r="AG113" s="188">
        <f t="shared" si="30"/>
        <v>91440</v>
      </c>
      <c r="AH113" s="188">
        <f t="shared" si="31"/>
        <v>426720</v>
      </c>
      <c r="AI113" s="188">
        <f t="shared" si="32"/>
        <v>0</v>
      </c>
      <c r="AJ113" s="188">
        <f t="shared" si="33"/>
        <v>234</v>
      </c>
      <c r="AK113" s="265"/>
      <c r="AL113" s="254">
        <f t="shared" si="34"/>
        <v>0.97780241407740942</v>
      </c>
      <c r="AM113" s="254" t="str">
        <f t="shared" si="35"/>
        <v>0</v>
      </c>
      <c r="AN113" s="265"/>
      <c r="AO113" s="188">
        <f>IFERROR(INDEX('تعرفه ها'!A:Z,MATCH(P113&amp;"-"&amp;AO$1,'تعرفه ها'!C:C,0),MATCH(F113,'تعرفه ها'!$2:$2,0),1),"---")</f>
        <v>879</v>
      </c>
      <c r="AP113" s="188">
        <f>IFERROR(INDEX('تعرفه ها'!A:Z,MATCH(P113&amp;"-"&amp;AP$1,'تعرفه ها'!C:C,0),MATCH(F113,'تعرفه ها'!$2:$2,0),1),"---")</f>
        <v>439</v>
      </c>
      <c r="AQ113" s="188">
        <f>IFERROR(INDEX('تعرفه ها'!A:Z,MATCH(P113&amp;"-"&amp;AQ$1,'تعرفه ها'!C:C,0),MATCH(F113,'تعرفه ها'!$2:$2,0),1),"---")</f>
        <v>220</v>
      </c>
      <c r="AR113" s="188">
        <f>IFERROR(INDEX('تعرفه ها'!A:Z,MATCH(P113&amp;"-"&amp;AR$1,'تعرفه ها'!C:C,0),MATCH(F113,'تعرفه ها'!$2:$2,0),1),"---")</f>
        <v>550</v>
      </c>
      <c r="AS113" s="265"/>
      <c r="AT113" s="415">
        <f t="shared" si="36"/>
        <v>48028560</v>
      </c>
      <c r="AU113" s="415">
        <f t="shared" si="37"/>
        <v>127380240</v>
      </c>
      <c r="AV113" s="415">
        <f t="shared" si="38"/>
        <v>18022400</v>
      </c>
      <c r="AW113" s="415">
        <f t="shared" si="39"/>
        <v>50292000</v>
      </c>
      <c r="AX113" s="415">
        <f t="shared" si="40"/>
        <v>243723200</v>
      </c>
      <c r="AY113" s="415">
        <f>IFERROR(AH113*INDEX('تعرفه ها'!A:Z,MATCH("عوارض برق به ازاء هر کیلووات",'تعرفه ها'!$C:$C,0),MATCH(F113,'تعرفه ها'!$2:$2,0)),"---")</f>
        <v>21336000</v>
      </c>
      <c r="AZ113" s="415">
        <f t="shared" si="41"/>
        <v>0</v>
      </c>
      <c r="BA113" s="415">
        <f>IFERROR(ROUND(((AX113+AY113+AZ113)*INDEX('تعرفه ها'!A:Z,MATCH("هزینه نگهداری و تعمیرات شبکه برق",'تعرفه ها'!$C:$C,0),MATCH(F113,'تعرفه ها'!$2:$2,0))/100),0),"---")</f>
        <v>26505920</v>
      </c>
      <c r="BB113" s="415">
        <f>IFERROR(IF(P113="دیماندی",ROUND(AJ113*INDEX('تعرفه ها'!A:Z,MATCH(BB$1,'تعرفه ها'!$C:$C,0),MATCH(F113,'تعرفه ها'!$2:$2,0))*J113/30,0),0),"---")</f>
        <v>6718655</v>
      </c>
      <c r="BC113" s="415"/>
      <c r="BD113" s="54">
        <f>IFERROR(IF(INDEX('اطلاعات دوره'!A:Z,MATCH(G113,'اطلاعات دوره'!C:C,0),MATCH("برق",'اطلاعات دوره'!$1:$1,0))="دارد",ROUND(AX113*INDEX('تعرفه ها'!A:Z,MATCH("پیک فصلی برق",'تعرفه ها'!$C:$C,0),MATCH(F113,'تعرفه ها'!$2:$2,0))/100,0),0),"---")</f>
        <v>0</v>
      </c>
      <c r="BE113" s="415">
        <f>IFERROR(ROUND(((AX113+AY113+AZ113+BA113+BB113+BC113+BD113)*INDEX('تعرفه ها'!A:Z,MATCH("مالیات برق",'تعرفه ها'!$C:$C,0),MATCH(F113,'تعرفه ها'!$2:$2,0))/100),0),"---")</f>
        <v>0</v>
      </c>
      <c r="BF113" s="415">
        <f t="shared" si="42"/>
        <v>298283775</v>
      </c>
      <c r="BG113" s="415">
        <f t="shared" si="46"/>
        <v>-250098024</v>
      </c>
      <c r="BH113" s="415">
        <f t="shared" si="43"/>
        <v>48185751</v>
      </c>
      <c r="BI113" s="54">
        <f t="shared" si="44"/>
        <v>751</v>
      </c>
      <c r="BJ113" s="55">
        <f t="shared" si="45"/>
        <v>48185000</v>
      </c>
      <c r="BK113" s="262"/>
      <c r="BL113" s="183" t="str">
        <f>IFERROR(IF(INDEX(پرداخت!A:AZ,MATCH(A113&amp;" - "&amp;"برق",پرداخت!$B:$B,0),MATCH(G113,پرداخت!$1:$1,0))="نشده","نشده","شده"),"---")</f>
        <v>نشده</v>
      </c>
      <c r="BN113" s="257"/>
      <c r="BO113" s="257"/>
      <c r="BP113" s="257"/>
      <c r="BQ113" s="257"/>
      <c r="BR113" s="257"/>
      <c r="BS113" s="257"/>
      <c r="BT113" s="257"/>
      <c r="BU113" s="257"/>
      <c r="BV113" s="257"/>
      <c r="BW113" s="257"/>
      <c r="BX113" s="257"/>
      <c r="BY113" s="257"/>
      <c r="BZ113" s="257"/>
      <c r="CA113" s="257"/>
      <c r="CB113" s="257"/>
      <c r="CC113" s="257"/>
      <c r="CD113" s="257"/>
      <c r="CE113" s="257"/>
      <c r="CF113" s="257"/>
      <c r="CG113" s="257"/>
      <c r="CH113"/>
      <c r="CI113"/>
      <c r="CJ113"/>
      <c r="CK113"/>
    </row>
    <row r="114" spans="1:89" ht="33.75" hidden="1">
      <c r="A114" s="171" t="s">
        <v>223</v>
      </c>
      <c r="B114" s="47">
        <f>IFERROR(INDEX('اطلاعات انشعابات شرکتها'!A:BB,MATCH(A114,'اطلاعات انشعابات شرکتها'!A:A,0),MATCH(B$1,'اطلاعات انشعابات شرکتها'!$1:$1,0)),0)</f>
        <v>114</v>
      </c>
      <c r="C114" s="48">
        <f>IFERROR(INDEX('اطلاعات انشعابات شرکتها'!A:BB,MATCH(A114,'اطلاعات انشعابات شرکتها'!A:A,0),MATCH(C$1,'اطلاعات انشعابات شرکتها'!$1:$1,0)),0)</f>
        <v>0</v>
      </c>
      <c r="D114" s="45"/>
      <c r="E114" s="171">
        <v>2</v>
      </c>
      <c r="F114" s="170">
        <v>99</v>
      </c>
      <c r="G114" s="188" t="str">
        <f t="shared" si="24"/>
        <v>99/2</v>
      </c>
      <c r="H114" s="188" t="str">
        <f>IFERROR(INDEX('اطلاعات دوره'!A:Z,MATCH(G114,'اطلاعات دوره'!C:C,0),MATCH(H$1,'اطلاعات دوره'!$1:$1,0)),0)</f>
        <v>99/02/01</v>
      </c>
      <c r="I114" s="188" t="str">
        <f>IFERROR(INDEX('اطلاعات دوره'!A:Z,MATCH(G114,'اطلاعات دوره'!C:C,0),MATCH(I$1,'اطلاعات دوره'!$1:$1,0)),0)</f>
        <v>99/02/31</v>
      </c>
      <c r="J114" s="188">
        <f>IFERROR(INDEX('اطلاعات دوره'!A:Z,MATCH(G114,'اطلاعات دوره'!C:C,0),MATCH(J$1,'اطلاعات دوره'!$1:$1,0)),0)</f>
        <v>31</v>
      </c>
      <c r="K114" s="265"/>
      <c r="L114" s="188" t="str">
        <f>IFERROR(INDEX('اطلاعات دوره'!A:Z,MATCH(G114,'اطلاعات دوره'!C:C,0)-1,MATCH("عنوان",'اطلاعات دوره'!$1:$1,0)),"---")</f>
        <v>99/1</v>
      </c>
      <c r="M114" s="188" t="str">
        <f t="shared" si="25"/>
        <v>پدیده انرژی پارسیان-99/1</v>
      </c>
      <c r="N114" s="188" t="str">
        <f t="shared" si="26"/>
        <v>پدیده انرژی پارسیان-99/2</v>
      </c>
      <c r="O114" s="265"/>
      <c r="P114" s="188" t="str">
        <f>IFERROR(INDEX('اطلاعات انشعابات شرکتها'!A:BB,MATCH(A114,'اطلاعات انشعابات شرکتها'!A:A,0),MATCH(P$1,'اطلاعات انشعابات شرکتها'!$1:$1,0)),0)</f>
        <v>غیر دیماندی</v>
      </c>
      <c r="Q114" s="188">
        <f>IFERROR(INDEX('اطلاعات انشعابات شرکتها'!A:BB,MATCH(A114,'اطلاعات انشعابات شرکتها'!A:A,0),MATCH(Q$1,'اطلاعات انشعابات شرکتها'!$1:$1,0)),0)</f>
        <v>19</v>
      </c>
      <c r="R114" s="188" t="str">
        <f>IFERROR(INDEX('اطلاعات انشعابات شرکتها'!A:BB,MATCH(A114,'اطلاعات انشعابات شرکتها'!A:A,0),MATCH(R$1,'اطلاعات انشعابات شرکتها'!$1:$1,0)),0)</f>
        <v>1</v>
      </c>
      <c r="S114" s="265"/>
      <c r="T114" s="188">
        <f>IFERROR(INDEX('قرائت کنتور'!A:AZ,MATCH(A114&amp;"-"&amp;T$1,'قرائت کنتور'!B:B,0),MATCH(G114,'قرائت کنتور'!$1:$1,0)),0)</f>
        <v>5</v>
      </c>
      <c r="U114" s="188">
        <f>IFERROR(INDEX('قرائت کنتور'!A:AZ,MATCH(A114&amp;"-"&amp;U$1,'قرائت کنتور'!B:B,0),MATCH(L114,'قرائت کنتور'!$1:$1,0)),0)</f>
        <v>0</v>
      </c>
      <c r="V114" s="188">
        <f>IFERROR(INDEX('قرائت کنتور'!A:AZ,MATCH(A114&amp;"-"&amp;U$1,'قرائت کنتور'!B:B,0),MATCH(G114,'قرائت کنتور'!$1:$1,0)),0)</f>
        <v>10223</v>
      </c>
      <c r="W114" s="188">
        <f>IFERROR(INDEX('قرائت کنتور'!A:AZ,MATCH(A114&amp;"-"&amp;W$1,'قرائت کنتور'!B:B,0),MATCH(L114,'قرائت کنتور'!$1:$1,0)),0)</f>
        <v>0</v>
      </c>
      <c r="X114" s="188">
        <f>IFERROR(INDEX('قرائت کنتور'!A:AZ,MATCH(A114&amp;"-"&amp;W$1,'قرائت کنتور'!B:B,0),MATCH(G114,'قرائت کنتور'!$1:$1,0)),0)</f>
        <v>39553</v>
      </c>
      <c r="Y114" s="188">
        <f>IFERROR(INDEX('قرائت کنتور'!A:AZ,MATCH(A114&amp;"-"&amp;Y$1,'قرائت کنتور'!B:B,0),MATCH(L114,'قرائت کنتور'!$1:$1,0)),0)</f>
        <v>0</v>
      </c>
      <c r="Z114" s="188">
        <f>IFERROR(INDEX('قرائت کنتور'!A:AZ,MATCH(A114&amp;"-"&amp;Y$1,'قرائت کنتور'!B:B,0),MATCH(G114,'قرائت کنتور'!$1:$1,0)),0)</f>
        <v>8532</v>
      </c>
      <c r="AA114" s="188">
        <f>IFERROR(INDEX('قرائت کنتور'!A:AZ,MATCH(A114&amp;"-"&amp;AA$1,'قرائت کنتور'!B:B,0),MATCH(L114,'قرائت کنتور'!$1:$1,0)),0)</f>
        <v>0</v>
      </c>
      <c r="AB114" s="188">
        <f>IFERROR(INDEX('قرائت کنتور'!A:AZ,MATCH(A114&amp;"-"&amp;AA$1,'قرائت کنتور'!B:B,0),MATCH(G114,'قرائت کنتور'!$1:$1,0)),0)</f>
        <v>35120</v>
      </c>
      <c r="AC114" s="265"/>
      <c r="AD114" s="188">
        <f t="shared" si="27"/>
        <v>10223</v>
      </c>
      <c r="AE114" s="188">
        <f t="shared" si="28"/>
        <v>39553</v>
      </c>
      <c r="AF114" s="188">
        <f t="shared" si="29"/>
        <v>8532</v>
      </c>
      <c r="AG114" s="188">
        <f t="shared" si="30"/>
        <v>35120</v>
      </c>
      <c r="AH114" s="188">
        <f t="shared" si="31"/>
        <v>58308</v>
      </c>
      <c r="AI114" s="188">
        <f t="shared" si="32"/>
        <v>5</v>
      </c>
      <c r="AJ114" s="188" t="str">
        <f t="shared" si="33"/>
        <v>0</v>
      </c>
      <c r="AK114" s="265"/>
      <c r="AL114" s="254">
        <f t="shared" si="34"/>
        <v>0.85661539417317978</v>
      </c>
      <c r="AM114" s="254">
        <f t="shared" si="35"/>
        <v>5.0646540001415552E-2</v>
      </c>
      <c r="AN114" s="265"/>
      <c r="AO114" s="188">
        <f>IFERROR(INDEX('تعرفه ها'!A:Z,MATCH(P114&amp;"-"&amp;AO$1,'تعرفه ها'!C:C,0),MATCH(F114,'تعرفه ها'!$2:$2,0),1),"---")</f>
        <v>1115</v>
      </c>
      <c r="AP114" s="188">
        <f>IFERROR(INDEX('تعرفه ها'!A:Z,MATCH(P114&amp;"-"&amp;AP$1,'تعرفه ها'!C:C,0),MATCH(F114,'تعرفه ها'!$2:$2,0),1),"---")</f>
        <v>558</v>
      </c>
      <c r="AQ114" s="188">
        <f>IFERROR(INDEX('تعرفه ها'!A:Z,MATCH(P114&amp;"-"&amp;AQ$1,'تعرفه ها'!C:C,0),MATCH(F114,'تعرفه ها'!$2:$2,0),1),"---")</f>
        <v>279</v>
      </c>
      <c r="AR114" s="188">
        <f>IFERROR(INDEX('تعرفه ها'!A:Z,MATCH(P114&amp;"-"&amp;AR$1,'تعرفه ها'!C:C,0),MATCH(F114,'تعرفه ها'!$2:$2,0),1),"---")</f>
        <v>550</v>
      </c>
      <c r="AS114" s="265"/>
      <c r="AT114" s="415">
        <f t="shared" si="36"/>
        <v>11398645</v>
      </c>
      <c r="AU114" s="415">
        <f t="shared" si="37"/>
        <v>22070574</v>
      </c>
      <c r="AV114" s="415">
        <f t="shared" si="38"/>
        <v>2380428</v>
      </c>
      <c r="AW114" s="415">
        <f t="shared" si="39"/>
        <v>19316000</v>
      </c>
      <c r="AX114" s="415">
        <f t="shared" si="40"/>
        <v>55165647</v>
      </c>
      <c r="AY114" s="415">
        <f>IFERROR(AH114*INDEX('تعرفه ها'!A:Z,MATCH("عوارض برق به ازاء هر کیلووات",'تعرفه ها'!$C:$C,0),MATCH(F114,'تعرفه ها'!$2:$2,0)),"---")</f>
        <v>2915400</v>
      </c>
      <c r="AZ114" s="415">
        <f t="shared" si="41"/>
        <v>1815661</v>
      </c>
      <c r="BA114" s="415">
        <f>IFERROR(ROUND(((AX114+AY114+AZ114)*INDEX('تعرفه ها'!A:Z,MATCH("هزینه نگهداری و تعمیرات شبکه برق",'تعرفه ها'!$C:$C,0),MATCH(F114,'تعرفه ها'!$2:$2,0))/100),0),"---")</f>
        <v>5989671</v>
      </c>
      <c r="BB114" s="415">
        <f>IFERROR(IF(P114="دیماندی",ROUND(AJ114*INDEX('تعرفه ها'!A:Z,MATCH(BB$1,'تعرفه ها'!$C:$C,0),MATCH(F114,'تعرفه ها'!$2:$2,0))*J114/30,0),0),"---")</f>
        <v>0</v>
      </c>
      <c r="BC114" s="415"/>
      <c r="BD114" s="54">
        <f>IFERROR(IF(INDEX('اطلاعات دوره'!A:Z,MATCH(G114,'اطلاعات دوره'!C:C,0),MATCH("برق",'اطلاعات دوره'!$1:$1,0))="دارد",ROUND(AX114*INDEX('تعرفه ها'!A:Z,MATCH("پیک فصلی برق",'تعرفه ها'!$C:$C,0),MATCH(F114,'تعرفه ها'!$2:$2,0))/100,0),0),"---")</f>
        <v>0</v>
      </c>
      <c r="BE114" s="415">
        <f>IFERROR(ROUND(((AX114+AY114+AZ114+BA114+BB114+BC114+BD114)*INDEX('تعرفه ها'!A:Z,MATCH("مالیات برق",'تعرفه ها'!$C:$C,0),MATCH(F114,'تعرفه ها'!$2:$2,0))/100),0),"---")</f>
        <v>0</v>
      </c>
      <c r="BF114" s="415">
        <f t="shared" si="42"/>
        <v>65886379</v>
      </c>
      <c r="BG114" s="415">
        <f t="shared" si="46"/>
        <v>-56707864</v>
      </c>
      <c r="BH114" s="415">
        <f t="shared" si="43"/>
        <v>9178515</v>
      </c>
      <c r="BI114" s="54">
        <f t="shared" si="44"/>
        <v>515</v>
      </c>
      <c r="BJ114" s="55">
        <f t="shared" si="45"/>
        <v>9178000</v>
      </c>
      <c r="BK114" s="262"/>
      <c r="BL114" s="183" t="str">
        <f>IFERROR(IF(INDEX(پرداخت!A:AZ,MATCH(A114&amp;" - "&amp;"برق",پرداخت!$B:$B,0),MATCH(G114,پرداخت!$1:$1,0))="نشده","نشده","شده"),"---")</f>
        <v>نشده</v>
      </c>
      <c r="BN114" s="257"/>
      <c r="BO114" s="257"/>
      <c r="BP114" s="257"/>
      <c r="BQ114" s="257"/>
      <c r="BR114" s="257"/>
      <c r="BS114" s="257"/>
      <c r="BT114" s="257"/>
      <c r="BU114" s="257"/>
      <c r="BV114" s="257"/>
      <c r="BW114" s="257"/>
      <c r="BX114" s="257"/>
      <c r="BY114" s="257"/>
      <c r="BZ114" s="257"/>
      <c r="CA114" s="257"/>
      <c r="CB114" s="257"/>
      <c r="CC114" s="257"/>
      <c r="CD114" s="257"/>
      <c r="CE114" s="257"/>
      <c r="CF114" s="257"/>
      <c r="CG114" s="257"/>
      <c r="CH114"/>
      <c r="CI114"/>
      <c r="CJ114"/>
      <c r="CK114"/>
    </row>
    <row r="115" spans="1:89" ht="33.75" hidden="1">
      <c r="A115" s="171" t="s">
        <v>224</v>
      </c>
      <c r="B115" s="47">
        <f>IFERROR(INDEX('اطلاعات انشعابات شرکتها'!A:BB,MATCH(A115,'اطلاعات انشعابات شرکتها'!A:A,0),MATCH(B$1,'اطلاعات انشعابات شرکتها'!$1:$1,0)),0)</f>
        <v>115</v>
      </c>
      <c r="C115" s="48">
        <f>IFERROR(INDEX('اطلاعات انشعابات شرکتها'!A:BB,MATCH(A115,'اطلاعات انشعابات شرکتها'!A:A,0),MATCH(C$1,'اطلاعات انشعابات شرکتها'!$1:$1,0)),0)</f>
        <v>0</v>
      </c>
      <c r="D115" s="45"/>
      <c r="E115" s="171">
        <v>2</v>
      </c>
      <c r="F115" s="170">
        <v>99</v>
      </c>
      <c r="G115" s="188" t="str">
        <f t="shared" si="24"/>
        <v>99/2</v>
      </c>
      <c r="H115" s="188" t="str">
        <f>IFERROR(INDEX('اطلاعات دوره'!A:Z,MATCH(G115,'اطلاعات دوره'!C:C,0),MATCH(H$1,'اطلاعات دوره'!$1:$1,0)),0)</f>
        <v>99/02/01</v>
      </c>
      <c r="I115" s="188" t="str">
        <f>IFERROR(INDEX('اطلاعات دوره'!A:Z,MATCH(G115,'اطلاعات دوره'!C:C,0),MATCH(I$1,'اطلاعات دوره'!$1:$1,0)),0)</f>
        <v>99/02/31</v>
      </c>
      <c r="J115" s="188">
        <f>IFERROR(INDEX('اطلاعات دوره'!A:Z,MATCH(G115,'اطلاعات دوره'!C:C,0),MATCH(J$1,'اطلاعات دوره'!$1:$1,0)),0)</f>
        <v>31</v>
      </c>
      <c r="K115" s="265"/>
      <c r="L115" s="188" t="str">
        <f>IFERROR(INDEX('اطلاعات دوره'!A:Z,MATCH(G115,'اطلاعات دوره'!C:C,0)-1,MATCH("عنوان",'اطلاعات دوره'!$1:$1,0)),"---")</f>
        <v>99/1</v>
      </c>
      <c r="M115" s="188" t="str">
        <f t="shared" si="25"/>
        <v>پرتو صنعت پاژ-99/1</v>
      </c>
      <c r="N115" s="188" t="str">
        <f t="shared" si="26"/>
        <v>پرتو صنعت پاژ-99/2</v>
      </c>
      <c r="O115" s="265"/>
      <c r="P115" s="188" t="str">
        <f>IFERROR(INDEX('اطلاعات انشعابات شرکتها'!A:BB,MATCH(A115,'اطلاعات انشعابات شرکتها'!A:A,0),MATCH(P$1,'اطلاعات انشعابات شرکتها'!$1:$1,0)),0)</f>
        <v>دیماندی</v>
      </c>
      <c r="Q115" s="188">
        <f>IFERROR(INDEX('اطلاعات انشعابات شرکتها'!A:BB,MATCH(A115,'اطلاعات انشعابات شرکتها'!A:A,0),MATCH(Q$1,'اطلاعات انشعابات شرکتها'!$1:$1,0)),0)</f>
        <v>74</v>
      </c>
      <c r="R115" s="188" t="str">
        <f>IFERROR(INDEX('اطلاعات انشعابات شرکتها'!A:BB,MATCH(A115,'اطلاعات انشعابات شرکتها'!A:A,0),MATCH(R$1,'اطلاعات انشعابات شرکتها'!$1:$1,0)),0)</f>
        <v>20</v>
      </c>
      <c r="S115" s="265"/>
      <c r="T115" s="188">
        <f>IFERROR(INDEX('قرائت کنتور'!A:AZ,MATCH(A115&amp;"-"&amp;T$1,'قرائت کنتور'!B:B,0),MATCH(G115,'قرائت کنتور'!$1:$1,0)),0)</f>
        <v>0</v>
      </c>
      <c r="U115" s="188">
        <f>IFERROR(INDEX('قرائت کنتور'!A:AZ,MATCH(A115&amp;"-"&amp;U$1,'قرائت کنتور'!B:B,0),MATCH(L115,'قرائت کنتور'!$1:$1,0)),0)</f>
        <v>0</v>
      </c>
      <c r="V115" s="188">
        <f>IFERROR(INDEX('قرائت کنتور'!A:AZ,MATCH(A115&amp;"-"&amp;U$1,'قرائت کنتور'!B:B,0),MATCH(G115,'قرائت کنتور'!$1:$1,0)),0)</f>
        <v>19774</v>
      </c>
      <c r="W115" s="188">
        <f>IFERROR(INDEX('قرائت کنتور'!A:AZ,MATCH(A115&amp;"-"&amp;W$1,'قرائت کنتور'!B:B,0),MATCH(L115,'قرائت کنتور'!$1:$1,0)),0)</f>
        <v>0</v>
      </c>
      <c r="X115" s="188">
        <f>IFERROR(INDEX('قرائت کنتور'!A:AZ,MATCH(A115&amp;"-"&amp;W$1,'قرائت کنتور'!B:B,0),MATCH(G115,'قرائت کنتور'!$1:$1,0)),0)</f>
        <v>6107</v>
      </c>
      <c r="Y115" s="188">
        <f>IFERROR(INDEX('قرائت کنتور'!A:AZ,MATCH(A115&amp;"-"&amp;Y$1,'قرائت کنتور'!B:B,0),MATCH(L115,'قرائت کنتور'!$1:$1,0)),0)</f>
        <v>0</v>
      </c>
      <c r="Z115" s="188">
        <f>IFERROR(INDEX('قرائت کنتور'!A:AZ,MATCH(A115&amp;"-"&amp;Y$1,'قرائت کنتور'!B:B,0),MATCH(G115,'قرائت کنتور'!$1:$1,0)),0)</f>
        <v>11815</v>
      </c>
      <c r="AA115" s="188">
        <f>IFERROR(INDEX('قرائت کنتور'!A:AZ,MATCH(A115&amp;"-"&amp;AA$1,'قرائت کنتور'!B:B,0),MATCH(L115,'قرائت کنتور'!$1:$1,0)),0)</f>
        <v>0</v>
      </c>
      <c r="AB115" s="188">
        <f>IFERROR(INDEX('قرائت کنتور'!A:AZ,MATCH(A115&amp;"-"&amp;AA$1,'قرائت کنتور'!B:B,0),MATCH(G115,'قرائت کنتور'!$1:$1,0)),0)</f>
        <v>27271</v>
      </c>
      <c r="AC115" s="265"/>
      <c r="AD115" s="188">
        <f t="shared" si="27"/>
        <v>395480</v>
      </c>
      <c r="AE115" s="188">
        <f t="shared" si="28"/>
        <v>122140</v>
      </c>
      <c r="AF115" s="188">
        <f t="shared" si="29"/>
        <v>236300</v>
      </c>
      <c r="AG115" s="188">
        <f t="shared" si="30"/>
        <v>545420</v>
      </c>
      <c r="AH115" s="188">
        <f t="shared" si="31"/>
        <v>753920</v>
      </c>
      <c r="AI115" s="188">
        <f t="shared" si="32"/>
        <v>0</v>
      </c>
      <c r="AJ115" s="188">
        <f t="shared" si="33"/>
        <v>66.600000000000009</v>
      </c>
      <c r="AK115" s="265"/>
      <c r="AL115" s="254">
        <f t="shared" si="34"/>
        <v>0.81020855724489094</v>
      </c>
      <c r="AM115" s="254">
        <f t="shared" si="35"/>
        <v>0.11082509799753826</v>
      </c>
      <c r="AN115" s="265"/>
      <c r="AO115" s="188">
        <f>IFERROR(INDEX('تعرفه ها'!A:Z,MATCH(P115&amp;"-"&amp;AO$1,'تعرفه ها'!C:C,0),MATCH(F115,'تعرفه ها'!$2:$2,0),1),"---")</f>
        <v>879</v>
      </c>
      <c r="AP115" s="188">
        <f>IFERROR(INDEX('تعرفه ها'!A:Z,MATCH(P115&amp;"-"&amp;AP$1,'تعرفه ها'!C:C,0),MATCH(F115,'تعرفه ها'!$2:$2,0),1),"---")</f>
        <v>439</v>
      </c>
      <c r="AQ115" s="188">
        <f>IFERROR(INDEX('تعرفه ها'!A:Z,MATCH(P115&amp;"-"&amp;AQ$1,'تعرفه ها'!C:C,0),MATCH(F115,'تعرفه ها'!$2:$2,0),1),"---")</f>
        <v>220</v>
      </c>
      <c r="AR115" s="188">
        <f>IFERROR(INDEX('تعرفه ها'!A:Z,MATCH(P115&amp;"-"&amp;AR$1,'تعرفه ها'!C:C,0),MATCH(F115,'تعرفه ها'!$2:$2,0),1),"---")</f>
        <v>550</v>
      </c>
      <c r="AS115" s="265"/>
      <c r="AT115" s="415">
        <f t="shared" si="36"/>
        <v>347626920</v>
      </c>
      <c r="AU115" s="415">
        <f t="shared" si="37"/>
        <v>53619460</v>
      </c>
      <c r="AV115" s="415">
        <f t="shared" si="38"/>
        <v>51986000</v>
      </c>
      <c r="AW115" s="415">
        <f t="shared" si="39"/>
        <v>299981000</v>
      </c>
      <c r="AX115" s="415">
        <f t="shared" si="40"/>
        <v>753213380</v>
      </c>
      <c r="AY115" s="415">
        <f>IFERROR(AH115*INDEX('تعرفه ها'!A:Z,MATCH("عوارض برق به ازاء هر کیلووات",'تعرفه ها'!$C:$C,0),MATCH(F115,'تعرفه ها'!$2:$2,0)),"---")</f>
        <v>37696000</v>
      </c>
      <c r="AZ115" s="415">
        <f t="shared" si="41"/>
        <v>50229523</v>
      </c>
      <c r="BA115" s="415">
        <f>IFERROR(ROUND(((AX115+AY115+AZ115)*INDEX('تعرفه ها'!A:Z,MATCH("هزینه نگهداری و تعمیرات شبکه برق",'تعرفه ها'!$C:$C,0),MATCH(F115,'تعرفه ها'!$2:$2,0))/100),0),"---")</f>
        <v>84113890</v>
      </c>
      <c r="BB115" s="415">
        <f>IFERROR(IF(P115="دیماندی",ROUND(AJ115*INDEX('تعرفه ها'!A:Z,MATCH(BB$1,'تعرفه ها'!$C:$C,0),MATCH(F115,'تعرفه ها'!$2:$2,0))*J115/30,0),0),"---")</f>
        <v>1912233</v>
      </c>
      <c r="BC115" s="415"/>
      <c r="BD115" s="54">
        <f>IFERROR(IF(INDEX('اطلاعات دوره'!A:Z,MATCH(G115,'اطلاعات دوره'!C:C,0),MATCH("برق",'اطلاعات دوره'!$1:$1,0))="دارد",ROUND(AX115*INDEX('تعرفه ها'!A:Z,MATCH("پیک فصلی برق",'تعرفه ها'!$C:$C,0),MATCH(F115,'تعرفه ها'!$2:$2,0))/100,0),0),"---")</f>
        <v>0</v>
      </c>
      <c r="BE115" s="415">
        <f>IFERROR(ROUND(((AX115+AY115+AZ115+BA115+BB115+BC115+BD115)*INDEX('تعرفه ها'!A:Z,MATCH("مالیات برق",'تعرفه ها'!$C:$C,0),MATCH(F115,'تعرفه ها'!$2:$2,0))/100),0),"---")</f>
        <v>0</v>
      </c>
      <c r="BF115" s="415">
        <f t="shared" si="42"/>
        <v>927165026</v>
      </c>
      <c r="BG115" s="415">
        <f t="shared" si="46"/>
        <v>-679948081</v>
      </c>
      <c r="BH115" s="415">
        <f t="shared" si="43"/>
        <v>247216945</v>
      </c>
      <c r="BI115" s="54">
        <f t="shared" si="44"/>
        <v>945</v>
      </c>
      <c r="BJ115" s="55">
        <f t="shared" si="45"/>
        <v>247216000</v>
      </c>
      <c r="BK115" s="262"/>
      <c r="BL115" s="183" t="str">
        <f>IFERROR(IF(INDEX(پرداخت!A:AZ,MATCH(A115&amp;" - "&amp;"برق",پرداخت!$B:$B,0),MATCH(G115,پرداخت!$1:$1,0))="نشده","نشده","شده"),"---")</f>
        <v>نشده</v>
      </c>
      <c r="BN115" s="257"/>
      <c r="BO115" s="257"/>
      <c r="BP115" s="257"/>
      <c r="BQ115" s="257"/>
      <c r="BR115" s="257"/>
      <c r="BS115" s="257"/>
      <c r="BT115" s="257"/>
      <c r="BU115" s="257"/>
      <c r="BV115" s="257"/>
      <c r="BW115" s="257"/>
      <c r="BX115" s="257"/>
      <c r="BY115" s="257"/>
      <c r="BZ115" s="257"/>
      <c r="CA115" s="257"/>
      <c r="CB115" s="257"/>
      <c r="CC115" s="257"/>
      <c r="CD115" s="257"/>
      <c r="CE115" s="257"/>
      <c r="CF115" s="257"/>
      <c r="CG115" s="257"/>
      <c r="CH115"/>
      <c r="CI115"/>
      <c r="CJ115"/>
      <c r="CK115"/>
    </row>
    <row r="116" spans="1:89" ht="33.75" hidden="1">
      <c r="A116" s="171" t="s">
        <v>225</v>
      </c>
      <c r="B116" s="47">
        <f>IFERROR(INDEX('اطلاعات انشعابات شرکتها'!A:BB,MATCH(A116,'اطلاعات انشعابات شرکتها'!A:A,0),MATCH(B$1,'اطلاعات انشعابات شرکتها'!$1:$1,0)),0)</f>
        <v>116</v>
      </c>
      <c r="C116" s="48">
        <f>IFERROR(INDEX('اطلاعات انشعابات شرکتها'!A:BB,MATCH(A116,'اطلاعات انشعابات شرکتها'!A:A,0),MATCH(C$1,'اطلاعات انشعابات شرکتها'!$1:$1,0)),0)</f>
        <v>0</v>
      </c>
      <c r="D116" s="45"/>
      <c r="E116" s="171">
        <v>2</v>
      </c>
      <c r="F116" s="170">
        <v>99</v>
      </c>
      <c r="G116" s="188" t="str">
        <f t="shared" si="24"/>
        <v>99/2</v>
      </c>
      <c r="H116" s="188" t="str">
        <f>IFERROR(INDEX('اطلاعات دوره'!A:Z,MATCH(G116,'اطلاعات دوره'!C:C,0),MATCH(H$1,'اطلاعات دوره'!$1:$1,0)),0)</f>
        <v>99/02/01</v>
      </c>
      <c r="I116" s="188" t="str">
        <f>IFERROR(INDEX('اطلاعات دوره'!A:Z,MATCH(G116,'اطلاعات دوره'!C:C,0),MATCH(I$1,'اطلاعات دوره'!$1:$1,0)),0)</f>
        <v>99/02/31</v>
      </c>
      <c r="J116" s="188">
        <f>IFERROR(INDEX('اطلاعات دوره'!A:Z,MATCH(G116,'اطلاعات دوره'!C:C,0),MATCH(J$1,'اطلاعات دوره'!$1:$1,0)),0)</f>
        <v>31</v>
      </c>
      <c r="K116" s="265"/>
      <c r="L116" s="188" t="str">
        <f>IFERROR(INDEX('اطلاعات دوره'!A:Z,MATCH(G116,'اطلاعات دوره'!C:C,0)-1,MATCH("عنوان",'اطلاعات دوره'!$1:$1,0)),"---")</f>
        <v>99/1</v>
      </c>
      <c r="M116" s="188" t="str">
        <f t="shared" si="25"/>
        <v>پروتئین نو ترکیب طاها (1)-99/1</v>
      </c>
      <c r="N116" s="188" t="str">
        <f t="shared" si="26"/>
        <v>پروتئین نو ترکیب طاها (1)-99/2</v>
      </c>
      <c r="O116" s="265"/>
      <c r="P116" s="188" t="str">
        <f>IFERROR(INDEX('اطلاعات انشعابات شرکتها'!A:BB,MATCH(A116,'اطلاعات انشعابات شرکتها'!A:A,0),MATCH(P$1,'اطلاعات انشعابات شرکتها'!$1:$1,0)),0)</f>
        <v>دیماندی</v>
      </c>
      <c r="Q116" s="188">
        <f>IFERROR(INDEX('اطلاعات انشعابات شرکتها'!A:BB,MATCH(A116,'اطلاعات انشعابات شرکتها'!A:A,0),MATCH(Q$1,'اطلاعات انشعابات شرکتها'!$1:$1,0)),0)</f>
        <v>30</v>
      </c>
      <c r="R116" s="188" t="str">
        <f>IFERROR(INDEX('اطلاعات انشعابات شرکتها'!A:BB,MATCH(A116,'اطلاعات انشعابات شرکتها'!A:A,0),MATCH(R$1,'اطلاعات انشعابات شرکتها'!$1:$1,0)),0)</f>
        <v>1</v>
      </c>
      <c r="S116" s="265"/>
      <c r="T116" s="188">
        <f>IFERROR(INDEX('قرائت کنتور'!A:AZ,MATCH(A116&amp;"-"&amp;T$1,'قرائت کنتور'!B:B,0),MATCH(G116,'قرائت کنتور'!$1:$1,0)),0)</f>
        <v>10</v>
      </c>
      <c r="U116" s="188">
        <f>IFERROR(INDEX('قرائت کنتور'!A:AZ,MATCH(A116&amp;"-"&amp;U$1,'قرائت کنتور'!B:B,0),MATCH(L116,'قرائت کنتور'!$1:$1,0)),0)</f>
        <v>0</v>
      </c>
      <c r="V116" s="188">
        <f>IFERROR(INDEX('قرائت کنتور'!A:AZ,MATCH(A116&amp;"-"&amp;U$1,'قرائت کنتور'!B:B,0),MATCH(G116,'قرائت کنتور'!$1:$1,0)),0)</f>
        <v>7108</v>
      </c>
      <c r="W116" s="188">
        <f>IFERROR(INDEX('قرائت کنتور'!A:AZ,MATCH(A116&amp;"-"&amp;W$1,'قرائت کنتور'!B:B,0),MATCH(L116,'قرائت کنتور'!$1:$1,0)),0)</f>
        <v>0</v>
      </c>
      <c r="X116" s="188">
        <f>IFERROR(INDEX('قرائت کنتور'!A:AZ,MATCH(A116&amp;"-"&amp;W$1,'قرائت کنتور'!B:B,0),MATCH(G116,'قرائت کنتور'!$1:$1,0)),0)</f>
        <v>29281</v>
      </c>
      <c r="Y116" s="188">
        <f>IFERROR(INDEX('قرائت کنتور'!A:AZ,MATCH(A116&amp;"-"&amp;Y$1,'قرائت کنتور'!B:B,0),MATCH(L116,'قرائت کنتور'!$1:$1,0)),0)</f>
        <v>0</v>
      </c>
      <c r="Z116" s="188">
        <f>IFERROR(INDEX('قرائت کنتور'!A:AZ,MATCH(A116&amp;"-"&amp;Y$1,'قرائت کنتور'!B:B,0),MATCH(G116,'قرائت کنتور'!$1:$1,0)),0)</f>
        <v>11318</v>
      </c>
      <c r="AA116" s="188">
        <f>IFERROR(INDEX('قرائت کنتور'!A:AZ,MATCH(A116&amp;"-"&amp;AA$1,'قرائت کنتور'!B:B,0),MATCH(L116,'قرائت کنتور'!$1:$1,0)),0)</f>
        <v>0</v>
      </c>
      <c r="AB116" s="188">
        <f>IFERROR(INDEX('قرائت کنتور'!A:AZ,MATCH(A116&amp;"-"&amp;AA$1,'قرائت کنتور'!B:B,0),MATCH(G116,'قرائت کنتور'!$1:$1,0)),0)</f>
        <v>4340</v>
      </c>
      <c r="AC116" s="265"/>
      <c r="AD116" s="188">
        <f t="shared" si="27"/>
        <v>7108</v>
      </c>
      <c r="AE116" s="188">
        <f t="shared" si="28"/>
        <v>29281</v>
      </c>
      <c r="AF116" s="188">
        <f t="shared" si="29"/>
        <v>11318</v>
      </c>
      <c r="AG116" s="188">
        <f t="shared" si="30"/>
        <v>4340</v>
      </c>
      <c r="AH116" s="188">
        <f t="shared" si="31"/>
        <v>47707</v>
      </c>
      <c r="AI116" s="188">
        <f t="shared" si="32"/>
        <v>10</v>
      </c>
      <c r="AJ116" s="188">
        <f t="shared" si="33"/>
        <v>27</v>
      </c>
      <c r="AK116" s="265"/>
      <c r="AL116" s="254">
        <f t="shared" si="34"/>
        <v>0.99588755799211082</v>
      </c>
      <c r="AM116" s="254" t="str">
        <f t="shared" si="35"/>
        <v>0</v>
      </c>
      <c r="AN116" s="265"/>
      <c r="AO116" s="188">
        <f>IFERROR(INDEX('تعرفه ها'!A:Z,MATCH(P116&amp;"-"&amp;AO$1,'تعرفه ها'!C:C,0),MATCH(F116,'تعرفه ها'!$2:$2,0),1),"---")</f>
        <v>879</v>
      </c>
      <c r="AP116" s="188">
        <f>IFERROR(INDEX('تعرفه ها'!A:Z,MATCH(P116&amp;"-"&amp;AP$1,'تعرفه ها'!C:C,0),MATCH(F116,'تعرفه ها'!$2:$2,0),1),"---")</f>
        <v>439</v>
      </c>
      <c r="AQ116" s="188">
        <f>IFERROR(INDEX('تعرفه ها'!A:Z,MATCH(P116&amp;"-"&amp;AQ$1,'تعرفه ها'!C:C,0),MATCH(F116,'تعرفه ها'!$2:$2,0),1),"---")</f>
        <v>220</v>
      </c>
      <c r="AR116" s="188">
        <f>IFERROR(INDEX('تعرفه ها'!A:Z,MATCH(P116&amp;"-"&amp;AR$1,'تعرفه ها'!C:C,0),MATCH(F116,'تعرفه ها'!$2:$2,0),1),"---")</f>
        <v>550</v>
      </c>
      <c r="AS116" s="265"/>
      <c r="AT116" s="415">
        <f t="shared" si="36"/>
        <v>6247932</v>
      </c>
      <c r="AU116" s="415">
        <f t="shared" si="37"/>
        <v>12854359</v>
      </c>
      <c r="AV116" s="415">
        <f t="shared" si="38"/>
        <v>2489960</v>
      </c>
      <c r="AW116" s="415">
        <f t="shared" si="39"/>
        <v>2387000</v>
      </c>
      <c r="AX116" s="415">
        <f t="shared" si="40"/>
        <v>23979251</v>
      </c>
      <c r="AY116" s="415">
        <f>IFERROR(AH116*INDEX('تعرفه ها'!A:Z,MATCH("عوارض برق به ازاء هر کیلووات",'تعرفه ها'!$C:$C,0),MATCH(F116,'تعرفه ها'!$2:$2,0)),"---")</f>
        <v>2385350</v>
      </c>
      <c r="AZ116" s="415">
        <f t="shared" si="41"/>
        <v>0</v>
      </c>
      <c r="BA116" s="415">
        <f>IFERROR(ROUND(((AX116+AY116+AZ116)*INDEX('تعرفه ها'!A:Z,MATCH("هزینه نگهداری و تعمیرات شبکه برق",'تعرفه ها'!$C:$C,0),MATCH(F116,'تعرفه ها'!$2:$2,0))/100),0),"---")</f>
        <v>2636460</v>
      </c>
      <c r="BB116" s="415">
        <f>IFERROR(IF(P116="دیماندی",ROUND(AJ116*INDEX('تعرفه ها'!A:Z,MATCH(BB$1,'تعرفه ها'!$C:$C,0),MATCH(F116,'تعرفه ها'!$2:$2,0))*J116/30,0),0),"---")</f>
        <v>775229</v>
      </c>
      <c r="BC116" s="415"/>
      <c r="BD116" s="54">
        <f>IFERROR(IF(INDEX('اطلاعات دوره'!A:Z,MATCH(G116,'اطلاعات دوره'!C:C,0),MATCH("برق",'اطلاعات دوره'!$1:$1,0))="دارد",ROUND(AX116*INDEX('تعرفه ها'!A:Z,MATCH("پیک فصلی برق",'تعرفه ها'!$C:$C,0),MATCH(F116,'تعرفه ها'!$2:$2,0))/100,0),0),"---")</f>
        <v>0</v>
      </c>
      <c r="BE116" s="415">
        <f>IFERROR(ROUND(((AX116+AY116+AZ116+BA116+BB116+BC116+BD116)*INDEX('تعرفه ها'!A:Z,MATCH("مالیات برق",'تعرفه ها'!$C:$C,0),MATCH(F116,'تعرفه ها'!$2:$2,0))/100),0),"---")</f>
        <v>0</v>
      </c>
      <c r="BF116" s="415">
        <f t="shared" si="42"/>
        <v>29776290</v>
      </c>
      <c r="BG116" s="415">
        <f t="shared" si="46"/>
        <v>-18789973</v>
      </c>
      <c r="BH116" s="415">
        <f t="shared" si="43"/>
        <v>10986317</v>
      </c>
      <c r="BI116" s="54">
        <f t="shared" si="44"/>
        <v>317</v>
      </c>
      <c r="BJ116" s="55">
        <f t="shared" si="45"/>
        <v>10986000</v>
      </c>
      <c r="BK116" s="262"/>
      <c r="BL116" s="183" t="str">
        <f>IFERROR(IF(INDEX(پرداخت!A:AZ,MATCH(A116&amp;" - "&amp;"برق",پرداخت!$B:$B,0),MATCH(G116,پرداخت!$1:$1,0))="نشده","نشده","شده"),"---")</f>
        <v>نشده</v>
      </c>
      <c r="BN116" s="257"/>
      <c r="BO116" s="257"/>
      <c r="BP116" s="257"/>
      <c r="BQ116" s="257"/>
      <c r="BR116" s="257"/>
      <c r="BS116" s="257"/>
      <c r="BT116" s="257"/>
      <c r="BU116" s="257"/>
      <c r="BV116" s="257"/>
      <c r="BW116" s="257"/>
      <c r="BX116" s="257"/>
      <c r="BY116" s="257"/>
      <c r="BZ116" s="257"/>
      <c r="CA116" s="257"/>
      <c r="CB116" s="257"/>
      <c r="CC116" s="257"/>
      <c r="CD116" s="257"/>
      <c r="CE116" s="257"/>
      <c r="CF116" s="257"/>
      <c r="CG116" s="257"/>
      <c r="CH116"/>
      <c r="CI116"/>
      <c r="CJ116"/>
      <c r="CK116"/>
    </row>
    <row r="117" spans="1:89" ht="33.75" hidden="1">
      <c r="A117" s="171" t="s">
        <v>226</v>
      </c>
      <c r="B117" s="47">
        <f>IFERROR(INDEX('اطلاعات انشعابات شرکتها'!A:BB,MATCH(A117,'اطلاعات انشعابات شرکتها'!A:A,0),MATCH(B$1,'اطلاعات انشعابات شرکتها'!$1:$1,0)),0)</f>
        <v>117</v>
      </c>
      <c r="C117" s="48">
        <f>IFERROR(INDEX('اطلاعات انشعابات شرکتها'!A:BB,MATCH(A117,'اطلاعات انشعابات شرکتها'!A:A,0),MATCH(C$1,'اطلاعات انشعابات شرکتها'!$1:$1,0)),0)</f>
        <v>0</v>
      </c>
      <c r="D117" s="45"/>
      <c r="E117" s="171">
        <v>2</v>
      </c>
      <c r="F117" s="170">
        <v>99</v>
      </c>
      <c r="G117" s="188" t="str">
        <f t="shared" si="24"/>
        <v>99/2</v>
      </c>
      <c r="H117" s="188" t="str">
        <f>IFERROR(INDEX('اطلاعات دوره'!A:Z,MATCH(G117,'اطلاعات دوره'!C:C,0),MATCH(H$1,'اطلاعات دوره'!$1:$1,0)),0)</f>
        <v>99/02/01</v>
      </c>
      <c r="I117" s="188" t="str">
        <f>IFERROR(INDEX('اطلاعات دوره'!A:Z,MATCH(G117,'اطلاعات دوره'!C:C,0),MATCH(I$1,'اطلاعات دوره'!$1:$1,0)),0)</f>
        <v>99/02/31</v>
      </c>
      <c r="J117" s="188">
        <f>IFERROR(INDEX('اطلاعات دوره'!A:Z,MATCH(G117,'اطلاعات دوره'!C:C,0),MATCH(J$1,'اطلاعات دوره'!$1:$1,0)),0)</f>
        <v>31</v>
      </c>
      <c r="K117" s="265"/>
      <c r="L117" s="188" t="str">
        <f>IFERROR(INDEX('اطلاعات دوره'!A:Z,MATCH(G117,'اطلاعات دوره'!C:C,0)-1,MATCH("عنوان",'اطلاعات دوره'!$1:$1,0)),"---")</f>
        <v>99/1</v>
      </c>
      <c r="M117" s="188" t="str">
        <f t="shared" si="25"/>
        <v>پروتئین نو ترکیب طاها (2)-99/1</v>
      </c>
      <c r="N117" s="188" t="str">
        <f t="shared" si="26"/>
        <v>پروتئین نو ترکیب طاها (2)-99/2</v>
      </c>
      <c r="O117" s="265"/>
      <c r="P117" s="188">
        <f>IFERROR(INDEX('اطلاعات انشعابات شرکتها'!A:BB,MATCH(A117,'اطلاعات انشعابات شرکتها'!A:A,0),MATCH(P$1,'اطلاعات انشعابات شرکتها'!$1:$1,0)),0)</f>
        <v>0</v>
      </c>
      <c r="Q117" s="188">
        <f>IFERROR(INDEX('اطلاعات انشعابات شرکتها'!A:BB,MATCH(A117,'اطلاعات انشعابات شرکتها'!A:A,0),MATCH(Q$1,'اطلاعات انشعابات شرکتها'!$1:$1,0)),0)</f>
        <v>0</v>
      </c>
      <c r="R117" s="188">
        <f>IFERROR(INDEX('اطلاعات انشعابات شرکتها'!A:BB,MATCH(A117,'اطلاعات انشعابات شرکتها'!A:A,0),MATCH(R$1,'اطلاعات انشعابات شرکتها'!$1:$1,0)),0)</f>
        <v>0</v>
      </c>
      <c r="S117" s="265"/>
      <c r="T117" s="188" t="str">
        <f>IFERROR(INDEX('قرائت کنتور'!A:AZ,MATCH(A117&amp;"-"&amp;T$1,'قرائت کنتور'!B:B,0),MATCH(G117,'قرائت کنتور'!$1:$1,0)),0)</f>
        <v>-</v>
      </c>
      <c r="U117" s="188">
        <f>IFERROR(INDEX('قرائت کنتور'!A:AZ,MATCH(A117&amp;"-"&amp;U$1,'قرائت کنتور'!B:B,0),MATCH(L117,'قرائت کنتور'!$1:$1,0)),0)</f>
        <v>0</v>
      </c>
      <c r="V117" s="188" t="str">
        <f>IFERROR(INDEX('قرائت کنتور'!A:AZ,MATCH(A117&amp;"-"&amp;U$1,'قرائت کنتور'!B:B,0),MATCH(G117,'قرائت کنتور'!$1:$1,0)),0)</f>
        <v>-</v>
      </c>
      <c r="W117" s="188">
        <f>IFERROR(INDEX('قرائت کنتور'!A:AZ,MATCH(A117&amp;"-"&amp;W$1,'قرائت کنتور'!B:B,0),MATCH(L117,'قرائت کنتور'!$1:$1,0)),0)</f>
        <v>0</v>
      </c>
      <c r="X117" s="188" t="str">
        <f>IFERROR(INDEX('قرائت کنتور'!A:AZ,MATCH(A117&amp;"-"&amp;W$1,'قرائت کنتور'!B:B,0),MATCH(G117,'قرائت کنتور'!$1:$1,0)),0)</f>
        <v>-</v>
      </c>
      <c r="Y117" s="188">
        <f>IFERROR(INDEX('قرائت کنتور'!A:AZ,MATCH(A117&amp;"-"&amp;Y$1,'قرائت کنتور'!B:B,0),MATCH(L117,'قرائت کنتور'!$1:$1,0)),0)</f>
        <v>0</v>
      </c>
      <c r="Z117" s="188" t="str">
        <f>IFERROR(INDEX('قرائت کنتور'!A:AZ,MATCH(A117&amp;"-"&amp;Y$1,'قرائت کنتور'!B:B,0),MATCH(G117,'قرائت کنتور'!$1:$1,0)),0)</f>
        <v>-</v>
      </c>
      <c r="AA117" s="188">
        <f>IFERROR(INDEX('قرائت کنتور'!A:AZ,MATCH(A117&amp;"-"&amp;AA$1,'قرائت کنتور'!B:B,0),MATCH(L117,'قرائت کنتور'!$1:$1,0)),0)</f>
        <v>0</v>
      </c>
      <c r="AB117" s="188" t="str">
        <f>IFERROR(INDEX('قرائت کنتور'!A:AZ,MATCH(A117&amp;"-"&amp;AA$1,'قرائت کنتور'!B:B,0),MATCH(G117,'قرائت کنتور'!$1:$1,0)),0)</f>
        <v>-</v>
      </c>
      <c r="AC117" s="265"/>
      <c r="AD117" s="188" t="str">
        <f t="shared" si="27"/>
        <v>---</v>
      </c>
      <c r="AE117" s="188" t="str">
        <f t="shared" si="28"/>
        <v>---</v>
      </c>
      <c r="AF117" s="188" t="str">
        <f t="shared" si="29"/>
        <v>---</v>
      </c>
      <c r="AG117" s="188" t="str">
        <f t="shared" si="30"/>
        <v>---</v>
      </c>
      <c r="AH117" s="188" t="str">
        <f t="shared" si="31"/>
        <v>---</v>
      </c>
      <c r="AI117" s="188" t="str">
        <f t="shared" si="32"/>
        <v>---</v>
      </c>
      <c r="AJ117" s="188" t="str">
        <f t="shared" si="33"/>
        <v>0</v>
      </c>
      <c r="AK117" s="265"/>
      <c r="AL117" s="254" t="str">
        <f t="shared" si="34"/>
        <v>---</v>
      </c>
      <c r="AM117" s="254" t="str">
        <f t="shared" si="35"/>
        <v>---</v>
      </c>
      <c r="AN117" s="265"/>
      <c r="AO117" s="188" t="str">
        <f>IFERROR(INDEX('تعرفه ها'!A:Z,MATCH(P117&amp;"-"&amp;AO$1,'تعرفه ها'!C:C,0),MATCH(F117,'تعرفه ها'!$2:$2,0),1),"---")</f>
        <v>---</v>
      </c>
      <c r="AP117" s="188" t="str">
        <f>IFERROR(INDEX('تعرفه ها'!A:Z,MATCH(P117&amp;"-"&amp;AP$1,'تعرفه ها'!C:C,0),MATCH(F117,'تعرفه ها'!$2:$2,0),1),"---")</f>
        <v>---</v>
      </c>
      <c r="AQ117" s="188" t="str">
        <f>IFERROR(INDEX('تعرفه ها'!A:Z,MATCH(P117&amp;"-"&amp;AQ$1,'تعرفه ها'!C:C,0),MATCH(F117,'تعرفه ها'!$2:$2,0),1),"---")</f>
        <v>---</v>
      </c>
      <c r="AR117" s="188" t="str">
        <f>IFERROR(INDEX('تعرفه ها'!A:Z,MATCH(P117&amp;"-"&amp;AR$1,'تعرفه ها'!C:C,0),MATCH(F117,'تعرفه ها'!$2:$2,0),1),"---")</f>
        <v>---</v>
      </c>
      <c r="AS117" s="265"/>
      <c r="AT117" s="415" t="str">
        <f t="shared" si="36"/>
        <v>---</v>
      </c>
      <c r="AU117" s="415" t="str">
        <f t="shared" si="37"/>
        <v>---</v>
      </c>
      <c r="AV117" s="415" t="str">
        <f t="shared" si="38"/>
        <v>---</v>
      </c>
      <c r="AW117" s="415" t="str">
        <f t="shared" si="39"/>
        <v>---</v>
      </c>
      <c r="AX117" s="415" t="str">
        <f t="shared" si="40"/>
        <v>---</v>
      </c>
      <c r="AY117" s="415" t="str">
        <f>IFERROR(AH117*INDEX('تعرفه ها'!A:Z,MATCH("عوارض برق به ازاء هر کیلووات",'تعرفه ها'!$C:$C,0),MATCH(F117,'تعرفه ها'!$2:$2,0)),"---")</f>
        <v>---</v>
      </c>
      <c r="AZ117" s="415" t="str">
        <f t="shared" si="41"/>
        <v>---</v>
      </c>
      <c r="BA117" s="415" t="str">
        <f>IFERROR(ROUND(((AX117+AY117+AZ117)*INDEX('تعرفه ها'!A:Z,MATCH("هزینه نگهداری و تعمیرات شبکه برق",'تعرفه ها'!$C:$C,0),MATCH(F117,'تعرفه ها'!$2:$2,0))/100),0),"---")</f>
        <v>---</v>
      </c>
      <c r="BB117" s="415">
        <f>IFERROR(IF(P117="دیماندی",ROUND(AJ117*INDEX('تعرفه ها'!A:Z,MATCH(BB$1,'تعرفه ها'!$C:$C,0),MATCH(F117,'تعرفه ها'!$2:$2,0))*J117/30,0),0),"---")</f>
        <v>0</v>
      </c>
      <c r="BC117" s="415"/>
      <c r="BD117" s="54">
        <f>IFERROR(IF(INDEX('اطلاعات دوره'!A:Z,MATCH(G117,'اطلاعات دوره'!C:C,0),MATCH("برق",'اطلاعات دوره'!$1:$1,0))="دارد",ROUND(AX117*INDEX('تعرفه ها'!A:Z,MATCH("پیک فصلی برق",'تعرفه ها'!$C:$C,0),MATCH(F117,'تعرفه ها'!$2:$2,0))/100,0),0),"---")</f>
        <v>0</v>
      </c>
      <c r="BE117" s="415" t="str">
        <f>IFERROR(ROUND(((AX117+AY117+AZ117+BA117+BB117+BC117+BD117)*INDEX('تعرفه ها'!A:Z,MATCH("مالیات برق",'تعرفه ها'!$C:$C,0),MATCH(F117,'تعرفه ها'!$2:$2,0))/100),0),"---")</f>
        <v>---</v>
      </c>
      <c r="BF117" s="415" t="str">
        <f t="shared" si="42"/>
        <v>---</v>
      </c>
      <c r="BG117" s="415" t="str">
        <f t="shared" si="46"/>
        <v>---</v>
      </c>
      <c r="BH117" s="415" t="str">
        <f t="shared" si="43"/>
        <v>---</v>
      </c>
      <c r="BI117" s="54" t="str">
        <f t="shared" si="44"/>
        <v>---</v>
      </c>
      <c r="BJ117" s="55" t="str">
        <f t="shared" si="45"/>
        <v>---</v>
      </c>
      <c r="BK117" s="262"/>
      <c r="BL117" s="183" t="str">
        <f>IFERROR(IF(INDEX(پرداخت!A:AZ,MATCH(A117&amp;" - "&amp;"برق",پرداخت!$B:$B,0),MATCH(G117,پرداخت!$1:$1,0))="نشده","نشده","شده"),"---")</f>
        <v>نشده</v>
      </c>
      <c r="BN117" s="257"/>
      <c r="BO117" s="257"/>
      <c r="BP117" s="257"/>
      <c r="BQ117" s="257"/>
      <c r="BR117" s="257"/>
      <c r="BS117" s="257"/>
      <c r="BT117" s="257"/>
      <c r="BU117" s="257"/>
      <c r="BV117" s="257"/>
      <c r="BW117" s="257"/>
      <c r="BX117" s="257"/>
      <c r="BY117" s="257"/>
      <c r="BZ117" s="257"/>
      <c r="CA117" s="257"/>
      <c r="CB117" s="257"/>
      <c r="CC117" s="257"/>
      <c r="CD117" s="257"/>
      <c r="CE117" s="257"/>
      <c r="CF117" s="257"/>
      <c r="CG117" s="257"/>
      <c r="CH117"/>
      <c r="CI117"/>
      <c r="CJ117"/>
      <c r="CK117"/>
    </row>
    <row r="118" spans="1:89" ht="33.75" hidden="1">
      <c r="A118" s="171" t="s">
        <v>227</v>
      </c>
      <c r="B118" s="47">
        <f>IFERROR(INDEX('اطلاعات انشعابات شرکتها'!A:BB,MATCH(A118,'اطلاعات انشعابات شرکتها'!A:A,0),MATCH(B$1,'اطلاعات انشعابات شرکتها'!$1:$1,0)),0)</f>
        <v>118</v>
      </c>
      <c r="C118" s="48">
        <f>IFERROR(INDEX('اطلاعات انشعابات شرکتها'!A:BB,MATCH(A118,'اطلاعات انشعابات شرکتها'!A:A,0),MATCH(C$1,'اطلاعات انشعابات شرکتها'!$1:$1,0)),0)</f>
        <v>0</v>
      </c>
      <c r="D118" s="45"/>
      <c r="E118" s="171">
        <v>2</v>
      </c>
      <c r="F118" s="170">
        <v>99</v>
      </c>
      <c r="G118" s="188" t="str">
        <f t="shared" si="24"/>
        <v>99/2</v>
      </c>
      <c r="H118" s="188" t="str">
        <f>IFERROR(INDEX('اطلاعات دوره'!A:Z,MATCH(G118,'اطلاعات دوره'!C:C,0),MATCH(H$1,'اطلاعات دوره'!$1:$1,0)),0)</f>
        <v>99/02/01</v>
      </c>
      <c r="I118" s="188" t="str">
        <f>IFERROR(INDEX('اطلاعات دوره'!A:Z,MATCH(G118,'اطلاعات دوره'!C:C,0),MATCH(I$1,'اطلاعات دوره'!$1:$1,0)),0)</f>
        <v>99/02/31</v>
      </c>
      <c r="J118" s="188">
        <f>IFERROR(INDEX('اطلاعات دوره'!A:Z,MATCH(G118,'اطلاعات دوره'!C:C,0),MATCH(J$1,'اطلاعات دوره'!$1:$1,0)),0)</f>
        <v>31</v>
      </c>
      <c r="K118" s="265"/>
      <c r="L118" s="188" t="str">
        <f>IFERROR(INDEX('اطلاعات دوره'!A:Z,MATCH(G118,'اطلاعات دوره'!C:C,0)-1,MATCH("عنوان",'اطلاعات دوره'!$1:$1,0)),"---")</f>
        <v>99/1</v>
      </c>
      <c r="M118" s="188" t="str">
        <f t="shared" si="25"/>
        <v>پشتیبانی صنایع دیار شرق-99/1</v>
      </c>
      <c r="N118" s="188" t="str">
        <f t="shared" si="26"/>
        <v>پشتیبانی صنایع دیار شرق-99/2</v>
      </c>
      <c r="O118" s="265"/>
      <c r="P118" s="188" t="str">
        <f>IFERROR(INDEX('اطلاعات انشعابات شرکتها'!A:BB,MATCH(A118,'اطلاعات انشعابات شرکتها'!A:A,0),MATCH(P$1,'اطلاعات انشعابات شرکتها'!$1:$1,0)),0)</f>
        <v>غیر دیماندی</v>
      </c>
      <c r="Q118" s="188">
        <f>IFERROR(INDEX('اطلاعات انشعابات شرکتها'!A:BB,MATCH(A118,'اطلاعات انشعابات شرکتها'!A:A,0),MATCH(Q$1,'اطلاعات انشعابات شرکتها'!$1:$1,0)),0)</f>
        <v>19</v>
      </c>
      <c r="R118" s="188" t="str">
        <f>IFERROR(INDEX('اطلاعات انشعابات شرکتها'!A:BB,MATCH(A118,'اطلاعات انشعابات شرکتها'!A:A,0),MATCH(R$1,'اطلاعات انشعابات شرکتها'!$1:$1,0)),0)</f>
        <v>1</v>
      </c>
      <c r="S118" s="265"/>
      <c r="T118" s="188">
        <f>IFERROR(INDEX('قرائت کنتور'!A:AZ,MATCH(A118&amp;"-"&amp;T$1,'قرائت کنتور'!B:B,0),MATCH(G118,'قرائت کنتور'!$1:$1,0)),0)</f>
        <v>1</v>
      </c>
      <c r="U118" s="188">
        <f>IFERROR(INDEX('قرائت کنتور'!A:AZ,MATCH(A118&amp;"-"&amp;U$1,'قرائت کنتور'!B:B,0),MATCH(L118,'قرائت کنتور'!$1:$1,0)),0)</f>
        <v>0</v>
      </c>
      <c r="V118" s="188">
        <f>IFERROR(INDEX('قرائت کنتور'!A:AZ,MATCH(A118&amp;"-"&amp;U$1,'قرائت کنتور'!B:B,0),MATCH(G118,'قرائت کنتور'!$1:$1,0)),0)</f>
        <v>74430</v>
      </c>
      <c r="W118" s="188">
        <f>IFERROR(INDEX('قرائت کنتور'!A:AZ,MATCH(A118&amp;"-"&amp;W$1,'قرائت کنتور'!B:B,0),MATCH(L118,'قرائت کنتور'!$1:$1,0)),0)</f>
        <v>0</v>
      </c>
      <c r="X118" s="188">
        <f>IFERROR(INDEX('قرائت کنتور'!A:AZ,MATCH(A118&amp;"-"&amp;W$1,'قرائت کنتور'!B:B,0),MATCH(G118,'قرائت کنتور'!$1:$1,0)),0)</f>
        <v>7621</v>
      </c>
      <c r="Y118" s="188">
        <f>IFERROR(INDEX('قرائت کنتور'!A:AZ,MATCH(A118&amp;"-"&amp;Y$1,'قرائت کنتور'!B:B,0),MATCH(L118,'قرائت کنتور'!$1:$1,0)),0)</f>
        <v>0</v>
      </c>
      <c r="Z118" s="188">
        <f>IFERROR(INDEX('قرائت کنتور'!A:AZ,MATCH(A118&amp;"-"&amp;Y$1,'قرائت کنتور'!B:B,0),MATCH(G118,'قرائت کنتور'!$1:$1,0)),0)</f>
        <v>15188</v>
      </c>
      <c r="AA118" s="188">
        <f>IFERROR(INDEX('قرائت کنتور'!A:AZ,MATCH(A118&amp;"-"&amp;AA$1,'قرائت کنتور'!B:B,0),MATCH(L118,'قرائت کنتور'!$1:$1,0)),0)</f>
        <v>0</v>
      </c>
      <c r="AB118" s="188">
        <f>IFERROR(INDEX('قرائت کنتور'!A:AZ,MATCH(A118&amp;"-"&amp;AA$1,'قرائت کنتور'!B:B,0),MATCH(G118,'قرائت کنتور'!$1:$1,0)),0)</f>
        <v>148856</v>
      </c>
      <c r="AC118" s="265"/>
      <c r="AD118" s="188">
        <f t="shared" si="27"/>
        <v>74430</v>
      </c>
      <c r="AE118" s="188">
        <f t="shared" si="28"/>
        <v>7621</v>
      </c>
      <c r="AF118" s="188">
        <f t="shared" si="29"/>
        <v>15188</v>
      </c>
      <c r="AG118" s="188">
        <f t="shared" si="30"/>
        <v>148856</v>
      </c>
      <c r="AH118" s="188">
        <f t="shared" si="31"/>
        <v>97239</v>
      </c>
      <c r="AI118" s="188">
        <f t="shared" si="32"/>
        <v>1</v>
      </c>
      <c r="AJ118" s="188" t="str">
        <f t="shared" si="33"/>
        <v>0</v>
      </c>
      <c r="AK118" s="265"/>
      <c r="AL118" s="254">
        <f t="shared" si="34"/>
        <v>0.54689502792088363</v>
      </c>
      <c r="AM118" s="254">
        <f t="shared" si="35"/>
        <v>0.64565401777651221</v>
      </c>
      <c r="AN118" s="265"/>
      <c r="AO118" s="188">
        <f>IFERROR(INDEX('تعرفه ها'!A:Z,MATCH(P118&amp;"-"&amp;AO$1,'تعرفه ها'!C:C,0),MATCH(F118,'تعرفه ها'!$2:$2,0),1),"---")</f>
        <v>1115</v>
      </c>
      <c r="AP118" s="188">
        <f>IFERROR(INDEX('تعرفه ها'!A:Z,MATCH(P118&amp;"-"&amp;AP$1,'تعرفه ها'!C:C,0),MATCH(F118,'تعرفه ها'!$2:$2,0),1),"---")</f>
        <v>558</v>
      </c>
      <c r="AQ118" s="188">
        <f>IFERROR(INDEX('تعرفه ها'!A:Z,MATCH(P118&amp;"-"&amp;AQ$1,'تعرفه ها'!C:C,0),MATCH(F118,'تعرفه ها'!$2:$2,0),1),"---")</f>
        <v>279</v>
      </c>
      <c r="AR118" s="188">
        <f>IFERROR(INDEX('تعرفه ها'!A:Z,MATCH(P118&amp;"-"&amp;AR$1,'تعرفه ها'!C:C,0),MATCH(F118,'تعرفه ها'!$2:$2,0),1),"---")</f>
        <v>550</v>
      </c>
      <c r="AS118" s="265"/>
      <c r="AT118" s="415">
        <f t="shared" si="36"/>
        <v>82989450</v>
      </c>
      <c r="AU118" s="415">
        <f t="shared" si="37"/>
        <v>4252518</v>
      </c>
      <c r="AV118" s="415">
        <f t="shared" si="38"/>
        <v>4237452</v>
      </c>
      <c r="AW118" s="415">
        <f t="shared" si="39"/>
        <v>81870800</v>
      </c>
      <c r="AX118" s="415">
        <f t="shared" si="40"/>
        <v>173350220</v>
      </c>
      <c r="AY118" s="415">
        <f>IFERROR(AH118*INDEX('تعرفه ها'!A:Z,MATCH("عوارض برق به ازاء هر کیلووات",'تعرفه ها'!$C:$C,0),MATCH(F118,'تعرفه ها'!$2:$2,0)),"---")</f>
        <v>4861950</v>
      </c>
      <c r="AZ118" s="415">
        <f t="shared" si="41"/>
        <v>59064055</v>
      </c>
      <c r="BA118" s="415">
        <f>IFERROR(ROUND(((AX118+AY118+AZ118)*INDEX('تعرفه ها'!A:Z,MATCH("هزینه نگهداری و تعمیرات شبکه برق",'تعرفه ها'!$C:$C,0),MATCH(F118,'تعرفه ها'!$2:$2,0))/100),0),"---")</f>
        <v>23727623</v>
      </c>
      <c r="BB118" s="415">
        <f>IFERROR(IF(P118="دیماندی",ROUND(AJ118*INDEX('تعرفه ها'!A:Z,MATCH(BB$1,'تعرفه ها'!$C:$C,0),MATCH(F118,'تعرفه ها'!$2:$2,0))*J118/30,0),0),"---")</f>
        <v>0</v>
      </c>
      <c r="BC118" s="415"/>
      <c r="BD118" s="54">
        <f>IFERROR(IF(INDEX('اطلاعات دوره'!A:Z,MATCH(G118,'اطلاعات دوره'!C:C,0),MATCH("برق",'اطلاعات دوره'!$1:$1,0))="دارد",ROUND(AX118*INDEX('تعرفه ها'!A:Z,MATCH("پیک فصلی برق",'تعرفه ها'!$C:$C,0),MATCH(F118,'تعرفه ها'!$2:$2,0))/100,0),0),"---")</f>
        <v>0</v>
      </c>
      <c r="BE118" s="415">
        <f>IFERROR(ROUND(((AX118+AY118+AZ118+BA118+BB118+BC118+BD118)*INDEX('تعرفه ها'!A:Z,MATCH("مالیات برق",'تعرفه ها'!$C:$C,0),MATCH(F118,'تعرفه ها'!$2:$2,0))/100),0),"---")</f>
        <v>0</v>
      </c>
      <c r="BF118" s="415">
        <f t="shared" si="42"/>
        <v>261003848</v>
      </c>
      <c r="BG118" s="415">
        <f t="shared" si="46"/>
        <v>-189476820</v>
      </c>
      <c r="BH118" s="415">
        <f t="shared" si="43"/>
        <v>71527028</v>
      </c>
      <c r="BI118" s="54">
        <f t="shared" si="44"/>
        <v>28</v>
      </c>
      <c r="BJ118" s="55">
        <f t="shared" si="45"/>
        <v>71527000</v>
      </c>
      <c r="BK118" s="262"/>
      <c r="BL118" s="183" t="str">
        <f>IFERROR(IF(INDEX(پرداخت!A:AZ,MATCH(A118&amp;" - "&amp;"برق",پرداخت!$B:$B,0),MATCH(G118,پرداخت!$1:$1,0))="نشده","نشده","شده"),"---")</f>
        <v>نشده</v>
      </c>
      <c r="BN118" s="257"/>
      <c r="BO118" s="257"/>
      <c r="BP118" s="257"/>
      <c r="BQ118" s="257"/>
      <c r="BR118" s="257"/>
      <c r="BS118" s="257"/>
      <c r="BT118" s="257"/>
      <c r="BU118" s="257"/>
      <c r="BV118" s="257"/>
      <c r="BW118" s="257"/>
      <c r="BX118" s="257"/>
      <c r="BY118" s="257"/>
      <c r="BZ118" s="257"/>
      <c r="CA118" s="257"/>
      <c r="CB118" s="257"/>
      <c r="CC118" s="257"/>
      <c r="CD118" s="257"/>
      <c r="CE118" s="257"/>
      <c r="CF118" s="257"/>
      <c r="CG118" s="257"/>
      <c r="CH118"/>
      <c r="CI118"/>
      <c r="CJ118"/>
      <c r="CK118"/>
    </row>
    <row r="119" spans="1:89" ht="33.75" hidden="1">
      <c r="A119" s="171" t="s">
        <v>228</v>
      </c>
      <c r="B119" s="47">
        <f>IFERROR(INDEX('اطلاعات انشعابات شرکتها'!A:BB,MATCH(A119,'اطلاعات انشعابات شرکتها'!A:A,0),MATCH(B$1,'اطلاعات انشعابات شرکتها'!$1:$1,0)),0)</f>
        <v>119</v>
      </c>
      <c r="C119" s="48">
        <f>IFERROR(INDEX('اطلاعات انشعابات شرکتها'!A:BB,MATCH(A119,'اطلاعات انشعابات شرکتها'!A:A,0),MATCH(C$1,'اطلاعات انشعابات شرکتها'!$1:$1,0)),0)</f>
        <v>0</v>
      </c>
      <c r="D119" s="45"/>
      <c r="E119" s="171">
        <v>2</v>
      </c>
      <c r="F119" s="170">
        <v>99</v>
      </c>
      <c r="G119" s="188" t="str">
        <f t="shared" si="24"/>
        <v>99/2</v>
      </c>
      <c r="H119" s="188" t="str">
        <f>IFERROR(INDEX('اطلاعات دوره'!A:Z,MATCH(G119,'اطلاعات دوره'!C:C,0),MATCH(H$1,'اطلاعات دوره'!$1:$1,0)),0)</f>
        <v>99/02/01</v>
      </c>
      <c r="I119" s="188" t="str">
        <f>IFERROR(INDEX('اطلاعات دوره'!A:Z,MATCH(G119,'اطلاعات دوره'!C:C,0),MATCH(I$1,'اطلاعات دوره'!$1:$1,0)),0)</f>
        <v>99/02/31</v>
      </c>
      <c r="J119" s="188">
        <f>IFERROR(INDEX('اطلاعات دوره'!A:Z,MATCH(G119,'اطلاعات دوره'!C:C,0),MATCH(J$1,'اطلاعات دوره'!$1:$1,0)),0)</f>
        <v>31</v>
      </c>
      <c r="K119" s="265"/>
      <c r="L119" s="188" t="str">
        <f>IFERROR(INDEX('اطلاعات دوره'!A:Z,MATCH(G119,'اطلاعات دوره'!C:C,0)-1,MATCH("عنوان",'اطلاعات دوره'!$1:$1,0)),"---")</f>
        <v>99/1</v>
      </c>
      <c r="M119" s="188" t="str">
        <f t="shared" si="25"/>
        <v>پویش تجهیز-99/1</v>
      </c>
      <c r="N119" s="188" t="str">
        <f t="shared" si="26"/>
        <v>پویش تجهیز-99/2</v>
      </c>
      <c r="O119" s="265"/>
      <c r="P119" s="188" t="str">
        <f>IFERROR(INDEX('اطلاعات انشعابات شرکتها'!A:BB,MATCH(A119,'اطلاعات انشعابات شرکتها'!A:A,0),MATCH(P$1,'اطلاعات انشعابات شرکتها'!$1:$1,0)),0)</f>
        <v>غیر دیماندی</v>
      </c>
      <c r="Q119" s="188">
        <f>IFERROR(INDEX('اطلاعات انشعابات شرکتها'!A:BB,MATCH(A119,'اطلاعات انشعابات شرکتها'!A:A,0),MATCH(Q$1,'اطلاعات انشعابات شرکتها'!$1:$1,0)),0)</f>
        <v>19</v>
      </c>
      <c r="R119" s="188" t="str">
        <f>IFERROR(INDEX('اطلاعات انشعابات شرکتها'!A:BB,MATCH(A119,'اطلاعات انشعابات شرکتها'!A:A,0),MATCH(R$1,'اطلاعات انشعابات شرکتها'!$1:$1,0)),0)</f>
        <v>1</v>
      </c>
      <c r="S119" s="265"/>
      <c r="T119" s="188">
        <f>IFERROR(INDEX('قرائت کنتور'!A:AZ,MATCH(A119&amp;"-"&amp;T$1,'قرائت کنتور'!B:B,0),MATCH(G119,'قرائت کنتور'!$1:$1,0)),0)</f>
        <v>0</v>
      </c>
      <c r="U119" s="188">
        <f>IFERROR(INDEX('قرائت کنتور'!A:AZ,MATCH(A119&amp;"-"&amp;U$1,'قرائت کنتور'!B:B,0),MATCH(L119,'قرائت کنتور'!$1:$1,0)),0)</f>
        <v>0</v>
      </c>
      <c r="V119" s="188">
        <f>IFERROR(INDEX('قرائت کنتور'!A:AZ,MATCH(A119&amp;"-"&amp;U$1,'قرائت کنتور'!B:B,0),MATCH(G119,'قرائت کنتور'!$1:$1,0)),0)</f>
        <v>0</v>
      </c>
      <c r="W119" s="188">
        <f>IFERROR(INDEX('قرائت کنتور'!A:AZ,MATCH(A119&amp;"-"&amp;W$1,'قرائت کنتور'!B:B,0),MATCH(L119,'قرائت کنتور'!$1:$1,0)),0)</f>
        <v>0</v>
      </c>
      <c r="X119" s="188">
        <f>IFERROR(INDEX('قرائت کنتور'!A:AZ,MATCH(A119&amp;"-"&amp;W$1,'قرائت کنتور'!B:B,0),MATCH(G119,'قرائت کنتور'!$1:$1,0)),0)</f>
        <v>0</v>
      </c>
      <c r="Y119" s="188">
        <f>IFERROR(INDEX('قرائت کنتور'!A:AZ,MATCH(A119&amp;"-"&amp;Y$1,'قرائت کنتور'!B:B,0),MATCH(L119,'قرائت کنتور'!$1:$1,0)),0)</f>
        <v>0</v>
      </c>
      <c r="Z119" s="188">
        <f>IFERROR(INDEX('قرائت کنتور'!A:AZ,MATCH(A119&amp;"-"&amp;Y$1,'قرائت کنتور'!B:B,0),MATCH(G119,'قرائت کنتور'!$1:$1,0)),0)</f>
        <v>0</v>
      </c>
      <c r="AA119" s="188">
        <f>IFERROR(INDEX('قرائت کنتور'!A:AZ,MATCH(A119&amp;"-"&amp;AA$1,'قرائت کنتور'!B:B,0),MATCH(L119,'قرائت کنتور'!$1:$1,0)),0)</f>
        <v>0</v>
      </c>
      <c r="AB119" s="188">
        <f>IFERROR(INDEX('قرائت کنتور'!A:AZ,MATCH(A119&amp;"-"&amp;AA$1,'قرائت کنتور'!B:B,0),MATCH(G119,'قرائت کنتور'!$1:$1,0)),0)</f>
        <v>0</v>
      </c>
      <c r="AC119" s="265"/>
      <c r="AD119" s="188">
        <f t="shared" si="27"/>
        <v>0</v>
      </c>
      <c r="AE119" s="188">
        <f t="shared" si="28"/>
        <v>0</v>
      </c>
      <c r="AF119" s="188">
        <f t="shared" si="29"/>
        <v>0</v>
      </c>
      <c r="AG119" s="188">
        <f t="shared" si="30"/>
        <v>0</v>
      </c>
      <c r="AH119" s="188">
        <f t="shared" si="31"/>
        <v>0</v>
      </c>
      <c r="AI119" s="188">
        <f t="shared" si="32"/>
        <v>0</v>
      </c>
      <c r="AJ119" s="188" t="str">
        <f t="shared" si="33"/>
        <v>0</v>
      </c>
      <c r="AK119" s="265"/>
      <c r="AL119" s="254" t="str">
        <f t="shared" si="34"/>
        <v>---</v>
      </c>
      <c r="AM119" s="254" t="str">
        <f t="shared" si="35"/>
        <v>---</v>
      </c>
      <c r="AN119" s="265"/>
      <c r="AO119" s="188">
        <f>IFERROR(INDEX('تعرفه ها'!A:Z,MATCH(P119&amp;"-"&amp;AO$1,'تعرفه ها'!C:C,0),MATCH(F119,'تعرفه ها'!$2:$2,0),1),"---")</f>
        <v>1115</v>
      </c>
      <c r="AP119" s="188">
        <f>IFERROR(INDEX('تعرفه ها'!A:Z,MATCH(P119&amp;"-"&amp;AP$1,'تعرفه ها'!C:C,0),MATCH(F119,'تعرفه ها'!$2:$2,0),1),"---")</f>
        <v>558</v>
      </c>
      <c r="AQ119" s="188">
        <f>IFERROR(INDEX('تعرفه ها'!A:Z,MATCH(P119&amp;"-"&amp;AQ$1,'تعرفه ها'!C:C,0),MATCH(F119,'تعرفه ها'!$2:$2,0),1),"---")</f>
        <v>279</v>
      </c>
      <c r="AR119" s="188">
        <f>IFERROR(INDEX('تعرفه ها'!A:Z,MATCH(P119&amp;"-"&amp;AR$1,'تعرفه ها'!C:C,0),MATCH(F119,'تعرفه ها'!$2:$2,0),1),"---")</f>
        <v>550</v>
      </c>
      <c r="AS119" s="265"/>
      <c r="AT119" s="415">
        <f t="shared" si="36"/>
        <v>0</v>
      </c>
      <c r="AU119" s="415">
        <f t="shared" si="37"/>
        <v>0</v>
      </c>
      <c r="AV119" s="415">
        <f t="shared" si="38"/>
        <v>0</v>
      </c>
      <c r="AW119" s="415">
        <f t="shared" si="39"/>
        <v>0</v>
      </c>
      <c r="AX119" s="415">
        <f t="shared" si="40"/>
        <v>0</v>
      </c>
      <c r="AY119" s="415">
        <f>IFERROR(AH119*INDEX('تعرفه ها'!A:Z,MATCH("عوارض برق به ازاء هر کیلووات",'تعرفه ها'!$C:$C,0),MATCH(F119,'تعرفه ها'!$2:$2,0)),"---")</f>
        <v>0</v>
      </c>
      <c r="AZ119" s="415" t="str">
        <f t="shared" si="41"/>
        <v>---</v>
      </c>
      <c r="BA119" s="415" t="str">
        <f>IFERROR(ROUND(((AX119+AY119+AZ119)*INDEX('تعرفه ها'!A:Z,MATCH("هزینه نگهداری و تعمیرات شبکه برق",'تعرفه ها'!$C:$C,0),MATCH(F119,'تعرفه ها'!$2:$2,0))/100),0),"---")</f>
        <v>---</v>
      </c>
      <c r="BB119" s="415">
        <f>IFERROR(IF(P119="دیماندی",ROUND(AJ119*INDEX('تعرفه ها'!A:Z,MATCH(BB$1,'تعرفه ها'!$C:$C,0),MATCH(F119,'تعرفه ها'!$2:$2,0))*J119/30,0),0),"---")</f>
        <v>0</v>
      </c>
      <c r="BC119" s="415"/>
      <c r="BD119" s="54">
        <f>IFERROR(IF(INDEX('اطلاعات دوره'!A:Z,MATCH(G119,'اطلاعات دوره'!C:C,0),MATCH("برق",'اطلاعات دوره'!$1:$1,0))="دارد",ROUND(AX119*INDEX('تعرفه ها'!A:Z,MATCH("پیک فصلی برق",'تعرفه ها'!$C:$C,0),MATCH(F119,'تعرفه ها'!$2:$2,0))/100,0),0),"---")</f>
        <v>0</v>
      </c>
      <c r="BE119" s="415" t="str">
        <f>IFERROR(ROUND(((AX119+AY119+AZ119+BA119+BB119+BC119+BD119)*INDEX('تعرفه ها'!A:Z,MATCH("مالیات برق",'تعرفه ها'!$C:$C,0),MATCH(F119,'تعرفه ها'!$2:$2,0))/100),0),"---")</f>
        <v>---</v>
      </c>
      <c r="BF119" s="415" t="str">
        <f t="shared" si="42"/>
        <v>---</v>
      </c>
      <c r="BG119" s="415">
        <f t="shared" si="46"/>
        <v>-22105064</v>
      </c>
      <c r="BH119" s="415" t="str">
        <f t="shared" si="43"/>
        <v>---</v>
      </c>
      <c r="BI119" s="54" t="str">
        <f t="shared" si="44"/>
        <v>---</v>
      </c>
      <c r="BJ119" s="55" t="str">
        <f t="shared" si="45"/>
        <v>---</v>
      </c>
      <c r="BK119" s="262"/>
      <c r="BL119" s="183" t="str">
        <f>IFERROR(IF(INDEX(پرداخت!A:AZ,MATCH(A119&amp;" - "&amp;"برق",پرداخت!$B:$B,0),MATCH(G119,پرداخت!$1:$1,0))="نشده","نشده","شده"),"---")</f>
        <v>نشده</v>
      </c>
      <c r="BN119" s="257"/>
      <c r="BO119" s="257"/>
      <c r="BP119" s="257"/>
      <c r="BQ119" s="257"/>
      <c r="BR119" s="257"/>
      <c r="BS119" s="257"/>
      <c r="BT119" s="257"/>
      <c r="BU119" s="257"/>
      <c r="BV119" s="257"/>
      <c r="BW119" s="257"/>
      <c r="BX119" s="257"/>
      <c r="BY119" s="257"/>
      <c r="BZ119" s="257"/>
      <c r="CA119" s="257"/>
      <c r="CB119" s="257"/>
      <c r="CC119" s="257"/>
      <c r="CD119" s="257"/>
      <c r="CE119" s="257"/>
      <c r="CF119" s="257"/>
      <c r="CG119" s="257"/>
      <c r="CH119"/>
      <c r="CI119"/>
      <c r="CJ119"/>
      <c r="CK119"/>
    </row>
    <row r="120" spans="1:89" ht="33.75" hidden="1">
      <c r="A120" s="171" t="s">
        <v>229</v>
      </c>
      <c r="B120" s="47">
        <f>IFERROR(INDEX('اطلاعات انشعابات شرکتها'!A:BB,MATCH(A120,'اطلاعات انشعابات شرکتها'!A:A,0),MATCH(B$1,'اطلاعات انشعابات شرکتها'!$1:$1,0)),0)</f>
        <v>120</v>
      </c>
      <c r="C120" s="48">
        <f>IFERROR(INDEX('اطلاعات انشعابات شرکتها'!A:BB,MATCH(A120,'اطلاعات انشعابات شرکتها'!A:A,0),MATCH(C$1,'اطلاعات انشعابات شرکتها'!$1:$1,0)),0)</f>
        <v>0</v>
      </c>
      <c r="D120" s="45"/>
      <c r="E120" s="171">
        <v>2</v>
      </c>
      <c r="F120" s="170">
        <v>99</v>
      </c>
      <c r="G120" s="188" t="str">
        <f t="shared" si="24"/>
        <v>99/2</v>
      </c>
      <c r="H120" s="188" t="str">
        <f>IFERROR(INDEX('اطلاعات دوره'!A:Z,MATCH(G120,'اطلاعات دوره'!C:C,0),MATCH(H$1,'اطلاعات دوره'!$1:$1,0)),0)</f>
        <v>99/02/01</v>
      </c>
      <c r="I120" s="188" t="str">
        <f>IFERROR(INDEX('اطلاعات دوره'!A:Z,MATCH(G120,'اطلاعات دوره'!C:C,0),MATCH(I$1,'اطلاعات دوره'!$1:$1,0)),0)</f>
        <v>99/02/31</v>
      </c>
      <c r="J120" s="188">
        <f>IFERROR(INDEX('اطلاعات دوره'!A:Z,MATCH(G120,'اطلاعات دوره'!C:C,0),MATCH(J$1,'اطلاعات دوره'!$1:$1,0)),0)</f>
        <v>31</v>
      </c>
      <c r="K120" s="265"/>
      <c r="L120" s="188" t="str">
        <f>IFERROR(INDEX('اطلاعات دوره'!A:Z,MATCH(G120,'اطلاعات دوره'!C:C,0)-1,MATCH("عنوان",'اطلاعات دوره'!$1:$1,0)),"---")</f>
        <v>99/1</v>
      </c>
      <c r="M120" s="188" t="str">
        <f t="shared" si="25"/>
        <v>پویشگران مواد پارت آزمون شرق-99/1</v>
      </c>
      <c r="N120" s="188" t="str">
        <f t="shared" si="26"/>
        <v>پویشگران مواد پارت آزمون شرق-99/2</v>
      </c>
      <c r="O120" s="265"/>
      <c r="P120" s="188" t="str">
        <f>IFERROR(INDEX('اطلاعات انشعابات شرکتها'!A:BB,MATCH(A120,'اطلاعات انشعابات شرکتها'!A:A,0),MATCH(P$1,'اطلاعات انشعابات شرکتها'!$1:$1,0)),0)</f>
        <v>آزاد</v>
      </c>
      <c r="Q120" s="188">
        <f>IFERROR(INDEX('اطلاعات انشعابات شرکتها'!A:BB,MATCH(A120,'اطلاعات انشعابات شرکتها'!A:A,0),MATCH(Q$1,'اطلاعات انشعابات شرکتها'!$1:$1,0)),0)</f>
        <v>59</v>
      </c>
      <c r="R120" s="188" t="str">
        <f>IFERROR(INDEX('اطلاعات انشعابات شرکتها'!A:BB,MATCH(A120,'اطلاعات انشعابات شرکتها'!A:A,0),MATCH(R$1,'اطلاعات انشعابات شرکتها'!$1:$1,0)),0)</f>
        <v>1</v>
      </c>
      <c r="S120" s="265"/>
      <c r="T120" s="188">
        <f>IFERROR(INDEX('قرائت کنتور'!A:AZ,MATCH(A120&amp;"-"&amp;T$1,'قرائت کنتور'!B:B,0),MATCH(G120,'قرائت کنتور'!$1:$1,0)),0)</f>
        <v>0</v>
      </c>
      <c r="U120" s="188">
        <f>IFERROR(INDEX('قرائت کنتور'!A:AZ,MATCH(A120&amp;"-"&amp;U$1,'قرائت کنتور'!B:B,0),MATCH(L120,'قرائت کنتور'!$1:$1,0)),0)</f>
        <v>0</v>
      </c>
      <c r="V120" s="188">
        <f>IFERROR(INDEX('قرائت کنتور'!A:AZ,MATCH(A120&amp;"-"&amp;U$1,'قرائت کنتور'!B:B,0),MATCH(G120,'قرائت کنتور'!$1:$1,0)),0)</f>
        <v>20184</v>
      </c>
      <c r="W120" s="188">
        <f>IFERROR(INDEX('قرائت کنتور'!A:AZ,MATCH(A120&amp;"-"&amp;W$1,'قرائت کنتور'!B:B,0),MATCH(L120,'قرائت کنتور'!$1:$1,0)),0)</f>
        <v>0</v>
      </c>
      <c r="X120" s="188">
        <f>IFERROR(INDEX('قرائت کنتور'!A:AZ,MATCH(A120&amp;"-"&amp;W$1,'قرائت کنتور'!B:B,0),MATCH(G120,'قرائت کنتور'!$1:$1,0)),0)</f>
        <v>71478</v>
      </c>
      <c r="Y120" s="188">
        <f>IFERROR(INDEX('قرائت کنتور'!A:AZ,MATCH(A120&amp;"-"&amp;Y$1,'قرائت کنتور'!B:B,0),MATCH(L120,'قرائت کنتور'!$1:$1,0)),0)</f>
        <v>0</v>
      </c>
      <c r="Z120" s="188">
        <f>IFERROR(INDEX('قرائت کنتور'!A:AZ,MATCH(A120&amp;"-"&amp;Y$1,'قرائت کنتور'!B:B,0),MATCH(G120,'قرائت کنتور'!$1:$1,0)),0)</f>
        <v>37027</v>
      </c>
      <c r="AA120" s="188">
        <f>IFERROR(INDEX('قرائت کنتور'!A:AZ,MATCH(A120&amp;"-"&amp;AA$1,'قرائت کنتور'!B:B,0),MATCH(L120,'قرائت کنتور'!$1:$1,0)),0)</f>
        <v>0</v>
      </c>
      <c r="AB120" s="188">
        <f>IFERROR(INDEX('قرائت کنتور'!A:AZ,MATCH(A120&amp;"-"&amp;AA$1,'قرائت کنتور'!B:B,0),MATCH(G120,'قرائت کنتور'!$1:$1,0)),0)</f>
        <v>30530</v>
      </c>
      <c r="AC120" s="265"/>
      <c r="AD120" s="188">
        <f t="shared" si="27"/>
        <v>20184</v>
      </c>
      <c r="AE120" s="188">
        <f t="shared" si="28"/>
        <v>71478</v>
      </c>
      <c r="AF120" s="188">
        <f t="shared" si="29"/>
        <v>37027</v>
      </c>
      <c r="AG120" s="188">
        <f t="shared" si="30"/>
        <v>30530</v>
      </c>
      <c r="AH120" s="188">
        <f t="shared" si="31"/>
        <v>128689</v>
      </c>
      <c r="AI120" s="188">
        <f t="shared" si="32"/>
        <v>0</v>
      </c>
      <c r="AJ120" s="188" t="str">
        <f t="shared" si="33"/>
        <v>0</v>
      </c>
      <c r="AK120" s="265"/>
      <c r="AL120" s="254">
        <f t="shared" si="34"/>
        <v>0.97299369840772076</v>
      </c>
      <c r="AM120" s="254" t="str">
        <f t="shared" si="35"/>
        <v>0</v>
      </c>
      <c r="AN120" s="265"/>
      <c r="AO120" s="188">
        <f>IFERROR(INDEX('تعرفه ها'!A:Z,MATCH(P120&amp;"-"&amp;AO$1,'تعرفه ها'!C:C,0),MATCH(F120,'تعرفه ها'!$2:$2,0),1),"---")</f>
        <v>1338</v>
      </c>
      <c r="AP120" s="188">
        <f>IFERROR(INDEX('تعرفه ها'!A:Z,MATCH(P120&amp;"-"&amp;AP$1,'تعرفه ها'!C:C,0),MATCH(F120,'تعرفه ها'!$2:$2,0),1),"---")</f>
        <v>670</v>
      </c>
      <c r="AQ120" s="188">
        <f>IFERROR(INDEX('تعرفه ها'!A:Z,MATCH(P120&amp;"-"&amp;AQ$1,'تعرفه ها'!C:C,0),MATCH(F120,'تعرفه ها'!$2:$2,0),1),"---")</f>
        <v>335</v>
      </c>
      <c r="AR120" s="188">
        <f>IFERROR(INDEX('تعرفه ها'!A:Z,MATCH(P120&amp;"-"&amp;AR$1,'تعرفه ها'!C:C,0),MATCH(F120,'تعرفه ها'!$2:$2,0),1),"---")</f>
        <v>660</v>
      </c>
      <c r="AS120" s="265"/>
      <c r="AT120" s="415">
        <f t="shared" si="36"/>
        <v>27006192</v>
      </c>
      <c r="AU120" s="415">
        <f t="shared" si="37"/>
        <v>47890260</v>
      </c>
      <c r="AV120" s="415">
        <f t="shared" si="38"/>
        <v>12404045</v>
      </c>
      <c r="AW120" s="415">
        <f t="shared" si="39"/>
        <v>20149800</v>
      </c>
      <c r="AX120" s="415">
        <f t="shared" si="40"/>
        <v>107450297</v>
      </c>
      <c r="AY120" s="415">
        <f>IFERROR(AH120*INDEX('تعرفه ها'!A:Z,MATCH("عوارض برق به ازاء هر کیلووات",'تعرفه ها'!$C:$C,0),MATCH(F120,'تعرفه ها'!$2:$2,0)),"---")</f>
        <v>6434450</v>
      </c>
      <c r="AZ120" s="415">
        <f t="shared" si="41"/>
        <v>0</v>
      </c>
      <c r="BA120" s="415">
        <f>IFERROR(ROUND(((AX120+AY120+AZ120)*INDEX('تعرفه ها'!A:Z,MATCH("هزینه نگهداری و تعمیرات شبکه برق",'تعرفه ها'!$C:$C,0),MATCH(F120,'تعرفه ها'!$2:$2,0))/100),0),"---")</f>
        <v>11388475</v>
      </c>
      <c r="BB120" s="415">
        <f>IFERROR(IF(P120="دیماندی",ROUND(AJ120*INDEX('تعرفه ها'!A:Z,MATCH(BB$1,'تعرفه ها'!$C:$C,0),MATCH(F120,'تعرفه ها'!$2:$2,0))*J120/30,0),0),"---")</f>
        <v>0</v>
      </c>
      <c r="BC120" s="415"/>
      <c r="BD120" s="54">
        <f>IFERROR(IF(INDEX('اطلاعات دوره'!A:Z,MATCH(G120,'اطلاعات دوره'!C:C,0),MATCH("برق",'اطلاعات دوره'!$1:$1,0))="دارد",ROUND(AX120*INDEX('تعرفه ها'!A:Z,MATCH("پیک فصلی برق",'تعرفه ها'!$C:$C,0),MATCH(F120,'تعرفه ها'!$2:$2,0))/100,0),0),"---")</f>
        <v>0</v>
      </c>
      <c r="BE120" s="415">
        <f>IFERROR(ROUND(((AX120+AY120+AZ120+BA120+BB120+BC120+BD120)*INDEX('تعرفه ها'!A:Z,MATCH("مالیات برق",'تعرفه ها'!$C:$C,0),MATCH(F120,'تعرفه ها'!$2:$2,0))/100),0),"---")</f>
        <v>0</v>
      </c>
      <c r="BF120" s="415">
        <f t="shared" si="42"/>
        <v>125273222</v>
      </c>
      <c r="BG120" s="415">
        <f t="shared" si="46"/>
        <v>-130631956</v>
      </c>
      <c r="BH120" s="415">
        <f t="shared" si="43"/>
        <v>-5358734</v>
      </c>
      <c r="BI120" s="54">
        <f t="shared" si="44"/>
        <v>734</v>
      </c>
      <c r="BJ120" s="55">
        <f t="shared" si="45"/>
        <v>-5359468</v>
      </c>
      <c r="BK120" s="262"/>
      <c r="BL120" s="183" t="str">
        <f>IFERROR(IF(INDEX(پرداخت!A:AZ,MATCH(A120&amp;" - "&amp;"برق",پرداخت!$B:$B,0),MATCH(G120,پرداخت!$1:$1,0))="نشده","نشده","شده"),"---")</f>
        <v>نشده</v>
      </c>
      <c r="BN120" s="257"/>
      <c r="BO120" s="257"/>
      <c r="BP120" s="257"/>
      <c r="BQ120" s="257"/>
      <c r="BR120" s="257"/>
      <c r="BS120" s="257"/>
      <c r="BT120" s="257"/>
      <c r="BU120" s="257"/>
      <c r="BV120" s="257"/>
      <c r="BW120" s="257"/>
      <c r="BX120" s="257"/>
      <c r="BY120" s="257"/>
      <c r="BZ120" s="257"/>
      <c r="CA120" s="257"/>
      <c r="CB120" s="257"/>
      <c r="CC120" s="257"/>
      <c r="CD120" s="257"/>
      <c r="CE120" s="257"/>
      <c r="CF120" s="257"/>
      <c r="CG120" s="257"/>
      <c r="CH120"/>
      <c r="CI120"/>
      <c r="CJ120"/>
      <c r="CK120"/>
    </row>
    <row r="121" spans="1:89" ht="33.75" hidden="1">
      <c r="A121" s="171" t="s">
        <v>233</v>
      </c>
      <c r="B121" s="47">
        <f>IFERROR(INDEX('اطلاعات انشعابات شرکتها'!A:BB,MATCH(A121,'اطلاعات انشعابات شرکتها'!A:A,0),MATCH(B$1,'اطلاعات انشعابات شرکتها'!$1:$1,0)),0)</f>
        <v>121</v>
      </c>
      <c r="C121" s="48">
        <f>IFERROR(INDEX('اطلاعات انشعابات شرکتها'!A:BB,MATCH(A121,'اطلاعات انشعابات شرکتها'!A:A,0),MATCH(C$1,'اطلاعات انشعابات شرکتها'!$1:$1,0)),0)</f>
        <v>0</v>
      </c>
      <c r="D121" s="45"/>
      <c r="E121" s="171">
        <v>2</v>
      </c>
      <c r="F121" s="170">
        <v>99</v>
      </c>
      <c r="G121" s="188" t="str">
        <f t="shared" si="24"/>
        <v>99/2</v>
      </c>
      <c r="H121" s="188" t="str">
        <f>IFERROR(INDEX('اطلاعات دوره'!A:Z,MATCH(G121,'اطلاعات دوره'!C:C,0),MATCH(H$1,'اطلاعات دوره'!$1:$1,0)),0)</f>
        <v>99/02/01</v>
      </c>
      <c r="I121" s="188" t="str">
        <f>IFERROR(INDEX('اطلاعات دوره'!A:Z,MATCH(G121,'اطلاعات دوره'!C:C,0),MATCH(I$1,'اطلاعات دوره'!$1:$1,0)),0)</f>
        <v>99/02/31</v>
      </c>
      <c r="J121" s="188">
        <f>IFERROR(INDEX('اطلاعات دوره'!A:Z,MATCH(G121,'اطلاعات دوره'!C:C,0),MATCH(J$1,'اطلاعات دوره'!$1:$1,0)),0)</f>
        <v>31</v>
      </c>
      <c r="K121" s="265"/>
      <c r="L121" s="188" t="str">
        <f>IFERROR(INDEX('اطلاعات دوره'!A:Z,MATCH(G121,'اطلاعات دوره'!C:C,0)-1,MATCH("عنوان",'اطلاعات دوره'!$1:$1,0)),"---")</f>
        <v>99/1</v>
      </c>
      <c r="M121" s="188" t="str">
        <f t="shared" si="25"/>
        <v>پیشگام انرژی خاور-99/1</v>
      </c>
      <c r="N121" s="188" t="str">
        <f t="shared" si="26"/>
        <v>پیشگام انرژی خاور-99/2</v>
      </c>
      <c r="O121" s="265"/>
      <c r="P121" s="188" t="str">
        <f>IFERROR(INDEX('اطلاعات انشعابات شرکتها'!A:BB,MATCH(A121,'اطلاعات انشعابات شرکتها'!A:A,0),MATCH(P$1,'اطلاعات انشعابات شرکتها'!$1:$1,0)),0)</f>
        <v>دیماندی</v>
      </c>
      <c r="Q121" s="188">
        <f>IFERROR(INDEX('اطلاعات انشعابات شرکتها'!A:BB,MATCH(A121,'اطلاعات انشعابات شرکتها'!A:A,0),MATCH(Q$1,'اطلاعات انشعابات شرکتها'!$1:$1,0)),0)</f>
        <v>30</v>
      </c>
      <c r="R121" s="188" t="str">
        <f>IFERROR(INDEX('اطلاعات انشعابات شرکتها'!A:BB,MATCH(A121,'اطلاعات انشعابات شرکتها'!A:A,0),MATCH(R$1,'اطلاعات انشعابات شرکتها'!$1:$1,0)),0)</f>
        <v>20</v>
      </c>
      <c r="S121" s="265"/>
      <c r="T121" s="188">
        <f>IFERROR(INDEX('قرائت کنتور'!A:AZ,MATCH(A121&amp;"-"&amp;T$1,'قرائت کنتور'!B:B,0),MATCH(G121,'قرائت کنتور'!$1:$1,0)),0)</f>
        <v>0</v>
      </c>
      <c r="U121" s="188">
        <f>IFERROR(INDEX('قرائت کنتور'!A:AZ,MATCH(A121&amp;"-"&amp;U$1,'قرائت کنتور'!B:B,0),MATCH(L121,'قرائت کنتور'!$1:$1,0)),0)</f>
        <v>0</v>
      </c>
      <c r="V121" s="188">
        <f>IFERROR(INDEX('قرائت کنتور'!A:AZ,MATCH(A121&amp;"-"&amp;U$1,'قرائت کنتور'!B:B,0),MATCH(G121,'قرائت کنتور'!$1:$1,0)),0)</f>
        <v>1294</v>
      </c>
      <c r="W121" s="188">
        <f>IFERROR(INDEX('قرائت کنتور'!A:AZ,MATCH(A121&amp;"-"&amp;W$1,'قرائت کنتور'!B:B,0),MATCH(L121,'قرائت کنتور'!$1:$1,0)),0)</f>
        <v>0</v>
      </c>
      <c r="X121" s="188">
        <f>IFERROR(INDEX('قرائت کنتور'!A:AZ,MATCH(A121&amp;"-"&amp;W$1,'قرائت کنتور'!B:B,0),MATCH(G121,'قرائت کنتور'!$1:$1,0)),0)</f>
        <v>13080</v>
      </c>
      <c r="Y121" s="188">
        <f>IFERROR(INDEX('قرائت کنتور'!A:AZ,MATCH(A121&amp;"-"&amp;Y$1,'قرائت کنتور'!B:B,0),MATCH(L121,'قرائت کنتور'!$1:$1,0)),0)</f>
        <v>0</v>
      </c>
      <c r="Z121" s="188">
        <f>IFERROR(INDEX('قرائت کنتور'!A:AZ,MATCH(A121&amp;"-"&amp;Y$1,'قرائت کنتور'!B:B,0),MATCH(G121,'قرائت کنتور'!$1:$1,0)),0)</f>
        <v>789</v>
      </c>
      <c r="AA121" s="188">
        <f>IFERROR(INDEX('قرائت کنتور'!A:AZ,MATCH(A121&amp;"-"&amp;AA$1,'قرائت کنتور'!B:B,0),MATCH(L121,'قرائت کنتور'!$1:$1,0)),0)</f>
        <v>0</v>
      </c>
      <c r="AB121" s="188">
        <f>IFERROR(INDEX('قرائت کنتور'!A:AZ,MATCH(A121&amp;"-"&amp;AA$1,'قرائت کنتور'!B:B,0),MATCH(G121,'قرائت کنتور'!$1:$1,0)),0)</f>
        <v>3261</v>
      </c>
      <c r="AC121" s="265"/>
      <c r="AD121" s="188">
        <f t="shared" si="27"/>
        <v>25880</v>
      </c>
      <c r="AE121" s="188">
        <f t="shared" si="28"/>
        <v>261600</v>
      </c>
      <c r="AF121" s="188">
        <f t="shared" si="29"/>
        <v>15780</v>
      </c>
      <c r="AG121" s="188">
        <f t="shared" si="30"/>
        <v>65220</v>
      </c>
      <c r="AH121" s="188">
        <f t="shared" si="31"/>
        <v>303260</v>
      </c>
      <c r="AI121" s="188">
        <f t="shared" si="32"/>
        <v>0</v>
      </c>
      <c r="AJ121" s="188">
        <f t="shared" si="33"/>
        <v>27</v>
      </c>
      <c r="AK121" s="265"/>
      <c r="AL121" s="254">
        <f t="shared" si="34"/>
        <v>0.97764645870853895</v>
      </c>
      <c r="AM121" s="254" t="str">
        <f t="shared" si="35"/>
        <v>0</v>
      </c>
      <c r="AN121" s="265"/>
      <c r="AO121" s="188">
        <f>IFERROR(INDEX('تعرفه ها'!A:Z,MATCH(P121&amp;"-"&amp;AO$1,'تعرفه ها'!C:C,0),MATCH(F121,'تعرفه ها'!$2:$2,0),1),"---")</f>
        <v>879</v>
      </c>
      <c r="AP121" s="188">
        <f>IFERROR(INDEX('تعرفه ها'!A:Z,MATCH(P121&amp;"-"&amp;AP$1,'تعرفه ها'!C:C,0),MATCH(F121,'تعرفه ها'!$2:$2,0),1),"---")</f>
        <v>439</v>
      </c>
      <c r="AQ121" s="188">
        <f>IFERROR(INDEX('تعرفه ها'!A:Z,MATCH(P121&amp;"-"&amp;AQ$1,'تعرفه ها'!C:C,0),MATCH(F121,'تعرفه ها'!$2:$2,0),1),"---")</f>
        <v>220</v>
      </c>
      <c r="AR121" s="188">
        <f>IFERROR(INDEX('تعرفه ها'!A:Z,MATCH(P121&amp;"-"&amp;AR$1,'تعرفه ها'!C:C,0),MATCH(F121,'تعرفه ها'!$2:$2,0),1),"---")</f>
        <v>550</v>
      </c>
      <c r="AS121" s="265"/>
      <c r="AT121" s="415">
        <f t="shared" si="36"/>
        <v>22748520</v>
      </c>
      <c r="AU121" s="415">
        <f t="shared" si="37"/>
        <v>114842400</v>
      </c>
      <c r="AV121" s="415">
        <f t="shared" si="38"/>
        <v>3471600</v>
      </c>
      <c r="AW121" s="415">
        <f t="shared" si="39"/>
        <v>35871000</v>
      </c>
      <c r="AX121" s="415">
        <f t="shared" si="40"/>
        <v>176933520</v>
      </c>
      <c r="AY121" s="415">
        <f>IFERROR(AH121*INDEX('تعرفه ها'!A:Z,MATCH("عوارض برق به ازاء هر کیلووات",'تعرفه ها'!$C:$C,0),MATCH(F121,'تعرفه ها'!$2:$2,0)),"---")</f>
        <v>15163000</v>
      </c>
      <c r="AZ121" s="415">
        <f t="shared" si="41"/>
        <v>0</v>
      </c>
      <c r="BA121" s="415">
        <f>IFERROR(ROUND(((AX121+AY121+AZ121)*INDEX('تعرفه ها'!A:Z,MATCH("هزینه نگهداری و تعمیرات شبکه برق",'تعرفه ها'!$C:$C,0),MATCH(F121,'تعرفه ها'!$2:$2,0))/100),0),"---")</f>
        <v>19209652</v>
      </c>
      <c r="BB121" s="415">
        <f>IFERROR(IF(P121="دیماندی",ROUND(AJ121*INDEX('تعرفه ها'!A:Z,MATCH(BB$1,'تعرفه ها'!$C:$C,0),MATCH(F121,'تعرفه ها'!$2:$2,0))*J121/30,0),0),"---")</f>
        <v>775229</v>
      </c>
      <c r="BC121" s="415"/>
      <c r="BD121" s="54">
        <f>IFERROR(IF(INDEX('اطلاعات دوره'!A:Z,MATCH(G121,'اطلاعات دوره'!C:C,0),MATCH("برق",'اطلاعات دوره'!$1:$1,0))="دارد",ROUND(AX121*INDEX('تعرفه ها'!A:Z,MATCH("پیک فصلی برق",'تعرفه ها'!$C:$C,0),MATCH(F121,'تعرفه ها'!$2:$2,0))/100,0),0),"---")</f>
        <v>0</v>
      </c>
      <c r="BE121" s="415">
        <f>IFERROR(ROUND(((AX121+AY121+AZ121+BA121+BB121+BC121+BD121)*INDEX('تعرفه ها'!A:Z,MATCH("مالیات برق",'تعرفه ها'!$C:$C,0),MATCH(F121,'تعرفه ها'!$2:$2,0))/100),0),"---")</f>
        <v>0</v>
      </c>
      <c r="BF121" s="415">
        <f t="shared" si="42"/>
        <v>212081401</v>
      </c>
      <c r="BG121" s="415">
        <f t="shared" si="46"/>
        <v>42</v>
      </c>
      <c r="BH121" s="415">
        <f t="shared" si="43"/>
        <v>212081443</v>
      </c>
      <c r="BI121" s="54">
        <f t="shared" si="44"/>
        <v>443</v>
      </c>
      <c r="BJ121" s="55">
        <f t="shared" si="45"/>
        <v>212081000</v>
      </c>
      <c r="BK121" s="262"/>
      <c r="BL121" s="183" t="str">
        <f>IFERROR(IF(INDEX(پرداخت!A:AZ,MATCH(A121&amp;" - "&amp;"برق",پرداخت!$B:$B,0),MATCH(G121,پرداخت!$1:$1,0))="نشده","نشده","شده"),"---")</f>
        <v>نشده</v>
      </c>
      <c r="BN121" s="257"/>
      <c r="BO121" s="257"/>
      <c r="BP121" s="257"/>
      <c r="BQ121" s="257"/>
      <c r="BR121" s="257"/>
      <c r="BS121" s="257"/>
      <c r="BT121" s="257"/>
      <c r="BU121" s="257"/>
      <c r="BV121" s="257"/>
      <c r="BW121" s="257"/>
      <c r="BX121" s="257"/>
      <c r="BY121" s="257"/>
      <c r="BZ121" s="257"/>
      <c r="CA121" s="257"/>
      <c r="CB121" s="257"/>
      <c r="CC121" s="257"/>
      <c r="CD121" s="257"/>
      <c r="CE121" s="257"/>
      <c r="CF121" s="257"/>
      <c r="CG121" s="257"/>
      <c r="CH121"/>
      <c r="CI121"/>
      <c r="CJ121"/>
      <c r="CK121"/>
    </row>
    <row r="122" spans="1:89" ht="33.75" hidden="1">
      <c r="A122" s="171" t="s">
        <v>237</v>
      </c>
      <c r="B122" s="47">
        <f>IFERROR(INDEX('اطلاعات انشعابات شرکتها'!A:BB,MATCH(A122,'اطلاعات انشعابات شرکتها'!A:A,0),MATCH(B$1,'اطلاعات انشعابات شرکتها'!$1:$1,0)),0)</f>
        <v>122</v>
      </c>
      <c r="C122" s="48">
        <f>IFERROR(INDEX('اطلاعات انشعابات شرکتها'!A:BB,MATCH(A122,'اطلاعات انشعابات شرکتها'!A:A,0),MATCH(C$1,'اطلاعات انشعابات شرکتها'!$1:$1,0)),0)</f>
        <v>0</v>
      </c>
      <c r="D122" s="45"/>
      <c r="E122" s="171">
        <v>2</v>
      </c>
      <c r="F122" s="170">
        <v>99</v>
      </c>
      <c r="G122" s="188" t="str">
        <f t="shared" si="24"/>
        <v>99/2</v>
      </c>
      <c r="H122" s="188" t="str">
        <f>IFERROR(INDEX('اطلاعات دوره'!A:Z,MATCH(G122,'اطلاعات دوره'!C:C,0),MATCH(H$1,'اطلاعات دوره'!$1:$1,0)),0)</f>
        <v>99/02/01</v>
      </c>
      <c r="I122" s="188" t="str">
        <f>IFERROR(INDEX('اطلاعات دوره'!A:Z,MATCH(G122,'اطلاعات دوره'!C:C,0),MATCH(I$1,'اطلاعات دوره'!$1:$1,0)),0)</f>
        <v>99/02/31</v>
      </c>
      <c r="J122" s="188">
        <f>IFERROR(INDEX('اطلاعات دوره'!A:Z,MATCH(G122,'اطلاعات دوره'!C:C,0),MATCH(J$1,'اطلاعات دوره'!$1:$1,0)),0)</f>
        <v>31</v>
      </c>
      <c r="K122" s="265"/>
      <c r="L122" s="188" t="str">
        <f>IFERROR(INDEX('اطلاعات دوره'!A:Z,MATCH(G122,'اطلاعات دوره'!C:C,0)-1,MATCH("عنوان",'اطلاعات دوره'!$1:$1,0)),"---")</f>
        <v>99/1</v>
      </c>
      <c r="M122" s="188" t="str">
        <f t="shared" si="25"/>
        <v>پیمان خطوط شرق-99/1</v>
      </c>
      <c r="N122" s="188" t="str">
        <f t="shared" si="26"/>
        <v>پیمان خطوط شرق-99/2</v>
      </c>
      <c r="O122" s="265"/>
      <c r="P122" s="188" t="str">
        <f>IFERROR(INDEX('اطلاعات انشعابات شرکتها'!A:BB,MATCH(A122,'اطلاعات انشعابات شرکتها'!A:A,0),MATCH(P$1,'اطلاعات انشعابات شرکتها'!$1:$1,0)),0)</f>
        <v>غیر دیماندی</v>
      </c>
      <c r="Q122" s="188">
        <f>IFERROR(INDEX('اطلاعات انشعابات شرکتها'!A:BB,MATCH(A122,'اطلاعات انشعابات شرکتها'!A:A,0),MATCH(Q$1,'اطلاعات انشعابات شرکتها'!$1:$1,0)),0)</f>
        <v>19</v>
      </c>
      <c r="R122" s="188" t="str">
        <f>IFERROR(INDEX('اطلاعات انشعابات شرکتها'!A:BB,MATCH(A122,'اطلاعات انشعابات شرکتها'!A:A,0),MATCH(R$1,'اطلاعات انشعابات شرکتها'!$1:$1,0)),0)</f>
        <v>1</v>
      </c>
      <c r="S122" s="265"/>
      <c r="T122" s="188">
        <f>IFERROR(INDEX('قرائت کنتور'!A:AZ,MATCH(A122&amp;"-"&amp;T$1,'قرائت کنتور'!B:B,0),MATCH(G122,'قرائت کنتور'!$1:$1,0)),0)</f>
        <v>0</v>
      </c>
      <c r="U122" s="188">
        <f>IFERROR(INDEX('قرائت کنتور'!A:AZ,MATCH(A122&amp;"-"&amp;U$1,'قرائت کنتور'!B:B,0),MATCH(L122,'قرائت کنتور'!$1:$1,0)),0)</f>
        <v>0</v>
      </c>
      <c r="V122" s="188">
        <f>IFERROR(INDEX('قرائت کنتور'!A:AZ,MATCH(A122&amp;"-"&amp;U$1,'قرائت کنتور'!B:B,0),MATCH(G122,'قرائت کنتور'!$1:$1,0)),0)</f>
        <v>2694</v>
      </c>
      <c r="W122" s="188">
        <f>IFERROR(INDEX('قرائت کنتور'!A:AZ,MATCH(A122&amp;"-"&amp;W$1,'قرائت کنتور'!B:B,0),MATCH(L122,'قرائت کنتور'!$1:$1,0)),0)</f>
        <v>0</v>
      </c>
      <c r="X122" s="188">
        <f>IFERROR(INDEX('قرائت کنتور'!A:AZ,MATCH(A122&amp;"-"&amp;W$1,'قرائت کنتور'!B:B,0),MATCH(G122,'قرائت کنتور'!$1:$1,0)),0)</f>
        <v>24056</v>
      </c>
      <c r="Y122" s="188">
        <f>IFERROR(INDEX('قرائت کنتور'!A:AZ,MATCH(A122&amp;"-"&amp;Y$1,'قرائت کنتور'!B:B,0),MATCH(L122,'قرائت کنتور'!$1:$1,0)),0)</f>
        <v>0</v>
      </c>
      <c r="Z122" s="188">
        <f>IFERROR(INDEX('قرائت کنتور'!A:AZ,MATCH(A122&amp;"-"&amp;Y$1,'قرائت کنتور'!B:B,0),MATCH(G122,'قرائت کنتور'!$1:$1,0)),0)</f>
        <v>25061</v>
      </c>
      <c r="AA122" s="188">
        <f>IFERROR(INDEX('قرائت کنتور'!A:AZ,MATCH(A122&amp;"-"&amp;AA$1,'قرائت کنتور'!B:B,0),MATCH(L122,'قرائت کنتور'!$1:$1,0)),0)</f>
        <v>0</v>
      </c>
      <c r="AB122" s="188">
        <f>IFERROR(INDEX('قرائت کنتور'!A:AZ,MATCH(A122&amp;"-"&amp;AA$1,'قرائت کنتور'!B:B,0),MATCH(G122,'قرائت کنتور'!$1:$1,0)),0)</f>
        <v>4317</v>
      </c>
      <c r="AC122" s="265"/>
      <c r="AD122" s="188">
        <f t="shared" si="27"/>
        <v>2694</v>
      </c>
      <c r="AE122" s="188">
        <f t="shared" si="28"/>
        <v>24056</v>
      </c>
      <c r="AF122" s="188">
        <f t="shared" si="29"/>
        <v>25061</v>
      </c>
      <c r="AG122" s="188">
        <f t="shared" si="30"/>
        <v>4317</v>
      </c>
      <c r="AH122" s="188">
        <f t="shared" si="31"/>
        <v>51811</v>
      </c>
      <c r="AI122" s="188">
        <f t="shared" si="32"/>
        <v>0</v>
      </c>
      <c r="AJ122" s="188" t="str">
        <f t="shared" si="33"/>
        <v>0</v>
      </c>
      <c r="AK122" s="265"/>
      <c r="AL122" s="254">
        <f t="shared" si="34"/>
        <v>0.99654668673348001</v>
      </c>
      <c r="AM122" s="254" t="str">
        <f t="shared" si="35"/>
        <v>0</v>
      </c>
      <c r="AN122" s="265"/>
      <c r="AO122" s="188">
        <f>IFERROR(INDEX('تعرفه ها'!A:Z,MATCH(P122&amp;"-"&amp;AO$1,'تعرفه ها'!C:C,0),MATCH(F122,'تعرفه ها'!$2:$2,0),1),"---")</f>
        <v>1115</v>
      </c>
      <c r="AP122" s="188">
        <f>IFERROR(INDEX('تعرفه ها'!A:Z,MATCH(P122&amp;"-"&amp;AP$1,'تعرفه ها'!C:C,0),MATCH(F122,'تعرفه ها'!$2:$2,0),1),"---")</f>
        <v>558</v>
      </c>
      <c r="AQ122" s="188">
        <f>IFERROR(INDEX('تعرفه ها'!A:Z,MATCH(P122&amp;"-"&amp;AQ$1,'تعرفه ها'!C:C,0),MATCH(F122,'تعرفه ها'!$2:$2,0),1),"---")</f>
        <v>279</v>
      </c>
      <c r="AR122" s="188">
        <f>IFERROR(INDEX('تعرفه ها'!A:Z,MATCH(P122&amp;"-"&amp;AR$1,'تعرفه ها'!C:C,0),MATCH(F122,'تعرفه ها'!$2:$2,0),1),"---")</f>
        <v>550</v>
      </c>
      <c r="AS122" s="265"/>
      <c r="AT122" s="415">
        <f t="shared" si="36"/>
        <v>3003810</v>
      </c>
      <c r="AU122" s="415">
        <f t="shared" si="37"/>
        <v>13423248</v>
      </c>
      <c r="AV122" s="415">
        <f t="shared" si="38"/>
        <v>6992019</v>
      </c>
      <c r="AW122" s="415">
        <f t="shared" si="39"/>
        <v>2374350</v>
      </c>
      <c r="AX122" s="415">
        <f t="shared" si="40"/>
        <v>25793427</v>
      </c>
      <c r="AY122" s="415">
        <f>IFERROR(AH122*INDEX('تعرفه ها'!A:Z,MATCH("عوارض برق به ازاء هر کیلووات",'تعرفه ها'!$C:$C,0),MATCH(F122,'تعرفه ها'!$2:$2,0)),"---")</f>
        <v>2590550</v>
      </c>
      <c r="AZ122" s="415">
        <f t="shared" si="41"/>
        <v>0</v>
      </c>
      <c r="BA122" s="415">
        <f>IFERROR(ROUND(((AX122+AY122+AZ122)*INDEX('تعرفه ها'!A:Z,MATCH("هزینه نگهداری و تعمیرات شبکه برق",'تعرفه ها'!$C:$C,0),MATCH(F122,'تعرفه ها'!$2:$2,0))/100),0),"---")</f>
        <v>2838398</v>
      </c>
      <c r="BB122" s="415">
        <f>IFERROR(IF(P122="دیماندی",ROUND(AJ122*INDEX('تعرفه ها'!A:Z,MATCH(BB$1,'تعرفه ها'!$C:$C,0),MATCH(F122,'تعرفه ها'!$2:$2,0))*J122/30,0),0),"---")</f>
        <v>0</v>
      </c>
      <c r="BC122" s="415"/>
      <c r="BD122" s="54">
        <f>IFERROR(IF(INDEX('اطلاعات دوره'!A:Z,MATCH(G122,'اطلاعات دوره'!C:C,0),MATCH("برق",'اطلاعات دوره'!$1:$1,0))="دارد",ROUND(AX122*INDEX('تعرفه ها'!A:Z,MATCH("پیک فصلی برق",'تعرفه ها'!$C:$C,0),MATCH(F122,'تعرفه ها'!$2:$2,0))/100,0),0),"---")</f>
        <v>0</v>
      </c>
      <c r="BE122" s="415">
        <f>IFERROR(ROUND(((AX122+AY122+AZ122+BA122+BB122+BC122+BD122)*INDEX('تعرفه ها'!A:Z,MATCH("مالیات برق",'تعرفه ها'!$C:$C,0),MATCH(F122,'تعرفه ها'!$2:$2,0))/100),0),"---")</f>
        <v>0</v>
      </c>
      <c r="BF122" s="415">
        <f t="shared" si="42"/>
        <v>31222375</v>
      </c>
      <c r="BG122" s="415">
        <f t="shared" si="46"/>
        <v>-20057840</v>
      </c>
      <c r="BH122" s="415">
        <f t="shared" si="43"/>
        <v>11164535</v>
      </c>
      <c r="BI122" s="54">
        <f t="shared" si="44"/>
        <v>535</v>
      </c>
      <c r="BJ122" s="55">
        <f t="shared" si="45"/>
        <v>11164000</v>
      </c>
      <c r="BK122" s="262"/>
      <c r="BL122" s="183" t="str">
        <f>IFERROR(IF(INDEX(پرداخت!A:AZ,MATCH(A122&amp;" - "&amp;"برق",پرداخت!$B:$B,0),MATCH(G122,پرداخت!$1:$1,0))="نشده","نشده","شده"),"---")</f>
        <v>نشده</v>
      </c>
      <c r="BN122" s="257"/>
      <c r="BO122" s="257"/>
      <c r="BP122" s="257"/>
      <c r="BQ122" s="257"/>
      <c r="BR122" s="257"/>
      <c r="BS122" s="257"/>
      <c r="BT122" s="257"/>
      <c r="BU122" s="257"/>
      <c r="BV122" s="257"/>
      <c r="BW122" s="257"/>
      <c r="BX122" s="257"/>
      <c r="BY122" s="257"/>
      <c r="BZ122" s="257"/>
      <c r="CA122" s="257"/>
      <c r="CB122" s="257"/>
      <c r="CC122" s="257"/>
      <c r="CD122" s="257"/>
      <c r="CE122" s="257"/>
      <c r="CF122" s="257"/>
      <c r="CG122" s="257"/>
      <c r="CH122"/>
      <c r="CI122"/>
      <c r="CJ122"/>
      <c r="CK122"/>
    </row>
    <row r="123" spans="1:89" ht="33.75" hidden="1">
      <c r="A123" s="171" t="s">
        <v>238</v>
      </c>
      <c r="B123" s="47">
        <f>IFERROR(INDEX('اطلاعات انشعابات شرکتها'!A:BB,MATCH(A123,'اطلاعات انشعابات شرکتها'!A:A,0),MATCH(B$1,'اطلاعات انشعابات شرکتها'!$1:$1,0)),0)</f>
        <v>123</v>
      </c>
      <c r="C123" s="48">
        <f>IFERROR(INDEX('اطلاعات انشعابات شرکتها'!A:BB,MATCH(A123,'اطلاعات انشعابات شرکتها'!A:A,0),MATCH(C$1,'اطلاعات انشعابات شرکتها'!$1:$1,0)),0)</f>
        <v>0</v>
      </c>
      <c r="D123" s="45"/>
      <c r="E123" s="171">
        <v>2</v>
      </c>
      <c r="F123" s="170">
        <v>99</v>
      </c>
      <c r="G123" s="188" t="str">
        <f t="shared" si="24"/>
        <v>99/2</v>
      </c>
      <c r="H123" s="188" t="str">
        <f>IFERROR(INDEX('اطلاعات دوره'!A:Z,MATCH(G123,'اطلاعات دوره'!C:C,0),MATCH(H$1,'اطلاعات دوره'!$1:$1,0)),0)</f>
        <v>99/02/01</v>
      </c>
      <c r="I123" s="188" t="str">
        <f>IFERROR(INDEX('اطلاعات دوره'!A:Z,MATCH(G123,'اطلاعات دوره'!C:C,0),MATCH(I$1,'اطلاعات دوره'!$1:$1,0)),0)</f>
        <v>99/02/31</v>
      </c>
      <c r="J123" s="188">
        <f>IFERROR(INDEX('اطلاعات دوره'!A:Z,MATCH(G123,'اطلاعات دوره'!C:C,0),MATCH(J$1,'اطلاعات دوره'!$1:$1,0)),0)</f>
        <v>31</v>
      </c>
      <c r="K123" s="265"/>
      <c r="L123" s="188" t="str">
        <f>IFERROR(INDEX('اطلاعات دوره'!A:Z,MATCH(G123,'اطلاعات دوره'!C:C,0)-1,MATCH("عنوان",'اطلاعات دوره'!$1:$1,0)),"---")</f>
        <v>99/1</v>
      </c>
      <c r="M123" s="188" t="str">
        <f t="shared" si="25"/>
        <v>تابان اندیش برجیس-99/1</v>
      </c>
      <c r="N123" s="188" t="str">
        <f t="shared" si="26"/>
        <v>تابان اندیش برجیس-99/2</v>
      </c>
      <c r="O123" s="265"/>
      <c r="P123" s="188" t="str">
        <f>IFERROR(INDEX('اطلاعات انشعابات شرکتها'!A:BB,MATCH(A123,'اطلاعات انشعابات شرکتها'!A:A,0),MATCH(P$1,'اطلاعات انشعابات شرکتها'!$1:$1,0)),0)</f>
        <v>غیر دیماندی</v>
      </c>
      <c r="Q123" s="188">
        <f>IFERROR(INDEX('اطلاعات انشعابات شرکتها'!A:BB,MATCH(A123,'اطلاعات انشعابات شرکتها'!A:A,0),MATCH(Q$1,'اطلاعات انشعابات شرکتها'!$1:$1,0)),0)</f>
        <v>19</v>
      </c>
      <c r="R123" s="188" t="str">
        <f>IFERROR(INDEX('اطلاعات انشعابات شرکتها'!A:BB,MATCH(A123,'اطلاعات انشعابات شرکتها'!A:A,0),MATCH(R$1,'اطلاعات انشعابات شرکتها'!$1:$1,0)),0)</f>
        <v>1</v>
      </c>
      <c r="S123" s="265"/>
      <c r="T123" s="188">
        <f>IFERROR(INDEX('قرائت کنتور'!A:AZ,MATCH(A123&amp;"-"&amp;T$1,'قرائت کنتور'!B:B,0),MATCH(G123,'قرائت کنتور'!$1:$1,0)),0)</f>
        <v>0</v>
      </c>
      <c r="U123" s="188">
        <f>IFERROR(INDEX('قرائت کنتور'!A:AZ,MATCH(A123&amp;"-"&amp;U$1,'قرائت کنتور'!B:B,0),MATCH(L123,'قرائت کنتور'!$1:$1,0)),0)</f>
        <v>0</v>
      </c>
      <c r="V123" s="188">
        <f>IFERROR(INDEX('قرائت کنتور'!A:AZ,MATCH(A123&amp;"-"&amp;U$1,'قرائت کنتور'!B:B,0),MATCH(G123,'قرائت کنتور'!$1:$1,0)),0)</f>
        <v>0</v>
      </c>
      <c r="W123" s="188">
        <f>IFERROR(INDEX('قرائت کنتور'!A:AZ,MATCH(A123&amp;"-"&amp;W$1,'قرائت کنتور'!B:B,0),MATCH(L123,'قرائت کنتور'!$1:$1,0)),0)</f>
        <v>0</v>
      </c>
      <c r="X123" s="188">
        <f>IFERROR(INDEX('قرائت کنتور'!A:AZ,MATCH(A123&amp;"-"&amp;W$1,'قرائت کنتور'!B:B,0),MATCH(G123,'قرائت کنتور'!$1:$1,0)),0)</f>
        <v>0</v>
      </c>
      <c r="Y123" s="188">
        <f>IFERROR(INDEX('قرائت کنتور'!A:AZ,MATCH(A123&amp;"-"&amp;Y$1,'قرائت کنتور'!B:B,0),MATCH(L123,'قرائت کنتور'!$1:$1,0)),0)</f>
        <v>0</v>
      </c>
      <c r="Z123" s="188">
        <f>IFERROR(INDEX('قرائت کنتور'!A:AZ,MATCH(A123&amp;"-"&amp;Y$1,'قرائت کنتور'!B:B,0),MATCH(G123,'قرائت کنتور'!$1:$1,0)),0)</f>
        <v>0</v>
      </c>
      <c r="AA123" s="188">
        <f>IFERROR(INDEX('قرائت کنتور'!A:AZ,MATCH(A123&amp;"-"&amp;AA$1,'قرائت کنتور'!B:B,0),MATCH(L123,'قرائت کنتور'!$1:$1,0)),0)</f>
        <v>0</v>
      </c>
      <c r="AB123" s="188">
        <f>IFERROR(INDEX('قرائت کنتور'!A:AZ,MATCH(A123&amp;"-"&amp;AA$1,'قرائت کنتور'!B:B,0),MATCH(G123,'قرائت کنتور'!$1:$1,0)),0)</f>
        <v>0</v>
      </c>
      <c r="AC123" s="265"/>
      <c r="AD123" s="188">
        <f t="shared" si="27"/>
        <v>0</v>
      </c>
      <c r="AE123" s="188">
        <f t="shared" si="28"/>
        <v>0</v>
      </c>
      <c r="AF123" s="188">
        <f t="shared" si="29"/>
        <v>0</v>
      </c>
      <c r="AG123" s="188">
        <f t="shared" si="30"/>
        <v>0</v>
      </c>
      <c r="AH123" s="188">
        <f t="shared" si="31"/>
        <v>0</v>
      </c>
      <c r="AI123" s="188">
        <f t="shared" si="32"/>
        <v>0</v>
      </c>
      <c r="AJ123" s="188" t="str">
        <f t="shared" si="33"/>
        <v>0</v>
      </c>
      <c r="AK123" s="265"/>
      <c r="AL123" s="254" t="str">
        <f t="shared" si="34"/>
        <v>---</v>
      </c>
      <c r="AM123" s="254" t="str">
        <f t="shared" si="35"/>
        <v>---</v>
      </c>
      <c r="AN123" s="265"/>
      <c r="AO123" s="188">
        <f>IFERROR(INDEX('تعرفه ها'!A:Z,MATCH(P123&amp;"-"&amp;AO$1,'تعرفه ها'!C:C,0),MATCH(F123,'تعرفه ها'!$2:$2,0),1),"---")</f>
        <v>1115</v>
      </c>
      <c r="AP123" s="188">
        <f>IFERROR(INDEX('تعرفه ها'!A:Z,MATCH(P123&amp;"-"&amp;AP$1,'تعرفه ها'!C:C,0),MATCH(F123,'تعرفه ها'!$2:$2,0),1),"---")</f>
        <v>558</v>
      </c>
      <c r="AQ123" s="188">
        <f>IFERROR(INDEX('تعرفه ها'!A:Z,MATCH(P123&amp;"-"&amp;AQ$1,'تعرفه ها'!C:C,0),MATCH(F123,'تعرفه ها'!$2:$2,0),1),"---")</f>
        <v>279</v>
      </c>
      <c r="AR123" s="188">
        <f>IFERROR(INDEX('تعرفه ها'!A:Z,MATCH(P123&amp;"-"&amp;AR$1,'تعرفه ها'!C:C,0),MATCH(F123,'تعرفه ها'!$2:$2,0),1),"---")</f>
        <v>550</v>
      </c>
      <c r="AS123" s="265"/>
      <c r="AT123" s="415">
        <f t="shared" si="36"/>
        <v>0</v>
      </c>
      <c r="AU123" s="415">
        <f t="shared" si="37"/>
        <v>0</v>
      </c>
      <c r="AV123" s="415">
        <f t="shared" si="38"/>
        <v>0</v>
      </c>
      <c r="AW123" s="415">
        <f t="shared" si="39"/>
        <v>0</v>
      </c>
      <c r="AX123" s="415">
        <f t="shared" si="40"/>
        <v>0</v>
      </c>
      <c r="AY123" s="415">
        <f>IFERROR(AH123*INDEX('تعرفه ها'!A:Z,MATCH("عوارض برق به ازاء هر کیلووات",'تعرفه ها'!$C:$C,0),MATCH(F123,'تعرفه ها'!$2:$2,0)),"---")</f>
        <v>0</v>
      </c>
      <c r="AZ123" s="415" t="str">
        <f t="shared" si="41"/>
        <v>---</v>
      </c>
      <c r="BA123" s="415" t="str">
        <f>IFERROR(ROUND(((AX123+AY123+AZ123)*INDEX('تعرفه ها'!A:Z,MATCH("هزینه نگهداری و تعمیرات شبکه برق",'تعرفه ها'!$C:$C,0),MATCH(F123,'تعرفه ها'!$2:$2,0))/100),0),"---")</f>
        <v>---</v>
      </c>
      <c r="BB123" s="415">
        <f>IFERROR(IF(P123="دیماندی",ROUND(AJ123*INDEX('تعرفه ها'!A:Z,MATCH(BB$1,'تعرفه ها'!$C:$C,0),MATCH(F123,'تعرفه ها'!$2:$2,0))*J123/30,0),0),"---")</f>
        <v>0</v>
      </c>
      <c r="BC123" s="415"/>
      <c r="BD123" s="54">
        <f>IFERROR(IF(INDEX('اطلاعات دوره'!A:Z,MATCH(G123,'اطلاعات دوره'!C:C,0),MATCH("برق",'اطلاعات دوره'!$1:$1,0))="دارد",ROUND(AX123*INDEX('تعرفه ها'!A:Z,MATCH("پیک فصلی برق",'تعرفه ها'!$C:$C,0),MATCH(F123,'تعرفه ها'!$2:$2,0))/100,0),0),"---")</f>
        <v>0</v>
      </c>
      <c r="BE123" s="415" t="str">
        <f>IFERROR(ROUND(((AX123+AY123+AZ123+BA123+BB123+BC123+BD123)*INDEX('تعرفه ها'!A:Z,MATCH("مالیات برق",'تعرفه ها'!$C:$C,0),MATCH(F123,'تعرفه ها'!$2:$2,0))/100),0),"---")</f>
        <v>---</v>
      </c>
      <c r="BF123" s="415" t="str">
        <f t="shared" si="42"/>
        <v>---</v>
      </c>
      <c r="BG123" s="415">
        <f t="shared" si="46"/>
        <v>11</v>
      </c>
      <c r="BH123" s="415" t="str">
        <f t="shared" si="43"/>
        <v>---</v>
      </c>
      <c r="BI123" s="54" t="str">
        <f t="shared" si="44"/>
        <v>---</v>
      </c>
      <c r="BJ123" s="55" t="str">
        <f t="shared" si="45"/>
        <v>---</v>
      </c>
      <c r="BK123" s="262"/>
      <c r="BL123" s="183" t="str">
        <f>IFERROR(IF(INDEX(پرداخت!A:AZ,MATCH(A123&amp;" - "&amp;"برق",پرداخت!$B:$B,0),MATCH(G123,پرداخت!$1:$1,0))="نشده","نشده","شده"),"---")</f>
        <v>نشده</v>
      </c>
      <c r="BN123" s="257"/>
      <c r="BO123" s="257"/>
      <c r="BP123" s="257"/>
      <c r="BQ123" s="257"/>
      <c r="BR123" s="257"/>
      <c r="BS123" s="257"/>
      <c r="BT123" s="257"/>
      <c r="BU123" s="257"/>
      <c r="BV123" s="257"/>
      <c r="BW123" s="257"/>
      <c r="BX123" s="257"/>
      <c r="BY123" s="257"/>
      <c r="BZ123" s="257"/>
      <c r="CA123" s="257"/>
      <c r="CB123" s="257"/>
      <c r="CC123" s="257"/>
      <c r="CD123" s="257"/>
      <c r="CE123" s="257"/>
      <c r="CF123" s="257"/>
      <c r="CG123" s="257"/>
      <c r="CH123"/>
      <c r="CI123"/>
      <c r="CJ123"/>
      <c r="CK123"/>
    </row>
    <row r="124" spans="1:89" ht="33.75" hidden="1">
      <c r="A124" s="171" t="s">
        <v>243</v>
      </c>
      <c r="B124" s="47">
        <f>IFERROR(INDEX('اطلاعات انشعابات شرکتها'!A:BB,MATCH(A124,'اطلاعات انشعابات شرکتها'!A:A,0),MATCH(B$1,'اطلاعات انشعابات شرکتها'!$1:$1,0)),0)</f>
        <v>124</v>
      </c>
      <c r="C124" s="48">
        <f>IFERROR(INDEX('اطلاعات انشعابات شرکتها'!A:BB,MATCH(A124,'اطلاعات انشعابات شرکتها'!A:A,0),MATCH(C$1,'اطلاعات انشعابات شرکتها'!$1:$1,0)),0)</f>
        <v>0</v>
      </c>
      <c r="D124" s="45"/>
      <c r="E124" s="171">
        <v>2</v>
      </c>
      <c r="F124" s="170">
        <v>99</v>
      </c>
      <c r="G124" s="188" t="str">
        <f t="shared" si="24"/>
        <v>99/2</v>
      </c>
      <c r="H124" s="188" t="str">
        <f>IFERROR(INDEX('اطلاعات دوره'!A:Z,MATCH(G124,'اطلاعات دوره'!C:C,0),MATCH(H$1,'اطلاعات دوره'!$1:$1,0)),0)</f>
        <v>99/02/01</v>
      </c>
      <c r="I124" s="188" t="str">
        <f>IFERROR(INDEX('اطلاعات دوره'!A:Z,MATCH(G124,'اطلاعات دوره'!C:C,0),MATCH(I$1,'اطلاعات دوره'!$1:$1,0)),0)</f>
        <v>99/02/31</v>
      </c>
      <c r="J124" s="188">
        <f>IFERROR(INDEX('اطلاعات دوره'!A:Z,MATCH(G124,'اطلاعات دوره'!C:C,0),MATCH(J$1,'اطلاعات دوره'!$1:$1,0)),0)</f>
        <v>31</v>
      </c>
      <c r="K124" s="265"/>
      <c r="L124" s="188" t="str">
        <f>IFERROR(INDEX('اطلاعات دوره'!A:Z,MATCH(G124,'اطلاعات دوره'!C:C,0)-1,MATCH("عنوان",'اطلاعات دوره'!$1:$1,0)),"---")</f>
        <v>99/1</v>
      </c>
      <c r="M124" s="188" t="str">
        <f t="shared" si="25"/>
        <v>تراشکاری ثامن-99/1</v>
      </c>
      <c r="N124" s="188" t="str">
        <f t="shared" si="26"/>
        <v>تراشکاری ثامن-99/2</v>
      </c>
      <c r="O124" s="265"/>
      <c r="P124" s="188" t="str">
        <f>IFERROR(INDEX('اطلاعات انشعابات شرکتها'!A:BB,MATCH(A124,'اطلاعات انشعابات شرکتها'!A:A,0),MATCH(P$1,'اطلاعات انشعابات شرکتها'!$1:$1,0)),0)</f>
        <v>غیر دیماندی</v>
      </c>
      <c r="Q124" s="188">
        <f>IFERROR(INDEX('اطلاعات انشعابات شرکتها'!A:BB,MATCH(A124,'اطلاعات انشعابات شرکتها'!A:A,0),MATCH(Q$1,'اطلاعات انشعابات شرکتها'!$1:$1,0)),0)</f>
        <v>19</v>
      </c>
      <c r="R124" s="188" t="str">
        <f>IFERROR(INDEX('اطلاعات انشعابات شرکتها'!A:BB,MATCH(A124,'اطلاعات انشعابات شرکتها'!A:A,0),MATCH(R$1,'اطلاعات انشعابات شرکتها'!$1:$1,0)),0)</f>
        <v>1</v>
      </c>
      <c r="S124" s="265"/>
      <c r="T124" s="188">
        <f>IFERROR(INDEX('قرائت کنتور'!A:AZ,MATCH(A124&amp;"-"&amp;T$1,'قرائت کنتور'!B:B,0),MATCH(G124,'قرائت کنتور'!$1:$1,0)),0)</f>
        <v>0</v>
      </c>
      <c r="U124" s="188">
        <f>IFERROR(INDEX('قرائت کنتور'!A:AZ,MATCH(A124&amp;"-"&amp;U$1,'قرائت کنتور'!B:B,0),MATCH(L124,'قرائت کنتور'!$1:$1,0)),0)</f>
        <v>0</v>
      </c>
      <c r="V124" s="188">
        <f>IFERROR(INDEX('قرائت کنتور'!A:AZ,MATCH(A124&amp;"-"&amp;U$1,'قرائت کنتور'!B:B,0),MATCH(G124,'قرائت کنتور'!$1:$1,0)),0)</f>
        <v>6548</v>
      </c>
      <c r="W124" s="188">
        <f>IFERROR(INDEX('قرائت کنتور'!A:AZ,MATCH(A124&amp;"-"&amp;W$1,'قرائت کنتور'!B:B,0),MATCH(L124,'قرائت کنتور'!$1:$1,0)),0)</f>
        <v>0</v>
      </c>
      <c r="X124" s="188">
        <f>IFERROR(INDEX('قرائت کنتور'!A:AZ,MATCH(A124&amp;"-"&amp;W$1,'قرائت کنتور'!B:B,0),MATCH(G124,'قرائت کنتور'!$1:$1,0)),0)</f>
        <v>23438</v>
      </c>
      <c r="Y124" s="188">
        <f>IFERROR(INDEX('قرائت کنتور'!A:AZ,MATCH(A124&amp;"-"&amp;Y$1,'قرائت کنتور'!B:B,0),MATCH(L124,'قرائت کنتور'!$1:$1,0)),0)</f>
        <v>0</v>
      </c>
      <c r="Z124" s="188">
        <f>IFERROR(INDEX('قرائت کنتور'!A:AZ,MATCH(A124&amp;"-"&amp;Y$1,'قرائت کنتور'!B:B,0),MATCH(G124,'قرائت کنتور'!$1:$1,0)),0)</f>
        <v>3454</v>
      </c>
      <c r="AA124" s="188">
        <f>IFERROR(INDEX('قرائت کنتور'!A:AZ,MATCH(A124&amp;"-"&amp;AA$1,'قرائت کنتور'!B:B,0),MATCH(L124,'قرائت کنتور'!$1:$1,0)),0)</f>
        <v>0</v>
      </c>
      <c r="AB124" s="188">
        <f>IFERROR(INDEX('قرائت کنتور'!A:AZ,MATCH(A124&amp;"-"&amp;AA$1,'قرائت کنتور'!B:B,0),MATCH(G124,'قرائت کنتور'!$1:$1,0)),0)</f>
        <v>35622</v>
      </c>
      <c r="AC124" s="265"/>
      <c r="AD124" s="188">
        <f t="shared" si="27"/>
        <v>6548</v>
      </c>
      <c r="AE124" s="188">
        <f t="shared" si="28"/>
        <v>23438</v>
      </c>
      <c r="AF124" s="188">
        <f t="shared" si="29"/>
        <v>3454</v>
      </c>
      <c r="AG124" s="188">
        <f t="shared" si="30"/>
        <v>35622</v>
      </c>
      <c r="AH124" s="188">
        <f t="shared" si="31"/>
        <v>33440</v>
      </c>
      <c r="AI124" s="188">
        <f t="shared" si="32"/>
        <v>0</v>
      </c>
      <c r="AJ124" s="188" t="str">
        <f t="shared" si="33"/>
        <v>0</v>
      </c>
      <c r="AK124" s="265"/>
      <c r="AL124" s="254">
        <f t="shared" si="34"/>
        <v>0.68442436294272224</v>
      </c>
      <c r="AM124" s="254">
        <f t="shared" si="35"/>
        <v>0.3149736460730268</v>
      </c>
      <c r="AN124" s="265"/>
      <c r="AO124" s="188">
        <f>IFERROR(INDEX('تعرفه ها'!A:Z,MATCH(P124&amp;"-"&amp;AO$1,'تعرفه ها'!C:C,0),MATCH(F124,'تعرفه ها'!$2:$2,0),1),"---")</f>
        <v>1115</v>
      </c>
      <c r="AP124" s="188">
        <f>IFERROR(INDEX('تعرفه ها'!A:Z,MATCH(P124&amp;"-"&amp;AP$1,'تعرفه ها'!C:C,0),MATCH(F124,'تعرفه ها'!$2:$2,0),1),"---")</f>
        <v>558</v>
      </c>
      <c r="AQ124" s="188">
        <f>IFERROR(INDEX('تعرفه ها'!A:Z,MATCH(P124&amp;"-"&amp;AQ$1,'تعرفه ها'!C:C,0),MATCH(F124,'تعرفه ها'!$2:$2,0),1),"---")</f>
        <v>279</v>
      </c>
      <c r="AR124" s="188">
        <f>IFERROR(INDEX('تعرفه ها'!A:Z,MATCH(P124&amp;"-"&amp;AR$1,'تعرفه ها'!C:C,0),MATCH(F124,'تعرفه ها'!$2:$2,0),1),"---")</f>
        <v>550</v>
      </c>
      <c r="AS124" s="265"/>
      <c r="AT124" s="415">
        <f t="shared" si="36"/>
        <v>7301020</v>
      </c>
      <c r="AU124" s="415">
        <f t="shared" si="37"/>
        <v>13078404</v>
      </c>
      <c r="AV124" s="415">
        <f t="shared" si="38"/>
        <v>963666</v>
      </c>
      <c r="AW124" s="415">
        <f t="shared" si="39"/>
        <v>19592100</v>
      </c>
      <c r="AX124" s="415">
        <f t="shared" si="40"/>
        <v>40935190</v>
      </c>
      <c r="AY124" s="415">
        <f>IFERROR(AH124*INDEX('تعرفه ها'!A:Z,MATCH("عوارض برق به ازاء هر کیلووات",'تعرفه ها'!$C:$C,0),MATCH(F124,'تعرفه ها'!$2:$2,0)),"---")</f>
        <v>1672000</v>
      </c>
      <c r="AZ124" s="415">
        <f t="shared" si="41"/>
        <v>6722511</v>
      </c>
      <c r="BA124" s="415">
        <f>IFERROR(ROUND(((AX124+AY124+AZ124)*INDEX('تعرفه ها'!A:Z,MATCH("هزینه نگهداری و تعمیرات شبکه برق",'تعرفه ها'!$C:$C,0),MATCH(F124,'تعرفه ها'!$2:$2,0))/100),0),"---")</f>
        <v>4932970</v>
      </c>
      <c r="BB124" s="415">
        <f>IFERROR(IF(P124="دیماندی",ROUND(AJ124*INDEX('تعرفه ها'!A:Z,MATCH(BB$1,'تعرفه ها'!$C:$C,0),MATCH(F124,'تعرفه ها'!$2:$2,0))*J124/30,0),0),"---")</f>
        <v>0</v>
      </c>
      <c r="BC124" s="415"/>
      <c r="BD124" s="54">
        <f>IFERROR(IF(INDEX('اطلاعات دوره'!A:Z,MATCH(G124,'اطلاعات دوره'!C:C,0),MATCH("برق",'اطلاعات دوره'!$1:$1,0))="دارد",ROUND(AX124*INDEX('تعرفه ها'!A:Z,MATCH("پیک فصلی برق",'تعرفه ها'!$C:$C,0),MATCH(F124,'تعرفه ها'!$2:$2,0))/100,0),0),"---")</f>
        <v>0</v>
      </c>
      <c r="BE124" s="415">
        <f>IFERROR(ROUND(((AX124+AY124+AZ124+BA124+BB124+BC124+BD124)*INDEX('تعرفه ها'!A:Z,MATCH("مالیات برق",'تعرفه ها'!$C:$C,0),MATCH(F124,'تعرفه ها'!$2:$2,0))/100),0),"---")</f>
        <v>0</v>
      </c>
      <c r="BF124" s="415">
        <f t="shared" si="42"/>
        <v>54262671</v>
      </c>
      <c r="BG124" s="415">
        <f t="shared" si="46"/>
        <v>-39936969</v>
      </c>
      <c r="BH124" s="415">
        <f t="shared" si="43"/>
        <v>14325702</v>
      </c>
      <c r="BI124" s="54">
        <f t="shared" si="44"/>
        <v>702</v>
      </c>
      <c r="BJ124" s="55">
        <f t="shared" si="45"/>
        <v>14325000</v>
      </c>
      <c r="BK124" s="262"/>
      <c r="BL124" s="183" t="str">
        <f>IFERROR(IF(INDEX(پرداخت!A:AZ,MATCH(A124&amp;" - "&amp;"برق",پرداخت!$B:$B,0),MATCH(G124,پرداخت!$1:$1,0))="نشده","نشده","شده"),"---")</f>
        <v>نشده</v>
      </c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/>
      <c r="CI124"/>
      <c r="CJ124"/>
      <c r="CK124"/>
    </row>
    <row r="125" spans="1:89" ht="33.75" hidden="1">
      <c r="A125" s="171" t="s">
        <v>244</v>
      </c>
      <c r="B125" s="47">
        <f>IFERROR(INDEX('اطلاعات انشعابات شرکتها'!A:BB,MATCH(A125,'اطلاعات انشعابات شرکتها'!A:A,0),MATCH(B$1,'اطلاعات انشعابات شرکتها'!$1:$1,0)),0)</f>
        <v>125</v>
      </c>
      <c r="C125" s="48">
        <f>IFERROR(INDEX('اطلاعات انشعابات شرکتها'!A:BB,MATCH(A125,'اطلاعات انشعابات شرکتها'!A:A,0),MATCH(C$1,'اطلاعات انشعابات شرکتها'!$1:$1,0)),0)</f>
        <v>0</v>
      </c>
      <c r="D125" s="45"/>
      <c r="E125" s="171">
        <v>2</v>
      </c>
      <c r="F125" s="170">
        <v>99</v>
      </c>
      <c r="G125" s="188" t="str">
        <f t="shared" si="24"/>
        <v>99/2</v>
      </c>
      <c r="H125" s="188" t="str">
        <f>IFERROR(INDEX('اطلاعات دوره'!A:Z,MATCH(G125,'اطلاعات دوره'!C:C,0),MATCH(H$1,'اطلاعات دوره'!$1:$1,0)),0)</f>
        <v>99/02/01</v>
      </c>
      <c r="I125" s="188" t="str">
        <f>IFERROR(INDEX('اطلاعات دوره'!A:Z,MATCH(G125,'اطلاعات دوره'!C:C,0),MATCH(I$1,'اطلاعات دوره'!$1:$1,0)),0)</f>
        <v>99/02/31</v>
      </c>
      <c r="J125" s="188">
        <f>IFERROR(INDEX('اطلاعات دوره'!A:Z,MATCH(G125,'اطلاعات دوره'!C:C,0),MATCH(J$1,'اطلاعات دوره'!$1:$1,0)),0)</f>
        <v>31</v>
      </c>
      <c r="K125" s="265"/>
      <c r="L125" s="188" t="str">
        <f>IFERROR(INDEX('اطلاعات دوره'!A:Z,MATCH(G125,'اطلاعات دوره'!C:C,0)-1,MATCH("عنوان",'اطلاعات دوره'!$1:$1,0)),"---")</f>
        <v>99/1</v>
      </c>
      <c r="M125" s="188" t="str">
        <f t="shared" si="25"/>
        <v>توس درمان طب-99/1</v>
      </c>
      <c r="N125" s="188" t="str">
        <f t="shared" si="26"/>
        <v>توس درمان طب-99/2</v>
      </c>
      <c r="O125" s="265"/>
      <c r="P125" s="188" t="str">
        <f>IFERROR(INDEX('اطلاعات انشعابات شرکتها'!A:BB,MATCH(A125,'اطلاعات انشعابات شرکتها'!A:A,0),MATCH(P$1,'اطلاعات انشعابات شرکتها'!$1:$1,0)),0)</f>
        <v>غیر دیماندی</v>
      </c>
      <c r="Q125" s="188">
        <f>IFERROR(INDEX('اطلاعات انشعابات شرکتها'!A:BB,MATCH(A125,'اطلاعات انشعابات شرکتها'!A:A,0),MATCH(Q$1,'اطلاعات انشعابات شرکتها'!$1:$1,0)),0)</f>
        <v>19</v>
      </c>
      <c r="R125" s="188" t="str">
        <f>IFERROR(INDEX('اطلاعات انشعابات شرکتها'!A:BB,MATCH(A125,'اطلاعات انشعابات شرکتها'!A:A,0),MATCH(R$1,'اطلاعات انشعابات شرکتها'!$1:$1,0)),0)</f>
        <v>1</v>
      </c>
      <c r="S125" s="265"/>
      <c r="T125" s="188">
        <f>IFERROR(INDEX('قرائت کنتور'!A:AZ,MATCH(A125&amp;"-"&amp;T$1,'قرائت کنتور'!B:B,0),MATCH(G125,'قرائت کنتور'!$1:$1,0)),0)</f>
        <v>0</v>
      </c>
      <c r="U125" s="188">
        <f>IFERROR(INDEX('قرائت کنتور'!A:AZ,MATCH(A125&amp;"-"&amp;U$1,'قرائت کنتور'!B:B,0),MATCH(L125,'قرائت کنتور'!$1:$1,0)),0)</f>
        <v>0</v>
      </c>
      <c r="V125" s="188">
        <f>IFERROR(INDEX('قرائت کنتور'!A:AZ,MATCH(A125&amp;"-"&amp;U$1,'قرائت کنتور'!B:B,0),MATCH(G125,'قرائت کنتور'!$1:$1,0)),0)</f>
        <v>9705</v>
      </c>
      <c r="W125" s="188">
        <f>IFERROR(INDEX('قرائت کنتور'!A:AZ,MATCH(A125&amp;"-"&amp;W$1,'قرائت کنتور'!B:B,0),MATCH(L125,'قرائت کنتور'!$1:$1,0)),0)</f>
        <v>0</v>
      </c>
      <c r="X125" s="188">
        <f>IFERROR(INDEX('قرائت کنتور'!A:AZ,MATCH(A125&amp;"-"&amp;W$1,'قرائت کنتور'!B:B,0),MATCH(G125,'قرائت کنتور'!$1:$1,0)),0)</f>
        <v>56427</v>
      </c>
      <c r="Y125" s="188">
        <f>IFERROR(INDEX('قرائت کنتور'!A:AZ,MATCH(A125&amp;"-"&amp;Y$1,'قرائت کنتور'!B:B,0),MATCH(L125,'قرائت کنتور'!$1:$1,0)),0)</f>
        <v>0</v>
      </c>
      <c r="Z125" s="188">
        <f>IFERROR(INDEX('قرائت کنتور'!A:AZ,MATCH(A125&amp;"-"&amp;Y$1,'قرائت کنتور'!B:B,0),MATCH(G125,'قرائت کنتور'!$1:$1,0)),0)</f>
        <v>25937</v>
      </c>
      <c r="AA125" s="188">
        <f>IFERROR(INDEX('قرائت کنتور'!A:AZ,MATCH(A125&amp;"-"&amp;AA$1,'قرائت کنتور'!B:B,0),MATCH(L125,'قرائت کنتور'!$1:$1,0)),0)</f>
        <v>0</v>
      </c>
      <c r="AB125" s="188">
        <f>IFERROR(INDEX('قرائت کنتور'!A:AZ,MATCH(A125&amp;"-"&amp;AA$1,'قرائت کنتور'!B:B,0),MATCH(G125,'قرائت کنتور'!$1:$1,0)),0)</f>
        <v>12770</v>
      </c>
      <c r="AC125" s="265"/>
      <c r="AD125" s="188">
        <f t="shared" si="27"/>
        <v>9705</v>
      </c>
      <c r="AE125" s="188">
        <f t="shared" si="28"/>
        <v>56427</v>
      </c>
      <c r="AF125" s="188">
        <f t="shared" si="29"/>
        <v>25937</v>
      </c>
      <c r="AG125" s="188">
        <f t="shared" si="30"/>
        <v>12770</v>
      </c>
      <c r="AH125" s="188">
        <f t="shared" si="31"/>
        <v>92069</v>
      </c>
      <c r="AI125" s="188">
        <f t="shared" si="32"/>
        <v>0</v>
      </c>
      <c r="AJ125" s="188" t="str">
        <f t="shared" si="33"/>
        <v>0</v>
      </c>
      <c r="AK125" s="265"/>
      <c r="AL125" s="254">
        <f t="shared" si="34"/>
        <v>0.99051770671007555</v>
      </c>
      <c r="AM125" s="254" t="str">
        <f t="shared" si="35"/>
        <v>0</v>
      </c>
      <c r="AN125" s="265"/>
      <c r="AO125" s="188">
        <f>IFERROR(INDEX('تعرفه ها'!A:Z,MATCH(P125&amp;"-"&amp;AO$1,'تعرفه ها'!C:C,0),MATCH(F125,'تعرفه ها'!$2:$2,0),1),"---")</f>
        <v>1115</v>
      </c>
      <c r="AP125" s="188">
        <f>IFERROR(INDEX('تعرفه ها'!A:Z,MATCH(P125&amp;"-"&amp;AP$1,'تعرفه ها'!C:C,0),MATCH(F125,'تعرفه ها'!$2:$2,0),1),"---")</f>
        <v>558</v>
      </c>
      <c r="AQ125" s="188">
        <f>IFERROR(INDEX('تعرفه ها'!A:Z,MATCH(P125&amp;"-"&amp;AQ$1,'تعرفه ها'!C:C,0),MATCH(F125,'تعرفه ها'!$2:$2,0),1),"---")</f>
        <v>279</v>
      </c>
      <c r="AR125" s="188">
        <f>IFERROR(INDEX('تعرفه ها'!A:Z,MATCH(P125&amp;"-"&amp;AR$1,'تعرفه ها'!C:C,0),MATCH(F125,'تعرفه ها'!$2:$2,0),1),"---")</f>
        <v>550</v>
      </c>
      <c r="AS125" s="265"/>
      <c r="AT125" s="415">
        <f t="shared" si="36"/>
        <v>10821075</v>
      </c>
      <c r="AU125" s="415">
        <f t="shared" si="37"/>
        <v>31486266</v>
      </c>
      <c r="AV125" s="415">
        <f t="shared" si="38"/>
        <v>7236423</v>
      </c>
      <c r="AW125" s="415">
        <f t="shared" si="39"/>
        <v>7023500</v>
      </c>
      <c r="AX125" s="415">
        <f t="shared" si="40"/>
        <v>56567264</v>
      </c>
      <c r="AY125" s="415">
        <f>IFERROR(AH125*INDEX('تعرفه ها'!A:Z,MATCH("عوارض برق به ازاء هر کیلووات",'تعرفه ها'!$C:$C,0),MATCH(F125,'تعرفه ها'!$2:$2,0)),"---")</f>
        <v>4603450</v>
      </c>
      <c r="AZ125" s="415">
        <f t="shared" si="41"/>
        <v>0</v>
      </c>
      <c r="BA125" s="415">
        <f>IFERROR(ROUND(((AX125+AY125+AZ125)*INDEX('تعرفه ها'!A:Z,MATCH("هزینه نگهداری و تعمیرات شبکه برق",'تعرفه ها'!$C:$C,0),MATCH(F125,'تعرفه ها'!$2:$2,0))/100),0),"---")</f>
        <v>6117071</v>
      </c>
      <c r="BB125" s="415">
        <f>IFERROR(IF(P125="دیماندی",ROUND(AJ125*INDEX('تعرفه ها'!A:Z,MATCH(BB$1,'تعرفه ها'!$C:$C,0),MATCH(F125,'تعرفه ها'!$2:$2,0))*J125/30,0),0),"---")</f>
        <v>0</v>
      </c>
      <c r="BC125" s="415"/>
      <c r="BD125" s="54">
        <f>IFERROR(IF(INDEX('اطلاعات دوره'!A:Z,MATCH(G125,'اطلاعات دوره'!C:C,0),MATCH("برق",'اطلاعات دوره'!$1:$1,0))="دارد",ROUND(AX125*INDEX('تعرفه ها'!A:Z,MATCH("پیک فصلی برق",'تعرفه ها'!$C:$C,0),MATCH(F125,'تعرفه ها'!$2:$2,0))/100,0),0),"---")</f>
        <v>0</v>
      </c>
      <c r="BE125" s="415">
        <f>IFERROR(ROUND(((AX125+AY125+AZ125+BA125+BB125+BC125+BD125)*INDEX('تعرفه ها'!A:Z,MATCH("مالیات برق",'تعرفه ها'!$C:$C,0),MATCH(F125,'تعرفه ها'!$2:$2,0))/100),0),"---")</f>
        <v>0</v>
      </c>
      <c r="BF125" s="415">
        <f t="shared" si="42"/>
        <v>67287785</v>
      </c>
      <c r="BG125" s="415">
        <f t="shared" si="46"/>
        <v>-43066542</v>
      </c>
      <c r="BH125" s="415">
        <f t="shared" si="43"/>
        <v>24221243</v>
      </c>
      <c r="BI125" s="54">
        <f t="shared" si="44"/>
        <v>243</v>
      </c>
      <c r="BJ125" s="55">
        <f t="shared" si="45"/>
        <v>24221000</v>
      </c>
      <c r="BK125" s="262"/>
      <c r="BL125" s="183" t="str">
        <f>IFERROR(IF(INDEX(پرداخت!A:AZ,MATCH(A125&amp;" - "&amp;"برق",پرداخت!$B:$B,0),MATCH(G125,پرداخت!$1:$1,0))="نشده","نشده","شده"),"---")</f>
        <v>نشده</v>
      </c>
      <c r="BN125" s="257"/>
      <c r="BO125" s="257"/>
      <c r="BP125" s="257"/>
      <c r="BQ125" s="257"/>
      <c r="BR125" s="257"/>
      <c r="BS125" s="257"/>
      <c r="BT125" s="257"/>
      <c r="BU125" s="257"/>
      <c r="BV125" s="257"/>
      <c r="BW125" s="257"/>
      <c r="BX125" s="257"/>
      <c r="BY125" s="257"/>
      <c r="BZ125" s="257"/>
      <c r="CA125" s="257"/>
      <c r="CB125" s="257"/>
      <c r="CC125" s="257"/>
      <c r="CD125" s="257"/>
      <c r="CE125" s="257"/>
      <c r="CF125" s="257"/>
      <c r="CG125" s="257"/>
      <c r="CH125"/>
      <c r="CI125"/>
      <c r="CJ125"/>
      <c r="CK125"/>
    </row>
    <row r="126" spans="1:89" ht="33.75" hidden="1">
      <c r="A126" s="171" t="s">
        <v>246</v>
      </c>
      <c r="B126" s="47">
        <f>IFERROR(INDEX('اطلاعات انشعابات شرکتها'!A:BB,MATCH(A126,'اطلاعات انشعابات شرکتها'!A:A,0),MATCH(B$1,'اطلاعات انشعابات شرکتها'!$1:$1,0)),0)</f>
        <v>126</v>
      </c>
      <c r="C126" s="48">
        <f>IFERROR(INDEX('اطلاعات انشعابات شرکتها'!A:BB,MATCH(A126,'اطلاعات انشعابات شرکتها'!A:A,0),MATCH(C$1,'اطلاعات انشعابات شرکتها'!$1:$1,0)),0)</f>
        <v>0</v>
      </c>
      <c r="D126" s="45"/>
      <c r="E126" s="171">
        <v>2</v>
      </c>
      <c r="F126" s="170">
        <v>99</v>
      </c>
      <c r="G126" s="188" t="str">
        <f t="shared" si="24"/>
        <v>99/2</v>
      </c>
      <c r="H126" s="188" t="str">
        <f>IFERROR(INDEX('اطلاعات دوره'!A:Z,MATCH(G126,'اطلاعات دوره'!C:C,0),MATCH(H$1,'اطلاعات دوره'!$1:$1,0)),0)</f>
        <v>99/02/01</v>
      </c>
      <c r="I126" s="188" t="str">
        <f>IFERROR(INDEX('اطلاعات دوره'!A:Z,MATCH(G126,'اطلاعات دوره'!C:C,0),MATCH(I$1,'اطلاعات دوره'!$1:$1,0)),0)</f>
        <v>99/02/31</v>
      </c>
      <c r="J126" s="188">
        <f>IFERROR(INDEX('اطلاعات دوره'!A:Z,MATCH(G126,'اطلاعات دوره'!C:C,0),MATCH(J$1,'اطلاعات دوره'!$1:$1,0)),0)</f>
        <v>31</v>
      </c>
      <c r="K126" s="265"/>
      <c r="L126" s="188" t="str">
        <f>IFERROR(INDEX('اطلاعات دوره'!A:Z,MATCH(G126,'اطلاعات دوره'!C:C,0)-1,MATCH("عنوان",'اطلاعات دوره'!$1:$1,0)),"---")</f>
        <v>99/1</v>
      </c>
      <c r="M126" s="188" t="str">
        <f t="shared" si="25"/>
        <v>توسعه صنایع غذایی دانشگرایان نوین دلسا-99/1</v>
      </c>
      <c r="N126" s="188" t="str">
        <f t="shared" si="26"/>
        <v>توسعه صنایع غذایی دانشگرایان نوین دلسا-99/2</v>
      </c>
      <c r="O126" s="265"/>
      <c r="P126" s="188" t="str">
        <f>IFERROR(INDEX('اطلاعات انشعابات شرکتها'!A:BB,MATCH(A126,'اطلاعات انشعابات شرکتها'!A:A,0),MATCH(P$1,'اطلاعات انشعابات شرکتها'!$1:$1,0)),0)</f>
        <v>غیر دیماندی</v>
      </c>
      <c r="Q126" s="188">
        <f>IFERROR(INDEX('اطلاعات انشعابات شرکتها'!A:BB,MATCH(A126,'اطلاعات انشعابات شرکتها'!A:A,0),MATCH(Q$1,'اطلاعات انشعابات شرکتها'!$1:$1,0)),0)</f>
        <v>19</v>
      </c>
      <c r="R126" s="188" t="str">
        <f>IFERROR(INDEX('اطلاعات انشعابات شرکتها'!A:BB,MATCH(A126,'اطلاعات انشعابات شرکتها'!A:A,0),MATCH(R$1,'اطلاعات انشعابات شرکتها'!$1:$1,0)),0)</f>
        <v>1</v>
      </c>
      <c r="S126" s="265"/>
      <c r="T126" s="188">
        <f>IFERROR(INDEX('قرائت کنتور'!A:AZ,MATCH(A126&amp;"-"&amp;T$1,'قرائت کنتور'!B:B,0),MATCH(G126,'قرائت کنتور'!$1:$1,0)),0)</f>
        <v>3</v>
      </c>
      <c r="U126" s="188">
        <f>IFERROR(INDEX('قرائت کنتور'!A:AZ,MATCH(A126&amp;"-"&amp;U$1,'قرائت کنتور'!B:B,0),MATCH(L126,'قرائت کنتور'!$1:$1,0)),0)</f>
        <v>0</v>
      </c>
      <c r="V126" s="188">
        <f>IFERROR(INDEX('قرائت کنتور'!A:AZ,MATCH(A126&amp;"-"&amp;U$1,'قرائت کنتور'!B:B,0),MATCH(G126,'قرائت کنتور'!$1:$1,0)),0)</f>
        <v>3499</v>
      </c>
      <c r="W126" s="188">
        <f>IFERROR(INDEX('قرائت کنتور'!A:AZ,MATCH(A126&amp;"-"&amp;W$1,'قرائت کنتور'!B:B,0),MATCH(L126,'قرائت کنتور'!$1:$1,0)),0)</f>
        <v>0</v>
      </c>
      <c r="X126" s="188">
        <f>IFERROR(INDEX('قرائت کنتور'!A:AZ,MATCH(A126&amp;"-"&amp;W$1,'قرائت کنتور'!B:B,0),MATCH(G126,'قرائت کنتور'!$1:$1,0)),0)</f>
        <v>34031</v>
      </c>
      <c r="Y126" s="188">
        <f>IFERROR(INDEX('قرائت کنتور'!A:AZ,MATCH(A126&amp;"-"&amp;Y$1,'قرائت کنتور'!B:B,0),MATCH(L126,'قرائت کنتور'!$1:$1,0)),0)</f>
        <v>0</v>
      </c>
      <c r="Z126" s="188">
        <f>IFERROR(INDEX('قرائت کنتور'!A:AZ,MATCH(A126&amp;"-"&amp;Y$1,'قرائت کنتور'!B:B,0),MATCH(G126,'قرائت کنتور'!$1:$1,0)),0)</f>
        <v>3515</v>
      </c>
      <c r="AA126" s="188">
        <f>IFERROR(INDEX('قرائت کنتور'!A:AZ,MATCH(A126&amp;"-"&amp;AA$1,'قرائت کنتور'!B:B,0),MATCH(L126,'قرائت کنتور'!$1:$1,0)),0)</f>
        <v>0</v>
      </c>
      <c r="AB126" s="188">
        <f>IFERROR(INDEX('قرائت کنتور'!A:AZ,MATCH(A126&amp;"-"&amp;AA$1,'قرائت کنتور'!B:B,0),MATCH(G126,'قرائت کنتور'!$1:$1,0)),0)</f>
        <v>39699</v>
      </c>
      <c r="AC126" s="265"/>
      <c r="AD126" s="188">
        <f t="shared" si="27"/>
        <v>3499</v>
      </c>
      <c r="AE126" s="188">
        <f t="shared" si="28"/>
        <v>34031</v>
      </c>
      <c r="AF126" s="188">
        <f t="shared" si="29"/>
        <v>3515</v>
      </c>
      <c r="AG126" s="188">
        <f t="shared" si="30"/>
        <v>39699</v>
      </c>
      <c r="AH126" s="188">
        <f t="shared" si="31"/>
        <v>41045</v>
      </c>
      <c r="AI126" s="188">
        <f t="shared" si="32"/>
        <v>3</v>
      </c>
      <c r="AJ126" s="188" t="str">
        <f t="shared" si="33"/>
        <v>0</v>
      </c>
      <c r="AK126" s="265"/>
      <c r="AL126" s="254">
        <f t="shared" si="34"/>
        <v>0.71879436432836008</v>
      </c>
      <c r="AM126" s="254">
        <f t="shared" si="35"/>
        <v>0.25209662827693169</v>
      </c>
      <c r="AN126" s="265"/>
      <c r="AO126" s="188">
        <f>IFERROR(INDEX('تعرفه ها'!A:Z,MATCH(P126&amp;"-"&amp;AO$1,'تعرفه ها'!C:C,0),MATCH(F126,'تعرفه ها'!$2:$2,0),1),"---")</f>
        <v>1115</v>
      </c>
      <c r="AP126" s="188">
        <f>IFERROR(INDEX('تعرفه ها'!A:Z,MATCH(P126&amp;"-"&amp;AP$1,'تعرفه ها'!C:C,0),MATCH(F126,'تعرفه ها'!$2:$2,0),1),"---")</f>
        <v>558</v>
      </c>
      <c r="AQ126" s="188">
        <f>IFERROR(INDEX('تعرفه ها'!A:Z,MATCH(P126&amp;"-"&amp;AQ$1,'تعرفه ها'!C:C,0),MATCH(F126,'تعرفه ها'!$2:$2,0),1),"---")</f>
        <v>279</v>
      </c>
      <c r="AR126" s="188">
        <f>IFERROR(INDEX('تعرفه ها'!A:Z,MATCH(P126&amp;"-"&amp;AR$1,'تعرفه ها'!C:C,0),MATCH(F126,'تعرفه ها'!$2:$2,0),1),"---")</f>
        <v>550</v>
      </c>
      <c r="AS126" s="265"/>
      <c r="AT126" s="415">
        <f t="shared" si="36"/>
        <v>3901385</v>
      </c>
      <c r="AU126" s="415">
        <f t="shared" si="37"/>
        <v>18989298</v>
      </c>
      <c r="AV126" s="415">
        <f t="shared" si="38"/>
        <v>980685</v>
      </c>
      <c r="AW126" s="415">
        <f t="shared" si="39"/>
        <v>21834450</v>
      </c>
      <c r="AX126" s="415">
        <f t="shared" si="40"/>
        <v>45705818</v>
      </c>
      <c r="AY126" s="415">
        <f>IFERROR(AH126*INDEX('تعرفه ها'!A:Z,MATCH("عوارض برق به ازاء هر کیلووات",'تعرفه ها'!$C:$C,0),MATCH(F126,'تعرفه ها'!$2:$2,0)),"---")</f>
        <v>2052250</v>
      </c>
      <c r="AZ126" s="415">
        <f t="shared" si="41"/>
        <v>6017891</v>
      </c>
      <c r="BA126" s="415">
        <f>IFERROR(ROUND(((AX126+AY126+AZ126)*INDEX('تعرفه ها'!A:Z,MATCH("هزینه نگهداری و تعمیرات شبکه برق",'تعرفه ها'!$C:$C,0),MATCH(F126,'تعرفه ها'!$2:$2,0))/100),0),"---")</f>
        <v>5377596</v>
      </c>
      <c r="BB126" s="415">
        <f>IFERROR(IF(P126="دیماندی",ROUND(AJ126*INDEX('تعرفه ها'!A:Z,MATCH(BB$1,'تعرفه ها'!$C:$C,0),MATCH(F126,'تعرفه ها'!$2:$2,0))*J126/30,0),0),"---")</f>
        <v>0</v>
      </c>
      <c r="BC126" s="415"/>
      <c r="BD126" s="54">
        <f>IFERROR(IF(INDEX('اطلاعات دوره'!A:Z,MATCH(G126,'اطلاعات دوره'!C:C,0),MATCH("برق",'اطلاعات دوره'!$1:$1,0))="دارد",ROUND(AX126*INDEX('تعرفه ها'!A:Z,MATCH("پیک فصلی برق",'تعرفه ها'!$C:$C,0),MATCH(F126,'تعرفه ها'!$2:$2,0))/100,0),0),"---")</f>
        <v>0</v>
      </c>
      <c r="BE126" s="415">
        <f>IFERROR(ROUND(((AX126+AY126+AZ126+BA126+BB126+BC126+BD126)*INDEX('تعرفه ها'!A:Z,MATCH("مالیات برق",'تعرفه ها'!$C:$C,0),MATCH(F126,'تعرفه ها'!$2:$2,0))/100),0),"---")</f>
        <v>0</v>
      </c>
      <c r="BF126" s="415">
        <f t="shared" si="42"/>
        <v>59153555</v>
      </c>
      <c r="BG126" s="415">
        <f t="shared" si="46"/>
        <v>718</v>
      </c>
      <c r="BH126" s="415">
        <f t="shared" si="43"/>
        <v>59154273</v>
      </c>
      <c r="BI126" s="54">
        <f t="shared" si="44"/>
        <v>273</v>
      </c>
      <c r="BJ126" s="55">
        <f t="shared" si="45"/>
        <v>59154000</v>
      </c>
      <c r="BK126" s="262"/>
      <c r="BL126" s="183" t="str">
        <f>IFERROR(IF(INDEX(پرداخت!A:AZ,MATCH(A126&amp;" - "&amp;"برق",پرداخت!$B:$B,0),MATCH(G126,پرداخت!$1:$1,0))="نشده","نشده","شده"),"---")</f>
        <v>نشده</v>
      </c>
      <c r="BN126" s="257"/>
      <c r="BO126" s="257"/>
      <c r="BP126" s="257"/>
      <c r="BQ126" s="257"/>
      <c r="BR126" s="257"/>
      <c r="BS126" s="257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/>
      <c r="CI126"/>
      <c r="CJ126"/>
      <c r="CK126"/>
    </row>
    <row r="127" spans="1:89" ht="33.75" hidden="1">
      <c r="A127" s="171" t="s">
        <v>140</v>
      </c>
      <c r="B127" s="47">
        <f>IFERROR(INDEX('اطلاعات انشعابات شرکتها'!A:BB,MATCH(A127,'اطلاعات انشعابات شرکتها'!A:A,0),MATCH(B$1,'اطلاعات انشعابات شرکتها'!$1:$1,0)),0)</f>
        <v>127</v>
      </c>
      <c r="C127" s="48">
        <f>IFERROR(INDEX('اطلاعات انشعابات شرکتها'!A:BB,MATCH(A127,'اطلاعات انشعابات شرکتها'!A:A,0),MATCH(C$1,'اطلاعات انشعابات شرکتها'!$1:$1,0)),0)</f>
        <v>0</v>
      </c>
      <c r="D127" s="45"/>
      <c r="E127" s="171">
        <v>2</v>
      </c>
      <c r="F127" s="170">
        <v>99</v>
      </c>
      <c r="G127" s="188" t="str">
        <f t="shared" si="24"/>
        <v>99/2</v>
      </c>
      <c r="H127" s="188" t="str">
        <f>IFERROR(INDEX('اطلاعات دوره'!A:Z,MATCH(G127,'اطلاعات دوره'!C:C,0),MATCH(H$1,'اطلاعات دوره'!$1:$1,0)),0)</f>
        <v>99/02/01</v>
      </c>
      <c r="I127" s="188" t="str">
        <f>IFERROR(INDEX('اطلاعات دوره'!A:Z,MATCH(G127,'اطلاعات دوره'!C:C,0),MATCH(I$1,'اطلاعات دوره'!$1:$1,0)),0)</f>
        <v>99/02/31</v>
      </c>
      <c r="J127" s="188">
        <f>IFERROR(INDEX('اطلاعات دوره'!A:Z,MATCH(G127,'اطلاعات دوره'!C:C,0),MATCH(J$1,'اطلاعات دوره'!$1:$1,0)),0)</f>
        <v>31</v>
      </c>
      <c r="K127" s="265"/>
      <c r="L127" s="188" t="str">
        <f>IFERROR(INDEX('اطلاعات دوره'!A:Z,MATCH(G127,'اطلاعات دوره'!C:C,0)-1,MATCH("عنوان",'اطلاعات دوره'!$1:$1,0)),"---")</f>
        <v>99/1</v>
      </c>
      <c r="M127" s="188" t="str">
        <f t="shared" si="25"/>
        <v>خدمات نیروگاهی آهار شرق-99/1</v>
      </c>
      <c r="N127" s="188" t="str">
        <f t="shared" si="26"/>
        <v>خدمات نیروگاهی آهار شرق-99/2</v>
      </c>
      <c r="O127" s="265"/>
      <c r="P127" s="188" t="str">
        <f>IFERROR(INDEX('اطلاعات انشعابات شرکتها'!A:BB,MATCH(A127,'اطلاعات انشعابات شرکتها'!A:A,0),MATCH(P$1,'اطلاعات انشعابات شرکتها'!$1:$1,0)),0)</f>
        <v>دیماندی</v>
      </c>
      <c r="Q127" s="188">
        <f>IFERROR(INDEX('اطلاعات انشعابات شرکتها'!A:BB,MATCH(A127,'اطلاعات انشعابات شرکتها'!A:A,0),MATCH(Q$1,'اطلاعات انشعابات شرکتها'!$1:$1,0)),0)</f>
        <v>59</v>
      </c>
      <c r="R127" s="188" t="str">
        <f>IFERROR(INDEX('اطلاعات انشعابات شرکتها'!A:BB,MATCH(A127,'اطلاعات انشعابات شرکتها'!A:A,0),MATCH(R$1,'اطلاعات انشعابات شرکتها'!$1:$1,0)),0)</f>
        <v>1</v>
      </c>
      <c r="S127" s="265"/>
      <c r="T127" s="188">
        <f>IFERROR(INDEX('قرائت کنتور'!A:AZ,MATCH(A127&amp;"-"&amp;T$1,'قرائت کنتور'!B:B,0),MATCH(G127,'قرائت کنتور'!$1:$1,0)),0)</f>
        <v>0</v>
      </c>
      <c r="U127" s="188">
        <f>IFERROR(INDEX('قرائت کنتور'!A:AZ,MATCH(A127&amp;"-"&amp;U$1,'قرائت کنتور'!B:B,0),MATCH(L127,'قرائت کنتور'!$1:$1,0)),0)</f>
        <v>0</v>
      </c>
      <c r="V127" s="188">
        <f>IFERROR(INDEX('قرائت کنتور'!A:AZ,MATCH(A127&amp;"-"&amp;U$1,'قرائت کنتور'!B:B,0),MATCH(G127,'قرائت کنتور'!$1:$1,0)),0)</f>
        <v>21547</v>
      </c>
      <c r="W127" s="188">
        <f>IFERROR(INDEX('قرائت کنتور'!A:AZ,MATCH(A127&amp;"-"&amp;W$1,'قرائت کنتور'!B:B,0),MATCH(L127,'قرائت کنتور'!$1:$1,0)),0)</f>
        <v>0</v>
      </c>
      <c r="X127" s="188">
        <f>IFERROR(INDEX('قرائت کنتور'!A:AZ,MATCH(A127&amp;"-"&amp;W$1,'قرائت کنتور'!B:B,0),MATCH(G127,'قرائت کنتور'!$1:$1,0)),0)</f>
        <v>98905</v>
      </c>
      <c r="Y127" s="188">
        <f>IFERROR(INDEX('قرائت کنتور'!A:AZ,MATCH(A127&amp;"-"&amp;Y$1,'قرائت کنتور'!B:B,0),MATCH(L127,'قرائت کنتور'!$1:$1,0)),0)</f>
        <v>0</v>
      </c>
      <c r="Z127" s="188">
        <f>IFERROR(INDEX('قرائت کنتور'!A:AZ,MATCH(A127&amp;"-"&amp;Y$1,'قرائت کنتور'!B:B,0),MATCH(G127,'قرائت کنتور'!$1:$1,0)),0)</f>
        <v>44660</v>
      </c>
      <c r="AA127" s="188">
        <f>IFERROR(INDEX('قرائت کنتور'!A:AZ,MATCH(A127&amp;"-"&amp;AA$1,'قرائت کنتور'!B:B,0),MATCH(L127,'قرائت کنتور'!$1:$1,0)),0)</f>
        <v>0</v>
      </c>
      <c r="AB127" s="188">
        <f>IFERROR(INDEX('قرائت کنتور'!A:AZ,MATCH(A127&amp;"-"&amp;AA$1,'قرائت کنتور'!B:B,0),MATCH(G127,'قرائت کنتور'!$1:$1,0)),0)</f>
        <v>15306</v>
      </c>
      <c r="AC127" s="265"/>
      <c r="AD127" s="188">
        <f t="shared" si="27"/>
        <v>21547</v>
      </c>
      <c r="AE127" s="188">
        <f t="shared" si="28"/>
        <v>98905</v>
      </c>
      <c r="AF127" s="188">
        <f t="shared" si="29"/>
        <v>44660</v>
      </c>
      <c r="AG127" s="188">
        <f t="shared" si="30"/>
        <v>15306</v>
      </c>
      <c r="AH127" s="188">
        <f t="shared" si="31"/>
        <v>165112</v>
      </c>
      <c r="AI127" s="188">
        <f t="shared" si="32"/>
        <v>0</v>
      </c>
      <c r="AJ127" s="188">
        <f t="shared" si="33"/>
        <v>53.1</v>
      </c>
      <c r="AK127" s="265"/>
      <c r="AL127" s="254">
        <f t="shared" si="34"/>
        <v>0.99573078473115872</v>
      </c>
      <c r="AM127" s="254" t="str">
        <f t="shared" si="35"/>
        <v>0</v>
      </c>
      <c r="AN127" s="265"/>
      <c r="AO127" s="188">
        <f>IFERROR(INDEX('تعرفه ها'!A:Z,MATCH(P127&amp;"-"&amp;AO$1,'تعرفه ها'!C:C,0),MATCH(F127,'تعرفه ها'!$2:$2,0),1),"---")</f>
        <v>879</v>
      </c>
      <c r="AP127" s="188">
        <f>IFERROR(INDEX('تعرفه ها'!A:Z,MATCH(P127&amp;"-"&amp;AP$1,'تعرفه ها'!C:C,0),MATCH(F127,'تعرفه ها'!$2:$2,0),1),"---")</f>
        <v>439</v>
      </c>
      <c r="AQ127" s="188">
        <f>IFERROR(INDEX('تعرفه ها'!A:Z,MATCH(P127&amp;"-"&amp;AQ$1,'تعرفه ها'!C:C,0),MATCH(F127,'تعرفه ها'!$2:$2,0),1),"---")</f>
        <v>220</v>
      </c>
      <c r="AR127" s="188">
        <f>IFERROR(INDEX('تعرفه ها'!A:Z,MATCH(P127&amp;"-"&amp;AR$1,'تعرفه ها'!C:C,0),MATCH(F127,'تعرفه ها'!$2:$2,0),1),"---")</f>
        <v>550</v>
      </c>
      <c r="AS127" s="265"/>
      <c r="AT127" s="415">
        <f t="shared" si="36"/>
        <v>18939813</v>
      </c>
      <c r="AU127" s="415">
        <f t="shared" si="37"/>
        <v>43419295</v>
      </c>
      <c r="AV127" s="415">
        <f t="shared" si="38"/>
        <v>9825200</v>
      </c>
      <c r="AW127" s="415">
        <f t="shared" si="39"/>
        <v>8418300</v>
      </c>
      <c r="AX127" s="415">
        <f t="shared" si="40"/>
        <v>80602608</v>
      </c>
      <c r="AY127" s="415">
        <f>IFERROR(AH127*INDEX('تعرفه ها'!A:Z,MATCH("عوارض برق به ازاء هر کیلووات",'تعرفه ها'!$C:$C,0),MATCH(F127,'تعرفه ها'!$2:$2,0)),"---")</f>
        <v>8255600</v>
      </c>
      <c r="AZ127" s="415">
        <f t="shared" si="41"/>
        <v>0</v>
      </c>
      <c r="BA127" s="415">
        <f>IFERROR(ROUND(((AX127+AY127+AZ127)*INDEX('تعرفه ها'!A:Z,MATCH("هزینه نگهداری و تعمیرات شبکه برق",'تعرفه ها'!$C:$C,0),MATCH(F127,'تعرفه ها'!$2:$2,0))/100),0),"---")</f>
        <v>8885821</v>
      </c>
      <c r="BB127" s="415">
        <f>IFERROR(IF(P127="دیماندی",ROUND(AJ127*INDEX('تعرفه ها'!A:Z,MATCH(BB$1,'تعرفه ها'!$C:$C,0),MATCH(F127,'تعرفه ها'!$2:$2,0))*J127/30,0),0),"---")</f>
        <v>1524618</v>
      </c>
      <c r="BC127" s="415"/>
      <c r="BD127" s="54">
        <f>IFERROR(IF(INDEX('اطلاعات دوره'!A:Z,MATCH(G127,'اطلاعات دوره'!C:C,0),MATCH("برق",'اطلاعات دوره'!$1:$1,0))="دارد",ROUND(AX127*INDEX('تعرفه ها'!A:Z,MATCH("پیک فصلی برق",'تعرفه ها'!$C:$C,0),MATCH(F127,'تعرفه ها'!$2:$2,0))/100,0),0),"---")</f>
        <v>0</v>
      </c>
      <c r="BE127" s="415">
        <f>IFERROR(ROUND(((AX127+AY127+AZ127+BA127+BB127+BC127+BD127)*INDEX('تعرفه ها'!A:Z,MATCH("مالیات برق",'تعرفه ها'!$C:$C,0),MATCH(F127,'تعرفه ها'!$2:$2,0))/100),0),"---")</f>
        <v>0</v>
      </c>
      <c r="BF127" s="415">
        <f t="shared" si="42"/>
        <v>99268647</v>
      </c>
      <c r="BG127" s="415">
        <f t="shared" si="46"/>
        <v>-72835950</v>
      </c>
      <c r="BH127" s="415">
        <f t="shared" si="43"/>
        <v>26432697</v>
      </c>
      <c r="BI127" s="54">
        <f t="shared" si="44"/>
        <v>697</v>
      </c>
      <c r="BJ127" s="55">
        <f t="shared" si="45"/>
        <v>26432000</v>
      </c>
      <c r="BK127" s="262"/>
      <c r="BL127" s="183" t="str">
        <f>IFERROR(IF(INDEX(پرداخت!A:AZ,MATCH(A127&amp;" - "&amp;"برق",پرداخت!$B:$B,0),MATCH(G127,پرداخت!$1:$1,0))="نشده","نشده","شده"),"---")</f>
        <v>نشده</v>
      </c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/>
      <c r="CI127"/>
      <c r="CJ127"/>
      <c r="CK127"/>
    </row>
    <row r="128" spans="1:89" ht="33.75" hidden="1">
      <c r="A128" s="171" t="s">
        <v>250</v>
      </c>
      <c r="B128" s="47">
        <f>IFERROR(INDEX('اطلاعات انشعابات شرکتها'!A:BB,MATCH(A128,'اطلاعات انشعابات شرکتها'!A:A,0),MATCH(B$1,'اطلاعات انشعابات شرکتها'!$1:$1,0)),0)</f>
        <v>128</v>
      </c>
      <c r="C128" s="48">
        <f>IFERROR(INDEX('اطلاعات انشعابات شرکتها'!A:BB,MATCH(A128,'اطلاعات انشعابات شرکتها'!A:A,0),MATCH(C$1,'اطلاعات انشعابات شرکتها'!$1:$1,0)),0)</f>
        <v>0</v>
      </c>
      <c r="D128" s="45"/>
      <c r="E128" s="171">
        <v>2</v>
      </c>
      <c r="F128" s="170">
        <v>99</v>
      </c>
      <c r="G128" s="188" t="str">
        <f t="shared" si="24"/>
        <v>99/2</v>
      </c>
      <c r="H128" s="188" t="str">
        <f>IFERROR(INDEX('اطلاعات دوره'!A:Z,MATCH(G128,'اطلاعات دوره'!C:C,0),MATCH(H$1,'اطلاعات دوره'!$1:$1,0)),0)</f>
        <v>99/02/01</v>
      </c>
      <c r="I128" s="188" t="str">
        <f>IFERROR(INDEX('اطلاعات دوره'!A:Z,MATCH(G128,'اطلاعات دوره'!C:C,0),MATCH(I$1,'اطلاعات دوره'!$1:$1,0)),0)</f>
        <v>99/02/31</v>
      </c>
      <c r="J128" s="188">
        <f>IFERROR(INDEX('اطلاعات دوره'!A:Z,MATCH(G128,'اطلاعات دوره'!C:C,0),MATCH(J$1,'اطلاعات دوره'!$1:$1,0)),0)</f>
        <v>31</v>
      </c>
      <c r="K128" s="265"/>
      <c r="L128" s="188" t="str">
        <f>IFERROR(INDEX('اطلاعات دوره'!A:Z,MATCH(G128,'اطلاعات دوره'!C:C,0)-1,MATCH("عنوان",'اطلاعات دوره'!$1:$1,0)),"---")</f>
        <v>99/1</v>
      </c>
      <c r="M128" s="188" t="str">
        <f t="shared" si="25"/>
        <v>زیست تروند آرین-99/1</v>
      </c>
      <c r="N128" s="188" t="str">
        <f t="shared" si="26"/>
        <v>زیست تروند آرین-99/2</v>
      </c>
      <c r="O128" s="265"/>
      <c r="P128" s="188" t="str">
        <f>IFERROR(INDEX('اطلاعات انشعابات شرکتها'!A:BB,MATCH(A128,'اطلاعات انشعابات شرکتها'!A:A,0),MATCH(P$1,'اطلاعات انشعابات شرکتها'!$1:$1,0)),0)</f>
        <v>غیر دیماندی</v>
      </c>
      <c r="Q128" s="188">
        <f>IFERROR(INDEX('اطلاعات انشعابات شرکتها'!A:BB,MATCH(A128,'اطلاعات انشعابات شرکتها'!A:A,0),MATCH(Q$1,'اطلاعات انشعابات شرکتها'!$1:$1,0)),0)</f>
        <v>19</v>
      </c>
      <c r="R128" s="188" t="str">
        <f>IFERROR(INDEX('اطلاعات انشعابات شرکتها'!A:BB,MATCH(A128,'اطلاعات انشعابات شرکتها'!A:A,0),MATCH(R$1,'اطلاعات انشعابات شرکتها'!$1:$1,0)),0)</f>
        <v>1</v>
      </c>
      <c r="S128" s="265"/>
      <c r="T128" s="188">
        <f>IFERROR(INDEX('قرائت کنتور'!A:AZ,MATCH(A128&amp;"-"&amp;T$1,'قرائت کنتور'!B:B,0),MATCH(G128,'قرائت کنتور'!$1:$1,0)),0)</f>
        <v>0</v>
      </c>
      <c r="U128" s="188">
        <f>IFERROR(INDEX('قرائت کنتور'!A:AZ,MATCH(A128&amp;"-"&amp;U$1,'قرائت کنتور'!B:B,0),MATCH(L128,'قرائت کنتور'!$1:$1,0)),0)</f>
        <v>0</v>
      </c>
      <c r="V128" s="188">
        <f>IFERROR(INDEX('قرائت کنتور'!A:AZ,MATCH(A128&amp;"-"&amp;U$1,'قرائت کنتور'!B:B,0),MATCH(G128,'قرائت کنتور'!$1:$1,0)),0)</f>
        <v>10512</v>
      </c>
      <c r="W128" s="188">
        <f>IFERROR(INDEX('قرائت کنتور'!A:AZ,MATCH(A128&amp;"-"&amp;W$1,'قرائت کنتور'!B:B,0),MATCH(L128,'قرائت کنتور'!$1:$1,0)),0)</f>
        <v>0</v>
      </c>
      <c r="X128" s="188">
        <f>IFERROR(INDEX('قرائت کنتور'!A:AZ,MATCH(A128&amp;"-"&amp;W$1,'قرائت کنتور'!B:B,0),MATCH(G128,'قرائت کنتور'!$1:$1,0)),0)</f>
        <v>38438</v>
      </c>
      <c r="Y128" s="188">
        <f>IFERROR(INDEX('قرائت کنتور'!A:AZ,MATCH(A128&amp;"-"&amp;Y$1,'قرائت کنتور'!B:B,0),MATCH(L128,'قرائت کنتور'!$1:$1,0)),0)</f>
        <v>0</v>
      </c>
      <c r="Z128" s="188">
        <f>IFERROR(INDEX('قرائت کنتور'!A:AZ,MATCH(A128&amp;"-"&amp;Y$1,'قرائت کنتور'!B:B,0),MATCH(G128,'قرائت کنتور'!$1:$1,0)),0)</f>
        <v>7968</v>
      </c>
      <c r="AA128" s="188">
        <f>IFERROR(INDEX('قرائت کنتور'!A:AZ,MATCH(A128&amp;"-"&amp;AA$1,'قرائت کنتور'!B:B,0),MATCH(L128,'قرائت کنتور'!$1:$1,0)),0)</f>
        <v>0</v>
      </c>
      <c r="AB128" s="188">
        <f>IFERROR(INDEX('قرائت کنتور'!A:AZ,MATCH(A128&amp;"-"&amp;AA$1,'قرائت کنتور'!B:B,0),MATCH(G128,'قرائت کنتور'!$1:$1,0)),0)</f>
        <v>25139</v>
      </c>
      <c r="AC128" s="265"/>
      <c r="AD128" s="188">
        <f t="shared" si="27"/>
        <v>10512</v>
      </c>
      <c r="AE128" s="188">
        <f t="shared" si="28"/>
        <v>38438</v>
      </c>
      <c r="AF128" s="188">
        <f t="shared" si="29"/>
        <v>7968</v>
      </c>
      <c r="AG128" s="188">
        <f t="shared" si="30"/>
        <v>25139</v>
      </c>
      <c r="AH128" s="188">
        <f t="shared" si="31"/>
        <v>56918</v>
      </c>
      <c r="AI128" s="188">
        <f t="shared" si="32"/>
        <v>0</v>
      </c>
      <c r="AJ128" s="188" t="str">
        <f t="shared" si="33"/>
        <v>0</v>
      </c>
      <c r="AK128" s="265"/>
      <c r="AL128" s="254">
        <f t="shared" si="34"/>
        <v>0.91475084169916365</v>
      </c>
      <c r="AM128" s="254" t="str">
        <f t="shared" si="35"/>
        <v>0</v>
      </c>
      <c r="AN128" s="265"/>
      <c r="AO128" s="188">
        <f>IFERROR(INDEX('تعرفه ها'!A:Z,MATCH(P128&amp;"-"&amp;AO$1,'تعرفه ها'!C:C,0),MATCH(F128,'تعرفه ها'!$2:$2,0),1),"---")</f>
        <v>1115</v>
      </c>
      <c r="AP128" s="188">
        <f>IFERROR(INDEX('تعرفه ها'!A:Z,MATCH(P128&amp;"-"&amp;AP$1,'تعرفه ها'!C:C,0),MATCH(F128,'تعرفه ها'!$2:$2,0),1),"---")</f>
        <v>558</v>
      </c>
      <c r="AQ128" s="188">
        <f>IFERROR(INDEX('تعرفه ها'!A:Z,MATCH(P128&amp;"-"&amp;AQ$1,'تعرفه ها'!C:C,0),MATCH(F128,'تعرفه ها'!$2:$2,0),1),"---")</f>
        <v>279</v>
      </c>
      <c r="AR128" s="188">
        <f>IFERROR(INDEX('تعرفه ها'!A:Z,MATCH(P128&amp;"-"&amp;AR$1,'تعرفه ها'!C:C,0),MATCH(F128,'تعرفه ها'!$2:$2,0),1),"---")</f>
        <v>550</v>
      </c>
      <c r="AS128" s="265"/>
      <c r="AT128" s="415">
        <f t="shared" si="36"/>
        <v>11720880</v>
      </c>
      <c r="AU128" s="415">
        <f t="shared" si="37"/>
        <v>21448404</v>
      </c>
      <c r="AV128" s="415">
        <f t="shared" si="38"/>
        <v>2223072</v>
      </c>
      <c r="AW128" s="415">
        <f t="shared" si="39"/>
        <v>13826450</v>
      </c>
      <c r="AX128" s="415">
        <f t="shared" si="40"/>
        <v>49218806</v>
      </c>
      <c r="AY128" s="415">
        <f>IFERROR(AH128*INDEX('تعرفه ها'!A:Z,MATCH("عوارض برق به ازاء هر کیلووات",'تعرفه ها'!$C:$C,0),MATCH(F128,'تعرفه ها'!$2:$2,0)),"---")</f>
        <v>2845900</v>
      </c>
      <c r="AZ128" s="415">
        <f t="shared" si="41"/>
        <v>0</v>
      </c>
      <c r="BA128" s="415">
        <f>IFERROR(ROUND(((AX128+AY128+AZ128)*INDEX('تعرفه ها'!A:Z,MATCH("هزینه نگهداری و تعمیرات شبکه برق",'تعرفه ها'!$C:$C,0),MATCH(F128,'تعرفه ها'!$2:$2,0))/100),0),"---")</f>
        <v>5206471</v>
      </c>
      <c r="BB128" s="415">
        <f>IFERROR(IF(P128="دیماندی",ROUND(AJ128*INDEX('تعرفه ها'!A:Z,MATCH(BB$1,'تعرفه ها'!$C:$C,0),MATCH(F128,'تعرفه ها'!$2:$2,0))*J128/30,0),0),"---")</f>
        <v>0</v>
      </c>
      <c r="BC128" s="415"/>
      <c r="BD128" s="54">
        <f>IFERROR(IF(INDEX('اطلاعات دوره'!A:Z,MATCH(G128,'اطلاعات دوره'!C:C,0),MATCH("برق",'اطلاعات دوره'!$1:$1,0))="دارد",ROUND(AX128*INDEX('تعرفه ها'!A:Z,MATCH("پیک فصلی برق",'تعرفه ها'!$C:$C,0),MATCH(F128,'تعرفه ها'!$2:$2,0))/100,0),0),"---")</f>
        <v>0</v>
      </c>
      <c r="BE128" s="415">
        <f>IFERROR(ROUND(((AX128+AY128+AZ128+BA128+BB128+BC128+BD128)*INDEX('تعرفه ها'!A:Z,MATCH("مالیات برق",'تعرفه ها'!$C:$C,0),MATCH(F128,'تعرفه ها'!$2:$2,0))/100),0),"---")</f>
        <v>0</v>
      </c>
      <c r="BF128" s="415">
        <f t="shared" si="42"/>
        <v>57271177</v>
      </c>
      <c r="BG128" s="415">
        <f t="shared" si="46"/>
        <v>-38823379</v>
      </c>
      <c r="BH128" s="415">
        <f t="shared" si="43"/>
        <v>18447798</v>
      </c>
      <c r="BI128" s="54">
        <f t="shared" si="44"/>
        <v>798</v>
      </c>
      <c r="BJ128" s="55">
        <f t="shared" si="45"/>
        <v>18447000</v>
      </c>
      <c r="BK128" s="262"/>
      <c r="BL128" s="183" t="str">
        <f>IFERROR(IF(INDEX(پرداخت!A:AZ,MATCH(A128&amp;" - "&amp;"برق",پرداخت!$B:$B,0),MATCH(G128,پرداخت!$1:$1,0))="نشده","نشده","شده"),"---")</f>
        <v>نشده</v>
      </c>
      <c r="BN128" s="257"/>
      <c r="BO128" s="257"/>
      <c r="BP128" s="257"/>
      <c r="BQ128" s="257"/>
      <c r="BR128" s="257"/>
      <c r="BS128" s="257"/>
      <c r="BT128" s="257"/>
      <c r="BU128" s="257"/>
      <c r="BV128" s="257"/>
      <c r="BW128" s="257"/>
      <c r="BX128" s="257"/>
      <c r="BY128" s="257"/>
      <c r="BZ128" s="257"/>
      <c r="CA128" s="257"/>
      <c r="CB128" s="257"/>
      <c r="CC128" s="257"/>
      <c r="CD128" s="257"/>
      <c r="CE128" s="257"/>
      <c r="CF128" s="257"/>
      <c r="CG128" s="257"/>
      <c r="CH128"/>
      <c r="CI128"/>
      <c r="CJ128"/>
      <c r="CK128"/>
    </row>
    <row r="129" spans="1:89" ht="33.75" hidden="1">
      <c r="A129" s="171" t="s">
        <v>308</v>
      </c>
      <c r="B129" s="47">
        <f>IFERROR(INDEX('اطلاعات انشعابات شرکتها'!A:BB,MATCH(A129,'اطلاعات انشعابات شرکتها'!A:A,0),MATCH(B$1,'اطلاعات انشعابات شرکتها'!$1:$1,0)),0)</f>
        <v>129</v>
      </c>
      <c r="C129" s="48">
        <f>IFERROR(INDEX('اطلاعات انشعابات شرکتها'!A:BB,MATCH(A129,'اطلاعات انشعابات شرکتها'!A:A,0),MATCH(C$1,'اطلاعات انشعابات شرکتها'!$1:$1,0)),0)</f>
        <v>0</v>
      </c>
      <c r="D129" s="45"/>
      <c r="E129" s="171">
        <v>2</v>
      </c>
      <c r="F129" s="170">
        <v>99</v>
      </c>
      <c r="G129" s="188" t="str">
        <f t="shared" si="24"/>
        <v>99/2</v>
      </c>
      <c r="H129" s="188" t="str">
        <f>IFERROR(INDEX('اطلاعات دوره'!A:Z,MATCH(G129,'اطلاعات دوره'!C:C,0),MATCH(H$1,'اطلاعات دوره'!$1:$1,0)),0)</f>
        <v>99/02/01</v>
      </c>
      <c r="I129" s="188" t="str">
        <f>IFERROR(INDEX('اطلاعات دوره'!A:Z,MATCH(G129,'اطلاعات دوره'!C:C,0),MATCH(I$1,'اطلاعات دوره'!$1:$1,0)),0)</f>
        <v>99/02/31</v>
      </c>
      <c r="J129" s="188">
        <f>IFERROR(INDEX('اطلاعات دوره'!A:Z,MATCH(G129,'اطلاعات دوره'!C:C,0),MATCH(J$1,'اطلاعات دوره'!$1:$1,0)),0)</f>
        <v>31</v>
      </c>
      <c r="K129" s="265"/>
      <c r="L129" s="188" t="str">
        <f>IFERROR(INDEX('اطلاعات دوره'!A:Z,MATCH(G129,'اطلاعات دوره'!C:C,0)-1,MATCH("عنوان",'اطلاعات دوره'!$1:$1,0)),"---")</f>
        <v>99/1</v>
      </c>
      <c r="M129" s="188" t="str">
        <f t="shared" si="25"/>
        <v>ساختمان اداری-99/1</v>
      </c>
      <c r="N129" s="188" t="str">
        <f t="shared" si="26"/>
        <v>ساختمان اداری-99/2</v>
      </c>
      <c r="O129" s="265"/>
      <c r="P129" s="188" t="str">
        <f>IFERROR(INDEX('اطلاعات انشعابات شرکتها'!A:BB,MATCH(A129,'اطلاعات انشعابات شرکتها'!A:A,0),MATCH(P$1,'اطلاعات انشعابات شرکتها'!$1:$1,0)),0)</f>
        <v>دیماندی</v>
      </c>
      <c r="Q129" s="188">
        <f>IFERROR(INDEX('اطلاعات انشعابات شرکتها'!A:BB,MATCH(A129,'اطلاعات انشعابات شرکتها'!A:A,0),MATCH(Q$1,'اطلاعات انشعابات شرکتها'!$1:$1,0)),0)</f>
        <v>260</v>
      </c>
      <c r="R129" s="188" t="str">
        <f>IFERROR(INDEX('اطلاعات انشعابات شرکتها'!A:BB,MATCH(A129,'اطلاعات انشعابات شرکتها'!A:A,0),MATCH(R$1,'اطلاعات انشعابات شرکتها'!$1:$1,0)),0)</f>
        <v>40</v>
      </c>
      <c r="S129" s="265"/>
      <c r="T129" s="188">
        <f>IFERROR(INDEX('قرائت کنتور'!A:AZ,MATCH(A129&amp;"-"&amp;T$1,'قرائت کنتور'!B:B,0),MATCH(G129,'قرائت کنتور'!$1:$1,0)),0)</f>
        <v>1</v>
      </c>
      <c r="U129" s="188">
        <f>IFERROR(INDEX('قرائت کنتور'!A:AZ,MATCH(A129&amp;"-"&amp;U$1,'قرائت کنتور'!B:B,0),MATCH(L129,'قرائت کنتور'!$1:$1,0)),0)</f>
        <v>0</v>
      </c>
      <c r="V129" s="188">
        <f>IFERROR(INDEX('قرائت کنتور'!A:AZ,MATCH(A129&amp;"-"&amp;U$1,'قرائت کنتور'!B:B,0),MATCH(G129,'قرائت کنتور'!$1:$1,0)),0)</f>
        <v>8581</v>
      </c>
      <c r="W129" s="188">
        <f>IFERROR(INDEX('قرائت کنتور'!A:AZ,MATCH(A129&amp;"-"&amp;W$1,'قرائت کنتور'!B:B,0),MATCH(L129,'قرائت کنتور'!$1:$1,0)),0)</f>
        <v>0</v>
      </c>
      <c r="X129" s="188">
        <f>IFERROR(INDEX('قرائت کنتور'!A:AZ,MATCH(A129&amp;"-"&amp;W$1,'قرائت کنتور'!B:B,0),MATCH(G129,'قرائت کنتور'!$1:$1,0)),0)</f>
        <v>41654</v>
      </c>
      <c r="Y129" s="188">
        <f>IFERROR(INDEX('قرائت کنتور'!A:AZ,MATCH(A129&amp;"-"&amp;Y$1,'قرائت کنتور'!B:B,0),MATCH(L129,'قرائت کنتور'!$1:$1,0)),0)</f>
        <v>0</v>
      </c>
      <c r="Z129" s="188">
        <f>IFERROR(INDEX('قرائت کنتور'!A:AZ,MATCH(A129&amp;"-"&amp;Y$1,'قرائت کنتور'!B:B,0),MATCH(G129,'قرائت کنتور'!$1:$1,0)),0)</f>
        <v>15684</v>
      </c>
      <c r="AA129" s="188">
        <f>IFERROR(INDEX('قرائت کنتور'!A:AZ,MATCH(A129&amp;"-"&amp;AA$1,'قرائت کنتور'!B:B,0),MATCH(L129,'قرائت کنتور'!$1:$1,0)),0)</f>
        <v>0</v>
      </c>
      <c r="AB129" s="188">
        <f>IFERROR(INDEX('قرائت کنتور'!A:AZ,MATCH(A129&amp;"-"&amp;AA$1,'قرائت کنتور'!B:B,0),MATCH(G129,'قرائت کنتور'!$1:$1,0)),0)</f>
        <v>16042</v>
      </c>
      <c r="AC129" s="265"/>
      <c r="AD129" s="188">
        <f t="shared" si="27"/>
        <v>343240</v>
      </c>
      <c r="AE129" s="188">
        <f t="shared" si="28"/>
        <v>1666160</v>
      </c>
      <c r="AF129" s="188">
        <f t="shared" si="29"/>
        <v>627360</v>
      </c>
      <c r="AG129" s="188">
        <f t="shared" si="30"/>
        <v>641680</v>
      </c>
      <c r="AH129" s="188">
        <f t="shared" si="31"/>
        <v>2636760</v>
      </c>
      <c r="AI129" s="188">
        <f t="shared" si="32"/>
        <v>40</v>
      </c>
      <c r="AJ129" s="188">
        <f t="shared" si="33"/>
        <v>234</v>
      </c>
      <c r="AK129" s="265"/>
      <c r="AL129" s="254">
        <f t="shared" si="34"/>
        <v>0.97164170587535503</v>
      </c>
      <c r="AM129" s="254" t="str">
        <f t="shared" si="35"/>
        <v>0</v>
      </c>
      <c r="AN129" s="265"/>
      <c r="AO129" s="188">
        <f>IFERROR(INDEX('تعرفه ها'!A:Z,MATCH(P129&amp;"-"&amp;AO$1,'تعرفه ها'!C:C,0),MATCH(F129,'تعرفه ها'!$2:$2,0),1),"---")</f>
        <v>879</v>
      </c>
      <c r="AP129" s="188">
        <f>IFERROR(INDEX('تعرفه ها'!A:Z,MATCH(P129&amp;"-"&amp;AP$1,'تعرفه ها'!C:C,0),MATCH(F129,'تعرفه ها'!$2:$2,0),1),"---")</f>
        <v>439</v>
      </c>
      <c r="AQ129" s="188">
        <f>IFERROR(INDEX('تعرفه ها'!A:Z,MATCH(P129&amp;"-"&amp;AQ$1,'تعرفه ها'!C:C,0),MATCH(F129,'تعرفه ها'!$2:$2,0),1),"---")</f>
        <v>220</v>
      </c>
      <c r="AR129" s="188">
        <f>IFERROR(INDEX('تعرفه ها'!A:Z,MATCH(P129&amp;"-"&amp;AR$1,'تعرفه ها'!C:C,0),MATCH(F129,'تعرفه ها'!$2:$2,0),1),"---")</f>
        <v>550</v>
      </c>
      <c r="AS129" s="265"/>
      <c r="AT129" s="415">
        <f t="shared" si="36"/>
        <v>301707960</v>
      </c>
      <c r="AU129" s="415">
        <f t="shared" si="37"/>
        <v>731444240</v>
      </c>
      <c r="AV129" s="415">
        <f t="shared" si="38"/>
        <v>138019200</v>
      </c>
      <c r="AW129" s="415">
        <f t="shared" si="39"/>
        <v>352924000</v>
      </c>
      <c r="AX129" s="415">
        <f t="shared" si="40"/>
        <v>1524095400</v>
      </c>
      <c r="AY129" s="415">
        <f>IFERROR(AH129*INDEX('تعرفه ها'!A:Z,MATCH("عوارض برق به ازاء هر کیلووات",'تعرفه ها'!$C:$C,0),MATCH(F129,'تعرفه ها'!$2:$2,0)),"---")</f>
        <v>131838000</v>
      </c>
      <c r="AZ129" s="415">
        <f t="shared" si="41"/>
        <v>0</v>
      </c>
      <c r="BA129" s="415">
        <f>IFERROR(ROUND(((AX129+AY129+AZ129)*INDEX('تعرفه ها'!A:Z,MATCH("هزینه نگهداری و تعمیرات شبکه برق",'تعرفه ها'!$C:$C,0),MATCH(F129,'تعرفه ها'!$2:$2,0))/100),0),"---")</f>
        <v>165593340</v>
      </c>
      <c r="BB129" s="415">
        <f>IFERROR(IF(P129="دیماندی",ROUND(AJ129*INDEX('تعرفه ها'!A:Z,MATCH(BB$1,'تعرفه ها'!$C:$C,0),MATCH(F129,'تعرفه ها'!$2:$2,0))*J129/30,0),0),"---")</f>
        <v>6718655</v>
      </c>
      <c r="BC129" s="415"/>
      <c r="BD129" s="54">
        <f>IFERROR(IF(INDEX('اطلاعات دوره'!A:Z,MATCH(G129,'اطلاعات دوره'!C:C,0),MATCH("برق",'اطلاعات دوره'!$1:$1,0))="دارد",ROUND(AX129*INDEX('تعرفه ها'!A:Z,MATCH("پیک فصلی برق",'تعرفه ها'!$C:$C,0),MATCH(F129,'تعرفه ها'!$2:$2,0))/100,0),0),"---")</f>
        <v>0</v>
      </c>
      <c r="BE129" s="415">
        <f>IFERROR(ROUND(((AX129+AY129+AZ129+BA129+BB129+BC129+BD129)*INDEX('تعرفه ها'!A:Z,MATCH("مالیات برق",'تعرفه ها'!$C:$C,0),MATCH(F129,'تعرفه ها'!$2:$2,0))/100),0),"---")</f>
        <v>0</v>
      </c>
      <c r="BF129" s="415">
        <f t="shared" si="42"/>
        <v>1828245395</v>
      </c>
      <c r="BG129" s="415">
        <f t="shared" si="46"/>
        <v>-1792705433</v>
      </c>
      <c r="BH129" s="415">
        <f t="shared" si="43"/>
        <v>35539962</v>
      </c>
      <c r="BI129" s="54">
        <f t="shared" si="44"/>
        <v>962</v>
      </c>
      <c r="BJ129" s="55">
        <f t="shared" si="45"/>
        <v>35539000</v>
      </c>
      <c r="BK129" s="262"/>
      <c r="BL129" s="183" t="str">
        <f>IFERROR(IF(INDEX(پرداخت!A:AZ,MATCH(A129&amp;" - "&amp;"برق",پرداخت!$B:$B,0),MATCH(G129,پرداخت!$1:$1,0))="نشده","نشده","شده"),"---")</f>
        <v>---</v>
      </c>
      <c r="BN129" s="257"/>
      <c r="BO129" s="257"/>
      <c r="BP129" s="257"/>
      <c r="BQ129" s="257"/>
      <c r="BR129" s="257"/>
      <c r="BS129" s="257"/>
      <c r="BT129" s="257"/>
      <c r="BU129" s="257"/>
      <c r="BV129" s="257"/>
      <c r="BW129" s="257"/>
      <c r="BX129" s="257"/>
      <c r="BY129" s="257"/>
      <c r="BZ129" s="257"/>
      <c r="CA129" s="257"/>
      <c r="CB129" s="257"/>
      <c r="CC129" s="257"/>
      <c r="CD129" s="257"/>
      <c r="CE129" s="257"/>
      <c r="CF129" s="257"/>
      <c r="CG129" s="257"/>
      <c r="CH129"/>
      <c r="CI129"/>
      <c r="CJ129"/>
      <c r="CK129"/>
    </row>
    <row r="130" spans="1:89" ht="33.75" hidden="1">
      <c r="A130" s="171" t="s">
        <v>251</v>
      </c>
      <c r="B130" s="47">
        <f>IFERROR(INDEX('اطلاعات انشعابات شرکتها'!A:BB,MATCH(A130,'اطلاعات انشعابات شرکتها'!A:A,0),MATCH(B$1,'اطلاعات انشعابات شرکتها'!$1:$1,0)),0)</f>
        <v>130</v>
      </c>
      <c r="C130" s="48">
        <f>IFERROR(INDEX('اطلاعات انشعابات شرکتها'!A:BB,MATCH(A130,'اطلاعات انشعابات شرکتها'!A:A,0),MATCH(C$1,'اطلاعات انشعابات شرکتها'!$1:$1,0)),0)</f>
        <v>0</v>
      </c>
      <c r="D130" s="45"/>
      <c r="E130" s="171">
        <v>2</v>
      </c>
      <c r="F130" s="170">
        <v>99</v>
      </c>
      <c r="G130" s="188" t="str">
        <f t="shared" si="24"/>
        <v>99/2</v>
      </c>
      <c r="H130" s="188" t="str">
        <f>IFERROR(INDEX('اطلاعات دوره'!A:Z,MATCH(G130,'اطلاعات دوره'!C:C,0),MATCH(H$1,'اطلاعات دوره'!$1:$1,0)),0)</f>
        <v>99/02/01</v>
      </c>
      <c r="I130" s="188" t="str">
        <f>IFERROR(INDEX('اطلاعات دوره'!A:Z,MATCH(G130,'اطلاعات دوره'!C:C,0),MATCH(I$1,'اطلاعات دوره'!$1:$1,0)),0)</f>
        <v>99/02/31</v>
      </c>
      <c r="J130" s="188">
        <f>IFERROR(INDEX('اطلاعات دوره'!A:Z,MATCH(G130,'اطلاعات دوره'!C:C,0),MATCH(J$1,'اطلاعات دوره'!$1:$1,0)),0)</f>
        <v>31</v>
      </c>
      <c r="K130" s="265"/>
      <c r="L130" s="188" t="str">
        <f>IFERROR(INDEX('اطلاعات دوره'!A:Z,MATCH(G130,'اطلاعات دوره'!C:C,0)-1,MATCH("عنوان",'اطلاعات دوره'!$1:$1,0)),"---")</f>
        <v>99/1</v>
      </c>
      <c r="M130" s="188" t="str">
        <f t="shared" si="25"/>
        <v>سازه گستر آرین پارس-99/1</v>
      </c>
      <c r="N130" s="188" t="str">
        <f t="shared" si="26"/>
        <v>سازه گستر آرین پارس-99/2</v>
      </c>
      <c r="O130" s="265"/>
      <c r="P130" s="188" t="str">
        <f>IFERROR(INDEX('اطلاعات انشعابات شرکتها'!A:BB,MATCH(A130,'اطلاعات انشعابات شرکتها'!A:A,0),MATCH(P$1,'اطلاعات انشعابات شرکتها'!$1:$1,0)),0)</f>
        <v>دیماندی</v>
      </c>
      <c r="Q130" s="188">
        <f>IFERROR(INDEX('اطلاعات انشعابات شرکتها'!A:BB,MATCH(A130,'اطلاعات انشعابات شرکتها'!A:A,0),MATCH(Q$1,'اطلاعات انشعابات شرکتها'!$1:$1,0)),0)</f>
        <v>59</v>
      </c>
      <c r="R130" s="188" t="str">
        <f>IFERROR(INDEX('اطلاعات انشعابات شرکتها'!A:BB,MATCH(A130,'اطلاعات انشعابات شرکتها'!A:A,0),MATCH(R$1,'اطلاعات انشعابات شرکتها'!$1:$1,0)),0)</f>
        <v>20</v>
      </c>
      <c r="S130" s="265"/>
      <c r="T130" s="188">
        <f>IFERROR(INDEX('قرائت کنتور'!A:AZ,MATCH(A130&amp;"-"&amp;T$1,'قرائت کنتور'!B:B,0),MATCH(G130,'قرائت کنتور'!$1:$1,0)),0)</f>
        <v>0</v>
      </c>
      <c r="U130" s="188">
        <f>IFERROR(INDEX('قرائت کنتور'!A:AZ,MATCH(A130&amp;"-"&amp;U$1,'قرائت کنتور'!B:B,0),MATCH(L130,'قرائت کنتور'!$1:$1,0)),0)</f>
        <v>0</v>
      </c>
      <c r="V130" s="188">
        <f>IFERROR(INDEX('قرائت کنتور'!A:AZ,MATCH(A130&amp;"-"&amp;U$1,'قرائت کنتور'!B:B,0),MATCH(G130,'قرائت کنتور'!$1:$1,0)),0)</f>
        <v>5034</v>
      </c>
      <c r="W130" s="188">
        <f>IFERROR(INDEX('قرائت کنتور'!A:AZ,MATCH(A130&amp;"-"&amp;W$1,'قرائت کنتور'!B:B,0),MATCH(L130,'قرائت کنتور'!$1:$1,0)),0)</f>
        <v>0</v>
      </c>
      <c r="X130" s="188">
        <f>IFERROR(INDEX('قرائت کنتور'!A:AZ,MATCH(A130&amp;"-"&amp;W$1,'قرائت کنتور'!B:B,0),MATCH(G130,'قرائت کنتور'!$1:$1,0)),0)</f>
        <v>715</v>
      </c>
      <c r="Y130" s="188">
        <f>IFERROR(INDEX('قرائت کنتور'!A:AZ,MATCH(A130&amp;"-"&amp;Y$1,'قرائت کنتور'!B:B,0),MATCH(L130,'قرائت کنتور'!$1:$1,0)),0)</f>
        <v>0</v>
      </c>
      <c r="Z130" s="188">
        <f>IFERROR(INDEX('قرائت کنتور'!A:AZ,MATCH(A130&amp;"-"&amp;Y$1,'قرائت کنتور'!B:B,0),MATCH(G130,'قرائت کنتور'!$1:$1,0)),0)</f>
        <v>392</v>
      </c>
      <c r="AA130" s="188">
        <f>IFERROR(INDEX('قرائت کنتور'!A:AZ,MATCH(A130&amp;"-"&amp;AA$1,'قرائت کنتور'!B:B,0),MATCH(L130,'قرائت کنتور'!$1:$1,0)),0)</f>
        <v>0</v>
      </c>
      <c r="AB130" s="188">
        <f>IFERROR(INDEX('قرائت کنتور'!A:AZ,MATCH(A130&amp;"-"&amp;AA$1,'قرائت کنتور'!B:B,0),MATCH(G130,'قرائت کنتور'!$1:$1,0)),0)</f>
        <v>5540</v>
      </c>
      <c r="AC130" s="265"/>
      <c r="AD130" s="188">
        <f t="shared" si="27"/>
        <v>100680</v>
      </c>
      <c r="AE130" s="188">
        <f t="shared" si="28"/>
        <v>14300</v>
      </c>
      <c r="AF130" s="188">
        <f t="shared" si="29"/>
        <v>7840</v>
      </c>
      <c r="AG130" s="188">
        <f t="shared" si="30"/>
        <v>110800</v>
      </c>
      <c r="AH130" s="188">
        <f t="shared" si="31"/>
        <v>122820</v>
      </c>
      <c r="AI130" s="188">
        <f t="shared" si="32"/>
        <v>0</v>
      </c>
      <c r="AJ130" s="188">
        <f t="shared" si="33"/>
        <v>53.1</v>
      </c>
      <c r="AK130" s="265"/>
      <c r="AL130" s="254">
        <f t="shared" si="34"/>
        <v>0.74250604848853941</v>
      </c>
      <c r="AM130" s="254">
        <f t="shared" si="35"/>
        <v>0.2121113381258759</v>
      </c>
      <c r="AN130" s="265"/>
      <c r="AO130" s="188">
        <f>IFERROR(INDEX('تعرفه ها'!A:Z,MATCH(P130&amp;"-"&amp;AO$1,'تعرفه ها'!C:C,0),MATCH(F130,'تعرفه ها'!$2:$2,0),1),"---")</f>
        <v>879</v>
      </c>
      <c r="AP130" s="188">
        <f>IFERROR(INDEX('تعرفه ها'!A:Z,MATCH(P130&amp;"-"&amp;AP$1,'تعرفه ها'!C:C,0),MATCH(F130,'تعرفه ها'!$2:$2,0),1),"---")</f>
        <v>439</v>
      </c>
      <c r="AQ130" s="188">
        <f>IFERROR(INDEX('تعرفه ها'!A:Z,MATCH(P130&amp;"-"&amp;AQ$1,'تعرفه ها'!C:C,0),MATCH(F130,'تعرفه ها'!$2:$2,0),1),"---")</f>
        <v>220</v>
      </c>
      <c r="AR130" s="188">
        <f>IFERROR(INDEX('تعرفه ها'!A:Z,MATCH(P130&amp;"-"&amp;AR$1,'تعرفه ها'!C:C,0),MATCH(F130,'تعرفه ها'!$2:$2,0),1),"---")</f>
        <v>550</v>
      </c>
      <c r="AS130" s="265"/>
      <c r="AT130" s="415">
        <f t="shared" si="36"/>
        <v>88497720</v>
      </c>
      <c r="AU130" s="415">
        <f t="shared" si="37"/>
        <v>6277700</v>
      </c>
      <c r="AV130" s="415">
        <f t="shared" si="38"/>
        <v>1724800</v>
      </c>
      <c r="AW130" s="415">
        <f t="shared" si="39"/>
        <v>60940000</v>
      </c>
      <c r="AX130" s="415">
        <f t="shared" si="40"/>
        <v>157440220</v>
      </c>
      <c r="AY130" s="415">
        <f>IFERROR(AH130*INDEX('تعرفه ها'!A:Z,MATCH("عوارض برق به ازاء هر کیلووات",'تعرفه ها'!$C:$C,0),MATCH(F130,'تعرفه ها'!$2:$2,0)),"---")</f>
        <v>6141000</v>
      </c>
      <c r="AZ130" s="415">
        <f t="shared" si="41"/>
        <v>20468791</v>
      </c>
      <c r="BA130" s="415">
        <f>IFERROR(ROUND(((AX130+AY130+AZ130)*INDEX('تعرفه ها'!A:Z,MATCH("هزینه نگهداری و تعمیرات شبکه برق",'تعرفه ها'!$C:$C,0),MATCH(F130,'تعرفه ها'!$2:$2,0))/100),0),"---")</f>
        <v>18405001</v>
      </c>
      <c r="BB130" s="415">
        <f>IFERROR(IF(P130="دیماندی",ROUND(AJ130*INDEX('تعرفه ها'!A:Z,MATCH(BB$1,'تعرفه ها'!$C:$C,0),MATCH(F130,'تعرفه ها'!$2:$2,0))*J130/30,0),0),"---")</f>
        <v>1524618</v>
      </c>
      <c r="BC130" s="415"/>
      <c r="BD130" s="54">
        <f>IFERROR(IF(INDEX('اطلاعات دوره'!A:Z,MATCH(G130,'اطلاعات دوره'!C:C,0),MATCH("برق",'اطلاعات دوره'!$1:$1,0))="دارد",ROUND(AX130*INDEX('تعرفه ها'!A:Z,MATCH("پیک فصلی برق",'تعرفه ها'!$C:$C,0),MATCH(F130,'تعرفه ها'!$2:$2,0))/100,0),0),"---")</f>
        <v>0</v>
      </c>
      <c r="BE130" s="415">
        <f>IFERROR(ROUND(((AX130+AY130+AZ130+BA130+BB130+BC130+BD130)*INDEX('تعرفه ها'!A:Z,MATCH("مالیات برق",'تعرفه ها'!$C:$C,0),MATCH(F130,'تعرفه ها'!$2:$2,0))/100),0),"---")</f>
        <v>0</v>
      </c>
      <c r="BF130" s="415">
        <f t="shared" si="42"/>
        <v>203979630</v>
      </c>
      <c r="BG130" s="415">
        <f t="shared" si="46"/>
        <v>-65248271</v>
      </c>
      <c r="BH130" s="415">
        <f t="shared" si="43"/>
        <v>138731359</v>
      </c>
      <c r="BI130" s="54">
        <f t="shared" si="44"/>
        <v>359</v>
      </c>
      <c r="BJ130" s="55">
        <f t="shared" si="45"/>
        <v>138731000</v>
      </c>
      <c r="BK130" s="262"/>
      <c r="BL130" s="183" t="str">
        <f>IFERROR(IF(INDEX(پرداخت!A:AZ,MATCH(A130&amp;" - "&amp;"برق",پرداخت!$B:$B,0),MATCH(G130,پرداخت!$1:$1,0))="نشده","نشده","شده"),"---")</f>
        <v>نشده</v>
      </c>
      <c r="BN130" s="257"/>
      <c r="BO130" s="257"/>
      <c r="BP130" s="257"/>
      <c r="BQ130" s="257"/>
      <c r="BR130" s="257"/>
      <c r="BS130" s="257"/>
      <c r="BT130" s="257"/>
      <c r="BU130" s="257"/>
      <c r="BV130" s="257"/>
      <c r="BW130" s="257"/>
      <c r="BX130" s="257"/>
      <c r="BY130" s="257"/>
      <c r="BZ130" s="257"/>
      <c r="CA130" s="257"/>
      <c r="CB130" s="257"/>
      <c r="CC130" s="257"/>
      <c r="CD130" s="257"/>
      <c r="CE130" s="257"/>
      <c r="CF130" s="257"/>
      <c r="CG130" s="257"/>
      <c r="CH130"/>
      <c r="CI130"/>
      <c r="CJ130"/>
      <c r="CK130"/>
    </row>
    <row r="131" spans="1:89" ht="33.75" hidden="1">
      <c r="A131" s="171" t="s">
        <v>252</v>
      </c>
      <c r="B131" s="47">
        <f>IFERROR(INDEX('اطلاعات انشعابات شرکتها'!A:BB,MATCH(A131,'اطلاعات انشعابات شرکتها'!A:A,0),MATCH(B$1,'اطلاعات انشعابات شرکتها'!$1:$1,0)),0)</f>
        <v>131</v>
      </c>
      <c r="C131" s="48">
        <f>IFERROR(INDEX('اطلاعات انشعابات شرکتها'!A:BB,MATCH(A131,'اطلاعات انشعابات شرکتها'!A:A,0),MATCH(C$1,'اطلاعات انشعابات شرکتها'!$1:$1,0)),0)</f>
        <v>0</v>
      </c>
      <c r="D131" s="45"/>
      <c r="E131" s="171">
        <v>2</v>
      </c>
      <c r="F131" s="170">
        <v>99</v>
      </c>
      <c r="G131" s="188" t="str">
        <f t="shared" si="24"/>
        <v>99/2</v>
      </c>
      <c r="H131" s="188" t="str">
        <f>IFERROR(INDEX('اطلاعات دوره'!A:Z,MATCH(G131,'اطلاعات دوره'!C:C,0),MATCH(H$1,'اطلاعات دوره'!$1:$1,0)),0)</f>
        <v>99/02/01</v>
      </c>
      <c r="I131" s="188" t="str">
        <f>IFERROR(INDEX('اطلاعات دوره'!A:Z,MATCH(G131,'اطلاعات دوره'!C:C,0),MATCH(I$1,'اطلاعات دوره'!$1:$1,0)),0)</f>
        <v>99/02/31</v>
      </c>
      <c r="J131" s="188">
        <f>IFERROR(INDEX('اطلاعات دوره'!A:Z,MATCH(G131,'اطلاعات دوره'!C:C,0),MATCH(J$1,'اطلاعات دوره'!$1:$1,0)),0)</f>
        <v>31</v>
      </c>
      <c r="K131" s="265"/>
      <c r="L131" s="188" t="str">
        <f>IFERROR(INDEX('اطلاعات دوره'!A:Z,MATCH(G131,'اطلاعات دوره'!C:C,0)-1,MATCH("عنوان",'اطلاعات دوره'!$1:$1,0)),"---")</f>
        <v>99/1</v>
      </c>
      <c r="M131" s="188" t="str">
        <f t="shared" si="25"/>
        <v>سامان داروی هشتم-99/1</v>
      </c>
      <c r="N131" s="188" t="str">
        <f t="shared" si="26"/>
        <v>سامان داروی هشتم-99/2</v>
      </c>
      <c r="O131" s="265"/>
      <c r="P131" s="188" t="str">
        <f>IFERROR(INDEX('اطلاعات انشعابات شرکتها'!A:BB,MATCH(A131,'اطلاعات انشعابات شرکتها'!A:A,0),MATCH(P$1,'اطلاعات انشعابات شرکتها'!$1:$1,0)),0)</f>
        <v>دیماندی</v>
      </c>
      <c r="Q131" s="188">
        <f>IFERROR(INDEX('اطلاعات انشعابات شرکتها'!A:BB,MATCH(A131,'اطلاعات انشعابات شرکتها'!A:A,0),MATCH(Q$1,'اطلاعات انشعابات شرکتها'!$1:$1,0)),0)</f>
        <v>800</v>
      </c>
      <c r="R131" s="188" t="str">
        <f>IFERROR(INDEX('اطلاعات انشعابات شرکتها'!A:BB,MATCH(A131,'اطلاعات انشعابات شرکتها'!A:A,0),MATCH(R$1,'اطلاعات انشعابات شرکتها'!$1:$1,0)),0)</f>
        <v>6000</v>
      </c>
      <c r="S131" s="265"/>
      <c r="T131" s="188">
        <f>IFERROR(INDEX('قرائت کنتور'!A:AZ,MATCH(A131&amp;"-"&amp;T$1,'قرائت کنتور'!B:B,0),MATCH(G131,'قرائت کنتور'!$1:$1,0)),0)</f>
        <v>0</v>
      </c>
      <c r="U131" s="188">
        <f>IFERROR(INDEX('قرائت کنتور'!A:AZ,MATCH(A131&amp;"-"&amp;U$1,'قرائت کنتور'!B:B,0),MATCH(L131,'قرائت کنتور'!$1:$1,0)),0)</f>
        <v>0</v>
      </c>
      <c r="V131" s="188">
        <f>IFERROR(INDEX('قرائت کنتور'!A:AZ,MATCH(A131&amp;"-"&amp;U$1,'قرائت کنتور'!B:B,0),MATCH(G131,'قرائت کنتور'!$1:$1,0)),0)</f>
        <v>0</v>
      </c>
      <c r="W131" s="188">
        <f>IFERROR(INDEX('قرائت کنتور'!A:AZ,MATCH(A131&amp;"-"&amp;W$1,'قرائت کنتور'!B:B,0),MATCH(L131,'قرائت کنتور'!$1:$1,0)),0)</f>
        <v>0</v>
      </c>
      <c r="X131" s="188">
        <f>IFERROR(INDEX('قرائت کنتور'!A:AZ,MATCH(A131&amp;"-"&amp;W$1,'قرائت کنتور'!B:B,0),MATCH(G131,'قرائت کنتور'!$1:$1,0)),0)</f>
        <v>0</v>
      </c>
      <c r="Y131" s="188">
        <f>IFERROR(INDEX('قرائت کنتور'!A:AZ,MATCH(A131&amp;"-"&amp;Y$1,'قرائت کنتور'!B:B,0),MATCH(L131,'قرائت کنتور'!$1:$1,0)),0)</f>
        <v>0</v>
      </c>
      <c r="Z131" s="188">
        <f>IFERROR(INDEX('قرائت کنتور'!A:AZ,MATCH(A131&amp;"-"&amp;Y$1,'قرائت کنتور'!B:B,0),MATCH(G131,'قرائت کنتور'!$1:$1,0)),0)</f>
        <v>0</v>
      </c>
      <c r="AA131" s="188">
        <f>IFERROR(INDEX('قرائت کنتور'!A:AZ,MATCH(A131&amp;"-"&amp;AA$1,'قرائت کنتور'!B:B,0),MATCH(L131,'قرائت کنتور'!$1:$1,0)),0)</f>
        <v>0</v>
      </c>
      <c r="AB131" s="188">
        <f>IFERROR(INDEX('قرائت کنتور'!A:AZ,MATCH(A131&amp;"-"&amp;AA$1,'قرائت کنتور'!B:B,0),MATCH(G131,'قرائت کنتور'!$1:$1,0)),0)</f>
        <v>0</v>
      </c>
      <c r="AC131" s="265"/>
      <c r="AD131" s="188">
        <f t="shared" si="27"/>
        <v>0</v>
      </c>
      <c r="AE131" s="188">
        <f t="shared" si="28"/>
        <v>0</v>
      </c>
      <c r="AF131" s="188">
        <f t="shared" si="29"/>
        <v>0</v>
      </c>
      <c r="AG131" s="188">
        <f t="shared" si="30"/>
        <v>0</v>
      </c>
      <c r="AH131" s="188">
        <f t="shared" si="31"/>
        <v>0</v>
      </c>
      <c r="AI131" s="188">
        <f t="shared" si="32"/>
        <v>0</v>
      </c>
      <c r="AJ131" s="188">
        <f t="shared" si="33"/>
        <v>720</v>
      </c>
      <c r="AK131" s="265"/>
      <c r="AL131" s="254" t="str">
        <f t="shared" si="34"/>
        <v>---</v>
      </c>
      <c r="AM131" s="254" t="str">
        <f t="shared" si="35"/>
        <v>---</v>
      </c>
      <c r="AN131" s="265"/>
      <c r="AO131" s="188">
        <f>IFERROR(INDEX('تعرفه ها'!A:Z,MATCH(P131&amp;"-"&amp;AO$1,'تعرفه ها'!C:C,0),MATCH(F131,'تعرفه ها'!$2:$2,0),1),"---")</f>
        <v>879</v>
      </c>
      <c r="AP131" s="188">
        <f>IFERROR(INDEX('تعرفه ها'!A:Z,MATCH(P131&amp;"-"&amp;AP$1,'تعرفه ها'!C:C,0),MATCH(F131,'تعرفه ها'!$2:$2,0),1),"---")</f>
        <v>439</v>
      </c>
      <c r="AQ131" s="188">
        <f>IFERROR(INDEX('تعرفه ها'!A:Z,MATCH(P131&amp;"-"&amp;AQ$1,'تعرفه ها'!C:C,0),MATCH(F131,'تعرفه ها'!$2:$2,0),1),"---")</f>
        <v>220</v>
      </c>
      <c r="AR131" s="188">
        <f>IFERROR(INDEX('تعرفه ها'!A:Z,MATCH(P131&amp;"-"&amp;AR$1,'تعرفه ها'!C:C,0),MATCH(F131,'تعرفه ها'!$2:$2,0),1),"---")</f>
        <v>550</v>
      </c>
      <c r="AS131" s="265"/>
      <c r="AT131" s="415">
        <f t="shared" si="36"/>
        <v>0</v>
      </c>
      <c r="AU131" s="415">
        <f t="shared" si="37"/>
        <v>0</v>
      </c>
      <c r="AV131" s="415">
        <f t="shared" si="38"/>
        <v>0</v>
      </c>
      <c r="AW131" s="415">
        <f t="shared" si="39"/>
        <v>0</v>
      </c>
      <c r="AX131" s="415">
        <f t="shared" si="40"/>
        <v>0</v>
      </c>
      <c r="AY131" s="415">
        <f>IFERROR(AH131*INDEX('تعرفه ها'!A:Z,MATCH("عوارض برق به ازاء هر کیلووات",'تعرفه ها'!$C:$C,0),MATCH(F131,'تعرفه ها'!$2:$2,0)),"---")</f>
        <v>0</v>
      </c>
      <c r="AZ131" s="415" t="str">
        <f t="shared" si="41"/>
        <v>---</v>
      </c>
      <c r="BA131" s="415" t="str">
        <f>IFERROR(ROUND(((AX131+AY131+AZ131)*INDEX('تعرفه ها'!A:Z,MATCH("هزینه نگهداری و تعمیرات شبکه برق",'تعرفه ها'!$C:$C,0),MATCH(F131,'تعرفه ها'!$2:$2,0))/100),0),"---")</f>
        <v>---</v>
      </c>
      <c r="BB131" s="415">
        <f>IFERROR(IF(P131="دیماندی",ROUND(AJ131*INDEX('تعرفه ها'!A:Z,MATCH(BB$1,'تعرفه ها'!$C:$C,0),MATCH(F131,'تعرفه ها'!$2:$2,0))*J131/30,0),0),"---")</f>
        <v>20672784</v>
      </c>
      <c r="BC131" s="415"/>
      <c r="BD131" s="54">
        <f>IFERROR(IF(INDEX('اطلاعات دوره'!A:Z,MATCH(G131,'اطلاعات دوره'!C:C,0),MATCH("برق",'اطلاعات دوره'!$1:$1,0))="دارد",ROUND(AX131*INDEX('تعرفه ها'!A:Z,MATCH("پیک فصلی برق",'تعرفه ها'!$C:$C,0),MATCH(F131,'تعرفه ها'!$2:$2,0))/100,0),0),"---")</f>
        <v>0</v>
      </c>
      <c r="BE131" s="415" t="str">
        <f>IFERROR(ROUND(((AX131+AY131+AZ131+BA131+BB131+BC131+BD131)*INDEX('تعرفه ها'!A:Z,MATCH("مالیات برق",'تعرفه ها'!$C:$C,0),MATCH(F131,'تعرفه ها'!$2:$2,0))/100),0),"---")</f>
        <v>---</v>
      </c>
      <c r="BF131" s="415" t="str">
        <f t="shared" si="42"/>
        <v>---</v>
      </c>
      <c r="BG131" s="415">
        <f t="shared" si="46"/>
        <v>-813865720</v>
      </c>
      <c r="BH131" s="415" t="str">
        <f t="shared" si="43"/>
        <v>---</v>
      </c>
      <c r="BI131" s="54" t="str">
        <f t="shared" si="44"/>
        <v>---</v>
      </c>
      <c r="BJ131" s="55" t="str">
        <f t="shared" si="45"/>
        <v>---</v>
      </c>
      <c r="BK131" s="262"/>
      <c r="BL131" s="183" t="str">
        <f>IFERROR(IF(INDEX(پرداخت!A:AZ,MATCH(A131&amp;" - "&amp;"برق",پرداخت!$B:$B,0),MATCH(G131,پرداخت!$1:$1,0))="نشده","نشده","شده"),"---")</f>
        <v>نشده</v>
      </c>
      <c r="BN131" s="257"/>
      <c r="BO131" s="257"/>
      <c r="BP131" s="257"/>
      <c r="BQ131" s="257"/>
      <c r="BR131" s="257"/>
      <c r="BS131" s="257"/>
      <c r="BT131" s="257"/>
      <c r="BU131" s="257"/>
      <c r="BV131" s="257"/>
      <c r="BW131" s="257"/>
      <c r="BX131" s="257"/>
      <c r="BY131" s="257"/>
      <c r="BZ131" s="257"/>
      <c r="CA131" s="257"/>
      <c r="CB131" s="257"/>
      <c r="CC131" s="257"/>
      <c r="CD131" s="257"/>
      <c r="CE131" s="257"/>
      <c r="CF131" s="257"/>
      <c r="CG131" s="257"/>
      <c r="CH131"/>
      <c r="CI131"/>
      <c r="CJ131"/>
      <c r="CK131"/>
    </row>
    <row r="132" spans="1:89" ht="33.75" hidden="1">
      <c r="A132" s="171" t="s">
        <v>253</v>
      </c>
      <c r="B132" s="47">
        <f>IFERROR(INDEX('اطلاعات انشعابات شرکتها'!A:BB,MATCH(A132,'اطلاعات انشعابات شرکتها'!A:A,0),MATCH(B$1,'اطلاعات انشعابات شرکتها'!$1:$1,0)),0)</f>
        <v>132</v>
      </c>
      <c r="C132" s="48">
        <f>IFERROR(INDEX('اطلاعات انشعابات شرکتها'!A:BB,MATCH(A132,'اطلاعات انشعابات شرکتها'!A:A,0),MATCH(C$1,'اطلاعات انشعابات شرکتها'!$1:$1,0)),0)</f>
        <v>0</v>
      </c>
      <c r="D132" s="45"/>
      <c r="E132" s="171">
        <v>2</v>
      </c>
      <c r="F132" s="170">
        <v>99</v>
      </c>
      <c r="G132" s="188" t="str">
        <f t="shared" si="24"/>
        <v>99/2</v>
      </c>
      <c r="H132" s="188" t="str">
        <f>IFERROR(INDEX('اطلاعات دوره'!A:Z,MATCH(G132,'اطلاعات دوره'!C:C,0),MATCH(H$1,'اطلاعات دوره'!$1:$1,0)),0)</f>
        <v>99/02/01</v>
      </c>
      <c r="I132" s="188" t="str">
        <f>IFERROR(INDEX('اطلاعات دوره'!A:Z,MATCH(G132,'اطلاعات دوره'!C:C,0),MATCH(I$1,'اطلاعات دوره'!$1:$1,0)),0)</f>
        <v>99/02/31</v>
      </c>
      <c r="J132" s="188">
        <f>IFERROR(INDEX('اطلاعات دوره'!A:Z,MATCH(G132,'اطلاعات دوره'!C:C,0),MATCH(J$1,'اطلاعات دوره'!$1:$1,0)),0)</f>
        <v>31</v>
      </c>
      <c r="K132" s="265"/>
      <c r="L132" s="188" t="str">
        <f>IFERROR(INDEX('اطلاعات دوره'!A:Z,MATCH(G132,'اطلاعات دوره'!C:C,0)-1,MATCH("عنوان",'اطلاعات دوره'!$1:$1,0)),"---")</f>
        <v>99/1</v>
      </c>
      <c r="M132" s="188" t="str">
        <f t="shared" si="25"/>
        <v>سامانه های دقیق نوین افراز-99/1</v>
      </c>
      <c r="N132" s="188" t="str">
        <f t="shared" si="26"/>
        <v>سامانه های دقیق نوین افراز-99/2</v>
      </c>
      <c r="O132" s="265"/>
      <c r="P132" s="188" t="str">
        <f>IFERROR(INDEX('اطلاعات انشعابات شرکتها'!A:BB,MATCH(A132,'اطلاعات انشعابات شرکتها'!A:A,0),MATCH(P$1,'اطلاعات انشعابات شرکتها'!$1:$1,0)),0)</f>
        <v>دیماندی</v>
      </c>
      <c r="Q132" s="188">
        <f>IFERROR(INDEX('اطلاعات انشعابات شرکتها'!A:BB,MATCH(A132,'اطلاعات انشعابات شرکتها'!A:A,0),MATCH(Q$1,'اطلاعات انشعابات شرکتها'!$1:$1,0)),0)</f>
        <v>59</v>
      </c>
      <c r="R132" s="188" t="str">
        <f>IFERROR(INDEX('اطلاعات انشعابات شرکتها'!A:BB,MATCH(A132,'اطلاعات انشعابات شرکتها'!A:A,0),MATCH(R$1,'اطلاعات انشعابات شرکتها'!$1:$1,0)),0)</f>
        <v>1</v>
      </c>
      <c r="S132" s="265"/>
      <c r="T132" s="188">
        <f>IFERROR(INDEX('قرائت کنتور'!A:AZ,MATCH(A132&amp;"-"&amp;T$1,'قرائت کنتور'!B:B,0),MATCH(G132,'قرائت کنتور'!$1:$1,0)),0)</f>
        <v>12</v>
      </c>
      <c r="U132" s="188">
        <f>IFERROR(INDEX('قرائت کنتور'!A:AZ,MATCH(A132&amp;"-"&amp;U$1,'قرائت کنتور'!B:B,0),MATCH(L132,'قرائت کنتور'!$1:$1,0)),0)</f>
        <v>0</v>
      </c>
      <c r="V132" s="188">
        <f>IFERROR(INDEX('قرائت کنتور'!A:AZ,MATCH(A132&amp;"-"&amp;U$1,'قرائت کنتور'!B:B,0),MATCH(G132,'قرائت کنتور'!$1:$1,0)),0)</f>
        <v>23905</v>
      </c>
      <c r="W132" s="188">
        <f>IFERROR(INDEX('قرائت کنتور'!A:AZ,MATCH(A132&amp;"-"&amp;W$1,'قرائت کنتور'!B:B,0),MATCH(L132,'قرائت کنتور'!$1:$1,0)),0)</f>
        <v>0</v>
      </c>
      <c r="X132" s="188">
        <f>IFERROR(INDEX('قرائت کنتور'!A:AZ,MATCH(A132&amp;"-"&amp;W$1,'قرائت کنتور'!B:B,0),MATCH(G132,'قرائت کنتور'!$1:$1,0)),0)</f>
        <v>5667</v>
      </c>
      <c r="Y132" s="188">
        <f>IFERROR(INDEX('قرائت کنتور'!A:AZ,MATCH(A132&amp;"-"&amp;Y$1,'قرائت کنتور'!B:B,0),MATCH(L132,'قرائت کنتور'!$1:$1,0)),0)</f>
        <v>0</v>
      </c>
      <c r="Z132" s="188">
        <f>IFERROR(INDEX('قرائت کنتور'!A:AZ,MATCH(A132&amp;"-"&amp;Y$1,'قرائت کنتور'!B:B,0),MATCH(G132,'قرائت کنتور'!$1:$1,0)),0)</f>
        <v>7245</v>
      </c>
      <c r="AA132" s="188">
        <f>IFERROR(INDEX('قرائت کنتور'!A:AZ,MATCH(A132&amp;"-"&amp;AA$1,'قرائت کنتور'!B:B,0),MATCH(L132,'قرائت کنتور'!$1:$1,0)),0)</f>
        <v>0</v>
      </c>
      <c r="AB132" s="188">
        <f>IFERROR(INDEX('قرائت کنتور'!A:AZ,MATCH(A132&amp;"-"&amp;AA$1,'قرائت کنتور'!B:B,0),MATCH(G132,'قرائت کنتور'!$1:$1,0)),0)</f>
        <v>16986</v>
      </c>
      <c r="AC132" s="265"/>
      <c r="AD132" s="188">
        <f t="shared" si="27"/>
        <v>23905</v>
      </c>
      <c r="AE132" s="188">
        <f t="shared" si="28"/>
        <v>5667</v>
      </c>
      <c r="AF132" s="188">
        <f t="shared" si="29"/>
        <v>7245</v>
      </c>
      <c r="AG132" s="188">
        <f t="shared" si="30"/>
        <v>16986</v>
      </c>
      <c r="AH132" s="188">
        <f t="shared" si="31"/>
        <v>36817</v>
      </c>
      <c r="AI132" s="188">
        <f t="shared" si="32"/>
        <v>12</v>
      </c>
      <c r="AJ132" s="188">
        <f t="shared" si="33"/>
        <v>53.1</v>
      </c>
      <c r="AK132" s="265"/>
      <c r="AL132" s="254">
        <f t="shared" si="34"/>
        <v>0.90802001003982191</v>
      </c>
      <c r="AM132" s="254" t="str">
        <f t="shared" si="35"/>
        <v>0</v>
      </c>
      <c r="AN132" s="265"/>
      <c r="AO132" s="188">
        <f>IFERROR(INDEX('تعرفه ها'!A:Z,MATCH(P132&amp;"-"&amp;AO$1,'تعرفه ها'!C:C,0),MATCH(F132,'تعرفه ها'!$2:$2,0),1),"---")</f>
        <v>879</v>
      </c>
      <c r="AP132" s="188">
        <f>IFERROR(INDEX('تعرفه ها'!A:Z,MATCH(P132&amp;"-"&amp;AP$1,'تعرفه ها'!C:C,0),MATCH(F132,'تعرفه ها'!$2:$2,0),1),"---")</f>
        <v>439</v>
      </c>
      <c r="AQ132" s="188">
        <f>IFERROR(INDEX('تعرفه ها'!A:Z,MATCH(P132&amp;"-"&amp;AQ$1,'تعرفه ها'!C:C,0),MATCH(F132,'تعرفه ها'!$2:$2,0),1),"---")</f>
        <v>220</v>
      </c>
      <c r="AR132" s="188">
        <f>IFERROR(INDEX('تعرفه ها'!A:Z,MATCH(P132&amp;"-"&amp;AR$1,'تعرفه ها'!C:C,0),MATCH(F132,'تعرفه ها'!$2:$2,0),1),"---")</f>
        <v>550</v>
      </c>
      <c r="AS132" s="265"/>
      <c r="AT132" s="415">
        <f t="shared" si="36"/>
        <v>21012495</v>
      </c>
      <c r="AU132" s="415">
        <f t="shared" si="37"/>
        <v>2487813</v>
      </c>
      <c r="AV132" s="415">
        <f t="shared" si="38"/>
        <v>1593900</v>
      </c>
      <c r="AW132" s="415">
        <f t="shared" si="39"/>
        <v>9342300</v>
      </c>
      <c r="AX132" s="415">
        <f t="shared" si="40"/>
        <v>34436508</v>
      </c>
      <c r="AY132" s="415">
        <f>IFERROR(AH132*INDEX('تعرفه ها'!A:Z,MATCH("عوارض برق به ازاء هر کیلووات",'تعرفه ها'!$C:$C,0),MATCH(F132,'تعرفه ها'!$2:$2,0)),"---")</f>
        <v>1840850</v>
      </c>
      <c r="AZ132" s="415">
        <f t="shared" si="41"/>
        <v>0</v>
      </c>
      <c r="BA132" s="415">
        <f>IFERROR(ROUND(((AX132+AY132+AZ132)*INDEX('تعرفه ها'!A:Z,MATCH("هزینه نگهداری و تعمیرات شبکه برق",'تعرفه ها'!$C:$C,0),MATCH(F132,'تعرفه ها'!$2:$2,0))/100),0),"---")</f>
        <v>3627736</v>
      </c>
      <c r="BB132" s="415">
        <f>IFERROR(IF(P132="دیماندی",ROUND(AJ132*INDEX('تعرفه ها'!A:Z,MATCH(BB$1,'تعرفه ها'!$C:$C,0),MATCH(F132,'تعرفه ها'!$2:$2,0))*J132/30,0),0),"---")</f>
        <v>1524618</v>
      </c>
      <c r="BC132" s="415"/>
      <c r="BD132" s="54">
        <f>IFERROR(IF(INDEX('اطلاعات دوره'!A:Z,MATCH(G132,'اطلاعات دوره'!C:C,0),MATCH("برق",'اطلاعات دوره'!$1:$1,0))="دارد",ROUND(AX132*INDEX('تعرفه ها'!A:Z,MATCH("پیک فصلی برق",'تعرفه ها'!$C:$C,0),MATCH(F132,'تعرفه ها'!$2:$2,0))/100,0),0),"---")</f>
        <v>0</v>
      </c>
      <c r="BE132" s="415">
        <f>IFERROR(ROUND(((AX132+AY132+AZ132+BA132+BB132+BC132+BD132)*INDEX('تعرفه ها'!A:Z,MATCH("مالیات برق",'تعرفه ها'!$C:$C,0),MATCH(F132,'تعرفه ها'!$2:$2,0))/100),0),"---")</f>
        <v>0</v>
      </c>
      <c r="BF132" s="415">
        <f t="shared" si="42"/>
        <v>41429712</v>
      </c>
      <c r="BG132" s="415">
        <f t="shared" ref="BG132:BG163" si="47">IFERROR(IF(VLOOKUP(M132,N:BL,51,0)="شده",VLOOKUP(M132,N:BL,48,0),VLOOKUP(M132,N:BL,47,0)),"---")</f>
        <v>715</v>
      </c>
      <c r="BH132" s="415">
        <f t="shared" si="43"/>
        <v>41430427</v>
      </c>
      <c r="BI132" s="54">
        <f t="shared" si="44"/>
        <v>427</v>
      </c>
      <c r="BJ132" s="55">
        <f t="shared" si="45"/>
        <v>41430000</v>
      </c>
      <c r="BK132" s="262"/>
      <c r="BL132" s="183" t="str">
        <f>IFERROR(IF(INDEX(پرداخت!A:AZ,MATCH(A132&amp;" - "&amp;"برق",پرداخت!$B:$B,0),MATCH(G132,پرداخت!$1:$1,0))="نشده","نشده","شده"),"---")</f>
        <v>نشده</v>
      </c>
      <c r="BN132" s="257"/>
      <c r="BO132" s="257"/>
      <c r="BP132" s="257"/>
      <c r="BQ132" s="257"/>
      <c r="BR132" s="257"/>
      <c r="BS132" s="257"/>
      <c r="BT132" s="257"/>
      <c r="BU132" s="257"/>
      <c r="BV132" s="257"/>
      <c r="BW132" s="257"/>
      <c r="BX132" s="257"/>
      <c r="BY132" s="257"/>
      <c r="BZ132" s="257"/>
      <c r="CA132" s="257"/>
      <c r="CB132" s="257"/>
      <c r="CC132" s="257"/>
      <c r="CD132" s="257"/>
      <c r="CE132" s="257"/>
      <c r="CF132" s="257"/>
      <c r="CG132" s="257"/>
      <c r="CH132"/>
      <c r="CI132"/>
      <c r="CJ132"/>
      <c r="CK132"/>
    </row>
    <row r="133" spans="1:89" ht="33.75" hidden="1">
      <c r="A133" s="171" t="s">
        <v>260</v>
      </c>
      <c r="B133" s="47">
        <f>IFERROR(INDEX('اطلاعات انشعابات شرکتها'!A:BB,MATCH(A133,'اطلاعات انشعابات شرکتها'!A:A,0),MATCH(B$1,'اطلاعات انشعابات شرکتها'!$1:$1,0)),0)</f>
        <v>133</v>
      </c>
      <c r="C133" s="48">
        <f>IFERROR(INDEX('اطلاعات انشعابات شرکتها'!A:BB,MATCH(A133,'اطلاعات انشعابات شرکتها'!A:A,0),MATCH(C$1,'اطلاعات انشعابات شرکتها'!$1:$1,0)),0)</f>
        <v>0</v>
      </c>
      <c r="D133" s="45"/>
      <c r="E133" s="171">
        <v>2</v>
      </c>
      <c r="F133" s="170">
        <v>99</v>
      </c>
      <c r="G133" s="188" t="str">
        <f t="shared" ref="G133:G196" si="48">F133&amp;"/"&amp;E133</f>
        <v>99/2</v>
      </c>
      <c r="H133" s="188" t="str">
        <f>IFERROR(INDEX('اطلاعات دوره'!A:Z,MATCH(G133,'اطلاعات دوره'!C:C,0),MATCH(H$1,'اطلاعات دوره'!$1:$1,0)),0)</f>
        <v>99/02/01</v>
      </c>
      <c r="I133" s="188" t="str">
        <f>IFERROR(INDEX('اطلاعات دوره'!A:Z,MATCH(G133,'اطلاعات دوره'!C:C,0),MATCH(I$1,'اطلاعات دوره'!$1:$1,0)),0)</f>
        <v>99/02/31</v>
      </c>
      <c r="J133" s="188">
        <f>IFERROR(INDEX('اطلاعات دوره'!A:Z,MATCH(G133,'اطلاعات دوره'!C:C,0),MATCH(J$1,'اطلاعات دوره'!$1:$1,0)),0)</f>
        <v>31</v>
      </c>
      <c r="K133" s="265"/>
      <c r="L133" s="188" t="str">
        <f>IFERROR(INDEX('اطلاعات دوره'!A:Z,MATCH(G133,'اطلاعات دوره'!C:C,0)-1,MATCH("عنوان",'اطلاعات دوره'!$1:$1,0)),"---")</f>
        <v>99/1</v>
      </c>
      <c r="M133" s="188" t="str">
        <f t="shared" ref="M133:M196" si="49">A133&amp;"-"&amp;L133</f>
        <v>سوله آقای زیوری-99/1</v>
      </c>
      <c r="N133" s="188" t="str">
        <f t="shared" ref="N133:N196" si="50">A133&amp;"-"&amp;G133</f>
        <v>سوله آقای زیوری-99/2</v>
      </c>
      <c r="O133" s="265"/>
      <c r="P133" s="188" t="str">
        <f>IFERROR(INDEX('اطلاعات انشعابات شرکتها'!A:BB,MATCH(A133,'اطلاعات انشعابات شرکتها'!A:A,0),MATCH(P$1,'اطلاعات انشعابات شرکتها'!$1:$1,0)),0)</f>
        <v>غیر دیماندی</v>
      </c>
      <c r="Q133" s="188">
        <f>IFERROR(INDEX('اطلاعات انشعابات شرکتها'!A:BB,MATCH(A133,'اطلاعات انشعابات شرکتها'!A:A,0),MATCH(Q$1,'اطلاعات انشعابات شرکتها'!$1:$1,0)),0)</f>
        <v>19</v>
      </c>
      <c r="R133" s="188" t="str">
        <f>IFERROR(INDEX('اطلاعات انشعابات شرکتها'!A:BB,MATCH(A133,'اطلاعات انشعابات شرکتها'!A:A,0),MATCH(R$1,'اطلاعات انشعابات شرکتها'!$1:$1,0)),0)</f>
        <v>1</v>
      </c>
      <c r="S133" s="265"/>
      <c r="T133" s="188">
        <f>IFERROR(INDEX('قرائت کنتور'!A:AZ,MATCH(A133&amp;"-"&amp;T$1,'قرائت کنتور'!B:B,0),MATCH(G133,'قرائت کنتور'!$1:$1,0)),0)</f>
        <v>0</v>
      </c>
      <c r="U133" s="188">
        <f>IFERROR(INDEX('قرائت کنتور'!A:AZ,MATCH(A133&amp;"-"&amp;U$1,'قرائت کنتور'!B:B,0),MATCH(L133,'قرائت کنتور'!$1:$1,0)),0)</f>
        <v>0</v>
      </c>
      <c r="V133" s="188">
        <f>IFERROR(INDEX('قرائت کنتور'!A:AZ,MATCH(A133&amp;"-"&amp;U$1,'قرائت کنتور'!B:B,0),MATCH(G133,'قرائت کنتور'!$1:$1,0)),0)</f>
        <v>5060</v>
      </c>
      <c r="W133" s="188">
        <f>IFERROR(INDEX('قرائت کنتور'!A:AZ,MATCH(A133&amp;"-"&amp;W$1,'قرائت کنتور'!B:B,0),MATCH(L133,'قرائت کنتور'!$1:$1,0)),0)</f>
        <v>0</v>
      </c>
      <c r="X133" s="188">
        <f>IFERROR(INDEX('قرائت کنتور'!A:AZ,MATCH(A133&amp;"-"&amp;W$1,'قرائت کنتور'!B:B,0),MATCH(G133,'قرائت کنتور'!$1:$1,0)),0)</f>
        <v>880</v>
      </c>
      <c r="Y133" s="188">
        <f>IFERROR(INDEX('قرائت کنتور'!A:AZ,MATCH(A133&amp;"-"&amp;Y$1,'قرائت کنتور'!B:B,0),MATCH(L133,'قرائت کنتور'!$1:$1,0)),0)</f>
        <v>0</v>
      </c>
      <c r="Z133" s="188">
        <f>IFERROR(INDEX('قرائت کنتور'!A:AZ,MATCH(A133&amp;"-"&amp;Y$1,'قرائت کنتور'!B:B,0),MATCH(G133,'قرائت کنتور'!$1:$1,0)),0)</f>
        <v>1531</v>
      </c>
      <c r="AA133" s="188">
        <f>IFERROR(INDEX('قرائت کنتور'!A:AZ,MATCH(A133&amp;"-"&amp;AA$1,'قرائت کنتور'!B:B,0),MATCH(L133,'قرائت کنتور'!$1:$1,0)),0)</f>
        <v>0</v>
      </c>
      <c r="AB133" s="188">
        <f>IFERROR(INDEX('قرائت کنتور'!A:AZ,MATCH(A133&amp;"-"&amp;AA$1,'قرائت کنتور'!B:B,0),MATCH(G133,'قرائت کنتور'!$1:$1,0)),0)</f>
        <v>10698</v>
      </c>
      <c r="AC133" s="265"/>
      <c r="AD133" s="188">
        <f t="shared" ref="AD133:AD196" si="51">IFERROR((V133-U133)*R133,"---")</f>
        <v>5060</v>
      </c>
      <c r="AE133" s="188">
        <f t="shared" ref="AE133:AE196" si="52">IFERROR((X133-W133)*R133,"---")</f>
        <v>880</v>
      </c>
      <c r="AF133" s="188">
        <f t="shared" ref="AF133:AF196" si="53">IFERROR((Z133-Y133)*R133,"---")</f>
        <v>1531</v>
      </c>
      <c r="AG133" s="188">
        <f t="shared" ref="AG133:AG196" si="54">IFERROR((AB133-AA133)*R133,"---")</f>
        <v>10698</v>
      </c>
      <c r="AH133" s="188">
        <f t="shared" ref="AH133:AH196" si="55">IFERROR(AD133+AE133+AF133,"---")</f>
        <v>7471</v>
      </c>
      <c r="AI133" s="188">
        <f t="shared" ref="AI133:AI196" si="56">IFERROR(T133*R133,"---")</f>
        <v>0</v>
      </c>
      <c r="AJ133" s="188" t="str">
        <f t="shared" ref="AJ133:AJ196" si="57">IFERROR(IF(P133="دیماندی",IF(AI133&gt;(0.9*Q133),AI133,0.9*Q133),"0"),"---")</f>
        <v>0</v>
      </c>
      <c r="AK133" s="265"/>
      <c r="AL133" s="254">
        <f t="shared" ref="AL133:AL196" si="58">IFERROR((AH133)/((AH133^2+AG133^2)^0.5),"---")</f>
        <v>0.57255674912315291</v>
      </c>
      <c r="AM133" s="254">
        <f t="shared" ref="AM133:AM196" si="59">IFERROR(IF((0.9/AL133-1)&gt;0.01,0.9/AL133-1,"0"),"---")</f>
        <v>0.57189658733097293</v>
      </c>
      <c r="AN133" s="265"/>
      <c r="AO133" s="188">
        <f>IFERROR(INDEX('تعرفه ها'!A:Z,MATCH(P133&amp;"-"&amp;AO$1,'تعرفه ها'!C:C,0),MATCH(F133,'تعرفه ها'!$2:$2,0),1),"---")</f>
        <v>1115</v>
      </c>
      <c r="AP133" s="188">
        <f>IFERROR(INDEX('تعرفه ها'!A:Z,MATCH(P133&amp;"-"&amp;AP$1,'تعرفه ها'!C:C,0),MATCH(F133,'تعرفه ها'!$2:$2,0),1),"---")</f>
        <v>558</v>
      </c>
      <c r="AQ133" s="188">
        <f>IFERROR(INDEX('تعرفه ها'!A:Z,MATCH(P133&amp;"-"&amp;AQ$1,'تعرفه ها'!C:C,0),MATCH(F133,'تعرفه ها'!$2:$2,0),1),"---")</f>
        <v>279</v>
      </c>
      <c r="AR133" s="188">
        <f>IFERROR(INDEX('تعرفه ها'!A:Z,MATCH(P133&amp;"-"&amp;AR$1,'تعرفه ها'!C:C,0),MATCH(F133,'تعرفه ها'!$2:$2,0),1),"---")</f>
        <v>550</v>
      </c>
      <c r="AS133" s="265"/>
      <c r="AT133" s="415">
        <f t="shared" ref="AT133:AT196" si="60">IFERROR(AD133*AO133,"---")</f>
        <v>5641900</v>
      </c>
      <c r="AU133" s="415">
        <f t="shared" ref="AU133:AU196" si="61">IFERROR(AE133*AP133,"---")</f>
        <v>491040</v>
      </c>
      <c r="AV133" s="415">
        <f t="shared" ref="AV133:AV196" si="62">IFERROR(AF133*AQ133,"---")</f>
        <v>427149</v>
      </c>
      <c r="AW133" s="415">
        <f t="shared" ref="AW133:AW196" si="63">IFERROR(AG133*AR133,"---")</f>
        <v>5883900</v>
      </c>
      <c r="AX133" s="415">
        <f t="shared" ref="AX133:AX196" si="64">IFERROR((AT133+AU133+AV133+AW133),"---")</f>
        <v>12443989</v>
      </c>
      <c r="AY133" s="415">
        <f>IFERROR(AH133*INDEX('تعرفه ها'!A:Z,MATCH("عوارض برق به ازاء هر کیلووات",'تعرفه ها'!$C:$C,0),MATCH(F133,'تعرفه ها'!$2:$2,0)),"---")</f>
        <v>373550</v>
      </c>
      <c r="AZ133" s="415">
        <f t="shared" ref="AZ133:AZ196" si="65">IFERROR(ROUND((AT133+AU133+AV133)*AM133,0),"---")</f>
        <v>3751693</v>
      </c>
      <c r="BA133" s="415">
        <f>IFERROR(ROUND(((AX133+AY133+AZ133)*INDEX('تعرفه ها'!A:Z,MATCH("هزینه نگهداری و تعمیرات شبکه برق",'تعرفه ها'!$C:$C,0),MATCH(F133,'تعرفه ها'!$2:$2,0))/100),0),"---")</f>
        <v>1656923</v>
      </c>
      <c r="BB133" s="415">
        <f>IFERROR(IF(P133="دیماندی",ROUND(AJ133*INDEX('تعرفه ها'!A:Z,MATCH(BB$1,'تعرفه ها'!$C:$C,0),MATCH(F133,'تعرفه ها'!$2:$2,0))*J133/30,0),0),"---")</f>
        <v>0</v>
      </c>
      <c r="BC133" s="415"/>
      <c r="BD133" s="54">
        <f>IFERROR(IF(INDEX('اطلاعات دوره'!A:Z,MATCH(G133,'اطلاعات دوره'!C:C,0),MATCH("برق",'اطلاعات دوره'!$1:$1,0))="دارد",ROUND(AX133*INDEX('تعرفه ها'!A:Z,MATCH("پیک فصلی برق",'تعرفه ها'!$C:$C,0),MATCH(F133,'تعرفه ها'!$2:$2,0))/100,0),0),"---")</f>
        <v>0</v>
      </c>
      <c r="BE133" s="415">
        <f>IFERROR(ROUND(((AX133+AY133+AZ133+BA133+BB133+BC133+BD133)*INDEX('تعرفه ها'!A:Z,MATCH("مالیات برق",'تعرفه ها'!$C:$C,0),MATCH(F133,'تعرفه ها'!$2:$2,0))/100),0),"---")</f>
        <v>0</v>
      </c>
      <c r="BF133" s="415">
        <f t="shared" ref="BF133:BF196" si="66">IFERROR((AX133+AY133+AZ133+BA133+BB133+BC133+BD133+BE133),"---")</f>
        <v>18226155</v>
      </c>
      <c r="BG133" s="415">
        <f t="shared" si="47"/>
        <v>2937706</v>
      </c>
      <c r="BH133" s="415">
        <f t="shared" ref="BH133:BH196" si="67">IFERROR((BF133+BG133),"---")</f>
        <v>21163861</v>
      </c>
      <c r="BI133" s="54">
        <f t="shared" ref="BI133:BI196" si="68">IFERROR(INT(RIGHT(BH133,3)),"---")</f>
        <v>861</v>
      </c>
      <c r="BJ133" s="55">
        <f t="shared" ref="BJ133:BJ196" si="69">IFERROR(BH133-BI133,"---")</f>
        <v>21163000</v>
      </c>
      <c r="BK133" s="262"/>
      <c r="BL133" s="183" t="str">
        <f>IFERROR(IF(INDEX(پرداخت!A:AZ,MATCH(A133&amp;" - "&amp;"برق",پرداخت!$B:$B,0),MATCH(G133,پرداخت!$1:$1,0))="نشده","نشده","شده"),"---")</f>
        <v>نشده</v>
      </c>
      <c r="BN133" s="257"/>
      <c r="BO133" s="257"/>
      <c r="BP133" s="257"/>
      <c r="BQ133" s="257"/>
      <c r="BR133" s="257"/>
      <c r="BS133" s="257"/>
      <c r="BT133" s="257"/>
      <c r="BU133" s="257"/>
      <c r="BV133" s="257"/>
      <c r="BW133" s="257"/>
      <c r="BX133" s="257"/>
      <c r="BY133" s="257"/>
      <c r="BZ133" s="257"/>
      <c r="CA133" s="257"/>
      <c r="CB133" s="257"/>
      <c r="CC133" s="257"/>
      <c r="CD133" s="257"/>
      <c r="CE133" s="257"/>
      <c r="CF133" s="257"/>
      <c r="CG133" s="257"/>
      <c r="CH133"/>
      <c r="CI133"/>
      <c r="CJ133"/>
      <c r="CK133"/>
    </row>
    <row r="134" spans="1:89" ht="33.75" hidden="1">
      <c r="A134" s="171" t="s">
        <v>261</v>
      </c>
      <c r="B134" s="47">
        <f>IFERROR(INDEX('اطلاعات انشعابات شرکتها'!A:BB,MATCH(A134,'اطلاعات انشعابات شرکتها'!A:A,0),MATCH(B$1,'اطلاعات انشعابات شرکتها'!$1:$1,0)),0)</f>
        <v>134</v>
      </c>
      <c r="C134" s="48">
        <f>IFERROR(INDEX('اطلاعات انشعابات شرکتها'!A:BB,MATCH(A134,'اطلاعات انشعابات شرکتها'!A:A,0),MATCH(C$1,'اطلاعات انشعابات شرکتها'!$1:$1,0)),0)</f>
        <v>0</v>
      </c>
      <c r="D134" s="45"/>
      <c r="E134" s="171">
        <v>2</v>
      </c>
      <c r="F134" s="170">
        <v>99</v>
      </c>
      <c r="G134" s="188" t="str">
        <f t="shared" si="48"/>
        <v>99/2</v>
      </c>
      <c r="H134" s="188" t="str">
        <f>IFERROR(INDEX('اطلاعات دوره'!A:Z,MATCH(G134,'اطلاعات دوره'!C:C,0),MATCH(H$1,'اطلاعات دوره'!$1:$1,0)),0)</f>
        <v>99/02/01</v>
      </c>
      <c r="I134" s="188" t="str">
        <f>IFERROR(INDEX('اطلاعات دوره'!A:Z,MATCH(G134,'اطلاعات دوره'!C:C,0),MATCH(I$1,'اطلاعات دوره'!$1:$1,0)),0)</f>
        <v>99/02/31</v>
      </c>
      <c r="J134" s="188">
        <f>IFERROR(INDEX('اطلاعات دوره'!A:Z,MATCH(G134,'اطلاعات دوره'!C:C,0),MATCH(J$1,'اطلاعات دوره'!$1:$1,0)),0)</f>
        <v>31</v>
      </c>
      <c r="K134" s="265"/>
      <c r="L134" s="188" t="str">
        <f>IFERROR(INDEX('اطلاعات دوره'!A:Z,MATCH(G134,'اطلاعات دوره'!C:C,0)-1,MATCH("عنوان",'اطلاعات دوره'!$1:$1,0)),"---")</f>
        <v>99/1</v>
      </c>
      <c r="M134" s="188" t="str">
        <f t="shared" si="49"/>
        <v>شرق آزما-99/1</v>
      </c>
      <c r="N134" s="188" t="str">
        <f t="shared" si="50"/>
        <v>شرق آزما-99/2</v>
      </c>
      <c r="O134" s="265"/>
      <c r="P134" s="188" t="str">
        <f>IFERROR(INDEX('اطلاعات انشعابات شرکتها'!A:BB,MATCH(A134,'اطلاعات انشعابات شرکتها'!A:A,0),MATCH(P$1,'اطلاعات انشعابات شرکتها'!$1:$1,0)),0)</f>
        <v>غیر دیماندی</v>
      </c>
      <c r="Q134" s="188">
        <f>IFERROR(INDEX('اطلاعات انشعابات شرکتها'!A:BB,MATCH(A134,'اطلاعات انشعابات شرکتها'!A:A,0),MATCH(Q$1,'اطلاعات انشعابات شرکتها'!$1:$1,0)),0)</f>
        <v>19</v>
      </c>
      <c r="R134" s="188" t="str">
        <f>IFERROR(INDEX('اطلاعات انشعابات شرکتها'!A:BB,MATCH(A134,'اطلاعات انشعابات شرکتها'!A:A,0),MATCH(R$1,'اطلاعات انشعابات شرکتها'!$1:$1,0)),0)</f>
        <v>1</v>
      </c>
      <c r="S134" s="265"/>
      <c r="T134" s="188">
        <f>IFERROR(INDEX('قرائت کنتور'!A:AZ,MATCH(A134&amp;"-"&amp;T$1,'قرائت کنتور'!B:B,0),MATCH(G134,'قرائت کنتور'!$1:$1,0)),0)</f>
        <v>1</v>
      </c>
      <c r="U134" s="188">
        <f>IFERROR(INDEX('قرائت کنتور'!A:AZ,MATCH(A134&amp;"-"&amp;U$1,'قرائت کنتور'!B:B,0),MATCH(L134,'قرائت کنتور'!$1:$1,0)),0)</f>
        <v>0</v>
      </c>
      <c r="V134" s="188">
        <f>IFERROR(INDEX('قرائت کنتور'!A:AZ,MATCH(A134&amp;"-"&amp;U$1,'قرائت کنتور'!B:B,0),MATCH(G134,'قرائت کنتور'!$1:$1,0)),0)</f>
        <v>3709</v>
      </c>
      <c r="W134" s="188">
        <f>IFERROR(INDEX('قرائت کنتور'!A:AZ,MATCH(A134&amp;"-"&amp;W$1,'قرائت کنتور'!B:B,0),MATCH(L134,'قرائت کنتور'!$1:$1,0)),0)</f>
        <v>0</v>
      </c>
      <c r="X134" s="188">
        <f>IFERROR(INDEX('قرائت کنتور'!A:AZ,MATCH(A134&amp;"-"&amp;W$1,'قرائت کنتور'!B:B,0),MATCH(G134,'قرائت کنتور'!$1:$1,0)),0)</f>
        <v>18297</v>
      </c>
      <c r="Y134" s="188">
        <f>IFERROR(INDEX('قرائت کنتور'!A:AZ,MATCH(A134&amp;"-"&amp;Y$1,'قرائت کنتور'!B:B,0),MATCH(L134,'قرائت کنتور'!$1:$1,0)),0)</f>
        <v>0</v>
      </c>
      <c r="Z134" s="188">
        <f>IFERROR(INDEX('قرائت کنتور'!A:AZ,MATCH(A134&amp;"-"&amp;Y$1,'قرائت کنتور'!B:B,0),MATCH(G134,'قرائت کنتور'!$1:$1,0)),0)</f>
        <v>3301</v>
      </c>
      <c r="AA134" s="188">
        <f>IFERROR(INDEX('قرائت کنتور'!A:AZ,MATCH(A134&amp;"-"&amp;AA$1,'قرائت کنتور'!B:B,0),MATCH(L134,'قرائت کنتور'!$1:$1,0)),0)</f>
        <v>0</v>
      </c>
      <c r="AB134" s="188">
        <f>IFERROR(INDEX('قرائت کنتور'!A:AZ,MATCH(A134&amp;"-"&amp;AA$1,'قرائت کنتور'!B:B,0),MATCH(G134,'قرائت کنتور'!$1:$1,0)),0)</f>
        <v>8021</v>
      </c>
      <c r="AC134" s="265"/>
      <c r="AD134" s="188">
        <f t="shared" si="51"/>
        <v>3709</v>
      </c>
      <c r="AE134" s="188">
        <f t="shared" si="52"/>
        <v>18297</v>
      </c>
      <c r="AF134" s="188">
        <f t="shared" si="53"/>
        <v>3301</v>
      </c>
      <c r="AG134" s="188">
        <f t="shared" si="54"/>
        <v>8021</v>
      </c>
      <c r="AH134" s="188">
        <f t="shared" si="55"/>
        <v>25307</v>
      </c>
      <c r="AI134" s="188">
        <f t="shared" si="56"/>
        <v>1</v>
      </c>
      <c r="AJ134" s="188" t="str">
        <f t="shared" si="57"/>
        <v>0</v>
      </c>
      <c r="AK134" s="265"/>
      <c r="AL134" s="254">
        <f t="shared" si="58"/>
        <v>0.95326504178347649</v>
      </c>
      <c r="AM134" s="254" t="str">
        <f t="shared" si="59"/>
        <v>0</v>
      </c>
      <c r="AN134" s="265"/>
      <c r="AO134" s="188">
        <f>IFERROR(INDEX('تعرفه ها'!A:Z,MATCH(P134&amp;"-"&amp;AO$1,'تعرفه ها'!C:C,0),MATCH(F134,'تعرفه ها'!$2:$2,0),1),"---")</f>
        <v>1115</v>
      </c>
      <c r="AP134" s="188">
        <f>IFERROR(INDEX('تعرفه ها'!A:Z,MATCH(P134&amp;"-"&amp;AP$1,'تعرفه ها'!C:C,0),MATCH(F134,'تعرفه ها'!$2:$2,0),1),"---")</f>
        <v>558</v>
      </c>
      <c r="AQ134" s="188">
        <f>IFERROR(INDEX('تعرفه ها'!A:Z,MATCH(P134&amp;"-"&amp;AQ$1,'تعرفه ها'!C:C,0),MATCH(F134,'تعرفه ها'!$2:$2,0),1),"---")</f>
        <v>279</v>
      </c>
      <c r="AR134" s="188">
        <f>IFERROR(INDEX('تعرفه ها'!A:Z,MATCH(P134&amp;"-"&amp;AR$1,'تعرفه ها'!C:C,0),MATCH(F134,'تعرفه ها'!$2:$2,0),1),"---")</f>
        <v>550</v>
      </c>
      <c r="AS134" s="265"/>
      <c r="AT134" s="415">
        <f t="shared" si="60"/>
        <v>4135535</v>
      </c>
      <c r="AU134" s="415">
        <f t="shared" si="61"/>
        <v>10209726</v>
      </c>
      <c r="AV134" s="415">
        <f t="shared" si="62"/>
        <v>920979</v>
      </c>
      <c r="AW134" s="415">
        <f t="shared" si="63"/>
        <v>4411550</v>
      </c>
      <c r="AX134" s="415">
        <f t="shared" si="64"/>
        <v>19677790</v>
      </c>
      <c r="AY134" s="415">
        <f>IFERROR(AH134*INDEX('تعرفه ها'!A:Z,MATCH("عوارض برق به ازاء هر کیلووات",'تعرفه ها'!$C:$C,0),MATCH(F134,'تعرفه ها'!$2:$2,0)),"---")</f>
        <v>1265350</v>
      </c>
      <c r="AZ134" s="415">
        <f t="shared" si="65"/>
        <v>0</v>
      </c>
      <c r="BA134" s="415">
        <f>IFERROR(ROUND(((AX134+AY134+AZ134)*INDEX('تعرفه ها'!A:Z,MATCH("هزینه نگهداری و تعمیرات شبکه برق",'تعرفه ها'!$C:$C,0),MATCH(F134,'تعرفه ها'!$2:$2,0))/100),0),"---")</f>
        <v>2094314</v>
      </c>
      <c r="BB134" s="415">
        <f>IFERROR(IF(P134="دیماندی",ROUND(AJ134*INDEX('تعرفه ها'!A:Z,MATCH(BB$1,'تعرفه ها'!$C:$C,0),MATCH(F134,'تعرفه ها'!$2:$2,0))*J134/30,0),0),"---")</f>
        <v>0</v>
      </c>
      <c r="BC134" s="415"/>
      <c r="BD134" s="54">
        <f>IFERROR(IF(INDEX('اطلاعات دوره'!A:Z,MATCH(G134,'اطلاعات دوره'!C:C,0),MATCH("برق",'اطلاعات دوره'!$1:$1,0))="دارد",ROUND(AX134*INDEX('تعرفه ها'!A:Z,MATCH("پیک فصلی برق",'تعرفه ها'!$C:$C,0),MATCH(F134,'تعرفه ها'!$2:$2,0))/100,0),0),"---")</f>
        <v>0</v>
      </c>
      <c r="BE134" s="415">
        <f>IFERROR(ROUND(((AX134+AY134+AZ134+BA134+BB134+BC134+BD134)*INDEX('تعرفه ها'!A:Z,MATCH("مالیات برق",'تعرفه ها'!$C:$C,0),MATCH(F134,'تعرفه ها'!$2:$2,0))/100),0),"---")</f>
        <v>0</v>
      </c>
      <c r="BF134" s="415">
        <f t="shared" si="66"/>
        <v>23037454</v>
      </c>
      <c r="BG134" s="415">
        <f t="shared" si="47"/>
        <v>-18539640</v>
      </c>
      <c r="BH134" s="415">
        <f t="shared" si="67"/>
        <v>4497814</v>
      </c>
      <c r="BI134" s="54">
        <f t="shared" si="68"/>
        <v>814</v>
      </c>
      <c r="BJ134" s="55">
        <f t="shared" si="69"/>
        <v>4497000</v>
      </c>
      <c r="BK134" s="262"/>
      <c r="BL134" s="183" t="str">
        <f>IFERROR(IF(INDEX(پرداخت!A:AZ,MATCH(A134&amp;" - "&amp;"برق",پرداخت!$B:$B,0),MATCH(G134,پرداخت!$1:$1,0))="نشده","نشده","شده"),"---")</f>
        <v>نشده</v>
      </c>
      <c r="BN134" s="257"/>
      <c r="BO134" s="257"/>
      <c r="BP134" s="257"/>
      <c r="BQ134" s="257"/>
      <c r="BR134" s="257"/>
      <c r="BS134" s="257"/>
      <c r="BT134" s="257"/>
      <c r="BU134" s="257"/>
      <c r="BV134" s="257"/>
      <c r="BW134" s="257"/>
      <c r="BX134" s="257"/>
      <c r="BY134" s="257"/>
      <c r="BZ134" s="257"/>
      <c r="CA134" s="257"/>
      <c r="CB134" s="257"/>
      <c r="CC134" s="257"/>
      <c r="CD134" s="257"/>
      <c r="CE134" s="257"/>
      <c r="CF134" s="257"/>
      <c r="CG134" s="257"/>
      <c r="CH134"/>
      <c r="CI134"/>
      <c r="CJ134"/>
      <c r="CK134"/>
    </row>
    <row r="135" spans="1:89" ht="33.75" hidden="1">
      <c r="A135" s="171" t="s">
        <v>262</v>
      </c>
      <c r="B135" s="47">
        <f>IFERROR(INDEX('اطلاعات انشعابات شرکتها'!A:BB,MATCH(A135,'اطلاعات انشعابات شرکتها'!A:A,0),MATCH(B$1,'اطلاعات انشعابات شرکتها'!$1:$1,0)),0)</f>
        <v>135</v>
      </c>
      <c r="C135" s="48">
        <f>IFERROR(INDEX('اطلاعات انشعابات شرکتها'!A:BB,MATCH(A135,'اطلاعات انشعابات شرکتها'!A:A,0),MATCH(C$1,'اطلاعات انشعابات شرکتها'!$1:$1,0)),0)</f>
        <v>0</v>
      </c>
      <c r="D135" s="45"/>
      <c r="E135" s="171">
        <v>2</v>
      </c>
      <c r="F135" s="170">
        <v>99</v>
      </c>
      <c r="G135" s="188" t="str">
        <f t="shared" si="48"/>
        <v>99/2</v>
      </c>
      <c r="H135" s="188" t="str">
        <f>IFERROR(INDEX('اطلاعات دوره'!A:Z,MATCH(G135,'اطلاعات دوره'!C:C,0),MATCH(H$1,'اطلاعات دوره'!$1:$1,0)),0)</f>
        <v>99/02/01</v>
      </c>
      <c r="I135" s="188" t="str">
        <f>IFERROR(INDEX('اطلاعات دوره'!A:Z,MATCH(G135,'اطلاعات دوره'!C:C,0),MATCH(I$1,'اطلاعات دوره'!$1:$1,0)),0)</f>
        <v>99/02/31</v>
      </c>
      <c r="J135" s="188">
        <f>IFERROR(INDEX('اطلاعات دوره'!A:Z,MATCH(G135,'اطلاعات دوره'!C:C,0),MATCH(J$1,'اطلاعات دوره'!$1:$1,0)),0)</f>
        <v>31</v>
      </c>
      <c r="K135" s="265"/>
      <c r="L135" s="188" t="str">
        <f>IFERROR(INDEX('اطلاعات دوره'!A:Z,MATCH(G135,'اطلاعات دوره'!C:C,0)-1,MATCH("عنوان",'اطلاعات دوره'!$1:$1,0)),"---")</f>
        <v>99/1</v>
      </c>
      <c r="M135" s="188" t="str">
        <f t="shared" si="49"/>
        <v>شهاب کیا آرمان-99/1</v>
      </c>
      <c r="N135" s="188" t="str">
        <f t="shared" si="50"/>
        <v>شهاب کیا آرمان-99/2</v>
      </c>
      <c r="O135" s="265"/>
      <c r="P135" s="188" t="str">
        <f>IFERROR(INDEX('اطلاعات انشعابات شرکتها'!A:BB,MATCH(A135,'اطلاعات انشعابات شرکتها'!A:A,0),MATCH(P$1,'اطلاعات انشعابات شرکتها'!$1:$1,0)),0)</f>
        <v>دیماندی</v>
      </c>
      <c r="Q135" s="188">
        <f>IFERROR(INDEX('اطلاعات انشعابات شرکتها'!A:BB,MATCH(A135,'اطلاعات انشعابات شرکتها'!A:A,0),MATCH(Q$1,'اطلاعات انشعابات شرکتها'!$1:$1,0)),0)</f>
        <v>30</v>
      </c>
      <c r="R135" s="188" t="str">
        <f>IFERROR(INDEX('اطلاعات انشعابات شرکتها'!A:BB,MATCH(A135,'اطلاعات انشعابات شرکتها'!A:A,0),MATCH(R$1,'اطلاعات انشعابات شرکتها'!$1:$1,0)),0)</f>
        <v>1</v>
      </c>
      <c r="S135" s="265"/>
      <c r="T135" s="188">
        <f>IFERROR(INDEX('قرائت کنتور'!A:AZ,MATCH(A135&amp;"-"&amp;T$1,'قرائت کنتور'!B:B,0),MATCH(G135,'قرائت کنتور'!$1:$1,0)),0)</f>
        <v>6</v>
      </c>
      <c r="U135" s="188">
        <f>IFERROR(INDEX('قرائت کنتور'!A:AZ,MATCH(A135&amp;"-"&amp;U$1,'قرائت کنتور'!B:B,0),MATCH(L135,'قرائت کنتور'!$1:$1,0)),0)</f>
        <v>0</v>
      </c>
      <c r="V135" s="188">
        <f>IFERROR(INDEX('قرائت کنتور'!A:AZ,MATCH(A135&amp;"-"&amp;U$1,'قرائت کنتور'!B:B,0),MATCH(G135,'قرائت کنتور'!$1:$1,0)),0)</f>
        <v>57566</v>
      </c>
      <c r="W135" s="188">
        <f>IFERROR(INDEX('قرائت کنتور'!A:AZ,MATCH(A135&amp;"-"&amp;W$1,'قرائت کنتور'!B:B,0),MATCH(L135,'قرائت کنتور'!$1:$1,0)),0)</f>
        <v>0</v>
      </c>
      <c r="X135" s="188">
        <f>IFERROR(INDEX('قرائت کنتور'!A:AZ,MATCH(A135&amp;"-"&amp;W$1,'قرائت کنتور'!B:B,0),MATCH(G135,'قرائت کنتور'!$1:$1,0)),0)</f>
        <v>12460</v>
      </c>
      <c r="Y135" s="188">
        <f>IFERROR(INDEX('قرائت کنتور'!A:AZ,MATCH(A135&amp;"-"&amp;Y$1,'قرائت کنتور'!B:B,0),MATCH(L135,'قرائت کنتور'!$1:$1,0)),0)</f>
        <v>0</v>
      </c>
      <c r="Z135" s="188">
        <f>IFERROR(INDEX('قرائت کنتور'!A:AZ,MATCH(A135&amp;"-"&amp;Y$1,'قرائت کنتور'!B:B,0),MATCH(G135,'قرائت کنتور'!$1:$1,0)),0)</f>
        <v>21902</v>
      </c>
      <c r="AA135" s="188">
        <f>IFERROR(INDEX('قرائت کنتور'!A:AZ,MATCH(A135&amp;"-"&amp;AA$1,'قرائت کنتور'!B:B,0),MATCH(L135,'قرائت کنتور'!$1:$1,0)),0)</f>
        <v>0</v>
      </c>
      <c r="AB135" s="188">
        <f>IFERROR(INDEX('قرائت کنتور'!A:AZ,MATCH(A135&amp;"-"&amp;AA$1,'قرائت کنتور'!B:B,0),MATCH(G135,'قرائت کنتور'!$1:$1,0)),0)</f>
        <v>53650</v>
      </c>
      <c r="AC135" s="265"/>
      <c r="AD135" s="188">
        <f t="shared" si="51"/>
        <v>57566</v>
      </c>
      <c r="AE135" s="188">
        <f t="shared" si="52"/>
        <v>12460</v>
      </c>
      <c r="AF135" s="188">
        <f t="shared" si="53"/>
        <v>21902</v>
      </c>
      <c r="AG135" s="188">
        <f t="shared" si="54"/>
        <v>53650</v>
      </c>
      <c r="AH135" s="188">
        <f t="shared" si="55"/>
        <v>91928</v>
      </c>
      <c r="AI135" s="188">
        <f t="shared" si="56"/>
        <v>6</v>
      </c>
      <c r="AJ135" s="188">
        <f t="shared" si="57"/>
        <v>27</v>
      </c>
      <c r="AK135" s="265"/>
      <c r="AL135" s="254">
        <f t="shared" si="58"/>
        <v>0.86367529284299482</v>
      </c>
      <c r="AM135" s="254">
        <f t="shared" si="59"/>
        <v>4.2058291418102023E-2</v>
      </c>
      <c r="AN135" s="265"/>
      <c r="AO135" s="188">
        <f>IFERROR(INDEX('تعرفه ها'!A:Z,MATCH(P135&amp;"-"&amp;AO$1,'تعرفه ها'!C:C,0),MATCH(F135,'تعرفه ها'!$2:$2,0),1),"---")</f>
        <v>879</v>
      </c>
      <c r="AP135" s="188">
        <f>IFERROR(INDEX('تعرفه ها'!A:Z,MATCH(P135&amp;"-"&amp;AP$1,'تعرفه ها'!C:C,0),MATCH(F135,'تعرفه ها'!$2:$2,0),1),"---")</f>
        <v>439</v>
      </c>
      <c r="AQ135" s="188">
        <f>IFERROR(INDEX('تعرفه ها'!A:Z,MATCH(P135&amp;"-"&amp;AQ$1,'تعرفه ها'!C:C,0),MATCH(F135,'تعرفه ها'!$2:$2,0),1),"---")</f>
        <v>220</v>
      </c>
      <c r="AR135" s="188">
        <f>IFERROR(INDEX('تعرفه ها'!A:Z,MATCH(P135&amp;"-"&amp;AR$1,'تعرفه ها'!C:C,0),MATCH(F135,'تعرفه ها'!$2:$2,0),1),"---")</f>
        <v>550</v>
      </c>
      <c r="AS135" s="265"/>
      <c r="AT135" s="415">
        <f t="shared" si="60"/>
        <v>50600514</v>
      </c>
      <c r="AU135" s="415">
        <f t="shared" si="61"/>
        <v>5469940</v>
      </c>
      <c r="AV135" s="415">
        <f t="shared" si="62"/>
        <v>4818440</v>
      </c>
      <c r="AW135" s="415">
        <f t="shared" si="63"/>
        <v>29507500</v>
      </c>
      <c r="AX135" s="415">
        <f t="shared" si="64"/>
        <v>90396394</v>
      </c>
      <c r="AY135" s="415">
        <f>IFERROR(AH135*INDEX('تعرفه ها'!A:Z,MATCH("عوارض برق به ازاء هر کیلووات",'تعرفه ها'!$C:$C,0),MATCH(F135,'تعرفه ها'!$2:$2,0)),"---")</f>
        <v>4596400</v>
      </c>
      <c r="AZ135" s="415">
        <f t="shared" si="65"/>
        <v>2560883</v>
      </c>
      <c r="BA135" s="415">
        <f>IFERROR(ROUND(((AX135+AY135+AZ135)*INDEX('تعرفه ها'!A:Z,MATCH("هزینه نگهداری و تعمیرات شبکه برق",'تعرفه ها'!$C:$C,0),MATCH(F135,'تعرفه ها'!$2:$2,0))/100),0),"---")</f>
        <v>9755368</v>
      </c>
      <c r="BB135" s="415">
        <f>IFERROR(IF(P135="دیماندی",ROUND(AJ135*INDEX('تعرفه ها'!A:Z,MATCH(BB$1,'تعرفه ها'!$C:$C,0),MATCH(F135,'تعرفه ها'!$2:$2,0))*J135/30,0),0),"---")</f>
        <v>775229</v>
      </c>
      <c r="BC135" s="415"/>
      <c r="BD135" s="54">
        <f>IFERROR(IF(INDEX('اطلاعات دوره'!A:Z,MATCH(G135,'اطلاعات دوره'!C:C,0),MATCH("برق",'اطلاعات دوره'!$1:$1,0))="دارد",ROUND(AX135*INDEX('تعرفه ها'!A:Z,MATCH("پیک فصلی برق",'تعرفه ها'!$C:$C,0),MATCH(F135,'تعرفه ها'!$2:$2,0))/100,0),0),"---")</f>
        <v>0</v>
      </c>
      <c r="BE135" s="415">
        <f>IFERROR(ROUND(((AX135+AY135+AZ135+BA135+BB135+BC135+BD135)*INDEX('تعرفه ها'!A:Z,MATCH("مالیات برق",'تعرفه ها'!$C:$C,0),MATCH(F135,'تعرفه ها'!$2:$2,0))/100),0),"---")</f>
        <v>0</v>
      </c>
      <c r="BF135" s="415">
        <f t="shared" si="66"/>
        <v>108084274</v>
      </c>
      <c r="BG135" s="415">
        <f t="shared" si="47"/>
        <v>-98134087</v>
      </c>
      <c r="BH135" s="415">
        <f t="shared" si="67"/>
        <v>9950187</v>
      </c>
      <c r="BI135" s="54">
        <f t="shared" si="68"/>
        <v>187</v>
      </c>
      <c r="BJ135" s="55">
        <f t="shared" si="69"/>
        <v>9950000</v>
      </c>
      <c r="BK135" s="262"/>
      <c r="BL135" s="183" t="str">
        <f>IFERROR(IF(INDEX(پرداخت!A:AZ,MATCH(A135&amp;" - "&amp;"برق",پرداخت!$B:$B,0),MATCH(G135,پرداخت!$1:$1,0))="نشده","نشده","شده"),"---")</f>
        <v>نشده</v>
      </c>
      <c r="BN135" s="257"/>
      <c r="BO135" s="257"/>
      <c r="BP135" s="257"/>
      <c r="BQ135" s="257"/>
      <c r="BR135" s="257"/>
      <c r="BS135" s="257"/>
      <c r="BT135" s="257"/>
      <c r="BU135" s="257"/>
      <c r="BV135" s="257"/>
      <c r="BW135" s="257"/>
      <c r="BX135" s="257"/>
      <c r="BY135" s="257"/>
      <c r="BZ135" s="257"/>
      <c r="CA135" s="257"/>
      <c r="CB135" s="257"/>
      <c r="CC135" s="257"/>
      <c r="CD135" s="257"/>
      <c r="CE135" s="257"/>
      <c r="CF135" s="257"/>
      <c r="CG135" s="257"/>
      <c r="CH135"/>
      <c r="CI135"/>
      <c r="CJ135"/>
      <c r="CK135"/>
    </row>
    <row r="136" spans="1:89" ht="33.75" hidden="1">
      <c r="A136" s="171" t="s">
        <v>263</v>
      </c>
      <c r="B136" s="47">
        <f>IFERROR(INDEX('اطلاعات انشعابات شرکتها'!A:BB,MATCH(A136,'اطلاعات انشعابات شرکتها'!A:A,0),MATCH(B$1,'اطلاعات انشعابات شرکتها'!$1:$1,0)),0)</f>
        <v>136</v>
      </c>
      <c r="C136" s="48">
        <f>IFERROR(INDEX('اطلاعات انشعابات شرکتها'!A:BB,MATCH(A136,'اطلاعات انشعابات شرکتها'!A:A,0),MATCH(C$1,'اطلاعات انشعابات شرکتها'!$1:$1,0)),0)</f>
        <v>0</v>
      </c>
      <c r="D136" s="45"/>
      <c r="E136" s="171">
        <v>2</v>
      </c>
      <c r="F136" s="170">
        <v>99</v>
      </c>
      <c r="G136" s="188" t="str">
        <f t="shared" si="48"/>
        <v>99/2</v>
      </c>
      <c r="H136" s="188" t="str">
        <f>IFERROR(INDEX('اطلاعات دوره'!A:Z,MATCH(G136,'اطلاعات دوره'!C:C,0),MATCH(H$1,'اطلاعات دوره'!$1:$1,0)),0)</f>
        <v>99/02/01</v>
      </c>
      <c r="I136" s="188" t="str">
        <f>IFERROR(INDEX('اطلاعات دوره'!A:Z,MATCH(G136,'اطلاعات دوره'!C:C,0),MATCH(I$1,'اطلاعات دوره'!$1:$1,0)),0)</f>
        <v>99/02/31</v>
      </c>
      <c r="J136" s="188">
        <f>IFERROR(INDEX('اطلاعات دوره'!A:Z,MATCH(G136,'اطلاعات دوره'!C:C,0),MATCH(J$1,'اطلاعات دوره'!$1:$1,0)),0)</f>
        <v>31</v>
      </c>
      <c r="K136" s="265"/>
      <c r="L136" s="188" t="str">
        <f>IFERROR(INDEX('اطلاعات دوره'!A:Z,MATCH(G136,'اطلاعات دوره'!C:C,0)-1,MATCH("عنوان",'اطلاعات دوره'!$1:$1,0)),"---")</f>
        <v>99/1</v>
      </c>
      <c r="M136" s="188" t="str">
        <f t="shared" si="49"/>
        <v>صنعت پروژه-99/1</v>
      </c>
      <c r="N136" s="188" t="str">
        <f t="shared" si="50"/>
        <v>صنعت پروژه-99/2</v>
      </c>
      <c r="O136" s="265"/>
      <c r="P136" s="188">
        <f>IFERROR(INDEX('اطلاعات انشعابات شرکتها'!A:BB,MATCH(A136,'اطلاعات انشعابات شرکتها'!A:A,0),MATCH(P$1,'اطلاعات انشعابات شرکتها'!$1:$1,0)),0)</f>
        <v>0</v>
      </c>
      <c r="Q136" s="188">
        <f>IFERROR(INDEX('اطلاعات انشعابات شرکتها'!A:BB,MATCH(A136,'اطلاعات انشعابات شرکتها'!A:A,0),MATCH(Q$1,'اطلاعات انشعابات شرکتها'!$1:$1,0)),0)</f>
        <v>0</v>
      </c>
      <c r="R136" s="188">
        <f>IFERROR(INDEX('اطلاعات انشعابات شرکتها'!A:BB,MATCH(A136,'اطلاعات انشعابات شرکتها'!A:A,0),MATCH(R$1,'اطلاعات انشعابات شرکتها'!$1:$1,0)),0)</f>
        <v>0</v>
      </c>
      <c r="S136" s="265"/>
      <c r="T136" s="188">
        <f>IFERROR(INDEX('قرائت کنتور'!A:AZ,MATCH(A136&amp;"-"&amp;T$1,'قرائت کنتور'!B:B,0),MATCH(G136,'قرائت کنتور'!$1:$1,0)),0)</f>
        <v>0</v>
      </c>
      <c r="U136" s="188">
        <f>IFERROR(INDEX('قرائت کنتور'!A:AZ,MATCH(A136&amp;"-"&amp;U$1,'قرائت کنتور'!B:B,0),MATCH(L136,'قرائت کنتور'!$1:$1,0)),0)</f>
        <v>0</v>
      </c>
      <c r="V136" s="188">
        <f>IFERROR(INDEX('قرائت کنتور'!A:AZ,MATCH(A136&amp;"-"&amp;U$1,'قرائت کنتور'!B:B,0),MATCH(G136,'قرائت کنتور'!$1:$1,0)),0)</f>
        <v>1239</v>
      </c>
      <c r="W136" s="188">
        <f>IFERROR(INDEX('قرائت کنتور'!A:AZ,MATCH(A136&amp;"-"&amp;W$1,'قرائت کنتور'!B:B,0),MATCH(L136,'قرائت کنتور'!$1:$1,0)),0)</f>
        <v>0</v>
      </c>
      <c r="X136" s="188">
        <f>IFERROR(INDEX('قرائت کنتور'!A:AZ,MATCH(A136&amp;"-"&amp;W$1,'قرائت کنتور'!B:B,0),MATCH(G136,'قرائت کنتور'!$1:$1,0)),0)</f>
        <v>8871</v>
      </c>
      <c r="Y136" s="188">
        <f>IFERROR(INDEX('قرائت کنتور'!A:AZ,MATCH(A136&amp;"-"&amp;Y$1,'قرائت کنتور'!B:B,0),MATCH(L136,'قرائت کنتور'!$1:$1,0)),0)</f>
        <v>0</v>
      </c>
      <c r="Z136" s="188">
        <f>IFERROR(INDEX('قرائت کنتور'!A:AZ,MATCH(A136&amp;"-"&amp;Y$1,'قرائت کنتور'!B:B,0),MATCH(G136,'قرائت کنتور'!$1:$1,0)),0)</f>
        <v>986</v>
      </c>
      <c r="AA136" s="188">
        <f>IFERROR(INDEX('قرائت کنتور'!A:AZ,MATCH(A136&amp;"-"&amp;AA$1,'قرائت کنتور'!B:B,0),MATCH(L136,'قرائت کنتور'!$1:$1,0)),0)</f>
        <v>0</v>
      </c>
      <c r="AB136" s="188">
        <f>IFERROR(INDEX('قرائت کنتور'!A:AZ,MATCH(A136&amp;"-"&amp;AA$1,'قرائت کنتور'!B:B,0),MATCH(G136,'قرائت کنتور'!$1:$1,0)),0)</f>
        <v>5392</v>
      </c>
      <c r="AC136" s="265"/>
      <c r="AD136" s="188">
        <f t="shared" si="51"/>
        <v>0</v>
      </c>
      <c r="AE136" s="188">
        <f t="shared" si="52"/>
        <v>0</v>
      </c>
      <c r="AF136" s="188">
        <f t="shared" si="53"/>
        <v>0</v>
      </c>
      <c r="AG136" s="188">
        <f t="shared" si="54"/>
        <v>0</v>
      </c>
      <c r="AH136" s="188">
        <f t="shared" si="55"/>
        <v>0</v>
      </c>
      <c r="AI136" s="188">
        <f t="shared" si="56"/>
        <v>0</v>
      </c>
      <c r="AJ136" s="188" t="str">
        <f t="shared" si="57"/>
        <v>0</v>
      </c>
      <c r="AK136" s="265"/>
      <c r="AL136" s="254" t="str">
        <f t="shared" si="58"/>
        <v>---</v>
      </c>
      <c r="AM136" s="254" t="str">
        <f t="shared" si="59"/>
        <v>---</v>
      </c>
      <c r="AN136" s="265"/>
      <c r="AO136" s="188" t="str">
        <f>IFERROR(INDEX('تعرفه ها'!A:Z,MATCH(P136&amp;"-"&amp;AO$1,'تعرفه ها'!C:C,0),MATCH(F136,'تعرفه ها'!$2:$2,0),1),"---")</f>
        <v>---</v>
      </c>
      <c r="AP136" s="188" t="str">
        <f>IFERROR(INDEX('تعرفه ها'!A:Z,MATCH(P136&amp;"-"&amp;AP$1,'تعرفه ها'!C:C,0),MATCH(F136,'تعرفه ها'!$2:$2,0),1),"---")</f>
        <v>---</v>
      </c>
      <c r="AQ136" s="188" t="str">
        <f>IFERROR(INDEX('تعرفه ها'!A:Z,MATCH(P136&amp;"-"&amp;AQ$1,'تعرفه ها'!C:C,0),MATCH(F136,'تعرفه ها'!$2:$2,0),1),"---")</f>
        <v>---</v>
      </c>
      <c r="AR136" s="188" t="str">
        <f>IFERROR(INDEX('تعرفه ها'!A:Z,MATCH(P136&amp;"-"&amp;AR$1,'تعرفه ها'!C:C,0),MATCH(F136,'تعرفه ها'!$2:$2,0),1),"---")</f>
        <v>---</v>
      </c>
      <c r="AS136" s="265"/>
      <c r="AT136" s="415" t="str">
        <f t="shared" si="60"/>
        <v>---</v>
      </c>
      <c r="AU136" s="415" t="str">
        <f t="shared" si="61"/>
        <v>---</v>
      </c>
      <c r="AV136" s="415" t="str">
        <f t="shared" si="62"/>
        <v>---</v>
      </c>
      <c r="AW136" s="415" t="str">
        <f t="shared" si="63"/>
        <v>---</v>
      </c>
      <c r="AX136" s="415" t="str">
        <f t="shared" si="64"/>
        <v>---</v>
      </c>
      <c r="AY136" s="415">
        <f>IFERROR(AH136*INDEX('تعرفه ها'!A:Z,MATCH("عوارض برق به ازاء هر کیلووات",'تعرفه ها'!$C:$C,0),MATCH(F136,'تعرفه ها'!$2:$2,0)),"---")</f>
        <v>0</v>
      </c>
      <c r="AZ136" s="415" t="str">
        <f t="shared" si="65"/>
        <v>---</v>
      </c>
      <c r="BA136" s="415" t="str">
        <f>IFERROR(ROUND(((AX136+AY136+AZ136)*INDEX('تعرفه ها'!A:Z,MATCH("هزینه نگهداری و تعمیرات شبکه برق",'تعرفه ها'!$C:$C,0),MATCH(F136,'تعرفه ها'!$2:$2,0))/100),0),"---")</f>
        <v>---</v>
      </c>
      <c r="BB136" s="415">
        <f>IFERROR(IF(P136="دیماندی",ROUND(AJ136*INDEX('تعرفه ها'!A:Z,MATCH(BB$1,'تعرفه ها'!$C:$C,0),MATCH(F136,'تعرفه ها'!$2:$2,0))*J136/30,0),0),"---")</f>
        <v>0</v>
      </c>
      <c r="BC136" s="415"/>
      <c r="BD136" s="54">
        <f>IFERROR(IF(INDEX('اطلاعات دوره'!A:Z,MATCH(G136,'اطلاعات دوره'!C:C,0),MATCH("برق",'اطلاعات دوره'!$1:$1,0))="دارد",ROUND(AX136*INDEX('تعرفه ها'!A:Z,MATCH("پیک فصلی برق",'تعرفه ها'!$C:$C,0),MATCH(F136,'تعرفه ها'!$2:$2,0))/100,0),0),"---")</f>
        <v>0</v>
      </c>
      <c r="BE136" s="415" t="str">
        <f>IFERROR(ROUND(((AX136+AY136+AZ136+BA136+BB136+BC136+BD136)*INDEX('تعرفه ها'!A:Z,MATCH("مالیات برق",'تعرفه ها'!$C:$C,0),MATCH(F136,'تعرفه ها'!$2:$2,0))/100),0),"---")</f>
        <v>---</v>
      </c>
      <c r="BF136" s="415" t="str">
        <f t="shared" si="66"/>
        <v>---</v>
      </c>
      <c r="BG136" s="415" t="str">
        <f t="shared" si="47"/>
        <v>---</v>
      </c>
      <c r="BH136" s="415" t="str">
        <f t="shared" si="67"/>
        <v>---</v>
      </c>
      <c r="BI136" s="54" t="str">
        <f t="shared" si="68"/>
        <v>---</v>
      </c>
      <c r="BJ136" s="55" t="str">
        <f t="shared" si="69"/>
        <v>---</v>
      </c>
      <c r="BK136" s="262"/>
      <c r="BL136" s="183" t="str">
        <f>IFERROR(IF(INDEX(پرداخت!A:AZ,MATCH(A136&amp;" - "&amp;"برق",پرداخت!$B:$B,0),MATCH(G136,پرداخت!$1:$1,0))="نشده","نشده","شده"),"---")</f>
        <v>نشده</v>
      </c>
      <c r="BN136" s="257"/>
      <c r="BO136" s="257"/>
      <c r="BP136" s="257"/>
      <c r="BQ136" s="257"/>
      <c r="BR136" s="257"/>
      <c r="BS136" s="257"/>
      <c r="BT136" s="257"/>
      <c r="BU136" s="257"/>
      <c r="BV136" s="257"/>
      <c r="BW136" s="257"/>
      <c r="BX136" s="257"/>
      <c r="BY136" s="257"/>
      <c r="BZ136" s="257"/>
      <c r="CA136" s="257"/>
      <c r="CB136" s="257"/>
      <c r="CC136" s="257"/>
      <c r="CD136" s="257"/>
      <c r="CE136" s="257"/>
      <c r="CF136" s="257"/>
      <c r="CG136" s="257"/>
      <c r="CH136"/>
      <c r="CI136"/>
      <c r="CJ136"/>
      <c r="CK136"/>
    </row>
    <row r="137" spans="1:89" ht="33.75" hidden="1">
      <c r="A137" s="171" t="s">
        <v>264</v>
      </c>
      <c r="B137" s="47">
        <f>IFERROR(INDEX('اطلاعات انشعابات شرکتها'!A:BB,MATCH(A137,'اطلاعات انشعابات شرکتها'!A:A,0),MATCH(B$1,'اطلاعات انشعابات شرکتها'!$1:$1,0)),0)</f>
        <v>137</v>
      </c>
      <c r="C137" s="48">
        <f>IFERROR(INDEX('اطلاعات انشعابات شرکتها'!A:BB,MATCH(A137,'اطلاعات انشعابات شرکتها'!A:A,0),MATCH(C$1,'اطلاعات انشعابات شرکتها'!$1:$1,0)),0)</f>
        <v>0</v>
      </c>
      <c r="D137" s="45"/>
      <c r="E137" s="171">
        <v>2</v>
      </c>
      <c r="F137" s="170">
        <v>99</v>
      </c>
      <c r="G137" s="188" t="str">
        <f t="shared" si="48"/>
        <v>99/2</v>
      </c>
      <c r="H137" s="188" t="str">
        <f>IFERROR(INDEX('اطلاعات دوره'!A:Z,MATCH(G137,'اطلاعات دوره'!C:C,0),MATCH(H$1,'اطلاعات دوره'!$1:$1,0)),0)</f>
        <v>99/02/01</v>
      </c>
      <c r="I137" s="188" t="str">
        <f>IFERROR(INDEX('اطلاعات دوره'!A:Z,MATCH(G137,'اطلاعات دوره'!C:C,0),MATCH(I$1,'اطلاعات دوره'!$1:$1,0)),0)</f>
        <v>99/02/31</v>
      </c>
      <c r="J137" s="188">
        <f>IFERROR(INDEX('اطلاعات دوره'!A:Z,MATCH(G137,'اطلاعات دوره'!C:C,0),MATCH(J$1,'اطلاعات دوره'!$1:$1,0)),0)</f>
        <v>31</v>
      </c>
      <c r="K137" s="265"/>
      <c r="L137" s="188" t="str">
        <f>IFERROR(INDEX('اطلاعات دوره'!A:Z,MATCH(G137,'اطلاعات دوره'!C:C,0)-1,MATCH("عنوان",'اطلاعات دوره'!$1:$1,0)),"---")</f>
        <v>99/1</v>
      </c>
      <c r="M137" s="188" t="str">
        <f t="shared" si="49"/>
        <v>طاها قالب-99/1</v>
      </c>
      <c r="N137" s="188" t="str">
        <f t="shared" si="50"/>
        <v>طاها قالب-99/2</v>
      </c>
      <c r="O137" s="265"/>
      <c r="P137" s="188" t="str">
        <f>IFERROR(INDEX('اطلاعات انشعابات شرکتها'!A:BB,MATCH(A137,'اطلاعات انشعابات شرکتها'!A:A,0),MATCH(P$1,'اطلاعات انشعابات شرکتها'!$1:$1,0)),0)</f>
        <v>دیماندی</v>
      </c>
      <c r="Q137" s="188">
        <f>IFERROR(INDEX('اطلاعات انشعابات شرکتها'!A:BB,MATCH(A137,'اطلاعات انشعابات شرکتها'!A:A,0),MATCH(Q$1,'اطلاعات انشعابات شرکتها'!$1:$1,0)),0)</f>
        <v>170</v>
      </c>
      <c r="R137" s="188" t="str">
        <f>IFERROR(INDEX('اطلاعات انشعابات شرکتها'!A:BB,MATCH(A137,'اطلاعات انشعابات شرکتها'!A:A,0),MATCH(R$1,'اطلاعات انشعابات شرکتها'!$1:$1,0)),0)</f>
        <v>80</v>
      </c>
      <c r="S137" s="265"/>
      <c r="T137" s="188">
        <f>IFERROR(INDEX('قرائت کنتور'!A:AZ,MATCH(A137&amp;"-"&amp;T$1,'قرائت کنتور'!B:B,0),MATCH(G137,'قرائت کنتور'!$1:$1,0)),0)</f>
        <v>0</v>
      </c>
      <c r="U137" s="188">
        <f>IFERROR(INDEX('قرائت کنتور'!A:AZ,MATCH(A137&amp;"-"&amp;U$1,'قرائت کنتور'!B:B,0),MATCH(L137,'قرائت کنتور'!$1:$1,0)),0)</f>
        <v>0</v>
      </c>
      <c r="V137" s="188">
        <f>IFERROR(INDEX('قرائت کنتور'!A:AZ,MATCH(A137&amp;"-"&amp;U$1,'قرائت کنتور'!B:B,0),MATCH(G137,'قرائت کنتور'!$1:$1,0)),0)</f>
        <v>830</v>
      </c>
      <c r="W137" s="188">
        <f>IFERROR(INDEX('قرائت کنتور'!A:AZ,MATCH(A137&amp;"-"&amp;W$1,'قرائت کنتور'!B:B,0),MATCH(L137,'قرائت کنتور'!$1:$1,0)),0)</f>
        <v>0</v>
      </c>
      <c r="X137" s="188">
        <f>IFERROR(INDEX('قرائت کنتور'!A:AZ,MATCH(A137&amp;"-"&amp;W$1,'قرائت کنتور'!B:B,0),MATCH(G137,'قرائت کنتور'!$1:$1,0)),0)</f>
        <v>240</v>
      </c>
      <c r="Y137" s="188">
        <f>IFERROR(INDEX('قرائت کنتور'!A:AZ,MATCH(A137&amp;"-"&amp;Y$1,'قرائت کنتور'!B:B,0),MATCH(L137,'قرائت کنتور'!$1:$1,0)),0)</f>
        <v>0</v>
      </c>
      <c r="Z137" s="188">
        <f>IFERROR(INDEX('قرائت کنتور'!A:AZ,MATCH(A137&amp;"-"&amp;Y$1,'قرائت کنتور'!B:B,0),MATCH(G137,'قرائت کنتور'!$1:$1,0)),0)</f>
        <v>412</v>
      </c>
      <c r="AA137" s="188">
        <f>IFERROR(INDEX('قرائت کنتور'!A:AZ,MATCH(A137&amp;"-"&amp;AA$1,'قرائت کنتور'!B:B,0),MATCH(L137,'قرائت کنتور'!$1:$1,0)),0)</f>
        <v>0</v>
      </c>
      <c r="AB137" s="188">
        <f>IFERROR(INDEX('قرائت کنتور'!A:AZ,MATCH(A137&amp;"-"&amp;AA$1,'قرائت کنتور'!B:B,0),MATCH(G137,'قرائت کنتور'!$1:$1,0)),0)</f>
        <v>892</v>
      </c>
      <c r="AC137" s="265"/>
      <c r="AD137" s="188">
        <f t="shared" si="51"/>
        <v>66400</v>
      </c>
      <c r="AE137" s="188">
        <f t="shared" si="52"/>
        <v>19200</v>
      </c>
      <c r="AF137" s="188">
        <f t="shared" si="53"/>
        <v>32960</v>
      </c>
      <c r="AG137" s="188">
        <f t="shared" si="54"/>
        <v>71360</v>
      </c>
      <c r="AH137" s="188">
        <f t="shared" si="55"/>
        <v>118560</v>
      </c>
      <c r="AI137" s="188">
        <f t="shared" si="56"/>
        <v>0</v>
      </c>
      <c r="AJ137" s="188">
        <f t="shared" si="57"/>
        <v>153</v>
      </c>
      <c r="AK137" s="265"/>
      <c r="AL137" s="254">
        <f t="shared" si="58"/>
        <v>0.85677794798080475</v>
      </c>
      <c r="AM137" s="254">
        <f t="shared" si="59"/>
        <v>5.0447204110537713E-2</v>
      </c>
      <c r="AN137" s="265"/>
      <c r="AO137" s="188">
        <f>IFERROR(INDEX('تعرفه ها'!A:Z,MATCH(P137&amp;"-"&amp;AO$1,'تعرفه ها'!C:C,0),MATCH(F137,'تعرفه ها'!$2:$2,0),1),"---")</f>
        <v>879</v>
      </c>
      <c r="AP137" s="188">
        <f>IFERROR(INDEX('تعرفه ها'!A:Z,MATCH(P137&amp;"-"&amp;AP$1,'تعرفه ها'!C:C,0),MATCH(F137,'تعرفه ها'!$2:$2,0),1),"---")</f>
        <v>439</v>
      </c>
      <c r="AQ137" s="188">
        <f>IFERROR(INDEX('تعرفه ها'!A:Z,MATCH(P137&amp;"-"&amp;AQ$1,'تعرفه ها'!C:C,0),MATCH(F137,'تعرفه ها'!$2:$2,0),1),"---")</f>
        <v>220</v>
      </c>
      <c r="AR137" s="188">
        <f>IFERROR(INDEX('تعرفه ها'!A:Z,MATCH(P137&amp;"-"&amp;AR$1,'تعرفه ها'!C:C,0),MATCH(F137,'تعرفه ها'!$2:$2,0),1),"---")</f>
        <v>550</v>
      </c>
      <c r="AS137" s="265"/>
      <c r="AT137" s="415">
        <f t="shared" si="60"/>
        <v>58365600</v>
      </c>
      <c r="AU137" s="415">
        <f t="shared" si="61"/>
        <v>8428800</v>
      </c>
      <c r="AV137" s="415">
        <f t="shared" si="62"/>
        <v>7251200</v>
      </c>
      <c r="AW137" s="415">
        <f t="shared" si="63"/>
        <v>39248000</v>
      </c>
      <c r="AX137" s="415">
        <f t="shared" si="64"/>
        <v>113293600</v>
      </c>
      <c r="AY137" s="415">
        <f>IFERROR(AH137*INDEX('تعرفه ها'!A:Z,MATCH("عوارض برق به ازاء هر کیلووات",'تعرفه ها'!$C:$C,0),MATCH(F137,'تعرفه ها'!$2:$2,0)),"---")</f>
        <v>5928000</v>
      </c>
      <c r="AZ137" s="415">
        <f t="shared" si="65"/>
        <v>3735393</v>
      </c>
      <c r="BA137" s="415">
        <f>IFERROR(ROUND(((AX137+AY137+AZ137)*INDEX('تعرفه ها'!A:Z,MATCH("هزینه نگهداری و تعمیرات شبکه برق",'تعرفه ها'!$C:$C,0),MATCH(F137,'تعرفه ها'!$2:$2,0))/100),0),"---")</f>
        <v>12295699</v>
      </c>
      <c r="BB137" s="415">
        <f>IFERROR(IF(P137="دیماندی",ROUND(AJ137*INDEX('تعرفه ها'!A:Z,MATCH(BB$1,'تعرفه ها'!$C:$C,0),MATCH(F137,'تعرفه ها'!$2:$2,0))*J137/30,0),0),"---")</f>
        <v>4392967</v>
      </c>
      <c r="BC137" s="415"/>
      <c r="BD137" s="54">
        <f>IFERROR(IF(INDEX('اطلاعات دوره'!A:Z,MATCH(G137,'اطلاعات دوره'!C:C,0),MATCH("برق",'اطلاعات دوره'!$1:$1,0))="دارد",ROUND(AX137*INDEX('تعرفه ها'!A:Z,MATCH("پیک فصلی برق",'تعرفه ها'!$C:$C,0),MATCH(F137,'تعرفه ها'!$2:$2,0))/100,0),0),"---")</f>
        <v>0</v>
      </c>
      <c r="BE137" s="415">
        <f>IFERROR(ROUND(((AX137+AY137+AZ137+BA137+BB137+BC137+BD137)*INDEX('تعرفه ها'!A:Z,MATCH("مالیات برق",'تعرفه ها'!$C:$C,0),MATCH(F137,'تعرفه ها'!$2:$2,0))/100),0),"---")</f>
        <v>0</v>
      </c>
      <c r="BF137" s="415">
        <f t="shared" si="66"/>
        <v>139645659</v>
      </c>
      <c r="BG137" s="415">
        <f t="shared" si="47"/>
        <v>67097015</v>
      </c>
      <c r="BH137" s="415">
        <f t="shared" si="67"/>
        <v>206742674</v>
      </c>
      <c r="BI137" s="54">
        <f t="shared" si="68"/>
        <v>674</v>
      </c>
      <c r="BJ137" s="55">
        <f t="shared" si="69"/>
        <v>206742000</v>
      </c>
      <c r="BK137" s="262"/>
      <c r="BL137" s="183" t="str">
        <f>IFERROR(IF(INDEX(پرداخت!A:AZ,MATCH(A137&amp;" - "&amp;"برق",پرداخت!$B:$B,0),MATCH(G137,پرداخت!$1:$1,0))="نشده","نشده","شده"),"---")</f>
        <v>نشده</v>
      </c>
      <c r="BN137" s="257"/>
      <c r="BO137" s="257"/>
      <c r="BP137" s="257"/>
      <c r="BQ137" s="257"/>
      <c r="BR137" s="257"/>
      <c r="BS137" s="257"/>
      <c r="BT137" s="257"/>
      <c r="BU137" s="257"/>
      <c r="BV137" s="257"/>
      <c r="BW137" s="257"/>
      <c r="BX137" s="257"/>
      <c r="BY137" s="257"/>
      <c r="BZ137" s="257"/>
      <c r="CA137" s="257"/>
      <c r="CB137" s="257"/>
      <c r="CC137" s="257"/>
      <c r="CD137" s="257"/>
      <c r="CE137" s="257"/>
      <c r="CF137" s="257"/>
      <c r="CG137" s="257"/>
      <c r="CH137"/>
      <c r="CI137"/>
      <c r="CJ137"/>
      <c r="CK137"/>
    </row>
    <row r="138" spans="1:89" ht="33.75" hidden="1">
      <c r="A138" s="171" t="s">
        <v>309</v>
      </c>
      <c r="B138" s="47">
        <f>IFERROR(INDEX('اطلاعات انشعابات شرکتها'!A:BB,MATCH(A138,'اطلاعات انشعابات شرکتها'!A:A,0),MATCH(B$1,'اطلاعات انشعابات شرکتها'!$1:$1,0)),0)</f>
        <v>138</v>
      </c>
      <c r="C138" s="48">
        <f>IFERROR(INDEX('اطلاعات انشعابات شرکتها'!A:BB,MATCH(A138,'اطلاعات انشعابات شرکتها'!A:A,0),MATCH(C$1,'اطلاعات انشعابات شرکتها'!$1:$1,0)),0)</f>
        <v>0</v>
      </c>
      <c r="D138" s="45"/>
      <c r="E138" s="171">
        <v>2</v>
      </c>
      <c r="F138" s="170">
        <v>99</v>
      </c>
      <c r="G138" s="188" t="str">
        <f t="shared" si="48"/>
        <v>99/2</v>
      </c>
      <c r="H138" s="188" t="str">
        <f>IFERROR(INDEX('اطلاعات دوره'!A:Z,MATCH(G138,'اطلاعات دوره'!C:C,0),MATCH(H$1,'اطلاعات دوره'!$1:$1,0)),0)</f>
        <v>99/02/01</v>
      </c>
      <c r="I138" s="188" t="str">
        <f>IFERROR(INDEX('اطلاعات دوره'!A:Z,MATCH(G138,'اطلاعات دوره'!C:C,0),MATCH(I$1,'اطلاعات دوره'!$1:$1,0)),0)</f>
        <v>99/02/31</v>
      </c>
      <c r="J138" s="188">
        <f>IFERROR(INDEX('اطلاعات دوره'!A:Z,MATCH(G138,'اطلاعات دوره'!C:C,0),MATCH(J$1,'اطلاعات دوره'!$1:$1,0)),0)</f>
        <v>31</v>
      </c>
      <c r="K138" s="265"/>
      <c r="L138" s="188" t="str">
        <f>IFERROR(INDEX('اطلاعات دوره'!A:Z,MATCH(G138,'اطلاعات دوره'!C:C,0)-1,MATCH("عنوان",'اطلاعات دوره'!$1:$1,0)),"---")</f>
        <v>99/1</v>
      </c>
      <c r="M138" s="188" t="str">
        <f t="shared" si="49"/>
        <v>طراحان ماشین حجازیان-99/1</v>
      </c>
      <c r="N138" s="188" t="str">
        <f t="shared" si="50"/>
        <v>طراحان ماشین حجازیان-99/2</v>
      </c>
      <c r="O138" s="265"/>
      <c r="P138" s="188">
        <f>IFERROR(INDEX('اطلاعات انشعابات شرکتها'!A:BB,MATCH(A138,'اطلاعات انشعابات شرکتها'!A:A,0),MATCH(P$1,'اطلاعات انشعابات شرکتها'!$1:$1,0)),0)</f>
        <v>0</v>
      </c>
      <c r="Q138" s="188">
        <f>IFERROR(INDEX('اطلاعات انشعابات شرکتها'!A:BB,MATCH(A138,'اطلاعات انشعابات شرکتها'!A:A,0),MATCH(Q$1,'اطلاعات انشعابات شرکتها'!$1:$1,0)),0)</f>
        <v>0</v>
      </c>
      <c r="R138" s="188">
        <f>IFERROR(INDEX('اطلاعات انشعابات شرکتها'!A:BB,MATCH(A138,'اطلاعات انشعابات شرکتها'!A:A,0),MATCH(R$1,'اطلاعات انشعابات شرکتها'!$1:$1,0)),0)</f>
        <v>0</v>
      </c>
      <c r="S138" s="265"/>
      <c r="T138" s="188">
        <f>IFERROR(INDEX('قرائت کنتور'!A:AZ,MATCH(A138&amp;"-"&amp;T$1,'قرائت کنتور'!B:B,0),MATCH(G138,'قرائت کنتور'!$1:$1,0)),0)</f>
        <v>0</v>
      </c>
      <c r="U138" s="188">
        <f>IFERROR(INDEX('قرائت کنتور'!A:AZ,MATCH(A138&amp;"-"&amp;U$1,'قرائت کنتور'!B:B,0),MATCH(L138,'قرائت کنتور'!$1:$1,0)),0)</f>
        <v>0</v>
      </c>
      <c r="V138" s="188">
        <f>IFERROR(INDEX('قرائت کنتور'!A:AZ,MATCH(A138&amp;"-"&amp;U$1,'قرائت کنتور'!B:B,0),MATCH(G138,'قرائت کنتور'!$1:$1,0)),0)</f>
        <v>0</v>
      </c>
      <c r="W138" s="188">
        <f>IFERROR(INDEX('قرائت کنتور'!A:AZ,MATCH(A138&amp;"-"&amp;W$1,'قرائت کنتور'!B:B,0),MATCH(L138,'قرائت کنتور'!$1:$1,0)),0)</f>
        <v>0</v>
      </c>
      <c r="X138" s="188">
        <f>IFERROR(INDEX('قرائت کنتور'!A:AZ,MATCH(A138&amp;"-"&amp;W$1,'قرائت کنتور'!B:B,0),MATCH(G138,'قرائت کنتور'!$1:$1,0)),0)</f>
        <v>0</v>
      </c>
      <c r="Y138" s="188">
        <f>IFERROR(INDEX('قرائت کنتور'!A:AZ,MATCH(A138&amp;"-"&amp;Y$1,'قرائت کنتور'!B:B,0),MATCH(L138,'قرائت کنتور'!$1:$1,0)),0)</f>
        <v>0</v>
      </c>
      <c r="Z138" s="188">
        <f>IFERROR(INDEX('قرائت کنتور'!A:AZ,MATCH(A138&amp;"-"&amp;Y$1,'قرائت کنتور'!B:B,0),MATCH(G138,'قرائت کنتور'!$1:$1,0)),0)</f>
        <v>0</v>
      </c>
      <c r="AA138" s="188">
        <f>IFERROR(INDEX('قرائت کنتور'!A:AZ,MATCH(A138&amp;"-"&amp;AA$1,'قرائت کنتور'!B:B,0),MATCH(L138,'قرائت کنتور'!$1:$1,0)),0)</f>
        <v>0</v>
      </c>
      <c r="AB138" s="188">
        <f>IFERROR(INDEX('قرائت کنتور'!A:AZ,MATCH(A138&amp;"-"&amp;AA$1,'قرائت کنتور'!B:B,0),MATCH(G138,'قرائت کنتور'!$1:$1,0)),0)</f>
        <v>0</v>
      </c>
      <c r="AC138" s="265"/>
      <c r="AD138" s="188">
        <f t="shared" si="51"/>
        <v>0</v>
      </c>
      <c r="AE138" s="188">
        <f t="shared" si="52"/>
        <v>0</v>
      </c>
      <c r="AF138" s="188">
        <f t="shared" si="53"/>
        <v>0</v>
      </c>
      <c r="AG138" s="188">
        <f t="shared" si="54"/>
        <v>0</v>
      </c>
      <c r="AH138" s="188">
        <f t="shared" si="55"/>
        <v>0</v>
      </c>
      <c r="AI138" s="188">
        <f t="shared" si="56"/>
        <v>0</v>
      </c>
      <c r="AJ138" s="188" t="str">
        <f t="shared" si="57"/>
        <v>0</v>
      </c>
      <c r="AK138" s="265"/>
      <c r="AL138" s="254" t="str">
        <f t="shared" si="58"/>
        <v>---</v>
      </c>
      <c r="AM138" s="254" t="str">
        <f t="shared" si="59"/>
        <v>---</v>
      </c>
      <c r="AN138" s="265"/>
      <c r="AO138" s="188" t="str">
        <f>IFERROR(INDEX('تعرفه ها'!A:Z,MATCH(P138&amp;"-"&amp;AO$1,'تعرفه ها'!C:C,0),MATCH(F138,'تعرفه ها'!$2:$2,0),1),"---")</f>
        <v>---</v>
      </c>
      <c r="AP138" s="188" t="str">
        <f>IFERROR(INDEX('تعرفه ها'!A:Z,MATCH(P138&amp;"-"&amp;AP$1,'تعرفه ها'!C:C,0),MATCH(F138,'تعرفه ها'!$2:$2,0),1),"---")</f>
        <v>---</v>
      </c>
      <c r="AQ138" s="188" t="str">
        <f>IFERROR(INDEX('تعرفه ها'!A:Z,MATCH(P138&amp;"-"&amp;AQ$1,'تعرفه ها'!C:C,0),MATCH(F138,'تعرفه ها'!$2:$2,0),1),"---")</f>
        <v>---</v>
      </c>
      <c r="AR138" s="188" t="str">
        <f>IFERROR(INDEX('تعرفه ها'!A:Z,MATCH(P138&amp;"-"&amp;AR$1,'تعرفه ها'!C:C,0),MATCH(F138,'تعرفه ها'!$2:$2,0),1),"---")</f>
        <v>---</v>
      </c>
      <c r="AS138" s="265"/>
      <c r="AT138" s="415" t="str">
        <f t="shared" si="60"/>
        <v>---</v>
      </c>
      <c r="AU138" s="415" t="str">
        <f t="shared" si="61"/>
        <v>---</v>
      </c>
      <c r="AV138" s="415" t="str">
        <f t="shared" si="62"/>
        <v>---</v>
      </c>
      <c r="AW138" s="415" t="str">
        <f t="shared" si="63"/>
        <v>---</v>
      </c>
      <c r="AX138" s="415" t="str">
        <f t="shared" si="64"/>
        <v>---</v>
      </c>
      <c r="AY138" s="415">
        <f>IFERROR(AH138*INDEX('تعرفه ها'!A:Z,MATCH("عوارض برق به ازاء هر کیلووات",'تعرفه ها'!$C:$C,0),MATCH(F138,'تعرفه ها'!$2:$2,0)),"---")</f>
        <v>0</v>
      </c>
      <c r="AZ138" s="415" t="str">
        <f t="shared" si="65"/>
        <v>---</v>
      </c>
      <c r="BA138" s="415" t="str">
        <f>IFERROR(ROUND(((AX138+AY138+AZ138)*INDEX('تعرفه ها'!A:Z,MATCH("هزینه نگهداری و تعمیرات شبکه برق",'تعرفه ها'!$C:$C,0),MATCH(F138,'تعرفه ها'!$2:$2,0))/100),0),"---")</f>
        <v>---</v>
      </c>
      <c r="BB138" s="415">
        <f>IFERROR(IF(P138="دیماندی",ROUND(AJ138*INDEX('تعرفه ها'!A:Z,MATCH(BB$1,'تعرفه ها'!$C:$C,0),MATCH(F138,'تعرفه ها'!$2:$2,0))*J138/30,0),0),"---")</f>
        <v>0</v>
      </c>
      <c r="BC138" s="415"/>
      <c r="BD138" s="54">
        <f>IFERROR(IF(INDEX('اطلاعات دوره'!A:Z,MATCH(G138,'اطلاعات دوره'!C:C,0),MATCH("برق",'اطلاعات دوره'!$1:$1,0))="دارد",ROUND(AX138*INDEX('تعرفه ها'!A:Z,MATCH("پیک فصلی برق",'تعرفه ها'!$C:$C,0),MATCH(F138,'تعرفه ها'!$2:$2,0))/100,0),0),"---")</f>
        <v>0</v>
      </c>
      <c r="BE138" s="415" t="str">
        <f>IFERROR(ROUND(((AX138+AY138+AZ138+BA138+BB138+BC138+BD138)*INDEX('تعرفه ها'!A:Z,MATCH("مالیات برق",'تعرفه ها'!$C:$C,0),MATCH(F138,'تعرفه ها'!$2:$2,0))/100),0),"---")</f>
        <v>---</v>
      </c>
      <c r="BF138" s="415" t="str">
        <f t="shared" si="66"/>
        <v>---</v>
      </c>
      <c r="BG138" s="415" t="str">
        <f t="shared" si="47"/>
        <v>---</v>
      </c>
      <c r="BH138" s="415" t="str">
        <f t="shared" si="67"/>
        <v>---</v>
      </c>
      <c r="BI138" s="54" t="str">
        <f t="shared" si="68"/>
        <v>---</v>
      </c>
      <c r="BJ138" s="55" t="str">
        <f t="shared" si="69"/>
        <v>---</v>
      </c>
      <c r="BK138" s="262"/>
      <c r="BL138" s="183" t="str">
        <f>IFERROR(IF(INDEX(پرداخت!A:AZ,MATCH(A138&amp;" - "&amp;"برق",پرداخت!$B:$B,0),MATCH(G138,پرداخت!$1:$1,0))="نشده","نشده","شده"),"---")</f>
        <v>---</v>
      </c>
      <c r="BN138" s="257"/>
      <c r="BO138" s="257"/>
      <c r="BP138" s="257"/>
      <c r="BQ138" s="257"/>
      <c r="BR138" s="257"/>
      <c r="BS138" s="257"/>
      <c r="BT138" s="257"/>
      <c r="BU138" s="257"/>
      <c r="BV138" s="257"/>
      <c r="BW138" s="257"/>
      <c r="BX138" s="257"/>
      <c r="BY138" s="257"/>
      <c r="BZ138" s="257"/>
      <c r="CA138" s="257"/>
      <c r="CB138" s="257"/>
      <c r="CC138" s="257"/>
      <c r="CD138" s="257"/>
      <c r="CE138" s="257"/>
      <c r="CF138" s="257"/>
      <c r="CG138" s="257"/>
      <c r="CH138"/>
      <c r="CI138"/>
      <c r="CJ138"/>
      <c r="CK138"/>
    </row>
    <row r="139" spans="1:89" ht="33.75" hidden="1">
      <c r="A139" s="171" t="s">
        <v>265</v>
      </c>
      <c r="B139" s="47">
        <f>IFERROR(INDEX('اطلاعات انشعابات شرکتها'!A:BB,MATCH(A139,'اطلاعات انشعابات شرکتها'!A:A,0),MATCH(B$1,'اطلاعات انشعابات شرکتها'!$1:$1,0)),0)</f>
        <v>139</v>
      </c>
      <c r="C139" s="48">
        <f>IFERROR(INDEX('اطلاعات انشعابات شرکتها'!A:BB,MATCH(A139,'اطلاعات انشعابات شرکتها'!A:A,0),MATCH(C$1,'اطلاعات انشعابات شرکتها'!$1:$1,0)),0)</f>
        <v>0</v>
      </c>
      <c r="D139" s="45"/>
      <c r="E139" s="171">
        <v>2</v>
      </c>
      <c r="F139" s="170">
        <v>99</v>
      </c>
      <c r="G139" s="188" t="str">
        <f t="shared" si="48"/>
        <v>99/2</v>
      </c>
      <c r="H139" s="188" t="str">
        <f>IFERROR(INDEX('اطلاعات دوره'!A:Z,MATCH(G139,'اطلاعات دوره'!C:C,0),MATCH(H$1,'اطلاعات دوره'!$1:$1,0)),0)</f>
        <v>99/02/01</v>
      </c>
      <c r="I139" s="188" t="str">
        <f>IFERROR(INDEX('اطلاعات دوره'!A:Z,MATCH(G139,'اطلاعات دوره'!C:C,0),MATCH(I$1,'اطلاعات دوره'!$1:$1,0)),0)</f>
        <v>99/02/31</v>
      </c>
      <c r="J139" s="188">
        <f>IFERROR(INDEX('اطلاعات دوره'!A:Z,MATCH(G139,'اطلاعات دوره'!C:C,0),MATCH(J$1,'اطلاعات دوره'!$1:$1,0)),0)</f>
        <v>31</v>
      </c>
      <c r="K139" s="265"/>
      <c r="L139" s="188" t="str">
        <f>IFERROR(INDEX('اطلاعات دوره'!A:Z,MATCH(G139,'اطلاعات دوره'!C:C,0)-1,MATCH("عنوان",'اطلاعات دوره'!$1:$1,0)),"---")</f>
        <v>99/1</v>
      </c>
      <c r="M139" s="188" t="str">
        <f t="shared" si="49"/>
        <v>فنی مهندسی فلات شرق پارثاوا-99/1</v>
      </c>
      <c r="N139" s="188" t="str">
        <f t="shared" si="50"/>
        <v>فنی مهندسی فلات شرق پارثاوا-99/2</v>
      </c>
      <c r="O139" s="265"/>
      <c r="P139" s="188" t="str">
        <f>IFERROR(INDEX('اطلاعات انشعابات شرکتها'!A:BB,MATCH(A139,'اطلاعات انشعابات شرکتها'!A:A,0),MATCH(P$1,'اطلاعات انشعابات شرکتها'!$1:$1,0)),0)</f>
        <v>غیر دیماندی</v>
      </c>
      <c r="Q139" s="188">
        <f>IFERROR(INDEX('اطلاعات انشعابات شرکتها'!A:BB,MATCH(A139,'اطلاعات انشعابات شرکتها'!A:A,0),MATCH(Q$1,'اطلاعات انشعابات شرکتها'!$1:$1,0)),0)</f>
        <v>19</v>
      </c>
      <c r="R139" s="188" t="str">
        <f>IFERROR(INDEX('اطلاعات انشعابات شرکتها'!A:BB,MATCH(A139,'اطلاعات انشعابات شرکتها'!A:A,0),MATCH(R$1,'اطلاعات انشعابات شرکتها'!$1:$1,0)),0)</f>
        <v>1</v>
      </c>
      <c r="S139" s="265"/>
      <c r="T139" s="188">
        <f>IFERROR(INDEX('قرائت کنتور'!A:AZ,MATCH(A139&amp;"-"&amp;T$1,'قرائت کنتور'!B:B,0),MATCH(G139,'قرائت کنتور'!$1:$1,0)),0)</f>
        <v>0</v>
      </c>
      <c r="U139" s="188">
        <f>IFERROR(INDEX('قرائت کنتور'!A:AZ,MATCH(A139&amp;"-"&amp;U$1,'قرائت کنتور'!B:B,0),MATCH(L139,'قرائت کنتور'!$1:$1,0)),0)</f>
        <v>0</v>
      </c>
      <c r="V139" s="188">
        <f>IFERROR(INDEX('قرائت کنتور'!A:AZ,MATCH(A139&amp;"-"&amp;U$1,'قرائت کنتور'!B:B,0),MATCH(G139,'قرائت کنتور'!$1:$1,0)),0)</f>
        <v>3381</v>
      </c>
      <c r="W139" s="188">
        <f>IFERROR(INDEX('قرائت کنتور'!A:AZ,MATCH(A139&amp;"-"&amp;W$1,'قرائت کنتور'!B:B,0),MATCH(L139,'قرائت کنتور'!$1:$1,0)),0)</f>
        <v>0</v>
      </c>
      <c r="X139" s="188">
        <f>IFERROR(INDEX('قرائت کنتور'!A:AZ,MATCH(A139&amp;"-"&amp;W$1,'قرائت کنتور'!B:B,0),MATCH(G139,'قرائت کنتور'!$1:$1,0)),0)</f>
        <v>8773</v>
      </c>
      <c r="Y139" s="188">
        <f>IFERROR(INDEX('قرائت کنتور'!A:AZ,MATCH(A139&amp;"-"&amp;Y$1,'قرائت کنتور'!B:B,0),MATCH(L139,'قرائت کنتور'!$1:$1,0)),0)</f>
        <v>0</v>
      </c>
      <c r="Z139" s="188">
        <f>IFERROR(INDEX('قرائت کنتور'!A:AZ,MATCH(A139&amp;"-"&amp;Y$1,'قرائت کنتور'!B:B,0),MATCH(G139,'قرائت کنتور'!$1:$1,0)),0)</f>
        <v>1442</v>
      </c>
      <c r="AA139" s="188">
        <f>IFERROR(INDEX('قرائت کنتور'!A:AZ,MATCH(A139&amp;"-"&amp;AA$1,'قرائت کنتور'!B:B,0),MATCH(L139,'قرائت کنتور'!$1:$1,0)),0)</f>
        <v>0</v>
      </c>
      <c r="AB139" s="188">
        <f>IFERROR(INDEX('قرائت کنتور'!A:AZ,MATCH(A139&amp;"-"&amp;AA$1,'قرائت کنتور'!B:B,0),MATCH(G139,'قرائت کنتور'!$1:$1,0)),0)</f>
        <v>6640</v>
      </c>
      <c r="AC139" s="265"/>
      <c r="AD139" s="188">
        <f t="shared" si="51"/>
        <v>3381</v>
      </c>
      <c r="AE139" s="188">
        <f t="shared" si="52"/>
        <v>8773</v>
      </c>
      <c r="AF139" s="188">
        <f t="shared" si="53"/>
        <v>1442</v>
      </c>
      <c r="AG139" s="188">
        <f t="shared" si="54"/>
        <v>6640</v>
      </c>
      <c r="AH139" s="188">
        <f t="shared" si="55"/>
        <v>13596</v>
      </c>
      <c r="AI139" s="188">
        <f t="shared" si="56"/>
        <v>0</v>
      </c>
      <c r="AJ139" s="188" t="str">
        <f t="shared" si="57"/>
        <v>0</v>
      </c>
      <c r="AK139" s="265"/>
      <c r="AL139" s="254">
        <f t="shared" si="58"/>
        <v>0.89856509169600318</v>
      </c>
      <c r="AM139" s="254" t="str">
        <f t="shared" si="59"/>
        <v>0</v>
      </c>
      <c r="AN139" s="265"/>
      <c r="AO139" s="188">
        <f>IFERROR(INDEX('تعرفه ها'!A:Z,MATCH(P139&amp;"-"&amp;AO$1,'تعرفه ها'!C:C,0),MATCH(F139,'تعرفه ها'!$2:$2,0),1),"---")</f>
        <v>1115</v>
      </c>
      <c r="AP139" s="188">
        <f>IFERROR(INDEX('تعرفه ها'!A:Z,MATCH(P139&amp;"-"&amp;AP$1,'تعرفه ها'!C:C,0),MATCH(F139,'تعرفه ها'!$2:$2,0),1),"---")</f>
        <v>558</v>
      </c>
      <c r="AQ139" s="188">
        <f>IFERROR(INDEX('تعرفه ها'!A:Z,MATCH(P139&amp;"-"&amp;AQ$1,'تعرفه ها'!C:C,0),MATCH(F139,'تعرفه ها'!$2:$2,0),1),"---")</f>
        <v>279</v>
      </c>
      <c r="AR139" s="188">
        <f>IFERROR(INDEX('تعرفه ها'!A:Z,MATCH(P139&amp;"-"&amp;AR$1,'تعرفه ها'!C:C,0),MATCH(F139,'تعرفه ها'!$2:$2,0),1),"---")</f>
        <v>550</v>
      </c>
      <c r="AS139" s="265"/>
      <c r="AT139" s="415">
        <f t="shared" si="60"/>
        <v>3769815</v>
      </c>
      <c r="AU139" s="415">
        <f t="shared" si="61"/>
        <v>4895334</v>
      </c>
      <c r="AV139" s="415">
        <f t="shared" si="62"/>
        <v>402318</v>
      </c>
      <c r="AW139" s="415">
        <f t="shared" si="63"/>
        <v>3652000</v>
      </c>
      <c r="AX139" s="415">
        <f t="shared" si="64"/>
        <v>12719467</v>
      </c>
      <c r="AY139" s="415">
        <f>IFERROR(AH139*INDEX('تعرفه ها'!A:Z,MATCH("عوارض برق به ازاء هر کیلووات",'تعرفه ها'!$C:$C,0),MATCH(F139,'تعرفه ها'!$2:$2,0)),"---")</f>
        <v>679800</v>
      </c>
      <c r="AZ139" s="415">
        <f t="shared" si="65"/>
        <v>0</v>
      </c>
      <c r="BA139" s="415">
        <f>IFERROR(ROUND(((AX139+AY139+AZ139)*INDEX('تعرفه ها'!A:Z,MATCH("هزینه نگهداری و تعمیرات شبکه برق",'تعرفه ها'!$C:$C,0),MATCH(F139,'تعرفه ها'!$2:$2,0))/100),0),"---")</f>
        <v>1339927</v>
      </c>
      <c r="BB139" s="415">
        <f>IFERROR(IF(P139="دیماندی",ROUND(AJ139*INDEX('تعرفه ها'!A:Z,MATCH(BB$1,'تعرفه ها'!$C:$C,0),MATCH(F139,'تعرفه ها'!$2:$2,0))*J139/30,0),0),"---")</f>
        <v>0</v>
      </c>
      <c r="BC139" s="415"/>
      <c r="BD139" s="54">
        <f>IFERROR(IF(INDEX('اطلاعات دوره'!A:Z,MATCH(G139,'اطلاعات دوره'!C:C,0),MATCH("برق",'اطلاعات دوره'!$1:$1,0))="دارد",ROUND(AX139*INDEX('تعرفه ها'!A:Z,MATCH("پیک فصلی برق",'تعرفه ها'!$C:$C,0),MATCH(F139,'تعرفه ها'!$2:$2,0))/100,0),0),"---")</f>
        <v>0</v>
      </c>
      <c r="BE139" s="415">
        <f>IFERROR(ROUND(((AX139+AY139+AZ139+BA139+BB139+BC139+BD139)*INDEX('تعرفه ها'!A:Z,MATCH("مالیات برق",'تعرفه ها'!$C:$C,0),MATCH(F139,'تعرفه ها'!$2:$2,0))/100),0),"---")</f>
        <v>0</v>
      </c>
      <c r="BF139" s="415">
        <f t="shared" si="66"/>
        <v>14739194</v>
      </c>
      <c r="BG139" s="415">
        <f t="shared" si="47"/>
        <v>-14111485</v>
      </c>
      <c r="BH139" s="415">
        <f t="shared" si="67"/>
        <v>627709</v>
      </c>
      <c r="BI139" s="54">
        <f t="shared" si="68"/>
        <v>709</v>
      </c>
      <c r="BJ139" s="55">
        <f t="shared" si="69"/>
        <v>627000</v>
      </c>
      <c r="BK139" s="262"/>
      <c r="BL139" s="183" t="str">
        <f>IFERROR(IF(INDEX(پرداخت!A:AZ,MATCH(A139&amp;" - "&amp;"برق",پرداخت!$B:$B,0),MATCH(G139,پرداخت!$1:$1,0))="نشده","نشده","شده"),"---")</f>
        <v>نشده</v>
      </c>
      <c r="BN139" s="257"/>
      <c r="BO139" s="257"/>
      <c r="BP139" s="257"/>
      <c r="BQ139" s="257"/>
      <c r="BR139" s="257"/>
      <c r="BS139" s="257"/>
      <c r="BT139" s="257"/>
      <c r="BU139" s="257"/>
      <c r="BV139" s="257"/>
      <c r="BW139" s="257"/>
      <c r="BX139" s="257"/>
      <c r="BY139" s="257"/>
      <c r="BZ139" s="257"/>
      <c r="CA139" s="257"/>
      <c r="CB139" s="257"/>
      <c r="CC139" s="257"/>
      <c r="CD139" s="257"/>
      <c r="CE139" s="257"/>
      <c r="CF139" s="257"/>
      <c r="CG139" s="257"/>
      <c r="CH139"/>
      <c r="CI139"/>
      <c r="CJ139"/>
      <c r="CK139"/>
    </row>
    <row r="140" spans="1:89" ht="33.75" hidden="1">
      <c r="A140" s="171" t="s">
        <v>266</v>
      </c>
      <c r="B140" s="47">
        <f>IFERROR(INDEX('اطلاعات انشعابات شرکتها'!A:BB,MATCH(A140,'اطلاعات انشعابات شرکتها'!A:A,0),MATCH(B$1,'اطلاعات انشعابات شرکتها'!$1:$1,0)),0)</f>
        <v>140</v>
      </c>
      <c r="C140" s="48">
        <f>IFERROR(INDEX('اطلاعات انشعابات شرکتها'!A:BB,MATCH(A140,'اطلاعات انشعابات شرکتها'!A:A,0),MATCH(C$1,'اطلاعات انشعابات شرکتها'!$1:$1,0)),0)</f>
        <v>0</v>
      </c>
      <c r="D140" s="45"/>
      <c r="E140" s="171">
        <v>2</v>
      </c>
      <c r="F140" s="170">
        <v>99</v>
      </c>
      <c r="G140" s="188" t="str">
        <f t="shared" si="48"/>
        <v>99/2</v>
      </c>
      <c r="H140" s="188" t="str">
        <f>IFERROR(INDEX('اطلاعات دوره'!A:Z,MATCH(G140,'اطلاعات دوره'!C:C,0),MATCH(H$1,'اطلاعات دوره'!$1:$1,0)),0)</f>
        <v>99/02/01</v>
      </c>
      <c r="I140" s="188" t="str">
        <f>IFERROR(INDEX('اطلاعات دوره'!A:Z,MATCH(G140,'اطلاعات دوره'!C:C,0),MATCH(I$1,'اطلاعات دوره'!$1:$1,0)),0)</f>
        <v>99/02/31</v>
      </c>
      <c r="J140" s="188">
        <f>IFERROR(INDEX('اطلاعات دوره'!A:Z,MATCH(G140,'اطلاعات دوره'!C:C,0),MATCH(J$1,'اطلاعات دوره'!$1:$1,0)),0)</f>
        <v>31</v>
      </c>
      <c r="K140" s="265"/>
      <c r="L140" s="188" t="str">
        <f>IFERROR(INDEX('اطلاعات دوره'!A:Z,MATCH(G140,'اطلاعات دوره'!C:C,0)-1,MATCH("عنوان",'اطلاعات دوره'!$1:$1,0)),"---")</f>
        <v>99/1</v>
      </c>
      <c r="M140" s="188" t="str">
        <f t="shared" si="49"/>
        <v>فوم آساک-99/1</v>
      </c>
      <c r="N140" s="188" t="str">
        <f t="shared" si="50"/>
        <v>فوم آساک-99/2</v>
      </c>
      <c r="O140" s="265"/>
      <c r="P140" s="188" t="str">
        <f>IFERROR(INDEX('اطلاعات انشعابات شرکتها'!A:BB,MATCH(A140,'اطلاعات انشعابات شرکتها'!A:A,0),MATCH(P$1,'اطلاعات انشعابات شرکتها'!$1:$1,0)),0)</f>
        <v>غیر دیماندی</v>
      </c>
      <c r="Q140" s="188">
        <f>IFERROR(INDEX('اطلاعات انشعابات شرکتها'!A:BB,MATCH(A140,'اطلاعات انشعابات شرکتها'!A:A,0),MATCH(Q$1,'اطلاعات انشعابات شرکتها'!$1:$1,0)),0)</f>
        <v>19</v>
      </c>
      <c r="R140" s="188" t="str">
        <f>IFERROR(INDEX('اطلاعات انشعابات شرکتها'!A:BB,MATCH(A140,'اطلاعات انشعابات شرکتها'!A:A,0),MATCH(R$1,'اطلاعات انشعابات شرکتها'!$1:$1,0)),0)</f>
        <v>1</v>
      </c>
      <c r="S140" s="265"/>
      <c r="T140" s="188">
        <f>IFERROR(INDEX('قرائت کنتور'!A:AZ,MATCH(A140&amp;"-"&amp;T$1,'قرائت کنتور'!B:B,0),MATCH(G140,'قرائت کنتور'!$1:$1,0)),0)</f>
        <v>0</v>
      </c>
      <c r="U140" s="188">
        <f>IFERROR(INDEX('قرائت کنتور'!A:AZ,MATCH(A140&amp;"-"&amp;U$1,'قرائت کنتور'!B:B,0),MATCH(L140,'قرائت کنتور'!$1:$1,0)),0)</f>
        <v>0</v>
      </c>
      <c r="V140" s="188">
        <f>IFERROR(INDEX('قرائت کنتور'!A:AZ,MATCH(A140&amp;"-"&amp;U$1,'قرائت کنتور'!B:B,0),MATCH(G140,'قرائت کنتور'!$1:$1,0)),0)</f>
        <v>1302</v>
      </c>
      <c r="W140" s="188">
        <f>IFERROR(INDEX('قرائت کنتور'!A:AZ,MATCH(A140&amp;"-"&amp;W$1,'قرائت کنتور'!B:B,0),MATCH(L140,'قرائت کنتور'!$1:$1,0)),0)</f>
        <v>0</v>
      </c>
      <c r="X140" s="188">
        <f>IFERROR(INDEX('قرائت کنتور'!A:AZ,MATCH(A140&amp;"-"&amp;W$1,'قرائت کنتور'!B:B,0),MATCH(G140,'قرائت کنتور'!$1:$1,0)),0)</f>
        <v>14580</v>
      </c>
      <c r="Y140" s="188">
        <f>IFERROR(INDEX('قرائت کنتور'!A:AZ,MATCH(A140&amp;"-"&amp;Y$1,'قرائت کنتور'!B:B,0),MATCH(L140,'قرائت کنتور'!$1:$1,0)),0)</f>
        <v>0</v>
      </c>
      <c r="Z140" s="188">
        <f>IFERROR(INDEX('قرائت کنتور'!A:AZ,MATCH(A140&amp;"-"&amp;Y$1,'قرائت کنتور'!B:B,0),MATCH(G140,'قرائت کنتور'!$1:$1,0)),0)</f>
        <v>1216</v>
      </c>
      <c r="AA140" s="188">
        <f>IFERROR(INDEX('قرائت کنتور'!A:AZ,MATCH(A140&amp;"-"&amp;AA$1,'قرائت کنتور'!B:B,0),MATCH(L140,'قرائت کنتور'!$1:$1,0)),0)</f>
        <v>0</v>
      </c>
      <c r="AB140" s="188">
        <f>IFERROR(INDEX('قرائت کنتور'!A:AZ,MATCH(A140&amp;"-"&amp;AA$1,'قرائت کنتور'!B:B,0),MATCH(G140,'قرائت کنتور'!$1:$1,0)),0)</f>
        <v>9357</v>
      </c>
      <c r="AC140" s="265"/>
      <c r="AD140" s="188">
        <f t="shared" si="51"/>
        <v>1302</v>
      </c>
      <c r="AE140" s="188">
        <f t="shared" si="52"/>
        <v>14580</v>
      </c>
      <c r="AF140" s="188">
        <f t="shared" si="53"/>
        <v>1216</v>
      </c>
      <c r="AG140" s="188">
        <f t="shared" si="54"/>
        <v>9357</v>
      </c>
      <c r="AH140" s="188">
        <f t="shared" si="55"/>
        <v>17098</v>
      </c>
      <c r="AI140" s="188">
        <f t="shared" si="56"/>
        <v>0</v>
      </c>
      <c r="AJ140" s="188" t="str">
        <f t="shared" si="57"/>
        <v>0</v>
      </c>
      <c r="AK140" s="265"/>
      <c r="AL140" s="254">
        <f t="shared" si="58"/>
        <v>0.87723003664222321</v>
      </c>
      <c r="AM140" s="254">
        <f t="shared" si="59"/>
        <v>2.5956661772473577E-2</v>
      </c>
      <c r="AN140" s="265"/>
      <c r="AO140" s="188">
        <f>IFERROR(INDEX('تعرفه ها'!A:Z,MATCH(P140&amp;"-"&amp;AO$1,'تعرفه ها'!C:C,0),MATCH(F140,'تعرفه ها'!$2:$2,0),1),"---")</f>
        <v>1115</v>
      </c>
      <c r="AP140" s="188">
        <f>IFERROR(INDEX('تعرفه ها'!A:Z,MATCH(P140&amp;"-"&amp;AP$1,'تعرفه ها'!C:C,0),MATCH(F140,'تعرفه ها'!$2:$2,0),1),"---")</f>
        <v>558</v>
      </c>
      <c r="AQ140" s="188">
        <f>IFERROR(INDEX('تعرفه ها'!A:Z,MATCH(P140&amp;"-"&amp;AQ$1,'تعرفه ها'!C:C,0),MATCH(F140,'تعرفه ها'!$2:$2,0),1),"---")</f>
        <v>279</v>
      </c>
      <c r="AR140" s="188">
        <f>IFERROR(INDEX('تعرفه ها'!A:Z,MATCH(P140&amp;"-"&amp;AR$1,'تعرفه ها'!C:C,0),MATCH(F140,'تعرفه ها'!$2:$2,0),1),"---")</f>
        <v>550</v>
      </c>
      <c r="AS140" s="265"/>
      <c r="AT140" s="415">
        <f t="shared" si="60"/>
        <v>1451730</v>
      </c>
      <c r="AU140" s="415">
        <f t="shared" si="61"/>
        <v>8135640</v>
      </c>
      <c r="AV140" s="415">
        <f t="shared" si="62"/>
        <v>339264</v>
      </c>
      <c r="AW140" s="415">
        <f t="shared" si="63"/>
        <v>5146350</v>
      </c>
      <c r="AX140" s="415">
        <f t="shared" si="64"/>
        <v>15072984</v>
      </c>
      <c r="AY140" s="415">
        <f>IFERROR(AH140*INDEX('تعرفه ها'!A:Z,MATCH("عوارض برق به ازاء هر کیلووات",'تعرفه ها'!$C:$C,0),MATCH(F140,'تعرفه ها'!$2:$2,0)),"---")</f>
        <v>854900</v>
      </c>
      <c r="AZ140" s="415">
        <f t="shared" si="65"/>
        <v>257662</v>
      </c>
      <c r="BA140" s="415">
        <f>IFERROR(ROUND(((AX140+AY140+AZ140)*INDEX('تعرفه ها'!A:Z,MATCH("هزینه نگهداری و تعمیرات شبکه برق",'تعرفه ها'!$C:$C,0),MATCH(F140,'تعرفه ها'!$2:$2,0))/100),0),"---")</f>
        <v>1618555</v>
      </c>
      <c r="BB140" s="415">
        <f>IFERROR(IF(P140="دیماندی",ROUND(AJ140*INDEX('تعرفه ها'!A:Z,MATCH(BB$1,'تعرفه ها'!$C:$C,0),MATCH(F140,'تعرفه ها'!$2:$2,0))*J140/30,0),0),"---")</f>
        <v>0</v>
      </c>
      <c r="BC140" s="415"/>
      <c r="BD140" s="54">
        <f>IFERROR(IF(INDEX('اطلاعات دوره'!A:Z,MATCH(G140,'اطلاعات دوره'!C:C,0),MATCH("برق",'اطلاعات دوره'!$1:$1,0))="دارد",ROUND(AX140*INDEX('تعرفه ها'!A:Z,MATCH("پیک فصلی برق",'تعرفه ها'!$C:$C,0),MATCH(F140,'تعرفه ها'!$2:$2,0))/100,0),0),"---")</f>
        <v>0</v>
      </c>
      <c r="BE140" s="415">
        <f>IFERROR(ROUND(((AX140+AY140+AZ140+BA140+BB140+BC140+BD140)*INDEX('تعرفه ها'!A:Z,MATCH("مالیات برق",'تعرفه ها'!$C:$C,0),MATCH(F140,'تعرفه ها'!$2:$2,0))/100),0),"---")</f>
        <v>0</v>
      </c>
      <c r="BF140" s="415">
        <f t="shared" si="66"/>
        <v>17804101</v>
      </c>
      <c r="BG140" s="415">
        <f t="shared" si="47"/>
        <v>-15620175</v>
      </c>
      <c r="BH140" s="415">
        <f t="shared" si="67"/>
        <v>2183926</v>
      </c>
      <c r="BI140" s="54">
        <f t="shared" si="68"/>
        <v>926</v>
      </c>
      <c r="BJ140" s="55">
        <f t="shared" si="69"/>
        <v>2183000</v>
      </c>
      <c r="BK140" s="262"/>
      <c r="BL140" s="183" t="str">
        <f>IFERROR(IF(INDEX(پرداخت!A:AZ,MATCH(A140&amp;" - "&amp;"برق",پرداخت!$B:$B,0),MATCH(G140,پرداخت!$1:$1,0))="نشده","نشده","شده"),"---")</f>
        <v>نشده</v>
      </c>
      <c r="BN140" s="257"/>
      <c r="BO140" s="257"/>
      <c r="BP140" s="257"/>
      <c r="BQ140" s="257"/>
      <c r="BR140" s="257"/>
      <c r="BS140" s="257"/>
      <c r="BT140" s="257"/>
      <c r="BU140" s="257"/>
      <c r="BV140" s="257"/>
      <c r="BW140" s="257"/>
      <c r="BX140" s="257"/>
      <c r="BY140" s="257"/>
      <c r="BZ140" s="257"/>
      <c r="CA140" s="257"/>
      <c r="CB140" s="257"/>
      <c r="CC140" s="257"/>
      <c r="CD140" s="257"/>
      <c r="CE140" s="257"/>
      <c r="CF140" s="257"/>
      <c r="CG140" s="257"/>
      <c r="CH140"/>
      <c r="CI140"/>
      <c r="CJ140"/>
      <c r="CK140"/>
    </row>
    <row r="141" spans="1:89" ht="33.75" hidden="1">
      <c r="A141" s="171" t="s">
        <v>267</v>
      </c>
      <c r="B141" s="47">
        <f>IFERROR(INDEX('اطلاعات انشعابات شرکتها'!A:BB,MATCH(A141,'اطلاعات انشعابات شرکتها'!A:A,0),MATCH(B$1,'اطلاعات انشعابات شرکتها'!$1:$1,0)),0)</f>
        <v>141</v>
      </c>
      <c r="C141" s="48">
        <f>IFERROR(INDEX('اطلاعات انشعابات شرکتها'!A:BB,MATCH(A141,'اطلاعات انشعابات شرکتها'!A:A,0),MATCH(C$1,'اطلاعات انشعابات شرکتها'!$1:$1,0)),0)</f>
        <v>0</v>
      </c>
      <c r="D141" s="45"/>
      <c r="E141" s="171">
        <v>2</v>
      </c>
      <c r="F141" s="170">
        <v>99</v>
      </c>
      <c r="G141" s="188" t="str">
        <f t="shared" si="48"/>
        <v>99/2</v>
      </c>
      <c r="H141" s="188" t="str">
        <f>IFERROR(INDEX('اطلاعات دوره'!A:Z,MATCH(G141,'اطلاعات دوره'!C:C,0),MATCH(H$1,'اطلاعات دوره'!$1:$1,0)),0)</f>
        <v>99/02/01</v>
      </c>
      <c r="I141" s="188" t="str">
        <f>IFERROR(INDEX('اطلاعات دوره'!A:Z,MATCH(G141,'اطلاعات دوره'!C:C,0),MATCH(I$1,'اطلاعات دوره'!$1:$1,0)),0)</f>
        <v>99/02/31</v>
      </c>
      <c r="J141" s="188">
        <f>IFERROR(INDEX('اطلاعات دوره'!A:Z,MATCH(G141,'اطلاعات دوره'!C:C,0),MATCH(J$1,'اطلاعات دوره'!$1:$1,0)),0)</f>
        <v>31</v>
      </c>
      <c r="K141" s="265"/>
      <c r="L141" s="188" t="str">
        <f>IFERROR(INDEX('اطلاعات دوره'!A:Z,MATCH(G141,'اطلاعات دوره'!C:C,0)-1,MATCH("عنوان",'اطلاعات دوره'!$1:$1,0)),"---")</f>
        <v>99/1</v>
      </c>
      <c r="M141" s="188" t="str">
        <f t="shared" si="49"/>
        <v>کارن افزار نوید پارسیان-99/1</v>
      </c>
      <c r="N141" s="188" t="str">
        <f t="shared" si="50"/>
        <v>کارن افزار نوید پارسیان-99/2</v>
      </c>
      <c r="O141" s="265"/>
      <c r="P141" s="188" t="str">
        <f>IFERROR(INDEX('اطلاعات انشعابات شرکتها'!A:BB,MATCH(A141,'اطلاعات انشعابات شرکتها'!A:A,0),MATCH(P$1,'اطلاعات انشعابات شرکتها'!$1:$1,0)),0)</f>
        <v>غیر دیماندی</v>
      </c>
      <c r="Q141" s="188">
        <f>IFERROR(INDEX('اطلاعات انشعابات شرکتها'!A:BB,MATCH(A141,'اطلاعات انشعابات شرکتها'!A:A,0),MATCH(Q$1,'اطلاعات انشعابات شرکتها'!$1:$1,0)),0)</f>
        <v>19</v>
      </c>
      <c r="R141" s="188" t="str">
        <f>IFERROR(INDEX('اطلاعات انشعابات شرکتها'!A:BB,MATCH(A141,'اطلاعات انشعابات شرکتها'!A:A,0),MATCH(R$1,'اطلاعات انشعابات شرکتها'!$1:$1,0)),0)</f>
        <v>1</v>
      </c>
      <c r="S141" s="265"/>
      <c r="T141" s="188">
        <f>IFERROR(INDEX('قرائت کنتور'!A:AZ,MATCH(A141&amp;"-"&amp;T$1,'قرائت کنتور'!B:B,0),MATCH(G141,'قرائت کنتور'!$1:$1,0)),0)</f>
        <v>3</v>
      </c>
      <c r="U141" s="188">
        <f>IFERROR(INDEX('قرائت کنتور'!A:AZ,MATCH(A141&amp;"-"&amp;U$1,'قرائت کنتور'!B:B,0),MATCH(L141,'قرائت کنتور'!$1:$1,0)),0)</f>
        <v>0</v>
      </c>
      <c r="V141" s="188">
        <f>IFERROR(INDEX('قرائت کنتور'!A:AZ,MATCH(A141&amp;"-"&amp;U$1,'قرائت کنتور'!B:B,0),MATCH(G141,'قرائت کنتور'!$1:$1,0)),0)</f>
        <v>3061</v>
      </c>
      <c r="W141" s="188">
        <f>IFERROR(INDEX('قرائت کنتور'!A:AZ,MATCH(A141&amp;"-"&amp;W$1,'قرائت کنتور'!B:B,0),MATCH(L141,'قرائت کنتور'!$1:$1,0)),0)</f>
        <v>0</v>
      </c>
      <c r="X141" s="188">
        <f>IFERROR(INDEX('قرائت کنتور'!A:AZ,MATCH(A141&amp;"-"&amp;W$1,'قرائت کنتور'!B:B,0),MATCH(G141,'قرائت کنتور'!$1:$1,0)),0)</f>
        <v>21869</v>
      </c>
      <c r="Y141" s="188">
        <f>IFERROR(INDEX('قرائت کنتور'!A:AZ,MATCH(A141&amp;"-"&amp;Y$1,'قرائت کنتور'!B:B,0),MATCH(L141,'قرائت کنتور'!$1:$1,0)),0)</f>
        <v>0</v>
      </c>
      <c r="Z141" s="188">
        <f>IFERROR(INDEX('قرائت کنتور'!A:AZ,MATCH(A141&amp;"-"&amp;Y$1,'قرائت کنتور'!B:B,0),MATCH(G141,'قرائت کنتور'!$1:$1,0)),0)</f>
        <v>2210</v>
      </c>
      <c r="AA141" s="188">
        <f>IFERROR(INDEX('قرائت کنتور'!A:AZ,MATCH(A141&amp;"-"&amp;AA$1,'قرائت کنتور'!B:B,0),MATCH(L141,'قرائت کنتور'!$1:$1,0)),0)</f>
        <v>0</v>
      </c>
      <c r="AB141" s="188">
        <f>IFERROR(INDEX('قرائت کنتور'!A:AZ,MATCH(A141&amp;"-"&amp;AA$1,'قرائت کنتور'!B:B,0),MATCH(G141,'قرائت کنتور'!$1:$1,0)),0)</f>
        <v>13295</v>
      </c>
      <c r="AC141" s="265"/>
      <c r="AD141" s="188">
        <f t="shared" si="51"/>
        <v>3061</v>
      </c>
      <c r="AE141" s="188">
        <f t="shared" si="52"/>
        <v>21869</v>
      </c>
      <c r="AF141" s="188">
        <f t="shared" si="53"/>
        <v>2210</v>
      </c>
      <c r="AG141" s="188">
        <f t="shared" si="54"/>
        <v>13295</v>
      </c>
      <c r="AH141" s="188">
        <f t="shared" si="55"/>
        <v>27140</v>
      </c>
      <c r="AI141" s="188">
        <f t="shared" si="56"/>
        <v>3</v>
      </c>
      <c r="AJ141" s="188" t="str">
        <f t="shared" si="57"/>
        <v>0</v>
      </c>
      <c r="AK141" s="265"/>
      <c r="AL141" s="254">
        <f t="shared" si="58"/>
        <v>0.89803736451491445</v>
      </c>
      <c r="AM141" s="254" t="str">
        <f t="shared" si="59"/>
        <v>0</v>
      </c>
      <c r="AN141" s="265"/>
      <c r="AO141" s="188">
        <f>IFERROR(INDEX('تعرفه ها'!A:Z,MATCH(P141&amp;"-"&amp;AO$1,'تعرفه ها'!C:C,0),MATCH(F141,'تعرفه ها'!$2:$2,0),1),"---")</f>
        <v>1115</v>
      </c>
      <c r="AP141" s="188">
        <f>IFERROR(INDEX('تعرفه ها'!A:Z,MATCH(P141&amp;"-"&amp;AP$1,'تعرفه ها'!C:C,0),MATCH(F141,'تعرفه ها'!$2:$2,0),1),"---")</f>
        <v>558</v>
      </c>
      <c r="AQ141" s="188">
        <f>IFERROR(INDEX('تعرفه ها'!A:Z,MATCH(P141&amp;"-"&amp;AQ$1,'تعرفه ها'!C:C,0),MATCH(F141,'تعرفه ها'!$2:$2,0),1),"---")</f>
        <v>279</v>
      </c>
      <c r="AR141" s="188">
        <f>IFERROR(INDEX('تعرفه ها'!A:Z,MATCH(P141&amp;"-"&amp;AR$1,'تعرفه ها'!C:C,0),MATCH(F141,'تعرفه ها'!$2:$2,0),1),"---")</f>
        <v>550</v>
      </c>
      <c r="AS141" s="265"/>
      <c r="AT141" s="415">
        <f t="shared" si="60"/>
        <v>3413015</v>
      </c>
      <c r="AU141" s="415">
        <f t="shared" si="61"/>
        <v>12202902</v>
      </c>
      <c r="AV141" s="415">
        <f t="shared" si="62"/>
        <v>616590</v>
      </c>
      <c r="AW141" s="415">
        <f t="shared" si="63"/>
        <v>7312250</v>
      </c>
      <c r="AX141" s="415">
        <f t="shared" si="64"/>
        <v>23544757</v>
      </c>
      <c r="AY141" s="415">
        <f>IFERROR(AH141*INDEX('تعرفه ها'!A:Z,MATCH("عوارض برق به ازاء هر کیلووات",'تعرفه ها'!$C:$C,0),MATCH(F141,'تعرفه ها'!$2:$2,0)),"---")</f>
        <v>1357000</v>
      </c>
      <c r="AZ141" s="415">
        <f t="shared" si="65"/>
        <v>0</v>
      </c>
      <c r="BA141" s="415">
        <f>IFERROR(ROUND(((AX141+AY141+AZ141)*INDEX('تعرفه ها'!A:Z,MATCH("هزینه نگهداری و تعمیرات شبکه برق",'تعرفه ها'!$C:$C,0),MATCH(F141,'تعرفه ها'!$2:$2,0))/100),0),"---")</f>
        <v>2490176</v>
      </c>
      <c r="BB141" s="415">
        <f>IFERROR(IF(P141="دیماندی",ROUND(AJ141*INDEX('تعرفه ها'!A:Z,MATCH(BB$1,'تعرفه ها'!$C:$C,0),MATCH(F141,'تعرفه ها'!$2:$2,0))*J141/30,0),0),"---")</f>
        <v>0</v>
      </c>
      <c r="BC141" s="415"/>
      <c r="BD141" s="54">
        <f>IFERROR(IF(INDEX('اطلاعات دوره'!A:Z,MATCH(G141,'اطلاعات دوره'!C:C,0),MATCH("برق",'اطلاعات دوره'!$1:$1,0))="دارد",ROUND(AX141*INDEX('تعرفه ها'!A:Z,MATCH("پیک فصلی برق",'تعرفه ها'!$C:$C,0),MATCH(F141,'تعرفه ها'!$2:$2,0))/100,0),0),"---")</f>
        <v>0</v>
      </c>
      <c r="BE141" s="415">
        <f>IFERROR(ROUND(((AX141+AY141+AZ141+BA141+BB141+BC141+BD141)*INDEX('تعرفه ها'!A:Z,MATCH("مالیات برق",'تعرفه ها'!$C:$C,0),MATCH(F141,'تعرفه ها'!$2:$2,0))/100),0),"---")</f>
        <v>0</v>
      </c>
      <c r="BF141" s="415">
        <f t="shared" si="66"/>
        <v>27391933</v>
      </c>
      <c r="BG141" s="415">
        <f t="shared" si="47"/>
        <v>-6557304</v>
      </c>
      <c r="BH141" s="415">
        <f t="shared" si="67"/>
        <v>20834629</v>
      </c>
      <c r="BI141" s="54">
        <f t="shared" si="68"/>
        <v>629</v>
      </c>
      <c r="BJ141" s="55">
        <f t="shared" si="69"/>
        <v>20834000</v>
      </c>
      <c r="BK141" s="262"/>
      <c r="BL141" s="183" t="str">
        <f>IFERROR(IF(INDEX(پرداخت!A:AZ,MATCH(A141&amp;" - "&amp;"برق",پرداخت!$B:$B,0),MATCH(G141,پرداخت!$1:$1,0))="نشده","نشده","شده"),"---")</f>
        <v>نشده</v>
      </c>
      <c r="BN141" s="257"/>
      <c r="BO141" s="257"/>
      <c r="BP141" s="257"/>
      <c r="BQ141" s="257"/>
      <c r="BR141" s="257"/>
      <c r="BS141" s="257"/>
      <c r="BT141" s="257"/>
      <c r="BU141" s="257"/>
      <c r="BV141" s="257"/>
      <c r="BW141" s="257"/>
      <c r="BX141" s="257"/>
      <c r="BY141" s="257"/>
      <c r="BZ141" s="257"/>
      <c r="CA141" s="257"/>
      <c r="CB141" s="257"/>
      <c r="CC141" s="257"/>
      <c r="CD141" s="257"/>
      <c r="CE141" s="257"/>
      <c r="CF141" s="257"/>
      <c r="CG141" s="257"/>
      <c r="CH141"/>
      <c r="CI141"/>
      <c r="CJ141"/>
      <c r="CK141"/>
    </row>
    <row r="142" spans="1:89" ht="33.75" hidden="1">
      <c r="A142" s="171" t="s">
        <v>268</v>
      </c>
      <c r="B142" s="47">
        <f>IFERROR(INDEX('اطلاعات انشعابات شرکتها'!A:BB,MATCH(A142,'اطلاعات انشعابات شرکتها'!A:A,0),MATCH(B$1,'اطلاعات انشعابات شرکتها'!$1:$1,0)),0)</f>
        <v>142</v>
      </c>
      <c r="C142" s="48">
        <f>IFERROR(INDEX('اطلاعات انشعابات شرکتها'!A:BB,MATCH(A142,'اطلاعات انشعابات شرکتها'!A:A,0),MATCH(C$1,'اطلاعات انشعابات شرکتها'!$1:$1,0)),0)</f>
        <v>0</v>
      </c>
      <c r="D142" s="45"/>
      <c r="E142" s="171">
        <v>2</v>
      </c>
      <c r="F142" s="170">
        <v>99</v>
      </c>
      <c r="G142" s="188" t="str">
        <f t="shared" si="48"/>
        <v>99/2</v>
      </c>
      <c r="H142" s="188" t="str">
        <f>IFERROR(INDEX('اطلاعات دوره'!A:Z,MATCH(G142,'اطلاعات دوره'!C:C,0),MATCH(H$1,'اطلاعات دوره'!$1:$1,0)),0)</f>
        <v>99/02/01</v>
      </c>
      <c r="I142" s="188" t="str">
        <f>IFERROR(INDEX('اطلاعات دوره'!A:Z,MATCH(G142,'اطلاعات دوره'!C:C,0),MATCH(I$1,'اطلاعات دوره'!$1:$1,0)),0)</f>
        <v>99/02/31</v>
      </c>
      <c r="J142" s="188">
        <f>IFERROR(INDEX('اطلاعات دوره'!A:Z,MATCH(G142,'اطلاعات دوره'!C:C,0),MATCH(J$1,'اطلاعات دوره'!$1:$1,0)),0)</f>
        <v>31</v>
      </c>
      <c r="K142" s="265"/>
      <c r="L142" s="188" t="str">
        <f>IFERROR(INDEX('اطلاعات دوره'!A:Z,MATCH(G142,'اطلاعات دوره'!C:C,0)-1,MATCH("عنوان",'اطلاعات دوره'!$1:$1,0)),"---")</f>
        <v>99/1</v>
      </c>
      <c r="M142" s="188" t="str">
        <f t="shared" si="49"/>
        <v>کاوش صنعت توس (1)-99/1</v>
      </c>
      <c r="N142" s="188" t="str">
        <f t="shared" si="50"/>
        <v>کاوش صنعت توس (1)-99/2</v>
      </c>
      <c r="O142" s="265"/>
      <c r="P142" s="188" t="str">
        <f>IFERROR(INDEX('اطلاعات انشعابات شرکتها'!A:BB,MATCH(A142,'اطلاعات انشعابات شرکتها'!A:A,0),MATCH(P$1,'اطلاعات انشعابات شرکتها'!$1:$1,0)),0)</f>
        <v>دیماندی</v>
      </c>
      <c r="Q142" s="188">
        <f>IFERROR(INDEX('اطلاعات انشعابات شرکتها'!A:BB,MATCH(A142,'اطلاعات انشعابات شرکتها'!A:A,0),MATCH(Q$1,'اطلاعات انشعابات شرکتها'!$1:$1,0)),0)</f>
        <v>400</v>
      </c>
      <c r="R142" s="188" t="str">
        <f>IFERROR(INDEX('اطلاعات انشعابات شرکتها'!A:BB,MATCH(A142,'اطلاعات انشعابات شرکتها'!A:A,0),MATCH(R$1,'اطلاعات انشعابات شرکتها'!$1:$1,0)),0)</f>
        <v>120</v>
      </c>
      <c r="S142" s="265"/>
      <c r="T142" s="188">
        <f>IFERROR(INDEX('قرائت کنتور'!A:AZ,MATCH(A142&amp;"-"&amp;T$1,'قرائت کنتور'!B:B,0),MATCH(G142,'قرائت کنتور'!$1:$1,0)),0)</f>
        <v>0</v>
      </c>
      <c r="U142" s="188">
        <f>IFERROR(INDEX('قرائت کنتور'!A:AZ,MATCH(A142&amp;"-"&amp;U$1,'قرائت کنتور'!B:B,0),MATCH(L142,'قرائت کنتور'!$1:$1,0)),0)</f>
        <v>0</v>
      </c>
      <c r="V142" s="188">
        <f>IFERROR(INDEX('قرائت کنتور'!A:AZ,MATCH(A142&amp;"-"&amp;U$1,'قرائت کنتور'!B:B,0),MATCH(G142,'قرائت کنتور'!$1:$1,0)),0)</f>
        <v>5417</v>
      </c>
      <c r="W142" s="188">
        <f>IFERROR(INDEX('قرائت کنتور'!A:AZ,MATCH(A142&amp;"-"&amp;W$1,'قرائت کنتور'!B:B,0),MATCH(L142,'قرائت کنتور'!$1:$1,0)),0)</f>
        <v>0</v>
      </c>
      <c r="X142" s="188">
        <f>IFERROR(INDEX('قرائت کنتور'!A:AZ,MATCH(A142&amp;"-"&amp;W$1,'قرائت کنتور'!B:B,0),MATCH(G142,'قرائت کنتور'!$1:$1,0)),0)</f>
        <v>402</v>
      </c>
      <c r="Y142" s="188">
        <f>IFERROR(INDEX('قرائت کنتور'!A:AZ,MATCH(A142&amp;"-"&amp;Y$1,'قرائت کنتور'!B:B,0),MATCH(L142,'قرائت کنتور'!$1:$1,0)),0)</f>
        <v>0</v>
      </c>
      <c r="Z142" s="188">
        <f>IFERROR(INDEX('قرائت کنتور'!A:AZ,MATCH(A142&amp;"-"&amp;Y$1,'قرائت کنتور'!B:B,0),MATCH(G142,'قرائت کنتور'!$1:$1,0)),0)</f>
        <v>361</v>
      </c>
      <c r="AA142" s="188">
        <f>IFERROR(INDEX('قرائت کنتور'!A:AZ,MATCH(A142&amp;"-"&amp;AA$1,'قرائت کنتور'!B:B,0),MATCH(L142,'قرائت کنتور'!$1:$1,0)),0)</f>
        <v>0</v>
      </c>
      <c r="AB142" s="188">
        <f>IFERROR(INDEX('قرائت کنتور'!A:AZ,MATCH(A142&amp;"-"&amp;AA$1,'قرائت کنتور'!B:B,0),MATCH(G142,'قرائت کنتور'!$1:$1,0)),0)</f>
        <v>201</v>
      </c>
      <c r="AC142" s="265"/>
      <c r="AD142" s="188">
        <f t="shared" si="51"/>
        <v>650040</v>
      </c>
      <c r="AE142" s="188">
        <f t="shared" si="52"/>
        <v>48240</v>
      </c>
      <c r="AF142" s="188">
        <f t="shared" si="53"/>
        <v>43320</v>
      </c>
      <c r="AG142" s="188">
        <f t="shared" si="54"/>
        <v>24120</v>
      </c>
      <c r="AH142" s="188">
        <f t="shared" si="55"/>
        <v>741600</v>
      </c>
      <c r="AI142" s="188">
        <f t="shared" si="56"/>
        <v>0</v>
      </c>
      <c r="AJ142" s="188">
        <f t="shared" si="57"/>
        <v>360</v>
      </c>
      <c r="AK142" s="265"/>
      <c r="AL142" s="254">
        <f t="shared" si="58"/>
        <v>0.99947150512615435</v>
      </c>
      <c r="AM142" s="254" t="str">
        <f t="shared" si="59"/>
        <v>0</v>
      </c>
      <c r="AN142" s="265"/>
      <c r="AO142" s="188">
        <f>IFERROR(INDEX('تعرفه ها'!A:Z,MATCH(P142&amp;"-"&amp;AO$1,'تعرفه ها'!C:C,0),MATCH(F142,'تعرفه ها'!$2:$2,0),1),"---")</f>
        <v>879</v>
      </c>
      <c r="AP142" s="188">
        <f>IFERROR(INDEX('تعرفه ها'!A:Z,MATCH(P142&amp;"-"&amp;AP$1,'تعرفه ها'!C:C,0),MATCH(F142,'تعرفه ها'!$2:$2,0),1),"---")</f>
        <v>439</v>
      </c>
      <c r="AQ142" s="188">
        <f>IFERROR(INDEX('تعرفه ها'!A:Z,MATCH(P142&amp;"-"&amp;AQ$1,'تعرفه ها'!C:C,0),MATCH(F142,'تعرفه ها'!$2:$2,0),1),"---")</f>
        <v>220</v>
      </c>
      <c r="AR142" s="188">
        <f>IFERROR(INDEX('تعرفه ها'!A:Z,MATCH(P142&amp;"-"&amp;AR$1,'تعرفه ها'!C:C,0),MATCH(F142,'تعرفه ها'!$2:$2,0),1),"---")</f>
        <v>550</v>
      </c>
      <c r="AS142" s="265"/>
      <c r="AT142" s="415">
        <f t="shared" si="60"/>
        <v>571385160</v>
      </c>
      <c r="AU142" s="415">
        <f t="shared" si="61"/>
        <v>21177360</v>
      </c>
      <c r="AV142" s="415">
        <f t="shared" si="62"/>
        <v>9530400</v>
      </c>
      <c r="AW142" s="415">
        <f t="shared" si="63"/>
        <v>13266000</v>
      </c>
      <c r="AX142" s="415">
        <f t="shared" si="64"/>
        <v>615358920</v>
      </c>
      <c r="AY142" s="415">
        <f>IFERROR(AH142*INDEX('تعرفه ها'!A:Z,MATCH("عوارض برق به ازاء هر کیلووات",'تعرفه ها'!$C:$C,0),MATCH(F142,'تعرفه ها'!$2:$2,0)),"---")</f>
        <v>37080000</v>
      </c>
      <c r="AZ142" s="415">
        <f t="shared" si="65"/>
        <v>0</v>
      </c>
      <c r="BA142" s="415">
        <f>IFERROR(ROUND(((AX142+AY142+AZ142)*INDEX('تعرفه ها'!A:Z,MATCH("هزینه نگهداری و تعمیرات شبکه برق",'تعرفه ها'!$C:$C,0),MATCH(F142,'تعرفه ها'!$2:$2,0))/100),0),"---")</f>
        <v>65243892</v>
      </c>
      <c r="BB142" s="415">
        <f>IFERROR(IF(P142="دیماندی",ROUND(AJ142*INDEX('تعرفه ها'!A:Z,MATCH(BB$1,'تعرفه ها'!$C:$C,0),MATCH(F142,'تعرفه ها'!$2:$2,0))*J142/30,0),0),"---")</f>
        <v>10336392</v>
      </c>
      <c r="BC142" s="415"/>
      <c r="BD142" s="54">
        <f>IFERROR(IF(INDEX('اطلاعات دوره'!A:Z,MATCH(G142,'اطلاعات دوره'!C:C,0),MATCH("برق",'اطلاعات دوره'!$1:$1,0))="دارد",ROUND(AX142*INDEX('تعرفه ها'!A:Z,MATCH("پیک فصلی برق",'تعرفه ها'!$C:$C,0),MATCH(F142,'تعرفه ها'!$2:$2,0))/100,0),0),"---")</f>
        <v>0</v>
      </c>
      <c r="BE142" s="415">
        <f>IFERROR(ROUND(((AX142+AY142+AZ142+BA142+BB142+BC142+BD142)*INDEX('تعرفه ها'!A:Z,MATCH("مالیات برق",'تعرفه ها'!$C:$C,0),MATCH(F142,'تعرفه ها'!$2:$2,0))/100),0),"---")</f>
        <v>0</v>
      </c>
      <c r="BF142" s="415">
        <f t="shared" si="66"/>
        <v>728019204</v>
      </c>
      <c r="BG142" s="415">
        <f t="shared" si="47"/>
        <v>-604452500</v>
      </c>
      <c r="BH142" s="415">
        <f t="shared" si="67"/>
        <v>123566704</v>
      </c>
      <c r="BI142" s="54">
        <f t="shared" si="68"/>
        <v>704</v>
      </c>
      <c r="BJ142" s="55">
        <f t="shared" si="69"/>
        <v>123566000</v>
      </c>
      <c r="BK142" s="262"/>
      <c r="BL142" s="183" t="str">
        <f>IFERROR(IF(INDEX(پرداخت!A:AZ,MATCH(A142&amp;" - "&amp;"برق",پرداخت!$B:$B,0),MATCH(G142,پرداخت!$1:$1,0))="نشده","نشده","شده"),"---")</f>
        <v>نشده</v>
      </c>
      <c r="BN142" s="257"/>
      <c r="BO142" s="257"/>
      <c r="BP142" s="257"/>
      <c r="BQ142" s="257"/>
      <c r="BR142" s="257"/>
      <c r="BS142" s="257"/>
      <c r="BT142" s="257"/>
      <c r="BU142" s="257"/>
      <c r="BV142" s="257"/>
      <c r="BW142" s="257"/>
      <c r="BX142" s="257"/>
      <c r="BY142" s="257"/>
      <c r="BZ142" s="257"/>
      <c r="CA142" s="257"/>
      <c r="CB142" s="257"/>
      <c r="CC142" s="257"/>
      <c r="CD142" s="257"/>
      <c r="CE142" s="257"/>
      <c r="CF142" s="257"/>
      <c r="CG142" s="257"/>
      <c r="CH142"/>
      <c r="CI142"/>
      <c r="CJ142"/>
      <c r="CK142"/>
    </row>
    <row r="143" spans="1:89" ht="33.75" hidden="1">
      <c r="A143" s="171" t="s">
        <v>269</v>
      </c>
      <c r="B143" s="47">
        <f>IFERROR(INDEX('اطلاعات انشعابات شرکتها'!A:BB,MATCH(A143,'اطلاعات انشعابات شرکتها'!A:A,0),MATCH(B$1,'اطلاعات انشعابات شرکتها'!$1:$1,0)),0)</f>
        <v>143</v>
      </c>
      <c r="C143" s="48">
        <f>IFERROR(INDEX('اطلاعات انشعابات شرکتها'!A:BB,MATCH(A143,'اطلاعات انشعابات شرکتها'!A:A,0),MATCH(C$1,'اطلاعات انشعابات شرکتها'!$1:$1,0)),0)</f>
        <v>0</v>
      </c>
      <c r="D143" s="45"/>
      <c r="E143" s="171">
        <v>2</v>
      </c>
      <c r="F143" s="170">
        <v>99</v>
      </c>
      <c r="G143" s="188" t="str">
        <f t="shared" si="48"/>
        <v>99/2</v>
      </c>
      <c r="H143" s="188" t="str">
        <f>IFERROR(INDEX('اطلاعات دوره'!A:Z,MATCH(G143,'اطلاعات دوره'!C:C,0),MATCH(H$1,'اطلاعات دوره'!$1:$1,0)),0)</f>
        <v>99/02/01</v>
      </c>
      <c r="I143" s="188" t="str">
        <f>IFERROR(INDEX('اطلاعات دوره'!A:Z,MATCH(G143,'اطلاعات دوره'!C:C,0),MATCH(I$1,'اطلاعات دوره'!$1:$1,0)),0)</f>
        <v>99/02/31</v>
      </c>
      <c r="J143" s="188">
        <f>IFERROR(INDEX('اطلاعات دوره'!A:Z,MATCH(G143,'اطلاعات دوره'!C:C,0),MATCH(J$1,'اطلاعات دوره'!$1:$1,0)),0)</f>
        <v>31</v>
      </c>
      <c r="K143" s="265"/>
      <c r="L143" s="188" t="str">
        <f>IFERROR(INDEX('اطلاعات دوره'!A:Z,MATCH(G143,'اطلاعات دوره'!C:C,0)-1,MATCH("عنوان",'اطلاعات دوره'!$1:$1,0)),"---")</f>
        <v>99/1</v>
      </c>
      <c r="M143" s="188" t="str">
        <f t="shared" si="49"/>
        <v>کاوش صنعت توس (2)-99/1</v>
      </c>
      <c r="N143" s="188" t="str">
        <f t="shared" si="50"/>
        <v>کاوش صنعت توس (2)-99/2</v>
      </c>
      <c r="O143" s="265"/>
      <c r="P143" s="188" t="str">
        <f>IFERROR(INDEX('اطلاعات انشعابات شرکتها'!A:BB,MATCH(A143,'اطلاعات انشعابات شرکتها'!A:A,0),MATCH(P$1,'اطلاعات انشعابات شرکتها'!$1:$1,0)),0)</f>
        <v>دیماندی</v>
      </c>
      <c r="Q143" s="188">
        <f>IFERROR(INDEX('اطلاعات انشعابات شرکتها'!A:BB,MATCH(A143,'اطلاعات انشعابات شرکتها'!A:A,0),MATCH(Q$1,'اطلاعات انشعابات شرکتها'!$1:$1,0)),0)</f>
        <v>400</v>
      </c>
      <c r="R143" s="188" t="str">
        <f>IFERROR(INDEX('اطلاعات انشعابات شرکتها'!A:BB,MATCH(A143,'اطلاعات انشعابات شرکتها'!A:A,0),MATCH(R$1,'اطلاعات انشعابات شرکتها'!$1:$1,0)),0)</f>
        <v>120</v>
      </c>
      <c r="S143" s="265"/>
      <c r="T143" s="188">
        <f>IFERROR(INDEX('قرائت کنتور'!A:AZ,MATCH(A143&amp;"-"&amp;T$1,'قرائت کنتور'!B:B,0),MATCH(G143,'قرائت کنتور'!$1:$1,0)),0)</f>
        <v>0.374</v>
      </c>
      <c r="U143" s="188">
        <f>IFERROR(INDEX('قرائت کنتور'!A:AZ,MATCH(A143&amp;"-"&amp;U$1,'قرائت کنتور'!B:B,0),MATCH(L143,'قرائت کنتور'!$1:$1,0)),0)</f>
        <v>0</v>
      </c>
      <c r="V143" s="188">
        <f>IFERROR(INDEX('قرائت کنتور'!A:AZ,MATCH(A143&amp;"-"&amp;U$1,'قرائت کنتور'!B:B,0),MATCH(G143,'قرائت کنتور'!$1:$1,0)),0)</f>
        <v>6569</v>
      </c>
      <c r="W143" s="188">
        <f>IFERROR(INDEX('قرائت کنتور'!A:AZ,MATCH(A143&amp;"-"&amp;W$1,'قرائت کنتور'!B:B,0),MATCH(L143,'قرائت کنتور'!$1:$1,0)),0)</f>
        <v>0</v>
      </c>
      <c r="X143" s="188">
        <f>IFERROR(INDEX('قرائت کنتور'!A:AZ,MATCH(A143&amp;"-"&amp;W$1,'قرائت کنتور'!B:B,0),MATCH(G143,'قرائت کنتور'!$1:$1,0)),0)</f>
        <v>852</v>
      </c>
      <c r="Y143" s="188">
        <f>IFERROR(INDEX('قرائت کنتور'!A:AZ,MATCH(A143&amp;"-"&amp;Y$1,'قرائت کنتور'!B:B,0),MATCH(L143,'قرائت کنتور'!$1:$1,0)),0)</f>
        <v>0</v>
      </c>
      <c r="Z143" s="188">
        <f>IFERROR(INDEX('قرائت کنتور'!A:AZ,MATCH(A143&amp;"-"&amp;Y$1,'قرائت کنتور'!B:B,0),MATCH(G143,'قرائت کنتور'!$1:$1,0)),0)</f>
        <v>1244</v>
      </c>
      <c r="AA143" s="188">
        <f>IFERROR(INDEX('قرائت کنتور'!A:AZ,MATCH(A143&amp;"-"&amp;AA$1,'قرائت کنتور'!B:B,0),MATCH(L143,'قرائت کنتور'!$1:$1,0)),0)</f>
        <v>0</v>
      </c>
      <c r="AB143" s="188">
        <f>IFERROR(INDEX('قرائت کنتور'!A:AZ,MATCH(A143&amp;"-"&amp;AA$1,'قرائت کنتور'!B:B,0),MATCH(G143,'قرائت کنتور'!$1:$1,0)),0)</f>
        <v>14805</v>
      </c>
      <c r="AC143" s="265"/>
      <c r="AD143" s="188">
        <f t="shared" si="51"/>
        <v>788280</v>
      </c>
      <c r="AE143" s="188">
        <f t="shared" si="52"/>
        <v>102240</v>
      </c>
      <c r="AF143" s="188">
        <f t="shared" si="53"/>
        <v>149280</v>
      </c>
      <c r="AG143" s="188">
        <f t="shared" si="54"/>
        <v>1776600</v>
      </c>
      <c r="AH143" s="188">
        <f t="shared" si="55"/>
        <v>1039800</v>
      </c>
      <c r="AI143" s="188">
        <f t="shared" si="56"/>
        <v>44.88</v>
      </c>
      <c r="AJ143" s="188">
        <f t="shared" si="57"/>
        <v>360</v>
      </c>
      <c r="AK143" s="265"/>
      <c r="AL143" s="254">
        <f t="shared" si="58"/>
        <v>0.50512095767714804</v>
      </c>
      <c r="AM143" s="254">
        <f t="shared" si="59"/>
        <v>0.78175145244169797</v>
      </c>
      <c r="AN143" s="265"/>
      <c r="AO143" s="188">
        <f>IFERROR(INDEX('تعرفه ها'!A:Z,MATCH(P143&amp;"-"&amp;AO$1,'تعرفه ها'!C:C,0),MATCH(F143,'تعرفه ها'!$2:$2,0),1),"---")</f>
        <v>879</v>
      </c>
      <c r="AP143" s="188">
        <f>IFERROR(INDEX('تعرفه ها'!A:Z,MATCH(P143&amp;"-"&amp;AP$1,'تعرفه ها'!C:C,0),MATCH(F143,'تعرفه ها'!$2:$2,0),1),"---")</f>
        <v>439</v>
      </c>
      <c r="AQ143" s="188">
        <f>IFERROR(INDEX('تعرفه ها'!A:Z,MATCH(P143&amp;"-"&amp;AQ$1,'تعرفه ها'!C:C,0),MATCH(F143,'تعرفه ها'!$2:$2,0),1),"---")</f>
        <v>220</v>
      </c>
      <c r="AR143" s="188">
        <f>IFERROR(INDEX('تعرفه ها'!A:Z,MATCH(P143&amp;"-"&amp;AR$1,'تعرفه ها'!C:C,0),MATCH(F143,'تعرفه ها'!$2:$2,0),1),"---")</f>
        <v>550</v>
      </c>
      <c r="AS143" s="265"/>
      <c r="AT143" s="415">
        <f t="shared" si="60"/>
        <v>692898120</v>
      </c>
      <c r="AU143" s="415">
        <f t="shared" si="61"/>
        <v>44883360</v>
      </c>
      <c r="AV143" s="415">
        <f t="shared" si="62"/>
        <v>32841600</v>
      </c>
      <c r="AW143" s="415">
        <f t="shared" si="63"/>
        <v>977130000</v>
      </c>
      <c r="AX143" s="415">
        <f t="shared" si="64"/>
        <v>1747753080</v>
      </c>
      <c r="AY143" s="415">
        <f>IFERROR(AH143*INDEX('تعرفه ها'!A:Z,MATCH("عوارض برق به ازاء هر کیلووات",'تعرفه ها'!$C:$C,0),MATCH(F143,'تعرفه ها'!$2:$2,0)),"---")</f>
        <v>51990000</v>
      </c>
      <c r="AZ143" s="415">
        <f t="shared" si="65"/>
        <v>602435712</v>
      </c>
      <c r="BA143" s="415">
        <f>IFERROR(ROUND(((AX143+AY143+AZ143)*INDEX('تعرفه ها'!A:Z,MATCH("هزینه نگهداری و تعمیرات شبکه برق",'تعرفه ها'!$C:$C,0),MATCH(F143,'تعرفه ها'!$2:$2,0))/100),0),"---")</f>
        <v>240217879</v>
      </c>
      <c r="BB143" s="415">
        <f>IFERROR(IF(P143="دیماندی",ROUND(AJ143*INDEX('تعرفه ها'!A:Z,MATCH(BB$1,'تعرفه ها'!$C:$C,0),MATCH(F143,'تعرفه ها'!$2:$2,0))*J143/30,0),0),"---")</f>
        <v>10336392</v>
      </c>
      <c r="BC143" s="415"/>
      <c r="BD143" s="54">
        <f>IFERROR(IF(INDEX('اطلاعات دوره'!A:Z,MATCH(G143,'اطلاعات دوره'!C:C,0),MATCH("برق",'اطلاعات دوره'!$1:$1,0))="دارد",ROUND(AX143*INDEX('تعرفه ها'!A:Z,MATCH("پیک فصلی برق",'تعرفه ها'!$C:$C,0),MATCH(F143,'تعرفه ها'!$2:$2,0))/100,0),0),"---")</f>
        <v>0</v>
      </c>
      <c r="BE143" s="415">
        <f>IFERROR(ROUND(((AX143+AY143+AZ143+BA143+BB143+BC143+BD143)*INDEX('تعرفه ها'!A:Z,MATCH("مالیات برق",'تعرفه ها'!$C:$C,0),MATCH(F143,'تعرفه ها'!$2:$2,0))/100),0),"---")</f>
        <v>0</v>
      </c>
      <c r="BF143" s="415">
        <f t="shared" si="66"/>
        <v>2652733063</v>
      </c>
      <c r="BG143" s="415">
        <f t="shared" si="47"/>
        <v>-1779451015</v>
      </c>
      <c r="BH143" s="415">
        <f t="shared" si="67"/>
        <v>873282048</v>
      </c>
      <c r="BI143" s="54">
        <f t="shared" si="68"/>
        <v>48</v>
      </c>
      <c r="BJ143" s="55">
        <f t="shared" si="69"/>
        <v>873282000</v>
      </c>
      <c r="BK143" s="262"/>
      <c r="BL143" s="183" t="str">
        <f>IFERROR(IF(INDEX(پرداخت!A:AZ,MATCH(A143&amp;" - "&amp;"برق",پرداخت!$B:$B,0),MATCH(G143,پرداخت!$1:$1,0))="نشده","نشده","شده"),"---")</f>
        <v>نشده</v>
      </c>
      <c r="BN143" s="257"/>
      <c r="BO143" s="257"/>
      <c r="BP143" s="257"/>
      <c r="BQ143" s="257"/>
      <c r="BR143" s="257"/>
      <c r="BS143" s="257"/>
      <c r="BT143" s="257"/>
      <c r="BU143" s="257"/>
      <c r="BV143" s="257"/>
      <c r="BW143" s="257"/>
      <c r="BX143" s="257"/>
      <c r="BY143" s="257"/>
      <c r="BZ143" s="257"/>
      <c r="CA143" s="257"/>
      <c r="CB143" s="257"/>
      <c r="CC143" s="257"/>
      <c r="CD143" s="257"/>
      <c r="CE143" s="257"/>
      <c r="CF143" s="257"/>
      <c r="CG143" s="257"/>
      <c r="CH143"/>
      <c r="CI143"/>
      <c r="CJ143"/>
      <c r="CK143"/>
    </row>
    <row r="144" spans="1:89" ht="33.75" hidden="1">
      <c r="A144" s="171" t="s">
        <v>270</v>
      </c>
      <c r="B144" s="47">
        <f>IFERROR(INDEX('اطلاعات انشعابات شرکتها'!A:BB,MATCH(A144,'اطلاعات انشعابات شرکتها'!A:A,0),MATCH(B$1,'اطلاعات انشعابات شرکتها'!$1:$1,0)),0)</f>
        <v>144</v>
      </c>
      <c r="C144" s="48">
        <f>IFERROR(INDEX('اطلاعات انشعابات شرکتها'!A:BB,MATCH(A144,'اطلاعات انشعابات شرکتها'!A:A,0),MATCH(C$1,'اطلاعات انشعابات شرکتها'!$1:$1,0)),0)</f>
        <v>0</v>
      </c>
      <c r="D144" s="45"/>
      <c r="E144" s="171">
        <v>2</v>
      </c>
      <c r="F144" s="170">
        <v>99</v>
      </c>
      <c r="G144" s="188" t="str">
        <f t="shared" si="48"/>
        <v>99/2</v>
      </c>
      <c r="H144" s="188" t="str">
        <f>IFERROR(INDEX('اطلاعات دوره'!A:Z,MATCH(G144,'اطلاعات دوره'!C:C,0),MATCH(H$1,'اطلاعات دوره'!$1:$1,0)),0)</f>
        <v>99/02/01</v>
      </c>
      <c r="I144" s="188" t="str">
        <f>IFERROR(INDEX('اطلاعات دوره'!A:Z,MATCH(G144,'اطلاعات دوره'!C:C,0),MATCH(I$1,'اطلاعات دوره'!$1:$1,0)),0)</f>
        <v>99/02/31</v>
      </c>
      <c r="J144" s="188">
        <f>IFERROR(INDEX('اطلاعات دوره'!A:Z,MATCH(G144,'اطلاعات دوره'!C:C,0),MATCH(J$1,'اطلاعات دوره'!$1:$1,0)),0)</f>
        <v>31</v>
      </c>
      <c r="K144" s="265"/>
      <c r="L144" s="188" t="str">
        <f>IFERROR(INDEX('اطلاعات دوره'!A:Z,MATCH(G144,'اطلاعات دوره'!C:C,0)-1,MATCH("عنوان",'اطلاعات دوره'!$1:$1,0)),"---")</f>
        <v>99/1</v>
      </c>
      <c r="M144" s="188" t="str">
        <f t="shared" si="49"/>
        <v>کیان تدبیر-99/1</v>
      </c>
      <c r="N144" s="188" t="str">
        <f t="shared" si="50"/>
        <v>کیان تدبیر-99/2</v>
      </c>
      <c r="O144" s="265"/>
      <c r="P144" s="188" t="str">
        <f>IFERROR(INDEX('اطلاعات انشعابات شرکتها'!A:BB,MATCH(A144,'اطلاعات انشعابات شرکتها'!A:A,0),MATCH(P$1,'اطلاعات انشعابات شرکتها'!$1:$1,0)),0)</f>
        <v>غیر دیماندی</v>
      </c>
      <c r="Q144" s="188">
        <f>IFERROR(INDEX('اطلاعات انشعابات شرکتها'!A:BB,MATCH(A144,'اطلاعات انشعابات شرکتها'!A:A,0),MATCH(Q$1,'اطلاعات انشعابات شرکتها'!$1:$1,0)),0)</f>
        <v>19</v>
      </c>
      <c r="R144" s="188" t="str">
        <f>IFERROR(INDEX('اطلاعات انشعابات شرکتها'!A:BB,MATCH(A144,'اطلاعات انشعابات شرکتها'!A:A,0),MATCH(R$1,'اطلاعات انشعابات شرکتها'!$1:$1,0)),0)</f>
        <v>1</v>
      </c>
      <c r="S144" s="265"/>
      <c r="T144" s="188">
        <f>IFERROR(INDEX('قرائت کنتور'!A:AZ,MATCH(A144&amp;"-"&amp;T$1,'قرائت کنتور'!B:B,0),MATCH(G144,'قرائت کنتور'!$1:$1,0)),0)</f>
        <v>2</v>
      </c>
      <c r="U144" s="188">
        <f>IFERROR(INDEX('قرائت کنتور'!A:AZ,MATCH(A144&amp;"-"&amp;U$1,'قرائت کنتور'!B:B,0),MATCH(L144,'قرائت کنتور'!$1:$1,0)),0)</f>
        <v>0</v>
      </c>
      <c r="V144" s="188">
        <f>IFERROR(INDEX('قرائت کنتور'!A:AZ,MATCH(A144&amp;"-"&amp;U$1,'قرائت کنتور'!B:B,0),MATCH(G144,'قرائت کنتور'!$1:$1,0)),0)</f>
        <v>1264</v>
      </c>
      <c r="W144" s="188">
        <f>IFERROR(INDEX('قرائت کنتور'!A:AZ,MATCH(A144&amp;"-"&amp;W$1,'قرائت کنتور'!B:B,0),MATCH(L144,'قرائت کنتور'!$1:$1,0)),0)</f>
        <v>0</v>
      </c>
      <c r="X144" s="188">
        <f>IFERROR(INDEX('قرائت کنتور'!A:AZ,MATCH(A144&amp;"-"&amp;W$1,'قرائت کنتور'!B:B,0),MATCH(G144,'قرائت کنتور'!$1:$1,0)),0)</f>
        <v>8789</v>
      </c>
      <c r="Y144" s="188">
        <f>IFERROR(INDEX('قرائت کنتور'!A:AZ,MATCH(A144&amp;"-"&amp;Y$1,'قرائت کنتور'!B:B,0),MATCH(L144,'قرائت کنتور'!$1:$1,0)),0)</f>
        <v>0</v>
      </c>
      <c r="Z144" s="188">
        <f>IFERROR(INDEX('قرائت کنتور'!A:AZ,MATCH(A144&amp;"-"&amp;Y$1,'قرائت کنتور'!B:B,0),MATCH(G144,'قرائت کنتور'!$1:$1,0)),0)</f>
        <v>2034</v>
      </c>
      <c r="AA144" s="188">
        <f>IFERROR(INDEX('قرائت کنتور'!A:AZ,MATCH(A144&amp;"-"&amp;AA$1,'قرائت کنتور'!B:B,0),MATCH(L144,'قرائت کنتور'!$1:$1,0)),0)</f>
        <v>0</v>
      </c>
      <c r="AB144" s="188">
        <f>IFERROR(INDEX('قرائت کنتور'!A:AZ,MATCH(A144&amp;"-"&amp;AA$1,'قرائت کنتور'!B:B,0),MATCH(G144,'قرائت کنتور'!$1:$1,0)),0)</f>
        <v>9529</v>
      </c>
      <c r="AC144" s="265"/>
      <c r="AD144" s="188">
        <f t="shared" si="51"/>
        <v>1264</v>
      </c>
      <c r="AE144" s="188">
        <f t="shared" si="52"/>
        <v>8789</v>
      </c>
      <c r="AF144" s="188">
        <f t="shared" si="53"/>
        <v>2034</v>
      </c>
      <c r="AG144" s="188">
        <f t="shared" si="54"/>
        <v>9529</v>
      </c>
      <c r="AH144" s="188">
        <f t="shared" si="55"/>
        <v>12087</v>
      </c>
      <c r="AI144" s="188">
        <f t="shared" si="56"/>
        <v>2</v>
      </c>
      <c r="AJ144" s="188" t="str">
        <f t="shared" si="57"/>
        <v>0</v>
      </c>
      <c r="AK144" s="265"/>
      <c r="AL144" s="254">
        <f t="shared" si="58"/>
        <v>0.785305005806891</v>
      </c>
      <c r="AM144" s="254">
        <f t="shared" si="59"/>
        <v>0.1460515256429078</v>
      </c>
      <c r="AN144" s="265"/>
      <c r="AO144" s="188">
        <f>IFERROR(INDEX('تعرفه ها'!A:Z,MATCH(P144&amp;"-"&amp;AO$1,'تعرفه ها'!C:C,0),MATCH(F144,'تعرفه ها'!$2:$2,0),1),"---")</f>
        <v>1115</v>
      </c>
      <c r="AP144" s="188">
        <f>IFERROR(INDEX('تعرفه ها'!A:Z,MATCH(P144&amp;"-"&amp;AP$1,'تعرفه ها'!C:C,0),MATCH(F144,'تعرفه ها'!$2:$2,0),1),"---")</f>
        <v>558</v>
      </c>
      <c r="AQ144" s="188">
        <f>IFERROR(INDEX('تعرفه ها'!A:Z,MATCH(P144&amp;"-"&amp;AQ$1,'تعرفه ها'!C:C,0),MATCH(F144,'تعرفه ها'!$2:$2,0),1),"---")</f>
        <v>279</v>
      </c>
      <c r="AR144" s="188">
        <f>IFERROR(INDEX('تعرفه ها'!A:Z,MATCH(P144&amp;"-"&amp;AR$1,'تعرفه ها'!C:C,0),MATCH(F144,'تعرفه ها'!$2:$2,0),1),"---")</f>
        <v>550</v>
      </c>
      <c r="AS144" s="265"/>
      <c r="AT144" s="415">
        <f t="shared" si="60"/>
        <v>1409360</v>
      </c>
      <c r="AU144" s="415">
        <f t="shared" si="61"/>
        <v>4904262</v>
      </c>
      <c r="AV144" s="415">
        <f t="shared" si="62"/>
        <v>567486</v>
      </c>
      <c r="AW144" s="415">
        <f t="shared" si="63"/>
        <v>5240950</v>
      </c>
      <c r="AX144" s="415">
        <f t="shared" si="64"/>
        <v>12122058</v>
      </c>
      <c r="AY144" s="415">
        <f>IFERROR(AH144*INDEX('تعرفه ها'!A:Z,MATCH("عوارض برق به ازاء هر کیلووات",'تعرفه ها'!$C:$C,0),MATCH(F144,'تعرفه ها'!$2:$2,0)),"---")</f>
        <v>604350</v>
      </c>
      <c r="AZ144" s="415">
        <v>0</v>
      </c>
      <c r="BA144" s="415">
        <v>0</v>
      </c>
      <c r="BB144" s="415">
        <f>IFERROR(IF(P144="دیماندی",ROUND(AJ144*INDEX('تعرفه ها'!A:Z,MATCH(BB$1,'تعرفه ها'!$C:$C,0),MATCH(F144,'تعرفه ها'!$2:$2,0))*J144/30,0),0),"---")</f>
        <v>0</v>
      </c>
      <c r="BC144" s="415"/>
      <c r="BD144" s="54">
        <f>IFERROR(IF(INDEX('اطلاعات دوره'!A:Z,MATCH(G144,'اطلاعات دوره'!C:C,0),MATCH("برق",'اطلاعات دوره'!$1:$1,0))="دارد",ROUND(AX144*INDEX('تعرفه ها'!A:Z,MATCH("پیک فصلی برق",'تعرفه ها'!$C:$C,0),MATCH(F144,'تعرفه ها'!$2:$2,0))/100,0),0),"---")</f>
        <v>0</v>
      </c>
      <c r="BE144" s="415">
        <v>0</v>
      </c>
      <c r="BF144" s="415">
        <f t="shared" si="66"/>
        <v>12726408</v>
      </c>
      <c r="BG144" s="415">
        <f t="shared" si="47"/>
        <v>628</v>
      </c>
      <c r="BH144" s="415">
        <f t="shared" si="67"/>
        <v>12727036</v>
      </c>
      <c r="BI144" s="54">
        <f t="shared" si="68"/>
        <v>36</v>
      </c>
      <c r="BJ144" s="55">
        <f t="shared" si="69"/>
        <v>12727000</v>
      </c>
      <c r="BK144" s="262"/>
      <c r="BL144" s="183" t="str">
        <f>IFERROR(IF(INDEX(پرداخت!A:AZ,MATCH(A144&amp;" - "&amp;"برق",پرداخت!$B:$B,0),MATCH(G144,پرداخت!$1:$1,0))="نشده","نشده","شده"),"---")</f>
        <v>نشده</v>
      </c>
      <c r="BN144" s="257"/>
      <c r="BO144" s="257"/>
      <c r="BP144" s="257"/>
      <c r="BQ144" s="257"/>
      <c r="BR144" s="257"/>
      <c r="BS144" s="257"/>
      <c r="BT144" s="257"/>
      <c r="BU144" s="257"/>
      <c r="BV144" s="257"/>
      <c r="BW144" s="257"/>
      <c r="BX144" s="257"/>
      <c r="BY144" s="257"/>
      <c r="BZ144" s="257"/>
      <c r="CA144" s="257"/>
      <c r="CB144" s="257"/>
      <c r="CC144" s="257"/>
      <c r="CD144" s="257"/>
      <c r="CE144" s="257"/>
      <c r="CF144" s="257"/>
      <c r="CG144" s="257"/>
      <c r="CH144"/>
      <c r="CI144"/>
      <c r="CJ144"/>
      <c r="CK144"/>
    </row>
    <row r="145" spans="1:89" ht="33.75" hidden="1">
      <c r="A145" s="171" t="s">
        <v>274</v>
      </c>
      <c r="B145" s="47">
        <f>IFERROR(INDEX('اطلاعات انشعابات شرکتها'!A:BB,MATCH(A145,'اطلاعات انشعابات شرکتها'!A:A,0),MATCH(B$1,'اطلاعات انشعابات شرکتها'!$1:$1,0)),0)</f>
        <v>145</v>
      </c>
      <c r="C145" s="48">
        <f>IFERROR(INDEX('اطلاعات انشعابات شرکتها'!A:BB,MATCH(A145,'اطلاعات انشعابات شرکتها'!A:A,0),MATCH(C$1,'اطلاعات انشعابات شرکتها'!$1:$1,0)),0)</f>
        <v>0</v>
      </c>
      <c r="D145" s="45"/>
      <c r="E145" s="171">
        <v>2</v>
      </c>
      <c r="F145" s="170">
        <v>99</v>
      </c>
      <c r="G145" s="188" t="str">
        <f t="shared" si="48"/>
        <v>99/2</v>
      </c>
      <c r="H145" s="188" t="str">
        <f>IFERROR(INDEX('اطلاعات دوره'!A:Z,MATCH(G145,'اطلاعات دوره'!C:C,0),MATCH(H$1,'اطلاعات دوره'!$1:$1,0)),0)</f>
        <v>99/02/01</v>
      </c>
      <c r="I145" s="188" t="str">
        <f>IFERROR(INDEX('اطلاعات دوره'!A:Z,MATCH(G145,'اطلاعات دوره'!C:C,0),MATCH(I$1,'اطلاعات دوره'!$1:$1,0)),0)</f>
        <v>99/02/31</v>
      </c>
      <c r="J145" s="188">
        <f>IFERROR(INDEX('اطلاعات دوره'!A:Z,MATCH(G145,'اطلاعات دوره'!C:C,0),MATCH(J$1,'اطلاعات دوره'!$1:$1,0)),0)</f>
        <v>31</v>
      </c>
      <c r="K145" s="265"/>
      <c r="L145" s="188" t="str">
        <f>IFERROR(INDEX('اطلاعات دوره'!A:Z,MATCH(G145,'اطلاعات دوره'!C:C,0)-1,MATCH("عنوان",'اطلاعات دوره'!$1:$1,0)),"---")</f>
        <v>99/1</v>
      </c>
      <c r="M145" s="188" t="str">
        <f t="shared" si="49"/>
        <v>گل کوه بینالود-99/1</v>
      </c>
      <c r="N145" s="188" t="str">
        <f t="shared" si="50"/>
        <v>گل کوه بینالود-99/2</v>
      </c>
      <c r="O145" s="265"/>
      <c r="P145" s="188" t="str">
        <f>IFERROR(INDEX('اطلاعات انشعابات شرکتها'!A:BB,MATCH(A145,'اطلاعات انشعابات شرکتها'!A:A,0),MATCH(P$1,'اطلاعات انشعابات شرکتها'!$1:$1,0)),0)</f>
        <v>غیر دیماندی</v>
      </c>
      <c r="Q145" s="188">
        <f>IFERROR(INDEX('اطلاعات انشعابات شرکتها'!A:BB,MATCH(A145,'اطلاعات انشعابات شرکتها'!A:A,0),MATCH(Q$1,'اطلاعات انشعابات شرکتها'!$1:$1,0)),0)</f>
        <v>19</v>
      </c>
      <c r="R145" s="188" t="str">
        <f>IFERROR(INDEX('اطلاعات انشعابات شرکتها'!A:BB,MATCH(A145,'اطلاعات انشعابات شرکتها'!A:A,0),MATCH(R$1,'اطلاعات انشعابات شرکتها'!$1:$1,0)),0)</f>
        <v>1</v>
      </c>
      <c r="S145" s="265"/>
      <c r="T145" s="188">
        <f>IFERROR(INDEX('قرائت کنتور'!A:AZ,MATCH(A145&amp;"-"&amp;T$1,'قرائت کنتور'!B:B,0),MATCH(G145,'قرائت کنتور'!$1:$1,0)),0)</f>
        <v>0</v>
      </c>
      <c r="U145" s="188">
        <f>IFERROR(INDEX('قرائت کنتور'!A:AZ,MATCH(A145&amp;"-"&amp;U$1,'قرائت کنتور'!B:B,0),MATCH(L145,'قرائت کنتور'!$1:$1,0)),0)</f>
        <v>0</v>
      </c>
      <c r="V145" s="188">
        <f>IFERROR(INDEX('قرائت کنتور'!A:AZ,MATCH(A145&amp;"-"&amp;U$1,'قرائت کنتور'!B:B,0),MATCH(G145,'قرائت کنتور'!$1:$1,0)),0)</f>
        <v>110010</v>
      </c>
      <c r="W145" s="188">
        <f>IFERROR(INDEX('قرائت کنتور'!A:AZ,MATCH(A145&amp;"-"&amp;W$1,'قرائت کنتور'!B:B,0),MATCH(L145,'قرائت کنتور'!$1:$1,0)),0)</f>
        <v>0</v>
      </c>
      <c r="X145" s="188">
        <f>IFERROR(INDEX('قرائت کنتور'!A:AZ,MATCH(A145&amp;"-"&amp;W$1,'قرائت کنتور'!B:B,0),MATCH(G145,'قرائت کنتور'!$1:$1,0)),0)</f>
        <v>12954</v>
      </c>
      <c r="Y145" s="188">
        <f>IFERROR(INDEX('قرائت کنتور'!A:AZ,MATCH(A145&amp;"-"&amp;Y$1,'قرائت کنتور'!B:B,0),MATCH(L145,'قرائت کنتور'!$1:$1,0)),0)</f>
        <v>0</v>
      </c>
      <c r="Z145" s="188">
        <f>IFERROR(INDEX('قرائت کنتور'!A:AZ,MATCH(A145&amp;"-"&amp;Y$1,'قرائت کنتور'!B:B,0),MATCH(G145,'قرائت کنتور'!$1:$1,0)),0)</f>
        <v>37494</v>
      </c>
      <c r="AA145" s="188">
        <f>IFERROR(INDEX('قرائت کنتور'!A:AZ,MATCH(A145&amp;"-"&amp;AA$1,'قرائت کنتور'!B:B,0),MATCH(L145,'قرائت کنتور'!$1:$1,0)),0)</f>
        <v>0</v>
      </c>
      <c r="AB145" s="188">
        <f>IFERROR(INDEX('قرائت کنتور'!A:AZ,MATCH(A145&amp;"-"&amp;AA$1,'قرائت کنتور'!B:B,0),MATCH(G145,'قرائت کنتور'!$1:$1,0)),0)</f>
        <v>66205</v>
      </c>
      <c r="AC145" s="265"/>
      <c r="AD145" s="188">
        <f t="shared" si="51"/>
        <v>110010</v>
      </c>
      <c r="AE145" s="188">
        <f t="shared" si="52"/>
        <v>12954</v>
      </c>
      <c r="AF145" s="188">
        <f t="shared" si="53"/>
        <v>37494</v>
      </c>
      <c r="AG145" s="188">
        <f t="shared" si="54"/>
        <v>66205</v>
      </c>
      <c r="AH145" s="188">
        <f t="shared" si="55"/>
        <v>160458</v>
      </c>
      <c r="AI145" s="188">
        <f t="shared" si="56"/>
        <v>0</v>
      </c>
      <c r="AJ145" s="188" t="str">
        <f t="shared" si="57"/>
        <v>0</v>
      </c>
      <c r="AK145" s="265"/>
      <c r="AL145" s="254">
        <f t="shared" si="58"/>
        <v>0.92440595152529459</v>
      </c>
      <c r="AM145" s="254" t="str">
        <f t="shared" si="59"/>
        <v>0</v>
      </c>
      <c r="AN145" s="265"/>
      <c r="AO145" s="188">
        <f>IFERROR(INDEX('تعرفه ها'!A:Z,MATCH(P145&amp;"-"&amp;AO$1,'تعرفه ها'!C:C,0),MATCH(F145,'تعرفه ها'!$2:$2,0),1),"---")</f>
        <v>1115</v>
      </c>
      <c r="AP145" s="188">
        <f>IFERROR(INDEX('تعرفه ها'!A:Z,MATCH(P145&amp;"-"&amp;AP$1,'تعرفه ها'!C:C,0),MATCH(F145,'تعرفه ها'!$2:$2,0),1),"---")</f>
        <v>558</v>
      </c>
      <c r="AQ145" s="188">
        <f>IFERROR(INDEX('تعرفه ها'!A:Z,MATCH(P145&amp;"-"&amp;AQ$1,'تعرفه ها'!C:C,0),MATCH(F145,'تعرفه ها'!$2:$2,0),1),"---")</f>
        <v>279</v>
      </c>
      <c r="AR145" s="188">
        <f>IFERROR(INDEX('تعرفه ها'!A:Z,MATCH(P145&amp;"-"&amp;AR$1,'تعرفه ها'!C:C,0),MATCH(F145,'تعرفه ها'!$2:$2,0),1),"---")</f>
        <v>550</v>
      </c>
      <c r="AS145" s="265"/>
      <c r="AT145" s="415">
        <f t="shared" si="60"/>
        <v>122661150</v>
      </c>
      <c r="AU145" s="415">
        <f t="shared" si="61"/>
        <v>7228332</v>
      </c>
      <c r="AV145" s="415">
        <f t="shared" si="62"/>
        <v>10460826</v>
      </c>
      <c r="AW145" s="415">
        <f t="shared" si="63"/>
        <v>36412750</v>
      </c>
      <c r="AX145" s="415">
        <f t="shared" si="64"/>
        <v>176763058</v>
      </c>
      <c r="AY145" s="415">
        <f>IFERROR(AH145*INDEX('تعرفه ها'!A:Z,MATCH("عوارض برق به ازاء هر کیلووات",'تعرفه ها'!$C:$C,0),MATCH(F145,'تعرفه ها'!$2:$2,0)),"---")</f>
        <v>8022900</v>
      </c>
      <c r="AZ145" s="415">
        <f t="shared" si="65"/>
        <v>0</v>
      </c>
      <c r="BA145" s="415">
        <f>IFERROR(ROUND(((AX145+AY145+AZ145)*INDEX('تعرفه ها'!A:Z,MATCH("هزینه نگهداری و تعمیرات شبکه برق",'تعرفه ها'!$C:$C,0),MATCH(F145,'تعرفه ها'!$2:$2,0))/100),0),"---")</f>
        <v>18478596</v>
      </c>
      <c r="BB145" s="415">
        <f>IFERROR(IF(P145="دیماندی",ROUND(AJ145*INDEX('تعرفه ها'!A:Z,MATCH(BB$1,'تعرفه ها'!$C:$C,0),MATCH(F145,'تعرفه ها'!$2:$2,0))*J145/30,0),0),"---")</f>
        <v>0</v>
      </c>
      <c r="BC145" s="415"/>
      <c r="BD145" s="54">
        <f>IFERROR(IF(INDEX('اطلاعات دوره'!A:Z,MATCH(G145,'اطلاعات دوره'!C:C,0),MATCH("برق",'اطلاعات دوره'!$1:$1,0))="دارد",ROUND(AX145*INDEX('تعرفه ها'!A:Z,MATCH("پیک فصلی برق",'تعرفه ها'!$C:$C,0),MATCH(F145,'تعرفه ها'!$2:$2,0))/100,0),0),"---")</f>
        <v>0</v>
      </c>
      <c r="BE145" s="415">
        <f>IFERROR(ROUND(((AX145+AY145+AZ145+BA145+BB145+BC145+BD145)*INDEX('تعرفه ها'!A:Z,MATCH("مالیات برق",'تعرفه ها'!$C:$C,0),MATCH(F145,'تعرفه ها'!$2:$2,0))/100),0),"---")</f>
        <v>0</v>
      </c>
      <c r="BF145" s="415">
        <f t="shared" si="66"/>
        <v>203264554</v>
      </c>
      <c r="BG145" s="415">
        <f t="shared" si="47"/>
        <v>-135224956</v>
      </c>
      <c r="BH145" s="415">
        <f t="shared" si="67"/>
        <v>68039598</v>
      </c>
      <c r="BI145" s="54">
        <f t="shared" si="68"/>
        <v>598</v>
      </c>
      <c r="BJ145" s="55">
        <f t="shared" si="69"/>
        <v>68039000</v>
      </c>
      <c r="BK145" s="262"/>
      <c r="BL145" s="183" t="str">
        <f>IFERROR(IF(INDEX(پرداخت!A:AZ,MATCH(A145&amp;" - "&amp;"برق",پرداخت!$B:$B,0),MATCH(G145,پرداخت!$1:$1,0))="نشده","نشده","شده"),"---")</f>
        <v>نشده</v>
      </c>
      <c r="BN145" s="257"/>
      <c r="BO145" s="257"/>
      <c r="BP145" s="257"/>
      <c r="BQ145" s="257"/>
      <c r="BR145" s="257"/>
      <c r="BS145" s="257"/>
      <c r="BT145" s="257"/>
      <c r="BU145" s="257"/>
      <c r="BV145" s="257"/>
      <c r="BW145" s="257"/>
      <c r="BX145" s="257"/>
      <c r="BY145" s="257"/>
      <c r="BZ145" s="257"/>
      <c r="CA145" s="257"/>
      <c r="CB145" s="257"/>
      <c r="CC145" s="257"/>
      <c r="CD145" s="257"/>
      <c r="CE145" s="257"/>
      <c r="CF145" s="257"/>
      <c r="CG145" s="257"/>
      <c r="CH145"/>
      <c r="CI145"/>
      <c r="CJ145"/>
      <c r="CK145"/>
    </row>
    <row r="146" spans="1:89" ht="33.75" hidden="1">
      <c r="A146" s="171" t="s">
        <v>275</v>
      </c>
      <c r="B146" s="47">
        <f>IFERROR(INDEX('اطلاعات انشعابات شرکتها'!A:BB,MATCH(A146,'اطلاعات انشعابات شرکتها'!A:A,0),MATCH(B$1,'اطلاعات انشعابات شرکتها'!$1:$1,0)),0)</f>
        <v>146</v>
      </c>
      <c r="C146" s="48">
        <f>IFERROR(INDEX('اطلاعات انشعابات شرکتها'!A:BB,MATCH(A146,'اطلاعات انشعابات شرکتها'!A:A,0),MATCH(C$1,'اطلاعات انشعابات شرکتها'!$1:$1,0)),0)</f>
        <v>0</v>
      </c>
      <c r="D146" s="45"/>
      <c r="E146" s="171">
        <v>2</v>
      </c>
      <c r="F146" s="170">
        <v>99</v>
      </c>
      <c r="G146" s="188" t="str">
        <f t="shared" si="48"/>
        <v>99/2</v>
      </c>
      <c r="H146" s="188" t="str">
        <f>IFERROR(INDEX('اطلاعات دوره'!A:Z,MATCH(G146,'اطلاعات دوره'!C:C,0),MATCH(H$1,'اطلاعات دوره'!$1:$1,0)),0)</f>
        <v>99/02/01</v>
      </c>
      <c r="I146" s="188" t="str">
        <f>IFERROR(INDEX('اطلاعات دوره'!A:Z,MATCH(G146,'اطلاعات دوره'!C:C,0),MATCH(I$1,'اطلاعات دوره'!$1:$1,0)),0)</f>
        <v>99/02/31</v>
      </c>
      <c r="J146" s="188">
        <f>IFERROR(INDEX('اطلاعات دوره'!A:Z,MATCH(G146,'اطلاعات دوره'!C:C,0),MATCH(J$1,'اطلاعات دوره'!$1:$1,0)),0)</f>
        <v>31</v>
      </c>
      <c r="K146" s="265"/>
      <c r="L146" s="188" t="str">
        <f>IFERROR(INDEX('اطلاعات دوره'!A:Z,MATCH(G146,'اطلاعات دوره'!C:C,0)-1,MATCH("عنوان",'اطلاعات دوره'!$1:$1,0)),"---")</f>
        <v>99/1</v>
      </c>
      <c r="M146" s="188" t="str">
        <f t="shared" si="49"/>
        <v>افزودنی های طبیعی گلچین توس-99/1</v>
      </c>
      <c r="N146" s="188" t="str">
        <f t="shared" si="50"/>
        <v>افزودنی های طبیعی گلچین توس-99/2</v>
      </c>
      <c r="O146" s="265"/>
      <c r="P146" s="188" t="str">
        <f>IFERROR(INDEX('اطلاعات انشعابات شرکتها'!A:BB,MATCH(A146,'اطلاعات انشعابات شرکتها'!A:A,0),MATCH(P$1,'اطلاعات انشعابات شرکتها'!$1:$1,0)),0)</f>
        <v>غیر دیماندی</v>
      </c>
      <c r="Q146" s="188">
        <f>IFERROR(INDEX('اطلاعات انشعابات شرکتها'!A:BB,MATCH(A146,'اطلاعات انشعابات شرکتها'!A:A,0),MATCH(Q$1,'اطلاعات انشعابات شرکتها'!$1:$1,0)),0)</f>
        <v>19</v>
      </c>
      <c r="R146" s="188" t="str">
        <f>IFERROR(INDEX('اطلاعات انشعابات شرکتها'!A:BB,MATCH(A146,'اطلاعات انشعابات شرکتها'!A:A,0),MATCH(R$1,'اطلاعات انشعابات شرکتها'!$1:$1,0)),0)</f>
        <v>1</v>
      </c>
      <c r="S146" s="265"/>
      <c r="T146" s="188">
        <f>IFERROR(INDEX('قرائت کنتور'!A:AZ,MATCH(A146&amp;"-"&amp;T$1,'قرائت کنتور'!B:B,0),MATCH(G146,'قرائت کنتور'!$1:$1,0)),0)</f>
        <v>0</v>
      </c>
      <c r="U146" s="188">
        <f>IFERROR(INDEX('قرائت کنتور'!A:AZ,MATCH(A146&amp;"-"&amp;U$1,'قرائت کنتور'!B:B,0),MATCH(L146,'قرائت کنتور'!$1:$1,0)),0)</f>
        <v>0</v>
      </c>
      <c r="V146" s="188">
        <f>IFERROR(INDEX('قرائت کنتور'!A:AZ,MATCH(A146&amp;"-"&amp;U$1,'قرائت کنتور'!B:B,0),MATCH(G146,'قرائت کنتور'!$1:$1,0)),0)</f>
        <v>3903</v>
      </c>
      <c r="W146" s="188">
        <f>IFERROR(INDEX('قرائت کنتور'!A:AZ,MATCH(A146&amp;"-"&amp;W$1,'قرائت کنتور'!B:B,0),MATCH(L146,'قرائت کنتور'!$1:$1,0)),0)</f>
        <v>0</v>
      </c>
      <c r="X146" s="188">
        <f>IFERROR(INDEX('قرائت کنتور'!A:AZ,MATCH(A146&amp;"-"&amp;W$1,'قرائت کنتور'!B:B,0),MATCH(G146,'قرائت کنتور'!$1:$1,0)),0)</f>
        <v>860</v>
      </c>
      <c r="Y146" s="188">
        <f>IFERROR(INDEX('قرائت کنتور'!A:AZ,MATCH(A146&amp;"-"&amp;Y$1,'قرائت کنتور'!B:B,0),MATCH(L146,'قرائت کنتور'!$1:$1,0)),0)</f>
        <v>0</v>
      </c>
      <c r="Z146" s="188">
        <f>IFERROR(INDEX('قرائت کنتور'!A:AZ,MATCH(A146&amp;"-"&amp;Y$1,'قرائت کنتور'!B:B,0),MATCH(G146,'قرائت کنتور'!$1:$1,0)),0)</f>
        <v>1254</v>
      </c>
      <c r="AA146" s="188">
        <f>IFERROR(INDEX('قرائت کنتور'!A:AZ,MATCH(A146&amp;"-"&amp;AA$1,'قرائت کنتور'!B:B,0),MATCH(L146,'قرائت کنتور'!$1:$1,0)),0)</f>
        <v>0</v>
      </c>
      <c r="AB146" s="188">
        <f>IFERROR(INDEX('قرائت کنتور'!A:AZ,MATCH(A146&amp;"-"&amp;AA$1,'قرائت کنتور'!B:B,0),MATCH(G146,'قرائت کنتور'!$1:$1,0)),0)</f>
        <v>8895</v>
      </c>
      <c r="AC146" s="265"/>
      <c r="AD146" s="188">
        <f t="shared" si="51"/>
        <v>3903</v>
      </c>
      <c r="AE146" s="188">
        <f t="shared" si="52"/>
        <v>860</v>
      </c>
      <c r="AF146" s="188">
        <f t="shared" si="53"/>
        <v>1254</v>
      </c>
      <c r="AG146" s="188">
        <f t="shared" si="54"/>
        <v>8895</v>
      </c>
      <c r="AH146" s="188">
        <f t="shared" si="55"/>
        <v>6017</v>
      </c>
      <c r="AI146" s="188">
        <f t="shared" si="56"/>
        <v>0</v>
      </c>
      <c r="AJ146" s="188" t="str">
        <f t="shared" si="57"/>
        <v>0</v>
      </c>
      <c r="AK146" s="265"/>
      <c r="AL146" s="254">
        <f t="shared" si="58"/>
        <v>0.56029621493918302</v>
      </c>
      <c r="AM146" s="254">
        <f t="shared" si="59"/>
        <v>0.6062931999240615</v>
      </c>
      <c r="AN146" s="265"/>
      <c r="AO146" s="188">
        <f>IFERROR(INDEX('تعرفه ها'!A:Z,MATCH(P146&amp;"-"&amp;AO$1,'تعرفه ها'!C:C,0),MATCH(F146,'تعرفه ها'!$2:$2,0),1),"---")</f>
        <v>1115</v>
      </c>
      <c r="AP146" s="188">
        <f>IFERROR(INDEX('تعرفه ها'!A:Z,MATCH(P146&amp;"-"&amp;AP$1,'تعرفه ها'!C:C,0),MATCH(F146,'تعرفه ها'!$2:$2,0),1),"---")</f>
        <v>558</v>
      </c>
      <c r="AQ146" s="188">
        <f>IFERROR(INDEX('تعرفه ها'!A:Z,MATCH(P146&amp;"-"&amp;AQ$1,'تعرفه ها'!C:C,0),MATCH(F146,'تعرفه ها'!$2:$2,0),1),"---")</f>
        <v>279</v>
      </c>
      <c r="AR146" s="188">
        <f>IFERROR(INDEX('تعرفه ها'!A:Z,MATCH(P146&amp;"-"&amp;AR$1,'تعرفه ها'!C:C,0),MATCH(F146,'تعرفه ها'!$2:$2,0),1),"---")</f>
        <v>550</v>
      </c>
      <c r="AS146" s="265"/>
      <c r="AT146" s="415">
        <f t="shared" si="60"/>
        <v>4351845</v>
      </c>
      <c r="AU146" s="415">
        <f t="shared" si="61"/>
        <v>479880</v>
      </c>
      <c r="AV146" s="415">
        <f t="shared" si="62"/>
        <v>349866</v>
      </c>
      <c r="AW146" s="415">
        <f t="shared" si="63"/>
        <v>4892250</v>
      </c>
      <c r="AX146" s="415">
        <f t="shared" si="64"/>
        <v>10073841</v>
      </c>
      <c r="AY146" s="415">
        <f>IFERROR(AH146*INDEX('تعرفه ها'!A:Z,MATCH("عوارض برق به ازاء هر کیلووات",'تعرفه ها'!$C:$C,0),MATCH(F146,'تعرفه ها'!$2:$2,0)),"---")</f>
        <v>300850</v>
      </c>
      <c r="AZ146" s="415">
        <f t="shared" si="65"/>
        <v>3141563</v>
      </c>
      <c r="BA146" s="415">
        <f>IFERROR(ROUND(((AX146+AY146+AZ146)*INDEX('تعرفه ها'!A:Z,MATCH("هزینه نگهداری و تعمیرات شبکه برق",'تعرفه ها'!$C:$C,0),MATCH(F146,'تعرفه ها'!$2:$2,0))/100),0),"---")</f>
        <v>1351625</v>
      </c>
      <c r="BB146" s="415">
        <f>IFERROR(IF(P146="دیماندی",ROUND(AJ146*INDEX('تعرفه ها'!A:Z,MATCH(BB$1,'تعرفه ها'!$C:$C,0),MATCH(F146,'تعرفه ها'!$2:$2,0))*J146/30,0),0),"---")</f>
        <v>0</v>
      </c>
      <c r="BC146" s="415"/>
      <c r="BD146" s="54">
        <f>IFERROR(IF(INDEX('اطلاعات دوره'!A:Z,MATCH(G146,'اطلاعات دوره'!C:C,0),MATCH("برق",'اطلاعات دوره'!$1:$1,0))="دارد",ROUND(AX146*INDEX('تعرفه ها'!A:Z,MATCH("پیک فصلی برق",'تعرفه ها'!$C:$C,0),MATCH(F146,'تعرفه ها'!$2:$2,0))/100,0),0),"---")</f>
        <v>0</v>
      </c>
      <c r="BE146" s="415">
        <f>IFERROR(ROUND(((AX146+AY146+AZ146+BA146+BB146+BC146+BD146)*INDEX('تعرفه ها'!A:Z,MATCH("مالیات برق",'تعرفه ها'!$C:$C,0),MATCH(F146,'تعرفه ها'!$2:$2,0))/100),0),"---")</f>
        <v>0</v>
      </c>
      <c r="BF146" s="415">
        <f t="shared" si="66"/>
        <v>14867879</v>
      </c>
      <c r="BG146" s="415" t="str">
        <f t="shared" si="47"/>
        <v>---</v>
      </c>
      <c r="BH146" s="415" t="str">
        <f t="shared" si="67"/>
        <v>---</v>
      </c>
      <c r="BI146" s="54" t="str">
        <f t="shared" si="68"/>
        <v>---</v>
      </c>
      <c r="BJ146" s="55" t="str">
        <f t="shared" si="69"/>
        <v>---</v>
      </c>
      <c r="BK146" s="262"/>
      <c r="BL146" s="183" t="str">
        <f>IFERROR(IF(INDEX(پرداخت!A:AZ,MATCH(A146&amp;" - "&amp;"برق",پرداخت!$B:$B,0),MATCH(G146,پرداخت!$1:$1,0))="نشده","نشده","شده"),"---")</f>
        <v>نشده</v>
      </c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57"/>
      <c r="BY146" s="257"/>
      <c r="BZ146" s="257"/>
      <c r="CA146" s="257"/>
      <c r="CB146" s="257"/>
      <c r="CC146" s="257"/>
      <c r="CD146" s="257"/>
      <c r="CE146" s="257"/>
      <c r="CF146" s="257"/>
      <c r="CG146" s="257"/>
      <c r="CH146"/>
      <c r="CI146"/>
      <c r="CJ146"/>
      <c r="CK146"/>
    </row>
    <row r="147" spans="1:89" ht="33.75" hidden="1">
      <c r="A147" s="171" t="s">
        <v>296</v>
      </c>
      <c r="B147" s="47">
        <f>IFERROR(INDEX('اطلاعات انشعابات شرکتها'!A:BB,MATCH(A147,'اطلاعات انشعابات شرکتها'!A:A,0),MATCH(B$1,'اطلاعات انشعابات شرکتها'!$1:$1,0)),0)</f>
        <v>147</v>
      </c>
      <c r="C147" s="48">
        <f>IFERROR(INDEX('اطلاعات انشعابات شرکتها'!A:BB,MATCH(A147,'اطلاعات انشعابات شرکتها'!A:A,0),MATCH(C$1,'اطلاعات انشعابات شرکتها'!$1:$1,0)),0)</f>
        <v>0</v>
      </c>
      <c r="D147" s="45"/>
      <c r="E147" s="171">
        <v>2</v>
      </c>
      <c r="F147" s="170">
        <v>99</v>
      </c>
      <c r="G147" s="188" t="str">
        <f t="shared" si="48"/>
        <v>99/2</v>
      </c>
      <c r="H147" s="188" t="str">
        <f>IFERROR(INDEX('اطلاعات دوره'!A:Z,MATCH(G147,'اطلاعات دوره'!C:C,0),MATCH(H$1,'اطلاعات دوره'!$1:$1,0)),0)</f>
        <v>99/02/01</v>
      </c>
      <c r="I147" s="188" t="str">
        <f>IFERROR(INDEX('اطلاعات دوره'!A:Z,MATCH(G147,'اطلاعات دوره'!C:C,0),MATCH(I$1,'اطلاعات دوره'!$1:$1,0)),0)</f>
        <v>99/02/31</v>
      </c>
      <c r="J147" s="188">
        <f>IFERROR(INDEX('اطلاعات دوره'!A:Z,MATCH(G147,'اطلاعات دوره'!C:C,0),MATCH(J$1,'اطلاعات دوره'!$1:$1,0)),0)</f>
        <v>31</v>
      </c>
      <c r="K147" s="265"/>
      <c r="L147" s="188" t="str">
        <f>IFERROR(INDEX('اطلاعات دوره'!A:Z,MATCH(G147,'اطلاعات دوره'!C:C,0)-1,MATCH("عنوان",'اطلاعات دوره'!$1:$1,0)),"---")</f>
        <v>99/1</v>
      </c>
      <c r="M147" s="188" t="str">
        <f t="shared" si="49"/>
        <v>ماهان تدبیر پارت-99/1</v>
      </c>
      <c r="N147" s="188" t="str">
        <f t="shared" si="50"/>
        <v>ماهان تدبیر پارت-99/2</v>
      </c>
      <c r="O147" s="265"/>
      <c r="P147" s="188">
        <f>IFERROR(INDEX('اطلاعات انشعابات شرکتها'!A:BB,MATCH(A147,'اطلاعات انشعابات شرکتها'!A:A,0),MATCH(P$1,'اطلاعات انشعابات شرکتها'!$1:$1,0)),0)</f>
        <v>0</v>
      </c>
      <c r="Q147" s="188">
        <f>IFERROR(INDEX('اطلاعات انشعابات شرکتها'!A:BB,MATCH(A147,'اطلاعات انشعابات شرکتها'!A:A,0),MATCH(Q$1,'اطلاعات انشعابات شرکتها'!$1:$1,0)),0)</f>
        <v>0</v>
      </c>
      <c r="R147" s="188">
        <f>IFERROR(INDEX('اطلاعات انشعابات شرکتها'!A:BB,MATCH(A147,'اطلاعات انشعابات شرکتها'!A:A,0),MATCH(R$1,'اطلاعات انشعابات شرکتها'!$1:$1,0)),0)</f>
        <v>0</v>
      </c>
      <c r="S147" s="265"/>
      <c r="T147" s="188">
        <f>IFERROR(INDEX('قرائت کنتور'!A:AZ,MATCH(A147&amp;"-"&amp;T$1,'قرائت کنتور'!B:B,0),MATCH(G147,'قرائت کنتور'!$1:$1,0)),0)</f>
        <v>0</v>
      </c>
      <c r="U147" s="188">
        <f>IFERROR(INDEX('قرائت کنتور'!A:AZ,MATCH(A147&amp;"-"&amp;U$1,'قرائت کنتور'!B:B,0),MATCH(L147,'قرائت کنتور'!$1:$1,0)),0)</f>
        <v>0</v>
      </c>
      <c r="V147" s="188">
        <f>IFERROR(INDEX('قرائت کنتور'!A:AZ,MATCH(A147&amp;"-"&amp;U$1,'قرائت کنتور'!B:B,0),MATCH(G147,'قرائت کنتور'!$1:$1,0)),0)</f>
        <v>30411</v>
      </c>
      <c r="W147" s="188">
        <f>IFERROR(INDEX('قرائت کنتور'!A:AZ,MATCH(A147&amp;"-"&amp;W$1,'قرائت کنتور'!B:B,0),MATCH(L147,'قرائت کنتور'!$1:$1,0)),0)</f>
        <v>0</v>
      </c>
      <c r="X147" s="188">
        <f>IFERROR(INDEX('قرائت کنتور'!A:AZ,MATCH(A147&amp;"-"&amp;W$1,'قرائت کنتور'!B:B,0),MATCH(G147,'قرائت کنتور'!$1:$1,0)),0)</f>
        <v>5323</v>
      </c>
      <c r="Y147" s="188">
        <f>IFERROR(INDEX('قرائت کنتور'!A:AZ,MATCH(A147&amp;"-"&amp;Y$1,'قرائت کنتور'!B:B,0),MATCH(L147,'قرائت کنتور'!$1:$1,0)),0)</f>
        <v>0</v>
      </c>
      <c r="Z147" s="188">
        <f>IFERROR(INDEX('قرائت کنتور'!A:AZ,MATCH(A147&amp;"-"&amp;Y$1,'قرائت کنتور'!B:B,0),MATCH(G147,'قرائت کنتور'!$1:$1,0)),0)</f>
        <v>6627</v>
      </c>
      <c r="AA147" s="188">
        <f>IFERROR(INDEX('قرائت کنتور'!A:AZ,MATCH(A147&amp;"-"&amp;AA$1,'قرائت کنتور'!B:B,0),MATCH(L147,'قرائت کنتور'!$1:$1,0)),0)</f>
        <v>0</v>
      </c>
      <c r="AB147" s="188">
        <f>IFERROR(INDEX('قرائت کنتور'!A:AZ,MATCH(A147&amp;"-"&amp;AA$1,'قرائت کنتور'!B:B,0),MATCH(G147,'قرائت کنتور'!$1:$1,0)),0)</f>
        <v>30634</v>
      </c>
      <c r="AC147" s="265"/>
      <c r="AD147" s="188">
        <f t="shared" si="51"/>
        <v>0</v>
      </c>
      <c r="AE147" s="188">
        <f t="shared" si="52"/>
        <v>0</v>
      </c>
      <c r="AF147" s="188">
        <f t="shared" si="53"/>
        <v>0</v>
      </c>
      <c r="AG147" s="188">
        <f t="shared" si="54"/>
        <v>0</v>
      </c>
      <c r="AH147" s="188">
        <f t="shared" si="55"/>
        <v>0</v>
      </c>
      <c r="AI147" s="188">
        <f t="shared" si="56"/>
        <v>0</v>
      </c>
      <c r="AJ147" s="188" t="str">
        <f t="shared" si="57"/>
        <v>0</v>
      </c>
      <c r="AK147" s="265"/>
      <c r="AL147" s="254" t="str">
        <f t="shared" si="58"/>
        <v>---</v>
      </c>
      <c r="AM147" s="254" t="str">
        <f t="shared" si="59"/>
        <v>---</v>
      </c>
      <c r="AN147" s="265"/>
      <c r="AO147" s="188" t="str">
        <f>IFERROR(INDEX('تعرفه ها'!A:Z,MATCH(P147&amp;"-"&amp;AO$1,'تعرفه ها'!C:C,0),MATCH(F147,'تعرفه ها'!$2:$2,0),1),"---")</f>
        <v>---</v>
      </c>
      <c r="AP147" s="188" t="str">
        <f>IFERROR(INDEX('تعرفه ها'!A:Z,MATCH(P147&amp;"-"&amp;AP$1,'تعرفه ها'!C:C,0),MATCH(F147,'تعرفه ها'!$2:$2,0),1),"---")</f>
        <v>---</v>
      </c>
      <c r="AQ147" s="188" t="str">
        <f>IFERROR(INDEX('تعرفه ها'!A:Z,MATCH(P147&amp;"-"&amp;AQ$1,'تعرفه ها'!C:C,0),MATCH(F147,'تعرفه ها'!$2:$2,0),1),"---")</f>
        <v>---</v>
      </c>
      <c r="AR147" s="188" t="str">
        <f>IFERROR(INDEX('تعرفه ها'!A:Z,MATCH(P147&amp;"-"&amp;AR$1,'تعرفه ها'!C:C,0),MATCH(F147,'تعرفه ها'!$2:$2,0),1),"---")</f>
        <v>---</v>
      </c>
      <c r="AS147" s="265"/>
      <c r="AT147" s="415" t="str">
        <f t="shared" si="60"/>
        <v>---</v>
      </c>
      <c r="AU147" s="415" t="str">
        <f t="shared" si="61"/>
        <v>---</v>
      </c>
      <c r="AV147" s="415" t="str">
        <f t="shared" si="62"/>
        <v>---</v>
      </c>
      <c r="AW147" s="415" t="str">
        <f t="shared" si="63"/>
        <v>---</v>
      </c>
      <c r="AX147" s="415" t="str">
        <f t="shared" si="64"/>
        <v>---</v>
      </c>
      <c r="AY147" s="415">
        <f>IFERROR(AH147*INDEX('تعرفه ها'!A:Z,MATCH("عوارض برق به ازاء هر کیلووات",'تعرفه ها'!$C:$C,0),MATCH(F147,'تعرفه ها'!$2:$2,0)),"---")</f>
        <v>0</v>
      </c>
      <c r="AZ147" s="415" t="str">
        <f t="shared" si="65"/>
        <v>---</v>
      </c>
      <c r="BA147" s="415" t="str">
        <f>IFERROR(ROUND(((AX147+AY147+AZ147)*INDEX('تعرفه ها'!A:Z,MATCH("هزینه نگهداری و تعمیرات شبکه برق",'تعرفه ها'!$C:$C,0),MATCH(F147,'تعرفه ها'!$2:$2,0))/100),0),"---")</f>
        <v>---</v>
      </c>
      <c r="BB147" s="415">
        <f>IFERROR(IF(P147="دیماندی",ROUND(AJ147*INDEX('تعرفه ها'!A:Z,MATCH(BB$1,'تعرفه ها'!$C:$C,0),MATCH(F147,'تعرفه ها'!$2:$2,0))*J147/30,0),0),"---")</f>
        <v>0</v>
      </c>
      <c r="BC147" s="415"/>
      <c r="BD147" s="54">
        <f>IFERROR(IF(INDEX('اطلاعات دوره'!A:Z,MATCH(G147,'اطلاعات دوره'!C:C,0),MATCH("برق",'اطلاعات دوره'!$1:$1,0))="دارد",ROUND(AX147*INDEX('تعرفه ها'!A:Z,MATCH("پیک فصلی برق",'تعرفه ها'!$C:$C,0),MATCH(F147,'تعرفه ها'!$2:$2,0))/100,0),0),"---")</f>
        <v>0</v>
      </c>
      <c r="BE147" s="415" t="str">
        <f>IFERROR(ROUND(((AX147+AY147+AZ147+BA147+BB147+BC147+BD147)*INDEX('تعرفه ها'!A:Z,MATCH("مالیات برق",'تعرفه ها'!$C:$C,0),MATCH(F147,'تعرفه ها'!$2:$2,0))/100),0),"---")</f>
        <v>---</v>
      </c>
      <c r="BF147" s="415" t="str">
        <f t="shared" si="66"/>
        <v>---</v>
      </c>
      <c r="BG147" s="415" t="str">
        <f t="shared" si="47"/>
        <v>---</v>
      </c>
      <c r="BH147" s="415" t="str">
        <f t="shared" si="67"/>
        <v>---</v>
      </c>
      <c r="BI147" s="54" t="str">
        <f t="shared" si="68"/>
        <v>---</v>
      </c>
      <c r="BJ147" s="55" t="str">
        <f t="shared" si="69"/>
        <v>---</v>
      </c>
      <c r="BK147" s="262"/>
      <c r="BL147" s="183" t="str">
        <f>IFERROR(IF(INDEX(پرداخت!A:AZ,MATCH(A147&amp;" - "&amp;"برق",پرداخت!$B:$B,0),MATCH(G147,پرداخت!$1:$1,0))="نشده","نشده","شده"),"---")</f>
        <v>---</v>
      </c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CB147" s="257"/>
      <c r="CC147" s="257"/>
      <c r="CD147" s="257"/>
      <c r="CE147" s="257"/>
      <c r="CF147" s="257"/>
      <c r="CG147" s="257"/>
      <c r="CH147"/>
      <c r="CI147"/>
      <c r="CJ147"/>
      <c r="CK147"/>
    </row>
    <row r="148" spans="1:89" ht="33.75" hidden="1">
      <c r="A148" s="171" t="s">
        <v>277</v>
      </c>
      <c r="B148" s="47">
        <f>IFERROR(INDEX('اطلاعات انشعابات شرکتها'!A:BB,MATCH(A148,'اطلاعات انشعابات شرکتها'!A:A,0),MATCH(B$1,'اطلاعات انشعابات شرکتها'!$1:$1,0)),0)</f>
        <v>148</v>
      </c>
      <c r="C148" s="48">
        <f>IFERROR(INDEX('اطلاعات انشعابات شرکتها'!A:BB,MATCH(A148,'اطلاعات انشعابات شرکتها'!A:A,0),MATCH(C$1,'اطلاعات انشعابات شرکتها'!$1:$1,0)),0)</f>
        <v>0</v>
      </c>
      <c r="D148" s="45"/>
      <c r="E148" s="171">
        <v>2</v>
      </c>
      <c r="F148" s="170">
        <v>99</v>
      </c>
      <c r="G148" s="188" t="str">
        <f t="shared" si="48"/>
        <v>99/2</v>
      </c>
      <c r="H148" s="188" t="str">
        <f>IFERROR(INDEX('اطلاعات دوره'!A:Z,MATCH(G148,'اطلاعات دوره'!C:C,0),MATCH(H$1,'اطلاعات دوره'!$1:$1,0)),0)</f>
        <v>99/02/01</v>
      </c>
      <c r="I148" s="188" t="str">
        <f>IFERROR(INDEX('اطلاعات دوره'!A:Z,MATCH(G148,'اطلاعات دوره'!C:C,0),MATCH(I$1,'اطلاعات دوره'!$1:$1,0)),0)</f>
        <v>99/02/31</v>
      </c>
      <c r="J148" s="188">
        <f>IFERROR(INDEX('اطلاعات دوره'!A:Z,MATCH(G148,'اطلاعات دوره'!C:C,0),MATCH(J$1,'اطلاعات دوره'!$1:$1,0)),0)</f>
        <v>31</v>
      </c>
      <c r="K148" s="265"/>
      <c r="L148" s="188" t="str">
        <f>IFERROR(INDEX('اطلاعات دوره'!A:Z,MATCH(G148,'اطلاعات دوره'!C:C,0)-1,MATCH("عنوان",'اطلاعات دوره'!$1:$1,0)),"---")</f>
        <v>99/1</v>
      </c>
      <c r="M148" s="188" t="str">
        <f t="shared" si="49"/>
        <v>مبین پویش صنعت پارس-99/1</v>
      </c>
      <c r="N148" s="188" t="str">
        <f t="shared" si="50"/>
        <v>مبین پویش صنعت پارس-99/2</v>
      </c>
      <c r="O148" s="265"/>
      <c r="P148" s="188" t="str">
        <f>IFERROR(INDEX('اطلاعات انشعابات شرکتها'!A:BB,MATCH(A148,'اطلاعات انشعابات شرکتها'!A:A,0),MATCH(P$1,'اطلاعات انشعابات شرکتها'!$1:$1,0)),0)</f>
        <v>غیر دیماندی</v>
      </c>
      <c r="Q148" s="188">
        <f>IFERROR(INDEX('اطلاعات انشعابات شرکتها'!A:BB,MATCH(A148,'اطلاعات انشعابات شرکتها'!A:A,0),MATCH(Q$1,'اطلاعات انشعابات شرکتها'!$1:$1,0)),0)</f>
        <v>19</v>
      </c>
      <c r="R148" s="188" t="str">
        <f>IFERROR(INDEX('اطلاعات انشعابات شرکتها'!A:BB,MATCH(A148,'اطلاعات انشعابات شرکتها'!A:A,0),MATCH(R$1,'اطلاعات انشعابات شرکتها'!$1:$1,0)),0)</f>
        <v>1</v>
      </c>
      <c r="S148" s="265"/>
      <c r="T148" s="188">
        <f>IFERROR(INDEX('قرائت کنتور'!A:AZ,MATCH(A148&amp;"-"&amp;T$1,'قرائت کنتور'!B:B,0),MATCH(G148,'قرائت کنتور'!$1:$1,0)),0)</f>
        <v>0</v>
      </c>
      <c r="U148" s="188">
        <f>IFERROR(INDEX('قرائت کنتور'!A:AZ,MATCH(A148&amp;"-"&amp;U$1,'قرائت کنتور'!B:B,0),MATCH(L148,'قرائت کنتور'!$1:$1,0)),0)</f>
        <v>0</v>
      </c>
      <c r="V148" s="188">
        <f>IFERROR(INDEX('قرائت کنتور'!A:AZ,MATCH(A148&amp;"-"&amp;U$1,'قرائت کنتور'!B:B,0),MATCH(G148,'قرائت کنتور'!$1:$1,0)),0)</f>
        <v>3631</v>
      </c>
      <c r="W148" s="188">
        <f>IFERROR(INDEX('قرائت کنتور'!A:AZ,MATCH(A148&amp;"-"&amp;W$1,'قرائت کنتور'!B:B,0),MATCH(L148,'قرائت کنتور'!$1:$1,0)),0)</f>
        <v>0</v>
      </c>
      <c r="X148" s="188">
        <f>IFERROR(INDEX('قرائت کنتور'!A:AZ,MATCH(A148&amp;"-"&amp;W$1,'قرائت کنتور'!B:B,0),MATCH(G148,'قرائت کنتور'!$1:$1,0)),0)</f>
        <v>0</v>
      </c>
      <c r="Y148" s="188">
        <f>IFERROR(INDEX('قرائت کنتور'!A:AZ,MATCH(A148&amp;"-"&amp;Y$1,'قرائت کنتور'!B:B,0),MATCH(L148,'قرائت کنتور'!$1:$1,0)),0)</f>
        <v>0</v>
      </c>
      <c r="Z148" s="188">
        <f>IFERROR(INDEX('قرائت کنتور'!A:AZ,MATCH(A148&amp;"-"&amp;Y$1,'قرائت کنتور'!B:B,0),MATCH(G148,'قرائت کنتور'!$1:$1,0)),0)</f>
        <v>0</v>
      </c>
      <c r="AA148" s="188">
        <f>IFERROR(INDEX('قرائت کنتور'!A:AZ,MATCH(A148&amp;"-"&amp;AA$1,'قرائت کنتور'!B:B,0),MATCH(L148,'قرائت کنتور'!$1:$1,0)),0)</f>
        <v>0</v>
      </c>
      <c r="AB148" s="188">
        <f>IFERROR(INDEX('قرائت کنتور'!A:AZ,MATCH(A148&amp;"-"&amp;AA$1,'قرائت کنتور'!B:B,0),MATCH(G148,'قرائت کنتور'!$1:$1,0)),0)</f>
        <v>0</v>
      </c>
      <c r="AC148" s="265"/>
      <c r="AD148" s="188">
        <f t="shared" si="51"/>
        <v>3631</v>
      </c>
      <c r="AE148" s="188">
        <f t="shared" si="52"/>
        <v>0</v>
      </c>
      <c r="AF148" s="188">
        <f t="shared" si="53"/>
        <v>0</v>
      </c>
      <c r="AG148" s="188">
        <f t="shared" si="54"/>
        <v>0</v>
      </c>
      <c r="AH148" s="188">
        <f t="shared" si="55"/>
        <v>3631</v>
      </c>
      <c r="AI148" s="188">
        <f t="shared" si="56"/>
        <v>0</v>
      </c>
      <c r="AJ148" s="188" t="str">
        <f t="shared" si="57"/>
        <v>0</v>
      </c>
      <c r="AK148" s="265"/>
      <c r="AL148" s="254">
        <f t="shared" si="58"/>
        <v>1</v>
      </c>
      <c r="AM148" s="254" t="str">
        <f t="shared" si="59"/>
        <v>0</v>
      </c>
      <c r="AN148" s="265"/>
      <c r="AO148" s="188">
        <f>IFERROR(INDEX('تعرفه ها'!A:Z,MATCH(P148&amp;"-"&amp;AO$1,'تعرفه ها'!C:C,0),MATCH(F148,'تعرفه ها'!$2:$2,0),1),"---")</f>
        <v>1115</v>
      </c>
      <c r="AP148" s="188">
        <f>IFERROR(INDEX('تعرفه ها'!A:Z,MATCH(P148&amp;"-"&amp;AP$1,'تعرفه ها'!C:C,0),MATCH(F148,'تعرفه ها'!$2:$2,0),1),"---")</f>
        <v>558</v>
      </c>
      <c r="AQ148" s="188">
        <f>IFERROR(INDEX('تعرفه ها'!A:Z,MATCH(P148&amp;"-"&amp;AQ$1,'تعرفه ها'!C:C,0),MATCH(F148,'تعرفه ها'!$2:$2,0),1),"---")</f>
        <v>279</v>
      </c>
      <c r="AR148" s="188">
        <f>IFERROR(INDEX('تعرفه ها'!A:Z,MATCH(P148&amp;"-"&amp;AR$1,'تعرفه ها'!C:C,0),MATCH(F148,'تعرفه ها'!$2:$2,0),1),"---")</f>
        <v>550</v>
      </c>
      <c r="AS148" s="265"/>
      <c r="AT148" s="415">
        <f t="shared" si="60"/>
        <v>4048565</v>
      </c>
      <c r="AU148" s="415">
        <f t="shared" si="61"/>
        <v>0</v>
      </c>
      <c r="AV148" s="415">
        <f t="shared" si="62"/>
        <v>0</v>
      </c>
      <c r="AW148" s="415">
        <f t="shared" si="63"/>
        <v>0</v>
      </c>
      <c r="AX148" s="415">
        <f t="shared" si="64"/>
        <v>4048565</v>
      </c>
      <c r="AY148" s="415">
        <f>IFERROR(AH148*INDEX('تعرفه ها'!A:Z,MATCH("عوارض برق به ازاء هر کیلووات",'تعرفه ها'!$C:$C,0),MATCH(F148,'تعرفه ها'!$2:$2,0)),"---")</f>
        <v>181550</v>
      </c>
      <c r="AZ148" s="415">
        <f t="shared" si="65"/>
        <v>0</v>
      </c>
      <c r="BA148" s="415">
        <f>IFERROR(ROUND(((AX148+AY148+AZ148)*INDEX('تعرفه ها'!A:Z,MATCH("هزینه نگهداری و تعمیرات شبکه برق",'تعرفه ها'!$C:$C,0),MATCH(F148,'تعرفه ها'!$2:$2,0))/100),0),"---")</f>
        <v>423012</v>
      </c>
      <c r="BB148" s="415">
        <f>IFERROR(IF(P148="دیماندی",ROUND(AJ148*INDEX('تعرفه ها'!A:Z,MATCH(BB$1,'تعرفه ها'!$C:$C,0),MATCH(F148,'تعرفه ها'!$2:$2,0))*J148/30,0),0),"---")</f>
        <v>0</v>
      </c>
      <c r="BC148" s="415"/>
      <c r="BD148" s="54">
        <f>IFERROR(IF(INDEX('اطلاعات دوره'!A:Z,MATCH(G148,'اطلاعات دوره'!C:C,0),MATCH("برق",'اطلاعات دوره'!$1:$1,0))="دارد",ROUND(AX148*INDEX('تعرفه ها'!A:Z,MATCH("پیک فصلی برق",'تعرفه ها'!$C:$C,0),MATCH(F148,'تعرفه ها'!$2:$2,0))/100,0),0),"---")</f>
        <v>0</v>
      </c>
      <c r="BE148" s="415">
        <f>IFERROR(ROUND(((AX148+AY148+AZ148+BA148+BB148+BC148+BD148)*INDEX('تعرفه ها'!A:Z,MATCH("مالیات برق",'تعرفه ها'!$C:$C,0),MATCH(F148,'تعرفه ها'!$2:$2,0))/100),0),"---")</f>
        <v>0</v>
      </c>
      <c r="BF148" s="415">
        <f t="shared" si="66"/>
        <v>4653127</v>
      </c>
      <c r="BG148" s="415">
        <f t="shared" si="47"/>
        <v>-63066864</v>
      </c>
      <c r="BH148" s="415">
        <f t="shared" si="67"/>
        <v>-58413737</v>
      </c>
      <c r="BI148" s="54">
        <f t="shared" si="68"/>
        <v>737</v>
      </c>
      <c r="BJ148" s="55">
        <f t="shared" si="69"/>
        <v>-58414474</v>
      </c>
      <c r="BK148" s="262"/>
      <c r="BL148" s="183" t="str">
        <f>IFERROR(IF(INDEX(پرداخت!A:AZ,MATCH(A148&amp;" - "&amp;"برق",پرداخت!$B:$B,0),MATCH(G148,پرداخت!$1:$1,0))="نشده","نشده","شده"),"---")</f>
        <v>نشده</v>
      </c>
      <c r="BN148" s="257"/>
      <c r="BO148" s="257"/>
      <c r="BP148" s="257"/>
      <c r="BQ148" s="257"/>
      <c r="BR148" s="257"/>
      <c r="BS148" s="257"/>
      <c r="BT148" s="257"/>
      <c r="BU148" s="257"/>
      <c r="BV148" s="257"/>
      <c r="BW148" s="257"/>
      <c r="BX148" s="257"/>
      <c r="BY148" s="257"/>
      <c r="BZ148" s="257"/>
      <c r="CA148" s="257"/>
      <c r="CB148" s="257"/>
      <c r="CC148" s="257"/>
      <c r="CD148" s="257"/>
      <c r="CE148" s="257"/>
      <c r="CF148" s="257"/>
      <c r="CG148" s="257"/>
      <c r="CH148"/>
      <c r="CI148"/>
      <c r="CJ148"/>
      <c r="CK148"/>
    </row>
    <row r="149" spans="1:89" ht="33.75" hidden="1">
      <c r="A149" s="171" t="s">
        <v>281</v>
      </c>
      <c r="B149" s="47">
        <f>IFERROR(INDEX('اطلاعات انشعابات شرکتها'!A:BB,MATCH(A149,'اطلاعات انشعابات شرکتها'!A:A,0),MATCH(B$1,'اطلاعات انشعابات شرکتها'!$1:$1,0)),0)</f>
        <v>149</v>
      </c>
      <c r="C149" s="48">
        <f>IFERROR(INDEX('اطلاعات انشعابات شرکتها'!A:BB,MATCH(A149,'اطلاعات انشعابات شرکتها'!A:A,0),MATCH(C$1,'اطلاعات انشعابات شرکتها'!$1:$1,0)),0)</f>
        <v>0</v>
      </c>
      <c r="D149" s="45"/>
      <c r="E149" s="171">
        <v>2</v>
      </c>
      <c r="F149" s="170">
        <v>99</v>
      </c>
      <c r="G149" s="188" t="str">
        <f t="shared" si="48"/>
        <v>99/2</v>
      </c>
      <c r="H149" s="188" t="str">
        <f>IFERROR(INDEX('اطلاعات دوره'!A:Z,MATCH(G149,'اطلاعات دوره'!C:C,0),MATCH(H$1,'اطلاعات دوره'!$1:$1,0)),0)</f>
        <v>99/02/01</v>
      </c>
      <c r="I149" s="188" t="str">
        <f>IFERROR(INDEX('اطلاعات دوره'!A:Z,MATCH(G149,'اطلاعات دوره'!C:C,0),MATCH(I$1,'اطلاعات دوره'!$1:$1,0)),0)</f>
        <v>99/02/31</v>
      </c>
      <c r="J149" s="188">
        <f>IFERROR(INDEX('اطلاعات دوره'!A:Z,MATCH(G149,'اطلاعات دوره'!C:C,0),MATCH(J$1,'اطلاعات دوره'!$1:$1,0)),0)</f>
        <v>31</v>
      </c>
      <c r="K149" s="265"/>
      <c r="L149" s="188" t="str">
        <f>IFERROR(INDEX('اطلاعات دوره'!A:Z,MATCH(G149,'اطلاعات دوره'!C:C,0)-1,MATCH("عنوان",'اطلاعات دوره'!$1:$1,0)),"---")</f>
        <v>99/1</v>
      </c>
      <c r="M149" s="188" t="str">
        <f t="shared" si="49"/>
        <v>مطلق کاران شرق-99/1</v>
      </c>
      <c r="N149" s="188" t="str">
        <f t="shared" si="50"/>
        <v>مطلق کاران شرق-99/2</v>
      </c>
      <c r="O149" s="265"/>
      <c r="P149" s="188" t="str">
        <f>IFERROR(INDEX('اطلاعات انشعابات شرکتها'!A:BB,MATCH(A149,'اطلاعات انشعابات شرکتها'!A:A,0),MATCH(P$1,'اطلاعات انشعابات شرکتها'!$1:$1,0)),0)</f>
        <v>غیر دیماندی</v>
      </c>
      <c r="Q149" s="188">
        <f>IFERROR(INDEX('اطلاعات انشعابات شرکتها'!A:BB,MATCH(A149,'اطلاعات انشعابات شرکتها'!A:A,0),MATCH(Q$1,'اطلاعات انشعابات شرکتها'!$1:$1,0)),0)</f>
        <v>19</v>
      </c>
      <c r="R149" s="188" t="str">
        <f>IFERROR(INDEX('اطلاعات انشعابات شرکتها'!A:BB,MATCH(A149,'اطلاعات انشعابات شرکتها'!A:A,0),MATCH(R$1,'اطلاعات انشعابات شرکتها'!$1:$1,0)),0)</f>
        <v>1</v>
      </c>
      <c r="S149" s="265"/>
      <c r="T149" s="188">
        <f>IFERROR(INDEX('قرائت کنتور'!A:AZ,MATCH(A149&amp;"-"&amp;T$1,'قرائت کنتور'!B:B,0),MATCH(G149,'قرائت کنتور'!$1:$1,0)),0)</f>
        <v>5</v>
      </c>
      <c r="U149" s="188">
        <f>IFERROR(INDEX('قرائت کنتور'!A:AZ,MATCH(A149&amp;"-"&amp;U$1,'قرائت کنتور'!B:B,0),MATCH(L149,'قرائت کنتور'!$1:$1,0)),0)</f>
        <v>0</v>
      </c>
      <c r="V149" s="188">
        <f>IFERROR(INDEX('قرائت کنتور'!A:AZ,MATCH(A149&amp;"-"&amp;U$1,'قرائت کنتور'!B:B,0),MATCH(G149,'قرائت کنتور'!$1:$1,0)),0)</f>
        <v>3631</v>
      </c>
      <c r="W149" s="188">
        <f>IFERROR(INDEX('قرائت کنتور'!A:AZ,MATCH(A149&amp;"-"&amp;W$1,'قرائت کنتور'!B:B,0),MATCH(L149,'قرائت کنتور'!$1:$1,0)),0)</f>
        <v>0</v>
      </c>
      <c r="X149" s="188">
        <f>IFERROR(INDEX('قرائت کنتور'!A:AZ,MATCH(A149&amp;"-"&amp;W$1,'قرائت کنتور'!B:B,0),MATCH(G149,'قرائت کنتور'!$1:$1,0)),0)</f>
        <v>23040</v>
      </c>
      <c r="Y149" s="188">
        <f>IFERROR(INDEX('قرائت کنتور'!A:AZ,MATCH(A149&amp;"-"&amp;Y$1,'قرائت کنتور'!B:B,0),MATCH(L149,'قرائت کنتور'!$1:$1,0)),0)</f>
        <v>0</v>
      </c>
      <c r="Z149" s="188">
        <f>IFERROR(INDEX('قرائت کنتور'!A:AZ,MATCH(A149&amp;"-"&amp;Y$1,'قرائت کنتور'!B:B,0),MATCH(G149,'قرائت کنتور'!$1:$1,0)),0)</f>
        <v>2094</v>
      </c>
      <c r="AA149" s="188">
        <f>IFERROR(INDEX('قرائت کنتور'!A:AZ,MATCH(A149&amp;"-"&amp;AA$1,'قرائت کنتور'!B:B,0),MATCH(L149,'قرائت کنتور'!$1:$1,0)),0)</f>
        <v>0</v>
      </c>
      <c r="AB149" s="188">
        <f>IFERROR(INDEX('قرائت کنتور'!A:AZ,MATCH(A149&amp;"-"&amp;AA$1,'قرائت کنتور'!B:B,0),MATCH(G149,'قرائت کنتور'!$1:$1,0)),0)</f>
        <v>25814</v>
      </c>
      <c r="AC149" s="265"/>
      <c r="AD149" s="188">
        <f t="shared" si="51"/>
        <v>3631</v>
      </c>
      <c r="AE149" s="188">
        <f t="shared" si="52"/>
        <v>23040</v>
      </c>
      <c r="AF149" s="188">
        <f t="shared" si="53"/>
        <v>2094</v>
      </c>
      <c r="AG149" s="188">
        <f t="shared" si="54"/>
        <v>25814</v>
      </c>
      <c r="AH149" s="188">
        <f t="shared" si="55"/>
        <v>28765</v>
      </c>
      <c r="AI149" s="188">
        <f t="shared" si="56"/>
        <v>5</v>
      </c>
      <c r="AJ149" s="188" t="str">
        <f t="shared" si="57"/>
        <v>0</v>
      </c>
      <c r="AK149" s="265"/>
      <c r="AL149" s="254">
        <f t="shared" si="58"/>
        <v>0.74425184721063087</v>
      </c>
      <c r="AM149" s="254">
        <f t="shared" si="59"/>
        <v>0.2092680768923787</v>
      </c>
      <c r="AN149" s="265"/>
      <c r="AO149" s="188">
        <f>IFERROR(INDEX('تعرفه ها'!A:Z,MATCH(P149&amp;"-"&amp;AO$1,'تعرفه ها'!C:C,0),MATCH(F149,'تعرفه ها'!$2:$2,0),1),"---")</f>
        <v>1115</v>
      </c>
      <c r="AP149" s="188">
        <f>IFERROR(INDEX('تعرفه ها'!A:Z,MATCH(P149&amp;"-"&amp;AP$1,'تعرفه ها'!C:C,0),MATCH(F149,'تعرفه ها'!$2:$2,0),1),"---")</f>
        <v>558</v>
      </c>
      <c r="AQ149" s="188">
        <f>IFERROR(INDEX('تعرفه ها'!A:Z,MATCH(P149&amp;"-"&amp;AQ$1,'تعرفه ها'!C:C,0),MATCH(F149,'تعرفه ها'!$2:$2,0),1),"---")</f>
        <v>279</v>
      </c>
      <c r="AR149" s="188">
        <f>IFERROR(INDEX('تعرفه ها'!A:Z,MATCH(P149&amp;"-"&amp;AR$1,'تعرفه ها'!C:C,0),MATCH(F149,'تعرفه ها'!$2:$2,0),1),"---")</f>
        <v>550</v>
      </c>
      <c r="AS149" s="265"/>
      <c r="AT149" s="415">
        <f t="shared" si="60"/>
        <v>4048565</v>
      </c>
      <c r="AU149" s="415">
        <f t="shared" si="61"/>
        <v>12856320</v>
      </c>
      <c r="AV149" s="415">
        <f t="shared" si="62"/>
        <v>584226</v>
      </c>
      <c r="AW149" s="415">
        <f t="shared" si="63"/>
        <v>14197700</v>
      </c>
      <c r="AX149" s="415">
        <f t="shared" si="64"/>
        <v>31686811</v>
      </c>
      <c r="AY149" s="415">
        <f>IFERROR(AH149*INDEX('تعرفه ها'!A:Z,MATCH("عوارض برق به ازاء هر کیلووات",'تعرفه ها'!$C:$C,0),MATCH(F149,'تعرفه ها'!$2:$2,0)),"---")</f>
        <v>1438250</v>
      </c>
      <c r="AZ149" s="415">
        <f t="shared" si="65"/>
        <v>3659913</v>
      </c>
      <c r="BA149" s="415">
        <f>IFERROR(ROUND(((AX149+AY149+AZ149)*INDEX('تعرفه ها'!A:Z,MATCH("هزینه نگهداری و تعمیرات شبکه برق",'تعرفه ها'!$C:$C,0),MATCH(F149,'تعرفه ها'!$2:$2,0))/100),0),"---")</f>
        <v>3678497</v>
      </c>
      <c r="BB149" s="415">
        <f>IFERROR(IF(P149="دیماندی",ROUND(AJ149*INDEX('تعرفه ها'!A:Z,MATCH(BB$1,'تعرفه ها'!$C:$C,0),MATCH(F149,'تعرفه ها'!$2:$2,0))*J149/30,0),0),"---")</f>
        <v>0</v>
      </c>
      <c r="BC149" s="415"/>
      <c r="BD149" s="54">
        <f>IFERROR(IF(INDEX('اطلاعات دوره'!A:Z,MATCH(G149,'اطلاعات دوره'!C:C,0),MATCH("برق",'اطلاعات دوره'!$1:$1,0))="دارد",ROUND(AX149*INDEX('تعرفه ها'!A:Z,MATCH("پیک فصلی برق",'تعرفه ها'!$C:$C,0),MATCH(F149,'تعرفه ها'!$2:$2,0))/100,0),0),"---")</f>
        <v>0</v>
      </c>
      <c r="BE149" s="415">
        <f>IFERROR(ROUND(((AX149+AY149+AZ149+BA149+BB149+BC149+BD149)*INDEX('تعرفه ها'!A:Z,MATCH("مالیات برق",'تعرفه ها'!$C:$C,0),MATCH(F149,'تعرفه ها'!$2:$2,0))/100),0),"---")</f>
        <v>0</v>
      </c>
      <c r="BF149" s="415">
        <f t="shared" si="66"/>
        <v>40463471</v>
      </c>
      <c r="BG149" s="415">
        <f t="shared" si="47"/>
        <v>-24696719</v>
      </c>
      <c r="BH149" s="415">
        <f t="shared" si="67"/>
        <v>15766752</v>
      </c>
      <c r="BI149" s="54">
        <f t="shared" si="68"/>
        <v>752</v>
      </c>
      <c r="BJ149" s="55">
        <f t="shared" si="69"/>
        <v>15766000</v>
      </c>
      <c r="BK149" s="262"/>
      <c r="BL149" s="183" t="str">
        <f>IFERROR(IF(INDEX(پرداخت!A:AZ,MATCH(A149&amp;" - "&amp;"برق",پرداخت!$B:$B,0),MATCH(G149,پرداخت!$1:$1,0))="نشده","نشده","شده"),"---")</f>
        <v>نشده</v>
      </c>
      <c r="BN149" s="257"/>
      <c r="BO149" s="257"/>
      <c r="BP149" s="257"/>
      <c r="BQ149" s="257"/>
      <c r="BR149" s="257"/>
      <c r="BS149" s="257"/>
      <c r="BT149" s="257"/>
      <c r="BU149" s="257"/>
      <c r="BV149" s="257"/>
      <c r="BW149" s="257"/>
      <c r="BX149" s="257"/>
      <c r="BY149" s="257"/>
      <c r="BZ149" s="257"/>
      <c r="CA149" s="257"/>
      <c r="CB149" s="257"/>
      <c r="CC149" s="257"/>
      <c r="CD149" s="257"/>
      <c r="CE149" s="257"/>
      <c r="CF149" s="257"/>
      <c r="CG149" s="257"/>
      <c r="CH149"/>
      <c r="CI149"/>
      <c r="CJ149"/>
      <c r="CK149"/>
    </row>
    <row r="150" spans="1:89" ht="33.75" hidden="1">
      <c r="A150" s="171" t="s">
        <v>282</v>
      </c>
      <c r="B150" s="47">
        <f>IFERROR(INDEX('اطلاعات انشعابات شرکتها'!A:BB,MATCH(A150,'اطلاعات انشعابات شرکتها'!A:A,0),MATCH(B$1,'اطلاعات انشعابات شرکتها'!$1:$1,0)),0)</f>
        <v>150</v>
      </c>
      <c r="C150" s="48">
        <f>IFERROR(INDEX('اطلاعات انشعابات شرکتها'!A:BB,MATCH(A150,'اطلاعات انشعابات شرکتها'!A:A,0),MATCH(C$1,'اطلاعات انشعابات شرکتها'!$1:$1,0)),0)</f>
        <v>0</v>
      </c>
      <c r="D150" s="45"/>
      <c r="E150" s="171">
        <v>2</v>
      </c>
      <c r="F150" s="170">
        <v>99</v>
      </c>
      <c r="G150" s="188" t="str">
        <f t="shared" si="48"/>
        <v>99/2</v>
      </c>
      <c r="H150" s="188" t="str">
        <f>IFERROR(INDEX('اطلاعات دوره'!A:Z,MATCH(G150,'اطلاعات دوره'!C:C,0),MATCH(H$1,'اطلاعات دوره'!$1:$1,0)),0)</f>
        <v>99/02/01</v>
      </c>
      <c r="I150" s="188" t="str">
        <f>IFERROR(INDEX('اطلاعات دوره'!A:Z,MATCH(G150,'اطلاعات دوره'!C:C,0),MATCH(I$1,'اطلاعات دوره'!$1:$1,0)),0)</f>
        <v>99/02/31</v>
      </c>
      <c r="J150" s="188">
        <f>IFERROR(INDEX('اطلاعات دوره'!A:Z,MATCH(G150,'اطلاعات دوره'!C:C,0),MATCH(J$1,'اطلاعات دوره'!$1:$1,0)),0)</f>
        <v>31</v>
      </c>
      <c r="K150" s="265"/>
      <c r="L150" s="188" t="str">
        <f>IFERROR(INDEX('اطلاعات دوره'!A:Z,MATCH(G150,'اطلاعات دوره'!C:C,0)-1,MATCH("عنوان",'اطلاعات دوره'!$1:$1,0)),"---")</f>
        <v>99/1</v>
      </c>
      <c r="M150" s="188" t="str">
        <f t="shared" si="49"/>
        <v>مهندسی زرین سامانه شرق-99/1</v>
      </c>
      <c r="N150" s="188" t="str">
        <f t="shared" si="50"/>
        <v>مهندسی زرین سامانه شرق-99/2</v>
      </c>
      <c r="O150" s="265"/>
      <c r="P150" s="188" t="str">
        <f>IFERROR(INDEX('اطلاعات انشعابات شرکتها'!A:BB,MATCH(A150,'اطلاعات انشعابات شرکتها'!A:A,0),MATCH(P$1,'اطلاعات انشعابات شرکتها'!$1:$1,0)),0)</f>
        <v>غیر دیماندی</v>
      </c>
      <c r="Q150" s="188">
        <f>IFERROR(INDEX('اطلاعات انشعابات شرکتها'!A:BB,MATCH(A150,'اطلاعات انشعابات شرکتها'!A:A,0),MATCH(Q$1,'اطلاعات انشعابات شرکتها'!$1:$1,0)),0)</f>
        <v>19</v>
      </c>
      <c r="R150" s="188" t="str">
        <f>IFERROR(INDEX('اطلاعات انشعابات شرکتها'!A:BB,MATCH(A150,'اطلاعات انشعابات شرکتها'!A:A,0),MATCH(R$1,'اطلاعات انشعابات شرکتها'!$1:$1,0)),0)</f>
        <v>1</v>
      </c>
      <c r="S150" s="265"/>
      <c r="T150" s="188">
        <f>IFERROR(INDEX('قرائت کنتور'!A:AZ,MATCH(A150&amp;"-"&amp;T$1,'قرائت کنتور'!B:B,0),MATCH(G150,'قرائت کنتور'!$1:$1,0)),0)</f>
        <v>1</v>
      </c>
      <c r="U150" s="188">
        <f>IFERROR(INDEX('قرائت کنتور'!A:AZ,MATCH(A150&amp;"-"&amp;U$1,'قرائت کنتور'!B:B,0),MATCH(L150,'قرائت کنتور'!$1:$1,0)),0)</f>
        <v>0</v>
      </c>
      <c r="V150" s="188">
        <f>IFERROR(INDEX('قرائت کنتور'!A:AZ,MATCH(A150&amp;"-"&amp;U$1,'قرائت کنتور'!B:B,0),MATCH(G150,'قرائت کنتور'!$1:$1,0)),0)</f>
        <v>4291</v>
      </c>
      <c r="W150" s="188">
        <f>IFERROR(INDEX('قرائت کنتور'!A:AZ,MATCH(A150&amp;"-"&amp;W$1,'قرائت کنتور'!B:B,0),MATCH(L150,'قرائت کنتور'!$1:$1,0)),0)</f>
        <v>0</v>
      </c>
      <c r="X150" s="188">
        <f>IFERROR(INDEX('قرائت کنتور'!A:AZ,MATCH(A150&amp;"-"&amp;W$1,'قرائت کنتور'!B:B,0),MATCH(G150,'قرائت کنتور'!$1:$1,0)),0)</f>
        <v>311</v>
      </c>
      <c r="Y150" s="188">
        <f>IFERROR(INDEX('قرائت کنتور'!A:AZ,MATCH(A150&amp;"-"&amp;Y$1,'قرائت کنتور'!B:B,0),MATCH(L150,'قرائت کنتور'!$1:$1,0)),0)</f>
        <v>0</v>
      </c>
      <c r="Z150" s="188">
        <f>IFERROR(INDEX('قرائت کنتور'!A:AZ,MATCH(A150&amp;"-"&amp;Y$1,'قرائت کنتور'!B:B,0),MATCH(G150,'قرائت کنتور'!$1:$1,0)),0)</f>
        <v>508</v>
      </c>
      <c r="AA150" s="188">
        <f>IFERROR(INDEX('قرائت کنتور'!A:AZ,MATCH(A150&amp;"-"&amp;AA$1,'قرائت کنتور'!B:B,0),MATCH(L150,'قرائت کنتور'!$1:$1,0)),0)</f>
        <v>0</v>
      </c>
      <c r="AB150" s="188">
        <f>IFERROR(INDEX('قرائت کنتور'!A:AZ,MATCH(A150&amp;"-"&amp;AA$1,'قرائت کنتور'!B:B,0),MATCH(G150,'قرائت کنتور'!$1:$1,0)),0)</f>
        <v>686</v>
      </c>
      <c r="AC150" s="265"/>
      <c r="AD150" s="188">
        <f t="shared" si="51"/>
        <v>4291</v>
      </c>
      <c r="AE150" s="188">
        <f t="shared" si="52"/>
        <v>311</v>
      </c>
      <c r="AF150" s="188">
        <f t="shared" si="53"/>
        <v>508</v>
      </c>
      <c r="AG150" s="188">
        <f t="shared" si="54"/>
        <v>686</v>
      </c>
      <c r="AH150" s="188">
        <f t="shared" si="55"/>
        <v>5110</v>
      </c>
      <c r="AI150" s="188">
        <f t="shared" si="56"/>
        <v>1</v>
      </c>
      <c r="AJ150" s="188" t="str">
        <f t="shared" si="57"/>
        <v>0</v>
      </c>
      <c r="AK150" s="265"/>
      <c r="AL150" s="254">
        <f t="shared" si="58"/>
        <v>0.99110892677005147</v>
      </c>
      <c r="AM150" s="254" t="str">
        <f t="shared" si="59"/>
        <v>0</v>
      </c>
      <c r="AN150" s="265"/>
      <c r="AO150" s="188">
        <f>IFERROR(INDEX('تعرفه ها'!A:Z,MATCH(P150&amp;"-"&amp;AO$1,'تعرفه ها'!C:C,0),MATCH(F150,'تعرفه ها'!$2:$2,0),1),"---")</f>
        <v>1115</v>
      </c>
      <c r="AP150" s="188">
        <f>IFERROR(INDEX('تعرفه ها'!A:Z,MATCH(P150&amp;"-"&amp;AP$1,'تعرفه ها'!C:C,0),MATCH(F150,'تعرفه ها'!$2:$2,0),1),"---")</f>
        <v>558</v>
      </c>
      <c r="AQ150" s="188">
        <f>IFERROR(INDEX('تعرفه ها'!A:Z,MATCH(P150&amp;"-"&amp;AQ$1,'تعرفه ها'!C:C,0),MATCH(F150,'تعرفه ها'!$2:$2,0),1),"---")</f>
        <v>279</v>
      </c>
      <c r="AR150" s="188">
        <f>IFERROR(INDEX('تعرفه ها'!A:Z,MATCH(P150&amp;"-"&amp;AR$1,'تعرفه ها'!C:C,0),MATCH(F150,'تعرفه ها'!$2:$2,0),1),"---")</f>
        <v>550</v>
      </c>
      <c r="AS150" s="265"/>
      <c r="AT150" s="415">
        <f t="shared" si="60"/>
        <v>4784465</v>
      </c>
      <c r="AU150" s="415">
        <f t="shared" si="61"/>
        <v>173538</v>
      </c>
      <c r="AV150" s="415">
        <f t="shared" si="62"/>
        <v>141732</v>
      </c>
      <c r="AW150" s="415">
        <f t="shared" si="63"/>
        <v>377300</v>
      </c>
      <c r="AX150" s="415">
        <f t="shared" si="64"/>
        <v>5477035</v>
      </c>
      <c r="AY150" s="415">
        <f>IFERROR(AH150*INDEX('تعرفه ها'!A:Z,MATCH("عوارض برق به ازاء هر کیلووات",'تعرفه ها'!$C:$C,0),MATCH(F150,'تعرفه ها'!$2:$2,0)),"---")</f>
        <v>255500</v>
      </c>
      <c r="AZ150" s="415">
        <f t="shared" si="65"/>
        <v>0</v>
      </c>
      <c r="BA150" s="415">
        <f>IFERROR(ROUND(((AX150+AY150+AZ150)*INDEX('تعرفه ها'!A:Z,MATCH("هزینه نگهداری و تعمیرات شبکه برق",'تعرفه ها'!$C:$C,0),MATCH(F150,'تعرفه ها'!$2:$2,0))/100),0),"---")</f>
        <v>573254</v>
      </c>
      <c r="BB150" s="415">
        <f>IFERROR(IF(P150="دیماندی",ROUND(AJ150*INDEX('تعرفه ها'!A:Z,MATCH(BB$1,'تعرفه ها'!$C:$C,0),MATCH(F150,'تعرفه ها'!$2:$2,0))*J150/30,0),0),"---")</f>
        <v>0</v>
      </c>
      <c r="BC150" s="415"/>
      <c r="BD150" s="54">
        <f>IFERROR(IF(INDEX('اطلاعات دوره'!A:Z,MATCH(G150,'اطلاعات دوره'!C:C,0),MATCH("برق",'اطلاعات دوره'!$1:$1,0))="دارد",ROUND(AX150*INDEX('تعرفه ها'!A:Z,MATCH("پیک فصلی برق",'تعرفه ها'!$C:$C,0),MATCH(F150,'تعرفه ها'!$2:$2,0))/100,0),0),"---")</f>
        <v>0</v>
      </c>
      <c r="BE150" s="415">
        <f>IFERROR(ROUND(((AX150+AY150+AZ150+BA150+BB150+BC150+BD150)*INDEX('تعرفه ها'!A:Z,MATCH("مالیات برق",'تعرفه ها'!$C:$C,0),MATCH(F150,'تعرفه ها'!$2:$2,0))/100),0),"---")</f>
        <v>0</v>
      </c>
      <c r="BF150" s="415">
        <f t="shared" si="66"/>
        <v>6305789</v>
      </c>
      <c r="BG150" s="415">
        <f t="shared" si="47"/>
        <v>-1573794</v>
      </c>
      <c r="BH150" s="415">
        <f t="shared" si="67"/>
        <v>4731995</v>
      </c>
      <c r="BI150" s="54">
        <f t="shared" si="68"/>
        <v>995</v>
      </c>
      <c r="BJ150" s="55">
        <f t="shared" si="69"/>
        <v>4731000</v>
      </c>
      <c r="BK150" s="262"/>
      <c r="BL150" s="183" t="str">
        <f>IFERROR(IF(INDEX(پرداخت!A:AZ,MATCH(A150&amp;" - "&amp;"برق",پرداخت!$B:$B,0),MATCH(G150,پرداخت!$1:$1,0))="نشده","نشده","شده"),"---")</f>
        <v>نشده</v>
      </c>
      <c r="BN150" s="257"/>
      <c r="BO150" s="257"/>
      <c r="BP150" s="257"/>
      <c r="BQ150" s="257"/>
      <c r="BR150" s="257"/>
      <c r="BS150" s="257"/>
      <c r="BT150" s="257"/>
      <c r="BU150" s="257"/>
      <c r="BV150" s="257"/>
      <c r="BW150" s="257"/>
      <c r="BX150" s="257"/>
      <c r="BY150" s="257"/>
      <c r="BZ150" s="257"/>
      <c r="CA150" s="257"/>
      <c r="CB150" s="257"/>
      <c r="CC150" s="257"/>
      <c r="CD150" s="257"/>
      <c r="CE150" s="257"/>
      <c r="CF150" s="257"/>
      <c r="CG150" s="257"/>
      <c r="CH150"/>
      <c r="CI150"/>
      <c r="CJ150"/>
      <c r="CK150"/>
    </row>
    <row r="151" spans="1:89" ht="33.75" hidden="1">
      <c r="A151" s="171" t="s">
        <v>283</v>
      </c>
      <c r="B151" s="47">
        <f>IFERROR(INDEX('اطلاعات انشعابات شرکتها'!A:BB,MATCH(A151,'اطلاعات انشعابات شرکتها'!A:A,0),MATCH(B$1,'اطلاعات انشعابات شرکتها'!$1:$1,0)),0)</f>
        <v>151</v>
      </c>
      <c r="C151" s="48">
        <f>IFERROR(INDEX('اطلاعات انشعابات شرکتها'!A:BB,MATCH(A151,'اطلاعات انشعابات شرکتها'!A:A,0),MATCH(C$1,'اطلاعات انشعابات شرکتها'!$1:$1,0)),0)</f>
        <v>0</v>
      </c>
      <c r="D151" s="45"/>
      <c r="E151" s="171">
        <v>2</v>
      </c>
      <c r="F151" s="170">
        <v>99</v>
      </c>
      <c r="G151" s="188" t="str">
        <f t="shared" si="48"/>
        <v>99/2</v>
      </c>
      <c r="H151" s="188" t="str">
        <f>IFERROR(INDEX('اطلاعات دوره'!A:Z,MATCH(G151,'اطلاعات دوره'!C:C,0),MATCH(H$1,'اطلاعات دوره'!$1:$1,0)),0)</f>
        <v>99/02/01</v>
      </c>
      <c r="I151" s="188" t="str">
        <f>IFERROR(INDEX('اطلاعات دوره'!A:Z,MATCH(G151,'اطلاعات دوره'!C:C,0),MATCH(I$1,'اطلاعات دوره'!$1:$1,0)),0)</f>
        <v>99/02/31</v>
      </c>
      <c r="J151" s="188">
        <f>IFERROR(INDEX('اطلاعات دوره'!A:Z,MATCH(G151,'اطلاعات دوره'!C:C,0),MATCH(J$1,'اطلاعات دوره'!$1:$1,0)),0)</f>
        <v>31</v>
      </c>
      <c r="K151" s="265"/>
      <c r="L151" s="188" t="str">
        <f>IFERROR(INDEX('اطلاعات دوره'!A:Z,MATCH(G151,'اطلاعات دوره'!C:C,0)-1,MATCH("عنوان",'اطلاعات دوره'!$1:$1,0)),"---")</f>
        <v>99/1</v>
      </c>
      <c r="M151" s="188" t="str">
        <f t="shared" si="49"/>
        <v>مهندسی ماشین های دوار خاور طوس-99/1</v>
      </c>
      <c r="N151" s="188" t="str">
        <f t="shared" si="50"/>
        <v>مهندسی ماشین های دوار خاور طوس-99/2</v>
      </c>
      <c r="O151" s="265"/>
      <c r="P151" s="188" t="str">
        <f>IFERROR(INDEX('اطلاعات انشعابات شرکتها'!A:BB,MATCH(A151,'اطلاعات انشعابات شرکتها'!A:A,0),MATCH(P$1,'اطلاعات انشعابات شرکتها'!$1:$1,0)),0)</f>
        <v>دیماندی</v>
      </c>
      <c r="Q151" s="188">
        <f>IFERROR(INDEX('اطلاعات انشعابات شرکتها'!A:BB,MATCH(A151,'اطلاعات انشعابات شرکتها'!A:A,0),MATCH(Q$1,'اطلاعات انشعابات شرکتها'!$1:$1,0)),0)</f>
        <v>59</v>
      </c>
      <c r="R151" s="188" t="str">
        <f>IFERROR(INDEX('اطلاعات انشعابات شرکتها'!A:BB,MATCH(A151,'اطلاعات انشعابات شرکتها'!A:A,0),MATCH(R$1,'اطلاعات انشعابات شرکتها'!$1:$1,0)),0)</f>
        <v>40</v>
      </c>
      <c r="S151" s="265"/>
      <c r="T151" s="188">
        <f>IFERROR(INDEX('قرائت کنتور'!A:AZ,MATCH(A151&amp;"-"&amp;T$1,'قرائت کنتور'!B:B,0),MATCH(G151,'قرائت کنتور'!$1:$1,0)),0)</f>
        <v>0.2</v>
      </c>
      <c r="U151" s="188">
        <f>IFERROR(INDEX('قرائت کنتور'!A:AZ,MATCH(A151&amp;"-"&amp;U$1,'قرائت کنتور'!B:B,0),MATCH(L151,'قرائت کنتور'!$1:$1,0)),0)</f>
        <v>0</v>
      </c>
      <c r="V151" s="188">
        <f>IFERROR(INDEX('قرائت کنتور'!A:AZ,MATCH(A151&amp;"-"&amp;U$1,'قرائت کنتور'!B:B,0),MATCH(G151,'قرائت کنتور'!$1:$1,0)),0)</f>
        <v>224</v>
      </c>
      <c r="W151" s="188">
        <f>IFERROR(INDEX('قرائت کنتور'!A:AZ,MATCH(A151&amp;"-"&amp;W$1,'قرائت کنتور'!B:B,0),MATCH(L151,'قرائت کنتور'!$1:$1,0)),0)</f>
        <v>0</v>
      </c>
      <c r="X151" s="188">
        <f>IFERROR(INDEX('قرائت کنتور'!A:AZ,MATCH(A151&amp;"-"&amp;W$1,'قرائت کنتور'!B:B,0),MATCH(G151,'قرائت کنتور'!$1:$1,0)),0)</f>
        <v>1570</v>
      </c>
      <c r="Y151" s="188">
        <f>IFERROR(INDEX('قرائت کنتور'!A:AZ,MATCH(A151&amp;"-"&amp;Y$1,'قرائت کنتور'!B:B,0),MATCH(L151,'قرائت کنتور'!$1:$1,0)),0)</f>
        <v>0</v>
      </c>
      <c r="Z151" s="188">
        <f>IFERROR(INDEX('قرائت کنتور'!A:AZ,MATCH(A151&amp;"-"&amp;Y$1,'قرائت کنتور'!B:B,0),MATCH(G151,'قرائت کنتور'!$1:$1,0)),0)</f>
        <v>200</v>
      </c>
      <c r="AA151" s="188">
        <f>IFERROR(INDEX('قرائت کنتور'!A:AZ,MATCH(A151&amp;"-"&amp;AA$1,'قرائت کنتور'!B:B,0),MATCH(L151,'قرائت کنتور'!$1:$1,0)),0)</f>
        <v>0</v>
      </c>
      <c r="AB151" s="188">
        <f>IFERROR(INDEX('قرائت کنتور'!A:AZ,MATCH(A151&amp;"-"&amp;AA$1,'قرائت کنتور'!B:B,0),MATCH(G151,'قرائت کنتور'!$1:$1,0)),0)</f>
        <v>423</v>
      </c>
      <c r="AC151" s="265"/>
      <c r="AD151" s="188">
        <f t="shared" si="51"/>
        <v>8960</v>
      </c>
      <c r="AE151" s="188">
        <f t="shared" si="52"/>
        <v>62800</v>
      </c>
      <c r="AF151" s="188">
        <f t="shared" si="53"/>
        <v>8000</v>
      </c>
      <c r="AG151" s="188">
        <f t="shared" si="54"/>
        <v>16920</v>
      </c>
      <c r="AH151" s="188">
        <f t="shared" si="55"/>
        <v>79760</v>
      </c>
      <c r="AI151" s="188">
        <f t="shared" si="56"/>
        <v>8</v>
      </c>
      <c r="AJ151" s="188">
        <f t="shared" si="57"/>
        <v>53.1</v>
      </c>
      <c r="AK151" s="265"/>
      <c r="AL151" s="254">
        <f t="shared" si="58"/>
        <v>0.97823110732658169</v>
      </c>
      <c r="AM151" s="254" t="str">
        <f t="shared" si="59"/>
        <v>0</v>
      </c>
      <c r="AN151" s="265"/>
      <c r="AO151" s="188">
        <f>IFERROR(INDEX('تعرفه ها'!A:Z,MATCH(P151&amp;"-"&amp;AO$1,'تعرفه ها'!C:C,0),MATCH(F151,'تعرفه ها'!$2:$2,0),1),"---")</f>
        <v>879</v>
      </c>
      <c r="AP151" s="188">
        <f>IFERROR(INDEX('تعرفه ها'!A:Z,MATCH(P151&amp;"-"&amp;AP$1,'تعرفه ها'!C:C,0),MATCH(F151,'تعرفه ها'!$2:$2,0),1),"---")</f>
        <v>439</v>
      </c>
      <c r="AQ151" s="188">
        <f>IFERROR(INDEX('تعرفه ها'!A:Z,MATCH(P151&amp;"-"&amp;AQ$1,'تعرفه ها'!C:C,0),MATCH(F151,'تعرفه ها'!$2:$2,0),1),"---")</f>
        <v>220</v>
      </c>
      <c r="AR151" s="188">
        <f>IFERROR(INDEX('تعرفه ها'!A:Z,MATCH(P151&amp;"-"&amp;AR$1,'تعرفه ها'!C:C,0),MATCH(F151,'تعرفه ها'!$2:$2,0),1),"---")</f>
        <v>550</v>
      </c>
      <c r="AS151" s="265"/>
      <c r="AT151" s="415">
        <f t="shared" si="60"/>
        <v>7875840</v>
      </c>
      <c r="AU151" s="415">
        <f t="shared" si="61"/>
        <v>27569200</v>
      </c>
      <c r="AV151" s="415">
        <f t="shared" si="62"/>
        <v>1760000</v>
      </c>
      <c r="AW151" s="415">
        <f t="shared" si="63"/>
        <v>9306000</v>
      </c>
      <c r="AX151" s="415">
        <f t="shared" si="64"/>
        <v>46511040</v>
      </c>
      <c r="AY151" s="415">
        <f>IFERROR(AH151*INDEX('تعرفه ها'!A:Z,MATCH("عوارض برق به ازاء هر کیلووات",'تعرفه ها'!$C:$C,0),MATCH(F151,'تعرفه ها'!$2:$2,0)),"---")</f>
        <v>3988000</v>
      </c>
      <c r="AZ151" s="415">
        <f t="shared" si="65"/>
        <v>0</v>
      </c>
      <c r="BA151" s="415">
        <f>IFERROR(ROUND(((AX151+AY151+AZ151)*INDEX('تعرفه ها'!A:Z,MATCH("هزینه نگهداری و تعمیرات شبکه برق",'تعرفه ها'!$C:$C,0),MATCH(F151,'تعرفه ها'!$2:$2,0))/100),0),"---")</f>
        <v>5049904</v>
      </c>
      <c r="BB151" s="415">
        <f>IFERROR(IF(P151="دیماندی",ROUND(AJ151*INDEX('تعرفه ها'!A:Z,MATCH(BB$1,'تعرفه ها'!$C:$C,0),MATCH(F151,'تعرفه ها'!$2:$2,0))*J151/30,0),0),"---")</f>
        <v>1524618</v>
      </c>
      <c r="BC151" s="415"/>
      <c r="BD151" s="54">
        <f>IFERROR(IF(INDEX('اطلاعات دوره'!A:Z,MATCH(G151,'اطلاعات دوره'!C:C,0),MATCH("برق",'اطلاعات دوره'!$1:$1,0))="دارد",ROUND(AX151*INDEX('تعرفه ها'!A:Z,MATCH("پیک فصلی برق",'تعرفه ها'!$C:$C,0),MATCH(F151,'تعرفه ها'!$2:$2,0))/100,0),0),"---")</f>
        <v>0</v>
      </c>
      <c r="BE151" s="415">
        <f>IFERROR(ROUND(((AX151+AY151+AZ151+BA151+BB151+BC151+BD151)*INDEX('تعرفه ها'!A:Z,MATCH("مالیات برق",'تعرفه ها'!$C:$C,0),MATCH(F151,'تعرفه ها'!$2:$2,0))/100),0),"---")</f>
        <v>0</v>
      </c>
      <c r="BF151" s="415">
        <f t="shared" si="66"/>
        <v>57073562</v>
      </c>
      <c r="BG151" s="415">
        <f t="shared" si="47"/>
        <v>-40319239</v>
      </c>
      <c r="BH151" s="415">
        <f t="shared" si="67"/>
        <v>16754323</v>
      </c>
      <c r="BI151" s="54">
        <f t="shared" si="68"/>
        <v>323</v>
      </c>
      <c r="BJ151" s="55">
        <f t="shared" si="69"/>
        <v>16754000</v>
      </c>
      <c r="BK151" s="262"/>
      <c r="BL151" s="183" t="str">
        <f>IFERROR(IF(INDEX(پرداخت!A:AZ,MATCH(A151&amp;" - "&amp;"برق",پرداخت!$B:$B,0),MATCH(G151,پرداخت!$1:$1,0))="نشده","نشده","شده"),"---")</f>
        <v>نشده</v>
      </c>
      <c r="BN151" s="257"/>
      <c r="BO151" s="257"/>
      <c r="BP151" s="257"/>
      <c r="BQ151" s="257"/>
      <c r="BR151" s="257"/>
      <c r="BS151" s="257"/>
      <c r="BT151" s="257"/>
      <c r="BU151" s="257"/>
      <c r="BV151" s="257"/>
      <c r="BW151" s="257"/>
      <c r="BX151" s="257"/>
      <c r="BY151" s="257"/>
      <c r="BZ151" s="257"/>
      <c r="CA151" s="257"/>
      <c r="CB151" s="257"/>
      <c r="CC151" s="257"/>
      <c r="CD151" s="257"/>
      <c r="CE151" s="257"/>
      <c r="CF151" s="257"/>
      <c r="CG151" s="257"/>
      <c r="CH151"/>
      <c r="CI151"/>
      <c r="CJ151"/>
      <c r="CK151"/>
    </row>
    <row r="152" spans="1:89" ht="33.75" hidden="1">
      <c r="A152" s="171" t="s">
        <v>297</v>
      </c>
      <c r="B152" s="47">
        <f>IFERROR(INDEX('اطلاعات انشعابات شرکتها'!A:BB,MATCH(A152,'اطلاعات انشعابات شرکتها'!A:A,0),MATCH(B$1,'اطلاعات انشعابات شرکتها'!$1:$1,0)),0)</f>
        <v>152</v>
      </c>
      <c r="C152" s="48">
        <f>IFERROR(INDEX('اطلاعات انشعابات شرکتها'!A:BB,MATCH(A152,'اطلاعات انشعابات شرکتها'!A:A,0),MATCH(C$1,'اطلاعات انشعابات شرکتها'!$1:$1,0)),0)</f>
        <v>0</v>
      </c>
      <c r="D152" s="45"/>
      <c r="E152" s="171">
        <v>2</v>
      </c>
      <c r="F152" s="170">
        <v>99</v>
      </c>
      <c r="G152" s="188" t="str">
        <f t="shared" si="48"/>
        <v>99/2</v>
      </c>
      <c r="H152" s="188" t="str">
        <f>IFERROR(INDEX('اطلاعات دوره'!A:Z,MATCH(G152,'اطلاعات دوره'!C:C,0),MATCH(H$1,'اطلاعات دوره'!$1:$1,0)),0)</f>
        <v>99/02/01</v>
      </c>
      <c r="I152" s="188" t="str">
        <f>IFERROR(INDEX('اطلاعات دوره'!A:Z,MATCH(G152,'اطلاعات دوره'!C:C,0),MATCH(I$1,'اطلاعات دوره'!$1:$1,0)),0)</f>
        <v>99/02/31</v>
      </c>
      <c r="J152" s="188">
        <f>IFERROR(INDEX('اطلاعات دوره'!A:Z,MATCH(G152,'اطلاعات دوره'!C:C,0),MATCH(J$1,'اطلاعات دوره'!$1:$1,0)),0)</f>
        <v>31</v>
      </c>
      <c r="K152" s="265"/>
      <c r="L152" s="188" t="str">
        <f>IFERROR(INDEX('اطلاعات دوره'!A:Z,MATCH(G152,'اطلاعات دوره'!C:C,0)-1,MATCH("عنوان",'اطلاعات دوره'!$1:$1,0)),"---")</f>
        <v>99/1</v>
      </c>
      <c r="M152" s="188" t="str">
        <f t="shared" si="49"/>
        <v>موسسه علوم و صنایع غذایی (سوله)-99/1</v>
      </c>
      <c r="N152" s="188" t="str">
        <f t="shared" si="50"/>
        <v>موسسه علوم و صنایع غذایی (سوله)-99/2</v>
      </c>
      <c r="O152" s="265"/>
      <c r="P152" s="188" t="str">
        <f>IFERROR(INDEX('اطلاعات انشعابات شرکتها'!A:BB,MATCH(A152,'اطلاعات انشعابات شرکتها'!A:A,0),MATCH(P$1,'اطلاعات انشعابات شرکتها'!$1:$1,0)),0)</f>
        <v>دیماندی</v>
      </c>
      <c r="Q152" s="188">
        <f>IFERROR(INDEX('اطلاعات انشعابات شرکتها'!A:BB,MATCH(A152,'اطلاعات انشعابات شرکتها'!A:A,0),MATCH(Q$1,'اطلاعات انشعابات شرکتها'!$1:$1,0)),0)</f>
        <v>30</v>
      </c>
      <c r="R152" s="188" t="str">
        <f>IFERROR(INDEX('اطلاعات انشعابات شرکتها'!A:BB,MATCH(A152,'اطلاعات انشعابات شرکتها'!A:A,0),MATCH(R$1,'اطلاعات انشعابات شرکتها'!$1:$1,0)),0)</f>
        <v>1</v>
      </c>
      <c r="S152" s="265"/>
      <c r="T152" s="188">
        <f>IFERROR(INDEX('قرائت کنتور'!A:AZ,MATCH(A152&amp;"-"&amp;T$1,'قرائت کنتور'!B:B,0),MATCH(G152,'قرائت کنتور'!$1:$1,0)),0)</f>
        <v>2</v>
      </c>
      <c r="U152" s="188">
        <f>IFERROR(INDEX('قرائت کنتور'!A:AZ,MATCH(A152&amp;"-"&amp;U$1,'قرائت کنتور'!B:B,0),MATCH(L152,'قرائت کنتور'!$1:$1,0)),0)</f>
        <v>0</v>
      </c>
      <c r="V152" s="188">
        <f>IFERROR(INDEX('قرائت کنتور'!A:AZ,MATCH(A152&amp;"-"&amp;U$1,'قرائت کنتور'!B:B,0),MATCH(G152,'قرائت کنتور'!$1:$1,0)),0)</f>
        <v>2386</v>
      </c>
      <c r="W152" s="188">
        <f>IFERROR(INDEX('قرائت کنتور'!A:AZ,MATCH(A152&amp;"-"&amp;W$1,'قرائت کنتور'!B:B,0),MATCH(L152,'قرائت کنتور'!$1:$1,0)),0)</f>
        <v>0</v>
      </c>
      <c r="X152" s="188">
        <f>IFERROR(INDEX('قرائت کنتور'!A:AZ,MATCH(A152&amp;"-"&amp;W$1,'قرائت کنتور'!B:B,0),MATCH(G152,'قرائت کنتور'!$1:$1,0)),0)</f>
        <v>9847</v>
      </c>
      <c r="Y152" s="188">
        <f>IFERROR(INDEX('قرائت کنتور'!A:AZ,MATCH(A152&amp;"-"&amp;Y$1,'قرائت کنتور'!B:B,0),MATCH(L152,'قرائت کنتور'!$1:$1,0)),0)</f>
        <v>0</v>
      </c>
      <c r="Z152" s="188">
        <f>IFERROR(INDEX('قرائت کنتور'!A:AZ,MATCH(A152&amp;"-"&amp;Y$1,'قرائت کنتور'!B:B,0),MATCH(G152,'قرائت کنتور'!$1:$1,0)),0)</f>
        <v>3865</v>
      </c>
      <c r="AA152" s="188">
        <f>IFERROR(INDEX('قرائت کنتور'!A:AZ,MATCH(A152&amp;"-"&amp;AA$1,'قرائت کنتور'!B:B,0),MATCH(L152,'قرائت کنتور'!$1:$1,0)),0)</f>
        <v>0</v>
      </c>
      <c r="AB152" s="188">
        <f>IFERROR(INDEX('قرائت کنتور'!A:AZ,MATCH(A152&amp;"-"&amp;AA$1,'قرائت کنتور'!B:B,0),MATCH(G152,'قرائت کنتور'!$1:$1,0)),0)</f>
        <v>7978</v>
      </c>
      <c r="AC152" s="265"/>
      <c r="AD152" s="188">
        <f t="shared" si="51"/>
        <v>2386</v>
      </c>
      <c r="AE152" s="188">
        <f t="shared" si="52"/>
        <v>9847</v>
      </c>
      <c r="AF152" s="188">
        <f t="shared" si="53"/>
        <v>3865</v>
      </c>
      <c r="AG152" s="188">
        <f t="shared" si="54"/>
        <v>7978</v>
      </c>
      <c r="AH152" s="188">
        <f t="shared" si="55"/>
        <v>16098</v>
      </c>
      <c r="AI152" s="188">
        <f t="shared" si="56"/>
        <v>2</v>
      </c>
      <c r="AJ152" s="188">
        <f t="shared" si="57"/>
        <v>27</v>
      </c>
      <c r="AK152" s="265"/>
      <c r="AL152" s="254">
        <f t="shared" si="58"/>
        <v>0.89600232596319518</v>
      </c>
      <c r="AM152" s="254" t="str">
        <f t="shared" si="59"/>
        <v>0</v>
      </c>
      <c r="AN152" s="265"/>
      <c r="AO152" s="188">
        <f>IFERROR(INDEX('تعرفه ها'!A:Z,MATCH(P152&amp;"-"&amp;AO$1,'تعرفه ها'!C:C,0),MATCH(F152,'تعرفه ها'!$2:$2,0),1),"---")</f>
        <v>879</v>
      </c>
      <c r="AP152" s="188">
        <f>IFERROR(INDEX('تعرفه ها'!A:Z,MATCH(P152&amp;"-"&amp;AP$1,'تعرفه ها'!C:C,0),MATCH(F152,'تعرفه ها'!$2:$2,0),1),"---")</f>
        <v>439</v>
      </c>
      <c r="AQ152" s="188">
        <f>IFERROR(INDEX('تعرفه ها'!A:Z,MATCH(P152&amp;"-"&amp;AQ$1,'تعرفه ها'!C:C,0),MATCH(F152,'تعرفه ها'!$2:$2,0),1),"---")</f>
        <v>220</v>
      </c>
      <c r="AR152" s="188">
        <f>IFERROR(INDEX('تعرفه ها'!A:Z,MATCH(P152&amp;"-"&amp;AR$1,'تعرفه ها'!C:C,0),MATCH(F152,'تعرفه ها'!$2:$2,0),1),"---")</f>
        <v>550</v>
      </c>
      <c r="AS152" s="265"/>
      <c r="AT152" s="415">
        <f t="shared" si="60"/>
        <v>2097294</v>
      </c>
      <c r="AU152" s="415">
        <f t="shared" si="61"/>
        <v>4322833</v>
      </c>
      <c r="AV152" s="415">
        <f t="shared" si="62"/>
        <v>850300</v>
      </c>
      <c r="AW152" s="415">
        <f t="shared" si="63"/>
        <v>4387900</v>
      </c>
      <c r="AX152" s="415">
        <f t="shared" si="64"/>
        <v>11658327</v>
      </c>
      <c r="AY152" s="415">
        <f>IFERROR(AH152*INDEX('تعرفه ها'!A:Z,MATCH("عوارض برق به ازاء هر کیلووات",'تعرفه ها'!$C:$C,0),MATCH(F152,'تعرفه ها'!$2:$2,0)),"---")</f>
        <v>804900</v>
      </c>
      <c r="AZ152" s="415">
        <f t="shared" si="65"/>
        <v>0</v>
      </c>
      <c r="BA152" s="415">
        <f>IFERROR(ROUND(((AX152+AY152+AZ152)*INDEX('تعرفه ها'!A:Z,MATCH("هزینه نگهداری و تعمیرات شبکه برق",'تعرفه ها'!$C:$C,0),MATCH(F152,'تعرفه ها'!$2:$2,0))/100),0),"---")</f>
        <v>1246323</v>
      </c>
      <c r="BB152" s="415">
        <f>IFERROR(IF(P152="دیماندی",ROUND(AJ152*INDEX('تعرفه ها'!A:Z,MATCH(BB$1,'تعرفه ها'!$C:$C,0),MATCH(F152,'تعرفه ها'!$2:$2,0))*J152/30,0),0),"---")</f>
        <v>775229</v>
      </c>
      <c r="BC152" s="415"/>
      <c r="BD152" s="54">
        <f>IFERROR(IF(INDEX('اطلاعات دوره'!A:Z,MATCH(G152,'اطلاعات دوره'!C:C,0),MATCH("برق",'اطلاعات دوره'!$1:$1,0))="دارد",ROUND(AX152*INDEX('تعرفه ها'!A:Z,MATCH("پیک فصلی برق",'تعرفه ها'!$C:$C,0),MATCH(F152,'تعرفه ها'!$2:$2,0))/100,0),0),"---")</f>
        <v>0</v>
      </c>
      <c r="BE152" s="415">
        <f>IFERROR(ROUND(((AX152+AY152+AZ152+BA152+BB152+BC152+BD152)*INDEX('تعرفه ها'!A:Z,MATCH("مالیات برق",'تعرفه ها'!$C:$C,0),MATCH(F152,'تعرفه ها'!$2:$2,0))/100),0),"---")</f>
        <v>0</v>
      </c>
      <c r="BF152" s="415">
        <f t="shared" si="66"/>
        <v>14484779</v>
      </c>
      <c r="BG152" s="415" t="str">
        <f t="shared" si="47"/>
        <v>---</v>
      </c>
      <c r="BH152" s="415" t="str">
        <f t="shared" si="67"/>
        <v>---</v>
      </c>
      <c r="BI152" s="54" t="str">
        <f t="shared" si="68"/>
        <v>---</v>
      </c>
      <c r="BJ152" s="55" t="str">
        <f t="shared" si="69"/>
        <v>---</v>
      </c>
      <c r="BK152" s="262"/>
      <c r="BL152" s="183" t="str">
        <f>IFERROR(IF(INDEX(پرداخت!A:AZ,MATCH(A152&amp;" - "&amp;"برق",پرداخت!$B:$B,0),MATCH(G152,پرداخت!$1:$1,0))="نشده","نشده","شده"),"---")</f>
        <v>---</v>
      </c>
      <c r="BN152" s="257"/>
      <c r="BO152" s="257"/>
      <c r="BP152" s="257"/>
      <c r="BQ152" s="257"/>
      <c r="BR152" s="257"/>
      <c r="BS152" s="257"/>
      <c r="BT152" s="257"/>
      <c r="BU152" s="257"/>
      <c r="BV152" s="257"/>
      <c r="BW152" s="257"/>
      <c r="BX152" s="257"/>
      <c r="BY152" s="257"/>
      <c r="BZ152" s="257"/>
      <c r="CA152" s="257"/>
      <c r="CB152" s="257"/>
      <c r="CC152" s="257"/>
      <c r="CD152" s="257"/>
      <c r="CE152" s="257"/>
      <c r="CF152" s="257"/>
      <c r="CG152" s="257"/>
      <c r="CH152"/>
      <c r="CI152"/>
      <c r="CJ152"/>
      <c r="CK152"/>
    </row>
    <row r="153" spans="1:89" ht="33.75" hidden="1">
      <c r="A153" s="171" t="s">
        <v>310</v>
      </c>
      <c r="B153" s="47">
        <f>IFERROR(INDEX('اطلاعات انشعابات شرکتها'!A:BB,MATCH(A153,'اطلاعات انشعابات شرکتها'!A:A,0),MATCH(B$1,'اطلاعات انشعابات شرکتها'!$1:$1,0)),0)</f>
        <v>153</v>
      </c>
      <c r="C153" s="48">
        <f>IFERROR(INDEX('اطلاعات انشعابات شرکتها'!A:BB,MATCH(A153,'اطلاعات انشعابات شرکتها'!A:A,0),MATCH(C$1,'اطلاعات انشعابات شرکتها'!$1:$1,0)),0)</f>
        <v>0</v>
      </c>
      <c r="D153" s="45"/>
      <c r="E153" s="171">
        <v>2</v>
      </c>
      <c r="F153" s="170">
        <v>99</v>
      </c>
      <c r="G153" s="188" t="str">
        <f t="shared" si="48"/>
        <v>99/2</v>
      </c>
      <c r="H153" s="188" t="str">
        <f>IFERROR(INDEX('اطلاعات دوره'!A:Z,MATCH(G153,'اطلاعات دوره'!C:C,0),MATCH(H$1,'اطلاعات دوره'!$1:$1,0)),0)</f>
        <v>99/02/01</v>
      </c>
      <c r="I153" s="188" t="str">
        <f>IFERROR(INDEX('اطلاعات دوره'!A:Z,MATCH(G153,'اطلاعات دوره'!C:C,0),MATCH(I$1,'اطلاعات دوره'!$1:$1,0)),0)</f>
        <v>99/02/31</v>
      </c>
      <c r="J153" s="188">
        <f>IFERROR(INDEX('اطلاعات دوره'!A:Z,MATCH(G153,'اطلاعات دوره'!C:C,0),MATCH(J$1,'اطلاعات دوره'!$1:$1,0)),0)</f>
        <v>31</v>
      </c>
      <c r="K153" s="265"/>
      <c r="L153" s="188" t="str">
        <f>IFERROR(INDEX('اطلاعات دوره'!A:Z,MATCH(G153,'اطلاعات دوره'!C:C,0)-1,MATCH("عنوان",'اطلاعات دوره'!$1:$1,0)),"---")</f>
        <v>99/1</v>
      </c>
      <c r="M153" s="188" t="str">
        <f t="shared" si="49"/>
        <v>موسسه علوم و صنایع غذایی (1)-99/1</v>
      </c>
      <c r="N153" s="188" t="str">
        <f t="shared" si="50"/>
        <v>موسسه علوم و صنایع غذایی (1)-99/2</v>
      </c>
      <c r="O153" s="265"/>
      <c r="P153" s="188" t="str">
        <f>IFERROR(INDEX('اطلاعات انشعابات شرکتها'!A:BB,MATCH(A153,'اطلاعات انشعابات شرکتها'!A:A,0),MATCH(P$1,'اطلاعات انشعابات شرکتها'!$1:$1,0)),0)</f>
        <v>آزاد</v>
      </c>
      <c r="Q153" s="188">
        <f>IFERROR(INDEX('اطلاعات انشعابات شرکتها'!A:BB,MATCH(A153,'اطلاعات انشعابات شرکتها'!A:A,0),MATCH(Q$1,'اطلاعات انشعابات شرکتها'!$1:$1,0)),0)</f>
        <v>30</v>
      </c>
      <c r="R153" s="188" t="str">
        <f>IFERROR(INDEX('اطلاعات انشعابات شرکتها'!A:BB,MATCH(A153,'اطلاعات انشعابات شرکتها'!A:A,0),MATCH(R$1,'اطلاعات انشعابات شرکتها'!$1:$1,0)),0)</f>
        <v>40</v>
      </c>
      <c r="S153" s="265"/>
      <c r="T153" s="188">
        <f>IFERROR(INDEX('قرائت کنتور'!A:AZ,MATCH(A153&amp;"-"&amp;T$1,'قرائت کنتور'!B:B,0),MATCH(G153,'قرائت کنتور'!$1:$1,0)),0)</f>
        <v>0</v>
      </c>
      <c r="U153" s="188">
        <f>IFERROR(INDEX('قرائت کنتور'!A:AZ,MATCH(A153&amp;"-"&amp;U$1,'قرائت کنتور'!B:B,0),MATCH(L153,'قرائت کنتور'!$1:$1,0)),0)</f>
        <v>0</v>
      </c>
      <c r="V153" s="188">
        <f>IFERROR(INDEX('قرائت کنتور'!A:AZ,MATCH(A153&amp;"-"&amp;U$1,'قرائت کنتور'!B:B,0),MATCH(G153,'قرائت کنتور'!$1:$1,0)),0)</f>
        <v>1753</v>
      </c>
      <c r="W153" s="188">
        <f>IFERROR(INDEX('قرائت کنتور'!A:AZ,MATCH(A153&amp;"-"&amp;W$1,'قرائت کنتور'!B:B,0),MATCH(L153,'قرائت کنتور'!$1:$1,0)),0)</f>
        <v>0</v>
      </c>
      <c r="X153" s="188">
        <f>IFERROR(INDEX('قرائت کنتور'!A:AZ,MATCH(A153&amp;"-"&amp;W$1,'قرائت کنتور'!B:B,0),MATCH(G153,'قرائت کنتور'!$1:$1,0)),0)</f>
        <v>9380</v>
      </c>
      <c r="Y153" s="188">
        <f>IFERROR(INDEX('قرائت کنتور'!A:AZ,MATCH(A153&amp;"-"&amp;Y$1,'قرائت کنتور'!B:B,0),MATCH(L153,'قرائت کنتور'!$1:$1,0)),0)</f>
        <v>0</v>
      </c>
      <c r="Z153" s="188">
        <f>IFERROR(INDEX('قرائت کنتور'!A:AZ,MATCH(A153&amp;"-"&amp;Y$1,'قرائت کنتور'!B:B,0),MATCH(G153,'قرائت کنتور'!$1:$1,0)),0)</f>
        <v>3304</v>
      </c>
      <c r="AA153" s="188">
        <f>IFERROR(INDEX('قرائت کنتور'!A:AZ,MATCH(A153&amp;"-"&amp;AA$1,'قرائت کنتور'!B:B,0),MATCH(L153,'قرائت کنتور'!$1:$1,0)),0)</f>
        <v>0</v>
      </c>
      <c r="AB153" s="188">
        <f>IFERROR(INDEX('قرائت کنتور'!A:AZ,MATCH(A153&amp;"-"&amp;AA$1,'قرائت کنتور'!B:B,0),MATCH(G153,'قرائت کنتور'!$1:$1,0)),0)</f>
        <v>634</v>
      </c>
      <c r="AC153" s="265"/>
      <c r="AD153" s="188">
        <f t="shared" si="51"/>
        <v>70120</v>
      </c>
      <c r="AE153" s="188">
        <f t="shared" si="52"/>
        <v>375200</v>
      </c>
      <c r="AF153" s="188">
        <f t="shared" si="53"/>
        <v>132160</v>
      </c>
      <c r="AG153" s="188">
        <f t="shared" si="54"/>
        <v>25360</v>
      </c>
      <c r="AH153" s="188">
        <f t="shared" si="55"/>
        <v>577480</v>
      </c>
      <c r="AI153" s="188">
        <f t="shared" si="56"/>
        <v>0</v>
      </c>
      <c r="AJ153" s="188" t="str">
        <f t="shared" si="57"/>
        <v>0</v>
      </c>
      <c r="AK153" s="265"/>
      <c r="AL153" s="254">
        <f t="shared" si="58"/>
        <v>0.99903713144956963</v>
      </c>
      <c r="AM153" s="254" t="str">
        <f t="shared" si="59"/>
        <v>0</v>
      </c>
      <c r="AN153" s="265"/>
      <c r="AO153" s="188">
        <f>IFERROR(INDEX('تعرفه ها'!A:Z,MATCH(P153&amp;"-"&amp;AO$1,'تعرفه ها'!C:C,0),MATCH(F153,'تعرفه ها'!$2:$2,0),1),"---")</f>
        <v>1338</v>
      </c>
      <c r="AP153" s="188">
        <f>IFERROR(INDEX('تعرفه ها'!A:Z,MATCH(P153&amp;"-"&amp;AP$1,'تعرفه ها'!C:C,0),MATCH(F153,'تعرفه ها'!$2:$2,0),1),"---")</f>
        <v>670</v>
      </c>
      <c r="AQ153" s="188">
        <f>IFERROR(INDEX('تعرفه ها'!A:Z,MATCH(P153&amp;"-"&amp;AQ$1,'تعرفه ها'!C:C,0),MATCH(F153,'تعرفه ها'!$2:$2,0),1),"---")</f>
        <v>335</v>
      </c>
      <c r="AR153" s="188">
        <f>IFERROR(INDEX('تعرفه ها'!A:Z,MATCH(P153&amp;"-"&amp;AR$1,'تعرفه ها'!C:C,0),MATCH(F153,'تعرفه ها'!$2:$2,0),1),"---")</f>
        <v>660</v>
      </c>
      <c r="AS153" s="265"/>
      <c r="AT153" s="415">
        <f t="shared" si="60"/>
        <v>93820560</v>
      </c>
      <c r="AU153" s="415">
        <f t="shared" si="61"/>
        <v>251384000</v>
      </c>
      <c r="AV153" s="415">
        <f t="shared" si="62"/>
        <v>44273600</v>
      </c>
      <c r="AW153" s="415">
        <f t="shared" si="63"/>
        <v>16737600</v>
      </c>
      <c r="AX153" s="415">
        <f t="shared" si="64"/>
        <v>406215760</v>
      </c>
      <c r="AY153" s="415">
        <f>IFERROR(AH153*INDEX('تعرفه ها'!A:Z,MATCH("عوارض برق به ازاء هر کیلووات",'تعرفه ها'!$C:$C,0),MATCH(F153,'تعرفه ها'!$2:$2,0)),"---")</f>
        <v>28874000</v>
      </c>
      <c r="AZ153" s="415">
        <f t="shared" si="65"/>
        <v>0</v>
      </c>
      <c r="BA153" s="415">
        <f>IFERROR(ROUND(((AX153+AY153+AZ153)*INDEX('تعرفه ها'!A:Z,MATCH("هزینه نگهداری و تعمیرات شبکه برق",'تعرفه ها'!$C:$C,0),MATCH(F153,'تعرفه ها'!$2:$2,0))/100),0),"---")</f>
        <v>43508976</v>
      </c>
      <c r="BB153" s="415">
        <f>IFERROR(IF(P153="دیماندی",ROUND(AJ153*INDEX('تعرفه ها'!A:Z,MATCH(BB$1,'تعرفه ها'!$C:$C,0),MATCH(F153,'تعرفه ها'!$2:$2,0))*J153/30,0),0),"---")</f>
        <v>0</v>
      </c>
      <c r="BC153" s="415"/>
      <c r="BD153" s="54">
        <f>IFERROR(IF(INDEX('اطلاعات دوره'!A:Z,MATCH(G153,'اطلاعات دوره'!C:C,0),MATCH("برق",'اطلاعات دوره'!$1:$1,0))="دارد",ROUND(AX153*INDEX('تعرفه ها'!A:Z,MATCH("پیک فصلی برق",'تعرفه ها'!$C:$C,0),MATCH(F153,'تعرفه ها'!$2:$2,0))/100,0),0),"---")</f>
        <v>0</v>
      </c>
      <c r="BE153" s="415">
        <f>IFERROR(ROUND(((AX153+AY153+AZ153+BA153+BB153+BC153+BD153)*INDEX('تعرفه ها'!A:Z,MATCH("مالیات برق",'تعرفه ها'!$C:$C,0),MATCH(F153,'تعرفه ها'!$2:$2,0))/100),0),"---")</f>
        <v>0</v>
      </c>
      <c r="BF153" s="415">
        <f t="shared" si="66"/>
        <v>478598736</v>
      </c>
      <c r="BG153" s="415" t="str">
        <f t="shared" si="47"/>
        <v>---</v>
      </c>
      <c r="BH153" s="415" t="str">
        <f t="shared" si="67"/>
        <v>---</v>
      </c>
      <c r="BI153" s="54" t="str">
        <f t="shared" si="68"/>
        <v>---</v>
      </c>
      <c r="BJ153" s="55" t="str">
        <f t="shared" si="69"/>
        <v>---</v>
      </c>
      <c r="BK153" s="262"/>
      <c r="BL153" s="183" t="str">
        <f>IFERROR(IF(INDEX(پرداخت!A:AZ,MATCH(A153&amp;" - "&amp;"برق",پرداخت!$B:$B,0),MATCH(G153,پرداخت!$1:$1,0))="نشده","نشده","شده"),"---")</f>
        <v>---</v>
      </c>
      <c r="BN153" s="257"/>
      <c r="BO153" s="257"/>
      <c r="BP153" s="257"/>
      <c r="BQ153" s="257"/>
      <c r="BR153" s="257"/>
      <c r="BS153" s="257"/>
      <c r="BT153" s="257"/>
      <c r="BU153" s="257"/>
      <c r="BV153" s="257"/>
      <c r="BW153" s="257"/>
      <c r="BX153" s="257"/>
      <c r="BY153" s="257"/>
      <c r="BZ153" s="257"/>
      <c r="CA153" s="257"/>
      <c r="CB153" s="257"/>
      <c r="CC153" s="257"/>
      <c r="CD153" s="257"/>
      <c r="CE153" s="257"/>
      <c r="CF153" s="257"/>
      <c r="CG153" s="257"/>
      <c r="CH153"/>
      <c r="CI153"/>
      <c r="CJ153"/>
      <c r="CK153"/>
    </row>
    <row r="154" spans="1:89" ht="33.75" hidden="1">
      <c r="A154" s="171" t="s">
        <v>311</v>
      </c>
      <c r="B154" s="47">
        <f>IFERROR(INDEX('اطلاعات انشعابات شرکتها'!A:BB,MATCH(A154,'اطلاعات انشعابات شرکتها'!A:A,0),MATCH(B$1,'اطلاعات انشعابات شرکتها'!$1:$1,0)),0)</f>
        <v>153</v>
      </c>
      <c r="C154" s="48">
        <f>IFERROR(INDEX('اطلاعات انشعابات شرکتها'!A:BB,MATCH(A154,'اطلاعات انشعابات شرکتها'!A:A,0),MATCH(C$1,'اطلاعات انشعابات شرکتها'!$1:$1,0)),0)</f>
        <v>0</v>
      </c>
      <c r="D154" s="45"/>
      <c r="E154" s="171">
        <v>2</v>
      </c>
      <c r="F154" s="170">
        <v>99</v>
      </c>
      <c r="G154" s="188" t="str">
        <f t="shared" si="48"/>
        <v>99/2</v>
      </c>
      <c r="H154" s="188" t="str">
        <f>IFERROR(INDEX('اطلاعات دوره'!A:Z,MATCH(G154,'اطلاعات دوره'!C:C,0),MATCH(H$1,'اطلاعات دوره'!$1:$1,0)),0)</f>
        <v>99/02/01</v>
      </c>
      <c r="I154" s="188" t="str">
        <f>IFERROR(INDEX('اطلاعات دوره'!A:Z,MATCH(G154,'اطلاعات دوره'!C:C,0),MATCH(I$1,'اطلاعات دوره'!$1:$1,0)),0)</f>
        <v>99/02/31</v>
      </c>
      <c r="J154" s="188">
        <f>IFERROR(INDEX('اطلاعات دوره'!A:Z,MATCH(G154,'اطلاعات دوره'!C:C,0),MATCH(J$1,'اطلاعات دوره'!$1:$1,0)),0)</f>
        <v>31</v>
      </c>
      <c r="K154" s="265"/>
      <c r="L154" s="188" t="str">
        <f>IFERROR(INDEX('اطلاعات دوره'!A:Z,MATCH(G154,'اطلاعات دوره'!C:C,0)-1,MATCH("عنوان",'اطلاعات دوره'!$1:$1,0)),"---")</f>
        <v>99/1</v>
      </c>
      <c r="M154" s="188" t="str">
        <f t="shared" si="49"/>
        <v>موسسه علوم و صنایع غذایی (2)-99/1</v>
      </c>
      <c r="N154" s="188" t="str">
        <f t="shared" si="50"/>
        <v>موسسه علوم و صنایع غذایی (2)-99/2</v>
      </c>
      <c r="O154" s="265"/>
      <c r="P154" s="188" t="str">
        <f>IFERROR(INDEX('اطلاعات انشعابات شرکتها'!A:BB,MATCH(A154,'اطلاعات انشعابات شرکتها'!A:A,0),MATCH(P$1,'اطلاعات انشعابات شرکتها'!$1:$1,0)),0)</f>
        <v>دیماندی</v>
      </c>
      <c r="Q154" s="188">
        <f>IFERROR(INDEX('اطلاعات انشعابات شرکتها'!A:BB,MATCH(A154,'اطلاعات انشعابات شرکتها'!A:A,0),MATCH(Q$1,'اطلاعات انشعابات شرکتها'!$1:$1,0)),0)</f>
        <v>260</v>
      </c>
      <c r="R154" s="188" t="str">
        <f>IFERROR(INDEX('اطلاعات انشعابات شرکتها'!A:BB,MATCH(A154,'اطلاعات انشعابات شرکتها'!A:A,0),MATCH(R$1,'اطلاعات انشعابات شرکتها'!$1:$1,0)),0)</f>
        <v>20</v>
      </c>
      <c r="S154" s="265"/>
      <c r="T154" s="188">
        <f>IFERROR(INDEX('قرائت کنتور'!A:AZ,MATCH(A154&amp;"-"&amp;T$1,'قرائت کنتور'!B:B,0),MATCH(G154,'قرائت کنتور'!$1:$1,0)),0)</f>
        <v>4</v>
      </c>
      <c r="U154" s="188">
        <f>IFERROR(INDEX('قرائت کنتور'!A:AZ,MATCH(A154&amp;"-"&amp;U$1,'قرائت کنتور'!B:B,0),MATCH(L154,'قرائت کنتور'!$1:$1,0)),0)</f>
        <v>0</v>
      </c>
      <c r="V154" s="188">
        <f>IFERROR(INDEX('قرائت کنتور'!A:AZ,MATCH(A154&amp;"-"&amp;U$1,'قرائت کنتور'!B:B,0),MATCH(G154,'قرائت کنتور'!$1:$1,0)),0)</f>
        <v>70062</v>
      </c>
      <c r="W154" s="188">
        <f>IFERROR(INDEX('قرائت کنتور'!A:AZ,MATCH(A154&amp;"-"&amp;W$1,'قرائت کنتور'!B:B,0),MATCH(L154,'قرائت کنتور'!$1:$1,0)),0)</f>
        <v>0</v>
      </c>
      <c r="X154" s="188">
        <f>IFERROR(INDEX('قرائت کنتور'!A:AZ,MATCH(A154&amp;"-"&amp;W$1,'قرائت کنتور'!B:B,0),MATCH(G154,'قرائت کنتور'!$1:$1,0)),0)</f>
        <v>18046</v>
      </c>
      <c r="Y154" s="188">
        <f>IFERROR(INDEX('قرائت کنتور'!A:AZ,MATCH(A154&amp;"-"&amp;Y$1,'قرائت کنتور'!B:B,0),MATCH(L154,'قرائت کنتور'!$1:$1,0)),0)</f>
        <v>0</v>
      </c>
      <c r="Z154" s="188">
        <f>IFERROR(INDEX('قرائت کنتور'!A:AZ,MATCH(A154&amp;"-"&amp;Y$1,'قرائت کنتور'!B:B,0),MATCH(G154,'قرائت کنتور'!$1:$1,0)),0)</f>
        <v>34697</v>
      </c>
      <c r="AA154" s="188">
        <f>IFERROR(INDEX('قرائت کنتور'!A:AZ,MATCH(A154&amp;"-"&amp;AA$1,'قرائت کنتور'!B:B,0),MATCH(L154,'قرائت کنتور'!$1:$1,0)),0)</f>
        <v>0</v>
      </c>
      <c r="AB154" s="188">
        <f>IFERROR(INDEX('قرائت کنتور'!A:AZ,MATCH(A154&amp;"-"&amp;AA$1,'قرائت کنتور'!B:B,0),MATCH(G154,'قرائت کنتور'!$1:$1,0)),0)</f>
        <v>82976</v>
      </c>
      <c r="AC154" s="265"/>
      <c r="AD154" s="188">
        <f t="shared" si="51"/>
        <v>1401240</v>
      </c>
      <c r="AE154" s="188">
        <f t="shared" si="52"/>
        <v>360920</v>
      </c>
      <c r="AF154" s="188">
        <f t="shared" si="53"/>
        <v>693940</v>
      </c>
      <c r="AG154" s="188">
        <f t="shared" si="54"/>
        <v>1659520</v>
      </c>
      <c r="AH154" s="188">
        <f t="shared" si="55"/>
        <v>2456100</v>
      </c>
      <c r="AI154" s="188">
        <f t="shared" si="56"/>
        <v>80</v>
      </c>
      <c r="AJ154" s="188">
        <f t="shared" si="57"/>
        <v>234</v>
      </c>
      <c r="AK154" s="265"/>
      <c r="AL154" s="254">
        <f t="shared" si="58"/>
        <v>0.8285900684092079</v>
      </c>
      <c r="AM154" s="254">
        <f t="shared" si="59"/>
        <v>8.6182461404455957E-2</v>
      </c>
      <c r="AN154" s="265"/>
      <c r="AO154" s="188">
        <f>IFERROR(INDEX('تعرفه ها'!A:Z,MATCH(P154&amp;"-"&amp;AO$1,'تعرفه ها'!C:C,0),MATCH(F154,'تعرفه ها'!$2:$2,0),1),"---")</f>
        <v>879</v>
      </c>
      <c r="AP154" s="188">
        <f>IFERROR(INDEX('تعرفه ها'!A:Z,MATCH(P154&amp;"-"&amp;AP$1,'تعرفه ها'!C:C,0),MATCH(F154,'تعرفه ها'!$2:$2,0),1),"---")</f>
        <v>439</v>
      </c>
      <c r="AQ154" s="188">
        <f>IFERROR(INDEX('تعرفه ها'!A:Z,MATCH(P154&amp;"-"&amp;AQ$1,'تعرفه ها'!C:C,0),MATCH(F154,'تعرفه ها'!$2:$2,0),1),"---")</f>
        <v>220</v>
      </c>
      <c r="AR154" s="188">
        <f>IFERROR(INDEX('تعرفه ها'!A:Z,MATCH(P154&amp;"-"&amp;AR$1,'تعرفه ها'!C:C,0),MATCH(F154,'تعرفه ها'!$2:$2,0),1),"---")</f>
        <v>550</v>
      </c>
      <c r="AS154" s="265"/>
      <c r="AT154" s="415">
        <f t="shared" si="60"/>
        <v>1231689960</v>
      </c>
      <c r="AU154" s="415">
        <f t="shared" si="61"/>
        <v>158443880</v>
      </c>
      <c r="AV154" s="415">
        <f t="shared" si="62"/>
        <v>152666800</v>
      </c>
      <c r="AW154" s="415">
        <f t="shared" si="63"/>
        <v>912736000</v>
      </c>
      <c r="AX154" s="415">
        <f t="shared" si="64"/>
        <v>2455536640</v>
      </c>
      <c r="AY154" s="415">
        <f>IFERROR(AH154*INDEX('تعرفه ها'!A:Z,MATCH("عوارض برق به ازاء هر کیلووات",'تعرفه ها'!$C:$C,0),MATCH(F154,'تعرفه ها'!$2:$2,0)),"---")</f>
        <v>122805000</v>
      </c>
      <c r="AZ154" s="415">
        <f t="shared" si="65"/>
        <v>132962357</v>
      </c>
      <c r="BA154" s="415">
        <f>IFERROR(ROUND(((AX154+AY154+AZ154)*INDEX('تعرفه ها'!A:Z,MATCH("هزینه نگهداری و تعمیرات شبکه برق",'تعرفه ها'!$C:$C,0),MATCH(F154,'تعرفه ها'!$2:$2,0))/100),0),"---")</f>
        <v>271130400</v>
      </c>
      <c r="BB154" s="415">
        <f>IFERROR(IF(P154="دیماندی",ROUND(AJ154*INDEX('تعرفه ها'!A:Z,MATCH(BB$1,'تعرفه ها'!$C:$C,0),MATCH(F154,'تعرفه ها'!$2:$2,0))*J154/30,0),0),"---")</f>
        <v>6718655</v>
      </c>
      <c r="BC154" s="415"/>
      <c r="BD154" s="54">
        <f>IFERROR(IF(INDEX('اطلاعات دوره'!A:Z,MATCH(G154,'اطلاعات دوره'!C:C,0),MATCH("برق",'اطلاعات دوره'!$1:$1,0))="دارد",ROUND(AX154*INDEX('تعرفه ها'!A:Z,MATCH("پیک فصلی برق",'تعرفه ها'!$C:$C,0),MATCH(F154,'تعرفه ها'!$2:$2,0))/100,0),0),"---")</f>
        <v>0</v>
      </c>
      <c r="BE154" s="415">
        <f>IFERROR(ROUND(((AX154+AY154+AZ154+BA154+BB154+BC154+BD154)*INDEX('تعرفه ها'!A:Z,MATCH("مالیات برق",'تعرفه ها'!$C:$C,0),MATCH(F154,'تعرفه ها'!$2:$2,0))/100),0),"---")</f>
        <v>0</v>
      </c>
      <c r="BF154" s="415">
        <f t="shared" si="66"/>
        <v>2989153052</v>
      </c>
      <c r="BG154" s="415" t="str">
        <f t="shared" si="47"/>
        <v>---</v>
      </c>
      <c r="BH154" s="415" t="str">
        <f t="shared" si="67"/>
        <v>---</v>
      </c>
      <c r="BI154" s="54" t="str">
        <f t="shared" si="68"/>
        <v>---</v>
      </c>
      <c r="BJ154" s="55" t="str">
        <f t="shared" si="69"/>
        <v>---</v>
      </c>
      <c r="BK154" s="262"/>
      <c r="BL154" s="183" t="str">
        <f>IFERROR(IF(INDEX(پرداخت!A:AZ,MATCH(A154&amp;" - "&amp;"برق",پرداخت!$B:$B,0),MATCH(G154,پرداخت!$1:$1,0))="نشده","نشده","شده"),"---")</f>
        <v>---</v>
      </c>
      <c r="BN154" s="257"/>
      <c r="BO154" s="257"/>
      <c r="BP154" s="257"/>
      <c r="BQ154" s="257"/>
      <c r="BR154" s="257"/>
      <c r="BS154" s="257"/>
      <c r="BT154" s="257"/>
      <c r="BU154" s="257"/>
      <c r="BV154" s="257"/>
      <c r="BW154" s="257"/>
      <c r="BX154" s="257"/>
      <c r="BY154" s="257"/>
      <c r="BZ154" s="257"/>
      <c r="CA154" s="257"/>
      <c r="CB154" s="257"/>
      <c r="CC154" s="257"/>
      <c r="CD154" s="257"/>
      <c r="CE154" s="257"/>
      <c r="CF154" s="257"/>
      <c r="CG154" s="257"/>
      <c r="CH154"/>
      <c r="CI154"/>
      <c r="CJ154"/>
      <c r="CK154"/>
    </row>
    <row r="155" spans="1:89" ht="33.75" hidden="1">
      <c r="A155" s="171" t="s">
        <v>298</v>
      </c>
      <c r="B155" s="47">
        <f>IFERROR(INDEX('اطلاعات انشعابات شرکتها'!A:BB,MATCH(A155,'اطلاعات انشعابات شرکتها'!A:A,0),MATCH(B$1,'اطلاعات انشعابات شرکتها'!$1:$1,0)),0)</f>
        <v>153</v>
      </c>
      <c r="C155" s="48">
        <f>IFERROR(INDEX('اطلاعات انشعابات شرکتها'!A:BB,MATCH(A155,'اطلاعات انشعابات شرکتها'!A:A,0),MATCH(C$1,'اطلاعات انشعابات شرکتها'!$1:$1,0)),0)</f>
        <v>0</v>
      </c>
      <c r="D155" s="45"/>
      <c r="E155" s="171">
        <v>2</v>
      </c>
      <c r="F155" s="170">
        <v>99</v>
      </c>
      <c r="G155" s="188" t="str">
        <f t="shared" si="48"/>
        <v>99/2</v>
      </c>
      <c r="H155" s="188" t="str">
        <f>IFERROR(INDEX('اطلاعات دوره'!A:Z,MATCH(G155,'اطلاعات دوره'!C:C,0),MATCH(H$1,'اطلاعات دوره'!$1:$1,0)),0)</f>
        <v>99/02/01</v>
      </c>
      <c r="I155" s="188" t="str">
        <f>IFERROR(INDEX('اطلاعات دوره'!A:Z,MATCH(G155,'اطلاعات دوره'!C:C,0),MATCH(I$1,'اطلاعات دوره'!$1:$1,0)),0)</f>
        <v>99/02/31</v>
      </c>
      <c r="J155" s="188">
        <f>IFERROR(INDEX('اطلاعات دوره'!A:Z,MATCH(G155,'اطلاعات دوره'!C:C,0),MATCH(J$1,'اطلاعات دوره'!$1:$1,0)),0)</f>
        <v>31</v>
      </c>
      <c r="K155" s="265"/>
      <c r="L155" s="188" t="str">
        <f>IFERROR(INDEX('اطلاعات دوره'!A:Z,MATCH(G155,'اطلاعات دوره'!C:C,0)-1,MATCH("عنوان",'اطلاعات دوره'!$1:$1,0)),"---")</f>
        <v>99/1</v>
      </c>
      <c r="M155" s="188" t="str">
        <f t="shared" si="49"/>
        <v>باغ زرشک-99/1</v>
      </c>
      <c r="N155" s="188" t="str">
        <f t="shared" si="50"/>
        <v>باغ زرشک-99/2</v>
      </c>
      <c r="O155" s="265"/>
      <c r="P155" s="188">
        <f>IFERROR(INDEX('اطلاعات انشعابات شرکتها'!A:BB,MATCH(A155,'اطلاعات انشعابات شرکتها'!A:A,0),MATCH(P$1,'اطلاعات انشعابات شرکتها'!$1:$1,0)),0)</f>
        <v>0</v>
      </c>
      <c r="Q155" s="188">
        <f>IFERROR(INDEX('اطلاعات انشعابات شرکتها'!A:BB,MATCH(A155,'اطلاعات انشعابات شرکتها'!A:A,0),MATCH(Q$1,'اطلاعات انشعابات شرکتها'!$1:$1,0)),0)</f>
        <v>0</v>
      </c>
      <c r="R155" s="188">
        <f>IFERROR(INDEX('اطلاعات انشعابات شرکتها'!A:BB,MATCH(A155,'اطلاعات انشعابات شرکتها'!A:A,0),MATCH(R$1,'اطلاعات انشعابات شرکتها'!$1:$1,0)),0)</f>
        <v>0</v>
      </c>
      <c r="S155" s="265"/>
      <c r="T155" s="188" t="str">
        <f>IFERROR(INDEX('قرائت کنتور'!A:AZ,MATCH(A155&amp;"-"&amp;T$1,'قرائت کنتور'!B:B,0),MATCH(G155,'قرائت کنتور'!$1:$1,0)),0)</f>
        <v>-</v>
      </c>
      <c r="U155" s="188">
        <f>IFERROR(INDEX('قرائت کنتور'!A:AZ,MATCH(A155&amp;"-"&amp;U$1,'قرائت کنتور'!B:B,0),MATCH(L155,'قرائت کنتور'!$1:$1,0)),0)</f>
        <v>0</v>
      </c>
      <c r="V155" s="188" t="str">
        <f>IFERROR(INDEX('قرائت کنتور'!A:AZ,MATCH(A155&amp;"-"&amp;U$1,'قرائت کنتور'!B:B,0),MATCH(G155,'قرائت کنتور'!$1:$1,0)),0)</f>
        <v>-</v>
      </c>
      <c r="W155" s="188">
        <f>IFERROR(INDEX('قرائت کنتور'!A:AZ,MATCH(A155&amp;"-"&amp;W$1,'قرائت کنتور'!B:B,0),MATCH(L155,'قرائت کنتور'!$1:$1,0)),0)</f>
        <v>0</v>
      </c>
      <c r="X155" s="188" t="str">
        <f>IFERROR(INDEX('قرائت کنتور'!A:AZ,MATCH(A155&amp;"-"&amp;W$1,'قرائت کنتور'!B:B,0),MATCH(G155,'قرائت کنتور'!$1:$1,0)),0)</f>
        <v>-</v>
      </c>
      <c r="Y155" s="188">
        <f>IFERROR(INDEX('قرائت کنتور'!A:AZ,MATCH(A155&amp;"-"&amp;Y$1,'قرائت کنتور'!B:B,0),MATCH(L155,'قرائت کنتور'!$1:$1,0)),0)</f>
        <v>0</v>
      </c>
      <c r="Z155" s="188" t="str">
        <f>IFERROR(INDEX('قرائت کنتور'!A:AZ,MATCH(A155&amp;"-"&amp;Y$1,'قرائت کنتور'!B:B,0),MATCH(G155,'قرائت کنتور'!$1:$1,0)),0)</f>
        <v>-</v>
      </c>
      <c r="AA155" s="188">
        <f>IFERROR(INDEX('قرائت کنتور'!A:AZ,MATCH(A155&amp;"-"&amp;AA$1,'قرائت کنتور'!B:B,0),MATCH(L155,'قرائت کنتور'!$1:$1,0)),0)</f>
        <v>0</v>
      </c>
      <c r="AB155" s="188" t="str">
        <f>IFERROR(INDEX('قرائت کنتور'!A:AZ,MATCH(A155&amp;"-"&amp;AA$1,'قرائت کنتور'!B:B,0),MATCH(G155,'قرائت کنتور'!$1:$1,0)),0)</f>
        <v>-</v>
      </c>
      <c r="AC155" s="265"/>
      <c r="AD155" s="188" t="str">
        <f t="shared" si="51"/>
        <v>---</v>
      </c>
      <c r="AE155" s="188" t="str">
        <f t="shared" si="52"/>
        <v>---</v>
      </c>
      <c r="AF155" s="188" t="str">
        <f t="shared" si="53"/>
        <v>---</v>
      </c>
      <c r="AG155" s="188" t="str">
        <f t="shared" si="54"/>
        <v>---</v>
      </c>
      <c r="AH155" s="188" t="str">
        <f t="shared" si="55"/>
        <v>---</v>
      </c>
      <c r="AI155" s="188" t="str">
        <f t="shared" si="56"/>
        <v>---</v>
      </c>
      <c r="AJ155" s="188" t="str">
        <f t="shared" si="57"/>
        <v>0</v>
      </c>
      <c r="AK155" s="265"/>
      <c r="AL155" s="254" t="str">
        <f t="shared" si="58"/>
        <v>---</v>
      </c>
      <c r="AM155" s="254" t="str">
        <f t="shared" si="59"/>
        <v>---</v>
      </c>
      <c r="AN155" s="265"/>
      <c r="AO155" s="188" t="str">
        <f>IFERROR(INDEX('تعرفه ها'!A:Z,MATCH(P155&amp;"-"&amp;AO$1,'تعرفه ها'!C:C,0),MATCH(F155,'تعرفه ها'!$2:$2,0),1),"---")</f>
        <v>---</v>
      </c>
      <c r="AP155" s="188" t="str">
        <f>IFERROR(INDEX('تعرفه ها'!A:Z,MATCH(P155&amp;"-"&amp;AP$1,'تعرفه ها'!C:C,0),MATCH(F155,'تعرفه ها'!$2:$2,0),1),"---")</f>
        <v>---</v>
      </c>
      <c r="AQ155" s="188" t="str">
        <f>IFERROR(INDEX('تعرفه ها'!A:Z,MATCH(P155&amp;"-"&amp;AQ$1,'تعرفه ها'!C:C,0),MATCH(F155,'تعرفه ها'!$2:$2,0),1),"---")</f>
        <v>---</v>
      </c>
      <c r="AR155" s="188" t="str">
        <f>IFERROR(INDEX('تعرفه ها'!A:Z,MATCH(P155&amp;"-"&amp;AR$1,'تعرفه ها'!C:C,0),MATCH(F155,'تعرفه ها'!$2:$2,0),1),"---")</f>
        <v>---</v>
      </c>
      <c r="AS155" s="265"/>
      <c r="AT155" s="415" t="str">
        <f t="shared" si="60"/>
        <v>---</v>
      </c>
      <c r="AU155" s="415" t="str">
        <f t="shared" si="61"/>
        <v>---</v>
      </c>
      <c r="AV155" s="415" t="str">
        <f t="shared" si="62"/>
        <v>---</v>
      </c>
      <c r="AW155" s="415" t="str">
        <f t="shared" si="63"/>
        <v>---</v>
      </c>
      <c r="AX155" s="415" t="str">
        <f t="shared" si="64"/>
        <v>---</v>
      </c>
      <c r="AY155" s="415" t="str">
        <f>IFERROR(AH155*INDEX('تعرفه ها'!A:Z,MATCH("عوارض برق به ازاء هر کیلووات",'تعرفه ها'!$C:$C,0),MATCH(F155,'تعرفه ها'!$2:$2,0)),"---")</f>
        <v>---</v>
      </c>
      <c r="AZ155" s="415" t="str">
        <f t="shared" si="65"/>
        <v>---</v>
      </c>
      <c r="BA155" s="415" t="str">
        <f>IFERROR(ROUND(((AX155+AY155+AZ155)*INDEX('تعرفه ها'!A:Z,MATCH("هزینه نگهداری و تعمیرات شبکه برق",'تعرفه ها'!$C:$C,0),MATCH(F155,'تعرفه ها'!$2:$2,0))/100),0),"---")</f>
        <v>---</v>
      </c>
      <c r="BB155" s="415">
        <f>IFERROR(IF(P155="دیماندی",ROUND(AJ155*INDEX('تعرفه ها'!A:Z,MATCH(BB$1,'تعرفه ها'!$C:$C,0),MATCH(F155,'تعرفه ها'!$2:$2,0))*J155/30,0),0),"---")</f>
        <v>0</v>
      </c>
      <c r="BC155" s="415"/>
      <c r="BD155" s="54">
        <f>IFERROR(IF(INDEX('اطلاعات دوره'!A:Z,MATCH(G155,'اطلاعات دوره'!C:C,0),MATCH("برق",'اطلاعات دوره'!$1:$1,0))="دارد",ROUND(AX155*INDEX('تعرفه ها'!A:Z,MATCH("پیک فصلی برق",'تعرفه ها'!$C:$C,0),MATCH(F155,'تعرفه ها'!$2:$2,0))/100,0),0),"---")</f>
        <v>0</v>
      </c>
      <c r="BE155" s="415" t="str">
        <f>IFERROR(ROUND(((AX155+AY155+AZ155+BA155+BB155+BC155+BD155)*INDEX('تعرفه ها'!A:Z,MATCH("مالیات برق",'تعرفه ها'!$C:$C,0),MATCH(F155,'تعرفه ها'!$2:$2,0))/100),0),"---")</f>
        <v>---</v>
      </c>
      <c r="BF155" s="415" t="str">
        <f t="shared" si="66"/>
        <v>---</v>
      </c>
      <c r="BG155" s="415" t="str">
        <f t="shared" si="47"/>
        <v>---</v>
      </c>
      <c r="BH155" s="415" t="str">
        <f t="shared" si="67"/>
        <v>---</v>
      </c>
      <c r="BI155" s="54" t="str">
        <f t="shared" si="68"/>
        <v>---</v>
      </c>
      <c r="BJ155" s="55" t="str">
        <f t="shared" si="69"/>
        <v>---</v>
      </c>
      <c r="BK155" s="262"/>
      <c r="BL155" s="183" t="str">
        <f>IFERROR(IF(INDEX(پرداخت!A:AZ,MATCH(A155&amp;" - "&amp;"برق",پرداخت!$B:$B,0),MATCH(G155,پرداخت!$1:$1,0))="نشده","نشده","شده"),"---")</f>
        <v>---</v>
      </c>
      <c r="BN155" s="257"/>
      <c r="BO155" s="257"/>
      <c r="BP155" s="257"/>
      <c r="BQ155" s="257"/>
      <c r="BR155" s="257"/>
      <c r="BS155" s="257"/>
      <c r="BT155" s="257"/>
      <c r="BU155" s="257"/>
      <c r="BV155" s="257"/>
      <c r="BW155" s="257"/>
      <c r="BX155" s="257"/>
      <c r="BY155" s="257"/>
      <c r="BZ155" s="257"/>
      <c r="CA155" s="257"/>
      <c r="CB155" s="257"/>
      <c r="CC155" s="257"/>
      <c r="CD155" s="257"/>
      <c r="CE155" s="257"/>
      <c r="CF155" s="257"/>
      <c r="CG155" s="257"/>
      <c r="CH155"/>
      <c r="CI155"/>
      <c r="CJ155"/>
      <c r="CK155"/>
    </row>
    <row r="156" spans="1:89" ht="33.75" hidden="1">
      <c r="A156" s="171" t="s">
        <v>299</v>
      </c>
      <c r="B156" s="47">
        <f>IFERROR(INDEX('اطلاعات انشعابات شرکتها'!A:BB,MATCH(A156,'اطلاعات انشعابات شرکتها'!A:A,0),MATCH(B$1,'اطلاعات انشعابات شرکتها'!$1:$1,0)),0)</f>
        <v>153</v>
      </c>
      <c r="C156" s="48">
        <f>IFERROR(INDEX('اطلاعات انشعابات شرکتها'!A:BB,MATCH(A156,'اطلاعات انشعابات شرکتها'!A:A,0),MATCH(C$1,'اطلاعات انشعابات شرکتها'!$1:$1,0)),0)</f>
        <v>0</v>
      </c>
      <c r="D156" s="45"/>
      <c r="E156" s="171">
        <v>2</v>
      </c>
      <c r="F156" s="170">
        <v>99</v>
      </c>
      <c r="G156" s="188" t="str">
        <f t="shared" si="48"/>
        <v>99/2</v>
      </c>
      <c r="H156" s="188" t="str">
        <f>IFERROR(INDEX('اطلاعات دوره'!A:Z,MATCH(G156,'اطلاعات دوره'!C:C,0),MATCH(H$1,'اطلاعات دوره'!$1:$1,0)),0)</f>
        <v>99/02/01</v>
      </c>
      <c r="I156" s="188" t="str">
        <f>IFERROR(INDEX('اطلاعات دوره'!A:Z,MATCH(G156,'اطلاعات دوره'!C:C,0),MATCH(I$1,'اطلاعات دوره'!$1:$1,0)),0)</f>
        <v>99/02/31</v>
      </c>
      <c r="J156" s="188">
        <f>IFERROR(INDEX('اطلاعات دوره'!A:Z,MATCH(G156,'اطلاعات دوره'!C:C,0),MATCH(J$1,'اطلاعات دوره'!$1:$1,0)),0)</f>
        <v>31</v>
      </c>
      <c r="K156" s="265"/>
      <c r="L156" s="188" t="str">
        <f>IFERROR(INDEX('اطلاعات دوره'!A:Z,MATCH(G156,'اطلاعات دوره'!C:C,0)-1,MATCH("عنوان",'اطلاعات دوره'!$1:$1,0)),"---")</f>
        <v>99/1</v>
      </c>
      <c r="M156" s="188" t="str">
        <f t="shared" si="49"/>
        <v>باغ گیاهان داروئی-99/1</v>
      </c>
      <c r="N156" s="188" t="str">
        <f t="shared" si="50"/>
        <v>باغ گیاهان داروئی-99/2</v>
      </c>
      <c r="O156" s="265"/>
      <c r="P156" s="188">
        <f>IFERROR(INDEX('اطلاعات انشعابات شرکتها'!A:BB,MATCH(A156,'اطلاعات انشعابات شرکتها'!A:A,0),MATCH(P$1,'اطلاعات انشعابات شرکتها'!$1:$1,0)),0)</f>
        <v>0</v>
      </c>
      <c r="Q156" s="188">
        <f>IFERROR(INDEX('اطلاعات انشعابات شرکتها'!A:BB,MATCH(A156,'اطلاعات انشعابات شرکتها'!A:A,0),MATCH(Q$1,'اطلاعات انشعابات شرکتها'!$1:$1,0)),0)</f>
        <v>0</v>
      </c>
      <c r="R156" s="188">
        <f>IFERROR(INDEX('اطلاعات انشعابات شرکتها'!A:BB,MATCH(A156,'اطلاعات انشعابات شرکتها'!A:A,0),MATCH(R$1,'اطلاعات انشعابات شرکتها'!$1:$1,0)),0)</f>
        <v>0</v>
      </c>
      <c r="S156" s="265"/>
      <c r="T156" s="188" t="str">
        <f>IFERROR(INDEX('قرائت کنتور'!A:AZ,MATCH(A156&amp;"-"&amp;T$1,'قرائت کنتور'!B:B,0),MATCH(G156,'قرائت کنتور'!$1:$1,0)),0)</f>
        <v>-</v>
      </c>
      <c r="U156" s="188">
        <f>IFERROR(INDEX('قرائت کنتور'!A:AZ,MATCH(A156&amp;"-"&amp;U$1,'قرائت کنتور'!B:B,0),MATCH(L156,'قرائت کنتور'!$1:$1,0)),0)</f>
        <v>0</v>
      </c>
      <c r="V156" s="188" t="str">
        <f>IFERROR(INDEX('قرائت کنتور'!A:AZ,MATCH(A156&amp;"-"&amp;U$1,'قرائت کنتور'!B:B,0),MATCH(G156,'قرائت کنتور'!$1:$1,0)),0)</f>
        <v>-</v>
      </c>
      <c r="W156" s="188">
        <f>IFERROR(INDEX('قرائت کنتور'!A:AZ,MATCH(A156&amp;"-"&amp;W$1,'قرائت کنتور'!B:B,0),MATCH(L156,'قرائت کنتور'!$1:$1,0)),0)</f>
        <v>0</v>
      </c>
      <c r="X156" s="188" t="str">
        <f>IFERROR(INDEX('قرائت کنتور'!A:AZ,MATCH(A156&amp;"-"&amp;W$1,'قرائت کنتور'!B:B,0),MATCH(G156,'قرائت کنتور'!$1:$1,0)),0)</f>
        <v>-</v>
      </c>
      <c r="Y156" s="188">
        <f>IFERROR(INDEX('قرائت کنتور'!A:AZ,MATCH(A156&amp;"-"&amp;Y$1,'قرائت کنتور'!B:B,0),MATCH(L156,'قرائت کنتور'!$1:$1,0)),0)</f>
        <v>0</v>
      </c>
      <c r="Z156" s="188" t="str">
        <f>IFERROR(INDEX('قرائت کنتور'!A:AZ,MATCH(A156&amp;"-"&amp;Y$1,'قرائت کنتور'!B:B,0),MATCH(G156,'قرائت کنتور'!$1:$1,0)),0)</f>
        <v>-</v>
      </c>
      <c r="AA156" s="188">
        <f>IFERROR(INDEX('قرائت کنتور'!A:AZ,MATCH(A156&amp;"-"&amp;AA$1,'قرائت کنتور'!B:B,0),MATCH(L156,'قرائت کنتور'!$1:$1,0)),0)</f>
        <v>0</v>
      </c>
      <c r="AB156" s="188" t="str">
        <f>IFERROR(INDEX('قرائت کنتور'!A:AZ,MATCH(A156&amp;"-"&amp;AA$1,'قرائت کنتور'!B:B,0),MATCH(G156,'قرائت کنتور'!$1:$1,0)),0)</f>
        <v>-</v>
      </c>
      <c r="AC156" s="265"/>
      <c r="AD156" s="188" t="str">
        <f t="shared" si="51"/>
        <v>---</v>
      </c>
      <c r="AE156" s="188" t="str">
        <f t="shared" si="52"/>
        <v>---</v>
      </c>
      <c r="AF156" s="188" t="str">
        <f t="shared" si="53"/>
        <v>---</v>
      </c>
      <c r="AG156" s="188" t="str">
        <f t="shared" si="54"/>
        <v>---</v>
      </c>
      <c r="AH156" s="188" t="str">
        <f t="shared" si="55"/>
        <v>---</v>
      </c>
      <c r="AI156" s="188" t="str">
        <f t="shared" si="56"/>
        <v>---</v>
      </c>
      <c r="AJ156" s="188" t="str">
        <f t="shared" si="57"/>
        <v>0</v>
      </c>
      <c r="AK156" s="265"/>
      <c r="AL156" s="254" t="str">
        <f t="shared" si="58"/>
        <v>---</v>
      </c>
      <c r="AM156" s="254" t="str">
        <f t="shared" si="59"/>
        <v>---</v>
      </c>
      <c r="AN156" s="265"/>
      <c r="AO156" s="188" t="str">
        <f>IFERROR(INDEX('تعرفه ها'!A:Z,MATCH(P156&amp;"-"&amp;AO$1,'تعرفه ها'!C:C,0),MATCH(F156,'تعرفه ها'!$2:$2,0),1),"---")</f>
        <v>---</v>
      </c>
      <c r="AP156" s="188" t="str">
        <f>IFERROR(INDEX('تعرفه ها'!A:Z,MATCH(P156&amp;"-"&amp;AP$1,'تعرفه ها'!C:C,0),MATCH(F156,'تعرفه ها'!$2:$2,0),1),"---")</f>
        <v>---</v>
      </c>
      <c r="AQ156" s="188" t="str">
        <f>IFERROR(INDEX('تعرفه ها'!A:Z,MATCH(P156&amp;"-"&amp;AQ$1,'تعرفه ها'!C:C,0),MATCH(F156,'تعرفه ها'!$2:$2,0),1),"---")</f>
        <v>---</v>
      </c>
      <c r="AR156" s="188" t="str">
        <f>IFERROR(INDEX('تعرفه ها'!A:Z,MATCH(P156&amp;"-"&amp;AR$1,'تعرفه ها'!C:C,0),MATCH(F156,'تعرفه ها'!$2:$2,0),1),"---")</f>
        <v>---</v>
      </c>
      <c r="AS156" s="265"/>
      <c r="AT156" s="415" t="str">
        <f t="shared" si="60"/>
        <v>---</v>
      </c>
      <c r="AU156" s="415" t="str">
        <f t="shared" si="61"/>
        <v>---</v>
      </c>
      <c r="AV156" s="415" t="str">
        <f t="shared" si="62"/>
        <v>---</v>
      </c>
      <c r="AW156" s="415" t="str">
        <f t="shared" si="63"/>
        <v>---</v>
      </c>
      <c r="AX156" s="415" t="str">
        <f t="shared" si="64"/>
        <v>---</v>
      </c>
      <c r="AY156" s="415" t="str">
        <f>IFERROR(AH156*INDEX('تعرفه ها'!A:Z,MATCH("عوارض برق به ازاء هر کیلووات",'تعرفه ها'!$C:$C,0),MATCH(F156,'تعرفه ها'!$2:$2,0)),"---")</f>
        <v>---</v>
      </c>
      <c r="AZ156" s="415" t="str">
        <f t="shared" si="65"/>
        <v>---</v>
      </c>
      <c r="BA156" s="415" t="str">
        <f>IFERROR(ROUND(((AX156+AY156+AZ156)*INDEX('تعرفه ها'!A:Z,MATCH("هزینه نگهداری و تعمیرات شبکه برق",'تعرفه ها'!$C:$C,0),MATCH(F156,'تعرفه ها'!$2:$2,0))/100),0),"---")</f>
        <v>---</v>
      </c>
      <c r="BB156" s="415">
        <f>IFERROR(IF(P156="دیماندی",ROUND(AJ156*INDEX('تعرفه ها'!A:Z,MATCH(BB$1,'تعرفه ها'!$C:$C,0),MATCH(F156,'تعرفه ها'!$2:$2,0))*J156/30,0),0),"---")</f>
        <v>0</v>
      </c>
      <c r="BC156" s="415"/>
      <c r="BD156" s="54">
        <f>IFERROR(IF(INDEX('اطلاعات دوره'!A:Z,MATCH(G156,'اطلاعات دوره'!C:C,0),MATCH("برق",'اطلاعات دوره'!$1:$1,0))="دارد",ROUND(AX156*INDEX('تعرفه ها'!A:Z,MATCH("پیک فصلی برق",'تعرفه ها'!$C:$C,0),MATCH(F156,'تعرفه ها'!$2:$2,0))/100,0),0),"---")</f>
        <v>0</v>
      </c>
      <c r="BE156" s="415" t="str">
        <f>IFERROR(ROUND(((AX156+AY156+AZ156+BA156+BB156+BC156+BD156)*INDEX('تعرفه ها'!A:Z,MATCH("مالیات برق",'تعرفه ها'!$C:$C,0),MATCH(F156,'تعرفه ها'!$2:$2,0))/100),0),"---")</f>
        <v>---</v>
      </c>
      <c r="BF156" s="415" t="str">
        <f t="shared" si="66"/>
        <v>---</v>
      </c>
      <c r="BG156" s="415" t="str">
        <f t="shared" si="47"/>
        <v>---</v>
      </c>
      <c r="BH156" s="415" t="str">
        <f t="shared" si="67"/>
        <v>---</v>
      </c>
      <c r="BI156" s="54" t="str">
        <f t="shared" si="68"/>
        <v>---</v>
      </c>
      <c r="BJ156" s="55" t="str">
        <f t="shared" si="69"/>
        <v>---</v>
      </c>
      <c r="BK156" s="262"/>
      <c r="BL156" s="183" t="str">
        <f>IFERROR(IF(INDEX(پرداخت!A:AZ,MATCH(A156&amp;" - "&amp;"برق",پرداخت!$B:$B,0),MATCH(G156,پرداخت!$1:$1,0))="نشده","نشده","شده"),"---")</f>
        <v>---</v>
      </c>
      <c r="BN156" s="257"/>
      <c r="BO156" s="257"/>
      <c r="BP156" s="257"/>
      <c r="BQ156" s="257"/>
      <c r="BR156" s="257"/>
      <c r="BS156" s="257"/>
      <c r="BT156" s="257"/>
      <c r="BU156" s="257"/>
      <c r="BV156" s="257"/>
      <c r="BW156" s="257"/>
      <c r="BX156" s="257"/>
      <c r="BY156" s="257"/>
      <c r="BZ156" s="257"/>
      <c r="CA156" s="257"/>
      <c r="CB156" s="257"/>
      <c r="CC156" s="257"/>
      <c r="CD156" s="257"/>
      <c r="CE156" s="257"/>
      <c r="CF156" s="257"/>
      <c r="CG156" s="257"/>
      <c r="CH156"/>
      <c r="CI156"/>
      <c r="CJ156"/>
      <c r="CK156"/>
    </row>
    <row r="157" spans="1:89" ht="33.75" hidden="1">
      <c r="A157" s="171" t="s">
        <v>204</v>
      </c>
      <c r="B157" s="47">
        <f>IFERROR(INDEX('اطلاعات انشعابات شرکتها'!A:BB,MATCH(A157,'اطلاعات انشعابات شرکتها'!A:A,0),MATCH(B$1,'اطلاعات انشعابات شرکتها'!$1:$1,0)),0)</f>
        <v>101</v>
      </c>
      <c r="C157" s="48">
        <f>IFERROR(INDEX('اطلاعات انشعابات شرکتها'!A:BB,MATCH(A157,'اطلاعات انشعابات شرکتها'!A:A,0),MATCH(C$1,'اطلاعات انشعابات شرکتها'!$1:$1,0)),0)</f>
        <v>0</v>
      </c>
      <c r="D157" s="45"/>
      <c r="E157" s="171">
        <v>3</v>
      </c>
      <c r="F157" s="170">
        <v>99</v>
      </c>
      <c r="G157" s="188" t="str">
        <f t="shared" si="48"/>
        <v>99/3</v>
      </c>
      <c r="H157" s="188" t="str">
        <f>IFERROR(INDEX('اطلاعات دوره'!A:Z,MATCH(G157,'اطلاعات دوره'!C:C,0),MATCH(H$1,'اطلاعات دوره'!$1:$1,0)),0)</f>
        <v>99/03/01</v>
      </c>
      <c r="I157" s="188" t="str">
        <f>IFERROR(INDEX('اطلاعات دوره'!A:Z,MATCH(G157,'اطلاعات دوره'!C:C,0),MATCH(I$1,'اطلاعات دوره'!$1:$1,0)),0)</f>
        <v>99/03/31</v>
      </c>
      <c r="J157" s="188">
        <f>IFERROR(INDEX('اطلاعات دوره'!A:Z,MATCH(G157,'اطلاعات دوره'!C:C,0),MATCH(J$1,'اطلاعات دوره'!$1:$1,0)),0)</f>
        <v>31</v>
      </c>
      <c r="K157" s="265"/>
      <c r="L157" s="188" t="str">
        <f>IFERROR(INDEX('اطلاعات دوره'!A:Z,MATCH(G157,'اطلاعات دوره'!C:C,0)-1,MATCH("عنوان",'اطلاعات دوره'!$1:$1,0)),"---")</f>
        <v>99/2</v>
      </c>
      <c r="M157" s="188" t="str">
        <f t="shared" si="49"/>
        <v>احیا درمان-99/2</v>
      </c>
      <c r="N157" s="188" t="str">
        <f t="shared" si="50"/>
        <v>احیا درمان-99/3</v>
      </c>
      <c r="O157" s="265"/>
      <c r="P157" s="188" t="str">
        <f>IFERROR(INDEX('اطلاعات انشعابات شرکتها'!A:BB,MATCH(A157,'اطلاعات انشعابات شرکتها'!A:A,0),MATCH(P$1,'اطلاعات انشعابات شرکتها'!$1:$1,0)),0)</f>
        <v>غیر دیماندی</v>
      </c>
      <c r="Q157" s="188">
        <f>IFERROR(INDEX('اطلاعات انشعابات شرکتها'!A:BB,MATCH(A157,'اطلاعات انشعابات شرکتها'!A:A,0),MATCH(Q$1,'اطلاعات انشعابات شرکتها'!$1:$1,0)),0)</f>
        <v>19</v>
      </c>
      <c r="R157" s="188" t="str">
        <f>IFERROR(INDEX('اطلاعات انشعابات شرکتها'!A:BB,MATCH(A157,'اطلاعات انشعابات شرکتها'!A:A,0),MATCH(R$1,'اطلاعات انشعابات شرکتها'!$1:$1,0)),0)</f>
        <v>1</v>
      </c>
      <c r="S157" s="265"/>
      <c r="T157" s="188">
        <f>IFERROR(INDEX('قرائت کنتور'!A:AZ,MATCH(A157&amp;"-"&amp;T$1,'قرائت کنتور'!B:B,0),MATCH(G157,'قرائت کنتور'!$1:$1,0)),0)</f>
        <v>0</v>
      </c>
      <c r="U157" s="188">
        <f>IFERROR(INDEX('قرائت کنتور'!A:AZ,MATCH(A157&amp;"-"&amp;U$1,'قرائت کنتور'!B:B,0),MATCH(L157,'قرائت کنتور'!$1:$1,0)),0)</f>
        <v>68202</v>
      </c>
      <c r="V157" s="188">
        <f>IFERROR(INDEX('قرائت کنتور'!A:AZ,MATCH(A157&amp;"-"&amp;U$1,'قرائت کنتور'!B:B,0),MATCH(G157,'قرائت کنتور'!$1:$1,0)),0)</f>
        <v>68202</v>
      </c>
      <c r="W157" s="188">
        <f>IFERROR(INDEX('قرائت کنتور'!A:AZ,MATCH(A157&amp;"-"&amp;W$1,'قرائت کنتور'!B:B,0),MATCH(L157,'قرائت کنتور'!$1:$1,0)),0)</f>
        <v>92895</v>
      </c>
      <c r="X157" s="188">
        <f>IFERROR(INDEX('قرائت کنتور'!A:AZ,MATCH(A157&amp;"-"&amp;W$1,'قرائت کنتور'!B:B,0),MATCH(G157,'قرائت کنتور'!$1:$1,0)),0)</f>
        <v>92895</v>
      </c>
      <c r="Y157" s="188">
        <f>IFERROR(INDEX('قرائت کنتور'!A:AZ,MATCH(A157&amp;"-"&amp;Y$1,'قرائت کنتور'!B:B,0),MATCH(L157,'قرائت کنتور'!$1:$1,0)),0)</f>
        <v>21856</v>
      </c>
      <c r="Z157" s="188">
        <f>IFERROR(INDEX('قرائت کنتور'!A:AZ,MATCH(A157&amp;"-"&amp;Y$1,'قرائت کنتور'!B:B,0),MATCH(G157,'قرائت کنتور'!$1:$1,0)),0)</f>
        <v>21856</v>
      </c>
      <c r="AA157" s="188">
        <f>IFERROR(INDEX('قرائت کنتور'!A:AZ,MATCH(A157&amp;"-"&amp;AA$1,'قرائت کنتور'!B:B,0),MATCH(L157,'قرائت کنتور'!$1:$1,0)),0)</f>
        <v>78680</v>
      </c>
      <c r="AB157" s="188">
        <f>IFERROR(INDEX('قرائت کنتور'!A:AZ,MATCH(A157&amp;"-"&amp;AA$1,'قرائت کنتور'!B:B,0),MATCH(G157,'قرائت کنتور'!$1:$1,0)),0)</f>
        <v>78680</v>
      </c>
      <c r="AC157" s="265"/>
      <c r="AD157" s="188">
        <f t="shared" si="51"/>
        <v>0</v>
      </c>
      <c r="AE157" s="188">
        <f t="shared" si="52"/>
        <v>0</v>
      </c>
      <c r="AF157" s="188">
        <f t="shared" si="53"/>
        <v>0</v>
      </c>
      <c r="AG157" s="188">
        <f t="shared" si="54"/>
        <v>0</v>
      </c>
      <c r="AH157" s="188">
        <f t="shared" si="55"/>
        <v>0</v>
      </c>
      <c r="AI157" s="188">
        <f t="shared" si="56"/>
        <v>0</v>
      </c>
      <c r="AJ157" s="188" t="str">
        <f t="shared" si="57"/>
        <v>0</v>
      </c>
      <c r="AK157" s="265"/>
      <c r="AL157" s="254" t="str">
        <f t="shared" si="58"/>
        <v>---</v>
      </c>
      <c r="AM157" s="254" t="str">
        <f t="shared" si="59"/>
        <v>---</v>
      </c>
      <c r="AN157" s="265"/>
      <c r="AO157" s="188">
        <f>IFERROR(INDEX('تعرفه ها'!A:Z,MATCH(P157&amp;"-"&amp;AO$1,'تعرفه ها'!C:C,0),MATCH(F157,'تعرفه ها'!$2:$2,0),1),"---")</f>
        <v>1115</v>
      </c>
      <c r="AP157" s="188">
        <f>IFERROR(INDEX('تعرفه ها'!A:Z,MATCH(P157&amp;"-"&amp;AP$1,'تعرفه ها'!C:C,0),MATCH(F157,'تعرفه ها'!$2:$2,0),1),"---")</f>
        <v>558</v>
      </c>
      <c r="AQ157" s="188">
        <f>IFERROR(INDEX('تعرفه ها'!A:Z,MATCH(P157&amp;"-"&amp;AQ$1,'تعرفه ها'!C:C,0),MATCH(F157,'تعرفه ها'!$2:$2,0),1),"---")</f>
        <v>279</v>
      </c>
      <c r="AR157" s="188">
        <f>IFERROR(INDEX('تعرفه ها'!A:Z,MATCH(P157&amp;"-"&amp;AR$1,'تعرفه ها'!C:C,0),MATCH(F157,'تعرفه ها'!$2:$2,0),1),"---")</f>
        <v>550</v>
      </c>
      <c r="AS157" s="265"/>
      <c r="AT157" s="415">
        <f t="shared" si="60"/>
        <v>0</v>
      </c>
      <c r="AU157" s="415">
        <f t="shared" si="61"/>
        <v>0</v>
      </c>
      <c r="AV157" s="415">
        <f t="shared" si="62"/>
        <v>0</v>
      </c>
      <c r="AW157" s="415">
        <f t="shared" si="63"/>
        <v>0</v>
      </c>
      <c r="AX157" s="415">
        <f t="shared" si="64"/>
        <v>0</v>
      </c>
      <c r="AY157" s="415">
        <f>IFERROR(AH157*INDEX('تعرفه ها'!A:Z,MATCH("عوارض برق به ازاء هر کیلووات",'تعرفه ها'!$C:$C,0),MATCH(F157,'تعرفه ها'!$2:$2,0)),"---")</f>
        <v>0</v>
      </c>
      <c r="AZ157" s="415" t="str">
        <f t="shared" si="65"/>
        <v>---</v>
      </c>
      <c r="BA157" s="415" t="str">
        <f>IFERROR(ROUND(((AX157+AY157+AZ157)*INDEX('تعرفه ها'!A:Z,MATCH("هزینه نگهداری و تعمیرات شبکه برق",'تعرفه ها'!$C:$C,0),MATCH(F157,'تعرفه ها'!$2:$2,0))/100),0),"---")</f>
        <v>---</v>
      </c>
      <c r="BB157" s="415">
        <f>IFERROR(IF(P157="دیماندی",ROUND(AJ157*INDEX('تعرفه ها'!A:Z,MATCH(BB$1,'تعرفه ها'!$C:$C,0),MATCH(F157,'تعرفه ها'!$2:$2,0))*J157/30,0),0),"---")</f>
        <v>0</v>
      </c>
      <c r="BC157" s="415"/>
      <c r="BD157" s="54">
        <f>IFERROR(IF(INDEX('اطلاعات دوره'!A:Z,MATCH(G157,'اطلاعات دوره'!C:C,0),MATCH("برق",'اطلاعات دوره'!$1:$1,0))="دارد",ROUND(AX157*INDEX('تعرفه ها'!A:Z,MATCH("پیک فصلی برق",'تعرفه ها'!$C:$C,0),MATCH(F157,'تعرفه ها'!$2:$2,0))/100,0),0),"---")</f>
        <v>0</v>
      </c>
      <c r="BE157" s="415" t="str">
        <f>IFERROR(ROUND(((AX157+AY157+AZ157+BA157+BB157+BC157+BD157)*INDEX('تعرفه ها'!A:Z,MATCH("مالیات برق",'تعرفه ها'!$C:$C,0),MATCH(F157,'تعرفه ها'!$2:$2,0))/100),0),"---")</f>
        <v>---</v>
      </c>
      <c r="BF157" s="415" t="str">
        <f t="shared" si="66"/>
        <v>---</v>
      </c>
      <c r="BG157" s="415">
        <f t="shared" si="47"/>
        <v>12811289</v>
      </c>
      <c r="BH157" s="415" t="str">
        <f t="shared" si="67"/>
        <v>---</v>
      </c>
      <c r="BI157" s="54" t="str">
        <f t="shared" si="68"/>
        <v>---</v>
      </c>
      <c r="BJ157" s="55" t="str">
        <f t="shared" si="69"/>
        <v>---</v>
      </c>
      <c r="BK157" s="262"/>
      <c r="BL157" s="183" t="str">
        <f>IFERROR(IF(INDEX(پرداخت!A:AZ,MATCH(A157&amp;" - "&amp;"برق",پرداخت!$B:$B,0),MATCH(G157,پرداخت!$1:$1,0))="نشده","نشده","شده"),"---")</f>
        <v>نشده</v>
      </c>
      <c r="BN157" s="257"/>
      <c r="BO157" s="257"/>
      <c r="BP157" s="257"/>
      <c r="BQ157" s="257"/>
      <c r="BR157" s="257"/>
      <c r="BS157" s="257"/>
      <c r="BT157" s="257"/>
      <c r="BU157" s="257"/>
      <c r="BV157" s="257"/>
      <c r="BW157" s="257"/>
      <c r="BX157" s="257"/>
      <c r="BY157" s="257"/>
      <c r="BZ157" s="257"/>
      <c r="CA157" s="257"/>
      <c r="CB157" s="257"/>
      <c r="CC157" s="257"/>
      <c r="CD157" s="257"/>
      <c r="CE157" s="257"/>
      <c r="CF157" s="257"/>
      <c r="CG157" s="257"/>
      <c r="CH157"/>
      <c r="CI157"/>
      <c r="CJ157"/>
      <c r="CK157"/>
    </row>
    <row r="158" spans="1:89" ht="33.75" hidden="1">
      <c r="A158" s="171" t="s">
        <v>206</v>
      </c>
      <c r="B158" s="47">
        <f>IFERROR(INDEX('اطلاعات انشعابات شرکتها'!A:BB,MATCH(A158,'اطلاعات انشعابات شرکتها'!A:A,0),MATCH(B$1,'اطلاعات انشعابات شرکتها'!$1:$1,0)),0)</f>
        <v>102</v>
      </c>
      <c r="C158" s="48">
        <f>IFERROR(INDEX('اطلاعات انشعابات شرکتها'!A:BB,MATCH(A158,'اطلاعات انشعابات شرکتها'!A:A,0),MATCH(C$1,'اطلاعات انشعابات شرکتها'!$1:$1,0)),0)</f>
        <v>0</v>
      </c>
      <c r="D158" s="45"/>
      <c r="E158" s="171">
        <v>3</v>
      </c>
      <c r="F158" s="170">
        <v>99</v>
      </c>
      <c r="G158" s="188" t="str">
        <f t="shared" si="48"/>
        <v>99/3</v>
      </c>
      <c r="H158" s="188" t="str">
        <f>IFERROR(INDEX('اطلاعات دوره'!A:Z,MATCH(G158,'اطلاعات دوره'!C:C,0),MATCH(H$1,'اطلاعات دوره'!$1:$1,0)),0)</f>
        <v>99/03/01</v>
      </c>
      <c r="I158" s="188" t="str">
        <f>IFERROR(INDEX('اطلاعات دوره'!A:Z,MATCH(G158,'اطلاعات دوره'!C:C,0),MATCH(I$1,'اطلاعات دوره'!$1:$1,0)),0)</f>
        <v>99/03/31</v>
      </c>
      <c r="J158" s="188">
        <f>IFERROR(INDEX('اطلاعات دوره'!A:Z,MATCH(G158,'اطلاعات دوره'!C:C,0),MATCH(J$1,'اطلاعات دوره'!$1:$1,0)),0)</f>
        <v>31</v>
      </c>
      <c r="K158" s="265"/>
      <c r="L158" s="188" t="str">
        <f>IFERROR(INDEX('اطلاعات دوره'!A:Z,MATCH(G158,'اطلاعات دوره'!C:C,0)-1,MATCH("عنوان",'اطلاعات دوره'!$1:$1,0)),"---")</f>
        <v>99/2</v>
      </c>
      <c r="M158" s="188" t="str">
        <f t="shared" si="49"/>
        <v>ارسک یکتا تجهیز-99/2</v>
      </c>
      <c r="N158" s="188" t="str">
        <f t="shared" si="50"/>
        <v>ارسک یکتا تجهیز-99/3</v>
      </c>
      <c r="O158" s="265"/>
      <c r="P158" s="188" t="str">
        <f>IFERROR(INDEX('اطلاعات انشعابات شرکتها'!A:BB,MATCH(A158,'اطلاعات انشعابات شرکتها'!A:A,0),MATCH(P$1,'اطلاعات انشعابات شرکتها'!$1:$1,0)),0)</f>
        <v>غیر دیماندی</v>
      </c>
      <c r="Q158" s="188">
        <f>IFERROR(INDEX('اطلاعات انشعابات شرکتها'!A:BB,MATCH(A158,'اطلاعات انشعابات شرکتها'!A:A,0),MATCH(Q$1,'اطلاعات انشعابات شرکتها'!$1:$1,0)),0)</f>
        <v>19</v>
      </c>
      <c r="R158" s="188" t="str">
        <f>IFERROR(INDEX('اطلاعات انشعابات شرکتها'!A:BB,MATCH(A158,'اطلاعات انشعابات شرکتها'!A:A,0),MATCH(R$1,'اطلاعات انشعابات شرکتها'!$1:$1,0)),0)</f>
        <v>1</v>
      </c>
      <c r="S158" s="265"/>
      <c r="T158" s="188">
        <f>IFERROR(INDEX('قرائت کنتور'!A:AZ,MATCH(A158&amp;"-"&amp;T$1,'قرائت کنتور'!B:B,0),MATCH(G158,'قرائت کنتور'!$1:$1,0)),0)</f>
        <v>0</v>
      </c>
      <c r="U158" s="188">
        <f>IFERROR(INDEX('قرائت کنتور'!A:AZ,MATCH(A158&amp;"-"&amp;U$1,'قرائت کنتور'!B:B,0),MATCH(L158,'قرائت کنتور'!$1:$1,0)),0)</f>
        <v>78390</v>
      </c>
      <c r="V158" s="188">
        <f>IFERROR(INDEX('قرائت کنتور'!A:AZ,MATCH(A158&amp;"-"&amp;U$1,'قرائت کنتور'!B:B,0),MATCH(G158,'قرائت کنتور'!$1:$1,0)),0)</f>
        <v>77713</v>
      </c>
      <c r="W158" s="188">
        <f>IFERROR(INDEX('قرائت کنتور'!A:AZ,MATCH(A158&amp;"-"&amp;W$1,'قرائت کنتور'!B:B,0),MATCH(L158,'قرائت کنتور'!$1:$1,0)),0)</f>
        <v>12740</v>
      </c>
      <c r="X158" s="188">
        <f>IFERROR(INDEX('قرائت کنتور'!A:AZ,MATCH(A158&amp;"-"&amp;W$1,'قرائت کنتور'!B:B,0),MATCH(G158,'قرائت کنتور'!$1:$1,0)),0)</f>
        <v>12633</v>
      </c>
      <c r="Y158" s="188">
        <f>IFERROR(INDEX('قرائت کنتور'!A:AZ,MATCH(A158&amp;"-"&amp;Y$1,'قرائت کنتور'!B:B,0),MATCH(L158,'قرائت کنتور'!$1:$1,0)),0)</f>
        <v>35009</v>
      </c>
      <c r="Z158" s="188">
        <f>IFERROR(INDEX('قرائت کنتور'!A:AZ,MATCH(A158&amp;"-"&amp;Y$1,'قرائت کنتور'!B:B,0),MATCH(G158,'قرائت کنتور'!$1:$1,0)),0)</f>
        <v>34806</v>
      </c>
      <c r="AA158" s="188">
        <f>IFERROR(INDEX('قرائت کنتور'!A:AZ,MATCH(A158&amp;"-"&amp;AA$1,'قرائت کنتور'!B:B,0),MATCH(L158,'قرائت کنتور'!$1:$1,0)),0)</f>
        <v>28658</v>
      </c>
      <c r="AB158" s="188">
        <f>IFERROR(INDEX('قرائت کنتور'!A:AZ,MATCH(A158&amp;"-"&amp;AA$1,'قرائت کنتور'!B:B,0),MATCH(G158,'قرائت کنتور'!$1:$1,0)),0)</f>
        <v>28458</v>
      </c>
      <c r="AC158" s="265"/>
      <c r="AD158" s="188">
        <f t="shared" si="51"/>
        <v>-677</v>
      </c>
      <c r="AE158" s="188">
        <f t="shared" si="52"/>
        <v>-107</v>
      </c>
      <c r="AF158" s="188">
        <f t="shared" si="53"/>
        <v>-203</v>
      </c>
      <c r="AG158" s="188">
        <f t="shared" si="54"/>
        <v>-200</v>
      </c>
      <c r="AH158" s="188">
        <f t="shared" si="55"/>
        <v>-987</v>
      </c>
      <c r="AI158" s="188">
        <f t="shared" si="56"/>
        <v>0</v>
      </c>
      <c r="AJ158" s="188" t="str">
        <f t="shared" si="57"/>
        <v>0</v>
      </c>
      <c r="AK158" s="265"/>
      <c r="AL158" s="254">
        <f t="shared" si="58"/>
        <v>-0.98008103836925009</v>
      </c>
      <c r="AM158" s="254" t="str">
        <f t="shared" si="59"/>
        <v>0</v>
      </c>
      <c r="AN158" s="265"/>
      <c r="AO158" s="188">
        <f>IFERROR(INDEX('تعرفه ها'!A:Z,MATCH(P158&amp;"-"&amp;AO$1,'تعرفه ها'!C:C,0),MATCH(F158,'تعرفه ها'!$2:$2,0),1),"---")</f>
        <v>1115</v>
      </c>
      <c r="AP158" s="188">
        <f>IFERROR(INDEX('تعرفه ها'!A:Z,MATCH(P158&amp;"-"&amp;AP$1,'تعرفه ها'!C:C,0),MATCH(F158,'تعرفه ها'!$2:$2,0),1),"---")</f>
        <v>558</v>
      </c>
      <c r="AQ158" s="188">
        <f>IFERROR(INDEX('تعرفه ها'!A:Z,MATCH(P158&amp;"-"&amp;AQ$1,'تعرفه ها'!C:C,0),MATCH(F158,'تعرفه ها'!$2:$2,0),1),"---")</f>
        <v>279</v>
      </c>
      <c r="AR158" s="188">
        <f>IFERROR(INDEX('تعرفه ها'!A:Z,MATCH(P158&amp;"-"&amp;AR$1,'تعرفه ها'!C:C,0),MATCH(F158,'تعرفه ها'!$2:$2,0),1),"---")</f>
        <v>550</v>
      </c>
      <c r="AS158" s="265"/>
      <c r="AT158" s="415">
        <f t="shared" si="60"/>
        <v>-754855</v>
      </c>
      <c r="AU158" s="415">
        <f t="shared" si="61"/>
        <v>-59706</v>
      </c>
      <c r="AV158" s="415">
        <f t="shared" si="62"/>
        <v>-56637</v>
      </c>
      <c r="AW158" s="415">
        <f t="shared" si="63"/>
        <v>-110000</v>
      </c>
      <c r="AX158" s="415">
        <f t="shared" si="64"/>
        <v>-981198</v>
      </c>
      <c r="AY158" s="415">
        <f>IFERROR(AH158*INDEX('تعرفه ها'!A:Z,MATCH("عوارض برق به ازاء هر کیلووات",'تعرفه ها'!$C:$C,0),MATCH(F158,'تعرفه ها'!$2:$2,0)),"---")</f>
        <v>-49350</v>
      </c>
      <c r="AZ158" s="415">
        <f t="shared" si="65"/>
        <v>0</v>
      </c>
      <c r="BA158" s="415">
        <f>IFERROR(ROUND(((AX158+AY158+AZ158)*INDEX('تعرفه ها'!A:Z,MATCH("هزینه نگهداری و تعمیرات شبکه برق",'تعرفه ها'!$C:$C,0),MATCH(F158,'تعرفه ها'!$2:$2,0))/100),0),"---")</f>
        <v>-103055</v>
      </c>
      <c r="BB158" s="415">
        <f>IFERROR(IF(P158="دیماندی",ROUND(AJ158*INDEX('تعرفه ها'!A:Z,MATCH(BB$1,'تعرفه ها'!$C:$C,0),MATCH(F158,'تعرفه ها'!$2:$2,0))*J158/30,0),0),"---")</f>
        <v>0</v>
      </c>
      <c r="BC158" s="415"/>
      <c r="BD158" s="54">
        <f>IFERROR(IF(INDEX('اطلاعات دوره'!A:Z,MATCH(G158,'اطلاعات دوره'!C:C,0),MATCH("برق",'اطلاعات دوره'!$1:$1,0))="دارد",ROUND(AX158*INDEX('تعرفه ها'!A:Z,MATCH("پیک فصلی برق",'تعرفه ها'!$C:$C,0),MATCH(F158,'تعرفه ها'!$2:$2,0))/100,0),0),"---")</f>
        <v>0</v>
      </c>
      <c r="BE158" s="415">
        <f>IFERROR(ROUND(((AX158+AY158+AZ158+BA158+BB158+BC158+BD158)*INDEX('تعرفه ها'!A:Z,MATCH("مالیات برق",'تعرفه ها'!$C:$C,0),MATCH(F158,'تعرفه ها'!$2:$2,0))/100),0),"---")</f>
        <v>0</v>
      </c>
      <c r="BF158" s="415">
        <f t="shared" si="66"/>
        <v>-1133603</v>
      </c>
      <c r="BG158" s="415">
        <f t="shared" si="47"/>
        <v>10133806</v>
      </c>
      <c r="BH158" s="415">
        <f t="shared" si="67"/>
        <v>9000203</v>
      </c>
      <c r="BI158" s="54">
        <f t="shared" si="68"/>
        <v>203</v>
      </c>
      <c r="BJ158" s="55">
        <f t="shared" si="69"/>
        <v>9000000</v>
      </c>
      <c r="BK158" s="262"/>
      <c r="BL158" s="183" t="str">
        <f>IFERROR(IF(INDEX(پرداخت!A:AZ,MATCH(A158&amp;" - "&amp;"برق",پرداخت!$B:$B,0),MATCH(G158,پرداخت!$1:$1,0))="نشده","نشده","شده"),"---")</f>
        <v>نشده</v>
      </c>
      <c r="BN158" s="257"/>
      <c r="BO158" s="257"/>
      <c r="BP158" s="257"/>
      <c r="BQ158" s="257"/>
      <c r="BR158" s="257"/>
      <c r="BS158" s="257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/>
      <c r="CI158"/>
      <c r="CJ158"/>
      <c r="CK158"/>
    </row>
    <row r="159" spans="1:89" ht="33.75" hidden="1">
      <c r="A159" s="171" t="s">
        <v>207</v>
      </c>
      <c r="B159" s="47">
        <f>IFERROR(INDEX('اطلاعات انشعابات شرکتها'!A:BB,MATCH(A159,'اطلاعات انشعابات شرکتها'!A:A,0),MATCH(B$1,'اطلاعات انشعابات شرکتها'!$1:$1,0)),0)</f>
        <v>103</v>
      </c>
      <c r="C159" s="48">
        <f>IFERROR(INDEX('اطلاعات انشعابات شرکتها'!A:BB,MATCH(A159,'اطلاعات انشعابات شرکتها'!A:A,0),MATCH(C$1,'اطلاعات انشعابات شرکتها'!$1:$1,0)),0)</f>
        <v>0</v>
      </c>
      <c r="D159" s="45"/>
      <c r="E159" s="171">
        <v>3</v>
      </c>
      <c r="F159" s="170">
        <v>99</v>
      </c>
      <c r="G159" s="188" t="str">
        <f t="shared" si="48"/>
        <v>99/3</v>
      </c>
      <c r="H159" s="188" t="str">
        <f>IFERROR(INDEX('اطلاعات دوره'!A:Z,MATCH(G159,'اطلاعات دوره'!C:C,0),MATCH(H$1,'اطلاعات دوره'!$1:$1,0)),0)</f>
        <v>99/03/01</v>
      </c>
      <c r="I159" s="188" t="str">
        <f>IFERROR(INDEX('اطلاعات دوره'!A:Z,MATCH(G159,'اطلاعات دوره'!C:C,0),MATCH(I$1,'اطلاعات دوره'!$1:$1,0)),0)</f>
        <v>99/03/31</v>
      </c>
      <c r="J159" s="188">
        <f>IFERROR(INDEX('اطلاعات دوره'!A:Z,MATCH(G159,'اطلاعات دوره'!C:C,0),MATCH(J$1,'اطلاعات دوره'!$1:$1,0)),0)</f>
        <v>31</v>
      </c>
      <c r="K159" s="265"/>
      <c r="L159" s="188" t="str">
        <f>IFERROR(INDEX('اطلاعات دوره'!A:Z,MATCH(G159,'اطلاعات دوره'!C:C,0)-1,MATCH("عنوان",'اطلاعات دوره'!$1:$1,0)),"---")</f>
        <v>99/2</v>
      </c>
      <c r="M159" s="188" t="str">
        <f t="shared" si="49"/>
        <v>اکسیر رایانه صبا-99/2</v>
      </c>
      <c r="N159" s="188" t="str">
        <f t="shared" si="50"/>
        <v>اکسیر رایانه صبا-99/3</v>
      </c>
      <c r="O159" s="265"/>
      <c r="P159" s="188" t="str">
        <f>IFERROR(INDEX('اطلاعات انشعابات شرکتها'!A:BB,MATCH(A159,'اطلاعات انشعابات شرکتها'!A:A,0),MATCH(P$1,'اطلاعات انشعابات شرکتها'!$1:$1,0)),0)</f>
        <v>آزاد</v>
      </c>
      <c r="Q159" s="188">
        <f>IFERROR(INDEX('اطلاعات انشعابات شرکتها'!A:BB,MATCH(A159,'اطلاعات انشعابات شرکتها'!A:A,0),MATCH(Q$1,'اطلاعات انشعابات شرکتها'!$1:$1,0)),0)</f>
        <v>59</v>
      </c>
      <c r="R159" s="188" t="str">
        <f>IFERROR(INDEX('اطلاعات انشعابات شرکتها'!A:BB,MATCH(A159,'اطلاعات انشعابات شرکتها'!A:A,0),MATCH(R$1,'اطلاعات انشعابات شرکتها'!$1:$1,0)),0)</f>
        <v>1</v>
      </c>
      <c r="S159" s="265"/>
      <c r="T159" s="188">
        <f>IFERROR(INDEX('قرائت کنتور'!A:AZ,MATCH(A159&amp;"-"&amp;T$1,'قرائت کنتور'!B:B,0),MATCH(G159,'قرائت کنتور'!$1:$1,0)),0)</f>
        <v>17</v>
      </c>
      <c r="U159" s="188">
        <f>IFERROR(INDEX('قرائت کنتور'!A:AZ,MATCH(A159&amp;"-"&amp;U$1,'قرائت کنتور'!B:B,0),MATCH(L159,'قرائت کنتور'!$1:$1,0)),0)</f>
        <v>24830</v>
      </c>
      <c r="V159" s="188">
        <f>IFERROR(INDEX('قرائت کنتور'!A:AZ,MATCH(A159&amp;"-"&amp;U$1,'قرائت کنتور'!B:B,0),MATCH(G159,'قرائت کنتور'!$1:$1,0)),0)</f>
        <v>22577</v>
      </c>
      <c r="W159" s="188">
        <f>IFERROR(INDEX('قرائت کنتور'!A:AZ,MATCH(A159&amp;"-"&amp;W$1,'قرائت کنتور'!B:B,0),MATCH(L159,'قرائت کنتور'!$1:$1,0)),0)</f>
        <v>100614</v>
      </c>
      <c r="X159" s="188">
        <f>IFERROR(INDEX('قرائت کنتور'!A:AZ,MATCH(A159&amp;"-"&amp;W$1,'قرائت کنتور'!B:B,0),MATCH(G159,'قرائت کنتور'!$1:$1,0)),0)</f>
        <v>93562</v>
      </c>
      <c r="Y159" s="188">
        <f>IFERROR(INDEX('قرائت کنتور'!A:AZ,MATCH(A159&amp;"-"&amp;Y$1,'قرائت کنتور'!B:B,0),MATCH(L159,'قرائت کنتور'!$1:$1,0)),0)</f>
        <v>48237</v>
      </c>
      <c r="Z159" s="188">
        <f>IFERROR(INDEX('قرائت کنتور'!A:AZ,MATCH(A159&amp;"-"&amp;Y$1,'قرائت کنتور'!B:B,0),MATCH(G159,'قرائت کنتور'!$1:$1,0)),0)</f>
        <v>43770</v>
      </c>
      <c r="AA159" s="188">
        <f>IFERROR(INDEX('قرائت کنتور'!A:AZ,MATCH(A159&amp;"-"&amp;AA$1,'قرائت کنتور'!B:B,0),MATCH(L159,'قرائت کنتور'!$1:$1,0)),0)</f>
        <v>62592</v>
      </c>
      <c r="AB159" s="188">
        <f>IFERROR(INDEX('قرائت کنتور'!A:AZ,MATCH(A159&amp;"-"&amp;AA$1,'قرائت کنتور'!B:B,0),MATCH(G159,'قرائت کنتور'!$1:$1,0)),0)</f>
        <v>58279</v>
      </c>
      <c r="AC159" s="265"/>
      <c r="AD159" s="188">
        <f t="shared" si="51"/>
        <v>-2253</v>
      </c>
      <c r="AE159" s="188">
        <f t="shared" si="52"/>
        <v>-7052</v>
      </c>
      <c r="AF159" s="188">
        <f t="shared" si="53"/>
        <v>-4467</v>
      </c>
      <c r="AG159" s="188">
        <f t="shared" si="54"/>
        <v>-4313</v>
      </c>
      <c r="AH159" s="188">
        <f t="shared" si="55"/>
        <v>-13772</v>
      </c>
      <c r="AI159" s="188">
        <f t="shared" si="56"/>
        <v>17</v>
      </c>
      <c r="AJ159" s="188" t="str">
        <f t="shared" si="57"/>
        <v>0</v>
      </c>
      <c r="AK159" s="265"/>
      <c r="AL159" s="254">
        <f t="shared" si="58"/>
        <v>-0.95429732075312579</v>
      </c>
      <c r="AM159" s="254" t="str">
        <f t="shared" si="59"/>
        <v>0</v>
      </c>
      <c r="AN159" s="265"/>
      <c r="AO159" s="188">
        <f>IFERROR(INDEX('تعرفه ها'!A:Z,MATCH(P159&amp;"-"&amp;AO$1,'تعرفه ها'!C:C,0),MATCH(F159,'تعرفه ها'!$2:$2,0),1),"---")</f>
        <v>1338</v>
      </c>
      <c r="AP159" s="188">
        <f>IFERROR(INDEX('تعرفه ها'!A:Z,MATCH(P159&amp;"-"&amp;AP$1,'تعرفه ها'!C:C,0),MATCH(F159,'تعرفه ها'!$2:$2,0),1),"---")</f>
        <v>670</v>
      </c>
      <c r="AQ159" s="188">
        <f>IFERROR(INDEX('تعرفه ها'!A:Z,MATCH(P159&amp;"-"&amp;AQ$1,'تعرفه ها'!C:C,0),MATCH(F159,'تعرفه ها'!$2:$2,0),1),"---")</f>
        <v>335</v>
      </c>
      <c r="AR159" s="188">
        <f>IFERROR(INDEX('تعرفه ها'!A:Z,MATCH(P159&amp;"-"&amp;AR$1,'تعرفه ها'!C:C,0),MATCH(F159,'تعرفه ها'!$2:$2,0),1),"---")</f>
        <v>660</v>
      </c>
      <c r="AS159" s="265"/>
      <c r="AT159" s="415">
        <f t="shared" si="60"/>
        <v>-3014514</v>
      </c>
      <c r="AU159" s="415">
        <f t="shared" si="61"/>
        <v>-4724840</v>
      </c>
      <c r="AV159" s="415">
        <f t="shared" si="62"/>
        <v>-1496445</v>
      </c>
      <c r="AW159" s="415">
        <f t="shared" si="63"/>
        <v>-2846580</v>
      </c>
      <c r="AX159" s="415">
        <f t="shared" si="64"/>
        <v>-12082379</v>
      </c>
      <c r="AY159" s="415">
        <f>IFERROR(AH159*INDEX('تعرفه ها'!A:Z,MATCH("عوارض برق به ازاء هر کیلووات",'تعرفه ها'!$C:$C,0),MATCH(F159,'تعرفه ها'!$2:$2,0)),"---")</f>
        <v>-688600</v>
      </c>
      <c r="AZ159" s="415">
        <f t="shared" si="65"/>
        <v>0</v>
      </c>
      <c r="BA159" s="415">
        <f>IFERROR(ROUND(((AX159+AY159+AZ159)*INDEX('تعرفه ها'!A:Z,MATCH("هزینه نگهداری و تعمیرات شبکه برق",'تعرفه ها'!$C:$C,0),MATCH(F159,'تعرفه ها'!$2:$2,0))/100),0),"---")</f>
        <v>-1277098</v>
      </c>
      <c r="BB159" s="415">
        <f>IFERROR(IF(P159="دیماندی",ROUND(AJ159*INDEX('تعرفه ها'!A:Z,MATCH(BB$1,'تعرفه ها'!$C:$C,0),MATCH(F159,'تعرفه ها'!$2:$2,0))*J159/30,0),0),"---")</f>
        <v>0</v>
      </c>
      <c r="BC159" s="415"/>
      <c r="BD159" s="54">
        <f>IFERROR(IF(INDEX('اطلاعات دوره'!A:Z,MATCH(G159,'اطلاعات دوره'!C:C,0),MATCH("برق",'اطلاعات دوره'!$1:$1,0))="دارد",ROUND(AX159*INDEX('تعرفه ها'!A:Z,MATCH("پیک فصلی برق",'تعرفه ها'!$C:$C,0),MATCH(F159,'تعرفه ها'!$2:$2,0))/100,0),0),"---")</f>
        <v>0</v>
      </c>
      <c r="BE159" s="415">
        <f>IFERROR(ROUND(((AX159+AY159+AZ159+BA159+BB159+BC159+BD159)*INDEX('تعرفه ها'!A:Z,MATCH("مالیات برق",'تعرفه ها'!$C:$C,0),MATCH(F159,'تعرفه ها'!$2:$2,0))/100),0),"---")</f>
        <v>0</v>
      </c>
      <c r="BF159" s="415">
        <f t="shared" si="66"/>
        <v>-14048077</v>
      </c>
      <c r="BG159" s="415">
        <f t="shared" si="47"/>
        <v>164123015</v>
      </c>
      <c r="BH159" s="415">
        <f t="shared" si="67"/>
        <v>150074938</v>
      </c>
      <c r="BI159" s="54">
        <f t="shared" si="68"/>
        <v>938</v>
      </c>
      <c r="BJ159" s="55">
        <f t="shared" si="69"/>
        <v>150074000</v>
      </c>
      <c r="BK159" s="262"/>
      <c r="BL159" s="183" t="str">
        <f>IFERROR(IF(INDEX(پرداخت!A:AZ,MATCH(A159&amp;" - "&amp;"برق",پرداخت!$B:$B,0),MATCH(G159,پرداخت!$1:$1,0))="نشده","نشده","شده"),"---")</f>
        <v>نشده</v>
      </c>
      <c r="BN159" s="257"/>
      <c r="BO159" s="257"/>
      <c r="BP159" s="257"/>
      <c r="BQ159" s="257"/>
      <c r="BR159" s="257"/>
      <c r="BS159" s="257"/>
      <c r="BT159" s="257"/>
      <c r="BU159" s="257"/>
      <c r="BV159" s="257"/>
      <c r="BW159" s="257"/>
      <c r="BX159" s="257"/>
      <c r="BY159" s="257"/>
      <c r="BZ159" s="257"/>
      <c r="CA159" s="257"/>
      <c r="CB159" s="257"/>
      <c r="CC159" s="257"/>
      <c r="CD159" s="257"/>
      <c r="CE159" s="257"/>
      <c r="CF159" s="257"/>
      <c r="CG159" s="257"/>
      <c r="CH159"/>
      <c r="CI159"/>
      <c r="CJ159"/>
      <c r="CK159"/>
    </row>
    <row r="160" spans="1:89" ht="33.75" hidden="1">
      <c r="A160" s="171" t="s">
        <v>208</v>
      </c>
      <c r="B160" s="47">
        <f>IFERROR(INDEX('اطلاعات انشعابات شرکتها'!A:BB,MATCH(A160,'اطلاعات انشعابات شرکتها'!A:A,0),MATCH(B$1,'اطلاعات انشعابات شرکتها'!$1:$1,0)),0)</f>
        <v>104</v>
      </c>
      <c r="C160" s="48">
        <f>IFERROR(INDEX('اطلاعات انشعابات شرکتها'!A:BB,MATCH(A160,'اطلاعات انشعابات شرکتها'!A:A,0),MATCH(C$1,'اطلاعات انشعابات شرکتها'!$1:$1,0)),0)</f>
        <v>0</v>
      </c>
      <c r="D160" s="45"/>
      <c r="E160" s="171">
        <v>3</v>
      </c>
      <c r="F160" s="170">
        <v>99</v>
      </c>
      <c r="G160" s="188" t="str">
        <f t="shared" si="48"/>
        <v>99/3</v>
      </c>
      <c r="H160" s="188" t="str">
        <f>IFERROR(INDEX('اطلاعات دوره'!A:Z,MATCH(G160,'اطلاعات دوره'!C:C,0),MATCH(H$1,'اطلاعات دوره'!$1:$1,0)),0)</f>
        <v>99/03/01</v>
      </c>
      <c r="I160" s="188" t="str">
        <f>IFERROR(INDEX('اطلاعات دوره'!A:Z,MATCH(G160,'اطلاعات دوره'!C:C,0),MATCH(I$1,'اطلاعات دوره'!$1:$1,0)),0)</f>
        <v>99/03/31</v>
      </c>
      <c r="J160" s="188">
        <f>IFERROR(INDEX('اطلاعات دوره'!A:Z,MATCH(G160,'اطلاعات دوره'!C:C,0),MATCH(J$1,'اطلاعات دوره'!$1:$1,0)),0)</f>
        <v>31</v>
      </c>
      <c r="K160" s="265"/>
      <c r="L160" s="188" t="str">
        <f>IFERROR(INDEX('اطلاعات دوره'!A:Z,MATCH(G160,'اطلاعات دوره'!C:C,0)-1,MATCH("عنوان",'اطلاعات دوره'!$1:$1,0)),"---")</f>
        <v>99/2</v>
      </c>
      <c r="M160" s="188" t="str">
        <f t="shared" si="49"/>
        <v>الکترومد پرشین توس-99/2</v>
      </c>
      <c r="N160" s="188" t="str">
        <f t="shared" si="50"/>
        <v>الکترومد پرشین توس-99/3</v>
      </c>
      <c r="O160" s="265"/>
      <c r="P160" s="188" t="str">
        <f>IFERROR(INDEX('اطلاعات انشعابات شرکتها'!A:BB,MATCH(A160,'اطلاعات انشعابات شرکتها'!A:A,0),MATCH(P$1,'اطلاعات انشعابات شرکتها'!$1:$1,0)),0)</f>
        <v>غیر دیماندی</v>
      </c>
      <c r="Q160" s="188">
        <f>IFERROR(INDEX('اطلاعات انشعابات شرکتها'!A:BB,MATCH(A160,'اطلاعات انشعابات شرکتها'!A:A,0),MATCH(Q$1,'اطلاعات انشعابات شرکتها'!$1:$1,0)),0)</f>
        <v>19</v>
      </c>
      <c r="R160" s="188" t="str">
        <f>IFERROR(INDEX('اطلاعات انشعابات شرکتها'!A:BB,MATCH(A160,'اطلاعات انشعابات شرکتها'!A:A,0),MATCH(R$1,'اطلاعات انشعابات شرکتها'!$1:$1,0)),0)</f>
        <v>1</v>
      </c>
      <c r="S160" s="265"/>
      <c r="T160" s="188">
        <f>IFERROR(INDEX('قرائت کنتور'!A:AZ,MATCH(A160&amp;"-"&amp;T$1,'قرائت کنتور'!B:B,0),MATCH(G160,'قرائت کنتور'!$1:$1,0)),0)</f>
        <v>0</v>
      </c>
      <c r="U160" s="188">
        <f>IFERROR(INDEX('قرائت کنتور'!A:AZ,MATCH(A160&amp;"-"&amp;U$1,'قرائت کنتور'!B:B,0),MATCH(L160,'قرائت کنتور'!$1:$1,0)),0)</f>
        <v>3660</v>
      </c>
      <c r="V160" s="188">
        <f>IFERROR(INDEX('قرائت کنتور'!A:AZ,MATCH(A160&amp;"-"&amp;U$1,'قرائت کنتور'!B:B,0),MATCH(G160,'قرائت کنتور'!$1:$1,0)),0)</f>
        <v>3580</v>
      </c>
      <c r="W160" s="188">
        <f>IFERROR(INDEX('قرائت کنتور'!A:AZ,MATCH(A160&amp;"-"&amp;W$1,'قرائت کنتور'!B:B,0),MATCH(L160,'قرائت کنتور'!$1:$1,0)),0)</f>
        <v>34497</v>
      </c>
      <c r="X160" s="188">
        <f>IFERROR(INDEX('قرائت کنتور'!A:AZ,MATCH(A160&amp;"-"&amp;W$1,'قرائت کنتور'!B:B,0),MATCH(G160,'قرائت کنتور'!$1:$1,0)),0)</f>
        <v>33673</v>
      </c>
      <c r="Y160" s="188">
        <f>IFERROR(INDEX('قرائت کنتور'!A:AZ,MATCH(A160&amp;"-"&amp;Y$1,'قرائت کنتور'!B:B,0),MATCH(L160,'قرائت کنتور'!$1:$1,0)),0)</f>
        <v>5760</v>
      </c>
      <c r="Z160" s="188">
        <f>IFERROR(INDEX('قرائت کنتور'!A:AZ,MATCH(A160&amp;"-"&amp;Y$1,'قرائت کنتور'!B:B,0),MATCH(G160,'قرائت کنتور'!$1:$1,0)),0)</f>
        <v>5611</v>
      </c>
      <c r="AA160" s="188">
        <f>IFERROR(INDEX('قرائت کنتور'!A:AZ,MATCH(A160&amp;"-"&amp;AA$1,'قرائت کنتور'!B:B,0),MATCH(L160,'قرائت کنتور'!$1:$1,0)),0)</f>
        <v>16108</v>
      </c>
      <c r="AB160" s="188">
        <f>IFERROR(INDEX('قرائت کنتور'!A:AZ,MATCH(A160&amp;"-"&amp;AA$1,'قرائت کنتور'!B:B,0),MATCH(G160,'قرائت کنتور'!$1:$1,0)),0)</f>
        <v>15580</v>
      </c>
      <c r="AC160" s="265"/>
      <c r="AD160" s="188">
        <f t="shared" si="51"/>
        <v>-80</v>
      </c>
      <c r="AE160" s="188">
        <f t="shared" si="52"/>
        <v>-824</v>
      </c>
      <c r="AF160" s="188">
        <f t="shared" si="53"/>
        <v>-149</v>
      </c>
      <c r="AG160" s="188">
        <f t="shared" si="54"/>
        <v>-528</v>
      </c>
      <c r="AH160" s="188">
        <f t="shared" si="55"/>
        <v>-1053</v>
      </c>
      <c r="AI160" s="188">
        <f t="shared" si="56"/>
        <v>0</v>
      </c>
      <c r="AJ160" s="188" t="str">
        <f t="shared" si="57"/>
        <v>0</v>
      </c>
      <c r="AK160" s="265"/>
      <c r="AL160" s="254">
        <f t="shared" si="58"/>
        <v>-0.89391725630762475</v>
      </c>
      <c r="AM160" s="254" t="str">
        <f t="shared" si="59"/>
        <v>0</v>
      </c>
      <c r="AN160" s="265"/>
      <c r="AO160" s="188">
        <f>IFERROR(INDEX('تعرفه ها'!A:Z,MATCH(P160&amp;"-"&amp;AO$1,'تعرفه ها'!C:C,0),MATCH(F160,'تعرفه ها'!$2:$2,0),1),"---")</f>
        <v>1115</v>
      </c>
      <c r="AP160" s="188">
        <f>IFERROR(INDEX('تعرفه ها'!A:Z,MATCH(P160&amp;"-"&amp;AP$1,'تعرفه ها'!C:C,0),MATCH(F160,'تعرفه ها'!$2:$2,0),1),"---")</f>
        <v>558</v>
      </c>
      <c r="AQ160" s="188">
        <f>IFERROR(INDEX('تعرفه ها'!A:Z,MATCH(P160&amp;"-"&amp;AQ$1,'تعرفه ها'!C:C,0),MATCH(F160,'تعرفه ها'!$2:$2,0),1),"---")</f>
        <v>279</v>
      </c>
      <c r="AR160" s="188">
        <f>IFERROR(INDEX('تعرفه ها'!A:Z,MATCH(P160&amp;"-"&amp;AR$1,'تعرفه ها'!C:C,0),MATCH(F160,'تعرفه ها'!$2:$2,0),1),"---")</f>
        <v>550</v>
      </c>
      <c r="AS160" s="265"/>
      <c r="AT160" s="415">
        <f t="shared" si="60"/>
        <v>-89200</v>
      </c>
      <c r="AU160" s="415">
        <f t="shared" si="61"/>
        <v>-459792</v>
      </c>
      <c r="AV160" s="415">
        <f t="shared" si="62"/>
        <v>-41571</v>
      </c>
      <c r="AW160" s="415">
        <f t="shared" si="63"/>
        <v>-290400</v>
      </c>
      <c r="AX160" s="415">
        <f t="shared" si="64"/>
        <v>-880963</v>
      </c>
      <c r="AY160" s="415">
        <f>IFERROR(AH160*INDEX('تعرفه ها'!A:Z,MATCH("عوارض برق به ازاء هر کیلووات",'تعرفه ها'!$C:$C,0),MATCH(F160,'تعرفه ها'!$2:$2,0)),"---")</f>
        <v>-52650</v>
      </c>
      <c r="AZ160" s="415">
        <f t="shared" si="65"/>
        <v>0</v>
      </c>
      <c r="BA160" s="415">
        <f>IFERROR(ROUND(((AX160+AY160+AZ160)*INDEX('تعرفه ها'!A:Z,MATCH("هزینه نگهداری و تعمیرات شبکه برق",'تعرفه ها'!$C:$C,0),MATCH(F160,'تعرفه ها'!$2:$2,0))/100),0),"---")</f>
        <v>-93361</v>
      </c>
      <c r="BB160" s="415">
        <f>IFERROR(IF(P160="دیماندی",ROUND(AJ160*INDEX('تعرفه ها'!A:Z,MATCH(BB$1,'تعرفه ها'!$C:$C,0),MATCH(F160,'تعرفه ها'!$2:$2,0))*J160/30,0),0),"---")</f>
        <v>0</v>
      </c>
      <c r="BC160" s="415"/>
      <c r="BD160" s="54">
        <f>IFERROR(IF(INDEX('اطلاعات دوره'!A:Z,MATCH(G160,'اطلاعات دوره'!C:C,0),MATCH("برق",'اطلاعات دوره'!$1:$1,0))="دارد",ROUND(AX160*INDEX('تعرفه ها'!A:Z,MATCH("پیک فصلی برق",'تعرفه ها'!$C:$C,0),MATCH(F160,'تعرفه ها'!$2:$2,0))/100,0),0),"---")</f>
        <v>0</v>
      </c>
      <c r="BE160" s="415">
        <f>IFERROR(ROUND(((AX160+AY160+AZ160+BA160+BB160+BC160+BD160)*INDEX('تعرفه ها'!A:Z,MATCH("مالیات برق",'تعرفه ها'!$C:$C,0),MATCH(F160,'تعرفه ها'!$2:$2,0))/100),0),"---")</f>
        <v>0</v>
      </c>
      <c r="BF160" s="415">
        <f t="shared" si="66"/>
        <v>-1026974</v>
      </c>
      <c r="BG160" s="415">
        <f t="shared" si="47"/>
        <v>5059037</v>
      </c>
      <c r="BH160" s="415">
        <f t="shared" si="67"/>
        <v>4032063</v>
      </c>
      <c r="BI160" s="54">
        <f t="shared" si="68"/>
        <v>63</v>
      </c>
      <c r="BJ160" s="55">
        <f t="shared" si="69"/>
        <v>4032000</v>
      </c>
      <c r="BK160" s="262"/>
      <c r="BL160" s="183" t="str">
        <f>IFERROR(IF(INDEX(پرداخت!A:AZ,MATCH(A160&amp;" - "&amp;"برق",پرداخت!$B:$B,0),MATCH(G160,پرداخت!$1:$1,0))="نشده","نشده","شده"),"---")</f>
        <v>نشده</v>
      </c>
      <c r="BN160" s="257"/>
      <c r="BO160" s="257"/>
      <c r="BP160" s="257"/>
      <c r="BQ160" s="257"/>
      <c r="BR160" s="257"/>
      <c r="BS160" s="257"/>
      <c r="BT160" s="257"/>
      <c r="BU160" s="257"/>
      <c r="BV160" s="257"/>
      <c r="BW160" s="257"/>
      <c r="BX160" s="257"/>
      <c r="BY160" s="257"/>
      <c r="BZ160" s="257"/>
      <c r="CA160" s="257"/>
      <c r="CB160" s="257"/>
      <c r="CC160" s="257"/>
      <c r="CD160" s="257"/>
      <c r="CE160" s="257"/>
      <c r="CF160" s="257"/>
      <c r="CG160" s="257"/>
      <c r="CH160"/>
      <c r="CI160"/>
      <c r="CJ160"/>
      <c r="CK160"/>
    </row>
    <row r="161" spans="1:89" ht="33.75" hidden="1">
      <c r="A161" s="171" t="s">
        <v>210</v>
      </c>
      <c r="B161" s="47">
        <f>IFERROR(INDEX('اطلاعات انشعابات شرکتها'!A:BB,MATCH(A161,'اطلاعات انشعابات شرکتها'!A:A,0),MATCH(B$1,'اطلاعات انشعابات شرکتها'!$1:$1,0)),0)</f>
        <v>105</v>
      </c>
      <c r="C161" s="48">
        <f>IFERROR(INDEX('اطلاعات انشعابات شرکتها'!A:BB,MATCH(A161,'اطلاعات انشعابات شرکتها'!A:A,0),MATCH(C$1,'اطلاعات انشعابات شرکتها'!$1:$1,0)),0)</f>
        <v>0</v>
      </c>
      <c r="D161" s="45"/>
      <c r="E161" s="171">
        <v>3</v>
      </c>
      <c r="F161" s="170">
        <v>99</v>
      </c>
      <c r="G161" s="188" t="str">
        <f t="shared" si="48"/>
        <v>99/3</v>
      </c>
      <c r="H161" s="188" t="str">
        <f>IFERROR(INDEX('اطلاعات دوره'!A:Z,MATCH(G161,'اطلاعات دوره'!C:C,0),MATCH(H$1,'اطلاعات دوره'!$1:$1,0)),0)</f>
        <v>99/03/01</v>
      </c>
      <c r="I161" s="188" t="str">
        <f>IFERROR(INDEX('اطلاعات دوره'!A:Z,MATCH(G161,'اطلاعات دوره'!C:C,0),MATCH(I$1,'اطلاعات دوره'!$1:$1,0)),0)</f>
        <v>99/03/31</v>
      </c>
      <c r="J161" s="188">
        <f>IFERROR(INDEX('اطلاعات دوره'!A:Z,MATCH(G161,'اطلاعات دوره'!C:C,0),MATCH(J$1,'اطلاعات دوره'!$1:$1,0)),0)</f>
        <v>31</v>
      </c>
      <c r="K161" s="265"/>
      <c r="L161" s="188" t="str">
        <f>IFERROR(INDEX('اطلاعات دوره'!A:Z,MATCH(G161,'اطلاعات دوره'!C:C,0)-1,MATCH("عنوان",'اطلاعات دوره'!$1:$1,0)),"---")</f>
        <v>99/2</v>
      </c>
      <c r="M161" s="188" t="str">
        <f t="shared" si="49"/>
        <v>ایمن موج توس-99/2</v>
      </c>
      <c r="N161" s="188" t="str">
        <f t="shared" si="50"/>
        <v>ایمن موج توس-99/3</v>
      </c>
      <c r="O161" s="265"/>
      <c r="P161" s="188" t="str">
        <f>IFERROR(INDEX('اطلاعات انشعابات شرکتها'!A:BB,MATCH(A161,'اطلاعات انشعابات شرکتها'!A:A,0),MATCH(P$1,'اطلاعات انشعابات شرکتها'!$1:$1,0)),0)</f>
        <v>دیماندی</v>
      </c>
      <c r="Q161" s="188">
        <f>IFERROR(INDEX('اطلاعات انشعابات شرکتها'!A:BB,MATCH(A161,'اطلاعات انشعابات شرکتها'!A:A,0),MATCH(Q$1,'اطلاعات انشعابات شرکتها'!$1:$1,0)),0)</f>
        <v>30</v>
      </c>
      <c r="R161" s="188" t="str">
        <f>IFERROR(INDEX('اطلاعات انشعابات شرکتها'!A:BB,MATCH(A161,'اطلاعات انشعابات شرکتها'!A:A,0),MATCH(R$1,'اطلاعات انشعابات شرکتها'!$1:$1,0)),0)</f>
        <v>1</v>
      </c>
      <c r="S161" s="265"/>
      <c r="T161" s="188">
        <f>IFERROR(INDEX('قرائت کنتور'!A:AZ,MATCH(A161&amp;"-"&amp;T$1,'قرائت کنتور'!B:B,0),MATCH(G161,'قرائت کنتور'!$1:$1,0)),0)</f>
        <v>6</v>
      </c>
      <c r="U161" s="188">
        <f>IFERROR(INDEX('قرائت کنتور'!A:AZ,MATCH(A161&amp;"-"&amp;U$1,'قرائت کنتور'!B:B,0),MATCH(L161,'قرائت کنتور'!$1:$1,0)),0)</f>
        <v>1718</v>
      </c>
      <c r="V161" s="188">
        <f>IFERROR(INDEX('قرائت کنتور'!A:AZ,MATCH(A161&amp;"-"&amp;U$1,'قرائت کنتور'!B:B,0),MATCH(G161,'قرائت کنتور'!$1:$1,0)),0)</f>
        <v>1682</v>
      </c>
      <c r="W161" s="188">
        <f>IFERROR(INDEX('قرائت کنتور'!A:AZ,MATCH(A161&amp;"-"&amp;W$1,'قرائت کنتور'!B:B,0),MATCH(L161,'قرائت کنتور'!$1:$1,0)),0)</f>
        <v>5343</v>
      </c>
      <c r="X161" s="188">
        <f>IFERROR(INDEX('قرائت کنتور'!A:AZ,MATCH(A161&amp;"-"&amp;W$1,'قرائت کنتور'!B:B,0),MATCH(G161,'قرائت کنتور'!$1:$1,0)),0)</f>
        <v>5192</v>
      </c>
      <c r="Y161" s="188">
        <f>IFERROR(INDEX('قرائت کنتور'!A:AZ,MATCH(A161&amp;"-"&amp;Y$1,'قرائت کنتور'!B:B,0),MATCH(L161,'قرائت کنتور'!$1:$1,0)),0)</f>
        <v>53587</v>
      </c>
      <c r="Z161" s="188">
        <f>IFERROR(INDEX('قرائت کنتور'!A:AZ,MATCH(A161&amp;"-"&amp;Y$1,'قرائت کنتور'!B:B,0),MATCH(G161,'قرائت کنتور'!$1:$1,0)),0)</f>
        <v>51083</v>
      </c>
      <c r="AA161" s="188">
        <f>IFERROR(INDEX('قرائت کنتور'!A:AZ,MATCH(A161&amp;"-"&amp;AA$1,'قرائت کنتور'!B:B,0),MATCH(L161,'قرائت کنتور'!$1:$1,0)),0)</f>
        <v>1320</v>
      </c>
      <c r="AB161" s="188">
        <f>IFERROR(INDEX('قرائت کنتور'!A:AZ,MATCH(A161&amp;"-"&amp;AA$1,'قرائت کنتور'!B:B,0),MATCH(G161,'قرائت کنتور'!$1:$1,0)),0)</f>
        <v>1300</v>
      </c>
      <c r="AC161" s="265"/>
      <c r="AD161" s="188">
        <f t="shared" si="51"/>
        <v>-36</v>
      </c>
      <c r="AE161" s="188">
        <f t="shared" si="52"/>
        <v>-151</v>
      </c>
      <c r="AF161" s="188">
        <f t="shared" si="53"/>
        <v>-2504</v>
      </c>
      <c r="AG161" s="188">
        <f t="shared" si="54"/>
        <v>-20</v>
      </c>
      <c r="AH161" s="188">
        <f t="shared" si="55"/>
        <v>-2691</v>
      </c>
      <c r="AI161" s="188">
        <f t="shared" si="56"/>
        <v>6</v>
      </c>
      <c r="AJ161" s="188">
        <f t="shared" si="57"/>
        <v>27</v>
      </c>
      <c r="AK161" s="265"/>
      <c r="AL161" s="254">
        <f t="shared" si="58"/>
        <v>-0.99997238248435882</v>
      </c>
      <c r="AM161" s="254" t="str">
        <f t="shared" si="59"/>
        <v>0</v>
      </c>
      <c r="AN161" s="265"/>
      <c r="AO161" s="188">
        <f>IFERROR(INDEX('تعرفه ها'!A:Z,MATCH(P161&amp;"-"&amp;AO$1,'تعرفه ها'!C:C,0),MATCH(F161,'تعرفه ها'!$2:$2,0),1),"---")</f>
        <v>879</v>
      </c>
      <c r="AP161" s="188">
        <f>IFERROR(INDEX('تعرفه ها'!A:Z,MATCH(P161&amp;"-"&amp;AP$1,'تعرفه ها'!C:C,0),MATCH(F161,'تعرفه ها'!$2:$2,0),1),"---")</f>
        <v>439</v>
      </c>
      <c r="AQ161" s="188">
        <f>IFERROR(INDEX('تعرفه ها'!A:Z,MATCH(P161&amp;"-"&amp;AQ$1,'تعرفه ها'!C:C,0),MATCH(F161,'تعرفه ها'!$2:$2,0),1),"---")</f>
        <v>220</v>
      </c>
      <c r="AR161" s="188">
        <f>IFERROR(INDEX('تعرفه ها'!A:Z,MATCH(P161&amp;"-"&amp;AR$1,'تعرفه ها'!C:C,0),MATCH(F161,'تعرفه ها'!$2:$2,0),1),"---")</f>
        <v>550</v>
      </c>
      <c r="AS161" s="265"/>
      <c r="AT161" s="415">
        <f t="shared" si="60"/>
        <v>-31644</v>
      </c>
      <c r="AU161" s="415">
        <f t="shared" si="61"/>
        <v>-66289</v>
      </c>
      <c r="AV161" s="415">
        <f t="shared" si="62"/>
        <v>-550880</v>
      </c>
      <c r="AW161" s="415">
        <f t="shared" si="63"/>
        <v>-11000</v>
      </c>
      <c r="AX161" s="415">
        <f t="shared" si="64"/>
        <v>-659813</v>
      </c>
      <c r="AY161" s="415">
        <f>IFERROR(AH161*INDEX('تعرفه ها'!A:Z,MATCH("عوارض برق به ازاء هر کیلووات",'تعرفه ها'!$C:$C,0),MATCH(F161,'تعرفه ها'!$2:$2,0)),"---")</f>
        <v>-134550</v>
      </c>
      <c r="AZ161" s="415">
        <f t="shared" si="65"/>
        <v>0</v>
      </c>
      <c r="BA161" s="415">
        <f>IFERROR(ROUND(((AX161+AY161+AZ161)*INDEX('تعرفه ها'!A:Z,MATCH("هزینه نگهداری و تعمیرات شبکه برق",'تعرفه ها'!$C:$C,0),MATCH(F161,'تعرفه ها'!$2:$2,0))/100),0),"---")</f>
        <v>-79436</v>
      </c>
      <c r="BB161" s="415">
        <f>IFERROR(IF(P161="دیماندی",ROUND(AJ161*INDEX('تعرفه ها'!A:Z,MATCH(BB$1,'تعرفه ها'!$C:$C,0),MATCH(F161,'تعرفه ها'!$2:$2,0))*J161/30,0),0),"---")</f>
        <v>775229</v>
      </c>
      <c r="BC161" s="415"/>
      <c r="BD161" s="54">
        <f>IFERROR(IF(INDEX('اطلاعات دوره'!A:Z,MATCH(G161,'اطلاعات دوره'!C:C,0),MATCH("برق",'اطلاعات دوره'!$1:$1,0))="دارد",ROUND(AX161*INDEX('تعرفه ها'!A:Z,MATCH("پیک فصلی برق",'تعرفه ها'!$C:$C,0),MATCH(F161,'تعرفه ها'!$2:$2,0))/100,0),0),"---")</f>
        <v>0</v>
      </c>
      <c r="BE161" s="415">
        <f>IFERROR(ROUND(((AX161+AY161+AZ161+BA161+BB161+BC161+BD161)*INDEX('تعرفه ها'!A:Z,MATCH("مالیات برق",'تعرفه ها'!$C:$C,0),MATCH(F161,'تعرفه ها'!$2:$2,0))/100),0),"---")</f>
        <v>0</v>
      </c>
      <c r="BF161" s="415">
        <f t="shared" si="66"/>
        <v>-98570</v>
      </c>
      <c r="BG161" s="415">
        <f t="shared" si="47"/>
        <v>22119156</v>
      </c>
      <c r="BH161" s="415">
        <f t="shared" si="67"/>
        <v>22020586</v>
      </c>
      <c r="BI161" s="54">
        <f t="shared" si="68"/>
        <v>586</v>
      </c>
      <c r="BJ161" s="55">
        <f t="shared" si="69"/>
        <v>22020000</v>
      </c>
      <c r="BK161" s="262"/>
      <c r="BL161" s="183" t="str">
        <f>IFERROR(IF(INDEX(پرداخت!A:AZ,MATCH(A161&amp;" - "&amp;"برق",پرداخت!$B:$B,0),MATCH(G161,پرداخت!$1:$1,0))="نشده","نشده","شده"),"---")</f>
        <v>نشده</v>
      </c>
      <c r="BN161" s="257"/>
      <c r="BO161" s="257"/>
      <c r="BP161" s="257"/>
      <c r="BQ161" s="257"/>
      <c r="BR161" s="257"/>
      <c r="BS161" s="257"/>
      <c r="BT161" s="257"/>
      <c r="BU161" s="257"/>
      <c r="BV161" s="257"/>
      <c r="BW161" s="257"/>
      <c r="BX161" s="257"/>
      <c r="BY161" s="257"/>
      <c r="BZ161" s="257"/>
      <c r="CA161" s="257"/>
      <c r="CB161" s="257"/>
      <c r="CC161" s="257"/>
      <c r="CD161" s="257"/>
      <c r="CE161" s="257"/>
      <c r="CF161" s="257"/>
      <c r="CG161" s="257"/>
      <c r="CH161"/>
      <c r="CI161"/>
      <c r="CJ161"/>
      <c r="CK161"/>
    </row>
    <row r="162" spans="1:89" ht="33.75" hidden="1">
      <c r="A162" s="171" t="s">
        <v>214</v>
      </c>
      <c r="B162" s="47">
        <f>IFERROR(INDEX('اطلاعات انشعابات شرکتها'!A:BB,MATCH(A162,'اطلاعات انشعابات شرکتها'!A:A,0),MATCH(B$1,'اطلاعات انشعابات شرکتها'!$1:$1,0)),0)</f>
        <v>106</v>
      </c>
      <c r="C162" s="48">
        <f>IFERROR(INDEX('اطلاعات انشعابات شرکتها'!A:BB,MATCH(A162,'اطلاعات انشعابات شرکتها'!A:A,0),MATCH(C$1,'اطلاعات انشعابات شرکتها'!$1:$1,0)),0)</f>
        <v>0</v>
      </c>
      <c r="D162" s="45"/>
      <c r="E162" s="171">
        <v>3</v>
      </c>
      <c r="F162" s="170">
        <v>99</v>
      </c>
      <c r="G162" s="188" t="str">
        <f t="shared" si="48"/>
        <v>99/3</v>
      </c>
      <c r="H162" s="188" t="str">
        <f>IFERROR(INDEX('اطلاعات دوره'!A:Z,MATCH(G162,'اطلاعات دوره'!C:C,0),MATCH(H$1,'اطلاعات دوره'!$1:$1,0)),0)</f>
        <v>99/03/01</v>
      </c>
      <c r="I162" s="188" t="str">
        <f>IFERROR(INDEX('اطلاعات دوره'!A:Z,MATCH(G162,'اطلاعات دوره'!C:C,0),MATCH(I$1,'اطلاعات دوره'!$1:$1,0)),0)</f>
        <v>99/03/31</v>
      </c>
      <c r="J162" s="188">
        <f>IFERROR(INDEX('اطلاعات دوره'!A:Z,MATCH(G162,'اطلاعات دوره'!C:C,0),MATCH(J$1,'اطلاعات دوره'!$1:$1,0)),0)</f>
        <v>31</v>
      </c>
      <c r="K162" s="265"/>
      <c r="L162" s="188" t="str">
        <f>IFERROR(INDEX('اطلاعات دوره'!A:Z,MATCH(G162,'اطلاعات دوره'!C:C,0)-1,MATCH("عنوان",'اطلاعات دوره'!$1:$1,0)),"---")</f>
        <v>99/2</v>
      </c>
      <c r="M162" s="188" t="str">
        <f t="shared" si="49"/>
        <v>آداک صنعت (1)-99/2</v>
      </c>
      <c r="N162" s="188" t="str">
        <f t="shared" si="50"/>
        <v>آداک صنعت (1)-99/3</v>
      </c>
      <c r="O162" s="265"/>
      <c r="P162" s="188" t="str">
        <f>IFERROR(INDEX('اطلاعات انشعابات شرکتها'!A:BB,MATCH(A162,'اطلاعات انشعابات شرکتها'!A:A,0),MATCH(P$1,'اطلاعات انشعابات شرکتها'!$1:$1,0)),0)</f>
        <v>غیر دیماندی</v>
      </c>
      <c r="Q162" s="188">
        <f>IFERROR(INDEX('اطلاعات انشعابات شرکتها'!A:BB,MATCH(A162,'اطلاعات انشعابات شرکتها'!A:A,0),MATCH(Q$1,'اطلاعات انشعابات شرکتها'!$1:$1,0)),0)</f>
        <v>19</v>
      </c>
      <c r="R162" s="188" t="str">
        <f>IFERROR(INDEX('اطلاعات انشعابات شرکتها'!A:BB,MATCH(A162,'اطلاعات انشعابات شرکتها'!A:A,0),MATCH(R$1,'اطلاعات انشعابات شرکتها'!$1:$1,0)),0)</f>
        <v>1</v>
      </c>
      <c r="S162" s="265"/>
      <c r="T162" s="188">
        <f>IFERROR(INDEX('قرائت کنتور'!A:AZ,MATCH(A162&amp;"-"&amp;T$1,'قرائت کنتور'!B:B,0),MATCH(G162,'قرائت کنتور'!$1:$1,0)),0)</f>
        <v>0</v>
      </c>
      <c r="U162" s="188">
        <f>IFERROR(INDEX('قرائت کنتور'!A:AZ,MATCH(A162&amp;"-"&amp;U$1,'قرائت کنتور'!B:B,0),MATCH(L162,'قرائت کنتور'!$1:$1,0)),0)</f>
        <v>4309</v>
      </c>
      <c r="V162" s="188">
        <f>IFERROR(INDEX('قرائت کنتور'!A:AZ,MATCH(A162&amp;"-"&amp;U$1,'قرائت کنتور'!B:B,0),MATCH(G162,'قرائت کنتور'!$1:$1,0)),0)</f>
        <v>4174</v>
      </c>
      <c r="W162" s="188">
        <f>IFERROR(INDEX('قرائت کنتور'!A:AZ,MATCH(A162&amp;"-"&amp;W$1,'قرائت کنتور'!B:B,0),MATCH(L162,'قرائت کنتور'!$1:$1,0)),0)</f>
        <v>37000</v>
      </c>
      <c r="X162" s="188">
        <f>IFERROR(INDEX('قرائت کنتور'!A:AZ,MATCH(A162&amp;"-"&amp;W$1,'قرائت کنتور'!B:B,0),MATCH(G162,'قرائت کنتور'!$1:$1,0)),0)</f>
        <v>36288</v>
      </c>
      <c r="Y162" s="188">
        <f>IFERROR(INDEX('قرائت کنتور'!A:AZ,MATCH(A162&amp;"-"&amp;Y$1,'قرائت کنتور'!B:B,0),MATCH(L162,'قرائت کنتور'!$1:$1,0)),0)</f>
        <v>4198</v>
      </c>
      <c r="Z162" s="188">
        <f>IFERROR(INDEX('قرائت کنتور'!A:AZ,MATCH(A162&amp;"-"&amp;Y$1,'قرائت کنتور'!B:B,0),MATCH(G162,'قرائت کنتور'!$1:$1,0)),0)</f>
        <v>3550</v>
      </c>
      <c r="AA162" s="188">
        <f>IFERROR(INDEX('قرائت کنتور'!A:AZ,MATCH(A162&amp;"-"&amp;AA$1,'قرائت کنتور'!B:B,0),MATCH(L162,'قرائت کنتور'!$1:$1,0)),0)</f>
        <v>51728</v>
      </c>
      <c r="AB162" s="188">
        <f>IFERROR(INDEX('قرائت کنتور'!A:AZ,MATCH(A162&amp;"-"&amp;AA$1,'قرائت کنتور'!B:B,0),MATCH(G162,'قرائت کنتور'!$1:$1,0)),0)</f>
        <v>49946</v>
      </c>
      <c r="AC162" s="265"/>
      <c r="AD162" s="188">
        <f t="shared" si="51"/>
        <v>-135</v>
      </c>
      <c r="AE162" s="188">
        <f t="shared" si="52"/>
        <v>-712</v>
      </c>
      <c r="AF162" s="188">
        <f t="shared" si="53"/>
        <v>-648</v>
      </c>
      <c r="AG162" s="188">
        <f t="shared" si="54"/>
        <v>-1782</v>
      </c>
      <c r="AH162" s="188">
        <f t="shared" si="55"/>
        <v>-1495</v>
      </c>
      <c r="AI162" s="188">
        <f t="shared" si="56"/>
        <v>0</v>
      </c>
      <c r="AJ162" s="188" t="str">
        <f t="shared" si="57"/>
        <v>0</v>
      </c>
      <c r="AK162" s="265"/>
      <c r="AL162" s="254">
        <f t="shared" si="58"/>
        <v>-0.64271809240176947</v>
      </c>
      <c r="AM162" s="254" t="str">
        <f t="shared" si="59"/>
        <v>0</v>
      </c>
      <c r="AN162" s="265"/>
      <c r="AO162" s="188">
        <f>IFERROR(INDEX('تعرفه ها'!A:Z,MATCH(P162&amp;"-"&amp;AO$1,'تعرفه ها'!C:C,0),MATCH(F162,'تعرفه ها'!$2:$2,0),1),"---")</f>
        <v>1115</v>
      </c>
      <c r="AP162" s="188">
        <f>IFERROR(INDEX('تعرفه ها'!A:Z,MATCH(P162&amp;"-"&amp;AP$1,'تعرفه ها'!C:C,0),MATCH(F162,'تعرفه ها'!$2:$2,0),1),"---")</f>
        <v>558</v>
      </c>
      <c r="AQ162" s="188">
        <f>IFERROR(INDEX('تعرفه ها'!A:Z,MATCH(P162&amp;"-"&amp;AQ$1,'تعرفه ها'!C:C,0),MATCH(F162,'تعرفه ها'!$2:$2,0),1),"---")</f>
        <v>279</v>
      </c>
      <c r="AR162" s="188">
        <f>IFERROR(INDEX('تعرفه ها'!A:Z,MATCH(P162&amp;"-"&amp;AR$1,'تعرفه ها'!C:C,0),MATCH(F162,'تعرفه ها'!$2:$2,0),1),"---")</f>
        <v>550</v>
      </c>
      <c r="AS162" s="265"/>
      <c r="AT162" s="415">
        <f t="shared" si="60"/>
        <v>-150525</v>
      </c>
      <c r="AU162" s="415">
        <f t="shared" si="61"/>
        <v>-397296</v>
      </c>
      <c r="AV162" s="415">
        <f t="shared" si="62"/>
        <v>-180792</v>
      </c>
      <c r="AW162" s="415">
        <f t="shared" si="63"/>
        <v>-980100</v>
      </c>
      <c r="AX162" s="415">
        <f t="shared" si="64"/>
        <v>-1708713</v>
      </c>
      <c r="AY162" s="415">
        <f>IFERROR(AH162*INDEX('تعرفه ها'!A:Z,MATCH("عوارض برق به ازاء هر کیلووات",'تعرفه ها'!$C:$C,0),MATCH(F162,'تعرفه ها'!$2:$2,0)),"---")</f>
        <v>-74750</v>
      </c>
      <c r="AZ162" s="415">
        <f t="shared" si="65"/>
        <v>0</v>
      </c>
      <c r="BA162" s="415">
        <f>IFERROR(ROUND(((AX162+AY162+AZ162)*INDEX('تعرفه ها'!A:Z,MATCH("هزینه نگهداری و تعمیرات شبکه برق",'تعرفه ها'!$C:$C,0),MATCH(F162,'تعرفه ها'!$2:$2,0))/100),0),"---")</f>
        <v>-178346</v>
      </c>
      <c r="BB162" s="415">
        <f>IFERROR(IF(P162="دیماندی",ROUND(AJ162*INDEX('تعرفه ها'!A:Z,MATCH(BB$1,'تعرفه ها'!$C:$C,0),MATCH(F162,'تعرفه ها'!$2:$2,0))*J162/30,0),0),"---")</f>
        <v>0</v>
      </c>
      <c r="BC162" s="415"/>
      <c r="BD162" s="54">
        <f>IFERROR(IF(INDEX('اطلاعات دوره'!A:Z,MATCH(G162,'اطلاعات دوره'!C:C,0),MATCH("برق",'اطلاعات دوره'!$1:$1,0))="دارد",ROUND(AX162*INDEX('تعرفه ها'!A:Z,MATCH("پیک فصلی برق",'تعرفه ها'!$C:$C,0),MATCH(F162,'تعرفه ها'!$2:$2,0))/100,0),0),"---")</f>
        <v>0</v>
      </c>
      <c r="BE162" s="415">
        <f>IFERROR(ROUND(((AX162+AY162+AZ162+BA162+BB162+BC162+BD162)*INDEX('تعرفه ها'!A:Z,MATCH("مالیات برق",'تعرفه ها'!$C:$C,0),MATCH(F162,'تعرفه ها'!$2:$2,0))/100),0),"---")</f>
        <v>0</v>
      </c>
      <c r="BF162" s="415">
        <f t="shared" si="66"/>
        <v>-1961809</v>
      </c>
      <c r="BG162" s="415">
        <f t="shared" si="47"/>
        <v>25134939</v>
      </c>
      <c r="BH162" s="415">
        <f t="shared" si="67"/>
        <v>23173130</v>
      </c>
      <c r="BI162" s="54">
        <f t="shared" si="68"/>
        <v>130</v>
      </c>
      <c r="BJ162" s="55">
        <f t="shared" si="69"/>
        <v>23173000</v>
      </c>
      <c r="BK162" s="262"/>
      <c r="BL162" s="183" t="str">
        <f>IFERROR(IF(INDEX(پرداخت!A:AZ,MATCH(A162&amp;" - "&amp;"برق",پرداخت!$B:$B,0),MATCH(G162,پرداخت!$1:$1,0))="نشده","نشده","شده"),"---")</f>
        <v>نشده</v>
      </c>
      <c r="BN162" s="257"/>
      <c r="BO162" s="257"/>
      <c r="BP162" s="257"/>
      <c r="BQ162" s="257"/>
      <c r="BR162" s="257"/>
      <c r="BS162" s="257"/>
      <c r="BT162" s="257"/>
      <c r="BU162" s="257"/>
      <c r="BV162" s="257"/>
      <c r="BW162" s="257"/>
      <c r="BX162" s="257"/>
      <c r="BY162" s="257"/>
      <c r="BZ162" s="257"/>
      <c r="CA162" s="257"/>
      <c r="CB162" s="257"/>
      <c r="CC162" s="257"/>
      <c r="CD162" s="257"/>
      <c r="CE162" s="257"/>
      <c r="CF162" s="257"/>
      <c r="CG162" s="257"/>
      <c r="CH162"/>
      <c r="CI162"/>
      <c r="CJ162"/>
      <c r="CK162"/>
    </row>
    <row r="163" spans="1:89" ht="33.75" hidden="1">
      <c r="A163" s="171" t="s">
        <v>215</v>
      </c>
      <c r="B163" s="47">
        <f>IFERROR(INDEX('اطلاعات انشعابات شرکتها'!A:BB,MATCH(A163,'اطلاعات انشعابات شرکتها'!A:A,0),MATCH(B$1,'اطلاعات انشعابات شرکتها'!$1:$1,0)),0)</f>
        <v>107</v>
      </c>
      <c r="C163" s="48">
        <f>IFERROR(INDEX('اطلاعات انشعابات شرکتها'!A:BB,MATCH(A163,'اطلاعات انشعابات شرکتها'!A:A,0),MATCH(C$1,'اطلاعات انشعابات شرکتها'!$1:$1,0)),0)</f>
        <v>0</v>
      </c>
      <c r="D163" s="45"/>
      <c r="E163" s="171">
        <v>3</v>
      </c>
      <c r="F163" s="170">
        <v>99</v>
      </c>
      <c r="G163" s="188" t="str">
        <f t="shared" si="48"/>
        <v>99/3</v>
      </c>
      <c r="H163" s="188" t="str">
        <f>IFERROR(INDEX('اطلاعات دوره'!A:Z,MATCH(G163,'اطلاعات دوره'!C:C,0),MATCH(H$1,'اطلاعات دوره'!$1:$1,0)),0)</f>
        <v>99/03/01</v>
      </c>
      <c r="I163" s="188" t="str">
        <f>IFERROR(INDEX('اطلاعات دوره'!A:Z,MATCH(G163,'اطلاعات دوره'!C:C,0),MATCH(I$1,'اطلاعات دوره'!$1:$1,0)),0)</f>
        <v>99/03/31</v>
      </c>
      <c r="J163" s="188">
        <f>IFERROR(INDEX('اطلاعات دوره'!A:Z,MATCH(G163,'اطلاعات دوره'!C:C,0),MATCH(J$1,'اطلاعات دوره'!$1:$1,0)),0)</f>
        <v>31</v>
      </c>
      <c r="K163" s="265"/>
      <c r="L163" s="188" t="str">
        <f>IFERROR(INDEX('اطلاعات دوره'!A:Z,MATCH(G163,'اطلاعات دوره'!C:C,0)-1,MATCH("عنوان",'اطلاعات دوره'!$1:$1,0)),"---")</f>
        <v>99/2</v>
      </c>
      <c r="M163" s="188" t="str">
        <f t="shared" si="49"/>
        <v>آداک صنعت (2)-99/2</v>
      </c>
      <c r="N163" s="188" t="str">
        <f t="shared" si="50"/>
        <v>آداک صنعت (2)-99/3</v>
      </c>
      <c r="O163" s="265"/>
      <c r="P163" s="188" t="str">
        <f>IFERROR(INDEX('اطلاعات انشعابات شرکتها'!A:BB,MATCH(A163,'اطلاعات انشعابات شرکتها'!A:A,0),MATCH(P$1,'اطلاعات انشعابات شرکتها'!$1:$1,0)),0)</f>
        <v>آزاد</v>
      </c>
      <c r="Q163" s="188">
        <f>IFERROR(INDEX('اطلاعات انشعابات شرکتها'!A:BB,MATCH(A163,'اطلاعات انشعابات شرکتها'!A:A,0),MATCH(Q$1,'اطلاعات انشعابات شرکتها'!$1:$1,0)),0)</f>
        <v>118</v>
      </c>
      <c r="R163" s="188" t="str">
        <f>IFERROR(INDEX('اطلاعات انشعابات شرکتها'!A:BB,MATCH(A163,'اطلاعات انشعابات شرکتها'!A:A,0),MATCH(R$1,'اطلاعات انشعابات شرکتها'!$1:$1,0)),0)</f>
        <v>20</v>
      </c>
      <c r="S163" s="265"/>
      <c r="T163" s="188">
        <f>IFERROR(INDEX('قرائت کنتور'!A:AZ,MATCH(A163&amp;"-"&amp;T$1,'قرائت کنتور'!B:B,0),MATCH(G163,'قرائت کنتور'!$1:$1,0)),0)</f>
        <v>5</v>
      </c>
      <c r="U163" s="188">
        <f>IFERROR(INDEX('قرائت کنتور'!A:AZ,MATCH(A163&amp;"-"&amp;U$1,'قرائت کنتور'!B:B,0),MATCH(L163,'قرائت کنتور'!$1:$1,0)),0)</f>
        <v>3435</v>
      </c>
      <c r="V163" s="188">
        <f>IFERROR(INDEX('قرائت کنتور'!A:AZ,MATCH(A163&amp;"-"&amp;U$1,'قرائت کنتور'!B:B,0),MATCH(G163,'قرائت کنتور'!$1:$1,0)),0)</f>
        <v>3283</v>
      </c>
      <c r="W163" s="188">
        <f>IFERROR(INDEX('قرائت کنتور'!A:AZ,MATCH(A163&amp;"-"&amp;W$1,'قرائت کنتور'!B:B,0),MATCH(L163,'قرائت کنتور'!$1:$1,0)),0)</f>
        <v>1656</v>
      </c>
      <c r="X163" s="188">
        <f>IFERROR(INDEX('قرائت کنتور'!A:AZ,MATCH(A163&amp;"-"&amp;W$1,'قرائت کنتور'!B:B,0),MATCH(G163,'قرائت کنتور'!$1:$1,0)),0)</f>
        <v>1576</v>
      </c>
      <c r="Y163" s="188">
        <f>IFERROR(INDEX('قرائت کنتور'!A:AZ,MATCH(A163&amp;"-"&amp;Y$1,'قرائت کنتور'!B:B,0),MATCH(L163,'قرائت کنتور'!$1:$1,0)),0)</f>
        <v>2371</v>
      </c>
      <c r="Z163" s="188">
        <f>IFERROR(INDEX('قرائت کنتور'!A:AZ,MATCH(A163&amp;"-"&amp;Y$1,'قرائت کنتور'!B:B,0),MATCH(G163,'قرائت کنتور'!$1:$1,0)),0)</f>
        <v>2289</v>
      </c>
      <c r="AA163" s="188">
        <f>IFERROR(INDEX('قرائت کنتور'!A:AZ,MATCH(A163&amp;"-"&amp;AA$1,'قرائت کنتور'!B:B,0),MATCH(L163,'قرائت کنتور'!$1:$1,0)),0)</f>
        <v>2961</v>
      </c>
      <c r="AB163" s="188">
        <f>IFERROR(INDEX('قرائت کنتور'!A:AZ,MATCH(A163&amp;"-"&amp;AA$1,'قرائت کنتور'!B:B,0),MATCH(G163,'قرائت کنتور'!$1:$1,0)),0)</f>
        <v>2832</v>
      </c>
      <c r="AC163" s="265"/>
      <c r="AD163" s="188">
        <f t="shared" si="51"/>
        <v>-3040</v>
      </c>
      <c r="AE163" s="188">
        <f t="shared" si="52"/>
        <v>-1600</v>
      </c>
      <c r="AF163" s="188">
        <f t="shared" si="53"/>
        <v>-1640</v>
      </c>
      <c r="AG163" s="188">
        <f t="shared" si="54"/>
        <v>-2580</v>
      </c>
      <c r="AH163" s="188">
        <f t="shared" si="55"/>
        <v>-6280</v>
      </c>
      <c r="AI163" s="188">
        <f t="shared" si="56"/>
        <v>100</v>
      </c>
      <c r="AJ163" s="188" t="str">
        <f t="shared" si="57"/>
        <v>0</v>
      </c>
      <c r="AK163" s="265"/>
      <c r="AL163" s="254">
        <f t="shared" si="58"/>
        <v>-0.92498284072645376</v>
      </c>
      <c r="AM163" s="254" t="str">
        <f t="shared" si="59"/>
        <v>0</v>
      </c>
      <c r="AN163" s="265"/>
      <c r="AO163" s="188">
        <f>IFERROR(INDEX('تعرفه ها'!A:Z,MATCH(P163&amp;"-"&amp;AO$1,'تعرفه ها'!C:C,0),MATCH(F163,'تعرفه ها'!$2:$2,0),1),"---")</f>
        <v>1338</v>
      </c>
      <c r="AP163" s="188">
        <f>IFERROR(INDEX('تعرفه ها'!A:Z,MATCH(P163&amp;"-"&amp;AP$1,'تعرفه ها'!C:C,0),MATCH(F163,'تعرفه ها'!$2:$2,0),1),"---")</f>
        <v>670</v>
      </c>
      <c r="AQ163" s="188">
        <f>IFERROR(INDEX('تعرفه ها'!A:Z,MATCH(P163&amp;"-"&amp;AQ$1,'تعرفه ها'!C:C,0),MATCH(F163,'تعرفه ها'!$2:$2,0),1),"---")</f>
        <v>335</v>
      </c>
      <c r="AR163" s="188">
        <f>IFERROR(INDEX('تعرفه ها'!A:Z,MATCH(P163&amp;"-"&amp;AR$1,'تعرفه ها'!C:C,0),MATCH(F163,'تعرفه ها'!$2:$2,0),1),"---")</f>
        <v>660</v>
      </c>
      <c r="AS163" s="265"/>
      <c r="AT163" s="415">
        <f t="shared" si="60"/>
        <v>-4067520</v>
      </c>
      <c r="AU163" s="415">
        <f t="shared" si="61"/>
        <v>-1072000</v>
      </c>
      <c r="AV163" s="415">
        <f t="shared" si="62"/>
        <v>-549400</v>
      </c>
      <c r="AW163" s="415">
        <f t="shared" si="63"/>
        <v>-1702800</v>
      </c>
      <c r="AX163" s="415">
        <f t="shared" si="64"/>
        <v>-7391720</v>
      </c>
      <c r="AY163" s="415">
        <f>IFERROR(AH163*INDEX('تعرفه ها'!A:Z,MATCH("عوارض برق به ازاء هر کیلووات",'تعرفه ها'!$C:$C,0),MATCH(F163,'تعرفه ها'!$2:$2,0)),"---")</f>
        <v>-314000</v>
      </c>
      <c r="AZ163" s="415">
        <f t="shared" si="65"/>
        <v>0</v>
      </c>
      <c r="BA163" s="415">
        <f>IFERROR(ROUND(((AX163+AY163+AZ163)*INDEX('تعرفه ها'!A:Z,MATCH("هزینه نگهداری و تعمیرات شبکه برق",'تعرفه ها'!$C:$C,0),MATCH(F163,'تعرفه ها'!$2:$2,0))/100),0),"---")</f>
        <v>-770572</v>
      </c>
      <c r="BB163" s="415">
        <f>IFERROR(IF(P163="دیماندی",ROUND(AJ163*INDEX('تعرفه ها'!A:Z,MATCH(BB$1,'تعرفه ها'!$C:$C,0),MATCH(F163,'تعرفه ها'!$2:$2,0))*J163/30,0),0),"---")</f>
        <v>0</v>
      </c>
      <c r="BC163" s="415"/>
      <c r="BD163" s="54">
        <f>IFERROR(IF(INDEX('اطلاعات دوره'!A:Z,MATCH(G163,'اطلاعات دوره'!C:C,0),MATCH("برق",'اطلاعات دوره'!$1:$1,0))="دارد",ROUND(AX163*INDEX('تعرفه ها'!A:Z,MATCH("پیک فصلی برق",'تعرفه ها'!$C:$C,0),MATCH(F163,'تعرفه ها'!$2:$2,0))/100,0),0),"---")</f>
        <v>0</v>
      </c>
      <c r="BE163" s="415">
        <f>IFERROR(ROUND(((AX163+AY163+AZ163+BA163+BB163+BC163+BD163)*INDEX('تعرفه ها'!A:Z,MATCH("مالیات برق",'تعرفه ها'!$C:$C,0),MATCH(F163,'تعرفه ها'!$2:$2,0))/100),0),"---")</f>
        <v>0</v>
      </c>
      <c r="BF163" s="415">
        <f t="shared" si="66"/>
        <v>-8476292</v>
      </c>
      <c r="BG163" s="415">
        <f t="shared" si="47"/>
        <v>229388891</v>
      </c>
      <c r="BH163" s="415">
        <f t="shared" si="67"/>
        <v>220912599</v>
      </c>
      <c r="BI163" s="54">
        <f t="shared" si="68"/>
        <v>599</v>
      </c>
      <c r="BJ163" s="55">
        <f t="shared" si="69"/>
        <v>220912000</v>
      </c>
      <c r="BK163" s="262"/>
      <c r="BL163" s="183" t="str">
        <f>IFERROR(IF(INDEX(پرداخت!A:AZ,MATCH(A163&amp;" - "&amp;"برق",پرداخت!$B:$B,0),MATCH(G163,پرداخت!$1:$1,0))="نشده","نشده","شده"),"---")</f>
        <v>نشده</v>
      </c>
      <c r="BN163" s="257"/>
      <c r="BO163" s="257"/>
      <c r="BP163" s="257"/>
      <c r="BQ163" s="257"/>
      <c r="BR163" s="257"/>
      <c r="BS163" s="257"/>
      <c r="BT163" s="257"/>
      <c r="BU163" s="257"/>
      <c r="BV163" s="257"/>
      <c r="BW163" s="257"/>
      <c r="BX163" s="257"/>
      <c r="BY163" s="257"/>
      <c r="BZ163" s="257"/>
      <c r="CA163" s="257"/>
      <c r="CB163" s="257"/>
      <c r="CC163" s="257"/>
      <c r="CD163" s="257"/>
      <c r="CE163" s="257"/>
      <c r="CF163" s="257"/>
      <c r="CG163" s="257"/>
      <c r="CH163"/>
      <c r="CI163"/>
      <c r="CJ163"/>
      <c r="CK163"/>
    </row>
    <row r="164" spans="1:89" ht="33.75" hidden="1">
      <c r="A164" s="171" t="s">
        <v>216</v>
      </c>
      <c r="B164" s="47">
        <f>IFERROR(INDEX('اطلاعات انشعابات شرکتها'!A:BB,MATCH(A164,'اطلاعات انشعابات شرکتها'!A:A,0),MATCH(B$1,'اطلاعات انشعابات شرکتها'!$1:$1,0)),0)</f>
        <v>108</v>
      </c>
      <c r="C164" s="48">
        <f>IFERROR(INDEX('اطلاعات انشعابات شرکتها'!A:BB,MATCH(A164,'اطلاعات انشعابات شرکتها'!A:A,0),MATCH(C$1,'اطلاعات انشعابات شرکتها'!$1:$1,0)),0)</f>
        <v>0</v>
      </c>
      <c r="D164" s="45"/>
      <c r="E164" s="171">
        <v>3</v>
      </c>
      <c r="F164" s="170">
        <v>99</v>
      </c>
      <c r="G164" s="188" t="str">
        <f t="shared" si="48"/>
        <v>99/3</v>
      </c>
      <c r="H164" s="188" t="str">
        <f>IFERROR(INDEX('اطلاعات دوره'!A:Z,MATCH(G164,'اطلاعات دوره'!C:C,0),MATCH(H$1,'اطلاعات دوره'!$1:$1,0)),0)</f>
        <v>99/03/01</v>
      </c>
      <c r="I164" s="188" t="str">
        <f>IFERROR(INDEX('اطلاعات دوره'!A:Z,MATCH(G164,'اطلاعات دوره'!C:C,0),MATCH(I$1,'اطلاعات دوره'!$1:$1,0)),0)</f>
        <v>99/03/31</v>
      </c>
      <c r="J164" s="188">
        <f>IFERROR(INDEX('اطلاعات دوره'!A:Z,MATCH(G164,'اطلاعات دوره'!C:C,0),MATCH(J$1,'اطلاعات دوره'!$1:$1,0)),0)</f>
        <v>31</v>
      </c>
      <c r="K164" s="265"/>
      <c r="L164" s="188" t="str">
        <f>IFERROR(INDEX('اطلاعات دوره'!A:Z,MATCH(G164,'اطلاعات دوره'!C:C,0)-1,MATCH("عنوان",'اطلاعات دوره'!$1:$1,0)),"---")</f>
        <v>99/2</v>
      </c>
      <c r="M164" s="188" t="str">
        <f t="shared" si="49"/>
        <v>آرشام صنعت توس-99/2</v>
      </c>
      <c r="N164" s="188" t="str">
        <f t="shared" si="50"/>
        <v>آرشام صنعت توس-99/3</v>
      </c>
      <c r="O164" s="265"/>
      <c r="P164" s="188" t="str">
        <f>IFERROR(INDEX('اطلاعات انشعابات شرکتها'!A:BB,MATCH(A164,'اطلاعات انشعابات شرکتها'!A:A,0),MATCH(P$1,'اطلاعات انشعابات شرکتها'!$1:$1,0)),0)</f>
        <v>دیماندی</v>
      </c>
      <c r="Q164" s="188">
        <f>IFERROR(INDEX('اطلاعات انشعابات شرکتها'!A:BB,MATCH(A164,'اطلاعات انشعابات شرکتها'!A:A,0),MATCH(Q$1,'اطلاعات انشعابات شرکتها'!$1:$1,0)),0)</f>
        <v>30</v>
      </c>
      <c r="R164" s="188" t="str">
        <f>IFERROR(INDEX('اطلاعات انشعابات شرکتها'!A:BB,MATCH(A164,'اطلاعات انشعابات شرکتها'!A:A,0),MATCH(R$1,'اطلاعات انشعابات شرکتها'!$1:$1,0)),0)</f>
        <v>1</v>
      </c>
      <c r="S164" s="265"/>
      <c r="T164" s="188">
        <f>IFERROR(INDEX('قرائت کنتور'!A:AZ,MATCH(A164&amp;"-"&amp;T$1,'قرائت کنتور'!B:B,0),MATCH(G164,'قرائت کنتور'!$1:$1,0)),0)</f>
        <v>5</v>
      </c>
      <c r="U164" s="188">
        <f>IFERROR(INDEX('قرائت کنتور'!A:AZ,MATCH(A164&amp;"-"&amp;U$1,'قرائت کنتور'!B:B,0),MATCH(L164,'قرائت کنتور'!$1:$1,0)),0)</f>
        <v>12066</v>
      </c>
      <c r="V164" s="188">
        <f>IFERROR(INDEX('قرائت کنتور'!A:AZ,MATCH(A164&amp;"-"&amp;U$1,'قرائت کنتور'!B:B,0),MATCH(G164,'قرائت کنتور'!$1:$1,0)),0)</f>
        <v>11887</v>
      </c>
      <c r="W164" s="188">
        <f>IFERROR(INDEX('قرائت کنتور'!A:AZ,MATCH(A164&amp;"-"&amp;W$1,'قرائت کنتور'!B:B,0),MATCH(L164,'قرائت کنتور'!$1:$1,0)),0)</f>
        <v>94023</v>
      </c>
      <c r="X164" s="188">
        <f>IFERROR(INDEX('قرائت کنتور'!A:AZ,MATCH(A164&amp;"-"&amp;W$1,'قرائت کنتور'!B:B,0),MATCH(G164,'قرائت کنتور'!$1:$1,0)),0)</f>
        <v>92663</v>
      </c>
      <c r="Y164" s="188">
        <f>IFERROR(INDEX('قرائت کنتور'!A:AZ,MATCH(A164&amp;"-"&amp;Y$1,'قرائت کنتور'!B:B,0),MATCH(L164,'قرائت کنتور'!$1:$1,0)),0)</f>
        <v>12761</v>
      </c>
      <c r="Z164" s="188">
        <f>IFERROR(INDEX('قرائت کنتور'!A:AZ,MATCH(A164&amp;"-"&amp;Y$1,'قرائت کنتور'!B:B,0),MATCH(G164,'قرائت کنتور'!$1:$1,0)),0)</f>
        <v>12688</v>
      </c>
      <c r="AA164" s="188">
        <f>IFERROR(INDEX('قرائت کنتور'!A:AZ,MATCH(A164&amp;"-"&amp;AA$1,'قرائت کنتور'!B:B,0),MATCH(L164,'قرائت کنتور'!$1:$1,0)),0)</f>
        <v>13706</v>
      </c>
      <c r="AB164" s="188">
        <f>IFERROR(INDEX('قرائت کنتور'!A:AZ,MATCH(A164&amp;"-"&amp;AA$1,'قرائت کنتور'!B:B,0),MATCH(G164,'قرائت کنتور'!$1:$1,0)),0)</f>
        <v>12722</v>
      </c>
      <c r="AC164" s="265"/>
      <c r="AD164" s="188">
        <f t="shared" si="51"/>
        <v>-179</v>
      </c>
      <c r="AE164" s="188">
        <f t="shared" si="52"/>
        <v>-1360</v>
      </c>
      <c r="AF164" s="188">
        <f t="shared" si="53"/>
        <v>-73</v>
      </c>
      <c r="AG164" s="188">
        <f t="shared" si="54"/>
        <v>-984</v>
      </c>
      <c r="AH164" s="188">
        <f t="shared" si="55"/>
        <v>-1612</v>
      </c>
      <c r="AI164" s="188">
        <f t="shared" si="56"/>
        <v>5</v>
      </c>
      <c r="AJ164" s="188">
        <f t="shared" si="57"/>
        <v>27</v>
      </c>
      <c r="AK164" s="265"/>
      <c r="AL164" s="254">
        <f t="shared" si="58"/>
        <v>-0.85354349819343567</v>
      </c>
      <c r="AM164" s="254" t="str">
        <f t="shared" si="59"/>
        <v>0</v>
      </c>
      <c r="AN164" s="265"/>
      <c r="AO164" s="188">
        <f>IFERROR(INDEX('تعرفه ها'!A:Z,MATCH(P164&amp;"-"&amp;AO$1,'تعرفه ها'!C:C,0),MATCH(F164,'تعرفه ها'!$2:$2,0),1),"---")</f>
        <v>879</v>
      </c>
      <c r="AP164" s="188">
        <f>IFERROR(INDEX('تعرفه ها'!A:Z,MATCH(P164&amp;"-"&amp;AP$1,'تعرفه ها'!C:C,0),MATCH(F164,'تعرفه ها'!$2:$2,0),1),"---")</f>
        <v>439</v>
      </c>
      <c r="AQ164" s="188">
        <f>IFERROR(INDEX('تعرفه ها'!A:Z,MATCH(P164&amp;"-"&amp;AQ$1,'تعرفه ها'!C:C,0),MATCH(F164,'تعرفه ها'!$2:$2,0),1),"---")</f>
        <v>220</v>
      </c>
      <c r="AR164" s="188">
        <f>IFERROR(INDEX('تعرفه ها'!A:Z,MATCH(P164&amp;"-"&amp;AR$1,'تعرفه ها'!C:C,0),MATCH(F164,'تعرفه ها'!$2:$2,0),1),"---")</f>
        <v>550</v>
      </c>
      <c r="AS164" s="265"/>
      <c r="AT164" s="415">
        <f t="shared" si="60"/>
        <v>-157341</v>
      </c>
      <c r="AU164" s="415">
        <f t="shared" si="61"/>
        <v>-597040</v>
      </c>
      <c r="AV164" s="415">
        <f t="shared" si="62"/>
        <v>-16060</v>
      </c>
      <c r="AW164" s="415">
        <f t="shared" si="63"/>
        <v>-541200</v>
      </c>
      <c r="AX164" s="415">
        <f t="shared" si="64"/>
        <v>-1311641</v>
      </c>
      <c r="AY164" s="415">
        <f>IFERROR(AH164*INDEX('تعرفه ها'!A:Z,MATCH("عوارض برق به ازاء هر کیلووات",'تعرفه ها'!$C:$C,0),MATCH(F164,'تعرفه ها'!$2:$2,0)),"---")</f>
        <v>-80600</v>
      </c>
      <c r="AZ164" s="415">
        <f t="shared" si="65"/>
        <v>0</v>
      </c>
      <c r="BA164" s="415">
        <f>IFERROR(ROUND(((AX164+AY164+AZ164)*INDEX('تعرفه ها'!A:Z,MATCH("هزینه نگهداری و تعمیرات شبکه برق",'تعرفه ها'!$C:$C,0),MATCH(F164,'تعرفه ها'!$2:$2,0))/100),0),"---")</f>
        <v>-139224</v>
      </c>
      <c r="BB164" s="415">
        <f>IFERROR(IF(P164="دیماندی",ROUND(AJ164*INDEX('تعرفه ها'!A:Z,MATCH(BB$1,'تعرفه ها'!$C:$C,0),MATCH(F164,'تعرفه ها'!$2:$2,0))*J164/30,0),0),"---")</f>
        <v>775229</v>
      </c>
      <c r="BC164" s="415"/>
      <c r="BD164" s="54">
        <f>IFERROR(IF(INDEX('اطلاعات دوره'!A:Z,MATCH(G164,'اطلاعات دوره'!C:C,0),MATCH("برق",'اطلاعات دوره'!$1:$1,0))="دارد",ROUND(AX164*INDEX('تعرفه ها'!A:Z,MATCH("پیک فصلی برق",'تعرفه ها'!$C:$C,0),MATCH(F164,'تعرفه ها'!$2:$2,0))/100,0),0),"---")</f>
        <v>0</v>
      </c>
      <c r="BE164" s="415">
        <f>IFERROR(ROUND(((AX164+AY164+AZ164+BA164+BB164+BC164+BD164)*INDEX('تعرفه ها'!A:Z,MATCH("مالیات برق",'تعرفه ها'!$C:$C,0),MATCH(F164,'تعرفه ها'!$2:$2,0))/100),0),"---")</f>
        <v>0</v>
      </c>
      <c r="BF164" s="415">
        <f t="shared" si="66"/>
        <v>-756236</v>
      </c>
      <c r="BG164" s="415">
        <f t="shared" ref="BG164:BG195" si="70">IFERROR(IF(VLOOKUP(M164,N:BL,51,0)="شده",VLOOKUP(M164,N:BL,48,0),VLOOKUP(M164,N:BL,47,0)),"---")</f>
        <v>10255474</v>
      </c>
      <c r="BH164" s="415">
        <f t="shared" si="67"/>
        <v>9499238</v>
      </c>
      <c r="BI164" s="54">
        <f t="shared" si="68"/>
        <v>238</v>
      </c>
      <c r="BJ164" s="55">
        <f t="shared" si="69"/>
        <v>9499000</v>
      </c>
      <c r="BK164" s="262"/>
      <c r="BL164" s="183" t="str">
        <f>IFERROR(IF(INDEX(پرداخت!A:AZ,MATCH(A164&amp;" - "&amp;"برق",پرداخت!$B:$B,0),MATCH(G164,پرداخت!$1:$1,0))="نشده","نشده","شده"),"---")</f>
        <v>نشده</v>
      </c>
      <c r="BN164" s="257"/>
      <c r="BO164" s="257"/>
      <c r="BP164" s="257"/>
      <c r="BQ164" s="257"/>
      <c r="BR164" s="257"/>
      <c r="BS164" s="257"/>
      <c r="BT164" s="257"/>
      <c r="BU164" s="257"/>
      <c r="BV164" s="257"/>
      <c r="BW164" s="257"/>
      <c r="BX164" s="257"/>
      <c r="BY164" s="257"/>
      <c r="BZ164" s="257"/>
      <c r="CA164" s="257"/>
      <c r="CB164" s="257"/>
      <c r="CC164" s="257"/>
      <c r="CD164" s="257"/>
      <c r="CE164" s="257"/>
      <c r="CF164" s="257"/>
      <c r="CG164" s="257"/>
      <c r="CH164"/>
      <c r="CI164"/>
      <c r="CJ164"/>
      <c r="CK164"/>
    </row>
    <row r="165" spans="1:89" ht="33.75" hidden="1">
      <c r="A165" s="171" t="s">
        <v>217</v>
      </c>
      <c r="B165" s="47">
        <f>IFERROR(INDEX('اطلاعات انشعابات شرکتها'!A:BB,MATCH(A165,'اطلاعات انشعابات شرکتها'!A:A,0),MATCH(B$1,'اطلاعات انشعابات شرکتها'!$1:$1,0)),0)</f>
        <v>109</v>
      </c>
      <c r="C165" s="48">
        <f>IFERROR(INDEX('اطلاعات انشعابات شرکتها'!A:BB,MATCH(A165,'اطلاعات انشعابات شرکتها'!A:A,0),MATCH(C$1,'اطلاعات انشعابات شرکتها'!$1:$1,0)),0)</f>
        <v>0</v>
      </c>
      <c r="D165" s="45"/>
      <c r="E165" s="171">
        <v>3</v>
      </c>
      <c r="F165" s="170">
        <v>99</v>
      </c>
      <c r="G165" s="188" t="str">
        <f t="shared" si="48"/>
        <v>99/3</v>
      </c>
      <c r="H165" s="188" t="str">
        <f>IFERROR(INDEX('اطلاعات دوره'!A:Z,MATCH(G165,'اطلاعات دوره'!C:C,0),MATCH(H$1,'اطلاعات دوره'!$1:$1,0)),0)</f>
        <v>99/03/01</v>
      </c>
      <c r="I165" s="188" t="str">
        <f>IFERROR(INDEX('اطلاعات دوره'!A:Z,MATCH(G165,'اطلاعات دوره'!C:C,0),MATCH(I$1,'اطلاعات دوره'!$1:$1,0)),0)</f>
        <v>99/03/31</v>
      </c>
      <c r="J165" s="188">
        <f>IFERROR(INDEX('اطلاعات دوره'!A:Z,MATCH(G165,'اطلاعات دوره'!C:C,0),MATCH(J$1,'اطلاعات دوره'!$1:$1,0)),0)</f>
        <v>31</v>
      </c>
      <c r="K165" s="265"/>
      <c r="L165" s="188" t="str">
        <f>IFERROR(INDEX('اطلاعات دوره'!A:Z,MATCH(G165,'اطلاعات دوره'!C:C,0)-1,MATCH("عنوان",'اطلاعات دوره'!$1:$1,0)),"---")</f>
        <v>99/2</v>
      </c>
      <c r="M165" s="188" t="str">
        <f t="shared" si="49"/>
        <v>آرون زیست طب پاژ-99/2</v>
      </c>
      <c r="N165" s="188" t="str">
        <f t="shared" si="50"/>
        <v>آرون زیست طب پاژ-99/3</v>
      </c>
      <c r="O165" s="265"/>
      <c r="P165" s="188" t="str">
        <f>IFERROR(INDEX('اطلاعات انشعابات شرکتها'!A:BB,MATCH(A165,'اطلاعات انشعابات شرکتها'!A:A,0),MATCH(P$1,'اطلاعات انشعابات شرکتها'!$1:$1,0)),0)</f>
        <v>دیماندی</v>
      </c>
      <c r="Q165" s="188">
        <f>IFERROR(INDEX('اطلاعات انشعابات شرکتها'!A:BB,MATCH(A165,'اطلاعات انشعابات شرکتها'!A:A,0),MATCH(Q$1,'اطلاعات انشعابات شرکتها'!$1:$1,0)),0)</f>
        <v>30</v>
      </c>
      <c r="R165" s="188" t="str">
        <f>IFERROR(INDEX('اطلاعات انشعابات شرکتها'!A:BB,MATCH(A165,'اطلاعات انشعابات شرکتها'!A:A,0),MATCH(R$1,'اطلاعات انشعابات شرکتها'!$1:$1,0)),0)</f>
        <v>1</v>
      </c>
      <c r="S165" s="265"/>
      <c r="T165" s="188">
        <f>IFERROR(INDEX('قرائت کنتور'!A:AZ,MATCH(A165&amp;"-"&amp;T$1,'قرائت کنتور'!B:B,0),MATCH(G165,'قرائت کنتور'!$1:$1,0)),0)</f>
        <v>9</v>
      </c>
      <c r="U165" s="188">
        <f>IFERROR(INDEX('قرائت کنتور'!A:AZ,MATCH(A165&amp;"-"&amp;U$1,'قرائت کنتور'!B:B,0),MATCH(L165,'قرائت کنتور'!$1:$1,0)),0)</f>
        <v>145351</v>
      </c>
      <c r="V165" s="188">
        <f>IFERROR(INDEX('قرائت کنتور'!A:AZ,MATCH(A165&amp;"-"&amp;U$1,'قرائت کنتور'!B:B,0),MATCH(G165,'قرائت کنتور'!$1:$1,0)),0)</f>
        <v>144650</v>
      </c>
      <c r="W165" s="188">
        <f>IFERROR(INDEX('قرائت کنتور'!A:AZ,MATCH(A165&amp;"-"&amp;W$1,'قرائت کنتور'!B:B,0),MATCH(L165,'قرائت کنتور'!$1:$1,0)),0)</f>
        <v>22942</v>
      </c>
      <c r="X165" s="188">
        <f>IFERROR(INDEX('قرائت کنتور'!A:AZ,MATCH(A165&amp;"-"&amp;W$1,'قرائت کنتور'!B:B,0),MATCH(G165,'قرائت کنتور'!$1:$1,0)),0)</f>
        <v>22902</v>
      </c>
      <c r="Y165" s="188">
        <f>IFERROR(INDEX('قرائت کنتور'!A:AZ,MATCH(A165&amp;"-"&amp;Y$1,'قرائت کنتور'!B:B,0),MATCH(L165,'قرائت کنتور'!$1:$1,0)),0)</f>
        <v>22082</v>
      </c>
      <c r="Z165" s="188">
        <f>IFERROR(INDEX('قرائت کنتور'!A:AZ,MATCH(A165&amp;"-"&amp;Y$1,'قرائت کنتور'!B:B,0),MATCH(G165,'قرائت کنتور'!$1:$1,0)),0)</f>
        <v>22001</v>
      </c>
      <c r="AA165" s="188">
        <f>IFERROR(INDEX('قرائت کنتور'!A:AZ,MATCH(A165&amp;"-"&amp;AA$1,'قرائت کنتور'!B:B,0),MATCH(L165,'قرائت کنتور'!$1:$1,0)),0)</f>
        <v>212431</v>
      </c>
      <c r="AB165" s="188">
        <f>IFERROR(INDEX('قرائت کنتور'!A:AZ,MATCH(A165&amp;"-"&amp;AA$1,'قرائت کنتور'!B:B,0),MATCH(G165,'قرائت کنتور'!$1:$1,0)),0)</f>
        <v>212242</v>
      </c>
      <c r="AC165" s="265"/>
      <c r="AD165" s="188">
        <f t="shared" si="51"/>
        <v>-701</v>
      </c>
      <c r="AE165" s="188">
        <f t="shared" si="52"/>
        <v>-40</v>
      </c>
      <c r="AF165" s="188">
        <f t="shared" si="53"/>
        <v>-81</v>
      </c>
      <c r="AG165" s="188">
        <f t="shared" si="54"/>
        <v>-189</v>
      </c>
      <c r="AH165" s="188">
        <f t="shared" si="55"/>
        <v>-822</v>
      </c>
      <c r="AI165" s="188">
        <f t="shared" si="56"/>
        <v>9</v>
      </c>
      <c r="AJ165" s="188">
        <f t="shared" si="57"/>
        <v>27</v>
      </c>
      <c r="AK165" s="265"/>
      <c r="AL165" s="254">
        <f t="shared" si="58"/>
        <v>-0.97457072364641795</v>
      </c>
      <c r="AM165" s="254" t="str">
        <f t="shared" si="59"/>
        <v>0</v>
      </c>
      <c r="AN165" s="265"/>
      <c r="AO165" s="188">
        <f>IFERROR(INDEX('تعرفه ها'!A:Z,MATCH(P165&amp;"-"&amp;AO$1,'تعرفه ها'!C:C,0),MATCH(F165,'تعرفه ها'!$2:$2,0),1),"---")</f>
        <v>879</v>
      </c>
      <c r="AP165" s="188">
        <f>IFERROR(INDEX('تعرفه ها'!A:Z,MATCH(P165&amp;"-"&amp;AP$1,'تعرفه ها'!C:C,0),MATCH(F165,'تعرفه ها'!$2:$2,0),1),"---")</f>
        <v>439</v>
      </c>
      <c r="AQ165" s="188">
        <f>IFERROR(INDEX('تعرفه ها'!A:Z,MATCH(P165&amp;"-"&amp;AQ$1,'تعرفه ها'!C:C,0),MATCH(F165,'تعرفه ها'!$2:$2,0),1),"---")</f>
        <v>220</v>
      </c>
      <c r="AR165" s="188">
        <f>IFERROR(INDEX('تعرفه ها'!A:Z,MATCH(P165&amp;"-"&amp;AR$1,'تعرفه ها'!C:C,0),MATCH(F165,'تعرفه ها'!$2:$2,0),1),"---")</f>
        <v>550</v>
      </c>
      <c r="AS165" s="265"/>
      <c r="AT165" s="415">
        <f t="shared" si="60"/>
        <v>-616179</v>
      </c>
      <c r="AU165" s="415">
        <f t="shared" si="61"/>
        <v>-17560</v>
      </c>
      <c r="AV165" s="415">
        <f t="shared" si="62"/>
        <v>-17820</v>
      </c>
      <c r="AW165" s="415">
        <f t="shared" si="63"/>
        <v>-103950</v>
      </c>
      <c r="AX165" s="415">
        <f t="shared" si="64"/>
        <v>-755509</v>
      </c>
      <c r="AY165" s="415">
        <f>IFERROR(AH165*INDEX('تعرفه ها'!A:Z,MATCH("عوارض برق به ازاء هر کیلووات",'تعرفه ها'!$C:$C,0),MATCH(F165,'تعرفه ها'!$2:$2,0)),"---")</f>
        <v>-41100</v>
      </c>
      <c r="AZ165" s="415">
        <f t="shared" si="65"/>
        <v>0</v>
      </c>
      <c r="BA165" s="415">
        <f>IFERROR(ROUND(((AX165+AY165+AZ165)*INDEX('تعرفه ها'!A:Z,MATCH("هزینه نگهداری و تعمیرات شبکه برق",'تعرفه ها'!$C:$C,0),MATCH(F165,'تعرفه ها'!$2:$2,0))/100),0),"---")</f>
        <v>-79661</v>
      </c>
      <c r="BB165" s="415">
        <f>IFERROR(IF(P165="دیماندی",ROUND(AJ165*INDEX('تعرفه ها'!A:Z,MATCH(BB$1,'تعرفه ها'!$C:$C,0),MATCH(F165,'تعرفه ها'!$2:$2,0))*J165/30,0),0),"---")</f>
        <v>775229</v>
      </c>
      <c r="BC165" s="415"/>
      <c r="BD165" s="54">
        <f>IFERROR(IF(INDEX('اطلاعات دوره'!A:Z,MATCH(G165,'اطلاعات دوره'!C:C,0),MATCH("برق",'اطلاعات دوره'!$1:$1,0))="دارد",ROUND(AX165*INDEX('تعرفه ها'!A:Z,MATCH("پیک فصلی برق",'تعرفه ها'!$C:$C,0),MATCH(F165,'تعرفه ها'!$2:$2,0))/100,0),0),"---")</f>
        <v>0</v>
      </c>
      <c r="BE165" s="415">
        <f>IFERROR(ROUND(((AX165+AY165+AZ165+BA165+BB165+BC165+BD165)*INDEX('تعرفه ها'!A:Z,MATCH("مالیات برق",'تعرفه ها'!$C:$C,0),MATCH(F165,'تعرفه ها'!$2:$2,0))/100),0),"---")</f>
        <v>0</v>
      </c>
      <c r="BF165" s="415">
        <f t="shared" si="66"/>
        <v>-101041</v>
      </c>
      <c r="BG165" s="415">
        <f t="shared" si="70"/>
        <v>62541324</v>
      </c>
      <c r="BH165" s="415">
        <f t="shared" si="67"/>
        <v>62440283</v>
      </c>
      <c r="BI165" s="54">
        <f t="shared" si="68"/>
        <v>283</v>
      </c>
      <c r="BJ165" s="55">
        <f t="shared" si="69"/>
        <v>62440000</v>
      </c>
      <c r="BK165" s="262"/>
      <c r="BL165" s="183" t="str">
        <f>IFERROR(IF(INDEX(پرداخت!A:AZ,MATCH(A165&amp;" - "&amp;"برق",پرداخت!$B:$B,0),MATCH(G165,پرداخت!$1:$1,0))="نشده","نشده","شده"),"---")</f>
        <v>نشده</v>
      </c>
      <c r="BN165" s="257"/>
      <c r="BO165" s="257"/>
      <c r="BP165" s="257"/>
      <c r="BQ165" s="257"/>
      <c r="BR165" s="257"/>
      <c r="BS165" s="257"/>
      <c r="BT165" s="257"/>
      <c r="BU165" s="257"/>
      <c r="BV165" s="257"/>
      <c r="BW165" s="257"/>
      <c r="BX165" s="257"/>
      <c r="BY165" s="257"/>
      <c r="BZ165" s="257"/>
      <c r="CA165" s="257"/>
      <c r="CB165" s="257"/>
      <c r="CC165" s="257"/>
      <c r="CD165" s="257"/>
      <c r="CE165" s="257"/>
      <c r="CF165" s="257"/>
      <c r="CG165" s="257"/>
      <c r="CH165"/>
      <c r="CI165"/>
      <c r="CJ165"/>
      <c r="CK165"/>
    </row>
    <row r="166" spans="1:89" ht="33.75" hidden="1">
      <c r="A166" s="171" t="s">
        <v>218</v>
      </c>
      <c r="B166" s="47">
        <f>IFERROR(INDEX('اطلاعات انشعابات شرکتها'!A:BB,MATCH(A166,'اطلاعات انشعابات شرکتها'!A:A,0),MATCH(B$1,'اطلاعات انشعابات شرکتها'!$1:$1,0)),0)</f>
        <v>110</v>
      </c>
      <c r="C166" s="48">
        <f>IFERROR(INDEX('اطلاعات انشعابات شرکتها'!A:BB,MATCH(A166,'اطلاعات انشعابات شرکتها'!A:A,0),MATCH(C$1,'اطلاعات انشعابات شرکتها'!$1:$1,0)),0)</f>
        <v>0</v>
      </c>
      <c r="D166" s="45"/>
      <c r="E166" s="171">
        <v>3</v>
      </c>
      <c r="F166" s="170">
        <v>99</v>
      </c>
      <c r="G166" s="188" t="str">
        <f t="shared" si="48"/>
        <v>99/3</v>
      </c>
      <c r="H166" s="188" t="str">
        <f>IFERROR(INDEX('اطلاعات دوره'!A:Z,MATCH(G166,'اطلاعات دوره'!C:C,0),MATCH(H$1,'اطلاعات دوره'!$1:$1,0)),0)</f>
        <v>99/03/01</v>
      </c>
      <c r="I166" s="188" t="str">
        <f>IFERROR(INDEX('اطلاعات دوره'!A:Z,MATCH(G166,'اطلاعات دوره'!C:C,0),MATCH(I$1,'اطلاعات دوره'!$1:$1,0)),0)</f>
        <v>99/03/31</v>
      </c>
      <c r="J166" s="188">
        <f>IFERROR(INDEX('اطلاعات دوره'!A:Z,MATCH(G166,'اطلاعات دوره'!C:C,0),MATCH(J$1,'اطلاعات دوره'!$1:$1,0)),0)</f>
        <v>31</v>
      </c>
      <c r="K166" s="265"/>
      <c r="L166" s="188" t="str">
        <f>IFERROR(INDEX('اطلاعات دوره'!A:Z,MATCH(G166,'اطلاعات دوره'!C:C,0)-1,MATCH("عنوان",'اطلاعات دوره'!$1:$1,0)),"---")</f>
        <v>99/2</v>
      </c>
      <c r="M166" s="188" t="str">
        <f t="shared" si="49"/>
        <v>آژانس پارک-99/2</v>
      </c>
      <c r="N166" s="188" t="str">
        <f t="shared" si="50"/>
        <v>آژانس پارک-99/3</v>
      </c>
      <c r="O166" s="265"/>
      <c r="P166" s="188" t="str">
        <f>IFERROR(INDEX('اطلاعات انشعابات شرکتها'!A:BB,MATCH(A166,'اطلاعات انشعابات شرکتها'!A:A,0),MATCH(P$1,'اطلاعات انشعابات شرکتها'!$1:$1,0)),0)</f>
        <v>غیر دیماندی</v>
      </c>
      <c r="Q166" s="188">
        <f>IFERROR(INDEX('اطلاعات انشعابات شرکتها'!A:BB,MATCH(A166,'اطلاعات انشعابات شرکتها'!A:A,0),MATCH(Q$1,'اطلاعات انشعابات شرکتها'!$1:$1,0)),0)</f>
        <v>5</v>
      </c>
      <c r="R166" s="188" t="str">
        <f>IFERROR(INDEX('اطلاعات انشعابات شرکتها'!A:BB,MATCH(A166,'اطلاعات انشعابات شرکتها'!A:A,0),MATCH(R$1,'اطلاعات انشعابات شرکتها'!$1:$1,0)),0)</f>
        <v>1</v>
      </c>
      <c r="S166" s="265"/>
      <c r="T166" s="188">
        <f>IFERROR(INDEX('قرائت کنتور'!A:AZ,MATCH(A166&amp;"-"&amp;T$1,'قرائت کنتور'!B:B,0),MATCH(G166,'قرائت کنتور'!$1:$1,0)),0)</f>
        <v>0</v>
      </c>
      <c r="U166" s="188">
        <f>IFERROR(INDEX('قرائت کنتور'!A:AZ,MATCH(A166&amp;"-"&amp;U$1,'قرائت کنتور'!B:B,0),MATCH(L166,'قرائت کنتور'!$1:$1,0)),0)</f>
        <v>991</v>
      </c>
      <c r="V166" s="188">
        <f>IFERROR(INDEX('قرائت کنتور'!A:AZ,MATCH(A166&amp;"-"&amp;U$1,'قرائت کنتور'!B:B,0),MATCH(G166,'قرائت کنتور'!$1:$1,0)),0)</f>
        <v>987</v>
      </c>
      <c r="W166" s="188">
        <f>IFERROR(INDEX('قرائت کنتور'!A:AZ,MATCH(A166&amp;"-"&amp;W$1,'قرائت کنتور'!B:B,0),MATCH(L166,'قرائت کنتور'!$1:$1,0)),0)</f>
        <v>2903</v>
      </c>
      <c r="X166" s="188">
        <f>IFERROR(INDEX('قرائت کنتور'!A:AZ,MATCH(A166&amp;"-"&amp;W$1,'قرائت کنتور'!B:B,0),MATCH(G166,'قرائت کنتور'!$1:$1,0)),0)</f>
        <v>2856</v>
      </c>
      <c r="Y166" s="188">
        <f>IFERROR(INDEX('قرائت کنتور'!A:AZ,MATCH(A166&amp;"-"&amp;Y$1,'قرائت کنتور'!B:B,0),MATCH(L166,'قرائت کنتور'!$1:$1,0)),0)</f>
        <v>1540</v>
      </c>
      <c r="Z166" s="188">
        <f>IFERROR(INDEX('قرائت کنتور'!A:AZ,MATCH(A166&amp;"-"&amp;Y$1,'قرائت کنتور'!B:B,0),MATCH(G166,'قرائت کنتور'!$1:$1,0)),0)</f>
        <v>1527</v>
      </c>
      <c r="AA166" s="188">
        <f>IFERROR(INDEX('قرائت کنتور'!A:AZ,MATCH(A166&amp;"-"&amp;AA$1,'قرائت کنتور'!B:B,0),MATCH(L166,'قرائت کنتور'!$1:$1,0)),0)</f>
        <v>1540</v>
      </c>
      <c r="AB166" s="188">
        <f>IFERROR(INDEX('قرائت کنتور'!A:AZ,MATCH(A166&amp;"-"&amp;AA$1,'قرائت کنتور'!B:B,0),MATCH(G166,'قرائت کنتور'!$1:$1,0)),0)</f>
        <v>1535</v>
      </c>
      <c r="AC166" s="265"/>
      <c r="AD166" s="188">
        <f t="shared" si="51"/>
        <v>-4</v>
      </c>
      <c r="AE166" s="188">
        <f t="shared" si="52"/>
        <v>-47</v>
      </c>
      <c r="AF166" s="188">
        <f t="shared" si="53"/>
        <v>-13</v>
      </c>
      <c r="AG166" s="188">
        <f t="shared" si="54"/>
        <v>-5</v>
      </c>
      <c r="AH166" s="188">
        <f t="shared" si="55"/>
        <v>-64</v>
      </c>
      <c r="AI166" s="188">
        <f t="shared" si="56"/>
        <v>0</v>
      </c>
      <c r="AJ166" s="188" t="str">
        <f t="shared" si="57"/>
        <v>0</v>
      </c>
      <c r="AK166" s="265"/>
      <c r="AL166" s="254">
        <f t="shared" si="58"/>
        <v>-0.99696214134924344</v>
      </c>
      <c r="AM166" s="254" t="str">
        <f t="shared" si="59"/>
        <v>0</v>
      </c>
      <c r="AN166" s="265"/>
      <c r="AO166" s="188">
        <f>IFERROR(INDEX('تعرفه ها'!A:Z,MATCH(P166&amp;"-"&amp;AO$1,'تعرفه ها'!C:C,0),MATCH(F166,'تعرفه ها'!$2:$2,0),1),"---")</f>
        <v>1115</v>
      </c>
      <c r="AP166" s="188">
        <f>IFERROR(INDEX('تعرفه ها'!A:Z,MATCH(P166&amp;"-"&amp;AP$1,'تعرفه ها'!C:C,0),MATCH(F166,'تعرفه ها'!$2:$2,0),1),"---")</f>
        <v>558</v>
      </c>
      <c r="AQ166" s="188">
        <f>IFERROR(INDEX('تعرفه ها'!A:Z,MATCH(P166&amp;"-"&amp;AQ$1,'تعرفه ها'!C:C,0),MATCH(F166,'تعرفه ها'!$2:$2,0),1),"---")</f>
        <v>279</v>
      </c>
      <c r="AR166" s="188">
        <f>IFERROR(INDEX('تعرفه ها'!A:Z,MATCH(P166&amp;"-"&amp;AR$1,'تعرفه ها'!C:C,0),MATCH(F166,'تعرفه ها'!$2:$2,0),1),"---")</f>
        <v>550</v>
      </c>
      <c r="AS166" s="265"/>
      <c r="AT166" s="415">
        <f t="shared" si="60"/>
        <v>-4460</v>
      </c>
      <c r="AU166" s="415">
        <f t="shared" si="61"/>
        <v>-26226</v>
      </c>
      <c r="AV166" s="415">
        <f t="shared" si="62"/>
        <v>-3627</v>
      </c>
      <c r="AW166" s="415">
        <f t="shared" si="63"/>
        <v>-2750</v>
      </c>
      <c r="AX166" s="415">
        <f t="shared" si="64"/>
        <v>-37063</v>
      </c>
      <c r="AY166" s="415">
        <f>IFERROR(AH166*INDEX('تعرفه ها'!A:Z,MATCH("عوارض برق به ازاء هر کیلووات",'تعرفه ها'!$C:$C,0),MATCH(F166,'تعرفه ها'!$2:$2,0)),"---")</f>
        <v>-3200</v>
      </c>
      <c r="AZ166" s="415">
        <f t="shared" si="65"/>
        <v>0</v>
      </c>
      <c r="BA166" s="415">
        <f>IFERROR(ROUND(((AX166+AY166+AZ166)*INDEX('تعرفه ها'!A:Z,MATCH("هزینه نگهداری و تعمیرات شبکه برق",'تعرفه ها'!$C:$C,0),MATCH(F166,'تعرفه ها'!$2:$2,0))/100),0),"---")</f>
        <v>-4026</v>
      </c>
      <c r="BB166" s="415">
        <f>IFERROR(IF(P166="دیماندی",ROUND(AJ166*INDEX('تعرفه ها'!A:Z,MATCH(BB$1,'تعرفه ها'!$C:$C,0),MATCH(F166,'تعرفه ها'!$2:$2,0))*J166/30,0),0),"---")</f>
        <v>0</v>
      </c>
      <c r="BC166" s="415"/>
      <c r="BD166" s="54">
        <f>IFERROR(IF(INDEX('اطلاعات دوره'!A:Z,MATCH(G166,'اطلاعات دوره'!C:C,0),MATCH("برق",'اطلاعات دوره'!$1:$1,0))="دارد",ROUND(AX166*INDEX('تعرفه ها'!A:Z,MATCH("پیک فصلی برق",'تعرفه ها'!$C:$C,0),MATCH(F166,'تعرفه ها'!$2:$2,0))/100,0),0),"---")</f>
        <v>0</v>
      </c>
      <c r="BE166" s="415">
        <f>IFERROR(ROUND(((AX166+AY166+AZ166+BA166+BB166+BC166+BD166)*INDEX('تعرفه ها'!A:Z,MATCH("مالیات برق",'تعرفه ها'!$C:$C,0),MATCH(F166,'تعرفه ها'!$2:$2,0))/100),0),"---")</f>
        <v>0</v>
      </c>
      <c r="BF166" s="415">
        <f t="shared" si="66"/>
        <v>-44289</v>
      </c>
      <c r="BG166" s="415">
        <f t="shared" si="70"/>
        <v>1879919</v>
      </c>
      <c r="BH166" s="415">
        <f t="shared" si="67"/>
        <v>1835630</v>
      </c>
      <c r="BI166" s="54">
        <f t="shared" si="68"/>
        <v>630</v>
      </c>
      <c r="BJ166" s="55">
        <f t="shared" si="69"/>
        <v>1835000</v>
      </c>
      <c r="BK166" s="262"/>
      <c r="BL166" s="183" t="str">
        <f>IFERROR(IF(INDEX(پرداخت!A:AZ,MATCH(A166&amp;" - "&amp;"برق",پرداخت!$B:$B,0),MATCH(G166,پرداخت!$1:$1,0))="نشده","نشده","شده"),"---")</f>
        <v>نشده</v>
      </c>
      <c r="BN166" s="257"/>
      <c r="BO166" s="257"/>
      <c r="BP166" s="257"/>
      <c r="BQ166" s="257"/>
      <c r="BR166" s="257"/>
      <c r="BS166" s="257"/>
      <c r="BT166" s="257"/>
      <c r="BU166" s="257"/>
      <c r="BV166" s="257"/>
      <c r="BW166" s="257"/>
      <c r="BX166" s="257"/>
      <c r="BY166" s="257"/>
      <c r="BZ166" s="257"/>
      <c r="CA166" s="257"/>
      <c r="CB166" s="257"/>
      <c r="CC166" s="257"/>
      <c r="CD166" s="257"/>
      <c r="CE166" s="257"/>
      <c r="CF166" s="257"/>
      <c r="CG166" s="257"/>
      <c r="CH166"/>
      <c r="CI166"/>
      <c r="CJ166"/>
      <c r="CK166"/>
    </row>
    <row r="167" spans="1:89" ht="33.75" hidden="1">
      <c r="A167" s="171" t="s">
        <v>219</v>
      </c>
      <c r="B167" s="47">
        <f>IFERROR(INDEX('اطلاعات انشعابات شرکتها'!A:BB,MATCH(A167,'اطلاعات انشعابات شرکتها'!A:A,0),MATCH(B$1,'اطلاعات انشعابات شرکتها'!$1:$1,0)),0)</f>
        <v>111</v>
      </c>
      <c r="C167" s="48">
        <f>IFERROR(INDEX('اطلاعات انشعابات شرکتها'!A:BB,MATCH(A167,'اطلاعات انشعابات شرکتها'!A:A,0),MATCH(C$1,'اطلاعات انشعابات شرکتها'!$1:$1,0)),0)</f>
        <v>0</v>
      </c>
      <c r="D167" s="45"/>
      <c r="E167" s="171">
        <v>3</v>
      </c>
      <c r="F167" s="170">
        <v>99</v>
      </c>
      <c r="G167" s="188" t="str">
        <f t="shared" si="48"/>
        <v>99/3</v>
      </c>
      <c r="H167" s="188" t="str">
        <f>IFERROR(INDEX('اطلاعات دوره'!A:Z,MATCH(G167,'اطلاعات دوره'!C:C,0),MATCH(H$1,'اطلاعات دوره'!$1:$1,0)),0)</f>
        <v>99/03/01</v>
      </c>
      <c r="I167" s="188" t="str">
        <f>IFERROR(INDEX('اطلاعات دوره'!A:Z,MATCH(G167,'اطلاعات دوره'!C:C,0),MATCH(I$1,'اطلاعات دوره'!$1:$1,0)),0)</f>
        <v>99/03/31</v>
      </c>
      <c r="J167" s="188">
        <f>IFERROR(INDEX('اطلاعات دوره'!A:Z,MATCH(G167,'اطلاعات دوره'!C:C,0),MATCH(J$1,'اطلاعات دوره'!$1:$1,0)),0)</f>
        <v>31</v>
      </c>
      <c r="K167" s="265"/>
      <c r="L167" s="188" t="str">
        <f>IFERROR(INDEX('اطلاعات دوره'!A:Z,MATCH(G167,'اطلاعات دوره'!C:C,0)-1,MATCH("عنوان",'اطلاعات دوره'!$1:$1,0)),"---")</f>
        <v>99/2</v>
      </c>
      <c r="M167" s="188" t="str">
        <f t="shared" si="49"/>
        <v>برچسب انرژی-99/2</v>
      </c>
      <c r="N167" s="188" t="str">
        <f t="shared" si="50"/>
        <v>برچسب انرژی-99/3</v>
      </c>
      <c r="O167" s="265"/>
      <c r="P167" s="188" t="str">
        <f>IFERROR(INDEX('اطلاعات انشعابات شرکتها'!A:BB,MATCH(A167,'اطلاعات انشعابات شرکتها'!A:A,0),MATCH(P$1,'اطلاعات انشعابات شرکتها'!$1:$1,0)),0)</f>
        <v>غیر دیماندی</v>
      </c>
      <c r="Q167" s="188">
        <f>IFERROR(INDEX('اطلاعات انشعابات شرکتها'!A:BB,MATCH(A167,'اطلاعات انشعابات شرکتها'!A:A,0),MATCH(Q$1,'اطلاعات انشعابات شرکتها'!$1:$1,0)),0)</f>
        <v>19</v>
      </c>
      <c r="R167" s="188" t="str">
        <f>IFERROR(INDEX('اطلاعات انشعابات شرکتها'!A:BB,MATCH(A167,'اطلاعات انشعابات شرکتها'!A:A,0),MATCH(R$1,'اطلاعات انشعابات شرکتها'!$1:$1,0)),0)</f>
        <v>40</v>
      </c>
      <c r="S167" s="265"/>
      <c r="T167" s="188">
        <f>IFERROR(INDEX('قرائت کنتور'!A:AZ,MATCH(A167&amp;"-"&amp;T$1,'قرائت کنتور'!B:B,0),MATCH(G167,'قرائت کنتور'!$1:$1,0)),0)</f>
        <v>0</v>
      </c>
      <c r="U167" s="188">
        <f>IFERROR(INDEX('قرائت کنتور'!A:AZ,MATCH(A167&amp;"-"&amp;U$1,'قرائت کنتور'!B:B,0),MATCH(L167,'قرائت کنتور'!$1:$1,0)),0)</f>
        <v>570</v>
      </c>
      <c r="V167" s="188">
        <f>IFERROR(INDEX('قرائت کنتور'!A:AZ,MATCH(A167&amp;"-"&amp;U$1,'قرائت کنتور'!B:B,0),MATCH(G167,'قرائت کنتور'!$1:$1,0)),0)</f>
        <v>570</v>
      </c>
      <c r="W167" s="188">
        <f>IFERROR(INDEX('قرائت کنتور'!A:AZ,MATCH(A167&amp;"-"&amp;W$1,'قرائت کنتور'!B:B,0),MATCH(L167,'قرائت کنتور'!$1:$1,0)),0)</f>
        <v>2245</v>
      </c>
      <c r="X167" s="188">
        <f>IFERROR(INDEX('قرائت کنتور'!A:AZ,MATCH(A167&amp;"-"&amp;W$1,'قرائت کنتور'!B:B,0),MATCH(G167,'قرائت کنتور'!$1:$1,0)),0)</f>
        <v>2240</v>
      </c>
      <c r="Y167" s="188">
        <f>IFERROR(INDEX('قرائت کنتور'!A:AZ,MATCH(A167&amp;"-"&amp;Y$1,'قرائت کنتور'!B:B,0),MATCH(L167,'قرائت کنتور'!$1:$1,0)),0)</f>
        <v>1036</v>
      </c>
      <c r="Z167" s="188">
        <f>IFERROR(INDEX('قرائت کنتور'!A:AZ,MATCH(A167&amp;"-"&amp;Y$1,'قرائت کنتور'!B:B,0),MATCH(G167,'قرائت کنتور'!$1:$1,0)),0)</f>
        <v>1035</v>
      </c>
      <c r="AA167" s="188">
        <f>IFERROR(INDEX('قرائت کنتور'!A:AZ,MATCH(A167&amp;"-"&amp;AA$1,'قرائت کنتور'!B:B,0),MATCH(L167,'قرائت کنتور'!$1:$1,0)),0)</f>
        <v>2376</v>
      </c>
      <c r="AB167" s="188">
        <f>IFERROR(INDEX('قرائت کنتور'!A:AZ,MATCH(A167&amp;"-"&amp;AA$1,'قرائت کنتور'!B:B,0),MATCH(G167,'قرائت کنتور'!$1:$1,0)),0)</f>
        <v>2374</v>
      </c>
      <c r="AC167" s="265"/>
      <c r="AD167" s="188">
        <f t="shared" si="51"/>
        <v>0</v>
      </c>
      <c r="AE167" s="188">
        <f t="shared" si="52"/>
        <v>-200</v>
      </c>
      <c r="AF167" s="188">
        <f t="shared" si="53"/>
        <v>-40</v>
      </c>
      <c r="AG167" s="188">
        <f t="shared" si="54"/>
        <v>-80</v>
      </c>
      <c r="AH167" s="188">
        <f t="shared" si="55"/>
        <v>-240</v>
      </c>
      <c r="AI167" s="188">
        <f t="shared" si="56"/>
        <v>0</v>
      </c>
      <c r="AJ167" s="188" t="str">
        <f t="shared" si="57"/>
        <v>0</v>
      </c>
      <c r="AK167" s="265"/>
      <c r="AL167" s="254">
        <f t="shared" si="58"/>
        <v>-0.94868329805051377</v>
      </c>
      <c r="AM167" s="254" t="str">
        <f t="shared" si="59"/>
        <v>0</v>
      </c>
      <c r="AN167" s="265"/>
      <c r="AO167" s="188">
        <f>IFERROR(INDEX('تعرفه ها'!A:Z,MATCH(P167&amp;"-"&amp;AO$1,'تعرفه ها'!C:C,0),MATCH(F167,'تعرفه ها'!$2:$2,0),1),"---")</f>
        <v>1115</v>
      </c>
      <c r="AP167" s="188">
        <f>IFERROR(INDEX('تعرفه ها'!A:Z,MATCH(P167&amp;"-"&amp;AP$1,'تعرفه ها'!C:C,0),MATCH(F167,'تعرفه ها'!$2:$2,0),1),"---")</f>
        <v>558</v>
      </c>
      <c r="AQ167" s="188">
        <f>IFERROR(INDEX('تعرفه ها'!A:Z,MATCH(P167&amp;"-"&amp;AQ$1,'تعرفه ها'!C:C,0),MATCH(F167,'تعرفه ها'!$2:$2,0),1),"---")</f>
        <v>279</v>
      </c>
      <c r="AR167" s="188">
        <f>IFERROR(INDEX('تعرفه ها'!A:Z,MATCH(P167&amp;"-"&amp;AR$1,'تعرفه ها'!C:C,0),MATCH(F167,'تعرفه ها'!$2:$2,0),1),"---")</f>
        <v>550</v>
      </c>
      <c r="AS167" s="265"/>
      <c r="AT167" s="415">
        <f t="shared" si="60"/>
        <v>0</v>
      </c>
      <c r="AU167" s="415">
        <f t="shared" si="61"/>
        <v>-111600</v>
      </c>
      <c r="AV167" s="415">
        <f t="shared" si="62"/>
        <v>-11160</v>
      </c>
      <c r="AW167" s="415">
        <f t="shared" si="63"/>
        <v>-44000</v>
      </c>
      <c r="AX167" s="415">
        <f t="shared" si="64"/>
        <v>-166760</v>
      </c>
      <c r="AY167" s="415">
        <f>IFERROR(AH167*INDEX('تعرفه ها'!A:Z,MATCH("عوارض برق به ازاء هر کیلووات",'تعرفه ها'!$C:$C,0),MATCH(F167,'تعرفه ها'!$2:$2,0)),"---")</f>
        <v>-12000</v>
      </c>
      <c r="AZ167" s="415">
        <f t="shared" si="65"/>
        <v>0</v>
      </c>
      <c r="BA167" s="415">
        <f>IFERROR(ROUND(((AX167+AY167+AZ167)*INDEX('تعرفه ها'!A:Z,MATCH("هزینه نگهداری و تعمیرات شبکه برق",'تعرفه ها'!$C:$C,0),MATCH(F167,'تعرفه ها'!$2:$2,0))/100),0),"---")</f>
        <v>-17876</v>
      </c>
      <c r="BB167" s="415">
        <f>IFERROR(IF(P167="دیماندی",ROUND(AJ167*INDEX('تعرفه ها'!A:Z,MATCH(BB$1,'تعرفه ها'!$C:$C,0),MATCH(F167,'تعرفه ها'!$2:$2,0))*J167/30,0),0),"---")</f>
        <v>0</v>
      </c>
      <c r="BC167" s="415"/>
      <c r="BD167" s="54">
        <f>IFERROR(IF(INDEX('اطلاعات دوره'!A:Z,MATCH(G167,'اطلاعات دوره'!C:C,0),MATCH("برق",'اطلاعات دوره'!$1:$1,0))="دارد",ROUND(AX167*INDEX('تعرفه ها'!A:Z,MATCH("پیک فصلی برق",'تعرفه ها'!$C:$C,0),MATCH(F167,'تعرفه ها'!$2:$2,0))/100,0),0),"---")</f>
        <v>0</v>
      </c>
      <c r="BE167" s="415">
        <f>IFERROR(ROUND(((AX167+AY167+AZ167+BA167+BB167+BC167+BD167)*INDEX('تعرفه ها'!A:Z,MATCH("مالیات برق",'تعرفه ها'!$C:$C,0),MATCH(F167,'تعرفه ها'!$2:$2,0))/100),0),"---")</f>
        <v>0</v>
      </c>
      <c r="BF167" s="415">
        <f t="shared" si="66"/>
        <v>-196636</v>
      </c>
      <c r="BG167" s="415">
        <f t="shared" si="70"/>
        <v>7384128</v>
      </c>
      <c r="BH167" s="415">
        <f t="shared" si="67"/>
        <v>7187492</v>
      </c>
      <c r="BI167" s="54">
        <f t="shared" si="68"/>
        <v>492</v>
      </c>
      <c r="BJ167" s="55">
        <f t="shared" si="69"/>
        <v>7187000</v>
      </c>
      <c r="BK167" s="262"/>
      <c r="BL167" s="183" t="str">
        <f>IFERROR(IF(INDEX(پرداخت!A:AZ,MATCH(A167&amp;" - "&amp;"برق",پرداخت!$B:$B,0),MATCH(G167,پرداخت!$1:$1,0))="نشده","نشده","شده"),"---")</f>
        <v>نشده</v>
      </c>
      <c r="BN167" s="257"/>
      <c r="BO167" s="257"/>
      <c r="BP167" s="257"/>
      <c r="BQ167" s="257"/>
      <c r="BR167" s="257"/>
      <c r="BS167" s="257"/>
      <c r="BT167" s="257"/>
      <c r="BU167" s="257"/>
      <c r="BV167" s="257"/>
      <c r="BW167" s="257"/>
      <c r="BX167" s="257"/>
      <c r="BY167" s="257"/>
      <c r="BZ167" s="257"/>
      <c r="CA167" s="257"/>
      <c r="CB167" s="257"/>
      <c r="CC167" s="257"/>
      <c r="CD167" s="257"/>
      <c r="CE167" s="257"/>
      <c r="CF167" s="257"/>
      <c r="CG167" s="257"/>
      <c r="CH167"/>
      <c r="CI167"/>
      <c r="CJ167"/>
      <c r="CK167"/>
    </row>
    <row r="168" spans="1:89" ht="33.75" hidden="1">
      <c r="A168" s="171" t="s">
        <v>220</v>
      </c>
      <c r="B168" s="47">
        <f>IFERROR(INDEX('اطلاعات انشعابات شرکتها'!A:BB,MATCH(A168,'اطلاعات انشعابات شرکتها'!A:A,0),MATCH(B$1,'اطلاعات انشعابات شرکتها'!$1:$1,0)),0)</f>
        <v>112</v>
      </c>
      <c r="C168" s="48">
        <f>IFERROR(INDEX('اطلاعات انشعابات شرکتها'!A:BB,MATCH(A168,'اطلاعات انشعابات شرکتها'!A:A,0),MATCH(C$1,'اطلاعات انشعابات شرکتها'!$1:$1,0)),0)</f>
        <v>0</v>
      </c>
      <c r="D168" s="45"/>
      <c r="E168" s="171">
        <v>3</v>
      </c>
      <c r="F168" s="170">
        <v>99</v>
      </c>
      <c r="G168" s="188" t="str">
        <f t="shared" si="48"/>
        <v>99/3</v>
      </c>
      <c r="H168" s="188" t="str">
        <f>IFERROR(INDEX('اطلاعات دوره'!A:Z,MATCH(G168,'اطلاعات دوره'!C:C,0),MATCH(H$1,'اطلاعات دوره'!$1:$1,0)),0)</f>
        <v>99/03/01</v>
      </c>
      <c r="I168" s="188" t="str">
        <f>IFERROR(INDEX('اطلاعات دوره'!A:Z,MATCH(G168,'اطلاعات دوره'!C:C,0),MATCH(I$1,'اطلاعات دوره'!$1:$1,0)),0)</f>
        <v>99/03/31</v>
      </c>
      <c r="J168" s="188">
        <f>IFERROR(INDEX('اطلاعات دوره'!A:Z,MATCH(G168,'اطلاعات دوره'!C:C,0),MATCH(J$1,'اطلاعات دوره'!$1:$1,0)),0)</f>
        <v>31</v>
      </c>
      <c r="K168" s="265"/>
      <c r="L168" s="188" t="str">
        <f>IFERROR(INDEX('اطلاعات دوره'!A:Z,MATCH(G168,'اطلاعات دوره'!C:C,0)-1,MATCH("عنوان",'اطلاعات دوره'!$1:$1,0)),"---")</f>
        <v>99/2</v>
      </c>
      <c r="M168" s="188" t="str">
        <f t="shared" si="49"/>
        <v>بهین پالایه فرزاد-99/2</v>
      </c>
      <c r="N168" s="188" t="str">
        <f t="shared" si="50"/>
        <v>بهین پالایه فرزاد-99/3</v>
      </c>
      <c r="O168" s="265"/>
      <c r="P168" s="188" t="str">
        <f>IFERROR(INDEX('اطلاعات انشعابات شرکتها'!A:BB,MATCH(A168,'اطلاعات انشعابات شرکتها'!A:A,0),MATCH(P$1,'اطلاعات انشعابات شرکتها'!$1:$1,0)),0)</f>
        <v>غیر دیماندی</v>
      </c>
      <c r="Q168" s="188">
        <f>IFERROR(INDEX('اطلاعات انشعابات شرکتها'!A:BB,MATCH(A168,'اطلاعات انشعابات شرکتها'!A:A,0),MATCH(Q$1,'اطلاعات انشعابات شرکتها'!$1:$1,0)),0)</f>
        <v>19</v>
      </c>
      <c r="R168" s="188" t="str">
        <f>IFERROR(INDEX('اطلاعات انشعابات شرکتها'!A:BB,MATCH(A168,'اطلاعات انشعابات شرکتها'!A:A,0),MATCH(R$1,'اطلاعات انشعابات شرکتها'!$1:$1,0)),0)</f>
        <v>1</v>
      </c>
      <c r="S168" s="265"/>
      <c r="T168" s="188">
        <f>IFERROR(INDEX('قرائت کنتور'!A:AZ,MATCH(A168&amp;"-"&amp;T$1,'قرائت کنتور'!B:B,0),MATCH(G168,'قرائت کنتور'!$1:$1,0)),0)</f>
        <v>1</v>
      </c>
      <c r="U168" s="188">
        <f>IFERROR(INDEX('قرائت کنتور'!A:AZ,MATCH(A168&amp;"-"&amp;U$1,'قرائت کنتور'!B:B,0),MATCH(L168,'قرائت کنتور'!$1:$1,0)),0)</f>
        <v>20751</v>
      </c>
      <c r="V168" s="188">
        <f>IFERROR(INDEX('قرائت کنتور'!A:AZ,MATCH(A168&amp;"-"&amp;U$1,'قرائت کنتور'!B:B,0),MATCH(G168,'قرائت کنتور'!$1:$1,0)),0)</f>
        <v>20684</v>
      </c>
      <c r="W168" s="188">
        <f>IFERROR(INDEX('قرائت کنتور'!A:AZ,MATCH(A168&amp;"-"&amp;W$1,'قرائت کنتور'!B:B,0),MATCH(L168,'قرائت کنتور'!$1:$1,0)),0)</f>
        <v>17555</v>
      </c>
      <c r="X168" s="188">
        <f>IFERROR(INDEX('قرائت کنتور'!A:AZ,MATCH(A168&amp;"-"&amp;W$1,'قرائت کنتور'!B:B,0),MATCH(G168,'قرائت کنتور'!$1:$1,0)),0)</f>
        <v>17410</v>
      </c>
      <c r="Y168" s="188">
        <f>IFERROR(INDEX('قرائت کنتور'!A:AZ,MATCH(A168&amp;"-"&amp;Y$1,'قرائت کنتور'!B:B,0),MATCH(L168,'قرائت کنتور'!$1:$1,0)),0)</f>
        <v>42932</v>
      </c>
      <c r="Z168" s="188">
        <f>IFERROR(INDEX('قرائت کنتور'!A:AZ,MATCH(A168&amp;"-"&amp;Y$1,'قرائت کنتور'!B:B,0),MATCH(G168,'قرائت کنتور'!$1:$1,0)),0)</f>
        <v>42818</v>
      </c>
      <c r="AA168" s="188">
        <f>IFERROR(INDEX('قرائت کنتور'!A:AZ,MATCH(A168&amp;"-"&amp;AA$1,'قرائت کنتور'!B:B,0),MATCH(L168,'قرائت کنتور'!$1:$1,0)),0)</f>
        <v>39896</v>
      </c>
      <c r="AB168" s="188">
        <f>IFERROR(INDEX('قرائت کنتور'!A:AZ,MATCH(A168&amp;"-"&amp;AA$1,'قرائت کنتور'!B:B,0),MATCH(G168,'قرائت کنتور'!$1:$1,0)),0)</f>
        <v>39565</v>
      </c>
      <c r="AC168" s="265"/>
      <c r="AD168" s="188">
        <f t="shared" si="51"/>
        <v>-67</v>
      </c>
      <c r="AE168" s="188">
        <f t="shared" si="52"/>
        <v>-145</v>
      </c>
      <c r="AF168" s="188">
        <f t="shared" si="53"/>
        <v>-114</v>
      </c>
      <c r="AG168" s="188">
        <f t="shared" si="54"/>
        <v>-331</v>
      </c>
      <c r="AH168" s="188">
        <f t="shared" si="55"/>
        <v>-326</v>
      </c>
      <c r="AI168" s="188">
        <f t="shared" si="56"/>
        <v>1</v>
      </c>
      <c r="AJ168" s="188" t="str">
        <f t="shared" si="57"/>
        <v>0</v>
      </c>
      <c r="AK168" s="265"/>
      <c r="AL168" s="254">
        <f t="shared" si="58"/>
        <v>-0.70170513085645481</v>
      </c>
      <c r="AM168" s="254" t="str">
        <f t="shared" si="59"/>
        <v>0</v>
      </c>
      <c r="AN168" s="265"/>
      <c r="AO168" s="188">
        <f>IFERROR(INDEX('تعرفه ها'!A:Z,MATCH(P168&amp;"-"&amp;AO$1,'تعرفه ها'!C:C,0),MATCH(F168,'تعرفه ها'!$2:$2,0),1),"---")</f>
        <v>1115</v>
      </c>
      <c r="AP168" s="188">
        <f>IFERROR(INDEX('تعرفه ها'!A:Z,MATCH(P168&amp;"-"&amp;AP$1,'تعرفه ها'!C:C,0),MATCH(F168,'تعرفه ها'!$2:$2,0),1),"---")</f>
        <v>558</v>
      </c>
      <c r="AQ168" s="188">
        <f>IFERROR(INDEX('تعرفه ها'!A:Z,MATCH(P168&amp;"-"&amp;AQ$1,'تعرفه ها'!C:C,0),MATCH(F168,'تعرفه ها'!$2:$2,0),1),"---")</f>
        <v>279</v>
      </c>
      <c r="AR168" s="188">
        <f>IFERROR(INDEX('تعرفه ها'!A:Z,MATCH(P168&amp;"-"&amp;AR$1,'تعرفه ها'!C:C,0),MATCH(F168,'تعرفه ها'!$2:$2,0),1),"---")</f>
        <v>550</v>
      </c>
      <c r="AS168" s="265"/>
      <c r="AT168" s="415">
        <f t="shared" si="60"/>
        <v>-74705</v>
      </c>
      <c r="AU168" s="415">
        <f t="shared" si="61"/>
        <v>-80910</v>
      </c>
      <c r="AV168" s="415">
        <f t="shared" si="62"/>
        <v>-31806</v>
      </c>
      <c r="AW168" s="415">
        <f t="shared" si="63"/>
        <v>-182050</v>
      </c>
      <c r="AX168" s="415">
        <f t="shared" si="64"/>
        <v>-369471</v>
      </c>
      <c r="AY168" s="415">
        <f>IFERROR(AH168*INDEX('تعرفه ها'!A:Z,MATCH("عوارض برق به ازاء هر کیلووات",'تعرفه ها'!$C:$C,0),MATCH(F168,'تعرفه ها'!$2:$2,0)),"---")</f>
        <v>-16300</v>
      </c>
      <c r="AZ168" s="415">
        <f t="shared" si="65"/>
        <v>0</v>
      </c>
      <c r="BA168" s="415">
        <f>IFERROR(ROUND(((AX168+AY168+AZ168)*INDEX('تعرفه ها'!A:Z,MATCH("هزینه نگهداری و تعمیرات شبکه برق",'تعرفه ها'!$C:$C,0),MATCH(F168,'تعرفه ها'!$2:$2,0))/100),0),"---")</f>
        <v>-38577</v>
      </c>
      <c r="BB168" s="415">
        <f>IFERROR(IF(P168="دیماندی",ROUND(AJ168*INDEX('تعرفه ها'!A:Z,MATCH(BB$1,'تعرفه ها'!$C:$C,0),MATCH(F168,'تعرفه ها'!$2:$2,0))*J168/30,0),0),"---")</f>
        <v>0</v>
      </c>
      <c r="BC168" s="415"/>
      <c r="BD168" s="54">
        <f>IFERROR(IF(INDEX('اطلاعات دوره'!A:Z,MATCH(G168,'اطلاعات دوره'!C:C,0),MATCH("برق",'اطلاعات دوره'!$1:$1,0))="دارد",ROUND(AX168*INDEX('تعرفه ها'!A:Z,MATCH("پیک فصلی برق",'تعرفه ها'!$C:$C,0),MATCH(F168,'تعرفه ها'!$2:$2,0))/100,0),0),"---")</f>
        <v>0</v>
      </c>
      <c r="BE168" s="415">
        <f>IFERROR(ROUND(((AX168+AY168+AZ168+BA168+BB168+BC168+BD168)*INDEX('تعرفه ها'!A:Z,MATCH("مالیات برق",'تعرفه ها'!$C:$C,0),MATCH(F168,'تعرفه ها'!$2:$2,0))/100),0),"---")</f>
        <v>0</v>
      </c>
      <c r="BF168" s="415">
        <f t="shared" si="66"/>
        <v>-424348</v>
      </c>
      <c r="BG168" s="415">
        <f t="shared" si="70"/>
        <v>2545156</v>
      </c>
      <c r="BH168" s="415">
        <f t="shared" si="67"/>
        <v>2120808</v>
      </c>
      <c r="BI168" s="54">
        <f t="shared" si="68"/>
        <v>808</v>
      </c>
      <c r="BJ168" s="55">
        <f t="shared" si="69"/>
        <v>2120000</v>
      </c>
      <c r="BK168" s="262"/>
      <c r="BL168" s="183" t="str">
        <f>IFERROR(IF(INDEX(پرداخت!A:AZ,MATCH(A168&amp;" - "&amp;"برق",پرداخت!$B:$B,0),MATCH(G168,پرداخت!$1:$1,0))="نشده","نشده","شده"),"---")</f>
        <v>نشده</v>
      </c>
      <c r="BN168" s="257"/>
      <c r="BO168" s="257"/>
      <c r="BP168" s="257"/>
      <c r="BQ168" s="257"/>
      <c r="BR168" s="257"/>
      <c r="BS168" s="257"/>
      <c r="BT168" s="257"/>
      <c r="BU168" s="257"/>
      <c r="BV168" s="257"/>
      <c r="BW168" s="257"/>
      <c r="BX168" s="257"/>
      <c r="BY168" s="257"/>
      <c r="BZ168" s="257"/>
      <c r="CA168" s="257"/>
      <c r="CB168" s="257"/>
      <c r="CC168" s="257"/>
      <c r="CD168" s="257"/>
      <c r="CE168" s="257"/>
      <c r="CF168" s="257"/>
      <c r="CG168" s="257"/>
      <c r="CH168"/>
      <c r="CI168"/>
      <c r="CJ168"/>
      <c r="CK168"/>
    </row>
    <row r="169" spans="1:89" ht="33.75" hidden="1">
      <c r="A169" s="171" t="s">
        <v>221</v>
      </c>
      <c r="B169" s="47">
        <f>IFERROR(INDEX('اطلاعات انشعابات شرکتها'!A:BB,MATCH(A169,'اطلاعات انشعابات شرکتها'!A:A,0),MATCH(B$1,'اطلاعات انشعابات شرکتها'!$1:$1,0)),0)</f>
        <v>113</v>
      </c>
      <c r="C169" s="48">
        <f>IFERROR(INDEX('اطلاعات انشعابات شرکتها'!A:BB,MATCH(A169,'اطلاعات انشعابات شرکتها'!A:A,0),MATCH(C$1,'اطلاعات انشعابات شرکتها'!$1:$1,0)),0)</f>
        <v>0</v>
      </c>
      <c r="D169" s="45"/>
      <c r="E169" s="171">
        <v>3</v>
      </c>
      <c r="F169" s="170">
        <v>99</v>
      </c>
      <c r="G169" s="188" t="str">
        <f t="shared" si="48"/>
        <v>99/3</v>
      </c>
      <c r="H169" s="188" t="str">
        <f>IFERROR(INDEX('اطلاعات دوره'!A:Z,MATCH(G169,'اطلاعات دوره'!C:C,0),MATCH(H$1,'اطلاعات دوره'!$1:$1,0)),0)</f>
        <v>99/03/01</v>
      </c>
      <c r="I169" s="188" t="str">
        <f>IFERROR(INDEX('اطلاعات دوره'!A:Z,MATCH(G169,'اطلاعات دوره'!C:C,0),MATCH(I$1,'اطلاعات دوره'!$1:$1,0)),0)</f>
        <v>99/03/31</v>
      </c>
      <c r="J169" s="188">
        <f>IFERROR(INDEX('اطلاعات دوره'!A:Z,MATCH(G169,'اطلاعات دوره'!C:C,0),MATCH(J$1,'اطلاعات دوره'!$1:$1,0)),0)</f>
        <v>31</v>
      </c>
      <c r="K169" s="265"/>
      <c r="L169" s="188" t="str">
        <f>IFERROR(INDEX('اطلاعات دوره'!A:Z,MATCH(G169,'اطلاعات دوره'!C:C,0)-1,MATCH("عنوان",'اطلاعات دوره'!$1:$1,0)),"---")</f>
        <v>99/2</v>
      </c>
      <c r="M169" s="188" t="str">
        <f t="shared" si="49"/>
        <v>پایلوت سرامیک (سوله)-99/2</v>
      </c>
      <c r="N169" s="188" t="str">
        <f t="shared" si="50"/>
        <v>پایلوت سرامیک (سوله)-99/3</v>
      </c>
      <c r="O169" s="265"/>
      <c r="P169" s="188">
        <f>IFERROR(INDEX('اطلاعات انشعابات شرکتها'!A:BB,MATCH(A169,'اطلاعات انشعابات شرکتها'!A:A,0),MATCH(P$1,'اطلاعات انشعابات شرکتها'!$1:$1,0)),0)</f>
        <v>0</v>
      </c>
      <c r="Q169" s="188">
        <f>IFERROR(INDEX('اطلاعات انشعابات شرکتها'!A:BB,MATCH(A169,'اطلاعات انشعابات شرکتها'!A:A,0),MATCH(Q$1,'اطلاعات انشعابات شرکتها'!$1:$1,0)),0)</f>
        <v>0</v>
      </c>
      <c r="R169" s="188">
        <f>IFERROR(INDEX('اطلاعات انشعابات شرکتها'!A:BB,MATCH(A169,'اطلاعات انشعابات شرکتها'!A:A,0),MATCH(R$1,'اطلاعات انشعابات شرکتها'!$1:$1,0)),0)</f>
        <v>0</v>
      </c>
      <c r="S169" s="265"/>
      <c r="T169" s="188" t="str">
        <f>IFERROR(INDEX('قرائت کنتور'!A:AZ,MATCH(A169&amp;"-"&amp;T$1,'قرائت کنتور'!B:B,0),MATCH(G169,'قرائت کنتور'!$1:$1,0)),0)</f>
        <v>-</v>
      </c>
      <c r="U169" s="188">
        <f>IFERROR(INDEX('قرائت کنتور'!A:AZ,MATCH(A169&amp;"-"&amp;U$1,'قرائت کنتور'!B:B,0),MATCH(L169,'قرائت کنتور'!$1:$1,0)),0)</f>
        <v>0</v>
      </c>
      <c r="V169" s="188" t="str">
        <f>IFERROR(INDEX('قرائت کنتور'!A:AZ,MATCH(A169&amp;"-"&amp;U$1,'قرائت کنتور'!B:B,0),MATCH(G169,'قرائت کنتور'!$1:$1,0)),0)</f>
        <v>-</v>
      </c>
      <c r="W169" s="188">
        <f>IFERROR(INDEX('قرائت کنتور'!A:AZ,MATCH(A169&amp;"-"&amp;W$1,'قرائت کنتور'!B:B,0),MATCH(L169,'قرائت کنتور'!$1:$1,0)),0)</f>
        <v>0</v>
      </c>
      <c r="X169" s="188" t="str">
        <f>IFERROR(INDEX('قرائت کنتور'!A:AZ,MATCH(A169&amp;"-"&amp;W$1,'قرائت کنتور'!B:B,0),MATCH(G169,'قرائت کنتور'!$1:$1,0)),0)</f>
        <v>-</v>
      </c>
      <c r="Y169" s="188">
        <f>IFERROR(INDEX('قرائت کنتور'!A:AZ,MATCH(A169&amp;"-"&amp;Y$1,'قرائت کنتور'!B:B,0),MATCH(L169,'قرائت کنتور'!$1:$1,0)),0)</f>
        <v>0</v>
      </c>
      <c r="Z169" s="188" t="str">
        <f>IFERROR(INDEX('قرائت کنتور'!A:AZ,MATCH(A169&amp;"-"&amp;Y$1,'قرائت کنتور'!B:B,0),MATCH(G169,'قرائت کنتور'!$1:$1,0)),0)</f>
        <v>-</v>
      </c>
      <c r="AA169" s="188">
        <f>IFERROR(INDEX('قرائت کنتور'!A:AZ,MATCH(A169&amp;"-"&amp;AA$1,'قرائت کنتور'!B:B,0),MATCH(L169,'قرائت کنتور'!$1:$1,0)),0)</f>
        <v>0</v>
      </c>
      <c r="AB169" s="188" t="str">
        <f>IFERROR(INDEX('قرائت کنتور'!A:AZ,MATCH(A169&amp;"-"&amp;AA$1,'قرائت کنتور'!B:B,0),MATCH(G169,'قرائت کنتور'!$1:$1,0)),0)</f>
        <v>-</v>
      </c>
      <c r="AC169" s="265"/>
      <c r="AD169" s="188" t="str">
        <f t="shared" si="51"/>
        <v>---</v>
      </c>
      <c r="AE169" s="188" t="str">
        <f t="shared" si="52"/>
        <v>---</v>
      </c>
      <c r="AF169" s="188" t="str">
        <f t="shared" si="53"/>
        <v>---</v>
      </c>
      <c r="AG169" s="188" t="str">
        <f t="shared" si="54"/>
        <v>---</v>
      </c>
      <c r="AH169" s="188" t="str">
        <f t="shared" si="55"/>
        <v>---</v>
      </c>
      <c r="AI169" s="188" t="str">
        <f t="shared" si="56"/>
        <v>---</v>
      </c>
      <c r="AJ169" s="188" t="str">
        <f t="shared" si="57"/>
        <v>0</v>
      </c>
      <c r="AK169" s="265"/>
      <c r="AL169" s="254" t="str">
        <f t="shared" si="58"/>
        <v>---</v>
      </c>
      <c r="AM169" s="254" t="str">
        <f t="shared" si="59"/>
        <v>---</v>
      </c>
      <c r="AN169" s="265"/>
      <c r="AO169" s="188" t="str">
        <f>IFERROR(INDEX('تعرفه ها'!A:Z,MATCH(P169&amp;"-"&amp;AO$1,'تعرفه ها'!C:C,0),MATCH(F169,'تعرفه ها'!$2:$2,0),1),"---")</f>
        <v>---</v>
      </c>
      <c r="AP169" s="188" t="str">
        <f>IFERROR(INDEX('تعرفه ها'!A:Z,MATCH(P169&amp;"-"&amp;AP$1,'تعرفه ها'!C:C,0),MATCH(F169,'تعرفه ها'!$2:$2,0),1),"---")</f>
        <v>---</v>
      </c>
      <c r="AQ169" s="188" t="str">
        <f>IFERROR(INDEX('تعرفه ها'!A:Z,MATCH(P169&amp;"-"&amp;AQ$1,'تعرفه ها'!C:C,0),MATCH(F169,'تعرفه ها'!$2:$2,0),1),"---")</f>
        <v>---</v>
      </c>
      <c r="AR169" s="188" t="str">
        <f>IFERROR(INDEX('تعرفه ها'!A:Z,MATCH(P169&amp;"-"&amp;AR$1,'تعرفه ها'!C:C,0),MATCH(F169,'تعرفه ها'!$2:$2,0),1),"---")</f>
        <v>---</v>
      </c>
      <c r="AS169" s="265"/>
      <c r="AT169" s="415" t="str">
        <f t="shared" si="60"/>
        <v>---</v>
      </c>
      <c r="AU169" s="415" t="str">
        <f t="shared" si="61"/>
        <v>---</v>
      </c>
      <c r="AV169" s="415" t="str">
        <f t="shared" si="62"/>
        <v>---</v>
      </c>
      <c r="AW169" s="415" t="str">
        <f t="shared" si="63"/>
        <v>---</v>
      </c>
      <c r="AX169" s="415" t="str">
        <f t="shared" si="64"/>
        <v>---</v>
      </c>
      <c r="AY169" s="415" t="str">
        <f>IFERROR(AH169*INDEX('تعرفه ها'!A:Z,MATCH("عوارض برق به ازاء هر کیلووات",'تعرفه ها'!$C:$C,0),MATCH(F169,'تعرفه ها'!$2:$2,0)),"---")</f>
        <v>---</v>
      </c>
      <c r="AZ169" s="415" t="str">
        <f t="shared" si="65"/>
        <v>---</v>
      </c>
      <c r="BA169" s="415" t="str">
        <f>IFERROR(ROUND(((AX169+AY169+AZ169)*INDEX('تعرفه ها'!A:Z,MATCH("هزینه نگهداری و تعمیرات شبکه برق",'تعرفه ها'!$C:$C,0),MATCH(F169,'تعرفه ها'!$2:$2,0))/100),0),"---")</f>
        <v>---</v>
      </c>
      <c r="BB169" s="415">
        <f>IFERROR(IF(P169="دیماندی",ROUND(AJ169*INDEX('تعرفه ها'!A:Z,MATCH(BB$1,'تعرفه ها'!$C:$C,0),MATCH(F169,'تعرفه ها'!$2:$2,0))*J169/30,0),0),"---")</f>
        <v>0</v>
      </c>
      <c r="BC169" s="415"/>
      <c r="BD169" s="54">
        <f>IFERROR(IF(INDEX('اطلاعات دوره'!A:Z,MATCH(G169,'اطلاعات دوره'!C:C,0),MATCH("برق",'اطلاعات دوره'!$1:$1,0))="دارد",ROUND(AX169*INDEX('تعرفه ها'!A:Z,MATCH("پیک فصلی برق",'تعرفه ها'!$C:$C,0),MATCH(F169,'تعرفه ها'!$2:$2,0))/100,0),0),"---")</f>
        <v>0</v>
      </c>
      <c r="BE169" s="415" t="str">
        <f>IFERROR(ROUND(((AX169+AY169+AZ169+BA169+BB169+BC169+BD169)*INDEX('تعرفه ها'!A:Z,MATCH("مالیات برق",'تعرفه ها'!$C:$C,0),MATCH(F169,'تعرفه ها'!$2:$2,0))/100),0),"---")</f>
        <v>---</v>
      </c>
      <c r="BF169" s="415" t="str">
        <f t="shared" si="66"/>
        <v>---</v>
      </c>
      <c r="BG169" s="415" t="str">
        <f t="shared" si="70"/>
        <v>---</v>
      </c>
      <c r="BH169" s="415" t="str">
        <f t="shared" si="67"/>
        <v>---</v>
      </c>
      <c r="BI169" s="54" t="str">
        <f t="shared" si="68"/>
        <v>---</v>
      </c>
      <c r="BJ169" s="55" t="str">
        <f t="shared" si="69"/>
        <v>---</v>
      </c>
      <c r="BK169" s="262"/>
      <c r="BL169" s="183" t="str">
        <f>IFERROR(IF(INDEX(پرداخت!A:AZ,MATCH(A169&amp;" - "&amp;"برق",پرداخت!$B:$B,0),MATCH(G169,پرداخت!$1:$1,0))="نشده","نشده","شده"),"---")</f>
        <v>نشده</v>
      </c>
      <c r="BN169" s="257"/>
      <c r="BO169" s="257"/>
      <c r="BP169" s="257"/>
      <c r="BQ169" s="257"/>
      <c r="BR169" s="257"/>
      <c r="BS169" s="257"/>
      <c r="BT169" s="257"/>
      <c r="BU169" s="257"/>
      <c r="BV169" s="257"/>
      <c r="BW169" s="257"/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/>
      <c r="CI169"/>
      <c r="CJ169"/>
      <c r="CK169"/>
    </row>
    <row r="170" spans="1:89" ht="33.75" hidden="1">
      <c r="A170" s="171" t="s">
        <v>222</v>
      </c>
      <c r="B170" s="47">
        <f>IFERROR(INDEX('اطلاعات انشعابات شرکتها'!A:BB,MATCH(A170,'اطلاعات انشعابات شرکتها'!A:A,0),MATCH(B$1,'اطلاعات انشعابات شرکتها'!$1:$1,0)),0)</f>
        <v>113</v>
      </c>
      <c r="C170" s="48">
        <f>IFERROR(INDEX('اطلاعات انشعابات شرکتها'!A:BB,MATCH(A170,'اطلاعات انشعابات شرکتها'!A:A,0),MATCH(C$1,'اطلاعات انشعابات شرکتها'!$1:$1,0)),0)</f>
        <v>0</v>
      </c>
      <c r="D170" s="45"/>
      <c r="E170" s="171">
        <v>3</v>
      </c>
      <c r="F170" s="170">
        <v>99</v>
      </c>
      <c r="G170" s="188" t="str">
        <f t="shared" si="48"/>
        <v>99/3</v>
      </c>
      <c r="H170" s="188" t="str">
        <f>IFERROR(INDEX('اطلاعات دوره'!A:Z,MATCH(G170,'اطلاعات دوره'!C:C,0),MATCH(H$1,'اطلاعات دوره'!$1:$1,0)),0)</f>
        <v>99/03/01</v>
      </c>
      <c r="I170" s="188" t="str">
        <f>IFERROR(INDEX('اطلاعات دوره'!A:Z,MATCH(G170,'اطلاعات دوره'!C:C,0),MATCH(I$1,'اطلاعات دوره'!$1:$1,0)),0)</f>
        <v>99/03/31</v>
      </c>
      <c r="J170" s="188">
        <f>IFERROR(INDEX('اطلاعات دوره'!A:Z,MATCH(G170,'اطلاعات دوره'!C:C,0),MATCH(J$1,'اطلاعات دوره'!$1:$1,0)),0)</f>
        <v>31</v>
      </c>
      <c r="K170" s="265"/>
      <c r="L170" s="188" t="str">
        <f>IFERROR(INDEX('اطلاعات دوره'!A:Z,MATCH(G170,'اطلاعات دوره'!C:C,0)-1,MATCH("عنوان",'اطلاعات دوره'!$1:$1,0)),"---")</f>
        <v>99/2</v>
      </c>
      <c r="M170" s="188" t="str">
        <f t="shared" si="49"/>
        <v>پایلوت سرامیک-99/2</v>
      </c>
      <c r="N170" s="188" t="str">
        <f t="shared" si="50"/>
        <v>پایلوت سرامیک-99/3</v>
      </c>
      <c r="O170" s="265"/>
      <c r="P170" s="188" t="str">
        <f>IFERROR(INDEX('اطلاعات انشعابات شرکتها'!A:BB,MATCH(A170,'اطلاعات انشعابات شرکتها'!A:A,0),MATCH(P$1,'اطلاعات انشعابات شرکتها'!$1:$1,0)),0)</f>
        <v>دیماندی</v>
      </c>
      <c r="Q170" s="188">
        <f>IFERROR(INDEX('اطلاعات انشعابات شرکتها'!A:BB,MATCH(A170,'اطلاعات انشعابات شرکتها'!A:A,0),MATCH(Q$1,'اطلاعات انشعابات شرکتها'!$1:$1,0)),0)</f>
        <v>260</v>
      </c>
      <c r="R170" s="188" t="str">
        <f>IFERROR(INDEX('اطلاعات انشعابات شرکتها'!A:BB,MATCH(A170,'اطلاعات انشعابات شرکتها'!A:A,0),MATCH(R$1,'اطلاعات انشعابات شرکتها'!$1:$1,0)),0)</f>
        <v>80</v>
      </c>
      <c r="S170" s="265"/>
      <c r="T170" s="188">
        <f>IFERROR(INDEX('قرائت کنتور'!A:AZ,MATCH(A170&amp;"-"&amp;T$1,'قرائت کنتور'!B:B,0),MATCH(G170,'قرائت کنتور'!$1:$1,0)),0)</f>
        <v>0</v>
      </c>
      <c r="U170" s="188">
        <f>IFERROR(INDEX('قرائت کنتور'!A:AZ,MATCH(A170&amp;"-"&amp;U$1,'قرائت کنتور'!B:B,0),MATCH(L170,'قرائت کنتور'!$1:$1,0)),0)</f>
        <v>683</v>
      </c>
      <c r="V170" s="188">
        <f>IFERROR(INDEX('قرائت کنتور'!A:AZ,MATCH(A170&amp;"-"&amp;U$1,'قرائت کنتور'!B:B,0),MATCH(G170,'قرائت کنتور'!$1:$1,0)),0)</f>
        <v>678</v>
      </c>
      <c r="W170" s="188">
        <f>IFERROR(INDEX('قرائت کنتور'!A:AZ,MATCH(A170&amp;"-"&amp;W$1,'قرائت کنتور'!B:B,0),MATCH(L170,'قرائت کنتور'!$1:$1,0)),0)</f>
        <v>3627</v>
      </c>
      <c r="X170" s="188">
        <f>IFERROR(INDEX('قرائت کنتور'!A:AZ,MATCH(A170&amp;"-"&amp;W$1,'قرائت کنتور'!B:B,0),MATCH(G170,'قرائت کنتور'!$1:$1,0)),0)</f>
        <v>3589</v>
      </c>
      <c r="Y170" s="188">
        <f>IFERROR(INDEX('قرائت کنتور'!A:AZ,MATCH(A170&amp;"-"&amp;Y$1,'قرائت کنتور'!B:B,0),MATCH(L170,'قرائت کنتور'!$1:$1,0)),0)</f>
        <v>1024</v>
      </c>
      <c r="Z170" s="188">
        <f>IFERROR(INDEX('قرائت کنتور'!A:AZ,MATCH(A170&amp;"-"&amp;Y$1,'قرائت کنتور'!B:B,0),MATCH(G170,'قرائت کنتور'!$1:$1,0)),0)</f>
        <v>1012</v>
      </c>
      <c r="AA170" s="188">
        <f>IFERROR(INDEX('قرائت کنتور'!A:AZ,MATCH(A170&amp;"-"&amp;AA$1,'قرائت کنتور'!B:B,0),MATCH(L170,'قرائت کنتور'!$1:$1,0)),0)</f>
        <v>1143</v>
      </c>
      <c r="AB170" s="188">
        <f>IFERROR(INDEX('قرائت کنتور'!A:AZ,MATCH(A170&amp;"-"&amp;AA$1,'قرائت کنتور'!B:B,0),MATCH(G170,'قرائت کنتور'!$1:$1,0)),0)</f>
        <v>1139</v>
      </c>
      <c r="AC170" s="265"/>
      <c r="AD170" s="188">
        <f t="shared" si="51"/>
        <v>-400</v>
      </c>
      <c r="AE170" s="188">
        <f t="shared" si="52"/>
        <v>-3040</v>
      </c>
      <c r="AF170" s="188">
        <f t="shared" si="53"/>
        <v>-960</v>
      </c>
      <c r="AG170" s="188">
        <f t="shared" si="54"/>
        <v>-320</v>
      </c>
      <c r="AH170" s="188">
        <f t="shared" si="55"/>
        <v>-4400</v>
      </c>
      <c r="AI170" s="188">
        <f t="shared" si="56"/>
        <v>0</v>
      </c>
      <c r="AJ170" s="188">
        <f t="shared" si="57"/>
        <v>234</v>
      </c>
      <c r="AK170" s="265"/>
      <c r="AL170" s="254">
        <f t="shared" si="58"/>
        <v>-0.99736581695879389</v>
      </c>
      <c r="AM170" s="254" t="str">
        <f t="shared" si="59"/>
        <v>0</v>
      </c>
      <c r="AN170" s="265"/>
      <c r="AO170" s="188">
        <f>IFERROR(INDEX('تعرفه ها'!A:Z,MATCH(P170&amp;"-"&amp;AO$1,'تعرفه ها'!C:C,0),MATCH(F170,'تعرفه ها'!$2:$2,0),1),"---")</f>
        <v>879</v>
      </c>
      <c r="AP170" s="188">
        <f>IFERROR(INDEX('تعرفه ها'!A:Z,MATCH(P170&amp;"-"&amp;AP$1,'تعرفه ها'!C:C,0),MATCH(F170,'تعرفه ها'!$2:$2,0),1),"---")</f>
        <v>439</v>
      </c>
      <c r="AQ170" s="188">
        <f>IFERROR(INDEX('تعرفه ها'!A:Z,MATCH(P170&amp;"-"&amp;AQ$1,'تعرفه ها'!C:C,0),MATCH(F170,'تعرفه ها'!$2:$2,0),1),"---")</f>
        <v>220</v>
      </c>
      <c r="AR170" s="188">
        <f>IFERROR(INDEX('تعرفه ها'!A:Z,MATCH(P170&amp;"-"&amp;AR$1,'تعرفه ها'!C:C,0),MATCH(F170,'تعرفه ها'!$2:$2,0),1),"---")</f>
        <v>550</v>
      </c>
      <c r="AS170" s="265"/>
      <c r="AT170" s="415">
        <f t="shared" si="60"/>
        <v>-351600</v>
      </c>
      <c r="AU170" s="415">
        <f t="shared" si="61"/>
        <v>-1334560</v>
      </c>
      <c r="AV170" s="415">
        <f t="shared" si="62"/>
        <v>-211200</v>
      </c>
      <c r="AW170" s="415">
        <f t="shared" si="63"/>
        <v>-176000</v>
      </c>
      <c r="AX170" s="415">
        <f t="shared" si="64"/>
        <v>-2073360</v>
      </c>
      <c r="AY170" s="415">
        <f>IFERROR(AH170*INDEX('تعرفه ها'!A:Z,MATCH("عوارض برق به ازاء هر کیلووات",'تعرفه ها'!$C:$C,0),MATCH(F170,'تعرفه ها'!$2:$2,0)),"---")</f>
        <v>-220000</v>
      </c>
      <c r="AZ170" s="415">
        <f t="shared" si="65"/>
        <v>0</v>
      </c>
      <c r="BA170" s="415">
        <f>IFERROR(ROUND(((AX170+AY170+AZ170)*INDEX('تعرفه ها'!A:Z,MATCH("هزینه نگهداری و تعمیرات شبکه برق",'تعرفه ها'!$C:$C,0),MATCH(F170,'تعرفه ها'!$2:$2,0))/100),0),"---")</f>
        <v>-229336</v>
      </c>
      <c r="BB170" s="415">
        <f>IFERROR(IF(P170="دیماندی",ROUND(AJ170*INDEX('تعرفه ها'!A:Z,MATCH(BB$1,'تعرفه ها'!$C:$C,0),MATCH(F170,'تعرفه ها'!$2:$2,0))*J170/30,0),0),"---")</f>
        <v>6718655</v>
      </c>
      <c r="BC170" s="415"/>
      <c r="BD170" s="54">
        <f>IFERROR(IF(INDEX('اطلاعات دوره'!A:Z,MATCH(G170,'اطلاعات دوره'!C:C,0),MATCH("برق",'اطلاعات دوره'!$1:$1,0))="دارد",ROUND(AX170*INDEX('تعرفه ها'!A:Z,MATCH("پیک فصلی برق",'تعرفه ها'!$C:$C,0),MATCH(F170,'تعرفه ها'!$2:$2,0))/100,0),0),"---")</f>
        <v>0</v>
      </c>
      <c r="BE170" s="415">
        <f>IFERROR(ROUND(((AX170+AY170+AZ170+BA170+BB170+BC170+BD170)*INDEX('تعرفه ها'!A:Z,MATCH("مالیات برق",'تعرفه ها'!$C:$C,0),MATCH(F170,'تعرفه ها'!$2:$2,0))/100),0),"---")</f>
        <v>0</v>
      </c>
      <c r="BF170" s="415">
        <f t="shared" si="66"/>
        <v>4195959</v>
      </c>
      <c r="BG170" s="415">
        <f t="shared" si="70"/>
        <v>48185751</v>
      </c>
      <c r="BH170" s="415">
        <f t="shared" si="67"/>
        <v>52381710</v>
      </c>
      <c r="BI170" s="54">
        <f t="shared" si="68"/>
        <v>710</v>
      </c>
      <c r="BJ170" s="55">
        <f t="shared" si="69"/>
        <v>52381000</v>
      </c>
      <c r="BK170" s="262"/>
      <c r="BL170" s="183" t="str">
        <f>IFERROR(IF(INDEX(پرداخت!A:AZ,MATCH(A170&amp;" - "&amp;"برق",پرداخت!$B:$B,0),MATCH(G170,پرداخت!$1:$1,0))="نشده","نشده","شده"),"---")</f>
        <v>نشده</v>
      </c>
      <c r="BN170" s="257"/>
      <c r="BO170" s="257"/>
      <c r="BP170" s="257"/>
      <c r="BQ170" s="257"/>
      <c r="BR170" s="257"/>
      <c r="BS170" s="257"/>
      <c r="BT170" s="257"/>
      <c r="BU170" s="257"/>
      <c r="BV170" s="257"/>
      <c r="BW170" s="257"/>
      <c r="BX170" s="257"/>
      <c r="BY170" s="257"/>
      <c r="BZ170" s="257"/>
      <c r="CA170" s="257"/>
      <c r="CB170" s="257"/>
      <c r="CC170" s="257"/>
      <c r="CD170" s="257"/>
      <c r="CE170" s="257"/>
      <c r="CF170" s="257"/>
      <c r="CG170" s="257"/>
      <c r="CH170"/>
      <c r="CI170"/>
      <c r="CJ170"/>
      <c r="CK170"/>
    </row>
    <row r="171" spans="1:89" ht="33.75" hidden="1">
      <c r="A171" s="171" t="s">
        <v>223</v>
      </c>
      <c r="B171" s="47">
        <f>IFERROR(INDEX('اطلاعات انشعابات شرکتها'!A:BB,MATCH(A171,'اطلاعات انشعابات شرکتها'!A:A,0),MATCH(B$1,'اطلاعات انشعابات شرکتها'!$1:$1,0)),0)</f>
        <v>114</v>
      </c>
      <c r="C171" s="48">
        <f>IFERROR(INDEX('اطلاعات انشعابات شرکتها'!A:BB,MATCH(A171,'اطلاعات انشعابات شرکتها'!A:A,0),MATCH(C$1,'اطلاعات انشعابات شرکتها'!$1:$1,0)),0)</f>
        <v>0</v>
      </c>
      <c r="D171" s="45"/>
      <c r="E171" s="171">
        <v>3</v>
      </c>
      <c r="F171" s="170">
        <v>99</v>
      </c>
      <c r="G171" s="188" t="str">
        <f t="shared" si="48"/>
        <v>99/3</v>
      </c>
      <c r="H171" s="188" t="str">
        <f>IFERROR(INDEX('اطلاعات دوره'!A:Z,MATCH(G171,'اطلاعات دوره'!C:C,0),MATCH(H$1,'اطلاعات دوره'!$1:$1,0)),0)</f>
        <v>99/03/01</v>
      </c>
      <c r="I171" s="188" t="str">
        <f>IFERROR(INDEX('اطلاعات دوره'!A:Z,MATCH(G171,'اطلاعات دوره'!C:C,0),MATCH(I$1,'اطلاعات دوره'!$1:$1,0)),0)</f>
        <v>99/03/31</v>
      </c>
      <c r="J171" s="188">
        <f>IFERROR(INDEX('اطلاعات دوره'!A:Z,MATCH(G171,'اطلاعات دوره'!C:C,0),MATCH(J$1,'اطلاعات دوره'!$1:$1,0)),0)</f>
        <v>31</v>
      </c>
      <c r="K171" s="265"/>
      <c r="L171" s="188" t="str">
        <f>IFERROR(INDEX('اطلاعات دوره'!A:Z,MATCH(G171,'اطلاعات دوره'!C:C,0)-1,MATCH("عنوان",'اطلاعات دوره'!$1:$1,0)),"---")</f>
        <v>99/2</v>
      </c>
      <c r="M171" s="188" t="str">
        <f t="shared" si="49"/>
        <v>پدیده انرژی پارسیان-99/2</v>
      </c>
      <c r="N171" s="188" t="str">
        <f t="shared" si="50"/>
        <v>پدیده انرژی پارسیان-99/3</v>
      </c>
      <c r="O171" s="265"/>
      <c r="P171" s="188" t="str">
        <f>IFERROR(INDEX('اطلاعات انشعابات شرکتها'!A:BB,MATCH(A171,'اطلاعات انشعابات شرکتها'!A:A,0),MATCH(P$1,'اطلاعات انشعابات شرکتها'!$1:$1,0)),0)</f>
        <v>غیر دیماندی</v>
      </c>
      <c r="Q171" s="188">
        <f>IFERROR(INDEX('اطلاعات انشعابات شرکتها'!A:BB,MATCH(A171,'اطلاعات انشعابات شرکتها'!A:A,0),MATCH(Q$1,'اطلاعات انشعابات شرکتها'!$1:$1,0)),0)</f>
        <v>19</v>
      </c>
      <c r="R171" s="188" t="str">
        <f>IFERROR(INDEX('اطلاعات انشعابات شرکتها'!A:BB,MATCH(A171,'اطلاعات انشعابات شرکتها'!A:A,0),MATCH(R$1,'اطلاعات انشعابات شرکتها'!$1:$1,0)),0)</f>
        <v>1</v>
      </c>
      <c r="S171" s="265"/>
      <c r="T171" s="188">
        <f>IFERROR(INDEX('قرائت کنتور'!A:AZ,MATCH(A171&amp;"-"&amp;T$1,'قرائت کنتور'!B:B,0),MATCH(G171,'قرائت کنتور'!$1:$1,0)),0)</f>
        <v>5</v>
      </c>
      <c r="U171" s="188">
        <f>IFERROR(INDEX('قرائت کنتور'!A:AZ,MATCH(A171&amp;"-"&amp;U$1,'قرائت کنتور'!B:B,0),MATCH(L171,'قرائت کنتور'!$1:$1,0)),0)</f>
        <v>10223</v>
      </c>
      <c r="V171" s="188">
        <f>IFERROR(INDEX('قرائت کنتور'!A:AZ,MATCH(A171&amp;"-"&amp;U$1,'قرائت کنتور'!B:B,0),MATCH(G171,'قرائت کنتور'!$1:$1,0)),0)</f>
        <v>10089</v>
      </c>
      <c r="W171" s="188">
        <f>IFERROR(INDEX('قرائت کنتور'!A:AZ,MATCH(A171&amp;"-"&amp;W$1,'قرائت کنتور'!B:B,0),MATCH(L171,'قرائت کنتور'!$1:$1,0)),0)</f>
        <v>39553</v>
      </c>
      <c r="X171" s="188">
        <f>IFERROR(INDEX('قرائت کنتور'!A:AZ,MATCH(A171&amp;"-"&amp;W$1,'قرائت کنتور'!B:B,0),MATCH(G171,'قرائت کنتور'!$1:$1,0)),0)</f>
        <v>38558</v>
      </c>
      <c r="Y171" s="188">
        <f>IFERROR(INDEX('قرائت کنتور'!A:AZ,MATCH(A171&amp;"-"&amp;Y$1,'قرائت کنتور'!B:B,0),MATCH(L171,'قرائت کنتور'!$1:$1,0)),0)</f>
        <v>8532</v>
      </c>
      <c r="Z171" s="188">
        <f>IFERROR(INDEX('قرائت کنتور'!A:AZ,MATCH(A171&amp;"-"&amp;Y$1,'قرائت کنتور'!B:B,0),MATCH(G171,'قرائت کنتور'!$1:$1,0)),0)</f>
        <v>8367</v>
      </c>
      <c r="AA171" s="188">
        <f>IFERROR(INDEX('قرائت کنتور'!A:AZ,MATCH(A171&amp;"-"&amp;AA$1,'قرائت کنتور'!B:B,0),MATCH(L171,'قرائت کنتور'!$1:$1,0)),0)</f>
        <v>35120</v>
      </c>
      <c r="AB171" s="188">
        <f>IFERROR(INDEX('قرائت کنتور'!A:AZ,MATCH(A171&amp;"-"&amp;AA$1,'قرائت کنتور'!B:B,0),MATCH(G171,'قرائت کنتور'!$1:$1,0)),0)</f>
        <v>34507</v>
      </c>
      <c r="AC171" s="265"/>
      <c r="AD171" s="188">
        <f t="shared" si="51"/>
        <v>-134</v>
      </c>
      <c r="AE171" s="188">
        <f t="shared" si="52"/>
        <v>-995</v>
      </c>
      <c r="AF171" s="188">
        <f t="shared" si="53"/>
        <v>-165</v>
      </c>
      <c r="AG171" s="188">
        <f t="shared" si="54"/>
        <v>-613</v>
      </c>
      <c r="AH171" s="188">
        <f t="shared" si="55"/>
        <v>-1294</v>
      </c>
      <c r="AI171" s="188">
        <f t="shared" si="56"/>
        <v>5</v>
      </c>
      <c r="AJ171" s="188" t="str">
        <f t="shared" si="57"/>
        <v>0</v>
      </c>
      <c r="AK171" s="265"/>
      <c r="AL171" s="254">
        <f t="shared" si="58"/>
        <v>-0.90372361767454845</v>
      </c>
      <c r="AM171" s="254" t="str">
        <f t="shared" si="59"/>
        <v>0</v>
      </c>
      <c r="AN171" s="265"/>
      <c r="AO171" s="188">
        <f>IFERROR(INDEX('تعرفه ها'!A:Z,MATCH(P171&amp;"-"&amp;AO$1,'تعرفه ها'!C:C,0),MATCH(F171,'تعرفه ها'!$2:$2,0),1),"---")</f>
        <v>1115</v>
      </c>
      <c r="AP171" s="188">
        <f>IFERROR(INDEX('تعرفه ها'!A:Z,MATCH(P171&amp;"-"&amp;AP$1,'تعرفه ها'!C:C,0),MATCH(F171,'تعرفه ها'!$2:$2,0),1),"---")</f>
        <v>558</v>
      </c>
      <c r="AQ171" s="188">
        <f>IFERROR(INDEX('تعرفه ها'!A:Z,MATCH(P171&amp;"-"&amp;AQ$1,'تعرفه ها'!C:C,0),MATCH(F171,'تعرفه ها'!$2:$2,0),1),"---")</f>
        <v>279</v>
      </c>
      <c r="AR171" s="188">
        <f>IFERROR(INDEX('تعرفه ها'!A:Z,MATCH(P171&amp;"-"&amp;AR$1,'تعرفه ها'!C:C,0),MATCH(F171,'تعرفه ها'!$2:$2,0),1),"---")</f>
        <v>550</v>
      </c>
      <c r="AS171" s="265"/>
      <c r="AT171" s="415">
        <f t="shared" si="60"/>
        <v>-149410</v>
      </c>
      <c r="AU171" s="415">
        <f t="shared" si="61"/>
        <v>-555210</v>
      </c>
      <c r="AV171" s="415">
        <f t="shared" si="62"/>
        <v>-46035</v>
      </c>
      <c r="AW171" s="415">
        <f t="shared" si="63"/>
        <v>-337150</v>
      </c>
      <c r="AX171" s="415">
        <f t="shared" si="64"/>
        <v>-1087805</v>
      </c>
      <c r="AY171" s="415">
        <f>IFERROR(AH171*INDEX('تعرفه ها'!A:Z,MATCH("عوارض برق به ازاء هر کیلووات",'تعرفه ها'!$C:$C,0),MATCH(F171,'تعرفه ها'!$2:$2,0)),"---")</f>
        <v>-64700</v>
      </c>
      <c r="AZ171" s="415">
        <f t="shared" si="65"/>
        <v>0</v>
      </c>
      <c r="BA171" s="415">
        <f>IFERROR(ROUND(((AX171+AY171+AZ171)*INDEX('تعرفه ها'!A:Z,MATCH("هزینه نگهداری و تعمیرات شبکه برق",'تعرفه ها'!$C:$C,0),MATCH(F171,'تعرفه ها'!$2:$2,0))/100),0),"---")</f>
        <v>-115251</v>
      </c>
      <c r="BB171" s="415">
        <f>IFERROR(IF(P171="دیماندی",ROUND(AJ171*INDEX('تعرفه ها'!A:Z,MATCH(BB$1,'تعرفه ها'!$C:$C,0),MATCH(F171,'تعرفه ها'!$2:$2,0))*J171/30,0),0),"---")</f>
        <v>0</v>
      </c>
      <c r="BC171" s="415"/>
      <c r="BD171" s="54">
        <f>IFERROR(IF(INDEX('اطلاعات دوره'!A:Z,MATCH(G171,'اطلاعات دوره'!C:C,0),MATCH("برق",'اطلاعات دوره'!$1:$1,0))="دارد",ROUND(AX171*INDEX('تعرفه ها'!A:Z,MATCH("پیک فصلی برق",'تعرفه ها'!$C:$C,0),MATCH(F171,'تعرفه ها'!$2:$2,0))/100,0),0),"---")</f>
        <v>0</v>
      </c>
      <c r="BE171" s="415">
        <f>IFERROR(ROUND(((AX171+AY171+AZ171+BA171+BB171+BC171+BD171)*INDEX('تعرفه ها'!A:Z,MATCH("مالیات برق",'تعرفه ها'!$C:$C,0),MATCH(F171,'تعرفه ها'!$2:$2,0))/100),0),"---")</f>
        <v>0</v>
      </c>
      <c r="BF171" s="415">
        <f t="shared" si="66"/>
        <v>-1267756</v>
      </c>
      <c r="BG171" s="415">
        <f t="shared" si="70"/>
        <v>9178515</v>
      </c>
      <c r="BH171" s="415">
        <f t="shared" si="67"/>
        <v>7910759</v>
      </c>
      <c r="BI171" s="54">
        <f t="shared" si="68"/>
        <v>759</v>
      </c>
      <c r="BJ171" s="55">
        <f t="shared" si="69"/>
        <v>7910000</v>
      </c>
      <c r="BK171" s="262"/>
      <c r="BL171" s="183" t="str">
        <f>IFERROR(IF(INDEX(پرداخت!A:AZ,MATCH(A171&amp;" - "&amp;"برق",پرداخت!$B:$B,0),MATCH(G171,پرداخت!$1:$1,0))="نشده","نشده","شده"),"---")</f>
        <v>نشده</v>
      </c>
      <c r="BN171" s="257"/>
      <c r="BO171" s="257"/>
      <c r="BP171" s="257"/>
      <c r="BQ171" s="257"/>
      <c r="BR171" s="257"/>
      <c r="BS171" s="257"/>
      <c r="BT171" s="257"/>
      <c r="BU171" s="257"/>
      <c r="BV171" s="257"/>
      <c r="BW171" s="257"/>
      <c r="BX171" s="257"/>
      <c r="BY171" s="257"/>
      <c r="BZ171" s="257"/>
      <c r="CA171" s="257"/>
      <c r="CB171" s="257"/>
      <c r="CC171" s="257"/>
      <c r="CD171" s="257"/>
      <c r="CE171" s="257"/>
      <c r="CF171" s="257"/>
      <c r="CG171" s="257"/>
      <c r="CH171"/>
      <c r="CI171"/>
      <c r="CJ171"/>
      <c r="CK171"/>
    </row>
    <row r="172" spans="1:89" ht="33.75" hidden="1">
      <c r="A172" s="171" t="s">
        <v>224</v>
      </c>
      <c r="B172" s="47">
        <f>IFERROR(INDEX('اطلاعات انشعابات شرکتها'!A:BB,MATCH(A172,'اطلاعات انشعابات شرکتها'!A:A,0),MATCH(B$1,'اطلاعات انشعابات شرکتها'!$1:$1,0)),0)</f>
        <v>115</v>
      </c>
      <c r="C172" s="48">
        <f>IFERROR(INDEX('اطلاعات انشعابات شرکتها'!A:BB,MATCH(A172,'اطلاعات انشعابات شرکتها'!A:A,0),MATCH(C$1,'اطلاعات انشعابات شرکتها'!$1:$1,0)),0)</f>
        <v>0</v>
      </c>
      <c r="D172" s="45"/>
      <c r="E172" s="171">
        <v>3</v>
      </c>
      <c r="F172" s="170">
        <v>99</v>
      </c>
      <c r="G172" s="188" t="str">
        <f t="shared" si="48"/>
        <v>99/3</v>
      </c>
      <c r="H172" s="188" t="str">
        <f>IFERROR(INDEX('اطلاعات دوره'!A:Z,MATCH(G172,'اطلاعات دوره'!C:C,0),MATCH(H$1,'اطلاعات دوره'!$1:$1,0)),0)</f>
        <v>99/03/01</v>
      </c>
      <c r="I172" s="188" t="str">
        <f>IFERROR(INDEX('اطلاعات دوره'!A:Z,MATCH(G172,'اطلاعات دوره'!C:C,0),MATCH(I$1,'اطلاعات دوره'!$1:$1,0)),0)</f>
        <v>99/03/31</v>
      </c>
      <c r="J172" s="188">
        <f>IFERROR(INDEX('اطلاعات دوره'!A:Z,MATCH(G172,'اطلاعات دوره'!C:C,0),MATCH(J$1,'اطلاعات دوره'!$1:$1,0)),0)</f>
        <v>31</v>
      </c>
      <c r="K172" s="265"/>
      <c r="L172" s="188" t="str">
        <f>IFERROR(INDEX('اطلاعات دوره'!A:Z,MATCH(G172,'اطلاعات دوره'!C:C,0)-1,MATCH("عنوان",'اطلاعات دوره'!$1:$1,0)),"---")</f>
        <v>99/2</v>
      </c>
      <c r="M172" s="188" t="str">
        <f t="shared" si="49"/>
        <v>پرتو صنعت پاژ-99/2</v>
      </c>
      <c r="N172" s="188" t="str">
        <f t="shared" si="50"/>
        <v>پرتو صنعت پاژ-99/3</v>
      </c>
      <c r="O172" s="265"/>
      <c r="P172" s="188" t="str">
        <f>IFERROR(INDEX('اطلاعات انشعابات شرکتها'!A:BB,MATCH(A172,'اطلاعات انشعابات شرکتها'!A:A,0),MATCH(P$1,'اطلاعات انشعابات شرکتها'!$1:$1,0)),0)</f>
        <v>دیماندی</v>
      </c>
      <c r="Q172" s="188">
        <f>IFERROR(INDEX('اطلاعات انشعابات شرکتها'!A:BB,MATCH(A172,'اطلاعات انشعابات شرکتها'!A:A,0),MATCH(Q$1,'اطلاعات انشعابات شرکتها'!$1:$1,0)),0)</f>
        <v>74</v>
      </c>
      <c r="R172" s="188" t="str">
        <f>IFERROR(INDEX('اطلاعات انشعابات شرکتها'!A:BB,MATCH(A172,'اطلاعات انشعابات شرکتها'!A:A,0),MATCH(R$1,'اطلاعات انشعابات شرکتها'!$1:$1,0)),0)</f>
        <v>20</v>
      </c>
      <c r="S172" s="265"/>
      <c r="T172" s="188">
        <f>IFERROR(INDEX('قرائت کنتور'!A:AZ,MATCH(A172&amp;"-"&amp;T$1,'قرائت کنتور'!B:B,0),MATCH(G172,'قرائت کنتور'!$1:$1,0)),0)</f>
        <v>0</v>
      </c>
      <c r="U172" s="188">
        <f>IFERROR(INDEX('قرائت کنتور'!A:AZ,MATCH(A172&amp;"-"&amp;U$1,'قرائت کنتور'!B:B,0),MATCH(L172,'قرائت کنتور'!$1:$1,0)),0)</f>
        <v>19774</v>
      </c>
      <c r="V172" s="188">
        <f>IFERROR(INDEX('قرائت کنتور'!A:AZ,MATCH(A172&amp;"-"&amp;U$1,'قرائت کنتور'!B:B,0),MATCH(G172,'قرائت کنتور'!$1:$1,0)),0)</f>
        <v>6000</v>
      </c>
      <c r="W172" s="188">
        <f>IFERROR(INDEX('قرائت کنتور'!A:AZ,MATCH(A172&amp;"-"&amp;W$1,'قرائت کنتور'!B:B,0),MATCH(L172,'قرائت کنتور'!$1:$1,0)),0)</f>
        <v>6107</v>
      </c>
      <c r="X172" s="188">
        <f>IFERROR(INDEX('قرائت کنتور'!A:AZ,MATCH(A172&amp;"-"&amp;W$1,'قرائت کنتور'!B:B,0),MATCH(G172,'قرائت کنتور'!$1:$1,0)),0)</f>
        <v>19346</v>
      </c>
      <c r="Y172" s="188">
        <f>IFERROR(INDEX('قرائت کنتور'!A:AZ,MATCH(A172&amp;"-"&amp;Y$1,'قرائت کنتور'!B:B,0),MATCH(L172,'قرائت کنتور'!$1:$1,0)),0)</f>
        <v>11815</v>
      </c>
      <c r="Z172" s="188">
        <f>IFERROR(INDEX('قرائت کنتور'!A:AZ,MATCH(A172&amp;"-"&amp;Y$1,'قرائت کنتور'!B:B,0),MATCH(G172,'قرائت کنتور'!$1:$1,0)),0)</f>
        <v>11591</v>
      </c>
      <c r="AA172" s="188">
        <f>IFERROR(INDEX('قرائت کنتور'!A:AZ,MATCH(A172&amp;"-"&amp;AA$1,'قرائت کنتور'!B:B,0),MATCH(L172,'قرائت کنتور'!$1:$1,0)),0)</f>
        <v>27271</v>
      </c>
      <c r="AB172" s="188">
        <f>IFERROR(INDEX('قرائت کنتور'!A:AZ,MATCH(A172&amp;"-"&amp;AA$1,'قرائت کنتور'!B:B,0),MATCH(G172,'قرائت کنتور'!$1:$1,0)),0)</f>
        <v>26722</v>
      </c>
      <c r="AC172" s="265"/>
      <c r="AD172" s="188">
        <f t="shared" si="51"/>
        <v>-275480</v>
      </c>
      <c r="AE172" s="188">
        <f t="shared" si="52"/>
        <v>264780</v>
      </c>
      <c r="AF172" s="188">
        <f t="shared" si="53"/>
        <v>-4480</v>
      </c>
      <c r="AG172" s="188">
        <f t="shared" si="54"/>
        <v>-10980</v>
      </c>
      <c r="AH172" s="188">
        <f t="shared" si="55"/>
        <v>-15180</v>
      </c>
      <c r="AI172" s="188">
        <f t="shared" si="56"/>
        <v>0</v>
      </c>
      <c r="AJ172" s="188">
        <f t="shared" si="57"/>
        <v>66.600000000000009</v>
      </c>
      <c r="AK172" s="265"/>
      <c r="AL172" s="254">
        <f t="shared" si="58"/>
        <v>-0.81025676862219043</v>
      </c>
      <c r="AM172" s="254" t="str">
        <f t="shared" si="59"/>
        <v>0</v>
      </c>
      <c r="AN172" s="265"/>
      <c r="AO172" s="188">
        <f>IFERROR(INDEX('تعرفه ها'!A:Z,MATCH(P172&amp;"-"&amp;AO$1,'تعرفه ها'!C:C,0),MATCH(F172,'تعرفه ها'!$2:$2,0),1),"---")</f>
        <v>879</v>
      </c>
      <c r="AP172" s="188">
        <f>IFERROR(INDEX('تعرفه ها'!A:Z,MATCH(P172&amp;"-"&amp;AP$1,'تعرفه ها'!C:C,0),MATCH(F172,'تعرفه ها'!$2:$2,0),1),"---")</f>
        <v>439</v>
      </c>
      <c r="AQ172" s="188">
        <f>IFERROR(INDEX('تعرفه ها'!A:Z,MATCH(P172&amp;"-"&amp;AQ$1,'تعرفه ها'!C:C,0),MATCH(F172,'تعرفه ها'!$2:$2,0),1),"---")</f>
        <v>220</v>
      </c>
      <c r="AR172" s="188">
        <f>IFERROR(INDEX('تعرفه ها'!A:Z,MATCH(P172&amp;"-"&amp;AR$1,'تعرفه ها'!C:C,0),MATCH(F172,'تعرفه ها'!$2:$2,0),1),"---")</f>
        <v>550</v>
      </c>
      <c r="AS172" s="265"/>
      <c r="AT172" s="415">
        <f t="shared" si="60"/>
        <v>-242146920</v>
      </c>
      <c r="AU172" s="415">
        <f t="shared" si="61"/>
        <v>116238420</v>
      </c>
      <c r="AV172" s="415">
        <f t="shared" si="62"/>
        <v>-985600</v>
      </c>
      <c r="AW172" s="415">
        <f t="shared" si="63"/>
        <v>-6039000</v>
      </c>
      <c r="AX172" s="415">
        <f t="shared" si="64"/>
        <v>-132933100</v>
      </c>
      <c r="AY172" s="415">
        <f>IFERROR(AH172*INDEX('تعرفه ها'!A:Z,MATCH("عوارض برق به ازاء هر کیلووات",'تعرفه ها'!$C:$C,0),MATCH(F172,'تعرفه ها'!$2:$2,0)),"---")</f>
        <v>-759000</v>
      </c>
      <c r="AZ172" s="415">
        <f t="shared" si="65"/>
        <v>0</v>
      </c>
      <c r="BA172" s="415">
        <f>IFERROR(ROUND(((AX172+AY172+AZ172)*INDEX('تعرفه ها'!A:Z,MATCH("هزینه نگهداری و تعمیرات شبکه برق",'تعرفه ها'!$C:$C,0),MATCH(F172,'تعرفه ها'!$2:$2,0))/100),0),"---")</f>
        <v>-13369210</v>
      </c>
      <c r="BB172" s="415">
        <f>IFERROR(IF(P172="دیماندی",ROUND(AJ172*INDEX('تعرفه ها'!A:Z,MATCH(BB$1,'تعرفه ها'!$C:$C,0),MATCH(F172,'تعرفه ها'!$2:$2,0))*J172/30,0),0),"---")</f>
        <v>1912233</v>
      </c>
      <c r="BC172" s="415"/>
      <c r="BD172" s="54">
        <f>IFERROR(IF(INDEX('اطلاعات دوره'!A:Z,MATCH(G172,'اطلاعات دوره'!C:C,0),MATCH("برق",'اطلاعات دوره'!$1:$1,0))="دارد",ROUND(AX172*INDEX('تعرفه ها'!A:Z,MATCH("پیک فصلی برق",'تعرفه ها'!$C:$C,0),MATCH(F172,'تعرفه ها'!$2:$2,0))/100,0),0),"---")</f>
        <v>0</v>
      </c>
      <c r="BE172" s="415">
        <f>IFERROR(ROUND(((AX172+AY172+AZ172+BA172+BB172+BC172+BD172)*INDEX('تعرفه ها'!A:Z,MATCH("مالیات برق",'تعرفه ها'!$C:$C,0),MATCH(F172,'تعرفه ها'!$2:$2,0))/100),0),"---")</f>
        <v>0</v>
      </c>
      <c r="BF172" s="415">
        <f t="shared" si="66"/>
        <v>-145149077</v>
      </c>
      <c r="BG172" s="415">
        <f t="shared" si="70"/>
        <v>247216945</v>
      </c>
      <c r="BH172" s="415">
        <f t="shared" si="67"/>
        <v>102067868</v>
      </c>
      <c r="BI172" s="54">
        <f t="shared" si="68"/>
        <v>868</v>
      </c>
      <c r="BJ172" s="55">
        <f t="shared" si="69"/>
        <v>102067000</v>
      </c>
      <c r="BK172" s="262"/>
      <c r="BL172" s="183" t="str">
        <f>IFERROR(IF(INDEX(پرداخت!A:AZ,MATCH(A172&amp;" - "&amp;"برق",پرداخت!$B:$B,0),MATCH(G172,پرداخت!$1:$1,0))="نشده","نشده","شده"),"---")</f>
        <v>نشده</v>
      </c>
      <c r="BN172" s="257"/>
      <c r="BO172" s="257"/>
      <c r="BP172" s="257"/>
      <c r="BQ172" s="257"/>
      <c r="BR172" s="257"/>
      <c r="BS172" s="257"/>
      <c r="BT172" s="257"/>
      <c r="BU172" s="257"/>
      <c r="BV172" s="257"/>
      <c r="BW172" s="257"/>
      <c r="BX172" s="257"/>
      <c r="BY172" s="257"/>
      <c r="BZ172" s="257"/>
      <c r="CA172" s="257"/>
      <c r="CB172" s="257"/>
      <c r="CC172" s="257"/>
      <c r="CD172" s="257"/>
      <c r="CE172" s="257"/>
      <c r="CF172" s="257"/>
      <c r="CG172" s="257"/>
      <c r="CH172"/>
      <c r="CI172"/>
      <c r="CJ172"/>
      <c r="CK172"/>
    </row>
    <row r="173" spans="1:89" ht="33.75" hidden="1">
      <c r="A173" s="171" t="s">
        <v>225</v>
      </c>
      <c r="B173" s="47">
        <f>IFERROR(INDEX('اطلاعات انشعابات شرکتها'!A:BB,MATCH(A173,'اطلاعات انشعابات شرکتها'!A:A,0),MATCH(B$1,'اطلاعات انشعابات شرکتها'!$1:$1,0)),0)</f>
        <v>116</v>
      </c>
      <c r="C173" s="48">
        <f>IFERROR(INDEX('اطلاعات انشعابات شرکتها'!A:BB,MATCH(A173,'اطلاعات انشعابات شرکتها'!A:A,0),MATCH(C$1,'اطلاعات انشعابات شرکتها'!$1:$1,0)),0)</f>
        <v>0</v>
      </c>
      <c r="D173" s="45"/>
      <c r="E173" s="171">
        <v>3</v>
      </c>
      <c r="F173" s="170">
        <v>99</v>
      </c>
      <c r="G173" s="188" t="str">
        <f t="shared" si="48"/>
        <v>99/3</v>
      </c>
      <c r="H173" s="188" t="str">
        <f>IFERROR(INDEX('اطلاعات دوره'!A:Z,MATCH(G173,'اطلاعات دوره'!C:C,0),MATCH(H$1,'اطلاعات دوره'!$1:$1,0)),0)</f>
        <v>99/03/01</v>
      </c>
      <c r="I173" s="188" t="str">
        <f>IFERROR(INDEX('اطلاعات دوره'!A:Z,MATCH(G173,'اطلاعات دوره'!C:C,0),MATCH(I$1,'اطلاعات دوره'!$1:$1,0)),0)</f>
        <v>99/03/31</v>
      </c>
      <c r="J173" s="188">
        <f>IFERROR(INDEX('اطلاعات دوره'!A:Z,MATCH(G173,'اطلاعات دوره'!C:C,0),MATCH(J$1,'اطلاعات دوره'!$1:$1,0)),0)</f>
        <v>31</v>
      </c>
      <c r="K173" s="265"/>
      <c r="L173" s="188" t="str">
        <f>IFERROR(INDEX('اطلاعات دوره'!A:Z,MATCH(G173,'اطلاعات دوره'!C:C,0)-1,MATCH("عنوان",'اطلاعات دوره'!$1:$1,0)),"---")</f>
        <v>99/2</v>
      </c>
      <c r="M173" s="188" t="str">
        <f t="shared" si="49"/>
        <v>پروتئین نو ترکیب طاها (1)-99/2</v>
      </c>
      <c r="N173" s="188" t="str">
        <f t="shared" si="50"/>
        <v>پروتئین نو ترکیب طاها (1)-99/3</v>
      </c>
      <c r="O173" s="265"/>
      <c r="P173" s="188" t="str">
        <f>IFERROR(INDEX('اطلاعات انشعابات شرکتها'!A:BB,MATCH(A173,'اطلاعات انشعابات شرکتها'!A:A,0),MATCH(P$1,'اطلاعات انشعابات شرکتها'!$1:$1,0)),0)</f>
        <v>دیماندی</v>
      </c>
      <c r="Q173" s="188">
        <f>IFERROR(INDEX('اطلاعات انشعابات شرکتها'!A:BB,MATCH(A173,'اطلاعات انشعابات شرکتها'!A:A,0),MATCH(Q$1,'اطلاعات انشعابات شرکتها'!$1:$1,0)),0)</f>
        <v>30</v>
      </c>
      <c r="R173" s="188" t="str">
        <f>IFERROR(INDEX('اطلاعات انشعابات شرکتها'!A:BB,MATCH(A173,'اطلاعات انشعابات شرکتها'!A:A,0),MATCH(R$1,'اطلاعات انشعابات شرکتها'!$1:$1,0)),0)</f>
        <v>1</v>
      </c>
      <c r="S173" s="265"/>
      <c r="T173" s="188">
        <f>IFERROR(INDEX('قرائت کنتور'!A:AZ,MATCH(A173&amp;"-"&amp;T$1,'قرائت کنتور'!B:B,0),MATCH(G173,'قرائت کنتور'!$1:$1,0)),0)</f>
        <v>0</v>
      </c>
      <c r="U173" s="188">
        <f>IFERROR(INDEX('قرائت کنتور'!A:AZ,MATCH(A173&amp;"-"&amp;U$1,'قرائت کنتور'!B:B,0),MATCH(L173,'قرائت کنتور'!$1:$1,0)),0)</f>
        <v>7108</v>
      </c>
      <c r="V173" s="188">
        <f>IFERROR(INDEX('قرائت کنتور'!A:AZ,MATCH(A173&amp;"-"&amp;U$1,'قرائت کنتور'!B:B,0),MATCH(G173,'قرائت کنتور'!$1:$1,0)),0)</f>
        <v>7039</v>
      </c>
      <c r="W173" s="188">
        <f>IFERROR(INDEX('قرائت کنتور'!A:AZ,MATCH(A173&amp;"-"&amp;W$1,'قرائت کنتور'!B:B,0),MATCH(L173,'قرائت کنتور'!$1:$1,0)),0)</f>
        <v>29281</v>
      </c>
      <c r="X173" s="188">
        <f>IFERROR(INDEX('قرائت کنتور'!A:AZ,MATCH(A173&amp;"-"&amp;W$1,'قرائت کنتور'!B:B,0),MATCH(G173,'قرائت کنتور'!$1:$1,0)),0)</f>
        <v>28585</v>
      </c>
      <c r="Y173" s="188">
        <f>IFERROR(INDEX('قرائت کنتور'!A:AZ,MATCH(A173&amp;"-"&amp;Y$1,'قرائت کنتور'!B:B,0),MATCH(L173,'قرائت کنتور'!$1:$1,0)),0)</f>
        <v>11318</v>
      </c>
      <c r="Z173" s="188">
        <f>IFERROR(INDEX('قرائت کنتور'!A:AZ,MATCH(A173&amp;"-"&amp;Y$1,'قرائت کنتور'!B:B,0),MATCH(G173,'قرائت کنتور'!$1:$1,0)),0)</f>
        <v>11205</v>
      </c>
      <c r="AA173" s="188">
        <f>IFERROR(INDEX('قرائت کنتور'!A:AZ,MATCH(A173&amp;"-"&amp;AA$1,'قرائت کنتور'!B:B,0),MATCH(L173,'قرائت کنتور'!$1:$1,0)),0)</f>
        <v>4340</v>
      </c>
      <c r="AB173" s="188">
        <f>IFERROR(INDEX('قرائت کنتور'!A:AZ,MATCH(A173&amp;"-"&amp;AA$1,'قرائت کنتور'!B:B,0),MATCH(G173,'قرائت کنتور'!$1:$1,0)),0)</f>
        <v>4336</v>
      </c>
      <c r="AC173" s="265"/>
      <c r="AD173" s="188">
        <f t="shared" si="51"/>
        <v>-69</v>
      </c>
      <c r="AE173" s="188">
        <f t="shared" si="52"/>
        <v>-696</v>
      </c>
      <c r="AF173" s="188">
        <f t="shared" si="53"/>
        <v>-113</v>
      </c>
      <c r="AG173" s="188">
        <f t="shared" si="54"/>
        <v>-4</v>
      </c>
      <c r="AH173" s="188">
        <f t="shared" si="55"/>
        <v>-878</v>
      </c>
      <c r="AI173" s="188">
        <f t="shared" si="56"/>
        <v>0</v>
      </c>
      <c r="AJ173" s="188">
        <f t="shared" si="57"/>
        <v>27</v>
      </c>
      <c r="AK173" s="265"/>
      <c r="AL173" s="254">
        <f t="shared" si="58"/>
        <v>-0.99998962246528689</v>
      </c>
      <c r="AM173" s="254" t="str">
        <f t="shared" si="59"/>
        <v>0</v>
      </c>
      <c r="AN173" s="265"/>
      <c r="AO173" s="188">
        <f>IFERROR(INDEX('تعرفه ها'!A:Z,MATCH(P173&amp;"-"&amp;AO$1,'تعرفه ها'!C:C,0),MATCH(F173,'تعرفه ها'!$2:$2,0),1),"---")</f>
        <v>879</v>
      </c>
      <c r="AP173" s="188">
        <f>IFERROR(INDEX('تعرفه ها'!A:Z,MATCH(P173&amp;"-"&amp;AP$1,'تعرفه ها'!C:C,0),MATCH(F173,'تعرفه ها'!$2:$2,0),1),"---")</f>
        <v>439</v>
      </c>
      <c r="AQ173" s="188">
        <f>IFERROR(INDEX('تعرفه ها'!A:Z,MATCH(P173&amp;"-"&amp;AQ$1,'تعرفه ها'!C:C,0),MATCH(F173,'تعرفه ها'!$2:$2,0),1),"---")</f>
        <v>220</v>
      </c>
      <c r="AR173" s="188">
        <f>IFERROR(INDEX('تعرفه ها'!A:Z,MATCH(P173&amp;"-"&amp;AR$1,'تعرفه ها'!C:C,0),MATCH(F173,'تعرفه ها'!$2:$2,0),1),"---")</f>
        <v>550</v>
      </c>
      <c r="AS173" s="265"/>
      <c r="AT173" s="415">
        <f t="shared" si="60"/>
        <v>-60651</v>
      </c>
      <c r="AU173" s="415">
        <f t="shared" si="61"/>
        <v>-305544</v>
      </c>
      <c r="AV173" s="415">
        <f t="shared" si="62"/>
        <v>-24860</v>
      </c>
      <c r="AW173" s="415">
        <f t="shared" si="63"/>
        <v>-2200</v>
      </c>
      <c r="AX173" s="415">
        <f t="shared" si="64"/>
        <v>-393255</v>
      </c>
      <c r="AY173" s="415">
        <f>IFERROR(AH173*INDEX('تعرفه ها'!A:Z,MATCH("عوارض برق به ازاء هر کیلووات",'تعرفه ها'!$C:$C,0),MATCH(F173,'تعرفه ها'!$2:$2,0)),"---")</f>
        <v>-43900</v>
      </c>
      <c r="AZ173" s="415">
        <f t="shared" si="65"/>
        <v>0</v>
      </c>
      <c r="BA173" s="415">
        <f>IFERROR(ROUND(((AX173+AY173+AZ173)*INDEX('تعرفه ها'!A:Z,MATCH("هزینه نگهداری و تعمیرات شبکه برق",'تعرفه ها'!$C:$C,0),MATCH(F173,'تعرفه ها'!$2:$2,0))/100),0),"---")</f>
        <v>-43716</v>
      </c>
      <c r="BB173" s="415">
        <f>IFERROR(IF(P173="دیماندی",ROUND(AJ173*INDEX('تعرفه ها'!A:Z,MATCH(BB$1,'تعرفه ها'!$C:$C,0),MATCH(F173,'تعرفه ها'!$2:$2,0))*J173/30,0),0),"---")</f>
        <v>775229</v>
      </c>
      <c r="BC173" s="415"/>
      <c r="BD173" s="54">
        <f>IFERROR(IF(INDEX('اطلاعات دوره'!A:Z,MATCH(G173,'اطلاعات دوره'!C:C,0),MATCH("برق",'اطلاعات دوره'!$1:$1,0))="دارد",ROUND(AX173*INDEX('تعرفه ها'!A:Z,MATCH("پیک فصلی برق",'تعرفه ها'!$C:$C,0),MATCH(F173,'تعرفه ها'!$2:$2,0))/100,0),0),"---")</f>
        <v>0</v>
      </c>
      <c r="BE173" s="415">
        <f>IFERROR(ROUND(((AX173+AY173+AZ173+BA173+BB173+BC173+BD173)*INDEX('تعرفه ها'!A:Z,MATCH("مالیات برق",'تعرفه ها'!$C:$C,0),MATCH(F173,'تعرفه ها'!$2:$2,0))/100),0),"---")</f>
        <v>0</v>
      </c>
      <c r="BF173" s="415">
        <f t="shared" si="66"/>
        <v>294358</v>
      </c>
      <c r="BG173" s="415">
        <f t="shared" si="70"/>
        <v>10986317</v>
      </c>
      <c r="BH173" s="415">
        <f t="shared" si="67"/>
        <v>11280675</v>
      </c>
      <c r="BI173" s="54">
        <f t="shared" si="68"/>
        <v>675</v>
      </c>
      <c r="BJ173" s="55">
        <f t="shared" si="69"/>
        <v>11280000</v>
      </c>
      <c r="BK173" s="262"/>
      <c r="BL173" s="183" t="str">
        <f>IFERROR(IF(INDEX(پرداخت!A:AZ,MATCH(A173&amp;" - "&amp;"برق",پرداخت!$B:$B,0),MATCH(G173,پرداخت!$1:$1,0))="نشده","نشده","شده"),"---")</f>
        <v>نشده</v>
      </c>
      <c r="BN173" s="257"/>
      <c r="BO173" s="257"/>
      <c r="BP173" s="257"/>
      <c r="BQ173" s="257"/>
      <c r="BR173" s="257"/>
      <c r="BS173" s="257"/>
      <c r="BT173" s="257"/>
      <c r="BU173" s="257"/>
      <c r="BV173" s="257"/>
      <c r="BW173" s="257"/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/>
      <c r="CI173"/>
      <c r="CJ173"/>
      <c r="CK173"/>
    </row>
    <row r="174" spans="1:89" ht="33.75" hidden="1">
      <c r="A174" s="171" t="s">
        <v>226</v>
      </c>
      <c r="B174" s="47">
        <f>IFERROR(INDEX('اطلاعات انشعابات شرکتها'!A:BB,MATCH(A174,'اطلاعات انشعابات شرکتها'!A:A,0),MATCH(B$1,'اطلاعات انشعابات شرکتها'!$1:$1,0)),0)</f>
        <v>117</v>
      </c>
      <c r="C174" s="48">
        <f>IFERROR(INDEX('اطلاعات انشعابات شرکتها'!A:BB,MATCH(A174,'اطلاعات انشعابات شرکتها'!A:A,0),MATCH(C$1,'اطلاعات انشعابات شرکتها'!$1:$1,0)),0)</f>
        <v>0</v>
      </c>
      <c r="D174" s="45"/>
      <c r="E174" s="171">
        <v>3</v>
      </c>
      <c r="F174" s="170">
        <v>99</v>
      </c>
      <c r="G174" s="188" t="str">
        <f t="shared" si="48"/>
        <v>99/3</v>
      </c>
      <c r="H174" s="188" t="str">
        <f>IFERROR(INDEX('اطلاعات دوره'!A:Z,MATCH(G174,'اطلاعات دوره'!C:C,0),MATCH(H$1,'اطلاعات دوره'!$1:$1,0)),0)</f>
        <v>99/03/01</v>
      </c>
      <c r="I174" s="188" t="str">
        <f>IFERROR(INDEX('اطلاعات دوره'!A:Z,MATCH(G174,'اطلاعات دوره'!C:C,0),MATCH(I$1,'اطلاعات دوره'!$1:$1,0)),0)</f>
        <v>99/03/31</v>
      </c>
      <c r="J174" s="188">
        <f>IFERROR(INDEX('اطلاعات دوره'!A:Z,MATCH(G174,'اطلاعات دوره'!C:C,0),MATCH(J$1,'اطلاعات دوره'!$1:$1,0)),0)</f>
        <v>31</v>
      </c>
      <c r="K174" s="265"/>
      <c r="L174" s="188" t="str">
        <f>IFERROR(INDEX('اطلاعات دوره'!A:Z,MATCH(G174,'اطلاعات دوره'!C:C,0)-1,MATCH("عنوان",'اطلاعات دوره'!$1:$1,0)),"---")</f>
        <v>99/2</v>
      </c>
      <c r="M174" s="188" t="str">
        <f t="shared" si="49"/>
        <v>پروتئین نو ترکیب طاها (2)-99/2</v>
      </c>
      <c r="N174" s="188" t="str">
        <f t="shared" si="50"/>
        <v>پروتئین نو ترکیب طاها (2)-99/3</v>
      </c>
      <c r="O174" s="265"/>
      <c r="P174" s="188">
        <f>IFERROR(INDEX('اطلاعات انشعابات شرکتها'!A:BB,MATCH(A174,'اطلاعات انشعابات شرکتها'!A:A,0),MATCH(P$1,'اطلاعات انشعابات شرکتها'!$1:$1,0)),0)</f>
        <v>0</v>
      </c>
      <c r="Q174" s="188">
        <f>IFERROR(INDEX('اطلاعات انشعابات شرکتها'!A:BB,MATCH(A174,'اطلاعات انشعابات شرکتها'!A:A,0),MATCH(Q$1,'اطلاعات انشعابات شرکتها'!$1:$1,0)),0)</f>
        <v>0</v>
      </c>
      <c r="R174" s="188">
        <f>IFERROR(INDEX('اطلاعات انشعابات شرکتها'!A:BB,MATCH(A174,'اطلاعات انشعابات شرکتها'!A:A,0),MATCH(R$1,'اطلاعات انشعابات شرکتها'!$1:$1,0)),0)</f>
        <v>0</v>
      </c>
      <c r="S174" s="265"/>
      <c r="T174" s="188" t="str">
        <f>IFERROR(INDEX('قرائت کنتور'!A:AZ,MATCH(A174&amp;"-"&amp;T$1,'قرائت کنتور'!B:B,0),MATCH(G174,'قرائت کنتور'!$1:$1,0)),0)</f>
        <v>-</v>
      </c>
      <c r="U174" s="188" t="str">
        <f>IFERROR(INDEX('قرائت کنتور'!A:AZ,MATCH(A174&amp;"-"&amp;U$1,'قرائت کنتور'!B:B,0),MATCH(L174,'قرائت کنتور'!$1:$1,0)),0)</f>
        <v>-</v>
      </c>
      <c r="V174" s="188" t="str">
        <f>IFERROR(INDEX('قرائت کنتور'!A:AZ,MATCH(A174&amp;"-"&amp;U$1,'قرائت کنتور'!B:B,0),MATCH(G174,'قرائت کنتور'!$1:$1,0)),0)</f>
        <v>-</v>
      </c>
      <c r="W174" s="188" t="str">
        <f>IFERROR(INDEX('قرائت کنتور'!A:AZ,MATCH(A174&amp;"-"&amp;W$1,'قرائت کنتور'!B:B,0),MATCH(L174,'قرائت کنتور'!$1:$1,0)),0)</f>
        <v>-</v>
      </c>
      <c r="X174" s="188" t="str">
        <f>IFERROR(INDEX('قرائت کنتور'!A:AZ,MATCH(A174&amp;"-"&amp;W$1,'قرائت کنتور'!B:B,0),MATCH(G174,'قرائت کنتور'!$1:$1,0)),0)</f>
        <v>-</v>
      </c>
      <c r="Y174" s="188" t="str">
        <f>IFERROR(INDEX('قرائت کنتور'!A:AZ,MATCH(A174&amp;"-"&amp;Y$1,'قرائت کنتور'!B:B,0),MATCH(L174,'قرائت کنتور'!$1:$1,0)),0)</f>
        <v>-</v>
      </c>
      <c r="Z174" s="188" t="str">
        <f>IFERROR(INDEX('قرائت کنتور'!A:AZ,MATCH(A174&amp;"-"&amp;Y$1,'قرائت کنتور'!B:B,0),MATCH(G174,'قرائت کنتور'!$1:$1,0)),0)</f>
        <v>-</v>
      </c>
      <c r="AA174" s="188" t="str">
        <f>IFERROR(INDEX('قرائت کنتور'!A:AZ,MATCH(A174&amp;"-"&amp;AA$1,'قرائت کنتور'!B:B,0),MATCH(L174,'قرائت کنتور'!$1:$1,0)),0)</f>
        <v>-</v>
      </c>
      <c r="AB174" s="188" t="str">
        <f>IFERROR(INDEX('قرائت کنتور'!A:AZ,MATCH(A174&amp;"-"&amp;AA$1,'قرائت کنتور'!B:B,0),MATCH(G174,'قرائت کنتور'!$1:$1,0)),0)</f>
        <v>-</v>
      </c>
      <c r="AC174" s="265"/>
      <c r="AD174" s="188" t="str">
        <f t="shared" si="51"/>
        <v>---</v>
      </c>
      <c r="AE174" s="188" t="str">
        <f t="shared" si="52"/>
        <v>---</v>
      </c>
      <c r="AF174" s="188" t="str">
        <f t="shared" si="53"/>
        <v>---</v>
      </c>
      <c r="AG174" s="188" t="str">
        <f t="shared" si="54"/>
        <v>---</v>
      </c>
      <c r="AH174" s="188" t="str">
        <f t="shared" si="55"/>
        <v>---</v>
      </c>
      <c r="AI174" s="188" t="str">
        <f t="shared" si="56"/>
        <v>---</v>
      </c>
      <c r="AJ174" s="188" t="str">
        <f t="shared" si="57"/>
        <v>0</v>
      </c>
      <c r="AK174" s="265"/>
      <c r="AL174" s="254" t="str">
        <f t="shared" si="58"/>
        <v>---</v>
      </c>
      <c r="AM174" s="254" t="str">
        <f t="shared" si="59"/>
        <v>---</v>
      </c>
      <c r="AN174" s="265"/>
      <c r="AO174" s="188" t="str">
        <f>IFERROR(INDEX('تعرفه ها'!A:Z,MATCH(P174&amp;"-"&amp;AO$1,'تعرفه ها'!C:C,0),MATCH(F174,'تعرفه ها'!$2:$2,0),1),"---")</f>
        <v>---</v>
      </c>
      <c r="AP174" s="188" t="str">
        <f>IFERROR(INDEX('تعرفه ها'!A:Z,MATCH(P174&amp;"-"&amp;AP$1,'تعرفه ها'!C:C,0),MATCH(F174,'تعرفه ها'!$2:$2,0),1),"---")</f>
        <v>---</v>
      </c>
      <c r="AQ174" s="188" t="str">
        <f>IFERROR(INDEX('تعرفه ها'!A:Z,MATCH(P174&amp;"-"&amp;AQ$1,'تعرفه ها'!C:C,0),MATCH(F174,'تعرفه ها'!$2:$2,0),1),"---")</f>
        <v>---</v>
      </c>
      <c r="AR174" s="188" t="str">
        <f>IFERROR(INDEX('تعرفه ها'!A:Z,MATCH(P174&amp;"-"&amp;AR$1,'تعرفه ها'!C:C,0),MATCH(F174,'تعرفه ها'!$2:$2,0),1),"---")</f>
        <v>---</v>
      </c>
      <c r="AS174" s="265"/>
      <c r="AT174" s="415" t="str">
        <f t="shared" si="60"/>
        <v>---</v>
      </c>
      <c r="AU174" s="415" t="str">
        <f t="shared" si="61"/>
        <v>---</v>
      </c>
      <c r="AV174" s="415" t="str">
        <f t="shared" si="62"/>
        <v>---</v>
      </c>
      <c r="AW174" s="415" t="str">
        <f t="shared" si="63"/>
        <v>---</v>
      </c>
      <c r="AX174" s="415" t="str">
        <f t="shared" si="64"/>
        <v>---</v>
      </c>
      <c r="AY174" s="415" t="str">
        <f>IFERROR(AH174*INDEX('تعرفه ها'!A:Z,MATCH("عوارض برق به ازاء هر کیلووات",'تعرفه ها'!$C:$C,0),MATCH(F174,'تعرفه ها'!$2:$2,0)),"---")</f>
        <v>---</v>
      </c>
      <c r="AZ174" s="415" t="str">
        <f t="shared" si="65"/>
        <v>---</v>
      </c>
      <c r="BA174" s="415" t="str">
        <f>IFERROR(ROUND(((AX174+AY174+AZ174)*INDEX('تعرفه ها'!A:Z,MATCH("هزینه نگهداری و تعمیرات شبکه برق",'تعرفه ها'!$C:$C,0),MATCH(F174,'تعرفه ها'!$2:$2,0))/100),0),"---")</f>
        <v>---</v>
      </c>
      <c r="BB174" s="415">
        <f>IFERROR(IF(P174="دیماندی",ROUND(AJ174*INDEX('تعرفه ها'!A:Z,MATCH(BB$1,'تعرفه ها'!$C:$C,0),MATCH(F174,'تعرفه ها'!$2:$2,0))*J174/30,0),0),"---")</f>
        <v>0</v>
      </c>
      <c r="BC174" s="415"/>
      <c r="BD174" s="54">
        <f>IFERROR(IF(INDEX('اطلاعات دوره'!A:Z,MATCH(G174,'اطلاعات دوره'!C:C,0),MATCH("برق",'اطلاعات دوره'!$1:$1,0))="دارد",ROUND(AX174*INDEX('تعرفه ها'!A:Z,MATCH("پیک فصلی برق",'تعرفه ها'!$C:$C,0),MATCH(F174,'تعرفه ها'!$2:$2,0))/100,0),0),"---")</f>
        <v>0</v>
      </c>
      <c r="BE174" s="415" t="str">
        <f>IFERROR(ROUND(((AX174+AY174+AZ174+BA174+BB174+BC174+BD174)*INDEX('تعرفه ها'!A:Z,MATCH("مالیات برق",'تعرفه ها'!$C:$C,0),MATCH(F174,'تعرفه ها'!$2:$2,0))/100),0),"---")</f>
        <v>---</v>
      </c>
      <c r="BF174" s="415" t="str">
        <f t="shared" si="66"/>
        <v>---</v>
      </c>
      <c r="BG174" s="415" t="str">
        <f t="shared" si="70"/>
        <v>---</v>
      </c>
      <c r="BH174" s="415" t="str">
        <f t="shared" si="67"/>
        <v>---</v>
      </c>
      <c r="BI174" s="54" t="str">
        <f t="shared" si="68"/>
        <v>---</v>
      </c>
      <c r="BJ174" s="55" t="str">
        <f t="shared" si="69"/>
        <v>---</v>
      </c>
      <c r="BK174" s="262"/>
      <c r="BL174" s="183" t="str">
        <f>IFERROR(IF(INDEX(پرداخت!A:AZ,MATCH(A174&amp;" - "&amp;"برق",پرداخت!$B:$B,0),MATCH(G174,پرداخت!$1:$1,0))="نشده","نشده","شده"),"---")</f>
        <v>نشده</v>
      </c>
      <c r="BN174" s="257"/>
      <c r="BO174" s="257"/>
      <c r="BP174" s="257"/>
      <c r="BQ174" s="257"/>
      <c r="BR174" s="257"/>
      <c r="BS174" s="257"/>
      <c r="BT174" s="257"/>
      <c r="BU174" s="257"/>
      <c r="BV174" s="257"/>
      <c r="BW174" s="257"/>
      <c r="BX174" s="257"/>
      <c r="BY174" s="257"/>
      <c r="BZ174" s="257"/>
      <c r="CA174" s="257"/>
      <c r="CB174" s="257"/>
      <c r="CC174" s="257"/>
      <c r="CD174" s="257"/>
      <c r="CE174" s="257"/>
      <c r="CF174" s="257"/>
      <c r="CG174" s="257"/>
      <c r="CH174"/>
      <c r="CI174"/>
      <c r="CJ174"/>
      <c r="CK174"/>
    </row>
    <row r="175" spans="1:89" ht="33.75" hidden="1">
      <c r="A175" s="171" t="s">
        <v>227</v>
      </c>
      <c r="B175" s="47">
        <f>IFERROR(INDEX('اطلاعات انشعابات شرکتها'!A:BB,MATCH(A175,'اطلاعات انشعابات شرکتها'!A:A,0),MATCH(B$1,'اطلاعات انشعابات شرکتها'!$1:$1,0)),0)</f>
        <v>118</v>
      </c>
      <c r="C175" s="48">
        <f>IFERROR(INDEX('اطلاعات انشعابات شرکتها'!A:BB,MATCH(A175,'اطلاعات انشعابات شرکتها'!A:A,0),MATCH(C$1,'اطلاعات انشعابات شرکتها'!$1:$1,0)),0)</f>
        <v>0</v>
      </c>
      <c r="D175" s="45"/>
      <c r="E175" s="171">
        <v>3</v>
      </c>
      <c r="F175" s="170">
        <v>99</v>
      </c>
      <c r="G175" s="188" t="str">
        <f t="shared" si="48"/>
        <v>99/3</v>
      </c>
      <c r="H175" s="188" t="str">
        <f>IFERROR(INDEX('اطلاعات دوره'!A:Z,MATCH(G175,'اطلاعات دوره'!C:C,0),MATCH(H$1,'اطلاعات دوره'!$1:$1,0)),0)</f>
        <v>99/03/01</v>
      </c>
      <c r="I175" s="188" t="str">
        <f>IFERROR(INDEX('اطلاعات دوره'!A:Z,MATCH(G175,'اطلاعات دوره'!C:C,0),MATCH(I$1,'اطلاعات دوره'!$1:$1,0)),0)</f>
        <v>99/03/31</v>
      </c>
      <c r="J175" s="188">
        <f>IFERROR(INDEX('اطلاعات دوره'!A:Z,MATCH(G175,'اطلاعات دوره'!C:C,0),MATCH(J$1,'اطلاعات دوره'!$1:$1,0)),0)</f>
        <v>31</v>
      </c>
      <c r="K175" s="265"/>
      <c r="L175" s="188" t="str">
        <f>IFERROR(INDEX('اطلاعات دوره'!A:Z,MATCH(G175,'اطلاعات دوره'!C:C,0)-1,MATCH("عنوان",'اطلاعات دوره'!$1:$1,0)),"---")</f>
        <v>99/2</v>
      </c>
      <c r="M175" s="188" t="str">
        <f t="shared" si="49"/>
        <v>پشتیبانی صنایع دیار شرق-99/2</v>
      </c>
      <c r="N175" s="188" t="str">
        <f t="shared" si="50"/>
        <v>پشتیبانی صنایع دیار شرق-99/3</v>
      </c>
      <c r="O175" s="265"/>
      <c r="P175" s="188" t="str">
        <f>IFERROR(INDEX('اطلاعات انشعابات شرکتها'!A:BB,MATCH(A175,'اطلاعات انشعابات شرکتها'!A:A,0),MATCH(P$1,'اطلاعات انشعابات شرکتها'!$1:$1,0)),0)</f>
        <v>غیر دیماندی</v>
      </c>
      <c r="Q175" s="188">
        <f>IFERROR(INDEX('اطلاعات انشعابات شرکتها'!A:BB,MATCH(A175,'اطلاعات انشعابات شرکتها'!A:A,0),MATCH(Q$1,'اطلاعات انشعابات شرکتها'!$1:$1,0)),0)</f>
        <v>19</v>
      </c>
      <c r="R175" s="188" t="str">
        <f>IFERROR(INDEX('اطلاعات انشعابات شرکتها'!A:BB,MATCH(A175,'اطلاعات انشعابات شرکتها'!A:A,0),MATCH(R$1,'اطلاعات انشعابات شرکتها'!$1:$1,0)),0)</f>
        <v>1</v>
      </c>
      <c r="S175" s="265"/>
      <c r="T175" s="188">
        <f>IFERROR(INDEX('قرائت کنتور'!A:AZ,MATCH(A175&amp;"-"&amp;T$1,'قرائت کنتور'!B:B,0),MATCH(G175,'قرائت کنتور'!$1:$1,0)),0)</f>
        <v>4</v>
      </c>
      <c r="U175" s="188">
        <f>IFERROR(INDEX('قرائت کنتور'!A:AZ,MATCH(A175&amp;"-"&amp;U$1,'قرائت کنتور'!B:B,0),MATCH(L175,'قرائت کنتور'!$1:$1,0)),0)</f>
        <v>74430</v>
      </c>
      <c r="V175" s="188">
        <f>IFERROR(INDEX('قرائت کنتور'!A:AZ,MATCH(A175&amp;"-"&amp;U$1,'قرائت کنتور'!B:B,0),MATCH(G175,'قرائت کنتور'!$1:$1,0)),0)</f>
        <v>74183</v>
      </c>
      <c r="W175" s="188">
        <f>IFERROR(INDEX('قرائت کنتور'!A:AZ,MATCH(A175&amp;"-"&amp;W$1,'قرائت کنتور'!B:B,0),MATCH(L175,'قرائت کنتور'!$1:$1,0)),0)</f>
        <v>7621</v>
      </c>
      <c r="X175" s="188">
        <f>IFERROR(INDEX('قرائت کنتور'!A:AZ,MATCH(A175&amp;"-"&amp;W$1,'قرائت کنتور'!B:B,0),MATCH(G175,'قرائت کنتور'!$1:$1,0)),0)</f>
        <v>7577</v>
      </c>
      <c r="Y175" s="188">
        <f>IFERROR(INDEX('قرائت کنتور'!A:AZ,MATCH(A175&amp;"-"&amp;Y$1,'قرائت کنتور'!B:B,0),MATCH(L175,'قرائت کنتور'!$1:$1,0)),0)</f>
        <v>15188</v>
      </c>
      <c r="Z175" s="188">
        <f>IFERROR(INDEX('قرائت کنتور'!A:AZ,MATCH(A175&amp;"-"&amp;Y$1,'قرائت کنتور'!B:B,0),MATCH(G175,'قرائت کنتور'!$1:$1,0)),0)</f>
        <v>15102</v>
      </c>
      <c r="AA175" s="188">
        <f>IFERROR(INDEX('قرائت کنتور'!A:AZ,MATCH(A175&amp;"-"&amp;AA$1,'قرائت کنتور'!B:B,0),MATCH(L175,'قرائت کنتور'!$1:$1,0)),0)</f>
        <v>148856</v>
      </c>
      <c r="AB175" s="188">
        <f>IFERROR(INDEX('قرائت کنتور'!A:AZ,MATCH(A175&amp;"-"&amp;AA$1,'قرائت کنتور'!B:B,0),MATCH(G175,'قرائت کنتور'!$1:$1,0)),0)</f>
        <v>148750</v>
      </c>
      <c r="AC175" s="265"/>
      <c r="AD175" s="188">
        <f t="shared" si="51"/>
        <v>-247</v>
      </c>
      <c r="AE175" s="188">
        <f t="shared" si="52"/>
        <v>-44</v>
      </c>
      <c r="AF175" s="188">
        <f t="shared" si="53"/>
        <v>-86</v>
      </c>
      <c r="AG175" s="188">
        <f t="shared" si="54"/>
        <v>-106</v>
      </c>
      <c r="AH175" s="188">
        <f t="shared" si="55"/>
        <v>-377</v>
      </c>
      <c r="AI175" s="188">
        <f t="shared" si="56"/>
        <v>4</v>
      </c>
      <c r="AJ175" s="188" t="str">
        <f t="shared" si="57"/>
        <v>0</v>
      </c>
      <c r="AK175" s="265"/>
      <c r="AL175" s="254">
        <f t="shared" si="58"/>
        <v>-0.96267173509953408</v>
      </c>
      <c r="AM175" s="254" t="str">
        <f t="shared" si="59"/>
        <v>0</v>
      </c>
      <c r="AN175" s="265"/>
      <c r="AO175" s="188">
        <f>IFERROR(INDEX('تعرفه ها'!A:Z,MATCH(P175&amp;"-"&amp;AO$1,'تعرفه ها'!C:C,0),MATCH(F175,'تعرفه ها'!$2:$2,0),1),"---")</f>
        <v>1115</v>
      </c>
      <c r="AP175" s="188">
        <f>IFERROR(INDEX('تعرفه ها'!A:Z,MATCH(P175&amp;"-"&amp;AP$1,'تعرفه ها'!C:C,0),MATCH(F175,'تعرفه ها'!$2:$2,0),1),"---")</f>
        <v>558</v>
      </c>
      <c r="AQ175" s="188">
        <f>IFERROR(INDEX('تعرفه ها'!A:Z,MATCH(P175&amp;"-"&amp;AQ$1,'تعرفه ها'!C:C,0),MATCH(F175,'تعرفه ها'!$2:$2,0),1),"---")</f>
        <v>279</v>
      </c>
      <c r="AR175" s="188">
        <f>IFERROR(INDEX('تعرفه ها'!A:Z,MATCH(P175&amp;"-"&amp;AR$1,'تعرفه ها'!C:C,0),MATCH(F175,'تعرفه ها'!$2:$2,0),1),"---")</f>
        <v>550</v>
      </c>
      <c r="AS175" s="265"/>
      <c r="AT175" s="415">
        <f t="shared" si="60"/>
        <v>-275405</v>
      </c>
      <c r="AU175" s="415">
        <f t="shared" si="61"/>
        <v>-24552</v>
      </c>
      <c r="AV175" s="415">
        <f t="shared" si="62"/>
        <v>-23994</v>
      </c>
      <c r="AW175" s="415">
        <f t="shared" si="63"/>
        <v>-58300</v>
      </c>
      <c r="AX175" s="415">
        <f t="shared" si="64"/>
        <v>-382251</v>
      </c>
      <c r="AY175" s="415">
        <f>IFERROR(AH175*INDEX('تعرفه ها'!A:Z,MATCH("عوارض برق به ازاء هر کیلووات",'تعرفه ها'!$C:$C,0),MATCH(F175,'تعرفه ها'!$2:$2,0)),"---")</f>
        <v>-18850</v>
      </c>
      <c r="AZ175" s="415">
        <f t="shared" si="65"/>
        <v>0</v>
      </c>
      <c r="BA175" s="415">
        <f>IFERROR(ROUND(((AX175+AY175+AZ175)*INDEX('تعرفه ها'!A:Z,MATCH("هزینه نگهداری و تعمیرات شبکه برق",'تعرفه ها'!$C:$C,0),MATCH(F175,'تعرفه ها'!$2:$2,0))/100),0),"---")</f>
        <v>-40110</v>
      </c>
      <c r="BB175" s="415">
        <f>IFERROR(IF(P175="دیماندی",ROUND(AJ175*INDEX('تعرفه ها'!A:Z,MATCH(BB$1,'تعرفه ها'!$C:$C,0),MATCH(F175,'تعرفه ها'!$2:$2,0))*J175/30,0),0),"---")</f>
        <v>0</v>
      </c>
      <c r="BC175" s="415"/>
      <c r="BD175" s="54">
        <f>IFERROR(IF(INDEX('اطلاعات دوره'!A:Z,MATCH(G175,'اطلاعات دوره'!C:C,0),MATCH("برق",'اطلاعات دوره'!$1:$1,0))="دارد",ROUND(AX175*INDEX('تعرفه ها'!A:Z,MATCH("پیک فصلی برق",'تعرفه ها'!$C:$C,0),MATCH(F175,'تعرفه ها'!$2:$2,0))/100,0),0),"---")</f>
        <v>0</v>
      </c>
      <c r="BE175" s="415">
        <f>IFERROR(ROUND(((AX175+AY175+AZ175+BA175+BB175+BC175+BD175)*INDEX('تعرفه ها'!A:Z,MATCH("مالیات برق",'تعرفه ها'!$C:$C,0),MATCH(F175,'تعرفه ها'!$2:$2,0))/100),0),"---")</f>
        <v>0</v>
      </c>
      <c r="BF175" s="415">
        <f t="shared" si="66"/>
        <v>-441211</v>
      </c>
      <c r="BG175" s="415">
        <f t="shared" si="70"/>
        <v>71527028</v>
      </c>
      <c r="BH175" s="415">
        <f t="shared" si="67"/>
        <v>71085817</v>
      </c>
      <c r="BI175" s="54">
        <f t="shared" si="68"/>
        <v>817</v>
      </c>
      <c r="BJ175" s="55">
        <f t="shared" si="69"/>
        <v>71085000</v>
      </c>
      <c r="BK175" s="262"/>
      <c r="BL175" s="183" t="str">
        <f>IFERROR(IF(INDEX(پرداخت!A:AZ,MATCH(A175&amp;" - "&amp;"برق",پرداخت!$B:$B,0),MATCH(G175,پرداخت!$1:$1,0))="نشده","نشده","شده"),"---")</f>
        <v>نشده</v>
      </c>
      <c r="BN175" s="257"/>
      <c r="BO175" s="257"/>
      <c r="BP175" s="257"/>
      <c r="BQ175" s="257"/>
      <c r="BR175" s="257"/>
      <c r="BS175" s="257"/>
      <c r="BT175" s="257"/>
      <c r="BU175" s="257"/>
      <c r="BV175" s="257"/>
      <c r="BW175" s="257"/>
      <c r="BX175" s="257"/>
      <c r="BY175" s="257"/>
      <c r="BZ175" s="257"/>
      <c r="CA175" s="257"/>
      <c r="CB175" s="257"/>
      <c r="CC175" s="257"/>
      <c r="CD175" s="257"/>
      <c r="CE175" s="257"/>
      <c r="CF175" s="257"/>
      <c r="CG175" s="257"/>
      <c r="CH175"/>
      <c r="CI175"/>
      <c r="CJ175"/>
      <c r="CK175"/>
    </row>
    <row r="176" spans="1:89" ht="33.75" hidden="1">
      <c r="A176" s="171" t="s">
        <v>228</v>
      </c>
      <c r="B176" s="47">
        <f>IFERROR(INDEX('اطلاعات انشعابات شرکتها'!A:BB,MATCH(A176,'اطلاعات انشعابات شرکتها'!A:A,0),MATCH(B$1,'اطلاعات انشعابات شرکتها'!$1:$1,0)),0)</f>
        <v>119</v>
      </c>
      <c r="C176" s="48">
        <f>IFERROR(INDEX('اطلاعات انشعابات شرکتها'!A:BB,MATCH(A176,'اطلاعات انشعابات شرکتها'!A:A,0),MATCH(C$1,'اطلاعات انشعابات شرکتها'!$1:$1,0)),0)</f>
        <v>0</v>
      </c>
      <c r="D176" s="45"/>
      <c r="E176" s="171">
        <v>3</v>
      </c>
      <c r="F176" s="170">
        <v>99</v>
      </c>
      <c r="G176" s="188" t="str">
        <f t="shared" si="48"/>
        <v>99/3</v>
      </c>
      <c r="H176" s="188" t="str">
        <f>IFERROR(INDEX('اطلاعات دوره'!A:Z,MATCH(G176,'اطلاعات دوره'!C:C,0),MATCH(H$1,'اطلاعات دوره'!$1:$1,0)),0)</f>
        <v>99/03/01</v>
      </c>
      <c r="I176" s="188" t="str">
        <f>IFERROR(INDEX('اطلاعات دوره'!A:Z,MATCH(G176,'اطلاعات دوره'!C:C,0),MATCH(I$1,'اطلاعات دوره'!$1:$1,0)),0)</f>
        <v>99/03/31</v>
      </c>
      <c r="J176" s="188">
        <f>IFERROR(INDEX('اطلاعات دوره'!A:Z,MATCH(G176,'اطلاعات دوره'!C:C,0),MATCH(J$1,'اطلاعات دوره'!$1:$1,0)),0)</f>
        <v>31</v>
      </c>
      <c r="K176" s="265"/>
      <c r="L176" s="188" t="str">
        <f>IFERROR(INDEX('اطلاعات دوره'!A:Z,MATCH(G176,'اطلاعات دوره'!C:C,0)-1,MATCH("عنوان",'اطلاعات دوره'!$1:$1,0)),"---")</f>
        <v>99/2</v>
      </c>
      <c r="M176" s="188" t="str">
        <f t="shared" si="49"/>
        <v>پویش تجهیز-99/2</v>
      </c>
      <c r="N176" s="188" t="str">
        <f t="shared" si="50"/>
        <v>پویش تجهیز-99/3</v>
      </c>
      <c r="O176" s="265"/>
      <c r="P176" s="188" t="str">
        <f>IFERROR(INDEX('اطلاعات انشعابات شرکتها'!A:BB,MATCH(A176,'اطلاعات انشعابات شرکتها'!A:A,0),MATCH(P$1,'اطلاعات انشعابات شرکتها'!$1:$1,0)),0)</f>
        <v>غیر دیماندی</v>
      </c>
      <c r="Q176" s="188">
        <f>IFERROR(INDEX('اطلاعات انشعابات شرکتها'!A:BB,MATCH(A176,'اطلاعات انشعابات شرکتها'!A:A,0),MATCH(Q$1,'اطلاعات انشعابات شرکتها'!$1:$1,0)),0)</f>
        <v>19</v>
      </c>
      <c r="R176" s="188" t="str">
        <f>IFERROR(INDEX('اطلاعات انشعابات شرکتها'!A:BB,MATCH(A176,'اطلاعات انشعابات شرکتها'!A:A,0),MATCH(R$1,'اطلاعات انشعابات شرکتها'!$1:$1,0)),0)</f>
        <v>1</v>
      </c>
      <c r="S176" s="265"/>
      <c r="T176" s="188">
        <f>IFERROR(INDEX('قرائت کنتور'!A:AZ,MATCH(A176&amp;"-"&amp;T$1,'قرائت کنتور'!B:B,0),MATCH(G176,'قرائت کنتور'!$1:$1,0)),0)</f>
        <v>4</v>
      </c>
      <c r="U176" s="188">
        <f>IFERROR(INDEX('قرائت کنتور'!A:AZ,MATCH(A176&amp;"-"&amp;U$1,'قرائت کنتور'!B:B,0),MATCH(L176,'قرائت کنتور'!$1:$1,0)),0)</f>
        <v>0</v>
      </c>
      <c r="V176" s="188">
        <f>IFERROR(INDEX('قرائت کنتور'!A:AZ,MATCH(A176&amp;"-"&amp;U$1,'قرائت کنتور'!B:B,0),MATCH(G176,'قرائت کنتور'!$1:$1,0)),0)</f>
        <v>2824</v>
      </c>
      <c r="W176" s="188">
        <f>IFERROR(INDEX('قرائت کنتور'!A:AZ,MATCH(A176&amp;"-"&amp;W$1,'قرائت کنتور'!B:B,0),MATCH(L176,'قرائت کنتور'!$1:$1,0)),0)</f>
        <v>0</v>
      </c>
      <c r="X176" s="188">
        <f>IFERROR(INDEX('قرائت کنتور'!A:AZ,MATCH(A176&amp;"-"&amp;W$1,'قرائت کنتور'!B:B,0),MATCH(G176,'قرائت کنتور'!$1:$1,0)),0)</f>
        <v>15710</v>
      </c>
      <c r="Y176" s="188">
        <f>IFERROR(INDEX('قرائت کنتور'!A:AZ,MATCH(A176&amp;"-"&amp;Y$1,'قرائت کنتور'!B:B,0),MATCH(L176,'قرائت کنتور'!$1:$1,0)),0)</f>
        <v>0</v>
      </c>
      <c r="Z176" s="188">
        <f>IFERROR(INDEX('قرائت کنتور'!A:AZ,MATCH(A176&amp;"-"&amp;Y$1,'قرائت کنتور'!B:B,0),MATCH(G176,'قرائت کنتور'!$1:$1,0)),0)</f>
        <v>1903</v>
      </c>
      <c r="AA176" s="188">
        <f>IFERROR(INDEX('قرائت کنتور'!A:AZ,MATCH(A176&amp;"-"&amp;AA$1,'قرائت کنتور'!B:B,0),MATCH(L176,'قرائت کنتور'!$1:$1,0)),0)</f>
        <v>0</v>
      </c>
      <c r="AB176" s="188">
        <f>IFERROR(INDEX('قرائت کنتور'!A:AZ,MATCH(A176&amp;"-"&amp;AA$1,'قرائت کنتور'!B:B,0),MATCH(G176,'قرائت کنتور'!$1:$1,0)),0)</f>
        <v>20102</v>
      </c>
      <c r="AC176" s="265"/>
      <c r="AD176" s="188">
        <f t="shared" si="51"/>
        <v>2824</v>
      </c>
      <c r="AE176" s="188">
        <f t="shared" si="52"/>
        <v>15710</v>
      </c>
      <c r="AF176" s="188">
        <f t="shared" si="53"/>
        <v>1903</v>
      </c>
      <c r="AG176" s="188">
        <f t="shared" si="54"/>
        <v>20102</v>
      </c>
      <c r="AH176" s="188">
        <f t="shared" si="55"/>
        <v>20437</v>
      </c>
      <c r="AI176" s="188">
        <f t="shared" si="56"/>
        <v>4</v>
      </c>
      <c r="AJ176" s="188" t="str">
        <f t="shared" si="57"/>
        <v>0</v>
      </c>
      <c r="AK176" s="265"/>
      <c r="AL176" s="254">
        <f t="shared" si="58"/>
        <v>0.71292572059339354</v>
      </c>
      <c r="AM176" s="254">
        <f t="shared" si="59"/>
        <v>0.26240360531655083</v>
      </c>
      <c r="AN176" s="265"/>
      <c r="AO176" s="188">
        <f>IFERROR(INDEX('تعرفه ها'!A:Z,MATCH(P176&amp;"-"&amp;AO$1,'تعرفه ها'!C:C,0),MATCH(F176,'تعرفه ها'!$2:$2,0),1),"---")</f>
        <v>1115</v>
      </c>
      <c r="AP176" s="188">
        <f>IFERROR(INDEX('تعرفه ها'!A:Z,MATCH(P176&amp;"-"&amp;AP$1,'تعرفه ها'!C:C,0),MATCH(F176,'تعرفه ها'!$2:$2,0),1),"---")</f>
        <v>558</v>
      </c>
      <c r="AQ176" s="188">
        <f>IFERROR(INDEX('تعرفه ها'!A:Z,MATCH(P176&amp;"-"&amp;AQ$1,'تعرفه ها'!C:C,0),MATCH(F176,'تعرفه ها'!$2:$2,0),1),"---")</f>
        <v>279</v>
      </c>
      <c r="AR176" s="188">
        <f>IFERROR(INDEX('تعرفه ها'!A:Z,MATCH(P176&amp;"-"&amp;AR$1,'تعرفه ها'!C:C,0),MATCH(F176,'تعرفه ها'!$2:$2,0),1),"---")</f>
        <v>550</v>
      </c>
      <c r="AS176" s="265"/>
      <c r="AT176" s="415">
        <f t="shared" si="60"/>
        <v>3148760</v>
      </c>
      <c r="AU176" s="415">
        <f t="shared" si="61"/>
        <v>8766180</v>
      </c>
      <c r="AV176" s="415">
        <f t="shared" si="62"/>
        <v>530937</v>
      </c>
      <c r="AW176" s="415">
        <f t="shared" si="63"/>
        <v>11056100</v>
      </c>
      <c r="AX176" s="415">
        <f t="shared" si="64"/>
        <v>23501977</v>
      </c>
      <c r="AY176" s="415">
        <f>IFERROR(AH176*INDEX('تعرفه ها'!A:Z,MATCH("عوارض برق به ازاء هر کیلووات",'تعرفه ها'!$C:$C,0),MATCH(F176,'تعرفه ها'!$2:$2,0)),"---")</f>
        <v>1021850</v>
      </c>
      <c r="AZ176" s="415">
        <f t="shared" si="65"/>
        <v>3265843</v>
      </c>
      <c r="BA176" s="415">
        <f>IFERROR(ROUND(((AX176+AY176+AZ176)*INDEX('تعرفه ها'!A:Z,MATCH("هزینه نگهداری و تعمیرات شبکه برق",'تعرفه ها'!$C:$C,0),MATCH(F176,'تعرفه ها'!$2:$2,0))/100),0),"---")</f>
        <v>2778967</v>
      </c>
      <c r="BB176" s="415">
        <f>IFERROR(IF(P176="دیماندی",ROUND(AJ176*INDEX('تعرفه ها'!A:Z,MATCH(BB$1,'تعرفه ها'!$C:$C,0),MATCH(F176,'تعرفه ها'!$2:$2,0))*J176/30,0),0),"---")</f>
        <v>0</v>
      </c>
      <c r="BC176" s="415"/>
      <c r="BD176" s="54">
        <f>IFERROR(IF(INDEX('اطلاعات دوره'!A:Z,MATCH(G176,'اطلاعات دوره'!C:C,0),MATCH("برق",'اطلاعات دوره'!$1:$1,0))="دارد",ROUND(AX176*INDEX('تعرفه ها'!A:Z,MATCH("پیک فصلی برق",'تعرفه ها'!$C:$C,0),MATCH(F176,'تعرفه ها'!$2:$2,0))/100,0),0),"---")</f>
        <v>0</v>
      </c>
      <c r="BE176" s="415">
        <f>IFERROR(ROUND(((AX176+AY176+AZ176+BA176+BB176+BC176+BD176)*INDEX('تعرفه ها'!A:Z,MATCH("مالیات برق",'تعرفه ها'!$C:$C,0),MATCH(F176,'تعرفه ها'!$2:$2,0))/100),0),"---")</f>
        <v>0</v>
      </c>
      <c r="BF176" s="415">
        <f t="shared" si="66"/>
        <v>30568637</v>
      </c>
      <c r="BG176" s="415" t="str">
        <f t="shared" si="70"/>
        <v>---</v>
      </c>
      <c r="BH176" s="415" t="str">
        <f t="shared" si="67"/>
        <v>---</v>
      </c>
      <c r="BI176" s="54" t="str">
        <f t="shared" si="68"/>
        <v>---</v>
      </c>
      <c r="BJ176" s="55" t="str">
        <f t="shared" si="69"/>
        <v>---</v>
      </c>
      <c r="BK176" s="262"/>
      <c r="BL176" s="183" t="str">
        <f>IFERROR(IF(INDEX(پرداخت!A:AZ,MATCH(A176&amp;" - "&amp;"برق",پرداخت!$B:$B,0),MATCH(G176,پرداخت!$1:$1,0))="نشده","نشده","شده"),"---")</f>
        <v>نشده</v>
      </c>
      <c r="BN176" s="257"/>
      <c r="BO176" s="257"/>
      <c r="BP176" s="257"/>
      <c r="BQ176" s="257"/>
      <c r="BR176" s="257"/>
      <c r="BS176" s="257"/>
      <c r="BT176" s="257"/>
      <c r="BU176" s="257"/>
      <c r="BV176" s="257"/>
      <c r="BW176" s="257"/>
      <c r="BX176" s="257"/>
      <c r="BY176" s="257"/>
      <c r="BZ176" s="257"/>
      <c r="CA176" s="257"/>
      <c r="CB176" s="257"/>
      <c r="CC176" s="257"/>
      <c r="CD176" s="257"/>
      <c r="CE176" s="257"/>
      <c r="CF176" s="257"/>
      <c r="CG176" s="257"/>
      <c r="CH176"/>
      <c r="CI176"/>
      <c r="CJ176"/>
      <c r="CK176"/>
    </row>
    <row r="177" spans="1:89" ht="33.75" hidden="1">
      <c r="A177" s="171" t="s">
        <v>229</v>
      </c>
      <c r="B177" s="47">
        <f>IFERROR(INDEX('اطلاعات انشعابات شرکتها'!A:BB,MATCH(A177,'اطلاعات انشعابات شرکتها'!A:A,0),MATCH(B$1,'اطلاعات انشعابات شرکتها'!$1:$1,0)),0)</f>
        <v>120</v>
      </c>
      <c r="C177" s="48">
        <f>IFERROR(INDEX('اطلاعات انشعابات شرکتها'!A:BB,MATCH(A177,'اطلاعات انشعابات شرکتها'!A:A,0),MATCH(C$1,'اطلاعات انشعابات شرکتها'!$1:$1,0)),0)</f>
        <v>0</v>
      </c>
      <c r="D177" s="45"/>
      <c r="E177" s="171">
        <v>3</v>
      </c>
      <c r="F177" s="170">
        <v>99</v>
      </c>
      <c r="G177" s="188" t="str">
        <f t="shared" si="48"/>
        <v>99/3</v>
      </c>
      <c r="H177" s="188" t="str">
        <f>IFERROR(INDEX('اطلاعات دوره'!A:Z,MATCH(G177,'اطلاعات دوره'!C:C,0),MATCH(H$1,'اطلاعات دوره'!$1:$1,0)),0)</f>
        <v>99/03/01</v>
      </c>
      <c r="I177" s="188" t="str">
        <f>IFERROR(INDEX('اطلاعات دوره'!A:Z,MATCH(G177,'اطلاعات دوره'!C:C,0),MATCH(I$1,'اطلاعات دوره'!$1:$1,0)),0)</f>
        <v>99/03/31</v>
      </c>
      <c r="J177" s="188">
        <f>IFERROR(INDEX('اطلاعات دوره'!A:Z,MATCH(G177,'اطلاعات دوره'!C:C,0),MATCH(J$1,'اطلاعات دوره'!$1:$1,0)),0)</f>
        <v>31</v>
      </c>
      <c r="K177" s="265"/>
      <c r="L177" s="188" t="str">
        <f>IFERROR(INDEX('اطلاعات دوره'!A:Z,MATCH(G177,'اطلاعات دوره'!C:C,0)-1,MATCH("عنوان",'اطلاعات دوره'!$1:$1,0)),"---")</f>
        <v>99/2</v>
      </c>
      <c r="M177" s="188" t="str">
        <f t="shared" si="49"/>
        <v>پویشگران مواد پارت آزمون شرق-99/2</v>
      </c>
      <c r="N177" s="188" t="str">
        <f t="shared" si="50"/>
        <v>پویشگران مواد پارت آزمون شرق-99/3</v>
      </c>
      <c r="O177" s="265"/>
      <c r="P177" s="188" t="str">
        <f>IFERROR(INDEX('اطلاعات انشعابات شرکتها'!A:BB,MATCH(A177,'اطلاعات انشعابات شرکتها'!A:A,0),MATCH(P$1,'اطلاعات انشعابات شرکتها'!$1:$1,0)),0)</f>
        <v>آزاد</v>
      </c>
      <c r="Q177" s="188">
        <f>IFERROR(INDEX('اطلاعات انشعابات شرکتها'!A:BB,MATCH(A177,'اطلاعات انشعابات شرکتها'!A:A,0),MATCH(Q$1,'اطلاعات انشعابات شرکتها'!$1:$1,0)),0)</f>
        <v>59</v>
      </c>
      <c r="R177" s="188" t="str">
        <f>IFERROR(INDEX('اطلاعات انشعابات شرکتها'!A:BB,MATCH(A177,'اطلاعات انشعابات شرکتها'!A:A,0),MATCH(R$1,'اطلاعات انشعابات شرکتها'!$1:$1,0)),0)</f>
        <v>1</v>
      </c>
      <c r="S177" s="265"/>
      <c r="T177" s="188">
        <f>IFERROR(INDEX('قرائت کنتور'!A:AZ,MATCH(A177&amp;"-"&amp;T$1,'قرائت کنتور'!B:B,0),MATCH(G177,'قرائت کنتور'!$1:$1,0)),0)</f>
        <v>4</v>
      </c>
      <c r="U177" s="188">
        <f>IFERROR(INDEX('قرائت کنتور'!A:AZ,MATCH(A177&amp;"-"&amp;U$1,'قرائت کنتور'!B:B,0),MATCH(L177,'قرائت کنتور'!$1:$1,0)),0)</f>
        <v>20184</v>
      </c>
      <c r="V177" s="188">
        <f>IFERROR(INDEX('قرائت کنتور'!A:AZ,MATCH(A177&amp;"-"&amp;U$1,'قرائت کنتور'!B:B,0),MATCH(G177,'قرائت کنتور'!$1:$1,0)),0)</f>
        <v>19986</v>
      </c>
      <c r="W177" s="188">
        <f>IFERROR(INDEX('قرائت کنتور'!A:AZ,MATCH(A177&amp;"-"&amp;W$1,'قرائت کنتور'!B:B,0),MATCH(L177,'قرائت کنتور'!$1:$1,0)),0)</f>
        <v>71478</v>
      </c>
      <c r="X177" s="188">
        <f>IFERROR(INDEX('قرائت کنتور'!A:AZ,MATCH(A177&amp;"-"&amp;W$1,'قرائت کنتور'!B:B,0),MATCH(G177,'قرائت کنتور'!$1:$1,0)),0)</f>
        <v>70800</v>
      </c>
      <c r="Y177" s="188">
        <f>IFERROR(INDEX('قرائت کنتور'!A:AZ,MATCH(A177&amp;"-"&amp;Y$1,'قرائت کنتور'!B:B,0),MATCH(L177,'قرائت کنتور'!$1:$1,0)),0)</f>
        <v>37027</v>
      </c>
      <c r="Z177" s="188">
        <f>IFERROR(INDEX('قرائت کنتور'!A:AZ,MATCH(A177&amp;"-"&amp;Y$1,'قرائت کنتور'!B:B,0),MATCH(G177,'قرائت کنتور'!$1:$1,0)),0)</f>
        <v>36974</v>
      </c>
      <c r="AA177" s="188">
        <f>IFERROR(INDEX('قرائت کنتور'!A:AZ,MATCH(A177&amp;"-"&amp;AA$1,'قرائت کنتور'!B:B,0),MATCH(L177,'قرائت کنتور'!$1:$1,0)),0)</f>
        <v>30530</v>
      </c>
      <c r="AB177" s="188">
        <f>IFERROR(INDEX('قرائت کنتور'!A:AZ,MATCH(A177&amp;"-"&amp;AA$1,'قرائت کنتور'!B:B,0),MATCH(G177,'قرائت کنتور'!$1:$1,0)),0)</f>
        <v>30507</v>
      </c>
      <c r="AC177" s="265"/>
      <c r="AD177" s="188">
        <f t="shared" si="51"/>
        <v>-198</v>
      </c>
      <c r="AE177" s="188">
        <f t="shared" si="52"/>
        <v>-678</v>
      </c>
      <c r="AF177" s="188">
        <f t="shared" si="53"/>
        <v>-53</v>
      </c>
      <c r="AG177" s="188">
        <f t="shared" si="54"/>
        <v>-23</v>
      </c>
      <c r="AH177" s="188">
        <f t="shared" si="55"/>
        <v>-929</v>
      </c>
      <c r="AI177" s="188">
        <f t="shared" si="56"/>
        <v>4</v>
      </c>
      <c r="AJ177" s="188" t="str">
        <f t="shared" si="57"/>
        <v>0</v>
      </c>
      <c r="AK177" s="265"/>
      <c r="AL177" s="254">
        <f t="shared" si="58"/>
        <v>-0.99969366638624946</v>
      </c>
      <c r="AM177" s="254" t="str">
        <f t="shared" si="59"/>
        <v>0</v>
      </c>
      <c r="AN177" s="265"/>
      <c r="AO177" s="188">
        <f>IFERROR(INDEX('تعرفه ها'!A:Z,MATCH(P177&amp;"-"&amp;AO$1,'تعرفه ها'!C:C,0),MATCH(F177,'تعرفه ها'!$2:$2,0),1),"---")</f>
        <v>1338</v>
      </c>
      <c r="AP177" s="188">
        <f>IFERROR(INDEX('تعرفه ها'!A:Z,MATCH(P177&amp;"-"&amp;AP$1,'تعرفه ها'!C:C,0),MATCH(F177,'تعرفه ها'!$2:$2,0),1),"---")</f>
        <v>670</v>
      </c>
      <c r="AQ177" s="188">
        <f>IFERROR(INDEX('تعرفه ها'!A:Z,MATCH(P177&amp;"-"&amp;AQ$1,'تعرفه ها'!C:C,0),MATCH(F177,'تعرفه ها'!$2:$2,0),1),"---")</f>
        <v>335</v>
      </c>
      <c r="AR177" s="188">
        <f>IFERROR(INDEX('تعرفه ها'!A:Z,MATCH(P177&amp;"-"&amp;AR$1,'تعرفه ها'!C:C,0),MATCH(F177,'تعرفه ها'!$2:$2,0),1),"---")</f>
        <v>660</v>
      </c>
      <c r="AS177" s="265"/>
      <c r="AT177" s="415">
        <f t="shared" si="60"/>
        <v>-264924</v>
      </c>
      <c r="AU177" s="415">
        <f t="shared" si="61"/>
        <v>-454260</v>
      </c>
      <c r="AV177" s="415">
        <f t="shared" si="62"/>
        <v>-17755</v>
      </c>
      <c r="AW177" s="415">
        <f t="shared" si="63"/>
        <v>-15180</v>
      </c>
      <c r="AX177" s="415">
        <f t="shared" si="64"/>
        <v>-752119</v>
      </c>
      <c r="AY177" s="415">
        <f>IFERROR(AH177*INDEX('تعرفه ها'!A:Z,MATCH("عوارض برق به ازاء هر کیلووات",'تعرفه ها'!$C:$C,0),MATCH(F177,'تعرفه ها'!$2:$2,0)),"---")</f>
        <v>-46450</v>
      </c>
      <c r="AZ177" s="415">
        <f t="shared" si="65"/>
        <v>0</v>
      </c>
      <c r="BA177" s="415">
        <f>IFERROR(ROUND(((AX177+AY177+AZ177)*INDEX('تعرفه ها'!A:Z,MATCH("هزینه نگهداری و تعمیرات شبکه برق",'تعرفه ها'!$C:$C,0),MATCH(F177,'تعرفه ها'!$2:$2,0))/100),0),"---")</f>
        <v>-79857</v>
      </c>
      <c r="BB177" s="415">
        <f>IFERROR(IF(P177="دیماندی",ROUND(AJ177*INDEX('تعرفه ها'!A:Z,MATCH(BB$1,'تعرفه ها'!$C:$C,0),MATCH(F177,'تعرفه ها'!$2:$2,0))*J177/30,0),0),"---")</f>
        <v>0</v>
      </c>
      <c r="BC177" s="415"/>
      <c r="BD177" s="54">
        <f>IFERROR(IF(INDEX('اطلاعات دوره'!A:Z,MATCH(G177,'اطلاعات دوره'!C:C,0),MATCH("برق",'اطلاعات دوره'!$1:$1,0))="دارد",ROUND(AX177*INDEX('تعرفه ها'!A:Z,MATCH("پیک فصلی برق",'تعرفه ها'!$C:$C,0),MATCH(F177,'تعرفه ها'!$2:$2,0))/100,0),0),"---")</f>
        <v>0</v>
      </c>
      <c r="BE177" s="415">
        <f>IFERROR(ROUND(((AX177+AY177+AZ177+BA177+BB177+BC177+BD177)*INDEX('تعرفه ها'!A:Z,MATCH("مالیات برق",'تعرفه ها'!$C:$C,0),MATCH(F177,'تعرفه ها'!$2:$2,0))/100),0),"---")</f>
        <v>0</v>
      </c>
      <c r="BF177" s="415">
        <f t="shared" si="66"/>
        <v>-878426</v>
      </c>
      <c r="BG177" s="415">
        <f t="shared" si="70"/>
        <v>-5358734</v>
      </c>
      <c r="BH177" s="415">
        <f t="shared" si="67"/>
        <v>-6237160</v>
      </c>
      <c r="BI177" s="54">
        <f t="shared" si="68"/>
        <v>160</v>
      </c>
      <c r="BJ177" s="55">
        <f t="shared" si="69"/>
        <v>-6237320</v>
      </c>
      <c r="BK177" s="262"/>
      <c r="BL177" s="183" t="str">
        <f>IFERROR(IF(INDEX(پرداخت!A:AZ,MATCH(A177&amp;" - "&amp;"برق",پرداخت!$B:$B,0),MATCH(G177,پرداخت!$1:$1,0))="نشده","نشده","شده"),"---")</f>
        <v>نشده</v>
      </c>
      <c r="BN177" s="257"/>
      <c r="BO177" s="257"/>
      <c r="BP177" s="257"/>
      <c r="BQ177" s="257"/>
      <c r="BR177" s="257"/>
      <c r="BS177" s="257"/>
      <c r="BT177" s="257"/>
      <c r="BU177" s="257"/>
      <c r="BV177" s="257"/>
      <c r="BW177" s="257"/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/>
      <c r="CI177"/>
      <c r="CJ177"/>
      <c r="CK177"/>
    </row>
    <row r="178" spans="1:89" ht="33.75" hidden="1">
      <c r="A178" s="171" t="s">
        <v>233</v>
      </c>
      <c r="B178" s="47">
        <f>IFERROR(INDEX('اطلاعات انشعابات شرکتها'!A:BB,MATCH(A178,'اطلاعات انشعابات شرکتها'!A:A,0),MATCH(B$1,'اطلاعات انشعابات شرکتها'!$1:$1,0)),0)</f>
        <v>121</v>
      </c>
      <c r="C178" s="48">
        <f>IFERROR(INDEX('اطلاعات انشعابات شرکتها'!A:BB,MATCH(A178,'اطلاعات انشعابات شرکتها'!A:A,0),MATCH(C$1,'اطلاعات انشعابات شرکتها'!$1:$1,0)),0)</f>
        <v>0</v>
      </c>
      <c r="D178" s="45"/>
      <c r="E178" s="171">
        <v>3</v>
      </c>
      <c r="F178" s="170">
        <v>99</v>
      </c>
      <c r="G178" s="188" t="str">
        <f t="shared" si="48"/>
        <v>99/3</v>
      </c>
      <c r="H178" s="188" t="str">
        <f>IFERROR(INDEX('اطلاعات دوره'!A:Z,MATCH(G178,'اطلاعات دوره'!C:C,0),MATCH(H$1,'اطلاعات دوره'!$1:$1,0)),0)</f>
        <v>99/03/01</v>
      </c>
      <c r="I178" s="188" t="str">
        <f>IFERROR(INDEX('اطلاعات دوره'!A:Z,MATCH(G178,'اطلاعات دوره'!C:C,0),MATCH(I$1,'اطلاعات دوره'!$1:$1,0)),0)</f>
        <v>99/03/31</v>
      </c>
      <c r="J178" s="188">
        <f>IFERROR(INDEX('اطلاعات دوره'!A:Z,MATCH(G178,'اطلاعات دوره'!C:C,0),MATCH(J$1,'اطلاعات دوره'!$1:$1,0)),0)</f>
        <v>31</v>
      </c>
      <c r="K178" s="265"/>
      <c r="L178" s="188" t="str">
        <f>IFERROR(INDEX('اطلاعات دوره'!A:Z,MATCH(G178,'اطلاعات دوره'!C:C,0)-1,MATCH("عنوان",'اطلاعات دوره'!$1:$1,0)),"---")</f>
        <v>99/2</v>
      </c>
      <c r="M178" s="188" t="str">
        <f t="shared" si="49"/>
        <v>پیشگام انرژی خاور-99/2</v>
      </c>
      <c r="N178" s="188" t="str">
        <f t="shared" si="50"/>
        <v>پیشگام انرژی خاور-99/3</v>
      </c>
      <c r="O178" s="265"/>
      <c r="P178" s="188" t="str">
        <f>IFERROR(INDEX('اطلاعات انشعابات شرکتها'!A:BB,MATCH(A178,'اطلاعات انشعابات شرکتها'!A:A,0),MATCH(P$1,'اطلاعات انشعابات شرکتها'!$1:$1,0)),0)</f>
        <v>دیماندی</v>
      </c>
      <c r="Q178" s="188">
        <f>IFERROR(INDEX('اطلاعات انشعابات شرکتها'!A:BB,MATCH(A178,'اطلاعات انشعابات شرکتها'!A:A,0),MATCH(Q$1,'اطلاعات انشعابات شرکتها'!$1:$1,0)),0)</f>
        <v>30</v>
      </c>
      <c r="R178" s="188" t="str">
        <f>IFERROR(INDEX('اطلاعات انشعابات شرکتها'!A:BB,MATCH(A178,'اطلاعات انشعابات شرکتها'!A:A,0),MATCH(R$1,'اطلاعات انشعابات شرکتها'!$1:$1,0)),0)</f>
        <v>20</v>
      </c>
      <c r="S178" s="265"/>
      <c r="T178" s="188">
        <f>IFERROR(INDEX('قرائت کنتور'!A:AZ,MATCH(A178&amp;"-"&amp;T$1,'قرائت کنتور'!B:B,0),MATCH(G178,'قرائت کنتور'!$1:$1,0)),0)</f>
        <v>0</v>
      </c>
      <c r="U178" s="188">
        <f>IFERROR(INDEX('قرائت کنتور'!A:AZ,MATCH(A178&amp;"-"&amp;U$1,'قرائت کنتور'!B:B,0),MATCH(L178,'قرائت کنتور'!$1:$1,0)),0)</f>
        <v>1294</v>
      </c>
      <c r="V178" s="188">
        <f>IFERROR(INDEX('قرائت کنتور'!A:AZ,MATCH(A178&amp;"-"&amp;U$1,'قرائت کنتور'!B:B,0),MATCH(G178,'قرائت کنتور'!$1:$1,0)),0)</f>
        <v>1288</v>
      </c>
      <c r="W178" s="188">
        <f>IFERROR(INDEX('قرائت کنتور'!A:AZ,MATCH(A178&amp;"-"&amp;W$1,'قرائت کنتور'!B:B,0),MATCH(L178,'قرائت کنتور'!$1:$1,0)),0)</f>
        <v>13080</v>
      </c>
      <c r="X178" s="188">
        <f>IFERROR(INDEX('قرائت کنتور'!A:AZ,MATCH(A178&amp;"-"&amp;W$1,'قرائت کنتور'!B:B,0),MATCH(G178,'قرائت کنتور'!$1:$1,0)),0)</f>
        <v>12944</v>
      </c>
      <c r="Y178" s="188">
        <f>IFERROR(INDEX('قرائت کنتور'!A:AZ,MATCH(A178&amp;"-"&amp;Y$1,'قرائت کنتور'!B:B,0),MATCH(L178,'قرائت کنتور'!$1:$1,0)),0)</f>
        <v>789</v>
      </c>
      <c r="Z178" s="188">
        <f>IFERROR(INDEX('قرائت کنتور'!A:AZ,MATCH(A178&amp;"-"&amp;Y$1,'قرائت کنتور'!B:B,0),MATCH(G178,'قرائت کنتور'!$1:$1,0)),0)</f>
        <v>778</v>
      </c>
      <c r="AA178" s="188">
        <f>IFERROR(INDEX('قرائت کنتور'!A:AZ,MATCH(A178&amp;"-"&amp;AA$1,'قرائت کنتور'!B:B,0),MATCH(L178,'قرائت کنتور'!$1:$1,0)),0)</f>
        <v>3261</v>
      </c>
      <c r="AB178" s="188">
        <f>IFERROR(INDEX('قرائت کنتور'!A:AZ,MATCH(A178&amp;"-"&amp;AA$1,'قرائت کنتور'!B:B,0),MATCH(G178,'قرائت کنتور'!$1:$1,0)),0)</f>
        <v>3153</v>
      </c>
      <c r="AC178" s="265"/>
      <c r="AD178" s="188">
        <f t="shared" si="51"/>
        <v>-120</v>
      </c>
      <c r="AE178" s="188">
        <f t="shared" si="52"/>
        <v>-2720</v>
      </c>
      <c r="AF178" s="188">
        <f t="shared" si="53"/>
        <v>-220</v>
      </c>
      <c r="AG178" s="188">
        <f t="shared" si="54"/>
        <v>-2160</v>
      </c>
      <c r="AH178" s="188">
        <f t="shared" si="55"/>
        <v>-3060</v>
      </c>
      <c r="AI178" s="188">
        <f t="shared" si="56"/>
        <v>0</v>
      </c>
      <c r="AJ178" s="188">
        <f t="shared" si="57"/>
        <v>27</v>
      </c>
      <c r="AK178" s="265"/>
      <c r="AL178" s="254">
        <f t="shared" si="58"/>
        <v>-0.81696786326476167</v>
      </c>
      <c r="AM178" s="254" t="str">
        <f t="shared" si="59"/>
        <v>0</v>
      </c>
      <c r="AN178" s="265"/>
      <c r="AO178" s="188">
        <f>IFERROR(INDEX('تعرفه ها'!A:Z,MATCH(P178&amp;"-"&amp;AO$1,'تعرفه ها'!C:C,0),MATCH(F178,'تعرفه ها'!$2:$2,0),1),"---")</f>
        <v>879</v>
      </c>
      <c r="AP178" s="188">
        <f>IFERROR(INDEX('تعرفه ها'!A:Z,MATCH(P178&amp;"-"&amp;AP$1,'تعرفه ها'!C:C,0),MATCH(F178,'تعرفه ها'!$2:$2,0),1),"---")</f>
        <v>439</v>
      </c>
      <c r="AQ178" s="188">
        <f>IFERROR(INDEX('تعرفه ها'!A:Z,MATCH(P178&amp;"-"&amp;AQ$1,'تعرفه ها'!C:C,0),MATCH(F178,'تعرفه ها'!$2:$2,0),1),"---")</f>
        <v>220</v>
      </c>
      <c r="AR178" s="188">
        <f>IFERROR(INDEX('تعرفه ها'!A:Z,MATCH(P178&amp;"-"&amp;AR$1,'تعرفه ها'!C:C,0),MATCH(F178,'تعرفه ها'!$2:$2,0),1),"---")</f>
        <v>550</v>
      </c>
      <c r="AS178" s="265"/>
      <c r="AT178" s="415">
        <f t="shared" si="60"/>
        <v>-105480</v>
      </c>
      <c r="AU178" s="415">
        <f t="shared" si="61"/>
        <v>-1194080</v>
      </c>
      <c r="AV178" s="415">
        <f t="shared" si="62"/>
        <v>-48400</v>
      </c>
      <c r="AW178" s="415">
        <f t="shared" si="63"/>
        <v>-1188000</v>
      </c>
      <c r="AX178" s="415">
        <f t="shared" si="64"/>
        <v>-2535960</v>
      </c>
      <c r="AY178" s="415">
        <f>IFERROR(AH178*INDEX('تعرفه ها'!A:Z,MATCH("عوارض برق به ازاء هر کیلووات",'تعرفه ها'!$C:$C,0),MATCH(F178,'تعرفه ها'!$2:$2,0)),"---")</f>
        <v>-153000</v>
      </c>
      <c r="AZ178" s="415">
        <f t="shared" si="65"/>
        <v>0</v>
      </c>
      <c r="BA178" s="415">
        <f>IFERROR(ROUND(((AX178+AY178+AZ178)*INDEX('تعرفه ها'!A:Z,MATCH("هزینه نگهداری و تعمیرات شبکه برق",'تعرفه ها'!$C:$C,0),MATCH(F178,'تعرفه ها'!$2:$2,0))/100),0),"---")</f>
        <v>-268896</v>
      </c>
      <c r="BB178" s="415">
        <f>IFERROR(IF(P178="دیماندی",ROUND(AJ178*INDEX('تعرفه ها'!A:Z,MATCH(BB$1,'تعرفه ها'!$C:$C,0),MATCH(F178,'تعرفه ها'!$2:$2,0))*J178/30,0),0),"---")</f>
        <v>775229</v>
      </c>
      <c r="BC178" s="415"/>
      <c r="BD178" s="54">
        <f>IFERROR(IF(INDEX('اطلاعات دوره'!A:Z,MATCH(G178,'اطلاعات دوره'!C:C,0),MATCH("برق",'اطلاعات دوره'!$1:$1,0))="دارد",ROUND(AX178*INDEX('تعرفه ها'!A:Z,MATCH("پیک فصلی برق",'تعرفه ها'!$C:$C,0),MATCH(F178,'تعرفه ها'!$2:$2,0))/100,0),0),"---")</f>
        <v>0</v>
      </c>
      <c r="BE178" s="415">
        <f>IFERROR(ROUND(((AX178+AY178+AZ178+BA178+BB178+BC178+BD178)*INDEX('تعرفه ها'!A:Z,MATCH("مالیات برق",'تعرفه ها'!$C:$C,0),MATCH(F178,'تعرفه ها'!$2:$2,0))/100),0),"---")</f>
        <v>0</v>
      </c>
      <c r="BF178" s="415">
        <f t="shared" si="66"/>
        <v>-2182627</v>
      </c>
      <c r="BG178" s="415">
        <f t="shared" si="70"/>
        <v>212081443</v>
      </c>
      <c r="BH178" s="415">
        <f t="shared" si="67"/>
        <v>209898816</v>
      </c>
      <c r="BI178" s="54">
        <f t="shared" si="68"/>
        <v>816</v>
      </c>
      <c r="BJ178" s="55">
        <f t="shared" si="69"/>
        <v>209898000</v>
      </c>
      <c r="BK178" s="262"/>
      <c r="BL178" s="183" t="str">
        <f>IFERROR(IF(INDEX(پرداخت!A:AZ,MATCH(A178&amp;" - "&amp;"برق",پرداخت!$B:$B,0),MATCH(G178,پرداخت!$1:$1,0))="نشده","نشده","شده"),"---")</f>
        <v>نشده</v>
      </c>
      <c r="BN178" s="257"/>
      <c r="BO178" s="257"/>
      <c r="BP178" s="257"/>
      <c r="BQ178" s="257"/>
      <c r="BR178" s="257"/>
      <c r="BS178" s="257"/>
      <c r="BT178" s="257"/>
      <c r="BU178" s="257"/>
      <c r="BV178" s="257"/>
      <c r="BW178" s="257"/>
      <c r="BX178" s="257"/>
      <c r="BY178" s="257"/>
      <c r="BZ178" s="257"/>
      <c r="CA178" s="257"/>
      <c r="CB178" s="257"/>
      <c r="CC178" s="257"/>
      <c r="CD178" s="257"/>
      <c r="CE178" s="257"/>
      <c r="CF178" s="257"/>
      <c r="CG178" s="257"/>
      <c r="CH178"/>
      <c r="CI178"/>
      <c r="CJ178"/>
      <c r="CK178"/>
    </row>
    <row r="179" spans="1:89" ht="33.75" hidden="1">
      <c r="A179" s="171" t="s">
        <v>237</v>
      </c>
      <c r="B179" s="47">
        <f>IFERROR(INDEX('اطلاعات انشعابات شرکتها'!A:BB,MATCH(A179,'اطلاعات انشعابات شرکتها'!A:A,0),MATCH(B$1,'اطلاعات انشعابات شرکتها'!$1:$1,0)),0)</f>
        <v>122</v>
      </c>
      <c r="C179" s="48">
        <f>IFERROR(INDEX('اطلاعات انشعابات شرکتها'!A:BB,MATCH(A179,'اطلاعات انشعابات شرکتها'!A:A,0),MATCH(C$1,'اطلاعات انشعابات شرکتها'!$1:$1,0)),0)</f>
        <v>0</v>
      </c>
      <c r="D179" s="45"/>
      <c r="E179" s="171">
        <v>3</v>
      </c>
      <c r="F179" s="170">
        <v>99</v>
      </c>
      <c r="G179" s="188" t="str">
        <f t="shared" si="48"/>
        <v>99/3</v>
      </c>
      <c r="H179" s="188" t="str">
        <f>IFERROR(INDEX('اطلاعات دوره'!A:Z,MATCH(G179,'اطلاعات دوره'!C:C,0),MATCH(H$1,'اطلاعات دوره'!$1:$1,0)),0)</f>
        <v>99/03/01</v>
      </c>
      <c r="I179" s="188" t="str">
        <f>IFERROR(INDEX('اطلاعات دوره'!A:Z,MATCH(G179,'اطلاعات دوره'!C:C,0),MATCH(I$1,'اطلاعات دوره'!$1:$1,0)),0)</f>
        <v>99/03/31</v>
      </c>
      <c r="J179" s="188">
        <f>IFERROR(INDEX('اطلاعات دوره'!A:Z,MATCH(G179,'اطلاعات دوره'!C:C,0),MATCH(J$1,'اطلاعات دوره'!$1:$1,0)),0)</f>
        <v>31</v>
      </c>
      <c r="K179" s="265"/>
      <c r="L179" s="188" t="str">
        <f>IFERROR(INDEX('اطلاعات دوره'!A:Z,MATCH(G179,'اطلاعات دوره'!C:C,0)-1,MATCH("عنوان",'اطلاعات دوره'!$1:$1,0)),"---")</f>
        <v>99/2</v>
      </c>
      <c r="M179" s="188" t="str">
        <f t="shared" si="49"/>
        <v>پیمان خطوط شرق-99/2</v>
      </c>
      <c r="N179" s="188" t="str">
        <f t="shared" si="50"/>
        <v>پیمان خطوط شرق-99/3</v>
      </c>
      <c r="O179" s="265"/>
      <c r="P179" s="188" t="str">
        <f>IFERROR(INDEX('اطلاعات انشعابات شرکتها'!A:BB,MATCH(A179,'اطلاعات انشعابات شرکتها'!A:A,0),MATCH(P$1,'اطلاعات انشعابات شرکتها'!$1:$1,0)),0)</f>
        <v>غیر دیماندی</v>
      </c>
      <c r="Q179" s="188">
        <f>IFERROR(INDEX('اطلاعات انشعابات شرکتها'!A:BB,MATCH(A179,'اطلاعات انشعابات شرکتها'!A:A,0),MATCH(Q$1,'اطلاعات انشعابات شرکتها'!$1:$1,0)),0)</f>
        <v>19</v>
      </c>
      <c r="R179" s="188" t="str">
        <f>IFERROR(INDEX('اطلاعات انشعابات شرکتها'!A:BB,MATCH(A179,'اطلاعات انشعابات شرکتها'!A:A,0),MATCH(R$1,'اطلاعات انشعابات شرکتها'!$1:$1,0)),0)</f>
        <v>1</v>
      </c>
      <c r="S179" s="265"/>
      <c r="T179" s="188">
        <f>IFERROR(INDEX('قرائت کنتور'!A:AZ,MATCH(A179&amp;"-"&amp;T$1,'قرائت کنتور'!B:B,0),MATCH(G179,'قرائت کنتور'!$1:$1,0)),0)</f>
        <v>0</v>
      </c>
      <c r="U179" s="188">
        <f>IFERROR(INDEX('قرائت کنتور'!A:AZ,MATCH(A179&amp;"-"&amp;U$1,'قرائت کنتور'!B:B,0),MATCH(L179,'قرائت کنتور'!$1:$1,0)),0)</f>
        <v>2694</v>
      </c>
      <c r="V179" s="188">
        <f>IFERROR(INDEX('قرائت کنتور'!A:AZ,MATCH(A179&amp;"-"&amp;U$1,'قرائت کنتور'!B:B,0),MATCH(G179,'قرائت کنتور'!$1:$1,0)),0)</f>
        <v>2694</v>
      </c>
      <c r="W179" s="188">
        <f>IFERROR(INDEX('قرائت کنتور'!A:AZ,MATCH(A179&amp;"-"&amp;W$1,'قرائت کنتور'!B:B,0),MATCH(L179,'قرائت کنتور'!$1:$1,0)),0)</f>
        <v>24056</v>
      </c>
      <c r="X179" s="188">
        <f>IFERROR(INDEX('قرائت کنتور'!A:AZ,MATCH(A179&amp;"-"&amp;W$1,'قرائت کنتور'!B:B,0),MATCH(G179,'قرائت کنتور'!$1:$1,0)),0)</f>
        <v>23630</v>
      </c>
      <c r="Y179" s="188">
        <f>IFERROR(INDEX('قرائت کنتور'!A:AZ,MATCH(A179&amp;"-"&amp;Y$1,'قرائت کنتور'!B:B,0),MATCH(L179,'قرائت کنتور'!$1:$1,0)),0)</f>
        <v>25061</v>
      </c>
      <c r="Z179" s="188">
        <f>IFERROR(INDEX('قرائت کنتور'!A:AZ,MATCH(A179&amp;"-"&amp;Y$1,'قرائت کنتور'!B:B,0),MATCH(G179,'قرائت کنتور'!$1:$1,0)),0)</f>
        <v>23759</v>
      </c>
      <c r="AA179" s="188">
        <f>IFERROR(INDEX('قرائت کنتور'!A:AZ,MATCH(A179&amp;"-"&amp;AA$1,'قرائت کنتور'!B:B,0),MATCH(L179,'قرائت کنتور'!$1:$1,0)),0)</f>
        <v>4317</v>
      </c>
      <c r="AB179" s="188">
        <f>IFERROR(INDEX('قرائت کنتور'!A:AZ,MATCH(A179&amp;"-"&amp;AA$1,'قرائت کنتور'!B:B,0),MATCH(G179,'قرائت کنتور'!$1:$1,0)),0)</f>
        <v>4295</v>
      </c>
      <c r="AC179" s="265"/>
      <c r="AD179" s="188">
        <f t="shared" si="51"/>
        <v>0</v>
      </c>
      <c r="AE179" s="188">
        <f t="shared" si="52"/>
        <v>-426</v>
      </c>
      <c r="AF179" s="188">
        <f t="shared" si="53"/>
        <v>-1302</v>
      </c>
      <c r="AG179" s="188">
        <f t="shared" si="54"/>
        <v>-22</v>
      </c>
      <c r="AH179" s="188">
        <f t="shared" si="55"/>
        <v>-1728</v>
      </c>
      <c r="AI179" s="188">
        <f t="shared" si="56"/>
        <v>0</v>
      </c>
      <c r="AJ179" s="188" t="str">
        <f t="shared" si="57"/>
        <v>0</v>
      </c>
      <c r="AK179" s="265"/>
      <c r="AL179" s="254">
        <f t="shared" si="58"/>
        <v>-0.99991896454082618</v>
      </c>
      <c r="AM179" s="254" t="str">
        <f t="shared" si="59"/>
        <v>0</v>
      </c>
      <c r="AN179" s="265"/>
      <c r="AO179" s="188">
        <f>IFERROR(INDEX('تعرفه ها'!A:Z,MATCH(P179&amp;"-"&amp;AO$1,'تعرفه ها'!C:C,0),MATCH(F179,'تعرفه ها'!$2:$2,0),1),"---")</f>
        <v>1115</v>
      </c>
      <c r="AP179" s="188">
        <f>IFERROR(INDEX('تعرفه ها'!A:Z,MATCH(P179&amp;"-"&amp;AP$1,'تعرفه ها'!C:C,0),MATCH(F179,'تعرفه ها'!$2:$2,0),1),"---")</f>
        <v>558</v>
      </c>
      <c r="AQ179" s="188">
        <f>IFERROR(INDEX('تعرفه ها'!A:Z,MATCH(P179&amp;"-"&amp;AQ$1,'تعرفه ها'!C:C,0),MATCH(F179,'تعرفه ها'!$2:$2,0),1),"---")</f>
        <v>279</v>
      </c>
      <c r="AR179" s="188">
        <f>IFERROR(INDEX('تعرفه ها'!A:Z,MATCH(P179&amp;"-"&amp;AR$1,'تعرفه ها'!C:C,0),MATCH(F179,'تعرفه ها'!$2:$2,0),1),"---")</f>
        <v>550</v>
      </c>
      <c r="AS179" s="265"/>
      <c r="AT179" s="415">
        <f t="shared" si="60"/>
        <v>0</v>
      </c>
      <c r="AU179" s="415">
        <f t="shared" si="61"/>
        <v>-237708</v>
      </c>
      <c r="AV179" s="415">
        <f t="shared" si="62"/>
        <v>-363258</v>
      </c>
      <c r="AW179" s="415">
        <f t="shared" si="63"/>
        <v>-12100</v>
      </c>
      <c r="AX179" s="415">
        <f t="shared" si="64"/>
        <v>-613066</v>
      </c>
      <c r="AY179" s="415">
        <f>IFERROR(AH179*INDEX('تعرفه ها'!A:Z,MATCH("عوارض برق به ازاء هر کیلووات",'تعرفه ها'!$C:$C,0),MATCH(F179,'تعرفه ها'!$2:$2,0)),"---")</f>
        <v>-86400</v>
      </c>
      <c r="AZ179" s="415">
        <f t="shared" si="65"/>
        <v>0</v>
      </c>
      <c r="BA179" s="415">
        <f>IFERROR(ROUND(((AX179+AY179+AZ179)*INDEX('تعرفه ها'!A:Z,MATCH("هزینه نگهداری و تعمیرات شبکه برق",'تعرفه ها'!$C:$C,0),MATCH(F179,'تعرفه ها'!$2:$2,0))/100),0),"---")</f>
        <v>-69947</v>
      </c>
      <c r="BB179" s="415">
        <f>IFERROR(IF(P179="دیماندی",ROUND(AJ179*INDEX('تعرفه ها'!A:Z,MATCH(BB$1,'تعرفه ها'!$C:$C,0),MATCH(F179,'تعرفه ها'!$2:$2,0))*J179/30,0),0),"---")</f>
        <v>0</v>
      </c>
      <c r="BC179" s="415"/>
      <c r="BD179" s="54">
        <f>IFERROR(IF(INDEX('اطلاعات دوره'!A:Z,MATCH(G179,'اطلاعات دوره'!C:C,0),MATCH("برق",'اطلاعات دوره'!$1:$1,0))="دارد",ROUND(AX179*INDEX('تعرفه ها'!A:Z,MATCH("پیک فصلی برق",'تعرفه ها'!$C:$C,0),MATCH(F179,'تعرفه ها'!$2:$2,0))/100,0),0),"---")</f>
        <v>0</v>
      </c>
      <c r="BE179" s="415">
        <f>IFERROR(ROUND(((AX179+AY179+AZ179+BA179+BB179+BC179+BD179)*INDEX('تعرفه ها'!A:Z,MATCH("مالیات برق",'تعرفه ها'!$C:$C,0),MATCH(F179,'تعرفه ها'!$2:$2,0))/100),0),"---")</f>
        <v>0</v>
      </c>
      <c r="BF179" s="415">
        <f t="shared" si="66"/>
        <v>-769413</v>
      </c>
      <c r="BG179" s="415">
        <f t="shared" si="70"/>
        <v>11164535</v>
      </c>
      <c r="BH179" s="415">
        <f t="shared" si="67"/>
        <v>10395122</v>
      </c>
      <c r="BI179" s="54">
        <f t="shared" si="68"/>
        <v>122</v>
      </c>
      <c r="BJ179" s="55">
        <f t="shared" si="69"/>
        <v>10395000</v>
      </c>
      <c r="BK179" s="262"/>
      <c r="BL179" s="183" t="str">
        <f>IFERROR(IF(INDEX(پرداخت!A:AZ,MATCH(A179&amp;" - "&amp;"برق",پرداخت!$B:$B,0),MATCH(G179,پرداخت!$1:$1,0))="نشده","نشده","شده"),"---")</f>
        <v>نشده</v>
      </c>
      <c r="BN179" s="257"/>
      <c r="BO179" s="257"/>
      <c r="BP179" s="257"/>
      <c r="BQ179" s="257"/>
      <c r="BR179" s="257"/>
      <c r="BS179" s="257"/>
      <c r="BT179" s="257"/>
      <c r="BU179" s="257"/>
      <c r="BV179" s="257"/>
      <c r="BW179" s="257"/>
      <c r="BX179" s="257"/>
      <c r="BY179" s="257"/>
      <c r="BZ179" s="257"/>
      <c r="CA179" s="257"/>
      <c r="CB179" s="257"/>
      <c r="CC179" s="257"/>
      <c r="CD179" s="257"/>
      <c r="CE179" s="257"/>
      <c r="CF179" s="257"/>
      <c r="CG179" s="257"/>
      <c r="CH179"/>
      <c r="CI179"/>
      <c r="CJ179"/>
      <c r="CK179"/>
    </row>
    <row r="180" spans="1:89" ht="33.75" hidden="1">
      <c r="A180" s="171" t="s">
        <v>238</v>
      </c>
      <c r="B180" s="47">
        <f>IFERROR(INDEX('اطلاعات انشعابات شرکتها'!A:BB,MATCH(A180,'اطلاعات انشعابات شرکتها'!A:A,0),MATCH(B$1,'اطلاعات انشعابات شرکتها'!$1:$1,0)),0)</f>
        <v>123</v>
      </c>
      <c r="C180" s="48">
        <f>IFERROR(INDEX('اطلاعات انشعابات شرکتها'!A:BB,MATCH(A180,'اطلاعات انشعابات شرکتها'!A:A,0),MATCH(C$1,'اطلاعات انشعابات شرکتها'!$1:$1,0)),0)</f>
        <v>0</v>
      </c>
      <c r="D180" s="45"/>
      <c r="E180" s="171">
        <v>3</v>
      </c>
      <c r="F180" s="170">
        <v>99</v>
      </c>
      <c r="G180" s="188" t="str">
        <f t="shared" si="48"/>
        <v>99/3</v>
      </c>
      <c r="H180" s="188" t="str">
        <f>IFERROR(INDEX('اطلاعات دوره'!A:Z,MATCH(G180,'اطلاعات دوره'!C:C,0),MATCH(H$1,'اطلاعات دوره'!$1:$1,0)),0)</f>
        <v>99/03/01</v>
      </c>
      <c r="I180" s="188" t="str">
        <f>IFERROR(INDEX('اطلاعات دوره'!A:Z,MATCH(G180,'اطلاعات دوره'!C:C,0),MATCH(I$1,'اطلاعات دوره'!$1:$1,0)),0)</f>
        <v>99/03/31</v>
      </c>
      <c r="J180" s="188">
        <f>IFERROR(INDEX('اطلاعات دوره'!A:Z,MATCH(G180,'اطلاعات دوره'!C:C,0),MATCH(J$1,'اطلاعات دوره'!$1:$1,0)),0)</f>
        <v>31</v>
      </c>
      <c r="K180" s="265"/>
      <c r="L180" s="188" t="str">
        <f>IFERROR(INDEX('اطلاعات دوره'!A:Z,MATCH(G180,'اطلاعات دوره'!C:C,0)-1,MATCH("عنوان",'اطلاعات دوره'!$1:$1,0)),"---")</f>
        <v>99/2</v>
      </c>
      <c r="M180" s="188" t="str">
        <f t="shared" si="49"/>
        <v>تابان اندیش برجیس-99/2</v>
      </c>
      <c r="N180" s="188" t="str">
        <f t="shared" si="50"/>
        <v>تابان اندیش برجیس-99/3</v>
      </c>
      <c r="O180" s="265"/>
      <c r="P180" s="188" t="str">
        <f>IFERROR(INDEX('اطلاعات انشعابات شرکتها'!A:BB,MATCH(A180,'اطلاعات انشعابات شرکتها'!A:A,0),MATCH(P$1,'اطلاعات انشعابات شرکتها'!$1:$1,0)),0)</f>
        <v>غیر دیماندی</v>
      </c>
      <c r="Q180" s="188">
        <f>IFERROR(INDEX('اطلاعات انشعابات شرکتها'!A:BB,MATCH(A180,'اطلاعات انشعابات شرکتها'!A:A,0),MATCH(Q$1,'اطلاعات انشعابات شرکتها'!$1:$1,0)),0)</f>
        <v>19</v>
      </c>
      <c r="R180" s="188" t="str">
        <f>IFERROR(INDEX('اطلاعات انشعابات شرکتها'!A:BB,MATCH(A180,'اطلاعات انشعابات شرکتها'!A:A,0),MATCH(R$1,'اطلاعات انشعابات شرکتها'!$1:$1,0)),0)</f>
        <v>1</v>
      </c>
      <c r="S180" s="265"/>
      <c r="T180" s="188">
        <f>IFERROR(INDEX('قرائت کنتور'!A:AZ,MATCH(A180&amp;"-"&amp;T$1,'قرائت کنتور'!B:B,0),MATCH(G180,'قرائت کنتور'!$1:$1,0)),0)</f>
        <v>1</v>
      </c>
      <c r="U180" s="188">
        <f>IFERROR(INDEX('قرائت کنتور'!A:AZ,MATCH(A180&amp;"-"&amp;U$1,'قرائت کنتور'!B:B,0),MATCH(L180,'قرائت کنتور'!$1:$1,0)),0)</f>
        <v>0</v>
      </c>
      <c r="V180" s="188">
        <f>IFERROR(INDEX('قرائت کنتور'!A:AZ,MATCH(A180&amp;"-"&amp;U$1,'قرائت کنتور'!B:B,0),MATCH(G180,'قرائت کنتور'!$1:$1,0)),0)</f>
        <v>5166</v>
      </c>
      <c r="W180" s="188">
        <f>IFERROR(INDEX('قرائت کنتور'!A:AZ,MATCH(A180&amp;"-"&amp;W$1,'قرائت کنتور'!B:B,0),MATCH(L180,'قرائت کنتور'!$1:$1,0)),0)</f>
        <v>0</v>
      </c>
      <c r="X180" s="188">
        <f>IFERROR(INDEX('قرائت کنتور'!A:AZ,MATCH(A180&amp;"-"&amp;W$1,'قرائت کنتور'!B:B,0),MATCH(G180,'قرائت کنتور'!$1:$1,0)),0)</f>
        <v>23614</v>
      </c>
      <c r="Y180" s="188">
        <f>IFERROR(INDEX('قرائت کنتور'!A:AZ,MATCH(A180&amp;"-"&amp;Y$1,'قرائت کنتور'!B:B,0),MATCH(L180,'قرائت کنتور'!$1:$1,0)),0)</f>
        <v>0</v>
      </c>
      <c r="Z180" s="188">
        <f>IFERROR(INDEX('قرائت کنتور'!A:AZ,MATCH(A180&amp;"-"&amp;Y$1,'قرائت کنتور'!B:B,0),MATCH(G180,'قرائت کنتور'!$1:$1,0)),0)</f>
        <v>3840</v>
      </c>
      <c r="AA180" s="188">
        <f>IFERROR(INDEX('قرائت کنتور'!A:AZ,MATCH(A180&amp;"-"&amp;AA$1,'قرائت کنتور'!B:B,0),MATCH(L180,'قرائت کنتور'!$1:$1,0)),0)</f>
        <v>0</v>
      </c>
      <c r="AB180" s="188">
        <f>IFERROR(INDEX('قرائت کنتور'!A:AZ,MATCH(A180&amp;"-"&amp;AA$1,'قرائت کنتور'!B:B,0),MATCH(G180,'قرائت کنتور'!$1:$1,0)),0)</f>
        <v>33348</v>
      </c>
      <c r="AC180" s="265"/>
      <c r="AD180" s="188">
        <f t="shared" si="51"/>
        <v>5166</v>
      </c>
      <c r="AE180" s="188">
        <f t="shared" si="52"/>
        <v>23614</v>
      </c>
      <c r="AF180" s="188">
        <f t="shared" si="53"/>
        <v>3840</v>
      </c>
      <c r="AG180" s="188">
        <f t="shared" si="54"/>
        <v>33348</v>
      </c>
      <c r="AH180" s="188">
        <f t="shared" si="55"/>
        <v>32620</v>
      </c>
      <c r="AI180" s="188">
        <f t="shared" si="56"/>
        <v>1</v>
      </c>
      <c r="AJ180" s="188" t="str">
        <f t="shared" si="57"/>
        <v>0</v>
      </c>
      <c r="AK180" s="265"/>
      <c r="AL180" s="254">
        <f t="shared" si="58"/>
        <v>0.6992608169848763</v>
      </c>
      <c r="AM180" s="254">
        <f t="shared" si="59"/>
        <v>0.28707340399921955</v>
      </c>
      <c r="AN180" s="265"/>
      <c r="AO180" s="188">
        <f>IFERROR(INDEX('تعرفه ها'!A:Z,MATCH(P180&amp;"-"&amp;AO$1,'تعرفه ها'!C:C,0),MATCH(F180,'تعرفه ها'!$2:$2,0),1),"---")</f>
        <v>1115</v>
      </c>
      <c r="AP180" s="188">
        <f>IFERROR(INDEX('تعرفه ها'!A:Z,MATCH(P180&amp;"-"&amp;AP$1,'تعرفه ها'!C:C,0),MATCH(F180,'تعرفه ها'!$2:$2,0),1),"---")</f>
        <v>558</v>
      </c>
      <c r="AQ180" s="188">
        <f>IFERROR(INDEX('تعرفه ها'!A:Z,MATCH(P180&amp;"-"&amp;AQ$1,'تعرفه ها'!C:C,0),MATCH(F180,'تعرفه ها'!$2:$2,0),1),"---")</f>
        <v>279</v>
      </c>
      <c r="AR180" s="188">
        <f>IFERROR(INDEX('تعرفه ها'!A:Z,MATCH(P180&amp;"-"&amp;AR$1,'تعرفه ها'!C:C,0),MATCH(F180,'تعرفه ها'!$2:$2,0),1),"---")</f>
        <v>550</v>
      </c>
      <c r="AS180" s="265"/>
      <c r="AT180" s="415">
        <f t="shared" si="60"/>
        <v>5760090</v>
      </c>
      <c r="AU180" s="415">
        <f t="shared" si="61"/>
        <v>13176612</v>
      </c>
      <c r="AV180" s="415">
        <f t="shared" si="62"/>
        <v>1071360</v>
      </c>
      <c r="AW180" s="415">
        <f t="shared" si="63"/>
        <v>18341400</v>
      </c>
      <c r="AX180" s="415">
        <f t="shared" si="64"/>
        <v>38349462</v>
      </c>
      <c r="AY180" s="415">
        <f>IFERROR(AH180*INDEX('تعرفه ها'!A:Z,MATCH("عوارض برق به ازاء هر کیلووات",'تعرفه ها'!$C:$C,0),MATCH(F180,'تعرفه ها'!$2:$2,0)),"---")</f>
        <v>1631000</v>
      </c>
      <c r="AZ180" s="415">
        <f t="shared" si="65"/>
        <v>5743782</v>
      </c>
      <c r="BA180" s="415">
        <f>IFERROR(ROUND(((AX180+AY180+AZ180)*INDEX('تعرفه ها'!A:Z,MATCH("هزینه نگهداری و تعمیرات شبکه برق",'تعرفه ها'!$C:$C,0),MATCH(F180,'تعرفه ها'!$2:$2,0))/100),0),"---")</f>
        <v>4572424</v>
      </c>
      <c r="BB180" s="415">
        <f>IFERROR(IF(P180="دیماندی",ROUND(AJ180*INDEX('تعرفه ها'!A:Z,MATCH(BB$1,'تعرفه ها'!$C:$C,0),MATCH(F180,'تعرفه ها'!$2:$2,0))*J180/30,0),0),"---")</f>
        <v>0</v>
      </c>
      <c r="BC180" s="415"/>
      <c r="BD180" s="54">
        <f>IFERROR(IF(INDEX('اطلاعات دوره'!A:Z,MATCH(G180,'اطلاعات دوره'!C:C,0),MATCH("برق",'اطلاعات دوره'!$1:$1,0))="دارد",ROUND(AX180*INDEX('تعرفه ها'!A:Z,MATCH("پیک فصلی برق",'تعرفه ها'!$C:$C,0),MATCH(F180,'تعرفه ها'!$2:$2,0))/100,0),0),"---")</f>
        <v>0</v>
      </c>
      <c r="BE180" s="415">
        <f>IFERROR(ROUND(((AX180+AY180+AZ180+BA180+BB180+BC180+BD180)*INDEX('تعرفه ها'!A:Z,MATCH("مالیات برق",'تعرفه ها'!$C:$C,0),MATCH(F180,'تعرفه ها'!$2:$2,0))/100),0),"---")</f>
        <v>0</v>
      </c>
      <c r="BF180" s="415">
        <f t="shared" si="66"/>
        <v>50296668</v>
      </c>
      <c r="BG180" s="415" t="str">
        <f t="shared" si="70"/>
        <v>---</v>
      </c>
      <c r="BH180" s="415" t="str">
        <f t="shared" si="67"/>
        <v>---</v>
      </c>
      <c r="BI180" s="54" t="str">
        <f t="shared" si="68"/>
        <v>---</v>
      </c>
      <c r="BJ180" s="55" t="str">
        <f t="shared" si="69"/>
        <v>---</v>
      </c>
      <c r="BK180" s="262"/>
      <c r="BL180" s="183" t="str">
        <f>IFERROR(IF(INDEX(پرداخت!A:AZ,MATCH(A180&amp;" - "&amp;"برق",پرداخت!$B:$B,0),MATCH(G180,پرداخت!$1:$1,0))="نشده","نشده","شده"),"---")</f>
        <v>نشده</v>
      </c>
      <c r="BN180" s="257"/>
      <c r="BO180" s="257"/>
      <c r="BP180" s="257"/>
      <c r="BQ180" s="257"/>
      <c r="BR180" s="257"/>
      <c r="BS180" s="257"/>
      <c r="BT180" s="257"/>
      <c r="BU180" s="257"/>
      <c r="BV180" s="257"/>
      <c r="BW180" s="257"/>
      <c r="BX180" s="257"/>
      <c r="BY180" s="257"/>
      <c r="BZ180" s="257"/>
      <c r="CA180" s="257"/>
      <c r="CB180" s="257"/>
      <c r="CC180" s="257"/>
      <c r="CD180" s="257"/>
      <c r="CE180" s="257"/>
      <c r="CF180" s="257"/>
      <c r="CG180" s="257"/>
      <c r="CH180"/>
      <c r="CI180"/>
      <c r="CJ180"/>
      <c r="CK180"/>
    </row>
    <row r="181" spans="1:89" ht="33.75" hidden="1">
      <c r="A181" s="171" t="s">
        <v>243</v>
      </c>
      <c r="B181" s="47">
        <f>IFERROR(INDEX('اطلاعات انشعابات شرکتها'!A:BB,MATCH(A181,'اطلاعات انشعابات شرکتها'!A:A,0),MATCH(B$1,'اطلاعات انشعابات شرکتها'!$1:$1,0)),0)</f>
        <v>124</v>
      </c>
      <c r="C181" s="48">
        <f>IFERROR(INDEX('اطلاعات انشعابات شرکتها'!A:BB,MATCH(A181,'اطلاعات انشعابات شرکتها'!A:A,0),MATCH(C$1,'اطلاعات انشعابات شرکتها'!$1:$1,0)),0)</f>
        <v>0</v>
      </c>
      <c r="D181" s="45"/>
      <c r="E181" s="171">
        <v>3</v>
      </c>
      <c r="F181" s="170">
        <v>99</v>
      </c>
      <c r="G181" s="188" t="str">
        <f t="shared" si="48"/>
        <v>99/3</v>
      </c>
      <c r="H181" s="188" t="str">
        <f>IFERROR(INDEX('اطلاعات دوره'!A:Z,MATCH(G181,'اطلاعات دوره'!C:C,0),MATCH(H$1,'اطلاعات دوره'!$1:$1,0)),0)</f>
        <v>99/03/01</v>
      </c>
      <c r="I181" s="188" t="str">
        <f>IFERROR(INDEX('اطلاعات دوره'!A:Z,MATCH(G181,'اطلاعات دوره'!C:C,0),MATCH(I$1,'اطلاعات دوره'!$1:$1,0)),0)</f>
        <v>99/03/31</v>
      </c>
      <c r="J181" s="188">
        <f>IFERROR(INDEX('اطلاعات دوره'!A:Z,MATCH(G181,'اطلاعات دوره'!C:C,0),MATCH(J$1,'اطلاعات دوره'!$1:$1,0)),0)</f>
        <v>31</v>
      </c>
      <c r="K181" s="265"/>
      <c r="L181" s="188" t="str">
        <f>IFERROR(INDEX('اطلاعات دوره'!A:Z,MATCH(G181,'اطلاعات دوره'!C:C,0)-1,MATCH("عنوان",'اطلاعات دوره'!$1:$1,0)),"---")</f>
        <v>99/2</v>
      </c>
      <c r="M181" s="188" t="str">
        <f t="shared" si="49"/>
        <v>تراشکاری ثامن-99/2</v>
      </c>
      <c r="N181" s="188" t="str">
        <f t="shared" si="50"/>
        <v>تراشکاری ثامن-99/3</v>
      </c>
      <c r="O181" s="265"/>
      <c r="P181" s="188" t="str">
        <f>IFERROR(INDEX('اطلاعات انشعابات شرکتها'!A:BB,MATCH(A181,'اطلاعات انشعابات شرکتها'!A:A,0),MATCH(P$1,'اطلاعات انشعابات شرکتها'!$1:$1,0)),0)</f>
        <v>غیر دیماندی</v>
      </c>
      <c r="Q181" s="188">
        <f>IFERROR(INDEX('اطلاعات انشعابات شرکتها'!A:BB,MATCH(A181,'اطلاعات انشعابات شرکتها'!A:A,0),MATCH(Q$1,'اطلاعات انشعابات شرکتها'!$1:$1,0)),0)</f>
        <v>19</v>
      </c>
      <c r="R181" s="188" t="str">
        <f>IFERROR(INDEX('اطلاعات انشعابات شرکتها'!A:BB,MATCH(A181,'اطلاعات انشعابات شرکتها'!A:A,0),MATCH(R$1,'اطلاعات انشعابات شرکتها'!$1:$1,0)),0)</f>
        <v>1</v>
      </c>
      <c r="S181" s="265"/>
      <c r="T181" s="188">
        <f>IFERROR(INDEX('قرائت کنتور'!A:AZ,MATCH(A181&amp;"-"&amp;T$1,'قرائت کنتور'!B:B,0),MATCH(G181,'قرائت کنتور'!$1:$1,0)),0)</f>
        <v>0</v>
      </c>
      <c r="U181" s="188">
        <f>IFERROR(INDEX('قرائت کنتور'!A:AZ,MATCH(A181&amp;"-"&amp;U$1,'قرائت کنتور'!B:B,0),MATCH(L181,'قرائت کنتور'!$1:$1,0)),0)</f>
        <v>6548</v>
      </c>
      <c r="V181" s="188">
        <f>IFERROR(INDEX('قرائت کنتور'!A:AZ,MATCH(A181&amp;"-"&amp;U$1,'قرائت کنتور'!B:B,0),MATCH(G181,'قرائت کنتور'!$1:$1,0)),0)</f>
        <v>6494</v>
      </c>
      <c r="W181" s="188">
        <f>IFERROR(INDEX('قرائت کنتور'!A:AZ,MATCH(A181&amp;"-"&amp;W$1,'قرائت کنتور'!B:B,0),MATCH(L181,'قرائت کنتور'!$1:$1,0)),0)</f>
        <v>23438</v>
      </c>
      <c r="X181" s="188">
        <f>IFERROR(INDEX('قرائت کنتور'!A:AZ,MATCH(A181&amp;"-"&amp;W$1,'قرائت کنتور'!B:B,0),MATCH(G181,'قرائت کنتور'!$1:$1,0)),0)</f>
        <v>23002</v>
      </c>
      <c r="Y181" s="188">
        <f>IFERROR(INDEX('قرائت کنتور'!A:AZ,MATCH(A181&amp;"-"&amp;Y$1,'قرائت کنتور'!B:B,0),MATCH(L181,'قرائت کنتور'!$1:$1,0)),0)</f>
        <v>3454</v>
      </c>
      <c r="Z181" s="188">
        <f>IFERROR(INDEX('قرائت کنتور'!A:AZ,MATCH(A181&amp;"-"&amp;Y$1,'قرائت کنتور'!B:B,0),MATCH(G181,'قرائت کنتور'!$1:$1,0)),0)</f>
        <v>3422</v>
      </c>
      <c r="AA181" s="188">
        <f>IFERROR(INDEX('قرائت کنتور'!A:AZ,MATCH(A181&amp;"-"&amp;AA$1,'قرائت کنتور'!B:B,0),MATCH(L181,'قرائت کنتور'!$1:$1,0)),0)</f>
        <v>35622</v>
      </c>
      <c r="AB181" s="188">
        <f>IFERROR(INDEX('قرائت کنتور'!A:AZ,MATCH(A181&amp;"-"&amp;AA$1,'قرائت کنتور'!B:B,0),MATCH(G181,'قرائت کنتور'!$1:$1,0)),0)</f>
        <v>35389</v>
      </c>
      <c r="AC181" s="265"/>
      <c r="AD181" s="188">
        <f t="shared" si="51"/>
        <v>-54</v>
      </c>
      <c r="AE181" s="188">
        <f t="shared" si="52"/>
        <v>-436</v>
      </c>
      <c r="AF181" s="188">
        <f t="shared" si="53"/>
        <v>-32</v>
      </c>
      <c r="AG181" s="188">
        <f t="shared" si="54"/>
        <v>-233</v>
      </c>
      <c r="AH181" s="188">
        <f t="shared" si="55"/>
        <v>-522</v>
      </c>
      <c r="AI181" s="188">
        <f t="shared" si="56"/>
        <v>0</v>
      </c>
      <c r="AJ181" s="188" t="str">
        <f t="shared" si="57"/>
        <v>0</v>
      </c>
      <c r="AK181" s="265"/>
      <c r="AL181" s="254">
        <f t="shared" si="58"/>
        <v>-0.91316113741041127</v>
      </c>
      <c r="AM181" s="254" t="str">
        <f t="shared" si="59"/>
        <v>0</v>
      </c>
      <c r="AN181" s="265"/>
      <c r="AO181" s="188">
        <f>IFERROR(INDEX('تعرفه ها'!A:Z,MATCH(P181&amp;"-"&amp;AO$1,'تعرفه ها'!C:C,0),MATCH(F181,'تعرفه ها'!$2:$2,0),1),"---")</f>
        <v>1115</v>
      </c>
      <c r="AP181" s="188">
        <f>IFERROR(INDEX('تعرفه ها'!A:Z,MATCH(P181&amp;"-"&amp;AP$1,'تعرفه ها'!C:C,0),MATCH(F181,'تعرفه ها'!$2:$2,0),1),"---")</f>
        <v>558</v>
      </c>
      <c r="AQ181" s="188">
        <f>IFERROR(INDEX('تعرفه ها'!A:Z,MATCH(P181&amp;"-"&amp;AQ$1,'تعرفه ها'!C:C,0),MATCH(F181,'تعرفه ها'!$2:$2,0),1),"---")</f>
        <v>279</v>
      </c>
      <c r="AR181" s="188">
        <f>IFERROR(INDEX('تعرفه ها'!A:Z,MATCH(P181&amp;"-"&amp;AR$1,'تعرفه ها'!C:C,0),MATCH(F181,'تعرفه ها'!$2:$2,0),1),"---")</f>
        <v>550</v>
      </c>
      <c r="AS181" s="265"/>
      <c r="AT181" s="415">
        <f t="shared" si="60"/>
        <v>-60210</v>
      </c>
      <c r="AU181" s="415">
        <f t="shared" si="61"/>
        <v>-243288</v>
      </c>
      <c r="AV181" s="415">
        <f t="shared" si="62"/>
        <v>-8928</v>
      </c>
      <c r="AW181" s="415">
        <f t="shared" si="63"/>
        <v>-128150</v>
      </c>
      <c r="AX181" s="415">
        <f t="shared" si="64"/>
        <v>-440576</v>
      </c>
      <c r="AY181" s="415">
        <f>IFERROR(AH181*INDEX('تعرفه ها'!A:Z,MATCH("عوارض برق به ازاء هر کیلووات",'تعرفه ها'!$C:$C,0),MATCH(F181,'تعرفه ها'!$2:$2,0)),"---")</f>
        <v>-26100</v>
      </c>
      <c r="AZ181" s="415">
        <f t="shared" si="65"/>
        <v>0</v>
      </c>
      <c r="BA181" s="415">
        <f>IFERROR(ROUND(((AX181+AY181+AZ181)*INDEX('تعرفه ها'!A:Z,MATCH("هزینه نگهداری و تعمیرات شبکه برق",'تعرفه ها'!$C:$C,0),MATCH(F181,'تعرفه ها'!$2:$2,0))/100),0),"---")</f>
        <v>-46668</v>
      </c>
      <c r="BB181" s="415">
        <f>IFERROR(IF(P181="دیماندی",ROUND(AJ181*INDEX('تعرفه ها'!A:Z,MATCH(BB$1,'تعرفه ها'!$C:$C,0),MATCH(F181,'تعرفه ها'!$2:$2,0))*J181/30,0),0),"---")</f>
        <v>0</v>
      </c>
      <c r="BC181" s="415"/>
      <c r="BD181" s="54">
        <f>IFERROR(IF(INDEX('اطلاعات دوره'!A:Z,MATCH(G181,'اطلاعات دوره'!C:C,0),MATCH("برق",'اطلاعات دوره'!$1:$1,0))="دارد",ROUND(AX181*INDEX('تعرفه ها'!A:Z,MATCH("پیک فصلی برق",'تعرفه ها'!$C:$C,0),MATCH(F181,'تعرفه ها'!$2:$2,0))/100,0),0),"---")</f>
        <v>0</v>
      </c>
      <c r="BE181" s="415">
        <f>IFERROR(ROUND(((AX181+AY181+AZ181+BA181+BB181+BC181+BD181)*INDEX('تعرفه ها'!A:Z,MATCH("مالیات برق",'تعرفه ها'!$C:$C,0),MATCH(F181,'تعرفه ها'!$2:$2,0))/100),0),"---")</f>
        <v>0</v>
      </c>
      <c r="BF181" s="415">
        <f t="shared" si="66"/>
        <v>-513344</v>
      </c>
      <c r="BG181" s="415">
        <f t="shared" si="70"/>
        <v>14325702</v>
      </c>
      <c r="BH181" s="415">
        <f t="shared" si="67"/>
        <v>13812358</v>
      </c>
      <c r="BI181" s="54">
        <f t="shared" si="68"/>
        <v>358</v>
      </c>
      <c r="BJ181" s="55">
        <f t="shared" si="69"/>
        <v>13812000</v>
      </c>
      <c r="BK181" s="262"/>
      <c r="BL181" s="183" t="str">
        <f>IFERROR(IF(INDEX(پرداخت!A:AZ,MATCH(A181&amp;" - "&amp;"برق",پرداخت!$B:$B,0),MATCH(G181,پرداخت!$1:$1,0))="نشده","نشده","شده"),"---")</f>
        <v>نشده</v>
      </c>
      <c r="BN181" s="257"/>
      <c r="BO181" s="257"/>
      <c r="BP181" s="257"/>
      <c r="BQ181" s="257"/>
      <c r="BR181" s="257"/>
      <c r="BS181" s="257"/>
      <c r="BT181" s="257"/>
      <c r="BU181" s="257"/>
      <c r="BV181" s="257"/>
      <c r="BW181" s="257"/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/>
      <c r="CI181"/>
      <c r="CJ181"/>
      <c r="CK181"/>
    </row>
    <row r="182" spans="1:89" ht="33.75" hidden="1">
      <c r="A182" s="171" t="s">
        <v>244</v>
      </c>
      <c r="B182" s="47">
        <f>IFERROR(INDEX('اطلاعات انشعابات شرکتها'!A:BB,MATCH(A182,'اطلاعات انشعابات شرکتها'!A:A,0),MATCH(B$1,'اطلاعات انشعابات شرکتها'!$1:$1,0)),0)</f>
        <v>125</v>
      </c>
      <c r="C182" s="48">
        <f>IFERROR(INDEX('اطلاعات انشعابات شرکتها'!A:BB,MATCH(A182,'اطلاعات انشعابات شرکتها'!A:A,0),MATCH(C$1,'اطلاعات انشعابات شرکتها'!$1:$1,0)),0)</f>
        <v>0</v>
      </c>
      <c r="D182" s="45"/>
      <c r="E182" s="171">
        <v>3</v>
      </c>
      <c r="F182" s="170">
        <v>99</v>
      </c>
      <c r="G182" s="188" t="str">
        <f t="shared" si="48"/>
        <v>99/3</v>
      </c>
      <c r="H182" s="188" t="str">
        <f>IFERROR(INDEX('اطلاعات دوره'!A:Z,MATCH(G182,'اطلاعات دوره'!C:C,0),MATCH(H$1,'اطلاعات دوره'!$1:$1,0)),0)</f>
        <v>99/03/01</v>
      </c>
      <c r="I182" s="188" t="str">
        <f>IFERROR(INDEX('اطلاعات دوره'!A:Z,MATCH(G182,'اطلاعات دوره'!C:C,0),MATCH(I$1,'اطلاعات دوره'!$1:$1,0)),0)</f>
        <v>99/03/31</v>
      </c>
      <c r="J182" s="188">
        <f>IFERROR(INDEX('اطلاعات دوره'!A:Z,MATCH(G182,'اطلاعات دوره'!C:C,0),MATCH(J$1,'اطلاعات دوره'!$1:$1,0)),0)</f>
        <v>31</v>
      </c>
      <c r="K182" s="265"/>
      <c r="L182" s="188" t="str">
        <f>IFERROR(INDEX('اطلاعات دوره'!A:Z,MATCH(G182,'اطلاعات دوره'!C:C,0)-1,MATCH("عنوان",'اطلاعات دوره'!$1:$1,0)),"---")</f>
        <v>99/2</v>
      </c>
      <c r="M182" s="188" t="str">
        <f t="shared" si="49"/>
        <v>توس درمان طب-99/2</v>
      </c>
      <c r="N182" s="188" t="str">
        <f t="shared" si="50"/>
        <v>توس درمان طب-99/3</v>
      </c>
      <c r="O182" s="265"/>
      <c r="P182" s="188" t="str">
        <f>IFERROR(INDEX('اطلاعات انشعابات شرکتها'!A:BB,MATCH(A182,'اطلاعات انشعابات شرکتها'!A:A,0),MATCH(P$1,'اطلاعات انشعابات شرکتها'!$1:$1,0)),0)</f>
        <v>غیر دیماندی</v>
      </c>
      <c r="Q182" s="188">
        <f>IFERROR(INDEX('اطلاعات انشعابات شرکتها'!A:BB,MATCH(A182,'اطلاعات انشعابات شرکتها'!A:A,0),MATCH(Q$1,'اطلاعات انشعابات شرکتها'!$1:$1,0)),0)</f>
        <v>19</v>
      </c>
      <c r="R182" s="188" t="str">
        <f>IFERROR(INDEX('اطلاعات انشعابات شرکتها'!A:BB,MATCH(A182,'اطلاعات انشعابات شرکتها'!A:A,0),MATCH(R$1,'اطلاعات انشعابات شرکتها'!$1:$1,0)),0)</f>
        <v>1</v>
      </c>
      <c r="S182" s="265"/>
      <c r="T182" s="188">
        <f>IFERROR(INDEX('قرائت کنتور'!A:AZ,MATCH(A182&amp;"-"&amp;T$1,'قرائت کنتور'!B:B,0),MATCH(G182,'قرائت کنتور'!$1:$1,0)),0)</f>
        <v>0</v>
      </c>
      <c r="U182" s="188">
        <f>IFERROR(INDEX('قرائت کنتور'!A:AZ,MATCH(A182&amp;"-"&amp;U$1,'قرائت کنتور'!B:B,0),MATCH(L182,'قرائت کنتور'!$1:$1,0)),0)</f>
        <v>9705</v>
      </c>
      <c r="V182" s="188">
        <f>IFERROR(INDEX('قرائت کنتور'!A:AZ,MATCH(A182&amp;"-"&amp;U$1,'قرائت کنتور'!B:B,0),MATCH(G182,'قرائت کنتور'!$1:$1,0)),0)</f>
        <v>9652</v>
      </c>
      <c r="W182" s="188">
        <f>IFERROR(INDEX('قرائت کنتور'!A:AZ,MATCH(A182&amp;"-"&amp;W$1,'قرائت کنتور'!B:B,0),MATCH(L182,'قرائت کنتور'!$1:$1,0)),0)</f>
        <v>56427</v>
      </c>
      <c r="X182" s="188">
        <f>IFERROR(INDEX('قرائت کنتور'!A:AZ,MATCH(A182&amp;"-"&amp;W$1,'قرائت کنتور'!B:B,0),MATCH(G182,'قرائت کنتور'!$1:$1,0)),0)</f>
        <v>53961</v>
      </c>
      <c r="Y182" s="188">
        <f>IFERROR(INDEX('قرائت کنتور'!A:AZ,MATCH(A182&amp;"-"&amp;Y$1,'قرائت کنتور'!B:B,0),MATCH(L182,'قرائت کنتور'!$1:$1,0)),0)</f>
        <v>25937</v>
      </c>
      <c r="Z182" s="188">
        <f>IFERROR(INDEX('قرائت کنتور'!A:AZ,MATCH(A182&amp;"-"&amp;Y$1,'قرائت کنتور'!B:B,0),MATCH(G182,'قرائت کنتور'!$1:$1,0)),0)</f>
        <v>25607</v>
      </c>
      <c r="AA182" s="188">
        <f>IFERROR(INDEX('قرائت کنتور'!A:AZ,MATCH(A182&amp;"-"&amp;AA$1,'قرائت کنتور'!B:B,0),MATCH(L182,'قرائت کنتور'!$1:$1,0)),0)</f>
        <v>12770</v>
      </c>
      <c r="AB182" s="188">
        <f>IFERROR(INDEX('قرائت کنتور'!A:AZ,MATCH(A182&amp;"-"&amp;AA$1,'قرائت کنتور'!B:B,0),MATCH(G182,'قرائت کنتور'!$1:$1,0)),0)</f>
        <v>11409</v>
      </c>
      <c r="AC182" s="265"/>
      <c r="AD182" s="188">
        <f t="shared" si="51"/>
        <v>-53</v>
      </c>
      <c r="AE182" s="188">
        <f t="shared" si="52"/>
        <v>-2466</v>
      </c>
      <c r="AF182" s="188">
        <f t="shared" si="53"/>
        <v>-330</v>
      </c>
      <c r="AG182" s="188">
        <f t="shared" si="54"/>
        <v>-1361</v>
      </c>
      <c r="AH182" s="188">
        <f t="shared" si="55"/>
        <v>-2849</v>
      </c>
      <c r="AI182" s="188">
        <f t="shared" si="56"/>
        <v>0</v>
      </c>
      <c r="AJ182" s="188" t="str">
        <f t="shared" si="57"/>
        <v>0</v>
      </c>
      <c r="AK182" s="265"/>
      <c r="AL182" s="254">
        <f t="shared" si="58"/>
        <v>-0.90232708523809668</v>
      </c>
      <c r="AM182" s="254" t="str">
        <f t="shared" si="59"/>
        <v>0</v>
      </c>
      <c r="AN182" s="265"/>
      <c r="AO182" s="188">
        <f>IFERROR(INDEX('تعرفه ها'!A:Z,MATCH(P182&amp;"-"&amp;AO$1,'تعرفه ها'!C:C,0),MATCH(F182,'تعرفه ها'!$2:$2,0),1),"---")</f>
        <v>1115</v>
      </c>
      <c r="AP182" s="188">
        <f>IFERROR(INDEX('تعرفه ها'!A:Z,MATCH(P182&amp;"-"&amp;AP$1,'تعرفه ها'!C:C,0),MATCH(F182,'تعرفه ها'!$2:$2,0),1),"---")</f>
        <v>558</v>
      </c>
      <c r="AQ182" s="188">
        <f>IFERROR(INDEX('تعرفه ها'!A:Z,MATCH(P182&amp;"-"&amp;AQ$1,'تعرفه ها'!C:C,0),MATCH(F182,'تعرفه ها'!$2:$2,0),1),"---")</f>
        <v>279</v>
      </c>
      <c r="AR182" s="188">
        <f>IFERROR(INDEX('تعرفه ها'!A:Z,MATCH(P182&amp;"-"&amp;AR$1,'تعرفه ها'!C:C,0),MATCH(F182,'تعرفه ها'!$2:$2,0),1),"---")</f>
        <v>550</v>
      </c>
      <c r="AS182" s="265"/>
      <c r="AT182" s="415">
        <f t="shared" si="60"/>
        <v>-59095</v>
      </c>
      <c r="AU182" s="415">
        <f t="shared" si="61"/>
        <v>-1376028</v>
      </c>
      <c r="AV182" s="415">
        <f t="shared" si="62"/>
        <v>-92070</v>
      </c>
      <c r="AW182" s="415">
        <f t="shared" si="63"/>
        <v>-748550</v>
      </c>
      <c r="AX182" s="415">
        <f t="shared" si="64"/>
        <v>-2275743</v>
      </c>
      <c r="AY182" s="415">
        <f>IFERROR(AH182*INDEX('تعرفه ها'!A:Z,MATCH("عوارض برق به ازاء هر کیلووات",'تعرفه ها'!$C:$C,0),MATCH(F182,'تعرفه ها'!$2:$2,0)),"---")</f>
        <v>-142450</v>
      </c>
      <c r="AZ182" s="415">
        <f t="shared" si="65"/>
        <v>0</v>
      </c>
      <c r="BA182" s="415">
        <f>IFERROR(ROUND(((AX182+AY182+AZ182)*INDEX('تعرفه ها'!A:Z,MATCH("هزینه نگهداری و تعمیرات شبکه برق",'تعرفه ها'!$C:$C,0),MATCH(F182,'تعرفه ها'!$2:$2,0))/100),0),"---")</f>
        <v>-241819</v>
      </c>
      <c r="BB182" s="415">
        <f>IFERROR(IF(P182="دیماندی",ROUND(AJ182*INDEX('تعرفه ها'!A:Z,MATCH(BB$1,'تعرفه ها'!$C:$C,0),MATCH(F182,'تعرفه ها'!$2:$2,0))*J182/30,0),0),"---")</f>
        <v>0</v>
      </c>
      <c r="BC182" s="415"/>
      <c r="BD182" s="54">
        <f>IFERROR(IF(INDEX('اطلاعات دوره'!A:Z,MATCH(G182,'اطلاعات دوره'!C:C,0),MATCH("برق",'اطلاعات دوره'!$1:$1,0))="دارد",ROUND(AX182*INDEX('تعرفه ها'!A:Z,MATCH("پیک فصلی برق",'تعرفه ها'!$C:$C,0),MATCH(F182,'تعرفه ها'!$2:$2,0))/100,0),0),"---")</f>
        <v>0</v>
      </c>
      <c r="BE182" s="415">
        <f>IFERROR(ROUND(((AX182+AY182+AZ182+BA182+BB182+BC182+BD182)*INDEX('تعرفه ها'!A:Z,MATCH("مالیات برق",'تعرفه ها'!$C:$C,0),MATCH(F182,'تعرفه ها'!$2:$2,0))/100),0),"---")</f>
        <v>0</v>
      </c>
      <c r="BF182" s="415">
        <f t="shared" si="66"/>
        <v>-2660012</v>
      </c>
      <c r="BG182" s="415">
        <f t="shared" si="70"/>
        <v>24221243</v>
      </c>
      <c r="BH182" s="415">
        <f t="shared" si="67"/>
        <v>21561231</v>
      </c>
      <c r="BI182" s="54">
        <f t="shared" si="68"/>
        <v>231</v>
      </c>
      <c r="BJ182" s="55">
        <f t="shared" si="69"/>
        <v>21561000</v>
      </c>
      <c r="BK182" s="262"/>
      <c r="BL182" s="183" t="str">
        <f>IFERROR(IF(INDEX(پرداخت!A:AZ,MATCH(A182&amp;" - "&amp;"برق",پرداخت!$B:$B,0),MATCH(G182,پرداخت!$1:$1,0))="نشده","نشده","شده"),"---")</f>
        <v>نشده</v>
      </c>
      <c r="BN182" s="257"/>
      <c r="BO182" s="257"/>
      <c r="BP182" s="257"/>
      <c r="BQ182" s="257"/>
      <c r="BR182" s="257"/>
      <c r="BS182" s="257"/>
      <c r="BT182" s="257"/>
      <c r="BU182" s="257"/>
      <c r="BV182" s="257"/>
      <c r="BW182" s="257"/>
      <c r="BX182" s="257"/>
      <c r="BY182" s="257"/>
      <c r="BZ182" s="257"/>
      <c r="CA182" s="257"/>
      <c r="CB182" s="257"/>
      <c r="CC182" s="257"/>
      <c r="CD182" s="257"/>
      <c r="CE182" s="257"/>
      <c r="CF182" s="257"/>
      <c r="CG182" s="257"/>
      <c r="CH182"/>
      <c r="CI182"/>
      <c r="CJ182"/>
      <c r="CK182"/>
    </row>
    <row r="183" spans="1:89" ht="33.75" hidden="1">
      <c r="A183" s="171" t="s">
        <v>246</v>
      </c>
      <c r="B183" s="47">
        <f>IFERROR(INDEX('اطلاعات انشعابات شرکتها'!A:BB,MATCH(A183,'اطلاعات انشعابات شرکتها'!A:A,0),MATCH(B$1,'اطلاعات انشعابات شرکتها'!$1:$1,0)),0)</f>
        <v>126</v>
      </c>
      <c r="C183" s="48">
        <f>IFERROR(INDEX('اطلاعات انشعابات شرکتها'!A:BB,MATCH(A183,'اطلاعات انشعابات شرکتها'!A:A,0),MATCH(C$1,'اطلاعات انشعابات شرکتها'!$1:$1,0)),0)</f>
        <v>0</v>
      </c>
      <c r="D183" s="45"/>
      <c r="E183" s="171">
        <v>3</v>
      </c>
      <c r="F183" s="170">
        <v>99</v>
      </c>
      <c r="G183" s="188" t="str">
        <f t="shared" si="48"/>
        <v>99/3</v>
      </c>
      <c r="H183" s="188" t="str">
        <f>IFERROR(INDEX('اطلاعات دوره'!A:Z,MATCH(G183,'اطلاعات دوره'!C:C,0),MATCH(H$1,'اطلاعات دوره'!$1:$1,0)),0)</f>
        <v>99/03/01</v>
      </c>
      <c r="I183" s="188" t="str">
        <f>IFERROR(INDEX('اطلاعات دوره'!A:Z,MATCH(G183,'اطلاعات دوره'!C:C,0),MATCH(I$1,'اطلاعات دوره'!$1:$1,0)),0)</f>
        <v>99/03/31</v>
      </c>
      <c r="J183" s="188">
        <f>IFERROR(INDEX('اطلاعات دوره'!A:Z,MATCH(G183,'اطلاعات دوره'!C:C,0),MATCH(J$1,'اطلاعات دوره'!$1:$1,0)),0)</f>
        <v>31</v>
      </c>
      <c r="K183" s="265"/>
      <c r="L183" s="188" t="str">
        <f>IFERROR(INDEX('اطلاعات دوره'!A:Z,MATCH(G183,'اطلاعات دوره'!C:C,0)-1,MATCH("عنوان",'اطلاعات دوره'!$1:$1,0)),"---")</f>
        <v>99/2</v>
      </c>
      <c r="M183" s="188" t="str">
        <f t="shared" si="49"/>
        <v>توسعه صنایع غذایی دانشگرایان نوین دلسا-99/2</v>
      </c>
      <c r="N183" s="188" t="str">
        <f t="shared" si="50"/>
        <v>توسعه صنایع غذایی دانشگرایان نوین دلسا-99/3</v>
      </c>
      <c r="O183" s="265"/>
      <c r="P183" s="188" t="str">
        <f>IFERROR(INDEX('اطلاعات انشعابات شرکتها'!A:BB,MATCH(A183,'اطلاعات انشعابات شرکتها'!A:A,0),MATCH(P$1,'اطلاعات انشعابات شرکتها'!$1:$1,0)),0)</f>
        <v>غیر دیماندی</v>
      </c>
      <c r="Q183" s="188">
        <f>IFERROR(INDEX('اطلاعات انشعابات شرکتها'!A:BB,MATCH(A183,'اطلاعات انشعابات شرکتها'!A:A,0),MATCH(Q$1,'اطلاعات انشعابات شرکتها'!$1:$1,0)),0)</f>
        <v>19</v>
      </c>
      <c r="R183" s="188" t="str">
        <f>IFERROR(INDEX('اطلاعات انشعابات شرکتها'!A:BB,MATCH(A183,'اطلاعات انشعابات شرکتها'!A:A,0),MATCH(R$1,'اطلاعات انشعابات شرکتها'!$1:$1,0)),0)</f>
        <v>1</v>
      </c>
      <c r="S183" s="265"/>
      <c r="T183" s="188">
        <f>IFERROR(INDEX('قرائت کنتور'!A:AZ,MATCH(A183&amp;"-"&amp;T$1,'قرائت کنتور'!B:B,0),MATCH(G183,'قرائت کنتور'!$1:$1,0)),0)</f>
        <v>0</v>
      </c>
      <c r="U183" s="188">
        <f>IFERROR(INDEX('قرائت کنتور'!A:AZ,MATCH(A183&amp;"-"&amp;U$1,'قرائت کنتور'!B:B,0),MATCH(L183,'قرائت کنتور'!$1:$1,0)),0)</f>
        <v>3499</v>
      </c>
      <c r="V183" s="188">
        <f>IFERROR(INDEX('قرائت کنتور'!A:AZ,MATCH(A183&amp;"-"&amp;U$1,'قرائت کنتور'!B:B,0),MATCH(G183,'قرائت کنتور'!$1:$1,0)),0)</f>
        <v>3490</v>
      </c>
      <c r="W183" s="188">
        <f>IFERROR(INDEX('قرائت کنتور'!A:AZ,MATCH(A183&amp;"-"&amp;W$1,'قرائت کنتور'!B:B,0),MATCH(L183,'قرائت کنتور'!$1:$1,0)),0)</f>
        <v>34031</v>
      </c>
      <c r="X183" s="188">
        <f>IFERROR(INDEX('قرائت کنتور'!A:AZ,MATCH(A183&amp;"-"&amp;W$1,'قرائت کنتور'!B:B,0),MATCH(G183,'قرائت کنتور'!$1:$1,0)),0)</f>
        <v>33850</v>
      </c>
      <c r="Y183" s="188">
        <f>IFERROR(INDEX('قرائت کنتور'!A:AZ,MATCH(A183&amp;"-"&amp;Y$1,'قرائت کنتور'!B:B,0),MATCH(L183,'قرائت کنتور'!$1:$1,0)),0)</f>
        <v>3515</v>
      </c>
      <c r="Z183" s="188">
        <f>IFERROR(INDEX('قرائت کنتور'!A:AZ,MATCH(A183&amp;"-"&amp;Y$1,'قرائت کنتور'!B:B,0),MATCH(G183,'قرائت کنتور'!$1:$1,0)),0)</f>
        <v>3500</v>
      </c>
      <c r="AA183" s="188">
        <f>IFERROR(INDEX('قرائت کنتور'!A:AZ,MATCH(A183&amp;"-"&amp;AA$1,'قرائت کنتور'!B:B,0),MATCH(L183,'قرائت کنتور'!$1:$1,0)),0)</f>
        <v>39699</v>
      </c>
      <c r="AB183" s="188">
        <f>IFERROR(INDEX('قرائت کنتور'!A:AZ,MATCH(A183&amp;"-"&amp;AA$1,'قرائت کنتور'!B:B,0),MATCH(G183,'قرائت کنتور'!$1:$1,0)),0)</f>
        <v>39410</v>
      </c>
      <c r="AC183" s="265"/>
      <c r="AD183" s="188">
        <f t="shared" si="51"/>
        <v>-9</v>
      </c>
      <c r="AE183" s="188">
        <f t="shared" si="52"/>
        <v>-181</v>
      </c>
      <c r="AF183" s="188">
        <f t="shared" si="53"/>
        <v>-15</v>
      </c>
      <c r="AG183" s="188">
        <f t="shared" si="54"/>
        <v>-289</v>
      </c>
      <c r="AH183" s="188">
        <f t="shared" si="55"/>
        <v>-205</v>
      </c>
      <c r="AI183" s="188">
        <f t="shared" si="56"/>
        <v>0</v>
      </c>
      <c r="AJ183" s="188" t="str">
        <f t="shared" si="57"/>
        <v>0</v>
      </c>
      <c r="AK183" s="265"/>
      <c r="AL183" s="254">
        <f t="shared" si="58"/>
        <v>-0.57856535067843051</v>
      </c>
      <c r="AM183" s="254" t="str">
        <f t="shared" si="59"/>
        <v>0</v>
      </c>
      <c r="AN183" s="265"/>
      <c r="AO183" s="188">
        <f>IFERROR(INDEX('تعرفه ها'!A:Z,MATCH(P183&amp;"-"&amp;AO$1,'تعرفه ها'!C:C,0),MATCH(F183,'تعرفه ها'!$2:$2,0),1),"---")</f>
        <v>1115</v>
      </c>
      <c r="AP183" s="188">
        <f>IFERROR(INDEX('تعرفه ها'!A:Z,MATCH(P183&amp;"-"&amp;AP$1,'تعرفه ها'!C:C,0),MATCH(F183,'تعرفه ها'!$2:$2,0),1),"---")</f>
        <v>558</v>
      </c>
      <c r="AQ183" s="188">
        <f>IFERROR(INDEX('تعرفه ها'!A:Z,MATCH(P183&amp;"-"&amp;AQ$1,'تعرفه ها'!C:C,0),MATCH(F183,'تعرفه ها'!$2:$2,0),1),"---")</f>
        <v>279</v>
      </c>
      <c r="AR183" s="188">
        <f>IFERROR(INDEX('تعرفه ها'!A:Z,MATCH(P183&amp;"-"&amp;AR$1,'تعرفه ها'!C:C,0),MATCH(F183,'تعرفه ها'!$2:$2,0),1),"---")</f>
        <v>550</v>
      </c>
      <c r="AS183" s="265"/>
      <c r="AT183" s="415">
        <f t="shared" si="60"/>
        <v>-10035</v>
      </c>
      <c r="AU183" s="415">
        <f t="shared" si="61"/>
        <v>-100998</v>
      </c>
      <c r="AV183" s="415">
        <f t="shared" si="62"/>
        <v>-4185</v>
      </c>
      <c r="AW183" s="415">
        <f t="shared" si="63"/>
        <v>-158950</v>
      </c>
      <c r="AX183" s="415">
        <f t="shared" si="64"/>
        <v>-274168</v>
      </c>
      <c r="AY183" s="415">
        <f>IFERROR(AH183*INDEX('تعرفه ها'!A:Z,MATCH("عوارض برق به ازاء هر کیلووات",'تعرفه ها'!$C:$C,0),MATCH(F183,'تعرفه ها'!$2:$2,0)),"---")</f>
        <v>-10250</v>
      </c>
      <c r="AZ183" s="415">
        <f t="shared" si="65"/>
        <v>0</v>
      </c>
      <c r="BA183" s="415">
        <f>IFERROR(ROUND(((AX183+AY183+AZ183)*INDEX('تعرفه ها'!A:Z,MATCH("هزینه نگهداری و تعمیرات شبکه برق",'تعرفه ها'!$C:$C,0),MATCH(F183,'تعرفه ها'!$2:$2,0))/100),0),"---")</f>
        <v>-28442</v>
      </c>
      <c r="BB183" s="415">
        <f>IFERROR(IF(P183="دیماندی",ROUND(AJ183*INDEX('تعرفه ها'!A:Z,MATCH(BB$1,'تعرفه ها'!$C:$C,0),MATCH(F183,'تعرفه ها'!$2:$2,0))*J183/30,0),0),"---")</f>
        <v>0</v>
      </c>
      <c r="BC183" s="415"/>
      <c r="BD183" s="54">
        <f>IFERROR(IF(INDEX('اطلاعات دوره'!A:Z,MATCH(G183,'اطلاعات دوره'!C:C,0),MATCH("برق",'اطلاعات دوره'!$1:$1,0))="دارد",ROUND(AX183*INDEX('تعرفه ها'!A:Z,MATCH("پیک فصلی برق",'تعرفه ها'!$C:$C,0),MATCH(F183,'تعرفه ها'!$2:$2,0))/100,0),0),"---")</f>
        <v>0</v>
      </c>
      <c r="BE183" s="415">
        <f>IFERROR(ROUND(((AX183+AY183+AZ183+BA183+BB183+BC183+BD183)*INDEX('تعرفه ها'!A:Z,MATCH("مالیات برق",'تعرفه ها'!$C:$C,0),MATCH(F183,'تعرفه ها'!$2:$2,0))/100),0),"---")</f>
        <v>0</v>
      </c>
      <c r="BF183" s="415">
        <f t="shared" si="66"/>
        <v>-312860</v>
      </c>
      <c r="BG183" s="415">
        <f t="shared" si="70"/>
        <v>59154273</v>
      </c>
      <c r="BH183" s="415">
        <f t="shared" si="67"/>
        <v>58841413</v>
      </c>
      <c r="BI183" s="54">
        <f t="shared" si="68"/>
        <v>413</v>
      </c>
      <c r="BJ183" s="55">
        <f t="shared" si="69"/>
        <v>58841000</v>
      </c>
      <c r="BK183" s="262"/>
      <c r="BL183" s="183" t="str">
        <f>IFERROR(IF(INDEX(پرداخت!A:AZ,MATCH(A183&amp;" - "&amp;"برق",پرداخت!$B:$B,0),MATCH(G183,پرداخت!$1:$1,0))="نشده","نشده","شده"),"---")</f>
        <v>نشده</v>
      </c>
      <c r="BN183" s="257"/>
      <c r="BO183" s="257"/>
      <c r="BP183" s="257"/>
      <c r="BQ183" s="257"/>
      <c r="BR183" s="257"/>
      <c r="BS183" s="257"/>
      <c r="BT183" s="257"/>
      <c r="BU183" s="257"/>
      <c r="BV183" s="257"/>
      <c r="BW183" s="257"/>
      <c r="BX183" s="257"/>
      <c r="BY183" s="257"/>
      <c r="BZ183" s="257"/>
      <c r="CA183" s="257"/>
      <c r="CB183" s="257"/>
      <c r="CC183" s="257"/>
      <c r="CD183" s="257"/>
      <c r="CE183" s="257"/>
      <c r="CF183" s="257"/>
      <c r="CG183" s="257"/>
      <c r="CH183"/>
      <c r="CI183"/>
      <c r="CJ183"/>
      <c r="CK183"/>
    </row>
    <row r="184" spans="1:89" ht="33.75" hidden="1">
      <c r="A184" s="171" t="s">
        <v>140</v>
      </c>
      <c r="B184" s="47">
        <f>IFERROR(INDEX('اطلاعات انشعابات شرکتها'!A:BB,MATCH(A184,'اطلاعات انشعابات شرکتها'!A:A,0),MATCH(B$1,'اطلاعات انشعابات شرکتها'!$1:$1,0)),0)</f>
        <v>127</v>
      </c>
      <c r="C184" s="48">
        <f>IFERROR(INDEX('اطلاعات انشعابات شرکتها'!A:BB,MATCH(A184,'اطلاعات انشعابات شرکتها'!A:A,0),MATCH(C$1,'اطلاعات انشعابات شرکتها'!$1:$1,0)),0)</f>
        <v>0</v>
      </c>
      <c r="D184" s="45"/>
      <c r="E184" s="171">
        <v>3</v>
      </c>
      <c r="F184" s="170">
        <v>99</v>
      </c>
      <c r="G184" s="188" t="str">
        <f t="shared" si="48"/>
        <v>99/3</v>
      </c>
      <c r="H184" s="188" t="str">
        <f>IFERROR(INDEX('اطلاعات دوره'!A:Z,MATCH(G184,'اطلاعات دوره'!C:C,0),MATCH(H$1,'اطلاعات دوره'!$1:$1,0)),0)</f>
        <v>99/03/01</v>
      </c>
      <c r="I184" s="188" t="str">
        <f>IFERROR(INDEX('اطلاعات دوره'!A:Z,MATCH(G184,'اطلاعات دوره'!C:C,0),MATCH(I$1,'اطلاعات دوره'!$1:$1,0)),0)</f>
        <v>99/03/31</v>
      </c>
      <c r="J184" s="188">
        <f>IFERROR(INDEX('اطلاعات دوره'!A:Z,MATCH(G184,'اطلاعات دوره'!C:C,0),MATCH(J$1,'اطلاعات دوره'!$1:$1,0)),0)</f>
        <v>31</v>
      </c>
      <c r="K184" s="265"/>
      <c r="L184" s="188" t="str">
        <f>IFERROR(INDEX('اطلاعات دوره'!A:Z,MATCH(G184,'اطلاعات دوره'!C:C,0)-1,MATCH("عنوان",'اطلاعات دوره'!$1:$1,0)),"---")</f>
        <v>99/2</v>
      </c>
      <c r="M184" s="188" t="str">
        <f t="shared" si="49"/>
        <v>خدمات نیروگاهی آهار شرق-99/2</v>
      </c>
      <c r="N184" s="188" t="str">
        <f t="shared" si="50"/>
        <v>خدمات نیروگاهی آهار شرق-99/3</v>
      </c>
      <c r="O184" s="265"/>
      <c r="P184" s="188" t="str">
        <f>IFERROR(INDEX('اطلاعات انشعابات شرکتها'!A:BB,MATCH(A184,'اطلاعات انشعابات شرکتها'!A:A,0),MATCH(P$1,'اطلاعات انشعابات شرکتها'!$1:$1,0)),0)</f>
        <v>دیماندی</v>
      </c>
      <c r="Q184" s="188">
        <f>IFERROR(INDEX('اطلاعات انشعابات شرکتها'!A:BB,MATCH(A184,'اطلاعات انشعابات شرکتها'!A:A,0),MATCH(Q$1,'اطلاعات انشعابات شرکتها'!$1:$1,0)),0)</f>
        <v>59</v>
      </c>
      <c r="R184" s="188" t="str">
        <f>IFERROR(INDEX('اطلاعات انشعابات شرکتها'!A:BB,MATCH(A184,'اطلاعات انشعابات شرکتها'!A:A,0),MATCH(R$1,'اطلاعات انشعابات شرکتها'!$1:$1,0)),0)</f>
        <v>1</v>
      </c>
      <c r="S184" s="265"/>
      <c r="T184" s="188">
        <f>IFERROR(INDEX('قرائت کنتور'!A:AZ,MATCH(A184&amp;"-"&amp;T$1,'قرائت کنتور'!B:B,0),MATCH(G184,'قرائت کنتور'!$1:$1,0)),0)</f>
        <v>0</v>
      </c>
      <c r="U184" s="188">
        <f>IFERROR(INDEX('قرائت کنتور'!A:AZ,MATCH(A184&amp;"-"&amp;U$1,'قرائت کنتور'!B:B,0),MATCH(L184,'قرائت کنتور'!$1:$1,0)),0)</f>
        <v>21547</v>
      </c>
      <c r="V184" s="188">
        <f>IFERROR(INDEX('قرائت کنتور'!A:AZ,MATCH(A184&amp;"-"&amp;U$1,'قرائت کنتور'!B:B,0),MATCH(G184,'قرائت کنتور'!$1:$1,0)),0)</f>
        <v>21282</v>
      </c>
      <c r="W184" s="188">
        <f>IFERROR(INDEX('قرائت کنتور'!A:AZ,MATCH(A184&amp;"-"&amp;W$1,'قرائت کنتور'!B:B,0),MATCH(L184,'قرائت کنتور'!$1:$1,0)),0)</f>
        <v>98905</v>
      </c>
      <c r="X184" s="188">
        <f>IFERROR(INDEX('قرائت کنتور'!A:AZ,MATCH(A184&amp;"-"&amp;W$1,'قرائت کنتور'!B:B,0),MATCH(G184,'قرائت کنتور'!$1:$1,0)),0)</f>
        <v>96556</v>
      </c>
      <c r="Y184" s="188">
        <f>IFERROR(INDEX('قرائت کنتور'!A:AZ,MATCH(A184&amp;"-"&amp;Y$1,'قرائت کنتور'!B:B,0),MATCH(L184,'قرائت کنتور'!$1:$1,0)),0)</f>
        <v>44660</v>
      </c>
      <c r="Z184" s="188">
        <f>IFERROR(INDEX('قرائت کنتور'!A:AZ,MATCH(A184&amp;"-"&amp;Y$1,'قرائت کنتور'!B:B,0),MATCH(G184,'قرائت کنتور'!$1:$1,0)),0)</f>
        <v>44130</v>
      </c>
      <c r="AA184" s="188">
        <f>IFERROR(INDEX('قرائت کنتور'!A:AZ,MATCH(A184&amp;"-"&amp;AA$1,'قرائت کنتور'!B:B,0),MATCH(L184,'قرائت کنتور'!$1:$1,0)),0)</f>
        <v>15306</v>
      </c>
      <c r="AB184" s="188">
        <f>IFERROR(INDEX('قرائت کنتور'!A:AZ,MATCH(A184&amp;"-"&amp;AA$1,'قرائت کنتور'!B:B,0),MATCH(G184,'قرائت کنتور'!$1:$1,0)),0)</f>
        <v>15276</v>
      </c>
      <c r="AC184" s="265"/>
      <c r="AD184" s="188">
        <f t="shared" si="51"/>
        <v>-265</v>
      </c>
      <c r="AE184" s="188">
        <f t="shared" si="52"/>
        <v>-2349</v>
      </c>
      <c r="AF184" s="188">
        <f t="shared" si="53"/>
        <v>-530</v>
      </c>
      <c r="AG184" s="188">
        <f t="shared" si="54"/>
        <v>-30</v>
      </c>
      <c r="AH184" s="188">
        <f t="shared" si="55"/>
        <v>-3144</v>
      </c>
      <c r="AI184" s="188">
        <f t="shared" si="56"/>
        <v>0</v>
      </c>
      <c r="AJ184" s="188">
        <f t="shared" si="57"/>
        <v>53.1</v>
      </c>
      <c r="AK184" s="265"/>
      <c r="AL184" s="254">
        <f t="shared" si="58"/>
        <v>-0.99995447837219587</v>
      </c>
      <c r="AM184" s="254" t="str">
        <f t="shared" si="59"/>
        <v>0</v>
      </c>
      <c r="AN184" s="265"/>
      <c r="AO184" s="188">
        <f>IFERROR(INDEX('تعرفه ها'!A:Z,MATCH(P184&amp;"-"&amp;AO$1,'تعرفه ها'!C:C,0),MATCH(F184,'تعرفه ها'!$2:$2,0),1),"---")</f>
        <v>879</v>
      </c>
      <c r="AP184" s="188">
        <f>IFERROR(INDEX('تعرفه ها'!A:Z,MATCH(P184&amp;"-"&amp;AP$1,'تعرفه ها'!C:C,0),MATCH(F184,'تعرفه ها'!$2:$2,0),1),"---")</f>
        <v>439</v>
      </c>
      <c r="AQ184" s="188">
        <f>IFERROR(INDEX('تعرفه ها'!A:Z,MATCH(P184&amp;"-"&amp;AQ$1,'تعرفه ها'!C:C,0),MATCH(F184,'تعرفه ها'!$2:$2,0),1),"---")</f>
        <v>220</v>
      </c>
      <c r="AR184" s="188">
        <f>IFERROR(INDEX('تعرفه ها'!A:Z,MATCH(P184&amp;"-"&amp;AR$1,'تعرفه ها'!C:C,0),MATCH(F184,'تعرفه ها'!$2:$2,0),1),"---")</f>
        <v>550</v>
      </c>
      <c r="AS184" s="265"/>
      <c r="AT184" s="415">
        <f t="shared" si="60"/>
        <v>-232935</v>
      </c>
      <c r="AU184" s="415">
        <f t="shared" si="61"/>
        <v>-1031211</v>
      </c>
      <c r="AV184" s="415">
        <f t="shared" si="62"/>
        <v>-116600</v>
      </c>
      <c r="AW184" s="415">
        <f t="shared" si="63"/>
        <v>-16500</v>
      </c>
      <c r="AX184" s="415">
        <f t="shared" si="64"/>
        <v>-1397246</v>
      </c>
      <c r="AY184" s="415">
        <f>IFERROR(AH184*INDEX('تعرفه ها'!A:Z,MATCH("عوارض برق به ازاء هر کیلووات",'تعرفه ها'!$C:$C,0),MATCH(F184,'تعرفه ها'!$2:$2,0)),"---")</f>
        <v>-157200</v>
      </c>
      <c r="AZ184" s="415">
        <f t="shared" si="65"/>
        <v>0</v>
      </c>
      <c r="BA184" s="415">
        <f>IFERROR(ROUND(((AX184+AY184+AZ184)*INDEX('تعرفه ها'!A:Z,MATCH("هزینه نگهداری و تعمیرات شبکه برق",'تعرفه ها'!$C:$C,0),MATCH(F184,'تعرفه ها'!$2:$2,0))/100),0),"---")</f>
        <v>-155445</v>
      </c>
      <c r="BB184" s="415">
        <f>IFERROR(IF(P184="دیماندی",ROUND(AJ184*INDEX('تعرفه ها'!A:Z,MATCH(BB$1,'تعرفه ها'!$C:$C,0),MATCH(F184,'تعرفه ها'!$2:$2,0))*J184/30,0),0),"---")</f>
        <v>1524618</v>
      </c>
      <c r="BC184" s="415"/>
      <c r="BD184" s="54">
        <f>IFERROR(IF(INDEX('اطلاعات دوره'!A:Z,MATCH(G184,'اطلاعات دوره'!C:C,0),MATCH("برق",'اطلاعات دوره'!$1:$1,0))="دارد",ROUND(AX184*INDEX('تعرفه ها'!A:Z,MATCH("پیک فصلی برق",'تعرفه ها'!$C:$C,0),MATCH(F184,'تعرفه ها'!$2:$2,0))/100,0),0),"---")</f>
        <v>0</v>
      </c>
      <c r="BE184" s="415">
        <f>IFERROR(ROUND(((AX184+AY184+AZ184+BA184+BB184+BC184+BD184)*INDEX('تعرفه ها'!A:Z,MATCH("مالیات برق",'تعرفه ها'!$C:$C,0),MATCH(F184,'تعرفه ها'!$2:$2,0))/100),0),"---")</f>
        <v>0</v>
      </c>
      <c r="BF184" s="415">
        <f t="shared" si="66"/>
        <v>-185273</v>
      </c>
      <c r="BG184" s="415">
        <f t="shared" si="70"/>
        <v>26432697</v>
      </c>
      <c r="BH184" s="415">
        <f t="shared" si="67"/>
        <v>26247424</v>
      </c>
      <c r="BI184" s="54">
        <f t="shared" si="68"/>
        <v>424</v>
      </c>
      <c r="BJ184" s="55">
        <f t="shared" si="69"/>
        <v>26247000</v>
      </c>
      <c r="BK184" s="262"/>
      <c r="BL184" s="183" t="str">
        <f>IFERROR(IF(INDEX(پرداخت!A:AZ,MATCH(A184&amp;" - "&amp;"برق",پرداخت!$B:$B,0),MATCH(G184,پرداخت!$1:$1,0))="نشده","نشده","شده"),"---")</f>
        <v>نشده</v>
      </c>
      <c r="BN184" s="257"/>
      <c r="BO184" s="257"/>
      <c r="BP184" s="257"/>
      <c r="BQ184" s="257"/>
      <c r="BR184" s="257"/>
      <c r="BS184" s="257"/>
      <c r="BT184" s="257"/>
      <c r="BU184" s="257"/>
      <c r="BV184" s="257"/>
      <c r="BW184" s="257"/>
      <c r="BX184" s="257"/>
      <c r="BY184" s="257"/>
      <c r="BZ184" s="257"/>
      <c r="CA184" s="257"/>
      <c r="CB184" s="257"/>
      <c r="CC184" s="257"/>
      <c r="CD184" s="257"/>
      <c r="CE184" s="257"/>
      <c r="CF184" s="257"/>
      <c r="CG184" s="257"/>
      <c r="CH184"/>
      <c r="CI184"/>
      <c r="CJ184"/>
      <c r="CK184"/>
    </row>
    <row r="185" spans="1:89" ht="33.75" hidden="1">
      <c r="A185" s="171" t="s">
        <v>250</v>
      </c>
      <c r="B185" s="47">
        <f>IFERROR(INDEX('اطلاعات انشعابات شرکتها'!A:BB,MATCH(A185,'اطلاعات انشعابات شرکتها'!A:A,0),MATCH(B$1,'اطلاعات انشعابات شرکتها'!$1:$1,0)),0)</f>
        <v>128</v>
      </c>
      <c r="C185" s="48">
        <f>IFERROR(INDEX('اطلاعات انشعابات شرکتها'!A:BB,MATCH(A185,'اطلاعات انشعابات شرکتها'!A:A,0),MATCH(C$1,'اطلاعات انشعابات شرکتها'!$1:$1,0)),0)</f>
        <v>0</v>
      </c>
      <c r="D185" s="45"/>
      <c r="E185" s="171">
        <v>3</v>
      </c>
      <c r="F185" s="170">
        <v>99</v>
      </c>
      <c r="G185" s="188" t="str">
        <f t="shared" si="48"/>
        <v>99/3</v>
      </c>
      <c r="H185" s="188" t="str">
        <f>IFERROR(INDEX('اطلاعات دوره'!A:Z,MATCH(G185,'اطلاعات دوره'!C:C,0),MATCH(H$1,'اطلاعات دوره'!$1:$1,0)),0)</f>
        <v>99/03/01</v>
      </c>
      <c r="I185" s="188" t="str">
        <f>IFERROR(INDEX('اطلاعات دوره'!A:Z,MATCH(G185,'اطلاعات دوره'!C:C,0),MATCH(I$1,'اطلاعات دوره'!$1:$1,0)),0)</f>
        <v>99/03/31</v>
      </c>
      <c r="J185" s="188">
        <f>IFERROR(INDEX('اطلاعات دوره'!A:Z,MATCH(G185,'اطلاعات دوره'!C:C,0),MATCH(J$1,'اطلاعات دوره'!$1:$1,0)),0)</f>
        <v>31</v>
      </c>
      <c r="K185" s="265"/>
      <c r="L185" s="188" t="str">
        <f>IFERROR(INDEX('اطلاعات دوره'!A:Z,MATCH(G185,'اطلاعات دوره'!C:C,0)-1,MATCH("عنوان",'اطلاعات دوره'!$1:$1,0)),"---")</f>
        <v>99/2</v>
      </c>
      <c r="M185" s="188" t="str">
        <f t="shared" si="49"/>
        <v>زیست تروند آرین-99/2</v>
      </c>
      <c r="N185" s="188" t="str">
        <f t="shared" si="50"/>
        <v>زیست تروند آرین-99/3</v>
      </c>
      <c r="O185" s="265"/>
      <c r="P185" s="188" t="str">
        <f>IFERROR(INDEX('اطلاعات انشعابات شرکتها'!A:BB,MATCH(A185,'اطلاعات انشعابات شرکتها'!A:A,0),MATCH(P$1,'اطلاعات انشعابات شرکتها'!$1:$1,0)),0)</f>
        <v>غیر دیماندی</v>
      </c>
      <c r="Q185" s="188">
        <f>IFERROR(INDEX('اطلاعات انشعابات شرکتها'!A:BB,MATCH(A185,'اطلاعات انشعابات شرکتها'!A:A,0),MATCH(Q$1,'اطلاعات انشعابات شرکتها'!$1:$1,0)),0)</f>
        <v>19</v>
      </c>
      <c r="R185" s="188" t="str">
        <f>IFERROR(INDEX('اطلاعات انشعابات شرکتها'!A:BB,MATCH(A185,'اطلاعات انشعابات شرکتها'!A:A,0),MATCH(R$1,'اطلاعات انشعابات شرکتها'!$1:$1,0)),0)</f>
        <v>1</v>
      </c>
      <c r="S185" s="265"/>
      <c r="T185" s="188">
        <f>IFERROR(INDEX('قرائت کنتور'!A:AZ,MATCH(A185&amp;"-"&amp;T$1,'قرائت کنتور'!B:B,0),MATCH(G185,'قرائت کنتور'!$1:$1,0)),0)</f>
        <v>0</v>
      </c>
      <c r="U185" s="188">
        <f>IFERROR(INDEX('قرائت کنتور'!A:AZ,MATCH(A185&amp;"-"&amp;U$1,'قرائت کنتور'!B:B,0),MATCH(L185,'قرائت کنتور'!$1:$1,0)),0)</f>
        <v>10512</v>
      </c>
      <c r="V185" s="188">
        <f>IFERROR(INDEX('قرائت کنتور'!A:AZ,MATCH(A185&amp;"-"&amp;U$1,'قرائت کنتور'!B:B,0),MATCH(G185,'قرائت کنتور'!$1:$1,0)),0)</f>
        <v>9875</v>
      </c>
      <c r="W185" s="188">
        <f>IFERROR(INDEX('قرائت کنتور'!A:AZ,MATCH(A185&amp;"-"&amp;W$1,'قرائت کنتور'!B:B,0),MATCH(L185,'قرائت کنتور'!$1:$1,0)),0)</f>
        <v>38438</v>
      </c>
      <c r="X185" s="188">
        <f>IFERROR(INDEX('قرائت کنتور'!A:AZ,MATCH(A185&amp;"-"&amp;W$1,'قرائت کنتور'!B:B,0),MATCH(G185,'قرائت کنتور'!$1:$1,0)),0)</f>
        <v>37045</v>
      </c>
      <c r="Y185" s="188">
        <f>IFERROR(INDEX('قرائت کنتور'!A:AZ,MATCH(A185&amp;"-"&amp;Y$1,'قرائت کنتور'!B:B,0),MATCH(L185,'قرائت کنتور'!$1:$1,0)),0)</f>
        <v>7968</v>
      </c>
      <c r="Z185" s="188">
        <f>IFERROR(INDEX('قرائت کنتور'!A:AZ,MATCH(A185&amp;"-"&amp;Y$1,'قرائت کنتور'!B:B,0),MATCH(G185,'قرائت کنتور'!$1:$1,0)),0)</f>
        <v>7750</v>
      </c>
      <c r="AA185" s="188">
        <f>IFERROR(INDEX('قرائت کنتور'!A:AZ,MATCH(A185&amp;"-"&amp;AA$1,'قرائت کنتور'!B:B,0),MATCH(L185,'قرائت کنتور'!$1:$1,0)),0)</f>
        <v>25139</v>
      </c>
      <c r="AB185" s="188">
        <f>IFERROR(INDEX('قرائت کنتور'!A:AZ,MATCH(A185&amp;"-"&amp;AA$1,'قرائت کنتور'!B:B,0),MATCH(G185,'قرائت کنتور'!$1:$1,0)),0)</f>
        <v>24591</v>
      </c>
      <c r="AC185" s="265"/>
      <c r="AD185" s="188">
        <f t="shared" si="51"/>
        <v>-637</v>
      </c>
      <c r="AE185" s="188">
        <f t="shared" si="52"/>
        <v>-1393</v>
      </c>
      <c r="AF185" s="188">
        <f t="shared" si="53"/>
        <v>-218</v>
      </c>
      <c r="AG185" s="188">
        <f t="shared" si="54"/>
        <v>-548</v>
      </c>
      <c r="AH185" s="188">
        <f t="shared" si="55"/>
        <v>-2248</v>
      </c>
      <c r="AI185" s="188">
        <f t="shared" si="56"/>
        <v>0</v>
      </c>
      <c r="AJ185" s="188" t="str">
        <f t="shared" si="57"/>
        <v>0</v>
      </c>
      <c r="AK185" s="265"/>
      <c r="AL185" s="254">
        <f t="shared" si="58"/>
        <v>-0.97154945108238611</v>
      </c>
      <c r="AM185" s="254" t="str">
        <f t="shared" si="59"/>
        <v>0</v>
      </c>
      <c r="AN185" s="265"/>
      <c r="AO185" s="188">
        <f>IFERROR(INDEX('تعرفه ها'!A:Z,MATCH(P185&amp;"-"&amp;AO$1,'تعرفه ها'!C:C,0),MATCH(F185,'تعرفه ها'!$2:$2,0),1),"---")</f>
        <v>1115</v>
      </c>
      <c r="AP185" s="188">
        <f>IFERROR(INDEX('تعرفه ها'!A:Z,MATCH(P185&amp;"-"&amp;AP$1,'تعرفه ها'!C:C,0),MATCH(F185,'تعرفه ها'!$2:$2,0),1),"---")</f>
        <v>558</v>
      </c>
      <c r="AQ185" s="188">
        <f>IFERROR(INDEX('تعرفه ها'!A:Z,MATCH(P185&amp;"-"&amp;AQ$1,'تعرفه ها'!C:C,0),MATCH(F185,'تعرفه ها'!$2:$2,0),1),"---")</f>
        <v>279</v>
      </c>
      <c r="AR185" s="188">
        <f>IFERROR(INDEX('تعرفه ها'!A:Z,MATCH(P185&amp;"-"&amp;AR$1,'تعرفه ها'!C:C,0),MATCH(F185,'تعرفه ها'!$2:$2,0),1),"---")</f>
        <v>550</v>
      </c>
      <c r="AS185" s="265"/>
      <c r="AT185" s="415">
        <f t="shared" si="60"/>
        <v>-710255</v>
      </c>
      <c r="AU185" s="415">
        <f t="shared" si="61"/>
        <v>-777294</v>
      </c>
      <c r="AV185" s="415">
        <f t="shared" si="62"/>
        <v>-60822</v>
      </c>
      <c r="AW185" s="415">
        <f t="shared" si="63"/>
        <v>-301400</v>
      </c>
      <c r="AX185" s="415">
        <f t="shared" si="64"/>
        <v>-1849771</v>
      </c>
      <c r="AY185" s="415">
        <f>IFERROR(AH185*INDEX('تعرفه ها'!A:Z,MATCH("عوارض برق به ازاء هر کیلووات",'تعرفه ها'!$C:$C,0),MATCH(F185,'تعرفه ها'!$2:$2,0)),"---")</f>
        <v>-112400</v>
      </c>
      <c r="AZ185" s="415">
        <f t="shared" si="65"/>
        <v>0</v>
      </c>
      <c r="BA185" s="415">
        <f>IFERROR(ROUND(((AX185+AY185+AZ185)*INDEX('تعرفه ها'!A:Z,MATCH("هزینه نگهداری و تعمیرات شبکه برق",'تعرفه ها'!$C:$C,0),MATCH(F185,'تعرفه ها'!$2:$2,0))/100),0),"---")</f>
        <v>-196217</v>
      </c>
      <c r="BB185" s="415">
        <f>IFERROR(IF(P185="دیماندی",ROUND(AJ185*INDEX('تعرفه ها'!A:Z,MATCH(BB$1,'تعرفه ها'!$C:$C,0),MATCH(F185,'تعرفه ها'!$2:$2,0))*J185/30,0),0),"---")</f>
        <v>0</v>
      </c>
      <c r="BC185" s="415"/>
      <c r="BD185" s="54">
        <f>IFERROR(IF(INDEX('اطلاعات دوره'!A:Z,MATCH(G185,'اطلاعات دوره'!C:C,0),MATCH("برق",'اطلاعات دوره'!$1:$1,0))="دارد",ROUND(AX185*INDEX('تعرفه ها'!A:Z,MATCH("پیک فصلی برق",'تعرفه ها'!$C:$C,0),MATCH(F185,'تعرفه ها'!$2:$2,0))/100,0),0),"---")</f>
        <v>0</v>
      </c>
      <c r="BE185" s="415">
        <f>IFERROR(ROUND(((AX185+AY185+AZ185+BA185+BB185+BC185+BD185)*INDEX('تعرفه ها'!A:Z,MATCH("مالیات برق",'تعرفه ها'!$C:$C,0),MATCH(F185,'تعرفه ها'!$2:$2,0))/100),0),"---")</f>
        <v>0</v>
      </c>
      <c r="BF185" s="415">
        <f t="shared" si="66"/>
        <v>-2158388</v>
      </c>
      <c r="BG185" s="415">
        <f t="shared" si="70"/>
        <v>18447798</v>
      </c>
      <c r="BH185" s="415">
        <f t="shared" si="67"/>
        <v>16289410</v>
      </c>
      <c r="BI185" s="54">
        <f t="shared" si="68"/>
        <v>410</v>
      </c>
      <c r="BJ185" s="55">
        <f t="shared" si="69"/>
        <v>16289000</v>
      </c>
      <c r="BK185" s="262"/>
      <c r="BL185" s="183" t="str">
        <f>IFERROR(IF(INDEX(پرداخت!A:AZ,MATCH(A185&amp;" - "&amp;"برق",پرداخت!$B:$B,0),MATCH(G185,پرداخت!$1:$1,0))="نشده","نشده","شده"),"---")</f>
        <v>نشده</v>
      </c>
      <c r="BN185" s="257"/>
      <c r="BO185" s="257"/>
      <c r="BP185" s="257"/>
      <c r="BQ185" s="257"/>
      <c r="BR185" s="257"/>
      <c r="BS185" s="257"/>
      <c r="BT185" s="257"/>
      <c r="BU185" s="257"/>
      <c r="BV185" s="257"/>
      <c r="BW185" s="257"/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/>
      <c r="CI185"/>
      <c r="CJ185"/>
      <c r="CK185"/>
    </row>
    <row r="186" spans="1:89" ht="33.75" hidden="1">
      <c r="A186" s="171" t="s">
        <v>308</v>
      </c>
      <c r="B186" s="47">
        <f>IFERROR(INDEX('اطلاعات انشعابات شرکتها'!A:BB,MATCH(A186,'اطلاعات انشعابات شرکتها'!A:A,0),MATCH(B$1,'اطلاعات انشعابات شرکتها'!$1:$1,0)),0)</f>
        <v>129</v>
      </c>
      <c r="C186" s="48">
        <f>IFERROR(INDEX('اطلاعات انشعابات شرکتها'!A:BB,MATCH(A186,'اطلاعات انشعابات شرکتها'!A:A,0),MATCH(C$1,'اطلاعات انشعابات شرکتها'!$1:$1,0)),0)</f>
        <v>0</v>
      </c>
      <c r="D186" s="45"/>
      <c r="E186" s="171">
        <v>3</v>
      </c>
      <c r="F186" s="170">
        <v>99</v>
      </c>
      <c r="G186" s="188" t="str">
        <f t="shared" si="48"/>
        <v>99/3</v>
      </c>
      <c r="H186" s="188" t="str">
        <f>IFERROR(INDEX('اطلاعات دوره'!A:Z,MATCH(G186,'اطلاعات دوره'!C:C,0),MATCH(H$1,'اطلاعات دوره'!$1:$1,0)),0)</f>
        <v>99/03/01</v>
      </c>
      <c r="I186" s="188" t="str">
        <f>IFERROR(INDEX('اطلاعات دوره'!A:Z,MATCH(G186,'اطلاعات دوره'!C:C,0),MATCH(I$1,'اطلاعات دوره'!$1:$1,0)),0)</f>
        <v>99/03/31</v>
      </c>
      <c r="J186" s="188">
        <f>IFERROR(INDEX('اطلاعات دوره'!A:Z,MATCH(G186,'اطلاعات دوره'!C:C,0),MATCH(J$1,'اطلاعات دوره'!$1:$1,0)),0)</f>
        <v>31</v>
      </c>
      <c r="K186" s="265"/>
      <c r="L186" s="188" t="str">
        <f>IFERROR(INDEX('اطلاعات دوره'!A:Z,MATCH(G186,'اطلاعات دوره'!C:C,0)-1,MATCH("عنوان",'اطلاعات دوره'!$1:$1,0)),"---")</f>
        <v>99/2</v>
      </c>
      <c r="M186" s="188" t="str">
        <f t="shared" si="49"/>
        <v>ساختمان اداری-99/2</v>
      </c>
      <c r="N186" s="188" t="str">
        <f t="shared" si="50"/>
        <v>ساختمان اداری-99/3</v>
      </c>
      <c r="O186" s="265"/>
      <c r="P186" s="188" t="str">
        <f>IFERROR(INDEX('اطلاعات انشعابات شرکتها'!A:BB,MATCH(A186,'اطلاعات انشعابات شرکتها'!A:A,0),MATCH(P$1,'اطلاعات انشعابات شرکتها'!$1:$1,0)),0)</f>
        <v>دیماندی</v>
      </c>
      <c r="Q186" s="188">
        <f>IFERROR(INDEX('اطلاعات انشعابات شرکتها'!A:BB,MATCH(A186,'اطلاعات انشعابات شرکتها'!A:A,0),MATCH(Q$1,'اطلاعات انشعابات شرکتها'!$1:$1,0)),0)</f>
        <v>260</v>
      </c>
      <c r="R186" s="188" t="str">
        <f>IFERROR(INDEX('اطلاعات انشعابات شرکتها'!A:BB,MATCH(A186,'اطلاعات انشعابات شرکتها'!A:A,0),MATCH(R$1,'اطلاعات انشعابات شرکتها'!$1:$1,0)),0)</f>
        <v>40</v>
      </c>
      <c r="S186" s="265"/>
      <c r="T186" s="188">
        <f>IFERROR(INDEX('قرائت کنتور'!A:AZ,MATCH(A186&amp;"-"&amp;T$1,'قرائت کنتور'!B:B,0),MATCH(G186,'قرائت کنتور'!$1:$1,0)),0)</f>
        <v>1</v>
      </c>
      <c r="U186" s="188">
        <f>IFERROR(INDEX('قرائت کنتور'!A:AZ,MATCH(A186&amp;"-"&amp;U$1,'قرائت کنتور'!B:B,0),MATCH(L186,'قرائت کنتور'!$1:$1,0)),0)</f>
        <v>8581</v>
      </c>
      <c r="V186" s="188">
        <f>IFERROR(INDEX('قرائت کنتور'!A:AZ,MATCH(A186&amp;"-"&amp;U$1,'قرائت کنتور'!B:B,0),MATCH(G186,'قرائت کنتور'!$1:$1,0)),0)</f>
        <v>8513</v>
      </c>
      <c r="W186" s="188">
        <f>IFERROR(INDEX('قرائت کنتور'!A:AZ,MATCH(A186&amp;"-"&amp;W$1,'قرائت کنتور'!B:B,0),MATCH(L186,'قرائت کنتور'!$1:$1,0)),0)</f>
        <v>41654</v>
      </c>
      <c r="X186" s="188">
        <f>IFERROR(INDEX('قرائت کنتور'!A:AZ,MATCH(A186&amp;"-"&amp;W$1,'قرائت کنتور'!B:B,0),MATCH(G186,'قرائت کنتور'!$1:$1,0)),0)</f>
        <v>41330</v>
      </c>
      <c r="Y186" s="188">
        <f>IFERROR(INDEX('قرائت کنتور'!A:AZ,MATCH(A186&amp;"-"&amp;Y$1,'قرائت کنتور'!B:B,0),MATCH(L186,'قرائت کنتور'!$1:$1,0)),0)</f>
        <v>15684</v>
      </c>
      <c r="Z186" s="188">
        <f>IFERROR(INDEX('قرائت کنتور'!A:AZ,MATCH(A186&amp;"-"&amp;Y$1,'قرائت کنتور'!B:B,0),MATCH(G186,'قرائت کنتور'!$1:$1,0)),0)</f>
        <v>15554</v>
      </c>
      <c r="AA186" s="188">
        <f>IFERROR(INDEX('قرائت کنتور'!A:AZ,MATCH(A186&amp;"-"&amp;AA$1,'قرائت کنتور'!B:B,0),MATCH(L186,'قرائت کنتور'!$1:$1,0)),0)</f>
        <v>16042</v>
      </c>
      <c r="AB186" s="188">
        <f>IFERROR(INDEX('قرائت کنتور'!A:AZ,MATCH(A186&amp;"-"&amp;AA$1,'قرائت کنتور'!B:B,0),MATCH(G186,'قرائت کنتور'!$1:$1,0)),0)</f>
        <v>16010</v>
      </c>
      <c r="AC186" s="265"/>
      <c r="AD186" s="188">
        <f t="shared" si="51"/>
        <v>-2720</v>
      </c>
      <c r="AE186" s="188">
        <f t="shared" si="52"/>
        <v>-12960</v>
      </c>
      <c r="AF186" s="188">
        <f t="shared" si="53"/>
        <v>-5200</v>
      </c>
      <c r="AG186" s="188">
        <f t="shared" si="54"/>
        <v>-1280</v>
      </c>
      <c r="AH186" s="188">
        <f t="shared" si="55"/>
        <v>-20880</v>
      </c>
      <c r="AI186" s="188">
        <f t="shared" si="56"/>
        <v>40</v>
      </c>
      <c r="AJ186" s="188">
        <f t="shared" si="57"/>
        <v>234</v>
      </c>
      <c r="AK186" s="265"/>
      <c r="AL186" s="254">
        <f t="shared" si="58"/>
        <v>-0.99812627007373422</v>
      </c>
      <c r="AM186" s="254" t="str">
        <f t="shared" si="59"/>
        <v>0</v>
      </c>
      <c r="AN186" s="265"/>
      <c r="AO186" s="188">
        <f>IFERROR(INDEX('تعرفه ها'!A:Z,MATCH(P186&amp;"-"&amp;AO$1,'تعرفه ها'!C:C,0),MATCH(F186,'تعرفه ها'!$2:$2,0),1),"---")</f>
        <v>879</v>
      </c>
      <c r="AP186" s="188">
        <f>IFERROR(INDEX('تعرفه ها'!A:Z,MATCH(P186&amp;"-"&amp;AP$1,'تعرفه ها'!C:C,0),MATCH(F186,'تعرفه ها'!$2:$2,0),1),"---")</f>
        <v>439</v>
      </c>
      <c r="AQ186" s="188">
        <f>IFERROR(INDEX('تعرفه ها'!A:Z,MATCH(P186&amp;"-"&amp;AQ$1,'تعرفه ها'!C:C,0),MATCH(F186,'تعرفه ها'!$2:$2,0),1),"---")</f>
        <v>220</v>
      </c>
      <c r="AR186" s="188">
        <f>IFERROR(INDEX('تعرفه ها'!A:Z,MATCH(P186&amp;"-"&amp;AR$1,'تعرفه ها'!C:C,0),MATCH(F186,'تعرفه ها'!$2:$2,0),1),"---")</f>
        <v>550</v>
      </c>
      <c r="AS186" s="265"/>
      <c r="AT186" s="415">
        <f t="shared" si="60"/>
        <v>-2390880</v>
      </c>
      <c r="AU186" s="415">
        <f t="shared" si="61"/>
        <v>-5689440</v>
      </c>
      <c r="AV186" s="415">
        <f t="shared" si="62"/>
        <v>-1144000</v>
      </c>
      <c r="AW186" s="415">
        <f t="shared" si="63"/>
        <v>-704000</v>
      </c>
      <c r="AX186" s="415">
        <f t="shared" si="64"/>
        <v>-9928320</v>
      </c>
      <c r="AY186" s="415">
        <f>IFERROR(AH186*INDEX('تعرفه ها'!A:Z,MATCH("عوارض برق به ازاء هر کیلووات",'تعرفه ها'!$C:$C,0),MATCH(F186,'تعرفه ها'!$2:$2,0)),"---")</f>
        <v>-1044000</v>
      </c>
      <c r="AZ186" s="415">
        <f t="shared" si="65"/>
        <v>0</v>
      </c>
      <c r="BA186" s="415">
        <f>IFERROR(ROUND(((AX186+AY186+AZ186)*INDEX('تعرفه ها'!A:Z,MATCH("هزینه نگهداری و تعمیرات شبکه برق",'تعرفه ها'!$C:$C,0),MATCH(F186,'تعرفه ها'!$2:$2,0))/100),0),"---")</f>
        <v>-1097232</v>
      </c>
      <c r="BB186" s="415">
        <f>IFERROR(IF(P186="دیماندی",ROUND(AJ186*INDEX('تعرفه ها'!A:Z,MATCH(BB$1,'تعرفه ها'!$C:$C,0),MATCH(F186,'تعرفه ها'!$2:$2,0))*J186/30,0),0),"---")</f>
        <v>6718655</v>
      </c>
      <c r="BC186" s="415"/>
      <c r="BD186" s="54">
        <f>IFERROR(IF(INDEX('اطلاعات دوره'!A:Z,MATCH(G186,'اطلاعات دوره'!C:C,0),MATCH("برق",'اطلاعات دوره'!$1:$1,0))="دارد",ROUND(AX186*INDEX('تعرفه ها'!A:Z,MATCH("پیک فصلی برق",'تعرفه ها'!$C:$C,0),MATCH(F186,'تعرفه ها'!$2:$2,0))/100,0),0),"---")</f>
        <v>0</v>
      </c>
      <c r="BE186" s="415">
        <f>IFERROR(ROUND(((AX186+AY186+AZ186+BA186+BB186+BC186+BD186)*INDEX('تعرفه ها'!A:Z,MATCH("مالیات برق",'تعرفه ها'!$C:$C,0),MATCH(F186,'تعرفه ها'!$2:$2,0))/100),0),"---")</f>
        <v>0</v>
      </c>
      <c r="BF186" s="415">
        <f t="shared" si="66"/>
        <v>-5350897</v>
      </c>
      <c r="BG186" s="415">
        <f t="shared" si="70"/>
        <v>35539962</v>
      </c>
      <c r="BH186" s="415">
        <f t="shared" si="67"/>
        <v>30189065</v>
      </c>
      <c r="BI186" s="54">
        <f t="shared" si="68"/>
        <v>65</v>
      </c>
      <c r="BJ186" s="55">
        <f t="shared" si="69"/>
        <v>30189000</v>
      </c>
      <c r="BK186" s="262"/>
      <c r="BL186" s="183" t="str">
        <f>IFERROR(IF(INDEX(پرداخت!A:AZ,MATCH(A186&amp;" - "&amp;"برق",پرداخت!$B:$B,0),MATCH(G186,پرداخت!$1:$1,0))="نشده","نشده","شده"),"---")</f>
        <v>---</v>
      </c>
      <c r="BN186" s="257"/>
      <c r="BO186" s="257"/>
      <c r="BP186" s="257"/>
      <c r="BQ186" s="257"/>
      <c r="BR186" s="257"/>
      <c r="BS186" s="257"/>
      <c r="BT186" s="257"/>
      <c r="BU186" s="257"/>
      <c r="BV186" s="257"/>
      <c r="BW186" s="257"/>
      <c r="BX186" s="257"/>
      <c r="BY186" s="257"/>
      <c r="BZ186" s="257"/>
      <c r="CA186" s="257"/>
      <c r="CB186" s="257"/>
      <c r="CC186" s="257"/>
      <c r="CD186" s="257"/>
      <c r="CE186" s="257"/>
      <c r="CF186" s="257"/>
      <c r="CG186" s="257"/>
      <c r="CH186"/>
      <c r="CI186"/>
      <c r="CJ186"/>
      <c r="CK186"/>
    </row>
    <row r="187" spans="1:89" ht="33.75" hidden="1">
      <c r="A187" s="171" t="s">
        <v>251</v>
      </c>
      <c r="B187" s="47">
        <f>IFERROR(INDEX('اطلاعات انشعابات شرکتها'!A:BB,MATCH(A187,'اطلاعات انشعابات شرکتها'!A:A,0),MATCH(B$1,'اطلاعات انشعابات شرکتها'!$1:$1,0)),0)</f>
        <v>130</v>
      </c>
      <c r="C187" s="48">
        <f>IFERROR(INDEX('اطلاعات انشعابات شرکتها'!A:BB,MATCH(A187,'اطلاعات انشعابات شرکتها'!A:A,0),MATCH(C$1,'اطلاعات انشعابات شرکتها'!$1:$1,0)),0)</f>
        <v>0</v>
      </c>
      <c r="D187" s="45"/>
      <c r="E187" s="171">
        <v>3</v>
      </c>
      <c r="F187" s="170">
        <v>99</v>
      </c>
      <c r="G187" s="188" t="str">
        <f t="shared" si="48"/>
        <v>99/3</v>
      </c>
      <c r="H187" s="188" t="str">
        <f>IFERROR(INDEX('اطلاعات دوره'!A:Z,MATCH(G187,'اطلاعات دوره'!C:C,0),MATCH(H$1,'اطلاعات دوره'!$1:$1,0)),0)</f>
        <v>99/03/01</v>
      </c>
      <c r="I187" s="188" t="str">
        <f>IFERROR(INDEX('اطلاعات دوره'!A:Z,MATCH(G187,'اطلاعات دوره'!C:C,0),MATCH(I$1,'اطلاعات دوره'!$1:$1,0)),0)</f>
        <v>99/03/31</v>
      </c>
      <c r="J187" s="188">
        <f>IFERROR(INDEX('اطلاعات دوره'!A:Z,MATCH(G187,'اطلاعات دوره'!C:C,0),MATCH(J$1,'اطلاعات دوره'!$1:$1,0)),0)</f>
        <v>31</v>
      </c>
      <c r="K187" s="265"/>
      <c r="L187" s="188" t="str">
        <f>IFERROR(INDEX('اطلاعات دوره'!A:Z,MATCH(G187,'اطلاعات دوره'!C:C,0)-1,MATCH("عنوان",'اطلاعات دوره'!$1:$1,0)),"---")</f>
        <v>99/2</v>
      </c>
      <c r="M187" s="188" t="str">
        <f t="shared" si="49"/>
        <v>سازه گستر آرین پارس-99/2</v>
      </c>
      <c r="N187" s="188" t="str">
        <f t="shared" si="50"/>
        <v>سازه گستر آرین پارس-99/3</v>
      </c>
      <c r="O187" s="265"/>
      <c r="P187" s="188" t="str">
        <f>IFERROR(INDEX('اطلاعات انشعابات شرکتها'!A:BB,MATCH(A187,'اطلاعات انشعابات شرکتها'!A:A,0),MATCH(P$1,'اطلاعات انشعابات شرکتها'!$1:$1,0)),0)</f>
        <v>دیماندی</v>
      </c>
      <c r="Q187" s="188">
        <f>IFERROR(INDEX('اطلاعات انشعابات شرکتها'!A:BB,MATCH(A187,'اطلاعات انشعابات شرکتها'!A:A,0),MATCH(Q$1,'اطلاعات انشعابات شرکتها'!$1:$1,0)),0)</f>
        <v>59</v>
      </c>
      <c r="R187" s="188" t="str">
        <f>IFERROR(INDEX('اطلاعات انشعابات شرکتها'!A:BB,MATCH(A187,'اطلاعات انشعابات شرکتها'!A:A,0),MATCH(R$1,'اطلاعات انشعابات شرکتها'!$1:$1,0)),0)</f>
        <v>20</v>
      </c>
      <c r="S187" s="265"/>
      <c r="T187" s="188" t="str">
        <f>IFERROR(INDEX('قرائت کنتور'!A:AZ,MATCH(A187&amp;"-"&amp;T$1,'قرائت کنتور'!B:B,0),MATCH(G187,'قرائت کنتور'!$1:$1,0)),0)</f>
        <v>0</v>
      </c>
      <c r="U187" s="188">
        <f>IFERROR(INDEX('قرائت کنتور'!A:AZ,MATCH(A187&amp;"-"&amp;U$1,'قرائت کنتور'!B:B,0),MATCH(L187,'قرائت کنتور'!$1:$1,0)),0)</f>
        <v>5034</v>
      </c>
      <c r="V187" s="188">
        <f>IFERROR(INDEX('قرائت کنتور'!A:AZ,MATCH(A187&amp;"-"&amp;U$1,'قرائت کنتور'!B:B,0),MATCH(G187,'قرائت کنتور'!$1:$1,0)),0)</f>
        <v>4840</v>
      </c>
      <c r="W187" s="188">
        <f>IFERROR(INDEX('قرائت کنتور'!A:AZ,MATCH(A187&amp;"-"&amp;W$1,'قرائت کنتور'!B:B,0),MATCH(L187,'قرائت کنتور'!$1:$1,0)),0)</f>
        <v>715</v>
      </c>
      <c r="X187" s="188">
        <f>IFERROR(INDEX('قرائت کنتور'!A:AZ,MATCH(A187&amp;"-"&amp;W$1,'قرائت کنتور'!B:B,0),MATCH(G187,'قرائت کنتور'!$1:$1,0)),0)</f>
        <v>683</v>
      </c>
      <c r="Y187" s="188">
        <f>IFERROR(INDEX('قرائت کنتور'!A:AZ,MATCH(A187&amp;"-"&amp;Y$1,'قرائت کنتور'!B:B,0),MATCH(L187,'قرائت کنتور'!$1:$1,0)),0)</f>
        <v>392</v>
      </c>
      <c r="Z187" s="188">
        <f>IFERROR(INDEX('قرائت کنتور'!A:AZ,MATCH(A187&amp;"-"&amp;Y$1,'قرائت کنتور'!B:B,0),MATCH(G187,'قرائت کنتور'!$1:$1,0)),0)</f>
        <v>375</v>
      </c>
      <c r="AA187" s="188">
        <f>IFERROR(INDEX('قرائت کنتور'!A:AZ,MATCH(A187&amp;"-"&amp;AA$1,'قرائت کنتور'!B:B,0),MATCH(L187,'قرائت کنتور'!$1:$1,0)),0)</f>
        <v>5540</v>
      </c>
      <c r="AB187" s="188">
        <f>IFERROR(INDEX('قرائت کنتور'!A:AZ,MATCH(A187&amp;"-"&amp;AA$1,'قرائت کنتور'!B:B,0),MATCH(G187,'قرائت کنتور'!$1:$1,0)),0)</f>
        <v>5328</v>
      </c>
      <c r="AC187" s="265"/>
      <c r="AD187" s="188">
        <f t="shared" si="51"/>
        <v>-3880</v>
      </c>
      <c r="AE187" s="188">
        <f t="shared" si="52"/>
        <v>-640</v>
      </c>
      <c r="AF187" s="188">
        <f t="shared" si="53"/>
        <v>-340</v>
      </c>
      <c r="AG187" s="188">
        <f t="shared" si="54"/>
        <v>-4240</v>
      </c>
      <c r="AH187" s="188">
        <f t="shared" si="55"/>
        <v>-4860</v>
      </c>
      <c r="AI187" s="188">
        <f t="shared" si="56"/>
        <v>0</v>
      </c>
      <c r="AJ187" s="188">
        <f t="shared" si="57"/>
        <v>53.1</v>
      </c>
      <c r="AK187" s="265"/>
      <c r="AL187" s="254">
        <f t="shared" si="58"/>
        <v>-0.75353637245332616</v>
      </c>
      <c r="AM187" s="254" t="str">
        <f t="shared" si="59"/>
        <v>0</v>
      </c>
      <c r="AN187" s="265"/>
      <c r="AO187" s="188">
        <f>IFERROR(INDEX('تعرفه ها'!A:Z,MATCH(P187&amp;"-"&amp;AO$1,'تعرفه ها'!C:C,0),MATCH(F187,'تعرفه ها'!$2:$2,0),1),"---")</f>
        <v>879</v>
      </c>
      <c r="AP187" s="188">
        <f>IFERROR(INDEX('تعرفه ها'!A:Z,MATCH(P187&amp;"-"&amp;AP$1,'تعرفه ها'!C:C,0),MATCH(F187,'تعرفه ها'!$2:$2,0),1),"---")</f>
        <v>439</v>
      </c>
      <c r="AQ187" s="188">
        <f>IFERROR(INDEX('تعرفه ها'!A:Z,MATCH(P187&amp;"-"&amp;AQ$1,'تعرفه ها'!C:C,0),MATCH(F187,'تعرفه ها'!$2:$2,0),1),"---")</f>
        <v>220</v>
      </c>
      <c r="AR187" s="188">
        <f>IFERROR(INDEX('تعرفه ها'!A:Z,MATCH(P187&amp;"-"&amp;AR$1,'تعرفه ها'!C:C,0),MATCH(F187,'تعرفه ها'!$2:$2,0),1),"---")</f>
        <v>550</v>
      </c>
      <c r="AS187" s="265"/>
      <c r="AT187" s="415">
        <f t="shared" si="60"/>
        <v>-3410520</v>
      </c>
      <c r="AU187" s="415">
        <f t="shared" si="61"/>
        <v>-280960</v>
      </c>
      <c r="AV187" s="415">
        <f t="shared" si="62"/>
        <v>-74800</v>
      </c>
      <c r="AW187" s="415">
        <f t="shared" si="63"/>
        <v>-2332000</v>
      </c>
      <c r="AX187" s="415">
        <f t="shared" si="64"/>
        <v>-6098280</v>
      </c>
      <c r="AY187" s="415">
        <f>IFERROR(AH187*INDEX('تعرفه ها'!A:Z,MATCH("عوارض برق به ازاء هر کیلووات",'تعرفه ها'!$C:$C,0),MATCH(F187,'تعرفه ها'!$2:$2,0)),"---")</f>
        <v>-243000</v>
      </c>
      <c r="AZ187" s="415">
        <f t="shared" si="65"/>
        <v>0</v>
      </c>
      <c r="BA187" s="415">
        <f>IFERROR(ROUND(((AX187+AY187+AZ187)*INDEX('تعرفه ها'!A:Z,MATCH("هزینه نگهداری و تعمیرات شبکه برق",'تعرفه ها'!$C:$C,0),MATCH(F187,'تعرفه ها'!$2:$2,0))/100),0),"---")</f>
        <v>-634128</v>
      </c>
      <c r="BB187" s="415">
        <f>IFERROR(IF(P187="دیماندی",ROUND(AJ187*INDEX('تعرفه ها'!A:Z,MATCH(BB$1,'تعرفه ها'!$C:$C,0),MATCH(F187,'تعرفه ها'!$2:$2,0))*J187/30,0),0),"---")</f>
        <v>1524618</v>
      </c>
      <c r="BC187" s="415"/>
      <c r="BD187" s="54">
        <f>IFERROR(IF(INDEX('اطلاعات دوره'!A:Z,MATCH(G187,'اطلاعات دوره'!C:C,0),MATCH("برق",'اطلاعات دوره'!$1:$1,0))="دارد",ROUND(AX187*INDEX('تعرفه ها'!A:Z,MATCH("پیک فصلی برق",'تعرفه ها'!$C:$C,0),MATCH(F187,'تعرفه ها'!$2:$2,0))/100,0),0),"---")</f>
        <v>0</v>
      </c>
      <c r="BE187" s="415">
        <f>IFERROR(ROUND(((AX187+AY187+AZ187+BA187+BB187+BC187+BD187)*INDEX('تعرفه ها'!A:Z,MATCH("مالیات برق",'تعرفه ها'!$C:$C,0),MATCH(F187,'تعرفه ها'!$2:$2,0))/100),0),"---")</f>
        <v>0</v>
      </c>
      <c r="BF187" s="415">
        <f t="shared" si="66"/>
        <v>-5450790</v>
      </c>
      <c r="BG187" s="415">
        <f t="shared" si="70"/>
        <v>138731359</v>
      </c>
      <c r="BH187" s="415">
        <f t="shared" si="67"/>
        <v>133280569</v>
      </c>
      <c r="BI187" s="54">
        <f t="shared" si="68"/>
        <v>569</v>
      </c>
      <c r="BJ187" s="55">
        <f t="shared" si="69"/>
        <v>133280000</v>
      </c>
      <c r="BK187" s="262"/>
      <c r="BL187" s="183" t="str">
        <f>IFERROR(IF(INDEX(پرداخت!A:AZ,MATCH(A187&amp;" - "&amp;"برق",پرداخت!$B:$B,0),MATCH(G187,پرداخت!$1:$1,0))="نشده","نشده","شده"),"---")</f>
        <v>نشده</v>
      </c>
      <c r="BN187" s="257"/>
      <c r="BO187" s="257"/>
      <c r="BP187" s="257"/>
      <c r="BQ187" s="257"/>
      <c r="BR187" s="257"/>
      <c r="BS187" s="257"/>
      <c r="BT187" s="257"/>
      <c r="BU187" s="257"/>
      <c r="BV187" s="257"/>
      <c r="BW187" s="257"/>
      <c r="BX187" s="257"/>
      <c r="BY187" s="257"/>
      <c r="BZ187" s="257"/>
      <c r="CA187" s="257"/>
      <c r="CB187" s="257"/>
      <c r="CC187" s="257"/>
      <c r="CD187" s="257"/>
      <c r="CE187" s="257"/>
      <c r="CF187" s="257"/>
      <c r="CG187" s="257"/>
      <c r="CH187"/>
      <c r="CI187"/>
      <c r="CJ187"/>
      <c r="CK187"/>
    </row>
    <row r="188" spans="1:89" ht="33.75" hidden="1">
      <c r="A188" s="171" t="s">
        <v>252</v>
      </c>
      <c r="B188" s="47">
        <f>IFERROR(INDEX('اطلاعات انشعابات شرکتها'!A:BB,MATCH(A188,'اطلاعات انشعابات شرکتها'!A:A,0),MATCH(B$1,'اطلاعات انشعابات شرکتها'!$1:$1,0)),0)</f>
        <v>131</v>
      </c>
      <c r="C188" s="48">
        <f>IFERROR(INDEX('اطلاعات انشعابات شرکتها'!A:BB,MATCH(A188,'اطلاعات انشعابات شرکتها'!A:A,0),MATCH(C$1,'اطلاعات انشعابات شرکتها'!$1:$1,0)),0)</f>
        <v>0</v>
      </c>
      <c r="D188" s="45"/>
      <c r="E188" s="171">
        <v>3</v>
      </c>
      <c r="F188" s="170">
        <v>99</v>
      </c>
      <c r="G188" s="188" t="str">
        <f t="shared" si="48"/>
        <v>99/3</v>
      </c>
      <c r="H188" s="188" t="str">
        <f>IFERROR(INDEX('اطلاعات دوره'!A:Z,MATCH(G188,'اطلاعات دوره'!C:C,0),MATCH(H$1,'اطلاعات دوره'!$1:$1,0)),0)</f>
        <v>99/03/01</v>
      </c>
      <c r="I188" s="188" t="str">
        <f>IFERROR(INDEX('اطلاعات دوره'!A:Z,MATCH(G188,'اطلاعات دوره'!C:C,0),MATCH(I$1,'اطلاعات دوره'!$1:$1,0)),0)</f>
        <v>99/03/31</v>
      </c>
      <c r="J188" s="188">
        <f>IFERROR(INDEX('اطلاعات دوره'!A:Z,MATCH(G188,'اطلاعات دوره'!C:C,0),MATCH(J$1,'اطلاعات دوره'!$1:$1,0)),0)</f>
        <v>31</v>
      </c>
      <c r="K188" s="265"/>
      <c r="L188" s="188" t="str">
        <f>IFERROR(INDEX('اطلاعات دوره'!A:Z,MATCH(G188,'اطلاعات دوره'!C:C,0)-1,MATCH("عنوان",'اطلاعات دوره'!$1:$1,0)),"---")</f>
        <v>99/2</v>
      </c>
      <c r="M188" s="188" t="str">
        <f t="shared" si="49"/>
        <v>سامان داروی هشتم-99/2</v>
      </c>
      <c r="N188" s="188" t="str">
        <f t="shared" si="50"/>
        <v>سامان داروی هشتم-99/3</v>
      </c>
      <c r="O188" s="265"/>
      <c r="P188" s="188" t="str">
        <f>IFERROR(INDEX('اطلاعات انشعابات شرکتها'!A:BB,MATCH(A188,'اطلاعات انشعابات شرکتها'!A:A,0),MATCH(P$1,'اطلاعات انشعابات شرکتها'!$1:$1,0)),0)</f>
        <v>دیماندی</v>
      </c>
      <c r="Q188" s="188">
        <f>IFERROR(INDEX('اطلاعات انشعابات شرکتها'!A:BB,MATCH(A188,'اطلاعات انشعابات شرکتها'!A:A,0),MATCH(Q$1,'اطلاعات انشعابات شرکتها'!$1:$1,0)),0)</f>
        <v>800</v>
      </c>
      <c r="R188" s="188" t="str">
        <f>IFERROR(INDEX('اطلاعات انشعابات شرکتها'!A:BB,MATCH(A188,'اطلاعات انشعابات شرکتها'!A:A,0),MATCH(R$1,'اطلاعات انشعابات شرکتها'!$1:$1,0)),0)</f>
        <v>6000</v>
      </c>
      <c r="S188" s="265"/>
      <c r="T188" s="188">
        <f>IFERROR(INDEX('قرائت کنتور'!A:AZ,MATCH(A188&amp;"-"&amp;T$1,'قرائت کنتور'!B:B,0),MATCH(G188,'قرائت کنتور'!$1:$1,0)),0)</f>
        <v>0</v>
      </c>
      <c r="U188" s="188">
        <f>IFERROR(INDEX('قرائت کنتور'!A:AZ,MATCH(A188&amp;"-"&amp;U$1,'قرائت کنتور'!B:B,0),MATCH(L188,'قرائت کنتور'!$1:$1,0)),0)</f>
        <v>0</v>
      </c>
      <c r="V188" s="188">
        <f>IFERROR(INDEX('قرائت کنتور'!A:AZ,MATCH(A188&amp;"-"&amp;U$1,'قرائت کنتور'!B:B,0),MATCH(G188,'قرائت کنتور'!$1:$1,0)),0)</f>
        <v>62</v>
      </c>
      <c r="W188" s="188">
        <f>IFERROR(INDEX('قرائت کنتور'!A:AZ,MATCH(A188&amp;"-"&amp;W$1,'قرائت کنتور'!B:B,0),MATCH(L188,'قرائت کنتور'!$1:$1,0)),0)</f>
        <v>0</v>
      </c>
      <c r="X188" s="188">
        <f>IFERROR(INDEX('قرائت کنتور'!A:AZ,MATCH(A188&amp;"-"&amp;W$1,'قرائت کنتور'!B:B,0),MATCH(G188,'قرائت کنتور'!$1:$1,0)),0)</f>
        <v>258</v>
      </c>
      <c r="Y188" s="188">
        <f>IFERROR(INDEX('قرائت کنتور'!A:AZ,MATCH(A188&amp;"-"&amp;Y$1,'قرائت کنتور'!B:B,0),MATCH(L188,'قرائت کنتور'!$1:$1,0)),0)</f>
        <v>0</v>
      </c>
      <c r="Z188" s="188">
        <f>IFERROR(INDEX('قرائت کنتور'!A:AZ,MATCH(A188&amp;"-"&amp;Y$1,'قرائت کنتور'!B:B,0),MATCH(G188,'قرائت کنتور'!$1:$1,0)),0)</f>
        <v>289</v>
      </c>
      <c r="AA188" s="188">
        <f>IFERROR(INDEX('قرائت کنتور'!A:AZ,MATCH(A188&amp;"-"&amp;AA$1,'قرائت کنتور'!B:B,0),MATCH(L188,'قرائت کنتور'!$1:$1,0)),0)</f>
        <v>0</v>
      </c>
      <c r="AB188" s="188">
        <f>IFERROR(INDEX('قرائت کنتور'!A:AZ,MATCH(A188&amp;"-"&amp;AA$1,'قرائت کنتور'!B:B,0),MATCH(G188,'قرائت کنتور'!$1:$1,0)),0)</f>
        <v>15</v>
      </c>
      <c r="AC188" s="265"/>
      <c r="AD188" s="188">
        <f t="shared" si="51"/>
        <v>372000</v>
      </c>
      <c r="AE188" s="188">
        <f t="shared" si="52"/>
        <v>1548000</v>
      </c>
      <c r="AF188" s="188">
        <f t="shared" si="53"/>
        <v>1734000</v>
      </c>
      <c r="AG188" s="188">
        <f t="shared" si="54"/>
        <v>90000</v>
      </c>
      <c r="AH188" s="188">
        <f t="shared" si="55"/>
        <v>3654000</v>
      </c>
      <c r="AI188" s="188">
        <f t="shared" si="56"/>
        <v>0</v>
      </c>
      <c r="AJ188" s="188">
        <f t="shared" si="57"/>
        <v>720</v>
      </c>
      <c r="AK188" s="265"/>
      <c r="AL188" s="254">
        <f t="shared" si="58"/>
        <v>0.99969680614907885</v>
      </c>
      <c r="AM188" s="254" t="str">
        <f t="shared" si="59"/>
        <v>0</v>
      </c>
      <c r="AN188" s="265"/>
      <c r="AO188" s="188">
        <f>IFERROR(INDEX('تعرفه ها'!A:Z,MATCH(P188&amp;"-"&amp;AO$1,'تعرفه ها'!C:C,0),MATCH(F188,'تعرفه ها'!$2:$2,0),1),"---")</f>
        <v>879</v>
      </c>
      <c r="AP188" s="188">
        <f>IFERROR(INDEX('تعرفه ها'!A:Z,MATCH(P188&amp;"-"&amp;AP$1,'تعرفه ها'!C:C,0),MATCH(F188,'تعرفه ها'!$2:$2,0),1),"---")</f>
        <v>439</v>
      </c>
      <c r="AQ188" s="188">
        <f>IFERROR(INDEX('تعرفه ها'!A:Z,MATCH(P188&amp;"-"&amp;AQ$1,'تعرفه ها'!C:C,0),MATCH(F188,'تعرفه ها'!$2:$2,0),1),"---")</f>
        <v>220</v>
      </c>
      <c r="AR188" s="188">
        <f>IFERROR(INDEX('تعرفه ها'!A:Z,MATCH(P188&amp;"-"&amp;AR$1,'تعرفه ها'!C:C,0),MATCH(F188,'تعرفه ها'!$2:$2,0),1),"---")</f>
        <v>550</v>
      </c>
      <c r="AS188" s="265"/>
      <c r="AT188" s="415">
        <f t="shared" si="60"/>
        <v>326988000</v>
      </c>
      <c r="AU188" s="415">
        <f t="shared" si="61"/>
        <v>679572000</v>
      </c>
      <c r="AV188" s="415">
        <f t="shared" si="62"/>
        <v>381480000</v>
      </c>
      <c r="AW188" s="415">
        <f t="shared" si="63"/>
        <v>49500000</v>
      </c>
      <c r="AX188" s="415">
        <f t="shared" si="64"/>
        <v>1437540000</v>
      </c>
      <c r="AY188" s="415">
        <f>IFERROR(AH188*INDEX('تعرفه ها'!A:Z,MATCH("عوارض برق به ازاء هر کیلووات",'تعرفه ها'!$C:$C,0),MATCH(F188,'تعرفه ها'!$2:$2,0)),"---")</f>
        <v>182700000</v>
      </c>
      <c r="AZ188" s="415">
        <f t="shared" si="65"/>
        <v>0</v>
      </c>
      <c r="BA188" s="415">
        <f>IFERROR(ROUND(((AX188+AY188+AZ188)*INDEX('تعرفه ها'!A:Z,MATCH("هزینه نگهداری و تعمیرات شبکه برق",'تعرفه ها'!$C:$C,0),MATCH(F188,'تعرفه ها'!$2:$2,0))/100),0),"---")</f>
        <v>162024000</v>
      </c>
      <c r="BB188" s="415">
        <f>IFERROR(IF(P188="دیماندی",ROUND(AJ188*INDEX('تعرفه ها'!A:Z,MATCH(BB$1,'تعرفه ها'!$C:$C,0),MATCH(F188,'تعرفه ها'!$2:$2,0))*J188/30,0),0),"---")</f>
        <v>20672784</v>
      </c>
      <c r="BC188" s="415"/>
      <c r="BD188" s="54">
        <f>IFERROR(IF(INDEX('اطلاعات دوره'!A:Z,MATCH(G188,'اطلاعات دوره'!C:C,0),MATCH("برق",'اطلاعات دوره'!$1:$1,0))="دارد",ROUND(AX188*INDEX('تعرفه ها'!A:Z,MATCH("پیک فصلی برق",'تعرفه ها'!$C:$C,0),MATCH(F188,'تعرفه ها'!$2:$2,0))/100,0),0),"---")</f>
        <v>0</v>
      </c>
      <c r="BE188" s="415">
        <f>IFERROR(ROUND(((AX188+AY188+AZ188+BA188+BB188+BC188+BD188)*INDEX('تعرفه ها'!A:Z,MATCH("مالیات برق",'تعرفه ها'!$C:$C,0),MATCH(F188,'تعرفه ها'!$2:$2,0))/100),0),"---")</f>
        <v>0</v>
      </c>
      <c r="BF188" s="415">
        <f t="shared" si="66"/>
        <v>1802936784</v>
      </c>
      <c r="BG188" s="415" t="str">
        <f t="shared" si="70"/>
        <v>---</v>
      </c>
      <c r="BH188" s="415" t="str">
        <f t="shared" si="67"/>
        <v>---</v>
      </c>
      <c r="BI188" s="54" t="str">
        <f t="shared" si="68"/>
        <v>---</v>
      </c>
      <c r="BJ188" s="55" t="str">
        <f t="shared" si="69"/>
        <v>---</v>
      </c>
      <c r="BK188" s="262"/>
      <c r="BL188" s="183" t="str">
        <f>IFERROR(IF(INDEX(پرداخت!A:AZ,MATCH(A188&amp;" - "&amp;"برق",پرداخت!$B:$B,0),MATCH(G188,پرداخت!$1:$1,0))="نشده","نشده","شده"),"---")</f>
        <v>نشده</v>
      </c>
      <c r="BN188" s="257"/>
      <c r="BO188" s="257"/>
      <c r="BP188" s="257"/>
      <c r="BQ188" s="257"/>
      <c r="BR188" s="257"/>
      <c r="BS188" s="257"/>
      <c r="BT188" s="257"/>
      <c r="BU188" s="257"/>
      <c r="BV188" s="257"/>
      <c r="BW188" s="257"/>
      <c r="BX188" s="257"/>
      <c r="BY188" s="257"/>
      <c r="BZ188" s="257"/>
      <c r="CA188" s="257"/>
      <c r="CB188" s="257"/>
      <c r="CC188" s="257"/>
      <c r="CD188" s="257"/>
      <c r="CE188" s="257"/>
      <c r="CF188" s="257"/>
      <c r="CG188" s="257"/>
      <c r="CH188"/>
      <c r="CI188"/>
      <c r="CJ188"/>
      <c r="CK188"/>
    </row>
    <row r="189" spans="1:89" ht="33.75" hidden="1">
      <c r="A189" s="171" t="s">
        <v>253</v>
      </c>
      <c r="B189" s="47">
        <f>IFERROR(INDEX('اطلاعات انشعابات شرکتها'!A:BB,MATCH(A189,'اطلاعات انشعابات شرکتها'!A:A,0),MATCH(B$1,'اطلاعات انشعابات شرکتها'!$1:$1,0)),0)</f>
        <v>132</v>
      </c>
      <c r="C189" s="48">
        <f>IFERROR(INDEX('اطلاعات انشعابات شرکتها'!A:BB,MATCH(A189,'اطلاعات انشعابات شرکتها'!A:A,0),MATCH(C$1,'اطلاعات انشعابات شرکتها'!$1:$1,0)),0)</f>
        <v>0</v>
      </c>
      <c r="D189" s="45"/>
      <c r="E189" s="171">
        <v>3</v>
      </c>
      <c r="F189" s="170">
        <v>99</v>
      </c>
      <c r="G189" s="188" t="str">
        <f t="shared" si="48"/>
        <v>99/3</v>
      </c>
      <c r="H189" s="188" t="str">
        <f>IFERROR(INDEX('اطلاعات دوره'!A:Z,MATCH(G189,'اطلاعات دوره'!C:C,0),MATCH(H$1,'اطلاعات دوره'!$1:$1,0)),0)</f>
        <v>99/03/01</v>
      </c>
      <c r="I189" s="188" t="str">
        <f>IFERROR(INDEX('اطلاعات دوره'!A:Z,MATCH(G189,'اطلاعات دوره'!C:C,0),MATCH(I$1,'اطلاعات دوره'!$1:$1,0)),0)</f>
        <v>99/03/31</v>
      </c>
      <c r="J189" s="188">
        <f>IFERROR(INDEX('اطلاعات دوره'!A:Z,MATCH(G189,'اطلاعات دوره'!C:C,0),MATCH(J$1,'اطلاعات دوره'!$1:$1,0)),0)</f>
        <v>31</v>
      </c>
      <c r="K189" s="265"/>
      <c r="L189" s="188" t="str">
        <f>IFERROR(INDEX('اطلاعات دوره'!A:Z,MATCH(G189,'اطلاعات دوره'!C:C,0)-1,MATCH("عنوان",'اطلاعات دوره'!$1:$1,0)),"---")</f>
        <v>99/2</v>
      </c>
      <c r="M189" s="188" t="str">
        <f t="shared" si="49"/>
        <v>سامانه های دقیق نوین افراز-99/2</v>
      </c>
      <c r="N189" s="188" t="str">
        <f t="shared" si="50"/>
        <v>سامانه های دقیق نوین افراز-99/3</v>
      </c>
      <c r="O189" s="265"/>
      <c r="P189" s="188" t="str">
        <f>IFERROR(INDEX('اطلاعات انشعابات شرکتها'!A:BB,MATCH(A189,'اطلاعات انشعابات شرکتها'!A:A,0),MATCH(P$1,'اطلاعات انشعابات شرکتها'!$1:$1,0)),0)</f>
        <v>دیماندی</v>
      </c>
      <c r="Q189" s="188">
        <f>IFERROR(INDEX('اطلاعات انشعابات شرکتها'!A:BB,MATCH(A189,'اطلاعات انشعابات شرکتها'!A:A,0),MATCH(Q$1,'اطلاعات انشعابات شرکتها'!$1:$1,0)),0)</f>
        <v>59</v>
      </c>
      <c r="R189" s="188" t="str">
        <f>IFERROR(INDEX('اطلاعات انشعابات شرکتها'!A:BB,MATCH(A189,'اطلاعات انشعابات شرکتها'!A:A,0),MATCH(R$1,'اطلاعات انشعابات شرکتها'!$1:$1,0)),0)</f>
        <v>1</v>
      </c>
      <c r="S189" s="265"/>
      <c r="T189" s="188">
        <f>IFERROR(INDEX('قرائت کنتور'!A:AZ,MATCH(A189&amp;"-"&amp;T$1,'قرائت کنتور'!B:B,0),MATCH(G189,'قرائت کنتور'!$1:$1,0)),0)</f>
        <v>15</v>
      </c>
      <c r="U189" s="188">
        <f>IFERROR(INDEX('قرائت کنتور'!A:AZ,MATCH(A189&amp;"-"&amp;U$1,'قرائت کنتور'!B:B,0),MATCH(L189,'قرائت کنتور'!$1:$1,0)),0)</f>
        <v>23905</v>
      </c>
      <c r="V189" s="188">
        <f>IFERROR(INDEX('قرائت کنتور'!A:AZ,MATCH(A189&amp;"-"&amp;U$1,'قرائت کنتور'!B:B,0),MATCH(G189,'قرائت کنتور'!$1:$1,0)),0)</f>
        <v>22660</v>
      </c>
      <c r="W189" s="188">
        <f>IFERROR(INDEX('قرائت کنتور'!A:AZ,MATCH(A189&amp;"-"&amp;W$1,'قرائت کنتور'!B:B,0),MATCH(L189,'قرائت کنتور'!$1:$1,0)),0)</f>
        <v>5667</v>
      </c>
      <c r="X189" s="188">
        <f>IFERROR(INDEX('قرائت کنتور'!A:AZ,MATCH(A189&amp;"-"&amp;W$1,'قرائت کنتور'!B:B,0),MATCH(G189,'قرائت کنتور'!$1:$1,0)),0)</f>
        <v>5473</v>
      </c>
      <c r="Y189" s="188">
        <f>IFERROR(INDEX('قرائت کنتور'!A:AZ,MATCH(A189&amp;"-"&amp;Y$1,'قرائت کنتور'!B:B,0),MATCH(L189,'قرائت کنتور'!$1:$1,0)),0)</f>
        <v>7245</v>
      </c>
      <c r="Z189" s="188">
        <f>IFERROR(INDEX('قرائت کنتور'!A:AZ,MATCH(A189&amp;"-"&amp;Y$1,'قرائت کنتور'!B:B,0),MATCH(G189,'قرائت کنتور'!$1:$1,0)),0)</f>
        <v>7022</v>
      </c>
      <c r="AA189" s="188">
        <f>IFERROR(INDEX('قرائت کنتور'!A:AZ,MATCH(A189&amp;"-"&amp;AA$1,'قرائت کنتور'!B:B,0),MATCH(L189,'قرائت کنتور'!$1:$1,0)),0)</f>
        <v>16986</v>
      </c>
      <c r="AB189" s="188">
        <f>IFERROR(INDEX('قرائت کنتور'!A:AZ,MATCH(A189&amp;"-"&amp;AA$1,'قرائت کنتور'!B:B,0),MATCH(G189,'قرائت کنتور'!$1:$1,0)),0)</f>
        <v>16095</v>
      </c>
      <c r="AC189" s="265"/>
      <c r="AD189" s="188">
        <f t="shared" si="51"/>
        <v>-1245</v>
      </c>
      <c r="AE189" s="188">
        <f t="shared" si="52"/>
        <v>-194</v>
      </c>
      <c r="AF189" s="188">
        <f t="shared" si="53"/>
        <v>-223</v>
      </c>
      <c r="AG189" s="188">
        <f t="shared" si="54"/>
        <v>-891</v>
      </c>
      <c r="AH189" s="188">
        <f t="shared" si="55"/>
        <v>-1662</v>
      </c>
      <c r="AI189" s="188">
        <f t="shared" si="56"/>
        <v>15</v>
      </c>
      <c r="AJ189" s="188">
        <f t="shared" si="57"/>
        <v>53.1</v>
      </c>
      <c r="AK189" s="265"/>
      <c r="AL189" s="254">
        <f t="shared" si="58"/>
        <v>-0.88133802967769026</v>
      </c>
      <c r="AM189" s="254" t="str">
        <f t="shared" si="59"/>
        <v>0</v>
      </c>
      <c r="AN189" s="265"/>
      <c r="AO189" s="188">
        <f>IFERROR(INDEX('تعرفه ها'!A:Z,MATCH(P189&amp;"-"&amp;AO$1,'تعرفه ها'!C:C,0),MATCH(F189,'تعرفه ها'!$2:$2,0),1),"---")</f>
        <v>879</v>
      </c>
      <c r="AP189" s="188">
        <f>IFERROR(INDEX('تعرفه ها'!A:Z,MATCH(P189&amp;"-"&amp;AP$1,'تعرفه ها'!C:C,0),MATCH(F189,'تعرفه ها'!$2:$2,0),1),"---")</f>
        <v>439</v>
      </c>
      <c r="AQ189" s="188">
        <f>IFERROR(INDEX('تعرفه ها'!A:Z,MATCH(P189&amp;"-"&amp;AQ$1,'تعرفه ها'!C:C,0),MATCH(F189,'تعرفه ها'!$2:$2,0),1),"---")</f>
        <v>220</v>
      </c>
      <c r="AR189" s="188">
        <f>IFERROR(INDEX('تعرفه ها'!A:Z,MATCH(P189&amp;"-"&amp;AR$1,'تعرفه ها'!C:C,0),MATCH(F189,'تعرفه ها'!$2:$2,0),1),"---")</f>
        <v>550</v>
      </c>
      <c r="AS189" s="265"/>
      <c r="AT189" s="415">
        <f t="shared" si="60"/>
        <v>-1094355</v>
      </c>
      <c r="AU189" s="415">
        <f t="shared" si="61"/>
        <v>-85166</v>
      </c>
      <c r="AV189" s="415">
        <f t="shared" si="62"/>
        <v>-49060</v>
      </c>
      <c r="AW189" s="415">
        <f t="shared" si="63"/>
        <v>-490050</v>
      </c>
      <c r="AX189" s="415">
        <f t="shared" si="64"/>
        <v>-1718631</v>
      </c>
      <c r="AY189" s="415">
        <f>IFERROR(AH189*INDEX('تعرفه ها'!A:Z,MATCH("عوارض برق به ازاء هر کیلووات",'تعرفه ها'!$C:$C,0),MATCH(F189,'تعرفه ها'!$2:$2,0)),"---")</f>
        <v>-83100</v>
      </c>
      <c r="AZ189" s="415">
        <f t="shared" si="65"/>
        <v>0</v>
      </c>
      <c r="BA189" s="415">
        <f>IFERROR(ROUND(((AX189+AY189+AZ189)*INDEX('تعرفه ها'!A:Z,MATCH("هزینه نگهداری و تعمیرات شبکه برق",'تعرفه ها'!$C:$C,0),MATCH(F189,'تعرفه ها'!$2:$2,0))/100),0),"---")</f>
        <v>-180173</v>
      </c>
      <c r="BB189" s="415">
        <f>IFERROR(IF(P189="دیماندی",ROUND(AJ189*INDEX('تعرفه ها'!A:Z,MATCH(BB$1,'تعرفه ها'!$C:$C,0),MATCH(F189,'تعرفه ها'!$2:$2,0))*J189/30,0),0),"---")</f>
        <v>1524618</v>
      </c>
      <c r="BC189" s="415"/>
      <c r="BD189" s="54">
        <f>IFERROR(IF(INDEX('اطلاعات دوره'!A:Z,MATCH(G189,'اطلاعات دوره'!C:C,0),MATCH("برق",'اطلاعات دوره'!$1:$1,0))="دارد",ROUND(AX189*INDEX('تعرفه ها'!A:Z,MATCH("پیک فصلی برق",'تعرفه ها'!$C:$C,0),MATCH(F189,'تعرفه ها'!$2:$2,0))/100,0),0),"---")</f>
        <v>0</v>
      </c>
      <c r="BE189" s="415">
        <f>IFERROR(ROUND(((AX189+AY189+AZ189+BA189+BB189+BC189+BD189)*INDEX('تعرفه ها'!A:Z,MATCH("مالیات برق",'تعرفه ها'!$C:$C,0),MATCH(F189,'تعرفه ها'!$2:$2,0))/100),0),"---")</f>
        <v>0</v>
      </c>
      <c r="BF189" s="415">
        <f t="shared" si="66"/>
        <v>-457286</v>
      </c>
      <c r="BG189" s="415">
        <f t="shared" si="70"/>
        <v>41430427</v>
      </c>
      <c r="BH189" s="415">
        <f t="shared" si="67"/>
        <v>40973141</v>
      </c>
      <c r="BI189" s="54">
        <f t="shared" si="68"/>
        <v>141</v>
      </c>
      <c r="BJ189" s="55">
        <f t="shared" si="69"/>
        <v>40973000</v>
      </c>
      <c r="BK189" s="262"/>
      <c r="BL189" s="183" t="str">
        <f>IFERROR(IF(INDEX(پرداخت!A:AZ,MATCH(A189&amp;" - "&amp;"برق",پرداخت!$B:$B,0),MATCH(G189,پرداخت!$1:$1,0))="نشده","نشده","شده"),"---")</f>
        <v>نشده</v>
      </c>
      <c r="BN189" s="257"/>
      <c r="BO189" s="257"/>
      <c r="BP189" s="257"/>
      <c r="BQ189" s="257"/>
      <c r="BR189" s="257"/>
      <c r="BS189" s="257"/>
      <c r="BT189" s="257"/>
      <c r="BU189" s="257"/>
      <c r="BV189" s="257"/>
      <c r="BW189" s="257"/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/>
      <c r="CI189"/>
      <c r="CJ189"/>
      <c r="CK189"/>
    </row>
    <row r="190" spans="1:89" ht="33.75" hidden="1">
      <c r="A190" s="171" t="s">
        <v>260</v>
      </c>
      <c r="B190" s="47">
        <f>IFERROR(INDEX('اطلاعات انشعابات شرکتها'!A:BB,MATCH(A190,'اطلاعات انشعابات شرکتها'!A:A,0),MATCH(B$1,'اطلاعات انشعابات شرکتها'!$1:$1,0)),0)</f>
        <v>133</v>
      </c>
      <c r="C190" s="48">
        <f>IFERROR(INDEX('اطلاعات انشعابات شرکتها'!A:BB,MATCH(A190,'اطلاعات انشعابات شرکتها'!A:A,0),MATCH(C$1,'اطلاعات انشعابات شرکتها'!$1:$1,0)),0)</f>
        <v>0</v>
      </c>
      <c r="D190" s="45"/>
      <c r="E190" s="171">
        <v>3</v>
      </c>
      <c r="F190" s="170">
        <v>99</v>
      </c>
      <c r="G190" s="188" t="str">
        <f t="shared" si="48"/>
        <v>99/3</v>
      </c>
      <c r="H190" s="188" t="str">
        <f>IFERROR(INDEX('اطلاعات دوره'!A:Z,MATCH(G190,'اطلاعات دوره'!C:C,0),MATCH(H$1,'اطلاعات دوره'!$1:$1,0)),0)</f>
        <v>99/03/01</v>
      </c>
      <c r="I190" s="188" t="str">
        <f>IFERROR(INDEX('اطلاعات دوره'!A:Z,MATCH(G190,'اطلاعات دوره'!C:C,0),MATCH(I$1,'اطلاعات دوره'!$1:$1,0)),0)</f>
        <v>99/03/31</v>
      </c>
      <c r="J190" s="188">
        <f>IFERROR(INDEX('اطلاعات دوره'!A:Z,MATCH(G190,'اطلاعات دوره'!C:C,0),MATCH(J$1,'اطلاعات دوره'!$1:$1,0)),0)</f>
        <v>31</v>
      </c>
      <c r="K190" s="265"/>
      <c r="L190" s="188" t="str">
        <f>IFERROR(INDEX('اطلاعات دوره'!A:Z,MATCH(G190,'اطلاعات دوره'!C:C,0)-1,MATCH("عنوان",'اطلاعات دوره'!$1:$1,0)),"---")</f>
        <v>99/2</v>
      </c>
      <c r="M190" s="188" t="str">
        <f t="shared" si="49"/>
        <v>سوله آقای زیوری-99/2</v>
      </c>
      <c r="N190" s="188" t="str">
        <f t="shared" si="50"/>
        <v>سوله آقای زیوری-99/3</v>
      </c>
      <c r="O190" s="265"/>
      <c r="P190" s="188" t="str">
        <f>IFERROR(INDEX('اطلاعات انشعابات شرکتها'!A:BB,MATCH(A190,'اطلاعات انشعابات شرکتها'!A:A,0),MATCH(P$1,'اطلاعات انشعابات شرکتها'!$1:$1,0)),0)</f>
        <v>غیر دیماندی</v>
      </c>
      <c r="Q190" s="188">
        <f>IFERROR(INDEX('اطلاعات انشعابات شرکتها'!A:BB,MATCH(A190,'اطلاعات انشعابات شرکتها'!A:A,0),MATCH(Q$1,'اطلاعات انشعابات شرکتها'!$1:$1,0)),0)</f>
        <v>19</v>
      </c>
      <c r="R190" s="188" t="str">
        <f>IFERROR(INDEX('اطلاعات انشعابات شرکتها'!A:BB,MATCH(A190,'اطلاعات انشعابات شرکتها'!A:A,0),MATCH(R$1,'اطلاعات انشعابات شرکتها'!$1:$1,0)),0)</f>
        <v>1</v>
      </c>
      <c r="S190" s="265"/>
      <c r="T190" s="188">
        <f>IFERROR(INDEX('قرائت کنتور'!A:AZ,MATCH(A190&amp;"-"&amp;T$1,'قرائت کنتور'!B:B,0),MATCH(G190,'قرائت کنتور'!$1:$1,0)),0)</f>
        <v>0</v>
      </c>
      <c r="U190" s="188">
        <f>IFERROR(INDEX('قرائت کنتور'!A:AZ,MATCH(A190&amp;"-"&amp;U$1,'قرائت کنتور'!B:B,0),MATCH(L190,'قرائت کنتور'!$1:$1,0)),0)</f>
        <v>5060</v>
      </c>
      <c r="V190" s="188">
        <f>IFERROR(INDEX('قرائت کنتور'!A:AZ,MATCH(A190&amp;"-"&amp;U$1,'قرائت کنتور'!B:B,0),MATCH(G190,'قرائت کنتور'!$1:$1,0)),0)</f>
        <v>4611</v>
      </c>
      <c r="W190" s="188">
        <f>IFERROR(INDEX('قرائت کنتور'!A:AZ,MATCH(A190&amp;"-"&amp;W$1,'قرائت کنتور'!B:B,0),MATCH(L190,'قرائت کنتور'!$1:$1,0)),0)</f>
        <v>880</v>
      </c>
      <c r="X190" s="188">
        <f>IFERROR(INDEX('قرائت کنتور'!A:AZ,MATCH(A190&amp;"-"&amp;W$1,'قرائت کنتور'!B:B,0),MATCH(G190,'قرائت کنتور'!$1:$1,0)),0)</f>
        <v>880</v>
      </c>
      <c r="Y190" s="188">
        <f>IFERROR(INDEX('قرائت کنتور'!A:AZ,MATCH(A190&amp;"-"&amp;Y$1,'قرائت کنتور'!B:B,0),MATCH(L190,'قرائت کنتور'!$1:$1,0)),0)</f>
        <v>1531</v>
      </c>
      <c r="Z190" s="188">
        <f>IFERROR(INDEX('قرائت کنتور'!A:AZ,MATCH(A190&amp;"-"&amp;Y$1,'قرائت کنتور'!B:B,0),MATCH(G190,'قرائت کنتور'!$1:$1,0)),0)</f>
        <v>1487</v>
      </c>
      <c r="AA190" s="188">
        <f>IFERROR(INDEX('قرائت کنتور'!A:AZ,MATCH(A190&amp;"-"&amp;AA$1,'قرائت کنتور'!B:B,0),MATCH(L190,'قرائت کنتور'!$1:$1,0)),0)</f>
        <v>10698</v>
      </c>
      <c r="AB190" s="188">
        <f>IFERROR(INDEX('قرائت کنتور'!A:AZ,MATCH(A190&amp;"-"&amp;AA$1,'قرائت کنتور'!B:B,0),MATCH(G190,'قرائت کنتور'!$1:$1,0)),0)</f>
        <v>10041</v>
      </c>
      <c r="AC190" s="265"/>
      <c r="AD190" s="188">
        <f t="shared" si="51"/>
        <v>-449</v>
      </c>
      <c r="AE190" s="188">
        <f t="shared" si="52"/>
        <v>0</v>
      </c>
      <c r="AF190" s="188">
        <f t="shared" si="53"/>
        <v>-44</v>
      </c>
      <c r="AG190" s="188">
        <f t="shared" si="54"/>
        <v>-657</v>
      </c>
      <c r="AH190" s="188">
        <f t="shared" si="55"/>
        <v>-493</v>
      </c>
      <c r="AI190" s="188">
        <f t="shared" si="56"/>
        <v>0</v>
      </c>
      <c r="AJ190" s="188" t="str">
        <f t="shared" si="57"/>
        <v>0</v>
      </c>
      <c r="AK190" s="265"/>
      <c r="AL190" s="254">
        <f t="shared" si="58"/>
        <v>-0.60019477159246892</v>
      </c>
      <c r="AM190" s="254" t="str">
        <f t="shared" si="59"/>
        <v>0</v>
      </c>
      <c r="AN190" s="265"/>
      <c r="AO190" s="188">
        <f>IFERROR(INDEX('تعرفه ها'!A:Z,MATCH(P190&amp;"-"&amp;AO$1,'تعرفه ها'!C:C,0),MATCH(F190,'تعرفه ها'!$2:$2,0),1),"---")</f>
        <v>1115</v>
      </c>
      <c r="AP190" s="188">
        <f>IFERROR(INDEX('تعرفه ها'!A:Z,MATCH(P190&amp;"-"&amp;AP$1,'تعرفه ها'!C:C,0),MATCH(F190,'تعرفه ها'!$2:$2,0),1),"---")</f>
        <v>558</v>
      </c>
      <c r="AQ190" s="188">
        <f>IFERROR(INDEX('تعرفه ها'!A:Z,MATCH(P190&amp;"-"&amp;AQ$1,'تعرفه ها'!C:C,0),MATCH(F190,'تعرفه ها'!$2:$2,0),1),"---")</f>
        <v>279</v>
      </c>
      <c r="AR190" s="188">
        <f>IFERROR(INDEX('تعرفه ها'!A:Z,MATCH(P190&amp;"-"&amp;AR$1,'تعرفه ها'!C:C,0),MATCH(F190,'تعرفه ها'!$2:$2,0),1),"---")</f>
        <v>550</v>
      </c>
      <c r="AS190" s="265"/>
      <c r="AT190" s="415">
        <f t="shared" si="60"/>
        <v>-500635</v>
      </c>
      <c r="AU190" s="415">
        <f t="shared" si="61"/>
        <v>0</v>
      </c>
      <c r="AV190" s="415">
        <f t="shared" si="62"/>
        <v>-12276</v>
      </c>
      <c r="AW190" s="415">
        <f t="shared" si="63"/>
        <v>-361350</v>
      </c>
      <c r="AX190" s="415">
        <f t="shared" si="64"/>
        <v>-874261</v>
      </c>
      <c r="AY190" s="415">
        <f>IFERROR(AH190*INDEX('تعرفه ها'!A:Z,MATCH("عوارض برق به ازاء هر کیلووات",'تعرفه ها'!$C:$C,0),MATCH(F190,'تعرفه ها'!$2:$2,0)),"---")</f>
        <v>-24650</v>
      </c>
      <c r="AZ190" s="415">
        <f t="shared" si="65"/>
        <v>0</v>
      </c>
      <c r="BA190" s="415">
        <f>IFERROR(ROUND(((AX190+AY190+AZ190)*INDEX('تعرفه ها'!A:Z,MATCH("هزینه نگهداری و تعمیرات شبکه برق",'تعرفه ها'!$C:$C,0),MATCH(F190,'تعرفه ها'!$2:$2,0))/100),0),"---")</f>
        <v>-89891</v>
      </c>
      <c r="BB190" s="415">
        <f>IFERROR(IF(P190="دیماندی",ROUND(AJ190*INDEX('تعرفه ها'!A:Z,MATCH(BB$1,'تعرفه ها'!$C:$C,0),MATCH(F190,'تعرفه ها'!$2:$2,0))*J190/30,0),0),"---")</f>
        <v>0</v>
      </c>
      <c r="BC190" s="415"/>
      <c r="BD190" s="54">
        <f>IFERROR(IF(INDEX('اطلاعات دوره'!A:Z,MATCH(G190,'اطلاعات دوره'!C:C,0),MATCH("برق",'اطلاعات دوره'!$1:$1,0))="دارد",ROUND(AX190*INDEX('تعرفه ها'!A:Z,MATCH("پیک فصلی برق",'تعرفه ها'!$C:$C,0),MATCH(F190,'تعرفه ها'!$2:$2,0))/100,0),0),"---")</f>
        <v>0</v>
      </c>
      <c r="BE190" s="415">
        <f>IFERROR(ROUND(((AX190+AY190+AZ190+BA190+BB190+BC190+BD190)*INDEX('تعرفه ها'!A:Z,MATCH("مالیات برق",'تعرفه ها'!$C:$C,0),MATCH(F190,'تعرفه ها'!$2:$2,0))/100),0),"---")</f>
        <v>0</v>
      </c>
      <c r="BF190" s="415">
        <f t="shared" si="66"/>
        <v>-988802</v>
      </c>
      <c r="BG190" s="415">
        <f t="shared" si="70"/>
        <v>21163861</v>
      </c>
      <c r="BH190" s="415">
        <f t="shared" si="67"/>
        <v>20175059</v>
      </c>
      <c r="BI190" s="54">
        <f t="shared" si="68"/>
        <v>59</v>
      </c>
      <c r="BJ190" s="55">
        <f t="shared" si="69"/>
        <v>20175000</v>
      </c>
      <c r="BK190" s="262"/>
      <c r="BL190" s="183" t="str">
        <f>IFERROR(IF(INDEX(پرداخت!A:AZ,MATCH(A190&amp;" - "&amp;"برق",پرداخت!$B:$B,0),MATCH(G190,پرداخت!$1:$1,0))="نشده","نشده","شده"),"---")</f>
        <v>نشده</v>
      </c>
      <c r="BN190" s="257"/>
      <c r="BO190" s="257"/>
      <c r="BP190" s="257"/>
      <c r="BQ190" s="257"/>
      <c r="BR190" s="257"/>
      <c r="BS190" s="257"/>
      <c r="BT190" s="257"/>
      <c r="BU190" s="257"/>
      <c r="BV190" s="257"/>
      <c r="BW190" s="257"/>
      <c r="BX190" s="257"/>
      <c r="BY190" s="257"/>
      <c r="BZ190" s="257"/>
      <c r="CA190" s="257"/>
      <c r="CB190" s="257"/>
      <c r="CC190" s="257"/>
      <c r="CD190" s="257"/>
      <c r="CE190" s="257"/>
      <c r="CF190" s="257"/>
      <c r="CG190" s="257"/>
      <c r="CH190"/>
      <c r="CI190"/>
      <c r="CJ190"/>
      <c r="CK190"/>
    </row>
    <row r="191" spans="1:89" ht="33.75" hidden="1">
      <c r="A191" s="171" t="s">
        <v>261</v>
      </c>
      <c r="B191" s="47">
        <f>IFERROR(INDEX('اطلاعات انشعابات شرکتها'!A:BB,MATCH(A191,'اطلاعات انشعابات شرکتها'!A:A,0),MATCH(B$1,'اطلاعات انشعابات شرکتها'!$1:$1,0)),0)</f>
        <v>134</v>
      </c>
      <c r="C191" s="48">
        <f>IFERROR(INDEX('اطلاعات انشعابات شرکتها'!A:BB,MATCH(A191,'اطلاعات انشعابات شرکتها'!A:A,0),MATCH(C$1,'اطلاعات انشعابات شرکتها'!$1:$1,0)),0)</f>
        <v>0</v>
      </c>
      <c r="D191" s="45"/>
      <c r="E191" s="171">
        <v>3</v>
      </c>
      <c r="F191" s="170">
        <v>99</v>
      </c>
      <c r="G191" s="188" t="str">
        <f t="shared" si="48"/>
        <v>99/3</v>
      </c>
      <c r="H191" s="188" t="str">
        <f>IFERROR(INDEX('اطلاعات دوره'!A:Z,MATCH(G191,'اطلاعات دوره'!C:C,0),MATCH(H$1,'اطلاعات دوره'!$1:$1,0)),0)</f>
        <v>99/03/01</v>
      </c>
      <c r="I191" s="188" t="str">
        <f>IFERROR(INDEX('اطلاعات دوره'!A:Z,MATCH(G191,'اطلاعات دوره'!C:C,0),MATCH(I$1,'اطلاعات دوره'!$1:$1,0)),0)</f>
        <v>99/03/31</v>
      </c>
      <c r="J191" s="188">
        <f>IFERROR(INDEX('اطلاعات دوره'!A:Z,MATCH(G191,'اطلاعات دوره'!C:C,0),MATCH(J$1,'اطلاعات دوره'!$1:$1,0)),0)</f>
        <v>31</v>
      </c>
      <c r="K191" s="265"/>
      <c r="L191" s="188" t="str">
        <f>IFERROR(INDEX('اطلاعات دوره'!A:Z,MATCH(G191,'اطلاعات دوره'!C:C,0)-1,MATCH("عنوان",'اطلاعات دوره'!$1:$1,0)),"---")</f>
        <v>99/2</v>
      </c>
      <c r="M191" s="188" t="str">
        <f t="shared" si="49"/>
        <v>شرق آزما-99/2</v>
      </c>
      <c r="N191" s="188" t="str">
        <f t="shared" si="50"/>
        <v>شرق آزما-99/3</v>
      </c>
      <c r="O191" s="265"/>
      <c r="P191" s="188" t="str">
        <f>IFERROR(INDEX('اطلاعات انشعابات شرکتها'!A:BB,MATCH(A191,'اطلاعات انشعابات شرکتها'!A:A,0),MATCH(P$1,'اطلاعات انشعابات شرکتها'!$1:$1,0)),0)</f>
        <v>غیر دیماندی</v>
      </c>
      <c r="Q191" s="188">
        <f>IFERROR(INDEX('اطلاعات انشعابات شرکتها'!A:BB,MATCH(A191,'اطلاعات انشعابات شرکتها'!A:A,0),MATCH(Q$1,'اطلاعات انشعابات شرکتها'!$1:$1,0)),0)</f>
        <v>19</v>
      </c>
      <c r="R191" s="188" t="str">
        <f>IFERROR(INDEX('اطلاعات انشعابات شرکتها'!A:BB,MATCH(A191,'اطلاعات انشعابات شرکتها'!A:A,0),MATCH(R$1,'اطلاعات انشعابات شرکتها'!$1:$1,0)),0)</f>
        <v>1</v>
      </c>
      <c r="S191" s="265"/>
      <c r="T191" s="188">
        <f>IFERROR(INDEX('قرائت کنتور'!A:AZ,MATCH(A191&amp;"-"&amp;T$1,'قرائت کنتور'!B:B,0),MATCH(G191,'قرائت کنتور'!$1:$1,0)),0)</f>
        <v>1</v>
      </c>
      <c r="U191" s="188">
        <f>IFERROR(INDEX('قرائت کنتور'!A:AZ,MATCH(A191&amp;"-"&amp;U$1,'قرائت کنتور'!B:B,0),MATCH(L191,'قرائت کنتور'!$1:$1,0)),0)</f>
        <v>3709</v>
      </c>
      <c r="V191" s="188">
        <f>IFERROR(INDEX('قرائت کنتور'!A:AZ,MATCH(A191&amp;"-"&amp;U$1,'قرائت کنتور'!B:B,0),MATCH(G191,'قرائت کنتور'!$1:$1,0)),0)</f>
        <v>3678</v>
      </c>
      <c r="W191" s="188">
        <f>IFERROR(INDEX('قرائت کنتور'!A:AZ,MATCH(A191&amp;"-"&amp;W$1,'قرائت کنتور'!B:B,0),MATCH(L191,'قرائت کنتور'!$1:$1,0)),0)</f>
        <v>18297</v>
      </c>
      <c r="X191" s="188">
        <f>IFERROR(INDEX('قرائت کنتور'!A:AZ,MATCH(A191&amp;"-"&amp;W$1,'قرائت کنتور'!B:B,0),MATCH(G191,'قرائت کنتور'!$1:$1,0)),0)</f>
        <v>18061</v>
      </c>
      <c r="Y191" s="188">
        <f>IFERROR(INDEX('قرائت کنتور'!A:AZ,MATCH(A191&amp;"-"&amp;Y$1,'قرائت کنتور'!B:B,0),MATCH(L191,'قرائت کنتور'!$1:$1,0)),0)</f>
        <v>3301</v>
      </c>
      <c r="Z191" s="188">
        <f>IFERROR(INDEX('قرائت کنتور'!A:AZ,MATCH(A191&amp;"-"&amp;Y$1,'قرائت کنتور'!B:B,0),MATCH(G191,'قرائت کنتور'!$1:$1,0)),0)</f>
        <v>3260</v>
      </c>
      <c r="AA191" s="188">
        <f>IFERROR(INDEX('قرائت کنتور'!A:AZ,MATCH(A191&amp;"-"&amp;AA$1,'قرائت کنتور'!B:B,0),MATCH(L191,'قرائت کنتور'!$1:$1,0)),0)</f>
        <v>8021</v>
      </c>
      <c r="AB191" s="188">
        <f>IFERROR(INDEX('قرائت کنتور'!A:AZ,MATCH(A191&amp;"-"&amp;AA$1,'قرائت کنتور'!B:B,0),MATCH(G191,'قرائت کنتور'!$1:$1,0)),0)</f>
        <v>7930</v>
      </c>
      <c r="AC191" s="265"/>
      <c r="AD191" s="188">
        <f t="shared" si="51"/>
        <v>-31</v>
      </c>
      <c r="AE191" s="188">
        <f t="shared" si="52"/>
        <v>-236</v>
      </c>
      <c r="AF191" s="188">
        <f t="shared" si="53"/>
        <v>-41</v>
      </c>
      <c r="AG191" s="188">
        <f t="shared" si="54"/>
        <v>-91</v>
      </c>
      <c r="AH191" s="188">
        <f t="shared" si="55"/>
        <v>-308</v>
      </c>
      <c r="AI191" s="188">
        <f t="shared" si="56"/>
        <v>1</v>
      </c>
      <c r="AJ191" s="188" t="str">
        <f t="shared" si="57"/>
        <v>0</v>
      </c>
      <c r="AK191" s="265"/>
      <c r="AL191" s="254">
        <f t="shared" si="58"/>
        <v>-0.9590177080589003</v>
      </c>
      <c r="AM191" s="254" t="str">
        <f t="shared" si="59"/>
        <v>0</v>
      </c>
      <c r="AN191" s="265"/>
      <c r="AO191" s="188">
        <f>IFERROR(INDEX('تعرفه ها'!A:Z,MATCH(P191&amp;"-"&amp;AO$1,'تعرفه ها'!C:C,0),MATCH(F191,'تعرفه ها'!$2:$2,0),1),"---")</f>
        <v>1115</v>
      </c>
      <c r="AP191" s="188">
        <f>IFERROR(INDEX('تعرفه ها'!A:Z,MATCH(P191&amp;"-"&amp;AP$1,'تعرفه ها'!C:C,0),MATCH(F191,'تعرفه ها'!$2:$2,0),1),"---")</f>
        <v>558</v>
      </c>
      <c r="AQ191" s="188">
        <f>IFERROR(INDEX('تعرفه ها'!A:Z,MATCH(P191&amp;"-"&amp;AQ$1,'تعرفه ها'!C:C,0),MATCH(F191,'تعرفه ها'!$2:$2,0),1),"---")</f>
        <v>279</v>
      </c>
      <c r="AR191" s="188">
        <f>IFERROR(INDEX('تعرفه ها'!A:Z,MATCH(P191&amp;"-"&amp;AR$1,'تعرفه ها'!C:C,0),MATCH(F191,'تعرفه ها'!$2:$2,0),1),"---")</f>
        <v>550</v>
      </c>
      <c r="AS191" s="265"/>
      <c r="AT191" s="415">
        <f t="shared" si="60"/>
        <v>-34565</v>
      </c>
      <c r="AU191" s="415">
        <f t="shared" si="61"/>
        <v>-131688</v>
      </c>
      <c r="AV191" s="415">
        <f t="shared" si="62"/>
        <v>-11439</v>
      </c>
      <c r="AW191" s="415">
        <f t="shared" si="63"/>
        <v>-50050</v>
      </c>
      <c r="AX191" s="415">
        <f t="shared" si="64"/>
        <v>-227742</v>
      </c>
      <c r="AY191" s="415">
        <f>IFERROR(AH191*INDEX('تعرفه ها'!A:Z,MATCH("عوارض برق به ازاء هر کیلووات",'تعرفه ها'!$C:$C,0),MATCH(F191,'تعرفه ها'!$2:$2,0)),"---")</f>
        <v>-15400</v>
      </c>
      <c r="AZ191" s="415">
        <f t="shared" si="65"/>
        <v>0</v>
      </c>
      <c r="BA191" s="415">
        <f>IFERROR(ROUND(((AX191+AY191+AZ191)*INDEX('تعرفه ها'!A:Z,MATCH("هزینه نگهداری و تعمیرات شبکه برق",'تعرفه ها'!$C:$C,0),MATCH(F191,'تعرفه ها'!$2:$2,0))/100),0),"---")</f>
        <v>-24314</v>
      </c>
      <c r="BB191" s="415">
        <f>IFERROR(IF(P191="دیماندی",ROUND(AJ191*INDEX('تعرفه ها'!A:Z,MATCH(BB$1,'تعرفه ها'!$C:$C,0),MATCH(F191,'تعرفه ها'!$2:$2,0))*J191/30,0),0),"---")</f>
        <v>0</v>
      </c>
      <c r="BC191" s="415"/>
      <c r="BD191" s="54">
        <f>IFERROR(IF(INDEX('اطلاعات دوره'!A:Z,MATCH(G191,'اطلاعات دوره'!C:C,0),MATCH("برق",'اطلاعات دوره'!$1:$1,0))="دارد",ROUND(AX191*INDEX('تعرفه ها'!A:Z,MATCH("پیک فصلی برق",'تعرفه ها'!$C:$C,0),MATCH(F191,'تعرفه ها'!$2:$2,0))/100,0),0),"---")</f>
        <v>0</v>
      </c>
      <c r="BE191" s="415">
        <f>IFERROR(ROUND(((AX191+AY191+AZ191+BA191+BB191+BC191+BD191)*INDEX('تعرفه ها'!A:Z,MATCH("مالیات برق",'تعرفه ها'!$C:$C,0),MATCH(F191,'تعرفه ها'!$2:$2,0))/100),0),"---")</f>
        <v>0</v>
      </c>
      <c r="BF191" s="415">
        <f t="shared" si="66"/>
        <v>-267456</v>
      </c>
      <c r="BG191" s="415">
        <f t="shared" si="70"/>
        <v>4497814</v>
      </c>
      <c r="BH191" s="415">
        <f t="shared" si="67"/>
        <v>4230358</v>
      </c>
      <c r="BI191" s="54">
        <f t="shared" si="68"/>
        <v>358</v>
      </c>
      <c r="BJ191" s="55">
        <f t="shared" si="69"/>
        <v>4230000</v>
      </c>
      <c r="BK191" s="262"/>
      <c r="BL191" s="183" t="str">
        <f>IFERROR(IF(INDEX(پرداخت!A:AZ,MATCH(A191&amp;" - "&amp;"برق",پرداخت!$B:$B,0),MATCH(G191,پرداخت!$1:$1,0))="نشده","نشده","شده"),"---")</f>
        <v>نشده</v>
      </c>
      <c r="BN191" s="257"/>
      <c r="BO191" s="257"/>
      <c r="BP191" s="257"/>
      <c r="BQ191" s="257"/>
      <c r="BR191" s="257"/>
      <c r="BS191" s="257"/>
      <c r="BT191" s="257"/>
      <c r="BU191" s="257"/>
      <c r="BV191" s="257"/>
      <c r="BW191" s="257"/>
      <c r="BX191" s="257"/>
      <c r="BY191" s="257"/>
      <c r="BZ191" s="257"/>
      <c r="CA191" s="257"/>
      <c r="CB191" s="257"/>
      <c r="CC191" s="257"/>
      <c r="CD191" s="257"/>
      <c r="CE191" s="257"/>
      <c r="CF191" s="257"/>
      <c r="CG191" s="257"/>
      <c r="CH191"/>
      <c r="CI191"/>
      <c r="CJ191"/>
      <c r="CK191"/>
    </row>
    <row r="192" spans="1:89" ht="33.75" hidden="1">
      <c r="A192" s="171" t="s">
        <v>262</v>
      </c>
      <c r="B192" s="47">
        <f>IFERROR(INDEX('اطلاعات انشعابات شرکتها'!A:BB,MATCH(A192,'اطلاعات انشعابات شرکتها'!A:A,0),MATCH(B$1,'اطلاعات انشعابات شرکتها'!$1:$1,0)),0)</f>
        <v>135</v>
      </c>
      <c r="C192" s="48">
        <f>IFERROR(INDEX('اطلاعات انشعابات شرکتها'!A:BB,MATCH(A192,'اطلاعات انشعابات شرکتها'!A:A,0),MATCH(C$1,'اطلاعات انشعابات شرکتها'!$1:$1,0)),0)</f>
        <v>0</v>
      </c>
      <c r="D192" s="45"/>
      <c r="E192" s="171">
        <v>3</v>
      </c>
      <c r="F192" s="170">
        <v>99</v>
      </c>
      <c r="G192" s="188" t="str">
        <f t="shared" si="48"/>
        <v>99/3</v>
      </c>
      <c r="H192" s="188" t="str">
        <f>IFERROR(INDEX('اطلاعات دوره'!A:Z,MATCH(G192,'اطلاعات دوره'!C:C,0),MATCH(H$1,'اطلاعات دوره'!$1:$1,0)),0)</f>
        <v>99/03/01</v>
      </c>
      <c r="I192" s="188" t="str">
        <f>IFERROR(INDEX('اطلاعات دوره'!A:Z,MATCH(G192,'اطلاعات دوره'!C:C,0),MATCH(I$1,'اطلاعات دوره'!$1:$1,0)),0)</f>
        <v>99/03/31</v>
      </c>
      <c r="J192" s="188">
        <f>IFERROR(INDEX('اطلاعات دوره'!A:Z,MATCH(G192,'اطلاعات دوره'!C:C,0),MATCH(J$1,'اطلاعات دوره'!$1:$1,0)),0)</f>
        <v>31</v>
      </c>
      <c r="K192" s="265"/>
      <c r="L192" s="188" t="str">
        <f>IFERROR(INDEX('اطلاعات دوره'!A:Z,MATCH(G192,'اطلاعات دوره'!C:C,0)-1,MATCH("عنوان",'اطلاعات دوره'!$1:$1,0)),"---")</f>
        <v>99/2</v>
      </c>
      <c r="M192" s="188" t="str">
        <f t="shared" si="49"/>
        <v>شهاب کیا آرمان-99/2</v>
      </c>
      <c r="N192" s="188" t="str">
        <f t="shared" si="50"/>
        <v>شهاب کیا آرمان-99/3</v>
      </c>
      <c r="O192" s="265"/>
      <c r="P192" s="188" t="str">
        <f>IFERROR(INDEX('اطلاعات انشعابات شرکتها'!A:BB,MATCH(A192,'اطلاعات انشعابات شرکتها'!A:A,0),MATCH(P$1,'اطلاعات انشعابات شرکتها'!$1:$1,0)),0)</f>
        <v>دیماندی</v>
      </c>
      <c r="Q192" s="188">
        <f>IFERROR(INDEX('اطلاعات انشعابات شرکتها'!A:BB,MATCH(A192,'اطلاعات انشعابات شرکتها'!A:A,0),MATCH(Q$1,'اطلاعات انشعابات شرکتها'!$1:$1,0)),0)</f>
        <v>30</v>
      </c>
      <c r="R192" s="188" t="str">
        <f>IFERROR(INDEX('اطلاعات انشعابات شرکتها'!A:BB,MATCH(A192,'اطلاعات انشعابات شرکتها'!A:A,0),MATCH(R$1,'اطلاعات انشعابات شرکتها'!$1:$1,0)),0)</f>
        <v>1</v>
      </c>
      <c r="S192" s="265"/>
      <c r="T192" s="188">
        <f>IFERROR(INDEX('قرائت کنتور'!A:AZ,MATCH(A192&amp;"-"&amp;T$1,'قرائت کنتور'!B:B,0),MATCH(G192,'قرائت کنتور'!$1:$1,0)),0)</f>
        <v>0</v>
      </c>
      <c r="U192" s="188">
        <f>IFERROR(INDEX('قرائت کنتور'!A:AZ,MATCH(A192&amp;"-"&amp;U$1,'قرائت کنتور'!B:B,0),MATCH(L192,'قرائت کنتور'!$1:$1,0)),0)</f>
        <v>57566</v>
      </c>
      <c r="V192" s="188">
        <f>IFERROR(INDEX('قرائت کنتور'!A:AZ,MATCH(A192&amp;"-"&amp;U$1,'قرائت کنتور'!B:B,0),MATCH(G192,'قرائت کنتور'!$1:$1,0)),0)</f>
        <v>57230</v>
      </c>
      <c r="W192" s="188">
        <f>IFERROR(INDEX('قرائت کنتور'!A:AZ,MATCH(A192&amp;"-"&amp;W$1,'قرائت کنتور'!B:B,0),MATCH(L192,'قرائت کنتور'!$1:$1,0)),0)</f>
        <v>12460</v>
      </c>
      <c r="X192" s="188">
        <f>IFERROR(INDEX('قرائت کنتور'!A:AZ,MATCH(A192&amp;"-"&amp;W$1,'قرائت کنتور'!B:B,0),MATCH(G192,'قرائت کنتور'!$1:$1,0)),0)</f>
        <v>12328</v>
      </c>
      <c r="Y192" s="188">
        <f>IFERROR(INDEX('قرائت کنتور'!A:AZ,MATCH(A192&amp;"-"&amp;Y$1,'قرائت کنتور'!B:B,0),MATCH(L192,'قرائت کنتور'!$1:$1,0)),0)</f>
        <v>21902</v>
      </c>
      <c r="Z192" s="188">
        <f>IFERROR(INDEX('قرائت کنتور'!A:AZ,MATCH(A192&amp;"-"&amp;Y$1,'قرائت کنتور'!B:B,0),MATCH(G192,'قرائت کنتور'!$1:$1,0)),0)</f>
        <v>21484</v>
      </c>
      <c r="AA192" s="188">
        <f>IFERROR(INDEX('قرائت کنتور'!A:AZ,MATCH(A192&amp;"-"&amp;AA$1,'قرائت کنتور'!B:B,0),MATCH(L192,'قرائت کنتور'!$1:$1,0)),0)</f>
        <v>53650</v>
      </c>
      <c r="AB192" s="188">
        <f>IFERROR(INDEX('قرائت کنتور'!A:AZ,MATCH(A192&amp;"-"&amp;AA$1,'قرائت کنتور'!B:B,0),MATCH(G192,'قرائت کنتور'!$1:$1,0)),0)</f>
        <v>53342</v>
      </c>
      <c r="AC192" s="265"/>
      <c r="AD192" s="188">
        <f t="shared" si="51"/>
        <v>-336</v>
      </c>
      <c r="AE192" s="188">
        <f t="shared" si="52"/>
        <v>-132</v>
      </c>
      <c r="AF192" s="188">
        <f t="shared" si="53"/>
        <v>-418</v>
      </c>
      <c r="AG192" s="188">
        <f t="shared" si="54"/>
        <v>-308</v>
      </c>
      <c r="AH192" s="188">
        <f t="shared" si="55"/>
        <v>-886</v>
      </c>
      <c r="AI192" s="188">
        <f t="shared" si="56"/>
        <v>0</v>
      </c>
      <c r="AJ192" s="188">
        <f t="shared" si="57"/>
        <v>27</v>
      </c>
      <c r="AK192" s="265"/>
      <c r="AL192" s="254">
        <f t="shared" si="58"/>
        <v>-0.94455431144596269</v>
      </c>
      <c r="AM192" s="254" t="str">
        <f t="shared" si="59"/>
        <v>0</v>
      </c>
      <c r="AN192" s="265"/>
      <c r="AO192" s="188">
        <f>IFERROR(INDEX('تعرفه ها'!A:Z,MATCH(P192&amp;"-"&amp;AO$1,'تعرفه ها'!C:C,0),MATCH(F192,'تعرفه ها'!$2:$2,0),1),"---")</f>
        <v>879</v>
      </c>
      <c r="AP192" s="188">
        <f>IFERROR(INDEX('تعرفه ها'!A:Z,MATCH(P192&amp;"-"&amp;AP$1,'تعرفه ها'!C:C,0),MATCH(F192,'تعرفه ها'!$2:$2,0),1),"---")</f>
        <v>439</v>
      </c>
      <c r="AQ192" s="188">
        <f>IFERROR(INDEX('تعرفه ها'!A:Z,MATCH(P192&amp;"-"&amp;AQ$1,'تعرفه ها'!C:C,0),MATCH(F192,'تعرفه ها'!$2:$2,0),1),"---")</f>
        <v>220</v>
      </c>
      <c r="AR192" s="188">
        <f>IFERROR(INDEX('تعرفه ها'!A:Z,MATCH(P192&amp;"-"&amp;AR$1,'تعرفه ها'!C:C,0),MATCH(F192,'تعرفه ها'!$2:$2,0),1),"---")</f>
        <v>550</v>
      </c>
      <c r="AS192" s="265"/>
      <c r="AT192" s="415">
        <f t="shared" si="60"/>
        <v>-295344</v>
      </c>
      <c r="AU192" s="415">
        <f t="shared" si="61"/>
        <v>-57948</v>
      </c>
      <c r="AV192" s="415">
        <f t="shared" si="62"/>
        <v>-91960</v>
      </c>
      <c r="AW192" s="415">
        <f t="shared" si="63"/>
        <v>-169400</v>
      </c>
      <c r="AX192" s="415">
        <f t="shared" si="64"/>
        <v>-614652</v>
      </c>
      <c r="AY192" s="415">
        <f>IFERROR(AH192*INDEX('تعرفه ها'!A:Z,MATCH("عوارض برق به ازاء هر کیلووات",'تعرفه ها'!$C:$C,0),MATCH(F192,'تعرفه ها'!$2:$2,0)),"---")</f>
        <v>-44300</v>
      </c>
      <c r="AZ192" s="415">
        <f t="shared" si="65"/>
        <v>0</v>
      </c>
      <c r="BA192" s="415">
        <f>IFERROR(ROUND(((AX192+AY192+AZ192)*INDEX('تعرفه ها'!A:Z,MATCH("هزینه نگهداری و تعمیرات شبکه برق",'تعرفه ها'!$C:$C,0),MATCH(F192,'تعرفه ها'!$2:$2,0))/100),0),"---")</f>
        <v>-65895</v>
      </c>
      <c r="BB192" s="415">
        <f>IFERROR(IF(P192="دیماندی",ROUND(AJ192*INDEX('تعرفه ها'!A:Z,MATCH(BB$1,'تعرفه ها'!$C:$C,0),MATCH(F192,'تعرفه ها'!$2:$2,0))*J192/30,0),0),"---")</f>
        <v>775229</v>
      </c>
      <c r="BC192" s="415"/>
      <c r="BD192" s="54">
        <f>IFERROR(IF(INDEX('اطلاعات دوره'!A:Z,MATCH(G192,'اطلاعات دوره'!C:C,0),MATCH("برق",'اطلاعات دوره'!$1:$1,0))="دارد",ROUND(AX192*INDEX('تعرفه ها'!A:Z,MATCH("پیک فصلی برق",'تعرفه ها'!$C:$C,0),MATCH(F192,'تعرفه ها'!$2:$2,0))/100,0),0),"---")</f>
        <v>0</v>
      </c>
      <c r="BE192" s="415">
        <f>IFERROR(ROUND(((AX192+AY192+AZ192+BA192+BB192+BC192+BD192)*INDEX('تعرفه ها'!A:Z,MATCH("مالیات برق",'تعرفه ها'!$C:$C,0),MATCH(F192,'تعرفه ها'!$2:$2,0))/100),0),"---")</f>
        <v>0</v>
      </c>
      <c r="BF192" s="415">
        <f t="shared" si="66"/>
        <v>50382</v>
      </c>
      <c r="BG192" s="415">
        <f t="shared" si="70"/>
        <v>9950187</v>
      </c>
      <c r="BH192" s="415">
        <f t="shared" si="67"/>
        <v>10000569</v>
      </c>
      <c r="BI192" s="54">
        <f t="shared" si="68"/>
        <v>569</v>
      </c>
      <c r="BJ192" s="55">
        <f t="shared" si="69"/>
        <v>10000000</v>
      </c>
      <c r="BK192" s="262"/>
      <c r="BL192" s="183" t="str">
        <f>IFERROR(IF(INDEX(پرداخت!A:AZ,MATCH(A192&amp;" - "&amp;"برق",پرداخت!$B:$B,0),MATCH(G192,پرداخت!$1:$1,0))="نشده","نشده","شده"),"---")</f>
        <v>نشده</v>
      </c>
      <c r="BN192" s="257"/>
      <c r="BO192" s="257"/>
      <c r="BP192" s="257"/>
      <c r="BQ192" s="257"/>
      <c r="BR192" s="257"/>
      <c r="BS192" s="257"/>
      <c r="BT192" s="257"/>
      <c r="BU192" s="257"/>
      <c r="BV192" s="257"/>
      <c r="BW192" s="257"/>
      <c r="BX192" s="257"/>
      <c r="BY192" s="257"/>
      <c r="BZ192" s="257"/>
      <c r="CA192" s="257"/>
      <c r="CB192" s="257"/>
      <c r="CC192" s="257"/>
      <c r="CD192" s="257"/>
      <c r="CE192" s="257"/>
      <c r="CF192" s="257"/>
      <c r="CG192" s="257"/>
      <c r="CH192"/>
      <c r="CI192"/>
      <c r="CJ192"/>
      <c r="CK192"/>
    </row>
    <row r="193" spans="1:89" ht="33.75" hidden="1">
      <c r="A193" s="171" t="s">
        <v>263</v>
      </c>
      <c r="B193" s="47">
        <f>IFERROR(INDEX('اطلاعات انشعابات شرکتها'!A:BB,MATCH(A193,'اطلاعات انشعابات شرکتها'!A:A,0),MATCH(B$1,'اطلاعات انشعابات شرکتها'!$1:$1,0)),0)</f>
        <v>136</v>
      </c>
      <c r="C193" s="48">
        <f>IFERROR(INDEX('اطلاعات انشعابات شرکتها'!A:BB,MATCH(A193,'اطلاعات انشعابات شرکتها'!A:A,0),MATCH(C$1,'اطلاعات انشعابات شرکتها'!$1:$1,0)),0)</f>
        <v>0</v>
      </c>
      <c r="D193" s="45"/>
      <c r="E193" s="171">
        <v>3</v>
      </c>
      <c r="F193" s="170">
        <v>99</v>
      </c>
      <c r="G193" s="188" t="str">
        <f t="shared" si="48"/>
        <v>99/3</v>
      </c>
      <c r="H193" s="188" t="str">
        <f>IFERROR(INDEX('اطلاعات دوره'!A:Z,MATCH(G193,'اطلاعات دوره'!C:C,0),MATCH(H$1,'اطلاعات دوره'!$1:$1,0)),0)</f>
        <v>99/03/01</v>
      </c>
      <c r="I193" s="188" t="str">
        <f>IFERROR(INDEX('اطلاعات دوره'!A:Z,MATCH(G193,'اطلاعات دوره'!C:C,0),MATCH(I$1,'اطلاعات دوره'!$1:$1,0)),0)</f>
        <v>99/03/31</v>
      </c>
      <c r="J193" s="188">
        <f>IFERROR(INDEX('اطلاعات دوره'!A:Z,MATCH(G193,'اطلاعات دوره'!C:C,0),MATCH(J$1,'اطلاعات دوره'!$1:$1,0)),0)</f>
        <v>31</v>
      </c>
      <c r="K193" s="265"/>
      <c r="L193" s="188" t="str">
        <f>IFERROR(INDEX('اطلاعات دوره'!A:Z,MATCH(G193,'اطلاعات دوره'!C:C,0)-1,MATCH("عنوان",'اطلاعات دوره'!$1:$1,0)),"---")</f>
        <v>99/2</v>
      </c>
      <c r="M193" s="188" t="str">
        <f t="shared" si="49"/>
        <v>صنعت پروژه-99/2</v>
      </c>
      <c r="N193" s="188" t="str">
        <f t="shared" si="50"/>
        <v>صنعت پروژه-99/3</v>
      </c>
      <c r="O193" s="265"/>
      <c r="P193" s="188">
        <f>IFERROR(INDEX('اطلاعات انشعابات شرکتها'!A:BB,MATCH(A193,'اطلاعات انشعابات شرکتها'!A:A,0),MATCH(P$1,'اطلاعات انشعابات شرکتها'!$1:$1,0)),0)</f>
        <v>0</v>
      </c>
      <c r="Q193" s="188">
        <f>IFERROR(INDEX('اطلاعات انشعابات شرکتها'!A:BB,MATCH(A193,'اطلاعات انشعابات شرکتها'!A:A,0),MATCH(Q$1,'اطلاعات انشعابات شرکتها'!$1:$1,0)),0)</f>
        <v>0</v>
      </c>
      <c r="R193" s="188">
        <f>IFERROR(INDEX('اطلاعات انشعابات شرکتها'!A:BB,MATCH(A193,'اطلاعات انشعابات شرکتها'!A:A,0),MATCH(R$1,'اطلاعات انشعابات شرکتها'!$1:$1,0)),0)</f>
        <v>0</v>
      </c>
      <c r="S193" s="265"/>
      <c r="T193" s="188">
        <f>IFERROR(INDEX('قرائت کنتور'!A:AZ,MATCH(A193&amp;"-"&amp;T$1,'قرائت کنتور'!B:B,0),MATCH(G193,'قرائت کنتور'!$1:$1,0)),0)</f>
        <v>0</v>
      </c>
      <c r="U193" s="188">
        <f>IFERROR(INDEX('قرائت کنتور'!A:AZ,MATCH(A193&amp;"-"&amp;U$1,'قرائت کنتور'!B:B,0),MATCH(L193,'قرائت کنتور'!$1:$1,0)),0)</f>
        <v>1239</v>
      </c>
      <c r="V193" s="188">
        <f>IFERROR(INDEX('قرائت کنتور'!A:AZ,MATCH(A193&amp;"-"&amp;U$1,'قرائت کنتور'!B:B,0),MATCH(G193,'قرائت کنتور'!$1:$1,0)),0)</f>
        <v>0</v>
      </c>
      <c r="W193" s="188">
        <f>IFERROR(INDEX('قرائت کنتور'!A:AZ,MATCH(A193&amp;"-"&amp;W$1,'قرائت کنتور'!B:B,0),MATCH(L193,'قرائت کنتور'!$1:$1,0)),0)</f>
        <v>8871</v>
      </c>
      <c r="X193" s="188">
        <f>IFERROR(INDEX('قرائت کنتور'!A:AZ,MATCH(A193&amp;"-"&amp;W$1,'قرائت کنتور'!B:B,0),MATCH(G193,'قرائت کنتور'!$1:$1,0)),0)</f>
        <v>0</v>
      </c>
      <c r="Y193" s="188">
        <f>IFERROR(INDEX('قرائت کنتور'!A:AZ,MATCH(A193&amp;"-"&amp;Y$1,'قرائت کنتور'!B:B,0),MATCH(L193,'قرائت کنتور'!$1:$1,0)),0)</f>
        <v>986</v>
      </c>
      <c r="Z193" s="188">
        <f>IFERROR(INDEX('قرائت کنتور'!A:AZ,MATCH(A193&amp;"-"&amp;Y$1,'قرائت کنتور'!B:B,0),MATCH(G193,'قرائت کنتور'!$1:$1,0)),0)</f>
        <v>0</v>
      </c>
      <c r="AA193" s="188">
        <f>IFERROR(INDEX('قرائت کنتور'!A:AZ,MATCH(A193&amp;"-"&amp;AA$1,'قرائت کنتور'!B:B,0),MATCH(L193,'قرائت کنتور'!$1:$1,0)),0)</f>
        <v>5392</v>
      </c>
      <c r="AB193" s="188">
        <f>IFERROR(INDEX('قرائت کنتور'!A:AZ,MATCH(A193&amp;"-"&amp;AA$1,'قرائت کنتور'!B:B,0),MATCH(G193,'قرائت کنتور'!$1:$1,0)),0)</f>
        <v>0</v>
      </c>
      <c r="AC193" s="265"/>
      <c r="AD193" s="188">
        <f t="shared" si="51"/>
        <v>0</v>
      </c>
      <c r="AE193" s="188">
        <f t="shared" si="52"/>
        <v>0</v>
      </c>
      <c r="AF193" s="188">
        <f t="shared" si="53"/>
        <v>0</v>
      </c>
      <c r="AG193" s="188">
        <f t="shared" si="54"/>
        <v>0</v>
      </c>
      <c r="AH193" s="188">
        <f t="shared" si="55"/>
        <v>0</v>
      </c>
      <c r="AI193" s="188">
        <f t="shared" si="56"/>
        <v>0</v>
      </c>
      <c r="AJ193" s="188" t="str">
        <f t="shared" si="57"/>
        <v>0</v>
      </c>
      <c r="AK193" s="265"/>
      <c r="AL193" s="254" t="str">
        <f t="shared" si="58"/>
        <v>---</v>
      </c>
      <c r="AM193" s="254" t="str">
        <f t="shared" si="59"/>
        <v>---</v>
      </c>
      <c r="AN193" s="265"/>
      <c r="AO193" s="188" t="str">
        <f>IFERROR(INDEX('تعرفه ها'!A:Z,MATCH(P193&amp;"-"&amp;AO$1,'تعرفه ها'!C:C,0),MATCH(F193,'تعرفه ها'!$2:$2,0),1),"---")</f>
        <v>---</v>
      </c>
      <c r="AP193" s="188" t="str">
        <f>IFERROR(INDEX('تعرفه ها'!A:Z,MATCH(P193&amp;"-"&amp;AP$1,'تعرفه ها'!C:C,0),MATCH(F193,'تعرفه ها'!$2:$2,0),1),"---")</f>
        <v>---</v>
      </c>
      <c r="AQ193" s="188" t="str">
        <f>IFERROR(INDEX('تعرفه ها'!A:Z,MATCH(P193&amp;"-"&amp;AQ$1,'تعرفه ها'!C:C,0),MATCH(F193,'تعرفه ها'!$2:$2,0),1),"---")</f>
        <v>---</v>
      </c>
      <c r="AR193" s="188" t="str">
        <f>IFERROR(INDEX('تعرفه ها'!A:Z,MATCH(P193&amp;"-"&amp;AR$1,'تعرفه ها'!C:C,0),MATCH(F193,'تعرفه ها'!$2:$2,0),1),"---")</f>
        <v>---</v>
      </c>
      <c r="AS193" s="265"/>
      <c r="AT193" s="415" t="str">
        <f t="shared" si="60"/>
        <v>---</v>
      </c>
      <c r="AU193" s="415" t="str">
        <f t="shared" si="61"/>
        <v>---</v>
      </c>
      <c r="AV193" s="415" t="str">
        <f t="shared" si="62"/>
        <v>---</v>
      </c>
      <c r="AW193" s="415" t="str">
        <f t="shared" si="63"/>
        <v>---</v>
      </c>
      <c r="AX193" s="415" t="str">
        <f t="shared" si="64"/>
        <v>---</v>
      </c>
      <c r="AY193" s="415">
        <f>IFERROR(AH193*INDEX('تعرفه ها'!A:Z,MATCH("عوارض برق به ازاء هر کیلووات",'تعرفه ها'!$C:$C,0),MATCH(F193,'تعرفه ها'!$2:$2,0)),"---")</f>
        <v>0</v>
      </c>
      <c r="AZ193" s="415" t="str">
        <f t="shared" si="65"/>
        <v>---</v>
      </c>
      <c r="BA193" s="415" t="str">
        <f>IFERROR(ROUND(((AX193+AY193+AZ193)*INDEX('تعرفه ها'!A:Z,MATCH("هزینه نگهداری و تعمیرات شبکه برق",'تعرفه ها'!$C:$C,0),MATCH(F193,'تعرفه ها'!$2:$2,0))/100),0),"---")</f>
        <v>---</v>
      </c>
      <c r="BB193" s="415">
        <f>IFERROR(IF(P193="دیماندی",ROUND(AJ193*INDEX('تعرفه ها'!A:Z,MATCH(BB$1,'تعرفه ها'!$C:$C,0),MATCH(F193,'تعرفه ها'!$2:$2,0))*J193/30,0),0),"---")</f>
        <v>0</v>
      </c>
      <c r="BC193" s="415"/>
      <c r="BD193" s="54">
        <f>IFERROR(IF(INDEX('اطلاعات دوره'!A:Z,MATCH(G193,'اطلاعات دوره'!C:C,0),MATCH("برق",'اطلاعات دوره'!$1:$1,0))="دارد",ROUND(AX193*INDEX('تعرفه ها'!A:Z,MATCH("پیک فصلی برق",'تعرفه ها'!$C:$C,0),MATCH(F193,'تعرفه ها'!$2:$2,0))/100,0),0),"---")</f>
        <v>0</v>
      </c>
      <c r="BE193" s="415" t="str">
        <f>IFERROR(ROUND(((AX193+AY193+AZ193+BA193+BB193+BC193+BD193)*INDEX('تعرفه ها'!A:Z,MATCH("مالیات برق",'تعرفه ها'!$C:$C,0),MATCH(F193,'تعرفه ها'!$2:$2,0))/100),0),"---")</f>
        <v>---</v>
      </c>
      <c r="BF193" s="415" t="str">
        <f t="shared" si="66"/>
        <v>---</v>
      </c>
      <c r="BG193" s="415" t="str">
        <f t="shared" si="70"/>
        <v>---</v>
      </c>
      <c r="BH193" s="415" t="str">
        <f t="shared" si="67"/>
        <v>---</v>
      </c>
      <c r="BI193" s="54" t="str">
        <f t="shared" si="68"/>
        <v>---</v>
      </c>
      <c r="BJ193" s="55" t="str">
        <f t="shared" si="69"/>
        <v>---</v>
      </c>
      <c r="BK193" s="262"/>
      <c r="BL193" s="183" t="str">
        <f>IFERROR(IF(INDEX(پرداخت!A:AZ,MATCH(A193&amp;" - "&amp;"برق",پرداخت!$B:$B,0),MATCH(G193,پرداخت!$1:$1,0))="نشده","نشده","شده"),"---")</f>
        <v>نشده</v>
      </c>
      <c r="BN193" s="257"/>
      <c r="BO193" s="257"/>
      <c r="BP193" s="257"/>
      <c r="BQ193" s="257"/>
      <c r="BR193" s="257"/>
      <c r="BS193" s="257"/>
      <c r="BT193" s="257"/>
      <c r="BU193" s="257"/>
      <c r="BV193" s="257"/>
      <c r="BW193" s="257"/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/>
      <c r="CI193"/>
      <c r="CJ193"/>
      <c r="CK193"/>
    </row>
    <row r="194" spans="1:89" ht="33.75" hidden="1">
      <c r="A194" s="171" t="s">
        <v>264</v>
      </c>
      <c r="B194" s="47">
        <f>IFERROR(INDEX('اطلاعات انشعابات شرکتها'!A:BB,MATCH(A194,'اطلاعات انشعابات شرکتها'!A:A,0),MATCH(B$1,'اطلاعات انشعابات شرکتها'!$1:$1,0)),0)</f>
        <v>137</v>
      </c>
      <c r="C194" s="48">
        <f>IFERROR(INDEX('اطلاعات انشعابات شرکتها'!A:BB,MATCH(A194,'اطلاعات انشعابات شرکتها'!A:A,0),MATCH(C$1,'اطلاعات انشعابات شرکتها'!$1:$1,0)),0)</f>
        <v>0</v>
      </c>
      <c r="D194" s="45"/>
      <c r="E194" s="171">
        <v>3</v>
      </c>
      <c r="F194" s="170">
        <v>99</v>
      </c>
      <c r="G194" s="188" t="str">
        <f t="shared" si="48"/>
        <v>99/3</v>
      </c>
      <c r="H194" s="188" t="str">
        <f>IFERROR(INDEX('اطلاعات دوره'!A:Z,MATCH(G194,'اطلاعات دوره'!C:C,0),MATCH(H$1,'اطلاعات دوره'!$1:$1,0)),0)</f>
        <v>99/03/01</v>
      </c>
      <c r="I194" s="188" t="str">
        <f>IFERROR(INDEX('اطلاعات دوره'!A:Z,MATCH(G194,'اطلاعات دوره'!C:C,0),MATCH(I$1,'اطلاعات دوره'!$1:$1,0)),0)</f>
        <v>99/03/31</v>
      </c>
      <c r="J194" s="188">
        <f>IFERROR(INDEX('اطلاعات دوره'!A:Z,MATCH(G194,'اطلاعات دوره'!C:C,0),MATCH(J$1,'اطلاعات دوره'!$1:$1,0)),0)</f>
        <v>31</v>
      </c>
      <c r="K194" s="265"/>
      <c r="L194" s="188" t="str">
        <f>IFERROR(INDEX('اطلاعات دوره'!A:Z,MATCH(G194,'اطلاعات دوره'!C:C,0)-1,MATCH("عنوان",'اطلاعات دوره'!$1:$1,0)),"---")</f>
        <v>99/2</v>
      </c>
      <c r="M194" s="188" t="str">
        <f t="shared" si="49"/>
        <v>طاها قالب-99/2</v>
      </c>
      <c r="N194" s="188" t="str">
        <f t="shared" si="50"/>
        <v>طاها قالب-99/3</v>
      </c>
      <c r="O194" s="265"/>
      <c r="P194" s="188" t="str">
        <f>IFERROR(INDEX('اطلاعات انشعابات شرکتها'!A:BB,MATCH(A194,'اطلاعات انشعابات شرکتها'!A:A,0),MATCH(P$1,'اطلاعات انشعابات شرکتها'!$1:$1,0)),0)</f>
        <v>دیماندی</v>
      </c>
      <c r="Q194" s="188">
        <f>IFERROR(INDEX('اطلاعات انشعابات شرکتها'!A:BB,MATCH(A194,'اطلاعات انشعابات شرکتها'!A:A,0),MATCH(Q$1,'اطلاعات انشعابات شرکتها'!$1:$1,0)),0)</f>
        <v>170</v>
      </c>
      <c r="R194" s="188" t="str">
        <f>IFERROR(INDEX('اطلاعات انشعابات شرکتها'!A:BB,MATCH(A194,'اطلاعات انشعابات شرکتها'!A:A,0),MATCH(R$1,'اطلاعات انشعابات شرکتها'!$1:$1,0)),0)</f>
        <v>80</v>
      </c>
      <c r="S194" s="265"/>
      <c r="T194" s="188">
        <f>IFERROR(INDEX('قرائت کنتور'!A:AZ,MATCH(A194&amp;"-"&amp;T$1,'قرائت کنتور'!B:B,0),MATCH(G194,'قرائت کنتور'!$1:$1,0)),0)</f>
        <v>0</v>
      </c>
      <c r="U194" s="188">
        <f>IFERROR(INDEX('قرائت کنتور'!A:AZ,MATCH(A194&amp;"-"&amp;U$1,'قرائت کنتور'!B:B,0),MATCH(L194,'قرائت کنتور'!$1:$1,0)),0)</f>
        <v>830</v>
      </c>
      <c r="V194" s="188">
        <f>IFERROR(INDEX('قرائت کنتور'!A:AZ,MATCH(A194&amp;"-"&amp;U$1,'قرائت کنتور'!B:B,0),MATCH(G194,'قرائت کنتور'!$1:$1,0)),0)</f>
        <v>627</v>
      </c>
      <c r="W194" s="188">
        <f>IFERROR(INDEX('قرائت کنتور'!A:AZ,MATCH(A194&amp;"-"&amp;W$1,'قرائت کنتور'!B:B,0),MATCH(L194,'قرائت کنتور'!$1:$1,0)),0)</f>
        <v>240</v>
      </c>
      <c r="X194" s="188">
        <f>IFERROR(INDEX('قرائت کنتور'!A:AZ,MATCH(A194&amp;"-"&amp;W$1,'قرائت کنتور'!B:B,0),MATCH(G194,'قرائت کنتور'!$1:$1,0)),0)</f>
        <v>185</v>
      </c>
      <c r="Y194" s="188">
        <f>IFERROR(INDEX('قرائت کنتور'!A:AZ,MATCH(A194&amp;"-"&amp;Y$1,'قرائت کنتور'!B:B,0),MATCH(L194,'قرائت کنتور'!$1:$1,0)),0)</f>
        <v>412</v>
      </c>
      <c r="Z194" s="188">
        <f>IFERROR(INDEX('قرائت کنتور'!A:AZ,MATCH(A194&amp;"-"&amp;Y$1,'قرائت کنتور'!B:B,0),MATCH(G194,'قرائت کنتور'!$1:$1,0)),0)</f>
        <v>331</v>
      </c>
      <c r="AA194" s="188">
        <f>IFERROR(INDEX('قرائت کنتور'!A:AZ,MATCH(A194&amp;"-"&amp;AA$1,'قرائت کنتور'!B:B,0),MATCH(L194,'قرائت کنتور'!$1:$1,0)),0)</f>
        <v>892</v>
      </c>
      <c r="AB194" s="188">
        <f>IFERROR(INDEX('قرائت کنتور'!A:AZ,MATCH(A194&amp;"-"&amp;AA$1,'قرائت کنتور'!B:B,0),MATCH(G194,'قرائت کنتور'!$1:$1,0)),0)</f>
        <v>730</v>
      </c>
      <c r="AC194" s="265"/>
      <c r="AD194" s="188">
        <f t="shared" si="51"/>
        <v>-16240</v>
      </c>
      <c r="AE194" s="188">
        <f t="shared" si="52"/>
        <v>-4400</v>
      </c>
      <c r="AF194" s="188">
        <f t="shared" si="53"/>
        <v>-6480</v>
      </c>
      <c r="AG194" s="188">
        <f t="shared" si="54"/>
        <v>-12960</v>
      </c>
      <c r="AH194" s="188">
        <f t="shared" si="55"/>
        <v>-27120</v>
      </c>
      <c r="AI194" s="188">
        <f t="shared" si="56"/>
        <v>0</v>
      </c>
      <c r="AJ194" s="188">
        <f t="shared" si="57"/>
        <v>153</v>
      </c>
      <c r="AK194" s="265"/>
      <c r="AL194" s="254">
        <f t="shared" si="58"/>
        <v>-0.90226930281593476</v>
      </c>
      <c r="AM194" s="254" t="str">
        <f t="shared" si="59"/>
        <v>0</v>
      </c>
      <c r="AN194" s="265"/>
      <c r="AO194" s="188">
        <f>IFERROR(INDEX('تعرفه ها'!A:Z,MATCH(P194&amp;"-"&amp;AO$1,'تعرفه ها'!C:C,0),MATCH(F194,'تعرفه ها'!$2:$2,0),1),"---")</f>
        <v>879</v>
      </c>
      <c r="AP194" s="188">
        <f>IFERROR(INDEX('تعرفه ها'!A:Z,MATCH(P194&amp;"-"&amp;AP$1,'تعرفه ها'!C:C,0),MATCH(F194,'تعرفه ها'!$2:$2,0),1),"---")</f>
        <v>439</v>
      </c>
      <c r="AQ194" s="188">
        <f>IFERROR(INDEX('تعرفه ها'!A:Z,MATCH(P194&amp;"-"&amp;AQ$1,'تعرفه ها'!C:C,0),MATCH(F194,'تعرفه ها'!$2:$2,0),1),"---")</f>
        <v>220</v>
      </c>
      <c r="AR194" s="188">
        <f>IFERROR(INDEX('تعرفه ها'!A:Z,MATCH(P194&amp;"-"&amp;AR$1,'تعرفه ها'!C:C,0),MATCH(F194,'تعرفه ها'!$2:$2,0),1),"---")</f>
        <v>550</v>
      </c>
      <c r="AS194" s="265"/>
      <c r="AT194" s="415">
        <f t="shared" si="60"/>
        <v>-14274960</v>
      </c>
      <c r="AU194" s="415">
        <f t="shared" si="61"/>
        <v>-1931600</v>
      </c>
      <c r="AV194" s="415">
        <f t="shared" si="62"/>
        <v>-1425600</v>
      </c>
      <c r="AW194" s="415">
        <f t="shared" si="63"/>
        <v>-7128000</v>
      </c>
      <c r="AX194" s="415">
        <f t="shared" si="64"/>
        <v>-24760160</v>
      </c>
      <c r="AY194" s="415">
        <f>IFERROR(AH194*INDEX('تعرفه ها'!A:Z,MATCH("عوارض برق به ازاء هر کیلووات",'تعرفه ها'!$C:$C,0),MATCH(F194,'تعرفه ها'!$2:$2,0)),"---")</f>
        <v>-1356000</v>
      </c>
      <c r="AZ194" s="415">
        <f t="shared" si="65"/>
        <v>0</v>
      </c>
      <c r="BA194" s="415">
        <f>IFERROR(ROUND(((AX194+AY194+AZ194)*INDEX('تعرفه ها'!A:Z,MATCH("هزینه نگهداری و تعمیرات شبکه برق",'تعرفه ها'!$C:$C,0),MATCH(F194,'تعرفه ها'!$2:$2,0))/100),0),"---")</f>
        <v>-2611616</v>
      </c>
      <c r="BB194" s="415">
        <f>IFERROR(IF(P194="دیماندی",ROUND(AJ194*INDEX('تعرفه ها'!A:Z,MATCH(BB$1,'تعرفه ها'!$C:$C,0),MATCH(F194,'تعرفه ها'!$2:$2,0))*J194/30,0),0),"---")</f>
        <v>4392967</v>
      </c>
      <c r="BC194" s="415"/>
      <c r="BD194" s="54">
        <f>IFERROR(IF(INDEX('اطلاعات دوره'!A:Z,MATCH(G194,'اطلاعات دوره'!C:C,0),MATCH("برق",'اطلاعات دوره'!$1:$1,0))="دارد",ROUND(AX194*INDEX('تعرفه ها'!A:Z,MATCH("پیک فصلی برق",'تعرفه ها'!$C:$C,0),MATCH(F194,'تعرفه ها'!$2:$2,0))/100,0),0),"---")</f>
        <v>0</v>
      </c>
      <c r="BE194" s="415">
        <f>IFERROR(ROUND(((AX194+AY194+AZ194+BA194+BB194+BC194+BD194)*INDEX('تعرفه ها'!A:Z,MATCH("مالیات برق",'تعرفه ها'!$C:$C,0),MATCH(F194,'تعرفه ها'!$2:$2,0))/100),0),"---")</f>
        <v>0</v>
      </c>
      <c r="BF194" s="415">
        <f t="shared" si="66"/>
        <v>-24334809</v>
      </c>
      <c r="BG194" s="415">
        <f t="shared" si="70"/>
        <v>206742674</v>
      </c>
      <c r="BH194" s="415">
        <f t="shared" si="67"/>
        <v>182407865</v>
      </c>
      <c r="BI194" s="54">
        <f t="shared" si="68"/>
        <v>865</v>
      </c>
      <c r="BJ194" s="55">
        <f t="shared" si="69"/>
        <v>182407000</v>
      </c>
      <c r="BK194" s="262"/>
      <c r="BL194" s="183" t="str">
        <f>IFERROR(IF(INDEX(پرداخت!A:AZ,MATCH(A194&amp;" - "&amp;"برق",پرداخت!$B:$B,0),MATCH(G194,پرداخت!$1:$1,0))="نشده","نشده","شده"),"---")</f>
        <v>نشده</v>
      </c>
      <c r="BN194" s="257"/>
      <c r="BO194" s="257"/>
      <c r="BP194" s="257"/>
      <c r="BQ194" s="257"/>
      <c r="BR194" s="257"/>
      <c r="BS194" s="257"/>
      <c r="BT194" s="257"/>
      <c r="BU194" s="257"/>
      <c r="BV194" s="257"/>
      <c r="BW194" s="257"/>
      <c r="BX194" s="257"/>
      <c r="BY194" s="257"/>
      <c r="BZ194" s="257"/>
      <c r="CA194" s="257"/>
      <c r="CB194" s="257"/>
      <c r="CC194" s="257"/>
      <c r="CD194" s="257"/>
      <c r="CE194" s="257"/>
      <c r="CF194" s="257"/>
      <c r="CG194" s="257"/>
      <c r="CH194"/>
      <c r="CI194"/>
      <c r="CJ194"/>
      <c r="CK194"/>
    </row>
    <row r="195" spans="1:89" ht="33.75" hidden="1">
      <c r="A195" s="171" t="s">
        <v>309</v>
      </c>
      <c r="B195" s="47">
        <f>IFERROR(INDEX('اطلاعات انشعابات شرکتها'!A:BB,MATCH(A195,'اطلاعات انشعابات شرکتها'!A:A,0),MATCH(B$1,'اطلاعات انشعابات شرکتها'!$1:$1,0)),0)</f>
        <v>138</v>
      </c>
      <c r="C195" s="48">
        <f>IFERROR(INDEX('اطلاعات انشعابات شرکتها'!A:BB,MATCH(A195,'اطلاعات انشعابات شرکتها'!A:A,0),MATCH(C$1,'اطلاعات انشعابات شرکتها'!$1:$1,0)),0)</f>
        <v>0</v>
      </c>
      <c r="D195" s="45"/>
      <c r="E195" s="171">
        <v>3</v>
      </c>
      <c r="F195" s="170">
        <v>99</v>
      </c>
      <c r="G195" s="188" t="str">
        <f t="shared" si="48"/>
        <v>99/3</v>
      </c>
      <c r="H195" s="188" t="str">
        <f>IFERROR(INDEX('اطلاعات دوره'!A:Z,MATCH(G195,'اطلاعات دوره'!C:C,0),MATCH(H$1,'اطلاعات دوره'!$1:$1,0)),0)</f>
        <v>99/03/01</v>
      </c>
      <c r="I195" s="188" t="str">
        <f>IFERROR(INDEX('اطلاعات دوره'!A:Z,MATCH(G195,'اطلاعات دوره'!C:C,0),MATCH(I$1,'اطلاعات دوره'!$1:$1,0)),0)</f>
        <v>99/03/31</v>
      </c>
      <c r="J195" s="188">
        <f>IFERROR(INDEX('اطلاعات دوره'!A:Z,MATCH(G195,'اطلاعات دوره'!C:C,0),MATCH(J$1,'اطلاعات دوره'!$1:$1,0)),0)</f>
        <v>31</v>
      </c>
      <c r="K195" s="265"/>
      <c r="L195" s="188" t="str">
        <f>IFERROR(INDEX('اطلاعات دوره'!A:Z,MATCH(G195,'اطلاعات دوره'!C:C,0)-1,MATCH("عنوان",'اطلاعات دوره'!$1:$1,0)),"---")</f>
        <v>99/2</v>
      </c>
      <c r="M195" s="188" t="str">
        <f t="shared" si="49"/>
        <v>طراحان ماشین حجازیان-99/2</v>
      </c>
      <c r="N195" s="188" t="str">
        <f t="shared" si="50"/>
        <v>طراحان ماشین حجازیان-99/3</v>
      </c>
      <c r="O195" s="265"/>
      <c r="P195" s="188">
        <f>IFERROR(INDEX('اطلاعات انشعابات شرکتها'!A:BB,MATCH(A195,'اطلاعات انشعابات شرکتها'!A:A,0),MATCH(P$1,'اطلاعات انشعابات شرکتها'!$1:$1,0)),0)</f>
        <v>0</v>
      </c>
      <c r="Q195" s="188">
        <f>IFERROR(INDEX('اطلاعات انشعابات شرکتها'!A:BB,MATCH(A195,'اطلاعات انشعابات شرکتها'!A:A,0),MATCH(Q$1,'اطلاعات انشعابات شرکتها'!$1:$1,0)),0)</f>
        <v>0</v>
      </c>
      <c r="R195" s="188">
        <f>IFERROR(INDEX('اطلاعات انشعابات شرکتها'!A:BB,MATCH(A195,'اطلاعات انشعابات شرکتها'!A:A,0),MATCH(R$1,'اطلاعات انشعابات شرکتها'!$1:$1,0)),0)</f>
        <v>0</v>
      </c>
      <c r="S195" s="265"/>
      <c r="T195" s="188">
        <f>IFERROR(INDEX('قرائت کنتور'!A:AZ,MATCH(A195&amp;"-"&amp;T$1,'قرائت کنتور'!B:B,0),MATCH(G195,'قرائت کنتور'!$1:$1,0)),0)</f>
        <v>0</v>
      </c>
      <c r="U195" s="188">
        <f>IFERROR(INDEX('قرائت کنتور'!A:AZ,MATCH(A195&amp;"-"&amp;U$1,'قرائت کنتور'!B:B,0),MATCH(L195,'قرائت کنتور'!$1:$1,0)),0)</f>
        <v>0</v>
      </c>
      <c r="V195" s="188">
        <f>IFERROR(INDEX('قرائت کنتور'!A:AZ,MATCH(A195&amp;"-"&amp;U$1,'قرائت کنتور'!B:B,0),MATCH(G195,'قرائت کنتور'!$1:$1,0)),0)</f>
        <v>0</v>
      </c>
      <c r="W195" s="188">
        <f>IFERROR(INDEX('قرائت کنتور'!A:AZ,MATCH(A195&amp;"-"&amp;W$1,'قرائت کنتور'!B:B,0),MATCH(L195,'قرائت کنتور'!$1:$1,0)),0)</f>
        <v>0</v>
      </c>
      <c r="X195" s="188">
        <f>IFERROR(INDEX('قرائت کنتور'!A:AZ,MATCH(A195&amp;"-"&amp;W$1,'قرائت کنتور'!B:B,0),MATCH(G195,'قرائت کنتور'!$1:$1,0)),0)</f>
        <v>0</v>
      </c>
      <c r="Y195" s="188">
        <f>IFERROR(INDEX('قرائت کنتور'!A:AZ,MATCH(A195&amp;"-"&amp;Y$1,'قرائت کنتور'!B:B,0),MATCH(L195,'قرائت کنتور'!$1:$1,0)),0)</f>
        <v>0</v>
      </c>
      <c r="Z195" s="188">
        <f>IFERROR(INDEX('قرائت کنتور'!A:AZ,MATCH(A195&amp;"-"&amp;Y$1,'قرائت کنتور'!B:B,0),MATCH(G195,'قرائت کنتور'!$1:$1,0)),0)</f>
        <v>0</v>
      </c>
      <c r="AA195" s="188">
        <f>IFERROR(INDEX('قرائت کنتور'!A:AZ,MATCH(A195&amp;"-"&amp;AA$1,'قرائت کنتور'!B:B,0),MATCH(L195,'قرائت کنتور'!$1:$1,0)),0)</f>
        <v>0</v>
      </c>
      <c r="AB195" s="188">
        <f>IFERROR(INDEX('قرائت کنتور'!A:AZ,MATCH(A195&amp;"-"&amp;AA$1,'قرائت کنتور'!B:B,0),MATCH(G195,'قرائت کنتور'!$1:$1,0)),0)</f>
        <v>0</v>
      </c>
      <c r="AC195" s="265"/>
      <c r="AD195" s="188">
        <f t="shared" si="51"/>
        <v>0</v>
      </c>
      <c r="AE195" s="188">
        <f t="shared" si="52"/>
        <v>0</v>
      </c>
      <c r="AF195" s="188">
        <f t="shared" si="53"/>
        <v>0</v>
      </c>
      <c r="AG195" s="188">
        <f t="shared" si="54"/>
        <v>0</v>
      </c>
      <c r="AH195" s="188">
        <f t="shared" si="55"/>
        <v>0</v>
      </c>
      <c r="AI195" s="188">
        <f t="shared" si="56"/>
        <v>0</v>
      </c>
      <c r="AJ195" s="188" t="str">
        <f t="shared" si="57"/>
        <v>0</v>
      </c>
      <c r="AK195" s="265"/>
      <c r="AL195" s="254" t="str">
        <f t="shared" si="58"/>
        <v>---</v>
      </c>
      <c r="AM195" s="254" t="str">
        <f t="shared" si="59"/>
        <v>---</v>
      </c>
      <c r="AN195" s="265"/>
      <c r="AO195" s="188" t="str">
        <f>IFERROR(INDEX('تعرفه ها'!A:Z,MATCH(P195&amp;"-"&amp;AO$1,'تعرفه ها'!C:C,0),MATCH(F195,'تعرفه ها'!$2:$2,0),1),"---")</f>
        <v>---</v>
      </c>
      <c r="AP195" s="188" t="str">
        <f>IFERROR(INDEX('تعرفه ها'!A:Z,MATCH(P195&amp;"-"&amp;AP$1,'تعرفه ها'!C:C,0),MATCH(F195,'تعرفه ها'!$2:$2,0),1),"---")</f>
        <v>---</v>
      </c>
      <c r="AQ195" s="188" t="str">
        <f>IFERROR(INDEX('تعرفه ها'!A:Z,MATCH(P195&amp;"-"&amp;AQ$1,'تعرفه ها'!C:C,0),MATCH(F195,'تعرفه ها'!$2:$2,0),1),"---")</f>
        <v>---</v>
      </c>
      <c r="AR195" s="188" t="str">
        <f>IFERROR(INDEX('تعرفه ها'!A:Z,MATCH(P195&amp;"-"&amp;AR$1,'تعرفه ها'!C:C,0),MATCH(F195,'تعرفه ها'!$2:$2,0),1),"---")</f>
        <v>---</v>
      </c>
      <c r="AS195" s="265"/>
      <c r="AT195" s="415" t="str">
        <f t="shared" si="60"/>
        <v>---</v>
      </c>
      <c r="AU195" s="415" t="str">
        <f t="shared" si="61"/>
        <v>---</v>
      </c>
      <c r="AV195" s="415" t="str">
        <f t="shared" si="62"/>
        <v>---</v>
      </c>
      <c r="AW195" s="415" t="str">
        <f t="shared" si="63"/>
        <v>---</v>
      </c>
      <c r="AX195" s="415" t="str">
        <f t="shared" si="64"/>
        <v>---</v>
      </c>
      <c r="AY195" s="415">
        <f>IFERROR(AH195*INDEX('تعرفه ها'!A:Z,MATCH("عوارض برق به ازاء هر کیلووات",'تعرفه ها'!$C:$C,0),MATCH(F195,'تعرفه ها'!$2:$2,0)),"---")</f>
        <v>0</v>
      </c>
      <c r="AZ195" s="415" t="str">
        <f t="shared" si="65"/>
        <v>---</v>
      </c>
      <c r="BA195" s="415" t="str">
        <f>IFERROR(ROUND(((AX195+AY195+AZ195)*INDEX('تعرفه ها'!A:Z,MATCH("هزینه نگهداری و تعمیرات شبکه برق",'تعرفه ها'!$C:$C,0),MATCH(F195,'تعرفه ها'!$2:$2,0))/100),0),"---")</f>
        <v>---</v>
      </c>
      <c r="BB195" s="415">
        <f>IFERROR(IF(P195="دیماندی",ROUND(AJ195*INDEX('تعرفه ها'!A:Z,MATCH(BB$1,'تعرفه ها'!$C:$C,0),MATCH(F195,'تعرفه ها'!$2:$2,0))*J195/30,0),0),"---")</f>
        <v>0</v>
      </c>
      <c r="BC195" s="415"/>
      <c r="BD195" s="54">
        <f>IFERROR(IF(INDEX('اطلاعات دوره'!A:Z,MATCH(G195,'اطلاعات دوره'!C:C,0),MATCH("برق",'اطلاعات دوره'!$1:$1,0))="دارد",ROUND(AX195*INDEX('تعرفه ها'!A:Z,MATCH("پیک فصلی برق",'تعرفه ها'!$C:$C,0),MATCH(F195,'تعرفه ها'!$2:$2,0))/100,0),0),"---")</f>
        <v>0</v>
      </c>
      <c r="BE195" s="415" t="str">
        <f>IFERROR(ROUND(((AX195+AY195+AZ195+BA195+BB195+BC195+BD195)*INDEX('تعرفه ها'!A:Z,MATCH("مالیات برق",'تعرفه ها'!$C:$C,0),MATCH(F195,'تعرفه ها'!$2:$2,0))/100),0),"---")</f>
        <v>---</v>
      </c>
      <c r="BF195" s="415" t="str">
        <f t="shared" si="66"/>
        <v>---</v>
      </c>
      <c r="BG195" s="415" t="str">
        <f t="shared" si="70"/>
        <v>---</v>
      </c>
      <c r="BH195" s="415" t="str">
        <f t="shared" si="67"/>
        <v>---</v>
      </c>
      <c r="BI195" s="54" t="str">
        <f t="shared" si="68"/>
        <v>---</v>
      </c>
      <c r="BJ195" s="55" t="str">
        <f t="shared" si="69"/>
        <v>---</v>
      </c>
      <c r="BK195" s="262"/>
      <c r="BL195" s="183" t="str">
        <f>IFERROR(IF(INDEX(پرداخت!A:AZ,MATCH(A195&amp;" - "&amp;"برق",پرداخت!$B:$B,0),MATCH(G195,پرداخت!$1:$1,0))="نشده","نشده","شده"),"---")</f>
        <v>---</v>
      </c>
      <c r="BN195" s="257"/>
      <c r="BO195" s="257"/>
      <c r="BP195" s="257"/>
      <c r="BQ195" s="257"/>
      <c r="BR195" s="257"/>
      <c r="BS195" s="257"/>
      <c r="BT195" s="257"/>
      <c r="BU195" s="257"/>
      <c r="BV195" s="257"/>
      <c r="BW195" s="257"/>
      <c r="BX195" s="257"/>
      <c r="BY195" s="257"/>
      <c r="BZ195" s="257"/>
      <c r="CA195" s="257"/>
      <c r="CB195" s="257"/>
      <c r="CC195" s="257"/>
      <c r="CD195" s="257"/>
      <c r="CE195" s="257"/>
      <c r="CF195" s="257"/>
      <c r="CG195" s="257"/>
      <c r="CH195"/>
      <c r="CI195"/>
      <c r="CJ195"/>
      <c r="CK195"/>
    </row>
    <row r="196" spans="1:89" ht="33.75" hidden="1">
      <c r="A196" s="171" t="s">
        <v>265</v>
      </c>
      <c r="B196" s="47">
        <f>IFERROR(INDEX('اطلاعات انشعابات شرکتها'!A:BB,MATCH(A196,'اطلاعات انشعابات شرکتها'!A:A,0),MATCH(B$1,'اطلاعات انشعابات شرکتها'!$1:$1,0)),0)</f>
        <v>139</v>
      </c>
      <c r="C196" s="48">
        <f>IFERROR(INDEX('اطلاعات انشعابات شرکتها'!A:BB,MATCH(A196,'اطلاعات انشعابات شرکتها'!A:A,0),MATCH(C$1,'اطلاعات انشعابات شرکتها'!$1:$1,0)),0)</f>
        <v>0</v>
      </c>
      <c r="D196" s="45"/>
      <c r="E196" s="171">
        <v>3</v>
      </c>
      <c r="F196" s="170">
        <v>99</v>
      </c>
      <c r="G196" s="188" t="str">
        <f t="shared" si="48"/>
        <v>99/3</v>
      </c>
      <c r="H196" s="188" t="str">
        <f>IFERROR(INDEX('اطلاعات دوره'!A:Z,MATCH(G196,'اطلاعات دوره'!C:C,0),MATCH(H$1,'اطلاعات دوره'!$1:$1,0)),0)</f>
        <v>99/03/01</v>
      </c>
      <c r="I196" s="188" t="str">
        <f>IFERROR(INDEX('اطلاعات دوره'!A:Z,MATCH(G196,'اطلاعات دوره'!C:C,0),MATCH(I$1,'اطلاعات دوره'!$1:$1,0)),0)</f>
        <v>99/03/31</v>
      </c>
      <c r="J196" s="188">
        <f>IFERROR(INDEX('اطلاعات دوره'!A:Z,MATCH(G196,'اطلاعات دوره'!C:C,0),MATCH(J$1,'اطلاعات دوره'!$1:$1,0)),0)</f>
        <v>31</v>
      </c>
      <c r="K196" s="265"/>
      <c r="L196" s="188" t="str">
        <f>IFERROR(INDEX('اطلاعات دوره'!A:Z,MATCH(G196,'اطلاعات دوره'!C:C,0)-1,MATCH("عنوان",'اطلاعات دوره'!$1:$1,0)),"---")</f>
        <v>99/2</v>
      </c>
      <c r="M196" s="188" t="str">
        <f t="shared" si="49"/>
        <v>فنی مهندسی فلات شرق پارثاوا-99/2</v>
      </c>
      <c r="N196" s="188" t="str">
        <f t="shared" si="50"/>
        <v>فنی مهندسی فلات شرق پارثاوا-99/3</v>
      </c>
      <c r="O196" s="265"/>
      <c r="P196" s="188" t="str">
        <f>IFERROR(INDEX('اطلاعات انشعابات شرکتها'!A:BB,MATCH(A196,'اطلاعات انشعابات شرکتها'!A:A,0),MATCH(P$1,'اطلاعات انشعابات شرکتها'!$1:$1,0)),0)</f>
        <v>غیر دیماندی</v>
      </c>
      <c r="Q196" s="188">
        <f>IFERROR(INDEX('اطلاعات انشعابات شرکتها'!A:BB,MATCH(A196,'اطلاعات انشعابات شرکتها'!A:A,0),MATCH(Q$1,'اطلاعات انشعابات شرکتها'!$1:$1,0)),0)</f>
        <v>19</v>
      </c>
      <c r="R196" s="188" t="str">
        <f>IFERROR(INDEX('اطلاعات انشعابات شرکتها'!A:BB,MATCH(A196,'اطلاعات انشعابات شرکتها'!A:A,0),MATCH(R$1,'اطلاعات انشعابات شرکتها'!$1:$1,0)),0)</f>
        <v>1</v>
      </c>
      <c r="S196" s="265"/>
      <c r="T196" s="188">
        <f>IFERROR(INDEX('قرائت کنتور'!A:AZ,MATCH(A196&amp;"-"&amp;T$1,'قرائت کنتور'!B:B,0),MATCH(G196,'قرائت کنتور'!$1:$1,0)),0)</f>
        <v>0</v>
      </c>
      <c r="U196" s="188">
        <f>IFERROR(INDEX('قرائت کنتور'!A:AZ,MATCH(A196&amp;"-"&amp;U$1,'قرائت کنتور'!B:B,0),MATCH(L196,'قرائت کنتور'!$1:$1,0)),0)</f>
        <v>3381</v>
      </c>
      <c r="V196" s="188">
        <f>IFERROR(INDEX('قرائت کنتور'!A:AZ,MATCH(A196&amp;"-"&amp;U$1,'قرائت کنتور'!B:B,0),MATCH(G196,'قرائت کنتور'!$1:$1,0)),0)</f>
        <v>3373</v>
      </c>
      <c r="W196" s="188">
        <f>IFERROR(INDEX('قرائت کنتور'!A:AZ,MATCH(A196&amp;"-"&amp;W$1,'قرائت کنتور'!B:B,0),MATCH(L196,'قرائت کنتور'!$1:$1,0)),0)</f>
        <v>8773</v>
      </c>
      <c r="X196" s="188">
        <f>IFERROR(INDEX('قرائت کنتور'!A:AZ,MATCH(A196&amp;"-"&amp;W$1,'قرائت کنتور'!B:B,0),MATCH(G196,'قرائت کنتور'!$1:$1,0)),0)</f>
        <v>8650</v>
      </c>
      <c r="Y196" s="188">
        <f>IFERROR(INDEX('قرائت کنتور'!A:AZ,MATCH(A196&amp;"-"&amp;Y$1,'قرائت کنتور'!B:B,0),MATCH(L196,'قرائت کنتور'!$1:$1,0)),0)</f>
        <v>1442</v>
      </c>
      <c r="Z196" s="188">
        <f>IFERROR(INDEX('قرائت کنتور'!A:AZ,MATCH(A196&amp;"-"&amp;Y$1,'قرائت کنتور'!B:B,0),MATCH(G196,'قرائت کنتور'!$1:$1,0)),0)</f>
        <v>1416</v>
      </c>
      <c r="AA196" s="188">
        <f>IFERROR(INDEX('قرائت کنتور'!A:AZ,MATCH(A196&amp;"-"&amp;AA$1,'قرائت کنتور'!B:B,0),MATCH(L196,'قرائت کنتور'!$1:$1,0)),0)</f>
        <v>6640</v>
      </c>
      <c r="AB196" s="188">
        <f>IFERROR(INDEX('قرائت کنتور'!A:AZ,MATCH(A196&amp;"-"&amp;AA$1,'قرائت کنتور'!B:B,0),MATCH(G196,'قرائت کنتور'!$1:$1,0)),0)</f>
        <v>6593</v>
      </c>
      <c r="AC196" s="265"/>
      <c r="AD196" s="188">
        <f t="shared" si="51"/>
        <v>-8</v>
      </c>
      <c r="AE196" s="188">
        <f t="shared" si="52"/>
        <v>-123</v>
      </c>
      <c r="AF196" s="188">
        <f t="shared" si="53"/>
        <v>-26</v>
      </c>
      <c r="AG196" s="188">
        <f t="shared" si="54"/>
        <v>-47</v>
      </c>
      <c r="AH196" s="188">
        <f t="shared" si="55"/>
        <v>-157</v>
      </c>
      <c r="AI196" s="188">
        <f t="shared" si="56"/>
        <v>0</v>
      </c>
      <c r="AJ196" s="188" t="str">
        <f t="shared" si="57"/>
        <v>0</v>
      </c>
      <c r="AK196" s="265"/>
      <c r="AL196" s="254">
        <f t="shared" si="58"/>
        <v>-0.95799406309028146</v>
      </c>
      <c r="AM196" s="254" t="str">
        <f t="shared" si="59"/>
        <v>0</v>
      </c>
      <c r="AN196" s="265"/>
      <c r="AO196" s="188">
        <f>IFERROR(INDEX('تعرفه ها'!A:Z,MATCH(P196&amp;"-"&amp;AO$1,'تعرفه ها'!C:C,0),MATCH(F196,'تعرفه ها'!$2:$2,0),1),"---")</f>
        <v>1115</v>
      </c>
      <c r="AP196" s="188">
        <f>IFERROR(INDEX('تعرفه ها'!A:Z,MATCH(P196&amp;"-"&amp;AP$1,'تعرفه ها'!C:C,0),MATCH(F196,'تعرفه ها'!$2:$2,0),1),"---")</f>
        <v>558</v>
      </c>
      <c r="AQ196" s="188">
        <f>IFERROR(INDEX('تعرفه ها'!A:Z,MATCH(P196&amp;"-"&amp;AQ$1,'تعرفه ها'!C:C,0),MATCH(F196,'تعرفه ها'!$2:$2,0),1),"---")</f>
        <v>279</v>
      </c>
      <c r="AR196" s="188">
        <f>IFERROR(INDEX('تعرفه ها'!A:Z,MATCH(P196&amp;"-"&amp;AR$1,'تعرفه ها'!C:C,0),MATCH(F196,'تعرفه ها'!$2:$2,0),1),"---")</f>
        <v>550</v>
      </c>
      <c r="AS196" s="265"/>
      <c r="AT196" s="415">
        <f t="shared" si="60"/>
        <v>-8920</v>
      </c>
      <c r="AU196" s="415">
        <f t="shared" si="61"/>
        <v>-68634</v>
      </c>
      <c r="AV196" s="415">
        <f t="shared" si="62"/>
        <v>-7254</v>
      </c>
      <c r="AW196" s="415">
        <f t="shared" si="63"/>
        <v>-25850</v>
      </c>
      <c r="AX196" s="415">
        <f t="shared" si="64"/>
        <v>-110658</v>
      </c>
      <c r="AY196" s="415">
        <f>IFERROR(AH196*INDEX('تعرفه ها'!A:Z,MATCH("عوارض برق به ازاء هر کیلووات",'تعرفه ها'!$C:$C,0),MATCH(F196,'تعرفه ها'!$2:$2,0)),"---")</f>
        <v>-7850</v>
      </c>
      <c r="AZ196" s="415">
        <f t="shared" si="65"/>
        <v>0</v>
      </c>
      <c r="BA196" s="415">
        <f>IFERROR(ROUND(((AX196+AY196+AZ196)*INDEX('تعرفه ها'!A:Z,MATCH("هزینه نگهداری و تعمیرات شبکه برق",'تعرفه ها'!$C:$C,0),MATCH(F196,'تعرفه ها'!$2:$2,0))/100),0),"---")</f>
        <v>-11851</v>
      </c>
      <c r="BB196" s="415">
        <f>IFERROR(IF(P196="دیماندی",ROUND(AJ196*INDEX('تعرفه ها'!A:Z,MATCH(BB$1,'تعرفه ها'!$C:$C,0),MATCH(F196,'تعرفه ها'!$2:$2,0))*J196/30,0),0),"---")</f>
        <v>0</v>
      </c>
      <c r="BC196" s="415"/>
      <c r="BD196" s="54">
        <f>IFERROR(IF(INDEX('اطلاعات دوره'!A:Z,MATCH(G196,'اطلاعات دوره'!C:C,0),MATCH("برق",'اطلاعات دوره'!$1:$1,0))="دارد",ROUND(AX196*INDEX('تعرفه ها'!A:Z,MATCH("پیک فصلی برق",'تعرفه ها'!$C:$C,0),MATCH(F196,'تعرفه ها'!$2:$2,0))/100,0),0),"---")</f>
        <v>0</v>
      </c>
      <c r="BE196" s="415">
        <f>IFERROR(ROUND(((AX196+AY196+AZ196+BA196+BB196+BC196+BD196)*INDEX('تعرفه ها'!A:Z,MATCH("مالیات برق",'تعرفه ها'!$C:$C,0),MATCH(F196,'تعرفه ها'!$2:$2,0))/100),0),"---")</f>
        <v>0</v>
      </c>
      <c r="BF196" s="415">
        <f t="shared" si="66"/>
        <v>-130359</v>
      </c>
      <c r="BG196" s="415">
        <f t="shared" ref="BG196:BG213" si="71">IFERROR(IF(VLOOKUP(M196,N:BL,51,0)="شده",VLOOKUP(M196,N:BL,48,0),VLOOKUP(M196,N:BL,47,0)),"---")</f>
        <v>627709</v>
      </c>
      <c r="BH196" s="415">
        <f t="shared" si="67"/>
        <v>497350</v>
      </c>
      <c r="BI196" s="54">
        <f t="shared" si="68"/>
        <v>350</v>
      </c>
      <c r="BJ196" s="55">
        <f t="shared" si="69"/>
        <v>497000</v>
      </c>
      <c r="BK196" s="262"/>
      <c r="BL196" s="183" t="str">
        <f>IFERROR(IF(INDEX(پرداخت!A:AZ,MATCH(A196&amp;" - "&amp;"برق",پرداخت!$B:$B,0),MATCH(G196,پرداخت!$1:$1,0))="نشده","نشده","شده"),"---")</f>
        <v>نشده</v>
      </c>
      <c r="BN196" s="257"/>
      <c r="BO196" s="257"/>
      <c r="BP196" s="257"/>
      <c r="BQ196" s="257"/>
      <c r="BR196" s="257"/>
      <c r="BS196" s="257"/>
      <c r="BT196" s="257"/>
      <c r="BU196" s="257"/>
      <c r="BV196" s="257"/>
      <c r="BW196" s="257"/>
      <c r="BX196" s="257"/>
      <c r="BY196" s="257"/>
      <c r="BZ196" s="257"/>
      <c r="CA196" s="257"/>
      <c r="CB196" s="257"/>
      <c r="CC196" s="257"/>
      <c r="CD196" s="257"/>
      <c r="CE196" s="257"/>
      <c r="CF196" s="257"/>
      <c r="CG196" s="257"/>
      <c r="CH196"/>
      <c r="CI196"/>
      <c r="CJ196"/>
      <c r="CK196"/>
    </row>
    <row r="197" spans="1:89" ht="33.75" hidden="1">
      <c r="A197" s="171" t="s">
        <v>266</v>
      </c>
      <c r="B197" s="47">
        <f>IFERROR(INDEX('اطلاعات انشعابات شرکتها'!A:BB,MATCH(A197,'اطلاعات انشعابات شرکتها'!A:A,0),MATCH(B$1,'اطلاعات انشعابات شرکتها'!$1:$1,0)),0)</f>
        <v>140</v>
      </c>
      <c r="C197" s="48">
        <f>IFERROR(INDEX('اطلاعات انشعابات شرکتها'!A:BB,MATCH(A197,'اطلاعات انشعابات شرکتها'!A:A,0),MATCH(C$1,'اطلاعات انشعابات شرکتها'!$1:$1,0)),0)</f>
        <v>0</v>
      </c>
      <c r="D197" s="45"/>
      <c r="E197" s="171">
        <v>3</v>
      </c>
      <c r="F197" s="170">
        <v>99</v>
      </c>
      <c r="G197" s="188" t="str">
        <f t="shared" ref="G197:G259" si="72">F197&amp;"/"&amp;E197</f>
        <v>99/3</v>
      </c>
      <c r="H197" s="188" t="str">
        <f>IFERROR(INDEX('اطلاعات دوره'!A:Z,MATCH(G197,'اطلاعات دوره'!C:C,0),MATCH(H$1,'اطلاعات دوره'!$1:$1,0)),0)</f>
        <v>99/03/01</v>
      </c>
      <c r="I197" s="188" t="str">
        <f>IFERROR(INDEX('اطلاعات دوره'!A:Z,MATCH(G197,'اطلاعات دوره'!C:C,0),MATCH(I$1,'اطلاعات دوره'!$1:$1,0)),0)</f>
        <v>99/03/31</v>
      </c>
      <c r="J197" s="188">
        <f>IFERROR(INDEX('اطلاعات دوره'!A:Z,MATCH(G197,'اطلاعات دوره'!C:C,0),MATCH(J$1,'اطلاعات دوره'!$1:$1,0)),0)</f>
        <v>31</v>
      </c>
      <c r="K197" s="265"/>
      <c r="L197" s="188" t="str">
        <f>IFERROR(INDEX('اطلاعات دوره'!A:Z,MATCH(G197,'اطلاعات دوره'!C:C,0)-1,MATCH("عنوان",'اطلاعات دوره'!$1:$1,0)),"---")</f>
        <v>99/2</v>
      </c>
      <c r="M197" s="188" t="str">
        <f t="shared" ref="M197:M259" si="73">A197&amp;"-"&amp;L197</f>
        <v>فوم آساک-99/2</v>
      </c>
      <c r="N197" s="188" t="str">
        <f t="shared" ref="N197:N259" si="74">A197&amp;"-"&amp;G197</f>
        <v>فوم آساک-99/3</v>
      </c>
      <c r="O197" s="265"/>
      <c r="P197" s="188" t="str">
        <f>IFERROR(INDEX('اطلاعات انشعابات شرکتها'!A:BB,MATCH(A197,'اطلاعات انشعابات شرکتها'!A:A,0),MATCH(P$1,'اطلاعات انشعابات شرکتها'!$1:$1,0)),0)</f>
        <v>غیر دیماندی</v>
      </c>
      <c r="Q197" s="188">
        <f>IFERROR(INDEX('اطلاعات انشعابات شرکتها'!A:BB,MATCH(A197,'اطلاعات انشعابات شرکتها'!A:A,0),MATCH(Q$1,'اطلاعات انشعابات شرکتها'!$1:$1,0)),0)</f>
        <v>19</v>
      </c>
      <c r="R197" s="188" t="str">
        <f>IFERROR(INDEX('اطلاعات انشعابات شرکتها'!A:BB,MATCH(A197,'اطلاعات انشعابات شرکتها'!A:A,0),MATCH(R$1,'اطلاعات انشعابات شرکتها'!$1:$1,0)),0)</f>
        <v>1</v>
      </c>
      <c r="S197" s="265"/>
      <c r="T197" s="188">
        <f>IFERROR(INDEX('قرائت کنتور'!A:AZ,MATCH(A197&amp;"-"&amp;T$1,'قرائت کنتور'!B:B,0),MATCH(G197,'قرائت کنتور'!$1:$1,0)),0)</f>
        <v>0</v>
      </c>
      <c r="U197" s="188">
        <f>IFERROR(INDEX('قرائت کنتور'!A:AZ,MATCH(A197&amp;"-"&amp;U$1,'قرائت کنتور'!B:B,0),MATCH(L197,'قرائت کنتور'!$1:$1,0)),0)</f>
        <v>1302</v>
      </c>
      <c r="V197" s="188">
        <f>IFERROR(INDEX('قرائت کنتور'!A:AZ,MATCH(A197&amp;"-"&amp;U$1,'قرائت کنتور'!B:B,0),MATCH(G197,'قرائت کنتور'!$1:$1,0)),0)</f>
        <v>1261</v>
      </c>
      <c r="W197" s="188">
        <f>IFERROR(INDEX('قرائت کنتور'!A:AZ,MATCH(A197&amp;"-"&amp;W$1,'قرائت کنتور'!B:B,0),MATCH(L197,'قرائت کنتور'!$1:$1,0)),0)</f>
        <v>14580</v>
      </c>
      <c r="X197" s="188">
        <f>IFERROR(INDEX('قرائت کنتور'!A:AZ,MATCH(A197&amp;"-"&amp;W$1,'قرائت کنتور'!B:B,0),MATCH(G197,'قرائت کنتور'!$1:$1,0)),0)</f>
        <v>14448</v>
      </c>
      <c r="Y197" s="188">
        <f>IFERROR(INDEX('قرائت کنتور'!A:AZ,MATCH(A197&amp;"-"&amp;Y$1,'قرائت کنتور'!B:B,0),MATCH(L197,'قرائت کنتور'!$1:$1,0)),0)</f>
        <v>1216</v>
      </c>
      <c r="Z197" s="188">
        <f>IFERROR(INDEX('قرائت کنتور'!A:AZ,MATCH(A197&amp;"-"&amp;Y$1,'قرائت کنتور'!B:B,0),MATCH(G197,'قرائت کنتور'!$1:$1,0)),0)</f>
        <v>1143</v>
      </c>
      <c r="AA197" s="188">
        <f>IFERROR(INDEX('قرائت کنتور'!A:AZ,MATCH(A197&amp;"-"&amp;AA$1,'قرائت کنتور'!B:B,0),MATCH(L197,'قرائت کنتور'!$1:$1,0)),0)</f>
        <v>9357</v>
      </c>
      <c r="AB197" s="188">
        <f>IFERROR(INDEX('قرائت کنتور'!A:AZ,MATCH(A197&amp;"-"&amp;AA$1,'قرائت کنتور'!B:B,0),MATCH(G197,'قرائت کنتور'!$1:$1,0)),0)</f>
        <v>9204</v>
      </c>
      <c r="AC197" s="265"/>
      <c r="AD197" s="188">
        <f t="shared" ref="AD197:AD259" si="75">IFERROR((V197-U197)*R197,"---")</f>
        <v>-41</v>
      </c>
      <c r="AE197" s="188">
        <f t="shared" ref="AE197:AE259" si="76">IFERROR((X197-W197)*R197,"---")</f>
        <v>-132</v>
      </c>
      <c r="AF197" s="188">
        <f t="shared" ref="AF197:AF259" si="77">IFERROR((Z197-Y197)*R197,"---")</f>
        <v>-73</v>
      </c>
      <c r="AG197" s="188">
        <f t="shared" ref="AG197:AG259" si="78">IFERROR((AB197-AA197)*R197,"---")</f>
        <v>-153</v>
      </c>
      <c r="AH197" s="188">
        <f t="shared" ref="AH197:AH259" si="79">IFERROR(AD197+AE197+AF197,"---")</f>
        <v>-246</v>
      </c>
      <c r="AI197" s="188">
        <f t="shared" ref="AI197:AI259" si="80">IFERROR(T197*R197,"---")</f>
        <v>0</v>
      </c>
      <c r="AJ197" s="188" t="str">
        <f t="shared" ref="AJ197:AJ259" si="81">IFERROR(IF(P197="دیماندی",IF(AI197&gt;(0.9*Q197),AI197,0.9*Q197),"0"),"---")</f>
        <v>0</v>
      </c>
      <c r="AK197" s="265"/>
      <c r="AL197" s="254">
        <f t="shared" ref="AL197:AL259" si="82">IFERROR((AH197)/((AH197^2+AG197^2)^0.5),"---")</f>
        <v>-0.84915981184873635</v>
      </c>
      <c r="AM197" s="254" t="str">
        <f t="shared" ref="AM197:AM259" si="83">IFERROR(IF((0.9/AL197-1)&gt;0.01,0.9/AL197-1,"0"),"---")</f>
        <v>0</v>
      </c>
      <c r="AN197" s="265"/>
      <c r="AO197" s="188">
        <f>IFERROR(INDEX('تعرفه ها'!A:Z,MATCH(P197&amp;"-"&amp;AO$1,'تعرفه ها'!C:C,0),MATCH(F197,'تعرفه ها'!$2:$2,0),1),"---")</f>
        <v>1115</v>
      </c>
      <c r="AP197" s="188">
        <f>IFERROR(INDEX('تعرفه ها'!A:Z,MATCH(P197&amp;"-"&amp;AP$1,'تعرفه ها'!C:C,0),MATCH(F197,'تعرفه ها'!$2:$2,0),1),"---")</f>
        <v>558</v>
      </c>
      <c r="AQ197" s="188">
        <f>IFERROR(INDEX('تعرفه ها'!A:Z,MATCH(P197&amp;"-"&amp;AQ$1,'تعرفه ها'!C:C,0),MATCH(F197,'تعرفه ها'!$2:$2,0),1),"---")</f>
        <v>279</v>
      </c>
      <c r="AR197" s="188">
        <f>IFERROR(INDEX('تعرفه ها'!A:Z,MATCH(P197&amp;"-"&amp;AR$1,'تعرفه ها'!C:C,0),MATCH(F197,'تعرفه ها'!$2:$2,0),1),"---")</f>
        <v>550</v>
      </c>
      <c r="AS197" s="265"/>
      <c r="AT197" s="415">
        <f t="shared" ref="AT197:AT259" si="84">IFERROR(AD197*AO197,"---")</f>
        <v>-45715</v>
      </c>
      <c r="AU197" s="415">
        <f t="shared" ref="AU197:AU259" si="85">IFERROR(AE197*AP197,"---")</f>
        <v>-73656</v>
      </c>
      <c r="AV197" s="415">
        <f t="shared" ref="AV197:AV259" si="86">IFERROR(AF197*AQ197,"---")</f>
        <v>-20367</v>
      </c>
      <c r="AW197" s="415">
        <f t="shared" ref="AW197:AW259" si="87">IFERROR(AG197*AR197,"---")</f>
        <v>-84150</v>
      </c>
      <c r="AX197" s="415">
        <f t="shared" ref="AX197:AX259" si="88">IFERROR((AT197+AU197+AV197+AW197),"---")</f>
        <v>-223888</v>
      </c>
      <c r="AY197" s="415">
        <f>IFERROR(AH197*INDEX('تعرفه ها'!A:Z,MATCH("عوارض برق به ازاء هر کیلووات",'تعرفه ها'!$C:$C,0),MATCH(F197,'تعرفه ها'!$2:$2,0)),"---")</f>
        <v>-12300</v>
      </c>
      <c r="AZ197" s="415">
        <f t="shared" ref="AZ197:AZ259" si="89">IFERROR(ROUND((AT197+AU197+AV197)*AM197,0),"---")</f>
        <v>0</v>
      </c>
      <c r="BA197" s="415">
        <f>IFERROR(ROUND(((AX197+AY197+AZ197)*INDEX('تعرفه ها'!A:Z,MATCH("هزینه نگهداری و تعمیرات شبکه برق",'تعرفه ها'!$C:$C,0),MATCH(F197,'تعرفه ها'!$2:$2,0))/100),0),"---")</f>
        <v>-23619</v>
      </c>
      <c r="BB197" s="415">
        <f>IFERROR(IF(P197="دیماندی",ROUND(AJ197*INDEX('تعرفه ها'!A:Z,MATCH(BB$1,'تعرفه ها'!$C:$C,0),MATCH(F197,'تعرفه ها'!$2:$2,0))*J197/30,0),0),"---")</f>
        <v>0</v>
      </c>
      <c r="BC197" s="415"/>
      <c r="BD197" s="54">
        <f>IFERROR(IF(INDEX('اطلاعات دوره'!A:Z,MATCH(G197,'اطلاعات دوره'!C:C,0),MATCH("برق",'اطلاعات دوره'!$1:$1,0))="دارد",ROUND(AX197*INDEX('تعرفه ها'!A:Z,MATCH("پیک فصلی برق",'تعرفه ها'!$C:$C,0),MATCH(F197,'تعرفه ها'!$2:$2,0))/100,0),0),"---")</f>
        <v>0</v>
      </c>
      <c r="BE197" s="415">
        <f>IFERROR(ROUND(((AX197+AY197+AZ197+BA197+BB197+BC197+BD197)*INDEX('تعرفه ها'!A:Z,MATCH("مالیات برق",'تعرفه ها'!$C:$C,0),MATCH(F197,'تعرفه ها'!$2:$2,0))/100),0),"---")</f>
        <v>0</v>
      </c>
      <c r="BF197" s="415">
        <f t="shared" ref="BF197:BF259" si="90">IFERROR((AX197+AY197+AZ197+BA197+BB197+BC197+BD197+BE197),"---")</f>
        <v>-259807</v>
      </c>
      <c r="BG197" s="415">
        <f t="shared" si="71"/>
        <v>2183926</v>
      </c>
      <c r="BH197" s="415">
        <f t="shared" ref="BH197:BH259" si="91">IFERROR((BF197+BG197),"---")</f>
        <v>1924119</v>
      </c>
      <c r="BI197" s="54">
        <f t="shared" ref="BI197:BI259" si="92">IFERROR(INT(RIGHT(BH197,3)),"---")</f>
        <v>119</v>
      </c>
      <c r="BJ197" s="55">
        <f t="shared" ref="BJ197:BJ259" si="93">IFERROR(BH197-BI197,"---")</f>
        <v>1924000</v>
      </c>
      <c r="BK197" s="262"/>
      <c r="BL197" s="183" t="str">
        <f>IFERROR(IF(INDEX(پرداخت!A:AZ,MATCH(A197&amp;" - "&amp;"برق",پرداخت!$B:$B,0),MATCH(G197,پرداخت!$1:$1,0))="نشده","نشده","شده"),"---")</f>
        <v>نشده</v>
      </c>
      <c r="BN197" s="257"/>
      <c r="BO197" s="257"/>
      <c r="BP197" s="257"/>
      <c r="BQ197" s="257"/>
      <c r="BR197" s="257"/>
      <c r="BS197" s="257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/>
      <c r="CI197"/>
      <c r="CJ197"/>
      <c r="CK197"/>
    </row>
    <row r="198" spans="1:89" ht="33.75" hidden="1">
      <c r="A198" s="171" t="s">
        <v>267</v>
      </c>
      <c r="B198" s="47">
        <f>IFERROR(INDEX('اطلاعات انشعابات شرکتها'!A:BB,MATCH(A198,'اطلاعات انشعابات شرکتها'!A:A,0),MATCH(B$1,'اطلاعات انشعابات شرکتها'!$1:$1,0)),0)</f>
        <v>141</v>
      </c>
      <c r="C198" s="48">
        <f>IFERROR(INDEX('اطلاعات انشعابات شرکتها'!A:BB,MATCH(A198,'اطلاعات انشعابات شرکتها'!A:A,0),MATCH(C$1,'اطلاعات انشعابات شرکتها'!$1:$1,0)),0)</f>
        <v>0</v>
      </c>
      <c r="D198" s="45"/>
      <c r="E198" s="171">
        <v>3</v>
      </c>
      <c r="F198" s="170">
        <v>99</v>
      </c>
      <c r="G198" s="188" t="str">
        <f t="shared" si="72"/>
        <v>99/3</v>
      </c>
      <c r="H198" s="188" t="str">
        <f>IFERROR(INDEX('اطلاعات دوره'!A:Z,MATCH(G198,'اطلاعات دوره'!C:C,0),MATCH(H$1,'اطلاعات دوره'!$1:$1,0)),0)</f>
        <v>99/03/01</v>
      </c>
      <c r="I198" s="188" t="str">
        <f>IFERROR(INDEX('اطلاعات دوره'!A:Z,MATCH(G198,'اطلاعات دوره'!C:C,0),MATCH(I$1,'اطلاعات دوره'!$1:$1,0)),0)</f>
        <v>99/03/31</v>
      </c>
      <c r="J198" s="188">
        <f>IFERROR(INDEX('اطلاعات دوره'!A:Z,MATCH(G198,'اطلاعات دوره'!C:C,0),MATCH(J$1,'اطلاعات دوره'!$1:$1,0)),0)</f>
        <v>31</v>
      </c>
      <c r="K198" s="265"/>
      <c r="L198" s="188" t="str">
        <f>IFERROR(INDEX('اطلاعات دوره'!A:Z,MATCH(G198,'اطلاعات دوره'!C:C,0)-1,MATCH("عنوان",'اطلاعات دوره'!$1:$1,0)),"---")</f>
        <v>99/2</v>
      </c>
      <c r="M198" s="188" t="str">
        <f t="shared" si="73"/>
        <v>کارن افزار نوید پارسیان-99/2</v>
      </c>
      <c r="N198" s="188" t="str">
        <f t="shared" si="74"/>
        <v>کارن افزار نوید پارسیان-99/3</v>
      </c>
      <c r="O198" s="265"/>
      <c r="P198" s="188" t="str">
        <f>IFERROR(INDEX('اطلاعات انشعابات شرکتها'!A:BB,MATCH(A198,'اطلاعات انشعابات شرکتها'!A:A,0),MATCH(P$1,'اطلاعات انشعابات شرکتها'!$1:$1,0)),0)</f>
        <v>غیر دیماندی</v>
      </c>
      <c r="Q198" s="188">
        <f>IFERROR(INDEX('اطلاعات انشعابات شرکتها'!A:BB,MATCH(A198,'اطلاعات انشعابات شرکتها'!A:A,0),MATCH(Q$1,'اطلاعات انشعابات شرکتها'!$1:$1,0)),0)</f>
        <v>19</v>
      </c>
      <c r="R198" s="188" t="str">
        <f>IFERROR(INDEX('اطلاعات انشعابات شرکتها'!A:BB,MATCH(A198,'اطلاعات انشعابات شرکتها'!A:A,0),MATCH(R$1,'اطلاعات انشعابات شرکتها'!$1:$1,0)),0)</f>
        <v>1</v>
      </c>
      <c r="S198" s="265"/>
      <c r="T198" s="188">
        <f>IFERROR(INDEX('قرائت کنتور'!A:AZ,MATCH(A198&amp;"-"&amp;T$1,'قرائت کنتور'!B:B,0),MATCH(G198,'قرائت کنتور'!$1:$1,0)),0)</f>
        <v>5</v>
      </c>
      <c r="U198" s="188">
        <f>IFERROR(INDEX('قرائت کنتور'!A:AZ,MATCH(A198&amp;"-"&amp;U$1,'قرائت کنتور'!B:B,0),MATCH(L198,'قرائت کنتور'!$1:$1,0)),0)</f>
        <v>3061</v>
      </c>
      <c r="V198" s="188">
        <f>IFERROR(INDEX('قرائت کنتور'!A:AZ,MATCH(A198&amp;"-"&amp;U$1,'قرائت کنتور'!B:B,0),MATCH(G198,'قرائت کنتور'!$1:$1,0)),0)</f>
        <v>2942</v>
      </c>
      <c r="W198" s="188">
        <f>IFERROR(INDEX('قرائت کنتور'!A:AZ,MATCH(A198&amp;"-"&amp;W$1,'قرائت کنتور'!B:B,0),MATCH(L198,'قرائت کنتور'!$1:$1,0)),0)</f>
        <v>21869</v>
      </c>
      <c r="X198" s="188">
        <f>IFERROR(INDEX('قرائت کنتور'!A:AZ,MATCH(A198&amp;"-"&amp;W$1,'قرائت کنتور'!B:B,0),MATCH(G198,'قرائت کنتور'!$1:$1,0)),0)</f>
        <v>21052</v>
      </c>
      <c r="Y198" s="188">
        <f>IFERROR(INDEX('قرائت کنتور'!A:AZ,MATCH(A198&amp;"-"&amp;Y$1,'قرائت کنتور'!B:B,0),MATCH(L198,'قرائت کنتور'!$1:$1,0)),0)</f>
        <v>2210</v>
      </c>
      <c r="Z198" s="188">
        <f>IFERROR(INDEX('قرائت کنتور'!A:AZ,MATCH(A198&amp;"-"&amp;Y$1,'قرائت کنتور'!B:B,0),MATCH(G198,'قرائت کنتور'!$1:$1,0)),0)</f>
        <v>2088</v>
      </c>
      <c r="AA198" s="188">
        <f>IFERROR(INDEX('قرائت کنتور'!A:AZ,MATCH(A198&amp;"-"&amp;AA$1,'قرائت کنتور'!B:B,0),MATCH(L198,'قرائت کنتور'!$1:$1,0)),0)</f>
        <v>13295</v>
      </c>
      <c r="AB198" s="188">
        <f>IFERROR(INDEX('قرائت کنتور'!A:AZ,MATCH(A198&amp;"-"&amp;AA$1,'قرائت کنتور'!B:B,0),MATCH(G198,'قرائت کنتور'!$1:$1,0)),0)</f>
        <v>12698</v>
      </c>
      <c r="AC198" s="265"/>
      <c r="AD198" s="188">
        <f t="shared" si="75"/>
        <v>-119</v>
      </c>
      <c r="AE198" s="188">
        <f t="shared" si="76"/>
        <v>-817</v>
      </c>
      <c r="AF198" s="188">
        <f t="shared" si="77"/>
        <v>-122</v>
      </c>
      <c r="AG198" s="188">
        <f t="shared" si="78"/>
        <v>-597</v>
      </c>
      <c r="AH198" s="188">
        <f t="shared" si="79"/>
        <v>-1058</v>
      </c>
      <c r="AI198" s="188">
        <f t="shared" si="80"/>
        <v>5</v>
      </c>
      <c r="AJ198" s="188" t="str">
        <f t="shared" si="81"/>
        <v>0</v>
      </c>
      <c r="AK198" s="265"/>
      <c r="AL198" s="254">
        <f t="shared" si="82"/>
        <v>-0.87091523440648122</v>
      </c>
      <c r="AM198" s="254" t="str">
        <f t="shared" si="83"/>
        <v>0</v>
      </c>
      <c r="AN198" s="265"/>
      <c r="AO198" s="188">
        <f>IFERROR(INDEX('تعرفه ها'!A:Z,MATCH(P198&amp;"-"&amp;AO$1,'تعرفه ها'!C:C,0),MATCH(F198,'تعرفه ها'!$2:$2,0),1),"---")</f>
        <v>1115</v>
      </c>
      <c r="AP198" s="188">
        <f>IFERROR(INDEX('تعرفه ها'!A:Z,MATCH(P198&amp;"-"&amp;AP$1,'تعرفه ها'!C:C,0),MATCH(F198,'تعرفه ها'!$2:$2,0),1),"---")</f>
        <v>558</v>
      </c>
      <c r="AQ198" s="188">
        <f>IFERROR(INDEX('تعرفه ها'!A:Z,MATCH(P198&amp;"-"&amp;AQ$1,'تعرفه ها'!C:C,0),MATCH(F198,'تعرفه ها'!$2:$2,0),1),"---")</f>
        <v>279</v>
      </c>
      <c r="AR198" s="188">
        <f>IFERROR(INDEX('تعرفه ها'!A:Z,MATCH(P198&amp;"-"&amp;AR$1,'تعرفه ها'!C:C,0),MATCH(F198,'تعرفه ها'!$2:$2,0),1),"---")</f>
        <v>550</v>
      </c>
      <c r="AS198" s="265"/>
      <c r="AT198" s="415">
        <f t="shared" si="84"/>
        <v>-132685</v>
      </c>
      <c r="AU198" s="415">
        <f t="shared" si="85"/>
        <v>-455886</v>
      </c>
      <c r="AV198" s="415">
        <f t="shared" si="86"/>
        <v>-34038</v>
      </c>
      <c r="AW198" s="415">
        <f t="shared" si="87"/>
        <v>-328350</v>
      </c>
      <c r="AX198" s="415">
        <f t="shared" si="88"/>
        <v>-950959</v>
      </c>
      <c r="AY198" s="415">
        <f>IFERROR(AH198*INDEX('تعرفه ها'!A:Z,MATCH("عوارض برق به ازاء هر کیلووات",'تعرفه ها'!$C:$C,0),MATCH(F198,'تعرفه ها'!$2:$2,0)),"---")</f>
        <v>-52900</v>
      </c>
      <c r="AZ198" s="415">
        <f t="shared" si="89"/>
        <v>0</v>
      </c>
      <c r="BA198" s="415">
        <f>IFERROR(ROUND(((AX198+AY198+AZ198)*INDEX('تعرفه ها'!A:Z,MATCH("هزینه نگهداری و تعمیرات شبکه برق",'تعرفه ها'!$C:$C,0),MATCH(F198,'تعرفه ها'!$2:$2,0))/100),0),"---")</f>
        <v>-100386</v>
      </c>
      <c r="BB198" s="415">
        <f>IFERROR(IF(P198="دیماندی",ROUND(AJ198*INDEX('تعرفه ها'!A:Z,MATCH(BB$1,'تعرفه ها'!$C:$C,0),MATCH(F198,'تعرفه ها'!$2:$2,0))*J198/30,0),0),"---")</f>
        <v>0</v>
      </c>
      <c r="BC198" s="415"/>
      <c r="BD198" s="54">
        <f>IFERROR(IF(INDEX('اطلاعات دوره'!A:Z,MATCH(G198,'اطلاعات دوره'!C:C,0),MATCH("برق",'اطلاعات دوره'!$1:$1,0))="دارد",ROUND(AX198*INDEX('تعرفه ها'!A:Z,MATCH("پیک فصلی برق",'تعرفه ها'!$C:$C,0),MATCH(F198,'تعرفه ها'!$2:$2,0))/100,0),0),"---")</f>
        <v>0</v>
      </c>
      <c r="BE198" s="415">
        <f>IFERROR(ROUND(((AX198+AY198+AZ198+BA198+BB198+BC198+BD198)*INDEX('تعرفه ها'!A:Z,MATCH("مالیات برق",'تعرفه ها'!$C:$C,0),MATCH(F198,'تعرفه ها'!$2:$2,0))/100),0),"---")</f>
        <v>0</v>
      </c>
      <c r="BF198" s="415">
        <f t="shared" si="90"/>
        <v>-1104245</v>
      </c>
      <c r="BG198" s="415">
        <f t="shared" si="71"/>
        <v>20834629</v>
      </c>
      <c r="BH198" s="415">
        <f t="shared" si="91"/>
        <v>19730384</v>
      </c>
      <c r="BI198" s="54">
        <f t="shared" si="92"/>
        <v>384</v>
      </c>
      <c r="BJ198" s="55">
        <f t="shared" si="93"/>
        <v>19730000</v>
      </c>
      <c r="BK198" s="262"/>
      <c r="BL198" s="183" t="str">
        <f>IFERROR(IF(INDEX(پرداخت!A:AZ,MATCH(A198&amp;" - "&amp;"برق",پرداخت!$B:$B,0),MATCH(G198,پرداخت!$1:$1,0))="نشده","نشده","شده"),"---")</f>
        <v>نشده</v>
      </c>
      <c r="BN198" s="257"/>
      <c r="BO198" s="257"/>
      <c r="BP198" s="257"/>
      <c r="BQ198" s="257"/>
      <c r="BR198" s="257"/>
      <c r="BS198" s="257"/>
      <c r="BT198" s="257"/>
      <c r="BU198" s="257"/>
      <c r="BV198" s="257"/>
      <c r="BW198" s="257"/>
      <c r="BX198" s="257"/>
      <c r="BY198" s="257"/>
      <c r="BZ198" s="257"/>
      <c r="CA198" s="257"/>
      <c r="CB198" s="257"/>
      <c r="CC198" s="257"/>
      <c r="CD198" s="257"/>
      <c r="CE198" s="257"/>
      <c r="CF198" s="257"/>
      <c r="CG198" s="257"/>
      <c r="CH198"/>
      <c r="CI198"/>
      <c r="CJ198"/>
      <c r="CK198"/>
    </row>
    <row r="199" spans="1:89" ht="33.75" hidden="1">
      <c r="A199" s="171" t="s">
        <v>268</v>
      </c>
      <c r="B199" s="47">
        <f>IFERROR(INDEX('اطلاعات انشعابات شرکتها'!A:BB,MATCH(A199,'اطلاعات انشعابات شرکتها'!A:A,0),MATCH(B$1,'اطلاعات انشعابات شرکتها'!$1:$1,0)),0)</f>
        <v>142</v>
      </c>
      <c r="C199" s="48">
        <f>IFERROR(INDEX('اطلاعات انشعابات شرکتها'!A:BB,MATCH(A199,'اطلاعات انشعابات شرکتها'!A:A,0),MATCH(C$1,'اطلاعات انشعابات شرکتها'!$1:$1,0)),0)</f>
        <v>0</v>
      </c>
      <c r="D199" s="45"/>
      <c r="E199" s="171">
        <v>3</v>
      </c>
      <c r="F199" s="170">
        <v>99</v>
      </c>
      <c r="G199" s="188" t="str">
        <f t="shared" si="72"/>
        <v>99/3</v>
      </c>
      <c r="H199" s="188" t="str">
        <f>IFERROR(INDEX('اطلاعات دوره'!A:Z,MATCH(G199,'اطلاعات دوره'!C:C,0),MATCH(H$1,'اطلاعات دوره'!$1:$1,0)),0)</f>
        <v>99/03/01</v>
      </c>
      <c r="I199" s="188" t="str">
        <f>IFERROR(INDEX('اطلاعات دوره'!A:Z,MATCH(G199,'اطلاعات دوره'!C:C,0),MATCH(I$1,'اطلاعات دوره'!$1:$1,0)),0)</f>
        <v>99/03/31</v>
      </c>
      <c r="J199" s="188">
        <f>IFERROR(INDEX('اطلاعات دوره'!A:Z,MATCH(G199,'اطلاعات دوره'!C:C,0),MATCH(J$1,'اطلاعات دوره'!$1:$1,0)),0)</f>
        <v>31</v>
      </c>
      <c r="K199" s="265"/>
      <c r="L199" s="188" t="str">
        <f>IFERROR(INDEX('اطلاعات دوره'!A:Z,MATCH(G199,'اطلاعات دوره'!C:C,0)-1,MATCH("عنوان",'اطلاعات دوره'!$1:$1,0)),"---")</f>
        <v>99/2</v>
      </c>
      <c r="M199" s="188" t="str">
        <f t="shared" si="73"/>
        <v>کاوش صنعت توس (1)-99/2</v>
      </c>
      <c r="N199" s="188" t="str">
        <f t="shared" si="74"/>
        <v>کاوش صنعت توس (1)-99/3</v>
      </c>
      <c r="O199" s="265"/>
      <c r="P199" s="188" t="str">
        <f>IFERROR(INDEX('اطلاعات انشعابات شرکتها'!A:BB,MATCH(A199,'اطلاعات انشعابات شرکتها'!A:A,0),MATCH(P$1,'اطلاعات انشعابات شرکتها'!$1:$1,0)),0)</f>
        <v>دیماندی</v>
      </c>
      <c r="Q199" s="188">
        <f>IFERROR(INDEX('اطلاعات انشعابات شرکتها'!A:BB,MATCH(A199,'اطلاعات انشعابات شرکتها'!A:A,0),MATCH(Q$1,'اطلاعات انشعابات شرکتها'!$1:$1,0)),0)</f>
        <v>400</v>
      </c>
      <c r="R199" s="188" t="str">
        <f>IFERROR(INDEX('اطلاعات انشعابات شرکتها'!A:BB,MATCH(A199,'اطلاعات انشعابات شرکتها'!A:A,0),MATCH(R$1,'اطلاعات انشعابات شرکتها'!$1:$1,0)),0)</f>
        <v>120</v>
      </c>
      <c r="S199" s="265"/>
      <c r="T199" s="188">
        <f>IFERROR(INDEX('قرائت کنتور'!A:AZ,MATCH(A199&amp;"-"&amp;T$1,'قرائت کنتور'!B:B,0),MATCH(G199,'قرائت کنتور'!$1:$1,0)),0)</f>
        <v>0</v>
      </c>
      <c r="U199" s="188">
        <f>IFERROR(INDEX('قرائت کنتور'!A:AZ,MATCH(A199&amp;"-"&amp;U$1,'قرائت کنتور'!B:B,0),MATCH(L199,'قرائت کنتور'!$1:$1,0)),0)</f>
        <v>5417</v>
      </c>
      <c r="V199" s="188">
        <f>IFERROR(INDEX('قرائت کنتور'!A:AZ,MATCH(A199&amp;"-"&amp;U$1,'قرائت کنتور'!B:B,0),MATCH(G199,'قرائت کنتور'!$1:$1,0)),0)</f>
        <v>5365</v>
      </c>
      <c r="W199" s="188">
        <f>IFERROR(INDEX('قرائت کنتور'!A:AZ,MATCH(A199&amp;"-"&amp;W$1,'قرائت کنتور'!B:B,0),MATCH(L199,'قرائت کنتور'!$1:$1,0)),0)</f>
        <v>402</v>
      </c>
      <c r="X199" s="188">
        <f>IFERROR(INDEX('قرائت کنتور'!A:AZ,MATCH(A199&amp;"-"&amp;W$1,'قرائت کنتور'!B:B,0),MATCH(G199,'قرائت کنتور'!$1:$1,0)),0)</f>
        <v>396</v>
      </c>
      <c r="Y199" s="188">
        <f>IFERROR(INDEX('قرائت کنتور'!A:AZ,MATCH(A199&amp;"-"&amp;Y$1,'قرائت کنتور'!B:B,0),MATCH(L199,'قرائت کنتور'!$1:$1,0)),0)</f>
        <v>361</v>
      </c>
      <c r="Z199" s="188">
        <f>IFERROR(INDEX('قرائت کنتور'!A:AZ,MATCH(A199&amp;"-"&amp;Y$1,'قرائت کنتور'!B:B,0),MATCH(G199,'قرائت کنتور'!$1:$1,0)),0)</f>
        <v>350</v>
      </c>
      <c r="AA199" s="188">
        <f>IFERROR(INDEX('قرائت کنتور'!A:AZ,MATCH(A199&amp;"-"&amp;AA$1,'قرائت کنتور'!B:B,0),MATCH(L199,'قرائت کنتور'!$1:$1,0)),0)</f>
        <v>201</v>
      </c>
      <c r="AB199" s="188">
        <f>IFERROR(INDEX('قرائت کنتور'!A:AZ,MATCH(A199&amp;"-"&amp;AA$1,'قرائت کنتور'!B:B,0),MATCH(G199,'قرائت کنتور'!$1:$1,0)),0)</f>
        <v>201</v>
      </c>
      <c r="AC199" s="265"/>
      <c r="AD199" s="188">
        <f t="shared" si="75"/>
        <v>-6240</v>
      </c>
      <c r="AE199" s="188">
        <f t="shared" si="76"/>
        <v>-720</v>
      </c>
      <c r="AF199" s="188">
        <f t="shared" si="77"/>
        <v>-1320</v>
      </c>
      <c r="AG199" s="188">
        <f t="shared" si="78"/>
        <v>0</v>
      </c>
      <c r="AH199" s="188">
        <f t="shared" si="79"/>
        <v>-8280</v>
      </c>
      <c r="AI199" s="188">
        <f t="shared" si="80"/>
        <v>0</v>
      </c>
      <c r="AJ199" s="188">
        <f t="shared" si="81"/>
        <v>360</v>
      </c>
      <c r="AK199" s="265"/>
      <c r="AL199" s="254">
        <f t="shared" si="82"/>
        <v>-1</v>
      </c>
      <c r="AM199" s="254" t="str">
        <f t="shared" si="83"/>
        <v>0</v>
      </c>
      <c r="AN199" s="265"/>
      <c r="AO199" s="188">
        <f>IFERROR(INDEX('تعرفه ها'!A:Z,MATCH(P199&amp;"-"&amp;AO$1,'تعرفه ها'!C:C,0),MATCH(F199,'تعرفه ها'!$2:$2,0),1),"---")</f>
        <v>879</v>
      </c>
      <c r="AP199" s="188">
        <f>IFERROR(INDEX('تعرفه ها'!A:Z,MATCH(P199&amp;"-"&amp;AP$1,'تعرفه ها'!C:C,0),MATCH(F199,'تعرفه ها'!$2:$2,0),1),"---")</f>
        <v>439</v>
      </c>
      <c r="AQ199" s="188">
        <f>IFERROR(INDEX('تعرفه ها'!A:Z,MATCH(P199&amp;"-"&amp;AQ$1,'تعرفه ها'!C:C,0),MATCH(F199,'تعرفه ها'!$2:$2,0),1),"---")</f>
        <v>220</v>
      </c>
      <c r="AR199" s="188">
        <f>IFERROR(INDEX('تعرفه ها'!A:Z,MATCH(P199&amp;"-"&amp;AR$1,'تعرفه ها'!C:C,0),MATCH(F199,'تعرفه ها'!$2:$2,0),1),"---")</f>
        <v>550</v>
      </c>
      <c r="AS199" s="265"/>
      <c r="AT199" s="415">
        <f t="shared" si="84"/>
        <v>-5484960</v>
      </c>
      <c r="AU199" s="415">
        <f t="shared" si="85"/>
        <v>-316080</v>
      </c>
      <c r="AV199" s="415">
        <f t="shared" si="86"/>
        <v>-290400</v>
      </c>
      <c r="AW199" s="415">
        <f t="shared" si="87"/>
        <v>0</v>
      </c>
      <c r="AX199" s="415">
        <f t="shared" si="88"/>
        <v>-6091440</v>
      </c>
      <c r="AY199" s="415">
        <f>IFERROR(AH199*INDEX('تعرفه ها'!A:Z,MATCH("عوارض برق به ازاء هر کیلووات",'تعرفه ها'!$C:$C,0),MATCH(F199,'تعرفه ها'!$2:$2,0)),"---")</f>
        <v>-414000</v>
      </c>
      <c r="AZ199" s="415">
        <f t="shared" si="89"/>
        <v>0</v>
      </c>
      <c r="BA199" s="415">
        <f>IFERROR(ROUND(((AX199+AY199+AZ199)*INDEX('تعرفه ها'!A:Z,MATCH("هزینه نگهداری و تعمیرات شبکه برق",'تعرفه ها'!$C:$C,0),MATCH(F199,'تعرفه ها'!$2:$2,0))/100),0),"---")</f>
        <v>-650544</v>
      </c>
      <c r="BB199" s="415">
        <f>IFERROR(IF(P199="دیماندی",ROUND(AJ199*INDEX('تعرفه ها'!A:Z,MATCH(BB$1,'تعرفه ها'!$C:$C,0),MATCH(F199,'تعرفه ها'!$2:$2,0))*J199/30,0),0),"---")</f>
        <v>10336392</v>
      </c>
      <c r="BC199" s="415"/>
      <c r="BD199" s="54">
        <f>IFERROR(IF(INDEX('اطلاعات دوره'!A:Z,MATCH(G199,'اطلاعات دوره'!C:C,0),MATCH("برق",'اطلاعات دوره'!$1:$1,0))="دارد",ROUND(AX199*INDEX('تعرفه ها'!A:Z,MATCH("پیک فصلی برق",'تعرفه ها'!$C:$C,0),MATCH(F199,'تعرفه ها'!$2:$2,0))/100,0),0),"---")</f>
        <v>0</v>
      </c>
      <c r="BE199" s="415">
        <f>IFERROR(ROUND(((AX199+AY199+AZ199+BA199+BB199+BC199+BD199)*INDEX('تعرفه ها'!A:Z,MATCH("مالیات برق",'تعرفه ها'!$C:$C,0),MATCH(F199,'تعرفه ها'!$2:$2,0))/100),0),"---")</f>
        <v>0</v>
      </c>
      <c r="BF199" s="415">
        <f t="shared" si="90"/>
        <v>3180408</v>
      </c>
      <c r="BG199" s="415">
        <f t="shared" si="71"/>
        <v>123566704</v>
      </c>
      <c r="BH199" s="415">
        <f t="shared" si="91"/>
        <v>126747112</v>
      </c>
      <c r="BI199" s="54">
        <f t="shared" si="92"/>
        <v>112</v>
      </c>
      <c r="BJ199" s="55">
        <f t="shared" si="93"/>
        <v>126747000</v>
      </c>
      <c r="BK199" s="262"/>
      <c r="BL199" s="183" t="str">
        <f>IFERROR(IF(INDEX(پرداخت!A:AZ,MATCH(A199&amp;" - "&amp;"برق",پرداخت!$B:$B,0),MATCH(G199,پرداخت!$1:$1,0))="نشده","نشده","شده"),"---")</f>
        <v>نشده</v>
      </c>
      <c r="BN199" s="257"/>
      <c r="BO199" s="257"/>
      <c r="BP199" s="257"/>
      <c r="BQ199" s="257"/>
      <c r="BR199" s="257"/>
      <c r="BS199" s="257"/>
      <c r="BT199" s="257"/>
      <c r="BU199" s="257"/>
      <c r="BV199" s="257"/>
      <c r="BW199" s="257"/>
      <c r="BX199" s="257"/>
      <c r="BY199" s="257"/>
      <c r="BZ199" s="257"/>
      <c r="CA199" s="257"/>
      <c r="CB199" s="257"/>
      <c r="CC199" s="257"/>
      <c r="CD199" s="257"/>
      <c r="CE199" s="257"/>
      <c r="CF199" s="257"/>
      <c r="CG199" s="257"/>
      <c r="CH199"/>
      <c r="CI199"/>
      <c r="CJ199"/>
      <c r="CK199"/>
    </row>
    <row r="200" spans="1:89" ht="33.75" hidden="1">
      <c r="A200" s="171" t="s">
        <v>269</v>
      </c>
      <c r="B200" s="47">
        <f>IFERROR(INDEX('اطلاعات انشعابات شرکتها'!A:BB,MATCH(A200,'اطلاعات انشعابات شرکتها'!A:A,0),MATCH(B$1,'اطلاعات انشعابات شرکتها'!$1:$1,0)),0)</f>
        <v>143</v>
      </c>
      <c r="C200" s="48">
        <f>IFERROR(INDEX('اطلاعات انشعابات شرکتها'!A:BB,MATCH(A200,'اطلاعات انشعابات شرکتها'!A:A,0),MATCH(C$1,'اطلاعات انشعابات شرکتها'!$1:$1,0)),0)</f>
        <v>0</v>
      </c>
      <c r="D200" s="45"/>
      <c r="E200" s="171">
        <v>3</v>
      </c>
      <c r="F200" s="170">
        <v>99</v>
      </c>
      <c r="G200" s="188" t="str">
        <f t="shared" si="72"/>
        <v>99/3</v>
      </c>
      <c r="H200" s="188" t="str">
        <f>IFERROR(INDEX('اطلاعات دوره'!A:Z,MATCH(G200,'اطلاعات دوره'!C:C,0),MATCH(H$1,'اطلاعات دوره'!$1:$1,0)),0)</f>
        <v>99/03/01</v>
      </c>
      <c r="I200" s="188" t="str">
        <f>IFERROR(INDEX('اطلاعات دوره'!A:Z,MATCH(G200,'اطلاعات دوره'!C:C,0),MATCH(I$1,'اطلاعات دوره'!$1:$1,0)),0)</f>
        <v>99/03/31</v>
      </c>
      <c r="J200" s="188">
        <f>IFERROR(INDEX('اطلاعات دوره'!A:Z,MATCH(G200,'اطلاعات دوره'!C:C,0),MATCH(J$1,'اطلاعات دوره'!$1:$1,0)),0)</f>
        <v>31</v>
      </c>
      <c r="K200" s="265"/>
      <c r="L200" s="188" t="str">
        <f>IFERROR(INDEX('اطلاعات دوره'!A:Z,MATCH(G200,'اطلاعات دوره'!C:C,0)-1,MATCH("عنوان",'اطلاعات دوره'!$1:$1,0)),"---")</f>
        <v>99/2</v>
      </c>
      <c r="M200" s="188" t="str">
        <f t="shared" si="73"/>
        <v>کاوش صنعت توس (2)-99/2</v>
      </c>
      <c r="N200" s="188" t="str">
        <f t="shared" si="74"/>
        <v>کاوش صنعت توس (2)-99/3</v>
      </c>
      <c r="O200" s="265"/>
      <c r="P200" s="188" t="str">
        <f>IFERROR(INDEX('اطلاعات انشعابات شرکتها'!A:BB,MATCH(A200,'اطلاعات انشعابات شرکتها'!A:A,0),MATCH(P$1,'اطلاعات انشعابات شرکتها'!$1:$1,0)),0)</f>
        <v>دیماندی</v>
      </c>
      <c r="Q200" s="188">
        <f>IFERROR(INDEX('اطلاعات انشعابات شرکتها'!A:BB,MATCH(A200,'اطلاعات انشعابات شرکتها'!A:A,0),MATCH(Q$1,'اطلاعات انشعابات شرکتها'!$1:$1,0)),0)</f>
        <v>400</v>
      </c>
      <c r="R200" s="188" t="str">
        <f>IFERROR(INDEX('اطلاعات انشعابات شرکتها'!A:BB,MATCH(A200,'اطلاعات انشعابات شرکتها'!A:A,0),MATCH(R$1,'اطلاعات انشعابات شرکتها'!$1:$1,0)),0)</f>
        <v>120</v>
      </c>
      <c r="S200" s="265"/>
      <c r="T200" s="188">
        <f>IFERROR(INDEX('قرائت کنتور'!A:AZ,MATCH(A200&amp;"-"&amp;T$1,'قرائت کنتور'!B:B,0),MATCH(G200,'قرائت کنتور'!$1:$1,0)),0)</f>
        <v>0</v>
      </c>
      <c r="U200" s="188">
        <f>IFERROR(INDEX('قرائت کنتور'!A:AZ,MATCH(A200&amp;"-"&amp;U$1,'قرائت کنتور'!B:B,0),MATCH(L200,'قرائت کنتور'!$1:$1,0)),0)</f>
        <v>6569</v>
      </c>
      <c r="V200" s="188">
        <f>IFERROR(INDEX('قرائت کنتور'!A:AZ,MATCH(A200&amp;"-"&amp;U$1,'قرائت کنتور'!B:B,0),MATCH(G200,'قرائت کنتور'!$1:$1,0)),0)</f>
        <v>6473</v>
      </c>
      <c r="W200" s="188">
        <f>IFERROR(INDEX('قرائت کنتور'!A:AZ,MATCH(A200&amp;"-"&amp;W$1,'قرائت کنتور'!B:B,0),MATCH(L200,'قرائت کنتور'!$1:$1,0)),0)</f>
        <v>852</v>
      </c>
      <c r="X200" s="188">
        <f>IFERROR(INDEX('قرائت کنتور'!A:AZ,MATCH(A200&amp;"-"&amp;W$1,'قرائت کنتور'!B:B,0),MATCH(G200,'قرائت کنتور'!$1:$1,0)),0)</f>
        <v>833</v>
      </c>
      <c r="Y200" s="188">
        <f>IFERROR(INDEX('قرائت کنتور'!A:AZ,MATCH(A200&amp;"-"&amp;Y$1,'قرائت کنتور'!B:B,0),MATCH(L200,'قرائت کنتور'!$1:$1,0)),0)</f>
        <v>1244</v>
      </c>
      <c r="Z200" s="188">
        <f>IFERROR(INDEX('قرائت کنتور'!A:AZ,MATCH(A200&amp;"-"&amp;Y$1,'قرائت کنتور'!B:B,0),MATCH(G200,'قرائت کنتور'!$1:$1,0)),0)</f>
        <v>1206</v>
      </c>
      <c r="AA200" s="188">
        <f>IFERROR(INDEX('قرائت کنتور'!A:AZ,MATCH(A200&amp;"-"&amp;AA$1,'قرائت کنتور'!B:B,0),MATCH(L200,'قرائت کنتور'!$1:$1,0)),0)</f>
        <v>14805</v>
      </c>
      <c r="AB200" s="188">
        <f>IFERROR(INDEX('قرائت کنتور'!A:AZ,MATCH(A200&amp;"-"&amp;AA$1,'قرائت کنتور'!B:B,0),MATCH(G200,'قرائت کنتور'!$1:$1,0)),0)</f>
        <v>14580</v>
      </c>
      <c r="AC200" s="265"/>
      <c r="AD200" s="188">
        <f t="shared" si="75"/>
        <v>-11520</v>
      </c>
      <c r="AE200" s="188">
        <f t="shared" si="76"/>
        <v>-2280</v>
      </c>
      <c r="AF200" s="188">
        <f t="shared" si="77"/>
        <v>-4560</v>
      </c>
      <c r="AG200" s="188">
        <f t="shared" si="78"/>
        <v>-27000</v>
      </c>
      <c r="AH200" s="188">
        <f t="shared" si="79"/>
        <v>-18360</v>
      </c>
      <c r="AI200" s="188">
        <f t="shared" si="80"/>
        <v>0</v>
      </c>
      <c r="AJ200" s="188">
        <f t="shared" si="81"/>
        <v>360</v>
      </c>
      <c r="AK200" s="265"/>
      <c r="AL200" s="254">
        <f t="shared" si="82"/>
        <v>-0.56231002140727915</v>
      </c>
      <c r="AM200" s="254" t="str">
        <f t="shared" si="83"/>
        <v>0</v>
      </c>
      <c r="AN200" s="265"/>
      <c r="AO200" s="188">
        <f>IFERROR(INDEX('تعرفه ها'!A:Z,MATCH(P200&amp;"-"&amp;AO$1,'تعرفه ها'!C:C,0),MATCH(F200,'تعرفه ها'!$2:$2,0),1),"---")</f>
        <v>879</v>
      </c>
      <c r="AP200" s="188">
        <f>IFERROR(INDEX('تعرفه ها'!A:Z,MATCH(P200&amp;"-"&amp;AP$1,'تعرفه ها'!C:C,0),MATCH(F200,'تعرفه ها'!$2:$2,0),1),"---")</f>
        <v>439</v>
      </c>
      <c r="AQ200" s="188">
        <f>IFERROR(INDEX('تعرفه ها'!A:Z,MATCH(P200&amp;"-"&amp;AQ$1,'تعرفه ها'!C:C,0),MATCH(F200,'تعرفه ها'!$2:$2,0),1),"---")</f>
        <v>220</v>
      </c>
      <c r="AR200" s="188">
        <f>IFERROR(INDEX('تعرفه ها'!A:Z,MATCH(P200&amp;"-"&amp;AR$1,'تعرفه ها'!C:C,0),MATCH(F200,'تعرفه ها'!$2:$2,0),1),"---")</f>
        <v>550</v>
      </c>
      <c r="AS200" s="265"/>
      <c r="AT200" s="415">
        <f t="shared" si="84"/>
        <v>-10126080</v>
      </c>
      <c r="AU200" s="415">
        <f t="shared" si="85"/>
        <v>-1000920</v>
      </c>
      <c r="AV200" s="415">
        <f t="shared" si="86"/>
        <v>-1003200</v>
      </c>
      <c r="AW200" s="415">
        <f t="shared" si="87"/>
        <v>-14850000</v>
      </c>
      <c r="AX200" s="415">
        <f t="shared" si="88"/>
        <v>-26980200</v>
      </c>
      <c r="AY200" s="415">
        <f>IFERROR(AH200*INDEX('تعرفه ها'!A:Z,MATCH("عوارض برق به ازاء هر کیلووات",'تعرفه ها'!$C:$C,0),MATCH(F200,'تعرفه ها'!$2:$2,0)),"---")</f>
        <v>-918000</v>
      </c>
      <c r="AZ200" s="415">
        <f t="shared" si="89"/>
        <v>0</v>
      </c>
      <c r="BA200" s="415">
        <f>IFERROR(ROUND(((AX200+AY200+AZ200)*INDEX('تعرفه ها'!A:Z,MATCH("هزینه نگهداری و تعمیرات شبکه برق",'تعرفه ها'!$C:$C,0),MATCH(F200,'تعرفه ها'!$2:$2,0))/100),0),"---")</f>
        <v>-2789820</v>
      </c>
      <c r="BB200" s="415">
        <f>IFERROR(IF(P200="دیماندی",ROUND(AJ200*INDEX('تعرفه ها'!A:Z,MATCH(BB$1,'تعرفه ها'!$C:$C,0),MATCH(F200,'تعرفه ها'!$2:$2,0))*J200/30,0),0),"---")</f>
        <v>10336392</v>
      </c>
      <c r="BC200" s="415"/>
      <c r="BD200" s="54">
        <f>IFERROR(IF(INDEX('اطلاعات دوره'!A:Z,MATCH(G200,'اطلاعات دوره'!C:C,0),MATCH("برق",'اطلاعات دوره'!$1:$1,0))="دارد",ROUND(AX200*INDEX('تعرفه ها'!A:Z,MATCH("پیک فصلی برق",'تعرفه ها'!$C:$C,0),MATCH(F200,'تعرفه ها'!$2:$2,0))/100,0),0),"---")</f>
        <v>0</v>
      </c>
      <c r="BE200" s="415">
        <f>IFERROR(ROUND(((AX200+AY200+AZ200+BA200+BB200+BC200+BD200)*INDEX('تعرفه ها'!A:Z,MATCH("مالیات برق",'تعرفه ها'!$C:$C,0),MATCH(F200,'تعرفه ها'!$2:$2,0))/100),0),"---")</f>
        <v>0</v>
      </c>
      <c r="BF200" s="415">
        <f t="shared" si="90"/>
        <v>-20351628</v>
      </c>
      <c r="BG200" s="415">
        <f t="shared" si="71"/>
        <v>873282048</v>
      </c>
      <c r="BH200" s="415">
        <f t="shared" si="91"/>
        <v>852930420</v>
      </c>
      <c r="BI200" s="54">
        <f t="shared" si="92"/>
        <v>420</v>
      </c>
      <c r="BJ200" s="55">
        <f t="shared" si="93"/>
        <v>852930000</v>
      </c>
      <c r="BK200" s="262"/>
      <c r="BL200" s="183" t="str">
        <f>IFERROR(IF(INDEX(پرداخت!A:AZ,MATCH(A200&amp;" - "&amp;"برق",پرداخت!$B:$B,0),MATCH(G200,پرداخت!$1:$1,0))="نشده","نشده","شده"),"---")</f>
        <v>نشده</v>
      </c>
      <c r="BN200" s="257"/>
      <c r="BO200" s="257"/>
      <c r="BP200" s="257"/>
      <c r="BQ200" s="257"/>
      <c r="BR200" s="257"/>
      <c r="BS200" s="257"/>
      <c r="BT200" s="257"/>
      <c r="BU200" s="257"/>
      <c r="BV200" s="257"/>
      <c r="BW200" s="257"/>
      <c r="BX200" s="257"/>
      <c r="BY200" s="257"/>
      <c r="BZ200" s="257"/>
      <c r="CA200" s="257"/>
      <c r="CB200" s="257"/>
      <c r="CC200" s="257"/>
      <c r="CD200" s="257"/>
      <c r="CE200" s="257"/>
      <c r="CF200" s="257"/>
      <c r="CG200" s="257"/>
      <c r="CH200"/>
      <c r="CI200"/>
      <c r="CJ200"/>
      <c r="CK200"/>
    </row>
    <row r="201" spans="1:89" ht="33.75" hidden="1">
      <c r="A201" s="171" t="s">
        <v>270</v>
      </c>
      <c r="B201" s="47">
        <f>IFERROR(INDEX('اطلاعات انشعابات شرکتها'!A:BB,MATCH(A201,'اطلاعات انشعابات شرکتها'!A:A,0),MATCH(B$1,'اطلاعات انشعابات شرکتها'!$1:$1,0)),0)</f>
        <v>144</v>
      </c>
      <c r="C201" s="48">
        <f>IFERROR(INDEX('اطلاعات انشعابات شرکتها'!A:BB,MATCH(A201,'اطلاعات انشعابات شرکتها'!A:A,0),MATCH(C$1,'اطلاعات انشعابات شرکتها'!$1:$1,0)),0)</f>
        <v>0</v>
      </c>
      <c r="D201" s="45"/>
      <c r="E201" s="171">
        <v>3</v>
      </c>
      <c r="F201" s="170">
        <v>99</v>
      </c>
      <c r="G201" s="188" t="str">
        <f t="shared" si="72"/>
        <v>99/3</v>
      </c>
      <c r="H201" s="188" t="str">
        <f>IFERROR(INDEX('اطلاعات دوره'!A:Z,MATCH(G201,'اطلاعات دوره'!C:C,0),MATCH(H$1,'اطلاعات دوره'!$1:$1,0)),0)</f>
        <v>99/03/01</v>
      </c>
      <c r="I201" s="188" t="str">
        <f>IFERROR(INDEX('اطلاعات دوره'!A:Z,MATCH(G201,'اطلاعات دوره'!C:C,0),MATCH(I$1,'اطلاعات دوره'!$1:$1,0)),0)</f>
        <v>99/03/31</v>
      </c>
      <c r="J201" s="188">
        <f>IFERROR(INDEX('اطلاعات دوره'!A:Z,MATCH(G201,'اطلاعات دوره'!C:C,0),MATCH(J$1,'اطلاعات دوره'!$1:$1,0)),0)</f>
        <v>31</v>
      </c>
      <c r="K201" s="265"/>
      <c r="L201" s="188" t="str">
        <f>IFERROR(INDEX('اطلاعات دوره'!A:Z,MATCH(G201,'اطلاعات دوره'!C:C,0)-1,MATCH("عنوان",'اطلاعات دوره'!$1:$1,0)),"---")</f>
        <v>99/2</v>
      </c>
      <c r="M201" s="188" t="str">
        <f t="shared" si="73"/>
        <v>کیان تدبیر-99/2</v>
      </c>
      <c r="N201" s="188" t="str">
        <f t="shared" si="74"/>
        <v>کیان تدبیر-99/3</v>
      </c>
      <c r="O201" s="265"/>
      <c r="P201" s="188" t="str">
        <f>IFERROR(INDEX('اطلاعات انشعابات شرکتها'!A:BB,MATCH(A201,'اطلاعات انشعابات شرکتها'!A:A,0),MATCH(P$1,'اطلاعات انشعابات شرکتها'!$1:$1,0)),0)</f>
        <v>غیر دیماندی</v>
      </c>
      <c r="Q201" s="188">
        <f>IFERROR(INDEX('اطلاعات انشعابات شرکتها'!A:BB,MATCH(A201,'اطلاعات انشعابات شرکتها'!A:A,0),MATCH(Q$1,'اطلاعات انشعابات شرکتها'!$1:$1,0)),0)</f>
        <v>19</v>
      </c>
      <c r="R201" s="188" t="str">
        <f>IFERROR(INDEX('اطلاعات انشعابات شرکتها'!A:BB,MATCH(A201,'اطلاعات انشعابات شرکتها'!A:A,0),MATCH(R$1,'اطلاعات انشعابات شرکتها'!$1:$1,0)),0)</f>
        <v>1</v>
      </c>
      <c r="S201" s="265"/>
      <c r="T201" s="188">
        <f>IFERROR(INDEX('قرائت کنتور'!A:AZ,MATCH(A201&amp;"-"&amp;T$1,'قرائت کنتور'!B:B,0),MATCH(G201,'قرائت کنتور'!$1:$1,0)),0)</f>
        <v>0</v>
      </c>
      <c r="U201" s="188">
        <f>IFERROR(INDEX('قرائت کنتور'!A:AZ,MATCH(A201&amp;"-"&amp;U$1,'قرائت کنتور'!B:B,0),MATCH(L201,'قرائت کنتور'!$1:$1,0)),0)</f>
        <v>1264</v>
      </c>
      <c r="V201" s="188">
        <f>IFERROR(INDEX('قرائت کنتور'!A:AZ,MATCH(A201&amp;"-"&amp;U$1,'قرائت کنتور'!B:B,0),MATCH(G201,'قرائت کنتور'!$1:$1,0)),0)</f>
        <v>1264</v>
      </c>
      <c r="W201" s="188">
        <f>IFERROR(INDEX('قرائت کنتور'!A:AZ,MATCH(A201&amp;"-"&amp;W$1,'قرائت کنتور'!B:B,0),MATCH(L201,'قرائت کنتور'!$1:$1,0)),0)</f>
        <v>8789</v>
      </c>
      <c r="X201" s="188">
        <f>IFERROR(INDEX('قرائت کنتور'!A:AZ,MATCH(A201&amp;"-"&amp;W$1,'قرائت کنتور'!B:B,0),MATCH(G201,'قرائت کنتور'!$1:$1,0)),0)</f>
        <v>8789</v>
      </c>
      <c r="Y201" s="188">
        <f>IFERROR(INDEX('قرائت کنتور'!A:AZ,MATCH(A201&amp;"-"&amp;Y$1,'قرائت کنتور'!B:B,0),MATCH(L201,'قرائت کنتور'!$1:$1,0)),0)</f>
        <v>2034</v>
      </c>
      <c r="Z201" s="188">
        <f>IFERROR(INDEX('قرائت کنتور'!A:AZ,MATCH(A201&amp;"-"&amp;Y$1,'قرائت کنتور'!B:B,0),MATCH(G201,'قرائت کنتور'!$1:$1,0)),0)</f>
        <v>2034</v>
      </c>
      <c r="AA201" s="188">
        <f>IFERROR(INDEX('قرائت کنتور'!A:AZ,MATCH(A201&amp;"-"&amp;AA$1,'قرائت کنتور'!B:B,0),MATCH(L201,'قرائت کنتور'!$1:$1,0)),0)</f>
        <v>9529</v>
      </c>
      <c r="AB201" s="188">
        <f>IFERROR(INDEX('قرائت کنتور'!A:AZ,MATCH(A201&amp;"-"&amp;AA$1,'قرائت کنتور'!B:B,0),MATCH(G201,'قرائت کنتور'!$1:$1,0)),0)</f>
        <v>9529</v>
      </c>
      <c r="AC201" s="265"/>
      <c r="AD201" s="188">
        <f t="shared" si="75"/>
        <v>0</v>
      </c>
      <c r="AE201" s="188">
        <f t="shared" si="76"/>
        <v>0</v>
      </c>
      <c r="AF201" s="188">
        <f t="shared" si="77"/>
        <v>0</v>
      </c>
      <c r="AG201" s="188">
        <f t="shared" si="78"/>
        <v>0</v>
      </c>
      <c r="AH201" s="188">
        <f t="shared" si="79"/>
        <v>0</v>
      </c>
      <c r="AI201" s="188">
        <f t="shared" si="80"/>
        <v>0</v>
      </c>
      <c r="AJ201" s="188" t="str">
        <f t="shared" si="81"/>
        <v>0</v>
      </c>
      <c r="AK201" s="265"/>
      <c r="AL201" s="254" t="str">
        <f t="shared" si="82"/>
        <v>---</v>
      </c>
      <c r="AM201" s="254" t="str">
        <f t="shared" si="83"/>
        <v>---</v>
      </c>
      <c r="AN201" s="265"/>
      <c r="AO201" s="188">
        <f>IFERROR(INDEX('تعرفه ها'!A:Z,MATCH(P201&amp;"-"&amp;AO$1,'تعرفه ها'!C:C,0),MATCH(F201,'تعرفه ها'!$2:$2,0),1),"---")</f>
        <v>1115</v>
      </c>
      <c r="AP201" s="188">
        <f>IFERROR(INDEX('تعرفه ها'!A:Z,MATCH(P201&amp;"-"&amp;AP$1,'تعرفه ها'!C:C,0),MATCH(F201,'تعرفه ها'!$2:$2,0),1),"---")</f>
        <v>558</v>
      </c>
      <c r="AQ201" s="188">
        <f>IFERROR(INDEX('تعرفه ها'!A:Z,MATCH(P201&amp;"-"&amp;AQ$1,'تعرفه ها'!C:C,0),MATCH(F201,'تعرفه ها'!$2:$2,0),1),"---")</f>
        <v>279</v>
      </c>
      <c r="AR201" s="188">
        <f>IFERROR(INDEX('تعرفه ها'!A:Z,MATCH(P201&amp;"-"&amp;AR$1,'تعرفه ها'!C:C,0),MATCH(F201,'تعرفه ها'!$2:$2,0),1),"---")</f>
        <v>550</v>
      </c>
      <c r="AS201" s="265"/>
      <c r="AT201" s="415">
        <f t="shared" si="84"/>
        <v>0</v>
      </c>
      <c r="AU201" s="415">
        <f t="shared" si="85"/>
        <v>0</v>
      </c>
      <c r="AV201" s="415">
        <f t="shared" si="86"/>
        <v>0</v>
      </c>
      <c r="AW201" s="415">
        <f t="shared" si="87"/>
        <v>0</v>
      </c>
      <c r="AX201" s="415">
        <f t="shared" si="88"/>
        <v>0</v>
      </c>
      <c r="AY201" s="415">
        <f>IFERROR(AH201*INDEX('تعرفه ها'!A:Z,MATCH("عوارض برق به ازاء هر کیلووات",'تعرفه ها'!$C:$C,0),MATCH(F201,'تعرفه ها'!$2:$2,0)),"---")</f>
        <v>0</v>
      </c>
      <c r="AZ201" s="415">
        <v>0</v>
      </c>
      <c r="BA201" s="415">
        <v>0</v>
      </c>
      <c r="BB201" s="415">
        <f>IFERROR(IF(P201="دیماندی",ROUND(AJ201*INDEX('تعرفه ها'!A:Z,MATCH(BB$1,'تعرفه ها'!$C:$C,0),MATCH(F201,'تعرفه ها'!$2:$2,0))*J201/30,0),0),"---")</f>
        <v>0</v>
      </c>
      <c r="BC201" s="415"/>
      <c r="BD201" s="54">
        <f>IFERROR(IF(INDEX('اطلاعات دوره'!A:Z,MATCH(G201,'اطلاعات دوره'!C:C,0),MATCH("برق",'اطلاعات دوره'!$1:$1,0))="دارد",ROUND(AX201*INDEX('تعرفه ها'!A:Z,MATCH("پیک فصلی برق",'تعرفه ها'!$C:$C,0),MATCH(F201,'تعرفه ها'!$2:$2,0))/100,0),0),"---")</f>
        <v>0</v>
      </c>
      <c r="BE201" s="415">
        <v>0</v>
      </c>
      <c r="BF201" s="415">
        <f t="shared" si="90"/>
        <v>0</v>
      </c>
      <c r="BG201" s="415">
        <f t="shared" si="71"/>
        <v>12727036</v>
      </c>
      <c r="BH201" s="415">
        <f t="shared" si="91"/>
        <v>12727036</v>
      </c>
      <c r="BI201" s="54">
        <f t="shared" si="92"/>
        <v>36</v>
      </c>
      <c r="BJ201" s="55">
        <f t="shared" si="93"/>
        <v>12727000</v>
      </c>
      <c r="BK201" s="262"/>
      <c r="BL201" s="183" t="str">
        <f>IFERROR(IF(INDEX(پرداخت!A:AZ,MATCH(A201&amp;" - "&amp;"برق",پرداخت!$B:$B,0),MATCH(G201,پرداخت!$1:$1,0))="نشده","نشده","شده"),"---")</f>
        <v>نشده</v>
      </c>
      <c r="BN201" s="257"/>
      <c r="BO201" s="257"/>
      <c r="BP201" s="257"/>
      <c r="BQ201" s="257"/>
      <c r="BR201" s="257"/>
      <c r="BS201" s="257"/>
      <c r="BT201" s="257"/>
      <c r="BU201" s="257"/>
      <c r="BV201" s="257"/>
      <c r="BW201" s="257"/>
      <c r="BX201" s="257"/>
      <c r="BY201" s="257"/>
      <c r="BZ201" s="257"/>
      <c r="CA201" s="257"/>
      <c r="CB201" s="257"/>
      <c r="CC201" s="257"/>
      <c r="CD201" s="257"/>
      <c r="CE201" s="257"/>
      <c r="CF201" s="257"/>
      <c r="CG201" s="257"/>
      <c r="CH201"/>
      <c r="CI201"/>
      <c r="CJ201"/>
      <c r="CK201"/>
    </row>
    <row r="202" spans="1:89" ht="33.75" hidden="1">
      <c r="A202" s="171" t="s">
        <v>274</v>
      </c>
      <c r="B202" s="47">
        <f>IFERROR(INDEX('اطلاعات انشعابات شرکتها'!A:BB,MATCH(A202,'اطلاعات انشعابات شرکتها'!A:A,0),MATCH(B$1,'اطلاعات انشعابات شرکتها'!$1:$1,0)),0)</f>
        <v>145</v>
      </c>
      <c r="C202" s="48">
        <f>IFERROR(INDEX('اطلاعات انشعابات شرکتها'!A:BB,MATCH(A202,'اطلاعات انشعابات شرکتها'!A:A,0),MATCH(C$1,'اطلاعات انشعابات شرکتها'!$1:$1,0)),0)</f>
        <v>0</v>
      </c>
      <c r="D202" s="45"/>
      <c r="E202" s="171">
        <v>3</v>
      </c>
      <c r="F202" s="170">
        <v>99</v>
      </c>
      <c r="G202" s="188" t="str">
        <f t="shared" si="72"/>
        <v>99/3</v>
      </c>
      <c r="H202" s="188" t="str">
        <f>IFERROR(INDEX('اطلاعات دوره'!A:Z,MATCH(G202,'اطلاعات دوره'!C:C,0),MATCH(H$1,'اطلاعات دوره'!$1:$1,0)),0)</f>
        <v>99/03/01</v>
      </c>
      <c r="I202" s="188" t="str">
        <f>IFERROR(INDEX('اطلاعات دوره'!A:Z,MATCH(G202,'اطلاعات دوره'!C:C,0),MATCH(I$1,'اطلاعات دوره'!$1:$1,0)),0)</f>
        <v>99/03/31</v>
      </c>
      <c r="J202" s="188">
        <f>IFERROR(INDEX('اطلاعات دوره'!A:Z,MATCH(G202,'اطلاعات دوره'!C:C,0),MATCH(J$1,'اطلاعات دوره'!$1:$1,0)),0)</f>
        <v>31</v>
      </c>
      <c r="K202" s="265"/>
      <c r="L202" s="188" t="str">
        <f>IFERROR(INDEX('اطلاعات دوره'!A:Z,MATCH(G202,'اطلاعات دوره'!C:C,0)-1,MATCH("عنوان",'اطلاعات دوره'!$1:$1,0)),"---")</f>
        <v>99/2</v>
      </c>
      <c r="M202" s="188" t="str">
        <f t="shared" si="73"/>
        <v>گل کوه بینالود-99/2</v>
      </c>
      <c r="N202" s="188" t="str">
        <f t="shared" si="74"/>
        <v>گل کوه بینالود-99/3</v>
      </c>
      <c r="O202" s="265"/>
      <c r="P202" s="188" t="str">
        <f>IFERROR(INDEX('اطلاعات انشعابات شرکتها'!A:BB,MATCH(A202,'اطلاعات انشعابات شرکتها'!A:A,0),MATCH(P$1,'اطلاعات انشعابات شرکتها'!$1:$1,0)),0)</f>
        <v>غیر دیماندی</v>
      </c>
      <c r="Q202" s="188">
        <f>IFERROR(INDEX('اطلاعات انشعابات شرکتها'!A:BB,MATCH(A202,'اطلاعات انشعابات شرکتها'!A:A,0),MATCH(Q$1,'اطلاعات انشعابات شرکتها'!$1:$1,0)),0)</f>
        <v>19</v>
      </c>
      <c r="R202" s="188" t="str">
        <f>IFERROR(INDEX('اطلاعات انشعابات شرکتها'!A:BB,MATCH(A202,'اطلاعات انشعابات شرکتها'!A:A,0),MATCH(R$1,'اطلاعات انشعابات شرکتها'!$1:$1,0)),0)</f>
        <v>1</v>
      </c>
      <c r="S202" s="265"/>
      <c r="T202" s="188">
        <f>IFERROR(INDEX('قرائت کنتور'!A:AZ,MATCH(A202&amp;"-"&amp;T$1,'قرائت کنتور'!B:B,0),MATCH(G202,'قرائت کنتور'!$1:$1,0)),0)</f>
        <v>16</v>
      </c>
      <c r="U202" s="188">
        <f>IFERROR(INDEX('قرائت کنتور'!A:AZ,MATCH(A202&amp;"-"&amp;U$1,'قرائت کنتور'!B:B,0),MATCH(L202,'قرائت کنتور'!$1:$1,0)),0)</f>
        <v>110010</v>
      </c>
      <c r="V202" s="188">
        <f>IFERROR(INDEX('قرائت کنتور'!A:AZ,MATCH(A202&amp;"-"&amp;U$1,'قرائت کنتور'!B:B,0),MATCH(G202,'قرائت کنتور'!$1:$1,0)),0)</f>
        <v>109111</v>
      </c>
      <c r="W202" s="188">
        <f>IFERROR(INDEX('قرائت کنتور'!A:AZ,MATCH(A202&amp;"-"&amp;W$1,'قرائت کنتور'!B:B,0),MATCH(L202,'قرائت کنتور'!$1:$1,0)),0)</f>
        <v>12954</v>
      </c>
      <c r="X202" s="188">
        <f>IFERROR(INDEX('قرائت کنتور'!A:AZ,MATCH(A202&amp;"-"&amp;W$1,'قرائت کنتور'!B:B,0),MATCH(G202,'قرائت کنتور'!$1:$1,0)),0)</f>
        <v>12109</v>
      </c>
      <c r="Y202" s="188">
        <f>IFERROR(INDEX('قرائت کنتور'!A:AZ,MATCH(A202&amp;"-"&amp;Y$1,'قرائت کنتور'!B:B,0),MATCH(L202,'قرائت کنتور'!$1:$1,0)),0)</f>
        <v>37494</v>
      </c>
      <c r="Z202" s="188">
        <f>IFERROR(INDEX('قرائت کنتور'!A:AZ,MATCH(A202&amp;"-"&amp;Y$1,'قرائت کنتور'!B:B,0),MATCH(G202,'قرائت کنتور'!$1:$1,0)),0)</f>
        <v>37447</v>
      </c>
      <c r="AA202" s="188">
        <f>IFERROR(INDEX('قرائت کنتور'!A:AZ,MATCH(A202&amp;"-"&amp;AA$1,'قرائت کنتور'!B:B,0),MATCH(L202,'قرائت کنتور'!$1:$1,0)),0)</f>
        <v>66205</v>
      </c>
      <c r="AB202" s="188">
        <f>IFERROR(INDEX('قرائت کنتور'!A:AZ,MATCH(A202&amp;"-"&amp;AA$1,'قرائت کنتور'!B:B,0),MATCH(G202,'قرائت کنتور'!$1:$1,0)),0)</f>
        <v>65896</v>
      </c>
      <c r="AC202" s="265"/>
      <c r="AD202" s="188">
        <f t="shared" si="75"/>
        <v>-899</v>
      </c>
      <c r="AE202" s="188">
        <f t="shared" si="76"/>
        <v>-845</v>
      </c>
      <c r="AF202" s="188">
        <f t="shared" si="77"/>
        <v>-47</v>
      </c>
      <c r="AG202" s="188">
        <f t="shared" si="78"/>
        <v>-309</v>
      </c>
      <c r="AH202" s="188">
        <f t="shared" si="79"/>
        <v>-1791</v>
      </c>
      <c r="AI202" s="188">
        <f t="shared" si="80"/>
        <v>16</v>
      </c>
      <c r="AJ202" s="188" t="str">
        <f t="shared" si="81"/>
        <v>0</v>
      </c>
      <c r="AK202" s="265"/>
      <c r="AL202" s="254">
        <f t="shared" si="82"/>
        <v>-0.9854410488617571</v>
      </c>
      <c r="AM202" s="254" t="str">
        <f t="shared" si="83"/>
        <v>0</v>
      </c>
      <c r="AN202" s="265"/>
      <c r="AO202" s="188">
        <f>IFERROR(INDEX('تعرفه ها'!A:Z,MATCH(P202&amp;"-"&amp;AO$1,'تعرفه ها'!C:C,0),MATCH(F202,'تعرفه ها'!$2:$2,0),1),"---")</f>
        <v>1115</v>
      </c>
      <c r="AP202" s="188">
        <f>IFERROR(INDEX('تعرفه ها'!A:Z,MATCH(P202&amp;"-"&amp;AP$1,'تعرفه ها'!C:C,0),MATCH(F202,'تعرفه ها'!$2:$2,0),1),"---")</f>
        <v>558</v>
      </c>
      <c r="AQ202" s="188">
        <f>IFERROR(INDEX('تعرفه ها'!A:Z,MATCH(P202&amp;"-"&amp;AQ$1,'تعرفه ها'!C:C,0),MATCH(F202,'تعرفه ها'!$2:$2,0),1),"---")</f>
        <v>279</v>
      </c>
      <c r="AR202" s="188">
        <f>IFERROR(INDEX('تعرفه ها'!A:Z,MATCH(P202&amp;"-"&amp;AR$1,'تعرفه ها'!C:C,0),MATCH(F202,'تعرفه ها'!$2:$2,0),1),"---")</f>
        <v>550</v>
      </c>
      <c r="AS202" s="265"/>
      <c r="AT202" s="415">
        <f t="shared" si="84"/>
        <v>-1002385</v>
      </c>
      <c r="AU202" s="415">
        <f t="shared" si="85"/>
        <v>-471510</v>
      </c>
      <c r="AV202" s="415">
        <f t="shared" si="86"/>
        <v>-13113</v>
      </c>
      <c r="AW202" s="415">
        <f t="shared" si="87"/>
        <v>-169950</v>
      </c>
      <c r="AX202" s="415">
        <f t="shared" si="88"/>
        <v>-1656958</v>
      </c>
      <c r="AY202" s="415">
        <f>IFERROR(AH202*INDEX('تعرفه ها'!A:Z,MATCH("عوارض برق به ازاء هر کیلووات",'تعرفه ها'!$C:$C,0),MATCH(F202,'تعرفه ها'!$2:$2,0)),"---")</f>
        <v>-89550</v>
      </c>
      <c r="AZ202" s="415">
        <f t="shared" si="89"/>
        <v>0</v>
      </c>
      <c r="BA202" s="415">
        <f>IFERROR(ROUND(((AX202+AY202+AZ202)*INDEX('تعرفه ها'!A:Z,MATCH("هزینه نگهداری و تعمیرات شبکه برق",'تعرفه ها'!$C:$C,0),MATCH(F202,'تعرفه ها'!$2:$2,0))/100),0),"---")</f>
        <v>-174651</v>
      </c>
      <c r="BB202" s="415">
        <f>IFERROR(IF(P202="دیماندی",ROUND(AJ202*INDEX('تعرفه ها'!A:Z,MATCH(BB$1,'تعرفه ها'!$C:$C,0),MATCH(F202,'تعرفه ها'!$2:$2,0))*J202/30,0),0),"---")</f>
        <v>0</v>
      </c>
      <c r="BC202" s="415"/>
      <c r="BD202" s="54">
        <f>IFERROR(IF(INDEX('اطلاعات دوره'!A:Z,MATCH(G202,'اطلاعات دوره'!C:C,0),MATCH("برق",'اطلاعات دوره'!$1:$1,0))="دارد",ROUND(AX202*INDEX('تعرفه ها'!A:Z,MATCH("پیک فصلی برق",'تعرفه ها'!$C:$C,0),MATCH(F202,'تعرفه ها'!$2:$2,0))/100,0),0),"---")</f>
        <v>0</v>
      </c>
      <c r="BE202" s="415">
        <f>IFERROR(ROUND(((AX202+AY202+AZ202+BA202+BB202+BC202+BD202)*INDEX('تعرفه ها'!A:Z,MATCH("مالیات برق",'تعرفه ها'!$C:$C,0),MATCH(F202,'تعرفه ها'!$2:$2,0))/100),0),"---")</f>
        <v>0</v>
      </c>
      <c r="BF202" s="415">
        <f t="shared" si="90"/>
        <v>-1921159</v>
      </c>
      <c r="BG202" s="415">
        <f t="shared" si="71"/>
        <v>68039598</v>
      </c>
      <c r="BH202" s="415">
        <f t="shared" si="91"/>
        <v>66118439</v>
      </c>
      <c r="BI202" s="54">
        <f t="shared" si="92"/>
        <v>439</v>
      </c>
      <c r="BJ202" s="55">
        <f t="shared" si="93"/>
        <v>66118000</v>
      </c>
      <c r="BK202" s="262"/>
      <c r="BL202" s="183" t="str">
        <f>IFERROR(IF(INDEX(پرداخت!A:AZ,MATCH(A202&amp;" - "&amp;"برق",پرداخت!$B:$B,0),MATCH(G202,پرداخت!$1:$1,0))="نشده","نشده","شده"),"---")</f>
        <v>نشده</v>
      </c>
      <c r="BN202" s="257"/>
      <c r="BO202" s="257"/>
      <c r="BP202" s="257"/>
      <c r="BQ202" s="257"/>
      <c r="BR202" s="257"/>
      <c r="BS202" s="257"/>
      <c r="BT202" s="257"/>
      <c r="BU202" s="257"/>
      <c r="BV202" s="257"/>
      <c r="BW202" s="257"/>
      <c r="BX202" s="257"/>
      <c r="BY202" s="257"/>
      <c r="BZ202" s="257"/>
      <c r="CA202" s="257"/>
      <c r="CB202" s="257"/>
      <c r="CC202" s="257"/>
      <c r="CD202" s="257"/>
      <c r="CE202" s="257"/>
      <c r="CF202" s="257"/>
      <c r="CG202" s="257"/>
      <c r="CH202"/>
      <c r="CI202"/>
      <c r="CJ202"/>
      <c r="CK202"/>
    </row>
    <row r="203" spans="1:89" ht="33.75" hidden="1">
      <c r="A203" s="171" t="s">
        <v>275</v>
      </c>
      <c r="B203" s="47">
        <f>IFERROR(INDEX('اطلاعات انشعابات شرکتها'!A:BB,MATCH(A203,'اطلاعات انشعابات شرکتها'!A:A,0),MATCH(B$1,'اطلاعات انشعابات شرکتها'!$1:$1,0)),0)</f>
        <v>146</v>
      </c>
      <c r="C203" s="48">
        <f>IFERROR(INDEX('اطلاعات انشعابات شرکتها'!A:BB,MATCH(A203,'اطلاعات انشعابات شرکتها'!A:A,0),MATCH(C$1,'اطلاعات انشعابات شرکتها'!$1:$1,0)),0)</f>
        <v>0</v>
      </c>
      <c r="D203" s="45"/>
      <c r="E203" s="171">
        <v>3</v>
      </c>
      <c r="F203" s="170">
        <v>99</v>
      </c>
      <c r="G203" s="188" t="str">
        <f t="shared" si="72"/>
        <v>99/3</v>
      </c>
      <c r="H203" s="188" t="str">
        <f>IFERROR(INDEX('اطلاعات دوره'!A:Z,MATCH(G203,'اطلاعات دوره'!C:C,0),MATCH(H$1,'اطلاعات دوره'!$1:$1,0)),0)</f>
        <v>99/03/01</v>
      </c>
      <c r="I203" s="188" t="str">
        <f>IFERROR(INDEX('اطلاعات دوره'!A:Z,MATCH(G203,'اطلاعات دوره'!C:C,0),MATCH(I$1,'اطلاعات دوره'!$1:$1,0)),0)</f>
        <v>99/03/31</v>
      </c>
      <c r="J203" s="188">
        <f>IFERROR(INDEX('اطلاعات دوره'!A:Z,MATCH(G203,'اطلاعات دوره'!C:C,0),MATCH(J$1,'اطلاعات دوره'!$1:$1,0)),0)</f>
        <v>31</v>
      </c>
      <c r="K203" s="265"/>
      <c r="L203" s="188" t="str">
        <f>IFERROR(INDEX('اطلاعات دوره'!A:Z,MATCH(G203,'اطلاعات دوره'!C:C,0)-1,MATCH("عنوان",'اطلاعات دوره'!$1:$1,0)),"---")</f>
        <v>99/2</v>
      </c>
      <c r="M203" s="188" t="str">
        <f t="shared" si="73"/>
        <v>افزودنی های طبیعی گلچین توس-99/2</v>
      </c>
      <c r="N203" s="188" t="str">
        <f t="shared" si="74"/>
        <v>افزودنی های طبیعی گلچین توس-99/3</v>
      </c>
      <c r="O203" s="265"/>
      <c r="P203" s="188" t="str">
        <f>IFERROR(INDEX('اطلاعات انشعابات شرکتها'!A:BB,MATCH(A203,'اطلاعات انشعابات شرکتها'!A:A,0),MATCH(P$1,'اطلاعات انشعابات شرکتها'!$1:$1,0)),0)</f>
        <v>غیر دیماندی</v>
      </c>
      <c r="Q203" s="188">
        <f>IFERROR(INDEX('اطلاعات انشعابات شرکتها'!A:BB,MATCH(A203,'اطلاعات انشعابات شرکتها'!A:A,0),MATCH(Q$1,'اطلاعات انشعابات شرکتها'!$1:$1,0)),0)</f>
        <v>19</v>
      </c>
      <c r="R203" s="188" t="str">
        <f>IFERROR(INDEX('اطلاعات انشعابات شرکتها'!A:BB,MATCH(A203,'اطلاعات انشعابات شرکتها'!A:A,0),MATCH(R$1,'اطلاعات انشعابات شرکتها'!$1:$1,0)),0)</f>
        <v>1</v>
      </c>
      <c r="S203" s="265"/>
      <c r="T203" s="188" t="str">
        <f>IFERROR(INDEX('قرائت کنتور'!A:AZ,MATCH(A203&amp;"-"&amp;T$1,'قرائت کنتور'!B:B,0),MATCH(G203,'قرائت کنتور'!$1:$1,0)),0)</f>
        <v>-</v>
      </c>
      <c r="U203" s="188">
        <f>IFERROR(INDEX('قرائت کنتور'!A:AZ,MATCH(A203&amp;"-"&amp;U$1,'قرائت کنتور'!B:B,0),MATCH(L203,'قرائت کنتور'!$1:$1,0)),0)</f>
        <v>3903</v>
      </c>
      <c r="V203" s="188" t="str">
        <f>IFERROR(INDEX('قرائت کنتور'!A:AZ,MATCH(A203&amp;"-"&amp;U$1,'قرائت کنتور'!B:B,0),MATCH(G203,'قرائت کنتور'!$1:$1,0)),0)</f>
        <v>-</v>
      </c>
      <c r="W203" s="188">
        <f>IFERROR(INDEX('قرائت کنتور'!A:AZ,MATCH(A203&amp;"-"&amp;W$1,'قرائت کنتور'!B:B,0),MATCH(L203,'قرائت کنتور'!$1:$1,0)),0)</f>
        <v>860</v>
      </c>
      <c r="X203" s="188" t="str">
        <f>IFERROR(INDEX('قرائت کنتور'!A:AZ,MATCH(A203&amp;"-"&amp;W$1,'قرائت کنتور'!B:B,0),MATCH(G203,'قرائت کنتور'!$1:$1,0)),0)</f>
        <v>-</v>
      </c>
      <c r="Y203" s="188">
        <f>IFERROR(INDEX('قرائت کنتور'!A:AZ,MATCH(A203&amp;"-"&amp;Y$1,'قرائت کنتور'!B:B,0),MATCH(L203,'قرائت کنتور'!$1:$1,0)),0)</f>
        <v>1254</v>
      </c>
      <c r="Z203" s="188" t="str">
        <f>IFERROR(INDEX('قرائت کنتور'!A:AZ,MATCH(A203&amp;"-"&amp;Y$1,'قرائت کنتور'!B:B,0),MATCH(G203,'قرائت کنتور'!$1:$1,0)),0)</f>
        <v>-</v>
      </c>
      <c r="AA203" s="188">
        <f>IFERROR(INDEX('قرائت کنتور'!A:AZ,MATCH(A203&amp;"-"&amp;AA$1,'قرائت کنتور'!B:B,0),MATCH(L203,'قرائت کنتور'!$1:$1,0)),0)</f>
        <v>8895</v>
      </c>
      <c r="AB203" s="188" t="str">
        <f>IFERROR(INDEX('قرائت کنتور'!A:AZ,MATCH(A203&amp;"-"&amp;AA$1,'قرائت کنتور'!B:B,0),MATCH(G203,'قرائت کنتور'!$1:$1,0)),0)</f>
        <v>-</v>
      </c>
      <c r="AC203" s="265"/>
      <c r="AD203" s="188" t="str">
        <f t="shared" si="75"/>
        <v>---</v>
      </c>
      <c r="AE203" s="188" t="str">
        <f t="shared" si="76"/>
        <v>---</v>
      </c>
      <c r="AF203" s="188" t="str">
        <f t="shared" si="77"/>
        <v>---</v>
      </c>
      <c r="AG203" s="188" t="str">
        <f t="shared" si="78"/>
        <v>---</v>
      </c>
      <c r="AH203" s="188" t="str">
        <f t="shared" si="79"/>
        <v>---</v>
      </c>
      <c r="AI203" s="188" t="str">
        <f t="shared" si="80"/>
        <v>---</v>
      </c>
      <c r="AJ203" s="188" t="str">
        <f t="shared" si="81"/>
        <v>0</v>
      </c>
      <c r="AK203" s="265"/>
      <c r="AL203" s="254" t="str">
        <f t="shared" si="82"/>
        <v>---</v>
      </c>
      <c r="AM203" s="254" t="str">
        <f t="shared" si="83"/>
        <v>---</v>
      </c>
      <c r="AN203" s="265"/>
      <c r="AO203" s="188">
        <f>IFERROR(INDEX('تعرفه ها'!A:Z,MATCH(P203&amp;"-"&amp;AO$1,'تعرفه ها'!C:C,0),MATCH(F203,'تعرفه ها'!$2:$2,0),1),"---")</f>
        <v>1115</v>
      </c>
      <c r="AP203" s="188">
        <f>IFERROR(INDEX('تعرفه ها'!A:Z,MATCH(P203&amp;"-"&amp;AP$1,'تعرفه ها'!C:C,0),MATCH(F203,'تعرفه ها'!$2:$2,0),1),"---")</f>
        <v>558</v>
      </c>
      <c r="AQ203" s="188">
        <f>IFERROR(INDEX('تعرفه ها'!A:Z,MATCH(P203&amp;"-"&amp;AQ$1,'تعرفه ها'!C:C,0),MATCH(F203,'تعرفه ها'!$2:$2,0),1),"---")</f>
        <v>279</v>
      </c>
      <c r="AR203" s="188">
        <f>IFERROR(INDEX('تعرفه ها'!A:Z,MATCH(P203&amp;"-"&amp;AR$1,'تعرفه ها'!C:C,0),MATCH(F203,'تعرفه ها'!$2:$2,0),1),"---")</f>
        <v>550</v>
      </c>
      <c r="AS203" s="265"/>
      <c r="AT203" s="415" t="str">
        <f t="shared" si="84"/>
        <v>---</v>
      </c>
      <c r="AU203" s="415" t="str">
        <f t="shared" si="85"/>
        <v>---</v>
      </c>
      <c r="AV203" s="415" t="str">
        <f t="shared" si="86"/>
        <v>---</v>
      </c>
      <c r="AW203" s="415" t="str">
        <f t="shared" si="87"/>
        <v>---</v>
      </c>
      <c r="AX203" s="415" t="str">
        <f t="shared" si="88"/>
        <v>---</v>
      </c>
      <c r="AY203" s="415" t="str">
        <f>IFERROR(AH203*INDEX('تعرفه ها'!A:Z,MATCH("عوارض برق به ازاء هر کیلووات",'تعرفه ها'!$C:$C,0),MATCH(F203,'تعرفه ها'!$2:$2,0)),"---")</f>
        <v>---</v>
      </c>
      <c r="AZ203" s="415" t="str">
        <f t="shared" si="89"/>
        <v>---</v>
      </c>
      <c r="BA203" s="415" t="str">
        <f>IFERROR(ROUND(((AX203+AY203+AZ203)*INDEX('تعرفه ها'!A:Z,MATCH("هزینه نگهداری و تعمیرات شبکه برق",'تعرفه ها'!$C:$C,0),MATCH(F203,'تعرفه ها'!$2:$2,0))/100),0),"---")</f>
        <v>---</v>
      </c>
      <c r="BB203" s="415">
        <f>IFERROR(IF(P203="دیماندی",ROUND(AJ203*INDEX('تعرفه ها'!A:Z,MATCH(BB$1,'تعرفه ها'!$C:$C,0),MATCH(F203,'تعرفه ها'!$2:$2,0))*J203/30,0),0),"---")</f>
        <v>0</v>
      </c>
      <c r="BC203" s="415"/>
      <c r="BD203" s="54">
        <f>IFERROR(IF(INDEX('اطلاعات دوره'!A:Z,MATCH(G203,'اطلاعات دوره'!C:C,0),MATCH("برق",'اطلاعات دوره'!$1:$1,0))="دارد",ROUND(AX203*INDEX('تعرفه ها'!A:Z,MATCH("پیک فصلی برق",'تعرفه ها'!$C:$C,0),MATCH(F203,'تعرفه ها'!$2:$2,0))/100,0),0),"---")</f>
        <v>0</v>
      </c>
      <c r="BE203" s="415" t="str">
        <f>IFERROR(ROUND(((AX203+AY203+AZ203+BA203+BB203+BC203+BD203)*INDEX('تعرفه ها'!A:Z,MATCH("مالیات برق",'تعرفه ها'!$C:$C,0),MATCH(F203,'تعرفه ها'!$2:$2,0))/100),0),"---")</f>
        <v>---</v>
      </c>
      <c r="BF203" s="415" t="str">
        <f t="shared" si="90"/>
        <v>---</v>
      </c>
      <c r="BG203" s="415" t="str">
        <f t="shared" si="71"/>
        <v>---</v>
      </c>
      <c r="BH203" s="415" t="str">
        <f t="shared" si="91"/>
        <v>---</v>
      </c>
      <c r="BI203" s="54" t="str">
        <f t="shared" si="92"/>
        <v>---</v>
      </c>
      <c r="BJ203" s="55" t="str">
        <f t="shared" si="93"/>
        <v>---</v>
      </c>
      <c r="BK203" s="262"/>
      <c r="BL203" s="183" t="str">
        <f>IFERROR(IF(INDEX(پرداخت!A:AZ,MATCH(A203&amp;" - "&amp;"برق",پرداخت!$B:$B,0),MATCH(G203,پرداخت!$1:$1,0))="نشده","نشده","شده"),"---")</f>
        <v>نشده</v>
      </c>
      <c r="BN203" s="257"/>
      <c r="BO203" s="257"/>
      <c r="BP203" s="257"/>
      <c r="BQ203" s="257"/>
      <c r="BR203" s="257"/>
      <c r="BS203" s="257"/>
      <c r="BT203" s="257"/>
      <c r="BU203" s="257"/>
      <c r="BV203" s="257"/>
      <c r="BW203" s="257"/>
      <c r="BX203" s="257"/>
      <c r="BY203" s="257"/>
      <c r="BZ203" s="257"/>
      <c r="CA203" s="257"/>
      <c r="CB203" s="257"/>
      <c r="CC203" s="257"/>
      <c r="CD203" s="257"/>
      <c r="CE203" s="257"/>
      <c r="CF203" s="257"/>
      <c r="CG203" s="257"/>
      <c r="CH203"/>
      <c r="CI203"/>
      <c r="CJ203"/>
      <c r="CK203"/>
    </row>
    <row r="204" spans="1:89" ht="33.75" hidden="1">
      <c r="A204" s="171" t="s">
        <v>296</v>
      </c>
      <c r="B204" s="47">
        <f>IFERROR(INDEX('اطلاعات انشعابات شرکتها'!A:BB,MATCH(A204,'اطلاعات انشعابات شرکتها'!A:A,0),MATCH(B$1,'اطلاعات انشعابات شرکتها'!$1:$1,0)),0)</f>
        <v>147</v>
      </c>
      <c r="C204" s="48">
        <f>IFERROR(INDEX('اطلاعات انشعابات شرکتها'!A:BB,MATCH(A204,'اطلاعات انشعابات شرکتها'!A:A,0),MATCH(C$1,'اطلاعات انشعابات شرکتها'!$1:$1,0)),0)</f>
        <v>0</v>
      </c>
      <c r="D204" s="45"/>
      <c r="E204" s="171">
        <v>3</v>
      </c>
      <c r="F204" s="170">
        <v>99</v>
      </c>
      <c r="G204" s="188" t="str">
        <f t="shared" si="72"/>
        <v>99/3</v>
      </c>
      <c r="H204" s="188" t="str">
        <f>IFERROR(INDEX('اطلاعات دوره'!A:Z,MATCH(G204,'اطلاعات دوره'!C:C,0),MATCH(H$1,'اطلاعات دوره'!$1:$1,0)),0)</f>
        <v>99/03/01</v>
      </c>
      <c r="I204" s="188" t="str">
        <f>IFERROR(INDEX('اطلاعات دوره'!A:Z,MATCH(G204,'اطلاعات دوره'!C:C,0),MATCH(I$1,'اطلاعات دوره'!$1:$1,0)),0)</f>
        <v>99/03/31</v>
      </c>
      <c r="J204" s="188">
        <f>IFERROR(INDEX('اطلاعات دوره'!A:Z,MATCH(G204,'اطلاعات دوره'!C:C,0),MATCH(J$1,'اطلاعات دوره'!$1:$1,0)),0)</f>
        <v>31</v>
      </c>
      <c r="K204" s="265"/>
      <c r="L204" s="188" t="str">
        <f>IFERROR(INDEX('اطلاعات دوره'!A:Z,MATCH(G204,'اطلاعات دوره'!C:C,0)-1,MATCH("عنوان",'اطلاعات دوره'!$1:$1,0)),"---")</f>
        <v>99/2</v>
      </c>
      <c r="M204" s="188" t="str">
        <f t="shared" si="73"/>
        <v>ماهان تدبیر پارت-99/2</v>
      </c>
      <c r="N204" s="188" t="str">
        <f t="shared" si="74"/>
        <v>ماهان تدبیر پارت-99/3</v>
      </c>
      <c r="O204" s="265"/>
      <c r="P204" s="188">
        <f>IFERROR(INDEX('اطلاعات انشعابات شرکتها'!A:BB,MATCH(A204,'اطلاعات انشعابات شرکتها'!A:A,0),MATCH(P$1,'اطلاعات انشعابات شرکتها'!$1:$1,0)),0)</f>
        <v>0</v>
      </c>
      <c r="Q204" s="188">
        <f>IFERROR(INDEX('اطلاعات انشعابات شرکتها'!A:BB,MATCH(A204,'اطلاعات انشعابات شرکتها'!A:A,0),MATCH(Q$1,'اطلاعات انشعابات شرکتها'!$1:$1,0)),0)</f>
        <v>0</v>
      </c>
      <c r="R204" s="188">
        <f>IFERROR(INDEX('اطلاعات انشعابات شرکتها'!A:BB,MATCH(A204,'اطلاعات انشعابات شرکتها'!A:A,0),MATCH(R$1,'اطلاعات انشعابات شرکتها'!$1:$1,0)),0)</f>
        <v>0</v>
      </c>
      <c r="S204" s="265"/>
      <c r="T204" s="188">
        <f>IFERROR(INDEX('قرائت کنتور'!A:AZ,MATCH(A204&amp;"-"&amp;T$1,'قرائت کنتور'!B:B,0),MATCH(G204,'قرائت کنتور'!$1:$1,0)),0)</f>
        <v>0</v>
      </c>
      <c r="U204" s="188">
        <f>IFERROR(INDEX('قرائت کنتور'!A:AZ,MATCH(A204&amp;"-"&amp;U$1,'قرائت کنتور'!B:B,0),MATCH(L204,'قرائت کنتور'!$1:$1,0)),0)</f>
        <v>30411</v>
      </c>
      <c r="V204" s="188">
        <f>IFERROR(INDEX('قرائت کنتور'!A:AZ,MATCH(A204&amp;"-"&amp;U$1,'قرائت کنتور'!B:B,0),MATCH(G204,'قرائت کنتور'!$1:$1,0)),0)</f>
        <v>0</v>
      </c>
      <c r="W204" s="188">
        <f>IFERROR(INDEX('قرائت کنتور'!A:AZ,MATCH(A204&amp;"-"&amp;W$1,'قرائت کنتور'!B:B,0),MATCH(L204,'قرائت کنتور'!$1:$1,0)),0)</f>
        <v>5323</v>
      </c>
      <c r="X204" s="188">
        <f>IFERROR(INDEX('قرائت کنتور'!A:AZ,MATCH(A204&amp;"-"&amp;W$1,'قرائت کنتور'!B:B,0),MATCH(G204,'قرائت کنتور'!$1:$1,0)),0)</f>
        <v>0</v>
      </c>
      <c r="Y204" s="188">
        <f>IFERROR(INDEX('قرائت کنتور'!A:AZ,MATCH(A204&amp;"-"&amp;Y$1,'قرائت کنتور'!B:B,0),MATCH(L204,'قرائت کنتور'!$1:$1,0)),0)</f>
        <v>6627</v>
      </c>
      <c r="Z204" s="188">
        <f>IFERROR(INDEX('قرائت کنتور'!A:AZ,MATCH(A204&amp;"-"&amp;Y$1,'قرائت کنتور'!B:B,0),MATCH(G204,'قرائت کنتور'!$1:$1,0)),0)</f>
        <v>0</v>
      </c>
      <c r="AA204" s="188">
        <f>IFERROR(INDEX('قرائت کنتور'!A:AZ,MATCH(A204&amp;"-"&amp;AA$1,'قرائت کنتور'!B:B,0),MATCH(L204,'قرائت کنتور'!$1:$1,0)),0)</f>
        <v>30634</v>
      </c>
      <c r="AB204" s="188">
        <f>IFERROR(INDEX('قرائت کنتور'!A:AZ,MATCH(A204&amp;"-"&amp;AA$1,'قرائت کنتور'!B:B,0),MATCH(G204,'قرائت کنتور'!$1:$1,0)),0)</f>
        <v>0</v>
      </c>
      <c r="AC204" s="265"/>
      <c r="AD204" s="188">
        <f t="shared" si="75"/>
        <v>0</v>
      </c>
      <c r="AE204" s="188">
        <f t="shared" si="76"/>
        <v>0</v>
      </c>
      <c r="AF204" s="188">
        <f t="shared" si="77"/>
        <v>0</v>
      </c>
      <c r="AG204" s="188">
        <f t="shared" si="78"/>
        <v>0</v>
      </c>
      <c r="AH204" s="188">
        <f t="shared" si="79"/>
        <v>0</v>
      </c>
      <c r="AI204" s="188">
        <f t="shared" si="80"/>
        <v>0</v>
      </c>
      <c r="AJ204" s="188" t="str">
        <f t="shared" si="81"/>
        <v>0</v>
      </c>
      <c r="AK204" s="265"/>
      <c r="AL204" s="254" t="str">
        <f t="shared" si="82"/>
        <v>---</v>
      </c>
      <c r="AM204" s="254" t="str">
        <f t="shared" si="83"/>
        <v>---</v>
      </c>
      <c r="AN204" s="265"/>
      <c r="AO204" s="188" t="str">
        <f>IFERROR(INDEX('تعرفه ها'!A:Z,MATCH(P204&amp;"-"&amp;AO$1,'تعرفه ها'!C:C,0),MATCH(F204,'تعرفه ها'!$2:$2,0),1),"---")</f>
        <v>---</v>
      </c>
      <c r="AP204" s="188" t="str">
        <f>IFERROR(INDEX('تعرفه ها'!A:Z,MATCH(P204&amp;"-"&amp;AP$1,'تعرفه ها'!C:C,0),MATCH(F204,'تعرفه ها'!$2:$2,0),1),"---")</f>
        <v>---</v>
      </c>
      <c r="AQ204" s="188" t="str">
        <f>IFERROR(INDEX('تعرفه ها'!A:Z,MATCH(P204&amp;"-"&amp;AQ$1,'تعرفه ها'!C:C,0),MATCH(F204,'تعرفه ها'!$2:$2,0),1),"---")</f>
        <v>---</v>
      </c>
      <c r="AR204" s="188" t="str">
        <f>IFERROR(INDEX('تعرفه ها'!A:Z,MATCH(P204&amp;"-"&amp;AR$1,'تعرفه ها'!C:C,0),MATCH(F204,'تعرفه ها'!$2:$2,0),1),"---")</f>
        <v>---</v>
      </c>
      <c r="AS204" s="265"/>
      <c r="AT204" s="415" t="str">
        <f t="shared" si="84"/>
        <v>---</v>
      </c>
      <c r="AU204" s="415" t="str">
        <f t="shared" si="85"/>
        <v>---</v>
      </c>
      <c r="AV204" s="415" t="str">
        <f t="shared" si="86"/>
        <v>---</v>
      </c>
      <c r="AW204" s="415" t="str">
        <f t="shared" si="87"/>
        <v>---</v>
      </c>
      <c r="AX204" s="415" t="str">
        <f t="shared" si="88"/>
        <v>---</v>
      </c>
      <c r="AY204" s="415">
        <f>IFERROR(AH204*INDEX('تعرفه ها'!A:Z,MATCH("عوارض برق به ازاء هر کیلووات",'تعرفه ها'!$C:$C,0),MATCH(F204,'تعرفه ها'!$2:$2,0)),"---")</f>
        <v>0</v>
      </c>
      <c r="AZ204" s="415" t="str">
        <f t="shared" si="89"/>
        <v>---</v>
      </c>
      <c r="BA204" s="415" t="str">
        <f>IFERROR(ROUND(((AX204+AY204+AZ204)*INDEX('تعرفه ها'!A:Z,MATCH("هزینه نگهداری و تعمیرات شبکه برق",'تعرفه ها'!$C:$C,0),MATCH(F204,'تعرفه ها'!$2:$2,0))/100),0),"---")</f>
        <v>---</v>
      </c>
      <c r="BB204" s="415">
        <f>IFERROR(IF(P204="دیماندی",ROUND(AJ204*INDEX('تعرفه ها'!A:Z,MATCH(BB$1,'تعرفه ها'!$C:$C,0),MATCH(F204,'تعرفه ها'!$2:$2,0))*J204/30,0),0),"---")</f>
        <v>0</v>
      </c>
      <c r="BC204" s="415"/>
      <c r="BD204" s="54">
        <f>IFERROR(IF(INDEX('اطلاعات دوره'!A:Z,MATCH(G204,'اطلاعات دوره'!C:C,0),MATCH("برق",'اطلاعات دوره'!$1:$1,0))="دارد",ROUND(AX204*INDEX('تعرفه ها'!A:Z,MATCH("پیک فصلی برق",'تعرفه ها'!$C:$C,0),MATCH(F204,'تعرفه ها'!$2:$2,0))/100,0),0),"---")</f>
        <v>0</v>
      </c>
      <c r="BE204" s="415" t="str">
        <f>IFERROR(ROUND(((AX204+AY204+AZ204+BA204+BB204+BC204+BD204)*INDEX('تعرفه ها'!A:Z,MATCH("مالیات برق",'تعرفه ها'!$C:$C,0),MATCH(F204,'تعرفه ها'!$2:$2,0))/100),0),"---")</f>
        <v>---</v>
      </c>
      <c r="BF204" s="415" t="str">
        <f t="shared" si="90"/>
        <v>---</v>
      </c>
      <c r="BG204" s="415" t="str">
        <f t="shared" si="71"/>
        <v>---</v>
      </c>
      <c r="BH204" s="415" t="str">
        <f t="shared" si="91"/>
        <v>---</v>
      </c>
      <c r="BI204" s="54" t="str">
        <f t="shared" si="92"/>
        <v>---</v>
      </c>
      <c r="BJ204" s="55" t="str">
        <f t="shared" si="93"/>
        <v>---</v>
      </c>
      <c r="BK204" s="262"/>
      <c r="BL204" s="183" t="str">
        <f>IFERROR(IF(INDEX(پرداخت!A:AZ,MATCH(A204&amp;" - "&amp;"برق",پرداخت!$B:$B,0),MATCH(G204,پرداخت!$1:$1,0))="نشده","نشده","شده"),"---")</f>
        <v>---</v>
      </c>
      <c r="BN204" s="257"/>
      <c r="BO204" s="257"/>
      <c r="BP204" s="257"/>
      <c r="BQ204" s="257"/>
      <c r="BR204" s="257"/>
      <c r="BS204" s="257"/>
      <c r="BT204" s="257"/>
      <c r="BU204" s="257"/>
      <c r="BV204" s="257"/>
      <c r="BW204" s="257"/>
      <c r="BX204" s="257"/>
      <c r="BY204" s="257"/>
      <c r="BZ204" s="257"/>
      <c r="CA204" s="257"/>
      <c r="CB204" s="257"/>
      <c r="CC204" s="257"/>
      <c r="CD204" s="257"/>
      <c r="CE204" s="257"/>
      <c r="CF204" s="257"/>
      <c r="CG204" s="257"/>
      <c r="CH204"/>
      <c r="CI204"/>
      <c r="CJ204"/>
      <c r="CK204"/>
    </row>
    <row r="205" spans="1:89" ht="33.75" hidden="1">
      <c r="A205" s="171" t="s">
        <v>277</v>
      </c>
      <c r="B205" s="47">
        <f>IFERROR(INDEX('اطلاعات انشعابات شرکتها'!A:BB,MATCH(A205,'اطلاعات انشعابات شرکتها'!A:A,0),MATCH(B$1,'اطلاعات انشعابات شرکتها'!$1:$1,0)),0)</f>
        <v>148</v>
      </c>
      <c r="C205" s="48">
        <f>IFERROR(INDEX('اطلاعات انشعابات شرکتها'!A:BB,MATCH(A205,'اطلاعات انشعابات شرکتها'!A:A,0),MATCH(C$1,'اطلاعات انشعابات شرکتها'!$1:$1,0)),0)</f>
        <v>0</v>
      </c>
      <c r="D205" s="45"/>
      <c r="E205" s="171">
        <v>3</v>
      </c>
      <c r="F205" s="170">
        <v>99</v>
      </c>
      <c r="G205" s="188" t="str">
        <f t="shared" si="72"/>
        <v>99/3</v>
      </c>
      <c r="H205" s="188" t="str">
        <f>IFERROR(INDEX('اطلاعات دوره'!A:Z,MATCH(G205,'اطلاعات دوره'!C:C,0),MATCH(H$1,'اطلاعات دوره'!$1:$1,0)),0)</f>
        <v>99/03/01</v>
      </c>
      <c r="I205" s="188" t="str">
        <f>IFERROR(INDEX('اطلاعات دوره'!A:Z,MATCH(G205,'اطلاعات دوره'!C:C,0),MATCH(I$1,'اطلاعات دوره'!$1:$1,0)),0)</f>
        <v>99/03/31</v>
      </c>
      <c r="J205" s="188">
        <f>IFERROR(INDEX('اطلاعات دوره'!A:Z,MATCH(G205,'اطلاعات دوره'!C:C,0),MATCH(J$1,'اطلاعات دوره'!$1:$1,0)),0)</f>
        <v>31</v>
      </c>
      <c r="K205" s="265"/>
      <c r="L205" s="188" t="str">
        <f>IFERROR(INDEX('اطلاعات دوره'!A:Z,MATCH(G205,'اطلاعات دوره'!C:C,0)-1,MATCH("عنوان",'اطلاعات دوره'!$1:$1,0)),"---")</f>
        <v>99/2</v>
      </c>
      <c r="M205" s="188" t="str">
        <f t="shared" si="73"/>
        <v>مبین پویش صنعت پارس-99/2</v>
      </c>
      <c r="N205" s="188" t="str">
        <f t="shared" si="74"/>
        <v>مبین پویش صنعت پارس-99/3</v>
      </c>
      <c r="O205" s="265"/>
      <c r="P205" s="188" t="str">
        <f>IFERROR(INDEX('اطلاعات انشعابات شرکتها'!A:BB,MATCH(A205,'اطلاعات انشعابات شرکتها'!A:A,0),MATCH(P$1,'اطلاعات انشعابات شرکتها'!$1:$1,0)),0)</f>
        <v>غیر دیماندی</v>
      </c>
      <c r="Q205" s="188">
        <f>IFERROR(INDEX('اطلاعات انشعابات شرکتها'!A:BB,MATCH(A205,'اطلاعات انشعابات شرکتها'!A:A,0),MATCH(Q$1,'اطلاعات انشعابات شرکتها'!$1:$1,0)),0)</f>
        <v>19</v>
      </c>
      <c r="R205" s="188" t="str">
        <f>IFERROR(INDEX('اطلاعات انشعابات شرکتها'!A:BB,MATCH(A205,'اطلاعات انشعابات شرکتها'!A:A,0),MATCH(R$1,'اطلاعات انشعابات شرکتها'!$1:$1,0)),0)</f>
        <v>1</v>
      </c>
      <c r="S205" s="265"/>
      <c r="T205" s="188">
        <f>IFERROR(INDEX('قرائت کنتور'!A:AZ,MATCH(A205&amp;"-"&amp;T$1,'قرائت کنتور'!B:B,0),MATCH(G205,'قرائت کنتور'!$1:$1,0)),0)</f>
        <v>0</v>
      </c>
      <c r="U205" s="188">
        <f>IFERROR(INDEX('قرائت کنتور'!A:AZ,MATCH(A205&amp;"-"&amp;U$1,'قرائت کنتور'!B:B,0),MATCH(L205,'قرائت کنتور'!$1:$1,0)),0)</f>
        <v>3631</v>
      </c>
      <c r="V205" s="188">
        <f>IFERROR(INDEX('قرائت کنتور'!A:AZ,MATCH(A205&amp;"-"&amp;U$1,'قرائت کنتور'!B:B,0),MATCH(G205,'قرائت کنتور'!$1:$1,0)),0)</f>
        <v>3450</v>
      </c>
      <c r="W205" s="188">
        <f>IFERROR(INDEX('قرائت کنتور'!A:AZ,MATCH(A205&amp;"-"&amp;W$1,'قرائت کنتور'!B:B,0),MATCH(L205,'قرائت کنتور'!$1:$1,0)),0)</f>
        <v>0</v>
      </c>
      <c r="X205" s="188">
        <f>IFERROR(INDEX('قرائت کنتور'!A:AZ,MATCH(A205&amp;"-"&amp;W$1,'قرائت کنتور'!B:B,0),MATCH(G205,'قرائت کنتور'!$1:$1,0)),0)</f>
        <v>63037</v>
      </c>
      <c r="Y205" s="188">
        <f>IFERROR(INDEX('قرائت کنتور'!A:AZ,MATCH(A205&amp;"-"&amp;Y$1,'قرائت کنتور'!B:B,0),MATCH(L205,'قرائت کنتور'!$1:$1,0)),0)</f>
        <v>0</v>
      </c>
      <c r="Z205" s="188">
        <f>IFERROR(INDEX('قرائت کنتور'!A:AZ,MATCH(A205&amp;"-"&amp;Y$1,'قرائت کنتور'!B:B,0),MATCH(G205,'قرائت کنتور'!$1:$1,0)),0)</f>
        <v>28861</v>
      </c>
      <c r="AA205" s="188">
        <f>IFERROR(INDEX('قرائت کنتور'!A:AZ,MATCH(A205&amp;"-"&amp;AA$1,'قرائت کنتور'!B:B,0),MATCH(L205,'قرائت کنتور'!$1:$1,0)),0)</f>
        <v>0</v>
      </c>
      <c r="AB205" s="188">
        <f>IFERROR(INDEX('قرائت کنتور'!A:AZ,MATCH(A205&amp;"-"&amp;AA$1,'قرائت کنتور'!B:B,0),MATCH(G205,'قرائت کنتور'!$1:$1,0)),0)</f>
        <v>10037</v>
      </c>
      <c r="AC205" s="265"/>
      <c r="AD205" s="188">
        <f t="shared" si="75"/>
        <v>-181</v>
      </c>
      <c r="AE205" s="188">
        <f t="shared" si="76"/>
        <v>63037</v>
      </c>
      <c r="AF205" s="188">
        <f t="shared" si="77"/>
        <v>28861</v>
      </c>
      <c r="AG205" s="188">
        <f t="shared" si="78"/>
        <v>10037</v>
      </c>
      <c r="AH205" s="188">
        <f t="shared" si="79"/>
        <v>91717</v>
      </c>
      <c r="AI205" s="188">
        <f t="shared" si="80"/>
        <v>0</v>
      </c>
      <c r="AJ205" s="188" t="str">
        <f t="shared" si="81"/>
        <v>0</v>
      </c>
      <c r="AK205" s="265"/>
      <c r="AL205" s="254">
        <f t="shared" si="82"/>
        <v>0.99406530205192056</v>
      </c>
      <c r="AM205" s="254" t="str">
        <f t="shared" si="83"/>
        <v>0</v>
      </c>
      <c r="AN205" s="265"/>
      <c r="AO205" s="188">
        <f>IFERROR(INDEX('تعرفه ها'!A:Z,MATCH(P205&amp;"-"&amp;AO$1,'تعرفه ها'!C:C,0),MATCH(F205,'تعرفه ها'!$2:$2,0),1),"---")</f>
        <v>1115</v>
      </c>
      <c r="AP205" s="188">
        <f>IFERROR(INDEX('تعرفه ها'!A:Z,MATCH(P205&amp;"-"&amp;AP$1,'تعرفه ها'!C:C,0),MATCH(F205,'تعرفه ها'!$2:$2,0),1),"---")</f>
        <v>558</v>
      </c>
      <c r="AQ205" s="188">
        <f>IFERROR(INDEX('تعرفه ها'!A:Z,MATCH(P205&amp;"-"&amp;AQ$1,'تعرفه ها'!C:C,0),MATCH(F205,'تعرفه ها'!$2:$2,0),1),"---")</f>
        <v>279</v>
      </c>
      <c r="AR205" s="188">
        <f>IFERROR(INDEX('تعرفه ها'!A:Z,MATCH(P205&amp;"-"&amp;AR$1,'تعرفه ها'!C:C,0),MATCH(F205,'تعرفه ها'!$2:$2,0),1),"---")</f>
        <v>550</v>
      </c>
      <c r="AS205" s="265"/>
      <c r="AT205" s="415">
        <f t="shared" si="84"/>
        <v>-201815</v>
      </c>
      <c r="AU205" s="415">
        <f t="shared" si="85"/>
        <v>35174646</v>
      </c>
      <c r="AV205" s="415">
        <f t="shared" si="86"/>
        <v>8052219</v>
      </c>
      <c r="AW205" s="415">
        <f t="shared" si="87"/>
        <v>5520350</v>
      </c>
      <c r="AX205" s="415">
        <f t="shared" si="88"/>
        <v>48545400</v>
      </c>
      <c r="AY205" s="415">
        <f>IFERROR(AH205*INDEX('تعرفه ها'!A:Z,MATCH("عوارض برق به ازاء هر کیلووات",'تعرفه ها'!$C:$C,0),MATCH(F205,'تعرفه ها'!$2:$2,0)),"---")</f>
        <v>4585850</v>
      </c>
      <c r="AZ205" s="415">
        <f t="shared" si="89"/>
        <v>0</v>
      </c>
      <c r="BA205" s="415">
        <f>IFERROR(ROUND(((AX205+AY205+AZ205)*INDEX('تعرفه ها'!A:Z,MATCH("هزینه نگهداری و تعمیرات شبکه برق",'تعرفه ها'!$C:$C,0),MATCH(F205,'تعرفه ها'!$2:$2,0))/100),0),"---")</f>
        <v>5313125</v>
      </c>
      <c r="BB205" s="415">
        <f>IFERROR(IF(P205="دیماندی",ROUND(AJ205*INDEX('تعرفه ها'!A:Z,MATCH(BB$1,'تعرفه ها'!$C:$C,0),MATCH(F205,'تعرفه ها'!$2:$2,0))*J205/30,0),0),"---")</f>
        <v>0</v>
      </c>
      <c r="BC205" s="415"/>
      <c r="BD205" s="54">
        <f>IFERROR(IF(INDEX('اطلاعات دوره'!A:Z,MATCH(G205,'اطلاعات دوره'!C:C,0),MATCH("برق",'اطلاعات دوره'!$1:$1,0))="دارد",ROUND(AX205*INDEX('تعرفه ها'!A:Z,MATCH("پیک فصلی برق",'تعرفه ها'!$C:$C,0),MATCH(F205,'تعرفه ها'!$2:$2,0))/100,0),0),"---")</f>
        <v>0</v>
      </c>
      <c r="BE205" s="415">
        <f>IFERROR(ROUND(((AX205+AY205+AZ205+BA205+BB205+BC205+BD205)*INDEX('تعرفه ها'!A:Z,MATCH("مالیات برق",'تعرفه ها'!$C:$C,0),MATCH(F205,'تعرفه ها'!$2:$2,0))/100),0),"---")</f>
        <v>0</v>
      </c>
      <c r="BF205" s="415">
        <f t="shared" si="90"/>
        <v>58444375</v>
      </c>
      <c r="BG205" s="415">
        <f t="shared" si="71"/>
        <v>-58413737</v>
      </c>
      <c r="BH205" s="415">
        <f t="shared" si="91"/>
        <v>30638</v>
      </c>
      <c r="BI205" s="54">
        <f t="shared" si="92"/>
        <v>638</v>
      </c>
      <c r="BJ205" s="55">
        <f t="shared" si="93"/>
        <v>30000</v>
      </c>
      <c r="BK205" s="262"/>
      <c r="BL205" s="183" t="str">
        <f>IFERROR(IF(INDEX(پرداخت!A:AZ,MATCH(A205&amp;" - "&amp;"برق",پرداخت!$B:$B,0),MATCH(G205,پرداخت!$1:$1,0))="نشده","نشده","شده"),"---")</f>
        <v>نشده</v>
      </c>
      <c r="BN205" s="257"/>
      <c r="BO205" s="257"/>
      <c r="BP205" s="257"/>
      <c r="BQ205" s="257"/>
      <c r="BR205" s="257"/>
      <c r="BS205" s="257"/>
      <c r="BT205" s="257"/>
      <c r="BU205" s="257"/>
      <c r="BV205" s="257"/>
      <c r="BW205" s="257"/>
      <c r="BX205" s="257"/>
      <c r="BY205" s="257"/>
      <c r="BZ205" s="257"/>
      <c r="CA205" s="257"/>
      <c r="CB205" s="257"/>
      <c r="CC205" s="257"/>
      <c r="CD205" s="257"/>
      <c r="CE205" s="257"/>
      <c r="CF205" s="257"/>
      <c r="CG205" s="257"/>
      <c r="CH205"/>
      <c r="CI205"/>
      <c r="CJ205"/>
      <c r="CK205"/>
    </row>
    <row r="206" spans="1:89" ht="33.75" hidden="1">
      <c r="A206" s="171" t="s">
        <v>281</v>
      </c>
      <c r="B206" s="47">
        <f>IFERROR(INDEX('اطلاعات انشعابات شرکتها'!A:BB,MATCH(A206,'اطلاعات انشعابات شرکتها'!A:A,0),MATCH(B$1,'اطلاعات انشعابات شرکتها'!$1:$1,0)),0)</f>
        <v>149</v>
      </c>
      <c r="C206" s="48">
        <f>IFERROR(INDEX('اطلاعات انشعابات شرکتها'!A:BB,MATCH(A206,'اطلاعات انشعابات شرکتها'!A:A,0),MATCH(C$1,'اطلاعات انشعابات شرکتها'!$1:$1,0)),0)</f>
        <v>0</v>
      </c>
      <c r="D206" s="45"/>
      <c r="E206" s="171">
        <v>3</v>
      </c>
      <c r="F206" s="170">
        <v>99</v>
      </c>
      <c r="G206" s="188" t="str">
        <f t="shared" si="72"/>
        <v>99/3</v>
      </c>
      <c r="H206" s="188" t="str">
        <f>IFERROR(INDEX('اطلاعات دوره'!A:Z,MATCH(G206,'اطلاعات دوره'!C:C,0),MATCH(H$1,'اطلاعات دوره'!$1:$1,0)),0)</f>
        <v>99/03/01</v>
      </c>
      <c r="I206" s="188" t="str">
        <f>IFERROR(INDEX('اطلاعات دوره'!A:Z,MATCH(G206,'اطلاعات دوره'!C:C,0),MATCH(I$1,'اطلاعات دوره'!$1:$1,0)),0)</f>
        <v>99/03/31</v>
      </c>
      <c r="J206" s="188">
        <f>IFERROR(INDEX('اطلاعات دوره'!A:Z,MATCH(G206,'اطلاعات دوره'!C:C,0),MATCH(J$1,'اطلاعات دوره'!$1:$1,0)),0)</f>
        <v>31</v>
      </c>
      <c r="K206" s="265"/>
      <c r="L206" s="188" t="str">
        <f>IFERROR(INDEX('اطلاعات دوره'!A:Z,MATCH(G206,'اطلاعات دوره'!C:C,0)-1,MATCH("عنوان",'اطلاعات دوره'!$1:$1,0)),"---")</f>
        <v>99/2</v>
      </c>
      <c r="M206" s="188" t="str">
        <f t="shared" si="73"/>
        <v>مطلق کاران شرق-99/2</v>
      </c>
      <c r="N206" s="188" t="str">
        <f t="shared" si="74"/>
        <v>مطلق کاران شرق-99/3</v>
      </c>
      <c r="O206" s="265"/>
      <c r="P206" s="188" t="str">
        <f>IFERROR(INDEX('اطلاعات انشعابات شرکتها'!A:BB,MATCH(A206,'اطلاعات انشعابات شرکتها'!A:A,0),MATCH(P$1,'اطلاعات انشعابات شرکتها'!$1:$1,0)),0)</f>
        <v>غیر دیماندی</v>
      </c>
      <c r="Q206" s="188">
        <f>IFERROR(INDEX('اطلاعات انشعابات شرکتها'!A:BB,MATCH(A206,'اطلاعات انشعابات شرکتها'!A:A,0),MATCH(Q$1,'اطلاعات انشعابات شرکتها'!$1:$1,0)),0)</f>
        <v>19</v>
      </c>
      <c r="R206" s="188" t="str">
        <f>IFERROR(INDEX('اطلاعات انشعابات شرکتها'!A:BB,MATCH(A206,'اطلاعات انشعابات شرکتها'!A:A,0),MATCH(R$1,'اطلاعات انشعابات شرکتها'!$1:$1,0)),0)</f>
        <v>1</v>
      </c>
      <c r="S206" s="265"/>
      <c r="T206" s="188">
        <f>IFERROR(INDEX('قرائت کنتور'!A:AZ,MATCH(A206&amp;"-"&amp;T$1,'قرائت کنتور'!B:B,0),MATCH(G206,'قرائت کنتور'!$1:$1,0)),0)</f>
        <v>6</v>
      </c>
      <c r="U206" s="188">
        <f>IFERROR(INDEX('قرائت کنتور'!A:AZ,MATCH(A206&amp;"-"&amp;U$1,'قرائت کنتور'!B:B,0),MATCH(L206,'قرائت کنتور'!$1:$1,0)),0)</f>
        <v>3631</v>
      </c>
      <c r="V206" s="188">
        <f>IFERROR(INDEX('قرائت کنتور'!A:AZ,MATCH(A206&amp;"-"&amp;U$1,'قرائت کنتور'!B:B,0),MATCH(G206,'قرائت کنتور'!$1:$1,0)),0)</f>
        <v>3565</v>
      </c>
      <c r="W206" s="188">
        <f>IFERROR(INDEX('قرائت کنتور'!A:AZ,MATCH(A206&amp;"-"&amp;W$1,'قرائت کنتور'!B:B,0),MATCH(L206,'قرائت کنتور'!$1:$1,0)),0)</f>
        <v>23040</v>
      </c>
      <c r="X206" s="188">
        <f>IFERROR(INDEX('قرائت کنتور'!A:AZ,MATCH(A206&amp;"-"&amp;W$1,'قرائت کنتور'!B:B,0),MATCH(G206,'قرائت کنتور'!$1:$1,0)),0)</f>
        <v>21990</v>
      </c>
      <c r="Y206" s="188">
        <f>IFERROR(INDEX('قرائت کنتور'!A:AZ,MATCH(A206&amp;"-"&amp;Y$1,'قرائت کنتور'!B:B,0),MATCH(L206,'قرائت کنتور'!$1:$1,0)),0)</f>
        <v>2094</v>
      </c>
      <c r="Z206" s="188">
        <f>IFERROR(INDEX('قرائت کنتور'!A:AZ,MATCH(A206&amp;"-"&amp;Y$1,'قرائت کنتور'!B:B,0),MATCH(G206,'قرائت کنتور'!$1:$1,0)),0)</f>
        <v>2094</v>
      </c>
      <c r="AA206" s="188">
        <f>IFERROR(INDEX('قرائت کنتور'!A:AZ,MATCH(A206&amp;"-"&amp;AA$1,'قرائت کنتور'!B:B,0),MATCH(L206,'قرائت کنتور'!$1:$1,0)),0)</f>
        <v>25814</v>
      </c>
      <c r="AB206" s="188">
        <f>IFERROR(INDEX('قرائت کنتور'!A:AZ,MATCH(A206&amp;"-"&amp;AA$1,'قرائت کنتور'!B:B,0),MATCH(G206,'قرائت کنتور'!$1:$1,0)),0)</f>
        <v>25814</v>
      </c>
      <c r="AC206" s="265"/>
      <c r="AD206" s="188">
        <f t="shared" si="75"/>
        <v>-66</v>
      </c>
      <c r="AE206" s="188">
        <f t="shared" si="76"/>
        <v>-1050</v>
      </c>
      <c r="AF206" s="188">
        <f t="shared" si="77"/>
        <v>0</v>
      </c>
      <c r="AG206" s="188">
        <f t="shared" si="78"/>
        <v>0</v>
      </c>
      <c r="AH206" s="188">
        <f t="shared" si="79"/>
        <v>-1116</v>
      </c>
      <c r="AI206" s="188">
        <f t="shared" si="80"/>
        <v>6</v>
      </c>
      <c r="AJ206" s="188" t="str">
        <f t="shared" si="81"/>
        <v>0</v>
      </c>
      <c r="AK206" s="265"/>
      <c r="AL206" s="254">
        <f t="shared" si="82"/>
        <v>-1</v>
      </c>
      <c r="AM206" s="254" t="str">
        <f t="shared" si="83"/>
        <v>0</v>
      </c>
      <c r="AN206" s="265"/>
      <c r="AO206" s="188">
        <f>IFERROR(INDEX('تعرفه ها'!A:Z,MATCH(P206&amp;"-"&amp;AO$1,'تعرفه ها'!C:C,0),MATCH(F206,'تعرفه ها'!$2:$2,0),1),"---")</f>
        <v>1115</v>
      </c>
      <c r="AP206" s="188">
        <f>IFERROR(INDEX('تعرفه ها'!A:Z,MATCH(P206&amp;"-"&amp;AP$1,'تعرفه ها'!C:C,0),MATCH(F206,'تعرفه ها'!$2:$2,0),1),"---")</f>
        <v>558</v>
      </c>
      <c r="AQ206" s="188">
        <f>IFERROR(INDEX('تعرفه ها'!A:Z,MATCH(P206&amp;"-"&amp;AQ$1,'تعرفه ها'!C:C,0),MATCH(F206,'تعرفه ها'!$2:$2,0),1),"---")</f>
        <v>279</v>
      </c>
      <c r="AR206" s="188">
        <f>IFERROR(INDEX('تعرفه ها'!A:Z,MATCH(P206&amp;"-"&amp;AR$1,'تعرفه ها'!C:C,0),MATCH(F206,'تعرفه ها'!$2:$2,0),1),"---")</f>
        <v>550</v>
      </c>
      <c r="AS206" s="265"/>
      <c r="AT206" s="415">
        <f t="shared" si="84"/>
        <v>-73590</v>
      </c>
      <c r="AU206" s="415">
        <f t="shared" si="85"/>
        <v>-585900</v>
      </c>
      <c r="AV206" s="415">
        <f t="shared" si="86"/>
        <v>0</v>
      </c>
      <c r="AW206" s="415">
        <f t="shared" si="87"/>
        <v>0</v>
      </c>
      <c r="AX206" s="415">
        <f t="shared" si="88"/>
        <v>-659490</v>
      </c>
      <c r="AY206" s="415">
        <f>IFERROR(AH206*INDEX('تعرفه ها'!A:Z,MATCH("عوارض برق به ازاء هر کیلووات",'تعرفه ها'!$C:$C,0),MATCH(F206,'تعرفه ها'!$2:$2,0)),"---")</f>
        <v>-55800</v>
      </c>
      <c r="AZ206" s="415">
        <f t="shared" si="89"/>
        <v>0</v>
      </c>
      <c r="BA206" s="415">
        <f>IFERROR(ROUND(((AX206+AY206+AZ206)*INDEX('تعرفه ها'!A:Z,MATCH("هزینه نگهداری و تعمیرات شبکه برق",'تعرفه ها'!$C:$C,0),MATCH(F206,'تعرفه ها'!$2:$2,0))/100),0),"---")</f>
        <v>-71529</v>
      </c>
      <c r="BB206" s="415">
        <f>IFERROR(IF(P206="دیماندی",ROUND(AJ206*INDEX('تعرفه ها'!A:Z,MATCH(BB$1,'تعرفه ها'!$C:$C,0),MATCH(F206,'تعرفه ها'!$2:$2,0))*J206/30,0),0),"---")</f>
        <v>0</v>
      </c>
      <c r="BC206" s="415"/>
      <c r="BD206" s="54">
        <f>IFERROR(IF(INDEX('اطلاعات دوره'!A:Z,MATCH(G206,'اطلاعات دوره'!C:C,0),MATCH("برق",'اطلاعات دوره'!$1:$1,0))="دارد",ROUND(AX206*INDEX('تعرفه ها'!A:Z,MATCH("پیک فصلی برق",'تعرفه ها'!$C:$C,0),MATCH(F206,'تعرفه ها'!$2:$2,0))/100,0),0),"---")</f>
        <v>0</v>
      </c>
      <c r="BE206" s="415">
        <f>IFERROR(ROUND(((AX206+AY206+AZ206+BA206+BB206+BC206+BD206)*INDEX('تعرفه ها'!A:Z,MATCH("مالیات برق",'تعرفه ها'!$C:$C,0),MATCH(F206,'تعرفه ها'!$2:$2,0))/100),0),"---")</f>
        <v>0</v>
      </c>
      <c r="BF206" s="415">
        <f t="shared" si="90"/>
        <v>-786819</v>
      </c>
      <c r="BG206" s="415">
        <f t="shared" si="71"/>
        <v>15766752</v>
      </c>
      <c r="BH206" s="415">
        <f t="shared" si="91"/>
        <v>14979933</v>
      </c>
      <c r="BI206" s="54">
        <f t="shared" si="92"/>
        <v>933</v>
      </c>
      <c r="BJ206" s="55">
        <f t="shared" si="93"/>
        <v>14979000</v>
      </c>
      <c r="BK206" s="262"/>
      <c r="BL206" s="183" t="str">
        <f>IFERROR(IF(INDEX(پرداخت!A:AZ,MATCH(A206&amp;" - "&amp;"برق",پرداخت!$B:$B,0),MATCH(G206,پرداخت!$1:$1,0))="نشده","نشده","شده"),"---")</f>
        <v>نشده</v>
      </c>
      <c r="BN206" s="257"/>
      <c r="BO206" s="257"/>
      <c r="BP206" s="257"/>
      <c r="BQ206" s="257"/>
      <c r="BR206" s="257"/>
      <c r="BS206" s="257"/>
      <c r="BT206" s="257"/>
      <c r="BU206" s="257"/>
      <c r="BV206" s="257"/>
      <c r="BW206" s="257"/>
      <c r="BX206" s="257"/>
      <c r="BY206" s="257"/>
      <c r="BZ206" s="257"/>
      <c r="CA206" s="257"/>
      <c r="CB206" s="257"/>
      <c r="CC206" s="257"/>
      <c r="CD206" s="257"/>
      <c r="CE206" s="257"/>
      <c r="CF206" s="257"/>
      <c r="CG206" s="257"/>
      <c r="CH206"/>
      <c r="CI206"/>
      <c r="CJ206"/>
      <c r="CK206"/>
    </row>
    <row r="207" spans="1:89" ht="33.75" hidden="1">
      <c r="A207" s="171" t="s">
        <v>282</v>
      </c>
      <c r="B207" s="47">
        <f>IFERROR(INDEX('اطلاعات انشعابات شرکتها'!A:BB,MATCH(A207,'اطلاعات انشعابات شرکتها'!A:A,0),MATCH(B$1,'اطلاعات انشعابات شرکتها'!$1:$1,0)),0)</f>
        <v>150</v>
      </c>
      <c r="C207" s="48">
        <f>IFERROR(INDEX('اطلاعات انشعابات شرکتها'!A:BB,MATCH(A207,'اطلاعات انشعابات شرکتها'!A:A,0),MATCH(C$1,'اطلاعات انشعابات شرکتها'!$1:$1,0)),0)</f>
        <v>0</v>
      </c>
      <c r="D207" s="45"/>
      <c r="E207" s="171">
        <v>3</v>
      </c>
      <c r="F207" s="170">
        <v>99</v>
      </c>
      <c r="G207" s="188" t="str">
        <f t="shared" si="72"/>
        <v>99/3</v>
      </c>
      <c r="H207" s="188" t="str">
        <f>IFERROR(INDEX('اطلاعات دوره'!A:Z,MATCH(G207,'اطلاعات دوره'!C:C,0),MATCH(H$1,'اطلاعات دوره'!$1:$1,0)),0)</f>
        <v>99/03/01</v>
      </c>
      <c r="I207" s="188" t="str">
        <f>IFERROR(INDEX('اطلاعات دوره'!A:Z,MATCH(G207,'اطلاعات دوره'!C:C,0),MATCH(I$1,'اطلاعات دوره'!$1:$1,0)),0)</f>
        <v>99/03/31</v>
      </c>
      <c r="J207" s="188">
        <f>IFERROR(INDEX('اطلاعات دوره'!A:Z,MATCH(G207,'اطلاعات دوره'!C:C,0),MATCH(J$1,'اطلاعات دوره'!$1:$1,0)),0)</f>
        <v>31</v>
      </c>
      <c r="K207" s="265"/>
      <c r="L207" s="188" t="str">
        <f>IFERROR(INDEX('اطلاعات دوره'!A:Z,MATCH(G207,'اطلاعات دوره'!C:C,0)-1,MATCH("عنوان",'اطلاعات دوره'!$1:$1,0)),"---")</f>
        <v>99/2</v>
      </c>
      <c r="M207" s="188" t="str">
        <f t="shared" si="73"/>
        <v>مهندسی زرین سامانه شرق-99/2</v>
      </c>
      <c r="N207" s="188" t="str">
        <f t="shared" si="74"/>
        <v>مهندسی زرین سامانه شرق-99/3</v>
      </c>
      <c r="O207" s="265"/>
      <c r="P207" s="188" t="str">
        <f>IFERROR(INDEX('اطلاعات انشعابات شرکتها'!A:BB,MATCH(A207,'اطلاعات انشعابات شرکتها'!A:A,0),MATCH(P$1,'اطلاعات انشعابات شرکتها'!$1:$1,0)),0)</f>
        <v>غیر دیماندی</v>
      </c>
      <c r="Q207" s="188">
        <f>IFERROR(INDEX('اطلاعات انشعابات شرکتها'!A:BB,MATCH(A207,'اطلاعات انشعابات شرکتها'!A:A,0),MATCH(Q$1,'اطلاعات انشعابات شرکتها'!$1:$1,0)),0)</f>
        <v>19</v>
      </c>
      <c r="R207" s="188" t="str">
        <f>IFERROR(INDEX('اطلاعات انشعابات شرکتها'!A:BB,MATCH(A207,'اطلاعات انشعابات شرکتها'!A:A,0),MATCH(R$1,'اطلاعات انشعابات شرکتها'!$1:$1,0)),0)</f>
        <v>1</v>
      </c>
      <c r="S207" s="265"/>
      <c r="T207" s="188">
        <f>IFERROR(INDEX('قرائت کنتور'!A:AZ,MATCH(A207&amp;"-"&amp;T$1,'قرائت کنتور'!B:B,0),MATCH(G207,'قرائت کنتور'!$1:$1,0)),0)</f>
        <v>2</v>
      </c>
      <c r="U207" s="188">
        <f>IFERROR(INDEX('قرائت کنتور'!A:AZ,MATCH(A207&amp;"-"&amp;U$1,'قرائت کنتور'!B:B,0),MATCH(L207,'قرائت کنتور'!$1:$1,0)),0)</f>
        <v>4291</v>
      </c>
      <c r="V207" s="188">
        <f>IFERROR(INDEX('قرائت کنتور'!A:AZ,MATCH(A207&amp;"-"&amp;U$1,'قرائت کنتور'!B:B,0),MATCH(G207,'قرائت کنتور'!$1:$1,0)),0)</f>
        <v>3107</v>
      </c>
      <c r="W207" s="188">
        <f>IFERROR(INDEX('قرائت کنتور'!A:AZ,MATCH(A207&amp;"-"&amp;W$1,'قرائت کنتور'!B:B,0),MATCH(L207,'قرائت کنتور'!$1:$1,0)),0)</f>
        <v>311</v>
      </c>
      <c r="X207" s="188">
        <f>IFERROR(INDEX('قرائت کنتور'!A:AZ,MATCH(A207&amp;"-"&amp;W$1,'قرائت کنتور'!B:B,0),MATCH(G207,'قرائت کنتور'!$1:$1,0)),0)</f>
        <v>211</v>
      </c>
      <c r="Y207" s="188">
        <f>IFERROR(INDEX('قرائت کنتور'!A:AZ,MATCH(A207&amp;"-"&amp;Y$1,'قرائت کنتور'!B:B,0),MATCH(L207,'قرائت کنتور'!$1:$1,0)),0)</f>
        <v>508</v>
      </c>
      <c r="Z207" s="188">
        <f>IFERROR(INDEX('قرائت کنتور'!A:AZ,MATCH(A207&amp;"-"&amp;Y$1,'قرائت کنتور'!B:B,0),MATCH(G207,'قرائت کنتور'!$1:$1,0)),0)</f>
        <v>312</v>
      </c>
      <c r="AA207" s="188">
        <f>IFERROR(INDEX('قرائت کنتور'!A:AZ,MATCH(A207&amp;"-"&amp;AA$1,'قرائت کنتور'!B:B,0),MATCH(L207,'قرائت کنتور'!$1:$1,0)),0)</f>
        <v>686</v>
      </c>
      <c r="AB207" s="188">
        <f>IFERROR(INDEX('قرائت کنتور'!A:AZ,MATCH(A207&amp;"-"&amp;AA$1,'قرائت کنتور'!B:B,0),MATCH(G207,'قرائت کنتور'!$1:$1,0)),0)</f>
        <v>678</v>
      </c>
      <c r="AC207" s="265"/>
      <c r="AD207" s="188">
        <f t="shared" si="75"/>
        <v>-1184</v>
      </c>
      <c r="AE207" s="188">
        <f t="shared" si="76"/>
        <v>-100</v>
      </c>
      <c r="AF207" s="188">
        <f t="shared" si="77"/>
        <v>-196</v>
      </c>
      <c r="AG207" s="188">
        <f t="shared" si="78"/>
        <v>-8</v>
      </c>
      <c r="AH207" s="188">
        <f t="shared" si="79"/>
        <v>-1480</v>
      </c>
      <c r="AI207" s="188">
        <f t="shared" si="80"/>
        <v>2</v>
      </c>
      <c r="AJ207" s="188" t="str">
        <f t="shared" si="81"/>
        <v>0</v>
      </c>
      <c r="AK207" s="265"/>
      <c r="AL207" s="254">
        <f t="shared" si="82"/>
        <v>-0.999985391116337</v>
      </c>
      <c r="AM207" s="254" t="str">
        <f t="shared" si="83"/>
        <v>0</v>
      </c>
      <c r="AN207" s="265"/>
      <c r="AO207" s="188">
        <f>IFERROR(INDEX('تعرفه ها'!A:Z,MATCH(P207&amp;"-"&amp;AO$1,'تعرفه ها'!C:C,0),MATCH(F207,'تعرفه ها'!$2:$2,0),1),"---")</f>
        <v>1115</v>
      </c>
      <c r="AP207" s="188">
        <f>IFERROR(INDEX('تعرفه ها'!A:Z,MATCH(P207&amp;"-"&amp;AP$1,'تعرفه ها'!C:C,0),MATCH(F207,'تعرفه ها'!$2:$2,0),1),"---")</f>
        <v>558</v>
      </c>
      <c r="AQ207" s="188">
        <f>IFERROR(INDEX('تعرفه ها'!A:Z,MATCH(P207&amp;"-"&amp;AQ$1,'تعرفه ها'!C:C,0),MATCH(F207,'تعرفه ها'!$2:$2,0),1),"---")</f>
        <v>279</v>
      </c>
      <c r="AR207" s="188">
        <f>IFERROR(INDEX('تعرفه ها'!A:Z,MATCH(P207&amp;"-"&amp;AR$1,'تعرفه ها'!C:C,0),MATCH(F207,'تعرفه ها'!$2:$2,0),1),"---")</f>
        <v>550</v>
      </c>
      <c r="AS207" s="265"/>
      <c r="AT207" s="415">
        <f t="shared" si="84"/>
        <v>-1320160</v>
      </c>
      <c r="AU207" s="415">
        <f t="shared" si="85"/>
        <v>-55800</v>
      </c>
      <c r="AV207" s="415">
        <f t="shared" si="86"/>
        <v>-54684</v>
      </c>
      <c r="AW207" s="415">
        <f t="shared" si="87"/>
        <v>-4400</v>
      </c>
      <c r="AX207" s="415">
        <f t="shared" si="88"/>
        <v>-1435044</v>
      </c>
      <c r="AY207" s="415">
        <f>IFERROR(AH207*INDEX('تعرفه ها'!A:Z,MATCH("عوارض برق به ازاء هر کیلووات",'تعرفه ها'!$C:$C,0),MATCH(F207,'تعرفه ها'!$2:$2,0)),"---")</f>
        <v>-74000</v>
      </c>
      <c r="AZ207" s="415">
        <f t="shared" si="89"/>
        <v>0</v>
      </c>
      <c r="BA207" s="415">
        <f>IFERROR(ROUND(((AX207+AY207+AZ207)*INDEX('تعرفه ها'!A:Z,MATCH("هزینه نگهداری و تعمیرات شبکه برق",'تعرفه ها'!$C:$C,0),MATCH(F207,'تعرفه ها'!$2:$2,0))/100),0),"---")</f>
        <v>-150904</v>
      </c>
      <c r="BB207" s="415">
        <f>IFERROR(IF(P207="دیماندی",ROUND(AJ207*INDEX('تعرفه ها'!A:Z,MATCH(BB$1,'تعرفه ها'!$C:$C,0),MATCH(F207,'تعرفه ها'!$2:$2,0))*J207/30,0),0),"---")</f>
        <v>0</v>
      </c>
      <c r="BC207" s="415"/>
      <c r="BD207" s="54">
        <f>IFERROR(IF(INDEX('اطلاعات دوره'!A:Z,MATCH(G207,'اطلاعات دوره'!C:C,0),MATCH("برق",'اطلاعات دوره'!$1:$1,0))="دارد",ROUND(AX207*INDEX('تعرفه ها'!A:Z,MATCH("پیک فصلی برق",'تعرفه ها'!$C:$C,0),MATCH(F207,'تعرفه ها'!$2:$2,0))/100,0),0),"---")</f>
        <v>0</v>
      </c>
      <c r="BE207" s="415">
        <f>IFERROR(ROUND(((AX207+AY207+AZ207+BA207+BB207+BC207+BD207)*INDEX('تعرفه ها'!A:Z,MATCH("مالیات برق",'تعرفه ها'!$C:$C,0),MATCH(F207,'تعرفه ها'!$2:$2,0))/100),0),"---")</f>
        <v>0</v>
      </c>
      <c r="BF207" s="415">
        <f t="shared" si="90"/>
        <v>-1659948</v>
      </c>
      <c r="BG207" s="415">
        <f t="shared" si="71"/>
        <v>4731995</v>
      </c>
      <c r="BH207" s="415">
        <f t="shared" si="91"/>
        <v>3072047</v>
      </c>
      <c r="BI207" s="54">
        <f t="shared" si="92"/>
        <v>47</v>
      </c>
      <c r="BJ207" s="55">
        <f t="shared" si="93"/>
        <v>3072000</v>
      </c>
      <c r="BK207" s="262"/>
      <c r="BL207" s="183" t="str">
        <f>IFERROR(IF(INDEX(پرداخت!A:AZ,MATCH(A207&amp;" - "&amp;"برق",پرداخت!$B:$B,0),MATCH(G207,پرداخت!$1:$1,0))="نشده","نشده","شده"),"---")</f>
        <v>نشده</v>
      </c>
      <c r="BN207" s="257"/>
      <c r="BO207" s="257"/>
      <c r="BP207" s="257"/>
      <c r="BQ207" s="257"/>
      <c r="BR207" s="257"/>
      <c r="BS207" s="257"/>
      <c r="BT207" s="257"/>
      <c r="BU207" s="257"/>
      <c r="BV207" s="257"/>
      <c r="BW207" s="257"/>
      <c r="BX207" s="257"/>
      <c r="BY207" s="257"/>
      <c r="BZ207" s="257"/>
      <c r="CA207" s="257"/>
      <c r="CB207" s="257"/>
      <c r="CC207" s="257"/>
      <c r="CD207" s="257"/>
      <c r="CE207" s="257"/>
      <c r="CF207" s="257"/>
      <c r="CG207" s="257"/>
      <c r="CH207"/>
      <c r="CI207"/>
      <c r="CJ207"/>
      <c r="CK207"/>
    </row>
    <row r="208" spans="1:89" ht="33.75" hidden="1">
      <c r="A208" s="171" t="s">
        <v>283</v>
      </c>
      <c r="B208" s="47">
        <f>IFERROR(INDEX('اطلاعات انشعابات شرکتها'!A:BB,MATCH(A208,'اطلاعات انشعابات شرکتها'!A:A,0),MATCH(B$1,'اطلاعات انشعابات شرکتها'!$1:$1,0)),0)</f>
        <v>151</v>
      </c>
      <c r="C208" s="48">
        <f>IFERROR(INDEX('اطلاعات انشعابات شرکتها'!A:BB,MATCH(A208,'اطلاعات انشعابات شرکتها'!A:A,0),MATCH(C$1,'اطلاعات انشعابات شرکتها'!$1:$1,0)),0)</f>
        <v>0</v>
      </c>
      <c r="D208" s="45"/>
      <c r="E208" s="171">
        <v>3</v>
      </c>
      <c r="F208" s="170">
        <v>99</v>
      </c>
      <c r="G208" s="188" t="str">
        <f t="shared" si="72"/>
        <v>99/3</v>
      </c>
      <c r="H208" s="188" t="str">
        <f>IFERROR(INDEX('اطلاعات دوره'!A:Z,MATCH(G208,'اطلاعات دوره'!C:C,0),MATCH(H$1,'اطلاعات دوره'!$1:$1,0)),0)</f>
        <v>99/03/01</v>
      </c>
      <c r="I208" s="188" t="str">
        <f>IFERROR(INDEX('اطلاعات دوره'!A:Z,MATCH(G208,'اطلاعات دوره'!C:C,0),MATCH(I$1,'اطلاعات دوره'!$1:$1,0)),0)</f>
        <v>99/03/31</v>
      </c>
      <c r="J208" s="188">
        <f>IFERROR(INDEX('اطلاعات دوره'!A:Z,MATCH(G208,'اطلاعات دوره'!C:C,0),MATCH(J$1,'اطلاعات دوره'!$1:$1,0)),0)</f>
        <v>31</v>
      </c>
      <c r="K208" s="265"/>
      <c r="L208" s="188" t="str">
        <f>IFERROR(INDEX('اطلاعات دوره'!A:Z,MATCH(G208,'اطلاعات دوره'!C:C,0)-1,MATCH("عنوان",'اطلاعات دوره'!$1:$1,0)),"---")</f>
        <v>99/2</v>
      </c>
      <c r="M208" s="188" t="str">
        <f t="shared" si="73"/>
        <v>مهندسی ماشین های دوار خاور طوس-99/2</v>
      </c>
      <c r="N208" s="188" t="str">
        <f t="shared" si="74"/>
        <v>مهندسی ماشین های دوار خاور طوس-99/3</v>
      </c>
      <c r="O208" s="265"/>
      <c r="P208" s="188" t="str">
        <f>IFERROR(INDEX('اطلاعات انشعابات شرکتها'!A:BB,MATCH(A208,'اطلاعات انشعابات شرکتها'!A:A,0),MATCH(P$1,'اطلاعات انشعابات شرکتها'!$1:$1,0)),0)</f>
        <v>دیماندی</v>
      </c>
      <c r="Q208" s="188">
        <f>IFERROR(INDEX('اطلاعات انشعابات شرکتها'!A:BB,MATCH(A208,'اطلاعات انشعابات شرکتها'!A:A,0),MATCH(Q$1,'اطلاعات انشعابات شرکتها'!$1:$1,0)),0)</f>
        <v>59</v>
      </c>
      <c r="R208" s="188" t="str">
        <f>IFERROR(INDEX('اطلاعات انشعابات شرکتها'!A:BB,MATCH(A208,'اطلاعات انشعابات شرکتها'!A:A,0),MATCH(R$1,'اطلاعات انشعابات شرکتها'!$1:$1,0)),0)</f>
        <v>40</v>
      </c>
      <c r="S208" s="265"/>
      <c r="T208" s="188">
        <f>IFERROR(INDEX('قرائت کنتور'!A:AZ,MATCH(A208&amp;"-"&amp;T$1,'قرائت کنتور'!B:B,0),MATCH(G208,'قرائت کنتور'!$1:$1,0)),0)</f>
        <v>0</v>
      </c>
      <c r="U208" s="188">
        <f>IFERROR(INDEX('قرائت کنتور'!A:AZ,MATCH(A208&amp;"-"&amp;U$1,'قرائت کنتور'!B:B,0),MATCH(L208,'قرائت کنتور'!$1:$1,0)),0)</f>
        <v>224</v>
      </c>
      <c r="V208" s="188">
        <f>IFERROR(INDEX('قرائت کنتور'!A:AZ,MATCH(A208&amp;"-"&amp;U$1,'قرائت کنتور'!B:B,0),MATCH(G208,'قرائت کنتور'!$1:$1,0)),0)</f>
        <v>222</v>
      </c>
      <c r="W208" s="188">
        <f>IFERROR(INDEX('قرائت کنتور'!A:AZ,MATCH(A208&amp;"-"&amp;W$1,'قرائت کنتور'!B:B,0),MATCH(L208,'قرائت کنتور'!$1:$1,0)),0)</f>
        <v>1570</v>
      </c>
      <c r="X208" s="188">
        <f>IFERROR(INDEX('قرائت کنتور'!A:AZ,MATCH(A208&amp;"-"&amp;W$1,'قرائت کنتور'!B:B,0),MATCH(G208,'قرائت کنتور'!$1:$1,0)),0)</f>
        <v>1551</v>
      </c>
      <c r="Y208" s="188">
        <f>IFERROR(INDEX('قرائت کنتور'!A:AZ,MATCH(A208&amp;"-"&amp;Y$1,'قرائت کنتور'!B:B,0),MATCH(L208,'قرائت کنتور'!$1:$1,0)),0)</f>
        <v>200</v>
      </c>
      <c r="Z208" s="188">
        <f>IFERROR(INDEX('قرائت کنتور'!A:AZ,MATCH(A208&amp;"-"&amp;Y$1,'قرائت کنتور'!B:B,0),MATCH(G208,'قرائت کنتور'!$1:$1,0)),0)</f>
        <v>198</v>
      </c>
      <c r="AA208" s="188">
        <f>IFERROR(INDEX('قرائت کنتور'!A:AZ,MATCH(A208&amp;"-"&amp;AA$1,'قرائت کنتور'!B:B,0),MATCH(L208,'قرائت کنتور'!$1:$1,0)),0)</f>
        <v>423</v>
      </c>
      <c r="AB208" s="188">
        <f>IFERROR(INDEX('قرائت کنتور'!A:AZ,MATCH(A208&amp;"-"&amp;AA$1,'قرائت کنتور'!B:B,0),MATCH(G208,'قرائت کنتور'!$1:$1,0)),0)</f>
        <v>410</v>
      </c>
      <c r="AC208" s="265"/>
      <c r="AD208" s="188">
        <f t="shared" si="75"/>
        <v>-80</v>
      </c>
      <c r="AE208" s="188">
        <f t="shared" si="76"/>
        <v>-760</v>
      </c>
      <c r="AF208" s="188">
        <f t="shared" si="77"/>
        <v>-80</v>
      </c>
      <c r="AG208" s="188">
        <f t="shared" si="78"/>
        <v>-520</v>
      </c>
      <c r="AH208" s="188">
        <f t="shared" si="79"/>
        <v>-920</v>
      </c>
      <c r="AI208" s="188">
        <f t="shared" si="80"/>
        <v>0</v>
      </c>
      <c r="AJ208" s="188">
        <f t="shared" si="81"/>
        <v>53.1</v>
      </c>
      <c r="AK208" s="265"/>
      <c r="AL208" s="254">
        <f t="shared" si="82"/>
        <v>-0.87056283872013429</v>
      </c>
      <c r="AM208" s="254" t="str">
        <f t="shared" si="83"/>
        <v>0</v>
      </c>
      <c r="AN208" s="265"/>
      <c r="AO208" s="188">
        <f>IFERROR(INDEX('تعرفه ها'!A:Z,MATCH(P208&amp;"-"&amp;AO$1,'تعرفه ها'!C:C,0),MATCH(F208,'تعرفه ها'!$2:$2,0),1),"---")</f>
        <v>879</v>
      </c>
      <c r="AP208" s="188">
        <f>IFERROR(INDEX('تعرفه ها'!A:Z,MATCH(P208&amp;"-"&amp;AP$1,'تعرفه ها'!C:C,0),MATCH(F208,'تعرفه ها'!$2:$2,0),1),"---")</f>
        <v>439</v>
      </c>
      <c r="AQ208" s="188">
        <f>IFERROR(INDEX('تعرفه ها'!A:Z,MATCH(P208&amp;"-"&amp;AQ$1,'تعرفه ها'!C:C,0),MATCH(F208,'تعرفه ها'!$2:$2,0),1),"---")</f>
        <v>220</v>
      </c>
      <c r="AR208" s="188">
        <f>IFERROR(INDEX('تعرفه ها'!A:Z,MATCH(P208&amp;"-"&amp;AR$1,'تعرفه ها'!C:C,0),MATCH(F208,'تعرفه ها'!$2:$2,0),1),"---")</f>
        <v>550</v>
      </c>
      <c r="AS208" s="265"/>
      <c r="AT208" s="415">
        <f t="shared" si="84"/>
        <v>-70320</v>
      </c>
      <c r="AU208" s="415">
        <f t="shared" si="85"/>
        <v>-333640</v>
      </c>
      <c r="AV208" s="415">
        <f t="shared" si="86"/>
        <v>-17600</v>
      </c>
      <c r="AW208" s="415">
        <f t="shared" si="87"/>
        <v>-286000</v>
      </c>
      <c r="AX208" s="415">
        <f t="shared" si="88"/>
        <v>-707560</v>
      </c>
      <c r="AY208" s="415">
        <f>IFERROR(AH208*INDEX('تعرفه ها'!A:Z,MATCH("عوارض برق به ازاء هر کیلووات",'تعرفه ها'!$C:$C,0),MATCH(F208,'تعرفه ها'!$2:$2,0)),"---")</f>
        <v>-46000</v>
      </c>
      <c r="AZ208" s="415">
        <f t="shared" si="89"/>
        <v>0</v>
      </c>
      <c r="BA208" s="415">
        <f>IFERROR(ROUND(((AX208+AY208+AZ208)*INDEX('تعرفه ها'!A:Z,MATCH("هزینه نگهداری و تعمیرات شبکه برق",'تعرفه ها'!$C:$C,0),MATCH(F208,'تعرفه ها'!$2:$2,0))/100),0),"---")</f>
        <v>-75356</v>
      </c>
      <c r="BB208" s="415">
        <f>IFERROR(IF(P208="دیماندی",ROUND(AJ208*INDEX('تعرفه ها'!A:Z,MATCH(BB$1,'تعرفه ها'!$C:$C,0),MATCH(F208,'تعرفه ها'!$2:$2,0))*J208/30,0),0),"---")</f>
        <v>1524618</v>
      </c>
      <c r="BC208" s="415"/>
      <c r="BD208" s="54">
        <f>IFERROR(IF(INDEX('اطلاعات دوره'!A:Z,MATCH(G208,'اطلاعات دوره'!C:C,0),MATCH("برق",'اطلاعات دوره'!$1:$1,0))="دارد",ROUND(AX208*INDEX('تعرفه ها'!A:Z,MATCH("پیک فصلی برق",'تعرفه ها'!$C:$C,0),MATCH(F208,'تعرفه ها'!$2:$2,0))/100,0),0),"---")</f>
        <v>0</v>
      </c>
      <c r="BE208" s="415">
        <f>IFERROR(ROUND(((AX208+AY208+AZ208+BA208+BB208+BC208+BD208)*INDEX('تعرفه ها'!A:Z,MATCH("مالیات برق",'تعرفه ها'!$C:$C,0),MATCH(F208,'تعرفه ها'!$2:$2,0))/100),0),"---")</f>
        <v>0</v>
      </c>
      <c r="BF208" s="415">
        <f t="shared" si="90"/>
        <v>695702</v>
      </c>
      <c r="BG208" s="415">
        <f t="shared" si="71"/>
        <v>16754323</v>
      </c>
      <c r="BH208" s="415">
        <f t="shared" si="91"/>
        <v>17450025</v>
      </c>
      <c r="BI208" s="54">
        <f t="shared" si="92"/>
        <v>25</v>
      </c>
      <c r="BJ208" s="55">
        <f t="shared" si="93"/>
        <v>17450000</v>
      </c>
      <c r="BK208" s="262"/>
      <c r="BL208" s="183" t="str">
        <f>IFERROR(IF(INDEX(پرداخت!A:AZ,MATCH(A208&amp;" - "&amp;"برق",پرداخت!$B:$B,0),MATCH(G208,پرداخت!$1:$1,0))="نشده","نشده","شده"),"---")</f>
        <v>نشده</v>
      </c>
      <c r="BN208" s="257"/>
      <c r="BO208" s="257"/>
      <c r="BP208" s="257"/>
      <c r="BQ208" s="257"/>
      <c r="BR208" s="257"/>
      <c r="BS208" s="257"/>
      <c r="BT208" s="257"/>
      <c r="BU208" s="257"/>
      <c r="BV208" s="257"/>
      <c r="BW208" s="257"/>
      <c r="BX208" s="257"/>
      <c r="BY208" s="257"/>
      <c r="BZ208" s="257"/>
      <c r="CA208" s="257"/>
      <c r="CB208" s="257"/>
      <c r="CC208" s="257"/>
      <c r="CD208" s="257"/>
      <c r="CE208" s="257"/>
      <c r="CF208" s="257"/>
      <c r="CG208" s="257"/>
      <c r="CH208"/>
      <c r="CI208"/>
      <c r="CJ208"/>
      <c r="CK208"/>
    </row>
    <row r="209" spans="1:89" ht="33.75" hidden="1">
      <c r="A209" s="171" t="s">
        <v>297</v>
      </c>
      <c r="B209" s="47">
        <f>IFERROR(INDEX('اطلاعات انشعابات شرکتها'!A:BB,MATCH(A209,'اطلاعات انشعابات شرکتها'!A:A,0),MATCH(B$1,'اطلاعات انشعابات شرکتها'!$1:$1,0)),0)</f>
        <v>152</v>
      </c>
      <c r="C209" s="48">
        <f>IFERROR(INDEX('اطلاعات انشعابات شرکتها'!A:BB,MATCH(A209,'اطلاعات انشعابات شرکتها'!A:A,0),MATCH(C$1,'اطلاعات انشعابات شرکتها'!$1:$1,0)),0)</f>
        <v>0</v>
      </c>
      <c r="D209" s="45"/>
      <c r="E209" s="171">
        <v>3</v>
      </c>
      <c r="F209" s="170">
        <v>99</v>
      </c>
      <c r="G209" s="188" t="str">
        <f t="shared" si="72"/>
        <v>99/3</v>
      </c>
      <c r="H209" s="188" t="str">
        <f>IFERROR(INDEX('اطلاعات دوره'!A:Z,MATCH(G209,'اطلاعات دوره'!C:C,0),MATCH(H$1,'اطلاعات دوره'!$1:$1,0)),0)</f>
        <v>99/03/01</v>
      </c>
      <c r="I209" s="188" t="str">
        <f>IFERROR(INDEX('اطلاعات دوره'!A:Z,MATCH(G209,'اطلاعات دوره'!C:C,0),MATCH(I$1,'اطلاعات دوره'!$1:$1,0)),0)</f>
        <v>99/03/31</v>
      </c>
      <c r="J209" s="188">
        <f>IFERROR(INDEX('اطلاعات دوره'!A:Z,MATCH(G209,'اطلاعات دوره'!C:C,0),MATCH(J$1,'اطلاعات دوره'!$1:$1,0)),0)</f>
        <v>31</v>
      </c>
      <c r="K209" s="265"/>
      <c r="L209" s="188" t="str">
        <f>IFERROR(INDEX('اطلاعات دوره'!A:Z,MATCH(G209,'اطلاعات دوره'!C:C,0)-1,MATCH("عنوان",'اطلاعات دوره'!$1:$1,0)),"---")</f>
        <v>99/2</v>
      </c>
      <c r="M209" s="188" t="str">
        <f t="shared" si="73"/>
        <v>موسسه علوم و صنایع غذایی (سوله)-99/2</v>
      </c>
      <c r="N209" s="188" t="str">
        <f t="shared" si="74"/>
        <v>موسسه علوم و صنایع غذایی (سوله)-99/3</v>
      </c>
      <c r="O209" s="265"/>
      <c r="P209" s="188" t="str">
        <f>IFERROR(INDEX('اطلاعات انشعابات شرکتها'!A:BB,MATCH(A209,'اطلاعات انشعابات شرکتها'!A:A,0),MATCH(P$1,'اطلاعات انشعابات شرکتها'!$1:$1,0)),0)</f>
        <v>دیماندی</v>
      </c>
      <c r="Q209" s="188">
        <f>IFERROR(INDEX('اطلاعات انشعابات شرکتها'!A:BB,MATCH(A209,'اطلاعات انشعابات شرکتها'!A:A,0),MATCH(Q$1,'اطلاعات انشعابات شرکتها'!$1:$1,0)),0)</f>
        <v>30</v>
      </c>
      <c r="R209" s="188" t="str">
        <f>IFERROR(INDEX('اطلاعات انشعابات شرکتها'!A:BB,MATCH(A209,'اطلاعات انشعابات شرکتها'!A:A,0),MATCH(R$1,'اطلاعات انشعابات شرکتها'!$1:$1,0)),0)</f>
        <v>1</v>
      </c>
      <c r="S209" s="265"/>
      <c r="T209" s="188">
        <f>IFERROR(INDEX('قرائت کنتور'!A:AZ,MATCH(A209&amp;"-"&amp;T$1,'قرائت کنتور'!B:B,0),MATCH(G209,'قرائت کنتور'!$1:$1,0)),0)</f>
        <v>0</v>
      </c>
      <c r="U209" s="188">
        <f>IFERROR(INDEX('قرائت کنتور'!A:AZ,MATCH(A209&amp;"-"&amp;U$1,'قرائت کنتور'!B:B,0),MATCH(L209,'قرائت کنتور'!$1:$1,0)),0)</f>
        <v>2386</v>
      </c>
      <c r="V209" s="188">
        <f>IFERROR(INDEX('قرائت کنتور'!A:AZ,MATCH(A209&amp;"-"&amp;U$1,'قرائت کنتور'!B:B,0),MATCH(G209,'قرائت کنتور'!$1:$1,0)),0)</f>
        <v>2344</v>
      </c>
      <c r="W209" s="188">
        <f>IFERROR(INDEX('قرائت کنتور'!A:AZ,MATCH(A209&amp;"-"&amp;W$1,'قرائت کنتور'!B:B,0),MATCH(L209,'قرائت کنتور'!$1:$1,0)),0)</f>
        <v>9847</v>
      </c>
      <c r="X209" s="188">
        <f>IFERROR(INDEX('قرائت کنتور'!A:AZ,MATCH(A209&amp;"-"&amp;W$1,'قرائت کنتور'!B:B,0),MATCH(G209,'قرائت کنتور'!$1:$1,0)),0)</f>
        <v>9695</v>
      </c>
      <c r="Y209" s="188">
        <f>IFERROR(INDEX('قرائت کنتور'!A:AZ,MATCH(A209&amp;"-"&amp;Y$1,'قرائت کنتور'!B:B,0),MATCH(L209,'قرائت کنتور'!$1:$1,0)),0)</f>
        <v>3865</v>
      </c>
      <c r="Z209" s="188">
        <f>IFERROR(INDEX('قرائت کنتور'!A:AZ,MATCH(A209&amp;"-"&amp;Y$1,'قرائت کنتور'!B:B,0),MATCH(G209,'قرائت کنتور'!$1:$1,0)),0)</f>
        <v>3773</v>
      </c>
      <c r="AA209" s="188">
        <f>IFERROR(INDEX('قرائت کنتور'!A:AZ,MATCH(A209&amp;"-"&amp;AA$1,'قرائت کنتور'!B:B,0),MATCH(L209,'قرائت کنتور'!$1:$1,0)),0)</f>
        <v>7978</v>
      </c>
      <c r="AB209" s="188">
        <f>IFERROR(INDEX('قرائت کنتور'!A:AZ,MATCH(A209&amp;"-"&amp;AA$1,'قرائت کنتور'!B:B,0),MATCH(G209,'قرائت کنتور'!$1:$1,0)),0)</f>
        <v>7884</v>
      </c>
      <c r="AC209" s="265"/>
      <c r="AD209" s="188">
        <f t="shared" si="75"/>
        <v>-42</v>
      </c>
      <c r="AE209" s="188">
        <f t="shared" si="76"/>
        <v>-152</v>
      </c>
      <c r="AF209" s="188">
        <f t="shared" si="77"/>
        <v>-92</v>
      </c>
      <c r="AG209" s="188">
        <f t="shared" si="78"/>
        <v>-94</v>
      </c>
      <c r="AH209" s="188">
        <f t="shared" si="79"/>
        <v>-286</v>
      </c>
      <c r="AI209" s="188">
        <f t="shared" si="80"/>
        <v>0</v>
      </c>
      <c r="AJ209" s="188">
        <f t="shared" si="81"/>
        <v>27</v>
      </c>
      <c r="AK209" s="265"/>
      <c r="AL209" s="254">
        <f t="shared" si="82"/>
        <v>-0.9500036004410265</v>
      </c>
      <c r="AM209" s="254" t="str">
        <f t="shared" si="83"/>
        <v>0</v>
      </c>
      <c r="AN209" s="265"/>
      <c r="AO209" s="188">
        <f>IFERROR(INDEX('تعرفه ها'!A:Z,MATCH(P209&amp;"-"&amp;AO$1,'تعرفه ها'!C:C,0),MATCH(F209,'تعرفه ها'!$2:$2,0),1),"---")</f>
        <v>879</v>
      </c>
      <c r="AP209" s="188">
        <f>IFERROR(INDEX('تعرفه ها'!A:Z,MATCH(P209&amp;"-"&amp;AP$1,'تعرفه ها'!C:C,0),MATCH(F209,'تعرفه ها'!$2:$2,0),1),"---")</f>
        <v>439</v>
      </c>
      <c r="AQ209" s="188">
        <f>IFERROR(INDEX('تعرفه ها'!A:Z,MATCH(P209&amp;"-"&amp;AQ$1,'تعرفه ها'!C:C,0),MATCH(F209,'تعرفه ها'!$2:$2,0),1),"---")</f>
        <v>220</v>
      </c>
      <c r="AR209" s="188">
        <f>IFERROR(INDEX('تعرفه ها'!A:Z,MATCH(P209&amp;"-"&amp;AR$1,'تعرفه ها'!C:C,0),MATCH(F209,'تعرفه ها'!$2:$2,0),1),"---")</f>
        <v>550</v>
      </c>
      <c r="AS209" s="265"/>
      <c r="AT209" s="415">
        <f t="shared" si="84"/>
        <v>-36918</v>
      </c>
      <c r="AU209" s="415">
        <f t="shared" si="85"/>
        <v>-66728</v>
      </c>
      <c r="AV209" s="415">
        <f t="shared" si="86"/>
        <v>-20240</v>
      </c>
      <c r="AW209" s="415">
        <f t="shared" si="87"/>
        <v>-51700</v>
      </c>
      <c r="AX209" s="415">
        <f t="shared" si="88"/>
        <v>-175586</v>
      </c>
      <c r="AY209" s="415">
        <f>IFERROR(AH209*INDEX('تعرفه ها'!A:Z,MATCH("عوارض برق به ازاء هر کیلووات",'تعرفه ها'!$C:$C,0),MATCH(F209,'تعرفه ها'!$2:$2,0)),"---")</f>
        <v>-14300</v>
      </c>
      <c r="AZ209" s="415">
        <f t="shared" si="89"/>
        <v>0</v>
      </c>
      <c r="BA209" s="415">
        <f>IFERROR(ROUND(((AX209+AY209+AZ209)*INDEX('تعرفه ها'!A:Z,MATCH("هزینه نگهداری و تعمیرات شبکه برق",'تعرفه ها'!$C:$C,0),MATCH(F209,'تعرفه ها'!$2:$2,0))/100),0),"---")</f>
        <v>-18989</v>
      </c>
      <c r="BB209" s="415">
        <f>IFERROR(IF(P209="دیماندی",ROUND(AJ209*INDEX('تعرفه ها'!A:Z,MATCH(BB$1,'تعرفه ها'!$C:$C,0),MATCH(F209,'تعرفه ها'!$2:$2,0))*J209/30,0),0),"---")</f>
        <v>775229</v>
      </c>
      <c r="BC209" s="415"/>
      <c r="BD209" s="54">
        <f>IFERROR(IF(INDEX('اطلاعات دوره'!A:Z,MATCH(G209,'اطلاعات دوره'!C:C,0),MATCH("برق",'اطلاعات دوره'!$1:$1,0))="دارد",ROUND(AX209*INDEX('تعرفه ها'!A:Z,MATCH("پیک فصلی برق",'تعرفه ها'!$C:$C,0),MATCH(F209,'تعرفه ها'!$2:$2,0))/100,0),0),"---")</f>
        <v>0</v>
      </c>
      <c r="BE209" s="415">
        <f>IFERROR(ROUND(((AX209+AY209+AZ209+BA209+BB209+BC209+BD209)*INDEX('تعرفه ها'!A:Z,MATCH("مالیات برق",'تعرفه ها'!$C:$C,0),MATCH(F209,'تعرفه ها'!$2:$2,0))/100),0),"---")</f>
        <v>0</v>
      </c>
      <c r="BF209" s="415">
        <f t="shared" si="90"/>
        <v>566354</v>
      </c>
      <c r="BG209" s="415" t="str">
        <f t="shared" si="71"/>
        <v>---</v>
      </c>
      <c r="BH209" s="415" t="str">
        <f t="shared" si="91"/>
        <v>---</v>
      </c>
      <c r="BI209" s="54" t="str">
        <f t="shared" si="92"/>
        <v>---</v>
      </c>
      <c r="BJ209" s="55" t="str">
        <f t="shared" si="93"/>
        <v>---</v>
      </c>
      <c r="BK209" s="262"/>
      <c r="BL209" s="183" t="str">
        <f>IFERROR(IF(INDEX(پرداخت!A:AZ,MATCH(A209&amp;" - "&amp;"برق",پرداخت!$B:$B,0),MATCH(G209,پرداخت!$1:$1,0))="نشده","نشده","شده"),"---")</f>
        <v>---</v>
      </c>
      <c r="BN209" s="257"/>
      <c r="BO209" s="257"/>
      <c r="BP209" s="257"/>
      <c r="BQ209" s="257"/>
      <c r="BR209" s="257"/>
      <c r="BS209" s="257"/>
      <c r="BT209" s="257"/>
      <c r="BU209" s="257"/>
      <c r="BV209" s="257"/>
      <c r="BW209" s="257"/>
      <c r="BX209" s="257"/>
      <c r="BY209" s="257"/>
      <c r="BZ209" s="257"/>
      <c r="CA209" s="257"/>
      <c r="CB209" s="257"/>
      <c r="CC209" s="257"/>
      <c r="CD209" s="257"/>
      <c r="CE209" s="257"/>
      <c r="CF209" s="257"/>
      <c r="CG209" s="257"/>
      <c r="CH209"/>
      <c r="CI209"/>
      <c r="CJ209"/>
      <c r="CK209"/>
    </row>
    <row r="210" spans="1:89" ht="33.75" hidden="1">
      <c r="A210" s="171" t="s">
        <v>310</v>
      </c>
      <c r="B210" s="47">
        <f>IFERROR(INDEX('اطلاعات انشعابات شرکتها'!A:BB,MATCH(A210,'اطلاعات انشعابات شرکتها'!A:A,0),MATCH(B$1,'اطلاعات انشعابات شرکتها'!$1:$1,0)),0)</f>
        <v>153</v>
      </c>
      <c r="C210" s="48">
        <f>IFERROR(INDEX('اطلاعات انشعابات شرکتها'!A:BB,MATCH(A210,'اطلاعات انشعابات شرکتها'!A:A,0),MATCH(C$1,'اطلاعات انشعابات شرکتها'!$1:$1,0)),0)</f>
        <v>0</v>
      </c>
      <c r="D210" s="45"/>
      <c r="E210" s="171">
        <v>3</v>
      </c>
      <c r="F210" s="170">
        <v>99</v>
      </c>
      <c r="G210" s="188" t="str">
        <f t="shared" si="72"/>
        <v>99/3</v>
      </c>
      <c r="H210" s="188" t="str">
        <f>IFERROR(INDEX('اطلاعات دوره'!A:Z,MATCH(G210,'اطلاعات دوره'!C:C,0),MATCH(H$1,'اطلاعات دوره'!$1:$1,0)),0)</f>
        <v>99/03/01</v>
      </c>
      <c r="I210" s="188" t="str">
        <f>IFERROR(INDEX('اطلاعات دوره'!A:Z,MATCH(G210,'اطلاعات دوره'!C:C,0),MATCH(I$1,'اطلاعات دوره'!$1:$1,0)),0)</f>
        <v>99/03/31</v>
      </c>
      <c r="J210" s="188">
        <f>IFERROR(INDEX('اطلاعات دوره'!A:Z,MATCH(G210,'اطلاعات دوره'!C:C,0),MATCH(J$1,'اطلاعات دوره'!$1:$1,0)),0)</f>
        <v>31</v>
      </c>
      <c r="K210" s="265"/>
      <c r="L210" s="188" t="str">
        <f>IFERROR(INDEX('اطلاعات دوره'!A:Z,MATCH(G210,'اطلاعات دوره'!C:C,0)-1,MATCH("عنوان",'اطلاعات دوره'!$1:$1,0)),"---")</f>
        <v>99/2</v>
      </c>
      <c r="M210" s="188" t="str">
        <f t="shared" si="73"/>
        <v>موسسه علوم و صنایع غذایی (1)-99/2</v>
      </c>
      <c r="N210" s="188" t="str">
        <f t="shared" si="74"/>
        <v>موسسه علوم و صنایع غذایی (1)-99/3</v>
      </c>
      <c r="O210" s="265"/>
      <c r="P210" s="188" t="str">
        <f>IFERROR(INDEX('اطلاعات انشعابات شرکتها'!A:BB,MATCH(A210,'اطلاعات انشعابات شرکتها'!A:A,0),MATCH(P$1,'اطلاعات انشعابات شرکتها'!$1:$1,0)),0)</f>
        <v>آزاد</v>
      </c>
      <c r="Q210" s="188">
        <f>IFERROR(INDEX('اطلاعات انشعابات شرکتها'!A:BB,MATCH(A210,'اطلاعات انشعابات شرکتها'!A:A,0),MATCH(Q$1,'اطلاعات انشعابات شرکتها'!$1:$1,0)),0)</f>
        <v>30</v>
      </c>
      <c r="R210" s="188" t="str">
        <f>IFERROR(INDEX('اطلاعات انشعابات شرکتها'!A:BB,MATCH(A210,'اطلاعات انشعابات شرکتها'!A:A,0),MATCH(R$1,'اطلاعات انشعابات شرکتها'!$1:$1,0)),0)</f>
        <v>40</v>
      </c>
      <c r="S210" s="265"/>
      <c r="T210" s="188">
        <f>IFERROR(INDEX('قرائت کنتور'!A:AZ,MATCH(A210&amp;"-"&amp;T$1,'قرائت کنتور'!B:B,0),MATCH(G210,'قرائت کنتور'!$1:$1,0)),0)</f>
        <v>0</v>
      </c>
      <c r="U210" s="188">
        <f>IFERROR(INDEX('قرائت کنتور'!A:AZ,MATCH(A210&amp;"-"&amp;U$1,'قرائت کنتور'!B:B,0),MATCH(L210,'قرائت کنتور'!$1:$1,0)),0)</f>
        <v>1753</v>
      </c>
      <c r="V210" s="188">
        <f>IFERROR(INDEX('قرائت کنتور'!A:AZ,MATCH(A210&amp;"-"&amp;U$1,'قرائت کنتور'!B:B,0),MATCH(G210,'قرائت کنتور'!$1:$1,0)),0)</f>
        <v>1743</v>
      </c>
      <c r="W210" s="188">
        <f>IFERROR(INDEX('قرائت کنتور'!A:AZ,MATCH(A210&amp;"-"&amp;W$1,'قرائت کنتور'!B:B,0),MATCH(L210,'قرائت کنتور'!$1:$1,0)),0)</f>
        <v>9380</v>
      </c>
      <c r="X210" s="188">
        <f>IFERROR(INDEX('قرائت کنتور'!A:AZ,MATCH(A210&amp;"-"&amp;W$1,'قرائت کنتور'!B:B,0),MATCH(G210,'قرائت کنتور'!$1:$1,0)),0)</f>
        <v>9312</v>
      </c>
      <c r="Y210" s="188">
        <f>IFERROR(INDEX('قرائت کنتور'!A:AZ,MATCH(A210&amp;"-"&amp;Y$1,'قرائت کنتور'!B:B,0),MATCH(L210,'قرائت کنتور'!$1:$1,0)),0)</f>
        <v>3304</v>
      </c>
      <c r="Z210" s="188">
        <f>IFERROR(INDEX('قرائت کنتور'!A:AZ,MATCH(A210&amp;"-"&amp;Y$1,'قرائت کنتور'!B:B,0),MATCH(G210,'قرائت کنتور'!$1:$1,0)),0)</f>
        <v>3286</v>
      </c>
      <c r="AA210" s="188">
        <f>IFERROR(INDEX('قرائت کنتور'!A:AZ,MATCH(A210&amp;"-"&amp;AA$1,'قرائت کنتور'!B:B,0),MATCH(L210,'قرائت کنتور'!$1:$1,0)),0)</f>
        <v>634</v>
      </c>
      <c r="AB210" s="188">
        <f>IFERROR(INDEX('قرائت کنتور'!A:AZ,MATCH(A210&amp;"-"&amp;AA$1,'قرائت کنتور'!B:B,0),MATCH(G210,'قرائت کنتور'!$1:$1,0)),0)</f>
        <v>618</v>
      </c>
      <c r="AC210" s="265"/>
      <c r="AD210" s="188">
        <f t="shared" si="75"/>
        <v>-400</v>
      </c>
      <c r="AE210" s="188">
        <f t="shared" si="76"/>
        <v>-2720</v>
      </c>
      <c r="AF210" s="188">
        <f t="shared" si="77"/>
        <v>-720</v>
      </c>
      <c r="AG210" s="188">
        <f t="shared" si="78"/>
        <v>-640</v>
      </c>
      <c r="AH210" s="188">
        <f t="shared" si="79"/>
        <v>-3840</v>
      </c>
      <c r="AI210" s="188">
        <f t="shared" si="80"/>
        <v>0</v>
      </c>
      <c r="AJ210" s="188" t="str">
        <f t="shared" si="81"/>
        <v>0</v>
      </c>
      <c r="AK210" s="265"/>
      <c r="AL210" s="254">
        <f t="shared" si="82"/>
        <v>-0.98639392383214375</v>
      </c>
      <c r="AM210" s="254" t="str">
        <f t="shared" si="83"/>
        <v>0</v>
      </c>
      <c r="AN210" s="265"/>
      <c r="AO210" s="188">
        <f>IFERROR(INDEX('تعرفه ها'!A:Z,MATCH(P210&amp;"-"&amp;AO$1,'تعرفه ها'!C:C,0),MATCH(F210,'تعرفه ها'!$2:$2,0),1),"---")</f>
        <v>1338</v>
      </c>
      <c r="AP210" s="188">
        <f>IFERROR(INDEX('تعرفه ها'!A:Z,MATCH(P210&amp;"-"&amp;AP$1,'تعرفه ها'!C:C,0),MATCH(F210,'تعرفه ها'!$2:$2,0),1),"---")</f>
        <v>670</v>
      </c>
      <c r="AQ210" s="188">
        <f>IFERROR(INDEX('تعرفه ها'!A:Z,MATCH(P210&amp;"-"&amp;AQ$1,'تعرفه ها'!C:C,0),MATCH(F210,'تعرفه ها'!$2:$2,0),1),"---")</f>
        <v>335</v>
      </c>
      <c r="AR210" s="188">
        <f>IFERROR(INDEX('تعرفه ها'!A:Z,MATCH(P210&amp;"-"&amp;AR$1,'تعرفه ها'!C:C,0),MATCH(F210,'تعرفه ها'!$2:$2,0),1),"---")</f>
        <v>660</v>
      </c>
      <c r="AS210" s="265"/>
      <c r="AT210" s="415">
        <f t="shared" si="84"/>
        <v>-535200</v>
      </c>
      <c r="AU210" s="415">
        <f t="shared" si="85"/>
        <v>-1822400</v>
      </c>
      <c r="AV210" s="415">
        <f t="shared" si="86"/>
        <v>-241200</v>
      </c>
      <c r="AW210" s="415">
        <f t="shared" si="87"/>
        <v>-422400</v>
      </c>
      <c r="AX210" s="415">
        <f t="shared" si="88"/>
        <v>-3021200</v>
      </c>
      <c r="AY210" s="415">
        <f>IFERROR(AH210*INDEX('تعرفه ها'!A:Z,MATCH("عوارض برق به ازاء هر کیلووات",'تعرفه ها'!$C:$C,0),MATCH(F210,'تعرفه ها'!$2:$2,0)),"---")</f>
        <v>-192000</v>
      </c>
      <c r="AZ210" s="415">
        <f t="shared" si="89"/>
        <v>0</v>
      </c>
      <c r="BA210" s="415">
        <f>IFERROR(ROUND(((AX210+AY210+AZ210)*INDEX('تعرفه ها'!A:Z,MATCH("هزینه نگهداری و تعمیرات شبکه برق",'تعرفه ها'!$C:$C,0),MATCH(F210,'تعرفه ها'!$2:$2,0))/100),0),"---")</f>
        <v>-321320</v>
      </c>
      <c r="BB210" s="415">
        <f>IFERROR(IF(P210="دیماندی",ROUND(AJ210*INDEX('تعرفه ها'!A:Z,MATCH(BB$1,'تعرفه ها'!$C:$C,0),MATCH(F210,'تعرفه ها'!$2:$2,0))*J210/30,0),0),"---")</f>
        <v>0</v>
      </c>
      <c r="BC210" s="415"/>
      <c r="BD210" s="54">
        <f>IFERROR(IF(INDEX('اطلاعات دوره'!A:Z,MATCH(G210,'اطلاعات دوره'!C:C,0),MATCH("برق",'اطلاعات دوره'!$1:$1,0))="دارد",ROUND(AX210*INDEX('تعرفه ها'!A:Z,MATCH("پیک فصلی برق",'تعرفه ها'!$C:$C,0),MATCH(F210,'تعرفه ها'!$2:$2,0))/100,0),0),"---")</f>
        <v>0</v>
      </c>
      <c r="BE210" s="415">
        <f>IFERROR(ROUND(((AX210+AY210+AZ210+BA210+BB210+BC210+BD210)*INDEX('تعرفه ها'!A:Z,MATCH("مالیات برق",'تعرفه ها'!$C:$C,0),MATCH(F210,'تعرفه ها'!$2:$2,0))/100),0),"---")</f>
        <v>0</v>
      </c>
      <c r="BF210" s="415">
        <f t="shared" si="90"/>
        <v>-3534520</v>
      </c>
      <c r="BG210" s="415" t="str">
        <f t="shared" si="71"/>
        <v>---</v>
      </c>
      <c r="BH210" s="415" t="str">
        <f t="shared" si="91"/>
        <v>---</v>
      </c>
      <c r="BI210" s="54" t="str">
        <f t="shared" si="92"/>
        <v>---</v>
      </c>
      <c r="BJ210" s="55" t="str">
        <f t="shared" si="93"/>
        <v>---</v>
      </c>
      <c r="BK210" s="262"/>
      <c r="BL210" s="183" t="str">
        <f>IFERROR(IF(INDEX(پرداخت!A:AZ,MATCH(A210&amp;" - "&amp;"برق",پرداخت!$B:$B,0),MATCH(G210,پرداخت!$1:$1,0))="نشده","نشده","شده"),"---")</f>
        <v>---</v>
      </c>
      <c r="BN210" s="257"/>
      <c r="BO210" s="257"/>
      <c r="BP210" s="257"/>
      <c r="BQ210" s="257"/>
      <c r="BR210" s="257"/>
      <c r="BS210" s="257"/>
      <c r="BT210" s="257"/>
      <c r="BU210" s="257"/>
      <c r="BV210" s="257"/>
      <c r="BW210" s="257"/>
      <c r="BX210" s="257"/>
      <c r="BY210" s="257"/>
      <c r="BZ210" s="257"/>
      <c r="CA210" s="257"/>
      <c r="CB210" s="257"/>
      <c r="CC210" s="257"/>
      <c r="CD210" s="257"/>
      <c r="CE210" s="257"/>
      <c r="CF210" s="257"/>
      <c r="CG210" s="257"/>
      <c r="CH210"/>
      <c r="CI210"/>
      <c r="CJ210"/>
      <c r="CK210"/>
    </row>
    <row r="211" spans="1:89" ht="33.75" hidden="1">
      <c r="A211" s="171" t="s">
        <v>311</v>
      </c>
      <c r="B211" s="47">
        <f>IFERROR(INDEX('اطلاعات انشعابات شرکتها'!A:BB,MATCH(A211,'اطلاعات انشعابات شرکتها'!A:A,0),MATCH(B$1,'اطلاعات انشعابات شرکتها'!$1:$1,0)),0)</f>
        <v>153</v>
      </c>
      <c r="C211" s="48">
        <f>IFERROR(INDEX('اطلاعات انشعابات شرکتها'!A:BB,MATCH(A211,'اطلاعات انشعابات شرکتها'!A:A,0),MATCH(C$1,'اطلاعات انشعابات شرکتها'!$1:$1,0)),0)</f>
        <v>0</v>
      </c>
      <c r="D211" s="45"/>
      <c r="E211" s="171">
        <v>3</v>
      </c>
      <c r="F211" s="170">
        <v>99</v>
      </c>
      <c r="G211" s="188" t="str">
        <f t="shared" si="72"/>
        <v>99/3</v>
      </c>
      <c r="H211" s="188" t="str">
        <f>IFERROR(INDEX('اطلاعات دوره'!A:Z,MATCH(G211,'اطلاعات دوره'!C:C,0),MATCH(H$1,'اطلاعات دوره'!$1:$1,0)),0)</f>
        <v>99/03/01</v>
      </c>
      <c r="I211" s="188" t="str">
        <f>IFERROR(INDEX('اطلاعات دوره'!A:Z,MATCH(G211,'اطلاعات دوره'!C:C,0),MATCH(I$1,'اطلاعات دوره'!$1:$1,0)),0)</f>
        <v>99/03/31</v>
      </c>
      <c r="J211" s="188">
        <f>IFERROR(INDEX('اطلاعات دوره'!A:Z,MATCH(G211,'اطلاعات دوره'!C:C,0),MATCH(J$1,'اطلاعات دوره'!$1:$1,0)),0)</f>
        <v>31</v>
      </c>
      <c r="K211" s="265"/>
      <c r="L211" s="188" t="str">
        <f>IFERROR(INDEX('اطلاعات دوره'!A:Z,MATCH(G211,'اطلاعات دوره'!C:C,0)-1,MATCH("عنوان",'اطلاعات دوره'!$1:$1,0)),"---")</f>
        <v>99/2</v>
      </c>
      <c r="M211" s="188" t="str">
        <f t="shared" si="73"/>
        <v>موسسه علوم و صنایع غذایی (2)-99/2</v>
      </c>
      <c r="N211" s="188" t="str">
        <f t="shared" si="74"/>
        <v>موسسه علوم و صنایع غذایی (2)-99/3</v>
      </c>
      <c r="O211" s="265"/>
      <c r="P211" s="188" t="str">
        <f>IFERROR(INDEX('اطلاعات انشعابات شرکتها'!A:BB,MATCH(A211,'اطلاعات انشعابات شرکتها'!A:A,0),MATCH(P$1,'اطلاعات انشعابات شرکتها'!$1:$1,0)),0)</f>
        <v>دیماندی</v>
      </c>
      <c r="Q211" s="188">
        <f>IFERROR(INDEX('اطلاعات انشعابات شرکتها'!A:BB,MATCH(A211,'اطلاعات انشعابات شرکتها'!A:A,0),MATCH(Q$1,'اطلاعات انشعابات شرکتها'!$1:$1,0)),0)</f>
        <v>260</v>
      </c>
      <c r="R211" s="188" t="str">
        <f>IFERROR(INDEX('اطلاعات انشعابات شرکتها'!A:BB,MATCH(A211,'اطلاعات انشعابات شرکتها'!A:A,0),MATCH(R$1,'اطلاعات انشعابات شرکتها'!$1:$1,0)),0)</f>
        <v>20</v>
      </c>
      <c r="S211" s="265"/>
      <c r="T211" s="188">
        <f>IFERROR(INDEX('قرائت کنتور'!A:AZ,MATCH(A211&amp;"-"&amp;T$1,'قرائت کنتور'!B:B,0),MATCH(G211,'قرائت کنتور'!$1:$1,0)),0)</f>
        <v>0</v>
      </c>
      <c r="U211" s="188">
        <f>IFERROR(INDEX('قرائت کنتور'!A:AZ,MATCH(A211&amp;"-"&amp;U$1,'قرائت کنتور'!B:B,0),MATCH(L211,'قرائت کنتور'!$1:$1,0)),0)</f>
        <v>70062</v>
      </c>
      <c r="V211" s="188">
        <f>IFERROR(INDEX('قرائت کنتور'!A:AZ,MATCH(A211&amp;"-"&amp;U$1,'قرائت کنتور'!B:B,0),MATCH(G211,'قرائت کنتور'!$1:$1,0)),0)</f>
        <v>69614</v>
      </c>
      <c r="W211" s="188">
        <f>IFERROR(INDEX('قرائت کنتور'!A:AZ,MATCH(A211&amp;"-"&amp;W$1,'قرائت کنتور'!B:B,0),MATCH(L211,'قرائت کنتور'!$1:$1,0)),0)</f>
        <v>18046</v>
      </c>
      <c r="X211" s="188">
        <f>IFERROR(INDEX('قرائت کنتور'!A:AZ,MATCH(A211&amp;"-"&amp;W$1,'قرائت کنتور'!B:B,0),MATCH(G211,'قرائت کنتور'!$1:$1,0)),0)</f>
        <v>17944</v>
      </c>
      <c r="Y211" s="188">
        <f>IFERROR(INDEX('قرائت کنتور'!A:AZ,MATCH(A211&amp;"-"&amp;Y$1,'قرائت کنتور'!B:B,0),MATCH(L211,'قرائت کنتور'!$1:$1,0)),0)</f>
        <v>34697</v>
      </c>
      <c r="Z211" s="188">
        <f>IFERROR(INDEX('قرائت کنتور'!A:AZ,MATCH(A211&amp;"-"&amp;Y$1,'قرائت کنتور'!B:B,0),MATCH(G211,'قرائت کنتور'!$1:$1,0)),0)</f>
        <v>34519</v>
      </c>
      <c r="AA211" s="188">
        <f>IFERROR(INDEX('قرائت کنتور'!A:AZ,MATCH(A211&amp;"-"&amp;AA$1,'قرائت کنتور'!B:B,0),MATCH(L211,'قرائت کنتور'!$1:$1,0)),0)</f>
        <v>82976</v>
      </c>
      <c r="AB211" s="188">
        <f>IFERROR(INDEX('قرائت کنتور'!A:AZ,MATCH(A211&amp;"-"&amp;AA$1,'قرائت کنتور'!B:B,0),MATCH(G211,'قرائت کنتور'!$1:$1,0)),0)</f>
        <v>82720</v>
      </c>
      <c r="AC211" s="265"/>
      <c r="AD211" s="188">
        <f t="shared" si="75"/>
        <v>-8960</v>
      </c>
      <c r="AE211" s="188">
        <f t="shared" si="76"/>
        <v>-2040</v>
      </c>
      <c r="AF211" s="188">
        <f t="shared" si="77"/>
        <v>-3560</v>
      </c>
      <c r="AG211" s="188">
        <f t="shared" si="78"/>
        <v>-5120</v>
      </c>
      <c r="AH211" s="188">
        <f t="shared" si="79"/>
        <v>-14560</v>
      </c>
      <c r="AI211" s="188">
        <f t="shared" si="80"/>
        <v>0</v>
      </c>
      <c r="AJ211" s="188">
        <f t="shared" si="81"/>
        <v>234</v>
      </c>
      <c r="AK211" s="265"/>
      <c r="AL211" s="254">
        <f t="shared" si="82"/>
        <v>-0.94337248152774478</v>
      </c>
      <c r="AM211" s="254" t="str">
        <f t="shared" si="83"/>
        <v>0</v>
      </c>
      <c r="AN211" s="265"/>
      <c r="AO211" s="188">
        <f>IFERROR(INDEX('تعرفه ها'!A:Z,MATCH(P211&amp;"-"&amp;AO$1,'تعرفه ها'!C:C,0),MATCH(F211,'تعرفه ها'!$2:$2,0),1),"---")</f>
        <v>879</v>
      </c>
      <c r="AP211" s="188">
        <f>IFERROR(INDEX('تعرفه ها'!A:Z,MATCH(P211&amp;"-"&amp;AP$1,'تعرفه ها'!C:C,0),MATCH(F211,'تعرفه ها'!$2:$2,0),1),"---")</f>
        <v>439</v>
      </c>
      <c r="AQ211" s="188">
        <f>IFERROR(INDEX('تعرفه ها'!A:Z,MATCH(P211&amp;"-"&amp;AQ$1,'تعرفه ها'!C:C,0),MATCH(F211,'تعرفه ها'!$2:$2,0),1),"---")</f>
        <v>220</v>
      </c>
      <c r="AR211" s="188">
        <f>IFERROR(INDEX('تعرفه ها'!A:Z,MATCH(P211&amp;"-"&amp;AR$1,'تعرفه ها'!C:C,0),MATCH(F211,'تعرفه ها'!$2:$2,0),1),"---")</f>
        <v>550</v>
      </c>
      <c r="AS211" s="265"/>
      <c r="AT211" s="415">
        <f t="shared" si="84"/>
        <v>-7875840</v>
      </c>
      <c r="AU211" s="415">
        <f t="shared" si="85"/>
        <v>-895560</v>
      </c>
      <c r="AV211" s="415">
        <f t="shared" si="86"/>
        <v>-783200</v>
      </c>
      <c r="AW211" s="415">
        <f t="shared" si="87"/>
        <v>-2816000</v>
      </c>
      <c r="AX211" s="415">
        <f t="shared" si="88"/>
        <v>-12370600</v>
      </c>
      <c r="AY211" s="415">
        <f>IFERROR(AH211*INDEX('تعرفه ها'!A:Z,MATCH("عوارض برق به ازاء هر کیلووات",'تعرفه ها'!$C:$C,0),MATCH(F211,'تعرفه ها'!$2:$2,0)),"---")</f>
        <v>-728000</v>
      </c>
      <c r="AZ211" s="415">
        <f t="shared" si="89"/>
        <v>0</v>
      </c>
      <c r="BA211" s="415">
        <f>IFERROR(ROUND(((AX211+AY211+AZ211)*INDEX('تعرفه ها'!A:Z,MATCH("هزینه نگهداری و تعمیرات شبکه برق",'تعرفه ها'!$C:$C,0),MATCH(F211,'تعرفه ها'!$2:$2,0))/100),0),"---")</f>
        <v>-1309860</v>
      </c>
      <c r="BB211" s="415">
        <f>IFERROR(IF(P211="دیماندی",ROUND(AJ211*INDEX('تعرفه ها'!A:Z,MATCH(BB$1,'تعرفه ها'!$C:$C,0),MATCH(F211,'تعرفه ها'!$2:$2,0))*J211/30,0),0),"---")</f>
        <v>6718655</v>
      </c>
      <c r="BC211" s="415"/>
      <c r="BD211" s="54">
        <f>IFERROR(IF(INDEX('اطلاعات دوره'!A:Z,MATCH(G211,'اطلاعات دوره'!C:C,0),MATCH("برق",'اطلاعات دوره'!$1:$1,0))="دارد",ROUND(AX211*INDEX('تعرفه ها'!A:Z,MATCH("پیک فصلی برق",'تعرفه ها'!$C:$C,0),MATCH(F211,'تعرفه ها'!$2:$2,0))/100,0),0),"---")</f>
        <v>0</v>
      </c>
      <c r="BE211" s="415">
        <f>IFERROR(ROUND(((AX211+AY211+AZ211+BA211+BB211+BC211+BD211)*INDEX('تعرفه ها'!A:Z,MATCH("مالیات برق",'تعرفه ها'!$C:$C,0),MATCH(F211,'تعرفه ها'!$2:$2,0))/100),0),"---")</f>
        <v>0</v>
      </c>
      <c r="BF211" s="415">
        <f t="shared" si="90"/>
        <v>-7689805</v>
      </c>
      <c r="BG211" s="415" t="str">
        <f t="shared" si="71"/>
        <v>---</v>
      </c>
      <c r="BH211" s="415" t="str">
        <f t="shared" si="91"/>
        <v>---</v>
      </c>
      <c r="BI211" s="54" t="str">
        <f t="shared" si="92"/>
        <v>---</v>
      </c>
      <c r="BJ211" s="55" t="str">
        <f t="shared" si="93"/>
        <v>---</v>
      </c>
      <c r="BK211" s="262"/>
      <c r="BL211" s="183" t="str">
        <f>IFERROR(IF(INDEX(پرداخت!A:AZ,MATCH(A211&amp;" - "&amp;"برق",پرداخت!$B:$B,0),MATCH(G211,پرداخت!$1:$1,0))="نشده","نشده","شده"),"---")</f>
        <v>---</v>
      </c>
      <c r="BN211" s="257"/>
      <c r="BO211" s="257"/>
      <c r="BP211" s="257"/>
      <c r="BQ211" s="257"/>
      <c r="BR211" s="257"/>
      <c r="BS211" s="257"/>
      <c r="BT211" s="257"/>
      <c r="BU211" s="257"/>
      <c r="BV211" s="257"/>
      <c r="BW211" s="257"/>
      <c r="BX211" s="257"/>
      <c r="BY211" s="257"/>
      <c r="BZ211" s="257"/>
      <c r="CA211" s="257"/>
      <c r="CB211" s="257"/>
      <c r="CC211" s="257"/>
      <c r="CD211" s="257"/>
      <c r="CE211" s="257"/>
      <c r="CF211" s="257"/>
      <c r="CG211" s="257"/>
      <c r="CH211"/>
      <c r="CI211"/>
      <c r="CJ211"/>
      <c r="CK211"/>
    </row>
    <row r="212" spans="1:89" ht="33.75" hidden="1">
      <c r="A212" s="171" t="s">
        <v>298</v>
      </c>
      <c r="B212" s="47">
        <f>IFERROR(INDEX('اطلاعات انشعابات شرکتها'!A:BB,MATCH(A212,'اطلاعات انشعابات شرکتها'!A:A,0),MATCH(B$1,'اطلاعات انشعابات شرکتها'!$1:$1,0)),0)</f>
        <v>153</v>
      </c>
      <c r="C212" s="48">
        <f>IFERROR(INDEX('اطلاعات انشعابات شرکتها'!A:BB,MATCH(A212,'اطلاعات انشعابات شرکتها'!A:A,0),MATCH(C$1,'اطلاعات انشعابات شرکتها'!$1:$1,0)),0)</f>
        <v>0</v>
      </c>
      <c r="D212" s="45"/>
      <c r="E212" s="171">
        <v>3</v>
      </c>
      <c r="F212" s="170">
        <v>99</v>
      </c>
      <c r="G212" s="188" t="str">
        <f t="shared" si="72"/>
        <v>99/3</v>
      </c>
      <c r="H212" s="188" t="str">
        <f>IFERROR(INDEX('اطلاعات دوره'!A:Z,MATCH(G212,'اطلاعات دوره'!C:C,0),MATCH(H$1,'اطلاعات دوره'!$1:$1,0)),0)</f>
        <v>99/03/01</v>
      </c>
      <c r="I212" s="188" t="str">
        <f>IFERROR(INDEX('اطلاعات دوره'!A:Z,MATCH(G212,'اطلاعات دوره'!C:C,0),MATCH(I$1,'اطلاعات دوره'!$1:$1,0)),0)</f>
        <v>99/03/31</v>
      </c>
      <c r="J212" s="188">
        <f>IFERROR(INDEX('اطلاعات دوره'!A:Z,MATCH(G212,'اطلاعات دوره'!C:C,0),MATCH(J$1,'اطلاعات دوره'!$1:$1,0)),0)</f>
        <v>31</v>
      </c>
      <c r="K212" s="265"/>
      <c r="L212" s="188" t="str">
        <f>IFERROR(INDEX('اطلاعات دوره'!A:Z,MATCH(G212,'اطلاعات دوره'!C:C,0)-1,MATCH("عنوان",'اطلاعات دوره'!$1:$1,0)),"---")</f>
        <v>99/2</v>
      </c>
      <c r="M212" s="188" t="str">
        <f t="shared" si="73"/>
        <v>باغ زرشک-99/2</v>
      </c>
      <c r="N212" s="188" t="str">
        <f t="shared" si="74"/>
        <v>باغ زرشک-99/3</v>
      </c>
      <c r="O212" s="265"/>
      <c r="P212" s="188">
        <f>IFERROR(INDEX('اطلاعات انشعابات شرکتها'!A:BB,MATCH(A212,'اطلاعات انشعابات شرکتها'!A:A,0),MATCH(P$1,'اطلاعات انشعابات شرکتها'!$1:$1,0)),0)</f>
        <v>0</v>
      </c>
      <c r="Q212" s="188">
        <f>IFERROR(INDEX('اطلاعات انشعابات شرکتها'!A:BB,MATCH(A212,'اطلاعات انشعابات شرکتها'!A:A,0),MATCH(Q$1,'اطلاعات انشعابات شرکتها'!$1:$1,0)),0)</f>
        <v>0</v>
      </c>
      <c r="R212" s="188">
        <f>IFERROR(INDEX('اطلاعات انشعابات شرکتها'!A:BB,MATCH(A212,'اطلاعات انشعابات شرکتها'!A:A,0),MATCH(R$1,'اطلاعات انشعابات شرکتها'!$1:$1,0)),0)</f>
        <v>0</v>
      </c>
      <c r="S212" s="265"/>
      <c r="T212" s="188" t="str">
        <f>IFERROR(INDEX('قرائت کنتور'!A:AZ,MATCH(A212&amp;"-"&amp;T$1,'قرائت کنتور'!B:B,0),MATCH(G212,'قرائت کنتور'!$1:$1,0)),0)</f>
        <v>-</v>
      </c>
      <c r="U212" s="188" t="str">
        <f>IFERROR(INDEX('قرائت کنتور'!A:AZ,MATCH(A212&amp;"-"&amp;U$1,'قرائت کنتور'!B:B,0),MATCH(L212,'قرائت کنتور'!$1:$1,0)),0)</f>
        <v>-</v>
      </c>
      <c r="V212" s="188" t="str">
        <f>IFERROR(INDEX('قرائت کنتور'!A:AZ,MATCH(A212&amp;"-"&amp;U$1,'قرائت کنتور'!B:B,0),MATCH(G212,'قرائت کنتور'!$1:$1,0)),0)</f>
        <v>-</v>
      </c>
      <c r="W212" s="188" t="str">
        <f>IFERROR(INDEX('قرائت کنتور'!A:AZ,MATCH(A212&amp;"-"&amp;W$1,'قرائت کنتور'!B:B,0),MATCH(L212,'قرائت کنتور'!$1:$1,0)),0)</f>
        <v>-</v>
      </c>
      <c r="X212" s="188" t="str">
        <f>IFERROR(INDEX('قرائت کنتور'!A:AZ,MATCH(A212&amp;"-"&amp;W$1,'قرائت کنتور'!B:B,0),MATCH(G212,'قرائت کنتور'!$1:$1,0)),0)</f>
        <v>-</v>
      </c>
      <c r="Y212" s="188" t="str">
        <f>IFERROR(INDEX('قرائت کنتور'!A:AZ,MATCH(A212&amp;"-"&amp;Y$1,'قرائت کنتور'!B:B,0),MATCH(L212,'قرائت کنتور'!$1:$1,0)),0)</f>
        <v>-</v>
      </c>
      <c r="Z212" s="188" t="str">
        <f>IFERROR(INDEX('قرائت کنتور'!A:AZ,MATCH(A212&amp;"-"&amp;Y$1,'قرائت کنتور'!B:B,0),MATCH(G212,'قرائت کنتور'!$1:$1,0)),0)</f>
        <v>-</v>
      </c>
      <c r="AA212" s="188" t="str">
        <f>IFERROR(INDEX('قرائت کنتور'!A:AZ,MATCH(A212&amp;"-"&amp;AA$1,'قرائت کنتور'!B:B,0),MATCH(L212,'قرائت کنتور'!$1:$1,0)),0)</f>
        <v>-</v>
      </c>
      <c r="AB212" s="188" t="str">
        <f>IFERROR(INDEX('قرائت کنتور'!A:AZ,MATCH(A212&amp;"-"&amp;AA$1,'قرائت کنتور'!B:B,0),MATCH(G212,'قرائت کنتور'!$1:$1,0)),0)</f>
        <v>-</v>
      </c>
      <c r="AC212" s="265"/>
      <c r="AD212" s="188" t="str">
        <f t="shared" si="75"/>
        <v>---</v>
      </c>
      <c r="AE212" s="188" t="str">
        <f t="shared" si="76"/>
        <v>---</v>
      </c>
      <c r="AF212" s="188" t="str">
        <f t="shared" si="77"/>
        <v>---</v>
      </c>
      <c r="AG212" s="188" t="str">
        <f t="shared" si="78"/>
        <v>---</v>
      </c>
      <c r="AH212" s="188" t="str">
        <f t="shared" si="79"/>
        <v>---</v>
      </c>
      <c r="AI212" s="188" t="str">
        <f t="shared" si="80"/>
        <v>---</v>
      </c>
      <c r="AJ212" s="188" t="str">
        <f t="shared" si="81"/>
        <v>0</v>
      </c>
      <c r="AK212" s="265"/>
      <c r="AL212" s="254" t="str">
        <f t="shared" si="82"/>
        <v>---</v>
      </c>
      <c r="AM212" s="254" t="str">
        <f t="shared" si="83"/>
        <v>---</v>
      </c>
      <c r="AN212" s="265"/>
      <c r="AO212" s="188" t="str">
        <f>IFERROR(INDEX('تعرفه ها'!A:Z,MATCH(P212&amp;"-"&amp;AO$1,'تعرفه ها'!C:C,0),MATCH(F212,'تعرفه ها'!$2:$2,0),1),"---")</f>
        <v>---</v>
      </c>
      <c r="AP212" s="188" t="str">
        <f>IFERROR(INDEX('تعرفه ها'!A:Z,MATCH(P212&amp;"-"&amp;AP$1,'تعرفه ها'!C:C,0),MATCH(F212,'تعرفه ها'!$2:$2,0),1),"---")</f>
        <v>---</v>
      </c>
      <c r="AQ212" s="188" t="str">
        <f>IFERROR(INDEX('تعرفه ها'!A:Z,MATCH(P212&amp;"-"&amp;AQ$1,'تعرفه ها'!C:C,0),MATCH(F212,'تعرفه ها'!$2:$2,0),1),"---")</f>
        <v>---</v>
      </c>
      <c r="AR212" s="188" t="str">
        <f>IFERROR(INDEX('تعرفه ها'!A:Z,MATCH(P212&amp;"-"&amp;AR$1,'تعرفه ها'!C:C,0),MATCH(F212,'تعرفه ها'!$2:$2,0),1),"---")</f>
        <v>---</v>
      </c>
      <c r="AS212" s="265"/>
      <c r="AT212" s="415" t="str">
        <f t="shared" si="84"/>
        <v>---</v>
      </c>
      <c r="AU212" s="415" t="str">
        <f t="shared" si="85"/>
        <v>---</v>
      </c>
      <c r="AV212" s="415" t="str">
        <f t="shared" si="86"/>
        <v>---</v>
      </c>
      <c r="AW212" s="415" t="str">
        <f t="shared" si="87"/>
        <v>---</v>
      </c>
      <c r="AX212" s="415" t="str">
        <f t="shared" si="88"/>
        <v>---</v>
      </c>
      <c r="AY212" s="415" t="str">
        <f>IFERROR(AH212*INDEX('تعرفه ها'!A:Z,MATCH("عوارض برق به ازاء هر کیلووات",'تعرفه ها'!$C:$C,0),MATCH(F212,'تعرفه ها'!$2:$2,0)),"---")</f>
        <v>---</v>
      </c>
      <c r="AZ212" s="415" t="str">
        <f t="shared" si="89"/>
        <v>---</v>
      </c>
      <c r="BA212" s="415" t="str">
        <f>IFERROR(ROUND(((AX212+AY212+AZ212)*INDEX('تعرفه ها'!A:Z,MATCH("هزینه نگهداری و تعمیرات شبکه برق",'تعرفه ها'!$C:$C,0),MATCH(F212,'تعرفه ها'!$2:$2,0))/100),0),"---")</f>
        <v>---</v>
      </c>
      <c r="BB212" s="415">
        <f>IFERROR(IF(P212="دیماندی",ROUND(AJ212*INDEX('تعرفه ها'!A:Z,MATCH(BB$1,'تعرفه ها'!$C:$C,0),MATCH(F212,'تعرفه ها'!$2:$2,0))*J212/30,0),0),"---")</f>
        <v>0</v>
      </c>
      <c r="BC212" s="415"/>
      <c r="BD212" s="54">
        <f>IFERROR(IF(INDEX('اطلاعات دوره'!A:Z,MATCH(G212,'اطلاعات دوره'!C:C,0),MATCH("برق",'اطلاعات دوره'!$1:$1,0))="دارد",ROUND(AX212*INDEX('تعرفه ها'!A:Z,MATCH("پیک فصلی برق",'تعرفه ها'!$C:$C,0),MATCH(F212,'تعرفه ها'!$2:$2,0))/100,0),0),"---")</f>
        <v>0</v>
      </c>
      <c r="BE212" s="415" t="str">
        <f>IFERROR(ROUND(((AX212+AY212+AZ212+BA212+BB212+BC212+BD212)*INDEX('تعرفه ها'!A:Z,MATCH("مالیات برق",'تعرفه ها'!$C:$C,0),MATCH(F212,'تعرفه ها'!$2:$2,0))/100),0),"---")</f>
        <v>---</v>
      </c>
      <c r="BF212" s="415" t="str">
        <f t="shared" si="90"/>
        <v>---</v>
      </c>
      <c r="BG212" s="415" t="str">
        <f t="shared" si="71"/>
        <v>---</v>
      </c>
      <c r="BH212" s="415" t="str">
        <f t="shared" si="91"/>
        <v>---</v>
      </c>
      <c r="BI212" s="54" t="str">
        <f t="shared" si="92"/>
        <v>---</v>
      </c>
      <c r="BJ212" s="55" t="str">
        <f t="shared" si="93"/>
        <v>---</v>
      </c>
      <c r="BK212" s="262"/>
      <c r="BL212" s="183" t="str">
        <f>IFERROR(IF(INDEX(پرداخت!A:AZ,MATCH(A212&amp;" - "&amp;"برق",پرداخت!$B:$B,0),MATCH(G212,پرداخت!$1:$1,0))="نشده","نشده","شده"),"---")</f>
        <v>---</v>
      </c>
      <c r="BN212" s="257"/>
      <c r="BO212" s="257"/>
      <c r="BP212" s="257"/>
      <c r="BQ212" s="257"/>
      <c r="BR212" s="257"/>
      <c r="BS212" s="257"/>
      <c r="BT212" s="257"/>
      <c r="BU212" s="257"/>
      <c r="BV212" s="257"/>
      <c r="BW212" s="257"/>
      <c r="BX212" s="257"/>
      <c r="BY212" s="257"/>
      <c r="BZ212" s="257"/>
      <c r="CA212" s="257"/>
      <c r="CB212" s="257"/>
      <c r="CC212" s="257"/>
      <c r="CD212" s="257"/>
      <c r="CE212" s="257"/>
      <c r="CF212" s="257"/>
      <c r="CG212" s="257"/>
      <c r="CH212"/>
      <c r="CI212"/>
      <c r="CJ212"/>
      <c r="CK212"/>
    </row>
    <row r="213" spans="1:89" ht="33.75" hidden="1">
      <c r="A213" s="171" t="s">
        <v>299</v>
      </c>
      <c r="B213" s="47">
        <f>IFERROR(INDEX('اطلاعات انشعابات شرکتها'!A:BB,MATCH(A213,'اطلاعات انشعابات شرکتها'!A:A,0),MATCH(B$1,'اطلاعات انشعابات شرکتها'!$1:$1,0)),0)</f>
        <v>153</v>
      </c>
      <c r="C213" s="48">
        <f>IFERROR(INDEX('اطلاعات انشعابات شرکتها'!A:BB,MATCH(A213,'اطلاعات انشعابات شرکتها'!A:A,0),MATCH(C$1,'اطلاعات انشعابات شرکتها'!$1:$1,0)),0)</f>
        <v>0</v>
      </c>
      <c r="D213" s="45"/>
      <c r="E213" s="171">
        <v>3</v>
      </c>
      <c r="F213" s="170">
        <v>99</v>
      </c>
      <c r="G213" s="188" t="str">
        <f t="shared" si="72"/>
        <v>99/3</v>
      </c>
      <c r="H213" s="188" t="str">
        <f>IFERROR(INDEX('اطلاعات دوره'!A:Z,MATCH(G213,'اطلاعات دوره'!C:C,0),MATCH(H$1,'اطلاعات دوره'!$1:$1,0)),0)</f>
        <v>99/03/01</v>
      </c>
      <c r="I213" s="188" t="str">
        <f>IFERROR(INDEX('اطلاعات دوره'!A:Z,MATCH(G213,'اطلاعات دوره'!C:C,0),MATCH(I$1,'اطلاعات دوره'!$1:$1,0)),0)</f>
        <v>99/03/31</v>
      </c>
      <c r="J213" s="188">
        <f>IFERROR(INDEX('اطلاعات دوره'!A:Z,MATCH(G213,'اطلاعات دوره'!C:C,0),MATCH(J$1,'اطلاعات دوره'!$1:$1,0)),0)</f>
        <v>31</v>
      </c>
      <c r="K213" s="265"/>
      <c r="L213" s="188" t="str">
        <f>IFERROR(INDEX('اطلاعات دوره'!A:Z,MATCH(G213,'اطلاعات دوره'!C:C,0)-1,MATCH("عنوان",'اطلاعات دوره'!$1:$1,0)),"---")</f>
        <v>99/2</v>
      </c>
      <c r="M213" s="188" t="str">
        <f t="shared" si="73"/>
        <v>باغ گیاهان داروئی-99/2</v>
      </c>
      <c r="N213" s="188" t="str">
        <f t="shared" si="74"/>
        <v>باغ گیاهان داروئی-99/3</v>
      </c>
      <c r="O213" s="265"/>
      <c r="P213" s="188">
        <f>IFERROR(INDEX('اطلاعات انشعابات شرکتها'!A:BB,MATCH(A213,'اطلاعات انشعابات شرکتها'!A:A,0),MATCH(P$1,'اطلاعات انشعابات شرکتها'!$1:$1,0)),0)</f>
        <v>0</v>
      </c>
      <c r="Q213" s="188">
        <f>IFERROR(INDEX('اطلاعات انشعابات شرکتها'!A:BB,MATCH(A213,'اطلاعات انشعابات شرکتها'!A:A,0),MATCH(Q$1,'اطلاعات انشعابات شرکتها'!$1:$1,0)),0)</f>
        <v>0</v>
      </c>
      <c r="R213" s="188">
        <f>IFERROR(INDEX('اطلاعات انشعابات شرکتها'!A:BB,MATCH(A213,'اطلاعات انشعابات شرکتها'!A:A,0),MATCH(R$1,'اطلاعات انشعابات شرکتها'!$1:$1,0)),0)</f>
        <v>0</v>
      </c>
      <c r="S213" s="265"/>
      <c r="T213" s="188" t="str">
        <f>IFERROR(INDEX('قرائت کنتور'!A:AZ,MATCH(A213&amp;"-"&amp;T$1,'قرائت کنتور'!B:B,0),MATCH(G213,'قرائت کنتور'!$1:$1,0)),0)</f>
        <v>-</v>
      </c>
      <c r="U213" s="188" t="str">
        <f>IFERROR(INDEX('قرائت کنتور'!A:AZ,MATCH(A213&amp;"-"&amp;U$1,'قرائت کنتور'!B:B,0),MATCH(L213,'قرائت کنتور'!$1:$1,0)),0)</f>
        <v>-</v>
      </c>
      <c r="V213" s="188" t="str">
        <f>IFERROR(INDEX('قرائت کنتور'!A:AZ,MATCH(A213&amp;"-"&amp;U$1,'قرائت کنتور'!B:B,0),MATCH(G213,'قرائت کنتور'!$1:$1,0)),0)</f>
        <v>-</v>
      </c>
      <c r="W213" s="188" t="str">
        <f>IFERROR(INDEX('قرائت کنتور'!A:AZ,MATCH(A213&amp;"-"&amp;W$1,'قرائت کنتور'!B:B,0),MATCH(L213,'قرائت کنتور'!$1:$1,0)),0)</f>
        <v>-</v>
      </c>
      <c r="X213" s="188" t="str">
        <f>IFERROR(INDEX('قرائت کنتور'!A:AZ,MATCH(A213&amp;"-"&amp;W$1,'قرائت کنتور'!B:B,0),MATCH(G213,'قرائت کنتور'!$1:$1,0)),0)</f>
        <v>-</v>
      </c>
      <c r="Y213" s="188" t="str">
        <f>IFERROR(INDEX('قرائت کنتور'!A:AZ,MATCH(A213&amp;"-"&amp;Y$1,'قرائت کنتور'!B:B,0),MATCH(L213,'قرائت کنتور'!$1:$1,0)),0)</f>
        <v>-</v>
      </c>
      <c r="Z213" s="188" t="str">
        <f>IFERROR(INDEX('قرائت کنتور'!A:AZ,MATCH(A213&amp;"-"&amp;Y$1,'قرائت کنتور'!B:B,0),MATCH(G213,'قرائت کنتور'!$1:$1,0)),0)</f>
        <v>-</v>
      </c>
      <c r="AA213" s="188" t="str">
        <f>IFERROR(INDEX('قرائت کنتور'!A:AZ,MATCH(A213&amp;"-"&amp;AA$1,'قرائت کنتور'!B:B,0),MATCH(L213,'قرائت کنتور'!$1:$1,0)),0)</f>
        <v>-</v>
      </c>
      <c r="AB213" s="188" t="str">
        <f>IFERROR(INDEX('قرائت کنتور'!A:AZ,MATCH(A213&amp;"-"&amp;AA$1,'قرائت کنتور'!B:B,0),MATCH(G213,'قرائت کنتور'!$1:$1,0)),0)</f>
        <v>-</v>
      </c>
      <c r="AC213" s="265"/>
      <c r="AD213" s="188" t="str">
        <f t="shared" si="75"/>
        <v>---</v>
      </c>
      <c r="AE213" s="188" t="str">
        <f t="shared" si="76"/>
        <v>---</v>
      </c>
      <c r="AF213" s="188" t="str">
        <f t="shared" si="77"/>
        <v>---</v>
      </c>
      <c r="AG213" s="188" t="str">
        <f t="shared" si="78"/>
        <v>---</v>
      </c>
      <c r="AH213" s="188" t="str">
        <f t="shared" si="79"/>
        <v>---</v>
      </c>
      <c r="AI213" s="188" t="str">
        <f t="shared" si="80"/>
        <v>---</v>
      </c>
      <c r="AJ213" s="188" t="str">
        <f t="shared" si="81"/>
        <v>0</v>
      </c>
      <c r="AK213" s="265"/>
      <c r="AL213" s="254" t="str">
        <f t="shared" si="82"/>
        <v>---</v>
      </c>
      <c r="AM213" s="254" t="str">
        <f t="shared" si="83"/>
        <v>---</v>
      </c>
      <c r="AN213" s="265"/>
      <c r="AO213" s="188" t="str">
        <f>IFERROR(INDEX('تعرفه ها'!A:Z,MATCH(P213&amp;"-"&amp;AO$1,'تعرفه ها'!C:C,0),MATCH(F213,'تعرفه ها'!$2:$2,0),1),"---")</f>
        <v>---</v>
      </c>
      <c r="AP213" s="188" t="str">
        <f>IFERROR(INDEX('تعرفه ها'!A:Z,MATCH(P213&amp;"-"&amp;AP$1,'تعرفه ها'!C:C,0),MATCH(F213,'تعرفه ها'!$2:$2,0),1),"---")</f>
        <v>---</v>
      </c>
      <c r="AQ213" s="188" t="str">
        <f>IFERROR(INDEX('تعرفه ها'!A:Z,MATCH(P213&amp;"-"&amp;AQ$1,'تعرفه ها'!C:C,0),MATCH(F213,'تعرفه ها'!$2:$2,0),1),"---")</f>
        <v>---</v>
      </c>
      <c r="AR213" s="188" t="str">
        <f>IFERROR(INDEX('تعرفه ها'!A:Z,MATCH(P213&amp;"-"&amp;AR$1,'تعرفه ها'!C:C,0),MATCH(F213,'تعرفه ها'!$2:$2,0),1),"---")</f>
        <v>---</v>
      </c>
      <c r="AS213" s="265"/>
      <c r="AT213" s="415" t="str">
        <f t="shared" si="84"/>
        <v>---</v>
      </c>
      <c r="AU213" s="415" t="str">
        <f t="shared" si="85"/>
        <v>---</v>
      </c>
      <c r="AV213" s="415" t="str">
        <f t="shared" si="86"/>
        <v>---</v>
      </c>
      <c r="AW213" s="415" t="str">
        <f t="shared" si="87"/>
        <v>---</v>
      </c>
      <c r="AX213" s="415" t="str">
        <f t="shared" si="88"/>
        <v>---</v>
      </c>
      <c r="AY213" s="415" t="str">
        <f>IFERROR(AH213*INDEX('تعرفه ها'!A:Z,MATCH("عوارض برق به ازاء هر کیلووات",'تعرفه ها'!$C:$C,0),MATCH(F213,'تعرفه ها'!$2:$2,0)),"---")</f>
        <v>---</v>
      </c>
      <c r="AZ213" s="415" t="str">
        <f t="shared" si="89"/>
        <v>---</v>
      </c>
      <c r="BA213" s="415" t="str">
        <f>IFERROR(ROUND(((AX213+AY213+AZ213)*INDEX('تعرفه ها'!A:Z,MATCH("هزینه نگهداری و تعمیرات شبکه برق",'تعرفه ها'!$C:$C,0),MATCH(F213,'تعرفه ها'!$2:$2,0))/100),0),"---")</f>
        <v>---</v>
      </c>
      <c r="BB213" s="415">
        <f>IFERROR(IF(P213="دیماندی",ROUND(AJ213*INDEX('تعرفه ها'!A:Z,MATCH(BB$1,'تعرفه ها'!$C:$C,0),MATCH(F213,'تعرفه ها'!$2:$2,0))*J213/30,0),0),"---")</f>
        <v>0</v>
      </c>
      <c r="BC213" s="415"/>
      <c r="BD213" s="54">
        <f>IFERROR(IF(INDEX('اطلاعات دوره'!A:Z,MATCH(G213,'اطلاعات دوره'!C:C,0),MATCH("برق",'اطلاعات دوره'!$1:$1,0))="دارد",ROUND(AX213*INDEX('تعرفه ها'!A:Z,MATCH("پیک فصلی برق",'تعرفه ها'!$C:$C,0),MATCH(F213,'تعرفه ها'!$2:$2,0))/100,0),0),"---")</f>
        <v>0</v>
      </c>
      <c r="BE213" s="415" t="str">
        <f>IFERROR(ROUND(((AX213+AY213+AZ213+BA213+BB213+BC213+BD213)*INDEX('تعرفه ها'!A:Z,MATCH("مالیات برق",'تعرفه ها'!$C:$C,0),MATCH(F213,'تعرفه ها'!$2:$2,0))/100),0),"---")</f>
        <v>---</v>
      </c>
      <c r="BF213" s="415" t="str">
        <f t="shared" si="90"/>
        <v>---</v>
      </c>
      <c r="BG213" s="415" t="str">
        <f t="shared" si="71"/>
        <v>---</v>
      </c>
      <c r="BH213" s="415" t="str">
        <f t="shared" si="91"/>
        <v>---</v>
      </c>
      <c r="BI213" s="54" t="str">
        <f t="shared" si="92"/>
        <v>---</v>
      </c>
      <c r="BJ213" s="55" t="str">
        <f t="shared" si="93"/>
        <v>---</v>
      </c>
      <c r="BK213" s="262"/>
      <c r="BL213" s="183" t="str">
        <f>IFERROR(IF(INDEX(پرداخت!A:AZ,MATCH(A213&amp;" - "&amp;"برق",پرداخت!$B:$B,0),MATCH(G213,پرداخت!$1:$1,0))="نشده","نشده","شده"),"---")</f>
        <v>---</v>
      </c>
      <c r="BN213" s="257"/>
      <c r="BO213" s="257"/>
      <c r="BP213" s="257"/>
      <c r="BQ213" s="257"/>
      <c r="BR213" s="257"/>
      <c r="BS213" s="257"/>
      <c r="BT213" s="257"/>
      <c r="BU213" s="257"/>
      <c r="BV213" s="257"/>
      <c r="BW213" s="257"/>
      <c r="BX213" s="257"/>
      <c r="BY213" s="257"/>
      <c r="BZ213" s="257"/>
      <c r="CA213" s="257"/>
      <c r="CB213" s="257"/>
      <c r="CC213" s="257"/>
      <c r="CD213" s="257"/>
      <c r="CE213" s="257"/>
      <c r="CF213" s="257"/>
      <c r="CG213" s="257"/>
      <c r="CH213"/>
      <c r="CI213"/>
      <c r="CJ213"/>
      <c r="CK213"/>
    </row>
    <row r="214" spans="1:89" ht="33.75" hidden="1">
      <c r="A214" s="170" t="s">
        <v>243</v>
      </c>
      <c r="B214" s="47">
        <f>IFERROR(INDEX('اطلاعات انشعابات شرکتها'!A:BB,MATCH(A214,'اطلاعات انشعابات شرکتها'!A:A,0),MATCH(B$1,'اطلاعات انشعابات شرکتها'!$1:$1,0)),0)</f>
        <v>124</v>
      </c>
      <c r="C214" s="48">
        <f>IFERROR(INDEX('اطلاعات انشعابات شرکتها'!A:BB,MATCH(A214,'اطلاعات انشعابات شرکتها'!A:A,0),MATCH(C$1,'اطلاعات انشعابات شرکتها'!$1:$1,0)),0)</f>
        <v>0</v>
      </c>
      <c r="D214" s="45"/>
      <c r="E214" s="171">
        <v>4</v>
      </c>
      <c r="F214" s="170">
        <v>99</v>
      </c>
      <c r="G214" s="188" t="str">
        <f t="shared" si="72"/>
        <v>99/4</v>
      </c>
      <c r="H214" s="188" t="str">
        <f>IFERROR(INDEX('اطلاعات دوره'!A:Z,MATCH(G214,'اطلاعات دوره'!C:C,0),MATCH(H$1,'اطلاعات دوره'!$1:$1,0)),0)</f>
        <v>99/02/01</v>
      </c>
      <c r="I214" s="188" t="str">
        <f>IFERROR(INDEX('اطلاعات دوره'!A:Z,MATCH(G214,'اطلاعات دوره'!C:C,0),MATCH(I$1,'اطلاعات دوره'!$1:$1,0)),0)</f>
        <v>99/04/31</v>
      </c>
      <c r="J214" s="188">
        <f>IFERROR(INDEX('اطلاعات دوره'!A:Z,MATCH(G214,'اطلاعات دوره'!C:C,0),MATCH(J$1,'اطلاعات دوره'!$1:$1,0)),0)</f>
        <v>93</v>
      </c>
      <c r="K214" s="265"/>
      <c r="L214" s="188" t="str">
        <f>IFERROR(INDEX('اطلاعات دوره'!A:Z,MATCH(G214,'اطلاعات دوره'!C:C,0)-1,MATCH("عنوان",'اطلاعات دوره'!$1:$1,0)),"---")</f>
        <v>99/3</v>
      </c>
      <c r="M214" s="188" t="str">
        <f t="shared" si="73"/>
        <v>تراشکاری ثامن-99/3</v>
      </c>
      <c r="N214" s="188" t="str">
        <f t="shared" si="74"/>
        <v>تراشکاری ثامن-99/4</v>
      </c>
      <c r="O214" s="265"/>
      <c r="P214" s="188" t="str">
        <f>IFERROR(INDEX('اطلاعات انشعابات شرکتها'!A:BB,MATCH(A214,'اطلاعات انشعابات شرکتها'!A:A,0),MATCH(P$1,'اطلاعات انشعابات شرکتها'!$1:$1,0)),0)</f>
        <v>غیر دیماندی</v>
      </c>
      <c r="Q214" s="188">
        <f>IFERROR(INDEX('اطلاعات انشعابات شرکتها'!A:BB,MATCH(A214,'اطلاعات انشعابات شرکتها'!A:A,0),MATCH(Q$1,'اطلاعات انشعابات شرکتها'!$1:$1,0)),0)</f>
        <v>19</v>
      </c>
      <c r="R214" s="188" t="str">
        <f>IFERROR(INDEX('اطلاعات انشعابات شرکتها'!A:BB,MATCH(A214,'اطلاعات انشعابات شرکتها'!A:A,0),MATCH(R$1,'اطلاعات انشعابات شرکتها'!$1:$1,0)),0)</f>
        <v>1</v>
      </c>
      <c r="S214" s="265"/>
      <c r="T214" s="188">
        <f>IFERROR(INDEX('قرائت کنتور'!A:AZ,MATCH(A214&amp;"-"&amp;T$1,'قرائت کنتور'!B:B,0),MATCH(G214,'قرائت کنتور'!$1:$1,0)),0)</f>
        <v>0</v>
      </c>
      <c r="U214" s="188">
        <f>IFERROR(INDEX('قرائت کنتور'!A:AZ,MATCH(A214&amp;"-"&amp;U$1,'قرائت کنتور'!B:B,0),MATCH(L214,'قرائت کنتور'!$1:$1,0)),0)</f>
        <v>6494</v>
      </c>
      <c r="V214" s="188">
        <f>IFERROR(INDEX('قرائت کنتور'!A:AZ,MATCH(A214&amp;"-"&amp;U$1,'قرائت کنتور'!B:B,0),MATCH(G214,'قرائت کنتور'!$1:$1,0)),0)</f>
        <v>6670</v>
      </c>
      <c r="W214" s="188">
        <f>IFERROR(INDEX('قرائت کنتور'!A:AZ,MATCH(A214&amp;"-"&amp;W$1,'قرائت کنتور'!B:B,0),MATCH(L214,'قرائت کنتور'!$1:$1,0)),0)</f>
        <v>23002</v>
      </c>
      <c r="X214" s="188">
        <f>IFERROR(INDEX('قرائت کنتور'!A:AZ,MATCH(A214&amp;"-"&amp;W$1,'قرائت کنتور'!B:B,0),MATCH(G214,'قرائت کنتور'!$1:$1,0)),0)</f>
        <v>24992</v>
      </c>
      <c r="Y214" s="188">
        <f>IFERROR(INDEX('قرائت کنتور'!A:AZ,MATCH(A214&amp;"-"&amp;Y$1,'قرائت کنتور'!B:B,0),MATCH(L214,'قرائت کنتور'!$1:$1,0)),0)</f>
        <v>3422</v>
      </c>
      <c r="Z214" s="188">
        <f>IFERROR(INDEX('قرائت کنتور'!A:AZ,MATCH(A214&amp;"-"&amp;Y$1,'قرائت کنتور'!B:B,0),MATCH(G214,'قرائت کنتور'!$1:$1,0)),0)</f>
        <v>3555</v>
      </c>
      <c r="AA214" s="188">
        <f>IFERROR(INDEX('قرائت کنتور'!A:AZ,MATCH(A214&amp;"-"&amp;AA$1,'قرائت کنتور'!B:B,0),MATCH(L214,'قرائت کنتور'!$1:$1,0)),0)</f>
        <v>35389</v>
      </c>
      <c r="AB214" s="188">
        <f>IFERROR(INDEX('قرائت کنتور'!A:AZ,MATCH(A214&amp;"-"&amp;AA$1,'قرائت کنتور'!B:B,0),MATCH(G214,'قرائت کنتور'!$1:$1,0)),0)</f>
        <v>36222</v>
      </c>
      <c r="AC214" s="265"/>
      <c r="AD214" s="188">
        <f t="shared" si="75"/>
        <v>176</v>
      </c>
      <c r="AE214" s="188">
        <f t="shared" si="76"/>
        <v>1990</v>
      </c>
      <c r="AF214" s="188">
        <f t="shared" si="77"/>
        <v>133</v>
      </c>
      <c r="AG214" s="188">
        <f t="shared" si="78"/>
        <v>833</v>
      </c>
      <c r="AH214" s="188">
        <f t="shared" si="79"/>
        <v>2299</v>
      </c>
      <c r="AI214" s="188">
        <f t="shared" si="80"/>
        <v>0</v>
      </c>
      <c r="AJ214" s="188" t="str">
        <f t="shared" si="81"/>
        <v>0</v>
      </c>
      <c r="AK214" s="265"/>
      <c r="AL214" s="254">
        <f t="shared" si="82"/>
        <v>0.94018682813923682</v>
      </c>
      <c r="AM214" s="254" t="str">
        <f t="shared" si="83"/>
        <v>0</v>
      </c>
      <c r="AN214" s="265"/>
      <c r="AO214" s="188">
        <f>IFERROR(INDEX('تعرفه ها'!A:Z,MATCH(P214&amp;"-"&amp;AO$1,'تعرفه ها'!C:C,0),MATCH(F214,'تعرفه ها'!$2:$2,0),1),"---")</f>
        <v>1115</v>
      </c>
      <c r="AP214" s="188">
        <f>IFERROR(INDEX('تعرفه ها'!A:Z,MATCH(P214&amp;"-"&amp;AP$1,'تعرفه ها'!C:C,0),MATCH(F214,'تعرفه ها'!$2:$2,0),1),"---")</f>
        <v>558</v>
      </c>
      <c r="AQ214" s="188">
        <f>IFERROR(INDEX('تعرفه ها'!A:Z,MATCH(P214&amp;"-"&amp;AQ$1,'تعرفه ها'!C:C,0),MATCH(F214,'تعرفه ها'!$2:$2,0),1),"---")</f>
        <v>279</v>
      </c>
      <c r="AR214" s="188">
        <f>IFERROR(INDEX('تعرفه ها'!A:Z,MATCH(P214&amp;"-"&amp;AR$1,'تعرفه ها'!C:C,0),MATCH(F214,'تعرفه ها'!$2:$2,0),1),"---")</f>
        <v>550</v>
      </c>
      <c r="AS214" s="265"/>
      <c r="AT214" s="415">
        <f t="shared" si="84"/>
        <v>196240</v>
      </c>
      <c r="AU214" s="415">
        <f t="shared" si="85"/>
        <v>1110420</v>
      </c>
      <c r="AV214" s="415">
        <f t="shared" si="86"/>
        <v>37107</v>
      </c>
      <c r="AW214" s="415">
        <f t="shared" si="87"/>
        <v>458150</v>
      </c>
      <c r="AX214" s="415">
        <f t="shared" si="88"/>
        <v>1801917</v>
      </c>
      <c r="AY214" s="415">
        <f>IFERROR(AH214*INDEX('تعرفه ها'!A:Z,MATCH("عوارض برق به ازاء هر کیلووات",'تعرفه ها'!$C:$C,0),MATCH(F214,'تعرفه ها'!$2:$2,0)),"---")</f>
        <v>114950</v>
      </c>
      <c r="AZ214" s="415">
        <f t="shared" si="89"/>
        <v>0</v>
      </c>
      <c r="BA214" s="415">
        <f>IFERROR(ROUND(((AX214+AY214+AZ214)*INDEX('تعرفه ها'!A:Z,MATCH("هزینه نگهداری و تعمیرات شبکه برق",'تعرفه ها'!$C:$C,0),MATCH(F214,'تعرفه ها'!$2:$2,0))/100),0),"---")</f>
        <v>191687</v>
      </c>
      <c r="BB214" s="415">
        <f>IFERROR(IF(P214="دیماندی",ROUND(AJ214*INDEX('تعرفه ها'!A:Z,MATCH(BB$1,'تعرفه ها'!$C:$C,0),MATCH(F214,'تعرفه ها'!$2:$2,0))*J214/30,0),0),"---")</f>
        <v>0</v>
      </c>
      <c r="BC214" s="415"/>
      <c r="BD214" s="54">
        <v>138414</v>
      </c>
      <c r="BE214" s="415">
        <f>IFERROR(ROUND(((AX214+AY214+AZ214+BA214+BB214+BC214+BD214)*INDEX('تعرفه ها'!A:Z,MATCH("مالیات برق",'تعرفه ها'!$C:$C,0),MATCH(F214,'تعرفه ها'!$2:$2,0))/100),0),"---")</f>
        <v>0</v>
      </c>
      <c r="BF214" s="415">
        <f t="shared" si="90"/>
        <v>2246968</v>
      </c>
      <c r="BG214" s="415">
        <v>6417597</v>
      </c>
      <c r="BH214" s="415">
        <f t="shared" si="91"/>
        <v>8664565</v>
      </c>
      <c r="BI214" s="54">
        <f t="shared" si="92"/>
        <v>565</v>
      </c>
      <c r="BJ214" s="55">
        <f t="shared" si="93"/>
        <v>8664000</v>
      </c>
      <c r="BK214" s="262"/>
      <c r="BL214" s="183" t="str">
        <f>IFERROR(IF(INDEX(پرداخت!A:AZ,MATCH(A214&amp;" - "&amp;"برق",پرداخت!$B:$B,0),MATCH(G214,پرداخت!$1:$1,0))="نشده","نشده","شده"),"---")</f>
        <v>شده</v>
      </c>
      <c r="BN214" s="257"/>
      <c r="BO214" s="257"/>
      <c r="BP214" s="257"/>
      <c r="BQ214" s="257"/>
      <c r="BR214" s="257"/>
      <c r="BS214" s="257"/>
      <c r="BT214" s="257"/>
      <c r="BU214" s="257"/>
      <c r="BV214" s="257"/>
      <c r="BW214" s="257"/>
      <c r="BX214" s="257"/>
      <c r="BY214" s="257"/>
      <c r="BZ214" s="257"/>
      <c r="CA214" s="257"/>
      <c r="CB214" s="257"/>
      <c r="CC214" s="257"/>
      <c r="CD214" s="257"/>
      <c r="CE214" s="257"/>
      <c r="CF214" s="257"/>
      <c r="CG214" s="257"/>
      <c r="CH214"/>
      <c r="CI214"/>
      <c r="CJ214"/>
      <c r="CK214"/>
    </row>
    <row r="215" spans="1:89" ht="33.75" hidden="1">
      <c r="A215" s="171" t="s">
        <v>204</v>
      </c>
      <c r="B215" s="47">
        <f>IFERROR(INDEX('اطلاعات انشعابات شرکتها'!A:BB,MATCH(A215,'اطلاعات انشعابات شرکتها'!A:A,0),MATCH(B$1,'اطلاعات انشعابات شرکتها'!$1:$1,0)),0)</f>
        <v>101</v>
      </c>
      <c r="C215" s="48">
        <f>IFERROR(INDEX('اطلاعات انشعابات شرکتها'!A:BB,MATCH(A215,'اطلاعات انشعابات شرکتها'!A:A,0),MATCH(C$1,'اطلاعات انشعابات شرکتها'!$1:$1,0)),0)</f>
        <v>0</v>
      </c>
      <c r="D215" s="45"/>
      <c r="E215" s="171">
        <v>4</v>
      </c>
      <c r="F215" s="170">
        <v>99</v>
      </c>
      <c r="G215" s="188" t="str">
        <f t="shared" si="72"/>
        <v>99/4</v>
      </c>
      <c r="H215" s="188" t="str">
        <f>IFERROR(INDEX('اطلاعات دوره'!A:Z,MATCH(G215,'اطلاعات دوره'!C:C,0),MATCH(H$1,'اطلاعات دوره'!$1:$1,0)),0)</f>
        <v>99/02/01</v>
      </c>
      <c r="I215" s="188" t="str">
        <f>IFERROR(INDEX('اطلاعات دوره'!A:Z,MATCH(G215,'اطلاعات دوره'!C:C,0),MATCH(I$1,'اطلاعات دوره'!$1:$1,0)),0)</f>
        <v>99/04/31</v>
      </c>
      <c r="J215" s="188">
        <f>IFERROR(INDEX('اطلاعات دوره'!A:Z,MATCH(G215,'اطلاعات دوره'!C:C,0),MATCH(J$1,'اطلاعات دوره'!$1:$1,0)),0)</f>
        <v>93</v>
      </c>
      <c r="K215" s="265"/>
      <c r="L215" s="188" t="str">
        <f>IFERROR(INDEX('اطلاعات دوره'!A:Z,MATCH(G215,'اطلاعات دوره'!C:C,0)-1,MATCH("عنوان",'اطلاعات دوره'!$1:$1,0)),"---")</f>
        <v>99/3</v>
      </c>
      <c r="M215" s="188" t="str">
        <f t="shared" si="73"/>
        <v>احیا درمان-99/3</v>
      </c>
      <c r="N215" s="188" t="str">
        <f t="shared" si="74"/>
        <v>احیا درمان-99/4</v>
      </c>
      <c r="O215" s="265"/>
      <c r="P215" s="188" t="str">
        <f>IFERROR(INDEX('اطلاعات انشعابات شرکتها'!A:BB,MATCH(A215,'اطلاعات انشعابات شرکتها'!A:A,0),MATCH(P$1,'اطلاعات انشعابات شرکتها'!$1:$1,0)),0)</f>
        <v>غیر دیماندی</v>
      </c>
      <c r="Q215" s="188">
        <f>IFERROR(INDEX('اطلاعات انشعابات شرکتها'!A:BB,MATCH(A215,'اطلاعات انشعابات شرکتها'!A:A,0),MATCH(Q$1,'اطلاعات انشعابات شرکتها'!$1:$1,0)),0)</f>
        <v>19</v>
      </c>
      <c r="R215" s="188" t="str">
        <f>IFERROR(INDEX('اطلاعات انشعابات شرکتها'!A:BB,MATCH(A215,'اطلاعات انشعابات شرکتها'!A:A,0),MATCH(R$1,'اطلاعات انشعابات شرکتها'!$1:$1,0)),0)</f>
        <v>1</v>
      </c>
      <c r="S215" s="265"/>
      <c r="T215" s="188">
        <f>IFERROR(INDEX('قرائت کنتور'!A:AZ,MATCH(A215&amp;"-"&amp;T$1,'قرائت کنتور'!B:B,0),MATCH(G215,'قرائت کنتور'!$1:$1,0)),0)</f>
        <v>0</v>
      </c>
      <c r="U215" s="188">
        <f>IFERROR(INDEX('قرائت کنتور'!A:AZ,MATCH(A215&amp;"-"&amp;U$1,'قرائت کنتور'!B:B,0),MATCH(L215,'قرائت کنتور'!$1:$1,0)),0)</f>
        <v>68202</v>
      </c>
      <c r="V215" s="188">
        <f>IFERROR(INDEX('قرائت کنتور'!A:AZ,MATCH(A215&amp;"-"&amp;U$1,'قرائت کنتور'!B:B,0),MATCH(G215,'قرائت کنتور'!$1:$1,0)),0)</f>
        <v>68329</v>
      </c>
      <c r="W215" s="188">
        <f>IFERROR(INDEX('قرائت کنتور'!A:AZ,MATCH(A215&amp;"-"&amp;W$1,'قرائت کنتور'!B:B,0),MATCH(L215,'قرائت کنتور'!$1:$1,0)),0)</f>
        <v>92895</v>
      </c>
      <c r="X215" s="188">
        <f>IFERROR(INDEX('قرائت کنتور'!A:AZ,MATCH(A215&amp;"-"&amp;W$1,'قرائت کنتور'!B:B,0),MATCH(G215,'قرائت کنتور'!$1:$1,0)),0)</f>
        <v>93694</v>
      </c>
      <c r="Y215" s="188">
        <f>IFERROR(INDEX('قرائت کنتور'!A:AZ,MATCH(A215&amp;"-"&amp;Y$1,'قرائت کنتور'!B:B,0),MATCH(L215,'قرائت کنتور'!$1:$1,0)),0)</f>
        <v>21856</v>
      </c>
      <c r="Z215" s="188">
        <f>IFERROR(INDEX('قرائت کنتور'!A:AZ,MATCH(A215&amp;"-"&amp;Y$1,'قرائت کنتور'!B:B,0),MATCH(G215,'قرائت کنتور'!$1:$1,0)),0)</f>
        <v>22100</v>
      </c>
      <c r="AA215" s="188">
        <f>IFERROR(INDEX('قرائت کنتور'!A:AZ,MATCH(A215&amp;"-"&amp;AA$1,'قرائت کنتور'!B:B,0),MATCH(L215,'قرائت کنتور'!$1:$1,0)),0)</f>
        <v>78680</v>
      </c>
      <c r="AB215" s="188">
        <f>IFERROR(INDEX('قرائت کنتور'!A:AZ,MATCH(A215&amp;"-"&amp;AA$1,'قرائت کنتور'!B:B,0),MATCH(G215,'قرائت کنتور'!$1:$1,0)),0)</f>
        <v>79170</v>
      </c>
      <c r="AC215" s="265"/>
      <c r="AD215" s="188">
        <f t="shared" si="75"/>
        <v>127</v>
      </c>
      <c r="AE215" s="188">
        <f t="shared" si="76"/>
        <v>799</v>
      </c>
      <c r="AF215" s="188">
        <f t="shared" si="77"/>
        <v>244</v>
      </c>
      <c r="AG215" s="188">
        <f t="shared" si="78"/>
        <v>490</v>
      </c>
      <c r="AH215" s="188">
        <f t="shared" si="79"/>
        <v>1170</v>
      </c>
      <c r="AI215" s="188">
        <f t="shared" si="80"/>
        <v>0</v>
      </c>
      <c r="AJ215" s="188" t="str">
        <f t="shared" si="81"/>
        <v>0</v>
      </c>
      <c r="AK215" s="265"/>
      <c r="AL215" s="254">
        <f t="shared" si="82"/>
        <v>0.92237567186571012</v>
      </c>
      <c r="AM215" s="254" t="str">
        <f t="shared" si="83"/>
        <v>0</v>
      </c>
      <c r="AN215" s="265"/>
      <c r="AO215" s="188">
        <f>IFERROR(INDEX('تعرفه ها'!A:Z,MATCH(P215&amp;"-"&amp;AO$1,'تعرفه ها'!C:C,0),MATCH(F215,'تعرفه ها'!$2:$2,0),1),"---")</f>
        <v>1115</v>
      </c>
      <c r="AP215" s="188">
        <f>IFERROR(INDEX('تعرفه ها'!A:Z,MATCH(P215&amp;"-"&amp;AP$1,'تعرفه ها'!C:C,0),MATCH(F215,'تعرفه ها'!$2:$2,0),1),"---")</f>
        <v>558</v>
      </c>
      <c r="AQ215" s="188">
        <f>IFERROR(INDEX('تعرفه ها'!A:Z,MATCH(P215&amp;"-"&amp;AQ$1,'تعرفه ها'!C:C,0),MATCH(F215,'تعرفه ها'!$2:$2,0),1),"---")</f>
        <v>279</v>
      </c>
      <c r="AR215" s="188">
        <f>IFERROR(INDEX('تعرفه ها'!A:Z,MATCH(P215&amp;"-"&amp;AR$1,'تعرفه ها'!C:C,0),MATCH(F215,'تعرفه ها'!$2:$2,0),1),"---")</f>
        <v>550</v>
      </c>
      <c r="AS215" s="265"/>
      <c r="AT215" s="415">
        <f t="shared" si="84"/>
        <v>141605</v>
      </c>
      <c r="AU215" s="415">
        <f t="shared" si="85"/>
        <v>445842</v>
      </c>
      <c r="AV215" s="415">
        <f t="shared" si="86"/>
        <v>68076</v>
      </c>
      <c r="AW215" s="415">
        <f t="shared" si="87"/>
        <v>269500</v>
      </c>
      <c r="AX215" s="415">
        <f t="shared" si="88"/>
        <v>925023</v>
      </c>
      <c r="AY215" s="415">
        <f>IFERROR(AH215*INDEX('تعرفه ها'!A:Z,MATCH("عوارض برق به ازاء هر کیلووات",'تعرفه ها'!$C:$C,0),MATCH(F215,'تعرفه ها'!$2:$2,0)),"---")</f>
        <v>58500</v>
      </c>
      <c r="AZ215" s="415">
        <f t="shared" si="89"/>
        <v>0</v>
      </c>
      <c r="BA215" s="415">
        <f>IFERROR(ROUND(((AX215+AY215+AZ215)*INDEX('تعرفه ها'!A:Z,MATCH("هزینه نگهداری و تعمیرات شبکه برق",'تعرفه ها'!$C:$C,0),MATCH(F215,'تعرفه ها'!$2:$2,0))/100),0),"---")</f>
        <v>98352</v>
      </c>
      <c r="BB215" s="415">
        <f>IFERROR(IF(P215="دیماندی",ROUND(AJ215*INDEX('تعرفه ها'!A:Z,MATCH(BB$1,'تعرفه ها'!$C:$C,0),MATCH(F215,'تعرفه ها'!$2:$2,0))*J215/30,0),0),"---")</f>
        <v>0</v>
      </c>
      <c r="BC215" s="415"/>
      <c r="BD215" s="54">
        <v>0</v>
      </c>
      <c r="BE215" s="415">
        <f>IFERROR(ROUND(((AX215+AY215+AZ215+BA215+BB215+BC215+BD215)*INDEX('تعرفه ها'!A:Z,MATCH("مالیات برق",'تعرفه ها'!$C:$C,0),MATCH(F215,'تعرفه ها'!$2:$2,0))/100),0),"---")</f>
        <v>0</v>
      </c>
      <c r="BF215" s="415">
        <f t="shared" si="90"/>
        <v>1081875</v>
      </c>
      <c r="BG215" s="415">
        <v>11756473</v>
      </c>
      <c r="BH215" s="415">
        <f t="shared" si="91"/>
        <v>12838348</v>
      </c>
      <c r="BI215" s="54">
        <f t="shared" si="92"/>
        <v>348</v>
      </c>
      <c r="BJ215" s="55">
        <f t="shared" si="93"/>
        <v>12838000</v>
      </c>
      <c r="BK215" s="262"/>
      <c r="BL215" s="183" t="str">
        <f>IFERROR(IF(INDEX(پرداخت!A:AZ,MATCH(A215&amp;" - "&amp;"برق",پرداخت!$B:$B,0),MATCH(G215,پرداخت!$1:$1,0))="نشده","نشده","شده"),"---")</f>
        <v>شده</v>
      </c>
      <c r="BN215" s="257"/>
      <c r="BO215" s="257"/>
      <c r="BP215" s="257"/>
      <c r="BQ215" s="257"/>
      <c r="BR215" s="257"/>
      <c r="BS215" s="257"/>
      <c r="BT215" s="257"/>
      <c r="BU215" s="257"/>
      <c r="BV215" s="257"/>
      <c r="BW215" s="257"/>
      <c r="BX215" s="257"/>
      <c r="BY215" s="257"/>
      <c r="BZ215" s="257"/>
      <c r="CA215" s="257"/>
      <c r="CB215" s="257"/>
      <c r="CC215" s="257"/>
      <c r="CD215" s="257"/>
      <c r="CE215" s="257"/>
      <c r="CF215" s="257"/>
      <c r="CG215" s="257"/>
      <c r="CH215"/>
      <c r="CI215"/>
      <c r="CJ215"/>
      <c r="CK215"/>
    </row>
    <row r="216" spans="1:89" ht="33.75" hidden="1">
      <c r="A216" s="171" t="s">
        <v>206</v>
      </c>
      <c r="B216" s="47">
        <f>IFERROR(INDEX('اطلاعات انشعابات شرکتها'!A:BB,MATCH(A216,'اطلاعات انشعابات شرکتها'!A:A,0),MATCH(B$1,'اطلاعات انشعابات شرکتها'!$1:$1,0)),0)</f>
        <v>102</v>
      </c>
      <c r="C216" s="48">
        <f>IFERROR(INDEX('اطلاعات انشعابات شرکتها'!A:BB,MATCH(A216,'اطلاعات انشعابات شرکتها'!A:A,0),MATCH(C$1,'اطلاعات انشعابات شرکتها'!$1:$1,0)),0)</f>
        <v>0</v>
      </c>
      <c r="D216" s="45"/>
      <c r="E216" s="171">
        <v>4</v>
      </c>
      <c r="F216" s="170">
        <v>99</v>
      </c>
      <c r="G216" s="188" t="str">
        <f t="shared" si="72"/>
        <v>99/4</v>
      </c>
      <c r="H216" s="188" t="str">
        <f>IFERROR(INDEX('اطلاعات دوره'!A:Z,MATCH(G216,'اطلاعات دوره'!C:C,0),MATCH(H$1,'اطلاعات دوره'!$1:$1,0)),0)</f>
        <v>99/02/01</v>
      </c>
      <c r="I216" s="188" t="str">
        <f>IFERROR(INDEX('اطلاعات دوره'!A:Z,MATCH(G216,'اطلاعات دوره'!C:C,0),MATCH(I$1,'اطلاعات دوره'!$1:$1,0)),0)</f>
        <v>99/04/31</v>
      </c>
      <c r="J216" s="188">
        <f>IFERROR(INDEX('اطلاعات دوره'!A:Z,MATCH(G216,'اطلاعات دوره'!C:C,0),MATCH(J$1,'اطلاعات دوره'!$1:$1,0)),0)</f>
        <v>93</v>
      </c>
      <c r="K216" s="265"/>
      <c r="L216" s="188" t="str">
        <f>IFERROR(INDEX('اطلاعات دوره'!A:Z,MATCH(G216,'اطلاعات دوره'!C:C,0)-1,MATCH("عنوان",'اطلاعات دوره'!$1:$1,0)),"---")</f>
        <v>99/3</v>
      </c>
      <c r="M216" s="188" t="str">
        <f t="shared" si="73"/>
        <v>ارسک یکتا تجهیز-99/3</v>
      </c>
      <c r="N216" s="188" t="str">
        <f t="shared" si="74"/>
        <v>ارسک یکتا تجهیز-99/4</v>
      </c>
      <c r="O216" s="265"/>
      <c r="P216" s="188" t="str">
        <f>IFERROR(INDEX('اطلاعات انشعابات شرکتها'!A:BB,MATCH(A216,'اطلاعات انشعابات شرکتها'!A:A,0),MATCH(P$1,'اطلاعات انشعابات شرکتها'!$1:$1,0)),0)</f>
        <v>غیر دیماندی</v>
      </c>
      <c r="Q216" s="188">
        <f>IFERROR(INDEX('اطلاعات انشعابات شرکتها'!A:BB,MATCH(A216,'اطلاعات انشعابات شرکتها'!A:A,0),MATCH(Q$1,'اطلاعات انشعابات شرکتها'!$1:$1,0)),0)</f>
        <v>19</v>
      </c>
      <c r="R216" s="188" t="str">
        <f>IFERROR(INDEX('اطلاعات انشعابات شرکتها'!A:BB,MATCH(A216,'اطلاعات انشعابات شرکتها'!A:A,0),MATCH(R$1,'اطلاعات انشعابات شرکتها'!$1:$1,0)),0)</f>
        <v>1</v>
      </c>
      <c r="S216" s="265"/>
      <c r="T216" s="188">
        <f>IFERROR(INDEX('قرائت کنتور'!A:AZ,MATCH(A216&amp;"-"&amp;T$1,'قرائت کنتور'!B:B,0),MATCH(G216,'قرائت کنتور'!$1:$1,0)),0)</f>
        <v>0</v>
      </c>
      <c r="U216" s="188">
        <f>IFERROR(INDEX('قرائت کنتور'!A:AZ,MATCH(A216&amp;"-"&amp;U$1,'قرائت کنتور'!B:B,0),MATCH(L216,'قرائت کنتور'!$1:$1,0)),0)</f>
        <v>77713</v>
      </c>
      <c r="V216" s="188">
        <f>IFERROR(INDEX('قرائت کنتور'!A:AZ,MATCH(A216&amp;"-"&amp;U$1,'قرائت کنتور'!B:B,0),MATCH(G216,'قرائت کنتور'!$1:$1,0)),0)</f>
        <v>81150</v>
      </c>
      <c r="W216" s="188">
        <f>IFERROR(INDEX('قرائت کنتور'!A:AZ,MATCH(A216&amp;"-"&amp;W$1,'قرائت کنتور'!B:B,0),MATCH(L216,'قرائت کنتور'!$1:$1,0)),0)</f>
        <v>12633</v>
      </c>
      <c r="X216" s="188">
        <f>IFERROR(INDEX('قرائت کنتور'!A:AZ,MATCH(A216&amp;"-"&amp;W$1,'قرائت کنتور'!B:B,0),MATCH(G216,'قرائت کنتور'!$1:$1,0)),0)</f>
        <v>12906</v>
      </c>
      <c r="Y216" s="188">
        <f>IFERROR(INDEX('قرائت کنتور'!A:AZ,MATCH(A216&amp;"-"&amp;Y$1,'قرائت کنتور'!B:B,0),MATCH(L216,'قرائت کنتور'!$1:$1,0)),0)</f>
        <v>34806</v>
      </c>
      <c r="Z216" s="188">
        <f>IFERROR(INDEX('قرائت کنتور'!A:AZ,MATCH(A216&amp;"-"&amp;Y$1,'قرائت کنتور'!B:B,0),MATCH(G216,'قرائت کنتور'!$1:$1,0)),0)</f>
        <v>35304</v>
      </c>
      <c r="AA216" s="188">
        <f>IFERROR(INDEX('قرائت کنتور'!A:AZ,MATCH(A216&amp;"-"&amp;AA$1,'قرائت کنتور'!B:B,0),MATCH(L216,'قرائت کنتور'!$1:$1,0)),0)</f>
        <v>28458</v>
      </c>
      <c r="AB216" s="188">
        <f>IFERROR(INDEX('قرائت کنتور'!A:AZ,MATCH(A216&amp;"-"&amp;AA$1,'قرائت کنتور'!B:B,0),MATCH(G216,'قرائت کنتور'!$1:$1,0)),0)</f>
        <v>29954</v>
      </c>
      <c r="AC216" s="265"/>
      <c r="AD216" s="188">
        <f t="shared" si="75"/>
        <v>3437</v>
      </c>
      <c r="AE216" s="188">
        <f t="shared" si="76"/>
        <v>273</v>
      </c>
      <c r="AF216" s="188">
        <f t="shared" si="77"/>
        <v>498</v>
      </c>
      <c r="AG216" s="188">
        <f t="shared" si="78"/>
        <v>1496</v>
      </c>
      <c r="AH216" s="188">
        <f t="shared" si="79"/>
        <v>4208</v>
      </c>
      <c r="AI216" s="188">
        <f t="shared" si="80"/>
        <v>0</v>
      </c>
      <c r="AJ216" s="188" t="str">
        <f t="shared" si="81"/>
        <v>0</v>
      </c>
      <c r="AK216" s="265"/>
      <c r="AL216" s="254">
        <f t="shared" si="82"/>
        <v>0.94222725467782786</v>
      </c>
      <c r="AM216" s="254" t="str">
        <f t="shared" si="83"/>
        <v>0</v>
      </c>
      <c r="AN216" s="265"/>
      <c r="AO216" s="188">
        <f>IFERROR(INDEX('تعرفه ها'!A:Z,MATCH(P216&amp;"-"&amp;AO$1,'تعرفه ها'!C:C,0),MATCH(F216,'تعرفه ها'!$2:$2,0),1),"---")</f>
        <v>1115</v>
      </c>
      <c r="AP216" s="188">
        <f>IFERROR(INDEX('تعرفه ها'!A:Z,MATCH(P216&amp;"-"&amp;AP$1,'تعرفه ها'!C:C,0),MATCH(F216,'تعرفه ها'!$2:$2,0),1),"---")</f>
        <v>558</v>
      </c>
      <c r="AQ216" s="188">
        <f>IFERROR(INDEX('تعرفه ها'!A:Z,MATCH(P216&amp;"-"&amp;AQ$1,'تعرفه ها'!C:C,0),MATCH(F216,'تعرفه ها'!$2:$2,0),1),"---")</f>
        <v>279</v>
      </c>
      <c r="AR216" s="188">
        <f>IFERROR(INDEX('تعرفه ها'!A:Z,MATCH(P216&amp;"-"&amp;AR$1,'تعرفه ها'!C:C,0),MATCH(F216,'تعرفه ها'!$2:$2,0),1),"---")</f>
        <v>550</v>
      </c>
      <c r="AS216" s="265"/>
      <c r="AT216" s="415">
        <f t="shared" si="84"/>
        <v>3832255</v>
      </c>
      <c r="AU216" s="415">
        <f t="shared" si="85"/>
        <v>152334</v>
      </c>
      <c r="AV216" s="415">
        <f t="shared" si="86"/>
        <v>138942</v>
      </c>
      <c r="AW216" s="415">
        <f t="shared" si="87"/>
        <v>822800</v>
      </c>
      <c r="AX216" s="415">
        <f t="shared" si="88"/>
        <v>4946331</v>
      </c>
      <c r="AY216" s="415">
        <f>IFERROR(AH216*INDEX('تعرفه ها'!A:Z,MATCH("عوارض برق به ازاء هر کیلووات",'تعرفه ها'!$C:$C,0),MATCH(F216,'تعرفه ها'!$2:$2,0)),"---")</f>
        <v>210400</v>
      </c>
      <c r="AZ216" s="415">
        <f t="shared" si="89"/>
        <v>0</v>
      </c>
      <c r="BA216" s="415">
        <f>IFERROR(ROUND(((AX216+AY216+AZ216)*INDEX('تعرفه ها'!A:Z,MATCH("هزینه نگهداری و تعمیرات شبکه برق",'تعرفه ها'!$C:$C,0),MATCH(F216,'تعرفه ها'!$2:$2,0))/100),0),"---")</f>
        <v>515673</v>
      </c>
      <c r="BB216" s="415">
        <f>IFERROR(IF(P216="دیماندی",ROUND(AJ216*INDEX('تعرفه ها'!A:Z,MATCH(BB$1,'تعرفه ها'!$C:$C,0),MATCH(F216,'تعرفه ها'!$2:$2,0))*J216/30,0),0),"---")</f>
        <v>0</v>
      </c>
      <c r="BC216" s="415"/>
      <c r="BD216" s="54">
        <v>489927</v>
      </c>
      <c r="BE216" s="415">
        <f>IFERROR(ROUND(((AX216+AY216+AZ216+BA216+BB216+BC216+BD216)*INDEX('تعرفه ها'!A:Z,MATCH("مالیات برق",'تعرفه ها'!$C:$C,0),MATCH(F216,'تعرفه ها'!$2:$2,0))/100),0),"---")</f>
        <v>0</v>
      </c>
      <c r="BF216" s="415">
        <f t="shared" si="90"/>
        <v>6162331</v>
      </c>
      <c r="BG216" s="415">
        <v>9000203</v>
      </c>
      <c r="BH216" s="415">
        <f t="shared" si="91"/>
        <v>15162534</v>
      </c>
      <c r="BI216" s="54">
        <f t="shared" si="92"/>
        <v>534</v>
      </c>
      <c r="BJ216" s="55">
        <f t="shared" si="93"/>
        <v>15162000</v>
      </c>
      <c r="BK216" s="262"/>
      <c r="BL216" s="183" t="str">
        <f>IFERROR(IF(INDEX(پرداخت!A:AZ,MATCH(A216&amp;" - "&amp;"برق",پرداخت!$B:$B,0),MATCH(G216,پرداخت!$1:$1,0))="نشده","نشده","شده"),"---")</f>
        <v>شده</v>
      </c>
      <c r="BN216" s="257"/>
      <c r="BO216" s="257"/>
      <c r="BP216" s="257"/>
      <c r="BQ216" s="257"/>
      <c r="BR216" s="257"/>
      <c r="BS216" s="257"/>
      <c r="BT216" s="257"/>
      <c r="BU216" s="257"/>
      <c r="BV216" s="257"/>
      <c r="BW216" s="257"/>
      <c r="BX216" s="257"/>
      <c r="BY216" s="257"/>
      <c r="BZ216" s="257"/>
      <c r="CA216" s="257"/>
      <c r="CB216" s="257"/>
      <c r="CC216" s="257"/>
      <c r="CD216" s="257"/>
      <c r="CE216" s="257"/>
      <c r="CF216" s="257"/>
      <c r="CG216" s="257"/>
      <c r="CH216"/>
      <c r="CI216"/>
      <c r="CJ216"/>
      <c r="CK216"/>
    </row>
    <row r="217" spans="1:89" ht="33.75" hidden="1">
      <c r="A217" s="171" t="s">
        <v>207</v>
      </c>
      <c r="B217" s="47">
        <f>IFERROR(INDEX('اطلاعات انشعابات شرکتها'!A:BB,MATCH(A217,'اطلاعات انشعابات شرکتها'!A:A,0),MATCH(B$1,'اطلاعات انشعابات شرکتها'!$1:$1,0)),0)</f>
        <v>103</v>
      </c>
      <c r="C217" s="48">
        <f>IFERROR(INDEX('اطلاعات انشعابات شرکتها'!A:BB,MATCH(A217,'اطلاعات انشعابات شرکتها'!A:A,0),MATCH(C$1,'اطلاعات انشعابات شرکتها'!$1:$1,0)),0)</f>
        <v>0</v>
      </c>
      <c r="D217" s="45"/>
      <c r="E217" s="171">
        <v>4</v>
      </c>
      <c r="F217" s="170">
        <v>99</v>
      </c>
      <c r="G217" s="188" t="str">
        <f t="shared" si="72"/>
        <v>99/4</v>
      </c>
      <c r="H217" s="188" t="str">
        <f>IFERROR(INDEX('اطلاعات دوره'!A:Z,MATCH(G217,'اطلاعات دوره'!C:C,0),MATCH(H$1,'اطلاعات دوره'!$1:$1,0)),0)</f>
        <v>99/02/01</v>
      </c>
      <c r="I217" s="188" t="str">
        <f>IFERROR(INDEX('اطلاعات دوره'!A:Z,MATCH(G217,'اطلاعات دوره'!C:C,0),MATCH(I$1,'اطلاعات دوره'!$1:$1,0)),0)</f>
        <v>99/04/31</v>
      </c>
      <c r="J217" s="188">
        <f>IFERROR(INDEX('اطلاعات دوره'!A:Z,MATCH(G217,'اطلاعات دوره'!C:C,0),MATCH(J$1,'اطلاعات دوره'!$1:$1,0)),0)</f>
        <v>93</v>
      </c>
      <c r="K217" s="265"/>
      <c r="L217" s="188" t="str">
        <f>IFERROR(INDEX('اطلاعات دوره'!A:Z,MATCH(G217,'اطلاعات دوره'!C:C,0)-1,MATCH("عنوان",'اطلاعات دوره'!$1:$1,0)),"---")</f>
        <v>99/3</v>
      </c>
      <c r="M217" s="188" t="str">
        <f t="shared" si="73"/>
        <v>اکسیر رایانه صبا-99/3</v>
      </c>
      <c r="N217" s="188" t="str">
        <f t="shared" si="74"/>
        <v>اکسیر رایانه صبا-99/4</v>
      </c>
      <c r="O217" s="265"/>
      <c r="P217" s="188" t="str">
        <f>IFERROR(INDEX('اطلاعات انشعابات شرکتها'!A:BB,MATCH(A217,'اطلاعات انشعابات شرکتها'!A:A,0),MATCH(P$1,'اطلاعات انشعابات شرکتها'!$1:$1,0)),0)</f>
        <v>آزاد</v>
      </c>
      <c r="Q217" s="188">
        <f>IFERROR(INDEX('اطلاعات انشعابات شرکتها'!A:BB,MATCH(A217,'اطلاعات انشعابات شرکتها'!A:A,0),MATCH(Q$1,'اطلاعات انشعابات شرکتها'!$1:$1,0)),0)</f>
        <v>59</v>
      </c>
      <c r="R217" s="188" t="str">
        <f>IFERROR(INDEX('اطلاعات انشعابات شرکتها'!A:BB,MATCH(A217,'اطلاعات انشعابات شرکتها'!A:A,0),MATCH(R$1,'اطلاعات انشعابات شرکتها'!$1:$1,0)),0)</f>
        <v>1</v>
      </c>
      <c r="S217" s="265"/>
      <c r="T217" s="188">
        <f>IFERROR(INDEX('قرائت کنتور'!A:AZ,MATCH(A217&amp;"-"&amp;T$1,'قرائت کنتور'!B:B,0),MATCH(G217,'قرائت کنتور'!$1:$1,0)),0)</f>
        <v>16</v>
      </c>
      <c r="U217" s="188">
        <f>IFERROR(INDEX('قرائت کنتور'!A:AZ,MATCH(A217&amp;"-"&amp;U$1,'قرائت کنتور'!B:B,0),MATCH(L217,'قرائت کنتور'!$1:$1,0)),0)</f>
        <v>22577</v>
      </c>
      <c r="V217" s="188">
        <f>IFERROR(INDEX('قرائت کنتور'!A:AZ,MATCH(A217&amp;"-"&amp;U$1,'قرائت کنتور'!B:B,0),MATCH(G217,'قرائت کنتور'!$1:$1,0)),0)</f>
        <v>27802</v>
      </c>
      <c r="W217" s="188">
        <f>IFERROR(INDEX('قرائت کنتور'!A:AZ,MATCH(A217&amp;"-"&amp;W$1,'قرائت کنتور'!B:B,0),MATCH(L217,'قرائت کنتور'!$1:$1,0)),0)</f>
        <v>93562</v>
      </c>
      <c r="X217" s="188">
        <f>IFERROR(INDEX('قرائت کنتور'!A:AZ,MATCH(A217&amp;"-"&amp;W$1,'قرائت کنتور'!B:B,0),MATCH(G217,'قرائت کنتور'!$1:$1,0)),0)</f>
        <v>110020</v>
      </c>
      <c r="Y217" s="188">
        <f>IFERROR(INDEX('قرائت کنتور'!A:AZ,MATCH(A217&amp;"-"&amp;Y$1,'قرائت کنتور'!B:B,0),MATCH(L217,'قرائت کنتور'!$1:$1,0)),0)</f>
        <v>43770</v>
      </c>
      <c r="Z217" s="188">
        <f>IFERROR(INDEX('قرائت کنتور'!A:AZ,MATCH(A217&amp;"-"&amp;Y$1,'قرائت کنتور'!B:B,0),MATCH(G217,'قرائت کنتور'!$1:$1,0)),0)</f>
        <v>54636</v>
      </c>
      <c r="AA217" s="188">
        <f>IFERROR(INDEX('قرائت کنتور'!A:AZ,MATCH(A217&amp;"-"&amp;AA$1,'قرائت کنتور'!B:B,0),MATCH(L217,'قرائت کنتور'!$1:$1,0)),0)</f>
        <v>58279</v>
      </c>
      <c r="AB217" s="188">
        <f>IFERROR(INDEX('قرائت کنتور'!A:AZ,MATCH(A217&amp;"-"&amp;AA$1,'قرائت کنتور'!B:B,0),MATCH(G217,'قرائت کنتور'!$1:$1,0)),0)</f>
        <v>68185</v>
      </c>
      <c r="AC217" s="265"/>
      <c r="AD217" s="188">
        <f t="shared" si="75"/>
        <v>5225</v>
      </c>
      <c r="AE217" s="188">
        <f t="shared" si="76"/>
        <v>16458</v>
      </c>
      <c r="AF217" s="188">
        <f t="shared" si="77"/>
        <v>10866</v>
      </c>
      <c r="AG217" s="188">
        <f t="shared" si="78"/>
        <v>9906</v>
      </c>
      <c r="AH217" s="188">
        <f t="shared" si="79"/>
        <v>32549</v>
      </c>
      <c r="AI217" s="188">
        <f t="shared" si="80"/>
        <v>16</v>
      </c>
      <c r="AJ217" s="188" t="str">
        <f t="shared" si="81"/>
        <v>0</v>
      </c>
      <c r="AK217" s="265"/>
      <c r="AL217" s="254">
        <f t="shared" si="82"/>
        <v>0.95667566019491224</v>
      </c>
      <c r="AM217" s="254" t="str">
        <f t="shared" si="83"/>
        <v>0</v>
      </c>
      <c r="AN217" s="265"/>
      <c r="AO217" s="188">
        <f>IFERROR(INDEX('تعرفه ها'!A:Z,MATCH(P217&amp;"-"&amp;AO$1,'تعرفه ها'!C:C,0),MATCH(F217,'تعرفه ها'!$2:$2,0),1),"---")</f>
        <v>1338</v>
      </c>
      <c r="AP217" s="188">
        <f>IFERROR(INDEX('تعرفه ها'!A:Z,MATCH(P217&amp;"-"&amp;AP$1,'تعرفه ها'!C:C,0),MATCH(F217,'تعرفه ها'!$2:$2,0),1),"---")</f>
        <v>670</v>
      </c>
      <c r="AQ217" s="188">
        <f>IFERROR(INDEX('تعرفه ها'!A:Z,MATCH(P217&amp;"-"&amp;AQ$1,'تعرفه ها'!C:C,0),MATCH(F217,'تعرفه ها'!$2:$2,0),1),"---")</f>
        <v>335</v>
      </c>
      <c r="AR217" s="188">
        <f>IFERROR(INDEX('تعرفه ها'!A:Z,MATCH(P217&amp;"-"&amp;AR$1,'تعرفه ها'!C:C,0),MATCH(F217,'تعرفه ها'!$2:$2,0),1),"---")</f>
        <v>660</v>
      </c>
      <c r="AS217" s="265"/>
      <c r="AT217" s="415">
        <f t="shared" si="84"/>
        <v>6991050</v>
      </c>
      <c r="AU217" s="415">
        <f t="shared" si="85"/>
        <v>11026860</v>
      </c>
      <c r="AV217" s="415">
        <f t="shared" si="86"/>
        <v>3640110</v>
      </c>
      <c r="AW217" s="415">
        <f t="shared" si="87"/>
        <v>6537960</v>
      </c>
      <c r="AX217" s="415">
        <f t="shared" si="88"/>
        <v>28195980</v>
      </c>
      <c r="AY217" s="415">
        <f>IFERROR(AH217*INDEX('تعرفه ها'!A:Z,MATCH("عوارض برق به ازاء هر کیلووات",'تعرفه ها'!$C:$C,0),MATCH(F217,'تعرفه ها'!$2:$2,0)),"---")</f>
        <v>1627450</v>
      </c>
      <c r="AZ217" s="415">
        <f t="shared" si="89"/>
        <v>0</v>
      </c>
      <c r="BA217" s="415">
        <f>IFERROR(ROUND(((AX217+AY217+AZ217)*INDEX('تعرفه ها'!A:Z,MATCH("هزینه نگهداری و تعمیرات شبکه برق",'تعرفه ها'!$C:$C,0),MATCH(F217,'تعرفه ها'!$2:$2,0))/100),0),"---")</f>
        <v>2982343</v>
      </c>
      <c r="BB217" s="415">
        <f>IFERROR(IF(P217="دیماندی",ROUND(AJ217*INDEX('تعرفه ها'!A:Z,MATCH(BB$1,'تعرفه ها'!$C:$C,0),MATCH(F217,'تعرفه ها'!$2:$2,0))*J217/30,0),0),"---")</f>
        <v>0</v>
      </c>
      <c r="BC217" s="415"/>
      <c r="BD217" s="54">
        <v>2367292</v>
      </c>
      <c r="BE217" s="415">
        <f>IFERROR(ROUND(((AX217+AY217+AZ217+BA217+BB217+BC217+BD217)*INDEX('تعرفه ها'!A:Z,MATCH("مالیات برق",'تعرفه ها'!$C:$C,0),MATCH(F217,'تعرفه ها'!$2:$2,0))/100),0),"---")</f>
        <v>0</v>
      </c>
      <c r="BF217" s="415">
        <f t="shared" si="90"/>
        <v>35173065</v>
      </c>
      <c r="BG217" s="415">
        <v>132079000</v>
      </c>
      <c r="BH217" s="415">
        <f t="shared" si="91"/>
        <v>167252065</v>
      </c>
      <c r="BI217" s="54">
        <f t="shared" si="92"/>
        <v>65</v>
      </c>
      <c r="BJ217" s="55">
        <f t="shared" si="93"/>
        <v>167252000</v>
      </c>
      <c r="BK217" s="262"/>
      <c r="BL217" s="183" t="str">
        <f>IFERROR(IF(INDEX(پرداخت!A:AZ,MATCH(A217&amp;" - "&amp;"برق",پرداخت!$B:$B,0),MATCH(G217,پرداخت!$1:$1,0))="نشده","نشده","شده"),"---")</f>
        <v>شده</v>
      </c>
      <c r="BN217" s="257"/>
      <c r="BO217" s="257"/>
      <c r="BP217" s="257"/>
      <c r="BQ217" s="257"/>
      <c r="BR217" s="257"/>
      <c r="BS217" s="257"/>
      <c r="BT217" s="257"/>
      <c r="BU217" s="257"/>
      <c r="BV217" s="257"/>
      <c r="BW217" s="257"/>
      <c r="BX217" s="257"/>
      <c r="BY217" s="257"/>
      <c r="BZ217" s="257"/>
      <c r="CA217" s="257"/>
      <c r="CB217" s="257"/>
      <c r="CC217" s="257"/>
      <c r="CD217" s="257"/>
      <c r="CE217" s="257"/>
      <c r="CF217" s="257"/>
      <c r="CG217" s="257"/>
      <c r="CH217"/>
      <c r="CI217"/>
      <c r="CJ217"/>
      <c r="CK217"/>
    </row>
    <row r="218" spans="1:89" ht="33.75" hidden="1">
      <c r="A218" s="171" t="s">
        <v>208</v>
      </c>
      <c r="B218" s="47">
        <f>IFERROR(INDEX('اطلاعات انشعابات شرکتها'!A:BB,MATCH(A218,'اطلاعات انشعابات شرکتها'!A:A,0),MATCH(B$1,'اطلاعات انشعابات شرکتها'!$1:$1,0)),0)</f>
        <v>104</v>
      </c>
      <c r="C218" s="48">
        <f>IFERROR(INDEX('اطلاعات انشعابات شرکتها'!A:BB,MATCH(A218,'اطلاعات انشعابات شرکتها'!A:A,0),MATCH(C$1,'اطلاعات انشعابات شرکتها'!$1:$1,0)),0)</f>
        <v>0</v>
      </c>
      <c r="D218" s="45"/>
      <c r="E218" s="171">
        <v>4</v>
      </c>
      <c r="F218" s="170">
        <v>99</v>
      </c>
      <c r="G218" s="188" t="str">
        <f t="shared" si="72"/>
        <v>99/4</v>
      </c>
      <c r="H218" s="188" t="str">
        <f>IFERROR(INDEX('اطلاعات دوره'!A:Z,MATCH(G218,'اطلاعات دوره'!C:C,0),MATCH(H$1,'اطلاعات دوره'!$1:$1,0)),0)</f>
        <v>99/02/01</v>
      </c>
      <c r="I218" s="188" t="str">
        <f>IFERROR(INDEX('اطلاعات دوره'!A:Z,MATCH(G218,'اطلاعات دوره'!C:C,0),MATCH(I$1,'اطلاعات دوره'!$1:$1,0)),0)</f>
        <v>99/04/31</v>
      </c>
      <c r="J218" s="188">
        <f>IFERROR(INDEX('اطلاعات دوره'!A:Z,MATCH(G218,'اطلاعات دوره'!C:C,0),MATCH(J$1,'اطلاعات دوره'!$1:$1,0)),0)</f>
        <v>93</v>
      </c>
      <c r="K218" s="265"/>
      <c r="L218" s="188" t="str">
        <f>IFERROR(INDEX('اطلاعات دوره'!A:Z,MATCH(G218,'اطلاعات دوره'!C:C,0)-1,MATCH("عنوان",'اطلاعات دوره'!$1:$1,0)),"---")</f>
        <v>99/3</v>
      </c>
      <c r="M218" s="188" t="str">
        <f t="shared" si="73"/>
        <v>الکترومد پرشین توس-99/3</v>
      </c>
      <c r="N218" s="188" t="str">
        <f t="shared" si="74"/>
        <v>الکترومد پرشین توس-99/4</v>
      </c>
      <c r="O218" s="265"/>
      <c r="P218" s="188" t="str">
        <f>IFERROR(INDEX('اطلاعات انشعابات شرکتها'!A:BB,MATCH(A218,'اطلاعات انشعابات شرکتها'!A:A,0),MATCH(P$1,'اطلاعات انشعابات شرکتها'!$1:$1,0)),0)</f>
        <v>غیر دیماندی</v>
      </c>
      <c r="Q218" s="188">
        <f>IFERROR(INDEX('اطلاعات انشعابات شرکتها'!A:BB,MATCH(A218,'اطلاعات انشعابات شرکتها'!A:A,0),MATCH(Q$1,'اطلاعات انشعابات شرکتها'!$1:$1,0)),0)</f>
        <v>19</v>
      </c>
      <c r="R218" s="188" t="str">
        <f>IFERROR(INDEX('اطلاعات انشعابات شرکتها'!A:BB,MATCH(A218,'اطلاعات انشعابات شرکتها'!A:A,0),MATCH(R$1,'اطلاعات انشعابات شرکتها'!$1:$1,0)),0)</f>
        <v>1</v>
      </c>
      <c r="S218" s="265"/>
      <c r="T218" s="188">
        <f>IFERROR(INDEX('قرائت کنتور'!A:AZ,MATCH(A218&amp;"-"&amp;T$1,'قرائت کنتور'!B:B,0),MATCH(G218,'قرائت کنتور'!$1:$1,0)),0)</f>
        <v>0</v>
      </c>
      <c r="U218" s="188">
        <f>IFERROR(INDEX('قرائت کنتور'!A:AZ,MATCH(A218&amp;"-"&amp;U$1,'قرائت کنتور'!B:B,0),MATCH(L218,'قرائت کنتور'!$1:$1,0)),0)</f>
        <v>3580</v>
      </c>
      <c r="V218" s="188">
        <f>IFERROR(INDEX('قرائت کنتور'!A:AZ,MATCH(A218&amp;"-"&amp;U$1,'قرائت کنتور'!B:B,0),MATCH(G218,'قرائت کنتور'!$1:$1,0)),0)</f>
        <v>3804</v>
      </c>
      <c r="W218" s="188">
        <f>IFERROR(INDEX('قرائت کنتور'!A:AZ,MATCH(A218&amp;"-"&amp;W$1,'قرائت کنتور'!B:B,0),MATCH(L218,'قرائت کنتور'!$1:$1,0)),0)</f>
        <v>33673</v>
      </c>
      <c r="X218" s="188">
        <f>IFERROR(INDEX('قرائت کنتور'!A:AZ,MATCH(A218&amp;"-"&amp;W$1,'قرائت کنتور'!B:B,0),MATCH(G218,'قرائت کنتور'!$1:$1,0)),0)</f>
        <v>36820</v>
      </c>
      <c r="Y218" s="188">
        <f>IFERROR(INDEX('قرائت کنتور'!A:AZ,MATCH(A218&amp;"-"&amp;Y$1,'قرائت کنتور'!B:B,0),MATCH(L218,'قرائت کنتور'!$1:$1,0)),0)</f>
        <v>5611</v>
      </c>
      <c r="Z218" s="188">
        <f>IFERROR(INDEX('قرائت کنتور'!A:AZ,MATCH(A218&amp;"-"&amp;Y$1,'قرائت کنتور'!B:B,0),MATCH(G218,'قرائت کنتور'!$1:$1,0)),0)</f>
        <v>6030</v>
      </c>
      <c r="AA218" s="188">
        <f>IFERROR(INDEX('قرائت کنتور'!A:AZ,MATCH(A218&amp;"-"&amp;AA$1,'قرائت کنتور'!B:B,0),MATCH(L218,'قرائت کنتور'!$1:$1,0)),0)</f>
        <v>15580</v>
      </c>
      <c r="AB218" s="188">
        <f>IFERROR(INDEX('قرائت کنتور'!A:AZ,MATCH(A218&amp;"-"&amp;AA$1,'قرائت کنتور'!B:B,0),MATCH(G218,'قرائت کنتور'!$1:$1,0)),0)</f>
        <v>17418</v>
      </c>
      <c r="AC218" s="265"/>
      <c r="AD218" s="188">
        <f t="shared" si="75"/>
        <v>224</v>
      </c>
      <c r="AE218" s="188">
        <f t="shared" si="76"/>
        <v>3147</v>
      </c>
      <c r="AF218" s="188">
        <f t="shared" si="77"/>
        <v>419</v>
      </c>
      <c r="AG218" s="188">
        <f t="shared" si="78"/>
        <v>1838</v>
      </c>
      <c r="AH218" s="188">
        <f t="shared" si="79"/>
        <v>3790</v>
      </c>
      <c r="AI218" s="188">
        <f t="shared" si="80"/>
        <v>0</v>
      </c>
      <c r="AJ218" s="188" t="str">
        <f t="shared" si="81"/>
        <v>0</v>
      </c>
      <c r="AK218" s="265"/>
      <c r="AL218" s="254">
        <f t="shared" si="82"/>
        <v>0.89977456499664143</v>
      </c>
      <c r="AM218" s="254" t="str">
        <f t="shared" si="83"/>
        <v>0</v>
      </c>
      <c r="AN218" s="265"/>
      <c r="AO218" s="188">
        <f>IFERROR(INDEX('تعرفه ها'!A:Z,MATCH(P218&amp;"-"&amp;AO$1,'تعرفه ها'!C:C,0),MATCH(F218,'تعرفه ها'!$2:$2,0),1),"---")</f>
        <v>1115</v>
      </c>
      <c r="AP218" s="188">
        <f>IFERROR(INDEX('تعرفه ها'!A:Z,MATCH(P218&amp;"-"&amp;AP$1,'تعرفه ها'!C:C,0),MATCH(F218,'تعرفه ها'!$2:$2,0),1),"---")</f>
        <v>558</v>
      </c>
      <c r="AQ218" s="188">
        <f>IFERROR(INDEX('تعرفه ها'!A:Z,MATCH(P218&amp;"-"&amp;AQ$1,'تعرفه ها'!C:C,0),MATCH(F218,'تعرفه ها'!$2:$2,0),1),"---")</f>
        <v>279</v>
      </c>
      <c r="AR218" s="188">
        <f>IFERROR(INDEX('تعرفه ها'!A:Z,MATCH(P218&amp;"-"&amp;AR$1,'تعرفه ها'!C:C,0),MATCH(F218,'تعرفه ها'!$2:$2,0),1),"---")</f>
        <v>550</v>
      </c>
      <c r="AS218" s="265"/>
      <c r="AT218" s="415">
        <f t="shared" si="84"/>
        <v>249760</v>
      </c>
      <c r="AU218" s="415">
        <f t="shared" si="85"/>
        <v>1756026</v>
      </c>
      <c r="AV218" s="415">
        <f t="shared" si="86"/>
        <v>116901</v>
      </c>
      <c r="AW218" s="415">
        <f t="shared" si="87"/>
        <v>1010900</v>
      </c>
      <c r="AX218" s="415">
        <f t="shared" si="88"/>
        <v>3133587</v>
      </c>
      <c r="AY218" s="415">
        <f>IFERROR(AH218*INDEX('تعرفه ها'!A:Z,MATCH("عوارض برق به ازاء هر کیلووات",'تعرفه ها'!$C:$C,0),MATCH(F218,'تعرفه ها'!$2:$2,0)),"---")</f>
        <v>189500</v>
      </c>
      <c r="AZ218" s="415">
        <f t="shared" si="89"/>
        <v>0</v>
      </c>
      <c r="BA218" s="415">
        <f>IFERROR(ROUND(((AX218+AY218+AZ218)*INDEX('تعرفه ها'!A:Z,MATCH("هزینه نگهداری و تعمیرات شبکه برق",'تعرفه ها'!$C:$C,0),MATCH(F218,'تعرفه ها'!$2:$2,0))/100),0),"---")</f>
        <v>332309</v>
      </c>
      <c r="BB218" s="415">
        <f>IFERROR(IF(P218="دیماندی",ROUND(AJ218*INDEX('تعرفه ها'!A:Z,MATCH(BB$1,'تعرفه ها'!$C:$C,0),MATCH(F218,'تعرفه ها'!$2:$2,0))*J218/30,0),0),"---")</f>
        <v>0</v>
      </c>
      <c r="BC218" s="415"/>
      <c r="BD218" s="54">
        <v>246970</v>
      </c>
      <c r="BE218" s="415">
        <f>IFERROR(ROUND(((AX218+AY218+AZ218+BA218+BB218+BC218+BD218)*INDEX('تعرفه ها'!A:Z,MATCH("مالیات برق",'تعرفه ها'!$C:$C,0),MATCH(F218,'تعرفه ها'!$2:$2,0))/100),0),"---")</f>
        <v>0</v>
      </c>
      <c r="BF218" s="415">
        <f t="shared" si="90"/>
        <v>3902366</v>
      </c>
      <c r="BG218" s="415">
        <v>4043853</v>
      </c>
      <c r="BH218" s="415">
        <f t="shared" si="91"/>
        <v>7946219</v>
      </c>
      <c r="BI218" s="54">
        <f t="shared" si="92"/>
        <v>219</v>
      </c>
      <c r="BJ218" s="55">
        <f t="shared" si="93"/>
        <v>7946000</v>
      </c>
      <c r="BK218" s="262"/>
      <c r="BL218" s="183" t="str">
        <f>IFERROR(IF(INDEX(پرداخت!A:AZ,MATCH(A218&amp;" - "&amp;"برق",پرداخت!$B:$B,0),MATCH(G218,پرداخت!$1:$1,0))="نشده","نشده","شده"),"---")</f>
        <v>شده</v>
      </c>
      <c r="BN218" s="257"/>
      <c r="BO218" s="257"/>
      <c r="BP218" s="257"/>
      <c r="BQ218" s="257"/>
      <c r="BR218" s="257"/>
      <c r="BS218" s="257"/>
      <c r="BT218" s="257"/>
      <c r="BU218" s="257"/>
      <c r="BV218" s="257"/>
      <c r="BW218" s="257"/>
      <c r="BX218" s="257"/>
      <c r="BY218" s="257"/>
      <c r="BZ218" s="257"/>
      <c r="CA218" s="257"/>
      <c r="CB218" s="257"/>
      <c r="CC218" s="257"/>
      <c r="CD218" s="257"/>
      <c r="CE218" s="257"/>
      <c r="CF218" s="257"/>
      <c r="CG218" s="257"/>
      <c r="CH218"/>
      <c r="CI218"/>
      <c r="CJ218"/>
      <c r="CK218"/>
    </row>
    <row r="219" spans="1:89" ht="33.75" hidden="1">
      <c r="A219" s="171" t="s">
        <v>210</v>
      </c>
      <c r="B219" s="47">
        <f>IFERROR(INDEX('اطلاعات انشعابات شرکتها'!A:BB,MATCH(A219,'اطلاعات انشعابات شرکتها'!A:A,0),MATCH(B$1,'اطلاعات انشعابات شرکتها'!$1:$1,0)),0)</f>
        <v>105</v>
      </c>
      <c r="C219" s="48">
        <f>IFERROR(INDEX('اطلاعات انشعابات شرکتها'!A:BB,MATCH(A219,'اطلاعات انشعابات شرکتها'!A:A,0),MATCH(C$1,'اطلاعات انشعابات شرکتها'!$1:$1,0)),0)</f>
        <v>0</v>
      </c>
      <c r="D219" s="45"/>
      <c r="E219" s="171">
        <v>4</v>
      </c>
      <c r="F219" s="170">
        <v>99</v>
      </c>
      <c r="G219" s="188" t="str">
        <f t="shared" si="72"/>
        <v>99/4</v>
      </c>
      <c r="H219" s="188" t="str">
        <f>IFERROR(INDEX('اطلاعات دوره'!A:Z,MATCH(G219,'اطلاعات دوره'!C:C,0),MATCH(H$1,'اطلاعات دوره'!$1:$1,0)),0)</f>
        <v>99/02/01</v>
      </c>
      <c r="I219" s="188" t="str">
        <f>IFERROR(INDEX('اطلاعات دوره'!A:Z,MATCH(G219,'اطلاعات دوره'!C:C,0),MATCH(I$1,'اطلاعات دوره'!$1:$1,0)),0)</f>
        <v>99/04/31</v>
      </c>
      <c r="J219" s="188">
        <f>IFERROR(INDEX('اطلاعات دوره'!A:Z,MATCH(G219,'اطلاعات دوره'!C:C,0),MATCH(J$1,'اطلاعات دوره'!$1:$1,0)),0)</f>
        <v>93</v>
      </c>
      <c r="K219" s="265"/>
      <c r="L219" s="188" t="str">
        <f>IFERROR(INDEX('اطلاعات دوره'!A:Z,MATCH(G219,'اطلاعات دوره'!C:C,0)-1,MATCH("عنوان",'اطلاعات دوره'!$1:$1,0)),"---")</f>
        <v>99/3</v>
      </c>
      <c r="M219" s="188" t="str">
        <f t="shared" si="73"/>
        <v>ایمن موج توس-99/3</v>
      </c>
      <c r="N219" s="188" t="str">
        <f t="shared" si="74"/>
        <v>ایمن موج توس-99/4</v>
      </c>
      <c r="O219" s="265"/>
      <c r="P219" s="188" t="str">
        <f>IFERROR(INDEX('اطلاعات انشعابات شرکتها'!A:BB,MATCH(A219,'اطلاعات انشعابات شرکتها'!A:A,0),MATCH(P$1,'اطلاعات انشعابات شرکتها'!$1:$1,0)),0)</f>
        <v>دیماندی</v>
      </c>
      <c r="Q219" s="188">
        <f>IFERROR(INDEX('اطلاعات انشعابات شرکتها'!A:BB,MATCH(A219,'اطلاعات انشعابات شرکتها'!A:A,0),MATCH(Q$1,'اطلاعات انشعابات شرکتها'!$1:$1,0)),0)</f>
        <v>30</v>
      </c>
      <c r="R219" s="188" t="str">
        <f>IFERROR(INDEX('اطلاعات انشعابات شرکتها'!A:BB,MATCH(A219,'اطلاعات انشعابات شرکتها'!A:A,0),MATCH(R$1,'اطلاعات انشعابات شرکتها'!$1:$1,0)),0)</f>
        <v>1</v>
      </c>
      <c r="S219" s="265"/>
      <c r="T219" s="188">
        <f>IFERROR(INDEX('قرائت کنتور'!A:AZ,MATCH(A219&amp;"-"&amp;T$1,'قرائت کنتور'!B:B,0),MATCH(G219,'قرائت کنتور'!$1:$1,0)),0)</f>
        <v>5</v>
      </c>
      <c r="U219" s="188">
        <f>IFERROR(INDEX('قرائت کنتور'!A:AZ,MATCH(A219&amp;"-"&amp;U$1,'قرائت کنتور'!B:B,0),MATCH(L219,'قرائت کنتور'!$1:$1,0)),0)</f>
        <v>1682</v>
      </c>
      <c r="V219" s="188">
        <f>IFERROR(INDEX('قرائت کنتور'!A:AZ,MATCH(A219&amp;"-"&amp;U$1,'قرائت کنتور'!B:B,0),MATCH(G219,'قرائت کنتور'!$1:$1,0)),0)</f>
        <v>1785</v>
      </c>
      <c r="W219" s="188">
        <f>IFERROR(INDEX('قرائت کنتور'!A:AZ,MATCH(A219&amp;"-"&amp;W$1,'قرائت کنتور'!B:B,0),MATCH(L219,'قرائت کنتور'!$1:$1,0)),0)</f>
        <v>5192</v>
      </c>
      <c r="X219" s="188">
        <f>IFERROR(INDEX('قرائت کنتور'!A:AZ,MATCH(A219&amp;"-"&amp;W$1,'قرائت کنتور'!B:B,0),MATCH(G219,'قرائت کنتور'!$1:$1,0)),0)</f>
        <v>5545</v>
      </c>
      <c r="Y219" s="188">
        <f>IFERROR(INDEX('قرائت کنتور'!A:AZ,MATCH(A219&amp;"-"&amp;Y$1,'قرائت کنتور'!B:B,0),MATCH(L219,'قرائت کنتور'!$1:$1,0)),0)</f>
        <v>51083</v>
      </c>
      <c r="Z219" s="188">
        <f>IFERROR(INDEX('قرائت کنتور'!A:AZ,MATCH(A219&amp;"-"&amp;Y$1,'قرائت کنتور'!B:B,0),MATCH(G219,'قرائت کنتور'!$1:$1,0)),0)</f>
        <v>59651</v>
      </c>
      <c r="AA219" s="188">
        <f>IFERROR(INDEX('قرائت کنتور'!A:AZ,MATCH(A219&amp;"-"&amp;AA$1,'قرائت کنتور'!B:B,0),MATCH(L219,'قرائت کنتور'!$1:$1,0)),0)</f>
        <v>1300</v>
      </c>
      <c r="AB219" s="188">
        <f>IFERROR(INDEX('قرائت کنتور'!A:AZ,MATCH(A219&amp;"-"&amp;AA$1,'قرائت کنتور'!B:B,0),MATCH(G219,'قرائت کنتور'!$1:$1,0)),0)</f>
        <v>1527</v>
      </c>
      <c r="AC219" s="265"/>
      <c r="AD219" s="188">
        <f t="shared" si="75"/>
        <v>103</v>
      </c>
      <c r="AE219" s="188">
        <f t="shared" si="76"/>
        <v>353</v>
      </c>
      <c r="AF219" s="188">
        <f t="shared" si="77"/>
        <v>8568</v>
      </c>
      <c r="AG219" s="188">
        <f t="shared" si="78"/>
        <v>227</v>
      </c>
      <c r="AH219" s="188">
        <f t="shared" si="79"/>
        <v>9024</v>
      </c>
      <c r="AI219" s="188">
        <f t="shared" si="80"/>
        <v>5</v>
      </c>
      <c r="AJ219" s="188">
        <f t="shared" si="81"/>
        <v>27</v>
      </c>
      <c r="AK219" s="265"/>
      <c r="AL219" s="254">
        <f t="shared" si="82"/>
        <v>0.99968375949476873</v>
      </c>
      <c r="AM219" s="254" t="str">
        <f t="shared" si="83"/>
        <v>0</v>
      </c>
      <c r="AN219" s="265"/>
      <c r="AO219" s="188">
        <f>IFERROR(INDEX('تعرفه ها'!A:Z,MATCH(P219&amp;"-"&amp;AO$1,'تعرفه ها'!C:C,0),MATCH(F219,'تعرفه ها'!$2:$2,0),1),"---")</f>
        <v>879</v>
      </c>
      <c r="AP219" s="188">
        <f>IFERROR(INDEX('تعرفه ها'!A:Z,MATCH(P219&amp;"-"&amp;AP$1,'تعرفه ها'!C:C,0),MATCH(F219,'تعرفه ها'!$2:$2,0),1),"---")</f>
        <v>439</v>
      </c>
      <c r="AQ219" s="188">
        <f>IFERROR(INDEX('تعرفه ها'!A:Z,MATCH(P219&amp;"-"&amp;AQ$1,'تعرفه ها'!C:C,0),MATCH(F219,'تعرفه ها'!$2:$2,0),1),"---")</f>
        <v>220</v>
      </c>
      <c r="AR219" s="188">
        <f>IFERROR(INDEX('تعرفه ها'!A:Z,MATCH(P219&amp;"-"&amp;AR$1,'تعرفه ها'!C:C,0),MATCH(F219,'تعرفه ها'!$2:$2,0),1),"---")</f>
        <v>550</v>
      </c>
      <c r="AS219" s="265"/>
      <c r="AT219" s="415">
        <f t="shared" si="84"/>
        <v>90537</v>
      </c>
      <c r="AU219" s="415">
        <f t="shared" si="85"/>
        <v>154967</v>
      </c>
      <c r="AV219" s="415">
        <f t="shared" si="86"/>
        <v>1884960</v>
      </c>
      <c r="AW219" s="415">
        <f t="shared" si="87"/>
        <v>124850</v>
      </c>
      <c r="AX219" s="415">
        <f t="shared" si="88"/>
        <v>2255314</v>
      </c>
      <c r="AY219" s="415">
        <f>IFERROR(AH219*INDEX('تعرفه ها'!A:Z,MATCH("عوارض برق به ازاء هر کیلووات",'تعرفه ها'!$C:$C,0),MATCH(F219,'تعرفه ها'!$2:$2,0)),"---")</f>
        <v>451200</v>
      </c>
      <c r="AZ219" s="415">
        <f t="shared" si="89"/>
        <v>0</v>
      </c>
      <c r="BA219" s="415">
        <f>IFERROR(ROUND(((AX219+AY219+AZ219)*INDEX('تعرفه ها'!A:Z,MATCH("هزینه نگهداری و تعمیرات شبکه برق",'تعرفه ها'!$C:$C,0),MATCH(F219,'تعرفه ها'!$2:$2,0))/100),0),"---")</f>
        <v>270651</v>
      </c>
      <c r="BB219" s="415">
        <f>IFERROR(IF(P219="دیماندی",ROUND(AJ219*INDEX('تعرفه ها'!A:Z,MATCH(BB$1,'تعرفه ها'!$C:$C,0),MATCH(F219,'تعرفه ها'!$2:$2,0))*J219/30,0),0),"---")</f>
        <v>2325688</v>
      </c>
      <c r="BC219" s="415"/>
      <c r="BD219" s="54">
        <v>176138</v>
      </c>
      <c r="BE219" s="415">
        <f>IFERROR(ROUND(((AX219+AY219+AZ219+BA219+BB219+BC219+BD219)*INDEX('تعرفه ها'!A:Z,MATCH("مالیات برق",'تعرفه ها'!$C:$C,0),MATCH(F219,'تعرفه ها'!$2:$2,0))/100),0),"---")</f>
        <v>0</v>
      </c>
      <c r="BF219" s="415">
        <f t="shared" si="90"/>
        <v>5478991</v>
      </c>
      <c r="BG219" s="415">
        <v>399</v>
      </c>
      <c r="BH219" s="415">
        <f t="shared" si="91"/>
        <v>5479390</v>
      </c>
      <c r="BI219" s="54">
        <f t="shared" si="92"/>
        <v>390</v>
      </c>
      <c r="BJ219" s="55">
        <f t="shared" si="93"/>
        <v>5479000</v>
      </c>
      <c r="BK219" s="262"/>
      <c r="BL219" s="183" t="str">
        <f>IFERROR(IF(INDEX(پرداخت!A:AZ,MATCH(A219&amp;" - "&amp;"برق",پرداخت!$B:$B,0),MATCH(G219,پرداخت!$1:$1,0))="نشده","نشده","شده"),"---")</f>
        <v>شده</v>
      </c>
      <c r="BN219" s="257"/>
      <c r="BO219" s="257"/>
      <c r="BP219" s="257"/>
      <c r="BQ219" s="257"/>
      <c r="BR219" s="257"/>
      <c r="BS219" s="257"/>
      <c r="BT219" s="257"/>
      <c r="BU219" s="257"/>
      <c r="BV219" s="257"/>
      <c r="BW219" s="257"/>
      <c r="BX219" s="257"/>
      <c r="BY219" s="257"/>
      <c r="BZ219" s="257"/>
      <c r="CA219" s="257"/>
      <c r="CB219" s="257"/>
      <c r="CC219" s="257"/>
      <c r="CD219" s="257"/>
      <c r="CE219" s="257"/>
      <c r="CF219" s="257"/>
      <c r="CG219" s="257"/>
      <c r="CH219"/>
      <c r="CI219"/>
      <c r="CJ219"/>
      <c r="CK219"/>
    </row>
    <row r="220" spans="1:89" ht="33.75" hidden="1">
      <c r="A220" s="171" t="s">
        <v>214</v>
      </c>
      <c r="B220" s="47">
        <f>IFERROR(INDEX('اطلاعات انشعابات شرکتها'!A:BB,MATCH(A220,'اطلاعات انشعابات شرکتها'!A:A,0),MATCH(B$1,'اطلاعات انشعابات شرکتها'!$1:$1,0)),0)</f>
        <v>106</v>
      </c>
      <c r="C220" s="48">
        <f>IFERROR(INDEX('اطلاعات انشعابات شرکتها'!A:BB,MATCH(A220,'اطلاعات انشعابات شرکتها'!A:A,0),MATCH(C$1,'اطلاعات انشعابات شرکتها'!$1:$1,0)),0)</f>
        <v>0</v>
      </c>
      <c r="D220" s="45"/>
      <c r="E220" s="171">
        <v>4</v>
      </c>
      <c r="F220" s="170">
        <v>99</v>
      </c>
      <c r="G220" s="188" t="str">
        <f t="shared" si="72"/>
        <v>99/4</v>
      </c>
      <c r="H220" s="188" t="str">
        <f>IFERROR(INDEX('اطلاعات دوره'!A:Z,MATCH(G220,'اطلاعات دوره'!C:C,0),MATCH(H$1,'اطلاعات دوره'!$1:$1,0)),0)</f>
        <v>99/02/01</v>
      </c>
      <c r="I220" s="188" t="str">
        <f>IFERROR(INDEX('اطلاعات دوره'!A:Z,MATCH(G220,'اطلاعات دوره'!C:C,0),MATCH(I$1,'اطلاعات دوره'!$1:$1,0)),0)</f>
        <v>99/04/31</v>
      </c>
      <c r="J220" s="188">
        <f>IFERROR(INDEX('اطلاعات دوره'!A:Z,MATCH(G220,'اطلاعات دوره'!C:C,0),MATCH(J$1,'اطلاعات دوره'!$1:$1,0)),0)</f>
        <v>93</v>
      </c>
      <c r="K220" s="265"/>
      <c r="L220" s="188" t="str">
        <f>IFERROR(INDEX('اطلاعات دوره'!A:Z,MATCH(G220,'اطلاعات دوره'!C:C,0)-1,MATCH("عنوان",'اطلاعات دوره'!$1:$1,0)),"---")</f>
        <v>99/3</v>
      </c>
      <c r="M220" s="188" t="str">
        <f t="shared" si="73"/>
        <v>آداک صنعت (1)-99/3</v>
      </c>
      <c r="N220" s="188" t="str">
        <f t="shared" si="74"/>
        <v>آداک صنعت (1)-99/4</v>
      </c>
      <c r="O220" s="265"/>
      <c r="P220" s="188" t="str">
        <f>IFERROR(INDEX('اطلاعات انشعابات شرکتها'!A:BB,MATCH(A220,'اطلاعات انشعابات شرکتها'!A:A,0),MATCH(P$1,'اطلاعات انشعابات شرکتها'!$1:$1,0)),0)</f>
        <v>غیر دیماندی</v>
      </c>
      <c r="Q220" s="188">
        <f>IFERROR(INDEX('اطلاعات انشعابات شرکتها'!A:BB,MATCH(A220,'اطلاعات انشعابات شرکتها'!A:A,0),MATCH(Q$1,'اطلاعات انشعابات شرکتها'!$1:$1,0)),0)</f>
        <v>19</v>
      </c>
      <c r="R220" s="188" t="str">
        <f>IFERROR(INDEX('اطلاعات انشعابات شرکتها'!A:BB,MATCH(A220,'اطلاعات انشعابات شرکتها'!A:A,0),MATCH(R$1,'اطلاعات انشعابات شرکتها'!$1:$1,0)),0)</f>
        <v>1</v>
      </c>
      <c r="S220" s="265"/>
      <c r="T220" s="188">
        <f>IFERROR(INDEX('قرائت کنتور'!A:AZ,MATCH(A220&amp;"-"&amp;T$1,'قرائت کنتور'!B:B,0),MATCH(G220,'قرائت کنتور'!$1:$1,0)),0)</f>
        <v>0</v>
      </c>
      <c r="U220" s="188">
        <f>IFERROR(INDEX('قرائت کنتور'!A:AZ,MATCH(A220&amp;"-"&amp;U$1,'قرائت کنتور'!B:B,0),MATCH(L220,'قرائت کنتور'!$1:$1,0)),0)</f>
        <v>4174</v>
      </c>
      <c r="V220" s="188">
        <f>IFERROR(INDEX('قرائت کنتور'!A:AZ,MATCH(A220&amp;"-"&amp;U$1,'قرائت کنتور'!B:B,0),MATCH(G220,'قرائت کنتور'!$1:$1,0)),0)</f>
        <v>4609</v>
      </c>
      <c r="W220" s="188">
        <f>IFERROR(INDEX('قرائت کنتور'!A:AZ,MATCH(A220&amp;"-"&amp;W$1,'قرائت کنتور'!B:B,0),MATCH(L220,'قرائت کنتور'!$1:$1,0)),0)</f>
        <v>36288</v>
      </c>
      <c r="X220" s="188">
        <f>IFERROR(INDEX('قرائت کنتور'!A:AZ,MATCH(A220&amp;"-"&amp;W$1,'قرائت کنتور'!B:B,0),MATCH(G220,'قرائت کنتور'!$1:$1,0)),0)</f>
        <v>38620</v>
      </c>
      <c r="Y220" s="188">
        <f>IFERROR(INDEX('قرائت کنتور'!A:AZ,MATCH(A220&amp;"-"&amp;Y$1,'قرائت کنتور'!B:B,0),MATCH(L220,'قرائت کنتور'!$1:$1,0)),0)</f>
        <v>3550</v>
      </c>
      <c r="Z220" s="188">
        <f>IFERROR(INDEX('قرائت کنتور'!A:AZ,MATCH(A220&amp;"-"&amp;Y$1,'قرائت کنتور'!B:B,0),MATCH(G220,'قرائت کنتور'!$1:$1,0)),0)</f>
        <v>4778</v>
      </c>
      <c r="AA220" s="188">
        <f>IFERROR(INDEX('قرائت کنتور'!A:AZ,MATCH(A220&amp;"-"&amp;AA$1,'قرائت کنتور'!B:B,0),MATCH(L220,'قرائت کنتور'!$1:$1,0)),0)</f>
        <v>49946</v>
      </c>
      <c r="AB220" s="188">
        <f>IFERROR(INDEX('قرائت کنتور'!A:AZ,MATCH(A220&amp;"-"&amp;AA$1,'قرائت کنتور'!B:B,0),MATCH(G220,'قرائت کنتور'!$1:$1,0)),0)</f>
        <v>54054</v>
      </c>
      <c r="AC220" s="265"/>
      <c r="AD220" s="188">
        <f t="shared" si="75"/>
        <v>435</v>
      </c>
      <c r="AE220" s="188">
        <f t="shared" si="76"/>
        <v>2332</v>
      </c>
      <c r="AF220" s="188">
        <f t="shared" si="77"/>
        <v>1228</v>
      </c>
      <c r="AG220" s="188">
        <f t="shared" si="78"/>
        <v>4108</v>
      </c>
      <c r="AH220" s="188">
        <f t="shared" si="79"/>
        <v>3995</v>
      </c>
      <c r="AI220" s="188">
        <f t="shared" si="80"/>
        <v>0</v>
      </c>
      <c r="AJ220" s="188" t="str">
        <f t="shared" si="81"/>
        <v>0</v>
      </c>
      <c r="AK220" s="265"/>
      <c r="AL220" s="254">
        <f t="shared" si="82"/>
        <v>0.69717806851751885</v>
      </c>
      <c r="AM220" s="254">
        <f t="shared" si="83"/>
        <v>0.29091840469646768</v>
      </c>
      <c r="AN220" s="265"/>
      <c r="AO220" s="188">
        <f>IFERROR(INDEX('تعرفه ها'!A:Z,MATCH(P220&amp;"-"&amp;AO$1,'تعرفه ها'!C:C,0),MATCH(F220,'تعرفه ها'!$2:$2,0),1),"---")</f>
        <v>1115</v>
      </c>
      <c r="AP220" s="188">
        <f>IFERROR(INDEX('تعرفه ها'!A:Z,MATCH(P220&amp;"-"&amp;AP$1,'تعرفه ها'!C:C,0),MATCH(F220,'تعرفه ها'!$2:$2,0),1),"---")</f>
        <v>558</v>
      </c>
      <c r="AQ220" s="188">
        <f>IFERROR(INDEX('تعرفه ها'!A:Z,MATCH(P220&amp;"-"&amp;AQ$1,'تعرفه ها'!C:C,0),MATCH(F220,'تعرفه ها'!$2:$2,0),1),"---")</f>
        <v>279</v>
      </c>
      <c r="AR220" s="188">
        <f>IFERROR(INDEX('تعرفه ها'!A:Z,MATCH(P220&amp;"-"&amp;AR$1,'تعرفه ها'!C:C,0),MATCH(F220,'تعرفه ها'!$2:$2,0),1),"---")</f>
        <v>550</v>
      </c>
      <c r="AS220" s="265"/>
      <c r="AT220" s="415">
        <f t="shared" si="84"/>
        <v>485025</v>
      </c>
      <c r="AU220" s="415">
        <f t="shared" si="85"/>
        <v>1301256</v>
      </c>
      <c r="AV220" s="415">
        <f t="shared" si="86"/>
        <v>342612</v>
      </c>
      <c r="AW220" s="415">
        <f t="shared" si="87"/>
        <v>2259400</v>
      </c>
      <c r="AX220" s="415">
        <f t="shared" si="88"/>
        <v>4388293</v>
      </c>
      <c r="AY220" s="415">
        <f>IFERROR(AH220*INDEX('تعرفه ها'!A:Z,MATCH("عوارض برق به ازاء هر کیلووات",'تعرفه ها'!$C:$C,0),MATCH(F220,'تعرفه ها'!$2:$2,0)),"---")</f>
        <v>199750</v>
      </c>
      <c r="AZ220" s="415">
        <f t="shared" si="89"/>
        <v>619334</v>
      </c>
      <c r="BA220" s="415">
        <f>IFERROR(ROUND(((AX220+AY220+AZ220)*INDEX('تعرفه ها'!A:Z,MATCH("هزینه نگهداری و تعمیرات شبکه برق",'تعرفه ها'!$C:$C,0),MATCH(F220,'تعرفه ها'!$2:$2,0))/100),0),"---")</f>
        <v>520738</v>
      </c>
      <c r="BB220" s="415">
        <f>IFERROR(IF(P220="دیماندی",ROUND(AJ220*INDEX('تعرفه ها'!A:Z,MATCH(BB$1,'تعرفه ها'!$C:$C,0),MATCH(F220,'تعرفه ها'!$2:$2,0))*J220/30,0),0),"---")</f>
        <v>0</v>
      </c>
      <c r="BC220" s="415"/>
      <c r="BD220" s="54">
        <v>278576</v>
      </c>
      <c r="BE220" s="415">
        <f>IFERROR(ROUND(((AX220+AY220+AZ220+BA220+BB220+BC220+BD220)*INDEX('تعرفه ها'!A:Z,MATCH("مالیات برق",'تعرفه ها'!$C:$C,0),MATCH(F220,'تعرفه ها'!$2:$2,0))/100),0),"---")</f>
        <v>0</v>
      </c>
      <c r="BF220" s="415">
        <f t="shared" si="90"/>
        <v>6006691</v>
      </c>
      <c r="BG220" s="415">
        <v>13183714</v>
      </c>
      <c r="BH220" s="415">
        <f t="shared" si="91"/>
        <v>19190405</v>
      </c>
      <c r="BI220" s="54">
        <f t="shared" si="92"/>
        <v>405</v>
      </c>
      <c r="BJ220" s="55">
        <f t="shared" si="93"/>
        <v>19190000</v>
      </c>
      <c r="BK220" s="262"/>
      <c r="BL220" s="183" t="str">
        <f>IFERROR(IF(INDEX(پرداخت!A:AZ,MATCH(A220&amp;" - "&amp;"برق",پرداخت!$B:$B,0),MATCH(G220,پرداخت!$1:$1,0))="نشده","نشده","شده"),"---")</f>
        <v>شده</v>
      </c>
      <c r="BN220" s="257"/>
      <c r="BO220" s="257"/>
      <c r="BP220" s="257"/>
      <c r="BQ220" s="257"/>
      <c r="BR220" s="257"/>
      <c r="BS220" s="257"/>
      <c r="BT220" s="257"/>
      <c r="BU220" s="257"/>
      <c r="BV220" s="257"/>
      <c r="BW220" s="257"/>
      <c r="BX220" s="257"/>
      <c r="BY220" s="257"/>
      <c r="BZ220" s="257"/>
      <c r="CA220" s="257"/>
      <c r="CB220" s="257"/>
      <c r="CC220" s="257"/>
      <c r="CD220" s="257"/>
      <c r="CE220" s="257"/>
      <c r="CF220" s="257"/>
      <c r="CG220" s="257"/>
      <c r="CH220"/>
      <c r="CI220"/>
      <c r="CJ220"/>
      <c r="CK220"/>
    </row>
    <row r="221" spans="1:89" ht="33.75" hidden="1">
      <c r="A221" s="171" t="s">
        <v>215</v>
      </c>
      <c r="B221" s="47">
        <f>IFERROR(INDEX('اطلاعات انشعابات شرکتها'!A:BB,MATCH(A221,'اطلاعات انشعابات شرکتها'!A:A,0),MATCH(B$1,'اطلاعات انشعابات شرکتها'!$1:$1,0)),0)</f>
        <v>107</v>
      </c>
      <c r="C221" s="48">
        <f>IFERROR(INDEX('اطلاعات انشعابات شرکتها'!A:BB,MATCH(A221,'اطلاعات انشعابات شرکتها'!A:A,0),MATCH(C$1,'اطلاعات انشعابات شرکتها'!$1:$1,0)),0)</f>
        <v>0</v>
      </c>
      <c r="D221" s="45"/>
      <c r="E221" s="171">
        <v>4</v>
      </c>
      <c r="F221" s="170">
        <v>99</v>
      </c>
      <c r="G221" s="188" t="str">
        <f t="shared" si="72"/>
        <v>99/4</v>
      </c>
      <c r="H221" s="188" t="str">
        <f>IFERROR(INDEX('اطلاعات دوره'!A:Z,MATCH(G221,'اطلاعات دوره'!C:C,0),MATCH(H$1,'اطلاعات دوره'!$1:$1,0)),0)</f>
        <v>99/02/01</v>
      </c>
      <c r="I221" s="188" t="str">
        <f>IFERROR(INDEX('اطلاعات دوره'!A:Z,MATCH(G221,'اطلاعات دوره'!C:C,0),MATCH(I$1,'اطلاعات دوره'!$1:$1,0)),0)</f>
        <v>99/04/31</v>
      </c>
      <c r="J221" s="188">
        <f>IFERROR(INDEX('اطلاعات دوره'!A:Z,MATCH(G221,'اطلاعات دوره'!C:C,0),MATCH(J$1,'اطلاعات دوره'!$1:$1,0)),0)</f>
        <v>93</v>
      </c>
      <c r="K221" s="265"/>
      <c r="L221" s="188" t="str">
        <f>IFERROR(INDEX('اطلاعات دوره'!A:Z,MATCH(G221,'اطلاعات دوره'!C:C,0)-1,MATCH("عنوان",'اطلاعات دوره'!$1:$1,0)),"---")</f>
        <v>99/3</v>
      </c>
      <c r="M221" s="188" t="str">
        <f t="shared" si="73"/>
        <v>آداک صنعت (2)-99/3</v>
      </c>
      <c r="N221" s="188" t="str">
        <f t="shared" si="74"/>
        <v>آداک صنعت (2)-99/4</v>
      </c>
      <c r="O221" s="265"/>
      <c r="P221" s="188" t="str">
        <f>IFERROR(INDEX('اطلاعات انشعابات شرکتها'!A:BB,MATCH(A221,'اطلاعات انشعابات شرکتها'!A:A,0),MATCH(P$1,'اطلاعات انشعابات شرکتها'!$1:$1,0)),0)</f>
        <v>آزاد</v>
      </c>
      <c r="Q221" s="188">
        <f>IFERROR(INDEX('اطلاعات انشعابات شرکتها'!A:BB,MATCH(A221,'اطلاعات انشعابات شرکتها'!A:A,0),MATCH(Q$1,'اطلاعات انشعابات شرکتها'!$1:$1,0)),0)</f>
        <v>118</v>
      </c>
      <c r="R221" s="188" t="str">
        <f>IFERROR(INDEX('اطلاعات انشعابات شرکتها'!A:BB,MATCH(A221,'اطلاعات انشعابات شرکتها'!A:A,0),MATCH(R$1,'اطلاعات انشعابات شرکتها'!$1:$1,0)),0)</f>
        <v>20</v>
      </c>
      <c r="S221" s="265"/>
      <c r="T221" s="188">
        <f>IFERROR(INDEX('قرائت کنتور'!A:AZ,MATCH(A221&amp;"-"&amp;T$1,'قرائت کنتور'!B:B,0),MATCH(G221,'قرائت کنتور'!$1:$1,0)),0)</f>
        <v>6</v>
      </c>
      <c r="U221" s="188">
        <f>IFERROR(INDEX('قرائت کنتور'!A:AZ,MATCH(A221&amp;"-"&amp;U$1,'قرائت کنتور'!B:B,0),MATCH(L221,'قرائت کنتور'!$1:$1,0)),0)</f>
        <v>3283</v>
      </c>
      <c r="V221" s="188">
        <f>IFERROR(INDEX('قرائت کنتور'!A:AZ,MATCH(A221&amp;"-"&amp;U$1,'قرائت کنتور'!B:B,0),MATCH(G221,'قرائت کنتور'!$1:$1,0)),0)</f>
        <v>4157</v>
      </c>
      <c r="W221" s="188">
        <f>IFERROR(INDEX('قرائت کنتور'!A:AZ,MATCH(A221&amp;"-"&amp;W$1,'قرائت کنتور'!B:B,0),MATCH(L221,'قرائت کنتور'!$1:$1,0)),0)</f>
        <v>1576</v>
      </c>
      <c r="X221" s="188">
        <f>IFERROR(INDEX('قرائت کنتور'!A:AZ,MATCH(A221&amp;"-"&amp;W$1,'قرائت کنتور'!B:B,0),MATCH(G221,'قرائت کنتور'!$1:$1,0)),0)</f>
        <v>1950</v>
      </c>
      <c r="Y221" s="188">
        <f>IFERROR(INDEX('قرائت کنتور'!A:AZ,MATCH(A221&amp;"-"&amp;Y$1,'قرائت کنتور'!B:B,0),MATCH(L221,'قرائت کنتور'!$1:$1,0)),0)</f>
        <v>2289</v>
      </c>
      <c r="Z221" s="188">
        <f>IFERROR(INDEX('قرائت کنتور'!A:AZ,MATCH(A221&amp;"-"&amp;Y$1,'قرائت کنتور'!B:B,0),MATCH(G221,'قرائت کنتور'!$1:$1,0)),0)</f>
        <v>2790</v>
      </c>
      <c r="AA221" s="188">
        <f>IFERROR(INDEX('قرائت کنتور'!A:AZ,MATCH(A221&amp;"-"&amp;AA$1,'قرائت کنتور'!B:B,0),MATCH(L221,'قرائت کنتور'!$1:$1,0)),0)</f>
        <v>2832</v>
      </c>
      <c r="AB221" s="188">
        <f>IFERROR(INDEX('قرائت کنتور'!A:AZ,MATCH(A221&amp;"-"&amp;AA$1,'قرائت کنتور'!B:B,0),MATCH(G221,'قرائت کنتور'!$1:$1,0)),0)</f>
        <v>3367</v>
      </c>
      <c r="AC221" s="265"/>
      <c r="AD221" s="188">
        <f t="shared" si="75"/>
        <v>17480</v>
      </c>
      <c r="AE221" s="188">
        <f t="shared" si="76"/>
        <v>7480</v>
      </c>
      <c r="AF221" s="188">
        <f t="shared" si="77"/>
        <v>10020</v>
      </c>
      <c r="AG221" s="188">
        <f t="shared" si="78"/>
        <v>10700</v>
      </c>
      <c r="AH221" s="188">
        <f t="shared" si="79"/>
        <v>34980</v>
      </c>
      <c r="AI221" s="188">
        <f t="shared" si="80"/>
        <v>120</v>
      </c>
      <c r="AJ221" s="188" t="str">
        <f t="shared" si="81"/>
        <v>0</v>
      </c>
      <c r="AK221" s="265"/>
      <c r="AL221" s="254">
        <f t="shared" si="82"/>
        <v>0.95626239543757996</v>
      </c>
      <c r="AM221" s="254" t="str">
        <f t="shared" si="83"/>
        <v>0</v>
      </c>
      <c r="AN221" s="265"/>
      <c r="AO221" s="188">
        <f>IFERROR(INDEX('تعرفه ها'!A:Z,MATCH(P221&amp;"-"&amp;AO$1,'تعرفه ها'!C:C,0),MATCH(F221,'تعرفه ها'!$2:$2,0),1),"---")</f>
        <v>1338</v>
      </c>
      <c r="AP221" s="188">
        <f>IFERROR(INDEX('تعرفه ها'!A:Z,MATCH(P221&amp;"-"&amp;AP$1,'تعرفه ها'!C:C,0),MATCH(F221,'تعرفه ها'!$2:$2,0),1),"---")</f>
        <v>670</v>
      </c>
      <c r="AQ221" s="188">
        <f>IFERROR(INDEX('تعرفه ها'!A:Z,MATCH(P221&amp;"-"&amp;AQ$1,'تعرفه ها'!C:C,0),MATCH(F221,'تعرفه ها'!$2:$2,0),1),"---")</f>
        <v>335</v>
      </c>
      <c r="AR221" s="188">
        <f>IFERROR(INDEX('تعرفه ها'!A:Z,MATCH(P221&amp;"-"&amp;AR$1,'تعرفه ها'!C:C,0),MATCH(F221,'تعرفه ها'!$2:$2,0),1),"---")</f>
        <v>660</v>
      </c>
      <c r="AS221" s="265"/>
      <c r="AT221" s="415">
        <f t="shared" si="84"/>
        <v>23388240</v>
      </c>
      <c r="AU221" s="415">
        <f t="shared" si="85"/>
        <v>5011600</v>
      </c>
      <c r="AV221" s="415">
        <f t="shared" si="86"/>
        <v>3356700</v>
      </c>
      <c r="AW221" s="415">
        <f t="shared" si="87"/>
        <v>7062000</v>
      </c>
      <c r="AX221" s="415">
        <f t="shared" si="88"/>
        <v>38818540</v>
      </c>
      <c r="AY221" s="415">
        <f>IFERROR(AH221*INDEX('تعرفه ها'!A:Z,MATCH("عوارض برق به ازاء هر کیلووات",'تعرفه ها'!$C:$C,0),MATCH(F221,'تعرفه ها'!$2:$2,0)),"---")</f>
        <v>1749000</v>
      </c>
      <c r="AZ221" s="415">
        <f t="shared" si="89"/>
        <v>0</v>
      </c>
      <c r="BA221" s="415">
        <f>IFERROR(ROUND(((AX221+AY221+AZ221)*INDEX('تعرفه ها'!A:Z,MATCH("هزینه نگهداری و تعمیرات شبکه برق",'تعرفه ها'!$C:$C,0),MATCH(F221,'تعرفه ها'!$2:$2,0))/100),0),"---")</f>
        <v>4056754</v>
      </c>
      <c r="BB221" s="415">
        <f>IFERROR(IF(P221="دیماندی",ROUND(AJ221*INDEX('تعرفه ها'!A:Z,MATCH(BB$1,'تعرفه ها'!$C:$C,0),MATCH(F221,'تعرفه ها'!$2:$2,0))*J221/30,0),0),"---")</f>
        <v>0</v>
      </c>
      <c r="BC221" s="415"/>
      <c r="BD221" s="54">
        <v>2599676</v>
      </c>
      <c r="BE221" s="415">
        <f>IFERROR(ROUND(((AX221+AY221+AZ221+BA221+BB221+BC221+BD221)*INDEX('تعرفه ها'!A:Z,MATCH("مالیات برق",'تعرفه ها'!$C:$C,0),MATCH(F221,'تعرفه ها'!$2:$2,0))/100),0),"---")</f>
        <v>0</v>
      </c>
      <c r="BF221" s="415">
        <f t="shared" si="90"/>
        <v>47223970</v>
      </c>
      <c r="BG221" s="415">
        <v>185721998</v>
      </c>
      <c r="BH221" s="415">
        <f t="shared" si="91"/>
        <v>232945968</v>
      </c>
      <c r="BI221" s="54">
        <f t="shared" si="92"/>
        <v>968</v>
      </c>
      <c r="BJ221" s="55">
        <f t="shared" si="93"/>
        <v>232945000</v>
      </c>
      <c r="BK221" s="262"/>
      <c r="BL221" s="183" t="str">
        <f>IFERROR(IF(INDEX(پرداخت!A:AZ,MATCH(A221&amp;" - "&amp;"برق",پرداخت!$B:$B,0),MATCH(G221,پرداخت!$1:$1,0))="نشده","نشده","شده"),"---")</f>
        <v>شده</v>
      </c>
      <c r="BN221" s="257"/>
      <c r="BO221" s="257"/>
      <c r="BP221" s="257"/>
      <c r="BQ221" s="257"/>
      <c r="BR221" s="257"/>
      <c r="BS221" s="257"/>
      <c r="BT221" s="257"/>
      <c r="BU221" s="257"/>
      <c r="BV221" s="257"/>
      <c r="BW221" s="257"/>
      <c r="BX221" s="257"/>
      <c r="BY221" s="257"/>
      <c r="BZ221" s="257"/>
      <c r="CA221" s="257"/>
      <c r="CB221" s="257"/>
      <c r="CC221" s="257"/>
      <c r="CD221" s="257"/>
      <c r="CE221" s="257"/>
      <c r="CF221" s="257"/>
      <c r="CG221" s="257"/>
      <c r="CH221"/>
      <c r="CI221"/>
      <c r="CJ221"/>
      <c r="CK221"/>
    </row>
    <row r="222" spans="1:89" ht="33.75" hidden="1">
      <c r="A222" s="171" t="s">
        <v>216</v>
      </c>
      <c r="B222" s="47">
        <f>IFERROR(INDEX('اطلاعات انشعابات شرکتها'!A:BB,MATCH(A222,'اطلاعات انشعابات شرکتها'!A:A,0),MATCH(B$1,'اطلاعات انشعابات شرکتها'!$1:$1,0)),0)</f>
        <v>108</v>
      </c>
      <c r="C222" s="48">
        <f>IFERROR(INDEX('اطلاعات انشعابات شرکتها'!A:BB,MATCH(A222,'اطلاعات انشعابات شرکتها'!A:A,0),MATCH(C$1,'اطلاعات انشعابات شرکتها'!$1:$1,0)),0)</f>
        <v>0</v>
      </c>
      <c r="D222" s="45"/>
      <c r="E222" s="171">
        <v>4</v>
      </c>
      <c r="F222" s="170">
        <v>99</v>
      </c>
      <c r="G222" s="188" t="str">
        <f t="shared" si="72"/>
        <v>99/4</v>
      </c>
      <c r="H222" s="188" t="str">
        <f>IFERROR(INDEX('اطلاعات دوره'!A:Z,MATCH(G222,'اطلاعات دوره'!C:C,0),MATCH(H$1,'اطلاعات دوره'!$1:$1,0)),0)</f>
        <v>99/02/01</v>
      </c>
      <c r="I222" s="188" t="str">
        <f>IFERROR(INDEX('اطلاعات دوره'!A:Z,MATCH(G222,'اطلاعات دوره'!C:C,0),MATCH(I$1,'اطلاعات دوره'!$1:$1,0)),0)</f>
        <v>99/04/31</v>
      </c>
      <c r="J222" s="188">
        <f>IFERROR(INDEX('اطلاعات دوره'!A:Z,MATCH(G222,'اطلاعات دوره'!C:C,0),MATCH(J$1,'اطلاعات دوره'!$1:$1,0)),0)</f>
        <v>93</v>
      </c>
      <c r="K222" s="265"/>
      <c r="L222" s="188" t="str">
        <f>IFERROR(INDEX('اطلاعات دوره'!A:Z,MATCH(G222,'اطلاعات دوره'!C:C,0)-1,MATCH("عنوان",'اطلاعات دوره'!$1:$1,0)),"---")</f>
        <v>99/3</v>
      </c>
      <c r="M222" s="188" t="str">
        <f t="shared" si="73"/>
        <v>آرشام صنعت توس-99/3</v>
      </c>
      <c r="N222" s="188" t="str">
        <f t="shared" si="74"/>
        <v>آرشام صنعت توس-99/4</v>
      </c>
      <c r="O222" s="265"/>
      <c r="P222" s="188" t="str">
        <f>IFERROR(INDEX('اطلاعات انشعابات شرکتها'!A:BB,MATCH(A222,'اطلاعات انشعابات شرکتها'!A:A,0),MATCH(P$1,'اطلاعات انشعابات شرکتها'!$1:$1,0)),0)</f>
        <v>دیماندی</v>
      </c>
      <c r="Q222" s="188">
        <f>IFERROR(INDEX('اطلاعات انشعابات شرکتها'!A:BB,MATCH(A222,'اطلاعات انشعابات شرکتها'!A:A,0),MATCH(Q$1,'اطلاعات انشعابات شرکتها'!$1:$1,0)),0)</f>
        <v>30</v>
      </c>
      <c r="R222" s="188" t="str">
        <f>IFERROR(INDEX('اطلاعات انشعابات شرکتها'!A:BB,MATCH(A222,'اطلاعات انشعابات شرکتها'!A:A,0),MATCH(R$1,'اطلاعات انشعابات شرکتها'!$1:$1,0)),0)</f>
        <v>1</v>
      </c>
      <c r="S222" s="265"/>
      <c r="T222" s="188">
        <f>IFERROR(INDEX('قرائت کنتور'!A:AZ,MATCH(A222&amp;"-"&amp;T$1,'قرائت کنتور'!B:B,0),MATCH(G222,'قرائت کنتور'!$1:$1,0)),0)</f>
        <v>22</v>
      </c>
      <c r="U222" s="188">
        <f>IFERROR(INDEX('قرائت کنتور'!A:AZ,MATCH(A222&amp;"-"&amp;U$1,'قرائت کنتور'!B:B,0),MATCH(L222,'قرائت کنتور'!$1:$1,0)),0)</f>
        <v>11887</v>
      </c>
      <c r="V222" s="188">
        <f>IFERROR(INDEX('قرائت کنتور'!A:AZ,MATCH(A222&amp;"-"&amp;U$1,'قرائت کنتور'!B:B,0),MATCH(G222,'قرائت کنتور'!$1:$1,0)),0)</f>
        <v>13445</v>
      </c>
      <c r="W222" s="188">
        <f>IFERROR(INDEX('قرائت کنتور'!A:AZ,MATCH(A222&amp;"-"&amp;W$1,'قرائت کنتور'!B:B,0),MATCH(L222,'قرائت کنتور'!$1:$1,0)),0)</f>
        <v>92663</v>
      </c>
      <c r="X222" s="188">
        <f>IFERROR(INDEX('قرائت کنتور'!A:AZ,MATCH(A222&amp;"-"&amp;W$1,'قرائت کنتور'!B:B,0),MATCH(G222,'قرائت کنتور'!$1:$1,0)),0)</f>
        <v>99643</v>
      </c>
      <c r="Y222" s="188">
        <f>IFERROR(INDEX('قرائت کنتور'!A:AZ,MATCH(A222&amp;"-"&amp;Y$1,'قرائت کنتور'!B:B,0),MATCH(L222,'قرائت کنتور'!$1:$1,0)),0)</f>
        <v>12688</v>
      </c>
      <c r="Z222" s="188">
        <f>IFERROR(INDEX('قرائت کنتور'!A:AZ,MATCH(A222&amp;"-"&amp;Y$1,'قرائت کنتور'!B:B,0),MATCH(G222,'قرائت کنتور'!$1:$1,0)),0)</f>
        <v>13175</v>
      </c>
      <c r="AA222" s="188">
        <f>IFERROR(INDEX('قرائت کنتور'!A:AZ,MATCH(A222&amp;"-"&amp;AA$1,'قرائت کنتور'!B:B,0),MATCH(L222,'قرائت کنتور'!$1:$1,0)),0)</f>
        <v>12722</v>
      </c>
      <c r="AB222" s="188">
        <f>IFERROR(INDEX('قرائت کنتور'!A:AZ,MATCH(A222&amp;"-"&amp;AA$1,'قرائت کنتور'!B:B,0),MATCH(G222,'قرائت کنتور'!$1:$1,0)),0)</f>
        <v>19830</v>
      </c>
      <c r="AC222" s="265"/>
      <c r="AD222" s="188">
        <f t="shared" si="75"/>
        <v>1558</v>
      </c>
      <c r="AE222" s="188">
        <f t="shared" si="76"/>
        <v>6980</v>
      </c>
      <c r="AF222" s="188">
        <f t="shared" si="77"/>
        <v>487</v>
      </c>
      <c r="AG222" s="188">
        <f t="shared" si="78"/>
        <v>7108</v>
      </c>
      <c r="AH222" s="188">
        <f t="shared" si="79"/>
        <v>9025</v>
      </c>
      <c r="AI222" s="188">
        <f t="shared" si="80"/>
        <v>22</v>
      </c>
      <c r="AJ222" s="188">
        <f t="shared" si="81"/>
        <v>27</v>
      </c>
      <c r="AK222" s="265"/>
      <c r="AL222" s="254">
        <f t="shared" si="82"/>
        <v>0.78560193611769347</v>
      </c>
      <c r="AM222" s="254">
        <f t="shared" si="83"/>
        <v>0.14561835787681687</v>
      </c>
      <c r="AN222" s="265"/>
      <c r="AO222" s="188">
        <f>IFERROR(INDEX('تعرفه ها'!A:Z,MATCH(P222&amp;"-"&amp;AO$1,'تعرفه ها'!C:C,0),MATCH(F222,'تعرفه ها'!$2:$2,0),1),"---")</f>
        <v>879</v>
      </c>
      <c r="AP222" s="188">
        <f>IFERROR(INDEX('تعرفه ها'!A:Z,MATCH(P222&amp;"-"&amp;AP$1,'تعرفه ها'!C:C,0),MATCH(F222,'تعرفه ها'!$2:$2,0),1),"---")</f>
        <v>439</v>
      </c>
      <c r="AQ222" s="188">
        <f>IFERROR(INDEX('تعرفه ها'!A:Z,MATCH(P222&amp;"-"&amp;AQ$1,'تعرفه ها'!C:C,0),MATCH(F222,'تعرفه ها'!$2:$2,0),1),"---")</f>
        <v>220</v>
      </c>
      <c r="AR222" s="188">
        <f>IFERROR(INDEX('تعرفه ها'!A:Z,MATCH(P222&amp;"-"&amp;AR$1,'تعرفه ها'!C:C,0),MATCH(F222,'تعرفه ها'!$2:$2,0),1),"---")</f>
        <v>550</v>
      </c>
      <c r="AS222" s="265"/>
      <c r="AT222" s="415">
        <f t="shared" si="84"/>
        <v>1369482</v>
      </c>
      <c r="AU222" s="415">
        <f t="shared" si="85"/>
        <v>3064220</v>
      </c>
      <c r="AV222" s="415">
        <f t="shared" si="86"/>
        <v>107140</v>
      </c>
      <c r="AW222" s="415">
        <f t="shared" si="87"/>
        <v>3909400</v>
      </c>
      <c r="AX222" s="415">
        <f t="shared" si="88"/>
        <v>8450242</v>
      </c>
      <c r="AY222" s="415">
        <f>IFERROR(AH222*INDEX('تعرفه ها'!A:Z,MATCH("عوارض برق به ازاء هر کیلووات",'تعرفه ها'!$C:$C,0),MATCH(F222,'تعرفه ها'!$2:$2,0)),"---")</f>
        <v>451250</v>
      </c>
      <c r="AZ222" s="415">
        <f t="shared" si="89"/>
        <v>661230</v>
      </c>
      <c r="BA222" s="415">
        <f>IFERROR(ROUND(((AX222+AY222+AZ222)*INDEX('تعرفه ها'!A:Z,MATCH("هزینه نگهداری و تعمیرات شبکه برق",'تعرفه ها'!$C:$C,0),MATCH(F222,'تعرفه ها'!$2:$2,0))/100),0),"---")</f>
        <v>956272</v>
      </c>
      <c r="BB222" s="415">
        <f>IFERROR(IF(P222="دیماندی",ROUND(AJ222*INDEX('تعرفه ها'!A:Z,MATCH(BB$1,'تعرفه ها'!$C:$C,0),MATCH(F222,'تعرفه ها'!$2:$2,0))*J222/30,0),0),"---")</f>
        <v>2325688</v>
      </c>
      <c r="BC222" s="415"/>
      <c r="BD222" s="54">
        <v>898476</v>
      </c>
      <c r="BE222" s="415">
        <f>IFERROR(ROUND(((AX222+AY222+AZ222+BA222+BB222+BC222+BD222)*INDEX('تعرفه ها'!A:Z,MATCH("مالیات برق",'تعرفه ها'!$C:$C,0),MATCH(F222,'تعرفه ها'!$2:$2,0))/100),0),"---")</f>
        <v>0</v>
      </c>
      <c r="BF222" s="415">
        <f t="shared" si="90"/>
        <v>13743158</v>
      </c>
      <c r="BG222" s="415">
        <v>7948780</v>
      </c>
      <c r="BH222" s="415">
        <f t="shared" si="91"/>
        <v>21691938</v>
      </c>
      <c r="BI222" s="54">
        <f t="shared" si="92"/>
        <v>938</v>
      </c>
      <c r="BJ222" s="55">
        <f t="shared" si="93"/>
        <v>21691000</v>
      </c>
      <c r="BK222" s="262"/>
      <c r="BL222" s="183" t="str">
        <f>IFERROR(IF(INDEX(پرداخت!A:AZ,MATCH(A222&amp;" - "&amp;"برق",پرداخت!$B:$B,0),MATCH(G222,پرداخت!$1:$1,0))="نشده","نشده","شده"),"---")</f>
        <v>شده</v>
      </c>
      <c r="BN222" s="257"/>
      <c r="BO222" s="257"/>
      <c r="BP222" s="257"/>
      <c r="BQ222" s="257"/>
      <c r="BR222" s="257"/>
      <c r="BS222" s="257"/>
      <c r="BT222" s="257"/>
      <c r="BU222" s="257"/>
      <c r="BV222" s="257"/>
      <c r="BW222" s="257"/>
      <c r="BX222" s="257"/>
      <c r="BY222" s="257"/>
      <c r="BZ222" s="257"/>
      <c r="CA222" s="257"/>
      <c r="CB222" s="257"/>
      <c r="CC222" s="257"/>
      <c r="CD222" s="257"/>
      <c r="CE222" s="257"/>
      <c r="CF222" s="257"/>
      <c r="CG222" s="257"/>
      <c r="CH222"/>
      <c r="CI222"/>
      <c r="CJ222"/>
      <c r="CK222"/>
    </row>
    <row r="223" spans="1:89" ht="33.75" hidden="1">
      <c r="A223" s="171" t="s">
        <v>217</v>
      </c>
      <c r="B223" s="47">
        <f>IFERROR(INDEX('اطلاعات انشعابات شرکتها'!A:BB,MATCH(A223,'اطلاعات انشعابات شرکتها'!A:A,0),MATCH(B$1,'اطلاعات انشعابات شرکتها'!$1:$1,0)),0)</f>
        <v>109</v>
      </c>
      <c r="C223" s="48">
        <f>IFERROR(INDEX('اطلاعات انشعابات شرکتها'!A:BB,MATCH(A223,'اطلاعات انشعابات شرکتها'!A:A,0),MATCH(C$1,'اطلاعات انشعابات شرکتها'!$1:$1,0)),0)</f>
        <v>0</v>
      </c>
      <c r="D223" s="45"/>
      <c r="E223" s="171">
        <v>4</v>
      </c>
      <c r="F223" s="170">
        <v>99</v>
      </c>
      <c r="G223" s="188" t="str">
        <f t="shared" si="72"/>
        <v>99/4</v>
      </c>
      <c r="H223" s="188" t="str">
        <f>IFERROR(INDEX('اطلاعات دوره'!A:Z,MATCH(G223,'اطلاعات دوره'!C:C,0),MATCH(H$1,'اطلاعات دوره'!$1:$1,0)),0)</f>
        <v>99/02/01</v>
      </c>
      <c r="I223" s="188" t="str">
        <f>IFERROR(INDEX('اطلاعات دوره'!A:Z,MATCH(G223,'اطلاعات دوره'!C:C,0),MATCH(I$1,'اطلاعات دوره'!$1:$1,0)),0)</f>
        <v>99/04/31</v>
      </c>
      <c r="J223" s="188">
        <f>IFERROR(INDEX('اطلاعات دوره'!A:Z,MATCH(G223,'اطلاعات دوره'!C:C,0),MATCH(J$1,'اطلاعات دوره'!$1:$1,0)),0)</f>
        <v>93</v>
      </c>
      <c r="K223" s="265"/>
      <c r="L223" s="188" t="str">
        <f>IFERROR(INDEX('اطلاعات دوره'!A:Z,MATCH(G223,'اطلاعات دوره'!C:C,0)-1,MATCH("عنوان",'اطلاعات دوره'!$1:$1,0)),"---")</f>
        <v>99/3</v>
      </c>
      <c r="M223" s="188" t="str">
        <f t="shared" si="73"/>
        <v>آرون زیست طب پاژ-99/3</v>
      </c>
      <c r="N223" s="188" t="str">
        <f t="shared" si="74"/>
        <v>آرون زیست طب پاژ-99/4</v>
      </c>
      <c r="O223" s="265"/>
      <c r="P223" s="188" t="str">
        <f>IFERROR(INDEX('اطلاعات انشعابات شرکتها'!A:BB,MATCH(A223,'اطلاعات انشعابات شرکتها'!A:A,0),MATCH(P$1,'اطلاعات انشعابات شرکتها'!$1:$1,0)),0)</f>
        <v>دیماندی</v>
      </c>
      <c r="Q223" s="188">
        <f>IFERROR(INDEX('اطلاعات انشعابات شرکتها'!A:BB,MATCH(A223,'اطلاعات انشعابات شرکتها'!A:A,0),MATCH(Q$1,'اطلاعات انشعابات شرکتها'!$1:$1,0)),0)</f>
        <v>30</v>
      </c>
      <c r="R223" s="188" t="str">
        <f>IFERROR(INDEX('اطلاعات انشعابات شرکتها'!A:BB,MATCH(A223,'اطلاعات انشعابات شرکتها'!A:A,0),MATCH(R$1,'اطلاعات انشعابات شرکتها'!$1:$1,0)),0)</f>
        <v>1</v>
      </c>
      <c r="S223" s="265"/>
      <c r="T223" s="188">
        <f>IFERROR(INDEX('قرائت کنتور'!A:AZ,MATCH(A223&amp;"-"&amp;T$1,'قرائت کنتور'!B:B,0),MATCH(G223,'قرائت کنتور'!$1:$1,0)),0)</f>
        <v>3</v>
      </c>
      <c r="U223" s="188">
        <f>IFERROR(INDEX('قرائت کنتور'!A:AZ,MATCH(A223&amp;"-"&amp;U$1,'قرائت کنتور'!B:B,0),MATCH(L223,'قرائت کنتور'!$1:$1,0)),0)</f>
        <v>144650</v>
      </c>
      <c r="V223" s="188">
        <f>IFERROR(INDEX('قرائت کنتور'!A:AZ,MATCH(A223&amp;"-"&amp;U$1,'قرائت کنتور'!B:B,0),MATCH(G223,'قرائت کنتور'!$1:$1,0)),0)</f>
        <v>145548</v>
      </c>
      <c r="W223" s="188">
        <f>IFERROR(INDEX('قرائت کنتور'!A:AZ,MATCH(A223&amp;"-"&amp;W$1,'قرائت کنتور'!B:B,0),MATCH(L223,'قرائت کنتور'!$1:$1,0)),0)</f>
        <v>22902</v>
      </c>
      <c r="X223" s="188">
        <f>IFERROR(INDEX('قرائت کنتور'!A:AZ,MATCH(A223&amp;"-"&amp;W$1,'قرائت کنتور'!B:B,0),MATCH(G223,'قرائت کنتور'!$1:$1,0)),0)</f>
        <v>22974</v>
      </c>
      <c r="Y223" s="188">
        <f>IFERROR(INDEX('قرائت کنتور'!A:AZ,MATCH(A223&amp;"-"&amp;Y$1,'قرائت کنتور'!B:B,0),MATCH(L223,'قرائت کنتور'!$1:$1,0)),0)</f>
        <v>22001</v>
      </c>
      <c r="Z223" s="188">
        <f>IFERROR(INDEX('قرائت کنتور'!A:AZ,MATCH(A223&amp;"-"&amp;Y$1,'قرائت کنتور'!B:B,0),MATCH(G223,'قرائت کنتور'!$1:$1,0)),0)</f>
        <v>22150</v>
      </c>
      <c r="AA223" s="188">
        <f>IFERROR(INDEX('قرائت کنتور'!A:AZ,MATCH(A223&amp;"-"&amp;AA$1,'قرائت کنتور'!B:B,0),MATCH(L223,'قرائت کنتور'!$1:$1,0)),0)</f>
        <v>212242</v>
      </c>
      <c r="AB223" s="188">
        <f>IFERROR(INDEX('قرائت کنتور'!A:AZ,MATCH(A223&amp;"-"&amp;AA$1,'قرائت کنتور'!B:B,0),MATCH(G223,'قرائت کنتور'!$1:$1,0)),0)</f>
        <v>212563</v>
      </c>
      <c r="AC223" s="265"/>
      <c r="AD223" s="188">
        <f t="shared" si="75"/>
        <v>898</v>
      </c>
      <c r="AE223" s="188">
        <f t="shared" si="76"/>
        <v>72</v>
      </c>
      <c r="AF223" s="188">
        <f t="shared" si="77"/>
        <v>149</v>
      </c>
      <c r="AG223" s="188">
        <f t="shared" si="78"/>
        <v>321</v>
      </c>
      <c r="AH223" s="188">
        <f t="shared" si="79"/>
        <v>1119</v>
      </c>
      <c r="AI223" s="188">
        <f t="shared" si="80"/>
        <v>3</v>
      </c>
      <c r="AJ223" s="188">
        <f t="shared" si="81"/>
        <v>27</v>
      </c>
      <c r="AK223" s="265"/>
      <c r="AL223" s="254">
        <f t="shared" si="82"/>
        <v>0.96123166638462965</v>
      </c>
      <c r="AM223" s="254" t="str">
        <f t="shared" si="83"/>
        <v>0</v>
      </c>
      <c r="AN223" s="265"/>
      <c r="AO223" s="188">
        <f>IFERROR(INDEX('تعرفه ها'!A:Z,MATCH(P223&amp;"-"&amp;AO$1,'تعرفه ها'!C:C,0),MATCH(F223,'تعرفه ها'!$2:$2,0),1),"---")</f>
        <v>879</v>
      </c>
      <c r="AP223" s="188">
        <f>IFERROR(INDEX('تعرفه ها'!A:Z,MATCH(P223&amp;"-"&amp;AP$1,'تعرفه ها'!C:C,0),MATCH(F223,'تعرفه ها'!$2:$2,0),1),"---")</f>
        <v>439</v>
      </c>
      <c r="AQ223" s="188">
        <f>IFERROR(INDEX('تعرفه ها'!A:Z,MATCH(P223&amp;"-"&amp;AQ$1,'تعرفه ها'!C:C,0),MATCH(F223,'تعرفه ها'!$2:$2,0),1),"---")</f>
        <v>220</v>
      </c>
      <c r="AR223" s="188">
        <f>IFERROR(INDEX('تعرفه ها'!A:Z,MATCH(P223&amp;"-"&amp;AR$1,'تعرفه ها'!C:C,0),MATCH(F223,'تعرفه ها'!$2:$2,0),1),"---")</f>
        <v>550</v>
      </c>
      <c r="AS223" s="265"/>
      <c r="AT223" s="415">
        <f t="shared" si="84"/>
        <v>789342</v>
      </c>
      <c r="AU223" s="415">
        <f t="shared" si="85"/>
        <v>31608</v>
      </c>
      <c r="AV223" s="415">
        <f t="shared" si="86"/>
        <v>32780</v>
      </c>
      <c r="AW223" s="415">
        <f t="shared" si="87"/>
        <v>176550</v>
      </c>
      <c r="AX223" s="415">
        <f t="shared" si="88"/>
        <v>1030280</v>
      </c>
      <c r="AY223" s="415">
        <f>IFERROR(AH223*INDEX('تعرفه ها'!A:Z,MATCH("عوارض برق به ازاء هر کیلووات",'تعرفه ها'!$C:$C,0),MATCH(F223,'تعرفه ها'!$2:$2,0)),"---")</f>
        <v>55950</v>
      </c>
      <c r="AZ223" s="415">
        <f t="shared" si="89"/>
        <v>0</v>
      </c>
      <c r="BA223" s="415">
        <f>IFERROR(ROUND(((AX223+AY223+AZ223)*INDEX('تعرفه ها'!A:Z,MATCH("هزینه نگهداری و تعمیرات شبکه برق",'تعرفه ها'!$C:$C,0),MATCH(F223,'تعرفه ها'!$2:$2,0))/100),0),"---")</f>
        <v>108623</v>
      </c>
      <c r="BB223" s="415">
        <f>IFERROR(IF(P223="دیماندی",ROUND(AJ223*INDEX('تعرفه ها'!A:Z,MATCH(BB$1,'تعرفه ها'!$C:$C,0),MATCH(F223,'تعرفه ها'!$2:$2,0))*J223/30,0),0),"---")</f>
        <v>2325688</v>
      </c>
      <c r="BC223" s="415"/>
      <c r="BD223" s="54">
        <v>17742</v>
      </c>
      <c r="BE223" s="415">
        <f>IFERROR(ROUND(((AX223+AY223+AZ223+BA223+BB223+BC223+BD223)*INDEX('تعرفه ها'!A:Z,MATCH("مالیات برق",'تعرفه ها'!$C:$C,0),MATCH(F223,'تعرفه ها'!$2:$2,0))/100),0),"---")</f>
        <v>0</v>
      </c>
      <c r="BF223" s="415">
        <f t="shared" si="90"/>
        <v>3538283</v>
      </c>
      <c r="BG223" s="415">
        <v>6182256</v>
      </c>
      <c r="BH223" s="415">
        <f t="shared" si="91"/>
        <v>9720539</v>
      </c>
      <c r="BI223" s="54">
        <f t="shared" si="92"/>
        <v>539</v>
      </c>
      <c r="BJ223" s="55">
        <f t="shared" si="93"/>
        <v>9720000</v>
      </c>
      <c r="BK223" s="262"/>
      <c r="BL223" s="183" t="str">
        <f>IFERROR(IF(INDEX(پرداخت!A:AZ,MATCH(A223&amp;" - "&amp;"برق",پرداخت!$B:$B,0),MATCH(G223,پرداخت!$1:$1,0))="نشده","نشده","شده"),"---")</f>
        <v>شده</v>
      </c>
      <c r="BN223" s="257"/>
      <c r="BO223" s="257"/>
      <c r="BP223" s="257"/>
      <c r="BQ223" s="257"/>
      <c r="BR223" s="257"/>
      <c r="BS223" s="257"/>
      <c r="BT223" s="257"/>
      <c r="BU223" s="257"/>
      <c r="BV223" s="257"/>
      <c r="BW223" s="257"/>
      <c r="BX223" s="257"/>
      <c r="BY223" s="257"/>
      <c r="BZ223" s="257"/>
      <c r="CA223" s="257"/>
      <c r="CB223" s="257"/>
      <c r="CC223" s="257"/>
      <c r="CD223" s="257"/>
      <c r="CE223" s="257"/>
      <c r="CF223" s="257"/>
      <c r="CG223" s="257"/>
      <c r="CH223"/>
      <c r="CI223"/>
      <c r="CJ223"/>
      <c r="CK223"/>
    </row>
    <row r="224" spans="1:89" ht="33.75" hidden="1">
      <c r="A224" s="171" t="s">
        <v>218</v>
      </c>
      <c r="B224" s="47">
        <f>IFERROR(INDEX('اطلاعات انشعابات شرکتها'!A:BB,MATCH(A224,'اطلاعات انشعابات شرکتها'!A:A,0),MATCH(B$1,'اطلاعات انشعابات شرکتها'!$1:$1,0)),0)</f>
        <v>110</v>
      </c>
      <c r="C224" s="48">
        <f>IFERROR(INDEX('اطلاعات انشعابات شرکتها'!A:BB,MATCH(A224,'اطلاعات انشعابات شرکتها'!A:A,0),MATCH(C$1,'اطلاعات انشعابات شرکتها'!$1:$1,0)),0)</f>
        <v>0</v>
      </c>
      <c r="D224" s="45"/>
      <c r="E224" s="171">
        <v>4</v>
      </c>
      <c r="F224" s="170">
        <v>99</v>
      </c>
      <c r="G224" s="188" t="str">
        <f t="shared" si="72"/>
        <v>99/4</v>
      </c>
      <c r="H224" s="188" t="str">
        <f>IFERROR(INDEX('اطلاعات دوره'!A:Z,MATCH(G224,'اطلاعات دوره'!C:C,0),MATCH(H$1,'اطلاعات دوره'!$1:$1,0)),0)</f>
        <v>99/02/01</v>
      </c>
      <c r="I224" s="188" t="str">
        <f>IFERROR(INDEX('اطلاعات دوره'!A:Z,MATCH(G224,'اطلاعات دوره'!C:C,0),MATCH(I$1,'اطلاعات دوره'!$1:$1,0)),0)</f>
        <v>99/04/31</v>
      </c>
      <c r="J224" s="188">
        <f>IFERROR(INDEX('اطلاعات دوره'!A:Z,MATCH(G224,'اطلاعات دوره'!C:C,0),MATCH(J$1,'اطلاعات دوره'!$1:$1,0)),0)</f>
        <v>93</v>
      </c>
      <c r="K224" s="265"/>
      <c r="L224" s="188" t="str">
        <f>IFERROR(INDEX('اطلاعات دوره'!A:Z,MATCH(G224,'اطلاعات دوره'!C:C,0)-1,MATCH("عنوان",'اطلاعات دوره'!$1:$1,0)),"---")</f>
        <v>99/3</v>
      </c>
      <c r="M224" s="188" t="str">
        <f t="shared" si="73"/>
        <v>آژانس پارک-99/3</v>
      </c>
      <c r="N224" s="188" t="str">
        <f t="shared" si="74"/>
        <v>آژانس پارک-99/4</v>
      </c>
      <c r="O224" s="265"/>
      <c r="P224" s="188" t="str">
        <f>IFERROR(INDEX('اطلاعات انشعابات شرکتها'!A:BB,MATCH(A224,'اطلاعات انشعابات شرکتها'!A:A,0),MATCH(P$1,'اطلاعات انشعابات شرکتها'!$1:$1,0)),0)</f>
        <v>غیر دیماندی</v>
      </c>
      <c r="Q224" s="188">
        <f>IFERROR(INDEX('اطلاعات انشعابات شرکتها'!A:BB,MATCH(A224,'اطلاعات انشعابات شرکتها'!A:A,0),MATCH(Q$1,'اطلاعات انشعابات شرکتها'!$1:$1,0)),0)</f>
        <v>5</v>
      </c>
      <c r="R224" s="188" t="str">
        <f>IFERROR(INDEX('اطلاعات انشعابات شرکتها'!A:BB,MATCH(A224,'اطلاعات انشعابات شرکتها'!A:A,0),MATCH(R$1,'اطلاعات انشعابات شرکتها'!$1:$1,0)),0)</f>
        <v>1</v>
      </c>
      <c r="S224" s="265"/>
      <c r="T224" s="188">
        <f>IFERROR(INDEX('قرائت کنتور'!A:AZ,MATCH(A224&amp;"-"&amp;T$1,'قرائت کنتور'!B:B,0),MATCH(G224,'قرائت کنتور'!$1:$1,0)),0)</f>
        <v>0</v>
      </c>
      <c r="U224" s="188">
        <f>IFERROR(INDEX('قرائت کنتور'!A:AZ,MATCH(A224&amp;"-"&amp;U$1,'قرائت کنتور'!B:B,0),MATCH(L224,'قرائت کنتور'!$1:$1,0)),0)</f>
        <v>987</v>
      </c>
      <c r="V224" s="188">
        <f>IFERROR(INDEX('قرائت کنتور'!A:AZ,MATCH(A224&amp;"-"&amp;U$1,'قرائت کنتور'!B:B,0),MATCH(G224,'قرائت کنتور'!$1:$1,0)),0)</f>
        <v>991</v>
      </c>
      <c r="W224" s="188">
        <f>IFERROR(INDEX('قرائت کنتور'!A:AZ,MATCH(A224&amp;"-"&amp;W$1,'قرائت کنتور'!B:B,0),MATCH(L224,'قرائت کنتور'!$1:$1,0)),0)</f>
        <v>2856</v>
      </c>
      <c r="X224" s="188">
        <f>IFERROR(INDEX('قرائت کنتور'!A:AZ,MATCH(A224&amp;"-"&amp;W$1,'قرائت کنتور'!B:B,0),MATCH(G224,'قرائت کنتور'!$1:$1,0)),0)</f>
        <v>2903</v>
      </c>
      <c r="Y224" s="188">
        <f>IFERROR(INDEX('قرائت کنتور'!A:AZ,MATCH(A224&amp;"-"&amp;Y$1,'قرائت کنتور'!B:B,0),MATCH(L224,'قرائت کنتور'!$1:$1,0)),0)</f>
        <v>1527</v>
      </c>
      <c r="Z224" s="188">
        <f>IFERROR(INDEX('قرائت کنتور'!A:AZ,MATCH(A224&amp;"-"&amp;Y$1,'قرائت کنتور'!B:B,0),MATCH(G224,'قرائت کنتور'!$1:$1,0)),0)</f>
        <v>1540</v>
      </c>
      <c r="AA224" s="188">
        <f>IFERROR(INDEX('قرائت کنتور'!A:AZ,MATCH(A224&amp;"-"&amp;AA$1,'قرائت کنتور'!B:B,0),MATCH(L224,'قرائت کنتور'!$1:$1,0)),0)</f>
        <v>1535</v>
      </c>
      <c r="AB224" s="188">
        <f>IFERROR(INDEX('قرائت کنتور'!A:AZ,MATCH(A224&amp;"-"&amp;AA$1,'قرائت کنتور'!B:B,0),MATCH(G224,'قرائت کنتور'!$1:$1,0)),0)</f>
        <v>1540</v>
      </c>
      <c r="AC224" s="265"/>
      <c r="AD224" s="188">
        <f t="shared" si="75"/>
        <v>4</v>
      </c>
      <c r="AE224" s="188">
        <f t="shared" si="76"/>
        <v>47</v>
      </c>
      <c r="AF224" s="188">
        <f t="shared" si="77"/>
        <v>13</v>
      </c>
      <c r="AG224" s="188">
        <f t="shared" si="78"/>
        <v>5</v>
      </c>
      <c r="AH224" s="188">
        <f t="shared" si="79"/>
        <v>64</v>
      </c>
      <c r="AI224" s="188">
        <f t="shared" si="80"/>
        <v>0</v>
      </c>
      <c r="AJ224" s="188" t="str">
        <f t="shared" si="81"/>
        <v>0</v>
      </c>
      <c r="AK224" s="265"/>
      <c r="AL224" s="254">
        <f t="shared" si="82"/>
        <v>0.99696214134924344</v>
      </c>
      <c r="AM224" s="254" t="str">
        <f t="shared" si="83"/>
        <v>0</v>
      </c>
      <c r="AN224" s="265"/>
      <c r="AO224" s="188">
        <f>IFERROR(INDEX('تعرفه ها'!A:Z,MATCH(P224&amp;"-"&amp;AO$1,'تعرفه ها'!C:C,0),MATCH(F224,'تعرفه ها'!$2:$2,0),1),"---")</f>
        <v>1115</v>
      </c>
      <c r="AP224" s="188">
        <f>IFERROR(INDEX('تعرفه ها'!A:Z,MATCH(P224&amp;"-"&amp;AP$1,'تعرفه ها'!C:C,0),MATCH(F224,'تعرفه ها'!$2:$2,0),1),"---")</f>
        <v>558</v>
      </c>
      <c r="AQ224" s="188">
        <f>IFERROR(INDEX('تعرفه ها'!A:Z,MATCH(P224&amp;"-"&amp;AQ$1,'تعرفه ها'!C:C,0),MATCH(F224,'تعرفه ها'!$2:$2,0),1),"---")</f>
        <v>279</v>
      </c>
      <c r="AR224" s="188">
        <f>IFERROR(INDEX('تعرفه ها'!A:Z,MATCH(P224&amp;"-"&amp;AR$1,'تعرفه ها'!C:C,0),MATCH(F224,'تعرفه ها'!$2:$2,0),1),"---")</f>
        <v>550</v>
      </c>
      <c r="AS224" s="265"/>
      <c r="AT224" s="415">
        <f t="shared" si="84"/>
        <v>4460</v>
      </c>
      <c r="AU224" s="415">
        <f t="shared" si="85"/>
        <v>26226</v>
      </c>
      <c r="AV224" s="415">
        <f t="shared" si="86"/>
        <v>3627</v>
      </c>
      <c r="AW224" s="415">
        <f t="shared" si="87"/>
        <v>2750</v>
      </c>
      <c r="AX224" s="415">
        <f t="shared" si="88"/>
        <v>37063</v>
      </c>
      <c r="AY224" s="415">
        <f>IFERROR(AH224*INDEX('تعرفه ها'!A:Z,MATCH("عوارض برق به ازاء هر کیلووات",'تعرفه ها'!$C:$C,0),MATCH(F224,'تعرفه ها'!$2:$2,0)),"---")</f>
        <v>3200</v>
      </c>
      <c r="AZ224" s="415">
        <f t="shared" si="89"/>
        <v>0</v>
      </c>
      <c r="BA224" s="415">
        <f>IFERROR(ROUND(((AX224+AY224+AZ224)*INDEX('تعرفه ها'!A:Z,MATCH("هزینه نگهداری و تعمیرات شبکه برق",'تعرفه ها'!$C:$C,0),MATCH(F224,'تعرفه ها'!$2:$2,0))/100),0),"---")</f>
        <v>4026</v>
      </c>
      <c r="BB224" s="415">
        <f>IFERROR(IF(P224="دیماندی",ROUND(AJ224*INDEX('تعرفه ها'!A:Z,MATCH(BB$1,'تعرفه ها'!$C:$C,0),MATCH(F224,'تعرفه ها'!$2:$2,0))*J224/30,0),0),"---")</f>
        <v>0</v>
      </c>
      <c r="BC224" s="415"/>
      <c r="BD224" s="54">
        <v>0</v>
      </c>
      <c r="BE224" s="415">
        <f>IFERROR(ROUND(((AX224+AY224+AZ224+BA224+BB224+BC224+BD224)*INDEX('تعرفه ها'!A:Z,MATCH("مالیات برق",'تعرفه ها'!$C:$C,0),MATCH(F224,'تعرفه ها'!$2:$2,0))/100),0),"---")</f>
        <v>0</v>
      </c>
      <c r="BF224" s="415">
        <f t="shared" si="90"/>
        <v>44289</v>
      </c>
      <c r="BG224" s="415">
        <v>906955</v>
      </c>
      <c r="BH224" s="415">
        <f t="shared" si="91"/>
        <v>951244</v>
      </c>
      <c r="BI224" s="54">
        <f t="shared" si="92"/>
        <v>244</v>
      </c>
      <c r="BJ224" s="55">
        <f t="shared" si="93"/>
        <v>951000</v>
      </c>
      <c r="BK224" s="262"/>
      <c r="BL224" s="183" t="str">
        <f>IFERROR(IF(INDEX(پرداخت!A:AZ,MATCH(A224&amp;" - "&amp;"برق",پرداخت!$B:$B,0),MATCH(G224,پرداخت!$1:$1,0))="نشده","نشده","شده"),"---")</f>
        <v>شده</v>
      </c>
      <c r="BN224" s="257"/>
      <c r="BO224" s="257"/>
      <c r="BP224" s="257"/>
      <c r="BQ224" s="257"/>
      <c r="BR224" s="257"/>
      <c r="BS224" s="257"/>
      <c r="BT224" s="257"/>
      <c r="BU224" s="257"/>
      <c r="BV224" s="257"/>
      <c r="BW224" s="257"/>
      <c r="BX224" s="257"/>
      <c r="BY224" s="257"/>
      <c r="BZ224" s="257"/>
      <c r="CA224" s="257"/>
      <c r="CB224" s="257"/>
      <c r="CC224" s="257"/>
      <c r="CD224" s="257"/>
      <c r="CE224" s="257"/>
      <c r="CF224" s="257"/>
      <c r="CG224" s="257"/>
      <c r="CH224"/>
      <c r="CI224"/>
      <c r="CJ224"/>
      <c r="CK224"/>
    </row>
    <row r="225" spans="1:89" ht="33.75" hidden="1">
      <c r="A225" s="171" t="s">
        <v>219</v>
      </c>
      <c r="B225" s="47">
        <f>IFERROR(INDEX('اطلاعات انشعابات شرکتها'!A:BB,MATCH(A225,'اطلاعات انشعابات شرکتها'!A:A,0),MATCH(B$1,'اطلاعات انشعابات شرکتها'!$1:$1,0)),0)</f>
        <v>111</v>
      </c>
      <c r="C225" s="48">
        <f>IFERROR(INDEX('اطلاعات انشعابات شرکتها'!A:BB,MATCH(A225,'اطلاعات انشعابات شرکتها'!A:A,0),MATCH(C$1,'اطلاعات انشعابات شرکتها'!$1:$1,0)),0)</f>
        <v>0</v>
      </c>
      <c r="D225" s="45"/>
      <c r="E225" s="171">
        <v>4</v>
      </c>
      <c r="F225" s="170">
        <v>99</v>
      </c>
      <c r="G225" s="188" t="str">
        <f t="shared" si="72"/>
        <v>99/4</v>
      </c>
      <c r="H225" s="188" t="str">
        <f>IFERROR(INDEX('اطلاعات دوره'!A:Z,MATCH(G225,'اطلاعات دوره'!C:C,0),MATCH(H$1,'اطلاعات دوره'!$1:$1,0)),0)</f>
        <v>99/02/01</v>
      </c>
      <c r="I225" s="188" t="str">
        <f>IFERROR(INDEX('اطلاعات دوره'!A:Z,MATCH(G225,'اطلاعات دوره'!C:C,0),MATCH(I$1,'اطلاعات دوره'!$1:$1,0)),0)</f>
        <v>99/04/31</v>
      </c>
      <c r="J225" s="188">
        <f>IFERROR(INDEX('اطلاعات دوره'!A:Z,MATCH(G225,'اطلاعات دوره'!C:C,0),MATCH(J$1,'اطلاعات دوره'!$1:$1,0)),0)</f>
        <v>93</v>
      </c>
      <c r="K225" s="265"/>
      <c r="L225" s="188" t="str">
        <f>IFERROR(INDEX('اطلاعات دوره'!A:Z,MATCH(G225,'اطلاعات دوره'!C:C,0)-1,MATCH("عنوان",'اطلاعات دوره'!$1:$1,0)),"---")</f>
        <v>99/3</v>
      </c>
      <c r="M225" s="188" t="str">
        <f t="shared" si="73"/>
        <v>برچسب انرژی-99/3</v>
      </c>
      <c r="N225" s="188" t="str">
        <f t="shared" si="74"/>
        <v>برچسب انرژی-99/4</v>
      </c>
      <c r="O225" s="265"/>
      <c r="P225" s="188" t="str">
        <f>IFERROR(INDEX('اطلاعات انشعابات شرکتها'!A:BB,MATCH(A225,'اطلاعات انشعابات شرکتها'!A:A,0),MATCH(P$1,'اطلاعات انشعابات شرکتها'!$1:$1,0)),0)</f>
        <v>غیر دیماندی</v>
      </c>
      <c r="Q225" s="188">
        <f>IFERROR(INDEX('اطلاعات انشعابات شرکتها'!A:BB,MATCH(A225,'اطلاعات انشعابات شرکتها'!A:A,0),MATCH(Q$1,'اطلاعات انشعابات شرکتها'!$1:$1,0)),0)</f>
        <v>19</v>
      </c>
      <c r="R225" s="188" t="str">
        <f>IFERROR(INDEX('اطلاعات انشعابات شرکتها'!A:BB,MATCH(A225,'اطلاعات انشعابات شرکتها'!A:A,0),MATCH(R$1,'اطلاعات انشعابات شرکتها'!$1:$1,0)),0)</f>
        <v>40</v>
      </c>
      <c r="S225" s="265"/>
      <c r="T225" s="188">
        <f>IFERROR(INDEX('قرائت کنتور'!A:AZ,MATCH(A225&amp;"-"&amp;T$1,'قرائت کنتور'!B:B,0),MATCH(G225,'قرائت کنتور'!$1:$1,0)),0)</f>
        <v>0</v>
      </c>
      <c r="U225" s="188">
        <f>IFERROR(INDEX('قرائت کنتور'!A:AZ,MATCH(A225&amp;"-"&amp;U$1,'قرائت کنتور'!B:B,0),MATCH(L225,'قرائت کنتور'!$1:$1,0)),0)</f>
        <v>570</v>
      </c>
      <c r="V225" s="188">
        <f>IFERROR(INDEX('قرائت کنتور'!A:AZ,MATCH(A225&amp;"-"&amp;U$1,'قرائت کنتور'!B:B,0),MATCH(G225,'قرائت کنتور'!$1:$1,0)),0)</f>
        <v>573</v>
      </c>
      <c r="W225" s="188">
        <f>IFERROR(INDEX('قرائت کنتور'!A:AZ,MATCH(A225&amp;"-"&amp;W$1,'قرائت کنتور'!B:B,0),MATCH(L225,'قرائت کنتور'!$1:$1,0)),0)</f>
        <v>2240</v>
      </c>
      <c r="X225" s="188">
        <f>IFERROR(INDEX('قرائت کنتور'!A:AZ,MATCH(A225&amp;"-"&amp;W$1,'قرائت کنتور'!B:B,0),MATCH(G225,'قرائت کنتور'!$1:$1,0)),0)</f>
        <v>2261</v>
      </c>
      <c r="Y225" s="188">
        <f>IFERROR(INDEX('قرائت کنتور'!A:AZ,MATCH(A225&amp;"-"&amp;Y$1,'قرائت کنتور'!B:B,0),MATCH(L225,'قرائت کنتور'!$1:$1,0)),0)</f>
        <v>1035</v>
      </c>
      <c r="Z225" s="188">
        <f>IFERROR(INDEX('قرائت کنتور'!A:AZ,MATCH(A225&amp;"-"&amp;Y$1,'قرائت کنتور'!B:B,0),MATCH(G225,'قرائت کنتور'!$1:$1,0)),0)</f>
        <v>1041</v>
      </c>
      <c r="AA225" s="188">
        <f>IFERROR(INDEX('قرائت کنتور'!A:AZ,MATCH(A225&amp;"-"&amp;AA$1,'قرائت کنتور'!B:B,0),MATCH(L225,'قرائت کنتور'!$1:$1,0)),0)</f>
        <v>2374</v>
      </c>
      <c r="AB225" s="188">
        <f>IFERROR(INDEX('قرائت کنتور'!A:AZ,MATCH(A225&amp;"-"&amp;AA$1,'قرائت کنتور'!B:B,0),MATCH(G225,'قرائت کنتور'!$1:$1,0)),0)</f>
        <v>2383</v>
      </c>
      <c r="AC225" s="265"/>
      <c r="AD225" s="188">
        <f t="shared" si="75"/>
        <v>120</v>
      </c>
      <c r="AE225" s="188">
        <f t="shared" si="76"/>
        <v>840</v>
      </c>
      <c r="AF225" s="188">
        <f t="shared" si="77"/>
        <v>240</v>
      </c>
      <c r="AG225" s="188">
        <f t="shared" si="78"/>
        <v>360</v>
      </c>
      <c r="AH225" s="188">
        <f t="shared" si="79"/>
        <v>1200</v>
      </c>
      <c r="AI225" s="188">
        <f t="shared" si="80"/>
        <v>0</v>
      </c>
      <c r="AJ225" s="188" t="str">
        <f t="shared" si="81"/>
        <v>0</v>
      </c>
      <c r="AK225" s="265"/>
      <c r="AL225" s="254">
        <f t="shared" si="82"/>
        <v>0.95782628522115143</v>
      </c>
      <c r="AM225" s="254" t="str">
        <f t="shared" si="83"/>
        <v>0</v>
      </c>
      <c r="AN225" s="265"/>
      <c r="AO225" s="188">
        <f>IFERROR(INDEX('تعرفه ها'!A:Z,MATCH(P225&amp;"-"&amp;AO$1,'تعرفه ها'!C:C,0),MATCH(F225,'تعرفه ها'!$2:$2,0),1),"---")</f>
        <v>1115</v>
      </c>
      <c r="AP225" s="188">
        <f>IFERROR(INDEX('تعرفه ها'!A:Z,MATCH(P225&amp;"-"&amp;AP$1,'تعرفه ها'!C:C,0),MATCH(F225,'تعرفه ها'!$2:$2,0),1),"---")</f>
        <v>558</v>
      </c>
      <c r="AQ225" s="188">
        <f>IFERROR(INDEX('تعرفه ها'!A:Z,MATCH(P225&amp;"-"&amp;AQ$1,'تعرفه ها'!C:C,0),MATCH(F225,'تعرفه ها'!$2:$2,0),1),"---")</f>
        <v>279</v>
      </c>
      <c r="AR225" s="188">
        <f>IFERROR(INDEX('تعرفه ها'!A:Z,MATCH(P225&amp;"-"&amp;AR$1,'تعرفه ها'!C:C,0),MATCH(F225,'تعرفه ها'!$2:$2,0),1),"---")</f>
        <v>550</v>
      </c>
      <c r="AS225" s="265"/>
      <c r="AT225" s="415">
        <f t="shared" si="84"/>
        <v>133800</v>
      </c>
      <c r="AU225" s="415">
        <f t="shared" si="85"/>
        <v>468720</v>
      </c>
      <c r="AV225" s="415">
        <f t="shared" si="86"/>
        <v>66960</v>
      </c>
      <c r="AW225" s="415">
        <f t="shared" si="87"/>
        <v>198000</v>
      </c>
      <c r="AX225" s="415">
        <f t="shared" si="88"/>
        <v>867480</v>
      </c>
      <c r="AY225" s="415">
        <f>IFERROR(AH225*INDEX('تعرفه ها'!A:Z,MATCH("عوارض برق به ازاء هر کیلووات",'تعرفه ها'!$C:$C,0),MATCH(F225,'تعرفه ها'!$2:$2,0)),"---")</f>
        <v>60000</v>
      </c>
      <c r="AZ225" s="415">
        <f t="shared" si="89"/>
        <v>0</v>
      </c>
      <c r="BA225" s="415">
        <f>IFERROR(ROUND(((AX225+AY225+AZ225)*INDEX('تعرفه ها'!A:Z,MATCH("هزینه نگهداری و تعمیرات شبکه برق",'تعرفه ها'!$C:$C,0),MATCH(F225,'تعرفه ها'!$2:$2,0))/100),0),"---")</f>
        <v>92748</v>
      </c>
      <c r="BB225" s="415">
        <f>IFERROR(IF(P225="دیماندی",ROUND(AJ225*INDEX('تعرفه ها'!A:Z,MATCH(BB$1,'تعرفه ها'!$C:$C,0),MATCH(F225,'تعرفه ها'!$2:$2,0))*J225/30,0),0),"---")</f>
        <v>0</v>
      </c>
      <c r="BC225" s="415"/>
      <c r="BD225" s="54">
        <v>86712</v>
      </c>
      <c r="BE225" s="415">
        <f>IFERROR(ROUND(((AX225+AY225+AZ225+BA225+BB225+BC225+BD225)*INDEX('تعرفه ها'!A:Z,MATCH("مالیات برق",'تعرفه ها'!$C:$C,0),MATCH(F225,'تعرفه ها'!$2:$2,0))/100),0),"---")</f>
        <v>0</v>
      </c>
      <c r="BF225" s="415">
        <f t="shared" si="90"/>
        <v>1106940</v>
      </c>
      <c r="BG225" s="415">
        <v>1684050</v>
      </c>
      <c r="BH225" s="415">
        <f t="shared" si="91"/>
        <v>2790990</v>
      </c>
      <c r="BI225" s="54">
        <f t="shared" si="92"/>
        <v>990</v>
      </c>
      <c r="BJ225" s="55">
        <f t="shared" si="93"/>
        <v>2790000</v>
      </c>
      <c r="BK225" s="262"/>
      <c r="BL225" s="183" t="str">
        <f>IFERROR(IF(INDEX(پرداخت!A:AZ,MATCH(A225&amp;" - "&amp;"برق",پرداخت!$B:$B,0),MATCH(G225,پرداخت!$1:$1,0))="نشده","نشده","شده"),"---")</f>
        <v>شده</v>
      </c>
      <c r="BN225" s="257"/>
      <c r="BO225" s="257"/>
      <c r="BP225" s="257"/>
      <c r="BQ225" s="257"/>
      <c r="BR225" s="257"/>
      <c r="BS225" s="257"/>
      <c r="BT225" s="257"/>
      <c r="BU225" s="257"/>
      <c r="BV225" s="257"/>
      <c r="BW225" s="257"/>
      <c r="BX225" s="257"/>
      <c r="BY225" s="257"/>
      <c r="BZ225" s="257"/>
      <c r="CA225" s="257"/>
      <c r="CB225" s="257"/>
      <c r="CC225" s="257"/>
      <c r="CD225" s="257"/>
      <c r="CE225" s="257"/>
      <c r="CF225" s="257"/>
      <c r="CG225" s="257"/>
      <c r="CH225"/>
      <c r="CI225"/>
      <c r="CJ225"/>
      <c r="CK225"/>
    </row>
    <row r="226" spans="1:89" ht="33.75" hidden="1">
      <c r="A226" s="171" t="s">
        <v>220</v>
      </c>
      <c r="B226" s="47">
        <f>IFERROR(INDEX('اطلاعات انشعابات شرکتها'!A:BB,MATCH(A226,'اطلاعات انشعابات شرکتها'!A:A,0),MATCH(B$1,'اطلاعات انشعابات شرکتها'!$1:$1,0)),0)</f>
        <v>112</v>
      </c>
      <c r="C226" s="48">
        <f>IFERROR(INDEX('اطلاعات انشعابات شرکتها'!A:BB,MATCH(A226,'اطلاعات انشعابات شرکتها'!A:A,0),MATCH(C$1,'اطلاعات انشعابات شرکتها'!$1:$1,0)),0)</f>
        <v>0</v>
      </c>
      <c r="D226" s="45"/>
      <c r="E226" s="171">
        <v>4</v>
      </c>
      <c r="F226" s="170">
        <v>99</v>
      </c>
      <c r="G226" s="188" t="str">
        <f t="shared" si="72"/>
        <v>99/4</v>
      </c>
      <c r="H226" s="188" t="str">
        <f>IFERROR(INDEX('اطلاعات دوره'!A:Z,MATCH(G226,'اطلاعات دوره'!C:C,0),MATCH(H$1,'اطلاعات دوره'!$1:$1,0)),0)</f>
        <v>99/02/01</v>
      </c>
      <c r="I226" s="188" t="str">
        <f>IFERROR(INDEX('اطلاعات دوره'!A:Z,MATCH(G226,'اطلاعات دوره'!C:C,0),MATCH(I$1,'اطلاعات دوره'!$1:$1,0)),0)</f>
        <v>99/04/31</v>
      </c>
      <c r="J226" s="188">
        <f>IFERROR(INDEX('اطلاعات دوره'!A:Z,MATCH(G226,'اطلاعات دوره'!C:C,0),MATCH(J$1,'اطلاعات دوره'!$1:$1,0)),0)</f>
        <v>93</v>
      </c>
      <c r="K226" s="265"/>
      <c r="L226" s="188" t="str">
        <f>IFERROR(INDEX('اطلاعات دوره'!A:Z,MATCH(G226,'اطلاعات دوره'!C:C,0)-1,MATCH("عنوان",'اطلاعات دوره'!$1:$1,0)),"---")</f>
        <v>99/3</v>
      </c>
      <c r="M226" s="188" t="str">
        <f t="shared" si="73"/>
        <v>بهین پالایه فرزاد-99/3</v>
      </c>
      <c r="N226" s="188" t="str">
        <f t="shared" si="74"/>
        <v>بهین پالایه فرزاد-99/4</v>
      </c>
      <c r="O226" s="265"/>
      <c r="P226" s="188" t="str">
        <f>IFERROR(INDEX('اطلاعات انشعابات شرکتها'!A:BB,MATCH(A226,'اطلاعات انشعابات شرکتها'!A:A,0),MATCH(P$1,'اطلاعات انشعابات شرکتها'!$1:$1,0)),0)</f>
        <v>غیر دیماندی</v>
      </c>
      <c r="Q226" s="188">
        <f>IFERROR(INDEX('اطلاعات انشعابات شرکتها'!A:BB,MATCH(A226,'اطلاعات انشعابات شرکتها'!A:A,0),MATCH(Q$1,'اطلاعات انشعابات شرکتها'!$1:$1,0)),0)</f>
        <v>19</v>
      </c>
      <c r="R226" s="188" t="str">
        <f>IFERROR(INDEX('اطلاعات انشعابات شرکتها'!A:BB,MATCH(A226,'اطلاعات انشعابات شرکتها'!A:A,0),MATCH(R$1,'اطلاعات انشعابات شرکتها'!$1:$1,0)),0)</f>
        <v>1</v>
      </c>
      <c r="S226" s="265"/>
      <c r="T226" s="188">
        <f>IFERROR(INDEX('قرائت کنتور'!A:AZ,MATCH(A226&amp;"-"&amp;T$1,'قرائت کنتور'!B:B,0),MATCH(G226,'قرائت کنتور'!$1:$1,0)),0)</f>
        <v>1</v>
      </c>
      <c r="U226" s="188">
        <f>IFERROR(INDEX('قرائت کنتور'!A:AZ,MATCH(A226&amp;"-"&amp;U$1,'قرائت کنتور'!B:B,0),MATCH(L226,'قرائت کنتور'!$1:$1,0)),0)</f>
        <v>20684</v>
      </c>
      <c r="V226" s="188">
        <f>IFERROR(INDEX('قرائت کنتور'!A:AZ,MATCH(A226&amp;"-"&amp;U$1,'قرائت کنتور'!B:B,0),MATCH(G226,'قرائت کنتور'!$1:$1,0)),0)</f>
        <v>20921</v>
      </c>
      <c r="W226" s="188">
        <f>IFERROR(INDEX('قرائت کنتور'!A:AZ,MATCH(A226&amp;"-"&amp;W$1,'قرائت کنتور'!B:B,0),MATCH(L226,'قرائت کنتور'!$1:$1,0)),0)</f>
        <v>17410</v>
      </c>
      <c r="X226" s="188">
        <f>IFERROR(INDEX('قرائت کنتور'!A:AZ,MATCH(A226&amp;"-"&amp;W$1,'قرائت کنتور'!B:B,0),MATCH(G226,'قرائت کنتور'!$1:$1,0)),0)</f>
        <v>17941</v>
      </c>
      <c r="Y226" s="188">
        <f>IFERROR(INDEX('قرائت کنتور'!A:AZ,MATCH(A226&amp;"-"&amp;Y$1,'قرائت کنتور'!B:B,0),MATCH(L226,'قرائت کنتور'!$1:$1,0)),0)</f>
        <v>42818</v>
      </c>
      <c r="Z226" s="188">
        <f>IFERROR(INDEX('قرائت کنتور'!A:AZ,MATCH(A226&amp;"-"&amp;Y$1,'قرائت کنتور'!B:B,0),MATCH(G226,'قرائت کنتور'!$1:$1,0)),0)</f>
        <v>43216</v>
      </c>
      <c r="AA226" s="188">
        <f>IFERROR(INDEX('قرائت کنتور'!A:AZ,MATCH(A226&amp;"-"&amp;AA$1,'قرائت کنتور'!B:B,0),MATCH(L226,'قرائت کنتور'!$1:$1,0)),0)</f>
        <v>39565</v>
      </c>
      <c r="AB226" s="188">
        <f>IFERROR(INDEX('قرائت کنتور'!A:AZ,MATCH(A226&amp;"-"&amp;AA$1,'قرائت کنتور'!B:B,0),MATCH(G226,'قرائت کنتور'!$1:$1,0)),0)</f>
        <v>40892</v>
      </c>
      <c r="AC226" s="265"/>
      <c r="AD226" s="188">
        <f t="shared" si="75"/>
        <v>237</v>
      </c>
      <c r="AE226" s="188">
        <f t="shared" si="76"/>
        <v>531</v>
      </c>
      <c r="AF226" s="188">
        <f t="shared" si="77"/>
        <v>398</v>
      </c>
      <c r="AG226" s="188">
        <f t="shared" si="78"/>
        <v>1327</v>
      </c>
      <c r="AH226" s="188">
        <f t="shared" si="79"/>
        <v>1166</v>
      </c>
      <c r="AI226" s="188">
        <f t="shared" si="80"/>
        <v>1</v>
      </c>
      <c r="AJ226" s="188" t="str">
        <f t="shared" si="81"/>
        <v>0</v>
      </c>
      <c r="AK226" s="265"/>
      <c r="AL226" s="254">
        <f t="shared" si="82"/>
        <v>0.66006620967687168</v>
      </c>
      <c r="AM226" s="254">
        <f t="shared" si="83"/>
        <v>0.36349958050509112</v>
      </c>
      <c r="AN226" s="265"/>
      <c r="AO226" s="188">
        <f>IFERROR(INDEX('تعرفه ها'!A:Z,MATCH(P226&amp;"-"&amp;AO$1,'تعرفه ها'!C:C,0),MATCH(F226,'تعرفه ها'!$2:$2,0),1),"---")</f>
        <v>1115</v>
      </c>
      <c r="AP226" s="188">
        <f>IFERROR(INDEX('تعرفه ها'!A:Z,MATCH(P226&amp;"-"&amp;AP$1,'تعرفه ها'!C:C,0),MATCH(F226,'تعرفه ها'!$2:$2,0),1),"---")</f>
        <v>558</v>
      </c>
      <c r="AQ226" s="188">
        <f>IFERROR(INDEX('تعرفه ها'!A:Z,MATCH(P226&amp;"-"&amp;AQ$1,'تعرفه ها'!C:C,0),MATCH(F226,'تعرفه ها'!$2:$2,0),1),"---")</f>
        <v>279</v>
      </c>
      <c r="AR226" s="188">
        <f>IFERROR(INDEX('تعرفه ها'!A:Z,MATCH(P226&amp;"-"&amp;AR$1,'تعرفه ها'!C:C,0),MATCH(F226,'تعرفه ها'!$2:$2,0),1),"---")</f>
        <v>550</v>
      </c>
      <c r="AS226" s="265"/>
      <c r="AT226" s="415">
        <f t="shared" si="84"/>
        <v>264255</v>
      </c>
      <c r="AU226" s="415">
        <f t="shared" si="85"/>
        <v>296298</v>
      </c>
      <c r="AV226" s="415">
        <f t="shared" si="86"/>
        <v>111042</v>
      </c>
      <c r="AW226" s="415">
        <f t="shared" si="87"/>
        <v>729850</v>
      </c>
      <c r="AX226" s="415">
        <f t="shared" si="88"/>
        <v>1401445</v>
      </c>
      <c r="AY226" s="415">
        <f>IFERROR(AH226*INDEX('تعرفه ها'!A:Z,MATCH("عوارض برق به ازاء هر کیلووات",'تعرفه ها'!$C:$C,0),MATCH(F226,'تعرفه ها'!$2:$2,0)),"---")</f>
        <v>58300</v>
      </c>
      <c r="AZ226" s="415">
        <f t="shared" si="89"/>
        <v>244125</v>
      </c>
      <c r="BA226" s="415">
        <f>IFERROR(ROUND(((AX226+AY226+AZ226)*INDEX('تعرفه ها'!A:Z,MATCH("هزینه نگهداری و تعمیرات شبکه برق",'تعرفه ها'!$C:$C,0),MATCH(F226,'تعرفه ها'!$2:$2,0))/100),0),"---")</f>
        <v>170387</v>
      </c>
      <c r="BB226" s="415">
        <f>IFERROR(IF(P226="دیماندی",ROUND(AJ226*INDEX('تعرفه ها'!A:Z,MATCH(BB$1,'تعرفه ها'!$C:$C,0),MATCH(F226,'تعرفه ها'!$2:$2,0))*J226/30,0),0),"---")</f>
        <v>0</v>
      </c>
      <c r="BC226" s="415"/>
      <c r="BD226" s="54">
        <v>120789</v>
      </c>
      <c r="BE226" s="415">
        <f>IFERROR(ROUND(((AX226+AY226+AZ226+BA226+BB226+BC226+BD226)*INDEX('تعرفه ها'!A:Z,MATCH("مالیات برق",'تعرفه ها'!$C:$C,0),MATCH(F226,'تعرفه ها'!$2:$2,0))/100),0),"---")</f>
        <v>0</v>
      </c>
      <c r="BF226" s="415">
        <f t="shared" si="90"/>
        <v>1995046</v>
      </c>
      <c r="BG226" s="415">
        <v>2192989</v>
      </c>
      <c r="BH226" s="415">
        <f t="shared" si="91"/>
        <v>4188035</v>
      </c>
      <c r="BI226" s="54">
        <f t="shared" si="92"/>
        <v>35</v>
      </c>
      <c r="BJ226" s="55">
        <f t="shared" si="93"/>
        <v>4188000</v>
      </c>
      <c r="BK226" s="262"/>
      <c r="BL226" s="183" t="str">
        <f>IFERROR(IF(INDEX(پرداخت!A:AZ,MATCH(A226&amp;" - "&amp;"برق",پرداخت!$B:$B,0),MATCH(G226,پرداخت!$1:$1,0))="نشده","نشده","شده"),"---")</f>
        <v>شده</v>
      </c>
      <c r="BN226" s="257"/>
      <c r="BO226" s="257"/>
      <c r="BP226" s="257"/>
      <c r="BQ226" s="257"/>
      <c r="BR226" s="257"/>
      <c r="BS226" s="257"/>
      <c r="BT226" s="257"/>
      <c r="BU226" s="257"/>
      <c r="BV226" s="257"/>
      <c r="BW226" s="257"/>
      <c r="BX226" s="257"/>
      <c r="BY226" s="257"/>
      <c r="BZ226" s="257"/>
      <c r="CA226" s="257"/>
      <c r="CB226" s="257"/>
      <c r="CC226" s="257"/>
      <c r="CD226" s="257"/>
      <c r="CE226" s="257"/>
      <c r="CF226" s="257"/>
      <c r="CG226" s="257"/>
      <c r="CH226"/>
      <c r="CI226"/>
      <c r="CJ226"/>
      <c r="CK226"/>
    </row>
    <row r="227" spans="1:89" ht="33.75" hidden="1">
      <c r="A227" s="171" t="s">
        <v>221</v>
      </c>
      <c r="B227" s="47">
        <f>IFERROR(INDEX('اطلاعات انشعابات شرکتها'!A:BB,MATCH(A227,'اطلاعات انشعابات شرکتها'!A:A,0),MATCH(B$1,'اطلاعات انشعابات شرکتها'!$1:$1,0)),0)</f>
        <v>113</v>
      </c>
      <c r="C227" s="48">
        <f>IFERROR(INDEX('اطلاعات انشعابات شرکتها'!A:BB,MATCH(A227,'اطلاعات انشعابات شرکتها'!A:A,0),MATCH(C$1,'اطلاعات انشعابات شرکتها'!$1:$1,0)),0)</f>
        <v>0</v>
      </c>
      <c r="D227" s="45"/>
      <c r="E227" s="171">
        <v>4</v>
      </c>
      <c r="F227" s="170">
        <v>99</v>
      </c>
      <c r="G227" s="188" t="str">
        <f t="shared" si="72"/>
        <v>99/4</v>
      </c>
      <c r="H227" s="188" t="str">
        <f>IFERROR(INDEX('اطلاعات دوره'!A:Z,MATCH(G227,'اطلاعات دوره'!C:C,0),MATCH(H$1,'اطلاعات دوره'!$1:$1,0)),0)</f>
        <v>99/02/01</v>
      </c>
      <c r="I227" s="188" t="str">
        <f>IFERROR(INDEX('اطلاعات دوره'!A:Z,MATCH(G227,'اطلاعات دوره'!C:C,0),MATCH(I$1,'اطلاعات دوره'!$1:$1,0)),0)</f>
        <v>99/04/31</v>
      </c>
      <c r="J227" s="188">
        <f>IFERROR(INDEX('اطلاعات دوره'!A:Z,MATCH(G227,'اطلاعات دوره'!C:C,0),MATCH(J$1,'اطلاعات دوره'!$1:$1,0)),0)</f>
        <v>93</v>
      </c>
      <c r="K227" s="265"/>
      <c r="L227" s="188" t="str">
        <f>IFERROR(INDEX('اطلاعات دوره'!A:Z,MATCH(G227,'اطلاعات دوره'!C:C,0)-1,MATCH("عنوان",'اطلاعات دوره'!$1:$1,0)),"---")</f>
        <v>99/3</v>
      </c>
      <c r="M227" s="188" t="str">
        <f t="shared" si="73"/>
        <v>پایلوت سرامیک (سوله)-99/3</v>
      </c>
      <c r="N227" s="188" t="str">
        <f t="shared" si="74"/>
        <v>پایلوت سرامیک (سوله)-99/4</v>
      </c>
      <c r="O227" s="265"/>
      <c r="P227" s="188">
        <f>IFERROR(INDEX('اطلاعات انشعابات شرکتها'!A:BB,MATCH(A227,'اطلاعات انشعابات شرکتها'!A:A,0),MATCH(P$1,'اطلاعات انشعابات شرکتها'!$1:$1,0)),0)</f>
        <v>0</v>
      </c>
      <c r="Q227" s="188">
        <f>IFERROR(INDEX('اطلاعات انشعابات شرکتها'!A:BB,MATCH(A227,'اطلاعات انشعابات شرکتها'!A:A,0),MATCH(Q$1,'اطلاعات انشعابات شرکتها'!$1:$1,0)),0)</f>
        <v>0</v>
      </c>
      <c r="R227" s="188">
        <f>IFERROR(INDEX('اطلاعات انشعابات شرکتها'!A:BB,MATCH(A227,'اطلاعات انشعابات شرکتها'!A:A,0),MATCH(R$1,'اطلاعات انشعابات شرکتها'!$1:$1,0)),0)</f>
        <v>0</v>
      </c>
      <c r="S227" s="265"/>
      <c r="T227" s="188">
        <f>IFERROR(INDEX('قرائت کنتور'!A:AZ,MATCH(A227&amp;"-"&amp;T$1,'قرائت کنتور'!B:B,0),MATCH(G227,'قرائت کنتور'!$1:$1,0)),0)</f>
        <v>0</v>
      </c>
      <c r="U227" s="188" t="str">
        <f>IFERROR(INDEX('قرائت کنتور'!A:AZ,MATCH(A227&amp;"-"&amp;U$1,'قرائت کنتور'!B:B,0),MATCH(L227,'قرائت کنتور'!$1:$1,0)),0)</f>
        <v>-</v>
      </c>
      <c r="V227" s="188">
        <f>IFERROR(INDEX('قرائت کنتور'!A:AZ,MATCH(A227&amp;"-"&amp;U$1,'قرائت کنتور'!B:B,0),MATCH(G227,'قرائت کنتور'!$1:$1,0)),0)</f>
        <v>0</v>
      </c>
      <c r="W227" s="188" t="str">
        <f>IFERROR(INDEX('قرائت کنتور'!A:AZ,MATCH(A227&amp;"-"&amp;W$1,'قرائت کنتور'!B:B,0),MATCH(L227,'قرائت کنتور'!$1:$1,0)),0)</f>
        <v>-</v>
      </c>
      <c r="X227" s="188">
        <f>IFERROR(INDEX('قرائت کنتور'!A:AZ,MATCH(A227&amp;"-"&amp;W$1,'قرائت کنتور'!B:B,0),MATCH(G227,'قرائت کنتور'!$1:$1,0)),0)</f>
        <v>0</v>
      </c>
      <c r="Y227" s="188" t="str">
        <f>IFERROR(INDEX('قرائت کنتور'!A:AZ,MATCH(A227&amp;"-"&amp;Y$1,'قرائت کنتور'!B:B,0),MATCH(L227,'قرائت کنتور'!$1:$1,0)),0)</f>
        <v>-</v>
      </c>
      <c r="Z227" s="188">
        <f>IFERROR(INDEX('قرائت کنتور'!A:AZ,MATCH(A227&amp;"-"&amp;Y$1,'قرائت کنتور'!B:B,0),MATCH(G227,'قرائت کنتور'!$1:$1,0)),0)</f>
        <v>0</v>
      </c>
      <c r="AA227" s="188" t="str">
        <f>IFERROR(INDEX('قرائت کنتور'!A:AZ,MATCH(A227&amp;"-"&amp;AA$1,'قرائت کنتور'!B:B,0),MATCH(L227,'قرائت کنتور'!$1:$1,0)),0)</f>
        <v>-</v>
      </c>
      <c r="AB227" s="188">
        <f>IFERROR(INDEX('قرائت کنتور'!A:AZ,MATCH(A227&amp;"-"&amp;AA$1,'قرائت کنتور'!B:B,0),MATCH(G227,'قرائت کنتور'!$1:$1,0)),0)</f>
        <v>0</v>
      </c>
      <c r="AC227" s="265"/>
      <c r="AD227" s="188" t="str">
        <f t="shared" si="75"/>
        <v>---</v>
      </c>
      <c r="AE227" s="188" t="str">
        <f t="shared" si="76"/>
        <v>---</v>
      </c>
      <c r="AF227" s="188" t="str">
        <f t="shared" si="77"/>
        <v>---</v>
      </c>
      <c r="AG227" s="188" t="str">
        <f t="shared" si="78"/>
        <v>---</v>
      </c>
      <c r="AH227" s="188" t="str">
        <f t="shared" si="79"/>
        <v>---</v>
      </c>
      <c r="AI227" s="188">
        <f t="shared" si="80"/>
        <v>0</v>
      </c>
      <c r="AJ227" s="188" t="str">
        <f t="shared" si="81"/>
        <v>0</v>
      </c>
      <c r="AK227" s="265"/>
      <c r="AL227" s="254" t="str">
        <f t="shared" si="82"/>
        <v>---</v>
      </c>
      <c r="AM227" s="254" t="str">
        <f t="shared" si="83"/>
        <v>---</v>
      </c>
      <c r="AN227" s="265"/>
      <c r="AO227" s="188" t="str">
        <f>IFERROR(INDEX('تعرفه ها'!A:Z,MATCH(P227&amp;"-"&amp;AO$1,'تعرفه ها'!C:C,0),MATCH(F227,'تعرفه ها'!$2:$2,0),1),"---")</f>
        <v>---</v>
      </c>
      <c r="AP227" s="188" t="str">
        <f>IFERROR(INDEX('تعرفه ها'!A:Z,MATCH(P227&amp;"-"&amp;AP$1,'تعرفه ها'!C:C,0),MATCH(F227,'تعرفه ها'!$2:$2,0),1),"---")</f>
        <v>---</v>
      </c>
      <c r="AQ227" s="188" t="str">
        <f>IFERROR(INDEX('تعرفه ها'!A:Z,MATCH(P227&amp;"-"&amp;AQ$1,'تعرفه ها'!C:C,0),MATCH(F227,'تعرفه ها'!$2:$2,0),1),"---")</f>
        <v>---</v>
      </c>
      <c r="AR227" s="188" t="str">
        <f>IFERROR(INDEX('تعرفه ها'!A:Z,MATCH(P227&amp;"-"&amp;AR$1,'تعرفه ها'!C:C,0),MATCH(F227,'تعرفه ها'!$2:$2,0),1),"---")</f>
        <v>---</v>
      </c>
      <c r="AS227" s="265"/>
      <c r="AT227" s="415" t="str">
        <f t="shared" si="84"/>
        <v>---</v>
      </c>
      <c r="AU227" s="415" t="str">
        <f t="shared" si="85"/>
        <v>---</v>
      </c>
      <c r="AV227" s="415" t="str">
        <f t="shared" si="86"/>
        <v>---</v>
      </c>
      <c r="AW227" s="415" t="str">
        <f t="shared" si="87"/>
        <v>---</v>
      </c>
      <c r="AX227" s="415" t="str">
        <f t="shared" si="88"/>
        <v>---</v>
      </c>
      <c r="AY227" s="415" t="str">
        <f>IFERROR(AH227*INDEX('تعرفه ها'!A:Z,MATCH("عوارض برق به ازاء هر کیلووات",'تعرفه ها'!$C:$C,0),MATCH(F227,'تعرفه ها'!$2:$2,0)),"---")</f>
        <v>---</v>
      </c>
      <c r="AZ227" s="415" t="str">
        <f t="shared" si="89"/>
        <v>---</v>
      </c>
      <c r="BA227" s="415" t="str">
        <f>IFERROR(ROUND(((AX227+AY227+AZ227)*INDEX('تعرفه ها'!A:Z,MATCH("هزینه نگهداری و تعمیرات شبکه برق",'تعرفه ها'!$C:$C,0),MATCH(F227,'تعرفه ها'!$2:$2,0))/100),0),"---")</f>
        <v>---</v>
      </c>
      <c r="BB227" s="415">
        <f>IFERROR(IF(P227="دیماندی",ROUND(AJ227*INDEX('تعرفه ها'!A:Z,MATCH(BB$1,'تعرفه ها'!$C:$C,0),MATCH(F227,'تعرفه ها'!$2:$2,0))*J227/30,0),0),"---")</f>
        <v>0</v>
      </c>
      <c r="BC227" s="415"/>
      <c r="BD227" s="54" t="s">
        <v>108</v>
      </c>
      <c r="BE227" s="415" t="str">
        <f>IFERROR(ROUND(((AX227+AY227+AZ227+BA227+BB227+BC227+BD227)*INDEX('تعرفه ها'!A:Z,MATCH("مالیات برق",'تعرفه ها'!$C:$C,0),MATCH(F227,'تعرفه ها'!$2:$2,0))/100),0),"---")</f>
        <v>---</v>
      </c>
      <c r="BF227" s="415" t="str">
        <f t="shared" si="90"/>
        <v>---</v>
      </c>
      <c r="BG227" s="415" t="s">
        <v>108</v>
      </c>
      <c r="BH227" s="415" t="str">
        <f t="shared" si="91"/>
        <v>---</v>
      </c>
      <c r="BI227" s="54" t="str">
        <f t="shared" si="92"/>
        <v>---</v>
      </c>
      <c r="BJ227" s="55" t="str">
        <f t="shared" si="93"/>
        <v>---</v>
      </c>
      <c r="BK227" s="262"/>
      <c r="BL227" s="183" t="str">
        <f>IFERROR(IF(INDEX(پرداخت!A:AZ,MATCH(A227&amp;" - "&amp;"برق",پرداخت!$B:$B,0),MATCH(G227,پرداخت!$1:$1,0))="نشده","نشده","شده"),"---")</f>
        <v>شده</v>
      </c>
      <c r="BN227" s="257"/>
      <c r="BO227" s="257"/>
      <c r="BP227" s="257"/>
      <c r="BQ227" s="257"/>
      <c r="BR227" s="257"/>
      <c r="BS227" s="257"/>
      <c r="BT227" s="257"/>
      <c r="BU227" s="257"/>
      <c r="BV227" s="257"/>
      <c r="BW227" s="257"/>
      <c r="BX227" s="257"/>
      <c r="BY227" s="257"/>
      <c r="BZ227" s="257"/>
      <c r="CA227" s="257"/>
      <c r="CB227" s="257"/>
      <c r="CC227" s="257"/>
      <c r="CD227" s="257"/>
      <c r="CE227" s="257"/>
      <c r="CF227" s="257"/>
      <c r="CG227" s="257"/>
      <c r="CH227"/>
      <c r="CI227"/>
      <c r="CJ227"/>
      <c r="CK227"/>
    </row>
    <row r="228" spans="1:89" ht="33.75" hidden="1">
      <c r="A228" s="171" t="s">
        <v>222</v>
      </c>
      <c r="B228" s="47">
        <f>IFERROR(INDEX('اطلاعات انشعابات شرکتها'!A:BB,MATCH(A228,'اطلاعات انشعابات شرکتها'!A:A,0),MATCH(B$1,'اطلاعات انشعابات شرکتها'!$1:$1,0)),0)</f>
        <v>113</v>
      </c>
      <c r="C228" s="48">
        <f>IFERROR(INDEX('اطلاعات انشعابات شرکتها'!A:BB,MATCH(A228,'اطلاعات انشعابات شرکتها'!A:A,0),MATCH(C$1,'اطلاعات انشعابات شرکتها'!$1:$1,0)),0)</f>
        <v>0</v>
      </c>
      <c r="D228" s="45"/>
      <c r="E228" s="171">
        <v>4</v>
      </c>
      <c r="F228" s="170">
        <v>99</v>
      </c>
      <c r="G228" s="188" t="str">
        <f t="shared" si="72"/>
        <v>99/4</v>
      </c>
      <c r="H228" s="188" t="str">
        <f>IFERROR(INDEX('اطلاعات دوره'!A:Z,MATCH(G228,'اطلاعات دوره'!C:C,0),MATCH(H$1,'اطلاعات دوره'!$1:$1,0)),0)</f>
        <v>99/02/01</v>
      </c>
      <c r="I228" s="188" t="str">
        <f>IFERROR(INDEX('اطلاعات دوره'!A:Z,MATCH(G228,'اطلاعات دوره'!C:C,0),MATCH(I$1,'اطلاعات دوره'!$1:$1,0)),0)</f>
        <v>99/04/31</v>
      </c>
      <c r="J228" s="188">
        <f>IFERROR(INDEX('اطلاعات دوره'!A:Z,MATCH(G228,'اطلاعات دوره'!C:C,0),MATCH(J$1,'اطلاعات دوره'!$1:$1,0)),0)</f>
        <v>93</v>
      </c>
      <c r="K228" s="265"/>
      <c r="L228" s="188" t="str">
        <f>IFERROR(INDEX('اطلاعات دوره'!A:Z,MATCH(G228,'اطلاعات دوره'!C:C,0)-1,MATCH("عنوان",'اطلاعات دوره'!$1:$1,0)),"---")</f>
        <v>99/3</v>
      </c>
      <c r="M228" s="188" t="str">
        <f t="shared" si="73"/>
        <v>پایلوت سرامیک-99/3</v>
      </c>
      <c r="N228" s="188" t="str">
        <f t="shared" si="74"/>
        <v>پایلوت سرامیک-99/4</v>
      </c>
      <c r="O228" s="265"/>
      <c r="P228" s="188" t="str">
        <f>IFERROR(INDEX('اطلاعات انشعابات شرکتها'!A:BB,MATCH(A228,'اطلاعات انشعابات شرکتها'!A:A,0),MATCH(P$1,'اطلاعات انشعابات شرکتها'!$1:$1,0)),0)</f>
        <v>دیماندی</v>
      </c>
      <c r="Q228" s="188">
        <f>IFERROR(INDEX('اطلاعات انشعابات شرکتها'!A:BB,MATCH(A228,'اطلاعات انشعابات شرکتها'!A:A,0),MATCH(Q$1,'اطلاعات انشعابات شرکتها'!$1:$1,0)),0)</f>
        <v>260</v>
      </c>
      <c r="R228" s="188" t="str">
        <f>IFERROR(INDEX('اطلاعات انشعابات شرکتها'!A:BB,MATCH(A228,'اطلاعات انشعابات شرکتها'!A:A,0),MATCH(R$1,'اطلاعات انشعابات شرکتها'!$1:$1,0)),0)</f>
        <v>80</v>
      </c>
      <c r="S228" s="265"/>
      <c r="T228" s="188">
        <f>IFERROR(INDEX('قرائت کنتور'!A:AZ,MATCH(A228&amp;"-"&amp;T$1,'قرائت کنتور'!B:B,0),MATCH(G228,'قرائت کنتور'!$1:$1,0)),0)</f>
        <v>0</v>
      </c>
      <c r="U228" s="188">
        <f>IFERROR(INDEX('قرائت کنتور'!A:AZ,MATCH(A228&amp;"-"&amp;U$1,'قرائت کنتور'!B:B,0),MATCH(L228,'قرائت کنتور'!$1:$1,0)),0)</f>
        <v>678</v>
      </c>
      <c r="V228" s="188">
        <f>IFERROR(INDEX('قرائت کنتور'!A:AZ,MATCH(A228&amp;"-"&amp;U$1,'قرائت کنتور'!B:B,0),MATCH(G228,'قرائت کنتور'!$1:$1,0)),0)</f>
        <v>702</v>
      </c>
      <c r="W228" s="188">
        <f>IFERROR(INDEX('قرائت کنتور'!A:AZ,MATCH(A228&amp;"-"&amp;W$1,'قرائت کنتور'!B:B,0),MATCH(L228,'قرائت کنتور'!$1:$1,0)),0)</f>
        <v>3589</v>
      </c>
      <c r="X228" s="188">
        <f>IFERROR(INDEX('قرائت کنتور'!A:AZ,MATCH(A228&amp;"-"&amp;W$1,'قرائت کنتور'!B:B,0),MATCH(G228,'قرائت کنتور'!$1:$1,0)),0)</f>
        <v>3745</v>
      </c>
      <c r="Y228" s="188">
        <f>IFERROR(INDEX('قرائت کنتور'!A:AZ,MATCH(A228&amp;"-"&amp;Y$1,'قرائت کنتور'!B:B,0),MATCH(L228,'قرائت کنتور'!$1:$1,0)),0)</f>
        <v>1012</v>
      </c>
      <c r="Z228" s="188">
        <f>IFERROR(INDEX('قرائت کنتور'!A:AZ,MATCH(A228&amp;"-"&amp;Y$1,'قرائت کنتور'!B:B,0),MATCH(G228,'قرائت کنتور'!$1:$1,0)),0)</f>
        <v>1050</v>
      </c>
      <c r="AA228" s="188">
        <f>IFERROR(INDEX('قرائت کنتور'!A:AZ,MATCH(A228&amp;"-"&amp;AA$1,'قرائت کنتور'!B:B,0),MATCH(L228,'قرائت کنتور'!$1:$1,0)),0)</f>
        <v>1139</v>
      </c>
      <c r="AB228" s="188">
        <f>IFERROR(INDEX('قرائت کنتور'!A:AZ,MATCH(A228&amp;"-"&amp;AA$1,'قرائت کنتور'!B:B,0),MATCH(G228,'قرائت کنتور'!$1:$1,0)),0)</f>
        <v>1167</v>
      </c>
      <c r="AC228" s="265"/>
      <c r="AD228" s="188">
        <f t="shared" si="75"/>
        <v>1920</v>
      </c>
      <c r="AE228" s="188">
        <f t="shared" si="76"/>
        <v>12480</v>
      </c>
      <c r="AF228" s="188">
        <f t="shared" si="77"/>
        <v>3040</v>
      </c>
      <c r="AG228" s="188">
        <f t="shared" si="78"/>
        <v>2240</v>
      </c>
      <c r="AH228" s="188">
        <f t="shared" si="79"/>
        <v>17440</v>
      </c>
      <c r="AI228" s="188">
        <f t="shared" si="80"/>
        <v>0</v>
      </c>
      <c r="AJ228" s="188">
        <f t="shared" si="81"/>
        <v>234</v>
      </c>
      <c r="AK228" s="265"/>
      <c r="AL228" s="254">
        <f t="shared" si="82"/>
        <v>0.99185220875270419</v>
      </c>
      <c r="AM228" s="254" t="str">
        <f t="shared" si="83"/>
        <v>0</v>
      </c>
      <c r="AN228" s="265"/>
      <c r="AO228" s="188">
        <f>IFERROR(INDEX('تعرفه ها'!A:Z,MATCH(P228&amp;"-"&amp;AO$1,'تعرفه ها'!C:C,0),MATCH(F228,'تعرفه ها'!$2:$2,0),1),"---")</f>
        <v>879</v>
      </c>
      <c r="AP228" s="188">
        <f>IFERROR(INDEX('تعرفه ها'!A:Z,MATCH(P228&amp;"-"&amp;AP$1,'تعرفه ها'!C:C,0),MATCH(F228,'تعرفه ها'!$2:$2,0),1),"---")</f>
        <v>439</v>
      </c>
      <c r="AQ228" s="188">
        <f>IFERROR(INDEX('تعرفه ها'!A:Z,MATCH(P228&amp;"-"&amp;AQ$1,'تعرفه ها'!C:C,0),MATCH(F228,'تعرفه ها'!$2:$2,0),1),"---")</f>
        <v>220</v>
      </c>
      <c r="AR228" s="188">
        <f>IFERROR(INDEX('تعرفه ها'!A:Z,MATCH(P228&amp;"-"&amp;AR$1,'تعرفه ها'!C:C,0),MATCH(F228,'تعرفه ها'!$2:$2,0),1),"---")</f>
        <v>550</v>
      </c>
      <c r="AS228" s="265"/>
      <c r="AT228" s="415">
        <f t="shared" si="84"/>
        <v>1687680</v>
      </c>
      <c r="AU228" s="415">
        <f t="shared" si="85"/>
        <v>5478720</v>
      </c>
      <c r="AV228" s="415">
        <f t="shared" si="86"/>
        <v>668800</v>
      </c>
      <c r="AW228" s="415">
        <f t="shared" si="87"/>
        <v>1232000</v>
      </c>
      <c r="AX228" s="415">
        <f t="shared" si="88"/>
        <v>9067200</v>
      </c>
      <c r="AY228" s="415">
        <f>IFERROR(AH228*INDEX('تعرفه ها'!A:Z,MATCH("عوارض برق به ازاء هر کیلووات",'تعرفه ها'!$C:$C,0),MATCH(F228,'تعرفه ها'!$2:$2,0)),"---")</f>
        <v>872000</v>
      </c>
      <c r="AZ228" s="415">
        <f t="shared" si="89"/>
        <v>0</v>
      </c>
      <c r="BA228" s="415">
        <f>IFERROR(ROUND(((AX228+AY228+AZ228)*INDEX('تعرفه ها'!A:Z,MATCH("هزینه نگهداری و تعمیرات شبکه برق",'تعرفه ها'!$C:$C,0),MATCH(F228,'تعرفه ها'!$2:$2,0))/100),0),"---")</f>
        <v>993920</v>
      </c>
      <c r="BB228" s="415">
        <f>IFERROR(IF(P228="دیماندی",ROUND(AJ228*INDEX('تعرفه ها'!A:Z,MATCH(BB$1,'تعرفه ها'!$C:$C,0),MATCH(F228,'تعرفه ها'!$2:$2,0))*J228/30,0),0),"---")</f>
        <v>20155964</v>
      </c>
      <c r="BC228" s="415"/>
      <c r="BD228" s="54">
        <v>750336</v>
      </c>
      <c r="BE228" s="415">
        <f>IFERROR(ROUND(((AX228+AY228+AZ228+BA228+BB228+BC228+BD228)*INDEX('تعرفه ها'!A:Z,MATCH("مالیات برق",'تعرفه ها'!$C:$C,0),MATCH(F228,'تعرفه ها'!$2:$2,0))/100),0),"---")</f>
        <v>0</v>
      </c>
      <c r="BF228" s="415">
        <f t="shared" si="90"/>
        <v>31839420</v>
      </c>
      <c r="BG228" s="415">
        <v>38944400</v>
      </c>
      <c r="BH228" s="415">
        <f t="shared" si="91"/>
        <v>70783820</v>
      </c>
      <c r="BI228" s="54">
        <f t="shared" si="92"/>
        <v>820</v>
      </c>
      <c r="BJ228" s="55">
        <f t="shared" si="93"/>
        <v>70783000</v>
      </c>
      <c r="BK228" s="262"/>
      <c r="BL228" s="183" t="str">
        <f>IFERROR(IF(INDEX(پرداخت!A:AZ,MATCH(A228&amp;" - "&amp;"برق",پرداخت!$B:$B,0),MATCH(G228,پرداخت!$1:$1,0))="نشده","نشده","شده"),"---")</f>
        <v>شده</v>
      </c>
      <c r="BN228" s="257"/>
      <c r="BO228" s="257"/>
      <c r="BP228" s="257"/>
      <c r="BQ228" s="257"/>
      <c r="BR228" s="257"/>
      <c r="BS228" s="257"/>
      <c r="BT228" s="257"/>
      <c r="BU228" s="257"/>
      <c r="BV228" s="257"/>
      <c r="BW228" s="257"/>
      <c r="BX228" s="257"/>
      <c r="BY228" s="257"/>
      <c r="BZ228" s="257"/>
      <c r="CA228" s="257"/>
      <c r="CB228" s="257"/>
      <c r="CC228" s="257"/>
      <c r="CD228" s="257"/>
      <c r="CE228" s="257"/>
      <c r="CF228" s="257"/>
      <c r="CG228" s="257"/>
      <c r="CH228"/>
      <c r="CI228"/>
      <c r="CJ228"/>
      <c r="CK228"/>
    </row>
    <row r="229" spans="1:89" ht="33.75" hidden="1">
      <c r="A229" s="171" t="s">
        <v>223</v>
      </c>
      <c r="B229" s="47">
        <f>IFERROR(INDEX('اطلاعات انشعابات شرکتها'!A:BB,MATCH(A229,'اطلاعات انشعابات شرکتها'!A:A,0),MATCH(B$1,'اطلاعات انشعابات شرکتها'!$1:$1,0)),0)</f>
        <v>114</v>
      </c>
      <c r="C229" s="48">
        <f>IFERROR(INDEX('اطلاعات انشعابات شرکتها'!A:BB,MATCH(A229,'اطلاعات انشعابات شرکتها'!A:A,0),MATCH(C$1,'اطلاعات انشعابات شرکتها'!$1:$1,0)),0)</f>
        <v>0</v>
      </c>
      <c r="D229" s="45"/>
      <c r="E229" s="171">
        <v>4</v>
      </c>
      <c r="F229" s="170">
        <v>99</v>
      </c>
      <c r="G229" s="188" t="str">
        <f t="shared" si="72"/>
        <v>99/4</v>
      </c>
      <c r="H229" s="188" t="str">
        <f>IFERROR(INDEX('اطلاعات دوره'!A:Z,MATCH(G229,'اطلاعات دوره'!C:C,0),MATCH(H$1,'اطلاعات دوره'!$1:$1,0)),0)</f>
        <v>99/02/01</v>
      </c>
      <c r="I229" s="188" t="str">
        <f>IFERROR(INDEX('اطلاعات دوره'!A:Z,MATCH(G229,'اطلاعات دوره'!C:C,0),MATCH(I$1,'اطلاعات دوره'!$1:$1,0)),0)</f>
        <v>99/04/31</v>
      </c>
      <c r="J229" s="188">
        <f>IFERROR(INDEX('اطلاعات دوره'!A:Z,MATCH(G229,'اطلاعات دوره'!C:C,0),MATCH(J$1,'اطلاعات دوره'!$1:$1,0)),0)</f>
        <v>93</v>
      </c>
      <c r="K229" s="265"/>
      <c r="L229" s="188" t="str">
        <f>IFERROR(INDEX('اطلاعات دوره'!A:Z,MATCH(G229,'اطلاعات دوره'!C:C,0)-1,MATCH("عنوان",'اطلاعات دوره'!$1:$1,0)),"---")</f>
        <v>99/3</v>
      </c>
      <c r="M229" s="188" t="str">
        <f t="shared" si="73"/>
        <v>پدیده انرژی پارسیان-99/3</v>
      </c>
      <c r="N229" s="188" t="str">
        <f t="shared" si="74"/>
        <v>پدیده انرژی پارسیان-99/4</v>
      </c>
      <c r="O229" s="265"/>
      <c r="P229" s="188" t="str">
        <f>IFERROR(INDEX('اطلاعات انشعابات شرکتها'!A:BB,MATCH(A229,'اطلاعات انشعابات شرکتها'!A:A,0),MATCH(P$1,'اطلاعات انشعابات شرکتها'!$1:$1,0)),0)</f>
        <v>غیر دیماندی</v>
      </c>
      <c r="Q229" s="188">
        <f>IFERROR(INDEX('اطلاعات انشعابات شرکتها'!A:BB,MATCH(A229,'اطلاعات انشعابات شرکتها'!A:A,0),MATCH(Q$1,'اطلاعات انشعابات شرکتها'!$1:$1,0)),0)</f>
        <v>19</v>
      </c>
      <c r="R229" s="188" t="str">
        <f>IFERROR(INDEX('اطلاعات انشعابات شرکتها'!A:BB,MATCH(A229,'اطلاعات انشعابات شرکتها'!A:A,0),MATCH(R$1,'اطلاعات انشعابات شرکتها'!$1:$1,0)),0)</f>
        <v>1</v>
      </c>
      <c r="S229" s="265"/>
      <c r="T229" s="188">
        <f>IFERROR(INDEX('قرائت کنتور'!A:AZ,MATCH(A229&amp;"-"&amp;T$1,'قرائت کنتور'!B:B,0),MATCH(G229,'قرائت کنتور'!$1:$1,0)),0)</f>
        <v>7</v>
      </c>
      <c r="U229" s="188">
        <f>IFERROR(INDEX('قرائت کنتور'!A:AZ,MATCH(A229&amp;"-"&amp;U$1,'قرائت کنتور'!B:B,0),MATCH(L229,'قرائت کنتور'!$1:$1,0)),0)</f>
        <v>10089</v>
      </c>
      <c r="V229" s="188">
        <f>IFERROR(INDEX('قرائت کنتور'!A:AZ,MATCH(A229&amp;"-"&amp;U$1,'قرائت کنتور'!B:B,0),MATCH(G229,'قرائت کنتور'!$1:$1,0)),0)</f>
        <v>10650</v>
      </c>
      <c r="W229" s="188">
        <f>IFERROR(INDEX('قرائت کنتور'!A:AZ,MATCH(A229&amp;"-"&amp;W$1,'قرائت کنتور'!B:B,0),MATCH(L229,'قرائت کنتور'!$1:$1,0)),0)</f>
        <v>38558</v>
      </c>
      <c r="X229" s="188">
        <f>IFERROR(INDEX('قرائت کنتور'!A:AZ,MATCH(A229&amp;"-"&amp;W$1,'قرائت کنتور'!B:B,0),MATCH(G229,'قرائت کنتور'!$1:$1,0)),0)</f>
        <v>41838</v>
      </c>
      <c r="Y229" s="188">
        <f>IFERROR(INDEX('قرائت کنتور'!A:AZ,MATCH(A229&amp;"-"&amp;Y$1,'قرائت کنتور'!B:B,0),MATCH(L229,'قرائت کنتور'!$1:$1,0)),0)</f>
        <v>8367</v>
      </c>
      <c r="Z229" s="188">
        <f>IFERROR(INDEX('قرائت کنتور'!A:AZ,MATCH(A229&amp;"-"&amp;Y$1,'قرائت کنتور'!B:B,0),MATCH(G229,'قرائت کنتور'!$1:$1,0)),0)</f>
        <v>8901</v>
      </c>
      <c r="AA229" s="188">
        <f>IFERROR(INDEX('قرائت کنتور'!A:AZ,MATCH(A229&amp;"-"&amp;AA$1,'قرائت کنتور'!B:B,0),MATCH(L229,'قرائت کنتور'!$1:$1,0)),0)</f>
        <v>34507</v>
      </c>
      <c r="AB229" s="188">
        <f>IFERROR(INDEX('قرائت کنتور'!A:AZ,MATCH(A229&amp;"-"&amp;AA$1,'قرائت کنتور'!B:B,0),MATCH(G229,'قرائت کنتور'!$1:$1,0)),0)</f>
        <v>36028</v>
      </c>
      <c r="AC229" s="265"/>
      <c r="AD229" s="188">
        <f t="shared" si="75"/>
        <v>561</v>
      </c>
      <c r="AE229" s="188">
        <f t="shared" si="76"/>
        <v>3280</v>
      </c>
      <c r="AF229" s="188">
        <f t="shared" si="77"/>
        <v>534</v>
      </c>
      <c r="AG229" s="188">
        <f t="shared" si="78"/>
        <v>1521</v>
      </c>
      <c r="AH229" s="188">
        <f t="shared" si="79"/>
        <v>4375</v>
      </c>
      <c r="AI229" s="188">
        <f t="shared" si="80"/>
        <v>7</v>
      </c>
      <c r="AJ229" s="188" t="str">
        <f t="shared" si="81"/>
        <v>0</v>
      </c>
      <c r="AK229" s="265"/>
      <c r="AL229" s="254">
        <f t="shared" si="82"/>
        <v>0.94454630013773999</v>
      </c>
      <c r="AM229" s="254" t="str">
        <f t="shared" si="83"/>
        <v>0</v>
      </c>
      <c r="AN229" s="265"/>
      <c r="AO229" s="188">
        <f>IFERROR(INDEX('تعرفه ها'!A:Z,MATCH(P229&amp;"-"&amp;AO$1,'تعرفه ها'!C:C,0),MATCH(F229,'تعرفه ها'!$2:$2,0),1),"---")</f>
        <v>1115</v>
      </c>
      <c r="AP229" s="188">
        <f>IFERROR(INDEX('تعرفه ها'!A:Z,MATCH(P229&amp;"-"&amp;AP$1,'تعرفه ها'!C:C,0),MATCH(F229,'تعرفه ها'!$2:$2,0),1),"---")</f>
        <v>558</v>
      </c>
      <c r="AQ229" s="188">
        <f>IFERROR(INDEX('تعرفه ها'!A:Z,MATCH(P229&amp;"-"&amp;AQ$1,'تعرفه ها'!C:C,0),MATCH(F229,'تعرفه ها'!$2:$2,0),1),"---")</f>
        <v>279</v>
      </c>
      <c r="AR229" s="188">
        <f>IFERROR(INDEX('تعرفه ها'!A:Z,MATCH(P229&amp;"-"&amp;AR$1,'تعرفه ها'!C:C,0),MATCH(F229,'تعرفه ها'!$2:$2,0),1),"---")</f>
        <v>550</v>
      </c>
      <c r="AS229" s="265"/>
      <c r="AT229" s="415">
        <f t="shared" si="84"/>
        <v>625515</v>
      </c>
      <c r="AU229" s="415">
        <f t="shared" si="85"/>
        <v>1830240</v>
      </c>
      <c r="AV229" s="415">
        <f t="shared" si="86"/>
        <v>148986</v>
      </c>
      <c r="AW229" s="415">
        <f t="shared" si="87"/>
        <v>836550</v>
      </c>
      <c r="AX229" s="415">
        <f t="shared" si="88"/>
        <v>3441291</v>
      </c>
      <c r="AY229" s="415">
        <f>IFERROR(AH229*INDEX('تعرفه ها'!A:Z,MATCH("عوارض برق به ازاء هر کیلووات",'تعرفه ها'!$C:$C,0),MATCH(F229,'تعرفه ها'!$2:$2,0)),"---")</f>
        <v>218750</v>
      </c>
      <c r="AZ229" s="415">
        <f t="shared" si="89"/>
        <v>0</v>
      </c>
      <c r="BA229" s="415">
        <f>IFERROR(ROUND(((AX229+AY229+AZ229)*INDEX('تعرفه ها'!A:Z,MATCH("هزینه نگهداری و تعمیرات شبکه برق",'تعرفه ها'!$C:$C,0),MATCH(F229,'تعرفه ها'!$2:$2,0))/100),0),"---")</f>
        <v>366004</v>
      </c>
      <c r="BB229" s="415">
        <f>IFERROR(IF(P229="دیماندی",ROUND(AJ229*INDEX('تعرفه ها'!A:Z,MATCH(BB$1,'تعرفه ها'!$C:$C,0),MATCH(F229,'تعرفه ها'!$2:$2,0))*J229/30,0),0),"---")</f>
        <v>0</v>
      </c>
      <c r="BC229" s="415"/>
      <c r="BD229" s="54">
        <v>265557</v>
      </c>
      <c r="BE229" s="415">
        <f>IFERROR(ROUND(((AX229+AY229+AZ229+BA229+BB229+BC229+BD229)*INDEX('تعرفه ها'!A:Z,MATCH("مالیات برق",'تعرفه ها'!$C:$C,0),MATCH(F229,'تعرفه ها'!$2:$2,0))/100),0),"---")</f>
        <v>0</v>
      </c>
      <c r="BF229" s="415">
        <f t="shared" si="90"/>
        <v>4291602</v>
      </c>
      <c r="BG229" s="415">
        <v>5913533</v>
      </c>
      <c r="BH229" s="415">
        <f t="shared" si="91"/>
        <v>10205135</v>
      </c>
      <c r="BI229" s="54">
        <f t="shared" si="92"/>
        <v>135</v>
      </c>
      <c r="BJ229" s="55">
        <f t="shared" si="93"/>
        <v>10205000</v>
      </c>
      <c r="BK229" s="262"/>
      <c r="BL229" s="183" t="str">
        <f>IFERROR(IF(INDEX(پرداخت!A:AZ,MATCH(A229&amp;" - "&amp;"برق",پرداخت!$B:$B,0),MATCH(G229,پرداخت!$1:$1,0))="نشده","نشده","شده"),"---")</f>
        <v>شده</v>
      </c>
      <c r="BN229" s="257"/>
      <c r="BO229" s="257"/>
      <c r="BP229" s="257"/>
      <c r="BQ229" s="257"/>
      <c r="BR229" s="257"/>
      <c r="BS229" s="257"/>
      <c r="BT229" s="257"/>
      <c r="BU229" s="257"/>
      <c r="BV229" s="257"/>
      <c r="BW229" s="257"/>
      <c r="BX229" s="257"/>
      <c r="BY229" s="257"/>
      <c r="BZ229" s="257"/>
      <c r="CA229" s="257"/>
      <c r="CB229" s="257"/>
      <c r="CC229" s="257"/>
      <c r="CD229" s="257"/>
      <c r="CE229" s="257"/>
      <c r="CF229" s="257"/>
      <c r="CG229" s="257"/>
      <c r="CH229"/>
      <c r="CI229"/>
      <c r="CJ229"/>
      <c r="CK229"/>
    </row>
    <row r="230" spans="1:89" ht="33.75" hidden="1">
      <c r="A230" s="171" t="s">
        <v>224</v>
      </c>
      <c r="B230" s="47">
        <f>IFERROR(INDEX('اطلاعات انشعابات شرکتها'!A:BB,MATCH(A230,'اطلاعات انشعابات شرکتها'!A:A,0),MATCH(B$1,'اطلاعات انشعابات شرکتها'!$1:$1,0)),0)</f>
        <v>115</v>
      </c>
      <c r="C230" s="48">
        <f>IFERROR(INDEX('اطلاعات انشعابات شرکتها'!A:BB,MATCH(A230,'اطلاعات انشعابات شرکتها'!A:A,0),MATCH(C$1,'اطلاعات انشعابات شرکتها'!$1:$1,0)),0)</f>
        <v>0</v>
      </c>
      <c r="D230" s="45"/>
      <c r="E230" s="171">
        <v>4</v>
      </c>
      <c r="F230" s="170">
        <v>99</v>
      </c>
      <c r="G230" s="188" t="str">
        <f t="shared" si="72"/>
        <v>99/4</v>
      </c>
      <c r="H230" s="188" t="str">
        <f>IFERROR(INDEX('اطلاعات دوره'!A:Z,MATCH(G230,'اطلاعات دوره'!C:C,0),MATCH(H$1,'اطلاعات دوره'!$1:$1,0)),0)</f>
        <v>99/02/01</v>
      </c>
      <c r="I230" s="188" t="str">
        <f>IFERROR(INDEX('اطلاعات دوره'!A:Z,MATCH(G230,'اطلاعات دوره'!C:C,0),MATCH(I$1,'اطلاعات دوره'!$1:$1,0)),0)</f>
        <v>99/04/31</v>
      </c>
      <c r="J230" s="188">
        <f>IFERROR(INDEX('اطلاعات دوره'!A:Z,MATCH(G230,'اطلاعات دوره'!C:C,0),MATCH(J$1,'اطلاعات دوره'!$1:$1,0)),0)</f>
        <v>93</v>
      </c>
      <c r="K230" s="265"/>
      <c r="L230" s="188" t="str">
        <f>IFERROR(INDEX('اطلاعات دوره'!A:Z,MATCH(G230,'اطلاعات دوره'!C:C,0)-1,MATCH("عنوان",'اطلاعات دوره'!$1:$1,0)),"---")</f>
        <v>99/3</v>
      </c>
      <c r="M230" s="188" t="str">
        <f t="shared" si="73"/>
        <v>پرتو صنعت پاژ-99/3</v>
      </c>
      <c r="N230" s="188" t="str">
        <f t="shared" si="74"/>
        <v>پرتو صنعت پاژ-99/4</v>
      </c>
      <c r="O230" s="265"/>
      <c r="P230" s="188" t="str">
        <f>IFERROR(INDEX('اطلاعات انشعابات شرکتها'!A:BB,MATCH(A230,'اطلاعات انشعابات شرکتها'!A:A,0),MATCH(P$1,'اطلاعات انشعابات شرکتها'!$1:$1,0)),0)</f>
        <v>دیماندی</v>
      </c>
      <c r="Q230" s="188">
        <f>IFERROR(INDEX('اطلاعات انشعابات شرکتها'!A:BB,MATCH(A230,'اطلاعات انشعابات شرکتها'!A:A,0),MATCH(Q$1,'اطلاعات انشعابات شرکتها'!$1:$1,0)),0)</f>
        <v>74</v>
      </c>
      <c r="R230" s="188" t="str">
        <f>IFERROR(INDEX('اطلاعات انشعابات شرکتها'!A:BB,MATCH(A230,'اطلاعات انشعابات شرکتها'!A:A,0),MATCH(R$1,'اطلاعات انشعابات شرکتها'!$1:$1,0)),0)</f>
        <v>20</v>
      </c>
      <c r="S230" s="265"/>
      <c r="T230" s="188">
        <f>IFERROR(INDEX('قرائت کنتور'!A:AZ,MATCH(A230&amp;"-"&amp;T$1,'قرائت کنتور'!B:B,0),MATCH(G230,'قرائت کنتور'!$1:$1,0)),0)</f>
        <v>0</v>
      </c>
      <c r="U230" s="188">
        <f>IFERROR(INDEX('قرائت کنتور'!A:AZ,MATCH(A230&amp;"-"&amp;U$1,'قرائت کنتور'!B:B,0),MATCH(L230,'قرائت کنتور'!$1:$1,0)),0)</f>
        <v>6000</v>
      </c>
      <c r="V230" s="188">
        <f>IFERROR(INDEX('قرائت کنتور'!A:AZ,MATCH(A230&amp;"-"&amp;U$1,'قرائت کنتور'!B:B,0),MATCH(G230,'قرائت کنتور'!$1:$1,0)),0)</f>
        <v>6150</v>
      </c>
      <c r="W230" s="188">
        <f>IFERROR(INDEX('قرائت کنتور'!A:AZ,MATCH(A230&amp;"-"&amp;W$1,'قرائت کنتور'!B:B,0),MATCH(L230,'قرائت کنتور'!$1:$1,0)),0)</f>
        <v>19346</v>
      </c>
      <c r="X230" s="188">
        <f>IFERROR(INDEX('قرائت کنتور'!A:AZ,MATCH(A230&amp;"-"&amp;W$1,'قرائت کنتور'!B:B,0),MATCH(G230,'قرائت کنتور'!$1:$1,0)),0)</f>
        <v>20034</v>
      </c>
      <c r="Y230" s="188">
        <f>IFERROR(INDEX('قرائت کنتور'!A:AZ,MATCH(A230&amp;"-"&amp;Y$1,'قرائت کنتور'!B:B,0),MATCH(L230,'قرائت کنتور'!$1:$1,0)),0)</f>
        <v>11591</v>
      </c>
      <c r="Z230" s="188">
        <f>IFERROR(INDEX('قرائت کنتور'!A:AZ,MATCH(A230&amp;"-"&amp;Y$1,'قرائت کنتور'!B:B,0),MATCH(G230,'قرائت کنتور'!$1:$1,0)),0)</f>
        <v>11868</v>
      </c>
      <c r="AA230" s="188">
        <f>IFERROR(INDEX('قرائت کنتور'!A:AZ,MATCH(A230&amp;"-"&amp;AA$1,'قرائت کنتور'!B:B,0),MATCH(L230,'قرائت کنتور'!$1:$1,0)),0)</f>
        <v>26722</v>
      </c>
      <c r="AB230" s="188">
        <f>IFERROR(INDEX('قرائت کنتور'!A:AZ,MATCH(A230&amp;"-"&amp;AA$1,'قرائت کنتور'!B:B,0),MATCH(G230,'قرائت کنتور'!$1:$1,0)),0)</f>
        <v>27838</v>
      </c>
      <c r="AC230" s="265"/>
      <c r="AD230" s="188">
        <f t="shared" si="75"/>
        <v>3000</v>
      </c>
      <c r="AE230" s="188">
        <f t="shared" si="76"/>
        <v>13760</v>
      </c>
      <c r="AF230" s="188">
        <f t="shared" si="77"/>
        <v>5540</v>
      </c>
      <c r="AG230" s="188">
        <f t="shared" si="78"/>
        <v>22320</v>
      </c>
      <c r="AH230" s="188">
        <f t="shared" si="79"/>
        <v>22300</v>
      </c>
      <c r="AI230" s="188">
        <f t="shared" si="80"/>
        <v>0</v>
      </c>
      <c r="AJ230" s="188">
        <f t="shared" si="81"/>
        <v>66.600000000000009</v>
      </c>
      <c r="AK230" s="265"/>
      <c r="AL230" s="254">
        <f t="shared" si="82"/>
        <v>0.70678976407171668</v>
      </c>
      <c r="AM230" s="254">
        <f t="shared" si="83"/>
        <v>0.27336309288808347</v>
      </c>
      <c r="AN230" s="265"/>
      <c r="AO230" s="188">
        <f>IFERROR(INDEX('تعرفه ها'!A:Z,MATCH(P230&amp;"-"&amp;AO$1,'تعرفه ها'!C:C,0),MATCH(F230,'تعرفه ها'!$2:$2,0),1),"---")</f>
        <v>879</v>
      </c>
      <c r="AP230" s="188">
        <f>IFERROR(INDEX('تعرفه ها'!A:Z,MATCH(P230&amp;"-"&amp;AP$1,'تعرفه ها'!C:C,0),MATCH(F230,'تعرفه ها'!$2:$2,0),1),"---")</f>
        <v>439</v>
      </c>
      <c r="AQ230" s="188">
        <f>IFERROR(INDEX('تعرفه ها'!A:Z,MATCH(P230&amp;"-"&amp;AQ$1,'تعرفه ها'!C:C,0),MATCH(F230,'تعرفه ها'!$2:$2,0),1),"---")</f>
        <v>220</v>
      </c>
      <c r="AR230" s="188">
        <f>IFERROR(INDEX('تعرفه ها'!A:Z,MATCH(P230&amp;"-"&amp;AR$1,'تعرفه ها'!C:C,0),MATCH(F230,'تعرفه ها'!$2:$2,0),1),"---")</f>
        <v>550</v>
      </c>
      <c r="AS230" s="265"/>
      <c r="AT230" s="415">
        <f t="shared" si="84"/>
        <v>2637000</v>
      </c>
      <c r="AU230" s="415">
        <f t="shared" si="85"/>
        <v>6040640</v>
      </c>
      <c r="AV230" s="415">
        <f t="shared" si="86"/>
        <v>1218800</v>
      </c>
      <c r="AW230" s="415">
        <f t="shared" si="87"/>
        <v>12276000</v>
      </c>
      <c r="AX230" s="415">
        <f t="shared" si="88"/>
        <v>22172440</v>
      </c>
      <c r="AY230" s="415">
        <f>IFERROR(AH230*INDEX('تعرفه ها'!A:Z,MATCH("عوارض برق به ازاء هر کیلووات",'تعرفه ها'!$C:$C,0),MATCH(F230,'تعرفه ها'!$2:$2,0)),"---")</f>
        <v>1115000</v>
      </c>
      <c r="AZ230" s="415">
        <f t="shared" si="89"/>
        <v>2705321</v>
      </c>
      <c r="BA230" s="415">
        <f>IFERROR(ROUND(((AX230+AY230+AZ230)*INDEX('تعرفه ها'!A:Z,MATCH("هزینه نگهداری و تعمیرات شبکه برق",'تعرفه ها'!$C:$C,0),MATCH(F230,'تعرفه ها'!$2:$2,0))/100),0),"---")</f>
        <v>2599276</v>
      </c>
      <c r="BB230" s="415">
        <f>IFERROR(IF(P230="دیماندی",ROUND(AJ230*INDEX('تعرفه ها'!A:Z,MATCH(BB$1,'تعرفه ها'!$C:$C,0),MATCH(F230,'تعرفه ها'!$2:$2,0))*J230/30,0),0),"---")</f>
        <v>5736698</v>
      </c>
      <c r="BC230" s="415"/>
      <c r="BD230" s="54">
        <v>0</v>
      </c>
      <c r="BE230" s="415">
        <f>IFERROR(ROUND(((AX230+AY230+AZ230+BA230+BB230+BC230+BD230)*INDEX('تعرفه ها'!A:Z,MATCH("مالیات برق",'تعرفه ها'!$C:$C,0),MATCH(F230,'تعرفه ها'!$2:$2,0))/100),0),"---")</f>
        <v>0</v>
      </c>
      <c r="BF230" s="415">
        <f t="shared" si="90"/>
        <v>34328735</v>
      </c>
      <c r="BG230" s="415">
        <v>161439000</v>
      </c>
      <c r="BH230" s="415">
        <f>IFERROR((BF230+BG230),"---")-28074288</f>
        <v>167693447</v>
      </c>
      <c r="BI230" s="54">
        <f t="shared" si="92"/>
        <v>447</v>
      </c>
      <c r="BJ230" s="55">
        <f>IFERROR(BH230-BI230,"---")</f>
        <v>167693000</v>
      </c>
      <c r="BK230" s="262"/>
      <c r="BL230" s="183" t="str">
        <f>IFERROR(IF(INDEX(پرداخت!A:AZ,MATCH(A230&amp;" - "&amp;"برق",پرداخت!$B:$B,0),MATCH(G230,پرداخت!$1:$1,0))="نشده","نشده","شده"),"---")</f>
        <v>شده</v>
      </c>
      <c r="BN230" s="257"/>
      <c r="BO230" s="257"/>
      <c r="BP230" s="257"/>
      <c r="BQ230" s="257"/>
      <c r="BR230" s="257"/>
      <c r="BS230" s="257"/>
      <c r="BT230" s="257"/>
      <c r="BU230" s="257"/>
      <c r="BV230" s="257"/>
      <c r="BW230" s="257"/>
      <c r="BX230" s="257"/>
      <c r="BY230" s="257"/>
      <c r="BZ230" s="257"/>
      <c r="CA230" s="257"/>
      <c r="CB230" s="257"/>
      <c r="CC230" s="257"/>
      <c r="CD230" s="257"/>
      <c r="CE230" s="257"/>
      <c r="CF230" s="257"/>
      <c r="CG230" s="257"/>
      <c r="CH230"/>
      <c r="CI230"/>
      <c r="CJ230"/>
      <c r="CK230"/>
    </row>
    <row r="231" spans="1:89" ht="33.75" hidden="1">
      <c r="A231" s="171" t="s">
        <v>225</v>
      </c>
      <c r="B231" s="47">
        <f>IFERROR(INDEX('اطلاعات انشعابات شرکتها'!A:BB,MATCH(A231,'اطلاعات انشعابات شرکتها'!A:A,0),MATCH(B$1,'اطلاعات انشعابات شرکتها'!$1:$1,0)),0)</f>
        <v>116</v>
      </c>
      <c r="C231" s="48">
        <f>IFERROR(INDEX('اطلاعات انشعابات شرکتها'!A:BB,MATCH(A231,'اطلاعات انشعابات شرکتها'!A:A,0),MATCH(C$1,'اطلاعات انشعابات شرکتها'!$1:$1,0)),0)</f>
        <v>0</v>
      </c>
      <c r="D231" s="45"/>
      <c r="E231" s="171">
        <v>4</v>
      </c>
      <c r="F231" s="170">
        <v>99</v>
      </c>
      <c r="G231" s="188" t="str">
        <f t="shared" si="72"/>
        <v>99/4</v>
      </c>
      <c r="H231" s="188" t="str">
        <f>IFERROR(INDEX('اطلاعات دوره'!A:Z,MATCH(G231,'اطلاعات دوره'!C:C,0),MATCH(H$1,'اطلاعات دوره'!$1:$1,0)),0)</f>
        <v>99/02/01</v>
      </c>
      <c r="I231" s="188" t="str">
        <f>IFERROR(INDEX('اطلاعات دوره'!A:Z,MATCH(G231,'اطلاعات دوره'!C:C,0),MATCH(I$1,'اطلاعات دوره'!$1:$1,0)),0)</f>
        <v>99/04/31</v>
      </c>
      <c r="J231" s="188">
        <f>IFERROR(INDEX('اطلاعات دوره'!A:Z,MATCH(G231,'اطلاعات دوره'!C:C,0),MATCH(J$1,'اطلاعات دوره'!$1:$1,0)),0)</f>
        <v>93</v>
      </c>
      <c r="K231" s="265"/>
      <c r="L231" s="188" t="str">
        <f>IFERROR(INDEX('اطلاعات دوره'!A:Z,MATCH(G231,'اطلاعات دوره'!C:C,0)-1,MATCH("عنوان",'اطلاعات دوره'!$1:$1,0)),"---")</f>
        <v>99/3</v>
      </c>
      <c r="M231" s="188" t="str">
        <f t="shared" si="73"/>
        <v>پروتئین نو ترکیب طاها (1)-99/3</v>
      </c>
      <c r="N231" s="188" t="str">
        <f t="shared" si="74"/>
        <v>پروتئین نو ترکیب طاها (1)-99/4</v>
      </c>
      <c r="O231" s="265"/>
      <c r="P231" s="188" t="str">
        <f>IFERROR(INDEX('اطلاعات انشعابات شرکتها'!A:BB,MATCH(A231,'اطلاعات انشعابات شرکتها'!A:A,0),MATCH(P$1,'اطلاعات انشعابات شرکتها'!$1:$1,0)),0)</f>
        <v>دیماندی</v>
      </c>
      <c r="Q231" s="188">
        <f>IFERROR(INDEX('اطلاعات انشعابات شرکتها'!A:BB,MATCH(A231,'اطلاعات انشعابات شرکتها'!A:A,0),MATCH(Q$1,'اطلاعات انشعابات شرکتها'!$1:$1,0)),0)</f>
        <v>30</v>
      </c>
      <c r="R231" s="188" t="str">
        <f>IFERROR(INDEX('اطلاعات انشعابات شرکتها'!A:BB,MATCH(A231,'اطلاعات انشعابات شرکتها'!A:A,0),MATCH(R$1,'اطلاعات انشعابات شرکتها'!$1:$1,0)),0)</f>
        <v>1</v>
      </c>
      <c r="S231" s="265"/>
      <c r="T231" s="188">
        <f>IFERROR(INDEX('قرائت کنتور'!A:AZ,MATCH(A231&amp;"-"&amp;T$1,'قرائت کنتور'!B:B,0),MATCH(G231,'قرائت کنتور'!$1:$1,0)),0)</f>
        <v>11</v>
      </c>
      <c r="U231" s="188">
        <f>IFERROR(INDEX('قرائت کنتور'!A:AZ,MATCH(A231&amp;"-"&amp;U$1,'قرائت کنتور'!B:B,0),MATCH(L231,'قرائت کنتور'!$1:$1,0)),0)</f>
        <v>7039</v>
      </c>
      <c r="V231" s="188">
        <f>IFERROR(INDEX('قرائت کنتور'!A:AZ,MATCH(A231&amp;"-"&amp;U$1,'قرائت کنتور'!B:B,0),MATCH(G231,'قرائت کنتور'!$1:$1,0)),0)</f>
        <v>7180</v>
      </c>
      <c r="W231" s="188">
        <f>IFERROR(INDEX('قرائت کنتور'!A:AZ,MATCH(A231&amp;"-"&amp;W$1,'قرائت کنتور'!B:B,0),MATCH(L231,'قرائت کنتور'!$1:$1,0)),0)</f>
        <v>28585</v>
      </c>
      <c r="X231" s="188">
        <f>IFERROR(INDEX('قرائت کنتور'!A:AZ,MATCH(A231&amp;"-"&amp;W$1,'قرائت کنتور'!B:B,0),MATCH(G231,'قرائت کنتور'!$1:$1,0)),0)</f>
        <v>30230</v>
      </c>
      <c r="Y231" s="188">
        <f>IFERROR(INDEX('قرائت کنتور'!A:AZ,MATCH(A231&amp;"-"&amp;Y$1,'قرائت کنتور'!B:B,0),MATCH(L231,'قرائت کنتور'!$1:$1,0)),0)</f>
        <v>11205</v>
      </c>
      <c r="Z231" s="188">
        <f>IFERROR(INDEX('قرائت کنتور'!A:AZ,MATCH(A231&amp;"-"&amp;Y$1,'قرائت کنتور'!B:B,0),MATCH(G231,'قرائت کنتور'!$1:$1,0)),0)</f>
        <v>11460</v>
      </c>
      <c r="AA231" s="188">
        <f>IFERROR(INDEX('قرائت کنتور'!A:AZ,MATCH(A231&amp;"-"&amp;AA$1,'قرائت کنتور'!B:B,0),MATCH(L231,'قرائت کنتور'!$1:$1,0)),0)</f>
        <v>4336</v>
      </c>
      <c r="AB231" s="188">
        <f>IFERROR(INDEX('قرائت کنتور'!A:AZ,MATCH(A231&amp;"-"&amp;AA$1,'قرائت کنتور'!B:B,0),MATCH(G231,'قرائت کنتور'!$1:$1,0)),0)</f>
        <v>4439</v>
      </c>
      <c r="AC231" s="265"/>
      <c r="AD231" s="188">
        <f t="shared" si="75"/>
        <v>141</v>
      </c>
      <c r="AE231" s="188">
        <f t="shared" si="76"/>
        <v>1645</v>
      </c>
      <c r="AF231" s="188">
        <f t="shared" si="77"/>
        <v>255</v>
      </c>
      <c r="AG231" s="188">
        <f t="shared" si="78"/>
        <v>103</v>
      </c>
      <c r="AH231" s="188">
        <f t="shared" si="79"/>
        <v>2041</v>
      </c>
      <c r="AI231" s="188">
        <f t="shared" si="80"/>
        <v>11</v>
      </c>
      <c r="AJ231" s="188">
        <f t="shared" si="81"/>
        <v>27</v>
      </c>
      <c r="AK231" s="265"/>
      <c r="AL231" s="254">
        <f t="shared" si="82"/>
        <v>0.99872904586808375</v>
      </c>
      <c r="AM231" s="254" t="str">
        <f t="shared" si="83"/>
        <v>0</v>
      </c>
      <c r="AN231" s="265"/>
      <c r="AO231" s="188">
        <f>IFERROR(INDEX('تعرفه ها'!A:Z,MATCH(P231&amp;"-"&amp;AO$1,'تعرفه ها'!C:C,0),MATCH(F231,'تعرفه ها'!$2:$2,0),1),"---")</f>
        <v>879</v>
      </c>
      <c r="AP231" s="188">
        <f>IFERROR(INDEX('تعرفه ها'!A:Z,MATCH(P231&amp;"-"&amp;AP$1,'تعرفه ها'!C:C,0),MATCH(F231,'تعرفه ها'!$2:$2,0),1),"---")</f>
        <v>439</v>
      </c>
      <c r="AQ231" s="188">
        <f>IFERROR(INDEX('تعرفه ها'!A:Z,MATCH(P231&amp;"-"&amp;AQ$1,'تعرفه ها'!C:C,0),MATCH(F231,'تعرفه ها'!$2:$2,0),1),"---")</f>
        <v>220</v>
      </c>
      <c r="AR231" s="188">
        <f>IFERROR(INDEX('تعرفه ها'!A:Z,MATCH(P231&amp;"-"&amp;AR$1,'تعرفه ها'!C:C,0),MATCH(F231,'تعرفه ها'!$2:$2,0),1),"---")</f>
        <v>550</v>
      </c>
      <c r="AS231" s="265"/>
      <c r="AT231" s="415">
        <f t="shared" si="84"/>
        <v>123939</v>
      </c>
      <c r="AU231" s="415">
        <f t="shared" si="85"/>
        <v>722155</v>
      </c>
      <c r="AV231" s="415">
        <f t="shared" si="86"/>
        <v>56100</v>
      </c>
      <c r="AW231" s="415">
        <f t="shared" si="87"/>
        <v>56650</v>
      </c>
      <c r="AX231" s="415">
        <f t="shared" si="88"/>
        <v>958844</v>
      </c>
      <c r="AY231" s="415">
        <f>IFERROR(AH231*INDEX('تعرفه ها'!A:Z,MATCH("عوارض برق به ازاء هر کیلووات",'تعرفه ها'!$C:$C,0),MATCH(F231,'تعرفه ها'!$2:$2,0)),"---")</f>
        <v>102050</v>
      </c>
      <c r="AZ231" s="415">
        <f t="shared" si="89"/>
        <v>0</v>
      </c>
      <c r="BA231" s="415">
        <f>IFERROR(ROUND(((AX231+AY231+AZ231)*INDEX('تعرفه ها'!A:Z,MATCH("هزینه نگهداری و تعمیرات شبکه برق",'تعرفه ها'!$C:$C,0),MATCH(F231,'تعرفه ها'!$2:$2,0))/100),0),"---")</f>
        <v>106089</v>
      </c>
      <c r="BB231" s="415">
        <f>IFERROR(IF(P231="دیماندی",ROUND(AJ231*INDEX('تعرفه ها'!A:Z,MATCH(BB$1,'تعرفه ها'!$C:$C,0),MATCH(F231,'تعرفه ها'!$2:$2,0))*J231/30,0),0),"---")</f>
        <v>2325688</v>
      </c>
      <c r="BC231" s="415"/>
      <c r="BD231" s="54">
        <v>79957</v>
      </c>
      <c r="BE231" s="415">
        <f>IFERROR(ROUND(((AX231+AY231+AZ231+BA231+BB231+BC231+BD231)*INDEX('تعرفه ها'!A:Z,MATCH("مالیات برق",'تعرفه ها'!$C:$C,0),MATCH(F231,'تعرفه ها'!$2:$2,0))/100),0),"---")</f>
        <v>0</v>
      </c>
      <c r="BF231" s="415">
        <f t="shared" si="90"/>
        <v>3572628</v>
      </c>
      <c r="BG231" s="415">
        <v>9730217</v>
      </c>
      <c r="BH231" s="415">
        <f t="shared" si="91"/>
        <v>13302845</v>
      </c>
      <c r="BI231" s="54">
        <f t="shared" si="92"/>
        <v>845</v>
      </c>
      <c r="BJ231" s="55">
        <f t="shared" si="93"/>
        <v>13302000</v>
      </c>
      <c r="BK231" s="262"/>
      <c r="BL231" s="183" t="str">
        <f>IFERROR(IF(INDEX(پرداخت!A:AZ,MATCH(A231&amp;" - "&amp;"برق",پرداخت!$B:$B,0),MATCH(G231,پرداخت!$1:$1,0))="نشده","نشده","شده"),"---")</f>
        <v>شده</v>
      </c>
      <c r="BN231" s="257"/>
      <c r="BO231" s="257"/>
      <c r="BP231" s="257"/>
      <c r="BQ231" s="257"/>
      <c r="BR231" s="257"/>
      <c r="BS231" s="257"/>
      <c r="BT231" s="257"/>
      <c r="BU231" s="257"/>
      <c r="BV231" s="257"/>
      <c r="BW231" s="257"/>
      <c r="BX231" s="257"/>
      <c r="BY231" s="257"/>
      <c r="BZ231" s="257"/>
      <c r="CA231" s="257"/>
      <c r="CB231" s="257"/>
      <c r="CC231" s="257"/>
      <c r="CD231" s="257"/>
      <c r="CE231" s="257"/>
      <c r="CF231" s="257"/>
      <c r="CG231" s="257"/>
      <c r="CH231"/>
      <c r="CI231"/>
      <c r="CJ231"/>
      <c r="CK231"/>
    </row>
    <row r="232" spans="1:89" ht="33.75" hidden="1">
      <c r="A232" s="171" t="s">
        <v>226</v>
      </c>
      <c r="B232" s="47">
        <f>IFERROR(INDEX('اطلاعات انشعابات شرکتها'!A:BB,MATCH(A232,'اطلاعات انشعابات شرکتها'!A:A,0),MATCH(B$1,'اطلاعات انشعابات شرکتها'!$1:$1,0)),0)</f>
        <v>117</v>
      </c>
      <c r="C232" s="48">
        <f>IFERROR(INDEX('اطلاعات انشعابات شرکتها'!A:BB,MATCH(A232,'اطلاعات انشعابات شرکتها'!A:A,0),MATCH(C$1,'اطلاعات انشعابات شرکتها'!$1:$1,0)),0)</f>
        <v>0</v>
      </c>
      <c r="D232" s="45"/>
      <c r="E232" s="171">
        <v>4</v>
      </c>
      <c r="F232" s="170">
        <v>99</v>
      </c>
      <c r="G232" s="188" t="str">
        <f t="shared" si="72"/>
        <v>99/4</v>
      </c>
      <c r="H232" s="188" t="str">
        <f>IFERROR(INDEX('اطلاعات دوره'!A:Z,MATCH(G232,'اطلاعات دوره'!C:C,0),MATCH(H$1,'اطلاعات دوره'!$1:$1,0)),0)</f>
        <v>99/02/01</v>
      </c>
      <c r="I232" s="188" t="str">
        <f>IFERROR(INDEX('اطلاعات دوره'!A:Z,MATCH(G232,'اطلاعات دوره'!C:C,0),MATCH(I$1,'اطلاعات دوره'!$1:$1,0)),0)</f>
        <v>99/04/31</v>
      </c>
      <c r="J232" s="188">
        <f>IFERROR(INDEX('اطلاعات دوره'!A:Z,MATCH(G232,'اطلاعات دوره'!C:C,0),MATCH(J$1,'اطلاعات دوره'!$1:$1,0)),0)</f>
        <v>93</v>
      </c>
      <c r="K232" s="265"/>
      <c r="L232" s="188" t="str">
        <f>IFERROR(INDEX('اطلاعات دوره'!A:Z,MATCH(G232,'اطلاعات دوره'!C:C,0)-1,MATCH("عنوان",'اطلاعات دوره'!$1:$1,0)),"---")</f>
        <v>99/3</v>
      </c>
      <c r="M232" s="188" t="str">
        <f t="shared" si="73"/>
        <v>پروتئین نو ترکیب طاها (2)-99/3</v>
      </c>
      <c r="N232" s="188" t="str">
        <f t="shared" si="74"/>
        <v>پروتئین نو ترکیب طاها (2)-99/4</v>
      </c>
      <c r="O232" s="265"/>
      <c r="P232" s="188">
        <f>IFERROR(INDEX('اطلاعات انشعابات شرکتها'!A:BB,MATCH(A232,'اطلاعات انشعابات شرکتها'!A:A,0),MATCH(P$1,'اطلاعات انشعابات شرکتها'!$1:$1,0)),0)</f>
        <v>0</v>
      </c>
      <c r="Q232" s="188">
        <f>IFERROR(INDEX('اطلاعات انشعابات شرکتها'!A:BB,MATCH(A232,'اطلاعات انشعابات شرکتها'!A:A,0),MATCH(Q$1,'اطلاعات انشعابات شرکتها'!$1:$1,0)),0)</f>
        <v>0</v>
      </c>
      <c r="R232" s="188">
        <f>IFERROR(INDEX('اطلاعات انشعابات شرکتها'!A:BB,MATCH(A232,'اطلاعات انشعابات شرکتها'!A:A,0),MATCH(R$1,'اطلاعات انشعابات شرکتها'!$1:$1,0)),0)</f>
        <v>0</v>
      </c>
      <c r="S232" s="265"/>
      <c r="T232" s="188" t="str">
        <f>IFERROR(INDEX('قرائت کنتور'!A:AZ,MATCH(A232&amp;"-"&amp;T$1,'قرائت کنتور'!B:B,0),MATCH(G232,'قرائت کنتور'!$1:$1,0)),0)</f>
        <v>-</v>
      </c>
      <c r="U232" s="188" t="str">
        <f>IFERROR(INDEX('قرائت کنتور'!A:AZ,MATCH(A232&amp;"-"&amp;U$1,'قرائت کنتور'!B:B,0),MATCH(L232,'قرائت کنتور'!$1:$1,0)),0)</f>
        <v>-</v>
      </c>
      <c r="V232" s="188" t="str">
        <f>IFERROR(INDEX('قرائت کنتور'!A:AZ,MATCH(A232&amp;"-"&amp;U$1,'قرائت کنتور'!B:B,0),MATCH(G232,'قرائت کنتور'!$1:$1,0)),0)</f>
        <v>-</v>
      </c>
      <c r="W232" s="188" t="str">
        <f>IFERROR(INDEX('قرائت کنتور'!A:AZ,MATCH(A232&amp;"-"&amp;W$1,'قرائت کنتور'!B:B,0),MATCH(L232,'قرائت کنتور'!$1:$1,0)),0)</f>
        <v>-</v>
      </c>
      <c r="X232" s="188" t="str">
        <f>IFERROR(INDEX('قرائت کنتور'!A:AZ,MATCH(A232&amp;"-"&amp;W$1,'قرائت کنتور'!B:B,0),MATCH(G232,'قرائت کنتور'!$1:$1,0)),0)</f>
        <v>-</v>
      </c>
      <c r="Y232" s="188" t="str">
        <f>IFERROR(INDEX('قرائت کنتور'!A:AZ,MATCH(A232&amp;"-"&amp;Y$1,'قرائت کنتور'!B:B,0),MATCH(L232,'قرائت کنتور'!$1:$1,0)),0)</f>
        <v>-</v>
      </c>
      <c r="Z232" s="188" t="str">
        <f>IFERROR(INDEX('قرائت کنتور'!A:AZ,MATCH(A232&amp;"-"&amp;Y$1,'قرائت کنتور'!B:B,0),MATCH(G232,'قرائت کنتور'!$1:$1,0)),0)</f>
        <v>-</v>
      </c>
      <c r="AA232" s="188" t="str">
        <f>IFERROR(INDEX('قرائت کنتور'!A:AZ,MATCH(A232&amp;"-"&amp;AA$1,'قرائت کنتور'!B:B,0),MATCH(L232,'قرائت کنتور'!$1:$1,0)),0)</f>
        <v>-</v>
      </c>
      <c r="AB232" s="188" t="str">
        <f>IFERROR(INDEX('قرائت کنتور'!A:AZ,MATCH(A232&amp;"-"&amp;AA$1,'قرائت کنتور'!B:B,0),MATCH(G232,'قرائت کنتور'!$1:$1,0)),0)</f>
        <v>-</v>
      </c>
      <c r="AC232" s="265"/>
      <c r="AD232" s="188" t="str">
        <f t="shared" si="75"/>
        <v>---</v>
      </c>
      <c r="AE232" s="188" t="str">
        <f t="shared" si="76"/>
        <v>---</v>
      </c>
      <c r="AF232" s="188" t="str">
        <f t="shared" si="77"/>
        <v>---</v>
      </c>
      <c r="AG232" s="188" t="str">
        <f t="shared" si="78"/>
        <v>---</v>
      </c>
      <c r="AH232" s="188" t="str">
        <f t="shared" si="79"/>
        <v>---</v>
      </c>
      <c r="AI232" s="188" t="str">
        <f t="shared" si="80"/>
        <v>---</v>
      </c>
      <c r="AJ232" s="188" t="str">
        <f t="shared" si="81"/>
        <v>0</v>
      </c>
      <c r="AK232" s="265"/>
      <c r="AL232" s="254" t="str">
        <f t="shared" si="82"/>
        <v>---</v>
      </c>
      <c r="AM232" s="254" t="str">
        <f t="shared" si="83"/>
        <v>---</v>
      </c>
      <c r="AN232" s="265"/>
      <c r="AO232" s="188" t="str">
        <f>IFERROR(INDEX('تعرفه ها'!A:Z,MATCH(P232&amp;"-"&amp;AO$1,'تعرفه ها'!C:C,0),MATCH(F232,'تعرفه ها'!$2:$2,0),1),"---")</f>
        <v>---</v>
      </c>
      <c r="AP232" s="188" t="str">
        <f>IFERROR(INDEX('تعرفه ها'!A:Z,MATCH(P232&amp;"-"&amp;AP$1,'تعرفه ها'!C:C,0),MATCH(F232,'تعرفه ها'!$2:$2,0),1),"---")</f>
        <v>---</v>
      </c>
      <c r="AQ232" s="188" t="str">
        <f>IFERROR(INDEX('تعرفه ها'!A:Z,MATCH(P232&amp;"-"&amp;AQ$1,'تعرفه ها'!C:C,0),MATCH(F232,'تعرفه ها'!$2:$2,0),1),"---")</f>
        <v>---</v>
      </c>
      <c r="AR232" s="188" t="str">
        <f>IFERROR(INDEX('تعرفه ها'!A:Z,MATCH(P232&amp;"-"&amp;AR$1,'تعرفه ها'!C:C,0),MATCH(F232,'تعرفه ها'!$2:$2,0),1),"---")</f>
        <v>---</v>
      </c>
      <c r="AS232" s="265"/>
      <c r="AT232" s="415" t="str">
        <f t="shared" si="84"/>
        <v>---</v>
      </c>
      <c r="AU232" s="415" t="str">
        <f t="shared" si="85"/>
        <v>---</v>
      </c>
      <c r="AV232" s="415" t="str">
        <f t="shared" si="86"/>
        <v>---</v>
      </c>
      <c r="AW232" s="415" t="str">
        <f t="shared" si="87"/>
        <v>---</v>
      </c>
      <c r="AX232" s="415" t="str">
        <f t="shared" si="88"/>
        <v>---</v>
      </c>
      <c r="AY232" s="415" t="str">
        <f>IFERROR(AH232*INDEX('تعرفه ها'!A:Z,MATCH("عوارض برق به ازاء هر کیلووات",'تعرفه ها'!$C:$C,0),MATCH(F232,'تعرفه ها'!$2:$2,0)),"---")</f>
        <v>---</v>
      </c>
      <c r="AZ232" s="415" t="str">
        <f t="shared" si="89"/>
        <v>---</v>
      </c>
      <c r="BA232" s="415" t="str">
        <f>IFERROR(ROUND(((AX232+AY232+AZ232)*INDEX('تعرفه ها'!A:Z,MATCH("هزینه نگهداری و تعمیرات شبکه برق",'تعرفه ها'!$C:$C,0),MATCH(F232,'تعرفه ها'!$2:$2,0))/100),0),"---")</f>
        <v>---</v>
      </c>
      <c r="BB232" s="415">
        <f>IFERROR(IF(P232="دیماندی",ROUND(AJ232*INDEX('تعرفه ها'!A:Z,MATCH(BB$1,'تعرفه ها'!$C:$C,0),MATCH(F232,'تعرفه ها'!$2:$2,0))*J232/30,0),0),"---")</f>
        <v>0</v>
      </c>
      <c r="BC232" s="415"/>
      <c r="BD232" s="54" t="s">
        <v>108</v>
      </c>
      <c r="BE232" s="415" t="str">
        <f>IFERROR(ROUND(((AX232+AY232+AZ232+BA232+BB232+BC232+BD232)*INDEX('تعرفه ها'!A:Z,MATCH("مالیات برق",'تعرفه ها'!$C:$C,0),MATCH(F232,'تعرفه ها'!$2:$2,0))/100),0),"---")</f>
        <v>---</v>
      </c>
      <c r="BF232" s="415">
        <v>0</v>
      </c>
      <c r="BG232" s="415">
        <v>0</v>
      </c>
      <c r="BH232" s="415">
        <v>0</v>
      </c>
      <c r="BI232" s="54">
        <v>0</v>
      </c>
      <c r="BJ232" s="55">
        <v>0</v>
      </c>
      <c r="BK232" s="262"/>
      <c r="BL232" s="183" t="str">
        <f>IFERROR(IF(INDEX(پرداخت!A:AZ,MATCH(A232&amp;" - "&amp;"برق",پرداخت!$B:$B,0),MATCH(G232,پرداخت!$1:$1,0))="نشده","نشده","شده"),"---")</f>
        <v>شده</v>
      </c>
      <c r="BN232" s="257"/>
      <c r="BO232" s="257"/>
      <c r="BP232" s="257"/>
      <c r="BQ232" s="257"/>
      <c r="BR232" s="257"/>
      <c r="BS232" s="257"/>
      <c r="BT232" s="257"/>
      <c r="BU232" s="257"/>
      <c r="BV232" s="257"/>
      <c r="BW232" s="257"/>
      <c r="BX232" s="257"/>
      <c r="BY232" s="257"/>
      <c r="BZ232" s="257"/>
      <c r="CA232" s="257"/>
      <c r="CB232" s="257"/>
      <c r="CC232" s="257"/>
      <c r="CD232" s="257"/>
      <c r="CE232" s="257"/>
      <c r="CF232" s="257"/>
      <c r="CG232" s="257"/>
      <c r="CH232"/>
      <c r="CI232"/>
      <c r="CJ232"/>
      <c r="CK232"/>
    </row>
    <row r="233" spans="1:89" ht="33.75" hidden="1">
      <c r="A233" s="171" t="s">
        <v>227</v>
      </c>
      <c r="B233" s="47">
        <f>IFERROR(INDEX('اطلاعات انشعابات شرکتها'!A:BB,MATCH(A233,'اطلاعات انشعابات شرکتها'!A:A,0),MATCH(B$1,'اطلاعات انشعابات شرکتها'!$1:$1,0)),0)</f>
        <v>118</v>
      </c>
      <c r="C233" s="48">
        <f>IFERROR(INDEX('اطلاعات انشعابات شرکتها'!A:BB,MATCH(A233,'اطلاعات انشعابات شرکتها'!A:A,0),MATCH(C$1,'اطلاعات انشعابات شرکتها'!$1:$1,0)),0)</f>
        <v>0</v>
      </c>
      <c r="D233" s="45"/>
      <c r="E233" s="171">
        <v>4</v>
      </c>
      <c r="F233" s="170">
        <v>99</v>
      </c>
      <c r="G233" s="188" t="str">
        <f t="shared" si="72"/>
        <v>99/4</v>
      </c>
      <c r="H233" s="188" t="str">
        <f>IFERROR(INDEX('اطلاعات دوره'!A:Z,MATCH(G233,'اطلاعات دوره'!C:C,0),MATCH(H$1,'اطلاعات دوره'!$1:$1,0)),0)</f>
        <v>99/02/01</v>
      </c>
      <c r="I233" s="188" t="str">
        <f>IFERROR(INDEX('اطلاعات دوره'!A:Z,MATCH(G233,'اطلاعات دوره'!C:C,0),MATCH(I$1,'اطلاعات دوره'!$1:$1,0)),0)</f>
        <v>99/04/31</v>
      </c>
      <c r="J233" s="188">
        <f>IFERROR(INDEX('اطلاعات دوره'!A:Z,MATCH(G233,'اطلاعات دوره'!C:C,0),MATCH(J$1,'اطلاعات دوره'!$1:$1,0)),0)</f>
        <v>93</v>
      </c>
      <c r="K233" s="265"/>
      <c r="L233" s="188" t="str">
        <f>IFERROR(INDEX('اطلاعات دوره'!A:Z,MATCH(G233,'اطلاعات دوره'!C:C,0)-1,MATCH("عنوان",'اطلاعات دوره'!$1:$1,0)),"---")</f>
        <v>99/3</v>
      </c>
      <c r="M233" s="188" t="str">
        <f t="shared" si="73"/>
        <v>پشتیبانی صنایع دیار شرق-99/3</v>
      </c>
      <c r="N233" s="188" t="str">
        <f t="shared" si="74"/>
        <v>پشتیبانی صنایع دیار شرق-99/4</v>
      </c>
      <c r="O233" s="265"/>
      <c r="P233" s="188" t="str">
        <f>IFERROR(INDEX('اطلاعات انشعابات شرکتها'!A:BB,MATCH(A233,'اطلاعات انشعابات شرکتها'!A:A,0),MATCH(P$1,'اطلاعات انشعابات شرکتها'!$1:$1,0)),0)</f>
        <v>غیر دیماندی</v>
      </c>
      <c r="Q233" s="188">
        <f>IFERROR(INDEX('اطلاعات انشعابات شرکتها'!A:BB,MATCH(A233,'اطلاعات انشعابات شرکتها'!A:A,0),MATCH(Q$1,'اطلاعات انشعابات شرکتها'!$1:$1,0)),0)</f>
        <v>19</v>
      </c>
      <c r="R233" s="188" t="str">
        <f>IFERROR(INDEX('اطلاعات انشعابات شرکتها'!A:BB,MATCH(A233,'اطلاعات انشعابات شرکتها'!A:A,0),MATCH(R$1,'اطلاعات انشعابات شرکتها'!$1:$1,0)),0)</f>
        <v>1</v>
      </c>
      <c r="S233" s="265"/>
      <c r="T233" s="188">
        <f>IFERROR(INDEX('قرائت کنتور'!A:AZ,MATCH(A233&amp;"-"&amp;T$1,'قرائت کنتور'!B:B,0),MATCH(G233,'قرائت کنتور'!$1:$1,0)),0)</f>
        <v>2</v>
      </c>
      <c r="U233" s="188">
        <f>IFERROR(INDEX('قرائت کنتور'!A:AZ,MATCH(A233&amp;"-"&amp;U$1,'قرائت کنتور'!B:B,0),MATCH(L233,'قرائت کنتور'!$1:$1,0)),0)</f>
        <v>74183</v>
      </c>
      <c r="V233" s="188">
        <f>IFERROR(INDEX('قرائت کنتور'!A:AZ,MATCH(A233&amp;"-"&amp;U$1,'قرائت کنتور'!B:B,0),MATCH(G233,'قرائت کنتور'!$1:$1,0)),0)</f>
        <v>74911</v>
      </c>
      <c r="W233" s="188">
        <f>IFERROR(INDEX('قرائت کنتور'!A:AZ,MATCH(A233&amp;"-"&amp;W$1,'قرائت کنتور'!B:B,0),MATCH(L233,'قرائت کنتور'!$1:$1,0)),0)</f>
        <v>7577</v>
      </c>
      <c r="X233" s="188">
        <f>IFERROR(INDEX('قرائت کنتور'!A:AZ,MATCH(A233&amp;"-"&amp;W$1,'قرائت کنتور'!B:B,0),MATCH(G233,'قرائت کنتور'!$1:$1,0)),0)</f>
        <v>7866</v>
      </c>
      <c r="Y233" s="188">
        <f>IFERROR(INDEX('قرائت کنتور'!A:AZ,MATCH(A233&amp;"-"&amp;Y$1,'قرائت کنتور'!B:B,0),MATCH(L233,'قرائت کنتور'!$1:$1,0)),0)</f>
        <v>15102</v>
      </c>
      <c r="Z233" s="188">
        <f>IFERROR(INDEX('قرائت کنتور'!A:AZ,MATCH(A233&amp;"-"&amp;Y$1,'قرائت کنتور'!B:B,0),MATCH(G233,'قرائت کنتور'!$1:$1,0)),0)</f>
        <v>15493</v>
      </c>
      <c r="AA233" s="188">
        <f>IFERROR(INDEX('قرائت کنتور'!A:AZ,MATCH(A233&amp;"-"&amp;AA$1,'قرائت کنتور'!B:B,0),MATCH(L233,'قرائت کنتور'!$1:$1,0)),0)</f>
        <v>148750</v>
      </c>
      <c r="AB233" s="188">
        <f>IFERROR(INDEX('قرائت کنتور'!A:AZ,MATCH(A233&amp;"-"&amp;AA$1,'قرائت کنتور'!B:B,0),MATCH(G233,'قرائت کنتور'!$1:$1,0)),0)</f>
        <v>149236</v>
      </c>
      <c r="AC233" s="265"/>
      <c r="AD233" s="188">
        <f t="shared" si="75"/>
        <v>728</v>
      </c>
      <c r="AE233" s="188">
        <f t="shared" si="76"/>
        <v>289</v>
      </c>
      <c r="AF233" s="188">
        <f t="shared" si="77"/>
        <v>391</v>
      </c>
      <c r="AG233" s="188">
        <f t="shared" si="78"/>
        <v>486</v>
      </c>
      <c r="AH233" s="188">
        <f t="shared" si="79"/>
        <v>1408</v>
      </c>
      <c r="AI233" s="188">
        <f t="shared" si="80"/>
        <v>2</v>
      </c>
      <c r="AJ233" s="188" t="str">
        <f t="shared" si="81"/>
        <v>0</v>
      </c>
      <c r="AK233" s="265"/>
      <c r="AL233" s="254">
        <f t="shared" si="82"/>
        <v>0.94527305391499017</v>
      </c>
      <c r="AM233" s="254" t="str">
        <f t="shared" si="83"/>
        <v>0</v>
      </c>
      <c r="AN233" s="265"/>
      <c r="AO233" s="188">
        <f>IFERROR(INDEX('تعرفه ها'!A:Z,MATCH(P233&amp;"-"&amp;AO$1,'تعرفه ها'!C:C,0),MATCH(F233,'تعرفه ها'!$2:$2,0),1),"---")</f>
        <v>1115</v>
      </c>
      <c r="AP233" s="188">
        <f>IFERROR(INDEX('تعرفه ها'!A:Z,MATCH(P233&amp;"-"&amp;AP$1,'تعرفه ها'!C:C,0),MATCH(F233,'تعرفه ها'!$2:$2,0),1),"---")</f>
        <v>558</v>
      </c>
      <c r="AQ233" s="188">
        <f>IFERROR(INDEX('تعرفه ها'!A:Z,MATCH(P233&amp;"-"&amp;AQ$1,'تعرفه ها'!C:C,0),MATCH(F233,'تعرفه ها'!$2:$2,0),1),"---")</f>
        <v>279</v>
      </c>
      <c r="AR233" s="188">
        <f>IFERROR(INDEX('تعرفه ها'!A:Z,MATCH(P233&amp;"-"&amp;AR$1,'تعرفه ها'!C:C,0),MATCH(F233,'تعرفه ها'!$2:$2,0),1),"---")</f>
        <v>550</v>
      </c>
      <c r="AS233" s="265"/>
      <c r="AT233" s="415">
        <f t="shared" si="84"/>
        <v>811720</v>
      </c>
      <c r="AU233" s="415">
        <f t="shared" si="85"/>
        <v>161262</v>
      </c>
      <c r="AV233" s="415">
        <f t="shared" si="86"/>
        <v>109089</v>
      </c>
      <c r="AW233" s="415">
        <f t="shared" si="87"/>
        <v>267300</v>
      </c>
      <c r="AX233" s="415">
        <f t="shared" si="88"/>
        <v>1349371</v>
      </c>
      <c r="AY233" s="415">
        <f>IFERROR(AH233*INDEX('تعرفه ها'!A:Z,MATCH("عوارض برق به ازاء هر کیلووات",'تعرفه ها'!$C:$C,0),MATCH(F233,'تعرفه ها'!$2:$2,0)),"---")</f>
        <v>70400</v>
      </c>
      <c r="AZ233" s="415">
        <f t="shared" si="89"/>
        <v>0</v>
      </c>
      <c r="BA233" s="415">
        <f>IFERROR(ROUND(((AX233+AY233+AZ233)*INDEX('تعرفه ها'!A:Z,MATCH("هزینه نگهداری و تعمیرات شبکه برق",'تعرفه ها'!$C:$C,0),MATCH(F233,'تعرفه ها'!$2:$2,0))/100),0),"---")</f>
        <v>141977</v>
      </c>
      <c r="BB233" s="415">
        <f>IFERROR(IF(P233="دیماندی",ROUND(AJ233*INDEX('تعرفه ها'!A:Z,MATCH(BB$1,'تعرفه ها'!$C:$C,0),MATCH(F233,'تعرفه ها'!$2:$2,0))*J233/30,0),0),"---")</f>
        <v>0</v>
      </c>
      <c r="BC233" s="415"/>
      <c r="BD233" s="54">
        <v>98411</v>
      </c>
      <c r="BE233" s="415">
        <f>IFERROR(ROUND(((AX233+AY233+AZ233+BA233+BB233+BC233+BD233)*INDEX('تعرفه ها'!A:Z,MATCH("مالیات برق",'تعرفه ها'!$C:$C,0),MATCH(F233,'تعرفه ها'!$2:$2,0))/100),0),"---")</f>
        <v>0</v>
      </c>
      <c r="BF233" s="415">
        <f t="shared" si="90"/>
        <v>1660159</v>
      </c>
      <c r="BG233" s="415">
        <v>6274074</v>
      </c>
      <c r="BH233" s="415">
        <f t="shared" si="91"/>
        <v>7934233</v>
      </c>
      <c r="BI233" s="54">
        <f t="shared" si="92"/>
        <v>233</v>
      </c>
      <c r="BJ233" s="55">
        <f t="shared" si="93"/>
        <v>7934000</v>
      </c>
      <c r="BK233" s="262"/>
      <c r="BL233" s="183" t="str">
        <f>IFERROR(IF(INDEX(پرداخت!A:AZ,MATCH(A233&amp;" - "&amp;"برق",پرداخت!$B:$B,0),MATCH(G233,پرداخت!$1:$1,0))="نشده","نشده","شده"),"---")</f>
        <v>شده</v>
      </c>
      <c r="BN233" s="257"/>
      <c r="BO233" s="257"/>
      <c r="BP233" s="257"/>
      <c r="BQ233" s="257"/>
      <c r="BR233" s="257"/>
      <c r="BS233" s="257"/>
      <c r="BT233" s="257"/>
      <c r="BU233" s="257"/>
      <c r="BV233" s="257"/>
      <c r="BW233" s="257"/>
      <c r="BX233" s="257"/>
      <c r="BY233" s="257"/>
      <c r="BZ233" s="257"/>
      <c r="CA233" s="257"/>
      <c r="CB233" s="257"/>
      <c r="CC233" s="257"/>
      <c r="CD233" s="257"/>
      <c r="CE233" s="257"/>
      <c r="CF233" s="257"/>
      <c r="CG233" s="257"/>
      <c r="CH233"/>
      <c r="CI233"/>
      <c r="CJ233"/>
      <c r="CK233"/>
    </row>
    <row r="234" spans="1:89" ht="33.75" hidden="1">
      <c r="A234" s="171" t="s">
        <v>228</v>
      </c>
      <c r="B234" s="47">
        <f>IFERROR(INDEX('اطلاعات انشعابات شرکتها'!A:BB,MATCH(A234,'اطلاعات انشعابات شرکتها'!A:A,0),MATCH(B$1,'اطلاعات انشعابات شرکتها'!$1:$1,0)),0)</f>
        <v>119</v>
      </c>
      <c r="C234" s="48">
        <f>IFERROR(INDEX('اطلاعات انشعابات شرکتها'!A:BB,MATCH(A234,'اطلاعات انشعابات شرکتها'!A:A,0),MATCH(C$1,'اطلاعات انشعابات شرکتها'!$1:$1,0)),0)</f>
        <v>0</v>
      </c>
      <c r="D234" s="45"/>
      <c r="E234" s="171">
        <v>4</v>
      </c>
      <c r="F234" s="170">
        <v>99</v>
      </c>
      <c r="G234" s="188" t="str">
        <f t="shared" si="72"/>
        <v>99/4</v>
      </c>
      <c r="H234" s="188" t="str">
        <f>IFERROR(INDEX('اطلاعات دوره'!A:Z,MATCH(G234,'اطلاعات دوره'!C:C,0),MATCH(H$1,'اطلاعات دوره'!$1:$1,0)),0)</f>
        <v>99/02/01</v>
      </c>
      <c r="I234" s="188" t="str">
        <f>IFERROR(INDEX('اطلاعات دوره'!A:Z,MATCH(G234,'اطلاعات دوره'!C:C,0),MATCH(I$1,'اطلاعات دوره'!$1:$1,0)),0)</f>
        <v>99/04/31</v>
      </c>
      <c r="J234" s="188">
        <f>IFERROR(INDEX('اطلاعات دوره'!A:Z,MATCH(G234,'اطلاعات دوره'!C:C,0),MATCH(J$1,'اطلاعات دوره'!$1:$1,0)),0)</f>
        <v>93</v>
      </c>
      <c r="K234" s="265"/>
      <c r="L234" s="188" t="str">
        <f>IFERROR(INDEX('اطلاعات دوره'!A:Z,MATCH(G234,'اطلاعات دوره'!C:C,0)-1,MATCH("عنوان",'اطلاعات دوره'!$1:$1,0)),"---")</f>
        <v>99/3</v>
      </c>
      <c r="M234" s="188" t="str">
        <f t="shared" si="73"/>
        <v>پویش تجهیز-99/3</v>
      </c>
      <c r="N234" s="188" t="str">
        <f t="shared" si="74"/>
        <v>پویش تجهیز-99/4</v>
      </c>
      <c r="O234" s="265"/>
      <c r="P234" s="188" t="str">
        <f>IFERROR(INDEX('اطلاعات انشعابات شرکتها'!A:BB,MATCH(A234,'اطلاعات انشعابات شرکتها'!A:A,0),MATCH(P$1,'اطلاعات انشعابات شرکتها'!$1:$1,0)),0)</f>
        <v>غیر دیماندی</v>
      </c>
      <c r="Q234" s="188">
        <f>IFERROR(INDEX('اطلاعات انشعابات شرکتها'!A:BB,MATCH(A234,'اطلاعات انشعابات شرکتها'!A:A,0),MATCH(Q$1,'اطلاعات انشعابات شرکتها'!$1:$1,0)),0)</f>
        <v>19</v>
      </c>
      <c r="R234" s="188" t="str">
        <f>IFERROR(INDEX('اطلاعات انشعابات شرکتها'!A:BB,MATCH(A234,'اطلاعات انشعابات شرکتها'!A:A,0),MATCH(R$1,'اطلاعات انشعابات شرکتها'!$1:$1,0)),0)</f>
        <v>1</v>
      </c>
      <c r="S234" s="265"/>
      <c r="T234" s="188">
        <f>IFERROR(INDEX('قرائت کنتور'!A:AZ,MATCH(A234&amp;"-"&amp;T$1,'قرائت کنتور'!B:B,0),MATCH(G234,'قرائت کنتور'!$1:$1,0)),0)</f>
        <v>0</v>
      </c>
      <c r="U234" s="188">
        <f>IFERROR(INDEX('قرائت کنتور'!A:AZ,MATCH(A234&amp;"-"&amp;U$1,'قرائت کنتور'!B:B,0),MATCH(L234,'قرائت کنتور'!$1:$1,0)),0)</f>
        <v>2824</v>
      </c>
      <c r="V234" s="188">
        <f>IFERROR(INDEX('قرائت کنتور'!A:AZ,MATCH(A234&amp;"-"&amp;U$1,'قرائت کنتور'!B:B,0),MATCH(G234,'قرائت کنتور'!$1:$1,0)),0)</f>
        <v>3227</v>
      </c>
      <c r="W234" s="188">
        <f>IFERROR(INDEX('قرائت کنتور'!A:AZ,MATCH(A234&amp;"-"&amp;W$1,'قرائت کنتور'!B:B,0),MATCH(L234,'قرائت کنتور'!$1:$1,0)),0)</f>
        <v>15710</v>
      </c>
      <c r="X234" s="188">
        <f>IFERROR(INDEX('قرائت کنتور'!A:AZ,MATCH(A234&amp;"-"&amp;W$1,'قرائت کنتور'!B:B,0),MATCH(G234,'قرائت کنتور'!$1:$1,0)),0)</f>
        <v>16874</v>
      </c>
      <c r="Y234" s="188">
        <f>IFERROR(INDEX('قرائت کنتور'!A:AZ,MATCH(A234&amp;"-"&amp;Y$1,'قرائت کنتور'!B:B,0),MATCH(L234,'قرائت کنتور'!$1:$1,0)),0)</f>
        <v>1903</v>
      </c>
      <c r="Z234" s="188">
        <f>IFERROR(INDEX('قرائت کنتور'!A:AZ,MATCH(A234&amp;"-"&amp;Y$1,'قرائت کنتور'!B:B,0),MATCH(G234,'قرائت کنتور'!$1:$1,0)),0)</f>
        <v>2153</v>
      </c>
      <c r="AA234" s="188">
        <f>IFERROR(INDEX('قرائت کنتور'!A:AZ,MATCH(A234&amp;"-"&amp;AA$1,'قرائت کنتور'!B:B,0),MATCH(L234,'قرائت کنتور'!$1:$1,0)),0)</f>
        <v>20102</v>
      </c>
      <c r="AB234" s="188">
        <f>IFERROR(INDEX('قرائت کنتور'!A:AZ,MATCH(A234&amp;"-"&amp;AA$1,'قرائت کنتور'!B:B,0),MATCH(G234,'قرائت کنتور'!$1:$1,0)),0)</f>
        <v>21720</v>
      </c>
      <c r="AC234" s="265"/>
      <c r="AD234" s="188">
        <f t="shared" si="75"/>
        <v>403</v>
      </c>
      <c r="AE234" s="188">
        <f t="shared" si="76"/>
        <v>1164</v>
      </c>
      <c r="AF234" s="188">
        <f t="shared" si="77"/>
        <v>250</v>
      </c>
      <c r="AG234" s="188">
        <f t="shared" si="78"/>
        <v>1618</v>
      </c>
      <c r="AH234" s="188">
        <f t="shared" si="79"/>
        <v>1817</v>
      </c>
      <c r="AI234" s="188">
        <f t="shared" si="80"/>
        <v>0</v>
      </c>
      <c r="AJ234" s="188" t="str">
        <f t="shared" si="81"/>
        <v>0</v>
      </c>
      <c r="AK234" s="265"/>
      <c r="AL234" s="254">
        <f t="shared" si="82"/>
        <v>0.74681942634394471</v>
      </c>
      <c r="AM234" s="254">
        <f t="shared" si="83"/>
        <v>0.20511059066306148</v>
      </c>
      <c r="AN234" s="265"/>
      <c r="AO234" s="188">
        <f>IFERROR(INDEX('تعرفه ها'!A:Z,MATCH(P234&amp;"-"&amp;AO$1,'تعرفه ها'!C:C,0),MATCH(F234,'تعرفه ها'!$2:$2,0),1),"---")</f>
        <v>1115</v>
      </c>
      <c r="AP234" s="188">
        <f>IFERROR(INDEX('تعرفه ها'!A:Z,MATCH(P234&amp;"-"&amp;AP$1,'تعرفه ها'!C:C,0),MATCH(F234,'تعرفه ها'!$2:$2,0),1),"---")</f>
        <v>558</v>
      </c>
      <c r="AQ234" s="188">
        <f>IFERROR(INDEX('تعرفه ها'!A:Z,MATCH(P234&amp;"-"&amp;AQ$1,'تعرفه ها'!C:C,0),MATCH(F234,'تعرفه ها'!$2:$2,0),1),"---")</f>
        <v>279</v>
      </c>
      <c r="AR234" s="188">
        <f>IFERROR(INDEX('تعرفه ها'!A:Z,MATCH(P234&amp;"-"&amp;AR$1,'تعرفه ها'!C:C,0),MATCH(F234,'تعرفه ها'!$2:$2,0),1),"---")</f>
        <v>550</v>
      </c>
      <c r="AS234" s="265"/>
      <c r="AT234" s="415">
        <f t="shared" si="84"/>
        <v>449345</v>
      </c>
      <c r="AU234" s="415">
        <f t="shared" si="85"/>
        <v>649512</v>
      </c>
      <c r="AV234" s="415">
        <f t="shared" si="86"/>
        <v>69750</v>
      </c>
      <c r="AW234" s="415">
        <f t="shared" si="87"/>
        <v>889900</v>
      </c>
      <c r="AX234" s="415">
        <f t="shared" si="88"/>
        <v>2058507</v>
      </c>
      <c r="AY234" s="415">
        <f>IFERROR(AH234*INDEX('تعرفه ها'!A:Z,MATCH("عوارض برق به ازاء هر کیلووات",'تعرفه ها'!$C:$C,0),MATCH(F234,'تعرفه ها'!$2:$2,0)),"---")</f>
        <v>90850</v>
      </c>
      <c r="AZ234" s="415">
        <f t="shared" si="89"/>
        <v>239694</v>
      </c>
      <c r="BA234" s="415">
        <f>IFERROR(ROUND(((AX234+AY234+AZ234)*INDEX('تعرفه ها'!A:Z,MATCH("هزینه نگهداری و تعمیرات شبکه برق",'تعرفه ها'!$C:$C,0),MATCH(F234,'تعرفه ها'!$2:$2,0))/100),0),"---")</f>
        <v>238905</v>
      </c>
      <c r="BB234" s="415">
        <f>IFERROR(IF(P234="دیماندی",ROUND(AJ234*INDEX('تعرفه ها'!A:Z,MATCH(BB$1,'تعرفه ها'!$C:$C,0),MATCH(F234,'تعرفه ها'!$2:$2,0))*J234/30,0),0),"---")</f>
        <v>0</v>
      </c>
      <c r="BC234" s="415"/>
      <c r="BD234" s="54">
        <v>137104</v>
      </c>
      <c r="BE234" s="415">
        <f>IFERROR(ROUND(((AX234+AY234+AZ234+BA234+BB234+BC234+BD234)*INDEX('تعرفه ها'!A:Z,MATCH("مالیات برق",'تعرفه ها'!$C:$C,0),MATCH(F234,'تعرفه ها'!$2:$2,0))/100),0),"---")</f>
        <v>0</v>
      </c>
      <c r="BF234" s="415">
        <f t="shared" si="90"/>
        <v>2765060</v>
      </c>
      <c r="BG234" s="415">
        <v>4871146</v>
      </c>
      <c r="BH234" s="415">
        <f t="shared" si="91"/>
        <v>7636206</v>
      </c>
      <c r="BI234" s="54">
        <f t="shared" si="92"/>
        <v>206</v>
      </c>
      <c r="BJ234" s="55">
        <f t="shared" si="93"/>
        <v>7636000</v>
      </c>
      <c r="BK234" s="262"/>
      <c r="BL234" s="183" t="str">
        <f>IFERROR(IF(INDEX(پرداخت!A:AZ,MATCH(A234&amp;" - "&amp;"برق",پرداخت!$B:$B,0),MATCH(G234,پرداخت!$1:$1,0))="نشده","نشده","شده"),"---")</f>
        <v>شده</v>
      </c>
      <c r="BN234" s="257"/>
      <c r="BO234" s="257"/>
      <c r="BP234" s="257"/>
      <c r="BQ234" s="257"/>
      <c r="BR234" s="257"/>
      <c r="BS234" s="257"/>
      <c r="BT234" s="257"/>
      <c r="BU234" s="257"/>
      <c r="BV234" s="257"/>
      <c r="BW234" s="257"/>
      <c r="BX234" s="257"/>
      <c r="BY234" s="257"/>
      <c r="BZ234" s="257"/>
      <c r="CA234" s="257"/>
      <c r="CB234" s="257"/>
      <c r="CC234" s="257"/>
      <c r="CD234" s="257"/>
      <c r="CE234" s="257"/>
      <c r="CF234" s="257"/>
      <c r="CG234" s="257"/>
      <c r="CH234"/>
      <c r="CI234"/>
      <c r="CJ234"/>
      <c r="CK234"/>
    </row>
    <row r="235" spans="1:89" ht="33.75" hidden="1">
      <c r="A235" s="171" t="s">
        <v>229</v>
      </c>
      <c r="B235" s="47">
        <f>IFERROR(INDEX('اطلاعات انشعابات شرکتها'!A:BB,MATCH(A235,'اطلاعات انشعابات شرکتها'!A:A,0),MATCH(B$1,'اطلاعات انشعابات شرکتها'!$1:$1,0)),0)</f>
        <v>120</v>
      </c>
      <c r="C235" s="48">
        <f>IFERROR(INDEX('اطلاعات انشعابات شرکتها'!A:BB,MATCH(A235,'اطلاعات انشعابات شرکتها'!A:A,0),MATCH(C$1,'اطلاعات انشعابات شرکتها'!$1:$1,0)),0)</f>
        <v>0</v>
      </c>
      <c r="D235" s="45"/>
      <c r="E235" s="171">
        <v>4</v>
      </c>
      <c r="F235" s="170">
        <v>99</v>
      </c>
      <c r="G235" s="188" t="str">
        <f t="shared" si="72"/>
        <v>99/4</v>
      </c>
      <c r="H235" s="188" t="str">
        <f>IFERROR(INDEX('اطلاعات دوره'!A:Z,MATCH(G235,'اطلاعات دوره'!C:C,0),MATCH(H$1,'اطلاعات دوره'!$1:$1,0)),0)</f>
        <v>99/02/01</v>
      </c>
      <c r="I235" s="188" t="str">
        <f>IFERROR(INDEX('اطلاعات دوره'!A:Z,MATCH(G235,'اطلاعات دوره'!C:C,0),MATCH(I$1,'اطلاعات دوره'!$1:$1,0)),0)</f>
        <v>99/04/31</v>
      </c>
      <c r="J235" s="188">
        <f>IFERROR(INDEX('اطلاعات دوره'!A:Z,MATCH(G235,'اطلاعات دوره'!C:C,0),MATCH(J$1,'اطلاعات دوره'!$1:$1,0)),0)</f>
        <v>93</v>
      </c>
      <c r="K235" s="265"/>
      <c r="L235" s="188" t="str">
        <f>IFERROR(INDEX('اطلاعات دوره'!A:Z,MATCH(G235,'اطلاعات دوره'!C:C,0)-1,MATCH("عنوان",'اطلاعات دوره'!$1:$1,0)),"---")</f>
        <v>99/3</v>
      </c>
      <c r="M235" s="188" t="str">
        <f t="shared" si="73"/>
        <v>پویشگران مواد پارت آزمون شرق-99/3</v>
      </c>
      <c r="N235" s="188" t="str">
        <f t="shared" si="74"/>
        <v>پویشگران مواد پارت آزمون شرق-99/4</v>
      </c>
      <c r="O235" s="265"/>
      <c r="P235" s="188" t="str">
        <f>IFERROR(INDEX('اطلاعات انشعابات شرکتها'!A:BB,MATCH(A235,'اطلاعات انشعابات شرکتها'!A:A,0),MATCH(P$1,'اطلاعات انشعابات شرکتها'!$1:$1,0)),0)</f>
        <v>آزاد</v>
      </c>
      <c r="Q235" s="188">
        <f>IFERROR(INDEX('اطلاعات انشعابات شرکتها'!A:BB,MATCH(A235,'اطلاعات انشعابات شرکتها'!A:A,0),MATCH(Q$1,'اطلاعات انشعابات شرکتها'!$1:$1,0)),0)</f>
        <v>59</v>
      </c>
      <c r="R235" s="188" t="str">
        <f>IFERROR(INDEX('اطلاعات انشعابات شرکتها'!A:BB,MATCH(A235,'اطلاعات انشعابات شرکتها'!A:A,0),MATCH(R$1,'اطلاعات انشعابات شرکتها'!$1:$1,0)),0)</f>
        <v>1</v>
      </c>
      <c r="S235" s="265"/>
      <c r="T235" s="188">
        <f>IFERROR(INDEX('قرائت کنتور'!A:AZ,MATCH(A235&amp;"-"&amp;T$1,'قرائت کنتور'!B:B,0),MATCH(G235,'قرائت کنتور'!$1:$1,0)),0)</f>
        <v>12</v>
      </c>
      <c r="U235" s="188">
        <f>IFERROR(INDEX('قرائت کنتور'!A:AZ,MATCH(A235&amp;"-"&amp;U$1,'قرائت کنتور'!B:B,0),MATCH(L235,'قرائت کنتور'!$1:$1,0)),0)</f>
        <v>19986</v>
      </c>
      <c r="V235" s="188">
        <f>IFERROR(INDEX('قرائت کنتور'!A:AZ,MATCH(A235&amp;"-"&amp;U$1,'قرائت کنتور'!B:B,0),MATCH(G235,'قرائت کنتور'!$1:$1,0)),0)</f>
        <v>20432</v>
      </c>
      <c r="W235" s="188">
        <f>IFERROR(INDEX('قرائت کنتور'!A:AZ,MATCH(A235&amp;"-"&amp;W$1,'قرائت کنتور'!B:B,0),MATCH(L235,'قرائت کنتور'!$1:$1,0)),0)</f>
        <v>70800</v>
      </c>
      <c r="X235" s="188">
        <f>IFERROR(INDEX('قرائت کنتور'!A:AZ,MATCH(A235&amp;"-"&amp;W$1,'قرائت کنتور'!B:B,0),MATCH(G235,'قرائت کنتور'!$1:$1,0)),0)</f>
        <v>72152</v>
      </c>
      <c r="Y235" s="188">
        <f>IFERROR(INDEX('قرائت کنتور'!A:AZ,MATCH(A235&amp;"-"&amp;Y$1,'قرائت کنتور'!B:B,0),MATCH(L235,'قرائت کنتور'!$1:$1,0)),0)</f>
        <v>36974</v>
      </c>
      <c r="Z235" s="188">
        <f>IFERROR(INDEX('قرائت کنتور'!A:AZ,MATCH(A235&amp;"-"&amp;Y$1,'قرائت کنتور'!B:B,0),MATCH(G235,'قرائت کنتور'!$1:$1,0)),0)</f>
        <v>37140</v>
      </c>
      <c r="AA235" s="188">
        <f>IFERROR(INDEX('قرائت کنتور'!A:AZ,MATCH(A235&amp;"-"&amp;AA$1,'قرائت کنتور'!B:B,0),MATCH(L235,'قرائت کنتور'!$1:$1,0)),0)</f>
        <v>30507</v>
      </c>
      <c r="AB235" s="188">
        <f>IFERROR(INDEX('قرائت کنتور'!A:AZ,MATCH(A235&amp;"-"&amp;AA$1,'قرائت کنتور'!B:B,0),MATCH(G235,'قرائت کنتور'!$1:$1,0)),0)</f>
        <v>30554</v>
      </c>
      <c r="AC235" s="265"/>
      <c r="AD235" s="188">
        <f t="shared" si="75"/>
        <v>446</v>
      </c>
      <c r="AE235" s="188">
        <f t="shared" si="76"/>
        <v>1352</v>
      </c>
      <c r="AF235" s="188">
        <f t="shared" si="77"/>
        <v>166</v>
      </c>
      <c r="AG235" s="188">
        <f t="shared" si="78"/>
        <v>47</v>
      </c>
      <c r="AH235" s="188">
        <f t="shared" si="79"/>
        <v>1964</v>
      </c>
      <c r="AI235" s="188">
        <f t="shared" si="80"/>
        <v>12</v>
      </c>
      <c r="AJ235" s="188" t="str">
        <f t="shared" si="81"/>
        <v>0</v>
      </c>
      <c r="AK235" s="265"/>
      <c r="AL235" s="254">
        <f t="shared" si="82"/>
        <v>0.99971378244457043</v>
      </c>
      <c r="AM235" s="254" t="str">
        <f t="shared" si="83"/>
        <v>0</v>
      </c>
      <c r="AN235" s="265"/>
      <c r="AO235" s="188">
        <f>IFERROR(INDEX('تعرفه ها'!A:Z,MATCH(P235&amp;"-"&amp;AO$1,'تعرفه ها'!C:C,0),MATCH(F235,'تعرفه ها'!$2:$2,0),1),"---")</f>
        <v>1338</v>
      </c>
      <c r="AP235" s="188">
        <f>IFERROR(INDEX('تعرفه ها'!A:Z,MATCH(P235&amp;"-"&amp;AP$1,'تعرفه ها'!C:C,0),MATCH(F235,'تعرفه ها'!$2:$2,0),1),"---")</f>
        <v>670</v>
      </c>
      <c r="AQ235" s="188">
        <f>IFERROR(INDEX('تعرفه ها'!A:Z,MATCH(P235&amp;"-"&amp;AQ$1,'تعرفه ها'!C:C,0),MATCH(F235,'تعرفه ها'!$2:$2,0),1),"---")</f>
        <v>335</v>
      </c>
      <c r="AR235" s="188">
        <f>IFERROR(INDEX('تعرفه ها'!A:Z,MATCH(P235&amp;"-"&amp;AR$1,'تعرفه ها'!C:C,0),MATCH(F235,'تعرفه ها'!$2:$2,0),1),"---")</f>
        <v>660</v>
      </c>
      <c r="AS235" s="265"/>
      <c r="AT235" s="415">
        <f t="shared" si="84"/>
        <v>596748</v>
      </c>
      <c r="AU235" s="415">
        <f t="shared" si="85"/>
        <v>905840</v>
      </c>
      <c r="AV235" s="415">
        <f t="shared" si="86"/>
        <v>55610</v>
      </c>
      <c r="AW235" s="415">
        <f t="shared" si="87"/>
        <v>31020</v>
      </c>
      <c r="AX235" s="415">
        <f t="shared" si="88"/>
        <v>1589218</v>
      </c>
      <c r="AY235" s="415">
        <f>IFERROR(AH235*INDEX('تعرفه ها'!A:Z,MATCH("عوارض برق به ازاء هر کیلووات",'تعرفه ها'!$C:$C,0),MATCH(F235,'تعرفه ها'!$2:$2,0)),"---")</f>
        <v>98200</v>
      </c>
      <c r="AZ235" s="415">
        <f t="shared" si="89"/>
        <v>0</v>
      </c>
      <c r="BA235" s="415">
        <f>IFERROR(ROUND(((AX235+AY235+AZ235)*INDEX('تعرفه ها'!A:Z,MATCH("هزینه نگهداری و تعمیرات شبکه برق",'تعرفه ها'!$C:$C,0),MATCH(F235,'تعرفه ها'!$2:$2,0))/100),0),"---")</f>
        <v>168742</v>
      </c>
      <c r="BB235" s="415">
        <f>IFERROR(IF(P235="دیماندی",ROUND(AJ235*INDEX('تعرفه ها'!A:Z,MATCH(BB$1,'تعرفه ها'!$C:$C,0),MATCH(F235,'تعرفه ها'!$2:$2,0))*J235/30,0),0),"---")</f>
        <v>0</v>
      </c>
      <c r="BC235" s="415"/>
      <c r="BD235" s="54">
        <v>46058</v>
      </c>
      <c r="BE235" s="415">
        <f>IFERROR(ROUND(((AX235+AY235+AZ235+BA235+BB235+BC235+BD235)*INDEX('تعرفه ها'!A:Z,MATCH("مالیات برق",'تعرفه ها'!$C:$C,0),MATCH(F235,'تعرفه ها'!$2:$2,0))/100),0),"---")</f>
        <v>0</v>
      </c>
      <c r="BF235" s="415">
        <f t="shared" si="90"/>
        <v>1902218</v>
      </c>
      <c r="BG235" s="415">
        <v>-6237160</v>
      </c>
      <c r="BH235" s="415">
        <f t="shared" si="91"/>
        <v>-4334942</v>
      </c>
      <c r="BI235" s="54">
        <f t="shared" si="92"/>
        <v>942</v>
      </c>
      <c r="BJ235" s="55">
        <f t="shared" si="93"/>
        <v>-4335884</v>
      </c>
      <c r="BK235" s="262"/>
      <c r="BL235" s="183" t="str">
        <f>IFERROR(IF(INDEX(پرداخت!A:AZ,MATCH(A235&amp;" - "&amp;"برق",پرداخت!$B:$B,0),MATCH(G235,پرداخت!$1:$1,0))="نشده","نشده","شده"),"---")</f>
        <v>شده</v>
      </c>
      <c r="BN235" s="257"/>
      <c r="BO235" s="257"/>
      <c r="BP235" s="257"/>
      <c r="BQ235" s="257"/>
      <c r="BR235" s="257"/>
      <c r="BS235" s="257"/>
      <c r="BT235" s="257"/>
      <c r="BU235" s="257"/>
      <c r="BV235" s="257"/>
      <c r="BW235" s="257"/>
      <c r="BX235" s="257"/>
      <c r="BY235" s="257"/>
      <c r="BZ235" s="257"/>
      <c r="CA235" s="257"/>
      <c r="CB235" s="257"/>
      <c r="CC235" s="257"/>
      <c r="CD235" s="257"/>
      <c r="CE235" s="257"/>
      <c r="CF235" s="257"/>
      <c r="CG235" s="257"/>
      <c r="CH235"/>
      <c r="CI235"/>
      <c r="CJ235"/>
      <c r="CK235"/>
    </row>
    <row r="236" spans="1:89" ht="33.75" hidden="1">
      <c r="A236" s="171" t="s">
        <v>233</v>
      </c>
      <c r="B236" s="47">
        <f>IFERROR(INDEX('اطلاعات انشعابات شرکتها'!A:BB,MATCH(A236,'اطلاعات انشعابات شرکتها'!A:A,0),MATCH(B$1,'اطلاعات انشعابات شرکتها'!$1:$1,0)),0)</f>
        <v>121</v>
      </c>
      <c r="C236" s="48">
        <f>IFERROR(INDEX('اطلاعات انشعابات شرکتها'!A:BB,MATCH(A236,'اطلاعات انشعابات شرکتها'!A:A,0),MATCH(C$1,'اطلاعات انشعابات شرکتها'!$1:$1,0)),0)</f>
        <v>0</v>
      </c>
      <c r="D236" s="45"/>
      <c r="E236" s="171">
        <v>4</v>
      </c>
      <c r="F236" s="170">
        <v>99</v>
      </c>
      <c r="G236" s="188" t="str">
        <f t="shared" si="72"/>
        <v>99/4</v>
      </c>
      <c r="H236" s="188" t="str">
        <f>IFERROR(INDEX('اطلاعات دوره'!A:Z,MATCH(G236,'اطلاعات دوره'!C:C,0),MATCH(H$1,'اطلاعات دوره'!$1:$1,0)),0)</f>
        <v>99/02/01</v>
      </c>
      <c r="I236" s="188" t="str">
        <f>IFERROR(INDEX('اطلاعات دوره'!A:Z,MATCH(G236,'اطلاعات دوره'!C:C,0),MATCH(I$1,'اطلاعات دوره'!$1:$1,0)),0)</f>
        <v>99/04/31</v>
      </c>
      <c r="J236" s="188">
        <f>IFERROR(INDEX('اطلاعات دوره'!A:Z,MATCH(G236,'اطلاعات دوره'!C:C,0),MATCH(J$1,'اطلاعات دوره'!$1:$1,0)),0)</f>
        <v>93</v>
      </c>
      <c r="K236" s="265"/>
      <c r="L236" s="188" t="str">
        <f>IFERROR(INDEX('اطلاعات دوره'!A:Z,MATCH(G236,'اطلاعات دوره'!C:C,0)-1,MATCH("عنوان",'اطلاعات دوره'!$1:$1,0)),"---")</f>
        <v>99/3</v>
      </c>
      <c r="M236" s="188" t="str">
        <f t="shared" si="73"/>
        <v>پیشگام انرژی خاور-99/3</v>
      </c>
      <c r="N236" s="188" t="str">
        <f t="shared" si="74"/>
        <v>پیشگام انرژی خاور-99/4</v>
      </c>
      <c r="O236" s="265"/>
      <c r="P236" s="188" t="str">
        <f>IFERROR(INDEX('اطلاعات انشعابات شرکتها'!A:BB,MATCH(A236,'اطلاعات انشعابات شرکتها'!A:A,0),MATCH(P$1,'اطلاعات انشعابات شرکتها'!$1:$1,0)),0)</f>
        <v>دیماندی</v>
      </c>
      <c r="Q236" s="188">
        <f>IFERROR(INDEX('اطلاعات انشعابات شرکتها'!A:BB,MATCH(A236,'اطلاعات انشعابات شرکتها'!A:A,0),MATCH(Q$1,'اطلاعات انشعابات شرکتها'!$1:$1,0)),0)</f>
        <v>30</v>
      </c>
      <c r="R236" s="188" t="str">
        <f>IFERROR(INDEX('اطلاعات انشعابات شرکتها'!A:BB,MATCH(A236,'اطلاعات انشعابات شرکتها'!A:A,0),MATCH(R$1,'اطلاعات انشعابات شرکتها'!$1:$1,0)),0)</f>
        <v>20</v>
      </c>
      <c r="S236" s="265"/>
      <c r="T236" s="188">
        <f>IFERROR(INDEX('قرائت کنتور'!A:AZ,MATCH(A236&amp;"-"&amp;T$1,'قرائت کنتور'!B:B,0),MATCH(G236,'قرائت کنتور'!$1:$1,0)),0)</f>
        <v>0</v>
      </c>
      <c r="U236" s="188">
        <f>IFERROR(INDEX('قرائت کنتور'!A:AZ,MATCH(A236&amp;"-"&amp;U$1,'قرائت کنتور'!B:B,0),MATCH(L236,'قرائت کنتور'!$1:$1,0)),0)</f>
        <v>1288</v>
      </c>
      <c r="V236" s="188">
        <f>IFERROR(INDEX('قرائت کنتور'!A:AZ,MATCH(A236&amp;"-"&amp;U$1,'قرائت کنتور'!B:B,0),MATCH(G236,'قرائت کنتور'!$1:$1,0)),0)</f>
        <v>1305</v>
      </c>
      <c r="W236" s="188">
        <f>IFERROR(INDEX('قرائت کنتور'!A:AZ,MATCH(A236&amp;"-"&amp;W$1,'قرائت کنتور'!B:B,0),MATCH(L236,'قرائت کنتور'!$1:$1,0)),0)</f>
        <v>12944</v>
      </c>
      <c r="X236" s="188">
        <f>IFERROR(INDEX('قرائت کنتور'!A:AZ,MATCH(A236&amp;"-"&amp;W$1,'قرائت کنتور'!B:B,0),MATCH(G236,'قرائت کنتور'!$1:$1,0)),0)</f>
        <v>13302</v>
      </c>
      <c r="Y236" s="188">
        <f>IFERROR(INDEX('قرائت کنتور'!A:AZ,MATCH(A236&amp;"-"&amp;Y$1,'قرائت کنتور'!B:B,0),MATCH(L236,'قرائت کنتور'!$1:$1,0)),0)</f>
        <v>778</v>
      </c>
      <c r="Z236" s="188">
        <f>IFERROR(INDEX('قرائت کنتور'!A:AZ,MATCH(A236&amp;"-"&amp;Y$1,'قرائت کنتور'!B:B,0),MATCH(G236,'قرائت کنتور'!$1:$1,0)),0)</f>
        <v>826</v>
      </c>
      <c r="AA236" s="188">
        <f>IFERROR(INDEX('قرائت کنتور'!A:AZ,MATCH(A236&amp;"-"&amp;AA$1,'قرائت کنتور'!B:B,0),MATCH(L236,'قرائت کنتور'!$1:$1,0)),0)</f>
        <v>3153</v>
      </c>
      <c r="AB236" s="188">
        <f>IFERROR(INDEX('قرائت کنتور'!A:AZ,MATCH(A236&amp;"-"&amp;AA$1,'قرائت کنتور'!B:B,0),MATCH(G236,'قرائت کنتور'!$1:$1,0)),0)</f>
        <v>3451</v>
      </c>
      <c r="AC236" s="265"/>
      <c r="AD236" s="188">
        <f t="shared" si="75"/>
        <v>340</v>
      </c>
      <c r="AE236" s="188">
        <f t="shared" si="76"/>
        <v>7160</v>
      </c>
      <c r="AF236" s="188">
        <f t="shared" si="77"/>
        <v>960</v>
      </c>
      <c r="AG236" s="188">
        <f t="shared" si="78"/>
        <v>5960</v>
      </c>
      <c r="AH236" s="188">
        <f t="shared" si="79"/>
        <v>8460</v>
      </c>
      <c r="AI236" s="188">
        <f t="shared" si="80"/>
        <v>0</v>
      </c>
      <c r="AJ236" s="188">
        <f t="shared" si="81"/>
        <v>27</v>
      </c>
      <c r="AK236" s="265"/>
      <c r="AL236" s="254">
        <f t="shared" si="82"/>
        <v>0.81750311316169244</v>
      </c>
      <c r="AM236" s="254">
        <f t="shared" si="83"/>
        <v>0.1009132387511662</v>
      </c>
      <c r="AN236" s="265"/>
      <c r="AO236" s="188">
        <f>IFERROR(INDEX('تعرفه ها'!A:Z,MATCH(P236&amp;"-"&amp;AO$1,'تعرفه ها'!C:C,0),MATCH(F236,'تعرفه ها'!$2:$2,0),1),"---")</f>
        <v>879</v>
      </c>
      <c r="AP236" s="188">
        <f>IFERROR(INDEX('تعرفه ها'!A:Z,MATCH(P236&amp;"-"&amp;AP$1,'تعرفه ها'!C:C,0),MATCH(F236,'تعرفه ها'!$2:$2,0),1),"---")</f>
        <v>439</v>
      </c>
      <c r="AQ236" s="188">
        <f>IFERROR(INDEX('تعرفه ها'!A:Z,MATCH(P236&amp;"-"&amp;AQ$1,'تعرفه ها'!C:C,0),MATCH(F236,'تعرفه ها'!$2:$2,0),1),"---")</f>
        <v>220</v>
      </c>
      <c r="AR236" s="188">
        <f>IFERROR(INDEX('تعرفه ها'!A:Z,MATCH(P236&amp;"-"&amp;AR$1,'تعرفه ها'!C:C,0),MATCH(F236,'تعرفه ها'!$2:$2,0),1),"---")</f>
        <v>550</v>
      </c>
      <c r="AS236" s="265"/>
      <c r="AT236" s="415">
        <f t="shared" si="84"/>
        <v>298860</v>
      </c>
      <c r="AU236" s="415">
        <f t="shared" si="85"/>
        <v>3143240</v>
      </c>
      <c r="AV236" s="415">
        <f t="shared" si="86"/>
        <v>211200</v>
      </c>
      <c r="AW236" s="415">
        <f t="shared" si="87"/>
        <v>3278000</v>
      </c>
      <c r="AX236" s="415">
        <f t="shared" si="88"/>
        <v>6931300</v>
      </c>
      <c r="AY236" s="415">
        <f>IFERROR(AH236*INDEX('تعرفه ها'!A:Z,MATCH("عوارض برق به ازاء هر کیلووات",'تعرفه ها'!$C:$C,0),MATCH(F236,'تعرفه ها'!$2:$2,0)),"---")</f>
        <v>423000</v>
      </c>
      <c r="AZ236" s="415">
        <f t="shared" si="89"/>
        <v>368666</v>
      </c>
      <c r="BA236" s="415">
        <f>IFERROR(ROUND(((AX236+AY236+AZ236)*INDEX('تعرفه ها'!A:Z,MATCH("هزینه نگهداری و تعمیرات شبکه برق",'تعرفه ها'!$C:$C,0),MATCH(F236,'تعرفه ها'!$2:$2,0))/100),0),"---")</f>
        <v>772297</v>
      </c>
      <c r="BB236" s="415">
        <f>IFERROR(IF(P236="دیماندی",ROUND(AJ236*INDEX('تعرفه ها'!A:Z,MATCH(BB$1,'تعرفه ها'!$C:$C,0),MATCH(F236,'تعرفه ها'!$2:$2,0))*J236/30,0),0),"---")</f>
        <v>2325688</v>
      </c>
      <c r="BC236" s="415"/>
      <c r="BD236" s="54">
        <v>598592</v>
      </c>
      <c r="BE236" s="415">
        <f>IFERROR(ROUND(((AX236+AY236+AZ236+BA236+BB236+BC236+BD236)*INDEX('تعرفه ها'!A:Z,MATCH("مالیات برق",'تعرفه ها'!$C:$C,0),MATCH(F236,'تعرفه ها'!$2:$2,0))/100),0),"---")</f>
        <v>0</v>
      </c>
      <c r="BF236" s="415">
        <f t="shared" si="90"/>
        <v>11419543</v>
      </c>
      <c r="BG236" s="415">
        <v>165</v>
      </c>
      <c r="BH236" s="415">
        <f t="shared" si="91"/>
        <v>11419708</v>
      </c>
      <c r="BI236" s="54">
        <f t="shared" si="92"/>
        <v>708</v>
      </c>
      <c r="BJ236" s="55">
        <f t="shared" si="93"/>
        <v>11419000</v>
      </c>
      <c r="BK236" s="262"/>
      <c r="BL236" s="183" t="str">
        <f>IFERROR(IF(INDEX(پرداخت!A:AZ,MATCH(A236&amp;" - "&amp;"برق",پرداخت!$B:$B,0),MATCH(G236,پرداخت!$1:$1,0))="نشده","نشده","شده"),"---")</f>
        <v>شده</v>
      </c>
      <c r="BN236" s="257"/>
      <c r="BO236" s="257"/>
      <c r="BP236" s="257"/>
      <c r="BQ236" s="257"/>
      <c r="BR236" s="257"/>
      <c r="BS236" s="257"/>
      <c r="BT236" s="257"/>
      <c r="BU236" s="257"/>
      <c r="BV236" s="257"/>
      <c r="BW236" s="257"/>
      <c r="BX236" s="257"/>
      <c r="BY236" s="257"/>
      <c r="BZ236" s="257"/>
      <c r="CA236" s="257"/>
      <c r="CB236" s="257"/>
      <c r="CC236" s="257"/>
      <c r="CD236" s="257"/>
      <c r="CE236" s="257"/>
      <c r="CF236" s="257"/>
      <c r="CG236" s="257"/>
      <c r="CH236"/>
      <c r="CI236"/>
      <c r="CJ236"/>
      <c r="CK236"/>
    </row>
    <row r="237" spans="1:89" ht="33.75" hidden="1">
      <c r="A237" s="171" t="s">
        <v>237</v>
      </c>
      <c r="B237" s="47">
        <f>IFERROR(INDEX('اطلاعات انشعابات شرکتها'!A:BB,MATCH(A237,'اطلاعات انشعابات شرکتها'!A:A,0),MATCH(B$1,'اطلاعات انشعابات شرکتها'!$1:$1,0)),0)</f>
        <v>122</v>
      </c>
      <c r="C237" s="48">
        <f>IFERROR(INDEX('اطلاعات انشعابات شرکتها'!A:BB,MATCH(A237,'اطلاعات انشعابات شرکتها'!A:A,0),MATCH(C$1,'اطلاعات انشعابات شرکتها'!$1:$1,0)),0)</f>
        <v>0</v>
      </c>
      <c r="D237" s="45"/>
      <c r="E237" s="171">
        <v>4</v>
      </c>
      <c r="F237" s="170">
        <v>99</v>
      </c>
      <c r="G237" s="188" t="str">
        <f t="shared" si="72"/>
        <v>99/4</v>
      </c>
      <c r="H237" s="188" t="str">
        <f>IFERROR(INDEX('اطلاعات دوره'!A:Z,MATCH(G237,'اطلاعات دوره'!C:C,0),MATCH(H$1,'اطلاعات دوره'!$1:$1,0)),0)</f>
        <v>99/02/01</v>
      </c>
      <c r="I237" s="188" t="str">
        <f>IFERROR(INDEX('اطلاعات دوره'!A:Z,MATCH(G237,'اطلاعات دوره'!C:C,0),MATCH(I$1,'اطلاعات دوره'!$1:$1,0)),0)</f>
        <v>99/04/31</v>
      </c>
      <c r="J237" s="188">
        <f>IFERROR(INDEX('اطلاعات دوره'!A:Z,MATCH(G237,'اطلاعات دوره'!C:C,0),MATCH(J$1,'اطلاعات دوره'!$1:$1,0)),0)</f>
        <v>93</v>
      </c>
      <c r="K237" s="265"/>
      <c r="L237" s="188" t="str">
        <f>IFERROR(INDEX('اطلاعات دوره'!A:Z,MATCH(G237,'اطلاعات دوره'!C:C,0)-1,MATCH("عنوان",'اطلاعات دوره'!$1:$1,0)),"---")</f>
        <v>99/3</v>
      </c>
      <c r="M237" s="188" t="str">
        <f t="shared" si="73"/>
        <v>پیمان خطوط شرق-99/3</v>
      </c>
      <c r="N237" s="188" t="str">
        <f t="shared" si="74"/>
        <v>پیمان خطوط شرق-99/4</v>
      </c>
      <c r="O237" s="265"/>
      <c r="P237" s="188" t="str">
        <f>IFERROR(INDEX('اطلاعات انشعابات شرکتها'!A:BB,MATCH(A237,'اطلاعات انشعابات شرکتها'!A:A,0),MATCH(P$1,'اطلاعات انشعابات شرکتها'!$1:$1,0)),0)</f>
        <v>غیر دیماندی</v>
      </c>
      <c r="Q237" s="188">
        <f>IFERROR(INDEX('اطلاعات انشعابات شرکتها'!A:BB,MATCH(A237,'اطلاعات انشعابات شرکتها'!A:A,0),MATCH(Q$1,'اطلاعات انشعابات شرکتها'!$1:$1,0)),0)</f>
        <v>19</v>
      </c>
      <c r="R237" s="188" t="str">
        <f>IFERROR(INDEX('اطلاعات انشعابات شرکتها'!A:BB,MATCH(A237,'اطلاعات انشعابات شرکتها'!A:A,0),MATCH(R$1,'اطلاعات انشعابات شرکتها'!$1:$1,0)),0)</f>
        <v>1</v>
      </c>
      <c r="S237" s="265"/>
      <c r="T237" s="188">
        <f>IFERROR(INDEX('قرائت کنتور'!A:AZ,MATCH(A237&amp;"-"&amp;T$1,'قرائت کنتور'!B:B,0),MATCH(G237,'قرائت کنتور'!$1:$1,0)),0)</f>
        <v>0</v>
      </c>
      <c r="U237" s="188">
        <f>IFERROR(INDEX('قرائت کنتور'!A:AZ,MATCH(A237&amp;"-"&amp;U$1,'قرائت کنتور'!B:B,0),MATCH(L237,'قرائت کنتور'!$1:$1,0)),0)</f>
        <v>2694</v>
      </c>
      <c r="V237" s="188">
        <f>IFERROR(INDEX('قرائت کنتور'!A:AZ,MATCH(A237&amp;"-"&amp;U$1,'قرائت کنتور'!B:B,0),MATCH(G237,'قرائت کنتور'!$1:$1,0)),0)</f>
        <v>2695</v>
      </c>
      <c r="W237" s="188">
        <f>IFERROR(INDEX('قرائت کنتور'!A:AZ,MATCH(A237&amp;"-"&amp;W$1,'قرائت کنتور'!B:B,0),MATCH(L237,'قرائت کنتور'!$1:$1,0)),0)</f>
        <v>23630</v>
      </c>
      <c r="X237" s="188">
        <f>IFERROR(INDEX('قرائت کنتور'!A:AZ,MATCH(A237&amp;"-"&amp;W$1,'قرائت کنتور'!B:B,0),MATCH(G237,'قرائت کنتور'!$1:$1,0)),0)</f>
        <v>25095</v>
      </c>
      <c r="Y237" s="188">
        <f>IFERROR(INDEX('قرائت کنتور'!A:AZ,MATCH(A237&amp;"-"&amp;Y$1,'قرائت کنتور'!B:B,0),MATCH(L237,'قرائت کنتور'!$1:$1,0)),0)</f>
        <v>23759</v>
      </c>
      <c r="Z237" s="188">
        <f>IFERROR(INDEX('قرائت کنتور'!A:AZ,MATCH(A237&amp;"-"&amp;Y$1,'قرائت کنتور'!B:B,0),MATCH(G237,'قرائت کنتور'!$1:$1,0)),0)</f>
        <v>32004</v>
      </c>
      <c r="AA237" s="188">
        <f>IFERROR(INDEX('قرائت کنتور'!A:AZ,MATCH(A237&amp;"-"&amp;AA$1,'قرائت کنتور'!B:B,0),MATCH(L237,'قرائت کنتور'!$1:$1,0)),0)</f>
        <v>4295</v>
      </c>
      <c r="AB237" s="188">
        <f>IFERROR(INDEX('قرائت کنتور'!A:AZ,MATCH(A237&amp;"-"&amp;AA$1,'قرائت کنتور'!B:B,0),MATCH(G237,'قرائت کنتور'!$1:$1,0)),0)</f>
        <v>5217</v>
      </c>
      <c r="AC237" s="265"/>
      <c r="AD237" s="188">
        <f t="shared" si="75"/>
        <v>1</v>
      </c>
      <c r="AE237" s="188">
        <f t="shared" si="76"/>
        <v>1465</v>
      </c>
      <c r="AF237" s="188">
        <f t="shared" si="77"/>
        <v>8245</v>
      </c>
      <c r="AG237" s="188">
        <f t="shared" si="78"/>
        <v>922</v>
      </c>
      <c r="AH237" s="188">
        <f t="shared" si="79"/>
        <v>9711</v>
      </c>
      <c r="AI237" s="188">
        <f t="shared" si="80"/>
        <v>0</v>
      </c>
      <c r="AJ237" s="188" t="str">
        <f t="shared" si="81"/>
        <v>0</v>
      </c>
      <c r="AK237" s="265"/>
      <c r="AL237" s="254">
        <f t="shared" si="82"/>
        <v>0.99552307476769097</v>
      </c>
      <c r="AM237" s="254" t="str">
        <f t="shared" si="83"/>
        <v>0</v>
      </c>
      <c r="AN237" s="265"/>
      <c r="AO237" s="188">
        <f>IFERROR(INDEX('تعرفه ها'!A:Z,MATCH(P237&amp;"-"&amp;AO$1,'تعرفه ها'!C:C,0),MATCH(F237,'تعرفه ها'!$2:$2,0),1),"---")</f>
        <v>1115</v>
      </c>
      <c r="AP237" s="188">
        <f>IFERROR(INDEX('تعرفه ها'!A:Z,MATCH(P237&amp;"-"&amp;AP$1,'تعرفه ها'!C:C,0),MATCH(F237,'تعرفه ها'!$2:$2,0),1),"---")</f>
        <v>558</v>
      </c>
      <c r="AQ237" s="188">
        <f>IFERROR(INDEX('تعرفه ها'!A:Z,MATCH(P237&amp;"-"&amp;AQ$1,'تعرفه ها'!C:C,0),MATCH(F237,'تعرفه ها'!$2:$2,0),1),"---")</f>
        <v>279</v>
      </c>
      <c r="AR237" s="188">
        <f>IFERROR(INDEX('تعرفه ها'!A:Z,MATCH(P237&amp;"-"&amp;AR$1,'تعرفه ها'!C:C,0),MATCH(F237,'تعرفه ها'!$2:$2,0),1),"---")</f>
        <v>550</v>
      </c>
      <c r="AS237" s="265"/>
      <c r="AT237" s="415">
        <f t="shared" si="84"/>
        <v>1115</v>
      </c>
      <c r="AU237" s="415">
        <f t="shared" si="85"/>
        <v>817470</v>
      </c>
      <c r="AV237" s="415">
        <f t="shared" si="86"/>
        <v>2300355</v>
      </c>
      <c r="AW237" s="415">
        <f t="shared" si="87"/>
        <v>507100</v>
      </c>
      <c r="AX237" s="415">
        <f t="shared" si="88"/>
        <v>3626040</v>
      </c>
      <c r="AY237" s="415">
        <f>IFERROR(AH237*INDEX('تعرفه ها'!A:Z,MATCH("عوارض برق به ازاء هر کیلووات",'تعرفه ها'!$C:$C,0),MATCH(F237,'تعرفه ها'!$2:$2,0)),"---")</f>
        <v>485550</v>
      </c>
      <c r="AZ237" s="415">
        <f t="shared" si="89"/>
        <v>0</v>
      </c>
      <c r="BA237" s="415">
        <f>IFERROR(ROUND(((AX237+AY237+AZ237)*INDEX('تعرفه ها'!A:Z,MATCH("هزینه نگهداری و تعمیرات شبکه برق",'تعرفه ها'!$C:$C,0),MATCH(F237,'تعرفه ها'!$2:$2,0))/100),0),"---")</f>
        <v>411159</v>
      </c>
      <c r="BB237" s="415">
        <f>IFERROR(IF(P237="دیماندی",ROUND(AJ237*INDEX('تعرفه ها'!A:Z,MATCH(BB$1,'تعرفه ها'!$C:$C,0),MATCH(F237,'تعرفه ها'!$2:$2,0))*J237/30,0),0),"---")</f>
        <v>0</v>
      </c>
      <c r="BC237" s="415"/>
      <c r="BD237" s="54">
        <v>341804</v>
      </c>
      <c r="BE237" s="415">
        <f>IFERROR(ROUND(((AX237+AY237+AZ237+BA237+BB237+BC237+BD237)*INDEX('تعرفه ها'!A:Z,MATCH("مالیات برق",'تعرفه ها'!$C:$C,0),MATCH(F237,'تعرفه ها'!$2:$2,0))/100),0),"---")</f>
        <v>0</v>
      </c>
      <c r="BF237" s="415">
        <f t="shared" si="90"/>
        <v>4864553</v>
      </c>
      <c r="BG237" s="415">
        <v>10395122</v>
      </c>
      <c r="BH237" s="415">
        <f t="shared" si="91"/>
        <v>15259675</v>
      </c>
      <c r="BI237" s="54">
        <f t="shared" si="92"/>
        <v>675</v>
      </c>
      <c r="BJ237" s="55">
        <f t="shared" si="93"/>
        <v>15259000</v>
      </c>
      <c r="BK237" s="262"/>
      <c r="BL237" s="183" t="str">
        <f>IFERROR(IF(INDEX(پرداخت!A:AZ,MATCH(A237&amp;" - "&amp;"برق",پرداخت!$B:$B,0),MATCH(G237,پرداخت!$1:$1,0))="نشده","نشده","شده"),"---")</f>
        <v>شده</v>
      </c>
      <c r="BN237" s="257"/>
      <c r="BO237" s="257"/>
      <c r="BP237" s="257"/>
      <c r="BQ237" s="257"/>
      <c r="BR237" s="257"/>
      <c r="BS237" s="257"/>
      <c r="BT237" s="257"/>
      <c r="BU237" s="257"/>
      <c r="BV237" s="257"/>
      <c r="BW237" s="257"/>
      <c r="BX237" s="257"/>
      <c r="BY237" s="257"/>
      <c r="BZ237" s="257"/>
      <c r="CA237" s="257"/>
      <c r="CB237" s="257"/>
      <c r="CC237" s="257"/>
      <c r="CD237" s="257"/>
      <c r="CE237" s="257"/>
      <c r="CF237" s="257"/>
      <c r="CG237" s="257"/>
      <c r="CH237"/>
      <c r="CI237"/>
      <c r="CJ237"/>
      <c r="CK237"/>
    </row>
    <row r="238" spans="1:89" ht="33.75" hidden="1">
      <c r="A238" s="171" t="s">
        <v>238</v>
      </c>
      <c r="B238" s="47">
        <f>IFERROR(INDEX('اطلاعات انشعابات شرکتها'!A:BB,MATCH(A238,'اطلاعات انشعابات شرکتها'!A:A,0),MATCH(B$1,'اطلاعات انشعابات شرکتها'!$1:$1,0)),0)</f>
        <v>123</v>
      </c>
      <c r="C238" s="48">
        <f>IFERROR(INDEX('اطلاعات انشعابات شرکتها'!A:BB,MATCH(A238,'اطلاعات انشعابات شرکتها'!A:A,0),MATCH(C$1,'اطلاعات انشعابات شرکتها'!$1:$1,0)),0)</f>
        <v>0</v>
      </c>
      <c r="D238" s="45"/>
      <c r="E238" s="171">
        <v>4</v>
      </c>
      <c r="F238" s="170">
        <v>99</v>
      </c>
      <c r="G238" s="188" t="str">
        <f t="shared" si="72"/>
        <v>99/4</v>
      </c>
      <c r="H238" s="188" t="str">
        <f>IFERROR(INDEX('اطلاعات دوره'!A:Z,MATCH(G238,'اطلاعات دوره'!C:C,0),MATCH(H$1,'اطلاعات دوره'!$1:$1,0)),0)</f>
        <v>99/02/01</v>
      </c>
      <c r="I238" s="188" t="str">
        <f>IFERROR(INDEX('اطلاعات دوره'!A:Z,MATCH(G238,'اطلاعات دوره'!C:C,0),MATCH(I$1,'اطلاعات دوره'!$1:$1,0)),0)</f>
        <v>99/04/31</v>
      </c>
      <c r="J238" s="188">
        <f>IFERROR(INDEX('اطلاعات دوره'!A:Z,MATCH(G238,'اطلاعات دوره'!C:C,0),MATCH(J$1,'اطلاعات دوره'!$1:$1,0)),0)</f>
        <v>93</v>
      </c>
      <c r="K238" s="265"/>
      <c r="L238" s="188" t="str">
        <f>IFERROR(INDEX('اطلاعات دوره'!A:Z,MATCH(G238,'اطلاعات دوره'!C:C,0)-1,MATCH("عنوان",'اطلاعات دوره'!$1:$1,0)),"---")</f>
        <v>99/3</v>
      </c>
      <c r="M238" s="188" t="str">
        <f t="shared" si="73"/>
        <v>تابان اندیش برجیس-99/3</v>
      </c>
      <c r="N238" s="188" t="str">
        <f t="shared" si="74"/>
        <v>تابان اندیش برجیس-99/4</v>
      </c>
      <c r="O238" s="265"/>
      <c r="P238" s="188" t="str">
        <f>IFERROR(INDEX('اطلاعات انشعابات شرکتها'!A:BB,MATCH(A238,'اطلاعات انشعابات شرکتها'!A:A,0),MATCH(P$1,'اطلاعات انشعابات شرکتها'!$1:$1,0)),0)</f>
        <v>غیر دیماندی</v>
      </c>
      <c r="Q238" s="188">
        <f>IFERROR(INDEX('اطلاعات انشعابات شرکتها'!A:BB,MATCH(A238,'اطلاعات انشعابات شرکتها'!A:A,0),MATCH(Q$1,'اطلاعات انشعابات شرکتها'!$1:$1,0)),0)</f>
        <v>19</v>
      </c>
      <c r="R238" s="188" t="str">
        <f>IFERROR(INDEX('اطلاعات انشعابات شرکتها'!A:BB,MATCH(A238,'اطلاعات انشعابات شرکتها'!A:A,0),MATCH(R$1,'اطلاعات انشعابات شرکتها'!$1:$1,0)),0)</f>
        <v>1</v>
      </c>
      <c r="S238" s="265"/>
      <c r="T238" s="188">
        <f>IFERROR(INDEX('قرائت کنتور'!A:AZ,MATCH(A238&amp;"-"&amp;T$1,'قرائت کنتور'!B:B,0),MATCH(G238,'قرائت کنتور'!$1:$1,0)),0)</f>
        <v>0</v>
      </c>
      <c r="U238" s="188">
        <f>IFERROR(INDEX('قرائت کنتور'!A:AZ,MATCH(A238&amp;"-"&amp;U$1,'قرائت کنتور'!B:B,0),MATCH(L238,'قرائت کنتور'!$1:$1,0)),0)</f>
        <v>5166</v>
      </c>
      <c r="V238" s="188">
        <f>IFERROR(INDEX('قرائت کنتور'!A:AZ,MATCH(A238&amp;"-"&amp;U$1,'قرائت کنتور'!B:B,0),MATCH(G238,'قرائت کنتور'!$1:$1,0)),0)</f>
        <v>0</v>
      </c>
      <c r="W238" s="188">
        <f>IFERROR(INDEX('قرائت کنتور'!A:AZ,MATCH(A238&amp;"-"&amp;W$1,'قرائت کنتور'!B:B,0),MATCH(L238,'قرائت کنتور'!$1:$1,0)),0)</f>
        <v>23614</v>
      </c>
      <c r="X238" s="188">
        <f>IFERROR(INDEX('قرائت کنتور'!A:AZ,MATCH(A238&amp;"-"&amp;W$1,'قرائت کنتور'!B:B,0),MATCH(G238,'قرائت کنتور'!$1:$1,0)),0)</f>
        <v>0</v>
      </c>
      <c r="Y238" s="188">
        <f>IFERROR(INDEX('قرائت کنتور'!A:AZ,MATCH(A238&amp;"-"&amp;Y$1,'قرائت کنتور'!B:B,0),MATCH(L238,'قرائت کنتور'!$1:$1,0)),0)</f>
        <v>3840</v>
      </c>
      <c r="Z238" s="188">
        <f>IFERROR(INDEX('قرائت کنتور'!A:AZ,MATCH(A238&amp;"-"&amp;Y$1,'قرائت کنتور'!B:B,0),MATCH(G238,'قرائت کنتور'!$1:$1,0)),0)</f>
        <v>0</v>
      </c>
      <c r="AA238" s="188">
        <f>IFERROR(INDEX('قرائت کنتور'!A:AZ,MATCH(A238&amp;"-"&amp;AA$1,'قرائت کنتور'!B:B,0),MATCH(L238,'قرائت کنتور'!$1:$1,0)),0)</f>
        <v>33348</v>
      </c>
      <c r="AB238" s="188">
        <f>IFERROR(INDEX('قرائت کنتور'!A:AZ,MATCH(A238&amp;"-"&amp;AA$1,'قرائت کنتور'!B:B,0),MATCH(G238,'قرائت کنتور'!$1:$1,0)),0)</f>
        <v>0</v>
      </c>
      <c r="AC238" s="265"/>
      <c r="AD238" s="188">
        <f t="shared" si="75"/>
        <v>-5166</v>
      </c>
      <c r="AE238" s="188">
        <f t="shared" si="76"/>
        <v>-23614</v>
      </c>
      <c r="AF238" s="188">
        <f t="shared" si="77"/>
        <v>-3840</v>
      </c>
      <c r="AG238" s="188">
        <f t="shared" si="78"/>
        <v>-33348</v>
      </c>
      <c r="AH238" s="188">
        <f t="shared" si="79"/>
        <v>-32620</v>
      </c>
      <c r="AI238" s="188">
        <f t="shared" si="80"/>
        <v>0</v>
      </c>
      <c r="AJ238" s="188" t="str">
        <f t="shared" si="81"/>
        <v>0</v>
      </c>
      <c r="AK238" s="265"/>
      <c r="AL238" s="254">
        <f t="shared" si="82"/>
        <v>-0.6992608169848763</v>
      </c>
      <c r="AM238" s="254" t="str">
        <f t="shared" si="83"/>
        <v>0</v>
      </c>
      <c r="AN238" s="265"/>
      <c r="AO238" s="188">
        <f>IFERROR(INDEX('تعرفه ها'!A:Z,MATCH(P238&amp;"-"&amp;AO$1,'تعرفه ها'!C:C,0),MATCH(F238,'تعرفه ها'!$2:$2,0),1),"---")</f>
        <v>1115</v>
      </c>
      <c r="AP238" s="188">
        <f>IFERROR(INDEX('تعرفه ها'!A:Z,MATCH(P238&amp;"-"&amp;AP$1,'تعرفه ها'!C:C,0),MATCH(F238,'تعرفه ها'!$2:$2,0),1),"---")</f>
        <v>558</v>
      </c>
      <c r="AQ238" s="188">
        <f>IFERROR(INDEX('تعرفه ها'!A:Z,MATCH(P238&amp;"-"&amp;AQ$1,'تعرفه ها'!C:C,0),MATCH(F238,'تعرفه ها'!$2:$2,0),1),"---")</f>
        <v>279</v>
      </c>
      <c r="AR238" s="188">
        <f>IFERROR(INDEX('تعرفه ها'!A:Z,MATCH(P238&amp;"-"&amp;AR$1,'تعرفه ها'!C:C,0),MATCH(F238,'تعرفه ها'!$2:$2,0),1),"---")</f>
        <v>550</v>
      </c>
      <c r="AS238" s="265"/>
      <c r="AT238" s="415">
        <f t="shared" si="84"/>
        <v>-5760090</v>
      </c>
      <c r="AU238" s="415">
        <f t="shared" si="85"/>
        <v>-13176612</v>
      </c>
      <c r="AV238" s="415">
        <f t="shared" si="86"/>
        <v>-1071360</v>
      </c>
      <c r="AW238" s="415">
        <f t="shared" si="87"/>
        <v>-18341400</v>
      </c>
      <c r="AX238" s="415">
        <f t="shared" si="88"/>
        <v>-38349462</v>
      </c>
      <c r="AY238" s="415">
        <f>IFERROR(AH238*INDEX('تعرفه ها'!A:Z,MATCH("عوارض برق به ازاء هر کیلووات",'تعرفه ها'!$C:$C,0),MATCH(F238,'تعرفه ها'!$2:$2,0)),"---")</f>
        <v>-1631000</v>
      </c>
      <c r="AZ238" s="415">
        <f t="shared" si="89"/>
        <v>0</v>
      </c>
      <c r="BA238" s="415">
        <f>IFERROR(ROUND(((AX238+AY238+AZ238)*INDEX('تعرفه ها'!A:Z,MATCH("هزینه نگهداری و تعمیرات شبکه برق",'تعرفه ها'!$C:$C,0),MATCH(F238,'تعرفه ها'!$2:$2,0))/100),0),"---")</f>
        <v>-3998046</v>
      </c>
      <c r="BB238" s="415">
        <f>IFERROR(IF(P238="دیماندی",ROUND(AJ238*INDEX('تعرفه ها'!A:Z,MATCH(BB$1,'تعرفه ها'!$C:$C,0),MATCH(F238,'تعرفه ها'!$2:$2,0))*J238/30,0),0),"---")</f>
        <v>0</v>
      </c>
      <c r="BC238" s="415"/>
      <c r="BD238" s="54">
        <v>0</v>
      </c>
      <c r="BE238" s="415">
        <f>IFERROR(ROUND(((AX238+AY238+AZ238+BA238+BB238+BC238+BD238)*INDEX('تعرفه ها'!A:Z,MATCH("مالیات برق",'تعرفه ها'!$C:$C,0),MATCH(F238,'تعرفه ها'!$2:$2,0))/100),0),"---")</f>
        <v>0</v>
      </c>
      <c r="BF238" s="415">
        <f t="shared" si="90"/>
        <v>-43978508</v>
      </c>
      <c r="BG238" s="415">
        <v>8</v>
      </c>
      <c r="BH238" s="415">
        <f t="shared" si="91"/>
        <v>-43978500</v>
      </c>
      <c r="BI238" s="54">
        <f t="shared" si="92"/>
        <v>500</v>
      </c>
      <c r="BJ238" s="55">
        <f t="shared" si="93"/>
        <v>-43979000</v>
      </c>
      <c r="BK238" s="262"/>
      <c r="BL238" s="183" t="str">
        <f>IFERROR(IF(INDEX(پرداخت!A:AZ,MATCH(A238&amp;" - "&amp;"برق",پرداخت!$B:$B,0),MATCH(G238,پرداخت!$1:$1,0))="نشده","نشده","شده"),"---")</f>
        <v>شده</v>
      </c>
      <c r="BN238" s="257"/>
      <c r="BO238" s="257"/>
      <c r="BP238" s="257"/>
      <c r="BQ238" s="257"/>
      <c r="BR238" s="257"/>
      <c r="BS238" s="257"/>
      <c r="BT238" s="257"/>
      <c r="BU238" s="257"/>
      <c r="BV238" s="257"/>
      <c r="BW238" s="257"/>
      <c r="BX238" s="257"/>
      <c r="BY238" s="257"/>
      <c r="BZ238" s="257"/>
      <c r="CA238" s="257"/>
      <c r="CB238" s="257"/>
      <c r="CC238" s="257"/>
      <c r="CD238" s="257"/>
      <c r="CE238" s="257"/>
      <c r="CF238" s="257"/>
      <c r="CG238" s="257"/>
      <c r="CH238"/>
      <c r="CI238"/>
      <c r="CJ238"/>
      <c r="CK238"/>
    </row>
    <row r="239" spans="1:89" ht="33.75" hidden="1">
      <c r="A239" s="171" t="s">
        <v>244</v>
      </c>
      <c r="B239" s="47">
        <f>IFERROR(INDEX('اطلاعات انشعابات شرکتها'!A:BB,MATCH(A239,'اطلاعات انشعابات شرکتها'!A:A,0),MATCH(B$1,'اطلاعات انشعابات شرکتها'!$1:$1,0)),0)</f>
        <v>125</v>
      </c>
      <c r="C239" s="48">
        <f>IFERROR(INDEX('اطلاعات انشعابات شرکتها'!A:BB,MATCH(A239,'اطلاعات انشعابات شرکتها'!A:A,0),MATCH(C$1,'اطلاعات انشعابات شرکتها'!$1:$1,0)),0)</f>
        <v>0</v>
      </c>
      <c r="D239" s="45"/>
      <c r="E239" s="171">
        <v>4</v>
      </c>
      <c r="F239" s="170">
        <v>99</v>
      </c>
      <c r="G239" s="188" t="str">
        <f t="shared" si="72"/>
        <v>99/4</v>
      </c>
      <c r="H239" s="188" t="str">
        <f>IFERROR(INDEX('اطلاعات دوره'!A:Z,MATCH(G239,'اطلاعات دوره'!C:C,0),MATCH(H$1,'اطلاعات دوره'!$1:$1,0)),0)</f>
        <v>99/02/01</v>
      </c>
      <c r="I239" s="188" t="str">
        <f>IFERROR(INDEX('اطلاعات دوره'!A:Z,MATCH(G239,'اطلاعات دوره'!C:C,0),MATCH(I$1,'اطلاعات دوره'!$1:$1,0)),0)</f>
        <v>99/04/31</v>
      </c>
      <c r="J239" s="188">
        <f>IFERROR(INDEX('اطلاعات دوره'!A:Z,MATCH(G239,'اطلاعات دوره'!C:C,0),MATCH(J$1,'اطلاعات دوره'!$1:$1,0)),0)</f>
        <v>93</v>
      </c>
      <c r="K239" s="265"/>
      <c r="L239" s="188" t="str">
        <f>IFERROR(INDEX('اطلاعات دوره'!A:Z,MATCH(G239,'اطلاعات دوره'!C:C,0)-1,MATCH("عنوان",'اطلاعات دوره'!$1:$1,0)),"---")</f>
        <v>99/3</v>
      </c>
      <c r="M239" s="188" t="str">
        <f t="shared" si="73"/>
        <v>توس درمان طب-99/3</v>
      </c>
      <c r="N239" s="188" t="str">
        <f t="shared" si="74"/>
        <v>توس درمان طب-99/4</v>
      </c>
      <c r="O239" s="265"/>
      <c r="P239" s="188" t="str">
        <f>IFERROR(INDEX('اطلاعات انشعابات شرکتها'!A:BB,MATCH(A239,'اطلاعات انشعابات شرکتها'!A:A,0),MATCH(P$1,'اطلاعات انشعابات شرکتها'!$1:$1,0)),0)</f>
        <v>غیر دیماندی</v>
      </c>
      <c r="Q239" s="188">
        <f>IFERROR(INDEX('اطلاعات انشعابات شرکتها'!A:BB,MATCH(A239,'اطلاعات انشعابات شرکتها'!A:A,0),MATCH(Q$1,'اطلاعات انشعابات شرکتها'!$1:$1,0)),0)</f>
        <v>19</v>
      </c>
      <c r="R239" s="188" t="str">
        <f>IFERROR(INDEX('اطلاعات انشعابات شرکتها'!A:BB,MATCH(A239,'اطلاعات انشعابات شرکتها'!A:A,0),MATCH(R$1,'اطلاعات انشعابات شرکتها'!$1:$1,0)),0)</f>
        <v>1</v>
      </c>
      <c r="S239" s="265"/>
      <c r="T239" s="188">
        <f>IFERROR(INDEX('قرائت کنتور'!A:AZ,MATCH(A239&amp;"-"&amp;T$1,'قرائت کنتور'!B:B,0),MATCH(G239,'قرائت کنتور'!$1:$1,0)),0)</f>
        <v>0</v>
      </c>
      <c r="U239" s="188">
        <f>IFERROR(INDEX('قرائت کنتور'!A:AZ,MATCH(A239&amp;"-"&amp;U$1,'قرائت کنتور'!B:B,0),MATCH(L239,'قرائت کنتور'!$1:$1,0)),0)</f>
        <v>9652</v>
      </c>
      <c r="V239" s="188">
        <f>IFERROR(INDEX('قرائت کنتور'!A:AZ,MATCH(A239&amp;"-"&amp;U$1,'قرائت کنتور'!B:B,0),MATCH(G239,'قرائت کنتور'!$1:$1,0)),0)</f>
        <v>9792</v>
      </c>
      <c r="W239" s="188">
        <f>IFERROR(INDEX('قرائت کنتور'!A:AZ,MATCH(A239&amp;"-"&amp;W$1,'قرائت کنتور'!B:B,0),MATCH(L239,'قرائت کنتور'!$1:$1,0)),0)</f>
        <v>53961</v>
      </c>
      <c r="X239" s="188">
        <f>IFERROR(INDEX('قرائت کنتور'!A:AZ,MATCH(A239&amp;"-"&amp;W$1,'قرائت کنتور'!B:B,0),MATCH(G239,'قرائت کنتور'!$1:$1,0)),0)</f>
        <v>64389</v>
      </c>
      <c r="Y239" s="188">
        <f>IFERROR(INDEX('قرائت کنتور'!A:AZ,MATCH(A239&amp;"-"&amp;Y$1,'قرائت کنتور'!B:B,0),MATCH(L239,'قرائت کنتور'!$1:$1,0)),0)</f>
        <v>25607</v>
      </c>
      <c r="Z239" s="188">
        <f>IFERROR(INDEX('قرائت کنتور'!A:AZ,MATCH(A239&amp;"-"&amp;Y$1,'قرائت کنتور'!B:B,0),MATCH(G239,'قرائت کنتور'!$1:$1,0)),0)</f>
        <v>26831</v>
      </c>
      <c r="AA239" s="188">
        <f>IFERROR(INDEX('قرائت کنتور'!A:AZ,MATCH(A239&amp;"-"&amp;AA$1,'قرائت کنتور'!B:B,0),MATCH(L239,'قرائت کنتور'!$1:$1,0)),0)</f>
        <v>11409</v>
      </c>
      <c r="AB239" s="188">
        <f>IFERROR(INDEX('قرائت کنتور'!A:AZ,MATCH(A239&amp;"-"&amp;AA$1,'قرائت کنتور'!B:B,0),MATCH(G239,'قرائت کنتور'!$1:$1,0)),0)</f>
        <v>16121</v>
      </c>
      <c r="AC239" s="265"/>
      <c r="AD239" s="188">
        <f t="shared" si="75"/>
        <v>140</v>
      </c>
      <c r="AE239" s="188">
        <f t="shared" si="76"/>
        <v>10428</v>
      </c>
      <c r="AF239" s="188">
        <f t="shared" si="77"/>
        <v>1224</v>
      </c>
      <c r="AG239" s="188">
        <f t="shared" si="78"/>
        <v>4712</v>
      </c>
      <c r="AH239" s="188">
        <f t="shared" si="79"/>
        <v>11792</v>
      </c>
      <c r="AI239" s="188">
        <f t="shared" si="80"/>
        <v>0</v>
      </c>
      <c r="AJ239" s="188" t="str">
        <f t="shared" si="81"/>
        <v>0</v>
      </c>
      <c r="AK239" s="265"/>
      <c r="AL239" s="254">
        <f t="shared" si="82"/>
        <v>0.92860697670348702</v>
      </c>
      <c r="AM239" s="254" t="str">
        <f t="shared" si="83"/>
        <v>0</v>
      </c>
      <c r="AN239" s="265"/>
      <c r="AO239" s="188">
        <f>IFERROR(INDEX('تعرفه ها'!A:Z,MATCH(P239&amp;"-"&amp;AO$1,'تعرفه ها'!C:C,0),MATCH(F239,'تعرفه ها'!$2:$2,0),1),"---")</f>
        <v>1115</v>
      </c>
      <c r="AP239" s="188">
        <f>IFERROR(INDEX('تعرفه ها'!A:Z,MATCH(P239&amp;"-"&amp;AP$1,'تعرفه ها'!C:C,0),MATCH(F239,'تعرفه ها'!$2:$2,0),1),"---")</f>
        <v>558</v>
      </c>
      <c r="AQ239" s="188">
        <f>IFERROR(INDEX('تعرفه ها'!A:Z,MATCH(P239&amp;"-"&amp;AQ$1,'تعرفه ها'!C:C,0),MATCH(F239,'تعرفه ها'!$2:$2,0),1),"---")</f>
        <v>279</v>
      </c>
      <c r="AR239" s="188">
        <f>IFERROR(INDEX('تعرفه ها'!A:Z,MATCH(P239&amp;"-"&amp;AR$1,'تعرفه ها'!C:C,0),MATCH(F239,'تعرفه ها'!$2:$2,0),1),"---")</f>
        <v>550</v>
      </c>
      <c r="AS239" s="265"/>
      <c r="AT239" s="415">
        <f t="shared" si="84"/>
        <v>156100</v>
      </c>
      <c r="AU239" s="415">
        <f t="shared" si="85"/>
        <v>5818824</v>
      </c>
      <c r="AV239" s="415">
        <f t="shared" si="86"/>
        <v>341496</v>
      </c>
      <c r="AW239" s="415">
        <f t="shared" si="87"/>
        <v>2591600</v>
      </c>
      <c r="AX239" s="415">
        <f t="shared" si="88"/>
        <v>8908020</v>
      </c>
      <c r="AY239" s="415">
        <f>IFERROR(AH239*INDEX('تعرفه ها'!A:Z,MATCH("عوارض برق به ازاء هر کیلووات",'تعرفه ها'!$C:$C,0),MATCH(F239,'تعرفه ها'!$2:$2,0)),"---")</f>
        <v>589600</v>
      </c>
      <c r="AZ239" s="415">
        <f t="shared" si="89"/>
        <v>0</v>
      </c>
      <c r="BA239" s="415">
        <f>IFERROR(ROUND(((AX239+AY239+AZ239)*INDEX('تعرفه ها'!A:Z,MATCH("هزینه نگهداری و تعمیرات شبکه برق",'تعرفه ها'!$C:$C,0),MATCH(F239,'تعرفه ها'!$2:$2,0))/100),0),"---")</f>
        <v>949762</v>
      </c>
      <c r="BB239" s="415">
        <f>IFERROR(IF(P239="دیماندی",ROUND(AJ239*INDEX('تعرفه ها'!A:Z,MATCH(BB$1,'تعرفه ها'!$C:$C,0),MATCH(F239,'تعرفه ها'!$2:$2,0))*J239/30,0),0),"---")</f>
        <v>0</v>
      </c>
      <c r="BC239" s="415"/>
      <c r="BD239" s="54">
        <v>867501</v>
      </c>
      <c r="BE239" s="415">
        <f>IFERROR(ROUND(((AX239+AY239+AZ239+BA239+BB239+BC239+BD239)*INDEX('تعرفه ها'!A:Z,MATCH("مالیات برق",'تعرفه ها'!$C:$C,0),MATCH(F239,'تعرفه ها'!$2:$2,0))/100),0),"---")</f>
        <v>0</v>
      </c>
      <c r="BF239" s="415">
        <f t="shared" si="90"/>
        <v>11314883</v>
      </c>
      <c r="BG239" s="415">
        <v>21561231</v>
      </c>
      <c r="BH239" s="415">
        <f t="shared" si="91"/>
        <v>32876114</v>
      </c>
      <c r="BI239" s="54">
        <f t="shared" si="92"/>
        <v>114</v>
      </c>
      <c r="BJ239" s="55">
        <f t="shared" si="93"/>
        <v>32876000</v>
      </c>
      <c r="BK239" s="262"/>
      <c r="BL239" s="183" t="str">
        <f>IFERROR(IF(INDEX(پرداخت!A:AZ,MATCH(A239&amp;" - "&amp;"برق",پرداخت!$B:$B,0),MATCH(G239,پرداخت!$1:$1,0))="نشده","نشده","شده"),"---")</f>
        <v>شده</v>
      </c>
      <c r="BN239" s="257"/>
      <c r="BO239" s="257"/>
      <c r="BP239" s="257"/>
      <c r="BQ239" s="257"/>
      <c r="BR239" s="257"/>
      <c r="BS239" s="257"/>
      <c r="BT239" s="257"/>
      <c r="BU239" s="257"/>
      <c r="BV239" s="257"/>
      <c r="BW239" s="257"/>
      <c r="BX239" s="257"/>
      <c r="BY239" s="257"/>
      <c r="BZ239" s="257"/>
      <c r="CA239" s="257"/>
      <c r="CB239" s="257"/>
      <c r="CC239" s="257"/>
      <c r="CD239" s="257"/>
      <c r="CE239" s="257"/>
      <c r="CF239" s="257"/>
      <c r="CG239" s="257"/>
      <c r="CH239"/>
      <c r="CI239"/>
      <c r="CJ239"/>
      <c r="CK239"/>
    </row>
    <row r="240" spans="1:89" ht="33.75" hidden="1">
      <c r="A240" s="171" t="s">
        <v>246</v>
      </c>
      <c r="B240" s="47">
        <f>IFERROR(INDEX('اطلاعات انشعابات شرکتها'!A:BB,MATCH(A240,'اطلاعات انشعابات شرکتها'!A:A,0),MATCH(B$1,'اطلاعات انشعابات شرکتها'!$1:$1,0)),0)</f>
        <v>126</v>
      </c>
      <c r="C240" s="48">
        <f>IFERROR(INDEX('اطلاعات انشعابات شرکتها'!A:BB,MATCH(A240,'اطلاعات انشعابات شرکتها'!A:A,0),MATCH(C$1,'اطلاعات انشعابات شرکتها'!$1:$1,0)),0)</f>
        <v>0</v>
      </c>
      <c r="D240" s="45"/>
      <c r="E240" s="171">
        <v>4</v>
      </c>
      <c r="F240" s="170">
        <v>99</v>
      </c>
      <c r="G240" s="188" t="str">
        <f t="shared" si="72"/>
        <v>99/4</v>
      </c>
      <c r="H240" s="188" t="str">
        <f>IFERROR(INDEX('اطلاعات دوره'!A:Z,MATCH(G240,'اطلاعات دوره'!C:C,0),MATCH(H$1,'اطلاعات دوره'!$1:$1,0)),0)</f>
        <v>99/02/01</v>
      </c>
      <c r="I240" s="188" t="str">
        <f>IFERROR(INDEX('اطلاعات دوره'!A:Z,MATCH(G240,'اطلاعات دوره'!C:C,0),MATCH(I$1,'اطلاعات دوره'!$1:$1,0)),0)</f>
        <v>99/04/31</v>
      </c>
      <c r="J240" s="188">
        <f>IFERROR(INDEX('اطلاعات دوره'!A:Z,MATCH(G240,'اطلاعات دوره'!C:C,0),MATCH(J$1,'اطلاعات دوره'!$1:$1,0)),0)</f>
        <v>93</v>
      </c>
      <c r="K240" s="265"/>
      <c r="L240" s="188" t="str">
        <f>IFERROR(INDEX('اطلاعات دوره'!A:Z,MATCH(G240,'اطلاعات دوره'!C:C,0)-1,MATCH("عنوان",'اطلاعات دوره'!$1:$1,0)),"---")</f>
        <v>99/3</v>
      </c>
      <c r="M240" s="188" t="str">
        <f t="shared" si="73"/>
        <v>توسعه صنایع غذایی دانشگرایان نوین دلسا-99/3</v>
      </c>
      <c r="N240" s="188" t="str">
        <f t="shared" si="74"/>
        <v>توسعه صنایع غذایی دانشگرایان نوین دلسا-99/4</v>
      </c>
      <c r="O240" s="265"/>
      <c r="P240" s="188" t="str">
        <f>IFERROR(INDEX('اطلاعات انشعابات شرکتها'!A:BB,MATCH(A240,'اطلاعات انشعابات شرکتها'!A:A,0),MATCH(P$1,'اطلاعات انشعابات شرکتها'!$1:$1,0)),0)</f>
        <v>غیر دیماندی</v>
      </c>
      <c r="Q240" s="188">
        <f>IFERROR(INDEX('اطلاعات انشعابات شرکتها'!A:BB,MATCH(A240,'اطلاعات انشعابات شرکتها'!A:A,0),MATCH(Q$1,'اطلاعات انشعابات شرکتها'!$1:$1,0)),0)</f>
        <v>19</v>
      </c>
      <c r="R240" s="188" t="str">
        <f>IFERROR(INDEX('اطلاعات انشعابات شرکتها'!A:BB,MATCH(A240,'اطلاعات انشعابات شرکتها'!A:A,0),MATCH(R$1,'اطلاعات انشعابات شرکتها'!$1:$1,0)),0)</f>
        <v>1</v>
      </c>
      <c r="S240" s="265"/>
      <c r="T240" s="188">
        <f>IFERROR(INDEX('قرائت کنتور'!A:AZ,MATCH(A240&amp;"-"&amp;T$1,'قرائت کنتور'!B:B,0),MATCH(G240,'قرائت کنتور'!$1:$1,0)),0)</f>
        <v>6</v>
      </c>
      <c r="U240" s="188">
        <f>IFERROR(INDEX('قرائت کنتور'!A:AZ,MATCH(A240&amp;"-"&amp;U$1,'قرائت کنتور'!B:B,0),MATCH(L240,'قرائت کنتور'!$1:$1,0)),0)</f>
        <v>3490</v>
      </c>
      <c r="V240" s="188">
        <f>IFERROR(INDEX('قرائت کنتور'!A:AZ,MATCH(A240&amp;"-"&amp;U$1,'قرائت کنتور'!B:B,0),MATCH(G240,'قرائت کنتور'!$1:$1,0)),0)</f>
        <v>3524</v>
      </c>
      <c r="W240" s="188">
        <f>IFERROR(INDEX('قرائت کنتور'!A:AZ,MATCH(A240&amp;"-"&amp;W$1,'قرائت کنتور'!B:B,0),MATCH(L240,'قرائت کنتور'!$1:$1,0)),0)</f>
        <v>33850</v>
      </c>
      <c r="X240" s="188">
        <f>IFERROR(INDEX('قرائت کنتور'!A:AZ,MATCH(A240&amp;"-"&amp;W$1,'قرائت کنتور'!B:B,0),MATCH(G240,'قرائت کنتور'!$1:$1,0)),0)</f>
        <v>34697</v>
      </c>
      <c r="Y240" s="188">
        <f>IFERROR(INDEX('قرائت کنتور'!A:AZ,MATCH(A240&amp;"-"&amp;Y$1,'قرائت کنتور'!B:B,0),MATCH(L240,'قرائت کنتور'!$1:$1,0)),0)</f>
        <v>3500</v>
      </c>
      <c r="Z240" s="188">
        <f>IFERROR(INDEX('قرائت کنتور'!A:AZ,MATCH(A240&amp;"-"&amp;Y$1,'قرائت کنتور'!B:B,0),MATCH(G240,'قرائت کنتور'!$1:$1,0)),0)</f>
        <v>3562</v>
      </c>
      <c r="AA240" s="188">
        <f>IFERROR(INDEX('قرائت کنتور'!A:AZ,MATCH(A240&amp;"-"&amp;AA$1,'قرائت کنتور'!B:B,0),MATCH(L240,'قرائت کنتور'!$1:$1,0)),0)</f>
        <v>39410</v>
      </c>
      <c r="AB240" s="188">
        <f>IFERROR(INDEX('قرائت کنتور'!A:AZ,MATCH(A240&amp;"-"&amp;AA$1,'قرائت کنتور'!B:B,0),MATCH(G240,'قرائت کنتور'!$1:$1,0)),0)</f>
        <v>40400</v>
      </c>
      <c r="AC240" s="265"/>
      <c r="AD240" s="188">
        <f t="shared" si="75"/>
        <v>34</v>
      </c>
      <c r="AE240" s="188">
        <f t="shared" si="76"/>
        <v>847</v>
      </c>
      <c r="AF240" s="188">
        <f t="shared" si="77"/>
        <v>62</v>
      </c>
      <c r="AG240" s="188">
        <f t="shared" si="78"/>
        <v>990</v>
      </c>
      <c r="AH240" s="188">
        <f t="shared" si="79"/>
        <v>943</v>
      </c>
      <c r="AI240" s="188">
        <f t="shared" si="80"/>
        <v>6</v>
      </c>
      <c r="AJ240" s="188" t="str">
        <f t="shared" si="81"/>
        <v>0</v>
      </c>
      <c r="AK240" s="265"/>
      <c r="AL240" s="254">
        <f t="shared" si="82"/>
        <v>0.68970996019477182</v>
      </c>
      <c r="AM240" s="254">
        <f t="shared" si="83"/>
        <v>0.30489633605674338</v>
      </c>
      <c r="AN240" s="265"/>
      <c r="AO240" s="188">
        <f>IFERROR(INDEX('تعرفه ها'!A:Z,MATCH(P240&amp;"-"&amp;AO$1,'تعرفه ها'!C:C,0),MATCH(F240,'تعرفه ها'!$2:$2,0),1),"---")</f>
        <v>1115</v>
      </c>
      <c r="AP240" s="188">
        <f>IFERROR(INDEX('تعرفه ها'!A:Z,MATCH(P240&amp;"-"&amp;AP$1,'تعرفه ها'!C:C,0),MATCH(F240,'تعرفه ها'!$2:$2,0),1),"---")</f>
        <v>558</v>
      </c>
      <c r="AQ240" s="188">
        <f>IFERROR(INDEX('تعرفه ها'!A:Z,MATCH(P240&amp;"-"&amp;AQ$1,'تعرفه ها'!C:C,0),MATCH(F240,'تعرفه ها'!$2:$2,0),1),"---")</f>
        <v>279</v>
      </c>
      <c r="AR240" s="188">
        <f>IFERROR(INDEX('تعرفه ها'!A:Z,MATCH(P240&amp;"-"&amp;AR$1,'تعرفه ها'!C:C,0),MATCH(F240,'تعرفه ها'!$2:$2,0),1),"---")</f>
        <v>550</v>
      </c>
      <c r="AS240" s="265"/>
      <c r="AT240" s="415">
        <f t="shared" si="84"/>
        <v>37910</v>
      </c>
      <c r="AU240" s="415">
        <f t="shared" si="85"/>
        <v>472626</v>
      </c>
      <c r="AV240" s="415">
        <f t="shared" si="86"/>
        <v>17298</v>
      </c>
      <c r="AW240" s="415">
        <f t="shared" si="87"/>
        <v>544500</v>
      </c>
      <c r="AX240" s="415">
        <f t="shared" si="88"/>
        <v>1072334</v>
      </c>
      <c r="AY240" s="415">
        <f>IFERROR(AH240*INDEX('تعرفه ها'!A:Z,MATCH("عوارض برق به ازاء هر کیلووات",'تعرفه ها'!$C:$C,0),MATCH(F240,'تعرفه ها'!$2:$2,0)),"---")</f>
        <v>47150</v>
      </c>
      <c r="AZ240" s="415">
        <f t="shared" si="89"/>
        <v>160935</v>
      </c>
      <c r="BA240" s="415">
        <f>IFERROR(ROUND(((AX240+AY240+AZ240)*INDEX('تعرفه ها'!A:Z,MATCH("هزینه نگهداری و تعمیرات شبکه برق",'تعرفه ها'!$C:$C,0),MATCH(F240,'تعرفه ها'!$2:$2,0))/100),0),"---")</f>
        <v>128042</v>
      </c>
      <c r="BB240" s="415">
        <f>IFERROR(IF(P240="دیماندی",ROUND(AJ240*INDEX('تعرفه ها'!A:Z,MATCH(BB$1,'تعرفه ها'!$C:$C,0),MATCH(F240,'تعرفه ها'!$2:$2,0))*J240/30,0),0),"---")</f>
        <v>0</v>
      </c>
      <c r="BC240" s="415"/>
      <c r="BD240" s="54">
        <v>99964</v>
      </c>
      <c r="BE240" s="415">
        <f>IFERROR(ROUND(((AX240+AY240+AZ240+BA240+BB240+BC240+BD240)*INDEX('تعرفه ها'!A:Z,MATCH("مالیات برق",'تعرفه ها'!$C:$C,0),MATCH(F240,'تعرفه ها'!$2:$2,0))/100),0),"---")</f>
        <v>0</v>
      </c>
      <c r="BF240" s="415">
        <f t="shared" si="90"/>
        <v>1508425</v>
      </c>
      <c r="BG240" s="415">
        <v>561</v>
      </c>
      <c r="BH240" s="415">
        <f t="shared" si="91"/>
        <v>1508986</v>
      </c>
      <c r="BI240" s="54">
        <f t="shared" si="92"/>
        <v>986</v>
      </c>
      <c r="BJ240" s="55">
        <f t="shared" si="93"/>
        <v>1508000</v>
      </c>
      <c r="BK240" s="262"/>
      <c r="BL240" s="183" t="str">
        <f>IFERROR(IF(INDEX(پرداخت!A:AZ,MATCH(A240&amp;" - "&amp;"برق",پرداخت!$B:$B,0),MATCH(G240,پرداخت!$1:$1,0))="نشده","نشده","شده"),"---")</f>
        <v>شده</v>
      </c>
      <c r="BN240" s="257"/>
      <c r="BO240" s="257"/>
      <c r="BP240" s="257"/>
      <c r="BQ240" s="257"/>
      <c r="BR240" s="257"/>
      <c r="BS240" s="257"/>
      <c r="BT240" s="257"/>
      <c r="BU240" s="257"/>
      <c r="BV240" s="257"/>
      <c r="BW240" s="257"/>
      <c r="BX240" s="257"/>
      <c r="BY240" s="257"/>
      <c r="BZ240" s="257"/>
      <c r="CA240" s="257"/>
      <c r="CB240" s="257"/>
      <c r="CC240" s="257"/>
      <c r="CD240" s="257"/>
      <c r="CE240" s="257"/>
      <c r="CF240" s="257"/>
      <c r="CG240" s="257"/>
      <c r="CH240"/>
      <c r="CI240"/>
      <c r="CJ240"/>
      <c r="CK240"/>
    </row>
    <row r="241" spans="1:89" ht="33.75" hidden="1">
      <c r="A241" s="171" t="s">
        <v>140</v>
      </c>
      <c r="B241" s="47">
        <f>IFERROR(INDEX('اطلاعات انشعابات شرکتها'!A:BB,MATCH(A241,'اطلاعات انشعابات شرکتها'!A:A,0),MATCH(B$1,'اطلاعات انشعابات شرکتها'!$1:$1,0)),0)</f>
        <v>127</v>
      </c>
      <c r="C241" s="48">
        <f>IFERROR(INDEX('اطلاعات انشعابات شرکتها'!A:BB,MATCH(A241,'اطلاعات انشعابات شرکتها'!A:A,0),MATCH(C$1,'اطلاعات انشعابات شرکتها'!$1:$1,0)),0)</f>
        <v>0</v>
      </c>
      <c r="D241" s="45"/>
      <c r="E241" s="171">
        <v>4</v>
      </c>
      <c r="F241" s="170">
        <v>99</v>
      </c>
      <c r="G241" s="188" t="str">
        <f t="shared" si="72"/>
        <v>99/4</v>
      </c>
      <c r="H241" s="188" t="str">
        <f>IFERROR(INDEX('اطلاعات دوره'!A:Z,MATCH(G241,'اطلاعات دوره'!C:C,0),MATCH(H$1,'اطلاعات دوره'!$1:$1,0)),0)</f>
        <v>99/02/01</v>
      </c>
      <c r="I241" s="188" t="str">
        <f>IFERROR(INDEX('اطلاعات دوره'!A:Z,MATCH(G241,'اطلاعات دوره'!C:C,0),MATCH(I$1,'اطلاعات دوره'!$1:$1,0)),0)</f>
        <v>99/04/31</v>
      </c>
      <c r="J241" s="188">
        <f>IFERROR(INDEX('اطلاعات دوره'!A:Z,MATCH(G241,'اطلاعات دوره'!C:C,0),MATCH(J$1,'اطلاعات دوره'!$1:$1,0)),0)</f>
        <v>93</v>
      </c>
      <c r="K241" s="265"/>
      <c r="L241" s="188" t="str">
        <f>IFERROR(INDEX('اطلاعات دوره'!A:Z,MATCH(G241,'اطلاعات دوره'!C:C,0)-1,MATCH("عنوان",'اطلاعات دوره'!$1:$1,0)),"---")</f>
        <v>99/3</v>
      </c>
      <c r="M241" s="188" t="str">
        <f t="shared" si="73"/>
        <v>خدمات نیروگاهی آهار شرق-99/3</v>
      </c>
      <c r="N241" s="188" t="str">
        <f t="shared" si="74"/>
        <v>خدمات نیروگاهی آهار شرق-99/4</v>
      </c>
      <c r="O241" s="265"/>
      <c r="P241" s="188" t="str">
        <f>IFERROR(INDEX('اطلاعات انشعابات شرکتها'!A:BB,MATCH(A241,'اطلاعات انشعابات شرکتها'!A:A,0),MATCH(P$1,'اطلاعات انشعابات شرکتها'!$1:$1,0)),0)</f>
        <v>دیماندی</v>
      </c>
      <c r="Q241" s="188">
        <f>IFERROR(INDEX('اطلاعات انشعابات شرکتها'!A:BB,MATCH(A241,'اطلاعات انشعابات شرکتها'!A:A,0),MATCH(Q$1,'اطلاعات انشعابات شرکتها'!$1:$1,0)),0)</f>
        <v>59</v>
      </c>
      <c r="R241" s="188" t="str">
        <f>IFERROR(INDEX('اطلاعات انشعابات شرکتها'!A:BB,MATCH(A241,'اطلاعات انشعابات شرکتها'!A:A,0),MATCH(R$1,'اطلاعات انشعابات شرکتها'!$1:$1,0)),0)</f>
        <v>1</v>
      </c>
      <c r="S241" s="265"/>
      <c r="T241" s="188">
        <f>IFERROR(INDEX('قرائت کنتور'!A:AZ,MATCH(A241&amp;"-"&amp;T$1,'قرائت کنتور'!B:B,0),MATCH(G241,'قرائت کنتور'!$1:$1,0)),0)</f>
        <v>0</v>
      </c>
      <c r="U241" s="188">
        <f>IFERROR(INDEX('قرائت کنتور'!A:AZ,MATCH(A241&amp;"-"&amp;U$1,'قرائت کنتور'!B:B,0),MATCH(L241,'قرائت کنتور'!$1:$1,0)),0)</f>
        <v>21282</v>
      </c>
      <c r="V241" s="188">
        <f>IFERROR(INDEX('قرائت کنتور'!A:AZ,MATCH(A241&amp;"-"&amp;U$1,'قرائت کنتور'!B:B,0),MATCH(G241,'قرائت کنتور'!$1:$1,0)),0)</f>
        <v>22103</v>
      </c>
      <c r="W241" s="188">
        <f>IFERROR(INDEX('قرائت کنتور'!A:AZ,MATCH(A241&amp;"-"&amp;W$1,'قرائت کنتور'!B:B,0),MATCH(L241,'قرائت کنتور'!$1:$1,0)),0)</f>
        <v>96556</v>
      </c>
      <c r="X241" s="188">
        <f>IFERROR(INDEX('قرائت کنتور'!A:AZ,MATCH(A241&amp;"-"&amp;W$1,'قرائت کنتور'!B:B,0),MATCH(G241,'قرائت کنتور'!$1:$1,0)),0)</f>
        <v>103934</v>
      </c>
      <c r="Y241" s="188">
        <f>IFERROR(INDEX('قرائت کنتور'!A:AZ,MATCH(A241&amp;"-"&amp;Y$1,'قرائت کنتور'!B:B,0),MATCH(L241,'قرائت کنتور'!$1:$1,0)),0)</f>
        <v>44130</v>
      </c>
      <c r="Z241" s="188">
        <f>IFERROR(INDEX('قرائت کنتور'!A:AZ,MATCH(A241&amp;"-"&amp;Y$1,'قرائت کنتور'!B:B,0),MATCH(G241,'قرائت کنتور'!$1:$1,0)),0)</f>
        <v>46890</v>
      </c>
      <c r="AA241" s="188">
        <f>IFERROR(INDEX('قرائت کنتور'!A:AZ,MATCH(A241&amp;"-"&amp;AA$1,'قرائت کنتور'!B:B,0),MATCH(L241,'قرائت کنتور'!$1:$1,0)),0)</f>
        <v>15276</v>
      </c>
      <c r="AB241" s="188">
        <f>IFERROR(INDEX('قرائت کنتور'!A:AZ,MATCH(A241&amp;"-"&amp;AA$1,'قرائت کنتور'!B:B,0),MATCH(G241,'قرائت کنتور'!$1:$1,0)),0)</f>
        <v>16527</v>
      </c>
      <c r="AC241" s="265"/>
      <c r="AD241" s="188">
        <f t="shared" si="75"/>
        <v>821</v>
      </c>
      <c r="AE241" s="188">
        <f t="shared" si="76"/>
        <v>7378</v>
      </c>
      <c r="AF241" s="188">
        <f t="shared" si="77"/>
        <v>2760</v>
      </c>
      <c r="AG241" s="188">
        <f t="shared" si="78"/>
        <v>1251</v>
      </c>
      <c r="AH241" s="188">
        <f t="shared" si="79"/>
        <v>10959</v>
      </c>
      <c r="AI241" s="188">
        <f t="shared" si="80"/>
        <v>0</v>
      </c>
      <c r="AJ241" s="188">
        <f t="shared" si="81"/>
        <v>53.1</v>
      </c>
      <c r="AK241" s="265"/>
      <c r="AL241" s="254">
        <f t="shared" si="82"/>
        <v>0.99354756718182669</v>
      </c>
      <c r="AM241" s="254" t="str">
        <f t="shared" si="83"/>
        <v>0</v>
      </c>
      <c r="AN241" s="265"/>
      <c r="AO241" s="188">
        <f>IFERROR(INDEX('تعرفه ها'!A:Z,MATCH(P241&amp;"-"&amp;AO$1,'تعرفه ها'!C:C,0),MATCH(F241,'تعرفه ها'!$2:$2,0),1),"---")</f>
        <v>879</v>
      </c>
      <c r="AP241" s="188">
        <f>IFERROR(INDEX('تعرفه ها'!A:Z,MATCH(P241&amp;"-"&amp;AP$1,'تعرفه ها'!C:C,0),MATCH(F241,'تعرفه ها'!$2:$2,0),1),"---")</f>
        <v>439</v>
      </c>
      <c r="AQ241" s="188">
        <f>IFERROR(INDEX('تعرفه ها'!A:Z,MATCH(P241&amp;"-"&amp;AQ$1,'تعرفه ها'!C:C,0),MATCH(F241,'تعرفه ها'!$2:$2,0),1),"---")</f>
        <v>220</v>
      </c>
      <c r="AR241" s="188">
        <f>IFERROR(INDEX('تعرفه ها'!A:Z,MATCH(P241&amp;"-"&amp;AR$1,'تعرفه ها'!C:C,0),MATCH(F241,'تعرفه ها'!$2:$2,0),1),"---")</f>
        <v>550</v>
      </c>
      <c r="AS241" s="265"/>
      <c r="AT241" s="415">
        <f t="shared" si="84"/>
        <v>721659</v>
      </c>
      <c r="AU241" s="415">
        <f t="shared" si="85"/>
        <v>3238942</v>
      </c>
      <c r="AV241" s="415">
        <f t="shared" si="86"/>
        <v>607200</v>
      </c>
      <c r="AW241" s="415">
        <f t="shared" si="87"/>
        <v>688050</v>
      </c>
      <c r="AX241" s="415">
        <f t="shared" si="88"/>
        <v>5255851</v>
      </c>
      <c r="AY241" s="415">
        <f>IFERROR(AH241*INDEX('تعرفه ها'!A:Z,MATCH("عوارض برق به ازاء هر کیلووات",'تعرفه ها'!$C:$C,0),MATCH(F241,'تعرفه ها'!$2:$2,0)),"---")</f>
        <v>547950</v>
      </c>
      <c r="AZ241" s="415">
        <f t="shared" si="89"/>
        <v>0</v>
      </c>
      <c r="BA241" s="415">
        <f>IFERROR(ROUND(((AX241+AY241+AZ241)*INDEX('تعرفه ها'!A:Z,MATCH("هزینه نگهداری و تعمیرات شبکه برق",'تعرفه ها'!$C:$C,0),MATCH(F241,'تعرفه ها'!$2:$2,0))/100),0),"---")</f>
        <v>580380</v>
      </c>
      <c r="BB241" s="415">
        <f>IFERROR(IF(P241="دیماندی",ROUND(AJ241*INDEX('تعرفه ها'!A:Z,MATCH(BB$1,'تعرفه ها'!$C:$C,0),MATCH(F241,'تعرفه ها'!$2:$2,0))*J241/30,0),0),"---")</f>
        <v>4573853</v>
      </c>
      <c r="BC241" s="415"/>
      <c r="BD241" s="54">
        <v>432823</v>
      </c>
      <c r="BE241" s="415">
        <f>IFERROR(ROUND(((AX241+AY241+AZ241+BA241+BB241+BC241+BD241)*INDEX('تعرفه ها'!A:Z,MATCH("مالیات برق",'تعرفه ها'!$C:$C,0),MATCH(F241,'تعرفه ها'!$2:$2,0))/100),0),"---")</f>
        <v>0</v>
      </c>
      <c r="BF241" s="415">
        <f t="shared" si="90"/>
        <v>11390857</v>
      </c>
      <c r="BG241" s="415">
        <v>23198189</v>
      </c>
      <c r="BH241" s="415">
        <f t="shared" si="91"/>
        <v>34589046</v>
      </c>
      <c r="BI241" s="54">
        <f t="shared" si="92"/>
        <v>46</v>
      </c>
      <c r="BJ241" s="55">
        <f t="shared" si="93"/>
        <v>34589000</v>
      </c>
      <c r="BK241" s="262"/>
      <c r="BL241" s="183" t="str">
        <f>IFERROR(IF(INDEX(پرداخت!A:AZ,MATCH(A241&amp;" - "&amp;"برق",پرداخت!$B:$B,0),MATCH(G241,پرداخت!$1:$1,0))="نشده","نشده","شده"),"---")</f>
        <v>شده</v>
      </c>
      <c r="BN241" s="257"/>
      <c r="BO241" s="257"/>
      <c r="BP241" s="257"/>
      <c r="BQ241" s="257"/>
      <c r="BR241" s="257"/>
      <c r="BS241" s="257"/>
      <c r="BT241" s="257"/>
      <c r="BU241" s="257"/>
      <c r="BV241" s="257"/>
      <c r="BW241" s="257"/>
      <c r="BX241" s="257"/>
      <c r="BY241" s="257"/>
      <c r="BZ241" s="257"/>
      <c r="CA241" s="257"/>
      <c r="CB241" s="257"/>
      <c r="CC241" s="257"/>
      <c r="CD241" s="257"/>
      <c r="CE241" s="257"/>
      <c r="CF241" s="257"/>
      <c r="CG241" s="257"/>
      <c r="CH241"/>
      <c r="CI241"/>
      <c r="CJ241"/>
      <c r="CK241"/>
    </row>
    <row r="242" spans="1:89" ht="33.75" hidden="1">
      <c r="A242" s="171" t="s">
        <v>250</v>
      </c>
      <c r="B242" s="47">
        <f>IFERROR(INDEX('اطلاعات انشعابات شرکتها'!A:BB,MATCH(A242,'اطلاعات انشعابات شرکتها'!A:A,0),MATCH(B$1,'اطلاعات انشعابات شرکتها'!$1:$1,0)),0)</f>
        <v>128</v>
      </c>
      <c r="C242" s="48">
        <f>IFERROR(INDEX('اطلاعات انشعابات شرکتها'!A:BB,MATCH(A242,'اطلاعات انشعابات شرکتها'!A:A,0),MATCH(C$1,'اطلاعات انشعابات شرکتها'!$1:$1,0)),0)</f>
        <v>0</v>
      </c>
      <c r="D242" s="45"/>
      <c r="E242" s="171">
        <v>4</v>
      </c>
      <c r="F242" s="170">
        <v>99</v>
      </c>
      <c r="G242" s="188" t="str">
        <f t="shared" si="72"/>
        <v>99/4</v>
      </c>
      <c r="H242" s="188" t="str">
        <f>IFERROR(INDEX('اطلاعات دوره'!A:Z,MATCH(G242,'اطلاعات دوره'!C:C,0),MATCH(H$1,'اطلاعات دوره'!$1:$1,0)),0)</f>
        <v>99/02/01</v>
      </c>
      <c r="I242" s="188" t="str">
        <f>IFERROR(INDEX('اطلاعات دوره'!A:Z,MATCH(G242,'اطلاعات دوره'!C:C,0),MATCH(I$1,'اطلاعات دوره'!$1:$1,0)),0)</f>
        <v>99/04/31</v>
      </c>
      <c r="J242" s="188">
        <f>IFERROR(INDEX('اطلاعات دوره'!A:Z,MATCH(G242,'اطلاعات دوره'!C:C,0),MATCH(J$1,'اطلاعات دوره'!$1:$1,0)),0)</f>
        <v>93</v>
      </c>
      <c r="K242" s="265"/>
      <c r="L242" s="188" t="str">
        <f>IFERROR(INDEX('اطلاعات دوره'!A:Z,MATCH(G242,'اطلاعات دوره'!C:C,0)-1,MATCH("عنوان",'اطلاعات دوره'!$1:$1,0)),"---")</f>
        <v>99/3</v>
      </c>
      <c r="M242" s="188" t="str">
        <f t="shared" si="73"/>
        <v>زیست تروند آرین-99/3</v>
      </c>
      <c r="N242" s="188" t="str">
        <f t="shared" si="74"/>
        <v>زیست تروند آرین-99/4</v>
      </c>
      <c r="O242" s="265"/>
      <c r="P242" s="188" t="str">
        <f>IFERROR(INDEX('اطلاعات انشعابات شرکتها'!A:BB,MATCH(A242,'اطلاعات انشعابات شرکتها'!A:A,0),MATCH(P$1,'اطلاعات انشعابات شرکتها'!$1:$1,0)),0)</f>
        <v>غیر دیماندی</v>
      </c>
      <c r="Q242" s="188">
        <f>IFERROR(INDEX('اطلاعات انشعابات شرکتها'!A:BB,MATCH(A242,'اطلاعات انشعابات شرکتها'!A:A,0),MATCH(Q$1,'اطلاعات انشعابات شرکتها'!$1:$1,0)),0)</f>
        <v>19</v>
      </c>
      <c r="R242" s="188" t="str">
        <f>IFERROR(INDEX('اطلاعات انشعابات شرکتها'!A:BB,MATCH(A242,'اطلاعات انشعابات شرکتها'!A:A,0),MATCH(R$1,'اطلاعات انشعابات شرکتها'!$1:$1,0)),0)</f>
        <v>1</v>
      </c>
      <c r="S242" s="265"/>
      <c r="T242" s="188">
        <f>IFERROR(INDEX('قرائت کنتور'!A:AZ,MATCH(A242&amp;"-"&amp;T$1,'قرائت کنتور'!B:B,0),MATCH(G242,'قرائت کنتور'!$1:$1,0)),0)</f>
        <v>0</v>
      </c>
      <c r="U242" s="188">
        <v>10451</v>
      </c>
      <c r="V242" s="188">
        <f>IFERROR(INDEX('قرائت کنتور'!A:AZ,MATCH(A242&amp;"-"&amp;U$1,'قرائت کنتور'!B:B,0),MATCH(G242,'قرائت کنتور'!$1:$1,0)),0)</f>
        <v>11446</v>
      </c>
      <c r="W242" s="188">
        <v>38224</v>
      </c>
      <c r="X242" s="188">
        <f>IFERROR(INDEX('قرائت کنتور'!A:AZ,MATCH(A242&amp;"-"&amp;W$1,'قرائت کنتور'!B:B,0),MATCH(G242,'قرائت کنتور'!$1:$1,0)),0)</f>
        <v>41226</v>
      </c>
      <c r="Y242" s="188">
        <v>7934</v>
      </c>
      <c r="Z242" s="188">
        <f>IFERROR(INDEX('قرائت کنتور'!A:AZ,MATCH(A242&amp;"-"&amp;Y$1,'قرائت کنتور'!B:B,0),MATCH(G242,'قرائت کنتور'!$1:$1,0)),0)</f>
        <v>8404</v>
      </c>
      <c r="AA242" s="188">
        <v>25056</v>
      </c>
      <c r="AB242" s="188">
        <f>IFERROR(INDEX('قرائت کنتور'!A:AZ,MATCH(A242&amp;"-"&amp;AA$1,'قرائت کنتور'!B:B,0),MATCH(G242,'قرائت کنتور'!$1:$1,0)),0)</f>
        <v>26235</v>
      </c>
      <c r="AC242" s="265"/>
      <c r="AD242" s="188">
        <f t="shared" si="75"/>
        <v>995</v>
      </c>
      <c r="AE242" s="188">
        <f t="shared" si="76"/>
        <v>3002</v>
      </c>
      <c r="AF242" s="188">
        <f t="shared" si="77"/>
        <v>470</v>
      </c>
      <c r="AG242" s="188">
        <f t="shared" si="78"/>
        <v>1179</v>
      </c>
      <c r="AH242" s="188">
        <f t="shared" si="79"/>
        <v>4467</v>
      </c>
      <c r="AI242" s="188">
        <f t="shared" si="80"/>
        <v>0</v>
      </c>
      <c r="AJ242" s="188" t="str">
        <f t="shared" si="81"/>
        <v>0</v>
      </c>
      <c r="AK242" s="265"/>
      <c r="AL242" s="254">
        <f t="shared" si="82"/>
        <v>0.96688923232600399</v>
      </c>
      <c r="AM242" s="254" t="str">
        <f t="shared" si="83"/>
        <v>0</v>
      </c>
      <c r="AN242" s="265"/>
      <c r="AO242" s="188">
        <f>IFERROR(INDEX('تعرفه ها'!A:Z,MATCH(P242&amp;"-"&amp;AO$1,'تعرفه ها'!C:C,0),MATCH(F242,'تعرفه ها'!$2:$2,0),1),"---")</f>
        <v>1115</v>
      </c>
      <c r="AP242" s="188">
        <f>IFERROR(INDEX('تعرفه ها'!A:Z,MATCH(P242&amp;"-"&amp;AP$1,'تعرفه ها'!C:C,0),MATCH(F242,'تعرفه ها'!$2:$2,0),1),"---")</f>
        <v>558</v>
      </c>
      <c r="AQ242" s="188">
        <f>IFERROR(INDEX('تعرفه ها'!A:Z,MATCH(P242&amp;"-"&amp;AQ$1,'تعرفه ها'!C:C,0),MATCH(F242,'تعرفه ها'!$2:$2,0),1),"---")</f>
        <v>279</v>
      </c>
      <c r="AR242" s="188">
        <f>IFERROR(INDEX('تعرفه ها'!A:Z,MATCH(P242&amp;"-"&amp;AR$1,'تعرفه ها'!C:C,0),MATCH(F242,'تعرفه ها'!$2:$2,0),1),"---")</f>
        <v>550</v>
      </c>
      <c r="AS242" s="265"/>
      <c r="AT242" s="415">
        <f t="shared" si="84"/>
        <v>1109425</v>
      </c>
      <c r="AU242" s="415">
        <f t="shared" si="85"/>
        <v>1675116</v>
      </c>
      <c r="AV242" s="415">
        <f t="shared" si="86"/>
        <v>131130</v>
      </c>
      <c r="AW242" s="415">
        <f t="shared" si="87"/>
        <v>648450</v>
      </c>
      <c r="AX242" s="415">
        <f t="shared" si="88"/>
        <v>3564121</v>
      </c>
      <c r="AY242" s="415">
        <f>IFERROR(AH242*INDEX('تعرفه ها'!A:Z,MATCH("عوارض برق به ازاء هر کیلووات",'تعرفه ها'!$C:$C,0),MATCH(F242,'تعرفه ها'!$2:$2,0)),"---")</f>
        <v>223350</v>
      </c>
      <c r="AZ242" s="415">
        <f t="shared" si="89"/>
        <v>0</v>
      </c>
      <c r="BA242" s="415">
        <f>IFERROR(ROUND(((AX242+AY242+AZ242)*INDEX('تعرفه ها'!A:Z,MATCH("هزینه نگهداری و تعمیرات شبکه برق",'تعرفه ها'!$C:$C,0),MATCH(F242,'تعرفه ها'!$2:$2,0))/100),0),"---")</f>
        <v>378747</v>
      </c>
      <c r="BB242" s="415">
        <f>IFERROR(IF(P242="دیماندی",ROUND(AJ242*INDEX('تعرفه ها'!A:Z,MATCH(BB$1,'تعرفه ها'!$C:$C,0),MATCH(F242,'تعرفه ها'!$2:$2,0))*J242/30,0),0),"---")</f>
        <v>0</v>
      </c>
      <c r="BC242" s="415"/>
      <c r="BD242" s="54">
        <v>330595</v>
      </c>
      <c r="BE242" s="415">
        <f>IFERROR(ROUND(((AX242+AY242+AZ242+BA242+BB242+BC242+BD242)*INDEX('تعرفه ها'!A:Z,MATCH("مالیات برق",'تعرفه ها'!$C:$C,0),MATCH(F242,'تعرفه ها'!$2:$2,0))/100),0),"---")</f>
        <v>0</v>
      </c>
      <c r="BF242" s="415">
        <f t="shared" si="90"/>
        <v>4496813</v>
      </c>
      <c r="BG242" s="415">
        <v>23243000</v>
      </c>
      <c r="BH242" s="415">
        <f t="shared" si="91"/>
        <v>27739813</v>
      </c>
      <c r="BI242" s="54">
        <f t="shared" si="92"/>
        <v>813</v>
      </c>
      <c r="BJ242" s="55">
        <f t="shared" si="93"/>
        <v>27739000</v>
      </c>
      <c r="BK242" s="262"/>
      <c r="BL242" s="183" t="str">
        <f>IFERROR(IF(INDEX(پرداخت!A:AZ,MATCH(A242&amp;" - "&amp;"برق",پرداخت!$B:$B,0),MATCH(G242,پرداخت!$1:$1,0))="نشده","نشده","شده"),"---")</f>
        <v>شده</v>
      </c>
      <c r="BN242" s="257"/>
      <c r="BO242" s="257"/>
      <c r="BP242" s="257"/>
      <c r="BQ242" s="257"/>
      <c r="BR242" s="257"/>
      <c r="BS242" s="257"/>
      <c r="BT242" s="257"/>
      <c r="BU242" s="257"/>
      <c r="BV242" s="257"/>
      <c r="BW242" s="257"/>
      <c r="BX242" s="257"/>
      <c r="BY242" s="257"/>
      <c r="BZ242" s="257"/>
      <c r="CA242" s="257"/>
      <c r="CB242" s="257"/>
      <c r="CC242" s="257"/>
      <c r="CD242" s="257"/>
      <c r="CE242" s="257"/>
      <c r="CF242" s="257"/>
      <c r="CG242" s="257"/>
      <c r="CH242"/>
      <c r="CI242"/>
      <c r="CJ242"/>
      <c r="CK242"/>
    </row>
    <row r="243" spans="1:89" ht="33.75" hidden="1">
      <c r="A243" s="171" t="s">
        <v>308</v>
      </c>
      <c r="B243" s="47">
        <f>IFERROR(INDEX('اطلاعات انشعابات شرکتها'!A:BB,MATCH(A243,'اطلاعات انشعابات شرکتها'!A:A,0),MATCH(B$1,'اطلاعات انشعابات شرکتها'!$1:$1,0)),0)</f>
        <v>129</v>
      </c>
      <c r="C243" s="48">
        <f>IFERROR(INDEX('اطلاعات انشعابات شرکتها'!A:BB,MATCH(A243,'اطلاعات انشعابات شرکتها'!A:A,0),MATCH(C$1,'اطلاعات انشعابات شرکتها'!$1:$1,0)),0)</f>
        <v>0</v>
      </c>
      <c r="D243" s="45"/>
      <c r="E243" s="171">
        <v>4</v>
      </c>
      <c r="F243" s="170">
        <v>99</v>
      </c>
      <c r="G243" s="188" t="str">
        <f t="shared" si="72"/>
        <v>99/4</v>
      </c>
      <c r="H243" s="188" t="str">
        <f>IFERROR(INDEX('اطلاعات دوره'!A:Z,MATCH(G243,'اطلاعات دوره'!C:C,0),MATCH(H$1,'اطلاعات دوره'!$1:$1,0)),0)</f>
        <v>99/02/01</v>
      </c>
      <c r="I243" s="188" t="str">
        <f>IFERROR(INDEX('اطلاعات دوره'!A:Z,MATCH(G243,'اطلاعات دوره'!C:C,0),MATCH(I$1,'اطلاعات دوره'!$1:$1,0)),0)</f>
        <v>99/04/31</v>
      </c>
      <c r="J243" s="188">
        <f>IFERROR(INDEX('اطلاعات دوره'!A:Z,MATCH(G243,'اطلاعات دوره'!C:C,0),MATCH(J$1,'اطلاعات دوره'!$1:$1,0)),0)</f>
        <v>93</v>
      </c>
      <c r="K243" s="265"/>
      <c r="L243" s="188" t="str">
        <f>IFERROR(INDEX('اطلاعات دوره'!A:Z,MATCH(G243,'اطلاعات دوره'!C:C,0)-1,MATCH("عنوان",'اطلاعات دوره'!$1:$1,0)),"---")</f>
        <v>99/3</v>
      </c>
      <c r="M243" s="188" t="str">
        <f t="shared" si="73"/>
        <v>ساختمان اداری-99/3</v>
      </c>
      <c r="N243" s="188" t="str">
        <f t="shared" si="74"/>
        <v>ساختمان اداری-99/4</v>
      </c>
      <c r="O243" s="265"/>
      <c r="P243" s="188" t="str">
        <f>IFERROR(INDEX('اطلاعات انشعابات شرکتها'!A:BB,MATCH(A243,'اطلاعات انشعابات شرکتها'!A:A,0),MATCH(P$1,'اطلاعات انشعابات شرکتها'!$1:$1,0)),0)</f>
        <v>دیماندی</v>
      </c>
      <c r="Q243" s="188">
        <f>IFERROR(INDEX('اطلاعات انشعابات شرکتها'!A:BB,MATCH(A243,'اطلاعات انشعابات شرکتها'!A:A,0),MATCH(Q$1,'اطلاعات انشعابات شرکتها'!$1:$1,0)),0)</f>
        <v>260</v>
      </c>
      <c r="R243" s="188" t="str">
        <f>IFERROR(INDEX('اطلاعات انشعابات شرکتها'!A:BB,MATCH(A243,'اطلاعات انشعابات شرکتها'!A:A,0),MATCH(R$1,'اطلاعات انشعابات شرکتها'!$1:$1,0)),0)</f>
        <v>40</v>
      </c>
      <c r="S243" s="265"/>
      <c r="T243" s="188">
        <f>IFERROR(INDEX('قرائت کنتور'!A:AZ,MATCH(A243&amp;"-"&amp;T$1,'قرائت کنتور'!B:B,0),MATCH(G243,'قرائت کنتور'!$1:$1,0)),0)</f>
        <v>0</v>
      </c>
      <c r="U243" s="188">
        <f>IFERROR(INDEX('قرائت کنتور'!A:AZ,MATCH(A243&amp;"-"&amp;U$1,'قرائت کنتور'!B:B,0),MATCH(L243,'قرائت کنتور'!$1:$1,0)),0)</f>
        <v>8513</v>
      </c>
      <c r="V243" s="188">
        <f>IFERROR(INDEX('قرائت کنتور'!A:AZ,MATCH(A243&amp;"-"&amp;U$1,'قرائت کنتور'!B:B,0),MATCH(G243,'قرائت کنتور'!$1:$1,0)),0)</f>
        <v>8714</v>
      </c>
      <c r="W243" s="188">
        <f>IFERROR(INDEX('قرائت کنتور'!A:AZ,MATCH(A243&amp;"-"&amp;W$1,'قرائت کنتور'!B:B,0),MATCH(L243,'قرائت کنتور'!$1:$1,0)),0)</f>
        <v>41330</v>
      </c>
      <c r="X243" s="188">
        <f>IFERROR(INDEX('قرائت کنتور'!A:AZ,MATCH(A243&amp;"-"&amp;W$1,'قرائت کنتور'!B:B,0),MATCH(G243,'قرائت کنتور'!$1:$1,0)),0)</f>
        <v>42470</v>
      </c>
      <c r="Y243" s="188">
        <f>IFERROR(INDEX('قرائت کنتور'!A:AZ,MATCH(A243&amp;"-"&amp;Y$1,'قرائت کنتور'!B:B,0),MATCH(L243,'قرائت کنتور'!$1:$1,0)),0)</f>
        <v>15554</v>
      </c>
      <c r="Z243" s="188">
        <f>IFERROR(INDEX('قرائت کنتور'!A:AZ,MATCH(A243&amp;"-"&amp;Y$1,'قرائت کنتور'!B:B,0),MATCH(G243,'قرائت کنتور'!$1:$1,0)),0)</f>
        <v>15942</v>
      </c>
      <c r="AA243" s="188">
        <f>IFERROR(INDEX('قرائت کنتور'!A:AZ,MATCH(A243&amp;"-"&amp;AA$1,'قرائت کنتور'!B:B,0),MATCH(L243,'قرائت کنتور'!$1:$1,0)),0)</f>
        <v>16010</v>
      </c>
      <c r="AB243" s="188">
        <f>IFERROR(INDEX('قرائت کنتور'!A:AZ,MATCH(A243&amp;"-"&amp;AA$1,'قرائت کنتور'!B:B,0),MATCH(G243,'قرائت کنتور'!$1:$1,0)),0)</f>
        <v>16191</v>
      </c>
      <c r="AC243" s="265"/>
      <c r="AD243" s="188">
        <f t="shared" si="75"/>
        <v>8040</v>
      </c>
      <c r="AE243" s="188">
        <f t="shared" si="76"/>
        <v>45600</v>
      </c>
      <c r="AF243" s="188">
        <f t="shared" si="77"/>
        <v>15520</v>
      </c>
      <c r="AG243" s="188">
        <f t="shared" si="78"/>
        <v>7240</v>
      </c>
      <c r="AH243" s="188">
        <f t="shared" si="79"/>
        <v>69160</v>
      </c>
      <c r="AI243" s="188">
        <f t="shared" si="80"/>
        <v>0</v>
      </c>
      <c r="AJ243" s="188">
        <f t="shared" si="81"/>
        <v>234</v>
      </c>
      <c r="AK243" s="265"/>
      <c r="AL243" s="254">
        <f t="shared" si="82"/>
        <v>0.99456517669894806</v>
      </c>
      <c r="AM243" s="254" t="str">
        <f t="shared" si="83"/>
        <v>0</v>
      </c>
      <c r="AN243" s="265"/>
      <c r="AO243" s="188">
        <f>IFERROR(INDEX('تعرفه ها'!A:Z,MATCH(P243&amp;"-"&amp;AO$1,'تعرفه ها'!C:C,0),MATCH(F243,'تعرفه ها'!$2:$2,0),1),"---")</f>
        <v>879</v>
      </c>
      <c r="AP243" s="188">
        <f>IFERROR(INDEX('تعرفه ها'!A:Z,MATCH(P243&amp;"-"&amp;AP$1,'تعرفه ها'!C:C,0),MATCH(F243,'تعرفه ها'!$2:$2,0),1),"---")</f>
        <v>439</v>
      </c>
      <c r="AQ243" s="188">
        <f>IFERROR(INDEX('تعرفه ها'!A:Z,MATCH(P243&amp;"-"&amp;AQ$1,'تعرفه ها'!C:C,0),MATCH(F243,'تعرفه ها'!$2:$2,0),1),"---")</f>
        <v>220</v>
      </c>
      <c r="AR243" s="188">
        <f>IFERROR(INDEX('تعرفه ها'!A:Z,MATCH(P243&amp;"-"&amp;AR$1,'تعرفه ها'!C:C,0),MATCH(F243,'تعرفه ها'!$2:$2,0),1),"---")</f>
        <v>550</v>
      </c>
      <c r="AS243" s="265"/>
      <c r="AT243" s="415">
        <f t="shared" si="84"/>
        <v>7067160</v>
      </c>
      <c r="AU243" s="415">
        <f t="shared" si="85"/>
        <v>20018400</v>
      </c>
      <c r="AV243" s="415">
        <f t="shared" si="86"/>
        <v>3414400</v>
      </c>
      <c r="AW243" s="415">
        <f t="shared" si="87"/>
        <v>3982000</v>
      </c>
      <c r="AX243" s="415">
        <f t="shared" si="88"/>
        <v>34481960</v>
      </c>
      <c r="AY243" s="415">
        <f>IFERROR(AH243*INDEX('تعرفه ها'!A:Z,MATCH("عوارض برق به ازاء هر کیلووات",'تعرفه ها'!$C:$C,0),MATCH(F243,'تعرفه ها'!$2:$2,0)),"---")</f>
        <v>3458000</v>
      </c>
      <c r="AZ243" s="415">
        <f t="shared" si="89"/>
        <v>0</v>
      </c>
      <c r="BA243" s="415">
        <f>IFERROR(ROUND(((AX243+AY243+AZ243)*INDEX('تعرفه ها'!A:Z,MATCH("هزینه نگهداری و تعمیرات شبکه برق",'تعرفه ها'!$C:$C,0),MATCH(F243,'تعرفه ها'!$2:$2,0))/100),0),"---")</f>
        <v>3793996</v>
      </c>
      <c r="BB243" s="415">
        <f>IFERROR(IF(P243="دیماندی",ROUND(AJ243*INDEX('تعرفه ها'!A:Z,MATCH(BB$1,'تعرفه ها'!$C:$C,0),MATCH(F243,'تعرفه ها'!$2:$2,0))*J243/30,0),0),"---")</f>
        <v>20155964</v>
      </c>
      <c r="BC243" s="415"/>
      <c r="BD243" s="54">
        <v>3022456</v>
      </c>
      <c r="BE243" s="415">
        <f>IFERROR(ROUND(((AX243+AY243+AZ243+BA243+BB243+BC243+BD243)*INDEX('تعرفه ها'!A:Z,MATCH("مالیات برق",'تعرفه ها'!$C:$C,0),MATCH(F243,'تعرفه ها'!$2:$2,0))/100),0),"---")</f>
        <v>0</v>
      </c>
      <c r="BF243" s="415">
        <f t="shared" si="90"/>
        <v>64912376</v>
      </c>
      <c r="BG243" s="415">
        <v>16751755</v>
      </c>
      <c r="BH243" s="415">
        <f t="shared" si="91"/>
        <v>81664131</v>
      </c>
      <c r="BI243" s="54">
        <f t="shared" si="92"/>
        <v>131</v>
      </c>
      <c r="BJ243" s="55">
        <f t="shared" si="93"/>
        <v>81664000</v>
      </c>
      <c r="BK243" s="262"/>
      <c r="BL243" s="183" t="str">
        <f>IFERROR(IF(INDEX(پرداخت!A:AZ,MATCH(A243&amp;" - "&amp;"برق",پرداخت!$B:$B,0),MATCH(G243,پرداخت!$1:$1,0))="نشده","نشده","شده"),"---")</f>
        <v>---</v>
      </c>
      <c r="BN243" s="257"/>
      <c r="BO243" s="257"/>
      <c r="BP243" s="257"/>
      <c r="BQ243" s="257"/>
      <c r="BR243" s="257"/>
      <c r="BS243" s="257"/>
      <c r="BT243" s="257"/>
      <c r="BU243" s="257"/>
      <c r="BV243" s="257"/>
      <c r="BW243" s="257"/>
      <c r="BX243" s="257"/>
      <c r="BY243" s="257"/>
      <c r="BZ243" s="257"/>
      <c r="CA243" s="257"/>
      <c r="CB243" s="257"/>
      <c r="CC243" s="257"/>
      <c r="CD243" s="257"/>
      <c r="CE243" s="257"/>
      <c r="CF243" s="257"/>
      <c r="CG243" s="257"/>
      <c r="CH243"/>
      <c r="CI243"/>
      <c r="CJ243"/>
      <c r="CK243"/>
    </row>
    <row r="244" spans="1:89" ht="33.75" hidden="1">
      <c r="A244" s="171" t="s">
        <v>251</v>
      </c>
      <c r="B244" s="47">
        <f>IFERROR(INDEX('اطلاعات انشعابات شرکتها'!A:BB,MATCH(A244,'اطلاعات انشعابات شرکتها'!A:A,0),MATCH(B$1,'اطلاعات انشعابات شرکتها'!$1:$1,0)),0)</f>
        <v>130</v>
      </c>
      <c r="C244" s="48">
        <f>IFERROR(INDEX('اطلاعات انشعابات شرکتها'!A:BB,MATCH(A244,'اطلاعات انشعابات شرکتها'!A:A,0),MATCH(C$1,'اطلاعات انشعابات شرکتها'!$1:$1,0)),0)</f>
        <v>0</v>
      </c>
      <c r="D244" s="45"/>
      <c r="E244" s="171">
        <v>4</v>
      </c>
      <c r="F244" s="170">
        <v>99</v>
      </c>
      <c r="G244" s="188" t="str">
        <f t="shared" si="72"/>
        <v>99/4</v>
      </c>
      <c r="H244" s="188" t="str">
        <f>IFERROR(INDEX('اطلاعات دوره'!A:Z,MATCH(G244,'اطلاعات دوره'!C:C,0),MATCH(H$1,'اطلاعات دوره'!$1:$1,0)),0)</f>
        <v>99/02/01</v>
      </c>
      <c r="I244" s="188" t="str">
        <f>IFERROR(INDEX('اطلاعات دوره'!A:Z,MATCH(G244,'اطلاعات دوره'!C:C,0),MATCH(I$1,'اطلاعات دوره'!$1:$1,0)),0)</f>
        <v>99/04/31</v>
      </c>
      <c r="J244" s="188">
        <f>IFERROR(INDEX('اطلاعات دوره'!A:Z,MATCH(G244,'اطلاعات دوره'!C:C,0),MATCH(J$1,'اطلاعات دوره'!$1:$1,0)),0)</f>
        <v>93</v>
      </c>
      <c r="K244" s="265"/>
      <c r="L244" s="188" t="str">
        <f>IFERROR(INDEX('اطلاعات دوره'!A:Z,MATCH(G244,'اطلاعات دوره'!C:C,0)-1,MATCH("عنوان",'اطلاعات دوره'!$1:$1,0)),"---")</f>
        <v>99/3</v>
      </c>
      <c r="M244" s="188" t="str">
        <f t="shared" si="73"/>
        <v>سازه گستر آرین پارس-99/3</v>
      </c>
      <c r="N244" s="188" t="str">
        <f t="shared" si="74"/>
        <v>سازه گستر آرین پارس-99/4</v>
      </c>
      <c r="O244" s="265"/>
      <c r="P244" s="188" t="str">
        <f>IFERROR(INDEX('اطلاعات انشعابات شرکتها'!A:BB,MATCH(A244,'اطلاعات انشعابات شرکتها'!A:A,0),MATCH(P$1,'اطلاعات انشعابات شرکتها'!$1:$1,0)),0)</f>
        <v>دیماندی</v>
      </c>
      <c r="Q244" s="188">
        <f>IFERROR(INDEX('اطلاعات انشعابات شرکتها'!A:BB,MATCH(A244,'اطلاعات انشعابات شرکتها'!A:A,0),MATCH(Q$1,'اطلاعات انشعابات شرکتها'!$1:$1,0)),0)</f>
        <v>59</v>
      </c>
      <c r="R244" s="188" t="str">
        <f>IFERROR(INDEX('اطلاعات انشعابات شرکتها'!A:BB,MATCH(A244,'اطلاعات انشعابات شرکتها'!A:A,0),MATCH(R$1,'اطلاعات انشعابات شرکتها'!$1:$1,0)),0)</f>
        <v>20</v>
      </c>
      <c r="S244" s="265"/>
      <c r="T244" s="188">
        <f>IFERROR(INDEX('قرائت کنتور'!A:AZ,MATCH(A244&amp;"-"&amp;T$1,'قرائت کنتور'!B:B,0),MATCH(G244,'قرائت کنتور'!$1:$1,0)),0)</f>
        <v>0</v>
      </c>
      <c r="U244" s="188">
        <f>IFERROR(INDEX('قرائت کنتور'!A:AZ,MATCH(A244&amp;"-"&amp;U$1,'قرائت کنتور'!B:B,0),MATCH(L244,'قرائت کنتور'!$1:$1,0)),0)</f>
        <v>4840</v>
      </c>
      <c r="V244" s="188">
        <f>IFERROR(INDEX('قرائت کنتور'!A:AZ,MATCH(A244&amp;"-"&amp;U$1,'قرائت کنتور'!B:B,0),MATCH(G244,'قرائت کنتور'!$1:$1,0)),0)</f>
        <v>5285</v>
      </c>
      <c r="W244" s="188">
        <f>IFERROR(INDEX('قرائت کنتور'!A:AZ,MATCH(A244&amp;"-"&amp;W$1,'قرائت کنتور'!B:B,0),MATCH(L244,'قرائت کنتور'!$1:$1,0)),0)</f>
        <v>683</v>
      </c>
      <c r="X244" s="188">
        <f>IFERROR(INDEX('قرائت کنتور'!A:AZ,MATCH(A244&amp;"-"&amp;W$1,'قرائت کنتور'!B:B,0),MATCH(G244,'قرائت کنتور'!$1:$1,0)),0)</f>
        <v>763</v>
      </c>
      <c r="Y244" s="188">
        <f>IFERROR(INDEX('قرائت کنتور'!A:AZ,MATCH(A244&amp;"-"&amp;Y$1,'قرائت کنتور'!B:B,0),MATCH(L244,'قرائت کنتور'!$1:$1,0)),0)</f>
        <v>375</v>
      </c>
      <c r="Z244" s="188">
        <f>IFERROR(INDEX('قرائت کنتور'!A:AZ,MATCH(A244&amp;"-"&amp;Y$1,'قرائت کنتور'!B:B,0),MATCH(G244,'قرائت کنتور'!$1:$1,0)),0)</f>
        <v>423</v>
      </c>
      <c r="AA244" s="188">
        <f>IFERROR(INDEX('قرائت کنتور'!A:AZ,MATCH(A244&amp;"-"&amp;AA$1,'قرائت کنتور'!B:B,0),MATCH(L244,'قرائت کنتور'!$1:$1,0)),0)</f>
        <v>5328</v>
      </c>
      <c r="AB244" s="188">
        <f>IFERROR(INDEX('قرائت کنتور'!A:AZ,MATCH(A244&amp;"-"&amp;AA$1,'قرائت کنتور'!B:B,0),MATCH(G244,'قرائت کنتور'!$1:$1,0)),0)</f>
        <v>5717</v>
      </c>
      <c r="AC244" s="265"/>
      <c r="AD244" s="188">
        <f t="shared" si="75"/>
        <v>8900</v>
      </c>
      <c r="AE244" s="188">
        <f t="shared" si="76"/>
        <v>1600</v>
      </c>
      <c r="AF244" s="188">
        <f t="shared" si="77"/>
        <v>960</v>
      </c>
      <c r="AG244" s="188">
        <f t="shared" si="78"/>
        <v>7780</v>
      </c>
      <c r="AH244" s="188">
        <f t="shared" si="79"/>
        <v>11460</v>
      </c>
      <c r="AI244" s="188">
        <f t="shared" si="80"/>
        <v>0</v>
      </c>
      <c r="AJ244" s="188">
        <f t="shared" si="81"/>
        <v>53.1</v>
      </c>
      <c r="AK244" s="265"/>
      <c r="AL244" s="254">
        <f t="shared" si="82"/>
        <v>0.8273559558129121</v>
      </c>
      <c r="AM244" s="254">
        <f t="shared" si="83"/>
        <v>8.780264851748365E-2</v>
      </c>
      <c r="AN244" s="265"/>
      <c r="AO244" s="188">
        <f>IFERROR(INDEX('تعرفه ها'!A:Z,MATCH(P244&amp;"-"&amp;AO$1,'تعرفه ها'!C:C,0),MATCH(F244,'تعرفه ها'!$2:$2,0),1),"---")</f>
        <v>879</v>
      </c>
      <c r="AP244" s="188">
        <f>IFERROR(INDEX('تعرفه ها'!A:Z,MATCH(P244&amp;"-"&amp;AP$1,'تعرفه ها'!C:C,0),MATCH(F244,'تعرفه ها'!$2:$2,0),1),"---")</f>
        <v>439</v>
      </c>
      <c r="AQ244" s="188">
        <f>IFERROR(INDEX('تعرفه ها'!A:Z,MATCH(P244&amp;"-"&amp;AQ$1,'تعرفه ها'!C:C,0),MATCH(F244,'تعرفه ها'!$2:$2,0),1),"---")</f>
        <v>220</v>
      </c>
      <c r="AR244" s="188">
        <f>IFERROR(INDEX('تعرفه ها'!A:Z,MATCH(P244&amp;"-"&amp;AR$1,'تعرفه ها'!C:C,0),MATCH(F244,'تعرفه ها'!$2:$2,0),1),"---")</f>
        <v>550</v>
      </c>
      <c r="AS244" s="265"/>
      <c r="AT244" s="415">
        <f t="shared" si="84"/>
        <v>7823100</v>
      </c>
      <c r="AU244" s="415">
        <f t="shared" si="85"/>
        <v>702400</v>
      </c>
      <c r="AV244" s="415">
        <f t="shared" si="86"/>
        <v>211200</v>
      </c>
      <c r="AW244" s="415">
        <f t="shared" si="87"/>
        <v>4279000</v>
      </c>
      <c r="AX244" s="415">
        <f t="shared" si="88"/>
        <v>13015700</v>
      </c>
      <c r="AY244" s="415">
        <f>IFERROR(AH244*INDEX('تعرفه ها'!A:Z,MATCH("عوارض برق به ازاء هر کیلووات",'تعرفه ها'!$C:$C,0),MATCH(F244,'تعرفه ها'!$2:$2,0)),"---")</f>
        <v>573000</v>
      </c>
      <c r="AZ244" s="415">
        <f t="shared" si="89"/>
        <v>767105</v>
      </c>
      <c r="BA244" s="415">
        <f>IFERROR(ROUND(((AX244+AY244+AZ244)*INDEX('تعرفه ها'!A:Z,MATCH("هزینه نگهداری و تعمیرات شبکه برق",'تعرفه ها'!$C:$C,0),MATCH(F244,'تعرفه ها'!$2:$2,0))/100),0),"---")</f>
        <v>1435581</v>
      </c>
      <c r="BB244" s="415">
        <f>IFERROR(IF(P244="دیماندی",ROUND(AJ244*INDEX('تعرفه ها'!A:Z,MATCH(BB$1,'تعرفه ها'!$C:$C,0),MATCH(F244,'تعرفه ها'!$2:$2,0))*J244/30,0),0),"---")</f>
        <v>4573853</v>
      </c>
      <c r="BC244" s="415"/>
      <c r="BD244" s="54">
        <v>743836</v>
      </c>
      <c r="BE244" s="415">
        <f>IFERROR(ROUND(((AX244+AY244+AZ244+BA244+BB244+BC244+BD244)*INDEX('تعرفه ها'!A:Z,MATCH("مالیات برق",'تعرفه ها'!$C:$C,0),MATCH(F244,'تعرفه ها'!$2:$2,0))/100),0),"---")</f>
        <v>0</v>
      </c>
      <c r="BF244" s="415">
        <f t="shared" si="90"/>
        <v>21109075</v>
      </c>
      <c r="BG244" s="415">
        <v>108218616</v>
      </c>
      <c r="BH244" s="415">
        <f t="shared" si="91"/>
        <v>129327691</v>
      </c>
      <c r="BI244" s="54">
        <f t="shared" si="92"/>
        <v>691</v>
      </c>
      <c r="BJ244" s="55">
        <f t="shared" si="93"/>
        <v>129327000</v>
      </c>
      <c r="BK244" s="262"/>
      <c r="BL244" s="183" t="str">
        <f>IFERROR(IF(INDEX(پرداخت!A:AZ,MATCH(A244&amp;" - "&amp;"برق",پرداخت!$B:$B,0),MATCH(G244,پرداخت!$1:$1,0))="نشده","نشده","شده"),"---")</f>
        <v>شده</v>
      </c>
      <c r="BN244" s="257"/>
      <c r="BO244" s="257"/>
      <c r="BP244" s="257"/>
      <c r="BQ244" s="257"/>
      <c r="BR244" s="257"/>
      <c r="BS244" s="257"/>
      <c r="BT244" s="257"/>
      <c r="BU244" s="257"/>
      <c r="BV244" s="257"/>
      <c r="BW244" s="257"/>
      <c r="BX244" s="257"/>
      <c r="BY244" s="257"/>
      <c r="BZ244" s="257"/>
      <c r="CA244" s="257"/>
      <c r="CB244" s="257"/>
      <c r="CC244" s="257"/>
      <c r="CD244" s="257"/>
      <c r="CE244" s="257"/>
      <c r="CF244" s="257"/>
      <c r="CG244" s="257"/>
      <c r="CH244"/>
      <c r="CI244"/>
      <c r="CJ244"/>
      <c r="CK244"/>
    </row>
    <row r="245" spans="1:89" ht="33.75">
      <c r="A245" s="171" t="s">
        <v>252</v>
      </c>
      <c r="B245" s="47">
        <f>IFERROR(INDEX('اطلاعات انشعابات شرکتها'!A:BB,MATCH(A245,'اطلاعات انشعابات شرکتها'!A:A,0),MATCH(B$1,'اطلاعات انشعابات شرکتها'!$1:$1,0)),0)</f>
        <v>131</v>
      </c>
      <c r="C245" s="48">
        <f>IFERROR(INDEX('اطلاعات انشعابات شرکتها'!A:BB,MATCH(A245,'اطلاعات انشعابات شرکتها'!A:A,0),MATCH(C$1,'اطلاعات انشعابات شرکتها'!$1:$1,0)),0)</f>
        <v>0</v>
      </c>
      <c r="D245" s="45"/>
      <c r="E245" s="171">
        <v>4</v>
      </c>
      <c r="F245" s="170">
        <v>99</v>
      </c>
      <c r="G245" s="188" t="str">
        <f t="shared" si="72"/>
        <v>99/4</v>
      </c>
      <c r="H245" s="188" t="str">
        <f>IFERROR(INDEX('اطلاعات دوره'!A:Z,MATCH(G245,'اطلاعات دوره'!C:C,0),MATCH(H$1,'اطلاعات دوره'!$1:$1,0)),0)</f>
        <v>99/02/01</v>
      </c>
      <c r="I245" s="188" t="str">
        <f>IFERROR(INDEX('اطلاعات دوره'!A:Z,MATCH(G245,'اطلاعات دوره'!C:C,0),MATCH(I$1,'اطلاعات دوره'!$1:$1,0)),0)</f>
        <v>99/04/31</v>
      </c>
      <c r="J245" s="188">
        <f>IFERROR(INDEX('اطلاعات دوره'!A:Z,MATCH(G245,'اطلاعات دوره'!C:C,0),MATCH(J$1,'اطلاعات دوره'!$1:$1,0)),0)</f>
        <v>93</v>
      </c>
      <c r="K245" s="265"/>
      <c r="L245" s="188" t="str">
        <f>IFERROR(INDEX('اطلاعات دوره'!A:Z,MATCH(G245,'اطلاعات دوره'!C:C,0)-1,MATCH("عنوان",'اطلاعات دوره'!$1:$1,0)),"---")</f>
        <v>99/3</v>
      </c>
      <c r="M245" s="188" t="str">
        <f t="shared" si="73"/>
        <v>سامان داروی هشتم-99/3</v>
      </c>
      <c r="N245" s="188" t="str">
        <f t="shared" si="74"/>
        <v>سامان داروی هشتم-99/4</v>
      </c>
      <c r="O245" s="265"/>
      <c r="P245" s="188" t="str">
        <f>IFERROR(INDEX('اطلاعات انشعابات شرکتها'!A:BB,MATCH(A245,'اطلاعات انشعابات شرکتها'!A:A,0),MATCH(P$1,'اطلاعات انشعابات شرکتها'!$1:$1,0)),0)</f>
        <v>دیماندی</v>
      </c>
      <c r="Q245" s="188">
        <f>IFERROR(INDEX('اطلاعات انشعابات شرکتها'!A:BB,MATCH(A245,'اطلاعات انشعابات شرکتها'!A:A,0),MATCH(Q$1,'اطلاعات انشعابات شرکتها'!$1:$1,0)),0)</f>
        <v>800</v>
      </c>
      <c r="R245" s="188" t="str">
        <f>IFERROR(INDEX('اطلاعات انشعابات شرکتها'!A:BB,MATCH(A245,'اطلاعات انشعابات شرکتها'!A:A,0),MATCH(R$1,'اطلاعات انشعابات شرکتها'!$1:$1,0)),0)</f>
        <v>6000</v>
      </c>
      <c r="S245" s="265"/>
      <c r="T245" s="188">
        <f>IFERROR(INDEX('قرائت کنتور'!A:AZ,MATCH(A245&amp;"-"&amp;T$1,'قرائت کنتور'!B:B,0),MATCH(G245,'قرائت کنتور'!$1:$1,0)),0)</f>
        <v>0</v>
      </c>
      <c r="U245" s="188">
        <f>IFERROR(INDEX('قرائت کنتور'!A:AZ,MATCH(A245&amp;"-"&amp;U$1,'قرائت کنتور'!B:B,0),MATCH(L245,'قرائت کنتور'!$1:$1,0)),0)</f>
        <v>62</v>
      </c>
      <c r="V245" s="188">
        <f>IFERROR(INDEX('قرائت کنتور'!A:AZ,MATCH(A245&amp;"-"&amp;U$1,'قرائت کنتور'!B:B,0),MATCH(G245,'قرائت کنتور'!$1:$1,0)),0)</f>
        <v>74</v>
      </c>
      <c r="W245" s="188">
        <f>IFERROR(INDEX('قرائت کنتور'!A:AZ,MATCH(A245&amp;"-"&amp;W$1,'قرائت کنتور'!B:B,0),MATCH(L245,'قرائت کنتور'!$1:$1,0)),0)</f>
        <v>258</v>
      </c>
      <c r="X245" s="188">
        <f>IFERROR(INDEX('قرائت کنتور'!A:AZ,MATCH(A245&amp;"-"&amp;W$1,'قرائت کنتور'!B:B,0),MATCH(G245,'قرائت کنتور'!$1:$1,0)),0)</f>
        <v>306</v>
      </c>
      <c r="Y245" s="188">
        <f>IFERROR(INDEX('قرائت کنتور'!A:AZ,MATCH(A245&amp;"-"&amp;Y$1,'قرائت کنتور'!B:B,0),MATCH(L245,'قرائت کنتور'!$1:$1,0)),0)</f>
        <v>289</v>
      </c>
      <c r="Z245" s="188">
        <f>IFERROR(INDEX('قرائت کنتور'!A:AZ,MATCH(A245&amp;"-"&amp;Y$1,'قرائت کنتور'!B:B,0),MATCH(G245,'قرائت کنتور'!$1:$1,0)),0)</f>
        <v>353</v>
      </c>
      <c r="AA245" s="188">
        <f>IFERROR(INDEX('قرائت کنتور'!A:AZ,MATCH(A245&amp;"-"&amp;AA$1,'قرائت کنتور'!B:B,0),MATCH(L245,'قرائت کنتور'!$1:$1,0)),0)</f>
        <v>15</v>
      </c>
      <c r="AB245" s="188">
        <f>IFERROR(INDEX('قرائت کنتور'!A:AZ,MATCH(A245&amp;"-"&amp;AA$1,'قرائت کنتور'!B:B,0),MATCH(G245,'قرائت کنتور'!$1:$1,0)),0)</f>
        <v>18</v>
      </c>
      <c r="AC245" s="265"/>
      <c r="AD245" s="188">
        <f t="shared" si="75"/>
        <v>72000</v>
      </c>
      <c r="AE245" s="188">
        <f t="shared" si="76"/>
        <v>288000</v>
      </c>
      <c r="AF245" s="188">
        <f t="shared" si="77"/>
        <v>384000</v>
      </c>
      <c r="AG245" s="188">
        <f t="shared" si="78"/>
        <v>18000</v>
      </c>
      <c r="AH245" s="188">
        <f t="shared" si="79"/>
        <v>744000</v>
      </c>
      <c r="AI245" s="188">
        <f t="shared" si="80"/>
        <v>0</v>
      </c>
      <c r="AJ245" s="188">
        <f t="shared" si="81"/>
        <v>720</v>
      </c>
      <c r="AK245" s="265"/>
      <c r="AL245" s="254">
        <f t="shared" si="82"/>
        <v>0.99970746452381465</v>
      </c>
      <c r="AM245" s="254" t="str">
        <f t="shared" si="83"/>
        <v>0</v>
      </c>
      <c r="AN245" s="265"/>
      <c r="AO245" s="188">
        <f>IFERROR(INDEX('تعرفه ها'!A:Z,MATCH(P245&amp;"-"&amp;AO$1,'تعرفه ها'!C:C,0),MATCH(F245,'تعرفه ها'!$2:$2,0),1),"---")</f>
        <v>879</v>
      </c>
      <c r="AP245" s="188">
        <f>IFERROR(INDEX('تعرفه ها'!A:Z,MATCH(P245&amp;"-"&amp;AP$1,'تعرفه ها'!C:C,0),MATCH(F245,'تعرفه ها'!$2:$2,0),1),"---")</f>
        <v>439</v>
      </c>
      <c r="AQ245" s="188">
        <f>IFERROR(INDEX('تعرفه ها'!A:Z,MATCH(P245&amp;"-"&amp;AQ$1,'تعرفه ها'!C:C,0),MATCH(F245,'تعرفه ها'!$2:$2,0),1),"---")</f>
        <v>220</v>
      </c>
      <c r="AR245" s="188">
        <f>IFERROR(INDEX('تعرفه ها'!A:Z,MATCH(P245&amp;"-"&amp;AR$1,'تعرفه ها'!C:C,0),MATCH(F245,'تعرفه ها'!$2:$2,0),1),"---")</f>
        <v>550</v>
      </c>
      <c r="AS245" s="265"/>
      <c r="AT245" s="415">
        <f t="shared" si="84"/>
        <v>63288000</v>
      </c>
      <c r="AU245" s="415">
        <f t="shared" si="85"/>
        <v>126432000</v>
      </c>
      <c r="AV245" s="415">
        <f t="shared" si="86"/>
        <v>84480000</v>
      </c>
      <c r="AW245" s="415">
        <f t="shared" si="87"/>
        <v>9900000</v>
      </c>
      <c r="AX245" s="415">
        <f t="shared" si="88"/>
        <v>284100000</v>
      </c>
      <c r="AY245" s="415">
        <f>IFERROR(AH245*INDEX('تعرفه ها'!A:Z,MATCH("عوارض برق به ازاء هر کیلووات",'تعرفه ها'!$C:$C,0),MATCH(F245,'تعرفه ها'!$2:$2,0)),"---")</f>
        <v>37200000</v>
      </c>
      <c r="AZ245" s="415">
        <f t="shared" si="89"/>
        <v>0</v>
      </c>
      <c r="BA245" s="415">
        <f>IFERROR(ROUND(((AX245+AY245+AZ245)*INDEX('تعرفه ها'!A:Z,MATCH("هزینه نگهداری و تعمیرات شبکه برق",'تعرفه ها'!$C:$C,0),MATCH(F245,'تعرفه ها'!$2:$2,0))/100),0),"---")</f>
        <v>32130000</v>
      </c>
      <c r="BB245" s="415">
        <f>IFERROR(IF(P245="دیماندی",ROUND(AJ245*INDEX('تعرفه ها'!A:Z,MATCH(BB$1,'تعرفه ها'!$C:$C,0),MATCH(F245,'تعرفه ها'!$2:$2,0))*J245/30,0),0),"---")</f>
        <v>62018352</v>
      </c>
      <c r="BC245" s="415"/>
      <c r="BD245" s="54">
        <v>26112000</v>
      </c>
      <c r="BE245" s="415">
        <f>IFERROR(ROUND(((AX245+AY245+AZ245+BA245+BB245+BC245+BD245)*INDEX('تعرفه ها'!A:Z,MATCH("مالیات برق",'تعرفه ها'!$C:$C,0),MATCH(F245,'تعرفه ها'!$2:$2,0))/100),0),"---")</f>
        <v>0</v>
      </c>
      <c r="BF245" s="415">
        <f t="shared" si="90"/>
        <v>441560352</v>
      </c>
      <c r="BG245" s="415">
        <v>937196000</v>
      </c>
      <c r="BH245" s="415">
        <f t="shared" si="91"/>
        <v>1378756352</v>
      </c>
      <c r="BI245" s="54">
        <f t="shared" si="92"/>
        <v>352</v>
      </c>
      <c r="BJ245" s="55">
        <f t="shared" si="93"/>
        <v>1378756000</v>
      </c>
      <c r="BK245" s="262"/>
      <c r="BL245" s="183" t="str">
        <f>IFERROR(IF(INDEX(پرداخت!A:AZ,MATCH(A245&amp;" - "&amp;"برق",پرداخت!$B:$B,0),MATCH(G245,پرداخت!$1:$1,0))="نشده","نشده","شده"),"---")</f>
        <v>شده</v>
      </c>
      <c r="BN245" s="257"/>
      <c r="BO245" s="257"/>
      <c r="BP245" s="257"/>
      <c r="BQ245" s="257"/>
      <c r="BR245" s="257"/>
      <c r="BS245" s="257"/>
      <c r="BT245" s="257"/>
      <c r="BU245" s="257"/>
      <c r="BV245" s="257"/>
      <c r="BW245" s="257"/>
      <c r="BX245" s="257"/>
      <c r="BY245" s="257"/>
      <c r="BZ245" s="257"/>
      <c r="CA245" s="257"/>
      <c r="CB245" s="257"/>
      <c r="CC245" s="257"/>
      <c r="CD245" s="257"/>
      <c r="CE245" s="257"/>
      <c r="CF245" s="257"/>
      <c r="CG245" s="257"/>
      <c r="CH245"/>
      <c r="CI245"/>
      <c r="CJ245"/>
      <c r="CK245"/>
    </row>
    <row r="246" spans="1:89" ht="33.75" hidden="1">
      <c r="A246" s="171" t="s">
        <v>253</v>
      </c>
      <c r="B246" s="47">
        <f>IFERROR(INDEX('اطلاعات انشعابات شرکتها'!A:BB,MATCH(A246,'اطلاعات انشعابات شرکتها'!A:A,0),MATCH(B$1,'اطلاعات انشعابات شرکتها'!$1:$1,0)),0)</f>
        <v>132</v>
      </c>
      <c r="C246" s="48">
        <f>IFERROR(INDEX('اطلاعات انشعابات شرکتها'!A:BB,MATCH(A246,'اطلاعات انشعابات شرکتها'!A:A,0),MATCH(C$1,'اطلاعات انشعابات شرکتها'!$1:$1,0)),0)</f>
        <v>0</v>
      </c>
      <c r="D246" s="45"/>
      <c r="E246" s="171">
        <v>4</v>
      </c>
      <c r="F246" s="170">
        <v>99</v>
      </c>
      <c r="G246" s="188" t="str">
        <f t="shared" si="72"/>
        <v>99/4</v>
      </c>
      <c r="H246" s="188" t="str">
        <f>IFERROR(INDEX('اطلاعات دوره'!A:Z,MATCH(G246,'اطلاعات دوره'!C:C,0),MATCH(H$1,'اطلاعات دوره'!$1:$1,0)),0)</f>
        <v>99/02/01</v>
      </c>
      <c r="I246" s="188" t="str">
        <f>IFERROR(INDEX('اطلاعات دوره'!A:Z,MATCH(G246,'اطلاعات دوره'!C:C,0),MATCH(I$1,'اطلاعات دوره'!$1:$1,0)),0)</f>
        <v>99/04/31</v>
      </c>
      <c r="J246" s="188">
        <f>IFERROR(INDEX('اطلاعات دوره'!A:Z,MATCH(G246,'اطلاعات دوره'!C:C,0),MATCH(J$1,'اطلاعات دوره'!$1:$1,0)),0)</f>
        <v>93</v>
      </c>
      <c r="K246" s="265"/>
      <c r="L246" s="188" t="str">
        <f>IFERROR(INDEX('اطلاعات دوره'!A:Z,MATCH(G246,'اطلاعات دوره'!C:C,0)-1,MATCH("عنوان",'اطلاعات دوره'!$1:$1,0)),"---")</f>
        <v>99/3</v>
      </c>
      <c r="M246" s="188" t="str">
        <f t="shared" si="73"/>
        <v>سامانه های دقیق نوین افراز-99/3</v>
      </c>
      <c r="N246" s="188" t="str">
        <f t="shared" si="74"/>
        <v>سامانه های دقیق نوین افراز-99/4</v>
      </c>
      <c r="O246" s="265"/>
      <c r="P246" s="188" t="str">
        <f>IFERROR(INDEX('اطلاعات انشعابات شرکتها'!A:BB,MATCH(A246,'اطلاعات انشعابات شرکتها'!A:A,0),MATCH(P$1,'اطلاعات انشعابات شرکتها'!$1:$1,0)),0)</f>
        <v>دیماندی</v>
      </c>
      <c r="Q246" s="188">
        <f>IFERROR(INDEX('اطلاعات انشعابات شرکتها'!A:BB,MATCH(A246,'اطلاعات انشعابات شرکتها'!A:A,0),MATCH(Q$1,'اطلاعات انشعابات شرکتها'!$1:$1,0)),0)</f>
        <v>59</v>
      </c>
      <c r="R246" s="188" t="str">
        <f>IFERROR(INDEX('اطلاعات انشعابات شرکتها'!A:BB,MATCH(A246,'اطلاعات انشعابات شرکتها'!A:A,0),MATCH(R$1,'اطلاعات انشعابات شرکتها'!$1:$1,0)),0)</f>
        <v>1</v>
      </c>
      <c r="S246" s="265"/>
      <c r="T246" s="188">
        <f>IFERROR(INDEX('قرائت کنتور'!A:AZ,MATCH(A246&amp;"-"&amp;T$1,'قرائت کنتور'!B:B,0),MATCH(G246,'قرائت کنتور'!$1:$1,0)),0)</f>
        <v>20</v>
      </c>
      <c r="U246" s="188">
        <f>IFERROR(INDEX('قرائت کنتور'!A:AZ,MATCH(A246&amp;"-"&amp;U$1,'قرائت کنتور'!B:B,0),MATCH(L246,'قرائت کنتور'!$1:$1,0)),0)</f>
        <v>22660</v>
      </c>
      <c r="V246" s="188">
        <f>IFERROR(INDEX('قرائت کنتور'!A:AZ,MATCH(A246&amp;"-"&amp;U$1,'قرائت کنتور'!B:B,0),MATCH(G246,'قرائت کنتور'!$1:$1,0)),0)</f>
        <v>28632</v>
      </c>
      <c r="W246" s="188">
        <f>IFERROR(INDEX('قرائت کنتور'!A:AZ,MATCH(A246&amp;"-"&amp;W$1,'قرائت کنتور'!B:B,0),MATCH(L246,'قرائت کنتور'!$1:$1,0)),0)</f>
        <v>5473</v>
      </c>
      <c r="X246" s="188">
        <f>IFERROR(INDEX('قرائت کنتور'!A:AZ,MATCH(A246&amp;"-"&amp;W$1,'قرائت کنتور'!B:B,0),MATCH(G246,'قرائت کنتور'!$1:$1,0)),0)</f>
        <v>6080</v>
      </c>
      <c r="Y246" s="188">
        <f>IFERROR(INDEX('قرائت کنتور'!A:AZ,MATCH(A246&amp;"-"&amp;Y$1,'قرائت کنتور'!B:B,0),MATCH(L246,'قرائت کنتور'!$1:$1,0)),0)</f>
        <v>7022</v>
      </c>
      <c r="Z246" s="188">
        <f>IFERROR(INDEX('قرائت کنتور'!A:AZ,MATCH(A246&amp;"-"&amp;Y$1,'قرائت کنتور'!B:B,0),MATCH(G246,'قرائت کنتور'!$1:$1,0)),0)</f>
        <v>7880</v>
      </c>
      <c r="AA246" s="188">
        <f>IFERROR(INDEX('قرائت کنتور'!A:AZ,MATCH(A246&amp;"-"&amp;AA$1,'قرائت کنتور'!B:B,0),MATCH(L246,'قرائت کنتور'!$1:$1,0)),0)</f>
        <v>16095</v>
      </c>
      <c r="AB246" s="188">
        <f>IFERROR(INDEX('قرائت کنتور'!A:AZ,MATCH(A246&amp;"-"&amp;AA$1,'قرائت کنتور'!B:B,0),MATCH(G246,'قرائت کنتور'!$1:$1,0)),0)</f>
        <v>18454</v>
      </c>
      <c r="AC246" s="265"/>
      <c r="AD246" s="188">
        <f t="shared" si="75"/>
        <v>5972</v>
      </c>
      <c r="AE246" s="188">
        <f t="shared" si="76"/>
        <v>607</v>
      </c>
      <c r="AF246" s="188">
        <f t="shared" si="77"/>
        <v>858</v>
      </c>
      <c r="AG246" s="188">
        <f t="shared" si="78"/>
        <v>2359</v>
      </c>
      <c r="AH246" s="188">
        <f t="shared" si="79"/>
        <v>7437</v>
      </c>
      <c r="AI246" s="188">
        <f t="shared" si="80"/>
        <v>20</v>
      </c>
      <c r="AJ246" s="188">
        <f t="shared" si="81"/>
        <v>53.1</v>
      </c>
      <c r="AK246" s="265"/>
      <c r="AL246" s="254">
        <f t="shared" si="82"/>
        <v>0.95319640687340135</v>
      </c>
      <c r="AM246" s="254" t="str">
        <f t="shared" si="83"/>
        <v>0</v>
      </c>
      <c r="AN246" s="265"/>
      <c r="AO246" s="188">
        <f>IFERROR(INDEX('تعرفه ها'!A:Z,MATCH(P246&amp;"-"&amp;AO$1,'تعرفه ها'!C:C,0),MATCH(F246,'تعرفه ها'!$2:$2,0),1),"---")</f>
        <v>879</v>
      </c>
      <c r="AP246" s="188">
        <f>IFERROR(INDEX('تعرفه ها'!A:Z,MATCH(P246&amp;"-"&amp;AP$1,'تعرفه ها'!C:C,0),MATCH(F246,'تعرفه ها'!$2:$2,0),1),"---")</f>
        <v>439</v>
      </c>
      <c r="AQ246" s="188">
        <f>IFERROR(INDEX('تعرفه ها'!A:Z,MATCH(P246&amp;"-"&amp;AQ$1,'تعرفه ها'!C:C,0),MATCH(F246,'تعرفه ها'!$2:$2,0),1),"---")</f>
        <v>220</v>
      </c>
      <c r="AR246" s="188">
        <f>IFERROR(INDEX('تعرفه ها'!A:Z,MATCH(P246&amp;"-"&amp;AR$1,'تعرفه ها'!C:C,0),MATCH(F246,'تعرفه ها'!$2:$2,0),1),"---")</f>
        <v>550</v>
      </c>
      <c r="AS246" s="265"/>
      <c r="AT246" s="415">
        <f t="shared" si="84"/>
        <v>5249388</v>
      </c>
      <c r="AU246" s="415">
        <f t="shared" si="85"/>
        <v>266473</v>
      </c>
      <c r="AV246" s="415">
        <f t="shared" si="86"/>
        <v>188760</v>
      </c>
      <c r="AW246" s="415">
        <f t="shared" si="87"/>
        <v>1297450</v>
      </c>
      <c r="AX246" s="415">
        <f t="shared" si="88"/>
        <v>7002071</v>
      </c>
      <c r="AY246" s="415">
        <f>IFERROR(AH246*INDEX('تعرفه ها'!A:Z,MATCH("عوارض برق به ازاء هر کیلووات",'تعرفه ها'!$C:$C,0),MATCH(F246,'تعرفه ها'!$2:$2,0)),"---")</f>
        <v>371850</v>
      </c>
      <c r="AZ246" s="415">
        <f t="shared" si="89"/>
        <v>0</v>
      </c>
      <c r="BA246" s="415">
        <f>IFERROR(ROUND(((AX246+AY246+AZ246)*INDEX('تعرفه ها'!A:Z,MATCH("هزینه نگهداری و تعمیرات شبکه برق",'تعرفه ها'!$C:$C,0),MATCH(F246,'تعرفه ها'!$2:$2,0))/100),0),"---")</f>
        <v>737392</v>
      </c>
      <c r="BB246" s="415">
        <f>IFERROR(IF(P246="دیماندی",ROUND(AJ246*INDEX('تعرفه ها'!A:Z,MATCH(BB$1,'تعرفه ها'!$C:$C,0),MATCH(F246,'تعرفه ها'!$2:$2,0))*J246/30,0),0),"---")</f>
        <v>4573853</v>
      </c>
      <c r="BC246" s="415"/>
      <c r="BD246" s="54">
        <v>646877</v>
      </c>
      <c r="BE246" s="415">
        <f>IFERROR(ROUND(((AX246+AY246+AZ246+BA246+BB246+BC246+BD246)*INDEX('تعرفه ها'!A:Z,MATCH("مالیات برق",'تعرفه ها'!$C:$C,0),MATCH(F246,'تعرفه ها'!$2:$2,0))/100),0),"---")</f>
        <v>0</v>
      </c>
      <c r="BF246" s="415">
        <f t="shared" si="90"/>
        <v>13332043</v>
      </c>
      <c r="BG246" s="415">
        <v>475</v>
      </c>
      <c r="BH246" s="415">
        <f t="shared" si="91"/>
        <v>13332518</v>
      </c>
      <c r="BI246" s="54">
        <f t="shared" si="92"/>
        <v>518</v>
      </c>
      <c r="BJ246" s="55">
        <f t="shared" si="93"/>
        <v>13332000</v>
      </c>
      <c r="BK246" s="262"/>
      <c r="BL246" s="183" t="str">
        <f>IFERROR(IF(INDEX(پرداخت!A:AZ,MATCH(A246&amp;" - "&amp;"برق",پرداخت!$B:$B,0),MATCH(G246,پرداخت!$1:$1,0))="نشده","نشده","شده"),"---")</f>
        <v>شده</v>
      </c>
      <c r="BN246" s="257"/>
      <c r="BO246" s="257"/>
      <c r="BP246" s="257"/>
      <c r="BQ246" s="257"/>
      <c r="BR246" s="257"/>
      <c r="BS246" s="257"/>
      <c r="BT246" s="257"/>
      <c r="BU246" s="257"/>
      <c r="BV246" s="257"/>
      <c r="BW246" s="257"/>
      <c r="BX246" s="257"/>
      <c r="BY246" s="257"/>
      <c r="BZ246" s="257"/>
      <c r="CA246" s="257"/>
      <c r="CB246" s="257"/>
      <c r="CC246" s="257"/>
      <c r="CD246" s="257"/>
      <c r="CE246" s="257"/>
      <c r="CF246" s="257"/>
      <c r="CG246" s="257"/>
      <c r="CH246"/>
      <c r="CI246"/>
      <c r="CJ246"/>
      <c r="CK246"/>
    </row>
    <row r="247" spans="1:89" ht="33.75" hidden="1">
      <c r="A247" s="171" t="s">
        <v>260</v>
      </c>
      <c r="B247" s="47">
        <f>IFERROR(INDEX('اطلاعات انشعابات شرکتها'!A:BB,MATCH(A247,'اطلاعات انشعابات شرکتها'!A:A,0),MATCH(B$1,'اطلاعات انشعابات شرکتها'!$1:$1,0)),0)</f>
        <v>133</v>
      </c>
      <c r="C247" s="48">
        <f>IFERROR(INDEX('اطلاعات انشعابات شرکتها'!A:BB,MATCH(A247,'اطلاعات انشعابات شرکتها'!A:A,0),MATCH(C$1,'اطلاعات انشعابات شرکتها'!$1:$1,0)),0)</f>
        <v>0</v>
      </c>
      <c r="D247" s="45"/>
      <c r="E247" s="171">
        <v>4</v>
      </c>
      <c r="F247" s="170">
        <v>99</v>
      </c>
      <c r="G247" s="188" t="str">
        <f t="shared" si="72"/>
        <v>99/4</v>
      </c>
      <c r="H247" s="188" t="str">
        <f>IFERROR(INDEX('اطلاعات دوره'!A:Z,MATCH(G247,'اطلاعات دوره'!C:C,0),MATCH(H$1,'اطلاعات دوره'!$1:$1,0)),0)</f>
        <v>99/02/01</v>
      </c>
      <c r="I247" s="188" t="str">
        <f>IFERROR(INDEX('اطلاعات دوره'!A:Z,MATCH(G247,'اطلاعات دوره'!C:C,0),MATCH(I$1,'اطلاعات دوره'!$1:$1,0)),0)</f>
        <v>99/04/31</v>
      </c>
      <c r="J247" s="188">
        <f>IFERROR(INDEX('اطلاعات دوره'!A:Z,MATCH(G247,'اطلاعات دوره'!C:C,0),MATCH(J$1,'اطلاعات دوره'!$1:$1,0)),0)</f>
        <v>93</v>
      </c>
      <c r="K247" s="265"/>
      <c r="L247" s="188" t="str">
        <f>IFERROR(INDEX('اطلاعات دوره'!A:Z,MATCH(G247,'اطلاعات دوره'!C:C,0)-1,MATCH("عنوان",'اطلاعات دوره'!$1:$1,0)),"---")</f>
        <v>99/3</v>
      </c>
      <c r="M247" s="188" t="str">
        <f t="shared" si="73"/>
        <v>سوله آقای زیوری-99/3</v>
      </c>
      <c r="N247" s="188" t="str">
        <f t="shared" si="74"/>
        <v>سوله آقای زیوری-99/4</v>
      </c>
      <c r="O247" s="265"/>
      <c r="P247" s="188" t="str">
        <f>IFERROR(INDEX('اطلاعات انشعابات شرکتها'!A:BB,MATCH(A247,'اطلاعات انشعابات شرکتها'!A:A,0),MATCH(P$1,'اطلاعات انشعابات شرکتها'!$1:$1,0)),0)</f>
        <v>غیر دیماندی</v>
      </c>
      <c r="Q247" s="188">
        <f>IFERROR(INDEX('اطلاعات انشعابات شرکتها'!A:BB,MATCH(A247,'اطلاعات انشعابات شرکتها'!A:A,0),MATCH(Q$1,'اطلاعات انشعابات شرکتها'!$1:$1,0)),0)</f>
        <v>19</v>
      </c>
      <c r="R247" s="188" t="str">
        <f>IFERROR(INDEX('اطلاعات انشعابات شرکتها'!A:BB,MATCH(A247,'اطلاعات انشعابات شرکتها'!A:A,0),MATCH(R$1,'اطلاعات انشعابات شرکتها'!$1:$1,0)),0)</f>
        <v>1</v>
      </c>
      <c r="S247" s="265"/>
      <c r="T247" s="188">
        <f>IFERROR(INDEX('قرائت کنتور'!A:AZ,MATCH(A247&amp;"-"&amp;T$1,'قرائت کنتور'!B:B,0),MATCH(G247,'قرائت کنتور'!$1:$1,0)),0)</f>
        <v>0</v>
      </c>
      <c r="U247" s="188">
        <f>IFERROR(INDEX('قرائت کنتور'!A:AZ,MATCH(A247&amp;"-"&amp;U$1,'قرائت کنتور'!B:B,0),MATCH(L247,'قرائت کنتور'!$1:$1,0)),0)</f>
        <v>4611</v>
      </c>
      <c r="V247" s="188">
        <f>IFERROR(INDEX('قرائت کنتور'!A:AZ,MATCH(A247&amp;"-"&amp;U$1,'قرائت کنتور'!B:B,0),MATCH(G247,'قرائت کنتور'!$1:$1,0)),0)</f>
        <v>6219</v>
      </c>
      <c r="W247" s="188">
        <f>IFERROR(INDEX('قرائت کنتور'!A:AZ,MATCH(A247&amp;"-"&amp;W$1,'قرائت کنتور'!B:B,0),MATCH(L247,'قرائت کنتور'!$1:$1,0)),0)</f>
        <v>880</v>
      </c>
      <c r="X247" s="188">
        <f>IFERROR(INDEX('قرائت کنتور'!A:AZ,MATCH(A247&amp;"-"&amp;W$1,'قرائت کنتور'!B:B,0),MATCH(G247,'قرائت کنتور'!$1:$1,0)),0)</f>
        <v>1046</v>
      </c>
      <c r="Y247" s="188">
        <f>IFERROR(INDEX('قرائت کنتور'!A:AZ,MATCH(A247&amp;"-"&amp;Y$1,'قرائت کنتور'!B:B,0),MATCH(L247,'قرائت کنتور'!$1:$1,0)),0)</f>
        <v>1487</v>
      </c>
      <c r="Z247" s="188">
        <f>IFERROR(INDEX('قرائت کنتور'!A:AZ,MATCH(A247&amp;"-"&amp;Y$1,'قرائت کنتور'!B:B,0),MATCH(G247,'قرائت کنتور'!$1:$1,0)),0)</f>
        <v>1691</v>
      </c>
      <c r="AA247" s="188">
        <f>IFERROR(INDEX('قرائت کنتور'!A:AZ,MATCH(A247&amp;"-"&amp;AA$1,'قرائت کنتور'!B:B,0),MATCH(L247,'قرائت کنتور'!$1:$1,0)),0)</f>
        <v>10041</v>
      </c>
      <c r="AB247" s="188">
        <f>IFERROR(INDEX('قرائت کنتور'!A:AZ,MATCH(A247&amp;"-"&amp;AA$1,'قرائت کنتور'!B:B,0),MATCH(G247,'قرائت کنتور'!$1:$1,0)),0)</f>
        <v>11994</v>
      </c>
      <c r="AC247" s="265"/>
      <c r="AD247" s="188">
        <f t="shared" si="75"/>
        <v>1608</v>
      </c>
      <c r="AE247" s="188">
        <f t="shared" si="76"/>
        <v>166</v>
      </c>
      <c r="AF247" s="188">
        <f t="shared" si="77"/>
        <v>204</v>
      </c>
      <c r="AG247" s="188">
        <f t="shared" si="78"/>
        <v>1953</v>
      </c>
      <c r="AH247" s="188">
        <f t="shared" si="79"/>
        <v>1978</v>
      </c>
      <c r="AI247" s="188">
        <f t="shared" si="80"/>
        <v>0</v>
      </c>
      <c r="AJ247" s="188" t="str">
        <f t="shared" si="81"/>
        <v>0</v>
      </c>
      <c r="AK247" s="265"/>
      <c r="AL247" s="254">
        <f t="shared" si="82"/>
        <v>0.71158938138258254</v>
      </c>
      <c r="AM247" s="254">
        <f t="shared" si="83"/>
        <v>0.26477435378721514</v>
      </c>
      <c r="AN247" s="265"/>
      <c r="AO247" s="188">
        <f>IFERROR(INDEX('تعرفه ها'!A:Z,MATCH(P247&amp;"-"&amp;AO$1,'تعرفه ها'!C:C,0),MATCH(F247,'تعرفه ها'!$2:$2,0),1),"---")</f>
        <v>1115</v>
      </c>
      <c r="AP247" s="188">
        <f>IFERROR(INDEX('تعرفه ها'!A:Z,MATCH(P247&amp;"-"&amp;AP$1,'تعرفه ها'!C:C,0),MATCH(F247,'تعرفه ها'!$2:$2,0),1),"---")</f>
        <v>558</v>
      </c>
      <c r="AQ247" s="188">
        <f>IFERROR(INDEX('تعرفه ها'!A:Z,MATCH(P247&amp;"-"&amp;AQ$1,'تعرفه ها'!C:C,0),MATCH(F247,'تعرفه ها'!$2:$2,0),1),"---")</f>
        <v>279</v>
      </c>
      <c r="AR247" s="188">
        <f>IFERROR(INDEX('تعرفه ها'!A:Z,MATCH(P247&amp;"-"&amp;AR$1,'تعرفه ها'!C:C,0),MATCH(F247,'تعرفه ها'!$2:$2,0),1),"---")</f>
        <v>550</v>
      </c>
      <c r="AS247" s="265"/>
      <c r="AT247" s="415">
        <f t="shared" si="84"/>
        <v>1792920</v>
      </c>
      <c r="AU247" s="415">
        <f t="shared" si="85"/>
        <v>92628</v>
      </c>
      <c r="AV247" s="415">
        <f t="shared" si="86"/>
        <v>56916</v>
      </c>
      <c r="AW247" s="415">
        <f t="shared" si="87"/>
        <v>1074150</v>
      </c>
      <c r="AX247" s="415">
        <f t="shared" si="88"/>
        <v>3016614</v>
      </c>
      <c r="AY247" s="415">
        <f>IFERROR(AH247*INDEX('تعرفه ها'!A:Z,MATCH("عوارض برق به ازاء هر کیلووات",'تعرفه ها'!$C:$C,0),MATCH(F247,'تعرفه ها'!$2:$2,0)),"---")</f>
        <v>98900</v>
      </c>
      <c r="AZ247" s="415">
        <f t="shared" si="89"/>
        <v>514315</v>
      </c>
      <c r="BA247" s="415">
        <f>IFERROR(ROUND(((AX247+AY247+AZ247)*INDEX('تعرفه ها'!A:Z,MATCH("هزینه نگهداری و تعمیرات شبکه برق",'تعرفه ها'!$C:$C,0),MATCH(F247,'تعرفه ها'!$2:$2,0))/100),0),"---")</f>
        <v>362983</v>
      </c>
      <c r="BB247" s="415">
        <f>IFERROR(IF(P247="دیماندی",ROUND(AJ247*INDEX('تعرفه ها'!A:Z,MATCH(BB$1,'تعرفه ها'!$C:$C,0),MATCH(F247,'تعرفه ها'!$2:$2,0))*J247/30,0),0),"---")</f>
        <v>0</v>
      </c>
      <c r="BC247" s="415"/>
      <c r="BD247" s="54">
        <v>255057</v>
      </c>
      <c r="BE247" s="415">
        <f>IFERROR(ROUND(((AX247+AY247+AZ247+BA247+BB247+BC247+BD247)*INDEX('تعرفه ها'!A:Z,MATCH("مالیات برق",'تعرفه ها'!$C:$C,0),MATCH(F247,'تعرفه ها'!$2:$2,0))/100),0),"---")</f>
        <v>0</v>
      </c>
      <c r="BF247" s="415">
        <f t="shared" si="90"/>
        <v>4247869</v>
      </c>
      <c r="BG247" s="415">
        <v>16149821</v>
      </c>
      <c r="BH247" s="415">
        <f t="shared" si="91"/>
        <v>20397690</v>
      </c>
      <c r="BI247" s="54">
        <f t="shared" si="92"/>
        <v>690</v>
      </c>
      <c r="BJ247" s="55">
        <f t="shared" si="93"/>
        <v>20397000</v>
      </c>
      <c r="BK247" s="262"/>
      <c r="BL247" s="183" t="str">
        <f>IFERROR(IF(INDEX(پرداخت!A:AZ,MATCH(A247&amp;" - "&amp;"برق",پرداخت!$B:$B,0),MATCH(G247,پرداخت!$1:$1,0))="نشده","نشده","شده"),"---")</f>
        <v>شده</v>
      </c>
      <c r="BN247" s="257"/>
      <c r="BO247" s="257"/>
      <c r="BP247" s="257"/>
      <c r="BQ247" s="257"/>
      <c r="BR247" s="257"/>
      <c r="BS247" s="257"/>
      <c r="BT247" s="257"/>
      <c r="BU247" s="257"/>
      <c r="BV247" s="257"/>
      <c r="BW247" s="257"/>
      <c r="BX247" s="257"/>
      <c r="BY247" s="257"/>
      <c r="BZ247" s="257"/>
      <c r="CA247" s="257"/>
      <c r="CB247" s="257"/>
      <c r="CC247" s="257"/>
      <c r="CD247" s="257"/>
      <c r="CE247" s="257"/>
      <c r="CF247" s="257"/>
      <c r="CG247" s="257"/>
      <c r="CH247"/>
      <c r="CI247"/>
      <c r="CJ247"/>
      <c r="CK247"/>
    </row>
    <row r="248" spans="1:89" ht="33.75" hidden="1">
      <c r="A248" s="171" t="s">
        <v>261</v>
      </c>
      <c r="B248" s="47">
        <f>IFERROR(INDEX('اطلاعات انشعابات شرکتها'!A:BB,MATCH(A248,'اطلاعات انشعابات شرکتها'!A:A,0),MATCH(B$1,'اطلاعات انشعابات شرکتها'!$1:$1,0)),0)</f>
        <v>134</v>
      </c>
      <c r="C248" s="48">
        <f>IFERROR(INDEX('اطلاعات انشعابات شرکتها'!A:BB,MATCH(A248,'اطلاعات انشعابات شرکتها'!A:A,0),MATCH(C$1,'اطلاعات انشعابات شرکتها'!$1:$1,0)),0)</f>
        <v>0</v>
      </c>
      <c r="D248" s="45"/>
      <c r="E248" s="171">
        <v>4</v>
      </c>
      <c r="F248" s="170">
        <v>99</v>
      </c>
      <c r="G248" s="188" t="str">
        <f t="shared" si="72"/>
        <v>99/4</v>
      </c>
      <c r="H248" s="188" t="str">
        <f>IFERROR(INDEX('اطلاعات دوره'!A:Z,MATCH(G248,'اطلاعات دوره'!C:C,0),MATCH(H$1,'اطلاعات دوره'!$1:$1,0)),0)</f>
        <v>99/02/01</v>
      </c>
      <c r="I248" s="188" t="str">
        <f>IFERROR(INDEX('اطلاعات دوره'!A:Z,MATCH(G248,'اطلاعات دوره'!C:C,0),MATCH(I$1,'اطلاعات دوره'!$1:$1,0)),0)</f>
        <v>99/04/31</v>
      </c>
      <c r="J248" s="188">
        <f>IFERROR(INDEX('اطلاعات دوره'!A:Z,MATCH(G248,'اطلاعات دوره'!C:C,0),MATCH(J$1,'اطلاعات دوره'!$1:$1,0)),0)</f>
        <v>93</v>
      </c>
      <c r="K248" s="265"/>
      <c r="L248" s="188" t="str">
        <f>IFERROR(INDEX('اطلاعات دوره'!A:Z,MATCH(G248,'اطلاعات دوره'!C:C,0)-1,MATCH("عنوان",'اطلاعات دوره'!$1:$1,0)),"---")</f>
        <v>99/3</v>
      </c>
      <c r="M248" s="188" t="str">
        <f t="shared" si="73"/>
        <v>شرق آزما-99/3</v>
      </c>
      <c r="N248" s="188" t="str">
        <f t="shared" si="74"/>
        <v>شرق آزما-99/4</v>
      </c>
      <c r="O248" s="265"/>
      <c r="P248" s="188" t="str">
        <f>IFERROR(INDEX('اطلاعات انشعابات شرکتها'!A:BB,MATCH(A248,'اطلاعات انشعابات شرکتها'!A:A,0),MATCH(P$1,'اطلاعات انشعابات شرکتها'!$1:$1,0)),0)</f>
        <v>غیر دیماندی</v>
      </c>
      <c r="Q248" s="188">
        <f>IFERROR(INDEX('اطلاعات انشعابات شرکتها'!A:BB,MATCH(A248,'اطلاعات انشعابات شرکتها'!A:A,0),MATCH(Q$1,'اطلاعات انشعابات شرکتها'!$1:$1,0)),0)</f>
        <v>19</v>
      </c>
      <c r="R248" s="188" t="str">
        <f>IFERROR(INDEX('اطلاعات انشعابات شرکتها'!A:BB,MATCH(A248,'اطلاعات انشعابات شرکتها'!A:A,0),MATCH(R$1,'اطلاعات انشعابات شرکتها'!$1:$1,0)),0)</f>
        <v>1</v>
      </c>
      <c r="S248" s="265"/>
      <c r="T248" s="188">
        <f>IFERROR(INDEX('قرائت کنتور'!A:AZ,MATCH(A248&amp;"-"&amp;T$1,'قرائت کنتور'!B:B,0),MATCH(G248,'قرائت کنتور'!$1:$1,0)),0)</f>
        <v>1</v>
      </c>
      <c r="U248" s="188">
        <f>IFERROR(INDEX('قرائت کنتور'!A:AZ,MATCH(A248&amp;"-"&amp;U$1,'قرائت کنتور'!B:B,0),MATCH(L248,'قرائت کنتور'!$1:$1,0)),0)</f>
        <v>3678</v>
      </c>
      <c r="V248" s="188">
        <f>IFERROR(INDEX('قرائت کنتور'!A:AZ,MATCH(A248&amp;"-"&amp;U$1,'قرائت کنتور'!B:B,0),MATCH(G248,'قرائت کنتور'!$1:$1,0)),0)</f>
        <v>3801</v>
      </c>
      <c r="W248" s="188">
        <f>IFERROR(INDEX('قرائت کنتور'!A:AZ,MATCH(A248&amp;"-"&amp;W$1,'قرائت کنتور'!B:B,0),MATCH(L248,'قرائت کنتور'!$1:$1,0)),0)</f>
        <v>18061</v>
      </c>
      <c r="X248" s="188">
        <f>IFERROR(INDEX('قرائت کنتور'!A:AZ,MATCH(A248&amp;"-"&amp;W$1,'قرائت کنتور'!B:B,0),MATCH(G248,'قرائت کنتور'!$1:$1,0)),0)</f>
        <v>19358</v>
      </c>
      <c r="Y248" s="188">
        <f>IFERROR(INDEX('قرائت کنتور'!A:AZ,MATCH(A248&amp;"-"&amp;Y$1,'قرائت کنتور'!B:B,0),MATCH(L248,'قرائت کنتور'!$1:$1,0)),0)</f>
        <v>3260</v>
      </c>
      <c r="Z248" s="188">
        <f>IFERROR(INDEX('قرائت کنتور'!A:AZ,MATCH(A248&amp;"-"&amp;Y$1,'قرائت کنتور'!B:B,0),MATCH(G248,'قرائت کنتور'!$1:$1,0)),0)</f>
        <v>3373</v>
      </c>
      <c r="AA248" s="188">
        <f>IFERROR(INDEX('قرائت کنتور'!A:AZ,MATCH(A248&amp;"-"&amp;AA$1,'قرائت کنتور'!B:B,0),MATCH(L248,'قرائت کنتور'!$1:$1,0)),0)</f>
        <v>7930</v>
      </c>
      <c r="AB248" s="188">
        <f>IFERROR(INDEX('قرائت کنتور'!A:AZ,MATCH(A248&amp;"-"&amp;AA$1,'قرائت کنتور'!B:B,0),MATCH(G248,'قرائت کنتور'!$1:$1,0)),0)</f>
        <v>8290</v>
      </c>
      <c r="AC248" s="265"/>
      <c r="AD248" s="188">
        <f t="shared" si="75"/>
        <v>123</v>
      </c>
      <c r="AE248" s="188">
        <f t="shared" si="76"/>
        <v>1297</v>
      </c>
      <c r="AF248" s="188">
        <f t="shared" si="77"/>
        <v>113</v>
      </c>
      <c r="AG248" s="188">
        <f t="shared" si="78"/>
        <v>360</v>
      </c>
      <c r="AH248" s="188">
        <f t="shared" si="79"/>
        <v>1533</v>
      </c>
      <c r="AI248" s="188">
        <f t="shared" si="80"/>
        <v>1</v>
      </c>
      <c r="AJ248" s="188" t="str">
        <f t="shared" si="81"/>
        <v>0</v>
      </c>
      <c r="AK248" s="265"/>
      <c r="AL248" s="254">
        <f t="shared" si="82"/>
        <v>0.97351701645738808</v>
      </c>
      <c r="AM248" s="254" t="str">
        <f t="shared" si="83"/>
        <v>0</v>
      </c>
      <c r="AN248" s="265"/>
      <c r="AO248" s="188">
        <f>IFERROR(INDEX('تعرفه ها'!A:Z,MATCH(P248&amp;"-"&amp;AO$1,'تعرفه ها'!C:C,0),MATCH(F248,'تعرفه ها'!$2:$2,0),1),"---")</f>
        <v>1115</v>
      </c>
      <c r="AP248" s="188">
        <f>IFERROR(INDEX('تعرفه ها'!A:Z,MATCH(P248&amp;"-"&amp;AP$1,'تعرفه ها'!C:C,0),MATCH(F248,'تعرفه ها'!$2:$2,0),1),"---")</f>
        <v>558</v>
      </c>
      <c r="AQ248" s="188">
        <f>IFERROR(INDEX('تعرفه ها'!A:Z,MATCH(P248&amp;"-"&amp;AQ$1,'تعرفه ها'!C:C,0),MATCH(F248,'تعرفه ها'!$2:$2,0),1),"---")</f>
        <v>279</v>
      </c>
      <c r="AR248" s="188">
        <f>IFERROR(INDEX('تعرفه ها'!A:Z,MATCH(P248&amp;"-"&amp;AR$1,'تعرفه ها'!C:C,0),MATCH(F248,'تعرفه ها'!$2:$2,0),1),"---")</f>
        <v>550</v>
      </c>
      <c r="AS248" s="265"/>
      <c r="AT248" s="415">
        <f t="shared" si="84"/>
        <v>137145</v>
      </c>
      <c r="AU248" s="415">
        <f t="shared" si="85"/>
        <v>723726</v>
      </c>
      <c r="AV248" s="415">
        <f t="shared" si="86"/>
        <v>31527</v>
      </c>
      <c r="AW248" s="415">
        <f t="shared" si="87"/>
        <v>198000</v>
      </c>
      <c r="AX248" s="415">
        <f t="shared" si="88"/>
        <v>1090398</v>
      </c>
      <c r="AY248" s="415">
        <f>IFERROR(AH248*INDEX('تعرفه ها'!A:Z,MATCH("عوارض برق به ازاء هر کیلووات",'تعرفه ها'!$C:$C,0),MATCH(F248,'تعرفه ها'!$2:$2,0)),"---")</f>
        <v>76650</v>
      </c>
      <c r="AZ248" s="415">
        <f t="shared" si="89"/>
        <v>0</v>
      </c>
      <c r="BA248" s="415">
        <f>IFERROR(ROUND(((AX248+AY248+AZ248)*INDEX('تعرفه ها'!A:Z,MATCH("هزینه نگهداری و تعمیرات شبکه برق",'تعرفه ها'!$C:$C,0),MATCH(F248,'تعرفه ها'!$2:$2,0))/100),0),"---")</f>
        <v>116705</v>
      </c>
      <c r="BB248" s="415">
        <f>IFERROR(IF(P248="دیماندی",ROUND(AJ248*INDEX('تعرفه ها'!A:Z,MATCH(BB$1,'تعرفه ها'!$C:$C,0),MATCH(F248,'تعرفه ها'!$2:$2,0))*J248/30,0),0),"---")</f>
        <v>0</v>
      </c>
      <c r="BC248" s="415"/>
      <c r="BD248" s="54">
        <v>111512</v>
      </c>
      <c r="BE248" s="415">
        <f>IFERROR(ROUND(((AX248+AY248+AZ248+BA248+BB248+BC248+BD248)*INDEX('تعرفه ها'!A:Z,MATCH("مالیات برق",'تعرفه ها'!$C:$C,0),MATCH(F248,'تعرفه ها'!$2:$2,0))/100),0),"---")</f>
        <v>0</v>
      </c>
      <c r="BF248" s="415">
        <f t="shared" si="90"/>
        <v>1395265</v>
      </c>
      <c r="BG248" s="415">
        <v>4230358</v>
      </c>
      <c r="BH248" s="415">
        <f t="shared" si="91"/>
        <v>5625623</v>
      </c>
      <c r="BI248" s="54">
        <f t="shared" si="92"/>
        <v>623</v>
      </c>
      <c r="BJ248" s="55">
        <f t="shared" si="93"/>
        <v>5625000</v>
      </c>
      <c r="BK248" s="262"/>
      <c r="BL248" s="183" t="str">
        <f>IFERROR(IF(INDEX(پرداخت!A:AZ,MATCH(A248&amp;" - "&amp;"برق",پرداخت!$B:$B,0),MATCH(G248,پرداخت!$1:$1,0))="نشده","نشده","شده"),"---")</f>
        <v>شده</v>
      </c>
      <c r="BN248" s="257"/>
      <c r="BO248" s="257"/>
      <c r="BP248" s="257"/>
      <c r="BQ248" s="257"/>
      <c r="BR248" s="257"/>
      <c r="BS248" s="257"/>
      <c r="BT248" s="257"/>
      <c r="BU248" s="257"/>
      <c r="BV248" s="257"/>
      <c r="BW248" s="257"/>
      <c r="BX248" s="257"/>
      <c r="BY248" s="257"/>
      <c r="BZ248" s="257"/>
      <c r="CA248" s="257"/>
      <c r="CB248" s="257"/>
      <c r="CC248" s="257"/>
      <c r="CD248" s="257"/>
      <c r="CE248" s="257"/>
      <c r="CF248" s="257"/>
      <c r="CG248" s="257"/>
      <c r="CH248"/>
      <c r="CI248"/>
      <c r="CJ248"/>
      <c r="CK248"/>
    </row>
    <row r="249" spans="1:89" ht="33.75" hidden="1">
      <c r="A249" s="171" t="s">
        <v>262</v>
      </c>
      <c r="B249" s="47">
        <f>IFERROR(INDEX('اطلاعات انشعابات شرکتها'!A:BB,MATCH(A249,'اطلاعات انشعابات شرکتها'!A:A,0),MATCH(B$1,'اطلاعات انشعابات شرکتها'!$1:$1,0)),0)</f>
        <v>135</v>
      </c>
      <c r="C249" s="48">
        <f>IFERROR(INDEX('اطلاعات انشعابات شرکتها'!A:BB,MATCH(A249,'اطلاعات انشعابات شرکتها'!A:A,0),MATCH(C$1,'اطلاعات انشعابات شرکتها'!$1:$1,0)),0)</f>
        <v>0</v>
      </c>
      <c r="D249" s="45"/>
      <c r="E249" s="171">
        <v>4</v>
      </c>
      <c r="F249" s="170">
        <v>99</v>
      </c>
      <c r="G249" s="188" t="str">
        <f t="shared" si="72"/>
        <v>99/4</v>
      </c>
      <c r="H249" s="188" t="str">
        <f>IFERROR(INDEX('اطلاعات دوره'!A:Z,MATCH(G249,'اطلاعات دوره'!C:C,0),MATCH(H$1,'اطلاعات دوره'!$1:$1,0)),0)</f>
        <v>99/02/01</v>
      </c>
      <c r="I249" s="188" t="str">
        <f>IFERROR(INDEX('اطلاعات دوره'!A:Z,MATCH(G249,'اطلاعات دوره'!C:C,0),MATCH(I$1,'اطلاعات دوره'!$1:$1,0)),0)</f>
        <v>99/04/31</v>
      </c>
      <c r="J249" s="188">
        <f>IFERROR(INDEX('اطلاعات دوره'!A:Z,MATCH(G249,'اطلاعات دوره'!C:C,0),MATCH(J$1,'اطلاعات دوره'!$1:$1,0)),0)</f>
        <v>93</v>
      </c>
      <c r="K249" s="265"/>
      <c r="L249" s="188" t="str">
        <f>IFERROR(INDEX('اطلاعات دوره'!A:Z,MATCH(G249,'اطلاعات دوره'!C:C,0)-1,MATCH("عنوان",'اطلاعات دوره'!$1:$1,0)),"---")</f>
        <v>99/3</v>
      </c>
      <c r="M249" s="188" t="str">
        <f t="shared" si="73"/>
        <v>شهاب کیا آرمان-99/3</v>
      </c>
      <c r="N249" s="188" t="str">
        <f t="shared" si="74"/>
        <v>شهاب کیا آرمان-99/4</v>
      </c>
      <c r="O249" s="265"/>
      <c r="P249" s="188" t="str">
        <f>IFERROR(INDEX('اطلاعات انشعابات شرکتها'!A:BB,MATCH(A249,'اطلاعات انشعابات شرکتها'!A:A,0),MATCH(P$1,'اطلاعات انشعابات شرکتها'!$1:$1,0)),0)</f>
        <v>دیماندی</v>
      </c>
      <c r="Q249" s="188">
        <f>IFERROR(INDEX('اطلاعات انشعابات شرکتها'!A:BB,MATCH(A249,'اطلاعات انشعابات شرکتها'!A:A,0),MATCH(Q$1,'اطلاعات انشعابات شرکتها'!$1:$1,0)),0)</f>
        <v>30</v>
      </c>
      <c r="R249" s="188" t="str">
        <f>IFERROR(INDEX('اطلاعات انشعابات شرکتها'!A:BB,MATCH(A249,'اطلاعات انشعابات شرکتها'!A:A,0),MATCH(R$1,'اطلاعات انشعابات شرکتها'!$1:$1,0)),0)</f>
        <v>1</v>
      </c>
      <c r="S249" s="265"/>
      <c r="T249" s="188">
        <f>IFERROR(INDEX('قرائت کنتور'!A:AZ,MATCH(A249&amp;"-"&amp;T$1,'قرائت کنتور'!B:B,0),MATCH(G249,'قرائت کنتور'!$1:$1,0)),0)</f>
        <v>4</v>
      </c>
      <c r="U249" s="188">
        <f>IFERROR(INDEX('قرائت کنتور'!A:AZ,MATCH(A249&amp;"-"&amp;U$1,'قرائت کنتور'!B:B,0),MATCH(L249,'قرائت کنتور'!$1:$1,0)),0)</f>
        <v>57230</v>
      </c>
      <c r="V249" s="188">
        <f>IFERROR(INDEX('قرائت کنتور'!A:AZ,MATCH(A249&amp;"-"&amp;U$1,'قرائت کنتور'!B:B,0),MATCH(G249,'قرائت کنتور'!$1:$1,0)),0)</f>
        <v>58045</v>
      </c>
      <c r="W249" s="188">
        <f>IFERROR(INDEX('قرائت کنتور'!A:AZ,MATCH(A249&amp;"-"&amp;W$1,'قرائت کنتور'!B:B,0),MATCH(L249,'قرائت کنتور'!$1:$1,0)),0)</f>
        <v>12328</v>
      </c>
      <c r="X249" s="188">
        <f>IFERROR(INDEX('قرائت کنتور'!A:AZ,MATCH(A249&amp;"-"&amp;W$1,'قرائت کنتور'!B:B,0),MATCH(G249,'قرائت کنتور'!$1:$1,0)),0)</f>
        <v>13051</v>
      </c>
      <c r="Y249" s="188">
        <f>IFERROR(INDEX('قرائت کنتور'!A:AZ,MATCH(A249&amp;"-"&amp;Y$1,'قرائت کنتور'!B:B,0),MATCH(L249,'قرائت کنتور'!$1:$1,0)),0)</f>
        <v>21484</v>
      </c>
      <c r="Z249" s="188">
        <f>IFERROR(INDEX('قرائت کنتور'!A:AZ,MATCH(A249&amp;"-"&amp;Y$1,'قرائت کنتور'!B:B,0),MATCH(G249,'قرائت کنتور'!$1:$1,0)),0)</f>
        <v>22676</v>
      </c>
      <c r="AA249" s="188">
        <f>IFERROR(INDEX('قرائت کنتور'!A:AZ,MATCH(A249&amp;"-"&amp;AA$1,'قرائت کنتور'!B:B,0),MATCH(L249,'قرائت کنتور'!$1:$1,0)),0)</f>
        <v>53342</v>
      </c>
      <c r="AB249" s="188">
        <f>IFERROR(INDEX('قرائت کنتور'!A:AZ,MATCH(A249&amp;"-"&amp;AA$1,'قرائت کنتور'!B:B,0),MATCH(G249,'قرائت کنتور'!$1:$1,0)),0)</f>
        <v>54032</v>
      </c>
      <c r="AC249" s="265"/>
      <c r="AD249" s="188">
        <f t="shared" si="75"/>
        <v>815</v>
      </c>
      <c r="AE249" s="188">
        <f t="shared" si="76"/>
        <v>723</v>
      </c>
      <c r="AF249" s="188">
        <f t="shared" si="77"/>
        <v>1192</v>
      </c>
      <c r="AG249" s="188">
        <f t="shared" si="78"/>
        <v>690</v>
      </c>
      <c r="AH249" s="188">
        <f t="shared" si="79"/>
        <v>2730</v>
      </c>
      <c r="AI249" s="188">
        <f t="shared" si="80"/>
        <v>4</v>
      </c>
      <c r="AJ249" s="188">
        <f t="shared" si="81"/>
        <v>27</v>
      </c>
      <c r="AK249" s="265"/>
      <c r="AL249" s="254">
        <f t="shared" si="82"/>
        <v>0.96951255641626843</v>
      </c>
      <c r="AM249" s="254" t="str">
        <f t="shared" si="83"/>
        <v>0</v>
      </c>
      <c r="AN249" s="265"/>
      <c r="AO249" s="188">
        <f>IFERROR(INDEX('تعرفه ها'!A:Z,MATCH(P249&amp;"-"&amp;AO$1,'تعرفه ها'!C:C,0),MATCH(F249,'تعرفه ها'!$2:$2,0),1),"---")</f>
        <v>879</v>
      </c>
      <c r="AP249" s="188">
        <f>IFERROR(INDEX('تعرفه ها'!A:Z,MATCH(P249&amp;"-"&amp;AP$1,'تعرفه ها'!C:C,0),MATCH(F249,'تعرفه ها'!$2:$2,0),1),"---")</f>
        <v>439</v>
      </c>
      <c r="AQ249" s="188">
        <f>IFERROR(INDEX('تعرفه ها'!A:Z,MATCH(P249&amp;"-"&amp;AQ$1,'تعرفه ها'!C:C,0),MATCH(F249,'تعرفه ها'!$2:$2,0),1),"---")</f>
        <v>220</v>
      </c>
      <c r="AR249" s="188">
        <f>IFERROR(INDEX('تعرفه ها'!A:Z,MATCH(P249&amp;"-"&amp;AR$1,'تعرفه ها'!C:C,0),MATCH(F249,'تعرفه ها'!$2:$2,0),1),"---")</f>
        <v>550</v>
      </c>
      <c r="AS249" s="265"/>
      <c r="AT249" s="415">
        <f t="shared" si="84"/>
        <v>716385</v>
      </c>
      <c r="AU249" s="415">
        <f t="shared" si="85"/>
        <v>317397</v>
      </c>
      <c r="AV249" s="415">
        <f t="shared" si="86"/>
        <v>262240</v>
      </c>
      <c r="AW249" s="415">
        <f t="shared" si="87"/>
        <v>379500</v>
      </c>
      <c r="AX249" s="415">
        <f t="shared" si="88"/>
        <v>1675522</v>
      </c>
      <c r="AY249" s="415">
        <f>IFERROR(AH249*INDEX('تعرفه ها'!A:Z,MATCH("عوارض برق به ازاء هر کیلووات",'تعرفه ها'!$C:$C,0),MATCH(F249,'تعرفه ها'!$2:$2,0)),"---")</f>
        <v>136500</v>
      </c>
      <c r="AZ249" s="415">
        <f t="shared" si="89"/>
        <v>0</v>
      </c>
      <c r="BA249" s="415">
        <f>IFERROR(ROUND(((AX249+AY249+AZ249)*INDEX('تعرفه ها'!A:Z,MATCH("هزینه نگهداری و تعمیرات شبکه برق",'تعرفه ها'!$C:$C,0),MATCH(F249,'تعرفه ها'!$2:$2,0))/100),0),"---")</f>
        <v>181202</v>
      </c>
      <c r="BB249" s="415">
        <f>IFERROR(IF(P249="دیماندی",ROUND(AJ249*INDEX('تعرفه ها'!A:Z,MATCH(BB$1,'تعرفه ها'!$C:$C,0),MATCH(F249,'تعرفه ها'!$2:$2,0))*J249/30,0),0),"---")</f>
        <v>2325688</v>
      </c>
      <c r="BC249" s="415"/>
      <c r="BD249" s="54">
        <v>120180</v>
      </c>
      <c r="BE249" s="415">
        <f>IFERROR(ROUND(((AX249+AY249+AZ249+BA249+BB249+BC249+BD249)*INDEX('تعرفه ها'!A:Z,MATCH("مالیات برق",'تعرفه ها'!$C:$C,0),MATCH(F249,'تعرفه ها'!$2:$2,0))/100),0),"---")</f>
        <v>0</v>
      </c>
      <c r="BF249" s="415">
        <f t="shared" si="90"/>
        <v>4439092</v>
      </c>
      <c r="BG249" s="415">
        <v>5633139</v>
      </c>
      <c r="BH249" s="415">
        <f t="shared" si="91"/>
        <v>10072231</v>
      </c>
      <c r="BI249" s="54">
        <f t="shared" si="92"/>
        <v>231</v>
      </c>
      <c r="BJ249" s="55">
        <f t="shared" si="93"/>
        <v>10072000</v>
      </c>
      <c r="BK249" s="262"/>
      <c r="BL249" s="183" t="str">
        <f>IFERROR(IF(INDEX(پرداخت!A:AZ,MATCH(A249&amp;" - "&amp;"برق",پرداخت!$B:$B,0),MATCH(G249,پرداخت!$1:$1,0))="نشده","نشده","شده"),"---")</f>
        <v>شده</v>
      </c>
      <c r="BN249" s="257"/>
      <c r="BO249" s="257"/>
      <c r="BP249" s="257"/>
      <c r="BQ249" s="257"/>
      <c r="BR249" s="257"/>
      <c r="BS249" s="257"/>
      <c r="BT249" s="257"/>
      <c r="BU249" s="257"/>
      <c r="BV249" s="257"/>
      <c r="BW249" s="257"/>
      <c r="BX249" s="257"/>
      <c r="BY249" s="257"/>
      <c r="BZ249" s="257"/>
      <c r="CA249" s="257"/>
      <c r="CB249" s="257"/>
      <c r="CC249" s="257"/>
      <c r="CD249" s="257"/>
      <c r="CE249" s="257"/>
      <c r="CF249" s="257"/>
      <c r="CG249" s="257"/>
      <c r="CH249"/>
      <c r="CI249"/>
      <c r="CJ249"/>
      <c r="CK249"/>
    </row>
    <row r="250" spans="1:89" ht="33.75" hidden="1">
      <c r="A250" s="171" t="s">
        <v>263</v>
      </c>
      <c r="B250" s="47">
        <f>IFERROR(INDEX('اطلاعات انشعابات شرکتها'!A:BB,MATCH(A250,'اطلاعات انشعابات شرکتها'!A:A,0),MATCH(B$1,'اطلاعات انشعابات شرکتها'!$1:$1,0)),0)</f>
        <v>136</v>
      </c>
      <c r="C250" s="48">
        <f>IFERROR(INDEX('اطلاعات انشعابات شرکتها'!A:BB,MATCH(A250,'اطلاعات انشعابات شرکتها'!A:A,0),MATCH(C$1,'اطلاعات انشعابات شرکتها'!$1:$1,0)),0)</f>
        <v>0</v>
      </c>
      <c r="D250" s="45"/>
      <c r="E250" s="171">
        <v>4</v>
      </c>
      <c r="F250" s="170">
        <v>99</v>
      </c>
      <c r="G250" s="188" t="str">
        <f t="shared" si="72"/>
        <v>99/4</v>
      </c>
      <c r="H250" s="188" t="str">
        <f>IFERROR(INDEX('اطلاعات دوره'!A:Z,MATCH(G250,'اطلاعات دوره'!C:C,0),MATCH(H$1,'اطلاعات دوره'!$1:$1,0)),0)</f>
        <v>99/02/01</v>
      </c>
      <c r="I250" s="188" t="str">
        <f>IFERROR(INDEX('اطلاعات دوره'!A:Z,MATCH(G250,'اطلاعات دوره'!C:C,0),MATCH(I$1,'اطلاعات دوره'!$1:$1,0)),0)</f>
        <v>99/04/31</v>
      </c>
      <c r="J250" s="188">
        <f>IFERROR(INDEX('اطلاعات دوره'!A:Z,MATCH(G250,'اطلاعات دوره'!C:C,0),MATCH(J$1,'اطلاعات دوره'!$1:$1,0)),0)</f>
        <v>93</v>
      </c>
      <c r="K250" s="265"/>
      <c r="L250" s="188" t="str">
        <f>IFERROR(INDEX('اطلاعات دوره'!A:Z,MATCH(G250,'اطلاعات دوره'!C:C,0)-1,MATCH("عنوان",'اطلاعات دوره'!$1:$1,0)),"---")</f>
        <v>99/3</v>
      </c>
      <c r="M250" s="188" t="str">
        <f t="shared" si="73"/>
        <v>صنعت پروژه-99/3</v>
      </c>
      <c r="N250" s="188" t="str">
        <f t="shared" si="74"/>
        <v>صنعت پروژه-99/4</v>
      </c>
      <c r="O250" s="265"/>
      <c r="P250" s="188">
        <f>IFERROR(INDEX('اطلاعات انشعابات شرکتها'!A:BB,MATCH(A250,'اطلاعات انشعابات شرکتها'!A:A,0),MATCH(P$1,'اطلاعات انشعابات شرکتها'!$1:$1,0)),0)</f>
        <v>0</v>
      </c>
      <c r="Q250" s="188">
        <f>IFERROR(INDEX('اطلاعات انشعابات شرکتها'!A:BB,MATCH(A250,'اطلاعات انشعابات شرکتها'!A:A,0),MATCH(Q$1,'اطلاعات انشعابات شرکتها'!$1:$1,0)),0)</f>
        <v>0</v>
      </c>
      <c r="R250" s="188">
        <f>IFERROR(INDEX('اطلاعات انشعابات شرکتها'!A:BB,MATCH(A250,'اطلاعات انشعابات شرکتها'!A:A,0),MATCH(R$1,'اطلاعات انشعابات شرکتها'!$1:$1,0)),0)</f>
        <v>0</v>
      </c>
      <c r="S250" s="265"/>
      <c r="T250" s="188">
        <f>IFERROR(INDEX('قرائت کنتور'!A:AZ,MATCH(A250&amp;"-"&amp;T$1,'قرائت کنتور'!B:B,0),MATCH(G250,'قرائت کنتور'!$1:$1,0)),0)</f>
        <v>0</v>
      </c>
      <c r="U250" s="188">
        <f>IFERROR(INDEX('قرائت کنتور'!A:AZ,MATCH(A250&amp;"-"&amp;U$1,'قرائت کنتور'!B:B,0),MATCH(L250,'قرائت کنتور'!$1:$1,0)),0)</f>
        <v>0</v>
      </c>
      <c r="V250" s="188">
        <f>IFERROR(INDEX('قرائت کنتور'!A:AZ,MATCH(A250&amp;"-"&amp;U$1,'قرائت کنتور'!B:B,0),MATCH(G250,'قرائت کنتور'!$1:$1,0)),0)</f>
        <v>0</v>
      </c>
      <c r="W250" s="188">
        <f>IFERROR(INDEX('قرائت کنتور'!A:AZ,MATCH(A250&amp;"-"&amp;W$1,'قرائت کنتور'!B:B,0),MATCH(L250,'قرائت کنتور'!$1:$1,0)),0)</f>
        <v>0</v>
      </c>
      <c r="X250" s="188">
        <f>IFERROR(INDEX('قرائت کنتور'!A:AZ,MATCH(A250&amp;"-"&amp;W$1,'قرائت کنتور'!B:B,0),MATCH(G250,'قرائت کنتور'!$1:$1,0)),0)</f>
        <v>0</v>
      </c>
      <c r="Y250" s="188">
        <f>IFERROR(INDEX('قرائت کنتور'!A:AZ,MATCH(A250&amp;"-"&amp;Y$1,'قرائت کنتور'!B:B,0),MATCH(L250,'قرائت کنتور'!$1:$1,0)),0)</f>
        <v>0</v>
      </c>
      <c r="Z250" s="188">
        <f>IFERROR(INDEX('قرائت کنتور'!A:AZ,MATCH(A250&amp;"-"&amp;Y$1,'قرائت کنتور'!B:B,0),MATCH(G250,'قرائت کنتور'!$1:$1,0)),0)</f>
        <v>0</v>
      </c>
      <c r="AA250" s="188">
        <f>IFERROR(INDEX('قرائت کنتور'!A:AZ,MATCH(A250&amp;"-"&amp;AA$1,'قرائت کنتور'!B:B,0),MATCH(L250,'قرائت کنتور'!$1:$1,0)),0)</f>
        <v>0</v>
      </c>
      <c r="AB250" s="188">
        <f>IFERROR(INDEX('قرائت کنتور'!A:AZ,MATCH(A250&amp;"-"&amp;AA$1,'قرائت کنتور'!B:B,0),MATCH(G250,'قرائت کنتور'!$1:$1,0)),0)</f>
        <v>0</v>
      </c>
      <c r="AC250" s="265"/>
      <c r="AD250" s="188">
        <f t="shared" si="75"/>
        <v>0</v>
      </c>
      <c r="AE250" s="188">
        <f t="shared" si="76"/>
        <v>0</v>
      </c>
      <c r="AF250" s="188">
        <f t="shared" si="77"/>
        <v>0</v>
      </c>
      <c r="AG250" s="188">
        <f t="shared" si="78"/>
        <v>0</v>
      </c>
      <c r="AH250" s="188">
        <f t="shared" si="79"/>
        <v>0</v>
      </c>
      <c r="AI250" s="188">
        <f t="shared" si="80"/>
        <v>0</v>
      </c>
      <c r="AJ250" s="188" t="str">
        <f t="shared" si="81"/>
        <v>0</v>
      </c>
      <c r="AK250" s="265"/>
      <c r="AL250" s="254" t="str">
        <f t="shared" si="82"/>
        <v>---</v>
      </c>
      <c r="AM250" s="254" t="str">
        <f t="shared" si="83"/>
        <v>---</v>
      </c>
      <c r="AN250" s="265"/>
      <c r="AO250" s="188" t="str">
        <f>IFERROR(INDEX('تعرفه ها'!A:Z,MATCH(P250&amp;"-"&amp;AO$1,'تعرفه ها'!C:C,0),MATCH(F250,'تعرفه ها'!$2:$2,0),1),"---")</f>
        <v>---</v>
      </c>
      <c r="AP250" s="188" t="str">
        <f>IFERROR(INDEX('تعرفه ها'!A:Z,MATCH(P250&amp;"-"&amp;AP$1,'تعرفه ها'!C:C,0),MATCH(F250,'تعرفه ها'!$2:$2,0),1),"---")</f>
        <v>---</v>
      </c>
      <c r="AQ250" s="188" t="str">
        <f>IFERROR(INDEX('تعرفه ها'!A:Z,MATCH(P250&amp;"-"&amp;AQ$1,'تعرفه ها'!C:C,0),MATCH(F250,'تعرفه ها'!$2:$2,0),1),"---")</f>
        <v>---</v>
      </c>
      <c r="AR250" s="188" t="str">
        <f>IFERROR(INDEX('تعرفه ها'!A:Z,MATCH(P250&amp;"-"&amp;AR$1,'تعرفه ها'!C:C,0),MATCH(F250,'تعرفه ها'!$2:$2,0),1),"---")</f>
        <v>---</v>
      </c>
      <c r="AS250" s="265"/>
      <c r="AT250" s="415" t="str">
        <f t="shared" si="84"/>
        <v>---</v>
      </c>
      <c r="AU250" s="415" t="str">
        <f t="shared" si="85"/>
        <v>---</v>
      </c>
      <c r="AV250" s="415" t="str">
        <f t="shared" si="86"/>
        <v>---</v>
      </c>
      <c r="AW250" s="415" t="str">
        <f t="shared" si="87"/>
        <v>---</v>
      </c>
      <c r="AX250" s="415" t="str">
        <f t="shared" si="88"/>
        <v>---</v>
      </c>
      <c r="AY250" s="415">
        <f>IFERROR(AH250*INDEX('تعرفه ها'!A:Z,MATCH("عوارض برق به ازاء هر کیلووات",'تعرفه ها'!$C:$C,0),MATCH(F250,'تعرفه ها'!$2:$2,0)),"---")</f>
        <v>0</v>
      </c>
      <c r="AZ250" s="415" t="str">
        <f t="shared" si="89"/>
        <v>---</v>
      </c>
      <c r="BA250" s="415" t="str">
        <f>IFERROR(ROUND(((AX250+AY250+AZ250)*INDEX('تعرفه ها'!A:Z,MATCH("هزینه نگهداری و تعمیرات شبکه برق",'تعرفه ها'!$C:$C,0),MATCH(F250,'تعرفه ها'!$2:$2,0))/100),0),"---")</f>
        <v>---</v>
      </c>
      <c r="BB250" s="415">
        <f>IFERROR(IF(P250="دیماندی",ROUND(AJ250*INDEX('تعرفه ها'!A:Z,MATCH(BB$1,'تعرفه ها'!$C:$C,0),MATCH(F250,'تعرفه ها'!$2:$2,0))*J250/30,0),0),"---")</f>
        <v>0</v>
      </c>
      <c r="BC250" s="415"/>
      <c r="BD250" s="54" t="s">
        <v>108</v>
      </c>
      <c r="BE250" s="415" t="str">
        <f>IFERROR(ROUND(((AX250+AY250+AZ250+BA250+BB250+BC250+BD250)*INDEX('تعرفه ها'!A:Z,MATCH("مالیات برق",'تعرفه ها'!$C:$C,0),MATCH(F250,'تعرفه ها'!$2:$2,0))/100),0),"---")</f>
        <v>---</v>
      </c>
      <c r="BF250" s="415" t="str">
        <f t="shared" si="90"/>
        <v>---</v>
      </c>
      <c r="BG250" s="415" t="s">
        <v>108</v>
      </c>
      <c r="BH250" s="415" t="str">
        <f t="shared" si="91"/>
        <v>---</v>
      </c>
      <c r="BI250" s="54" t="str">
        <f t="shared" si="92"/>
        <v>---</v>
      </c>
      <c r="BJ250" s="55" t="str">
        <f t="shared" si="93"/>
        <v>---</v>
      </c>
      <c r="BK250" s="262"/>
      <c r="BL250" s="183" t="str">
        <f>IFERROR(IF(INDEX(پرداخت!A:AZ,MATCH(A250&amp;" - "&amp;"برق",پرداخت!$B:$B,0),MATCH(G250,پرداخت!$1:$1,0))="نشده","نشده","شده"),"---")</f>
        <v>شده</v>
      </c>
      <c r="BN250" s="257"/>
      <c r="BO250" s="257"/>
      <c r="BP250" s="257"/>
      <c r="BQ250" s="257"/>
      <c r="BR250" s="257"/>
      <c r="BS250" s="257"/>
      <c r="BT250" s="257"/>
      <c r="BU250" s="257"/>
      <c r="BV250" s="257"/>
      <c r="BW250" s="257"/>
      <c r="BX250" s="257"/>
      <c r="BY250" s="257"/>
      <c r="BZ250" s="257"/>
      <c r="CA250" s="257"/>
      <c r="CB250" s="257"/>
      <c r="CC250" s="257"/>
      <c r="CD250" s="257"/>
      <c r="CE250" s="257"/>
      <c r="CF250" s="257"/>
      <c r="CG250" s="257"/>
      <c r="CH250"/>
      <c r="CI250"/>
      <c r="CJ250"/>
      <c r="CK250"/>
    </row>
    <row r="251" spans="1:89" ht="33.75" hidden="1">
      <c r="A251" s="171" t="s">
        <v>264</v>
      </c>
      <c r="B251" s="47">
        <f>IFERROR(INDEX('اطلاعات انشعابات شرکتها'!A:BB,MATCH(A251,'اطلاعات انشعابات شرکتها'!A:A,0),MATCH(B$1,'اطلاعات انشعابات شرکتها'!$1:$1,0)),0)</f>
        <v>137</v>
      </c>
      <c r="C251" s="48">
        <f>IFERROR(INDEX('اطلاعات انشعابات شرکتها'!A:BB,MATCH(A251,'اطلاعات انشعابات شرکتها'!A:A,0),MATCH(C$1,'اطلاعات انشعابات شرکتها'!$1:$1,0)),0)</f>
        <v>0</v>
      </c>
      <c r="D251" s="45"/>
      <c r="E251" s="171">
        <v>4</v>
      </c>
      <c r="F251" s="170">
        <v>99</v>
      </c>
      <c r="G251" s="188" t="str">
        <f t="shared" si="72"/>
        <v>99/4</v>
      </c>
      <c r="H251" s="188" t="str">
        <f>IFERROR(INDEX('اطلاعات دوره'!A:Z,MATCH(G251,'اطلاعات دوره'!C:C,0),MATCH(H$1,'اطلاعات دوره'!$1:$1,0)),0)</f>
        <v>99/02/01</v>
      </c>
      <c r="I251" s="188" t="str">
        <f>IFERROR(INDEX('اطلاعات دوره'!A:Z,MATCH(G251,'اطلاعات دوره'!C:C,0),MATCH(I$1,'اطلاعات دوره'!$1:$1,0)),0)</f>
        <v>99/04/31</v>
      </c>
      <c r="J251" s="188">
        <f>IFERROR(INDEX('اطلاعات دوره'!A:Z,MATCH(G251,'اطلاعات دوره'!C:C,0),MATCH(J$1,'اطلاعات دوره'!$1:$1,0)),0)</f>
        <v>93</v>
      </c>
      <c r="K251" s="265"/>
      <c r="L251" s="188" t="str">
        <f>IFERROR(INDEX('اطلاعات دوره'!A:Z,MATCH(G251,'اطلاعات دوره'!C:C,0)-1,MATCH("عنوان",'اطلاعات دوره'!$1:$1,0)),"---")</f>
        <v>99/3</v>
      </c>
      <c r="M251" s="188" t="str">
        <f t="shared" si="73"/>
        <v>طاها قالب-99/3</v>
      </c>
      <c r="N251" s="188" t="str">
        <f t="shared" si="74"/>
        <v>طاها قالب-99/4</v>
      </c>
      <c r="O251" s="265"/>
      <c r="P251" s="188" t="str">
        <f>IFERROR(INDEX('اطلاعات انشعابات شرکتها'!A:BB,MATCH(A251,'اطلاعات انشعابات شرکتها'!A:A,0),MATCH(P$1,'اطلاعات انشعابات شرکتها'!$1:$1,0)),0)</f>
        <v>دیماندی</v>
      </c>
      <c r="Q251" s="188">
        <f>IFERROR(INDEX('اطلاعات انشعابات شرکتها'!A:BB,MATCH(A251,'اطلاعات انشعابات شرکتها'!A:A,0),MATCH(Q$1,'اطلاعات انشعابات شرکتها'!$1:$1,0)),0)</f>
        <v>170</v>
      </c>
      <c r="R251" s="188" t="str">
        <f>IFERROR(INDEX('اطلاعات انشعابات شرکتها'!A:BB,MATCH(A251,'اطلاعات انشعابات شرکتها'!A:A,0),MATCH(R$1,'اطلاعات انشعابات شرکتها'!$1:$1,0)),0)</f>
        <v>80</v>
      </c>
      <c r="S251" s="265"/>
      <c r="T251" s="188">
        <f>IFERROR(INDEX('قرائت کنتور'!A:AZ,MATCH(A251&amp;"-"&amp;T$1,'قرائت کنتور'!B:B,0),MATCH(G251,'قرائت کنتور'!$1:$1,0)),0)</f>
        <v>1</v>
      </c>
      <c r="U251" s="188">
        <f>IFERROR(INDEX('قرائت کنتور'!A:AZ,MATCH(A251&amp;"-"&amp;U$1,'قرائت کنتور'!B:B,0),MATCH(L251,'قرائت کنتور'!$1:$1,0)),0)</f>
        <v>627</v>
      </c>
      <c r="V251" s="188">
        <f>IFERROR(INDEX('قرائت کنتور'!A:AZ,MATCH(A251&amp;"-"&amp;U$1,'قرائت کنتور'!B:B,0),MATCH(G251,'قرائت کنتور'!$1:$1,0)),0)</f>
        <v>1310</v>
      </c>
      <c r="W251" s="188">
        <f>IFERROR(INDEX('قرائت کنتور'!A:AZ,MATCH(A251&amp;"-"&amp;W$1,'قرائت کنتور'!B:B,0),MATCH(L251,'قرائت کنتور'!$1:$1,0)),0)</f>
        <v>185</v>
      </c>
      <c r="X251" s="188">
        <f>IFERROR(INDEX('قرائت کنتور'!A:AZ,MATCH(A251&amp;"-"&amp;W$1,'قرائت کنتور'!B:B,0),MATCH(G251,'قرائت کنتور'!$1:$1,0)),0)</f>
        <v>331</v>
      </c>
      <c r="Y251" s="188">
        <f>IFERROR(INDEX('قرائت کنتور'!A:AZ,MATCH(A251&amp;"-"&amp;Y$1,'قرائت کنتور'!B:B,0),MATCH(L251,'قرائت کنتور'!$1:$1,0)),0)</f>
        <v>331</v>
      </c>
      <c r="Z251" s="188">
        <f>IFERROR(INDEX('قرائت کنتور'!A:AZ,MATCH(A251&amp;"-"&amp;Y$1,'قرائت کنتور'!B:B,0),MATCH(G251,'قرائت کنتور'!$1:$1,0)),0)</f>
        <v>568</v>
      </c>
      <c r="AA251" s="188">
        <f>IFERROR(INDEX('قرائت کنتور'!A:AZ,MATCH(A251&amp;"-"&amp;AA$1,'قرائت کنتور'!B:B,0),MATCH(L251,'قرائت کنتور'!$1:$1,0)),0)</f>
        <v>730</v>
      </c>
      <c r="AB251" s="188">
        <f>IFERROR(INDEX('قرائت کنتور'!A:AZ,MATCH(A251&amp;"-"&amp;AA$1,'قرائت کنتور'!B:B,0),MATCH(G251,'قرائت کنتور'!$1:$1,0)),0)</f>
        <v>1260</v>
      </c>
      <c r="AC251" s="265"/>
      <c r="AD251" s="188">
        <f t="shared" si="75"/>
        <v>54640</v>
      </c>
      <c r="AE251" s="188">
        <f t="shared" si="76"/>
        <v>11680</v>
      </c>
      <c r="AF251" s="188">
        <f t="shared" si="77"/>
        <v>18960</v>
      </c>
      <c r="AG251" s="188">
        <f t="shared" si="78"/>
        <v>42400</v>
      </c>
      <c r="AH251" s="188">
        <f t="shared" si="79"/>
        <v>85280</v>
      </c>
      <c r="AI251" s="188">
        <f t="shared" si="80"/>
        <v>80</v>
      </c>
      <c r="AJ251" s="188">
        <f t="shared" si="81"/>
        <v>153</v>
      </c>
      <c r="AK251" s="265"/>
      <c r="AL251" s="254">
        <f t="shared" si="82"/>
        <v>0.89543291106479039</v>
      </c>
      <c r="AM251" s="254" t="str">
        <f t="shared" si="83"/>
        <v>0</v>
      </c>
      <c r="AN251" s="265"/>
      <c r="AO251" s="188">
        <f>IFERROR(INDEX('تعرفه ها'!A:Z,MATCH(P251&amp;"-"&amp;AO$1,'تعرفه ها'!C:C,0),MATCH(F251,'تعرفه ها'!$2:$2,0),1),"---")</f>
        <v>879</v>
      </c>
      <c r="AP251" s="188">
        <f>IFERROR(INDEX('تعرفه ها'!A:Z,MATCH(P251&amp;"-"&amp;AP$1,'تعرفه ها'!C:C,0),MATCH(F251,'تعرفه ها'!$2:$2,0),1),"---")</f>
        <v>439</v>
      </c>
      <c r="AQ251" s="188">
        <f>IFERROR(INDEX('تعرفه ها'!A:Z,MATCH(P251&amp;"-"&amp;AQ$1,'تعرفه ها'!C:C,0),MATCH(F251,'تعرفه ها'!$2:$2,0),1),"---")</f>
        <v>220</v>
      </c>
      <c r="AR251" s="188">
        <f>IFERROR(INDEX('تعرفه ها'!A:Z,MATCH(P251&amp;"-"&amp;AR$1,'تعرفه ها'!C:C,0),MATCH(F251,'تعرفه ها'!$2:$2,0),1),"---")</f>
        <v>550</v>
      </c>
      <c r="AS251" s="265"/>
      <c r="AT251" s="415">
        <f t="shared" si="84"/>
        <v>48028560</v>
      </c>
      <c r="AU251" s="415">
        <f t="shared" si="85"/>
        <v>5127520</v>
      </c>
      <c r="AV251" s="415">
        <f t="shared" si="86"/>
        <v>4171200</v>
      </c>
      <c r="AW251" s="415">
        <f t="shared" si="87"/>
        <v>23320000</v>
      </c>
      <c r="AX251" s="415">
        <f t="shared" si="88"/>
        <v>80647280</v>
      </c>
      <c r="AY251" s="415">
        <f>IFERROR(AH251*INDEX('تعرفه ها'!A:Z,MATCH("عوارض برق به ازاء هر کیلووات",'تعرفه ها'!$C:$C,0),MATCH(F251,'تعرفه ها'!$2:$2,0)),"---")</f>
        <v>4264000</v>
      </c>
      <c r="AZ251" s="415">
        <f t="shared" si="89"/>
        <v>0</v>
      </c>
      <c r="BA251" s="415">
        <f>IFERROR(ROUND(((AX251+AY251+AZ251)*INDEX('تعرفه ها'!A:Z,MATCH("هزینه نگهداری و تعمیرات شبکه برق",'تعرفه ها'!$C:$C,0),MATCH(F251,'تعرفه ها'!$2:$2,0))/100),0),"---")</f>
        <v>8491128</v>
      </c>
      <c r="BB251" s="415">
        <f>IFERROR(IF(P251="دیماندی",ROUND(AJ251*INDEX('تعرفه ها'!A:Z,MATCH(BB$1,'تعرفه ها'!$C:$C,0),MATCH(F251,'تعرفه ها'!$2:$2,0))*J251/30,0),0),"---")</f>
        <v>13178900</v>
      </c>
      <c r="BC251" s="415"/>
      <c r="BD251" s="54">
        <v>6056272</v>
      </c>
      <c r="BE251" s="415">
        <f>IFERROR(ROUND(((AX251+AY251+AZ251+BA251+BB251+BC251+BD251)*INDEX('تعرفه ها'!A:Z,MATCH("مالیات برق",'تعرفه ها'!$C:$C,0),MATCH(F251,'تعرفه ها'!$2:$2,0))/100),0),"---")</f>
        <v>0</v>
      </c>
      <c r="BF251" s="415">
        <f t="shared" si="90"/>
        <v>112637580</v>
      </c>
      <c r="BG251" s="415">
        <v>170620380</v>
      </c>
      <c r="BH251" s="415">
        <f t="shared" si="91"/>
        <v>283257960</v>
      </c>
      <c r="BI251" s="54">
        <f t="shared" si="92"/>
        <v>960</v>
      </c>
      <c r="BJ251" s="55">
        <f t="shared" si="93"/>
        <v>283257000</v>
      </c>
      <c r="BK251" s="262"/>
      <c r="BL251" s="183" t="str">
        <f>IFERROR(IF(INDEX(پرداخت!A:AZ,MATCH(A251&amp;" - "&amp;"برق",پرداخت!$B:$B,0),MATCH(G251,پرداخت!$1:$1,0))="نشده","نشده","شده"),"---")</f>
        <v>شده</v>
      </c>
      <c r="BN251" s="257"/>
      <c r="BO251" s="257"/>
      <c r="BP251" s="257"/>
      <c r="BQ251" s="257"/>
      <c r="BR251" s="257"/>
      <c r="BS251" s="257"/>
      <c r="BT251" s="257"/>
      <c r="BU251" s="257"/>
      <c r="BV251" s="257"/>
      <c r="BW251" s="257"/>
      <c r="BX251" s="257"/>
      <c r="BY251" s="257"/>
      <c r="BZ251" s="257"/>
      <c r="CA251" s="257"/>
      <c r="CB251" s="257"/>
      <c r="CC251" s="257"/>
      <c r="CD251" s="257"/>
      <c r="CE251" s="257"/>
      <c r="CF251" s="257"/>
      <c r="CG251" s="257"/>
      <c r="CH251"/>
      <c r="CI251"/>
      <c r="CJ251"/>
      <c r="CK251"/>
    </row>
    <row r="252" spans="1:89" ht="33.75" hidden="1">
      <c r="A252" s="171" t="s">
        <v>309</v>
      </c>
      <c r="B252" s="47">
        <f>IFERROR(INDEX('اطلاعات انشعابات شرکتها'!A:BB,MATCH(A252,'اطلاعات انشعابات شرکتها'!A:A,0),MATCH(B$1,'اطلاعات انشعابات شرکتها'!$1:$1,0)),0)</f>
        <v>138</v>
      </c>
      <c r="C252" s="48">
        <f>IFERROR(INDEX('اطلاعات انشعابات شرکتها'!A:BB,MATCH(A252,'اطلاعات انشعابات شرکتها'!A:A,0),MATCH(C$1,'اطلاعات انشعابات شرکتها'!$1:$1,0)),0)</f>
        <v>0</v>
      </c>
      <c r="D252" s="45"/>
      <c r="E252" s="171">
        <v>4</v>
      </c>
      <c r="F252" s="170">
        <v>99</v>
      </c>
      <c r="G252" s="188" t="str">
        <f t="shared" si="72"/>
        <v>99/4</v>
      </c>
      <c r="H252" s="188" t="str">
        <f>IFERROR(INDEX('اطلاعات دوره'!A:Z,MATCH(G252,'اطلاعات دوره'!C:C,0),MATCH(H$1,'اطلاعات دوره'!$1:$1,0)),0)</f>
        <v>99/02/01</v>
      </c>
      <c r="I252" s="188" t="str">
        <f>IFERROR(INDEX('اطلاعات دوره'!A:Z,MATCH(G252,'اطلاعات دوره'!C:C,0),MATCH(I$1,'اطلاعات دوره'!$1:$1,0)),0)</f>
        <v>99/04/31</v>
      </c>
      <c r="J252" s="188">
        <f>IFERROR(INDEX('اطلاعات دوره'!A:Z,MATCH(G252,'اطلاعات دوره'!C:C,0),MATCH(J$1,'اطلاعات دوره'!$1:$1,0)),0)</f>
        <v>93</v>
      </c>
      <c r="K252" s="265"/>
      <c r="L252" s="188" t="str">
        <f>IFERROR(INDEX('اطلاعات دوره'!A:Z,MATCH(G252,'اطلاعات دوره'!C:C,0)-1,MATCH("عنوان",'اطلاعات دوره'!$1:$1,0)),"---")</f>
        <v>99/3</v>
      </c>
      <c r="M252" s="188" t="str">
        <f t="shared" si="73"/>
        <v>طراحان ماشین حجازیان-99/3</v>
      </c>
      <c r="N252" s="188" t="str">
        <f t="shared" si="74"/>
        <v>طراحان ماشین حجازیان-99/4</v>
      </c>
      <c r="O252" s="265"/>
      <c r="P252" s="188">
        <f>IFERROR(INDEX('اطلاعات انشعابات شرکتها'!A:BB,MATCH(A252,'اطلاعات انشعابات شرکتها'!A:A,0),MATCH(P$1,'اطلاعات انشعابات شرکتها'!$1:$1,0)),0)</f>
        <v>0</v>
      </c>
      <c r="Q252" s="188">
        <f>IFERROR(INDEX('اطلاعات انشعابات شرکتها'!A:BB,MATCH(A252,'اطلاعات انشعابات شرکتها'!A:A,0),MATCH(Q$1,'اطلاعات انشعابات شرکتها'!$1:$1,0)),0)</f>
        <v>0</v>
      </c>
      <c r="R252" s="188">
        <f>IFERROR(INDEX('اطلاعات انشعابات شرکتها'!A:BB,MATCH(A252,'اطلاعات انشعابات شرکتها'!A:A,0),MATCH(R$1,'اطلاعات انشعابات شرکتها'!$1:$1,0)),0)</f>
        <v>0</v>
      </c>
      <c r="S252" s="265"/>
      <c r="T252" s="188">
        <f>IFERROR(INDEX('قرائت کنتور'!A:AZ,MATCH(A252&amp;"-"&amp;T$1,'قرائت کنتور'!B:B,0),MATCH(G252,'قرائت کنتور'!$1:$1,0)),0)</f>
        <v>0</v>
      </c>
      <c r="U252" s="188">
        <f>IFERROR(INDEX('قرائت کنتور'!A:AZ,MATCH(A252&amp;"-"&amp;U$1,'قرائت کنتور'!B:B,0),MATCH(L252,'قرائت کنتور'!$1:$1,0)),0)</f>
        <v>0</v>
      </c>
      <c r="V252" s="188">
        <f>IFERROR(INDEX('قرائت کنتور'!A:AZ,MATCH(A252&amp;"-"&amp;U$1,'قرائت کنتور'!B:B,0),MATCH(G252,'قرائت کنتور'!$1:$1,0)),0)</f>
        <v>0</v>
      </c>
      <c r="W252" s="188">
        <f>IFERROR(INDEX('قرائت کنتور'!A:AZ,MATCH(A252&amp;"-"&amp;W$1,'قرائت کنتور'!B:B,0),MATCH(L252,'قرائت کنتور'!$1:$1,0)),0)</f>
        <v>0</v>
      </c>
      <c r="X252" s="188">
        <f>IFERROR(INDEX('قرائت کنتور'!A:AZ,MATCH(A252&amp;"-"&amp;W$1,'قرائت کنتور'!B:B,0),MATCH(G252,'قرائت کنتور'!$1:$1,0)),0)</f>
        <v>0</v>
      </c>
      <c r="Y252" s="188">
        <f>IFERROR(INDEX('قرائت کنتور'!A:AZ,MATCH(A252&amp;"-"&amp;Y$1,'قرائت کنتور'!B:B,0),MATCH(L252,'قرائت کنتور'!$1:$1,0)),0)</f>
        <v>0</v>
      </c>
      <c r="Z252" s="188">
        <f>IFERROR(INDEX('قرائت کنتور'!A:AZ,MATCH(A252&amp;"-"&amp;Y$1,'قرائت کنتور'!B:B,0),MATCH(G252,'قرائت کنتور'!$1:$1,0)),0)</f>
        <v>0</v>
      </c>
      <c r="AA252" s="188">
        <f>IFERROR(INDEX('قرائت کنتور'!A:AZ,MATCH(A252&amp;"-"&amp;AA$1,'قرائت کنتور'!B:B,0),MATCH(L252,'قرائت کنتور'!$1:$1,0)),0)</f>
        <v>0</v>
      </c>
      <c r="AB252" s="188">
        <f>IFERROR(INDEX('قرائت کنتور'!A:AZ,MATCH(A252&amp;"-"&amp;AA$1,'قرائت کنتور'!B:B,0),MATCH(G252,'قرائت کنتور'!$1:$1,0)),0)</f>
        <v>0</v>
      </c>
      <c r="AC252" s="265"/>
      <c r="AD252" s="188">
        <f t="shared" si="75"/>
        <v>0</v>
      </c>
      <c r="AE252" s="188">
        <f t="shared" si="76"/>
        <v>0</v>
      </c>
      <c r="AF252" s="188">
        <f t="shared" si="77"/>
        <v>0</v>
      </c>
      <c r="AG252" s="188">
        <f t="shared" si="78"/>
        <v>0</v>
      </c>
      <c r="AH252" s="188">
        <f t="shared" si="79"/>
        <v>0</v>
      </c>
      <c r="AI252" s="188">
        <f t="shared" si="80"/>
        <v>0</v>
      </c>
      <c r="AJ252" s="188" t="str">
        <f t="shared" si="81"/>
        <v>0</v>
      </c>
      <c r="AK252" s="265"/>
      <c r="AL252" s="254" t="str">
        <f t="shared" si="82"/>
        <v>---</v>
      </c>
      <c r="AM252" s="254" t="str">
        <f t="shared" si="83"/>
        <v>---</v>
      </c>
      <c r="AN252" s="265"/>
      <c r="AO252" s="188" t="str">
        <f>IFERROR(INDEX('تعرفه ها'!A:Z,MATCH(P252&amp;"-"&amp;AO$1,'تعرفه ها'!C:C,0),MATCH(F252,'تعرفه ها'!$2:$2,0),1),"---")</f>
        <v>---</v>
      </c>
      <c r="AP252" s="188" t="str">
        <f>IFERROR(INDEX('تعرفه ها'!A:Z,MATCH(P252&amp;"-"&amp;AP$1,'تعرفه ها'!C:C,0),MATCH(F252,'تعرفه ها'!$2:$2,0),1),"---")</f>
        <v>---</v>
      </c>
      <c r="AQ252" s="188" t="str">
        <f>IFERROR(INDEX('تعرفه ها'!A:Z,MATCH(P252&amp;"-"&amp;AQ$1,'تعرفه ها'!C:C,0),MATCH(F252,'تعرفه ها'!$2:$2,0),1),"---")</f>
        <v>---</v>
      </c>
      <c r="AR252" s="188" t="str">
        <f>IFERROR(INDEX('تعرفه ها'!A:Z,MATCH(P252&amp;"-"&amp;AR$1,'تعرفه ها'!C:C,0),MATCH(F252,'تعرفه ها'!$2:$2,0),1),"---")</f>
        <v>---</v>
      </c>
      <c r="AS252" s="265"/>
      <c r="AT252" s="415" t="str">
        <f t="shared" si="84"/>
        <v>---</v>
      </c>
      <c r="AU252" s="415" t="str">
        <f t="shared" si="85"/>
        <v>---</v>
      </c>
      <c r="AV252" s="415" t="str">
        <f t="shared" si="86"/>
        <v>---</v>
      </c>
      <c r="AW252" s="415" t="str">
        <f t="shared" si="87"/>
        <v>---</v>
      </c>
      <c r="AX252" s="415" t="str">
        <f t="shared" si="88"/>
        <v>---</v>
      </c>
      <c r="AY252" s="415">
        <f>IFERROR(AH252*INDEX('تعرفه ها'!A:Z,MATCH("عوارض برق به ازاء هر کیلووات",'تعرفه ها'!$C:$C,0),MATCH(F252,'تعرفه ها'!$2:$2,0)),"---")</f>
        <v>0</v>
      </c>
      <c r="AZ252" s="415" t="str">
        <f t="shared" si="89"/>
        <v>---</v>
      </c>
      <c r="BA252" s="415" t="str">
        <f>IFERROR(ROUND(((AX252+AY252+AZ252)*INDEX('تعرفه ها'!A:Z,MATCH("هزینه نگهداری و تعمیرات شبکه برق",'تعرفه ها'!$C:$C,0),MATCH(F252,'تعرفه ها'!$2:$2,0))/100),0),"---")</f>
        <v>---</v>
      </c>
      <c r="BB252" s="415">
        <f>IFERROR(IF(P252="دیماندی",ROUND(AJ252*INDEX('تعرفه ها'!A:Z,MATCH(BB$1,'تعرفه ها'!$C:$C,0),MATCH(F252,'تعرفه ها'!$2:$2,0))*J252/30,0),0),"---")</f>
        <v>0</v>
      </c>
      <c r="BC252" s="415"/>
      <c r="BD252" s="54" t="s">
        <v>108</v>
      </c>
      <c r="BE252" s="415" t="str">
        <f>IFERROR(ROUND(((AX252+AY252+AZ252+BA252+BB252+BC252+BD252)*INDEX('تعرفه ها'!A:Z,MATCH("مالیات برق",'تعرفه ها'!$C:$C,0),MATCH(F252,'تعرفه ها'!$2:$2,0))/100),0),"---")</f>
        <v>---</v>
      </c>
      <c r="BF252" s="415" t="str">
        <f t="shared" si="90"/>
        <v>---</v>
      </c>
      <c r="BG252" s="415" t="s">
        <v>108</v>
      </c>
      <c r="BH252" s="415" t="str">
        <f t="shared" si="91"/>
        <v>---</v>
      </c>
      <c r="BI252" s="54" t="str">
        <f t="shared" si="92"/>
        <v>---</v>
      </c>
      <c r="BJ252" s="55" t="str">
        <f t="shared" si="93"/>
        <v>---</v>
      </c>
      <c r="BK252" s="262"/>
      <c r="BL252" s="183" t="str">
        <f>IFERROR(IF(INDEX(پرداخت!A:AZ,MATCH(A252&amp;" - "&amp;"برق",پرداخت!$B:$B,0),MATCH(G252,پرداخت!$1:$1,0))="نشده","نشده","شده"),"---")</f>
        <v>---</v>
      </c>
      <c r="BN252" s="257"/>
      <c r="BO252" s="257"/>
      <c r="BP252" s="257"/>
      <c r="BQ252" s="257"/>
      <c r="BR252" s="257"/>
      <c r="BS252" s="257"/>
      <c r="BT252" s="257"/>
      <c r="BU252" s="257"/>
      <c r="BV252" s="257"/>
      <c r="BW252" s="257"/>
      <c r="BX252" s="257"/>
      <c r="BY252" s="257"/>
      <c r="BZ252" s="257"/>
      <c r="CA252" s="257"/>
      <c r="CB252" s="257"/>
      <c r="CC252" s="257"/>
      <c r="CD252" s="257"/>
      <c r="CE252" s="257"/>
      <c r="CF252" s="257"/>
      <c r="CG252" s="257"/>
      <c r="CH252"/>
      <c r="CI252"/>
      <c r="CJ252"/>
      <c r="CK252"/>
    </row>
    <row r="253" spans="1:89" ht="33.75" hidden="1">
      <c r="A253" s="171" t="s">
        <v>265</v>
      </c>
      <c r="B253" s="47">
        <f>IFERROR(INDEX('اطلاعات انشعابات شرکتها'!A:BB,MATCH(A253,'اطلاعات انشعابات شرکتها'!A:A,0),MATCH(B$1,'اطلاعات انشعابات شرکتها'!$1:$1,0)),0)</f>
        <v>139</v>
      </c>
      <c r="C253" s="48">
        <f>IFERROR(INDEX('اطلاعات انشعابات شرکتها'!A:BB,MATCH(A253,'اطلاعات انشعابات شرکتها'!A:A,0),MATCH(C$1,'اطلاعات انشعابات شرکتها'!$1:$1,0)),0)</f>
        <v>0</v>
      </c>
      <c r="D253" s="45"/>
      <c r="E253" s="171">
        <v>4</v>
      </c>
      <c r="F253" s="170">
        <v>99</v>
      </c>
      <c r="G253" s="188" t="str">
        <f t="shared" si="72"/>
        <v>99/4</v>
      </c>
      <c r="H253" s="188" t="str">
        <f>IFERROR(INDEX('اطلاعات دوره'!A:Z,MATCH(G253,'اطلاعات دوره'!C:C,0),MATCH(H$1,'اطلاعات دوره'!$1:$1,0)),0)</f>
        <v>99/02/01</v>
      </c>
      <c r="I253" s="188" t="str">
        <f>IFERROR(INDEX('اطلاعات دوره'!A:Z,MATCH(G253,'اطلاعات دوره'!C:C,0),MATCH(I$1,'اطلاعات دوره'!$1:$1,0)),0)</f>
        <v>99/04/31</v>
      </c>
      <c r="J253" s="188">
        <f>IFERROR(INDEX('اطلاعات دوره'!A:Z,MATCH(G253,'اطلاعات دوره'!C:C,0),MATCH(J$1,'اطلاعات دوره'!$1:$1,0)),0)</f>
        <v>93</v>
      </c>
      <c r="K253" s="265"/>
      <c r="L253" s="188" t="str">
        <f>IFERROR(INDEX('اطلاعات دوره'!A:Z,MATCH(G253,'اطلاعات دوره'!C:C,0)-1,MATCH("عنوان",'اطلاعات دوره'!$1:$1,0)),"---")</f>
        <v>99/3</v>
      </c>
      <c r="M253" s="188" t="str">
        <f t="shared" si="73"/>
        <v>فنی مهندسی فلات شرق پارثاوا-99/3</v>
      </c>
      <c r="N253" s="188" t="str">
        <f t="shared" si="74"/>
        <v>فنی مهندسی فلات شرق پارثاوا-99/4</v>
      </c>
      <c r="O253" s="265"/>
      <c r="P253" s="188" t="str">
        <f>IFERROR(INDEX('اطلاعات انشعابات شرکتها'!A:BB,MATCH(A253,'اطلاعات انشعابات شرکتها'!A:A,0),MATCH(P$1,'اطلاعات انشعابات شرکتها'!$1:$1,0)),0)</f>
        <v>غیر دیماندی</v>
      </c>
      <c r="Q253" s="188">
        <f>IFERROR(INDEX('اطلاعات انشعابات شرکتها'!A:BB,MATCH(A253,'اطلاعات انشعابات شرکتها'!A:A,0),MATCH(Q$1,'اطلاعات انشعابات شرکتها'!$1:$1,0)),0)</f>
        <v>19</v>
      </c>
      <c r="R253" s="188" t="str">
        <f>IFERROR(INDEX('اطلاعات انشعابات شرکتها'!A:BB,MATCH(A253,'اطلاعات انشعابات شرکتها'!A:A,0),MATCH(R$1,'اطلاعات انشعابات شرکتها'!$1:$1,0)),0)</f>
        <v>1</v>
      </c>
      <c r="S253" s="265"/>
      <c r="T253" s="188">
        <f>IFERROR(INDEX('قرائت کنتور'!A:AZ,MATCH(A253&amp;"-"&amp;T$1,'قرائت کنتور'!B:B,0),MATCH(G253,'قرائت کنتور'!$1:$1,0)),0)</f>
        <v>0</v>
      </c>
      <c r="U253" s="188">
        <f>IFERROR(INDEX('قرائت کنتور'!A:AZ,MATCH(A253&amp;"-"&amp;U$1,'قرائت کنتور'!B:B,0),MATCH(L253,'قرائت کنتور'!$1:$1,0)),0)</f>
        <v>3373</v>
      </c>
      <c r="V253" s="188">
        <f>IFERROR(INDEX('قرائت کنتور'!A:AZ,MATCH(A253&amp;"-"&amp;U$1,'قرائت کنتور'!B:B,0),MATCH(G253,'قرائت کنتور'!$1:$1,0)),0)</f>
        <v>3412</v>
      </c>
      <c r="W253" s="188">
        <f>IFERROR(INDEX('قرائت کنتور'!A:AZ,MATCH(A253&amp;"-"&amp;W$1,'قرائت کنتور'!B:B,0),MATCH(L253,'قرائت کنتور'!$1:$1,0)),0)</f>
        <v>8650</v>
      </c>
      <c r="X253" s="188">
        <f>IFERROR(INDEX('قرائت کنتور'!A:AZ,MATCH(A253&amp;"-"&amp;W$1,'قرائت کنتور'!B:B,0),MATCH(G253,'قرائت کنتور'!$1:$1,0)),0)</f>
        <v>9022</v>
      </c>
      <c r="Y253" s="188">
        <f>IFERROR(INDEX('قرائت کنتور'!A:AZ,MATCH(A253&amp;"-"&amp;Y$1,'قرائت کنتور'!B:B,0),MATCH(L253,'قرائت کنتور'!$1:$1,0)),0)</f>
        <v>1416</v>
      </c>
      <c r="Z253" s="188">
        <f>IFERROR(INDEX('قرائت کنتور'!A:AZ,MATCH(A253&amp;"-"&amp;Y$1,'قرائت کنتور'!B:B,0),MATCH(G253,'قرائت کنتور'!$1:$1,0)),0)</f>
        <v>1561</v>
      </c>
      <c r="AA253" s="188">
        <f>IFERROR(INDEX('قرائت کنتور'!A:AZ,MATCH(A253&amp;"-"&amp;AA$1,'قرائت کنتور'!B:B,0),MATCH(L253,'قرائت کنتور'!$1:$1,0)),0)</f>
        <v>6593</v>
      </c>
      <c r="AB253" s="188">
        <f>IFERROR(INDEX('قرائت کنتور'!A:AZ,MATCH(A253&amp;"-"&amp;AA$1,'قرائت کنتور'!B:B,0),MATCH(G253,'قرائت کنتور'!$1:$1,0)),0)</f>
        <v>6820</v>
      </c>
      <c r="AC253" s="265"/>
      <c r="AD253" s="188">
        <f t="shared" si="75"/>
        <v>39</v>
      </c>
      <c r="AE253" s="188">
        <f t="shared" si="76"/>
        <v>372</v>
      </c>
      <c r="AF253" s="188">
        <f t="shared" si="77"/>
        <v>145</v>
      </c>
      <c r="AG253" s="188">
        <f t="shared" si="78"/>
        <v>227</v>
      </c>
      <c r="AH253" s="188">
        <f t="shared" si="79"/>
        <v>556</v>
      </c>
      <c r="AI253" s="188">
        <f t="shared" si="80"/>
        <v>0</v>
      </c>
      <c r="AJ253" s="188" t="str">
        <f t="shared" si="81"/>
        <v>0</v>
      </c>
      <c r="AK253" s="265"/>
      <c r="AL253" s="254">
        <f t="shared" si="82"/>
        <v>0.92581197096459966</v>
      </c>
      <c r="AM253" s="254" t="str">
        <f t="shared" si="83"/>
        <v>0</v>
      </c>
      <c r="AN253" s="265"/>
      <c r="AO253" s="188">
        <f>IFERROR(INDEX('تعرفه ها'!A:Z,MATCH(P253&amp;"-"&amp;AO$1,'تعرفه ها'!C:C,0),MATCH(F253,'تعرفه ها'!$2:$2,0),1),"---")</f>
        <v>1115</v>
      </c>
      <c r="AP253" s="188">
        <f>IFERROR(INDEX('تعرفه ها'!A:Z,MATCH(P253&amp;"-"&amp;AP$1,'تعرفه ها'!C:C,0),MATCH(F253,'تعرفه ها'!$2:$2,0),1),"---")</f>
        <v>558</v>
      </c>
      <c r="AQ253" s="188">
        <f>IFERROR(INDEX('تعرفه ها'!A:Z,MATCH(P253&amp;"-"&amp;AQ$1,'تعرفه ها'!C:C,0),MATCH(F253,'تعرفه ها'!$2:$2,0),1),"---")</f>
        <v>279</v>
      </c>
      <c r="AR253" s="188">
        <f>IFERROR(INDEX('تعرفه ها'!A:Z,MATCH(P253&amp;"-"&amp;AR$1,'تعرفه ها'!C:C,0),MATCH(F253,'تعرفه ها'!$2:$2,0),1),"---")</f>
        <v>550</v>
      </c>
      <c r="AS253" s="265"/>
      <c r="AT253" s="415">
        <f t="shared" si="84"/>
        <v>43485</v>
      </c>
      <c r="AU253" s="415">
        <f t="shared" si="85"/>
        <v>207576</v>
      </c>
      <c r="AV253" s="415">
        <f t="shared" si="86"/>
        <v>40455</v>
      </c>
      <c r="AW253" s="415">
        <f t="shared" si="87"/>
        <v>124850</v>
      </c>
      <c r="AX253" s="415">
        <f t="shared" si="88"/>
        <v>416366</v>
      </c>
      <c r="AY253" s="415">
        <f>IFERROR(AH253*INDEX('تعرفه ها'!A:Z,MATCH("عوارض برق به ازاء هر کیلووات",'تعرفه ها'!$C:$C,0),MATCH(F253,'تعرفه ها'!$2:$2,0)),"---")</f>
        <v>27800</v>
      </c>
      <c r="AZ253" s="415">
        <f t="shared" si="89"/>
        <v>0</v>
      </c>
      <c r="BA253" s="415">
        <f>IFERROR(ROUND(((AX253+AY253+AZ253)*INDEX('تعرفه ها'!A:Z,MATCH("هزینه نگهداری و تعمیرات شبکه برق",'تعرفه ها'!$C:$C,0),MATCH(F253,'تعرفه ها'!$2:$2,0))/100),0),"---")</f>
        <v>44417</v>
      </c>
      <c r="BB253" s="415">
        <f>IFERROR(IF(P253="دیماندی",ROUND(AJ253*INDEX('تعرفه ها'!A:Z,MATCH(BB$1,'تعرفه ها'!$C:$C,0),MATCH(F253,'تعرفه ها'!$2:$2,0))*J253/30,0),0),"---")</f>
        <v>0</v>
      </c>
      <c r="BC253" s="415"/>
      <c r="BD253" s="54">
        <v>42626</v>
      </c>
      <c r="BE253" s="415">
        <f>IFERROR(ROUND(((AX253+AY253+AZ253+BA253+BB253+BC253+BD253)*INDEX('تعرفه ها'!A:Z,MATCH("مالیات برق",'تعرفه ها'!$C:$C,0),MATCH(F253,'تعرفه ها'!$2:$2,0))/100),0),"---")</f>
        <v>0</v>
      </c>
      <c r="BF253" s="415">
        <f t="shared" si="90"/>
        <v>531209</v>
      </c>
      <c r="BG253" s="415">
        <v>497350</v>
      </c>
      <c r="BH253" s="415">
        <f t="shared" si="91"/>
        <v>1028559</v>
      </c>
      <c r="BI253" s="54">
        <f t="shared" si="92"/>
        <v>559</v>
      </c>
      <c r="BJ253" s="55">
        <f t="shared" si="93"/>
        <v>1028000</v>
      </c>
      <c r="BK253" s="262"/>
      <c r="BL253" s="183" t="str">
        <f>IFERROR(IF(INDEX(پرداخت!A:AZ,MATCH(A253&amp;" - "&amp;"برق",پرداخت!$B:$B,0),MATCH(G253,پرداخت!$1:$1,0))="نشده","نشده","شده"),"---")</f>
        <v>شده</v>
      </c>
      <c r="BN253" s="257"/>
      <c r="BO253" s="257"/>
      <c r="BP253" s="257"/>
      <c r="BQ253" s="257"/>
      <c r="BR253" s="257"/>
      <c r="BS253" s="257"/>
      <c r="BT253" s="257"/>
      <c r="BU253" s="257"/>
      <c r="BV253" s="257"/>
      <c r="BW253" s="257"/>
      <c r="BX253" s="257"/>
      <c r="BY253" s="257"/>
      <c r="BZ253" s="257"/>
      <c r="CA253" s="257"/>
      <c r="CB253" s="257"/>
      <c r="CC253" s="257"/>
      <c r="CD253" s="257"/>
      <c r="CE253" s="257"/>
      <c r="CF253" s="257"/>
      <c r="CG253" s="257"/>
      <c r="CH253"/>
      <c r="CI253"/>
      <c r="CJ253"/>
      <c r="CK253"/>
    </row>
    <row r="254" spans="1:89" ht="33.75" hidden="1">
      <c r="A254" s="171" t="s">
        <v>266</v>
      </c>
      <c r="B254" s="47">
        <f>IFERROR(INDEX('اطلاعات انشعابات شرکتها'!A:BB,MATCH(A254,'اطلاعات انشعابات شرکتها'!A:A,0),MATCH(B$1,'اطلاعات انشعابات شرکتها'!$1:$1,0)),0)</f>
        <v>140</v>
      </c>
      <c r="C254" s="48">
        <f>IFERROR(INDEX('اطلاعات انشعابات شرکتها'!A:BB,MATCH(A254,'اطلاعات انشعابات شرکتها'!A:A,0),MATCH(C$1,'اطلاعات انشعابات شرکتها'!$1:$1,0)),0)</f>
        <v>0</v>
      </c>
      <c r="D254" s="45"/>
      <c r="E254" s="171">
        <v>4</v>
      </c>
      <c r="F254" s="170">
        <v>99</v>
      </c>
      <c r="G254" s="188" t="str">
        <f t="shared" si="72"/>
        <v>99/4</v>
      </c>
      <c r="H254" s="188" t="str">
        <f>IFERROR(INDEX('اطلاعات دوره'!A:Z,MATCH(G254,'اطلاعات دوره'!C:C,0),MATCH(H$1,'اطلاعات دوره'!$1:$1,0)),0)</f>
        <v>99/02/01</v>
      </c>
      <c r="I254" s="188" t="str">
        <f>IFERROR(INDEX('اطلاعات دوره'!A:Z,MATCH(G254,'اطلاعات دوره'!C:C,0),MATCH(I$1,'اطلاعات دوره'!$1:$1,0)),0)</f>
        <v>99/04/31</v>
      </c>
      <c r="J254" s="188">
        <f>IFERROR(INDEX('اطلاعات دوره'!A:Z,MATCH(G254,'اطلاعات دوره'!C:C,0),MATCH(J$1,'اطلاعات دوره'!$1:$1,0)),0)</f>
        <v>93</v>
      </c>
      <c r="K254" s="265"/>
      <c r="L254" s="188" t="str">
        <f>IFERROR(INDEX('اطلاعات دوره'!A:Z,MATCH(G254,'اطلاعات دوره'!C:C,0)-1,MATCH("عنوان",'اطلاعات دوره'!$1:$1,0)),"---")</f>
        <v>99/3</v>
      </c>
      <c r="M254" s="188" t="str">
        <f t="shared" si="73"/>
        <v>فوم آساک-99/3</v>
      </c>
      <c r="N254" s="188" t="str">
        <f t="shared" si="74"/>
        <v>فوم آساک-99/4</v>
      </c>
      <c r="O254" s="265"/>
      <c r="P254" s="188" t="str">
        <f>IFERROR(INDEX('اطلاعات انشعابات شرکتها'!A:BB,MATCH(A254,'اطلاعات انشعابات شرکتها'!A:A,0),MATCH(P$1,'اطلاعات انشعابات شرکتها'!$1:$1,0)),0)</f>
        <v>غیر دیماندی</v>
      </c>
      <c r="Q254" s="188">
        <f>IFERROR(INDEX('اطلاعات انشعابات شرکتها'!A:BB,MATCH(A254,'اطلاعات انشعابات شرکتها'!A:A,0),MATCH(Q$1,'اطلاعات انشعابات شرکتها'!$1:$1,0)),0)</f>
        <v>19</v>
      </c>
      <c r="R254" s="188" t="str">
        <f>IFERROR(INDEX('اطلاعات انشعابات شرکتها'!A:BB,MATCH(A254,'اطلاعات انشعابات شرکتها'!A:A,0),MATCH(R$1,'اطلاعات انشعابات شرکتها'!$1:$1,0)),0)</f>
        <v>1</v>
      </c>
      <c r="S254" s="265"/>
      <c r="T254" s="188">
        <f>IFERROR(INDEX('قرائت کنتور'!A:AZ,MATCH(A254&amp;"-"&amp;T$1,'قرائت کنتور'!B:B,0),MATCH(G254,'قرائت کنتور'!$1:$1,0)),0)</f>
        <v>0</v>
      </c>
      <c r="U254" s="188">
        <f>IFERROR(INDEX('قرائت کنتور'!A:AZ,MATCH(A254&amp;"-"&amp;U$1,'قرائت کنتور'!B:B,0),MATCH(L254,'قرائت کنتور'!$1:$1,0)),0)</f>
        <v>1261</v>
      </c>
      <c r="V254" s="188">
        <f>IFERROR(INDEX('قرائت کنتور'!A:AZ,MATCH(A254&amp;"-"&amp;U$1,'قرائت کنتور'!B:B,0),MATCH(G254,'قرائت کنتور'!$1:$1,0)),0)</f>
        <v>1341</v>
      </c>
      <c r="W254" s="188">
        <f>IFERROR(INDEX('قرائت کنتور'!A:AZ,MATCH(A254&amp;"-"&amp;W$1,'قرائت کنتور'!B:B,0),MATCH(L254,'قرائت کنتور'!$1:$1,0)),0)</f>
        <v>14448</v>
      </c>
      <c r="X254" s="188">
        <f>IFERROR(INDEX('قرائت کنتور'!A:AZ,MATCH(A254&amp;"-"&amp;W$1,'قرائت کنتور'!B:B,0),MATCH(G254,'قرائت کنتور'!$1:$1,0)),0)</f>
        <v>14728</v>
      </c>
      <c r="Y254" s="188">
        <f>IFERROR(INDEX('قرائت کنتور'!A:AZ,MATCH(A254&amp;"-"&amp;Y$1,'قرائت کنتور'!B:B,0),MATCH(L254,'قرائت کنتور'!$1:$1,0)),0)</f>
        <v>1143</v>
      </c>
      <c r="Z254" s="188">
        <f>IFERROR(INDEX('قرائت کنتور'!A:AZ,MATCH(A254&amp;"-"&amp;Y$1,'قرائت کنتور'!B:B,0),MATCH(G254,'قرائت کنتور'!$1:$1,0)),0)</f>
        <v>1295</v>
      </c>
      <c r="AA254" s="188">
        <f>IFERROR(INDEX('قرائت کنتور'!A:AZ,MATCH(A254&amp;"-"&amp;AA$1,'قرائت کنتور'!B:B,0),MATCH(L254,'قرائت کنتور'!$1:$1,0)),0)</f>
        <v>9204</v>
      </c>
      <c r="AB254" s="188">
        <f>IFERROR(INDEX('قرائت کنتور'!A:AZ,MATCH(A254&amp;"-"&amp;AA$1,'قرائت کنتور'!B:B,0),MATCH(G254,'قرائت کنتور'!$1:$1,0)),0)</f>
        <v>9551</v>
      </c>
      <c r="AC254" s="265"/>
      <c r="AD254" s="188">
        <f t="shared" si="75"/>
        <v>80</v>
      </c>
      <c r="AE254" s="188">
        <f t="shared" si="76"/>
        <v>280</v>
      </c>
      <c r="AF254" s="188">
        <f t="shared" si="77"/>
        <v>152</v>
      </c>
      <c r="AG254" s="188">
        <f t="shared" si="78"/>
        <v>347</v>
      </c>
      <c r="AH254" s="188">
        <f t="shared" si="79"/>
        <v>512</v>
      </c>
      <c r="AI254" s="188">
        <f t="shared" si="80"/>
        <v>0</v>
      </c>
      <c r="AJ254" s="188" t="str">
        <f t="shared" si="81"/>
        <v>0</v>
      </c>
      <c r="AK254" s="265"/>
      <c r="AL254" s="254">
        <f t="shared" si="82"/>
        <v>0.82779758476152698</v>
      </c>
      <c r="AM254" s="254">
        <f t="shared" si="83"/>
        <v>8.7222307201189953E-2</v>
      </c>
      <c r="AN254" s="265"/>
      <c r="AO254" s="188">
        <f>IFERROR(INDEX('تعرفه ها'!A:Z,MATCH(P254&amp;"-"&amp;AO$1,'تعرفه ها'!C:C,0),MATCH(F254,'تعرفه ها'!$2:$2,0),1),"---")</f>
        <v>1115</v>
      </c>
      <c r="AP254" s="188">
        <f>IFERROR(INDEX('تعرفه ها'!A:Z,MATCH(P254&amp;"-"&amp;AP$1,'تعرفه ها'!C:C,0),MATCH(F254,'تعرفه ها'!$2:$2,0),1),"---")</f>
        <v>558</v>
      </c>
      <c r="AQ254" s="188">
        <f>IFERROR(INDEX('تعرفه ها'!A:Z,MATCH(P254&amp;"-"&amp;AQ$1,'تعرفه ها'!C:C,0),MATCH(F254,'تعرفه ها'!$2:$2,0),1),"---")</f>
        <v>279</v>
      </c>
      <c r="AR254" s="188">
        <f>IFERROR(INDEX('تعرفه ها'!A:Z,MATCH(P254&amp;"-"&amp;AR$1,'تعرفه ها'!C:C,0),MATCH(F254,'تعرفه ها'!$2:$2,0),1),"---")</f>
        <v>550</v>
      </c>
      <c r="AS254" s="265"/>
      <c r="AT254" s="415">
        <f t="shared" si="84"/>
        <v>89200</v>
      </c>
      <c r="AU254" s="415">
        <f t="shared" si="85"/>
        <v>156240</v>
      </c>
      <c r="AV254" s="415">
        <f t="shared" si="86"/>
        <v>42408</v>
      </c>
      <c r="AW254" s="415">
        <f t="shared" si="87"/>
        <v>190850</v>
      </c>
      <c r="AX254" s="415">
        <f t="shared" si="88"/>
        <v>478698</v>
      </c>
      <c r="AY254" s="415">
        <f>IFERROR(AH254*INDEX('تعرفه ها'!A:Z,MATCH("عوارض برق به ازاء هر کیلووات",'تعرفه ها'!$C:$C,0),MATCH(F254,'تعرفه ها'!$2:$2,0)),"---")</f>
        <v>25600</v>
      </c>
      <c r="AZ254" s="415">
        <f t="shared" si="89"/>
        <v>25107</v>
      </c>
      <c r="BA254" s="415">
        <f>IFERROR(ROUND(((AX254+AY254+AZ254)*INDEX('تعرفه ها'!A:Z,MATCH("هزینه نگهداری و تعمیرات شبکه برق",'تعرفه ها'!$C:$C,0),MATCH(F254,'تعرفه ها'!$2:$2,0))/100),0),"---")</f>
        <v>52941</v>
      </c>
      <c r="BB254" s="415">
        <f>IFERROR(IF(P254="دیماندی",ROUND(AJ254*INDEX('تعرفه ها'!A:Z,MATCH(BB$1,'تعرفه ها'!$C:$C,0),MATCH(F254,'تعرفه ها'!$2:$2,0))*J254/30,0),0),"---")</f>
        <v>0</v>
      </c>
      <c r="BC254" s="415"/>
      <c r="BD254" s="54">
        <v>19246</v>
      </c>
      <c r="BE254" s="415">
        <f>IFERROR(ROUND(((AX254+AY254+AZ254+BA254+BB254+BC254+BD254)*INDEX('تعرفه ها'!A:Z,MATCH("مالیات برق",'تعرفه ها'!$C:$C,0),MATCH(F254,'تعرفه ها'!$2:$2,0))/100),0),"---")</f>
        <v>0</v>
      </c>
      <c r="BF254" s="415">
        <f t="shared" si="90"/>
        <v>601592</v>
      </c>
      <c r="BG254" s="415">
        <v>1640691</v>
      </c>
      <c r="BH254" s="415">
        <f t="shared" si="91"/>
        <v>2242283</v>
      </c>
      <c r="BI254" s="54">
        <f t="shared" si="92"/>
        <v>283</v>
      </c>
      <c r="BJ254" s="55">
        <f t="shared" si="93"/>
        <v>2242000</v>
      </c>
      <c r="BK254" s="262"/>
      <c r="BL254" s="183" t="str">
        <f>IFERROR(IF(INDEX(پرداخت!A:AZ,MATCH(A254&amp;" - "&amp;"برق",پرداخت!$B:$B,0),MATCH(G254,پرداخت!$1:$1,0))="نشده","نشده","شده"),"---")</f>
        <v>شده</v>
      </c>
      <c r="BN254" s="257"/>
      <c r="BO254" s="257"/>
      <c r="BP254" s="257"/>
      <c r="BQ254" s="257"/>
      <c r="BR254" s="257"/>
      <c r="BS254" s="257"/>
      <c r="BT254" s="257"/>
      <c r="BU254" s="257"/>
      <c r="BV254" s="257"/>
      <c r="BW254" s="257"/>
      <c r="BX254" s="257"/>
      <c r="BY254" s="257"/>
      <c r="BZ254" s="257"/>
      <c r="CA254" s="257"/>
      <c r="CB254" s="257"/>
      <c r="CC254" s="257"/>
      <c r="CD254" s="257"/>
      <c r="CE254" s="257"/>
      <c r="CF254" s="257"/>
      <c r="CG254" s="257"/>
      <c r="CH254"/>
      <c r="CI254"/>
      <c r="CJ254"/>
      <c r="CK254"/>
    </row>
    <row r="255" spans="1:89" ht="33.75" hidden="1">
      <c r="A255" s="171" t="s">
        <v>267</v>
      </c>
      <c r="B255" s="47">
        <f>IFERROR(INDEX('اطلاعات انشعابات شرکتها'!A:BB,MATCH(A255,'اطلاعات انشعابات شرکتها'!A:A,0),MATCH(B$1,'اطلاعات انشعابات شرکتها'!$1:$1,0)),0)</f>
        <v>141</v>
      </c>
      <c r="C255" s="48">
        <f>IFERROR(INDEX('اطلاعات انشعابات شرکتها'!A:BB,MATCH(A255,'اطلاعات انشعابات شرکتها'!A:A,0),MATCH(C$1,'اطلاعات انشعابات شرکتها'!$1:$1,0)),0)</f>
        <v>0</v>
      </c>
      <c r="D255" s="45"/>
      <c r="E255" s="171">
        <v>4</v>
      </c>
      <c r="F255" s="170">
        <v>99</v>
      </c>
      <c r="G255" s="188" t="str">
        <f t="shared" si="72"/>
        <v>99/4</v>
      </c>
      <c r="H255" s="188" t="str">
        <f>IFERROR(INDEX('اطلاعات دوره'!A:Z,MATCH(G255,'اطلاعات دوره'!C:C,0),MATCH(H$1,'اطلاعات دوره'!$1:$1,0)),0)</f>
        <v>99/02/01</v>
      </c>
      <c r="I255" s="188" t="str">
        <f>IFERROR(INDEX('اطلاعات دوره'!A:Z,MATCH(G255,'اطلاعات دوره'!C:C,0),MATCH(I$1,'اطلاعات دوره'!$1:$1,0)),0)</f>
        <v>99/04/31</v>
      </c>
      <c r="J255" s="188">
        <f>IFERROR(INDEX('اطلاعات دوره'!A:Z,MATCH(G255,'اطلاعات دوره'!C:C,0),MATCH(J$1,'اطلاعات دوره'!$1:$1,0)),0)</f>
        <v>93</v>
      </c>
      <c r="K255" s="265"/>
      <c r="L255" s="188" t="str">
        <f>IFERROR(INDEX('اطلاعات دوره'!A:Z,MATCH(G255,'اطلاعات دوره'!C:C,0)-1,MATCH("عنوان",'اطلاعات دوره'!$1:$1,0)),"---")</f>
        <v>99/3</v>
      </c>
      <c r="M255" s="188" t="str">
        <f t="shared" si="73"/>
        <v>کارن افزار نوید پارسیان-99/3</v>
      </c>
      <c r="N255" s="188" t="str">
        <f t="shared" si="74"/>
        <v>کارن افزار نوید پارسیان-99/4</v>
      </c>
      <c r="O255" s="265"/>
      <c r="P255" s="188" t="str">
        <f>IFERROR(INDEX('اطلاعات انشعابات شرکتها'!A:BB,MATCH(A255,'اطلاعات انشعابات شرکتها'!A:A,0),MATCH(P$1,'اطلاعات انشعابات شرکتها'!$1:$1,0)),0)</f>
        <v>غیر دیماندی</v>
      </c>
      <c r="Q255" s="188">
        <f>IFERROR(INDEX('اطلاعات انشعابات شرکتها'!A:BB,MATCH(A255,'اطلاعات انشعابات شرکتها'!A:A,0),MATCH(Q$1,'اطلاعات انشعابات شرکتها'!$1:$1,0)),0)</f>
        <v>19</v>
      </c>
      <c r="R255" s="188" t="str">
        <f>IFERROR(INDEX('اطلاعات انشعابات شرکتها'!A:BB,MATCH(A255,'اطلاعات انشعابات شرکتها'!A:A,0),MATCH(R$1,'اطلاعات انشعابات شرکتها'!$1:$1,0)),0)</f>
        <v>1</v>
      </c>
      <c r="S255" s="265"/>
      <c r="T255" s="188">
        <f>IFERROR(INDEX('قرائت کنتور'!A:AZ,MATCH(A255&amp;"-"&amp;T$1,'قرائت کنتور'!B:B,0),MATCH(G255,'قرائت کنتور'!$1:$1,0)),0)</f>
        <v>5</v>
      </c>
      <c r="U255" s="188">
        <f>IFERROR(INDEX('قرائت کنتور'!A:AZ,MATCH(A255&amp;"-"&amp;U$1,'قرائت کنتور'!B:B,0),MATCH(L255,'قرائت کنتور'!$1:$1,0)),0)</f>
        <v>2942</v>
      </c>
      <c r="V255" s="188">
        <f>IFERROR(INDEX('قرائت کنتور'!A:AZ,MATCH(A255&amp;"-"&amp;U$1,'قرائت کنتور'!B:B,0),MATCH(G255,'قرائت کنتور'!$1:$1,0)),0)</f>
        <v>3476</v>
      </c>
      <c r="W255" s="188">
        <f>IFERROR(INDEX('قرائت کنتور'!A:AZ,MATCH(A255&amp;"-"&amp;W$1,'قرائت کنتور'!B:B,0),MATCH(L255,'قرائت کنتور'!$1:$1,0)),0)</f>
        <v>21052</v>
      </c>
      <c r="X255" s="188">
        <f>IFERROR(INDEX('قرائت کنتور'!A:AZ,MATCH(A255&amp;"-"&amp;W$1,'قرائت کنتور'!B:B,0),MATCH(G255,'قرائت کنتور'!$1:$1,0)),0)</f>
        <v>23527</v>
      </c>
      <c r="Y255" s="188">
        <f>IFERROR(INDEX('قرائت کنتور'!A:AZ,MATCH(A255&amp;"-"&amp;Y$1,'قرائت کنتور'!B:B,0),MATCH(L255,'قرائت کنتور'!$1:$1,0)),0)</f>
        <v>2088</v>
      </c>
      <c r="Z255" s="188">
        <f>IFERROR(INDEX('قرائت کنتور'!A:AZ,MATCH(A255&amp;"-"&amp;Y$1,'قرائت کنتور'!B:B,0),MATCH(G255,'قرائت کنتور'!$1:$1,0)),0)</f>
        <v>2314</v>
      </c>
      <c r="AA255" s="188">
        <f>IFERROR(INDEX('قرائت کنتور'!A:AZ,MATCH(A255&amp;"-"&amp;AA$1,'قرائت کنتور'!B:B,0),MATCH(L255,'قرائت کنتور'!$1:$1,0)),0)</f>
        <v>12698</v>
      </c>
      <c r="AB255" s="188">
        <f>IFERROR(INDEX('قرائت کنتور'!A:AZ,MATCH(A255&amp;"-"&amp;AA$1,'قرائت کنتور'!B:B,0),MATCH(G255,'قرائت کنتور'!$1:$1,0)),0)</f>
        <v>14395</v>
      </c>
      <c r="AC255" s="265"/>
      <c r="AD255" s="188">
        <f t="shared" si="75"/>
        <v>534</v>
      </c>
      <c r="AE255" s="188">
        <f t="shared" si="76"/>
        <v>2475</v>
      </c>
      <c r="AF255" s="188">
        <f t="shared" si="77"/>
        <v>226</v>
      </c>
      <c r="AG255" s="188">
        <f t="shared" si="78"/>
        <v>1697</v>
      </c>
      <c r="AH255" s="188">
        <f t="shared" si="79"/>
        <v>3235</v>
      </c>
      <c r="AI255" s="188">
        <f t="shared" si="80"/>
        <v>5</v>
      </c>
      <c r="AJ255" s="188" t="str">
        <f t="shared" si="81"/>
        <v>0</v>
      </c>
      <c r="AK255" s="265"/>
      <c r="AL255" s="254">
        <f t="shared" si="82"/>
        <v>0.88555276355825219</v>
      </c>
      <c r="AM255" s="254">
        <f t="shared" si="83"/>
        <v>1.6314371132101879E-2</v>
      </c>
      <c r="AN255" s="265"/>
      <c r="AO255" s="188">
        <f>IFERROR(INDEX('تعرفه ها'!A:Z,MATCH(P255&amp;"-"&amp;AO$1,'تعرفه ها'!C:C,0),MATCH(F255,'تعرفه ها'!$2:$2,0),1),"---")</f>
        <v>1115</v>
      </c>
      <c r="AP255" s="188">
        <f>IFERROR(INDEX('تعرفه ها'!A:Z,MATCH(P255&amp;"-"&amp;AP$1,'تعرفه ها'!C:C,0),MATCH(F255,'تعرفه ها'!$2:$2,0),1),"---")</f>
        <v>558</v>
      </c>
      <c r="AQ255" s="188">
        <f>IFERROR(INDEX('تعرفه ها'!A:Z,MATCH(P255&amp;"-"&amp;AQ$1,'تعرفه ها'!C:C,0),MATCH(F255,'تعرفه ها'!$2:$2,0),1),"---")</f>
        <v>279</v>
      </c>
      <c r="AR255" s="188">
        <f>IFERROR(INDEX('تعرفه ها'!A:Z,MATCH(P255&amp;"-"&amp;AR$1,'تعرفه ها'!C:C,0),MATCH(F255,'تعرفه ها'!$2:$2,0),1),"---")</f>
        <v>550</v>
      </c>
      <c r="AS255" s="265"/>
      <c r="AT255" s="415">
        <f t="shared" si="84"/>
        <v>595410</v>
      </c>
      <c r="AU255" s="415">
        <f t="shared" si="85"/>
        <v>1381050</v>
      </c>
      <c r="AV255" s="415">
        <f t="shared" si="86"/>
        <v>63054</v>
      </c>
      <c r="AW255" s="415">
        <f t="shared" si="87"/>
        <v>933350</v>
      </c>
      <c r="AX255" s="415">
        <f t="shared" si="88"/>
        <v>2972864</v>
      </c>
      <c r="AY255" s="415">
        <f>IFERROR(AH255*INDEX('تعرفه ها'!A:Z,MATCH("عوارض برق به ازاء هر کیلووات",'تعرفه ها'!$C:$C,0),MATCH(F255,'تعرفه ها'!$2:$2,0)),"---")</f>
        <v>161750</v>
      </c>
      <c r="AZ255" s="415">
        <f t="shared" si="89"/>
        <v>33273</v>
      </c>
      <c r="BA255" s="415">
        <f>IFERROR(ROUND(((AX255+AY255+AZ255)*INDEX('تعرفه ها'!A:Z,MATCH("هزینه نگهداری و تعمیرات شبکه برق",'تعرفه ها'!$C:$C,0),MATCH(F255,'تعرفه ها'!$2:$2,0))/100),0),"---")</f>
        <v>316789</v>
      </c>
      <c r="BB255" s="415">
        <f>IFERROR(IF(P255="دیماندی",ROUND(AJ255*INDEX('تعرفه ها'!A:Z,MATCH(BB$1,'تعرفه ها'!$C:$C,0),MATCH(F255,'تعرفه ها'!$2:$2,0))*J255/30,0),0),"---")</f>
        <v>0</v>
      </c>
      <c r="BC255" s="415"/>
      <c r="BD255" s="54">
        <v>251030</v>
      </c>
      <c r="BE255" s="415">
        <f>IFERROR(ROUND(((AX255+AY255+AZ255+BA255+BB255+BC255+BD255)*INDEX('تعرفه ها'!A:Z,MATCH("مالیات برق",'تعرفه ها'!$C:$C,0),MATCH(F255,'تعرفه ها'!$2:$2,0))/100),0),"---")</f>
        <v>0</v>
      </c>
      <c r="BF255" s="415">
        <f t="shared" si="90"/>
        <v>3735706</v>
      </c>
      <c r="BG255" s="415">
        <v>19765601</v>
      </c>
      <c r="BH255" s="415">
        <f t="shared" si="91"/>
        <v>23501307</v>
      </c>
      <c r="BI255" s="54">
        <f t="shared" si="92"/>
        <v>307</v>
      </c>
      <c r="BJ255" s="55">
        <f t="shared" si="93"/>
        <v>23501000</v>
      </c>
      <c r="BK255" s="262"/>
      <c r="BL255" s="183" t="str">
        <f>IFERROR(IF(INDEX(پرداخت!A:AZ,MATCH(A255&amp;" - "&amp;"برق",پرداخت!$B:$B,0),MATCH(G255,پرداخت!$1:$1,0))="نشده","نشده","شده"),"---")</f>
        <v>شده</v>
      </c>
      <c r="BN255" s="257"/>
      <c r="BO255" s="257"/>
      <c r="BP255" s="257"/>
      <c r="BQ255" s="257"/>
      <c r="BR255" s="257"/>
      <c r="BS255" s="257"/>
      <c r="BT255" s="257"/>
      <c r="BU255" s="257"/>
      <c r="BV255" s="257"/>
      <c r="BW255" s="257"/>
      <c r="BX255" s="257"/>
      <c r="BY255" s="257"/>
      <c r="BZ255" s="257"/>
      <c r="CA255" s="257"/>
      <c r="CB255" s="257"/>
      <c r="CC255" s="257"/>
      <c r="CD255" s="257"/>
      <c r="CE255" s="257"/>
      <c r="CF255" s="257"/>
      <c r="CG255" s="257"/>
      <c r="CH255"/>
      <c r="CI255"/>
      <c r="CJ255"/>
      <c r="CK255"/>
    </row>
    <row r="256" spans="1:89" ht="33.75" hidden="1">
      <c r="A256" s="171" t="s">
        <v>268</v>
      </c>
      <c r="B256" s="47">
        <f>IFERROR(INDEX('اطلاعات انشعابات شرکتها'!A:BB,MATCH(A256,'اطلاعات انشعابات شرکتها'!A:A,0),MATCH(B$1,'اطلاعات انشعابات شرکتها'!$1:$1,0)),0)</f>
        <v>142</v>
      </c>
      <c r="C256" s="48">
        <f>IFERROR(INDEX('اطلاعات انشعابات شرکتها'!A:BB,MATCH(A256,'اطلاعات انشعابات شرکتها'!A:A,0),MATCH(C$1,'اطلاعات انشعابات شرکتها'!$1:$1,0)),0)</f>
        <v>0</v>
      </c>
      <c r="D256" s="45"/>
      <c r="E256" s="171">
        <v>4</v>
      </c>
      <c r="F256" s="170">
        <v>99</v>
      </c>
      <c r="G256" s="188" t="str">
        <f t="shared" si="72"/>
        <v>99/4</v>
      </c>
      <c r="H256" s="188" t="str">
        <f>IFERROR(INDEX('اطلاعات دوره'!A:Z,MATCH(G256,'اطلاعات دوره'!C:C,0),MATCH(H$1,'اطلاعات دوره'!$1:$1,0)),0)</f>
        <v>99/02/01</v>
      </c>
      <c r="I256" s="188" t="str">
        <f>IFERROR(INDEX('اطلاعات دوره'!A:Z,MATCH(G256,'اطلاعات دوره'!C:C,0),MATCH(I$1,'اطلاعات دوره'!$1:$1,0)),0)</f>
        <v>99/04/31</v>
      </c>
      <c r="J256" s="188">
        <f>IFERROR(INDEX('اطلاعات دوره'!A:Z,MATCH(G256,'اطلاعات دوره'!C:C,0),MATCH(J$1,'اطلاعات دوره'!$1:$1,0)),0)</f>
        <v>93</v>
      </c>
      <c r="K256" s="265"/>
      <c r="L256" s="188" t="str">
        <f>IFERROR(INDEX('اطلاعات دوره'!A:Z,MATCH(G256,'اطلاعات دوره'!C:C,0)-1,MATCH("عنوان",'اطلاعات دوره'!$1:$1,0)),"---")</f>
        <v>99/3</v>
      </c>
      <c r="M256" s="188" t="str">
        <f t="shared" si="73"/>
        <v>کاوش صنعت توس (1)-99/3</v>
      </c>
      <c r="N256" s="188" t="str">
        <f t="shared" si="74"/>
        <v>کاوش صنعت توس (1)-99/4</v>
      </c>
      <c r="O256" s="265"/>
      <c r="P256" s="188" t="str">
        <f>IFERROR(INDEX('اطلاعات انشعابات شرکتها'!A:BB,MATCH(A256,'اطلاعات انشعابات شرکتها'!A:A,0),MATCH(P$1,'اطلاعات انشعابات شرکتها'!$1:$1,0)),0)</f>
        <v>دیماندی</v>
      </c>
      <c r="Q256" s="188">
        <f>IFERROR(INDEX('اطلاعات انشعابات شرکتها'!A:BB,MATCH(A256,'اطلاعات انشعابات شرکتها'!A:A,0),MATCH(Q$1,'اطلاعات انشعابات شرکتها'!$1:$1,0)),0)</f>
        <v>400</v>
      </c>
      <c r="R256" s="188" t="str">
        <f>IFERROR(INDEX('اطلاعات انشعابات شرکتها'!A:BB,MATCH(A256,'اطلاعات انشعابات شرکتها'!A:A,0),MATCH(R$1,'اطلاعات انشعابات شرکتها'!$1:$1,0)),0)</f>
        <v>120</v>
      </c>
      <c r="S256" s="265"/>
      <c r="T256" s="188">
        <f>IFERROR(INDEX('قرائت کنتور'!A:AZ,MATCH(A256&amp;"-"&amp;T$1,'قرائت کنتور'!B:B,0),MATCH(G256,'قرائت کنتور'!$1:$1,0)),0)</f>
        <v>0</v>
      </c>
      <c r="U256" s="188">
        <f>IFERROR(INDEX('قرائت کنتور'!A:AZ,MATCH(A256&amp;"-"&amp;U$1,'قرائت کنتور'!B:B,0),MATCH(L256,'قرائت کنتور'!$1:$1,0)),0)</f>
        <v>5365</v>
      </c>
      <c r="V256" s="188">
        <f>IFERROR(INDEX('قرائت کنتور'!A:AZ,MATCH(A256&amp;"-"&amp;U$1,'قرائت کنتور'!B:B,0),MATCH(G256,'قرائت کنتور'!$1:$1,0)),0)</f>
        <v>5518</v>
      </c>
      <c r="W256" s="188">
        <f>IFERROR(INDEX('قرائت کنتور'!A:AZ,MATCH(A256&amp;"-"&amp;W$1,'قرائت کنتور'!B:B,0),MATCH(L256,'قرائت کنتور'!$1:$1,0)),0)</f>
        <v>396</v>
      </c>
      <c r="X256" s="188">
        <f>IFERROR(INDEX('قرائت کنتور'!A:AZ,MATCH(A256&amp;"-"&amp;W$1,'قرائت کنتور'!B:B,0),MATCH(G256,'قرائت کنتور'!$1:$1,0)),0)</f>
        <v>410</v>
      </c>
      <c r="Y256" s="188">
        <f>IFERROR(INDEX('قرائت کنتور'!A:AZ,MATCH(A256&amp;"-"&amp;Y$1,'قرائت کنتور'!B:B,0),MATCH(L256,'قرائت کنتور'!$1:$1,0)),0)</f>
        <v>350</v>
      </c>
      <c r="Z256" s="188">
        <f>IFERROR(INDEX('قرائت کنتور'!A:AZ,MATCH(A256&amp;"-"&amp;Y$1,'قرائت کنتور'!B:B,0),MATCH(G256,'قرائت کنتور'!$1:$1,0)),0)</f>
        <v>375</v>
      </c>
      <c r="AA256" s="188">
        <f>IFERROR(INDEX('قرائت کنتور'!A:AZ,MATCH(A256&amp;"-"&amp;AA$1,'قرائت کنتور'!B:B,0),MATCH(L256,'قرائت کنتور'!$1:$1,0)),0)</f>
        <v>201</v>
      </c>
      <c r="AB256" s="188">
        <f>IFERROR(INDEX('قرائت کنتور'!A:AZ,MATCH(A256&amp;"-"&amp;AA$1,'قرائت کنتور'!B:B,0),MATCH(G256,'قرائت کنتور'!$1:$1,0)),0)</f>
        <v>202</v>
      </c>
      <c r="AC256" s="265"/>
      <c r="AD256" s="188">
        <f t="shared" si="75"/>
        <v>18360</v>
      </c>
      <c r="AE256" s="188">
        <f t="shared" si="76"/>
        <v>1680</v>
      </c>
      <c r="AF256" s="188">
        <f t="shared" si="77"/>
        <v>3000</v>
      </c>
      <c r="AG256" s="188">
        <f t="shared" si="78"/>
        <v>120</v>
      </c>
      <c r="AH256" s="188">
        <f t="shared" si="79"/>
        <v>23040</v>
      </c>
      <c r="AI256" s="188">
        <f t="shared" si="80"/>
        <v>0</v>
      </c>
      <c r="AJ256" s="188">
        <f t="shared" si="81"/>
        <v>360</v>
      </c>
      <c r="AK256" s="265"/>
      <c r="AL256" s="254">
        <f t="shared" si="82"/>
        <v>0.99998643690788558</v>
      </c>
      <c r="AM256" s="254" t="str">
        <f t="shared" si="83"/>
        <v>0</v>
      </c>
      <c r="AN256" s="265"/>
      <c r="AO256" s="188">
        <f>IFERROR(INDEX('تعرفه ها'!A:Z,MATCH(P256&amp;"-"&amp;AO$1,'تعرفه ها'!C:C,0),MATCH(F256,'تعرفه ها'!$2:$2,0),1),"---")</f>
        <v>879</v>
      </c>
      <c r="AP256" s="188">
        <f>IFERROR(INDEX('تعرفه ها'!A:Z,MATCH(P256&amp;"-"&amp;AP$1,'تعرفه ها'!C:C,0),MATCH(F256,'تعرفه ها'!$2:$2,0),1),"---")</f>
        <v>439</v>
      </c>
      <c r="AQ256" s="188">
        <f>IFERROR(INDEX('تعرفه ها'!A:Z,MATCH(P256&amp;"-"&amp;AQ$1,'تعرفه ها'!C:C,0),MATCH(F256,'تعرفه ها'!$2:$2,0),1),"---")</f>
        <v>220</v>
      </c>
      <c r="AR256" s="188">
        <f>IFERROR(INDEX('تعرفه ها'!A:Z,MATCH(P256&amp;"-"&amp;AR$1,'تعرفه ها'!C:C,0),MATCH(F256,'تعرفه ها'!$2:$2,0),1),"---")</f>
        <v>550</v>
      </c>
      <c r="AS256" s="265"/>
      <c r="AT256" s="415">
        <f t="shared" si="84"/>
        <v>16138440</v>
      </c>
      <c r="AU256" s="415">
        <f t="shared" si="85"/>
        <v>737520</v>
      </c>
      <c r="AV256" s="415">
        <f t="shared" si="86"/>
        <v>660000</v>
      </c>
      <c r="AW256" s="415">
        <f t="shared" si="87"/>
        <v>66000</v>
      </c>
      <c r="AX256" s="415">
        <f t="shared" si="88"/>
        <v>17601960</v>
      </c>
      <c r="AY256" s="415">
        <f>IFERROR(AH256*INDEX('تعرفه ها'!A:Z,MATCH("عوارض برق به ازاء هر کیلووات",'تعرفه ها'!$C:$C,0),MATCH(F256,'تعرفه ها'!$2:$2,0)),"---")</f>
        <v>1152000</v>
      </c>
      <c r="AZ256" s="415">
        <f t="shared" si="89"/>
        <v>0</v>
      </c>
      <c r="BA256" s="415">
        <f>IFERROR(ROUND(((AX256+AY256+AZ256)*INDEX('تعرفه ها'!A:Z,MATCH("هزینه نگهداری و تعمیرات شبکه برق",'تعرفه ها'!$C:$C,0),MATCH(F256,'تعرفه ها'!$2:$2,0))/100),0),"---")</f>
        <v>1875396</v>
      </c>
      <c r="BB256" s="415">
        <f>IFERROR(IF(P256="دیماندی",ROUND(AJ256*INDEX('تعرفه ها'!A:Z,MATCH(BB$1,'تعرفه ها'!$C:$C,0),MATCH(F256,'تعرفه ها'!$2:$2,0))*J256/30,0),0),"---")</f>
        <v>31009176</v>
      </c>
      <c r="BC256" s="415"/>
      <c r="BD256" s="54">
        <v>1252584</v>
      </c>
      <c r="BE256" s="415">
        <f>IFERROR(ROUND(((AX256+AY256+AZ256+BA256+BB256+BC256+BD256)*INDEX('تعرفه ها'!A:Z,MATCH("مالیات برق",'تعرفه ها'!$C:$C,0),MATCH(F256,'تعرفه ها'!$2:$2,0))/100),0),"---")</f>
        <v>0</v>
      </c>
      <c r="BF256" s="415">
        <f t="shared" si="90"/>
        <v>52891116</v>
      </c>
      <c r="BG256" s="415">
        <v>106074328</v>
      </c>
      <c r="BH256" s="415">
        <f t="shared" si="91"/>
        <v>158965444</v>
      </c>
      <c r="BI256" s="54">
        <f t="shared" si="92"/>
        <v>444</v>
      </c>
      <c r="BJ256" s="55">
        <f t="shared" si="93"/>
        <v>158965000</v>
      </c>
      <c r="BK256" s="262"/>
      <c r="BL256" s="183" t="str">
        <f>IFERROR(IF(INDEX(پرداخت!A:AZ,MATCH(A256&amp;" - "&amp;"برق",پرداخت!$B:$B,0),MATCH(G256,پرداخت!$1:$1,0))="نشده","نشده","شده"),"---")</f>
        <v>شده</v>
      </c>
      <c r="BN256" s="257"/>
      <c r="BO256" s="257"/>
      <c r="BP256" s="257"/>
      <c r="BQ256" s="257"/>
      <c r="BR256" s="257"/>
      <c r="BS256" s="257"/>
      <c r="BT256" s="257"/>
      <c r="BU256" s="257"/>
      <c r="BV256" s="257"/>
      <c r="BW256" s="257"/>
      <c r="BX256" s="257"/>
      <c r="BY256" s="257"/>
      <c r="BZ256" s="257"/>
      <c r="CA256" s="257"/>
      <c r="CB256" s="257"/>
      <c r="CC256" s="257"/>
      <c r="CD256" s="257"/>
      <c r="CE256" s="257"/>
      <c r="CF256" s="257"/>
      <c r="CG256" s="257"/>
      <c r="CH256"/>
      <c r="CI256"/>
      <c r="CJ256"/>
      <c r="CK256"/>
    </row>
    <row r="257" spans="1:89" ht="33.75" hidden="1">
      <c r="A257" s="171" t="s">
        <v>269</v>
      </c>
      <c r="B257" s="47">
        <f>IFERROR(INDEX('اطلاعات انشعابات شرکتها'!A:BB,MATCH(A257,'اطلاعات انشعابات شرکتها'!A:A,0),MATCH(B$1,'اطلاعات انشعابات شرکتها'!$1:$1,0)),0)</f>
        <v>143</v>
      </c>
      <c r="C257" s="48">
        <f>IFERROR(INDEX('اطلاعات انشعابات شرکتها'!A:BB,MATCH(A257,'اطلاعات انشعابات شرکتها'!A:A,0),MATCH(C$1,'اطلاعات انشعابات شرکتها'!$1:$1,0)),0)</f>
        <v>0</v>
      </c>
      <c r="D257" s="45"/>
      <c r="E257" s="171">
        <v>4</v>
      </c>
      <c r="F257" s="170">
        <v>99</v>
      </c>
      <c r="G257" s="188" t="str">
        <f t="shared" si="72"/>
        <v>99/4</v>
      </c>
      <c r="H257" s="188" t="str">
        <f>IFERROR(INDEX('اطلاعات دوره'!A:Z,MATCH(G257,'اطلاعات دوره'!C:C,0),MATCH(H$1,'اطلاعات دوره'!$1:$1,0)),0)</f>
        <v>99/02/01</v>
      </c>
      <c r="I257" s="188" t="str">
        <f>IFERROR(INDEX('اطلاعات دوره'!A:Z,MATCH(G257,'اطلاعات دوره'!C:C,0),MATCH(I$1,'اطلاعات دوره'!$1:$1,0)),0)</f>
        <v>99/04/31</v>
      </c>
      <c r="J257" s="188">
        <f>IFERROR(INDEX('اطلاعات دوره'!A:Z,MATCH(G257,'اطلاعات دوره'!C:C,0),MATCH(J$1,'اطلاعات دوره'!$1:$1,0)),0)</f>
        <v>93</v>
      </c>
      <c r="K257" s="265"/>
      <c r="L257" s="188" t="str">
        <f>IFERROR(INDEX('اطلاعات دوره'!A:Z,MATCH(G257,'اطلاعات دوره'!C:C,0)-1,MATCH("عنوان",'اطلاعات دوره'!$1:$1,0)),"---")</f>
        <v>99/3</v>
      </c>
      <c r="M257" s="188" t="str">
        <f t="shared" si="73"/>
        <v>کاوش صنعت توس (2)-99/3</v>
      </c>
      <c r="N257" s="188" t="str">
        <f t="shared" si="74"/>
        <v>کاوش صنعت توس (2)-99/4</v>
      </c>
      <c r="O257" s="265"/>
      <c r="P257" s="188" t="str">
        <f>IFERROR(INDEX('اطلاعات انشعابات شرکتها'!A:BB,MATCH(A257,'اطلاعات انشعابات شرکتها'!A:A,0),MATCH(P$1,'اطلاعات انشعابات شرکتها'!$1:$1,0)),0)</f>
        <v>دیماندی</v>
      </c>
      <c r="Q257" s="188">
        <f>IFERROR(INDEX('اطلاعات انشعابات شرکتها'!A:BB,MATCH(A257,'اطلاعات انشعابات شرکتها'!A:A,0),MATCH(Q$1,'اطلاعات انشعابات شرکتها'!$1:$1,0)),0)</f>
        <v>400</v>
      </c>
      <c r="R257" s="188" t="str">
        <f>IFERROR(INDEX('اطلاعات انشعابات شرکتها'!A:BB,MATCH(A257,'اطلاعات انشعابات شرکتها'!A:A,0),MATCH(R$1,'اطلاعات انشعابات شرکتها'!$1:$1,0)),0)</f>
        <v>120</v>
      </c>
      <c r="S257" s="265"/>
      <c r="T257" s="188">
        <f>IFERROR(INDEX('قرائت کنتور'!A:AZ,MATCH(A257&amp;"-"&amp;T$1,'قرائت کنتور'!B:B,0),MATCH(G257,'قرائت کنتور'!$1:$1,0)),0)</f>
        <v>0</v>
      </c>
      <c r="U257" s="188">
        <f>IFERROR(INDEX('قرائت کنتور'!A:AZ,MATCH(A257&amp;"-"&amp;U$1,'قرائت کنتور'!B:B,0),MATCH(L257,'قرائت کنتور'!$1:$1,0)),0)</f>
        <v>6473</v>
      </c>
      <c r="V257" s="188">
        <f>IFERROR(INDEX('قرائت کنتور'!A:AZ,MATCH(A257&amp;"-"&amp;U$1,'قرائت کنتور'!B:B,0),MATCH(G257,'قرائت کنتور'!$1:$1,0)),0)</f>
        <v>6771</v>
      </c>
      <c r="W257" s="188">
        <f>IFERROR(INDEX('قرائت کنتور'!A:AZ,MATCH(A257&amp;"-"&amp;W$1,'قرائت کنتور'!B:B,0),MATCH(L257,'قرائت کنتور'!$1:$1,0)),0)</f>
        <v>833</v>
      </c>
      <c r="X257" s="188">
        <f>IFERROR(INDEX('قرائت کنتور'!A:AZ,MATCH(A257&amp;"-"&amp;W$1,'قرائت کنتور'!B:B,0),MATCH(G257,'قرائت کنتور'!$1:$1,0)),0)</f>
        <v>873</v>
      </c>
      <c r="Y257" s="188">
        <f>IFERROR(INDEX('قرائت کنتور'!A:AZ,MATCH(A257&amp;"-"&amp;Y$1,'قرائت کنتور'!B:B,0),MATCH(L257,'قرائت کنتور'!$1:$1,0)),0)</f>
        <v>1206</v>
      </c>
      <c r="Z257" s="188">
        <f>IFERROR(INDEX('قرائت کنتور'!A:AZ,MATCH(A257&amp;"-"&amp;Y$1,'قرائت کنتور'!B:B,0),MATCH(G257,'قرائت کنتور'!$1:$1,0)),0)</f>
        <v>1281</v>
      </c>
      <c r="AA257" s="188">
        <f>IFERROR(INDEX('قرائت کنتور'!A:AZ,MATCH(A257&amp;"-"&amp;AA$1,'قرائت کنتور'!B:B,0),MATCH(L257,'قرائت کنتور'!$1:$1,0)),0)</f>
        <v>14580</v>
      </c>
      <c r="AB257" s="188">
        <f>IFERROR(INDEX('قرائت کنتور'!A:AZ,MATCH(A257&amp;"-"&amp;AA$1,'قرائت کنتور'!B:B,0),MATCH(G257,'قرائت کنتور'!$1:$1,0)),0)</f>
        <v>15021</v>
      </c>
      <c r="AC257" s="265"/>
      <c r="AD257" s="188">
        <f t="shared" si="75"/>
        <v>35760</v>
      </c>
      <c r="AE257" s="188">
        <f t="shared" si="76"/>
        <v>4800</v>
      </c>
      <c r="AF257" s="188">
        <f t="shared" si="77"/>
        <v>9000</v>
      </c>
      <c r="AG257" s="188">
        <f t="shared" si="78"/>
        <v>52920</v>
      </c>
      <c r="AH257" s="188">
        <f t="shared" si="79"/>
        <v>49560</v>
      </c>
      <c r="AI257" s="188">
        <f t="shared" si="80"/>
        <v>0</v>
      </c>
      <c r="AJ257" s="188">
        <f t="shared" si="81"/>
        <v>360</v>
      </c>
      <c r="AK257" s="265"/>
      <c r="AL257" s="254">
        <f t="shared" si="82"/>
        <v>0.68355564670892088</v>
      </c>
      <c r="AM257" s="254">
        <f t="shared" si="83"/>
        <v>0.31664481792108989</v>
      </c>
      <c r="AN257" s="265"/>
      <c r="AO257" s="188">
        <f>IFERROR(INDEX('تعرفه ها'!A:Z,MATCH(P257&amp;"-"&amp;AO$1,'تعرفه ها'!C:C,0),MATCH(F257,'تعرفه ها'!$2:$2,0),1),"---")</f>
        <v>879</v>
      </c>
      <c r="AP257" s="188">
        <f>IFERROR(INDEX('تعرفه ها'!A:Z,MATCH(P257&amp;"-"&amp;AP$1,'تعرفه ها'!C:C,0),MATCH(F257,'تعرفه ها'!$2:$2,0),1),"---")</f>
        <v>439</v>
      </c>
      <c r="AQ257" s="188">
        <f>IFERROR(INDEX('تعرفه ها'!A:Z,MATCH(P257&amp;"-"&amp;AQ$1,'تعرفه ها'!C:C,0),MATCH(F257,'تعرفه ها'!$2:$2,0),1),"---")</f>
        <v>220</v>
      </c>
      <c r="AR257" s="188">
        <f>IFERROR(INDEX('تعرفه ها'!A:Z,MATCH(P257&amp;"-"&amp;AR$1,'تعرفه ها'!C:C,0),MATCH(F257,'تعرفه ها'!$2:$2,0),1),"---")</f>
        <v>550</v>
      </c>
      <c r="AS257" s="265"/>
      <c r="AT257" s="415">
        <f t="shared" si="84"/>
        <v>31433040</v>
      </c>
      <c r="AU257" s="415">
        <f t="shared" si="85"/>
        <v>2107200</v>
      </c>
      <c r="AV257" s="415">
        <f t="shared" si="86"/>
        <v>1980000</v>
      </c>
      <c r="AW257" s="415">
        <f t="shared" si="87"/>
        <v>29106000</v>
      </c>
      <c r="AX257" s="415">
        <f t="shared" si="88"/>
        <v>64626240</v>
      </c>
      <c r="AY257" s="415">
        <f>IFERROR(AH257*INDEX('تعرفه ها'!A:Z,MATCH("عوارض برق به ازاء هر کیلووات",'تعرفه ها'!$C:$C,0),MATCH(F257,'تعرفه ها'!$2:$2,0)),"---")</f>
        <v>2478000</v>
      </c>
      <c r="AZ257" s="415">
        <f t="shared" si="89"/>
        <v>11247300</v>
      </c>
      <c r="BA257" s="415">
        <f>IFERROR(ROUND(((AX257+AY257+AZ257)*INDEX('تعرفه ها'!A:Z,MATCH("هزینه نگهداری و تعمیرات شبکه برق",'تعرفه ها'!$C:$C,0),MATCH(F257,'تعرفه ها'!$2:$2,0))/100),0),"---")</f>
        <v>7835154</v>
      </c>
      <c r="BB257" s="415">
        <f>IFERROR(IF(P257="دیماندی",ROUND(AJ257*INDEX('تعرفه ها'!A:Z,MATCH(BB$1,'تعرفه ها'!$C:$C,0),MATCH(F257,'تعرفه ها'!$2:$2,0))*J257/30,0),0),"---")</f>
        <v>31009176</v>
      </c>
      <c r="BC257" s="415"/>
      <c r="BD257" s="54">
        <v>3194328</v>
      </c>
      <c r="BE257" s="415">
        <f>IFERROR(ROUND(((AX257+AY257+AZ257+BA257+BB257+BC257+BD257)*INDEX('تعرفه ها'!A:Z,MATCH("مالیات برق",'تعرفه ها'!$C:$C,0),MATCH(F257,'تعرفه ها'!$2:$2,0))/100),0),"---")</f>
        <v>0</v>
      </c>
      <c r="BF257" s="415">
        <f t="shared" si="90"/>
        <v>120390198</v>
      </c>
      <c r="BG257" s="415">
        <v>169899893</v>
      </c>
      <c r="BH257" s="415">
        <f t="shared" si="91"/>
        <v>290290091</v>
      </c>
      <c r="BI257" s="54">
        <f t="shared" si="92"/>
        <v>91</v>
      </c>
      <c r="BJ257" s="55">
        <f t="shared" si="93"/>
        <v>290290000</v>
      </c>
      <c r="BK257" s="262"/>
      <c r="BL257" s="183" t="str">
        <f>IFERROR(IF(INDEX(پرداخت!A:AZ,MATCH(A257&amp;" - "&amp;"برق",پرداخت!$B:$B,0),MATCH(G257,پرداخت!$1:$1,0))="نشده","نشده","شده"),"---")</f>
        <v>شده</v>
      </c>
      <c r="BN257" s="257"/>
      <c r="BO257" s="257"/>
      <c r="BP257" s="257"/>
      <c r="BQ257" s="257"/>
      <c r="BR257" s="257"/>
      <c r="BS257" s="257"/>
      <c r="BT257" s="257"/>
      <c r="BU257" s="257"/>
      <c r="BV257" s="257"/>
      <c r="BW257" s="257"/>
      <c r="BX257" s="257"/>
      <c r="BY257" s="257"/>
      <c r="BZ257" s="257"/>
      <c r="CA257" s="257"/>
      <c r="CB257" s="257"/>
      <c r="CC257" s="257"/>
      <c r="CD257" s="257"/>
      <c r="CE257" s="257"/>
      <c r="CF257" s="257"/>
      <c r="CG257" s="257"/>
      <c r="CH257"/>
      <c r="CI257"/>
      <c r="CJ257"/>
      <c r="CK257"/>
    </row>
    <row r="258" spans="1:89" ht="33.75" hidden="1">
      <c r="A258" s="171" t="s">
        <v>270</v>
      </c>
      <c r="B258" s="47">
        <f>IFERROR(INDEX('اطلاعات انشعابات شرکتها'!A:BB,MATCH(A258,'اطلاعات انشعابات شرکتها'!A:A,0),MATCH(B$1,'اطلاعات انشعابات شرکتها'!$1:$1,0)),0)</f>
        <v>144</v>
      </c>
      <c r="C258" s="48">
        <f>IFERROR(INDEX('اطلاعات انشعابات شرکتها'!A:BB,MATCH(A258,'اطلاعات انشعابات شرکتها'!A:A,0),MATCH(C$1,'اطلاعات انشعابات شرکتها'!$1:$1,0)),0)</f>
        <v>0</v>
      </c>
      <c r="D258" s="45"/>
      <c r="E258" s="171">
        <v>4</v>
      </c>
      <c r="F258" s="170">
        <v>99</v>
      </c>
      <c r="G258" s="188" t="str">
        <f t="shared" si="72"/>
        <v>99/4</v>
      </c>
      <c r="H258" s="188" t="str">
        <f>IFERROR(INDEX('اطلاعات دوره'!A:Z,MATCH(G258,'اطلاعات دوره'!C:C,0),MATCH(H$1,'اطلاعات دوره'!$1:$1,0)),0)</f>
        <v>99/02/01</v>
      </c>
      <c r="I258" s="188" t="str">
        <f>IFERROR(INDEX('اطلاعات دوره'!A:Z,MATCH(G258,'اطلاعات دوره'!C:C,0),MATCH(I$1,'اطلاعات دوره'!$1:$1,0)),0)</f>
        <v>99/04/31</v>
      </c>
      <c r="J258" s="188">
        <f>IFERROR(INDEX('اطلاعات دوره'!A:Z,MATCH(G258,'اطلاعات دوره'!C:C,0),MATCH(J$1,'اطلاعات دوره'!$1:$1,0)),0)</f>
        <v>93</v>
      </c>
      <c r="K258" s="265"/>
      <c r="L258" s="188" t="str">
        <f>IFERROR(INDEX('اطلاعات دوره'!A:Z,MATCH(G258,'اطلاعات دوره'!C:C,0)-1,MATCH("عنوان",'اطلاعات دوره'!$1:$1,0)),"---")</f>
        <v>99/3</v>
      </c>
      <c r="M258" s="188" t="str">
        <f t="shared" si="73"/>
        <v>کیان تدبیر-99/3</v>
      </c>
      <c r="N258" s="188" t="str">
        <f t="shared" si="74"/>
        <v>کیان تدبیر-99/4</v>
      </c>
      <c r="O258" s="265"/>
      <c r="P258" s="188" t="str">
        <f>IFERROR(INDEX('اطلاعات انشعابات شرکتها'!A:BB,MATCH(A258,'اطلاعات انشعابات شرکتها'!A:A,0),MATCH(P$1,'اطلاعات انشعابات شرکتها'!$1:$1,0)),0)</f>
        <v>غیر دیماندی</v>
      </c>
      <c r="Q258" s="188">
        <f>IFERROR(INDEX('اطلاعات انشعابات شرکتها'!A:BB,MATCH(A258,'اطلاعات انشعابات شرکتها'!A:A,0),MATCH(Q$1,'اطلاعات انشعابات شرکتها'!$1:$1,0)),0)</f>
        <v>19</v>
      </c>
      <c r="R258" s="188" t="str">
        <f>IFERROR(INDEX('اطلاعات انشعابات شرکتها'!A:BB,MATCH(A258,'اطلاعات انشعابات شرکتها'!A:A,0),MATCH(R$1,'اطلاعات انشعابات شرکتها'!$1:$1,0)),0)</f>
        <v>1</v>
      </c>
      <c r="S258" s="265"/>
      <c r="T258" s="188">
        <f>IFERROR(INDEX('قرائت کنتور'!A:AZ,MATCH(A258&amp;"-"&amp;T$1,'قرائت کنتور'!B:B,0),MATCH(G258,'قرائت کنتور'!$1:$1,0)),0)</f>
        <v>0</v>
      </c>
      <c r="U258" s="188">
        <f>IFERROR(INDEX('قرائت کنتور'!A:AZ,MATCH(A258&amp;"-"&amp;U$1,'قرائت کنتور'!B:B,0),MATCH(L258,'قرائت کنتور'!$1:$1,0)),0)</f>
        <v>1264</v>
      </c>
      <c r="V258" s="188">
        <f>IFERROR(INDEX('قرائت کنتور'!A:AZ,MATCH(A258&amp;"-"&amp;U$1,'قرائت کنتور'!B:B,0),MATCH(G258,'قرائت کنتور'!$1:$1,0)),0)</f>
        <v>1295</v>
      </c>
      <c r="W258" s="188">
        <f>IFERROR(INDEX('قرائت کنتور'!A:AZ,MATCH(A258&amp;"-"&amp;W$1,'قرائت کنتور'!B:B,0),MATCH(L258,'قرائت کنتور'!$1:$1,0)),0)</f>
        <v>8789</v>
      </c>
      <c r="X258" s="188">
        <f>IFERROR(INDEX('قرائت کنتور'!A:AZ,MATCH(A258&amp;"-"&amp;W$1,'قرائت کنتور'!B:B,0),MATCH(G258,'قرائت کنتور'!$1:$1,0)),0)</f>
        <v>8877</v>
      </c>
      <c r="Y258" s="188">
        <f>IFERROR(INDEX('قرائت کنتور'!A:AZ,MATCH(A258&amp;"-"&amp;Y$1,'قرائت کنتور'!B:B,0),MATCH(L258,'قرائت کنتور'!$1:$1,0)),0)</f>
        <v>2034</v>
      </c>
      <c r="Z258" s="188">
        <f>IFERROR(INDEX('قرائت کنتور'!A:AZ,MATCH(A258&amp;"-"&amp;Y$1,'قرائت کنتور'!B:B,0),MATCH(G258,'قرائت کنتور'!$1:$1,0)),0)</f>
        <v>1941</v>
      </c>
      <c r="AA258" s="188">
        <f>IFERROR(INDEX('قرائت کنتور'!A:AZ,MATCH(A258&amp;"-"&amp;AA$1,'قرائت کنتور'!B:B,0),MATCH(L258,'قرائت کنتور'!$1:$1,0)),0)</f>
        <v>9529</v>
      </c>
      <c r="AB258" s="188">
        <f>IFERROR(INDEX('قرائت کنتور'!A:AZ,MATCH(A258&amp;"-"&amp;AA$1,'قرائت کنتور'!B:B,0),MATCH(G258,'قرائت کنتور'!$1:$1,0)),0)</f>
        <v>9250</v>
      </c>
      <c r="AC258" s="265"/>
      <c r="AD258" s="188">
        <f t="shared" si="75"/>
        <v>31</v>
      </c>
      <c r="AE258" s="188">
        <f t="shared" si="76"/>
        <v>88</v>
      </c>
      <c r="AF258" s="188">
        <f t="shared" si="77"/>
        <v>-93</v>
      </c>
      <c r="AG258" s="188">
        <f t="shared" si="78"/>
        <v>-279</v>
      </c>
      <c r="AH258" s="188">
        <f t="shared" si="79"/>
        <v>26</v>
      </c>
      <c r="AI258" s="188">
        <f t="shared" si="80"/>
        <v>0</v>
      </c>
      <c r="AJ258" s="188" t="str">
        <f t="shared" si="81"/>
        <v>0</v>
      </c>
      <c r="AK258" s="265"/>
      <c r="AL258" s="254">
        <v>1</v>
      </c>
      <c r="AM258" s="254">
        <v>0</v>
      </c>
      <c r="AN258" s="265"/>
      <c r="AO258" s="188">
        <f>IFERROR(INDEX('تعرفه ها'!A:Z,MATCH(P258&amp;"-"&amp;AO$1,'تعرفه ها'!C:C,0),MATCH(F258,'تعرفه ها'!$2:$2,0),1),"---")</f>
        <v>1115</v>
      </c>
      <c r="AP258" s="188">
        <f>IFERROR(INDEX('تعرفه ها'!A:Z,MATCH(P258&amp;"-"&amp;AP$1,'تعرفه ها'!C:C,0),MATCH(F258,'تعرفه ها'!$2:$2,0),1),"---")</f>
        <v>558</v>
      </c>
      <c r="AQ258" s="188">
        <f>IFERROR(INDEX('تعرفه ها'!A:Z,MATCH(P258&amp;"-"&amp;AQ$1,'تعرفه ها'!C:C,0),MATCH(F258,'تعرفه ها'!$2:$2,0),1),"---")</f>
        <v>279</v>
      </c>
      <c r="AR258" s="188">
        <f>IFERROR(INDEX('تعرفه ها'!A:Z,MATCH(P258&amp;"-"&amp;AR$1,'تعرفه ها'!C:C,0),MATCH(F258,'تعرفه ها'!$2:$2,0),1),"---")</f>
        <v>550</v>
      </c>
      <c r="AS258" s="265"/>
      <c r="AT258" s="415">
        <f t="shared" si="84"/>
        <v>34565</v>
      </c>
      <c r="AU258" s="415">
        <f t="shared" si="85"/>
        <v>49104</v>
      </c>
      <c r="AV258" s="415">
        <f t="shared" si="86"/>
        <v>-25947</v>
      </c>
      <c r="AW258" s="415">
        <f t="shared" si="87"/>
        <v>-153450</v>
      </c>
      <c r="AX258" s="415">
        <f t="shared" si="88"/>
        <v>-95728</v>
      </c>
      <c r="AY258" s="415">
        <f>IFERROR(AH258*INDEX('تعرفه ها'!A:Z,MATCH("عوارض برق به ازاء هر کیلووات",'تعرفه ها'!$C:$C,0),MATCH(F258,'تعرفه ها'!$2:$2,0)),"---")</f>
        <v>1300</v>
      </c>
      <c r="AZ258" s="415">
        <f t="shared" si="89"/>
        <v>0</v>
      </c>
      <c r="BA258" s="415">
        <v>0</v>
      </c>
      <c r="BB258" s="415">
        <f>IFERROR(IF(P258="دیماندی",ROUND(AJ258*INDEX('تعرفه ها'!A:Z,MATCH(BB$1,'تعرفه ها'!$C:$C,0),MATCH(F258,'تعرفه ها'!$2:$2,0))*J258/30,0),0),"---")</f>
        <v>0</v>
      </c>
      <c r="BC258" s="415"/>
      <c r="BD258" s="54">
        <v>0</v>
      </c>
      <c r="BE258" s="415">
        <f>IFERROR(ROUND(((AX258+AY258+AZ258+BA258+BB258+BC258+BD258)*INDEX('تعرفه ها'!A:Z,MATCH("مالیات برق",'تعرفه ها'!$C:$C,0),MATCH(F258,'تعرفه ها'!$2:$2,0))/100),0),"---")</f>
        <v>0</v>
      </c>
      <c r="BF258" s="415">
        <f t="shared" si="90"/>
        <v>-94428</v>
      </c>
      <c r="BG258" s="415">
        <v>421</v>
      </c>
      <c r="BH258" s="415">
        <f t="shared" si="91"/>
        <v>-94007</v>
      </c>
      <c r="BI258" s="54">
        <f t="shared" si="92"/>
        <v>7</v>
      </c>
      <c r="BJ258" s="55">
        <f t="shared" si="93"/>
        <v>-94014</v>
      </c>
      <c r="BK258" s="262"/>
      <c r="BL258" s="183" t="str">
        <f>IFERROR(IF(INDEX(پرداخت!A:AZ,MATCH(A258&amp;" - "&amp;"برق",پرداخت!$B:$B,0),MATCH(G258,پرداخت!$1:$1,0))="نشده","نشده","شده"),"---")</f>
        <v>شده</v>
      </c>
      <c r="BN258" s="257"/>
      <c r="BO258" s="257"/>
      <c r="BP258" s="257"/>
      <c r="BQ258" s="257"/>
      <c r="BR258" s="257"/>
      <c r="BS258" s="257"/>
      <c r="BT258" s="257"/>
      <c r="BU258" s="257"/>
      <c r="BV258" s="257"/>
      <c r="BW258" s="257"/>
      <c r="BX258" s="257"/>
      <c r="BY258" s="257"/>
      <c r="BZ258" s="257"/>
      <c r="CA258" s="257"/>
      <c r="CB258" s="257"/>
      <c r="CC258" s="257"/>
      <c r="CD258" s="257"/>
      <c r="CE258" s="257"/>
      <c r="CF258" s="257"/>
      <c r="CG258" s="257"/>
      <c r="CH258"/>
      <c r="CI258"/>
      <c r="CJ258"/>
      <c r="CK258"/>
    </row>
    <row r="259" spans="1:89" ht="33.75" hidden="1">
      <c r="A259" s="171" t="s">
        <v>274</v>
      </c>
      <c r="B259" s="47">
        <f>IFERROR(INDEX('اطلاعات انشعابات شرکتها'!A:BB,MATCH(A259,'اطلاعات انشعابات شرکتها'!A:A,0),MATCH(B$1,'اطلاعات انشعابات شرکتها'!$1:$1,0)),0)</f>
        <v>145</v>
      </c>
      <c r="C259" s="48">
        <f>IFERROR(INDEX('اطلاعات انشعابات شرکتها'!A:BB,MATCH(A259,'اطلاعات انشعابات شرکتها'!A:A,0),MATCH(C$1,'اطلاعات انشعابات شرکتها'!$1:$1,0)),0)</f>
        <v>0</v>
      </c>
      <c r="D259" s="45"/>
      <c r="E259" s="171">
        <v>4</v>
      </c>
      <c r="F259" s="170">
        <v>99</v>
      </c>
      <c r="G259" s="188" t="str">
        <f t="shared" si="72"/>
        <v>99/4</v>
      </c>
      <c r="H259" s="188" t="str">
        <f>IFERROR(INDEX('اطلاعات دوره'!A:Z,MATCH(G259,'اطلاعات دوره'!C:C,0),MATCH(H$1,'اطلاعات دوره'!$1:$1,0)),0)</f>
        <v>99/02/01</v>
      </c>
      <c r="I259" s="188" t="str">
        <f>IFERROR(INDEX('اطلاعات دوره'!A:Z,MATCH(G259,'اطلاعات دوره'!C:C,0),MATCH(I$1,'اطلاعات دوره'!$1:$1,0)),0)</f>
        <v>99/04/31</v>
      </c>
      <c r="J259" s="188">
        <f>IFERROR(INDEX('اطلاعات دوره'!A:Z,MATCH(G259,'اطلاعات دوره'!C:C,0),MATCH(J$1,'اطلاعات دوره'!$1:$1,0)),0)</f>
        <v>93</v>
      </c>
      <c r="K259" s="265"/>
      <c r="L259" s="188" t="str">
        <f>IFERROR(INDEX('اطلاعات دوره'!A:Z,MATCH(G259,'اطلاعات دوره'!C:C,0)-1,MATCH("عنوان",'اطلاعات دوره'!$1:$1,0)),"---")</f>
        <v>99/3</v>
      </c>
      <c r="M259" s="188" t="str">
        <f t="shared" si="73"/>
        <v>گل کوه بینالود-99/3</v>
      </c>
      <c r="N259" s="188" t="str">
        <f t="shared" si="74"/>
        <v>گل کوه بینالود-99/4</v>
      </c>
      <c r="O259" s="265"/>
      <c r="P259" s="188" t="str">
        <f>IFERROR(INDEX('اطلاعات انشعابات شرکتها'!A:BB,MATCH(A259,'اطلاعات انشعابات شرکتها'!A:A,0),MATCH(P$1,'اطلاعات انشعابات شرکتها'!$1:$1,0)),0)</f>
        <v>غیر دیماندی</v>
      </c>
      <c r="Q259" s="188">
        <f>IFERROR(INDEX('اطلاعات انشعابات شرکتها'!A:BB,MATCH(A259,'اطلاعات انشعابات شرکتها'!A:A,0),MATCH(Q$1,'اطلاعات انشعابات شرکتها'!$1:$1,0)),0)</f>
        <v>19</v>
      </c>
      <c r="R259" s="188" t="str">
        <f>IFERROR(INDEX('اطلاعات انشعابات شرکتها'!A:BB,MATCH(A259,'اطلاعات انشعابات شرکتها'!A:A,0),MATCH(R$1,'اطلاعات انشعابات شرکتها'!$1:$1,0)),0)</f>
        <v>1</v>
      </c>
      <c r="S259" s="265"/>
      <c r="T259" s="188">
        <f>IFERROR(INDEX('قرائت کنتور'!A:AZ,MATCH(A259&amp;"-"&amp;T$1,'قرائت کنتور'!B:B,0),MATCH(G259,'قرائت کنتور'!$1:$1,0)),0)</f>
        <v>0</v>
      </c>
      <c r="U259" s="188">
        <f>IFERROR(INDEX('قرائت کنتور'!A:AZ,MATCH(A259&amp;"-"&amp;U$1,'قرائت کنتور'!B:B,0),MATCH(L259,'قرائت کنتور'!$1:$1,0)),0)</f>
        <v>109111</v>
      </c>
      <c r="V259" s="188">
        <f>IFERROR(INDEX('قرائت کنتور'!A:AZ,MATCH(A259&amp;"-"&amp;U$1,'قرائت کنتور'!B:B,0),MATCH(G259,'قرائت کنتور'!$1:$1,0)),0)</f>
        <v>112811</v>
      </c>
      <c r="W259" s="188">
        <f>IFERROR(INDEX('قرائت کنتور'!A:AZ,MATCH(A259&amp;"-"&amp;W$1,'قرائت کنتور'!B:B,0),MATCH(L259,'قرائت کنتور'!$1:$1,0)),0)</f>
        <v>12109</v>
      </c>
      <c r="X259" s="188">
        <f>IFERROR(INDEX('قرائت کنتور'!A:AZ,MATCH(A259&amp;"-"&amp;W$1,'قرائت کنتور'!B:B,0),MATCH(G259,'قرائت کنتور'!$1:$1,0)),0)</f>
        <v>13689</v>
      </c>
      <c r="Y259" s="188">
        <f>IFERROR(INDEX('قرائت کنتور'!A:AZ,MATCH(A259&amp;"-"&amp;Y$1,'قرائت کنتور'!B:B,0),MATCH(L259,'قرائت کنتور'!$1:$1,0)),0)</f>
        <v>37447</v>
      </c>
      <c r="Z259" s="188">
        <f>IFERROR(INDEX('قرائت کنتور'!A:AZ,MATCH(A259&amp;"-"&amp;Y$1,'قرائت کنتور'!B:B,0),MATCH(G259,'قرائت کنتور'!$1:$1,0)),0)</f>
        <v>37951</v>
      </c>
      <c r="AA259" s="188">
        <f>IFERROR(INDEX('قرائت کنتور'!A:AZ,MATCH(A259&amp;"-"&amp;AA$1,'قرائت کنتور'!B:B,0),MATCH(L259,'قرائت کنتور'!$1:$1,0)),0)</f>
        <v>65896</v>
      </c>
      <c r="AB259" s="188">
        <f>IFERROR(INDEX('قرائت کنتور'!A:AZ,MATCH(A259&amp;"-"&amp;AA$1,'قرائت کنتور'!B:B,0),MATCH(G259,'قرائت کنتور'!$1:$1,0)),0)</f>
        <v>67260</v>
      </c>
      <c r="AC259" s="265"/>
      <c r="AD259" s="188">
        <f t="shared" si="75"/>
        <v>3700</v>
      </c>
      <c r="AE259" s="188">
        <f t="shared" si="76"/>
        <v>1580</v>
      </c>
      <c r="AF259" s="188">
        <f t="shared" si="77"/>
        <v>504</v>
      </c>
      <c r="AG259" s="188">
        <f t="shared" si="78"/>
        <v>1364</v>
      </c>
      <c r="AH259" s="188">
        <f t="shared" si="79"/>
        <v>5784</v>
      </c>
      <c r="AI259" s="188">
        <f t="shared" si="80"/>
        <v>0</v>
      </c>
      <c r="AJ259" s="188" t="str">
        <f t="shared" si="81"/>
        <v>0</v>
      </c>
      <c r="AK259" s="265"/>
      <c r="AL259" s="254">
        <f t="shared" si="82"/>
        <v>0.97330228815342745</v>
      </c>
      <c r="AM259" s="254" t="str">
        <f t="shared" si="83"/>
        <v>0</v>
      </c>
      <c r="AN259" s="265"/>
      <c r="AO259" s="188">
        <f>IFERROR(INDEX('تعرفه ها'!A:Z,MATCH(P259&amp;"-"&amp;AO$1,'تعرفه ها'!C:C,0),MATCH(F259,'تعرفه ها'!$2:$2,0),1),"---")</f>
        <v>1115</v>
      </c>
      <c r="AP259" s="188">
        <f>IFERROR(INDEX('تعرفه ها'!A:Z,MATCH(P259&amp;"-"&amp;AP$1,'تعرفه ها'!C:C,0),MATCH(F259,'تعرفه ها'!$2:$2,0),1),"---")</f>
        <v>558</v>
      </c>
      <c r="AQ259" s="188">
        <f>IFERROR(INDEX('تعرفه ها'!A:Z,MATCH(P259&amp;"-"&amp;AQ$1,'تعرفه ها'!C:C,0),MATCH(F259,'تعرفه ها'!$2:$2,0),1),"---")</f>
        <v>279</v>
      </c>
      <c r="AR259" s="188">
        <f>IFERROR(INDEX('تعرفه ها'!A:Z,MATCH(P259&amp;"-"&amp;AR$1,'تعرفه ها'!C:C,0),MATCH(F259,'تعرفه ها'!$2:$2,0),1),"---")</f>
        <v>550</v>
      </c>
      <c r="AS259" s="265"/>
      <c r="AT259" s="415">
        <f t="shared" si="84"/>
        <v>4125500</v>
      </c>
      <c r="AU259" s="415">
        <f t="shared" si="85"/>
        <v>881640</v>
      </c>
      <c r="AV259" s="415">
        <f t="shared" si="86"/>
        <v>140616</v>
      </c>
      <c r="AW259" s="415">
        <f t="shared" si="87"/>
        <v>750200</v>
      </c>
      <c r="AX259" s="415">
        <f t="shared" si="88"/>
        <v>5897956</v>
      </c>
      <c r="AY259" s="415">
        <f>IFERROR(AH259*INDEX('تعرفه ها'!A:Z,MATCH("عوارض برق به ازاء هر کیلووات",'تعرفه ها'!$C:$C,0),MATCH(F259,'تعرفه ها'!$2:$2,0)),"---")</f>
        <v>289200</v>
      </c>
      <c r="AZ259" s="415">
        <f t="shared" si="89"/>
        <v>0</v>
      </c>
      <c r="BA259" s="415">
        <f>IFERROR(ROUND(((AX259+AY259+AZ259)*INDEX('تعرفه ها'!A:Z,MATCH("هزینه نگهداری و تعمیرات شبکه برق",'تعرفه ها'!$C:$C,0),MATCH(F259,'تعرفه ها'!$2:$2,0))/100),0),"---")</f>
        <v>618716</v>
      </c>
      <c r="BB259" s="415">
        <f>IFERROR(IF(P259="دیماندی",ROUND(AJ259*INDEX('تعرفه ها'!A:Z,MATCH(BB$1,'تعرفه ها'!$C:$C,0),MATCH(F259,'تعرفه ها'!$2:$2,0))*J259/30,0),0),"---")</f>
        <v>0</v>
      </c>
      <c r="BC259" s="415"/>
      <c r="BD259" s="54">
        <v>564576</v>
      </c>
      <c r="BE259" s="415">
        <f>IFERROR(ROUND(((AX259+AY259+AZ259+BA259+BB259+BC259+BD259)*INDEX('تعرفه ها'!A:Z,MATCH("مالیات برق",'تعرفه ها'!$C:$C,0),MATCH(F259,'تعرفه ها'!$2:$2,0))/100),0),"---")</f>
        <v>0</v>
      </c>
      <c r="BF259" s="415">
        <f t="shared" si="90"/>
        <v>7370448</v>
      </c>
      <c r="BG259" s="415">
        <v>133047261</v>
      </c>
      <c r="BH259" s="415">
        <f t="shared" si="91"/>
        <v>140417709</v>
      </c>
      <c r="BI259" s="54">
        <f t="shared" si="92"/>
        <v>709</v>
      </c>
      <c r="BJ259" s="55">
        <f t="shared" si="93"/>
        <v>140417000</v>
      </c>
      <c r="BK259" s="262"/>
      <c r="BL259" s="183" t="str">
        <f>IFERROR(IF(INDEX(پرداخت!A:AZ,MATCH(A259&amp;" - "&amp;"برق",پرداخت!$B:$B,0),MATCH(G259,پرداخت!$1:$1,0))="نشده","نشده","شده"),"---")</f>
        <v>شده</v>
      </c>
      <c r="BN259" s="257"/>
      <c r="BO259" s="257"/>
      <c r="BP259" s="257"/>
      <c r="BQ259" s="257"/>
      <c r="BR259" s="257"/>
      <c r="BS259" s="257"/>
      <c r="BT259" s="257"/>
      <c r="BU259" s="257"/>
      <c r="BV259" s="257"/>
      <c r="BW259" s="257"/>
      <c r="BX259" s="257"/>
      <c r="BY259" s="257"/>
      <c r="BZ259" s="257"/>
      <c r="CA259" s="257"/>
      <c r="CB259" s="257"/>
      <c r="CC259" s="257"/>
      <c r="CD259" s="257"/>
      <c r="CE259" s="257"/>
      <c r="CF259" s="257"/>
      <c r="CG259" s="257"/>
      <c r="CH259"/>
      <c r="CI259"/>
      <c r="CJ259"/>
      <c r="CK259"/>
    </row>
    <row r="260" spans="1:89" ht="33.75" hidden="1">
      <c r="A260" s="171" t="s">
        <v>275</v>
      </c>
      <c r="B260" s="47">
        <f>IFERROR(INDEX('اطلاعات انشعابات شرکتها'!A:BB,MATCH(A260,'اطلاعات انشعابات شرکتها'!A:A,0),MATCH(B$1,'اطلاعات انشعابات شرکتها'!$1:$1,0)),0)</f>
        <v>146</v>
      </c>
      <c r="C260" s="48">
        <f>IFERROR(INDEX('اطلاعات انشعابات شرکتها'!A:BB,MATCH(A260,'اطلاعات انشعابات شرکتها'!A:A,0),MATCH(C$1,'اطلاعات انشعابات شرکتها'!$1:$1,0)),0)</f>
        <v>0</v>
      </c>
      <c r="D260" s="45"/>
      <c r="E260" s="171">
        <v>4</v>
      </c>
      <c r="F260" s="170">
        <v>99</v>
      </c>
      <c r="G260" s="188" t="str">
        <f t="shared" ref="G260:G323" si="94">F260&amp;"/"&amp;E260</f>
        <v>99/4</v>
      </c>
      <c r="H260" s="188" t="str">
        <f>IFERROR(INDEX('اطلاعات دوره'!A:Z,MATCH(G260,'اطلاعات دوره'!C:C,0),MATCH(H$1,'اطلاعات دوره'!$1:$1,0)),0)</f>
        <v>99/02/01</v>
      </c>
      <c r="I260" s="188" t="str">
        <f>IFERROR(INDEX('اطلاعات دوره'!A:Z,MATCH(G260,'اطلاعات دوره'!C:C,0),MATCH(I$1,'اطلاعات دوره'!$1:$1,0)),0)</f>
        <v>99/04/31</v>
      </c>
      <c r="J260" s="188">
        <f>IFERROR(INDEX('اطلاعات دوره'!A:Z,MATCH(G260,'اطلاعات دوره'!C:C,0),MATCH(J$1,'اطلاعات دوره'!$1:$1,0)),0)</f>
        <v>93</v>
      </c>
      <c r="K260" s="265"/>
      <c r="L260" s="188" t="str">
        <f>IFERROR(INDEX('اطلاعات دوره'!A:Z,MATCH(G260,'اطلاعات دوره'!C:C,0)-1,MATCH("عنوان",'اطلاعات دوره'!$1:$1,0)),"---")</f>
        <v>99/3</v>
      </c>
      <c r="M260" s="188" t="str">
        <f t="shared" ref="M260:M323" si="95">A260&amp;"-"&amp;L260</f>
        <v>افزودنی های طبیعی گلچین توس-99/3</v>
      </c>
      <c r="N260" s="188" t="str">
        <f t="shared" ref="N260:N323" si="96">A260&amp;"-"&amp;G260</f>
        <v>افزودنی های طبیعی گلچین توس-99/4</v>
      </c>
      <c r="O260" s="265"/>
      <c r="P260" s="188" t="str">
        <f>IFERROR(INDEX('اطلاعات انشعابات شرکتها'!A:BB,MATCH(A260,'اطلاعات انشعابات شرکتها'!A:A,0),MATCH(P$1,'اطلاعات انشعابات شرکتها'!$1:$1,0)),0)</f>
        <v>غیر دیماندی</v>
      </c>
      <c r="Q260" s="188">
        <f>IFERROR(INDEX('اطلاعات انشعابات شرکتها'!A:BB,MATCH(A260,'اطلاعات انشعابات شرکتها'!A:A,0),MATCH(Q$1,'اطلاعات انشعابات شرکتها'!$1:$1,0)),0)</f>
        <v>19</v>
      </c>
      <c r="R260" s="188" t="str">
        <f>IFERROR(INDEX('اطلاعات انشعابات شرکتها'!A:BB,MATCH(A260,'اطلاعات انشعابات شرکتها'!A:A,0),MATCH(R$1,'اطلاعات انشعابات شرکتها'!$1:$1,0)),0)</f>
        <v>1</v>
      </c>
      <c r="S260" s="265"/>
      <c r="T260" s="188">
        <f>IFERROR(INDEX('قرائت کنتور'!A:AZ,MATCH(A260&amp;"-"&amp;T$1,'قرائت کنتور'!B:B,0),MATCH(G260,'قرائت کنتور'!$1:$1,0)),0)</f>
        <v>0</v>
      </c>
      <c r="U260" s="188" t="str">
        <f>IFERROR(INDEX('قرائت کنتور'!A:AZ,MATCH(A260&amp;"-"&amp;U$1,'قرائت کنتور'!B:B,0),MATCH(L260,'قرائت کنتور'!$1:$1,0)),0)</f>
        <v>-</v>
      </c>
      <c r="V260" s="188">
        <f>IFERROR(INDEX('قرائت کنتور'!A:AZ,MATCH(A260&amp;"-"&amp;U$1,'قرائت کنتور'!B:B,0),MATCH(G260,'قرائت کنتور'!$1:$1,0)),0)</f>
        <v>0</v>
      </c>
      <c r="W260" s="188" t="str">
        <f>IFERROR(INDEX('قرائت کنتور'!A:AZ,MATCH(A260&amp;"-"&amp;W$1,'قرائت کنتور'!B:B,0),MATCH(L260,'قرائت کنتور'!$1:$1,0)),0)</f>
        <v>-</v>
      </c>
      <c r="X260" s="188">
        <f>IFERROR(INDEX('قرائت کنتور'!A:AZ,MATCH(A260&amp;"-"&amp;W$1,'قرائت کنتور'!B:B,0),MATCH(G260,'قرائت کنتور'!$1:$1,0)),0)</f>
        <v>0</v>
      </c>
      <c r="Y260" s="188" t="str">
        <f>IFERROR(INDEX('قرائت کنتور'!A:AZ,MATCH(A260&amp;"-"&amp;Y$1,'قرائت کنتور'!B:B,0),MATCH(L260,'قرائت کنتور'!$1:$1,0)),0)</f>
        <v>-</v>
      </c>
      <c r="Z260" s="188">
        <f>IFERROR(INDEX('قرائت کنتور'!A:AZ,MATCH(A260&amp;"-"&amp;Y$1,'قرائت کنتور'!B:B,0),MATCH(G260,'قرائت کنتور'!$1:$1,0)),0)</f>
        <v>0</v>
      </c>
      <c r="AA260" s="188" t="str">
        <f>IFERROR(INDEX('قرائت کنتور'!A:AZ,MATCH(A260&amp;"-"&amp;AA$1,'قرائت کنتور'!B:B,0),MATCH(L260,'قرائت کنتور'!$1:$1,0)),0)</f>
        <v>-</v>
      </c>
      <c r="AB260" s="188">
        <f>IFERROR(INDEX('قرائت کنتور'!A:AZ,MATCH(A260&amp;"-"&amp;AA$1,'قرائت کنتور'!B:B,0),MATCH(G260,'قرائت کنتور'!$1:$1,0)),0)</f>
        <v>0</v>
      </c>
      <c r="AC260" s="265"/>
      <c r="AD260" s="188" t="str">
        <f t="shared" ref="AD260:AD323" si="97">IFERROR((V260-U260)*R260,"---")</f>
        <v>---</v>
      </c>
      <c r="AE260" s="188" t="str">
        <f t="shared" ref="AE260:AE323" si="98">IFERROR((X260-W260)*R260,"---")</f>
        <v>---</v>
      </c>
      <c r="AF260" s="188" t="str">
        <f t="shared" ref="AF260:AF323" si="99">IFERROR((Z260-Y260)*R260,"---")</f>
        <v>---</v>
      </c>
      <c r="AG260" s="188" t="str">
        <f t="shared" ref="AG260:AG323" si="100">IFERROR((AB260-AA260)*R260,"---")</f>
        <v>---</v>
      </c>
      <c r="AH260" s="188" t="str">
        <f t="shared" ref="AH260:AH323" si="101">IFERROR(AD260+AE260+AF260,"---")</f>
        <v>---</v>
      </c>
      <c r="AI260" s="188">
        <f t="shared" ref="AI260:AI323" si="102">IFERROR(T260*R260,"---")</f>
        <v>0</v>
      </c>
      <c r="AJ260" s="188" t="str">
        <f t="shared" ref="AJ260:AJ323" si="103">IFERROR(IF(P260="دیماندی",IF(AI260&gt;(0.9*Q260),AI260,0.9*Q260),"0"),"---")</f>
        <v>0</v>
      </c>
      <c r="AK260" s="265"/>
      <c r="AL260" s="254" t="str">
        <f t="shared" ref="AL260:AL323" si="104">IFERROR((AH260)/((AH260^2+AG260^2)^0.5),"---")</f>
        <v>---</v>
      </c>
      <c r="AM260" s="254" t="str">
        <f t="shared" ref="AM260:AM323" si="105">IFERROR(IF((0.9/AL260-1)&gt;0.01,0.9/AL260-1,"0"),"---")</f>
        <v>---</v>
      </c>
      <c r="AN260" s="265"/>
      <c r="AO260" s="188">
        <f>IFERROR(INDEX('تعرفه ها'!A:Z,MATCH(P260&amp;"-"&amp;AO$1,'تعرفه ها'!C:C,0),MATCH(F260,'تعرفه ها'!$2:$2,0),1),"---")</f>
        <v>1115</v>
      </c>
      <c r="AP260" s="188">
        <f>IFERROR(INDEX('تعرفه ها'!A:Z,MATCH(P260&amp;"-"&amp;AP$1,'تعرفه ها'!C:C,0),MATCH(F260,'تعرفه ها'!$2:$2,0),1),"---")</f>
        <v>558</v>
      </c>
      <c r="AQ260" s="188">
        <f>IFERROR(INDEX('تعرفه ها'!A:Z,MATCH(P260&amp;"-"&amp;AQ$1,'تعرفه ها'!C:C,0),MATCH(F260,'تعرفه ها'!$2:$2,0),1),"---")</f>
        <v>279</v>
      </c>
      <c r="AR260" s="188">
        <f>IFERROR(INDEX('تعرفه ها'!A:Z,MATCH(P260&amp;"-"&amp;AR$1,'تعرفه ها'!C:C,0),MATCH(F260,'تعرفه ها'!$2:$2,0),1),"---")</f>
        <v>550</v>
      </c>
      <c r="AS260" s="265"/>
      <c r="AT260" s="415" t="str">
        <f t="shared" ref="AT260:AT323" si="106">IFERROR(AD260*AO260,"---")</f>
        <v>---</v>
      </c>
      <c r="AU260" s="415" t="str">
        <f t="shared" ref="AU260:AU323" si="107">IFERROR(AE260*AP260,"---")</f>
        <v>---</v>
      </c>
      <c r="AV260" s="415" t="str">
        <f t="shared" ref="AV260:AV323" si="108">IFERROR(AF260*AQ260,"---")</f>
        <v>---</v>
      </c>
      <c r="AW260" s="415" t="str">
        <f t="shared" ref="AW260:AW323" si="109">IFERROR(AG260*AR260,"---")</f>
        <v>---</v>
      </c>
      <c r="AX260" s="415" t="str">
        <f t="shared" ref="AX260:AX323" si="110">IFERROR((AT260+AU260+AV260+AW260),"---")</f>
        <v>---</v>
      </c>
      <c r="AY260" s="415" t="str">
        <f>IFERROR(AH260*INDEX('تعرفه ها'!A:Z,MATCH("عوارض برق به ازاء هر کیلووات",'تعرفه ها'!$C:$C,0),MATCH(F260,'تعرفه ها'!$2:$2,0)),"---")</f>
        <v>---</v>
      </c>
      <c r="AZ260" s="415" t="str">
        <f t="shared" ref="AZ260:AZ323" si="111">IFERROR(ROUND((AT260+AU260+AV260)*AM260,0),"---")</f>
        <v>---</v>
      </c>
      <c r="BA260" s="415" t="str">
        <f>IFERROR(ROUND(((AX260+AY260+AZ260)*INDEX('تعرفه ها'!A:Z,MATCH("هزینه نگهداری و تعمیرات شبکه برق",'تعرفه ها'!$C:$C,0),MATCH(F260,'تعرفه ها'!$2:$2,0))/100),0),"---")</f>
        <v>---</v>
      </c>
      <c r="BB260" s="415">
        <f>IFERROR(IF(P260="دیماندی",ROUND(AJ260*INDEX('تعرفه ها'!A:Z,MATCH(BB$1,'تعرفه ها'!$C:$C,0),MATCH(F260,'تعرفه ها'!$2:$2,0))*J260/30,0),0),"---")</f>
        <v>0</v>
      </c>
      <c r="BC260" s="415"/>
      <c r="BD260" s="54">
        <v>0</v>
      </c>
      <c r="BE260" s="415" t="str">
        <f>IFERROR(ROUND(((AX260+AY260+AZ260+BA260+BB260+BC260+BD260)*INDEX('تعرفه ها'!A:Z,MATCH("مالیات برق",'تعرفه ها'!$C:$C,0),MATCH(F260,'تعرفه ها'!$2:$2,0))/100),0),"---")</f>
        <v>---</v>
      </c>
      <c r="BF260" s="415" t="str">
        <f t="shared" ref="BF260:BF323" si="112">IFERROR((AX260+AY260+AZ260+BA260+BB260+BC260+BD260+BE260),"---")</f>
        <v>---</v>
      </c>
      <c r="BG260" s="415" t="s">
        <v>108</v>
      </c>
      <c r="BH260" s="415" t="str">
        <f t="shared" ref="BH260:BH323" si="113">IFERROR((BF260+BG260),"---")</f>
        <v>---</v>
      </c>
      <c r="BI260" s="54" t="str">
        <f t="shared" ref="BI260:BI323" si="114">IFERROR(INT(RIGHT(BH260,3)),"---")</f>
        <v>---</v>
      </c>
      <c r="BJ260" s="55" t="str">
        <f t="shared" ref="BJ260:BJ323" si="115">IFERROR(BH260-BI260,"---")</f>
        <v>---</v>
      </c>
      <c r="BK260" s="262"/>
      <c r="BL260" s="183" t="str">
        <f>IFERROR(IF(INDEX(پرداخت!A:AZ,MATCH(A260&amp;" - "&amp;"برق",پرداخت!$B:$B,0),MATCH(G260,پرداخت!$1:$1,0))="نشده","نشده","شده"),"---")</f>
        <v>شده</v>
      </c>
      <c r="BN260" s="257"/>
      <c r="BO260" s="257"/>
      <c r="BP260" s="257"/>
      <c r="BQ260" s="257"/>
      <c r="BR260" s="257"/>
      <c r="BS260" s="257"/>
      <c r="BT260" s="257"/>
      <c r="BU260" s="257"/>
      <c r="BV260" s="257"/>
      <c r="BW260" s="257"/>
      <c r="BX260" s="257"/>
      <c r="BY260" s="257"/>
      <c r="BZ260" s="257"/>
      <c r="CA260" s="257"/>
      <c r="CB260" s="257"/>
      <c r="CC260" s="257"/>
      <c r="CD260" s="257"/>
      <c r="CE260" s="257"/>
      <c r="CF260" s="257"/>
      <c r="CG260" s="257"/>
      <c r="CH260"/>
      <c r="CI260"/>
      <c r="CJ260"/>
      <c r="CK260"/>
    </row>
    <row r="261" spans="1:89" ht="33.75" hidden="1">
      <c r="A261" s="171" t="s">
        <v>296</v>
      </c>
      <c r="B261" s="47">
        <f>IFERROR(INDEX('اطلاعات انشعابات شرکتها'!A:BB,MATCH(A261,'اطلاعات انشعابات شرکتها'!A:A,0),MATCH(B$1,'اطلاعات انشعابات شرکتها'!$1:$1,0)),0)</f>
        <v>147</v>
      </c>
      <c r="C261" s="48">
        <f>IFERROR(INDEX('اطلاعات انشعابات شرکتها'!A:BB,MATCH(A261,'اطلاعات انشعابات شرکتها'!A:A,0),MATCH(C$1,'اطلاعات انشعابات شرکتها'!$1:$1,0)),0)</f>
        <v>0</v>
      </c>
      <c r="D261" s="45"/>
      <c r="E261" s="171">
        <v>4</v>
      </c>
      <c r="F261" s="170">
        <v>99</v>
      </c>
      <c r="G261" s="188" t="str">
        <f t="shared" si="94"/>
        <v>99/4</v>
      </c>
      <c r="H261" s="188" t="str">
        <f>IFERROR(INDEX('اطلاعات دوره'!A:Z,MATCH(G261,'اطلاعات دوره'!C:C,0),MATCH(H$1,'اطلاعات دوره'!$1:$1,0)),0)</f>
        <v>99/02/01</v>
      </c>
      <c r="I261" s="188" t="str">
        <f>IFERROR(INDEX('اطلاعات دوره'!A:Z,MATCH(G261,'اطلاعات دوره'!C:C,0),MATCH(I$1,'اطلاعات دوره'!$1:$1,0)),0)</f>
        <v>99/04/31</v>
      </c>
      <c r="J261" s="188">
        <f>IFERROR(INDEX('اطلاعات دوره'!A:Z,MATCH(G261,'اطلاعات دوره'!C:C,0),MATCH(J$1,'اطلاعات دوره'!$1:$1,0)),0)</f>
        <v>93</v>
      </c>
      <c r="K261" s="265"/>
      <c r="L261" s="188" t="str">
        <f>IFERROR(INDEX('اطلاعات دوره'!A:Z,MATCH(G261,'اطلاعات دوره'!C:C,0)-1,MATCH("عنوان",'اطلاعات دوره'!$1:$1,0)),"---")</f>
        <v>99/3</v>
      </c>
      <c r="M261" s="188" t="str">
        <f t="shared" si="95"/>
        <v>ماهان تدبیر پارت-99/3</v>
      </c>
      <c r="N261" s="188" t="str">
        <f t="shared" si="96"/>
        <v>ماهان تدبیر پارت-99/4</v>
      </c>
      <c r="O261" s="265"/>
      <c r="P261" s="188">
        <f>IFERROR(INDEX('اطلاعات انشعابات شرکتها'!A:BB,MATCH(A261,'اطلاعات انشعابات شرکتها'!A:A,0),MATCH(P$1,'اطلاعات انشعابات شرکتها'!$1:$1,0)),0)</f>
        <v>0</v>
      </c>
      <c r="Q261" s="188">
        <f>IFERROR(INDEX('اطلاعات انشعابات شرکتها'!A:BB,MATCH(A261,'اطلاعات انشعابات شرکتها'!A:A,0),MATCH(Q$1,'اطلاعات انشعابات شرکتها'!$1:$1,0)),0)</f>
        <v>0</v>
      </c>
      <c r="R261" s="188">
        <f>IFERROR(INDEX('اطلاعات انشعابات شرکتها'!A:BB,MATCH(A261,'اطلاعات انشعابات شرکتها'!A:A,0),MATCH(R$1,'اطلاعات انشعابات شرکتها'!$1:$1,0)),0)</f>
        <v>0</v>
      </c>
      <c r="S261" s="265"/>
      <c r="T261" s="188">
        <f>IFERROR(INDEX('قرائت کنتور'!A:AZ,MATCH(A261&amp;"-"&amp;T$1,'قرائت کنتور'!B:B,0),MATCH(G261,'قرائت کنتور'!$1:$1,0)),0)</f>
        <v>4</v>
      </c>
      <c r="U261" s="188">
        <f>IFERROR(INDEX('قرائت کنتور'!A:AZ,MATCH(A261&amp;"-"&amp;U$1,'قرائت کنتور'!B:B,0),MATCH(L261,'قرائت کنتور'!$1:$1,0)),0)</f>
        <v>0</v>
      </c>
      <c r="V261" s="188">
        <f>IFERROR(INDEX('قرائت کنتور'!A:AZ,MATCH(A261&amp;"-"&amp;U$1,'قرائت کنتور'!B:B,0),MATCH(G261,'قرائت کنتور'!$1:$1,0)),0)</f>
        <v>31226</v>
      </c>
      <c r="W261" s="188">
        <f>IFERROR(INDEX('قرائت کنتور'!A:AZ,MATCH(A261&amp;"-"&amp;W$1,'قرائت کنتور'!B:B,0),MATCH(L261,'قرائت کنتور'!$1:$1,0)),0)</f>
        <v>0</v>
      </c>
      <c r="X261" s="188">
        <f>IFERROR(INDEX('قرائت کنتور'!A:AZ,MATCH(A261&amp;"-"&amp;W$1,'قرائت کنتور'!B:B,0),MATCH(G261,'قرائت کنتور'!$1:$1,0)),0)</f>
        <v>5388</v>
      </c>
      <c r="Y261" s="188">
        <f>IFERROR(INDEX('قرائت کنتور'!A:AZ,MATCH(A261&amp;"-"&amp;Y$1,'قرائت کنتور'!B:B,0),MATCH(L261,'قرائت کنتور'!$1:$1,0)),0)</f>
        <v>0</v>
      </c>
      <c r="Z261" s="188">
        <f>IFERROR(INDEX('قرائت کنتور'!A:AZ,MATCH(A261&amp;"-"&amp;Y$1,'قرائت کنتور'!B:B,0),MATCH(G261,'قرائت کنتور'!$1:$1,0)),0)</f>
        <v>7022</v>
      </c>
      <c r="AA261" s="188">
        <f>IFERROR(INDEX('قرائت کنتور'!A:AZ,MATCH(A261&amp;"-"&amp;AA$1,'قرائت کنتور'!B:B,0),MATCH(L261,'قرائت کنتور'!$1:$1,0)),0)</f>
        <v>0</v>
      </c>
      <c r="AB261" s="188">
        <f>IFERROR(INDEX('قرائت کنتور'!A:AZ,MATCH(A261&amp;"-"&amp;AA$1,'قرائت کنتور'!B:B,0),MATCH(G261,'قرائت کنتور'!$1:$1,0)),0)</f>
        <v>30947</v>
      </c>
      <c r="AC261" s="265"/>
      <c r="AD261" s="188">
        <f t="shared" si="97"/>
        <v>0</v>
      </c>
      <c r="AE261" s="188">
        <f t="shared" si="98"/>
        <v>0</v>
      </c>
      <c r="AF261" s="188">
        <f t="shared" si="99"/>
        <v>0</v>
      </c>
      <c r="AG261" s="188">
        <f t="shared" si="100"/>
        <v>0</v>
      </c>
      <c r="AH261" s="188">
        <f t="shared" si="101"/>
        <v>0</v>
      </c>
      <c r="AI261" s="188">
        <f t="shared" si="102"/>
        <v>0</v>
      </c>
      <c r="AJ261" s="188" t="str">
        <f t="shared" si="103"/>
        <v>0</v>
      </c>
      <c r="AK261" s="265"/>
      <c r="AL261" s="254" t="str">
        <f t="shared" si="104"/>
        <v>---</v>
      </c>
      <c r="AM261" s="254" t="str">
        <f t="shared" si="105"/>
        <v>---</v>
      </c>
      <c r="AN261" s="265"/>
      <c r="AO261" s="188" t="str">
        <f>IFERROR(INDEX('تعرفه ها'!A:Z,MATCH(P261&amp;"-"&amp;AO$1,'تعرفه ها'!C:C,0),MATCH(F261,'تعرفه ها'!$2:$2,0),1),"---")</f>
        <v>---</v>
      </c>
      <c r="AP261" s="188" t="str">
        <f>IFERROR(INDEX('تعرفه ها'!A:Z,MATCH(P261&amp;"-"&amp;AP$1,'تعرفه ها'!C:C,0),MATCH(F261,'تعرفه ها'!$2:$2,0),1),"---")</f>
        <v>---</v>
      </c>
      <c r="AQ261" s="188" t="str">
        <f>IFERROR(INDEX('تعرفه ها'!A:Z,MATCH(P261&amp;"-"&amp;AQ$1,'تعرفه ها'!C:C,0),MATCH(F261,'تعرفه ها'!$2:$2,0),1),"---")</f>
        <v>---</v>
      </c>
      <c r="AR261" s="188" t="str">
        <f>IFERROR(INDEX('تعرفه ها'!A:Z,MATCH(P261&amp;"-"&amp;AR$1,'تعرفه ها'!C:C,0),MATCH(F261,'تعرفه ها'!$2:$2,0),1),"---")</f>
        <v>---</v>
      </c>
      <c r="AS261" s="265"/>
      <c r="AT261" s="415" t="str">
        <f t="shared" si="106"/>
        <v>---</v>
      </c>
      <c r="AU261" s="415" t="str">
        <f t="shared" si="107"/>
        <v>---</v>
      </c>
      <c r="AV261" s="415" t="str">
        <f t="shared" si="108"/>
        <v>---</v>
      </c>
      <c r="AW261" s="415" t="str">
        <f t="shared" si="109"/>
        <v>---</v>
      </c>
      <c r="AX261" s="415" t="str">
        <f t="shared" si="110"/>
        <v>---</v>
      </c>
      <c r="AY261" s="415">
        <f>IFERROR(AH261*INDEX('تعرفه ها'!A:Z,MATCH("عوارض برق به ازاء هر کیلووات",'تعرفه ها'!$C:$C,0),MATCH(F261,'تعرفه ها'!$2:$2,0)),"---")</f>
        <v>0</v>
      </c>
      <c r="AZ261" s="415" t="str">
        <f t="shared" si="111"/>
        <v>---</v>
      </c>
      <c r="BA261" s="415" t="str">
        <f>IFERROR(ROUND(((AX261+AY261+AZ261)*INDEX('تعرفه ها'!A:Z,MATCH("هزینه نگهداری و تعمیرات شبکه برق",'تعرفه ها'!$C:$C,0),MATCH(F261,'تعرفه ها'!$2:$2,0))/100),0),"---")</f>
        <v>---</v>
      </c>
      <c r="BB261" s="415">
        <f>IFERROR(IF(P261="دیماندی",ROUND(AJ261*INDEX('تعرفه ها'!A:Z,MATCH(BB$1,'تعرفه ها'!$C:$C,0),MATCH(F261,'تعرفه ها'!$2:$2,0))*J261/30,0),0),"---")</f>
        <v>0</v>
      </c>
      <c r="BC261" s="415"/>
      <c r="BD261" s="54" t="s">
        <v>108</v>
      </c>
      <c r="BE261" s="415" t="str">
        <f>IFERROR(ROUND(((AX261+AY261+AZ261+BA261+BB261+BC261+BD261)*INDEX('تعرفه ها'!A:Z,MATCH("مالیات برق",'تعرفه ها'!$C:$C,0),MATCH(F261,'تعرفه ها'!$2:$2,0))/100),0),"---")</f>
        <v>---</v>
      </c>
      <c r="BF261" s="415" t="str">
        <f t="shared" si="112"/>
        <v>---</v>
      </c>
      <c r="BG261" s="415" t="s">
        <v>108</v>
      </c>
      <c r="BH261" s="415" t="str">
        <f t="shared" si="113"/>
        <v>---</v>
      </c>
      <c r="BI261" s="54" t="str">
        <f t="shared" si="114"/>
        <v>---</v>
      </c>
      <c r="BJ261" s="55" t="str">
        <f t="shared" si="115"/>
        <v>---</v>
      </c>
      <c r="BK261" s="262"/>
      <c r="BL261" s="183" t="str">
        <f>IFERROR(IF(INDEX(پرداخت!A:AZ,MATCH(A261&amp;" - "&amp;"برق",پرداخت!$B:$B,0),MATCH(G261,پرداخت!$1:$1,0))="نشده","نشده","شده"),"---")</f>
        <v>---</v>
      </c>
      <c r="BN261" s="257"/>
      <c r="BO261" s="257"/>
      <c r="BP261" s="257"/>
      <c r="BQ261" s="257"/>
      <c r="BR261" s="257"/>
      <c r="BS261" s="257"/>
      <c r="BT261" s="257"/>
      <c r="BU261" s="257"/>
      <c r="BV261" s="257"/>
      <c r="BW261" s="257"/>
      <c r="BX261" s="257"/>
      <c r="BY261" s="257"/>
      <c r="BZ261" s="257"/>
      <c r="CA261" s="257"/>
      <c r="CB261" s="257"/>
      <c r="CC261" s="257"/>
      <c r="CD261" s="257"/>
      <c r="CE261" s="257"/>
      <c r="CF261" s="257"/>
      <c r="CG261" s="257"/>
      <c r="CH261"/>
      <c r="CI261"/>
      <c r="CJ261"/>
      <c r="CK261"/>
    </row>
    <row r="262" spans="1:89" ht="33.75" hidden="1">
      <c r="A262" s="171" t="s">
        <v>277</v>
      </c>
      <c r="B262" s="47">
        <f>IFERROR(INDEX('اطلاعات انشعابات شرکتها'!A:BB,MATCH(A262,'اطلاعات انشعابات شرکتها'!A:A,0),MATCH(B$1,'اطلاعات انشعابات شرکتها'!$1:$1,0)),0)</f>
        <v>148</v>
      </c>
      <c r="C262" s="48">
        <f>IFERROR(INDEX('اطلاعات انشعابات شرکتها'!A:BB,MATCH(A262,'اطلاعات انشعابات شرکتها'!A:A,0),MATCH(C$1,'اطلاعات انشعابات شرکتها'!$1:$1,0)),0)</f>
        <v>0</v>
      </c>
      <c r="D262" s="45"/>
      <c r="E262" s="171">
        <v>4</v>
      </c>
      <c r="F262" s="170">
        <v>99</v>
      </c>
      <c r="G262" s="188" t="str">
        <f t="shared" si="94"/>
        <v>99/4</v>
      </c>
      <c r="H262" s="188" t="str">
        <f>IFERROR(INDEX('اطلاعات دوره'!A:Z,MATCH(G262,'اطلاعات دوره'!C:C,0),MATCH(H$1,'اطلاعات دوره'!$1:$1,0)),0)</f>
        <v>99/02/01</v>
      </c>
      <c r="I262" s="188" t="str">
        <f>IFERROR(INDEX('اطلاعات دوره'!A:Z,MATCH(G262,'اطلاعات دوره'!C:C,0),MATCH(I$1,'اطلاعات دوره'!$1:$1,0)),0)</f>
        <v>99/04/31</v>
      </c>
      <c r="J262" s="188">
        <f>IFERROR(INDEX('اطلاعات دوره'!A:Z,MATCH(G262,'اطلاعات دوره'!C:C,0),MATCH(J$1,'اطلاعات دوره'!$1:$1,0)),0)</f>
        <v>93</v>
      </c>
      <c r="K262" s="265"/>
      <c r="L262" s="188" t="str">
        <f>IFERROR(INDEX('اطلاعات دوره'!A:Z,MATCH(G262,'اطلاعات دوره'!C:C,0)-1,MATCH("عنوان",'اطلاعات دوره'!$1:$1,0)),"---")</f>
        <v>99/3</v>
      </c>
      <c r="M262" s="188" t="str">
        <f t="shared" si="95"/>
        <v>مبین پویش صنعت پارس-99/3</v>
      </c>
      <c r="N262" s="188" t="str">
        <f t="shared" si="96"/>
        <v>مبین پویش صنعت پارس-99/4</v>
      </c>
      <c r="O262" s="265"/>
      <c r="P262" s="188" t="str">
        <f>IFERROR(INDEX('اطلاعات انشعابات شرکتها'!A:BB,MATCH(A262,'اطلاعات انشعابات شرکتها'!A:A,0),MATCH(P$1,'اطلاعات انشعابات شرکتها'!$1:$1,0)),0)</f>
        <v>غیر دیماندی</v>
      </c>
      <c r="Q262" s="188">
        <f>IFERROR(INDEX('اطلاعات انشعابات شرکتها'!A:BB,MATCH(A262,'اطلاعات انشعابات شرکتها'!A:A,0),MATCH(Q$1,'اطلاعات انشعابات شرکتها'!$1:$1,0)),0)</f>
        <v>19</v>
      </c>
      <c r="R262" s="188" t="str">
        <f>IFERROR(INDEX('اطلاعات انشعابات شرکتها'!A:BB,MATCH(A262,'اطلاعات انشعابات شرکتها'!A:A,0),MATCH(R$1,'اطلاعات انشعابات شرکتها'!$1:$1,0)),0)</f>
        <v>1</v>
      </c>
      <c r="S262" s="265"/>
      <c r="T262" s="188">
        <f>IFERROR(INDEX('قرائت کنتور'!A:AZ,MATCH(A262&amp;"-"&amp;T$1,'قرائت کنتور'!B:B,0),MATCH(G262,'قرائت کنتور'!$1:$1,0)),0)</f>
        <v>3</v>
      </c>
      <c r="U262" s="188">
        <f>IFERROR(INDEX('قرائت کنتور'!A:AZ,MATCH(A262&amp;"-"&amp;U$1,'قرائت کنتور'!B:B,0),MATCH(L262,'قرائت کنتور'!$1:$1,0)),0)</f>
        <v>3450</v>
      </c>
      <c r="V262" s="188">
        <f>IFERROR(INDEX('قرائت کنتور'!A:AZ,MATCH(A262&amp;"-"&amp;U$1,'قرائت کنتور'!B:B,0),MATCH(G262,'قرائت کنتور'!$1:$1,0)),0)</f>
        <v>3496</v>
      </c>
      <c r="W262" s="188">
        <f>IFERROR(INDEX('قرائت کنتور'!A:AZ,MATCH(A262&amp;"-"&amp;W$1,'قرائت کنتور'!B:B,0),MATCH(L262,'قرائت کنتور'!$1:$1,0)),0)</f>
        <v>63037</v>
      </c>
      <c r="X262" s="188">
        <f>IFERROR(INDEX('قرائت کنتور'!A:AZ,MATCH(A262&amp;"-"&amp;W$1,'قرائت کنتور'!B:B,0),MATCH(G262,'قرائت کنتور'!$1:$1,0)),0)</f>
        <v>63374</v>
      </c>
      <c r="Y262" s="188">
        <f>IFERROR(INDEX('قرائت کنتور'!A:AZ,MATCH(A262&amp;"-"&amp;Y$1,'قرائت کنتور'!B:B,0),MATCH(L262,'قرائت کنتور'!$1:$1,0)),0)</f>
        <v>28861</v>
      </c>
      <c r="Z262" s="188">
        <f>IFERROR(INDEX('قرائت کنتور'!A:AZ,MATCH(A262&amp;"-"&amp;Y$1,'قرائت کنتور'!B:B,0),MATCH(G262,'قرائت کنتور'!$1:$1,0)),0)</f>
        <v>28918</v>
      </c>
      <c r="AA262" s="188">
        <f>IFERROR(INDEX('قرائت کنتور'!A:AZ,MATCH(A262&amp;"-"&amp;AA$1,'قرائت کنتور'!B:B,0),MATCH(L262,'قرائت کنتور'!$1:$1,0)),0)</f>
        <v>10037</v>
      </c>
      <c r="AB262" s="188">
        <f>IFERROR(INDEX('قرائت کنتور'!A:AZ,MATCH(A262&amp;"-"&amp;AA$1,'قرائت کنتور'!B:B,0),MATCH(G262,'قرائت کنتور'!$1:$1,0)),0)</f>
        <v>10054</v>
      </c>
      <c r="AC262" s="265"/>
      <c r="AD262" s="188">
        <f t="shared" si="97"/>
        <v>46</v>
      </c>
      <c r="AE262" s="188">
        <f t="shared" si="98"/>
        <v>337</v>
      </c>
      <c r="AF262" s="188">
        <f t="shared" si="99"/>
        <v>57</v>
      </c>
      <c r="AG262" s="188">
        <f t="shared" si="100"/>
        <v>17</v>
      </c>
      <c r="AH262" s="188">
        <f t="shared" si="101"/>
        <v>440</v>
      </c>
      <c r="AI262" s="188">
        <f t="shared" si="102"/>
        <v>3</v>
      </c>
      <c r="AJ262" s="188" t="str">
        <f t="shared" si="103"/>
        <v>0</v>
      </c>
      <c r="AK262" s="265"/>
      <c r="AL262" s="254">
        <f t="shared" si="104"/>
        <v>0.9992544502986076</v>
      </c>
      <c r="AM262" s="254" t="str">
        <f t="shared" si="105"/>
        <v>0</v>
      </c>
      <c r="AN262" s="265"/>
      <c r="AO262" s="188">
        <f>IFERROR(INDEX('تعرفه ها'!A:Z,MATCH(P262&amp;"-"&amp;AO$1,'تعرفه ها'!C:C,0),MATCH(F262,'تعرفه ها'!$2:$2,0),1),"---")</f>
        <v>1115</v>
      </c>
      <c r="AP262" s="188">
        <f>IFERROR(INDEX('تعرفه ها'!A:Z,MATCH(P262&amp;"-"&amp;AP$1,'تعرفه ها'!C:C,0),MATCH(F262,'تعرفه ها'!$2:$2,0),1),"---")</f>
        <v>558</v>
      </c>
      <c r="AQ262" s="188">
        <f>IFERROR(INDEX('تعرفه ها'!A:Z,MATCH(P262&amp;"-"&amp;AQ$1,'تعرفه ها'!C:C,0),MATCH(F262,'تعرفه ها'!$2:$2,0),1),"---")</f>
        <v>279</v>
      </c>
      <c r="AR262" s="188">
        <f>IFERROR(INDEX('تعرفه ها'!A:Z,MATCH(P262&amp;"-"&amp;AR$1,'تعرفه ها'!C:C,0),MATCH(F262,'تعرفه ها'!$2:$2,0),1),"---")</f>
        <v>550</v>
      </c>
      <c r="AS262" s="265"/>
      <c r="AT262" s="415">
        <f t="shared" si="106"/>
        <v>51290</v>
      </c>
      <c r="AU262" s="415">
        <f t="shared" si="107"/>
        <v>188046</v>
      </c>
      <c r="AV262" s="415">
        <f t="shared" si="108"/>
        <v>15903</v>
      </c>
      <c r="AW262" s="415">
        <f t="shared" si="109"/>
        <v>9350</v>
      </c>
      <c r="AX262" s="415">
        <f t="shared" si="110"/>
        <v>264589</v>
      </c>
      <c r="AY262" s="415">
        <f>IFERROR(AH262*INDEX('تعرفه ها'!A:Z,MATCH("عوارض برق به ازاء هر کیلووات",'تعرفه ها'!$C:$C,0),MATCH(F262,'تعرفه ها'!$2:$2,0)),"---")</f>
        <v>22000</v>
      </c>
      <c r="AZ262" s="415">
        <f t="shared" si="111"/>
        <v>0</v>
      </c>
      <c r="BA262" s="415">
        <f>IFERROR(ROUND(((AX262+AY262+AZ262)*INDEX('تعرفه ها'!A:Z,MATCH("هزینه نگهداری و تعمیرات شبکه برق",'تعرفه ها'!$C:$C,0),MATCH(F262,'تعرفه ها'!$2:$2,0))/100),0),"---")</f>
        <v>28659</v>
      </c>
      <c r="BB262" s="415">
        <f>IFERROR(IF(P262="دیماندی",ROUND(AJ262*INDEX('تعرفه ها'!A:Z,MATCH(BB$1,'تعرفه ها'!$C:$C,0),MATCH(F262,'تعرفه ها'!$2:$2,0))*J262/30,0),0),"---")</f>
        <v>0</v>
      </c>
      <c r="BC262" s="415"/>
      <c r="BD262" s="54">
        <v>0</v>
      </c>
      <c r="BE262" s="415">
        <f>IFERROR(ROUND(((AX262+AY262+AZ262+BA262+BB262+BC262+BD262)*INDEX('تعرفه ها'!A:Z,MATCH("مالیات برق",'تعرفه ها'!$C:$C,0),MATCH(F262,'تعرفه ها'!$2:$2,0))/100),0),"---")</f>
        <v>0</v>
      </c>
      <c r="BF262" s="415">
        <f t="shared" si="112"/>
        <v>315248</v>
      </c>
      <c r="BG262" s="415">
        <v>30638</v>
      </c>
      <c r="BH262" s="415">
        <f t="shared" si="113"/>
        <v>345886</v>
      </c>
      <c r="BI262" s="54">
        <f t="shared" si="114"/>
        <v>886</v>
      </c>
      <c r="BJ262" s="55">
        <f t="shared" si="115"/>
        <v>345000</v>
      </c>
      <c r="BK262" s="262"/>
      <c r="BL262" s="183" t="str">
        <f>IFERROR(IF(INDEX(پرداخت!A:AZ,MATCH(A262&amp;" - "&amp;"برق",پرداخت!$B:$B,0),MATCH(G262,پرداخت!$1:$1,0))="نشده","نشده","شده"),"---")</f>
        <v>شده</v>
      </c>
      <c r="BN262" s="257"/>
      <c r="BO262" s="257"/>
      <c r="BP262" s="257"/>
      <c r="BQ262" s="257"/>
      <c r="BR262" s="257"/>
      <c r="BS262" s="257"/>
      <c r="BT262" s="257"/>
      <c r="BU262" s="257"/>
      <c r="BV262" s="257"/>
      <c r="BW262" s="257"/>
      <c r="BX262" s="257"/>
      <c r="BY262" s="257"/>
      <c r="BZ262" s="257"/>
      <c r="CA262" s="257"/>
      <c r="CB262" s="257"/>
      <c r="CC262" s="257"/>
      <c r="CD262" s="257"/>
      <c r="CE262" s="257"/>
      <c r="CF262" s="257"/>
      <c r="CG262" s="257"/>
      <c r="CH262"/>
      <c r="CI262"/>
      <c r="CJ262"/>
      <c r="CK262"/>
    </row>
    <row r="263" spans="1:89" ht="33.75" hidden="1">
      <c r="A263" s="171" t="s">
        <v>281</v>
      </c>
      <c r="B263" s="47">
        <f>IFERROR(INDEX('اطلاعات انشعابات شرکتها'!A:BB,MATCH(A263,'اطلاعات انشعابات شرکتها'!A:A,0),MATCH(B$1,'اطلاعات انشعابات شرکتها'!$1:$1,0)),0)</f>
        <v>149</v>
      </c>
      <c r="C263" s="48">
        <f>IFERROR(INDEX('اطلاعات انشعابات شرکتها'!A:BB,MATCH(A263,'اطلاعات انشعابات شرکتها'!A:A,0),MATCH(C$1,'اطلاعات انشعابات شرکتها'!$1:$1,0)),0)</f>
        <v>0</v>
      </c>
      <c r="D263" s="45"/>
      <c r="E263" s="171">
        <v>4</v>
      </c>
      <c r="F263" s="170">
        <v>99</v>
      </c>
      <c r="G263" s="188" t="str">
        <f t="shared" si="94"/>
        <v>99/4</v>
      </c>
      <c r="H263" s="188" t="str">
        <f>IFERROR(INDEX('اطلاعات دوره'!A:Z,MATCH(G263,'اطلاعات دوره'!C:C,0),MATCH(H$1,'اطلاعات دوره'!$1:$1,0)),0)</f>
        <v>99/02/01</v>
      </c>
      <c r="I263" s="188" t="str">
        <f>IFERROR(INDEX('اطلاعات دوره'!A:Z,MATCH(G263,'اطلاعات دوره'!C:C,0),MATCH(I$1,'اطلاعات دوره'!$1:$1,0)),0)</f>
        <v>99/04/31</v>
      </c>
      <c r="J263" s="188">
        <f>IFERROR(INDEX('اطلاعات دوره'!A:Z,MATCH(G263,'اطلاعات دوره'!C:C,0),MATCH(J$1,'اطلاعات دوره'!$1:$1,0)),0)</f>
        <v>93</v>
      </c>
      <c r="K263" s="265"/>
      <c r="L263" s="188" t="str">
        <f>IFERROR(INDEX('اطلاعات دوره'!A:Z,MATCH(G263,'اطلاعات دوره'!C:C,0)-1,MATCH("عنوان",'اطلاعات دوره'!$1:$1,0)),"---")</f>
        <v>99/3</v>
      </c>
      <c r="M263" s="188" t="str">
        <f t="shared" si="95"/>
        <v>مطلق کاران شرق-99/3</v>
      </c>
      <c r="N263" s="188" t="str">
        <f t="shared" si="96"/>
        <v>مطلق کاران شرق-99/4</v>
      </c>
      <c r="O263" s="265"/>
      <c r="P263" s="188" t="str">
        <f>IFERROR(INDEX('اطلاعات انشعابات شرکتها'!A:BB,MATCH(A263,'اطلاعات انشعابات شرکتها'!A:A,0),MATCH(P$1,'اطلاعات انشعابات شرکتها'!$1:$1,0)),0)</f>
        <v>غیر دیماندی</v>
      </c>
      <c r="Q263" s="188">
        <f>IFERROR(INDEX('اطلاعات انشعابات شرکتها'!A:BB,MATCH(A263,'اطلاعات انشعابات شرکتها'!A:A,0),MATCH(Q$1,'اطلاعات انشعابات شرکتها'!$1:$1,0)),0)</f>
        <v>19</v>
      </c>
      <c r="R263" s="188" t="str">
        <f>IFERROR(INDEX('اطلاعات انشعابات شرکتها'!A:BB,MATCH(A263,'اطلاعات انشعابات شرکتها'!A:A,0),MATCH(R$1,'اطلاعات انشعابات شرکتها'!$1:$1,0)),0)</f>
        <v>1</v>
      </c>
      <c r="S263" s="265"/>
      <c r="T263" s="188">
        <f>IFERROR(INDEX('قرائت کنتور'!A:AZ,MATCH(A263&amp;"-"&amp;T$1,'قرائت کنتور'!B:B,0),MATCH(G263,'قرائت کنتور'!$1:$1,0)),0)</f>
        <v>0</v>
      </c>
      <c r="U263" s="188">
        <f>IFERROR(INDEX('قرائت کنتور'!A:AZ,MATCH(A263&amp;"-"&amp;U$1,'قرائت کنتور'!B:B,0),MATCH(L263,'قرائت کنتور'!$1:$1,0)),0)</f>
        <v>3565</v>
      </c>
      <c r="V263" s="188">
        <f>IFERROR(INDEX('قرائت کنتور'!A:AZ,MATCH(A263&amp;"-"&amp;U$1,'قرائت کنتور'!B:B,0),MATCH(G263,'قرائت کنتور'!$1:$1,0)),0)</f>
        <v>4004</v>
      </c>
      <c r="W263" s="188">
        <f>IFERROR(INDEX('قرائت کنتور'!A:AZ,MATCH(A263&amp;"-"&amp;W$1,'قرائت کنتور'!B:B,0),MATCH(L263,'قرائت کنتور'!$1:$1,0)),0)</f>
        <v>21990</v>
      </c>
      <c r="X263" s="188">
        <f>IFERROR(INDEX('قرائت کنتور'!A:AZ,MATCH(A263&amp;"-"&amp;W$1,'قرائت کنتور'!B:B,0),MATCH(G263,'قرائت کنتور'!$1:$1,0)),0)</f>
        <v>24940</v>
      </c>
      <c r="Y263" s="188">
        <f>IFERROR(INDEX('قرائت کنتور'!A:AZ,MATCH(A263&amp;"-"&amp;Y$1,'قرائت کنتور'!B:B,0),MATCH(L263,'قرائت کنتور'!$1:$1,0)),0)</f>
        <v>2094</v>
      </c>
      <c r="Z263" s="188">
        <f>IFERROR(INDEX('قرائت کنتور'!A:AZ,MATCH(A263&amp;"-"&amp;Y$1,'قرائت کنتور'!B:B,0),MATCH(G263,'قرائت کنتور'!$1:$1,0)),0)</f>
        <v>2094</v>
      </c>
      <c r="AA263" s="188">
        <f>IFERROR(INDEX('قرائت کنتور'!A:AZ,MATCH(A263&amp;"-"&amp;AA$1,'قرائت کنتور'!B:B,0),MATCH(L263,'قرائت کنتور'!$1:$1,0)),0)</f>
        <v>25814</v>
      </c>
      <c r="AB263" s="188">
        <f>IFERROR(INDEX('قرائت کنتور'!A:AZ,MATCH(A263&amp;"-"&amp;AA$1,'قرائت کنتور'!B:B,0),MATCH(G263,'قرائت کنتور'!$1:$1,0)),0)</f>
        <v>25814</v>
      </c>
      <c r="AC263" s="265"/>
      <c r="AD263" s="188">
        <f t="shared" si="97"/>
        <v>439</v>
      </c>
      <c r="AE263" s="188">
        <f t="shared" si="98"/>
        <v>2950</v>
      </c>
      <c r="AF263" s="188">
        <f t="shared" si="99"/>
        <v>0</v>
      </c>
      <c r="AG263" s="188">
        <f t="shared" si="100"/>
        <v>0</v>
      </c>
      <c r="AH263" s="188">
        <f t="shared" si="101"/>
        <v>3389</v>
      </c>
      <c r="AI263" s="188">
        <f t="shared" si="102"/>
        <v>0</v>
      </c>
      <c r="AJ263" s="188" t="str">
        <f t="shared" si="103"/>
        <v>0</v>
      </c>
      <c r="AK263" s="265"/>
      <c r="AL263" s="254">
        <f t="shared" si="104"/>
        <v>1</v>
      </c>
      <c r="AM263" s="254" t="str">
        <f t="shared" si="105"/>
        <v>0</v>
      </c>
      <c r="AN263" s="265"/>
      <c r="AO263" s="188">
        <f>IFERROR(INDEX('تعرفه ها'!A:Z,MATCH(P263&amp;"-"&amp;AO$1,'تعرفه ها'!C:C,0),MATCH(F263,'تعرفه ها'!$2:$2,0),1),"---")</f>
        <v>1115</v>
      </c>
      <c r="AP263" s="188">
        <f>IFERROR(INDEX('تعرفه ها'!A:Z,MATCH(P263&amp;"-"&amp;AP$1,'تعرفه ها'!C:C,0),MATCH(F263,'تعرفه ها'!$2:$2,0),1),"---")</f>
        <v>558</v>
      </c>
      <c r="AQ263" s="188">
        <f>IFERROR(INDEX('تعرفه ها'!A:Z,MATCH(P263&amp;"-"&amp;AQ$1,'تعرفه ها'!C:C,0),MATCH(F263,'تعرفه ها'!$2:$2,0),1),"---")</f>
        <v>279</v>
      </c>
      <c r="AR263" s="188">
        <f>IFERROR(INDEX('تعرفه ها'!A:Z,MATCH(P263&amp;"-"&amp;AR$1,'تعرفه ها'!C:C,0),MATCH(F263,'تعرفه ها'!$2:$2,0),1),"---")</f>
        <v>550</v>
      </c>
      <c r="AS263" s="265"/>
      <c r="AT263" s="415">
        <f t="shared" si="106"/>
        <v>489485</v>
      </c>
      <c r="AU263" s="415">
        <f t="shared" si="107"/>
        <v>1646100</v>
      </c>
      <c r="AV263" s="415">
        <f t="shared" si="108"/>
        <v>0</v>
      </c>
      <c r="AW263" s="415">
        <f t="shared" si="109"/>
        <v>0</v>
      </c>
      <c r="AX263" s="415">
        <f t="shared" si="110"/>
        <v>2135585</v>
      </c>
      <c r="AY263" s="415">
        <f>IFERROR(AH263*INDEX('تعرفه ها'!A:Z,MATCH("عوارض برق به ازاء هر کیلووات",'تعرفه ها'!$C:$C,0),MATCH(F263,'تعرفه ها'!$2:$2,0)),"---")</f>
        <v>169450</v>
      </c>
      <c r="AZ263" s="415">
        <f t="shared" si="111"/>
        <v>0</v>
      </c>
      <c r="BA263" s="415">
        <f>IFERROR(ROUND(((AX263+AY263+AZ263)*INDEX('تعرفه ها'!A:Z,MATCH("هزینه نگهداری و تعمیرات شبکه برق",'تعرفه ها'!$C:$C,0),MATCH(F263,'تعرفه ها'!$2:$2,0))/100),0),"---")</f>
        <v>230504</v>
      </c>
      <c r="BB263" s="415">
        <f>IFERROR(IF(P263="دیماندی",ROUND(AJ263*INDEX('تعرفه ها'!A:Z,MATCH(BB$1,'تعرفه ها'!$C:$C,0),MATCH(F263,'تعرفه ها'!$2:$2,0))*J263/30,0),0),"---")</f>
        <v>0</v>
      </c>
      <c r="BC263" s="415"/>
      <c r="BD263" s="54">
        <v>205939</v>
      </c>
      <c r="BE263" s="415">
        <f>IFERROR(ROUND(((AX263+AY263+AZ263+BA263+BB263+BC263+BD263)*INDEX('تعرفه ها'!A:Z,MATCH("مالیات برق",'تعرفه ها'!$C:$C,0),MATCH(F263,'تعرفه ها'!$2:$2,0))/100),0),"---")</f>
        <v>0</v>
      </c>
      <c r="BF263" s="415">
        <f t="shared" si="112"/>
        <v>2741478</v>
      </c>
      <c r="BG263" s="415">
        <v>10954029</v>
      </c>
      <c r="BH263" s="415">
        <f t="shared" si="113"/>
        <v>13695507</v>
      </c>
      <c r="BI263" s="54">
        <f t="shared" si="114"/>
        <v>507</v>
      </c>
      <c r="BJ263" s="55">
        <f t="shared" si="115"/>
        <v>13695000</v>
      </c>
      <c r="BK263" s="262"/>
      <c r="BL263" s="183" t="str">
        <f>IFERROR(IF(INDEX(پرداخت!A:AZ,MATCH(A263&amp;" - "&amp;"برق",پرداخت!$B:$B,0),MATCH(G263,پرداخت!$1:$1,0))="نشده","نشده","شده"),"---")</f>
        <v>شده</v>
      </c>
      <c r="BN263" s="257"/>
      <c r="BO263" s="257"/>
      <c r="BP263" s="257"/>
      <c r="BQ263" s="257"/>
      <c r="BR263" s="257"/>
      <c r="BS263" s="257"/>
      <c r="BT263" s="257"/>
      <c r="BU263" s="257"/>
      <c r="BV263" s="257"/>
      <c r="BW263" s="257"/>
      <c r="BX263" s="257"/>
      <c r="BY263" s="257"/>
      <c r="BZ263" s="257"/>
      <c r="CA263" s="257"/>
      <c r="CB263" s="257"/>
      <c r="CC263" s="257"/>
      <c r="CD263" s="257"/>
      <c r="CE263" s="257"/>
      <c r="CF263" s="257"/>
      <c r="CG263" s="257"/>
      <c r="CH263"/>
      <c r="CI263"/>
      <c r="CJ263"/>
      <c r="CK263"/>
    </row>
    <row r="264" spans="1:89" ht="33.75" hidden="1">
      <c r="A264" s="171" t="s">
        <v>282</v>
      </c>
      <c r="B264" s="47">
        <f>IFERROR(INDEX('اطلاعات انشعابات شرکتها'!A:BB,MATCH(A264,'اطلاعات انشعابات شرکتها'!A:A,0),MATCH(B$1,'اطلاعات انشعابات شرکتها'!$1:$1,0)),0)</f>
        <v>150</v>
      </c>
      <c r="C264" s="48">
        <f>IFERROR(INDEX('اطلاعات انشعابات شرکتها'!A:BB,MATCH(A264,'اطلاعات انشعابات شرکتها'!A:A,0),MATCH(C$1,'اطلاعات انشعابات شرکتها'!$1:$1,0)),0)</f>
        <v>0</v>
      </c>
      <c r="D264" s="45"/>
      <c r="E264" s="171">
        <v>4</v>
      </c>
      <c r="F264" s="170">
        <v>99</v>
      </c>
      <c r="G264" s="188" t="str">
        <f t="shared" si="94"/>
        <v>99/4</v>
      </c>
      <c r="H264" s="188" t="str">
        <f>IFERROR(INDEX('اطلاعات دوره'!A:Z,MATCH(G264,'اطلاعات دوره'!C:C,0),MATCH(H$1,'اطلاعات دوره'!$1:$1,0)),0)</f>
        <v>99/02/01</v>
      </c>
      <c r="I264" s="188" t="str">
        <f>IFERROR(INDEX('اطلاعات دوره'!A:Z,MATCH(G264,'اطلاعات دوره'!C:C,0),MATCH(I$1,'اطلاعات دوره'!$1:$1,0)),0)</f>
        <v>99/04/31</v>
      </c>
      <c r="J264" s="188">
        <f>IFERROR(INDEX('اطلاعات دوره'!A:Z,MATCH(G264,'اطلاعات دوره'!C:C,0),MATCH(J$1,'اطلاعات دوره'!$1:$1,0)),0)</f>
        <v>93</v>
      </c>
      <c r="K264" s="265"/>
      <c r="L264" s="188" t="str">
        <f>IFERROR(INDEX('اطلاعات دوره'!A:Z,MATCH(G264,'اطلاعات دوره'!C:C,0)-1,MATCH("عنوان",'اطلاعات دوره'!$1:$1,0)),"---")</f>
        <v>99/3</v>
      </c>
      <c r="M264" s="188" t="str">
        <f t="shared" si="95"/>
        <v>مهندسی زرین سامانه شرق-99/3</v>
      </c>
      <c r="N264" s="188" t="str">
        <f t="shared" si="96"/>
        <v>مهندسی زرین سامانه شرق-99/4</v>
      </c>
      <c r="O264" s="265"/>
      <c r="P264" s="188" t="str">
        <f>IFERROR(INDEX('اطلاعات انشعابات شرکتها'!A:BB,MATCH(A264,'اطلاعات انشعابات شرکتها'!A:A,0),MATCH(P$1,'اطلاعات انشعابات شرکتها'!$1:$1,0)),0)</f>
        <v>غیر دیماندی</v>
      </c>
      <c r="Q264" s="188">
        <f>IFERROR(INDEX('اطلاعات انشعابات شرکتها'!A:BB,MATCH(A264,'اطلاعات انشعابات شرکتها'!A:A,0),MATCH(Q$1,'اطلاعات انشعابات شرکتها'!$1:$1,0)),0)</f>
        <v>19</v>
      </c>
      <c r="R264" s="188" t="str">
        <f>IFERROR(INDEX('اطلاعات انشعابات شرکتها'!A:BB,MATCH(A264,'اطلاعات انشعابات شرکتها'!A:A,0),MATCH(R$1,'اطلاعات انشعابات شرکتها'!$1:$1,0)),0)</f>
        <v>1</v>
      </c>
      <c r="S264" s="265"/>
      <c r="T264" s="188">
        <f>IFERROR(INDEX('قرائت کنتور'!A:AZ,MATCH(A264&amp;"-"&amp;T$1,'قرائت کنتور'!B:B,0),MATCH(G264,'قرائت کنتور'!$1:$1,0)),0)</f>
        <v>6</v>
      </c>
      <c r="U264" s="188">
        <f>IFERROR(INDEX('قرائت کنتور'!A:AZ,MATCH(A264&amp;"-"&amp;U$1,'قرائت کنتور'!B:B,0),MATCH(L264,'قرائت کنتور'!$1:$1,0)),0)</f>
        <v>3107</v>
      </c>
      <c r="V264" s="188">
        <f>IFERROR(INDEX('قرائت کنتور'!A:AZ,MATCH(A264&amp;"-"&amp;U$1,'قرائت کنتور'!B:B,0),MATCH(G264,'قرائت کنتور'!$1:$1,0)),0)</f>
        <v>6710</v>
      </c>
      <c r="W264" s="188">
        <f>IFERROR(INDEX('قرائت کنتور'!A:AZ,MATCH(A264&amp;"-"&amp;W$1,'قرائت کنتور'!B:B,0),MATCH(L264,'قرائت کنتور'!$1:$1,0)),0)</f>
        <v>211</v>
      </c>
      <c r="X264" s="188">
        <f>IFERROR(INDEX('قرائت کنتور'!A:AZ,MATCH(A264&amp;"-"&amp;W$1,'قرائت کنتور'!B:B,0),MATCH(G264,'قرائت کنتور'!$1:$1,0)),0)</f>
        <v>475</v>
      </c>
      <c r="Y264" s="188">
        <f>IFERROR(INDEX('قرائت کنتور'!A:AZ,MATCH(A264&amp;"-"&amp;Y$1,'قرائت کنتور'!B:B,0),MATCH(L264,'قرائت کنتور'!$1:$1,0)),0)</f>
        <v>312</v>
      </c>
      <c r="Z264" s="188">
        <f>IFERROR(INDEX('قرائت کنتور'!A:AZ,MATCH(A264&amp;"-"&amp;Y$1,'قرائت کنتور'!B:B,0),MATCH(G264,'قرائت کنتور'!$1:$1,0)),0)</f>
        <v>767</v>
      </c>
      <c r="AA264" s="188">
        <f>IFERROR(INDEX('قرائت کنتور'!A:AZ,MATCH(A264&amp;"-"&amp;AA$1,'قرائت کنتور'!B:B,0),MATCH(L264,'قرائت کنتور'!$1:$1,0)),0)</f>
        <v>678</v>
      </c>
      <c r="AB264" s="188">
        <f>IFERROR(INDEX('قرائت کنتور'!A:AZ,MATCH(A264&amp;"-"&amp;AA$1,'قرائت کنتور'!B:B,0),MATCH(G264,'قرائت کنتور'!$1:$1,0)),0)</f>
        <v>1277</v>
      </c>
      <c r="AC264" s="265"/>
      <c r="AD264" s="188">
        <f t="shared" si="97"/>
        <v>3603</v>
      </c>
      <c r="AE264" s="188">
        <f t="shared" si="98"/>
        <v>264</v>
      </c>
      <c r="AF264" s="188">
        <f t="shared" si="99"/>
        <v>455</v>
      </c>
      <c r="AG264" s="188">
        <f t="shared" si="100"/>
        <v>599</v>
      </c>
      <c r="AH264" s="188">
        <f t="shared" si="101"/>
        <v>4322</v>
      </c>
      <c r="AI264" s="188">
        <f t="shared" si="102"/>
        <v>6</v>
      </c>
      <c r="AJ264" s="188" t="str">
        <f t="shared" si="103"/>
        <v>0</v>
      </c>
      <c r="AK264" s="265"/>
      <c r="AL264" s="254">
        <f t="shared" si="104"/>
        <v>0.99053213481096181</v>
      </c>
      <c r="AM264" s="254" t="str">
        <f t="shared" si="105"/>
        <v>0</v>
      </c>
      <c r="AN264" s="265"/>
      <c r="AO264" s="188">
        <f>IFERROR(INDEX('تعرفه ها'!A:Z,MATCH(P264&amp;"-"&amp;AO$1,'تعرفه ها'!C:C,0),MATCH(F264,'تعرفه ها'!$2:$2,0),1),"---")</f>
        <v>1115</v>
      </c>
      <c r="AP264" s="188">
        <f>IFERROR(INDEX('تعرفه ها'!A:Z,MATCH(P264&amp;"-"&amp;AP$1,'تعرفه ها'!C:C,0),MATCH(F264,'تعرفه ها'!$2:$2,0),1),"---")</f>
        <v>558</v>
      </c>
      <c r="AQ264" s="188">
        <f>IFERROR(INDEX('تعرفه ها'!A:Z,MATCH(P264&amp;"-"&amp;AQ$1,'تعرفه ها'!C:C,0),MATCH(F264,'تعرفه ها'!$2:$2,0),1),"---")</f>
        <v>279</v>
      </c>
      <c r="AR264" s="188">
        <f>IFERROR(INDEX('تعرفه ها'!A:Z,MATCH(P264&amp;"-"&amp;AR$1,'تعرفه ها'!C:C,0),MATCH(F264,'تعرفه ها'!$2:$2,0),1),"---")</f>
        <v>550</v>
      </c>
      <c r="AS264" s="265"/>
      <c r="AT264" s="415">
        <f t="shared" si="106"/>
        <v>4017345</v>
      </c>
      <c r="AU264" s="415">
        <f t="shared" si="107"/>
        <v>147312</v>
      </c>
      <c r="AV264" s="415">
        <f t="shared" si="108"/>
        <v>126945</v>
      </c>
      <c r="AW264" s="415">
        <f t="shared" si="109"/>
        <v>329450</v>
      </c>
      <c r="AX264" s="415">
        <f t="shared" si="110"/>
        <v>4621052</v>
      </c>
      <c r="AY264" s="415">
        <f>IFERROR(AH264*INDEX('تعرفه ها'!A:Z,MATCH("عوارض برق به ازاء هر کیلووات",'تعرفه ها'!$C:$C,0),MATCH(F264,'تعرفه ها'!$2:$2,0)),"---")</f>
        <v>216100</v>
      </c>
      <c r="AZ264" s="415">
        <f t="shared" si="111"/>
        <v>0</v>
      </c>
      <c r="BA264" s="415">
        <f>IFERROR(ROUND(((AX264+AY264+AZ264)*INDEX('تعرفه ها'!A:Z,MATCH("هزینه نگهداری و تعمیرات شبکه برق",'تعرفه ها'!$C:$C,0),MATCH(F264,'تعرفه ها'!$2:$2,0))/100),0),"---")</f>
        <v>483715</v>
      </c>
      <c r="BB264" s="415">
        <f>IFERROR(IF(P264="دیماندی",ROUND(AJ264*INDEX('تعرفه ها'!A:Z,MATCH(BB$1,'تعرفه ها'!$C:$C,0),MATCH(F264,'تعرفه ها'!$2:$2,0))*J264/30,0),0),"---")</f>
        <v>0</v>
      </c>
      <c r="BC264" s="415"/>
      <c r="BD264" s="54">
        <v>0</v>
      </c>
      <c r="BE264" s="415">
        <f>IFERROR(ROUND(((AX264+AY264+AZ264+BA264+BB264+BC264+BD264)*INDEX('تعرفه ها'!A:Z,MATCH("مالیات برق",'تعرفه ها'!$C:$C,0),MATCH(F264,'تعرفه ها'!$2:$2,0))/100),0),"---")</f>
        <v>0</v>
      </c>
      <c r="BF264" s="415">
        <f t="shared" si="112"/>
        <v>5320867</v>
      </c>
      <c r="BG264" s="415">
        <v>3072046</v>
      </c>
      <c r="BH264" s="415">
        <f t="shared" si="113"/>
        <v>8392913</v>
      </c>
      <c r="BI264" s="54">
        <f t="shared" si="114"/>
        <v>913</v>
      </c>
      <c r="BJ264" s="55">
        <f t="shared" si="115"/>
        <v>8392000</v>
      </c>
      <c r="BK264" s="262"/>
      <c r="BL264" s="183" t="str">
        <f>IFERROR(IF(INDEX(پرداخت!A:AZ,MATCH(A264&amp;" - "&amp;"برق",پرداخت!$B:$B,0),MATCH(G264,پرداخت!$1:$1,0))="نشده","نشده","شده"),"---")</f>
        <v>شده</v>
      </c>
      <c r="BN264" s="257"/>
      <c r="BO264" s="257"/>
      <c r="BP264" s="257"/>
      <c r="BQ264" s="257"/>
      <c r="BR264" s="257"/>
      <c r="BS264" s="257"/>
      <c r="BT264" s="257"/>
      <c r="BU264" s="257"/>
      <c r="BV264" s="257"/>
      <c r="BW264" s="257"/>
      <c r="BX264" s="257"/>
      <c r="BY264" s="257"/>
      <c r="BZ264" s="257"/>
      <c r="CA264" s="257"/>
      <c r="CB264" s="257"/>
      <c r="CC264" s="257"/>
      <c r="CD264" s="257"/>
      <c r="CE264" s="257"/>
      <c r="CF264" s="257"/>
      <c r="CG264" s="257"/>
      <c r="CH264"/>
      <c r="CI264"/>
      <c r="CJ264"/>
      <c r="CK264"/>
    </row>
    <row r="265" spans="1:89" ht="33.75" hidden="1">
      <c r="A265" s="171" t="s">
        <v>283</v>
      </c>
      <c r="B265" s="47">
        <f>IFERROR(INDEX('اطلاعات انشعابات شرکتها'!A:BB,MATCH(A265,'اطلاعات انشعابات شرکتها'!A:A,0),MATCH(B$1,'اطلاعات انشعابات شرکتها'!$1:$1,0)),0)</f>
        <v>151</v>
      </c>
      <c r="C265" s="48">
        <f>IFERROR(INDEX('اطلاعات انشعابات شرکتها'!A:BB,MATCH(A265,'اطلاعات انشعابات شرکتها'!A:A,0),MATCH(C$1,'اطلاعات انشعابات شرکتها'!$1:$1,0)),0)</f>
        <v>0</v>
      </c>
      <c r="D265" s="45"/>
      <c r="E265" s="171">
        <v>4</v>
      </c>
      <c r="F265" s="170">
        <v>99</v>
      </c>
      <c r="G265" s="188" t="str">
        <f t="shared" si="94"/>
        <v>99/4</v>
      </c>
      <c r="H265" s="188" t="str">
        <f>IFERROR(INDEX('اطلاعات دوره'!A:Z,MATCH(G265,'اطلاعات دوره'!C:C,0),MATCH(H$1,'اطلاعات دوره'!$1:$1,0)),0)</f>
        <v>99/02/01</v>
      </c>
      <c r="I265" s="188" t="str">
        <f>IFERROR(INDEX('اطلاعات دوره'!A:Z,MATCH(G265,'اطلاعات دوره'!C:C,0),MATCH(I$1,'اطلاعات دوره'!$1:$1,0)),0)</f>
        <v>99/04/31</v>
      </c>
      <c r="J265" s="188">
        <f>IFERROR(INDEX('اطلاعات دوره'!A:Z,MATCH(G265,'اطلاعات دوره'!C:C,0),MATCH(J$1,'اطلاعات دوره'!$1:$1,0)),0)</f>
        <v>93</v>
      </c>
      <c r="K265" s="265"/>
      <c r="L265" s="188" t="str">
        <f>IFERROR(INDEX('اطلاعات دوره'!A:Z,MATCH(G265,'اطلاعات دوره'!C:C,0)-1,MATCH("عنوان",'اطلاعات دوره'!$1:$1,0)),"---")</f>
        <v>99/3</v>
      </c>
      <c r="M265" s="188" t="str">
        <f t="shared" si="95"/>
        <v>مهندسی ماشین های دوار خاور طوس-99/3</v>
      </c>
      <c r="N265" s="188" t="str">
        <f t="shared" si="96"/>
        <v>مهندسی ماشین های دوار خاور طوس-99/4</v>
      </c>
      <c r="O265" s="265"/>
      <c r="P265" s="188" t="str">
        <f>IFERROR(INDEX('اطلاعات انشعابات شرکتها'!A:BB,MATCH(A265,'اطلاعات انشعابات شرکتها'!A:A,0),MATCH(P$1,'اطلاعات انشعابات شرکتها'!$1:$1,0)),0)</f>
        <v>دیماندی</v>
      </c>
      <c r="Q265" s="188">
        <f>IFERROR(INDEX('اطلاعات انشعابات شرکتها'!A:BB,MATCH(A265,'اطلاعات انشعابات شرکتها'!A:A,0),MATCH(Q$1,'اطلاعات انشعابات شرکتها'!$1:$1,0)),0)</f>
        <v>59</v>
      </c>
      <c r="R265" s="188" t="str">
        <f>IFERROR(INDEX('اطلاعات انشعابات شرکتها'!A:BB,MATCH(A265,'اطلاعات انشعابات شرکتها'!A:A,0),MATCH(R$1,'اطلاعات انشعابات شرکتها'!$1:$1,0)),0)</f>
        <v>40</v>
      </c>
      <c r="S265" s="265"/>
      <c r="T265" s="188">
        <f>IFERROR(INDEX('قرائت کنتور'!A:AZ,MATCH(A265&amp;"-"&amp;T$1,'قرائت کنتور'!B:B,0),MATCH(G265,'قرائت کنتور'!$1:$1,0)),0)</f>
        <v>0</v>
      </c>
      <c r="U265" s="188">
        <f>IFERROR(INDEX('قرائت کنتور'!A:AZ,MATCH(A265&amp;"-"&amp;U$1,'قرائت کنتور'!B:B,0),MATCH(L265,'قرائت کنتور'!$1:$1,0)),0)</f>
        <v>222</v>
      </c>
      <c r="V265" s="188">
        <f>IFERROR(INDEX('قرائت کنتور'!A:AZ,MATCH(A265&amp;"-"&amp;U$1,'قرائت کنتور'!B:B,0),MATCH(G265,'قرائت کنتور'!$1:$1,0)),0)</f>
        <v>227</v>
      </c>
      <c r="W265" s="188">
        <f>IFERROR(INDEX('قرائت کنتور'!A:AZ,MATCH(A265&amp;"-"&amp;W$1,'قرائت کنتور'!B:B,0),MATCH(L265,'قرائت کنتور'!$1:$1,0)),0)</f>
        <v>1551</v>
      </c>
      <c r="X265" s="188">
        <f>IFERROR(INDEX('قرائت کنتور'!A:AZ,MATCH(A265&amp;"-"&amp;W$1,'قرائت کنتور'!B:B,0),MATCH(G265,'قرائت کنتور'!$1:$1,0)),0)</f>
        <v>1608</v>
      </c>
      <c r="Y265" s="188">
        <f>IFERROR(INDEX('قرائت کنتور'!A:AZ,MATCH(A265&amp;"-"&amp;Y$1,'قرائت کنتور'!B:B,0),MATCH(L265,'قرائت کنتور'!$1:$1,0)),0)</f>
        <v>198</v>
      </c>
      <c r="Z265" s="188">
        <f>IFERROR(INDEX('قرائت کنتور'!A:AZ,MATCH(A265&amp;"-"&amp;Y$1,'قرائت کنتور'!B:B,0),MATCH(G265,'قرائت کنتور'!$1:$1,0)),0)</f>
        <v>200</v>
      </c>
      <c r="AA265" s="188">
        <f>IFERROR(INDEX('قرائت کنتور'!A:AZ,MATCH(A265&amp;"-"&amp;AA$1,'قرائت کنتور'!B:B,0),MATCH(L265,'قرائت کنتور'!$1:$1,0)),0)</f>
        <v>410</v>
      </c>
      <c r="AB265" s="188">
        <f>IFERROR(INDEX('قرائت کنتور'!A:AZ,MATCH(A265&amp;"-"&amp;AA$1,'قرائت کنتور'!B:B,0),MATCH(G265,'قرائت کنتور'!$1:$1,0)),0)</f>
        <v>435</v>
      </c>
      <c r="AC265" s="265"/>
      <c r="AD265" s="188">
        <f t="shared" si="97"/>
        <v>200</v>
      </c>
      <c r="AE265" s="188">
        <f t="shared" si="98"/>
        <v>2280</v>
      </c>
      <c r="AF265" s="188">
        <f t="shared" si="99"/>
        <v>80</v>
      </c>
      <c r="AG265" s="188">
        <f t="shared" si="100"/>
        <v>1000</v>
      </c>
      <c r="AH265" s="188">
        <f t="shared" si="101"/>
        <v>2560</v>
      </c>
      <c r="AI265" s="188">
        <f t="shared" si="102"/>
        <v>0</v>
      </c>
      <c r="AJ265" s="188">
        <f t="shared" si="103"/>
        <v>53.1</v>
      </c>
      <c r="AK265" s="265"/>
      <c r="AL265" s="254">
        <f t="shared" si="104"/>
        <v>0.93145734947961933</v>
      </c>
      <c r="AM265" s="254" t="str">
        <f t="shared" si="105"/>
        <v>0</v>
      </c>
      <c r="AN265" s="265"/>
      <c r="AO265" s="188">
        <f>IFERROR(INDEX('تعرفه ها'!A:Z,MATCH(P265&amp;"-"&amp;AO$1,'تعرفه ها'!C:C,0),MATCH(F265,'تعرفه ها'!$2:$2,0),1),"---")</f>
        <v>879</v>
      </c>
      <c r="AP265" s="188">
        <f>IFERROR(INDEX('تعرفه ها'!A:Z,MATCH(P265&amp;"-"&amp;AP$1,'تعرفه ها'!C:C,0),MATCH(F265,'تعرفه ها'!$2:$2,0),1),"---")</f>
        <v>439</v>
      </c>
      <c r="AQ265" s="188">
        <f>IFERROR(INDEX('تعرفه ها'!A:Z,MATCH(P265&amp;"-"&amp;AQ$1,'تعرفه ها'!C:C,0),MATCH(F265,'تعرفه ها'!$2:$2,0),1),"---")</f>
        <v>220</v>
      </c>
      <c r="AR265" s="188">
        <f>IFERROR(INDEX('تعرفه ها'!A:Z,MATCH(P265&amp;"-"&amp;AR$1,'تعرفه ها'!C:C,0),MATCH(F265,'تعرفه ها'!$2:$2,0),1),"---")</f>
        <v>550</v>
      </c>
      <c r="AS265" s="265"/>
      <c r="AT265" s="415">
        <f t="shared" si="106"/>
        <v>175800</v>
      </c>
      <c r="AU265" s="415">
        <f t="shared" si="107"/>
        <v>1000920</v>
      </c>
      <c r="AV265" s="415">
        <f t="shared" si="108"/>
        <v>17600</v>
      </c>
      <c r="AW265" s="415">
        <f t="shared" si="109"/>
        <v>550000</v>
      </c>
      <c r="AX265" s="415">
        <f t="shared" si="110"/>
        <v>1744320</v>
      </c>
      <c r="AY265" s="415">
        <f>IFERROR(AH265*INDEX('تعرفه ها'!A:Z,MATCH("عوارض برق به ازاء هر کیلووات",'تعرفه ها'!$C:$C,0),MATCH(F265,'تعرفه ها'!$2:$2,0)),"---")</f>
        <v>128000</v>
      </c>
      <c r="AZ265" s="415">
        <f t="shared" si="111"/>
        <v>0</v>
      </c>
      <c r="BA265" s="415">
        <f>IFERROR(ROUND(((AX265+AY265+AZ265)*INDEX('تعرفه ها'!A:Z,MATCH("هزینه نگهداری و تعمیرات شبکه برق",'تعرفه ها'!$C:$C,0),MATCH(F265,'تعرفه ها'!$2:$2,0))/100),0),"---")</f>
        <v>187232</v>
      </c>
      <c r="BB265" s="415">
        <f>IFERROR(IF(P265="دیماندی",ROUND(AJ265*INDEX('تعرفه ها'!A:Z,MATCH(BB$1,'تعرفه ها'!$C:$C,0),MATCH(F265,'تعرفه ها'!$2:$2,0))*J265/30,0),0),"---")</f>
        <v>4573853</v>
      </c>
      <c r="BC265" s="415"/>
      <c r="BD265" s="54">
        <v>117728</v>
      </c>
      <c r="BE265" s="415">
        <f>IFERROR(ROUND(((AX265+AY265+AZ265+BA265+BB265+BC265+BD265)*INDEX('تعرفه ها'!A:Z,MATCH("مالیات برق",'تعرفه ها'!$C:$C,0),MATCH(F265,'تعرفه ها'!$2:$2,0))/100),0),"---")</f>
        <v>0</v>
      </c>
      <c r="BF265" s="415">
        <f t="shared" si="112"/>
        <v>6751133</v>
      </c>
      <c r="BG265" s="415">
        <v>14420426</v>
      </c>
      <c r="BH265" s="415">
        <f t="shared" si="113"/>
        <v>21171559</v>
      </c>
      <c r="BI265" s="54">
        <f t="shared" si="114"/>
        <v>559</v>
      </c>
      <c r="BJ265" s="55">
        <f t="shared" si="115"/>
        <v>21171000</v>
      </c>
      <c r="BK265" s="262"/>
      <c r="BL265" s="183" t="str">
        <f>IFERROR(IF(INDEX(پرداخت!A:AZ,MATCH(A265&amp;" - "&amp;"برق",پرداخت!$B:$B,0),MATCH(G265,پرداخت!$1:$1,0))="نشده","نشده","شده"),"---")</f>
        <v>شده</v>
      </c>
      <c r="BN265" s="257"/>
      <c r="BO265" s="257"/>
      <c r="BP265" s="257"/>
      <c r="BQ265" s="257"/>
      <c r="BR265" s="257"/>
      <c r="BS265" s="257"/>
      <c r="BT265" s="257"/>
      <c r="BU265" s="257"/>
      <c r="BV265" s="257"/>
      <c r="BW265" s="257"/>
      <c r="BX265" s="257"/>
      <c r="BY265" s="257"/>
      <c r="BZ265" s="257"/>
      <c r="CA265" s="257"/>
      <c r="CB265" s="257"/>
      <c r="CC265" s="257"/>
      <c r="CD265" s="257"/>
      <c r="CE265" s="257"/>
      <c r="CF265" s="257"/>
      <c r="CG265" s="257"/>
      <c r="CH265"/>
      <c r="CI265"/>
      <c r="CJ265"/>
      <c r="CK265"/>
    </row>
    <row r="266" spans="1:89" ht="33.75" hidden="1">
      <c r="A266" s="171" t="s">
        <v>297</v>
      </c>
      <c r="B266" s="47">
        <f>IFERROR(INDEX('اطلاعات انشعابات شرکتها'!A:BB,MATCH(A266,'اطلاعات انشعابات شرکتها'!A:A,0),MATCH(B$1,'اطلاعات انشعابات شرکتها'!$1:$1,0)),0)</f>
        <v>152</v>
      </c>
      <c r="C266" s="48">
        <f>IFERROR(INDEX('اطلاعات انشعابات شرکتها'!A:BB,MATCH(A266,'اطلاعات انشعابات شرکتها'!A:A,0),MATCH(C$1,'اطلاعات انشعابات شرکتها'!$1:$1,0)),0)</f>
        <v>0</v>
      </c>
      <c r="D266" s="45"/>
      <c r="E266" s="171">
        <v>4</v>
      </c>
      <c r="F266" s="170">
        <v>99</v>
      </c>
      <c r="G266" s="188" t="str">
        <f t="shared" si="94"/>
        <v>99/4</v>
      </c>
      <c r="H266" s="188" t="str">
        <f>IFERROR(INDEX('اطلاعات دوره'!A:Z,MATCH(G266,'اطلاعات دوره'!C:C,0),MATCH(H$1,'اطلاعات دوره'!$1:$1,0)),0)</f>
        <v>99/02/01</v>
      </c>
      <c r="I266" s="188" t="str">
        <f>IFERROR(INDEX('اطلاعات دوره'!A:Z,MATCH(G266,'اطلاعات دوره'!C:C,0),MATCH(I$1,'اطلاعات دوره'!$1:$1,0)),0)</f>
        <v>99/04/31</v>
      </c>
      <c r="J266" s="188">
        <f>IFERROR(INDEX('اطلاعات دوره'!A:Z,MATCH(G266,'اطلاعات دوره'!C:C,0),MATCH(J$1,'اطلاعات دوره'!$1:$1,0)),0)</f>
        <v>93</v>
      </c>
      <c r="K266" s="265"/>
      <c r="L266" s="188" t="str">
        <f>IFERROR(INDEX('اطلاعات دوره'!A:Z,MATCH(G266,'اطلاعات دوره'!C:C,0)-1,MATCH("عنوان",'اطلاعات دوره'!$1:$1,0)),"---")</f>
        <v>99/3</v>
      </c>
      <c r="M266" s="188" t="str">
        <f t="shared" si="95"/>
        <v>موسسه علوم و صنایع غذایی (سوله)-99/3</v>
      </c>
      <c r="N266" s="188" t="str">
        <f t="shared" si="96"/>
        <v>موسسه علوم و صنایع غذایی (سوله)-99/4</v>
      </c>
      <c r="O266" s="265"/>
      <c r="P266" s="188" t="str">
        <f>IFERROR(INDEX('اطلاعات انشعابات شرکتها'!A:BB,MATCH(A266,'اطلاعات انشعابات شرکتها'!A:A,0),MATCH(P$1,'اطلاعات انشعابات شرکتها'!$1:$1,0)),0)</f>
        <v>دیماندی</v>
      </c>
      <c r="Q266" s="188">
        <f>IFERROR(INDEX('اطلاعات انشعابات شرکتها'!A:BB,MATCH(A266,'اطلاعات انشعابات شرکتها'!A:A,0),MATCH(Q$1,'اطلاعات انشعابات شرکتها'!$1:$1,0)),0)</f>
        <v>30</v>
      </c>
      <c r="R266" s="188" t="str">
        <f>IFERROR(INDEX('اطلاعات انشعابات شرکتها'!A:BB,MATCH(A266,'اطلاعات انشعابات شرکتها'!A:A,0),MATCH(R$1,'اطلاعات انشعابات شرکتها'!$1:$1,0)),0)</f>
        <v>1</v>
      </c>
      <c r="S266" s="265"/>
      <c r="T266" s="188">
        <f>IFERROR(INDEX('قرائت کنتور'!A:AZ,MATCH(A266&amp;"-"&amp;T$1,'قرائت کنتور'!B:B,0),MATCH(G266,'قرائت کنتور'!$1:$1,0)),0)</f>
        <v>0</v>
      </c>
      <c r="U266" s="188">
        <f>IFERROR(INDEX('قرائت کنتور'!A:AZ,MATCH(A266&amp;"-"&amp;U$1,'قرائت کنتور'!B:B,0),MATCH(L266,'قرائت کنتور'!$1:$1,0)),0)</f>
        <v>2344</v>
      </c>
      <c r="V266" s="188">
        <f>IFERROR(INDEX('قرائت کنتور'!A:AZ,MATCH(A266&amp;"-"&amp;U$1,'قرائت کنتور'!B:B,0),MATCH(G266,'قرائت کنتور'!$1:$1,0)),0)</f>
        <v>2586</v>
      </c>
      <c r="W266" s="188">
        <f>IFERROR(INDEX('قرائت کنتور'!A:AZ,MATCH(A266&amp;"-"&amp;W$1,'قرائت کنتور'!B:B,0),MATCH(L266,'قرائت کنتور'!$1:$1,0)),0)</f>
        <v>9695</v>
      </c>
      <c r="X266" s="188">
        <f>IFERROR(INDEX('قرائت کنتور'!A:AZ,MATCH(A266&amp;"-"&amp;W$1,'قرائت کنتور'!B:B,0),MATCH(G266,'قرائت کنتور'!$1:$1,0)),0)</f>
        <v>10454</v>
      </c>
      <c r="Y266" s="188">
        <f>IFERROR(INDEX('قرائت کنتور'!A:AZ,MATCH(A266&amp;"-"&amp;Y$1,'قرائت کنتور'!B:B,0),MATCH(L266,'قرائت کنتور'!$1:$1,0)),0)</f>
        <v>3773</v>
      </c>
      <c r="Z266" s="188">
        <f>IFERROR(INDEX('قرائت کنتور'!A:AZ,MATCH(A266&amp;"-"&amp;Y$1,'قرائت کنتور'!B:B,0),MATCH(G266,'قرائت کنتور'!$1:$1,0)),0)</f>
        <v>4270</v>
      </c>
      <c r="AA266" s="188">
        <f>IFERROR(INDEX('قرائت کنتور'!A:AZ,MATCH(A266&amp;"-"&amp;AA$1,'قرائت کنتور'!B:B,0),MATCH(L266,'قرائت کنتور'!$1:$1,0)),0)</f>
        <v>7884</v>
      </c>
      <c r="AB266" s="188">
        <f>IFERROR(INDEX('قرائت کنتور'!A:AZ,MATCH(A266&amp;"-"&amp;AA$1,'قرائت کنتور'!B:B,0),MATCH(G266,'قرائت کنتور'!$1:$1,0)),0)</f>
        <v>8470</v>
      </c>
      <c r="AC266" s="265"/>
      <c r="AD266" s="188">
        <f t="shared" si="97"/>
        <v>242</v>
      </c>
      <c r="AE266" s="188">
        <f t="shared" si="98"/>
        <v>759</v>
      </c>
      <c r="AF266" s="188">
        <f t="shared" si="99"/>
        <v>497</v>
      </c>
      <c r="AG266" s="188">
        <f t="shared" si="100"/>
        <v>586</v>
      </c>
      <c r="AH266" s="188">
        <f t="shared" si="101"/>
        <v>1498</v>
      </c>
      <c r="AI266" s="188">
        <f t="shared" si="102"/>
        <v>0</v>
      </c>
      <c r="AJ266" s="188">
        <f t="shared" si="103"/>
        <v>27</v>
      </c>
      <c r="AK266" s="265"/>
      <c r="AL266" s="254">
        <f t="shared" si="104"/>
        <v>0.93127946440831122</v>
      </c>
      <c r="AM266" s="254" t="str">
        <f t="shared" si="105"/>
        <v>0</v>
      </c>
      <c r="AN266" s="265"/>
      <c r="AO266" s="188">
        <f>IFERROR(INDEX('تعرفه ها'!A:Z,MATCH(P266&amp;"-"&amp;AO$1,'تعرفه ها'!C:C,0),MATCH(F266,'تعرفه ها'!$2:$2,0),1),"---")</f>
        <v>879</v>
      </c>
      <c r="AP266" s="188">
        <f>IFERROR(INDEX('تعرفه ها'!A:Z,MATCH(P266&amp;"-"&amp;AP$1,'تعرفه ها'!C:C,0),MATCH(F266,'تعرفه ها'!$2:$2,0),1),"---")</f>
        <v>439</v>
      </c>
      <c r="AQ266" s="188">
        <f>IFERROR(INDEX('تعرفه ها'!A:Z,MATCH(P266&amp;"-"&amp;AQ$1,'تعرفه ها'!C:C,0),MATCH(F266,'تعرفه ها'!$2:$2,0),1),"---")</f>
        <v>220</v>
      </c>
      <c r="AR266" s="188">
        <f>IFERROR(INDEX('تعرفه ها'!A:Z,MATCH(P266&amp;"-"&amp;AR$1,'تعرفه ها'!C:C,0),MATCH(F266,'تعرفه ها'!$2:$2,0),1),"---")</f>
        <v>550</v>
      </c>
      <c r="AS266" s="265"/>
      <c r="AT266" s="415">
        <f t="shared" si="106"/>
        <v>212718</v>
      </c>
      <c r="AU266" s="415">
        <f t="shared" si="107"/>
        <v>333201</v>
      </c>
      <c r="AV266" s="415">
        <f t="shared" si="108"/>
        <v>109340</v>
      </c>
      <c r="AW266" s="415">
        <f t="shared" si="109"/>
        <v>322300</v>
      </c>
      <c r="AX266" s="415">
        <f t="shared" si="110"/>
        <v>977559</v>
      </c>
      <c r="AY266" s="415">
        <f>IFERROR(AH266*INDEX('تعرفه ها'!A:Z,MATCH("عوارض برق به ازاء هر کیلووات",'تعرفه ها'!$C:$C,0),MATCH(F266,'تعرفه ها'!$2:$2,0)),"---")</f>
        <v>74900</v>
      </c>
      <c r="AZ266" s="415">
        <f t="shared" si="111"/>
        <v>0</v>
      </c>
      <c r="BA266" s="415">
        <f>IFERROR(ROUND(((AX266+AY266+AZ266)*INDEX('تعرفه ها'!A:Z,MATCH("هزینه نگهداری و تعمیرات شبکه برق",'تعرفه ها'!$C:$C,0),MATCH(F266,'تعرفه ها'!$2:$2,0))/100),0),"---")</f>
        <v>105246</v>
      </c>
      <c r="BB266" s="415">
        <f>IFERROR(IF(P266="دیماندی",ROUND(AJ266*INDEX('تعرفه ها'!A:Z,MATCH(BB$1,'تعرفه ها'!$C:$C,0),MATCH(F266,'تعرفه ها'!$2:$2,0))*J266/30,0),0),"---")</f>
        <v>2325688</v>
      </c>
      <c r="BC266" s="415"/>
      <c r="BD266" s="54">
        <v>95033</v>
      </c>
      <c r="BE266" s="415">
        <f>IFERROR(ROUND(((AX266+AY266+AZ266+BA266+BB266+BC266+BD266)*INDEX('تعرفه ها'!A:Z,MATCH("مالیات برق",'تعرفه ها'!$C:$C,0),MATCH(F266,'تعرفه ها'!$2:$2,0))/100),0),"---")</f>
        <v>0</v>
      </c>
      <c r="BF266" s="415">
        <f t="shared" si="112"/>
        <v>3578426</v>
      </c>
      <c r="BG266" s="415" t="s">
        <v>108</v>
      </c>
      <c r="BH266" s="415" t="str">
        <f t="shared" si="113"/>
        <v>---</v>
      </c>
      <c r="BI266" s="54" t="str">
        <f t="shared" si="114"/>
        <v>---</v>
      </c>
      <c r="BJ266" s="55" t="str">
        <f t="shared" si="115"/>
        <v>---</v>
      </c>
      <c r="BK266" s="262"/>
      <c r="BL266" s="183" t="str">
        <f>IFERROR(IF(INDEX(پرداخت!A:AZ,MATCH(A266&amp;" - "&amp;"برق",پرداخت!$B:$B,0),MATCH(G266,پرداخت!$1:$1,0))="نشده","نشده","شده"),"---")</f>
        <v>---</v>
      </c>
      <c r="BN266" s="257"/>
      <c r="BO266" s="257"/>
      <c r="BP266" s="257"/>
      <c r="BQ266" s="257"/>
      <c r="BR266" s="257"/>
      <c r="BS266" s="257"/>
      <c r="BT266" s="257"/>
      <c r="BU266" s="257"/>
      <c r="BV266" s="257"/>
      <c r="BW266" s="257"/>
      <c r="BX266" s="257"/>
      <c r="BY266" s="257"/>
      <c r="BZ266" s="257"/>
      <c r="CA266" s="257"/>
      <c r="CB266" s="257"/>
      <c r="CC266" s="257"/>
      <c r="CD266" s="257"/>
      <c r="CE266" s="257"/>
      <c r="CF266" s="257"/>
      <c r="CG266" s="257"/>
      <c r="CH266"/>
      <c r="CI266"/>
      <c r="CJ266"/>
      <c r="CK266"/>
    </row>
    <row r="267" spans="1:89" ht="33.75" hidden="1">
      <c r="A267" s="171" t="s">
        <v>310</v>
      </c>
      <c r="B267" s="47">
        <f>IFERROR(INDEX('اطلاعات انشعابات شرکتها'!A:BB,MATCH(A267,'اطلاعات انشعابات شرکتها'!A:A,0),MATCH(B$1,'اطلاعات انشعابات شرکتها'!$1:$1,0)),0)</f>
        <v>153</v>
      </c>
      <c r="C267" s="48">
        <f>IFERROR(INDEX('اطلاعات انشعابات شرکتها'!A:BB,MATCH(A267,'اطلاعات انشعابات شرکتها'!A:A,0),MATCH(C$1,'اطلاعات انشعابات شرکتها'!$1:$1,0)),0)</f>
        <v>0</v>
      </c>
      <c r="D267" s="45"/>
      <c r="E267" s="171">
        <v>4</v>
      </c>
      <c r="F267" s="170">
        <v>99</v>
      </c>
      <c r="G267" s="188" t="str">
        <f t="shared" si="94"/>
        <v>99/4</v>
      </c>
      <c r="H267" s="188" t="str">
        <f>IFERROR(INDEX('اطلاعات دوره'!A:Z,MATCH(G267,'اطلاعات دوره'!C:C,0),MATCH(H$1,'اطلاعات دوره'!$1:$1,0)),0)</f>
        <v>99/02/01</v>
      </c>
      <c r="I267" s="188" t="str">
        <f>IFERROR(INDEX('اطلاعات دوره'!A:Z,MATCH(G267,'اطلاعات دوره'!C:C,0),MATCH(I$1,'اطلاعات دوره'!$1:$1,0)),0)</f>
        <v>99/04/31</v>
      </c>
      <c r="J267" s="188">
        <f>IFERROR(INDEX('اطلاعات دوره'!A:Z,MATCH(G267,'اطلاعات دوره'!C:C,0),MATCH(J$1,'اطلاعات دوره'!$1:$1,0)),0)</f>
        <v>93</v>
      </c>
      <c r="K267" s="265"/>
      <c r="L267" s="188" t="str">
        <f>IFERROR(INDEX('اطلاعات دوره'!A:Z,MATCH(G267,'اطلاعات دوره'!C:C,0)-1,MATCH("عنوان",'اطلاعات دوره'!$1:$1,0)),"---")</f>
        <v>99/3</v>
      </c>
      <c r="M267" s="188" t="str">
        <f t="shared" si="95"/>
        <v>موسسه علوم و صنایع غذایی (1)-99/3</v>
      </c>
      <c r="N267" s="188" t="str">
        <f t="shared" si="96"/>
        <v>موسسه علوم و صنایع غذایی (1)-99/4</v>
      </c>
      <c r="O267" s="265"/>
      <c r="P267" s="188" t="str">
        <f>IFERROR(INDEX('اطلاعات انشعابات شرکتها'!A:BB,MATCH(A267,'اطلاعات انشعابات شرکتها'!A:A,0),MATCH(P$1,'اطلاعات انشعابات شرکتها'!$1:$1,0)),0)</f>
        <v>آزاد</v>
      </c>
      <c r="Q267" s="188">
        <f>IFERROR(INDEX('اطلاعات انشعابات شرکتها'!A:BB,MATCH(A267,'اطلاعات انشعابات شرکتها'!A:A,0),MATCH(Q$1,'اطلاعات انشعابات شرکتها'!$1:$1,0)),0)</f>
        <v>30</v>
      </c>
      <c r="R267" s="188" t="str">
        <f>IFERROR(INDEX('اطلاعات انشعابات شرکتها'!A:BB,MATCH(A267,'اطلاعات انشعابات شرکتها'!A:A,0),MATCH(R$1,'اطلاعات انشعابات شرکتها'!$1:$1,0)),0)</f>
        <v>40</v>
      </c>
      <c r="S267" s="265"/>
      <c r="T267" s="188">
        <f>IFERROR(INDEX('قرائت کنتور'!A:AZ,MATCH(A267&amp;"-"&amp;T$1,'قرائت کنتور'!B:B,0),MATCH(G267,'قرائت کنتور'!$1:$1,0)),0)</f>
        <v>0</v>
      </c>
      <c r="U267" s="188">
        <f>IFERROR(INDEX('قرائت کنتور'!A:AZ,MATCH(A267&amp;"-"&amp;U$1,'قرائت کنتور'!B:B,0),MATCH(L267,'قرائت کنتور'!$1:$1,0)),0)</f>
        <v>1743</v>
      </c>
      <c r="V267" s="188">
        <f>IFERROR(INDEX('قرائت کنتور'!A:AZ,MATCH(A267&amp;"-"&amp;U$1,'قرائت کنتور'!B:B,0),MATCH(G267,'قرائت کنتور'!$1:$1,0)),0)</f>
        <v>1780</v>
      </c>
      <c r="W267" s="188">
        <f>IFERROR(INDEX('قرائت کنتور'!A:AZ,MATCH(A267&amp;"-"&amp;W$1,'قرائت کنتور'!B:B,0),MATCH(L267,'قرائت کنتور'!$1:$1,0)),0)</f>
        <v>9312</v>
      </c>
      <c r="X267" s="188">
        <f>IFERROR(INDEX('قرائت کنتور'!A:AZ,MATCH(A267&amp;"-"&amp;W$1,'قرائت کنتور'!B:B,0),MATCH(G267,'قرائت کنتور'!$1:$1,0)),0)</f>
        <v>9584</v>
      </c>
      <c r="Y267" s="188">
        <f>IFERROR(INDEX('قرائت کنتور'!A:AZ,MATCH(A267&amp;"-"&amp;Y$1,'قرائت کنتور'!B:B,0),MATCH(L267,'قرائت کنتور'!$1:$1,0)),0)</f>
        <v>3286</v>
      </c>
      <c r="Z267" s="188">
        <f>IFERROR(INDEX('قرائت کنتور'!A:AZ,MATCH(A267&amp;"-"&amp;Y$1,'قرائت کنتور'!B:B,0),MATCH(G267,'قرائت کنتور'!$1:$1,0)),0)</f>
        <v>3357</v>
      </c>
      <c r="AA267" s="188">
        <f>IFERROR(INDEX('قرائت کنتور'!A:AZ,MATCH(A267&amp;"-"&amp;AA$1,'قرائت کنتور'!B:B,0),MATCH(L267,'قرائت کنتور'!$1:$1,0)),0)</f>
        <v>618</v>
      </c>
      <c r="AB267" s="188">
        <f>IFERROR(INDEX('قرائت کنتور'!A:AZ,MATCH(A267&amp;"-"&amp;AA$1,'قرائت کنتور'!B:B,0),MATCH(G267,'قرائت کنتور'!$1:$1,0)),0)</f>
        <v>638</v>
      </c>
      <c r="AC267" s="265"/>
      <c r="AD267" s="188">
        <f t="shared" si="97"/>
        <v>1480</v>
      </c>
      <c r="AE267" s="188">
        <f t="shared" si="98"/>
        <v>10880</v>
      </c>
      <c r="AF267" s="188">
        <f t="shared" si="99"/>
        <v>2840</v>
      </c>
      <c r="AG267" s="188">
        <f t="shared" si="100"/>
        <v>800</v>
      </c>
      <c r="AH267" s="188">
        <f t="shared" si="101"/>
        <v>15200</v>
      </c>
      <c r="AI267" s="188">
        <f t="shared" si="102"/>
        <v>0</v>
      </c>
      <c r="AJ267" s="188" t="str">
        <f t="shared" si="103"/>
        <v>0</v>
      </c>
      <c r="AK267" s="265"/>
      <c r="AL267" s="254">
        <f t="shared" si="104"/>
        <v>0.99861782933250975</v>
      </c>
      <c r="AM267" s="254" t="str">
        <f t="shared" si="105"/>
        <v>0</v>
      </c>
      <c r="AN267" s="265"/>
      <c r="AO267" s="188">
        <f>IFERROR(INDEX('تعرفه ها'!A:Z,MATCH(P267&amp;"-"&amp;AO$1,'تعرفه ها'!C:C,0),MATCH(F267,'تعرفه ها'!$2:$2,0),1),"---")</f>
        <v>1338</v>
      </c>
      <c r="AP267" s="188">
        <f>IFERROR(INDEX('تعرفه ها'!A:Z,MATCH(P267&amp;"-"&amp;AP$1,'تعرفه ها'!C:C,0),MATCH(F267,'تعرفه ها'!$2:$2,0),1),"---")</f>
        <v>670</v>
      </c>
      <c r="AQ267" s="188">
        <f>IFERROR(INDEX('تعرفه ها'!A:Z,MATCH(P267&amp;"-"&amp;AQ$1,'تعرفه ها'!C:C,0),MATCH(F267,'تعرفه ها'!$2:$2,0),1),"---")</f>
        <v>335</v>
      </c>
      <c r="AR267" s="188">
        <f>IFERROR(INDEX('تعرفه ها'!A:Z,MATCH(P267&amp;"-"&amp;AR$1,'تعرفه ها'!C:C,0),MATCH(F267,'تعرفه ها'!$2:$2,0),1),"---")</f>
        <v>660</v>
      </c>
      <c r="AS267" s="265"/>
      <c r="AT267" s="415">
        <f t="shared" si="106"/>
        <v>1980240</v>
      </c>
      <c r="AU267" s="415">
        <f t="shared" si="107"/>
        <v>7289600</v>
      </c>
      <c r="AV267" s="415">
        <f t="shared" si="108"/>
        <v>951400</v>
      </c>
      <c r="AW267" s="415">
        <f t="shared" si="109"/>
        <v>528000</v>
      </c>
      <c r="AX267" s="415">
        <f t="shared" si="110"/>
        <v>10749240</v>
      </c>
      <c r="AY267" s="415">
        <f>IFERROR(AH267*INDEX('تعرفه ها'!A:Z,MATCH("عوارض برق به ازاء هر کیلووات",'تعرفه ها'!$C:$C,0),MATCH(F267,'تعرفه ها'!$2:$2,0)),"---")</f>
        <v>760000</v>
      </c>
      <c r="AZ267" s="415">
        <f t="shared" si="111"/>
        <v>0</v>
      </c>
      <c r="BA267" s="415">
        <f>IFERROR(ROUND(((AX267+AY267+AZ267)*INDEX('تعرفه ها'!A:Z,MATCH("هزینه نگهداری و تعمیرات شبکه برق",'تعرفه ها'!$C:$C,0),MATCH(F267,'تعرفه ها'!$2:$2,0))/100),0),"---")</f>
        <v>1150924</v>
      </c>
      <c r="BB267" s="415">
        <f>IFERROR(IF(P267="دیماندی",ROUND(AJ267*INDEX('تعرفه ها'!A:Z,MATCH(BB$1,'تعرفه ها'!$C:$C,0),MATCH(F267,'تعرفه ها'!$2:$2,0))*J267/30,0),0),"---")</f>
        <v>0</v>
      </c>
      <c r="BC267" s="415"/>
      <c r="BD267" s="54">
        <v>82788760</v>
      </c>
      <c r="BE267" s="415">
        <f>IFERROR(ROUND(((AX267+AY267+AZ267+BA267+BB267+BC267+BD267)*INDEX('تعرفه ها'!A:Z,MATCH("مالیات برق",'تعرفه ها'!$C:$C,0),MATCH(F267,'تعرفه ها'!$2:$2,0))/100),0),"---")</f>
        <v>0</v>
      </c>
      <c r="BF267" s="415">
        <f t="shared" si="112"/>
        <v>95448924</v>
      </c>
      <c r="BG267" s="415" t="s">
        <v>108</v>
      </c>
      <c r="BH267" s="415" t="str">
        <f t="shared" si="113"/>
        <v>---</v>
      </c>
      <c r="BI267" s="54" t="str">
        <f t="shared" si="114"/>
        <v>---</v>
      </c>
      <c r="BJ267" s="55" t="str">
        <f t="shared" si="115"/>
        <v>---</v>
      </c>
      <c r="BK267" s="262"/>
      <c r="BL267" s="183" t="str">
        <f>IFERROR(IF(INDEX(پرداخت!A:AZ,MATCH(A267&amp;" - "&amp;"برق",پرداخت!$B:$B,0),MATCH(G267,پرداخت!$1:$1,0))="نشده","نشده","شده"),"---")</f>
        <v>---</v>
      </c>
      <c r="BN267" s="257"/>
      <c r="BO267" s="257"/>
      <c r="BP267" s="257"/>
      <c r="BQ267" s="257"/>
      <c r="BR267" s="257"/>
      <c r="BS267" s="257"/>
      <c r="BT267" s="257"/>
      <c r="BU267" s="257"/>
      <c r="BV267" s="257"/>
      <c r="BW267" s="257"/>
      <c r="BX267" s="257"/>
      <c r="BY267" s="257"/>
      <c r="BZ267" s="257"/>
      <c r="CA267" s="257"/>
      <c r="CB267" s="257"/>
      <c r="CC267" s="257"/>
      <c r="CD267" s="257"/>
      <c r="CE267" s="257"/>
      <c r="CF267" s="257"/>
      <c r="CG267" s="257"/>
      <c r="CH267"/>
      <c r="CI267"/>
      <c r="CJ267"/>
      <c r="CK267"/>
    </row>
    <row r="268" spans="1:89" ht="33.75" hidden="1">
      <c r="A268" s="171" t="s">
        <v>311</v>
      </c>
      <c r="B268" s="47">
        <f>IFERROR(INDEX('اطلاعات انشعابات شرکتها'!A:BB,MATCH(A268,'اطلاعات انشعابات شرکتها'!A:A,0),MATCH(B$1,'اطلاعات انشعابات شرکتها'!$1:$1,0)),0)</f>
        <v>153</v>
      </c>
      <c r="C268" s="48">
        <f>IFERROR(INDEX('اطلاعات انشعابات شرکتها'!A:BB,MATCH(A268,'اطلاعات انشعابات شرکتها'!A:A,0),MATCH(C$1,'اطلاعات انشعابات شرکتها'!$1:$1,0)),0)</f>
        <v>0</v>
      </c>
      <c r="D268" s="45"/>
      <c r="E268" s="171">
        <v>4</v>
      </c>
      <c r="F268" s="170">
        <v>99</v>
      </c>
      <c r="G268" s="188" t="str">
        <f t="shared" si="94"/>
        <v>99/4</v>
      </c>
      <c r="H268" s="188" t="str">
        <f>IFERROR(INDEX('اطلاعات دوره'!A:Z,MATCH(G268,'اطلاعات دوره'!C:C,0),MATCH(H$1,'اطلاعات دوره'!$1:$1,0)),0)</f>
        <v>99/02/01</v>
      </c>
      <c r="I268" s="188" t="str">
        <f>IFERROR(INDEX('اطلاعات دوره'!A:Z,MATCH(G268,'اطلاعات دوره'!C:C,0),MATCH(I$1,'اطلاعات دوره'!$1:$1,0)),0)</f>
        <v>99/04/31</v>
      </c>
      <c r="J268" s="188">
        <f>IFERROR(INDEX('اطلاعات دوره'!A:Z,MATCH(G268,'اطلاعات دوره'!C:C,0),MATCH(J$1,'اطلاعات دوره'!$1:$1,0)),0)</f>
        <v>93</v>
      </c>
      <c r="K268" s="265"/>
      <c r="L268" s="188" t="str">
        <f>IFERROR(INDEX('اطلاعات دوره'!A:Z,MATCH(G268,'اطلاعات دوره'!C:C,0)-1,MATCH("عنوان",'اطلاعات دوره'!$1:$1,0)),"---")</f>
        <v>99/3</v>
      </c>
      <c r="M268" s="188" t="str">
        <f t="shared" si="95"/>
        <v>موسسه علوم و صنایع غذایی (2)-99/3</v>
      </c>
      <c r="N268" s="188" t="str">
        <f t="shared" si="96"/>
        <v>موسسه علوم و صنایع غذایی (2)-99/4</v>
      </c>
      <c r="O268" s="265"/>
      <c r="P268" s="188" t="str">
        <f>IFERROR(INDEX('اطلاعات انشعابات شرکتها'!A:BB,MATCH(A268,'اطلاعات انشعابات شرکتها'!A:A,0),MATCH(P$1,'اطلاعات انشعابات شرکتها'!$1:$1,0)),0)</f>
        <v>دیماندی</v>
      </c>
      <c r="Q268" s="188">
        <f>IFERROR(INDEX('اطلاعات انشعابات شرکتها'!A:BB,MATCH(A268,'اطلاعات انشعابات شرکتها'!A:A,0),MATCH(Q$1,'اطلاعات انشعابات شرکتها'!$1:$1,0)),0)</f>
        <v>260</v>
      </c>
      <c r="R268" s="188" t="str">
        <f>IFERROR(INDEX('اطلاعات انشعابات شرکتها'!A:BB,MATCH(A268,'اطلاعات انشعابات شرکتها'!A:A,0),MATCH(R$1,'اطلاعات انشعابات شرکتها'!$1:$1,0)),0)</f>
        <v>20</v>
      </c>
      <c r="S268" s="265"/>
      <c r="T268" s="188">
        <f>IFERROR(INDEX('قرائت کنتور'!A:AZ,MATCH(A268&amp;"-"&amp;T$1,'قرائت کنتور'!B:B,0),MATCH(G268,'قرائت کنتور'!$1:$1,0)),0)</f>
        <v>4</v>
      </c>
      <c r="U268" s="188">
        <f>IFERROR(INDEX('قرائت کنتور'!A:AZ,MATCH(A268&amp;"-"&amp;U$1,'قرائت کنتور'!B:B,0),MATCH(L268,'قرائت کنتور'!$1:$1,0)),0)</f>
        <v>69614</v>
      </c>
      <c r="V268" s="188">
        <f>IFERROR(INDEX('قرائت کنتور'!A:AZ,MATCH(A268&amp;"-"&amp;U$1,'قرائت کنتور'!B:B,0),MATCH(G268,'قرائت کنتور'!$1:$1,0)),0)</f>
        <v>71205</v>
      </c>
      <c r="W268" s="188">
        <f>IFERROR(INDEX('قرائت کنتور'!A:AZ,MATCH(A268&amp;"-"&amp;W$1,'قرائت کنتور'!B:B,0),MATCH(L268,'قرائت کنتور'!$1:$1,0)),0)</f>
        <v>17944</v>
      </c>
      <c r="X268" s="188">
        <f>IFERROR(INDEX('قرائت کنتور'!A:AZ,MATCH(A268&amp;"-"&amp;W$1,'قرائت کنتور'!B:B,0),MATCH(G268,'قرائت کنتور'!$1:$1,0)),0)</f>
        <v>18346</v>
      </c>
      <c r="Y268" s="188">
        <f>IFERROR(INDEX('قرائت کنتور'!A:AZ,MATCH(A268&amp;"-"&amp;Y$1,'قرائت کنتور'!B:B,0),MATCH(L268,'قرائت کنتور'!$1:$1,0)),0)</f>
        <v>34519</v>
      </c>
      <c r="Z268" s="188">
        <f>IFERROR(INDEX('قرائت کنتور'!A:AZ,MATCH(A268&amp;"-"&amp;Y$1,'قرائت کنتور'!B:B,0),MATCH(G268,'قرائت کنتور'!$1:$1,0)),0)</f>
        <v>35248</v>
      </c>
      <c r="AA268" s="188">
        <f>IFERROR(INDEX('قرائت کنتور'!A:AZ,MATCH(A268&amp;"-"&amp;AA$1,'قرائت کنتور'!B:B,0),MATCH(L268,'قرائت کنتور'!$1:$1,0)),0)</f>
        <v>82720</v>
      </c>
      <c r="AB268" s="188">
        <f>IFERROR(INDEX('قرائت کنتور'!A:AZ,MATCH(A268&amp;"-"&amp;AA$1,'قرائت کنتور'!B:B,0),MATCH(G268,'قرائت کنتور'!$1:$1,0)),0)</f>
        <v>83650</v>
      </c>
      <c r="AC268" s="265"/>
      <c r="AD268" s="188">
        <f t="shared" si="97"/>
        <v>31820</v>
      </c>
      <c r="AE268" s="188">
        <f t="shared" si="98"/>
        <v>8040</v>
      </c>
      <c r="AF268" s="188">
        <f t="shared" si="99"/>
        <v>14580</v>
      </c>
      <c r="AG268" s="188">
        <f t="shared" si="100"/>
        <v>18600</v>
      </c>
      <c r="AH268" s="188">
        <f t="shared" si="101"/>
        <v>54440</v>
      </c>
      <c r="AI268" s="188">
        <f t="shared" si="102"/>
        <v>80</v>
      </c>
      <c r="AJ268" s="188">
        <f t="shared" si="103"/>
        <v>234</v>
      </c>
      <c r="AK268" s="265"/>
      <c r="AL268" s="254">
        <f t="shared" si="104"/>
        <v>0.94629279549801459</v>
      </c>
      <c r="AM268" s="254" t="str">
        <f t="shared" si="105"/>
        <v>0</v>
      </c>
      <c r="AN268" s="265"/>
      <c r="AO268" s="188">
        <f>IFERROR(INDEX('تعرفه ها'!A:Z,MATCH(P268&amp;"-"&amp;AO$1,'تعرفه ها'!C:C,0),MATCH(F268,'تعرفه ها'!$2:$2,0),1),"---")</f>
        <v>879</v>
      </c>
      <c r="AP268" s="188">
        <f>IFERROR(INDEX('تعرفه ها'!A:Z,MATCH(P268&amp;"-"&amp;AP$1,'تعرفه ها'!C:C,0),MATCH(F268,'تعرفه ها'!$2:$2,0),1),"---")</f>
        <v>439</v>
      </c>
      <c r="AQ268" s="188">
        <f>IFERROR(INDEX('تعرفه ها'!A:Z,MATCH(P268&amp;"-"&amp;AQ$1,'تعرفه ها'!C:C,0),MATCH(F268,'تعرفه ها'!$2:$2,0),1),"---")</f>
        <v>220</v>
      </c>
      <c r="AR268" s="188">
        <f>IFERROR(INDEX('تعرفه ها'!A:Z,MATCH(P268&amp;"-"&amp;AR$1,'تعرفه ها'!C:C,0),MATCH(F268,'تعرفه ها'!$2:$2,0),1),"---")</f>
        <v>550</v>
      </c>
      <c r="AS268" s="265"/>
      <c r="AT268" s="415">
        <f t="shared" si="106"/>
        <v>27969780</v>
      </c>
      <c r="AU268" s="415">
        <f t="shared" si="107"/>
        <v>3529560</v>
      </c>
      <c r="AV268" s="415">
        <f t="shared" si="108"/>
        <v>3207600</v>
      </c>
      <c r="AW268" s="415">
        <f t="shared" si="109"/>
        <v>10230000</v>
      </c>
      <c r="AX268" s="415">
        <f t="shared" si="110"/>
        <v>44936940</v>
      </c>
      <c r="AY268" s="415">
        <f>IFERROR(AH268*INDEX('تعرفه ها'!A:Z,MATCH("عوارض برق به ازاء هر کیلووات",'تعرفه ها'!$C:$C,0),MATCH(F268,'تعرفه ها'!$2:$2,0)),"---")</f>
        <v>2722000</v>
      </c>
      <c r="AZ268" s="415">
        <f t="shared" si="111"/>
        <v>0</v>
      </c>
      <c r="BA268" s="415">
        <f>IFERROR(ROUND(((AX268+AY268+AZ268)*INDEX('تعرفه ها'!A:Z,MATCH("هزینه نگهداری و تعمیرات شبکه برق",'تعرفه ها'!$C:$C,0),MATCH(F268,'تعرفه ها'!$2:$2,0))/100),0),"---")</f>
        <v>4765894</v>
      </c>
      <c r="BB268" s="415">
        <f>IFERROR(IF(P268="دیماندی",ROUND(AJ268*INDEX('تعرفه ها'!A:Z,MATCH(BB$1,'تعرفه ها'!$C:$C,0),MATCH(F268,'تعرفه ها'!$2:$2,0))*J268/30,0),0),"---")</f>
        <v>20155964</v>
      </c>
      <c r="BC268" s="415"/>
      <c r="BD268" s="54">
        <v>497620596</v>
      </c>
      <c r="BE268" s="415">
        <f>IFERROR(ROUND(((AX268+AY268+AZ268+BA268+BB268+BC268+BD268)*INDEX('تعرفه ها'!A:Z,MATCH("مالیات برق",'تعرفه ها'!$C:$C,0),MATCH(F268,'تعرفه ها'!$2:$2,0))/100),0),"---")</f>
        <v>0</v>
      </c>
      <c r="BF268" s="415">
        <f t="shared" si="112"/>
        <v>570201394</v>
      </c>
      <c r="BG268" s="415" t="s">
        <v>108</v>
      </c>
      <c r="BH268" s="415" t="str">
        <f t="shared" si="113"/>
        <v>---</v>
      </c>
      <c r="BI268" s="54" t="str">
        <f t="shared" si="114"/>
        <v>---</v>
      </c>
      <c r="BJ268" s="55" t="str">
        <f t="shared" si="115"/>
        <v>---</v>
      </c>
      <c r="BK268" s="262"/>
      <c r="BL268" s="183" t="str">
        <f>IFERROR(IF(INDEX(پرداخت!A:AZ,MATCH(A268&amp;" - "&amp;"برق",پرداخت!$B:$B,0),MATCH(G268,پرداخت!$1:$1,0))="نشده","نشده","شده"),"---")</f>
        <v>---</v>
      </c>
      <c r="BN268" s="257"/>
      <c r="BO268" s="257"/>
      <c r="BP268" s="257"/>
      <c r="BQ268" s="257"/>
      <c r="BR268" s="257"/>
      <c r="BS268" s="257"/>
      <c r="BT268" s="257"/>
      <c r="BU268" s="257"/>
      <c r="BV268" s="257"/>
      <c r="BW268" s="257"/>
      <c r="BX268" s="257"/>
      <c r="BY268" s="257"/>
      <c r="BZ268" s="257"/>
      <c r="CA268" s="257"/>
      <c r="CB268" s="257"/>
      <c r="CC268" s="257"/>
      <c r="CD268" s="257"/>
      <c r="CE268" s="257"/>
      <c r="CF268" s="257"/>
      <c r="CG268" s="257"/>
      <c r="CH268"/>
      <c r="CI268"/>
      <c r="CJ268"/>
      <c r="CK268"/>
    </row>
    <row r="269" spans="1:89" ht="33.75" hidden="1">
      <c r="A269" s="171" t="s">
        <v>298</v>
      </c>
      <c r="B269" s="47">
        <f>IFERROR(INDEX('اطلاعات انشعابات شرکتها'!A:BB,MATCH(A269,'اطلاعات انشعابات شرکتها'!A:A,0),MATCH(B$1,'اطلاعات انشعابات شرکتها'!$1:$1,0)),0)</f>
        <v>153</v>
      </c>
      <c r="C269" s="48">
        <f>IFERROR(INDEX('اطلاعات انشعابات شرکتها'!A:BB,MATCH(A269,'اطلاعات انشعابات شرکتها'!A:A,0),MATCH(C$1,'اطلاعات انشعابات شرکتها'!$1:$1,0)),0)</f>
        <v>0</v>
      </c>
      <c r="D269" s="45"/>
      <c r="E269" s="171">
        <v>4</v>
      </c>
      <c r="F269" s="170">
        <v>99</v>
      </c>
      <c r="G269" s="188" t="str">
        <f t="shared" si="94"/>
        <v>99/4</v>
      </c>
      <c r="H269" s="188" t="str">
        <f>IFERROR(INDEX('اطلاعات دوره'!A:Z,MATCH(G269,'اطلاعات دوره'!C:C,0),MATCH(H$1,'اطلاعات دوره'!$1:$1,0)),0)</f>
        <v>99/02/01</v>
      </c>
      <c r="I269" s="188" t="str">
        <f>IFERROR(INDEX('اطلاعات دوره'!A:Z,MATCH(G269,'اطلاعات دوره'!C:C,0),MATCH(I$1,'اطلاعات دوره'!$1:$1,0)),0)</f>
        <v>99/04/31</v>
      </c>
      <c r="J269" s="188">
        <f>IFERROR(INDEX('اطلاعات دوره'!A:Z,MATCH(G269,'اطلاعات دوره'!C:C,0),MATCH(J$1,'اطلاعات دوره'!$1:$1,0)),0)</f>
        <v>93</v>
      </c>
      <c r="K269" s="265"/>
      <c r="L269" s="188" t="str">
        <f>IFERROR(INDEX('اطلاعات دوره'!A:Z,MATCH(G269,'اطلاعات دوره'!C:C,0)-1,MATCH("عنوان",'اطلاعات دوره'!$1:$1,0)),"---")</f>
        <v>99/3</v>
      </c>
      <c r="M269" s="188" t="str">
        <f t="shared" si="95"/>
        <v>باغ زرشک-99/3</v>
      </c>
      <c r="N269" s="188" t="str">
        <f t="shared" si="96"/>
        <v>باغ زرشک-99/4</v>
      </c>
      <c r="O269" s="265"/>
      <c r="P269" s="188">
        <f>IFERROR(INDEX('اطلاعات انشعابات شرکتها'!A:BB,MATCH(A269,'اطلاعات انشعابات شرکتها'!A:A,0),MATCH(P$1,'اطلاعات انشعابات شرکتها'!$1:$1,0)),0)</f>
        <v>0</v>
      </c>
      <c r="Q269" s="188">
        <f>IFERROR(INDEX('اطلاعات انشعابات شرکتها'!A:BB,MATCH(A269,'اطلاعات انشعابات شرکتها'!A:A,0),MATCH(Q$1,'اطلاعات انشعابات شرکتها'!$1:$1,0)),0)</f>
        <v>0</v>
      </c>
      <c r="R269" s="188">
        <f>IFERROR(INDEX('اطلاعات انشعابات شرکتها'!A:BB,MATCH(A269,'اطلاعات انشعابات شرکتها'!A:A,0),MATCH(R$1,'اطلاعات انشعابات شرکتها'!$1:$1,0)),0)</f>
        <v>0</v>
      </c>
      <c r="S269" s="265"/>
      <c r="T269" s="188" t="str">
        <f>IFERROR(INDEX('قرائت کنتور'!A:AZ,MATCH(A269&amp;"-"&amp;T$1,'قرائت کنتور'!B:B,0),MATCH(G269,'قرائت کنتور'!$1:$1,0)),0)</f>
        <v>-</v>
      </c>
      <c r="U269" s="188" t="str">
        <f>IFERROR(INDEX('قرائت کنتور'!A:AZ,MATCH(A269&amp;"-"&amp;U$1,'قرائت کنتور'!B:B,0),MATCH(L269,'قرائت کنتور'!$1:$1,0)),0)</f>
        <v>-</v>
      </c>
      <c r="V269" s="188" t="str">
        <f>IFERROR(INDEX('قرائت کنتور'!A:AZ,MATCH(A269&amp;"-"&amp;U$1,'قرائت کنتور'!B:B,0),MATCH(G269,'قرائت کنتور'!$1:$1,0)),0)</f>
        <v>-</v>
      </c>
      <c r="W269" s="188" t="str">
        <f>IFERROR(INDEX('قرائت کنتور'!A:AZ,MATCH(A269&amp;"-"&amp;W$1,'قرائت کنتور'!B:B,0),MATCH(L269,'قرائت کنتور'!$1:$1,0)),0)</f>
        <v>-</v>
      </c>
      <c r="X269" s="188" t="str">
        <f>IFERROR(INDEX('قرائت کنتور'!A:AZ,MATCH(A269&amp;"-"&amp;W$1,'قرائت کنتور'!B:B,0),MATCH(G269,'قرائت کنتور'!$1:$1,0)),0)</f>
        <v>-</v>
      </c>
      <c r="Y269" s="188" t="str">
        <f>IFERROR(INDEX('قرائت کنتور'!A:AZ,MATCH(A269&amp;"-"&amp;Y$1,'قرائت کنتور'!B:B,0),MATCH(L269,'قرائت کنتور'!$1:$1,0)),0)</f>
        <v>-</v>
      </c>
      <c r="Z269" s="188" t="str">
        <f>IFERROR(INDEX('قرائت کنتور'!A:AZ,MATCH(A269&amp;"-"&amp;Y$1,'قرائت کنتور'!B:B,0),MATCH(G269,'قرائت کنتور'!$1:$1,0)),0)</f>
        <v>-</v>
      </c>
      <c r="AA269" s="188" t="str">
        <f>IFERROR(INDEX('قرائت کنتور'!A:AZ,MATCH(A269&amp;"-"&amp;AA$1,'قرائت کنتور'!B:B,0),MATCH(L269,'قرائت کنتور'!$1:$1,0)),0)</f>
        <v>-</v>
      </c>
      <c r="AB269" s="188" t="str">
        <f>IFERROR(INDEX('قرائت کنتور'!A:AZ,MATCH(A269&amp;"-"&amp;AA$1,'قرائت کنتور'!B:B,0),MATCH(G269,'قرائت کنتور'!$1:$1,0)),0)</f>
        <v>-</v>
      </c>
      <c r="AC269" s="265"/>
      <c r="AD269" s="188" t="str">
        <f t="shared" si="97"/>
        <v>---</v>
      </c>
      <c r="AE269" s="188" t="str">
        <f t="shared" si="98"/>
        <v>---</v>
      </c>
      <c r="AF269" s="188" t="str">
        <f t="shared" si="99"/>
        <v>---</v>
      </c>
      <c r="AG269" s="188" t="str">
        <f t="shared" si="100"/>
        <v>---</v>
      </c>
      <c r="AH269" s="188" t="str">
        <f t="shared" si="101"/>
        <v>---</v>
      </c>
      <c r="AI269" s="188" t="str">
        <f t="shared" si="102"/>
        <v>---</v>
      </c>
      <c r="AJ269" s="188" t="str">
        <f t="shared" si="103"/>
        <v>0</v>
      </c>
      <c r="AK269" s="265"/>
      <c r="AL269" s="254" t="str">
        <f t="shared" si="104"/>
        <v>---</v>
      </c>
      <c r="AM269" s="254" t="str">
        <f t="shared" si="105"/>
        <v>---</v>
      </c>
      <c r="AN269" s="265"/>
      <c r="AO269" s="188" t="str">
        <f>IFERROR(INDEX('تعرفه ها'!A:Z,MATCH(P269&amp;"-"&amp;AO$1,'تعرفه ها'!C:C,0),MATCH(F269,'تعرفه ها'!$2:$2,0),1),"---")</f>
        <v>---</v>
      </c>
      <c r="AP269" s="188" t="str">
        <f>IFERROR(INDEX('تعرفه ها'!A:Z,MATCH(P269&amp;"-"&amp;AP$1,'تعرفه ها'!C:C,0),MATCH(F269,'تعرفه ها'!$2:$2,0),1),"---")</f>
        <v>---</v>
      </c>
      <c r="AQ269" s="188" t="str">
        <f>IFERROR(INDEX('تعرفه ها'!A:Z,MATCH(P269&amp;"-"&amp;AQ$1,'تعرفه ها'!C:C,0),MATCH(F269,'تعرفه ها'!$2:$2,0),1),"---")</f>
        <v>---</v>
      </c>
      <c r="AR269" s="188" t="str">
        <f>IFERROR(INDEX('تعرفه ها'!A:Z,MATCH(P269&amp;"-"&amp;AR$1,'تعرفه ها'!C:C,0),MATCH(F269,'تعرفه ها'!$2:$2,0),1),"---")</f>
        <v>---</v>
      </c>
      <c r="AS269" s="265"/>
      <c r="AT269" s="415" t="str">
        <f t="shared" si="106"/>
        <v>---</v>
      </c>
      <c r="AU269" s="415" t="str">
        <f t="shared" si="107"/>
        <v>---</v>
      </c>
      <c r="AV269" s="415" t="str">
        <f t="shared" si="108"/>
        <v>---</v>
      </c>
      <c r="AW269" s="415" t="str">
        <f t="shared" si="109"/>
        <v>---</v>
      </c>
      <c r="AX269" s="415" t="str">
        <f t="shared" si="110"/>
        <v>---</v>
      </c>
      <c r="AY269" s="415" t="str">
        <f>IFERROR(AH269*INDEX('تعرفه ها'!A:Z,MATCH("عوارض برق به ازاء هر کیلووات",'تعرفه ها'!$C:$C,0),MATCH(F269,'تعرفه ها'!$2:$2,0)),"---")</f>
        <v>---</v>
      </c>
      <c r="AZ269" s="415" t="str">
        <f t="shared" si="111"/>
        <v>---</v>
      </c>
      <c r="BA269" s="415" t="str">
        <f>IFERROR(ROUND(((AX269+AY269+AZ269)*INDEX('تعرفه ها'!A:Z,MATCH("هزینه نگهداری و تعمیرات شبکه برق",'تعرفه ها'!$C:$C,0),MATCH(F269,'تعرفه ها'!$2:$2,0))/100),0),"---")</f>
        <v>---</v>
      </c>
      <c r="BB269" s="415">
        <f>IFERROR(IF(P269="دیماندی",ROUND(AJ269*INDEX('تعرفه ها'!A:Z,MATCH(BB$1,'تعرفه ها'!$C:$C,0),MATCH(F269,'تعرفه ها'!$2:$2,0))*J269/30,0),0),"---")</f>
        <v>0</v>
      </c>
      <c r="BC269" s="415"/>
      <c r="BD269" s="54" t="s">
        <v>108</v>
      </c>
      <c r="BE269" s="415" t="str">
        <f>IFERROR(ROUND(((AX269+AY269+AZ269+BA269+BB269+BC269+BD269)*INDEX('تعرفه ها'!A:Z,MATCH("مالیات برق",'تعرفه ها'!$C:$C,0),MATCH(F269,'تعرفه ها'!$2:$2,0))/100),0),"---")</f>
        <v>---</v>
      </c>
      <c r="BF269" s="415" t="str">
        <f t="shared" si="112"/>
        <v>---</v>
      </c>
      <c r="BG269" s="415" t="s">
        <v>108</v>
      </c>
      <c r="BH269" s="415" t="str">
        <f t="shared" si="113"/>
        <v>---</v>
      </c>
      <c r="BI269" s="54" t="str">
        <f t="shared" si="114"/>
        <v>---</v>
      </c>
      <c r="BJ269" s="55" t="str">
        <f t="shared" si="115"/>
        <v>---</v>
      </c>
      <c r="BK269" s="262"/>
      <c r="BL269" s="183" t="str">
        <f>IFERROR(IF(INDEX(پرداخت!A:AZ,MATCH(A269&amp;" - "&amp;"برق",پرداخت!$B:$B,0),MATCH(G269,پرداخت!$1:$1,0))="نشده","نشده","شده"),"---")</f>
        <v>---</v>
      </c>
      <c r="BN269" s="257"/>
      <c r="BO269" s="257"/>
      <c r="BP269" s="257"/>
      <c r="BQ269" s="257"/>
      <c r="BR269" s="257"/>
      <c r="BS269" s="257"/>
      <c r="BT269" s="257"/>
      <c r="BU269" s="257"/>
      <c r="BV269" s="257"/>
      <c r="BW269" s="257"/>
      <c r="BX269" s="257"/>
      <c r="BY269" s="257"/>
      <c r="BZ269" s="257"/>
      <c r="CA269" s="257"/>
      <c r="CB269" s="257"/>
      <c r="CC269" s="257"/>
      <c r="CD269" s="257"/>
      <c r="CE269" s="257"/>
      <c r="CF269" s="257"/>
      <c r="CG269" s="257"/>
      <c r="CH269"/>
      <c r="CI269"/>
      <c r="CJ269"/>
      <c r="CK269"/>
    </row>
    <row r="270" spans="1:89" ht="33.75" hidden="1">
      <c r="A270" s="171" t="s">
        <v>299</v>
      </c>
      <c r="B270" s="47">
        <f>IFERROR(INDEX('اطلاعات انشعابات شرکتها'!A:BB,MATCH(A270,'اطلاعات انشعابات شرکتها'!A:A,0),MATCH(B$1,'اطلاعات انشعابات شرکتها'!$1:$1,0)),0)</f>
        <v>153</v>
      </c>
      <c r="C270" s="48">
        <f>IFERROR(INDEX('اطلاعات انشعابات شرکتها'!A:BB,MATCH(A270,'اطلاعات انشعابات شرکتها'!A:A,0),MATCH(C$1,'اطلاعات انشعابات شرکتها'!$1:$1,0)),0)</f>
        <v>0</v>
      </c>
      <c r="D270" s="45"/>
      <c r="E270" s="171">
        <v>4</v>
      </c>
      <c r="F270" s="170">
        <v>99</v>
      </c>
      <c r="G270" s="188" t="str">
        <f t="shared" si="94"/>
        <v>99/4</v>
      </c>
      <c r="H270" s="188" t="str">
        <f>IFERROR(INDEX('اطلاعات دوره'!A:Z,MATCH(G270,'اطلاعات دوره'!C:C,0),MATCH(H$1,'اطلاعات دوره'!$1:$1,0)),0)</f>
        <v>99/02/01</v>
      </c>
      <c r="I270" s="188" t="str">
        <f>IFERROR(INDEX('اطلاعات دوره'!A:Z,MATCH(G270,'اطلاعات دوره'!C:C,0),MATCH(I$1,'اطلاعات دوره'!$1:$1,0)),0)</f>
        <v>99/04/31</v>
      </c>
      <c r="J270" s="188">
        <f>IFERROR(INDEX('اطلاعات دوره'!A:Z,MATCH(G270,'اطلاعات دوره'!C:C,0),MATCH(J$1,'اطلاعات دوره'!$1:$1,0)),0)</f>
        <v>93</v>
      </c>
      <c r="K270" s="265"/>
      <c r="L270" s="188" t="str">
        <f>IFERROR(INDEX('اطلاعات دوره'!A:Z,MATCH(G270,'اطلاعات دوره'!C:C,0)-1,MATCH("عنوان",'اطلاعات دوره'!$1:$1,0)),"---")</f>
        <v>99/3</v>
      </c>
      <c r="M270" s="188" t="str">
        <f t="shared" si="95"/>
        <v>باغ گیاهان داروئی-99/3</v>
      </c>
      <c r="N270" s="188" t="str">
        <f t="shared" si="96"/>
        <v>باغ گیاهان داروئی-99/4</v>
      </c>
      <c r="O270" s="265"/>
      <c r="P270" s="188">
        <f>IFERROR(INDEX('اطلاعات انشعابات شرکتها'!A:BB,MATCH(A270,'اطلاعات انشعابات شرکتها'!A:A,0),MATCH(P$1,'اطلاعات انشعابات شرکتها'!$1:$1,0)),0)</f>
        <v>0</v>
      </c>
      <c r="Q270" s="188">
        <f>IFERROR(INDEX('اطلاعات انشعابات شرکتها'!A:BB,MATCH(A270,'اطلاعات انشعابات شرکتها'!A:A,0),MATCH(Q$1,'اطلاعات انشعابات شرکتها'!$1:$1,0)),0)</f>
        <v>0</v>
      </c>
      <c r="R270" s="188">
        <f>IFERROR(INDEX('اطلاعات انشعابات شرکتها'!A:BB,MATCH(A270,'اطلاعات انشعابات شرکتها'!A:A,0),MATCH(R$1,'اطلاعات انشعابات شرکتها'!$1:$1,0)),0)</f>
        <v>0</v>
      </c>
      <c r="S270" s="265"/>
      <c r="T270" s="188" t="str">
        <f>IFERROR(INDEX('قرائت کنتور'!A:AZ,MATCH(A270&amp;"-"&amp;T$1,'قرائت کنتور'!B:B,0),MATCH(G270,'قرائت کنتور'!$1:$1,0)),0)</f>
        <v>-</v>
      </c>
      <c r="U270" s="188" t="str">
        <f>IFERROR(INDEX('قرائت کنتور'!A:AZ,MATCH(A270&amp;"-"&amp;U$1,'قرائت کنتور'!B:B,0),MATCH(L270,'قرائت کنتور'!$1:$1,0)),0)</f>
        <v>-</v>
      </c>
      <c r="V270" s="188" t="str">
        <f>IFERROR(INDEX('قرائت کنتور'!A:AZ,MATCH(A270&amp;"-"&amp;U$1,'قرائت کنتور'!B:B,0),MATCH(G270,'قرائت کنتور'!$1:$1,0)),0)</f>
        <v>-</v>
      </c>
      <c r="W270" s="188" t="str">
        <f>IFERROR(INDEX('قرائت کنتور'!A:AZ,MATCH(A270&amp;"-"&amp;W$1,'قرائت کنتور'!B:B,0),MATCH(L270,'قرائت کنتور'!$1:$1,0)),0)</f>
        <v>-</v>
      </c>
      <c r="X270" s="188" t="str">
        <f>IFERROR(INDEX('قرائت کنتور'!A:AZ,MATCH(A270&amp;"-"&amp;W$1,'قرائت کنتور'!B:B,0),MATCH(G270,'قرائت کنتور'!$1:$1,0)),0)</f>
        <v>-</v>
      </c>
      <c r="Y270" s="188" t="str">
        <f>IFERROR(INDEX('قرائت کنتور'!A:AZ,MATCH(A270&amp;"-"&amp;Y$1,'قرائت کنتور'!B:B,0),MATCH(L270,'قرائت کنتور'!$1:$1,0)),0)</f>
        <v>-</v>
      </c>
      <c r="Z270" s="188" t="str">
        <f>IFERROR(INDEX('قرائت کنتور'!A:AZ,MATCH(A270&amp;"-"&amp;Y$1,'قرائت کنتور'!B:B,0),MATCH(G270,'قرائت کنتور'!$1:$1,0)),0)</f>
        <v>-</v>
      </c>
      <c r="AA270" s="188" t="str">
        <f>IFERROR(INDEX('قرائت کنتور'!A:AZ,MATCH(A270&amp;"-"&amp;AA$1,'قرائت کنتور'!B:B,0),MATCH(L270,'قرائت کنتور'!$1:$1,0)),0)</f>
        <v>-</v>
      </c>
      <c r="AB270" s="188" t="str">
        <f>IFERROR(INDEX('قرائت کنتور'!A:AZ,MATCH(A270&amp;"-"&amp;AA$1,'قرائت کنتور'!B:B,0),MATCH(G270,'قرائت کنتور'!$1:$1,0)),0)</f>
        <v>-</v>
      </c>
      <c r="AC270" s="265"/>
      <c r="AD270" s="188" t="str">
        <f t="shared" si="97"/>
        <v>---</v>
      </c>
      <c r="AE270" s="188" t="str">
        <f t="shared" si="98"/>
        <v>---</v>
      </c>
      <c r="AF270" s="188" t="str">
        <f t="shared" si="99"/>
        <v>---</v>
      </c>
      <c r="AG270" s="188" t="str">
        <f t="shared" si="100"/>
        <v>---</v>
      </c>
      <c r="AH270" s="188" t="str">
        <f t="shared" si="101"/>
        <v>---</v>
      </c>
      <c r="AI270" s="188" t="str">
        <f t="shared" si="102"/>
        <v>---</v>
      </c>
      <c r="AJ270" s="188" t="str">
        <f t="shared" si="103"/>
        <v>0</v>
      </c>
      <c r="AK270" s="265"/>
      <c r="AL270" s="254" t="str">
        <f t="shared" si="104"/>
        <v>---</v>
      </c>
      <c r="AM270" s="254" t="str">
        <f t="shared" si="105"/>
        <v>---</v>
      </c>
      <c r="AN270" s="265"/>
      <c r="AO270" s="188" t="str">
        <f>IFERROR(INDEX('تعرفه ها'!A:Z,MATCH(P270&amp;"-"&amp;AO$1,'تعرفه ها'!C:C,0),MATCH(F270,'تعرفه ها'!$2:$2,0),1),"---")</f>
        <v>---</v>
      </c>
      <c r="AP270" s="188" t="str">
        <f>IFERROR(INDEX('تعرفه ها'!A:Z,MATCH(P270&amp;"-"&amp;AP$1,'تعرفه ها'!C:C,0),MATCH(F270,'تعرفه ها'!$2:$2,0),1),"---")</f>
        <v>---</v>
      </c>
      <c r="AQ270" s="188" t="str">
        <f>IFERROR(INDEX('تعرفه ها'!A:Z,MATCH(P270&amp;"-"&amp;AQ$1,'تعرفه ها'!C:C,0),MATCH(F270,'تعرفه ها'!$2:$2,0),1),"---")</f>
        <v>---</v>
      </c>
      <c r="AR270" s="188" t="str">
        <f>IFERROR(INDEX('تعرفه ها'!A:Z,MATCH(P270&amp;"-"&amp;AR$1,'تعرفه ها'!C:C,0),MATCH(F270,'تعرفه ها'!$2:$2,0),1),"---")</f>
        <v>---</v>
      </c>
      <c r="AS270" s="265"/>
      <c r="AT270" s="415" t="str">
        <f t="shared" si="106"/>
        <v>---</v>
      </c>
      <c r="AU270" s="415" t="str">
        <f t="shared" si="107"/>
        <v>---</v>
      </c>
      <c r="AV270" s="415" t="str">
        <f t="shared" si="108"/>
        <v>---</v>
      </c>
      <c r="AW270" s="415" t="str">
        <f t="shared" si="109"/>
        <v>---</v>
      </c>
      <c r="AX270" s="415" t="str">
        <f t="shared" si="110"/>
        <v>---</v>
      </c>
      <c r="AY270" s="415" t="str">
        <f>IFERROR(AH270*INDEX('تعرفه ها'!A:Z,MATCH("عوارض برق به ازاء هر کیلووات",'تعرفه ها'!$C:$C,0),MATCH(F270,'تعرفه ها'!$2:$2,0)),"---")</f>
        <v>---</v>
      </c>
      <c r="AZ270" s="415" t="str">
        <f t="shared" si="111"/>
        <v>---</v>
      </c>
      <c r="BA270" s="415" t="str">
        <f>IFERROR(ROUND(((AX270+AY270+AZ270)*INDEX('تعرفه ها'!A:Z,MATCH("هزینه نگهداری و تعمیرات شبکه برق",'تعرفه ها'!$C:$C,0),MATCH(F270,'تعرفه ها'!$2:$2,0))/100),0),"---")</f>
        <v>---</v>
      </c>
      <c r="BB270" s="415">
        <f>IFERROR(IF(P270="دیماندی",ROUND(AJ270*INDEX('تعرفه ها'!A:Z,MATCH(BB$1,'تعرفه ها'!$C:$C,0),MATCH(F270,'تعرفه ها'!$2:$2,0))*J270/30,0),0),"---")</f>
        <v>0</v>
      </c>
      <c r="BC270" s="415"/>
      <c r="BD270" s="54" t="s">
        <v>108</v>
      </c>
      <c r="BE270" s="415" t="str">
        <f>IFERROR(ROUND(((AX270+AY270+AZ270+BA270+BB270+BC270+BD270)*INDEX('تعرفه ها'!A:Z,MATCH("مالیات برق",'تعرفه ها'!$C:$C,0),MATCH(F270,'تعرفه ها'!$2:$2,0))/100),0),"---")</f>
        <v>---</v>
      </c>
      <c r="BF270" s="415" t="str">
        <f t="shared" si="112"/>
        <v>---</v>
      </c>
      <c r="BG270" s="415" t="s">
        <v>108</v>
      </c>
      <c r="BH270" s="415" t="str">
        <f t="shared" si="113"/>
        <v>---</v>
      </c>
      <c r="BI270" s="54" t="str">
        <f t="shared" si="114"/>
        <v>---</v>
      </c>
      <c r="BJ270" s="55" t="str">
        <f t="shared" si="115"/>
        <v>---</v>
      </c>
      <c r="BK270" s="262"/>
      <c r="BL270" s="183" t="str">
        <f>IFERROR(IF(INDEX(پرداخت!A:AZ,MATCH(A270&amp;" - "&amp;"برق",پرداخت!$B:$B,0),MATCH(G270,پرداخت!$1:$1,0))="نشده","نشده","شده"),"---")</f>
        <v>---</v>
      </c>
      <c r="BN270" s="257"/>
      <c r="BO270" s="257"/>
      <c r="BP270" s="257"/>
      <c r="BQ270" s="257"/>
      <c r="BR270" s="257"/>
      <c r="BS270" s="257"/>
      <c r="BT270" s="257"/>
      <c r="BU270" s="257"/>
      <c r="BV270" s="257"/>
      <c r="BW270" s="257"/>
      <c r="BX270" s="257"/>
      <c r="BY270" s="257"/>
      <c r="BZ270" s="257"/>
      <c r="CA270" s="257"/>
      <c r="CB270" s="257"/>
      <c r="CC270" s="257"/>
      <c r="CD270" s="257"/>
      <c r="CE270" s="257"/>
      <c r="CF270" s="257"/>
      <c r="CG270" s="257"/>
      <c r="CH270"/>
      <c r="CI270"/>
      <c r="CJ270"/>
      <c r="CK270"/>
    </row>
    <row r="271" spans="1:89" ht="33.75" hidden="1">
      <c r="A271" s="170"/>
      <c r="B271" s="47">
        <f>IFERROR(INDEX('اطلاعات انشعابات شرکتها'!A:BB,MATCH(A271,'اطلاعات انشعابات شرکتها'!A:A,0),MATCH(B$1,'اطلاعات انشعابات شرکتها'!$1:$1,0)),0)</f>
        <v>0</v>
      </c>
      <c r="C271" s="48">
        <f>IFERROR(INDEX('اطلاعات انشعابات شرکتها'!A:BB,MATCH(A271,'اطلاعات انشعابات شرکتها'!A:A,0),MATCH(C$1,'اطلاعات انشعابات شرکتها'!$1:$1,0)),0)</f>
        <v>0</v>
      </c>
      <c r="D271" s="45"/>
      <c r="E271" s="171"/>
      <c r="F271" s="170"/>
      <c r="G271" s="188" t="str">
        <f t="shared" si="94"/>
        <v>/</v>
      </c>
      <c r="H271" s="188">
        <f>IFERROR(INDEX('اطلاعات دوره'!A:Z,MATCH(G271,'اطلاعات دوره'!C:C,0),MATCH(H$1,'اطلاعات دوره'!$1:$1,0)),0)</f>
        <v>0</v>
      </c>
      <c r="I271" s="188">
        <f>IFERROR(INDEX('اطلاعات دوره'!A:Z,MATCH(G271,'اطلاعات دوره'!C:C,0),MATCH(I$1,'اطلاعات دوره'!$1:$1,0)),0)</f>
        <v>0</v>
      </c>
      <c r="J271" s="188">
        <f>IFERROR(INDEX('اطلاعات دوره'!A:Z,MATCH(G271,'اطلاعات دوره'!C:C,0),MATCH(J$1,'اطلاعات دوره'!$1:$1,0)),0)</f>
        <v>0</v>
      </c>
      <c r="K271" s="265"/>
      <c r="L271" s="188" t="str">
        <f>IFERROR(INDEX('اطلاعات دوره'!A:Z,MATCH(G271,'اطلاعات دوره'!C:C,0)-1,MATCH("عنوان",'اطلاعات دوره'!$1:$1,0)),"---")</f>
        <v>---</v>
      </c>
      <c r="M271" s="188" t="str">
        <f t="shared" si="95"/>
        <v>----</v>
      </c>
      <c r="N271" s="188" t="str">
        <f t="shared" si="96"/>
        <v>-/</v>
      </c>
      <c r="O271" s="265"/>
      <c r="P271" s="188">
        <f>IFERROR(INDEX('اطلاعات انشعابات شرکتها'!A:BB,MATCH(A271,'اطلاعات انشعابات شرکتها'!A:A,0),MATCH(P$1,'اطلاعات انشعابات شرکتها'!$1:$1,0)),0)</f>
        <v>0</v>
      </c>
      <c r="Q271" s="188">
        <f>IFERROR(INDEX('اطلاعات انشعابات شرکتها'!A:BB,MATCH(A271,'اطلاعات انشعابات شرکتها'!A:A,0),MATCH(Q$1,'اطلاعات انشعابات شرکتها'!$1:$1,0)),0)</f>
        <v>0</v>
      </c>
      <c r="R271" s="188">
        <f>IFERROR(INDEX('اطلاعات انشعابات شرکتها'!A:BB,MATCH(A271,'اطلاعات انشعابات شرکتها'!A:A,0),MATCH(R$1,'اطلاعات انشعابات شرکتها'!$1:$1,0)),0)</f>
        <v>0</v>
      </c>
      <c r="S271" s="265"/>
      <c r="T271" s="188">
        <f>IFERROR(INDEX('قرائت کنتور'!A:AZ,MATCH(A271&amp;"-"&amp;T$1,'قرائت کنتور'!B:B,0),MATCH(G271,'قرائت کنتور'!$1:$1,0)),0)</f>
        <v>0</v>
      </c>
      <c r="U271" s="188">
        <f>IFERROR(INDEX('قرائت کنتور'!A:AZ,MATCH(A271&amp;"-"&amp;U$1,'قرائت کنتور'!B:B,0),MATCH(L271,'قرائت کنتور'!$1:$1,0)),0)</f>
        <v>0</v>
      </c>
      <c r="V271" s="188">
        <f>IFERROR(INDEX('قرائت کنتور'!A:AZ,MATCH(A271&amp;"-"&amp;U$1,'قرائت کنتور'!B:B,0),MATCH(G271,'قرائت کنتور'!$1:$1,0)),0)</f>
        <v>0</v>
      </c>
      <c r="W271" s="188">
        <f>IFERROR(INDEX('قرائت کنتور'!A:AZ,MATCH(A271&amp;"-"&amp;W$1,'قرائت کنتور'!B:B,0),MATCH(L271,'قرائت کنتور'!$1:$1,0)),0)</f>
        <v>0</v>
      </c>
      <c r="X271" s="188">
        <f>IFERROR(INDEX('قرائت کنتور'!A:AZ,MATCH(A271&amp;"-"&amp;W$1,'قرائت کنتور'!B:B,0),MATCH(G271,'قرائت کنتور'!$1:$1,0)),0)</f>
        <v>0</v>
      </c>
      <c r="Y271" s="188">
        <f>IFERROR(INDEX('قرائت کنتور'!A:AZ,MATCH(A271&amp;"-"&amp;Y$1,'قرائت کنتور'!B:B,0),MATCH(L271,'قرائت کنتور'!$1:$1,0)),0)</f>
        <v>0</v>
      </c>
      <c r="Z271" s="188">
        <f>IFERROR(INDEX('قرائت کنتور'!A:AZ,MATCH(A271&amp;"-"&amp;Y$1,'قرائت کنتور'!B:B,0),MATCH(G271,'قرائت کنتور'!$1:$1,0)),0)</f>
        <v>0</v>
      </c>
      <c r="AA271" s="188">
        <f>IFERROR(INDEX('قرائت کنتور'!A:AZ,MATCH(A271&amp;"-"&amp;AA$1,'قرائت کنتور'!B:B,0),MATCH(L271,'قرائت کنتور'!$1:$1,0)),0)</f>
        <v>0</v>
      </c>
      <c r="AB271" s="188">
        <f>IFERROR(INDEX('قرائت کنتور'!A:AZ,MATCH(A271&amp;"-"&amp;AA$1,'قرائت کنتور'!B:B,0),MATCH(G271,'قرائت کنتور'!$1:$1,0)),0)</f>
        <v>0</v>
      </c>
      <c r="AC271" s="265"/>
      <c r="AD271" s="188">
        <f t="shared" si="97"/>
        <v>0</v>
      </c>
      <c r="AE271" s="188">
        <f t="shared" si="98"/>
        <v>0</v>
      </c>
      <c r="AF271" s="188">
        <f t="shared" si="99"/>
        <v>0</v>
      </c>
      <c r="AG271" s="188">
        <f t="shared" si="100"/>
        <v>0</v>
      </c>
      <c r="AH271" s="188">
        <f t="shared" si="101"/>
        <v>0</v>
      </c>
      <c r="AI271" s="188">
        <f t="shared" si="102"/>
        <v>0</v>
      </c>
      <c r="AJ271" s="188" t="str">
        <f t="shared" si="103"/>
        <v>0</v>
      </c>
      <c r="AK271" s="265"/>
      <c r="AL271" s="254" t="str">
        <f t="shared" si="104"/>
        <v>---</v>
      </c>
      <c r="AM271" s="254" t="str">
        <f t="shared" si="105"/>
        <v>---</v>
      </c>
      <c r="AN271" s="265"/>
      <c r="AO271" s="188" t="str">
        <f>IFERROR(INDEX('تعرفه ها'!A:Z,MATCH(P271&amp;"-"&amp;AO$1,'تعرفه ها'!C:C,0),MATCH(F271,'تعرفه ها'!$2:$2,0),1),"---")</f>
        <v>---</v>
      </c>
      <c r="AP271" s="188" t="str">
        <f>IFERROR(INDEX('تعرفه ها'!A:Z,MATCH(P271&amp;"-"&amp;AP$1,'تعرفه ها'!C:C,0),MATCH(F271,'تعرفه ها'!$2:$2,0),1),"---")</f>
        <v>---</v>
      </c>
      <c r="AQ271" s="188" t="str">
        <f>IFERROR(INDEX('تعرفه ها'!A:Z,MATCH(P271&amp;"-"&amp;AQ$1,'تعرفه ها'!C:C,0),MATCH(F271,'تعرفه ها'!$2:$2,0),1),"---")</f>
        <v>---</v>
      </c>
      <c r="AR271" s="188" t="str">
        <f>IFERROR(INDEX('تعرفه ها'!A:Z,MATCH(P271&amp;"-"&amp;AR$1,'تعرفه ها'!C:C,0),MATCH(F271,'تعرفه ها'!$2:$2,0),1),"---")</f>
        <v>---</v>
      </c>
      <c r="AS271" s="265"/>
      <c r="AT271" s="415" t="str">
        <f t="shared" si="106"/>
        <v>---</v>
      </c>
      <c r="AU271" s="415" t="str">
        <f t="shared" si="107"/>
        <v>---</v>
      </c>
      <c r="AV271" s="415" t="str">
        <f t="shared" si="108"/>
        <v>---</v>
      </c>
      <c r="AW271" s="415" t="str">
        <f t="shared" si="109"/>
        <v>---</v>
      </c>
      <c r="AX271" s="415" t="str">
        <f t="shared" si="110"/>
        <v>---</v>
      </c>
      <c r="AY271" s="415" t="str">
        <f>IFERROR(AH271*INDEX('تعرفه ها'!A:Z,MATCH("عوارض برق به ازاء هر کیلووات",'تعرفه ها'!$C:$C,0),MATCH(F271,'تعرفه ها'!$2:$2,0)),"---")</f>
        <v>---</v>
      </c>
      <c r="AZ271" s="415" t="str">
        <f t="shared" si="111"/>
        <v>---</v>
      </c>
      <c r="BA271" s="415" t="str">
        <f>IFERROR(ROUND(((AX271+AY271+AZ271)*INDEX('تعرفه ها'!A:Z,MATCH("هزینه نگهداری و تعمیرات شبکه برق",'تعرفه ها'!$C:$C,0),MATCH(F271,'تعرفه ها'!$2:$2,0))/100),0),"---")</f>
        <v>---</v>
      </c>
      <c r="BB271" s="415">
        <f>IFERROR(IF(P271="دیماندی",ROUND(AJ271*INDEX('تعرفه ها'!A:Z,MATCH(BB$1,'تعرفه ها'!$C:$C,0),MATCH(F271,'تعرفه ها'!$2:$2,0))*J271/30,0),0),"---")</f>
        <v>0</v>
      </c>
      <c r="BC271" s="415"/>
      <c r="BE271" s="415" t="str">
        <f>IFERROR(ROUND(((AX271+AY271+AZ271+BA271+BB271+BC271+BD271)*INDEX('تعرفه ها'!A:Z,MATCH("مالیات برق",'تعرفه ها'!$C:$C,0),MATCH(F271,'تعرفه ها'!$2:$2,0))/100),0),"---")</f>
        <v>---</v>
      </c>
      <c r="BF271" s="415" t="str">
        <f t="shared" si="112"/>
        <v>---</v>
      </c>
      <c r="BG271" s="415" t="str">
        <f t="shared" ref="BG271:BG334" si="116">IFERROR(IF(VLOOKUP(M271,N:BL,51,0)="شده",VLOOKUP(M271,N:BL,48,0),VLOOKUP(M271,N:BL,47,0)),"---")</f>
        <v>---</v>
      </c>
      <c r="BH271" s="415" t="str">
        <f t="shared" si="113"/>
        <v>---</v>
      </c>
      <c r="BI271" s="54" t="str">
        <f t="shared" si="114"/>
        <v>---</v>
      </c>
      <c r="BJ271" s="55" t="str">
        <f t="shared" si="115"/>
        <v>---</v>
      </c>
      <c r="BK271" s="262"/>
      <c r="BL271" s="183" t="str">
        <f>IFERROR(IF(INDEX(پرداخت!A:AZ,MATCH(A271&amp;" - "&amp;"برق",پرداخت!$B:$B,0),MATCH(G271,پرداخت!$1:$1,0))="نشده","نشده","شده"),"---")</f>
        <v>---</v>
      </c>
      <c r="BN271" s="257"/>
      <c r="BO271" s="257"/>
      <c r="BP271" s="257"/>
      <c r="BQ271" s="257"/>
      <c r="BR271" s="257"/>
      <c r="BS271" s="257"/>
      <c r="BT271" s="257"/>
      <c r="BU271" s="257"/>
      <c r="BV271" s="257"/>
      <c r="BW271" s="257"/>
      <c r="BX271" s="257"/>
      <c r="BY271" s="257"/>
      <c r="BZ271" s="257"/>
      <c r="CA271" s="257"/>
      <c r="CB271" s="257"/>
      <c r="CC271" s="257"/>
      <c r="CD271" s="257"/>
      <c r="CE271" s="257"/>
      <c r="CF271" s="257"/>
      <c r="CG271" s="257"/>
      <c r="CH271"/>
      <c r="CI271"/>
      <c r="CJ271"/>
      <c r="CK271"/>
    </row>
    <row r="272" spans="1:89" ht="33.75" hidden="1">
      <c r="A272" s="170"/>
      <c r="B272" s="47">
        <f>IFERROR(INDEX('اطلاعات انشعابات شرکتها'!A:BB,MATCH(A272,'اطلاعات انشعابات شرکتها'!A:A,0),MATCH(B$1,'اطلاعات انشعابات شرکتها'!$1:$1,0)),0)</f>
        <v>0</v>
      </c>
      <c r="C272" s="48">
        <f>IFERROR(INDEX('اطلاعات انشعابات شرکتها'!A:BB,MATCH(A272,'اطلاعات انشعابات شرکتها'!A:A,0),MATCH(C$1,'اطلاعات انشعابات شرکتها'!$1:$1,0)),0)</f>
        <v>0</v>
      </c>
      <c r="D272" s="45"/>
      <c r="E272" s="171"/>
      <c r="F272" s="170"/>
      <c r="G272" s="188" t="str">
        <f t="shared" si="94"/>
        <v>/</v>
      </c>
      <c r="H272" s="188">
        <f>IFERROR(INDEX('اطلاعات دوره'!A:Z,MATCH(G272,'اطلاعات دوره'!C:C,0),MATCH(H$1,'اطلاعات دوره'!$1:$1,0)),0)</f>
        <v>0</v>
      </c>
      <c r="I272" s="188">
        <f>IFERROR(INDEX('اطلاعات دوره'!A:Z,MATCH(G272,'اطلاعات دوره'!C:C,0),MATCH(I$1,'اطلاعات دوره'!$1:$1,0)),0)</f>
        <v>0</v>
      </c>
      <c r="J272" s="188">
        <f>IFERROR(INDEX('اطلاعات دوره'!A:Z,MATCH(G272,'اطلاعات دوره'!C:C,0),MATCH(J$1,'اطلاعات دوره'!$1:$1,0)),0)</f>
        <v>0</v>
      </c>
      <c r="K272" s="265"/>
      <c r="L272" s="188" t="str">
        <f>IFERROR(INDEX('اطلاعات دوره'!A:Z,MATCH(G272,'اطلاعات دوره'!C:C,0)-1,MATCH("عنوان",'اطلاعات دوره'!$1:$1,0)),"---")</f>
        <v>---</v>
      </c>
      <c r="M272" s="188" t="str">
        <f t="shared" si="95"/>
        <v>----</v>
      </c>
      <c r="N272" s="188" t="str">
        <f t="shared" si="96"/>
        <v>-/</v>
      </c>
      <c r="O272" s="265"/>
      <c r="P272" s="188">
        <f>IFERROR(INDEX('اطلاعات انشعابات شرکتها'!A:BB,MATCH(A272,'اطلاعات انشعابات شرکتها'!A:A,0),MATCH(P$1,'اطلاعات انشعابات شرکتها'!$1:$1,0)),0)</f>
        <v>0</v>
      </c>
      <c r="Q272" s="188">
        <f>IFERROR(INDEX('اطلاعات انشعابات شرکتها'!A:BB,MATCH(A272,'اطلاعات انشعابات شرکتها'!A:A,0),MATCH(Q$1,'اطلاعات انشعابات شرکتها'!$1:$1,0)),0)</f>
        <v>0</v>
      </c>
      <c r="R272" s="188">
        <f>IFERROR(INDEX('اطلاعات انشعابات شرکتها'!A:BB,MATCH(A272,'اطلاعات انشعابات شرکتها'!A:A,0),MATCH(R$1,'اطلاعات انشعابات شرکتها'!$1:$1,0)),0)</f>
        <v>0</v>
      </c>
      <c r="S272" s="265"/>
      <c r="T272" s="188">
        <f>IFERROR(INDEX('قرائت کنتور'!A:AZ,MATCH(A272&amp;"-"&amp;T$1,'قرائت کنتور'!B:B,0),MATCH(G272,'قرائت کنتور'!$1:$1,0)),0)</f>
        <v>0</v>
      </c>
      <c r="U272" s="188">
        <f>IFERROR(INDEX('قرائت کنتور'!A:AZ,MATCH(A272&amp;"-"&amp;U$1,'قرائت کنتور'!B:B,0),MATCH(L272,'قرائت کنتور'!$1:$1,0)),0)</f>
        <v>0</v>
      </c>
      <c r="V272" s="188">
        <f>IFERROR(INDEX('قرائت کنتور'!A:AZ,MATCH(A272&amp;"-"&amp;U$1,'قرائت کنتور'!B:B,0),MATCH(G272,'قرائت کنتور'!$1:$1,0)),0)</f>
        <v>0</v>
      </c>
      <c r="W272" s="188">
        <f>IFERROR(INDEX('قرائت کنتور'!A:AZ,MATCH(A272&amp;"-"&amp;W$1,'قرائت کنتور'!B:B,0),MATCH(L272,'قرائت کنتور'!$1:$1,0)),0)</f>
        <v>0</v>
      </c>
      <c r="X272" s="188">
        <f>IFERROR(INDEX('قرائت کنتور'!A:AZ,MATCH(A272&amp;"-"&amp;W$1,'قرائت کنتور'!B:B,0),MATCH(G272,'قرائت کنتور'!$1:$1,0)),0)</f>
        <v>0</v>
      </c>
      <c r="Y272" s="188">
        <f>IFERROR(INDEX('قرائت کنتور'!A:AZ,MATCH(A272&amp;"-"&amp;Y$1,'قرائت کنتور'!B:B,0),MATCH(L272,'قرائت کنتور'!$1:$1,0)),0)</f>
        <v>0</v>
      </c>
      <c r="Z272" s="188">
        <f>IFERROR(INDEX('قرائت کنتور'!A:AZ,MATCH(A272&amp;"-"&amp;Y$1,'قرائت کنتور'!B:B,0),MATCH(G272,'قرائت کنتور'!$1:$1,0)),0)</f>
        <v>0</v>
      </c>
      <c r="AA272" s="188">
        <f>IFERROR(INDEX('قرائت کنتور'!A:AZ,MATCH(A272&amp;"-"&amp;AA$1,'قرائت کنتور'!B:B,0),MATCH(L272,'قرائت کنتور'!$1:$1,0)),0)</f>
        <v>0</v>
      </c>
      <c r="AB272" s="188">
        <f>IFERROR(INDEX('قرائت کنتور'!A:AZ,MATCH(A272&amp;"-"&amp;AA$1,'قرائت کنتور'!B:B,0),MATCH(G272,'قرائت کنتور'!$1:$1,0)),0)</f>
        <v>0</v>
      </c>
      <c r="AC272" s="265"/>
      <c r="AD272" s="188">
        <f t="shared" si="97"/>
        <v>0</v>
      </c>
      <c r="AE272" s="188">
        <f t="shared" si="98"/>
        <v>0</v>
      </c>
      <c r="AF272" s="188">
        <f t="shared" si="99"/>
        <v>0</v>
      </c>
      <c r="AG272" s="188">
        <f t="shared" si="100"/>
        <v>0</v>
      </c>
      <c r="AH272" s="188">
        <f t="shared" si="101"/>
        <v>0</v>
      </c>
      <c r="AI272" s="188">
        <f t="shared" si="102"/>
        <v>0</v>
      </c>
      <c r="AJ272" s="188" t="str">
        <f t="shared" si="103"/>
        <v>0</v>
      </c>
      <c r="AK272" s="265"/>
      <c r="AL272" s="254" t="str">
        <f t="shared" si="104"/>
        <v>---</v>
      </c>
      <c r="AM272" s="254" t="str">
        <f t="shared" si="105"/>
        <v>---</v>
      </c>
      <c r="AN272" s="265"/>
      <c r="AO272" s="188" t="str">
        <f>IFERROR(INDEX('تعرفه ها'!A:Z,MATCH(P272&amp;"-"&amp;AO$1,'تعرفه ها'!C:C,0),MATCH(F272,'تعرفه ها'!$2:$2,0),1),"---")</f>
        <v>---</v>
      </c>
      <c r="AP272" s="188" t="str">
        <f>IFERROR(INDEX('تعرفه ها'!A:Z,MATCH(P272&amp;"-"&amp;AP$1,'تعرفه ها'!C:C,0),MATCH(F272,'تعرفه ها'!$2:$2,0),1),"---")</f>
        <v>---</v>
      </c>
      <c r="AQ272" s="188" t="str">
        <f>IFERROR(INDEX('تعرفه ها'!A:Z,MATCH(P272&amp;"-"&amp;AQ$1,'تعرفه ها'!C:C,0),MATCH(F272,'تعرفه ها'!$2:$2,0),1),"---")</f>
        <v>---</v>
      </c>
      <c r="AR272" s="188" t="str">
        <f>IFERROR(INDEX('تعرفه ها'!A:Z,MATCH(P272&amp;"-"&amp;AR$1,'تعرفه ها'!C:C,0),MATCH(F272,'تعرفه ها'!$2:$2,0),1),"---")</f>
        <v>---</v>
      </c>
      <c r="AS272" s="265"/>
      <c r="AT272" s="415" t="str">
        <f t="shared" si="106"/>
        <v>---</v>
      </c>
      <c r="AU272" s="415" t="str">
        <f t="shared" si="107"/>
        <v>---</v>
      </c>
      <c r="AV272" s="415" t="str">
        <f t="shared" si="108"/>
        <v>---</v>
      </c>
      <c r="AW272" s="415" t="str">
        <f t="shared" si="109"/>
        <v>---</v>
      </c>
      <c r="AX272" s="415" t="str">
        <f t="shared" si="110"/>
        <v>---</v>
      </c>
      <c r="AY272" s="415" t="str">
        <f>IFERROR(AH272*INDEX('تعرفه ها'!A:Z,MATCH("عوارض برق به ازاء هر کیلووات",'تعرفه ها'!$C:$C,0),MATCH(F272,'تعرفه ها'!$2:$2,0)),"---")</f>
        <v>---</v>
      </c>
      <c r="AZ272" s="415" t="str">
        <f t="shared" si="111"/>
        <v>---</v>
      </c>
      <c r="BA272" s="415" t="str">
        <f>IFERROR(ROUND(((AX272+AY272+AZ272)*INDEX('تعرفه ها'!A:Z,MATCH("هزینه نگهداری و تعمیرات شبکه برق",'تعرفه ها'!$C:$C,0),MATCH(F272,'تعرفه ها'!$2:$2,0))/100),0),"---")</f>
        <v>---</v>
      </c>
      <c r="BB272" s="415">
        <f>IFERROR(IF(P272="دیماندی",ROUND(AJ272*INDEX('تعرفه ها'!A:Z,MATCH(BB$1,'تعرفه ها'!$C:$C,0),MATCH(F272,'تعرفه ها'!$2:$2,0))*J272/30,0),0),"---")</f>
        <v>0</v>
      </c>
      <c r="BC272" s="415"/>
      <c r="BD272" s="54" t="str">
        <f>IFERROR(IF(INDEX('اطلاعات دوره'!A:Z,MATCH(G272,'اطلاعات دوره'!C:C,0),MATCH("برق",'اطلاعات دوره'!$1:$1,0))="دارد",ROUND(AX272*INDEX('تعرفه ها'!A:Z,MATCH("پیک فصلی برق",'تعرفه ها'!$C:$C,0),MATCH(F272,'تعرفه ها'!$2:$2,0))/100,0),0),"---")</f>
        <v>---</v>
      </c>
      <c r="BE272" s="415" t="str">
        <f>IFERROR(ROUND(((AX272+AY272+AZ272+BA272+BB272+BC272+BD272)*INDEX('تعرفه ها'!A:Z,MATCH("مالیات برق",'تعرفه ها'!$C:$C,0),MATCH(F272,'تعرفه ها'!$2:$2,0))/100),0),"---")</f>
        <v>---</v>
      </c>
      <c r="BF272" s="415" t="str">
        <f t="shared" si="112"/>
        <v>---</v>
      </c>
      <c r="BG272" s="415" t="str">
        <f t="shared" si="116"/>
        <v>---</v>
      </c>
      <c r="BH272" s="415" t="str">
        <f t="shared" si="113"/>
        <v>---</v>
      </c>
      <c r="BI272" s="54" t="str">
        <f t="shared" si="114"/>
        <v>---</v>
      </c>
      <c r="BJ272" s="55" t="str">
        <f t="shared" si="115"/>
        <v>---</v>
      </c>
      <c r="BK272" s="262"/>
      <c r="BL272" s="183" t="str">
        <f>IFERROR(IF(INDEX(پرداخت!A:AZ,MATCH(A272&amp;" - "&amp;"برق",پرداخت!$B:$B,0),MATCH(G272,پرداخت!$1:$1,0))="نشده","نشده","شده"),"---")</f>
        <v>---</v>
      </c>
      <c r="BN272" s="257"/>
      <c r="BO272" s="257"/>
      <c r="BP272" s="257"/>
      <c r="BQ272" s="257"/>
      <c r="BR272" s="257"/>
      <c r="BS272" s="257"/>
      <c r="BT272" s="257"/>
      <c r="BU272" s="257"/>
      <c r="BV272" s="257"/>
      <c r="BW272" s="257"/>
      <c r="BX272" s="257"/>
      <c r="BY272" s="257"/>
      <c r="BZ272" s="257"/>
      <c r="CA272" s="257"/>
      <c r="CB272" s="257"/>
      <c r="CC272" s="257"/>
      <c r="CD272" s="257"/>
      <c r="CE272" s="257"/>
      <c r="CF272" s="257"/>
      <c r="CG272" s="257"/>
      <c r="CH272"/>
      <c r="CI272"/>
      <c r="CJ272"/>
      <c r="CK272"/>
    </row>
    <row r="273" spans="1:89" ht="33.75" hidden="1">
      <c r="A273" s="170"/>
      <c r="B273" s="47">
        <f>IFERROR(INDEX('اطلاعات انشعابات شرکتها'!A:BB,MATCH(A273,'اطلاعات انشعابات شرکتها'!A:A,0),MATCH(B$1,'اطلاعات انشعابات شرکتها'!$1:$1,0)),0)</f>
        <v>0</v>
      </c>
      <c r="C273" s="48">
        <f>IFERROR(INDEX('اطلاعات انشعابات شرکتها'!A:BB,MATCH(A273,'اطلاعات انشعابات شرکتها'!A:A,0),MATCH(C$1,'اطلاعات انشعابات شرکتها'!$1:$1,0)),0)</f>
        <v>0</v>
      </c>
      <c r="D273" s="45"/>
      <c r="E273" s="171"/>
      <c r="F273" s="170"/>
      <c r="G273" s="188" t="str">
        <f t="shared" si="94"/>
        <v>/</v>
      </c>
      <c r="H273" s="188">
        <f>IFERROR(INDEX('اطلاعات دوره'!A:Z,MATCH(G273,'اطلاعات دوره'!C:C,0),MATCH(H$1,'اطلاعات دوره'!$1:$1,0)),0)</f>
        <v>0</v>
      </c>
      <c r="I273" s="188">
        <f>IFERROR(INDEX('اطلاعات دوره'!A:Z,MATCH(G273,'اطلاعات دوره'!C:C,0),MATCH(I$1,'اطلاعات دوره'!$1:$1,0)),0)</f>
        <v>0</v>
      </c>
      <c r="J273" s="188">
        <f>IFERROR(INDEX('اطلاعات دوره'!A:Z,MATCH(G273,'اطلاعات دوره'!C:C,0),MATCH(J$1,'اطلاعات دوره'!$1:$1,0)),0)</f>
        <v>0</v>
      </c>
      <c r="K273" s="265"/>
      <c r="L273" s="188" t="str">
        <f>IFERROR(INDEX('اطلاعات دوره'!A:Z,MATCH(G273,'اطلاعات دوره'!C:C,0)-1,MATCH("عنوان",'اطلاعات دوره'!$1:$1,0)),"---")</f>
        <v>---</v>
      </c>
      <c r="M273" s="188" t="str">
        <f t="shared" si="95"/>
        <v>----</v>
      </c>
      <c r="N273" s="188" t="str">
        <f t="shared" si="96"/>
        <v>-/</v>
      </c>
      <c r="O273" s="265"/>
      <c r="P273" s="188">
        <f>IFERROR(INDEX('اطلاعات انشعابات شرکتها'!A:BB,MATCH(A273,'اطلاعات انشعابات شرکتها'!A:A,0),MATCH(P$1,'اطلاعات انشعابات شرکتها'!$1:$1,0)),0)</f>
        <v>0</v>
      </c>
      <c r="Q273" s="188">
        <f>IFERROR(INDEX('اطلاعات انشعابات شرکتها'!A:BB,MATCH(A273,'اطلاعات انشعابات شرکتها'!A:A,0),MATCH(Q$1,'اطلاعات انشعابات شرکتها'!$1:$1,0)),0)</f>
        <v>0</v>
      </c>
      <c r="R273" s="188">
        <f>IFERROR(INDEX('اطلاعات انشعابات شرکتها'!A:BB,MATCH(A273,'اطلاعات انشعابات شرکتها'!A:A,0),MATCH(R$1,'اطلاعات انشعابات شرکتها'!$1:$1,0)),0)</f>
        <v>0</v>
      </c>
      <c r="S273" s="265"/>
      <c r="T273" s="188">
        <f>IFERROR(INDEX('قرائت کنتور'!A:AZ,MATCH(A273&amp;"-"&amp;T$1,'قرائت کنتور'!B:B,0),MATCH(G273,'قرائت کنتور'!$1:$1,0)),0)</f>
        <v>0</v>
      </c>
      <c r="U273" s="188">
        <f>IFERROR(INDEX('قرائت کنتور'!A:AZ,MATCH(A273&amp;"-"&amp;U$1,'قرائت کنتور'!B:B,0),MATCH(L273,'قرائت کنتور'!$1:$1,0)),0)</f>
        <v>0</v>
      </c>
      <c r="V273" s="188">
        <f>IFERROR(INDEX('قرائت کنتور'!A:AZ,MATCH(A273&amp;"-"&amp;U$1,'قرائت کنتور'!B:B,0),MATCH(G273,'قرائت کنتور'!$1:$1,0)),0)</f>
        <v>0</v>
      </c>
      <c r="W273" s="188">
        <f>IFERROR(INDEX('قرائت کنتور'!A:AZ,MATCH(A273&amp;"-"&amp;W$1,'قرائت کنتور'!B:B,0),MATCH(L273,'قرائت کنتور'!$1:$1,0)),0)</f>
        <v>0</v>
      </c>
      <c r="X273" s="188">
        <f>IFERROR(INDEX('قرائت کنتور'!A:AZ,MATCH(A273&amp;"-"&amp;W$1,'قرائت کنتور'!B:B,0),MATCH(G273,'قرائت کنتور'!$1:$1,0)),0)</f>
        <v>0</v>
      </c>
      <c r="Y273" s="188">
        <f>IFERROR(INDEX('قرائت کنتور'!A:AZ,MATCH(A273&amp;"-"&amp;Y$1,'قرائت کنتور'!B:B,0),MATCH(L273,'قرائت کنتور'!$1:$1,0)),0)</f>
        <v>0</v>
      </c>
      <c r="Z273" s="188">
        <f>IFERROR(INDEX('قرائت کنتور'!A:AZ,MATCH(A273&amp;"-"&amp;Y$1,'قرائت کنتور'!B:B,0),MATCH(G273,'قرائت کنتور'!$1:$1,0)),0)</f>
        <v>0</v>
      </c>
      <c r="AA273" s="188">
        <f>IFERROR(INDEX('قرائت کنتور'!A:AZ,MATCH(A273&amp;"-"&amp;AA$1,'قرائت کنتور'!B:B,0),MATCH(L273,'قرائت کنتور'!$1:$1,0)),0)</f>
        <v>0</v>
      </c>
      <c r="AB273" s="188">
        <f>IFERROR(INDEX('قرائت کنتور'!A:AZ,MATCH(A273&amp;"-"&amp;AA$1,'قرائت کنتور'!B:B,0),MATCH(G273,'قرائت کنتور'!$1:$1,0)),0)</f>
        <v>0</v>
      </c>
      <c r="AC273" s="265"/>
      <c r="AD273" s="188">
        <f t="shared" si="97"/>
        <v>0</v>
      </c>
      <c r="AE273" s="188">
        <f t="shared" si="98"/>
        <v>0</v>
      </c>
      <c r="AF273" s="188">
        <f t="shared" si="99"/>
        <v>0</v>
      </c>
      <c r="AG273" s="188">
        <f t="shared" si="100"/>
        <v>0</v>
      </c>
      <c r="AH273" s="188">
        <f t="shared" si="101"/>
        <v>0</v>
      </c>
      <c r="AI273" s="188">
        <f t="shared" si="102"/>
        <v>0</v>
      </c>
      <c r="AJ273" s="188" t="str">
        <f t="shared" si="103"/>
        <v>0</v>
      </c>
      <c r="AK273" s="265"/>
      <c r="AL273" s="254" t="str">
        <f t="shared" si="104"/>
        <v>---</v>
      </c>
      <c r="AM273" s="254" t="str">
        <f t="shared" si="105"/>
        <v>---</v>
      </c>
      <c r="AN273" s="265"/>
      <c r="AO273" s="188" t="str">
        <f>IFERROR(INDEX('تعرفه ها'!A:Z,MATCH(P273&amp;"-"&amp;AO$1,'تعرفه ها'!C:C,0),MATCH(F273,'تعرفه ها'!$2:$2,0),1),"---")</f>
        <v>---</v>
      </c>
      <c r="AP273" s="188" t="str">
        <f>IFERROR(INDEX('تعرفه ها'!A:Z,MATCH(P273&amp;"-"&amp;AP$1,'تعرفه ها'!C:C,0),MATCH(F273,'تعرفه ها'!$2:$2,0),1),"---")</f>
        <v>---</v>
      </c>
      <c r="AQ273" s="188" t="str">
        <f>IFERROR(INDEX('تعرفه ها'!A:Z,MATCH(P273&amp;"-"&amp;AQ$1,'تعرفه ها'!C:C,0),MATCH(F273,'تعرفه ها'!$2:$2,0),1),"---")</f>
        <v>---</v>
      </c>
      <c r="AR273" s="188" t="str">
        <f>IFERROR(INDEX('تعرفه ها'!A:Z,MATCH(P273&amp;"-"&amp;AR$1,'تعرفه ها'!C:C,0),MATCH(F273,'تعرفه ها'!$2:$2,0),1),"---")</f>
        <v>---</v>
      </c>
      <c r="AS273" s="265"/>
      <c r="AT273" s="415" t="str">
        <f t="shared" si="106"/>
        <v>---</v>
      </c>
      <c r="AU273" s="415" t="str">
        <f t="shared" si="107"/>
        <v>---</v>
      </c>
      <c r="AV273" s="415" t="str">
        <f t="shared" si="108"/>
        <v>---</v>
      </c>
      <c r="AW273" s="415" t="str">
        <f t="shared" si="109"/>
        <v>---</v>
      </c>
      <c r="AX273" s="415" t="str">
        <f t="shared" si="110"/>
        <v>---</v>
      </c>
      <c r="AY273" s="415" t="str">
        <f>IFERROR(AH273*INDEX('تعرفه ها'!A:Z,MATCH("عوارض برق به ازاء هر کیلووات",'تعرفه ها'!$C:$C,0),MATCH(F273,'تعرفه ها'!$2:$2,0)),"---")</f>
        <v>---</v>
      </c>
      <c r="AZ273" s="415" t="str">
        <f t="shared" si="111"/>
        <v>---</v>
      </c>
      <c r="BA273" s="415" t="str">
        <f>IFERROR(ROUND(((AX273+AY273+AZ273)*INDEX('تعرفه ها'!A:Z,MATCH("هزینه نگهداری و تعمیرات شبکه برق",'تعرفه ها'!$C:$C,0),MATCH(F273,'تعرفه ها'!$2:$2,0))/100),0),"---")</f>
        <v>---</v>
      </c>
      <c r="BB273" s="415">
        <f>IFERROR(IF(P273="دیماندی",ROUND(AJ273*INDEX('تعرفه ها'!A:Z,MATCH(BB$1,'تعرفه ها'!$C:$C,0),MATCH(F273,'تعرفه ها'!$2:$2,0))*J273/30,0),0),"---")</f>
        <v>0</v>
      </c>
      <c r="BC273" s="415"/>
      <c r="BD273" s="54" t="str">
        <f>IFERROR(IF(INDEX('اطلاعات دوره'!A:Z,MATCH(G273,'اطلاعات دوره'!C:C,0),MATCH("برق",'اطلاعات دوره'!$1:$1,0))="دارد",ROUND(AX273*INDEX('تعرفه ها'!A:Z,MATCH("پیک فصلی برق",'تعرفه ها'!$C:$C,0),MATCH(F273,'تعرفه ها'!$2:$2,0))/100,0),0),"---")</f>
        <v>---</v>
      </c>
      <c r="BE273" s="415" t="str">
        <f>IFERROR(ROUND(((AX273+AY273+AZ273+BA273+BB273+BC273+BD273)*INDEX('تعرفه ها'!A:Z,MATCH("مالیات برق",'تعرفه ها'!$C:$C,0),MATCH(F273,'تعرفه ها'!$2:$2,0))/100),0),"---")</f>
        <v>---</v>
      </c>
      <c r="BF273" s="415" t="str">
        <f t="shared" si="112"/>
        <v>---</v>
      </c>
      <c r="BG273" s="415" t="str">
        <f t="shared" si="116"/>
        <v>---</v>
      </c>
      <c r="BH273" s="415" t="str">
        <f t="shared" si="113"/>
        <v>---</v>
      </c>
      <c r="BI273" s="54" t="str">
        <f t="shared" si="114"/>
        <v>---</v>
      </c>
      <c r="BJ273" s="55" t="str">
        <f t="shared" si="115"/>
        <v>---</v>
      </c>
      <c r="BK273" s="262"/>
      <c r="BL273" s="183" t="str">
        <f>IFERROR(IF(INDEX(پرداخت!A:AZ,MATCH(A273&amp;" - "&amp;"برق",پرداخت!$B:$B,0),MATCH(G273,پرداخت!$1:$1,0))="نشده","نشده","شده"),"---")</f>
        <v>---</v>
      </c>
      <c r="BN273" s="257"/>
      <c r="BO273" s="257"/>
      <c r="BP273" s="257"/>
      <c r="BQ273" s="257"/>
      <c r="BR273" s="257"/>
      <c r="BS273" s="257"/>
      <c r="BT273" s="257"/>
      <c r="BU273" s="257"/>
      <c r="BV273" s="257"/>
      <c r="BW273" s="257"/>
      <c r="BX273" s="257"/>
      <c r="BY273" s="257"/>
      <c r="BZ273" s="257"/>
      <c r="CA273" s="257"/>
      <c r="CB273" s="257"/>
      <c r="CC273" s="257"/>
      <c r="CD273" s="257"/>
      <c r="CE273" s="257"/>
      <c r="CF273" s="257"/>
      <c r="CG273" s="257"/>
      <c r="CH273"/>
      <c r="CI273"/>
      <c r="CJ273"/>
      <c r="CK273"/>
    </row>
    <row r="274" spans="1:89" ht="33.75" hidden="1">
      <c r="A274" s="170"/>
      <c r="B274" s="47">
        <f>IFERROR(INDEX('اطلاعات انشعابات شرکتها'!A:BB,MATCH(A274,'اطلاعات انشعابات شرکتها'!A:A,0),MATCH(B$1,'اطلاعات انشعابات شرکتها'!$1:$1,0)),0)</f>
        <v>0</v>
      </c>
      <c r="C274" s="48">
        <f>IFERROR(INDEX('اطلاعات انشعابات شرکتها'!A:BB,MATCH(A274,'اطلاعات انشعابات شرکتها'!A:A,0),MATCH(C$1,'اطلاعات انشعابات شرکتها'!$1:$1,0)),0)</f>
        <v>0</v>
      </c>
      <c r="D274" s="45"/>
      <c r="E274" s="171"/>
      <c r="F274" s="170"/>
      <c r="G274" s="188" t="str">
        <f t="shared" si="94"/>
        <v>/</v>
      </c>
      <c r="H274" s="188">
        <f>IFERROR(INDEX('اطلاعات دوره'!A:Z,MATCH(G274,'اطلاعات دوره'!C:C,0),MATCH(H$1,'اطلاعات دوره'!$1:$1,0)),0)</f>
        <v>0</v>
      </c>
      <c r="I274" s="188">
        <f>IFERROR(INDEX('اطلاعات دوره'!A:Z,MATCH(G274,'اطلاعات دوره'!C:C,0),MATCH(I$1,'اطلاعات دوره'!$1:$1,0)),0)</f>
        <v>0</v>
      </c>
      <c r="J274" s="188">
        <f>IFERROR(INDEX('اطلاعات دوره'!A:Z,MATCH(G274,'اطلاعات دوره'!C:C,0),MATCH(J$1,'اطلاعات دوره'!$1:$1,0)),0)</f>
        <v>0</v>
      </c>
      <c r="K274" s="265"/>
      <c r="L274" s="188" t="str">
        <f>IFERROR(INDEX('اطلاعات دوره'!A:Z,MATCH(G274,'اطلاعات دوره'!C:C,0)-1,MATCH("عنوان",'اطلاعات دوره'!$1:$1,0)),"---")</f>
        <v>---</v>
      </c>
      <c r="M274" s="188" t="str">
        <f t="shared" si="95"/>
        <v>----</v>
      </c>
      <c r="N274" s="188" t="str">
        <f t="shared" si="96"/>
        <v>-/</v>
      </c>
      <c r="O274" s="265"/>
      <c r="P274" s="188">
        <f>IFERROR(INDEX('اطلاعات انشعابات شرکتها'!A:BB,MATCH(A274,'اطلاعات انشعابات شرکتها'!A:A,0),MATCH(P$1,'اطلاعات انشعابات شرکتها'!$1:$1,0)),0)</f>
        <v>0</v>
      </c>
      <c r="Q274" s="188">
        <f>IFERROR(INDEX('اطلاعات انشعابات شرکتها'!A:BB,MATCH(A274,'اطلاعات انشعابات شرکتها'!A:A,0),MATCH(Q$1,'اطلاعات انشعابات شرکتها'!$1:$1,0)),0)</f>
        <v>0</v>
      </c>
      <c r="R274" s="188">
        <f>IFERROR(INDEX('اطلاعات انشعابات شرکتها'!A:BB,MATCH(A274,'اطلاعات انشعابات شرکتها'!A:A,0),MATCH(R$1,'اطلاعات انشعابات شرکتها'!$1:$1,0)),0)</f>
        <v>0</v>
      </c>
      <c r="S274" s="265"/>
      <c r="T274" s="188">
        <f>IFERROR(INDEX('قرائت کنتور'!A:AZ,MATCH(A274&amp;"-"&amp;T$1,'قرائت کنتور'!B:B,0),MATCH(G274,'قرائت کنتور'!$1:$1,0)),0)</f>
        <v>0</v>
      </c>
      <c r="U274" s="188">
        <f>IFERROR(INDEX('قرائت کنتور'!A:AZ,MATCH(A274&amp;"-"&amp;U$1,'قرائت کنتور'!B:B,0),MATCH(L274,'قرائت کنتور'!$1:$1,0)),0)</f>
        <v>0</v>
      </c>
      <c r="V274" s="188">
        <f>IFERROR(INDEX('قرائت کنتور'!A:AZ,MATCH(A274&amp;"-"&amp;U$1,'قرائت کنتور'!B:B,0),MATCH(G274,'قرائت کنتور'!$1:$1,0)),0)</f>
        <v>0</v>
      </c>
      <c r="W274" s="188">
        <f>IFERROR(INDEX('قرائت کنتور'!A:AZ,MATCH(A274&amp;"-"&amp;W$1,'قرائت کنتور'!B:B,0),MATCH(L274,'قرائت کنتور'!$1:$1,0)),0)</f>
        <v>0</v>
      </c>
      <c r="X274" s="188">
        <f>IFERROR(INDEX('قرائت کنتور'!A:AZ,MATCH(A274&amp;"-"&amp;W$1,'قرائت کنتور'!B:B,0),MATCH(G274,'قرائت کنتور'!$1:$1,0)),0)</f>
        <v>0</v>
      </c>
      <c r="Y274" s="188">
        <f>IFERROR(INDEX('قرائت کنتور'!A:AZ,MATCH(A274&amp;"-"&amp;Y$1,'قرائت کنتور'!B:B,0),MATCH(L274,'قرائت کنتور'!$1:$1,0)),0)</f>
        <v>0</v>
      </c>
      <c r="Z274" s="188">
        <f>IFERROR(INDEX('قرائت کنتور'!A:AZ,MATCH(A274&amp;"-"&amp;Y$1,'قرائت کنتور'!B:B,0),MATCH(G274,'قرائت کنتور'!$1:$1,0)),0)</f>
        <v>0</v>
      </c>
      <c r="AA274" s="188">
        <f>IFERROR(INDEX('قرائت کنتور'!A:AZ,MATCH(A274&amp;"-"&amp;AA$1,'قرائت کنتور'!B:B,0),MATCH(L274,'قرائت کنتور'!$1:$1,0)),0)</f>
        <v>0</v>
      </c>
      <c r="AB274" s="188">
        <f>IFERROR(INDEX('قرائت کنتور'!A:AZ,MATCH(A274&amp;"-"&amp;AA$1,'قرائت کنتور'!B:B,0),MATCH(G274,'قرائت کنتور'!$1:$1,0)),0)</f>
        <v>0</v>
      </c>
      <c r="AC274" s="265"/>
      <c r="AD274" s="188">
        <f t="shared" si="97"/>
        <v>0</v>
      </c>
      <c r="AE274" s="188">
        <f t="shared" si="98"/>
        <v>0</v>
      </c>
      <c r="AF274" s="188">
        <f t="shared" si="99"/>
        <v>0</v>
      </c>
      <c r="AG274" s="188">
        <f t="shared" si="100"/>
        <v>0</v>
      </c>
      <c r="AH274" s="188">
        <f t="shared" si="101"/>
        <v>0</v>
      </c>
      <c r="AI274" s="188">
        <f t="shared" si="102"/>
        <v>0</v>
      </c>
      <c r="AJ274" s="188" t="str">
        <f t="shared" si="103"/>
        <v>0</v>
      </c>
      <c r="AK274" s="265"/>
      <c r="AL274" s="254" t="str">
        <f t="shared" si="104"/>
        <v>---</v>
      </c>
      <c r="AM274" s="254" t="str">
        <f t="shared" si="105"/>
        <v>---</v>
      </c>
      <c r="AN274" s="265"/>
      <c r="AO274" s="188" t="str">
        <f>IFERROR(INDEX('تعرفه ها'!A:Z,MATCH(P274&amp;"-"&amp;AO$1,'تعرفه ها'!C:C,0),MATCH(F274,'تعرفه ها'!$2:$2,0),1),"---")</f>
        <v>---</v>
      </c>
      <c r="AP274" s="188" t="str">
        <f>IFERROR(INDEX('تعرفه ها'!A:Z,MATCH(P274&amp;"-"&amp;AP$1,'تعرفه ها'!C:C,0),MATCH(F274,'تعرفه ها'!$2:$2,0),1),"---")</f>
        <v>---</v>
      </c>
      <c r="AQ274" s="188" t="str">
        <f>IFERROR(INDEX('تعرفه ها'!A:Z,MATCH(P274&amp;"-"&amp;AQ$1,'تعرفه ها'!C:C,0),MATCH(F274,'تعرفه ها'!$2:$2,0),1),"---")</f>
        <v>---</v>
      </c>
      <c r="AR274" s="188" t="str">
        <f>IFERROR(INDEX('تعرفه ها'!A:Z,MATCH(P274&amp;"-"&amp;AR$1,'تعرفه ها'!C:C,0),MATCH(F274,'تعرفه ها'!$2:$2,0),1),"---")</f>
        <v>---</v>
      </c>
      <c r="AS274" s="265"/>
      <c r="AT274" s="415" t="str">
        <f t="shared" si="106"/>
        <v>---</v>
      </c>
      <c r="AU274" s="415" t="str">
        <f t="shared" si="107"/>
        <v>---</v>
      </c>
      <c r="AV274" s="415" t="str">
        <f t="shared" si="108"/>
        <v>---</v>
      </c>
      <c r="AW274" s="415" t="str">
        <f t="shared" si="109"/>
        <v>---</v>
      </c>
      <c r="AX274" s="415" t="str">
        <f t="shared" si="110"/>
        <v>---</v>
      </c>
      <c r="AY274" s="415" t="str">
        <f>IFERROR(AH274*INDEX('تعرفه ها'!A:Z,MATCH("عوارض برق به ازاء هر کیلووات",'تعرفه ها'!$C:$C,0),MATCH(F274,'تعرفه ها'!$2:$2,0)),"---")</f>
        <v>---</v>
      </c>
      <c r="AZ274" s="415" t="str">
        <f t="shared" si="111"/>
        <v>---</v>
      </c>
      <c r="BA274" s="415" t="str">
        <f>IFERROR(ROUND(((AX274+AY274+AZ274)*INDEX('تعرفه ها'!A:Z,MATCH("هزینه نگهداری و تعمیرات شبکه برق",'تعرفه ها'!$C:$C,0),MATCH(F274,'تعرفه ها'!$2:$2,0))/100),0),"---")</f>
        <v>---</v>
      </c>
      <c r="BB274" s="415">
        <f>IFERROR(IF(P274="دیماندی",ROUND(AJ274*INDEX('تعرفه ها'!A:Z,MATCH(BB$1,'تعرفه ها'!$C:$C,0),MATCH(F274,'تعرفه ها'!$2:$2,0))*J274/30,0),0),"---")</f>
        <v>0</v>
      </c>
      <c r="BC274" s="415"/>
      <c r="BD274" s="54" t="str">
        <f>IFERROR(IF(INDEX('اطلاعات دوره'!A:Z,MATCH(G274,'اطلاعات دوره'!C:C,0),MATCH("برق",'اطلاعات دوره'!$1:$1,0))="دارد",ROUND(AX274*INDEX('تعرفه ها'!A:Z,MATCH("پیک فصلی برق",'تعرفه ها'!$C:$C,0),MATCH(F274,'تعرفه ها'!$2:$2,0))/100,0),0),"---")</f>
        <v>---</v>
      </c>
      <c r="BE274" s="415" t="str">
        <f>IFERROR(ROUND(((AX274+AY274+AZ274+BA274+BB274+BC274+BD274)*INDEX('تعرفه ها'!A:Z,MATCH("مالیات برق",'تعرفه ها'!$C:$C,0),MATCH(F274,'تعرفه ها'!$2:$2,0))/100),0),"---")</f>
        <v>---</v>
      </c>
      <c r="BF274" s="415" t="str">
        <f t="shared" si="112"/>
        <v>---</v>
      </c>
      <c r="BG274" s="415" t="str">
        <f t="shared" si="116"/>
        <v>---</v>
      </c>
      <c r="BH274" s="415" t="str">
        <f t="shared" si="113"/>
        <v>---</v>
      </c>
      <c r="BI274" s="54" t="str">
        <f t="shared" si="114"/>
        <v>---</v>
      </c>
      <c r="BJ274" s="55" t="str">
        <f t="shared" si="115"/>
        <v>---</v>
      </c>
      <c r="BK274" s="262"/>
      <c r="BL274" s="183" t="str">
        <f>IFERROR(IF(INDEX(پرداخت!A:AZ,MATCH(A274&amp;" - "&amp;"برق",پرداخت!$B:$B,0),MATCH(G274,پرداخت!$1:$1,0))="نشده","نشده","شده"),"---")</f>
        <v>---</v>
      </c>
      <c r="BN274" s="257"/>
      <c r="BO274" s="257"/>
      <c r="BP274" s="257"/>
      <c r="BQ274" s="257"/>
      <c r="BR274" s="257"/>
      <c r="BS274" s="257"/>
      <c r="BT274" s="257"/>
      <c r="BU274" s="257"/>
      <c r="BV274" s="257"/>
      <c r="BW274" s="257"/>
      <c r="BX274" s="257"/>
      <c r="BY274" s="257"/>
      <c r="BZ274" s="257"/>
      <c r="CA274" s="257"/>
      <c r="CB274" s="257"/>
      <c r="CC274" s="257"/>
      <c r="CD274" s="257"/>
      <c r="CE274" s="257"/>
      <c r="CF274" s="257"/>
      <c r="CG274" s="257"/>
      <c r="CH274"/>
      <c r="CI274"/>
      <c r="CJ274"/>
      <c r="CK274"/>
    </row>
    <row r="275" spans="1:89" ht="33.75" hidden="1">
      <c r="A275" s="170"/>
      <c r="B275" s="47">
        <f>IFERROR(INDEX('اطلاعات انشعابات شرکتها'!A:BB,MATCH(A275,'اطلاعات انشعابات شرکتها'!A:A,0),MATCH(B$1,'اطلاعات انشعابات شرکتها'!$1:$1,0)),0)</f>
        <v>0</v>
      </c>
      <c r="C275" s="48">
        <f>IFERROR(INDEX('اطلاعات انشعابات شرکتها'!A:BB,MATCH(A275,'اطلاعات انشعابات شرکتها'!A:A,0),MATCH(C$1,'اطلاعات انشعابات شرکتها'!$1:$1,0)),0)</f>
        <v>0</v>
      </c>
      <c r="D275" s="45"/>
      <c r="E275" s="171"/>
      <c r="F275" s="170"/>
      <c r="G275" s="188" t="str">
        <f t="shared" si="94"/>
        <v>/</v>
      </c>
      <c r="H275" s="188">
        <f>IFERROR(INDEX('اطلاعات دوره'!A:Z,MATCH(G275,'اطلاعات دوره'!C:C,0),MATCH(H$1,'اطلاعات دوره'!$1:$1,0)),0)</f>
        <v>0</v>
      </c>
      <c r="I275" s="188">
        <f>IFERROR(INDEX('اطلاعات دوره'!A:Z,MATCH(G275,'اطلاعات دوره'!C:C,0),MATCH(I$1,'اطلاعات دوره'!$1:$1,0)),0)</f>
        <v>0</v>
      </c>
      <c r="J275" s="188">
        <f>IFERROR(INDEX('اطلاعات دوره'!A:Z,MATCH(G275,'اطلاعات دوره'!C:C,0),MATCH(J$1,'اطلاعات دوره'!$1:$1,0)),0)</f>
        <v>0</v>
      </c>
      <c r="K275" s="265"/>
      <c r="L275" s="188" t="str">
        <f>IFERROR(INDEX('اطلاعات دوره'!A:Z,MATCH(G275,'اطلاعات دوره'!C:C,0)-1,MATCH("عنوان",'اطلاعات دوره'!$1:$1,0)),"---")</f>
        <v>---</v>
      </c>
      <c r="M275" s="188" t="str">
        <f t="shared" si="95"/>
        <v>----</v>
      </c>
      <c r="N275" s="188" t="str">
        <f t="shared" si="96"/>
        <v>-/</v>
      </c>
      <c r="O275" s="265"/>
      <c r="P275" s="188">
        <f>IFERROR(INDEX('اطلاعات انشعابات شرکتها'!A:BB,MATCH(A275,'اطلاعات انشعابات شرکتها'!A:A,0),MATCH(P$1,'اطلاعات انشعابات شرکتها'!$1:$1,0)),0)</f>
        <v>0</v>
      </c>
      <c r="Q275" s="188">
        <f>IFERROR(INDEX('اطلاعات انشعابات شرکتها'!A:BB,MATCH(A275,'اطلاعات انشعابات شرکتها'!A:A,0),MATCH(Q$1,'اطلاعات انشعابات شرکتها'!$1:$1,0)),0)</f>
        <v>0</v>
      </c>
      <c r="R275" s="188">
        <f>IFERROR(INDEX('اطلاعات انشعابات شرکتها'!A:BB,MATCH(A275,'اطلاعات انشعابات شرکتها'!A:A,0),MATCH(R$1,'اطلاعات انشعابات شرکتها'!$1:$1,0)),0)</f>
        <v>0</v>
      </c>
      <c r="S275" s="265"/>
      <c r="T275" s="188">
        <f>IFERROR(INDEX('قرائت کنتور'!A:AZ,MATCH(A275&amp;"-"&amp;T$1,'قرائت کنتور'!B:B,0),MATCH(G275,'قرائت کنتور'!$1:$1,0)),0)</f>
        <v>0</v>
      </c>
      <c r="U275" s="188">
        <f>IFERROR(INDEX('قرائت کنتور'!A:AZ,MATCH(A275&amp;"-"&amp;U$1,'قرائت کنتور'!B:B,0),MATCH(L275,'قرائت کنتور'!$1:$1,0)),0)</f>
        <v>0</v>
      </c>
      <c r="V275" s="188">
        <f>IFERROR(INDEX('قرائت کنتور'!A:AZ,MATCH(A275&amp;"-"&amp;U$1,'قرائت کنتور'!B:B,0),MATCH(G275,'قرائت کنتور'!$1:$1,0)),0)</f>
        <v>0</v>
      </c>
      <c r="W275" s="188">
        <f>IFERROR(INDEX('قرائت کنتور'!A:AZ,MATCH(A275&amp;"-"&amp;W$1,'قرائت کنتور'!B:B,0),MATCH(L275,'قرائت کنتور'!$1:$1,0)),0)</f>
        <v>0</v>
      </c>
      <c r="X275" s="188">
        <f>IFERROR(INDEX('قرائت کنتور'!A:AZ,MATCH(A275&amp;"-"&amp;W$1,'قرائت کنتور'!B:B,0),MATCH(G275,'قرائت کنتور'!$1:$1,0)),0)</f>
        <v>0</v>
      </c>
      <c r="Y275" s="188">
        <f>IFERROR(INDEX('قرائت کنتور'!A:AZ,MATCH(A275&amp;"-"&amp;Y$1,'قرائت کنتور'!B:B,0),MATCH(L275,'قرائت کنتور'!$1:$1,0)),0)</f>
        <v>0</v>
      </c>
      <c r="Z275" s="188">
        <f>IFERROR(INDEX('قرائت کنتور'!A:AZ,MATCH(A275&amp;"-"&amp;Y$1,'قرائت کنتور'!B:B,0),MATCH(G275,'قرائت کنتور'!$1:$1,0)),0)</f>
        <v>0</v>
      </c>
      <c r="AA275" s="188">
        <f>IFERROR(INDEX('قرائت کنتور'!A:AZ,MATCH(A275&amp;"-"&amp;AA$1,'قرائت کنتور'!B:B,0),MATCH(L275,'قرائت کنتور'!$1:$1,0)),0)</f>
        <v>0</v>
      </c>
      <c r="AB275" s="188">
        <f>IFERROR(INDEX('قرائت کنتور'!A:AZ,MATCH(A275&amp;"-"&amp;AA$1,'قرائت کنتور'!B:B,0),MATCH(G275,'قرائت کنتور'!$1:$1,0)),0)</f>
        <v>0</v>
      </c>
      <c r="AC275" s="265"/>
      <c r="AD275" s="188">
        <f t="shared" si="97"/>
        <v>0</v>
      </c>
      <c r="AE275" s="188">
        <f t="shared" si="98"/>
        <v>0</v>
      </c>
      <c r="AF275" s="188">
        <f t="shared" si="99"/>
        <v>0</v>
      </c>
      <c r="AG275" s="188">
        <f t="shared" si="100"/>
        <v>0</v>
      </c>
      <c r="AH275" s="188">
        <f t="shared" si="101"/>
        <v>0</v>
      </c>
      <c r="AI275" s="188">
        <f t="shared" si="102"/>
        <v>0</v>
      </c>
      <c r="AJ275" s="188" t="str">
        <f t="shared" si="103"/>
        <v>0</v>
      </c>
      <c r="AK275" s="265"/>
      <c r="AL275" s="254" t="str">
        <f t="shared" si="104"/>
        <v>---</v>
      </c>
      <c r="AM275" s="254" t="str">
        <f t="shared" si="105"/>
        <v>---</v>
      </c>
      <c r="AN275" s="265"/>
      <c r="AO275" s="188" t="str">
        <f>IFERROR(INDEX('تعرفه ها'!A:Z,MATCH(P275&amp;"-"&amp;AO$1,'تعرفه ها'!C:C,0),MATCH(F275,'تعرفه ها'!$2:$2,0),1),"---")</f>
        <v>---</v>
      </c>
      <c r="AP275" s="188" t="str">
        <f>IFERROR(INDEX('تعرفه ها'!A:Z,MATCH(P275&amp;"-"&amp;AP$1,'تعرفه ها'!C:C,0),MATCH(F275,'تعرفه ها'!$2:$2,0),1),"---")</f>
        <v>---</v>
      </c>
      <c r="AQ275" s="188" t="str">
        <f>IFERROR(INDEX('تعرفه ها'!A:Z,MATCH(P275&amp;"-"&amp;AQ$1,'تعرفه ها'!C:C,0),MATCH(F275,'تعرفه ها'!$2:$2,0),1),"---")</f>
        <v>---</v>
      </c>
      <c r="AR275" s="188" t="str">
        <f>IFERROR(INDEX('تعرفه ها'!A:Z,MATCH(P275&amp;"-"&amp;AR$1,'تعرفه ها'!C:C,0),MATCH(F275,'تعرفه ها'!$2:$2,0),1),"---")</f>
        <v>---</v>
      </c>
      <c r="AS275" s="265"/>
      <c r="AT275" s="415" t="str">
        <f t="shared" si="106"/>
        <v>---</v>
      </c>
      <c r="AU275" s="415" t="str">
        <f t="shared" si="107"/>
        <v>---</v>
      </c>
      <c r="AV275" s="415" t="str">
        <f t="shared" si="108"/>
        <v>---</v>
      </c>
      <c r="AW275" s="415" t="str">
        <f t="shared" si="109"/>
        <v>---</v>
      </c>
      <c r="AX275" s="415" t="str">
        <f t="shared" si="110"/>
        <v>---</v>
      </c>
      <c r="AY275" s="415" t="str">
        <f>IFERROR(AH275*INDEX('تعرفه ها'!A:Z,MATCH("عوارض برق به ازاء هر کیلووات",'تعرفه ها'!$C:$C,0),MATCH(F275,'تعرفه ها'!$2:$2,0)),"---")</f>
        <v>---</v>
      </c>
      <c r="AZ275" s="415" t="str">
        <f t="shared" si="111"/>
        <v>---</v>
      </c>
      <c r="BA275" s="415" t="str">
        <f>IFERROR(ROUND(((AX275+AY275+AZ275)*INDEX('تعرفه ها'!A:Z,MATCH("هزینه نگهداری و تعمیرات شبکه برق",'تعرفه ها'!$C:$C,0),MATCH(F275,'تعرفه ها'!$2:$2,0))/100),0),"---")</f>
        <v>---</v>
      </c>
      <c r="BB275" s="415">
        <f>IFERROR(IF(P275="دیماندی",ROUND(AJ275*INDEX('تعرفه ها'!A:Z,MATCH(BB$1,'تعرفه ها'!$C:$C,0),MATCH(F275,'تعرفه ها'!$2:$2,0))*J275/30,0),0),"---")</f>
        <v>0</v>
      </c>
      <c r="BC275" s="415"/>
      <c r="BD275" s="54" t="str">
        <f>IFERROR(IF(INDEX('اطلاعات دوره'!A:Z,MATCH(G275,'اطلاعات دوره'!C:C,0),MATCH("برق",'اطلاعات دوره'!$1:$1,0))="دارد",ROUND(AX275*INDEX('تعرفه ها'!A:Z,MATCH("پیک فصلی برق",'تعرفه ها'!$C:$C,0),MATCH(F275,'تعرفه ها'!$2:$2,0))/100,0),0),"---")</f>
        <v>---</v>
      </c>
      <c r="BE275" s="415" t="str">
        <f>IFERROR(ROUND(((AX275+AY275+AZ275+BA275+BB275+BC275+BD275)*INDEX('تعرفه ها'!A:Z,MATCH("مالیات برق",'تعرفه ها'!$C:$C,0),MATCH(F275,'تعرفه ها'!$2:$2,0))/100),0),"---")</f>
        <v>---</v>
      </c>
      <c r="BF275" s="415" t="str">
        <f t="shared" si="112"/>
        <v>---</v>
      </c>
      <c r="BG275" s="415" t="str">
        <f t="shared" si="116"/>
        <v>---</v>
      </c>
      <c r="BH275" s="415" t="str">
        <f t="shared" si="113"/>
        <v>---</v>
      </c>
      <c r="BI275" s="54" t="str">
        <f t="shared" si="114"/>
        <v>---</v>
      </c>
      <c r="BJ275" s="55" t="str">
        <f t="shared" si="115"/>
        <v>---</v>
      </c>
      <c r="BK275" s="262"/>
      <c r="BL275" s="183" t="str">
        <f>IFERROR(IF(INDEX(پرداخت!A:AZ,MATCH(A275&amp;" - "&amp;"برق",پرداخت!$B:$B,0),MATCH(G275,پرداخت!$1:$1,0))="نشده","نشده","شده"),"---")</f>
        <v>---</v>
      </c>
      <c r="BN275" s="257"/>
      <c r="BO275" s="257"/>
      <c r="BP275" s="257"/>
      <c r="BQ275" s="257"/>
      <c r="BR275" s="257"/>
      <c r="BS275" s="257"/>
      <c r="BT275" s="257"/>
      <c r="BU275" s="257"/>
      <c r="BV275" s="257"/>
      <c r="BW275" s="257"/>
      <c r="BX275" s="257"/>
      <c r="BY275" s="257"/>
      <c r="BZ275" s="257"/>
      <c r="CA275" s="257"/>
      <c r="CB275" s="257"/>
      <c r="CC275" s="257"/>
      <c r="CD275" s="257"/>
      <c r="CE275" s="257"/>
      <c r="CF275" s="257"/>
      <c r="CG275" s="257"/>
      <c r="CH275"/>
      <c r="CI275"/>
      <c r="CJ275"/>
      <c r="CK275"/>
    </row>
    <row r="276" spans="1:89" ht="33.75" hidden="1">
      <c r="A276" s="170"/>
      <c r="B276" s="47">
        <f>IFERROR(INDEX('اطلاعات انشعابات شرکتها'!A:BB,MATCH(A276,'اطلاعات انشعابات شرکتها'!A:A,0),MATCH(B$1,'اطلاعات انشعابات شرکتها'!$1:$1,0)),0)</f>
        <v>0</v>
      </c>
      <c r="C276" s="48">
        <f>IFERROR(INDEX('اطلاعات انشعابات شرکتها'!A:BB,MATCH(A276,'اطلاعات انشعابات شرکتها'!A:A,0),MATCH(C$1,'اطلاعات انشعابات شرکتها'!$1:$1,0)),0)</f>
        <v>0</v>
      </c>
      <c r="D276" s="45"/>
      <c r="E276" s="171"/>
      <c r="F276" s="170"/>
      <c r="G276" s="188" t="str">
        <f t="shared" si="94"/>
        <v>/</v>
      </c>
      <c r="H276" s="188">
        <f>IFERROR(INDEX('اطلاعات دوره'!A:Z,MATCH(G276,'اطلاعات دوره'!C:C,0),MATCH(H$1,'اطلاعات دوره'!$1:$1,0)),0)</f>
        <v>0</v>
      </c>
      <c r="I276" s="188">
        <f>IFERROR(INDEX('اطلاعات دوره'!A:Z,MATCH(G276,'اطلاعات دوره'!C:C,0),MATCH(I$1,'اطلاعات دوره'!$1:$1,0)),0)</f>
        <v>0</v>
      </c>
      <c r="J276" s="188">
        <f>IFERROR(INDEX('اطلاعات دوره'!A:Z,MATCH(G276,'اطلاعات دوره'!C:C,0),MATCH(J$1,'اطلاعات دوره'!$1:$1,0)),0)</f>
        <v>0</v>
      </c>
      <c r="K276" s="265"/>
      <c r="L276" s="188" t="str">
        <f>IFERROR(INDEX('اطلاعات دوره'!A:Z,MATCH(G276,'اطلاعات دوره'!C:C,0)-1,MATCH("عنوان",'اطلاعات دوره'!$1:$1,0)),"---")</f>
        <v>---</v>
      </c>
      <c r="M276" s="188" t="str">
        <f t="shared" si="95"/>
        <v>----</v>
      </c>
      <c r="N276" s="188" t="str">
        <f t="shared" si="96"/>
        <v>-/</v>
      </c>
      <c r="O276" s="265"/>
      <c r="P276" s="188">
        <f>IFERROR(INDEX('اطلاعات انشعابات شرکتها'!A:BB,MATCH(A276,'اطلاعات انشعابات شرکتها'!A:A,0),MATCH(P$1,'اطلاعات انشعابات شرکتها'!$1:$1,0)),0)</f>
        <v>0</v>
      </c>
      <c r="Q276" s="188">
        <f>IFERROR(INDEX('اطلاعات انشعابات شرکتها'!A:BB,MATCH(A276,'اطلاعات انشعابات شرکتها'!A:A,0),MATCH(Q$1,'اطلاعات انشعابات شرکتها'!$1:$1,0)),0)</f>
        <v>0</v>
      </c>
      <c r="R276" s="188">
        <f>IFERROR(INDEX('اطلاعات انشعابات شرکتها'!A:BB,MATCH(A276,'اطلاعات انشعابات شرکتها'!A:A,0),MATCH(R$1,'اطلاعات انشعابات شرکتها'!$1:$1,0)),0)</f>
        <v>0</v>
      </c>
      <c r="S276" s="265"/>
      <c r="T276" s="188">
        <f>IFERROR(INDEX('قرائت کنتور'!A:AZ,MATCH(A276&amp;"-"&amp;T$1,'قرائت کنتور'!B:B,0),MATCH(G276,'قرائت کنتور'!$1:$1,0)),0)</f>
        <v>0</v>
      </c>
      <c r="U276" s="188">
        <f>IFERROR(INDEX('قرائت کنتور'!A:AZ,MATCH(A276&amp;"-"&amp;U$1,'قرائت کنتور'!B:B,0),MATCH(L276,'قرائت کنتور'!$1:$1,0)),0)</f>
        <v>0</v>
      </c>
      <c r="V276" s="188">
        <f>IFERROR(INDEX('قرائت کنتور'!A:AZ,MATCH(A276&amp;"-"&amp;U$1,'قرائت کنتور'!B:B,0),MATCH(G276,'قرائت کنتور'!$1:$1,0)),0)</f>
        <v>0</v>
      </c>
      <c r="W276" s="188">
        <f>IFERROR(INDEX('قرائت کنتور'!A:AZ,MATCH(A276&amp;"-"&amp;W$1,'قرائت کنتور'!B:B,0),MATCH(L276,'قرائت کنتور'!$1:$1,0)),0)</f>
        <v>0</v>
      </c>
      <c r="X276" s="188">
        <f>IFERROR(INDEX('قرائت کنتور'!A:AZ,MATCH(A276&amp;"-"&amp;W$1,'قرائت کنتور'!B:B,0),MATCH(G276,'قرائت کنتور'!$1:$1,0)),0)</f>
        <v>0</v>
      </c>
      <c r="Y276" s="188">
        <f>IFERROR(INDEX('قرائت کنتور'!A:AZ,MATCH(A276&amp;"-"&amp;Y$1,'قرائت کنتور'!B:B,0),MATCH(L276,'قرائت کنتور'!$1:$1,0)),0)</f>
        <v>0</v>
      </c>
      <c r="Z276" s="188">
        <f>IFERROR(INDEX('قرائت کنتور'!A:AZ,MATCH(A276&amp;"-"&amp;Y$1,'قرائت کنتور'!B:B,0),MATCH(G276,'قرائت کنتور'!$1:$1,0)),0)</f>
        <v>0</v>
      </c>
      <c r="AA276" s="188">
        <f>IFERROR(INDEX('قرائت کنتور'!A:AZ,MATCH(A276&amp;"-"&amp;AA$1,'قرائت کنتور'!B:B,0),MATCH(L276,'قرائت کنتور'!$1:$1,0)),0)</f>
        <v>0</v>
      </c>
      <c r="AB276" s="188">
        <f>IFERROR(INDEX('قرائت کنتور'!A:AZ,MATCH(A276&amp;"-"&amp;AA$1,'قرائت کنتور'!B:B,0),MATCH(G276,'قرائت کنتور'!$1:$1,0)),0)</f>
        <v>0</v>
      </c>
      <c r="AC276" s="265"/>
      <c r="AD276" s="188">
        <f t="shared" si="97"/>
        <v>0</v>
      </c>
      <c r="AE276" s="188">
        <f t="shared" si="98"/>
        <v>0</v>
      </c>
      <c r="AF276" s="188">
        <f t="shared" si="99"/>
        <v>0</v>
      </c>
      <c r="AG276" s="188">
        <f t="shared" si="100"/>
        <v>0</v>
      </c>
      <c r="AH276" s="188">
        <f t="shared" si="101"/>
        <v>0</v>
      </c>
      <c r="AI276" s="188">
        <f t="shared" si="102"/>
        <v>0</v>
      </c>
      <c r="AJ276" s="188" t="str">
        <f t="shared" si="103"/>
        <v>0</v>
      </c>
      <c r="AK276" s="265"/>
      <c r="AL276" s="254" t="str">
        <f t="shared" si="104"/>
        <v>---</v>
      </c>
      <c r="AM276" s="254" t="str">
        <f t="shared" si="105"/>
        <v>---</v>
      </c>
      <c r="AN276" s="265"/>
      <c r="AO276" s="188" t="str">
        <f>IFERROR(INDEX('تعرفه ها'!A:Z,MATCH(P276&amp;"-"&amp;AO$1,'تعرفه ها'!C:C,0),MATCH(F276,'تعرفه ها'!$2:$2,0),1),"---")</f>
        <v>---</v>
      </c>
      <c r="AP276" s="188" t="str">
        <f>IFERROR(INDEX('تعرفه ها'!A:Z,MATCH(P276&amp;"-"&amp;AP$1,'تعرفه ها'!C:C,0),MATCH(F276,'تعرفه ها'!$2:$2,0),1),"---")</f>
        <v>---</v>
      </c>
      <c r="AQ276" s="188" t="str">
        <f>IFERROR(INDEX('تعرفه ها'!A:Z,MATCH(P276&amp;"-"&amp;AQ$1,'تعرفه ها'!C:C,0),MATCH(F276,'تعرفه ها'!$2:$2,0),1),"---")</f>
        <v>---</v>
      </c>
      <c r="AR276" s="188" t="str">
        <f>IFERROR(INDEX('تعرفه ها'!A:Z,MATCH(P276&amp;"-"&amp;AR$1,'تعرفه ها'!C:C,0),MATCH(F276,'تعرفه ها'!$2:$2,0),1),"---")</f>
        <v>---</v>
      </c>
      <c r="AS276" s="265"/>
      <c r="AT276" s="415" t="str">
        <f t="shared" si="106"/>
        <v>---</v>
      </c>
      <c r="AU276" s="415" t="str">
        <f t="shared" si="107"/>
        <v>---</v>
      </c>
      <c r="AV276" s="415" t="str">
        <f t="shared" si="108"/>
        <v>---</v>
      </c>
      <c r="AW276" s="415" t="str">
        <f t="shared" si="109"/>
        <v>---</v>
      </c>
      <c r="AX276" s="415" t="str">
        <f t="shared" si="110"/>
        <v>---</v>
      </c>
      <c r="AY276" s="415" t="str">
        <f>IFERROR(AH276*INDEX('تعرفه ها'!A:Z,MATCH("عوارض برق به ازاء هر کیلووات",'تعرفه ها'!$C:$C,0),MATCH(F276,'تعرفه ها'!$2:$2,0)),"---")</f>
        <v>---</v>
      </c>
      <c r="AZ276" s="415" t="str">
        <f t="shared" si="111"/>
        <v>---</v>
      </c>
      <c r="BA276" s="415" t="str">
        <f>IFERROR(ROUND(((AX276+AY276+AZ276)*INDEX('تعرفه ها'!A:Z,MATCH("هزینه نگهداری و تعمیرات شبکه برق",'تعرفه ها'!$C:$C,0),MATCH(F276,'تعرفه ها'!$2:$2,0))/100),0),"---")</f>
        <v>---</v>
      </c>
      <c r="BB276" s="415">
        <f>IFERROR(IF(P276="دیماندی",ROUND(AJ276*INDEX('تعرفه ها'!A:Z,MATCH(BB$1,'تعرفه ها'!$C:$C,0),MATCH(F276,'تعرفه ها'!$2:$2,0))*J276/30,0),0),"---")</f>
        <v>0</v>
      </c>
      <c r="BC276" s="415"/>
      <c r="BD276" s="54" t="str">
        <f>IFERROR(IF(INDEX('اطلاعات دوره'!A:Z,MATCH(G276,'اطلاعات دوره'!C:C,0),MATCH("برق",'اطلاعات دوره'!$1:$1,0))="دارد",ROUND(AX276*INDEX('تعرفه ها'!A:Z,MATCH("پیک فصلی برق",'تعرفه ها'!$C:$C,0),MATCH(F276,'تعرفه ها'!$2:$2,0))/100,0),0),"---")</f>
        <v>---</v>
      </c>
      <c r="BE276" s="415" t="str">
        <f>IFERROR(ROUND(((AX276+AY276+AZ276+BA276+BB276+BC276+BD276)*INDEX('تعرفه ها'!A:Z,MATCH("مالیات برق",'تعرفه ها'!$C:$C,0),MATCH(F276,'تعرفه ها'!$2:$2,0))/100),0),"---")</f>
        <v>---</v>
      </c>
      <c r="BF276" s="415" t="str">
        <f t="shared" si="112"/>
        <v>---</v>
      </c>
      <c r="BG276" s="415" t="str">
        <f t="shared" si="116"/>
        <v>---</v>
      </c>
      <c r="BH276" s="415" t="str">
        <f t="shared" si="113"/>
        <v>---</v>
      </c>
      <c r="BI276" s="54" t="str">
        <f t="shared" si="114"/>
        <v>---</v>
      </c>
      <c r="BJ276" s="55" t="str">
        <f t="shared" si="115"/>
        <v>---</v>
      </c>
      <c r="BK276" s="262"/>
      <c r="BL276" s="183" t="str">
        <f>IFERROR(IF(INDEX(پرداخت!A:AZ,MATCH(A276&amp;" - "&amp;"برق",پرداخت!$B:$B,0),MATCH(G276,پرداخت!$1:$1,0))="نشده","نشده","شده"),"---")</f>
        <v>---</v>
      </c>
      <c r="BN276" s="257"/>
      <c r="BO276" s="257"/>
      <c r="BP276" s="257"/>
      <c r="BQ276" s="257"/>
      <c r="BR276" s="257"/>
      <c r="BS276" s="257"/>
      <c r="BT276" s="257"/>
      <c r="BU276" s="257"/>
      <c r="BV276" s="257"/>
      <c r="BW276" s="257"/>
      <c r="BX276" s="257"/>
      <c r="BY276" s="257"/>
      <c r="BZ276" s="257"/>
      <c r="CA276" s="257"/>
      <c r="CB276" s="257"/>
      <c r="CC276" s="257"/>
      <c r="CD276" s="257"/>
      <c r="CE276" s="257"/>
      <c r="CF276" s="257"/>
      <c r="CG276" s="257"/>
      <c r="CH276"/>
      <c r="CI276"/>
      <c r="CJ276"/>
      <c r="CK276"/>
    </row>
    <row r="277" spans="1:89" ht="33.75" hidden="1">
      <c r="A277" s="170"/>
      <c r="B277" s="47">
        <f>IFERROR(INDEX('اطلاعات انشعابات شرکتها'!A:BB,MATCH(A277,'اطلاعات انشعابات شرکتها'!A:A,0),MATCH(B$1,'اطلاعات انشعابات شرکتها'!$1:$1,0)),0)</f>
        <v>0</v>
      </c>
      <c r="C277" s="48">
        <f>IFERROR(INDEX('اطلاعات انشعابات شرکتها'!A:BB,MATCH(A277,'اطلاعات انشعابات شرکتها'!A:A,0),MATCH(C$1,'اطلاعات انشعابات شرکتها'!$1:$1,0)),0)</f>
        <v>0</v>
      </c>
      <c r="D277" s="45"/>
      <c r="E277" s="171"/>
      <c r="F277" s="170"/>
      <c r="G277" s="188" t="str">
        <f t="shared" si="94"/>
        <v>/</v>
      </c>
      <c r="H277" s="188">
        <f>IFERROR(INDEX('اطلاعات دوره'!A:Z,MATCH(G277,'اطلاعات دوره'!C:C,0),MATCH(H$1,'اطلاعات دوره'!$1:$1,0)),0)</f>
        <v>0</v>
      </c>
      <c r="I277" s="188">
        <f>IFERROR(INDEX('اطلاعات دوره'!A:Z,MATCH(G277,'اطلاعات دوره'!C:C,0),MATCH(I$1,'اطلاعات دوره'!$1:$1,0)),0)</f>
        <v>0</v>
      </c>
      <c r="J277" s="188">
        <f>IFERROR(INDEX('اطلاعات دوره'!A:Z,MATCH(G277,'اطلاعات دوره'!C:C,0),MATCH(J$1,'اطلاعات دوره'!$1:$1,0)),0)</f>
        <v>0</v>
      </c>
      <c r="K277" s="265"/>
      <c r="L277" s="188" t="str">
        <f>IFERROR(INDEX('اطلاعات دوره'!A:Z,MATCH(G277,'اطلاعات دوره'!C:C,0)-1,MATCH("عنوان",'اطلاعات دوره'!$1:$1,0)),"---")</f>
        <v>---</v>
      </c>
      <c r="M277" s="188" t="str">
        <f t="shared" si="95"/>
        <v>----</v>
      </c>
      <c r="N277" s="188" t="str">
        <f t="shared" si="96"/>
        <v>-/</v>
      </c>
      <c r="O277" s="265"/>
      <c r="P277" s="188">
        <f>IFERROR(INDEX('اطلاعات انشعابات شرکتها'!A:BB,MATCH(A277,'اطلاعات انشعابات شرکتها'!A:A,0),MATCH(P$1,'اطلاعات انشعابات شرکتها'!$1:$1,0)),0)</f>
        <v>0</v>
      </c>
      <c r="Q277" s="188">
        <f>IFERROR(INDEX('اطلاعات انشعابات شرکتها'!A:BB,MATCH(A277,'اطلاعات انشعابات شرکتها'!A:A,0),MATCH(Q$1,'اطلاعات انشعابات شرکتها'!$1:$1,0)),0)</f>
        <v>0</v>
      </c>
      <c r="R277" s="188">
        <f>IFERROR(INDEX('اطلاعات انشعابات شرکتها'!A:BB,MATCH(A277,'اطلاعات انشعابات شرکتها'!A:A,0),MATCH(R$1,'اطلاعات انشعابات شرکتها'!$1:$1,0)),0)</f>
        <v>0</v>
      </c>
      <c r="S277" s="265"/>
      <c r="T277" s="188">
        <f>IFERROR(INDEX('قرائت کنتور'!A:AZ,MATCH(A277&amp;"-"&amp;T$1,'قرائت کنتور'!B:B,0),MATCH(G277,'قرائت کنتور'!$1:$1,0)),0)</f>
        <v>0</v>
      </c>
      <c r="U277" s="188">
        <f>IFERROR(INDEX('قرائت کنتور'!A:AZ,MATCH(A277&amp;"-"&amp;U$1,'قرائت کنتور'!B:B,0),MATCH(L277,'قرائت کنتور'!$1:$1,0)),0)</f>
        <v>0</v>
      </c>
      <c r="V277" s="188">
        <f>IFERROR(INDEX('قرائت کنتور'!A:AZ,MATCH(A277&amp;"-"&amp;U$1,'قرائت کنتور'!B:B,0),MATCH(G277,'قرائت کنتور'!$1:$1,0)),0)</f>
        <v>0</v>
      </c>
      <c r="W277" s="188">
        <f>IFERROR(INDEX('قرائت کنتور'!A:AZ,MATCH(A277&amp;"-"&amp;W$1,'قرائت کنتور'!B:B,0),MATCH(L277,'قرائت کنتور'!$1:$1,0)),0)</f>
        <v>0</v>
      </c>
      <c r="X277" s="188">
        <f>IFERROR(INDEX('قرائت کنتور'!A:AZ,MATCH(A277&amp;"-"&amp;W$1,'قرائت کنتور'!B:B,0),MATCH(G277,'قرائت کنتور'!$1:$1,0)),0)</f>
        <v>0</v>
      </c>
      <c r="Y277" s="188">
        <f>IFERROR(INDEX('قرائت کنتور'!A:AZ,MATCH(A277&amp;"-"&amp;Y$1,'قرائت کنتور'!B:B,0),MATCH(L277,'قرائت کنتور'!$1:$1,0)),0)</f>
        <v>0</v>
      </c>
      <c r="Z277" s="188">
        <f>IFERROR(INDEX('قرائت کنتور'!A:AZ,MATCH(A277&amp;"-"&amp;Y$1,'قرائت کنتور'!B:B,0),MATCH(G277,'قرائت کنتور'!$1:$1,0)),0)</f>
        <v>0</v>
      </c>
      <c r="AA277" s="188">
        <f>IFERROR(INDEX('قرائت کنتور'!A:AZ,MATCH(A277&amp;"-"&amp;AA$1,'قرائت کنتور'!B:B,0),MATCH(L277,'قرائت کنتور'!$1:$1,0)),0)</f>
        <v>0</v>
      </c>
      <c r="AB277" s="188">
        <f>IFERROR(INDEX('قرائت کنتور'!A:AZ,MATCH(A277&amp;"-"&amp;AA$1,'قرائت کنتور'!B:B,0),MATCH(G277,'قرائت کنتور'!$1:$1,0)),0)</f>
        <v>0</v>
      </c>
      <c r="AC277" s="265"/>
      <c r="AD277" s="188">
        <f t="shared" si="97"/>
        <v>0</v>
      </c>
      <c r="AE277" s="188">
        <f t="shared" si="98"/>
        <v>0</v>
      </c>
      <c r="AF277" s="188">
        <f t="shared" si="99"/>
        <v>0</v>
      </c>
      <c r="AG277" s="188">
        <f t="shared" si="100"/>
        <v>0</v>
      </c>
      <c r="AH277" s="188">
        <f t="shared" si="101"/>
        <v>0</v>
      </c>
      <c r="AI277" s="188">
        <f t="shared" si="102"/>
        <v>0</v>
      </c>
      <c r="AJ277" s="188" t="str">
        <f t="shared" si="103"/>
        <v>0</v>
      </c>
      <c r="AK277" s="265"/>
      <c r="AL277" s="254" t="str">
        <f t="shared" si="104"/>
        <v>---</v>
      </c>
      <c r="AM277" s="254" t="str">
        <f t="shared" si="105"/>
        <v>---</v>
      </c>
      <c r="AN277" s="265"/>
      <c r="AO277" s="188" t="str">
        <f>IFERROR(INDEX('تعرفه ها'!A:Z,MATCH(P277&amp;"-"&amp;AO$1,'تعرفه ها'!C:C,0),MATCH(F277,'تعرفه ها'!$2:$2,0),1),"---")</f>
        <v>---</v>
      </c>
      <c r="AP277" s="188" t="str">
        <f>IFERROR(INDEX('تعرفه ها'!A:Z,MATCH(P277&amp;"-"&amp;AP$1,'تعرفه ها'!C:C,0),MATCH(F277,'تعرفه ها'!$2:$2,0),1),"---")</f>
        <v>---</v>
      </c>
      <c r="AQ277" s="188" t="str">
        <f>IFERROR(INDEX('تعرفه ها'!A:Z,MATCH(P277&amp;"-"&amp;AQ$1,'تعرفه ها'!C:C,0),MATCH(F277,'تعرفه ها'!$2:$2,0),1),"---")</f>
        <v>---</v>
      </c>
      <c r="AR277" s="188" t="str">
        <f>IFERROR(INDEX('تعرفه ها'!A:Z,MATCH(P277&amp;"-"&amp;AR$1,'تعرفه ها'!C:C,0),MATCH(F277,'تعرفه ها'!$2:$2,0),1),"---")</f>
        <v>---</v>
      </c>
      <c r="AS277" s="265"/>
      <c r="AT277" s="415" t="str">
        <f t="shared" si="106"/>
        <v>---</v>
      </c>
      <c r="AU277" s="415" t="str">
        <f t="shared" si="107"/>
        <v>---</v>
      </c>
      <c r="AV277" s="415" t="str">
        <f t="shared" si="108"/>
        <v>---</v>
      </c>
      <c r="AW277" s="415" t="str">
        <f t="shared" si="109"/>
        <v>---</v>
      </c>
      <c r="AX277" s="415" t="str">
        <f t="shared" si="110"/>
        <v>---</v>
      </c>
      <c r="AY277" s="415" t="str">
        <f>IFERROR(AH277*INDEX('تعرفه ها'!A:Z,MATCH("عوارض برق به ازاء هر کیلووات",'تعرفه ها'!$C:$C,0),MATCH(F277,'تعرفه ها'!$2:$2,0)),"---")</f>
        <v>---</v>
      </c>
      <c r="AZ277" s="415" t="str">
        <f t="shared" si="111"/>
        <v>---</v>
      </c>
      <c r="BA277" s="415" t="str">
        <f>IFERROR(ROUND(((AX277+AY277+AZ277)*INDEX('تعرفه ها'!A:Z,MATCH("هزینه نگهداری و تعمیرات شبکه برق",'تعرفه ها'!$C:$C,0),MATCH(F277,'تعرفه ها'!$2:$2,0))/100),0),"---")</f>
        <v>---</v>
      </c>
      <c r="BB277" s="415">
        <f>IFERROR(IF(P277="دیماندی",ROUND(AJ277*INDEX('تعرفه ها'!A:Z,MATCH(BB$1,'تعرفه ها'!$C:$C,0),MATCH(F277,'تعرفه ها'!$2:$2,0))*J277/30,0),0),"---")</f>
        <v>0</v>
      </c>
      <c r="BC277" s="415"/>
      <c r="BD277" s="54" t="str">
        <f>IFERROR(IF(INDEX('اطلاعات دوره'!A:Z,MATCH(G277,'اطلاعات دوره'!C:C,0),MATCH("برق",'اطلاعات دوره'!$1:$1,0))="دارد",ROUND(AX277*INDEX('تعرفه ها'!A:Z,MATCH("پیک فصلی برق",'تعرفه ها'!$C:$C,0),MATCH(F277,'تعرفه ها'!$2:$2,0))/100,0),0),"---")</f>
        <v>---</v>
      </c>
      <c r="BE277" s="415" t="str">
        <f>IFERROR(ROUND(((AX277+AY277+AZ277+BA277+BB277+BC277+BD277)*INDEX('تعرفه ها'!A:Z,MATCH("مالیات برق",'تعرفه ها'!$C:$C,0),MATCH(F277,'تعرفه ها'!$2:$2,0))/100),0),"---")</f>
        <v>---</v>
      </c>
      <c r="BF277" s="415" t="str">
        <f t="shared" si="112"/>
        <v>---</v>
      </c>
      <c r="BG277" s="415" t="str">
        <f t="shared" si="116"/>
        <v>---</v>
      </c>
      <c r="BH277" s="415" t="str">
        <f t="shared" si="113"/>
        <v>---</v>
      </c>
      <c r="BI277" s="54" t="str">
        <f t="shared" si="114"/>
        <v>---</v>
      </c>
      <c r="BJ277" s="55" t="str">
        <f t="shared" si="115"/>
        <v>---</v>
      </c>
      <c r="BK277" s="262"/>
      <c r="BL277" s="183" t="str">
        <f>IFERROR(IF(INDEX(پرداخت!A:AZ,MATCH(A277&amp;" - "&amp;"برق",پرداخت!$B:$B,0),MATCH(G277,پرداخت!$1:$1,0))="نشده","نشده","شده"),"---")</f>
        <v>---</v>
      </c>
      <c r="BN277" s="257"/>
      <c r="BO277" s="257"/>
      <c r="BP277" s="257"/>
      <c r="BQ277" s="257"/>
      <c r="BR277" s="257"/>
      <c r="BS277" s="257"/>
      <c r="BT277" s="257"/>
      <c r="BU277" s="257"/>
      <c r="BV277" s="257"/>
      <c r="BW277" s="257"/>
      <c r="BX277" s="257"/>
      <c r="BY277" s="257"/>
      <c r="BZ277" s="257"/>
      <c r="CA277" s="257"/>
      <c r="CB277" s="257"/>
      <c r="CC277" s="257"/>
      <c r="CD277" s="257"/>
      <c r="CE277" s="257"/>
      <c r="CF277" s="257"/>
      <c r="CG277" s="257"/>
      <c r="CH277"/>
      <c r="CI277"/>
      <c r="CJ277"/>
      <c r="CK277"/>
    </row>
    <row r="278" spans="1:89" ht="33.75" hidden="1">
      <c r="A278" s="170"/>
      <c r="B278" s="47">
        <f>IFERROR(INDEX('اطلاعات انشعابات شرکتها'!A:BB,MATCH(A278,'اطلاعات انشعابات شرکتها'!A:A,0),MATCH(B$1,'اطلاعات انشعابات شرکتها'!$1:$1,0)),0)</f>
        <v>0</v>
      </c>
      <c r="C278" s="48">
        <f>IFERROR(INDEX('اطلاعات انشعابات شرکتها'!A:BB,MATCH(A278,'اطلاعات انشعابات شرکتها'!A:A,0),MATCH(C$1,'اطلاعات انشعابات شرکتها'!$1:$1,0)),0)</f>
        <v>0</v>
      </c>
      <c r="D278" s="45"/>
      <c r="E278" s="171"/>
      <c r="F278" s="170"/>
      <c r="G278" s="188" t="str">
        <f t="shared" si="94"/>
        <v>/</v>
      </c>
      <c r="H278" s="188">
        <f>IFERROR(INDEX('اطلاعات دوره'!A:Z,MATCH(G278,'اطلاعات دوره'!C:C,0),MATCH(H$1,'اطلاعات دوره'!$1:$1,0)),0)</f>
        <v>0</v>
      </c>
      <c r="I278" s="188">
        <f>IFERROR(INDEX('اطلاعات دوره'!A:Z,MATCH(G278,'اطلاعات دوره'!C:C,0),MATCH(I$1,'اطلاعات دوره'!$1:$1,0)),0)</f>
        <v>0</v>
      </c>
      <c r="J278" s="188">
        <f>IFERROR(INDEX('اطلاعات دوره'!A:Z,MATCH(G278,'اطلاعات دوره'!C:C,0),MATCH(J$1,'اطلاعات دوره'!$1:$1,0)),0)</f>
        <v>0</v>
      </c>
      <c r="K278" s="265"/>
      <c r="L278" s="188" t="str">
        <f>IFERROR(INDEX('اطلاعات دوره'!A:Z,MATCH(G278,'اطلاعات دوره'!C:C,0)-1,MATCH("عنوان",'اطلاعات دوره'!$1:$1,0)),"---")</f>
        <v>---</v>
      </c>
      <c r="M278" s="188" t="str">
        <f t="shared" si="95"/>
        <v>----</v>
      </c>
      <c r="N278" s="188" t="str">
        <f t="shared" si="96"/>
        <v>-/</v>
      </c>
      <c r="O278" s="265"/>
      <c r="P278" s="188">
        <f>IFERROR(INDEX('اطلاعات انشعابات شرکتها'!A:BB,MATCH(A278,'اطلاعات انشعابات شرکتها'!A:A,0),MATCH(P$1,'اطلاعات انشعابات شرکتها'!$1:$1,0)),0)</f>
        <v>0</v>
      </c>
      <c r="Q278" s="188">
        <f>IFERROR(INDEX('اطلاعات انشعابات شرکتها'!A:BB,MATCH(A278,'اطلاعات انشعابات شرکتها'!A:A,0),MATCH(Q$1,'اطلاعات انشعابات شرکتها'!$1:$1,0)),0)</f>
        <v>0</v>
      </c>
      <c r="R278" s="188">
        <f>IFERROR(INDEX('اطلاعات انشعابات شرکتها'!A:BB,MATCH(A278,'اطلاعات انشعابات شرکتها'!A:A,0),MATCH(R$1,'اطلاعات انشعابات شرکتها'!$1:$1,0)),0)</f>
        <v>0</v>
      </c>
      <c r="S278" s="265"/>
      <c r="T278" s="188">
        <f>IFERROR(INDEX('قرائت کنتور'!A:AZ,MATCH(A278&amp;"-"&amp;T$1,'قرائت کنتور'!B:B,0),MATCH(G278,'قرائت کنتور'!$1:$1,0)),0)</f>
        <v>0</v>
      </c>
      <c r="U278" s="188">
        <f>IFERROR(INDEX('قرائت کنتور'!A:AZ,MATCH(A278&amp;"-"&amp;U$1,'قرائت کنتور'!B:B,0),MATCH(L278,'قرائت کنتور'!$1:$1,0)),0)</f>
        <v>0</v>
      </c>
      <c r="V278" s="188">
        <f>IFERROR(INDEX('قرائت کنتور'!A:AZ,MATCH(A278&amp;"-"&amp;U$1,'قرائت کنتور'!B:B,0),MATCH(G278,'قرائت کنتور'!$1:$1,0)),0)</f>
        <v>0</v>
      </c>
      <c r="W278" s="188">
        <f>IFERROR(INDEX('قرائت کنتور'!A:AZ,MATCH(A278&amp;"-"&amp;W$1,'قرائت کنتور'!B:B,0),MATCH(L278,'قرائت کنتور'!$1:$1,0)),0)</f>
        <v>0</v>
      </c>
      <c r="X278" s="188">
        <f>IFERROR(INDEX('قرائت کنتور'!A:AZ,MATCH(A278&amp;"-"&amp;W$1,'قرائت کنتور'!B:B,0),MATCH(G278,'قرائت کنتور'!$1:$1,0)),0)</f>
        <v>0</v>
      </c>
      <c r="Y278" s="188">
        <f>IFERROR(INDEX('قرائت کنتور'!A:AZ,MATCH(A278&amp;"-"&amp;Y$1,'قرائت کنتور'!B:B,0),MATCH(L278,'قرائت کنتور'!$1:$1,0)),0)</f>
        <v>0</v>
      </c>
      <c r="Z278" s="188">
        <f>IFERROR(INDEX('قرائت کنتور'!A:AZ,MATCH(A278&amp;"-"&amp;Y$1,'قرائت کنتور'!B:B,0),MATCH(G278,'قرائت کنتور'!$1:$1,0)),0)</f>
        <v>0</v>
      </c>
      <c r="AA278" s="188">
        <f>IFERROR(INDEX('قرائت کنتور'!A:AZ,MATCH(A278&amp;"-"&amp;AA$1,'قرائت کنتور'!B:B,0),MATCH(L278,'قرائت کنتور'!$1:$1,0)),0)</f>
        <v>0</v>
      </c>
      <c r="AB278" s="188">
        <f>IFERROR(INDEX('قرائت کنتور'!A:AZ,MATCH(A278&amp;"-"&amp;AA$1,'قرائت کنتور'!B:B,0),MATCH(G278,'قرائت کنتور'!$1:$1,0)),0)</f>
        <v>0</v>
      </c>
      <c r="AC278" s="265"/>
      <c r="AD278" s="188">
        <f t="shared" si="97"/>
        <v>0</v>
      </c>
      <c r="AE278" s="188">
        <f t="shared" si="98"/>
        <v>0</v>
      </c>
      <c r="AF278" s="188">
        <f t="shared" si="99"/>
        <v>0</v>
      </c>
      <c r="AG278" s="188">
        <f t="shared" si="100"/>
        <v>0</v>
      </c>
      <c r="AH278" s="188">
        <f t="shared" si="101"/>
        <v>0</v>
      </c>
      <c r="AI278" s="188">
        <f t="shared" si="102"/>
        <v>0</v>
      </c>
      <c r="AJ278" s="188" t="str">
        <f t="shared" si="103"/>
        <v>0</v>
      </c>
      <c r="AK278" s="265"/>
      <c r="AL278" s="254" t="str">
        <f t="shared" si="104"/>
        <v>---</v>
      </c>
      <c r="AM278" s="254" t="str">
        <f t="shared" si="105"/>
        <v>---</v>
      </c>
      <c r="AN278" s="265"/>
      <c r="AO278" s="188" t="str">
        <f>IFERROR(INDEX('تعرفه ها'!A:Z,MATCH(P278&amp;"-"&amp;AO$1,'تعرفه ها'!C:C,0),MATCH(F278,'تعرفه ها'!$2:$2,0),1),"---")</f>
        <v>---</v>
      </c>
      <c r="AP278" s="188" t="str">
        <f>IFERROR(INDEX('تعرفه ها'!A:Z,MATCH(P278&amp;"-"&amp;AP$1,'تعرفه ها'!C:C,0),MATCH(F278,'تعرفه ها'!$2:$2,0),1),"---")</f>
        <v>---</v>
      </c>
      <c r="AQ278" s="188" t="str">
        <f>IFERROR(INDEX('تعرفه ها'!A:Z,MATCH(P278&amp;"-"&amp;AQ$1,'تعرفه ها'!C:C,0),MATCH(F278,'تعرفه ها'!$2:$2,0),1),"---")</f>
        <v>---</v>
      </c>
      <c r="AR278" s="188" t="str">
        <f>IFERROR(INDEX('تعرفه ها'!A:Z,MATCH(P278&amp;"-"&amp;AR$1,'تعرفه ها'!C:C,0),MATCH(F278,'تعرفه ها'!$2:$2,0),1),"---")</f>
        <v>---</v>
      </c>
      <c r="AS278" s="265"/>
      <c r="AT278" s="415" t="str">
        <f t="shared" si="106"/>
        <v>---</v>
      </c>
      <c r="AU278" s="415" t="str">
        <f t="shared" si="107"/>
        <v>---</v>
      </c>
      <c r="AV278" s="415" t="str">
        <f t="shared" si="108"/>
        <v>---</v>
      </c>
      <c r="AW278" s="415" t="str">
        <f t="shared" si="109"/>
        <v>---</v>
      </c>
      <c r="AX278" s="415" t="str">
        <f t="shared" si="110"/>
        <v>---</v>
      </c>
      <c r="AY278" s="415" t="str">
        <f>IFERROR(AH278*INDEX('تعرفه ها'!A:Z,MATCH("عوارض برق به ازاء هر کیلووات",'تعرفه ها'!$C:$C,0),MATCH(F278,'تعرفه ها'!$2:$2,0)),"---")</f>
        <v>---</v>
      </c>
      <c r="AZ278" s="415" t="str">
        <f t="shared" si="111"/>
        <v>---</v>
      </c>
      <c r="BA278" s="415" t="str">
        <f>IFERROR(ROUND(((AX278+AY278+AZ278)*INDEX('تعرفه ها'!A:Z,MATCH("هزینه نگهداری و تعمیرات شبکه برق",'تعرفه ها'!$C:$C,0),MATCH(F278,'تعرفه ها'!$2:$2,0))/100),0),"---")</f>
        <v>---</v>
      </c>
      <c r="BB278" s="415">
        <f>IFERROR(IF(P278="دیماندی",ROUND(AJ278*INDEX('تعرفه ها'!A:Z,MATCH(BB$1,'تعرفه ها'!$C:$C,0),MATCH(F278,'تعرفه ها'!$2:$2,0))*J278/30,0),0),"---")</f>
        <v>0</v>
      </c>
      <c r="BC278" s="415"/>
      <c r="BD278" s="54" t="str">
        <f>IFERROR(IF(INDEX('اطلاعات دوره'!A:Z,MATCH(G278,'اطلاعات دوره'!C:C,0),MATCH("برق",'اطلاعات دوره'!$1:$1,0))="دارد",ROUND(AX278*INDEX('تعرفه ها'!A:Z,MATCH("پیک فصلی برق",'تعرفه ها'!$C:$C,0),MATCH(F278,'تعرفه ها'!$2:$2,0))/100,0),0),"---")</f>
        <v>---</v>
      </c>
      <c r="BE278" s="415" t="str">
        <f>IFERROR(ROUND(((AX278+AY278+AZ278+BA278+BB278+BC278+BD278)*INDEX('تعرفه ها'!A:Z,MATCH("مالیات برق",'تعرفه ها'!$C:$C,0),MATCH(F278,'تعرفه ها'!$2:$2,0))/100),0),"---")</f>
        <v>---</v>
      </c>
      <c r="BF278" s="415" t="str">
        <f t="shared" si="112"/>
        <v>---</v>
      </c>
      <c r="BG278" s="415" t="str">
        <f t="shared" si="116"/>
        <v>---</v>
      </c>
      <c r="BH278" s="415" t="str">
        <f t="shared" si="113"/>
        <v>---</v>
      </c>
      <c r="BI278" s="54" t="str">
        <f t="shared" si="114"/>
        <v>---</v>
      </c>
      <c r="BJ278" s="55" t="str">
        <f t="shared" si="115"/>
        <v>---</v>
      </c>
      <c r="BK278" s="262"/>
      <c r="BL278" s="183" t="str">
        <f>IFERROR(IF(INDEX(پرداخت!A:AZ,MATCH(A278&amp;" - "&amp;"برق",پرداخت!$B:$B,0),MATCH(G278,پرداخت!$1:$1,0))="نشده","نشده","شده"),"---")</f>
        <v>---</v>
      </c>
      <c r="BN278" s="257"/>
      <c r="BO278" s="257"/>
      <c r="BP278" s="257"/>
      <c r="BQ278" s="257"/>
      <c r="BR278" s="257"/>
      <c r="BS278" s="257"/>
      <c r="BT278" s="257"/>
      <c r="BU278" s="257"/>
      <c r="BV278" s="257"/>
      <c r="BW278" s="257"/>
      <c r="BX278" s="257"/>
      <c r="BY278" s="257"/>
      <c r="BZ278" s="257"/>
      <c r="CA278" s="257"/>
      <c r="CB278" s="257"/>
      <c r="CC278" s="257"/>
      <c r="CD278" s="257"/>
      <c r="CE278" s="257"/>
      <c r="CF278" s="257"/>
      <c r="CG278" s="257"/>
      <c r="CH278"/>
      <c r="CI278"/>
      <c r="CJ278"/>
      <c r="CK278"/>
    </row>
    <row r="279" spans="1:89" ht="33.75" hidden="1">
      <c r="A279" s="170"/>
      <c r="B279" s="47">
        <f>IFERROR(INDEX('اطلاعات انشعابات شرکتها'!A:BB,MATCH(A279,'اطلاعات انشعابات شرکتها'!A:A,0),MATCH(B$1,'اطلاعات انشعابات شرکتها'!$1:$1,0)),0)</f>
        <v>0</v>
      </c>
      <c r="C279" s="48">
        <f>IFERROR(INDEX('اطلاعات انشعابات شرکتها'!A:BB,MATCH(A279,'اطلاعات انشعابات شرکتها'!A:A,0),MATCH(C$1,'اطلاعات انشعابات شرکتها'!$1:$1,0)),0)</f>
        <v>0</v>
      </c>
      <c r="D279" s="45"/>
      <c r="E279" s="171"/>
      <c r="F279" s="170"/>
      <c r="G279" s="188" t="str">
        <f t="shared" si="94"/>
        <v>/</v>
      </c>
      <c r="H279" s="188">
        <f>IFERROR(INDEX('اطلاعات دوره'!A:Z,MATCH(G279,'اطلاعات دوره'!C:C,0),MATCH(H$1,'اطلاعات دوره'!$1:$1,0)),0)</f>
        <v>0</v>
      </c>
      <c r="I279" s="188">
        <f>IFERROR(INDEX('اطلاعات دوره'!A:Z,MATCH(G279,'اطلاعات دوره'!C:C,0),MATCH(I$1,'اطلاعات دوره'!$1:$1,0)),0)</f>
        <v>0</v>
      </c>
      <c r="J279" s="188">
        <f>IFERROR(INDEX('اطلاعات دوره'!A:Z,MATCH(G279,'اطلاعات دوره'!C:C,0),MATCH(J$1,'اطلاعات دوره'!$1:$1,0)),0)</f>
        <v>0</v>
      </c>
      <c r="K279" s="265"/>
      <c r="L279" s="188" t="str">
        <f>IFERROR(INDEX('اطلاعات دوره'!A:Z,MATCH(G279,'اطلاعات دوره'!C:C,0)-1,MATCH("عنوان",'اطلاعات دوره'!$1:$1,0)),"---")</f>
        <v>---</v>
      </c>
      <c r="M279" s="188" t="str">
        <f t="shared" si="95"/>
        <v>----</v>
      </c>
      <c r="N279" s="188" t="str">
        <f t="shared" si="96"/>
        <v>-/</v>
      </c>
      <c r="O279" s="265"/>
      <c r="P279" s="188">
        <f>IFERROR(INDEX('اطلاعات انشعابات شرکتها'!A:BB,MATCH(A279,'اطلاعات انشعابات شرکتها'!A:A,0),MATCH(P$1,'اطلاعات انشعابات شرکتها'!$1:$1,0)),0)</f>
        <v>0</v>
      </c>
      <c r="Q279" s="188">
        <f>IFERROR(INDEX('اطلاعات انشعابات شرکتها'!A:BB,MATCH(A279,'اطلاعات انشعابات شرکتها'!A:A,0),MATCH(Q$1,'اطلاعات انشعابات شرکتها'!$1:$1,0)),0)</f>
        <v>0</v>
      </c>
      <c r="R279" s="188">
        <f>IFERROR(INDEX('اطلاعات انشعابات شرکتها'!A:BB,MATCH(A279,'اطلاعات انشعابات شرکتها'!A:A,0),MATCH(R$1,'اطلاعات انشعابات شرکتها'!$1:$1,0)),0)</f>
        <v>0</v>
      </c>
      <c r="S279" s="265"/>
      <c r="T279" s="188">
        <f>IFERROR(INDEX('قرائت کنتور'!A:AZ,MATCH(A279&amp;"-"&amp;T$1,'قرائت کنتور'!B:B,0),MATCH(G279,'قرائت کنتور'!$1:$1,0)),0)</f>
        <v>0</v>
      </c>
      <c r="U279" s="188">
        <f>IFERROR(INDEX('قرائت کنتور'!A:AZ,MATCH(A279&amp;"-"&amp;U$1,'قرائت کنتور'!B:B,0),MATCH(L279,'قرائت کنتور'!$1:$1,0)),0)</f>
        <v>0</v>
      </c>
      <c r="V279" s="188">
        <f>IFERROR(INDEX('قرائت کنتور'!A:AZ,MATCH(A279&amp;"-"&amp;U$1,'قرائت کنتور'!B:B,0),MATCH(G279,'قرائت کنتور'!$1:$1,0)),0)</f>
        <v>0</v>
      </c>
      <c r="W279" s="188">
        <f>IFERROR(INDEX('قرائت کنتور'!A:AZ,MATCH(A279&amp;"-"&amp;W$1,'قرائت کنتور'!B:B,0),MATCH(L279,'قرائت کنتور'!$1:$1,0)),0)</f>
        <v>0</v>
      </c>
      <c r="X279" s="188">
        <f>IFERROR(INDEX('قرائت کنتور'!A:AZ,MATCH(A279&amp;"-"&amp;W$1,'قرائت کنتور'!B:B,0),MATCH(G279,'قرائت کنتور'!$1:$1,0)),0)</f>
        <v>0</v>
      </c>
      <c r="Y279" s="188">
        <f>IFERROR(INDEX('قرائت کنتور'!A:AZ,MATCH(A279&amp;"-"&amp;Y$1,'قرائت کنتور'!B:B,0),MATCH(L279,'قرائت کنتور'!$1:$1,0)),0)</f>
        <v>0</v>
      </c>
      <c r="Z279" s="188">
        <f>IFERROR(INDEX('قرائت کنتور'!A:AZ,MATCH(A279&amp;"-"&amp;Y$1,'قرائت کنتور'!B:B,0),MATCH(G279,'قرائت کنتور'!$1:$1,0)),0)</f>
        <v>0</v>
      </c>
      <c r="AA279" s="188">
        <f>IFERROR(INDEX('قرائت کنتور'!A:AZ,MATCH(A279&amp;"-"&amp;AA$1,'قرائت کنتور'!B:B,0),MATCH(L279,'قرائت کنتور'!$1:$1,0)),0)</f>
        <v>0</v>
      </c>
      <c r="AB279" s="188">
        <f>IFERROR(INDEX('قرائت کنتور'!A:AZ,MATCH(A279&amp;"-"&amp;AA$1,'قرائت کنتور'!B:B,0),MATCH(G279,'قرائت کنتور'!$1:$1,0)),0)</f>
        <v>0</v>
      </c>
      <c r="AC279" s="265"/>
      <c r="AD279" s="188">
        <f t="shared" si="97"/>
        <v>0</v>
      </c>
      <c r="AE279" s="188">
        <f t="shared" si="98"/>
        <v>0</v>
      </c>
      <c r="AF279" s="188">
        <f t="shared" si="99"/>
        <v>0</v>
      </c>
      <c r="AG279" s="188">
        <f t="shared" si="100"/>
        <v>0</v>
      </c>
      <c r="AH279" s="188">
        <f t="shared" si="101"/>
        <v>0</v>
      </c>
      <c r="AI279" s="188">
        <f t="shared" si="102"/>
        <v>0</v>
      </c>
      <c r="AJ279" s="188" t="str">
        <f t="shared" si="103"/>
        <v>0</v>
      </c>
      <c r="AK279" s="265"/>
      <c r="AL279" s="254" t="str">
        <f t="shared" si="104"/>
        <v>---</v>
      </c>
      <c r="AM279" s="254" t="str">
        <f t="shared" si="105"/>
        <v>---</v>
      </c>
      <c r="AN279" s="265"/>
      <c r="AO279" s="188" t="str">
        <f>IFERROR(INDEX('تعرفه ها'!A:Z,MATCH(P279&amp;"-"&amp;AO$1,'تعرفه ها'!C:C,0),MATCH(F279,'تعرفه ها'!$2:$2,0),1),"---")</f>
        <v>---</v>
      </c>
      <c r="AP279" s="188" t="str">
        <f>IFERROR(INDEX('تعرفه ها'!A:Z,MATCH(P279&amp;"-"&amp;AP$1,'تعرفه ها'!C:C,0),MATCH(F279,'تعرفه ها'!$2:$2,0),1),"---")</f>
        <v>---</v>
      </c>
      <c r="AQ279" s="188" t="str">
        <f>IFERROR(INDEX('تعرفه ها'!A:Z,MATCH(P279&amp;"-"&amp;AQ$1,'تعرفه ها'!C:C,0),MATCH(F279,'تعرفه ها'!$2:$2,0),1),"---")</f>
        <v>---</v>
      </c>
      <c r="AR279" s="188" t="str">
        <f>IFERROR(INDEX('تعرفه ها'!A:Z,MATCH(P279&amp;"-"&amp;AR$1,'تعرفه ها'!C:C,0),MATCH(F279,'تعرفه ها'!$2:$2,0),1),"---")</f>
        <v>---</v>
      </c>
      <c r="AS279" s="265"/>
      <c r="AT279" s="415" t="str">
        <f t="shared" si="106"/>
        <v>---</v>
      </c>
      <c r="AU279" s="415" t="str">
        <f t="shared" si="107"/>
        <v>---</v>
      </c>
      <c r="AV279" s="415" t="str">
        <f t="shared" si="108"/>
        <v>---</v>
      </c>
      <c r="AW279" s="415" t="str">
        <f t="shared" si="109"/>
        <v>---</v>
      </c>
      <c r="AX279" s="415" t="str">
        <f t="shared" si="110"/>
        <v>---</v>
      </c>
      <c r="AY279" s="415" t="str">
        <f>IFERROR(AH279*INDEX('تعرفه ها'!A:Z,MATCH("عوارض برق به ازاء هر کیلووات",'تعرفه ها'!$C:$C,0),MATCH(F279,'تعرفه ها'!$2:$2,0)),"---")</f>
        <v>---</v>
      </c>
      <c r="AZ279" s="415" t="str">
        <f t="shared" si="111"/>
        <v>---</v>
      </c>
      <c r="BA279" s="415" t="str">
        <f>IFERROR(ROUND(((AX279+AY279+AZ279)*INDEX('تعرفه ها'!A:Z,MATCH("هزینه نگهداری و تعمیرات شبکه برق",'تعرفه ها'!$C:$C,0),MATCH(F279,'تعرفه ها'!$2:$2,0))/100),0),"---")</f>
        <v>---</v>
      </c>
      <c r="BB279" s="415">
        <f>IFERROR(IF(P279="دیماندی",ROUND(AJ279*INDEX('تعرفه ها'!A:Z,MATCH(BB$1,'تعرفه ها'!$C:$C,0),MATCH(F279,'تعرفه ها'!$2:$2,0))*J279/30,0),0),"---")</f>
        <v>0</v>
      </c>
      <c r="BC279" s="415"/>
      <c r="BD279" s="54" t="str">
        <f>IFERROR(IF(INDEX('اطلاعات دوره'!A:Z,MATCH(G279,'اطلاعات دوره'!C:C,0),MATCH("برق",'اطلاعات دوره'!$1:$1,0))="دارد",ROUND(AX279*INDEX('تعرفه ها'!A:Z,MATCH("پیک فصلی برق",'تعرفه ها'!$C:$C,0),MATCH(F279,'تعرفه ها'!$2:$2,0))/100,0),0),"---")</f>
        <v>---</v>
      </c>
      <c r="BE279" s="415" t="str">
        <f>IFERROR(ROUND(((AX279+AY279+AZ279+BA279+BB279+BC279+BD279)*INDEX('تعرفه ها'!A:Z,MATCH("مالیات برق",'تعرفه ها'!$C:$C,0),MATCH(F279,'تعرفه ها'!$2:$2,0))/100),0),"---")</f>
        <v>---</v>
      </c>
      <c r="BF279" s="415" t="str">
        <f t="shared" si="112"/>
        <v>---</v>
      </c>
      <c r="BG279" s="415" t="str">
        <f t="shared" si="116"/>
        <v>---</v>
      </c>
      <c r="BH279" s="415" t="str">
        <f t="shared" si="113"/>
        <v>---</v>
      </c>
      <c r="BI279" s="54" t="str">
        <f t="shared" si="114"/>
        <v>---</v>
      </c>
      <c r="BJ279" s="55" t="str">
        <f t="shared" si="115"/>
        <v>---</v>
      </c>
      <c r="BK279" s="262"/>
      <c r="BL279" s="183" t="str">
        <f>IFERROR(IF(INDEX(پرداخت!A:AZ,MATCH(A279&amp;" - "&amp;"برق",پرداخت!$B:$B,0),MATCH(G279,پرداخت!$1:$1,0))="نشده","نشده","شده"),"---")</f>
        <v>---</v>
      </c>
      <c r="BN279" s="257"/>
      <c r="BO279" s="257"/>
      <c r="BP279" s="257"/>
      <c r="BQ279" s="257"/>
      <c r="BR279" s="257"/>
      <c r="BS279" s="257"/>
      <c r="BT279" s="257"/>
      <c r="BU279" s="257"/>
      <c r="BV279" s="257"/>
      <c r="BW279" s="257"/>
      <c r="BX279" s="257"/>
      <c r="BY279" s="257"/>
      <c r="BZ279" s="257"/>
      <c r="CA279" s="257"/>
      <c r="CB279" s="257"/>
      <c r="CC279" s="257"/>
      <c r="CD279" s="257"/>
      <c r="CE279" s="257"/>
      <c r="CF279" s="257"/>
      <c r="CG279" s="257"/>
      <c r="CH279"/>
      <c r="CI279"/>
      <c r="CJ279"/>
      <c r="CK279"/>
    </row>
    <row r="280" spans="1:89" ht="33.75" hidden="1">
      <c r="A280" s="170"/>
      <c r="B280" s="47">
        <f>IFERROR(INDEX('اطلاعات انشعابات شرکتها'!A:BB,MATCH(A280,'اطلاعات انشعابات شرکتها'!A:A,0),MATCH(B$1,'اطلاعات انشعابات شرکتها'!$1:$1,0)),0)</f>
        <v>0</v>
      </c>
      <c r="C280" s="48">
        <f>IFERROR(INDEX('اطلاعات انشعابات شرکتها'!A:BB,MATCH(A280,'اطلاعات انشعابات شرکتها'!A:A,0),MATCH(C$1,'اطلاعات انشعابات شرکتها'!$1:$1,0)),0)</f>
        <v>0</v>
      </c>
      <c r="D280" s="45"/>
      <c r="E280" s="171"/>
      <c r="F280" s="170"/>
      <c r="G280" s="188" t="str">
        <f t="shared" si="94"/>
        <v>/</v>
      </c>
      <c r="H280" s="188">
        <f>IFERROR(INDEX('اطلاعات دوره'!A:Z,MATCH(G280,'اطلاعات دوره'!C:C,0),MATCH(H$1,'اطلاعات دوره'!$1:$1,0)),0)</f>
        <v>0</v>
      </c>
      <c r="I280" s="188">
        <f>IFERROR(INDEX('اطلاعات دوره'!A:Z,MATCH(G280,'اطلاعات دوره'!C:C,0),MATCH(I$1,'اطلاعات دوره'!$1:$1,0)),0)</f>
        <v>0</v>
      </c>
      <c r="J280" s="188">
        <f>IFERROR(INDEX('اطلاعات دوره'!A:Z,MATCH(G280,'اطلاعات دوره'!C:C,0),MATCH(J$1,'اطلاعات دوره'!$1:$1,0)),0)</f>
        <v>0</v>
      </c>
      <c r="K280" s="265"/>
      <c r="L280" s="188" t="str">
        <f>IFERROR(INDEX('اطلاعات دوره'!A:Z,MATCH(G280,'اطلاعات دوره'!C:C,0)-1,MATCH("عنوان",'اطلاعات دوره'!$1:$1,0)),"---")</f>
        <v>---</v>
      </c>
      <c r="M280" s="188" t="str">
        <f t="shared" si="95"/>
        <v>----</v>
      </c>
      <c r="N280" s="188" t="str">
        <f t="shared" si="96"/>
        <v>-/</v>
      </c>
      <c r="O280" s="265"/>
      <c r="P280" s="188">
        <f>IFERROR(INDEX('اطلاعات انشعابات شرکتها'!A:BB,MATCH(A280,'اطلاعات انشعابات شرکتها'!A:A,0),MATCH(P$1,'اطلاعات انشعابات شرکتها'!$1:$1,0)),0)</f>
        <v>0</v>
      </c>
      <c r="Q280" s="188">
        <f>IFERROR(INDEX('اطلاعات انشعابات شرکتها'!A:BB,MATCH(A280,'اطلاعات انشعابات شرکتها'!A:A,0),MATCH(Q$1,'اطلاعات انشعابات شرکتها'!$1:$1,0)),0)</f>
        <v>0</v>
      </c>
      <c r="R280" s="188">
        <f>IFERROR(INDEX('اطلاعات انشعابات شرکتها'!A:BB,MATCH(A280,'اطلاعات انشعابات شرکتها'!A:A,0),MATCH(R$1,'اطلاعات انشعابات شرکتها'!$1:$1,0)),0)</f>
        <v>0</v>
      </c>
      <c r="S280" s="265"/>
      <c r="T280" s="188">
        <f>IFERROR(INDEX('قرائت کنتور'!A:AZ,MATCH(A280&amp;"-"&amp;T$1,'قرائت کنتور'!B:B,0),MATCH(G280,'قرائت کنتور'!$1:$1,0)),0)</f>
        <v>0</v>
      </c>
      <c r="U280" s="188">
        <f>IFERROR(INDEX('قرائت کنتور'!A:AZ,MATCH(A280&amp;"-"&amp;U$1,'قرائت کنتور'!B:B,0),MATCH(L280,'قرائت کنتور'!$1:$1,0)),0)</f>
        <v>0</v>
      </c>
      <c r="V280" s="188">
        <f>IFERROR(INDEX('قرائت کنتور'!A:AZ,MATCH(A280&amp;"-"&amp;U$1,'قرائت کنتور'!B:B,0),MATCH(G280,'قرائت کنتور'!$1:$1,0)),0)</f>
        <v>0</v>
      </c>
      <c r="W280" s="188">
        <f>IFERROR(INDEX('قرائت کنتور'!A:AZ,MATCH(A280&amp;"-"&amp;W$1,'قرائت کنتور'!B:B,0),MATCH(L280,'قرائت کنتور'!$1:$1,0)),0)</f>
        <v>0</v>
      </c>
      <c r="X280" s="188">
        <f>IFERROR(INDEX('قرائت کنتور'!A:AZ,MATCH(A280&amp;"-"&amp;W$1,'قرائت کنتور'!B:B,0),MATCH(G280,'قرائت کنتور'!$1:$1,0)),0)</f>
        <v>0</v>
      </c>
      <c r="Y280" s="188">
        <f>IFERROR(INDEX('قرائت کنتور'!A:AZ,MATCH(A280&amp;"-"&amp;Y$1,'قرائت کنتور'!B:B,0),MATCH(L280,'قرائت کنتور'!$1:$1,0)),0)</f>
        <v>0</v>
      </c>
      <c r="Z280" s="188">
        <f>IFERROR(INDEX('قرائت کنتور'!A:AZ,MATCH(A280&amp;"-"&amp;Y$1,'قرائت کنتور'!B:B,0),MATCH(G280,'قرائت کنتور'!$1:$1,0)),0)</f>
        <v>0</v>
      </c>
      <c r="AA280" s="188">
        <f>IFERROR(INDEX('قرائت کنتور'!A:AZ,MATCH(A280&amp;"-"&amp;AA$1,'قرائت کنتور'!B:B,0),MATCH(L280,'قرائت کنتور'!$1:$1,0)),0)</f>
        <v>0</v>
      </c>
      <c r="AB280" s="188">
        <f>IFERROR(INDEX('قرائت کنتور'!A:AZ,MATCH(A280&amp;"-"&amp;AA$1,'قرائت کنتور'!B:B,0),MATCH(G280,'قرائت کنتور'!$1:$1,0)),0)</f>
        <v>0</v>
      </c>
      <c r="AC280" s="265"/>
      <c r="AD280" s="188">
        <f t="shared" si="97"/>
        <v>0</v>
      </c>
      <c r="AE280" s="188">
        <f t="shared" si="98"/>
        <v>0</v>
      </c>
      <c r="AF280" s="188">
        <f t="shared" si="99"/>
        <v>0</v>
      </c>
      <c r="AG280" s="188">
        <f t="shared" si="100"/>
        <v>0</v>
      </c>
      <c r="AH280" s="188">
        <f t="shared" si="101"/>
        <v>0</v>
      </c>
      <c r="AI280" s="188">
        <f t="shared" si="102"/>
        <v>0</v>
      </c>
      <c r="AJ280" s="188" t="str">
        <f t="shared" si="103"/>
        <v>0</v>
      </c>
      <c r="AK280" s="265"/>
      <c r="AL280" s="254" t="str">
        <f t="shared" si="104"/>
        <v>---</v>
      </c>
      <c r="AM280" s="254" t="str">
        <f t="shared" si="105"/>
        <v>---</v>
      </c>
      <c r="AN280" s="265"/>
      <c r="AO280" s="188" t="str">
        <f>IFERROR(INDEX('تعرفه ها'!A:Z,MATCH(P280&amp;"-"&amp;AO$1,'تعرفه ها'!C:C,0),MATCH(F280,'تعرفه ها'!$2:$2,0),1),"---")</f>
        <v>---</v>
      </c>
      <c r="AP280" s="188" t="str">
        <f>IFERROR(INDEX('تعرفه ها'!A:Z,MATCH(P280&amp;"-"&amp;AP$1,'تعرفه ها'!C:C,0),MATCH(F280,'تعرفه ها'!$2:$2,0),1),"---")</f>
        <v>---</v>
      </c>
      <c r="AQ280" s="188" t="str">
        <f>IFERROR(INDEX('تعرفه ها'!A:Z,MATCH(P280&amp;"-"&amp;AQ$1,'تعرفه ها'!C:C,0),MATCH(F280,'تعرفه ها'!$2:$2,0),1),"---")</f>
        <v>---</v>
      </c>
      <c r="AR280" s="188" t="str">
        <f>IFERROR(INDEX('تعرفه ها'!A:Z,MATCH(P280&amp;"-"&amp;AR$1,'تعرفه ها'!C:C,0),MATCH(F280,'تعرفه ها'!$2:$2,0),1),"---")</f>
        <v>---</v>
      </c>
      <c r="AS280" s="265"/>
      <c r="AT280" s="415" t="str">
        <f t="shared" si="106"/>
        <v>---</v>
      </c>
      <c r="AU280" s="415" t="str">
        <f t="shared" si="107"/>
        <v>---</v>
      </c>
      <c r="AV280" s="415" t="str">
        <f t="shared" si="108"/>
        <v>---</v>
      </c>
      <c r="AW280" s="415" t="str">
        <f t="shared" si="109"/>
        <v>---</v>
      </c>
      <c r="AX280" s="415" t="str">
        <f t="shared" si="110"/>
        <v>---</v>
      </c>
      <c r="AY280" s="415" t="str">
        <f>IFERROR(AH280*INDEX('تعرفه ها'!A:Z,MATCH("عوارض برق به ازاء هر کیلووات",'تعرفه ها'!$C:$C,0),MATCH(F280,'تعرفه ها'!$2:$2,0)),"---")</f>
        <v>---</v>
      </c>
      <c r="AZ280" s="415" t="str">
        <f t="shared" si="111"/>
        <v>---</v>
      </c>
      <c r="BA280" s="415" t="str">
        <f>IFERROR(ROUND(((AX280+AY280+AZ280)*INDEX('تعرفه ها'!A:Z,MATCH("هزینه نگهداری و تعمیرات شبکه برق",'تعرفه ها'!$C:$C,0),MATCH(F280,'تعرفه ها'!$2:$2,0))/100),0),"---")</f>
        <v>---</v>
      </c>
      <c r="BB280" s="415">
        <f>IFERROR(IF(P280="دیماندی",ROUND(AJ280*INDEX('تعرفه ها'!A:Z,MATCH(BB$1,'تعرفه ها'!$C:$C,0),MATCH(F280,'تعرفه ها'!$2:$2,0))*J280/30,0),0),"---")</f>
        <v>0</v>
      </c>
      <c r="BC280" s="415"/>
      <c r="BD280" s="54" t="str">
        <f>IFERROR(IF(INDEX('اطلاعات دوره'!A:Z,MATCH(G280,'اطلاعات دوره'!C:C,0),MATCH("برق",'اطلاعات دوره'!$1:$1,0))="دارد",ROUND(AX280*INDEX('تعرفه ها'!A:Z,MATCH("پیک فصلی برق",'تعرفه ها'!$C:$C,0),MATCH(F280,'تعرفه ها'!$2:$2,0))/100,0),0),"---")</f>
        <v>---</v>
      </c>
      <c r="BE280" s="415" t="str">
        <f>IFERROR(ROUND(((AX280+AY280+AZ280+BA280+BB280+BC280+BD280)*INDEX('تعرفه ها'!A:Z,MATCH("مالیات برق",'تعرفه ها'!$C:$C,0),MATCH(F280,'تعرفه ها'!$2:$2,0))/100),0),"---")</f>
        <v>---</v>
      </c>
      <c r="BF280" s="415" t="str">
        <f t="shared" si="112"/>
        <v>---</v>
      </c>
      <c r="BG280" s="415" t="str">
        <f t="shared" si="116"/>
        <v>---</v>
      </c>
      <c r="BH280" s="415" t="str">
        <f t="shared" si="113"/>
        <v>---</v>
      </c>
      <c r="BI280" s="54" t="str">
        <f t="shared" si="114"/>
        <v>---</v>
      </c>
      <c r="BJ280" s="55" t="str">
        <f t="shared" si="115"/>
        <v>---</v>
      </c>
      <c r="BK280" s="262"/>
      <c r="BL280" s="183" t="str">
        <f>IFERROR(IF(INDEX(پرداخت!A:AZ,MATCH(A280&amp;" - "&amp;"برق",پرداخت!$B:$B,0),MATCH(G280,پرداخت!$1:$1,0))="نشده","نشده","شده"),"---")</f>
        <v>---</v>
      </c>
      <c r="BN280" s="257"/>
      <c r="BO280" s="257"/>
      <c r="BP280" s="257"/>
      <c r="BQ280" s="257"/>
      <c r="BR280" s="257"/>
      <c r="BS280" s="257"/>
      <c r="BT280" s="257"/>
      <c r="BU280" s="257"/>
      <c r="BV280" s="257"/>
      <c r="BW280" s="257"/>
      <c r="BX280" s="257"/>
      <c r="BY280" s="257"/>
      <c r="BZ280" s="257"/>
      <c r="CA280" s="257"/>
      <c r="CB280" s="257"/>
      <c r="CC280" s="257"/>
      <c r="CD280" s="257"/>
      <c r="CE280" s="257"/>
      <c r="CF280" s="257"/>
      <c r="CG280" s="257"/>
      <c r="CH280"/>
      <c r="CI280"/>
      <c r="CJ280"/>
      <c r="CK280"/>
    </row>
    <row r="281" spans="1:89" ht="33.75" hidden="1">
      <c r="A281" s="170"/>
      <c r="B281" s="47">
        <f>IFERROR(INDEX('اطلاعات انشعابات شرکتها'!A:BB,MATCH(A281,'اطلاعات انشعابات شرکتها'!A:A,0),MATCH(B$1,'اطلاعات انشعابات شرکتها'!$1:$1,0)),0)</f>
        <v>0</v>
      </c>
      <c r="C281" s="48">
        <f>IFERROR(INDEX('اطلاعات انشعابات شرکتها'!A:BB,MATCH(A281,'اطلاعات انشعابات شرکتها'!A:A,0),MATCH(C$1,'اطلاعات انشعابات شرکتها'!$1:$1,0)),0)</f>
        <v>0</v>
      </c>
      <c r="D281" s="45"/>
      <c r="E281" s="171"/>
      <c r="F281" s="170"/>
      <c r="G281" s="188" t="str">
        <f t="shared" si="94"/>
        <v>/</v>
      </c>
      <c r="H281" s="188">
        <f>IFERROR(INDEX('اطلاعات دوره'!A:Z,MATCH(G281,'اطلاعات دوره'!C:C,0),MATCH(H$1,'اطلاعات دوره'!$1:$1,0)),0)</f>
        <v>0</v>
      </c>
      <c r="I281" s="188">
        <f>IFERROR(INDEX('اطلاعات دوره'!A:Z,MATCH(G281,'اطلاعات دوره'!C:C,0),MATCH(I$1,'اطلاعات دوره'!$1:$1,0)),0)</f>
        <v>0</v>
      </c>
      <c r="J281" s="188">
        <f>IFERROR(INDEX('اطلاعات دوره'!A:Z,MATCH(G281,'اطلاعات دوره'!C:C,0),MATCH(J$1,'اطلاعات دوره'!$1:$1,0)),0)</f>
        <v>0</v>
      </c>
      <c r="K281" s="265"/>
      <c r="L281" s="188" t="str">
        <f>IFERROR(INDEX('اطلاعات دوره'!A:Z,MATCH(G281,'اطلاعات دوره'!C:C,0)-1,MATCH("عنوان",'اطلاعات دوره'!$1:$1,0)),"---")</f>
        <v>---</v>
      </c>
      <c r="M281" s="188" t="str">
        <f t="shared" si="95"/>
        <v>----</v>
      </c>
      <c r="N281" s="188" t="str">
        <f t="shared" si="96"/>
        <v>-/</v>
      </c>
      <c r="O281" s="265"/>
      <c r="P281" s="188">
        <f>IFERROR(INDEX('اطلاعات انشعابات شرکتها'!A:BB,MATCH(A281,'اطلاعات انشعابات شرکتها'!A:A,0),MATCH(P$1,'اطلاعات انشعابات شرکتها'!$1:$1,0)),0)</f>
        <v>0</v>
      </c>
      <c r="Q281" s="188">
        <f>IFERROR(INDEX('اطلاعات انشعابات شرکتها'!A:BB,MATCH(A281,'اطلاعات انشعابات شرکتها'!A:A,0),MATCH(Q$1,'اطلاعات انشعابات شرکتها'!$1:$1,0)),0)</f>
        <v>0</v>
      </c>
      <c r="R281" s="188">
        <f>IFERROR(INDEX('اطلاعات انشعابات شرکتها'!A:BB,MATCH(A281,'اطلاعات انشعابات شرکتها'!A:A,0),MATCH(R$1,'اطلاعات انشعابات شرکتها'!$1:$1,0)),0)</f>
        <v>0</v>
      </c>
      <c r="S281" s="265"/>
      <c r="T281" s="188">
        <f>IFERROR(INDEX('قرائت کنتور'!A:AZ,MATCH(A281&amp;"-"&amp;T$1,'قرائت کنتور'!B:B,0),MATCH(G281,'قرائت کنتور'!$1:$1,0)),0)</f>
        <v>0</v>
      </c>
      <c r="U281" s="188">
        <f>IFERROR(INDEX('قرائت کنتور'!A:AZ,MATCH(A281&amp;"-"&amp;U$1,'قرائت کنتور'!B:B,0),MATCH(L281,'قرائت کنتور'!$1:$1,0)),0)</f>
        <v>0</v>
      </c>
      <c r="V281" s="188">
        <f>IFERROR(INDEX('قرائت کنتور'!A:AZ,MATCH(A281&amp;"-"&amp;U$1,'قرائت کنتور'!B:B,0),MATCH(G281,'قرائت کنتور'!$1:$1,0)),0)</f>
        <v>0</v>
      </c>
      <c r="W281" s="188">
        <f>IFERROR(INDEX('قرائت کنتور'!A:AZ,MATCH(A281&amp;"-"&amp;W$1,'قرائت کنتور'!B:B,0),MATCH(L281,'قرائت کنتور'!$1:$1,0)),0)</f>
        <v>0</v>
      </c>
      <c r="X281" s="188">
        <f>IFERROR(INDEX('قرائت کنتور'!A:AZ,MATCH(A281&amp;"-"&amp;W$1,'قرائت کنتور'!B:B,0),MATCH(G281,'قرائت کنتور'!$1:$1,0)),0)</f>
        <v>0</v>
      </c>
      <c r="Y281" s="188">
        <f>IFERROR(INDEX('قرائت کنتور'!A:AZ,MATCH(A281&amp;"-"&amp;Y$1,'قرائت کنتور'!B:B,0),MATCH(L281,'قرائت کنتور'!$1:$1,0)),0)</f>
        <v>0</v>
      </c>
      <c r="Z281" s="188">
        <f>IFERROR(INDEX('قرائت کنتور'!A:AZ,MATCH(A281&amp;"-"&amp;Y$1,'قرائت کنتور'!B:B,0),MATCH(G281,'قرائت کنتور'!$1:$1,0)),0)</f>
        <v>0</v>
      </c>
      <c r="AA281" s="188">
        <f>IFERROR(INDEX('قرائت کنتور'!A:AZ,MATCH(A281&amp;"-"&amp;AA$1,'قرائت کنتور'!B:B,0),MATCH(L281,'قرائت کنتور'!$1:$1,0)),0)</f>
        <v>0</v>
      </c>
      <c r="AB281" s="188">
        <f>IFERROR(INDEX('قرائت کنتور'!A:AZ,MATCH(A281&amp;"-"&amp;AA$1,'قرائت کنتور'!B:B,0),MATCH(G281,'قرائت کنتور'!$1:$1,0)),0)</f>
        <v>0</v>
      </c>
      <c r="AC281" s="265"/>
      <c r="AD281" s="188">
        <f t="shared" si="97"/>
        <v>0</v>
      </c>
      <c r="AE281" s="188">
        <f t="shared" si="98"/>
        <v>0</v>
      </c>
      <c r="AF281" s="188">
        <f t="shared" si="99"/>
        <v>0</v>
      </c>
      <c r="AG281" s="188">
        <f t="shared" si="100"/>
        <v>0</v>
      </c>
      <c r="AH281" s="188">
        <f t="shared" si="101"/>
        <v>0</v>
      </c>
      <c r="AI281" s="188">
        <f t="shared" si="102"/>
        <v>0</v>
      </c>
      <c r="AJ281" s="188" t="str">
        <f t="shared" si="103"/>
        <v>0</v>
      </c>
      <c r="AK281" s="265"/>
      <c r="AL281" s="254" t="str">
        <f t="shared" si="104"/>
        <v>---</v>
      </c>
      <c r="AM281" s="254" t="str">
        <f t="shared" si="105"/>
        <v>---</v>
      </c>
      <c r="AN281" s="265"/>
      <c r="AO281" s="188" t="str">
        <f>IFERROR(INDEX('تعرفه ها'!A:Z,MATCH(P281&amp;"-"&amp;AO$1,'تعرفه ها'!C:C,0),MATCH(F281,'تعرفه ها'!$2:$2,0),1),"---")</f>
        <v>---</v>
      </c>
      <c r="AP281" s="188" t="str">
        <f>IFERROR(INDEX('تعرفه ها'!A:Z,MATCH(P281&amp;"-"&amp;AP$1,'تعرفه ها'!C:C,0),MATCH(F281,'تعرفه ها'!$2:$2,0),1),"---")</f>
        <v>---</v>
      </c>
      <c r="AQ281" s="188" t="str">
        <f>IFERROR(INDEX('تعرفه ها'!A:Z,MATCH(P281&amp;"-"&amp;AQ$1,'تعرفه ها'!C:C,0),MATCH(F281,'تعرفه ها'!$2:$2,0),1),"---")</f>
        <v>---</v>
      </c>
      <c r="AR281" s="188" t="str">
        <f>IFERROR(INDEX('تعرفه ها'!A:Z,MATCH(P281&amp;"-"&amp;AR$1,'تعرفه ها'!C:C,0),MATCH(F281,'تعرفه ها'!$2:$2,0),1),"---")</f>
        <v>---</v>
      </c>
      <c r="AS281" s="265"/>
      <c r="AT281" s="415" t="str">
        <f t="shared" si="106"/>
        <v>---</v>
      </c>
      <c r="AU281" s="415" t="str">
        <f t="shared" si="107"/>
        <v>---</v>
      </c>
      <c r="AV281" s="415" t="str">
        <f t="shared" si="108"/>
        <v>---</v>
      </c>
      <c r="AW281" s="415" t="str">
        <f t="shared" si="109"/>
        <v>---</v>
      </c>
      <c r="AX281" s="415" t="str">
        <f t="shared" si="110"/>
        <v>---</v>
      </c>
      <c r="AY281" s="415" t="str">
        <f>IFERROR(AH281*INDEX('تعرفه ها'!A:Z,MATCH("عوارض برق به ازاء هر کیلووات",'تعرفه ها'!$C:$C,0),MATCH(F281,'تعرفه ها'!$2:$2,0)),"---")</f>
        <v>---</v>
      </c>
      <c r="AZ281" s="415" t="str">
        <f t="shared" si="111"/>
        <v>---</v>
      </c>
      <c r="BA281" s="415" t="str">
        <f>IFERROR(ROUND(((AX281+AY281+AZ281)*INDEX('تعرفه ها'!A:Z,MATCH("هزینه نگهداری و تعمیرات شبکه برق",'تعرفه ها'!$C:$C,0),MATCH(F281,'تعرفه ها'!$2:$2,0))/100),0),"---")</f>
        <v>---</v>
      </c>
      <c r="BB281" s="415">
        <f>IFERROR(IF(P281="دیماندی",ROUND(AJ281*INDEX('تعرفه ها'!A:Z,MATCH(BB$1,'تعرفه ها'!$C:$C,0),MATCH(F281,'تعرفه ها'!$2:$2,0))*J281/30,0),0),"---")</f>
        <v>0</v>
      </c>
      <c r="BC281" s="415"/>
      <c r="BD281" s="54" t="str">
        <f>IFERROR(IF(INDEX('اطلاعات دوره'!A:Z,MATCH(G281,'اطلاعات دوره'!C:C,0),MATCH("برق",'اطلاعات دوره'!$1:$1,0))="دارد",ROUND(AX281*INDEX('تعرفه ها'!A:Z,MATCH("پیک فصلی برق",'تعرفه ها'!$C:$C,0),MATCH(F281,'تعرفه ها'!$2:$2,0))/100,0),0),"---")</f>
        <v>---</v>
      </c>
      <c r="BE281" s="415" t="str">
        <f>IFERROR(ROUND(((AX281+AY281+AZ281+BA281+BB281+BC281+BD281)*INDEX('تعرفه ها'!A:Z,MATCH("مالیات برق",'تعرفه ها'!$C:$C,0),MATCH(F281,'تعرفه ها'!$2:$2,0))/100),0),"---")</f>
        <v>---</v>
      </c>
      <c r="BF281" s="415" t="str">
        <f t="shared" si="112"/>
        <v>---</v>
      </c>
      <c r="BG281" s="415" t="str">
        <f t="shared" si="116"/>
        <v>---</v>
      </c>
      <c r="BH281" s="415" t="str">
        <f t="shared" si="113"/>
        <v>---</v>
      </c>
      <c r="BI281" s="54" t="str">
        <f t="shared" si="114"/>
        <v>---</v>
      </c>
      <c r="BJ281" s="55" t="str">
        <f t="shared" si="115"/>
        <v>---</v>
      </c>
      <c r="BK281" s="262"/>
      <c r="BL281" s="183" t="str">
        <f>IFERROR(IF(INDEX(پرداخت!A:AZ,MATCH(A281&amp;" - "&amp;"برق",پرداخت!$B:$B,0),MATCH(G281,پرداخت!$1:$1,0))="نشده","نشده","شده"),"---")</f>
        <v>---</v>
      </c>
      <c r="BN281" s="257"/>
      <c r="BO281" s="257"/>
      <c r="BP281" s="257"/>
      <c r="BQ281" s="257"/>
      <c r="BR281" s="257"/>
      <c r="BS281" s="257"/>
      <c r="BT281" s="257"/>
      <c r="BU281" s="257"/>
      <c r="BV281" s="257"/>
      <c r="BW281" s="257"/>
      <c r="BX281" s="257"/>
      <c r="BY281" s="257"/>
      <c r="BZ281" s="257"/>
      <c r="CA281" s="257"/>
      <c r="CB281" s="257"/>
      <c r="CC281" s="257"/>
      <c r="CD281" s="257"/>
      <c r="CE281" s="257"/>
      <c r="CF281" s="257"/>
      <c r="CG281" s="257"/>
      <c r="CH281"/>
      <c r="CI281"/>
      <c r="CJ281"/>
      <c r="CK281"/>
    </row>
    <row r="282" spans="1:89" ht="33.75" hidden="1">
      <c r="A282" s="170"/>
      <c r="B282" s="47">
        <f>IFERROR(INDEX('اطلاعات انشعابات شرکتها'!A:BB,MATCH(A282,'اطلاعات انشعابات شرکتها'!A:A,0),MATCH(B$1,'اطلاعات انشعابات شرکتها'!$1:$1,0)),0)</f>
        <v>0</v>
      </c>
      <c r="C282" s="48">
        <f>IFERROR(INDEX('اطلاعات انشعابات شرکتها'!A:BB,MATCH(A282,'اطلاعات انشعابات شرکتها'!A:A,0),MATCH(C$1,'اطلاعات انشعابات شرکتها'!$1:$1,0)),0)</f>
        <v>0</v>
      </c>
      <c r="D282" s="45"/>
      <c r="E282" s="171"/>
      <c r="F282" s="170"/>
      <c r="G282" s="188" t="str">
        <f t="shared" si="94"/>
        <v>/</v>
      </c>
      <c r="H282" s="188">
        <f>IFERROR(INDEX('اطلاعات دوره'!A:Z,MATCH(G282,'اطلاعات دوره'!C:C,0),MATCH(H$1,'اطلاعات دوره'!$1:$1,0)),0)</f>
        <v>0</v>
      </c>
      <c r="I282" s="188">
        <f>IFERROR(INDEX('اطلاعات دوره'!A:Z,MATCH(G282,'اطلاعات دوره'!C:C,0),MATCH(I$1,'اطلاعات دوره'!$1:$1,0)),0)</f>
        <v>0</v>
      </c>
      <c r="J282" s="188">
        <f>IFERROR(INDEX('اطلاعات دوره'!A:Z,MATCH(G282,'اطلاعات دوره'!C:C,0),MATCH(J$1,'اطلاعات دوره'!$1:$1,0)),0)</f>
        <v>0</v>
      </c>
      <c r="K282" s="265"/>
      <c r="L282" s="188" t="str">
        <f>IFERROR(INDEX('اطلاعات دوره'!A:Z,MATCH(G282,'اطلاعات دوره'!C:C,0)-1,MATCH("عنوان",'اطلاعات دوره'!$1:$1,0)),"---")</f>
        <v>---</v>
      </c>
      <c r="M282" s="188" t="str">
        <f t="shared" si="95"/>
        <v>----</v>
      </c>
      <c r="N282" s="188" t="str">
        <f t="shared" si="96"/>
        <v>-/</v>
      </c>
      <c r="O282" s="265"/>
      <c r="P282" s="188">
        <f>IFERROR(INDEX('اطلاعات انشعابات شرکتها'!A:BB,MATCH(A282,'اطلاعات انشعابات شرکتها'!A:A,0),MATCH(P$1,'اطلاعات انشعابات شرکتها'!$1:$1,0)),0)</f>
        <v>0</v>
      </c>
      <c r="Q282" s="188">
        <f>IFERROR(INDEX('اطلاعات انشعابات شرکتها'!A:BB,MATCH(A282,'اطلاعات انشعابات شرکتها'!A:A,0),MATCH(Q$1,'اطلاعات انشعابات شرکتها'!$1:$1,0)),0)</f>
        <v>0</v>
      </c>
      <c r="R282" s="188">
        <f>IFERROR(INDEX('اطلاعات انشعابات شرکتها'!A:BB,MATCH(A282,'اطلاعات انشعابات شرکتها'!A:A,0),MATCH(R$1,'اطلاعات انشعابات شرکتها'!$1:$1,0)),0)</f>
        <v>0</v>
      </c>
      <c r="S282" s="265"/>
      <c r="T282" s="188">
        <f>IFERROR(INDEX('قرائت کنتور'!A:AZ,MATCH(A282&amp;"-"&amp;T$1,'قرائت کنتور'!B:B,0),MATCH(G282,'قرائت کنتور'!$1:$1,0)),0)</f>
        <v>0</v>
      </c>
      <c r="U282" s="188">
        <f>IFERROR(INDEX('قرائت کنتور'!A:AZ,MATCH(A282&amp;"-"&amp;U$1,'قرائت کنتور'!B:B,0),MATCH(L282,'قرائت کنتور'!$1:$1,0)),0)</f>
        <v>0</v>
      </c>
      <c r="V282" s="188">
        <f>IFERROR(INDEX('قرائت کنتور'!A:AZ,MATCH(A282&amp;"-"&amp;U$1,'قرائت کنتور'!B:B,0),MATCH(G282,'قرائت کنتور'!$1:$1,0)),0)</f>
        <v>0</v>
      </c>
      <c r="W282" s="188">
        <f>IFERROR(INDEX('قرائت کنتور'!A:AZ,MATCH(A282&amp;"-"&amp;W$1,'قرائت کنتور'!B:B,0),MATCH(L282,'قرائت کنتور'!$1:$1,0)),0)</f>
        <v>0</v>
      </c>
      <c r="X282" s="188">
        <f>IFERROR(INDEX('قرائت کنتور'!A:AZ,MATCH(A282&amp;"-"&amp;W$1,'قرائت کنتور'!B:B,0),MATCH(G282,'قرائت کنتور'!$1:$1,0)),0)</f>
        <v>0</v>
      </c>
      <c r="Y282" s="188">
        <f>IFERROR(INDEX('قرائت کنتور'!A:AZ,MATCH(A282&amp;"-"&amp;Y$1,'قرائت کنتور'!B:B,0),MATCH(L282,'قرائت کنتور'!$1:$1,0)),0)</f>
        <v>0</v>
      </c>
      <c r="Z282" s="188">
        <f>IFERROR(INDEX('قرائت کنتور'!A:AZ,MATCH(A282&amp;"-"&amp;Y$1,'قرائت کنتور'!B:B,0),MATCH(G282,'قرائت کنتور'!$1:$1,0)),0)</f>
        <v>0</v>
      </c>
      <c r="AA282" s="188">
        <f>IFERROR(INDEX('قرائت کنتور'!A:AZ,MATCH(A282&amp;"-"&amp;AA$1,'قرائت کنتور'!B:B,0),MATCH(L282,'قرائت کنتور'!$1:$1,0)),0)</f>
        <v>0</v>
      </c>
      <c r="AB282" s="188">
        <f>IFERROR(INDEX('قرائت کنتور'!A:AZ,MATCH(A282&amp;"-"&amp;AA$1,'قرائت کنتور'!B:B,0),MATCH(G282,'قرائت کنتور'!$1:$1,0)),0)</f>
        <v>0</v>
      </c>
      <c r="AC282" s="265"/>
      <c r="AD282" s="188">
        <f t="shared" si="97"/>
        <v>0</v>
      </c>
      <c r="AE282" s="188">
        <f t="shared" si="98"/>
        <v>0</v>
      </c>
      <c r="AF282" s="188">
        <f t="shared" si="99"/>
        <v>0</v>
      </c>
      <c r="AG282" s="188">
        <f t="shared" si="100"/>
        <v>0</v>
      </c>
      <c r="AH282" s="188">
        <f t="shared" si="101"/>
        <v>0</v>
      </c>
      <c r="AI282" s="188">
        <f t="shared" si="102"/>
        <v>0</v>
      </c>
      <c r="AJ282" s="188" t="str">
        <f t="shared" si="103"/>
        <v>0</v>
      </c>
      <c r="AK282" s="265"/>
      <c r="AL282" s="254" t="str">
        <f t="shared" si="104"/>
        <v>---</v>
      </c>
      <c r="AM282" s="254" t="str">
        <f t="shared" si="105"/>
        <v>---</v>
      </c>
      <c r="AN282" s="265"/>
      <c r="AO282" s="188" t="str">
        <f>IFERROR(INDEX('تعرفه ها'!A:Z,MATCH(P282&amp;"-"&amp;AO$1,'تعرفه ها'!C:C,0),MATCH(F282,'تعرفه ها'!$2:$2,0),1),"---")</f>
        <v>---</v>
      </c>
      <c r="AP282" s="188" t="str">
        <f>IFERROR(INDEX('تعرفه ها'!A:Z,MATCH(P282&amp;"-"&amp;AP$1,'تعرفه ها'!C:C,0),MATCH(F282,'تعرفه ها'!$2:$2,0),1),"---")</f>
        <v>---</v>
      </c>
      <c r="AQ282" s="188" t="str">
        <f>IFERROR(INDEX('تعرفه ها'!A:Z,MATCH(P282&amp;"-"&amp;AQ$1,'تعرفه ها'!C:C,0),MATCH(F282,'تعرفه ها'!$2:$2,0),1),"---")</f>
        <v>---</v>
      </c>
      <c r="AR282" s="188" t="str">
        <f>IFERROR(INDEX('تعرفه ها'!A:Z,MATCH(P282&amp;"-"&amp;AR$1,'تعرفه ها'!C:C,0),MATCH(F282,'تعرفه ها'!$2:$2,0),1),"---")</f>
        <v>---</v>
      </c>
      <c r="AS282" s="265"/>
      <c r="AT282" s="415" t="str">
        <f t="shared" si="106"/>
        <v>---</v>
      </c>
      <c r="AU282" s="415" t="str">
        <f t="shared" si="107"/>
        <v>---</v>
      </c>
      <c r="AV282" s="415" t="str">
        <f t="shared" si="108"/>
        <v>---</v>
      </c>
      <c r="AW282" s="415" t="str">
        <f t="shared" si="109"/>
        <v>---</v>
      </c>
      <c r="AX282" s="415" t="str">
        <f t="shared" si="110"/>
        <v>---</v>
      </c>
      <c r="AY282" s="415" t="str">
        <f>IFERROR(AH282*INDEX('تعرفه ها'!A:Z,MATCH("عوارض برق به ازاء هر کیلووات",'تعرفه ها'!$C:$C,0),MATCH(F282,'تعرفه ها'!$2:$2,0)),"---")</f>
        <v>---</v>
      </c>
      <c r="AZ282" s="415" t="str">
        <f t="shared" si="111"/>
        <v>---</v>
      </c>
      <c r="BA282" s="415" t="str">
        <f>IFERROR(ROUND(((AX282+AY282+AZ282)*INDEX('تعرفه ها'!A:Z,MATCH("هزینه نگهداری و تعمیرات شبکه برق",'تعرفه ها'!$C:$C,0),MATCH(F282,'تعرفه ها'!$2:$2,0))/100),0),"---")</f>
        <v>---</v>
      </c>
      <c r="BB282" s="415">
        <f>IFERROR(IF(P282="دیماندی",ROUND(AJ282*INDEX('تعرفه ها'!A:Z,MATCH(BB$1,'تعرفه ها'!$C:$C,0),MATCH(F282,'تعرفه ها'!$2:$2,0))*J282/30,0),0),"---")</f>
        <v>0</v>
      </c>
      <c r="BC282" s="415"/>
      <c r="BD282" s="54" t="str">
        <f>IFERROR(IF(INDEX('اطلاعات دوره'!A:Z,MATCH(G282,'اطلاعات دوره'!C:C,0),MATCH("برق",'اطلاعات دوره'!$1:$1,0))="دارد",ROUND(AX282*INDEX('تعرفه ها'!A:Z,MATCH("پیک فصلی برق",'تعرفه ها'!$C:$C,0),MATCH(F282,'تعرفه ها'!$2:$2,0))/100,0),0),"---")</f>
        <v>---</v>
      </c>
      <c r="BE282" s="415" t="str">
        <f>IFERROR(ROUND(((AX282+AY282+AZ282+BA282+BB282+BC282+BD282)*INDEX('تعرفه ها'!A:Z,MATCH("مالیات برق",'تعرفه ها'!$C:$C,0),MATCH(F282,'تعرفه ها'!$2:$2,0))/100),0),"---")</f>
        <v>---</v>
      </c>
      <c r="BF282" s="415" t="str">
        <f t="shared" si="112"/>
        <v>---</v>
      </c>
      <c r="BG282" s="415" t="str">
        <f t="shared" si="116"/>
        <v>---</v>
      </c>
      <c r="BH282" s="415" t="str">
        <f t="shared" si="113"/>
        <v>---</v>
      </c>
      <c r="BI282" s="54" t="str">
        <f t="shared" si="114"/>
        <v>---</v>
      </c>
      <c r="BJ282" s="55" t="str">
        <f t="shared" si="115"/>
        <v>---</v>
      </c>
      <c r="BK282" s="262"/>
      <c r="BL282" s="183" t="str">
        <f>IFERROR(IF(INDEX(پرداخت!A:AZ,MATCH(A282&amp;" - "&amp;"برق",پرداخت!$B:$B,0),MATCH(G282,پرداخت!$1:$1,0))="نشده","نشده","شده"),"---")</f>
        <v>---</v>
      </c>
      <c r="BN282" s="257"/>
      <c r="BO282" s="257"/>
      <c r="BP282" s="257"/>
      <c r="BQ282" s="257"/>
      <c r="BR282" s="257"/>
      <c r="BS282" s="257"/>
      <c r="BT282" s="257"/>
      <c r="BU282" s="257"/>
      <c r="BV282" s="257"/>
      <c r="BW282" s="257"/>
      <c r="BX282" s="257"/>
      <c r="BY282" s="257"/>
      <c r="BZ282" s="257"/>
      <c r="CA282" s="257"/>
      <c r="CB282" s="257"/>
      <c r="CC282" s="257"/>
      <c r="CD282" s="257"/>
      <c r="CE282" s="257"/>
      <c r="CF282" s="257"/>
      <c r="CG282" s="257"/>
      <c r="CH282"/>
      <c r="CI282"/>
      <c r="CJ282"/>
      <c r="CK282"/>
    </row>
    <row r="283" spans="1:89" ht="33.75" hidden="1">
      <c r="A283" s="170"/>
      <c r="B283" s="47">
        <f>IFERROR(INDEX('اطلاعات انشعابات شرکتها'!A:BB,MATCH(A283,'اطلاعات انشعابات شرکتها'!A:A,0),MATCH(B$1,'اطلاعات انشعابات شرکتها'!$1:$1,0)),0)</f>
        <v>0</v>
      </c>
      <c r="C283" s="48">
        <f>IFERROR(INDEX('اطلاعات انشعابات شرکتها'!A:BB,MATCH(A283,'اطلاعات انشعابات شرکتها'!A:A,0),MATCH(C$1,'اطلاعات انشعابات شرکتها'!$1:$1,0)),0)</f>
        <v>0</v>
      </c>
      <c r="D283" s="45"/>
      <c r="E283" s="171"/>
      <c r="F283" s="170"/>
      <c r="G283" s="188" t="str">
        <f t="shared" si="94"/>
        <v>/</v>
      </c>
      <c r="H283" s="188">
        <f>IFERROR(INDEX('اطلاعات دوره'!A:Z,MATCH(G283,'اطلاعات دوره'!C:C,0),MATCH(H$1,'اطلاعات دوره'!$1:$1,0)),0)</f>
        <v>0</v>
      </c>
      <c r="I283" s="188">
        <f>IFERROR(INDEX('اطلاعات دوره'!A:Z,MATCH(G283,'اطلاعات دوره'!C:C,0),MATCH(I$1,'اطلاعات دوره'!$1:$1,0)),0)</f>
        <v>0</v>
      </c>
      <c r="J283" s="188">
        <f>IFERROR(INDEX('اطلاعات دوره'!A:Z,MATCH(G283,'اطلاعات دوره'!C:C,0),MATCH(J$1,'اطلاعات دوره'!$1:$1,0)),0)</f>
        <v>0</v>
      </c>
      <c r="K283" s="265"/>
      <c r="L283" s="188" t="str">
        <f>IFERROR(INDEX('اطلاعات دوره'!A:Z,MATCH(G283,'اطلاعات دوره'!C:C,0)-1,MATCH("عنوان",'اطلاعات دوره'!$1:$1,0)),"---")</f>
        <v>---</v>
      </c>
      <c r="M283" s="188" t="str">
        <f t="shared" si="95"/>
        <v>----</v>
      </c>
      <c r="N283" s="188" t="str">
        <f t="shared" si="96"/>
        <v>-/</v>
      </c>
      <c r="O283" s="265"/>
      <c r="P283" s="188">
        <f>IFERROR(INDEX('اطلاعات انشعابات شرکتها'!A:BB,MATCH(A283,'اطلاعات انشعابات شرکتها'!A:A,0),MATCH(P$1,'اطلاعات انشعابات شرکتها'!$1:$1,0)),0)</f>
        <v>0</v>
      </c>
      <c r="Q283" s="188">
        <f>IFERROR(INDEX('اطلاعات انشعابات شرکتها'!A:BB,MATCH(A283,'اطلاعات انشعابات شرکتها'!A:A,0),MATCH(Q$1,'اطلاعات انشعابات شرکتها'!$1:$1,0)),0)</f>
        <v>0</v>
      </c>
      <c r="R283" s="188">
        <f>IFERROR(INDEX('اطلاعات انشعابات شرکتها'!A:BB,MATCH(A283,'اطلاعات انشعابات شرکتها'!A:A,0),MATCH(R$1,'اطلاعات انشعابات شرکتها'!$1:$1,0)),0)</f>
        <v>0</v>
      </c>
      <c r="S283" s="265"/>
      <c r="T283" s="188">
        <f>IFERROR(INDEX('قرائت کنتور'!A:AZ,MATCH(A283&amp;"-"&amp;T$1,'قرائت کنتور'!B:B,0),MATCH(G283,'قرائت کنتور'!$1:$1,0)),0)</f>
        <v>0</v>
      </c>
      <c r="U283" s="188">
        <f>IFERROR(INDEX('قرائت کنتور'!A:AZ,MATCH(A283&amp;"-"&amp;U$1,'قرائت کنتور'!B:B,0),MATCH(L283,'قرائت کنتور'!$1:$1,0)),0)</f>
        <v>0</v>
      </c>
      <c r="V283" s="188">
        <f>IFERROR(INDEX('قرائت کنتور'!A:AZ,MATCH(A283&amp;"-"&amp;U$1,'قرائت کنتور'!B:B,0),MATCH(G283,'قرائت کنتور'!$1:$1,0)),0)</f>
        <v>0</v>
      </c>
      <c r="W283" s="188">
        <f>IFERROR(INDEX('قرائت کنتور'!A:AZ,MATCH(A283&amp;"-"&amp;W$1,'قرائت کنتور'!B:B,0),MATCH(L283,'قرائت کنتور'!$1:$1,0)),0)</f>
        <v>0</v>
      </c>
      <c r="X283" s="188">
        <f>IFERROR(INDEX('قرائت کنتور'!A:AZ,MATCH(A283&amp;"-"&amp;W$1,'قرائت کنتور'!B:B,0),MATCH(G283,'قرائت کنتور'!$1:$1,0)),0)</f>
        <v>0</v>
      </c>
      <c r="Y283" s="188">
        <f>IFERROR(INDEX('قرائت کنتور'!A:AZ,MATCH(A283&amp;"-"&amp;Y$1,'قرائت کنتور'!B:B,0),MATCH(L283,'قرائت کنتور'!$1:$1,0)),0)</f>
        <v>0</v>
      </c>
      <c r="Z283" s="188">
        <f>IFERROR(INDEX('قرائت کنتور'!A:AZ,MATCH(A283&amp;"-"&amp;Y$1,'قرائت کنتور'!B:B,0),MATCH(G283,'قرائت کنتور'!$1:$1,0)),0)</f>
        <v>0</v>
      </c>
      <c r="AA283" s="188">
        <f>IFERROR(INDEX('قرائت کنتور'!A:AZ,MATCH(A283&amp;"-"&amp;AA$1,'قرائت کنتور'!B:B,0),MATCH(L283,'قرائت کنتور'!$1:$1,0)),0)</f>
        <v>0</v>
      </c>
      <c r="AB283" s="188">
        <f>IFERROR(INDEX('قرائت کنتور'!A:AZ,MATCH(A283&amp;"-"&amp;AA$1,'قرائت کنتور'!B:B,0),MATCH(G283,'قرائت کنتور'!$1:$1,0)),0)</f>
        <v>0</v>
      </c>
      <c r="AC283" s="265"/>
      <c r="AD283" s="188">
        <f t="shared" si="97"/>
        <v>0</v>
      </c>
      <c r="AE283" s="188">
        <f t="shared" si="98"/>
        <v>0</v>
      </c>
      <c r="AF283" s="188">
        <f t="shared" si="99"/>
        <v>0</v>
      </c>
      <c r="AG283" s="188">
        <f t="shared" si="100"/>
        <v>0</v>
      </c>
      <c r="AH283" s="188">
        <f t="shared" si="101"/>
        <v>0</v>
      </c>
      <c r="AI283" s="188">
        <f t="shared" si="102"/>
        <v>0</v>
      </c>
      <c r="AJ283" s="188" t="str">
        <f t="shared" si="103"/>
        <v>0</v>
      </c>
      <c r="AK283" s="265"/>
      <c r="AL283" s="254" t="str">
        <f t="shared" si="104"/>
        <v>---</v>
      </c>
      <c r="AM283" s="254" t="str">
        <f t="shared" si="105"/>
        <v>---</v>
      </c>
      <c r="AN283" s="265"/>
      <c r="AO283" s="188" t="str">
        <f>IFERROR(INDEX('تعرفه ها'!A:Z,MATCH(P283&amp;"-"&amp;AO$1,'تعرفه ها'!C:C,0),MATCH(F283,'تعرفه ها'!$2:$2,0),1),"---")</f>
        <v>---</v>
      </c>
      <c r="AP283" s="188" t="str">
        <f>IFERROR(INDEX('تعرفه ها'!A:Z,MATCH(P283&amp;"-"&amp;AP$1,'تعرفه ها'!C:C,0),MATCH(F283,'تعرفه ها'!$2:$2,0),1),"---")</f>
        <v>---</v>
      </c>
      <c r="AQ283" s="188" t="str">
        <f>IFERROR(INDEX('تعرفه ها'!A:Z,MATCH(P283&amp;"-"&amp;AQ$1,'تعرفه ها'!C:C,0),MATCH(F283,'تعرفه ها'!$2:$2,0),1),"---")</f>
        <v>---</v>
      </c>
      <c r="AR283" s="188" t="str">
        <f>IFERROR(INDEX('تعرفه ها'!A:Z,MATCH(P283&amp;"-"&amp;AR$1,'تعرفه ها'!C:C,0),MATCH(F283,'تعرفه ها'!$2:$2,0),1),"---")</f>
        <v>---</v>
      </c>
      <c r="AS283" s="265"/>
      <c r="AT283" s="415" t="str">
        <f t="shared" si="106"/>
        <v>---</v>
      </c>
      <c r="AU283" s="415" t="str">
        <f t="shared" si="107"/>
        <v>---</v>
      </c>
      <c r="AV283" s="415" t="str">
        <f t="shared" si="108"/>
        <v>---</v>
      </c>
      <c r="AW283" s="415" t="str">
        <f t="shared" si="109"/>
        <v>---</v>
      </c>
      <c r="AX283" s="415" t="str">
        <f t="shared" si="110"/>
        <v>---</v>
      </c>
      <c r="AY283" s="415" t="str">
        <f>IFERROR(AH283*INDEX('تعرفه ها'!A:Z,MATCH("عوارض برق به ازاء هر کیلووات",'تعرفه ها'!$C:$C,0),MATCH(F283,'تعرفه ها'!$2:$2,0)),"---")</f>
        <v>---</v>
      </c>
      <c r="AZ283" s="415" t="str">
        <f t="shared" si="111"/>
        <v>---</v>
      </c>
      <c r="BA283" s="415" t="str">
        <f>IFERROR(ROUND(((AX283+AY283+AZ283)*INDEX('تعرفه ها'!A:Z,MATCH("هزینه نگهداری و تعمیرات شبکه برق",'تعرفه ها'!$C:$C,0),MATCH(F283,'تعرفه ها'!$2:$2,0))/100),0),"---")</f>
        <v>---</v>
      </c>
      <c r="BB283" s="415">
        <f>IFERROR(IF(P283="دیماندی",ROUND(AJ283*INDEX('تعرفه ها'!A:Z,MATCH(BB$1,'تعرفه ها'!$C:$C,0),MATCH(F283,'تعرفه ها'!$2:$2,0))*J283/30,0),0),"---")</f>
        <v>0</v>
      </c>
      <c r="BC283" s="415"/>
      <c r="BD283" s="54" t="str">
        <f>IFERROR(IF(INDEX('اطلاعات دوره'!A:Z,MATCH(G283,'اطلاعات دوره'!C:C,0),MATCH("برق",'اطلاعات دوره'!$1:$1,0))="دارد",ROUND(AX283*INDEX('تعرفه ها'!A:Z,MATCH("پیک فصلی برق",'تعرفه ها'!$C:$C,0),MATCH(F283,'تعرفه ها'!$2:$2,0))/100,0),0),"---")</f>
        <v>---</v>
      </c>
      <c r="BE283" s="415" t="str">
        <f>IFERROR(ROUND(((AX283+AY283+AZ283+BA283+BB283+BC283+BD283)*INDEX('تعرفه ها'!A:Z,MATCH("مالیات برق",'تعرفه ها'!$C:$C,0),MATCH(F283,'تعرفه ها'!$2:$2,0))/100),0),"---")</f>
        <v>---</v>
      </c>
      <c r="BF283" s="415" t="str">
        <f t="shared" si="112"/>
        <v>---</v>
      </c>
      <c r="BG283" s="415" t="str">
        <f t="shared" si="116"/>
        <v>---</v>
      </c>
      <c r="BH283" s="415" t="str">
        <f t="shared" si="113"/>
        <v>---</v>
      </c>
      <c r="BI283" s="54" t="str">
        <f t="shared" si="114"/>
        <v>---</v>
      </c>
      <c r="BJ283" s="55" t="str">
        <f t="shared" si="115"/>
        <v>---</v>
      </c>
      <c r="BK283" s="262"/>
      <c r="BL283" s="183" t="str">
        <f>IFERROR(IF(INDEX(پرداخت!A:AZ,MATCH(A283&amp;" - "&amp;"برق",پرداخت!$B:$B,0),MATCH(G283,پرداخت!$1:$1,0))="نشده","نشده","شده"),"---")</f>
        <v>---</v>
      </c>
      <c r="BN283" s="257"/>
      <c r="BO283" s="257"/>
      <c r="BP283" s="257"/>
      <c r="BQ283" s="257"/>
      <c r="BR283" s="257"/>
      <c r="BS283" s="257"/>
      <c r="BT283" s="257"/>
      <c r="BU283" s="257"/>
      <c r="BV283" s="257"/>
      <c r="BW283" s="257"/>
      <c r="BX283" s="257"/>
      <c r="BY283" s="257"/>
      <c r="BZ283" s="257"/>
      <c r="CA283" s="257"/>
      <c r="CB283" s="257"/>
      <c r="CC283" s="257"/>
      <c r="CD283" s="257"/>
      <c r="CE283" s="257"/>
      <c r="CF283" s="257"/>
      <c r="CG283" s="257"/>
      <c r="CH283"/>
      <c r="CI283"/>
      <c r="CJ283"/>
      <c r="CK283"/>
    </row>
    <row r="284" spans="1:89" ht="33.75" hidden="1">
      <c r="A284" s="170"/>
      <c r="B284" s="47">
        <f>IFERROR(INDEX('اطلاعات انشعابات شرکتها'!A:BB,MATCH(A284,'اطلاعات انشعابات شرکتها'!A:A,0),MATCH(B$1,'اطلاعات انشعابات شرکتها'!$1:$1,0)),0)</f>
        <v>0</v>
      </c>
      <c r="C284" s="48">
        <f>IFERROR(INDEX('اطلاعات انشعابات شرکتها'!A:BB,MATCH(A284,'اطلاعات انشعابات شرکتها'!A:A,0),MATCH(C$1,'اطلاعات انشعابات شرکتها'!$1:$1,0)),0)</f>
        <v>0</v>
      </c>
      <c r="D284" s="45"/>
      <c r="E284" s="171"/>
      <c r="F284" s="170"/>
      <c r="G284" s="188" t="str">
        <f t="shared" si="94"/>
        <v>/</v>
      </c>
      <c r="H284" s="188">
        <f>IFERROR(INDEX('اطلاعات دوره'!A:Z,MATCH(G284,'اطلاعات دوره'!C:C,0),MATCH(H$1,'اطلاعات دوره'!$1:$1,0)),0)</f>
        <v>0</v>
      </c>
      <c r="I284" s="188">
        <f>IFERROR(INDEX('اطلاعات دوره'!A:Z,MATCH(G284,'اطلاعات دوره'!C:C,0),MATCH(I$1,'اطلاعات دوره'!$1:$1,0)),0)</f>
        <v>0</v>
      </c>
      <c r="J284" s="188">
        <f>IFERROR(INDEX('اطلاعات دوره'!A:Z,MATCH(G284,'اطلاعات دوره'!C:C,0),MATCH(J$1,'اطلاعات دوره'!$1:$1,0)),0)</f>
        <v>0</v>
      </c>
      <c r="K284" s="265"/>
      <c r="L284" s="188" t="str">
        <f>IFERROR(INDEX('اطلاعات دوره'!A:Z,MATCH(G284,'اطلاعات دوره'!C:C,0)-1,MATCH("عنوان",'اطلاعات دوره'!$1:$1,0)),"---")</f>
        <v>---</v>
      </c>
      <c r="M284" s="188" t="str">
        <f t="shared" si="95"/>
        <v>----</v>
      </c>
      <c r="N284" s="188" t="str">
        <f t="shared" si="96"/>
        <v>-/</v>
      </c>
      <c r="O284" s="265"/>
      <c r="P284" s="188">
        <f>IFERROR(INDEX('اطلاعات انشعابات شرکتها'!A:BB,MATCH(A284,'اطلاعات انشعابات شرکتها'!A:A,0),MATCH(P$1,'اطلاعات انشعابات شرکتها'!$1:$1,0)),0)</f>
        <v>0</v>
      </c>
      <c r="Q284" s="188">
        <f>IFERROR(INDEX('اطلاعات انشعابات شرکتها'!A:BB,MATCH(A284,'اطلاعات انشعابات شرکتها'!A:A,0),MATCH(Q$1,'اطلاعات انشعابات شرکتها'!$1:$1,0)),0)</f>
        <v>0</v>
      </c>
      <c r="R284" s="188">
        <f>IFERROR(INDEX('اطلاعات انشعابات شرکتها'!A:BB,MATCH(A284,'اطلاعات انشعابات شرکتها'!A:A,0),MATCH(R$1,'اطلاعات انشعابات شرکتها'!$1:$1,0)),0)</f>
        <v>0</v>
      </c>
      <c r="S284" s="265"/>
      <c r="T284" s="188">
        <f>IFERROR(INDEX('قرائت کنتور'!A:AZ,MATCH(A284&amp;"-"&amp;T$1,'قرائت کنتور'!B:B,0),MATCH(G284,'قرائت کنتور'!$1:$1,0)),0)</f>
        <v>0</v>
      </c>
      <c r="U284" s="188">
        <f>IFERROR(INDEX('قرائت کنتور'!A:AZ,MATCH(A284&amp;"-"&amp;U$1,'قرائت کنتور'!B:B,0),MATCH(L284,'قرائت کنتور'!$1:$1,0)),0)</f>
        <v>0</v>
      </c>
      <c r="V284" s="188">
        <f>IFERROR(INDEX('قرائت کنتور'!A:AZ,MATCH(A284&amp;"-"&amp;U$1,'قرائت کنتور'!B:B,0),MATCH(G284,'قرائت کنتور'!$1:$1,0)),0)</f>
        <v>0</v>
      </c>
      <c r="W284" s="188">
        <f>IFERROR(INDEX('قرائت کنتور'!A:AZ,MATCH(A284&amp;"-"&amp;W$1,'قرائت کنتور'!B:B,0),MATCH(L284,'قرائت کنتور'!$1:$1,0)),0)</f>
        <v>0</v>
      </c>
      <c r="X284" s="188">
        <f>IFERROR(INDEX('قرائت کنتور'!A:AZ,MATCH(A284&amp;"-"&amp;W$1,'قرائت کنتور'!B:B,0),MATCH(G284,'قرائت کنتور'!$1:$1,0)),0)</f>
        <v>0</v>
      </c>
      <c r="Y284" s="188">
        <f>IFERROR(INDEX('قرائت کنتور'!A:AZ,MATCH(A284&amp;"-"&amp;Y$1,'قرائت کنتور'!B:B,0),MATCH(L284,'قرائت کنتور'!$1:$1,0)),0)</f>
        <v>0</v>
      </c>
      <c r="Z284" s="188">
        <f>IFERROR(INDEX('قرائت کنتور'!A:AZ,MATCH(A284&amp;"-"&amp;Y$1,'قرائت کنتور'!B:B,0),MATCH(G284,'قرائت کنتور'!$1:$1,0)),0)</f>
        <v>0</v>
      </c>
      <c r="AA284" s="188">
        <f>IFERROR(INDEX('قرائت کنتور'!A:AZ,MATCH(A284&amp;"-"&amp;AA$1,'قرائت کنتور'!B:B,0),MATCH(L284,'قرائت کنتور'!$1:$1,0)),0)</f>
        <v>0</v>
      </c>
      <c r="AB284" s="188">
        <f>IFERROR(INDEX('قرائت کنتور'!A:AZ,MATCH(A284&amp;"-"&amp;AA$1,'قرائت کنتور'!B:B,0),MATCH(G284,'قرائت کنتور'!$1:$1,0)),0)</f>
        <v>0</v>
      </c>
      <c r="AC284" s="265"/>
      <c r="AD284" s="188">
        <f t="shared" si="97"/>
        <v>0</v>
      </c>
      <c r="AE284" s="188">
        <f t="shared" si="98"/>
        <v>0</v>
      </c>
      <c r="AF284" s="188">
        <f t="shared" si="99"/>
        <v>0</v>
      </c>
      <c r="AG284" s="188">
        <f t="shared" si="100"/>
        <v>0</v>
      </c>
      <c r="AH284" s="188">
        <f t="shared" si="101"/>
        <v>0</v>
      </c>
      <c r="AI284" s="188">
        <f t="shared" si="102"/>
        <v>0</v>
      </c>
      <c r="AJ284" s="188" t="str">
        <f t="shared" si="103"/>
        <v>0</v>
      </c>
      <c r="AK284" s="265"/>
      <c r="AL284" s="254" t="str">
        <f t="shared" si="104"/>
        <v>---</v>
      </c>
      <c r="AM284" s="254" t="str">
        <f t="shared" si="105"/>
        <v>---</v>
      </c>
      <c r="AN284" s="265"/>
      <c r="AO284" s="188" t="str">
        <f>IFERROR(INDEX('تعرفه ها'!A:Z,MATCH(P284&amp;"-"&amp;AO$1,'تعرفه ها'!C:C,0),MATCH(F284,'تعرفه ها'!$2:$2,0),1),"---")</f>
        <v>---</v>
      </c>
      <c r="AP284" s="188" t="str">
        <f>IFERROR(INDEX('تعرفه ها'!A:Z,MATCH(P284&amp;"-"&amp;AP$1,'تعرفه ها'!C:C,0),MATCH(F284,'تعرفه ها'!$2:$2,0),1),"---")</f>
        <v>---</v>
      </c>
      <c r="AQ284" s="188" t="str">
        <f>IFERROR(INDEX('تعرفه ها'!A:Z,MATCH(P284&amp;"-"&amp;AQ$1,'تعرفه ها'!C:C,0),MATCH(F284,'تعرفه ها'!$2:$2,0),1),"---")</f>
        <v>---</v>
      </c>
      <c r="AR284" s="188" t="str">
        <f>IFERROR(INDEX('تعرفه ها'!A:Z,MATCH(P284&amp;"-"&amp;AR$1,'تعرفه ها'!C:C,0),MATCH(F284,'تعرفه ها'!$2:$2,0),1),"---")</f>
        <v>---</v>
      </c>
      <c r="AS284" s="265"/>
      <c r="AT284" s="415" t="str">
        <f t="shared" si="106"/>
        <v>---</v>
      </c>
      <c r="AU284" s="415" t="str">
        <f t="shared" si="107"/>
        <v>---</v>
      </c>
      <c r="AV284" s="415" t="str">
        <f t="shared" si="108"/>
        <v>---</v>
      </c>
      <c r="AW284" s="415" t="str">
        <f t="shared" si="109"/>
        <v>---</v>
      </c>
      <c r="AX284" s="415" t="str">
        <f t="shared" si="110"/>
        <v>---</v>
      </c>
      <c r="AY284" s="415" t="str">
        <f>IFERROR(AH284*INDEX('تعرفه ها'!A:Z,MATCH("عوارض برق به ازاء هر کیلووات",'تعرفه ها'!$C:$C,0),MATCH(F284,'تعرفه ها'!$2:$2,0)),"---")</f>
        <v>---</v>
      </c>
      <c r="AZ284" s="415" t="str">
        <f t="shared" si="111"/>
        <v>---</v>
      </c>
      <c r="BA284" s="415" t="str">
        <f>IFERROR(ROUND(((AX284+AY284+AZ284)*INDEX('تعرفه ها'!A:Z,MATCH("هزینه نگهداری و تعمیرات شبکه برق",'تعرفه ها'!$C:$C,0),MATCH(F284,'تعرفه ها'!$2:$2,0))/100),0),"---")</f>
        <v>---</v>
      </c>
      <c r="BB284" s="415">
        <f>IFERROR(IF(P284="دیماندی",ROUND(AJ284*INDEX('تعرفه ها'!A:Z,MATCH(BB$1,'تعرفه ها'!$C:$C,0),MATCH(F284,'تعرفه ها'!$2:$2,0))*J284/30,0),0),"---")</f>
        <v>0</v>
      </c>
      <c r="BC284" s="415"/>
      <c r="BD284" s="54" t="str">
        <f>IFERROR(IF(INDEX('اطلاعات دوره'!A:Z,MATCH(G284,'اطلاعات دوره'!C:C,0),MATCH("برق",'اطلاعات دوره'!$1:$1,0))="دارد",ROUND(AX284*INDEX('تعرفه ها'!A:Z,MATCH("پیک فصلی برق",'تعرفه ها'!$C:$C,0),MATCH(F284,'تعرفه ها'!$2:$2,0))/100,0),0),"---")</f>
        <v>---</v>
      </c>
      <c r="BE284" s="415" t="str">
        <f>IFERROR(ROUND(((AX284+AY284+AZ284+BA284+BB284+BC284+BD284)*INDEX('تعرفه ها'!A:Z,MATCH("مالیات برق",'تعرفه ها'!$C:$C,0),MATCH(F284,'تعرفه ها'!$2:$2,0))/100),0),"---")</f>
        <v>---</v>
      </c>
      <c r="BF284" s="415" t="str">
        <f t="shared" si="112"/>
        <v>---</v>
      </c>
      <c r="BG284" s="415" t="str">
        <f t="shared" si="116"/>
        <v>---</v>
      </c>
      <c r="BH284" s="415" t="str">
        <f t="shared" si="113"/>
        <v>---</v>
      </c>
      <c r="BI284" s="54" t="str">
        <f t="shared" si="114"/>
        <v>---</v>
      </c>
      <c r="BJ284" s="55" t="str">
        <f t="shared" si="115"/>
        <v>---</v>
      </c>
      <c r="BK284" s="262"/>
      <c r="BL284" s="183" t="str">
        <f>IFERROR(IF(INDEX(پرداخت!A:AZ,MATCH(A284&amp;" - "&amp;"برق",پرداخت!$B:$B,0),MATCH(G284,پرداخت!$1:$1,0))="نشده","نشده","شده"),"---")</f>
        <v>---</v>
      </c>
      <c r="BN284" s="257"/>
      <c r="BO284" s="257"/>
      <c r="BP284" s="257"/>
      <c r="BQ284" s="257"/>
      <c r="BR284" s="257"/>
      <c r="BS284" s="257"/>
      <c r="BT284" s="257"/>
      <c r="BU284" s="257"/>
      <c r="BV284" s="257"/>
      <c r="BW284" s="257"/>
      <c r="BX284" s="257"/>
      <c r="BY284" s="257"/>
      <c r="BZ284" s="257"/>
      <c r="CA284" s="257"/>
      <c r="CB284" s="257"/>
      <c r="CC284" s="257"/>
      <c r="CD284" s="257"/>
      <c r="CE284" s="257"/>
      <c r="CF284" s="257"/>
      <c r="CG284" s="257"/>
      <c r="CH284"/>
      <c r="CI284"/>
      <c r="CJ284"/>
      <c r="CK284"/>
    </row>
    <row r="285" spans="1:89" ht="33.75" hidden="1">
      <c r="A285" s="170"/>
      <c r="B285" s="47">
        <f>IFERROR(INDEX('اطلاعات انشعابات شرکتها'!A:BB,MATCH(A285,'اطلاعات انشعابات شرکتها'!A:A,0),MATCH(B$1,'اطلاعات انشعابات شرکتها'!$1:$1,0)),0)</f>
        <v>0</v>
      </c>
      <c r="C285" s="48">
        <f>IFERROR(INDEX('اطلاعات انشعابات شرکتها'!A:BB,MATCH(A285,'اطلاعات انشعابات شرکتها'!A:A,0),MATCH(C$1,'اطلاعات انشعابات شرکتها'!$1:$1,0)),0)</f>
        <v>0</v>
      </c>
      <c r="D285" s="45"/>
      <c r="E285" s="171"/>
      <c r="F285" s="170"/>
      <c r="G285" s="188" t="str">
        <f t="shared" si="94"/>
        <v>/</v>
      </c>
      <c r="H285" s="188">
        <f>IFERROR(INDEX('اطلاعات دوره'!A:Z,MATCH(G285,'اطلاعات دوره'!C:C,0),MATCH(H$1,'اطلاعات دوره'!$1:$1,0)),0)</f>
        <v>0</v>
      </c>
      <c r="I285" s="188">
        <f>IFERROR(INDEX('اطلاعات دوره'!A:Z,MATCH(G285,'اطلاعات دوره'!C:C,0),MATCH(I$1,'اطلاعات دوره'!$1:$1,0)),0)</f>
        <v>0</v>
      </c>
      <c r="J285" s="188">
        <f>IFERROR(INDEX('اطلاعات دوره'!A:Z,MATCH(G285,'اطلاعات دوره'!C:C,0),MATCH(J$1,'اطلاعات دوره'!$1:$1,0)),0)</f>
        <v>0</v>
      </c>
      <c r="K285" s="265"/>
      <c r="L285" s="188" t="str">
        <f>IFERROR(INDEX('اطلاعات دوره'!A:Z,MATCH(G285,'اطلاعات دوره'!C:C,0)-1,MATCH("عنوان",'اطلاعات دوره'!$1:$1,0)),"---")</f>
        <v>---</v>
      </c>
      <c r="M285" s="188" t="str">
        <f t="shared" si="95"/>
        <v>----</v>
      </c>
      <c r="N285" s="188" t="str">
        <f t="shared" si="96"/>
        <v>-/</v>
      </c>
      <c r="O285" s="265"/>
      <c r="P285" s="188">
        <f>IFERROR(INDEX('اطلاعات انشعابات شرکتها'!A:BB,MATCH(A285,'اطلاعات انشعابات شرکتها'!A:A,0),MATCH(P$1,'اطلاعات انشعابات شرکتها'!$1:$1,0)),0)</f>
        <v>0</v>
      </c>
      <c r="Q285" s="188">
        <f>IFERROR(INDEX('اطلاعات انشعابات شرکتها'!A:BB,MATCH(A285,'اطلاعات انشعابات شرکتها'!A:A,0),MATCH(Q$1,'اطلاعات انشعابات شرکتها'!$1:$1,0)),0)</f>
        <v>0</v>
      </c>
      <c r="R285" s="188">
        <f>IFERROR(INDEX('اطلاعات انشعابات شرکتها'!A:BB,MATCH(A285,'اطلاعات انشعابات شرکتها'!A:A,0),MATCH(R$1,'اطلاعات انشعابات شرکتها'!$1:$1,0)),0)</f>
        <v>0</v>
      </c>
      <c r="S285" s="265"/>
      <c r="T285" s="188">
        <f>IFERROR(INDEX('قرائت کنتور'!A:AZ,MATCH(A285&amp;"-"&amp;T$1,'قرائت کنتور'!B:B,0),MATCH(G285,'قرائت کنتور'!$1:$1,0)),0)</f>
        <v>0</v>
      </c>
      <c r="U285" s="188">
        <f>IFERROR(INDEX('قرائت کنتور'!A:AZ,MATCH(A285&amp;"-"&amp;U$1,'قرائت کنتور'!B:B,0),MATCH(L285,'قرائت کنتور'!$1:$1,0)),0)</f>
        <v>0</v>
      </c>
      <c r="V285" s="188">
        <f>IFERROR(INDEX('قرائت کنتور'!A:AZ,MATCH(A285&amp;"-"&amp;U$1,'قرائت کنتور'!B:B,0),MATCH(G285,'قرائت کنتور'!$1:$1,0)),0)</f>
        <v>0</v>
      </c>
      <c r="W285" s="188">
        <f>IFERROR(INDEX('قرائت کنتور'!A:AZ,MATCH(A285&amp;"-"&amp;W$1,'قرائت کنتور'!B:B,0),MATCH(L285,'قرائت کنتور'!$1:$1,0)),0)</f>
        <v>0</v>
      </c>
      <c r="X285" s="188">
        <f>IFERROR(INDEX('قرائت کنتور'!A:AZ,MATCH(A285&amp;"-"&amp;W$1,'قرائت کنتور'!B:B,0),MATCH(G285,'قرائت کنتور'!$1:$1,0)),0)</f>
        <v>0</v>
      </c>
      <c r="Y285" s="188">
        <f>IFERROR(INDEX('قرائت کنتور'!A:AZ,MATCH(A285&amp;"-"&amp;Y$1,'قرائت کنتور'!B:B,0),MATCH(L285,'قرائت کنتور'!$1:$1,0)),0)</f>
        <v>0</v>
      </c>
      <c r="Z285" s="188">
        <f>IFERROR(INDEX('قرائت کنتور'!A:AZ,MATCH(A285&amp;"-"&amp;Y$1,'قرائت کنتور'!B:B,0),MATCH(G285,'قرائت کنتور'!$1:$1,0)),0)</f>
        <v>0</v>
      </c>
      <c r="AA285" s="188">
        <f>IFERROR(INDEX('قرائت کنتور'!A:AZ,MATCH(A285&amp;"-"&amp;AA$1,'قرائت کنتور'!B:B,0),MATCH(L285,'قرائت کنتور'!$1:$1,0)),0)</f>
        <v>0</v>
      </c>
      <c r="AB285" s="188">
        <f>IFERROR(INDEX('قرائت کنتور'!A:AZ,MATCH(A285&amp;"-"&amp;AA$1,'قرائت کنتور'!B:B,0),MATCH(G285,'قرائت کنتور'!$1:$1,0)),0)</f>
        <v>0</v>
      </c>
      <c r="AC285" s="265"/>
      <c r="AD285" s="188">
        <f t="shared" si="97"/>
        <v>0</v>
      </c>
      <c r="AE285" s="188">
        <f t="shared" si="98"/>
        <v>0</v>
      </c>
      <c r="AF285" s="188">
        <f t="shared" si="99"/>
        <v>0</v>
      </c>
      <c r="AG285" s="188">
        <f t="shared" si="100"/>
        <v>0</v>
      </c>
      <c r="AH285" s="188">
        <f t="shared" si="101"/>
        <v>0</v>
      </c>
      <c r="AI285" s="188">
        <f t="shared" si="102"/>
        <v>0</v>
      </c>
      <c r="AJ285" s="188" t="str">
        <f t="shared" si="103"/>
        <v>0</v>
      </c>
      <c r="AK285" s="265"/>
      <c r="AL285" s="254" t="str">
        <f t="shared" si="104"/>
        <v>---</v>
      </c>
      <c r="AM285" s="254" t="str">
        <f t="shared" si="105"/>
        <v>---</v>
      </c>
      <c r="AN285" s="265"/>
      <c r="AO285" s="188" t="str">
        <f>IFERROR(INDEX('تعرفه ها'!A:Z,MATCH(P285&amp;"-"&amp;AO$1,'تعرفه ها'!C:C,0),MATCH(F285,'تعرفه ها'!$2:$2,0),1),"---")</f>
        <v>---</v>
      </c>
      <c r="AP285" s="188" t="str">
        <f>IFERROR(INDEX('تعرفه ها'!A:Z,MATCH(P285&amp;"-"&amp;AP$1,'تعرفه ها'!C:C,0),MATCH(F285,'تعرفه ها'!$2:$2,0),1),"---")</f>
        <v>---</v>
      </c>
      <c r="AQ285" s="188" t="str">
        <f>IFERROR(INDEX('تعرفه ها'!A:Z,MATCH(P285&amp;"-"&amp;AQ$1,'تعرفه ها'!C:C,0),MATCH(F285,'تعرفه ها'!$2:$2,0),1),"---")</f>
        <v>---</v>
      </c>
      <c r="AR285" s="188" t="str">
        <f>IFERROR(INDEX('تعرفه ها'!A:Z,MATCH(P285&amp;"-"&amp;AR$1,'تعرفه ها'!C:C,0),MATCH(F285,'تعرفه ها'!$2:$2,0),1),"---")</f>
        <v>---</v>
      </c>
      <c r="AS285" s="265"/>
      <c r="AT285" s="415" t="str">
        <f t="shared" si="106"/>
        <v>---</v>
      </c>
      <c r="AU285" s="415" t="str">
        <f t="shared" si="107"/>
        <v>---</v>
      </c>
      <c r="AV285" s="415" t="str">
        <f t="shared" si="108"/>
        <v>---</v>
      </c>
      <c r="AW285" s="415" t="str">
        <f t="shared" si="109"/>
        <v>---</v>
      </c>
      <c r="AX285" s="415" t="str">
        <f t="shared" si="110"/>
        <v>---</v>
      </c>
      <c r="AY285" s="415" t="str">
        <f>IFERROR(AH285*INDEX('تعرفه ها'!A:Z,MATCH("عوارض برق به ازاء هر کیلووات",'تعرفه ها'!$C:$C,0),MATCH(F285,'تعرفه ها'!$2:$2,0)),"---")</f>
        <v>---</v>
      </c>
      <c r="AZ285" s="415" t="str">
        <f t="shared" si="111"/>
        <v>---</v>
      </c>
      <c r="BA285" s="415" t="str">
        <f>IFERROR(ROUND(((AX285+AY285+AZ285)*INDEX('تعرفه ها'!A:Z,MATCH("هزینه نگهداری و تعمیرات شبکه برق",'تعرفه ها'!$C:$C,0),MATCH(F285,'تعرفه ها'!$2:$2,0))/100),0),"---")</f>
        <v>---</v>
      </c>
      <c r="BB285" s="415">
        <f>IFERROR(IF(P285="دیماندی",ROUND(AJ285*INDEX('تعرفه ها'!A:Z,MATCH(BB$1,'تعرفه ها'!$C:$C,0),MATCH(F285,'تعرفه ها'!$2:$2,0))*J285/30,0),0),"---")</f>
        <v>0</v>
      </c>
      <c r="BC285" s="415"/>
      <c r="BD285" s="54" t="str">
        <f>IFERROR(IF(INDEX('اطلاعات دوره'!A:Z,MATCH(G285,'اطلاعات دوره'!C:C,0),MATCH("برق",'اطلاعات دوره'!$1:$1,0))="دارد",ROUND(AX285*INDEX('تعرفه ها'!A:Z,MATCH("پیک فصلی برق",'تعرفه ها'!$C:$C,0),MATCH(F285,'تعرفه ها'!$2:$2,0))/100,0),0),"---")</f>
        <v>---</v>
      </c>
      <c r="BE285" s="415" t="str">
        <f>IFERROR(ROUND(((AX285+AY285+AZ285+BA285+BB285+BC285+BD285)*INDEX('تعرفه ها'!A:Z,MATCH("مالیات برق",'تعرفه ها'!$C:$C,0),MATCH(F285,'تعرفه ها'!$2:$2,0))/100),0),"---")</f>
        <v>---</v>
      </c>
      <c r="BF285" s="415" t="str">
        <f t="shared" si="112"/>
        <v>---</v>
      </c>
      <c r="BG285" s="415" t="str">
        <f t="shared" si="116"/>
        <v>---</v>
      </c>
      <c r="BH285" s="415" t="str">
        <f t="shared" si="113"/>
        <v>---</v>
      </c>
      <c r="BI285" s="54" t="str">
        <f t="shared" si="114"/>
        <v>---</v>
      </c>
      <c r="BJ285" s="55" t="str">
        <f t="shared" si="115"/>
        <v>---</v>
      </c>
      <c r="BK285" s="262"/>
      <c r="BL285" s="183" t="str">
        <f>IFERROR(IF(INDEX(پرداخت!A:AZ,MATCH(A285&amp;" - "&amp;"برق",پرداخت!$B:$B,0),MATCH(G285,پرداخت!$1:$1,0))="نشده","نشده","شده"),"---")</f>
        <v>---</v>
      </c>
      <c r="BN285" s="257"/>
      <c r="BO285" s="257"/>
      <c r="BP285" s="257"/>
      <c r="BQ285" s="257"/>
      <c r="BR285" s="257"/>
      <c r="BS285" s="257"/>
      <c r="BT285" s="257"/>
      <c r="BU285" s="257"/>
      <c r="BV285" s="257"/>
      <c r="BW285" s="257"/>
      <c r="BX285" s="257"/>
      <c r="BY285" s="257"/>
      <c r="BZ285" s="257"/>
      <c r="CA285" s="257"/>
      <c r="CB285" s="257"/>
      <c r="CC285" s="257"/>
      <c r="CD285" s="257"/>
      <c r="CE285" s="257"/>
      <c r="CF285" s="257"/>
      <c r="CG285" s="257"/>
      <c r="CH285"/>
      <c r="CI285"/>
      <c r="CJ285"/>
      <c r="CK285"/>
    </row>
    <row r="286" spans="1:89" ht="33.75" hidden="1">
      <c r="A286" s="170"/>
      <c r="B286" s="47">
        <f>IFERROR(INDEX('اطلاعات انشعابات شرکتها'!A:BB,MATCH(A286,'اطلاعات انشعابات شرکتها'!A:A,0),MATCH(B$1,'اطلاعات انشعابات شرکتها'!$1:$1,0)),0)</f>
        <v>0</v>
      </c>
      <c r="C286" s="48">
        <f>IFERROR(INDEX('اطلاعات انشعابات شرکتها'!A:BB,MATCH(A286,'اطلاعات انشعابات شرکتها'!A:A,0),MATCH(C$1,'اطلاعات انشعابات شرکتها'!$1:$1,0)),0)</f>
        <v>0</v>
      </c>
      <c r="D286" s="45"/>
      <c r="E286" s="171"/>
      <c r="F286" s="170"/>
      <c r="G286" s="188" t="str">
        <f t="shared" si="94"/>
        <v>/</v>
      </c>
      <c r="H286" s="188">
        <f>IFERROR(INDEX('اطلاعات دوره'!A:Z,MATCH(G286,'اطلاعات دوره'!C:C,0),MATCH(H$1,'اطلاعات دوره'!$1:$1,0)),0)</f>
        <v>0</v>
      </c>
      <c r="I286" s="188">
        <f>IFERROR(INDEX('اطلاعات دوره'!A:Z,MATCH(G286,'اطلاعات دوره'!C:C,0),MATCH(I$1,'اطلاعات دوره'!$1:$1,0)),0)</f>
        <v>0</v>
      </c>
      <c r="J286" s="188">
        <f>IFERROR(INDEX('اطلاعات دوره'!A:Z,MATCH(G286,'اطلاعات دوره'!C:C,0),MATCH(J$1,'اطلاعات دوره'!$1:$1,0)),0)</f>
        <v>0</v>
      </c>
      <c r="K286" s="265"/>
      <c r="L286" s="188" t="str">
        <f>IFERROR(INDEX('اطلاعات دوره'!A:Z,MATCH(G286,'اطلاعات دوره'!C:C,0)-1,MATCH("عنوان",'اطلاعات دوره'!$1:$1,0)),"---")</f>
        <v>---</v>
      </c>
      <c r="M286" s="188" t="str">
        <f t="shared" si="95"/>
        <v>----</v>
      </c>
      <c r="N286" s="188" t="str">
        <f t="shared" si="96"/>
        <v>-/</v>
      </c>
      <c r="O286" s="265"/>
      <c r="P286" s="188">
        <f>IFERROR(INDEX('اطلاعات انشعابات شرکتها'!A:BB,MATCH(A286,'اطلاعات انشعابات شرکتها'!A:A,0),MATCH(P$1,'اطلاعات انشعابات شرکتها'!$1:$1,0)),0)</f>
        <v>0</v>
      </c>
      <c r="Q286" s="188">
        <f>IFERROR(INDEX('اطلاعات انشعابات شرکتها'!A:BB,MATCH(A286,'اطلاعات انشعابات شرکتها'!A:A,0),MATCH(Q$1,'اطلاعات انشعابات شرکتها'!$1:$1,0)),0)</f>
        <v>0</v>
      </c>
      <c r="R286" s="188">
        <f>IFERROR(INDEX('اطلاعات انشعابات شرکتها'!A:BB,MATCH(A286,'اطلاعات انشعابات شرکتها'!A:A,0),MATCH(R$1,'اطلاعات انشعابات شرکتها'!$1:$1,0)),0)</f>
        <v>0</v>
      </c>
      <c r="S286" s="265"/>
      <c r="T286" s="188">
        <f>IFERROR(INDEX('قرائت کنتور'!A:AZ,MATCH(A286&amp;"-"&amp;T$1,'قرائت کنتور'!B:B,0),MATCH(G286,'قرائت کنتور'!$1:$1,0)),0)</f>
        <v>0</v>
      </c>
      <c r="U286" s="188">
        <f>IFERROR(INDEX('قرائت کنتور'!A:AZ,MATCH(A286&amp;"-"&amp;U$1,'قرائت کنتور'!B:B,0),MATCH(L286,'قرائت کنتور'!$1:$1,0)),0)</f>
        <v>0</v>
      </c>
      <c r="V286" s="188">
        <f>IFERROR(INDEX('قرائت کنتور'!A:AZ,MATCH(A286&amp;"-"&amp;U$1,'قرائت کنتور'!B:B,0),MATCH(G286,'قرائت کنتور'!$1:$1,0)),0)</f>
        <v>0</v>
      </c>
      <c r="W286" s="188">
        <f>IFERROR(INDEX('قرائت کنتور'!A:AZ,MATCH(A286&amp;"-"&amp;W$1,'قرائت کنتور'!B:B,0),MATCH(L286,'قرائت کنتور'!$1:$1,0)),0)</f>
        <v>0</v>
      </c>
      <c r="X286" s="188">
        <f>IFERROR(INDEX('قرائت کنتور'!A:AZ,MATCH(A286&amp;"-"&amp;W$1,'قرائت کنتور'!B:B,0),MATCH(G286,'قرائت کنتور'!$1:$1,0)),0)</f>
        <v>0</v>
      </c>
      <c r="Y286" s="188">
        <f>IFERROR(INDEX('قرائت کنتور'!A:AZ,MATCH(A286&amp;"-"&amp;Y$1,'قرائت کنتور'!B:B,0),MATCH(L286,'قرائت کنتور'!$1:$1,0)),0)</f>
        <v>0</v>
      </c>
      <c r="Z286" s="188">
        <f>IFERROR(INDEX('قرائت کنتور'!A:AZ,MATCH(A286&amp;"-"&amp;Y$1,'قرائت کنتور'!B:B,0),MATCH(G286,'قرائت کنتور'!$1:$1,0)),0)</f>
        <v>0</v>
      </c>
      <c r="AA286" s="188">
        <f>IFERROR(INDEX('قرائت کنتور'!A:AZ,MATCH(A286&amp;"-"&amp;AA$1,'قرائت کنتور'!B:B,0),MATCH(L286,'قرائت کنتور'!$1:$1,0)),0)</f>
        <v>0</v>
      </c>
      <c r="AB286" s="188">
        <f>IFERROR(INDEX('قرائت کنتور'!A:AZ,MATCH(A286&amp;"-"&amp;AA$1,'قرائت کنتور'!B:B,0),MATCH(G286,'قرائت کنتور'!$1:$1,0)),0)</f>
        <v>0</v>
      </c>
      <c r="AC286" s="265"/>
      <c r="AD286" s="188">
        <f t="shared" si="97"/>
        <v>0</v>
      </c>
      <c r="AE286" s="188">
        <f t="shared" si="98"/>
        <v>0</v>
      </c>
      <c r="AF286" s="188">
        <f t="shared" si="99"/>
        <v>0</v>
      </c>
      <c r="AG286" s="188">
        <f t="shared" si="100"/>
        <v>0</v>
      </c>
      <c r="AH286" s="188">
        <f t="shared" si="101"/>
        <v>0</v>
      </c>
      <c r="AI286" s="188">
        <f t="shared" si="102"/>
        <v>0</v>
      </c>
      <c r="AJ286" s="188" t="str">
        <f t="shared" si="103"/>
        <v>0</v>
      </c>
      <c r="AK286" s="265"/>
      <c r="AL286" s="254" t="str">
        <f t="shared" si="104"/>
        <v>---</v>
      </c>
      <c r="AM286" s="254" t="str">
        <f t="shared" si="105"/>
        <v>---</v>
      </c>
      <c r="AN286" s="265"/>
      <c r="AO286" s="188" t="str">
        <f>IFERROR(INDEX('تعرفه ها'!A:Z,MATCH(P286&amp;"-"&amp;AO$1,'تعرفه ها'!C:C,0),MATCH(F286,'تعرفه ها'!$2:$2,0),1),"---")</f>
        <v>---</v>
      </c>
      <c r="AP286" s="188" t="str">
        <f>IFERROR(INDEX('تعرفه ها'!A:Z,MATCH(P286&amp;"-"&amp;AP$1,'تعرفه ها'!C:C,0),MATCH(F286,'تعرفه ها'!$2:$2,0),1),"---")</f>
        <v>---</v>
      </c>
      <c r="AQ286" s="188" t="str">
        <f>IFERROR(INDEX('تعرفه ها'!A:Z,MATCH(P286&amp;"-"&amp;AQ$1,'تعرفه ها'!C:C,0),MATCH(F286,'تعرفه ها'!$2:$2,0),1),"---")</f>
        <v>---</v>
      </c>
      <c r="AR286" s="188" t="str">
        <f>IFERROR(INDEX('تعرفه ها'!A:Z,MATCH(P286&amp;"-"&amp;AR$1,'تعرفه ها'!C:C,0),MATCH(F286,'تعرفه ها'!$2:$2,0),1),"---")</f>
        <v>---</v>
      </c>
      <c r="AS286" s="265"/>
      <c r="AT286" s="415" t="str">
        <f t="shared" si="106"/>
        <v>---</v>
      </c>
      <c r="AU286" s="415" t="str">
        <f t="shared" si="107"/>
        <v>---</v>
      </c>
      <c r="AV286" s="415" t="str">
        <f t="shared" si="108"/>
        <v>---</v>
      </c>
      <c r="AW286" s="415" t="str">
        <f t="shared" si="109"/>
        <v>---</v>
      </c>
      <c r="AX286" s="415" t="str">
        <f t="shared" si="110"/>
        <v>---</v>
      </c>
      <c r="AY286" s="415" t="str">
        <f>IFERROR(AH286*INDEX('تعرفه ها'!A:Z,MATCH("عوارض برق به ازاء هر کیلووات",'تعرفه ها'!$C:$C,0),MATCH(F286,'تعرفه ها'!$2:$2,0)),"---")</f>
        <v>---</v>
      </c>
      <c r="AZ286" s="415" t="str">
        <f t="shared" si="111"/>
        <v>---</v>
      </c>
      <c r="BA286" s="415" t="str">
        <f>IFERROR(ROUND(((AX286+AY286+AZ286)*INDEX('تعرفه ها'!A:Z,MATCH("هزینه نگهداری و تعمیرات شبکه برق",'تعرفه ها'!$C:$C,0),MATCH(F286,'تعرفه ها'!$2:$2,0))/100),0),"---")</f>
        <v>---</v>
      </c>
      <c r="BB286" s="415">
        <f>IFERROR(IF(P286="دیماندی",ROUND(AJ286*INDEX('تعرفه ها'!A:Z,MATCH(BB$1,'تعرفه ها'!$C:$C,0),MATCH(F286,'تعرفه ها'!$2:$2,0))*J286/30,0),0),"---")</f>
        <v>0</v>
      </c>
      <c r="BC286" s="415"/>
      <c r="BD286" s="54" t="str">
        <f>IFERROR(IF(INDEX('اطلاعات دوره'!A:Z,MATCH(G286,'اطلاعات دوره'!C:C,0),MATCH("برق",'اطلاعات دوره'!$1:$1,0))="دارد",ROUND(AX286*INDEX('تعرفه ها'!A:Z,MATCH("پیک فصلی برق",'تعرفه ها'!$C:$C,0),MATCH(F286,'تعرفه ها'!$2:$2,0))/100,0),0),"---")</f>
        <v>---</v>
      </c>
      <c r="BE286" s="415" t="str">
        <f>IFERROR(ROUND(((AX286+AY286+AZ286+BA286+BB286+BC286+BD286)*INDEX('تعرفه ها'!A:Z,MATCH("مالیات برق",'تعرفه ها'!$C:$C,0),MATCH(F286,'تعرفه ها'!$2:$2,0))/100),0),"---")</f>
        <v>---</v>
      </c>
      <c r="BF286" s="415" t="str">
        <f t="shared" si="112"/>
        <v>---</v>
      </c>
      <c r="BG286" s="415" t="str">
        <f t="shared" si="116"/>
        <v>---</v>
      </c>
      <c r="BH286" s="415" t="str">
        <f t="shared" si="113"/>
        <v>---</v>
      </c>
      <c r="BI286" s="54" t="str">
        <f t="shared" si="114"/>
        <v>---</v>
      </c>
      <c r="BJ286" s="55" t="str">
        <f t="shared" si="115"/>
        <v>---</v>
      </c>
      <c r="BK286" s="262"/>
      <c r="BL286" s="183" t="str">
        <f>IFERROR(IF(INDEX(پرداخت!A:AZ,MATCH(A286&amp;" - "&amp;"برق",پرداخت!$B:$B,0),MATCH(G286,پرداخت!$1:$1,0))="نشده","نشده","شده"),"---")</f>
        <v>---</v>
      </c>
      <c r="BN286" s="257"/>
      <c r="BO286" s="257"/>
      <c r="BP286" s="257"/>
      <c r="BQ286" s="257"/>
      <c r="BR286" s="257"/>
      <c r="BS286" s="257"/>
      <c r="BT286" s="257"/>
      <c r="BU286" s="257"/>
      <c r="BV286" s="257"/>
      <c r="BW286" s="257"/>
      <c r="BX286" s="257"/>
      <c r="BY286" s="257"/>
      <c r="BZ286" s="257"/>
      <c r="CA286" s="257"/>
      <c r="CB286" s="257"/>
      <c r="CC286" s="257"/>
      <c r="CD286" s="257"/>
      <c r="CE286" s="257"/>
      <c r="CF286" s="257"/>
      <c r="CG286" s="257"/>
      <c r="CH286"/>
      <c r="CI286"/>
      <c r="CJ286"/>
      <c r="CK286"/>
    </row>
    <row r="287" spans="1:89" ht="33.75" hidden="1">
      <c r="A287" s="170"/>
      <c r="B287" s="47">
        <f>IFERROR(INDEX('اطلاعات انشعابات شرکتها'!A:BB,MATCH(A287,'اطلاعات انشعابات شرکتها'!A:A,0),MATCH(B$1,'اطلاعات انشعابات شرکتها'!$1:$1,0)),0)</f>
        <v>0</v>
      </c>
      <c r="C287" s="48">
        <f>IFERROR(INDEX('اطلاعات انشعابات شرکتها'!A:BB,MATCH(A287,'اطلاعات انشعابات شرکتها'!A:A,0),MATCH(C$1,'اطلاعات انشعابات شرکتها'!$1:$1,0)),0)</f>
        <v>0</v>
      </c>
      <c r="D287" s="45"/>
      <c r="E287" s="171"/>
      <c r="F287" s="170"/>
      <c r="G287" s="188" t="str">
        <f t="shared" si="94"/>
        <v>/</v>
      </c>
      <c r="H287" s="188">
        <f>IFERROR(INDEX('اطلاعات دوره'!A:Z,MATCH(G287,'اطلاعات دوره'!C:C,0),MATCH(H$1,'اطلاعات دوره'!$1:$1,0)),0)</f>
        <v>0</v>
      </c>
      <c r="I287" s="188">
        <f>IFERROR(INDEX('اطلاعات دوره'!A:Z,MATCH(G287,'اطلاعات دوره'!C:C,0),MATCH(I$1,'اطلاعات دوره'!$1:$1,0)),0)</f>
        <v>0</v>
      </c>
      <c r="J287" s="188">
        <f>IFERROR(INDEX('اطلاعات دوره'!A:Z,MATCH(G287,'اطلاعات دوره'!C:C,0),MATCH(J$1,'اطلاعات دوره'!$1:$1,0)),0)</f>
        <v>0</v>
      </c>
      <c r="K287" s="265"/>
      <c r="L287" s="188" t="str">
        <f>IFERROR(INDEX('اطلاعات دوره'!A:Z,MATCH(G287,'اطلاعات دوره'!C:C,0)-1,MATCH("عنوان",'اطلاعات دوره'!$1:$1,0)),"---")</f>
        <v>---</v>
      </c>
      <c r="M287" s="188" t="str">
        <f t="shared" si="95"/>
        <v>----</v>
      </c>
      <c r="N287" s="188" t="str">
        <f t="shared" si="96"/>
        <v>-/</v>
      </c>
      <c r="O287" s="265"/>
      <c r="P287" s="188">
        <f>IFERROR(INDEX('اطلاعات انشعابات شرکتها'!A:BB,MATCH(A287,'اطلاعات انشعابات شرکتها'!A:A,0),MATCH(P$1,'اطلاعات انشعابات شرکتها'!$1:$1,0)),0)</f>
        <v>0</v>
      </c>
      <c r="Q287" s="188">
        <f>IFERROR(INDEX('اطلاعات انشعابات شرکتها'!A:BB,MATCH(A287,'اطلاعات انشعابات شرکتها'!A:A,0),MATCH(Q$1,'اطلاعات انشعابات شرکتها'!$1:$1,0)),0)</f>
        <v>0</v>
      </c>
      <c r="R287" s="188">
        <f>IFERROR(INDEX('اطلاعات انشعابات شرکتها'!A:BB,MATCH(A287,'اطلاعات انشعابات شرکتها'!A:A,0),MATCH(R$1,'اطلاعات انشعابات شرکتها'!$1:$1,0)),0)</f>
        <v>0</v>
      </c>
      <c r="S287" s="265"/>
      <c r="T287" s="188">
        <f>IFERROR(INDEX('قرائت کنتور'!A:AZ,MATCH(A287&amp;"-"&amp;T$1,'قرائت کنتور'!B:B,0),MATCH(G287,'قرائت کنتور'!$1:$1,0)),0)</f>
        <v>0</v>
      </c>
      <c r="U287" s="188">
        <f>IFERROR(INDEX('قرائت کنتور'!A:AZ,MATCH(A287&amp;"-"&amp;U$1,'قرائت کنتور'!B:B,0),MATCH(L287,'قرائت کنتور'!$1:$1,0)),0)</f>
        <v>0</v>
      </c>
      <c r="V287" s="188">
        <f>IFERROR(INDEX('قرائت کنتور'!A:AZ,MATCH(A287&amp;"-"&amp;U$1,'قرائت کنتور'!B:B,0),MATCH(G287,'قرائت کنتور'!$1:$1,0)),0)</f>
        <v>0</v>
      </c>
      <c r="W287" s="188">
        <f>IFERROR(INDEX('قرائت کنتور'!A:AZ,MATCH(A287&amp;"-"&amp;W$1,'قرائت کنتور'!B:B,0),MATCH(L287,'قرائت کنتور'!$1:$1,0)),0)</f>
        <v>0</v>
      </c>
      <c r="X287" s="188">
        <f>IFERROR(INDEX('قرائت کنتور'!A:AZ,MATCH(A287&amp;"-"&amp;W$1,'قرائت کنتور'!B:B,0),MATCH(G287,'قرائت کنتور'!$1:$1,0)),0)</f>
        <v>0</v>
      </c>
      <c r="Y287" s="188">
        <f>IFERROR(INDEX('قرائت کنتور'!A:AZ,MATCH(A287&amp;"-"&amp;Y$1,'قرائت کنتور'!B:B,0),MATCH(L287,'قرائت کنتور'!$1:$1,0)),0)</f>
        <v>0</v>
      </c>
      <c r="Z287" s="188">
        <f>IFERROR(INDEX('قرائت کنتور'!A:AZ,MATCH(A287&amp;"-"&amp;Y$1,'قرائت کنتور'!B:B,0),MATCH(G287,'قرائت کنتور'!$1:$1,0)),0)</f>
        <v>0</v>
      </c>
      <c r="AA287" s="188">
        <f>IFERROR(INDEX('قرائت کنتور'!A:AZ,MATCH(A287&amp;"-"&amp;AA$1,'قرائت کنتور'!B:B,0),MATCH(L287,'قرائت کنتور'!$1:$1,0)),0)</f>
        <v>0</v>
      </c>
      <c r="AB287" s="188">
        <f>IFERROR(INDEX('قرائت کنتور'!A:AZ,MATCH(A287&amp;"-"&amp;AA$1,'قرائت کنتور'!B:B,0),MATCH(G287,'قرائت کنتور'!$1:$1,0)),0)</f>
        <v>0</v>
      </c>
      <c r="AC287" s="265"/>
      <c r="AD287" s="188">
        <f t="shared" si="97"/>
        <v>0</v>
      </c>
      <c r="AE287" s="188">
        <f t="shared" si="98"/>
        <v>0</v>
      </c>
      <c r="AF287" s="188">
        <f t="shared" si="99"/>
        <v>0</v>
      </c>
      <c r="AG287" s="188">
        <f t="shared" si="100"/>
        <v>0</v>
      </c>
      <c r="AH287" s="188">
        <f t="shared" si="101"/>
        <v>0</v>
      </c>
      <c r="AI287" s="188">
        <f t="shared" si="102"/>
        <v>0</v>
      </c>
      <c r="AJ287" s="188" t="str">
        <f t="shared" si="103"/>
        <v>0</v>
      </c>
      <c r="AK287" s="265"/>
      <c r="AL287" s="254" t="str">
        <f t="shared" si="104"/>
        <v>---</v>
      </c>
      <c r="AM287" s="254" t="str">
        <f t="shared" si="105"/>
        <v>---</v>
      </c>
      <c r="AN287" s="265"/>
      <c r="AO287" s="188" t="str">
        <f>IFERROR(INDEX('تعرفه ها'!A:Z,MATCH(P287&amp;"-"&amp;AO$1,'تعرفه ها'!C:C,0),MATCH(F287,'تعرفه ها'!$2:$2,0),1),"---")</f>
        <v>---</v>
      </c>
      <c r="AP287" s="188" t="str">
        <f>IFERROR(INDEX('تعرفه ها'!A:Z,MATCH(P287&amp;"-"&amp;AP$1,'تعرفه ها'!C:C,0),MATCH(F287,'تعرفه ها'!$2:$2,0),1),"---")</f>
        <v>---</v>
      </c>
      <c r="AQ287" s="188" t="str">
        <f>IFERROR(INDEX('تعرفه ها'!A:Z,MATCH(P287&amp;"-"&amp;AQ$1,'تعرفه ها'!C:C,0),MATCH(F287,'تعرفه ها'!$2:$2,0),1),"---")</f>
        <v>---</v>
      </c>
      <c r="AR287" s="188" t="str">
        <f>IFERROR(INDEX('تعرفه ها'!A:Z,MATCH(P287&amp;"-"&amp;AR$1,'تعرفه ها'!C:C,0),MATCH(F287,'تعرفه ها'!$2:$2,0),1),"---")</f>
        <v>---</v>
      </c>
      <c r="AS287" s="265"/>
      <c r="AT287" s="415" t="str">
        <f t="shared" si="106"/>
        <v>---</v>
      </c>
      <c r="AU287" s="415" t="str">
        <f t="shared" si="107"/>
        <v>---</v>
      </c>
      <c r="AV287" s="415" t="str">
        <f t="shared" si="108"/>
        <v>---</v>
      </c>
      <c r="AW287" s="415" t="str">
        <f t="shared" si="109"/>
        <v>---</v>
      </c>
      <c r="AX287" s="415" t="str">
        <f t="shared" si="110"/>
        <v>---</v>
      </c>
      <c r="AY287" s="415" t="str">
        <f>IFERROR(AH287*INDEX('تعرفه ها'!A:Z,MATCH("عوارض برق به ازاء هر کیلووات",'تعرفه ها'!$C:$C,0),MATCH(F287,'تعرفه ها'!$2:$2,0)),"---")</f>
        <v>---</v>
      </c>
      <c r="AZ287" s="415" t="str">
        <f t="shared" si="111"/>
        <v>---</v>
      </c>
      <c r="BA287" s="415" t="str">
        <f>IFERROR(ROUND(((AX287+AY287+AZ287)*INDEX('تعرفه ها'!A:Z,MATCH("هزینه نگهداری و تعمیرات شبکه برق",'تعرفه ها'!$C:$C,0),MATCH(F287,'تعرفه ها'!$2:$2,0))/100),0),"---")</f>
        <v>---</v>
      </c>
      <c r="BB287" s="415">
        <f>IFERROR(IF(P287="دیماندی",ROUND(AJ287*INDEX('تعرفه ها'!A:Z,MATCH(BB$1,'تعرفه ها'!$C:$C,0),MATCH(F287,'تعرفه ها'!$2:$2,0))*J287/30,0),0),"---")</f>
        <v>0</v>
      </c>
      <c r="BC287" s="415"/>
      <c r="BD287" s="54" t="str">
        <f>IFERROR(IF(INDEX('اطلاعات دوره'!A:Z,MATCH(G287,'اطلاعات دوره'!C:C,0),MATCH("برق",'اطلاعات دوره'!$1:$1,0))="دارد",ROUND(AX287*INDEX('تعرفه ها'!A:Z,MATCH("پیک فصلی برق",'تعرفه ها'!$C:$C,0),MATCH(F287,'تعرفه ها'!$2:$2,0))/100,0),0),"---")</f>
        <v>---</v>
      </c>
      <c r="BE287" s="415" t="str">
        <f>IFERROR(ROUND(((AX287+AY287+AZ287+BA287+BB287+BC287+BD287)*INDEX('تعرفه ها'!A:Z,MATCH("مالیات برق",'تعرفه ها'!$C:$C,0),MATCH(F287,'تعرفه ها'!$2:$2,0))/100),0),"---")</f>
        <v>---</v>
      </c>
      <c r="BF287" s="415" t="str">
        <f t="shared" si="112"/>
        <v>---</v>
      </c>
      <c r="BG287" s="415" t="str">
        <f t="shared" si="116"/>
        <v>---</v>
      </c>
      <c r="BH287" s="415" t="str">
        <f t="shared" si="113"/>
        <v>---</v>
      </c>
      <c r="BI287" s="54" t="str">
        <f t="shared" si="114"/>
        <v>---</v>
      </c>
      <c r="BJ287" s="55" t="str">
        <f t="shared" si="115"/>
        <v>---</v>
      </c>
      <c r="BK287" s="262"/>
      <c r="BL287" s="183" t="str">
        <f>IFERROR(IF(INDEX(پرداخت!A:AZ,MATCH(A287&amp;" - "&amp;"برق",پرداخت!$B:$B,0),MATCH(G287,پرداخت!$1:$1,0))="نشده","نشده","شده"),"---")</f>
        <v>---</v>
      </c>
      <c r="BN287" s="257"/>
      <c r="BO287" s="257"/>
      <c r="BP287" s="257"/>
      <c r="BQ287" s="257"/>
      <c r="BR287" s="257"/>
      <c r="BS287" s="257"/>
      <c r="BT287" s="257"/>
      <c r="BU287" s="257"/>
      <c r="BV287" s="257"/>
      <c r="BW287" s="257"/>
      <c r="BX287" s="257"/>
      <c r="BY287" s="257"/>
      <c r="BZ287" s="257"/>
      <c r="CA287" s="257"/>
      <c r="CB287" s="257"/>
      <c r="CC287" s="257"/>
      <c r="CD287" s="257"/>
      <c r="CE287" s="257"/>
      <c r="CF287" s="257"/>
      <c r="CG287" s="257"/>
      <c r="CH287"/>
      <c r="CI287"/>
      <c r="CJ287"/>
      <c r="CK287"/>
    </row>
    <row r="288" spans="1:89" ht="33.75" hidden="1">
      <c r="A288" s="170"/>
      <c r="B288" s="47">
        <f>IFERROR(INDEX('اطلاعات انشعابات شرکتها'!A:BB,MATCH(A288,'اطلاعات انشعابات شرکتها'!A:A,0),MATCH(B$1,'اطلاعات انشعابات شرکتها'!$1:$1,0)),0)</f>
        <v>0</v>
      </c>
      <c r="C288" s="48">
        <f>IFERROR(INDEX('اطلاعات انشعابات شرکتها'!A:BB,MATCH(A288,'اطلاعات انشعابات شرکتها'!A:A,0),MATCH(C$1,'اطلاعات انشعابات شرکتها'!$1:$1,0)),0)</f>
        <v>0</v>
      </c>
      <c r="D288" s="45"/>
      <c r="E288" s="171"/>
      <c r="F288" s="170"/>
      <c r="G288" s="188" t="str">
        <f t="shared" si="94"/>
        <v>/</v>
      </c>
      <c r="H288" s="188">
        <f>IFERROR(INDEX('اطلاعات دوره'!A:Z,MATCH(G288,'اطلاعات دوره'!C:C,0),MATCH(H$1,'اطلاعات دوره'!$1:$1,0)),0)</f>
        <v>0</v>
      </c>
      <c r="I288" s="188">
        <f>IFERROR(INDEX('اطلاعات دوره'!A:Z,MATCH(G288,'اطلاعات دوره'!C:C,0),MATCH(I$1,'اطلاعات دوره'!$1:$1,0)),0)</f>
        <v>0</v>
      </c>
      <c r="J288" s="188">
        <f>IFERROR(INDEX('اطلاعات دوره'!A:Z,MATCH(G288,'اطلاعات دوره'!C:C,0),MATCH(J$1,'اطلاعات دوره'!$1:$1,0)),0)</f>
        <v>0</v>
      </c>
      <c r="K288" s="265"/>
      <c r="L288" s="188" t="str">
        <f>IFERROR(INDEX('اطلاعات دوره'!A:Z,MATCH(G288,'اطلاعات دوره'!C:C,0)-1,MATCH("عنوان",'اطلاعات دوره'!$1:$1,0)),"---")</f>
        <v>---</v>
      </c>
      <c r="M288" s="188" t="str">
        <f t="shared" si="95"/>
        <v>----</v>
      </c>
      <c r="N288" s="188" t="str">
        <f t="shared" si="96"/>
        <v>-/</v>
      </c>
      <c r="O288" s="265"/>
      <c r="P288" s="188">
        <f>IFERROR(INDEX('اطلاعات انشعابات شرکتها'!A:BB,MATCH(A288,'اطلاعات انشعابات شرکتها'!A:A,0),MATCH(P$1,'اطلاعات انشعابات شرکتها'!$1:$1,0)),0)</f>
        <v>0</v>
      </c>
      <c r="Q288" s="188">
        <f>IFERROR(INDEX('اطلاعات انشعابات شرکتها'!A:BB,MATCH(A288,'اطلاعات انشعابات شرکتها'!A:A,0),MATCH(Q$1,'اطلاعات انشعابات شرکتها'!$1:$1,0)),0)</f>
        <v>0</v>
      </c>
      <c r="R288" s="188">
        <f>IFERROR(INDEX('اطلاعات انشعابات شرکتها'!A:BB,MATCH(A288,'اطلاعات انشعابات شرکتها'!A:A,0),MATCH(R$1,'اطلاعات انشعابات شرکتها'!$1:$1,0)),0)</f>
        <v>0</v>
      </c>
      <c r="S288" s="265"/>
      <c r="T288" s="188">
        <f>IFERROR(INDEX('قرائت کنتور'!A:AZ,MATCH(A288&amp;"-"&amp;T$1,'قرائت کنتور'!B:B,0),MATCH(G288,'قرائت کنتور'!$1:$1,0)),0)</f>
        <v>0</v>
      </c>
      <c r="U288" s="188">
        <f>IFERROR(INDEX('قرائت کنتور'!A:AZ,MATCH(A288&amp;"-"&amp;U$1,'قرائت کنتور'!B:B,0),MATCH(L288,'قرائت کنتور'!$1:$1,0)),0)</f>
        <v>0</v>
      </c>
      <c r="V288" s="188">
        <f>IFERROR(INDEX('قرائت کنتور'!A:AZ,MATCH(A288&amp;"-"&amp;U$1,'قرائت کنتور'!B:B,0),MATCH(G288,'قرائت کنتور'!$1:$1,0)),0)</f>
        <v>0</v>
      </c>
      <c r="W288" s="188">
        <f>IFERROR(INDEX('قرائت کنتور'!A:AZ,MATCH(A288&amp;"-"&amp;W$1,'قرائت کنتور'!B:B,0),MATCH(L288,'قرائت کنتور'!$1:$1,0)),0)</f>
        <v>0</v>
      </c>
      <c r="X288" s="188">
        <f>IFERROR(INDEX('قرائت کنتور'!A:AZ,MATCH(A288&amp;"-"&amp;W$1,'قرائت کنتور'!B:B,0),MATCH(G288,'قرائت کنتور'!$1:$1,0)),0)</f>
        <v>0</v>
      </c>
      <c r="Y288" s="188">
        <f>IFERROR(INDEX('قرائت کنتور'!A:AZ,MATCH(A288&amp;"-"&amp;Y$1,'قرائت کنتور'!B:B,0),MATCH(L288,'قرائت کنتور'!$1:$1,0)),0)</f>
        <v>0</v>
      </c>
      <c r="Z288" s="188">
        <f>IFERROR(INDEX('قرائت کنتور'!A:AZ,MATCH(A288&amp;"-"&amp;Y$1,'قرائت کنتور'!B:B,0),MATCH(G288,'قرائت کنتور'!$1:$1,0)),0)</f>
        <v>0</v>
      </c>
      <c r="AA288" s="188">
        <f>IFERROR(INDEX('قرائت کنتور'!A:AZ,MATCH(A288&amp;"-"&amp;AA$1,'قرائت کنتور'!B:B,0),MATCH(L288,'قرائت کنتور'!$1:$1,0)),0)</f>
        <v>0</v>
      </c>
      <c r="AB288" s="188">
        <f>IFERROR(INDEX('قرائت کنتور'!A:AZ,MATCH(A288&amp;"-"&amp;AA$1,'قرائت کنتور'!B:B,0),MATCH(G288,'قرائت کنتور'!$1:$1,0)),0)</f>
        <v>0</v>
      </c>
      <c r="AC288" s="265"/>
      <c r="AD288" s="188">
        <f t="shared" si="97"/>
        <v>0</v>
      </c>
      <c r="AE288" s="188">
        <f t="shared" si="98"/>
        <v>0</v>
      </c>
      <c r="AF288" s="188">
        <f t="shared" si="99"/>
        <v>0</v>
      </c>
      <c r="AG288" s="188">
        <f t="shared" si="100"/>
        <v>0</v>
      </c>
      <c r="AH288" s="188">
        <f t="shared" si="101"/>
        <v>0</v>
      </c>
      <c r="AI288" s="188">
        <f t="shared" si="102"/>
        <v>0</v>
      </c>
      <c r="AJ288" s="188" t="str">
        <f t="shared" si="103"/>
        <v>0</v>
      </c>
      <c r="AK288" s="265"/>
      <c r="AL288" s="254" t="str">
        <f t="shared" si="104"/>
        <v>---</v>
      </c>
      <c r="AM288" s="254" t="str">
        <f t="shared" si="105"/>
        <v>---</v>
      </c>
      <c r="AN288" s="265"/>
      <c r="AO288" s="188" t="str">
        <f>IFERROR(INDEX('تعرفه ها'!A:Z,MATCH(P288&amp;"-"&amp;AO$1,'تعرفه ها'!C:C,0),MATCH(F288,'تعرفه ها'!$2:$2,0),1),"---")</f>
        <v>---</v>
      </c>
      <c r="AP288" s="188" t="str">
        <f>IFERROR(INDEX('تعرفه ها'!A:Z,MATCH(P288&amp;"-"&amp;AP$1,'تعرفه ها'!C:C,0),MATCH(F288,'تعرفه ها'!$2:$2,0),1),"---")</f>
        <v>---</v>
      </c>
      <c r="AQ288" s="188" t="str">
        <f>IFERROR(INDEX('تعرفه ها'!A:Z,MATCH(P288&amp;"-"&amp;AQ$1,'تعرفه ها'!C:C,0),MATCH(F288,'تعرفه ها'!$2:$2,0),1),"---")</f>
        <v>---</v>
      </c>
      <c r="AR288" s="188" t="str">
        <f>IFERROR(INDEX('تعرفه ها'!A:Z,MATCH(P288&amp;"-"&amp;AR$1,'تعرفه ها'!C:C,0),MATCH(F288,'تعرفه ها'!$2:$2,0),1),"---")</f>
        <v>---</v>
      </c>
      <c r="AS288" s="265"/>
      <c r="AT288" s="415" t="str">
        <f t="shared" si="106"/>
        <v>---</v>
      </c>
      <c r="AU288" s="415" t="str">
        <f t="shared" si="107"/>
        <v>---</v>
      </c>
      <c r="AV288" s="415" t="str">
        <f t="shared" si="108"/>
        <v>---</v>
      </c>
      <c r="AW288" s="415" t="str">
        <f t="shared" si="109"/>
        <v>---</v>
      </c>
      <c r="AX288" s="415" t="str">
        <f t="shared" si="110"/>
        <v>---</v>
      </c>
      <c r="AY288" s="415" t="str">
        <f>IFERROR(AH288*INDEX('تعرفه ها'!A:Z,MATCH("عوارض برق به ازاء هر کیلووات",'تعرفه ها'!$C:$C,0),MATCH(F288,'تعرفه ها'!$2:$2,0)),"---")</f>
        <v>---</v>
      </c>
      <c r="AZ288" s="415" t="str">
        <f t="shared" si="111"/>
        <v>---</v>
      </c>
      <c r="BA288" s="415" t="str">
        <f>IFERROR(ROUND(((AX288+AY288+AZ288)*INDEX('تعرفه ها'!A:Z,MATCH("هزینه نگهداری و تعمیرات شبکه برق",'تعرفه ها'!$C:$C,0),MATCH(F288,'تعرفه ها'!$2:$2,0))/100),0),"---")</f>
        <v>---</v>
      </c>
      <c r="BB288" s="415">
        <f>IFERROR(IF(P288="دیماندی",ROUND(AJ288*INDEX('تعرفه ها'!A:Z,MATCH(BB$1,'تعرفه ها'!$C:$C,0),MATCH(F288,'تعرفه ها'!$2:$2,0))*J288/30,0),0),"---")</f>
        <v>0</v>
      </c>
      <c r="BC288" s="415"/>
      <c r="BD288" s="54" t="str">
        <f>IFERROR(IF(INDEX('اطلاعات دوره'!A:Z,MATCH(G288,'اطلاعات دوره'!C:C,0),MATCH("برق",'اطلاعات دوره'!$1:$1,0))="دارد",ROUND(AX288*INDEX('تعرفه ها'!A:Z,MATCH("پیک فصلی برق",'تعرفه ها'!$C:$C,0),MATCH(F288,'تعرفه ها'!$2:$2,0))/100,0),0),"---")</f>
        <v>---</v>
      </c>
      <c r="BE288" s="415" t="str">
        <f>IFERROR(ROUND(((AX288+AY288+AZ288+BA288+BB288+BC288+BD288)*INDEX('تعرفه ها'!A:Z,MATCH("مالیات برق",'تعرفه ها'!$C:$C,0),MATCH(F288,'تعرفه ها'!$2:$2,0))/100),0),"---")</f>
        <v>---</v>
      </c>
      <c r="BF288" s="415" t="str">
        <f t="shared" si="112"/>
        <v>---</v>
      </c>
      <c r="BG288" s="415" t="str">
        <f t="shared" si="116"/>
        <v>---</v>
      </c>
      <c r="BH288" s="415" t="str">
        <f t="shared" si="113"/>
        <v>---</v>
      </c>
      <c r="BI288" s="54" t="str">
        <f t="shared" si="114"/>
        <v>---</v>
      </c>
      <c r="BJ288" s="55" t="str">
        <f t="shared" si="115"/>
        <v>---</v>
      </c>
      <c r="BK288" s="262"/>
      <c r="BL288" s="183" t="str">
        <f>IFERROR(IF(INDEX(پرداخت!A:AZ,MATCH(A288&amp;" - "&amp;"برق",پرداخت!$B:$B,0),MATCH(G288,پرداخت!$1:$1,0))="نشده","نشده","شده"),"---")</f>
        <v>---</v>
      </c>
      <c r="BN288" s="257"/>
      <c r="BO288" s="257"/>
      <c r="BP288" s="257"/>
      <c r="BQ288" s="257"/>
      <c r="BR288" s="257"/>
      <c r="BS288" s="257"/>
      <c r="BT288" s="257"/>
      <c r="BU288" s="257"/>
      <c r="BV288" s="257"/>
      <c r="BW288" s="257"/>
      <c r="BX288" s="257"/>
      <c r="BY288" s="257"/>
      <c r="BZ288" s="257"/>
      <c r="CA288" s="257"/>
      <c r="CB288" s="257"/>
      <c r="CC288" s="257"/>
      <c r="CD288" s="257"/>
      <c r="CE288" s="257"/>
      <c r="CF288" s="257"/>
      <c r="CG288" s="257"/>
      <c r="CH288"/>
      <c r="CI288"/>
      <c r="CJ288"/>
      <c r="CK288"/>
    </row>
    <row r="289" spans="1:89" ht="33.75" hidden="1">
      <c r="A289" s="170"/>
      <c r="B289" s="47">
        <f>IFERROR(INDEX('اطلاعات انشعابات شرکتها'!A:BB,MATCH(A289,'اطلاعات انشعابات شرکتها'!A:A,0),MATCH(B$1,'اطلاعات انشعابات شرکتها'!$1:$1,0)),0)</f>
        <v>0</v>
      </c>
      <c r="C289" s="48">
        <f>IFERROR(INDEX('اطلاعات انشعابات شرکتها'!A:BB,MATCH(A289,'اطلاعات انشعابات شرکتها'!A:A,0),MATCH(C$1,'اطلاعات انشعابات شرکتها'!$1:$1,0)),0)</f>
        <v>0</v>
      </c>
      <c r="D289" s="45"/>
      <c r="E289" s="171"/>
      <c r="F289" s="170"/>
      <c r="G289" s="188" t="str">
        <f t="shared" si="94"/>
        <v>/</v>
      </c>
      <c r="H289" s="188">
        <f>IFERROR(INDEX('اطلاعات دوره'!A:Z,MATCH(G289,'اطلاعات دوره'!C:C,0),MATCH(H$1,'اطلاعات دوره'!$1:$1,0)),0)</f>
        <v>0</v>
      </c>
      <c r="I289" s="188">
        <f>IFERROR(INDEX('اطلاعات دوره'!A:Z,MATCH(G289,'اطلاعات دوره'!C:C,0),MATCH(I$1,'اطلاعات دوره'!$1:$1,0)),0)</f>
        <v>0</v>
      </c>
      <c r="J289" s="188">
        <f>IFERROR(INDEX('اطلاعات دوره'!A:Z,MATCH(G289,'اطلاعات دوره'!C:C,0),MATCH(J$1,'اطلاعات دوره'!$1:$1,0)),0)</f>
        <v>0</v>
      </c>
      <c r="K289" s="265"/>
      <c r="L289" s="188" t="str">
        <f>IFERROR(INDEX('اطلاعات دوره'!A:Z,MATCH(G289,'اطلاعات دوره'!C:C,0)-1,MATCH("عنوان",'اطلاعات دوره'!$1:$1,0)),"---")</f>
        <v>---</v>
      </c>
      <c r="M289" s="188" t="str">
        <f t="shared" si="95"/>
        <v>----</v>
      </c>
      <c r="N289" s="188" t="str">
        <f t="shared" si="96"/>
        <v>-/</v>
      </c>
      <c r="O289" s="265"/>
      <c r="P289" s="188">
        <f>IFERROR(INDEX('اطلاعات انشعابات شرکتها'!A:BB,MATCH(A289,'اطلاعات انشعابات شرکتها'!A:A,0),MATCH(P$1,'اطلاعات انشعابات شرکتها'!$1:$1,0)),0)</f>
        <v>0</v>
      </c>
      <c r="Q289" s="188">
        <f>IFERROR(INDEX('اطلاعات انشعابات شرکتها'!A:BB,MATCH(A289,'اطلاعات انشعابات شرکتها'!A:A,0),MATCH(Q$1,'اطلاعات انشعابات شرکتها'!$1:$1,0)),0)</f>
        <v>0</v>
      </c>
      <c r="R289" s="188">
        <f>IFERROR(INDEX('اطلاعات انشعابات شرکتها'!A:BB,MATCH(A289,'اطلاعات انشعابات شرکتها'!A:A,0),MATCH(R$1,'اطلاعات انشعابات شرکتها'!$1:$1,0)),0)</f>
        <v>0</v>
      </c>
      <c r="S289" s="265"/>
      <c r="T289" s="188">
        <f>IFERROR(INDEX('قرائت کنتور'!A:AZ,MATCH(A289&amp;"-"&amp;T$1,'قرائت کنتور'!B:B,0),MATCH(G289,'قرائت کنتور'!$1:$1,0)),0)</f>
        <v>0</v>
      </c>
      <c r="U289" s="188">
        <f>IFERROR(INDEX('قرائت کنتور'!A:AZ,MATCH(A289&amp;"-"&amp;U$1,'قرائت کنتور'!B:B,0),MATCH(L289,'قرائت کنتور'!$1:$1,0)),0)</f>
        <v>0</v>
      </c>
      <c r="V289" s="188">
        <f>IFERROR(INDEX('قرائت کنتور'!A:AZ,MATCH(A289&amp;"-"&amp;U$1,'قرائت کنتور'!B:B,0),MATCH(G289,'قرائت کنتور'!$1:$1,0)),0)</f>
        <v>0</v>
      </c>
      <c r="W289" s="188">
        <f>IFERROR(INDEX('قرائت کنتور'!A:AZ,MATCH(A289&amp;"-"&amp;W$1,'قرائت کنتور'!B:B,0),MATCH(L289,'قرائت کنتور'!$1:$1,0)),0)</f>
        <v>0</v>
      </c>
      <c r="X289" s="188">
        <f>IFERROR(INDEX('قرائت کنتور'!A:AZ,MATCH(A289&amp;"-"&amp;W$1,'قرائت کنتور'!B:B,0),MATCH(G289,'قرائت کنتور'!$1:$1,0)),0)</f>
        <v>0</v>
      </c>
      <c r="Y289" s="188">
        <f>IFERROR(INDEX('قرائت کنتور'!A:AZ,MATCH(A289&amp;"-"&amp;Y$1,'قرائت کنتور'!B:B,0),MATCH(L289,'قرائت کنتور'!$1:$1,0)),0)</f>
        <v>0</v>
      </c>
      <c r="Z289" s="188">
        <f>IFERROR(INDEX('قرائت کنتور'!A:AZ,MATCH(A289&amp;"-"&amp;Y$1,'قرائت کنتور'!B:B,0),MATCH(G289,'قرائت کنتور'!$1:$1,0)),0)</f>
        <v>0</v>
      </c>
      <c r="AA289" s="188">
        <f>IFERROR(INDEX('قرائت کنتور'!A:AZ,MATCH(A289&amp;"-"&amp;AA$1,'قرائت کنتور'!B:B,0),MATCH(L289,'قرائت کنتور'!$1:$1,0)),0)</f>
        <v>0</v>
      </c>
      <c r="AB289" s="188">
        <f>IFERROR(INDEX('قرائت کنتور'!A:AZ,MATCH(A289&amp;"-"&amp;AA$1,'قرائت کنتور'!B:B,0),MATCH(G289,'قرائت کنتور'!$1:$1,0)),0)</f>
        <v>0</v>
      </c>
      <c r="AC289" s="265"/>
      <c r="AD289" s="188">
        <f t="shared" si="97"/>
        <v>0</v>
      </c>
      <c r="AE289" s="188">
        <f t="shared" si="98"/>
        <v>0</v>
      </c>
      <c r="AF289" s="188">
        <f t="shared" si="99"/>
        <v>0</v>
      </c>
      <c r="AG289" s="188">
        <f t="shared" si="100"/>
        <v>0</v>
      </c>
      <c r="AH289" s="188">
        <f t="shared" si="101"/>
        <v>0</v>
      </c>
      <c r="AI289" s="188">
        <f t="shared" si="102"/>
        <v>0</v>
      </c>
      <c r="AJ289" s="188" t="str">
        <f t="shared" si="103"/>
        <v>0</v>
      </c>
      <c r="AK289" s="265"/>
      <c r="AL289" s="254" t="str">
        <f t="shared" si="104"/>
        <v>---</v>
      </c>
      <c r="AM289" s="254" t="str">
        <f t="shared" si="105"/>
        <v>---</v>
      </c>
      <c r="AN289" s="265"/>
      <c r="AO289" s="188" t="str">
        <f>IFERROR(INDEX('تعرفه ها'!A:Z,MATCH(P289&amp;"-"&amp;AO$1,'تعرفه ها'!C:C,0),MATCH(F289,'تعرفه ها'!$2:$2,0),1),"---")</f>
        <v>---</v>
      </c>
      <c r="AP289" s="188" t="str">
        <f>IFERROR(INDEX('تعرفه ها'!A:Z,MATCH(P289&amp;"-"&amp;AP$1,'تعرفه ها'!C:C,0),MATCH(F289,'تعرفه ها'!$2:$2,0),1),"---")</f>
        <v>---</v>
      </c>
      <c r="AQ289" s="188" t="str">
        <f>IFERROR(INDEX('تعرفه ها'!A:Z,MATCH(P289&amp;"-"&amp;AQ$1,'تعرفه ها'!C:C,0),MATCH(F289,'تعرفه ها'!$2:$2,0),1),"---")</f>
        <v>---</v>
      </c>
      <c r="AR289" s="188" t="str">
        <f>IFERROR(INDEX('تعرفه ها'!A:Z,MATCH(P289&amp;"-"&amp;AR$1,'تعرفه ها'!C:C,0),MATCH(F289,'تعرفه ها'!$2:$2,0),1),"---")</f>
        <v>---</v>
      </c>
      <c r="AS289" s="265"/>
      <c r="AT289" s="415" t="str">
        <f t="shared" si="106"/>
        <v>---</v>
      </c>
      <c r="AU289" s="415" t="str">
        <f t="shared" si="107"/>
        <v>---</v>
      </c>
      <c r="AV289" s="415" t="str">
        <f t="shared" si="108"/>
        <v>---</v>
      </c>
      <c r="AW289" s="415" t="str">
        <f t="shared" si="109"/>
        <v>---</v>
      </c>
      <c r="AX289" s="415" t="str">
        <f t="shared" si="110"/>
        <v>---</v>
      </c>
      <c r="AY289" s="415" t="str">
        <f>IFERROR(AH289*INDEX('تعرفه ها'!A:Z,MATCH("عوارض برق به ازاء هر کیلووات",'تعرفه ها'!$C:$C,0),MATCH(F289,'تعرفه ها'!$2:$2,0)),"---")</f>
        <v>---</v>
      </c>
      <c r="AZ289" s="415" t="str">
        <f t="shared" si="111"/>
        <v>---</v>
      </c>
      <c r="BA289" s="415" t="str">
        <f>IFERROR(ROUND(((AX289+AY289+AZ289)*INDEX('تعرفه ها'!A:Z,MATCH("هزینه نگهداری و تعمیرات شبکه برق",'تعرفه ها'!$C:$C,0),MATCH(F289,'تعرفه ها'!$2:$2,0))/100),0),"---")</f>
        <v>---</v>
      </c>
      <c r="BB289" s="415">
        <f>IFERROR(IF(P289="دیماندی",ROUND(AJ289*INDEX('تعرفه ها'!A:Z,MATCH(BB$1,'تعرفه ها'!$C:$C,0),MATCH(F289,'تعرفه ها'!$2:$2,0))*J289/30,0),0),"---")</f>
        <v>0</v>
      </c>
      <c r="BC289" s="415"/>
      <c r="BD289" s="54" t="str">
        <f>IFERROR(IF(INDEX('اطلاعات دوره'!A:Z,MATCH(G289,'اطلاعات دوره'!C:C,0),MATCH("برق",'اطلاعات دوره'!$1:$1,0))="دارد",ROUND(AX289*INDEX('تعرفه ها'!A:Z,MATCH("پیک فصلی برق",'تعرفه ها'!$C:$C,0),MATCH(F289,'تعرفه ها'!$2:$2,0))/100,0),0),"---")</f>
        <v>---</v>
      </c>
      <c r="BE289" s="415" t="str">
        <f>IFERROR(ROUND(((AX289+AY289+AZ289+BA289+BB289+BC289+BD289)*INDEX('تعرفه ها'!A:Z,MATCH("مالیات برق",'تعرفه ها'!$C:$C,0),MATCH(F289,'تعرفه ها'!$2:$2,0))/100),0),"---")</f>
        <v>---</v>
      </c>
      <c r="BF289" s="415" t="str">
        <f t="shared" si="112"/>
        <v>---</v>
      </c>
      <c r="BG289" s="415" t="str">
        <f t="shared" si="116"/>
        <v>---</v>
      </c>
      <c r="BH289" s="415" t="str">
        <f t="shared" si="113"/>
        <v>---</v>
      </c>
      <c r="BI289" s="54" t="str">
        <f t="shared" si="114"/>
        <v>---</v>
      </c>
      <c r="BJ289" s="55" t="str">
        <f t="shared" si="115"/>
        <v>---</v>
      </c>
      <c r="BK289" s="262"/>
      <c r="BL289" s="183" t="str">
        <f>IFERROR(IF(INDEX(پرداخت!A:AZ,MATCH(A289&amp;" - "&amp;"برق",پرداخت!$B:$B,0),MATCH(G289,پرداخت!$1:$1,0))="نشده","نشده","شده"),"---")</f>
        <v>---</v>
      </c>
      <c r="BN289" s="257"/>
      <c r="BO289" s="257"/>
      <c r="BP289" s="257"/>
      <c r="BQ289" s="257"/>
      <c r="BR289" s="257"/>
      <c r="BS289" s="257"/>
      <c r="BT289" s="257"/>
      <c r="BU289" s="257"/>
      <c r="BV289" s="257"/>
      <c r="BW289" s="257"/>
      <c r="BX289" s="257"/>
      <c r="BY289" s="257"/>
      <c r="BZ289" s="257"/>
      <c r="CA289" s="257"/>
      <c r="CB289" s="257"/>
      <c r="CC289" s="257"/>
      <c r="CD289" s="257"/>
      <c r="CE289" s="257"/>
      <c r="CF289" s="257"/>
      <c r="CG289" s="257"/>
      <c r="CH289"/>
      <c r="CI289"/>
      <c r="CJ289"/>
      <c r="CK289"/>
    </row>
    <row r="290" spans="1:89" ht="33.75" hidden="1">
      <c r="A290" s="170"/>
      <c r="B290" s="47">
        <f>IFERROR(INDEX('اطلاعات انشعابات شرکتها'!A:BB,MATCH(A290,'اطلاعات انشعابات شرکتها'!A:A,0),MATCH(B$1,'اطلاعات انشعابات شرکتها'!$1:$1,0)),0)</f>
        <v>0</v>
      </c>
      <c r="C290" s="48">
        <f>IFERROR(INDEX('اطلاعات انشعابات شرکتها'!A:BB,MATCH(A290,'اطلاعات انشعابات شرکتها'!A:A,0),MATCH(C$1,'اطلاعات انشعابات شرکتها'!$1:$1,0)),0)</f>
        <v>0</v>
      </c>
      <c r="D290" s="45"/>
      <c r="E290" s="171"/>
      <c r="F290" s="170"/>
      <c r="G290" s="188" t="str">
        <f t="shared" si="94"/>
        <v>/</v>
      </c>
      <c r="H290" s="188">
        <f>IFERROR(INDEX('اطلاعات دوره'!A:Z,MATCH(G290,'اطلاعات دوره'!C:C,0),MATCH(H$1,'اطلاعات دوره'!$1:$1,0)),0)</f>
        <v>0</v>
      </c>
      <c r="I290" s="188">
        <f>IFERROR(INDEX('اطلاعات دوره'!A:Z,MATCH(G290,'اطلاعات دوره'!C:C,0),MATCH(I$1,'اطلاعات دوره'!$1:$1,0)),0)</f>
        <v>0</v>
      </c>
      <c r="J290" s="188">
        <f>IFERROR(INDEX('اطلاعات دوره'!A:Z,MATCH(G290,'اطلاعات دوره'!C:C,0),MATCH(J$1,'اطلاعات دوره'!$1:$1,0)),0)</f>
        <v>0</v>
      </c>
      <c r="K290" s="265"/>
      <c r="L290" s="188" t="str">
        <f>IFERROR(INDEX('اطلاعات دوره'!A:Z,MATCH(G290,'اطلاعات دوره'!C:C,0)-1,MATCH("عنوان",'اطلاعات دوره'!$1:$1,0)),"---")</f>
        <v>---</v>
      </c>
      <c r="M290" s="188" t="str">
        <f t="shared" si="95"/>
        <v>----</v>
      </c>
      <c r="N290" s="188" t="str">
        <f t="shared" si="96"/>
        <v>-/</v>
      </c>
      <c r="O290" s="265"/>
      <c r="P290" s="188">
        <f>IFERROR(INDEX('اطلاعات انشعابات شرکتها'!A:BB,MATCH(A290,'اطلاعات انشعابات شرکتها'!A:A,0),MATCH(P$1,'اطلاعات انشعابات شرکتها'!$1:$1,0)),0)</f>
        <v>0</v>
      </c>
      <c r="Q290" s="188">
        <f>IFERROR(INDEX('اطلاعات انشعابات شرکتها'!A:BB,MATCH(A290,'اطلاعات انشعابات شرکتها'!A:A,0),MATCH(Q$1,'اطلاعات انشعابات شرکتها'!$1:$1,0)),0)</f>
        <v>0</v>
      </c>
      <c r="R290" s="188">
        <f>IFERROR(INDEX('اطلاعات انشعابات شرکتها'!A:BB,MATCH(A290,'اطلاعات انشعابات شرکتها'!A:A,0),MATCH(R$1,'اطلاعات انشعابات شرکتها'!$1:$1,0)),0)</f>
        <v>0</v>
      </c>
      <c r="S290" s="265"/>
      <c r="T290" s="188">
        <f>IFERROR(INDEX('قرائت کنتور'!A:AZ,MATCH(A290&amp;"-"&amp;T$1,'قرائت کنتور'!B:B,0),MATCH(G290,'قرائت کنتور'!$1:$1,0)),0)</f>
        <v>0</v>
      </c>
      <c r="U290" s="188">
        <f>IFERROR(INDEX('قرائت کنتور'!A:AZ,MATCH(A290&amp;"-"&amp;U$1,'قرائت کنتور'!B:B,0),MATCH(L290,'قرائت کنتور'!$1:$1,0)),0)</f>
        <v>0</v>
      </c>
      <c r="V290" s="188">
        <f>IFERROR(INDEX('قرائت کنتور'!A:AZ,MATCH(A290&amp;"-"&amp;U$1,'قرائت کنتور'!B:B,0),MATCH(G290,'قرائت کنتور'!$1:$1,0)),0)</f>
        <v>0</v>
      </c>
      <c r="W290" s="188">
        <f>IFERROR(INDEX('قرائت کنتور'!A:AZ,MATCH(A290&amp;"-"&amp;W$1,'قرائت کنتور'!B:B,0),MATCH(L290,'قرائت کنتور'!$1:$1,0)),0)</f>
        <v>0</v>
      </c>
      <c r="X290" s="188">
        <f>IFERROR(INDEX('قرائت کنتور'!A:AZ,MATCH(A290&amp;"-"&amp;W$1,'قرائت کنتور'!B:B,0),MATCH(G290,'قرائت کنتور'!$1:$1,0)),0)</f>
        <v>0</v>
      </c>
      <c r="Y290" s="188">
        <f>IFERROR(INDEX('قرائت کنتور'!A:AZ,MATCH(A290&amp;"-"&amp;Y$1,'قرائت کنتور'!B:B,0),MATCH(L290,'قرائت کنتور'!$1:$1,0)),0)</f>
        <v>0</v>
      </c>
      <c r="Z290" s="188">
        <f>IFERROR(INDEX('قرائت کنتور'!A:AZ,MATCH(A290&amp;"-"&amp;Y$1,'قرائت کنتور'!B:B,0),MATCH(G290,'قرائت کنتور'!$1:$1,0)),0)</f>
        <v>0</v>
      </c>
      <c r="AA290" s="188">
        <f>IFERROR(INDEX('قرائت کنتور'!A:AZ,MATCH(A290&amp;"-"&amp;AA$1,'قرائت کنتور'!B:B,0),MATCH(L290,'قرائت کنتور'!$1:$1,0)),0)</f>
        <v>0</v>
      </c>
      <c r="AB290" s="188">
        <f>IFERROR(INDEX('قرائت کنتور'!A:AZ,MATCH(A290&amp;"-"&amp;AA$1,'قرائت کنتور'!B:B,0),MATCH(G290,'قرائت کنتور'!$1:$1,0)),0)</f>
        <v>0</v>
      </c>
      <c r="AC290" s="265"/>
      <c r="AD290" s="188">
        <f t="shared" si="97"/>
        <v>0</v>
      </c>
      <c r="AE290" s="188">
        <f t="shared" si="98"/>
        <v>0</v>
      </c>
      <c r="AF290" s="188">
        <f t="shared" si="99"/>
        <v>0</v>
      </c>
      <c r="AG290" s="188">
        <f t="shared" si="100"/>
        <v>0</v>
      </c>
      <c r="AH290" s="188">
        <f t="shared" si="101"/>
        <v>0</v>
      </c>
      <c r="AI290" s="188">
        <f t="shared" si="102"/>
        <v>0</v>
      </c>
      <c r="AJ290" s="188" t="str">
        <f t="shared" si="103"/>
        <v>0</v>
      </c>
      <c r="AK290" s="265"/>
      <c r="AL290" s="254" t="str">
        <f t="shared" si="104"/>
        <v>---</v>
      </c>
      <c r="AM290" s="254" t="str">
        <f t="shared" si="105"/>
        <v>---</v>
      </c>
      <c r="AN290" s="265"/>
      <c r="AO290" s="188" t="str">
        <f>IFERROR(INDEX('تعرفه ها'!A:Z,MATCH(P290&amp;"-"&amp;AO$1,'تعرفه ها'!C:C,0),MATCH(F290,'تعرفه ها'!$2:$2,0),1),"---")</f>
        <v>---</v>
      </c>
      <c r="AP290" s="188" t="str">
        <f>IFERROR(INDEX('تعرفه ها'!A:Z,MATCH(P290&amp;"-"&amp;AP$1,'تعرفه ها'!C:C,0),MATCH(F290,'تعرفه ها'!$2:$2,0),1),"---")</f>
        <v>---</v>
      </c>
      <c r="AQ290" s="188" t="str">
        <f>IFERROR(INDEX('تعرفه ها'!A:Z,MATCH(P290&amp;"-"&amp;AQ$1,'تعرفه ها'!C:C,0),MATCH(F290,'تعرفه ها'!$2:$2,0),1),"---")</f>
        <v>---</v>
      </c>
      <c r="AR290" s="188" t="str">
        <f>IFERROR(INDEX('تعرفه ها'!A:Z,MATCH(P290&amp;"-"&amp;AR$1,'تعرفه ها'!C:C,0),MATCH(F290,'تعرفه ها'!$2:$2,0),1),"---")</f>
        <v>---</v>
      </c>
      <c r="AS290" s="265"/>
      <c r="AT290" s="415" t="str">
        <f t="shared" si="106"/>
        <v>---</v>
      </c>
      <c r="AU290" s="415" t="str">
        <f t="shared" si="107"/>
        <v>---</v>
      </c>
      <c r="AV290" s="415" t="str">
        <f t="shared" si="108"/>
        <v>---</v>
      </c>
      <c r="AW290" s="415" t="str">
        <f t="shared" si="109"/>
        <v>---</v>
      </c>
      <c r="AX290" s="415" t="str">
        <f t="shared" si="110"/>
        <v>---</v>
      </c>
      <c r="AY290" s="415" t="str">
        <f>IFERROR(AH290*INDEX('تعرفه ها'!A:Z,MATCH("عوارض برق به ازاء هر کیلووات",'تعرفه ها'!$C:$C,0),MATCH(F290,'تعرفه ها'!$2:$2,0)),"---")</f>
        <v>---</v>
      </c>
      <c r="AZ290" s="415" t="str">
        <f t="shared" si="111"/>
        <v>---</v>
      </c>
      <c r="BA290" s="415" t="str">
        <f>IFERROR(ROUND(((AX290+AY290+AZ290)*INDEX('تعرفه ها'!A:Z,MATCH("هزینه نگهداری و تعمیرات شبکه برق",'تعرفه ها'!$C:$C,0),MATCH(F290,'تعرفه ها'!$2:$2,0))/100),0),"---")</f>
        <v>---</v>
      </c>
      <c r="BB290" s="415">
        <f>IFERROR(IF(P290="دیماندی",ROUND(AJ290*INDEX('تعرفه ها'!A:Z,MATCH(BB$1,'تعرفه ها'!$C:$C,0),MATCH(F290,'تعرفه ها'!$2:$2,0))*J290/30,0),0),"---")</f>
        <v>0</v>
      </c>
      <c r="BC290" s="415"/>
      <c r="BD290" s="54" t="str">
        <f>IFERROR(IF(INDEX('اطلاعات دوره'!A:Z,MATCH(G290,'اطلاعات دوره'!C:C,0),MATCH("برق",'اطلاعات دوره'!$1:$1,0))="دارد",ROUND(AX290*INDEX('تعرفه ها'!A:Z,MATCH("پیک فصلی برق",'تعرفه ها'!$C:$C,0),MATCH(F290,'تعرفه ها'!$2:$2,0))/100,0),0),"---")</f>
        <v>---</v>
      </c>
      <c r="BE290" s="415" t="str">
        <f>IFERROR(ROUND(((AX290+AY290+AZ290+BA290+BB290+BC290+BD290)*INDEX('تعرفه ها'!A:Z,MATCH("مالیات برق",'تعرفه ها'!$C:$C,0),MATCH(F290,'تعرفه ها'!$2:$2,0))/100),0),"---")</f>
        <v>---</v>
      </c>
      <c r="BF290" s="415" t="str">
        <f t="shared" si="112"/>
        <v>---</v>
      </c>
      <c r="BG290" s="415" t="str">
        <f t="shared" si="116"/>
        <v>---</v>
      </c>
      <c r="BH290" s="415" t="str">
        <f t="shared" si="113"/>
        <v>---</v>
      </c>
      <c r="BI290" s="54" t="str">
        <f t="shared" si="114"/>
        <v>---</v>
      </c>
      <c r="BJ290" s="55" t="str">
        <f t="shared" si="115"/>
        <v>---</v>
      </c>
      <c r="BK290" s="262"/>
      <c r="BL290" s="183" t="str">
        <f>IFERROR(IF(INDEX(پرداخت!A:AZ,MATCH(A290&amp;" - "&amp;"برق",پرداخت!$B:$B,0),MATCH(G290,پرداخت!$1:$1,0))="نشده","نشده","شده"),"---")</f>
        <v>---</v>
      </c>
      <c r="BN290" s="257"/>
      <c r="BO290" s="257"/>
      <c r="BP290" s="257"/>
      <c r="BQ290" s="257"/>
      <c r="BR290" s="257"/>
      <c r="BS290" s="257"/>
      <c r="BT290" s="257"/>
      <c r="BU290" s="257"/>
      <c r="BV290" s="257"/>
      <c r="BW290" s="257"/>
      <c r="BX290" s="257"/>
      <c r="BY290" s="257"/>
      <c r="BZ290" s="257"/>
      <c r="CA290" s="257"/>
      <c r="CB290" s="257"/>
      <c r="CC290" s="257"/>
      <c r="CD290" s="257"/>
      <c r="CE290" s="257"/>
      <c r="CF290" s="257"/>
      <c r="CG290" s="257"/>
      <c r="CH290"/>
      <c r="CI290"/>
      <c r="CJ290"/>
      <c r="CK290"/>
    </row>
    <row r="291" spans="1:89" ht="33.75" hidden="1">
      <c r="A291" s="170"/>
      <c r="B291" s="47">
        <f>IFERROR(INDEX('اطلاعات انشعابات شرکتها'!A:BB,MATCH(A291,'اطلاعات انشعابات شرکتها'!A:A,0),MATCH(B$1,'اطلاعات انشعابات شرکتها'!$1:$1,0)),0)</f>
        <v>0</v>
      </c>
      <c r="C291" s="48">
        <f>IFERROR(INDEX('اطلاعات انشعابات شرکتها'!A:BB,MATCH(A291,'اطلاعات انشعابات شرکتها'!A:A,0),MATCH(C$1,'اطلاعات انشعابات شرکتها'!$1:$1,0)),0)</f>
        <v>0</v>
      </c>
      <c r="D291" s="45"/>
      <c r="E291" s="171"/>
      <c r="F291" s="170"/>
      <c r="G291" s="188" t="str">
        <f t="shared" si="94"/>
        <v>/</v>
      </c>
      <c r="H291" s="188">
        <f>IFERROR(INDEX('اطلاعات دوره'!A:Z,MATCH(G291,'اطلاعات دوره'!C:C,0),MATCH(H$1,'اطلاعات دوره'!$1:$1,0)),0)</f>
        <v>0</v>
      </c>
      <c r="I291" s="188">
        <f>IFERROR(INDEX('اطلاعات دوره'!A:Z,MATCH(G291,'اطلاعات دوره'!C:C,0),MATCH(I$1,'اطلاعات دوره'!$1:$1,0)),0)</f>
        <v>0</v>
      </c>
      <c r="J291" s="188">
        <f>IFERROR(INDEX('اطلاعات دوره'!A:Z,MATCH(G291,'اطلاعات دوره'!C:C,0),MATCH(J$1,'اطلاعات دوره'!$1:$1,0)),0)</f>
        <v>0</v>
      </c>
      <c r="K291" s="265"/>
      <c r="L291" s="188" t="str">
        <f>IFERROR(INDEX('اطلاعات دوره'!A:Z,MATCH(G291,'اطلاعات دوره'!C:C,0)-1,MATCH("عنوان",'اطلاعات دوره'!$1:$1,0)),"---")</f>
        <v>---</v>
      </c>
      <c r="M291" s="188" t="str">
        <f t="shared" si="95"/>
        <v>----</v>
      </c>
      <c r="N291" s="188" t="str">
        <f t="shared" si="96"/>
        <v>-/</v>
      </c>
      <c r="O291" s="265"/>
      <c r="P291" s="188">
        <f>IFERROR(INDEX('اطلاعات انشعابات شرکتها'!A:BB,MATCH(A291,'اطلاعات انشعابات شرکتها'!A:A,0),MATCH(P$1,'اطلاعات انشعابات شرکتها'!$1:$1,0)),0)</f>
        <v>0</v>
      </c>
      <c r="Q291" s="188">
        <f>IFERROR(INDEX('اطلاعات انشعابات شرکتها'!A:BB,MATCH(A291,'اطلاعات انشعابات شرکتها'!A:A,0),MATCH(Q$1,'اطلاعات انشعابات شرکتها'!$1:$1,0)),0)</f>
        <v>0</v>
      </c>
      <c r="R291" s="188">
        <f>IFERROR(INDEX('اطلاعات انشعابات شرکتها'!A:BB,MATCH(A291,'اطلاعات انشعابات شرکتها'!A:A,0),MATCH(R$1,'اطلاعات انشعابات شرکتها'!$1:$1,0)),0)</f>
        <v>0</v>
      </c>
      <c r="S291" s="265"/>
      <c r="T291" s="188">
        <f>IFERROR(INDEX('قرائت کنتور'!A:AZ,MATCH(A291&amp;"-"&amp;T$1,'قرائت کنتور'!B:B,0),MATCH(G291,'قرائت کنتور'!$1:$1,0)),0)</f>
        <v>0</v>
      </c>
      <c r="U291" s="188">
        <f>IFERROR(INDEX('قرائت کنتور'!A:AZ,MATCH(A291&amp;"-"&amp;U$1,'قرائت کنتور'!B:B,0),MATCH(L291,'قرائت کنتور'!$1:$1,0)),0)</f>
        <v>0</v>
      </c>
      <c r="V291" s="188">
        <f>IFERROR(INDEX('قرائت کنتور'!A:AZ,MATCH(A291&amp;"-"&amp;U$1,'قرائت کنتور'!B:B,0),MATCH(G291,'قرائت کنتور'!$1:$1,0)),0)</f>
        <v>0</v>
      </c>
      <c r="W291" s="188">
        <f>IFERROR(INDEX('قرائت کنتور'!A:AZ,MATCH(A291&amp;"-"&amp;W$1,'قرائت کنتور'!B:B,0),MATCH(L291,'قرائت کنتور'!$1:$1,0)),0)</f>
        <v>0</v>
      </c>
      <c r="X291" s="188">
        <f>IFERROR(INDEX('قرائت کنتور'!A:AZ,MATCH(A291&amp;"-"&amp;W$1,'قرائت کنتور'!B:B,0),MATCH(G291,'قرائت کنتور'!$1:$1,0)),0)</f>
        <v>0</v>
      </c>
      <c r="Y291" s="188">
        <f>IFERROR(INDEX('قرائت کنتور'!A:AZ,MATCH(A291&amp;"-"&amp;Y$1,'قرائت کنتور'!B:B,0),MATCH(L291,'قرائت کنتور'!$1:$1,0)),0)</f>
        <v>0</v>
      </c>
      <c r="Z291" s="188">
        <f>IFERROR(INDEX('قرائت کنتور'!A:AZ,MATCH(A291&amp;"-"&amp;Y$1,'قرائت کنتور'!B:B,0),MATCH(G291,'قرائت کنتور'!$1:$1,0)),0)</f>
        <v>0</v>
      </c>
      <c r="AA291" s="188">
        <f>IFERROR(INDEX('قرائت کنتور'!A:AZ,MATCH(A291&amp;"-"&amp;AA$1,'قرائت کنتور'!B:B,0),MATCH(L291,'قرائت کنتور'!$1:$1,0)),0)</f>
        <v>0</v>
      </c>
      <c r="AB291" s="188">
        <f>IFERROR(INDEX('قرائت کنتور'!A:AZ,MATCH(A291&amp;"-"&amp;AA$1,'قرائت کنتور'!B:B,0),MATCH(G291,'قرائت کنتور'!$1:$1,0)),0)</f>
        <v>0</v>
      </c>
      <c r="AC291" s="265"/>
      <c r="AD291" s="188">
        <f t="shared" si="97"/>
        <v>0</v>
      </c>
      <c r="AE291" s="188">
        <f t="shared" si="98"/>
        <v>0</v>
      </c>
      <c r="AF291" s="188">
        <f t="shared" si="99"/>
        <v>0</v>
      </c>
      <c r="AG291" s="188">
        <f t="shared" si="100"/>
        <v>0</v>
      </c>
      <c r="AH291" s="188">
        <f t="shared" si="101"/>
        <v>0</v>
      </c>
      <c r="AI291" s="188">
        <f t="shared" si="102"/>
        <v>0</v>
      </c>
      <c r="AJ291" s="188" t="str">
        <f t="shared" si="103"/>
        <v>0</v>
      </c>
      <c r="AK291" s="265"/>
      <c r="AL291" s="254" t="str">
        <f t="shared" si="104"/>
        <v>---</v>
      </c>
      <c r="AM291" s="254" t="str">
        <f t="shared" si="105"/>
        <v>---</v>
      </c>
      <c r="AN291" s="265"/>
      <c r="AO291" s="188" t="str">
        <f>IFERROR(INDEX('تعرفه ها'!A:Z,MATCH(P291&amp;"-"&amp;AO$1,'تعرفه ها'!C:C,0),MATCH(F291,'تعرفه ها'!$2:$2,0),1),"---")</f>
        <v>---</v>
      </c>
      <c r="AP291" s="188" t="str">
        <f>IFERROR(INDEX('تعرفه ها'!A:Z,MATCH(P291&amp;"-"&amp;AP$1,'تعرفه ها'!C:C,0),MATCH(F291,'تعرفه ها'!$2:$2,0),1),"---")</f>
        <v>---</v>
      </c>
      <c r="AQ291" s="188" t="str">
        <f>IFERROR(INDEX('تعرفه ها'!A:Z,MATCH(P291&amp;"-"&amp;AQ$1,'تعرفه ها'!C:C,0),MATCH(F291,'تعرفه ها'!$2:$2,0),1),"---")</f>
        <v>---</v>
      </c>
      <c r="AR291" s="188" t="str">
        <f>IFERROR(INDEX('تعرفه ها'!A:Z,MATCH(P291&amp;"-"&amp;AR$1,'تعرفه ها'!C:C,0),MATCH(F291,'تعرفه ها'!$2:$2,0),1),"---")</f>
        <v>---</v>
      </c>
      <c r="AS291" s="265"/>
      <c r="AT291" s="415" t="str">
        <f t="shared" si="106"/>
        <v>---</v>
      </c>
      <c r="AU291" s="415" t="str">
        <f t="shared" si="107"/>
        <v>---</v>
      </c>
      <c r="AV291" s="415" t="str">
        <f t="shared" si="108"/>
        <v>---</v>
      </c>
      <c r="AW291" s="415" t="str">
        <f t="shared" si="109"/>
        <v>---</v>
      </c>
      <c r="AX291" s="415" t="str">
        <f t="shared" si="110"/>
        <v>---</v>
      </c>
      <c r="AY291" s="415" t="str">
        <f>IFERROR(AH291*INDEX('تعرفه ها'!A:Z,MATCH("عوارض برق به ازاء هر کیلووات",'تعرفه ها'!$C:$C,0),MATCH(F291,'تعرفه ها'!$2:$2,0)),"---")</f>
        <v>---</v>
      </c>
      <c r="AZ291" s="415" t="str">
        <f t="shared" si="111"/>
        <v>---</v>
      </c>
      <c r="BA291" s="415" t="str">
        <f>IFERROR(ROUND(((AX291+AY291+AZ291)*INDEX('تعرفه ها'!A:Z,MATCH("هزینه نگهداری و تعمیرات شبکه برق",'تعرفه ها'!$C:$C,0),MATCH(F291,'تعرفه ها'!$2:$2,0))/100),0),"---")</f>
        <v>---</v>
      </c>
      <c r="BB291" s="415">
        <f>IFERROR(IF(P291="دیماندی",ROUND(AJ291*INDEX('تعرفه ها'!A:Z,MATCH(BB$1,'تعرفه ها'!$C:$C,0),MATCH(F291,'تعرفه ها'!$2:$2,0))*J291/30,0),0),"---")</f>
        <v>0</v>
      </c>
      <c r="BC291" s="415"/>
      <c r="BD291" s="54" t="str">
        <f>IFERROR(IF(INDEX('اطلاعات دوره'!A:Z,MATCH(G291,'اطلاعات دوره'!C:C,0),MATCH("برق",'اطلاعات دوره'!$1:$1,0))="دارد",ROUND(AX291*INDEX('تعرفه ها'!A:Z,MATCH("پیک فصلی برق",'تعرفه ها'!$C:$C,0),MATCH(F291,'تعرفه ها'!$2:$2,0))/100,0),0),"---")</f>
        <v>---</v>
      </c>
      <c r="BE291" s="415" t="str">
        <f>IFERROR(ROUND(((AX291+AY291+AZ291+BA291+BB291+BC291+BD291)*INDEX('تعرفه ها'!A:Z,MATCH("مالیات برق",'تعرفه ها'!$C:$C,0),MATCH(F291,'تعرفه ها'!$2:$2,0))/100),0),"---")</f>
        <v>---</v>
      </c>
      <c r="BF291" s="415" t="str">
        <f t="shared" si="112"/>
        <v>---</v>
      </c>
      <c r="BG291" s="415" t="str">
        <f t="shared" si="116"/>
        <v>---</v>
      </c>
      <c r="BH291" s="415" t="str">
        <f t="shared" si="113"/>
        <v>---</v>
      </c>
      <c r="BI291" s="54" t="str">
        <f t="shared" si="114"/>
        <v>---</v>
      </c>
      <c r="BJ291" s="55" t="str">
        <f t="shared" si="115"/>
        <v>---</v>
      </c>
      <c r="BK291" s="262"/>
      <c r="BL291" s="183" t="str">
        <f>IFERROR(IF(INDEX(پرداخت!A:AZ,MATCH(A291&amp;" - "&amp;"برق",پرداخت!$B:$B,0),MATCH(G291,پرداخت!$1:$1,0))="نشده","نشده","شده"),"---")</f>
        <v>---</v>
      </c>
      <c r="BN291" s="257"/>
      <c r="BO291" s="257"/>
      <c r="BP291" s="257"/>
      <c r="BQ291" s="257"/>
      <c r="BR291" s="257"/>
      <c r="BS291" s="257"/>
      <c r="BT291" s="257"/>
      <c r="BU291" s="257"/>
      <c r="BV291" s="257"/>
      <c r="BW291" s="257"/>
      <c r="BX291" s="257"/>
      <c r="BY291" s="257"/>
      <c r="BZ291" s="257"/>
      <c r="CA291" s="257"/>
      <c r="CB291" s="257"/>
      <c r="CC291" s="257"/>
      <c r="CD291" s="257"/>
      <c r="CE291" s="257"/>
      <c r="CF291" s="257"/>
      <c r="CG291" s="257"/>
      <c r="CH291"/>
      <c r="CI291"/>
      <c r="CJ291"/>
      <c r="CK291"/>
    </row>
    <row r="292" spans="1:89" ht="33.75" hidden="1">
      <c r="A292" s="170"/>
      <c r="B292" s="47">
        <f>IFERROR(INDEX('اطلاعات انشعابات شرکتها'!A:BB,MATCH(A292,'اطلاعات انشعابات شرکتها'!A:A,0),MATCH(B$1,'اطلاعات انشعابات شرکتها'!$1:$1,0)),0)</f>
        <v>0</v>
      </c>
      <c r="C292" s="48">
        <f>IFERROR(INDEX('اطلاعات انشعابات شرکتها'!A:BB,MATCH(A292,'اطلاعات انشعابات شرکتها'!A:A,0),MATCH(C$1,'اطلاعات انشعابات شرکتها'!$1:$1,0)),0)</f>
        <v>0</v>
      </c>
      <c r="D292" s="45"/>
      <c r="E292" s="171"/>
      <c r="F292" s="170"/>
      <c r="G292" s="188" t="str">
        <f t="shared" si="94"/>
        <v>/</v>
      </c>
      <c r="H292" s="188">
        <f>IFERROR(INDEX('اطلاعات دوره'!A:Z,MATCH(G292,'اطلاعات دوره'!C:C,0),MATCH(H$1,'اطلاعات دوره'!$1:$1,0)),0)</f>
        <v>0</v>
      </c>
      <c r="I292" s="188">
        <f>IFERROR(INDEX('اطلاعات دوره'!A:Z,MATCH(G292,'اطلاعات دوره'!C:C,0),MATCH(I$1,'اطلاعات دوره'!$1:$1,0)),0)</f>
        <v>0</v>
      </c>
      <c r="J292" s="188">
        <f>IFERROR(INDEX('اطلاعات دوره'!A:Z,MATCH(G292,'اطلاعات دوره'!C:C,0),MATCH(J$1,'اطلاعات دوره'!$1:$1,0)),0)</f>
        <v>0</v>
      </c>
      <c r="K292" s="265"/>
      <c r="L292" s="188" t="str">
        <f>IFERROR(INDEX('اطلاعات دوره'!A:Z,MATCH(G292,'اطلاعات دوره'!C:C,0)-1,MATCH("عنوان",'اطلاعات دوره'!$1:$1,0)),"---")</f>
        <v>---</v>
      </c>
      <c r="M292" s="188" t="str">
        <f t="shared" si="95"/>
        <v>----</v>
      </c>
      <c r="N292" s="188" t="str">
        <f t="shared" si="96"/>
        <v>-/</v>
      </c>
      <c r="O292" s="265"/>
      <c r="P292" s="188">
        <f>IFERROR(INDEX('اطلاعات انشعابات شرکتها'!A:BB,MATCH(A292,'اطلاعات انشعابات شرکتها'!A:A,0),MATCH(P$1,'اطلاعات انشعابات شرکتها'!$1:$1,0)),0)</f>
        <v>0</v>
      </c>
      <c r="Q292" s="188">
        <f>IFERROR(INDEX('اطلاعات انشعابات شرکتها'!A:BB,MATCH(A292,'اطلاعات انشعابات شرکتها'!A:A,0),MATCH(Q$1,'اطلاعات انشعابات شرکتها'!$1:$1,0)),0)</f>
        <v>0</v>
      </c>
      <c r="R292" s="188">
        <f>IFERROR(INDEX('اطلاعات انشعابات شرکتها'!A:BB,MATCH(A292,'اطلاعات انشعابات شرکتها'!A:A,0),MATCH(R$1,'اطلاعات انشعابات شرکتها'!$1:$1,0)),0)</f>
        <v>0</v>
      </c>
      <c r="S292" s="265"/>
      <c r="T292" s="188">
        <f>IFERROR(INDEX('قرائت کنتور'!A:AZ,MATCH(A292&amp;"-"&amp;T$1,'قرائت کنتور'!B:B,0),MATCH(G292,'قرائت کنتور'!$1:$1,0)),0)</f>
        <v>0</v>
      </c>
      <c r="U292" s="188">
        <f>IFERROR(INDEX('قرائت کنتور'!A:AZ,MATCH(A292&amp;"-"&amp;U$1,'قرائت کنتور'!B:B,0),MATCH(L292,'قرائت کنتور'!$1:$1,0)),0)</f>
        <v>0</v>
      </c>
      <c r="V292" s="188">
        <f>IFERROR(INDEX('قرائت کنتور'!A:AZ,MATCH(A292&amp;"-"&amp;U$1,'قرائت کنتور'!B:B,0),MATCH(G292,'قرائت کنتور'!$1:$1,0)),0)</f>
        <v>0</v>
      </c>
      <c r="W292" s="188">
        <f>IFERROR(INDEX('قرائت کنتور'!A:AZ,MATCH(A292&amp;"-"&amp;W$1,'قرائت کنتور'!B:B,0),MATCH(L292,'قرائت کنتور'!$1:$1,0)),0)</f>
        <v>0</v>
      </c>
      <c r="X292" s="188">
        <f>IFERROR(INDEX('قرائت کنتور'!A:AZ,MATCH(A292&amp;"-"&amp;W$1,'قرائت کنتور'!B:B,0),MATCH(G292,'قرائت کنتور'!$1:$1,0)),0)</f>
        <v>0</v>
      </c>
      <c r="Y292" s="188">
        <f>IFERROR(INDEX('قرائت کنتور'!A:AZ,MATCH(A292&amp;"-"&amp;Y$1,'قرائت کنتور'!B:B,0),MATCH(L292,'قرائت کنتور'!$1:$1,0)),0)</f>
        <v>0</v>
      </c>
      <c r="Z292" s="188">
        <f>IFERROR(INDEX('قرائت کنتور'!A:AZ,MATCH(A292&amp;"-"&amp;Y$1,'قرائت کنتور'!B:B,0),MATCH(G292,'قرائت کنتور'!$1:$1,0)),0)</f>
        <v>0</v>
      </c>
      <c r="AA292" s="188">
        <f>IFERROR(INDEX('قرائت کنتور'!A:AZ,MATCH(A292&amp;"-"&amp;AA$1,'قرائت کنتور'!B:B,0),MATCH(L292,'قرائت کنتور'!$1:$1,0)),0)</f>
        <v>0</v>
      </c>
      <c r="AB292" s="188">
        <f>IFERROR(INDEX('قرائت کنتور'!A:AZ,MATCH(A292&amp;"-"&amp;AA$1,'قرائت کنتور'!B:B,0),MATCH(G292,'قرائت کنتور'!$1:$1,0)),0)</f>
        <v>0</v>
      </c>
      <c r="AC292" s="265"/>
      <c r="AD292" s="188">
        <f t="shared" si="97"/>
        <v>0</v>
      </c>
      <c r="AE292" s="188">
        <f t="shared" si="98"/>
        <v>0</v>
      </c>
      <c r="AF292" s="188">
        <f t="shared" si="99"/>
        <v>0</v>
      </c>
      <c r="AG292" s="188">
        <f t="shared" si="100"/>
        <v>0</v>
      </c>
      <c r="AH292" s="188">
        <f t="shared" si="101"/>
        <v>0</v>
      </c>
      <c r="AI292" s="188">
        <f t="shared" si="102"/>
        <v>0</v>
      </c>
      <c r="AJ292" s="188" t="str">
        <f t="shared" si="103"/>
        <v>0</v>
      </c>
      <c r="AK292" s="265"/>
      <c r="AL292" s="254" t="str">
        <f t="shared" si="104"/>
        <v>---</v>
      </c>
      <c r="AM292" s="254" t="str">
        <f t="shared" si="105"/>
        <v>---</v>
      </c>
      <c r="AN292" s="265"/>
      <c r="AO292" s="188" t="str">
        <f>IFERROR(INDEX('تعرفه ها'!A:Z,MATCH(P292&amp;"-"&amp;AO$1,'تعرفه ها'!C:C,0),MATCH(F292,'تعرفه ها'!$2:$2,0),1),"---")</f>
        <v>---</v>
      </c>
      <c r="AP292" s="188" t="str">
        <f>IFERROR(INDEX('تعرفه ها'!A:Z,MATCH(P292&amp;"-"&amp;AP$1,'تعرفه ها'!C:C,0),MATCH(F292,'تعرفه ها'!$2:$2,0),1),"---")</f>
        <v>---</v>
      </c>
      <c r="AQ292" s="188" t="str">
        <f>IFERROR(INDEX('تعرفه ها'!A:Z,MATCH(P292&amp;"-"&amp;AQ$1,'تعرفه ها'!C:C,0),MATCH(F292,'تعرفه ها'!$2:$2,0),1),"---")</f>
        <v>---</v>
      </c>
      <c r="AR292" s="188" t="str">
        <f>IFERROR(INDEX('تعرفه ها'!A:Z,MATCH(P292&amp;"-"&amp;AR$1,'تعرفه ها'!C:C,0),MATCH(F292,'تعرفه ها'!$2:$2,0),1),"---")</f>
        <v>---</v>
      </c>
      <c r="AS292" s="265"/>
      <c r="AT292" s="415" t="str">
        <f t="shared" si="106"/>
        <v>---</v>
      </c>
      <c r="AU292" s="415" t="str">
        <f t="shared" si="107"/>
        <v>---</v>
      </c>
      <c r="AV292" s="415" t="str">
        <f t="shared" si="108"/>
        <v>---</v>
      </c>
      <c r="AW292" s="415" t="str">
        <f t="shared" si="109"/>
        <v>---</v>
      </c>
      <c r="AX292" s="415" t="str">
        <f t="shared" si="110"/>
        <v>---</v>
      </c>
      <c r="AY292" s="415" t="str">
        <f>IFERROR(AH292*INDEX('تعرفه ها'!A:Z,MATCH("عوارض برق به ازاء هر کیلووات",'تعرفه ها'!$C:$C,0),MATCH(F292,'تعرفه ها'!$2:$2,0)),"---")</f>
        <v>---</v>
      </c>
      <c r="AZ292" s="415" t="str">
        <f t="shared" si="111"/>
        <v>---</v>
      </c>
      <c r="BA292" s="415" t="str">
        <f>IFERROR(ROUND(((AX292+AY292+AZ292)*INDEX('تعرفه ها'!A:Z,MATCH("هزینه نگهداری و تعمیرات شبکه برق",'تعرفه ها'!$C:$C,0),MATCH(F292,'تعرفه ها'!$2:$2,0))/100),0),"---")</f>
        <v>---</v>
      </c>
      <c r="BB292" s="415">
        <f>IFERROR(IF(P292="دیماندی",ROUND(AJ292*INDEX('تعرفه ها'!A:Z,MATCH(BB$1,'تعرفه ها'!$C:$C,0),MATCH(F292,'تعرفه ها'!$2:$2,0))*J292/30,0),0),"---")</f>
        <v>0</v>
      </c>
      <c r="BC292" s="415"/>
      <c r="BD292" s="54" t="str">
        <f>IFERROR(IF(INDEX('اطلاعات دوره'!A:Z,MATCH(G292,'اطلاعات دوره'!C:C,0),MATCH("برق",'اطلاعات دوره'!$1:$1,0))="دارد",ROUND(AX292*INDEX('تعرفه ها'!A:Z,MATCH("پیک فصلی برق",'تعرفه ها'!$C:$C,0),MATCH(F292,'تعرفه ها'!$2:$2,0))/100,0),0),"---")</f>
        <v>---</v>
      </c>
      <c r="BE292" s="415" t="str">
        <f>IFERROR(ROUND(((AX292+AY292+AZ292+BA292+BB292+BC292+BD292)*INDEX('تعرفه ها'!A:Z,MATCH("مالیات برق",'تعرفه ها'!$C:$C,0),MATCH(F292,'تعرفه ها'!$2:$2,0))/100),0),"---")</f>
        <v>---</v>
      </c>
      <c r="BF292" s="415" t="str">
        <f t="shared" si="112"/>
        <v>---</v>
      </c>
      <c r="BG292" s="415" t="str">
        <f t="shared" si="116"/>
        <v>---</v>
      </c>
      <c r="BH292" s="415" t="str">
        <f t="shared" si="113"/>
        <v>---</v>
      </c>
      <c r="BI292" s="54" t="str">
        <f t="shared" si="114"/>
        <v>---</v>
      </c>
      <c r="BJ292" s="55" t="str">
        <f t="shared" si="115"/>
        <v>---</v>
      </c>
      <c r="BK292" s="262"/>
      <c r="BL292" s="183" t="str">
        <f>IFERROR(IF(INDEX(پرداخت!A:AZ,MATCH(A292&amp;" - "&amp;"برق",پرداخت!$B:$B,0),MATCH(G292,پرداخت!$1:$1,0))="نشده","نشده","شده"),"---")</f>
        <v>---</v>
      </c>
      <c r="BN292" s="257"/>
      <c r="BO292" s="257"/>
      <c r="BP292" s="257"/>
      <c r="BQ292" s="257"/>
      <c r="BR292" s="257"/>
      <c r="BS292" s="257"/>
      <c r="BT292" s="257"/>
      <c r="BU292" s="257"/>
      <c r="BV292" s="257"/>
      <c r="BW292" s="257"/>
      <c r="BX292" s="257"/>
      <c r="BY292" s="257"/>
      <c r="BZ292" s="257"/>
      <c r="CA292" s="257"/>
      <c r="CB292" s="257"/>
      <c r="CC292" s="257"/>
      <c r="CD292" s="257"/>
      <c r="CE292" s="257"/>
      <c r="CF292" s="257"/>
      <c r="CG292" s="257"/>
      <c r="CH292"/>
      <c r="CI292"/>
      <c r="CJ292"/>
      <c r="CK292"/>
    </row>
    <row r="293" spans="1:89" ht="33.75" hidden="1">
      <c r="A293" s="170"/>
      <c r="B293" s="47">
        <f>IFERROR(INDEX('اطلاعات انشعابات شرکتها'!A:BB,MATCH(A293,'اطلاعات انشعابات شرکتها'!A:A,0),MATCH(B$1,'اطلاعات انشعابات شرکتها'!$1:$1,0)),0)</f>
        <v>0</v>
      </c>
      <c r="C293" s="48">
        <f>IFERROR(INDEX('اطلاعات انشعابات شرکتها'!A:BB,MATCH(A293,'اطلاعات انشعابات شرکتها'!A:A,0),MATCH(C$1,'اطلاعات انشعابات شرکتها'!$1:$1,0)),0)</f>
        <v>0</v>
      </c>
      <c r="D293" s="45"/>
      <c r="E293" s="171"/>
      <c r="F293" s="170"/>
      <c r="G293" s="188" t="str">
        <f t="shared" si="94"/>
        <v>/</v>
      </c>
      <c r="H293" s="188">
        <f>IFERROR(INDEX('اطلاعات دوره'!A:Z,MATCH(G293,'اطلاعات دوره'!C:C,0),MATCH(H$1,'اطلاعات دوره'!$1:$1,0)),0)</f>
        <v>0</v>
      </c>
      <c r="I293" s="188">
        <f>IFERROR(INDEX('اطلاعات دوره'!A:Z,MATCH(G293,'اطلاعات دوره'!C:C,0),MATCH(I$1,'اطلاعات دوره'!$1:$1,0)),0)</f>
        <v>0</v>
      </c>
      <c r="J293" s="188">
        <f>IFERROR(INDEX('اطلاعات دوره'!A:Z,MATCH(G293,'اطلاعات دوره'!C:C,0),MATCH(J$1,'اطلاعات دوره'!$1:$1,0)),0)</f>
        <v>0</v>
      </c>
      <c r="K293" s="265"/>
      <c r="L293" s="188" t="str">
        <f>IFERROR(INDEX('اطلاعات دوره'!A:Z,MATCH(G293,'اطلاعات دوره'!C:C,0)-1,MATCH("عنوان",'اطلاعات دوره'!$1:$1,0)),"---")</f>
        <v>---</v>
      </c>
      <c r="M293" s="188" t="str">
        <f t="shared" si="95"/>
        <v>----</v>
      </c>
      <c r="N293" s="188" t="str">
        <f t="shared" si="96"/>
        <v>-/</v>
      </c>
      <c r="O293" s="265"/>
      <c r="P293" s="188">
        <f>IFERROR(INDEX('اطلاعات انشعابات شرکتها'!A:BB,MATCH(A293,'اطلاعات انشعابات شرکتها'!A:A,0),MATCH(P$1,'اطلاعات انشعابات شرکتها'!$1:$1,0)),0)</f>
        <v>0</v>
      </c>
      <c r="Q293" s="188">
        <f>IFERROR(INDEX('اطلاعات انشعابات شرکتها'!A:BB,MATCH(A293,'اطلاعات انشعابات شرکتها'!A:A,0),MATCH(Q$1,'اطلاعات انشعابات شرکتها'!$1:$1,0)),0)</f>
        <v>0</v>
      </c>
      <c r="R293" s="188">
        <f>IFERROR(INDEX('اطلاعات انشعابات شرکتها'!A:BB,MATCH(A293,'اطلاعات انشعابات شرکتها'!A:A,0),MATCH(R$1,'اطلاعات انشعابات شرکتها'!$1:$1,0)),0)</f>
        <v>0</v>
      </c>
      <c r="S293" s="265"/>
      <c r="T293" s="188">
        <f>IFERROR(INDEX('قرائت کنتور'!A:AZ,MATCH(A293&amp;"-"&amp;T$1,'قرائت کنتور'!B:B,0),MATCH(G293,'قرائت کنتور'!$1:$1,0)),0)</f>
        <v>0</v>
      </c>
      <c r="U293" s="188">
        <f>IFERROR(INDEX('قرائت کنتور'!A:AZ,MATCH(A293&amp;"-"&amp;U$1,'قرائت کنتور'!B:B,0),MATCH(L293,'قرائت کنتور'!$1:$1,0)),0)</f>
        <v>0</v>
      </c>
      <c r="V293" s="188">
        <f>IFERROR(INDEX('قرائت کنتور'!A:AZ,MATCH(A293&amp;"-"&amp;U$1,'قرائت کنتور'!B:B,0),MATCH(G293,'قرائت کنتور'!$1:$1,0)),0)</f>
        <v>0</v>
      </c>
      <c r="W293" s="188">
        <f>IFERROR(INDEX('قرائت کنتور'!A:AZ,MATCH(A293&amp;"-"&amp;W$1,'قرائت کنتور'!B:B,0),MATCH(L293,'قرائت کنتور'!$1:$1,0)),0)</f>
        <v>0</v>
      </c>
      <c r="X293" s="188">
        <f>IFERROR(INDEX('قرائت کنتور'!A:AZ,MATCH(A293&amp;"-"&amp;W$1,'قرائت کنتور'!B:B,0),MATCH(G293,'قرائت کنتور'!$1:$1,0)),0)</f>
        <v>0</v>
      </c>
      <c r="Y293" s="188">
        <f>IFERROR(INDEX('قرائت کنتور'!A:AZ,MATCH(A293&amp;"-"&amp;Y$1,'قرائت کنتور'!B:B,0),MATCH(L293,'قرائت کنتور'!$1:$1,0)),0)</f>
        <v>0</v>
      </c>
      <c r="Z293" s="188">
        <f>IFERROR(INDEX('قرائت کنتور'!A:AZ,MATCH(A293&amp;"-"&amp;Y$1,'قرائت کنتور'!B:B,0),MATCH(G293,'قرائت کنتور'!$1:$1,0)),0)</f>
        <v>0</v>
      </c>
      <c r="AA293" s="188">
        <f>IFERROR(INDEX('قرائت کنتور'!A:AZ,MATCH(A293&amp;"-"&amp;AA$1,'قرائت کنتور'!B:B,0),MATCH(L293,'قرائت کنتور'!$1:$1,0)),0)</f>
        <v>0</v>
      </c>
      <c r="AB293" s="188">
        <f>IFERROR(INDEX('قرائت کنتور'!A:AZ,MATCH(A293&amp;"-"&amp;AA$1,'قرائت کنتور'!B:B,0),MATCH(G293,'قرائت کنتور'!$1:$1,0)),0)</f>
        <v>0</v>
      </c>
      <c r="AC293" s="265"/>
      <c r="AD293" s="188">
        <f t="shared" si="97"/>
        <v>0</v>
      </c>
      <c r="AE293" s="188">
        <f t="shared" si="98"/>
        <v>0</v>
      </c>
      <c r="AF293" s="188">
        <f t="shared" si="99"/>
        <v>0</v>
      </c>
      <c r="AG293" s="188">
        <f t="shared" si="100"/>
        <v>0</v>
      </c>
      <c r="AH293" s="188">
        <f t="shared" si="101"/>
        <v>0</v>
      </c>
      <c r="AI293" s="188">
        <f t="shared" si="102"/>
        <v>0</v>
      </c>
      <c r="AJ293" s="188" t="str">
        <f t="shared" si="103"/>
        <v>0</v>
      </c>
      <c r="AK293" s="265"/>
      <c r="AL293" s="254" t="str">
        <f t="shared" si="104"/>
        <v>---</v>
      </c>
      <c r="AM293" s="254" t="str">
        <f t="shared" si="105"/>
        <v>---</v>
      </c>
      <c r="AN293" s="265"/>
      <c r="AO293" s="188" t="str">
        <f>IFERROR(INDEX('تعرفه ها'!A:Z,MATCH(P293&amp;"-"&amp;AO$1,'تعرفه ها'!C:C,0),MATCH(F293,'تعرفه ها'!$2:$2,0),1),"---")</f>
        <v>---</v>
      </c>
      <c r="AP293" s="188" t="str">
        <f>IFERROR(INDEX('تعرفه ها'!A:Z,MATCH(P293&amp;"-"&amp;AP$1,'تعرفه ها'!C:C,0),MATCH(F293,'تعرفه ها'!$2:$2,0),1),"---")</f>
        <v>---</v>
      </c>
      <c r="AQ293" s="188" t="str">
        <f>IFERROR(INDEX('تعرفه ها'!A:Z,MATCH(P293&amp;"-"&amp;AQ$1,'تعرفه ها'!C:C,0),MATCH(F293,'تعرفه ها'!$2:$2,0),1),"---")</f>
        <v>---</v>
      </c>
      <c r="AR293" s="188" t="str">
        <f>IFERROR(INDEX('تعرفه ها'!A:Z,MATCH(P293&amp;"-"&amp;AR$1,'تعرفه ها'!C:C,0),MATCH(F293,'تعرفه ها'!$2:$2,0),1),"---")</f>
        <v>---</v>
      </c>
      <c r="AS293" s="265"/>
      <c r="AT293" s="415" t="str">
        <f t="shared" si="106"/>
        <v>---</v>
      </c>
      <c r="AU293" s="415" t="str">
        <f t="shared" si="107"/>
        <v>---</v>
      </c>
      <c r="AV293" s="415" t="str">
        <f t="shared" si="108"/>
        <v>---</v>
      </c>
      <c r="AW293" s="415" t="str">
        <f t="shared" si="109"/>
        <v>---</v>
      </c>
      <c r="AX293" s="415" t="str">
        <f t="shared" si="110"/>
        <v>---</v>
      </c>
      <c r="AY293" s="415" t="str">
        <f>IFERROR(AH293*INDEX('تعرفه ها'!A:Z,MATCH("عوارض برق به ازاء هر کیلووات",'تعرفه ها'!$C:$C,0),MATCH(F293,'تعرفه ها'!$2:$2,0)),"---")</f>
        <v>---</v>
      </c>
      <c r="AZ293" s="415" t="str">
        <f t="shared" si="111"/>
        <v>---</v>
      </c>
      <c r="BA293" s="415" t="str">
        <f>IFERROR(ROUND(((AX293+AY293+AZ293)*INDEX('تعرفه ها'!A:Z,MATCH("هزینه نگهداری و تعمیرات شبکه برق",'تعرفه ها'!$C:$C,0),MATCH(F293,'تعرفه ها'!$2:$2,0))/100),0),"---")</f>
        <v>---</v>
      </c>
      <c r="BB293" s="415">
        <f>IFERROR(IF(P293="دیماندی",ROUND(AJ293*INDEX('تعرفه ها'!A:Z,MATCH(BB$1,'تعرفه ها'!$C:$C,0),MATCH(F293,'تعرفه ها'!$2:$2,0))*J293/30,0),0),"---")</f>
        <v>0</v>
      </c>
      <c r="BC293" s="415"/>
      <c r="BD293" s="54" t="str">
        <f>IFERROR(IF(INDEX('اطلاعات دوره'!A:Z,MATCH(G293,'اطلاعات دوره'!C:C,0),MATCH("برق",'اطلاعات دوره'!$1:$1,0))="دارد",ROUND(AX293*INDEX('تعرفه ها'!A:Z,MATCH("پیک فصلی برق",'تعرفه ها'!$C:$C,0),MATCH(F293,'تعرفه ها'!$2:$2,0))/100,0),0),"---")</f>
        <v>---</v>
      </c>
      <c r="BE293" s="415" t="str">
        <f>IFERROR(ROUND(((AX293+AY293+AZ293+BA293+BB293+BC293+BD293)*INDEX('تعرفه ها'!A:Z,MATCH("مالیات برق",'تعرفه ها'!$C:$C,0),MATCH(F293,'تعرفه ها'!$2:$2,0))/100),0),"---")</f>
        <v>---</v>
      </c>
      <c r="BF293" s="415" t="str">
        <f t="shared" si="112"/>
        <v>---</v>
      </c>
      <c r="BG293" s="415" t="str">
        <f t="shared" si="116"/>
        <v>---</v>
      </c>
      <c r="BH293" s="415" t="str">
        <f t="shared" si="113"/>
        <v>---</v>
      </c>
      <c r="BI293" s="54" t="str">
        <f t="shared" si="114"/>
        <v>---</v>
      </c>
      <c r="BJ293" s="55" t="str">
        <f t="shared" si="115"/>
        <v>---</v>
      </c>
      <c r="BK293" s="262"/>
      <c r="BL293" s="183" t="str">
        <f>IFERROR(IF(INDEX(پرداخت!A:AZ,MATCH(A293&amp;" - "&amp;"برق",پرداخت!$B:$B,0),MATCH(G293,پرداخت!$1:$1,0))="نشده","نشده","شده"),"---")</f>
        <v>---</v>
      </c>
      <c r="BN293" s="257"/>
      <c r="BO293" s="257"/>
      <c r="BP293" s="257"/>
      <c r="BQ293" s="257"/>
      <c r="BR293" s="257"/>
      <c r="BS293" s="257"/>
      <c r="BT293" s="257"/>
      <c r="BU293" s="257"/>
      <c r="BV293" s="257"/>
      <c r="BW293" s="257"/>
      <c r="BX293" s="257"/>
      <c r="BY293" s="257"/>
      <c r="BZ293" s="257"/>
      <c r="CA293" s="257"/>
      <c r="CB293" s="257"/>
      <c r="CC293" s="257"/>
      <c r="CD293" s="257"/>
      <c r="CE293" s="257"/>
      <c r="CF293" s="257"/>
      <c r="CG293" s="257"/>
      <c r="CH293"/>
      <c r="CI293"/>
      <c r="CJ293"/>
      <c r="CK293"/>
    </row>
    <row r="294" spans="1:89" ht="33.75" hidden="1">
      <c r="A294" s="170"/>
      <c r="B294" s="47">
        <f>IFERROR(INDEX('اطلاعات انشعابات شرکتها'!A:BB,MATCH(A294,'اطلاعات انشعابات شرکتها'!A:A,0),MATCH(B$1,'اطلاعات انشعابات شرکتها'!$1:$1,0)),0)</f>
        <v>0</v>
      </c>
      <c r="C294" s="48">
        <f>IFERROR(INDEX('اطلاعات انشعابات شرکتها'!A:BB,MATCH(A294,'اطلاعات انشعابات شرکتها'!A:A,0),MATCH(C$1,'اطلاعات انشعابات شرکتها'!$1:$1,0)),0)</f>
        <v>0</v>
      </c>
      <c r="D294" s="45"/>
      <c r="E294" s="171"/>
      <c r="F294" s="170"/>
      <c r="G294" s="188" t="str">
        <f t="shared" si="94"/>
        <v>/</v>
      </c>
      <c r="H294" s="188">
        <f>IFERROR(INDEX('اطلاعات دوره'!A:Z,MATCH(G294,'اطلاعات دوره'!C:C,0),MATCH(H$1,'اطلاعات دوره'!$1:$1,0)),0)</f>
        <v>0</v>
      </c>
      <c r="I294" s="188">
        <f>IFERROR(INDEX('اطلاعات دوره'!A:Z,MATCH(G294,'اطلاعات دوره'!C:C,0),MATCH(I$1,'اطلاعات دوره'!$1:$1,0)),0)</f>
        <v>0</v>
      </c>
      <c r="J294" s="188">
        <f>IFERROR(INDEX('اطلاعات دوره'!A:Z,MATCH(G294,'اطلاعات دوره'!C:C,0),MATCH(J$1,'اطلاعات دوره'!$1:$1,0)),0)</f>
        <v>0</v>
      </c>
      <c r="K294" s="265"/>
      <c r="L294" s="188" t="str">
        <f>IFERROR(INDEX('اطلاعات دوره'!A:Z,MATCH(G294,'اطلاعات دوره'!C:C,0)-1,MATCH("عنوان",'اطلاعات دوره'!$1:$1,0)),"---")</f>
        <v>---</v>
      </c>
      <c r="M294" s="188" t="str">
        <f t="shared" si="95"/>
        <v>----</v>
      </c>
      <c r="N294" s="188" t="str">
        <f t="shared" si="96"/>
        <v>-/</v>
      </c>
      <c r="O294" s="265"/>
      <c r="P294" s="188">
        <f>IFERROR(INDEX('اطلاعات انشعابات شرکتها'!A:BB,MATCH(A294,'اطلاعات انشعابات شرکتها'!A:A,0),MATCH(P$1,'اطلاعات انشعابات شرکتها'!$1:$1,0)),0)</f>
        <v>0</v>
      </c>
      <c r="Q294" s="188">
        <f>IFERROR(INDEX('اطلاعات انشعابات شرکتها'!A:BB,MATCH(A294,'اطلاعات انشعابات شرکتها'!A:A,0),MATCH(Q$1,'اطلاعات انشعابات شرکتها'!$1:$1,0)),0)</f>
        <v>0</v>
      </c>
      <c r="R294" s="188">
        <f>IFERROR(INDEX('اطلاعات انشعابات شرکتها'!A:BB,MATCH(A294,'اطلاعات انشعابات شرکتها'!A:A,0),MATCH(R$1,'اطلاعات انشعابات شرکتها'!$1:$1,0)),0)</f>
        <v>0</v>
      </c>
      <c r="S294" s="265"/>
      <c r="T294" s="188">
        <f>IFERROR(INDEX('قرائت کنتور'!A:AZ,MATCH(A294&amp;"-"&amp;T$1,'قرائت کنتور'!B:B,0),MATCH(G294,'قرائت کنتور'!$1:$1,0)),0)</f>
        <v>0</v>
      </c>
      <c r="U294" s="188">
        <f>IFERROR(INDEX('قرائت کنتور'!A:AZ,MATCH(A294&amp;"-"&amp;U$1,'قرائت کنتور'!B:B,0),MATCH(L294,'قرائت کنتور'!$1:$1,0)),0)</f>
        <v>0</v>
      </c>
      <c r="V294" s="188">
        <f>IFERROR(INDEX('قرائت کنتور'!A:AZ,MATCH(A294&amp;"-"&amp;U$1,'قرائت کنتور'!B:B,0),MATCH(G294,'قرائت کنتور'!$1:$1,0)),0)</f>
        <v>0</v>
      </c>
      <c r="W294" s="188">
        <f>IFERROR(INDEX('قرائت کنتور'!A:AZ,MATCH(A294&amp;"-"&amp;W$1,'قرائت کنتور'!B:B,0),MATCH(L294,'قرائت کنتور'!$1:$1,0)),0)</f>
        <v>0</v>
      </c>
      <c r="X294" s="188">
        <f>IFERROR(INDEX('قرائت کنتور'!A:AZ,MATCH(A294&amp;"-"&amp;W$1,'قرائت کنتور'!B:B,0),MATCH(G294,'قرائت کنتور'!$1:$1,0)),0)</f>
        <v>0</v>
      </c>
      <c r="Y294" s="188">
        <f>IFERROR(INDEX('قرائت کنتور'!A:AZ,MATCH(A294&amp;"-"&amp;Y$1,'قرائت کنتور'!B:B,0),MATCH(L294,'قرائت کنتور'!$1:$1,0)),0)</f>
        <v>0</v>
      </c>
      <c r="Z294" s="188">
        <f>IFERROR(INDEX('قرائت کنتور'!A:AZ,MATCH(A294&amp;"-"&amp;Y$1,'قرائت کنتور'!B:B,0),MATCH(G294,'قرائت کنتور'!$1:$1,0)),0)</f>
        <v>0</v>
      </c>
      <c r="AA294" s="188">
        <f>IFERROR(INDEX('قرائت کنتور'!A:AZ,MATCH(A294&amp;"-"&amp;AA$1,'قرائت کنتور'!B:B,0),MATCH(L294,'قرائت کنتور'!$1:$1,0)),0)</f>
        <v>0</v>
      </c>
      <c r="AB294" s="188">
        <f>IFERROR(INDEX('قرائت کنتور'!A:AZ,MATCH(A294&amp;"-"&amp;AA$1,'قرائت کنتور'!B:B,0),MATCH(G294,'قرائت کنتور'!$1:$1,0)),0)</f>
        <v>0</v>
      </c>
      <c r="AC294" s="265"/>
      <c r="AD294" s="188">
        <f t="shared" si="97"/>
        <v>0</v>
      </c>
      <c r="AE294" s="188">
        <f t="shared" si="98"/>
        <v>0</v>
      </c>
      <c r="AF294" s="188">
        <f t="shared" si="99"/>
        <v>0</v>
      </c>
      <c r="AG294" s="188">
        <f t="shared" si="100"/>
        <v>0</v>
      </c>
      <c r="AH294" s="188">
        <f t="shared" si="101"/>
        <v>0</v>
      </c>
      <c r="AI294" s="188">
        <f t="shared" si="102"/>
        <v>0</v>
      </c>
      <c r="AJ294" s="188" t="str">
        <f t="shared" si="103"/>
        <v>0</v>
      </c>
      <c r="AK294" s="265"/>
      <c r="AL294" s="254" t="str">
        <f t="shared" si="104"/>
        <v>---</v>
      </c>
      <c r="AM294" s="254" t="str">
        <f t="shared" si="105"/>
        <v>---</v>
      </c>
      <c r="AN294" s="265"/>
      <c r="AO294" s="188" t="str">
        <f>IFERROR(INDEX('تعرفه ها'!A:Z,MATCH(P294&amp;"-"&amp;AO$1,'تعرفه ها'!C:C,0),MATCH(F294,'تعرفه ها'!$2:$2,0),1),"---")</f>
        <v>---</v>
      </c>
      <c r="AP294" s="188" t="str">
        <f>IFERROR(INDEX('تعرفه ها'!A:Z,MATCH(P294&amp;"-"&amp;AP$1,'تعرفه ها'!C:C,0),MATCH(F294,'تعرفه ها'!$2:$2,0),1),"---")</f>
        <v>---</v>
      </c>
      <c r="AQ294" s="188" t="str">
        <f>IFERROR(INDEX('تعرفه ها'!A:Z,MATCH(P294&amp;"-"&amp;AQ$1,'تعرفه ها'!C:C,0),MATCH(F294,'تعرفه ها'!$2:$2,0),1),"---")</f>
        <v>---</v>
      </c>
      <c r="AR294" s="188" t="str">
        <f>IFERROR(INDEX('تعرفه ها'!A:Z,MATCH(P294&amp;"-"&amp;AR$1,'تعرفه ها'!C:C,0),MATCH(F294,'تعرفه ها'!$2:$2,0),1),"---")</f>
        <v>---</v>
      </c>
      <c r="AS294" s="265"/>
      <c r="AT294" s="415" t="str">
        <f t="shared" si="106"/>
        <v>---</v>
      </c>
      <c r="AU294" s="415" t="str">
        <f t="shared" si="107"/>
        <v>---</v>
      </c>
      <c r="AV294" s="415" t="str">
        <f t="shared" si="108"/>
        <v>---</v>
      </c>
      <c r="AW294" s="415" t="str">
        <f t="shared" si="109"/>
        <v>---</v>
      </c>
      <c r="AX294" s="415" t="str">
        <f t="shared" si="110"/>
        <v>---</v>
      </c>
      <c r="AY294" s="415" t="str">
        <f>IFERROR(AH294*INDEX('تعرفه ها'!A:Z,MATCH("عوارض برق به ازاء هر کیلووات",'تعرفه ها'!$C:$C,0),MATCH(F294,'تعرفه ها'!$2:$2,0)),"---")</f>
        <v>---</v>
      </c>
      <c r="AZ294" s="415" t="str">
        <f t="shared" si="111"/>
        <v>---</v>
      </c>
      <c r="BA294" s="415" t="str">
        <f>IFERROR(ROUND(((AX294+AY294+AZ294)*INDEX('تعرفه ها'!A:Z,MATCH("هزینه نگهداری و تعمیرات شبکه برق",'تعرفه ها'!$C:$C,0),MATCH(F294,'تعرفه ها'!$2:$2,0))/100),0),"---")</f>
        <v>---</v>
      </c>
      <c r="BB294" s="415">
        <f>IFERROR(IF(P294="دیماندی",ROUND(AJ294*INDEX('تعرفه ها'!A:Z,MATCH(BB$1,'تعرفه ها'!$C:$C,0),MATCH(F294,'تعرفه ها'!$2:$2,0))*J294/30,0),0),"---")</f>
        <v>0</v>
      </c>
      <c r="BC294" s="415"/>
      <c r="BD294" s="54" t="str">
        <f>IFERROR(IF(INDEX('اطلاعات دوره'!A:Z,MATCH(G294,'اطلاعات دوره'!C:C,0),MATCH("برق",'اطلاعات دوره'!$1:$1,0))="دارد",ROUND(AX294*INDEX('تعرفه ها'!A:Z,MATCH("پیک فصلی برق",'تعرفه ها'!$C:$C,0),MATCH(F294,'تعرفه ها'!$2:$2,0))/100,0),0),"---")</f>
        <v>---</v>
      </c>
      <c r="BE294" s="415" t="str">
        <f>IFERROR(ROUND(((AX294+AY294+AZ294+BA294+BB294+BC294+BD294)*INDEX('تعرفه ها'!A:Z,MATCH("مالیات برق",'تعرفه ها'!$C:$C,0),MATCH(F294,'تعرفه ها'!$2:$2,0))/100),0),"---")</f>
        <v>---</v>
      </c>
      <c r="BF294" s="415" t="str">
        <f t="shared" si="112"/>
        <v>---</v>
      </c>
      <c r="BG294" s="415" t="str">
        <f t="shared" si="116"/>
        <v>---</v>
      </c>
      <c r="BH294" s="415" t="str">
        <f t="shared" si="113"/>
        <v>---</v>
      </c>
      <c r="BI294" s="54" t="str">
        <f t="shared" si="114"/>
        <v>---</v>
      </c>
      <c r="BJ294" s="55" t="str">
        <f t="shared" si="115"/>
        <v>---</v>
      </c>
      <c r="BK294" s="262"/>
      <c r="BL294" s="183" t="str">
        <f>IFERROR(IF(INDEX(پرداخت!A:AZ,MATCH(A294&amp;" - "&amp;"برق",پرداخت!$B:$B,0),MATCH(G294,پرداخت!$1:$1,0))="نشده","نشده","شده"),"---")</f>
        <v>---</v>
      </c>
      <c r="BN294" s="257"/>
      <c r="BO294" s="257"/>
      <c r="BP294" s="257"/>
      <c r="BQ294" s="257"/>
      <c r="BR294" s="257"/>
      <c r="BS294" s="257"/>
      <c r="BT294" s="257"/>
      <c r="BU294" s="257"/>
      <c r="BV294" s="257"/>
      <c r="BW294" s="257"/>
      <c r="BX294" s="257"/>
      <c r="BY294" s="257"/>
      <c r="BZ294" s="257"/>
      <c r="CA294" s="257"/>
      <c r="CB294" s="257"/>
      <c r="CC294" s="257"/>
      <c r="CD294" s="257"/>
      <c r="CE294" s="257"/>
      <c r="CF294" s="257"/>
      <c r="CG294" s="257"/>
      <c r="CH294"/>
      <c r="CI294"/>
      <c r="CJ294"/>
      <c r="CK294"/>
    </row>
    <row r="295" spans="1:89" ht="33.75" hidden="1">
      <c r="A295" s="170"/>
      <c r="B295" s="47">
        <f>IFERROR(INDEX('اطلاعات انشعابات شرکتها'!A:BB,MATCH(A295,'اطلاعات انشعابات شرکتها'!A:A,0),MATCH(B$1,'اطلاعات انشعابات شرکتها'!$1:$1,0)),0)</f>
        <v>0</v>
      </c>
      <c r="C295" s="48">
        <f>IFERROR(INDEX('اطلاعات انشعابات شرکتها'!A:BB,MATCH(A295,'اطلاعات انشعابات شرکتها'!A:A,0),MATCH(C$1,'اطلاعات انشعابات شرکتها'!$1:$1,0)),0)</f>
        <v>0</v>
      </c>
      <c r="D295" s="45"/>
      <c r="E295" s="171"/>
      <c r="F295" s="170"/>
      <c r="G295" s="188" t="str">
        <f t="shared" si="94"/>
        <v>/</v>
      </c>
      <c r="H295" s="188">
        <f>IFERROR(INDEX('اطلاعات دوره'!A:Z,MATCH(G295,'اطلاعات دوره'!C:C,0),MATCH(H$1,'اطلاعات دوره'!$1:$1,0)),0)</f>
        <v>0</v>
      </c>
      <c r="I295" s="188">
        <f>IFERROR(INDEX('اطلاعات دوره'!A:Z,MATCH(G295,'اطلاعات دوره'!C:C,0),MATCH(I$1,'اطلاعات دوره'!$1:$1,0)),0)</f>
        <v>0</v>
      </c>
      <c r="J295" s="188">
        <f>IFERROR(INDEX('اطلاعات دوره'!A:Z,MATCH(G295,'اطلاعات دوره'!C:C,0),MATCH(J$1,'اطلاعات دوره'!$1:$1,0)),0)</f>
        <v>0</v>
      </c>
      <c r="K295" s="265"/>
      <c r="L295" s="188" t="str">
        <f>IFERROR(INDEX('اطلاعات دوره'!A:Z,MATCH(G295,'اطلاعات دوره'!C:C,0)-1,MATCH("عنوان",'اطلاعات دوره'!$1:$1,0)),"---")</f>
        <v>---</v>
      </c>
      <c r="M295" s="188" t="str">
        <f t="shared" si="95"/>
        <v>----</v>
      </c>
      <c r="N295" s="188" t="str">
        <f t="shared" si="96"/>
        <v>-/</v>
      </c>
      <c r="O295" s="265"/>
      <c r="P295" s="188">
        <f>IFERROR(INDEX('اطلاعات انشعابات شرکتها'!A:BB,MATCH(A295,'اطلاعات انشعابات شرکتها'!A:A,0),MATCH(P$1,'اطلاعات انشعابات شرکتها'!$1:$1,0)),0)</f>
        <v>0</v>
      </c>
      <c r="Q295" s="188">
        <f>IFERROR(INDEX('اطلاعات انشعابات شرکتها'!A:BB,MATCH(A295,'اطلاعات انشعابات شرکتها'!A:A,0),MATCH(Q$1,'اطلاعات انشعابات شرکتها'!$1:$1,0)),0)</f>
        <v>0</v>
      </c>
      <c r="R295" s="188">
        <f>IFERROR(INDEX('اطلاعات انشعابات شرکتها'!A:BB,MATCH(A295,'اطلاعات انشعابات شرکتها'!A:A,0),MATCH(R$1,'اطلاعات انشعابات شرکتها'!$1:$1,0)),0)</f>
        <v>0</v>
      </c>
      <c r="S295" s="265"/>
      <c r="T295" s="188">
        <f>IFERROR(INDEX('قرائت کنتور'!A:AZ,MATCH(A295&amp;"-"&amp;T$1,'قرائت کنتور'!B:B,0),MATCH(G295,'قرائت کنتور'!$1:$1,0)),0)</f>
        <v>0</v>
      </c>
      <c r="U295" s="188">
        <f>IFERROR(INDEX('قرائت کنتور'!A:AZ,MATCH(A295&amp;"-"&amp;U$1,'قرائت کنتور'!B:B,0),MATCH(L295,'قرائت کنتور'!$1:$1,0)),0)</f>
        <v>0</v>
      </c>
      <c r="V295" s="188">
        <f>IFERROR(INDEX('قرائت کنتور'!A:AZ,MATCH(A295&amp;"-"&amp;U$1,'قرائت کنتور'!B:B,0),MATCH(G295,'قرائت کنتور'!$1:$1,0)),0)</f>
        <v>0</v>
      </c>
      <c r="W295" s="188">
        <f>IFERROR(INDEX('قرائت کنتور'!A:AZ,MATCH(A295&amp;"-"&amp;W$1,'قرائت کنتور'!B:B,0),MATCH(L295,'قرائت کنتور'!$1:$1,0)),0)</f>
        <v>0</v>
      </c>
      <c r="X295" s="188">
        <f>IFERROR(INDEX('قرائت کنتور'!A:AZ,MATCH(A295&amp;"-"&amp;W$1,'قرائت کنتور'!B:B,0),MATCH(G295,'قرائت کنتور'!$1:$1,0)),0)</f>
        <v>0</v>
      </c>
      <c r="Y295" s="188">
        <f>IFERROR(INDEX('قرائت کنتور'!A:AZ,MATCH(A295&amp;"-"&amp;Y$1,'قرائت کنتور'!B:B,0),MATCH(L295,'قرائت کنتور'!$1:$1,0)),0)</f>
        <v>0</v>
      </c>
      <c r="Z295" s="188">
        <f>IFERROR(INDEX('قرائت کنتور'!A:AZ,MATCH(A295&amp;"-"&amp;Y$1,'قرائت کنتور'!B:B,0),MATCH(G295,'قرائت کنتور'!$1:$1,0)),0)</f>
        <v>0</v>
      </c>
      <c r="AA295" s="188">
        <f>IFERROR(INDEX('قرائت کنتور'!A:AZ,MATCH(A295&amp;"-"&amp;AA$1,'قرائت کنتور'!B:B,0),MATCH(L295,'قرائت کنتور'!$1:$1,0)),0)</f>
        <v>0</v>
      </c>
      <c r="AB295" s="188">
        <f>IFERROR(INDEX('قرائت کنتور'!A:AZ,MATCH(A295&amp;"-"&amp;AA$1,'قرائت کنتور'!B:B,0),MATCH(G295,'قرائت کنتور'!$1:$1,0)),0)</f>
        <v>0</v>
      </c>
      <c r="AC295" s="265"/>
      <c r="AD295" s="188">
        <f t="shared" si="97"/>
        <v>0</v>
      </c>
      <c r="AE295" s="188">
        <f t="shared" si="98"/>
        <v>0</v>
      </c>
      <c r="AF295" s="188">
        <f t="shared" si="99"/>
        <v>0</v>
      </c>
      <c r="AG295" s="188">
        <f t="shared" si="100"/>
        <v>0</v>
      </c>
      <c r="AH295" s="188">
        <f t="shared" si="101"/>
        <v>0</v>
      </c>
      <c r="AI295" s="188">
        <f t="shared" si="102"/>
        <v>0</v>
      </c>
      <c r="AJ295" s="188" t="str">
        <f t="shared" si="103"/>
        <v>0</v>
      </c>
      <c r="AK295" s="265"/>
      <c r="AL295" s="254" t="str">
        <f t="shared" si="104"/>
        <v>---</v>
      </c>
      <c r="AM295" s="254" t="str">
        <f t="shared" si="105"/>
        <v>---</v>
      </c>
      <c r="AN295" s="265"/>
      <c r="AO295" s="188" t="str">
        <f>IFERROR(INDEX('تعرفه ها'!A:Z,MATCH(P295&amp;"-"&amp;AO$1,'تعرفه ها'!C:C,0),MATCH(F295,'تعرفه ها'!$2:$2,0),1),"---")</f>
        <v>---</v>
      </c>
      <c r="AP295" s="188" t="str">
        <f>IFERROR(INDEX('تعرفه ها'!A:Z,MATCH(P295&amp;"-"&amp;AP$1,'تعرفه ها'!C:C,0),MATCH(F295,'تعرفه ها'!$2:$2,0),1),"---")</f>
        <v>---</v>
      </c>
      <c r="AQ295" s="188" t="str">
        <f>IFERROR(INDEX('تعرفه ها'!A:Z,MATCH(P295&amp;"-"&amp;AQ$1,'تعرفه ها'!C:C,0),MATCH(F295,'تعرفه ها'!$2:$2,0),1),"---")</f>
        <v>---</v>
      </c>
      <c r="AR295" s="188" t="str">
        <f>IFERROR(INDEX('تعرفه ها'!A:Z,MATCH(P295&amp;"-"&amp;AR$1,'تعرفه ها'!C:C,0),MATCH(F295,'تعرفه ها'!$2:$2,0),1),"---")</f>
        <v>---</v>
      </c>
      <c r="AS295" s="265"/>
      <c r="AT295" s="415" t="str">
        <f t="shared" si="106"/>
        <v>---</v>
      </c>
      <c r="AU295" s="415" t="str">
        <f t="shared" si="107"/>
        <v>---</v>
      </c>
      <c r="AV295" s="415" t="str">
        <f t="shared" si="108"/>
        <v>---</v>
      </c>
      <c r="AW295" s="415" t="str">
        <f t="shared" si="109"/>
        <v>---</v>
      </c>
      <c r="AX295" s="415" t="str">
        <f t="shared" si="110"/>
        <v>---</v>
      </c>
      <c r="AY295" s="415" t="str">
        <f>IFERROR(AH295*INDEX('تعرفه ها'!A:Z,MATCH("عوارض برق به ازاء هر کیلووات",'تعرفه ها'!$C:$C,0),MATCH(F295,'تعرفه ها'!$2:$2,0)),"---")</f>
        <v>---</v>
      </c>
      <c r="AZ295" s="415" t="str">
        <f t="shared" si="111"/>
        <v>---</v>
      </c>
      <c r="BA295" s="415" t="str">
        <f>IFERROR(ROUND(((AX295+AY295+AZ295)*INDEX('تعرفه ها'!A:Z,MATCH("هزینه نگهداری و تعمیرات شبکه برق",'تعرفه ها'!$C:$C,0),MATCH(F295,'تعرفه ها'!$2:$2,0))/100),0),"---")</f>
        <v>---</v>
      </c>
      <c r="BB295" s="415">
        <f>IFERROR(IF(P295="دیماندی",ROUND(AJ295*INDEX('تعرفه ها'!A:Z,MATCH(BB$1,'تعرفه ها'!$C:$C,0),MATCH(F295,'تعرفه ها'!$2:$2,0))*J295/30,0),0),"---")</f>
        <v>0</v>
      </c>
      <c r="BC295" s="415"/>
      <c r="BD295" s="54" t="str">
        <f>IFERROR(IF(INDEX('اطلاعات دوره'!A:Z,MATCH(G295,'اطلاعات دوره'!C:C,0),MATCH("برق",'اطلاعات دوره'!$1:$1,0))="دارد",ROUND(AX295*INDEX('تعرفه ها'!A:Z,MATCH("پیک فصلی برق",'تعرفه ها'!$C:$C,0),MATCH(F295,'تعرفه ها'!$2:$2,0))/100,0),0),"---")</f>
        <v>---</v>
      </c>
      <c r="BE295" s="415" t="str">
        <f>IFERROR(ROUND(((AX295+AY295+AZ295+BA295+BB295+BC295+BD295)*INDEX('تعرفه ها'!A:Z,MATCH("مالیات برق",'تعرفه ها'!$C:$C,0),MATCH(F295,'تعرفه ها'!$2:$2,0))/100),0),"---")</f>
        <v>---</v>
      </c>
      <c r="BF295" s="415" t="str">
        <f t="shared" si="112"/>
        <v>---</v>
      </c>
      <c r="BG295" s="415" t="str">
        <f t="shared" si="116"/>
        <v>---</v>
      </c>
      <c r="BH295" s="415" t="str">
        <f t="shared" si="113"/>
        <v>---</v>
      </c>
      <c r="BI295" s="54" t="str">
        <f t="shared" si="114"/>
        <v>---</v>
      </c>
      <c r="BJ295" s="55" t="str">
        <f t="shared" si="115"/>
        <v>---</v>
      </c>
      <c r="BK295" s="262"/>
      <c r="BL295" s="183" t="str">
        <f>IFERROR(IF(INDEX(پرداخت!A:AZ,MATCH(A295&amp;" - "&amp;"برق",پرداخت!$B:$B,0),MATCH(G295,پرداخت!$1:$1,0))="نشده","نشده","شده"),"---")</f>
        <v>---</v>
      </c>
      <c r="BN295" s="257"/>
      <c r="BO295" s="257"/>
      <c r="BP295" s="257"/>
      <c r="BQ295" s="257"/>
      <c r="BR295" s="257"/>
      <c r="BS295" s="257"/>
      <c r="BT295" s="257"/>
      <c r="BU295" s="257"/>
      <c r="BV295" s="257"/>
      <c r="BW295" s="257"/>
      <c r="BX295" s="257"/>
      <c r="BY295" s="257"/>
      <c r="BZ295" s="257"/>
      <c r="CA295" s="257"/>
      <c r="CB295" s="257"/>
      <c r="CC295" s="257"/>
      <c r="CD295" s="257"/>
      <c r="CE295" s="257"/>
      <c r="CF295" s="257"/>
      <c r="CG295" s="257"/>
      <c r="CH295"/>
      <c r="CI295"/>
      <c r="CJ295"/>
      <c r="CK295"/>
    </row>
    <row r="296" spans="1:89" ht="33.75" hidden="1">
      <c r="A296" s="170"/>
      <c r="B296" s="47">
        <f>IFERROR(INDEX('اطلاعات انشعابات شرکتها'!A:BB,MATCH(A296,'اطلاعات انشعابات شرکتها'!A:A,0),MATCH(B$1,'اطلاعات انشعابات شرکتها'!$1:$1,0)),0)</f>
        <v>0</v>
      </c>
      <c r="C296" s="48">
        <f>IFERROR(INDEX('اطلاعات انشعابات شرکتها'!A:BB,MATCH(A296,'اطلاعات انشعابات شرکتها'!A:A,0),MATCH(C$1,'اطلاعات انشعابات شرکتها'!$1:$1,0)),0)</f>
        <v>0</v>
      </c>
      <c r="D296" s="45"/>
      <c r="E296" s="171"/>
      <c r="F296" s="170"/>
      <c r="G296" s="188" t="str">
        <f t="shared" si="94"/>
        <v>/</v>
      </c>
      <c r="H296" s="188">
        <f>IFERROR(INDEX('اطلاعات دوره'!A:Z,MATCH(G296,'اطلاعات دوره'!C:C,0),MATCH(H$1,'اطلاعات دوره'!$1:$1,0)),0)</f>
        <v>0</v>
      </c>
      <c r="I296" s="188">
        <f>IFERROR(INDEX('اطلاعات دوره'!A:Z,MATCH(G296,'اطلاعات دوره'!C:C,0),MATCH(I$1,'اطلاعات دوره'!$1:$1,0)),0)</f>
        <v>0</v>
      </c>
      <c r="J296" s="188">
        <f>IFERROR(INDEX('اطلاعات دوره'!A:Z,MATCH(G296,'اطلاعات دوره'!C:C,0),MATCH(J$1,'اطلاعات دوره'!$1:$1,0)),0)</f>
        <v>0</v>
      </c>
      <c r="K296" s="265"/>
      <c r="L296" s="188" t="str">
        <f>IFERROR(INDEX('اطلاعات دوره'!A:Z,MATCH(G296,'اطلاعات دوره'!C:C,0)-1,MATCH("عنوان",'اطلاعات دوره'!$1:$1,0)),"---")</f>
        <v>---</v>
      </c>
      <c r="M296" s="188" t="str">
        <f t="shared" si="95"/>
        <v>----</v>
      </c>
      <c r="N296" s="188" t="str">
        <f t="shared" si="96"/>
        <v>-/</v>
      </c>
      <c r="O296" s="265"/>
      <c r="P296" s="188">
        <f>IFERROR(INDEX('اطلاعات انشعابات شرکتها'!A:BB,MATCH(A296,'اطلاعات انشعابات شرکتها'!A:A,0),MATCH(P$1,'اطلاعات انشعابات شرکتها'!$1:$1,0)),0)</f>
        <v>0</v>
      </c>
      <c r="Q296" s="188">
        <f>IFERROR(INDEX('اطلاعات انشعابات شرکتها'!A:BB,MATCH(A296,'اطلاعات انشعابات شرکتها'!A:A,0),MATCH(Q$1,'اطلاعات انشعابات شرکتها'!$1:$1,0)),0)</f>
        <v>0</v>
      </c>
      <c r="R296" s="188">
        <f>IFERROR(INDEX('اطلاعات انشعابات شرکتها'!A:BB,MATCH(A296,'اطلاعات انشعابات شرکتها'!A:A,0),MATCH(R$1,'اطلاعات انشعابات شرکتها'!$1:$1,0)),0)</f>
        <v>0</v>
      </c>
      <c r="S296" s="265"/>
      <c r="T296" s="188">
        <f>IFERROR(INDEX('قرائت کنتور'!A:AZ,MATCH(A296&amp;"-"&amp;T$1,'قرائت کنتور'!B:B,0),MATCH(G296,'قرائت کنتور'!$1:$1,0)),0)</f>
        <v>0</v>
      </c>
      <c r="U296" s="188">
        <f>IFERROR(INDEX('قرائت کنتور'!A:AZ,MATCH(A296&amp;"-"&amp;U$1,'قرائت کنتور'!B:B,0),MATCH(L296,'قرائت کنتور'!$1:$1,0)),0)</f>
        <v>0</v>
      </c>
      <c r="V296" s="188">
        <f>IFERROR(INDEX('قرائت کنتور'!A:AZ,MATCH(A296&amp;"-"&amp;U$1,'قرائت کنتور'!B:B,0),MATCH(G296,'قرائت کنتور'!$1:$1,0)),0)</f>
        <v>0</v>
      </c>
      <c r="W296" s="188">
        <f>IFERROR(INDEX('قرائت کنتور'!A:AZ,MATCH(A296&amp;"-"&amp;W$1,'قرائت کنتور'!B:B,0),MATCH(L296,'قرائت کنتور'!$1:$1,0)),0)</f>
        <v>0</v>
      </c>
      <c r="X296" s="188">
        <f>IFERROR(INDEX('قرائت کنتور'!A:AZ,MATCH(A296&amp;"-"&amp;W$1,'قرائت کنتور'!B:B,0),MATCH(G296,'قرائت کنتور'!$1:$1,0)),0)</f>
        <v>0</v>
      </c>
      <c r="Y296" s="188">
        <f>IFERROR(INDEX('قرائت کنتور'!A:AZ,MATCH(A296&amp;"-"&amp;Y$1,'قرائت کنتور'!B:B,0),MATCH(L296,'قرائت کنتور'!$1:$1,0)),0)</f>
        <v>0</v>
      </c>
      <c r="Z296" s="188">
        <f>IFERROR(INDEX('قرائت کنتور'!A:AZ,MATCH(A296&amp;"-"&amp;Y$1,'قرائت کنتور'!B:B,0),MATCH(G296,'قرائت کنتور'!$1:$1,0)),0)</f>
        <v>0</v>
      </c>
      <c r="AA296" s="188">
        <f>IFERROR(INDEX('قرائت کنتور'!A:AZ,MATCH(A296&amp;"-"&amp;AA$1,'قرائت کنتور'!B:B,0),MATCH(L296,'قرائت کنتور'!$1:$1,0)),0)</f>
        <v>0</v>
      </c>
      <c r="AB296" s="188">
        <f>IFERROR(INDEX('قرائت کنتور'!A:AZ,MATCH(A296&amp;"-"&amp;AA$1,'قرائت کنتور'!B:B,0),MATCH(G296,'قرائت کنتور'!$1:$1,0)),0)</f>
        <v>0</v>
      </c>
      <c r="AC296" s="265"/>
      <c r="AD296" s="188">
        <f t="shared" si="97"/>
        <v>0</v>
      </c>
      <c r="AE296" s="188">
        <f t="shared" si="98"/>
        <v>0</v>
      </c>
      <c r="AF296" s="188">
        <f t="shared" si="99"/>
        <v>0</v>
      </c>
      <c r="AG296" s="188">
        <f t="shared" si="100"/>
        <v>0</v>
      </c>
      <c r="AH296" s="188">
        <f t="shared" si="101"/>
        <v>0</v>
      </c>
      <c r="AI296" s="188">
        <f t="shared" si="102"/>
        <v>0</v>
      </c>
      <c r="AJ296" s="188" t="str">
        <f t="shared" si="103"/>
        <v>0</v>
      </c>
      <c r="AK296" s="265"/>
      <c r="AL296" s="254" t="str">
        <f t="shared" si="104"/>
        <v>---</v>
      </c>
      <c r="AM296" s="254" t="str">
        <f t="shared" si="105"/>
        <v>---</v>
      </c>
      <c r="AN296" s="265"/>
      <c r="AO296" s="188" t="str">
        <f>IFERROR(INDEX('تعرفه ها'!A:Z,MATCH(P296&amp;"-"&amp;AO$1,'تعرفه ها'!C:C,0),MATCH(F296,'تعرفه ها'!$2:$2,0),1),"---")</f>
        <v>---</v>
      </c>
      <c r="AP296" s="188" t="str">
        <f>IFERROR(INDEX('تعرفه ها'!A:Z,MATCH(P296&amp;"-"&amp;AP$1,'تعرفه ها'!C:C,0),MATCH(F296,'تعرفه ها'!$2:$2,0),1),"---")</f>
        <v>---</v>
      </c>
      <c r="AQ296" s="188" t="str">
        <f>IFERROR(INDEX('تعرفه ها'!A:Z,MATCH(P296&amp;"-"&amp;AQ$1,'تعرفه ها'!C:C,0),MATCH(F296,'تعرفه ها'!$2:$2,0),1),"---")</f>
        <v>---</v>
      </c>
      <c r="AR296" s="188" t="str">
        <f>IFERROR(INDEX('تعرفه ها'!A:Z,MATCH(P296&amp;"-"&amp;AR$1,'تعرفه ها'!C:C,0),MATCH(F296,'تعرفه ها'!$2:$2,0),1),"---")</f>
        <v>---</v>
      </c>
      <c r="AS296" s="265"/>
      <c r="AT296" s="415" t="str">
        <f t="shared" si="106"/>
        <v>---</v>
      </c>
      <c r="AU296" s="415" t="str">
        <f t="shared" si="107"/>
        <v>---</v>
      </c>
      <c r="AV296" s="415" t="str">
        <f t="shared" si="108"/>
        <v>---</v>
      </c>
      <c r="AW296" s="415" t="str">
        <f t="shared" si="109"/>
        <v>---</v>
      </c>
      <c r="AX296" s="415" t="str">
        <f t="shared" si="110"/>
        <v>---</v>
      </c>
      <c r="AY296" s="415" t="str">
        <f>IFERROR(AH296*INDEX('تعرفه ها'!A:Z,MATCH("عوارض برق به ازاء هر کیلووات",'تعرفه ها'!$C:$C,0),MATCH(F296,'تعرفه ها'!$2:$2,0)),"---")</f>
        <v>---</v>
      </c>
      <c r="AZ296" s="415" t="str">
        <f t="shared" si="111"/>
        <v>---</v>
      </c>
      <c r="BA296" s="415" t="str">
        <f>IFERROR(ROUND(((AX296+AY296+AZ296)*INDEX('تعرفه ها'!A:Z,MATCH("هزینه نگهداری و تعمیرات شبکه برق",'تعرفه ها'!$C:$C,0),MATCH(F296,'تعرفه ها'!$2:$2,0))/100),0),"---")</f>
        <v>---</v>
      </c>
      <c r="BB296" s="415">
        <f>IFERROR(IF(P296="دیماندی",ROUND(AJ296*INDEX('تعرفه ها'!A:Z,MATCH(BB$1,'تعرفه ها'!$C:$C,0),MATCH(F296,'تعرفه ها'!$2:$2,0))*J296/30,0),0),"---")</f>
        <v>0</v>
      </c>
      <c r="BC296" s="415"/>
      <c r="BD296" s="54" t="str">
        <f>IFERROR(IF(INDEX('اطلاعات دوره'!A:Z,MATCH(G296,'اطلاعات دوره'!C:C,0),MATCH("برق",'اطلاعات دوره'!$1:$1,0))="دارد",ROUND(AX296*INDEX('تعرفه ها'!A:Z,MATCH("پیک فصلی برق",'تعرفه ها'!$C:$C,0),MATCH(F296,'تعرفه ها'!$2:$2,0))/100,0),0),"---")</f>
        <v>---</v>
      </c>
      <c r="BE296" s="415" t="str">
        <f>IFERROR(ROUND(((AX296+AY296+AZ296+BA296+BB296+BC296+BD296)*INDEX('تعرفه ها'!A:Z,MATCH("مالیات برق",'تعرفه ها'!$C:$C,0),MATCH(F296,'تعرفه ها'!$2:$2,0))/100),0),"---")</f>
        <v>---</v>
      </c>
      <c r="BF296" s="415" t="str">
        <f t="shared" si="112"/>
        <v>---</v>
      </c>
      <c r="BG296" s="415" t="str">
        <f t="shared" si="116"/>
        <v>---</v>
      </c>
      <c r="BH296" s="415" t="str">
        <f t="shared" si="113"/>
        <v>---</v>
      </c>
      <c r="BI296" s="54" t="str">
        <f t="shared" si="114"/>
        <v>---</v>
      </c>
      <c r="BJ296" s="55" t="str">
        <f t="shared" si="115"/>
        <v>---</v>
      </c>
      <c r="BK296" s="262"/>
      <c r="BL296" s="183" t="str">
        <f>IFERROR(IF(INDEX(پرداخت!A:AZ,MATCH(A296&amp;" - "&amp;"برق",پرداخت!$B:$B,0),MATCH(G296,پرداخت!$1:$1,0))="نشده","نشده","شده"),"---")</f>
        <v>---</v>
      </c>
      <c r="BN296" s="257"/>
      <c r="BO296" s="257"/>
      <c r="BP296" s="257"/>
      <c r="BQ296" s="257"/>
      <c r="BR296" s="257"/>
      <c r="BS296" s="257"/>
      <c r="BT296" s="257"/>
      <c r="BU296" s="257"/>
      <c r="BV296" s="257"/>
      <c r="BW296" s="257"/>
      <c r="BX296" s="257"/>
      <c r="BY296" s="257"/>
      <c r="BZ296" s="257"/>
      <c r="CA296" s="257"/>
      <c r="CB296" s="257"/>
      <c r="CC296" s="257"/>
      <c r="CD296" s="257"/>
      <c r="CE296" s="257"/>
      <c r="CF296" s="257"/>
      <c r="CG296" s="257"/>
      <c r="CH296"/>
      <c r="CI296"/>
      <c r="CJ296"/>
      <c r="CK296"/>
    </row>
    <row r="297" spans="1:89" ht="33.75" hidden="1">
      <c r="A297" s="170"/>
      <c r="B297" s="47">
        <f>IFERROR(INDEX('اطلاعات انشعابات شرکتها'!A:BB,MATCH(A297,'اطلاعات انشعابات شرکتها'!A:A,0),MATCH(B$1,'اطلاعات انشعابات شرکتها'!$1:$1,0)),0)</f>
        <v>0</v>
      </c>
      <c r="C297" s="48">
        <f>IFERROR(INDEX('اطلاعات انشعابات شرکتها'!A:BB,MATCH(A297,'اطلاعات انشعابات شرکتها'!A:A,0),MATCH(C$1,'اطلاعات انشعابات شرکتها'!$1:$1,0)),0)</f>
        <v>0</v>
      </c>
      <c r="D297" s="45"/>
      <c r="E297" s="171"/>
      <c r="F297" s="170"/>
      <c r="G297" s="188" t="str">
        <f t="shared" si="94"/>
        <v>/</v>
      </c>
      <c r="H297" s="188">
        <f>IFERROR(INDEX('اطلاعات دوره'!A:Z,MATCH(G297,'اطلاعات دوره'!C:C,0),MATCH(H$1,'اطلاعات دوره'!$1:$1,0)),0)</f>
        <v>0</v>
      </c>
      <c r="I297" s="188">
        <f>IFERROR(INDEX('اطلاعات دوره'!A:Z,MATCH(G297,'اطلاعات دوره'!C:C,0),MATCH(I$1,'اطلاعات دوره'!$1:$1,0)),0)</f>
        <v>0</v>
      </c>
      <c r="J297" s="188">
        <f>IFERROR(INDEX('اطلاعات دوره'!A:Z,MATCH(G297,'اطلاعات دوره'!C:C,0),MATCH(J$1,'اطلاعات دوره'!$1:$1,0)),0)</f>
        <v>0</v>
      </c>
      <c r="K297" s="265"/>
      <c r="L297" s="188" t="str">
        <f>IFERROR(INDEX('اطلاعات دوره'!A:Z,MATCH(G297,'اطلاعات دوره'!C:C,0)-1,MATCH("عنوان",'اطلاعات دوره'!$1:$1,0)),"---")</f>
        <v>---</v>
      </c>
      <c r="M297" s="188" t="str">
        <f t="shared" si="95"/>
        <v>----</v>
      </c>
      <c r="N297" s="188" t="str">
        <f t="shared" si="96"/>
        <v>-/</v>
      </c>
      <c r="O297" s="265"/>
      <c r="P297" s="188">
        <f>IFERROR(INDEX('اطلاعات انشعابات شرکتها'!A:BB,MATCH(A297,'اطلاعات انشعابات شرکتها'!A:A,0),MATCH(P$1,'اطلاعات انشعابات شرکتها'!$1:$1,0)),0)</f>
        <v>0</v>
      </c>
      <c r="Q297" s="188">
        <f>IFERROR(INDEX('اطلاعات انشعابات شرکتها'!A:BB,MATCH(A297,'اطلاعات انشعابات شرکتها'!A:A,0),MATCH(Q$1,'اطلاعات انشعابات شرکتها'!$1:$1,0)),0)</f>
        <v>0</v>
      </c>
      <c r="R297" s="188">
        <f>IFERROR(INDEX('اطلاعات انشعابات شرکتها'!A:BB,MATCH(A297,'اطلاعات انشعابات شرکتها'!A:A,0),MATCH(R$1,'اطلاعات انشعابات شرکتها'!$1:$1,0)),0)</f>
        <v>0</v>
      </c>
      <c r="S297" s="265"/>
      <c r="T297" s="188">
        <f>IFERROR(INDEX('قرائت کنتور'!A:AZ,MATCH(A297&amp;"-"&amp;T$1,'قرائت کنتور'!B:B,0),MATCH(G297,'قرائت کنتور'!$1:$1,0)),0)</f>
        <v>0</v>
      </c>
      <c r="U297" s="188">
        <f>IFERROR(INDEX('قرائت کنتور'!A:AZ,MATCH(A297&amp;"-"&amp;U$1,'قرائت کنتور'!B:B,0),MATCH(L297,'قرائت کنتور'!$1:$1,0)),0)</f>
        <v>0</v>
      </c>
      <c r="V297" s="188">
        <f>IFERROR(INDEX('قرائت کنتور'!A:AZ,MATCH(A297&amp;"-"&amp;U$1,'قرائت کنتور'!B:B,0),MATCH(G297,'قرائت کنتور'!$1:$1,0)),0)</f>
        <v>0</v>
      </c>
      <c r="W297" s="188">
        <f>IFERROR(INDEX('قرائت کنتور'!A:AZ,MATCH(A297&amp;"-"&amp;W$1,'قرائت کنتور'!B:B,0),MATCH(L297,'قرائت کنتور'!$1:$1,0)),0)</f>
        <v>0</v>
      </c>
      <c r="X297" s="188">
        <f>IFERROR(INDEX('قرائت کنتور'!A:AZ,MATCH(A297&amp;"-"&amp;W$1,'قرائت کنتور'!B:B,0),MATCH(G297,'قرائت کنتور'!$1:$1,0)),0)</f>
        <v>0</v>
      </c>
      <c r="Y297" s="188">
        <f>IFERROR(INDEX('قرائت کنتور'!A:AZ,MATCH(A297&amp;"-"&amp;Y$1,'قرائت کنتور'!B:B,0),MATCH(L297,'قرائت کنتور'!$1:$1,0)),0)</f>
        <v>0</v>
      </c>
      <c r="Z297" s="188">
        <f>IFERROR(INDEX('قرائت کنتور'!A:AZ,MATCH(A297&amp;"-"&amp;Y$1,'قرائت کنتور'!B:B,0),MATCH(G297,'قرائت کنتور'!$1:$1,0)),0)</f>
        <v>0</v>
      </c>
      <c r="AA297" s="188">
        <f>IFERROR(INDEX('قرائت کنتور'!A:AZ,MATCH(A297&amp;"-"&amp;AA$1,'قرائت کنتور'!B:B,0),MATCH(L297,'قرائت کنتور'!$1:$1,0)),0)</f>
        <v>0</v>
      </c>
      <c r="AB297" s="188">
        <f>IFERROR(INDEX('قرائت کنتور'!A:AZ,MATCH(A297&amp;"-"&amp;AA$1,'قرائت کنتور'!B:B,0),MATCH(G297,'قرائت کنتور'!$1:$1,0)),0)</f>
        <v>0</v>
      </c>
      <c r="AC297" s="265"/>
      <c r="AD297" s="188">
        <f t="shared" si="97"/>
        <v>0</v>
      </c>
      <c r="AE297" s="188">
        <f t="shared" si="98"/>
        <v>0</v>
      </c>
      <c r="AF297" s="188">
        <f t="shared" si="99"/>
        <v>0</v>
      </c>
      <c r="AG297" s="188">
        <f t="shared" si="100"/>
        <v>0</v>
      </c>
      <c r="AH297" s="188">
        <f t="shared" si="101"/>
        <v>0</v>
      </c>
      <c r="AI297" s="188">
        <f t="shared" si="102"/>
        <v>0</v>
      </c>
      <c r="AJ297" s="188" t="str">
        <f t="shared" si="103"/>
        <v>0</v>
      </c>
      <c r="AK297" s="265"/>
      <c r="AL297" s="254" t="str">
        <f t="shared" si="104"/>
        <v>---</v>
      </c>
      <c r="AM297" s="254" t="str">
        <f t="shared" si="105"/>
        <v>---</v>
      </c>
      <c r="AN297" s="265"/>
      <c r="AO297" s="188" t="str">
        <f>IFERROR(INDEX('تعرفه ها'!A:Z,MATCH(P297&amp;"-"&amp;AO$1,'تعرفه ها'!C:C,0),MATCH(F297,'تعرفه ها'!$2:$2,0),1),"---")</f>
        <v>---</v>
      </c>
      <c r="AP297" s="188" t="str">
        <f>IFERROR(INDEX('تعرفه ها'!A:Z,MATCH(P297&amp;"-"&amp;AP$1,'تعرفه ها'!C:C,0),MATCH(F297,'تعرفه ها'!$2:$2,0),1),"---")</f>
        <v>---</v>
      </c>
      <c r="AQ297" s="188" t="str">
        <f>IFERROR(INDEX('تعرفه ها'!A:Z,MATCH(P297&amp;"-"&amp;AQ$1,'تعرفه ها'!C:C,0),MATCH(F297,'تعرفه ها'!$2:$2,0),1),"---")</f>
        <v>---</v>
      </c>
      <c r="AR297" s="188" t="str">
        <f>IFERROR(INDEX('تعرفه ها'!A:Z,MATCH(P297&amp;"-"&amp;AR$1,'تعرفه ها'!C:C,0),MATCH(F297,'تعرفه ها'!$2:$2,0),1),"---")</f>
        <v>---</v>
      </c>
      <c r="AS297" s="265"/>
      <c r="AT297" s="415" t="str">
        <f t="shared" si="106"/>
        <v>---</v>
      </c>
      <c r="AU297" s="415" t="str">
        <f t="shared" si="107"/>
        <v>---</v>
      </c>
      <c r="AV297" s="415" t="str">
        <f t="shared" si="108"/>
        <v>---</v>
      </c>
      <c r="AW297" s="415" t="str">
        <f t="shared" si="109"/>
        <v>---</v>
      </c>
      <c r="AX297" s="415" t="str">
        <f t="shared" si="110"/>
        <v>---</v>
      </c>
      <c r="AY297" s="415" t="str">
        <f>IFERROR(AH297*INDEX('تعرفه ها'!A:Z,MATCH("عوارض برق به ازاء هر کیلووات",'تعرفه ها'!$C:$C,0),MATCH(F297,'تعرفه ها'!$2:$2,0)),"---")</f>
        <v>---</v>
      </c>
      <c r="AZ297" s="415" t="str">
        <f t="shared" si="111"/>
        <v>---</v>
      </c>
      <c r="BA297" s="415" t="str">
        <f>IFERROR(ROUND(((AX297+AY297+AZ297)*INDEX('تعرفه ها'!A:Z,MATCH("هزینه نگهداری و تعمیرات شبکه برق",'تعرفه ها'!$C:$C,0),MATCH(F297,'تعرفه ها'!$2:$2,0))/100),0),"---")</f>
        <v>---</v>
      </c>
      <c r="BB297" s="415">
        <f>IFERROR(IF(P297="دیماندی",ROUND(AJ297*INDEX('تعرفه ها'!A:Z,MATCH(BB$1,'تعرفه ها'!$C:$C,0),MATCH(F297,'تعرفه ها'!$2:$2,0))*J297/30,0),0),"---")</f>
        <v>0</v>
      </c>
      <c r="BC297" s="415"/>
      <c r="BD297" s="54" t="str">
        <f>IFERROR(IF(INDEX('اطلاعات دوره'!A:Z,MATCH(G297,'اطلاعات دوره'!C:C,0),MATCH("برق",'اطلاعات دوره'!$1:$1,0))="دارد",ROUND(AX297*INDEX('تعرفه ها'!A:Z,MATCH("پیک فصلی برق",'تعرفه ها'!$C:$C,0),MATCH(F297,'تعرفه ها'!$2:$2,0))/100,0),0),"---")</f>
        <v>---</v>
      </c>
      <c r="BE297" s="415" t="str">
        <f>IFERROR(ROUND(((AX297+AY297+AZ297+BA297+BB297+BC297+BD297)*INDEX('تعرفه ها'!A:Z,MATCH("مالیات برق",'تعرفه ها'!$C:$C,0),MATCH(F297,'تعرفه ها'!$2:$2,0))/100),0),"---")</f>
        <v>---</v>
      </c>
      <c r="BF297" s="415" t="str">
        <f t="shared" si="112"/>
        <v>---</v>
      </c>
      <c r="BG297" s="415" t="str">
        <f t="shared" si="116"/>
        <v>---</v>
      </c>
      <c r="BH297" s="415" t="str">
        <f t="shared" si="113"/>
        <v>---</v>
      </c>
      <c r="BI297" s="54" t="str">
        <f t="shared" si="114"/>
        <v>---</v>
      </c>
      <c r="BJ297" s="55" t="str">
        <f t="shared" si="115"/>
        <v>---</v>
      </c>
      <c r="BK297" s="262"/>
      <c r="BL297" s="183" t="str">
        <f>IFERROR(IF(INDEX(پرداخت!A:AZ,MATCH(A297&amp;" - "&amp;"برق",پرداخت!$B:$B,0),MATCH(G297,پرداخت!$1:$1,0))="نشده","نشده","شده"),"---")</f>
        <v>---</v>
      </c>
      <c r="BN297" s="257"/>
      <c r="BO297" s="257"/>
      <c r="BP297" s="257"/>
      <c r="BQ297" s="257"/>
      <c r="BR297" s="257"/>
      <c r="BS297" s="257"/>
      <c r="BT297" s="257"/>
      <c r="BU297" s="257"/>
      <c r="BV297" s="257"/>
      <c r="BW297" s="257"/>
      <c r="BX297" s="257"/>
      <c r="BY297" s="257"/>
      <c r="BZ297" s="257"/>
      <c r="CA297" s="257"/>
      <c r="CB297" s="257"/>
      <c r="CC297" s="257"/>
      <c r="CD297" s="257"/>
      <c r="CE297" s="257"/>
      <c r="CF297" s="257"/>
      <c r="CG297" s="257"/>
      <c r="CH297"/>
      <c r="CI297"/>
      <c r="CJ297"/>
      <c r="CK297"/>
    </row>
    <row r="298" spans="1:89" ht="33.75" hidden="1">
      <c r="A298" s="170"/>
      <c r="B298" s="47">
        <f>IFERROR(INDEX('اطلاعات انشعابات شرکتها'!A:BB,MATCH(A298,'اطلاعات انشعابات شرکتها'!A:A,0),MATCH(B$1,'اطلاعات انشعابات شرکتها'!$1:$1,0)),0)</f>
        <v>0</v>
      </c>
      <c r="C298" s="48">
        <f>IFERROR(INDEX('اطلاعات انشعابات شرکتها'!A:BB,MATCH(A298,'اطلاعات انشعابات شرکتها'!A:A,0),MATCH(C$1,'اطلاعات انشعابات شرکتها'!$1:$1,0)),0)</f>
        <v>0</v>
      </c>
      <c r="D298" s="45"/>
      <c r="E298" s="171"/>
      <c r="F298" s="170"/>
      <c r="G298" s="188" t="str">
        <f t="shared" si="94"/>
        <v>/</v>
      </c>
      <c r="H298" s="188">
        <f>IFERROR(INDEX('اطلاعات دوره'!A:Z,MATCH(G298,'اطلاعات دوره'!C:C,0),MATCH(H$1,'اطلاعات دوره'!$1:$1,0)),0)</f>
        <v>0</v>
      </c>
      <c r="I298" s="188">
        <f>IFERROR(INDEX('اطلاعات دوره'!A:Z,MATCH(G298,'اطلاعات دوره'!C:C,0),MATCH(I$1,'اطلاعات دوره'!$1:$1,0)),0)</f>
        <v>0</v>
      </c>
      <c r="J298" s="188">
        <f>IFERROR(INDEX('اطلاعات دوره'!A:Z,MATCH(G298,'اطلاعات دوره'!C:C,0),MATCH(J$1,'اطلاعات دوره'!$1:$1,0)),0)</f>
        <v>0</v>
      </c>
      <c r="K298" s="265"/>
      <c r="L298" s="188" t="str">
        <f>IFERROR(INDEX('اطلاعات دوره'!A:Z,MATCH(G298,'اطلاعات دوره'!C:C,0)-1,MATCH("عنوان",'اطلاعات دوره'!$1:$1,0)),"---")</f>
        <v>---</v>
      </c>
      <c r="M298" s="188" t="str">
        <f t="shared" si="95"/>
        <v>----</v>
      </c>
      <c r="N298" s="188" t="str">
        <f t="shared" si="96"/>
        <v>-/</v>
      </c>
      <c r="O298" s="265"/>
      <c r="P298" s="188">
        <f>IFERROR(INDEX('اطلاعات انشعابات شرکتها'!A:BB,MATCH(A298,'اطلاعات انشعابات شرکتها'!A:A,0),MATCH(P$1,'اطلاعات انشعابات شرکتها'!$1:$1,0)),0)</f>
        <v>0</v>
      </c>
      <c r="Q298" s="188">
        <f>IFERROR(INDEX('اطلاعات انشعابات شرکتها'!A:BB,MATCH(A298,'اطلاعات انشعابات شرکتها'!A:A,0),MATCH(Q$1,'اطلاعات انشعابات شرکتها'!$1:$1,0)),0)</f>
        <v>0</v>
      </c>
      <c r="R298" s="188">
        <f>IFERROR(INDEX('اطلاعات انشعابات شرکتها'!A:BB,MATCH(A298,'اطلاعات انشعابات شرکتها'!A:A,0),MATCH(R$1,'اطلاعات انشعابات شرکتها'!$1:$1,0)),0)</f>
        <v>0</v>
      </c>
      <c r="S298" s="265"/>
      <c r="T298" s="188">
        <f>IFERROR(INDEX('قرائت کنتور'!A:AZ,MATCH(A298&amp;"-"&amp;T$1,'قرائت کنتور'!B:B,0),MATCH(G298,'قرائت کنتور'!$1:$1,0)),0)</f>
        <v>0</v>
      </c>
      <c r="U298" s="188">
        <f>IFERROR(INDEX('قرائت کنتور'!A:AZ,MATCH(A298&amp;"-"&amp;U$1,'قرائت کنتور'!B:B,0),MATCH(L298,'قرائت کنتور'!$1:$1,0)),0)</f>
        <v>0</v>
      </c>
      <c r="V298" s="188">
        <f>IFERROR(INDEX('قرائت کنتور'!A:AZ,MATCH(A298&amp;"-"&amp;U$1,'قرائت کنتور'!B:B,0),MATCH(G298,'قرائت کنتور'!$1:$1,0)),0)</f>
        <v>0</v>
      </c>
      <c r="W298" s="188">
        <f>IFERROR(INDEX('قرائت کنتور'!A:AZ,MATCH(A298&amp;"-"&amp;W$1,'قرائت کنتور'!B:B,0),MATCH(L298,'قرائت کنتور'!$1:$1,0)),0)</f>
        <v>0</v>
      </c>
      <c r="X298" s="188">
        <f>IFERROR(INDEX('قرائت کنتور'!A:AZ,MATCH(A298&amp;"-"&amp;W$1,'قرائت کنتور'!B:B,0),MATCH(G298,'قرائت کنتور'!$1:$1,0)),0)</f>
        <v>0</v>
      </c>
      <c r="Y298" s="188">
        <f>IFERROR(INDEX('قرائت کنتور'!A:AZ,MATCH(A298&amp;"-"&amp;Y$1,'قرائت کنتور'!B:B,0),MATCH(L298,'قرائت کنتور'!$1:$1,0)),0)</f>
        <v>0</v>
      </c>
      <c r="Z298" s="188">
        <f>IFERROR(INDEX('قرائت کنتور'!A:AZ,MATCH(A298&amp;"-"&amp;Y$1,'قرائت کنتور'!B:B,0),MATCH(G298,'قرائت کنتور'!$1:$1,0)),0)</f>
        <v>0</v>
      </c>
      <c r="AA298" s="188">
        <f>IFERROR(INDEX('قرائت کنتور'!A:AZ,MATCH(A298&amp;"-"&amp;AA$1,'قرائت کنتور'!B:B,0),MATCH(L298,'قرائت کنتور'!$1:$1,0)),0)</f>
        <v>0</v>
      </c>
      <c r="AB298" s="188">
        <f>IFERROR(INDEX('قرائت کنتور'!A:AZ,MATCH(A298&amp;"-"&amp;AA$1,'قرائت کنتور'!B:B,0),MATCH(G298,'قرائت کنتور'!$1:$1,0)),0)</f>
        <v>0</v>
      </c>
      <c r="AC298" s="265"/>
      <c r="AD298" s="188">
        <f t="shared" si="97"/>
        <v>0</v>
      </c>
      <c r="AE298" s="188">
        <f t="shared" si="98"/>
        <v>0</v>
      </c>
      <c r="AF298" s="188">
        <f t="shared" si="99"/>
        <v>0</v>
      </c>
      <c r="AG298" s="188">
        <f t="shared" si="100"/>
        <v>0</v>
      </c>
      <c r="AH298" s="188">
        <f t="shared" si="101"/>
        <v>0</v>
      </c>
      <c r="AI298" s="188">
        <f t="shared" si="102"/>
        <v>0</v>
      </c>
      <c r="AJ298" s="188" t="str">
        <f t="shared" si="103"/>
        <v>0</v>
      </c>
      <c r="AK298" s="265"/>
      <c r="AL298" s="254" t="str">
        <f t="shared" si="104"/>
        <v>---</v>
      </c>
      <c r="AM298" s="254" t="str">
        <f t="shared" si="105"/>
        <v>---</v>
      </c>
      <c r="AN298" s="265"/>
      <c r="AO298" s="188" t="str">
        <f>IFERROR(INDEX('تعرفه ها'!A:Z,MATCH(P298&amp;"-"&amp;AO$1,'تعرفه ها'!C:C,0),MATCH(F298,'تعرفه ها'!$2:$2,0),1),"---")</f>
        <v>---</v>
      </c>
      <c r="AP298" s="188" t="str">
        <f>IFERROR(INDEX('تعرفه ها'!A:Z,MATCH(P298&amp;"-"&amp;AP$1,'تعرفه ها'!C:C,0),MATCH(F298,'تعرفه ها'!$2:$2,0),1),"---")</f>
        <v>---</v>
      </c>
      <c r="AQ298" s="188" t="str">
        <f>IFERROR(INDEX('تعرفه ها'!A:Z,MATCH(P298&amp;"-"&amp;AQ$1,'تعرفه ها'!C:C,0),MATCH(F298,'تعرفه ها'!$2:$2,0),1),"---")</f>
        <v>---</v>
      </c>
      <c r="AR298" s="188" t="str">
        <f>IFERROR(INDEX('تعرفه ها'!A:Z,MATCH(P298&amp;"-"&amp;AR$1,'تعرفه ها'!C:C,0),MATCH(F298,'تعرفه ها'!$2:$2,0),1),"---")</f>
        <v>---</v>
      </c>
      <c r="AS298" s="265"/>
      <c r="AT298" s="415" t="str">
        <f t="shared" si="106"/>
        <v>---</v>
      </c>
      <c r="AU298" s="415" t="str">
        <f t="shared" si="107"/>
        <v>---</v>
      </c>
      <c r="AV298" s="415" t="str">
        <f t="shared" si="108"/>
        <v>---</v>
      </c>
      <c r="AW298" s="415" t="str">
        <f t="shared" si="109"/>
        <v>---</v>
      </c>
      <c r="AX298" s="415" t="str">
        <f t="shared" si="110"/>
        <v>---</v>
      </c>
      <c r="AY298" s="415" t="str">
        <f>IFERROR(AH298*INDEX('تعرفه ها'!A:Z,MATCH("عوارض برق به ازاء هر کیلووات",'تعرفه ها'!$C:$C,0),MATCH(F298,'تعرفه ها'!$2:$2,0)),"---")</f>
        <v>---</v>
      </c>
      <c r="AZ298" s="415" t="str">
        <f t="shared" si="111"/>
        <v>---</v>
      </c>
      <c r="BA298" s="415" t="str">
        <f>IFERROR(ROUND(((AX298+AY298+AZ298)*INDEX('تعرفه ها'!A:Z,MATCH("هزینه نگهداری و تعمیرات شبکه برق",'تعرفه ها'!$C:$C,0),MATCH(F298,'تعرفه ها'!$2:$2,0))/100),0),"---")</f>
        <v>---</v>
      </c>
      <c r="BB298" s="415">
        <f>IFERROR(IF(P298="دیماندی",ROUND(AJ298*INDEX('تعرفه ها'!A:Z,MATCH(BB$1,'تعرفه ها'!$C:$C,0),MATCH(F298,'تعرفه ها'!$2:$2,0))*J298/30,0),0),"---")</f>
        <v>0</v>
      </c>
      <c r="BC298" s="415"/>
      <c r="BD298" s="54" t="str">
        <f>IFERROR(IF(INDEX('اطلاعات دوره'!A:Z,MATCH(G298,'اطلاعات دوره'!C:C,0),MATCH("برق",'اطلاعات دوره'!$1:$1,0))="دارد",ROUND(AX298*INDEX('تعرفه ها'!A:Z,MATCH("پیک فصلی برق",'تعرفه ها'!$C:$C,0),MATCH(F298,'تعرفه ها'!$2:$2,0))/100,0),0),"---")</f>
        <v>---</v>
      </c>
      <c r="BE298" s="415" t="str">
        <f>IFERROR(ROUND(((AX298+AY298+AZ298+BA298+BB298+BC298+BD298)*INDEX('تعرفه ها'!A:Z,MATCH("مالیات برق",'تعرفه ها'!$C:$C,0),MATCH(F298,'تعرفه ها'!$2:$2,0))/100),0),"---")</f>
        <v>---</v>
      </c>
      <c r="BF298" s="415" t="str">
        <f t="shared" si="112"/>
        <v>---</v>
      </c>
      <c r="BG298" s="415" t="str">
        <f t="shared" si="116"/>
        <v>---</v>
      </c>
      <c r="BH298" s="415" t="str">
        <f t="shared" si="113"/>
        <v>---</v>
      </c>
      <c r="BI298" s="54" t="str">
        <f t="shared" si="114"/>
        <v>---</v>
      </c>
      <c r="BJ298" s="55" t="str">
        <f t="shared" si="115"/>
        <v>---</v>
      </c>
      <c r="BK298" s="262"/>
      <c r="BL298" s="183" t="str">
        <f>IFERROR(IF(INDEX(پرداخت!A:AZ,MATCH(A298&amp;" - "&amp;"برق",پرداخت!$B:$B,0),MATCH(G298,پرداخت!$1:$1,0))="نشده","نشده","شده"),"---")</f>
        <v>---</v>
      </c>
      <c r="BN298" s="257"/>
      <c r="BO298" s="257"/>
      <c r="BP298" s="257"/>
      <c r="BQ298" s="257"/>
      <c r="BR298" s="257"/>
      <c r="BS298" s="257"/>
      <c r="BT298" s="257"/>
      <c r="BU298" s="257"/>
      <c r="BV298" s="257"/>
      <c r="BW298" s="257"/>
      <c r="BX298" s="257"/>
      <c r="BY298" s="257"/>
      <c r="BZ298" s="257"/>
      <c r="CA298" s="257"/>
      <c r="CB298" s="257"/>
      <c r="CC298" s="257"/>
      <c r="CD298" s="257"/>
      <c r="CE298" s="257"/>
      <c r="CF298" s="257"/>
      <c r="CG298" s="257"/>
      <c r="CH298"/>
      <c r="CI298"/>
      <c r="CJ298"/>
      <c r="CK298"/>
    </row>
    <row r="299" spans="1:89" ht="33.75" hidden="1">
      <c r="A299" s="170"/>
      <c r="B299" s="47">
        <f>IFERROR(INDEX('اطلاعات انشعابات شرکتها'!A:BB,MATCH(A299,'اطلاعات انشعابات شرکتها'!A:A,0),MATCH(B$1,'اطلاعات انشعابات شرکتها'!$1:$1,0)),0)</f>
        <v>0</v>
      </c>
      <c r="C299" s="48">
        <f>IFERROR(INDEX('اطلاعات انشعابات شرکتها'!A:BB,MATCH(A299,'اطلاعات انشعابات شرکتها'!A:A,0),MATCH(C$1,'اطلاعات انشعابات شرکتها'!$1:$1,0)),0)</f>
        <v>0</v>
      </c>
      <c r="D299" s="45"/>
      <c r="E299" s="171"/>
      <c r="F299" s="170"/>
      <c r="G299" s="188" t="str">
        <f t="shared" si="94"/>
        <v>/</v>
      </c>
      <c r="H299" s="188">
        <f>IFERROR(INDEX('اطلاعات دوره'!A:Z,MATCH(G299,'اطلاعات دوره'!C:C,0),MATCH(H$1,'اطلاعات دوره'!$1:$1,0)),0)</f>
        <v>0</v>
      </c>
      <c r="I299" s="188">
        <f>IFERROR(INDEX('اطلاعات دوره'!A:Z,MATCH(G299,'اطلاعات دوره'!C:C,0),MATCH(I$1,'اطلاعات دوره'!$1:$1,0)),0)</f>
        <v>0</v>
      </c>
      <c r="J299" s="188">
        <f>IFERROR(INDEX('اطلاعات دوره'!A:Z,MATCH(G299,'اطلاعات دوره'!C:C,0),MATCH(J$1,'اطلاعات دوره'!$1:$1,0)),0)</f>
        <v>0</v>
      </c>
      <c r="K299" s="265"/>
      <c r="L299" s="188" t="str">
        <f>IFERROR(INDEX('اطلاعات دوره'!A:Z,MATCH(G299,'اطلاعات دوره'!C:C,0)-1,MATCH("عنوان",'اطلاعات دوره'!$1:$1,0)),"---")</f>
        <v>---</v>
      </c>
      <c r="M299" s="188" t="str">
        <f t="shared" si="95"/>
        <v>----</v>
      </c>
      <c r="N299" s="188" t="str">
        <f t="shared" si="96"/>
        <v>-/</v>
      </c>
      <c r="O299" s="265"/>
      <c r="P299" s="188">
        <f>IFERROR(INDEX('اطلاعات انشعابات شرکتها'!A:BB,MATCH(A299,'اطلاعات انشعابات شرکتها'!A:A,0),MATCH(P$1,'اطلاعات انشعابات شرکتها'!$1:$1,0)),0)</f>
        <v>0</v>
      </c>
      <c r="Q299" s="188">
        <f>IFERROR(INDEX('اطلاعات انشعابات شرکتها'!A:BB,MATCH(A299,'اطلاعات انشعابات شرکتها'!A:A,0),MATCH(Q$1,'اطلاعات انشعابات شرکتها'!$1:$1,0)),0)</f>
        <v>0</v>
      </c>
      <c r="R299" s="188">
        <f>IFERROR(INDEX('اطلاعات انشعابات شرکتها'!A:BB,MATCH(A299,'اطلاعات انشعابات شرکتها'!A:A,0),MATCH(R$1,'اطلاعات انشعابات شرکتها'!$1:$1,0)),0)</f>
        <v>0</v>
      </c>
      <c r="S299" s="265"/>
      <c r="T299" s="188">
        <f>IFERROR(INDEX('قرائت کنتور'!A:AZ,MATCH(A299&amp;"-"&amp;T$1,'قرائت کنتور'!B:B,0),MATCH(G299,'قرائت کنتور'!$1:$1,0)),0)</f>
        <v>0</v>
      </c>
      <c r="U299" s="188">
        <f>IFERROR(INDEX('قرائت کنتور'!A:AZ,MATCH(A299&amp;"-"&amp;U$1,'قرائت کنتور'!B:B,0),MATCH(L299,'قرائت کنتور'!$1:$1,0)),0)</f>
        <v>0</v>
      </c>
      <c r="V299" s="188">
        <f>IFERROR(INDEX('قرائت کنتور'!A:AZ,MATCH(A299&amp;"-"&amp;U$1,'قرائت کنتور'!B:B,0),MATCH(G299,'قرائت کنتور'!$1:$1,0)),0)</f>
        <v>0</v>
      </c>
      <c r="W299" s="188">
        <f>IFERROR(INDEX('قرائت کنتور'!A:AZ,MATCH(A299&amp;"-"&amp;W$1,'قرائت کنتور'!B:B,0),MATCH(L299,'قرائت کنتور'!$1:$1,0)),0)</f>
        <v>0</v>
      </c>
      <c r="X299" s="188">
        <f>IFERROR(INDEX('قرائت کنتور'!A:AZ,MATCH(A299&amp;"-"&amp;W$1,'قرائت کنتور'!B:B,0),MATCH(G299,'قرائت کنتور'!$1:$1,0)),0)</f>
        <v>0</v>
      </c>
      <c r="Y299" s="188">
        <f>IFERROR(INDEX('قرائت کنتور'!A:AZ,MATCH(A299&amp;"-"&amp;Y$1,'قرائت کنتور'!B:B,0),MATCH(L299,'قرائت کنتور'!$1:$1,0)),0)</f>
        <v>0</v>
      </c>
      <c r="Z299" s="188">
        <f>IFERROR(INDEX('قرائت کنتور'!A:AZ,MATCH(A299&amp;"-"&amp;Y$1,'قرائت کنتور'!B:B,0),MATCH(G299,'قرائت کنتور'!$1:$1,0)),0)</f>
        <v>0</v>
      </c>
      <c r="AA299" s="188">
        <f>IFERROR(INDEX('قرائت کنتور'!A:AZ,MATCH(A299&amp;"-"&amp;AA$1,'قرائت کنتور'!B:B,0),MATCH(L299,'قرائت کنتور'!$1:$1,0)),0)</f>
        <v>0</v>
      </c>
      <c r="AB299" s="188">
        <f>IFERROR(INDEX('قرائت کنتور'!A:AZ,MATCH(A299&amp;"-"&amp;AA$1,'قرائت کنتور'!B:B,0),MATCH(G299,'قرائت کنتور'!$1:$1,0)),0)</f>
        <v>0</v>
      </c>
      <c r="AC299" s="265"/>
      <c r="AD299" s="188">
        <f t="shared" si="97"/>
        <v>0</v>
      </c>
      <c r="AE299" s="188">
        <f t="shared" si="98"/>
        <v>0</v>
      </c>
      <c r="AF299" s="188">
        <f t="shared" si="99"/>
        <v>0</v>
      </c>
      <c r="AG299" s="188">
        <f t="shared" si="100"/>
        <v>0</v>
      </c>
      <c r="AH299" s="188">
        <f t="shared" si="101"/>
        <v>0</v>
      </c>
      <c r="AI299" s="188">
        <f t="shared" si="102"/>
        <v>0</v>
      </c>
      <c r="AJ299" s="188" t="str">
        <f t="shared" si="103"/>
        <v>0</v>
      </c>
      <c r="AK299" s="265"/>
      <c r="AL299" s="254" t="str">
        <f t="shared" si="104"/>
        <v>---</v>
      </c>
      <c r="AM299" s="254" t="str">
        <f t="shared" si="105"/>
        <v>---</v>
      </c>
      <c r="AN299" s="265"/>
      <c r="AO299" s="188" t="str">
        <f>IFERROR(INDEX('تعرفه ها'!A:Z,MATCH(P299&amp;"-"&amp;AO$1,'تعرفه ها'!C:C,0),MATCH(F299,'تعرفه ها'!$2:$2,0),1),"---")</f>
        <v>---</v>
      </c>
      <c r="AP299" s="188" t="str">
        <f>IFERROR(INDEX('تعرفه ها'!A:Z,MATCH(P299&amp;"-"&amp;AP$1,'تعرفه ها'!C:C,0),MATCH(F299,'تعرفه ها'!$2:$2,0),1),"---")</f>
        <v>---</v>
      </c>
      <c r="AQ299" s="188" t="str">
        <f>IFERROR(INDEX('تعرفه ها'!A:Z,MATCH(P299&amp;"-"&amp;AQ$1,'تعرفه ها'!C:C,0),MATCH(F299,'تعرفه ها'!$2:$2,0),1),"---")</f>
        <v>---</v>
      </c>
      <c r="AR299" s="188" t="str">
        <f>IFERROR(INDEX('تعرفه ها'!A:Z,MATCH(P299&amp;"-"&amp;AR$1,'تعرفه ها'!C:C,0),MATCH(F299,'تعرفه ها'!$2:$2,0),1),"---")</f>
        <v>---</v>
      </c>
      <c r="AS299" s="265"/>
      <c r="AT299" s="415" t="str">
        <f t="shared" si="106"/>
        <v>---</v>
      </c>
      <c r="AU299" s="415" t="str">
        <f t="shared" si="107"/>
        <v>---</v>
      </c>
      <c r="AV299" s="415" t="str">
        <f t="shared" si="108"/>
        <v>---</v>
      </c>
      <c r="AW299" s="415" t="str">
        <f t="shared" si="109"/>
        <v>---</v>
      </c>
      <c r="AX299" s="415" t="str">
        <f t="shared" si="110"/>
        <v>---</v>
      </c>
      <c r="AY299" s="415" t="str">
        <f>IFERROR(AH299*INDEX('تعرفه ها'!A:Z,MATCH("عوارض برق به ازاء هر کیلووات",'تعرفه ها'!$C:$C,0),MATCH(F299,'تعرفه ها'!$2:$2,0)),"---")</f>
        <v>---</v>
      </c>
      <c r="AZ299" s="415" t="str">
        <f t="shared" si="111"/>
        <v>---</v>
      </c>
      <c r="BA299" s="415" t="str">
        <f>IFERROR(ROUND(((AX299+AY299+AZ299)*INDEX('تعرفه ها'!A:Z,MATCH("هزینه نگهداری و تعمیرات شبکه برق",'تعرفه ها'!$C:$C,0),MATCH(F299,'تعرفه ها'!$2:$2,0))/100),0),"---")</f>
        <v>---</v>
      </c>
      <c r="BB299" s="415">
        <f>IFERROR(IF(P299="دیماندی",ROUND(AJ299*INDEX('تعرفه ها'!A:Z,MATCH(BB$1,'تعرفه ها'!$C:$C,0),MATCH(F299,'تعرفه ها'!$2:$2,0))*J299/30,0),0),"---")</f>
        <v>0</v>
      </c>
      <c r="BC299" s="415"/>
      <c r="BD299" s="54" t="str">
        <f>IFERROR(IF(INDEX('اطلاعات دوره'!A:Z,MATCH(G299,'اطلاعات دوره'!C:C,0),MATCH("برق",'اطلاعات دوره'!$1:$1,0))="دارد",ROUND(AX299*INDEX('تعرفه ها'!A:Z,MATCH("پیک فصلی برق",'تعرفه ها'!$C:$C,0),MATCH(F299,'تعرفه ها'!$2:$2,0))/100,0),0),"---")</f>
        <v>---</v>
      </c>
      <c r="BE299" s="415" t="str">
        <f>IFERROR(ROUND(((AX299+AY299+AZ299+BA299+BB299+BC299+BD299)*INDEX('تعرفه ها'!A:Z,MATCH("مالیات برق",'تعرفه ها'!$C:$C,0),MATCH(F299,'تعرفه ها'!$2:$2,0))/100),0),"---")</f>
        <v>---</v>
      </c>
      <c r="BF299" s="415" t="str">
        <f t="shared" si="112"/>
        <v>---</v>
      </c>
      <c r="BG299" s="415" t="str">
        <f t="shared" si="116"/>
        <v>---</v>
      </c>
      <c r="BH299" s="415" t="str">
        <f t="shared" si="113"/>
        <v>---</v>
      </c>
      <c r="BI299" s="54" t="str">
        <f t="shared" si="114"/>
        <v>---</v>
      </c>
      <c r="BJ299" s="55" t="str">
        <f t="shared" si="115"/>
        <v>---</v>
      </c>
      <c r="BK299" s="262"/>
      <c r="BL299" s="183" t="str">
        <f>IFERROR(IF(INDEX(پرداخت!A:AZ,MATCH(A299&amp;" - "&amp;"برق",پرداخت!$B:$B,0),MATCH(G299,پرداخت!$1:$1,0))="نشده","نشده","شده"),"---")</f>
        <v>---</v>
      </c>
      <c r="BN299" s="257"/>
      <c r="BO299" s="257"/>
      <c r="BP299" s="257"/>
      <c r="BQ299" s="257"/>
      <c r="BR299" s="257"/>
      <c r="BS299" s="257"/>
      <c r="BT299" s="257"/>
      <c r="BU299" s="257"/>
      <c r="BV299" s="257"/>
      <c r="BW299" s="257"/>
      <c r="BX299" s="257"/>
      <c r="BY299" s="257"/>
      <c r="BZ299" s="257"/>
      <c r="CA299" s="257"/>
      <c r="CB299" s="257"/>
      <c r="CC299" s="257"/>
      <c r="CD299" s="257"/>
      <c r="CE299" s="257"/>
      <c r="CF299" s="257"/>
      <c r="CG299" s="257"/>
      <c r="CH299"/>
      <c r="CI299"/>
      <c r="CJ299"/>
      <c r="CK299"/>
    </row>
    <row r="300" spans="1:89" ht="33.75" hidden="1">
      <c r="A300" s="170"/>
      <c r="B300" s="47">
        <f>IFERROR(INDEX('اطلاعات انشعابات شرکتها'!A:BB,MATCH(A300,'اطلاعات انشعابات شرکتها'!A:A,0),MATCH(B$1,'اطلاعات انشعابات شرکتها'!$1:$1,0)),0)</f>
        <v>0</v>
      </c>
      <c r="C300" s="48">
        <f>IFERROR(INDEX('اطلاعات انشعابات شرکتها'!A:BB,MATCH(A300,'اطلاعات انشعابات شرکتها'!A:A,0),MATCH(C$1,'اطلاعات انشعابات شرکتها'!$1:$1,0)),0)</f>
        <v>0</v>
      </c>
      <c r="D300" s="45"/>
      <c r="E300" s="171"/>
      <c r="F300" s="170"/>
      <c r="G300" s="188" t="str">
        <f t="shared" si="94"/>
        <v>/</v>
      </c>
      <c r="H300" s="188">
        <f>IFERROR(INDEX('اطلاعات دوره'!A:Z,MATCH(G300,'اطلاعات دوره'!C:C,0),MATCH(H$1,'اطلاعات دوره'!$1:$1,0)),0)</f>
        <v>0</v>
      </c>
      <c r="I300" s="188">
        <f>IFERROR(INDEX('اطلاعات دوره'!A:Z,MATCH(G300,'اطلاعات دوره'!C:C,0),MATCH(I$1,'اطلاعات دوره'!$1:$1,0)),0)</f>
        <v>0</v>
      </c>
      <c r="J300" s="188">
        <f>IFERROR(INDEX('اطلاعات دوره'!A:Z,MATCH(G300,'اطلاعات دوره'!C:C,0),MATCH(J$1,'اطلاعات دوره'!$1:$1,0)),0)</f>
        <v>0</v>
      </c>
      <c r="K300" s="265"/>
      <c r="L300" s="188" t="str">
        <f>IFERROR(INDEX('اطلاعات دوره'!A:Z,MATCH(G300,'اطلاعات دوره'!C:C,0)-1,MATCH("عنوان",'اطلاعات دوره'!$1:$1,0)),"---")</f>
        <v>---</v>
      </c>
      <c r="M300" s="188" t="str">
        <f t="shared" si="95"/>
        <v>----</v>
      </c>
      <c r="N300" s="188" t="str">
        <f t="shared" si="96"/>
        <v>-/</v>
      </c>
      <c r="O300" s="265"/>
      <c r="P300" s="188">
        <f>IFERROR(INDEX('اطلاعات انشعابات شرکتها'!A:BB,MATCH(A300,'اطلاعات انشعابات شرکتها'!A:A,0),MATCH(P$1,'اطلاعات انشعابات شرکتها'!$1:$1,0)),0)</f>
        <v>0</v>
      </c>
      <c r="Q300" s="188">
        <f>IFERROR(INDEX('اطلاعات انشعابات شرکتها'!A:BB,MATCH(A300,'اطلاعات انشعابات شرکتها'!A:A,0),MATCH(Q$1,'اطلاعات انشعابات شرکتها'!$1:$1,0)),0)</f>
        <v>0</v>
      </c>
      <c r="R300" s="188">
        <f>IFERROR(INDEX('اطلاعات انشعابات شرکتها'!A:BB,MATCH(A300,'اطلاعات انشعابات شرکتها'!A:A,0),MATCH(R$1,'اطلاعات انشعابات شرکتها'!$1:$1,0)),0)</f>
        <v>0</v>
      </c>
      <c r="S300" s="265"/>
      <c r="T300" s="188">
        <f>IFERROR(INDEX('قرائت کنتور'!A:AZ,MATCH(A300&amp;"-"&amp;T$1,'قرائت کنتور'!B:B,0),MATCH(G300,'قرائت کنتور'!$1:$1,0)),0)</f>
        <v>0</v>
      </c>
      <c r="U300" s="188">
        <f>IFERROR(INDEX('قرائت کنتور'!A:AZ,MATCH(A300&amp;"-"&amp;U$1,'قرائت کنتور'!B:B,0),MATCH(L300,'قرائت کنتور'!$1:$1,0)),0)</f>
        <v>0</v>
      </c>
      <c r="V300" s="188">
        <f>IFERROR(INDEX('قرائت کنتور'!A:AZ,MATCH(A300&amp;"-"&amp;U$1,'قرائت کنتور'!B:B,0),MATCH(G300,'قرائت کنتور'!$1:$1,0)),0)</f>
        <v>0</v>
      </c>
      <c r="W300" s="188">
        <f>IFERROR(INDEX('قرائت کنتور'!A:AZ,MATCH(A300&amp;"-"&amp;W$1,'قرائت کنتور'!B:B,0),MATCH(L300,'قرائت کنتور'!$1:$1,0)),0)</f>
        <v>0</v>
      </c>
      <c r="X300" s="188">
        <f>IFERROR(INDEX('قرائت کنتور'!A:AZ,MATCH(A300&amp;"-"&amp;W$1,'قرائت کنتور'!B:B,0),MATCH(G300,'قرائت کنتور'!$1:$1,0)),0)</f>
        <v>0</v>
      </c>
      <c r="Y300" s="188">
        <f>IFERROR(INDEX('قرائت کنتور'!A:AZ,MATCH(A300&amp;"-"&amp;Y$1,'قرائت کنتور'!B:B,0),MATCH(L300,'قرائت کنتور'!$1:$1,0)),0)</f>
        <v>0</v>
      </c>
      <c r="Z300" s="188">
        <f>IFERROR(INDEX('قرائت کنتور'!A:AZ,MATCH(A300&amp;"-"&amp;Y$1,'قرائت کنتور'!B:B,0),MATCH(G300,'قرائت کنتور'!$1:$1,0)),0)</f>
        <v>0</v>
      </c>
      <c r="AA300" s="188">
        <f>IFERROR(INDEX('قرائت کنتور'!A:AZ,MATCH(A300&amp;"-"&amp;AA$1,'قرائت کنتور'!B:B,0),MATCH(L300,'قرائت کنتور'!$1:$1,0)),0)</f>
        <v>0</v>
      </c>
      <c r="AB300" s="188">
        <f>IFERROR(INDEX('قرائت کنتور'!A:AZ,MATCH(A300&amp;"-"&amp;AA$1,'قرائت کنتور'!B:B,0),MATCH(G300,'قرائت کنتور'!$1:$1,0)),0)</f>
        <v>0</v>
      </c>
      <c r="AC300" s="265"/>
      <c r="AD300" s="188">
        <f t="shared" si="97"/>
        <v>0</v>
      </c>
      <c r="AE300" s="188">
        <f t="shared" si="98"/>
        <v>0</v>
      </c>
      <c r="AF300" s="188">
        <f t="shared" si="99"/>
        <v>0</v>
      </c>
      <c r="AG300" s="188">
        <f t="shared" si="100"/>
        <v>0</v>
      </c>
      <c r="AH300" s="188">
        <f t="shared" si="101"/>
        <v>0</v>
      </c>
      <c r="AI300" s="188">
        <f t="shared" si="102"/>
        <v>0</v>
      </c>
      <c r="AJ300" s="188" t="str">
        <f t="shared" si="103"/>
        <v>0</v>
      </c>
      <c r="AK300" s="265"/>
      <c r="AL300" s="254" t="str">
        <f t="shared" si="104"/>
        <v>---</v>
      </c>
      <c r="AM300" s="254" t="str">
        <f t="shared" si="105"/>
        <v>---</v>
      </c>
      <c r="AN300" s="265"/>
      <c r="AO300" s="188" t="str">
        <f>IFERROR(INDEX('تعرفه ها'!A:Z,MATCH(P300&amp;"-"&amp;AO$1,'تعرفه ها'!C:C,0),MATCH(F300,'تعرفه ها'!$2:$2,0),1),"---")</f>
        <v>---</v>
      </c>
      <c r="AP300" s="188" t="str">
        <f>IFERROR(INDEX('تعرفه ها'!A:Z,MATCH(P300&amp;"-"&amp;AP$1,'تعرفه ها'!C:C,0),MATCH(F300,'تعرفه ها'!$2:$2,0),1),"---")</f>
        <v>---</v>
      </c>
      <c r="AQ300" s="188" t="str">
        <f>IFERROR(INDEX('تعرفه ها'!A:Z,MATCH(P300&amp;"-"&amp;AQ$1,'تعرفه ها'!C:C,0),MATCH(F300,'تعرفه ها'!$2:$2,0),1),"---")</f>
        <v>---</v>
      </c>
      <c r="AR300" s="188" t="str">
        <f>IFERROR(INDEX('تعرفه ها'!A:Z,MATCH(P300&amp;"-"&amp;AR$1,'تعرفه ها'!C:C,0),MATCH(F300,'تعرفه ها'!$2:$2,0),1),"---")</f>
        <v>---</v>
      </c>
      <c r="AS300" s="265"/>
      <c r="AT300" s="415" t="str">
        <f t="shared" si="106"/>
        <v>---</v>
      </c>
      <c r="AU300" s="415" t="str">
        <f t="shared" si="107"/>
        <v>---</v>
      </c>
      <c r="AV300" s="415" t="str">
        <f t="shared" si="108"/>
        <v>---</v>
      </c>
      <c r="AW300" s="415" t="str">
        <f t="shared" si="109"/>
        <v>---</v>
      </c>
      <c r="AX300" s="415" t="str">
        <f t="shared" si="110"/>
        <v>---</v>
      </c>
      <c r="AY300" s="415" t="str">
        <f>IFERROR(AH300*INDEX('تعرفه ها'!A:Z,MATCH("عوارض برق به ازاء هر کیلووات",'تعرفه ها'!$C:$C,0),MATCH(F300,'تعرفه ها'!$2:$2,0)),"---")</f>
        <v>---</v>
      </c>
      <c r="AZ300" s="415" t="str">
        <f t="shared" si="111"/>
        <v>---</v>
      </c>
      <c r="BA300" s="415" t="str">
        <f>IFERROR(ROUND(((AX300+AY300+AZ300)*INDEX('تعرفه ها'!A:Z,MATCH("هزینه نگهداری و تعمیرات شبکه برق",'تعرفه ها'!$C:$C,0),MATCH(F300,'تعرفه ها'!$2:$2,0))/100),0),"---")</f>
        <v>---</v>
      </c>
      <c r="BB300" s="415">
        <f>IFERROR(IF(P300="دیماندی",ROUND(AJ300*INDEX('تعرفه ها'!A:Z,MATCH(BB$1,'تعرفه ها'!$C:$C,0),MATCH(F300,'تعرفه ها'!$2:$2,0))*J300/30,0),0),"---")</f>
        <v>0</v>
      </c>
      <c r="BC300" s="415"/>
      <c r="BD300" s="54" t="str">
        <f>IFERROR(IF(INDEX('اطلاعات دوره'!A:Z,MATCH(G300,'اطلاعات دوره'!C:C,0),MATCH("برق",'اطلاعات دوره'!$1:$1,0))="دارد",ROUND(AX300*INDEX('تعرفه ها'!A:Z,MATCH("پیک فصلی برق",'تعرفه ها'!$C:$C,0),MATCH(F300,'تعرفه ها'!$2:$2,0))/100,0),0),"---")</f>
        <v>---</v>
      </c>
      <c r="BE300" s="415" t="str">
        <f>IFERROR(ROUND(((AX300+AY300+AZ300+BA300+BB300+BC300+BD300)*INDEX('تعرفه ها'!A:Z,MATCH("مالیات برق",'تعرفه ها'!$C:$C,0),MATCH(F300,'تعرفه ها'!$2:$2,0))/100),0),"---")</f>
        <v>---</v>
      </c>
      <c r="BF300" s="415" t="str">
        <f t="shared" si="112"/>
        <v>---</v>
      </c>
      <c r="BG300" s="415" t="str">
        <f t="shared" si="116"/>
        <v>---</v>
      </c>
      <c r="BH300" s="415" t="str">
        <f t="shared" si="113"/>
        <v>---</v>
      </c>
      <c r="BI300" s="54" t="str">
        <f t="shared" si="114"/>
        <v>---</v>
      </c>
      <c r="BJ300" s="55" t="str">
        <f t="shared" si="115"/>
        <v>---</v>
      </c>
      <c r="BK300" s="262"/>
      <c r="BL300" s="183" t="str">
        <f>IFERROR(IF(INDEX(پرداخت!A:AZ,MATCH(A300&amp;" - "&amp;"برق",پرداخت!$B:$B,0),MATCH(G300,پرداخت!$1:$1,0))="نشده","نشده","شده"),"---")</f>
        <v>---</v>
      </c>
      <c r="BN300" s="257"/>
      <c r="BO300" s="257"/>
      <c r="BP300" s="257"/>
      <c r="BQ300" s="257"/>
      <c r="BR300" s="257"/>
      <c r="BS300" s="257"/>
      <c r="BT300" s="257"/>
      <c r="BU300" s="257"/>
      <c r="BV300" s="257"/>
      <c r="BW300" s="257"/>
      <c r="BX300" s="257"/>
      <c r="BY300" s="257"/>
      <c r="BZ300" s="257"/>
      <c r="CA300" s="257"/>
      <c r="CB300" s="257"/>
      <c r="CC300" s="257"/>
      <c r="CD300" s="257"/>
      <c r="CE300" s="257"/>
      <c r="CF300" s="257"/>
      <c r="CG300" s="257"/>
      <c r="CH300"/>
      <c r="CI300"/>
      <c r="CJ300"/>
      <c r="CK300"/>
    </row>
    <row r="301" spans="1:89" ht="33.75" hidden="1">
      <c r="A301" s="170"/>
      <c r="B301" s="47">
        <f>IFERROR(INDEX('اطلاعات انشعابات شرکتها'!A:BB,MATCH(A301,'اطلاعات انشعابات شرکتها'!A:A,0),MATCH(B$1,'اطلاعات انشعابات شرکتها'!$1:$1,0)),0)</f>
        <v>0</v>
      </c>
      <c r="C301" s="48">
        <f>IFERROR(INDEX('اطلاعات انشعابات شرکتها'!A:BB,MATCH(A301,'اطلاعات انشعابات شرکتها'!A:A,0),MATCH(C$1,'اطلاعات انشعابات شرکتها'!$1:$1,0)),0)</f>
        <v>0</v>
      </c>
      <c r="D301" s="45"/>
      <c r="E301" s="171"/>
      <c r="F301" s="170"/>
      <c r="G301" s="188" t="str">
        <f t="shared" si="94"/>
        <v>/</v>
      </c>
      <c r="H301" s="188">
        <f>IFERROR(INDEX('اطلاعات دوره'!A:Z,MATCH(G301,'اطلاعات دوره'!C:C,0),MATCH(H$1,'اطلاعات دوره'!$1:$1,0)),0)</f>
        <v>0</v>
      </c>
      <c r="I301" s="188">
        <f>IFERROR(INDEX('اطلاعات دوره'!A:Z,MATCH(G301,'اطلاعات دوره'!C:C,0),MATCH(I$1,'اطلاعات دوره'!$1:$1,0)),0)</f>
        <v>0</v>
      </c>
      <c r="J301" s="188">
        <f>IFERROR(INDEX('اطلاعات دوره'!A:Z,MATCH(G301,'اطلاعات دوره'!C:C,0),MATCH(J$1,'اطلاعات دوره'!$1:$1,0)),0)</f>
        <v>0</v>
      </c>
      <c r="K301" s="265"/>
      <c r="L301" s="188" t="str">
        <f>IFERROR(INDEX('اطلاعات دوره'!A:Z,MATCH(G301,'اطلاعات دوره'!C:C,0)-1,MATCH("عنوان",'اطلاعات دوره'!$1:$1,0)),"---")</f>
        <v>---</v>
      </c>
      <c r="M301" s="188" t="str">
        <f t="shared" si="95"/>
        <v>----</v>
      </c>
      <c r="N301" s="188" t="str">
        <f t="shared" si="96"/>
        <v>-/</v>
      </c>
      <c r="O301" s="265"/>
      <c r="P301" s="188">
        <f>IFERROR(INDEX('اطلاعات انشعابات شرکتها'!A:BB,MATCH(A301,'اطلاعات انشعابات شرکتها'!A:A,0),MATCH(P$1,'اطلاعات انشعابات شرکتها'!$1:$1,0)),0)</f>
        <v>0</v>
      </c>
      <c r="Q301" s="188">
        <f>IFERROR(INDEX('اطلاعات انشعابات شرکتها'!A:BB,MATCH(A301,'اطلاعات انشعابات شرکتها'!A:A,0),MATCH(Q$1,'اطلاعات انشعابات شرکتها'!$1:$1,0)),0)</f>
        <v>0</v>
      </c>
      <c r="R301" s="188">
        <f>IFERROR(INDEX('اطلاعات انشعابات شرکتها'!A:BB,MATCH(A301,'اطلاعات انشعابات شرکتها'!A:A,0),MATCH(R$1,'اطلاعات انشعابات شرکتها'!$1:$1,0)),0)</f>
        <v>0</v>
      </c>
      <c r="S301" s="265"/>
      <c r="T301" s="188">
        <f>IFERROR(INDEX('قرائت کنتور'!A:AZ,MATCH(A301&amp;"-"&amp;T$1,'قرائت کنتور'!B:B,0),MATCH(G301,'قرائت کنتور'!$1:$1,0)),0)</f>
        <v>0</v>
      </c>
      <c r="U301" s="188">
        <f>IFERROR(INDEX('قرائت کنتور'!A:AZ,MATCH(A301&amp;"-"&amp;U$1,'قرائت کنتور'!B:B,0),MATCH(L301,'قرائت کنتور'!$1:$1,0)),0)</f>
        <v>0</v>
      </c>
      <c r="V301" s="188">
        <f>IFERROR(INDEX('قرائت کنتور'!A:AZ,MATCH(A301&amp;"-"&amp;U$1,'قرائت کنتور'!B:B,0),MATCH(G301,'قرائت کنتور'!$1:$1,0)),0)</f>
        <v>0</v>
      </c>
      <c r="W301" s="188">
        <f>IFERROR(INDEX('قرائت کنتور'!A:AZ,MATCH(A301&amp;"-"&amp;W$1,'قرائت کنتور'!B:B,0),MATCH(L301,'قرائت کنتور'!$1:$1,0)),0)</f>
        <v>0</v>
      </c>
      <c r="X301" s="188">
        <f>IFERROR(INDEX('قرائت کنتور'!A:AZ,MATCH(A301&amp;"-"&amp;W$1,'قرائت کنتور'!B:B,0),MATCH(G301,'قرائت کنتور'!$1:$1,0)),0)</f>
        <v>0</v>
      </c>
      <c r="Y301" s="188">
        <f>IFERROR(INDEX('قرائت کنتور'!A:AZ,MATCH(A301&amp;"-"&amp;Y$1,'قرائت کنتور'!B:B,0),MATCH(L301,'قرائت کنتور'!$1:$1,0)),0)</f>
        <v>0</v>
      </c>
      <c r="Z301" s="188">
        <f>IFERROR(INDEX('قرائت کنتور'!A:AZ,MATCH(A301&amp;"-"&amp;Y$1,'قرائت کنتور'!B:B,0),MATCH(G301,'قرائت کنتور'!$1:$1,0)),0)</f>
        <v>0</v>
      </c>
      <c r="AA301" s="188">
        <f>IFERROR(INDEX('قرائت کنتور'!A:AZ,MATCH(A301&amp;"-"&amp;AA$1,'قرائت کنتور'!B:B,0),MATCH(L301,'قرائت کنتور'!$1:$1,0)),0)</f>
        <v>0</v>
      </c>
      <c r="AB301" s="188">
        <f>IFERROR(INDEX('قرائت کنتور'!A:AZ,MATCH(A301&amp;"-"&amp;AA$1,'قرائت کنتور'!B:B,0),MATCH(G301,'قرائت کنتور'!$1:$1,0)),0)</f>
        <v>0</v>
      </c>
      <c r="AC301" s="265"/>
      <c r="AD301" s="188">
        <f t="shared" si="97"/>
        <v>0</v>
      </c>
      <c r="AE301" s="188">
        <f t="shared" si="98"/>
        <v>0</v>
      </c>
      <c r="AF301" s="188">
        <f t="shared" si="99"/>
        <v>0</v>
      </c>
      <c r="AG301" s="188">
        <f t="shared" si="100"/>
        <v>0</v>
      </c>
      <c r="AH301" s="188">
        <f t="shared" si="101"/>
        <v>0</v>
      </c>
      <c r="AI301" s="188">
        <f t="shared" si="102"/>
        <v>0</v>
      </c>
      <c r="AJ301" s="188" t="str">
        <f t="shared" si="103"/>
        <v>0</v>
      </c>
      <c r="AK301" s="265"/>
      <c r="AL301" s="254" t="str">
        <f t="shared" si="104"/>
        <v>---</v>
      </c>
      <c r="AM301" s="254" t="str">
        <f t="shared" si="105"/>
        <v>---</v>
      </c>
      <c r="AN301" s="265"/>
      <c r="AO301" s="188" t="str">
        <f>IFERROR(INDEX('تعرفه ها'!A:Z,MATCH(P301&amp;"-"&amp;AO$1,'تعرفه ها'!C:C,0),MATCH(F301,'تعرفه ها'!$2:$2,0),1),"---")</f>
        <v>---</v>
      </c>
      <c r="AP301" s="188" t="str">
        <f>IFERROR(INDEX('تعرفه ها'!A:Z,MATCH(P301&amp;"-"&amp;AP$1,'تعرفه ها'!C:C,0),MATCH(F301,'تعرفه ها'!$2:$2,0),1),"---")</f>
        <v>---</v>
      </c>
      <c r="AQ301" s="188" t="str">
        <f>IFERROR(INDEX('تعرفه ها'!A:Z,MATCH(P301&amp;"-"&amp;AQ$1,'تعرفه ها'!C:C,0),MATCH(F301,'تعرفه ها'!$2:$2,0),1),"---")</f>
        <v>---</v>
      </c>
      <c r="AR301" s="188" t="str">
        <f>IFERROR(INDEX('تعرفه ها'!A:Z,MATCH(P301&amp;"-"&amp;AR$1,'تعرفه ها'!C:C,0),MATCH(F301,'تعرفه ها'!$2:$2,0),1),"---")</f>
        <v>---</v>
      </c>
      <c r="AS301" s="265"/>
      <c r="AT301" s="415" t="str">
        <f t="shared" si="106"/>
        <v>---</v>
      </c>
      <c r="AU301" s="415" t="str">
        <f t="shared" si="107"/>
        <v>---</v>
      </c>
      <c r="AV301" s="415" t="str">
        <f t="shared" si="108"/>
        <v>---</v>
      </c>
      <c r="AW301" s="415" t="str">
        <f t="shared" si="109"/>
        <v>---</v>
      </c>
      <c r="AX301" s="415" t="str">
        <f t="shared" si="110"/>
        <v>---</v>
      </c>
      <c r="AY301" s="415" t="str">
        <f>IFERROR(AH301*INDEX('تعرفه ها'!A:Z,MATCH("عوارض برق به ازاء هر کیلووات",'تعرفه ها'!$C:$C,0),MATCH(F301,'تعرفه ها'!$2:$2,0)),"---")</f>
        <v>---</v>
      </c>
      <c r="AZ301" s="415" t="str">
        <f t="shared" si="111"/>
        <v>---</v>
      </c>
      <c r="BA301" s="415" t="str">
        <f>IFERROR(ROUND(((AX301+AY301+AZ301)*INDEX('تعرفه ها'!A:Z,MATCH("هزینه نگهداری و تعمیرات شبکه برق",'تعرفه ها'!$C:$C,0),MATCH(F301,'تعرفه ها'!$2:$2,0))/100),0),"---")</f>
        <v>---</v>
      </c>
      <c r="BB301" s="415">
        <f>IFERROR(IF(P301="دیماندی",ROUND(AJ301*INDEX('تعرفه ها'!A:Z,MATCH(BB$1,'تعرفه ها'!$C:$C,0),MATCH(F301,'تعرفه ها'!$2:$2,0))*J301/30,0),0),"---")</f>
        <v>0</v>
      </c>
      <c r="BC301" s="415"/>
      <c r="BD301" s="54" t="str">
        <f>IFERROR(IF(INDEX('اطلاعات دوره'!A:Z,MATCH(G301,'اطلاعات دوره'!C:C,0),MATCH("برق",'اطلاعات دوره'!$1:$1,0))="دارد",ROUND(AX301*INDEX('تعرفه ها'!A:Z,MATCH("پیک فصلی برق",'تعرفه ها'!$C:$C,0),MATCH(F301,'تعرفه ها'!$2:$2,0))/100,0),0),"---")</f>
        <v>---</v>
      </c>
      <c r="BE301" s="415" t="str">
        <f>IFERROR(ROUND(((AX301+AY301+AZ301+BA301+BB301+BC301+BD301)*INDEX('تعرفه ها'!A:Z,MATCH("مالیات برق",'تعرفه ها'!$C:$C,0),MATCH(F301,'تعرفه ها'!$2:$2,0))/100),0),"---")</f>
        <v>---</v>
      </c>
      <c r="BF301" s="415" t="str">
        <f t="shared" si="112"/>
        <v>---</v>
      </c>
      <c r="BG301" s="415" t="str">
        <f t="shared" si="116"/>
        <v>---</v>
      </c>
      <c r="BH301" s="415" t="str">
        <f t="shared" si="113"/>
        <v>---</v>
      </c>
      <c r="BI301" s="54" t="str">
        <f t="shared" si="114"/>
        <v>---</v>
      </c>
      <c r="BJ301" s="55" t="str">
        <f t="shared" si="115"/>
        <v>---</v>
      </c>
      <c r="BK301" s="262"/>
      <c r="BL301" s="183" t="str">
        <f>IFERROR(IF(INDEX(پرداخت!A:AZ,MATCH(A301&amp;" - "&amp;"برق",پرداخت!$B:$B,0),MATCH(G301,پرداخت!$1:$1,0))="نشده","نشده","شده"),"---")</f>
        <v>---</v>
      </c>
      <c r="BN301" s="257"/>
      <c r="BO301" s="257"/>
      <c r="BP301" s="257"/>
      <c r="BQ301" s="257"/>
      <c r="BR301" s="257"/>
      <c r="BS301" s="257"/>
      <c r="BT301" s="257"/>
      <c r="BU301" s="257"/>
      <c r="BV301" s="257"/>
      <c r="BW301" s="257"/>
      <c r="BX301" s="257"/>
      <c r="BY301" s="257"/>
      <c r="BZ301" s="257"/>
      <c r="CA301" s="257"/>
      <c r="CB301" s="257"/>
      <c r="CC301" s="257"/>
      <c r="CD301" s="257"/>
      <c r="CE301" s="257"/>
      <c r="CF301" s="257"/>
      <c r="CG301" s="257"/>
      <c r="CH301"/>
      <c r="CI301"/>
      <c r="CJ301"/>
      <c r="CK301"/>
    </row>
    <row r="302" spans="1:89" ht="33.75" hidden="1">
      <c r="A302" s="170"/>
      <c r="B302" s="47">
        <f>IFERROR(INDEX('اطلاعات انشعابات شرکتها'!A:BB,MATCH(A302,'اطلاعات انشعابات شرکتها'!A:A,0),MATCH(B$1,'اطلاعات انشعابات شرکتها'!$1:$1,0)),0)</f>
        <v>0</v>
      </c>
      <c r="C302" s="48">
        <f>IFERROR(INDEX('اطلاعات انشعابات شرکتها'!A:BB,MATCH(A302,'اطلاعات انشعابات شرکتها'!A:A,0),MATCH(C$1,'اطلاعات انشعابات شرکتها'!$1:$1,0)),0)</f>
        <v>0</v>
      </c>
      <c r="D302" s="45"/>
      <c r="E302" s="171"/>
      <c r="F302" s="170"/>
      <c r="G302" s="188" t="str">
        <f t="shared" si="94"/>
        <v>/</v>
      </c>
      <c r="H302" s="188">
        <f>IFERROR(INDEX('اطلاعات دوره'!A:Z,MATCH(G302,'اطلاعات دوره'!C:C,0),MATCH(H$1,'اطلاعات دوره'!$1:$1,0)),0)</f>
        <v>0</v>
      </c>
      <c r="I302" s="188">
        <f>IFERROR(INDEX('اطلاعات دوره'!A:Z,MATCH(G302,'اطلاعات دوره'!C:C,0),MATCH(I$1,'اطلاعات دوره'!$1:$1,0)),0)</f>
        <v>0</v>
      </c>
      <c r="J302" s="188">
        <f>IFERROR(INDEX('اطلاعات دوره'!A:Z,MATCH(G302,'اطلاعات دوره'!C:C,0),MATCH(J$1,'اطلاعات دوره'!$1:$1,0)),0)</f>
        <v>0</v>
      </c>
      <c r="K302" s="265"/>
      <c r="L302" s="188" t="str">
        <f>IFERROR(INDEX('اطلاعات دوره'!A:Z,MATCH(G302,'اطلاعات دوره'!C:C,0)-1,MATCH("عنوان",'اطلاعات دوره'!$1:$1,0)),"---")</f>
        <v>---</v>
      </c>
      <c r="M302" s="188" t="str">
        <f t="shared" si="95"/>
        <v>----</v>
      </c>
      <c r="N302" s="188" t="str">
        <f t="shared" si="96"/>
        <v>-/</v>
      </c>
      <c r="O302" s="265"/>
      <c r="P302" s="188">
        <f>IFERROR(INDEX('اطلاعات انشعابات شرکتها'!A:BB,MATCH(A302,'اطلاعات انشعابات شرکتها'!A:A,0),MATCH(P$1,'اطلاعات انشعابات شرکتها'!$1:$1,0)),0)</f>
        <v>0</v>
      </c>
      <c r="Q302" s="188">
        <f>IFERROR(INDEX('اطلاعات انشعابات شرکتها'!A:BB,MATCH(A302,'اطلاعات انشعابات شرکتها'!A:A,0),MATCH(Q$1,'اطلاعات انشعابات شرکتها'!$1:$1,0)),0)</f>
        <v>0</v>
      </c>
      <c r="R302" s="188">
        <f>IFERROR(INDEX('اطلاعات انشعابات شرکتها'!A:BB,MATCH(A302,'اطلاعات انشعابات شرکتها'!A:A,0),MATCH(R$1,'اطلاعات انشعابات شرکتها'!$1:$1,0)),0)</f>
        <v>0</v>
      </c>
      <c r="S302" s="265"/>
      <c r="T302" s="188">
        <f>IFERROR(INDEX('قرائت کنتور'!A:AZ,MATCH(A302&amp;"-"&amp;T$1,'قرائت کنتور'!B:B,0),MATCH(G302,'قرائت کنتور'!$1:$1,0)),0)</f>
        <v>0</v>
      </c>
      <c r="U302" s="188">
        <f>IFERROR(INDEX('قرائت کنتور'!A:AZ,MATCH(A302&amp;"-"&amp;U$1,'قرائت کنتور'!B:B,0),MATCH(L302,'قرائت کنتور'!$1:$1,0)),0)</f>
        <v>0</v>
      </c>
      <c r="V302" s="188">
        <f>IFERROR(INDEX('قرائت کنتور'!A:AZ,MATCH(A302&amp;"-"&amp;U$1,'قرائت کنتور'!B:B,0),MATCH(G302,'قرائت کنتور'!$1:$1,0)),0)</f>
        <v>0</v>
      </c>
      <c r="W302" s="188">
        <f>IFERROR(INDEX('قرائت کنتور'!A:AZ,MATCH(A302&amp;"-"&amp;W$1,'قرائت کنتور'!B:B,0),MATCH(L302,'قرائت کنتور'!$1:$1,0)),0)</f>
        <v>0</v>
      </c>
      <c r="X302" s="188">
        <f>IFERROR(INDEX('قرائت کنتور'!A:AZ,MATCH(A302&amp;"-"&amp;W$1,'قرائت کنتور'!B:B,0),MATCH(G302,'قرائت کنتور'!$1:$1,0)),0)</f>
        <v>0</v>
      </c>
      <c r="Y302" s="188">
        <f>IFERROR(INDEX('قرائت کنتور'!A:AZ,MATCH(A302&amp;"-"&amp;Y$1,'قرائت کنتور'!B:B,0),MATCH(L302,'قرائت کنتور'!$1:$1,0)),0)</f>
        <v>0</v>
      </c>
      <c r="Z302" s="188">
        <f>IFERROR(INDEX('قرائت کنتور'!A:AZ,MATCH(A302&amp;"-"&amp;Y$1,'قرائت کنتور'!B:B,0),MATCH(G302,'قرائت کنتور'!$1:$1,0)),0)</f>
        <v>0</v>
      </c>
      <c r="AA302" s="188">
        <f>IFERROR(INDEX('قرائت کنتور'!A:AZ,MATCH(A302&amp;"-"&amp;AA$1,'قرائت کنتور'!B:B,0),MATCH(L302,'قرائت کنتور'!$1:$1,0)),0)</f>
        <v>0</v>
      </c>
      <c r="AB302" s="188">
        <f>IFERROR(INDEX('قرائت کنتور'!A:AZ,MATCH(A302&amp;"-"&amp;AA$1,'قرائت کنتور'!B:B,0),MATCH(G302,'قرائت کنتور'!$1:$1,0)),0)</f>
        <v>0</v>
      </c>
      <c r="AC302" s="265"/>
      <c r="AD302" s="188">
        <f t="shared" si="97"/>
        <v>0</v>
      </c>
      <c r="AE302" s="188">
        <f t="shared" si="98"/>
        <v>0</v>
      </c>
      <c r="AF302" s="188">
        <f t="shared" si="99"/>
        <v>0</v>
      </c>
      <c r="AG302" s="188">
        <f t="shared" si="100"/>
        <v>0</v>
      </c>
      <c r="AH302" s="188">
        <f t="shared" si="101"/>
        <v>0</v>
      </c>
      <c r="AI302" s="188">
        <f t="shared" si="102"/>
        <v>0</v>
      </c>
      <c r="AJ302" s="188" t="str">
        <f t="shared" si="103"/>
        <v>0</v>
      </c>
      <c r="AK302" s="265"/>
      <c r="AL302" s="254" t="str">
        <f t="shared" si="104"/>
        <v>---</v>
      </c>
      <c r="AM302" s="254" t="str">
        <f t="shared" si="105"/>
        <v>---</v>
      </c>
      <c r="AN302" s="265"/>
      <c r="AO302" s="188" t="str">
        <f>IFERROR(INDEX('تعرفه ها'!A:Z,MATCH(P302&amp;"-"&amp;AO$1,'تعرفه ها'!C:C,0),MATCH(F302,'تعرفه ها'!$2:$2,0),1),"---")</f>
        <v>---</v>
      </c>
      <c r="AP302" s="188" t="str">
        <f>IFERROR(INDEX('تعرفه ها'!A:Z,MATCH(P302&amp;"-"&amp;AP$1,'تعرفه ها'!C:C,0),MATCH(F302,'تعرفه ها'!$2:$2,0),1),"---")</f>
        <v>---</v>
      </c>
      <c r="AQ302" s="188" t="str">
        <f>IFERROR(INDEX('تعرفه ها'!A:Z,MATCH(P302&amp;"-"&amp;AQ$1,'تعرفه ها'!C:C,0),MATCH(F302,'تعرفه ها'!$2:$2,0),1),"---")</f>
        <v>---</v>
      </c>
      <c r="AR302" s="188" t="str">
        <f>IFERROR(INDEX('تعرفه ها'!A:Z,MATCH(P302&amp;"-"&amp;AR$1,'تعرفه ها'!C:C,0),MATCH(F302,'تعرفه ها'!$2:$2,0),1),"---")</f>
        <v>---</v>
      </c>
      <c r="AS302" s="265"/>
      <c r="AT302" s="415" t="str">
        <f t="shared" si="106"/>
        <v>---</v>
      </c>
      <c r="AU302" s="415" t="str">
        <f t="shared" si="107"/>
        <v>---</v>
      </c>
      <c r="AV302" s="415" t="str">
        <f t="shared" si="108"/>
        <v>---</v>
      </c>
      <c r="AW302" s="415" t="str">
        <f t="shared" si="109"/>
        <v>---</v>
      </c>
      <c r="AX302" s="415" t="str">
        <f t="shared" si="110"/>
        <v>---</v>
      </c>
      <c r="AY302" s="415" t="str">
        <f>IFERROR(AH302*INDEX('تعرفه ها'!A:Z,MATCH("عوارض برق به ازاء هر کیلووات",'تعرفه ها'!$C:$C,0),MATCH(F302,'تعرفه ها'!$2:$2,0)),"---")</f>
        <v>---</v>
      </c>
      <c r="AZ302" s="415" t="str">
        <f t="shared" si="111"/>
        <v>---</v>
      </c>
      <c r="BA302" s="415" t="str">
        <f>IFERROR(ROUND(((AX302+AY302+AZ302)*INDEX('تعرفه ها'!A:Z,MATCH("هزینه نگهداری و تعمیرات شبکه برق",'تعرفه ها'!$C:$C,0),MATCH(F302,'تعرفه ها'!$2:$2,0))/100),0),"---")</f>
        <v>---</v>
      </c>
      <c r="BB302" s="415">
        <f>IFERROR(IF(P302="دیماندی",ROUND(AJ302*INDEX('تعرفه ها'!A:Z,MATCH(BB$1,'تعرفه ها'!$C:$C,0),MATCH(F302,'تعرفه ها'!$2:$2,0))*J302/30,0),0),"---")</f>
        <v>0</v>
      </c>
      <c r="BC302" s="415"/>
      <c r="BD302" s="54" t="str">
        <f>IFERROR(IF(INDEX('اطلاعات دوره'!A:Z,MATCH(G302,'اطلاعات دوره'!C:C,0),MATCH("برق",'اطلاعات دوره'!$1:$1,0))="دارد",ROUND(AX302*INDEX('تعرفه ها'!A:Z,MATCH("پیک فصلی برق",'تعرفه ها'!$C:$C,0),MATCH(F302,'تعرفه ها'!$2:$2,0))/100,0),0),"---")</f>
        <v>---</v>
      </c>
      <c r="BE302" s="415" t="str">
        <f>IFERROR(ROUND(((AX302+AY302+AZ302+BA302+BB302+BC302+BD302)*INDEX('تعرفه ها'!A:Z,MATCH("مالیات برق",'تعرفه ها'!$C:$C,0),MATCH(F302,'تعرفه ها'!$2:$2,0))/100),0),"---")</f>
        <v>---</v>
      </c>
      <c r="BF302" s="415" t="str">
        <f t="shared" si="112"/>
        <v>---</v>
      </c>
      <c r="BG302" s="415" t="str">
        <f t="shared" si="116"/>
        <v>---</v>
      </c>
      <c r="BH302" s="415" t="str">
        <f t="shared" si="113"/>
        <v>---</v>
      </c>
      <c r="BI302" s="54" t="str">
        <f t="shared" si="114"/>
        <v>---</v>
      </c>
      <c r="BJ302" s="55" t="str">
        <f t="shared" si="115"/>
        <v>---</v>
      </c>
      <c r="BK302" s="262"/>
      <c r="BL302" s="183" t="str">
        <f>IFERROR(IF(INDEX(پرداخت!A:AZ,MATCH(A302&amp;" - "&amp;"برق",پرداخت!$B:$B,0),MATCH(G302,پرداخت!$1:$1,0))="نشده","نشده","شده"),"---")</f>
        <v>---</v>
      </c>
      <c r="BN302" s="257"/>
      <c r="BO302" s="257"/>
      <c r="BP302" s="257"/>
      <c r="BQ302" s="257"/>
      <c r="BR302" s="257"/>
      <c r="BS302" s="257"/>
      <c r="BT302" s="257"/>
      <c r="BU302" s="257"/>
      <c r="BV302" s="257"/>
      <c r="BW302" s="257"/>
      <c r="BX302" s="257"/>
      <c r="BY302" s="257"/>
      <c r="BZ302" s="257"/>
      <c r="CA302" s="257"/>
      <c r="CB302" s="257"/>
      <c r="CC302" s="257"/>
      <c r="CD302" s="257"/>
      <c r="CE302" s="257"/>
      <c r="CF302" s="257"/>
      <c r="CG302" s="257"/>
      <c r="CH302"/>
      <c r="CI302"/>
      <c r="CJ302"/>
      <c r="CK302"/>
    </row>
    <row r="303" spans="1:89" ht="33.75" hidden="1">
      <c r="A303" s="170"/>
      <c r="B303" s="47">
        <f>IFERROR(INDEX('اطلاعات انشعابات شرکتها'!A:BB,MATCH(A303,'اطلاعات انشعابات شرکتها'!A:A,0),MATCH(B$1,'اطلاعات انشعابات شرکتها'!$1:$1,0)),0)</f>
        <v>0</v>
      </c>
      <c r="C303" s="48">
        <f>IFERROR(INDEX('اطلاعات انشعابات شرکتها'!A:BB,MATCH(A303,'اطلاعات انشعابات شرکتها'!A:A,0),MATCH(C$1,'اطلاعات انشعابات شرکتها'!$1:$1,0)),0)</f>
        <v>0</v>
      </c>
      <c r="D303" s="45"/>
      <c r="E303" s="171"/>
      <c r="F303" s="170"/>
      <c r="G303" s="188" t="str">
        <f t="shared" si="94"/>
        <v>/</v>
      </c>
      <c r="H303" s="188">
        <f>IFERROR(INDEX('اطلاعات دوره'!A:Z,MATCH(G303,'اطلاعات دوره'!C:C,0),MATCH(H$1,'اطلاعات دوره'!$1:$1,0)),0)</f>
        <v>0</v>
      </c>
      <c r="I303" s="188">
        <f>IFERROR(INDEX('اطلاعات دوره'!A:Z,MATCH(G303,'اطلاعات دوره'!C:C,0),MATCH(I$1,'اطلاعات دوره'!$1:$1,0)),0)</f>
        <v>0</v>
      </c>
      <c r="J303" s="188">
        <f>IFERROR(INDEX('اطلاعات دوره'!A:Z,MATCH(G303,'اطلاعات دوره'!C:C,0),MATCH(J$1,'اطلاعات دوره'!$1:$1,0)),0)</f>
        <v>0</v>
      </c>
      <c r="K303" s="265"/>
      <c r="L303" s="188" t="str">
        <f>IFERROR(INDEX('اطلاعات دوره'!A:Z,MATCH(G303,'اطلاعات دوره'!C:C,0)-1,MATCH("عنوان",'اطلاعات دوره'!$1:$1,0)),"---")</f>
        <v>---</v>
      </c>
      <c r="M303" s="188" t="str">
        <f t="shared" si="95"/>
        <v>----</v>
      </c>
      <c r="N303" s="188" t="str">
        <f t="shared" si="96"/>
        <v>-/</v>
      </c>
      <c r="O303" s="265"/>
      <c r="P303" s="188">
        <f>IFERROR(INDEX('اطلاعات انشعابات شرکتها'!A:BB,MATCH(A303,'اطلاعات انشعابات شرکتها'!A:A,0),MATCH(P$1,'اطلاعات انشعابات شرکتها'!$1:$1,0)),0)</f>
        <v>0</v>
      </c>
      <c r="Q303" s="188">
        <f>IFERROR(INDEX('اطلاعات انشعابات شرکتها'!A:BB,MATCH(A303,'اطلاعات انشعابات شرکتها'!A:A,0),MATCH(Q$1,'اطلاعات انشعابات شرکتها'!$1:$1,0)),0)</f>
        <v>0</v>
      </c>
      <c r="R303" s="188">
        <f>IFERROR(INDEX('اطلاعات انشعابات شرکتها'!A:BB,MATCH(A303,'اطلاعات انشعابات شرکتها'!A:A,0),MATCH(R$1,'اطلاعات انشعابات شرکتها'!$1:$1,0)),0)</f>
        <v>0</v>
      </c>
      <c r="S303" s="265"/>
      <c r="T303" s="188">
        <f>IFERROR(INDEX('قرائت کنتور'!A:AZ,MATCH(A303&amp;"-"&amp;T$1,'قرائت کنتور'!B:B,0),MATCH(G303,'قرائت کنتور'!$1:$1,0)),0)</f>
        <v>0</v>
      </c>
      <c r="U303" s="188">
        <f>IFERROR(INDEX('قرائت کنتور'!A:AZ,MATCH(A303&amp;"-"&amp;U$1,'قرائت کنتور'!B:B,0),MATCH(L303,'قرائت کنتور'!$1:$1,0)),0)</f>
        <v>0</v>
      </c>
      <c r="V303" s="188">
        <f>IFERROR(INDEX('قرائت کنتور'!A:AZ,MATCH(A303&amp;"-"&amp;U$1,'قرائت کنتور'!B:B,0),MATCH(G303,'قرائت کنتور'!$1:$1,0)),0)</f>
        <v>0</v>
      </c>
      <c r="W303" s="188">
        <f>IFERROR(INDEX('قرائت کنتور'!A:AZ,MATCH(A303&amp;"-"&amp;W$1,'قرائت کنتور'!B:B,0),MATCH(L303,'قرائت کنتور'!$1:$1,0)),0)</f>
        <v>0</v>
      </c>
      <c r="X303" s="188">
        <f>IFERROR(INDEX('قرائت کنتور'!A:AZ,MATCH(A303&amp;"-"&amp;W$1,'قرائت کنتور'!B:B,0),MATCH(G303,'قرائت کنتور'!$1:$1,0)),0)</f>
        <v>0</v>
      </c>
      <c r="Y303" s="188">
        <f>IFERROR(INDEX('قرائت کنتور'!A:AZ,MATCH(A303&amp;"-"&amp;Y$1,'قرائت کنتور'!B:B,0),MATCH(L303,'قرائت کنتور'!$1:$1,0)),0)</f>
        <v>0</v>
      </c>
      <c r="Z303" s="188">
        <f>IFERROR(INDEX('قرائت کنتور'!A:AZ,MATCH(A303&amp;"-"&amp;Y$1,'قرائت کنتور'!B:B,0),MATCH(G303,'قرائت کنتور'!$1:$1,0)),0)</f>
        <v>0</v>
      </c>
      <c r="AA303" s="188">
        <f>IFERROR(INDEX('قرائت کنتور'!A:AZ,MATCH(A303&amp;"-"&amp;AA$1,'قرائت کنتور'!B:B,0),MATCH(L303,'قرائت کنتور'!$1:$1,0)),0)</f>
        <v>0</v>
      </c>
      <c r="AB303" s="188">
        <f>IFERROR(INDEX('قرائت کنتور'!A:AZ,MATCH(A303&amp;"-"&amp;AA$1,'قرائت کنتور'!B:B,0),MATCH(G303,'قرائت کنتور'!$1:$1,0)),0)</f>
        <v>0</v>
      </c>
      <c r="AC303" s="265"/>
      <c r="AD303" s="188">
        <f t="shared" si="97"/>
        <v>0</v>
      </c>
      <c r="AE303" s="188">
        <f t="shared" si="98"/>
        <v>0</v>
      </c>
      <c r="AF303" s="188">
        <f t="shared" si="99"/>
        <v>0</v>
      </c>
      <c r="AG303" s="188">
        <f t="shared" si="100"/>
        <v>0</v>
      </c>
      <c r="AH303" s="188">
        <f t="shared" si="101"/>
        <v>0</v>
      </c>
      <c r="AI303" s="188">
        <f t="shared" si="102"/>
        <v>0</v>
      </c>
      <c r="AJ303" s="188" t="str">
        <f t="shared" si="103"/>
        <v>0</v>
      </c>
      <c r="AK303" s="265"/>
      <c r="AL303" s="254" t="str">
        <f t="shared" si="104"/>
        <v>---</v>
      </c>
      <c r="AM303" s="254" t="str">
        <f t="shared" si="105"/>
        <v>---</v>
      </c>
      <c r="AN303" s="265"/>
      <c r="AO303" s="188" t="str">
        <f>IFERROR(INDEX('تعرفه ها'!A:Z,MATCH(P303&amp;"-"&amp;AO$1,'تعرفه ها'!C:C,0),MATCH(F303,'تعرفه ها'!$2:$2,0),1),"---")</f>
        <v>---</v>
      </c>
      <c r="AP303" s="188" t="str">
        <f>IFERROR(INDEX('تعرفه ها'!A:Z,MATCH(P303&amp;"-"&amp;AP$1,'تعرفه ها'!C:C,0),MATCH(F303,'تعرفه ها'!$2:$2,0),1),"---")</f>
        <v>---</v>
      </c>
      <c r="AQ303" s="188" t="str">
        <f>IFERROR(INDEX('تعرفه ها'!A:Z,MATCH(P303&amp;"-"&amp;AQ$1,'تعرفه ها'!C:C,0),MATCH(F303,'تعرفه ها'!$2:$2,0),1),"---")</f>
        <v>---</v>
      </c>
      <c r="AR303" s="188" t="str">
        <f>IFERROR(INDEX('تعرفه ها'!A:Z,MATCH(P303&amp;"-"&amp;AR$1,'تعرفه ها'!C:C,0),MATCH(F303,'تعرفه ها'!$2:$2,0),1),"---")</f>
        <v>---</v>
      </c>
      <c r="AS303" s="265"/>
      <c r="AT303" s="415" t="str">
        <f t="shared" si="106"/>
        <v>---</v>
      </c>
      <c r="AU303" s="415" t="str">
        <f t="shared" si="107"/>
        <v>---</v>
      </c>
      <c r="AV303" s="415" t="str">
        <f t="shared" si="108"/>
        <v>---</v>
      </c>
      <c r="AW303" s="415" t="str">
        <f t="shared" si="109"/>
        <v>---</v>
      </c>
      <c r="AX303" s="415" t="str">
        <f t="shared" si="110"/>
        <v>---</v>
      </c>
      <c r="AY303" s="415" t="str">
        <f>IFERROR(AH303*INDEX('تعرفه ها'!A:Z,MATCH("عوارض برق به ازاء هر کیلووات",'تعرفه ها'!$C:$C,0),MATCH(F303,'تعرفه ها'!$2:$2,0)),"---")</f>
        <v>---</v>
      </c>
      <c r="AZ303" s="415" t="str">
        <f t="shared" si="111"/>
        <v>---</v>
      </c>
      <c r="BA303" s="415" t="str">
        <f>IFERROR(ROUND(((AX303+AY303+AZ303)*INDEX('تعرفه ها'!A:Z,MATCH("هزینه نگهداری و تعمیرات شبکه برق",'تعرفه ها'!$C:$C,0),MATCH(F303,'تعرفه ها'!$2:$2,0))/100),0),"---")</f>
        <v>---</v>
      </c>
      <c r="BB303" s="415">
        <f>IFERROR(IF(P303="دیماندی",ROUND(AJ303*INDEX('تعرفه ها'!A:Z,MATCH(BB$1,'تعرفه ها'!$C:$C,0),MATCH(F303,'تعرفه ها'!$2:$2,0))*J303/30,0),0),"---")</f>
        <v>0</v>
      </c>
      <c r="BC303" s="415"/>
      <c r="BD303" s="54" t="str">
        <f>IFERROR(IF(INDEX('اطلاعات دوره'!A:Z,MATCH(G303,'اطلاعات دوره'!C:C,0),MATCH("برق",'اطلاعات دوره'!$1:$1,0))="دارد",ROUND(AX303*INDEX('تعرفه ها'!A:Z,MATCH("پیک فصلی برق",'تعرفه ها'!$C:$C,0),MATCH(F303,'تعرفه ها'!$2:$2,0))/100,0),0),"---")</f>
        <v>---</v>
      </c>
      <c r="BE303" s="415" t="str">
        <f>IFERROR(ROUND(((AX303+AY303+AZ303+BA303+BB303+BC303+BD303)*INDEX('تعرفه ها'!A:Z,MATCH("مالیات برق",'تعرفه ها'!$C:$C,0),MATCH(F303,'تعرفه ها'!$2:$2,0))/100),0),"---")</f>
        <v>---</v>
      </c>
      <c r="BF303" s="415" t="str">
        <f t="shared" si="112"/>
        <v>---</v>
      </c>
      <c r="BG303" s="415" t="str">
        <f t="shared" si="116"/>
        <v>---</v>
      </c>
      <c r="BH303" s="415" t="str">
        <f t="shared" si="113"/>
        <v>---</v>
      </c>
      <c r="BI303" s="54" t="str">
        <f t="shared" si="114"/>
        <v>---</v>
      </c>
      <c r="BJ303" s="55" t="str">
        <f t="shared" si="115"/>
        <v>---</v>
      </c>
      <c r="BK303" s="262"/>
      <c r="BL303" s="183" t="str">
        <f>IFERROR(IF(INDEX(پرداخت!A:AZ,MATCH(A303&amp;" - "&amp;"برق",پرداخت!$B:$B,0),MATCH(G303,پرداخت!$1:$1,0))="نشده","نشده","شده"),"---")</f>
        <v>---</v>
      </c>
      <c r="BN303" s="257"/>
      <c r="BO303" s="257"/>
      <c r="BP303" s="257"/>
      <c r="BQ303" s="257"/>
      <c r="BR303" s="257"/>
      <c r="BS303" s="257"/>
      <c r="BT303" s="257"/>
      <c r="BU303" s="257"/>
      <c r="BV303" s="257"/>
      <c r="BW303" s="257"/>
      <c r="BX303" s="257"/>
      <c r="BY303" s="257"/>
      <c r="BZ303" s="257"/>
      <c r="CA303" s="257"/>
      <c r="CB303" s="257"/>
      <c r="CC303" s="257"/>
      <c r="CD303" s="257"/>
      <c r="CE303" s="257"/>
      <c r="CF303" s="257"/>
      <c r="CG303" s="257"/>
      <c r="CH303"/>
      <c r="CI303"/>
      <c r="CJ303"/>
      <c r="CK303"/>
    </row>
    <row r="304" spans="1:89" ht="33.75" hidden="1">
      <c r="A304" s="170"/>
      <c r="B304" s="47">
        <f>IFERROR(INDEX('اطلاعات انشعابات شرکتها'!A:BB,MATCH(A304,'اطلاعات انشعابات شرکتها'!A:A,0),MATCH(B$1,'اطلاعات انشعابات شرکتها'!$1:$1,0)),0)</f>
        <v>0</v>
      </c>
      <c r="C304" s="48">
        <f>IFERROR(INDEX('اطلاعات انشعابات شرکتها'!A:BB,MATCH(A304,'اطلاعات انشعابات شرکتها'!A:A,0),MATCH(C$1,'اطلاعات انشعابات شرکتها'!$1:$1,0)),0)</f>
        <v>0</v>
      </c>
      <c r="D304" s="45"/>
      <c r="E304" s="171"/>
      <c r="F304" s="170"/>
      <c r="G304" s="188" t="str">
        <f t="shared" si="94"/>
        <v>/</v>
      </c>
      <c r="H304" s="188">
        <f>IFERROR(INDEX('اطلاعات دوره'!A:Z,MATCH(G304,'اطلاعات دوره'!C:C,0),MATCH(H$1,'اطلاعات دوره'!$1:$1,0)),0)</f>
        <v>0</v>
      </c>
      <c r="I304" s="188">
        <f>IFERROR(INDEX('اطلاعات دوره'!A:Z,MATCH(G304,'اطلاعات دوره'!C:C,0),MATCH(I$1,'اطلاعات دوره'!$1:$1,0)),0)</f>
        <v>0</v>
      </c>
      <c r="J304" s="188">
        <f>IFERROR(INDEX('اطلاعات دوره'!A:Z,MATCH(G304,'اطلاعات دوره'!C:C,0),MATCH(J$1,'اطلاعات دوره'!$1:$1,0)),0)</f>
        <v>0</v>
      </c>
      <c r="K304" s="265"/>
      <c r="L304" s="188" t="str">
        <f>IFERROR(INDEX('اطلاعات دوره'!A:Z,MATCH(G304,'اطلاعات دوره'!C:C,0)-1,MATCH("عنوان",'اطلاعات دوره'!$1:$1,0)),"---")</f>
        <v>---</v>
      </c>
      <c r="M304" s="188" t="str">
        <f t="shared" si="95"/>
        <v>----</v>
      </c>
      <c r="N304" s="188" t="str">
        <f t="shared" si="96"/>
        <v>-/</v>
      </c>
      <c r="O304" s="265"/>
      <c r="P304" s="188">
        <f>IFERROR(INDEX('اطلاعات انشعابات شرکتها'!A:BB,MATCH(A304,'اطلاعات انشعابات شرکتها'!A:A,0),MATCH(P$1,'اطلاعات انشعابات شرکتها'!$1:$1,0)),0)</f>
        <v>0</v>
      </c>
      <c r="Q304" s="188">
        <f>IFERROR(INDEX('اطلاعات انشعابات شرکتها'!A:BB,MATCH(A304,'اطلاعات انشعابات شرکتها'!A:A,0),MATCH(Q$1,'اطلاعات انشعابات شرکتها'!$1:$1,0)),0)</f>
        <v>0</v>
      </c>
      <c r="R304" s="188">
        <f>IFERROR(INDEX('اطلاعات انشعابات شرکتها'!A:BB,MATCH(A304,'اطلاعات انشعابات شرکتها'!A:A,0),MATCH(R$1,'اطلاعات انشعابات شرکتها'!$1:$1,0)),0)</f>
        <v>0</v>
      </c>
      <c r="S304" s="265"/>
      <c r="T304" s="188">
        <f>IFERROR(INDEX('قرائت کنتور'!A:AZ,MATCH(A304&amp;"-"&amp;T$1,'قرائت کنتور'!B:B,0),MATCH(G304,'قرائت کنتور'!$1:$1,0)),0)</f>
        <v>0</v>
      </c>
      <c r="U304" s="188">
        <f>IFERROR(INDEX('قرائت کنتور'!A:AZ,MATCH(A304&amp;"-"&amp;U$1,'قرائت کنتور'!B:B,0),MATCH(L304,'قرائت کنتور'!$1:$1,0)),0)</f>
        <v>0</v>
      </c>
      <c r="V304" s="188">
        <f>IFERROR(INDEX('قرائت کنتور'!A:AZ,MATCH(A304&amp;"-"&amp;U$1,'قرائت کنتور'!B:B,0),MATCH(G304,'قرائت کنتور'!$1:$1,0)),0)</f>
        <v>0</v>
      </c>
      <c r="W304" s="188">
        <f>IFERROR(INDEX('قرائت کنتور'!A:AZ,MATCH(A304&amp;"-"&amp;W$1,'قرائت کنتور'!B:B,0),MATCH(L304,'قرائت کنتور'!$1:$1,0)),0)</f>
        <v>0</v>
      </c>
      <c r="X304" s="188">
        <f>IFERROR(INDEX('قرائت کنتور'!A:AZ,MATCH(A304&amp;"-"&amp;W$1,'قرائت کنتور'!B:B,0),MATCH(G304,'قرائت کنتور'!$1:$1,0)),0)</f>
        <v>0</v>
      </c>
      <c r="Y304" s="188">
        <f>IFERROR(INDEX('قرائت کنتور'!A:AZ,MATCH(A304&amp;"-"&amp;Y$1,'قرائت کنتور'!B:B,0),MATCH(L304,'قرائت کنتور'!$1:$1,0)),0)</f>
        <v>0</v>
      </c>
      <c r="Z304" s="188">
        <f>IFERROR(INDEX('قرائت کنتور'!A:AZ,MATCH(A304&amp;"-"&amp;Y$1,'قرائت کنتور'!B:B,0),MATCH(G304,'قرائت کنتور'!$1:$1,0)),0)</f>
        <v>0</v>
      </c>
      <c r="AA304" s="188">
        <f>IFERROR(INDEX('قرائت کنتور'!A:AZ,MATCH(A304&amp;"-"&amp;AA$1,'قرائت کنتور'!B:B,0),MATCH(L304,'قرائت کنتور'!$1:$1,0)),0)</f>
        <v>0</v>
      </c>
      <c r="AB304" s="188">
        <f>IFERROR(INDEX('قرائت کنتور'!A:AZ,MATCH(A304&amp;"-"&amp;AA$1,'قرائت کنتور'!B:B,0),MATCH(G304,'قرائت کنتور'!$1:$1,0)),0)</f>
        <v>0</v>
      </c>
      <c r="AC304" s="265"/>
      <c r="AD304" s="188">
        <f t="shared" si="97"/>
        <v>0</v>
      </c>
      <c r="AE304" s="188">
        <f t="shared" si="98"/>
        <v>0</v>
      </c>
      <c r="AF304" s="188">
        <f t="shared" si="99"/>
        <v>0</v>
      </c>
      <c r="AG304" s="188">
        <f t="shared" si="100"/>
        <v>0</v>
      </c>
      <c r="AH304" s="188">
        <f t="shared" si="101"/>
        <v>0</v>
      </c>
      <c r="AI304" s="188">
        <f t="shared" si="102"/>
        <v>0</v>
      </c>
      <c r="AJ304" s="188" t="str">
        <f t="shared" si="103"/>
        <v>0</v>
      </c>
      <c r="AK304" s="265"/>
      <c r="AL304" s="254" t="str">
        <f t="shared" si="104"/>
        <v>---</v>
      </c>
      <c r="AM304" s="254" t="str">
        <f t="shared" si="105"/>
        <v>---</v>
      </c>
      <c r="AN304" s="265"/>
      <c r="AO304" s="188" t="str">
        <f>IFERROR(INDEX('تعرفه ها'!A:Z,MATCH(P304&amp;"-"&amp;AO$1,'تعرفه ها'!C:C,0),MATCH(F304,'تعرفه ها'!$2:$2,0),1),"---")</f>
        <v>---</v>
      </c>
      <c r="AP304" s="188" t="str">
        <f>IFERROR(INDEX('تعرفه ها'!A:Z,MATCH(P304&amp;"-"&amp;AP$1,'تعرفه ها'!C:C,0),MATCH(F304,'تعرفه ها'!$2:$2,0),1),"---")</f>
        <v>---</v>
      </c>
      <c r="AQ304" s="188" t="str">
        <f>IFERROR(INDEX('تعرفه ها'!A:Z,MATCH(P304&amp;"-"&amp;AQ$1,'تعرفه ها'!C:C,0),MATCH(F304,'تعرفه ها'!$2:$2,0),1),"---")</f>
        <v>---</v>
      </c>
      <c r="AR304" s="188" t="str">
        <f>IFERROR(INDEX('تعرفه ها'!A:Z,MATCH(P304&amp;"-"&amp;AR$1,'تعرفه ها'!C:C,0),MATCH(F304,'تعرفه ها'!$2:$2,0),1),"---")</f>
        <v>---</v>
      </c>
      <c r="AS304" s="265"/>
      <c r="AT304" s="415" t="str">
        <f t="shared" si="106"/>
        <v>---</v>
      </c>
      <c r="AU304" s="415" t="str">
        <f t="shared" si="107"/>
        <v>---</v>
      </c>
      <c r="AV304" s="415" t="str">
        <f t="shared" si="108"/>
        <v>---</v>
      </c>
      <c r="AW304" s="415" t="str">
        <f t="shared" si="109"/>
        <v>---</v>
      </c>
      <c r="AX304" s="415" t="str">
        <f t="shared" si="110"/>
        <v>---</v>
      </c>
      <c r="AY304" s="415" t="str">
        <f>IFERROR(AH304*INDEX('تعرفه ها'!A:Z,MATCH("عوارض برق به ازاء هر کیلووات",'تعرفه ها'!$C:$C,0),MATCH(F304,'تعرفه ها'!$2:$2,0)),"---")</f>
        <v>---</v>
      </c>
      <c r="AZ304" s="415" t="str">
        <f t="shared" si="111"/>
        <v>---</v>
      </c>
      <c r="BA304" s="415" t="str">
        <f>IFERROR(ROUND(((AX304+AY304+AZ304)*INDEX('تعرفه ها'!A:Z,MATCH("هزینه نگهداری و تعمیرات شبکه برق",'تعرفه ها'!$C:$C,0),MATCH(F304,'تعرفه ها'!$2:$2,0))/100),0),"---")</f>
        <v>---</v>
      </c>
      <c r="BB304" s="415">
        <f>IFERROR(IF(P304="دیماندی",ROUND(AJ304*INDEX('تعرفه ها'!A:Z,MATCH(BB$1,'تعرفه ها'!$C:$C,0),MATCH(F304,'تعرفه ها'!$2:$2,0))*J304/30,0),0),"---")</f>
        <v>0</v>
      </c>
      <c r="BC304" s="415"/>
      <c r="BD304" s="54" t="str">
        <f>IFERROR(IF(INDEX('اطلاعات دوره'!A:Z,MATCH(G304,'اطلاعات دوره'!C:C,0),MATCH("برق",'اطلاعات دوره'!$1:$1,0))="دارد",ROUND(AX304*INDEX('تعرفه ها'!A:Z,MATCH("پیک فصلی برق",'تعرفه ها'!$C:$C,0),MATCH(F304,'تعرفه ها'!$2:$2,0))/100,0),0),"---")</f>
        <v>---</v>
      </c>
      <c r="BE304" s="415" t="str">
        <f>IFERROR(ROUND(((AX304+AY304+AZ304+BA304+BB304+BC304+BD304)*INDEX('تعرفه ها'!A:Z,MATCH("مالیات برق",'تعرفه ها'!$C:$C,0),MATCH(F304,'تعرفه ها'!$2:$2,0))/100),0),"---")</f>
        <v>---</v>
      </c>
      <c r="BF304" s="415" t="str">
        <f t="shared" si="112"/>
        <v>---</v>
      </c>
      <c r="BG304" s="415" t="str">
        <f t="shared" si="116"/>
        <v>---</v>
      </c>
      <c r="BH304" s="415" t="str">
        <f t="shared" si="113"/>
        <v>---</v>
      </c>
      <c r="BI304" s="54" t="str">
        <f t="shared" si="114"/>
        <v>---</v>
      </c>
      <c r="BJ304" s="55" t="str">
        <f t="shared" si="115"/>
        <v>---</v>
      </c>
      <c r="BK304" s="262"/>
      <c r="BL304" s="183" t="str">
        <f>IFERROR(IF(INDEX(پرداخت!A:AZ,MATCH(A304&amp;" - "&amp;"برق",پرداخت!$B:$B,0),MATCH(G304,پرداخت!$1:$1,0))="نشده","نشده","شده"),"---")</f>
        <v>---</v>
      </c>
      <c r="BN304" s="257"/>
      <c r="BO304" s="257"/>
      <c r="BP304" s="257"/>
      <c r="BQ304" s="257"/>
      <c r="BR304" s="257"/>
      <c r="BS304" s="257"/>
      <c r="BT304" s="257"/>
      <c r="BU304" s="257"/>
      <c r="BV304" s="257"/>
      <c r="BW304" s="257"/>
      <c r="BX304" s="257"/>
      <c r="BY304" s="257"/>
      <c r="BZ304" s="257"/>
      <c r="CA304" s="257"/>
      <c r="CB304" s="257"/>
      <c r="CC304" s="257"/>
      <c r="CD304" s="257"/>
      <c r="CE304" s="257"/>
      <c r="CF304" s="257"/>
      <c r="CG304" s="257"/>
      <c r="CH304"/>
      <c r="CI304"/>
      <c r="CJ304"/>
      <c r="CK304"/>
    </row>
    <row r="305" spans="1:89" ht="33.75" hidden="1">
      <c r="A305" s="170"/>
      <c r="B305" s="47">
        <f>IFERROR(INDEX('اطلاعات انشعابات شرکتها'!A:BB,MATCH(A305,'اطلاعات انشعابات شرکتها'!A:A,0),MATCH(B$1,'اطلاعات انشعابات شرکتها'!$1:$1,0)),0)</f>
        <v>0</v>
      </c>
      <c r="C305" s="48">
        <f>IFERROR(INDEX('اطلاعات انشعابات شرکتها'!A:BB,MATCH(A305,'اطلاعات انشعابات شرکتها'!A:A,0),MATCH(C$1,'اطلاعات انشعابات شرکتها'!$1:$1,0)),0)</f>
        <v>0</v>
      </c>
      <c r="D305" s="45"/>
      <c r="E305" s="171"/>
      <c r="F305" s="170"/>
      <c r="G305" s="188" t="str">
        <f t="shared" si="94"/>
        <v>/</v>
      </c>
      <c r="H305" s="188">
        <f>IFERROR(INDEX('اطلاعات دوره'!A:Z,MATCH(G305,'اطلاعات دوره'!C:C,0),MATCH(H$1,'اطلاعات دوره'!$1:$1,0)),0)</f>
        <v>0</v>
      </c>
      <c r="I305" s="188">
        <f>IFERROR(INDEX('اطلاعات دوره'!A:Z,MATCH(G305,'اطلاعات دوره'!C:C,0),MATCH(I$1,'اطلاعات دوره'!$1:$1,0)),0)</f>
        <v>0</v>
      </c>
      <c r="J305" s="188">
        <f>IFERROR(INDEX('اطلاعات دوره'!A:Z,MATCH(G305,'اطلاعات دوره'!C:C,0),MATCH(J$1,'اطلاعات دوره'!$1:$1,0)),0)</f>
        <v>0</v>
      </c>
      <c r="K305" s="265"/>
      <c r="L305" s="188" t="str">
        <f>IFERROR(INDEX('اطلاعات دوره'!A:Z,MATCH(G305,'اطلاعات دوره'!C:C,0)-1,MATCH("عنوان",'اطلاعات دوره'!$1:$1,0)),"---")</f>
        <v>---</v>
      </c>
      <c r="M305" s="188" t="str">
        <f t="shared" si="95"/>
        <v>----</v>
      </c>
      <c r="N305" s="188" t="str">
        <f t="shared" si="96"/>
        <v>-/</v>
      </c>
      <c r="O305" s="265"/>
      <c r="P305" s="188">
        <f>IFERROR(INDEX('اطلاعات انشعابات شرکتها'!A:BB,MATCH(A305,'اطلاعات انشعابات شرکتها'!A:A,0),MATCH(P$1,'اطلاعات انشعابات شرکتها'!$1:$1,0)),0)</f>
        <v>0</v>
      </c>
      <c r="Q305" s="188">
        <f>IFERROR(INDEX('اطلاعات انشعابات شرکتها'!A:BB,MATCH(A305,'اطلاعات انشعابات شرکتها'!A:A,0),MATCH(Q$1,'اطلاعات انشعابات شرکتها'!$1:$1,0)),0)</f>
        <v>0</v>
      </c>
      <c r="R305" s="188">
        <f>IFERROR(INDEX('اطلاعات انشعابات شرکتها'!A:BB,MATCH(A305,'اطلاعات انشعابات شرکتها'!A:A,0),MATCH(R$1,'اطلاعات انشعابات شرکتها'!$1:$1,0)),0)</f>
        <v>0</v>
      </c>
      <c r="S305" s="265"/>
      <c r="T305" s="188">
        <f>IFERROR(INDEX('قرائت کنتور'!A:AZ,MATCH(A305&amp;"-"&amp;T$1,'قرائت کنتور'!B:B,0),MATCH(G305,'قرائت کنتور'!$1:$1,0)),0)</f>
        <v>0</v>
      </c>
      <c r="U305" s="188">
        <f>IFERROR(INDEX('قرائت کنتور'!A:AZ,MATCH(A305&amp;"-"&amp;U$1,'قرائت کنتور'!B:B,0),MATCH(L305,'قرائت کنتور'!$1:$1,0)),0)</f>
        <v>0</v>
      </c>
      <c r="V305" s="188">
        <f>IFERROR(INDEX('قرائت کنتور'!A:AZ,MATCH(A305&amp;"-"&amp;U$1,'قرائت کنتور'!B:B,0),MATCH(G305,'قرائت کنتور'!$1:$1,0)),0)</f>
        <v>0</v>
      </c>
      <c r="W305" s="188">
        <f>IFERROR(INDEX('قرائت کنتور'!A:AZ,MATCH(A305&amp;"-"&amp;W$1,'قرائت کنتور'!B:B,0),MATCH(L305,'قرائت کنتور'!$1:$1,0)),0)</f>
        <v>0</v>
      </c>
      <c r="X305" s="188">
        <f>IFERROR(INDEX('قرائت کنتور'!A:AZ,MATCH(A305&amp;"-"&amp;W$1,'قرائت کنتور'!B:B,0),MATCH(G305,'قرائت کنتور'!$1:$1,0)),0)</f>
        <v>0</v>
      </c>
      <c r="Y305" s="188">
        <f>IFERROR(INDEX('قرائت کنتور'!A:AZ,MATCH(A305&amp;"-"&amp;Y$1,'قرائت کنتور'!B:B,0),MATCH(L305,'قرائت کنتور'!$1:$1,0)),0)</f>
        <v>0</v>
      </c>
      <c r="Z305" s="188">
        <f>IFERROR(INDEX('قرائت کنتور'!A:AZ,MATCH(A305&amp;"-"&amp;Y$1,'قرائت کنتور'!B:B,0),MATCH(G305,'قرائت کنتور'!$1:$1,0)),0)</f>
        <v>0</v>
      </c>
      <c r="AA305" s="188">
        <f>IFERROR(INDEX('قرائت کنتور'!A:AZ,MATCH(A305&amp;"-"&amp;AA$1,'قرائت کنتور'!B:B,0),MATCH(L305,'قرائت کنتور'!$1:$1,0)),0)</f>
        <v>0</v>
      </c>
      <c r="AB305" s="188">
        <f>IFERROR(INDEX('قرائت کنتور'!A:AZ,MATCH(A305&amp;"-"&amp;AA$1,'قرائت کنتور'!B:B,0),MATCH(G305,'قرائت کنتور'!$1:$1,0)),0)</f>
        <v>0</v>
      </c>
      <c r="AC305" s="265"/>
      <c r="AD305" s="188">
        <f t="shared" si="97"/>
        <v>0</v>
      </c>
      <c r="AE305" s="188">
        <f t="shared" si="98"/>
        <v>0</v>
      </c>
      <c r="AF305" s="188">
        <f t="shared" si="99"/>
        <v>0</v>
      </c>
      <c r="AG305" s="188">
        <f t="shared" si="100"/>
        <v>0</v>
      </c>
      <c r="AH305" s="188">
        <f t="shared" si="101"/>
        <v>0</v>
      </c>
      <c r="AI305" s="188">
        <f t="shared" si="102"/>
        <v>0</v>
      </c>
      <c r="AJ305" s="188" t="str">
        <f t="shared" si="103"/>
        <v>0</v>
      </c>
      <c r="AK305" s="265"/>
      <c r="AL305" s="254" t="str">
        <f t="shared" si="104"/>
        <v>---</v>
      </c>
      <c r="AM305" s="254" t="str">
        <f t="shared" si="105"/>
        <v>---</v>
      </c>
      <c r="AN305" s="265"/>
      <c r="AO305" s="188" t="str">
        <f>IFERROR(INDEX('تعرفه ها'!A:Z,MATCH(P305&amp;"-"&amp;AO$1,'تعرفه ها'!C:C,0),MATCH(F305,'تعرفه ها'!$2:$2,0),1),"---")</f>
        <v>---</v>
      </c>
      <c r="AP305" s="188" t="str">
        <f>IFERROR(INDEX('تعرفه ها'!A:Z,MATCH(P305&amp;"-"&amp;AP$1,'تعرفه ها'!C:C,0),MATCH(F305,'تعرفه ها'!$2:$2,0),1),"---")</f>
        <v>---</v>
      </c>
      <c r="AQ305" s="188" t="str">
        <f>IFERROR(INDEX('تعرفه ها'!A:Z,MATCH(P305&amp;"-"&amp;AQ$1,'تعرفه ها'!C:C,0),MATCH(F305,'تعرفه ها'!$2:$2,0),1),"---")</f>
        <v>---</v>
      </c>
      <c r="AR305" s="188" t="str">
        <f>IFERROR(INDEX('تعرفه ها'!A:Z,MATCH(P305&amp;"-"&amp;AR$1,'تعرفه ها'!C:C,0),MATCH(F305,'تعرفه ها'!$2:$2,0),1),"---")</f>
        <v>---</v>
      </c>
      <c r="AS305" s="265"/>
      <c r="AT305" s="415" t="str">
        <f t="shared" si="106"/>
        <v>---</v>
      </c>
      <c r="AU305" s="415" t="str">
        <f t="shared" si="107"/>
        <v>---</v>
      </c>
      <c r="AV305" s="415" t="str">
        <f t="shared" si="108"/>
        <v>---</v>
      </c>
      <c r="AW305" s="415" t="str">
        <f t="shared" si="109"/>
        <v>---</v>
      </c>
      <c r="AX305" s="415" t="str">
        <f t="shared" si="110"/>
        <v>---</v>
      </c>
      <c r="AY305" s="415" t="str">
        <f>IFERROR(AH305*INDEX('تعرفه ها'!A:Z,MATCH("عوارض برق به ازاء هر کیلووات",'تعرفه ها'!$C:$C,0),MATCH(F305,'تعرفه ها'!$2:$2,0)),"---")</f>
        <v>---</v>
      </c>
      <c r="AZ305" s="415" t="str">
        <f t="shared" si="111"/>
        <v>---</v>
      </c>
      <c r="BA305" s="415" t="str">
        <f>IFERROR(ROUND(((AX305+AY305+AZ305)*INDEX('تعرفه ها'!A:Z,MATCH("هزینه نگهداری و تعمیرات شبکه برق",'تعرفه ها'!$C:$C,0),MATCH(F305,'تعرفه ها'!$2:$2,0))/100),0),"---")</f>
        <v>---</v>
      </c>
      <c r="BB305" s="415">
        <f>IFERROR(IF(P305="دیماندی",ROUND(AJ305*INDEX('تعرفه ها'!A:Z,MATCH(BB$1,'تعرفه ها'!$C:$C,0),MATCH(F305,'تعرفه ها'!$2:$2,0))*J305/30,0),0),"---")</f>
        <v>0</v>
      </c>
      <c r="BC305" s="415"/>
      <c r="BD305" s="54" t="str">
        <f>IFERROR(IF(INDEX('اطلاعات دوره'!A:Z,MATCH(G305,'اطلاعات دوره'!C:C,0),MATCH("برق",'اطلاعات دوره'!$1:$1,0))="دارد",ROUND(AX305*INDEX('تعرفه ها'!A:Z,MATCH("پیک فصلی برق",'تعرفه ها'!$C:$C,0),MATCH(F305,'تعرفه ها'!$2:$2,0))/100,0),0),"---")</f>
        <v>---</v>
      </c>
      <c r="BE305" s="415" t="str">
        <f>IFERROR(ROUND(((AX305+AY305+AZ305+BA305+BB305+BC305+BD305)*INDEX('تعرفه ها'!A:Z,MATCH("مالیات برق",'تعرفه ها'!$C:$C,0),MATCH(F305,'تعرفه ها'!$2:$2,0))/100),0),"---")</f>
        <v>---</v>
      </c>
      <c r="BF305" s="415" t="str">
        <f t="shared" si="112"/>
        <v>---</v>
      </c>
      <c r="BG305" s="415" t="str">
        <f t="shared" si="116"/>
        <v>---</v>
      </c>
      <c r="BH305" s="415" t="str">
        <f t="shared" si="113"/>
        <v>---</v>
      </c>
      <c r="BI305" s="54" t="str">
        <f t="shared" si="114"/>
        <v>---</v>
      </c>
      <c r="BJ305" s="55" t="str">
        <f t="shared" si="115"/>
        <v>---</v>
      </c>
      <c r="BK305" s="262"/>
      <c r="BL305" s="183" t="str">
        <f>IFERROR(IF(INDEX(پرداخت!A:AZ,MATCH(A305&amp;" - "&amp;"برق",پرداخت!$B:$B,0),MATCH(G305,پرداخت!$1:$1,0))="نشده","نشده","شده"),"---")</f>
        <v>---</v>
      </c>
      <c r="BN305" s="257"/>
      <c r="BO305" s="257"/>
      <c r="BP305" s="257"/>
      <c r="BQ305" s="257"/>
      <c r="BR305" s="257"/>
      <c r="BS305" s="257"/>
      <c r="BT305" s="257"/>
      <c r="BU305" s="257"/>
      <c r="BV305" s="257"/>
      <c r="BW305" s="257"/>
      <c r="BX305" s="257"/>
      <c r="BY305" s="257"/>
      <c r="BZ305" s="257"/>
      <c r="CA305" s="257"/>
      <c r="CB305" s="257"/>
      <c r="CC305" s="257"/>
      <c r="CD305" s="257"/>
      <c r="CE305" s="257"/>
      <c r="CF305" s="257"/>
      <c r="CG305" s="257"/>
      <c r="CH305"/>
      <c r="CI305"/>
      <c r="CJ305"/>
      <c r="CK305"/>
    </row>
    <row r="306" spans="1:89" ht="33.75" hidden="1">
      <c r="A306" s="170"/>
      <c r="B306" s="47">
        <f>IFERROR(INDEX('اطلاعات انشعابات شرکتها'!A:BB,MATCH(A306,'اطلاعات انشعابات شرکتها'!A:A,0),MATCH(B$1,'اطلاعات انشعابات شرکتها'!$1:$1,0)),0)</f>
        <v>0</v>
      </c>
      <c r="C306" s="48">
        <f>IFERROR(INDEX('اطلاعات انشعابات شرکتها'!A:BB,MATCH(A306,'اطلاعات انشعابات شرکتها'!A:A,0),MATCH(C$1,'اطلاعات انشعابات شرکتها'!$1:$1,0)),0)</f>
        <v>0</v>
      </c>
      <c r="D306" s="45"/>
      <c r="E306" s="171"/>
      <c r="F306" s="170"/>
      <c r="G306" s="188" t="str">
        <f t="shared" si="94"/>
        <v>/</v>
      </c>
      <c r="H306" s="188">
        <f>IFERROR(INDEX('اطلاعات دوره'!A:Z,MATCH(G306,'اطلاعات دوره'!C:C,0),MATCH(H$1,'اطلاعات دوره'!$1:$1,0)),0)</f>
        <v>0</v>
      </c>
      <c r="I306" s="188">
        <f>IFERROR(INDEX('اطلاعات دوره'!A:Z,MATCH(G306,'اطلاعات دوره'!C:C,0),MATCH(I$1,'اطلاعات دوره'!$1:$1,0)),0)</f>
        <v>0</v>
      </c>
      <c r="J306" s="188">
        <f>IFERROR(INDEX('اطلاعات دوره'!A:Z,MATCH(G306,'اطلاعات دوره'!C:C,0),MATCH(J$1,'اطلاعات دوره'!$1:$1,0)),0)</f>
        <v>0</v>
      </c>
      <c r="K306" s="265"/>
      <c r="L306" s="188" t="str">
        <f>IFERROR(INDEX('اطلاعات دوره'!A:Z,MATCH(G306,'اطلاعات دوره'!C:C,0)-1,MATCH("عنوان",'اطلاعات دوره'!$1:$1,0)),"---")</f>
        <v>---</v>
      </c>
      <c r="M306" s="188" t="str">
        <f t="shared" si="95"/>
        <v>----</v>
      </c>
      <c r="N306" s="188" t="str">
        <f t="shared" si="96"/>
        <v>-/</v>
      </c>
      <c r="O306" s="265"/>
      <c r="P306" s="188">
        <f>IFERROR(INDEX('اطلاعات انشعابات شرکتها'!A:BB,MATCH(A306,'اطلاعات انشعابات شرکتها'!A:A,0),MATCH(P$1,'اطلاعات انشعابات شرکتها'!$1:$1,0)),0)</f>
        <v>0</v>
      </c>
      <c r="Q306" s="188">
        <f>IFERROR(INDEX('اطلاعات انشعابات شرکتها'!A:BB,MATCH(A306,'اطلاعات انشعابات شرکتها'!A:A,0),MATCH(Q$1,'اطلاعات انشعابات شرکتها'!$1:$1,0)),0)</f>
        <v>0</v>
      </c>
      <c r="R306" s="188">
        <f>IFERROR(INDEX('اطلاعات انشعابات شرکتها'!A:BB,MATCH(A306,'اطلاعات انشعابات شرکتها'!A:A,0),MATCH(R$1,'اطلاعات انشعابات شرکتها'!$1:$1,0)),0)</f>
        <v>0</v>
      </c>
      <c r="S306" s="265"/>
      <c r="T306" s="188">
        <f>IFERROR(INDEX('قرائت کنتور'!A:AZ,MATCH(A306&amp;"-"&amp;T$1,'قرائت کنتور'!B:B,0),MATCH(G306,'قرائت کنتور'!$1:$1,0)),0)</f>
        <v>0</v>
      </c>
      <c r="U306" s="188">
        <f>IFERROR(INDEX('قرائت کنتور'!A:AZ,MATCH(A306&amp;"-"&amp;U$1,'قرائت کنتور'!B:B,0),MATCH(L306,'قرائت کنتور'!$1:$1,0)),0)</f>
        <v>0</v>
      </c>
      <c r="V306" s="188">
        <f>IFERROR(INDEX('قرائت کنتور'!A:AZ,MATCH(A306&amp;"-"&amp;U$1,'قرائت کنتور'!B:B,0),MATCH(G306,'قرائت کنتور'!$1:$1,0)),0)</f>
        <v>0</v>
      </c>
      <c r="W306" s="188">
        <f>IFERROR(INDEX('قرائت کنتور'!A:AZ,MATCH(A306&amp;"-"&amp;W$1,'قرائت کنتور'!B:B,0),MATCH(L306,'قرائت کنتور'!$1:$1,0)),0)</f>
        <v>0</v>
      </c>
      <c r="X306" s="188">
        <f>IFERROR(INDEX('قرائت کنتور'!A:AZ,MATCH(A306&amp;"-"&amp;W$1,'قرائت کنتور'!B:B,0),MATCH(G306,'قرائت کنتور'!$1:$1,0)),0)</f>
        <v>0</v>
      </c>
      <c r="Y306" s="188">
        <f>IFERROR(INDEX('قرائت کنتور'!A:AZ,MATCH(A306&amp;"-"&amp;Y$1,'قرائت کنتور'!B:B,0),MATCH(L306,'قرائت کنتور'!$1:$1,0)),0)</f>
        <v>0</v>
      </c>
      <c r="Z306" s="188">
        <f>IFERROR(INDEX('قرائت کنتور'!A:AZ,MATCH(A306&amp;"-"&amp;Y$1,'قرائت کنتور'!B:B,0),MATCH(G306,'قرائت کنتور'!$1:$1,0)),0)</f>
        <v>0</v>
      </c>
      <c r="AA306" s="188">
        <f>IFERROR(INDEX('قرائت کنتور'!A:AZ,MATCH(A306&amp;"-"&amp;AA$1,'قرائت کنتور'!B:B,0),MATCH(L306,'قرائت کنتور'!$1:$1,0)),0)</f>
        <v>0</v>
      </c>
      <c r="AB306" s="188">
        <f>IFERROR(INDEX('قرائت کنتور'!A:AZ,MATCH(A306&amp;"-"&amp;AA$1,'قرائت کنتور'!B:B,0),MATCH(G306,'قرائت کنتور'!$1:$1,0)),0)</f>
        <v>0</v>
      </c>
      <c r="AC306" s="265"/>
      <c r="AD306" s="188">
        <f t="shared" si="97"/>
        <v>0</v>
      </c>
      <c r="AE306" s="188">
        <f t="shared" si="98"/>
        <v>0</v>
      </c>
      <c r="AF306" s="188">
        <f t="shared" si="99"/>
        <v>0</v>
      </c>
      <c r="AG306" s="188">
        <f t="shared" si="100"/>
        <v>0</v>
      </c>
      <c r="AH306" s="188">
        <f t="shared" si="101"/>
        <v>0</v>
      </c>
      <c r="AI306" s="188">
        <f t="shared" si="102"/>
        <v>0</v>
      </c>
      <c r="AJ306" s="188" t="str">
        <f t="shared" si="103"/>
        <v>0</v>
      </c>
      <c r="AK306" s="265"/>
      <c r="AL306" s="254" t="str">
        <f t="shared" si="104"/>
        <v>---</v>
      </c>
      <c r="AM306" s="254" t="str">
        <f t="shared" si="105"/>
        <v>---</v>
      </c>
      <c r="AN306" s="265"/>
      <c r="AO306" s="188" t="str">
        <f>IFERROR(INDEX('تعرفه ها'!A:Z,MATCH(P306&amp;"-"&amp;AO$1,'تعرفه ها'!C:C,0),MATCH(F306,'تعرفه ها'!$2:$2,0),1),"---")</f>
        <v>---</v>
      </c>
      <c r="AP306" s="188" t="str">
        <f>IFERROR(INDEX('تعرفه ها'!A:Z,MATCH(P306&amp;"-"&amp;AP$1,'تعرفه ها'!C:C,0),MATCH(F306,'تعرفه ها'!$2:$2,0),1),"---")</f>
        <v>---</v>
      </c>
      <c r="AQ306" s="188" t="str">
        <f>IFERROR(INDEX('تعرفه ها'!A:Z,MATCH(P306&amp;"-"&amp;AQ$1,'تعرفه ها'!C:C,0),MATCH(F306,'تعرفه ها'!$2:$2,0),1),"---")</f>
        <v>---</v>
      </c>
      <c r="AR306" s="188" t="str">
        <f>IFERROR(INDEX('تعرفه ها'!A:Z,MATCH(P306&amp;"-"&amp;AR$1,'تعرفه ها'!C:C,0),MATCH(F306,'تعرفه ها'!$2:$2,0),1),"---")</f>
        <v>---</v>
      </c>
      <c r="AS306" s="265"/>
      <c r="AT306" s="415" t="str">
        <f t="shared" si="106"/>
        <v>---</v>
      </c>
      <c r="AU306" s="415" t="str">
        <f t="shared" si="107"/>
        <v>---</v>
      </c>
      <c r="AV306" s="415" t="str">
        <f t="shared" si="108"/>
        <v>---</v>
      </c>
      <c r="AW306" s="415" t="str">
        <f t="shared" si="109"/>
        <v>---</v>
      </c>
      <c r="AX306" s="415" t="str">
        <f t="shared" si="110"/>
        <v>---</v>
      </c>
      <c r="AY306" s="415" t="str">
        <f>IFERROR(AH306*INDEX('تعرفه ها'!A:Z,MATCH("عوارض برق به ازاء هر کیلووات",'تعرفه ها'!$C:$C,0),MATCH(F306,'تعرفه ها'!$2:$2,0)),"---")</f>
        <v>---</v>
      </c>
      <c r="AZ306" s="415" t="str">
        <f t="shared" si="111"/>
        <v>---</v>
      </c>
      <c r="BA306" s="415" t="str">
        <f>IFERROR(ROUND(((AX306+AY306+AZ306)*INDEX('تعرفه ها'!A:Z,MATCH("هزینه نگهداری و تعمیرات شبکه برق",'تعرفه ها'!$C:$C,0),MATCH(F306,'تعرفه ها'!$2:$2,0))/100),0),"---")</f>
        <v>---</v>
      </c>
      <c r="BB306" s="415">
        <f>IFERROR(IF(P306="دیماندی",ROUND(AJ306*INDEX('تعرفه ها'!A:Z,MATCH(BB$1,'تعرفه ها'!$C:$C,0),MATCH(F306,'تعرفه ها'!$2:$2,0))*J306/30,0),0),"---")</f>
        <v>0</v>
      </c>
      <c r="BC306" s="415"/>
      <c r="BD306" s="54" t="str">
        <f>IFERROR(IF(INDEX('اطلاعات دوره'!A:Z,MATCH(G306,'اطلاعات دوره'!C:C,0),MATCH("برق",'اطلاعات دوره'!$1:$1,0))="دارد",ROUND(AX306*INDEX('تعرفه ها'!A:Z,MATCH("پیک فصلی برق",'تعرفه ها'!$C:$C,0),MATCH(F306,'تعرفه ها'!$2:$2,0))/100,0),0),"---")</f>
        <v>---</v>
      </c>
      <c r="BE306" s="415" t="str">
        <f>IFERROR(ROUND(((AX306+AY306+AZ306+BA306+BB306+BC306+BD306)*INDEX('تعرفه ها'!A:Z,MATCH("مالیات برق",'تعرفه ها'!$C:$C,0),MATCH(F306,'تعرفه ها'!$2:$2,0))/100),0),"---")</f>
        <v>---</v>
      </c>
      <c r="BF306" s="415" t="str">
        <f t="shared" si="112"/>
        <v>---</v>
      </c>
      <c r="BG306" s="415" t="str">
        <f t="shared" si="116"/>
        <v>---</v>
      </c>
      <c r="BH306" s="415" t="str">
        <f t="shared" si="113"/>
        <v>---</v>
      </c>
      <c r="BI306" s="54" t="str">
        <f t="shared" si="114"/>
        <v>---</v>
      </c>
      <c r="BJ306" s="55" t="str">
        <f t="shared" si="115"/>
        <v>---</v>
      </c>
      <c r="BK306" s="262"/>
      <c r="BL306" s="183" t="str">
        <f>IFERROR(IF(INDEX(پرداخت!A:AZ,MATCH(A306&amp;" - "&amp;"برق",پرداخت!$B:$B,0),MATCH(G306,پرداخت!$1:$1,0))="نشده","نشده","شده"),"---")</f>
        <v>---</v>
      </c>
      <c r="BN306" s="257"/>
      <c r="BO306" s="257"/>
      <c r="BP306" s="257"/>
      <c r="BQ306" s="257"/>
      <c r="BR306" s="257"/>
      <c r="BS306" s="257"/>
      <c r="BT306" s="257"/>
      <c r="BU306" s="257"/>
      <c r="BV306" s="257"/>
      <c r="BW306" s="257"/>
      <c r="BX306" s="257"/>
      <c r="BY306" s="257"/>
      <c r="BZ306" s="257"/>
      <c r="CA306" s="257"/>
      <c r="CB306" s="257"/>
      <c r="CC306" s="257"/>
      <c r="CD306" s="257"/>
      <c r="CE306" s="257"/>
      <c r="CF306" s="257"/>
      <c r="CG306" s="257"/>
      <c r="CH306"/>
      <c r="CI306"/>
      <c r="CJ306"/>
      <c r="CK306"/>
    </row>
    <row r="307" spans="1:89" ht="33.75" hidden="1">
      <c r="A307" s="170"/>
      <c r="B307" s="47">
        <f>IFERROR(INDEX('اطلاعات انشعابات شرکتها'!A:BB,MATCH(A307,'اطلاعات انشعابات شرکتها'!A:A,0),MATCH(B$1,'اطلاعات انشعابات شرکتها'!$1:$1,0)),0)</f>
        <v>0</v>
      </c>
      <c r="C307" s="48">
        <f>IFERROR(INDEX('اطلاعات انشعابات شرکتها'!A:BB,MATCH(A307,'اطلاعات انشعابات شرکتها'!A:A,0),MATCH(C$1,'اطلاعات انشعابات شرکتها'!$1:$1,0)),0)</f>
        <v>0</v>
      </c>
      <c r="D307" s="45"/>
      <c r="E307" s="171"/>
      <c r="F307" s="170"/>
      <c r="G307" s="188" t="str">
        <f t="shared" si="94"/>
        <v>/</v>
      </c>
      <c r="H307" s="188">
        <f>IFERROR(INDEX('اطلاعات دوره'!A:Z,MATCH(G307,'اطلاعات دوره'!C:C,0),MATCH(H$1,'اطلاعات دوره'!$1:$1,0)),0)</f>
        <v>0</v>
      </c>
      <c r="I307" s="188">
        <f>IFERROR(INDEX('اطلاعات دوره'!A:Z,MATCH(G307,'اطلاعات دوره'!C:C,0),MATCH(I$1,'اطلاعات دوره'!$1:$1,0)),0)</f>
        <v>0</v>
      </c>
      <c r="J307" s="188">
        <f>IFERROR(INDEX('اطلاعات دوره'!A:Z,MATCH(G307,'اطلاعات دوره'!C:C,0),MATCH(J$1,'اطلاعات دوره'!$1:$1,0)),0)</f>
        <v>0</v>
      </c>
      <c r="K307" s="265"/>
      <c r="L307" s="188" t="str">
        <f>IFERROR(INDEX('اطلاعات دوره'!A:Z,MATCH(G307,'اطلاعات دوره'!C:C,0)-1,MATCH("عنوان",'اطلاعات دوره'!$1:$1,0)),"---")</f>
        <v>---</v>
      </c>
      <c r="M307" s="188" t="str">
        <f t="shared" si="95"/>
        <v>----</v>
      </c>
      <c r="N307" s="188" t="str">
        <f t="shared" si="96"/>
        <v>-/</v>
      </c>
      <c r="O307" s="265"/>
      <c r="P307" s="188">
        <f>IFERROR(INDEX('اطلاعات انشعابات شرکتها'!A:BB,MATCH(A307,'اطلاعات انشعابات شرکتها'!A:A,0),MATCH(P$1,'اطلاعات انشعابات شرکتها'!$1:$1,0)),0)</f>
        <v>0</v>
      </c>
      <c r="Q307" s="188">
        <f>IFERROR(INDEX('اطلاعات انشعابات شرکتها'!A:BB,MATCH(A307,'اطلاعات انشعابات شرکتها'!A:A,0),MATCH(Q$1,'اطلاعات انشعابات شرکتها'!$1:$1,0)),0)</f>
        <v>0</v>
      </c>
      <c r="R307" s="188">
        <f>IFERROR(INDEX('اطلاعات انشعابات شرکتها'!A:BB,MATCH(A307,'اطلاعات انشعابات شرکتها'!A:A,0),MATCH(R$1,'اطلاعات انشعابات شرکتها'!$1:$1,0)),0)</f>
        <v>0</v>
      </c>
      <c r="S307" s="265"/>
      <c r="T307" s="188">
        <f>IFERROR(INDEX('قرائت کنتور'!A:AZ,MATCH(A307&amp;"-"&amp;T$1,'قرائت کنتور'!B:B,0),MATCH(G307,'قرائت کنتور'!$1:$1,0)),0)</f>
        <v>0</v>
      </c>
      <c r="U307" s="188">
        <f>IFERROR(INDEX('قرائت کنتور'!A:AZ,MATCH(A307&amp;"-"&amp;U$1,'قرائت کنتور'!B:B,0),MATCH(L307,'قرائت کنتور'!$1:$1,0)),0)</f>
        <v>0</v>
      </c>
      <c r="V307" s="188">
        <f>IFERROR(INDEX('قرائت کنتور'!A:AZ,MATCH(A307&amp;"-"&amp;U$1,'قرائت کنتور'!B:B,0),MATCH(G307,'قرائت کنتور'!$1:$1,0)),0)</f>
        <v>0</v>
      </c>
      <c r="W307" s="188">
        <f>IFERROR(INDEX('قرائت کنتور'!A:AZ,MATCH(A307&amp;"-"&amp;W$1,'قرائت کنتور'!B:B,0),MATCH(L307,'قرائت کنتور'!$1:$1,0)),0)</f>
        <v>0</v>
      </c>
      <c r="X307" s="188">
        <f>IFERROR(INDEX('قرائت کنتور'!A:AZ,MATCH(A307&amp;"-"&amp;W$1,'قرائت کنتور'!B:B,0),MATCH(G307,'قرائت کنتور'!$1:$1,0)),0)</f>
        <v>0</v>
      </c>
      <c r="Y307" s="188">
        <f>IFERROR(INDEX('قرائت کنتور'!A:AZ,MATCH(A307&amp;"-"&amp;Y$1,'قرائت کنتور'!B:B,0),MATCH(L307,'قرائت کنتور'!$1:$1,0)),0)</f>
        <v>0</v>
      </c>
      <c r="Z307" s="188">
        <f>IFERROR(INDEX('قرائت کنتور'!A:AZ,MATCH(A307&amp;"-"&amp;Y$1,'قرائت کنتور'!B:B,0),MATCH(G307,'قرائت کنتور'!$1:$1,0)),0)</f>
        <v>0</v>
      </c>
      <c r="AA307" s="188">
        <f>IFERROR(INDEX('قرائت کنتور'!A:AZ,MATCH(A307&amp;"-"&amp;AA$1,'قرائت کنتور'!B:B,0),MATCH(L307,'قرائت کنتور'!$1:$1,0)),0)</f>
        <v>0</v>
      </c>
      <c r="AB307" s="188">
        <f>IFERROR(INDEX('قرائت کنتور'!A:AZ,MATCH(A307&amp;"-"&amp;AA$1,'قرائت کنتور'!B:B,0),MATCH(G307,'قرائت کنتور'!$1:$1,0)),0)</f>
        <v>0</v>
      </c>
      <c r="AC307" s="265"/>
      <c r="AD307" s="188">
        <f t="shared" si="97"/>
        <v>0</v>
      </c>
      <c r="AE307" s="188">
        <f t="shared" si="98"/>
        <v>0</v>
      </c>
      <c r="AF307" s="188">
        <f t="shared" si="99"/>
        <v>0</v>
      </c>
      <c r="AG307" s="188">
        <f t="shared" si="100"/>
        <v>0</v>
      </c>
      <c r="AH307" s="188">
        <f t="shared" si="101"/>
        <v>0</v>
      </c>
      <c r="AI307" s="188">
        <f t="shared" si="102"/>
        <v>0</v>
      </c>
      <c r="AJ307" s="188" t="str">
        <f t="shared" si="103"/>
        <v>0</v>
      </c>
      <c r="AK307" s="265"/>
      <c r="AL307" s="254" t="str">
        <f t="shared" si="104"/>
        <v>---</v>
      </c>
      <c r="AM307" s="254" t="str">
        <f t="shared" si="105"/>
        <v>---</v>
      </c>
      <c r="AN307" s="265"/>
      <c r="AO307" s="188" t="str">
        <f>IFERROR(INDEX('تعرفه ها'!A:Z,MATCH(P307&amp;"-"&amp;AO$1,'تعرفه ها'!C:C,0),MATCH(F307,'تعرفه ها'!$2:$2,0),1),"---")</f>
        <v>---</v>
      </c>
      <c r="AP307" s="188" t="str">
        <f>IFERROR(INDEX('تعرفه ها'!A:Z,MATCH(P307&amp;"-"&amp;AP$1,'تعرفه ها'!C:C,0),MATCH(F307,'تعرفه ها'!$2:$2,0),1),"---")</f>
        <v>---</v>
      </c>
      <c r="AQ307" s="188" t="str">
        <f>IFERROR(INDEX('تعرفه ها'!A:Z,MATCH(P307&amp;"-"&amp;AQ$1,'تعرفه ها'!C:C,0),MATCH(F307,'تعرفه ها'!$2:$2,0),1),"---")</f>
        <v>---</v>
      </c>
      <c r="AR307" s="188" t="str">
        <f>IFERROR(INDEX('تعرفه ها'!A:Z,MATCH(P307&amp;"-"&amp;AR$1,'تعرفه ها'!C:C,0),MATCH(F307,'تعرفه ها'!$2:$2,0),1),"---")</f>
        <v>---</v>
      </c>
      <c r="AS307" s="265"/>
      <c r="AT307" s="415" t="str">
        <f t="shared" si="106"/>
        <v>---</v>
      </c>
      <c r="AU307" s="415" t="str">
        <f t="shared" si="107"/>
        <v>---</v>
      </c>
      <c r="AV307" s="415" t="str">
        <f t="shared" si="108"/>
        <v>---</v>
      </c>
      <c r="AW307" s="415" t="str">
        <f t="shared" si="109"/>
        <v>---</v>
      </c>
      <c r="AX307" s="415" t="str">
        <f t="shared" si="110"/>
        <v>---</v>
      </c>
      <c r="AY307" s="415" t="str">
        <f>IFERROR(AH307*INDEX('تعرفه ها'!A:Z,MATCH("عوارض برق به ازاء هر کیلووات",'تعرفه ها'!$C:$C,0),MATCH(F307,'تعرفه ها'!$2:$2,0)),"---")</f>
        <v>---</v>
      </c>
      <c r="AZ307" s="415" t="str">
        <f t="shared" si="111"/>
        <v>---</v>
      </c>
      <c r="BA307" s="415" t="str">
        <f>IFERROR(ROUND(((AX307+AY307+AZ307)*INDEX('تعرفه ها'!A:Z,MATCH("هزینه نگهداری و تعمیرات شبکه برق",'تعرفه ها'!$C:$C,0),MATCH(F307,'تعرفه ها'!$2:$2,0))/100),0),"---")</f>
        <v>---</v>
      </c>
      <c r="BB307" s="415">
        <f>IFERROR(IF(P307="دیماندی",ROUND(AJ307*INDEX('تعرفه ها'!A:Z,MATCH(BB$1,'تعرفه ها'!$C:$C,0),MATCH(F307,'تعرفه ها'!$2:$2,0))*J307/30,0),0),"---")</f>
        <v>0</v>
      </c>
      <c r="BC307" s="415"/>
      <c r="BD307" s="54" t="str">
        <f>IFERROR(IF(INDEX('اطلاعات دوره'!A:Z,MATCH(G307,'اطلاعات دوره'!C:C,0),MATCH("برق",'اطلاعات دوره'!$1:$1,0))="دارد",ROUND(AX307*INDEX('تعرفه ها'!A:Z,MATCH("پیک فصلی برق",'تعرفه ها'!$C:$C,0),MATCH(F307,'تعرفه ها'!$2:$2,0))/100,0),0),"---")</f>
        <v>---</v>
      </c>
      <c r="BE307" s="415" t="str">
        <f>IFERROR(ROUND(((AX307+AY307+AZ307+BA307+BB307+BC307+BD307)*INDEX('تعرفه ها'!A:Z,MATCH("مالیات برق",'تعرفه ها'!$C:$C,0),MATCH(F307,'تعرفه ها'!$2:$2,0))/100),0),"---")</f>
        <v>---</v>
      </c>
      <c r="BF307" s="415" t="str">
        <f t="shared" si="112"/>
        <v>---</v>
      </c>
      <c r="BG307" s="415" t="str">
        <f t="shared" si="116"/>
        <v>---</v>
      </c>
      <c r="BH307" s="415" t="str">
        <f t="shared" si="113"/>
        <v>---</v>
      </c>
      <c r="BI307" s="54" t="str">
        <f t="shared" si="114"/>
        <v>---</v>
      </c>
      <c r="BJ307" s="55" t="str">
        <f t="shared" si="115"/>
        <v>---</v>
      </c>
      <c r="BK307" s="262"/>
      <c r="BL307" s="183" t="str">
        <f>IFERROR(IF(INDEX(پرداخت!A:AZ,MATCH(A307&amp;" - "&amp;"برق",پرداخت!$B:$B,0),MATCH(G307,پرداخت!$1:$1,0))="نشده","نشده","شده"),"---")</f>
        <v>---</v>
      </c>
      <c r="BN307" s="257"/>
      <c r="BO307" s="257"/>
      <c r="BP307" s="257"/>
      <c r="BQ307" s="257"/>
      <c r="BR307" s="257"/>
      <c r="BS307" s="257"/>
      <c r="BT307" s="257"/>
      <c r="BU307" s="257"/>
      <c r="BV307" s="257"/>
      <c r="BW307" s="257"/>
      <c r="BX307" s="257"/>
      <c r="BY307" s="257"/>
      <c r="BZ307" s="257"/>
      <c r="CA307" s="257"/>
      <c r="CB307" s="257"/>
      <c r="CC307" s="257"/>
      <c r="CD307" s="257"/>
      <c r="CE307" s="257"/>
      <c r="CF307" s="257"/>
      <c r="CG307" s="257"/>
      <c r="CH307"/>
      <c r="CI307"/>
      <c r="CJ307"/>
      <c r="CK307"/>
    </row>
    <row r="308" spans="1:89" ht="33.75" hidden="1">
      <c r="A308" s="170"/>
      <c r="B308" s="47">
        <f>IFERROR(INDEX('اطلاعات انشعابات شرکتها'!A:BB,MATCH(A308,'اطلاعات انشعابات شرکتها'!A:A,0),MATCH(B$1,'اطلاعات انشعابات شرکتها'!$1:$1,0)),0)</f>
        <v>0</v>
      </c>
      <c r="C308" s="48">
        <f>IFERROR(INDEX('اطلاعات انشعابات شرکتها'!A:BB,MATCH(A308,'اطلاعات انشعابات شرکتها'!A:A,0),MATCH(C$1,'اطلاعات انشعابات شرکتها'!$1:$1,0)),0)</f>
        <v>0</v>
      </c>
      <c r="D308" s="45"/>
      <c r="E308" s="171"/>
      <c r="F308" s="170"/>
      <c r="G308" s="188" t="str">
        <f t="shared" si="94"/>
        <v>/</v>
      </c>
      <c r="H308" s="188">
        <f>IFERROR(INDEX('اطلاعات دوره'!A:Z,MATCH(G308,'اطلاعات دوره'!C:C,0),MATCH(H$1,'اطلاعات دوره'!$1:$1,0)),0)</f>
        <v>0</v>
      </c>
      <c r="I308" s="188">
        <f>IFERROR(INDEX('اطلاعات دوره'!A:Z,MATCH(G308,'اطلاعات دوره'!C:C,0),MATCH(I$1,'اطلاعات دوره'!$1:$1,0)),0)</f>
        <v>0</v>
      </c>
      <c r="J308" s="188">
        <f>IFERROR(INDEX('اطلاعات دوره'!A:Z,MATCH(G308,'اطلاعات دوره'!C:C,0),MATCH(J$1,'اطلاعات دوره'!$1:$1,0)),0)</f>
        <v>0</v>
      </c>
      <c r="K308" s="265"/>
      <c r="L308" s="188" t="str">
        <f>IFERROR(INDEX('اطلاعات دوره'!A:Z,MATCH(G308,'اطلاعات دوره'!C:C,0)-1,MATCH("عنوان",'اطلاعات دوره'!$1:$1,0)),"---")</f>
        <v>---</v>
      </c>
      <c r="M308" s="188" t="str">
        <f t="shared" si="95"/>
        <v>----</v>
      </c>
      <c r="N308" s="188" t="str">
        <f t="shared" si="96"/>
        <v>-/</v>
      </c>
      <c r="O308" s="265"/>
      <c r="P308" s="188">
        <f>IFERROR(INDEX('اطلاعات انشعابات شرکتها'!A:BB,MATCH(A308,'اطلاعات انشعابات شرکتها'!A:A,0),MATCH(P$1,'اطلاعات انشعابات شرکتها'!$1:$1,0)),0)</f>
        <v>0</v>
      </c>
      <c r="Q308" s="188">
        <f>IFERROR(INDEX('اطلاعات انشعابات شرکتها'!A:BB,MATCH(A308,'اطلاعات انشعابات شرکتها'!A:A,0),MATCH(Q$1,'اطلاعات انشعابات شرکتها'!$1:$1,0)),0)</f>
        <v>0</v>
      </c>
      <c r="R308" s="188">
        <f>IFERROR(INDEX('اطلاعات انشعابات شرکتها'!A:BB,MATCH(A308,'اطلاعات انشعابات شرکتها'!A:A,0),MATCH(R$1,'اطلاعات انشعابات شرکتها'!$1:$1,0)),0)</f>
        <v>0</v>
      </c>
      <c r="S308" s="265"/>
      <c r="T308" s="188">
        <f>IFERROR(INDEX('قرائت کنتور'!A:AZ,MATCH(A308&amp;"-"&amp;T$1,'قرائت کنتور'!B:B,0),MATCH(G308,'قرائت کنتور'!$1:$1,0)),0)</f>
        <v>0</v>
      </c>
      <c r="U308" s="188">
        <f>IFERROR(INDEX('قرائت کنتور'!A:AZ,MATCH(A308&amp;"-"&amp;U$1,'قرائت کنتور'!B:B,0),MATCH(L308,'قرائت کنتور'!$1:$1,0)),0)</f>
        <v>0</v>
      </c>
      <c r="V308" s="188">
        <f>IFERROR(INDEX('قرائت کنتور'!A:AZ,MATCH(A308&amp;"-"&amp;U$1,'قرائت کنتور'!B:B,0),MATCH(G308,'قرائت کنتور'!$1:$1,0)),0)</f>
        <v>0</v>
      </c>
      <c r="W308" s="188">
        <f>IFERROR(INDEX('قرائت کنتور'!A:AZ,MATCH(A308&amp;"-"&amp;W$1,'قرائت کنتور'!B:B,0),MATCH(L308,'قرائت کنتور'!$1:$1,0)),0)</f>
        <v>0</v>
      </c>
      <c r="X308" s="188">
        <f>IFERROR(INDEX('قرائت کنتور'!A:AZ,MATCH(A308&amp;"-"&amp;W$1,'قرائت کنتور'!B:B,0),MATCH(G308,'قرائت کنتور'!$1:$1,0)),0)</f>
        <v>0</v>
      </c>
      <c r="Y308" s="188">
        <f>IFERROR(INDEX('قرائت کنتور'!A:AZ,MATCH(A308&amp;"-"&amp;Y$1,'قرائت کنتور'!B:B,0),MATCH(L308,'قرائت کنتور'!$1:$1,0)),0)</f>
        <v>0</v>
      </c>
      <c r="Z308" s="188">
        <f>IFERROR(INDEX('قرائت کنتور'!A:AZ,MATCH(A308&amp;"-"&amp;Y$1,'قرائت کنتور'!B:B,0),MATCH(G308,'قرائت کنتور'!$1:$1,0)),0)</f>
        <v>0</v>
      </c>
      <c r="AA308" s="188">
        <f>IFERROR(INDEX('قرائت کنتور'!A:AZ,MATCH(A308&amp;"-"&amp;AA$1,'قرائت کنتور'!B:B,0),MATCH(L308,'قرائت کنتور'!$1:$1,0)),0)</f>
        <v>0</v>
      </c>
      <c r="AB308" s="188">
        <f>IFERROR(INDEX('قرائت کنتور'!A:AZ,MATCH(A308&amp;"-"&amp;AA$1,'قرائت کنتور'!B:B,0),MATCH(G308,'قرائت کنتور'!$1:$1,0)),0)</f>
        <v>0</v>
      </c>
      <c r="AC308" s="265"/>
      <c r="AD308" s="188">
        <f t="shared" si="97"/>
        <v>0</v>
      </c>
      <c r="AE308" s="188">
        <f t="shared" si="98"/>
        <v>0</v>
      </c>
      <c r="AF308" s="188">
        <f t="shared" si="99"/>
        <v>0</v>
      </c>
      <c r="AG308" s="188">
        <f t="shared" si="100"/>
        <v>0</v>
      </c>
      <c r="AH308" s="188">
        <f t="shared" si="101"/>
        <v>0</v>
      </c>
      <c r="AI308" s="188">
        <f t="shared" si="102"/>
        <v>0</v>
      </c>
      <c r="AJ308" s="188" t="str">
        <f t="shared" si="103"/>
        <v>0</v>
      </c>
      <c r="AK308" s="265"/>
      <c r="AL308" s="254" t="str">
        <f t="shared" si="104"/>
        <v>---</v>
      </c>
      <c r="AM308" s="254" t="str">
        <f t="shared" si="105"/>
        <v>---</v>
      </c>
      <c r="AN308" s="265"/>
      <c r="AO308" s="188" t="str">
        <f>IFERROR(INDEX('تعرفه ها'!A:Z,MATCH(P308&amp;"-"&amp;AO$1,'تعرفه ها'!C:C,0),MATCH(F308,'تعرفه ها'!$2:$2,0),1),"---")</f>
        <v>---</v>
      </c>
      <c r="AP308" s="188" t="str">
        <f>IFERROR(INDEX('تعرفه ها'!A:Z,MATCH(P308&amp;"-"&amp;AP$1,'تعرفه ها'!C:C,0),MATCH(F308,'تعرفه ها'!$2:$2,0),1),"---")</f>
        <v>---</v>
      </c>
      <c r="AQ308" s="188" t="str">
        <f>IFERROR(INDEX('تعرفه ها'!A:Z,MATCH(P308&amp;"-"&amp;AQ$1,'تعرفه ها'!C:C,0),MATCH(F308,'تعرفه ها'!$2:$2,0),1),"---")</f>
        <v>---</v>
      </c>
      <c r="AR308" s="188" t="str">
        <f>IFERROR(INDEX('تعرفه ها'!A:Z,MATCH(P308&amp;"-"&amp;AR$1,'تعرفه ها'!C:C,0),MATCH(F308,'تعرفه ها'!$2:$2,0),1),"---")</f>
        <v>---</v>
      </c>
      <c r="AS308" s="265"/>
      <c r="AT308" s="415" t="str">
        <f t="shared" si="106"/>
        <v>---</v>
      </c>
      <c r="AU308" s="415" t="str">
        <f t="shared" si="107"/>
        <v>---</v>
      </c>
      <c r="AV308" s="415" t="str">
        <f t="shared" si="108"/>
        <v>---</v>
      </c>
      <c r="AW308" s="415" t="str">
        <f t="shared" si="109"/>
        <v>---</v>
      </c>
      <c r="AX308" s="415" t="str">
        <f t="shared" si="110"/>
        <v>---</v>
      </c>
      <c r="AY308" s="415" t="str">
        <f>IFERROR(AH308*INDEX('تعرفه ها'!A:Z,MATCH("عوارض برق به ازاء هر کیلووات",'تعرفه ها'!$C:$C,0),MATCH(F308,'تعرفه ها'!$2:$2,0)),"---")</f>
        <v>---</v>
      </c>
      <c r="AZ308" s="415" t="str">
        <f t="shared" si="111"/>
        <v>---</v>
      </c>
      <c r="BA308" s="415" t="str">
        <f>IFERROR(ROUND(((AX308+AY308+AZ308)*INDEX('تعرفه ها'!A:Z,MATCH("هزینه نگهداری و تعمیرات شبکه برق",'تعرفه ها'!$C:$C,0),MATCH(F308,'تعرفه ها'!$2:$2,0))/100),0),"---")</f>
        <v>---</v>
      </c>
      <c r="BB308" s="415">
        <f>IFERROR(IF(P308="دیماندی",ROUND(AJ308*INDEX('تعرفه ها'!A:Z,MATCH(BB$1,'تعرفه ها'!$C:$C,0),MATCH(F308,'تعرفه ها'!$2:$2,0))*J308/30,0),0),"---")</f>
        <v>0</v>
      </c>
      <c r="BC308" s="415"/>
      <c r="BD308" s="54" t="str">
        <f>IFERROR(IF(INDEX('اطلاعات دوره'!A:Z,MATCH(G308,'اطلاعات دوره'!C:C,0),MATCH("برق",'اطلاعات دوره'!$1:$1,0))="دارد",ROUND(AX308*INDEX('تعرفه ها'!A:Z,MATCH("پیک فصلی برق",'تعرفه ها'!$C:$C,0),MATCH(F308,'تعرفه ها'!$2:$2,0))/100,0),0),"---")</f>
        <v>---</v>
      </c>
      <c r="BE308" s="415" t="str">
        <f>IFERROR(ROUND(((AX308+AY308+AZ308+BA308+BB308+BC308+BD308)*INDEX('تعرفه ها'!A:Z,MATCH("مالیات برق",'تعرفه ها'!$C:$C,0),MATCH(F308,'تعرفه ها'!$2:$2,0))/100),0),"---")</f>
        <v>---</v>
      </c>
      <c r="BF308" s="415" t="str">
        <f t="shared" si="112"/>
        <v>---</v>
      </c>
      <c r="BG308" s="415" t="str">
        <f t="shared" si="116"/>
        <v>---</v>
      </c>
      <c r="BH308" s="415" t="str">
        <f t="shared" si="113"/>
        <v>---</v>
      </c>
      <c r="BI308" s="54" t="str">
        <f t="shared" si="114"/>
        <v>---</v>
      </c>
      <c r="BJ308" s="55" t="str">
        <f t="shared" si="115"/>
        <v>---</v>
      </c>
      <c r="BK308" s="262"/>
      <c r="BL308" s="183" t="str">
        <f>IFERROR(IF(INDEX(پرداخت!A:AZ,MATCH(A308&amp;" - "&amp;"برق",پرداخت!$B:$B,0),MATCH(G308,پرداخت!$1:$1,0))="نشده","نشده","شده"),"---")</f>
        <v>---</v>
      </c>
      <c r="BN308" s="257"/>
      <c r="BO308" s="257"/>
      <c r="BP308" s="257"/>
      <c r="BQ308" s="257"/>
      <c r="BR308" s="257"/>
      <c r="BS308" s="257"/>
      <c r="BT308" s="257"/>
      <c r="BU308" s="257"/>
      <c r="BV308" s="257"/>
      <c r="BW308" s="257"/>
      <c r="BX308" s="257"/>
      <c r="BY308" s="257"/>
      <c r="BZ308" s="257"/>
      <c r="CA308" s="257"/>
      <c r="CB308" s="257"/>
      <c r="CC308" s="257"/>
      <c r="CD308" s="257"/>
      <c r="CE308" s="257"/>
      <c r="CF308" s="257"/>
      <c r="CG308" s="257"/>
      <c r="CH308"/>
      <c r="CI308"/>
      <c r="CJ308"/>
      <c r="CK308"/>
    </row>
    <row r="309" spans="1:89" ht="33.75" hidden="1">
      <c r="A309" s="170"/>
      <c r="B309" s="47">
        <f>IFERROR(INDEX('اطلاعات انشعابات شرکتها'!A:BB,MATCH(A309,'اطلاعات انشعابات شرکتها'!A:A,0),MATCH(B$1,'اطلاعات انشعابات شرکتها'!$1:$1,0)),0)</f>
        <v>0</v>
      </c>
      <c r="C309" s="48">
        <f>IFERROR(INDEX('اطلاعات انشعابات شرکتها'!A:BB,MATCH(A309,'اطلاعات انشعابات شرکتها'!A:A,0),MATCH(C$1,'اطلاعات انشعابات شرکتها'!$1:$1,0)),0)</f>
        <v>0</v>
      </c>
      <c r="D309" s="45"/>
      <c r="E309" s="171"/>
      <c r="F309" s="170"/>
      <c r="G309" s="188" t="str">
        <f t="shared" si="94"/>
        <v>/</v>
      </c>
      <c r="H309" s="188">
        <f>IFERROR(INDEX('اطلاعات دوره'!A:Z,MATCH(G309,'اطلاعات دوره'!C:C,0),MATCH(H$1,'اطلاعات دوره'!$1:$1,0)),0)</f>
        <v>0</v>
      </c>
      <c r="I309" s="188">
        <f>IFERROR(INDEX('اطلاعات دوره'!A:Z,MATCH(G309,'اطلاعات دوره'!C:C,0),MATCH(I$1,'اطلاعات دوره'!$1:$1,0)),0)</f>
        <v>0</v>
      </c>
      <c r="J309" s="188">
        <f>IFERROR(INDEX('اطلاعات دوره'!A:Z,MATCH(G309,'اطلاعات دوره'!C:C,0),MATCH(J$1,'اطلاعات دوره'!$1:$1,0)),0)</f>
        <v>0</v>
      </c>
      <c r="K309" s="265"/>
      <c r="L309" s="188" t="str">
        <f>IFERROR(INDEX('اطلاعات دوره'!A:Z,MATCH(G309,'اطلاعات دوره'!C:C,0)-1,MATCH("عنوان",'اطلاعات دوره'!$1:$1,0)),"---")</f>
        <v>---</v>
      </c>
      <c r="M309" s="188" t="str">
        <f t="shared" si="95"/>
        <v>----</v>
      </c>
      <c r="N309" s="188" t="str">
        <f t="shared" si="96"/>
        <v>-/</v>
      </c>
      <c r="O309" s="265"/>
      <c r="P309" s="188">
        <f>IFERROR(INDEX('اطلاعات انشعابات شرکتها'!A:BB,MATCH(A309,'اطلاعات انشعابات شرکتها'!A:A,0),MATCH(P$1,'اطلاعات انشعابات شرکتها'!$1:$1,0)),0)</f>
        <v>0</v>
      </c>
      <c r="Q309" s="188">
        <f>IFERROR(INDEX('اطلاعات انشعابات شرکتها'!A:BB,MATCH(A309,'اطلاعات انشعابات شرکتها'!A:A,0),MATCH(Q$1,'اطلاعات انشعابات شرکتها'!$1:$1,0)),0)</f>
        <v>0</v>
      </c>
      <c r="R309" s="188">
        <f>IFERROR(INDEX('اطلاعات انشعابات شرکتها'!A:BB,MATCH(A309,'اطلاعات انشعابات شرکتها'!A:A,0),MATCH(R$1,'اطلاعات انشعابات شرکتها'!$1:$1,0)),0)</f>
        <v>0</v>
      </c>
      <c r="S309" s="265"/>
      <c r="T309" s="188">
        <f>IFERROR(INDEX('قرائت کنتور'!A:AZ,MATCH(A309&amp;"-"&amp;T$1,'قرائت کنتور'!B:B,0),MATCH(G309,'قرائت کنتور'!$1:$1,0)),0)</f>
        <v>0</v>
      </c>
      <c r="U309" s="188">
        <f>IFERROR(INDEX('قرائت کنتور'!A:AZ,MATCH(A309&amp;"-"&amp;U$1,'قرائت کنتور'!B:B,0),MATCH(L309,'قرائت کنتور'!$1:$1,0)),0)</f>
        <v>0</v>
      </c>
      <c r="V309" s="188">
        <f>IFERROR(INDEX('قرائت کنتور'!A:AZ,MATCH(A309&amp;"-"&amp;U$1,'قرائت کنتور'!B:B,0),MATCH(G309,'قرائت کنتور'!$1:$1,0)),0)</f>
        <v>0</v>
      </c>
      <c r="W309" s="188">
        <f>IFERROR(INDEX('قرائت کنتور'!A:AZ,MATCH(A309&amp;"-"&amp;W$1,'قرائت کنتور'!B:B,0),MATCH(L309,'قرائت کنتور'!$1:$1,0)),0)</f>
        <v>0</v>
      </c>
      <c r="X309" s="188">
        <f>IFERROR(INDEX('قرائت کنتور'!A:AZ,MATCH(A309&amp;"-"&amp;W$1,'قرائت کنتور'!B:B,0),MATCH(G309,'قرائت کنتور'!$1:$1,0)),0)</f>
        <v>0</v>
      </c>
      <c r="Y309" s="188">
        <f>IFERROR(INDEX('قرائت کنتور'!A:AZ,MATCH(A309&amp;"-"&amp;Y$1,'قرائت کنتور'!B:B,0),MATCH(L309,'قرائت کنتور'!$1:$1,0)),0)</f>
        <v>0</v>
      </c>
      <c r="Z309" s="188">
        <f>IFERROR(INDEX('قرائت کنتور'!A:AZ,MATCH(A309&amp;"-"&amp;Y$1,'قرائت کنتور'!B:B,0),MATCH(G309,'قرائت کنتور'!$1:$1,0)),0)</f>
        <v>0</v>
      </c>
      <c r="AA309" s="188">
        <f>IFERROR(INDEX('قرائت کنتور'!A:AZ,MATCH(A309&amp;"-"&amp;AA$1,'قرائت کنتور'!B:B,0),MATCH(L309,'قرائت کنتور'!$1:$1,0)),0)</f>
        <v>0</v>
      </c>
      <c r="AB309" s="188">
        <f>IFERROR(INDEX('قرائت کنتور'!A:AZ,MATCH(A309&amp;"-"&amp;AA$1,'قرائت کنتور'!B:B,0),MATCH(G309,'قرائت کنتور'!$1:$1,0)),0)</f>
        <v>0</v>
      </c>
      <c r="AC309" s="265"/>
      <c r="AD309" s="188">
        <f t="shared" si="97"/>
        <v>0</v>
      </c>
      <c r="AE309" s="188">
        <f t="shared" si="98"/>
        <v>0</v>
      </c>
      <c r="AF309" s="188">
        <f t="shared" si="99"/>
        <v>0</v>
      </c>
      <c r="AG309" s="188">
        <f t="shared" si="100"/>
        <v>0</v>
      </c>
      <c r="AH309" s="188">
        <f t="shared" si="101"/>
        <v>0</v>
      </c>
      <c r="AI309" s="188">
        <f t="shared" si="102"/>
        <v>0</v>
      </c>
      <c r="AJ309" s="188" t="str">
        <f t="shared" si="103"/>
        <v>0</v>
      </c>
      <c r="AK309" s="265"/>
      <c r="AL309" s="254" t="str">
        <f t="shared" si="104"/>
        <v>---</v>
      </c>
      <c r="AM309" s="254" t="str">
        <f t="shared" si="105"/>
        <v>---</v>
      </c>
      <c r="AN309" s="265"/>
      <c r="AO309" s="188" t="str">
        <f>IFERROR(INDEX('تعرفه ها'!A:Z,MATCH(P309&amp;"-"&amp;AO$1,'تعرفه ها'!C:C,0),MATCH(F309,'تعرفه ها'!$2:$2,0),1),"---")</f>
        <v>---</v>
      </c>
      <c r="AP309" s="188" t="str">
        <f>IFERROR(INDEX('تعرفه ها'!A:Z,MATCH(P309&amp;"-"&amp;AP$1,'تعرفه ها'!C:C,0),MATCH(F309,'تعرفه ها'!$2:$2,0),1),"---")</f>
        <v>---</v>
      </c>
      <c r="AQ309" s="188" t="str">
        <f>IFERROR(INDEX('تعرفه ها'!A:Z,MATCH(P309&amp;"-"&amp;AQ$1,'تعرفه ها'!C:C,0),MATCH(F309,'تعرفه ها'!$2:$2,0),1),"---")</f>
        <v>---</v>
      </c>
      <c r="AR309" s="188" t="str">
        <f>IFERROR(INDEX('تعرفه ها'!A:Z,MATCH(P309&amp;"-"&amp;AR$1,'تعرفه ها'!C:C,0),MATCH(F309,'تعرفه ها'!$2:$2,0),1),"---")</f>
        <v>---</v>
      </c>
      <c r="AS309" s="265"/>
      <c r="AT309" s="415" t="str">
        <f t="shared" si="106"/>
        <v>---</v>
      </c>
      <c r="AU309" s="415" t="str">
        <f t="shared" si="107"/>
        <v>---</v>
      </c>
      <c r="AV309" s="415" t="str">
        <f t="shared" si="108"/>
        <v>---</v>
      </c>
      <c r="AW309" s="415" t="str">
        <f t="shared" si="109"/>
        <v>---</v>
      </c>
      <c r="AX309" s="415" t="str">
        <f t="shared" si="110"/>
        <v>---</v>
      </c>
      <c r="AY309" s="415" t="str">
        <f>IFERROR(AH309*INDEX('تعرفه ها'!A:Z,MATCH("عوارض برق به ازاء هر کیلووات",'تعرفه ها'!$C:$C,0),MATCH(F309,'تعرفه ها'!$2:$2,0)),"---")</f>
        <v>---</v>
      </c>
      <c r="AZ309" s="415" t="str">
        <f t="shared" si="111"/>
        <v>---</v>
      </c>
      <c r="BA309" s="415" t="str">
        <f>IFERROR(ROUND(((AX309+AY309+AZ309)*INDEX('تعرفه ها'!A:Z,MATCH("هزینه نگهداری و تعمیرات شبکه برق",'تعرفه ها'!$C:$C,0),MATCH(F309,'تعرفه ها'!$2:$2,0))/100),0),"---")</f>
        <v>---</v>
      </c>
      <c r="BB309" s="415">
        <f>IFERROR(IF(P309="دیماندی",ROUND(AJ309*INDEX('تعرفه ها'!A:Z,MATCH(BB$1,'تعرفه ها'!$C:$C,0),MATCH(F309,'تعرفه ها'!$2:$2,0))*J309/30,0),0),"---")</f>
        <v>0</v>
      </c>
      <c r="BC309" s="415"/>
      <c r="BD309" s="54" t="str">
        <f>IFERROR(IF(INDEX('اطلاعات دوره'!A:Z,MATCH(G309,'اطلاعات دوره'!C:C,0),MATCH("برق",'اطلاعات دوره'!$1:$1,0))="دارد",ROUND(AX309*INDEX('تعرفه ها'!A:Z,MATCH("پیک فصلی برق",'تعرفه ها'!$C:$C,0),MATCH(F309,'تعرفه ها'!$2:$2,0))/100,0),0),"---")</f>
        <v>---</v>
      </c>
      <c r="BE309" s="415" t="str">
        <f>IFERROR(ROUND(((AX309+AY309+AZ309+BA309+BB309+BC309+BD309)*INDEX('تعرفه ها'!A:Z,MATCH("مالیات برق",'تعرفه ها'!$C:$C,0),MATCH(F309,'تعرفه ها'!$2:$2,0))/100),0),"---")</f>
        <v>---</v>
      </c>
      <c r="BF309" s="415" t="str">
        <f t="shared" si="112"/>
        <v>---</v>
      </c>
      <c r="BG309" s="415" t="str">
        <f t="shared" si="116"/>
        <v>---</v>
      </c>
      <c r="BH309" s="415" t="str">
        <f t="shared" si="113"/>
        <v>---</v>
      </c>
      <c r="BI309" s="54" t="str">
        <f t="shared" si="114"/>
        <v>---</v>
      </c>
      <c r="BJ309" s="55" t="str">
        <f t="shared" si="115"/>
        <v>---</v>
      </c>
      <c r="BK309" s="262"/>
      <c r="BL309" s="183" t="str">
        <f>IFERROR(IF(INDEX(پرداخت!A:AZ,MATCH(A309&amp;" - "&amp;"برق",پرداخت!$B:$B,0),MATCH(G309,پرداخت!$1:$1,0))="نشده","نشده","شده"),"---")</f>
        <v>---</v>
      </c>
      <c r="BN309" s="257"/>
      <c r="BO309" s="257"/>
      <c r="BP309" s="257"/>
      <c r="BQ309" s="257"/>
      <c r="BR309" s="257"/>
      <c r="BS309" s="257"/>
      <c r="BT309" s="257"/>
      <c r="BU309" s="257"/>
      <c r="BV309" s="257"/>
      <c r="BW309" s="257"/>
      <c r="BX309" s="257"/>
      <c r="BY309" s="257"/>
      <c r="BZ309" s="257"/>
      <c r="CA309" s="257"/>
      <c r="CB309" s="257"/>
      <c r="CC309" s="257"/>
      <c r="CD309" s="257"/>
      <c r="CE309" s="257"/>
      <c r="CF309" s="257"/>
      <c r="CG309" s="257"/>
      <c r="CH309"/>
      <c r="CI309"/>
      <c r="CJ309"/>
      <c r="CK309"/>
    </row>
    <row r="310" spans="1:89" ht="33.75" hidden="1">
      <c r="A310" s="170"/>
      <c r="B310" s="47">
        <f>IFERROR(INDEX('اطلاعات انشعابات شرکتها'!A:BB,MATCH(A310,'اطلاعات انشعابات شرکتها'!A:A,0),MATCH(B$1,'اطلاعات انشعابات شرکتها'!$1:$1,0)),0)</f>
        <v>0</v>
      </c>
      <c r="C310" s="48">
        <f>IFERROR(INDEX('اطلاعات انشعابات شرکتها'!A:BB,MATCH(A310,'اطلاعات انشعابات شرکتها'!A:A,0),MATCH(C$1,'اطلاعات انشعابات شرکتها'!$1:$1,0)),0)</f>
        <v>0</v>
      </c>
      <c r="D310" s="45"/>
      <c r="E310" s="171"/>
      <c r="F310" s="170"/>
      <c r="G310" s="188" t="str">
        <f t="shared" si="94"/>
        <v>/</v>
      </c>
      <c r="H310" s="188">
        <f>IFERROR(INDEX('اطلاعات دوره'!A:Z,MATCH(G310,'اطلاعات دوره'!C:C,0),MATCH(H$1,'اطلاعات دوره'!$1:$1,0)),0)</f>
        <v>0</v>
      </c>
      <c r="I310" s="188">
        <f>IFERROR(INDEX('اطلاعات دوره'!A:Z,MATCH(G310,'اطلاعات دوره'!C:C,0),MATCH(I$1,'اطلاعات دوره'!$1:$1,0)),0)</f>
        <v>0</v>
      </c>
      <c r="J310" s="188">
        <f>IFERROR(INDEX('اطلاعات دوره'!A:Z,MATCH(G310,'اطلاعات دوره'!C:C,0),MATCH(J$1,'اطلاعات دوره'!$1:$1,0)),0)</f>
        <v>0</v>
      </c>
      <c r="K310" s="265"/>
      <c r="L310" s="188" t="str">
        <f>IFERROR(INDEX('اطلاعات دوره'!A:Z,MATCH(G310,'اطلاعات دوره'!C:C,0)-1,MATCH("عنوان",'اطلاعات دوره'!$1:$1,0)),"---")</f>
        <v>---</v>
      </c>
      <c r="M310" s="188" t="str">
        <f t="shared" si="95"/>
        <v>----</v>
      </c>
      <c r="N310" s="188" t="str">
        <f t="shared" si="96"/>
        <v>-/</v>
      </c>
      <c r="O310" s="265"/>
      <c r="P310" s="188">
        <f>IFERROR(INDEX('اطلاعات انشعابات شرکتها'!A:BB,MATCH(A310,'اطلاعات انشعابات شرکتها'!A:A,0),MATCH(P$1,'اطلاعات انشعابات شرکتها'!$1:$1,0)),0)</f>
        <v>0</v>
      </c>
      <c r="Q310" s="188">
        <f>IFERROR(INDEX('اطلاعات انشعابات شرکتها'!A:BB,MATCH(A310,'اطلاعات انشعابات شرکتها'!A:A,0),MATCH(Q$1,'اطلاعات انشعابات شرکتها'!$1:$1,0)),0)</f>
        <v>0</v>
      </c>
      <c r="R310" s="188">
        <f>IFERROR(INDEX('اطلاعات انشعابات شرکتها'!A:BB,MATCH(A310,'اطلاعات انشعابات شرکتها'!A:A,0),MATCH(R$1,'اطلاعات انشعابات شرکتها'!$1:$1,0)),0)</f>
        <v>0</v>
      </c>
      <c r="S310" s="265"/>
      <c r="T310" s="188">
        <f>IFERROR(INDEX('قرائت کنتور'!A:AZ,MATCH(A310&amp;"-"&amp;T$1,'قرائت کنتور'!B:B,0),MATCH(G310,'قرائت کنتور'!$1:$1,0)),0)</f>
        <v>0</v>
      </c>
      <c r="U310" s="188">
        <f>IFERROR(INDEX('قرائت کنتور'!A:AZ,MATCH(A310&amp;"-"&amp;U$1,'قرائت کنتور'!B:B,0),MATCH(L310,'قرائت کنتور'!$1:$1,0)),0)</f>
        <v>0</v>
      </c>
      <c r="V310" s="188">
        <f>IFERROR(INDEX('قرائت کنتور'!A:AZ,MATCH(A310&amp;"-"&amp;U$1,'قرائت کنتور'!B:B,0),MATCH(G310,'قرائت کنتور'!$1:$1,0)),0)</f>
        <v>0</v>
      </c>
      <c r="W310" s="188">
        <f>IFERROR(INDEX('قرائت کنتور'!A:AZ,MATCH(A310&amp;"-"&amp;W$1,'قرائت کنتور'!B:B,0),MATCH(L310,'قرائت کنتور'!$1:$1,0)),0)</f>
        <v>0</v>
      </c>
      <c r="X310" s="188">
        <f>IFERROR(INDEX('قرائت کنتور'!A:AZ,MATCH(A310&amp;"-"&amp;W$1,'قرائت کنتور'!B:B,0),MATCH(G310,'قرائت کنتور'!$1:$1,0)),0)</f>
        <v>0</v>
      </c>
      <c r="Y310" s="188">
        <f>IFERROR(INDEX('قرائت کنتور'!A:AZ,MATCH(A310&amp;"-"&amp;Y$1,'قرائت کنتور'!B:B,0),MATCH(L310,'قرائت کنتور'!$1:$1,0)),0)</f>
        <v>0</v>
      </c>
      <c r="Z310" s="188">
        <f>IFERROR(INDEX('قرائت کنتور'!A:AZ,MATCH(A310&amp;"-"&amp;Y$1,'قرائت کنتور'!B:B,0),MATCH(G310,'قرائت کنتور'!$1:$1,0)),0)</f>
        <v>0</v>
      </c>
      <c r="AA310" s="188">
        <f>IFERROR(INDEX('قرائت کنتور'!A:AZ,MATCH(A310&amp;"-"&amp;AA$1,'قرائت کنتور'!B:B,0),MATCH(L310,'قرائت کنتور'!$1:$1,0)),0)</f>
        <v>0</v>
      </c>
      <c r="AB310" s="188">
        <f>IFERROR(INDEX('قرائت کنتور'!A:AZ,MATCH(A310&amp;"-"&amp;AA$1,'قرائت کنتور'!B:B,0),MATCH(G310,'قرائت کنتور'!$1:$1,0)),0)</f>
        <v>0</v>
      </c>
      <c r="AC310" s="265"/>
      <c r="AD310" s="188">
        <f t="shared" si="97"/>
        <v>0</v>
      </c>
      <c r="AE310" s="188">
        <f t="shared" si="98"/>
        <v>0</v>
      </c>
      <c r="AF310" s="188">
        <f t="shared" si="99"/>
        <v>0</v>
      </c>
      <c r="AG310" s="188">
        <f t="shared" si="100"/>
        <v>0</v>
      </c>
      <c r="AH310" s="188">
        <f t="shared" si="101"/>
        <v>0</v>
      </c>
      <c r="AI310" s="188">
        <f t="shared" si="102"/>
        <v>0</v>
      </c>
      <c r="AJ310" s="188" t="str">
        <f t="shared" si="103"/>
        <v>0</v>
      </c>
      <c r="AK310" s="265"/>
      <c r="AL310" s="254" t="str">
        <f t="shared" si="104"/>
        <v>---</v>
      </c>
      <c r="AM310" s="254" t="str">
        <f t="shared" si="105"/>
        <v>---</v>
      </c>
      <c r="AN310" s="265"/>
      <c r="AO310" s="188" t="str">
        <f>IFERROR(INDEX('تعرفه ها'!A:Z,MATCH(P310&amp;"-"&amp;AO$1,'تعرفه ها'!C:C,0),MATCH(F310,'تعرفه ها'!$2:$2,0),1),"---")</f>
        <v>---</v>
      </c>
      <c r="AP310" s="188" t="str">
        <f>IFERROR(INDEX('تعرفه ها'!A:Z,MATCH(P310&amp;"-"&amp;AP$1,'تعرفه ها'!C:C,0),MATCH(F310,'تعرفه ها'!$2:$2,0),1),"---")</f>
        <v>---</v>
      </c>
      <c r="AQ310" s="188" t="str">
        <f>IFERROR(INDEX('تعرفه ها'!A:Z,MATCH(P310&amp;"-"&amp;AQ$1,'تعرفه ها'!C:C,0),MATCH(F310,'تعرفه ها'!$2:$2,0),1),"---")</f>
        <v>---</v>
      </c>
      <c r="AR310" s="188" t="str">
        <f>IFERROR(INDEX('تعرفه ها'!A:Z,MATCH(P310&amp;"-"&amp;AR$1,'تعرفه ها'!C:C,0),MATCH(F310,'تعرفه ها'!$2:$2,0),1),"---")</f>
        <v>---</v>
      </c>
      <c r="AS310" s="265"/>
      <c r="AT310" s="415" t="str">
        <f t="shared" si="106"/>
        <v>---</v>
      </c>
      <c r="AU310" s="415" t="str">
        <f t="shared" si="107"/>
        <v>---</v>
      </c>
      <c r="AV310" s="415" t="str">
        <f t="shared" si="108"/>
        <v>---</v>
      </c>
      <c r="AW310" s="415" t="str">
        <f t="shared" si="109"/>
        <v>---</v>
      </c>
      <c r="AX310" s="415" t="str">
        <f t="shared" si="110"/>
        <v>---</v>
      </c>
      <c r="AY310" s="415" t="str">
        <f>IFERROR(AH310*INDEX('تعرفه ها'!A:Z,MATCH("عوارض برق به ازاء هر کیلووات",'تعرفه ها'!$C:$C,0),MATCH(F310,'تعرفه ها'!$2:$2,0)),"---")</f>
        <v>---</v>
      </c>
      <c r="AZ310" s="415" t="str">
        <f t="shared" si="111"/>
        <v>---</v>
      </c>
      <c r="BA310" s="415" t="str">
        <f>IFERROR(ROUND(((AX310+AY310+AZ310)*INDEX('تعرفه ها'!A:Z,MATCH("هزینه نگهداری و تعمیرات شبکه برق",'تعرفه ها'!$C:$C,0),MATCH(F310,'تعرفه ها'!$2:$2,0))/100),0),"---")</f>
        <v>---</v>
      </c>
      <c r="BB310" s="415">
        <f>IFERROR(IF(P310="دیماندی",ROUND(AJ310*INDEX('تعرفه ها'!A:Z,MATCH(BB$1,'تعرفه ها'!$C:$C,0),MATCH(F310,'تعرفه ها'!$2:$2,0))*J310/30,0),0),"---")</f>
        <v>0</v>
      </c>
      <c r="BC310" s="415"/>
      <c r="BD310" s="54" t="str">
        <f>IFERROR(IF(INDEX('اطلاعات دوره'!A:Z,MATCH(G310,'اطلاعات دوره'!C:C,0),MATCH("برق",'اطلاعات دوره'!$1:$1,0))="دارد",ROUND(AX310*INDEX('تعرفه ها'!A:Z,MATCH("پیک فصلی برق",'تعرفه ها'!$C:$C,0),MATCH(F310,'تعرفه ها'!$2:$2,0))/100,0),0),"---")</f>
        <v>---</v>
      </c>
      <c r="BE310" s="415" t="str">
        <f>IFERROR(ROUND(((AX310+AY310+AZ310+BA310+BB310+BC310+BD310)*INDEX('تعرفه ها'!A:Z,MATCH("مالیات برق",'تعرفه ها'!$C:$C,0),MATCH(F310,'تعرفه ها'!$2:$2,0))/100),0),"---")</f>
        <v>---</v>
      </c>
      <c r="BF310" s="415" t="str">
        <f t="shared" si="112"/>
        <v>---</v>
      </c>
      <c r="BG310" s="415" t="str">
        <f t="shared" si="116"/>
        <v>---</v>
      </c>
      <c r="BH310" s="415" t="str">
        <f t="shared" si="113"/>
        <v>---</v>
      </c>
      <c r="BI310" s="54" t="str">
        <f t="shared" si="114"/>
        <v>---</v>
      </c>
      <c r="BJ310" s="55" t="str">
        <f t="shared" si="115"/>
        <v>---</v>
      </c>
      <c r="BK310" s="262"/>
      <c r="BL310" s="183" t="str">
        <f>IFERROR(IF(INDEX(پرداخت!A:AZ,MATCH(A310&amp;" - "&amp;"برق",پرداخت!$B:$B,0),MATCH(G310,پرداخت!$1:$1,0))="نشده","نشده","شده"),"---")</f>
        <v>---</v>
      </c>
      <c r="BN310" s="257"/>
      <c r="BO310" s="257"/>
      <c r="BP310" s="257"/>
      <c r="BQ310" s="257"/>
      <c r="BR310" s="257"/>
      <c r="BS310" s="257"/>
      <c r="BT310" s="257"/>
      <c r="BU310" s="257"/>
      <c r="BV310" s="257"/>
      <c r="BW310" s="257"/>
      <c r="BX310" s="257"/>
      <c r="BY310" s="257"/>
      <c r="BZ310" s="257"/>
      <c r="CA310" s="257"/>
      <c r="CB310" s="257"/>
      <c r="CC310" s="257"/>
      <c r="CD310" s="257"/>
      <c r="CE310" s="257"/>
      <c r="CF310" s="257"/>
      <c r="CG310" s="257"/>
      <c r="CH310"/>
      <c r="CI310"/>
      <c r="CJ310"/>
      <c r="CK310"/>
    </row>
    <row r="311" spans="1:89" ht="33.75" hidden="1">
      <c r="A311" s="170"/>
      <c r="B311" s="47">
        <f>IFERROR(INDEX('اطلاعات انشعابات شرکتها'!A:BB,MATCH(A311,'اطلاعات انشعابات شرکتها'!A:A,0),MATCH(B$1,'اطلاعات انشعابات شرکتها'!$1:$1,0)),0)</f>
        <v>0</v>
      </c>
      <c r="C311" s="48">
        <f>IFERROR(INDEX('اطلاعات انشعابات شرکتها'!A:BB,MATCH(A311,'اطلاعات انشعابات شرکتها'!A:A,0),MATCH(C$1,'اطلاعات انشعابات شرکتها'!$1:$1,0)),0)</f>
        <v>0</v>
      </c>
      <c r="D311" s="45"/>
      <c r="E311" s="171"/>
      <c r="F311" s="170"/>
      <c r="G311" s="188" t="str">
        <f t="shared" si="94"/>
        <v>/</v>
      </c>
      <c r="H311" s="188">
        <f>IFERROR(INDEX('اطلاعات دوره'!A:Z,MATCH(G311,'اطلاعات دوره'!C:C,0),MATCH(H$1,'اطلاعات دوره'!$1:$1,0)),0)</f>
        <v>0</v>
      </c>
      <c r="I311" s="188">
        <f>IFERROR(INDEX('اطلاعات دوره'!A:Z,MATCH(G311,'اطلاعات دوره'!C:C,0),MATCH(I$1,'اطلاعات دوره'!$1:$1,0)),0)</f>
        <v>0</v>
      </c>
      <c r="J311" s="188">
        <f>IFERROR(INDEX('اطلاعات دوره'!A:Z,MATCH(G311,'اطلاعات دوره'!C:C,0),MATCH(J$1,'اطلاعات دوره'!$1:$1,0)),0)</f>
        <v>0</v>
      </c>
      <c r="K311" s="265"/>
      <c r="L311" s="188" t="str">
        <f>IFERROR(INDEX('اطلاعات دوره'!A:Z,MATCH(G311,'اطلاعات دوره'!C:C,0)-1,MATCH("عنوان",'اطلاعات دوره'!$1:$1,0)),"---")</f>
        <v>---</v>
      </c>
      <c r="M311" s="188" t="str">
        <f t="shared" si="95"/>
        <v>----</v>
      </c>
      <c r="N311" s="188" t="str">
        <f t="shared" si="96"/>
        <v>-/</v>
      </c>
      <c r="O311" s="265"/>
      <c r="P311" s="188">
        <f>IFERROR(INDEX('اطلاعات انشعابات شرکتها'!A:BB,MATCH(A311,'اطلاعات انشعابات شرکتها'!A:A,0),MATCH(P$1,'اطلاعات انشعابات شرکتها'!$1:$1,0)),0)</f>
        <v>0</v>
      </c>
      <c r="Q311" s="188">
        <f>IFERROR(INDEX('اطلاعات انشعابات شرکتها'!A:BB,MATCH(A311,'اطلاعات انشعابات شرکتها'!A:A,0),MATCH(Q$1,'اطلاعات انشعابات شرکتها'!$1:$1,0)),0)</f>
        <v>0</v>
      </c>
      <c r="R311" s="188">
        <f>IFERROR(INDEX('اطلاعات انشعابات شرکتها'!A:BB,MATCH(A311,'اطلاعات انشعابات شرکتها'!A:A,0),MATCH(R$1,'اطلاعات انشعابات شرکتها'!$1:$1,0)),0)</f>
        <v>0</v>
      </c>
      <c r="S311" s="265"/>
      <c r="T311" s="188">
        <f>IFERROR(INDEX('قرائت کنتور'!A:AZ,MATCH(A311&amp;"-"&amp;T$1,'قرائت کنتور'!B:B,0),MATCH(G311,'قرائت کنتور'!$1:$1,0)),0)</f>
        <v>0</v>
      </c>
      <c r="U311" s="188">
        <f>IFERROR(INDEX('قرائت کنتور'!A:AZ,MATCH(A311&amp;"-"&amp;U$1,'قرائت کنتور'!B:B,0),MATCH(L311,'قرائت کنتور'!$1:$1,0)),0)</f>
        <v>0</v>
      </c>
      <c r="V311" s="188">
        <f>IFERROR(INDEX('قرائت کنتور'!A:AZ,MATCH(A311&amp;"-"&amp;U$1,'قرائت کنتور'!B:B,0),MATCH(G311,'قرائت کنتور'!$1:$1,0)),0)</f>
        <v>0</v>
      </c>
      <c r="W311" s="188">
        <f>IFERROR(INDEX('قرائت کنتور'!A:AZ,MATCH(A311&amp;"-"&amp;W$1,'قرائت کنتور'!B:B,0),MATCH(L311,'قرائت کنتور'!$1:$1,0)),0)</f>
        <v>0</v>
      </c>
      <c r="X311" s="188">
        <f>IFERROR(INDEX('قرائت کنتور'!A:AZ,MATCH(A311&amp;"-"&amp;W$1,'قرائت کنتور'!B:B,0),MATCH(G311,'قرائت کنتور'!$1:$1,0)),0)</f>
        <v>0</v>
      </c>
      <c r="Y311" s="188">
        <f>IFERROR(INDEX('قرائت کنتور'!A:AZ,MATCH(A311&amp;"-"&amp;Y$1,'قرائت کنتور'!B:B,0),MATCH(L311,'قرائت کنتور'!$1:$1,0)),0)</f>
        <v>0</v>
      </c>
      <c r="Z311" s="188">
        <f>IFERROR(INDEX('قرائت کنتور'!A:AZ,MATCH(A311&amp;"-"&amp;Y$1,'قرائت کنتور'!B:B,0),MATCH(G311,'قرائت کنتور'!$1:$1,0)),0)</f>
        <v>0</v>
      </c>
      <c r="AA311" s="188">
        <f>IFERROR(INDEX('قرائت کنتور'!A:AZ,MATCH(A311&amp;"-"&amp;AA$1,'قرائت کنتور'!B:B,0),MATCH(L311,'قرائت کنتور'!$1:$1,0)),0)</f>
        <v>0</v>
      </c>
      <c r="AB311" s="188">
        <f>IFERROR(INDEX('قرائت کنتور'!A:AZ,MATCH(A311&amp;"-"&amp;AA$1,'قرائت کنتور'!B:B,0),MATCH(G311,'قرائت کنتور'!$1:$1,0)),0)</f>
        <v>0</v>
      </c>
      <c r="AC311" s="265"/>
      <c r="AD311" s="188">
        <f t="shared" si="97"/>
        <v>0</v>
      </c>
      <c r="AE311" s="188">
        <f t="shared" si="98"/>
        <v>0</v>
      </c>
      <c r="AF311" s="188">
        <f t="shared" si="99"/>
        <v>0</v>
      </c>
      <c r="AG311" s="188">
        <f t="shared" si="100"/>
        <v>0</v>
      </c>
      <c r="AH311" s="188">
        <f t="shared" si="101"/>
        <v>0</v>
      </c>
      <c r="AI311" s="188">
        <f t="shared" si="102"/>
        <v>0</v>
      </c>
      <c r="AJ311" s="188" t="str">
        <f t="shared" si="103"/>
        <v>0</v>
      </c>
      <c r="AK311" s="265"/>
      <c r="AL311" s="254" t="str">
        <f t="shared" si="104"/>
        <v>---</v>
      </c>
      <c r="AM311" s="254" t="str">
        <f t="shared" si="105"/>
        <v>---</v>
      </c>
      <c r="AN311" s="265"/>
      <c r="AO311" s="188" t="str">
        <f>IFERROR(INDEX('تعرفه ها'!A:Z,MATCH(P311&amp;"-"&amp;AO$1,'تعرفه ها'!C:C,0),MATCH(F311,'تعرفه ها'!$2:$2,0),1),"---")</f>
        <v>---</v>
      </c>
      <c r="AP311" s="188" t="str">
        <f>IFERROR(INDEX('تعرفه ها'!A:Z,MATCH(P311&amp;"-"&amp;AP$1,'تعرفه ها'!C:C,0),MATCH(F311,'تعرفه ها'!$2:$2,0),1),"---")</f>
        <v>---</v>
      </c>
      <c r="AQ311" s="188" t="str">
        <f>IFERROR(INDEX('تعرفه ها'!A:Z,MATCH(P311&amp;"-"&amp;AQ$1,'تعرفه ها'!C:C,0),MATCH(F311,'تعرفه ها'!$2:$2,0),1),"---")</f>
        <v>---</v>
      </c>
      <c r="AR311" s="188" t="str">
        <f>IFERROR(INDEX('تعرفه ها'!A:Z,MATCH(P311&amp;"-"&amp;AR$1,'تعرفه ها'!C:C,0),MATCH(F311,'تعرفه ها'!$2:$2,0),1),"---")</f>
        <v>---</v>
      </c>
      <c r="AS311" s="265"/>
      <c r="AT311" s="415" t="str">
        <f t="shared" si="106"/>
        <v>---</v>
      </c>
      <c r="AU311" s="415" t="str">
        <f t="shared" si="107"/>
        <v>---</v>
      </c>
      <c r="AV311" s="415" t="str">
        <f t="shared" si="108"/>
        <v>---</v>
      </c>
      <c r="AW311" s="415" t="str">
        <f t="shared" si="109"/>
        <v>---</v>
      </c>
      <c r="AX311" s="415" t="str">
        <f t="shared" si="110"/>
        <v>---</v>
      </c>
      <c r="AY311" s="415" t="str">
        <f>IFERROR(AH311*INDEX('تعرفه ها'!A:Z,MATCH("عوارض برق به ازاء هر کیلووات",'تعرفه ها'!$C:$C,0),MATCH(F311,'تعرفه ها'!$2:$2,0)),"---")</f>
        <v>---</v>
      </c>
      <c r="AZ311" s="415" t="str">
        <f t="shared" si="111"/>
        <v>---</v>
      </c>
      <c r="BA311" s="415" t="str">
        <f>IFERROR(ROUND(((AX311+AY311+AZ311)*INDEX('تعرفه ها'!A:Z,MATCH("هزینه نگهداری و تعمیرات شبکه برق",'تعرفه ها'!$C:$C,0),MATCH(F311,'تعرفه ها'!$2:$2,0))/100),0),"---")</f>
        <v>---</v>
      </c>
      <c r="BB311" s="415">
        <f>IFERROR(IF(P311="دیماندی",ROUND(AJ311*INDEX('تعرفه ها'!A:Z,MATCH(BB$1,'تعرفه ها'!$C:$C,0),MATCH(F311,'تعرفه ها'!$2:$2,0))*J311/30,0),0),"---")</f>
        <v>0</v>
      </c>
      <c r="BC311" s="415"/>
      <c r="BD311" s="54" t="str">
        <f>IFERROR(IF(INDEX('اطلاعات دوره'!A:Z,MATCH(G311,'اطلاعات دوره'!C:C,0),MATCH("برق",'اطلاعات دوره'!$1:$1,0))="دارد",ROUND(AX311*INDEX('تعرفه ها'!A:Z,MATCH("پیک فصلی برق",'تعرفه ها'!$C:$C,0),MATCH(F311,'تعرفه ها'!$2:$2,0))/100,0),0),"---")</f>
        <v>---</v>
      </c>
      <c r="BE311" s="415" t="str">
        <f>IFERROR(ROUND(((AX311+AY311+AZ311+BA311+BB311+BC311+BD311)*INDEX('تعرفه ها'!A:Z,MATCH("مالیات برق",'تعرفه ها'!$C:$C,0),MATCH(F311,'تعرفه ها'!$2:$2,0))/100),0),"---")</f>
        <v>---</v>
      </c>
      <c r="BF311" s="415" t="str">
        <f t="shared" si="112"/>
        <v>---</v>
      </c>
      <c r="BG311" s="415" t="str">
        <f t="shared" si="116"/>
        <v>---</v>
      </c>
      <c r="BH311" s="415" t="str">
        <f t="shared" si="113"/>
        <v>---</v>
      </c>
      <c r="BI311" s="54" t="str">
        <f t="shared" si="114"/>
        <v>---</v>
      </c>
      <c r="BJ311" s="55" t="str">
        <f t="shared" si="115"/>
        <v>---</v>
      </c>
      <c r="BK311" s="262"/>
      <c r="BL311" s="183" t="str">
        <f>IFERROR(IF(INDEX(پرداخت!A:AZ,MATCH(A311&amp;" - "&amp;"برق",پرداخت!$B:$B,0),MATCH(G311,پرداخت!$1:$1,0))="نشده","نشده","شده"),"---")</f>
        <v>---</v>
      </c>
      <c r="BN311" s="257"/>
      <c r="BO311" s="257"/>
      <c r="BP311" s="257"/>
      <c r="BQ311" s="257"/>
      <c r="BR311" s="257"/>
      <c r="BS311" s="257"/>
      <c r="BT311" s="257"/>
      <c r="BU311" s="257"/>
      <c r="BV311" s="257"/>
      <c r="BW311" s="257"/>
      <c r="BX311" s="257"/>
      <c r="BY311" s="257"/>
      <c r="BZ311" s="257"/>
      <c r="CA311" s="257"/>
      <c r="CB311" s="257"/>
      <c r="CC311" s="257"/>
      <c r="CD311" s="257"/>
      <c r="CE311" s="257"/>
      <c r="CF311" s="257"/>
      <c r="CG311" s="257"/>
      <c r="CH311"/>
      <c r="CI311"/>
      <c r="CJ311"/>
      <c r="CK311"/>
    </row>
    <row r="312" spans="1:89" ht="33.75" hidden="1">
      <c r="A312" s="170"/>
      <c r="B312" s="47">
        <f>IFERROR(INDEX('اطلاعات انشعابات شرکتها'!A:BB,MATCH(A312,'اطلاعات انشعابات شرکتها'!A:A,0),MATCH(B$1,'اطلاعات انشعابات شرکتها'!$1:$1,0)),0)</f>
        <v>0</v>
      </c>
      <c r="C312" s="48">
        <f>IFERROR(INDEX('اطلاعات انشعابات شرکتها'!A:BB,MATCH(A312,'اطلاعات انشعابات شرکتها'!A:A,0),MATCH(C$1,'اطلاعات انشعابات شرکتها'!$1:$1,0)),0)</f>
        <v>0</v>
      </c>
      <c r="D312" s="45"/>
      <c r="E312" s="171"/>
      <c r="F312" s="170"/>
      <c r="G312" s="188" t="str">
        <f t="shared" si="94"/>
        <v>/</v>
      </c>
      <c r="H312" s="188">
        <f>IFERROR(INDEX('اطلاعات دوره'!A:Z,MATCH(G312,'اطلاعات دوره'!C:C,0),MATCH(H$1,'اطلاعات دوره'!$1:$1,0)),0)</f>
        <v>0</v>
      </c>
      <c r="I312" s="188">
        <f>IFERROR(INDEX('اطلاعات دوره'!A:Z,MATCH(G312,'اطلاعات دوره'!C:C,0),MATCH(I$1,'اطلاعات دوره'!$1:$1,0)),0)</f>
        <v>0</v>
      </c>
      <c r="J312" s="188">
        <f>IFERROR(INDEX('اطلاعات دوره'!A:Z,MATCH(G312,'اطلاعات دوره'!C:C,0),MATCH(J$1,'اطلاعات دوره'!$1:$1,0)),0)</f>
        <v>0</v>
      </c>
      <c r="K312" s="265"/>
      <c r="L312" s="188" t="str">
        <f>IFERROR(INDEX('اطلاعات دوره'!A:Z,MATCH(G312,'اطلاعات دوره'!C:C,0)-1,MATCH("عنوان",'اطلاعات دوره'!$1:$1,0)),"---")</f>
        <v>---</v>
      </c>
      <c r="M312" s="188" t="str">
        <f t="shared" si="95"/>
        <v>----</v>
      </c>
      <c r="N312" s="188" t="str">
        <f t="shared" si="96"/>
        <v>-/</v>
      </c>
      <c r="O312" s="265"/>
      <c r="P312" s="188">
        <f>IFERROR(INDEX('اطلاعات انشعابات شرکتها'!A:BB,MATCH(A312,'اطلاعات انشعابات شرکتها'!A:A,0),MATCH(P$1,'اطلاعات انشعابات شرکتها'!$1:$1,0)),0)</f>
        <v>0</v>
      </c>
      <c r="Q312" s="188">
        <f>IFERROR(INDEX('اطلاعات انشعابات شرکتها'!A:BB,MATCH(A312,'اطلاعات انشعابات شرکتها'!A:A,0),MATCH(Q$1,'اطلاعات انشعابات شرکتها'!$1:$1,0)),0)</f>
        <v>0</v>
      </c>
      <c r="R312" s="188">
        <f>IFERROR(INDEX('اطلاعات انشعابات شرکتها'!A:BB,MATCH(A312,'اطلاعات انشعابات شرکتها'!A:A,0),MATCH(R$1,'اطلاعات انشعابات شرکتها'!$1:$1,0)),0)</f>
        <v>0</v>
      </c>
      <c r="S312" s="265"/>
      <c r="T312" s="188">
        <f>IFERROR(INDEX('قرائت کنتور'!A:AZ,MATCH(A312&amp;"-"&amp;T$1,'قرائت کنتور'!B:B,0),MATCH(G312,'قرائت کنتور'!$1:$1,0)),0)</f>
        <v>0</v>
      </c>
      <c r="U312" s="188">
        <f>IFERROR(INDEX('قرائت کنتور'!A:AZ,MATCH(A312&amp;"-"&amp;U$1,'قرائت کنتور'!B:B,0),MATCH(L312,'قرائت کنتور'!$1:$1,0)),0)</f>
        <v>0</v>
      </c>
      <c r="V312" s="188">
        <f>IFERROR(INDEX('قرائت کنتور'!A:AZ,MATCH(A312&amp;"-"&amp;U$1,'قرائت کنتور'!B:B,0),MATCH(G312,'قرائت کنتور'!$1:$1,0)),0)</f>
        <v>0</v>
      </c>
      <c r="W312" s="188">
        <f>IFERROR(INDEX('قرائت کنتور'!A:AZ,MATCH(A312&amp;"-"&amp;W$1,'قرائت کنتور'!B:B,0),MATCH(L312,'قرائت کنتور'!$1:$1,0)),0)</f>
        <v>0</v>
      </c>
      <c r="X312" s="188">
        <f>IFERROR(INDEX('قرائت کنتور'!A:AZ,MATCH(A312&amp;"-"&amp;W$1,'قرائت کنتور'!B:B,0),MATCH(G312,'قرائت کنتور'!$1:$1,0)),0)</f>
        <v>0</v>
      </c>
      <c r="Y312" s="188">
        <f>IFERROR(INDEX('قرائت کنتور'!A:AZ,MATCH(A312&amp;"-"&amp;Y$1,'قرائت کنتور'!B:B,0),MATCH(L312,'قرائت کنتور'!$1:$1,0)),0)</f>
        <v>0</v>
      </c>
      <c r="Z312" s="188">
        <f>IFERROR(INDEX('قرائت کنتور'!A:AZ,MATCH(A312&amp;"-"&amp;Y$1,'قرائت کنتور'!B:B,0),MATCH(G312,'قرائت کنتور'!$1:$1,0)),0)</f>
        <v>0</v>
      </c>
      <c r="AA312" s="188">
        <f>IFERROR(INDEX('قرائت کنتور'!A:AZ,MATCH(A312&amp;"-"&amp;AA$1,'قرائت کنتور'!B:B,0),MATCH(L312,'قرائت کنتور'!$1:$1,0)),0)</f>
        <v>0</v>
      </c>
      <c r="AB312" s="188">
        <f>IFERROR(INDEX('قرائت کنتور'!A:AZ,MATCH(A312&amp;"-"&amp;AA$1,'قرائت کنتور'!B:B,0),MATCH(G312,'قرائت کنتور'!$1:$1,0)),0)</f>
        <v>0</v>
      </c>
      <c r="AC312" s="265"/>
      <c r="AD312" s="188">
        <f t="shared" si="97"/>
        <v>0</v>
      </c>
      <c r="AE312" s="188">
        <f t="shared" si="98"/>
        <v>0</v>
      </c>
      <c r="AF312" s="188">
        <f t="shared" si="99"/>
        <v>0</v>
      </c>
      <c r="AG312" s="188">
        <f t="shared" si="100"/>
        <v>0</v>
      </c>
      <c r="AH312" s="188">
        <f t="shared" si="101"/>
        <v>0</v>
      </c>
      <c r="AI312" s="188">
        <f t="shared" si="102"/>
        <v>0</v>
      </c>
      <c r="AJ312" s="188" t="str">
        <f t="shared" si="103"/>
        <v>0</v>
      </c>
      <c r="AK312" s="265"/>
      <c r="AL312" s="254" t="str">
        <f t="shared" si="104"/>
        <v>---</v>
      </c>
      <c r="AM312" s="254" t="str">
        <f t="shared" si="105"/>
        <v>---</v>
      </c>
      <c r="AN312" s="265"/>
      <c r="AO312" s="188" t="str">
        <f>IFERROR(INDEX('تعرفه ها'!A:Z,MATCH(P312&amp;"-"&amp;AO$1,'تعرفه ها'!C:C,0),MATCH(F312,'تعرفه ها'!$2:$2,0),1),"---")</f>
        <v>---</v>
      </c>
      <c r="AP312" s="188" t="str">
        <f>IFERROR(INDEX('تعرفه ها'!A:Z,MATCH(P312&amp;"-"&amp;AP$1,'تعرفه ها'!C:C,0),MATCH(F312,'تعرفه ها'!$2:$2,0),1),"---")</f>
        <v>---</v>
      </c>
      <c r="AQ312" s="188" t="str">
        <f>IFERROR(INDEX('تعرفه ها'!A:Z,MATCH(P312&amp;"-"&amp;AQ$1,'تعرفه ها'!C:C,0),MATCH(F312,'تعرفه ها'!$2:$2,0),1),"---")</f>
        <v>---</v>
      </c>
      <c r="AR312" s="188" t="str">
        <f>IFERROR(INDEX('تعرفه ها'!A:Z,MATCH(P312&amp;"-"&amp;AR$1,'تعرفه ها'!C:C,0),MATCH(F312,'تعرفه ها'!$2:$2,0),1),"---")</f>
        <v>---</v>
      </c>
      <c r="AS312" s="265"/>
      <c r="AT312" s="415" t="str">
        <f t="shared" si="106"/>
        <v>---</v>
      </c>
      <c r="AU312" s="415" t="str">
        <f t="shared" si="107"/>
        <v>---</v>
      </c>
      <c r="AV312" s="415" t="str">
        <f t="shared" si="108"/>
        <v>---</v>
      </c>
      <c r="AW312" s="415" t="str">
        <f t="shared" si="109"/>
        <v>---</v>
      </c>
      <c r="AX312" s="415" t="str">
        <f t="shared" si="110"/>
        <v>---</v>
      </c>
      <c r="AY312" s="415" t="str">
        <f>IFERROR(AH312*INDEX('تعرفه ها'!A:Z,MATCH("عوارض برق به ازاء هر کیلووات",'تعرفه ها'!$C:$C,0),MATCH(F312,'تعرفه ها'!$2:$2,0)),"---")</f>
        <v>---</v>
      </c>
      <c r="AZ312" s="415" t="str">
        <f t="shared" si="111"/>
        <v>---</v>
      </c>
      <c r="BA312" s="415" t="str">
        <f>IFERROR(ROUND(((AX312+AY312+AZ312)*INDEX('تعرفه ها'!A:Z,MATCH("هزینه نگهداری و تعمیرات شبکه برق",'تعرفه ها'!$C:$C,0),MATCH(F312,'تعرفه ها'!$2:$2,0))/100),0),"---")</f>
        <v>---</v>
      </c>
      <c r="BB312" s="415">
        <f>IFERROR(IF(P312="دیماندی",ROUND(AJ312*INDEX('تعرفه ها'!A:Z,MATCH(BB$1,'تعرفه ها'!$C:$C,0),MATCH(F312,'تعرفه ها'!$2:$2,0))*J312/30,0),0),"---")</f>
        <v>0</v>
      </c>
      <c r="BC312" s="415"/>
      <c r="BD312" s="54" t="str">
        <f>IFERROR(IF(INDEX('اطلاعات دوره'!A:Z,MATCH(G312,'اطلاعات دوره'!C:C,0),MATCH("برق",'اطلاعات دوره'!$1:$1,0))="دارد",ROUND(AX312*INDEX('تعرفه ها'!A:Z,MATCH("پیک فصلی برق",'تعرفه ها'!$C:$C,0),MATCH(F312,'تعرفه ها'!$2:$2,0))/100,0),0),"---")</f>
        <v>---</v>
      </c>
      <c r="BE312" s="415" t="str">
        <f>IFERROR(ROUND(((AX312+AY312+AZ312+BA312+BB312+BC312+BD312)*INDEX('تعرفه ها'!A:Z,MATCH("مالیات برق",'تعرفه ها'!$C:$C,0),MATCH(F312,'تعرفه ها'!$2:$2,0))/100),0),"---")</f>
        <v>---</v>
      </c>
      <c r="BF312" s="415" t="str">
        <f t="shared" si="112"/>
        <v>---</v>
      </c>
      <c r="BG312" s="415" t="str">
        <f t="shared" si="116"/>
        <v>---</v>
      </c>
      <c r="BH312" s="415" t="str">
        <f t="shared" si="113"/>
        <v>---</v>
      </c>
      <c r="BI312" s="54" t="str">
        <f t="shared" si="114"/>
        <v>---</v>
      </c>
      <c r="BJ312" s="55" t="str">
        <f t="shared" si="115"/>
        <v>---</v>
      </c>
      <c r="BK312" s="262"/>
      <c r="BL312" s="183" t="str">
        <f>IFERROR(IF(INDEX(پرداخت!A:AZ,MATCH(A312&amp;" - "&amp;"برق",پرداخت!$B:$B,0),MATCH(G312,پرداخت!$1:$1,0))="نشده","نشده","شده"),"---")</f>
        <v>---</v>
      </c>
      <c r="BN312" s="257"/>
      <c r="BO312" s="257"/>
      <c r="BP312" s="257"/>
      <c r="BQ312" s="257"/>
      <c r="BR312" s="257"/>
      <c r="BS312" s="257"/>
      <c r="BT312" s="257"/>
      <c r="BU312" s="257"/>
      <c r="BV312" s="257"/>
      <c r="BW312" s="257"/>
      <c r="BX312" s="257"/>
      <c r="BY312" s="257"/>
      <c r="BZ312" s="257"/>
      <c r="CA312" s="257"/>
      <c r="CB312" s="257"/>
      <c r="CC312" s="257"/>
      <c r="CD312" s="257"/>
      <c r="CE312" s="257"/>
      <c r="CF312" s="257"/>
      <c r="CG312" s="257"/>
      <c r="CH312"/>
      <c r="CI312"/>
      <c r="CJ312"/>
      <c r="CK312"/>
    </row>
    <row r="313" spans="1:89" ht="33.75" hidden="1">
      <c r="A313" s="170"/>
      <c r="B313" s="47">
        <f>IFERROR(INDEX('اطلاعات انشعابات شرکتها'!A:BB,MATCH(A313,'اطلاعات انشعابات شرکتها'!A:A,0),MATCH(B$1,'اطلاعات انشعابات شرکتها'!$1:$1,0)),0)</f>
        <v>0</v>
      </c>
      <c r="C313" s="48">
        <f>IFERROR(INDEX('اطلاعات انشعابات شرکتها'!A:BB,MATCH(A313,'اطلاعات انشعابات شرکتها'!A:A,0),MATCH(C$1,'اطلاعات انشعابات شرکتها'!$1:$1,0)),0)</f>
        <v>0</v>
      </c>
      <c r="D313" s="45"/>
      <c r="E313" s="171"/>
      <c r="F313" s="170"/>
      <c r="G313" s="188" t="str">
        <f t="shared" si="94"/>
        <v>/</v>
      </c>
      <c r="H313" s="188">
        <f>IFERROR(INDEX('اطلاعات دوره'!A:Z,MATCH(G313,'اطلاعات دوره'!C:C,0),MATCH(H$1,'اطلاعات دوره'!$1:$1,0)),0)</f>
        <v>0</v>
      </c>
      <c r="I313" s="188">
        <f>IFERROR(INDEX('اطلاعات دوره'!A:Z,MATCH(G313,'اطلاعات دوره'!C:C,0),MATCH(I$1,'اطلاعات دوره'!$1:$1,0)),0)</f>
        <v>0</v>
      </c>
      <c r="J313" s="188">
        <f>IFERROR(INDEX('اطلاعات دوره'!A:Z,MATCH(G313,'اطلاعات دوره'!C:C,0),MATCH(J$1,'اطلاعات دوره'!$1:$1,0)),0)</f>
        <v>0</v>
      </c>
      <c r="K313" s="265"/>
      <c r="L313" s="188" t="str">
        <f>IFERROR(INDEX('اطلاعات دوره'!A:Z,MATCH(G313,'اطلاعات دوره'!C:C,0)-1,MATCH("عنوان",'اطلاعات دوره'!$1:$1,0)),"---")</f>
        <v>---</v>
      </c>
      <c r="M313" s="188" t="str">
        <f t="shared" si="95"/>
        <v>----</v>
      </c>
      <c r="N313" s="188" t="str">
        <f t="shared" si="96"/>
        <v>-/</v>
      </c>
      <c r="O313" s="265"/>
      <c r="P313" s="188">
        <f>IFERROR(INDEX('اطلاعات انشعابات شرکتها'!A:BB,MATCH(A313,'اطلاعات انشعابات شرکتها'!A:A,0),MATCH(P$1,'اطلاعات انشعابات شرکتها'!$1:$1,0)),0)</f>
        <v>0</v>
      </c>
      <c r="Q313" s="188">
        <f>IFERROR(INDEX('اطلاعات انشعابات شرکتها'!A:BB,MATCH(A313,'اطلاعات انشعابات شرکتها'!A:A,0),MATCH(Q$1,'اطلاعات انشعابات شرکتها'!$1:$1,0)),0)</f>
        <v>0</v>
      </c>
      <c r="R313" s="188">
        <f>IFERROR(INDEX('اطلاعات انشعابات شرکتها'!A:BB,MATCH(A313,'اطلاعات انشعابات شرکتها'!A:A,0),MATCH(R$1,'اطلاعات انشعابات شرکتها'!$1:$1,0)),0)</f>
        <v>0</v>
      </c>
      <c r="S313" s="265"/>
      <c r="T313" s="188">
        <f>IFERROR(INDEX('قرائت کنتور'!A:AZ,MATCH(A313&amp;"-"&amp;T$1,'قرائت کنتور'!B:B,0),MATCH(G313,'قرائت کنتور'!$1:$1,0)),0)</f>
        <v>0</v>
      </c>
      <c r="U313" s="188">
        <f>IFERROR(INDEX('قرائت کنتور'!A:AZ,MATCH(A313&amp;"-"&amp;U$1,'قرائت کنتور'!B:B,0),MATCH(L313,'قرائت کنتور'!$1:$1,0)),0)</f>
        <v>0</v>
      </c>
      <c r="V313" s="188">
        <f>IFERROR(INDEX('قرائت کنتور'!A:AZ,MATCH(A313&amp;"-"&amp;U$1,'قرائت کنتور'!B:B,0),MATCH(G313,'قرائت کنتور'!$1:$1,0)),0)</f>
        <v>0</v>
      </c>
      <c r="W313" s="188">
        <f>IFERROR(INDEX('قرائت کنتور'!A:AZ,MATCH(A313&amp;"-"&amp;W$1,'قرائت کنتور'!B:B,0),MATCH(L313,'قرائت کنتور'!$1:$1,0)),0)</f>
        <v>0</v>
      </c>
      <c r="X313" s="188">
        <f>IFERROR(INDEX('قرائت کنتور'!A:AZ,MATCH(A313&amp;"-"&amp;W$1,'قرائت کنتور'!B:B,0),MATCH(G313,'قرائت کنتور'!$1:$1,0)),0)</f>
        <v>0</v>
      </c>
      <c r="Y313" s="188">
        <f>IFERROR(INDEX('قرائت کنتور'!A:AZ,MATCH(A313&amp;"-"&amp;Y$1,'قرائت کنتور'!B:B,0),MATCH(L313,'قرائت کنتور'!$1:$1,0)),0)</f>
        <v>0</v>
      </c>
      <c r="Z313" s="188">
        <f>IFERROR(INDEX('قرائت کنتور'!A:AZ,MATCH(A313&amp;"-"&amp;Y$1,'قرائت کنتور'!B:B,0),MATCH(G313,'قرائت کنتور'!$1:$1,0)),0)</f>
        <v>0</v>
      </c>
      <c r="AA313" s="188">
        <f>IFERROR(INDEX('قرائت کنتور'!A:AZ,MATCH(A313&amp;"-"&amp;AA$1,'قرائت کنتور'!B:B,0),MATCH(L313,'قرائت کنتور'!$1:$1,0)),0)</f>
        <v>0</v>
      </c>
      <c r="AB313" s="188">
        <f>IFERROR(INDEX('قرائت کنتور'!A:AZ,MATCH(A313&amp;"-"&amp;AA$1,'قرائت کنتور'!B:B,0),MATCH(G313,'قرائت کنتور'!$1:$1,0)),0)</f>
        <v>0</v>
      </c>
      <c r="AC313" s="265"/>
      <c r="AD313" s="188">
        <f t="shared" si="97"/>
        <v>0</v>
      </c>
      <c r="AE313" s="188">
        <f t="shared" si="98"/>
        <v>0</v>
      </c>
      <c r="AF313" s="188">
        <f t="shared" si="99"/>
        <v>0</v>
      </c>
      <c r="AG313" s="188">
        <f t="shared" si="100"/>
        <v>0</v>
      </c>
      <c r="AH313" s="188">
        <f t="shared" si="101"/>
        <v>0</v>
      </c>
      <c r="AI313" s="188">
        <f t="shared" si="102"/>
        <v>0</v>
      </c>
      <c r="AJ313" s="188" t="str">
        <f t="shared" si="103"/>
        <v>0</v>
      </c>
      <c r="AK313" s="265"/>
      <c r="AL313" s="254" t="str">
        <f t="shared" si="104"/>
        <v>---</v>
      </c>
      <c r="AM313" s="254" t="str">
        <f t="shared" si="105"/>
        <v>---</v>
      </c>
      <c r="AN313" s="265"/>
      <c r="AO313" s="188" t="str">
        <f>IFERROR(INDEX('تعرفه ها'!A:Z,MATCH(P313&amp;"-"&amp;AO$1,'تعرفه ها'!C:C,0),MATCH(F313,'تعرفه ها'!$2:$2,0),1),"---")</f>
        <v>---</v>
      </c>
      <c r="AP313" s="188" t="str">
        <f>IFERROR(INDEX('تعرفه ها'!A:Z,MATCH(P313&amp;"-"&amp;AP$1,'تعرفه ها'!C:C,0),MATCH(F313,'تعرفه ها'!$2:$2,0),1),"---")</f>
        <v>---</v>
      </c>
      <c r="AQ313" s="188" t="str">
        <f>IFERROR(INDEX('تعرفه ها'!A:Z,MATCH(P313&amp;"-"&amp;AQ$1,'تعرفه ها'!C:C,0),MATCH(F313,'تعرفه ها'!$2:$2,0),1),"---")</f>
        <v>---</v>
      </c>
      <c r="AR313" s="188" t="str">
        <f>IFERROR(INDEX('تعرفه ها'!A:Z,MATCH(P313&amp;"-"&amp;AR$1,'تعرفه ها'!C:C,0),MATCH(F313,'تعرفه ها'!$2:$2,0),1),"---")</f>
        <v>---</v>
      </c>
      <c r="AS313" s="265"/>
      <c r="AT313" s="415" t="str">
        <f t="shared" si="106"/>
        <v>---</v>
      </c>
      <c r="AU313" s="415" t="str">
        <f t="shared" si="107"/>
        <v>---</v>
      </c>
      <c r="AV313" s="415" t="str">
        <f t="shared" si="108"/>
        <v>---</v>
      </c>
      <c r="AW313" s="415" t="str">
        <f t="shared" si="109"/>
        <v>---</v>
      </c>
      <c r="AX313" s="415" t="str">
        <f t="shared" si="110"/>
        <v>---</v>
      </c>
      <c r="AY313" s="415" t="str">
        <f>IFERROR(AH313*INDEX('تعرفه ها'!A:Z,MATCH("عوارض برق به ازاء هر کیلووات",'تعرفه ها'!$C:$C,0),MATCH(F313,'تعرفه ها'!$2:$2,0)),"---")</f>
        <v>---</v>
      </c>
      <c r="AZ313" s="415" t="str">
        <f t="shared" si="111"/>
        <v>---</v>
      </c>
      <c r="BA313" s="415" t="str">
        <f>IFERROR(ROUND(((AX313+AY313+AZ313)*INDEX('تعرفه ها'!A:Z,MATCH("هزینه نگهداری و تعمیرات شبکه برق",'تعرفه ها'!$C:$C,0),MATCH(F313,'تعرفه ها'!$2:$2,0))/100),0),"---")</f>
        <v>---</v>
      </c>
      <c r="BB313" s="415">
        <f>IFERROR(IF(P313="دیماندی",ROUND(AJ313*INDEX('تعرفه ها'!A:Z,MATCH(BB$1,'تعرفه ها'!$C:$C,0),MATCH(F313,'تعرفه ها'!$2:$2,0))*J313/30,0),0),"---")</f>
        <v>0</v>
      </c>
      <c r="BC313" s="415"/>
      <c r="BD313" s="54" t="str">
        <f>IFERROR(IF(INDEX('اطلاعات دوره'!A:Z,MATCH(G313,'اطلاعات دوره'!C:C,0),MATCH("برق",'اطلاعات دوره'!$1:$1,0))="دارد",ROUND(AX313*INDEX('تعرفه ها'!A:Z,MATCH("پیک فصلی برق",'تعرفه ها'!$C:$C,0),MATCH(F313,'تعرفه ها'!$2:$2,0))/100,0),0),"---")</f>
        <v>---</v>
      </c>
      <c r="BE313" s="415" t="str">
        <f>IFERROR(ROUND(((AX313+AY313+AZ313+BA313+BB313+BC313+BD313)*INDEX('تعرفه ها'!A:Z,MATCH("مالیات برق",'تعرفه ها'!$C:$C,0),MATCH(F313,'تعرفه ها'!$2:$2,0))/100),0),"---")</f>
        <v>---</v>
      </c>
      <c r="BF313" s="415" t="str">
        <f t="shared" si="112"/>
        <v>---</v>
      </c>
      <c r="BG313" s="415" t="str">
        <f t="shared" si="116"/>
        <v>---</v>
      </c>
      <c r="BH313" s="415" t="str">
        <f t="shared" si="113"/>
        <v>---</v>
      </c>
      <c r="BI313" s="54" t="str">
        <f t="shared" si="114"/>
        <v>---</v>
      </c>
      <c r="BJ313" s="55" t="str">
        <f t="shared" si="115"/>
        <v>---</v>
      </c>
      <c r="BK313" s="262"/>
      <c r="BL313" s="183" t="str">
        <f>IFERROR(IF(INDEX(پرداخت!A:AZ,MATCH(A313&amp;" - "&amp;"برق",پرداخت!$B:$B,0),MATCH(G313,پرداخت!$1:$1,0))="نشده","نشده","شده"),"---")</f>
        <v>---</v>
      </c>
      <c r="BN313" s="257"/>
      <c r="BO313" s="257"/>
      <c r="BP313" s="257"/>
      <c r="BQ313" s="257"/>
      <c r="BR313" s="257"/>
      <c r="BS313" s="257"/>
      <c r="BT313" s="257"/>
      <c r="BU313" s="257"/>
      <c r="BV313" s="257"/>
      <c r="BW313" s="257"/>
      <c r="BX313" s="257"/>
      <c r="BY313" s="257"/>
      <c r="BZ313" s="257"/>
      <c r="CA313" s="257"/>
      <c r="CB313" s="257"/>
      <c r="CC313" s="257"/>
      <c r="CD313" s="257"/>
      <c r="CE313" s="257"/>
      <c r="CF313" s="257"/>
      <c r="CG313" s="257"/>
      <c r="CH313"/>
      <c r="CI313"/>
      <c r="CJ313"/>
      <c r="CK313"/>
    </row>
    <row r="314" spans="1:89" ht="33.75" hidden="1">
      <c r="A314" s="170"/>
      <c r="B314" s="47">
        <f>IFERROR(INDEX('اطلاعات انشعابات شرکتها'!A:BB,MATCH(A314,'اطلاعات انشعابات شرکتها'!A:A,0),MATCH(B$1,'اطلاعات انشعابات شرکتها'!$1:$1,0)),0)</f>
        <v>0</v>
      </c>
      <c r="C314" s="48">
        <f>IFERROR(INDEX('اطلاعات انشعابات شرکتها'!A:BB,MATCH(A314,'اطلاعات انشعابات شرکتها'!A:A,0),MATCH(C$1,'اطلاعات انشعابات شرکتها'!$1:$1,0)),0)</f>
        <v>0</v>
      </c>
      <c r="D314" s="45"/>
      <c r="E314" s="171"/>
      <c r="F314" s="170"/>
      <c r="G314" s="188" t="str">
        <f t="shared" si="94"/>
        <v>/</v>
      </c>
      <c r="H314" s="188">
        <f>IFERROR(INDEX('اطلاعات دوره'!A:Z,MATCH(G314,'اطلاعات دوره'!C:C,0),MATCH(H$1,'اطلاعات دوره'!$1:$1,0)),0)</f>
        <v>0</v>
      </c>
      <c r="I314" s="188">
        <f>IFERROR(INDEX('اطلاعات دوره'!A:Z,MATCH(G314,'اطلاعات دوره'!C:C,0),MATCH(I$1,'اطلاعات دوره'!$1:$1,0)),0)</f>
        <v>0</v>
      </c>
      <c r="J314" s="188">
        <f>IFERROR(INDEX('اطلاعات دوره'!A:Z,MATCH(G314,'اطلاعات دوره'!C:C,0),MATCH(J$1,'اطلاعات دوره'!$1:$1,0)),0)</f>
        <v>0</v>
      </c>
      <c r="K314" s="265"/>
      <c r="L314" s="188" t="str">
        <f>IFERROR(INDEX('اطلاعات دوره'!A:Z,MATCH(G314,'اطلاعات دوره'!C:C,0)-1,MATCH("عنوان",'اطلاعات دوره'!$1:$1,0)),"---")</f>
        <v>---</v>
      </c>
      <c r="M314" s="188" t="str">
        <f t="shared" si="95"/>
        <v>----</v>
      </c>
      <c r="N314" s="188" t="str">
        <f t="shared" si="96"/>
        <v>-/</v>
      </c>
      <c r="O314" s="265"/>
      <c r="P314" s="188">
        <f>IFERROR(INDEX('اطلاعات انشعابات شرکتها'!A:BB,MATCH(A314,'اطلاعات انشعابات شرکتها'!A:A,0),MATCH(P$1,'اطلاعات انشعابات شرکتها'!$1:$1,0)),0)</f>
        <v>0</v>
      </c>
      <c r="Q314" s="188">
        <f>IFERROR(INDEX('اطلاعات انشعابات شرکتها'!A:BB,MATCH(A314,'اطلاعات انشعابات شرکتها'!A:A,0),MATCH(Q$1,'اطلاعات انشعابات شرکتها'!$1:$1,0)),0)</f>
        <v>0</v>
      </c>
      <c r="R314" s="188">
        <f>IFERROR(INDEX('اطلاعات انشعابات شرکتها'!A:BB,MATCH(A314,'اطلاعات انشعابات شرکتها'!A:A,0),MATCH(R$1,'اطلاعات انشعابات شرکتها'!$1:$1,0)),0)</f>
        <v>0</v>
      </c>
      <c r="S314" s="265"/>
      <c r="T314" s="188">
        <f>IFERROR(INDEX('قرائت کنتور'!A:AZ,MATCH(A314&amp;"-"&amp;T$1,'قرائت کنتور'!B:B,0),MATCH(G314,'قرائت کنتور'!$1:$1,0)),0)</f>
        <v>0</v>
      </c>
      <c r="U314" s="188">
        <f>IFERROR(INDEX('قرائت کنتور'!A:AZ,MATCH(A314&amp;"-"&amp;U$1,'قرائت کنتور'!B:B,0),MATCH(L314,'قرائت کنتور'!$1:$1,0)),0)</f>
        <v>0</v>
      </c>
      <c r="V314" s="188">
        <f>IFERROR(INDEX('قرائت کنتور'!A:AZ,MATCH(A314&amp;"-"&amp;U$1,'قرائت کنتور'!B:B,0),MATCH(G314,'قرائت کنتور'!$1:$1,0)),0)</f>
        <v>0</v>
      </c>
      <c r="W314" s="188">
        <f>IFERROR(INDEX('قرائت کنتور'!A:AZ,MATCH(A314&amp;"-"&amp;W$1,'قرائت کنتور'!B:B,0),MATCH(L314,'قرائت کنتور'!$1:$1,0)),0)</f>
        <v>0</v>
      </c>
      <c r="X314" s="188">
        <f>IFERROR(INDEX('قرائت کنتور'!A:AZ,MATCH(A314&amp;"-"&amp;W$1,'قرائت کنتور'!B:B,0),MATCH(G314,'قرائت کنتور'!$1:$1,0)),0)</f>
        <v>0</v>
      </c>
      <c r="Y314" s="188">
        <f>IFERROR(INDEX('قرائت کنتور'!A:AZ,MATCH(A314&amp;"-"&amp;Y$1,'قرائت کنتور'!B:B,0),MATCH(L314,'قرائت کنتور'!$1:$1,0)),0)</f>
        <v>0</v>
      </c>
      <c r="Z314" s="188">
        <f>IFERROR(INDEX('قرائت کنتور'!A:AZ,MATCH(A314&amp;"-"&amp;Y$1,'قرائت کنتور'!B:B,0),MATCH(G314,'قرائت کنتور'!$1:$1,0)),0)</f>
        <v>0</v>
      </c>
      <c r="AA314" s="188">
        <f>IFERROR(INDEX('قرائت کنتور'!A:AZ,MATCH(A314&amp;"-"&amp;AA$1,'قرائت کنتور'!B:B,0),MATCH(L314,'قرائت کنتور'!$1:$1,0)),0)</f>
        <v>0</v>
      </c>
      <c r="AB314" s="188">
        <f>IFERROR(INDEX('قرائت کنتور'!A:AZ,MATCH(A314&amp;"-"&amp;AA$1,'قرائت کنتور'!B:B,0),MATCH(G314,'قرائت کنتور'!$1:$1,0)),0)</f>
        <v>0</v>
      </c>
      <c r="AC314" s="265"/>
      <c r="AD314" s="188">
        <f t="shared" si="97"/>
        <v>0</v>
      </c>
      <c r="AE314" s="188">
        <f t="shared" si="98"/>
        <v>0</v>
      </c>
      <c r="AF314" s="188">
        <f t="shared" si="99"/>
        <v>0</v>
      </c>
      <c r="AG314" s="188">
        <f t="shared" si="100"/>
        <v>0</v>
      </c>
      <c r="AH314" s="188">
        <f t="shared" si="101"/>
        <v>0</v>
      </c>
      <c r="AI314" s="188">
        <f t="shared" si="102"/>
        <v>0</v>
      </c>
      <c r="AJ314" s="188" t="str">
        <f t="shared" si="103"/>
        <v>0</v>
      </c>
      <c r="AK314" s="265"/>
      <c r="AL314" s="254" t="str">
        <f t="shared" si="104"/>
        <v>---</v>
      </c>
      <c r="AM314" s="254" t="str">
        <f t="shared" si="105"/>
        <v>---</v>
      </c>
      <c r="AN314" s="265"/>
      <c r="AO314" s="188" t="str">
        <f>IFERROR(INDEX('تعرفه ها'!A:Z,MATCH(P314&amp;"-"&amp;AO$1,'تعرفه ها'!C:C,0),MATCH(F314,'تعرفه ها'!$2:$2,0),1),"---")</f>
        <v>---</v>
      </c>
      <c r="AP314" s="188" t="str">
        <f>IFERROR(INDEX('تعرفه ها'!A:Z,MATCH(P314&amp;"-"&amp;AP$1,'تعرفه ها'!C:C,0),MATCH(F314,'تعرفه ها'!$2:$2,0),1),"---")</f>
        <v>---</v>
      </c>
      <c r="AQ314" s="188" t="str">
        <f>IFERROR(INDEX('تعرفه ها'!A:Z,MATCH(P314&amp;"-"&amp;AQ$1,'تعرفه ها'!C:C,0),MATCH(F314,'تعرفه ها'!$2:$2,0),1),"---")</f>
        <v>---</v>
      </c>
      <c r="AR314" s="188" t="str">
        <f>IFERROR(INDEX('تعرفه ها'!A:Z,MATCH(P314&amp;"-"&amp;AR$1,'تعرفه ها'!C:C,0),MATCH(F314,'تعرفه ها'!$2:$2,0),1),"---")</f>
        <v>---</v>
      </c>
      <c r="AS314" s="265"/>
      <c r="AT314" s="415" t="str">
        <f t="shared" si="106"/>
        <v>---</v>
      </c>
      <c r="AU314" s="415" t="str">
        <f t="shared" si="107"/>
        <v>---</v>
      </c>
      <c r="AV314" s="415" t="str">
        <f t="shared" si="108"/>
        <v>---</v>
      </c>
      <c r="AW314" s="415" t="str">
        <f t="shared" si="109"/>
        <v>---</v>
      </c>
      <c r="AX314" s="415" t="str">
        <f t="shared" si="110"/>
        <v>---</v>
      </c>
      <c r="AY314" s="415" t="str">
        <f>IFERROR(AH314*INDEX('تعرفه ها'!A:Z,MATCH("عوارض برق به ازاء هر کیلووات",'تعرفه ها'!$C:$C,0),MATCH(F314,'تعرفه ها'!$2:$2,0)),"---")</f>
        <v>---</v>
      </c>
      <c r="AZ314" s="415" t="str">
        <f t="shared" si="111"/>
        <v>---</v>
      </c>
      <c r="BA314" s="415" t="str">
        <f>IFERROR(ROUND(((AX314+AY314+AZ314)*INDEX('تعرفه ها'!A:Z,MATCH("هزینه نگهداری و تعمیرات شبکه برق",'تعرفه ها'!$C:$C,0),MATCH(F314,'تعرفه ها'!$2:$2,0))/100),0),"---")</f>
        <v>---</v>
      </c>
      <c r="BB314" s="415">
        <f>IFERROR(IF(P314="دیماندی",ROUND(AJ314*INDEX('تعرفه ها'!A:Z,MATCH(BB$1,'تعرفه ها'!$C:$C,0),MATCH(F314,'تعرفه ها'!$2:$2,0))*J314/30,0),0),"---")</f>
        <v>0</v>
      </c>
      <c r="BC314" s="415"/>
      <c r="BD314" s="54" t="str">
        <f>IFERROR(IF(INDEX('اطلاعات دوره'!A:Z,MATCH(G314,'اطلاعات دوره'!C:C,0),MATCH("برق",'اطلاعات دوره'!$1:$1,0))="دارد",ROUND(AX314*INDEX('تعرفه ها'!A:Z,MATCH("پیک فصلی برق",'تعرفه ها'!$C:$C,0),MATCH(F314,'تعرفه ها'!$2:$2,0))/100,0),0),"---")</f>
        <v>---</v>
      </c>
      <c r="BE314" s="415" t="str">
        <f>IFERROR(ROUND(((AX314+AY314+AZ314+BA314+BB314+BC314+BD314)*INDEX('تعرفه ها'!A:Z,MATCH("مالیات برق",'تعرفه ها'!$C:$C,0),MATCH(F314,'تعرفه ها'!$2:$2,0))/100),0),"---")</f>
        <v>---</v>
      </c>
      <c r="BF314" s="415" t="str">
        <f t="shared" si="112"/>
        <v>---</v>
      </c>
      <c r="BG314" s="415" t="str">
        <f t="shared" si="116"/>
        <v>---</v>
      </c>
      <c r="BH314" s="415" t="str">
        <f t="shared" si="113"/>
        <v>---</v>
      </c>
      <c r="BI314" s="54" t="str">
        <f t="shared" si="114"/>
        <v>---</v>
      </c>
      <c r="BJ314" s="55" t="str">
        <f t="shared" si="115"/>
        <v>---</v>
      </c>
      <c r="BK314" s="262"/>
      <c r="BL314" s="183" t="str">
        <f>IFERROR(IF(INDEX(پرداخت!A:AZ,MATCH(A314&amp;" - "&amp;"برق",پرداخت!$B:$B,0),MATCH(G314,پرداخت!$1:$1,0))="نشده","نشده","شده"),"---")</f>
        <v>---</v>
      </c>
      <c r="BN314" s="257"/>
      <c r="BO314" s="257"/>
      <c r="BP314" s="257"/>
      <c r="BQ314" s="257"/>
      <c r="BR314" s="257"/>
      <c r="BS314" s="257"/>
      <c r="BT314" s="257"/>
      <c r="BU314" s="257"/>
      <c r="BV314" s="257"/>
      <c r="BW314" s="257"/>
      <c r="BX314" s="257"/>
      <c r="BY314" s="257"/>
      <c r="BZ314" s="257"/>
      <c r="CA314" s="257"/>
      <c r="CB314" s="257"/>
      <c r="CC314" s="257"/>
      <c r="CD314" s="257"/>
      <c r="CE314" s="257"/>
      <c r="CF314" s="257"/>
      <c r="CG314" s="257"/>
      <c r="CH314"/>
      <c r="CI314"/>
      <c r="CJ314"/>
      <c r="CK314"/>
    </row>
    <row r="315" spans="1:89" ht="33.75" hidden="1">
      <c r="A315" s="170"/>
      <c r="B315" s="47">
        <f>IFERROR(INDEX('اطلاعات انشعابات شرکتها'!A:BB,MATCH(A315,'اطلاعات انشعابات شرکتها'!A:A,0),MATCH(B$1,'اطلاعات انشعابات شرکتها'!$1:$1,0)),0)</f>
        <v>0</v>
      </c>
      <c r="C315" s="48">
        <f>IFERROR(INDEX('اطلاعات انشعابات شرکتها'!A:BB,MATCH(A315,'اطلاعات انشعابات شرکتها'!A:A,0),MATCH(C$1,'اطلاعات انشعابات شرکتها'!$1:$1,0)),0)</f>
        <v>0</v>
      </c>
      <c r="D315" s="45"/>
      <c r="E315" s="171"/>
      <c r="F315" s="170"/>
      <c r="G315" s="188" t="str">
        <f t="shared" si="94"/>
        <v>/</v>
      </c>
      <c r="H315" s="188">
        <f>IFERROR(INDEX('اطلاعات دوره'!A:Z,MATCH(G315,'اطلاعات دوره'!C:C,0),MATCH(H$1,'اطلاعات دوره'!$1:$1,0)),0)</f>
        <v>0</v>
      </c>
      <c r="I315" s="188">
        <f>IFERROR(INDEX('اطلاعات دوره'!A:Z,MATCH(G315,'اطلاعات دوره'!C:C,0),MATCH(I$1,'اطلاعات دوره'!$1:$1,0)),0)</f>
        <v>0</v>
      </c>
      <c r="J315" s="188">
        <f>IFERROR(INDEX('اطلاعات دوره'!A:Z,MATCH(G315,'اطلاعات دوره'!C:C,0),MATCH(J$1,'اطلاعات دوره'!$1:$1,0)),0)</f>
        <v>0</v>
      </c>
      <c r="K315" s="265"/>
      <c r="L315" s="188" t="str">
        <f>IFERROR(INDEX('اطلاعات دوره'!A:Z,MATCH(G315,'اطلاعات دوره'!C:C,0)-1,MATCH("عنوان",'اطلاعات دوره'!$1:$1,0)),"---")</f>
        <v>---</v>
      </c>
      <c r="M315" s="188" t="str">
        <f t="shared" si="95"/>
        <v>----</v>
      </c>
      <c r="N315" s="188" t="str">
        <f t="shared" si="96"/>
        <v>-/</v>
      </c>
      <c r="O315" s="265"/>
      <c r="P315" s="188">
        <f>IFERROR(INDEX('اطلاعات انشعابات شرکتها'!A:BB,MATCH(A315,'اطلاعات انشعابات شرکتها'!A:A,0),MATCH(P$1,'اطلاعات انشعابات شرکتها'!$1:$1,0)),0)</f>
        <v>0</v>
      </c>
      <c r="Q315" s="188">
        <f>IFERROR(INDEX('اطلاعات انشعابات شرکتها'!A:BB,MATCH(A315,'اطلاعات انشعابات شرکتها'!A:A,0),MATCH(Q$1,'اطلاعات انشعابات شرکتها'!$1:$1,0)),0)</f>
        <v>0</v>
      </c>
      <c r="R315" s="188">
        <f>IFERROR(INDEX('اطلاعات انشعابات شرکتها'!A:BB,MATCH(A315,'اطلاعات انشعابات شرکتها'!A:A,0),MATCH(R$1,'اطلاعات انشعابات شرکتها'!$1:$1,0)),0)</f>
        <v>0</v>
      </c>
      <c r="S315" s="265"/>
      <c r="T315" s="188">
        <f>IFERROR(INDEX('قرائت کنتور'!A:AZ,MATCH(A315&amp;"-"&amp;T$1,'قرائت کنتور'!B:B,0),MATCH(G315,'قرائت کنتور'!$1:$1,0)),0)</f>
        <v>0</v>
      </c>
      <c r="U315" s="188">
        <f>IFERROR(INDEX('قرائت کنتور'!A:AZ,MATCH(A315&amp;"-"&amp;U$1,'قرائت کنتور'!B:B,0),MATCH(L315,'قرائت کنتور'!$1:$1,0)),0)</f>
        <v>0</v>
      </c>
      <c r="V315" s="188">
        <f>IFERROR(INDEX('قرائت کنتور'!A:AZ,MATCH(A315&amp;"-"&amp;U$1,'قرائت کنتور'!B:B,0),MATCH(G315,'قرائت کنتور'!$1:$1,0)),0)</f>
        <v>0</v>
      </c>
      <c r="W315" s="188">
        <f>IFERROR(INDEX('قرائت کنتور'!A:AZ,MATCH(A315&amp;"-"&amp;W$1,'قرائت کنتور'!B:B,0),MATCH(L315,'قرائت کنتور'!$1:$1,0)),0)</f>
        <v>0</v>
      </c>
      <c r="X315" s="188">
        <f>IFERROR(INDEX('قرائت کنتور'!A:AZ,MATCH(A315&amp;"-"&amp;W$1,'قرائت کنتور'!B:B,0),MATCH(G315,'قرائت کنتور'!$1:$1,0)),0)</f>
        <v>0</v>
      </c>
      <c r="Y315" s="188">
        <f>IFERROR(INDEX('قرائت کنتور'!A:AZ,MATCH(A315&amp;"-"&amp;Y$1,'قرائت کنتور'!B:B,0),MATCH(L315,'قرائت کنتور'!$1:$1,0)),0)</f>
        <v>0</v>
      </c>
      <c r="Z315" s="188">
        <f>IFERROR(INDEX('قرائت کنتور'!A:AZ,MATCH(A315&amp;"-"&amp;Y$1,'قرائت کنتور'!B:B,0),MATCH(G315,'قرائت کنتور'!$1:$1,0)),0)</f>
        <v>0</v>
      </c>
      <c r="AA315" s="188">
        <f>IFERROR(INDEX('قرائت کنتور'!A:AZ,MATCH(A315&amp;"-"&amp;AA$1,'قرائت کنتور'!B:B,0),MATCH(L315,'قرائت کنتور'!$1:$1,0)),0)</f>
        <v>0</v>
      </c>
      <c r="AB315" s="188">
        <f>IFERROR(INDEX('قرائت کنتور'!A:AZ,MATCH(A315&amp;"-"&amp;AA$1,'قرائت کنتور'!B:B,0),MATCH(G315,'قرائت کنتور'!$1:$1,0)),0)</f>
        <v>0</v>
      </c>
      <c r="AC315" s="265"/>
      <c r="AD315" s="188">
        <f t="shared" si="97"/>
        <v>0</v>
      </c>
      <c r="AE315" s="188">
        <f t="shared" si="98"/>
        <v>0</v>
      </c>
      <c r="AF315" s="188">
        <f t="shared" si="99"/>
        <v>0</v>
      </c>
      <c r="AG315" s="188">
        <f t="shared" si="100"/>
        <v>0</v>
      </c>
      <c r="AH315" s="188">
        <f t="shared" si="101"/>
        <v>0</v>
      </c>
      <c r="AI315" s="188">
        <f t="shared" si="102"/>
        <v>0</v>
      </c>
      <c r="AJ315" s="188" t="str">
        <f t="shared" si="103"/>
        <v>0</v>
      </c>
      <c r="AK315" s="265"/>
      <c r="AL315" s="254" t="str">
        <f t="shared" si="104"/>
        <v>---</v>
      </c>
      <c r="AM315" s="254" t="str">
        <f t="shared" si="105"/>
        <v>---</v>
      </c>
      <c r="AN315" s="265"/>
      <c r="AO315" s="188" t="str">
        <f>IFERROR(INDEX('تعرفه ها'!A:Z,MATCH(P315&amp;"-"&amp;AO$1,'تعرفه ها'!C:C,0),MATCH(F315,'تعرفه ها'!$2:$2,0),1),"---")</f>
        <v>---</v>
      </c>
      <c r="AP315" s="188" t="str">
        <f>IFERROR(INDEX('تعرفه ها'!A:Z,MATCH(P315&amp;"-"&amp;AP$1,'تعرفه ها'!C:C,0),MATCH(F315,'تعرفه ها'!$2:$2,0),1),"---")</f>
        <v>---</v>
      </c>
      <c r="AQ315" s="188" t="str">
        <f>IFERROR(INDEX('تعرفه ها'!A:Z,MATCH(P315&amp;"-"&amp;AQ$1,'تعرفه ها'!C:C,0),MATCH(F315,'تعرفه ها'!$2:$2,0),1),"---")</f>
        <v>---</v>
      </c>
      <c r="AR315" s="188" t="str">
        <f>IFERROR(INDEX('تعرفه ها'!A:Z,MATCH(P315&amp;"-"&amp;AR$1,'تعرفه ها'!C:C,0),MATCH(F315,'تعرفه ها'!$2:$2,0),1),"---")</f>
        <v>---</v>
      </c>
      <c r="AS315" s="265"/>
      <c r="AT315" s="415" t="str">
        <f t="shared" si="106"/>
        <v>---</v>
      </c>
      <c r="AU315" s="415" t="str">
        <f t="shared" si="107"/>
        <v>---</v>
      </c>
      <c r="AV315" s="415" t="str">
        <f t="shared" si="108"/>
        <v>---</v>
      </c>
      <c r="AW315" s="415" t="str">
        <f t="shared" si="109"/>
        <v>---</v>
      </c>
      <c r="AX315" s="415" t="str">
        <f t="shared" si="110"/>
        <v>---</v>
      </c>
      <c r="AY315" s="415" t="str">
        <f>IFERROR(AH315*INDEX('تعرفه ها'!A:Z,MATCH("عوارض برق به ازاء هر کیلووات",'تعرفه ها'!$C:$C,0),MATCH(F315,'تعرفه ها'!$2:$2,0)),"---")</f>
        <v>---</v>
      </c>
      <c r="AZ315" s="415" t="str">
        <f t="shared" si="111"/>
        <v>---</v>
      </c>
      <c r="BA315" s="415" t="str">
        <f>IFERROR(ROUND(((AX315+AY315+AZ315)*INDEX('تعرفه ها'!A:Z,MATCH("هزینه نگهداری و تعمیرات شبکه برق",'تعرفه ها'!$C:$C,0),MATCH(F315,'تعرفه ها'!$2:$2,0))/100),0),"---")</f>
        <v>---</v>
      </c>
      <c r="BB315" s="415">
        <f>IFERROR(IF(P315="دیماندی",ROUND(AJ315*INDEX('تعرفه ها'!A:Z,MATCH(BB$1,'تعرفه ها'!$C:$C,0),MATCH(F315,'تعرفه ها'!$2:$2,0))*J315/30,0),0),"---")</f>
        <v>0</v>
      </c>
      <c r="BC315" s="415"/>
      <c r="BD315" s="54" t="str">
        <f>IFERROR(IF(INDEX('اطلاعات دوره'!A:Z,MATCH(G315,'اطلاعات دوره'!C:C,0),MATCH("برق",'اطلاعات دوره'!$1:$1,0))="دارد",ROUND(AX315*INDEX('تعرفه ها'!A:Z,MATCH("پیک فصلی برق",'تعرفه ها'!$C:$C,0),MATCH(F315,'تعرفه ها'!$2:$2,0))/100,0),0),"---")</f>
        <v>---</v>
      </c>
      <c r="BE315" s="415" t="str">
        <f>IFERROR(ROUND(((AX315+AY315+AZ315+BA315+BB315+BC315+BD315)*INDEX('تعرفه ها'!A:Z,MATCH("مالیات برق",'تعرفه ها'!$C:$C,0),MATCH(F315,'تعرفه ها'!$2:$2,0))/100),0),"---")</f>
        <v>---</v>
      </c>
      <c r="BF315" s="415" t="str">
        <f t="shared" si="112"/>
        <v>---</v>
      </c>
      <c r="BG315" s="415" t="str">
        <f t="shared" si="116"/>
        <v>---</v>
      </c>
      <c r="BH315" s="415" t="str">
        <f t="shared" si="113"/>
        <v>---</v>
      </c>
      <c r="BI315" s="54" t="str">
        <f t="shared" si="114"/>
        <v>---</v>
      </c>
      <c r="BJ315" s="55" t="str">
        <f t="shared" si="115"/>
        <v>---</v>
      </c>
      <c r="BK315" s="262"/>
      <c r="BL315" s="183" t="str">
        <f>IFERROR(IF(INDEX(پرداخت!A:AZ,MATCH(A315&amp;" - "&amp;"برق",پرداخت!$B:$B,0),MATCH(G315,پرداخت!$1:$1,0))="نشده","نشده","شده"),"---")</f>
        <v>---</v>
      </c>
      <c r="BN315" s="257"/>
      <c r="BO315" s="257"/>
      <c r="BP315" s="257"/>
      <c r="BQ315" s="257"/>
      <c r="BR315" s="257"/>
      <c r="BS315" s="257"/>
      <c r="BT315" s="257"/>
      <c r="BU315" s="257"/>
      <c r="BV315" s="257"/>
      <c r="BW315" s="257"/>
      <c r="BX315" s="257"/>
      <c r="BY315" s="257"/>
      <c r="BZ315" s="257"/>
      <c r="CA315" s="257"/>
      <c r="CB315" s="257"/>
      <c r="CC315" s="257"/>
      <c r="CD315" s="257"/>
      <c r="CE315" s="257"/>
      <c r="CF315" s="257"/>
      <c r="CG315" s="257"/>
      <c r="CH315"/>
      <c r="CI315"/>
      <c r="CJ315"/>
      <c r="CK315"/>
    </row>
    <row r="316" spans="1:89" ht="33.75" hidden="1">
      <c r="A316" s="170"/>
      <c r="B316" s="47">
        <f>IFERROR(INDEX('اطلاعات انشعابات شرکتها'!A:BB,MATCH(A316,'اطلاعات انشعابات شرکتها'!A:A,0),MATCH(B$1,'اطلاعات انشعابات شرکتها'!$1:$1,0)),0)</f>
        <v>0</v>
      </c>
      <c r="C316" s="48">
        <f>IFERROR(INDEX('اطلاعات انشعابات شرکتها'!A:BB,MATCH(A316,'اطلاعات انشعابات شرکتها'!A:A,0),MATCH(C$1,'اطلاعات انشعابات شرکتها'!$1:$1,0)),0)</f>
        <v>0</v>
      </c>
      <c r="D316" s="45"/>
      <c r="E316" s="171"/>
      <c r="F316" s="170"/>
      <c r="G316" s="188" t="str">
        <f t="shared" si="94"/>
        <v>/</v>
      </c>
      <c r="H316" s="188">
        <f>IFERROR(INDEX('اطلاعات دوره'!A:Z,MATCH(G316,'اطلاعات دوره'!C:C,0),MATCH(H$1,'اطلاعات دوره'!$1:$1,0)),0)</f>
        <v>0</v>
      </c>
      <c r="I316" s="188">
        <f>IFERROR(INDEX('اطلاعات دوره'!A:Z,MATCH(G316,'اطلاعات دوره'!C:C,0),MATCH(I$1,'اطلاعات دوره'!$1:$1,0)),0)</f>
        <v>0</v>
      </c>
      <c r="J316" s="188">
        <f>IFERROR(INDEX('اطلاعات دوره'!A:Z,MATCH(G316,'اطلاعات دوره'!C:C,0),MATCH(J$1,'اطلاعات دوره'!$1:$1,0)),0)</f>
        <v>0</v>
      </c>
      <c r="K316" s="265"/>
      <c r="L316" s="188" t="str">
        <f>IFERROR(INDEX('اطلاعات دوره'!A:Z,MATCH(G316,'اطلاعات دوره'!C:C,0)-1,MATCH("عنوان",'اطلاعات دوره'!$1:$1,0)),"---")</f>
        <v>---</v>
      </c>
      <c r="M316" s="188" t="str">
        <f t="shared" si="95"/>
        <v>----</v>
      </c>
      <c r="N316" s="188" t="str">
        <f t="shared" si="96"/>
        <v>-/</v>
      </c>
      <c r="O316" s="265"/>
      <c r="P316" s="188">
        <f>IFERROR(INDEX('اطلاعات انشعابات شرکتها'!A:BB,MATCH(A316,'اطلاعات انشعابات شرکتها'!A:A,0),MATCH(P$1,'اطلاعات انشعابات شرکتها'!$1:$1,0)),0)</f>
        <v>0</v>
      </c>
      <c r="Q316" s="188">
        <f>IFERROR(INDEX('اطلاعات انشعابات شرکتها'!A:BB,MATCH(A316,'اطلاعات انشعابات شرکتها'!A:A,0),MATCH(Q$1,'اطلاعات انشعابات شرکتها'!$1:$1,0)),0)</f>
        <v>0</v>
      </c>
      <c r="R316" s="188">
        <f>IFERROR(INDEX('اطلاعات انشعابات شرکتها'!A:BB,MATCH(A316,'اطلاعات انشعابات شرکتها'!A:A,0),MATCH(R$1,'اطلاعات انشعابات شرکتها'!$1:$1,0)),0)</f>
        <v>0</v>
      </c>
      <c r="S316" s="265"/>
      <c r="T316" s="188">
        <f>IFERROR(INDEX('قرائت کنتور'!A:AZ,MATCH(A316&amp;"-"&amp;T$1,'قرائت کنتور'!B:B,0),MATCH(G316,'قرائت کنتور'!$1:$1,0)),0)</f>
        <v>0</v>
      </c>
      <c r="U316" s="188">
        <f>IFERROR(INDEX('قرائت کنتور'!A:AZ,MATCH(A316&amp;"-"&amp;U$1,'قرائت کنتور'!B:B,0),MATCH(L316,'قرائت کنتور'!$1:$1,0)),0)</f>
        <v>0</v>
      </c>
      <c r="V316" s="188">
        <f>IFERROR(INDEX('قرائت کنتور'!A:AZ,MATCH(A316&amp;"-"&amp;U$1,'قرائت کنتور'!B:B,0),MATCH(G316,'قرائت کنتور'!$1:$1,0)),0)</f>
        <v>0</v>
      </c>
      <c r="W316" s="188">
        <f>IFERROR(INDEX('قرائت کنتور'!A:AZ,MATCH(A316&amp;"-"&amp;W$1,'قرائت کنتور'!B:B,0),MATCH(L316,'قرائت کنتور'!$1:$1,0)),0)</f>
        <v>0</v>
      </c>
      <c r="X316" s="188">
        <f>IFERROR(INDEX('قرائت کنتور'!A:AZ,MATCH(A316&amp;"-"&amp;W$1,'قرائت کنتور'!B:B,0),MATCH(G316,'قرائت کنتور'!$1:$1,0)),0)</f>
        <v>0</v>
      </c>
      <c r="Y316" s="188">
        <f>IFERROR(INDEX('قرائت کنتور'!A:AZ,MATCH(A316&amp;"-"&amp;Y$1,'قرائت کنتور'!B:B,0),MATCH(L316,'قرائت کنتور'!$1:$1,0)),0)</f>
        <v>0</v>
      </c>
      <c r="Z316" s="188">
        <f>IFERROR(INDEX('قرائت کنتور'!A:AZ,MATCH(A316&amp;"-"&amp;Y$1,'قرائت کنتور'!B:B,0),MATCH(G316,'قرائت کنتور'!$1:$1,0)),0)</f>
        <v>0</v>
      </c>
      <c r="AA316" s="188">
        <f>IFERROR(INDEX('قرائت کنتور'!A:AZ,MATCH(A316&amp;"-"&amp;AA$1,'قرائت کنتور'!B:B,0),MATCH(L316,'قرائت کنتور'!$1:$1,0)),0)</f>
        <v>0</v>
      </c>
      <c r="AB316" s="188">
        <f>IFERROR(INDEX('قرائت کنتور'!A:AZ,MATCH(A316&amp;"-"&amp;AA$1,'قرائت کنتور'!B:B,0),MATCH(G316,'قرائت کنتور'!$1:$1,0)),0)</f>
        <v>0</v>
      </c>
      <c r="AC316" s="265"/>
      <c r="AD316" s="188">
        <f t="shared" si="97"/>
        <v>0</v>
      </c>
      <c r="AE316" s="188">
        <f t="shared" si="98"/>
        <v>0</v>
      </c>
      <c r="AF316" s="188">
        <f t="shared" si="99"/>
        <v>0</v>
      </c>
      <c r="AG316" s="188">
        <f t="shared" si="100"/>
        <v>0</v>
      </c>
      <c r="AH316" s="188">
        <f t="shared" si="101"/>
        <v>0</v>
      </c>
      <c r="AI316" s="188">
        <f t="shared" si="102"/>
        <v>0</v>
      </c>
      <c r="AJ316" s="188" t="str">
        <f t="shared" si="103"/>
        <v>0</v>
      </c>
      <c r="AK316" s="265"/>
      <c r="AL316" s="254" t="str">
        <f t="shared" si="104"/>
        <v>---</v>
      </c>
      <c r="AM316" s="254" t="str">
        <f t="shared" si="105"/>
        <v>---</v>
      </c>
      <c r="AN316" s="265"/>
      <c r="AO316" s="188" t="str">
        <f>IFERROR(INDEX('تعرفه ها'!A:Z,MATCH(P316&amp;"-"&amp;AO$1,'تعرفه ها'!C:C,0),MATCH(F316,'تعرفه ها'!$2:$2,0),1),"---")</f>
        <v>---</v>
      </c>
      <c r="AP316" s="188" t="str">
        <f>IFERROR(INDEX('تعرفه ها'!A:Z,MATCH(P316&amp;"-"&amp;AP$1,'تعرفه ها'!C:C,0),MATCH(F316,'تعرفه ها'!$2:$2,0),1),"---")</f>
        <v>---</v>
      </c>
      <c r="AQ316" s="188" t="str">
        <f>IFERROR(INDEX('تعرفه ها'!A:Z,MATCH(P316&amp;"-"&amp;AQ$1,'تعرفه ها'!C:C,0),MATCH(F316,'تعرفه ها'!$2:$2,0),1),"---")</f>
        <v>---</v>
      </c>
      <c r="AR316" s="188" t="str">
        <f>IFERROR(INDEX('تعرفه ها'!A:Z,MATCH(P316&amp;"-"&amp;AR$1,'تعرفه ها'!C:C,0),MATCH(F316,'تعرفه ها'!$2:$2,0),1),"---")</f>
        <v>---</v>
      </c>
      <c r="AS316" s="265"/>
      <c r="AT316" s="415" t="str">
        <f t="shared" si="106"/>
        <v>---</v>
      </c>
      <c r="AU316" s="415" t="str">
        <f t="shared" si="107"/>
        <v>---</v>
      </c>
      <c r="AV316" s="415" t="str">
        <f t="shared" si="108"/>
        <v>---</v>
      </c>
      <c r="AW316" s="415" t="str">
        <f t="shared" si="109"/>
        <v>---</v>
      </c>
      <c r="AX316" s="415" t="str">
        <f t="shared" si="110"/>
        <v>---</v>
      </c>
      <c r="AY316" s="415" t="str">
        <f>IFERROR(AH316*INDEX('تعرفه ها'!A:Z,MATCH("عوارض برق به ازاء هر کیلووات",'تعرفه ها'!$C:$C,0),MATCH(F316,'تعرفه ها'!$2:$2,0)),"---")</f>
        <v>---</v>
      </c>
      <c r="AZ316" s="415" t="str">
        <f t="shared" si="111"/>
        <v>---</v>
      </c>
      <c r="BA316" s="415" t="str">
        <f>IFERROR(ROUND(((AX316+AY316+AZ316)*INDEX('تعرفه ها'!A:Z,MATCH("هزینه نگهداری و تعمیرات شبکه برق",'تعرفه ها'!$C:$C,0),MATCH(F316,'تعرفه ها'!$2:$2,0))/100),0),"---")</f>
        <v>---</v>
      </c>
      <c r="BB316" s="415">
        <f>IFERROR(IF(P316="دیماندی",ROUND(AJ316*INDEX('تعرفه ها'!A:Z,MATCH(BB$1,'تعرفه ها'!$C:$C,0),MATCH(F316,'تعرفه ها'!$2:$2,0))*J316/30,0),0),"---")</f>
        <v>0</v>
      </c>
      <c r="BC316" s="415"/>
      <c r="BD316" s="54" t="str">
        <f>IFERROR(IF(INDEX('اطلاعات دوره'!A:Z,MATCH(G316,'اطلاعات دوره'!C:C,0),MATCH("برق",'اطلاعات دوره'!$1:$1,0))="دارد",ROUND(AX316*INDEX('تعرفه ها'!A:Z,MATCH("پیک فصلی برق",'تعرفه ها'!$C:$C,0),MATCH(F316,'تعرفه ها'!$2:$2,0))/100,0),0),"---")</f>
        <v>---</v>
      </c>
      <c r="BE316" s="415" t="str">
        <f>IFERROR(ROUND(((AX316+AY316+AZ316+BA316+BB316+BC316+BD316)*INDEX('تعرفه ها'!A:Z,MATCH("مالیات برق",'تعرفه ها'!$C:$C,0),MATCH(F316,'تعرفه ها'!$2:$2,0))/100),0),"---")</f>
        <v>---</v>
      </c>
      <c r="BF316" s="415" t="str">
        <f t="shared" si="112"/>
        <v>---</v>
      </c>
      <c r="BG316" s="415" t="str">
        <f t="shared" si="116"/>
        <v>---</v>
      </c>
      <c r="BH316" s="415" t="str">
        <f t="shared" si="113"/>
        <v>---</v>
      </c>
      <c r="BI316" s="54" t="str">
        <f t="shared" si="114"/>
        <v>---</v>
      </c>
      <c r="BJ316" s="55" t="str">
        <f t="shared" si="115"/>
        <v>---</v>
      </c>
      <c r="BK316" s="262"/>
      <c r="BL316" s="183" t="str">
        <f>IFERROR(IF(INDEX(پرداخت!A:AZ,MATCH(A316&amp;" - "&amp;"برق",پرداخت!$B:$B,0),MATCH(G316,پرداخت!$1:$1,0))="نشده","نشده","شده"),"---")</f>
        <v>---</v>
      </c>
      <c r="BN316" s="257"/>
      <c r="BO316" s="257"/>
      <c r="BP316" s="257"/>
      <c r="BQ316" s="257"/>
      <c r="BR316" s="257"/>
      <c r="BS316" s="257"/>
      <c r="BT316" s="257"/>
      <c r="BU316" s="257"/>
      <c r="BV316" s="257"/>
      <c r="BW316" s="257"/>
      <c r="BX316" s="257"/>
      <c r="BY316" s="257"/>
      <c r="BZ316" s="257"/>
      <c r="CA316" s="257"/>
      <c r="CB316" s="257"/>
      <c r="CC316" s="257"/>
      <c r="CD316" s="257"/>
      <c r="CE316" s="257"/>
      <c r="CF316" s="257"/>
      <c r="CG316" s="257"/>
      <c r="CH316"/>
      <c r="CI316"/>
      <c r="CJ316"/>
      <c r="CK316"/>
    </row>
    <row r="317" spans="1:89" ht="33.75" hidden="1">
      <c r="A317" s="170"/>
      <c r="B317" s="47">
        <f>IFERROR(INDEX('اطلاعات انشعابات شرکتها'!A:BB,MATCH(A317,'اطلاعات انشعابات شرکتها'!A:A,0),MATCH(B$1,'اطلاعات انشعابات شرکتها'!$1:$1,0)),0)</f>
        <v>0</v>
      </c>
      <c r="C317" s="48">
        <f>IFERROR(INDEX('اطلاعات انشعابات شرکتها'!A:BB,MATCH(A317,'اطلاعات انشعابات شرکتها'!A:A,0),MATCH(C$1,'اطلاعات انشعابات شرکتها'!$1:$1,0)),0)</f>
        <v>0</v>
      </c>
      <c r="D317" s="45"/>
      <c r="E317" s="171"/>
      <c r="F317" s="170"/>
      <c r="G317" s="188" t="str">
        <f t="shared" si="94"/>
        <v>/</v>
      </c>
      <c r="H317" s="188">
        <f>IFERROR(INDEX('اطلاعات دوره'!A:Z,MATCH(G317,'اطلاعات دوره'!C:C,0),MATCH(H$1,'اطلاعات دوره'!$1:$1,0)),0)</f>
        <v>0</v>
      </c>
      <c r="I317" s="188">
        <f>IFERROR(INDEX('اطلاعات دوره'!A:Z,MATCH(G317,'اطلاعات دوره'!C:C,0),MATCH(I$1,'اطلاعات دوره'!$1:$1,0)),0)</f>
        <v>0</v>
      </c>
      <c r="J317" s="188">
        <f>IFERROR(INDEX('اطلاعات دوره'!A:Z,MATCH(G317,'اطلاعات دوره'!C:C,0),MATCH(J$1,'اطلاعات دوره'!$1:$1,0)),0)</f>
        <v>0</v>
      </c>
      <c r="K317" s="265"/>
      <c r="L317" s="188" t="str">
        <f>IFERROR(INDEX('اطلاعات دوره'!A:Z,MATCH(G317,'اطلاعات دوره'!C:C,0)-1,MATCH("عنوان",'اطلاعات دوره'!$1:$1,0)),"---")</f>
        <v>---</v>
      </c>
      <c r="M317" s="188" t="str">
        <f t="shared" si="95"/>
        <v>----</v>
      </c>
      <c r="N317" s="188" t="str">
        <f t="shared" si="96"/>
        <v>-/</v>
      </c>
      <c r="O317" s="265"/>
      <c r="P317" s="188">
        <f>IFERROR(INDEX('اطلاعات انشعابات شرکتها'!A:BB,MATCH(A317,'اطلاعات انشعابات شرکتها'!A:A,0),MATCH(P$1,'اطلاعات انشعابات شرکتها'!$1:$1,0)),0)</f>
        <v>0</v>
      </c>
      <c r="Q317" s="188">
        <f>IFERROR(INDEX('اطلاعات انشعابات شرکتها'!A:BB,MATCH(A317,'اطلاعات انشعابات شرکتها'!A:A,0),MATCH(Q$1,'اطلاعات انشعابات شرکتها'!$1:$1,0)),0)</f>
        <v>0</v>
      </c>
      <c r="R317" s="188">
        <f>IFERROR(INDEX('اطلاعات انشعابات شرکتها'!A:BB,MATCH(A317,'اطلاعات انشعابات شرکتها'!A:A,0),MATCH(R$1,'اطلاعات انشعابات شرکتها'!$1:$1,0)),0)</f>
        <v>0</v>
      </c>
      <c r="S317" s="265"/>
      <c r="T317" s="188">
        <f>IFERROR(INDEX('قرائت کنتور'!A:AZ,MATCH(A317&amp;"-"&amp;T$1,'قرائت کنتور'!B:B,0),MATCH(G317,'قرائت کنتور'!$1:$1,0)),0)</f>
        <v>0</v>
      </c>
      <c r="U317" s="188">
        <f>IFERROR(INDEX('قرائت کنتور'!A:AZ,MATCH(A317&amp;"-"&amp;U$1,'قرائت کنتور'!B:B,0),MATCH(L317,'قرائت کنتور'!$1:$1,0)),0)</f>
        <v>0</v>
      </c>
      <c r="V317" s="188">
        <f>IFERROR(INDEX('قرائت کنتور'!A:AZ,MATCH(A317&amp;"-"&amp;U$1,'قرائت کنتور'!B:B,0),MATCH(G317,'قرائت کنتور'!$1:$1,0)),0)</f>
        <v>0</v>
      </c>
      <c r="W317" s="188">
        <f>IFERROR(INDEX('قرائت کنتور'!A:AZ,MATCH(A317&amp;"-"&amp;W$1,'قرائت کنتور'!B:B,0),MATCH(L317,'قرائت کنتور'!$1:$1,0)),0)</f>
        <v>0</v>
      </c>
      <c r="X317" s="188">
        <f>IFERROR(INDEX('قرائت کنتور'!A:AZ,MATCH(A317&amp;"-"&amp;W$1,'قرائت کنتور'!B:B,0),MATCH(G317,'قرائت کنتور'!$1:$1,0)),0)</f>
        <v>0</v>
      </c>
      <c r="Y317" s="188">
        <f>IFERROR(INDEX('قرائت کنتور'!A:AZ,MATCH(A317&amp;"-"&amp;Y$1,'قرائت کنتور'!B:B,0),MATCH(L317,'قرائت کنتور'!$1:$1,0)),0)</f>
        <v>0</v>
      </c>
      <c r="Z317" s="188">
        <f>IFERROR(INDEX('قرائت کنتور'!A:AZ,MATCH(A317&amp;"-"&amp;Y$1,'قرائت کنتور'!B:B,0),MATCH(G317,'قرائت کنتور'!$1:$1,0)),0)</f>
        <v>0</v>
      </c>
      <c r="AA317" s="188">
        <f>IFERROR(INDEX('قرائت کنتور'!A:AZ,MATCH(A317&amp;"-"&amp;AA$1,'قرائت کنتور'!B:B,0),MATCH(L317,'قرائت کنتور'!$1:$1,0)),0)</f>
        <v>0</v>
      </c>
      <c r="AB317" s="188">
        <f>IFERROR(INDEX('قرائت کنتور'!A:AZ,MATCH(A317&amp;"-"&amp;AA$1,'قرائت کنتور'!B:B,0),MATCH(G317,'قرائت کنتور'!$1:$1,0)),0)</f>
        <v>0</v>
      </c>
      <c r="AC317" s="265"/>
      <c r="AD317" s="188">
        <f t="shared" si="97"/>
        <v>0</v>
      </c>
      <c r="AE317" s="188">
        <f t="shared" si="98"/>
        <v>0</v>
      </c>
      <c r="AF317" s="188">
        <f t="shared" si="99"/>
        <v>0</v>
      </c>
      <c r="AG317" s="188">
        <f t="shared" si="100"/>
        <v>0</v>
      </c>
      <c r="AH317" s="188">
        <f t="shared" si="101"/>
        <v>0</v>
      </c>
      <c r="AI317" s="188">
        <f t="shared" si="102"/>
        <v>0</v>
      </c>
      <c r="AJ317" s="188" t="str">
        <f t="shared" si="103"/>
        <v>0</v>
      </c>
      <c r="AK317" s="265"/>
      <c r="AL317" s="254" t="str">
        <f t="shared" si="104"/>
        <v>---</v>
      </c>
      <c r="AM317" s="254" t="str">
        <f t="shared" si="105"/>
        <v>---</v>
      </c>
      <c r="AN317" s="265"/>
      <c r="AO317" s="188" t="str">
        <f>IFERROR(INDEX('تعرفه ها'!A:Z,MATCH(P317&amp;"-"&amp;AO$1,'تعرفه ها'!C:C,0),MATCH(F317,'تعرفه ها'!$2:$2,0),1),"---")</f>
        <v>---</v>
      </c>
      <c r="AP317" s="188" t="str">
        <f>IFERROR(INDEX('تعرفه ها'!A:Z,MATCH(P317&amp;"-"&amp;AP$1,'تعرفه ها'!C:C,0),MATCH(F317,'تعرفه ها'!$2:$2,0),1),"---")</f>
        <v>---</v>
      </c>
      <c r="AQ317" s="188" t="str">
        <f>IFERROR(INDEX('تعرفه ها'!A:Z,MATCH(P317&amp;"-"&amp;AQ$1,'تعرفه ها'!C:C,0),MATCH(F317,'تعرفه ها'!$2:$2,0),1),"---")</f>
        <v>---</v>
      </c>
      <c r="AR317" s="188" t="str">
        <f>IFERROR(INDEX('تعرفه ها'!A:Z,MATCH(P317&amp;"-"&amp;AR$1,'تعرفه ها'!C:C,0),MATCH(F317,'تعرفه ها'!$2:$2,0),1),"---")</f>
        <v>---</v>
      </c>
      <c r="AS317" s="265"/>
      <c r="AT317" s="415" t="str">
        <f t="shared" si="106"/>
        <v>---</v>
      </c>
      <c r="AU317" s="415" t="str">
        <f t="shared" si="107"/>
        <v>---</v>
      </c>
      <c r="AV317" s="415" t="str">
        <f t="shared" si="108"/>
        <v>---</v>
      </c>
      <c r="AW317" s="415" t="str">
        <f t="shared" si="109"/>
        <v>---</v>
      </c>
      <c r="AX317" s="415" t="str">
        <f t="shared" si="110"/>
        <v>---</v>
      </c>
      <c r="AY317" s="415" t="str">
        <f>IFERROR(AH317*INDEX('تعرفه ها'!A:Z,MATCH("عوارض برق به ازاء هر کیلووات",'تعرفه ها'!$C:$C,0),MATCH(F317,'تعرفه ها'!$2:$2,0)),"---")</f>
        <v>---</v>
      </c>
      <c r="AZ317" s="415" t="str">
        <f t="shared" si="111"/>
        <v>---</v>
      </c>
      <c r="BA317" s="415" t="str">
        <f>IFERROR(ROUND(((AX317+AY317+AZ317)*INDEX('تعرفه ها'!A:Z,MATCH("هزینه نگهداری و تعمیرات شبکه برق",'تعرفه ها'!$C:$C,0),MATCH(F317,'تعرفه ها'!$2:$2,0))/100),0),"---")</f>
        <v>---</v>
      </c>
      <c r="BB317" s="415">
        <f>IFERROR(IF(P317="دیماندی",ROUND(AJ317*INDEX('تعرفه ها'!A:Z,MATCH(BB$1,'تعرفه ها'!$C:$C,0),MATCH(F317,'تعرفه ها'!$2:$2,0))*J317/30,0),0),"---")</f>
        <v>0</v>
      </c>
      <c r="BC317" s="415"/>
      <c r="BD317" s="54" t="str">
        <f>IFERROR(IF(INDEX('اطلاعات دوره'!A:Z,MATCH(G317,'اطلاعات دوره'!C:C,0),MATCH("برق",'اطلاعات دوره'!$1:$1,0))="دارد",ROUND(AX317*INDEX('تعرفه ها'!A:Z,MATCH("پیک فصلی برق",'تعرفه ها'!$C:$C,0),MATCH(F317,'تعرفه ها'!$2:$2,0))/100,0),0),"---")</f>
        <v>---</v>
      </c>
      <c r="BE317" s="415" t="str">
        <f>IFERROR(ROUND(((AX317+AY317+AZ317+BA317+BB317+BC317+BD317)*INDEX('تعرفه ها'!A:Z,MATCH("مالیات برق",'تعرفه ها'!$C:$C,0),MATCH(F317,'تعرفه ها'!$2:$2,0))/100),0),"---")</f>
        <v>---</v>
      </c>
      <c r="BF317" s="415" t="str">
        <f t="shared" si="112"/>
        <v>---</v>
      </c>
      <c r="BG317" s="415" t="str">
        <f t="shared" si="116"/>
        <v>---</v>
      </c>
      <c r="BH317" s="415" t="str">
        <f t="shared" si="113"/>
        <v>---</v>
      </c>
      <c r="BI317" s="54" t="str">
        <f t="shared" si="114"/>
        <v>---</v>
      </c>
      <c r="BJ317" s="55" t="str">
        <f t="shared" si="115"/>
        <v>---</v>
      </c>
      <c r="BK317" s="262"/>
      <c r="BL317" s="183" t="str">
        <f>IFERROR(IF(INDEX(پرداخت!A:AZ,MATCH(A317&amp;" - "&amp;"برق",پرداخت!$B:$B,0),MATCH(G317,پرداخت!$1:$1,0))="نشده","نشده","شده"),"---")</f>
        <v>---</v>
      </c>
      <c r="BN317" s="257"/>
      <c r="BO317" s="257"/>
      <c r="BP317" s="257"/>
      <c r="BQ317" s="257"/>
      <c r="BR317" s="257"/>
      <c r="BS317" s="257"/>
      <c r="BT317" s="257"/>
      <c r="BU317" s="257"/>
      <c r="BV317" s="257"/>
      <c r="BW317" s="257"/>
      <c r="BX317" s="257"/>
      <c r="BY317" s="257"/>
      <c r="BZ317" s="257"/>
      <c r="CA317" s="257"/>
      <c r="CB317" s="257"/>
      <c r="CC317" s="257"/>
      <c r="CD317" s="257"/>
      <c r="CE317" s="257"/>
      <c r="CF317" s="257"/>
      <c r="CG317" s="257"/>
      <c r="CH317"/>
      <c r="CI317"/>
      <c r="CJ317"/>
      <c r="CK317"/>
    </row>
    <row r="318" spans="1:89" ht="33.75" hidden="1">
      <c r="A318" s="170"/>
      <c r="B318" s="47">
        <f>IFERROR(INDEX('اطلاعات انشعابات شرکتها'!A:BB,MATCH(A318,'اطلاعات انشعابات شرکتها'!A:A,0),MATCH(B$1,'اطلاعات انشعابات شرکتها'!$1:$1,0)),0)</f>
        <v>0</v>
      </c>
      <c r="C318" s="48">
        <f>IFERROR(INDEX('اطلاعات انشعابات شرکتها'!A:BB,MATCH(A318,'اطلاعات انشعابات شرکتها'!A:A,0),MATCH(C$1,'اطلاعات انشعابات شرکتها'!$1:$1,0)),0)</f>
        <v>0</v>
      </c>
      <c r="D318" s="45"/>
      <c r="E318" s="171"/>
      <c r="F318" s="170"/>
      <c r="G318" s="188" t="str">
        <f t="shared" si="94"/>
        <v>/</v>
      </c>
      <c r="H318" s="188">
        <f>IFERROR(INDEX('اطلاعات دوره'!A:Z,MATCH(G318,'اطلاعات دوره'!C:C,0),MATCH(H$1,'اطلاعات دوره'!$1:$1,0)),0)</f>
        <v>0</v>
      </c>
      <c r="I318" s="188">
        <f>IFERROR(INDEX('اطلاعات دوره'!A:Z,MATCH(G318,'اطلاعات دوره'!C:C,0),MATCH(I$1,'اطلاعات دوره'!$1:$1,0)),0)</f>
        <v>0</v>
      </c>
      <c r="J318" s="188">
        <f>IFERROR(INDEX('اطلاعات دوره'!A:Z,MATCH(G318,'اطلاعات دوره'!C:C,0),MATCH(J$1,'اطلاعات دوره'!$1:$1,0)),0)</f>
        <v>0</v>
      </c>
      <c r="K318" s="265"/>
      <c r="L318" s="188" t="str">
        <f>IFERROR(INDEX('اطلاعات دوره'!A:Z,MATCH(G318,'اطلاعات دوره'!C:C,0)-1,MATCH("عنوان",'اطلاعات دوره'!$1:$1,0)),"---")</f>
        <v>---</v>
      </c>
      <c r="M318" s="188" t="str">
        <f t="shared" si="95"/>
        <v>----</v>
      </c>
      <c r="N318" s="188" t="str">
        <f t="shared" si="96"/>
        <v>-/</v>
      </c>
      <c r="O318" s="265"/>
      <c r="P318" s="188">
        <f>IFERROR(INDEX('اطلاعات انشعابات شرکتها'!A:BB,MATCH(A318,'اطلاعات انشعابات شرکتها'!A:A,0),MATCH(P$1,'اطلاعات انشعابات شرکتها'!$1:$1,0)),0)</f>
        <v>0</v>
      </c>
      <c r="Q318" s="188">
        <f>IFERROR(INDEX('اطلاعات انشعابات شرکتها'!A:BB,MATCH(A318,'اطلاعات انشعابات شرکتها'!A:A,0),MATCH(Q$1,'اطلاعات انشعابات شرکتها'!$1:$1,0)),0)</f>
        <v>0</v>
      </c>
      <c r="R318" s="188">
        <f>IFERROR(INDEX('اطلاعات انشعابات شرکتها'!A:BB,MATCH(A318,'اطلاعات انشعابات شرکتها'!A:A,0),MATCH(R$1,'اطلاعات انشعابات شرکتها'!$1:$1,0)),0)</f>
        <v>0</v>
      </c>
      <c r="S318" s="265"/>
      <c r="T318" s="188">
        <f>IFERROR(INDEX('قرائت کنتور'!A:AZ,MATCH(A318&amp;"-"&amp;T$1,'قرائت کنتور'!B:B,0),MATCH(G318,'قرائت کنتور'!$1:$1,0)),0)</f>
        <v>0</v>
      </c>
      <c r="U318" s="188">
        <f>IFERROR(INDEX('قرائت کنتور'!A:AZ,MATCH(A318&amp;"-"&amp;U$1,'قرائت کنتور'!B:B,0),MATCH(L318,'قرائت کنتور'!$1:$1,0)),0)</f>
        <v>0</v>
      </c>
      <c r="V318" s="188">
        <f>IFERROR(INDEX('قرائت کنتور'!A:AZ,MATCH(A318&amp;"-"&amp;U$1,'قرائت کنتور'!B:B,0),MATCH(G318,'قرائت کنتور'!$1:$1,0)),0)</f>
        <v>0</v>
      </c>
      <c r="W318" s="188">
        <f>IFERROR(INDEX('قرائت کنتور'!A:AZ,MATCH(A318&amp;"-"&amp;W$1,'قرائت کنتور'!B:B,0),MATCH(L318,'قرائت کنتور'!$1:$1,0)),0)</f>
        <v>0</v>
      </c>
      <c r="X318" s="188">
        <f>IFERROR(INDEX('قرائت کنتور'!A:AZ,MATCH(A318&amp;"-"&amp;W$1,'قرائت کنتور'!B:B,0),MATCH(G318,'قرائت کنتور'!$1:$1,0)),0)</f>
        <v>0</v>
      </c>
      <c r="Y318" s="188">
        <f>IFERROR(INDEX('قرائت کنتور'!A:AZ,MATCH(A318&amp;"-"&amp;Y$1,'قرائت کنتور'!B:B,0),MATCH(L318,'قرائت کنتور'!$1:$1,0)),0)</f>
        <v>0</v>
      </c>
      <c r="Z318" s="188">
        <f>IFERROR(INDEX('قرائت کنتور'!A:AZ,MATCH(A318&amp;"-"&amp;Y$1,'قرائت کنتور'!B:B,0),MATCH(G318,'قرائت کنتور'!$1:$1,0)),0)</f>
        <v>0</v>
      </c>
      <c r="AA318" s="188">
        <f>IFERROR(INDEX('قرائت کنتور'!A:AZ,MATCH(A318&amp;"-"&amp;AA$1,'قرائت کنتور'!B:B,0),MATCH(L318,'قرائت کنتور'!$1:$1,0)),0)</f>
        <v>0</v>
      </c>
      <c r="AB318" s="188">
        <f>IFERROR(INDEX('قرائت کنتور'!A:AZ,MATCH(A318&amp;"-"&amp;AA$1,'قرائت کنتور'!B:B,0),MATCH(G318,'قرائت کنتور'!$1:$1,0)),0)</f>
        <v>0</v>
      </c>
      <c r="AC318" s="265"/>
      <c r="AD318" s="188">
        <f t="shared" si="97"/>
        <v>0</v>
      </c>
      <c r="AE318" s="188">
        <f t="shared" si="98"/>
        <v>0</v>
      </c>
      <c r="AF318" s="188">
        <f t="shared" si="99"/>
        <v>0</v>
      </c>
      <c r="AG318" s="188">
        <f t="shared" si="100"/>
        <v>0</v>
      </c>
      <c r="AH318" s="188">
        <f t="shared" si="101"/>
        <v>0</v>
      </c>
      <c r="AI318" s="188">
        <f t="shared" si="102"/>
        <v>0</v>
      </c>
      <c r="AJ318" s="188" t="str">
        <f t="shared" si="103"/>
        <v>0</v>
      </c>
      <c r="AK318" s="265"/>
      <c r="AL318" s="254" t="str">
        <f t="shared" si="104"/>
        <v>---</v>
      </c>
      <c r="AM318" s="254" t="str">
        <f t="shared" si="105"/>
        <v>---</v>
      </c>
      <c r="AN318" s="265"/>
      <c r="AO318" s="188" t="str">
        <f>IFERROR(INDEX('تعرفه ها'!A:Z,MATCH(P318&amp;"-"&amp;AO$1,'تعرفه ها'!C:C,0),MATCH(F318,'تعرفه ها'!$2:$2,0),1),"---")</f>
        <v>---</v>
      </c>
      <c r="AP318" s="188" t="str">
        <f>IFERROR(INDEX('تعرفه ها'!A:Z,MATCH(P318&amp;"-"&amp;AP$1,'تعرفه ها'!C:C,0),MATCH(F318,'تعرفه ها'!$2:$2,0),1),"---")</f>
        <v>---</v>
      </c>
      <c r="AQ318" s="188" t="str">
        <f>IFERROR(INDEX('تعرفه ها'!A:Z,MATCH(P318&amp;"-"&amp;AQ$1,'تعرفه ها'!C:C,0),MATCH(F318,'تعرفه ها'!$2:$2,0),1),"---")</f>
        <v>---</v>
      </c>
      <c r="AR318" s="188" t="str">
        <f>IFERROR(INDEX('تعرفه ها'!A:Z,MATCH(P318&amp;"-"&amp;AR$1,'تعرفه ها'!C:C,0),MATCH(F318,'تعرفه ها'!$2:$2,0),1),"---")</f>
        <v>---</v>
      </c>
      <c r="AS318" s="265"/>
      <c r="AT318" s="415" t="str">
        <f t="shared" si="106"/>
        <v>---</v>
      </c>
      <c r="AU318" s="415" t="str">
        <f t="shared" si="107"/>
        <v>---</v>
      </c>
      <c r="AV318" s="415" t="str">
        <f t="shared" si="108"/>
        <v>---</v>
      </c>
      <c r="AW318" s="415" t="str">
        <f t="shared" si="109"/>
        <v>---</v>
      </c>
      <c r="AX318" s="415" t="str">
        <f t="shared" si="110"/>
        <v>---</v>
      </c>
      <c r="AY318" s="415" t="str">
        <f>IFERROR(AH318*INDEX('تعرفه ها'!A:Z,MATCH("عوارض برق به ازاء هر کیلووات",'تعرفه ها'!$C:$C,0),MATCH(F318,'تعرفه ها'!$2:$2,0)),"---")</f>
        <v>---</v>
      </c>
      <c r="AZ318" s="415" t="str">
        <f t="shared" si="111"/>
        <v>---</v>
      </c>
      <c r="BA318" s="415" t="str">
        <f>IFERROR(ROUND(((AX318+AY318+AZ318)*INDEX('تعرفه ها'!A:Z,MATCH("هزینه نگهداری و تعمیرات شبکه برق",'تعرفه ها'!$C:$C,0),MATCH(F318,'تعرفه ها'!$2:$2,0))/100),0),"---")</f>
        <v>---</v>
      </c>
      <c r="BB318" s="415">
        <f>IFERROR(IF(P318="دیماندی",ROUND(AJ318*INDEX('تعرفه ها'!A:Z,MATCH(BB$1,'تعرفه ها'!$C:$C,0),MATCH(F318,'تعرفه ها'!$2:$2,0))*J318/30,0),0),"---")</f>
        <v>0</v>
      </c>
      <c r="BC318" s="415"/>
      <c r="BD318" s="54" t="str">
        <f>IFERROR(IF(INDEX('اطلاعات دوره'!A:Z,MATCH(G318,'اطلاعات دوره'!C:C,0),MATCH("برق",'اطلاعات دوره'!$1:$1,0))="دارد",ROUND(AX318*INDEX('تعرفه ها'!A:Z,MATCH("پیک فصلی برق",'تعرفه ها'!$C:$C,0),MATCH(F318,'تعرفه ها'!$2:$2,0))/100,0),0),"---")</f>
        <v>---</v>
      </c>
      <c r="BE318" s="415" t="str">
        <f>IFERROR(ROUND(((AX318+AY318+AZ318+BA318+BB318+BC318+BD318)*INDEX('تعرفه ها'!A:Z,MATCH("مالیات برق",'تعرفه ها'!$C:$C,0),MATCH(F318,'تعرفه ها'!$2:$2,0))/100),0),"---")</f>
        <v>---</v>
      </c>
      <c r="BF318" s="415" t="str">
        <f t="shared" si="112"/>
        <v>---</v>
      </c>
      <c r="BG318" s="415" t="str">
        <f t="shared" si="116"/>
        <v>---</v>
      </c>
      <c r="BH318" s="415" t="str">
        <f t="shared" si="113"/>
        <v>---</v>
      </c>
      <c r="BI318" s="54" t="str">
        <f t="shared" si="114"/>
        <v>---</v>
      </c>
      <c r="BJ318" s="55" t="str">
        <f t="shared" si="115"/>
        <v>---</v>
      </c>
      <c r="BK318" s="262"/>
      <c r="BL318" s="183" t="str">
        <f>IFERROR(IF(INDEX(پرداخت!A:AZ,MATCH(A318&amp;" - "&amp;"برق",پرداخت!$B:$B,0),MATCH(G318,پرداخت!$1:$1,0))="نشده","نشده","شده"),"---")</f>
        <v>---</v>
      </c>
      <c r="BN318" s="257"/>
      <c r="BO318" s="257"/>
      <c r="BP318" s="257"/>
      <c r="BQ318" s="257"/>
      <c r="BR318" s="257"/>
      <c r="BS318" s="257"/>
      <c r="BT318" s="257"/>
      <c r="BU318" s="257"/>
      <c r="BV318" s="257"/>
      <c r="BW318" s="257"/>
      <c r="BX318" s="257"/>
      <c r="BY318" s="257"/>
      <c r="BZ318" s="257"/>
      <c r="CA318" s="257"/>
      <c r="CB318" s="257"/>
      <c r="CC318" s="257"/>
      <c r="CD318" s="257"/>
      <c r="CE318" s="257"/>
      <c r="CF318" s="257"/>
      <c r="CG318" s="257"/>
      <c r="CH318"/>
      <c r="CI318"/>
      <c r="CJ318"/>
      <c r="CK318"/>
    </row>
    <row r="319" spans="1:89" ht="33.75" hidden="1">
      <c r="A319" s="170"/>
      <c r="B319" s="47">
        <f>IFERROR(INDEX('اطلاعات انشعابات شرکتها'!A:BB,MATCH(A319,'اطلاعات انشعابات شرکتها'!A:A,0),MATCH(B$1,'اطلاعات انشعابات شرکتها'!$1:$1,0)),0)</f>
        <v>0</v>
      </c>
      <c r="C319" s="48">
        <f>IFERROR(INDEX('اطلاعات انشعابات شرکتها'!A:BB,MATCH(A319,'اطلاعات انشعابات شرکتها'!A:A,0),MATCH(C$1,'اطلاعات انشعابات شرکتها'!$1:$1,0)),0)</f>
        <v>0</v>
      </c>
      <c r="D319" s="45"/>
      <c r="E319" s="171"/>
      <c r="F319" s="170"/>
      <c r="G319" s="188" t="str">
        <f t="shared" si="94"/>
        <v>/</v>
      </c>
      <c r="H319" s="188">
        <f>IFERROR(INDEX('اطلاعات دوره'!A:Z,MATCH(G319,'اطلاعات دوره'!C:C,0),MATCH(H$1,'اطلاعات دوره'!$1:$1,0)),0)</f>
        <v>0</v>
      </c>
      <c r="I319" s="188">
        <f>IFERROR(INDEX('اطلاعات دوره'!A:Z,MATCH(G319,'اطلاعات دوره'!C:C,0),MATCH(I$1,'اطلاعات دوره'!$1:$1,0)),0)</f>
        <v>0</v>
      </c>
      <c r="J319" s="188">
        <f>IFERROR(INDEX('اطلاعات دوره'!A:Z,MATCH(G319,'اطلاعات دوره'!C:C,0),MATCH(J$1,'اطلاعات دوره'!$1:$1,0)),0)</f>
        <v>0</v>
      </c>
      <c r="K319" s="265"/>
      <c r="L319" s="188" t="str">
        <f>IFERROR(INDEX('اطلاعات دوره'!A:Z,MATCH(G319,'اطلاعات دوره'!C:C,0)-1,MATCH("عنوان",'اطلاعات دوره'!$1:$1,0)),"---")</f>
        <v>---</v>
      </c>
      <c r="M319" s="188" t="str">
        <f t="shared" si="95"/>
        <v>----</v>
      </c>
      <c r="N319" s="188" t="str">
        <f t="shared" si="96"/>
        <v>-/</v>
      </c>
      <c r="O319" s="265"/>
      <c r="P319" s="188">
        <f>IFERROR(INDEX('اطلاعات انشعابات شرکتها'!A:BB,MATCH(A319,'اطلاعات انشعابات شرکتها'!A:A,0),MATCH(P$1,'اطلاعات انشعابات شرکتها'!$1:$1,0)),0)</f>
        <v>0</v>
      </c>
      <c r="Q319" s="188">
        <f>IFERROR(INDEX('اطلاعات انشعابات شرکتها'!A:BB,MATCH(A319,'اطلاعات انشعابات شرکتها'!A:A,0),MATCH(Q$1,'اطلاعات انشعابات شرکتها'!$1:$1,0)),0)</f>
        <v>0</v>
      </c>
      <c r="R319" s="188">
        <f>IFERROR(INDEX('اطلاعات انشعابات شرکتها'!A:BB,MATCH(A319,'اطلاعات انشعابات شرکتها'!A:A,0),MATCH(R$1,'اطلاعات انشعابات شرکتها'!$1:$1,0)),0)</f>
        <v>0</v>
      </c>
      <c r="S319" s="265"/>
      <c r="T319" s="188">
        <f>IFERROR(INDEX('قرائت کنتور'!A:AZ,MATCH(A319&amp;"-"&amp;T$1,'قرائت کنتور'!B:B,0),MATCH(G319,'قرائت کنتور'!$1:$1,0)),0)</f>
        <v>0</v>
      </c>
      <c r="U319" s="188">
        <f>IFERROR(INDEX('قرائت کنتور'!A:AZ,MATCH(A319&amp;"-"&amp;U$1,'قرائت کنتور'!B:B,0),MATCH(L319,'قرائت کنتور'!$1:$1,0)),0)</f>
        <v>0</v>
      </c>
      <c r="V319" s="188">
        <f>IFERROR(INDEX('قرائت کنتور'!A:AZ,MATCH(A319&amp;"-"&amp;U$1,'قرائت کنتور'!B:B,0),MATCH(G319,'قرائت کنتور'!$1:$1,0)),0)</f>
        <v>0</v>
      </c>
      <c r="W319" s="188">
        <f>IFERROR(INDEX('قرائت کنتور'!A:AZ,MATCH(A319&amp;"-"&amp;W$1,'قرائت کنتور'!B:B,0),MATCH(L319,'قرائت کنتور'!$1:$1,0)),0)</f>
        <v>0</v>
      </c>
      <c r="X319" s="188">
        <f>IFERROR(INDEX('قرائت کنتور'!A:AZ,MATCH(A319&amp;"-"&amp;W$1,'قرائت کنتور'!B:B,0),MATCH(G319,'قرائت کنتور'!$1:$1,0)),0)</f>
        <v>0</v>
      </c>
      <c r="Y319" s="188">
        <f>IFERROR(INDEX('قرائت کنتور'!A:AZ,MATCH(A319&amp;"-"&amp;Y$1,'قرائت کنتور'!B:B,0),MATCH(L319,'قرائت کنتور'!$1:$1,0)),0)</f>
        <v>0</v>
      </c>
      <c r="Z319" s="188">
        <f>IFERROR(INDEX('قرائت کنتور'!A:AZ,MATCH(A319&amp;"-"&amp;Y$1,'قرائت کنتور'!B:B,0),MATCH(G319,'قرائت کنتور'!$1:$1,0)),0)</f>
        <v>0</v>
      </c>
      <c r="AA319" s="188">
        <f>IFERROR(INDEX('قرائت کنتور'!A:AZ,MATCH(A319&amp;"-"&amp;AA$1,'قرائت کنتور'!B:B,0),MATCH(L319,'قرائت کنتور'!$1:$1,0)),0)</f>
        <v>0</v>
      </c>
      <c r="AB319" s="188">
        <f>IFERROR(INDEX('قرائت کنتور'!A:AZ,MATCH(A319&amp;"-"&amp;AA$1,'قرائت کنتور'!B:B,0),MATCH(G319,'قرائت کنتور'!$1:$1,0)),0)</f>
        <v>0</v>
      </c>
      <c r="AC319" s="265"/>
      <c r="AD319" s="188">
        <f t="shared" si="97"/>
        <v>0</v>
      </c>
      <c r="AE319" s="188">
        <f t="shared" si="98"/>
        <v>0</v>
      </c>
      <c r="AF319" s="188">
        <f t="shared" si="99"/>
        <v>0</v>
      </c>
      <c r="AG319" s="188">
        <f t="shared" si="100"/>
        <v>0</v>
      </c>
      <c r="AH319" s="188">
        <f t="shared" si="101"/>
        <v>0</v>
      </c>
      <c r="AI319" s="188">
        <f t="shared" si="102"/>
        <v>0</v>
      </c>
      <c r="AJ319" s="188" t="str">
        <f t="shared" si="103"/>
        <v>0</v>
      </c>
      <c r="AK319" s="265"/>
      <c r="AL319" s="254" t="str">
        <f t="shared" si="104"/>
        <v>---</v>
      </c>
      <c r="AM319" s="254" t="str">
        <f t="shared" si="105"/>
        <v>---</v>
      </c>
      <c r="AN319" s="265"/>
      <c r="AO319" s="188" t="str">
        <f>IFERROR(INDEX('تعرفه ها'!A:Z,MATCH(P319&amp;"-"&amp;AO$1,'تعرفه ها'!C:C,0),MATCH(F319,'تعرفه ها'!$2:$2,0),1),"---")</f>
        <v>---</v>
      </c>
      <c r="AP319" s="188" t="str">
        <f>IFERROR(INDEX('تعرفه ها'!A:Z,MATCH(P319&amp;"-"&amp;AP$1,'تعرفه ها'!C:C,0),MATCH(F319,'تعرفه ها'!$2:$2,0),1),"---")</f>
        <v>---</v>
      </c>
      <c r="AQ319" s="188" t="str">
        <f>IFERROR(INDEX('تعرفه ها'!A:Z,MATCH(P319&amp;"-"&amp;AQ$1,'تعرفه ها'!C:C,0),MATCH(F319,'تعرفه ها'!$2:$2,0),1),"---")</f>
        <v>---</v>
      </c>
      <c r="AR319" s="188" t="str">
        <f>IFERROR(INDEX('تعرفه ها'!A:Z,MATCH(P319&amp;"-"&amp;AR$1,'تعرفه ها'!C:C,0),MATCH(F319,'تعرفه ها'!$2:$2,0),1),"---")</f>
        <v>---</v>
      </c>
      <c r="AS319" s="265"/>
      <c r="AT319" s="415" t="str">
        <f t="shared" si="106"/>
        <v>---</v>
      </c>
      <c r="AU319" s="415" t="str">
        <f t="shared" si="107"/>
        <v>---</v>
      </c>
      <c r="AV319" s="415" t="str">
        <f t="shared" si="108"/>
        <v>---</v>
      </c>
      <c r="AW319" s="415" t="str">
        <f t="shared" si="109"/>
        <v>---</v>
      </c>
      <c r="AX319" s="415" t="str">
        <f t="shared" si="110"/>
        <v>---</v>
      </c>
      <c r="AY319" s="415" t="str">
        <f>IFERROR(AH319*INDEX('تعرفه ها'!A:Z,MATCH("عوارض برق به ازاء هر کیلووات",'تعرفه ها'!$C:$C,0),MATCH(F319,'تعرفه ها'!$2:$2,0)),"---")</f>
        <v>---</v>
      </c>
      <c r="AZ319" s="415" t="str">
        <f t="shared" si="111"/>
        <v>---</v>
      </c>
      <c r="BA319" s="415" t="str">
        <f>IFERROR(ROUND(((AX319+AY319+AZ319)*INDEX('تعرفه ها'!A:Z,MATCH("هزینه نگهداری و تعمیرات شبکه برق",'تعرفه ها'!$C:$C,0),MATCH(F319,'تعرفه ها'!$2:$2,0))/100),0),"---")</f>
        <v>---</v>
      </c>
      <c r="BB319" s="415">
        <f>IFERROR(IF(P319="دیماندی",ROUND(AJ319*INDEX('تعرفه ها'!A:Z,MATCH(BB$1,'تعرفه ها'!$C:$C,0),MATCH(F319,'تعرفه ها'!$2:$2,0))*J319/30,0),0),"---")</f>
        <v>0</v>
      </c>
      <c r="BC319" s="415"/>
      <c r="BD319" s="54" t="str">
        <f>IFERROR(IF(INDEX('اطلاعات دوره'!A:Z,MATCH(G319,'اطلاعات دوره'!C:C,0),MATCH("برق",'اطلاعات دوره'!$1:$1,0))="دارد",ROUND(AX319*INDEX('تعرفه ها'!A:Z,MATCH("پیک فصلی برق",'تعرفه ها'!$C:$C,0),MATCH(F319,'تعرفه ها'!$2:$2,0))/100,0),0),"---")</f>
        <v>---</v>
      </c>
      <c r="BE319" s="415" t="str">
        <f>IFERROR(ROUND(((AX319+AY319+AZ319+BA319+BB319+BC319+BD319)*INDEX('تعرفه ها'!A:Z,MATCH("مالیات برق",'تعرفه ها'!$C:$C,0),MATCH(F319,'تعرفه ها'!$2:$2,0))/100),0),"---")</f>
        <v>---</v>
      </c>
      <c r="BF319" s="415" t="str">
        <f t="shared" si="112"/>
        <v>---</v>
      </c>
      <c r="BG319" s="415" t="str">
        <f t="shared" si="116"/>
        <v>---</v>
      </c>
      <c r="BH319" s="415" t="str">
        <f t="shared" si="113"/>
        <v>---</v>
      </c>
      <c r="BI319" s="54" t="str">
        <f t="shared" si="114"/>
        <v>---</v>
      </c>
      <c r="BJ319" s="55" t="str">
        <f t="shared" si="115"/>
        <v>---</v>
      </c>
      <c r="BK319" s="262"/>
      <c r="BL319" s="183" t="str">
        <f>IFERROR(IF(INDEX(پرداخت!A:AZ,MATCH(A319&amp;" - "&amp;"برق",پرداخت!$B:$B,0),MATCH(G319,پرداخت!$1:$1,0))="نشده","نشده","شده"),"---")</f>
        <v>---</v>
      </c>
      <c r="BN319" s="257"/>
      <c r="BO319" s="257"/>
      <c r="BP319" s="257"/>
      <c r="BQ319" s="257"/>
      <c r="BR319" s="257"/>
      <c r="BS319" s="257"/>
      <c r="BT319" s="257"/>
      <c r="BU319" s="257"/>
      <c r="BV319" s="257"/>
      <c r="BW319" s="257"/>
      <c r="BX319" s="257"/>
      <c r="BY319" s="257"/>
      <c r="BZ319" s="257"/>
      <c r="CA319" s="257"/>
      <c r="CB319" s="257"/>
      <c r="CC319" s="257"/>
      <c r="CD319" s="257"/>
      <c r="CE319" s="257"/>
      <c r="CF319" s="257"/>
      <c r="CG319" s="257"/>
      <c r="CH319"/>
      <c r="CI319"/>
      <c r="CJ319"/>
      <c r="CK319"/>
    </row>
    <row r="320" spans="1:89" ht="33.75" hidden="1">
      <c r="A320" s="170"/>
      <c r="B320" s="47">
        <f>IFERROR(INDEX('اطلاعات انشعابات شرکتها'!A:BB,MATCH(A320,'اطلاعات انشعابات شرکتها'!A:A,0),MATCH(B$1,'اطلاعات انشعابات شرکتها'!$1:$1,0)),0)</f>
        <v>0</v>
      </c>
      <c r="C320" s="48">
        <f>IFERROR(INDEX('اطلاعات انشعابات شرکتها'!A:BB,MATCH(A320,'اطلاعات انشعابات شرکتها'!A:A,0),MATCH(C$1,'اطلاعات انشعابات شرکتها'!$1:$1,0)),0)</f>
        <v>0</v>
      </c>
      <c r="D320" s="45"/>
      <c r="E320" s="171"/>
      <c r="F320" s="170"/>
      <c r="G320" s="188" t="str">
        <f t="shared" si="94"/>
        <v>/</v>
      </c>
      <c r="H320" s="188">
        <f>IFERROR(INDEX('اطلاعات دوره'!A:Z,MATCH(G320,'اطلاعات دوره'!C:C,0),MATCH(H$1,'اطلاعات دوره'!$1:$1,0)),0)</f>
        <v>0</v>
      </c>
      <c r="I320" s="188">
        <f>IFERROR(INDEX('اطلاعات دوره'!A:Z,MATCH(G320,'اطلاعات دوره'!C:C,0),MATCH(I$1,'اطلاعات دوره'!$1:$1,0)),0)</f>
        <v>0</v>
      </c>
      <c r="J320" s="188">
        <f>IFERROR(INDEX('اطلاعات دوره'!A:Z,MATCH(G320,'اطلاعات دوره'!C:C,0),MATCH(J$1,'اطلاعات دوره'!$1:$1,0)),0)</f>
        <v>0</v>
      </c>
      <c r="K320" s="265"/>
      <c r="L320" s="188" t="str">
        <f>IFERROR(INDEX('اطلاعات دوره'!A:Z,MATCH(G320,'اطلاعات دوره'!C:C,0)-1,MATCH("عنوان",'اطلاعات دوره'!$1:$1,0)),"---")</f>
        <v>---</v>
      </c>
      <c r="M320" s="188" t="str">
        <f t="shared" si="95"/>
        <v>----</v>
      </c>
      <c r="N320" s="188" t="str">
        <f t="shared" si="96"/>
        <v>-/</v>
      </c>
      <c r="O320" s="265"/>
      <c r="P320" s="188">
        <f>IFERROR(INDEX('اطلاعات انشعابات شرکتها'!A:BB,MATCH(A320,'اطلاعات انشعابات شرکتها'!A:A,0),MATCH(P$1,'اطلاعات انشعابات شرکتها'!$1:$1,0)),0)</f>
        <v>0</v>
      </c>
      <c r="Q320" s="188">
        <f>IFERROR(INDEX('اطلاعات انشعابات شرکتها'!A:BB,MATCH(A320,'اطلاعات انشعابات شرکتها'!A:A,0),MATCH(Q$1,'اطلاعات انشعابات شرکتها'!$1:$1,0)),0)</f>
        <v>0</v>
      </c>
      <c r="R320" s="188">
        <f>IFERROR(INDEX('اطلاعات انشعابات شرکتها'!A:BB,MATCH(A320,'اطلاعات انشعابات شرکتها'!A:A,0),MATCH(R$1,'اطلاعات انشعابات شرکتها'!$1:$1,0)),0)</f>
        <v>0</v>
      </c>
      <c r="S320" s="265"/>
      <c r="T320" s="188">
        <f>IFERROR(INDEX('قرائت کنتور'!A:AZ,MATCH(A320&amp;"-"&amp;T$1,'قرائت کنتور'!B:B,0),MATCH(G320,'قرائت کنتور'!$1:$1,0)),0)</f>
        <v>0</v>
      </c>
      <c r="U320" s="188">
        <f>IFERROR(INDEX('قرائت کنتور'!A:AZ,MATCH(A320&amp;"-"&amp;U$1,'قرائت کنتور'!B:B,0),MATCH(L320,'قرائت کنتور'!$1:$1,0)),0)</f>
        <v>0</v>
      </c>
      <c r="V320" s="188">
        <f>IFERROR(INDEX('قرائت کنتور'!A:AZ,MATCH(A320&amp;"-"&amp;U$1,'قرائت کنتور'!B:B,0),MATCH(G320,'قرائت کنتور'!$1:$1,0)),0)</f>
        <v>0</v>
      </c>
      <c r="W320" s="188">
        <f>IFERROR(INDEX('قرائت کنتور'!A:AZ,MATCH(A320&amp;"-"&amp;W$1,'قرائت کنتور'!B:B,0),MATCH(L320,'قرائت کنتور'!$1:$1,0)),0)</f>
        <v>0</v>
      </c>
      <c r="X320" s="188">
        <f>IFERROR(INDEX('قرائت کنتور'!A:AZ,MATCH(A320&amp;"-"&amp;W$1,'قرائت کنتور'!B:B,0),MATCH(G320,'قرائت کنتور'!$1:$1,0)),0)</f>
        <v>0</v>
      </c>
      <c r="Y320" s="188">
        <f>IFERROR(INDEX('قرائت کنتور'!A:AZ,MATCH(A320&amp;"-"&amp;Y$1,'قرائت کنتور'!B:B,0),MATCH(L320,'قرائت کنتور'!$1:$1,0)),0)</f>
        <v>0</v>
      </c>
      <c r="Z320" s="188">
        <f>IFERROR(INDEX('قرائت کنتور'!A:AZ,MATCH(A320&amp;"-"&amp;Y$1,'قرائت کنتور'!B:B,0),MATCH(G320,'قرائت کنتور'!$1:$1,0)),0)</f>
        <v>0</v>
      </c>
      <c r="AA320" s="188">
        <f>IFERROR(INDEX('قرائت کنتور'!A:AZ,MATCH(A320&amp;"-"&amp;AA$1,'قرائت کنتور'!B:B,0),MATCH(L320,'قرائت کنتور'!$1:$1,0)),0)</f>
        <v>0</v>
      </c>
      <c r="AB320" s="188">
        <f>IFERROR(INDEX('قرائت کنتور'!A:AZ,MATCH(A320&amp;"-"&amp;AA$1,'قرائت کنتور'!B:B,0),MATCH(G320,'قرائت کنتور'!$1:$1,0)),0)</f>
        <v>0</v>
      </c>
      <c r="AC320" s="265"/>
      <c r="AD320" s="188">
        <f t="shared" si="97"/>
        <v>0</v>
      </c>
      <c r="AE320" s="188">
        <f t="shared" si="98"/>
        <v>0</v>
      </c>
      <c r="AF320" s="188">
        <f t="shared" si="99"/>
        <v>0</v>
      </c>
      <c r="AG320" s="188">
        <f t="shared" si="100"/>
        <v>0</v>
      </c>
      <c r="AH320" s="188">
        <f t="shared" si="101"/>
        <v>0</v>
      </c>
      <c r="AI320" s="188">
        <f t="shared" si="102"/>
        <v>0</v>
      </c>
      <c r="AJ320" s="188" t="str">
        <f t="shared" si="103"/>
        <v>0</v>
      </c>
      <c r="AK320" s="265"/>
      <c r="AL320" s="254" t="str">
        <f t="shared" si="104"/>
        <v>---</v>
      </c>
      <c r="AM320" s="254" t="str">
        <f t="shared" si="105"/>
        <v>---</v>
      </c>
      <c r="AN320" s="265"/>
      <c r="AO320" s="188" t="str">
        <f>IFERROR(INDEX('تعرفه ها'!A:Z,MATCH(P320&amp;"-"&amp;AO$1,'تعرفه ها'!C:C,0),MATCH(F320,'تعرفه ها'!$2:$2,0),1),"---")</f>
        <v>---</v>
      </c>
      <c r="AP320" s="188" t="str">
        <f>IFERROR(INDEX('تعرفه ها'!A:Z,MATCH(P320&amp;"-"&amp;AP$1,'تعرفه ها'!C:C,0),MATCH(F320,'تعرفه ها'!$2:$2,0),1),"---")</f>
        <v>---</v>
      </c>
      <c r="AQ320" s="188" t="str">
        <f>IFERROR(INDEX('تعرفه ها'!A:Z,MATCH(P320&amp;"-"&amp;AQ$1,'تعرفه ها'!C:C,0),MATCH(F320,'تعرفه ها'!$2:$2,0),1),"---")</f>
        <v>---</v>
      </c>
      <c r="AR320" s="188" t="str">
        <f>IFERROR(INDEX('تعرفه ها'!A:Z,MATCH(P320&amp;"-"&amp;AR$1,'تعرفه ها'!C:C,0),MATCH(F320,'تعرفه ها'!$2:$2,0),1),"---")</f>
        <v>---</v>
      </c>
      <c r="AS320" s="265"/>
      <c r="AT320" s="415" t="str">
        <f t="shared" si="106"/>
        <v>---</v>
      </c>
      <c r="AU320" s="415" t="str">
        <f t="shared" si="107"/>
        <v>---</v>
      </c>
      <c r="AV320" s="415" t="str">
        <f t="shared" si="108"/>
        <v>---</v>
      </c>
      <c r="AW320" s="415" t="str">
        <f t="shared" si="109"/>
        <v>---</v>
      </c>
      <c r="AX320" s="415" t="str">
        <f t="shared" si="110"/>
        <v>---</v>
      </c>
      <c r="AY320" s="415" t="str">
        <f>IFERROR(AH320*INDEX('تعرفه ها'!A:Z,MATCH("عوارض برق به ازاء هر کیلووات",'تعرفه ها'!$C:$C,0),MATCH(F320,'تعرفه ها'!$2:$2,0)),"---")</f>
        <v>---</v>
      </c>
      <c r="AZ320" s="415" t="str">
        <f t="shared" si="111"/>
        <v>---</v>
      </c>
      <c r="BA320" s="415" t="str">
        <f>IFERROR(ROUND(((AX320+AY320+AZ320)*INDEX('تعرفه ها'!A:Z,MATCH("هزینه نگهداری و تعمیرات شبکه برق",'تعرفه ها'!$C:$C,0),MATCH(F320,'تعرفه ها'!$2:$2,0))/100),0),"---")</f>
        <v>---</v>
      </c>
      <c r="BB320" s="415">
        <f>IFERROR(IF(P320="دیماندی",ROUND(AJ320*INDEX('تعرفه ها'!A:Z,MATCH(BB$1,'تعرفه ها'!$C:$C,0),MATCH(F320,'تعرفه ها'!$2:$2,0))*J320/30,0),0),"---")</f>
        <v>0</v>
      </c>
      <c r="BC320" s="415"/>
      <c r="BD320" s="54" t="str">
        <f>IFERROR(IF(INDEX('اطلاعات دوره'!A:Z,MATCH(G320,'اطلاعات دوره'!C:C,0),MATCH("برق",'اطلاعات دوره'!$1:$1,0))="دارد",ROUND(AX320*INDEX('تعرفه ها'!A:Z,MATCH("پیک فصلی برق",'تعرفه ها'!$C:$C,0),MATCH(F320,'تعرفه ها'!$2:$2,0))/100,0),0),"---")</f>
        <v>---</v>
      </c>
      <c r="BE320" s="415" t="str">
        <f>IFERROR(ROUND(((AX320+AY320+AZ320+BA320+BB320+BC320+BD320)*INDEX('تعرفه ها'!A:Z,MATCH("مالیات برق",'تعرفه ها'!$C:$C,0),MATCH(F320,'تعرفه ها'!$2:$2,0))/100),0),"---")</f>
        <v>---</v>
      </c>
      <c r="BF320" s="415" t="str">
        <f t="shared" si="112"/>
        <v>---</v>
      </c>
      <c r="BG320" s="415" t="str">
        <f t="shared" si="116"/>
        <v>---</v>
      </c>
      <c r="BH320" s="415" t="str">
        <f t="shared" si="113"/>
        <v>---</v>
      </c>
      <c r="BI320" s="54" t="str">
        <f t="shared" si="114"/>
        <v>---</v>
      </c>
      <c r="BJ320" s="55" t="str">
        <f t="shared" si="115"/>
        <v>---</v>
      </c>
      <c r="BK320" s="262"/>
      <c r="BL320" s="183" t="str">
        <f>IFERROR(IF(INDEX(پرداخت!A:AZ,MATCH(A320&amp;" - "&amp;"برق",پرداخت!$B:$B,0),MATCH(G320,پرداخت!$1:$1,0))="نشده","نشده","شده"),"---")</f>
        <v>---</v>
      </c>
      <c r="BN320" s="257"/>
      <c r="BO320" s="257"/>
      <c r="BP320" s="257"/>
      <c r="BQ320" s="257"/>
      <c r="BR320" s="257"/>
      <c r="BS320" s="257"/>
      <c r="BT320" s="257"/>
      <c r="BU320" s="257"/>
      <c r="BV320" s="257"/>
      <c r="BW320" s="257"/>
      <c r="BX320" s="257"/>
      <c r="BY320" s="257"/>
      <c r="BZ320" s="257"/>
      <c r="CA320" s="257"/>
      <c r="CB320" s="257"/>
      <c r="CC320" s="257"/>
      <c r="CD320" s="257"/>
      <c r="CE320" s="257"/>
      <c r="CF320" s="257"/>
      <c r="CG320" s="257"/>
      <c r="CH320"/>
      <c r="CI320"/>
      <c r="CJ320"/>
      <c r="CK320"/>
    </row>
    <row r="321" spans="1:89" ht="33.75" hidden="1">
      <c r="A321" s="170"/>
      <c r="B321" s="47">
        <f>IFERROR(INDEX('اطلاعات انشعابات شرکتها'!A:BB,MATCH(A321,'اطلاعات انشعابات شرکتها'!A:A,0),MATCH(B$1,'اطلاعات انشعابات شرکتها'!$1:$1,0)),0)</f>
        <v>0</v>
      </c>
      <c r="C321" s="48">
        <f>IFERROR(INDEX('اطلاعات انشعابات شرکتها'!A:BB,MATCH(A321,'اطلاعات انشعابات شرکتها'!A:A,0),MATCH(C$1,'اطلاعات انشعابات شرکتها'!$1:$1,0)),0)</f>
        <v>0</v>
      </c>
      <c r="D321" s="45"/>
      <c r="E321" s="171"/>
      <c r="F321" s="170"/>
      <c r="G321" s="188" t="str">
        <f t="shared" si="94"/>
        <v>/</v>
      </c>
      <c r="H321" s="188">
        <f>IFERROR(INDEX('اطلاعات دوره'!A:Z,MATCH(G321,'اطلاعات دوره'!C:C,0),MATCH(H$1,'اطلاعات دوره'!$1:$1,0)),0)</f>
        <v>0</v>
      </c>
      <c r="I321" s="188">
        <f>IFERROR(INDEX('اطلاعات دوره'!A:Z,MATCH(G321,'اطلاعات دوره'!C:C,0),MATCH(I$1,'اطلاعات دوره'!$1:$1,0)),0)</f>
        <v>0</v>
      </c>
      <c r="J321" s="188">
        <f>IFERROR(INDEX('اطلاعات دوره'!A:Z,MATCH(G321,'اطلاعات دوره'!C:C,0),MATCH(J$1,'اطلاعات دوره'!$1:$1,0)),0)</f>
        <v>0</v>
      </c>
      <c r="K321" s="265"/>
      <c r="L321" s="188" t="str">
        <f>IFERROR(INDEX('اطلاعات دوره'!A:Z,MATCH(G321,'اطلاعات دوره'!C:C,0)-1,MATCH("عنوان",'اطلاعات دوره'!$1:$1,0)),"---")</f>
        <v>---</v>
      </c>
      <c r="M321" s="188" t="str">
        <f t="shared" si="95"/>
        <v>----</v>
      </c>
      <c r="N321" s="188" t="str">
        <f t="shared" si="96"/>
        <v>-/</v>
      </c>
      <c r="O321" s="265"/>
      <c r="P321" s="188">
        <f>IFERROR(INDEX('اطلاعات انشعابات شرکتها'!A:BB,MATCH(A321,'اطلاعات انشعابات شرکتها'!A:A,0),MATCH(P$1,'اطلاعات انشعابات شرکتها'!$1:$1,0)),0)</f>
        <v>0</v>
      </c>
      <c r="Q321" s="188">
        <f>IFERROR(INDEX('اطلاعات انشعابات شرکتها'!A:BB,MATCH(A321,'اطلاعات انشعابات شرکتها'!A:A,0),MATCH(Q$1,'اطلاعات انشعابات شرکتها'!$1:$1,0)),0)</f>
        <v>0</v>
      </c>
      <c r="R321" s="188">
        <f>IFERROR(INDEX('اطلاعات انشعابات شرکتها'!A:BB,MATCH(A321,'اطلاعات انشعابات شرکتها'!A:A,0),MATCH(R$1,'اطلاعات انشعابات شرکتها'!$1:$1,0)),0)</f>
        <v>0</v>
      </c>
      <c r="S321" s="265"/>
      <c r="T321" s="188">
        <f>IFERROR(INDEX('قرائت کنتور'!A:AZ,MATCH(A321&amp;"-"&amp;T$1,'قرائت کنتور'!B:B,0),MATCH(G321,'قرائت کنتور'!$1:$1,0)),0)</f>
        <v>0</v>
      </c>
      <c r="U321" s="188">
        <f>IFERROR(INDEX('قرائت کنتور'!A:AZ,MATCH(A321&amp;"-"&amp;U$1,'قرائت کنتور'!B:B,0),MATCH(L321,'قرائت کنتور'!$1:$1,0)),0)</f>
        <v>0</v>
      </c>
      <c r="V321" s="188">
        <f>IFERROR(INDEX('قرائت کنتور'!A:AZ,MATCH(A321&amp;"-"&amp;U$1,'قرائت کنتور'!B:B,0),MATCH(G321,'قرائت کنتور'!$1:$1,0)),0)</f>
        <v>0</v>
      </c>
      <c r="W321" s="188">
        <f>IFERROR(INDEX('قرائت کنتور'!A:AZ,MATCH(A321&amp;"-"&amp;W$1,'قرائت کنتور'!B:B,0),MATCH(L321,'قرائت کنتور'!$1:$1,0)),0)</f>
        <v>0</v>
      </c>
      <c r="X321" s="188">
        <f>IFERROR(INDEX('قرائت کنتور'!A:AZ,MATCH(A321&amp;"-"&amp;W$1,'قرائت کنتور'!B:B,0),MATCH(G321,'قرائت کنتور'!$1:$1,0)),0)</f>
        <v>0</v>
      </c>
      <c r="Y321" s="188">
        <f>IFERROR(INDEX('قرائت کنتور'!A:AZ,MATCH(A321&amp;"-"&amp;Y$1,'قرائت کنتور'!B:B,0),MATCH(L321,'قرائت کنتور'!$1:$1,0)),0)</f>
        <v>0</v>
      </c>
      <c r="Z321" s="188">
        <f>IFERROR(INDEX('قرائت کنتور'!A:AZ,MATCH(A321&amp;"-"&amp;Y$1,'قرائت کنتور'!B:B,0),MATCH(G321,'قرائت کنتور'!$1:$1,0)),0)</f>
        <v>0</v>
      </c>
      <c r="AA321" s="188">
        <f>IFERROR(INDEX('قرائت کنتور'!A:AZ,MATCH(A321&amp;"-"&amp;AA$1,'قرائت کنتور'!B:B,0),MATCH(L321,'قرائت کنتور'!$1:$1,0)),0)</f>
        <v>0</v>
      </c>
      <c r="AB321" s="188">
        <f>IFERROR(INDEX('قرائت کنتور'!A:AZ,MATCH(A321&amp;"-"&amp;AA$1,'قرائت کنتور'!B:B,0),MATCH(G321,'قرائت کنتور'!$1:$1,0)),0)</f>
        <v>0</v>
      </c>
      <c r="AC321" s="265"/>
      <c r="AD321" s="188">
        <f t="shared" si="97"/>
        <v>0</v>
      </c>
      <c r="AE321" s="188">
        <f t="shared" si="98"/>
        <v>0</v>
      </c>
      <c r="AF321" s="188">
        <f t="shared" si="99"/>
        <v>0</v>
      </c>
      <c r="AG321" s="188">
        <f t="shared" si="100"/>
        <v>0</v>
      </c>
      <c r="AH321" s="188">
        <f t="shared" si="101"/>
        <v>0</v>
      </c>
      <c r="AI321" s="188">
        <f t="shared" si="102"/>
        <v>0</v>
      </c>
      <c r="AJ321" s="188" t="str">
        <f t="shared" si="103"/>
        <v>0</v>
      </c>
      <c r="AK321" s="265"/>
      <c r="AL321" s="254" t="str">
        <f t="shared" si="104"/>
        <v>---</v>
      </c>
      <c r="AM321" s="254" t="str">
        <f t="shared" si="105"/>
        <v>---</v>
      </c>
      <c r="AN321" s="265"/>
      <c r="AO321" s="188" t="str">
        <f>IFERROR(INDEX('تعرفه ها'!A:Z,MATCH(P321&amp;"-"&amp;AO$1,'تعرفه ها'!C:C,0),MATCH(F321,'تعرفه ها'!$2:$2,0),1),"---")</f>
        <v>---</v>
      </c>
      <c r="AP321" s="188" t="str">
        <f>IFERROR(INDEX('تعرفه ها'!A:Z,MATCH(P321&amp;"-"&amp;AP$1,'تعرفه ها'!C:C,0),MATCH(F321,'تعرفه ها'!$2:$2,0),1),"---")</f>
        <v>---</v>
      </c>
      <c r="AQ321" s="188" t="str">
        <f>IFERROR(INDEX('تعرفه ها'!A:Z,MATCH(P321&amp;"-"&amp;AQ$1,'تعرفه ها'!C:C,0),MATCH(F321,'تعرفه ها'!$2:$2,0),1),"---")</f>
        <v>---</v>
      </c>
      <c r="AR321" s="188" t="str">
        <f>IFERROR(INDEX('تعرفه ها'!A:Z,MATCH(P321&amp;"-"&amp;AR$1,'تعرفه ها'!C:C,0),MATCH(F321,'تعرفه ها'!$2:$2,0),1),"---")</f>
        <v>---</v>
      </c>
      <c r="AS321" s="265"/>
      <c r="AT321" s="415" t="str">
        <f t="shared" si="106"/>
        <v>---</v>
      </c>
      <c r="AU321" s="415" t="str">
        <f t="shared" si="107"/>
        <v>---</v>
      </c>
      <c r="AV321" s="415" t="str">
        <f t="shared" si="108"/>
        <v>---</v>
      </c>
      <c r="AW321" s="415" t="str">
        <f t="shared" si="109"/>
        <v>---</v>
      </c>
      <c r="AX321" s="415" t="str">
        <f t="shared" si="110"/>
        <v>---</v>
      </c>
      <c r="AY321" s="415" t="str">
        <f>IFERROR(AH321*INDEX('تعرفه ها'!A:Z,MATCH("عوارض برق به ازاء هر کیلووات",'تعرفه ها'!$C:$C,0),MATCH(F321,'تعرفه ها'!$2:$2,0)),"---")</f>
        <v>---</v>
      </c>
      <c r="AZ321" s="415" t="str">
        <f t="shared" si="111"/>
        <v>---</v>
      </c>
      <c r="BA321" s="415" t="str">
        <f>IFERROR(ROUND(((AX321+AY321+AZ321)*INDEX('تعرفه ها'!A:Z,MATCH("هزینه نگهداری و تعمیرات شبکه برق",'تعرفه ها'!$C:$C,0),MATCH(F321,'تعرفه ها'!$2:$2,0))/100),0),"---")</f>
        <v>---</v>
      </c>
      <c r="BB321" s="415">
        <f>IFERROR(IF(P321="دیماندی",ROUND(AJ321*INDEX('تعرفه ها'!A:Z,MATCH(BB$1,'تعرفه ها'!$C:$C,0),MATCH(F321,'تعرفه ها'!$2:$2,0))*J321/30,0),0),"---")</f>
        <v>0</v>
      </c>
      <c r="BC321" s="415"/>
      <c r="BD321" s="54" t="str">
        <f>IFERROR(IF(INDEX('اطلاعات دوره'!A:Z,MATCH(G321,'اطلاعات دوره'!C:C,0),MATCH("برق",'اطلاعات دوره'!$1:$1,0))="دارد",ROUND(AX321*INDEX('تعرفه ها'!A:Z,MATCH("پیک فصلی برق",'تعرفه ها'!$C:$C,0),MATCH(F321,'تعرفه ها'!$2:$2,0))/100,0),0),"---")</f>
        <v>---</v>
      </c>
      <c r="BE321" s="415" t="str">
        <f>IFERROR(ROUND(((AX321+AY321+AZ321+BA321+BB321+BC321+BD321)*INDEX('تعرفه ها'!A:Z,MATCH("مالیات برق",'تعرفه ها'!$C:$C,0),MATCH(F321,'تعرفه ها'!$2:$2,0))/100),0),"---")</f>
        <v>---</v>
      </c>
      <c r="BF321" s="415" t="str">
        <f t="shared" si="112"/>
        <v>---</v>
      </c>
      <c r="BG321" s="415" t="str">
        <f t="shared" si="116"/>
        <v>---</v>
      </c>
      <c r="BH321" s="415" t="str">
        <f t="shared" si="113"/>
        <v>---</v>
      </c>
      <c r="BI321" s="54" t="str">
        <f t="shared" si="114"/>
        <v>---</v>
      </c>
      <c r="BJ321" s="55" t="str">
        <f t="shared" si="115"/>
        <v>---</v>
      </c>
      <c r="BK321" s="262"/>
      <c r="BL321" s="183" t="str">
        <f>IFERROR(IF(INDEX(پرداخت!A:AZ,MATCH(A321&amp;" - "&amp;"برق",پرداخت!$B:$B,0),MATCH(G321,پرداخت!$1:$1,0))="نشده","نشده","شده"),"---")</f>
        <v>---</v>
      </c>
      <c r="BN321" s="257"/>
      <c r="BO321" s="257"/>
      <c r="BP321" s="257"/>
      <c r="BQ321" s="257"/>
      <c r="BR321" s="257"/>
      <c r="BS321" s="257"/>
      <c r="BT321" s="257"/>
      <c r="BU321" s="257"/>
      <c r="BV321" s="257"/>
      <c r="BW321" s="257"/>
      <c r="BX321" s="257"/>
      <c r="BY321" s="257"/>
      <c r="BZ321" s="257"/>
      <c r="CA321" s="257"/>
      <c r="CB321" s="257"/>
      <c r="CC321" s="257"/>
      <c r="CD321" s="257"/>
      <c r="CE321" s="257"/>
      <c r="CF321" s="257"/>
      <c r="CG321" s="257"/>
      <c r="CH321"/>
      <c r="CI321"/>
      <c r="CJ321"/>
      <c r="CK321"/>
    </row>
    <row r="322" spans="1:89" ht="33.75" hidden="1">
      <c r="A322" s="170"/>
      <c r="B322" s="47">
        <f>IFERROR(INDEX('اطلاعات انشعابات شرکتها'!A:BB,MATCH(A322,'اطلاعات انشعابات شرکتها'!A:A,0),MATCH(B$1,'اطلاعات انشعابات شرکتها'!$1:$1,0)),0)</f>
        <v>0</v>
      </c>
      <c r="C322" s="48">
        <f>IFERROR(INDEX('اطلاعات انشعابات شرکتها'!A:BB,MATCH(A322,'اطلاعات انشعابات شرکتها'!A:A,0),MATCH(C$1,'اطلاعات انشعابات شرکتها'!$1:$1,0)),0)</f>
        <v>0</v>
      </c>
      <c r="D322" s="45"/>
      <c r="E322" s="171"/>
      <c r="F322" s="170"/>
      <c r="G322" s="188" t="str">
        <f t="shared" si="94"/>
        <v>/</v>
      </c>
      <c r="H322" s="188">
        <f>IFERROR(INDEX('اطلاعات دوره'!A:Z,MATCH(G322,'اطلاعات دوره'!C:C,0),MATCH(H$1,'اطلاعات دوره'!$1:$1,0)),0)</f>
        <v>0</v>
      </c>
      <c r="I322" s="188">
        <f>IFERROR(INDEX('اطلاعات دوره'!A:Z,MATCH(G322,'اطلاعات دوره'!C:C,0),MATCH(I$1,'اطلاعات دوره'!$1:$1,0)),0)</f>
        <v>0</v>
      </c>
      <c r="J322" s="188">
        <f>IFERROR(INDEX('اطلاعات دوره'!A:Z,MATCH(G322,'اطلاعات دوره'!C:C,0),MATCH(J$1,'اطلاعات دوره'!$1:$1,0)),0)</f>
        <v>0</v>
      </c>
      <c r="K322" s="265"/>
      <c r="L322" s="188" t="str">
        <f>IFERROR(INDEX('اطلاعات دوره'!A:Z,MATCH(G322,'اطلاعات دوره'!C:C,0)-1,MATCH("عنوان",'اطلاعات دوره'!$1:$1,0)),"---")</f>
        <v>---</v>
      </c>
      <c r="M322" s="188" t="str">
        <f t="shared" si="95"/>
        <v>----</v>
      </c>
      <c r="N322" s="188" t="str">
        <f t="shared" si="96"/>
        <v>-/</v>
      </c>
      <c r="O322" s="265"/>
      <c r="P322" s="188">
        <f>IFERROR(INDEX('اطلاعات انشعابات شرکتها'!A:BB,MATCH(A322,'اطلاعات انشعابات شرکتها'!A:A,0),MATCH(P$1,'اطلاعات انشعابات شرکتها'!$1:$1,0)),0)</f>
        <v>0</v>
      </c>
      <c r="Q322" s="188">
        <f>IFERROR(INDEX('اطلاعات انشعابات شرکتها'!A:BB,MATCH(A322,'اطلاعات انشعابات شرکتها'!A:A,0),MATCH(Q$1,'اطلاعات انشعابات شرکتها'!$1:$1,0)),0)</f>
        <v>0</v>
      </c>
      <c r="R322" s="188">
        <f>IFERROR(INDEX('اطلاعات انشعابات شرکتها'!A:BB,MATCH(A322,'اطلاعات انشعابات شرکتها'!A:A,0),MATCH(R$1,'اطلاعات انشعابات شرکتها'!$1:$1,0)),0)</f>
        <v>0</v>
      </c>
      <c r="S322" s="265"/>
      <c r="T322" s="188">
        <f>IFERROR(INDEX('قرائت کنتور'!A:AZ,MATCH(A322&amp;"-"&amp;T$1,'قرائت کنتور'!B:B,0),MATCH(G322,'قرائت کنتور'!$1:$1,0)),0)</f>
        <v>0</v>
      </c>
      <c r="U322" s="188">
        <f>IFERROR(INDEX('قرائت کنتور'!A:AZ,MATCH(A322&amp;"-"&amp;U$1,'قرائت کنتور'!B:B,0),MATCH(L322,'قرائت کنتور'!$1:$1,0)),0)</f>
        <v>0</v>
      </c>
      <c r="V322" s="188">
        <f>IFERROR(INDEX('قرائت کنتور'!A:AZ,MATCH(A322&amp;"-"&amp;U$1,'قرائت کنتور'!B:B,0),MATCH(G322,'قرائت کنتور'!$1:$1,0)),0)</f>
        <v>0</v>
      </c>
      <c r="W322" s="188">
        <f>IFERROR(INDEX('قرائت کنتور'!A:AZ,MATCH(A322&amp;"-"&amp;W$1,'قرائت کنتور'!B:B,0),MATCH(L322,'قرائت کنتور'!$1:$1,0)),0)</f>
        <v>0</v>
      </c>
      <c r="X322" s="188">
        <f>IFERROR(INDEX('قرائت کنتور'!A:AZ,MATCH(A322&amp;"-"&amp;W$1,'قرائت کنتور'!B:B,0),MATCH(G322,'قرائت کنتور'!$1:$1,0)),0)</f>
        <v>0</v>
      </c>
      <c r="Y322" s="188">
        <f>IFERROR(INDEX('قرائت کنتور'!A:AZ,MATCH(A322&amp;"-"&amp;Y$1,'قرائت کنتور'!B:B,0),MATCH(L322,'قرائت کنتور'!$1:$1,0)),0)</f>
        <v>0</v>
      </c>
      <c r="Z322" s="188">
        <f>IFERROR(INDEX('قرائت کنتور'!A:AZ,MATCH(A322&amp;"-"&amp;Y$1,'قرائت کنتور'!B:B,0),MATCH(G322,'قرائت کنتور'!$1:$1,0)),0)</f>
        <v>0</v>
      </c>
      <c r="AA322" s="188">
        <f>IFERROR(INDEX('قرائت کنتور'!A:AZ,MATCH(A322&amp;"-"&amp;AA$1,'قرائت کنتور'!B:B,0),MATCH(L322,'قرائت کنتور'!$1:$1,0)),0)</f>
        <v>0</v>
      </c>
      <c r="AB322" s="188">
        <f>IFERROR(INDEX('قرائت کنتور'!A:AZ,MATCH(A322&amp;"-"&amp;AA$1,'قرائت کنتور'!B:B,0),MATCH(G322,'قرائت کنتور'!$1:$1,0)),0)</f>
        <v>0</v>
      </c>
      <c r="AC322" s="265"/>
      <c r="AD322" s="188">
        <f t="shared" si="97"/>
        <v>0</v>
      </c>
      <c r="AE322" s="188">
        <f t="shared" si="98"/>
        <v>0</v>
      </c>
      <c r="AF322" s="188">
        <f t="shared" si="99"/>
        <v>0</v>
      </c>
      <c r="AG322" s="188">
        <f t="shared" si="100"/>
        <v>0</v>
      </c>
      <c r="AH322" s="188">
        <f t="shared" si="101"/>
        <v>0</v>
      </c>
      <c r="AI322" s="188">
        <f t="shared" si="102"/>
        <v>0</v>
      </c>
      <c r="AJ322" s="188" t="str">
        <f t="shared" si="103"/>
        <v>0</v>
      </c>
      <c r="AK322" s="265"/>
      <c r="AL322" s="254" t="str">
        <f t="shared" si="104"/>
        <v>---</v>
      </c>
      <c r="AM322" s="254" t="str">
        <f t="shared" si="105"/>
        <v>---</v>
      </c>
      <c r="AN322" s="265"/>
      <c r="AO322" s="188" t="str">
        <f>IFERROR(INDEX('تعرفه ها'!A:Z,MATCH(P322&amp;"-"&amp;AO$1,'تعرفه ها'!C:C,0),MATCH(F322,'تعرفه ها'!$2:$2,0),1),"---")</f>
        <v>---</v>
      </c>
      <c r="AP322" s="188" t="str">
        <f>IFERROR(INDEX('تعرفه ها'!A:Z,MATCH(P322&amp;"-"&amp;AP$1,'تعرفه ها'!C:C,0),MATCH(F322,'تعرفه ها'!$2:$2,0),1),"---")</f>
        <v>---</v>
      </c>
      <c r="AQ322" s="188" t="str">
        <f>IFERROR(INDEX('تعرفه ها'!A:Z,MATCH(P322&amp;"-"&amp;AQ$1,'تعرفه ها'!C:C,0),MATCH(F322,'تعرفه ها'!$2:$2,0),1),"---")</f>
        <v>---</v>
      </c>
      <c r="AR322" s="188" t="str">
        <f>IFERROR(INDEX('تعرفه ها'!A:Z,MATCH(P322&amp;"-"&amp;AR$1,'تعرفه ها'!C:C,0),MATCH(F322,'تعرفه ها'!$2:$2,0),1),"---")</f>
        <v>---</v>
      </c>
      <c r="AS322" s="265"/>
      <c r="AT322" s="415" t="str">
        <f t="shared" si="106"/>
        <v>---</v>
      </c>
      <c r="AU322" s="415" t="str">
        <f t="shared" si="107"/>
        <v>---</v>
      </c>
      <c r="AV322" s="415" t="str">
        <f t="shared" si="108"/>
        <v>---</v>
      </c>
      <c r="AW322" s="415" t="str">
        <f t="shared" si="109"/>
        <v>---</v>
      </c>
      <c r="AX322" s="415" t="str">
        <f t="shared" si="110"/>
        <v>---</v>
      </c>
      <c r="AY322" s="415" t="str">
        <f>IFERROR(AH322*INDEX('تعرفه ها'!A:Z,MATCH("عوارض برق به ازاء هر کیلووات",'تعرفه ها'!$C:$C,0),MATCH(F322,'تعرفه ها'!$2:$2,0)),"---")</f>
        <v>---</v>
      </c>
      <c r="AZ322" s="415" t="str">
        <f t="shared" si="111"/>
        <v>---</v>
      </c>
      <c r="BA322" s="415" t="str">
        <f>IFERROR(ROUND(((AX322+AY322+AZ322)*INDEX('تعرفه ها'!A:Z,MATCH("هزینه نگهداری و تعمیرات شبکه برق",'تعرفه ها'!$C:$C,0),MATCH(F322,'تعرفه ها'!$2:$2,0))/100),0),"---")</f>
        <v>---</v>
      </c>
      <c r="BB322" s="415">
        <f>IFERROR(IF(P322="دیماندی",ROUND(AJ322*INDEX('تعرفه ها'!A:Z,MATCH(BB$1,'تعرفه ها'!$C:$C,0),MATCH(F322,'تعرفه ها'!$2:$2,0))*J322/30,0),0),"---")</f>
        <v>0</v>
      </c>
      <c r="BC322" s="415"/>
      <c r="BD322" s="54" t="str">
        <f>IFERROR(IF(INDEX('اطلاعات دوره'!A:Z,MATCH(G322,'اطلاعات دوره'!C:C,0),MATCH("برق",'اطلاعات دوره'!$1:$1,0))="دارد",ROUND(AX322*INDEX('تعرفه ها'!A:Z,MATCH("پیک فصلی برق",'تعرفه ها'!$C:$C,0),MATCH(F322,'تعرفه ها'!$2:$2,0))/100,0),0),"---")</f>
        <v>---</v>
      </c>
      <c r="BE322" s="415" t="str">
        <f>IFERROR(ROUND(((AX322+AY322+AZ322+BA322+BB322+BC322+BD322)*INDEX('تعرفه ها'!A:Z,MATCH("مالیات برق",'تعرفه ها'!$C:$C,0),MATCH(F322,'تعرفه ها'!$2:$2,0))/100),0),"---")</f>
        <v>---</v>
      </c>
      <c r="BF322" s="415" t="str">
        <f t="shared" si="112"/>
        <v>---</v>
      </c>
      <c r="BG322" s="415" t="str">
        <f t="shared" si="116"/>
        <v>---</v>
      </c>
      <c r="BH322" s="415" t="str">
        <f t="shared" si="113"/>
        <v>---</v>
      </c>
      <c r="BI322" s="54" t="str">
        <f t="shared" si="114"/>
        <v>---</v>
      </c>
      <c r="BJ322" s="55" t="str">
        <f t="shared" si="115"/>
        <v>---</v>
      </c>
      <c r="BK322" s="262"/>
      <c r="BL322" s="183" t="str">
        <f>IFERROR(IF(INDEX(پرداخت!A:AZ,MATCH(A322&amp;" - "&amp;"برق",پرداخت!$B:$B,0),MATCH(G322,پرداخت!$1:$1,0))="نشده","نشده","شده"),"---")</f>
        <v>---</v>
      </c>
      <c r="BN322" s="257"/>
      <c r="BO322" s="257"/>
      <c r="BP322" s="257"/>
      <c r="BQ322" s="257"/>
      <c r="BR322" s="257"/>
      <c r="BS322" s="257"/>
      <c r="BT322" s="257"/>
      <c r="BU322" s="257"/>
      <c r="BV322" s="257"/>
      <c r="BW322" s="257"/>
      <c r="BX322" s="257"/>
      <c r="BY322" s="257"/>
      <c r="BZ322" s="257"/>
      <c r="CA322" s="257"/>
      <c r="CB322" s="257"/>
      <c r="CC322" s="257"/>
      <c r="CD322" s="257"/>
      <c r="CE322" s="257"/>
      <c r="CF322" s="257"/>
      <c r="CG322" s="257"/>
      <c r="CH322"/>
      <c r="CI322"/>
      <c r="CJ322"/>
      <c r="CK322"/>
    </row>
    <row r="323" spans="1:89" ht="33.75" hidden="1">
      <c r="A323" s="170"/>
      <c r="B323" s="47">
        <f>IFERROR(INDEX('اطلاعات انشعابات شرکتها'!A:BB,MATCH(A323,'اطلاعات انشعابات شرکتها'!A:A,0),MATCH(B$1,'اطلاعات انشعابات شرکتها'!$1:$1,0)),0)</f>
        <v>0</v>
      </c>
      <c r="C323" s="48">
        <f>IFERROR(INDEX('اطلاعات انشعابات شرکتها'!A:BB,MATCH(A323,'اطلاعات انشعابات شرکتها'!A:A,0),MATCH(C$1,'اطلاعات انشعابات شرکتها'!$1:$1,0)),0)</f>
        <v>0</v>
      </c>
      <c r="D323" s="45"/>
      <c r="E323" s="171"/>
      <c r="F323" s="170"/>
      <c r="G323" s="188" t="str">
        <f t="shared" si="94"/>
        <v>/</v>
      </c>
      <c r="H323" s="188">
        <f>IFERROR(INDEX('اطلاعات دوره'!A:Z,MATCH(G323,'اطلاعات دوره'!C:C,0),MATCH(H$1,'اطلاعات دوره'!$1:$1,0)),0)</f>
        <v>0</v>
      </c>
      <c r="I323" s="188">
        <f>IFERROR(INDEX('اطلاعات دوره'!A:Z,MATCH(G323,'اطلاعات دوره'!C:C,0),MATCH(I$1,'اطلاعات دوره'!$1:$1,0)),0)</f>
        <v>0</v>
      </c>
      <c r="J323" s="188">
        <f>IFERROR(INDEX('اطلاعات دوره'!A:Z,MATCH(G323,'اطلاعات دوره'!C:C,0),MATCH(J$1,'اطلاعات دوره'!$1:$1,0)),0)</f>
        <v>0</v>
      </c>
      <c r="K323" s="265"/>
      <c r="L323" s="188" t="str">
        <f>IFERROR(INDEX('اطلاعات دوره'!A:Z,MATCH(G323,'اطلاعات دوره'!C:C,0)-1,MATCH("عنوان",'اطلاعات دوره'!$1:$1,0)),"---")</f>
        <v>---</v>
      </c>
      <c r="M323" s="188" t="str">
        <f t="shared" si="95"/>
        <v>----</v>
      </c>
      <c r="N323" s="188" t="str">
        <f t="shared" si="96"/>
        <v>-/</v>
      </c>
      <c r="O323" s="265"/>
      <c r="P323" s="188">
        <f>IFERROR(INDEX('اطلاعات انشعابات شرکتها'!A:BB,MATCH(A323,'اطلاعات انشعابات شرکتها'!A:A,0),MATCH(P$1,'اطلاعات انشعابات شرکتها'!$1:$1,0)),0)</f>
        <v>0</v>
      </c>
      <c r="Q323" s="188">
        <f>IFERROR(INDEX('اطلاعات انشعابات شرکتها'!A:BB,MATCH(A323,'اطلاعات انشعابات شرکتها'!A:A,0),MATCH(Q$1,'اطلاعات انشعابات شرکتها'!$1:$1,0)),0)</f>
        <v>0</v>
      </c>
      <c r="R323" s="188">
        <f>IFERROR(INDEX('اطلاعات انشعابات شرکتها'!A:BB,MATCH(A323,'اطلاعات انشعابات شرکتها'!A:A,0),MATCH(R$1,'اطلاعات انشعابات شرکتها'!$1:$1,0)),0)</f>
        <v>0</v>
      </c>
      <c r="S323" s="265"/>
      <c r="T323" s="188">
        <f>IFERROR(INDEX('قرائت کنتور'!A:AZ,MATCH(A323&amp;"-"&amp;T$1,'قرائت کنتور'!B:B,0),MATCH(G323,'قرائت کنتور'!$1:$1,0)),0)</f>
        <v>0</v>
      </c>
      <c r="U323" s="188">
        <f>IFERROR(INDEX('قرائت کنتور'!A:AZ,MATCH(A323&amp;"-"&amp;U$1,'قرائت کنتور'!B:B,0),MATCH(L323,'قرائت کنتور'!$1:$1,0)),0)</f>
        <v>0</v>
      </c>
      <c r="V323" s="188">
        <f>IFERROR(INDEX('قرائت کنتور'!A:AZ,MATCH(A323&amp;"-"&amp;U$1,'قرائت کنتور'!B:B,0),MATCH(G323,'قرائت کنتور'!$1:$1,0)),0)</f>
        <v>0</v>
      </c>
      <c r="W323" s="188">
        <f>IFERROR(INDEX('قرائت کنتور'!A:AZ,MATCH(A323&amp;"-"&amp;W$1,'قرائت کنتور'!B:B,0),MATCH(L323,'قرائت کنتور'!$1:$1,0)),0)</f>
        <v>0</v>
      </c>
      <c r="X323" s="188">
        <f>IFERROR(INDEX('قرائت کنتور'!A:AZ,MATCH(A323&amp;"-"&amp;W$1,'قرائت کنتور'!B:B,0),MATCH(G323,'قرائت کنتور'!$1:$1,0)),0)</f>
        <v>0</v>
      </c>
      <c r="Y323" s="188">
        <f>IFERROR(INDEX('قرائت کنتور'!A:AZ,MATCH(A323&amp;"-"&amp;Y$1,'قرائت کنتور'!B:B,0),MATCH(L323,'قرائت کنتور'!$1:$1,0)),0)</f>
        <v>0</v>
      </c>
      <c r="Z323" s="188">
        <f>IFERROR(INDEX('قرائت کنتور'!A:AZ,MATCH(A323&amp;"-"&amp;Y$1,'قرائت کنتور'!B:B,0),MATCH(G323,'قرائت کنتور'!$1:$1,0)),0)</f>
        <v>0</v>
      </c>
      <c r="AA323" s="188">
        <f>IFERROR(INDEX('قرائت کنتور'!A:AZ,MATCH(A323&amp;"-"&amp;AA$1,'قرائت کنتور'!B:B,0),MATCH(L323,'قرائت کنتور'!$1:$1,0)),0)</f>
        <v>0</v>
      </c>
      <c r="AB323" s="188">
        <f>IFERROR(INDEX('قرائت کنتور'!A:AZ,MATCH(A323&amp;"-"&amp;AA$1,'قرائت کنتور'!B:B,0),MATCH(G323,'قرائت کنتور'!$1:$1,0)),0)</f>
        <v>0</v>
      </c>
      <c r="AC323" s="265"/>
      <c r="AD323" s="188">
        <f t="shared" si="97"/>
        <v>0</v>
      </c>
      <c r="AE323" s="188">
        <f t="shared" si="98"/>
        <v>0</v>
      </c>
      <c r="AF323" s="188">
        <f t="shared" si="99"/>
        <v>0</v>
      </c>
      <c r="AG323" s="188">
        <f t="shared" si="100"/>
        <v>0</v>
      </c>
      <c r="AH323" s="188">
        <f t="shared" si="101"/>
        <v>0</v>
      </c>
      <c r="AI323" s="188">
        <f t="shared" si="102"/>
        <v>0</v>
      </c>
      <c r="AJ323" s="188" t="str">
        <f t="shared" si="103"/>
        <v>0</v>
      </c>
      <c r="AK323" s="265"/>
      <c r="AL323" s="254" t="str">
        <f t="shared" si="104"/>
        <v>---</v>
      </c>
      <c r="AM323" s="254" t="str">
        <f t="shared" si="105"/>
        <v>---</v>
      </c>
      <c r="AN323" s="265"/>
      <c r="AO323" s="188" t="str">
        <f>IFERROR(INDEX('تعرفه ها'!A:Z,MATCH(P323&amp;"-"&amp;AO$1,'تعرفه ها'!C:C,0),MATCH(F323,'تعرفه ها'!$2:$2,0),1),"---")</f>
        <v>---</v>
      </c>
      <c r="AP323" s="188" t="str">
        <f>IFERROR(INDEX('تعرفه ها'!A:Z,MATCH(P323&amp;"-"&amp;AP$1,'تعرفه ها'!C:C,0),MATCH(F323,'تعرفه ها'!$2:$2,0),1),"---")</f>
        <v>---</v>
      </c>
      <c r="AQ323" s="188" t="str">
        <f>IFERROR(INDEX('تعرفه ها'!A:Z,MATCH(P323&amp;"-"&amp;AQ$1,'تعرفه ها'!C:C,0),MATCH(F323,'تعرفه ها'!$2:$2,0),1),"---")</f>
        <v>---</v>
      </c>
      <c r="AR323" s="188" t="str">
        <f>IFERROR(INDEX('تعرفه ها'!A:Z,MATCH(P323&amp;"-"&amp;AR$1,'تعرفه ها'!C:C,0),MATCH(F323,'تعرفه ها'!$2:$2,0),1),"---")</f>
        <v>---</v>
      </c>
      <c r="AS323" s="265"/>
      <c r="AT323" s="415" t="str">
        <f t="shared" si="106"/>
        <v>---</v>
      </c>
      <c r="AU323" s="415" t="str">
        <f t="shared" si="107"/>
        <v>---</v>
      </c>
      <c r="AV323" s="415" t="str">
        <f t="shared" si="108"/>
        <v>---</v>
      </c>
      <c r="AW323" s="415" t="str">
        <f t="shared" si="109"/>
        <v>---</v>
      </c>
      <c r="AX323" s="415" t="str">
        <f t="shared" si="110"/>
        <v>---</v>
      </c>
      <c r="AY323" s="415" t="str">
        <f>IFERROR(AH323*INDEX('تعرفه ها'!A:Z,MATCH("عوارض برق به ازاء هر کیلووات",'تعرفه ها'!$C:$C,0),MATCH(F323,'تعرفه ها'!$2:$2,0)),"---")</f>
        <v>---</v>
      </c>
      <c r="AZ323" s="415" t="str">
        <f t="shared" si="111"/>
        <v>---</v>
      </c>
      <c r="BA323" s="415" t="str">
        <f>IFERROR(ROUND(((AX323+AY323+AZ323)*INDEX('تعرفه ها'!A:Z,MATCH("هزینه نگهداری و تعمیرات شبکه برق",'تعرفه ها'!$C:$C,0),MATCH(F323,'تعرفه ها'!$2:$2,0))/100),0),"---")</f>
        <v>---</v>
      </c>
      <c r="BB323" s="415">
        <f>IFERROR(IF(P323="دیماندی",ROUND(AJ323*INDEX('تعرفه ها'!A:Z,MATCH(BB$1,'تعرفه ها'!$C:$C,0),MATCH(F323,'تعرفه ها'!$2:$2,0))*J323/30,0),0),"---")</f>
        <v>0</v>
      </c>
      <c r="BC323" s="415"/>
      <c r="BD323" s="54" t="str">
        <f>IFERROR(IF(INDEX('اطلاعات دوره'!A:Z,MATCH(G323,'اطلاعات دوره'!C:C,0),MATCH("برق",'اطلاعات دوره'!$1:$1,0))="دارد",ROUND(AX323*INDEX('تعرفه ها'!A:Z,MATCH("پیک فصلی برق",'تعرفه ها'!$C:$C,0),MATCH(F323,'تعرفه ها'!$2:$2,0))/100,0),0),"---")</f>
        <v>---</v>
      </c>
      <c r="BE323" s="415" t="str">
        <f>IFERROR(ROUND(((AX323+AY323+AZ323+BA323+BB323+BC323+BD323)*INDEX('تعرفه ها'!A:Z,MATCH("مالیات برق",'تعرفه ها'!$C:$C,0),MATCH(F323,'تعرفه ها'!$2:$2,0))/100),0),"---")</f>
        <v>---</v>
      </c>
      <c r="BF323" s="415" t="str">
        <f t="shared" si="112"/>
        <v>---</v>
      </c>
      <c r="BG323" s="415" t="str">
        <f t="shared" si="116"/>
        <v>---</v>
      </c>
      <c r="BH323" s="415" t="str">
        <f t="shared" si="113"/>
        <v>---</v>
      </c>
      <c r="BI323" s="54" t="str">
        <f t="shared" si="114"/>
        <v>---</v>
      </c>
      <c r="BJ323" s="55" t="str">
        <f t="shared" si="115"/>
        <v>---</v>
      </c>
      <c r="BK323" s="262"/>
      <c r="BL323" s="183" t="str">
        <f>IFERROR(IF(INDEX(پرداخت!A:AZ,MATCH(A323&amp;" - "&amp;"برق",پرداخت!$B:$B,0),MATCH(G323,پرداخت!$1:$1,0))="نشده","نشده","شده"),"---")</f>
        <v>---</v>
      </c>
      <c r="BN323" s="257"/>
      <c r="BO323" s="257"/>
      <c r="BP323" s="257"/>
      <c r="BQ323" s="257"/>
      <c r="BR323" s="257"/>
      <c r="BS323" s="257"/>
      <c r="BT323" s="257"/>
      <c r="BU323" s="257"/>
      <c r="BV323" s="257"/>
      <c r="BW323" s="257"/>
      <c r="BX323" s="257"/>
      <c r="BY323" s="257"/>
      <c r="BZ323" s="257"/>
      <c r="CA323" s="257"/>
      <c r="CB323" s="257"/>
      <c r="CC323" s="257"/>
      <c r="CD323" s="257"/>
      <c r="CE323" s="257"/>
      <c r="CF323" s="257"/>
      <c r="CG323" s="257"/>
      <c r="CH323"/>
      <c r="CI323"/>
      <c r="CJ323"/>
      <c r="CK323"/>
    </row>
    <row r="324" spans="1:89" ht="33.75" hidden="1">
      <c r="A324" s="170"/>
      <c r="B324" s="47">
        <f>IFERROR(INDEX('اطلاعات انشعابات شرکتها'!A:BB,MATCH(A324,'اطلاعات انشعابات شرکتها'!A:A,0),MATCH(B$1,'اطلاعات انشعابات شرکتها'!$1:$1,0)),0)</f>
        <v>0</v>
      </c>
      <c r="C324" s="48">
        <f>IFERROR(INDEX('اطلاعات انشعابات شرکتها'!A:BB,MATCH(A324,'اطلاعات انشعابات شرکتها'!A:A,0),MATCH(C$1,'اطلاعات انشعابات شرکتها'!$1:$1,0)),0)</f>
        <v>0</v>
      </c>
      <c r="D324" s="45"/>
      <c r="E324" s="171"/>
      <c r="F324" s="170"/>
      <c r="G324" s="188" t="str">
        <f t="shared" ref="G324:G387" si="117">F324&amp;"/"&amp;E324</f>
        <v>/</v>
      </c>
      <c r="H324" s="188">
        <f>IFERROR(INDEX('اطلاعات دوره'!A:Z,MATCH(G324,'اطلاعات دوره'!C:C,0),MATCH(H$1,'اطلاعات دوره'!$1:$1,0)),0)</f>
        <v>0</v>
      </c>
      <c r="I324" s="188">
        <f>IFERROR(INDEX('اطلاعات دوره'!A:Z,MATCH(G324,'اطلاعات دوره'!C:C,0),MATCH(I$1,'اطلاعات دوره'!$1:$1,0)),0)</f>
        <v>0</v>
      </c>
      <c r="J324" s="188">
        <f>IFERROR(INDEX('اطلاعات دوره'!A:Z,MATCH(G324,'اطلاعات دوره'!C:C,0),MATCH(J$1,'اطلاعات دوره'!$1:$1,0)),0)</f>
        <v>0</v>
      </c>
      <c r="K324" s="265"/>
      <c r="L324" s="188" t="str">
        <f>IFERROR(INDEX('اطلاعات دوره'!A:Z,MATCH(G324,'اطلاعات دوره'!C:C,0)-1,MATCH("عنوان",'اطلاعات دوره'!$1:$1,0)),"---")</f>
        <v>---</v>
      </c>
      <c r="M324" s="188" t="str">
        <f t="shared" ref="M324:M387" si="118">A324&amp;"-"&amp;L324</f>
        <v>----</v>
      </c>
      <c r="N324" s="188" t="str">
        <f t="shared" ref="N324:N387" si="119">A324&amp;"-"&amp;G324</f>
        <v>-/</v>
      </c>
      <c r="O324" s="265"/>
      <c r="P324" s="188">
        <f>IFERROR(INDEX('اطلاعات انشعابات شرکتها'!A:BB,MATCH(A324,'اطلاعات انشعابات شرکتها'!A:A,0),MATCH(P$1,'اطلاعات انشعابات شرکتها'!$1:$1,0)),0)</f>
        <v>0</v>
      </c>
      <c r="Q324" s="188">
        <f>IFERROR(INDEX('اطلاعات انشعابات شرکتها'!A:BB,MATCH(A324,'اطلاعات انشعابات شرکتها'!A:A,0),MATCH(Q$1,'اطلاعات انشعابات شرکتها'!$1:$1,0)),0)</f>
        <v>0</v>
      </c>
      <c r="R324" s="188">
        <f>IFERROR(INDEX('اطلاعات انشعابات شرکتها'!A:BB,MATCH(A324,'اطلاعات انشعابات شرکتها'!A:A,0),MATCH(R$1,'اطلاعات انشعابات شرکتها'!$1:$1,0)),0)</f>
        <v>0</v>
      </c>
      <c r="S324" s="265"/>
      <c r="T324" s="188">
        <f>IFERROR(INDEX('قرائت کنتور'!A:AZ,MATCH(A324&amp;"-"&amp;T$1,'قرائت کنتور'!B:B,0),MATCH(G324,'قرائت کنتور'!$1:$1,0)),0)</f>
        <v>0</v>
      </c>
      <c r="U324" s="188">
        <f>IFERROR(INDEX('قرائت کنتور'!A:AZ,MATCH(A324&amp;"-"&amp;U$1,'قرائت کنتور'!B:B,0),MATCH(L324,'قرائت کنتور'!$1:$1,0)),0)</f>
        <v>0</v>
      </c>
      <c r="V324" s="188">
        <f>IFERROR(INDEX('قرائت کنتور'!A:AZ,MATCH(A324&amp;"-"&amp;U$1,'قرائت کنتور'!B:B,0),MATCH(G324,'قرائت کنتور'!$1:$1,0)),0)</f>
        <v>0</v>
      </c>
      <c r="W324" s="188">
        <f>IFERROR(INDEX('قرائت کنتور'!A:AZ,MATCH(A324&amp;"-"&amp;W$1,'قرائت کنتور'!B:B,0),MATCH(L324,'قرائت کنتور'!$1:$1,0)),0)</f>
        <v>0</v>
      </c>
      <c r="X324" s="188">
        <f>IFERROR(INDEX('قرائت کنتور'!A:AZ,MATCH(A324&amp;"-"&amp;W$1,'قرائت کنتور'!B:B,0),MATCH(G324,'قرائت کنتور'!$1:$1,0)),0)</f>
        <v>0</v>
      </c>
      <c r="Y324" s="188">
        <f>IFERROR(INDEX('قرائت کنتور'!A:AZ,MATCH(A324&amp;"-"&amp;Y$1,'قرائت کنتور'!B:B,0),MATCH(L324,'قرائت کنتور'!$1:$1,0)),0)</f>
        <v>0</v>
      </c>
      <c r="Z324" s="188">
        <f>IFERROR(INDEX('قرائت کنتور'!A:AZ,MATCH(A324&amp;"-"&amp;Y$1,'قرائت کنتور'!B:B,0),MATCH(G324,'قرائت کنتور'!$1:$1,0)),0)</f>
        <v>0</v>
      </c>
      <c r="AA324" s="188">
        <f>IFERROR(INDEX('قرائت کنتور'!A:AZ,MATCH(A324&amp;"-"&amp;AA$1,'قرائت کنتور'!B:B,0),MATCH(L324,'قرائت کنتور'!$1:$1,0)),0)</f>
        <v>0</v>
      </c>
      <c r="AB324" s="188">
        <f>IFERROR(INDEX('قرائت کنتور'!A:AZ,MATCH(A324&amp;"-"&amp;AA$1,'قرائت کنتور'!B:B,0),MATCH(G324,'قرائت کنتور'!$1:$1,0)),0)</f>
        <v>0</v>
      </c>
      <c r="AC324" s="265"/>
      <c r="AD324" s="188">
        <f t="shared" ref="AD324:AD387" si="120">IFERROR((V324-U324)*R324,"---")</f>
        <v>0</v>
      </c>
      <c r="AE324" s="188">
        <f t="shared" ref="AE324:AE387" si="121">IFERROR((X324-W324)*R324,"---")</f>
        <v>0</v>
      </c>
      <c r="AF324" s="188">
        <f t="shared" ref="AF324:AF387" si="122">IFERROR((Z324-Y324)*R324,"---")</f>
        <v>0</v>
      </c>
      <c r="AG324" s="188">
        <f t="shared" ref="AG324:AG387" si="123">IFERROR((AB324-AA324)*R324,"---")</f>
        <v>0</v>
      </c>
      <c r="AH324" s="188">
        <f t="shared" ref="AH324:AH387" si="124">IFERROR(AD324+AE324+AF324,"---")</f>
        <v>0</v>
      </c>
      <c r="AI324" s="188">
        <f t="shared" ref="AI324:AI387" si="125">IFERROR(T324*R324,"---")</f>
        <v>0</v>
      </c>
      <c r="AJ324" s="188" t="str">
        <f t="shared" ref="AJ324:AJ387" si="126">IFERROR(IF(P324="دیماندی",IF(AI324&gt;(0.9*Q324),AI324,0.9*Q324),"0"),"---")</f>
        <v>0</v>
      </c>
      <c r="AK324" s="265"/>
      <c r="AL324" s="254" t="str">
        <f t="shared" ref="AL324:AL387" si="127">IFERROR((AH324)/((AH324^2+AG324^2)^0.5),"---")</f>
        <v>---</v>
      </c>
      <c r="AM324" s="254" t="str">
        <f t="shared" ref="AM324:AM387" si="128">IFERROR(IF((0.9/AL324-1)&gt;0.01,0.9/AL324-1,"0"),"---")</f>
        <v>---</v>
      </c>
      <c r="AN324" s="265"/>
      <c r="AO324" s="188" t="str">
        <f>IFERROR(INDEX('تعرفه ها'!A:Z,MATCH(P324&amp;"-"&amp;AO$1,'تعرفه ها'!C:C,0),MATCH(F324,'تعرفه ها'!$2:$2,0),1),"---")</f>
        <v>---</v>
      </c>
      <c r="AP324" s="188" t="str">
        <f>IFERROR(INDEX('تعرفه ها'!A:Z,MATCH(P324&amp;"-"&amp;AP$1,'تعرفه ها'!C:C,0),MATCH(F324,'تعرفه ها'!$2:$2,0),1),"---")</f>
        <v>---</v>
      </c>
      <c r="AQ324" s="188" t="str">
        <f>IFERROR(INDEX('تعرفه ها'!A:Z,MATCH(P324&amp;"-"&amp;AQ$1,'تعرفه ها'!C:C,0),MATCH(F324,'تعرفه ها'!$2:$2,0),1),"---")</f>
        <v>---</v>
      </c>
      <c r="AR324" s="188" t="str">
        <f>IFERROR(INDEX('تعرفه ها'!A:Z,MATCH(P324&amp;"-"&amp;AR$1,'تعرفه ها'!C:C,0),MATCH(F324,'تعرفه ها'!$2:$2,0),1),"---")</f>
        <v>---</v>
      </c>
      <c r="AS324" s="265"/>
      <c r="AT324" s="415" t="str">
        <f t="shared" ref="AT324:AT387" si="129">IFERROR(AD324*AO324,"---")</f>
        <v>---</v>
      </c>
      <c r="AU324" s="415" t="str">
        <f t="shared" ref="AU324:AU387" si="130">IFERROR(AE324*AP324,"---")</f>
        <v>---</v>
      </c>
      <c r="AV324" s="415" t="str">
        <f t="shared" ref="AV324:AV387" si="131">IFERROR(AF324*AQ324,"---")</f>
        <v>---</v>
      </c>
      <c r="AW324" s="415" t="str">
        <f t="shared" ref="AW324:AW387" si="132">IFERROR(AG324*AR324,"---")</f>
        <v>---</v>
      </c>
      <c r="AX324" s="415" t="str">
        <f t="shared" ref="AX324:AX387" si="133">IFERROR((AT324+AU324+AV324+AW324),"---")</f>
        <v>---</v>
      </c>
      <c r="AY324" s="415" t="str">
        <f>IFERROR(AH324*INDEX('تعرفه ها'!A:Z,MATCH("عوارض برق به ازاء هر کیلووات",'تعرفه ها'!$C:$C,0),MATCH(F324,'تعرفه ها'!$2:$2,0)),"---")</f>
        <v>---</v>
      </c>
      <c r="AZ324" s="415" t="str">
        <f t="shared" ref="AZ324:AZ387" si="134">IFERROR(ROUND((AT324+AU324+AV324)*AM324,0),"---")</f>
        <v>---</v>
      </c>
      <c r="BA324" s="415" t="str">
        <f>IFERROR(ROUND(((AX324+AY324+AZ324)*INDEX('تعرفه ها'!A:Z,MATCH("هزینه نگهداری و تعمیرات شبکه برق",'تعرفه ها'!$C:$C,0),MATCH(F324,'تعرفه ها'!$2:$2,0))/100),0),"---")</f>
        <v>---</v>
      </c>
      <c r="BB324" s="415">
        <f>IFERROR(IF(P324="دیماندی",ROUND(AJ324*INDEX('تعرفه ها'!A:Z,MATCH(BB$1,'تعرفه ها'!$C:$C,0),MATCH(F324,'تعرفه ها'!$2:$2,0))*J324/30,0),0),"---")</f>
        <v>0</v>
      </c>
      <c r="BC324" s="415"/>
      <c r="BD324" s="54" t="str">
        <f>IFERROR(IF(INDEX('اطلاعات دوره'!A:Z,MATCH(G324,'اطلاعات دوره'!C:C,0),MATCH("برق",'اطلاعات دوره'!$1:$1,0))="دارد",ROUND(AX324*INDEX('تعرفه ها'!A:Z,MATCH("پیک فصلی برق",'تعرفه ها'!$C:$C,0),MATCH(F324,'تعرفه ها'!$2:$2,0))/100,0),0),"---")</f>
        <v>---</v>
      </c>
      <c r="BE324" s="415" t="str">
        <f>IFERROR(ROUND(((AX324+AY324+AZ324+BA324+BB324+BC324+BD324)*INDEX('تعرفه ها'!A:Z,MATCH("مالیات برق",'تعرفه ها'!$C:$C,0),MATCH(F324,'تعرفه ها'!$2:$2,0))/100),0),"---")</f>
        <v>---</v>
      </c>
      <c r="BF324" s="415" t="str">
        <f t="shared" ref="BF324:BF387" si="135">IFERROR((AX324+AY324+AZ324+BA324+BB324+BC324+BD324+BE324),"---")</f>
        <v>---</v>
      </c>
      <c r="BG324" s="415" t="str">
        <f t="shared" si="116"/>
        <v>---</v>
      </c>
      <c r="BH324" s="415" t="str">
        <f t="shared" ref="BH324:BH387" si="136">IFERROR((BF324+BG324),"---")</f>
        <v>---</v>
      </c>
      <c r="BI324" s="54" t="str">
        <f t="shared" ref="BI324:BI387" si="137">IFERROR(INT(RIGHT(BH324,3)),"---")</f>
        <v>---</v>
      </c>
      <c r="BJ324" s="55" t="str">
        <f t="shared" ref="BJ324:BJ387" si="138">IFERROR(BH324-BI324,"---")</f>
        <v>---</v>
      </c>
      <c r="BK324" s="262"/>
      <c r="BL324" s="183" t="str">
        <f>IFERROR(IF(INDEX(پرداخت!A:AZ,MATCH(A324&amp;" - "&amp;"برق",پرداخت!$B:$B,0),MATCH(G324,پرداخت!$1:$1,0))="نشده","نشده","شده"),"---")</f>
        <v>---</v>
      </c>
      <c r="BN324" s="257"/>
      <c r="BO324" s="257"/>
      <c r="BP324" s="257"/>
      <c r="BQ324" s="257"/>
      <c r="BR324" s="257"/>
      <c r="BS324" s="257"/>
      <c r="BT324" s="257"/>
      <c r="BU324" s="257"/>
      <c r="BV324" s="257"/>
      <c r="BW324" s="257"/>
      <c r="BX324" s="257"/>
      <c r="BY324" s="257"/>
      <c r="BZ324" s="257"/>
      <c r="CA324" s="257"/>
      <c r="CB324" s="257"/>
      <c r="CC324" s="257"/>
      <c r="CD324" s="257"/>
      <c r="CE324" s="257"/>
      <c r="CF324" s="257"/>
      <c r="CG324" s="257"/>
      <c r="CH324"/>
      <c r="CI324"/>
      <c r="CJ324"/>
      <c r="CK324"/>
    </row>
    <row r="325" spans="1:89" ht="33.75" hidden="1">
      <c r="A325" s="170"/>
      <c r="B325" s="47">
        <f>IFERROR(INDEX('اطلاعات انشعابات شرکتها'!A:BB,MATCH(A325,'اطلاعات انشعابات شرکتها'!A:A,0),MATCH(B$1,'اطلاعات انشعابات شرکتها'!$1:$1,0)),0)</f>
        <v>0</v>
      </c>
      <c r="C325" s="48">
        <f>IFERROR(INDEX('اطلاعات انشعابات شرکتها'!A:BB,MATCH(A325,'اطلاعات انشعابات شرکتها'!A:A,0),MATCH(C$1,'اطلاعات انشعابات شرکتها'!$1:$1,0)),0)</f>
        <v>0</v>
      </c>
      <c r="D325" s="45"/>
      <c r="E325" s="171"/>
      <c r="F325" s="170"/>
      <c r="G325" s="188" t="str">
        <f t="shared" si="117"/>
        <v>/</v>
      </c>
      <c r="H325" s="188">
        <f>IFERROR(INDEX('اطلاعات دوره'!A:Z,MATCH(G325,'اطلاعات دوره'!C:C,0),MATCH(H$1,'اطلاعات دوره'!$1:$1,0)),0)</f>
        <v>0</v>
      </c>
      <c r="I325" s="188">
        <f>IFERROR(INDEX('اطلاعات دوره'!A:Z,MATCH(G325,'اطلاعات دوره'!C:C,0),MATCH(I$1,'اطلاعات دوره'!$1:$1,0)),0)</f>
        <v>0</v>
      </c>
      <c r="J325" s="188">
        <f>IFERROR(INDEX('اطلاعات دوره'!A:Z,MATCH(G325,'اطلاعات دوره'!C:C,0),MATCH(J$1,'اطلاعات دوره'!$1:$1,0)),0)</f>
        <v>0</v>
      </c>
      <c r="K325" s="265"/>
      <c r="L325" s="188" t="str">
        <f>IFERROR(INDEX('اطلاعات دوره'!A:Z,MATCH(G325,'اطلاعات دوره'!C:C,0)-1,MATCH("عنوان",'اطلاعات دوره'!$1:$1,0)),"---")</f>
        <v>---</v>
      </c>
      <c r="M325" s="188" t="str">
        <f t="shared" si="118"/>
        <v>----</v>
      </c>
      <c r="N325" s="188" t="str">
        <f t="shared" si="119"/>
        <v>-/</v>
      </c>
      <c r="O325" s="265"/>
      <c r="P325" s="188">
        <f>IFERROR(INDEX('اطلاعات انشعابات شرکتها'!A:BB,MATCH(A325,'اطلاعات انشعابات شرکتها'!A:A,0),MATCH(P$1,'اطلاعات انشعابات شرکتها'!$1:$1,0)),0)</f>
        <v>0</v>
      </c>
      <c r="Q325" s="188">
        <f>IFERROR(INDEX('اطلاعات انشعابات شرکتها'!A:BB,MATCH(A325,'اطلاعات انشعابات شرکتها'!A:A,0),MATCH(Q$1,'اطلاعات انشعابات شرکتها'!$1:$1,0)),0)</f>
        <v>0</v>
      </c>
      <c r="R325" s="188">
        <f>IFERROR(INDEX('اطلاعات انشعابات شرکتها'!A:BB,MATCH(A325,'اطلاعات انشعابات شرکتها'!A:A,0),MATCH(R$1,'اطلاعات انشعابات شرکتها'!$1:$1,0)),0)</f>
        <v>0</v>
      </c>
      <c r="S325" s="265"/>
      <c r="T325" s="188">
        <f>IFERROR(INDEX('قرائت کنتور'!A:AZ,MATCH(A325&amp;"-"&amp;T$1,'قرائت کنتور'!B:B,0),MATCH(G325,'قرائت کنتور'!$1:$1,0)),0)</f>
        <v>0</v>
      </c>
      <c r="U325" s="188">
        <f>IFERROR(INDEX('قرائت کنتور'!A:AZ,MATCH(A325&amp;"-"&amp;U$1,'قرائت کنتور'!B:B,0),MATCH(L325,'قرائت کنتور'!$1:$1,0)),0)</f>
        <v>0</v>
      </c>
      <c r="V325" s="188">
        <f>IFERROR(INDEX('قرائت کنتور'!A:AZ,MATCH(A325&amp;"-"&amp;U$1,'قرائت کنتور'!B:B,0),MATCH(G325,'قرائت کنتور'!$1:$1,0)),0)</f>
        <v>0</v>
      </c>
      <c r="W325" s="188">
        <f>IFERROR(INDEX('قرائت کنتور'!A:AZ,MATCH(A325&amp;"-"&amp;W$1,'قرائت کنتور'!B:B,0),MATCH(L325,'قرائت کنتور'!$1:$1,0)),0)</f>
        <v>0</v>
      </c>
      <c r="X325" s="188">
        <f>IFERROR(INDEX('قرائت کنتور'!A:AZ,MATCH(A325&amp;"-"&amp;W$1,'قرائت کنتور'!B:B,0),MATCH(G325,'قرائت کنتور'!$1:$1,0)),0)</f>
        <v>0</v>
      </c>
      <c r="Y325" s="188">
        <f>IFERROR(INDEX('قرائت کنتور'!A:AZ,MATCH(A325&amp;"-"&amp;Y$1,'قرائت کنتور'!B:B,0),MATCH(L325,'قرائت کنتور'!$1:$1,0)),0)</f>
        <v>0</v>
      </c>
      <c r="Z325" s="188">
        <f>IFERROR(INDEX('قرائت کنتور'!A:AZ,MATCH(A325&amp;"-"&amp;Y$1,'قرائت کنتور'!B:B,0),MATCH(G325,'قرائت کنتور'!$1:$1,0)),0)</f>
        <v>0</v>
      </c>
      <c r="AA325" s="188">
        <f>IFERROR(INDEX('قرائت کنتور'!A:AZ,MATCH(A325&amp;"-"&amp;AA$1,'قرائت کنتور'!B:B,0),MATCH(L325,'قرائت کنتور'!$1:$1,0)),0)</f>
        <v>0</v>
      </c>
      <c r="AB325" s="188">
        <f>IFERROR(INDEX('قرائت کنتور'!A:AZ,MATCH(A325&amp;"-"&amp;AA$1,'قرائت کنتور'!B:B,0),MATCH(G325,'قرائت کنتور'!$1:$1,0)),0)</f>
        <v>0</v>
      </c>
      <c r="AC325" s="265"/>
      <c r="AD325" s="188">
        <f t="shared" si="120"/>
        <v>0</v>
      </c>
      <c r="AE325" s="188">
        <f t="shared" si="121"/>
        <v>0</v>
      </c>
      <c r="AF325" s="188">
        <f t="shared" si="122"/>
        <v>0</v>
      </c>
      <c r="AG325" s="188">
        <f t="shared" si="123"/>
        <v>0</v>
      </c>
      <c r="AH325" s="188">
        <f t="shared" si="124"/>
        <v>0</v>
      </c>
      <c r="AI325" s="188">
        <f t="shared" si="125"/>
        <v>0</v>
      </c>
      <c r="AJ325" s="188" t="str">
        <f t="shared" si="126"/>
        <v>0</v>
      </c>
      <c r="AK325" s="265"/>
      <c r="AL325" s="254" t="str">
        <f t="shared" si="127"/>
        <v>---</v>
      </c>
      <c r="AM325" s="254" t="str">
        <f t="shared" si="128"/>
        <v>---</v>
      </c>
      <c r="AN325" s="265"/>
      <c r="AO325" s="188" t="str">
        <f>IFERROR(INDEX('تعرفه ها'!A:Z,MATCH(P325&amp;"-"&amp;AO$1,'تعرفه ها'!C:C,0),MATCH(F325,'تعرفه ها'!$2:$2,0),1),"---")</f>
        <v>---</v>
      </c>
      <c r="AP325" s="188" t="str">
        <f>IFERROR(INDEX('تعرفه ها'!A:Z,MATCH(P325&amp;"-"&amp;AP$1,'تعرفه ها'!C:C,0),MATCH(F325,'تعرفه ها'!$2:$2,0),1),"---")</f>
        <v>---</v>
      </c>
      <c r="AQ325" s="188" t="str">
        <f>IFERROR(INDEX('تعرفه ها'!A:Z,MATCH(P325&amp;"-"&amp;AQ$1,'تعرفه ها'!C:C,0),MATCH(F325,'تعرفه ها'!$2:$2,0),1),"---")</f>
        <v>---</v>
      </c>
      <c r="AR325" s="188" t="str">
        <f>IFERROR(INDEX('تعرفه ها'!A:Z,MATCH(P325&amp;"-"&amp;AR$1,'تعرفه ها'!C:C,0),MATCH(F325,'تعرفه ها'!$2:$2,0),1),"---")</f>
        <v>---</v>
      </c>
      <c r="AS325" s="265"/>
      <c r="AT325" s="415" t="str">
        <f t="shared" si="129"/>
        <v>---</v>
      </c>
      <c r="AU325" s="415" t="str">
        <f t="shared" si="130"/>
        <v>---</v>
      </c>
      <c r="AV325" s="415" t="str">
        <f t="shared" si="131"/>
        <v>---</v>
      </c>
      <c r="AW325" s="415" t="str">
        <f t="shared" si="132"/>
        <v>---</v>
      </c>
      <c r="AX325" s="415" t="str">
        <f t="shared" si="133"/>
        <v>---</v>
      </c>
      <c r="AY325" s="415" t="str">
        <f>IFERROR(AH325*INDEX('تعرفه ها'!A:Z,MATCH("عوارض برق به ازاء هر کیلووات",'تعرفه ها'!$C:$C,0),MATCH(F325,'تعرفه ها'!$2:$2,0)),"---")</f>
        <v>---</v>
      </c>
      <c r="AZ325" s="415" t="str">
        <f t="shared" si="134"/>
        <v>---</v>
      </c>
      <c r="BA325" s="415" t="str">
        <f>IFERROR(ROUND(((AX325+AY325+AZ325)*INDEX('تعرفه ها'!A:Z,MATCH("هزینه نگهداری و تعمیرات شبکه برق",'تعرفه ها'!$C:$C,0),MATCH(F325,'تعرفه ها'!$2:$2,0))/100),0),"---")</f>
        <v>---</v>
      </c>
      <c r="BB325" s="415">
        <f>IFERROR(IF(P325="دیماندی",ROUND(AJ325*INDEX('تعرفه ها'!A:Z,MATCH(BB$1,'تعرفه ها'!$C:$C,0),MATCH(F325,'تعرفه ها'!$2:$2,0))*J325/30,0),0),"---")</f>
        <v>0</v>
      </c>
      <c r="BC325" s="415"/>
      <c r="BD325" s="54" t="str">
        <f>IFERROR(IF(INDEX('اطلاعات دوره'!A:Z,MATCH(G325,'اطلاعات دوره'!C:C,0),MATCH("برق",'اطلاعات دوره'!$1:$1,0))="دارد",ROUND(AX325*INDEX('تعرفه ها'!A:Z,MATCH("پیک فصلی برق",'تعرفه ها'!$C:$C,0),MATCH(F325,'تعرفه ها'!$2:$2,0))/100,0),0),"---")</f>
        <v>---</v>
      </c>
      <c r="BE325" s="415" t="str">
        <f>IFERROR(ROUND(((AX325+AY325+AZ325+BA325+BB325+BC325+BD325)*INDEX('تعرفه ها'!A:Z,MATCH("مالیات برق",'تعرفه ها'!$C:$C,0),MATCH(F325,'تعرفه ها'!$2:$2,0))/100),0),"---")</f>
        <v>---</v>
      </c>
      <c r="BF325" s="415" t="str">
        <f t="shared" si="135"/>
        <v>---</v>
      </c>
      <c r="BG325" s="415" t="str">
        <f t="shared" si="116"/>
        <v>---</v>
      </c>
      <c r="BH325" s="415" t="str">
        <f t="shared" si="136"/>
        <v>---</v>
      </c>
      <c r="BI325" s="54" t="str">
        <f t="shared" si="137"/>
        <v>---</v>
      </c>
      <c r="BJ325" s="55" t="str">
        <f t="shared" si="138"/>
        <v>---</v>
      </c>
      <c r="BK325" s="262"/>
      <c r="BL325" s="183" t="str">
        <f>IFERROR(IF(INDEX(پرداخت!A:AZ,MATCH(A325&amp;" - "&amp;"برق",پرداخت!$B:$B,0),MATCH(G325,پرداخت!$1:$1,0))="نشده","نشده","شده"),"---")</f>
        <v>---</v>
      </c>
      <c r="BN325" s="257"/>
      <c r="BO325" s="257"/>
      <c r="BP325" s="257"/>
      <c r="BQ325" s="257"/>
      <c r="BR325" s="257"/>
      <c r="BS325" s="257"/>
      <c r="BT325" s="257"/>
      <c r="BU325" s="257"/>
      <c r="BV325" s="257"/>
      <c r="BW325" s="257"/>
      <c r="BX325" s="257"/>
      <c r="BY325" s="257"/>
      <c r="BZ325" s="257"/>
      <c r="CA325" s="257"/>
      <c r="CB325" s="257"/>
      <c r="CC325" s="257"/>
      <c r="CD325" s="257"/>
      <c r="CE325" s="257"/>
      <c r="CF325" s="257"/>
      <c r="CG325" s="257"/>
      <c r="CH325"/>
      <c r="CI325"/>
      <c r="CJ325"/>
      <c r="CK325"/>
    </row>
    <row r="326" spans="1:89" ht="33.75" hidden="1">
      <c r="A326" s="170"/>
      <c r="B326" s="47">
        <f>IFERROR(INDEX('اطلاعات انشعابات شرکتها'!A:BB,MATCH(A326,'اطلاعات انشعابات شرکتها'!A:A,0),MATCH(B$1,'اطلاعات انشعابات شرکتها'!$1:$1,0)),0)</f>
        <v>0</v>
      </c>
      <c r="C326" s="48">
        <f>IFERROR(INDEX('اطلاعات انشعابات شرکتها'!A:BB,MATCH(A326,'اطلاعات انشعابات شرکتها'!A:A,0),MATCH(C$1,'اطلاعات انشعابات شرکتها'!$1:$1,0)),0)</f>
        <v>0</v>
      </c>
      <c r="D326" s="45"/>
      <c r="E326" s="171"/>
      <c r="F326" s="170"/>
      <c r="G326" s="188" t="str">
        <f t="shared" si="117"/>
        <v>/</v>
      </c>
      <c r="H326" s="188">
        <f>IFERROR(INDEX('اطلاعات دوره'!A:Z,MATCH(G326,'اطلاعات دوره'!C:C,0),MATCH(H$1,'اطلاعات دوره'!$1:$1,0)),0)</f>
        <v>0</v>
      </c>
      <c r="I326" s="188">
        <f>IFERROR(INDEX('اطلاعات دوره'!A:Z,MATCH(G326,'اطلاعات دوره'!C:C,0),MATCH(I$1,'اطلاعات دوره'!$1:$1,0)),0)</f>
        <v>0</v>
      </c>
      <c r="J326" s="188">
        <f>IFERROR(INDEX('اطلاعات دوره'!A:Z,MATCH(G326,'اطلاعات دوره'!C:C,0),MATCH(J$1,'اطلاعات دوره'!$1:$1,0)),0)</f>
        <v>0</v>
      </c>
      <c r="K326" s="265"/>
      <c r="L326" s="188" t="str">
        <f>IFERROR(INDEX('اطلاعات دوره'!A:Z,MATCH(G326,'اطلاعات دوره'!C:C,0)-1,MATCH("عنوان",'اطلاعات دوره'!$1:$1,0)),"---")</f>
        <v>---</v>
      </c>
      <c r="M326" s="188" t="str">
        <f t="shared" si="118"/>
        <v>----</v>
      </c>
      <c r="N326" s="188" t="str">
        <f t="shared" si="119"/>
        <v>-/</v>
      </c>
      <c r="O326" s="265"/>
      <c r="P326" s="188">
        <f>IFERROR(INDEX('اطلاعات انشعابات شرکتها'!A:BB,MATCH(A326,'اطلاعات انشعابات شرکتها'!A:A,0),MATCH(P$1,'اطلاعات انشعابات شرکتها'!$1:$1,0)),0)</f>
        <v>0</v>
      </c>
      <c r="Q326" s="188">
        <f>IFERROR(INDEX('اطلاعات انشعابات شرکتها'!A:BB,MATCH(A326,'اطلاعات انشعابات شرکتها'!A:A,0),MATCH(Q$1,'اطلاعات انشعابات شرکتها'!$1:$1,0)),0)</f>
        <v>0</v>
      </c>
      <c r="R326" s="188">
        <f>IFERROR(INDEX('اطلاعات انشعابات شرکتها'!A:BB,MATCH(A326,'اطلاعات انشعابات شرکتها'!A:A,0),MATCH(R$1,'اطلاعات انشعابات شرکتها'!$1:$1,0)),0)</f>
        <v>0</v>
      </c>
      <c r="S326" s="265"/>
      <c r="T326" s="188">
        <f>IFERROR(INDEX('قرائت کنتور'!A:AZ,MATCH(A326&amp;"-"&amp;T$1,'قرائت کنتور'!B:B,0),MATCH(G326,'قرائت کنتور'!$1:$1,0)),0)</f>
        <v>0</v>
      </c>
      <c r="U326" s="188">
        <f>IFERROR(INDEX('قرائت کنتور'!A:AZ,MATCH(A326&amp;"-"&amp;U$1,'قرائت کنتور'!B:B,0),MATCH(L326,'قرائت کنتور'!$1:$1,0)),0)</f>
        <v>0</v>
      </c>
      <c r="V326" s="188">
        <f>IFERROR(INDEX('قرائت کنتور'!A:AZ,MATCH(A326&amp;"-"&amp;U$1,'قرائت کنتور'!B:B,0),MATCH(G326,'قرائت کنتور'!$1:$1,0)),0)</f>
        <v>0</v>
      </c>
      <c r="W326" s="188">
        <f>IFERROR(INDEX('قرائت کنتور'!A:AZ,MATCH(A326&amp;"-"&amp;W$1,'قرائت کنتور'!B:B,0),MATCH(L326,'قرائت کنتور'!$1:$1,0)),0)</f>
        <v>0</v>
      </c>
      <c r="X326" s="188">
        <f>IFERROR(INDEX('قرائت کنتور'!A:AZ,MATCH(A326&amp;"-"&amp;W$1,'قرائت کنتور'!B:B,0),MATCH(G326,'قرائت کنتور'!$1:$1,0)),0)</f>
        <v>0</v>
      </c>
      <c r="Y326" s="188">
        <f>IFERROR(INDEX('قرائت کنتور'!A:AZ,MATCH(A326&amp;"-"&amp;Y$1,'قرائت کنتور'!B:B,0),MATCH(L326,'قرائت کنتور'!$1:$1,0)),0)</f>
        <v>0</v>
      </c>
      <c r="Z326" s="188">
        <f>IFERROR(INDEX('قرائت کنتور'!A:AZ,MATCH(A326&amp;"-"&amp;Y$1,'قرائت کنتور'!B:B,0),MATCH(G326,'قرائت کنتور'!$1:$1,0)),0)</f>
        <v>0</v>
      </c>
      <c r="AA326" s="188">
        <f>IFERROR(INDEX('قرائت کنتور'!A:AZ,MATCH(A326&amp;"-"&amp;AA$1,'قرائت کنتور'!B:B,0),MATCH(L326,'قرائت کنتور'!$1:$1,0)),0)</f>
        <v>0</v>
      </c>
      <c r="AB326" s="188">
        <f>IFERROR(INDEX('قرائت کنتور'!A:AZ,MATCH(A326&amp;"-"&amp;AA$1,'قرائت کنتور'!B:B,0),MATCH(G326,'قرائت کنتور'!$1:$1,0)),0)</f>
        <v>0</v>
      </c>
      <c r="AC326" s="265"/>
      <c r="AD326" s="188">
        <f t="shared" si="120"/>
        <v>0</v>
      </c>
      <c r="AE326" s="188">
        <f t="shared" si="121"/>
        <v>0</v>
      </c>
      <c r="AF326" s="188">
        <f t="shared" si="122"/>
        <v>0</v>
      </c>
      <c r="AG326" s="188">
        <f t="shared" si="123"/>
        <v>0</v>
      </c>
      <c r="AH326" s="188">
        <f t="shared" si="124"/>
        <v>0</v>
      </c>
      <c r="AI326" s="188">
        <f t="shared" si="125"/>
        <v>0</v>
      </c>
      <c r="AJ326" s="188" t="str">
        <f t="shared" si="126"/>
        <v>0</v>
      </c>
      <c r="AK326" s="265"/>
      <c r="AL326" s="254" t="str">
        <f t="shared" si="127"/>
        <v>---</v>
      </c>
      <c r="AM326" s="254" t="str">
        <f t="shared" si="128"/>
        <v>---</v>
      </c>
      <c r="AN326" s="265"/>
      <c r="AO326" s="188" t="str">
        <f>IFERROR(INDEX('تعرفه ها'!A:Z,MATCH(P326&amp;"-"&amp;AO$1,'تعرفه ها'!C:C,0),MATCH(F326,'تعرفه ها'!$2:$2,0),1),"---")</f>
        <v>---</v>
      </c>
      <c r="AP326" s="188" t="str">
        <f>IFERROR(INDEX('تعرفه ها'!A:Z,MATCH(P326&amp;"-"&amp;AP$1,'تعرفه ها'!C:C,0),MATCH(F326,'تعرفه ها'!$2:$2,0),1),"---")</f>
        <v>---</v>
      </c>
      <c r="AQ326" s="188" t="str">
        <f>IFERROR(INDEX('تعرفه ها'!A:Z,MATCH(P326&amp;"-"&amp;AQ$1,'تعرفه ها'!C:C,0),MATCH(F326,'تعرفه ها'!$2:$2,0),1),"---")</f>
        <v>---</v>
      </c>
      <c r="AR326" s="188" t="str">
        <f>IFERROR(INDEX('تعرفه ها'!A:Z,MATCH(P326&amp;"-"&amp;AR$1,'تعرفه ها'!C:C,0),MATCH(F326,'تعرفه ها'!$2:$2,0),1),"---")</f>
        <v>---</v>
      </c>
      <c r="AS326" s="265"/>
      <c r="AT326" s="415" t="str">
        <f t="shared" si="129"/>
        <v>---</v>
      </c>
      <c r="AU326" s="415" t="str">
        <f t="shared" si="130"/>
        <v>---</v>
      </c>
      <c r="AV326" s="415" t="str">
        <f t="shared" si="131"/>
        <v>---</v>
      </c>
      <c r="AW326" s="415" t="str">
        <f t="shared" si="132"/>
        <v>---</v>
      </c>
      <c r="AX326" s="415" t="str">
        <f t="shared" si="133"/>
        <v>---</v>
      </c>
      <c r="AY326" s="415" t="str">
        <f>IFERROR(AH326*INDEX('تعرفه ها'!A:Z,MATCH("عوارض برق به ازاء هر کیلووات",'تعرفه ها'!$C:$C,0),MATCH(F326,'تعرفه ها'!$2:$2,0)),"---")</f>
        <v>---</v>
      </c>
      <c r="AZ326" s="415" t="str">
        <f t="shared" si="134"/>
        <v>---</v>
      </c>
      <c r="BA326" s="415" t="str">
        <f>IFERROR(ROUND(((AX326+AY326+AZ326)*INDEX('تعرفه ها'!A:Z,MATCH("هزینه نگهداری و تعمیرات شبکه برق",'تعرفه ها'!$C:$C,0),MATCH(F326,'تعرفه ها'!$2:$2,0))/100),0),"---")</f>
        <v>---</v>
      </c>
      <c r="BB326" s="415">
        <f>IFERROR(IF(P326="دیماندی",ROUND(AJ326*INDEX('تعرفه ها'!A:Z,MATCH(BB$1,'تعرفه ها'!$C:$C,0),MATCH(F326,'تعرفه ها'!$2:$2,0))*J326/30,0),0),"---")</f>
        <v>0</v>
      </c>
      <c r="BC326" s="415"/>
      <c r="BD326" s="54" t="str">
        <f>IFERROR(IF(INDEX('اطلاعات دوره'!A:Z,MATCH(G326,'اطلاعات دوره'!C:C,0),MATCH("برق",'اطلاعات دوره'!$1:$1,0))="دارد",ROUND(AX326*INDEX('تعرفه ها'!A:Z,MATCH("پیک فصلی برق",'تعرفه ها'!$C:$C,0),MATCH(F326,'تعرفه ها'!$2:$2,0))/100,0),0),"---")</f>
        <v>---</v>
      </c>
      <c r="BE326" s="415" t="str">
        <f>IFERROR(ROUND(((AX326+AY326+AZ326+BA326+BB326+BC326+BD326)*INDEX('تعرفه ها'!A:Z,MATCH("مالیات برق",'تعرفه ها'!$C:$C,0),MATCH(F326,'تعرفه ها'!$2:$2,0))/100),0),"---")</f>
        <v>---</v>
      </c>
      <c r="BF326" s="415" t="str">
        <f t="shared" si="135"/>
        <v>---</v>
      </c>
      <c r="BG326" s="415" t="str">
        <f t="shared" si="116"/>
        <v>---</v>
      </c>
      <c r="BH326" s="415" t="str">
        <f t="shared" si="136"/>
        <v>---</v>
      </c>
      <c r="BI326" s="54" t="str">
        <f t="shared" si="137"/>
        <v>---</v>
      </c>
      <c r="BJ326" s="55" t="str">
        <f t="shared" si="138"/>
        <v>---</v>
      </c>
      <c r="BK326" s="262"/>
      <c r="BL326" s="183" t="str">
        <f>IFERROR(IF(INDEX(پرداخت!A:AZ,MATCH(A326&amp;" - "&amp;"برق",پرداخت!$B:$B,0),MATCH(G326,پرداخت!$1:$1,0))="نشده","نشده","شده"),"---")</f>
        <v>---</v>
      </c>
      <c r="BN326" s="257"/>
      <c r="BO326" s="257"/>
      <c r="BP326" s="257"/>
      <c r="BQ326" s="257"/>
      <c r="BR326" s="257"/>
      <c r="BS326" s="257"/>
      <c r="BT326" s="257"/>
      <c r="BU326" s="257"/>
      <c r="BV326" s="257"/>
      <c r="BW326" s="257"/>
      <c r="BX326" s="257"/>
      <c r="BY326" s="257"/>
      <c r="BZ326" s="257"/>
      <c r="CA326" s="257"/>
      <c r="CB326" s="257"/>
      <c r="CC326" s="257"/>
      <c r="CD326" s="257"/>
      <c r="CE326" s="257"/>
      <c r="CF326" s="257"/>
      <c r="CG326" s="257"/>
      <c r="CH326"/>
      <c r="CI326"/>
      <c r="CJ326"/>
      <c r="CK326"/>
    </row>
    <row r="327" spans="1:89" ht="33.75" hidden="1">
      <c r="A327" s="170"/>
      <c r="B327" s="47">
        <f>IFERROR(INDEX('اطلاعات انشعابات شرکتها'!A:BB,MATCH(A327,'اطلاعات انشعابات شرکتها'!A:A,0),MATCH(B$1,'اطلاعات انشعابات شرکتها'!$1:$1,0)),0)</f>
        <v>0</v>
      </c>
      <c r="C327" s="48">
        <f>IFERROR(INDEX('اطلاعات انشعابات شرکتها'!A:BB,MATCH(A327,'اطلاعات انشعابات شرکتها'!A:A,0),MATCH(C$1,'اطلاعات انشعابات شرکتها'!$1:$1,0)),0)</f>
        <v>0</v>
      </c>
      <c r="D327" s="45"/>
      <c r="E327" s="171"/>
      <c r="F327" s="170"/>
      <c r="G327" s="188" t="str">
        <f t="shared" si="117"/>
        <v>/</v>
      </c>
      <c r="H327" s="188">
        <f>IFERROR(INDEX('اطلاعات دوره'!A:Z,MATCH(G327,'اطلاعات دوره'!C:C,0),MATCH(H$1,'اطلاعات دوره'!$1:$1,0)),0)</f>
        <v>0</v>
      </c>
      <c r="I327" s="188">
        <f>IFERROR(INDEX('اطلاعات دوره'!A:Z,MATCH(G327,'اطلاعات دوره'!C:C,0),MATCH(I$1,'اطلاعات دوره'!$1:$1,0)),0)</f>
        <v>0</v>
      </c>
      <c r="J327" s="188">
        <f>IFERROR(INDEX('اطلاعات دوره'!A:Z,MATCH(G327,'اطلاعات دوره'!C:C,0),MATCH(J$1,'اطلاعات دوره'!$1:$1,0)),0)</f>
        <v>0</v>
      </c>
      <c r="K327" s="265"/>
      <c r="L327" s="188" t="str">
        <f>IFERROR(INDEX('اطلاعات دوره'!A:Z,MATCH(G327,'اطلاعات دوره'!C:C,0)-1,MATCH("عنوان",'اطلاعات دوره'!$1:$1,0)),"---")</f>
        <v>---</v>
      </c>
      <c r="M327" s="188" t="str">
        <f t="shared" si="118"/>
        <v>----</v>
      </c>
      <c r="N327" s="188" t="str">
        <f t="shared" si="119"/>
        <v>-/</v>
      </c>
      <c r="O327" s="265"/>
      <c r="P327" s="188">
        <f>IFERROR(INDEX('اطلاعات انشعابات شرکتها'!A:BB,MATCH(A327,'اطلاعات انشعابات شرکتها'!A:A,0),MATCH(P$1,'اطلاعات انشعابات شرکتها'!$1:$1,0)),0)</f>
        <v>0</v>
      </c>
      <c r="Q327" s="188">
        <f>IFERROR(INDEX('اطلاعات انشعابات شرکتها'!A:BB,MATCH(A327,'اطلاعات انشعابات شرکتها'!A:A,0),MATCH(Q$1,'اطلاعات انشعابات شرکتها'!$1:$1,0)),0)</f>
        <v>0</v>
      </c>
      <c r="R327" s="188">
        <f>IFERROR(INDEX('اطلاعات انشعابات شرکتها'!A:BB,MATCH(A327,'اطلاعات انشعابات شرکتها'!A:A,0),MATCH(R$1,'اطلاعات انشعابات شرکتها'!$1:$1,0)),0)</f>
        <v>0</v>
      </c>
      <c r="S327" s="265"/>
      <c r="T327" s="188">
        <f>IFERROR(INDEX('قرائت کنتور'!A:AZ,MATCH(A327&amp;"-"&amp;T$1,'قرائت کنتور'!B:B,0),MATCH(G327,'قرائت کنتور'!$1:$1,0)),0)</f>
        <v>0</v>
      </c>
      <c r="U327" s="188">
        <f>IFERROR(INDEX('قرائت کنتور'!A:AZ,MATCH(A327&amp;"-"&amp;U$1,'قرائت کنتور'!B:B,0),MATCH(L327,'قرائت کنتور'!$1:$1,0)),0)</f>
        <v>0</v>
      </c>
      <c r="V327" s="188">
        <f>IFERROR(INDEX('قرائت کنتور'!A:AZ,MATCH(A327&amp;"-"&amp;U$1,'قرائت کنتور'!B:B,0),MATCH(G327,'قرائت کنتور'!$1:$1,0)),0)</f>
        <v>0</v>
      </c>
      <c r="W327" s="188">
        <f>IFERROR(INDEX('قرائت کنتور'!A:AZ,MATCH(A327&amp;"-"&amp;W$1,'قرائت کنتور'!B:B,0),MATCH(L327,'قرائت کنتور'!$1:$1,0)),0)</f>
        <v>0</v>
      </c>
      <c r="X327" s="188">
        <f>IFERROR(INDEX('قرائت کنتور'!A:AZ,MATCH(A327&amp;"-"&amp;W$1,'قرائت کنتور'!B:B,0),MATCH(G327,'قرائت کنتور'!$1:$1,0)),0)</f>
        <v>0</v>
      </c>
      <c r="Y327" s="188">
        <f>IFERROR(INDEX('قرائت کنتور'!A:AZ,MATCH(A327&amp;"-"&amp;Y$1,'قرائت کنتور'!B:B,0),MATCH(L327,'قرائت کنتور'!$1:$1,0)),0)</f>
        <v>0</v>
      </c>
      <c r="Z327" s="188">
        <f>IFERROR(INDEX('قرائت کنتور'!A:AZ,MATCH(A327&amp;"-"&amp;Y$1,'قرائت کنتور'!B:B,0),MATCH(G327,'قرائت کنتور'!$1:$1,0)),0)</f>
        <v>0</v>
      </c>
      <c r="AA327" s="188">
        <f>IFERROR(INDEX('قرائت کنتور'!A:AZ,MATCH(A327&amp;"-"&amp;AA$1,'قرائت کنتور'!B:B,0),MATCH(L327,'قرائت کنتور'!$1:$1,0)),0)</f>
        <v>0</v>
      </c>
      <c r="AB327" s="188">
        <f>IFERROR(INDEX('قرائت کنتور'!A:AZ,MATCH(A327&amp;"-"&amp;AA$1,'قرائت کنتور'!B:B,0),MATCH(G327,'قرائت کنتور'!$1:$1,0)),0)</f>
        <v>0</v>
      </c>
      <c r="AC327" s="265"/>
      <c r="AD327" s="188">
        <f t="shared" si="120"/>
        <v>0</v>
      </c>
      <c r="AE327" s="188">
        <f t="shared" si="121"/>
        <v>0</v>
      </c>
      <c r="AF327" s="188">
        <f t="shared" si="122"/>
        <v>0</v>
      </c>
      <c r="AG327" s="188">
        <f t="shared" si="123"/>
        <v>0</v>
      </c>
      <c r="AH327" s="188">
        <f t="shared" si="124"/>
        <v>0</v>
      </c>
      <c r="AI327" s="188">
        <f t="shared" si="125"/>
        <v>0</v>
      </c>
      <c r="AJ327" s="188" t="str">
        <f t="shared" si="126"/>
        <v>0</v>
      </c>
      <c r="AK327" s="265"/>
      <c r="AL327" s="254" t="str">
        <f t="shared" si="127"/>
        <v>---</v>
      </c>
      <c r="AM327" s="254" t="str">
        <f t="shared" si="128"/>
        <v>---</v>
      </c>
      <c r="AN327" s="265"/>
      <c r="AO327" s="188" t="str">
        <f>IFERROR(INDEX('تعرفه ها'!A:Z,MATCH(P327&amp;"-"&amp;AO$1,'تعرفه ها'!C:C,0),MATCH(F327,'تعرفه ها'!$2:$2,0),1),"---")</f>
        <v>---</v>
      </c>
      <c r="AP327" s="188" t="str">
        <f>IFERROR(INDEX('تعرفه ها'!A:Z,MATCH(P327&amp;"-"&amp;AP$1,'تعرفه ها'!C:C,0),MATCH(F327,'تعرفه ها'!$2:$2,0),1),"---")</f>
        <v>---</v>
      </c>
      <c r="AQ327" s="188" t="str">
        <f>IFERROR(INDEX('تعرفه ها'!A:Z,MATCH(P327&amp;"-"&amp;AQ$1,'تعرفه ها'!C:C,0),MATCH(F327,'تعرفه ها'!$2:$2,0),1),"---")</f>
        <v>---</v>
      </c>
      <c r="AR327" s="188" t="str">
        <f>IFERROR(INDEX('تعرفه ها'!A:Z,MATCH(P327&amp;"-"&amp;AR$1,'تعرفه ها'!C:C,0),MATCH(F327,'تعرفه ها'!$2:$2,0),1),"---")</f>
        <v>---</v>
      </c>
      <c r="AS327" s="265"/>
      <c r="AT327" s="415" t="str">
        <f t="shared" si="129"/>
        <v>---</v>
      </c>
      <c r="AU327" s="415" t="str">
        <f t="shared" si="130"/>
        <v>---</v>
      </c>
      <c r="AV327" s="415" t="str">
        <f t="shared" si="131"/>
        <v>---</v>
      </c>
      <c r="AW327" s="415" t="str">
        <f t="shared" si="132"/>
        <v>---</v>
      </c>
      <c r="AX327" s="415" t="str">
        <f t="shared" si="133"/>
        <v>---</v>
      </c>
      <c r="AY327" s="415" t="str">
        <f>IFERROR(AH327*INDEX('تعرفه ها'!A:Z,MATCH("عوارض برق به ازاء هر کیلووات",'تعرفه ها'!$C:$C,0),MATCH(F327,'تعرفه ها'!$2:$2,0)),"---")</f>
        <v>---</v>
      </c>
      <c r="AZ327" s="415" t="str">
        <f t="shared" si="134"/>
        <v>---</v>
      </c>
      <c r="BA327" s="415" t="str">
        <f>IFERROR(ROUND(((AX327+AY327+AZ327)*INDEX('تعرفه ها'!A:Z,MATCH("هزینه نگهداری و تعمیرات شبکه برق",'تعرفه ها'!$C:$C,0),MATCH(F327,'تعرفه ها'!$2:$2,0))/100),0),"---")</f>
        <v>---</v>
      </c>
      <c r="BB327" s="415">
        <f>IFERROR(IF(P327="دیماندی",ROUND(AJ327*INDEX('تعرفه ها'!A:Z,MATCH(BB$1,'تعرفه ها'!$C:$C,0),MATCH(F327,'تعرفه ها'!$2:$2,0))*J327/30,0),0),"---")</f>
        <v>0</v>
      </c>
      <c r="BC327" s="415"/>
      <c r="BD327" s="54" t="str">
        <f>IFERROR(IF(INDEX('اطلاعات دوره'!A:Z,MATCH(G327,'اطلاعات دوره'!C:C,0),MATCH("برق",'اطلاعات دوره'!$1:$1,0))="دارد",ROUND(AX327*INDEX('تعرفه ها'!A:Z,MATCH("پیک فصلی برق",'تعرفه ها'!$C:$C,0),MATCH(F327,'تعرفه ها'!$2:$2,0))/100,0),0),"---")</f>
        <v>---</v>
      </c>
      <c r="BE327" s="415" t="str">
        <f>IFERROR(ROUND(((AX327+AY327+AZ327+BA327+BB327+BC327+BD327)*INDEX('تعرفه ها'!A:Z,MATCH("مالیات برق",'تعرفه ها'!$C:$C,0),MATCH(F327,'تعرفه ها'!$2:$2,0))/100),0),"---")</f>
        <v>---</v>
      </c>
      <c r="BF327" s="415" t="str">
        <f t="shared" si="135"/>
        <v>---</v>
      </c>
      <c r="BG327" s="415" t="str">
        <f t="shared" si="116"/>
        <v>---</v>
      </c>
      <c r="BH327" s="415" t="str">
        <f t="shared" si="136"/>
        <v>---</v>
      </c>
      <c r="BI327" s="54" t="str">
        <f t="shared" si="137"/>
        <v>---</v>
      </c>
      <c r="BJ327" s="55" t="str">
        <f t="shared" si="138"/>
        <v>---</v>
      </c>
      <c r="BK327" s="262"/>
      <c r="BL327" s="183" t="str">
        <f>IFERROR(IF(INDEX(پرداخت!A:AZ,MATCH(A327&amp;" - "&amp;"برق",پرداخت!$B:$B,0),MATCH(G327,پرداخت!$1:$1,0))="نشده","نشده","شده"),"---")</f>
        <v>---</v>
      </c>
      <c r="BN327" s="257"/>
      <c r="BO327" s="257"/>
      <c r="BP327" s="257"/>
      <c r="BQ327" s="257"/>
      <c r="BR327" s="257"/>
      <c r="BS327" s="257"/>
      <c r="BT327" s="257"/>
      <c r="BU327" s="257"/>
      <c r="BV327" s="257"/>
      <c r="BW327" s="257"/>
      <c r="BX327" s="257"/>
      <c r="BY327" s="257"/>
      <c r="BZ327" s="257"/>
      <c r="CA327" s="257"/>
      <c r="CB327" s="257"/>
      <c r="CC327" s="257"/>
      <c r="CD327" s="257"/>
      <c r="CE327" s="257"/>
      <c r="CF327" s="257"/>
      <c r="CG327" s="257"/>
      <c r="CH327"/>
      <c r="CI327"/>
      <c r="CJ327"/>
      <c r="CK327"/>
    </row>
    <row r="328" spans="1:89" ht="33.75" hidden="1">
      <c r="A328" s="170"/>
      <c r="B328" s="47">
        <f>IFERROR(INDEX('اطلاعات انشعابات شرکتها'!A:BB,MATCH(A328,'اطلاعات انشعابات شرکتها'!A:A,0),MATCH(B$1,'اطلاعات انشعابات شرکتها'!$1:$1,0)),0)</f>
        <v>0</v>
      </c>
      <c r="C328" s="48">
        <f>IFERROR(INDEX('اطلاعات انشعابات شرکتها'!A:BB,MATCH(A328,'اطلاعات انشعابات شرکتها'!A:A,0),MATCH(C$1,'اطلاعات انشعابات شرکتها'!$1:$1,0)),0)</f>
        <v>0</v>
      </c>
      <c r="D328" s="45"/>
      <c r="E328" s="171"/>
      <c r="F328" s="170"/>
      <c r="G328" s="188" t="str">
        <f t="shared" si="117"/>
        <v>/</v>
      </c>
      <c r="H328" s="188">
        <f>IFERROR(INDEX('اطلاعات دوره'!A:Z,MATCH(G328,'اطلاعات دوره'!C:C,0),MATCH(H$1,'اطلاعات دوره'!$1:$1,0)),0)</f>
        <v>0</v>
      </c>
      <c r="I328" s="188">
        <f>IFERROR(INDEX('اطلاعات دوره'!A:Z,MATCH(G328,'اطلاعات دوره'!C:C,0),MATCH(I$1,'اطلاعات دوره'!$1:$1,0)),0)</f>
        <v>0</v>
      </c>
      <c r="J328" s="188">
        <f>IFERROR(INDEX('اطلاعات دوره'!A:Z,MATCH(G328,'اطلاعات دوره'!C:C,0),MATCH(J$1,'اطلاعات دوره'!$1:$1,0)),0)</f>
        <v>0</v>
      </c>
      <c r="K328" s="265"/>
      <c r="L328" s="188" t="str">
        <f>IFERROR(INDEX('اطلاعات دوره'!A:Z,MATCH(G328,'اطلاعات دوره'!C:C,0)-1,MATCH("عنوان",'اطلاعات دوره'!$1:$1,0)),"---")</f>
        <v>---</v>
      </c>
      <c r="M328" s="188" t="str">
        <f t="shared" si="118"/>
        <v>----</v>
      </c>
      <c r="N328" s="188" t="str">
        <f t="shared" si="119"/>
        <v>-/</v>
      </c>
      <c r="O328" s="265"/>
      <c r="P328" s="188">
        <f>IFERROR(INDEX('اطلاعات انشعابات شرکتها'!A:BB,MATCH(A328,'اطلاعات انشعابات شرکتها'!A:A,0),MATCH(P$1,'اطلاعات انشعابات شرکتها'!$1:$1,0)),0)</f>
        <v>0</v>
      </c>
      <c r="Q328" s="188">
        <f>IFERROR(INDEX('اطلاعات انشعابات شرکتها'!A:BB,MATCH(A328,'اطلاعات انشعابات شرکتها'!A:A,0),MATCH(Q$1,'اطلاعات انشعابات شرکتها'!$1:$1,0)),0)</f>
        <v>0</v>
      </c>
      <c r="R328" s="188">
        <f>IFERROR(INDEX('اطلاعات انشعابات شرکتها'!A:BB,MATCH(A328,'اطلاعات انشعابات شرکتها'!A:A,0),MATCH(R$1,'اطلاعات انشعابات شرکتها'!$1:$1,0)),0)</f>
        <v>0</v>
      </c>
      <c r="S328" s="265"/>
      <c r="T328" s="188">
        <f>IFERROR(INDEX('قرائت کنتور'!A:AZ,MATCH(A328&amp;"-"&amp;T$1,'قرائت کنتور'!B:B,0),MATCH(G328,'قرائت کنتور'!$1:$1,0)),0)</f>
        <v>0</v>
      </c>
      <c r="U328" s="188">
        <f>IFERROR(INDEX('قرائت کنتور'!A:AZ,MATCH(A328&amp;"-"&amp;U$1,'قرائت کنتور'!B:B,0),MATCH(L328,'قرائت کنتور'!$1:$1,0)),0)</f>
        <v>0</v>
      </c>
      <c r="V328" s="188">
        <f>IFERROR(INDEX('قرائت کنتور'!A:AZ,MATCH(A328&amp;"-"&amp;U$1,'قرائت کنتور'!B:B,0),MATCH(G328,'قرائت کنتور'!$1:$1,0)),0)</f>
        <v>0</v>
      </c>
      <c r="W328" s="188">
        <f>IFERROR(INDEX('قرائت کنتور'!A:AZ,MATCH(A328&amp;"-"&amp;W$1,'قرائت کنتور'!B:B,0),MATCH(L328,'قرائت کنتور'!$1:$1,0)),0)</f>
        <v>0</v>
      </c>
      <c r="X328" s="188">
        <f>IFERROR(INDEX('قرائت کنتور'!A:AZ,MATCH(A328&amp;"-"&amp;W$1,'قرائت کنتور'!B:B,0),MATCH(G328,'قرائت کنتور'!$1:$1,0)),0)</f>
        <v>0</v>
      </c>
      <c r="Y328" s="188">
        <f>IFERROR(INDEX('قرائت کنتور'!A:AZ,MATCH(A328&amp;"-"&amp;Y$1,'قرائت کنتور'!B:B,0),MATCH(L328,'قرائت کنتور'!$1:$1,0)),0)</f>
        <v>0</v>
      </c>
      <c r="Z328" s="188">
        <f>IFERROR(INDEX('قرائت کنتور'!A:AZ,MATCH(A328&amp;"-"&amp;Y$1,'قرائت کنتور'!B:B,0),MATCH(G328,'قرائت کنتور'!$1:$1,0)),0)</f>
        <v>0</v>
      </c>
      <c r="AA328" s="188">
        <f>IFERROR(INDEX('قرائت کنتور'!A:AZ,MATCH(A328&amp;"-"&amp;AA$1,'قرائت کنتور'!B:B,0),MATCH(L328,'قرائت کنتور'!$1:$1,0)),0)</f>
        <v>0</v>
      </c>
      <c r="AB328" s="188">
        <f>IFERROR(INDEX('قرائت کنتور'!A:AZ,MATCH(A328&amp;"-"&amp;AA$1,'قرائت کنتور'!B:B,0),MATCH(G328,'قرائت کنتور'!$1:$1,0)),0)</f>
        <v>0</v>
      </c>
      <c r="AC328" s="265"/>
      <c r="AD328" s="188">
        <f t="shared" si="120"/>
        <v>0</v>
      </c>
      <c r="AE328" s="188">
        <f t="shared" si="121"/>
        <v>0</v>
      </c>
      <c r="AF328" s="188">
        <f t="shared" si="122"/>
        <v>0</v>
      </c>
      <c r="AG328" s="188">
        <f t="shared" si="123"/>
        <v>0</v>
      </c>
      <c r="AH328" s="188">
        <f t="shared" si="124"/>
        <v>0</v>
      </c>
      <c r="AI328" s="188">
        <f t="shared" si="125"/>
        <v>0</v>
      </c>
      <c r="AJ328" s="188" t="str">
        <f t="shared" si="126"/>
        <v>0</v>
      </c>
      <c r="AK328" s="265"/>
      <c r="AL328" s="254" t="str">
        <f t="shared" si="127"/>
        <v>---</v>
      </c>
      <c r="AM328" s="254" t="str">
        <f t="shared" si="128"/>
        <v>---</v>
      </c>
      <c r="AN328" s="265"/>
      <c r="AO328" s="188" t="str">
        <f>IFERROR(INDEX('تعرفه ها'!A:Z,MATCH(P328&amp;"-"&amp;AO$1,'تعرفه ها'!C:C,0),MATCH(F328,'تعرفه ها'!$2:$2,0),1),"---")</f>
        <v>---</v>
      </c>
      <c r="AP328" s="188" t="str">
        <f>IFERROR(INDEX('تعرفه ها'!A:Z,MATCH(P328&amp;"-"&amp;AP$1,'تعرفه ها'!C:C,0),MATCH(F328,'تعرفه ها'!$2:$2,0),1),"---")</f>
        <v>---</v>
      </c>
      <c r="AQ328" s="188" t="str">
        <f>IFERROR(INDEX('تعرفه ها'!A:Z,MATCH(P328&amp;"-"&amp;AQ$1,'تعرفه ها'!C:C,0),MATCH(F328,'تعرفه ها'!$2:$2,0),1),"---")</f>
        <v>---</v>
      </c>
      <c r="AR328" s="188" t="str">
        <f>IFERROR(INDEX('تعرفه ها'!A:Z,MATCH(P328&amp;"-"&amp;AR$1,'تعرفه ها'!C:C,0),MATCH(F328,'تعرفه ها'!$2:$2,0),1),"---")</f>
        <v>---</v>
      </c>
      <c r="AS328" s="265"/>
      <c r="AT328" s="415" t="str">
        <f t="shared" si="129"/>
        <v>---</v>
      </c>
      <c r="AU328" s="415" t="str">
        <f t="shared" si="130"/>
        <v>---</v>
      </c>
      <c r="AV328" s="415" t="str">
        <f t="shared" si="131"/>
        <v>---</v>
      </c>
      <c r="AW328" s="415" t="str">
        <f t="shared" si="132"/>
        <v>---</v>
      </c>
      <c r="AX328" s="415" t="str">
        <f t="shared" si="133"/>
        <v>---</v>
      </c>
      <c r="AY328" s="415" t="str">
        <f>IFERROR(AH328*INDEX('تعرفه ها'!A:Z,MATCH("عوارض برق به ازاء هر کیلووات",'تعرفه ها'!$C:$C,0),MATCH(F328,'تعرفه ها'!$2:$2,0)),"---")</f>
        <v>---</v>
      </c>
      <c r="AZ328" s="415" t="str">
        <f t="shared" si="134"/>
        <v>---</v>
      </c>
      <c r="BA328" s="415" t="str">
        <f>IFERROR(ROUND(((AX328+AY328+AZ328)*INDEX('تعرفه ها'!A:Z,MATCH("هزینه نگهداری و تعمیرات شبکه برق",'تعرفه ها'!$C:$C,0),MATCH(F328,'تعرفه ها'!$2:$2,0))/100),0),"---")</f>
        <v>---</v>
      </c>
      <c r="BB328" s="415">
        <f>IFERROR(IF(P328="دیماندی",ROUND(AJ328*INDEX('تعرفه ها'!A:Z,MATCH(BB$1,'تعرفه ها'!$C:$C,0),MATCH(F328,'تعرفه ها'!$2:$2,0))*J328/30,0),0),"---")</f>
        <v>0</v>
      </c>
      <c r="BC328" s="415"/>
      <c r="BD328" s="54" t="str">
        <f>IFERROR(IF(INDEX('اطلاعات دوره'!A:Z,MATCH(G328,'اطلاعات دوره'!C:C,0),MATCH("برق",'اطلاعات دوره'!$1:$1,0))="دارد",ROUND(AX328*INDEX('تعرفه ها'!A:Z,MATCH("پیک فصلی برق",'تعرفه ها'!$C:$C,0),MATCH(F328,'تعرفه ها'!$2:$2,0))/100,0),0),"---")</f>
        <v>---</v>
      </c>
      <c r="BE328" s="415" t="str">
        <f>IFERROR(ROUND(((AX328+AY328+AZ328+BA328+BB328+BC328+BD328)*INDEX('تعرفه ها'!A:Z,MATCH("مالیات برق",'تعرفه ها'!$C:$C,0),MATCH(F328,'تعرفه ها'!$2:$2,0))/100),0),"---")</f>
        <v>---</v>
      </c>
      <c r="BF328" s="415" t="str">
        <f t="shared" si="135"/>
        <v>---</v>
      </c>
      <c r="BG328" s="415" t="str">
        <f t="shared" si="116"/>
        <v>---</v>
      </c>
      <c r="BH328" s="415" t="str">
        <f t="shared" si="136"/>
        <v>---</v>
      </c>
      <c r="BI328" s="54" t="str">
        <f t="shared" si="137"/>
        <v>---</v>
      </c>
      <c r="BJ328" s="55" t="str">
        <f t="shared" si="138"/>
        <v>---</v>
      </c>
      <c r="BK328" s="262"/>
      <c r="BL328" s="183" t="str">
        <f>IFERROR(IF(INDEX(پرداخت!A:AZ,MATCH(A328&amp;" - "&amp;"برق",پرداخت!$B:$B,0),MATCH(G328,پرداخت!$1:$1,0))="نشده","نشده","شده"),"---")</f>
        <v>---</v>
      </c>
      <c r="BN328" s="257"/>
      <c r="BO328" s="257"/>
      <c r="BP328" s="257"/>
      <c r="BQ328" s="257"/>
      <c r="BR328" s="257"/>
      <c r="BS328" s="257"/>
      <c r="BT328" s="257"/>
      <c r="BU328" s="257"/>
      <c r="BV328" s="257"/>
      <c r="BW328" s="257"/>
      <c r="BX328" s="257"/>
      <c r="BY328" s="257"/>
      <c r="BZ328" s="257"/>
      <c r="CA328" s="257"/>
      <c r="CB328" s="257"/>
      <c r="CC328" s="257"/>
      <c r="CD328" s="257"/>
      <c r="CE328" s="257"/>
      <c r="CF328" s="257"/>
      <c r="CG328" s="257"/>
      <c r="CH328"/>
      <c r="CI328"/>
      <c r="CJ328"/>
      <c r="CK328"/>
    </row>
    <row r="329" spans="1:89" ht="33.75" hidden="1">
      <c r="A329" s="170"/>
      <c r="B329" s="47">
        <f>IFERROR(INDEX('اطلاعات انشعابات شرکتها'!A:BB,MATCH(A329,'اطلاعات انشعابات شرکتها'!A:A,0),MATCH(B$1,'اطلاعات انشعابات شرکتها'!$1:$1,0)),0)</f>
        <v>0</v>
      </c>
      <c r="C329" s="48">
        <f>IFERROR(INDEX('اطلاعات انشعابات شرکتها'!A:BB,MATCH(A329,'اطلاعات انشعابات شرکتها'!A:A,0),MATCH(C$1,'اطلاعات انشعابات شرکتها'!$1:$1,0)),0)</f>
        <v>0</v>
      </c>
      <c r="D329" s="45"/>
      <c r="E329" s="171"/>
      <c r="F329" s="170"/>
      <c r="G329" s="188" t="str">
        <f t="shared" si="117"/>
        <v>/</v>
      </c>
      <c r="H329" s="188">
        <f>IFERROR(INDEX('اطلاعات دوره'!A:Z,MATCH(G329,'اطلاعات دوره'!C:C,0),MATCH(H$1,'اطلاعات دوره'!$1:$1,0)),0)</f>
        <v>0</v>
      </c>
      <c r="I329" s="188">
        <f>IFERROR(INDEX('اطلاعات دوره'!A:Z,MATCH(G329,'اطلاعات دوره'!C:C,0),MATCH(I$1,'اطلاعات دوره'!$1:$1,0)),0)</f>
        <v>0</v>
      </c>
      <c r="J329" s="188">
        <f>IFERROR(INDEX('اطلاعات دوره'!A:Z,MATCH(G329,'اطلاعات دوره'!C:C,0),MATCH(J$1,'اطلاعات دوره'!$1:$1,0)),0)</f>
        <v>0</v>
      </c>
      <c r="K329" s="265"/>
      <c r="L329" s="188" t="str">
        <f>IFERROR(INDEX('اطلاعات دوره'!A:Z,MATCH(G329,'اطلاعات دوره'!C:C,0)-1,MATCH("عنوان",'اطلاعات دوره'!$1:$1,0)),"---")</f>
        <v>---</v>
      </c>
      <c r="M329" s="188" t="str">
        <f t="shared" si="118"/>
        <v>----</v>
      </c>
      <c r="N329" s="188" t="str">
        <f t="shared" si="119"/>
        <v>-/</v>
      </c>
      <c r="O329" s="265"/>
      <c r="P329" s="188">
        <f>IFERROR(INDEX('اطلاعات انشعابات شرکتها'!A:BB,MATCH(A329,'اطلاعات انشعابات شرکتها'!A:A,0),MATCH(P$1,'اطلاعات انشعابات شرکتها'!$1:$1,0)),0)</f>
        <v>0</v>
      </c>
      <c r="Q329" s="188">
        <f>IFERROR(INDEX('اطلاعات انشعابات شرکتها'!A:BB,MATCH(A329,'اطلاعات انشعابات شرکتها'!A:A,0),MATCH(Q$1,'اطلاعات انشعابات شرکتها'!$1:$1,0)),0)</f>
        <v>0</v>
      </c>
      <c r="R329" s="188">
        <f>IFERROR(INDEX('اطلاعات انشعابات شرکتها'!A:BB,MATCH(A329,'اطلاعات انشعابات شرکتها'!A:A,0),MATCH(R$1,'اطلاعات انشعابات شرکتها'!$1:$1,0)),0)</f>
        <v>0</v>
      </c>
      <c r="S329" s="265"/>
      <c r="T329" s="188">
        <f>IFERROR(INDEX('قرائت کنتور'!A:AZ,MATCH(A329&amp;"-"&amp;T$1,'قرائت کنتور'!B:B,0),MATCH(G329,'قرائت کنتور'!$1:$1,0)),0)</f>
        <v>0</v>
      </c>
      <c r="U329" s="188">
        <f>IFERROR(INDEX('قرائت کنتور'!A:AZ,MATCH(A329&amp;"-"&amp;U$1,'قرائت کنتور'!B:B,0),MATCH(L329,'قرائت کنتور'!$1:$1,0)),0)</f>
        <v>0</v>
      </c>
      <c r="V329" s="188">
        <f>IFERROR(INDEX('قرائت کنتور'!A:AZ,MATCH(A329&amp;"-"&amp;U$1,'قرائت کنتور'!B:B,0),MATCH(G329,'قرائت کنتور'!$1:$1,0)),0)</f>
        <v>0</v>
      </c>
      <c r="W329" s="188">
        <f>IFERROR(INDEX('قرائت کنتور'!A:AZ,MATCH(A329&amp;"-"&amp;W$1,'قرائت کنتور'!B:B,0),MATCH(L329,'قرائت کنتور'!$1:$1,0)),0)</f>
        <v>0</v>
      </c>
      <c r="X329" s="188">
        <f>IFERROR(INDEX('قرائت کنتور'!A:AZ,MATCH(A329&amp;"-"&amp;W$1,'قرائت کنتور'!B:B,0),MATCH(G329,'قرائت کنتور'!$1:$1,0)),0)</f>
        <v>0</v>
      </c>
      <c r="Y329" s="188">
        <f>IFERROR(INDEX('قرائت کنتور'!A:AZ,MATCH(A329&amp;"-"&amp;Y$1,'قرائت کنتور'!B:B,0),MATCH(L329,'قرائت کنتور'!$1:$1,0)),0)</f>
        <v>0</v>
      </c>
      <c r="Z329" s="188">
        <f>IFERROR(INDEX('قرائت کنتور'!A:AZ,MATCH(A329&amp;"-"&amp;Y$1,'قرائت کنتور'!B:B,0),MATCH(G329,'قرائت کنتور'!$1:$1,0)),0)</f>
        <v>0</v>
      </c>
      <c r="AA329" s="188">
        <f>IFERROR(INDEX('قرائت کنتور'!A:AZ,MATCH(A329&amp;"-"&amp;AA$1,'قرائت کنتور'!B:B,0),MATCH(L329,'قرائت کنتور'!$1:$1,0)),0)</f>
        <v>0</v>
      </c>
      <c r="AB329" s="188">
        <f>IFERROR(INDEX('قرائت کنتور'!A:AZ,MATCH(A329&amp;"-"&amp;AA$1,'قرائت کنتور'!B:B,0),MATCH(G329,'قرائت کنتور'!$1:$1,0)),0)</f>
        <v>0</v>
      </c>
      <c r="AC329" s="265"/>
      <c r="AD329" s="188">
        <f t="shared" si="120"/>
        <v>0</v>
      </c>
      <c r="AE329" s="188">
        <f t="shared" si="121"/>
        <v>0</v>
      </c>
      <c r="AF329" s="188">
        <f t="shared" si="122"/>
        <v>0</v>
      </c>
      <c r="AG329" s="188">
        <f t="shared" si="123"/>
        <v>0</v>
      </c>
      <c r="AH329" s="188">
        <f t="shared" si="124"/>
        <v>0</v>
      </c>
      <c r="AI329" s="188">
        <f t="shared" si="125"/>
        <v>0</v>
      </c>
      <c r="AJ329" s="188" t="str">
        <f t="shared" si="126"/>
        <v>0</v>
      </c>
      <c r="AK329" s="265"/>
      <c r="AL329" s="254" t="str">
        <f t="shared" si="127"/>
        <v>---</v>
      </c>
      <c r="AM329" s="254" t="str">
        <f t="shared" si="128"/>
        <v>---</v>
      </c>
      <c r="AN329" s="265"/>
      <c r="AO329" s="188" t="str">
        <f>IFERROR(INDEX('تعرفه ها'!A:Z,MATCH(P329&amp;"-"&amp;AO$1,'تعرفه ها'!C:C,0),MATCH(F329,'تعرفه ها'!$2:$2,0),1),"---")</f>
        <v>---</v>
      </c>
      <c r="AP329" s="188" t="str">
        <f>IFERROR(INDEX('تعرفه ها'!A:Z,MATCH(P329&amp;"-"&amp;AP$1,'تعرفه ها'!C:C,0),MATCH(F329,'تعرفه ها'!$2:$2,0),1),"---")</f>
        <v>---</v>
      </c>
      <c r="AQ329" s="188" t="str">
        <f>IFERROR(INDEX('تعرفه ها'!A:Z,MATCH(P329&amp;"-"&amp;AQ$1,'تعرفه ها'!C:C,0),MATCH(F329,'تعرفه ها'!$2:$2,0),1),"---")</f>
        <v>---</v>
      </c>
      <c r="AR329" s="188" t="str">
        <f>IFERROR(INDEX('تعرفه ها'!A:Z,MATCH(P329&amp;"-"&amp;AR$1,'تعرفه ها'!C:C,0),MATCH(F329,'تعرفه ها'!$2:$2,0),1),"---")</f>
        <v>---</v>
      </c>
      <c r="AS329" s="265"/>
      <c r="AT329" s="415" t="str">
        <f t="shared" si="129"/>
        <v>---</v>
      </c>
      <c r="AU329" s="415" t="str">
        <f t="shared" si="130"/>
        <v>---</v>
      </c>
      <c r="AV329" s="415" t="str">
        <f t="shared" si="131"/>
        <v>---</v>
      </c>
      <c r="AW329" s="415" t="str">
        <f t="shared" si="132"/>
        <v>---</v>
      </c>
      <c r="AX329" s="415" t="str">
        <f t="shared" si="133"/>
        <v>---</v>
      </c>
      <c r="AY329" s="415" t="str">
        <f>IFERROR(AH329*INDEX('تعرفه ها'!A:Z,MATCH("عوارض برق به ازاء هر کیلووات",'تعرفه ها'!$C:$C,0),MATCH(F329,'تعرفه ها'!$2:$2,0)),"---")</f>
        <v>---</v>
      </c>
      <c r="AZ329" s="415" t="str">
        <f t="shared" si="134"/>
        <v>---</v>
      </c>
      <c r="BA329" s="415" t="str">
        <f>IFERROR(ROUND(((AX329+AY329+AZ329)*INDEX('تعرفه ها'!A:Z,MATCH("هزینه نگهداری و تعمیرات شبکه برق",'تعرفه ها'!$C:$C,0),MATCH(F329,'تعرفه ها'!$2:$2,0))/100),0),"---")</f>
        <v>---</v>
      </c>
      <c r="BB329" s="415">
        <f>IFERROR(IF(P329="دیماندی",ROUND(AJ329*INDEX('تعرفه ها'!A:Z,MATCH(BB$1,'تعرفه ها'!$C:$C,0),MATCH(F329,'تعرفه ها'!$2:$2,0))*J329/30,0),0),"---")</f>
        <v>0</v>
      </c>
      <c r="BC329" s="415"/>
      <c r="BD329" s="54" t="str">
        <f>IFERROR(IF(INDEX('اطلاعات دوره'!A:Z,MATCH(G329,'اطلاعات دوره'!C:C,0),MATCH("برق",'اطلاعات دوره'!$1:$1,0))="دارد",ROUND(AX329*INDEX('تعرفه ها'!A:Z,MATCH("پیک فصلی برق",'تعرفه ها'!$C:$C,0),MATCH(F329,'تعرفه ها'!$2:$2,0))/100,0),0),"---")</f>
        <v>---</v>
      </c>
      <c r="BE329" s="415" t="str">
        <f>IFERROR(ROUND(((AX329+AY329+AZ329+BA329+BB329+BC329+BD329)*INDEX('تعرفه ها'!A:Z,MATCH("مالیات برق",'تعرفه ها'!$C:$C,0),MATCH(F329,'تعرفه ها'!$2:$2,0))/100),0),"---")</f>
        <v>---</v>
      </c>
      <c r="BF329" s="415" t="str">
        <f t="shared" si="135"/>
        <v>---</v>
      </c>
      <c r="BG329" s="415" t="str">
        <f t="shared" si="116"/>
        <v>---</v>
      </c>
      <c r="BH329" s="415" t="str">
        <f t="shared" si="136"/>
        <v>---</v>
      </c>
      <c r="BI329" s="54" t="str">
        <f t="shared" si="137"/>
        <v>---</v>
      </c>
      <c r="BJ329" s="55" t="str">
        <f t="shared" si="138"/>
        <v>---</v>
      </c>
      <c r="BK329" s="262"/>
      <c r="BL329" s="183" t="str">
        <f>IFERROR(IF(INDEX(پرداخت!A:AZ,MATCH(A329&amp;" - "&amp;"برق",پرداخت!$B:$B,0),MATCH(G329,پرداخت!$1:$1,0))="نشده","نشده","شده"),"---")</f>
        <v>---</v>
      </c>
      <c r="BN329" s="257"/>
      <c r="BO329" s="257"/>
      <c r="BP329" s="257"/>
      <c r="BQ329" s="257"/>
      <c r="BR329" s="257"/>
      <c r="BS329" s="257"/>
      <c r="BT329" s="257"/>
      <c r="BU329" s="257"/>
      <c r="BV329" s="257"/>
      <c r="BW329" s="257"/>
      <c r="BX329" s="257"/>
      <c r="BY329" s="257"/>
      <c r="BZ329" s="257"/>
      <c r="CA329" s="257"/>
      <c r="CB329" s="257"/>
      <c r="CC329" s="257"/>
      <c r="CD329" s="257"/>
      <c r="CE329" s="257"/>
      <c r="CF329" s="257"/>
      <c r="CG329" s="257"/>
      <c r="CH329"/>
      <c r="CI329"/>
      <c r="CJ329"/>
      <c r="CK329"/>
    </row>
    <row r="330" spans="1:89" ht="33.75" hidden="1">
      <c r="A330" s="170"/>
      <c r="B330" s="47">
        <f>IFERROR(INDEX('اطلاعات انشعابات شرکتها'!A:BB,MATCH(A330,'اطلاعات انشعابات شرکتها'!A:A,0),MATCH(B$1,'اطلاعات انشعابات شرکتها'!$1:$1,0)),0)</f>
        <v>0</v>
      </c>
      <c r="C330" s="48">
        <f>IFERROR(INDEX('اطلاعات انشعابات شرکتها'!A:BB,MATCH(A330,'اطلاعات انشعابات شرکتها'!A:A,0),MATCH(C$1,'اطلاعات انشعابات شرکتها'!$1:$1,0)),0)</f>
        <v>0</v>
      </c>
      <c r="D330" s="45"/>
      <c r="E330" s="171"/>
      <c r="F330" s="170"/>
      <c r="G330" s="188" t="str">
        <f t="shared" si="117"/>
        <v>/</v>
      </c>
      <c r="H330" s="188">
        <f>IFERROR(INDEX('اطلاعات دوره'!A:Z,MATCH(G330,'اطلاعات دوره'!C:C,0),MATCH(H$1,'اطلاعات دوره'!$1:$1,0)),0)</f>
        <v>0</v>
      </c>
      <c r="I330" s="188">
        <f>IFERROR(INDEX('اطلاعات دوره'!A:Z,MATCH(G330,'اطلاعات دوره'!C:C,0),MATCH(I$1,'اطلاعات دوره'!$1:$1,0)),0)</f>
        <v>0</v>
      </c>
      <c r="J330" s="188">
        <f>IFERROR(INDEX('اطلاعات دوره'!A:Z,MATCH(G330,'اطلاعات دوره'!C:C,0),MATCH(J$1,'اطلاعات دوره'!$1:$1,0)),0)</f>
        <v>0</v>
      </c>
      <c r="K330" s="265"/>
      <c r="L330" s="188" t="str">
        <f>IFERROR(INDEX('اطلاعات دوره'!A:Z,MATCH(G330,'اطلاعات دوره'!C:C,0)-1,MATCH("عنوان",'اطلاعات دوره'!$1:$1,0)),"---")</f>
        <v>---</v>
      </c>
      <c r="M330" s="188" t="str">
        <f t="shared" si="118"/>
        <v>----</v>
      </c>
      <c r="N330" s="188" t="str">
        <f t="shared" si="119"/>
        <v>-/</v>
      </c>
      <c r="O330" s="265"/>
      <c r="P330" s="188">
        <f>IFERROR(INDEX('اطلاعات انشعابات شرکتها'!A:BB,MATCH(A330,'اطلاعات انشعابات شرکتها'!A:A,0),MATCH(P$1,'اطلاعات انشعابات شرکتها'!$1:$1,0)),0)</f>
        <v>0</v>
      </c>
      <c r="Q330" s="188">
        <f>IFERROR(INDEX('اطلاعات انشعابات شرکتها'!A:BB,MATCH(A330,'اطلاعات انشعابات شرکتها'!A:A,0),MATCH(Q$1,'اطلاعات انشعابات شرکتها'!$1:$1,0)),0)</f>
        <v>0</v>
      </c>
      <c r="R330" s="188">
        <f>IFERROR(INDEX('اطلاعات انشعابات شرکتها'!A:BB,MATCH(A330,'اطلاعات انشعابات شرکتها'!A:A,0),MATCH(R$1,'اطلاعات انشعابات شرکتها'!$1:$1,0)),0)</f>
        <v>0</v>
      </c>
      <c r="S330" s="265"/>
      <c r="T330" s="188">
        <f>IFERROR(INDEX('قرائت کنتور'!A:AZ,MATCH(A330&amp;"-"&amp;T$1,'قرائت کنتور'!B:B,0),MATCH(G330,'قرائت کنتور'!$1:$1,0)),0)</f>
        <v>0</v>
      </c>
      <c r="U330" s="188">
        <f>IFERROR(INDEX('قرائت کنتور'!A:AZ,MATCH(A330&amp;"-"&amp;U$1,'قرائت کنتور'!B:B,0),MATCH(L330,'قرائت کنتور'!$1:$1,0)),0)</f>
        <v>0</v>
      </c>
      <c r="V330" s="188">
        <f>IFERROR(INDEX('قرائت کنتور'!A:AZ,MATCH(A330&amp;"-"&amp;U$1,'قرائت کنتور'!B:B,0),MATCH(G330,'قرائت کنتور'!$1:$1,0)),0)</f>
        <v>0</v>
      </c>
      <c r="W330" s="188">
        <f>IFERROR(INDEX('قرائت کنتور'!A:AZ,MATCH(A330&amp;"-"&amp;W$1,'قرائت کنتور'!B:B,0),MATCH(L330,'قرائت کنتور'!$1:$1,0)),0)</f>
        <v>0</v>
      </c>
      <c r="X330" s="188">
        <f>IFERROR(INDEX('قرائت کنتور'!A:AZ,MATCH(A330&amp;"-"&amp;W$1,'قرائت کنتور'!B:B,0),MATCH(G330,'قرائت کنتور'!$1:$1,0)),0)</f>
        <v>0</v>
      </c>
      <c r="Y330" s="188">
        <f>IFERROR(INDEX('قرائت کنتور'!A:AZ,MATCH(A330&amp;"-"&amp;Y$1,'قرائت کنتور'!B:B,0),MATCH(L330,'قرائت کنتور'!$1:$1,0)),0)</f>
        <v>0</v>
      </c>
      <c r="Z330" s="188">
        <f>IFERROR(INDEX('قرائت کنتور'!A:AZ,MATCH(A330&amp;"-"&amp;Y$1,'قرائت کنتور'!B:B,0),MATCH(G330,'قرائت کنتور'!$1:$1,0)),0)</f>
        <v>0</v>
      </c>
      <c r="AA330" s="188">
        <f>IFERROR(INDEX('قرائت کنتور'!A:AZ,MATCH(A330&amp;"-"&amp;AA$1,'قرائت کنتور'!B:B,0),MATCH(L330,'قرائت کنتور'!$1:$1,0)),0)</f>
        <v>0</v>
      </c>
      <c r="AB330" s="188">
        <f>IFERROR(INDEX('قرائت کنتور'!A:AZ,MATCH(A330&amp;"-"&amp;AA$1,'قرائت کنتور'!B:B,0),MATCH(G330,'قرائت کنتور'!$1:$1,0)),0)</f>
        <v>0</v>
      </c>
      <c r="AC330" s="265"/>
      <c r="AD330" s="188">
        <f t="shared" si="120"/>
        <v>0</v>
      </c>
      <c r="AE330" s="188">
        <f t="shared" si="121"/>
        <v>0</v>
      </c>
      <c r="AF330" s="188">
        <f t="shared" si="122"/>
        <v>0</v>
      </c>
      <c r="AG330" s="188">
        <f t="shared" si="123"/>
        <v>0</v>
      </c>
      <c r="AH330" s="188">
        <f t="shared" si="124"/>
        <v>0</v>
      </c>
      <c r="AI330" s="188">
        <f t="shared" si="125"/>
        <v>0</v>
      </c>
      <c r="AJ330" s="188" t="str">
        <f t="shared" si="126"/>
        <v>0</v>
      </c>
      <c r="AK330" s="265"/>
      <c r="AL330" s="254" t="str">
        <f t="shared" si="127"/>
        <v>---</v>
      </c>
      <c r="AM330" s="254" t="str">
        <f t="shared" si="128"/>
        <v>---</v>
      </c>
      <c r="AN330" s="265"/>
      <c r="AO330" s="188" t="str">
        <f>IFERROR(INDEX('تعرفه ها'!A:Z,MATCH(P330&amp;"-"&amp;AO$1,'تعرفه ها'!C:C,0),MATCH(F330,'تعرفه ها'!$2:$2,0),1),"---")</f>
        <v>---</v>
      </c>
      <c r="AP330" s="188" t="str">
        <f>IFERROR(INDEX('تعرفه ها'!A:Z,MATCH(P330&amp;"-"&amp;AP$1,'تعرفه ها'!C:C,0),MATCH(F330,'تعرفه ها'!$2:$2,0),1),"---")</f>
        <v>---</v>
      </c>
      <c r="AQ330" s="188" t="str">
        <f>IFERROR(INDEX('تعرفه ها'!A:Z,MATCH(P330&amp;"-"&amp;AQ$1,'تعرفه ها'!C:C,0),MATCH(F330,'تعرفه ها'!$2:$2,0),1),"---")</f>
        <v>---</v>
      </c>
      <c r="AR330" s="188" t="str">
        <f>IFERROR(INDEX('تعرفه ها'!A:Z,MATCH(P330&amp;"-"&amp;AR$1,'تعرفه ها'!C:C,0),MATCH(F330,'تعرفه ها'!$2:$2,0),1),"---")</f>
        <v>---</v>
      </c>
      <c r="AS330" s="265"/>
      <c r="AT330" s="415" t="str">
        <f t="shared" si="129"/>
        <v>---</v>
      </c>
      <c r="AU330" s="415" t="str">
        <f t="shared" si="130"/>
        <v>---</v>
      </c>
      <c r="AV330" s="415" t="str">
        <f t="shared" si="131"/>
        <v>---</v>
      </c>
      <c r="AW330" s="415" t="str">
        <f t="shared" si="132"/>
        <v>---</v>
      </c>
      <c r="AX330" s="415" t="str">
        <f t="shared" si="133"/>
        <v>---</v>
      </c>
      <c r="AY330" s="415" t="str">
        <f>IFERROR(AH330*INDEX('تعرفه ها'!A:Z,MATCH("عوارض برق به ازاء هر کیلووات",'تعرفه ها'!$C:$C,0),MATCH(F330,'تعرفه ها'!$2:$2,0)),"---")</f>
        <v>---</v>
      </c>
      <c r="AZ330" s="415" t="str">
        <f t="shared" si="134"/>
        <v>---</v>
      </c>
      <c r="BA330" s="415" t="str">
        <f>IFERROR(ROUND(((AX330+AY330+AZ330)*INDEX('تعرفه ها'!A:Z,MATCH("هزینه نگهداری و تعمیرات شبکه برق",'تعرفه ها'!$C:$C,0),MATCH(F330,'تعرفه ها'!$2:$2,0))/100),0),"---")</f>
        <v>---</v>
      </c>
      <c r="BB330" s="415">
        <f>IFERROR(IF(P330="دیماندی",ROUND(AJ330*INDEX('تعرفه ها'!A:Z,MATCH(BB$1,'تعرفه ها'!$C:$C,0),MATCH(F330,'تعرفه ها'!$2:$2,0))*J330/30,0),0),"---")</f>
        <v>0</v>
      </c>
      <c r="BC330" s="415"/>
      <c r="BD330" s="54" t="str">
        <f>IFERROR(IF(INDEX('اطلاعات دوره'!A:Z,MATCH(G330,'اطلاعات دوره'!C:C,0),MATCH("برق",'اطلاعات دوره'!$1:$1,0))="دارد",ROUND(AX330*INDEX('تعرفه ها'!A:Z,MATCH("پیک فصلی برق",'تعرفه ها'!$C:$C,0),MATCH(F330,'تعرفه ها'!$2:$2,0))/100,0),0),"---")</f>
        <v>---</v>
      </c>
      <c r="BE330" s="415" t="str">
        <f>IFERROR(ROUND(((AX330+AY330+AZ330+BA330+BB330+BC330+BD330)*INDEX('تعرفه ها'!A:Z,MATCH("مالیات برق",'تعرفه ها'!$C:$C,0),MATCH(F330,'تعرفه ها'!$2:$2,0))/100),0),"---")</f>
        <v>---</v>
      </c>
      <c r="BF330" s="415" t="str">
        <f t="shared" si="135"/>
        <v>---</v>
      </c>
      <c r="BG330" s="415" t="str">
        <f t="shared" si="116"/>
        <v>---</v>
      </c>
      <c r="BH330" s="415" t="str">
        <f t="shared" si="136"/>
        <v>---</v>
      </c>
      <c r="BI330" s="54" t="str">
        <f t="shared" si="137"/>
        <v>---</v>
      </c>
      <c r="BJ330" s="55" t="str">
        <f t="shared" si="138"/>
        <v>---</v>
      </c>
      <c r="BK330" s="262"/>
      <c r="BL330" s="183" t="str">
        <f>IFERROR(IF(INDEX(پرداخت!A:AZ,MATCH(A330&amp;" - "&amp;"برق",پرداخت!$B:$B,0),MATCH(G330,پرداخت!$1:$1,0))="نشده","نشده","شده"),"---")</f>
        <v>---</v>
      </c>
      <c r="BN330" s="257"/>
      <c r="BO330" s="257"/>
      <c r="BP330" s="257"/>
      <c r="BQ330" s="257"/>
      <c r="BR330" s="257"/>
      <c r="BS330" s="257"/>
      <c r="BT330" s="257"/>
      <c r="BU330" s="257"/>
      <c r="BV330" s="257"/>
      <c r="BW330" s="257"/>
      <c r="BX330" s="257"/>
      <c r="BY330" s="257"/>
      <c r="BZ330" s="257"/>
      <c r="CA330" s="257"/>
      <c r="CB330" s="257"/>
      <c r="CC330" s="257"/>
      <c r="CD330" s="257"/>
      <c r="CE330" s="257"/>
      <c r="CF330" s="257"/>
      <c r="CG330" s="257"/>
      <c r="CH330"/>
      <c r="CI330"/>
      <c r="CJ330"/>
      <c r="CK330"/>
    </row>
    <row r="331" spans="1:89" ht="33.75" hidden="1">
      <c r="A331" s="170"/>
      <c r="B331" s="47">
        <f>IFERROR(INDEX('اطلاعات انشعابات شرکتها'!A:BB,MATCH(A331,'اطلاعات انشعابات شرکتها'!A:A,0),MATCH(B$1,'اطلاعات انشعابات شرکتها'!$1:$1,0)),0)</f>
        <v>0</v>
      </c>
      <c r="C331" s="48">
        <f>IFERROR(INDEX('اطلاعات انشعابات شرکتها'!A:BB,MATCH(A331,'اطلاعات انشعابات شرکتها'!A:A,0),MATCH(C$1,'اطلاعات انشعابات شرکتها'!$1:$1,0)),0)</f>
        <v>0</v>
      </c>
      <c r="D331" s="45"/>
      <c r="E331" s="171"/>
      <c r="F331" s="170"/>
      <c r="G331" s="188" t="str">
        <f t="shared" si="117"/>
        <v>/</v>
      </c>
      <c r="H331" s="188">
        <f>IFERROR(INDEX('اطلاعات دوره'!A:Z,MATCH(G331,'اطلاعات دوره'!C:C,0),MATCH(H$1,'اطلاعات دوره'!$1:$1,0)),0)</f>
        <v>0</v>
      </c>
      <c r="I331" s="188">
        <f>IFERROR(INDEX('اطلاعات دوره'!A:Z,MATCH(G331,'اطلاعات دوره'!C:C,0),MATCH(I$1,'اطلاعات دوره'!$1:$1,0)),0)</f>
        <v>0</v>
      </c>
      <c r="J331" s="188">
        <f>IFERROR(INDEX('اطلاعات دوره'!A:Z,MATCH(G331,'اطلاعات دوره'!C:C,0),MATCH(J$1,'اطلاعات دوره'!$1:$1,0)),0)</f>
        <v>0</v>
      </c>
      <c r="K331" s="265"/>
      <c r="L331" s="188" t="str">
        <f>IFERROR(INDEX('اطلاعات دوره'!A:Z,MATCH(G331,'اطلاعات دوره'!C:C,0)-1,MATCH("عنوان",'اطلاعات دوره'!$1:$1,0)),"---")</f>
        <v>---</v>
      </c>
      <c r="M331" s="188" t="str">
        <f t="shared" si="118"/>
        <v>----</v>
      </c>
      <c r="N331" s="188" t="str">
        <f t="shared" si="119"/>
        <v>-/</v>
      </c>
      <c r="O331" s="265"/>
      <c r="P331" s="188">
        <f>IFERROR(INDEX('اطلاعات انشعابات شرکتها'!A:BB,MATCH(A331,'اطلاعات انشعابات شرکتها'!A:A,0),MATCH(P$1,'اطلاعات انشعابات شرکتها'!$1:$1,0)),0)</f>
        <v>0</v>
      </c>
      <c r="Q331" s="188">
        <f>IFERROR(INDEX('اطلاعات انشعابات شرکتها'!A:BB,MATCH(A331,'اطلاعات انشعابات شرکتها'!A:A,0),MATCH(Q$1,'اطلاعات انشعابات شرکتها'!$1:$1,0)),0)</f>
        <v>0</v>
      </c>
      <c r="R331" s="188">
        <f>IFERROR(INDEX('اطلاعات انشعابات شرکتها'!A:BB,MATCH(A331,'اطلاعات انشعابات شرکتها'!A:A,0),MATCH(R$1,'اطلاعات انشعابات شرکتها'!$1:$1,0)),0)</f>
        <v>0</v>
      </c>
      <c r="S331" s="265"/>
      <c r="T331" s="188">
        <f>IFERROR(INDEX('قرائت کنتور'!A:AZ,MATCH(A331&amp;"-"&amp;T$1,'قرائت کنتور'!B:B,0),MATCH(G331,'قرائت کنتور'!$1:$1,0)),0)</f>
        <v>0</v>
      </c>
      <c r="U331" s="188">
        <f>IFERROR(INDEX('قرائت کنتور'!A:AZ,MATCH(A331&amp;"-"&amp;U$1,'قرائت کنتور'!B:B,0),MATCH(L331,'قرائت کنتور'!$1:$1,0)),0)</f>
        <v>0</v>
      </c>
      <c r="V331" s="188">
        <f>IFERROR(INDEX('قرائت کنتور'!A:AZ,MATCH(A331&amp;"-"&amp;U$1,'قرائت کنتور'!B:B,0),MATCH(G331,'قرائت کنتور'!$1:$1,0)),0)</f>
        <v>0</v>
      </c>
      <c r="W331" s="188">
        <f>IFERROR(INDEX('قرائت کنتور'!A:AZ,MATCH(A331&amp;"-"&amp;W$1,'قرائت کنتور'!B:B,0),MATCH(L331,'قرائت کنتور'!$1:$1,0)),0)</f>
        <v>0</v>
      </c>
      <c r="X331" s="188">
        <f>IFERROR(INDEX('قرائت کنتور'!A:AZ,MATCH(A331&amp;"-"&amp;W$1,'قرائت کنتور'!B:B,0),MATCH(G331,'قرائت کنتور'!$1:$1,0)),0)</f>
        <v>0</v>
      </c>
      <c r="Y331" s="188">
        <f>IFERROR(INDEX('قرائت کنتور'!A:AZ,MATCH(A331&amp;"-"&amp;Y$1,'قرائت کنتور'!B:B,0),MATCH(L331,'قرائت کنتور'!$1:$1,0)),0)</f>
        <v>0</v>
      </c>
      <c r="Z331" s="188">
        <f>IFERROR(INDEX('قرائت کنتور'!A:AZ,MATCH(A331&amp;"-"&amp;Y$1,'قرائت کنتور'!B:B,0),MATCH(G331,'قرائت کنتور'!$1:$1,0)),0)</f>
        <v>0</v>
      </c>
      <c r="AA331" s="188">
        <f>IFERROR(INDEX('قرائت کنتور'!A:AZ,MATCH(A331&amp;"-"&amp;AA$1,'قرائت کنتور'!B:B,0),MATCH(L331,'قرائت کنتور'!$1:$1,0)),0)</f>
        <v>0</v>
      </c>
      <c r="AB331" s="188">
        <f>IFERROR(INDEX('قرائت کنتور'!A:AZ,MATCH(A331&amp;"-"&amp;AA$1,'قرائت کنتور'!B:B,0),MATCH(G331,'قرائت کنتور'!$1:$1,0)),0)</f>
        <v>0</v>
      </c>
      <c r="AC331" s="265"/>
      <c r="AD331" s="188">
        <f t="shared" si="120"/>
        <v>0</v>
      </c>
      <c r="AE331" s="188">
        <f t="shared" si="121"/>
        <v>0</v>
      </c>
      <c r="AF331" s="188">
        <f t="shared" si="122"/>
        <v>0</v>
      </c>
      <c r="AG331" s="188">
        <f t="shared" si="123"/>
        <v>0</v>
      </c>
      <c r="AH331" s="188">
        <f t="shared" si="124"/>
        <v>0</v>
      </c>
      <c r="AI331" s="188">
        <f t="shared" si="125"/>
        <v>0</v>
      </c>
      <c r="AJ331" s="188" t="str">
        <f t="shared" si="126"/>
        <v>0</v>
      </c>
      <c r="AK331" s="265"/>
      <c r="AL331" s="254" t="str">
        <f t="shared" si="127"/>
        <v>---</v>
      </c>
      <c r="AM331" s="254" t="str">
        <f t="shared" si="128"/>
        <v>---</v>
      </c>
      <c r="AN331" s="265"/>
      <c r="AO331" s="188" t="str">
        <f>IFERROR(INDEX('تعرفه ها'!A:Z,MATCH(P331&amp;"-"&amp;AO$1,'تعرفه ها'!C:C,0),MATCH(F331,'تعرفه ها'!$2:$2,0),1),"---")</f>
        <v>---</v>
      </c>
      <c r="AP331" s="188" t="str">
        <f>IFERROR(INDEX('تعرفه ها'!A:Z,MATCH(P331&amp;"-"&amp;AP$1,'تعرفه ها'!C:C,0),MATCH(F331,'تعرفه ها'!$2:$2,0),1),"---")</f>
        <v>---</v>
      </c>
      <c r="AQ331" s="188" t="str">
        <f>IFERROR(INDEX('تعرفه ها'!A:Z,MATCH(P331&amp;"-"&amp;AQ$1,'تعرفه ها'!C:C,0),MATCH(F331,'تعرفه ها'!$2:$2,0),1),"---")</f>
        <v>---</v>
      </c>
      <c r="AR331" s="188" t="str">
        <f>IFERROR(INDEX('تعرفه ها'!A:Z,MATCH(P331&amp;"-"&amp;AR$1,'تعرفه ها'!C:C,0),MATCH(F331,'تعرفه ها'!$2:$2,0),1),"---")</f>
        <v>---</v>
      </c>
      <c r="AS331" s="265"/>
      <c r="AT331" s="415" t="str">
        <f t="shared" si="129"/>
        <v>---</v>
      </c>
      <c r="AU331" s="415" t="str">
        <f t="shared" si="130"/>
        <v>---</v>
      </c>
      <c r="AV331" s="415" t="str">
        <f t="shared" si="131"/>
        <v>---</v>
      </c>
      <c r="AW331" s="415" t="str">
        <f t="shared" si="132"/>
        <v>---</v>
      </c>
      <c r="AX331" s="415" t="str">
        <f t="shared" si="133"/>
        <v>---</v>
      </c>
      <c r="AY331" s="415" t="str">
        <f>IFERROR(AH331*INDEX('تعرفه ها'!A:Z,MATCH("عوارض برق به ازاء هر کیلووات",'تعرفه ها'!$C:$C,0),MATCH(F331,'تعرفه ها'!$2:$2,0)),"---")</f>
        <v>---</v>
      </c>
      <c r="AZ331" s="415" t="str">
        <f t="shared" si="134"/>
        <v>---</v>
      </c>
      <c r="BA331" s="415" t="str">
        <f>IFERROR(ROUND(((AX331+AY331+AZ331)*INDEX('تعرفه ها'!A:Z,MATCH("هزینه نگهداری و تعمیرات شبکه برق",'تعرفه ها'!$C:$C,0),MATCH(F331,'تعرفه ها'!$2:$2,0))/100),0),"---")</f>
        <v>---</v>
      </c>
      <c r="BB331" s="415">
        <f>IFERROR(IF(P331="دیماندی",ROUND(AJ331*INDEX('تعرفه ها'!A:Z,MATCH(BB$1,'تعرفه ها'!$C:$C,0),MATCH(F331,'تعرفه ها'!$2:$2,0))*J331/30,0),0),"---")</f>
        <v>0</v>
      </c>
      <c r="BC331" s="415"/>
      <c r="BD331" s="54" t="str">
        <f>IFERROR(IF(INDEX('اطلاعات دوره'!A:Z,MATCH(G331,'اطلاعات دوره'!C:C,0),MATCH("برق",'اطلاعات دوره'!$1:$1,0))="دارد",ROUND(AX331*INDEX('تعرفه ها'!A:Z,MATCH("پیک فصلی برق",'تعرفه ها'!$C:$C,0),MATCH(F331,'تعرفه ها'!$2:$2,0))/100,0),0),"---")</f>
        <v>---</v>
      </c>
      <c r="BE331" s="415" t="str">
        <f>IFERROR(ROUND(((AX331+AY331+AZ331+BA331+BB331+BC331+BD331)*INDEX('تعرفه ها'!A:Z,MATCH("مالیات برق",'تعرفه ها'!$C:$C,0),MATCH(F331,'تعرفه ها'!$2:$2,0))/100),0),"---")</f>
        <v>---</v>
      </c>
      <c r="BF331" s="415" t="str">
        <f t="shared" si="135"/>
        <v>---</v>
      </c>
      <c r="BG331" s="415" t="str">
        <f t="shared" si="116"/>
        <v>---</v>
      </c>
      <c r="BH331" s="415" t="str">
        <f t="shared" si="136"/>
        <v>---</v>
      </c>
      <c r="BI331" s="54" t="str">
        <f t="shared" si="137"/>
        <v>---</v>
      </c>
      <c r="BJ331" s="55" t="str">
        <f t="shared" si="138"/>
        <v>---</v>
      </c>
      <c r="BK331" s="262"/>
      <c r="BL331" s="183" t="str">
        <f>IFERROR(IF(INDEX(پرداخت!A:AZ,MATCH(A331&amp;" - "&amp;"برق",پرداخت!$B:$B,0),MATCH(G331,پرداخت!$1:$1,0))="نشده","نشده","شده"),"---")</f>
        <v>---</v>
      </c>
      <c r="BN331" s="257"/>
      <c r="BO331" s="257"/>
      <c r="BP331" s="257"/>
      <c r="BQ331" s="257"/>
      <c r="BR331" s="257"/>
      <c r="BS331" s="257"/>
      <c r="BT331" s="257"/>
      <c r="BU331" s="257"/>
      <c r="BV331" s="257"/>
      <c r="BW331" s="257"/>
      <c r="BX331" s="257"/>
      <c r="BY331" s="257"/>
      <c r="BZ331" s="257"/>
      <c r="CA331" s="257"/>
      <c r="CB331" s="257"/>
      <c r="CC331" s="257"/>
      <c r="CD331" s="257"/>
      <c r="CE331" s="257"/>
      <c r="CF331" s="257"/>
      <c r="CG331" s="257"/>
      <c r="CH331"/>
      <c r="CI331"/>
      <c r="CJ331"/>
      <c r="CK331"/>
    </row>
    <row r="332" spans="1:89" ht="33.75" hidden="1">
      <c r="A332" s="170"/>
      <c r="B332" s="47">
        <f>IFERROR(INDEX('اطلاعات انشعابات شرکتها'!A:BB,MATCH(A332,'اطلاعات انشعابات شرکتها'!A:A,0),MATCH(B$1,'اطلاعات انشعابات شرکتها'!$1:$1,0)),0)</f>
        <v>0</v>
      </c>
      <c r="C332" s="48">
        <f>IFERROR(INDEX('اطلاعات انشعابات شرکتها'!A:BB,MATCH(A332,'اطلاعات انشعابات شرکتها'!A:A,0),MATCH(C$1,'اطلاعات انشعابات شرکتها'!$1:$1,0)),0)</f>
        <v>0</v>
      </c>
      <c r="D332" s="45"/>
      <c r="E332" s="171"/>
      <c r="F332" s="170"/>
      <c r="G332" s="188" t="str">
        <f t="shared" si="117"/>
        <v>/</v>
      </c>
      <c r="H332" s="188">
        <f>IFERROR(INDEX('اطلاعات دوره'!A:Z,MATCH(G332,'اطلاعات دوره'!C:C,0),MATCH(H$1,'اطلاعات دوره'!$1:$1,0)),0)</f>
        <v>0</v>
      </c>
      <c r="I332" s="188">
        <f>IFERROR(INDEX('اطلاعات دوره'!A:Z,MATCH(G332,'اطلاعات دوره'!C:C,0),MATCH(I$1,'اطلاعات دوره'!$1:$1,0)),0)</f>
        <v>0</v>
      </c>
      <c r="J332" s="188">
        <f>IFERROR(INDEX('اطلاعات دوره'!A:Z,MATCH(G332,'اطلاعات دوره'!C:C,0),MATCH(J$1,'اطلاعات دوره'!$1:$1,0)),0)</f>
        <v>0</v>
      </c>
      <c r="K332" s="265"/>
      <c r="L332" s="188" t="str">
        <f>IFERROR(INDEX('اطلاعات دوره'!A:Z,MATCH(G332,'اطلاعات دوره'!C:C,0)-1,MATCH("عنوان",'اطلاعات دوره'!$1:$1,0)),"---")</f>
        <v>---</v>
      </c>
      <c r="M332" s="188" t="str">
        <f t="shared" si="118"/>
        <v>----</v>
      </c>
      <c r="N332" s="188" t="str">
        <f t="shared" si="119"/>
        <v>-/</v>
      </c>
      <c r="O332" s="265"/>
      <c r="P332" s="188">
        <f>IFERROR(INDEX('اطلاعات انشعابات شرکتها'!A:BB,MATCH(A332,'اطلاعات انشعابات شرکتها'!A:A,0),MATCH(P$1,'اطلاعات انشعابات شرکتها'!$1:$1,0)),0)</f>
        <v>0</v>
      </c>
      <c r="Q332" s="188">
        <f>IFERROR(INDEX('اطلاعات انشعابات شرکتها'!A:BB,MATCH(A332,'اطلاعات انشعابات شرکتها'!A:A,0),MATCH(Q$1,'اطلاعات انشعابات شرکتها'!$1:$1,0)),0)</f>
        <v>0</v>
      </c>
      <c r="R332" s="188">
        <f>IFERROR(INDEX('اطلاعات انشعابات شرکتها'!A:BB,MATCH(A332,'اطلاعات انشعابات شرکتها'!A:A,0),MATCH(R$1,'اطلاعات انشعابات شرکتها'!$1:$1,0)),0)</f>
        <v>0</v>
      </c>
      <c r="S332" s="265"/>
      <c r="T332" s="188">
        <f>IFERROR(INDEX('قرائت کنتور'!A:AZ,MATCH(A332&amp;"-"&amp;T$1,'قرائت کنتور'!B:B,0),MATCH(G332,'قرائت کنتور'!$1:$1,0)),0)</f>
        <v>0</v>
      </c>
      <c r="U332" s="188">
        <f>IFERROR(INDEX('قرائت کنتور'!A:AZ,MATCH(A332&amp;"-"&amp;U$1,'قرائت کنتور'!B:B,0),MATCH(L332,'قرائت کنتور'!$1:$1,0)),0)</f>
        <v>0</v>
      </c>
      <c r="V332" s="188">
        <f>IFERROR(INDEX('قرائت کنتور'!A:AZ,MATCH(A332&amp;"-"&amp;U$1,'قرائت کنتور'!B:B,0),MATCH(G332,'قرائت کنتور'!$1:$1,0)),0)</f>
        <v>0</v>
      </c>
      <c r="W332" s="188">
        <f>IFERROR(INDEX('قرائت کنتور'!A:AZ,MATCH(A332&amp;"-"&amp;W$1,'قرائت کنتور'!B:B,0),MATCH(L332,'قرائت کنتور'!$1:$1,0)),0)</f>
        <v>0</v>
      </c>
      <c r="X332" s="188">
        <f>IFERROR(INDEX('قرائت کنتور'!A:AZ,MATCH(A332&amp;"-"&amp;W$1,'قرائت کنتور'!B:B,0),MATCH(G332,'قرائت کنتور'!$1:$1,0)),0)</f>
        <v>0</v>
      </c>
      <c r="Y332" s="188">
        <f>IFERROR(INDEX('قرائت کنتور'!A:AZ,MATCH(A332&amp;"-"&amp;Y$1,'قرائت کنتور'!B:B,0),MATCH(L332,'قرائت کنتور'!$1:$1,0)),0)</f>
        <v>0</v>
      </c>
      <c r="Z332" s="188">
        <f>IFERROR(INDEX('قرائت کنتور'!A:AZ,MATCH(A332&amp;"-"&amp;Y$1,'قرائت کنتور'!B:B,0),MATCH(G332,'قرائت کنتور'!$1:$1,0)),0)</f>
        <v>0</v>
      </c>
      <c r="AA332" s="188">
        <f>IFERROR(INDEX('قرائت کنتور'!A:AZ,MATCH(A332&amp;"-"&amp;AA$1,'قرائت کنتور'!B:B,0),MATCH(L332,'قرائت کنتور'!$1:$1,0)),0)</f>
        <v>0</v>
      </c>
      <c r="AB332" s="188">
        <f>IFERROR(INDEX('قرائت کنتور'!A:AZ,MATCH(A332&amp;"-"&amp;AA$1,'قرائت کنتور'!B:B,0),MATCH(G332,'قرائت کنتور'!$1:$1,0)),0)</f>
        <v>0</v>
      </c>
      <c r="AC332" s="265"/>
      <c r="AD332" s="188">
        <f t="shared" si="120"/>
        <v>0</v>
      </c>
      <c r="AE332" s="188">
        <f t="shared" si="121"/>
        <v>0</v>
      </c>
      <c r="AF332" s="188">
        <f t="shared" si="122"/>
        <v>0</v>
      </c>
      <c r="AG332" s="188">
        <f t="shared" si="123"/>
        <v>0</v>
      </c>
      <c r="AH332" s="188">
        <f t="shared" si="124"/>
        <v>0</v>
      </c>
      <c r="AI332" s="188">
        <f t="shared" si="125"/>
        <v>0</v>
      </c>
      <c r="AJ332" s="188" t="str">
        <f t="shared" si="126"/>
        <v>0</v>
      </c>
      <c r="AK332" s="265"/>
      <c r="AL332" s="254" t="str">
        <f t="shared" si="127"/>
        <v>---</v>
      </c>
      <c r="AM332" s="254" t="str">
        <f t="shared" si="128"/>
        <v>---</v>
      </c>
      <c r="AN332" s="265"/>
      <c r="AO332" s="188" t="str">
        <f>IFERROR(INDEX('تعرفه ها'!A:Z,MATCH(P332&amp;"-"&amp;AO$1,'تعرفه ها'!C:C,0),MATCH(F332,'تعرفه ها'!$2:$2,0),1),"---")</f>
        <v>---</v>
      </c>
      <c r="AP332" s="188" t="str">
        <f>IFERROR(INDEX('تعرفه ها'!A:Z,MATCH(P332&amp;"-"&amp;AP$1,'تعرفه ها'!C:C,0),MATCH(F332,'تعرفه ها'!$2:$2,0),1),"---")</f>
        <v>---</v>
      </c>
      <c r="AQ332" s="188" t="str">
        <f>IFERROR(INDEX('تعرفه ها'!A:Z,MATCH(P332&amp;"-"&amp;AQ$1,'تعرفه ها'!C:C,0),MATCH(F332,'تعرفه ها'!$2:$2,0),1),"---")</f>
        <v>---</v>
      </c>
      <c r="AR332" s="188" t="str">
        <f>IFERROR(INDEX('تعرفه ها'!A:Z,MATCH(P332&amp;"-"&amp;AR$1,'تعرفه ها'!C:C,0),MATCH(F332,'تعرفه ها'!$2:$2,0),1),"---")</f>
        <v>---</v>
      </c>
      <c r="AS332" s="265"/>
      <c r="AT332" s="415" t="str">
        <f t="shared" si="129"/>
        <v>---</v>
      </c>
      <c r="AU332" s="415" t="str">
        <f t="shared" si="130"/>
        <v>---</v>
      </c>
      <c r="AV332" s="415" t="str">
        <f t="shared" si="131"/>
        <v>---</v>
      </c>
      <c r="AW332" s="415" t="str">
        <f t="shared" si="132"/>
        <v>---</v>
      </c>
      <c r="AX332" s="415" t="str">
        <f t="shared" si="133"/>
        <v>---</v>
      </c>
      <c r="AY332" s="415" t="str">
        <f>IFERROR(AH332*INDEX('تعرفه ها'!A:Z,MATCH("عوارض برق به ازاء هر کیلووات",'تعرفه ها'!$C:$C,0),MATCH(F332,'تعرفه ها'!$2:$2,0)),"---")</f>
        <v>---</v>
      </c>
      <c r="AZ332" s="415" t="str">
        <f t="shared" si="134"/>
        <v>---</v>
      </c>
      <c r="BA332" s="415" t="str">
        <f>IFERROR(ROUND(((AX332+AY332+AZ332)*INDEX('تعرفه ها'!A:Z,MATCH("هزینه نگهداری و تعمیرات شبکه برق",'تعرفه ها'!$C:$C,0),MATCH(F332,'تعرفه ها'!$2:$2,0))/100),0),"---")</f>
        <v>---</v>
      </c>
      <c r="BB332" s="415">
        <f>IFERROR(IF(P332="دیماندی",ROUND(AJ332*INDEX('تعرفه ها'!A:Z,MATCH(BB$1,'تعرفه ها'!$C:$C,0),MATCH(F332,'تعرفه ها'!$2:$2,0))*J332/30,0),0),"---")</f>
        <v>0</v>
      </c>
      <c r="BC332" s="415"/>
      <c r="BD332" s="54" t="str">
        <f>IFERROR(IF(INDEX('اطلاعات دوره'!A:Z,MATCH(G332,'اطلاعات دوره'!C:C,0),MATCH("برق",'اطلاعات دوره'!$1:$1,0))="دارد",ROUND(AX332*INDEX('تعرفه ها'!A:Z,MATCH("پیک فصلی برق",'تعرفه ها'!$C:$C,0),MATCH(F332,'تعرفه ها'!$2:$2,0))/100,0),0),"---")</f>
        <v>---</v>
      </c>
      <c r="BE332" s="415" t="str">
        <f>IFERROR(ROUND(((AX332+AY332+AZ332+BA332+BB332+BC332+BD332)*INDEX('تعرفه ها'!A:Z,MATCH("مالیات برق",'تعرفه ها'!$C:$C,0),MATCH(F332,'تعرفه ها'!$2:$2,0))/100),0),"---")</f>
        <v>---</v>
      </c>
      <c r="BF332" s="415" t="str">
        <f t="shared" si="135"/>
        <v>---</v>
      </c>
      <c r="BG332" s="415" t="str">
        <f t="shared" si="116"/>
        <v>---</v>
      </c>
      <c r="BH332" s="415" t="str">
        <f t="shared" si="136"/>
        <v>---</v>
      </c>
      <c r="BI332" s="54" t="str">
        <f t="shared" si="137"/>
        <v>---</v>
      </c>
      <c r="BJ332" s="55" t="str">
        <f t="shared" si="138"/>
        <v>---</v>
      </c>
      <c r="BK332" s="262"/>
      <c r="BL332" s="183" t="str">
        <f>IFERROR(IF(INDEX(پرداخت!A:AZ,MATCH(A332&amp;" - "&amp;"برق",پرداخت!$B:$B,0),MATCH(G332,پرداخت!$1:$1,0))="نشده","نشده","شده"),"---")</f>
        <v>---</v>
      </c>
      <c r="BN332" s="257"/>
      <c r="BO332" s="257"/>
      <c r="BP332" s="257"/>
      <c r="BQ332" s="257"/>
      <c r="BR332" s="257"/>
      <c r="BS332" s="257"/>
      <c r="BT332" s="257"/>
      <c r="BU332" s="257"/>
      <c r="BV332" s="257"/>
      <c r="BW332" s="257"/>
      <c r="BX332" s="257"/>
      <c r="BY332" s="257"/>
      <c r="BZ332" s="257"/>
      <c r="CA332" s="257"/>
      <c r="CB332" s="257"/>
      <c r="CC332" s="257"/>
      <c r="CD332" s="257"/>
      <c r="CE332" s="257"/>
      <c r="CF332" s="257"/>
      <c r="CG332" s="257"/>
      <c r="CH332"/>
      <c r="CI332"/>
      <c r="CJ332"/>
      <c r="CK332"/>
    </row>
    <row r="333" spans="1:89" ht="33.75" hidden="1">
      <c r="A333" s="170"/>
      <c r="B333" s="47">
        <f>IFERROR(INDEX('اطلاعات انشعابات شرکتها'!A:BB,MATCH(A333,'اطلاعات انشعابات شرکتها'!A:A,0),MATCH(B$1,'اطلاعات انشعابات شرکتها'!$1:$1,0)),0)</f>
        <v>0</v>
      </c>
      <c r="C333" s="48">
        <f>IFERROR(INDEX('اطلاعات انشعابات شرکتها'!A:BB,MATCH(A333,'اطلاعات انشعابات شرکتها'!A:A,0),MATCH(C$1,'اطلاعات انشعابات شرکتها'!$1:$1,0)),0)</f>
        <v>0</v>
      </c>
      <c r="D333" s="45"/>
      <c r="E333" s="171"/>
      <c r="F333" s="170"/>
      <c r="G333" s="188" t="str">
        <f t="shared" si="117"/>
        <v>/</v>
      </c>
      <c r="H333" s="188">
        <f>IFERROR(INDEX('اطلاعات دوره'!A:Z,MATCH(G333,'اطلاعات دوره'!C:C,0),MATCH(H$1,'اطلاعات دوره'!$1:$1,0)),0)</f>
        <v>0</v>
      </c>
      <c r="I333" s="188">
        <f>IFERROR(INDEX('اطلاعات دوره'!A:Z,MATCH(G333,'اطلاعات دوره'!C:C,0),MATCH(I$1,'اطلاعات دوره'!$1:$1,0)),0)</f>
        <v>0</v>
      </c>
      <c r="J333" s="188">
        <f>IFERROR(INDEX('اطلاعات دوره'!A:Z,MATCH(G333,'اطلاعات دوره'!C:C,0),MATCH(J$1,'اطلاعات دوره'!$1:$1,0)),0)</f>
        <v>0</v>
      </c>
      <c r="K333" s="265"/>
      <c r="L333" s="188" t="str">
        <f>IFERROR(INDEX('اطلاعات دوره'!A:Z,MATCH(G333,'اطلاعات دوره'!C:C,0)-1,MATCH("عنوان",'اطلاعات دوره'!$1:$1,0)),"---")</f>
        <v>---</v>
      </c>
      <c r="M333" s="188" t="str">
        <f t="shared" si="118"/>
        <v>----</v>
      </c>
      <c r="N333" s="188" t="str">
        <f t="shared" si="119"/>
        <v>-/</v>
      </c>
      <c r="O333" s="265"/>
      <c r="P333" s="188">
        <f>IFERROR(INDEX('اطلاعات انشعابات شرکتها'!A:BB,MATCH(A333,'اطلاعات انشعابات شرکتها'!A:A,0),MATCH(P$1,'اطلاعات انشعابات شرکتها'!$1:$1,0)),0)</f>
        <v>0</v>
      </c>
      <c r="Q333" s="188">
        <f>IFERROR(INDEX('اطلاعات انشعابات شرکتها'!A:BB,MATCH(A333,'اطلاعات انشعابات شرکتها'!A:A,0),MATCH(Q$1,'اطلاعات انشعابات شرکتها'!$1:$1,0)),0)</f>
        <v>0</v>
      </c>
      <c r="R333" s="188">
        <f>IFERROR(INDEX('اطلاعات انشعابات شرکتها'!A:BB,MATCH(A333,'اطلاعات انشعابات شرکتها'!A:A,0),MATCH(R$1,'اطلاعات انشعابات شرکتها'!$1:$1,0)),0)</f>
        <v>0</v>
      </c>
      <c r="S333" s="265"/>
      <c r="T333" s="188">
        <f>IFERROR(INDEX('قرائت کنتور'!A:AZ,MATCH(A333&amp;"-"&amp;T$1,'قرائت کنتور'!B:B,0),MATCH(G333,'قرائت کنتور'!$1:$1,0)),0)</f>
        <v>0</v>
      </c>
      <c r="U333" s="188">
        <f>IFERROR(INDEX('قرائت کنتور'!A:AZ,MATCH(A333&amp;"-"&amp;U$1,'قرائت کنتور'!B:B,0),MATCH(L333,'قرائت کنتور'!$1:$1,0)),0)</f>
        <v>0</v>
      </c>
      <c r="V333" s="188">
        <f>IFERROR(INDEX('قرائت کنتور'!A:AZ,MATCH(A333&amp;"-"&amp;U$1,'قرائت کنتور'!B:B,0),MATCH(G333,'قرائت کنتور'!$1:$1,0)),0)</f>
        <v>0</v>
      </c>
      <c r="W333" s="188">
        <f>IFERROR(INDEX('قرائت کنتور'!A:AZ,MATCH(A333&amp;"-"&amp;W$1,'قرائت کنتور'!B:B,0),MATCH(L333,'قرائت کنتور'!$1:$1,0)),0)</f>
        <v>0</v>
      </c>
      <c r="X333" s="188">
        <f>IFERROR(INDEX('قرائت کنتور'!A:AZ,MATCH(A333&amp;"-"&amp;W$1,'قرائت کنتور'!B:B,0),MATCH(G333,'قرائت کنتور'!$1:$1,0)),0)</f>
        <v>0</v>
      </c>
      <c r="Y333" s="188">
        <f>IFERROR(INDEX('قرائت کنتور'!A:AZ,MATCH(A333&amp;"-"&amp;Y$1,'قرائت کنتور'!B:B,0),MATCH(L333,'قرائت کنتور'!$1:$1,0)),0)</f>
        <v>0</v>
      </c>
      <c r="Z333" s="188">
        <f>IFERROR(INDEX('قرائت کنتور'!A:AZ,MATCH(A333&amp;"-"&amp;Y$1,'قرائت کنتور'!B:B,0),MATCH(G333,'قرائت کنتور'!$1:$1,0)),0)</f>
        <v>0</v>
      </c>
      <c r="AA333" s="188">
        <f>IFERROR(INDEX('قرائت کنتور'!A:AZ,MATCH(A333&amp;"-"&amp;AA$1,'قرائت کنتور'!B:B,0),MATCH(L333,'قرائت کنتور'!$1:$1,0)),0)</f>
        <v>0</v>
      </c>
      <c r="AB333" s="188">
        <f>IFERROR(INDEX('قرائت کنتور'!A:AZ,MATCH(A333&amp;"-"&amp;AA$1,'قرائت کنتور'!B:B,0),MATCH(G333,'قرائت کنتور'!$1:$1,0)),0)</f>
        <v>0</v>
      </c>
      <c r="AC333" s="265"/>
      <c r="AD333" s="188">
        <f t="shared" si="120"/>
        <v>0</v>
      </c>
      <c r="AE333" s="188">
        <f t="shared" si="121"/>
        <v>0</v>
      </c>
      <c r="AF333" s="188">
        <f t="shared" si="122"/>
        <v>0</v>
      </c>
      <c r="AG333" s="188">
        <f t="shared" si="123"/>
        <v>0</v>
      </c>
      <c r="AH333" s="188">
        <f t="shared" si="124"/>
        <v>0</v>
      </c>
      <c r="AI333" s="188">
        <f t="shared" si="125"/>
        <v>0</v>
      </c>
      <c r="AJ333" s="188" t="str">
        <f t="shared" si="126"/>
        <v>0</v>
      </c>
      <c r="AK333" s="265"/>
      <c r="AL333" s="254" t="str">
        <f t="shared" si="127"/>
        <v>---</v>
      </c>
      <c r="AM333" s="254" t="str">
        <f t="shared" si="128"/>
        <v>---</v>
      </c>
      <c r="AN333" s="265"/>
      <c r="AO333" s="188" t="str">
        <f>IFERROR(INDEX('تعرفه ها'!A:Z,MATCH(P333&amp;"-"&amp;AO$1,'تعرفه ها'!C:C,0),MATCH(F333,'تعرفه ها'!$2:$2,0),1),"---")</f>
        <v>---</v>
      </c>
      <c r="AP333" s="188" t="str">
        <f>IFERROR(INDEX('تعرفه ها'!A:Z,MATCH(P333&amp;"-"&amp;AP$1,'تعرفه ها'!C:C,0),MATCH(F333,'تعرفه ها'!$2:$2,0),1),"---")</f>
        <v>---</v>
      </c>
      <c r="AQ333" s="188" t="str">
        <f>IFERROR(INDEX('تعرفه ها'!A:Z,MATCH(P333&amp;"-"&amp;AQ$1,'تعرفه ها'!C:C,0),MATCH(F333,'تعرفه ها'!$2:$2,0),1),"---")</f>
        <v>---</v>
      </c>
      <c r="AR333" s="188" t="str">
        <f>IFERROR(INDEX('تعرفه ها'!A:Z,MATCH(P333&amp;"-"&amp;AR$1,'تعرفه ها'!C:C,0),MATCH(F333,'تعرفه ها'!$2:$2,0),1),"---")</f>
        <v>---</v>
      </c>
      <c r="AS333" s="265"/>
      <c r="AT333" s="415" t="str">
        <f t="shared" si="129"/>
        <v>---</v>
      </c>
      <c r="AU333" s="415" t="str">
        <f t="shared" si="130"/>
        <v>---</v>
      </c>
      <c r="AV333" s="415" t="str">
        <f t="shared" si="131"/>
        <v>---</v>
      </c>
      <c r="AW333" s="415" t="str">
        <f t="shared" si="132"/>
        <v>---</v>
      </c>
      <c r="AX333" s="415" t="str">
        <f t="shared" si="133"/>
        <v>---</v>
      </c>
      <c r="AY333" s="415" t="str">
        <f>IFERROR(AH333*INDEX('تعرفه ها'!A:Z,MATCH("عوارض برق به ازاء هر کیلووات",'تعرفه ها'!$C:$C,0),MATCH(F333,'تعرفه ها'!$2:$2,0)),"---")</f>
        <v>---</v>
      </c>
      <c r="AZ333" s="415" t="str">
        <f t="shared" si="134"/>
        <v>---</v>
      </c>
      <c r="BA333" s="415" t="str">
        <f>IFERROR(ROUND(((AX333+AY333+AZ333)*INDEX('تعرفه ها'!A:Z,MATCH("هزینه نگهداری و تعمیرات شبکه برق",'تعرفه ها'!$C:$C,0),MATCH(F333,'تعرفه ها'!$2:$2,0))/100),0),"---")</f>
        <v>---</v>
      </c>
      <c r="BB333" s="415">
        <f>IFERROR(IF(P333="دیماندی",ROUND(AJ333*INDEX('تعرفه ها'!A:Z,MATCH(BB$1,'تعرفه ها'!$C:$C,0),MATCH(F333,'تعرفه ها'!$2:$2,0))*J333/30,0),0),"---")</f>
        <v>0</v>
      </c>
      <c r="BC333" s="415"/>
      <c r="BD333" s="54" t="str">
        <f>IFERROR(IF(INDEX('اطلاعات دوره'!A:Z,MATCH(G333,'اطلاعات دوره'!C:C,0),MATCH("برق",'اطلاعات دوره'!$1:$1,0))="دارد",ROUND(AX333*INDEX('تعرفه ها'!A:Z,MATCH("پیک فصلی برق",'تعرفه ها'!$C:$C,0),MATCH(F333,'تعرفه ها'!$2:$2,0))/100,0),0),"---")</f>
        <v>---</v>
      </c>
      <c r="BE333" s="415" t="str">
        <f>IFERROR(ROUND(((AX333+AY333+AZ333+BA333+BB333+BC333+BD333)*INDEX('تعرفه ها'!A:Z,MATCH("مالیات برق",'تعرفه ها'!$C:$C,0),MATCH(F333,'تعرفه ها'!$2:$2,0))/100),0),"---")</f>
        <v>---</v>
      </c>
      <c r="BF333" s="415" t="str">
        <f t="shared" si="135"/>
        <v>---</v>
      </c>
      <c r="BG333" s="415" t="str">
        <f t="shared" si="116"/>
        <v>---</v>
      </c>
      <c r="BH333" s="415" t="str">
        <f t="shared" si="136"/>
        <v>---</v>
      </c>
      <c r="BI333" s="54" t="str">
        <f t="shared" si="137"/>
        <v>---</v>
      </c>
      <c r="BJ333" s="55" t="str">
        <f t="shared" si="138"/>
        <v>---</v>
      </c>
      <c r="BK333" s="262"/>
      <c r="BL333" s="183" t="str">
        <f>IFERROR(IF(INDEX(پرداخت!A:AZ,MATCH(A333&amp;" - "&amp;"برق",پرداخت!$B:$B,0),MATCH(G333,پرداخت!$1:$1,0))="نشده","نشده","شده"),"---")</f>
        <v>---</v>
      </c>
      <c r="BN333" s="257"/>
      <c r="BO333" s="257"/>
      <c r="BP333" s="257"/>
      <c r="BQ333" s="257"/>
      <c r="BR333" s="257"/>
      <c r="BS333" s="257"/>
      <c r="BT333" s="257"/>
      <c r="BU333" s="257"/>
      <c r="BV333" s="257"/>
      <c r="BW333" s="257"/>
      <c r="BX333" s="257"/>
      <c r="BY333" s="257"/>
      <c r="BZ333" s="257"/>
      <c r="CA333" s="257"/>
      <c r="CB333" s="257"/>
      <c r="CC333" s="257"/>
      <c r="CD333" s="257"/>
      <c r="CE333" s="257"/>
      <c r="CF333" s="257"/>
      <c r="CG333" s="257"/>
      <c r="CH333"/>
      <c r="CI333"/>
      <c r="CJ333"/>
      <c r="CK333"/>
    </row>
    <row r="334" spans="1:89" ht="33.75" hidden="1">
      <c r="A334" s="170"/>
      <c r="B334" s="47">
        <f>IFERROR(INDEX('اطلاعات انشعابات شرکتها'!A:BB,MATCH(A334,'اطلاعات انشعابات شرکتها'!A:A,0),MATCH(B$1,'اطلاعات انشعابات شرکتها'!$1:$1,0)),0)</f>
        <v>0</v>
      </c>
      <c r="C334" s="48">
        <f>IFERROR(INDEX('اطلاعات انشعابات شرکتها'!A:BB,MATCH(A334,'اطلاعات انشعابات شرکتها'!A:A,0),MATCH(C$1,'اطلاعات انشعابات شرکتها'!$1:$1,0)),0)</f>
        <v>0</v>
      </c>
      <c r="D334" s="45"/>
      <c r="E334" s="171"/>
      <c r="F334" s="170"/>
      <c r="G334" s="188" t="str">
        <f t="shared" si="117"/>
        <v>/</v>
      </c>
      <c r="H334" s="188">
        <f>IFERROR(INDEX('اطلاعات دوره'!A:Z,MATCH(G334,'اطلاعات دوره'!C:C,0),MATCH(H$1,'اطلاعات دوره'!$1:$1,0)),0)</f>
        <v>0</v>
      </c>
      <c r="I334" s="188">
        <f>IFERROR(INDEX('اطلاعات دوره'!A:Z,MATCH(G334,'اطلاعات دوره'!C:C,0),MATCH(I$1,'اطلاعات دوره'!$1:$1,0)),0)</f>
        <v>0</v>
      </c>
      <c r="J334" s="188">
        <f>IFERROR(INDEX('اطلاعات دوره'!A:Z,MATCH(G334,'اطلاعات دوره'!C:C,0),MATCH(J$1,'اطلاعات دوره'!$1:$1,0)),0)</f>
        <v>0</v>
      </c>
      <c r="K334" s="265"/>
      <c r="L334" s="188" t="str">
        <f>IFERROR(INDEX('اطلاعات دوره'!A:Z,MATCH(G334,'اطلاعات دوره'!C:C,0)-1,MATCH("عنوان",'اطلاعات دوره'!$1:$1,0)),"---")</f>
        <v>---</v>
      </c>
      <c r="M334" s="188" t="str">
        <f t="shared" si="118"/>
        <v>----</v>
      </c>
      <c r="N334" s="188" t="str">
        <f t="shared" si="119"/>
        <v>-/</v>
      </c>
      <c r="O334" s="265"/>
      <c r="P334" s="188">
        <f>IFERROR(INDEX('اطلاعات انشعابات شرکتها'!A:BB,MATCH(A334,'اطلاعات انشعابات شرکتها'!A:A,0),MATCH(P$1,'اطلاعات انشعابات شرکتها'!$1:$1,0)),0)</f>
        <v>0</v>
      </c>
      <c r="Q334" s="188">
        <f>IFERROR(INDEX('اطلاعات انشعابات شرکتها'!A:BB,MATCH(A334,'اطلاعات انشعابات شرکتها'!A:A,0),MATCH(Q$1,'اطلاعات انشعابات شرکتها'!$1:$1,0)),0)</f>
        <v>0</v>
      </c>
      <c r="R334" s="188">
        <f>IFERROR(INDEX('اطلاعات انشعابات شرکتها'!A:BB,MATCH(A334,'اطلاعات انشعابات شرکتها'!A:A,0),MATCH(R$1,'اطلاعات انشعابات شرکتها'!$1:$1,0)),0)</f>
        <v>0</v>
      </c>
      <c r="S334" s="265"/>
      <c r="T334" s="188">
        <f>IFERROR(INDEX('قرائت کنتور'!A:AZ,MATCH(A334&amp;"-"&amp;T$1,'قرائت کنتور'!B:B,0),MATCH(G334,'قرائت کنتور'!$1:$1,0)),0)</f>
        <v>0</v>
      </c>
      <c r="U334" s="188">
        <f>IFERROR(INDEX('قرائت کنتور'!A:AZ,MATCH(A334&amp;"-"&amp;U$1,'قرائت کنتور'!B:B,0),MATCH(L334,'قرائت کنتور'!$1:$1,0)),0)</f>
        <v>0</v>
      </c>
      <c r="V334" s="188">
        <f>IFERROR(INDEX('قرائت کنتور'!A:AZ,MATCH(A334&amp;"-"&amp;U$1,'قرائت کنتور'!B:B,0),MATCH(G334,'قرائت کنتور'!$1:$1,0)),0)</f>
        <v>0</v>
      </c>
      <c r="W334" s="188">
        <f>IFERROR(INDEX('قرائت کنتور'!A:AZ,MATCH(A334&amp;"-"&amp;W$1,'قرائت کنتور'!B:B,0),MATCH(L334,'قرائت کنتور'!$1:$1,0)),0)</f>
        <v>0</v>
      </c>
      <c r="X334" s="188">
        <f>IFERROR(INDEX('قرائت کنتور'!A:AZ,MATCH(A334&amp;"-"&amp;W$1,'قرائت کنتور'!B:B,0),MATCH(G334,'قرائت کنتور'!$1:$1,0)),0)</f>
        <v>0</v>
      </c>
      <c r="Y334" s="188">
        <f>IFERROR(INDEX('قرائت کنتور'!A:AZ,MATCH(A334&amp;"-"&amp;Y$1,'قرائت کنتور'!B:B,0),MATCH(L334,'قرائت کنتور'!$1:$1,0)),0)</f>
        <v>0</v>
      </c>
      <c r="Z334" s="188">
        <f>IFERROR(INDEX('قرائت کنتور'!A:AZ,MATCH(A334&amp;"-"&amp;Y$1,'قرائت کنتور'!B:B,0),MATCH(G334,'قرائت کنتور'!$1:$1,0)),0)</f>
        <v>0</v>
      </c>
      <c r="AA334" s="188">
        <f>IFERROR(INDEX('قرائت کنتور'!A:AZ,MATCH(A334&amp;"-"&amp;AA$1,'قرائت کنتور'!B:B,0),MATCH(L334,'قرائت کنتور'!$1:$1,0)),0)</f>
        <v>0</v>
      </c>
      <c r="AB334" s="188">
        <f>IFERROR(INDEX('قرائت کنتور'!A:AZ,MATCH(A334&amp;"-"&amp;AA$1,'قرائت کنتور'!B:B,0),MATCH(G334,'قرائت کنتور'!$1:$1,0)),0)</f>
        <v>0</v>
      </c>
      <c r="AC334" s="265"/>
      <c r="AD334" s="188">
        <f t="shared" si="120"/>
        <v>0</v>
      </c>
      <c r="AE334" s="188">
        <f t="shared" si="121"/>
        <v>0</v>
      </c>
      <c r="AF334" s="188">
        <f t="shared" si="122"/>
        <v>0</v>
      </c>
      <c r="AG334" s="188">
        <f t="shared" si="123"/>
        <v>0</v>
      </c>
      <c r="AH334" s="188">
        <f t="shared" si="124"/>
        <v>0</v>
      </c>
      <c r="AI334" s="188">
        <f t="shared" si="125"/>
        <v>0</v>
      </c>
      <c r="AJ334" s="188" t="str">
        <f t="shared" si="126"/>
        <v>0</v>
      </c>
      <c r="AK334" s="265"/>
      <c r="AL334" s="254" t="str">
        <f t="shared" si="127"/>
        <v>---</v>
      </c>
      <c r="AM334" s="254" t="str">
        <f t="shared" si="128"/>
        <v>---</v>
      </c>
      <c r="AN334" s="265"/>
      <c r="AO334" s="188" t="str">
        <f>IFERROR(INDEX('تعرفه ها'!A:Z,MATCH(P334&amp;"-"&amp;AO$1,'تعرفه ها'!C:C,0),MATCH(F334,'تعرفه ها'!$2:$2,0),1),"---")</f>
        <v>---</v>
      </c>
      <c r="AP334" s="188" t="str">
        <f>IFERROR(INDEX('تعرفه ها'!A:Z,MATCH(P334&amp;"-"&amp;AP$1,'تعرفه ها'!C:C,0),MATCH(F334,'تعرفه ها'!$2:$2,0),1),"---")</f>
        <v>---</v>
      </c>
      <c r="AQ334" s="188" t="str">
        <f>IFERROR(INDEX('تعرفه ها'!A:Z,MATCH(P334&amp;"-"&amp;AQ$1,'تعرفه ها'!C:C,0),MATCH(F334,'تعرفه ها'!$2:$2,0),1),"---")</f>
        <v>---</v>
      </c>
      <c r="AR334" s="188" t="str">
        <f>IFERROR(INDEX('تعرفه ها'!A:Z,MATCH(P334&amp;"-"&amp;AR$1,'تعرفه ها'!C:C,0),MATCH(F334,'تعرفه ها'!$2:$2,0),1),"---")</f>
        <v>---</v>
      </c>
      <c r="AS334" s="265"/>
      <c r="AT334" s="415" t="str">
        <f t="shared" si="129"/>
        <v>---</v>
      </c>
      <c r="AU334" s="415" t="str">
        <f t="shared" si="130"/>
        <v>---</v>
      </c>
      <c r="AV334" s="415" t="str">
        <f t="shared" si="131"/>
        <v>---</v>
      </c>
      <c r="AW334" s="415" t="str">
        <f t="shared" si="132"/>
        <v>---</v>
      </c>
      <c r="AX334" s="415" t="str">
        <f t="shared" si="133"/>
        <v>---</v>
      </c>
      <c r="AY334" s="415" t="str">
        <f>IFERROR(AH334*INDEX('تعرفه ها'!A:Z,MATCH("عوارض برق به ازاء هر کیلووات",'تعرفه ها'!$C:$C,0),MATCH(F334,'تعرفه ها'!$2:$2,0)),"---")</f>
        <v>---</v>
      </c>
      <c r="AZ334" s="415" t="str">
        <f t="shared" si="134"/>
        <v>---</v>
      </c>
      <c r="BA334" s="415" t="str">
        <f>IFERROR(ROUND(((AX334+AY334+AZ334)*INDEX('تعرفه ها'!A:Z,MATCH("هزینه نگهداری و تعمیرات شبکه برق",'تعرفه ها'!$C:$C,0),MATCH(F334,'تعرفه ها'!$2:$2,0))/100),0),"---")</f>
        <v>---</v>
      </c>
      <c r="BB334" s="415">
        <f>IFERROR(IF(P334="دیماندی",ROUND(AJ334*INDEX('تعرفه ها'!A:Z,MATCH(BB$1,'تعرفه ها'!$C:$C,0),MATCH(F334,'تعرفه ها'!$2:$2,0))*J334/30,0),0),"---")</f>
        <v>0</v>
      </c>
      <c r="BC334" s="415"/>
      <c r="BD334" s="54" t="str">
        <f>IFERROR(IF(INDEX('اطلاعات دوره'!A:Z,MATCH(G334,'اطلاعات دوره'!C:C,0),MATCH("برق",'اطلاعات دوره'!$1:$1,0))="دارد",ROUND(AX334*INDEX('تعرفه ها'!A:Z,MATCH("پیک فصلی برق",'تعرفه ها'!$C:$C,0),MATCH(F334,'تعرفه ها'!$2:$2,0))/100,0),0),"---")</f>
        <v>---</v>
      </c>
      <c r="BE334" s="415" t="str">
        <f>IFERROR(ROUND(((AX334+AY334+AZ334+BA334+BB334+BC334+BD334)*INDEX('تعرفه ها'!A:Z,MATCH("مالیات برق",'تعرفه ها'!$C:$C,0),MATCH(F334,'تعرفه ها'!$2:$2,0))/100),0),"---")</f>
        <v>---</v>
      </c>
      <c r="BF334" s="415" t="str">
        <f t="shared" si="135"/>
        <v>---</v>
      </c>
      <c r="BG334" s="415" t="str">
        <f t="shared" si="116"/>
        <v>---</v>
      </c>
      <c r="BH334" s="415" t="str">
        <f t="shared" si="136"/>
        <v>---</v>
      </c>
      <c r="BI334" s="54" t="str">
        <f t="shared" si="137"/>
        <v>---</v>
      </c>
      <c r="BJ334" s="55" t="str">
        <f t="shared" si="138"/>
        <v>---</v>
      </c>
      <c r="BK334" s="262"/>
      <c r="BL334" s="183" t="str">
        <f>IFERROR(IF(INDEX(پرداخت!A:AZ,MATCH(A334&amp;" - "&amp;"برق",پرداخت!$B:$B,0),MATCH(G334,پرداخت!$1:$1,0))="نشده","نشده","شده"),"---")</f>
        <v>---</v>
      </c>
      <c r="BN334" s="257"/>
      <c r="BO334" s="257"/>
      <c r="BP334" s="257"/>
      <c r="BQ334" s="257"/>
      <c r="BR334" s="257"/>
      <c r="BS334" s="257"/>
      <c r="BT334" s="257"/>
      <c r="BU334" s="257"/>
      <c r="BV334" s="257"/>
      <c r="BW334" s="257"/>
      <c r="BX334" s="257"/>
      <c r="BY334" s="257"/>
      <c r="BZ334" s="257"/>
      <c r="CA334" s="257"/>
      <c r="CB334" s="257"/>
      <c r="CC334" s="257"/>
      <c r="CD334" s="257"/>
      <c r="CE334" s="257"/>
      <c r="CF334" s="257"/>
      <c r="CG334" s="257"/>
      <c r="CH334"/>
      <c r="CI334"/>
      <c r="CJ334"/>
      <c r="CK334"/>
    </row>
    <row r="335" spans="1:89" ht="33.75" hidden="1">
      <c r="A335" s="170"/>
      <c r="B335" s="47">
        <f>IFERROR(INDEX('اطلاعات انشعابات شرکتها'!A:BB,MATCH(A335,'اطلاعات انشعابات شرکتها'!A:A,0),MATCH(B$1,'اطلاعات انشعابات شرکتها'!$1:$1,0)),0)</f>
        <v>0</v>
      </c>
      <c r="C335" s="48">
        <f>IFERROR(INDEX('اطلاعات انشعابات شرکتها'!A:BB,MATCH(A335,'اطلاعات انشعابات شرکتها'!A:A,0),MATCH(C$1,'اطلاعات انشعابات شرکتها'!$1:$1,0)),0)</f>
        <v>0</v>
      </c>
      <c r="D335" s="45"/>
      <c r="E335" s="171"/>
      <c r="F335" s="170"/>
      <c r="G335" s="188" t="str">
        <f t="shared" si="117"/>
        <v>/</v>
      </c>
      <c r="H335" s="188">
        <f>IFERROR(INDEX('اطلاعات دوره'!A:Z,MATCH(G335,'اطلاعات دوره'!C:C,0),MATCH(H$1,'اطلاعات دوره'!$1:$1,0)),0)</f>
        <v>0</v>
      </c>
      <c r="I335" s="188">
        <f>IFERROR(INDEX('اطلاعات دوره'!A:Z,MATCH(G335,'اطلاعات دوره'!C:C,0),MATCH(I$1,'اطلاعات دوره'!$1:$1,0)),0)</f>
        <v>0</v>
      </c>
      <c r="J335" s="188">
        <f>IFERROR(INDEX('اطلاعات دوره'!A:Z,MATCH(G335,'اطلاعات دوره'!C:C,0),MATCH(J$1,'اطلاعات دوره'!$1:$1,0)),0)</f>
        <v>0</v>
      </c>
      <c r="K335" s="265"/>
      <c r="L335" s="188" t="str">
        <f>IFERROR(INDEX('اطلاعات دوره'!A:Z,MATCH(G335,'اطلاعات دوره'!C:C,0)-1,MATCH("عنوان",'اطلاعات دوره'!$1:$1,0)),"---")</f>
        <v>---</v>
      </c>
      <c r="M335" s="188" t="str">
        <f t="shared" si="118"/>
        <v>----</v>
      </c>
      <c r="N335" s="188" t="str">
        <f t="shared" si="119"/>
        <v>-/</v>
      </c>
      <c r="O335" s="265"/>
      <c r="P335" s="188">
        <f>IFERROR(INDEX('اطلاعات انشعابات شرکتها'!A:BB,MATCH(A335,'اطلاعات انشعابات شرکتها'!A:A,0),MATCH(P$1,'اطلاعات انشعابات شرکتها'!$1:$1,0)),0)</f>
        <v>0</v>
      </c>
      <c r="Q335" s="188">
        <f>IFERROR(INDEX('اطلاعات انشعابات شرکتها'!A:BB,MATCH(A335,'اطلاعات انشعابات شرکتها'!A:A,0),MATCH(Q$1,'اطلاعات انشعابات شرکتها'!$1:$1,0)),0)</f>
        <v>0</v>
      </c>
      <c r="R335" s="188">
        <f>IFERROR(INDEX('اطلاعات انشعابات شرکتها'!A:BB,MATCH(A335,'اطلاعات انشعابات شرکتها'!A:A,0),MATCH(R$1,'اطلاعات انشعابات شرکتها'!$1:$1,0)),0)</f>
        <v>0</v>
      </c>
      <c r="S335" s="265"/>
      <c r="T335" s="188">
        <f>IFERROR(INDEX('قرائت کنتور'!A:AZ,MATCH(A335&amp;"-"&amp;T$1,'قرائت کنتور'!B:B,0),MATCH(G335,'قرائت کنتور'!$1:$1,0)),0)</f>
        <v>0</v>
      </c>
      <c r="U335" s="188">
        <f>IFERROR(INDEX('قرائت کنتور'!A:AZ,MATCH(A335&amp;"-"&amp;U$1,'قرائت کنتور'!B:B,0),MATCH(L335,'قرائت کنتور'!$1:$1,0)),0)</f>
        <v>0</v>
      </c>
      <c r="V335" s="188">
        <f>IFERROR(INDEX('قرائت کنتور'!A:AZ,MATCH(A335&amp;"-"&amp;U$1,'قرائت کنتور'!B:B,0),MATCH(G335,'قرائت کنتور'!$1:$1,0)),0)</f>
        <v>0</v>
      </c>
      <c r="W335" s="188">
        <f>IFERROR(INDEX('قرائت کنتور'!A:AZ,MATCH(A335&amp;"-"&amp;W$1,'قرائت کنتور'!B:B,0),MATCH(L335,'قرائت کنتور'!$1:$1,0)),0)</f>
        <v>0</v>
      </c>
      <c r="X335" s="188">
        <f>IFERROR(INDEX('قرائت کنتور'!A:AZ,MATCH(A335&amp;"-"&amp;W$1,'قرائت کنتور'!B:B,0),MATCH(G335,'قرائت کنتور'!$1:$1,0)),0)</f>
        <v>0</v>
      </c>
      <c r="Y335" s="188">
        <f>IFERROR(INDEX('قرائت کنتور'!A:AZ,MATCH(A335&amp;"-"&amp;Y$1,'قرائت کنتور'!B:B,0),MATCH(L335,'قرائت کنتور'!$1:$1,0)),0)</f>
        <v>0</v>
      </c>
      <c r="Z335" s="188">
        <f>IFERROR(INDEX('قرائت کنتور'!A:AZ,MATCH(A335&amp;"-"&amp;Y$1,'قرائت کنتور'!B:B,0),MATCH(G335,'قرائت کنتور'!$1:$1,0)),0)</f>
        <v>0</v>
      </c>
      <c r="AA335" s="188">
        <f>IFERROR(INDEX('قرائت کنتور'!A:AZ,MATCH(A335&amp;"-"&amp;AA$1,'قرائت کنتور'!B:B,0),MATCH(L335,'قرائت کنتور'!$1:$1,0)),0)</f>
        <v>0</v>
      </c>
      <c r="AB335" s="188">
        <f>IFERROR(INDEX('قرائت کنتور'!A:AZ,MATCH(A335&amp;"-"&amp;AA$1,'قرائت کنتور'!B:B,0),MATCH(G335,'قرائت کنتور'!$1:$1,0)),0)</f>
        <v>0</v>
      </c>
      <c r="AC335" s="265"/>
      <c r="AD335" s="188">
        <f t="shared" si="120"/>
        <v>0</v>
      </c>
      <c r="AE335" s="188">
        <f t="shared" si="121"/>
        <v>0</v>
      </c>
      <c r="AF335" s="188">
        <f t="shared" si="122"/>
        <v>0</v>
      </c>
      <c r="AG335" s="188">
        <f t="shared" si="123"/>
        <v>0</v>
      </c>
      <c r="AH335" s="188">
        <f t="shared" si="124"/>
        <v>0</v>
      </c>
      <c r="AI335" s="188">
        <f t="shared" si="125"/>
        <v>0</v>
      </c>
      <c r="AJ335" s="188" t="str">
        <f t="shared" si="126"/>
        <v>0</v>
      </c>
      <c r="AK335" s="265"/>
      <c r="AL335" s="254" t="str">
        <f t="shared" si="127"/>
        <v>---</v>
      </c>
      <c r="AM335" s="254" t="str">
        <f t="shared" si="128"/>
        <v>---</v>
      </c>
      <c r="AN335" s="265"/>
      <c r="AO335" s="188" t="str">
        <f>IFERROR(INDEX('تعرفه ها'!A:Z,MATCH(P335&amp;"-"&amp;AO$1,'تعرفه ها'!C:C,0),MATCH(F335,'تعرفه ها'!$2:$2,0),1),"---")</f>
        <v>---</v>
      </c>
      <c r="AP335" s="188" t="str">
        <f>IFERROR(INDEX('تعرفه ها'!A:Z,MATCH(P335&amp;"-"&amp;AP$1,'تعرفه ها'!C:C,0),MATCH(F335,'تعرفه ها'!$2:$2,0),1),"---")</f>
        <v>---</v>
      </c>
      <c r="AQ335" s="188" t="str">
        <f>IFERROR(INDEX('تعرفه ها'!A:Z,MATCH(P335&amp;"-"&amp;AQ$1,'تعرفه ها'!C:C,0),MATCH(F335,'تعرفه ها'!$2:$2,0),1),"---")</f>
        <v>---</v>
      </c>
      <c r="AR335" s="188" t="str">
        <f>IFERROR(INDEX('تعرفه ها'!A:Z,MATCH(P335&amp;"-"&amp;AR$1,'تعرفه ها'!C:C,0),MATCH(F335,'تعرفه ها'!$2:$2,0),1),"---")</f>
        <v>---</v>
      </c>
      <c r="AS335" s="265"/>
      <c r="AT335" s="415" t="str">
        <f t="shared" si="129"/>
        <v>---</v>
      </c>
      <c r="AU335" s="415" t="str">
        <f t="shared" si="130"/>
        <v>---</v>
      </c>
      <c r="AV335" s="415" t="str">
        <f t="shared" si="131"/>
        <v>---</v>
      </c>
      <c r="AW335" s="415" t="str">
        <f t="shared" si="132"/>
        <v>---</v>
      </c>
      <c r="AX335" s="415" t="str">
        <f t="shared" si="133"/>
        <v>---</v>
      </c>
      <c r="AY335" s="415" t="str">
        <f>IFERROR(AH335*INDEX('تعرفه ها'!A:Z,MATCH("عوارض برق به ازاء هر کیلووات",'تعرفه ها'!$C:$C,0),MATCH(F335,'تعرفه ها'!$2:$2,0)),"---")</f>
        <v>---</v>
      </c>
      <c r="AZ335" s="415" t="str">
        <f t="shared" si="134"/>
        <v>---</v>
      </c>
      <c r="BA335" s="415" t="str">
        <f>IFERROR(ROUND(((AX335+AY335+AZ335)*INDEX('تعرفه ها'!A:Z,MATCH("هزینه نگهداری و تعمیرات شبکه برق",'تعرفه ها'!$C:$C,0),MATCH(F335,'تعرفه ها'!$2:$2,0))/100),0),"---")</f>
        <v>---</v>
      </c>
      <c r="BB335" s="415">
        <f>IFERROR(IF(P335="دیماندی",ROUND(AJ335*INDEX('تعرفه ها'!A:Z,MATCH(BB$1,'تعرفه ها'!$C:$C,0),MATCH(F335,'تعرفه ها'!$2:$2,0))*J335/30,0),0),"---")</f>
        <v>0</v>
      </c>
      <c r="BC335" s="415"/>
      <c r="BD335" s="54" t="str">
        <f>IFERROR(IF(INDEX('اطلاعات دوره'!A:Z,MATCH(G335,'اطلاعات دوره'!C:C,0),MATCH("برق",'اطلاعات دوره'!$1:$1,0))="دارد",ROUND(AX335*INDEX('تعرفه ها'!A:Z,MATCH("پیک فصلی برق",'تعرفه ها'!$C:$C,0),MATCH(F335,'تعرفه ها'!$2:$2,0))/100,0),0),"---")</f>
        <v>---</v>
      </c>
      <c r="BE335" s="415" t="str">
        <f>IFERROR(ROUND(((AX335+AY335+AZ335+BA335+BB335+BC335+BD335)*INDEX('تعرفه ها'!A:Z,MATCH("مالیات برق",'تعرفه ها'!$C:$C,0),MATCH(F335,'تعرفه ها'!$2:$2,0))/100),0),"---")</f>
        <v>---</v>
      </c>
      <c r="BF335" s="415" t="str">
        <f t="shared" si="135"/>
        <v>---</v>
      </c>
      <c r="BG335" s="415" t="str">
        <f t="shared" ref="BG335:BG398" si="139">IFERROR(IF(VLOOKUP(M335,N:BL,51,0)="شده",VLOOKUP(M335,N:BL,48,0),VLOOKUP(M335,N:BL,47,0)),"---")</f>
        <v>---</v>
      </c>
      <c r="BH335" s="415" t="str">
        <f t="shared" si="136"/>
        <v>---</v>
      </c>
      <c r="BI335" s="54" t="str">
        <f t="shared" si="137"/>
        <v>---</v>
      </c>
      <c r="BJ335" s="55" t="str">
        <f t="shared" si="138"/>
        <v>---</v>
      </c>
      <c r="BK335" s="262"/>
      <c r="BL335" s="183" t="str">
        <f>IFERROR(IF(INDEX(پرداخت!A:AZ,MATCH(A335&amp;" - "&amp;"برق",پرداخت!$B:$B,0),MATCH(G335,پرداخت!$1:$1,0))="نشده","نشده","شده"),"---")</f>
        <v>---</v>
      </c>
      <c r="BN335" s="257"/>
      <c r="BO335" s="257"/>
      <c r="BP335" s="257"/>
      <c r="BQ335" s="257"/>
      <c r="BR335" s="257"/>
      <c r="BS335" s="257"/>
      <c r="BT335" s="257"/>
      <c r="BU335" s="257"/>
      <c r="BV335" s="257"/>
      <c r="BW335" s="257"/>
      <c r="BX335" s="257"/>
      <c r="BY335" s="257"/>
      <c r="BZ335" s="257"/>
      <c r="CA335" s="257"/>
      <c r="CB335" s="257"/>
      <c r="CC335" s="257"/>
      <c r="CD335" s="257"/>
      <c r="CE335" s="257"/>
      <c r="CF335" s="257"/>
      <c r="CG335" s="257"/>
      <c r="CH335"/>
      <c r="CI335"/>
      <c r="CJ335"/>
      <c r="CK335"/>
    </row>
    <row r="336" spans="1:89" ht="33.75" hidden="1">
      <c r="A336" s="170"/>
      <c r="B336" s="47">
        <f>IFERROR(INDEX('اطلاعات انشعابات شرکتها'!A:BB,MATCH(A336,'اطلاعات انشعابات شرکتها'!A:A,0),MATCH(B$1,'اطلاعات انشعابات شرکتها'!$1:$1,0)),0)</f>
        <v>0</v>
      </c>
      <c r="C336" s="48">
        <f>IFERROR(INDEX('اطلاعات انشعابات شرکتها'!A:BB,MATCH(A336,'اطلاعات انشعابات شرکتها'!A:A,0),MATCH(C$1,'اطلاعات انشعابات شرکتها'!$1:$1,0)),0)</f>
        <v>0</v>
      </c>
      <c r="D336" s="45"/>
      <c r="E336" s="171"/>
      <c r="F336" s="170"/>
      <c r="G336" s="188" t="str">
        <f t="shared" si="117"/>
        <v>/</v>
      </c>
      <c r="H336" s="188">
        <f>IFERROR(INDEX('اطلاعات دوره'!A:Z,MATCH(G336,'اطلاعات دوره'!C:C,0),MATCH(H$1,'اطلاعات دوره'!$1:$1,0)),0)</f>
        <v>0</v>
      </c>
      <c r="I336" s="188">
        <f>IFERROR(INDEX('اطلاعات دوره'!A:Z,MATCH(G336,'اطلاعات دوره'!C:C,0),MATCH(I$1,'اطلاعات دوره'!$1:$1,0)),0)</f>
        <v>0</v>
      </c>
      <c r="J336" s="188">
        <f>IFERROR(INDEX('اطلاعات دوره'!A:Z,MATCH(G336,'اطلاعات دوره'!C:C,0),MATCH(J$1,'اطلاعات دوره'!$1:$1,0)),0)</f>
        <v>0</v>
      </c>
      <c r="K336" s="265"/>
      <c r="L336" s="188" t="str">
        <f>IFERROR(INDEX('اطلاعات دوره'!A:Z,MATCH(G336,'اطلاعات دوره'!C:C,0)-1,MATCH("عنوان",'اطلاعات دوره'!$1:$1,0)),"---")</f>
        <v>---</v>
      </c>
      <c r="M336" s="188" t="str">
        <f t="shared" si="118"/>
        <v>----</v>
      </c>
      <c r="N336" s="188" t="str">
        <f t="shared" si="119"/>
        <v>-/</v>
      </c>
      <c r="O336" s="265"/>
      <c r="P336" s="188">
        <f>IFERROR(INDEX('اطلاعات انشعابات شرکتها'!A:BB,MATCH(A336,'اطلاعات انشعابات شرکتها'!A:A,0),MATCH(P$1,'اطلاعات انشعابات شرکتها'!$1:$1,0)),0)</f>
        <v>0</v>
      </c>
      <c r="Q336" s="188">
        <f>IFERROR(INDEX('اطلاعات انشعابات شرکتها'!A:BB,MATCH(A336,'اطلاعات انشعابات شرکتها'!A:A,0),MATCH(Q$1,'اطلاعات انشعابات شرکتها'!$1:$1,0)),0)</f>
        <v>0</v>
      </c>
      <c r="R336" s="188">
        <f>IFERROR(INDEX('اطلاعات انشعابات شرکتها'!A:BB,MATCH(A336,'اطلاعات انشعابات شرکتها'!A:A,0),MATCH(R$1,'اطلاعات انشعابات شرکتها'!$1:$1,0)),0)</f>
        <v>0</v>
      </c>
      <c r="S336" s="265"/>
      <c r="T336" s="188">
        <f>IFERROR(INDEX('قرائت کنتور'!A:AZ,MATCH(A336&amp;"-"&amp;T$1,'قرائت کنتور'!B:B,0),MATCH(G336,'قرائت کنتور'!$1:$1,0)),0)</f>
        <v>0</v>
      </c>
      <c r="U336" s="188">
        <f>IFERROR(INDEX('قرائت کنتور'!A:AZ,MATCH(A336&amp;"-"&amp;U$1,'قرائت کنتور'!B:B,0),MATCH(L336,'قرائت کنتور'!$1:$1,0)),0)</f>
        <v>0</v>
      </c>
      <c r="V336" s="188">
        <f>IFERROR(INDEX('قرائت کنتور'!A:AZ,MATCH(A336&amp;"-"&amp;U$1,'قرائت کنتور'!B:B,0),MATCH(G336,'قرائت کنتور'!$1:$1,0)),0)</f>
        <v>0</v>
      </c>
      <c r="W336" s="188">
        <f>IFERROR(INDEX('قرائت کنتور'!A:AZ,MATCH(A336&amp;"-"&amp;W$1,'قرائت کنتور'!B:B,0),MATCH(L336,'قرائت کنتور'!$1:$1,0)),0)</f>
        <v>0</v>
      </c>
      <c r="X336" s="188">
        <f>IFERROR(INDEX('قرائت کنتور'!A:AZ,MATCH(A336&amp;"-"&amp;W$1,'قرائت کنتور'!B:B,0),MATCH(G336,'قرائت کنتور'!$1:$1,0)),0)</f>
        <v>0</v>
      </c>
      <c r="Y336" s="188">
        <f>IFERROR(INDEX('قرائت کنتور'!A:AZ,MATCH(A336&amp;"-"&amp;Y$1,'قرائت کنتور'!B:B,0),MATCH(L336,'قرائت کنتور'!$1:$1,0)),0)</f>
        <v>0</v>
      </c>
      <c r="Z336" s="188">
        <f>IFERROR(INDEX('قرائت کنتور'!A:AZ,MATCH(A336&amp;"-"&amp;Y$1,'قرائت کنتور'!B:B,0),MATCH(G336,'قرائت کنتور'!$1:$1,0)),0)</f>
        <v>0</v>
      </c>
      <c r="AA336" s="188">
        <f>IFERROR(INDEX('قرائت کنتور'!A:AZ,MATCH(A336&amp;"-"&amp;AA$1,'قرائت کنتور'!B:B,0),MATCH(L336,'قرائت کنتور'!$1:$1,0)),0)</f>
        <v>0</v>
      </c>
      <c r="AB336" s="188">
        <f>IFERROR(INDEX('قرائت کنتور'!A:AZ,MATCH(A336&amp;"-"&amp;AA$1,'قرائت کنتور'!B:B,0),MATCH(G336,'قرائت کنتور'!$1:$1,0)),0)</f>
        <v>0</v>
      </c>
      <c r="AC336" s="265"/>
      <c r="AD336" s="188">
        <f t="shared" si="120"/>
        <v>0</v>
      </c>
      <c r="AE336" s="188">
        <f t="shared" si="121"/>
        <v>0</v>
      </c>
      <c r="AF336" s="188">
        <f t="shared" si="122"/>
        <v>0</v>
      </c>
      <c r="AG336" s="188">
        <f t="shared" si="123"/>
        <v>0</v>
      </c>
      <c r="AH336" s="188">
        <f t="shared" si="124"/>
        <v>0</v>
      </c>
      <c r="AI336" s="188">
        <f t="shared" si="125"/>
        <v>0</v>
      </c>
      <c r="AJ336" s="188" t="str">
        <f t="shared" si="126"/>
        <v>0</v>
      </c>
      <c r="AK336" s="265"/>
      <c r="AL336" s="254" t="str">
        <f t="shared" si="127"/>
        <v>---</v>
      </c>
      <c r="AM336" s="254" t="str">
        <f t="shared" si="128"/>
        <v>---</v>
      </c>
      <c r="AN336" s="265"/>
      <c r="AO336" s="188" t="str">
        <f>IFERROR(INDEX('تعرفه ها'!A:Z,MATCH(P336&amp;"-"&amp;AO$1,'تعرفه ها'!C:C,0),MATCH(F336,'تعرفه ها'!$2:$2,0),1),"---")</f>
        <v>---</v>
      </c>
      <c r="AP336" s="188" t="str">
        <f>IFERROR(INDEX('تعرفه ها'!A:Z,MATCH(P336&amp;"-"&amp;AP$1,'تعرفه ها'!C:C,0),MATCH(F336,'تعرفه ها'!$2:$2,0),1),"---")</f>
        <v>---</v>
      </c>
      <c r="AQ336" s="188" t="str">
        <f>IFERROR(INDEX('تعرفه ها'!A:Z,MATCH(P336&amp;"-"&amp;AQ$1,'تعرفه ها'!C:C,0),MATCH(F336,'تعرفه ها'!$2:$2,0),1),"---")</f>
        <v>---</v>
      </c>
      <c r="AR336" s="188" t="str">
        <f>IFERROR(INDEX('تعرفه ها'!A:Z,MATCH(P336&amp;"-"&amp;AR$1,'تعرفه ها'!C:C,0),MATCH(F336,'تعرفه ها'!$2:$2,0),1),"---")</f>
        <v>---</v>
      </c>
      <c r="AS336" s="265"/>
      <c r="AT336" s="415" t="str">
        <f t="shared" si="129"/>
        <v>---</v>
      </c>
      <c r="AU336" s="415" t="str">
        <f t="shared" si="130"/>
        <v>---</v>
      </c>
      <c r="AV336" s="415" t="str">
        <f t="shared" si="131"/>
        <v>---</v>
      </c>
      <c r="AW336" s="415" t="str">
        <f t="shared" si="132"/>
        <v>---</v>
      </c>
      <c r="AX336" s="415" t="str">
        <f t="shared" si="133"/>
        <v>---</v>
      </c>
      <c r="AY336" s="415" t="str">
        <f>IFERROR(AH336*INDEX('تعرفه ها'!A:Z,MATCH("عوارض برق به ازاء هر کیلووات",'تعرفه ها'!$C:$C,0),MATCH(F336,'تعرفه ها'!$2:$2,0)),"---")</f>
        <v>---</v>
      </c>
      <c r="AZ336" s="415" t="str">
        <f t="shared" si="134"/>
        <v>---</v>
      </c>
      <c r="BA336" s="415" t="str">
        <f>IFERROR(ROUND(((AX336+AY336+AZ336)*INDEX('تعرفه ها'!A:Z,MATCH("هزینه نگهداری و تعمیرات شبکه برق",'تعرفه ها'!$C:$C,0),MATCH(F336,'تعرفه ها'!$2:$2,0))/100),0),"---")</f>
        <v>---</v>
      </c>
      <c r="BB336" s="415">
        <f>IFERROR(IF(P336="دیماندی",ROUND(AJ336*INDEX('تعرفه ها'!A:Z,MATCH(BB$1,'تعرفه ها'!$C:$C,0),MATCH(F336,'تعرفه ها'!$2:$2,0))*J336/30,0),0),"---")</f>
        <v>0</v>
      </c>
      <c r="BC336" s="415"/>
      <c r="BD336" s="54" t="str">
        <f>IFERROR(IF(INDEX('اطلاعات دوره'!A:Z,MATCH(G336,'اطلاعات دوره'!C:C,0),MATCH("برق",'اطلاعات دوره'!$1:$1,0))="دارد",ROUND(AX336*INDEX('تعرفه ها'!A:Z,MATCH("پیک فصلی برق",'تعرفه ها'!$C:$C,0),MATCH(F336,'تعرفه ها'!$2:$2,0))/100,0),0),"---")</f>
        <v>---</v>
      </c>
      <c r="BE336" s="415" t="str">
        <f>IFERROR(ROUND(((AX336+AY336+AZ336+BA336+BB336+BC336+BD336)*INDEX('تعرفه ها'!A:Z,MATCH("مالیات برق",'تعرفه ها'!$C:$C,0),MATCH(F336,'تعرفه ها'!$2:$2,0))/100),0),"---")</f>
        <v>---</v>
      </c>
      <c r="BF336" s="415" t="str">
        <f t="shared" si="135"/>
        <v>---</v>
      </c>
      <c r="BG336" s="415" t="str">
        <f t="shared" si="139"/>
        <v>---</v>
      </c>
      <c r="BH336" s="415" t="str">
        <f t="shared" si="136"/>
        <v>---</v>
      </c>
      <c r="BI336" s="54" t="str">
        <f t="shared" si="137"/>
        <v>---</v>
      </c>
      <c r="BJ336" s="55" t="str">
        <f t="shared" si="138"/>
        <v>---</v>
      </c>
      <c r="BK336" s="262"/>
      <c r="BL336" s="183" t="str">
        <f>IFERROR(IF(INDEX(پرداخت!A:AZ,MATCH(A336&amp;" - "&amp;"برق",پرداخت!$B:$B,0),MATCH(G336,پرداخت!$1:$1,0))="نشده","نشده","شده"),"---")</f>
        <v>---</v>
      </c>
      <c r="BN336" s="257"/>
      <c r="BO336" s="257"/>
      <c r="BP336" s="257"/>
      <c r="BQ336" s="257"/>
      <c r="BR336" s="257"/>
      <c r="BS336" s="257"/>
      <c r="BT336" s="257"/>
      <c r="BU336" s="257"/>
      <c r="BV336" s="257"/>
      <c r="BW336" s="257"/>
      <c r="BX336" s="257"/>
      <c r="BY336" s="257"/>
      <c r="BZ336" s="257"/>
      <c r="CA336" s="257"/>
      <c r="CB336" s="257"/>
      <c r="CC336" s="257"/>
      <c r="CD336" s="257"/>
      <c r="CE336" s="257"/>
      <c r="CF336" s="257"/>
      <c r="CG336" s="257"/>
      <c r="CH336"/>
      <c r="CI336"/>
      <c r="CJ336"/>
      <c r="CK336"/>
    </row>
    <row r="337" spans="1:89" ht="33.75" hidden="1">
      <c r="A337" s="170"/>
      <c r="B337" s="47">
        <f>IFERROR(INDEX('اطلاعات انشعابات شرکتها'!A:BB,MATCH(A337,'اطلاعات انشعابات شرکتها'!A:A,0),MATCH(B$1,'اطلاعات انشعابات شرکتها'!$1:$1,0)),0)</f>
        <v>0</v>
      </c>
      <c r="C337" s="48">
        <f>IFERROR(INDEX('اطلاعات انشعابات شرکتها'!A:BB,MATCH(A337,'اطلاعات انشعابات شرکتها'!A:A,0),MATCH(C$1,'اطلاعات انشعابات شرکتها'!$1:$1,0)),0)</f>
        <v>0</v>
      </c>
      <c r="D337" s="45"/>
      <c r="E337" s="171"/>
      <c r="F337" s="170"/>
      <c r="G337" s="188" t="str">
        <f t="shared" si="117"/>
        <v>/</v>
      </c>
      <c r="H337" s="188">
        <f>IFERROR(INDEX('اطلاعات دوره'!A:Z,MATCH(G337,'اطلاعات دوره'!C:C,0),MATCH(H$1,'اطلاعات دوره'!$1:$1,0)),0)</f>
        <v>0</v>
      </c>
      <c r="I337" s="188">
        <f>IFERROR(INDEX('اطلاعات دوره'!A:Z,MATCH(G337,'اطلاعات دوره'!C:C,0),MATCH(I$1,'اطلاعات دوره'!$1:$1,0)),0)</f>
        <v>0</v>
      </c>
      <c r="J337" s="188">
        <f>IFERROR(INDEX('اطلاعات دوره'!A:Z,MATCH(G337,'اطلاعات دوره'!C:C,0),MATCH(J$1,'اطلاعات دوره'!$1:$1,0)),0)</f>
        <v>0</v>
      </c>
      <c r="K337" s="265"/>
      <c r="L337" s="188" t="str">
        <f>IFERROR(INDEX('اطلاعات دوره'!A:Z,MATCH(G337,'اطلاعات دوره'!C:C,0)-1,MATCH("عنوان",'اطلاعات دوره'!$1:$1,0)),"---")</f>
        <v>---</v>
      </c>
      <c r="M337" s="188" t="str">
        <f t="shared" si="118"/>
        <v>----</v>
      </c>
      <c r="N337" s="188" t="str">
        <f t="shared" si="119"/>
        <v>-/</v>
      </c>
      <c r="O337" s="265"/>
      <c r="P337" s="188">
        <f>IFERROR(INDEX('اطلاعات انشعابات شرکتها'!A:BB,MATCH(A337,'اطلاعات انشعابات شرکتها'!A:A,0),MATCH(P$1,'اطلاعات انشعابات شرکتها'!$1:$1,0)),0)</f>
        <v>0</v>
      </c>
      <c r="Q337" s="188">
        <f>IFERROR(INDEX('اطلاعات انشعابات شرکتها'!A:BB,MATCH(A337,'اطلاعات انشعابات شرکتها'!A:A,0),MATCH(Q$1,'اطلاعات انشعابات شرکتها'!$1:$1,0)),0)</f>
        <v>0</v>
      </c>
      <c r="R337" s="188">
        <f>IFERROR(INDEX('اطلاعات انشعابات شرکتها'!A:BB,MATCH(A337,'اطلاعات انشعابات شرکتها'!A:A,0),MATCH(R$1,'اطلاعات انشعابات شرکتها'!$1:$1,0)),0)</f>
        <v>0</v>
      </c>
      <c r="S337" s="265"/>
      <c r="T337" s="188">
        <f>IFERROR(INDEX('قرائت کنتور'!A:AZ,MATCH(A337&amp;"-"&amp;T$1,'قرائت کنتور'!B:B,0),MATCH(G337,'قرائت کنتور'!$1:$1,0)),0)</f>
        <v>0</v>
      </c>
      <c r="U337" s="188">
        <f>IFERROR(INDEX('قرائت کنتور'!A:AZ,MATCH(A337&amp;"-"&amp;U$1,'قرائت کنتور'!B:B,0),MATCH(L337,'قرائت کنتور'!$1:$1,0)),0)</f>
        <v>0</v>
      </c>
      <c r="V337" s="188">
        <f>IFERROR(INDEX('قرائت کنتور'!A:AZ,MATCH(A337&amp;"-"&amp;U$1,'قرائت کنتور'!B:B,0),MATCH(G337,'قرائت کنتور'!$1:$1,0)),0)</f>
        <v>0</v>
      </c>
      <c r="W337" s="188">
        <f>IFERROR(INDEX('قرائت کنتور'!A:AZ,MATCH(A337&amp;"-"&amp;W$1,'قرائت کنتور'!B:B,0),MATCH(L337,'قرائت کنتور'!$1:$1,0)),0)</f>
        <v>0</v>
      </c>
      <c r="X337" s="188">
        <f>IFERROR(INDEX('قرائت کنتور'!A:AZ,MATCH(A337&amp;"-"&amp;W$1,'قرائت کنتور'!B:B,0),MATCH(G337,'قرائت کنتور'!$1:$1,0)),0)</f>
        <v>0</v>
      </c>
      <c r="Y337" s="188">
        <f>IFERROR(INDEX('قرائت کنتور'!A:AZ,MATCH(A337&amp;"-"&amp;Y$1,'قرائت کنتور'!B:B,0),MATCH(L337,'قرائت کنتور'!$1:$1,0)),0)</f>
        <v>0</v>
      </c>
      <c r="Z337" s="188">
        <f>IFERROR(INDEX('قرائت کنتور'!A:AZ,MATCH(A337&amp;"-"&amp;Y$1,'قرائت کنتور'!B:B,0),MATCH(G337,'قرائت کنتور'!$1:$1,0)),0)</f>
        <v>0</v>
      </c>
      <c r="AA337" s="188">
        <f>IFERROR(INDEX('قرائت کنتور'!A:AZ,MATCH(A337&amp;"-"&amp;AA$1,'قرائت کنتور'!B:B,0),MATCH(L337,'قرائت کنتور'!$1:$1,0)),0)</f>
        <v>0</v>
      </c>
      <c r="AB337" s="188">
        <f>IFERROR(INDEX('قرائت کنتور'!A:AZ,MATCH(A337&amp;"-"&amp;AA$1,'قرائت کنتور'!B:B,0),MATCH(G337,'قرائت کنتور'!$1:$1,0)),0)</f>
        <v>0</v>
      </c>
      <c r="AC337" s="265"/>
      <c r="AD337" s="188">
        <f t="shared" si="120"/>
        <v>0</v>
      </c>
      <c r="AE337" s="188">
        <f t="shared" si="121"/>
        <v>0</v>
      </c>
      <c r="AF337" s="188">
        <f t="shared" si="122"/>
        <v>0</v>
      </c>
      <c r="AG337" s="188">
        <f t="shared" si="123"/>
        <v>0</v>
      </c>
      <c r="AH337" s="188">
        <f t="shared" si="124"/>
        <v>0</v>
      </c>
      <c r="AI337" s="188">
        <f t="shared" si="125"/>
        <v>0</v>
      </c>
      <c r="AJ337" s="188" t="str">
        <f t="shared" si="126"/>
        <v>0</v>
      </c>
      <c r="AK337" s="265"/>
      <c r="AL337" s="254" t="str">
        <f t="shared" si="127"/>
        <v>---</v>
      </c>
      <c r="AM337" s="254" t="str">
        <f t="shared" si="128"/>
        <v>---</v>
      </c>
      <c r="AN337" s="265"/>
      <c r="AO337" s="188" t="str">
        <f>IFERROR(INDEX('تعرفه ها'!A:Z,MATCH(P337&amp;"-"&amp;AO$1,'تعرفه ها'!C:C,0),MATCH(F337,'تعرفه ها'!$2:$2,0),1),"---")</f>
        <v>---</v>
      </c>
      <c r="AP337" s="188" t="str">
        <f>IFERROR(INDEX('تعرفه ها'!A:Z,MATCH(P337&amp;"-"&amp;AP$1,'تعرفه ها'!C:C,0),MATCH(F337,'تعرفه ها'!$2:$2,0),1),"---")</f>
        <v>---</v>
      </c>
      <c r="AQ337" s="188" t="str">
        <f>IFERROR(INDEX('تعرفه ها'!A:Z,MATCH(P337&amp;"-"&amp;AQ$1,'تعرفه ها'!C:C,0),MATCH(F337,'تعرفه ها'!$2:$2,0),1),"---")</f>
        <v>---</v>
      </c>
      <c r="AR337" s="188" t="str">
        <f>IFERROR(INDEX('تعرفه ها'!A:Z,MATCH(P337&amp;"-"&amp;AR$1,'تعرفه ها'!C:C,0),MATCH(F337,'تعرفه ها'!$2:$2,0),1),"---")</f>
        <v>---</v>
      </c>
      <c r="AS337" s="265"/>
      <c r="AT337" s="415" t="str">
        <f t="shared" si="129"/>
        <v>---</v>
      </c>
      <c r="AU337" s="415" t="str">
        <f t="shared" si="130"/>
        <v>---</v>
      </c>
      <c r="AV337" s="415" t="str">
        <f t="shared" si="131"/>
        <v>---</v>
      </c>
      <c r="AW337" s="415" t="str">
        <f t="shared" si="132"/>
        <v>---</v>
      </c>
      <c r="AX337" s="415" t="str">
        <f t="shared" si="133"/>
        <v>---</v>
      </c>
      <c r="AY337" s="415" t="str">
        <f>IFERROR(AH337*INDEX('تعرفه ها'!A:Z,MATCH("عوارض برق به ازاء هر کیلووات",'تعرفه ها'!$C:$C,0),MATCH(F337,'تعرفه ها'!$2:$2,0)),"---")</f>
        <v>---</v>
      </c>
      <c r="AZ337" s="415" t="str">
        <f t="shared" si="134"/>
        <v>---</v>
      </c>
      <c r="BA337" s="415" t="str">
        <f>IFERROR(ROUND(((AX337+AY337+AZ337)*INDEX('تعرفه ها'!A:Z,MATCH("هزینه نگهداری و تعمیرات شبکه برق",'تعرفه ها'!$C:$C,0),MATCH(F337,'تعرفه ها'!$2:$2,0))/100),0),"---")</f>
        <v>---</v>
      </c>
      <c r="BB337" s="415">
        <f>IFERROR(IF(P337="دیماندی",ROUND(AJ337*INDEX('تعرفه ها'!A:Z,MATCH(BB$1,'تعرفه ها'!$C:$C,0),MATCH(F337,'تعرفه ها'!$2:$2,0))*J337/30,0),0),"---")</f>
        <v>0</v>
      </c>
      <c r="BC337" s="415"/>
      <c r="BD337" s="54" t="str">
        <f>IFERROR(IF(INDEX('اطلاعات دوره'!A:Z,MATCH(G337,'اطلاعات دوره'!C:C,0),MATCH("برق",'اطلاعات دوره'!$1:$1,0))="دارد",ROUND(AX337*INDEX('تعرفه ها'!A:Z,MATCH("پیک فصلی برق",'تعرفه ها'!$C:$C,0),MATCH(F337,'تعرفه ها'!$2:$2,0))/100,0),0),"---")</f>
        <v>---</v>
      </c>
      <c r="BE337" s="415" t="str">
        <f>IFERROR(ROUND(((AX337+AY337+AZ337+BA337+BB337+BC337+BD337)*INDEX('تعرفه ها'!A:Z,MATCH("مالیات برق",'تعرفه ها'!$C:$C,0),MATCH(F337,'تعرفه ها'!$2:$2,0))/100),0),"---")</f>
        <v>---</v>
      </c>
      <c r="BF337" s="415" t="str">
        <f t="shared" si="135"/>
        <v>---</v>
      </c>
      <c r="BG337" s="415" t="str">
        <f t="shared" si="139"/>
        <v>---</v>
      </c>
      <c r="BH337" s="415" t="str">
        <f t="shared" si="136"/>
        <v>---</v>
      </c>
      <c r="BI337" s="54" t="str">
        <f t="shared" si="137"/>
        <v>---</v>
      </c>
      <c r="BJ337" s="55" t="str">
        <f t="shared" si="138"/>
        <v>---</v>
      </c>
      <c r="BK337" s="262"/>
      <c r="BL337" s="183" t="str">
        <f>IFERROR(IF(INDEX(پرداخت!A:AZ,MATCH(A337&amp;" - "&amp;"برق",پرداخت!$B:$B,0),MATCH(G337,پرداخت!$1:$1,0))="نشده","نشده","شده"),"---")</f>
        <v>---</v>
      </c>
      <c r="BN337" s="257"/>
      <c r="BO337" s="257"/>
      <c r="BP337" s="257"/>
      <c r="BQ337" s="257"/>
      <c r="BR337" s="257"/>
      <c r="BS337" s="257"/>
      <c r="BT337" s="257"/>
      <c r="BU337" s="257"/>
      <c r="BV337" s="257"/>
      <c r="BW337" s="257"/>
      <c r="BX337" s="257"/>
      <c r="BY337" s="257"/>
      <c r="BZ337" s="257"/>
      <c r="CA337" s="257"/>
      <c r="CB337" s="257"/>
      <c r="CC337" s="257"/>
      <c r="CD337" s="257"/>
      <c r="CE337" s="257"/>
      <c r="CF337" s="257"/>
      <c r="CG337" s="257"/>
      <c r="CH337"/>
      <c r="CI337"/>
      <c r="CJ337"/>
      <c r="CK337"/>
    </row>
    <row r="338" spans="1:89" ht="33.75" hidden="1">
      <c r="A338" s="170"/>
      <c r="B338" s="47">
        <f>IFERROR(INDEX('اطلاعات انشعابات شرکتها'!A:BB,MATCH(A338,'اطلاعات انشعابات شرکتها'!A:A,0),MATCH(B$1,'اطلاعات انشعابات شرکتها'!$1:$1,0)),0)</f>
        <v>0</v>
      </c>
      <c r="C338" s="48">
        <f>IFERROR(INDEX('اطلاعات انشعابات شرکتها'!A:BB,MATCH(A338,'اطلاعات انشعابات شرکتها'!A:A,0),MATCH(C$1,'اطلاعات انشعابات شرکتها'!$1:$1,0)),0)</f>
        <v>0</v>
      </c>
      <c r="D338" s="45"/>
      <c r="E338" s="171"/>
      <c r="F338" s="170"/>
      <c r="G338" s="188" t="str">
        <f t="shared" si="117"/>
        <v>/</v>
      </c>
      <c r="H338" s="188">
        <f>IFERROR(INDEX('اطلاعات دوره'!A:Z,MATCH(G338,'اطلاعات دوره'!C:C,0),MATCH(H$1,'اطلاعات دوره'!$1:$1,0)),0)</f>
        <v>0</v>
      </c>
      <c r="I338" s="188">
        <f>IFERROR(INDEX('اطلاعات دوره'!A:Z,MATCH(G338,'اطلاعات دوره'!C:C,0),MATCH(I$1,'اطلاعات دوره'!$1:$1,0)),0)</f>
        <v>0</v>
      </c>
      <c r="J338" s="188">
        <f>IFERROR(INDEX('اطلاعات دوره'!A:Z,MATCH(G338,'اطلاعات دوره'!C:C,0),MATCH(J$1,'اطلاعات دوره'!$1:$1,0)),0)</f>
        <v>0</v>
      </c>
      <c r="K338" s="265"/>
      <c r="L338" s="188" t="str">
        <f>IFERROR(INDEX('اطلاعات دوره'!A:Z,MATCH(G338,'اطلاعات دوره'!C:C,0)-1,MATCH("عنوان",'اطلاعات دوره'!$1:$1,0)),"---")</f>
        <v>---</v>
      </c>
      <c r="M338" s="188" t="str">
        <f t="shared" si="118"/>
        <v>----</v>
      </c>
      <c r="N338" s="188" t="str">
        <f t="shared" si="119"/>
        <v>-/</v>
      </c>
      <c r="O338" s="265"/>
      <c r="P338" s="188">
        <f>IFERROR(INDEX('اطلاعات انشعابات شرکتها'!A:BB,MATCH(A338,'اطلاعات انشعابات شرکتها'!A:A,0),MATCH(P$1,'اطلاعات انشعابات شرکتها'!$1:$1,0)),0)</f>
        <v>0</v>
      </c>
      <c r="Q338" s="188">
        <f>IFERROR(INDEX('اطلاعات انشعابات شرکتها'!A:BB,MATCH(A338,'اطلاعات انشعابات شرکتها'!A:A,0),MATCH(Q$1,'اطلاعات انشعابات شرکتها'!$1:$1,0)),0)</f>
        <v>0</v>
      </c>
      <c r="R338" s="188">
        <f>IFERROR(INDEX('اطلاعات انشعابات شرکتها'!A:BB,MATCH(A338,'اطلاعات انشعابات شرکتها'!A:A,0),MATCH(R$1,'اطلاعات انشعابات شرکتها'!$1:$1,0)),0)</f>
        <v>0</v>
      </c>
      <c r="S338" s="265"/>
      <c r="T338" s="188">
        <f>IFERROR(INDEX('قرائت کنتور'!A:AZ,MATCH(A338&amp;"-"&amp;T$1,'قرائت کنتور'!B:B,0),MATCH(G338,'قرائت کنتور'!$1:$1,0)),0)</f>
        <v>0</v>
      </c>
      <c r="U338" s="188">
        <f>IFERROR(INDEX('قرائت کنتور'!A:AZ,MATCH(A338&amp;"-"&amp;U$1,'قرائت کنتور'!B:B,0),MATCH(L338,'قرائت کنتور'!$1:$1,0)),0)</f>
        <v>0</v>
      </c>
      <c r="V338" s="188">
        <f>IFERROR(INDEX('قرائت کنتور'!A:AZ,MATCH(A338&amp;"-"&amp;U$1,'قرائت کنتور'!B:B,0),MATCH(G338,'قرائت کنتور'!$1:$1,0)),0)</f>
        <v>0</v>
      </c>
      <c r="W338" s="188">
        <f>IFERROR(INDEX('قرائت کنتور'!A:AZ,MATCH(A338&amp;"-"&amp;W$1,'قرائت کنتور'!B:B,0),MATCH(L338,'قرائت کنتور'!$1:$1,0)),0)</f>
        <v>0</v>
      </c>
      <c r="X338" s="188">
        <f>IFERROR(INDEX('قرائت کنتور'!A:AZ,MATCH(A338&amp;"-"&amp;W$1,'قرائت کنتور'!B:B,0),MATCH(G338,'قرائت کنتور'!$1:$1,0)),0)</f>
        <v>0</v>
      </c>
      <c r="Y338" s="188">
        <f>IFERROR(INDEX('قرائت کنتور'!A:AZ,MATCH(A338&amp;"-"&amp;Y$1,'قرائت کنتور'!B:B,0),MATCH(L338,'قرائت کنتور'!$1:$1,0)),0)</f>
        <v>0</v>
      </c>
      <c r="Z338" s="188">
        <f>IFERROR(INDEX('قرائت کنتور'!A:AZ,MATCH(A338&amp;"-"&amp;Y$1,'قرائت کنتور'!B:B,0),MATCH(G338,'قرائت کنتور'!$1:$1,0)),0)</f>
        <v>0</v>
      </c>
      <c r="AA338" s="188">
        <f>IFERROR(INDEX('قرائت کنتور'!A:AZ,MATCH(A338&amp;"-"&amp;AA$1,'قرائت کنتور'!B:B,0),MATCH(L338,'قرائت کنتور'!$1:$1,0)),0)</f>
        <v>0</v>
      </c>
      <c r="AB338" s="188">
        <f>IFERROR(INDEX('قرائت کنتور'!A:AZ,MATCH(A338&amp;"-"&amp;AA$1,'قرائت کنتور'!B:B,0),MATCH(G338,'قرائت کنتور'!$1:$1,0)),0)</f>
        <v>0</v>
      </c>
      <c r="AC338" s="265"/>
      <c r="AD338" s="188">
        <f t="shared" si="120"/>
        <v>0</v>
      </c>
      <c r="AE338" s="188">
        <f t="shared" si="121"/>
        <v>0</v>
      </c>
      <c r="AF338" s="188">
        <f t="shared" si="122"/>
        <v>0</v>
      </c>
      <c r="AG338" s="188">
        <f t="shared" si="123"/>
        <v>0</v>
      </c>
      <c r="AH338" s="188">
        <f t="shared" si="124"/>
        <v>0</v>
      </c>
      <c r="AI338" s="188">
        <f t="shared" si="125"/>
        <v>0</v>
      </c>
      <c r="AJ338" s="188" t="str">
        <f t="shared" si="126"/>
        <v>0</v>
      </c>
      <c r="AK338" s="265"/>
      <c r="AL338" s="254" t="str">
        <f t="shared" si="127"/>
        <v>---</v>
      </c>
      <c r="AM338" s="254" t="str">
        <f t="shared" si="128"/>
        <v>---</v>
      </c>
      <c r="AN338" s="265"/>
      <c r="AO338" s="188" t="str">
        <f>IFERROR(INDEX('تعرفه ها'!A:Z,MATCH(P338&amp;"-"&amp;AO$1,'تعرفه ها'!C:C,0),MATCH(F338,'تعرفه ها'!$2:$2,0),1),"---")</f>
        <v>---</v>
      </c>
      <c r="AP338" s="188" t="str">
        <f>IFERROR(INDEX('تعرفه ها'!A:Z,MATCH(P338&amp;"-"&amp;AP$1,'تعرفه ها'!C:C,0),MATCH(F338,'تعرفه ها'!$2:$2,0),1),"---")</f>
        <v>---</v>
      </c>
      <c r="AQ338" s="188" t="str">
        <f>IFERROR(INDEX('تعرفه ها'!A:Z,MATCH(P338&amp;"-"&amp;AQ$1,'تعرفه ها'!C:C,0),MATCH(F338,'تعرفه ها'!$2:$2,0),1),"---")</f>
        <v>---</v>
      </c>
      <c r="AR338" s="188" t="str">
        <f>IFERROR(INDEX('تعرفه ها'!A:Z,MATCH(P338&amp;"-"&amp;AR$1,'تعرفه ها'!C:C,0),MATCH(F338,'تعرفه ها'!$2:$2,0),1),"---")</f>
        <v>---</v>
      </c>
      <c r="AS338" s="265"/>
      <c r="AT338" s="415" t="str">
        <f t="shared" si="129"/>
        <v>---</v>
      </c>
      <c r="AU338" s="415" t="str">
        <f t="shared" si="130"/>
        <v>---</v>
      </c>
      <c r="AV338" s="415" t="str">
        <f t="shared" si="131"/>
        <v>---</v>
      </c>
      <c r="AW338" s="415" t="str">
        <f t="shared" si="132"/>
        <v>---</v>
      </c>
      <c r="AX338" s="415" t="str">
        <f t="shared" si="133"/>
        <v>---</v>
      </c>
      <c r="AY338" s="415" t="str">
        <f>IFERROR(AH338*INDEX('تعرفه ها'!A:Z,MATCH("عوارض برق به ازاء هر کیلووات",'تعرفه ها'!$C:$C,0),MATCH(F338,'تعرفه ها'!$2:$2,0)),"---")</f>
        <v>---</v>
      </c>
      <c r="AZ338" s="415" t="str">
        <f t="shared" si="134"/>
        <v>---</v>
      </c>
      <c r="BA338" s="415" t="str">
        <f>IFERROR(ROUND(((AX338+AY338+AZ338)*INDEX('تعرفه ها'!A:Z,MATCH("هزینه نگهداری و تعمیرات شبکه برق",'تعرفه ها'!$C:$C,0),MATCH(F338,'تعرفه ها'!$2:$2,0))/100),0),"---")</f>
        <v>---</v>
      </c>
      <c r="BB338" s="415">
        <f>IFERROR(IF(P338="دیماندی",ROUND(AJ338*INDEX('تعرفه ها'!A:Z,MATCH(BB$1,'تعرفه ها'!$C:$C,0),MATCH(F338,'تعرفه ها'!$2:$2,0))*J338/30,0),0),"---")</f>
        <v>0</v>
      </c>
      <c r="BC338" s="415"/>
      <c r="BD338" s="54" t="str">
        <f>IFERROR(IF(INDEX('اطلاعات دوره'!A:Z,MATCH(G338,'اطلاعات دوره'!C:C,0),MATCH("برق",'اطلاعات دوره'!$1:$1,0))="دارد",ROUND(AX338*INDEX('تعرفه ها'!A:Z,MATCH("پیک فصلی برق",'تعرفه ها'!$C:$C,0),MATCH(F338,'تعرفه ها'!$2:$2,0))/100,0),0),"---")</f>
        <v>---</v>
      </c>
      <c r="BE338" s="415" t="str">
        <f>IFERROR(ROUND(((AX338+AY338+AZ338+BA338+BB338+BC338+BD338)*INDEX('تعرفه ها'!A:Z,MATCH("مالیات برق",'تعرفه ها'!$C:$C,0),MATCH(F338,'تعرفه ها'!$2:$2,0))/100),0),"---")</f>
        <v>---</v>
      </c>
      <c r="BF338" s="415" t="str">
        <f t="shared" si="135"/>
        <v>---</v>
      </c>
      <c r="BG338" s="415" t="str">
        <f t="shared" si="139"/>
        <v>---</v>
      </c>
      <c r="BH338" s="415" t="str">
        <f t="shared" si="136"/>
        <v>---</v>
      </c>
      <c r="BI338" s="54" t="str">
        <f t="shared" si="137"/>
        <v>---</v>
      </c>
      <c r="BJ338" s="55" t="str">
        <f t="shared" si="138"/>
        <v>---</v>
      </c>
      <c r="BK338" s="262"/>
      <c r="BL338" s="183" t="str">
        <f>IFERROR(IF(INDEX(پرداخت!A:AZ,MATCH(A338&amp;" - "&amp;"برق",پرداخت!$B:$B,0),MATCH(G338,پرداخت!$1:$1,0))="نشده","نشده","شده"),"---")</f>
        <v>---</v>
      </c>
      <c r="BN338" s="257"/>
      <c r="BO338" s="257"/>
      <c r="BP338" s="257"/>
      <c r="BQ338" s="257"/>
      <c r="BR338" s="257"/>
      <c r="BS338" s="257"/>
      <c r="BT338" s="257"/>
      <c r="BU338" s="257"/>
      <c r="BV338" s="257"/>
      <c r="BW338" s="257"/>
      <c r="BX338" s="257"/>
      <c r="BY338" s="257"/>
      <c r="BZ338" s="257"/>
      <c r="CA338" s="257"/>
      <c r="CB338" s="257"/>
      <c r="CC338" s="257"/>
      <c r="CD338" s="257"/>
      <c r="CE338" s="257"/>
      <c r="CF338" s="257"/>
      <c r="CG338" s="257"/>
      <c r="CH338"/>
      <c r="CI338"/>
      <c r="CJ338"/>
      <c r="CK338"/>
    </row>
    <row r="339" spans="1:89" ht="33.75" hidden="1">
      <c r="A339" s="170"/>
      <c r="B339" s="47">
        <f>IFERROR(INDEX('اطلاعات انشعابات شرکتها'!A:BB,MATCH(A339,'اطلاعات انشعابات شرکتها'!A:A,0),MATCH(B$1,'اطلاعات انشعابات شرکتها'!$1:$1,0)),0)</f>
        <v>0</v>
      </c>
      <c r="C339" s="48">
        <f>IFERROR(INDEX('اطلاعات انشعابات شرکتها'!A:BB,MATCH(A339,'اطلاعات انشعابات شرکتها'!A:A,0),MATCH(C$1,'اطلاعات انشعابات شرکتها'!$1:$1,0)),0)</f>
        <v>0</v>
      </c>
      <c r="D339" s="45"/>
      <c r="E339" s="171"/>
      <c r="F339" s="170"/>
      <c r="G339" s="188" t="str">
        <f t="shared" si="117"/>
        <v>/</v>
      </c>
      <c r="H339" s="188">
        <f>IFERROR(INDEX('اطلاعات دوره'!A:Z,MATCH(G339,'اطلاعات دوره'!C:C,0),MATCH(H$1,'اطلاعات دوره'!$1:$1,0)),0)</f>
        <v>0</v>
      </c>
      <c r="I339" s="188">
        <f>IFERROR(INDEX('اطلاعات دوره'!A:Z,MATCH(G339,'اطلاعات دوره'!C:C,0),MATCH(I$1,'اطلاعات دوره'!$1:$1,0)),0)</f>
        <v>0</v>
      </c>
      <c r="J339" s="188">
        <f>IFERROR(INDEX('اطلاعات دوره'!A:Z,MATCH(G339,'اطلاعات دوره'!C:C,0),MATCH(J$1,'اطلاعات دوره'!$1:$1,0)),0)</f>
        <v>0</v>
      </c>
      <c r="K339" s="265"/>
      <c r="L339" s="188" t="str">
        <f>IFERROR(INDEX('اطلاعات دوره'!A:Z,MATCH(G339,'اطلاعات دوره'!C:C,0)-1,MATCH("عنوان",'اطلاعات دوره'!$1:$1,0)),"---")</f>
        <v>---</v>
      </c>
      <c r="M339" s="188" t="str">
        <f t="shared" si="118"/>
        <v>----</v>
      </c>
      <c r="N339" s="188" t="str">
        <f t="shared" si="119"/>
        <v>-/</v>
      </c>
      <c r="O339" s="265"/>
      <c r="P339" s="188">
        <f>IFERROR(INDEX('اطلاعات انشعابات شرکتها'!A:BB,MATCH(A339,'اطلاعات انشعابات شرکتها'!A:A,0),MATCH(P$1,'اطلاعات انشعابات شرکتها'!$1:$1,0)),0)</f>
        <v>0</v>
      </c>
      <c r="Q339" s="188">
        <f>IFERROR(INDEX('اطلاعات انشعابات شرکتها'!A:BB,MATCH(A339,'اطلاعات انشعابات شرکتها'!A:A,0),MATCH(Q$1,'اطلاعات انشعابات شرکتها'!$1:$1,0)),0)</f>
        <v>0</v>
      </c>
      <c r="R339" s="188">
        <f>IFERROR(INDEX('اطلاعات انشعابات شرکتها'!A:BB,MATCH(A339,'اطلاعات انشعابات شرکتها'!A:A,0),MATCH(R$1,'اطلاعات انشعابات شرکتها'!$1:$1,0)),0)</f>
        <v>0</v>
      </c>
      <c r="S339" s="265"/>
      <c r="T339" s="188">
        <f>IFERROR(INDEX('قرائت کنتور'!A:AZ,MATCH(A339&amp;"-"&amp;T$1,'قرائت کنتور'!B:B,0),MATCH(G339,'قرائت کنتور'!$1:$1,0)),0)</f>
        <v>0</v>
      </c>
      <c r="U339" s="188">
        <f>IFERROR(INDEX('قرائت کنتور'!A:AZ,MATCH(A339&amp;"-"&amp;U$1,'قرائت کنتور'!B:B,0),MATCH(L339,'قرائت کنتور'!$1:$1,0)),0)</f>
        <v>0</v>
      </c>
      <c r="V339" s="188">
        <f>IFERROR(INDEX('قرائت کنتور'!A:AZ,MATCH(A339&amp;"-"&amp;U$1,'قرائت کنتور'!B:B,0),MATCH(G339,'قرائت کنتور'!$1:$1,0)),0)</f>
        <v>0</v>
      </c>
      <c r="W339" s="188">
        <f>IFERROR(INDEX('قرائت کنتور'!A:AZ,MATCH(A339&amp;"-"&amp;W$1,'قرائت کنتور'!B:B,0),MATCH(L339,'قرائت کنتور'!$1:$1,0)),0)</f>
        <v>0</v>
      </c>
      <c r="X339" s="188">
        <f>IFERROR(INDEX('قرائت کنتور'!A:AZ,MATCH(A339&amp;"-"&amp;W$1,'قرائت کنتور'!B:B,0),MATCH(G339,'قرائت کنتور'!$1:$1,0)),0)</f>
        <v>0</v>
      </c>
      <c r="Y339" s="188">
        <f>IFERROR(INDEX('قرائت کنتور'!A:AZ,MATCH(A339&amp;"-"&amp;Y$1,'قرائت کنتور'!B:B,0),MATCH(L339,'قرائت کنتور'!$1:$1,0)),0)</f>
        <v>0</v>
      </c>
      <c r="Z339" s="188">
        <f>IFERROR(INDEX('قرائت کنتور'!A:AZ,MATCH(A339&amp;"-"&amp;Y$1,'قرائت کنتور'!B:B,0),MATCH(G339,'قرائت کنتور'!$1:$1,0)),0)</f>
        <v>0</v>
      </c>
      <c r="AA339" s="188">
        <f>IFERROR(INDEX('قرائت کنتور'!A:AZ,MATCH(A339&amp;"-"&amp;AA$1,'قرائت کنتور'!B:B,0),MATCH(L339,'قرائت کنتور'!$1:$1,0)),0)</f>
        <v>0</v>
      </c>
      <c r="AB339" s="188">
        <f>IFERROR(INDEX('قرائت کنتور'!A:AZ,MATCH(A339&amp;"-"&amp;AA$1,'قرائت کنتور'!B:B,0),MATCH(G339,'قرائت کنتور'!$1:$1,0)),0)</f>
        <v>0</v>
      </c>
      <c r="AC339" s="265"/>
      <c r="AD339" s="188">
        <f t="shared" si="120"/>
        <v>0</v>
      </c>
      <c r="AE339" s="188">
        <f t="shared" si="121"/>
        <v>0</v>
      </c>
      <c r="AF339" s="188">
        <f t="shared" si="122"/>
        <v>0</v>
      </c>
      <c r="AG339" s="188">
        <f t="shared" si="123"/>
        <v>0</v>
      </c>
      <c r="AH339" s="188">
        <f t="shared" si="124"/>
        <v>0</v>
      </c>
      <c r="AI339" s="188">
        <f t="shared" si="125"/>
        <v>0</v>
      </c>
      <c r="AJ339" s="188" t="str">
        <f t="shared" si="126"/>
        <v>0</v>
      </c>
      <c r="AK339" s="265"/>
      <c r="AL339" s="254" t="str">
        <f t="shared" si="127"/>
        <v>---</v>
      </c>
      <c r="AM339" s="254" t="str">
        <f t="shared" si="128"/>
        <v>---</v>
      </c>
      <c r="AN339" s="265"/>
      <c r="AO339" s="188" t="str">
        <f>IFERROR(INDEX('تعرفه ها'!A:Z,MATCH(P339&amp;"-"&amp;AO$1,'تعرفه ها'!C:C,0),MATCH(F339,'تعرفه ها'!$2:$2,0),1),"---")</f>
        <v>---</v>
      </c>
      <c r="AP339" s="188" t="str">
        <f>IFERROR(INDEX('تعرفه ها'!A:Z,MATCH(P339&amp;"-"&amp;AP$1,'تعرفه ها'!C:C,0),MATCH(F339,'تعرفه ها'!$2:$2,0),1),"---")</f>
        <v>---</v>
      </c>
      <c r="AQ339" s="188" t="str">
        <f>IFERROR(INDEX('تعرفه ها'!A:Z,MATCH(P339&amp;"-"&amp;AQ$1,'تعرفه ها'!C:C,0),MATCH(F339,'تعرفه ها'!$2:$2,0),1),"---")</f>
        <v>---</v>
      </c>
      <c r="AR339" s="188" t="str">
        <f>IFERROR(INDEX('تعرفه ها'!A:Z,MATCH(P339&amp;"-"&amp;AR$1,'تعرفه ها'!C:C,0),MATCH(F339,'تعرفه ها'!$2:$2,0),1),"---")</f>
        <v>---</v>
      </c>
      <c r="AS339" s="265"/>
      <c r="AT339" s="415" t="str">
        <f t="shared" si="129"/>
        <v>---</v>
      </c>
      <c r="AU339" s="415" t="str">
        <f t="shared" si="130"/>
        <v>---</v>
      </c>
      <c r="AV339" s="415" t="str">
        <f t="shared" si="131"/>
        <v>---</v>
      </c>
      <c r="AW339" s="415" t="str">
        <f t="shared" si="132"/>
        <v>---</v>
      </c>
      <c r="AX339" s="415" t="str">
        <f t="shared" si="133"/>
        <v>---</v>
      </c>
      <c r="AY339" s="415" t="str">
        <f>IFERROR(AH339*INDEX('تعرفه ها'!A:Z,MATCH("عوارض برق به ازاء هر کیلووات",'تعرفه ها'!$C:$C,0),MATCH(F339,'تعرفه ها'!$2:$2,0)),"---")</f>
        <v>---</v>
      </c>
      <c r="AZ339" s="415" t="str">
        <f t="shared" si="134"/>
        <v>---</v>
      </c>
      <c r="BA339" s="415" t="str">
        <f>IFERROR(ROUND(((AX339+AY339+AZ339)*INDEX('تعرفه ها'!A:Z,MATCH("هزینه نگهداری و تعمیرات شبکه برق",'تعرفه ها'!$C:$C,0),MATCH(F339,'تعرفه ها'!$2:$2,0))/100),0),"---")</f>
        <v>---</v>
      </c>
      <c r="BB339" s="415">
        <f>IFERROR(IF(P339="دیماندی",ROUND(AJ339*INDEX('تعرفه ها'!A:Z,MATCH(BB$1,'تعرفه ها'!$C:$C,0),MATCH(F339,'تعرفه ها'!$2:$2,0))*J339/30,0),0),"---")</f>
        <v>0</v>
      </c>
      <c r="BC339" s="415"/>
      <c r="BD339" s="54" t="str">
        <f>IFERROR(IF(INDEX('اطلاعات دوره'!A:Z,MATCH(G339,'اطلاعات دوره'!C:C,0),MATCH("برق",'اطلاعات دوره'!$1:$1,0))="دارد",ROUND(AX339*INDEX('تعرفه ها'!A:Z,MATCH("پیک فصلی برق",'تعرفه ها'!$C:$C,0),MATCH(F339,'تعرفه ها'!$2:$2,0))/100,0),0),"---")</f>
        <v>---</v>
      </c>
      <c r="BE339" s="415" t="str">
        <f>IFERROR(ROUND(((AX339+AY339+AZ339+BA339+BB339+BC339+BD339)*INDEX('تعرفه ها'!A:Z,MATCH("مالیات برق",'تعرفه ها'!$C:$C,0),MATCH(F339,'تعرفه ها'!$2:$2,0))/100),0),"---")</f>
        <v>---</v>
      </c>
      <c r="BF339" s="415" t="str">
        <f t="shared" si="135"/>
        <v>---</v>
      </c>
      <c r="BG339" s="415" t="str">
        <f t="shared" si="139"/>
        <v>---</v>
      </c>
      <c r="BH339" s="415" t="str">
        <f t="shared" si="136"/>
        <v>---</v>
      </c>
      <c r="BI339" s="54" t="str">
        <f t="shared" si="137"/>
        <v>---</v>
      </c>
      <c r="BJ339" s="55" t="str">
        <f t="shared" si="138"/>
        <v>---</v>
      </c>
      <c r="BK339" s="262"/>
      <c r="BL339" s="183" t="str">
        <f>IFERROR(IF(INDEX(پرداخت!A:AZ,MATCH(A339&amp;" - "&amp;"برق",پرداخت!$B:$B,0),MATCH(G339,پرداخت!$1:$1,0))="نشده","نشده","شده"),"---")</f>
        <v>---</v>
      </c>
      <c r="BN339" s="257"/>
      <c r="BO339" s="257"/>
      <c r="BP339" s="257"/>
      <c r="BQ339" s="257"/>
      <c r="BR339" s="257"/>
      <c r="BS339" s="257"/>
      <c r="BT339" s="257"/>
      <c r="BU339" s="257"/>
      <c r="BV339" s="257"/>
      <c r="BW339" s="257"/>
      <c r="BX339" s="257"/>
      <c r="BY339" s="257"/>
      <c r="BZ339" s="257"/>
      <c r="CA339" s="257"/>
      <c r="CB339" s="257"/>
      <c r="CC339" s="257"/>
      <c r="CD339" s="257"/>
      <c r="CE339" s="257"/>
      <c r="CF339" s="257"/>
      <c r="CG339" s="257"/>
      <c r="CH339"/>
      <c r="CI339"/>
      <c r="CJ339"/>
      <c r="CK339"/>
    </row>
    <row r="340" spans="1:89" ht="33.75" hidden="1">
      <c r="A340" s="170"/>
      <c r="B340" s="47">
        <f>IFERROR(INDEX('اطلاعات انشعابات شرکتها'!A:BB,MATCH(A340,'اطلاعات انشعابات شرکتها'!A:A,0),MATCH(B$1,'اطلاعات انشعابات شرکتها'!$1:$1,0)),0)</f>
        <v>0</v>
      </c>
      <c r="C340" s="48">
        <f>IFERROR(INDEX('اطلاعات انشعابات شرکتها'!A:BB,MATCH(A340,'اطلاعات انشعابات شرکتها'!A:A,0),MATCH(C$1,'اطلاعات انشعابات شرکتها'!$1:$1,0)),0)</f>
        <v>0</v>
      </c>
      <c r="D340" s="45"/>
      <c r="E340" s="171"/>
      <c r="F340" s="170"/>
      <c r="G340" s="188" t="str">
        <f t="shared" si="117"/>
        <v>/</v>
      </c>
      <c r="H340" s="188">
        <f>IFERROR(INDEX('اطلاعات دوره'!A:Z,MATCH(G340,'اطلاعات دوره'!C:C,0),MATCH(H$1,'اطلاعات دوره'!$1:$1,0)),0)</f>
        <v>0</v>
      </c>
      <c r="I340" s="188">
        <f>IFERROR(INDEX('اطلاعات دوره'!A:Z,MATCH(G340,'اطلاعات دوره'!C:C,0),MATCH(I$1,'اطلاعات دوره'!$1:$1,0)),0)</f>
        <v>0</v>
      </c>
      <c r="J340" s="188">
        <f>IFERROR(INDEX('اطلاعات دوره'!A:Z,MATCH(G340,'اطلاعات دوره'!C:C,0),MATCH(J$1,'اطلاعات دوره'!$1:$1,0)),0)</f>
        <v>0</v>
      </c>
      <c r="K340" s="265"/>
      <c r="L340" s="188" t="str">
        <f>IFERROR(INDEX('اطلاعات دوره'!A:Z,MATCH(G340,'اطلاعات دوره'!C:C,0)-1,MATCH("عنوان",'اطلاعات دوره'!$1:$1,0)),"---")</f>
        <v>---</v>
      </c>
      <c r="M340" s="188" t="str">
        <f t="shared" si="118"/>
        <v>----</v>
      </c>
      <c r="N340" s="188" t="str">
        <f t="shared" si="119"/>
        <v>-/</v>
      </c>
      <c r="O340" s="265"/>
      <c r="P340" s="188">
        <f>IFERROR(INDEX('اطلاعات انشعابات شرکتها'!A:BB,MATCH(A340,'اطلاعات انشعابات شرکتها'!A:A,0),MATCH(P$1,'اطلاعات انشعابات شرکتها'!$1:$1,0)),0)</f>
        <v>0</v>
      </c>
      <c r="Q340" s="188">
        <f>IFERROR(INDEX('اطلاعات انشعابات شرکتها'!A:BB,MATCH(A340,'اطلاعات انشعابات شرکتها'!A:A,0),MATCH(Q$1,'اطلاعات انشعابات شرکتها'!$1:$1,0)),0)</f>
        <v>0</v>
      </c>
      <c r="R340" s="188">
        <f>IFERROR(INDEX('اطلاعات انشعابات شرکتها'!A:BB,MATCH(A340,'اطلاعات انشعابات شرکتها'!A:A,0),MATCH(R$1,'اطلاعات انشعابات شرکتها'!$1:$1,0)),0)</f>
        <v>0</v>
      </c>
      <c r="S340" s="265"/>
      <c r="T340" s="188">
        <f>IFERROR(INDEX('قرائت کنتور'!A:AZ,MATCH(A340&amp;"-"&amp;T$1,'قرائت کنتور'!B:B,0),MATCH(G340,'قرائت کنتور'!$1:$1,0)),0)</f>
        <v>0</v>
      </c>
      <c r="U340" s="188">
        <f>IFERROR(INDEX('قرائت کنتور'!A:AZ,MATCH(A340&amp;"-"&amp;U$1,'قرائت کنتور'!B:B,0),MATCH(L340,'قرائت کنتور'!$1:$1,0)),0)</f>
        <v>0</v>
      </c>
      <c r="V340" s="188">
        <f>IFERROR(INDEX('قرائت کنتور'!A:AZ,MATCH(A340&amp;"-"&amp;U$1,'قرائت کنتور'!B:B,0),MATCH(G340,'قرائت کنتور'!$1:$1,0)),0)</f>
        <v>0</v>
      </c>
      <c r="W340" s="188">
        <f>IFERROR(INDEX('قرائت کنتور'!A:AZ,MATCH(A340&amp;"-"&amp;W$1,'قرائت کنتور'!B:B,0),MATCH(L340,'قرائت کنتور'!$1:$1,0)),0)</f>
        <v>0</v>
      </c>
      <c r="X340" s="188">
        <f>IFERROR(INDEX('قرائت کنتور'!A:AZ,MATCH(A340&amp;"-"&amp;W$1,'قرائت کنتور'!B:B,0),MATCH(G340,'قرائت کنتور'!$1:$1,0)),0)</f>
        <v>0</v>
      </c>
      <c r="Y340" s="188">
        <f>IFERROR(INDEX('قرائت کنتور'!A:AZ,MATCH(A340&amp;"-"&amp;Y$1,'قرائت کنتور'!B:B,0),MATCH(L340,'قرائت کنتور'!$1:$1,0)),0)</f>
        <v>0</v>
      </c>
      <c r="Z340" s="188">
        <f>IFERROR(INDEX('قرائت کنتور'!A:AZ,MATCH(A340&amp;"-"&amp;Y$1,'قرائت کنتور'!B:B,0),MATCH(G340,'قرائت کنتور'!$1:$1,0)),0)</f>
        <v>0</v>
      </c>
      <c r="AA340" s="188">
        <f>IFERROR(INDEX('قرائت کنتور'!A:AZ,MATCH(A340&amp;"-"&amp;AA$1,'قرائت کنتور'!B:B,0),MATCH(L340,'قرائت کنتور'!$1:$1,0)),0)</f>
        <v>0</v>
      </c>
      <c r="AB340" s="188">
        <f>IFERROR(INDEX('قرائت کنتور'!A:AZ,MATCH(A340&amp;"-"&amp;AA$1,'قرائت کنتور'!B:B,0),MATCH(G340,'قرائت کنتور'!$1:$1,0)),0)</f>
        <v>0</v>
      </c>
      <c r="AC340" s="265"/>
      <c r="AD340" s="188">
        <f t="shared" si="120"/>
        <v>0</v>
      </c>
      <c r="AE340" s="188">
        <f t="shared" si="121"/>
        <v>0</v>
      </c>
      <c r="AF340" s="188">
        <f t="shared" si="122"/>
        <v>0</v>
      </c>
      <c r="AG340" s="188">
        <f t="shared" si="123"/>
        <v>0</v>
      </c>
      <c r="AH340" s="188">
        <f t="shared" si="124"/>
        <v>0</v>
      </c>
      <c r="AI340" s="188">
        <f t="shared" si="125"/>
        <v>0</v>
      </c>
      <c r="AJ340" s="188" t="str">
        <f t="shared" si="126"/>
        <v>0</v>
      </c>
      <c r="AK340" s="265"/>
      <c r="AL340" s="254" t="str">
        <f t="shared" si="127"/>
        <v>---</v>
      </c>
      <c r="AM340" s="254" t="str">
        <f t="shared" si="128"/>
        <v>---</v>
      </c>
      <c r="AN340" s="265"/>
      <c r="AO340" s="188" t="str">
        <f>IFERROR(INDEX('تعرفه ها'!A:Z,MATCH(P340&amp;"-"&amp;AO$1,'تعرفه ها'!C:C,0),MATCH(F340,'تعرفه ها'!$2:$2,0),1),"---")</f>
        <v>---</v>
      </c>
      <c r="AP340" s="188" t="str">
        <f>IFERROR(INDEX('تعرفه ها'!A:Z,MATCH(P340&amp;"-"&amp;AP$1,'تعرفه ها'!C:C,0),MATCH(F340,'تعرفه ها'!$2:$2,0),1),"---")</f>
        <v>---</v>
      </c>
      <c r="AQ340" s="188" t="str">
        <f>IFERROR(INDEX('تعرفه ها'!A:Z,MATCH(P340&amp;"-"&amp;AQ$1,'تعرفه ها'!C:C,0),MATCH(F340,'تعرفه ها'!$2:$2,0),1),"---")</f>
        <v>---</v>
      </c>
      <c r="AR340" s="188" t="str">
        <f>IFERROR(INDEX('تعرفه ها'!A:Z,MATCH(P340&amp;"-"&amp;AR$1,'تعرفه ها'!C:C,0),MATCH(F340,'تعرفه ها'!$2:$2,0),1),"---")</f>
        <v>---</v>
      </c>
      <c r="AS340" s="265"/>
      <c r="AT340" s="415" t="str">
        <f t="shared" si="129"/>
        <v>---</v>
      </c>
      <c r="AU340" s="415" t="str">
        <f t="shared" si="130"/>
        <v>---</v>
      </c>
      <c r="AV340" s="415" t="str">
        <f t="shared" si="131"/>
        <v>---</v>
      </c>
      <c r="AW340" s="415" t="str">
        <f t="shared" si="132"/>
        <v>---</v>
      </c>
      <c r="AX340" s="415" t="str">
        <f t="shared" si="133"/>
        <v>---</v>
      </c>
      <c r="AY340" s="415" t="str">
        <f>IFERROR(AH340*INDEX('تعرفه ها'!A:Z,MATCH("عوارض برق به ازاء هر کیلووات",'تعرفه ها'!$C:$C,0),MATCH(F340,'تعرفه ها'!$2:$2,0)),"---")</f>
        <v>---</v>
      </c>
      <c r="AZ340" s="415" t="str">
        <f t="shared" si="134"/>
        <v>---</v>
      </c>
      <c r="BA340" s="415" t="str">
        <f>IFERROR(ROUND(((AX340+AY340+AZ340)*INDEX('تعرفه ها'!A:Z,MATCH("هزینه نگهداری و تعمیرات شبکه برق",'تعرفه ها'!$C:$C,0),MATCH(F340,'تعرفه ها'!$2:$2,0))/100),0),"---")</f>
        <v>---</v>
      </c>
      <c r="BB340" s="415">
        <f>IFERROR(IF(P340="دیماندی",ROUND(AJ340*INDEX('تعرفه ها'!A:Z,MATCH(BB$1,'تعرفه ها'!$C:$C,0),MATCH(F340,'تعرفه ها'!$2:$2,0))*J340/30,0),0),"---")</f>
        <v>0</v>
      </c>
      <c r="BC340" s="415"/>
      <c r="BD340" s="54" t="str">
        <f>IFERROR(IF(INDEX('اطلاعات دوره'!A:Z,MATCH(G340,'اطلاعات دوره'!C:C,0),MATCH("برق",'اطلاعات دوره'!$1:$1,0))="دارد",ROUND(AX340*INDEX('تعرفه ها'!A:Z,MATCH("پیک فصلی برق",'تعرفه ها'!$C:$C,0),MATCH(F340,'تعرفه ها'!$2:$2,0))/100,0),0),"---")</f>
        <v>---</v>
      </c>
      <c r="BE340" s="415" t="str">
        <f>IFERROR(ROUND(((AX340+AY340+AZ340+BA340+BB340+BC340+BD340)*INDEX('تعرفه ها'!A:Z,MATCH("مالیات برق",'تعرفه ها'!$C:$C,0),MATCH(F340,'تعرفه ها'!$2:$2,0))/100),0),"---")</f>
        <v>---</v>
      </c>
      <c r="BF340" s="415" t="str">
        <f t="shared" si="135"/>
        <v>---</v>
      </c>
      <c r="BG340" s="415" t="str">
        <f t="shared" si="139"/>
        <v>---</v>
      </c>
      <c r="BH340" s="415" t="str">
        <f t="shared" si="136"/>
        <v>---</v>
      </c>
      <c r="BI340" s="54" t="str">
        <f t="shared" si="137"/>
        <v>---</v>
      </c>
      <c r="BJ340" s="55" t="str">
        <f t="shared" si="138"/>
        <v>---</v>
      </c>
      <c r="BK340" s="262"/>
      <c r="BL340" s="183" t="str">
        <f>IFERROR(IF(INDEX(پرداخت!A:AZ,MATCH(A340&amp;" - "&amp;"برق",پرداخت!$B:$B,0),MATCH(G340,پرداخت!$1:$1,0))="نشده","نشده","شده"),"---")</f>
        <v>---</v>
      </c>
      <c r="BN340" s="257"/>
      <c r="BO340" s="257"/>
      <c r="BP340" s="257"/>
      <c r="BQ340" s="257"/>
      <c r="BR340" s="257"/>
      <c r="BS340" s="257"/>
      <c r="BT340" s="257"/>
      <c r="BU340" s="257"/>
      <c r="BV340" s="257"/>
      <c r="BW340" s="257"/>
      <c r="BX340" s="257"/>
      <c r="BY340" s="257"/>
      <c r="BZ340" s="257"/>
      <c r="CA340" s="257"/>
      <c r="CB340" s="257"/>
      <c r="CC340" s="257"/>
      <c r="CD340" s="257"/>
      <c r="CE340" s="257"/>
      <c r="CF340" s="257"/>
      <c r="CG340" s="257"/>
      <c r="CH340"/>
      <c r="CI340"/>
      <c r="CJ340"/>
      <c r="CK340"/>
    </row>
    <row r="341" spans="1:89" ht="33.75" hidden="1">
      <c r="A341" s="170"/>
      <c r="B341" s="47">
        <f>IFERROR(INDEX('اطلاعات انشعابات شرکتها'!A:BB,MATCH(A341,'اطلاعات انشعابات شرکتها'!A:A,0),MATCH(B$1,'اطلاعات انشعابات شرکتها'!$1:$1,0)),0)</f>
        <v>0</v>
      </c>
      <c r="C341" s="48">
        <f>IFERROR(INDEX('اطلاعات انشعابات شرکتها'!A:BB,MATCH(A341,'اطلاعات انشعابات شرکتها'!A:A,0),MATCH(C$1,'اطلاعات انشعابات شرکتها'!$1:$1,0)),0)</f>
        <v>0</v>
      </c>
      <c r="D341" s="45"/>
      <c r="E341" s="171"/>
      <c r="F341" s="170"/>
      <c r="G341" s="188" t="str">
        <f t="shared" si="117"/>
        <v>/</v>
      </c>
      <c r="H341" s="188">
        <f>IFERROR(INDEX('اطلاعات دوره'!A:Z,MATCH(G341,'اطلاعات دوره'!C:C,0),MATCH(H$1,'اطلاعات دوره'!$1:$1,0)),0)</f>
        <v>0</v>
      </c>
      <c r="I341" s="188">
        <f>IFERROR(INDEX('اطلاعات دوره'!A:Z,MATCH(G341,'اطلاعات دوره'!C:C,0),MATCH(I$1,'اطلاعات دوره'!$1:$1,0)),0)</f>
        <v>0</v>
      </c>
      <c r="J341" s="188">
        <f>IFERROR(INDEX('اطلاعات دوره'!A:Z,MATCH(G341,'اطلاعات دوره'!C:C,0),MATCH(J$1,'اطلاعات دوره'!$1:$1,0)),0)</f>
        <v>0</v>
      </c>
      <c r="K341" s="265"/>
      <c r="L341" s="188" t="str">
        <f>IFERROR(INDEX('اطلاعات دوره'!A:Z,MATCH(G341,'اطلاعات دوره'!C:C,0)-1,MATCH("عنوان",'اطلاعات دوره'!$1:$1,0)),"---")</f>
        <v>---</v>
      </c>
      <c r="M341" s="188" t="str">
        <f t="shared" si="118"/>
        <v>----</v>
      </c>
      <c r="N341" s="188" t="str">
        <f t="shared" si="119"/>
        <v>-/</v>
      </c>
      <c r="O341" s="265"/>
      <c r="P341" s="188">
        <f>IFERROR(INDEX('اطلاعات انشعابات شرکتها'!A:BB,MATCH(A341,'اطلاعات انشعابات شرکتها'!A:A,0),MATCH(P$1,'اطلاعات انشعابات شرکتها'!$1:$1,0)),0)</f>
        <v>0</v>
      </c>
      <c r="Q341" s="188">
        <f>IFERROR(INDEX('اطلاعات انشعابات شرکتها'!A:BB,MATCH(A341,'اطلاعات انشعابات شرکتها'!A:A,0),MATCH(Q$1,'اطلاعات انشعابات شرکتها'!$1:$1,0)),0)</f>
        <v>0</v>
      </c>
      <c r="R341" s="188">
        <f>IFERROR(INDEX('اطلاعات انشعابات شرکتها'!A:BB,MATCH(A341,'اطلاعات انشعابات شرکتها'!A:A,0),MATCH(R$1,'اطلاعات انشعابات شرکتها'!$1:$1,0)),0)</f>
        <v>0</v>
      </c>
      <c r="S341" s="265"/>
      <c r="T341" s="188">
        <f>IFERROR(INDEX('قرائت کنتور'!A:AZ,MATCH(A341&amp;"-"&amp;T$1,'قرائت کنتور'!B:B,0),MATCH(G341,'قرائت کنتور'!$1:$1,0)),0)</f>
        <v>0</v>
      </c>
      <c r="U341" s="188">
        <f>IFERROR(INDEX('قرائت کنتور'!A:AZ,MATCH(A341&amp;"-"&amp;U$1,'قرائت کنتور'!B:B,0),MATCH(L341,'قرائت کنتور'!$1:$1,0)),0)</f>
        <v>0</v>
      </c>
      <c r="V341" s="188">
        <f>IFERROR(INDEX('قرائت کنتور'!A:AZ,MATCH(A341&amp;"-"&amp;U$1,'قرائت کنتور'!B:B,0),MATCH(G341,'قرائت کنتور'!$1:$1,0)),0)</f>
        <v>0</v>
      </c>
      <c r="W341" s="188">
        <f>IFERROR(INDEX('قرائت کنتور'!A:AZ,MATCH(A341&amp;"-"&amp;W$1,'قرائت کنتور'!B:B,0),MATCH(L341,'قرائت کنتور'!$1:$1,0)),0)</f>
        <v>0</v>
      </c>
      <c r="X341" s="188">
        <f>IFERROR(INDEX('قرائت کنتور'!A:AZ,MATCH(A341&amp;"-"&amp;W$1,'قرائت کنتور'!B:B,0),MATCH(G341,'قرائت کنتور'!$1:$1,0)),0)</f>
        <v>0</v>
      </c>
      <c r="Y341" s="188">
        <f>IFERROR(INDEX('قرائت کنتور'!A:AZ,MATCH(A341&amp;"-"&amp;Y$1,'قرائت کنتور'!B:B,0),MATCH(L341,'قرائت کنتور'!$1:$1,0)),0)</f>
        <v>0</v>
      </c>
      <c r="Z341" s="188">
        <f>IFERROR(INDEX('قرائت کنتور'!A:AZ,MATCH(A341&amp;"-"&amp;Y$1,'قرائت کنتور'!B:B,0),MATCH(G341,'قرائت کنتور'!$1:$1,0)),0)</f>
        <v>0</v>
      </c>
      <c r="AA341" s="188">
        <f>IFERROR(INDEX('قرائت کنتور'!A:AZ,MATCH(A341&amp;"-"&amp;AA$1,'قرائت کنتور'!B:B,0),MATCH(L341,'قرائت کنتور'!$1:$1,0)),0)</f>
        <v>0</v>
      </c>
      <c r="AB341" s="188">
        <f>IFERROR(INDEX('قرائت کنتور'!A:AZ,MATCH(A341&amp;"-"&amp;AA$1,'قرائت کنتور'!B:B,0),MATCH(G341,'قرائت کنتور'!$1:$1,0)),0)</f>
        <v>0</v>
      </c>
      <c r="AC341" s="265"/>
      <c r="AD341" s="188">
        <f t="shared" si="120"/>
        <v>0</v>
      </c>
      <c r="AE341" s="188">
        <f t="shared" si="121"/>
        <v>0</v>
      </c>
      <c r="AF341" s="188">
        <f t="shared" si="122"/>
        <v>0</v>
      </c>
      <c r="AG341" s="188">
        <f t="shared" si="123"/>
        <v>0</v>
      </c>
      <c r="AH341" s="188">
        <f t="shared" si="124"/>
        <v>0</v>
      </c>
      <c r="AI341" s="188">
        <f t="shared" si="125"/>
        <v>0</v>
      </c>
      <c r="AJ341" s="188" t="str">
        <f t="shared" si="126"/>
        <v>0</v>
      </c>
      <c r="AK341" s="265"/>
      <c r="AL341" s="254" t="str">
        <f t="shared" si="127"/>
        <v>---</v>
      </c>
      <c r="AM341" s="254" t="str">
        <f t="shared" si="128"/>
        <v>---</v>
      </c>
      <c r="AN341" s="265"/>
      <c r="AO341" s="188" t="str">
        <f>IFERROR(INDEX('تعرفه ها'!A:Z,MATCH(P341&amp;"-"&amp;AO$1,'تعرفه ها'!C:C,0),MATCH(F341,'تعرفه ها'!$2:$2,0),1),"---")</f>
        <v>---</v>
      </c>
      <c r="AP341" s="188" t="str">
        <f>IFERROR(INDEX('تعرفه ها'!A:Z,MATCH(P341&amp;"-"&amp;AP$1,'تعرفه ها'!C:C,0),MATCH(F341,'تعرفه ها'!$2:$2,0),1),"---")</f>
        <v>---</v>
      </c>
      <c r="AQ341" s="188" t="str">
        <f>IFERROR(INDEX('تعرفه ها'!A:Z,MATCH(P341&amp;"-"&amp;AQ$1,'تعرفه ها'!C:C,0),MATCH(F341,'تعرفه ها'!$2:$2,0),1),"---")</f>
        <v>---</v>
      </c>
      <c r="AR341" s="188" t="str">
        <f>IFERROR(INDEX('تعرفه ها'!A:Z,MATCH(P341&amp;"-"&amp;AR$1,'تعرفه ها'!C:C,0),MATCH(F341,'تعرفه ها'!$2:$2,0),1),"---")</f>
        <v>---</v>
      </c>
      <c r="AS341" s="265"/>
      <c r="AT341" s="415" t="str">
        <f t="shared" si="129"/>
        <v>---</v>
      </c>
      <c r="AU341" s="415" t="str">
        <f t="shared" si="130"/>
        <v>---</v>
      </c>
      <c r="AV341" s="415" t="str">
        <f t="shared" si="131"/>
        <v>---</v>
      </c>
      <c r="AW341" s="415" t="str">
        <f t="shared" si="132"/>
        <v>---</v>
      </c>
      <c r="AX341" s="415" t="str">
        <f t="shared" si="133"/>
        <v>---</v>
      </c>
      <c r="AY341" s="415" t="str">
        <f>IFERROR(AH341*INDEX('تعرفه ها'!A:Z,MATCH("عوارض برق به ازاء هر کیلووات",'تعرفه ها'!$C:$C,0),MATCH(F341,'تعرفه ها'!$2:$2,0)),"---")</f>
        <v>---</v>
      </c>
      <c r="AZ341" s="415" t="str">
        <f t="shared" si="134"/>
        <v>---</v>
      </c>
      <c r="BA341" s="415" t="str">
        <f>IFERROR(ROUND(((AX341+AY341+AZ341)*INDEX('تعرفه ها'!A:Z,MATCH("هزینه نگهداری و تعمیرات شبکه برق",'تعرفه ها'!$C:$C,0),MATCH(F341,'تعرفه ها'!$2:$2,0))/100),0),"---")</f>
        <v>---</v>
      </c>
      <c r="BB341" s="415">
        <f>IFERROR(IF(P341="دیماندی",ROUND(AJ341*INDEX('تعرفه ها'!A:Z,MATCH(BB$1,'تعرفه ها'!$C:$C,0),MATCH(F341,'تعرفه ها'!$2:$2,0))*J341/30,0),0),"---")</f>
        <v>0</v>
      </c>
      <c r="BC341" s="415"/>
      <c r="BD341" s="54" t="str">
        <f>IFERROR(IF(INDEX('اطلاعات دوره'!A:Z,MATCH(G341,'اطلاعات دوره'!C:C,0),MATCH("برق",'اطلاعات دوره'!$1:$1,0))="دارد",ROUND(AX341*INDEX('تعرفه ها'!A:Z,MATCH("پیک فصلی برق",'تعرفه ها'!$C:$C,0),MATCH(F341,'تعرفه ها'!$2:$2,0))/100,0),0),"---")</f>
        <v>---</v>
      </c>
      <c r="BE341" s="415" t="str">
        <f>IFERROR(ROUND(((AX341+AY341+AZ341+BA341+BB341+BC341+BD341)*INDEX('تعرفه ها'!A:Z,MATCH("مالیات برق",'تعرفه ها'!$C:$C,0),MATCH(F341,'تعرفه ها'!$2:$2,0))/100),0),"---")</f>
        <v>---</v>
      </c>
      <c r="BF341" s="415" t="str">
        <f t="shared" si="135"/>
        <v>---</v>
      </c>
      <c r="BG341" s="415" t="str">
        <f t="shared" si="139"/>
        <v>---</v>
      </c>
      <c r="BH341" s="415" t="str">
        <f t="shared" si="136"/>
        <v>---</v>
      </c>
      <c r="BI341" s="54" t="str">
        <f t="shared" si="137"/>
        <v>---</v>
      </c>
      <c r="BJ341" s="55" t="str">
        <f t="shared" si="138"/>
        <v>---</v>
      </c>
      <c r="BK341" s="262"/>
      <c r="BL341" s="183" t="str">
        <f>IFERROR(IF(INDEX(پرداخت!A:AZ,MATCH(A341&amp;" - "&amp;"برق",پرداخت!$B:$B,0),MATCH(G341,پرداخت!$1:$1,0))="نشده","نشده","شده"),"---")</f>
        <v>---</v>
      </c>
      <c r="BN341" s="257"/>
      <c r="BO341" s="257"/>
      <c r="BP341" s="257"/>
      <c r="BQ341" s="257"/>
      <c r="BR341" s="257"/>
      <c r="BS341" s="257"/>
      <c r="BT341" s="257"/>
      <c r="BU341" s="257"/>
      <c r="BV341" s="257"/>
      <c r="BW341" s="257"/>
      <c r="BX341" s="257"/>
      <c r="BY341" s="257"/>
      <c r="BZ341" s="257"/>
      <c r="CA341" s="257"/>
      <c r="CB341" s="257"/>
      <c r="CC341" s="257"/>
      <c r="CD341" s="257"/>
      <c r="CE341" s="257"/>
      <c r="CF341" s="257"/>
      <c r="CG341" s="257"/>
      <c r="CH341"/>
      <c r="CI341"/>
      <c r="CJ341"/>
      <c r="CK341"/>
    </row>
    <row r="342" spans="1:89" ht="33.75" hidden="1">
      <c r="A342" s="170"/>
      <c r="B342" s="47">
        <f>IFERROR(INDEX('اطلاعات انشعابات شرکتها'!A:BB,MATCH(A342,'اطلاعات انشعابات شرکتها'!A:A,0),MATCH(B$1,'اطلاعات انشعابات شرکتها'!$1:$1,0)),0)</f>
        <v>0</v>
      </c>
      <c r="C342" s="48">
        <f>IFERROR(INDEX('اطلاعات انشعابات شرکتها'!A:BB,MATCH(A342,'اطلاعات انشعابات شرکتها'!A:A,0),MATCH(C$1,'اطلاعات انشعابات شرکتها'!$1:$1,0)),0)</f>
        <v>0</v>
      </c>
      <c r="D342" s="45"/>
      <c r="E342" s="171"/>
      <c r="F342" s="170"/>
      <c r="G342" s="188" t="str">
        <f t="shared" si="117"/>
        <v>/</v>
      </c>
      <c r="H342" s="188">
        <f>IFERROR(INDEX('اطلاعات دوره'!A:Z,MATCH(G342,'اطلاعات دوره'!C:C,0),MATCH(H$1,'اطلاعات دوره'!$1:$1,0)),0)</f>
        <v>0</v>
      </c>
      <c r="I342" s="188">
        <f>IFERROR(INDEX('اطلاعات دوره'!A:Z,MATCH(G342,'اطلاعات دوره'!C:C,0),MATCH(I$1,'اطلاعات دوره'!$1:$1,0)),0)</f>
        <v>0</v>
      </c>
      <c r="J342" s="188">
        <f>IFERROR(INDEX('اطلاعات دوره'!A:Z,MATCH(G342,'اطلاعات دوره'!C:C,0),MATCH(J$1,'اطلاعات دوره'!$1:$1,0)),0)</f>
        <v>0</v>
      </c>
      <c r="K342" s="265"/>
      <c r="L342" s="188" t="str">
        <f>IFERROR(INDEX('اطلاعات دوره'!A:Z,MATCH(G342,'اطلاعات دوره'!C:C,0)-1,MATCH("عنوان",'اطلاعات دوره'!$1:$1,0)),"---")</f>
        <v>---</v>
      </c>
      <c r="M342" s="188" t="str">
        <f t="shared" si="118"/>
        <v>----</v>
      </c>
      <c r="N342" s="188" t="str">
        <f t="shared" si="119"/>
        <v>-/</v>
      </c>
      <c r="O342" s="265"/>
      <c r="P342" s="188">
        <f>IFERROR(INDEX('اطلاعات انشعابات شرکتها'!A:BB,MATCH(A342,'اطلاعات انشعابات شرکتها'!A:A,0),MATCH(P$1,'اطلاعات انشعابات شرکتها'!$1:$1,0)),0)</f>
        <v>0</v>
      </c>
      <c r="Q342" s="188">
        <f>IFERROR(INDEX('اطلاعات انشعابات شرکتها'!A:BB,MATCH(A342,'اطلاعات انشعابات شرکتها'!A:A,0),MATCH(Q$1,'اطلاعات انشعابات شرکتها'!$1:$1,0)),0)</f>
        <v>0</v>
      </c>
      <c r="R342" s="188">
        <f>IFERROR(INDEX('اطلاعات انشعابات شرکتها'!A:BB,MATCH(A342,'اطلاعات انشعابات شرکتها'!A:A,0),MATCH(R$1,'اطلاعات انشعابات شرکتها'!$1:$1,0)),0)</f>
        <v>0</v>
      </c>
      <c r="S342" s="265"/>
      <c r="T342" s="188">
        <f>IFERROR(INDEX('قرائت کنتور'!A:AZ,MATCH(A342&amp;"-"&amp;T$1,'قرائت کنتور'!B:B,0),MATCH(G342,'قرائت کنتور'!$1:$1,0)),0)</f>
        <v>0</v>
      </c>
      <c r="U342" s="188">
        <f>IFERROR(INDEX('قرائت کنتور'!A:AZ,MATCH(A342&amp;"-"&amp;U$1,'قرائت کنتور'!B:B,0),MATCH(L342,'قرائت کنتور'!$1:$1,0)),0)</f>
        <v>0</v>
      </c>
      <c r="V342" s="188">
        <f>IFERROR(INDEX('قرائت کنتور'!A:AZ,MATCH(A342&amp;"-"&amp;U$1,'قرائت کنتور'!B:B,0),MATCH(G342,'قرائت کنتور'!$1:$1,0)),0)</f>
        <v>0</v>
      </c>
      <c r="W342" s="188">
        <f>IFERROR(INDEX('قرائت کنتور'!A:AZ,MATCH(A342&amp;"-"&amp;W$1,'قرائت کنتور'!B:B,0),MATCH(L342,'قرائت کنتور'!$1:$1,0)),0)</f>
        <v>0</v>
      </c>
      <c r="X342" s="188">
        <f>IFERROR(INDEX('قرائت کنتور'!A:AZ,MATCH(A342&amp;"-"&amp;W$1,'قرائت کنتور'!B:B,0),MATCH(G342,'قرائت کنتور'!$1:$1,0)),0)</f>
        <v>0</v>
      </c>
      <c r="Y342" s="188">
        <f>IFERROR(INDEX('قرائت کنتور'!A:AZ,MATCH(A342&amp;"-"&amp;Y$1,'قرائت کنتور'!B:B,0),MATCH(L342,'قرائت کنتور'!$1:$1,0)),0)</f>
        <v>0</v>
      </c>
      <c r="Z342" s="188">
        <f>IFERROR(INDEX('قرائت کنتور'!A:AZ,MATCH(A342&amp;"-"&amp;Y$1,'قرائت کنتور'!B:B,0),MATCH(G342,'قرائت کنتور'!$1:$1,0)),0)</f>
        <v>0</v>
      </c>
      <c r="AA342" s="188">
        <f>IFERROR(INDEX('قرائت کنتور'!A:AZ,MATCH(A342&amp;"-"&amp;AA$1,'قرائت کنتور'!B:B,0),MATCH(L342,'قرائت کنتور'!$1:$1,0)),0)</f>
        <v>0</v>
      </c>
      <c r="AB342" s="188">
        <f>IFERROR(INDEX('قرائت کنتور'!A:AZ,MATCH(A342&amp;"-"&amp;AA$1,'قرائت کنتور'!B:B,0),MATCH(G342,'قرائت کنتور'!$1:$1,0)),0)</f>
        <v>0</v>
      </c>
      <c r="AC342" s="265"/>
      <c r="AD342" s="188">
        <f t="shared" si="120"/>
        <v>0</v>
      </c>
      <c r="AE342" s="188">
        <f t="shared" si="121"/>
        <v>0</v>
      </c>
      <c r="AF342" s="188">
        <f t="shared" si="122"/>
        <v>0</v>
      </c>
      <c r="AG342" s="188">
        <f t="shared" si="123"/>
        <v>0</v>
      </c>
      <c r="AH342" s="188">
        <f t="shared" si="124"/>
        <v>0</v>
      </c>
      <c r="AI342" s="188">
        <f t="shared" si="125"/>
        <v>0</v>
      </c>
      <c r="AJ342" s="188" t="str">
        <f t="shared" si="126"/>
        <v>0</v>
      </c>
      <c r="AK342" s="265"/>
      <c r="AL342" s="254" t="str">
        <f t="shared" si="127"/>
        <v>---</v>
      </c>
      <c r="AM342" s="254" t="str">
        <f t="shared" si="128"/>
        <v>---</v>
      </c>
      <c r="AN342" s="265"/>
      <c r="AO342" s="188" t="str">
        <f>IFERROR(INDEX('تعرفه ها'!A:Z,MATCH(P342&amp;"-"&amp;AO$1,'تعرفه ها'!C:C,0),MATCH(F342,'تعرفه ها'!$2:$2,0),1),"---")</f>
        <v>---</v>
      </c>
      <c r="AP342" s="188" t="str">
        <f>IFERROR(INDEX('تعرفه ها'!A:Z,MATCH(P342&amp;"-"&amp;AP$1,'تعرفه ها'!C:C,0),MATCH(F342,'تعرفه ها'!$2:$2,0),1),"---")</f>
        <v>---</v>
      </c>
      <c r="AQ342" s="188" t="str">
        <f>IFERROR(INDEX('تعرفه ها'!A:Z,MATCH(P342&amp;"-"&amp;AQ$1,'تعرفه ها'!C:C,0),MATCH(F342,'تعرفه ها'!$2:$2,0),1),"---")</f>
        <v>---</v>
      </c>
      <c r="AR342" s="188" t="str">
        <f>IFERROR(INDEX('تعرفه ها'!A:Z,MATCH(P342&amp;"-"&amp;AR$1,'تعرفه ها'!C:C,0),MATCH(F342,'تعرفه ها'!$2:$2,0),1),"---")</f>
        <v>---</v>
      </c>
      <c r="AS342" s="265"/>
      <c r="AT342" s="415" t="str">
        <f t="shared" si="129"/>
        <v>---</v>
      </c>
      <c r="AU342" s="415" t="str">
        <f t="shared" si="130"/>
        <v>---</v>
      </c>
      <c r="AV342" s="415" t="str">
        <f t="shared" si="131"/>
        <v>---</v>
      </c>
      <c r="AW342" s="415" t="str">
        <f t="shared" si="132"/>
        <v>---</v>
      </c>
      <c r="AX342" s="415" t="str">
        <f t="shared" si="133"/>
        <v>---</v>
      </c>
      <c r="AY342" s="415" t="str">
        <f>IFERROR(AH342*INDEX('تعرفه ها'!A:Z,MATCH("عوارض برق به ازاء هر کیلووات",'تعرفه ها'!$C:$C,0),MATCH(F342,'تعرفه ها'!$2:$2,0)),"---")</f>
        <v>---</v>
      </c>
      <c r="AZ342" s="415" t="str">
        <f t="shared" si="134"/>
        <v>---</v>
      </c>
      <c r="BA342" s="415" t="str">
        <f>IFERROR(ROUND(((AX342+AY342+AZ342)*INDEX('تعرفه ها'!A:Z,MATCH("هزینه نگهداری و تعمیرات شبکه برق",'تعرفه ها'!$C:$C,0),MATCH(F342,'تعرفه ها'!$2:$2,0))/100),0),"---")</f>
        <v>---</v>
      </c>
      <c r="BB342" s="415">
        <f>IFERROR(IF(P342="دیماندی",ROUND(AJ342*INDEX('تعرفه ها'!A:Z,MATCH(BB$1,'تعرفه ها'!$C:$C,0),MATCH(F342,'تعرفه ها'!$2:$2,0))*J342/30,0),0),"---")</f>
        <v>0</v>
      </c>
      <c r="BC342" s="415"/>
      <c r="BD342" s="54" t="str">
        <f>IFERROR(IF(INDEX('اطلاعات دوره'!A:Z,MATCH(G342,'اطلاعات دوره'!C:C,0),MATCH("برق",'اطلاعات دوره'!$1:$1,0))="دارد",ROUND(AX342*INDEX('تعرفه ها'!A:Z,MATCH("پیک فصلی برق",'تعرفه ها'!$C:$C,0),MATCH(F342,'تعرفه ها'!$2:$2,0))/100,0),0),"---")</f>
        <v>---</v>
      </c>
      <c r="BE342" s="415" t="str">
        <f>IFERROR(ROUND(((AX342+AY342+AZ342+BA342+BB342+BC342+BD342)*INDEX('تعرفه ها'!A:Z,MATCH("مالیات برق",'تعرفه ها'!$C:$C,0),MATCH(F342,'تعرفه ها'!$2:$2,0))/100),0),"---")</f>
        <v>---</v>
      </c>
      <c r="BF342" s="415" t="str">
        <f t="shared" si="135"/>
        <v>---</v>
      </c>
      <c r="BG342" s="415" t="str">
        <f t="shared" si="139"/>
        <v>---</v>
      </c>
      <c r="BH342" s="415" t="str">
        <f t="shared" si="136"/>
        <v>---</v>
      </c>
      <c r="BI342" s="54" t="str">
        <f t="shared" si="137"/>
        <v>---</v>
      </c>
      <c r="BJ342" s="55" t="str">
        <f t="shared" si="138"/>
        <v>---</v>
      </c>
      <c r="BK342" s="262"/>
      <c r="BL342" s="183" t="str">
        <f>IFERROR(IF(INDEX(پرداخت!A:AZ,MATCH(A342&amp;" - "&amp;"برق",پرداخت!$B:$B,0),MATCH(G342,پرداخت!$1:$1,0))="نشده","نشده","شده"),"---")</f>
        <v>---</v>
      </c>
      <c r="BN342" s="257"/>
      <c r="BO342" s="257"/>
      <c r="BP342" s="257"/>
      <c r="BQ342" s="257"/>
      <c r="BR342" s="257"/>
      <c r="BS342" s="257"/>
      <c r="BT342" s="257"/>
      <c r="BU342" s="257"/>
      <c r="BV342" s="257"/>
      <c r="BW342" s="257"/>
      <c r="BX342" s="257"/>
      <c r="BY342" s="257"/>
      <c r="BZ342" s="257"/>
      <c r="CA342" s="257"/>
      <c r="CB342" s="257"/>
      <c r="CC342" s="257"/>
      <c r="CD342" s="257"/>
      <c r="CE342" s="257"/>
      <c r="CF342" s="257"/>
      <c r="CG342" s="257"/>
      <c r="CH342"/>
      <c r="CI342"/>
      <c r="CJ342"/>
      <c r="CK342"/>
    </row>
    <row r="343" spans="1:89" ht="33.75" hidden="1">
      <c r="A343" s="170"/>
      <c r="B343" s="47">
        <f>IFERROR(INDEX('اطلاعات انشعابات شرکتها'!A:BB,MATCH(A343,'اطلاعات انشعابات شرکتها'!A:A,0),MATCH(B$1,'اطلاعات انشعابات شرکتها'!$1:$1,0)),0)</f>
        <v>0</v>
      </c>
      <c r="C343" s="48">
        <f>IFERROR(INDEX('اطلاعات انشعابات شرکتها'!A:BB,MATCH(A343,'اطلاعات انشعابات شرکتها'!A:A,0),MATCH(C$1,'اطلاعات انشعابات شرکتها'!$1:$1,0)),0)</f>
        <v>0</v>
      </c>
      <c r="D343" s="45"/>
      <c r="E343" s="171"/>
      <c r="F343" s="170"/>
      <c r="G343" s="188" t="str">
        <f t="shared" si="117"/>
        <v>/</v>
      </c>
      <c r="H343" s="188">
        <f>IFERROR(INDEX('اطلاعات دوره'!A:Z,MATCH(G343,'اطلاعات دوره'!C:C,0),MATCH(H$1,'اطلاعات دوره'!$1:$1,0)),0)</f>
        <v>0</v>
      </c>
      <c r="I343" s="188">
        <f>IFERROR(INDEX('اطلاعات دوره'!A:Z,MATCH(G343,'اطلاعات دوره'!C:C,0),MATCH(I$1,'اطلاعات دوره'!$1:$1,0)),0)</f>
        <v>0</v>
      </c>
      <c r="J343" s="188">
        <f>IFERROR(INDEX('اطلاعات دوره'!A:Z,MATCH(G343,'اطلاعات دوره'!C:C,0),MATCH(J$1,'اطلاعات دوره'!$1:$1,0)),0)</f>
        <v>0</v>
      </c>
      <c r="K343" s="265"/>
      <c r="L343" s="188" t="str">
        <f>IFERROR(INDEX('اطلاعات دوره'!A:Z,MATCH(G343,'اطلاعات دوره'!C:C,0)-1,MATCH("عنوان",'اطلاعات دوره'!$1:$1,0)),"---")</f>
        <v>---</v>
      </c>
      <c r="M343" s="188" t="str">
        <f t="shared" si="118"/>
        <v>----</v>
      </c>
      <c r="N343" s="188" t="str">
        <f t="shared" si="119"/>
        <v>-/</v>
      </c>
      <c r="O343" s="265"/>
      <c r="P343" s="188">
        <f>IFERROR(INDEX('اطلاعات انشعابات شرکتها'!A:BB,MATCH(A343,'اطلاعات انشعابات شرکتها'!A:A,0),MATCH(P$1,'اطلاعات انشعابات شرکتها'!$1:$1,0)),0)</f>
        <v>0</v>
      </c>
      <c r="Q343" s="188">
        <f>IFERROR(INDEX('اطلاعات انشعابات شرکتها'!A:BB,MATCH(A343,'اطلاعات انشعابات شرکتها'!A:A,0),MATCH(Q$1,'اطلاعات انشعابات شرکتها'!$1:$1,0)),0)</f>
        <v>0</v>
      </c>
      <c r="R343" s="188">
        <f>IFERROR(INDEX('اطلاعات انشعابات شرکتها'!A:BB,MATCH(A343,'اطلاعات انشعابات شرکتها'!A:A,0),MATCH(R$1,'اطلاعات انشعابات شرکتها'!$1:$1,0)),0)</f>
        <v>0</v>
      </c>
      <c r="S343" s="265"/>
      <c r="T343" s="188">
        <f>IFERROR(INDEX('قرائت کنتور'!A:AZ,MATCH(A343&amp;"-"&amp;T$1,'قرائت کنتور'!B:B,0),MATCH(G343,'قرائت کنتور'!$1:$1,0)),0)</f>
        <v>0</v>
      </c>
      <c r="U343" s="188">
        <f>IFERROR(INDEX('قرائت کنتور'!A:AZ,MATCH(A343&amp;"-"&amp;U$1,'قرائت کنتور'!B:B,0),MATCH(L343,'قرائت کنتور'!$1:$1,0)),0)</f>
        <v>0</v>
      </c>
      <c r="V343" s="188">
        <f>IFERROR(INDEX('قرائت کنتور'!A:AZ,MATCH(A343&amp;"-"&amp;U$1,'قرائت کنتور'!B:B,0),MATCH(G343,'قرائت کنتور'!$1:$1,0)),0)</f>
        <v>0</v>
      </c>
      <c r="W343" s="188">
        <f>IFERROR(INDEX('قرائت کنتور'!A:AZ,MATCH(A343&amp;"-"&amp;W$1,'قرائت کنتور'!B:B,0),MATCH(L343,'قرائت کنتور'!$1:$1,0)),0)</f>
        <v>0</v>
      </c>
      <c r="X343" s="188">
        <f>IFERROR(INDEX('قرائت کنتور'!A:AZ,MATCH(A343&amp;"-"&amp;W$1,'قرائت کنتور'!B:B,0),MATCH(G343,'قرائت کنتور'!$1:$1,0)),0)</f>
        <v>0</v>
      </c>
      <c r="Y343" s="188">
        <f>IFERROR(INDEX('قرائت کنتور'!A:AZ,MATCH(A343&amp;"-"&amp;Y$1,'قرائت کنتور'!B:B,0),MATCH(L343,'قرائت کنتور'!$1:$1,0)),0)</f>
        <v>0</v>
      </c>
      <c r="Z343" s="188">
        <f>IFERROR(INDEX('قرائت کنتور'!A:AZ,MATCH(A343&amp;"-"&amp;Y$1,'قرائت کنتور'!B:B,0),MATCH(G343,'قرائت کنتور'!$1:$1,0)),0)</f>
        <v>0</v>
      </c>
      <c r="AA343" s="188">
        <f>IFERROR(INDEX('قرائت کنتور'!A:AZ,MATCH(A343&amp;"-"&amp;AA$1,'قرائت کنتور'!B:B,0),MATCH(L343,'قرائت کنتور'!$1:$1,0)),0)</f>
        <v>0</v>
      </c>
      <c r="AB343" s="188">
        <f>IFERROR(INDEX('قرائت کنتور'!A:AZ,MATCH(A343&amp;"-"&amp;AA$1,'قرائت کنتور'!B:B,0),MATCH(G343,'قرائت کنتور'!$1:$1,0)),0)</f>
        <v>0</v>
      </c>
      <c r="AC343" s="265"/>
      <c r="AD343" s="188">
        <f t="shared" si="120"/>
        <v>0</v>
      </c>
      <c r="AE343" s="188">
        <f t="shared" si="121"/>
        <v>0</v>
      </c>
      <c r="AF343" s="188">
        <f t="shared" si="122"/>
        <v>0</v>
      </c>
      <c r="AG343" s="188">
        <f t="shared" si="123"/>
        <v>0</v>
      </c>
      <c r="AH343" s="188">
        <f t="shared" si="124"/>
        <v>0</v>
      </c>
      <c r="AI343" s="188">
        <f t="shared" si="125"/>
        <v>0</v>
      </c>
      <c r="AJ343" s="188" t="str">
        <f t="shared" si="126"/>
        <v>0</v>
      </c>
      <c r="AK343" s="265"/>
      <c r="AL343" s="254" t="str">
        <f t="shared" si="127"/>
        <v>---</v>
      </c>
      <c r="AM343" s="254" t="str">
        <f t="shared" si="128"/>
        <v>---</v>
      </c>
      <c r="AN343" s="265"/>
      <c r="AO343" s="188" t="str">
        <f>IFERROR(INDEX('تعرفه ها'!A:Z,MATCH(P343&amp;"-"&amp;AO$1,'تعرفه ها'!C:C,0),MATCH(F343,'تعرفه ها'!$2:$2,0),1),"---")</f>
        <v>---</v>
      </c>
      <c r="AP343" s="188" t="str">
        <f>IFERROR(INDEX('تعرفه ها'!A:Z,MATCH(P343&amp;"-"&amp;AP$1,'تعرفه ها'!C:C,0),MATCH(F343,'تعرفه ها'!$2:$2,0),1),"---")</f>
        <v>---</v>
      </c>
      <c r="AQ343" s="188" t="str">
        <f>IFERROR(INDEX('تعرفه ها'!A:Z,MATCH(P343&amp;"-"&amp;AQ$1,'تعرفه ها'!C:C,0),MATCH(F343,'تعرفه ها'!$2:$2,0),1),"---")</f>
        <v>---</v>
      </c>
      <c r="AR343" s="188" t="str">
        <f>IFERROR(INDEX('تعرفه ها'!A:Z,MATCH(P343&amp;"-"&amp;AR$1,'تعرفه ها'!C:C,0),MATCH(F343,'تعرفه ها'!$2:$2,0),1),"---")</f>
        <v>---</v>
      </c>
      <c r="AS343" s="265"/>
      <c r="AT343" s="415" t="str">
        <f t="shared" si="129"/>
        <v>---</v>
      </c>
      <c r="AU343" s="415" t="str">
        <f t="shared" si="130"/>
        <v>---</v>
      </c>
      <c r="AV343" s="415" t="str">
        <f t="shared" si="131"/>
        <v>---</v>
      </c>
      <c r="AW343" s="415" t="str">
        <f t="shared" si="132"/>
        <v>---</v>
      </c>
      <c r="AX343" s="415" t="str">
        <f t="shared" si="133"/>
        <v>---</v>
      </c>
      <c r="AY343" s="415" t="str">
        <f>IFERROR(AH343*INDEX('تعرفه ها'!A:Z,MATCH("عوارض برق به ازاء هر کیلووات",'تعرفه ها'!$C:$C,0),MATCH(F343,'تعرفه ها'!$2:$2,0)),"---")</f>
        <v>---</v>
      </c>
      <c r="AZ343" s="415" t="str">
        <f t="shared" si="134"/>
        <v>---</v>
      </c>
      <c r="BA343" s="415" t="str">
        <f>IFERROR(ROUND(((AX343+AY343+AZ343)*INDEX('تعرفه ها'!A:Z,MATCH("هزینه نگهداری و تعمیرات شبکه برق",'تعرفه ها'!$C:$C,0),MATCH(F343,'تعرفه ها'!$2:$2,0))/100),0),"---")</f>
        <v>---</v>
      </c>
      <c r="BB343" s="415">
        <f>IFERROR(IF(P343="دیماندی",ROUND(AJ343*INDEX('تعرفه ها'!A:Z,MATCH(BB$1,'تعرفه ها'!$C:$C,0),MATCH(F343,'تعرفه ها'!$2:$2,0))*J343/30,0),0),"---")</f>
        <v>0</v>
      </c>
      <c r="BC343" s="415"/>
      <c r="BD343" s="54" t="str">
        <f>IFERROR(IF(INDEX('اطلاعات دوره'!A:Z,MATCH(G343,'اطلاعات دوره'!C:C,0),MATCH("برق",'اطلاعات دوره'!$1:$1,0))="دارد",ROUND(AX343*INDEX('تعرفه ها'!A:Z,MATCH("پیک فصلی برق",'تعرفه ها'!$C:$C,0),MATCH(F343,'تعرفه ها'!$2:$2,0))/100,0),0),"---")</f>
        <v>---</v>
      </c>
      <c r="BE343" s="415" t="str">
        <f>IFERROR(ROUND(((AX343+AY343+AZ343+BA343+BB343+BC343+BD343)*INDEX('تعرفه ها'!A:Z,MATCH("مالیات برق",'تعرفه ها'!$C:$C,0),MATCH(F343,'تعرفه ها'!$2:$2,0))/100),0),"---")</f>
        <v>---</v>
      </c>
      <c r="BF343" s="415" t="str">
        <f t="shared" si="135"/>
        <v>---</v>
      </c>
      <c r="BG343" s="415" t="str">
        <f t="shared" si="139"/>
        <v>---</v>
      </c>
      <c r="BH343" s="415" t="str">
        <f t="shared" si="136"/>
        <v>---</v>
      </c>
      <c r="BI343" s="54" t="str">
        <f t="shared" si="137"/>
        <v>---</v>
      </c>
      <c r="BJ343" s="55" t="str">
        <f t="shared" si="138"/>
        <v>---</v>
      </c>
      <c r="BK343" s="262"/>
      <c r="BL343" s="183" t="str">
        <f>IFERROR(IF(INDEX(پرداخت!A:AZ,MATCH(A343&amp;" - "&amp;"برق",پرداخت!$B:$B,0),MATCH(G343,پرداخت!$1:$1,0))="نشده","نشده","شده"),"---")</f>
        <v>---</v>
      </c>
      <c r="BN343" s="257"/>
      <c r="BO343" s="257"/>
      <c r="BP343" s="257"/>
      <c r="BQ343" s="257"/>
      <c r="BR343" s="257"/>
      <c r="BS343" s="257"/>
      <c r="BT343" s="257"/>
      <c r="BU343" s="257"/>
      <c r="BV343" s="257"/>
      <c r="BW343" s="257"/>
      <c r="BX343" s="257"/>
      <c r="BY343" s="257"/>
      <c r="BZ343" s="257"/>
      <c r="CA343" s="257"/>
      <c r="CB343" s="257"/>
      <c r="CC343" s="257"/>
      <c r="CD343" s="257"/>
      <c r="CE343" s="257"/>
      <c r="CF343" s="257"/>
      <c r="CG343" s="257"/>
      <c r="CH343"/>
      <c r="CI343"/>
      <c r="CJ343"/>
      <c r="CK343"/>
    </row>
    <row r="344" spans="1:89" ht="33.75" hidden="1">
      <c r="A344" s="170"/>
      <c r="B344" s="47">
        <f>IFERROR(INDEX('اطلاعات انشعابات شرکتها'!A:BB,MATCH(A344,'اطلاعات انشعابات شرکتها'!A:A,0),MATCH(B$1,'اطلاعات انشعابات شرکتها'!$1:$1,0)),0)</f>
        <v>0</v>
      </c>
      <c r="C344" s="48">
        <f>IFERROR(INDEX('اطلاعات انشعابات شرکتها'!A:BB,MATCH(A344,'اطلاعات انشعابات شرکتها'!A:A,0),MATCH(C$1,'اطلاعات انشعابات شرکتها'!$1:$1,0)),0)</f>
        <v>0</v>
      </c>
      <c r="D344" s="45"/>
      <c r="E344" s="171"/>
      <c r="F344" s="170"/>
      <c r="G344" s="188" t="str">
        <f t="shared" si="117"/>
        <v>/</v>
      </c>
      <c r="H344" s="188">
        <f>IFERROR(INDEX('اطلاعات دوره'!A:Z,MATCH(G344,'اطلاعات دوره'!C:C,0),MATCH(H$1,'اطلاعات دوره'!$1:$1,0)),0)</f>
        <v>0</v>
      </c>
      <c r="I344" s="188">
        <f>IFERROR(INDEX('اطلاعات دوره'!A:Z,MATCH(G344,'اطلاعات دوره'!C:C,0),MATCH(I$1,'اطلاعات دوره'!$1:$1,0)),0)</f>
        <v>0</v>
      </c>
      <c r="J344" s="188">
        <f>IFERROR(INDEX('اطلاعات دوره'!A:Z,MATCH(G344,'اطلاعات دوره'!C:C,0),MATCH(J$1,'اطلاعات دوره'!$1:$1,0)),0)</f>
        <v>0</v>
      </c>
      <c r="K344" s="265"/>
      <c r="L344" s="188" t="str">
        <f>IFERROR(INDEX('اطلاعات دوره'!A:Z,MATCH(G344,'اطلاعات دوره'!C:C,0)-1,MATCH("عنوان",'اطلاعات دوره'!$1:$1,0)),"---")</f>
        <v>---</v>
      </c>
      <c r="M344" s="188" t="str">
        <f t="shared" si="118"/>
        <v>----</v>
      </c>
      <c r="N344" s="188" t="str">
        <f t="shared" si="119"/>
        <v>-/</v>
      </c>
      <c r="O344" s="265"/>
      <c r="P344" s="188">
        <f>IFERROR(INDEX('اطلاعات انشعابات شرکتها'!A:BB,MATCH(A344,'اطلاعات انشعابات شرکتها'!A:A,0),MATCH(P$1,'اطلاعات انشعابات شرکتها'!$1:$1,0)),0)</f>
        <v>0</v>
      </c>
      <c r="Q344" s="188">
        <f>IFERROR(INDEX('اطلاعات انشعابات شرکتها'!A:BB,MATCH(A344,'اطلاعات انشعابات شرکتها'!A:A,0),MATCH(Q$1,'اطلاعات انشعابات شرکتها'!$1:$1,0)),0)</f>
        <v>0</v>
      </c>
      <c r="R344" s="188">
        <f>IFERROR(INDEX('اطلاعات انشعابات شرکتها'!A:BB,MATCH(A344,'اطلاعات انشعابات شرکتها'!A:A,0),MATCH(R$1,'اطلاعات انشعابات شرکتها'!$1:$1,0)),0)</f>
        <v>0</v>
      </c>
      <c r="S344" s="265"/>
      <c r="T344" s="188">
        <f>IFERROR(INDEX('قرائت کنتور'!A:AZ,MATCH(A344&amp;"-"&amp;T$1,'قرائت کنتور'!B:B,0),MATCH(G344,'قرائت کنتور'!$1:$1,0)),0)</f>
        <v>0</v>
      </c>
      <c r="U344" s="188">
        <f>IFERROR(INDEX('قرائت کنتور'!A:AZ,MATCH(A344&amp;"-"&amp;U$1,'قرائت کنتور'!B:B,0),MATCH(L344,'قرائت کنتور'!$1:$1,0)),0)</f>
        <v>0</v>
      </c>
      <c r="V344" s="188">
        <f>IFERROR(INDEX('قرائت کنتور'!A:AZ,MATCH(A344&amp;"-"&amp;U$1,'قرائت کنتور'!B:B,0),MATCH(G344,'قرائت کنتور'!$1:$1,0)),0)</f>
        <v>0</v>
      </c>
      <c r="W344" s="188">
        <f>IFERROR(INDEX('قرائت کنتور'!A:AZ,MATCH(A344&amp;"-"&amp;W$1,'قرائت کنتور'!B:B,0),MATCH(L344,'قرائت کنتور'!$1:$1,0)),0)</f>
        <v>0</v>
      </c>
      <c r="X344" s="188">
        <f>IFERROR(INDEX('قرائت کنتور'!A:AZ,MATCH(A344&amp;"-"&amp;W$1,'قرائت کنتور'!B:B,0),MATCH(G344,'قرائت کنتور'!$1:$1,0)),0)</f>
        <v>0</v>
      </c>
      <c r="Y344" s="188">
        <f>IFERROR(INDEX('قرائت کنتور'!A:AZ,MATCH(A344&amp;"-"&amp;Y$1,'قرائت کنتور'!B:B,0),MATCH(L344,'قرائت کنتور'!$1:$1,0)),0)</f>
        <v>0</v>
      </c>
      <c r="Z344" s="188">
        <f>IFERROR(INDEX('قرائت کنتور'!A:AZ,MATCH(A344&amp;"-"&amp;Y$1,'قرائت کنتور'!B:B,0),MATCH(G344,'قرائت کنتور'!$1:$1,0)),0)</f>
        <v>0</v>
      </c>
      <c r="AA344" s="188">
        <f>IFERROR(INDEX('قرائت کنتور'!A:AZ,MATCH(A344&amp;"-"&amp;AA$1,'قرائت کنتور'!B:B,0),MATCH(L344,'قرائت کنتور'!$1:$1,0)),0)</f>
        <v>0</v>
      </c>
      <c r="AB344" s="188">
        <f>IFERROR(INDEX('قرائت کنتور'!A:AZ,MATCH(A344&amp;"-"&amp;AA$1,'قرائت کنتور'!B:B,0),MATCH(G344,'قرائت کنتور'!$1:$1,0)),0)</f>
        <v>0</v>
      </c>
      <c r="AC344" s="265"/>
      <c r="AD344" s="188">
        <f t="shared" si="120"/>
        <v>0</v>
      </c>
      <c r="AE344" s="188">
        <f t="shared" si="121"/>
        <v>0</v>
      </c>
      <c r="AF344" s="188">
        <f t="shared" si="122"/>
        <v>0</v>
      </c>
      <c r="AG344" s="188">
        <f t="shared" si="123"/>
        <v>0</v>
      </c>
      <c r="AH344" s="188">
        <f t="shared" si="124"/>
        <v>0</v>
      </c>
      <c r="AI344" s="188">
        <f t="shared" si="125"/>
        <v>0</v>
      </c>
      <c r="AJ344" s="188" t="str">
        <f t="shared" si="126"/>
        <v>0</v>
      </c>
      <c r="AK344" s="265"/>
      <c r="AL344" s="254" t="str">
        <f t="shared" si="127"/>
        <v>---</v>
      </c>
      <c r="AM344" s="254" t="str">
        <f t="shared" si="128"/>
        <v>---</v>
      </c>
      <c r="AN344" s="265"/>
      <c r="AO344" s="188" t="str">
        <f>IFERROR(INDEX('تعرفه ها'!A:Z,MATCH(P344&amp;"-"&amp;AO$1,'تعرفه ها'!C:C,0),MATCH(F344,'تعرفه ها'!$2:$2,0),1),"---")</f>
        <v>---</v>
      </c>
      <c r="AP344" s="188" t="str">
        <f>IFERROR(INDEX('تعرفه ها'!A:Z,MATCH(P344&amp;"-"&amp;AP$1,'تعرفه ها'!C:C,0),MATCH(F344,'تعرفه ها'!$2:$2,0),1),"---")</f>
        <v>---</v>
      </c>
      <c r="AQ344" s="188" t="str">
        <f>IFERROR(INDEX('تعرفه ها'!A:Z,MATCH(P344&amp;"-"&amp;AQ$1,'تعرفه ها'!C:C,0),MATCH(F344,'تعرفه ها'!$2:$2,0),1),"---")</f>
        <v>---</v>
      </c>
      <c r="AR344" s="188" t="str">
        <f>IFERROR(INDEX('تعرفه ها'!A:Z,MATCH(P344&amp;"-"&amp;AR$1,'تعرفه ها'!C:C,0),MATCH(F344,'تعرفه ها'!$2:$2,0),1),"---")</f>
        <v>---</v>
      </c>
      <c r="AS344" s="265"/>
      <c r="AT344" s="415" t="str">
        <f t="shared" si="129"/>
        <v>---</v>
      </c>
      <c r="AU344" s="415" t="str">
        <f t="shared" si="130"/>
        <v>---</v>
      </c>
      <c r="AV344" s="415" t="str">
        <f t="shared" si="131"/>
        <v>---</v>
      </c>
      <c r="AW344" s="415" t="str">
        <f t="shared" si="132"/>
        <v>---</v>
      </c>
      <c r="AX344" s="415" t="str">
        <f t="shared" si="133"/>
        <v>---</v>
      </c>
      <c r="AY344" s="415" t="str">
        <f>IFERROR(AH344*INDEX('تعرفه ها'!A:Z,MATCH("عوارض برق به ازاء هر کیلووات",'تعرفه ها'!$C:$C,0),MATCH(F344,'تعرفه ها'!$2:$2,0)),"---")</f>
        <v>---</v>
      </c>
      <c r="AZ344" s="415" t="str">
        <f t="shared" si="134"/>
        <v>---</v>
      </c>
      <c r="BA344" s="415" t="str">
        <f>IFERROR(ROUND(((AX344+AY344+AZ344)*INDEX('تعرفه ها'!A:Z,MATCH("هزینه نگهداری و تعمیرات شبکه برق",'تعرفه ها'!$C:$C,0),MATCH(F344,'تعرفه ها'!$2:$2,0))/100),0),"---")</f>
        <v>---</v>
      </c>
      <c r="BB344" s="415">
        <f>IFERROR(IF(P344="دیماندی",ROUND(AJ344*INDEX('تعرفه ها'!A:Z,MATCH(BB$1,'تعرفه ها'!$C:$C,0),MATCH(F344,'تعرفه ها'!$2:$2,0))*J344/30,0),0),"---")</f>
        <v>0</v>
      </c>
      <c r="BC344" s="415"/>
      <c r="BD344" s="54" t="str">
        <f>IFERROR(IF(INDEX('اطلاعات دوره'!A:Z,MATCH(G344,'اطلاعات دوره'!C:C,0),MATCH("برق",'اطلاعات دوره'!$1:$1,0))="دارد",ROUND(AX344*INDEX('تعرفه ها'!A:Z,MATCH("پیک فصلی برق",'تعرفه ها'!$C:$C,0),MATCH(F344,'تعرفه ها'!$2:$2,0))/100,0),0),"---")</f>
        <v>---</v>
      </c>
      <c r="BE344" s="415" t="str">
        <f>IFERROR(ROUND(((AX344+AY344+AZ344+BA344+BB344+BC344+BD344)*INDEX('تعرفه ها'!A:Z,MATCH("مالیات برق",'تعرفه ها'!$C:$C,0),MATCH(F344,'تعرفه ها'!$2:$2,0))/100),0),"---")</f>
        <v>---</v>
      </c>
      <c r="BF344" s="415" t="str">
        <f t="shared" si="135"/>
        <v>---</v>
      </c>
      <c r="BG344" s="415" t="str">
        <f t="shared" si="139"/>
        <v>---</v>
      </c>
      <c r="BH344" s="415" t="str">
        <f t="shared" si="136"/>
        <v>---</v>
      </c>
      <c r="BI344" s="54" t="str">
        <f t="shared" si="137"/>
        <v>---</v>
      </c>
      <c r="BJ344" s="55" t="str">
        <f t="shared" si="138"/>
        <v>---</v>
      </c>
      <c r="BK344" s="262"/>
      <c r="BL344" s="183" t="str">
        <f>IFERROR(IF(INDEX(پرداخت!A:AZ,MATCH(A344&amp;" - "&amp;"برق",پرداخت!$B:$B,0),MATCH(G344,پرداخت!$1:$1,0))="نشده","نشده","شده"),"---")</f>
        <v>---</v>
      </c>
      <c r="BN344" s="257"/>
      <c r="BO344" s="257"/>
      <c r="BP344" s="257"/>
      <c r="BQ344" s="257"/>
      <c r="BR344" s="257"/>
      <c r="BS344" s="257"/>
      <c r="BT344" s="257"/>
      <c r="BU344" s="257"/>
      <c r="BV344" s="257"/>
      <c r="BW344" s="257"/>
      <c r="BX344" s="257"/>
      <c r="BY344" s="257"/>
      <c r="BZ344" s="257"/>
      <c r="CA344" s="257"/>
      <c r="CB344" s="257"/>
      <c r="CC344" s="257"/>
      <c r="CD344" s="257"/>
      <c r="CE344" s="257"/>
      <c r="CF344" s="257"/>
      <c r="CG344" s="257"/>
      <c r="CH344"/>
      <c r="CI344"/>
      <c r="CJ344"/>
      <c r="CK344"/>
    </row>
    <row r="345" spans="1:89" ht="33.75" hidden="1">
      <c r="A345" s="170"/>
      <c r="B345" s="47">
        <f>IFERROR(INDEX('اطلاعات انشعابات شرکتها'!A:BB,MATCH(A345,'اطلاعات انشعابات شرکتها'!A:A,0),MATCH(B$1,'اطلاعات انشعابات شرکتها'!$1:$1,0)),0)</f>
        <v>0</v>
      </c>
      <c r="C345" s="48">
        <f>IFERROR(INDEX('اطلاعات انشعابات شرکتها'!A:BB,MATCH(A345,'اطلاعات انشعابات شرکتها'!A:A,0),MATCH(C$1,'اطلاعات انشعابات شرکتها'!$1:$1,0)),0)</f>
        <v>0</v>
      </c>
      <c r="D345" s="45"/>
      <c r="E345" s="171"/>
      <c r="F345" s="170"/>
      <c r="G345" s="188" t="str">
        <f t="shared" si="117"/>
        <v>/</v>
      </c>
      <c r="H345" s="188">
        <f>IFERROR(INDEX('اطلاعات دوره'!A:Z,MATCH(G345,'اطلاعات دوره'!C:C,0),MATCH(H$1,'اطلاعات دوره'!$1:$1,0)),0)</f>
        <v>0</v>
      </c>
      <c r="I345" s="188">
        <f>IFERROR(INDEX('اطلاعات دوره'!A:Z,MATCH(G345,'اطلاعات دوره'!C:C,0),MATCH(I$1,'اطلاعات دوره'!$1:$1,0)),0)</f>
        <v>0</v>
      </c>
      <c r="J345" s="188">
        <f>IFERROR(INDEX('اطلاعات دوره'!A:Z,MATCH(G345,'اطلاعات دوره'!C:C,0),MATCH(J$1,'اطلاعات دوره'!$1:$1,0)),0)</f>
        <v>0</v>
      </c>
      <c r="K345" s="265"/>
      <c r="L345" s="188" t="str">
        <f>IFERROR(INDEX('اطلاعات دوره'!A:Z,MATCH(G345,'اطلاعات دوره'!C:C,0)-1,MATCH("عنوان",'اطلاعات دوره'!$1:$1,0)),"---")</f>
        <v>---</v>
      </c>
      <c r="M345" s="188" t="str">
        <f t="shared" si="118"/>
        <v>----</v>
      </c>
      <c r="N345" s="188" t="str">
        <f t="shared" si="119"/>
        <v>-/</v>
      </c>
      <c r="O345" s="265"/>
      <c r="P345" s="188">
        <f>IFERROR(INDEX('اطلاعات انشعابات شرکتها'!A:BB,MATCH(A345,'اطلاعات انشعابات شرکتها'!A:A,0),MATCH(P$1,'اطلاعات انشعابات شرکتها'!$1:$1,0)),0)</f>
        <v>0</v>
      </c>
      <c r="Q345" s="188">
        <f>IFERROR(INDEX('اطلاعات انشعابات شرکتها'!A:BB,MATCH(A345,'اطلاعات انشعابات شرکتها'!A:A,0),MATCH(Q$1,'اطلاعات انشعابات شرکتها'!$1:$1,0)),0)</f>
        <v>0</v>
      </c>
      <c r="R345" s="188">
        <f>IFERROR(INDEX('اطلاعات انشعابات شرکتها'!A:BB,MATCH(A345,'اطلاعات انشعابات شرکتها'!A:A,0),MATCH(R$1,'اطلاعات انشعابات شرکتها'!$1:$1,0)),0)</f>
        <v>0</v>
      </c>
      <c r="S345" s="265"/>
      <c r="T345" s="188">
        <f>IFERROR(INDEX('قرائت کنتور'!A:AZ,MATCH(A345&amp;"-"&amp;T$1,'قرائت کنتور'!B:B,0),MATCH(G345,'قرائت کنتور'!$1:$1,0)),0)</f>
        <v>0</v>
      </c>
      <c r="U345" s="188">
        <f>IFERROR(INDEX('قرائت کنتور'!A:AZ,MATCH(A345&amp;"-"&amp;U$1,'قرائت کنتور'!B:B,0),MATCH(L345,'قرائت کنتور'!$1:$1,0)),0)</f>
        <v>0</v>
      </c>
      <c r="V345" s="188">
        <f>IFERROR(INDEX('قرائت کنتور'!A:AZ,MATCH(A345&amp;"-"&amp;U$1,'قرائت کنتور'!B:B,0),MATCH(G345,'قرائت کنتور'!$1:$1,0)),0)</f>
        <v>0</v>
      </c>
      <c r="W345" s="188">
        <f>IFERROR(INDEX('قرائت کنتور'!A:AZ,MATCH(A345&amp;"-"&amp;W$1,'قرائت کنتور'!B:B,0),MATCH(L345,'قرائت کنتور'!$1:$1,0)),0)</f>
        <v>0</v>
      </c>
      <c r="X345" s="188">
        <f>IFERROR(INDEX('قرائت کنتور'!A:AZ,MATCH(A345&amp;"-"&amp;W$1,'قرائت کنتور'!B:B,0),MATCH(G345,'قرائت کنتور'!$1:$1,0)),0)</f>
        <v>0</v>
      </c>
      <c r="Y345" s="188">
        <f>IFERROR(INDEX('قرائت کنتور'!A:AZ,MATCH(A345&amp;"-"&amp;Y$1,'قرائت کنتور'!B:B,0),MATCH(L345,'قرائت کنتور'!$1:$1,0)),0)</f>
        <v>0</v>
      </c>
      <c r="Z345" s="188">
        <f>IFERROR(INDEX('قرائت کنتور'!A:AZ,MATCH(A345&amp;"-"&amp;Y$1,'قرائت کنتور'!B:B,0),MATCH(G345,'قرائت کنتور'!$1:$1,0)),0)</f>
        <v>0</v>
      </c>
      <c r="AA345" s="188">
        <f>IFERROR(INDEX('قرائت کنتور'!A:AZ,MATCH(A345&amp;"-"&amp;AA$1,'قرائت کنتور'!B:B,0),MATCH(L345,'قرائت کنتور'!$1:$1,0)),0)</f>
        <v>0</v>
      </c>
      <c r="AB345" s="188">
        <f>IFERROR(INDEX('قرائت کنتور'!A:AZ,MATCH(A345&amp;"-"&amp;AA$1,'قرائت کنتور'!B:B,0),MATCH(G345,'قرائت کنتور'!$1:$1,0)),0)</f>
        <v>0</v>
      </c>
      <c r="AC345" s="265"/>
      <c r="AD345" s="188">
        <f t="shared" si="120"/>
        <v>0</v>
      </c>
      <c r="AE345" s="188">
        <f t="shared" si="121"/>
        <v>0</v>
      </c>
      <c r="AF345" s="188">
        <f t="shared" si="122"/>
        <v>0</v>
      </c>
      <c r="AG345" s="188">
        <f t="shared" si="123"/>
        <v>0</v>
      </c>
      <c r="AH345" s="188">
        <f t="shared" si="124"/>
        <v>0</v>
      </c>
      <c r="AI345" s="188">
        <f t="shared" si="125"/>
        <v>0</v>
      </c>
      <c r="AJ345" s="188" t="str">
        <f t="shared" si="126"/>
        <v>0</v>
      </c>
      <c r="AK345" s="265"/>
      <c r="AL345" s="254" t="str">
        <f t="shared" si="127"/>
        <v>---</v>
      </c>
      <c r="AM345" s="254" t="str">
        <f t="shared" si="128"/>
        <v>---</v>
      </c>
      <c r="AN345" s="265"/>
      <c r="AO345" s="188" t="str">
        <f>IFERROR(INDEX('تعرفه ها'!A:Z,MATCH(P345&amp;"-"&amp;AO$1,'تعرفه ها'!C:C,0),MATCH(F345,'تعرفه ها'!$2:$2,0),1),"---")</f>
        <v>---</v>
      </c>
      <c r="AP345" s="188" t="str">
        <f>IFERROR(INDEX('تعرفه ها'!A:Z,MATCH(P345&amp;"-"&amp;AP$1,'تعرفه ها'!C:C,0),MATCH(F345,'تعرفه ها'!$2:$2,0),1),"---")</f>
        <v>---</v>
      </c>
      <c r="AQ345" s="188" t="str">
        <f>IFERROR(INDEX('تعرفه ها'!A:Z,MATCH(P345&amp;"-"&amp;AQ$1,'تعرفه ها'!C:C,0),MATCH(F345,'تعرفه ها'!$2:$2,0),1),"---")</f>
        <v>---</v>
      </c>
      <c r="AR345" s="188" t="str">
        <f>IFERROR(INDEX('تعرفه ها'!A:Z,MATCH(P345&amp;"-"&amp;AR$1,'تعرفه ها'!C:C,0),MATCH(F345,'تعرفه ها'!$2:$2,0),1),"---")</f>
        <v>---</v>
      </c>
      <c r="AS345" s="265"/>
      <c r="AT345" s="415" t="str">
        <f t="shared" si="129"/>
        <v>---</v>
      </c>
      <c r="AU345" s="415" t="str">
        <f t="shared" si="130"/>
        <v>---</v>
      </c>
      <c r="AV345" s="415" t="str">
        <f t="shared" si="131"/>
        <v>---</v>
      </c>
      <c r="AW345" s="415" t="str">
        <f t="shared" si="132"/>
        <v>---</v>
      </c>
      <c r="AX345" s="415" t="str">
        <f t="shared" si="133"/>
        <v>---</v>
      </c>
      <c r="AY345" s="415" t="str">
        <f>IFERROR(AH345*INDEX('تعرفه ها'!A:Z,MATCH("عوارض برق به ازاء هر کیلووات",'تعرفه ها'!$C:$C,0),MATCH(F345,'تعرفه ها'!$2:$2,0)),"---")</f>
        <v>---</v>
      </c>
      <c r="AZ345" s="415" t="str">
        <f t="shared" si="134"/>
        <v>---</v>
      </c>
      <c r="BA345" s="415" t="str">
        <f>IFERROR(ROUND(((AX345+AY345+AZ345)*INDEX('تعرفه ها'!A:Z,MATCH("هزینه نگهداری و تعمیرات شبکه برق",'تعرفه ها'!$C:$C,0),MATCH(F345,'تعرفه ها'!$2:$2,0))/100),0),"---")</f>
        <v>---</v>
      </c>
      <c r="BB345" s="415">
        <f>IFERROR(IF(P345="دیماندی",ROUND(AJ345*INDEX('تعرفه ها'!A:Z,MATCH(BB$1,'تعرفه ها'!$C:$C,0),MATCH(F345,'تعرفه ها'!$2:$2,0))*J345/30,0),0),"---")</f>
        <v>0</v>
      </c>
      <c r="BC345" s="415"/>
      <c r="BD345" s="54" t="str">
        <f>IFERROR(IF(INDEX('اطلاعات دوره'!A:Z,MATCH(G345,'اطلاعات دوره'!C:C,0),MATCH("برق",'اطلاعات دوره'!$1:$1,0))="دارد",ROUND(AX345*INDEX('تعرفه ها'!A:Z,MATCH("پیک فصلی برق",'تعرفه ها'!$C:$C,0),MATCH(F345,'تعرفه ها'!$2:$2,0))/100,0),0),"---")</f>
        <v>---</v>
      </c>
      <c r="BE345" s="415" t="str">
        <f>IFERROR(ROUND(((AX345+AY345+AZ345+BA345+BB345+BC345+BD345)*INDEX('تعرفه ها'!A:Z,MATCH("مالیات برق",'تعرفه ها'!$C:$C,0),MATCH(F345,'تعرفه ها'!$2:$2,0))/100),0),"---")</f>
        <v>---</v>
      </c>
      <c r="BF345" s="415" t="str">
        <f t="shared" si="135"/>
        <v>---</v>
      </c>
      <c r="BG345" s="415" t="str">
        <f t="shared" si="139"/>
        <v>---</v>
      </c>
      <c r="BH345" s="415" t="str">
        <f t="shared" si="136"/>
        <v>---</v>
      </c>
      <c r="BI345" s="54" t="str">
        <f t="shared" si="137"/>
        <v>---</v>
      </c>
      <c r="BJ345" s="55" t="str">
        <f t="shared" si="138"/>
        <v>---</v>
      </c>
      <c r="BK345" s="262"/>
      <c r="BL345" s="183" t="str">
        <f>IFERROR(IF(INDEX(پرداخت!A:AZ,MATCH(A345&amp;" - "&amp;"برق",پرداخت!$B:$B,0),MATCH(G345,پرداخت!$1:$1,0))="نشده","نشده","شده"),"---")</f>
        <v>---</v>
      </c>
      <c r="BN345" s="257"/>
      <c r="BO345" s="257"/>
      <c r="BP345" s="257"/>
      <c r="BQ345" s="257"/>
      <c r="BR345" s="257"/>
      <c r="BS345" s="257"/>
      <c r="BT345" s="257"/>
      <c r="BU345" s="257"/>
      <c r="BV345" s="257"/>
      <c r="BW345" s="257"/>
      <c r="BX345" s="257"/>
      <c r="BY345" s="257"/>
      <c r="BZ345" s="257"/>
      <c r="CA345" s="257"/>
      <c r="CB345" s="257"/>
      <c r="CC345" s="257"/>
      <c r="CD345" s="257"/>
      <c r="CE345" s="257"/>
      <c r="CF345" s="257"/>
      <c r="CG345" s="257"/>
      <c r="CH345"/>
      <c r="CI345"/>
      <c r="CJ345"/>
      <c r="CK345"/>
    </row>
    <row r="346" spans="1:89" ht="33.75" hidden="1">
      <c r="A346" s="170"/>
      <c r="B346" s="47">
        <f>IFERROR(INDEX('اطلاعات انشعابات شرکتها'!A:BB,MATCH(A346,'اطلاعات انشعابات شرکتها'!A:A,0),MATCH(B$1,'اطلاعات انشعابات شرکتها'!$1:$1,0)),0)</f>
        <v>0</v>
      </c>
      <c r="C346" s="48">
        <f>IFERROR(INDEX('اطلاعات انشعابات شرکتها'!A:BB,MATCH(A346,'اطلاعات انشعابات شرکتها'!A:A,0),MATCH(C$1,'اطلاعات انشعابات شرکتها'!$1:$1,0)),0)</f>
        <v>0</v>
      </c>
      <c r="D346" s="45"/>
      <c r="E346" s="171"/>
      <c r="F346" s="170"/>
      <c r="G346" s="188" t="str">
        <f t="shared" si="117"/>
        <v>/</v>
      </c>
      <c r="H346" s="188">
        <f>IFERROR(INDEX('اطلاعات دوره'!A:Z,MATCH(G346,'اطلاعات دوره'!C:C,0),MATCH(H$1,'اطلاعات دوره'!$1:$1,0)),0)</f>
        <v>0</v>
      </c>
      <c r="I346" s="188">
        <f>IFERROR(INDEX('اطلاعات دوره'!A:Z,MATCH(G346,'اطلاعات دوره'!C:C,0),MATCH(I$1,'اطلاعات دوره'!$1:$1,0)),0)</f>
        <v>0</v>
      </c>
      <c r="J346" s="188">
        <f>IFERROR(INDEX('اطلاعات دوره'!A:Z,MATCH(G346,'اطلاعات دوره'!C:C,0),MATCH(J$1,'اطلاعات دوره'!$1:$1,0)),0)</f>
        <v>0</v>
      </c>
      <c r="K346" s="265"/>
      <c r="L346" s="188" t="str">
        <f>IFERROR(INDEX('اطلاعات دوره'!A:Z,MATCH(G346,'اطلاعات دوره'!C:C,0)-1,MATCH("عنوان",'اطلاعات دوره'!$1:$1,0)),"---")</f>
        <v>---</v>
      </c>
      <c r="M346" s="188" t="str">
        <f t="shared" si="118"/>
        <v>----</v>
      </c>
      <c r="N346" s="188" t="str">
        <f t="shared" si="119"/>
        <v>-/</v>
      </c>
      <c r="O346" s="265"/>
      <c r="P346" s="188">
        <f>IFERROR(INDEX('اطلاعات انشعابات شرکتها'!A:BB,MATCH(A346,'اطلاعات انشعابات شرکتها'!A:A,0),MATCH(P$1,'اطلاعات انشعابات شرکتها'!$1:$1,0)),0)</f>
        <v>0</v>
      </c>
      <c r="Q346" s="188">
        <f>IFERROR(INDEX('اطلاعات انشعابات شرکتها'!A:BB,MATCH(A346,'اطلاعات انشعابات شرکتها'!A:A,0),MATCH(Q$1,'اطلاعات انشعابات شرکتها'!$1:$1,0)),0)</f>
        <v>0</v>
      </c>
      <c r="R346" s="188">
        <f>IFERROR(INDEX('اطلاعات انشعابات شرکتها'!A:BB,MATCH(A346,'اطلاعات انشعابات شرکتها'!A:A,0),MATCH(R$1,'اطلاعات انشعابات شرکتها'!$1:$1,0)),0)</f>
        <v>0</v>
      </c>
      <c r="S346" s="265"/>
      <c r="T346" s="188">
        <f>IFERROR(INDEX('قرائت کنتور'!A:AZ,MATCH(A346&amp;"-"&amp;T$1,'قرائت کنتور'!B:B,0),MATCH(G346,'قرائت کنتور'!$1:$1,0)),0)</f>
        <v>0</v>
      </c>
      <c r="U346" s="188">
        <f>IFERROR(INDEX('قرائت کنتور'!A:AZ,MATCH(A346&amp;"-"&amp;U$1,'قرائت کنتور'!B:B,0),MATCH(L346,'قرائت کنتور'!$1:$1,0)),0)</f>
        <v>0</v>
      </c>
      <c r="V346" s="188">
        <f>IFERROR(INDEX('قرائت کنتور'!A:AZ,MATCH(A346&amp;"-"&amp;U$1,'قرائت کنتور'!B:B,0),MATCH(G346,'قرائت کنتور'!$1:$1,0)),0)</f>
        <v>0</v>
      </c>
      <c r="W346" s="188">
        <f>IFERROR(INDEX('قرائت کنتور'!A:AZ,MATCH(A346&amp;"-"&amp;W$1,'قرائت کنتور'!B:B,0),MATCH(L346,'قرائت کنتور'!$1:$1,0)),0)</f>
        <v>0</v>
      </c>
      <c r="X346" s="188">
        <f>IFERROR(INDEX('قرائت کنتور'!A:AZ,MATCH(A346&amp;"-"&amp;W$1,'قرائت کنتور'!B:B,0),MATCH(G346,'قرائت کنتور'!$1:$1,0)),0)</f>
        <v>0</v>
      </c>
      <c r="Y346" s="188">
        <f>IFERROR(INDEX('قرائت کنتور'!A:AZ,MATCH(A346&amp;"-"&amp;Y$1,'قرائت کنتور'!B:B,0),MATCH(L346,'قرائت کنتور'!$1:$1,0)),0)</f>
        <v>0</v>
      </c>
      <c r="Z346" s="188">
        <f>IFERROR(INDEX('قرائت کنتور'!A:AZ,MATCH(A346&amp;"-"&amp;Y$1,'قرائت کنتور'!B:B,0),MATCH(G346,'قرائت کنتور'!$1:$1,0)),0)</f>
        <v>0</v>
      </c>
      <c r="AA346" s="188">
        <f>IFERROR(INDEX('قرائت کنتور'!A:AZ,MATCH(A346&amp;"-"&amp;AA$1,'قرائت کنتور'!B:B,0),MATCH(L346,'قرائت کنتور'!$1:$1,0)),0)</f>
        <v>0</v>
      </c>
      <c r="AB346" s="188">
        <f>IFERROR(INDEX('قرائت کنتور'!A:AZ,MATCH(A346&amp;"-"&amp;AA$1,'قرائت کنتور'!B:B,0),MATCH(G346,'قرائت کنتور'!$1:$1,0)),0)</f>
        <v>0</v>
      </c>
      <c r="AC346" s="265"/>
      <c r="AD346" s="188">
        <f t="shared" si="120"/>
        <v>0</v>
      </c>
      <c r="AE346" s="188">
        <f t="shared" si="121"/>
        <v>0</v>
      </c>
      <c r="AF346" s="188">
        <f t="shared" si="122"/>
        <v>0</v>
      </c>
      <c r="AG346" s="188">
        <f t="shared" si="123"/>
        <v>0</v>
      </c>
      <c r="AH346" s="188">
        <f t="shared" si="124"/>
        <v>0</v>
      </c>
      <c r="AI346" s="188">
        <f t="shared" si="125"/>
        <v>0</v>
      </c>
      <c r="AJ346" s="188" t="str">
        <f t="shared" si="126"/>
        <v>0</v>
      </c>
      <c r="AK346" s="265"/>
      <c r="AL346" s="254" t="str">
        <f t="shared" si="127"/>
        <v>---</v>
      </c>
      <c r="AM346" s="254" t="str">
        <f t="shared" si="128"/>
        <v>---</v>
      </c>
      <c r="AN346" s="265"/>
      <c r="AO346" s="188" t="str">
        <f>IFERROR(INDEX('تعرفه ها'!A:Z,MATCH(P346&amp;"-"&amp;AO$1,'تعرفه ها'!C:C,0),MATCH(F346,'تعرفه ها'!$2:$2,0),1),"---")</f>
        <v>---</v>
      </c>
      <c r="AP346" s="188" t="str">
        <f>IFERROR(INDEX('تعرفه ها'!A:Z,MATCH(P346&amp;"-"&amp;AP$1,'تعرفه ها'!C:C,0),MATCH(F346,'تعرفه ها'!$2:$2,0),1),"---")</f>
        <v>---</v>
      </c>
      <c r="AQ346" s="188" t="str">
        <f>IFERROR(INDEX('تعرفه ها'!A:Z,MATCH(P346&amp;"-"&amp;AQ$1,'تعرفه ها'!C:C,0),MATCH(F346,'تعرفه ها'!$2:$2,0),1),"---")</f>
        <v>---</v>
      </c>
      <c r="AR346" s="188" t="str">
        <f>IFERROR(INDEX('تعرفه ها'!A:Z,MATCH(P346&amp;"-"&amp;AR$1,'تعرفه ها'!C:C,0),MATCH(F346,'تعرفه ها'!$2:$2,0),1),"---")</f>
        <v>---</v>
      </c>
      <c r="AS346" s="265"/>
      <c r="AT346" s="415" t="str">
        <f t="shared" si="129"/>
        <v>---</v>
      </c>
      <c r="AU346" s="415" t="str">
        <f t="shared" si="130"/>
        <v>---</v>
      </c>
      <c r="AV346" s="415" t="str">
        <f t="shared" si="131"/>
        <v>---</v>
      </c>
      <c r="AW346" s="415" t="str">
        <f t="shared" si="132"/>
        <v>---</v>
      </c>
      <c r="AX346" s="415" t="str">
        <f t="shared" si="133"/>
        <v>---</v>
      </c>
      <c r="AY346" s="415" t="str">
        <f>IFERROR(AH346*INDEX('تعرفه ها'!A:Z,MATCH("عوارض برق به ازاء هر کیلووات",'تعرفه ها'!$C:$C,0),MATCH(F346,'تعرفه ها'!$2:$2,0)),"---")</f>
        <v>---</v>
      </c>
      <c r="AZ346" s="415" t="str">
        <f t="shared" si="134"/>
        <v>---</v>
      </c>
      <c r="BA346" s="415" t="str">
        <f>IFERROR(ROUND(((AX346+AY346+AZ346)*INDEX('تعرفه ها'!A:Z,MATCH("هزینه نگهداری و تعمیرات شبکه برق",'تعرفه ها'!$C:$C,0),MATCH(F346,'تعرفه ها'!$2:$2,0))/100),0),"---")</f>
        <v>---</v>
      </c>
      <c r="BB346" s="415">
        <f>IFERROR(IF(P346="دیماندی",ROUND(AJ346*INDEX('تعرفه ها'!A:Z,MATCH(BB$1,'تعرفه ها'!$C:$C,0),MATCH(F346,'تعرفه ها'!$2:$2,0))*J346/30,0),0),"---")</f>
        <v>0</v>
      </c>
      <c r="BC346" s="415"/>
      <c r="BD346" s="54" t="str">
        <f>IFERROR(IF(INDEX('اطلاعات دوره'!A:Z,MATCH(G346,'اطلاعات دوره'!C:C,0),MATCH("برق",'اطلاعات دوره'!$1:$1,0))="دارد",ROUND(AX346*INDEX('تعرفه ها'!A:Z,MATCH("پیک فصلی برق",'تعرفه ها'!$C:$C,0),MATCH(F346,'تعرفه ها'!$2:$2,0))/100,0),0),"---")</f>
        <v>---</v>
      </c>
      <c r="BE346" s="415" t="str">
        <f>IFERROR(ROUND(((AX346+AY346+AZ346+BA346+BB346+BC346+BD346)*INDEX('تعرفه ها'!A:Z,MATCH("مالیات برق",'تعرفه ها'!$C:$C,0),MATCH(F346,'تعرفه ها'!$2:$2,0))/100),0),"---")</f>
        <v>---</v>
      </c>
      <c r="BF346" s="415" t="str">
        <f t="shared" si="135"/>
        <v>---</v>
      </c>
      <c r="BG346" s="415" t="str">
        <f t="shared" si="139"/>
        <v>---</v>
      </c>
      <c r="BH346" s="415" t="str">
        <f t="shared" si="136"/>
        <v>---</v>
      </c>
      <c r="BI346" s="54" t="str">
        <f t="shared" si="137"/>
        <v>---</v>
      </c>
      <c r="BJ346" s="55" t="str">
        <f t="shared" si="138"/>
        <v>---</v>
      </c>
      <c r="BK346" s="262"/>
      <c r="BL346" s="183" t="str">
        <f>IFERROR(IF(INDEX(پرداخت!A:AZ,MATCH(A346&amp;" - "&amp;"برق",پرداخت!$B:$B,0),MATCH(G346,پرداخت!$1:$1,0))="نشده","نشده","شده"),"---")</f>
        <v>---</v>
      </c>
      <c r="BN346" s="257"/>
      <c r="BO346" s="257"/>
      <c r="BP346" s="257"/>
      <c r="BQ346" s="257"/>
      <c r="BR346" s="257"/>
      <c r="BS346" s="257"/>
      <c r="BT346" s="257"/>
      <c r="BU346" s="257"/>
      <c r="BV346" s="257"/>
      <c r="BW346" s="257"/>
      <c r="BX346" s="257"/>
      <c r="BY346" s="257"/>
      <c r="BZ346" s="257"/>
      <c r="CA346" s="257"/>
      <c r="CB346" s="257"/>
      <c r="CC346" s="257"/>
      <c r="CD346" s="257"/>
      <c r="CE346" s="257"/>
      <c r="CF346" s="257"/>
      <c r="CG346" s="257"/>
      <c r="CH346"/>
      <c r="CI346"/>
      <c r="CJ346"/>
      <c r="CK346"/>
    </row>
    <row r="347" spans="1:89" ht="33.75" hidden="1">
      <c r="A347" s="170"/>
      <c r="B347" s="47">
        <f>IFERROR(INDEX('اطلاعات انشعابات شرکتها'!A:BB,MATCH(A347,'اطلاعات انشعابات شرکتها'!A:A,0),MATCH(B$1,'اطلاعات انشعابات شرکتها'!$1:$1,0)),0)</f>
        <v>0</v>
      </c>
      <c r="C347" s="48">
        <f>IFERROR(INDEX('اطلاعات انشعابات شرکتها'!A:BB,MATCH(A347,'اطلاعات انشعابات شرکتها'!A:A,0),MATCH(C$1,'اطلاعات انشعابات شرکتها'!$1:$1,0)),0)</f>
        <v>0</v>
      </c>
      <c r="D347" s="45"/>
      <c r="E347" s="171"/>
      <c r="F347" s="170"/>
      <c r="G347" s="188" t="str">
        <f t="shared" si="117"/>
        <v>/</v>
      </c>
      <c r="H347" s="188">
        <f>IFERROR(INDEX('اطلاعات دوره'!A:Z,MATCH(G347,'اطلاعات دوره'!C:C,0),MATCH(H$1,'اطلاعات دوره'!$1:$1,0)),0)</f>
        <v>0</v>
      </c>
      <c r="I347" s="188">
        <f>IFERROR(INDEX('اطلاعات دوره'!A:Z,MATCH(G347,'اطلاعات دوره'!C:C,0),MATCH(I$1,'اطلاعات دوره'!$1:$1,0)),0)</f>
        <v>0</v>
      </c>
      <c r="J347" s="188">
        <f>IFERROR(INDEX('اطلاعات دوره'!A:Z,MATCH(G347,'اطلاعات دوره'!C:C,0),MATCH(J$1,'اطلاعات دوره'!$1:$1,0)),0)</f>
        <v>0</v>
      </c>
      <c r="K347" s="265"/>
      <c r="L347" s="188" t="str">
        <f>IFERROR(INDEX('اطلاعات دوره'!A:Z,MATCH(G347,'اطلاعات دوره'!C:C,0)-1,MATCH("عنوان",'اطلاعات دوره'!$1:$1,0)),"---")</f>
        <v>---</v>
      </c>
      <c r="M347" s="188" t="str">
        <f t="shared" si="118"/>
        <v>----</v>
      </c>
      <c r="N347" s="188" t="str">
        <f t="shared" si="119"/>
        <v>-/</v>
      </c>
      <c r="O347" s="265"/>
      <c r="P347" s="188">
        <f>IFERROR(INDEX('اطلاعات انشعابات شرکتها'!A:BB,MATCH(A347,'اطلاعات انشعابات شرکتها'!A:A,0),MATCH(P$1,'اطلاعات انشعابات شرکتها'!$1:$1,0)),0)</f>
        <v>0</v>
      </c>
      <c r="Q347" s="188">
        <f>IFERROR(INDEX('اطلاعات انشعابات شرکتها'!A:BB,MATCH(A347,'اطلاعات انشعابات شرکتها'!A:A,0),MATCH(Q$1,'اطلاعات انشعابات شرکتها'!$1:$1,0)),0)</f>
        <v>0</v>
      </c>
      <c r="R347" s="188">
        <f>IFERROR(INDEX('اطلاعات انشعابات شرکتها'!A:BB,MATCH(A347,'اطلاعات انشعابات شرکتها'!A:A,0),MATCH(R$1,'اطلاعات انشعابات شرکتها'!$1:$1,0)),0)</f>
        <v>0</v>
      </c>
      <c r="S347" s="265"/>
      <c r="T347" s="188">
        <f>IFERROR(INDEX('قرائت کنتور'!A:AZ,MATCH(A347&amp;"-"&amp;T$1,'قرائت کنتور'!B:B,0),MATCH(G347,'قرائت کنتور'!$1:$1,0)),0)</f>
        <v>0</v>
      </c>
      <c r="U347" s="188">
        <f>IFERROR(INDEX('قرائت کنتور'!A:AZ,MATCH(A347&amp;"-"&amp;U$1,'قرائت کنتور'!B:B,0),MATCH(L347,'قرائت کنتور'!$1:$1,0)),0)</f>
        <v>0</v>
      </c>
      <c r="V347" s="188">
        <f>IFERROR(INDEX('قرائت کنتور'!A:AZ,MATCH(A347&amp;"-"&amp;U$1,'قرائت کنتور'!B:B,0),MATCH(G347,'قرائت کنتور'!$1:$1,0)),0)</f>
        <v>0</v>
      </c>
      <c r="W347" s="188">
        <f>IFERROR(INDEX('قرائت کنتور'!A:AZ,MATCH(A347&amp;"-"&amp;W$1,'قرائت کنتور'!B:B,0),MATCH(L347,'قرائت کنتور'!$1:$1,0)),0)</f>
        <v>0</v>
      </c>
      <c r="X347" s="188">
        <f>IFERROR(INDEX('قرائت کنتور'!A:AZ,MATCH(A347&amp;"-"&amp;W$1,'قرائت کنتور'!B:B,0),MATCH(G347,'قرائت کنتور'!$1:$1,0)),0)</f>
        <v>0</v>
      </c>
      <c r="Y347" s="188">
        <f>IFERROR(INDEX('قرائت کنتور'!A:AZ,MATCH(A347&amp;"-"&amp;Y$1,'قرائت کنتور'!B:B,0),MATCH(L347,'قرائت کنتور'!$1:$1,0)),0)</f>
        <v>0</v>
      </c>
      <c r="Z347" s="188">
        <f>IFERROR(INDEX('قرائت کنتور'!A:AZ,MATCH(A347&amp;"-"&amp;Y$1,'قرائت کنتور'!B:B,0),MATCH(G347,'قرائت کنتور'!$1:$1,0)),0)</f>
        <v>0</v>
      </c>
      <c r="AA347" s="188">
        <f>IFERROR(INDEX('قرائت کنتور'!A:AZ,MATCH(A347&amp;"-"&amp;AA$1,'قرائت کنتور'!B:B,0),MATCH(L347,'قرائت کنتور'!$1:$1,0)),0)</f>
        <v>0</v>
      </c>
      <c r="AB347" s="188">
        <f>IFERROR(INDEX('قرائت کنتور'!A:AZ,MATCH(A347&amp;"-"&amp;AA$1,'قرائت کنتور'!B:B,0),MATCH(G347,'قرائت کنتور'!$1:$1,0)),0)</f>
        <v>0</v>
      </c>
      <c r="AC347" s="265"/>
      <c r="AD347" s="188">
        <f t="shared" si="120"/>
        <v>0</v>
      </c>
      <c r="AE347" s="188">
        <f t="shared" si="121"/>
        <v>0</v>
      </c>
      <c r="AF347" s="188">
        <f t="shared" si="122"/>
        <v>0</v>
      </c>
      <c r="AG347" s="188">
        <f t="shared" si="123"/>
        <v>0</v>
      </c>
      <c r="AH347" s="188">
        <f t="shared" si="124"/>
        <v>0</v>
      </c>
      <c r="AI347" s="188">
        <f t="shared" si="125"/>
        <v>0</v>
      </c>
      <c r="AJ347" s="188" t="str">
        <f t="shared" si="126"/>
        <v>0</v>
      </c>
      <c r="AK347" s="265"/>
      <c r="AL347" s="254" t="str">
        <f t="shared" si="127"/>
        <v>---</v>
      </c>
      <c r="AM347" s="254" t="str">
        <f t="shared" si="128"/>
        <v>---</v>
      </c>
      <c r="AN347" s="265"/>
      <c r="AO347" s="188" t="str">
        <f>IFERROR(INDEX('تعرفه ها'!A:Z,MATCH(P347&amp;"-"&amp;AO$1,'تعرفه ها'!C:C,0),MATCH(F347,'تعرفه ها'!$2:$2,0),1),"---")</f>
        <v>---</v>
      </c>
      <c r="AP347" s="188" t="str">
        <f>IFERROR(INDEX('تعرفه ها'!A:Z,MATCH(P347&amp;"-"&amp;AP$1,'تعرفه ها'!C:C,0),MATCH(F347,'تعرفه ها'!$2:$2,0),1),"---")</f>
        <v>---</v>
      </c>
      <c r="AQ347" s="188" t="str">
        <f>IFERROR(INDEX('تعرفه ها'!A:Z,MATCH(P347&amp;"-"&amp;AQ$1,'تعرفه ها'!C:C,0),MATCH(F347,'تعرفه ها'!$2:$2,0),1),"---")</f>
        <v>---</v>
      </c>
      <c r="AR347" s="188" t="str">
        <f>IFERROR(INDEX('تعرفه ها'!A:Z,MATCH(P347&amp;"-"&amp;AR$1,'تعرفه ها'!C:C,0),MATCH(F347,'تعرفه ها'!$2:$2,0),1),"---")</f>
        <v>---</v>
      </c>
      <c r="AS347" s="265"/>
      <c r="AT347" s="415" t="str">
        <f t="shared" si="129"/>
        <v>---</v>
      </c>
      <c r="AU347" s="415" t="str">
        <f t="shared" si="130"/>
        <v>---</v>
      </c>
      <c r="AV347" s="415" t="str">
        <f t="shared" si="131"/>
        <v>---</v>
      </c>
      <c r="AW347" s="415" t="str">
        <f t="shared" si="132"/>
        <v>---</v>
      </c>
      <c r="AX347" s="415" t="str">
        <f t="shared" si="133"/>
        <v>---</v>
      </c>
      <c r="AY347" s="415" t="str">
        <f>IFERROR(AH347*INDEX('تعرفه ها'!A:Z,MATCH("عوارض برق به ازاء هر کیلووات",'تعرفه ها'!$C:$C,0),MATCH(F347,'تعرفه ها'!$2:$2,0)),"---")</f>
        <v>---</v>
      </c>
      <c r="AZ347" s="415" t="str">
        <f t="shared" si="134"/>
        <v>---</v>
      </c>
      <c r="BA347" s="415" t="str">
        <f>IFERROR(ROUND(((AX347+AY347+AZ347)*INDEX('تعرفه ها'!A:Z,MATCH("هزینه نگهداری و تعمیرات شبکه برق",'تعرفه ها'!$C:$C,0),MATCH(F347,'تعرفه ها'!$2:$2,0))/100),0),"---")</f>
        <v>---</v>
      </c>
      <c r="BB347" s="415">
        <f>IFERROR(IF(P347="دیماندی",ROUND(AJ347*INDEX('تعرفه ها'!A:Z,MATCH(BB$1,'تعرفه ها'!$C:$C,0),MATCH(F347,'تعرفه ها'!$2:$2,0))*J347/30,0),0),"---")</f>
        <v>0</v>
      </c>
      <c r="BC347" s="415"/>
      <c r="BD347" s="54" t="str">
        <f>IFERROR(IF(INDEX('اطلاعات دوره'!A:Z,MATCH(G347,'اطلاعات دوره'!C:C,0),MATCH("برق",'اطلاعات دوره'!$1:$1,0))="دارد",ROUND(AX347*INDEX('تعرفه ها'!A:Z,MATCH("پیک فصلی برق",'تعرفه ها'!$C:$C,0),MATCH(F347,'تعرفه ها'!$2:$2,0))/100,0),0),"---")</f>
        <v>---</v>
      </c>
      <c r="BE347" s="415" t="str">
        <f>IFERROR(ROUND(((AX347+AY347+AZ347+BA347+BB347+BC347+BD347)*INDEX('تعرفه ها'!A:Z,MATCH("مالیات برق",'تعرفه ها'!$C:$C,0),MATCH(F347,'تعرفه ها'!$2:$2,0))/100),0),"---")</f>
        <v>---</v>
      </c>
      <c r="BF347" s="415" t="str">
        <f t="shared" si="135"/>
        <v>---</v>
      </c>
      <c r="BG347" s="415" t="str">
        <f t="shared" si="139"/>
        <v>---</v>
      </c>
      <c r="BH347" s="415" t="str">
        <f t="shared" si="136"/>
        <v>---</v>
      </c>
      <c r="BI347" s="54" t="str">
        <f t="shared" si="137"/>
        <v>---</v>
      </c>
      <c r="BJ347" s="55" t="str">
        <f t="shared" si="138"/>
        <v>---</v>
      </c>
      <c r="BK347" s="262"/>
      <c r="BL347" s="183" t="str">
        <f>IFERROR(IF(INDEX(پرداخت!A:AZ,MATCH(A347&amp;" - "&amp;"برق",پرداخت!$B:$B,0),MATCH(G347,پرداخت!$1:$1,0))="نشده","نشده","شده"),"---")</f>
        <v>---</v>
      </c>
      <c r="BN347" s="257"/>
      <c r="BO347" s="257"/>
      <c r="BP347" s="257"/>
      <c r="BQ347" s="257"/>
      <c r="BR347" s="257"/>
      <c r="BS347" s="257"/>
      <c r="BT347" s="257"/>
      <c r="BU347" s="257"/>
      <c r="BV347" s="257"/>
      <c r="BW347" s="257"/>
      <c r="BX347" s="257"/>
      <c r="BY347" s="257"/>
      <c r="BZ347" s="257"/>
      <c r="CA347" s="257"/>
      <c r="CB347" s="257"/>
      <c r="CC347" s="257"/>
      <c r="CD347" s="257"/>
      <c r="CE347" s="257"/>
      <c r="CF347" s="257"/>
      <c r="CG347" s="257"/>
      <c r="CH347"/>
      <c r="CI347"/>
      <c r="CJ347"/>
      <c r="CK347"/>
    </row>
    <row r="348" spans="1:89" ht="33.75" hidden="1">
      <c r="A348" s="170"/>
      <c r="B348" s="47">
        <f>IFERROR(INDEX('اطلاعات انشعابات شرکتها'!A:BB,MATCH(A348,'اطلاعات انشعابات شرکتها'!A:A,0),MATCH(B$1,'اطلاعات انشعابات شرکتها'!$1:$1,0)),0)</f>
        <v>0</v>
      </c>
      <c r="C348" s="48">
        <f>IFERROR(INDEX('اطلاعات انشعابات شرکتها'!A:BB,MATCH(A348,'اطلاعات انشعابات شرکتها'!A:A,0),MATCH(C$1,'اطلاعات انشعابات شرکتها'!$1:$1,0)),0)</f>
        <v>0</v>
      </c>
      <c r="D348" s="45"/>
      <c r="E348" s="171"/>
      <c r="F348" s="170"/>
      <c r="G348" s="188" t="str">
        <f t="shared" si="117"/>
        <v>/</v>
      </c>
      <c r="H348" s="188">
        <f>IFERROR(INDEX('اطلاعات دوره'!A:Z,MATCH(G348,'اطلاعات دوره'!C:C,0),MATCH(H$1,'اطلاعات دوره'!$1:$1,0)),0)</f>
        <v>0</v>
      </c>
      <c r="I348" s="188">
        <f>IFERROR(INDEX('اطلاعات دوره'!A:Z,MATCH(G348,'اطلاعات دوره'!C:C,0),MATCH(I$1,'اطلاعات دوره'!$1:$1,0)),0)</f>
        <v>0</v>
      </c>
      <c r="J348" s="188">
        <f>IFERROR(INDEX('اطلاعات دوره'!A:Z,MATCH(G348,'اطلاعات دوره'!C:C,0),MATCH(J$1,'اطلاعات دوره'!$1:$1,0)),0)</f>
        <v>0</v>
      </c>
      <c r="K348" s="265"/>
      <c r="L348" s="188" t="str">
        <f>IFERROR(INDEX('اطلاعات دوره'!A:Z,MATCH(G348,'اطلاعات دوره'!C:C,0)-1,MATCH("عنوان",'اطلاعات دوره'!$1:$1,0)),"---")</f>
        <v>---</v>
      </c>
      <c r="M348" s="188" t="str">
        <f t="shared" si="118"/>
        <v>----</v>
      </c>
      <c r="N348" s="188" t="str">
        <f t="shared" si="119"/>
        <v>-/</v>
      </c>
      <c r="O348" s="265"/>
      <c r="P348" s="188">
        <f>IFERROR(INDEX('اطلاعات انشعابات شرکتها'!A:BB,MATCH(A348,'اطلاعات انشعابات شرکتها'!A:A,0),MATCH(P$1,'اطلاعات انشعابات شرکتها'!$1:$1,0)),0)</f>
        <v>0</v>
      </c>
      <c r="Q348" s="188">
        <f>IFERROR(INDEX('اطلاعات انشعابات شرکتها'!A:BB,MATCH(A348,'اطلاعات انشعابات شرکتها'!A:A,0),MATCH(Q$1,'اطلاعات انشعابات شرکتها'!$1:$1,0)),0)</f>
        <v>0</v>
      </c>
      <c r="R348" s="188">
        <f>IFERROR(INDEX('اطلاعات انشعابات شرکتها'!A:BB,MATCH(A348,'اطلاعات انشعابات شرکتها'!A:A,0),MATCH(R$1,'اطلاعات انشعابات شرکتها'!$1:$1,0)),0)</f>
        <v>0</v>
      </c>
      <c r="S348" s="265"/>
      <c r="T348" s="188">
        <f>IFERROR(INDEX('قرائت کنتور'!A:AZ,MATCH(A348&amp;"-"&amp;T$1,'قرائت کنتور'!B:B,0),MATCH(G348,'قرائت کنتور'!$1:$1,0)),0)</f>
        <v>0</v>
      </c>
      <c r="U348" s="188">
        <f>IFERROR(INDEX('قرائت کنتور'!A:AZ,MATCH(A348&amp;"-"&amp;U$1,'قرائت کنتور'!B:B,0),MATCH(L348,'قرائت کنتور'!$1:$1,0)),0)</f>
        <v>0</v>
      </c>
      <c r="V348" s="188">
        <f>IFERROR(INDEX('قرائت کنتور'!A:AZ,MATCH(A348&amp;"-"&amp;U$1,'قرائت کنتور'!B:B,0),MATCH(G348,'قرائت کنتور'!$1:$1,0)),0)</f>
        <v>0</v>
      </c>
      <c r="W348" s="188">
        <f>IFERROR(INDEX('قرائت کنتور'!A:AZ,MATCH(A348&amp;"-"&amp;W$1,'قرائت کنتور'!B:B,0),MATCH(L348,'قرائت کنتور'!$1:$1,0)),0)</f>
        <v>0</v>
      </c>
      <c r="X348" s="188">
        <f>IFERROR(INDEX('قرائت کنتور'!A:AZ,MATCH(A348&amp;"-"&amp;W$1,'قرائت کنتور'!B:B,0),MATCH(G348,'قرائت کنتور'!$1:$1,0)),0)</f>
        <v>0</v>
      </c>
      <c r="Y348" s="188">
        <f>IFERROR(INDEX('قرائت کنتور'!A:AZ,MATCH(A348&amp;"-"&amp;Y$1,'قرائت کنتور'!B:B,0),MATCH(L348,'قرائت کنتور'!$1:$1,0)),0)</f>
        <v>0</v>
      </c>
      <c r="Z348" s="188">
        <f>IFERROR(INDEX('قرائت کنتور'!A:AZ,MATCH(A348&amp;"-"&amp;Y$1,'قرائت کنتور'!B:B,0),MATCH(G348,'قرائت کنتور'!$1:$1,0)),0)</f>
        <v>0</v>
      </c>
      <c r="AA348" s="188">
        <f>IFERROR(INDEX('قرائت کنتور'!A:AZ,MATCH(A348&amp;"-"&amp;AA$1,'قرائت کنتور'!B:B,0),MATCH(L348,'قرائت کنتور'!$1:$1,0)),0)</f>
        <v>0</v>
      </c>
      <c r="AB348" s="188">
        <f>IFERROR(INDEX('قرائت کنتور'!A:AZ,MATCH(A348&amp;"-"&amp;AA$1,'قرائت کنتور'!B:B,0),MATCH(G348,'قرائت کنتور'!$1:$1,0)),0)</f>
        <v>0</v>
      </c>
      <c r="AC348" s="265"/>
      <c r="AD348" s="188">
        <f t="shared" si="120"/>
        <v>0</v>
      </c>
      <c r="AE348" s="188">
        <f t="shared" si="121"/>
        <v>0</v>
      </c>
      <c r="AF348" s="188">
        <f t="shared" si="122"/>
        <v>0</v>
      </c>
      <c r="AG348" s="188">
        <f t="shared" si="123"/>
        <v>0</v>
      </c>
      <c r="AH348" s="188">
        <f t="shared" si="124"/>
        <v>0</v>
      </c>
      <c r="AI348" s="188">
        <f t="shared" si="125"/>
        <v>0</v>
      </c>
      <c r="AJ348" s="188" t="str">
        <f t="shared" si="126"/>
        <v>0</v>
      </c>
      <c r="AK348" s="265"/>
      <c r="AL348" s="254" t="str">
        <f t="shared" si="127"/>
        <v>---</v>
      </c>
      <c r="AM348" s="254" t="str">
        <f t="shared" si="128"/>
        <v>---</v>
      </c>
      <c r="AN348" s="265"/>
      <c r="AO348" s="188" t="str">
        <f>IFERROR(INDEX('تعرفه ها'!A:Z,MATCH(P348&amp;"-"&amp;AO$1,'تعرفه ها'!C:C,0),MATCH(F348,'تعرفه ها'!$2:$2,0),1),"---")</f>
        <v>---</v>
      </c>
      <c r="AP348" s="188" t="str">
        <f>IFERROR(INDEX('تعرفه ها'!A:Z,MATCH(P348&amp;"-"&amp;AP$1,'تعرفه ها'!C:C,0),MATCH(F348,'تعرفه ها'!$2:$2,0),1),"---")</f>
        <v>---</v>
      </c>
      <c r="AQ348" s="188" t="str">
        <f>IFERROR(INDEX('تعرفه ها'!A:Z,MATCH(P348&amp;"-"&amp;AQ$1,'تعرفه ها'!C:C,0),MATCH(F348,'تعرفه ها'!$2:$2,0),1),"---")</f>
        <v>---</v>
      </c>
      <c r="AR348" s="188" t="str">
        <f>IFERROR(INDEX('تعرفه ها'!A:Z,MATCH(P348&amp;"-"&amp;AR$1,'تعرفه ها'!C:C,0),MATCH(F348,'تعرفه ها'!$2:$2,0),1),"---")</f>
        <v>---</v>
      </c>
      <c r="AS348" s="265"/>
      <c r="AT348" s="415" t="str">
        <f t="shared" si="129"/>
        <v>---</v>
      </c>
      <c r="AU348" s="415" t="str">
        <f t="shared" si="130"/>
        <v>---</v>
      </c>
      <c r="AV348" s="415" t="str">
        <f t="shared" si="131"/>
        <v>---</v>
      </c>
      <c r="AW348" s="415" t="str">
        <f t="shared" si="132"/>
        <v>---</v>
      </c>
      <c r="AX348" s="415" t="str">
        <f t="shared" si="133"/>
        <v>---</v>
      </c>
      <c r="AY348" s="415" t="str">
        <f>IFERROR(AH348*INDEX('تعرفه ها'!A:Z,MATCH("عوارض برق به ازاء هر کیلووات",'تعرفه ها'!$C:$C,0),MATCH(F348,'تعرفه ها'!$2:$2,0)),"---")</f>
        <v>---</v>
      </c>
      <c r="AZ348" s="415" t="str">
        <f t="shared" si="134"/>
        <v>---</v>
      </c>
      <c r="BA348" s="415" t="str">
        <f>IFERROR(ROUND(((AX348+AY348+AZ348)*INDEX('تعرفه ها'!A:Z,MATCH("هزینه نگهداری و تعمیرات شبکه برق",'تعرفه ها'!$C:$C,0),MATCH(F348,'تعرفه ها'!$2:$2,0))/100),0),"---")</f>
        <v>---</v>
      </c>
      <c r="BB348" s="415">
        <f>IFERROR(IF(P348="دیماندی",ROUND(AJ348*INDEX('تعرفه ها'!A:Z,MATCH(BB$1,'تعرفه ها'!$C:$C,0),MATCH(F348,'تعرفه ها'!$2:$2,0))*J348/30,0),0),"---")</f>
        <v>0</v>
      </c>
      <c r="BC348" s="415"/>
      <c r="BD348" s="54" t="str">
        <f>IFERROR(IF(INDEX('اطلاعات دوره'!A:Z,MATCH(G348,'اطلاعات دوره'!C:C,0),MATCH("برق",'اطلاعات دوره'!$1:$1,0))="دارد",ROUND(AX348*INDEX('تعرفه ها'!A:Z,MATCH("پیک فصلی برق",'تعرفه ها'!$C:$C,0),MATCH(F348,'تعرفه ها'!$2:$2,0))/100,0),0),"---")</f>
        <v>---</v>
      </c>
      <c r="BE348" s="415" t="str">
        <f>IFERROR(ROUND(((AX348+AY348+AZ348+BA348+BB348+BC348+BD348)*INDEX('تعرفه ها'!A:Z,MATCH("مالیات برق",'تعرفه ها'!$C:$C,0),MATCH(F348,'تعرفه ها'!$2:$2,0))/100),0),"---")</f>
        <v>---</v>
      </c>
      <c r="BF348" s="415" t="str">
        <f t="shared" si="135"/>
        <v>---</v>
      </c>
      <c r="BG348" s="415" t="str">
        <f t="shared" si="139"/>
        <v>---</v>
      </c>
      <c r="BH348" s="415" t="str">
        <f t="shared" si="136"/>
        <v>---</v>
      </c>
      <c r="BI348" s="54" t="str">
        <f t="shared" si="137"/>
        <v>---</v>
      </c>
      <c r="BJ348" s="55" t="str">
        <f t="shared" si="138"/>
        <v>---</v>
      </c>
      <c r="BK348" s="262"/>
      <c r="BL348" s="183" t="str">
        <f>IFERROR(IF(INDEX(پرداخت!A:AZ,MATCH(A348&amp;" - "&amp;"برق",پرداخت!$B:$B,0),MATCH(G348,پرداخت!$1:$1,0))="نشده","نشده","شده"),"---")</f>
        <v>---</v>
      </c>
      <c r="BN348" s="257"/>
      <c r="BO348" s="257"/>
      <c r="BP348" s="257"/>
      <c r="BQ348" s="257"/>
      <c r="BR348" s="257"/>
      <c r="BS348" s="257"/>
      <c r="BT348" s="257"/>
      <c r="BU348" s="257"/>
      <c r="BV348" s="257"/>
      <c r="BW348" s="257"/>
      <c r="BX348" s="257"/>
      <c r="BY348" s="257"/>
      <c r="BZ348" s="257"/>
      <c r="CA348" s="257"/>
      <c r="CB348" s="257"/>
      <c r="CC348" s="257"/>
      <c r="CD348" s="257"/>
      <c r="CE348" s="257"/>
      <c r="CF348" s="257"/>
      <c r="CG348" s="257"/>
      <c r="CH348"/>
      <c r="CI348"/>
      <c r="CJ348"/>
      <c r="CK348"/>
    </row>
    <row r="349" spans="1:89" ht="33.75" hidden="1">
      <c r="A349" s="170"/>
      <c r="B349" s="47">
        <f>IFERROR(INDEX('اطلاعات انشعابات شرکتها'!A:BB,MATCH(A349,'اطلاعات انشعابات شرکتها'!A:A,0),MATCH(B$1,'اطلاعات انشعابات شرکتها'!$1:$1,0)),0)</f>
        <v>0</v>
      </c>
      <c r="C349" s="48">
        <f>IFERROR(INDEX('اطلاعات انشعابات شرکتها'!A:BB,MATCH(A349,'اطلاعات انشعابات شرکتها'!A:A,0),MATCH(C$1,'اطلاعات انشعابات شرکتها'!$1:$1,0)),0)</f>
        <v>0</v>
      </c>
      <c r="D349" s="45"/>
      <c r="E349" s="171"/>
      <c r="F349" s="170"/>
      <c r="G349" s="188" t="str">
        <f t="shared" si="117"/>
        <v>/</v>
      </c>
      <c r="H349" s="188">
        <f>IFERROR(INDEX('اطلاعات دوره'!A:Z,MATCH(G349,'اطلاعات دوره'!C:C,0),MATCH(H$1,'اطلاعات دوره'!$1:$1,0)),0)</f>
        <v>0</v>
      </c>
      <c r="I349" s="188">
        <f>IFERROR(INDEX('اطلاعات دوره'!A:Z,MATCH(G349,'اطلاعات دوره'!C:C,0),MATCH(I$1,'اطلاعات دوره'!$1:$1,0)),0)</f>
        <v>0</v>
      </c>
      <c r="J349" s="188">
        <f>IFERROR(INDEX('اطلاعات دوره'!A:Z,MATCH(G349,'اطلاعات دوره'!C:C,0),MATCH(J$1,'اطلاعات دوره'!$1:$1,0)),0)</f>
        <v>0</v>
      </c>
      <c r="K349" s="265"/>
      <c r="L349" s="188" t="str">
        <f>IFERROR(INDEX('اطلاعات دوره'!A:Z,MATCH(G349,'اطلاعات دوره'!C:C,0)-1,MATCH("عنوان",'اطلاعات دوره'!$1:$1,0)),"---")</f>
        <v>---</v>
      </c>
      <c r="M349" s="188" t="str">
        <f t="shared" si="118"/>
        <v>----</v>
      </c>
      <c r="N349" s="188" t="str">
        <f t="shared" si="119"/>
        <v>-/</v>
      </c>
      <c r="O349" s="265"/>
      <c r="P349" s="188">
        <f>IFERROR(INDEX('اطلاعات انشعابات شرکتها'!A:BB,MATCH(A349,'اطلاعات انشعابات شرکتها'!A:A,0),MATCH(P$1,'اطلاعات انشعابات شرکتها'!$1:$1,0)),0)</f>
        <v>0</v>
      </c>
      <c r="Q349" s="188">
        <f>IFERROR(INDEX('اطلاعات انشعابات شرکتها'!A:BB,MATCH(A349,'اطلاعات انشعابات شرکتها'!A:A,0),MATCH(Q$1,'اطلاعات انشعابات شرکتها'!$1:$1,0)),0)</f>
        <v>0</v>
      </c>
      <c r="R349" s="188">
        <f>IFERROR(INDEX('اطلاعات انشعابات شرکتها'!A:BB,MATCH(A349,'اطلاعات انشعابات شرکتها'!A:A,0),MATCH(R$1,'اطلاعات انشعابات شرکتها'!$1:$1,0)),0)</f>
        <v>0</v>
      </c>
      <c r="S349" s="265"/>
      <c r="T349" s="188">
        <f>IFERROR(INDEX('قرائت کنتور'!A:AZ,MATCH(A349&amp;"-"&amp;T$1,'قرائت کنتور'!B:B,0),MATCH(G349,'قرائت کنتور'!$1:$1,0)),0)</f>
        <v>0</v>
      </c>
      <c r="U349" s="188">
        <f>IFERROR(INDEX('قرائت کنتور'!A:AZ,MATCH(A349&amp;"-"&amp;U$1,'قرائت کنتور'!B:B,0),MATCH(L349,'قرائت کنتور'!$1:$1,0)),0)</f>
        <v>0</v>
      </c>
      <c r="V349" s="188">
        <f>IFERROR(INDEX('قرائت کنتور'!A:AZ,MATCH(A349&amp;"-"&amp;U$1,'قرائت کنتور'!B:B,0),MATCH(G349,'قرائت کنتور'!$1:$1,0)),0)</f>
        <v>0</v>
      </c>
      <c r="W349" s="188">
        <f>IFERROR(INDEX('قرائت کنتور'!A:AZ,MATCH(A349&amp;"-"&amp;W$1,'قرائت کنتور'!B:B,0),MATCH(L349,'قرائت کنتور'!$1:$1,0)),0)</f>
        <v>0</v>
      </c>
      <c r="X349" s="188">
        <f>IFERROR(INDEX('قرائت کنتور'!A:AZ,MATCH(A349&amp;"-"&amp;W$1,'قرائت کنتور'!B:B,0),MATCH(G349,'قرائت کنتور'!$1:$1,0)),0)</f>
        <v>0</v>
      </c>
      <c r="Y349" s="188">
        <f>IFERROR(INDEX('قرائت کنتور'!A:AZ,MATCH(A349&amp;"-"&amp;Y$1,'قرائت کنتور'!B:B,0),MATCH(L349,'قرائت کنتور'!$1:$1,0)),0)</f>
        <v>0</v>
      </c>
      <c r="Z349" s="188">
        <f>IFERROR(INDEX('قرائت کنتور'!A:AZ,MATCH(A349&amp;"-"&amp;Y$1,'قرائت کنتور'!B:B,0),MATCH(G349,'قرائت کنتور'!$1:$1,0)),0)</f>
        <v>0</v>
      </c>
      <c r="AA349" s="188">
        <f>IFERROR(INDEX('قرائت کنتور'!A:AZ,MATCH(A349&amp;"-"&amp;AA$1,'قرائت کنتور'!B:B,0),MATCH(L349,'قرائت کنتور'!$1:$1,0)),0)</f>
        <v>0</v>
      </c>
      <c r="AB349" s="188">
        <f>IFERROR(INDEX('قرائت کنتور'!A:AZ,MATCH(A349&amp;"-"&amp;AA$1,'قرائت کنتور'!B:B,0),MATCH(G349,'قرائت کنتور'!$1:$1,0)),0)</f>
        <v>0</v>
      </c>
      <c r="AC349" s="265"/>
      <c r="AD349" s="188">
        <f t="shared" si="120"/>
        <v>0</v>
      </c>
      <c r="AE349" s="188">
        <f t="shared" si="121"/>
        <v>0</v>
      </c>
      <c r="AF349" s="188">
        <f t="shared" si="122"/>
        <v>0</v>
      </c>
      <c r="AG349" s="188">
        <f t="shared" si="123"/>
        <v>0</v>
      </c>
      <c r="AH349" s="188">
        <f t="shared" si="124"/>
        <v>0</v>
      </c>
      <c r="AI349" s="188">
        <f t="shared" si="125"/>
        <v>0</v>
      </c>
      <c r="AJ349" s="188" t="str">
        <f t="shared" si="126"/>
        <v>0</v>
      </c>
      <c r="AK349" s="265"/>
      <c r="AL349" s="254" t="str">
        <f t="shared" si="127"/>
        <v>---</v>
      </c>
      <c r="AM349" s="254" t="str">
        <f t="shared" si="128"/>
        <v>---</v>
      </c>
      <c r="AN349" s="265"/>
      <c r="AO349" s="188" t="str">
        <f>IFERROR(INDEX('تعرفه ها'!A:Z,MATCH(P349&amp;"-"&amp;AO$1,'تعرفه ها'!C:C,0),MATCH(F349,'تعرفه ها'!$2:$2,0),1),"---")</f>
        <v>---</v>
      </c>
      <c r="AP349" s="188" t="str">
        <f>IFERROR(INDEX('تعرفه ها'!A:Z,MATCH(P349&amp;"-"&amp;AP$1,'تعرفه ها'!C:C,0),MATCH(F349,'تعرفه ها'!$2:$2,0),1),"---")</f>
        <v>---</v>
      </c>
      <c r="AQ349" s="188" t="str">
        <f>IFERROR(INDEX('تعرفه ها'!A:Z,MATCH(P349&amp;"-"&amp;AQ$1,'تعرفه ها'!C:C,0),MATCH(F349,'تعرفه ها'!$2:$2,0),1),"---")</f>
        <v>---</v>
      </c>
      <c r="AR349" s="188" t="str">
        <f>IFERROR(INDEX('تعرفه ها'!A:Z,MATCH(P349&amp;"-"&amp;AR$1,'تعرفه ها'!C:C,0),MATCH(F349,'تعرفه ها'!$2:$2,0),1),"---")</f>
        <v>---</v>
      </c>
      <c r="AS349" s="265"/>
      <c r="AT349" s="415" t="str">
        <f t="shared" si="129"/>
        <v>---</v>
      </c>
      <c r="AU349" s="415" t="str">
        <f t="shared" si="130"/>
        <v>---</v>
      </c>
      <c r="AV349" s="415" t="str">
        <f t="shared" si="131"/>
        <v>---</v>
      </c>
      <c r="AW349" s="415" t="str">
        <f t="shared" si="132"/>
        <v>---</v>
      </c>
      <c r="AX349" s="415" t="str">
        <f t="shared" si="133"/>
        <v>---</v>
      </c>
      <c r="AY349" s="415" t="str">
        <f>IFERROR(AH349*INDEX('تعرفه ها'!A:Z,MATCH("عوارض برق به ازاء هر کیلووات",'تعرفه ها'!$C:$C,0),MATCH(F349,'تعرفه ها'!$2:$2,0)),"---")</f>
        <v>---</v>
      </c>
      <c r="AZ349" s="415" t="str">
        <f t="shared" si="134"/>
        <v>---</v>
      </c>
      <c r="BA349" s="415" t="str">
        <f>IFERROR(ROUND(((AX349+AY349+AZ349)*INDEX('تعرفه ها'!A:Z,MATCH("هزینه نگهداری و تعمیرات شبکه برق",'تعرفه ها'!$C:$C,0),MATCH(F349,'تعرفه ها'!$2:$2,0))/100),0),"---")</f>
        <v>---</v>
      </c>
      <c r="BB349" s="415">
        <f>IFERROR(IF(P349="دیماندی",ROUND(AJ349*INDEX('تعرفه ها'!A:Z,MATCH(BB$1,'تعرفه ها'!$C:$C,0),MATCH(F349,'تعرفه ها'!$2:$2,0))*J349/30,0),0),"---")</f>
        <v>0</v>
      </c>
      <c r="BC349" s="415"/>
      <c r="BD349" s="54" t="str">
        <f>IFERROR(IF(INDEX('اطلاعات دوره'!A:Z,MATCH(G349,'اطلاعات دوره'!C:C,0),MATCH("برق",'اطلاعات دوره'!$1:$1,0))="دارد",ROUND(AX349*INDEX('تعرفه ها'!A:Z,MATCH("پیک فصلی برق",'تعرفه ها'!$C:$C,0),MATCH(F349,'تعرفه ها'!$2:$2,0))/100,0),0),"---")</f>
        <v>---</v>
      </c>
      <c r="BE349" s="415" t="str">
        <f>IFERROR(ROUND(((AX349+AY349+AZ349+BA349+BB349+BC349+BD349)*INDEX('تعرفه ها'!A:Z,MATCH("مالیات برق",'تعرفه ها'!$C:$C,0),MATCH(F349,'تعرفه ها'!$2:$2,0))/100),0),"---")</f>
        <v>---</v>
      </c>
      <c r="BF349" s="415" t="str">
        <f t="shared" si="135"/>
        <v>---</v>
      </c>
      <c r="BG349" s="415" t="str">
        <f t="shared" si="139"/>
        <v>---</v>
      </c>
      <c r="BH349" s="415" t="str">
        <f t="shared" si="136"/>
        <v>---</v>
      </c>
      <c r="BI349" s="54" t="str">
        <f t="shared" si="137"/>
        <v>---</v>
      </c>
      <c r="BJ349" s="55" t="str">
        <f t="shared" si="138"/>
        <v>---</v>
      </c>
      <c r="BK349" s="262"/>
      <c r="BL349" s="183" t="str">
        <f>IFERROR(IF(INDEX(پرداخت!A:AZ,MATCH(A349&amp;" - "&amp;"برق",پرداخت!$B:$B,0),MATCH(G349,پرداخت!$1:$1,0))="نشده","نشده","شده"),"---")</f>
        <v>---</v>
      </c>
      <c r="BN349" s="257"/>
      <c r="BO349" s="257"/>
      <c r="BP349" s="257"/>
      <c r="BQ349" s="257"/>
      <c r="BR349" s="257"/>
      <c r="BS349" s="257"/>
      <c r="BT349" s="257"/>
      <c r="BU349" s="257"/>
      <c r="BV349" s="257"/>
      <c r="BW349" s="257"/>
      <c r="BX349" s="257"/>
      <c r="BY349" s="257"/>
      <c r="BZ349" s="257"/>
      <c r="CA349" s="257"/>
      <c r="CB349" s="257"/>
      <c r="CC349" s="257"/>
      <c r="CD349" s="257"/>
      <c r="CE349" s="257"/>
      <c r="CF349" s="257"/>
      <c r="CG349" s="257"/>
      <c r="CH349"/>
      <c r="CI349"/>
      <c r="CJ349"/>
      <c r="CK349"/>
    </row>
    <row r="350" spans="1:89" ht="33.75" hidden="1">
      <c r="A350" s="170"/>
      <c r="B350" s="47">
        <f>IFERROR(INDEX('اطلاعات انشعابات شرکتها'!A:BB,MATCH(A350,'اطلاعات انشعابات شرکتها'!A:A,0),MATCH(B$1,'اطلاعات انشعابات شرکتها'!$1:$1,0)),0)</f>
        <v>0</v>
      </c>
      <c r="C350" s="48">
        <f>IFERROR(INDEX('اطلاعات انشعابات شرکتها'!A:BB,MATCH(A350,'اطلاعات انشعابات شرکتها'!A:A,0),MATCH(C$1,'اطلاعات انشعابات شرکتها'!$1:$1,0)),0)</f>
        <v>0</v>
      </c>
      <c r="D350" s="45"/>
      <c r="E350" s="171"/>
      <c r="F350" s="170"/>
      <c r="G350" s="188" t="str">
        <f t="shared" si="117"/>
        <v>/</v>
      </c>
      <c r="H350" s="188">
        <f>IFERROR(INDEX('اطلاعات دوره'!A:Z,MATCH(G350,'اطلاعات دوره'!C:C,0),MATCH(H$1,'اطلاعات دوره'!$1:$1,0)),0)</f>
        <v>0</v>
      </c>
      <c r="I350" s="188">
        <f>IFERROR(INDEX('اطلاعات دوره'!A:Z,MATCH(G350,'اطلاعات دوره'!C:C,0),MATCH(I$1,'اطلاعات دوره'!$1:$1,0)),0)</f>
        <v>0</v>
      </c>
      <c r="J350" s="188">
        <f>IFERROR(INDEX('اطلاعات دوره'!A:Z,MATCH(G350,'اطلاعات دوره'!C:C,0),MATCH(J$1,'اطلاعات دوره'!$1:$1,0)),0)</f>
        <v>0</v>
      </c>
      <c r="K350" s="265"/>
      <c r="L350" s="188" t="str">
        <f>IFERROR(INDEX('اطلاعات دوره'!A:Z,MATCH(G350,'اطلاعات دوره'!C:C,0)-1,MATCH("عنوان",'اطلاعات دوره'!$1:$1,0)),"---")</f>
        <v>---</v>
      </c>
      <c r="M350" s="188" t="str">
        <f t="shared" si="118"/>
        <v>----</v>
      </c>
      <c r="N350" s="188" t="str">
        <f t="shared" si="119"/>
        <v>-/</v>
      </c>
      <c r="O350" s="265"/>
      <c r="P350" s="188">
        <f>IFERROR(INDEX('اطلاعات انشعابات شرکتها'!A:BB,MATCH(A350,'اطلاعات انشعابات شرکتها'!A:A,0),MATCH(P$1,'اطلاعات انشعابات شرکتها'!$1:$1,0)),0)</f>
        <v>0</v>
      </c>
      <c r="Q350" s="188">
        <f>IFERROR(INDEX('اطلاعات انشعابات شرکتها'!A:BB,MATCH(A350,'اطلاعات انشعابات شرکتها'!A:A,0),MATCH(Q$1,'اطلاعات انشعابات شرکتها'!$1:$1,0)),0)</f>
        <v>0</v>
      </c>
      <c r="R350" s="188">
        <f>IFERROR(INDEX('اطلاعات انشعابات شرکتها'!A:BB,MATCH(A350,'اطلاعات انشعابات شرکتها'!A:A,0),MATCH(R$1,'اطلاعات انشعابات شرکتها'!$1:$1,0)),0)</f>
        <v>0</v>
      </c>
      <c r="S350" s="265"/>
      <c r="T350" s="188">
        <f>IFERROR(INDEX('قرائت کنتور'!A:AZ,MATCH(A350&amp;"-"&amp;T$1,'قرائت کنتور'!B:B,0),MATCH(G350,'قرائت کنتور'!$1:$1,0)),0)</f>
        <v>0</v>
      </c>
      <c r="U350" s="188">
        <f>IFERROR(INDEX('قرائت کنتور'!A:AZ,MATCH(A350&amp;"-"&amp;U$1,'قرائت کنتور'!B:B,0),MATCH(L350,'قرائت کنتور'!$1:$1,0)),0)</f>
        <v>0</v>
      </c>
      <c r="V350" s="188">
        <f>IFERROR(INDEX('قرائت کنتور'!A:AZ,MATCH(A350&amp;"-"&amp;U$1,'قرائت کنتور'!B:B,0),MATCH(G350,'قرائت کنتور'!$1:$1,0)),0)</f>
        <v>0</v>
      </c>
      <c r="W350" s="188">
        <f>IFERROR(INDEX('قرائت کنتور'!A:AZ,MATCH(A350&amp;"-"&amp;W$1,'قرائت کنتور'!B:B,0),MATCH(L350,'قرائت کنتور'!$1:$1,0)),0)</f>
        <v>0</v>
      </c>
      <c r="X350" s="188">
        <f>IFERROR(INDEX('قرائت کنتور'!A:AZ,MATCH(A350&amp;"-"&amp;W$1,'قرائت کنتور'!B:B,0),MATCH(G350,'قرائت کنتور'!$1:$1,0)),0)</f>
        <v>0</v>
      </c>
      <c r="Y350" s="188">
        <f>IFERROR(INDEX('قرائت کنتور'!A:AZ,MATCH(A350&amp;"-"&amp;Y$1,'قرائت کنتور'!B:B,0),MATCH(L350,'قرائت کنتور'!$1:$1,0)),0)</f>
        <v>0</v>
      </c>
      <c r="Z350" s="188">
        <f>IFERROR(INDEX('قرائت کنتور'!A:AZ,MATCH(A350&amp;"-"&amp;Y$1,'قرائت کنتور'!B:B,0),MATCH(G350,'قرائت کنتور'!$1:$1,0)),0)</f>
        <v>0</v>
      </c>
      <c r="AA350" s="188">
        <f>IFERROR(INDEX('قرائت کنتور'!A:AZ,MATCH(A350&amp;"-"&amp;AA$1,'قرائت کنتور'!B:B,0),MATCH(L350,'قرائت کنتور'!$1:$1,0)),0)</f>
        <v>0</v>
      </c>
      <c r="AB350" s="188">
        <f>IFERROR(INDEX('قرائت کنتور'!A:AZ,MATCH(A350&amp;"-"&amp;AA$1,'قرائت کنتور'!B:B,0),MATCH(G350,'قرائت کنتور'!$1:$1,0)),0)</f>
        <v>0</v>
      </c>
      <c r="AC350" s="265"/>
      <c r="AD350" s="188">
        <f t="shared" si="120"/>
        <v>0</v>
      </c>
      <c r="AE350" s="188">
        <f t="shared" si="121"/>
        <v>0</v>
      </c>
      <c r="AF350" s="188">
        <f t="shared" si="122"/>
        <v>0</v>
      </c>
      <c r="AG350" s="188">
        <f t="shared" si="123"/>
        <v>0</v>
      </c>
      <c r="AH350" s="188">
        <f t="shared" si="124"/>
        <v>0</v>
      </c>
      <c r="AI350" s="188">
        <f t="shared" si="125"/>
        <v>0</v>
      </c>
      <c r="AJ350" s="188" t="str">
        <f t="shared" si="126"/>
        <v>0</v>
      </c>
      <c r="AK350" s="265"/>
      <c r="AL350" s="254" t="str">
        <f t="shared" si="127"/>
        <v>---</v>
      </c>
      <c r="AM350" s="254" t="str">
        <f t="shared" si="128"/>
        <v>---</v>
      </c>
      <c r="AN350" s="265"/>
      <c r="AO350" s="188" t="str">
        <f>IFERROR(INDEX('تعرفه ها'!A:Z,MATCH(P350&amp;"-"&amp;AO$1,'تعرفه ها'!C:C,0),MATCH(F350,'تعرفه ها'!$2:$2,0),1),"---")</f>
        <v>---</v>
      </c>
      <c r="AP350" s="188" t="str">
        <f>IFERROR(INDEX('تعرفه ها'!A:Z,MATCH(P350&amp;"-"&amp;AP$1,'تعرفه ها'!C:C,0),MATCH(F350,'تعرفه ها'!$2:$2,0),1),"---")</f>
        <v>---</v>
      </c>
      <c r="AQ350" s="188" t="str">
        <f>IFERROR(INDEX('تعرفه ها'!A:Z,MATCH(P350&amp;"-"&amp;AQ$1,'تعرفه ها'!C:C,0),MATCH(F350,'تعرفه ها'!$2:$2,0),1),"---")</f>
        <v>---</v>
      </c>
      <c r="AR350" s="188" t="str">
        <f>IFERROR(INDEX('تعرفه ها'!A:Z,MATCH(P350&amp;"-"&amp;AR$1,'تعرفه ها'!C:C,0),MATCH(F350,'تعرفه ها'!$2:$2,0),1),"---")</f>
        <v>---</v>
      </c>
      <c r="AS350" s="265"/>
      <c r="AT350" s="415" t="str">
        <f t="shared" si="129"/>
        <v>---</v>
      </c>
      <c r="AU350" s="415" t="str">
        <f t="shared" si="130"/>
        <v>---</v>
      </c>
      <c r="AV350" s="415" t="str">
        <f t="shared" si="131"/>
        <v>---</v>
      </c>
      <c r="AW350" s="415" t="str">
        <f t="shared" si="132"/>
        <v>---</v>
      </c>
      <c r="AX350" s="415" t="str">
        <f t="shared" si="133"/>
        <v>---</v>
      </c>
      <c r="AY350" s="415" t="str">
        <f>IFERROR(AH350*INDEX('تعرفه ها'!A:Z,MATCH("عوارض برق به ازاء هر کیلووات",'تعرفه ها'!$C:$C,0),MATCH(F350,'تعرفه ها'!$2:$2,0)),"---")</f>
        <v>---</v>
      </c>
      <c r="AZ350" s="415" t="str">
        <f t="shared" si="134"/>
        <v>---</v>
      </c>
      <c r="BA350" s="415" t="str">
        <f>IFERROR(ROUND(((AX350+AY350+AZ350)*INDEX('تعرفه ها'!A:Z,MATCH("هزینه نگهداری و تعمیرات شبکه برق",'تعرفه ها'!$C:$C,0),MATCH(F350,'تعرفه ها'!$2:$2,0))/100),0),"---")</f>
        <v>---</v>
      </c>
      <c r="BB350" s="415">
        <f>IFERROR(IF(P350="دیماندی",ROUND(AJ350*INDEX('تعرفه ها'!A:Z,MATCH(BB$1,'تعرفه ها'!$C:$C,0),MATCH(F350,'تعرفه ها'!$2:$2,0))*J350/30,0),0),"---")</f>
        <v>0</v>
      </c>
      <c r="BC350" s="415"/>
      <c r="BD350" s="54" t="str">
        <f>IFERROR(IF(INDEX('اطلاعات دوره'!A:Z,MATCH(G350,'اطلاعات دوره'!C:C,0),MATCH("برق",'اطلاعات دوره'!$1:$1,0))="دارد",ROUND(AX350*INDEX('تعرفه ها'!A:Z,MATCH("پیک فصلی برق",'تعرفه ها'!$C:$C,0),MATCH(F350,'تعرفه ها'!$2:$2,0))/100,0),0),"---")</f>
        <v>---</v>
      </c>
      <c r="BE350" s="415" t="str">
        <f>IFERROR(ROUND(((AX350+AY350+AZ350+BA350+BB350+BC350+BD350)*INDEX('تعرفه ها'!A:Z,MATCH("مالیات برق",'تعرفه ها'!$C:$C,0),MATCH(F350,'تعرفه ها'!$2:$2,0))/100),0),"---")</f>
        <v>---</v>
      </c>
      <c r="BF350" s="415" t="str">
        <f t="shared" si="135"/>
        <v>---</v>
      </c>
      <c r="BG350" s="415" t="str">
        <f t="shared" si="139"/>
        <v>---</v>
      </c>
      <c r="BH350" s="415" t="str">
        <f t="shared" si="136"/>
        <v>---</v>
      </c>
      <c r="BI350" s="54" t="str">
        <f t="shared" si="137"/>
        <v>---</v>
      </c>
      <c r="BJ350" s="55" t="str">
        <f t="shared" si="138"/>
        <v>---</v>
      </c>
      <c r="BK350" s="262"/>
      <c r="BL350" s="183" t="str">
        <f>IFERROR(IF(INDEX(پرداخت!A:AZ,MATCH(A350&amp;" - "&amp;"برق",پرداخت!$B:$B,0),MATCH(G350,پرداخت!$1:$1,0))="نشده","نشده","شده"),"---")</f>
        <v>---</v>
      </c>
      <c r="BN350" s="257"/>
      <c r="BO350" s="257"/>
      <c r="BP350" s="257"/>
      <c r="BQ350" s="257"/>
      <c r="BR350" s="257"/>
      <c r="BS350" s="257"/>
      <c r="BT350" s="257"/>
      <c r="BU350" s="257"/>
      <c r="BV350" s="257"/>
      <c r="BW350" s="257"/>
      <c r="BX350" s="257"/>
      <c r="BY350" s="257"/>
      <c r="BZ350" s="257"/>
      <c r="CA350" s="257"/>
      <c r="CB350" s="257"/>
      <c r="CC350" s="257"/>
      <c r="CD350" s="257"/>
      <c r="CE350" s="257"/>
      <c r="CF350" s="257"/>
      <c r="CG350" s="257"/>
      <c r="CH350"/>
      <c r="CI350"/>
      <c r="CJ350"/>
      <c r="CK350"/>
    </row>
    <row r="351" spans="1:89" ht="33.75" hidden="1">
      <c r="A351" s="170"/>
      <c r="B351" s="47">
        <f>IFERROR(INDEX('اطلاعات انشعابات شرکتها'!A:BB,MATCH(A351,'اطلاعات انشعابات شرکتها'!A:A,0),MATCH(B$1,'اطلاعات انشعابات شرکتها'!$1:$1,0)),0)</f>
        <v>0</v>
      </c>
      <c r="C351" s="48">
        <f>IFERROR(INDEX('اطلاعات انشعابات شرکتها'!A:BB,MATCH(A351,'اطلاعات انشعابات شرکتها'!A:A,0),MATCH(C$1,'اطلاعات انشعابات شرکتها'!$1:$1,0)),0)</f>
        <v>0</v>
      </c>
      <c r="D351" s="45"/>
      <c r="E351" s="171"/>
      <c r="F351" s="170"/>
      <c r="G351" s="188" t="str">
        <f t="shared" si="117"/>
        <v>/</v>
      </c>
      <c r="H351" s="188">
        <f>IFERROR(INDEX('اطلاعات دوره'!A:Z,MATCH(G351,'اطلاعات دوره'!C:C,0),MATCH(H$1,'اطلاعات دوره'!$1:$1,0)),0)</f>
        <v>0</v>
      </c>
      <c r="I351" s="188">
        <f>IFERROR(INDEX('اطلاعات دوره'!A:Z,MATCH(G351,'اطلاعات دوره'!C:C,0),MATCH(I$1,'اطلاعات دوره'!$1:$1,0)),0)</f>
        <v>0</v>
      </c>
      <c r="J351" s="188">
        <f>IFERROR(INDEX('اطلاعات دوره'!A:Z,MATCH(G351,'اطلاعات دوره'!C:C,0),MATCH(J$1,'اطلاعات دوره'!$1:$1,0)),0)</f>
        <v>0</v>
      </c>
      <c r="K351" s="265"/>
      <c r="L351" s="188" t="str">
        <f>IFERROR(INDEX('اطلاعات دوره'!A:Z,MATCH(G351,'اطلاعات دوره'!C:C,0)-1,MATCH("عنوان",'اطلاعات دوره'!$1:$1,0)),"---")</f>
        <v>---</v>
      </c>
      <c r="M351" s="188" t="str">
        <f t="shared" si="118"/>
        <v>----</v>
      </c>
      <c r="N351" s="188" t="str">
        <f t="shared" si="119"/>
        <v>-/</v>
      </c>
      <c r="O351" s="265"/>
      <c r="P351" s="188">
        <f>IFERROR(INDEX('اطلاعات انشعابات شرکتها'!A:BB,MATCH(A351,'اطلاعات انشعابات شرکتها'!A:A,0),MATCH(P$1,'اطلاعات انشعابات شرکتها'!$1:$1,0)),0)</f>
        <v>0</v>
      </c>
      <c r="Q351" s="188">
        <f>IFERROR(INDEX('اطلاعات انشعابات شرکتها'!A:BB,MATCH(A351,'اطلاعات انشعابات شرکتها'!A:A,0),MATCH(Q$1,'اطلاعات انشعابات شرکتها'!$1:$1,0)),0)</f>
        <v>0</v>
      </c>
      <c r="R351" s="188">
        <f>IFERROR(INDEX('اطلاعات انشعابات شرکتها'!A:BB,MATCH(A351,'اطلاعات انشعابات شرکتها'!A:A,0),MATCH(R$1,'اطلاعات انشعابات شرکتها'!$1:$1,0)),0)</f>
        <v>0</v>
      </c>
      <c r="S351" s="265"/>
      <c r="T351" s="188">
        <f>IFERROR(INDEX('قرائت کنتور'!A:AZ,MATCH(A351&amp;"-"&amp;T$1,'قرائت کنتور'!B:B,0),MATCH(G351,'قرائت کنتور'!$1:$1,0)),0)</f>
        <v>0</v>
      </c>
      <c r="U351" s="188">
        <f>IFERROR(INDEX('قرائت کنتور'!A:AZ,MATCH(A351&amp;"-"&amp;U$1,'قرائت کنتور'!B:B,0),MATCH(L351,'قرائت کنتور'!$1:$1,0)),0)</f>
        <v>0</v>
      </c>
      <c r="V351" s="188">
        <f>IFERROR(INDEX('قرائت کنتور'!A:AZ,MATCH(A351&amp;"-"&amp;U$1,'قرائت کنتور'!B:B,0),MATCH(G351,'قرائت کنتور'!$1:$1,0)),0)</f>
        <v>0</v>
      </c>
      <c r="W351" s="188">
        <f>IFERROR(INDEX('قرائت کنتور'!A:AZ,MATCH(A351&amp;"-"&amp;W$1,'قرائت کنتور'!B:B,0),MATCH(L351,'قرائت کنتور'!$1:$1,0)),0)</f>
        <v>0</v>
      </c>
      <c r="X351" s="188">
        <f>IFERROR(INDEX('قرائت کنتور'!A:AZ,MATCH(A351&amp;"-"&amp;W$1,'قرائت کنتور'!B:B,0),MATCH(G351,'قرائت کنتور'!$1:$1,0)),0)</f>
        <v>0</v>
      </c>
      <c r="Y351" s="188">
        <f>IFERROR(INDEX('قرائت کنتور'!A:AZ,MATCH(A351&amp;"-"&amp;Y$1,'قرائت کنتور'!B:B,0),MATCH(L351,'قرائت کنتور'!$1:$1,0)),0)</f>
        <v>0</v>
      </c>
      <c r="Z351" s="188">
        <f>IFERROR(INDEX('قرائت کنتور'!A:AZ,MATCH(A351&amp;"-"&amp;Y$1,'قرائت کنتور'!B:B,0),MATCH(G351,'قرائت کنتور'!$1:$1,0)),0)</f>
        <v>0</v>
      </c>
      <c r="AA351" s="188">
        <f>IFERROR(INDEX('قرائت کنتور'!A:AZ,MATCH(A351&amp;"-"&amp;AA$1,'قرائت کنتور'!B:B,0),MATCH(L351,'قرائت کنتور'!$1:$1,0)),0)</f>
        <v>0</v>
      </c>
      <c r="AB351" s="188">
        <f>IFERROR(INDEX('قرائت کنتور'!A:AZ,MATCH(A351&amp;"-"&amp;AA$1,'قرائت کنتور'!B:B,0),MATCH(G351,'قرائت کنتور'!$1:$1,0)),0)</f>
        <v>0</v>
      </c>
      <c r="AC351" s="265"/>
      <c r="AD351" s="188">
        <f t="shared" si="120"/>
        <v>0</v>
      </c>
      <c r="AE351" s="188">
        <f t="shared" si="121"/>
        <v>0</v>
      </c>
      <c r="AF351" s="188">
        <f t="shared" si="122"/>
        <v>0</v>
      </c>
      <c r="AG351" s="188">
        <f t="shared" si="123"/>
        <v>0</v>
      </c>
      <c r="AH351" s="188">
        <f t="shared" si="124"/>
        <v>0</v>
      </c>
      <c r="AI351" s="188">
        <f t="shared" si="125"/>
        <v>0</v>
      </c>
      <c r="AJ351" s="188" t="str">
        <f t="shared" si="126"/>
        <v>0</v>
      </c>
      <c r="AK351" s="265"/>
      <c r="AL351" s="254" t="str">
        <f t="shared" si="127"/>
        <v>---</v>
      </c>
      <c r="AM351" s="254" t="str">
        <f t="shared" si="128"/>
        <v>---</v>
      </c>
      <c r="AN351" s="265"/>
      <c r="AO351" s="188" t="str">
        <f>IFERROR(INDEX('تعرفه ها'!A:Z,MATCH(P351&amp;"-"&amp;AO$1,'تعرفه ها'!C:C,0),MATCH(F351,'تعرفه ها'!$2:$2,0),1),"---")</f>
        <v>---</v>
      </c>
      <c r="AP351" s="188" t="str">
        <f>IFERROR(INDEX('تعرفه ها'!A:Z,MATCH(P351&amp;"-"&amp;AP$1,'تعرفه ها'!C:C,0),MATCH(F351,'تعرفه ها'!$2:$2,0),1),"---")</f>
        <v>---</v>
      </c>
      <c r="AQ351" s="188" t="str">
        <f>IFERROR(INDEX('تعرفه ها'!A:Z,MATCH(P351&amp;"-"&amp;AQ$1,'تعرفه ها'!C:C,0),MATCH(F351,'تعرفه ها'!$2:$2,0),1),"---")</f>
        <v>---</v>
      </c>
      <c r="AR351" s="188" t="str">
        <f>IFERROR(INDEX('تعرفه ها'!A:Z,MATCH(P351&amp;"-"&amp;AR$1,'تعرفه ها'!C:C,0),MATCH(F351,'تعرفه ها'!$2:$2,0),1),"---")</f>
        <v>---</v>
      </c>
      <c r="AS351" s="265"/>
      <c r="AT351" s="415" t="str">
        <f t="shared" si="129"/>
        <v>---</v>
      </c>
      <c r="AU351" s="415" t="str">
        <f t="shared" si="130"/>
        <v>---</v>
      </c>
      <c r="AV351" s="415" t="str">
        <f t="shared" si="131"/>
        <v>---</v>
      </c>
      <c r="AW351" s="415" t="str">
        <f t="shared" si="132"/>
        <v>---</v>
      </c>
      <c r="AX351" s="415" t="str">
        <f t="shared" si="133"/>
        <v>---</v>
      </c>
      <c r="AY351" s="415" t="str">
        <f>IFERROR(AH351*INDEX('تعرفه ها'!A:Z,MATCH("عوارض برق به ازاء هر کیلووات",'تعرفه ها'!$C:$C,0),MATCH(F351,'تعرفه ها'!$2:$2,0)),"---")</f>
        <v>---</v>
      </c>
      <c r="AZ351" s="415" t="str">
        <f t="shared" si="134"/>
        <v>---</v>
      </c>
      <c r="BA351" s="415" t="str">
        <f>IFERROR(ROUND(((AX351+AY351+AZ351)*INDEX('تعرفه ها'!A:Z,MATCH("هزینه نگهداری و تعمیرات شبکه برق",'تعرفه ها'!$C:$C,0),MATCH(F351,'تعرفه ها'!$2:$2,0))/100),0),"---")</f>
        <v>---</v>
      </c>
      <c r="BB351" s="415">
        <f>IFERROR(IF(P351="دیماندی",ROUND(AJ351*INDEX('تعرفه ها'!A:Z,MATCH(BB$1,'تعرفه ها'!$C:$C,0),MATCH(F351,'تعرفه ها'!$2:$2,0))*J351/30,0),0),"---")</f>
        <v>0</v>
      </c>
      <c r="BC351" s="415"/>
      <c r="BD351" s="54" t="str">
        <f>IFERROR(IF(INDEX('اطلاعات دوره'!A:Z,MATCH(G351,'اطلاعات دوره'!C:C,0),MATCH("برق",'اطلاعات دوره'!$1:$1,0))="دارد",ROUND(AX351*INDEX('تعرفه ها'!A:Z,MATCH("پیک فصلی برق",'تعرفه ها'!$C:$C,0),MATCH(F351,'تعرفه ها'!$2:$2,0))/100,0),0),"---")</f>
        <v>---</v>
      </c>
      <c r="BE351" s="415" t="str">
        <f>IFERROR(ROUND(((AX351+AY351+AZ351+BA351+BB351+BC351+BD351)*INDEX('تعرفه ها'!A:Z,MATCH("مالیات برق",'تعرفه ها'!$C:$C,0),MATCH(F351,'تعرفه ها'!$2:$2,0))/100),0),"---")</f>
        <v>---</v>
      </c>
      <c r="BF351" s="415" t="str">
        <f t="shared" si="135"/>
        <v>---</v>
      </c>
      <c r="BG351" s="415" t="str">
        <f t="shared" si="139"/>
        <v>---</v>
      </c>
      <c r="BH351" s="415" t="str">
        <f t="shared" si="136"/>
        <v>---</v>
      </c>
      <c r="BI351" s="54" t="str">
        <f t="shared" si="137"/>
        <v>---</v>
      </c>
      <c r="BJ351" s="55" t="str">
        <f t="shared" si="138"/>
        <v>---</v>
      </c>
      <c r="BK351" s="262"/>
      <c r="BL351" s="183" t="str">
        <f>IFERROR(IF(INDEX(پرداخت!A:AZ,MATCH(A351&amp;" - "&amp;"برق",پرداخت!$B:$B,0),MATCH(G351,پرداخت!$1:$1,0))="نشده","نشده","شده"),"---")</f>
        <v>---</v>
      </c>
      <c r="BN351" s="257"/>
      <c r="BO351" s="257"/>
      <c r="BP351" s="257"/>
      <c r="BQ351" s="257"/>
      <c r="BR351" s="257"/>
      <c r="BS351" s="257"/>
      <c r="BT351" s="257"/>
      <c r="BU351" s="257"/>
      <c r="BV351" s="257"/>
      <c r="BW351" s="257"/>
      <c r="BX351" s="257"/>
      <c r="BY351" s="257"/>
      <c r="BZ351" s="257"/>
      <c r="CA351" s="257"/>
      <c r="CB351" s="257"/>
      <c r="CC351" s="257"/>
      <c r="CD351" s="257"/>
      <c r="CE351" s="257"/>
      <c r="CF351" s="257"/>
      <c r="CG351" s="257"/>
      <c r="CH351"/>
      <c r="CI351"/>
      <c r="CJ351"/>
      <c r="CK351"/>
    </row>
    <row r="352" spans="1:89" ht="33.75" hidden="1">
      <c r="A352" s="170"/>
      <c r="B352" s="47">
        <f>IFERROR(INDEX('اطلاعات انشعابات شرکتها'!A:BB,MATCH(A352,'اطلاعات انشعابات شرکتها'!A:A,0),MATCH(B$1,'اطلاعات انشعابات شرکتها'!$1:$1,0)),0)</f>
        <v>0</v>
      </c>
      <c r="C352" s="48">
        <f>IFERROR(INDEX('اطلاعات انشعابات شرکتها'!A:BB,MATCH(A352,'اطلاعات انشعابات شرکتها'!A:A,0),MATCH(C$1,'اطلاعات انشعابات شرکتها'!$1:$1,0)),0)</f>
        <v>0</v>
      </c>
      <c r="D352" s="45"/>
      <c r="E352" s="171"/>
      <c r="F352" s="170"/>
      <c r="G352" s="188" t="str">
        <f t="shared" si="117"/>
        <v>/</v>
      </c>
      <c r="H352" s="188">
        <f>IFERROR(INDEX('اطلاعات دوره'!A:Z,MATCH(G352,'اطلاعات دوره'!C:C,0),MATCH(H$1,'اطلاعات دوره'!$1:$1,0)),0)</f>
        <v>0</v>
      </c>
      <c r="I352" s="188">
        <f>IFERROR(INDEX('اطلاعات دوره'!A:Z,MATCH(G352,'اطلاعات دوره'!C:C,0),MATCH(I$1,'اطلاعات دوره'!$1:$1,0)),0)</f>
        <v>0</v>
      </c>
      <c r="J352" s="188">
        <f>IFERROR(INDEX('اطلاعات دوره'!A:Z,MATCH(G352,'اطلاعات دوره'!C:C,0),MATCH(J$1,'اطلاعات دوره'!$1:$1,0)),0)</f>
        <v>0</v>
      </c>
      <c r="K352" s="265"/>
      <c r="L352" s="188" t="str">
        <f>IFERROR(INDEX('اطلاعات دوره'!A:Z,MATCH(G352,'اطلاعات دوره'!C:C,0)-1,MATCH("عنوان",'اطلاعات دوره'!$1:$1,0)),"---")</f>
        <v>---</v>
      </c>
      <c r="M352" s="188" t="str">
        <f t="shared" si="118"/>
        <v>----</v>
      </c>
      <c r="N352" s="188" t="str">
        <f t="shared" si="119"/>
        <v>-/</v>
      </c>
      <c r="O352" s="265"/>
      <c r="P352" s="188">
        <f>IFERROR(INDEX('اطلاعات انشعابات شرکتها'!A:BB,MATCH(A352,'اطلاعات انشعابات شرکتها'!A:A,0),MATCH(P$1,'اطلاعات انشعابات شرکتها'!$1:$1,0)),0)</f>
        <v>0</v>
      </c>
      <c r="Q352" s="188">
        <f>IFERROR(INDEX('اطلاعات انشعابات شرکتها'!A:BB,MATCH(A352,'اطلاعات انشعابات شرکتها'!A:A,0),MATCH(Q$1,'اطلاعات انشعابات شرکتها'!$1:$1,0)),0)</f>
        <v>0</v>
      </c>
      <c r="R352" s="188">
        <f>IFERROR(INDEX('اطلاعات انشعابات شرکتها'!A:BB,MATCH(A352,'اطلاعات انشعابات شرکتها'!A:A,0),MATCH(R$1,'اطلاعات انشعابات شرکتها'!$1:$1,0)),0)</f>
        <v>0</v>
      </c>
      <c r="S352" s="265"/>
      <c r="T352" s="188">
        <f>IFERROR(INDEX('قرائت کنتور'!A:AZ,MATCH(A352&amp;"-"&amp;T$1,'قرائت کنتور'!B:B,0),MATCH(G352,'قرائت کنتور'!$1:$1,0)),0)</f>
        <v>0</v>
      </c>
      <c r="U352" s="188">
        <f>IFERROR(INDEX('قرائت کنتور'!A:AZ,MATCH(A352&amp;"-"&amp;U$1,'قرائت کنتور'!B:B,0),MATCH(L352,'قرائت کنتور'!$1:$1,0)),0)</f>
        <v>0</v>
      </c>
      <c r="V352" s="188">
        <f>IFERROR(INDEX('قرائت کنتور'!A:AZ,MATCH(A352&amp;"-"&amp;U$1,'قرائت کنتور'!B:B,0),MATCH(G352,'قرائت کنتور'!$1:$1,0)),0)</f>
        <v>0</v>
      </c>
      <c r="W352" s="188">
        <f>IFERROR(INDEX('قرائت کنتور'!A:AZ,MATCH(A352&amp;"-"&amp;W$1,'قرائت کنتور'!B:B,0),MATCH(L352,'قرائت کنتور'!$1:$1,0)),0)</f>
        <v>0</v>
      </c>
      <c r="X352" s="188">
        <f>IFERROR(INDEX('قرائت کنتور'!A:AZ,MATCH(A352&amp;"-"&amp;W$1,'قرائت کنتور'!B:B,0),MATCH(G352,'قرائت کنتور'!$1:$1,0)),0)</f>
        <v>0</v>
      </c>
      <c r="Y352" s="188">
        <f>IFERROR(INDEX('قرائت کنتور'!A:AZ,MATCH(A352&amp;"-"&amp;Y$1,'قرائت کنتور'!B:B,0),MATCH(L352,'قرائت کنتور'!$1:$1,0)),0)</f>
        <v>0</v>
      </c>
      <c r="Z352" s="188">
        <f>IFERROR(INDEX('قرائت کنتور'!A:AZ,MATCH(A352&amp;"-"&amp;Y$1,'قرائت کنتور'!B:B,0),MATCH(G352,'قرائت کنتور'!$1:$1,0)),0)</f>
        <v>0</v>
      </c>
      <c r="AA352" s="188">
        <f>IFERROR(INDEX('قرائت کنتور'!A:AZ,MATCH(A352&amp;"-"&amp;AA$1,'قرائت کنتور'!B:B,0),MATCH(L352,'قرائت کنتور'!$1:$1,0)),0)</f>
        <v>0</v>
      </c>
      <c r="AB352" s="188">
        <f>IFERROR(INDEX('قرائت کنتور'!A:AZ,MATCH(A352&amp;"-"&amp;AA$1,'قرائت کنتور'!B:B,0),MATCH(G352,'قرائت کنتور'!$1:$1,0)),0)</f>
        <v>0</v>
      </c>
      <c r="AC352" s="265"/>
      <c r="AD352" s="188">
        <f t="shared" si="120"/>
        <v>0</v>
      </c>
      <c r="AE352" s="188">
        <f t="shared" si="121"/>
        <v>0</v>
      </c>
      <c r="AF352" s="188">
        <f t="shared" si="122"/>
        <v>0</v>
      </c>
      <c r="AG352" s="188">
        <f t="shared" si="123"/>
        <v>0</v>
      </c>
      <c r="AH352" s="188">
        <f t="shared" si="124"/>
        <v>0</v>
      </c>
      <c r="AI352" s="188">
        <f t="shared" si="125"/>
        <v>0</v>
      </c>
      <c r="AJ352" s="188" t="str">
        <f t="shared" si="126"/>
        <v>0</v>
      </c>
      <c r="AK352" s="265"/>
      <c r="AL352" s="254" t="str">
        <f t="shared" si="127"/>
        <v>---</v>
      </c>
      <c r="AM352" s="254" t="str">
        <f t="shared" si="128"/>
        <v>---</v>
      </c>
      <c r="AN352" s="265"/>
      <c r="AO352" s="188" t="str">
        <f>IFERROR(INDEX('تعرفه ها'!A:Z,MATCH(P352&amp;"-"&amp;AO$1,'تعرفه ها'!C:C,0),MATCH(F352,'تعرفه ها'!$2:$2,0),1),"---")</f>
        <v>---</v>
      </c>
      <c r="AP352" s="188" t="str">
        <f>IFERROR(INDEX('تعرفه ها'!A:Z,MATCH(P352&amp;"-"&amp;AP$1,'تعرفه ها'!C:C,0),MATCH(F352,'تعرفه ها'!$2:$2,0),1),"---")</f>
        <v>---</v>
      </c>
      <c r="AQ352" s="188" t="str">
        <f>IFERROR(INDEX('تعرفه ها'!A:Z,MATCH(P352&amp;"-"&amp;AQ$1,'تعرفه ها'!C:C,0),MATCH(F352,'تعرفه ها'!$2:$2,0),1),"---")</f>
        <v>---</v>
      </c>
      <c r="AR352" s="188" t="str">
        <f>IFERROR(INDEX('تعرفه ها'!A:Z,MATCH(P352&amp;"-"&amp;AR$1,'تعرفه ها'!C:C,0),MATCH(F352,'تعرفه ها'!$2:$2,0),1),"---")</f>
        <v>---</v>
      </c>
      <c r="AS352" s="265"/>
      <c r="AT352" s="415" t="str">
        <f t="shared" si="129"/>
        <v>---</v>
      </c>
      <c r="AU352" s="415" t="str">
        <f t="shared" si="130"/>
        <v>---</v>
      </c>
      <c r="AV352" s="415" t="str">
        <f t="shared" si="131"/>
        <v>---</v>
      </c>
      <c r="AW352" s="415" t="str">
        <f t="shared" si="132"/>
        <v>---</v>
      </c>
      <c r="AX352" s="415" t="str">
        <f t="shared" si="133"/>
        <v>---</v>
      </c>
      <c r="AY352" s="415" t="str">
        <f>IFERROR(AH352*INDEX('تعرفه ها'!A:Z,MATCH("عوارض برق به ازاء هر کیلووات",'تعرفه ها'!$C:$C,0),MATCH(F352,'تعرفه ها'!$2:$2,0)),"---")</f>
        <v>---</v>
      </c>
      <c r="AZ352" s="415" t="str">
        <f t="shared" si="134"/>
        <v>---</v>
      </c>
      <c r="BA352" s="415" t="str">
        <f>IFERROR(ROUND(((AX352+AY352+AZ352)*INDEX('تعرفه ها'!A:Z,MATCH("هزینه نگهداری و تعمیرات شبکه برق",'تعرفه ها'!$C:$C,0),MATCH(F352,'تعرفه ها'!$2:$2,0))/100),0),"---")</f>
        <v>---</v>
      </c>
      <c r="BB352" s="415">
        <f>IFERROR(IF(P352="دیماندی",ROUND(AJ352*INDEX('تعرفه ها'!A:Z,MATCH(BB$1,'تعرفه ها'!$C:$C,0),MATCH(F352,'تعرفه ها'!$2:$2,0))*J352/30,0),0),"---")</f>
        <v>0</v>
      </c>
      <c r="BC352" s="415"/>
      <c r="BD352" s="54" t="str">
        <f>IFERROR(IF(INDEX('اطلاعات دوره'!A:Z,MATCH(G352,'اطلاعات دوره'!C:C,0),MATCH("برق",'اطلاعات دوره'!$1:$1,0))="دارد",ROUND(AX352*INDEX('تعرفه ها'!A:Z,MATCH("پیک فصلی برق",'تعرفه ها'!$C:$C,0),MATCH(F352,'تعرفه ها'!$2:$2,0))/100,0),0),"---")</f>
        <v>---</v>
      </c>
      <c r="BE352" s="415" t="str">
        <f>IFERROR(ROUND(((AX352+AY352+AZ352+BA352+BB352+BC352+BD352)*INDEX('تعرفه ها'!A:Z,MATCH("مالیات برق",'تعرفه ها'!$C:$C,0),MATCH(F352,'تعرفه ها'!$2:$2,0))/100),0),"---")</f>
        <v>---</v>
      </c>
      <c r="BF352" s="415" t="str">
        <f t="shared" si="135"/>
        <v>---</v>
      </c>
      <c r="BG352" s="415" t="str">
        <f t="shared" si="139"/>
        <v>---</v>
      </c>
      <c r="BH352" s="415" t="str">
        <f t="shared" si="136"/>
        <v>---</v>
      </c>
      <c r="BI352" s="54" t="str">
        <f t="shared" si="137"/>
        <v>---</v>
      </c>
      <c r="BJ352" s="55" t="str">
        <f t="shared" si="138"/>
        <v>---</v>
      </c>
      <c r="BK352" s="262"/>
      <c r="BL352" s="183" t="str">
        <f>IFERROR(IF(INDEX(پرداخت!A:AZ,MATCH(A352&amp;" - "&amp;"برق",پرداخت!$B:$B,0),MATCH(G352,پرداخت!$1:$1,0))="نشده","نشده","شده"),"---")</f>
        <v>---</v>
      </c>
      <c r="BN352" s="257"/>
      <c r="BO352" s="257"/>
      <c r="BP352" s="257"/>
      <c r="BQ352" s="257"/>
      <c r="BR352" s="257"/>
      <c r="BS352" s="257"/>
      <c r="BT352" s="257"/>
      <c r="BU352" s="257"/>
      <c r="BV352" s="257"/>
      <c r="BW352" s="257"/>
      <c r="BX352" s="257"/>
      <c r="BY352" s="257"/>
      <c r="BZ352" s="257"/>
      <c r="CA352" s="257"/>
      <c r="CB352" s="257"/>
      <c r="CC352" s="257"/>
      <c r="CD352" s="257"/>
      <c r="CE352" s="257"/>
      <c r="CF352" s="257"/>
      <c r="CG352" s="257"/>
      <c r="CH352"/>
      <c r="CI352"/>
      <c r="CJ352"/>
      <c r="CK352"/>
    </row>
    <row r="353" spans="1:89" ht="33.75" hidden="1">
      <c r="A353" s="170"/>
      <c r="B353" s="47">
        <f>IFERROR(INDEX('اطلاعات انشعابات شرکتها'!A:BB,MATCH(A353,'اطلاعات انشعابات شرکتها'!A:A,0),MATCH(B$1,'اطلاعات انشعابات شرکتها'!$1:$1,0)),0)</f>
        <v>0</v>
      </c>
      <c r="C353" s="48">
        <f>IFERROR(INDEX('اطلاعات انشعابات شرکتها'!A:BB,MATCH(A353,'اطلاعات انشعابات شرکتها'!A:A,0),MATCH(C$1,'اطلاعات انشعابات شرکتها'!$1:$1,0)),0)</f>
        <v>0</v>
      </c>
      <c r="D353" s="45"/>
      <c r="E353" s="171"/>
      <c r="F353" s="170"/>
      <c r="G353" s="188" t="str">
        <f t="shared" si="117"/>
        <v>/</v>
      </c>
      <c r="H353" s="188">
        <f>IFERROR(INDEX('اطلاعات دوره'!A:Z,MATCH(G353,'اطلاعات دوره'!C:C,0),MATCH(H$1,'اطلاعات دوره'!$1:$1,0)),0)</f>
        <v>0</v>
      </c>
      <c r="I353" s="188">
        <f>IFERROR(INDEX('اطلاعات دوره'!A:Z,MATCH(G353,'اطلاعات دوره'!C:C,0),MATCH(I$1,'اطلاعات دوره'!$1:$1,0)),0)</f>
        <v>0</v>
      </c>
      <c r="J353" s="188">
        <f>IFERROR(INDEX('اطلاعات دوره'!A:Z,MATCH(G353,'اطلاعات دوره'!C:C,0),MATCH(J$1,'اطلاعات دوره'!$1:$1,0)),0)</f>
        <v>0</v>
      </c>
      <c r="K353" s="265"/>
      <c r="L353" s="188" t="str">
        <f>IFERROR(INDEX('اطلاعات دوره'!A:Z,MATCH(G353,'اطلاعات دوره'!C:C,0)-1,MATCH("عنوان",'اطلاعات دوره'!$1:$1,0)),"---")</f>
        <v>---</v>
      </c>
      <c r="M353" s="188" t="str">
        <f t="shared" si="118"/>
        <v>----</v>
      </c>
      <c r="N353" s="188" t="str">
        <f t="shared" si="119"/>
        <v>-/</v>
      </c>
      <c r="O353" s="265"/>
      <c r="P353" s="188">
        <f>IFERROR(INDEX('اطلاعات انشعابات شرکتها'!A:BB,MATCH(A353,'اطلاعات انشعابات شرکتها'!A:A,0),MATCH(P$1,'اطلاعات انشعابات شرکتها'!$1:$1,0)),0)</f>
        <v>0</v>
      </c>
      <c r="Q353" s="188">
        <f>IFERROR(INDEX('اطلاعات انشعابات شرکتها'!A:BB,MATCH(A353,'اطلاعات انشعابات شرکتها'!A:A,0),MATCH(Q$1,'اطلاعات انشعابات شرکتها'!$1:$1,0)),0)</f>
        <v>0</v>
      </c>
      <c r="R353" s="188">
        <f>IFERROR(INDEX('اطلاعات انشعابات شرکتها'!A:BB,MATCH(A353,'اطلاعات انشعابات شرکتها'!A:A,0),MATCH(R$1,'اطلاعات انشعابات شرکتها'!$1:$1,0)),0)</f>
        <v>0</v>
      </c>
      <c r="S353" s="265"/>
      <c r="T353" s="188">
        <f>IFERROR(INDEX('قرائت کنتور'!A:AZ,MATCH(A353&amp;"-"&amp;T$1,'قرائت کنتور'!B:B,0),MATCH(G353,'قرائت کنتور'!$1:$1,0)),0)</f>
        <v>0</v>
      </c>
      <c r="U353" s="188">
        <f>IFERROR(INDEX('قرائت کنتور'!A:AZ,MATCH(A353&amp;"-"&amp;U$1,'قرائت کنتور'!B:B,0),MATCH(L353,'قرائت کنتور'!$1:$1,0)),0)</f>
        <v>0</v>
      </c>
      <c r="V353" s="188">
        <f>IFERROR(INDEX('قرائت کنتور'!A:AZ,MATCH(A353&amp;"-"&amp;U$1,'قرائت کنتور'!B:B,0),MATCH(G353,'قرائت کنتور'!$1:$1,0)),0)</f>
        <v>0</v>
      </c>
      <c r="W353" s="188">
        <f>IFERROR(INDEX('قرائت کنتور'!A:AZ,MATCH(A353&amp;"-"&amp;W$1,'قرائت کنتور'!B:B,0),MATCH(L353,'قرائت کنتور'!$1:$1,0)),0)</f>
        <v>0</v>
      </c>
      <c r="X353" s="188">
        <f>IFERROR(INDEX('قرائت کنتور'!A:AZ,MATCH(A353&amp;"-"&amp;W$1,'قرائت کنتور'!B:B,0),MATCH(G353,'قرائت کنتور'!$1:$1,0)),0)</f>
        <v>0</v>
      </c>
      <c r="Y353" s="188">
        <f>IFERROR(INDEX('قرائت کنتور'!A:AZ,MATCH(A353&amp;"-"&amp;Y$1,'قرائت کنتور'!B:B,0),MATCH(L353,'قرائت کنتور'!$1:$1,0)),0)</f>
        <v>0</v>
      </c>
      <c r="Z353" s="188">
        <f>IFERROR(INDEX('قرائت کنتور'!A:AZ,MATCH(A353&amp;"-"&amp;Y$1,'قرائت کنتور'!B:B,0),MATCH(G353,'قرائت کنتور'!$1:$1,0)),0)</f>
        <v>0</v>
      </c>
      <c r="AA353" s="188">
        <f>IFERROR(INDEX('قرائت کنتور'!A:AZ,MATCH(A353&amp;"-"&amp;AA$1,'قرائت کنتور'!B:B,0),MATCH(L353,'قرائت کنتور'!$1:$1,0)),0)</f>
        <v>0</v>
      </c>
      <c r="AB353" s="188">
        <f>IFERROR(INDEX('قرائت کنتور'!A:AZ,MATCH(A353&amp;"-"&amp;AA$1,'قرائت کنتور'!B:B,0),MATCH(G353,'قرائت کنتور'!$1:$1,0)),0)</f>
        <v>0</v>
      </c>
      <c r="AC353" s="265"/>
      <c r="AD353" s="188">
        <f t="shared" si="120"/>
        <v>0</v>
      </c>
      <c r="AE353" s="188">
        <f t="shared" si="121"/>
        <v>0</v>
      </c>
      <c r="AF353" s="188">
        <f t="shared" si="122"/>
        <v>0</v>
      </c>
      <c r="AG353" s="188">
        <f t="shared" si="123"/>
        <v>0</v>
      </c>
      <c r="AH353" s="188">
        <f t="shared" si="124"/>
        <v>0</v>
      </c>
      <c r="AI353" s="188">
        <f t="shared" si="125"/>
        <v>0</v>
      </c>
      <c r="AJ353" s="188" t="str">
        <f t="shared" si="126"/>
        <v>0</v>
      </c>
      <c r="AK353" s="265"/>
      <c r="AL353" s="254" t="str">
        <f t="shared" si="127"/>
        <v>---</v>
      </c>
      <c r="AM353" s="254" t="str">
        <f t="shared" si="128"/>
        <v>---</v>
      </c>
      <c r="AN353" s="265"/>
      <c r="AO353" s="188" t="str">
        <f>IFERROR(INDEX('تعرفه ها'!A:Z,MATCH(P353&amp;"-"&amp;AO$1,'تعرفه ها'!C:C,0),MATCH(F353,'تعرفه ها'!$2:$2,0),1),"---")</f>
        <v>---</v>
      </c>
      <c r="AP353" s="188" t="str">
        <f>IFERROR(INDEX('تعرفه ها'!A:Z,MATCH(P353&amp;"-"&amp;AP$1,'تعرفه ها'!C:C,0),MATCH(F353,'تعرفه ها'!$2:$2,0),1),"---")</f>
        <v>---</v>
      </c>
      <c r="AQ353" s="188" t="str">
        <f>IFERROR(INDEX('تعرفه ها'!A:Z,MATCH(P353&amp;"-"&amp;AQ$1,'تعرفه ها'!C:C,0),MATCH(F353,'تعرفه ها'!$2:$2,0),1),"---")</f>
        <v>---</v>
      </c>
      <c r="AR353" s="188" t="str">
        <f>IFERROR(INDEX('تعرفه ها'!A:Z,MATCH(P353&amp;"-"&amp;AR$1,'تعرفه ها'!C:C,0),MATCH(F353,'تعرفه ها'!$2:$2,0),1),"---")</f>
        <v>---</v>
      </c>
      <c r="AS353" s="265"/>
      <c r="AT353" s="415" t="str">
        <f t="shared" si="129"/>
        <v>---</v>
      </c>
      <c r="AU353" s="415" t="str">
        <f t="shared" si="130"/>
        <v>---</v>
      </c>
      <c r="AV353" s="415" t="str">
        <f t="shared" si="131"/>
        <v>---</v>
      </c>
      <c r="AW353" s="415" t="str">
        <f t="shared" si="132"/>
        <v>---</v>
      </c>
      <c r="AX353" s="415" t="str">
        <f t="shared" si="133"/>
        <v>---</v>
      </c>
      <c r="AY353" s="415" t="str">
        <f>IFERROR(AH353*INDEX('تعرفه ها'!A:Z,MATCH("عوارض برق به ازاء هر کیلووات",'تعرفه ها'!$C:$C,0),MATCH(F353,'تعرفه ها'!$2:$2,0)),"---")</f>
        <v>---</v>
      </c>
      <c r="AZ353" s="415" t="str">
        <f t="shared" si="134"/>
        <v>---</v>
      </c>
      <c r="BA353" s="415" t="str">
        <f>IFERROR(ROUND(((AX353+AY353+AZ353)*INDEX('تعرفه ها'!A:Z,MATCH("هزینه نگهداری و تعمیرات شبکه برق",'تعرفه ها'!$C:$C,0),MATCH(F353,'تعرفه ها'!$2:$2,0))/100),0),"---")</f>
        <v>---</v>
      </c>
      <c r="BB353" s="415">
        <f>IFERROR(IF(P353="دیماندی",ROUND(AJ353*INDEX('تعرفه ها'!A:Z,MATCH(BB$1,'تعرفه ها'!$C:$C,0),MATCH(F353,'تعرفه ها'!$2:$2,0))*J353/30,0),0),"---")</f>
        <v>0</v>
      </c>
      <c r="BC353" s="415"/>
      <c r="BD353" s="54" t="str">
        <f>IFERROR(IF(INDEX('اطلاعات دوره'!A:Z,MATCH(G353,'اطلاعات دوره'!C:C,0),MATCH("برق",'اطلاعات دوره'!$1:$1,0))="دارد",ROUND(AX353*INDEX('تعرفه ها'!A:Z,MATCH("پیک فصلی برق",'تعرفه ها'!$C:$C,0),MATCH(F353,'تعرفه ها'!$2:$2,0))/100,0),0),"---")</f>
        <v>---</v>
      </c>
      <c r="BE353" s="415" t="str">
        <f>IFERROR(ROUND(((AX353+AY353+AZ353+BA353+BB353+BC353+BD353)*INDEX('تعرفه ها'!A:Z,MATCH("مالیات برق",'تعرفه ها'!$C:$C,0),MATCH(F353,'تعرفه ها'!$2:$2,0))/100),0),"---")</f>
        <v>---</v>
      </c>
      <c r="BF353" s="415" t="str">
        <f t="shared" si="135"/>
        <v>---</v>
      </c>
      <c r="BG353" s="415" t="str">
        <f t="shared" si="139"/>
        <v>---</v>
      </c>
      <c r="BH353" s="415" t="str">
        <f t="shared" si="136"/>
        <v>---</v>
      </c>
      <c r="BI353" s="54" t="str">
        <f t="shared" si="137"/>
        <v>---</v>
      </c>
      <c r="BJ353" s="55" t="str">
        <f t="shared" si="138"/>
        <v>---</v>
      </c>
      <c r="BK353" s="262"/>
      <c r="BL353" s="183" t="str">
        <f>IFERROR(IF(INDEX(پرداخت!A:AZ,MATCH(A353&amp;" - "&amp;"برق",پرداخت!$B:$B,0),MATCH(G353,پرداخت!$1:$1,0))="نشده","نشده","شده"),"---")</f>
        <v>---</v>
      </c>
      <c r="BN353" s="257"/>
      <c r="BO353" s="257"/>
      <c r="BP353" s="257"/>
      <c r="BQ353" s="257"/>
      <c r="BR353" s="257"/>
      <c r="BS353" s="257"/>
      <c r="BT353" s="257"/>
      <c r="BU353" s="257"/>
      <c r="BV353" s="257"/>
      <c r="BW353" s="257"/>
      <c r="BX353" s="257"/>
      <c r="BY353" s="257"/>
      <c r="BZ353" s="257"/>
      <c r="CA353" s="257"/>
      <c r="CB353" s="257"/>
      <c r="CC353" s="257"/>
      <c r="CD353" s="257"/>
      <c r="CE353" s="257"/>
      <c r="CF353" s="257"/>
      <c r="CG353" s="257"/>
      <c r="CH353"/>
      <c r="CI353"/>
      <c r="CJ353"/>
      <c r="CK353"/>
    </row>
    <row r="354" spans="1:89" ht="33.75" hidden="1">
      <c r="A354" s="170"/>
      <c r="B354" s="47">
        <f>IFERROR(INDEX('اطلاعات انشعابات شرکتها'!A:BB,MATCH(A354,'اطلاعات انشعابات شرکتها'!A:A,0),MATCH(B$1,'اطلاعات انشعابات شرکتها'!$1:$1,0)),0)</f>
        <v>0</v>
      </c>
      <c r="C354" s="48">
        <f>IFERROR(INDEX('اطلاعات انشعابات شرکتها'!A:BB,MATCH(A354,'اطلاعات انشعابات شرکتها'!A:A,0),MATCH(C$1,'اطلاعات انشعابات شرکتها'!$1:$1,0)),0)</f>
        <v>0</v>
      </c>
      <c r="D354" s="45"/>
      <c r="E354" s="171"/>
      <c r="F354" s="170"/>
      <c r="G354" s="188" t="str">
        <f t="shared" si="117"/>
        <v>/</v>
      </c>
      <c r="H354" s="188">
        <f>IFERROR(INDEX('اطلاعات دوره'!A:Z,MATCH(G354,'اطلاعات دوره'!C:C,0),MATCH(H$1,'اطلاعات دوره'!$1:$1,0)),0)</f>
        <v>0</v>
      </c>
      <c r="I354" s="188">
        <f>IFERROR(INDEX('اطلاعات دوره'!A:Z,MATCH(G354,'اطلاعات دوره'!C:C,0),MATCH(I$1,'اطلاعات دوره'!$1:$1,0)),0)</f>
        <v>0</v>
      </c>
      <c r="J354" s="188">
        <f>IFERROR(INDEX('اطلاعات دوره'!A:Z,MATCH(G354,'اطلاعات دوره'!C:C,0),MATCH(J$1,'اطلاعات دوره'!$1:$1,0)),0)</f>
        <v>0</v>
      </c>
      <c r="K354" s="265"/>
      <c r="L354" s="188" t="str">
        <f>IFERROR(INDEX('اطلاعات دوره'!A:Z,MATCH(G354,'اطلاعات دوره'!C:C,0)-1,MATCH("عنوان",'اطلاعات دوره'!$1:$1,0)),"---")</f>
        <v>---</v>
      </c>
      <c r="M354" s="188" t="str">
        <f t="shared" si="118"/>
        <v>----</v>
      </c>
      <c r="N354" s="188" t="str">
        <f t="shared" si="119"/>
        <v>-/</v>
      </c>
      <c r="O354" s="265"/>
      <c r="P354" s="188">
        <f>IFERROR(INDEX('اطلاعات انشعابات شرکتها'!A:BB,MATCH(A354,'اطلاعات انشعابات شرکتها'!A:A,0),MATCH(P$1,'اطلاعات انشعابات شرکتها'!$1:$1,0)),0)</f>
        <v>0</v>
      </c>
      <c r="Q354" s="188">
        <f>IFERROR(INDEX('اطلاعات انشعابات شرکتها'!A:BB,MATCH(A354,'اطلاعات انشعابات شرکتها'!A:A,0),MATCH(Q$1,'اطلاعات انشعابات شرکتها'!$1:$1,0)),0)</f>
        <v>0</v>
      </c>
      <c r="R354" s="188">
        <f>IFERROR(INDEX('اطلاعات انشعابات شرکتها'!A:BB,MATCH(A354,'اطلاعات انشعابات شرکتها'!A:A,0),MATCH(R$1,'اطلاعات انشعابات شرکتها'!$1:$1,0)),0)</f>
        <v>0</v>
      </c>
      <c r="S354" s="265"/>
      <c r="T354" s="188">
        <f>IFERROR(INDEX('قرائت کنتور'!A:AZ,MATCH(A354&amp;"-"&amp;T$1,'قرائت کنتور'!B:B,0),MATCH(G354,'قرائت کنتور'!$1:$1,0)),0)</f>
        <v>0</v>
      </c>
      <c r="U354" s="188">
        <f>IFERROR(INDEX('قرائت کنتور'!A:AZ,MATCH(A354&amp;"-"&amp;U$1,'قرائت کنتور'!B:B,0),MATCH(L354,'قرائت کنتور'!$1:$1,0)),0)</f>
        <v>0</v>
      </c>
      <c r="V354" s="188">
        <f>IFERROR(INDEX('قرائت کنتور'!A:AZ,MATCH(A354&amp;"-"&amp;U$1,'قرائت کنتور'!B:B,0),MATCH(G354,'قرائت کنتور'!$1:$1,0)),0)</f>
        <v>0</v>
      </c>
      <c r="W354" s="188">
        <f>IFERROR(INDEX('قرائت کنتور'!A:AZ,MATCH(A354&amp;"-"&amp;W$1,'قرائت کنتور'!B:B,0),MATCH(L354,'قرائت کنتور'!$1:$1,0)),0)</f>
        <v>0</v>
      </c>
      <c r="X354" s="188">
        <f>IFERROR(INDEX('قرائت کنتور'!A:AZ,MATCH(A354&amp;"-"&amp;W$1,'قرائت کنتور'!B:B,0),MATCH(G354,'قرائت کنتور'!$1:$1,0)),0)</f>
        <v>0</v>
      </c>
      <c r="Y354" s="188">
        <f>IFERROR(INDEX('قرائت کنتور'!A:AZ,MATCH(A354&amp;"-"&amp;Y$1,'قرائت کنتور'!B:B,0),MATCH(L354,'قرائت کنتور'!$1:$1,0)),0)</f>
        <v>0</v>
      </c>
      <c r="Z354" s="188">
        <f>IFERROR(INDEX('قرائت کنتور'!A:AZ,MATCH(A354&amp;"-"&amp;Y$1,'قرائت کنتور'!B:B,0),MATCH(G354,'قرائت کنتور'!$1:$1,0)),0)</f>
        <v>0</v>
      </c>
      <c r="AA354" s="188">
        <f>IFERROR(INDEX('قرائت کنتور'!A:AZ,MATCH(A354&amp;"-"&amp;AA$1,'قرائت کنتور'!B:B,0),MATCH(L354,'قرائت کنتور'!$1:$1,0)),0)</f>
        <v>0</v>
      </c>
      <c r="AB354" s="188">
        <f>IFERROR(INDEX('قرائت کنتور'!A:AZ,MATCH(A354&amp;"-"&amp;AA$1,'قرائت کنتور'!B:B,0),MATCH(G354,'قرائت کنتور'!$1:$1,0)),0)</f>
        <v>0</v>
      </c>
      <c r="AC354" s="265"/>
      <c r="AD354" s="188">
        <f t="shared" si="120"/>
        <v>0</v>
      </c>
      <c r="AE354" s="188">
        <f t="shared" si="121"/>
        <v>0</v>
      </c>
      <c r="AF354" s="188">
        <f t="shared" si="122"/>
        <v>0</v>
      </c>
      <c r="AG354" s="188">
        <f t="shared" si="123"/>
        <v>0</v>
      </c>
      <c r="AH354" s="188">
        <f t="shared" si="124"/>
        <v>0</v>
      </c>
      <c r="AI354" s="188">
        <f t="shared" si="125"/>
        <v>0</v>
      </c>
      <c r="AJ354" s="188" t="str">
        <f t="shared" si="126"/>
        <v>0</v>
      </c>
      <c r="AK354" s="265"/>
      <c r="AL354" s="254" t="str">
        <f t="shared" si="127"/>
        <v>---</v>
      </c>
      <c r="AM354" s="254" t="str">
        <f t="shared" si="128"/>
        <v>---</v>
      </c>
      <c r="AN354" s="265"/>
      <c r="AO354" s="188" t="str">
        <f>IFERROR(INDEX('تعرفه ها'!A:Z,MATCH(P354&amp;"-"&amp;AO$1,'تعرفه ها'!C:C,0),MATCH(F354,'تعرفه ها'!$2:$2,0),1),"---")</f>
        <v>---</v>
      </c>
      <c r="AP354" s="188" t="str">
        <f>IFERROR(INDEX('تعرفه ها'!A:Z,MATCH(P354&amp;"-"&amp;AP$1,'تعرفه ها'!C:C,0),MATCH(F354,'تعرفه ها'!$2:$2,0),1),"---")</f>
        <v>---</v>
      </c>
      <c r="AQ354" s="188" t="str">
        <f>IFERROR(INDEX('تعرفه ها'!A:Z,MATCH(P354&amp;"-"&amp;AQ$1,'تعرفه ها'!C:C,0),MATCH(F354,'تعرفه ها'!$2:$2,0),1),"---")</f>
        <v>---</v>
      </c>
      <c r="AR354" s="188" t="str">
        <f>IFERROR(INDEX('تعرفه ها'!A:Z,MATCH(P354&amp;"-"&amp;AR$1,'تعرفه ها'!C:C,0),MATCH(F354,'تعرفه ها'!$2:$2,0),1),"---")</f>
        <v>---</v>
      </c>
      <c r="AS354" s="265"/>
      <c r="AT354" s="415" t="str">
        <f t="shared" si="129"/>
        <v>---</v>
      </c>
      <c r="AU354" s="415" t="str">
        <f t="shared" si="130"/>
        <v>---</v>
      </c>
      <c r="AV354" s="415" t="str">
        <f t="shared" si="131"/>
        <v>---</v>
      </c>
      <c r="AW354" s="415" t="str">
        <f t="shared" si="132"/>
        <v>---</v>
      </c>
      <c r="AX354" s="415" t="str">
        <f t="shared" si="133"/>
        <v>---</v>
      </c>
      <c r="AY354" s="415" t="str">
        <f>IFERROR(AH354*INDEX('تعرفه ها'!A:Z,MATCH("عوارض برق به ازاء هر کیلووات",'تعرفه ها'!$C:$C,0),MATCH(F354,'تعرفه ها'!$2:$2,0)),"---")</f>
        <v>---</v>
      </c>
      <c r="AZ354" s="415" t="str">
        <f t="shared" si="134"/>
        <v>---</v>
      </c>
      <c r="BA354" s="415" t="str">
        <f>IFERROR(ROUND(((AX354+AY354+AZ354)*INDEX('تعرفه ها'!A:Z,MATCH("هزینه نگهداری و تعمیرات شبکه برق",'تعرفه ها'!$C:$C,0),MATCH(F354,'تعرفه ها'!$2:$2,0))/100),0),"---")</f>
        <v>---</v>
      </c>
      <c r="BB354" s="415">
        <f>IFERROR(IF(P354="دیماندی",ROUND(AJ354*INDEX('تعرفه ها'!A:Z,MATCH(BB$1,'تعرفه ها'!$C:$C,0),MATCH(F354,'تعرفه ها'!$2:$2,0))*J354/30,0),0),"---")</f>
        <v>0</v>
      </c>
      <c r="BC354" s="415"/>
      <c r="BD354" s="54" t="str">
        <f>IFERROR(IF(INDEX('اطلاعات دوره'!A:Z,MATCH(G354,'اطلاعات دوره'!C:C,0),MATCH("برق",'اطلاعات دوره'!$1:$1,0))="دارد",ROUND(AX354*INDEX('تعرفه ها'!A:Z,MATCH("پیک فصلی برق",'تعرفه ها'!$C:$C,0),MATCH(F354,'تعرفه ها'!$2:$2,0))/100,0),0),"---")</f>
        <v>---</v>
      </c>
      <c r="BE354" s="415" t="str">
        <f>IFERROR(ROUND(((AX354+AY354+AZ354+BA354+BB354+BC354+BD354)*INDEX('تعرفه ها'!A:Z,MATCH("مالیات برق",'تعرفه ها'!$C:$C,0),MATCH(F354,'تعرفه ها'!$2:$2,0))/100),0),"---")</f>
        <v>---</v>
      </c>
      <c r="BF354" s="415" t="str">
        <f t="shared" si="135"/>
        <v>---</v>
      </c>
      <c r="BG354" s="415" t="str">
        <f t="shared" si="139"/>
        <v>---</v>
      </c>
      <c r="BH354" s="415" t="str">
        <f t="shared" si="136"/>
        <v>---</v>
      </c>
      <c r="BI354" s="54" t="str">
        <f t="shared" si="137"/>
        <v>---</v>
      </c>
      <c r="BJ354" s="55" t="str">
        <f t="shared" si="138"/>
        <v>---</v>
      </c>
      <c r="BK354" s="262"/>
      <c r="BL354" s="183" t="str">
        <f>IFERROR(IF(INDEX(پرداخت!A:AZ,MATCH(A354&amp;" - "&amp;"برق",پرداخت!$B:$B,0),MATCH(G354,پرداخت!$1:$1,0))="نشده","نشده","شده"),"---")</f>
        <v>---</v>
      </c>
      <c r="BN354" s="257"/>
      <c r="BO354" s="257"/>
      <c r="BP354" s="257"/>
      <c r="BQ354" s="257"/>
      <c r="BR354" s="257"/>
      <c r="BS354" s="257"/>
      <c r="BT354" s="257"/>
      <c r="BU354" s="257"/>
      <c r="BV354" s="257"/>
      <c r="BW354" s="257"/>
      <c r="BX354" s="257"/>
      <c r="BY354" s="257"/>
      <c r="BZ354" s="257"/>
      <c r="CA354" s="257"/>
      <c r="CB354" s="257"/>
      <c r="CC354" s="257"/>
      <c r="CD354" s="257"/>
      <c r="CE354" s="257"/>
      <c r="CF354" s="257"/>
      <c r="CG354" s="257"/>
      <c r="CH354"/>
      <c r="CI354"/>
      <c r="CJ354"/>
      <c r="CK354"/>
    </row>
    <row r="355" spans="1:89" ht="33.75" hidden="1">
      <c r="A355" s="170"/>
      <c r="B355" s="47">
        <f>IFERROR(INDEX('اطلاعات انشعابات شرکتها'!A:BB,MATCH(A355,'اطلاعات انشعابات شرکتها'!A:A,0),MATCH(B$1,'اطلاعات انشعابات شرکتها'!$1:$1,0)),0)</f>
        <v>0</v>
      </c>
      <c r="C355" s="48">
        <f>IFERROR(INDEX('اطلاعات انشعابات شرکتها'!A:BB,MATCH(A355,'اطلاعات انشعابات شرکتها'!A:A,0),MATCH(C$1,'اطلاعات انشعابات شرکتها'!$1:$1,0)),0)</f>
        <v>0</v>
      </c>
      <c r="D355" s="45"/>
      <c r="E355" s="171"/>
      <c r="F355" s="170"/>
      <c r="G355" s="188" t="str">
        <f t="shared" si="117"/>
        <v>/</v>
      </c>
      <c r="H355" s="188">
        <f>IFERROR(INDEX('اطلاعات دوره'!A:Z,MATCH(G355,'اطلاعات دوره'!C:C,0),MATCH(H$1,'اطلاعات دوره'!$1:$1,0)),0)</f>
        <v>0</v>
      </c>
      <c r="I355" s="188">
        <f>IFERROR(INDEX('اطلاعات دوره'!A:Z,MATCH(G355,'اطلاعات دوره'!C:C,0),MATCH(I$1,'اطلاعات دوره'!$1:$1,0)),0)</f>
        <v>0</v>
      </c>
      <c r="J355" s="188">
        <f>IFERROR(INDEX('اطلاعات دوره'!A:Z,MATCH(G355,'اطلاعات دوره'!C:C,0),MATCH(J$1,'اطلاعات دوره'!$1:$1,0)),0)</f>
        <v>0</v>
      </c>
      <c r="K355" s="265"/>
      <c r="L355" s="188" t="str">
        <f>IFERROR(INDEX('اطلاعات دوره'!A:Z,MATCH(G355,'اطلاعات دوره'!C:C,0)-1,MATCH("عنوان",'اطلاعات دوره'!$1:$1,0)),"---")</f>
        <v>---</v>
      </c>
      <c r="M355" s="188" t="str">
        <f t="shared" si="118"/>
        <v>----</v>
      </c>
      <c r="N355" s="188" t="str">
        <f t="shared" si="119"/>
        <v>-/</v>
      </c>
      <c r="O355" s="265"/>
      <c r="P355" s="188">
        <f>IFERROR(INDEX('اطلاعات انشعابات شرکتها'!A:BB,MATCH(A355,'اطلاعات انشعابات شرکتها'!A:A,0),MATCH(P$1,'اطلاعات انشعابات شرکتها'!$1:$1,0)),0)</f>
        <v>0</v>
      </c>
      <c r="Q355" s="188">
        <f>IFERROR(INDEX('اطلاعات انشعابات شرکتها'!A:BB,MATCH(A355,'اطلاعات انشعابات شرکتها'!A:A,0),MATCH(Q$1,'اطلاعات انشعابات شرکتها'!$1:$1,0)),0)</f>
        <v>0</v>
      </c>
      <c r="R355" s="188">
        <f>IFERROR(INDEX('اطلاعات انشعابات شرکتها'!A:BB,MATCH(A355,'اطلاعات انشعابات شرکتها'!A:A,0),MATCH(R$1,'اطلاعات انشعابات شرکتها'!$1:$1,0)),0)</f>
        <v>0</v>
      </c>
      <c r="S355" s="265"/>
      <c r="T355" s="188">
        <f>IFERROR(INDEX('قرائت کنتور'!A:AZ,MATCH(A355&amp;"-"&amp;T$1,'قرائت کنتور'!B:B,0),MATCH(G355,'قرائت کنتور'!$1:$1,0)),0)</f>
        <v>0</v>
      </c>
      <c r="U355" s="188">
        <f>IFERROR(INDEX('قرائت کنتور'!A:AZ,MATCH(A355&amp;"-"&amp;U$1,'قرائت کنتور'!B:B,0),MATCH(L355,'قرائت کنتور'!$1:$1,0)),0)</f>
        <v>0</v>
      </c>
      <c r="V355" s="188">
        <f>IFERROR(INDEX('قرائت کنتور'!A:AZ,MATCH(A355&amp;"-"&amp;U$1,'قرائت کنتور'!B:B,0),MATCH(G355,'قرائت کنتور'!$1:$1,0)),0)</f>
        <v>0</v>
      </c>
      <c r="W355" s="188">
        <f>IFERROR(INDEX('قرائت کنتور'!A:AZ,MATCH(A355&amp;"-"&amp;W$1,'قرائت کنتور'!B:B,0),MATCH(L355,'قرائت کنتور'!$1:$1,0)),0)</f>
        <v>0</v>
      </c>
      <c r="X355" s="188">
        <f>IFERROR(INDEX('قرائت کنتور'!A:AZ,MATCH(A355&amp;"-"&amp;W$1,'قرائت کنتور'!B:B,0),MATCH(G355,'قرائت کنتور'!$1:$1,0)),0)</f>
        <v>0</v>
      </c>
      <c r="Y355" s="188">
        <f>IFERROR(INDEX('قرائت کنتور'!A:AZ,MATCH(A355&amp;"-"&amp;Y$1,'قرائت کنتور'!B:B,0),MATCH(L355,'قرائت کنتور'!$1:$1,0)),0)</f>
        <v>0</v>
      </c>
      <c r="Z355" s="188">
        <f>IFERROR(INDEX('قرائت کنتور'!A:AZ,MATCH(A355&amp;"-"&amp;Y$1,'قرائت کنتور'!B:B,0),MATCH(G355,'قرائت کنتور'!$1:$1,0)),0)</f>
        <v>0</v>
      </c>
      <c r="AA355" s="188">
        <f>IFERROR(INDEX('قرائت کنتور'!A:AZ,MATCH(A355&amp;"-"&amp;AA$1,'قرائت کنتور'!B:B,0),MATCH(L355,'قرائت کنتور'!$1:$1,0)),0)</f>
        <v>0</v>
      </c>
      <c r="AB355" s="188">
        <f>IFERROR(INDEX('قرائت کنتور'!A:AZ,MATCH(A355&amp;"-"&amp;AA$1,'قرائت کنتور'!B:B,0),MATCH(G355,'قرائت کنتور'!$1:$1,0)),0)</f>
        <v>0</v>
      </c>
      <c r="AC355" s="265"/>
      <c r="AD355" s="188">
        <f t="shared" si="120"/>
        <v>0</v>
      </c>
      <c r="AE355" s="188">
        <f t="shared" si="121"/>
        <v>0</v>
      </c>
      <c r="AF355" s="188">
        <f t="shared" si="122"/>
        <v>0</v>
      </c>
      <c r="AG355" s="188">
        <f t="shared" si="123"/>
        <v>0</v>
      </c>
      <c r="AH355" s="188">
        <f t="shared" si="124"/>
        <v>0</v>
      </c>
      <c r="AI355" s="188">
        <f t="shared" si="125"/>
        <v>0</v>
      </c>
      <c r="AJ355" s="188" t="str">
        <f t="shared" si="126"/>
        <v>0</v>
      </c>
      <c r="AK355" s="265"/>
      <c r="AL355" s="254" t="str">
        <f t="shared" si="127"/>
        <v>---</v>
      </c>
      <c r="AM355" s="254" t="str">
        <f t="shared" si="128"/>
        <v>---</v>
      </c>
      <c r="AN355" s="265"/>
      <c r="AO355" s="188" t="str">
        <f>IFERROR(INDEX('تعرفه ها'!A:Z,MATCH(P355&amp;"-"&amp;AO$1,'تعرفه ها'!C:C,0),MATCH(F355,'تعرفه ها'!$2:$2,0),1),"---")</f>
        <v>---</v>
      </c>
      <c r="AP355" s="188" t="str">
        <f>IFERROR(INDEX('تعرفه ها'!A:Z,MATCH(P355&amp;"-"&amp;AP$1,'تعرفه ها'!C:C,0),MATCH(F355,'تعرفه ها'!$2:$2,0),1),"---")</f>
        <v>---</v>
      </c>
      <c r="AQ355" s="188" t="str">
        <f>IFERROR(INDEX('تعرفه ها'!A:Z,MATCH(P355&amp;"-"&amp;AQ$1,'تعرفه ها'!C:C,0),MATCH(F355,'تعرفه ها'!$2:$2,0),1),"---")</f>
        <v>---</v>
      </c>
      <c r="AR355" s="188" t="str">
        <f>IFERROR(INDEX('تعرفه ها'!A:Z,MATCH(P355&amp;"-"&amp;AR$1,'تعرفه ها'!C:C,0),MATCH(F355,'تعرفه ها'!$2:$2,0),1),"---")</f>
        <v>---</v>
      </c>
      <c r="AS355" s="265"/>
      <c r="AT355" s="415" t="str">
        <f t="shared" si="129"/>
        <v>---</v>
      </c>
      <c r="AU355" s="415" t="str">
        <f t="shared" si="130"/>
        <v>---</v>
      </c>
      <c r="AV355" s="415" t="str">
        <f t="shared" si="131"/>
        <v>---</v>
      </c>
      <c r="AW355" s="415" t="str">
        <f t="shared" si="132"/>
        <v>---</v>
      </c>
      <c r="AX355" s="415" t="str">
        <f t="shared" si="133"/>
        <v>---</v>
      </c>
      <c r="AY355" s="415" t="str">
        <f>IFERROR(AH355*INDEX('تعرفه ها'!A:Z,MATCH("عوارض برق به ازاء هر کیلووات",'تعرفه ها'!$C:$C,0),MATCH(F355,'تعرفه ها'!$2:$2,0)),"---")</f>
        <v>---</v>
      </c>
      <c r="AZ355" s="415" t="str">
        <f t="shared" si="134"/>
        <v>---</v>
      </c>
      <c r="BA355" s="415" t="str">
        <f>IFERROR(ROUND(((AX355+AY355+AZ355)*INDEX('تعرفه ها'!A:Z,MATCH("هزینه نگهداری و تعمیرات شبکه برق",'تعرفه ها'!$C:$C,0),MATCH(F355,'تعرفه ها'!$2:$2,0))/100),0),"---")</f>
        <v>---</v>
      </c>
      <c r="BB355" s="415">
        <f>IFERROR(IF(P355="دیماندی",ROUND(AJ355*INDEX('تعرفه ها'!A:Z,MATCH(BB$1,'تعرفه ها'!$C:$C,0),MATCH(F355,'تعرفه ها'!$2:$2,0))*J355/30,0),0),"---")</f>
        <v>0</v>
      </c>
      <c r="BC355" s="415"/>
      <c r="BD355" s="54" t="str">
        <f>IFERROR(IF(INDEX('اطلاعات دوره'!A:Z,MATCH(G355,'اطلاعات دوره'!C:C,0),MATCH("برق",'اطلاعات دوره'!$1:$1,0))="دارد",ROUND(AX355*INDEX('تعرفه ها'!A:Z,MATCH("پیک فصلی برق",'تعرفه ها'!$C:$C,0),MATCH(F355,'تعرفه ها'!$2:$2,0))/100,0),0),"---")</f>
        <v>---</v>
      </c>
      <c r="BE355" s="415" t="str">
        <f>IFERROR(ROUND(((AX355+AY355+AZ355+BA355+BB355+BC355+BD355)*INDEX('تعرفه ها'!A:Z,MATCH("مالیات برق",'تعرفه ها'!$C:$C,0),MATCH(F355,'تعرفه ها'!$2:$2,0))/100),0),"---")</f>
        <v>---</v>
      </c>
      <c r="BF355" s="415" t="str">
        <f t="shared" si="135"/>
        <v>---</v>
      </c>
      <c r="BG355" s="415" t="str">
        <f t="shared" si="139"/>
        <v>---</v>
      </c>
      <c r="BH355" s="415" t="str">
        <f t="shared" si="136"/>
        <v>---</v>
      </c>
      <c r="BI355" s="54" t="str">
        <f t="shared" si="137"/>
        <v>---</v>
      </c>
      <c r="BJ355" s="55" t="str">
        <f t="shared" si="138"/>
        <v>---</v>
      </c>
      <c r="BK355" s="262"/>
      <c r="BL355" s="183" t="str">
        <f>IFERROR(IF(INDEX(پرداخت!A:AZ,MATCH(A355&amp;" - "&amp;"برق",پرداخت!$B:$B,0),MATCH(G355,پرداخت!$1:$1,0))="نشده","نشده","شده"),"---")</f>
        <v>---</v>
      </c>
      <c r="BN355" s="257"/>
      <c r="BO355" s="257"/>
      <c r="BP355" s="257"/>
      <c r="BQ355" s="257"/>
      <c r="BR355" s="257"/>
      <c r="BS355" s="257"/>
      <c r="BT355" s="257"/>
      <c r="BU355" s="257"/>
      <c r="BV355" s="257"/>
      <c r="BW355" s="257"/>
      <c r="BX355" s="257"/>
      <c r="BY355" s="257"/>
      <c r="BZ355" s="257"/>
      <c r="CA355" s="257"/>
      <c r="CB355" s="257"/>
      <c r="CC355" s="257"/>
      <c r="CD355" s="257"/>
      <c r="CE355" s="257"/>
      <c r="CF355" s="257"/>
      <c r="CG355" s="257"/>
      <c r="CH355"/>
      <c r="CI355"/>
      <c r="CJ355"/>
      <c r="CK355"/>
    </row>
    <row r="356" spans="1:89" ht="33.75" hidden="1">
      <c r="A356" s="170"/>
      <c r="B356" s="47">
        <f>IFERROR(INDEX('اطلاعات انشعابات شرکتها'!A:BB,MATCH(A356,'اطلاعات انشعابات شرکتها'!A:A,0),MATCH(B$1,'اطلاعات انشعابات شرکتها'!$1:$1,0)),0)</f>
        <v>0</v>
      </c>
      <c r="C356" s="48">
        <f>IFERROR(INDEX('اطلاعات انشعابات شرکتها'!A:BB,MATCH(A356,'اطلاعات انشعابات شرکتها'!A:A,0),MATCH(C$1,'اطلاعات انشعابات شرکتها'!$1:$1,0)),0)</f>
        <v>0</v>
      </c>
      <c r="D356" s="45"/>
      <c r="E356" s="171"/>
      <c r="F356" s="170"/>
      <c r="G356" s="188" t="str">
        <f t="shared" si="117"/>
        <v>/</v>
      </c>
      <c r="H356" s="188">
        <f>IFERROR(INDEX('اطلاعات دوره'!A:Z,MATCH(G356,'اطلاعات دوره'!C:C,0),MATCH(H$1,'اطلاعات دوره'!$1:$1,0)),0)</f>
        <v>0</v>
      </c>
      <c r="I356" s="188">
        <f>IFERROR(INDEX('اطلاعات دوره'!A:Z,MATCH(G356,'اطلاعات دوره'!C:C,0),MATCH(I$1,'اطلاعات دوره'!$1:$1,0)),0)</f>
        <v>0</v>
      </c>
      <c r="J356" s="188">
        <f>IFERROR(INDEX('اطلاعات دوره'!A:Z,MATCH(G356,'اطلاعات دوره'!C:C,0),MATCH(J$1,'اطلاعات دوره'!$1:$1,0)),0)</f>
        <v>0</v>
      </c>
      <c r="K356" s="265"/>
      <c r="L356" s="188" t="str">
        <f>IFERROR(INDEX('اطلاعات دوره'!A:Z,MATCH(G356,'اطلاعات دوره'!C:C,0)-1,MATCH("عنوان",'اطلاعات دوره'!$1:$1,0)),"---")</f>
        <v>---</v>
      </c>
      <c r="M356" s="188" t="str">
        <f t="shared" si="118"/>
        <v>----</v>
      </c>
      <c r="N356" s="188" t="str">
        <f t="shared" si="119"/>
        <v>-/</v>
      </c>
      <c r="O356" s="265"/>
      <c r="P356" s="188">
        <f>IFERROR(INDEX('اطلاعات انشعابات شرکتها'!A:BB,MATCH(A356,'اطلاعات انشعابات شرکتها'!A:A,0),MATCH(P$1,'اطلاعات انشعابات شرکتها'!$1:$1,0)),0)</f>
        <v>0</v>
      </c>
      <c r="Q356" s="188">
        <f>IFERROR(INDEX('اطلاعات انشعابات شرکتها'!A:BB,MATCH(A356,'اطلاعات انشعابات شرکتها'!A:A,0),MATCH(Q$1,'اطلاعات انشعابات شرکتها'!$1:$1,0)),0)</f>
        <v>0</v>
      </c>
      <c r="R356" s="188">
        <f>IFERROR(INDEX('اطلاعات انشعابات شرکتها'!A:BB,MATCH(A356,'اطلاعات انشعابات شرکتها'!A:A,0),MATCH(R$1,'اطلاعات انشعابات شرکتها'!$1:$1,0)),0)</f>
        <v>0</v>
      </c>
      <c r="S356" s="265"/>
      <c r="T356" s="188">
        <f>IFERROR(INDEX('قرائت کنتور'!A:AZ,MATCH(A356&amp;"-"&amp;T$1,'قرائت کنتور'!B:B,0),MATCH(G356,'قرائت کنتور'!$1:$1,0)),0)</f>
        <v>0</v>
      </c>
      <c r="U356" s="188">
        <f>IFERROR(INDEX('قرائت کنتور'!A:AZ,MATCH(A356&amp;"-"&amp;U$1,'قرائت کنتور'!B:B,0),MATCH(L356,'قرائت کنتور'!$1:$1,0)),0)</f>
        <v>0</v>
      </c>
      <c r="V356" s="188">
        <f>IFERROR(INDEX('قرائت کنتور'!A:AZ,MATCH(A356&amp;"-"&amp;U$1,'قرائت کنتور'!B:B,0),MATCH(G356,'قرائت کنتور'!$1:$1,0)),0)</f>
        <v>0</v>
      </c>
      <c r="W356" s="188">
        <f>IFERROR(INDEX('قرائت کنتور'!A:AZ,MATCH(A356&amp;"-"&amp;W$1,'قرائت کنتور'!B:B,0),MATCH(L356,'قرائت کنتور'!$1:$1,0)),0)</f>
        <v>0</v>
      </c>
      <c r="X356" s="188">
        <f>IFERROR(INDEX('قرائت کنتور'!A:AZ,MATCH(A356&amp;"-"&amp;W$1,'قرائت کنتور'!B:B,0),MATCH(G356,'قرائت کنتور'!$1:$1,0)),0)</f>
        <v>0</v>
      </c>
      <c r="Y356" s="188">
        <f>IFERROR(INDEX('قرائت کنتور'!A:AZ,MATCH(A356&amp;"-"&amp;Y$1,'قرائت کنتور'!B:B,0),MATCH(L356,'قرائت کنتور'!$1:$1,0)),0)</f>
        <v>0</v>
      </c>
      <c r="Z356" s="188">
        <f>IFERROR(INDEX('قرائت کنتور'!A:AZ,MATCH(A356&amp;"-"&amp;Y$1,'قرائت کنتور'!B:B,0),MATCH(G356,'قرائت کنتور'!$1:$1,0)),0)</f>
        <v>0</v>
      </c>
      <c r="AA356" s="188">
        <f>IFERROR(INDEX('قرائت کنتور'!A:AZ,MATCH(A356&amp;"-"&amp;AA$1,'قرائت کنتور'!B:B,0),MATCH(L356,'قرائت کنتور'!$1:$1,0)),0)</f>
        <v>0</v>
      </c>
      <c r="AB356" s="188">
        <f>IFERROR(INDEX('قرائت کنتور'!A:AZ,MATCH(A356&amp;"-"&amp;AA$1,'قرائت کنتور'!B:B,0),MATCH(G356,'قرائت کنتور'!$1:$1,0)),0)</f>
        <v>0</v>
      </c>
      <c r="AC356" s="265"/>
      <c r="AD356" s="188">
        <f t="shared" si="120"/>
        <v>0</v>
      </c>
      <c r="AE356" s="188">
        <f t="shared" si="121"/>
        <v>0</v>
      </c>
      <c r="AF356" s="188">
        <f t="shared" si="122"/>
        <v>0</v>
      </c>
      <c r="AG356" s="188">
        <f t="shared" si="123"/>
        <v>0</v>
      </c>
      <c r="AH356" s="188">
        <f t="shared" si="124"/>
        <v>0</v>
      </c>
      <c r="AI356" s="188">
        <f t="shared" si="125"/>
        <v>0</v>
      </c>
      <c r="AJ356" s="188" t="str">
        <f t="shared" si="126"/>
        <v>0</v>
      </c>
      <c r="AK356" s="265"/>
      <c r="AL356" s="254" t="str">
        <f t="shared" si="127"/>
        <v>---</v>
      </c>
      <c r="AM356" s="254" t="str">
        <f t="shared" si="128"/>
        <v>---</v>
      </c>
      <c r="AN356" s="265"/>
      <c r="AO356" s="188" t="str">
        <f>IFERROR(INDEX('تعرفه ها'!A:Z,MATCH(P356&amp;"-"&amp;AO$1,'تعرفه ها'!C:C,0),MATCH(F356,'تعرفه ها'!$2:$2,0),1),"---")</f>
        <v>---</v>
      </c>
      <c r="AP356" s="188" t="str">
        <f>IFERROR(INDEX('تعرفه ها'!A:Z,MATCH(P356&amp;"-"&amp;AP$1,'تعرفه ها'!C:C,0),MATCH(F356,'تعرفه ها'!$2:$2,0),1),"---")</f>
        <v>---</v>
      </c>
      <c r="AQ356" s="188" t="str">
        <f>IFERROR(INDEX('تعرفه ها'!A:Z,MATCH(P356&amp;"-"&amp;AQ$1,'تعرفه ها'!C:C,0),MATCH(F356,'تعرفه ها'!$2:$2,0),1),"---")</f>
        <v>---</v>
      </c>
      <c r="AR356" s="188" t="str">
        <f>IFERROR(INDEX('تعرفه ها'!A:Z,MATCH(P356&amp;"-"&amp;AR$1,'تعرفه ها'!C:C,0),MATCH(F356,'تعرفه ها'!$2:$2,0),1),"---")</f>
        <v>---</v>
      </c>
      <c r="AS356" s="265"/>
      <c r="AT356" s="415" t="str">
        <f t="shared" si="129"/>
        <v>---</v>
      </c>
      <c r="AU356" s="415" t="str">
        <f t="shared" si="130"/>
        <v>---</v>
      </c>
      <c r="AV356" s="415" t="str">
        <f t="shared" si="131"/>
        <v>---</v>
      </c>
      <c r="AW356" s="415" t="str">
        <f t="shared" si="132"/>
        <v>---</v>
      </c>
      <c r="AX356" s="415" t="str">
        <f t="shared" si="133"/>
        <v>---</v>
      </c>
      <c r="AY356" s="415" t="str">
        <f>IFERROR(AH356*INDEX('تعرفه ها'!A:Z,MATCH("عوارض برق به ازاء هر کیلووات",'تعرفه ها'!$C:$C,0),MATCH(F356,'تعرفه ها'!$2:$2,0)),"---")</f>
        <v>---</v>
      </c>
      <c r="AZ356" s="415" t="str">
        <f t="shared" si="134"/>
        <v>---</v>
      </c>
      <c r="BA356" s="415" t="str">
        <f>IFERROR(ROUND(((AX356+AY356+AZ356)*INDEX('تعرفه ها'!A:Z,MATCH("هزینه نگهداری و تعمیرات شبکه برق",'تعرفه ها'!$C:$C,0),MATCH(F356,'تعرفه ها'!$2:$2,0))/100),0),"---")</f>
        <v>---</v>
      </c>
      <c r="BB356" s="415">
        <f>IFERROR(IF(P356="دیماندی",ROUND(AJ356*INDEX('تعرفه ها'!A:Z,MATCH(BB$1,'تعرفه ها'!$C:$C,0),MATCH(F356,'تعرفه ها'!$2:$2,0))*J356/30,0),0),"---")</f>
        <v>0</v>
      </c>
      <c r="BC356" s="415"/>
      <c r="BD356" s="54" t="str">
        <f>IFERROR(IF(INDEX('اطلاعات دوره'!A:Z,MATCH(G356,'اطلاعات دوره'!C:C,0),MATCH("برق",'اطلاعات دوره'!$1:$1,0))="دارد",ROUND(AX356*INDEX('تعرفه ها'!A:Z,MATCH("پیک فصلی برق",'تعرفه ها'!$C:$C,0),MATCH(F356,'تعرفه ها'!$2:$2,0))/100,0),0),"---")</f>
        <v>---</v>
      </c>
      <c r="BE356" s="415" t="str">
        <f>IFERROR(ROUND(((AX356+AY356+AZ356+BA356+BB356+BC356+BD356)*INDEX('تعرفه ها'!A:Z,MATCH("مالیات برق",'تعرفه ها'!$C:$C,0),MATCH(F356,'تعرفه ها'!$2:$2,0))/100),0),"---")</f>
        <v>---</v>
      </c>
      <c r="BF356" s="415" t="str">
        <f t="shared" si="135"/>
        <v>---</v>
      </c>
      <c r="BG356" s="415" t="str">
        <f t="shared" si="139"/>
        <v>---</v>
      </c>
      <c r="BH356" s="415" t="str">
        <f t="shared" si="136"/>
        <v>---</v>
      </c>
      <c r="BI356" s="54" t="str">
        <f t="shared" si="137"/>
        <v>---</v>
      </c>
      <c r="BJ356" s="55" t="str">
        <f t="shared" si="138"/>
        <v>---</v>
      </c>
      <c r="BK356" s="262"/>
      <c r="BL356" s="183" t="str">
        <f>IFERROR(IF(INDEX(پرداخت!A:AZ,MATCH(A356&amp;" - "&amp;"برق",پرداخت!$B:$B,0),MATCH(G356,پرداخت!$1:$1,0))="نشده","نشده","شده"),"---")</f>
        <v>---</v>
      </c>
      <c r="BN356" s="257"/>
      <c r="BO356" s="257"/>
      <c r="BP356" s="257"/>
      <c r="BQ356" s="257"/>
      <c r="BR356" s="257"/>
      <c r="BS356" s="257"/>
      <c r="BT356" s="257"/>
      <c r="BU356" s="257"/>
      <c r="BV356" s="257"/>
      <c r="BW356" s="257"/>
      <c r="BX356" s="257"/>
      <c r="BY356" s="257"/>
      <c r="BZ356" s="257"/>
      <c r="CA356" s="257"/>
      <c r="CB356" s="257"/>
      <c r="CC356" s="257"/>
      <c r="CD356" s="257"/>
      <c r="CE356" s="257"/>
      <c r="CF356" s="257"/>
      <c r="CG356" s="257"/>
      <c r="CH356"/>
      <c r="CI356"/>
      <c r="CJ356"/>
      <c r="CK356"/>
    </row>
    <row r="357" spans="1:89" ht="33.75" hidden="1">
      <c r="A357" s="170"/>
      <c r="B357" s="47">
        <f>IFERROR(INDEX('اطلاعات انشعابات شرکتها'!A:BB,MATCH(A357,'اطلاعات انشعابات شرکتها'!A:A,0),MATCH(B$1,'اطلاعات انشعابات شرکتها'!$1:$1,0)),0)</f>
        <v>0</v>
      </c>
      <c r="C357" s="48">
        <f>IFERROR(INDEX('اطلاعات انشعابات شرکتها'!A:BB,MATCH(A357,'اطلاعات انشعابات شرکتها'!A:A,0),MATCH(C$1,'اطلاعات انشعابات شرکتها'!$1:$1,0)),0)</f>
        <v>0</v>
      </c>
      <c r="D357" s="45"/>
      <c r="E357" s="171"/>
      <c r="F357" s="170"/>
      <c r="G357" s="188" t="str">
        <f t="shared" si="117"/>
        <v>/</v>
      </c>
      <c r="H357" s="188">
        <f>IFERROR(INDEX('اطلاعات دوره'!A:Z,MATCH(G357,'اطلاعات دوره'!C:C,0),MATCH(H$1,'اطلاعات دوره'!$1:$1,0)),0)</f>
        <v>0</v>
      </c>
      <c r="I357" s="188">
        <f>IFERROR(INDEX('اطلاعات دوره'!A:Z,MATCH(G357,'اطلاعات دوره'!C:C,0),MATCH(I$1,'اطلاعات دوره'!$1:$1,0)),0)</f>
        <v>0</v>
      </c>
      <c r="J357" s="188">
        <f>IFERROR(INDEX('اطلاعات دوره'!A:Z,MATCH(G357,'اطلاعات دوره'!C:C,0),MATCH(J$1,'اطلاعات دوره'!$1:$1,0)),0)</f>
        <v>0</v>
      </c>
      <c r="K357" s="265"/>
      <c r="L357" s="188" t="str">
        <f>IFERROR(INDEX('اطلاعات دوره'!A:Z,MATCH(G357,'اطلاعات دوره'!C:C,0)-1,MATCH("عنوان",'اطلاعات دوره'!$1:$1,0)),"---")</f>
        <v>---</v>
      </c>
      <c r="M357" s="188" t="str">
        <f t="shared" si="118"/>
        <v>----</v>
      </c>
      <c r="N357" s="188" t="str">
        <f t="shared" si="119"/>
        <v>-/</v>
      </c>
      <c r="O357" s="265"/>
      <c r="P357" s="188">
        <f>IFERROR(INDEX('اطلاعات انشعابات شرکتها'!A:BB,MATCH(A357,'اطلاعات انشعابات شرکتها'!A:A,0),MATCH(P$1,'اطلاعات انشعابات شرکتها'!$1:$1,0)),0)</f>
        <v>0</v>
      </c>
      <c r="Q357" s="188">
        <f>IFERROR(INDEX('اطلاعات انشعابات شرکتها'!A:BB,MATCH(A357,'اطلاعات انشعابات شرکتها'!A:A,0),MATCH(Q$1,'اطلاعات انشعابات شرکتها'!$1:$1,0)),0)</f>
        <v>0</v>
      </c>
      <c r="R357" s="188">
        <f>IFERROR(INDEX('اطلاعات انشعابات شرکتها'!A:BB,MATCH(A357,'اطلاعات انشعابات شرکتها'!A:A,0),MATCH(R$1,'اطلاعات انشعابات شرکتها'!$1:$1,0)),0)</f>
        <v>0</v>
      </c>
      <c r="S357" s="265"/>
      <c r="T357" s="188">
        <f>IFERROR(INDEX('قرائت کنتور'!A:AZ,MATCH(A357&amp;"-"&amp;T$1,'قرائت کنتور'!B:B,0),MATCH(G357,'قرائت کنتور'!$1:$1,0)),0)</f>
        <v>0</v>
      </c>
      <c r="U357" s="188">
        <f>IFERROR(INDEX('قرائت کنتور'!A:AZ,MATCH(A357&amp;"-"&amp;U$1,'قرائت کنتور'!B:B,0),MATCH(L357,'قرائت کنتور'!$1:$1,0)),0)</f>
        <v>0</v>
      </c>
      <c r="V357" s="188">
        <f>IFERROR(INDEX('قرائت کنتور'!A:AZ,MATCH(A357&amp;"-"&amp;U$1,'قرائت کنتور'!B:B,0),MATCH(G357,'قرائت کنتور'!$1:$1,0)),0)</f>
        <v>0</v>
      </c>
      <c r="W357" s="188">
        <f>IFERROR(INDEX('قرائت کنتور'!A:AZ,MATCH(A357&amp;"-"&amp;W$1,'قرائت کنتور'!B:B,0),MATCH(L357,'قرائت کنتور'!$1:$1,0)),0)</f>
        <v>0</v>
      </c>
      <c r="X357" s="188">
        <f>IFERROR(INDEX('قرائت کنتور'!A:AZ,MATCH(A357&amp;"-"&amp;W$1,'قرائت کنتور'!B:B,0),MATCH(G357,'قرائت کنتور'!$1:$1,0)),0)</f>
        <v>0</v>
      </c>
      <c r="Y357" s="188">
        <f>IFERROR(INDEX('قرائت کنتور'!A:AZ,MATCH(A357&amp;"-"&amp;Y$1,'قرائت کنتور'!B:B,0),MATCH(L357,'قرائت کنتور'!$1:$1,0)),0)</f>
        <v>0</v>
      </c>
      <c r="Z357" s="188">
        <f>IFERROR(INDEX('قرائت کنتور'!A:AZ,MATCH(A357&amp;"-"&amp;Y$1,'قرائت کنتور'!B:B,0),MATCH(G357,'قرائت کنتور'!$1:$1,0)),0)</f>
        <v>0</v>
      </c>
      <c r="AA357" s="188">
        <f>IFERROR(INDEX('قرائت کنتور'!A:AZ,MATCH(A357&amp;"-"&amp;AA$1,'قرائت کنتور'!B:B,0),MATCH(L357,'قرائت کنتور'!$1:$1,0)),0)</f>
        <v>0</v>
      </c>
      <c r="AB357" s="188">
        <f>IFERROR(INDEX('قرائت کنتور'!A:AZ,MATCH(A357&amp;"-"&amp;AA$1,'قرائت کنتور'!B:B,0),MATCH(G357,'قرائت کنتور'!$1:$1,0)),0)</f>
        <v>0</v>
      </c>
      <c r="AC357" s="265"/>
      <c r="AD357" s="188">
        <f t="shared" si="120"/>
        <v>0</v>
      </c>
      <c r="AE357" s="188">
        <f t="shared" si="121"/>
        <v>0</v>
      </c>
      <c r="AF357" s="188">
        <f t="shared" si="122"/>
        <v>0</v>
      </c>
      <c r="AG357" s="188">
        <f t="shared" si="123"/>
        <v>0</v>
      </c>
      <c r="AH357" s="188">
        <f t="shared" si="124"/>
        <v>0</v>
      </c>
      <c r="AI357" s="188">
        <f t="shared" si="125"/>
        <v>0</v>
      </c>
      <c r="AJ357" s="188" t="str">
        <f t="shared" si="126"/>
        <v>0</v>
      </c>
      <c r="AK357" s="265"/>
      <c r="AL357" s="254" t="str">
        <f t="shared" si="127"/>
        <v>---</v>
      </c>
      <c r="AM357" s="254" t="str">
        <f t="shared" si="128"/>
        <v>---</v>
      </c>
      <c r="AN357" s="265"/>
      <c r="AO357" s="188" t="str">
        <f>IFERROR(INDEX('تعرفه ها'!A:Z,MATCH(P357&amp;"-"&amp;AO$1,'تعرفه ها'!C:C,0),MATCH(F357,'تعرفه ها'!$2:$2,0),1),"---")</f>
        <v>---</v>
      </c>
      <c r="AP357" s="188" t="str">
        <f>IFERROR(INDEX('تعرفه ها'!A:Z,MATCH(P357&amp;"-"&amp;AP$1,'تعرفه ها'!C:C,0),MATCH(F357,'تعرفه ها'!$2:$2,0),1),"---")</f>
        <v>---</v>
      </c>
      <c r="AQ357" s="188" t="str">
        <f>IFERROR(INDEX('تعرفه ها'!A:Z,MATCH(P357&amp;"-"&amp;AQ$1,'تعرفه ها'!C:C,0),MATCH(F357,'تعرفه ها'!$2:$2,0),1),"---")</f>
        <v>---</v>
      </c>
      <c r="AR357" s="188" t="str">
        <f>IFERROR(INDEX('تعرفه ها'!A:Z,MATCH(P357&amp;"-"&amp;AR$1,'تعرفه ها'!C:C,0),MATCH(F357,'تعرفه ها'!$2:$2,0),1),"---")</f>
        <v>---</v>
      </c>
      <c r="AS357" s="265"/>
      <c r="AT357" s="415" t="str">
        <f t="shared" si="129"/>
        <v>---</v>
      </c>
      <c r="AU357" s="415" t="str">
        <f t="shared" si="130"/>
        <v>---</v>
      </c>
      <c r="AV357" s="415" t="str">
        <f t="shared" si="131"/>
        <v>---</v>
      </c>
      <c r="AW357" s="415" t="str">
        <f t="shared" si="132"/>
        <v>---</v>
      </c>
      <c r="AX357" s="415" t="str">
        <f t="shared" si="133"/>
        <v>---</v>
      </c>
      <c r="AY357" s="415" t="str">
        <f>IFERROR(AH357*INDEX('تعرفه ها'!A:Z,MATCH("عوارض برق به ازاء هر کیلووات",'تعرفه ها'!$C:$C,0),MATCH(F357,'تعرفه ها'!$2:$2,0)),"---")</f>
        <v>---</v>
      </c>
      <c r="AZ357" s="415" t="str">
        <f t="shared" si="134"/>
        <v>---</v>
      </c>
      <c r="BA357" s="415" t="str">
        <f>IFERROR(ROUND(((AX357+AY357+AZ357)*INDEX('تعرفه ها'!A:Z,MATCH("هزینه نگهداری و تعمیرات شبکه برق",'تعرفه ها'!$C:$C,0),MATCH(F357,'تعرفه ها'!$2:$2,0))/100),0),"---")</f>
        <v>---</v>
      </c>
      <c r="BB357" s="415">
        <f>IFERROR(IF(P357="دیماندی",ROUND(AJ357*INDEX('تعرفه ها'!A:Z,MATCH(BB$1,'تعرفه ها'!$C:$C,0),MATCH(F357,'تعرفه ها'!$2:$2,0))*J357/30,0),0),"---")</f>
        <v>0</v>
      </c>
      <c r="BC357" s="415"/>
      <c r="BD357" s="54" t="str">
        <f>IFERROR(IF(INDEX('اطلاعات دوره'!A:Z,MATCH(G357,'اطلاعات دوره'!C:C,0),MATCH("برق",'اطلاعات دوره'!$1:$1,0))="دارد",ROUND(AX357*INDEX('تعرفه ها'!A:Z,MATCH("پیک فصلی برق",'تعرفه ها'!$C:$C,0),MATCH(F357,'تعرفه ها'!$2:$2,0))/100,0),0),"---")</f>
        <v>---</v>
      </c>
      <c r="BE357" s="415" t="str">
        <f>IFERROR(ROUND(((AX357+AY357+AZ357+BA357+BB357+BC357+BD357)*INDEX('تعرفه ها'!A:Z,MATCH("مالیات برق",'تعرفه ها'!$C:$C,0),MATCH(F357,'تعرفه ها'!$2:$2,0))/100),0),"---")</f>
        <v>---</v>
      </c>
      <c r="BF357" s="415" t="str">
        <f t="shared" si="135"/>
        <v>---</v>
      </c>
      <c r="BG357" s="415" t="str">
        <f t="shared" si="139"/>
        <v>---</v>
      </c>
      <c r="BH357" s="415" t="str">
        <f t="shared" si="136"/>
        <v>---</v>
      </c>
      <c r="BI357" s="54" t="str">
        <f t="shared" si="137"/>
        <v>---</v>
      </c>
      <c r="BJ357" s="55" t="str">
        <f t="shared" si="138"/>
        <v>---</v>
      </c>
      <c r="BK357" s="262"/>
      <c r="BL357" s="183" t="str">
        <f>IFERROR(IF(INDEX(پرداخت!A:AZ,MATCH(A357&amp;" - "&amp;"برق",پرداخت!$B:$B,0),MATCH(G357,پرداخت!$1:$1,0))="نشده","نشده","شده"),"---")</f>
        <v>---</v>
      </c>
      <c r="BN357" s="257"/>
      <c r="BO357" s="257"/>
      <c r="BP357" s="257"/>
      <c r="BQ357" s="257"/>
      <c r="BR357" s="257"/>
      <c r="BS357" s="257"/>
      <c r="BT357" s="257"/>
      <c r="BU357" s="257"/>
      <c r="BV357" s="257"/>
      <c r="BW357" s="257"/>
      <c r="BX357" s="257"/>
      <c r="BY357" s="257"/>
      <c r="BZ357" s="257"/>
      <c r="CA357" s="257"/>
      <c r="CB357" s="257"/>
      <c r="CC357" s="257"/>
      <c r="CD357" s="257"/>
      <c r="CE357" s="257"/>
      <c r="CF357" s="257"/>
      <c r="CG357" s="257"/>
      <c r="CH357"/>
      <c r="CI357"/>
      <c r="CJ357"/>
      <c r="CK357"/>
    </row>
    <row r="358" spans="1:89" ht="33.75" hidden="1">
      <c r="A358" s="170"/>
      <c r="B358" s="47">
        <f>IFERROR(INDEX('اطلاعات انشعابات شرکتها'!A:BB,MATCH(A358,'اطلاعات انشعابات شرکتها'!A:A,0),MATCH(B$1,'اطلاعات انشعابات شرکتها'!$1:$1,0)),0)</f>
        <v>0</v>
      </c>
      <c r="C358" s="48">
        <f>IFERROR(INDEX('اطلاعات انشعابات شرکتها'!A:BB,MATCH(A358,'اطلاعات انشعابات شرکتها'!A:A,0),MATCH(C$1,'اطلاعات انشعابات شرکتها'!$1:$1,0)),0)</f>
        <v>0</v>
      </c>
      <c r="D358" s="45"/>
      <c r="E358" s="171"/>
      <c r="F358" s="170"/>
      <c r="G358" s="188" t="str">
        <f t="shared" si="117"/>
        <v>/</v>
      </c>
      <c r="H358" s="188">
        <f>IFERROR(INDEX('اطلاعات دوره'!A:Z,MATCH(G358,'اطلاعات دوره'!C:C,0),MATCH(H$1,'اطلاعات دوره'!$1:$1,0)),0)</f>
        <v>0</v>
      </c>
      <c r="I358" s="188">
        <f>IFERROR(INDEX('اطلاعات دوره'!A:Z,MATCH(G358,'اطلاعات دوره'!C:C,0),MATCH(I$1,'اطلاعات دوره'!$1:$1,0)),0)</f>
        <v>0</v>
      </c>
      <c r="J358" s="188">
        <f>IFERROR(INDEX('اطلاعات دوره'!A:Z,MATCH(G358,'اطلاعات دوره'!C:C,0),MATCH(J$1,'اطلاعات دوره'!$1:$1,0)),0)</f>
        <v>0</v>
      </c>
      <c r="K358" s="265"/>
      <c r="L358" s="188" t="str">
        <f>IFERROR(INDEX('اطلاعات دوره'!A:Z,MATCH(G358,'اطلاعات دوره'!C:C,0)-1,MATCH("عنوان",'اطلاعات دوره'!$1:$1,0)),"---")</f>
        <v>---</v>
      </c>
      <c r="M358" s="188" t="str">
        <f t="shared" si="118"/>
        <v>----</v>
      </c>
      <c r="N358" s="188" t="str">
        <f t="shared" si="119"/>
        <v>-/</v>
      </c>
      <c r="O358" s="265"/>
      <c r="P358" s="188">
        <f>IFERROR(INDEX('اطلاعات انشعابات شرکتها'!A:BB,MATCH(A358,'اطلاعات انشعابات شرکتها'!A:A,0),MATCH(P$1,'اطلاعات انشعابات شرکتها'!$1:$1,0)),0)</f>
        <v>0</v>
      </c>
      <c r="Q358" s="188">
        <f>IFERROR(INDEX('اطلاعات انشعابات شرکتها'!A:BB,MATCH(A358,'اطلاعات انشعابات شرکتها'!A:A,0),MATCH(Q$1,'اطلاعات انشعابات شرکتها'!$1:$1,0)),0)</f>
        <v>0</v>
      </c>
      <c r="R358" s="188">
        <f>IFERROR(INDEX('اطلاعات انشعابات شرکتها'!A:BB,MATCH(A358,'اطلاعات انشعابات شرکتها'!A:A,0),MATCH(R$1,'اطلاعات انشعابات شرکتها'!$1:$1,0)),0)</f>
        <v>0</v>
      </c>
      <c r="S358" s="265"/>
      <c r="T358" s="188">
        <f>IFERROR(INDEX('قرائت کنتور'!A:AZ,MATCH(A358&amp;"-"&amp;T$1,'قرائت کنتور'!B:B,0),MATCH(G358,'قرائت کنتور'!$1:$1,0)),0)</f>
        <v>0</v>
      </c>
      <c r="U358" s="188">
        <f>IFERROR(INDEX('قرائت کنتور'!A:AZ,MATCH(A358&amp;"-"&amp;U$1,'قرائت کنتور'!B:B,0),MATCH(L358,'قرائت کنتور'!$1:$1,0)),0)</f>
        <v>0</v>
      </c>
      <c r="V358" s="188">
        <f>IFERROR(INDEX('قرائت کنتور'!A:AZ,MATCH(A358&amp;"-"&amp;U$1,'قرائت کنتور'!B:B,0),MATCH(G358,'قرائت کنتور'!$1:$1,0)),0)</f>
        <v>0</v>
      </c>
      <c r="W358" s="188">
        <f>IFERROR(INDEX('قرائت کنتور'!A:AZ,MATCH(A358&amp;"-"&amp;W$1,'قرائت کنتور'!B:B,0),MATCH(L358,'قرائت کنتور'!$1:$1,0)),0)</f>
        <v>0</v>
      </c>
      <c r="X358" s="188">
        <f>IFERROR(INDEX('قرائت کنتور'!A:AZ,MATCH(A358&amp;"-"&amp;W$1,'قرائت کنتور'!B:B,0),MATCH(G358,'قرائت کنتور'!$1:$1,0)),0)</f>
        <v>0</v>
      </c>
      <c r="Y358" s="188">
        <f>IFERROR(INDEX('قرائت کنتور'!A:AZ,MATCH(A358&amp;"-"&amp;Y$1,'قرائت کنتور'!B:B,0),MATCH(L358,'قرائت کنتور'!$1:$1,0)),0)</f>
        <v>0</v>
      </c>
      <c r="Z358" s="188">
        <f>IFERROR(INDEX('قرائت کنتور'!A:AZ,MATCH(A358&amp;"-"&amp;Y$1,'قرائت کنتور'!B:B,0),MATCH(G358,'قرائت کنتور'!$1:$1,0)),0)</f>
        <v>0</v>
      </c>
      <c r="AA358" s="188">
        <f>IFERROR(INDEX('قرائت کنتور'!A:AZ,MATCH(A358&amp;"-"&amp;AA$1,'قرائت کنتور'!B:B,0),MATCH(L358,'قرائت کنتور'!$1:$1,0)),0)</f>
        <v>0</v>
      </c>
      <c r="AB358" s="188">
        <f>IFERROR(INDEX('قرائت کنتور'!A:AZ,MATCH(A358&amp;"-"&amp;AA$1,'قرائت کنتور'!B:B,0),MATCH(G358,'قرائت کنتور'!$1:$1,0)),0)</f>
        <v>0</v>
      </c>
      <c r="AC358" s="265"/>
      <c r="AD358" s="188">
        <f t="shared" si="120"/>
        <v>0</v>
      </c>
      <c r="AE358" s="188">
        <f t="shared" si="121"/>
        <v>0</v>
      </c>
      <c r="AF358" s="188">
        <f t="shared" si="122"/>
        <v>0</v>
      </c>
      <c r="AG358" s="188">
        <f t="shared" si="123"/>
        <v>0</v>
      </c>
      <c r="AH358" s="188">
        <f t="shared" si="124"/>
        <v>0</v>
      </c>
      <c r="AI358" s="188">
        <f t="shared" si="125"/>
        <v>0</v>
      </c>
      <c r="AJ358" s="188" t="str">
        <f t="shared" si="126"/>
        <v>0</v>
      </c>
      <c r="AK358" s="265"/>
      <c r="AL358" s="254" t="str">
        <f t="shared" si="127"/>
        <v>---</v>
      </c>
      <c r="AM358" s="254" t="str">
        <f t="shared" si="128"/>
        <v>---</v>
      </c>
      <c r="AN358" s="265"/>
      <c r="AO358" s="188" t="str">
        <f>IFERROR(INDEX('تعرفه ها'!A:Z,MATCH(P358&amp;"-"&amp;AO$1,'تعرفه ها'!C:C,0),MATCH(F358,'تعرفه ها'!$2:$2,0),1),"---")</f>
        <v>---</v>
      </c>
      <c r="AP358" s="188" t="str">
        <f>IFERROR(INDEX('تعرفه ها'!A:Z,MATCH(P358&amp;"-"&amp;AP$1,'تعرفه ها'!C:C,0),MATCH(F358,'تعرفه ها'!$2:$2,0),1),"---")</f>
        <v>---</v>
      </c>
      <c r="AQ358" s="188" t="str">
        <f>IFERROR(INDEX('تعرفه ها'!A:Z,MATCH(P358&amp;"-"&amp;AQ$1,'تعرفه ها'!C:C,0),MATCH(F358,'تعرفه ها'!$2:$2,0),1),"---")</f>
        <v>---</v>
      </c>
      <c r="AR358" s="188" t="str">
        <f>IFERROR(INDEX('تعرفه ها'!A:Z,MATCH(P358&amp;"-"&amp;AR$1,'تعرفه ها'!C:C,0),MATCH(F358,'تعرفه ها'!$2:$2,0),1),"---")</f>
        <v>---</v>
      </c>
      <c r="AS358" s="265"/>
      <c r="AT358" s="415" t="str">
        <f t="shared" si="129"/>
        <v>---</v>
      </c>
      <c r="AU358" s="415" t="str">
        <f t="shared" si="130"/>
        <v>---</v>
      </c>
      <c r="AV358" s="415" t="str">
        <f t="shared" si="131"/>
        <v>---</v>
      </c>
      <c r="AW358" s="415" t="str">
        <f t="shared" si="132"/>
        <v>---</v>
      </c>
      <c r="AX358" s="415" t="str">
        <f t="shared" si="133"/>
        <v>---</v>
      </c>
      <c r="AY358" s="415" t="str">
        <f>IFERROR(AH358*INDEX('تعرفه ها'!A:Z,MATCH("عوارض برق به ازاء هر کیلووات",'تعرفه ها'!$C:$C,0),MATCH(F358,'تعرفه ها'!$2:$2,0)),"---")</f>
        <v>---</v>
      </c>
      <c r="AZ358" s="415" t="str">
        <f t="shared" si="134"/>
        <v>---</v>
      </c>
      <c r="BA358" s="415" t="str">
        <f>IFERROR(ROUND(((AX358+AY358+AZ358)*INDEX('تعرفه ها'!A:Z,MATCH("هزینه نگهداری و تعمیرات شبکه برق",'تعرفه ها'!$C:$C,0),MATCH(F358,'تعرفه ها'!$2:$2,0))/100),0),"---")</f>
        <v>---</v>
      </c>
      <c r="BB358" s="415">
        <f>IFERROR(IF(P358="دیماندی",ROUND(AJ358*INDEX('تعرفه ها'!A:Z,MATCH(BB$1,'تعرفه ها'!$C:$C,0),MATCH(F358,'تعرفه ها'!$2:$2,0))*J358/30,0),0),"---")</f>
        <v>0</v>
      </c>
      <c r="BC358" s="415"/>
      <c r="BD358" s="54" t="str">
        <f>IFERROR(IF(INDEX('اطلاعات دوره'!A:Z,MATCH(G358,'اطلاعات دوره'!C:C,0),MATCH("برق",'اطلاعات دوره'!$1:$1,0))="دارد",ROUND(AX358*INDEX('تعرفه ها'!A:Z,MATCH("پیک فصلی برق",'تعرفه ها'!$C:$C,0),MATCH(F358,'تعرفه ها'!$2:$2,0))/100,0),0),"---")</f>
        <v>---</v>
      </c>
      <c r="BE358" s="415" t="str">
        <f>IFERROR(ROUND(((AX358+AY358+AZ358+BA358+BB358+BC358+BD358)*INDEX('تعرفه ها'!A:Z,MATCH("مالیات برق",'تعرفه ها'!$C:$C,0),MATCH(F358,'تعرفه ها'!$2:$2,0))/100),0),"---")</f>
        <v>---</v>
      </c>
      <c r="BF358" s="415" t="str">
        <f t="shared" si="135"/>
        <v>---</v>
      </c>
      <c r="BG358" s="415" t="str">
        <f t="shared" si="139"/>
        <v>---</v>
      </c>
      <c r="BH358" s="415" t="str">
        <f t="shared" si="136"/>
        <v>---</v>
      </c>
      <c r="BI358" s="54" t="str">
        <f t="shared" si="137"/>
        <v>---</v>
      </c>
      <c r="BJ358" s="55" t="str">
        <f t="shared" si="138"/>
        <v>---</v>
      </c>
      <c r="BK358" s="262"/>
      <c r="BL358" s="183" t="str">
        <f>IFERROR(IF(INDEX(پرداخت!A:AZ,MATCH(A358&amp;" - "&amp;"برق",پرداخت!$B:$B,0),MATCH(G358,پرداخت!$1:$1,0))="نشده","نشده","شده"),"---")</f>
        <v>---</v>
      </c>
      <c r="BN358" s="257"/>
      <c r="BO358" s="257"/>
      <c r="BP358" s="257"/>
      <c r="BQ358" s="257"/>
      <c r="BR358" s="257"/>
      <c r="BS358" s="257"/>
      <c r="BT358" s="257"/>
      <c r="BU358" s="257"/>
      <c r="BV358" s="257"/>
      <c r="BW358" s="257"/>
      <c r="BX358" s="257"/>
      <c r="BY358" s="257"/>
      <c r="BZ358" s="257"/>
      <c r="CA358" s="257"/>
      <c r="CB358" s="257"/>
      <c r="CC358" s="257"/>
      <c r="CD358" s="257"/>
      <c r="CE358" s="257"/>
      <c r="CF358" s="257"/>
      <c r="CG358" s="257"/>
      <c r="CH358"/>
      <c r="CI358"/>
      <c r="CJ358"/>
      <c r="CK358"/>
    </row>
    <row r="359" spans="1:89" ht="33.75" hidden="1">
      <c r="A359" s="170"/>
      <c r="B359" s="47">
        <f>IFERROR(INDEX('اطلاعات انشعابات شرکتها'!A:BB,MATCH(A359,'اطلاعات انشعابات شرکتها'!A:A,0),MATCH(B$1,'اطلاعات انشعابات شرکتها'!$1:$1,0)),0)</f>
        <v>0</v>
      </c>
      <c r="C359" s="48">
        <f>IFERROR(INDEX('اطلاعات انشعابات شرکتها'!A:BB,MATCH(A359,'اطلاعات انشعابات شرکتها'!A:A,0),MATCH(C$1,'اطلاعات انشعابات شرکتها'!$1:$1,0)),0)</f>
        <v>0</v>
      </c>
      <c r="D359" s="45"/>
      <c r="E359" s="171"/>
      <c r="F359" s="170"/>
      <c r="G359" s="188" t="str">
        <f t="shared" si="117"/>
        <v>/</v>
      </c>
      <c r="H359" s="188">
        <f>IFERROR(INDEX('اطلاعات دوره'!A:Z,MATCH(G359,'اطلاعات دوره'!C:C,0),MATCH(H$1,'اطلاعات دوره'!$1:$1,0)),0)</f>
        <v>0</v>
      </c>
      <c r="I359" s="188">
        <f>IFERROR(INDEX('اطلاعات دوره'!A:Z,MATCH(G359,'اطلاعات دوره'!C:C,0),MATCH(I$1,'اطلاعات دوره'!$1:$1,0)),0)</f>
        <v>0</v>
      </c>
      <c r="J359" s="188">
        <f>IFERROR(INDEX('اطلاعات دوره'!A:Z,MATCH(G359,'اطلاعات دوره'!C:C,0),MATCH(J$1,'اطلاعات دوره'!$1:$1,0)),0)</f>
        <v>0</v>
      </c>
      <c r="K359" s="265"/>
      <c r="L359" s="188" t="str">
        <f>IFERROR(INDEX('اطلاعات دوره'!A:Z,MATCH(G359,'اطلاعات دوره'!C:C,0)-1,MATCH("عنوان",'اطلاعات دوره'!$1:$1,0)),"---")</f>
        <v>---</v>
      </c>
      <c r="M359" s="188" t="str">
        <f t="shared" si="118"/>
        <v>----</v>
      </c>
      <c r="N359" s="188" t="str">
        <f t="shared" si="119"/>
        <v>-/</v>
      </c>
      <c r="O359" s="265"/>
      <c r="P359" s="188">
        <f>IFERROR(INDEX('اطلاعات انشعابات شرکتها'!A:BB,MATCH(A359,'اطلاعات انشعابات شرکتها'!A:A,0),MATCH(P$1,'اطلاعات انشعابات شرکتها'!$1:$1,0)),0)</f>
        <v>0</v>
      </c>
      <c r="Q359" s="188">
        <f>IFERROR(INDEX('اطلاعات انشعابات شرکتها'!A:BB,MATCH(A359,'اطلاعات انشعابات شرکتها'!A:A,0),MATCH(Q$1,'اطلاعات انشعابات شرکتها'!$1:$1,0)),0)</f>
        <v>0</v>
      </c>
      <c r="R359" s="188">
        <f>IFERROR(INDEX('اطلاعات انشعابات شرکتها'!A:BB,MATCH(A359,'اطلاعات انشعابات شرکتها'!A:A,0),MATCH(R$1,'اطلاعات انشعابات شرکتها'!$1:$1,0)),0)</f>
        <v>0</v>
      </c>
      <c r="S359" s="265"/>
      <c r="T359" s="188">
        <f>IFERROR(INDEX('قرائت کنتور'!A:AZ,MATCH(A359&amp;"-"&amp;T$1,'قرائت کنتور'!B:B,0),MATCH(G359,'قرائت کنتور'!$1:$1,0)),0)</f>
        <v>0</v>
      </c>
      <c r="U359" s="188">
        <f>IFERROR(INDEX('قرائت کنتور'!A:AZ,MATCH(A359&amp;"-"&amp;U$1,'قرائت کنتور'!B:B,0),MATCH(L359,'قرائت کنتور'!$1:$1,0)),0)</f>
        <v>0</v>
      </c>
      <c r="V359" s="188">
        <f>IFERROR(INDEX('قرائت کنتور'!A:AZ,MATCH(A359&amp;"-"&amp;U$1,'قرائت کنتور'!B:B,0),MATCH(G359,'قرائت کنتور'!$1:$1,0)),0)</f>
        <v>0</v>
      </c>
      <c r="W359" s="188">
        <f>IFERROR(INDEX('قرائت کنتور'!A:AZ,MATCH(A359&amp;"-"&amp;W$1,'قرائت کنتور'!B:B,0),MATCH(L359,'قرائت کنتور'!$1:$1,0)),0)</f>
        <v>0</v>
      </c>
      <c r="X359" s="188">
        <f>IFERROR(INDEX('قرائت کنتور'!A:AZ,MATCH(A359&amp;"-"&amp;W$1,'قرائت کنتور'!B:B,0),MATCH(G359,'قرائت کنتور'!$1:$1,0)),0)</f>
        <v>0</v>
      </c>
      <c r="Y359" s="188">
        <f>IFERROR(INDEX('قرائت کنتور'!A:AZ,MATCH(A359&amp;"-"&amp;Y$1,'قرائت کنتور'!B:B,0),MATCH(L359,'قرائت کنتور'!$1:$1,0)),0)</f>
        <v>0</v>
      </c>
      <c r="Z359" s="188">
        <f>IFERROR(INDEX('قرائت کنتور'!A:AZ,MATCH(A359&amp;"-"&amp;Y$1,'قرائت کنتور'!B:B,0),MATCH(G359,'قرائت کنتور'!$1:$1,0)),0)</f>
        <v>0</v>
      </c>
      <c r="AA359" s="188">
        <f>IFERROR(INDEX('قرائت کنتور'!A:AZ,MATCH(A359&amp;"-"&amp;AA$1,'قرائت کنتور'!B:B,0),MATCH(L359,'قرائت کنتور'!$1:$1,0)),0)</f>
        <v>0</v>
      </c>
      <c r="AB359" s="188">
        <f>IFERROR(INDEX('قرائت کنتور'!A:AZ,MATCH(A359&amp;"-"&amp;AA$1,'قرائت کنتور'!B:B,0),MATCH(G359,'قرائت کنتور'!$1:$1,0)),0)</f>
        <v>0</v>
      </c>
      <c r="AC359" s="265"/>
      <c r="AD359" s="188">
        <f t="shared" si="120"/>
        <v>0</v>
      </c>
      <c r="AE359" s="188">
        <f t="shared" si="121"/>
        <v>0</v>
      </c>
      <c r="AF359" s="188">
        <f t="shared" si="122"/>
        <v>0</v>
      </c>
      <c r="AG359" s="188">
        <f t="shared" si="123"/>
        <v>0</v>
      </c>
      <c r="AH359" s="188">
        <f t="shared" si="124"/>
        <v>0</v>
      </c>
      <c r="AI359" s="188">
        <f t="shared" si="125"/>
        <v>0</v>
      </c>
      <c r="AJ359" s="188" t="str">
        <f t="shared" si="126"/>
        <v>0</v>
      </c>
      <c r="AK359" s="265"/>
      <c r="AL359" s="254" t="str">
        <f t="shared" si="127"/>
        <v>---</v>
      </c>
      <c r="AM359" s="254" t="str">
        <f t="shared" si="128"/>
        <v>---</v>
      </c>
      <c r="AN359" s="265"/>
      <c r="AO359" s="188" t="str">
        <f>IFERROR(INDEX('تعرفه ها'!A:Z,MATCH(P359&amp;"-"&amp;AO$1,'تعرفه ها'!C:C,0),MATCH(F359,'تعرفه ها'!$2:$2,0),1),"---")</f>
        <v>---</v>
      </c>
      <c r="AP359" s="188" t="str">
        <f>IFERROR(INDEX('تعرفه ها'!A:Z,MATCH(P359&amp;"-"&amp;AP$1,'تعرفه ها'!C:C,0),MATCH(F359,'تعرفه ها'!$2:$2,0),1),"---")</f>
        <v>---</v>
      </c>
      <c r="AQ359" s="188" t="str">
        <f>IFERROR(INDEX('تعرفه ها'!A:Z,MATCH(P359&amp;"-"&amp;AQ$1,'تعرفه ها'!C:C,0),MATCH(F359,'تعرفه ها'!$2:$2,0),1),"---")</f>
        <v>---</v>
      </c>
      <c r="AR359" s="188" t="str">
        <f>IFERROR(INDEX('تعرفه ها'!A:Z,MATCH(P359&amp;"-"&amp;AR$1,'تعرفه ها'!C:C,0),MATCH(F359,'تعرفه ها'!$2:$2,0),1),"---")</f>
        <v>---</v>
      </c>
      <c r="AS359" s="265"/>
      <c r="AT359" s="415" t="str">
        <f t="shared" si="129"/>
        <v>---</v>
      </c>
      <c r="AU359" s="415" t="str">
        <f t="shared" si="130"/>
        <v>---</v>
      </c>
      <c r="AV359" s="415" t="str">
        <f t="shared" si="131"/>
        <v>---</v>
      </c>
      <c r="AW359" s="415" t="str">
        <f t="shared" si="132"/>
        <v>---</v>
      </c>
      <c r="AX359" s="415" t="str">
        <f t="shared" si="133"/>
        <v>---</v>
      </c>
      <c r="AY359" s="415" t="str">
        <f>IFERROR(AH359*INDEX('تعرفه ها'!A:Z,MATCH("عوارض برق به ازاء هر کیلووات",'تعرفه ها'!$C:$C,0),MATCH(F359,'تعرفه ها'!$2:$2,0)),"---")</f>
        <v>---</v>
      </c>
      <c r="AZ359" s="415" t="str">
        <f t="shared" si="134"/>
        <v>---</v>
      </c>
      <c r="BA359" s="415" t="str">
        <f>IFERROR(ROUND(((AX359+AY359+AZ359)*INDEX('تعرفه ها'!A:Z,MATCH("هزینه نگهداری و تعمیرات شبکه برق",'تعرفه ها'!$C:$C,0),MATCH(F359,'تعرفه ها'!$2:$2,0))/100),0),"---")</f>
        <v>---</v>
      </c>
      <c r="BB359" s="415">
        <f>IFERROR(IF(P359="دیماندی",ROUND(AJ359*INDEX('تعرفه ها'!A:Z,MATCH(BB$1,'تعرفه ها'!$C:$C,0),MATCH(F359,'تعرفه ها'!$2:$2,0))*J359/30,0),0),"---")</f>
        <v>0</v>
      </c>
      <c r="BC359" s="415"/>
      <c r="BD359" s="54" t="str">
        <f>IFERROR(IF(INDEX('اطلاعات دوره'!A:Z,MATCH(G359,'اطلاعات دوره'!C:C,0),MATCH("برق",'اطلاعات دوره'!$1:$1,0))="دارد",ROUND(AX359*INDEX('تعرفه ها'!A:Z,MATCH("پیک فصلی برق",'تعرفه ها'!$C:$C,0),MATCH(F359,'تعرفه ها'!$2:$2,0))/100,0),0),"---")</f>
        <v>---</v>
      </c>
      <c r="BE359" s="415" t="str">
        <f>IFERROR(ROUND(((AX359+AY359+AZ359+BA359+BB359+BC359+BD359)*INDEX('تعرفه ها'!A:Z,MATCH("مالیات برق",'تعرفه ها'!$C:$C,0),MATCH(F359,'تعرفه ها'!$2:$2,0))/100),0),"---")</f>
        <v>---</v>
      </c>
      <c r="BF359" s="415" t="str">
        <f t="shared" si="135"/>
        <v>---</v>
      </c>
      <c r="BG359" s="415" t="str">
        <f t="shared" si="139"/>
        <v>---</v>
      </c>
      <c r="BH359" s="415" t="str">
        <f t="shared" si="136"/>
        <v>---</v>
      </c>
      <c r="BI359" s="54" t="str">
        <f t="shared" si="137"/>
        <v>---</v>
      </c>
      <c r="BJ359" s="55" t="str">
        <f t="shared" si="138"/>
        <v>---</v>
      </c>
      <c r="BK359" s="262"/>
      <c r="BL359" s="183" t="str">
        <f>IFERROR(IF(INDEX(پرداخت!A:AZ,MATCH(A359&amp;" - "&amp;"برق",پرداخت!$B:$B,0),MATCH(G359,پرداخت!$1:$1,0))="نشده","نشده","شده"),"---")</f>
        <v>---</v>
      </c>
      <c r="BN359" s="257"/>
      <c r="BO359" s="257"/>
      <c r="BP359" s="257"/>
      <c r="BQ359" s="257"/>
      <c r="BR359" s="257"/>
      <c r="BS359" s="257"/>
      <c r="BT359" s="257"/>
      <c r="BU359" s="257"/>
      <c r="BV359" s="257"/>
      <c r="BW359" s="257"/>
      <c r="BX359" s="257"/>
      <c r="BY359" s="257"/>
      <c r="BZ359" s="257"/>
      <c r="CA359" s="257"/>
      <c r="CB359" s="257"/>
      <c r="CC359" s="257"/>
      <c r="CD359" s="257"/>
      <c r="CE359" s="257"/>
      <c r="CF359" s="257"/>
      <c r="CG359" s="257"/>
      <c r="CH359"/>
      <c r="CI359"/>
      <c r="CJ359"/>
      <c r="CK359"/>
    </row>
    <row r="360" spans="1:89" ht="33.75" hidden="1">
      <c r="A360" s="170"/>
      <c r="B360" s="47">
        <f>IFERROR(INDEX('اطلاعات انشعابات شرکتها'!A:BB,MATCH(A360,'اطلاعات انشعابات شرکتها'!A:A,0),MATCH(B$1,'اطلاعات انشعابات شرکتها'!$1:$1,0)),0)</f>
        <v>0</v>
      </c>
      <c r="C360" s="48">
        <f>IFERROR(INDEX('اطلاعات انشعابات شرکتها'!A:BB,MATCH(A360,'اطلاعات انشعابات شرکتها'!A:A,0),MATCH(C$1,'اطلاعات انشعابات شرکتها'!$1:$1,0)),0)</f>
        <v>0</v>
      </c>
      <c r="D360" s="45"/>
      <c r="E360" s="171"/>
      <c r="F360" s="170"/>
      <c r="G360" s="188" t="str">
        <f t="shared" si="117"/>
        <v>/</v>
      </c>
      <c r="H360" s="188">
        <f>IFERROR(INDEX('اطلاعات دوره'!A:Z,MATCH(G360,'اطلاعات دوره'!C:C,0),MATCH(H$1,'اطلاعات دوره'!$1:$1,0)),0)</f>
        <v>0</v>
      </c>
      <c r="I360" s="188">
        <f>IFERROR(INDEX('اطلاعات دوره'!A:Z,MATCH(G360,'اطلاعات دوره'!C:C,0),MATCH(I$1,'اطلاعات دوره'!$1:$1,0)),0)</f>
        <v>0</v>
      </c>
      <c r="J360" s="188">
        <f>IFERROR(INDEX('اطلاعات دوره'!A:Z,MATCH(G360,'اطلاعات دوره'!C:C,0),MATCH(J$1,'اطلاعات دوره'!$1:$1,0)),0)</f>
        <v>0</v>
      </c>
      <c r="K360" s="265"/>
      <c r="L360" s="188" t="str">
        <f>IFERROR(INDEX('اطلاعات دوره'!A:Z,MATCH(G360,'اطلاعات دوره'!C:C,0)-1,MATCH("عنوان",'اطلاعات دوره'!$1:$1,0)),"---")</f>
        <v>---</v>
      </c>
      <c r="M360" s="188" t="str">
        <f t="shared" si="118"/>
        <v>----</v>
      </c>
      <c r="N360" s="188" t="str">
        <f t="shared" si="119"/>
        <v>-/</v>
      </c>
      <c r="O360" s="265"/>
      <c r="P360" s="188">
        <f>IFERROR(INDEX('اطلاعات انشعابات شرکتها'!A:BB,MATCH(A360,'اطلاعات انشعابات شرکتها'!A:A,0),MATCH(P$1,'اطلاعات انشعابات شرکتها'!$1:$1,0)),0)</f>
        <v>0</v>
      </c>
      <c r="Q360" s="188">
        <f>IFERROR(INDEX('اطلاعات انشعابات شرکتها'!A:BB,MATCH(A360,'اطلاعات انشعابات شرکتها'!A:A,0),MATCH(Q$1,'اطلاعات انشعابات شرکتها'!$1:$1,0)),0)</f>
        <v>0</v>
      </c>
      <c r="R360" s="188">
        <f>IFERROR(INDEX('اطلاعات انشعابات شرکتها'!A:BB,MATCH(A360,'اطلاعات انشعابات شرکتها'!A:A,0),MATCH(R$1,'اطلاعات انشعابات شرکتها'!$1:$1,0)),0)</f>
        <v>0</v>
      </c>
      <c r="S360" s="265"/>
      <c r="T360" s="188">
        <f>IFERROR(INDEX('قرائت کنتور'!A:AZ,MATCH(A360&amp;"-"&amp;T$1,'قرائت کنتور'!B:B,0),MATCH(G360,'قرائت کنتور'!$1:$1,0)),0)</f>
        <v>0</v>
      </c>
      <c r="U360" s="188">
        <f>IFERROR(INDEX('قرائت کنتور'!A:AZ,MATCH(A360&amp;"-"&amp;U$1,'قرائت کنتور'!B:B,0),MATCH(L360,'قرائت کنتور'!$1:$1,0)),0)</f>
        <v>0</v>
      </c>
      <c r="V360" s="188">
        <f>IFERROR(INDEX('قرائت کنتور'!A:AZ,MATCH(A360&amp;"-"&amp;U$1,'قرائت کنتور'!B:B,0),MATCH(G360,'قرائت کنتور'!$1:$1,0)),0)</f>
        <v>0</v>
      </c>
      <c r="W360" s="188">
        <f>IFERROR(INDEX('قرائت کنتور'!A:AZ,MATCH(A360&amp;"-"&amp;W$1,'قرائت کنتور'!B:B,0),MATCH(L360,'قرائت کنتور'!$1:$1,0)),0)</f>
        <v>0</v>
      </c>
      <c r="X360" s="188">
        <f>IFERROR(INDEX('قرائت کنتور'!A:AZ,MATCH(A360&amp;"-"&amp;W$1,'قرائت کنتور'!B:B,0),MATCH(G360,'قرائت کنتور'!$1:$1,0)),0)</f>
        <v>0</v>
      </c>
      <c r="Y360" s="188">
        <f>IFERROR(INDEX('قرائت کنتور'!A:AZ,MATCH(A360&amp;"-"&amp;Y$1,'قرائت کنتور'!B:B,0),MATCH(L360,'قرائت کنتور'!$1:$1,0)),0)</f>
        <v>0</v>
      </c>
      <c r="Z360" s="188">
        <f>IFERROR(INDEX('قرائت کنتور'!A:AZ,MATCH(A360&amp;"-"&amp;Y$1,'قرائت کنتور'!B:B,0),MATCH(G360,'قرائت کنتور'!$1:$1,0)),0)</f>
        <v>0</v>
      </c>
      <c r="AA360" s="188">
        <f>IFERROR(INDEX('قرائت کنتور'!A:AZ,MATCH(A360&amp;"-"&amp;AA$1,'قرائت کنتور'!B:B,0),MATCH(L360,'قرائت کنتور'!$1:$1,0)),0)</f>
        <v>0</v>
      </c>
      <c r="AB360" s="188">
        <f>IFERROR(INDEX('قرائت کنتور'!A:AZ,MATCH(A360&amp;"-"&amp;AA$1,'قرائت کنتور'!B:B,0),MATCH(G360,'قرائت کنتور'!$1:$1,0)),0)</f>
        <v>0</v>
      </c>
      <c r="AC360" s="265"/>
      <c r="AD360" s="188">
        <f t="shared" si="120"/>
        <v>0</v>
      </c>
      <c r="AE360" s="188">
        <f t="shared" si="121"/>
        <v>0</v>
      </c>
      <c r="AF360" s="188">
        <f t="shared" si="122"/>
        <v>0</v>
      </c>
      <c r="AG360" s="188">
        <f t="shared" si="123"/>
        <v>0</v>
      </c>
      <c r="AH360" s="188">
        <f t="shared" si="124"/>
        <v>0</v>
      </c>
      <c r="AI360" s="188">
        <f t="shared" si="125"/>
        <v>0</v>
      </c>
      <c r="AJ360" s="188" t="str">
        <f t="shared" si="126"/>
        <v>0</v>
      </c>
      <c r="AK360" s="265"/>
      <c r="AL360" s="254" t="str">
        <f t="shared" si="127"/>
        <v>---</v>
      </c>
      <c r="AM360" s="254" t="str">
        <f t="shared" si="128"/>
        <v>---</v>
      </c>
      <c r="AN360" s="265"/>
      <c r="AO360" s="188" t="str">
        <f>IFERROR(INDEX('تعرفه ها'!A:Z,MATCH(P360&amp;"-"&amp;AO$1,'تعرفه ها'!C:C,0),MATCH(F360,'تعرفه ها'!$2:$2,0),1),"---")</f>
        <v>---</v>
      </c>
      <c r="AP360" s="188" t="str">
        <f>IFERROR(INDEX('تعرفه ها'!A:Z,MATCH(P360&amp;"-"&amp;AP$1,'تعرفه ها'!C:C,0),MATCH(F360,'تعرفه ها'!$2:$2,0),1),"---")</f>
        <v>---</v>
      </c>
      <c r="AQ360" s="188" t="str">
        <f>IFERROR(INDEX('تعرفه ها'!A:Z,MATCH(P360&amp;"-"&amp;AQ$1,'تعرفه ها'!C:C,0),MATCH(F360,'تعرفه ها'!$2:$2,0),1),"---")</f>
        <v>---</v>
      </c>
      <c r="AR360" s="188" t="str">
        <f>IFERROR(INDEX('تعرفه ها'!A:Z,MATCH(P360&amp;"-"&amp;AR$1,'تعرفه ها'!C:C,0),MATCH(F360,'تعرفه ها'!$2:$2,0),1),"---")</f>
        <v>---</v>
      </c>
      <c r="AS360" s="265"/>
      <c r="AT360" s="415" t="str">
        <f t="shared" si="129"/>
        <v>---</v>
      </c>
      <c r="AU360" s="415" t="str">
        <f t="shared" si="130"/>
        <v>---</v>
      </c>
      <c r="AV360" s="415" t="str">
        <f t="shared" si="131"/>
        <v>---</v>
      </c>
      <c r="AW360" s="415" t="str">
        <f t="shared" si="132"/>
        <v>---</v>
      </c>
      <c r="AX360" s="415" t="str">
        <f t="shared" si="133"/>
        <v>---</v>
      </c>
      <c r="AY360" s="415" t="str">
        <f>IFERROR(AH360*INDEX('تعرفه ها'!A:Z,MATCH("عوارض برق به ازاء هر کیلووات",'تعرفه ها'!$C:$C,0),MATCH(F360,'تعرفه ها'!$2:$2,0)),"---")</f>
        <v>---</v>
      </c>
      <c r="AZ360" s="415" t="str">
        <f t="shared" si="134"/>
        <v>---</v>
      </c>
      <c r="BA360" s="415" t="str">
        <f>IFERROR(ROUND(((AX360+AY360+AZ360)*INDEX('تعرفه ها'!A:Z,MATCH("هزینه نگهداری و تعمیرات شبکه برق",'تعرفه ها'!$C:$C,0),MATCH(F360,'تعرفه ها'!$2:$2,0))/100),0),"---")</f>
        <v>---</v>
      </c>
      <c r="BB360" s="415">
        <f>IFERROR(IF(P360="دیماندی",ROUND(AJ360*INDEX('تعرفه ها'!A:Z,MATCH(BB$1,'تعرفه ها'!$C:$C,0),MATCH(F360,'تعرفه ها'!$2:$2,0))*J360/30,0),0),"---")</f>
        <v>0</v>
      </c>
      <c r="BC360" s="415"/>
      <c r="BD360" s="54" t="str">
        <f>IFERROR(IF(INDEX('اطلاعات دوره'!A:Z,MATCH(G360,'اطلاعات دوره'!C:C,0),MATCH("برق",'اطلاعات دوره'!$1:$1,0))="دارد",ROUND(AX360*INDEX('تعرفه ها'!A:Z,MATCH("پیک فصلی برق",'تعرفه ها'!$C:$C,0),MATCH(F360,'تعرفه ها'!$2:$2,0))/100,0),0),"---")</f>
        <v>---</v>
      </c>
      <c r="BE360" s="415" t="str">
        <f>IFERROR(ROUND(((AX360+AY360+AZ360+BA360+BB360+BC360+BD360)*INDEX('تعرفه ها'!A:Z,MATCH("مالیات برق",'تعرفه ها'!$C:$C,0),MATCH(F360,'تعرفه ها'!$2:$2,0))/100),0),"---")</f>
        <v>---</v>
      </c>
      <c r="BF360" s="415" t="str">
        <f t="shared" si="135"/>
        <v>---</v>
      </c>
      <c r="BG360" s="415" t="str">
        <f t="shared" si="139"/>
        <v>---</v>
      </c>
      <c r="BH360" s="415" t="str">
        <f t="shared" si="136"/>
        <v>---</v>
      </c>
      <c r="BI360" s="54" t="str">
        <f t="shared" si="137"/>
        <v>---</v>
      </c>
      <c r="BJ360" s="55" t="str">
        <f t="shared" si="138"/>
        <v>---</v>
      </c>
      <c r="BK360" s="262"/>
      <c r="BL360" s="183" t="str">
        <f>IFERROR(IF(INDEX(پرداخت!A:AZ,MATCH(A360&amp;" - "&amp;"برق",پرداخت!$B:$B,0),MATCH(G360,پرداخت!$1:$1,0))="نشده","نشده","شده"),"---")</f>
        <v>---</v>
      </c>
      <c r="BN360" s="257"/>
      <c r="BO360" s="257"/>
      <c r="BP360" s="257"/>
      <c r="BQ360" s="257"/>
      <c r="BR360" s="257"/>
      <c r="BS360" s="257"/>
      <c r="BT360" s="257"/>
      <c r="BU360" s="257"/>
      <c r="BV360" s="257"/>
      <c r="BW360" s="257"/>
      <c r="BX360" s="257"/>
      <c r="BY360" s="257"/>
      <c r="BZ360" s="257"/>
      <c r="CA360" s="257"/>
      <c r="CB360" s="257"/>
      <c r="CC360" s="257"/>
      <c r="CD360" s="257"/>
      <c r="CE360" s="257"/>
      <c r="CF360" s="257"/>
      <c r="CG360" s="257"/>
      <c r="CH360"/>
      <c r="CI360"/>
      <c r="CJ360"/>
      <c r="CK360"/>
    </row>
    <row r="361" spans="1:89" ht="33.75" hidden="1">
      <c r="A361" s="170"/>
      <c r="B361" s="47">
        <f>IFERROR(INDEX('اطلاعات انشعابات شرکتها'!A:BB,MATCH(A361,'اطلاعات انشعابات شرکتها'!A:A,0),MATCH(B$1,'اطلاعات انشعابات شرکتها'!$1:$1,0)),0)</f>
        <v>0</v>
      </c>
      <c r="C361" s="48">
        <f>IFERROR(INDEX('اطلاعات انشعابات شرکتها'!A:BB,MATCH(A361,'اطلاعات انشعابات شرکتها'!A:A,0),MATCH(C$1,'اطلاعات انشعابات شرکتها'!$1:$1,0)),0)</f>
        <v>0</v>
      </c>
      <c r="D361" s="45"/>
      <c r="E361" s="171"/>
      <c r="F361" s="170"/>
      <c r="G361" s="188" t="str">
        <f t="shared" si="117"/>
        <v>/</v>
      </c>
      <c r="H361" s="188">
        <f>IFERROR(INDEX('اطلاعات دوره'!A:Z,MATCH(G361,'اطلاعات دوره'!C:C,0),MATCH(H$1,'اطلاعات دوره'!$1:$1,0)),0)</f>
        <v>0</v>
      </c>
      <c r="I361" s="188">
        <f>IFERROR(INDEX('اطلاعات دوره'!A:Z,MATCH(G361,'اطلاعات دوره'!C:C,0),MATCH(I$1,'اطلاعات دوره'!$1:$1,0)),0)</f>
        <v>0</v>
      </c>
      <c r="J361" s="188">
        <f>IFERROR(INDEX('اطلاعات دوره'!A:Z,MATCH(G361,'اطلاعات دوره'!C:C,0),MATCH(J$1,'اطلاعات دوره'!$1:$1,0)),0)</f>
        <v>0</v>
      </c>
      <c r="K361" s="265"/>
      <c r="L361" s="188" t="str">
        <f>IFERROR(INDEX('اطلاعات دوره'!A:Z,MATCH(G361,'اطلاعات دوره'!C:C,0)-1,MATCH("عنوان",'اطلاعات دوره'!$1:$1,0)),"---")</f>
        <v>---</v>
      </c>
      <c r="M361" s="188" t="str">
        <f t="shared" si="118"/>
        <v>----</v>
      </c>
      <c r="N361" s="188" t="str">
        <f t="shared" si="119"/>
        <v>-/</v>
      </c>
      <c r="O361" s="265"/>
      <c r="P361" s="188">
        <f>IFERROR(INDEX('اطلاعات انشعابات شرکتها'!A:BB,MATCH(A361,'اطلاعات انشعابات شرکتها'!A:A,0),MATCH(P$1,'اطلاعات انشعابات شرکتها'!$1:$1,0)),0)</f>
        <v>0</v>
      </c>
      <c r="Q361" s="188">
        <f>IFERROR(INDEX('اطلاعات انشعابات شرکتها'!A:BB,MATCH(A361,'اطلاعات انشعابات شرکتها'!A:A,0),MATCH(Q$1,'اطلاعات انشعابات شرکتها'!$1:$1,0)),0)</f>
        <v>0</v>
      </c>
      <c r="R361" s="188">
        <f>IFERROR(INDEX('اطلاعات انشعابات شرکتها'!A:BB,MATCH(A361,'اطلاعات انشعابات شرکتها'!A:A,0),MATCH(R$1,'اطلاعات انشعابات شرکتها'!$1:$1,0)),0)</f>
        <v>0</v>
      </c>
      <c r="S361" s="265"/>
      <c r="T361" s="188">
        <f>IFERROR(INDEX('قرائت کنتور'!A:AZ,MATCH(A361&amp;"-"&amp;T$1,'قرائت کنتور'!B:B,0),MATCH(G361,'قرائت کنتور'!$1:$1,0)),0)</f>
        <v>0</v>
      </c>
      <c r="U361" s="188">
        <f>IFERROR(INDEX('قرائت کنتور'!A:AZ,MATCH(A361&amp;"-"&amp;U$1,'قرائت کنتور'!B:B,0),MATCH(L361,'قرائت کنتور'!$1:$1,0)),0)</f>
        <v>0</v>
      </c>
      <c r="V361" s="188">
        <f>IFERROR(INDEX('قرائت کنتور'!A:AZ,MATCH(A361&amp;"-"&amp;U$1,'قرائت کنتور'!B:B,0),MATCH(G361,'قرائت کنتور'!$1:$1,0)),0)</f>
        <v>0</v>
      </c>
      <c r="W361" s="188">
        <f>IFERROR(INDEX('قرائت کنتور'!A:AZ,MATCH(A361&amp;"-"&amp;W$1,'قرائت کنتور'!B:B,0),MATCH(L361,'قرائت کنتور'!$1:$1,0)),0)</f>
        <v>0</v>
      </c>
      <c r="X361" s="188">
        <f>IFERROR(INDEX('قرائت کنتور'!A:AZ,MATCH(A361&amp;"-"&amp;W$1,'قرائت کنتور'!B:B,0),MATCH(G361,'قرائت کنتور'!$1:$1,0)),0)</f>
        <v>0</v>
      </c>
      <c r="Y361" s="188">
        <f>IFERROR(INDEX('قرائت کنتور'!A:AZ,MATCH(A361&amp;"-"&amp;Y$1,'قرائت کنتور'!B:B,0),MATCH(L361,'قرائت کنتور'!$1:$1,0)),0)</f>
        <v>0</v>
      </c>
      <c r="Z361" s="188">
        <f>IFERROR(INDEX('قرائت کنتور'!A:AZ,MATCH(A361&amp;"-"&amp;Y$1,'قرائت کنتور'!B:B,0),MATCH(G361,'قرائت کنتور'!$1:$1,0)),0)</f>
        <v>0</v>
      </c>
      <c r="AA361" s="188">
        <f>IFERROR(INDEX('قرائت کنتور'!A:AZ,MATCH(A361&amp;"-"&amp;AA$1,'قرائت کنتور'!B:B,0),MATCH(L361,'قرائت کنتور'!$1:$1,0)),0)</f>
        <v>0</v>
      </c>
      <c r="AB361" s="188">
        <f>IFERROR(INDEX('قرائت کنتور'!A:AZ,MATCH(A361&amp;"-"&amp;AA$1,'قرائت کنتور'!B:B,0),MATCH(G361,'قرائت کنتور'!$1:$1,0)),0)</f>
        <v>0</v>
      </c>
      <c r="AC361" s="265"/>
      <c r="AD361" s="188">
        <f t="shared" si="120"/>
        <v>0</v>
      </c>
      <c r="AE361" s="188">
        <f t="shared" si="121"/>
        <v>0</v>
      </c>
      <c r="AF361" s="188">
        <f t="shared" si="122"/>
        <v>0</v>
      </c>
      <c r="AG361" s="188">
        <f t="shared" si="123"/>
        <v>0</v>
      </c>
      <c r="AH361" s="188">
        <f t="shared" si="124"/>
        <v>0</v>
      </c>
      <c r="AI361" s="188">
        <f t="shared" si="125"/>
        <v>0</v>
      </c>
      <c r="AJ361" s="188" t="str">
        <f t="shared" si="126"/>
        <v>0</v>
      </c>
      <c r="AK361" s="265"/>
      <c r="AL361" s="254" t="str">
        <f t="shared" si="127"/>
        <v>---</v>
      </c>
      <c r="AM361" s="254" t="str">
        <f t="shared" si="128"/>
        <v>---</v>
      </c>
      <c r="AN361" s="265"/>
      <c r="AO361" s="188" t="str">
        <f>IFERROR(INDEX('تعرفه ها'!A:Z,MATCH(P361&amp;"-"&amp;AO$1,'تعرفه ها'!C:C,0),MATCH(F361,'تعرفه ها'!$2:$2,0),1),"---")</f>
        <v>---</v>
      </c>
      <c r="AP361" s="188" t="str">
        <f>IFERROR(INDEX('تعرفه ها'!A:Z,MATCH(P361&amp;"-"&amp;AP$1,'تعرفه ها'!C:C,0),MATCH(F361,'تعرفه ها'!$2:$2,0),1),"---")</f>
        <v>---</v>
      </c>
      <c r="AQ361" s="188" t="str">
        <f>IFERROR(INDEX('تعرفه ها'!A:Z,MATCH(P361&amp;"-"&amp;AQ$1,'تعرفه ها'!C:C,0),MATCH(F361,'تعرفه ها'!$2:$2,0),1),"---")</f>
        <v>---</v>
      </c>
      <c r="AR361" s="188" t="str">
        <f>IFERROR(INDEX('تعرفه ها'!A:Z,MATCH(P361&amp;"-"&amp;AR$1,'تعرفه ها'!C:C,0),MATCH(F361,'تعرفه ها'!$2:$2,0),1),"---")</f>
        <v>---</v>
      </c>
      <c r="AS361" s="265"/>
      <c r="AT361" s="415" t="str">
        <f t="shared" si="129"/>
        <v>---</v>
      </c>
      <c r="AU361" s="415" t="str">
        <f t="shared" si="130"/>
        <v>---</v>
      </c>
      <c r="AV361" s="415" t="str">
        <f t="shared" si="131"/>
        <v>---</v>
      </c>
      <c r="AW361" s="415" t="str">
        <f t="shared" si="132"/>
        <v>---</v>
      </c>
      <c r="AX361" s="415" t="str">
        <f t="shared" si="133"/>
        <v>---</v>
      </c>
      <c r="AY361" s="415" t="str">
        <f>IFERROR(AH361*INDEX('تعرفه ها'!A:Z,MATCH("عوارض برق به ازاء هر کیلووات",'تعرفه ها'!$C:$C,0),MATCH(F361,'تعرفه ها'!$2:$2,0)),"---")</f>
        <v>---</v>
      </c>
      <c r="AZ361" s="415" t="str">
        <f t="shared" si="134"/>
        <v>---</v>
      </c>
      <c r="BA361" s="415" t="str">
        <f>IFERROR(ROUND(((AX361+AY361+AZ361)*INDEX('تعرفه ها'!A:Z,MATCH("هزینه نگهداری و تعمیرات شبکه برق",'تعرفه ها'!$C:$C,0),MATCH(F361,'تعرفه ها'!$2:$2,0))/100),0),"---")</f>
        <v>---</v>
      </c>
      <c r="BB361" s="415">
        <f>IFERROR(IF(P361="دیماندی",ROUND(AJ361*INDEX('تعرفه ها'!A:Z,MATCH(BB$1,'تعرفه ها'!$C:$C,0),MATCH(F361,'تعرفه ها'!$2:$2,0))*J361/30,0),0),"---")</f>
        <v>0</v>
      </c>
      <c r="BC361" s="415"/>
      <c r="BD361" s="54" t="str">
        <f>IFERROR(IF(INDEX('اطلاعات دوره'!A:Z,MATCH(G361,'اطلاعات دوره'!C:C,0),MATCH("برق",'اطلاعات دوره'!$1:$1,0))="دارد",ROUND(AX361*INDEX('تعرفه ها'!A:Z,MATCH("پیک فصلی برق",'تعرفه ها'!$C:$C,0),MATCH(F361,'تعرفه ها'!$2:$2,0))/100,0),0),"---")</f>
        <v>---</v>
      </c>
      <c r="BE361" s="415" t="str">
        <f>IFERROR(ROUND(((AX361+AY361+AZ361+BA361+BB361+BC361+BD361)*INDEX('تعرفه ها'!A:Z,MATCH("مالیات برق",'تعرفه ها'!$C:$C,0),MATCH(F361,'تعرفه ها'!$2:$2,0))/100),0),"---")</f>
        <v>---</v>
      </c>
      <c r="BF361" s="415" t="str">
        <f t="shared" si="135"/>
        <v>---</v>
      </c>
      <c r="BG361" s="415" t="str">
        <f t="shared" si="139"/>
        <v>---</v>
      </c>
      <c r="BH361" s="415" t="str">
        <f t="shared" si="136"/>
        <v>---</v>
      </c>
      <c r="BI361" s="54" t="str">
        <f t="shared" si="137"/>
        <v>---</v>
      </c>
      <c r="BJ361" s="55" t="str">
        <f t="shared" si="138"/>
        <v>---</v>
      </c>
      <c r="BK361" s="262"/>
      <c r="BL361" s="183" t="str">
        <f>IFERROR(IF(INDEX(پرداخت!A:AZ,MATCH(A361&amp;" - "&amp;"برق",پرداخت!$B:$B,0),MATCH(G361,پرداخت!$1:$1,0))="نشده","نشده","شده"),"---")</f>
        <v>---</v>
      </c>
      <c r="BN361" s="257"/>
      <c r="BO361" s="257"/>
      <c r="BP361" s="257"/>
      <c r="BQ361" s="257"/>
      <c r="BR361" s="257"/>
      <c r="BS361" s="257"/>
      <c r="BT361" s="257"/>
      <c r="BU361" s="257"/>
      <c r="BV361" s="257"/>
      <c r="BW361" s="257"/>
      <c r="BX361" s="257"/>
      <c r="BY361" s="257"/>
      <c r="BZ361" s="257"/>
      <c r="CA361" s="257"/>
      <c r="CB361" s="257"/>
      <c r="CC361" s="257"/>
      <c r="CD361" s="257"/>
      <c r="CE361" s="257"/>
      <c r="CF361" s="257"/>
      <c r="CG361" s="257"/>
      <c r="CH361"/>
      <c r="CI361"/>
      <c r="CJ361"/>
      <c r="CK361"/>
    </row>
    <row r="362" spans="1:89" ht="33.75" hidden="1">
      <c r="A362" s="170"/>
      <c r="B362" s="47">
        <f>IFERROR(INDEX('اطلاعات انشعابات شرکتها'!A:BB,MATCH(A362,'اطلاعات انشعابات شرکتها'!A:A,0),MATCH(B$1,'اطلاعات انشعابات شرکتها'!$1:$1,0)),0)</f>
        <v>0</v>
      </c>
      <c r="C362" s="48">
        <f>IFERROR(INDEX('اطلاعات انشعابات شرکتها'!A:BB,MATCH(A362,'اطلاعات انشعابات شرکتها'!A:A,0),MATCH(C$1,'اطلاعات انشعابات شرکتها'!$1:$1,0)),0)</f>
        <v>0</v>
      </c>
      <c r="D362" s="45"/>
      <c r="E362" s="171"/>
      <c r="F362" s="170"/>
      <c r="G362" s="188" t="str">
        <f t="shared" si="117"/>
        <v>/</v>
      </c>
      <c r="H362" s="188">
        <f>IFERROR(INDEX('اطلاعات دوره'!A:Z,MATCH(G362,'اطلاعات دوره'!C:C,0),MATCH(H$1,'اطلاعات دوره'!$1:$1,0)),0)</f>
        <v>0</v>
      </c>
      <c r="I362" s="188">
        <f>IFERROR(INDEX('اطلاعات دوره'!A:Z,MATCH(G362,'اطلاعات دوره'!C:C,0),MATCH(I$1,'اطلاعات دوره'!$1:$1,0)),0)</f>
        <v>0</v>
      </c>
      <c r="J362" s="188">
        <f>IFERROR(INDEX('اطلاعات دوره'!A:Z,MATCH(G362,'اطلاعات دوره'!C:C,0),MATCH(J$1,'اطلاعات دوره'!$1:$1,0)),0)</f>
        <v>0</v>
      </c>
      <c r="K362" s="265"/>
      <c r="L362" s="188" t="str">
        <f>IFERROR(INDEX('اطلاعات دوره'!A:Z,MATCH(G362,'اطلاعات دوره'!C:C,0)-1,MATCH("عنوان",'اطلاعات دوره'!$1:$1,0)),"---")</f>
        <v>---</v>
      </c>
      <c r="M362" s="188" t="str">
        <f t="shared" si="118"/>
        <v>----</v>
      </c>
      <c r="N362" s="188" t="str">
        <f t="shared" si="119"/>
        <v>-/</v>
      </c>
      <c r="O362" s="265"/>
      <c r="P362" s="188">
        <f>IFERROR(INDEX('اطلاعات انشعابات شرکتها'!A:BB,MATCH(A362,'اطلاعات انشعابات شرکتها'!A:A,0),MATCH(P$1,'اطلاعات انشعابات شرکتها'!$1:$1,0)),0)</f>
        <v>0</v>
      </c>
      <c r="Q362" s="188">
        <f>IFERROR(INDEX('اطلاعات انشعابات شرکتها'!A:BB,MATCH(A362,'اطلاعات انشعابات شرکتها'!A:A,0),MATCH(Q$1,'اطلاعات انشعابات شرکتها'!$1:$1,0)),0)</f>
        <v>0</v>
      </c>
      <c r="R362" s="188">
        <f>IFERROR(INDEX('اطلاعات انشعابات شرکتها'!A:BB,MATCH(A362,'اطلاعات انشعابات شرکتها'!A:A,0),MATCH(R$1,'اطلاعات انشعابات شرکتها'!$1:$1,0)),0)</f>
        <v>0</v>
      </c>
      <c r="S362" s="265"/>
      <c r="T362" s="188">
        <f>IFERROR(INDEX('قرائت کنتور'!A:AZ,MATCH(A362&amp;"-"&amp;T$1,'قرائت کنتور'!B:B,0),MATCH(G362,'قرائت کنتور'!$1:$1,0)),0)</f>
        <v>0</v>
      </c>
      <c r="U362" s="188">
        <f>IFERROR(INDEX('قرائت کنتور'!A:AZ,MATCH(A362&amp;"-"&amp;U$1,'قرائت کنتور'!B:B,0),MATCH(L362,'قرائت کنتور'!$1:$1,0)),0)</f>
        <v>0</v>
      </c>
      <c r="V362" s="188">
        <f>IFERROR(INDEX('قرائت کنتور'!A:AZ,MATCH(A362&amp;"-"&amp;U$1,'قرائت کنتور'!B:B,0),MATCH(G362,'قرائت کنتور'!$1:$1,0)),0)</f>
        <v>0</v>
      </c>
      <c r="W362" s="188">
        <f>IFERROR(INDEX('قرائت کنتور'!A:AZ,MATCH(A362&amp;"-"&amp;W$1,'قرائت کنتور'!B:B,0),MATCH(L362,'قرائت کنتور'!$1:$1,0)),0)</f>
        <v>0</v>
      </c>
      <c r="X362" s="188">
        <f>IFERROR(INDEX('قرائت کنتور'!A:AZ,MATCH(A362&amp;"-"&amp;W$1,'قرائت کنتور'!B:B,0),MATCH(G362,'قرائت کنتور'!$1:$1,0)),0)</f>
        <v>0</v>
      </c>
      <c r="Y362" s="188">
        <f>IFERROR(INDEX('قرائت کنتور'!A:AZ,MATCH(A362&amp;"-"&amp;Y$1,'قرائت کنتور'!B:B,0),MATCH(L362,'قرائت کنتور'!$1:$1,0)),0)</f>
        <v>0</v>
      </c>
      <c r="Z362" s="188">
        <f>IFERROR(INDEX('قرائت کنتور'!A:AZ,MATCH(A362&amp;"-"&amp;Y$1,'قرائت کنتور'!B:B,0),MATCH(G362,'قرائت کنتور'!$1:$1,0)),0)</f>
        <v>0</v>
      </c>
      <c r="AA362" s="188">
        <f>IFERROR(INDEX('قرائت کنتور'!A:AZ,MATCH(A362&amp;"-"&amp;AA$1,'قرائت کنتور'!B:B,0),MATCH(L362,'قرائت کنتور'!$1:$1,0)),0)</f>
        <v>0</v>
      </c>
      <c r="AB362" s="188">
        <f>IFERROR(INDEX('قرائت کنتور'!A:AZ,MATCH(A362&amp;"-"&amp;AA$1,'قرائت کنتور'!B:B,0),MATCH(G362,'قرائت کنتور'!$1:$1,0)),0)</f>
        <v>0</v>
      </c>
      <c r="AC362" s="265"/>
      <c r="AD362" s="188">
        <f t="shared" si="120"/>
        <v>0</v>
      </c>
      <c r="AE362" s="188">
        <f t="shared" si="121"/>
        <v>0</v>
      </c>
      <c r="AF362" s="188">
        <f t="shared" si="122"/>
        <v>0</v>
      </c>
      <c r="AG362" s="188">
        <f t="shared" si="123"/>
        <v>0</v>
      </c>
      <c r="AH362" s="188">
        <f t="shared" si="124"/>
        <v>0</v>
      </c>
      <c r="AI362" s="188">
        <f t="shared" si="125"/>
        <v>0</v>
      </c>
      <c r="AJ362" s="188" t="str">
        <f t="shared" si="126"/>
        <v>0</v>
      </c>
      <c r="AK362" s="265"/>
      <c r="AL362" s="254" t="str">
        <f t="shared" si="127"/>
        <v>---</v>
      </c>
      <c r="AM362" s="254" t="str">
        <f t="shared" si="128"/>
        <v>---</v>
      </c>
      <c r="AN362" s="265"/>
      <c r="AO362" s="188" t="str">
        <f>IFERROR(INDEX('تعرفه ها'!A:Z,MATCH(P362&amp;"-"&amp;AO$1,'تعرفه ها'!C:C,0),MATCH(F362,'تعرفه ها'!$2:$2,0),1),"---")</f>
        <v>---</v>
      </c>
      <c r="AP362" s="188" t="str">
        <f>IFERROR(INDEX('تعرفه ها'!A:Z,MATCH(P362&amp;"-"&amp;AP$1,'تعرفه ها'!C:C,0),MATCH(F362,'تعرفه ها'!$2:$2,0),1),"---")</f>
        <v>---</v>
      </c>
      <c r="AQ362" s="188" t="str">
        <f>IFERROR(INDEX('تعرفه ها'!A:Z,MATCH(P362&amp;"-"&amp;AQ$1,'تعرفه ها'!C:C,0),MATCH(F362,'تعرفه ها'!$2:$2,0),1),"---")</f>
        <v>---</v>
      </c>
      <c r="AR362" s="188" t="str">
        <f>IFERROR(INDEX('تعرفه ها'!A:Z,MATCH(P362&amp;"-"&amp;AR$1,'تعرفه ها'!C:C,0),MATCH(F362,'تعرفه ها'!$2:$2,0),1),"---")</f>
        <v>---</v>
      </c>
      <c r="AS362" s="265"/>
      <c r="AT362" s="415" t="str">
        <f t="shared" si="129"/>
        <v>---</v>
      </c>
      <c r="AU362" s="415" t="str">
        <f t="shared" si="130"/>
        <v>---</v>
      </c>
      <c r="AV362" s="415" t="str">
        <f t="shared" si="131"/>
        <v>---</v>
      </c>
      <c r="AW362" s="415" t="str">
        <f t="shared" si="132"/>
        <v>---</v>
      </c>
      <c r="AX362" s="415" t="str">
        <f t="shared" si="133"/>
        <v>---</v>
      </c>
      <c r="AY362" s="415" t="str">
        <f>IFERROR(AH362*INDEX('تعرفه ها'!A:Z,MATCH("عوارض برق به ازاء هر کیلووات",'تعرفه ها'!$C:$C,0),MATCH(F362,'تعرفه ها'!$2:$2,0)),"---")</f>
        <v>---</v>
      </c>
      <c r="AZ362" s="415" t="str">
        <f t="shared" si="134"/>
        <v>---</v>
      </c>
      <c r="BA362" s="415" t="str">
        <f>IFERROR(ROUND(((AX362+AY362+AZ362)*INDEX('تعرفه ها'!A:Z,MATCH("هزینه نگهداری و تعمیرات شبکه برق",'تعرفه ها'!$C:$C,0),MATCH(F362,'تعرفه ها'!$2:$2,0))/100),0),"---")</f>
        <v>---</v>
      </c>
      <c r="BB362" s="415">
        <f>IFERROR(IF(P362="دیماندی",ROUND(AJ362*INDEX('تعرفه ها'!A:Z,MATCH(BB$1,'تعرفه ها'!$C:$C,0),MATCH(F362,'تعرفه ها'!$2:$2,0))*J362/30,0),0),"---")</f>
        <v>0</v>
      </c>
      <c r="BC362" s="415"/>
      <c r="BD362" s="54" t="str">
        <f>IFERROR(IF(INDEX('اطلاعات دوره'!A:Z,MATCH(G362,'اطلاعات دوره'!C:C,0),MATCH("برق",'اطلاعات دوره'!$1:$1,0))="دارد",ROUND(AX362*INDEX('تعرفه ها'!A:Z,MATCH("پیک فصلی برق",'تعرفه ها'!$C:$C,0),MATCH(F362,'تعرفه ها'!$2:$2,0))/100,0),0),"---")</f>
        <v>---</v>
      </c>
      <c r="BE362" s="415" t="str">
        <f>IFERROR(ROUND(((AX362+AY362+AZ362+BA362+BB362+BC362+BD362)*INDEX('تعرفه ها'!A:Z,MATCH("مالیات برق",'تعرفه ها'!$C:$C,0),MATCH(F362,'تعرفه ها'!$2:$2,0))/100),0),"---")</f>
        <v>---</v>
      </c>
      <c r="BF362" s="415" t="str">
        <f t="shared" si="135"/>
        <v>---</v>
      </c>
      <c r="BG362" s="415" t="str">
        <f t="shared" si="139"/>
        <v>---</v>
      </c>
      <c r="BH362" s="415" t="str">
        <f t="shared" si="136"/>
        <v>---</v>
      </c>
      <c r="BI362" s="54" t="str">
        <f t="shared" si="137"/>
        <v>---</v>
      </c>
      <c r="BJ362" s="55" t="str">
        <f t="shared" si="138"/>
        <v>---</v>
      </c>
      <c r="BK362" s="262"/>
      <c r="BL362" s="183" t="str">
        <f>IFERROR(IF(INDEX(پرداخت!A:AZ,MATCH(A362&amp;" - "&amp;"برق",پرداخت!$B:$B,0),MATCH(G362,پرداخت!$1:$1,0))="نشده","نشده","شده"),"---")</f>
        <v>---</v>
      </c>
      <c r="BN362" s="257"/>
      <c r="BO362" s="257"/>
      <c r="BP362" s="257"/>
      <c r="BQ362" s="257"/>
      <c r="BR362" s="257"/>
      <c r="BS362" s="257"/>
      <c r="BT362" s="257"/>
      <c r="BU362" s="257"/>
      <c r="BV362" s="257"/>
      <c r="BW362" s="257"/>
      <c r="BX362" s="257"/>
      <c r="BY362" s="257"/>
      <c r="BZ362" s="257"/>
      <c r="CA362" s="257"/>
      <c r="CB362" s="257"/>
      <c r="CC362" s="257"/>
      <c r="CD362" s="257"/>
      <c r="CE362" s="257"/>
      <c r="CF362" s="257"/>
      <c r="CG362" s="257"/>
      <c r="CH362"/>
      <c r="CI362"/>
      <c r="CJ362"/>
      <c r="CK362"/>
    </row>
    <row r="363" spans="1:89" ht="33.75" hidden="1">
      <c r="A363" s="170"/>
      <c r="B363" s="47">
        <f>IFERROR(INDEX('اطلاعات انشعابات شرکتها'!A:BB,MATCH(A363,'اطلاعات انشعابات شرکتها'!A:A,0),MATCH(B$1,'اطلاعات انشعابات شرکتها'!$1:$1,0)),0)</f>
        <v>0</v>
      </c>
      <c r="C363" s="48">
        <f>IFERROR(INDEX('اطلاعات انشعابات شرکتها'!A:BB,MATCH(A363,'اطلاعات انشعابات شرکتها'!A:A,0),MATCH(C$1,'اطلاعات انشعابات شرکتها'!$1:$1,0)),0)</f>
        <v>0</v>
      </c>
      <c r="D363" s="45"/>
      <c r="E363" s="171"/>
      <c r="F363" s="170"/>
      <c r="G363" s="188" t="str">
        <f t="shared" si="117"/>
        <v>/</v>
      </c>
      <c r="H363" s="188">
        <f>IFERROR(INDEX('اطلاعات دوره'!A:Z,MATCH(G363,'اطلاعات دوره'!C:C,0),MATCH(H$1,'اطلاعات دوره'!$1:$1,0)),0)</f>
        <v>0</v>
      </c>
      <c r="I363" s="188">
        <f>IFERROR(INDEX('اطلاعات دوره'!A:Z,MATCH(G363,'اطلاعات دوره'!C:C,0),MATCH(I$1,'اطلاعات دوره'!$1:$1,0)),0)</f>
        <v>0</v>
      </c>
      <c r="J363" s="188">
        <f>IFERROR(INDEX('اطلاعات دوره'!A:Z,MATCH(G363,'اطلاعات دوره'!C:C,0),MATCH(J$1,'اطلاعات دوره'!$1:$1,0)),0)</f>
        <v>0</v>
      </c>
      <c r="K363" s="265"/>
      <c r="L363" s="188" t="str">
        <f>IFERROR(INDEX('اطلاعات دوره'!A:Z,MATCH(G363,'اطلاعات دوره'!C:C,0)-1,MATCH("عنوان",'اطلاعات دوره'!$1:$1,0)),"---")</f>
        <v>---</v>
      </c>
      <c r="M363" s="188" t="str">
        <f t="shared" si="118"/>
        <v>----</v>
      </c>
      <c r="N363" s="188" t="str">
        <f t="shared" si="119"/>
        <v>-/</v>
      </c>
      <c r="O363" s="265"/>
      <c r="P363" s="188">
        <f>IFERROR(INDEX('اطلاعات انشعابات شرکتها'!A:BB,MATCH(A363,'اطلاعات انشعابات شرکتها'!A:A,0),MATCH(P$1,'اطلاعات انشعابات شرکتها'!$1:$1,0)),0)</f>
        <v>0</v>
      </c>
      <c r="Q363" s="188">
        <f>IFERROR(INDEX('اطلاعات انشعابات شرکتها'!A:BB,MATCH(A363,'اطلاعات انشعابات شرکتها'!A:A,0),MATCH(Q$1,'اطلاعات انشعابات شرکتها'!$1:$1,0)),0)</f>
        <v>0</v>
      </c>
      <c r="R363" s="188">
        <f>IFERROR(INDEX('اطلاعات انشعابات شرکتها'!A:BB,MATCH(A363,'اطلاعات انشعابات شرکتها'!A:A,0),MATCH(R$1,'اطلاعات انشعابات شرکتها'!$1:$1,0)),0)</f>
        <v>0</v>
      </c>
      <c r="S363" s="265"/>
      <c r="T363" s="188">
        <f>IFERROR(INDEX('قرائت کنتور'!A:AZ,MATCH(A363&amp;"-"&amp;T$1,'قرائت کنتور'!B:B,0),MATCH(G363,'قرائت کنتور'!$1:$1,0)),0)</f>
        <v>0</v>
      </c>
      <c r="U363" s="188">
        <f>IFERROR(INDEX('قرائت کنتور'!A:AZ,MATCH(A363&amp;"-"&amp;U$1,'قرائت کنتور'!B:B,0),MATCH(L363,'قرائت کنتور'!$1:$1,0)),0)</f>
        <v>0</v>
      </c>
      <c r="V363" s="188">
        <f>IFERROR(INDEX('قرائت کنتور'!A:AZ,MATCH(A363&amp;"-"&amp;U$1,'قرائت کنتور'!B:B,0),MATCH(G363,'قرائت کنتور'!$1:$1,0)),0)</f>
        <v>0</v>
      </c>
      <c r="W363" s="188">
        <f>IFERROR(INDEX('قرائت کنتور'!A:AZ,MATCH(A363&amp;"-"&amp;W$1,'قرائت کنتور'!B:B,0),MATCH(L363,'قرائت کنتور'!$1:$1,0)),0)</f>
        <v>0</v>
      </c>
      <c r="X363" s="188">
        <f>IFERROR(INDEX('قرائت کنتور'!A:AZ,MATCH(A363&amp;"-"&amp;W$1,'قرائت کنتور'!B:B,0),MATCH(G363,'قرائت کنتور'!$1:$1,0)),0)</f>
        <v>0</v>
      </c>
      <c r="Y363" s="188">
        <f>IFERROR(INDEX('قرائت کنتور'!A:AZ,MATCH(A363&amp;"-"&amp;Y$1,'قرائت کنتور'!B:B,0),MATCH(L363,'قرائت کنتور'!$1:$1,0)),0)</f>
        <v>0</v>
      </c>
      <c r="Z363" s="188">
        <f>IFERROR(INDEX('قرائت کنتور'!A:AZ,MATCH(A363&amp;"-"&amp;Y$1,'قرائت کنتور'!B:B,0),MATCH(G363,'قرائت کنتور'!$1:$1,0)),0)</f>
        <v>0</v>
      </c>
      <c r="AA363" s="188">
        <f>IFERROR(INDEX('قرائت کنتور'!A:AZ,MATCH(A363&amp;"-"&amp;AA$1,'قرائت کنتور'!B:B,0),MATCH(L363,'قرائت کنتور'!$1:$1,0)),0)</f>
        <v>0</v>
      </c>
      <c r="AB363" s="188">
        <f>IFERROR(INDEX('قرائت کنتور'!A:AZ,MATCH(A363&amp;"-"&amp;AA$1,'قرائت کنتور'!B:B,0),MATCH(G363,'قرائت کنتور'!$1:$1,0)),0)</f>
        <v>0</v>
      </c>
      <c r="AC363" s="265"/>
      <c r="AD363" s="188">
        <f t="shared" si="120"/>
        <v>0</v>
      </c>
      <c r="AE363" s="188">
        <f t="shared" si="121"/>
        <v>0</v>
      </c>
      <c r="AF363" s="188">
        <f t="shared" si="122"/>
        <v>0</v>
      </c>
      <c r="AG363" s="188">
        <f t="shared" si="123"/>
        <v>0</v>
      </c>
      <c r="AH363" s="188">
        <f t="shared" si="124"/>
        <v>0</v>
      </c>
      <c r="AI363" s="188">
        <f t="shared" si="125"/>
        <v>0</v>
      </c>
      <c r="AJ363" s="188" t="str">
        <f t="shared" si="126"/>
        <v>0</v>
      </c>
      <c r="AK363" s="265"/>
      <c r="AL363" s="254" t="str">
        <f t="shared" si="127"/>
        <v>---</v>
      </c>
      <c r="AM363" s="254" t="str">
        <f t="shared" si="128"/>
        <v>---</v>
      </c>
      <c r="AN363" s="265"/>
      <c r="AO363" s="188" t="str">
        <f>IFERROR(INDEX('تعرفه ها'!A:Z,MATCH(P363&amp;"-"&amp;AO$1,'تعرفه ها'!C:C,0),MATCH(F363,'تعرفه ها'!$2:$2,0),1),"---")</f>
        <v>---</v>
      </c>
      <c r="AP363" s="188" t="str">
        <f>IFERROR(INDEX('تعرفه ها'!A:Z,MATCH(P363&amp;"-"&amp;AP$1,'تعرفه ها'!C:C,0),MATCH(F363,'تعرفه ها'!$2:$2,0),1),"---")</f>
        <v>---</v>
      </c>
      <c r="AQ363" s="188" t="str">
        <f>IFERROR(INDEX('تعرفه ها'!A:Z,MATCH(P363&amp;"-"&amp;AQ$1,'تعرفه ها'!C:C,0),MATCH(F363,'تعرفه ها'!$2:$2,0),1),"---")</f>
        <v>---</v>
      </c>
      <c r="AR363" s="188" t="str">
        <f>IFERROR(INDEX('تعرفه ها'!A:Z,MATCH(P363&amp;"-"&amp;AR$1,'تعرفه ها'!C:C,0),MATCH(F363,'تعرفه ها'!$2:$2,0),1),"---")</f>
        <v>---</v>
      </c>
      <c r="AS363" s="265"/>
      <c r="AT363" s="415" t="str">
        <f t="shared" si="129"/>
        <v>---</v>
      </c>
      <c r="AU363" s="415" t="str">
        <f t="shared" si="130"/>
        <v>---</v>
      </c>
      <c r="AV363" s="415" t="str">
        <f t="shared" si="131"/>
        <v>---</v>
      </c>
      <c r="AW363" s="415" t="str">
        <f t="shared" si="132"/>
        <v>---</v>
      </c>
      <c r="AX363" s="415" t="str">
        <f t="shared" si="133"/>
        <v>---</v>
      </c>
      <c r="AY363" s="415" t="str">
        <f>IFERROR(AH363*INDEX('تعرفه ها'!A:Z,MATCH("عوارض برق به ازاء هر کیلووات",'تعرفه ها'!$C:$C,0),MATCH(F363,'تعرفه ها'!$2:$2,0)),"---")</f>
        <v>---</v>
      </c>
      <c r="AZ363" s="415" t="str">
        <f t="shared" si="134"/>
        <v>---</v>
      </c>
      <c r="BA363" s="415" t="str">
        <f>IFERROR(ROUND(((AX363+AY363+AZ363)*INDEX('تعرفه ها'!A:Z,MATCH("هزینه نگهداری و تعمیرات شبکه برق",'تعرفه ها'!$C:$C,0),MATCH(F363,'تعرفه ها'!$2:$2,0))/100),0),"---")</f>
        <v>---</v>
      </c>
      <c r="BB363" s="415">
        <f>IFERROR(IF(P363="دیماندی",ROUND(AJ363*INDEX('تعرفه ها'!A:Z,MATCH(BB$1,'تعرفه ها'!$C:$C,0),MATCH(F363,'تعرفه ها'!$2:$2,0))*J363/30,0),0),"---")</f>
        <v>0</v>
      </c>
      <c r="BC363" s="415"/>
      <c r="BD363" s="54" t="str">
        <f>IFERROR(IF(INDEX('اطلاعات دوره'!A:Z,MATCH(G363,'اطلاعات دوره'!C:C,0),MATCH("برق",'اطلاعات دوره'!$1:$1,0))="دارد",ROUND(AX363*INDEX('تعرفه ها'!A:Z,MATCH("پیک فصلی برق",'تعرفه ها'!$C:$C,0),MATCH(F363,'تعرفه ها'!$2:$2,0))/100,0),0),"---")</f>
        <v>---</v>
      </c>
      <c r="BE363" s="415" t="str">
        <f>IFERROR(ROUND(((AX363+AY363+AZ363+BA363+BB363+BC363+BD363)*INDEX('تعرفه ها'!A:Z,MATCH("مالیات برق",'تعرفه ها'!$C:$C,0),MATCH(F363,'تعرفه ها'!$2:$2,0))/100),0),"---")</f>
        <v>---</v>
      </c>
      <c r="BF363" s="415" t="str">
        <f t="shared" si="135"/>
        <v>---</v>
      </c>
      <c r="BG363" s="415" t="str">
        <f t="shared" si="139"/>
        <v>---</v>
      </c>
      <c r="BH363" s="415" t="str">
        <f t="shared" si="136"/>
        <v>---</v>
      </c>
      <c r="BI363" s="54" t="str">
        <f t="shared" si="137"/>
        <v>---</v>
      </c>
      <c r="BJ363" s="55" t="str">
        <f t="shared" si="138"/>
        <v>---</v>
      </c>
      <c r="BK363" s="262"/>
      <c r="BL363" s="183" t="str">
        <f>IFERROR(IF(INDEX(پرداخت!A:AZ,MATCH(A363&amp;" - "&amp;"برق",پرداخت!$B:$B,0),MATCH(G363,پرداخت!$1:$1,0))="نشده","نشده","شده"),"---")</f>
        <v>---</v>
      </c>
      <c r="BN363" s="257"/>
      <c r="BO363" s="257"/>
      <c r="BP363" s="257"/>
      <c r="BQ363" s="257"/>
      <c r="BR363" s="257"/>
      <c r="BS363" s="257"/>
      <c r="BT363" s="257"/>
      <c r="BU363" s="257"/>
      <c r="BV363" s="257"/>
      <c r="BW363" s="257"/>
      <c r="BX363" s="257"/>
      <c r="BY363" s="257"/>
      <c r="BZ363" s="257"/>
      <c r="CA363" s="257"/>
      <c r="CB363" s="257"/>
      <c r="CC363" s="257"/>
      <c r="CD363" s="257"/>
      <c r="CE363" s="257"/>
      <c r="CF363" s="257"/>
      <c r="CG363" s="257"/>
      <c r="CH363"/>
      <c r="CI363"/>
      <c r="CJ363"/>
      <c r="CK363"/>
    </row>
    <row r="364" spans="1:89" ht="33.75" hidden="1">
      <c r="A364" s="170"/>
      <c r="B364" s="47">
        <f>IFERROR(INDEX('اطلاعات انشعابات شرکتها'!A:BB,MATCH(A364,'اطلاعات انشعابات شرکتها'!A:A,0),MATCH(B$1,'اطلاعات انشعابات شرکتها'!$1:$1,0)),0)</f>
        <v>0</v>
      </c>
      <c r="C364" s="48">
        <f>IFERROR(INDEX('اطلاعات انشعابات شرکتها'!A:BB,MATCH(A364,'اطلاعات انشعابات شرکتها'!A:A,0),MATCH(C$1,'اطلاعات انشعابات شرکتها'!$1:$1,0)),0)</f>
        <v>0</v>
      </c>
      <c r="D364" s="45"/>
      <c r="E364" s="171"/>
      <c r="F364" s="170"/>
      <c r="G364" s="188" t="str">
        <f t="shared" si="117"/>
        <v>/</v>
      </c>
      <c r="H364" s="188">
        <f>IFERROR(INDEX('اطلاعات دوره'!A:Z,MATCH(G364,'اطلاعات دوره'!C:C,0),MATCH(H$1,'اطلاعات دوره'!$1:$1,0)),0)</f>
        <v>0</v>
      </c>
      <c r="I364" s="188">
        <f>IFERROR(INDEX('اطلاعات دوره'!A:Z,MATCH(G364,'اطلاعات دوره'!C:C,0),MATCH(I$1,'اطلاعات دوره'!$1:$1,0)),0)</f>
        <v>0</v>
      </c>
      <c r="J364" s="188">
        <f>IFERROR(INDEX('اطلاعات دوره'!A:Z,MATCH(G364,'اطلاعات دوره'!C:C,0),MATCH(J$1,'اطلاعات دوره'!$1:$1,0)),0)</f>
        <v>0</v>
      </c>
      <c r="K364" s="265"/>
      <c r="L364" s="188" t="str">
        <f>IFERROR(INDEX('اطلاعات دوره'!A:Z,MATCH(G364,'اطلاعات دوره'!C:C,0)-1,MATCH("عنوان",'اطلاعات دوره'!$1:$1,0)),"---")</f>
        <v>---</v>
      </c>
      <c r="M364" s="188" t="str">
        <f t="shared" si="118"/>
        <v>----</v>
      </c>
      <c r="N364" s="188" t="str">
        <f t="shared" si="119"/>
        <v>-/</v>
      </c>
      <c r="O364" s="265"/>
      <c r="P364" s="188">
        <f>IFERROR(INDEX('اطلاعات انشعابات شرکتها'!A:BB,MATCH(A364,'اطلاعات انشعابات شرکتها'!A:A,0),MATCH(P$1,'اطلاعات انشعابات شرکتها'!$1:$1,0)),0)</f>
        <v>0</v>
      </c>
      <c r="Q364" s="188">
        <f>IFERROR(INDEX('اطلاعات انشعابات شرکتها'!A:BB,MATCH(A364,'اطلاعات انشعابات شرکتها'!A:A,0),MATCH(Q$1,'اطلاعات انشعابات شرکتها'!$1:$1,0)),0)</f>
        <v>0</v>
      </c>
      <c r="R364" s="188">
        <f>IFERROR(INDEX('اطلاعات انشعابات شرکتها'!A:BB,MATCH(A364,'اطلاعات انشعابات شرکتها'!A:A,0),MATCH(R$1,'اطلاعات انشعابات شرکتها'!$1:$1,0)),0)</f>
        <v>0</v>
      </c>
      <c r="S364" s="265"/>
      <c r="T364" s="188">
        <f>IFERROR(INDEX('قرائت کنتور'!A:AZ,MATCH(A364&amp;"-"&amp;T$1,'قرائت کنتور'!B:B,0),MATCH(G364,'قرائت کنتور'!$1:$1,0)),0)</f>
        <v>0</v>
      </c>
      <c r="U364" s="188">
        <f>IFERROR(INDEX('قرائت کنتور'!A:AZ,MATCH(A364&amp;"-"&amp;U$1,'قرائت کنتور'!B:B,0),MATCH(L364,'قرائت کنتور'!$1:$1,0)),0)</f>
        <v>0</v>
      </c>
      <c r="V364" s="188">
        <f>IFERROR(INDEX('قرائت کنتور'!A:AZ,MATCH(A364&amp;"-"&amp;U$1,'قرائت کنتور'!B:B,0),MATCH(G364,'قرائت کنتور'!$1:$1,0)),0)</f>
        <v>0</v>
      </c>
      <c r="W364" s="188">
        <f>IFERROR(INDEX('قرائت کنتور'!A:AZ,MATCH(A364&amp;"-"&amp;W$1,'قرائت کنتور'!B:B,0),MATCH(L364,'قرائت کنتور'!$1:$1,0)),0)</f>
        <v>0</v>
      </c>
      <c r="X364" s="188">
        <f>IFERROR(INDEX('قرائت کنتور'!A:AZ,MATCH(A364&amp;"-"&amp;W$1,'قرائت کنتور'!B:B,0),MATCH(G364,'قرائت کنتور'!$1:$1,0)),0)</f>
        <v>0</v>
      </c>
      <c r="Y364" s="188">
        <f>IFERROR(INDEX('قرائت کنتور'!A:AZ,MATCH(A364&amp;"-"&amp;Y$1,'قرائت کنتور'!B:B,0),MATCH(L364,'قرائت کنتور'!$1:$1,0)),0)</f>
        <v>0</v>
      </c>
      <c r="Z364" s="188">
        <f>IFERROR(INDEX('قرائت کنتور'!A:AZ,MATCH(A364&amp;"-"&amp;Y$1,'قرائت کنتور'!B:B,0),MATCH(G364,'قرائت کنتور'!$1:$1,0)),0)</f>
        <v>0</v>
      </c>
      <c r="AA364" s="188">
        <f>IFERROR(INDEX('قرائت کنتور'!A:AZ,MATCH(A364&amp;"-"&amp;AA$1,'قرائت کنتور'!B:B,0),MATCH(L364,'قرائت کنتور'!$1:$1,0)),0)</f>
        <v>0</v>
      </c>
      <c r="AB364" s="188">
        <f>IFERROR(INDEX('قرائت کنتور'!A:AZ,MATCH(A364&amp;"-"&amp;AA$1,'قرائت کنتور'!B:B,0),MATCH(G364,'قرائت کنتور'!$1:$1,0)),0)</f>
        <v>0</v>
      </c>
      <c r="AC364" s="265"/>
      <c r="AD364" s="188">
        <f t="shared" si="120"/>
        <v>0</v>
      </c>
      <c r="AE364" s="188">
        <f t="shared" si="121"/>
        <v>0</v>
      </c>
      <c r="AF364" s="188">
        <f t="shared" si="122"/>
        <v>0</v>
      </c>
      <c r="AG364" s="188">
        <f t="shared" si="123"/>
        <v>0</v>
      </c>
      <c r="AH364" s="188">
        <f t="shared" si="124"/>
        <v>0</v>
      </c>
      <c r="AI364" s="188">
        <f t="shared" si="125"/>
        <v>0</v>
      </c>
      <c r="AJ364" s="188" t="str">
        <f t="shared" si="126"/>
        <v>0</v>
      </c>
      <c r="AK364" s="265"/>
      <c r="AL364" s="254" t="str">
        <f t="shared" si="127"/>
        <v>---</v>
      </c>
      <c r="AM364" s="254" t="str">
        <f t="shared" si="128"/>
        <v>---</v>
      </c>
      <c r="AN364" s="265"/>
      <c r="AO364" s="188" t="str">
        <f>IFERROR(INDEX('تعرفه ها'!A:Z,MATCH(P364&amp;"-"&amp;AO$1,'تعرفه ها'!C:C,0),MATCH(F364,'تعرفه ها'!$2:$2,0),1),"---")</f>
        <v>---</v>
      </c>
      <c r="AP364" s="188" t="str">
        <f>IFERROR(INDEX('تعرفه ها'!A:Z,MATCH(P364&amp;"-"&amp;AP$1,'تعرفه ها'!C:C,0),MATCH(F364,'تعرفه ها'!$2:$2,0),1),"---")</f>
        <v>---</v>
      </c>
      <c r="AQ364" s="188" t="str">
        <f>IFERROR(INDEX('تعرفه ها'!A:Z,MATCH(P364&amp;"-"&amp;AQ$1,'تعرفه ها'!C:C,0),MATCH(F364,'تعرفه ها'!$2:$2,0),1),"---")</f>
        <v>---</v>
      </c>
      <c r="AR364" s="188" t="str">
        <f>IFERROR(INDEX('تعرفه ها'!A:Z,MATCH(P364&amp;"-"&amp;AR$1,'تعرفه ها'!C:C,0),MATCH(F364,'تعرفه ها'!$2:$2,0),1),"---")</f>
        <v>---</v>
      </c>
      <c r="AS364" s="265"/>
      <c r="AT364" s="415" t="str">
        <f t="shared" si="129"/>
        <v>---</v>
      </c>
      <c r="AU364" s="415" t="str">
        <f t="shared" si="130"/>
        <v>---</v>
      </c>
      <c r="AV364" s="415" t="str">
        <f t="shared" si="131"/>
        <v>---</v>
      </c>
      <c r="AW364" s="415" t="str">
        <f t="shared" si="132"/>
        <v>---</v>
      </c>
      <c r="AX364" s="415" t="str">
        <f t="shared" si="133"/>
        <v>---</v>
      </c>
      <c r="AY364" s="415" t="str">
        <f>IFERROR(AH364*INDEX('تعرفه ها'!A:Z,MATCH("عوارض برق به ازاء هر کیلووات",'تعرفه ها'!$C:$C,0),MATCH(F364,'تعرفه ها'!$2:$2,0)),"---")</f>
        <v>---</v>
      </c>
      <c r="AZ364" s="415" t="str">
        <f t="shared" si="134"/>
        <v>---</v>
      </c>
      <c r="BA364" s="415" t="str">
        <f>IFERROR(ROUND(((AX364+AY364+AZ364)*INDEX('تعرفه ها'!A:Z,MATCH("هزینه نگهداری و تعمیرات شبکه برق",'تعرفه ها'!$C:$C,0),MATCH(F364,'تعرفه ها'!$2:$2,0))/100),0),"---")</f>
        <v>---</v>
      </c>
      <c r="BB364" s="415">
        <f>IFERROR(IF(P364="دیماندی",ROUND(AJ364*INDEX('تعرفه ها'!A:Z,MATCH(BB$1,'تعرفه ها'!$C:$C,0),MATCH(F364,'تعرفه ها'!$2:$2,0))*J364/30,0),0),"---")</f>
        <v>0</v>
      </c>
      <c r="BC364" s="415"/>
      <c r="BD364" s="54" t="str">
        <f>IFERROR(IF(INDEX('اطلاعات دوره'!A:Z,MATCH(G364,'اطلاعات دوره'!C:C,0),MATCH("برق",'اطلاعات دوره'!$1:$1,0))="دارد",ROUND(AX364*INDEX('تعرفه ها'!A:Z,MATCH("پیک فصلی برق",'تعرفه ها'!$C:$C,0),MATCH(F364,'تعرفه ها'!$2:$2,0))/100,0),0),"---")</f>
        <v>---</v>
      </c>
      <c r="BE364" s="415" t="str">
        <f>IFERROR(ROUND(((AX364+AY364+AZ364+BA364+BB364+BC364+BD364)*INDEX('تعرفه ها'!A:Z,MATCH("مالیات برق",'تعرفه ها'!$C:$C,0),MATCH(F364,'تعرفه ها'!$2:$2,0))/100),0),"---")</f>
        <v>---</v>
      </c>
      <c r="BF364" s="415" t="str">
        <f t="shared" si="135"/>
        <v>---</v>
      </c>
      <c r="BG364" s="415" t="str">
        <f t="shared" si="139"/>
        <v>---</v>
      </c>
      <c r="BH364" s="415" t="str">
        <f t="shared" si="136"/>
        <v>---</v>
      </c>
      <c r="BI364" s="54" t="str">
        <f t="shared" si="137"/>
        <v>---</v>
      </c>
      <c r="BJ364" s="55" t="str">
        <f t="shared" si="138"/>
        <v>---</v>
      </c>
      <c r="BK364" s="262"/>
      <c r="BL364" s="183" t="str">
        <f>IFERROR(IF(INDEX(پرداخت!A:AZ,MATCH(A364&amp;" - "&amp;"برق",پرداخت!$B:$B,0),MATCH(G364,پرداخت!$1:$1,0))="نشده","نشده","شده"),"---")</f>
        <v>---</v>
      </c>
      <c r="BN364" s="257"/>
      <c r="BO364" s="257"/>
      <c r="BP364" s="257"/>
      <c r="BQ364" s="257"/>
      <c r="BR364" s="257"/>
      <c r="BS364" s="257"/>
      <c r="BT364" s="257"/>
      <c r="BU364" s="257"/>
      <c r="BV364" s="257"/>
      <c r="BW364" s="257"/>
      <c r="BX364" s="257"/>
      <c r="BY364" s="257"/>
      <c r="BZ364" s="257"/>
      <c r="CA364" s="257"/>
      <c r="CB364" s="257"/>
      <c r="CC364" s="257"/>
      <c r="CD364" s="257"/>
      <c r="CE364" s="257"/>
      <c r="CF364" s="257"/>
      <c r="CG364" s="257"/>
      <c r="CH364"/>
      <c r="CI364"/>
      <c r="CJ364"/>
      <c r="CK364"/>
    </row>
    <row r="365" spans="1:89" ht="33.75" hidden="1">
      <c r="A365" s="170"/>
      <c r="B365" s="47">
        <f>IFERROR(INDEX('اطلاعات انشعابات شرکتها'!A:BB,MATCH(A365,'اطلاعات انشعابات شرکتها'!A:A,0),MATCH(B$1,'اطلاعات انشعابات شرکتها'!$1:$1,0)),0)</f>
        <v>0</v>
      </c>
      <c r="C365" s="48">
        <f>IFERROR(INDEX('اطلاعات انشعابات شرکتها'!A:BB,MATCH(A365,'اطلاعات انشعابات شرکتها'!A:A,0),MATCH(C$1,'اطلاعات انشعابات شرکتها'!$1:$1,0)),0)</f>
        <v>0</v>
      </c>
      <c r="D365" s="45"/>
      <c r="E365" s="171"/>
      <c r="F365" s="170"/>
      <c r="G365" s="188" t="str">
        <f t="shared" si="117"/>
        <v>/</v>
      </c>
      <c r="H365" s="188">
        <f>IFERROR(INDEX('اطلاعات دوره'!A:Z,MATCH(G365,'اطلاعات دوره'!C:C,0),MATCH(H$1,'اطلاعات دوره'!$1:$1,0)),0)</f>
        <v>0</v>
      </c>
      <c r="I365" s="188">
        <f>IFERROR(INDEX('اطلاعات دوره'!A:Z,MATCH(G365,'اطلاعات دوره'!C:C,0),MATCH(I$1,'اطلاعات دوره'!$1:$1,0)),0)</f>
        <v>0</v>
      </c>
      <c r="J365" s="188">
        <f>IFERROR(INDEX('اطلاعات دوره'!A:Z,MATCH(G365,'اطلاعات دوره'!C:C,0),MATCH(J$1,'اطلاعات دوره'!$1:$1,0)),0)</f>
        <v>0</v>
      </c>
      <c r="K365" s="265"/>
      <c r="L365" s="188" t="str">
        <f>IFERROR(INDEX('اطلاعات دوره'!A:Z,MATCH(G365,'اطلاعات دوره'!C:C,0)-1,MATCH("عنوان",'اطلاعات دوره'!$1:$1,0)),"---")</f>
        <v>---</v>
      </c>
      <c r="M365" s="188" t="str">
        <f t="shared" si="118"/>
        <v>----</v>
      </c>
      <c r="N365" s="188" t="str">
        <f t="shared" si="119"/>
        <v>-/</v>
      </c>
      <c r="O365" s="265"/>
      <c r="P365" s="188">
        <f>IFERROR(INDEX('اطلاعات انشعابات شرکتها'!A:BB,MATCH(A365,'اطلاعات انشعابات شرکتها'!A:A,0),MATCH(P$1,'اطلاعات انشعابات شرکتها'!$1:$1,0)),0)</f>
        <v>0</v>
      </c>
      <c r="Q365" s="188">
        <f>IFERROR(INDEX('اطلاعات انشعابات شرکتها'!A:BB,MATCH(A365,'اطلاعات انشعابات شرکتها'!A:A,0),MATCH(Q$1,'اطلاعات انشعابات شرکتها'!$1:$1,0)),0)</f>
        <v>0</v>
      </c>
      <c r="R365" s="188">
        <f>IFERROR(INDEX('اطلاعات انشعابات شرکتها'!A:BB,MATCH(A365,'اطلاعات انشعابات شرکتها'!A:A,0),MATCH(R$1,'اطلاعات انشعابات شرکتها'!$1:$1,0)),0)</f>
        <v>0</v>
      </c>
      <c r="S365" s="265"/>
      <c r="T365" s="188">
        <f>IFERROR(INDEX('قرائت کنتور'!A:AZ,MATCH(A365&amp;"-"&amp;T$1,'قرائت کنتور'!B:B,0),MATCH(G365,'قرائت کنتور'!$1:$1,0)),0)</f>
        <v>0</v>
      </c>
      <c r="U365" s="188">
        <f>IFERROR(INDEX('قرائت کنتور'!A:AZ,MATCH(A365&amp;"-"&amp;U$1,'قرائت کنتور'!B:B,0),MATCH(L365,'قرائت کنتور'!$1:$1,0)),0)</f>
        <v>0</v>
      </c>
      <c r="V365" s="188">
        <f>IFERROR(INDEX('قرائت کنتور'!A:AZ,MATCH(A365&amp;"-"&amp;U$1,'قرائت کنتور'!B:B,0),MATCH(G365,'قرائت کنتور'!$1:$1,0)),0)</f>
        <v>0</v>
      </c>
      <c r="W365" s="188">
        <f>IFERROR(INDEX('قرائت کنتور'!A:AZ,MATCH(A365&amp;"-"&amp;W$1,'قرائت کنتور'!B:B,0),MATCH(L365,'قرائت کنتور'!$1:$1,0)),0)</f>
        <v>0</v>
      </c>
      <c r="X365" s="188">
        <f>IFERROR(INDEX('قرائت کنتور'!A:AZ,MATCH(A365&amp;"-"&amp;W$1,'قرائت کنتور'!B:B,0),MATCH(G365,'قرائت کنتور'!$1:$1,0)),0)</f>
        <v>0</v>
      </c>
      <c r="Y365" s="188">
        <f>IFERROR(INDEX('قرائت کنتور'!A:AZ,MATCH(A365&amp;"-"&amp;Y$1,'قرائت کنتور'!B:B,0),MATCH(L365,'قرائت کنتور'!$1:$1,0)),0)</f>
        <v>0</v>
      </c>
      <c r="Z365" s="188">
        <f>IFERROR(INDEX('قرائت کنتور'!A:AZ,MATCH(A365&amp;"-"&amp;Y$1,'قرائت کنتور'!B:B,0),MATCH(G365,'قرائت کنتور'!$1:$1,0)),0)</f>
        <v>0</v>
      </c>
      <c r="AA365" s="188">
        <f>IFERROR(INDEX('قرائت کنتور'!A:AZ,MATCH(A365&amp;"-"&amp;AA$1,'قرائت کنتور'!B:B,0),MATCH(L365,'قرائت کنتور'!$1:$1,0)),0)</f>
        <v>0</v>
      </c>
      <c r="AB365" s="188">
        <f>IFERROR(INDEX('قرائت کنتور'!A:AZ,MATCH(A365&amp;"-"&amp;AA$1,'قرائت کنتور'!B:B,0),MATCH(G365,'قرائت کنتور'!$1:$1,0)),0)</f>
        <v>0</v>
      </c>
      <c r="AC365" s="265"/>
      <c r="AD365" s="188">
        <f t="shared" si="120"/>
        <v>0</v>
      </c>
      <c r="AE365" s="188">
        <f t="shared" si="121"/>
        <v>0</v>
      </c>
      <c r="AF365" s="188">
        <f t="shared" si="122"/>
        <v>0</v>
      </c>
      <c r="AG365" s="188">
        <f t="shared" si="123"/>
        <v>0</v>
      </c>
      <c r="AH365" s="188">
        <f t="shared" si="124"/>
        <v>0</v>
      </c>
      <c r="AI365" s="188">
        <f t="shared" si="125"/>
        <v>0</v>
      </c>
      <c r="AJ365" s="188" t="str">
        <f t="shared" si="126"/>
        <v>0</v>
      </c>
      <c r="AK365" s="265"/>
      <c r="AL365" s="254" t="str">
        <f t="shared" si="127"/>
        <v>---</v>
      </c>
      <c r="AM365" s="254" t="str">
        <f t="shared" si="128"/>
        <v>---</v>
      </c>
      <c r="AN365" s="265"/>
      <c r="AO365" s="188" t="str">
        <f>IFERROR(INDEX('تعرفه ها'!A:Z,MATCH(P365&amp;"-"&amp;AO$1,'تعرفه ها'!C:C,0),MATCH(F365,'تعرفه ها'!$2:$2,0),1),"---")</f>
        <v>---</v>
      </c>
      <c r="AP365" s="188" t="str">
        <f>IFERROR(INDEX('تعرفه ها'!A:Z,MATCH(P365&amp;"-"&amp;AP$1,'تعرفه ها'!C:C,0),MATCH(F365,'تعرفه ها'!$2:$2,0),1),"---")</f>
        <v>---</v>
      </c>
      <c r="AQ365" s="188" t="str">
        <f>IFERROR(INDEX('تعرفه ها'!A:Z,MATCH(P365&amp;"-"&amp;AQ$1,'تعرفه ها'!C:C,0),MATCH(F365,'تعرفه ها'!$2:$2,0),1),"---")</f>
        <v>---</v>
      </c>
      <c r="AR365" s="188" t="str">
        <f>IFERROR(INDEX('تعرفه ها'!A:Z,MATCH(P365&amp;"-"&amp;AR$1,'تعرفه ها'!C:C,0),MATCH(F365,'تعرفه ها'!$2:$2,0),1),"---")</f>
        <v>---</v>
      </c>
      <c r="AS365" s="265"/>
      <c r="AT365" s="415" t="str">
        <f t="shared" si="129"/>
        <v>---</v>
      </c>
      <c r="AU365" s="415" t="str">
        <f t="shared" si="130"/>
        <v>---</v>
      </c>
      <c r="AV365" s="415" t="str">
        <f t="shared" si="131"/>
        <v>---</v>
      </c>
      <c r="AW365" s="415" t="str">
        <f t="shared" si="132"/>
        <v>---</v>
      </c>
      <c r="AX365" s="415" t="str">
        <f t="shared" si="133"/>
        <v>---</v>
      </c>
      <c r="AY365" s="415" t="str">
        <f>IFERROR(AH365*INDEX('تعرفه ها'!A:Z,MATCH("عوارض برق به ازاء هر کیلووات",'تعرفه ها'!$C:$C,0),MATCH(F365,'تعرفه ها'!$2:$2,0)),"---")</f>
        <v>---</v>
      </c>
      <c r="AZ365" s="415" t="str">
        <f t="shared" si="134"/>
        <v>---</v>
      </c>
      <c r="BA365" s="415" t="str">
        <f>IFERROR(ROUND(((AX365+AY365+AZ365)*INDEX('تعرفه ها'!A:Z,MATCH("هزینه نگهداری و تعمیرات شبکه برق",'تعرفه ها'!$C:$C,0),MATCH(F365,'تعرفه ها'!$2:$2,0))/100),0),"---")</f>
        <v>---</v>
      </c>
      <c r="BB365" s="415">
        <f>IFERROR(IF(P365="دیماندی",ROUND(AJ365*INDEX('تعرفه ها'!A:Z,MATCH(BB$1,'تعرفه ها'!$C:$C,0),MATCH(F365,'تعرفه ها'!$2:$2,0))*J365/30,0),0),"---")</f>
        <v>0</v>
      </c>
      <c r="BC365" s="415"/>
      <c r="BD365" s="54" t="str">
        <f>IFERROR(IF(INDEX('اطلاعات دوره'!A:Z,MATCH(G365,'اطلاعات دوره'!C:C,0),MATCH("برق",'اطلاعات دوره'!$1:$1,0))="دارد",ROUND(AX365*INDEX('تعرفه ها'!A:Z,MATCH("پیک فصلی برق",'تعرفه ها'!$C:$C,0),MATCH(F365,'تعرفه ها'!$2:$2,0))/100,0),0),"---")</f>
        <v>---</v>
      </c>
      <c r="BE365" s="415" t="str">
        <f>IFERROR(ROUND(((AX365+AY365+AZ365+BA365+BB365+BC365+BD365)*INDEX('تعرفه ها'!A:Z,MATCH("مالیات برق",'تعرفه ها'!$C:$C,0),MATCH(F365,'تعرفه ها'!$2:$2,0))/100),0),"---")</f>
        <v>---</v>
      </c>
      <c r="BF365" s="415" t="str">
        <f t="shared" si="135"/>
        <v>---</v>
      </c>
      <c r="BG365" s="415" t="str">
        <f t="shared" si="139"/>
        <v>---</v>
      </c>
      <c r="BH365" s="415" t="str">
        <f t="shared" si="136"/>
        <v>---</v>
      </c>
      <c r="BI365" s="54" t="str">
        <f t="shared" si="137"/>
        <v>---</v>
      </c>
      <c r="BJ365" s="55" t="str">
        <f t="shared" si="138"/>
        <v>---</v>
      </c>
      <c r="BK365" s="262"/>
      <c r="BL365" s="183" t="str">
        <f>IFERROR(IF(INDEX(پرداخت!A:AZ,MATCH(A365&amp;" - "&amp;"برق",پرداخت!$B:$B,0),MATCH(G365,پرداخت!$1:$1,0))="نشده","نشده","شده"),"---")</f>
        <v>---</v>
      </c>
      <c r="BN365" s="257"/>
      <c r="BO365" s="257"/>
      <c r="BP365" s="257"/>
      <c r="BQ365" s="257"/>
      <c r="BR365" s="257"/>
      <c r="BS365" s="257"/>
      <c r="BT365" s="257"/>
      <c r="BU365" s="257"/>
      <c r="BV365" s="257"/>
      <c r="BW365" s="257"/>
      <c r="BX365" s="257"/>
      <c r="BY365" s="257"/>
      <c r="BZ365" s="257"/>
      <c r="CA365" s="257"/>
      <c r="CB365" s="257"/>
      <c r="CC365" s="257"/>
      <c r="CD365" s="257"/>
      <c r="CE365" s="257"/>
      <c r="CF365" s="257"/>
      <c r="CG365" s="257"/>
      <c r="CH365"/>
      <c r="CI365"/>
      <c r="CJ365"/>
      <c r="CK365"/>
    </row>
    <row r="366" spans="1:89" ht="33.75" hidden="1">
      <c r="A366" s="170"/>
      <c r="B366" s="47">
        <f>IFERROR(INDEX('اطلاعات انشعابات شرکتها'!A:BB,MATCH(A366,'اطلاعات انشعابات شرکتها'!A:A,0),MATCH(B$1,'اطلاعات انشعابات شرکتها'!$1:$1,0)),0)</f>
        <v>0</v>
      </c>
      <c r="C366" s="48">
        <f>IFERROR(INDEX('اطلاعات انشعابات شرکتها'!A:BB,MATCH(A366,'اطلاعات انشعابات شرکتها'!A:A,0),MATCH(C$1,'اطلاعات انشعابات شرکتها'!$1:$1,0)),0)</f>
        <v>0</v>
      </c>
      <c r="D366" s="45"/>
      <c r="E366" s="171"/>
      <c r="F366" s="170"/>
      <c r="G366" s="188" t="str">
        <f t="shared" si="117"/>
        <v>/</v>
      </c>
      <c r="H366" s="188">
        <f>IFERROR(INDEX('اطلاعات دوره'!A:Z,MATCH(G366,'اطلاعات دوره'!C:C,0),MATCH(H$1,'اطلاعات دوره'!$1:$1,0)),0)</f>
        <v>0</v>
      </c>
      <c r="I366" s="188">
        <f>IFERROR(INDEX('اطلاعات دوره'!A:Z,MATCH(G366,'اطلاعات دوره'!C:C,0),MATCH(I$1,'اطلاعات دوره'!$1:$1,0)),0)</f>
        <v>0</v>
      </c>
      <c r="J366" s="188">
        <f>IFERROR(INDEX('اطلاعات دوره'!A:Z,MATCH(G366,'اطلاعات دوره'!C:C,0),MATCH(J$1,'اطلاعات دوره'!$1:$1,0)),0)</f>
        <v>0</v>
      </c>
      <c r="K366" s="265"/>
      <c r="L366" s="188" t="str">
        <f>IFERROR(INDEX('اطلاعات دوره'!A:Z,MATCH(G366,'اطلاعات دوره'!C:C,0)-1,MATCH("عنوان",'اطلاعات دوره'!$1:$1,0)),"---")</f>
        <v>---</v>
      </c>
      <c r="M366" s="188" t="str">
        <f t="shared" si="118"/>
        <v>----</v>
      </c>
      <c r="N366" s="188" t="str">
        <f t="shared" si="119"/>
        <v>-/</v>
      </c>
      <c r="O366" s="265"/>
      <c r="P366" s="188">
        <f>IFERROR(INDEX('اطلاعات انشعابات شرکتها'!A:BB,MATCH(A366,'اطلاعات انشعابات شرکتها'!A:A,0),MATCH(P$1,'اطلاعات انشعابات شرکتها'!$1:$1,0)),0)</f>
        <v>0</v>
      </c>
      <c r="Q366" s="188">
        <f>IFERROR(INDEX('اطلاعات انشعابات شرکتها'!A:BB,MATCH(A366,'اطلاعات انشعابات شرکتها'!A:A,0),MATCH(Q$1,'اطلاعات انشعابات شرکتها'!$1:$1,0)),0)</f>
        <v>0</v>
      </c>
      <c r="R366" s="188">
        <f>IFERROR(INDEX('اطلاعات انشعابات شرکتها'!A:BB,MATCH(A366,'اطلاعات انشعابات شرکتها'!A:A,0),MATCH(R$1,'اطلاعات انشعابات شرکتها'!$1:$1,0)),0)</f>
        <v>0</v>
      </c>
      <c r="S366" s="265"/>
      <c r="T366" s="188">
        <f>IFERROR(INDEX('قرائت کنتور'!A:AZ,MATCH(A366&amp;"-"&amp;T$1,'قرائت کنتور'!B:B,0),MATCH(G366,'قرائت کنتور'!$1:$1,0)),0)</f>
        <v>0</v>
      </c>
      <c r="U366" s="188">
        <f>IFERROR(INDEX('قرائت کنتور'!A:AZ,MATCH(A366&amp;"-"&amp;U$1,'قرائت کنتور'!B:B,0),MATCH(L366,'قرائت کنتور'!$1:$1,0)),0)</f>
        <v>0</v>
      </c>
      <c r="V366" s="188">
        <f>IFERROR(INDEX('قرائت کنتور'!A:AZ,MATCH(A366&amp;"-"&amp;U$1,'قرائت کنتور'!B:B,0),MATCH(G366,'قرائت کنتور'!$1:$1,0)),0)</f>
        <v>0</v>
      </c>
      <c r="W366" s="188">
        <f>IFERROR(INDEX('قرائت کنتور'!A:AZ,MATCH(A366&amp;"-"&amp;W$1,'قرائت کنتور'!B:B,0),MATCH(L366,'قرائت کنتور'!$1:$1,0)),0)</f>
        <v>0</v>
      </c>
      <c r="X366" s="188">
        <f>IFERROR(INDEX('قرائت کنتور'!A:AZ,MATCH(A366&amp;"-"&amp;W$1,'قرائت کنتور'!B:B,0),MATCH(G366,'قرائت کنتور'!$1:$1,0)),0)</f>
        <v>0</v>
      </c>
      <c r="Y366" s="188">
        <f>IFERROR(INDEX('قرائت کنتور'!A:AZ,MATCH(A366&amp;"-"&amp;Y$1,'قرائت کنتور'!B:B,0),MATCH(L366,'قرائت کنتور'!$1:$1,0)),0)</f>
        <v>0</v>
      </c>
      <c r="Z366" s="188">
        <f>IFERROR(INDEX('قرائت کنتور'!A:AZ,MATCH(A366&amp;"-"&amp;Y$1,'قرائت کنتور'!B:B,0),MATCH(G366,'قرائت کنتور'!$1:$1,0)),0)</f>
        <v>0</v>
      </c>
      <c r="AA366" s="188">
        <f>IFERROR(INDEX('قرائت کنتور'!A:AZ,MATCH(A366&amp;"-"&amp;AA$1,'قرائت کنتور'!B:B,0),MATCH(L366,'قرائت کنتور'!$1:$1,0)),0)</f>
        <v>0</v>
      </c>
      <c r="AB366" s="188">
        <f>IFERROR(INDEX('قرائت کنتور'!A:AZ,MATCH(A366&amp;"-"&amp;AA$1,'قرائت کنتور'!B:B,0),MATCH(G366,'قرائت کنتور'!$1:$1,0)),0)</f>
        <v>0</v>
      </c>
      <c r="AC366" s="265"/>
      <c r="AD366" s="188">
        <f t="shared" si="120"/>
        <v>0</v>
      </c>
      <c r="AE366" s="188">
        <f t="shared" si="121"/>
        <v>0</v>
      </c>
      <c r="AF366" s="188">
        <f t="shared" si="122"/>
        <v>0</v>
      </c>
      <c r="AG366" s="188">
        <f t="shared" si="123"/>
        <v>0</v>
      </c>
      <c r="AH366" s="188">
        <f t="shared" si="124"/>
        <v>0</v>
      </c>
      <c r="AI366" s="188">
        <f t="shared" si="125"/>
        <v>0</v>
      </c>
      <c r="AJ366" s="188" t="str">
        <f t="shared" si="126"/>
        <v>0</v>
      </c>
      <c r="AK366" s="265"/>
      <c r="AL366" s="254" t="str">
        <f t="shared" si="127"/>
        <v>---</v>
      </c>
      <c r="AM366" s="254" t="str">
        <f t="shared" si="128"/>
        <v>---</v>
      </c>
      <c r="AN366" s="265"/>
      <c r="AO366" s="188" t="str">
        <f>IFERROR(INDEX('تعرفه ها'!A:Z,MATCH(P366&amp;"-"&amp;AO$1,'تعرفه ها'!C:C,0),MATCH(F366,'تعرفه ها'!$2:$2,0),1),"---")</f>
        <v>---</v>
      </c>
      <c r="AP366" s="188" t="str">
        <f>IFERROR(INDEX('تعرفه ها'!A:Z,MATCH(P366&amp;"-"&amp;AP$1,'تعرفه ها'!C:C,0),MATCH(F366,'تعرفه ها'!$2:$2,0),1),"---")</f>
        <v>---</v>
      </c>
      <c r="AQ366" s="188" t="str">
        <f>IFERROR(INDEX('تعرفه ها'!A:Z,MATCH(P366&amp;"-"&amp;AQ$1,'تعرفه ها'!C:C,0),MATCH(F366,'تعرفه ها'!$2:$2,0),1),"---")</f>
        <v>---</v>
      </c>
      <c r="AR366" s="188" t="str">
        <f>IFERROR(INDEX('تعرفه ها'!A:Z,MATCH(P366&amp;"-"&amp;AR$1,'تعرفه ها'!C:C,0),MATCH(F366,'تعرفه ها'!$2:$2,0),1),"---")</f>
        <v>---</v>
      </c>
      <c r="AS366" s="265"/>
      <c r="AT366" s="415" t="str">
        <f t="shared" si="129"/>
        <v>---</v>
      </c>
      <c r="AU366" s="415" t="str">
        <f t="shared" si="130"/>
        <v>---</v>
      </c>
      <c r="AV366" s="415" t="str">
        <f t="shared" si="131"/>
        <v>---</v>
      </c>
      <c r="AW366" s="415" t="str">
        <f t="shared" si="132"/>
        <v>---</v>
      </c>
      <c r="AX366" s="415" t="str">
        <f t="shared" si="133"/>
        <v>---</v>
      </c>
      <c r="AY366" s="415" t="str">
        <f>IFERROR(AH366*INDEX('تعرفه ها'!A:Z,MATCH("عوارض برق به ازاء هر کیلووات",'تعرفه ها'!$C:$C,0),MATCH(F366,'تعرفه ها'!$2:$2,0)),"---")</f>
        <v>---</v>
      </c>
      <c r="AZ366" s="415" t="str">
        <f t="shared" si="134"/>
        <v>---</v>
      </c>
      <c r="BA366" s="415" t="str">
        <f>IFERROR(ROUND(((AX366+AY366+AZ366)*INDEX('تعرفه ها'!A:Z,MATCH("هزینه نگهداری و تعمیرات شبکه برق",'تعرفه ها'!$C:$C,0),MATCH(F366,'تعرفه ها'!$2:$2,0))/100),0),"---")</f>
        <v>---</v>
      </c>
      <c r="BB366" s="415">
        <f>IFERROR(IF(P366="دیماندی",ROUND(AJ366*INDEX('تعرفه ها'!A:Z,MATCH(BB$1,'تعرفه ها'!$C:$C,0),MATCH(F366,'تعرفه ها'!$2:$2,0))*J366/30,0),0),"---")</f>
        <v>0</v>
      </c>
      <c r="BC366" s="415"/>
      <c r="BD366" s="54" t="str">
        <f>IFERROR(IF(INDEX('اطلاعات دوره'!A:Z,MATCH(G366,'اطلاعات دوره'!C:C,0),MATCH("برق",'اطلاعات دوره'!$1:$1,0))="دارد",ROUND(AX366*INDEX('تعرفه ها'!A:Z,MATCH("پیک فصلی برق",'تعرفه ها'!$C:$C,0),MATCH(F366,'تعرفه ها'!$2:$2,0))/100,0),0),"---")</f>
        <v>---</v>
      </c>
      <c r="BE366" s="415" t="str">
        <f>IFERROR(ROUND(((AX366+AY366+AZ366+BA366+BB366+BC366+BD366)*INDEX('تعرفه ها'!A:Z,MATCH("مالیات برق",'تعرفه ها'!$C:$C,0),MATCH(F366,'تعرفه ها'!$2:$2,0))/100),0),"---")</f>
        <v>---</v>
      </c>
      <c r="BF366" s="415" t="str">
        <f t="shared" si="135"/>
        <v>---</v>
      </c>
      <c r="BG366" s="415" t="str">
        <f t="shared" si="139"/>
        <v>---</v>
      </c>
      <c r="BH366" s="415" t="str">
        <f t="shared" si="136"/>
        <v>---</v>
      </c>
      <c r="BI366" s="54" t="str">
        <f t="shared" si="137"/>
        <v>---</v>
      </c>
      <c r="BJ366" s="55" t="str">
        <f t="shared" si="138"/>
        <v>---</v>
      </c>
      <c r="BK366" s="262"/>
      <c r="BL366" s="183" t="str">
        <f>IFERROR(IF(INDEX(پرداخت!A:AZ,MATCH(A366&amp;" - "&amp;"برق",پرداخت!$B:$B,0),MATCH(G366,پرداخت!$1:$1,0))="نشده","نشده","شده"),"---")</f>
        <v>---</v>
      </c>
      <c r="BN366" s="257"/>
      <c r="BO366" s="257"/>
      <c r="BP366" s="257"/>
      <c r="BQ366" s="257"/>
      <c r="BR366" s="257"/>
      <c r="BS366" s="257"/>
      <c r="BT366" s="257"/>
      <c r="BU366" s="257"/>
      <c r="BV366" s="257"/>
      <c r="BW366" s="257"/>
      <c r="BX366" s="257"/>
      <c r="BY366" s="257"/>
      <c r="BZ366" s="257"/>
      <c r="CA366" s="257"/>
      <c r="CB366" s="257"/>
      <c r="CC366" s="257"/>
      <c r="CD366" s="257"/>
      <c r="CE366" s="257"/>
      <c r="CF366" s="257"/>
      <c r="CG366" s="257"/>
      <c r="CH366"/>
      <c r="CI366"/>
      <c r="CJ366"/>
      <c r="CK366"/>
    </row>
    <row r="367" spans="1:89" ht="33.75" hidden="1">
      <c r="A367" s="170"/>
      <c r="B367" s="47">
        <f>IFERROR(INDEX('اطلاعات انشعابات شرکتها'!A:BB,MATCH(A367,'اطلاعات انشعابات شرکتها'!A:A,0),MATCH(B$1,'اطلاعات انشعابات شرکتها'!$1:$1,0)),0)</f>
        <v>0</v>
      </c>
      <c r="C367" s="48">
        <f>IFERROR(INDEX('اطلاعات انشعابات شرکتها'!A:BB,MATCH(A367,'اطلاعات انشعابات شرکتها'!A:A,0),MATCH(C$1,'اطلاعات انشعابات شرکتها'!$1:$1,0)),0)</f>
        <v>0</v>
      </c>
      <c r="D367" s="45"/>
      <c r="E367" s="171"/>
      <c r="F367" s="170"/>
      <c r="G367" s="188" t="str">
        <f t="shared" si="117"/>
        <v>/</v>
      </c>
      <c r="H367" s="188">
        <f>IFERROR(INDEX('اطلاعات دوره'!A:Z,MATCH(G367,'اطلاعات دوره'!C:C,0),MATCH(H$1,'اطلاعات دوره'!$1:$1,0)),0)</f>
        <v>0</v>
      </c>
      <c r="I367" s="188">
        <f>IFERROR(INDEX('اطلاعات دوره'!A:Z,MATCH(G367,'اطلاعات دوره'!C:C,0),MATCH(I$1,'اطلاعات دوره'!$1:$1,0)),0)</f>
        <v>0</v>
      </c>
      <c r="J367" s="188">
        <f>IFERROR(INDEX('اطلاعات دوره'!A:Z,MATCH(G367,'اطلاعات دوره'!C:C,0),MATCH(J$1,'اطلاعات دوره'!$1:$1,0)),0)</f>
        <v>0</v>
      </c>
      <c r="K367" s="265"/>
      <c r="L367" s="188" t="str">
        <f>IFERROR(INDEX('اطلاعات دوره'!A:Z,MATCH(G367,'اطلاعات دوره'!C:C,0)-1,MATCH("عنوان",'اطلاعات دوره'!$1:$1,0)),"---")</f>
        <v>---</v>
      </c>
      <c r="M367" s="188" t="str">
        <f t="shared" si="118"/>
        <v>----</v>
      </c>
      <c r="N367" s="188" t="str">
        <f t="shared" si="119"/>
        <v>-/</v>
      </c>
      <c r="O367" s="265"/>
      <c r="P367" s="188">
        <f>IFERROR(INDEX('اطلاعات انشعابات شرکتها'!A:BB,MATCH(A367,'اطلاعات انشعابات شرکتها'!A:A,0),MATCH(P$1,'اطلاعات انشعابات شرکتها'!$1:$1,0)),0)</f>
        <v>0</v>
      </c>
      <c r="Q367" s="188">
        <f>IFERROR(INDEX('اطلاعات انشعابات شرکتها'!A:BB,MATCH(A367,'اطلاعات انشعابات شرکتها'!A:A,0),MATCH(Q$1,'اطلاعات انشعابات شرکتها'!$1:$1,0)),0)</f>
        <v>0</v>
      </c>
      <c r="R367" s="188">
        <f>IFERROR(INDEX('اطلاعات انشعابات شرکتها'!A:BB,MATCH(A367,'اطلاعات انشعابات شرکتها'!A:A,0),MATCH(R$1,'اطلاعات انشعابات شرکتها'!$1:$1,0)),0)</f>
        <v>0</v>
      </c>
      <c r="S367" s="265"/>
      <c r="T367" s="188">
        <f>IFERROR(INDEX('قرائت کنتور'!A:AZ,MATCH(A367&amp;"-"&amp;T$1,'قرائت کنتور'!B:B,0),MATCH(G367,'قرائت کنتور'!$1:$1,0)),0)</f>
        <v>0</v>
      </c>
      <c r="U367" s="188">
        <f>IFERROR(INDEX('قرائت کنتور'!A:AZ,MATCH(A367&amp;"-"&amp;U$1,'قرائت کنتور'!B:B,0),MATCH(L367,'قرائت کنتور'!$1:$1,0)),0)</f>
        <v>0</v>
      </c>
      <c r="V367" s="188">
        <f>IFERROR(INDEX('قرائت کنتور'!A:AZ,MATCH(A367&amp;"-"&amp;U$1,'قرائت کنتور'!B:B,0),MATCH(G367,'قرائت کنتور'!$1:$1,0)),0)</f>
        <v>0</v>
      </c>
      <c r="W367" s="188">
        <f>IFERROR(INDEX('قرائت کنتور'!A:AZ,MATCH(A367&amp;"-"&amp;W$1,'قرائت کنتور'!B:B,0),MATCH(L367,'قرائت کنتور'!$1:$1,0)),0)</f>
        <v>0</v>
      </c>
      <c r="X367" s="188">
        <f>IFERROR(INDEX('قرائت کنتور'!A:AZ,MATCH(A367&amp;"-"&amp;W$1,'قرائت کنتور'!B:B,0),MATCH(G367,'قرائت کنتور'!$1:$1,0)),0)</f>
        <v>0</v>
      </c>
      <c r="Y367" s="188">
        <f>IFERROR(INDEX('قرائت کنتور'!A:AZ,MATCH(A367&amp;"-"&amp;Y$1,'قرائت کنتور'!B:B,0),MATCH(L367,'قرائت کنتور'!$1:$1,0)),0)</f>
        <v>0</v>
      </c>
      <c r="Z367" s="188">
        <f>IFERROR(INDEX('قرائت کنتور'!A:AZ,MATCH(A367&amp;"-"&amp;Y$1,'قرائت کنتور'!B:B,0),MATCH(G367,'قرائت کنتور'!$1:$1,0)),0)</f>
        <v>0</v>
      </c>
      <c r="AA367" s="188">
        <f>IFERROR(INDEX('قرائت کنتور'!A:AZ,MATCH(A367&amp;"-"&amp;AA$1,'قرائت کنتور'!B:B,0),MATCH(L367,'قرائت کنتور'!$1:$1,0)),0)</f>
        <v>0</v>
      </c>
      <c r="AB367" s="188">
        <f>IFERROR(INDEX('قرائت کنتور'!A:AZ,MATCH(A367&amp;"-"&amp;AA$1,'قرائت کنتور'!B:B,0),MATCH(G367,'قرائت کنتور'!$1:$1,0)),0)</f>
        <v>0</v>
      </c>
      <c r="AC367" s="265"/>
      <c r="AD367" s="188">
        <f t="shared" si="120"/>
        <v>0</v>
      </c>
      <c r="AE367" s="188">
        <f t="shared" si="121"/>
        <v>0</v>
      </c>
      <c r="AF367" s="188">
        <f t="shared" si="122"/>
        <v>0</v>
      </c>
      <c r="AG367" s="188">
        <f t="shared" si="123"/>
        <v>0</v>
      </c>
      <c r="AH367" s="188">
        <f t="shared" si="124"/>
        <v>0</v>
      </c>
      <c r="AI367" s="188">
        <f t="shared" si="125"/>
        <v>0</v>
      </c>
      <c r="AJ367" s="188" t="str">
        <f t="shared" si="126"/>
        <v>0</v>
      </c>
      <c r="AK367" s="265"/>
      <c r="AL367" s="254" t="str">
        <f t="shared" si="127"/>
        <v>---</v>
      </c>
      <c r="AM367" s="254" t="str">
        <f t="shared" si="128"/>
        <v>---</v>
      </c>
      <c r="AN367" s="265"/>
      <c r="AO367" s="188" t="str">
        <f>IFERROR(INDEX('تعرفه ها'!A:Z,MATCH(P367&amp;"-"&amp;AO$1,'تعرفه ها'!C:C,0),MATCH(F367,'تعرفه ها'!$2:$2,0),1),"---")</f>
        <v>---</v>
      </c>
      <c r="AP367" s="188" t="str">
        <f>IFERROR(INDEX('تعرفه ها'!A:Z,MATCH(P367&amp;"-"&amp;AP$1,'تعرفه ها'!C:C,0),MATCH(F367,'تعرفه ها'!$2:$2,0),1),"---")</f>
        <v>---</v>
      </c>
      <c r="AQ367" s="188" t="str">
        <f>IFERROR(INDEX('تعرفه ها'!A:Z,MATCH(P367&amp;"-"&amp;AQ$1,'تعرفه ها'!C:C,0),MATCH(F367,'تعرفه ها'!$2:$2,0),1),"---")</f>
        <v>---</v>
      </c>
      <c r="AR367" s="188" t="str">
        <f>IFERROR(INDEX('تعرفه ها'!A:Z,MATCH(P367&amp;"-"&amp;AR$1,'تعرفه ها'!C:C,0),MATCH(F367,'تعرفه ها'!$2:$2,0),1),"---")</f>
        <v>---</v>
      </c>
      <c r="AS367" s="265"/>
      <c r="AT367" s="415" t="str">
        <f t="shared" si="129"/>
        <v>---</v>
      </c>
      <c r="AU367" s="415" t="str">
        <f t="shared" si="130"/>
        <v>---</v>
      </c>
      <c r="AV367" s="415" t="str">
        <f t="shared" si="131"/>
        <v>---</v>
      </c>
      <c r="AW367" s="415" t="str">
        <f t="shared" si="132"/>
        <v>---</v>
      </c>
      <c r="AX367" s="415" t="str">
        <f t="shared" si="133"/>
        <v>---</v>
      </c>
      <c r="AY367" s="415" t="str">
        <f>IFERROR(AH367*INDEX('تعرفه ها'!A:Z,MATCH("عوارض برق به ازاء هر کیلووات",'تعرفه ها'!$C:$C,0),MATCH(F367,'تعرفه ها'!$2:$2,0)),"---")</f>
        <v>---</v>
      </c>
      <c r="AZ367" s="415" t="str">
        <f t="shared" si="134"/>
        <v>---</v>
      </c>
      <c r="BA367" s="415" t="str">
        <f>IFERROR(ROUND(((AX367+AY367+AZ367)*INDEX('تعرفه ها'!A:Z,MATCH("هزینه نگهداری و تعمیرات شبکه برق",'تعرفه ها'!$C:$C,0),MATCH(F367,'تعرفه ها'!$2:$2,0))/100),0),"---")</f>
        <v>---</v>
      </c>
      <c r="BB367" s="415">
        <f>IFERROR(IF(P367="دیماندی",ROUND(AJ367*INDEX('تعرفه ها'!A:Z,MATCH(BB$1,'تعرفه ها'!$C:$C,0),MATCH(F367,'تعرفه ها'!$2:$2,0))*J367/30,0),0),"---")</f>
        <v>0</v>
      </c>
      <c r="BC367" s="415"/>
      <c r="BD367" s="54" t="str">
        <f>IFERROR(IF(INDEX('اطلاعات دوره'!A:Z,MATCH(G367,'اطلاعات دوره'!C:C,0),MATCH("برق",'اطلاعات دوره'!$1:$1,0))="دارد",ROUND(AX367*INDEX('تعرفه ها'!A:Z,MATCH("پیک فصلی برق",'تعرفه ها'!$C:$C,0),MATCH(F367,'تعرفه ها'!$2:$2,0))/100,0),0),"---")</f>
        <v>---</v>
      </c>
      <c r="BE367" s="415" t="str">
        <f>IFERROR(ROUND(((AX367+AY367+AZ367+BA367+BB367+BC367+BD367)*INDEX('تعرفه ها'!A:Z,MATCH("مالیات برق",'تعرفه ها'!$C:$C,0),MATCH(F367,'تعرفه ها'!$2:$2,0))/100),0),"---")</f>
        <v>---</v>
      </c>
      <c r="BF367" s="415" t="str">
        <f t="shared" si="135"/>
        <v>---</v>
      </c>
      <c r="BG367" s="415" t="str">
        <f t="shared" si="139"/>
        <v>---</v>
      </c>
      <c r="BH367" s="415" t="str">
        <f t="shared" si="136"/>
        <v>---</v>
      </c>
      <c r="BI367" s="54" t="str">
        <f t="shared" si="137"/>
        <v>---</v>
      </c>
      <c r="BJ367" s="55" t="str">
        <f t="shared" si="138"/>
        <v>---</v>
      </c>
      <c r="BK367" s="262"/>
      <c r="BL367" s="183" t="str">
        <f>IFERROR(IF(INDEX(پرداخت!A:AZ,MATCH(A367&amp;" - "&amp;"برق",پرداخت!$B:$B,0),MATCH(G367,پرداخت!$1:$1,0))="نشده","نشده","شده"),"---")</f>
        <v>---</v>
      </c>
      <c r="BN367" s="257"/>
      <c r="BO367" s="257"/>
      <c r="BP367" s="257"/>
      <c r="BQ367" s="257"/>
      <c r="BR367" s="257"/>
      <c r="BS367" s="257"/>
      <c r="BT367" s="257"/>
      <c r="BU367" s="257"/>
      <c r="BV367" s="257"/>
      <c r="BW367" s="257"/>
      <c r="BX367" s="257"/>
      <c r="BY367" s="257"/>
      <c r="BZ367" s="257"/>
      <c r="CA367" s="257"/>
      <c r="CB367" s="257"/>
      <c r="CC367" s="257"/>
      <c r="CD367" s="257"/>
      <c r="CE367" s="257"/>
      <c r="CF367" s="257"/>
      <c r="CG367" s="257"/>
      <c r="CH367"/>
      <c r="CI367"/>
      <c r="CJ367"/>
      <c r="CK367"/>
    </row>
    <row r="368" spans="1:89" ht="33.75" hidden="1">
      <c r="A368" s="170"/>
      <c r="B368" s="47">
        <f>IFERROR(INDEX('اطلاعات انشعابات شرکتها'!A:BB,MATCH(A368,'اطلاعات انشعابات شرکتها'!A:A,0),MATCH(B$1,'اطلاعات انشعابات شرکتها'!$1:$1,0)),0)</f>
        <v>0</v>
      </c>
      <c r="C368" s="48">
        <f>IFERROR(INDEX('اطلاعات انشعابات شرکتها'!A:BB,MATCH(A368,'اطلاعات انشعابات شرکتها'!A:A,0),MATCH(C$1,'اطلاعات انشعابات شرکتها'!$1:$1,0)),0)</f>
        <v>0</v>
      </c>
      <c r="D368" s="45"/>
      <c r="E368" s="171"/>
      <c r="F368" s="170"/>
      <c r="G368" s="188" t="str">
        <f t="shared" si="117"/>
        <v>/</v>
      </c>
      <c r="H368" s="188">
        <f>IFERROR(INDEX('اطلاعات دوره'!A:Z,MATCH(G368,'اطلاعات دوره'!C:C,0),MATCH(H$1,'اطلاعات دوره'!$1:$1,0)),0)</f>
        <v>0</v>
      </c>
      <c r="I368" s="188">
        <f>IFERROR(INDEX('اطلاعات دوره'!A:Z,MATCH(G368,'اطلاعات دوره'!C:C,0),MATCH(I$1,'اطلاعات دوره'!$1:$1,0)),0)</f>
        <v>0</v>
      </c>
      <c r="J368" s="188">
        <f>IFERROR(INDEX('اطلاعات دوره'!A:Z,MATCH(G368,'اطلاعات دوره'!C:C,0),MATCH(J$1,'اطلاعات دوره'!$1:$1,0)),0)</f>
        <v>0</v>
      </c>
      <c r="K368" s="265"/>
      <c r="L368" s="188" t="str">
        <f>IFERROR(INDEX('اطلاعات دوره'!A:Z,MATCH(G368,'اطلاعات دوره'!C:C,0)-1,MATCH("عنوان",'اطلاعات دوره'!$1:$1,0)),"---")</f>
        <v>---</v>
      </c>
      <c r="M368" s="188" t="str">
        <f t="shared" si="118"/>
        <v>----</v>
      </c>
      <c r="N368" s="188" t="str">
        <f t="shared" si="119"/>
        <v>-/</v>
      </c>
      <c r="O368" s="265"/>
      <c r="P368" s="188">
        <f>IFERROR(INDEX('اطلاعات انشعابات شرکتها'!A:BB,MATCH(A368,'اطلاعات انشعابات شرکتها'!A:A,0),MATCH(P$1,'اطلاعات انشعابات شرکتها'!$1:$1,0)),0)</f>
        <v>0</v>
      </c>
      <c r="Q368" s="188">
        <f>IFERROR(INDEX('اطلاعات انشعابات شرکتها'!A:BB,MATCH(A368,'اطلاعات انشعابات شرکتها'!A:A,0),MATCH(Q$1,'اطلاعات انشعابات شرکتها'!$1:$1,0)),0)</f>
        <v>0</v>
      </c>
      <c r="R368" s="188">
        <f>IFERROR(INDEX('اطلاعات انشعابات شرکتها'!A:BB,MATCH(A368,'اطلاعات انشعابات شرکتها'!A:A,0),MATCH(R$1,'اطلاعات انشعابات شرکتها'!$1:$1,0)),0)</f>
        <v>0</v>
      </c>
      <c r="S368" s="265"/>
      <c r="T368" s="188">
        <f>IFERROR(INDEX('قرائت کنتور'!A:AZ,MATCH(A368&amp;"-"&amp;T$1,'قرائت کنتور'!B:B,0),MATCH(G368,'قرائت کنتور'!$1:$1,0)),0)</f>
        <v>0</v>
      </c>
      <c r="U368" s="188">
        <f>IFERROR(INDEX('قرائت کنتور'!A:AZ,MATCH(A368&amp;"-"&amp;U$1,'قرائت کنتور'!B:B,0),MATCH(L368,'قرائت کنتور'!$1:$1,0)),0)</f>
        <v>0</v>
      </c>
      <c r="V368" s="188">
        <f>IFERROR(INDEX('قرائت کنتور'!A:AZ,MATCH(A368&amp;"-"&amp;U$1,'قرائت کنتور'!B:B,0),MATCH(G368,'قرائت کنتور'!$1:$1,0)),0)</f>
        <v>0</v>
      </c>
      <c r="W368" s="188">
        <f>IFERROR(INDEX('قرائت کنتور'!A:AZ,MATCH(A368&amp;"-"&amp;W$1,'قرائت کنتور'!B:B,0),MATCH(L368,'قرائت کنتور'!$1:$1,0)),0)</f>
        <v>0</v>
      </c>
      <c r="X368" s="188">
        <f>IFERROR(INDEX('قرائت کنتور'!A:AZ,MATCH(A368&amp;"-"&amp;W$1,'قرائت کنتور'!B:B,0),MATCH(G368,'قرائت کنتور'!$1:$1,0)),0)</f>
        <v>0</v>
      </c>
      <c r="Y368" s="188">
        <f>IFERROR(INDEX('قرائت کنتور'!A:AZ,MATCH(A368&amp;"-"&amp;Y$1,'قرائت کنتور'!B:B,0),MATCH(L368,'قرائت کنتور'!$1:$1,0)),0)</f>
        <v>0</v>
      </c>
      <c r="Z368" s="188">
        <f>IFERROR(INDEX('قرائت کنتور'!A:AZ,MATCH(A368&amp;"-"&amp;Y$1,'قرائت کنتور'!B:B,0),MATCH(G368,'قرائت کنتور'!$1:$1,0)),0)</f>
        <v>0</v>
      </c>
      <c r="AA368" s="188">
        <f>IFERROR(INDEX('قرائت کنتور'!A:AZ,MATCH(A368&amp;"-"&amp;AA$1,'قرائت کنتور'!B:B,0),MATCH(L368,'قرائت کنتور'!$1:$1,0)),0)</f>
        <v>0</v>
      </c>
      <c r="AB368" s="188">
        <f>IFERROR(INDEX('قرائت کنتور'!A:AZ,MATCH(A368&amp;"-"&amp;AA$1,'قرائت کنتور'!B:B,0),MATCH(G368,'قرائت کنتور'!$1:$1,0)),0)</f>
        <v>0</v>
      </c>
      <c r="AC368" s="265"/>
      <c r="AD368" s="188">
        <f t="shared" si="120"/>
        <v>0</v>
      </c>
      <c r="AE368" s="188">
        <f t="shared" si="121"/>
        <v>0</v>
      </c>
      <c r="AF368" s="188">
        <f t="shared" si="122"/>
        <v>0</v>
      </c>
      <c r="AG368" s="188">
        <f t="shared" si="123"/>
        <v>0</v>
      </c>
      <c r="AH368" s="188">
        <f t="shared" si="124"/>
        <v>0</v>
      </c>
      <c r="AI368" s="188">
        <f t="shared" si="125"/>
        <v>0</v>
      </c>
      <c r="AJ368" s="188" t="str">
        <f t="shared" si="126"/>
        <v>0</v>
      </c>
      <c r="AK368" s="265"/>
      <c r="AL368" s="254" t="str">
        <f t="shared" si="127"/>
        <v>---</v>
      </c>
      <c r="AM368" s="254" t="str">
        <f t="shared" si="128"/>
        <v>---</v>
      </c>
      <c r="AN368" s="265"/>
      <c r="AO368" s="188" t="str">
        <f>IFERROR(INDEX('تعرفه ها'!A:Z,MATCH(P368&amp;"-"&amp;AO$1,'تعرفه ها'!C:C,0),MATCH(F368,'تعرفه ها'!$2:$2,0),1),"---")</f>
        <v>---</v>
      </c>
      <c r="AP368" s="188" t="str">
        <f>IFERROR(INDEX('تعرفه ها'!A:Z,MATCH(P368&amp;"-"&amp;AP$1,'تعرفه ها'!C:C,0),MATCH(F368,'تعرفه ها'!$2:$2,0),1),"---")</f>
        <v>---</v>
      </c>
      <c r="AQ368" s="188" t="str">
        <f>IFERROR(INDEX('تعرفه ها'!A:Z,MATCH(P368&amp;"-"&amp;AQ$1,'تعرفه ها'!C:C,0),MATCH(F368,'تعرفه ها'!$2:$2,0),1),"---")</f>
        <v>---</v>
      </c>
      <c r="AR368" s="188" t="str">
        <f>IFERROR(INDEX('تعرفه ها'!A:Z,MATCH(P368&amp;"-"&amp;AR$1,'تعرفه ها'!C:C,0),MATCH(F368,'تعرفه ها'!$2:$2,0),1),"---")</f>
        <v>---</v>
      </c>
      <c r="AS368" s="265"/>
      <c r="AT368" s="415" t="str">
        <f t="shared" si="129"/>
        <v>---</v>
      </c>
      <c r="AU368" s="415" t="str">
        <f t="shared" si="130"/>
        <v>---</v>
      </c>
      <c r="AV368" s="415" t="str">
        <f t="shared" si="131"/>
        <v>---</v>
      </c>
      <c r="AW368" s="415" t="str">
        <f t="shared" si="132"/>
        <v>---</v>
      </c>
      <c r="AX368" s="415" t="str">
        <f t="shared" si="133"/>
        <v>---</v>
      </c>
      <c r="AY368" s="415" t="str">
        <f>IFERROR(AH368*INDEX('تعرفه ها'!A:Z,MATCH("عوارض برق به ازاء هر کیلووات",'تعرفه ها'!$C:$C,0),MATCH(F368,'تعرفه ها'!$2:$2,0)),"---")</f>
        <v>---</v>
      </c>
      <c r="AZ368" s="415" t="str">
        <f t="shared" si="134"/>
        <v>---</v>
      </c>
      <c r="BA368" s="415" t="str">
        <f>IFERROR(ROUND(((AX368+AY368+AZ368)*INDEX('تعرفه ها'!A:Z,MATCH("هزینه نگهداری و تعمیرات شبکه برق",'تعرفه ها'!$C:$C,0),MATCH(F368,'تعرفه ها'!$2:$2,0))/100),0),"---")</f>
        <v>---</v>
      </c>
      <c r="BB368" s="415">
        <f>IFERROR(IF(P368="دیماندی",ROUND(AJ368*INDEX('تعرفه ها'!A:Z,MATCH(BB$1,'تعرفه ها'!$C:$C,0),MATCH(F368,'تعرفه ها'!$2:$2,0))*J368/30,0),0),"---")</f>
        <v>0</v>
      </c>
      <c r="BC368" s="415"/>
      <c r="BD368" s="54" t="str">
        <f>IFERROR(IF(INDEX('اطلاعات دوره'!A:Z,MATCH(G368,'اطلاعات دوره'!C:C,0),MATCH("برق",'اطلاعات دوره'!$1:$1,0))="دارد",ROUND(AX368*INDEX('تعرفه ها'!A:Z,MATCH("پیک فصلی برق",'تعرفه ها'!$C:$C,0),MATCH(F368,'تعرفه ها'!$2:$2,0))/100,0),0),"---")</f>
        <v>---</v>
      </c>
      <c r="BE368" s="415" t="str">
        <f>IFERROR(ROUND(((AX368+AY368+AZ368+BA368+BB368+BC368+BD368)*INDEX('تعرفه ها'!A:Z,MATCH("مالیات برق",'تعرفه ها'!$C:$C,0),MATCH(F368,'تعرفه ها'!$2:$2,0))/100),0),"---")</f>
        <v>---</v>
      </c>
      <c r="BF368" s="415" t="str">
        <f t="shared" si="135"/>
        <v>---</v>
      </c>
      <c r="BG368" s="415" t="str">
        <f t="shared" si="139"/>
        <v>---</v>
      </c>
      <c r="BH368" s="415" t="str">
        <f t="shared" si="136"/>
        <v>---</v>
      </c>
      <c r="BI368" s="54" t="str">
        <f t="shared" si="137"/>
        <v>---</v>
      </c>
      <c r="BJ368" s="55" t="str">
        <f t="shared" si="138"/>
        <v>---</v>
      </c>
      <c r="BK368" s="262"/>
      <c r="BL368" s="183" t="str">
        <f>IFERROR(IF(INDEX(پرداخت!A:AZ,MATCH(A368&amp;" - "&amp;"برق",پرداخت!$B:$B,0),MATCH(G368,پرداخت!$1:$1,0))="نشده","نشده","شده"),"---")</f>
        <v>---</v>
      </c>
      <c r="BN368" s="257"/>
      <c r="BO368" s="257"/>
      <c r="BP368" s="257"/>
      <c r="BQ368" s="257"/>
      <c r="BR368" s="257"/>
      <c r="BS368" s="257"/>
      <c r="BT368" s="257"/>
      <c r="BU368" s="257"/>
      <c r="BV368" s="257"/>
      <c r="BW368" s="257"/>
      <c r="BX368" s="257"/>
      <c r="BY368" s="257"/>
      <c r="BZ368" s="257"/>
      <c r="CA368" s="257"/>
      <c r="CB368" s="257"/>
      <c r="CC368" s="257"/>
      <c r="CD368" s="257"/>
      <c r="CE368" s="257"/>
      <c r="CF368" s="257"/>
      <c r="CG368" s="257"/>
      <c r="CH368"/>
      <c r="CI368"/>
      <c r="CJ368"/>
      <c r="CK368"/>
    </row>
    <row r="369" spans="1:89" ht="33.75" hidden="1">
      <c r="A369" s="170"/>
      <c r="B369" s="47">
        <f>IFERROR(INDEX('اطلاعات انشعابات شرکتها'!A:BB,MATCH(A369,'اطلاعات انشعابات شرکتها'!A:A,0),MATCH(B$1,'اطلاعات انشعابات شرکتها'!$1:$1,0)),0)</f>
        <v>0</v>
      </c>
      <c r="C369" s="48">
        <f>IFERROR(INDEX('اطلاعات انشعابات شرکتها'!A:BB,MATCH(A369,'اطلاعات انشعابات شرکتها'!A:A,0),MATCH(C$1,'اطلاعات انشعابات شرکتها'!$1:$1,0)),0)</f>
        <v>0</v>
      </c>
      <c r="D369" s="45"/>
      <c r="E369" s="171"/>
      <c r="F369" s="170"/>
      <c r="G369" s="188" t="str">
        <f t="shared" si="117"/>
        <v>/</v>
      </c>
      <c r="H369" s="188">
        <f>IFERROR(INDEX('اطلاعات دوره'!A:Z,MATCH(G369,'اطلاعات دوره'!C:C,0),MATCH(H$1,'اطلاعات دوره'!$1:$1,0)),0)</f>
        <v>0</v>
      </c>
      <c r="I369" s="188">
        <f>IFERROR(INDEX('اطلاعات دوره'!A:Z,MATCH(G369,'اطلاعات دوره'!C:C,0),MATCH(I$1,'اطلاعات دوره'!$1:$1,0)),0)</f>
        <v>0</v>
      </c>
      <c r="J369" s="188">
        <f>IFERROR(INDEX('اطلاعات دوره'!A:Z,MATCH(G369,'اطلاعات دوره'!C:C,0),MATCH(J$1,'اطلاعات دوره'!$1:$1,0)),0)</f>
        <v>0</v>
      </c>
      <c r="K369" s="265"/>
      <c r="L369" s="188" t="str">
        <f>IFERROR(INDEX('اطلاعات دوره'!A:Z,MATCH(G369,'اطلاعات دوره'!C:C,0)-1,MATCH("عنوان",'اطلاعات دوره'!$1:$1,0)),"---")</f>
        <v>---</v>
      </c>
      <c r="M369" s="188" t="str">
        <f t="shared" si="118"/>
        <v>----</v>
      </c>
      <c r="N369" s="188" t="str">
        <f t="shared" si="119"/>
        <v>-/</v>
      </c>
      <c r="O369" s="265"/>
      <c r="P369" s="188">
        <f>IFERROR(INDEX('اطلاعات انشعابات شرکتها'!A:BB,MATCH(A369,'اطلاعات انشعابات شرکتها'!A:A,0),MATCH(P$1,'اطلاعات انشعابات شرکتها'!$1:$1,0)),0)</f>
        <v>0</v>
      </c>
      <c r="Q369" s="188">
        <f>IFERROR(INDEX('اطلاعات انشعابات شرکتها'!A:BB,MATCH(A369,'اطلاعات انشعابات شرکتها'!A:A,0),MATCH(Q$1,'اطلاعات انشعابات شرکتها'!$1:$1,0)),0)</f>
        <v>0</v>
      </c>
      <c r="R369" s="188">
        <f>IFERROR(INDEX('اطلاعات انشعابات شرکتها'!A:BB,MATCH(A369,'اطلاعات انشعابات شرکتها'!A:A,0),MATCH(R$1,'اطلاعات انشعابات شرکتها'!$1:$1,0)),0)</f>
        <v>0</v>
      </c>
      <c r="S369" s="265"/>
      <c r="T369" s="188">
        <f>IFERROR(INDEX('قرائت کنتور'!A:AZ,MATCH(A369&amp;"-"&amp;T$1,'قرائت کنتور'!B:B,0),MATCH(G369,'قرائت کنتور'!$1:$1,0)),0)</f>
        <v>0</v>
      </c>
      <c r="U369" s="188">
        <f>IFERROR(INDEX('قرائت کنتور'!A:AZ,MATCH(A369&amp;"-"&amp;U$1,'قرائت کنتور'!B:B,0),MATCH(L369,'قرائت کنتور'!$1:$1,0)),0)</f>
        <v>0</v>
      </c>
      <c r="V369" s="188">
        <f>IFERROR(INDEX('قرائت کنتور'!A:AZ,MATCH(A369&amp;"-"&amp;U$1,'قرائت کنتور'!B:B,0),MATCH(G369,'قرائت کنتور'!$1:$1,0)),0)</f>
        <v>0</v>
      </c>
      <c r="W369" s="188">
        <f>IFERROR(INDEX('قرائت کنتور'!A:AZ,MATCH(A369&amp;"-"&amp;W$1,'قرائت کنتور'!B:B,0),MATCH(L369,'قرائت کنتور'!$1:$1,0)),0)</f>
        <v>0</v>
      </c>
      <c r="X369" s="188">
        <f>IFERROR(INDEX('قرائت کنتور'!A:AZ,MATCH(A369&amp;"-"&amp;W$1,'قرائت کنتور'!B:B,0),MATCH(G369,'قرائت کنتور'!$1:$1,0)),0)</f>
        <v>0</v>
      </c>
      <c r="Y369" s="188">
        <f>IFERROR(INDEX('قرائت کنتور'!A:AZ,MATCH(A369&amp;"-"&amp;Y$1,'قرائت کنتور'!B:B,0),MATCH(L369,'قرائت کنتور'!$1:$1,0)),0)</f>
        <v>0</v>
      </c>
      <c r="Z369" s="188">
        <f>IFERROR(INDEX('قرائت کنتور'!A:AZ,MATCH(A369&amp;"-"&amp;Y$1,'قرائت کنتور'!B:B,0),MATCH(G369,'قرائت کنتور'!$1:$1,0)),0)</f>
        <v>0</v>
      </c>
      <c r="AA369" s="188">
        <f>IFERROR(INDEX('قرائت کنتور'!A:AZ,MATCH(A369&amp;"-"&amp;AA$1,'قرائت کنتور'!B:B,0),MATCH(L369,'قرائت کنتور'!$1:$1,0)),0)</f>
        <v>0</v>
      </c>
      <c r="AB369" s="188">
        <f>IFERROR(INDEX('قرائت کنتور'!A:AZ,MATCH(A369&amp;"-"&amp;AA$1,'قرائت کنتور'!B:B,0),MATCH(G369,'قرائت کنتور'!$1:$1,0)),0)</f>
        <v>0</v>
      </c>
      <c r="AC369" s="265"/>
      <c r="AD369" s="188">
        <f t="shared" si="120"/>
        <v>0</v>
      </c>
      <c r="AE369" s="188">
        <f t="shared" si="121"/>
        <v>0</v>
      </c>
      <c r="AF369" s="188">
        <f t="shared" si="122"/>
        <v>0</v>
      </c>
      <c r="AG369" s="188">
        <f t="shared" si="123"/>
        <v>0</v>
      </c>
      <c r="AH369" s="188">
        <f t="shared" si="124"/>
        <v>0</v>
      </c>
      <c r="AI369" s="188">
        <f t="shared" si="125"/>
        <v>0</v>
      </c>
      <c r="AJ369" s="188" t="str">
        <f t="shared" si="126"/>
        <v>0</v>
      </c>
      <c r="AK369" s="265"/>
      <c r="AL369" s="254" t="str">
        <f t="shared" si="127"/>
        <v>---</v>
      </c>
      <c r="AM369" s="254" t="str">
        <f t="shared" si="128"/>
        <v>---</v>
      </c>
      <c r="AN369" s="265"/>
      <c r="AO369" s="188" t="str">
        <f>IFERROR(INDEX('تعرفه ها'!A:Z,MATCH(P369&amp;"-"&amp;AO$1,'تعرفه ها'!C:C,0),MATCH(F369,'تعرفه ها'!$2:$2,0),1),"---")</f>
        <v>---</v>
      </c>
      <c r="AP369" s="188" t="str">
        <f>IFERROR(INDEX('تعرفه ها'!A:Z,MATCH(P369&amp;"-"&amp;AP$1,'تعرفه ها'!C:C,0),MATCH(F369,'تعرفه ها'!$2:$2,0),1),"---")</f>
        <v>---</v>
      </c>
      <c r="AQ369" s="188" t="str">
        <f>IFERROR(INDEX('تعرفه ها'!A:Z,MATCH(P369&amp;"-"&amp;AQ$1,'تعرفه ها'!C:C,0),MATCH(F369,'تعرفه ها'!$2:$2,0),1),"---")</f>
        <v>---</v>
      </c>
      <c r="AR369" s="188" t="str">
        <f>IFERROR(INDEX('تعرفه ها'!A:Z,MATCH(P369&amp;"-"&amp;AR$1,'تعرفه ها'!C:C,0),MATCH(F369,'تعرفه ها'!$2:$2,0),1),"---")</f>
        <v>---</v>
      </c>
      <c r="AS369" s="265"/>
      <c r="AT369" s="415" t="str">
        <f t="shared" si="129"/>
        <v>---</v>
      </c>
      <c r="AU369" s="415" t="str">
        <f t="shared" si="130"/>
        <v>---</v>
      </c>
      <c r="AV369" s="415" t="str">
        <f t="shared" si="131"/>
        <v>---</v>
      </c>
      <c r="AW369" s="415" t="str">
        <f t="shared" si="132"/>
        <v>---</v>
      </c>
      <c r="AX369" s="415" t="str">
        <f t="shared" si="133"/>
        <v>---</v>
      </c>
      <c r="AY369" s="415" t="str">
        <f>IFERROR(AH369*INDEX('تعرفه ها'!A:Z,MATCH("عوارض برق به ازاء هر کیلووات",'تعرفه ها'!$C:$C,0),MATCH(F369,'تعرفه ها'!$2:$2,0)),"---")</f>
        <v>---</v>
      </c>
      <c r="AZ369" s="415" t="str">
        <f t="shared" si="134"/>
        <v>---</v>
      </c>
      <c r="BA369" s="415" t="str">
        <f>IFERROR(ROUND(((AX369+AY369+AZ369)*INDEX('تعرفه ها'!A:Z,MATCH("هزینه نگهداری و تعمیرات شبکه برق",'تعرفه ها'!$C:$C,0),MATCH(F369,'تعرفه ها'!$2:$2,0))/100),0),"---")</f>
        <v>---</v>
      </c>
      <c r="BB369" s="415">
        <f>IFERROR(IF(P369="دیماندی",ROUND(AJ369*INDEX('تعرفه ها'!A:Z,MATCH(BB$1,'تعرفه ها'!$C:$C,0),MATCH(F369,'تعرفه ها'!$2:$2,0))*J369/30,0),0),"---")</f>
        <v>0</v>
      </c>
      <c r="BC369" s="415"/>
      <c r="BD369" s="54" t="str">
        <f>IFERROR(IF(INDEX('اطلاعات دوره'!A:Z,MATCH(G369,'اطلاعات دوره'!C:C,0),MATCH("برق",'اطلاعات دوره'!$1:$1,0))="دارد",ROUND(AX369*INDEX('تعرفه ها'!A:Z,MATCH("پیک فصلی برق",'تعرفه ها'!$C:$C,0),MATCH(F369,'تعرفه ها'!$2:$2,0))/100,0),0),"---")</f>
        <v>---</v>
      </c>
      <c r="BE369" s="415" t="str">
        <f>IFERROR(ROUND(((AX369+AY369+AZ369+BA369+BB369+BC369+BD369)*INDEX('تعرفه ها'!A:Z,MATCH("مالیات برق",'تعرفه ها'!$C:$C,0),MATCH(F369,'تعرفه ها'!$2:$2,0))/100),0),"---")</f>
        <v>---</v>
      </c>
      <c r="BF369" s="415" t="str">
        <f t="shared" si="135"/>
        <v>---</v>
      </c>
      <c r="BG369" s="415" t="str">
        <f t="shared" si="139"/>
        <v>---</v>
      </c>
      <c r="BH369" s="415" t="str">
        <f t="shared" si="136"/>
        <v>---</v>
      </c>
      <c r="BI369" s="54" t="str">
        <f t="shared" si="137"/>
        <v>---</v>
      </c>
      <c r="BJ369" s="55" t="str">
        <f t="shared" si="138"/>
        <v>---</v>
      </c>
      <c r="BK369" s="262"/>
      <c r="BL369" s="183" t="str">
        <f>IFERROR(IF(INDEX(پرداخت!A:AZ,MATCH(A369&amp;" - "&amp;"برق",پرداخت!$B:$B,0),MATCH(G369,پرداخت!$1:$1,0))="نشده","نشده","شده"),"---")</f>
        <v>---</v>
      </c>
      <c r="BN369" s="257"/>
      <c r="BO369" s="257"/>
      <c r="BP369" s="257"/>
      <c r="BQ369" s="257"/>
      <c r="BR369" s="257"/>
      <c r="BS369" s="257"/>
      <c r="BT369" s="257"/>
      <c r="BU369" s="257"/>
      <c r="BV369" s="257"/>
      <c r="BW369" s="257"/>
      <c r="BX369" s="257"/>
      <c r="BY369" s="257"/>
      <c r="BZ369" s="257"/>
      <c r="CA369" s="257"/>
      <c r="CB369" s="257"/>
      <c r="CC369" s="257"/>
      <c r="CD369" s="257"/>
      <c r="CE369" s="257"/>
      <c r="CF369" s="257"/>
      <c r="CG369" s="257"/>
      <c r="CH369"/>
      <c r="CI369"/>
      <c r="CJ369"/>
      <c r="CK369"/>
    </row>
    <row r="370" spans="1:89" ht="33.75" hidden="1">
      <c r="A370" s="170"/>
      <c r="B370" s="47">
        <f>IFERROR(INDEX('اطلاعات انشعابات شرکتها'!A:BB,MATCH(A370,'اطلاعات انشعابات شرکتها'!A:A,0),MATCH(B$1,'اطلاعات انشعابات شرکتها'!$1:$1,0)),0)</f>
        <v>0</v>
      </c>
      <c r="C370" s="48">
        <f>IFERROR(INDEX('اطلاعات انشعابات شرکتها'!A:BB,MATCH(A370,'اطلاعات انشعابات شرکتها'!A:A,0),MATCH(C$1,'اطلاعات انشعابات شرکتها'!$1:$1,0)),0)</f>
        <v>0</v>
      </c>
      <c r="D370" s="45"/>
      <c r="E370" s="171"/>
      <c r="F370" s="170"/>
      <c r="G370" s="188" t="str">
        <f t="shared" si="117"/>
        <v>/</v>
      </c>
      <c r="H370" s="188">
        <f>IFERROR(INDEX('اطلاعات دوره'!A:Z,MATCH(G370,'اطلاعات دوره'!C:C,0),MATCH(H$1,'اطلاعات دوره'!$1:$1,0)),0)</f>
        <v>0</v>
      </c>
      <c r="I370" s="188">
        <f>IFERROR(INDEX('اطلاعات دوره'!A:Z,MATCH(G370,'اطلاعات دوره'!C:C,0),MATCH(I$1,'اطلاعات دوره'!$1:$1,0)),0)</f>
        <v>0</v>
      </c>
      <c r="J370" s="188">
        <f>IFERROR(INDEX('اطلاعات دوره'!A:Z,MATCH(G370,'اطلاعات دوره'!C:C,0),MATCH(J$1,'اطلاعات دوره'!$1:$1,0)),0)</f>
        <v>0</v>
      </c>
      <c r="K370" s="265"/>
      <c r="L370" s="188" t="str">
        <f>IFERROR(INDEX('اطلاعات دوره'!A:Z,MATCH(G370,'اطلاعات دوره'!C:C,0)-1,MATCH("عنوان",'اطلاعات دوره'!$1:$1,0)),"---")</f>
        <v>---</v>
      </c>
      <c r="M370" s="188" t="str">
        <f t="shared" si="118"/>
        <v>----</v>
      </c>
      <c r="N370" s="188" t="str">
        <f t="shared" si="119"/>
        <v>-/</v>
      </c>
      <c r="O370" s="265"/>
      <c r="P370" s="188">
        <f>IFERROR(INDEX('اطلاعات انشعابات شرکتها'!A:BB,MATCH(A370,'اطلاعات انشعابات شرکتها'!A:A,0),MATCH(P$1,'اطلاعات انشعابات شرکتها'!$1:$1,0)),0)</f>
        <v>0</v>
      </c>
      <c r="Q370" s="188">
        <f>IFERROR(INDEX('اطلاعات انشعابات شرکتها'!A:BB,MATCH(A370,'اطلاعات انشعابات شرکتها'!A:A,0),MATCH(Q$1,'اطلاعات انشعابات شرکتها'!$1:$1,0)),0)</f>
        <v>0</v>
      </c>
      <c r="R370" s="188">
        <f>IFERROR(INDEX('اطلاعات انشعابات شرکتها'!A:BB,MATCH(A370,'اطلاعات انشعابات شرکتها'!A:A,0),MATCH(R$1,'اطلاعات انشعابات شرکتها'!$1:$1,0)),0)</f>
        <v>0</v>
      </c>
      <c r="S370" s="265"/>
      <c r="T370" s="188">
        <f>IFERROR(INDEX('قرائت کنتور'!A:AZ,MATCH(A370&amp;"-"&amp;T$1,'قرائت کنتور'!B:B,0),MATCH(G370,'قرائت کنتور'!$1:$1,0)),0)</f>
        <v>0</v>
      </c>
      <c r="U370" s="188">
        <f>IFERROR(INDEX('قرائت کنتور'!A:AZ,MATCH(A370&amp;"-"&amp;U$1,'قرائت کنتور'!B:B,0),MATCH(L370,'قرائت کنتور'!$1:$1,0)),0)</f>
        <v>0</v>
      </c>
      <c r="V370" s="188">
        <f>IFERROR(INDEX('قرائت کنتور'!A:AZ,MATCH(A370&amp;"-"&amp;U$1,'قرائت کنتور'!B:B,0),MATCH(G370,'قرائت کنتور'!$1:$1,0)),0)</f>
        <v>0</v>
      </c>
      <c r="W370" s="188">
        <f>IFERROR(INDEX('قرائت کنتور'!A:AZ,MATCH(A370&amp;"-"&amp;W$1,'قرائت کنتور'!B:B,0),MATCH(L370,'قرائت کنتور'!$1:$1,0)),0)</f>
        <v>0</v>
      </c>
      <c r="X370" s="188">
        <f>IFERROR(INDEX('قرائت کنتور'!A:AZ,MATCH(A370&amp;"-"&amp;W$1,'قرائت کنتور'!B:B,0),MATCH(G370,'قرائت کنتور'!$1:$1,0)),0)</f>
        <v>0</v>
      </c>
      <c r="Y370" s="188">
        <f>IFERROR(INDEX('قرائت کنتور'!A:AZ,MATCH(A370&amp;"-"&amp;Y$1,'قرائت کنتور'!B:B,0),MATCH(L370,'قرائت کنتور'!$1:$1,0)),0)</f>
        <v>0</v>
      </c>
      <c r="Z370" s="188">
        <f>IFERROR(INDEX('قرائت کنتور'!A:AZ,MATCH(A370&amp;"-"&amp;Y$1,'قرائت کنتور'!B:B,0),MATCH(G370,'قرائت کنتور'!$1:$1,0)),0)</f>
        <v>0</v>
      </c>
      <c r="AA370" s="188">
        <f>IFERROR(INDEX('قرائت کنتور'!A:AZ,MATCH(A370&amp;"-"&amp;AA$1,'قرائت کنتور'!B:B,0),MATCH(L370,'قرائت کنتور'!$1:$1,0)),0)</f>
        <v>0</v>
      </c>
      <c r="AB370" s="188">
        <f>IFERROR(INDEX('قرائت کنتور'!A:AZ,MATCH(A370&amp;"-"&amp;AA$1,'قرائت کنتور'!B:B,0),MATCH(G370,'قرائت کنتور'!$1:$1,0)),0)</f>
        <v>0</v>
      </c>
      <c r="AC370" s="265"/>
      <c r="AD370" s="188">
        <f t="shared" si="120"/>
        <v>0</v>
      </c>
      <c r="AE370" s="188">
        <f t="shared" si="121"/>
        <v>0</v>
      </c>
      <c r="AF370" s="188">
        <f t="shared" si="122"/>
        <v>0</v>
      </c>
      <c r="AG370" s="188">
        <f t="shared" si="123"/>
        <v>0</v>
      </c>
      <c r="AH370" s="188">
        <f t="shared" si="124"/>
        <v>0</v>
      </c>
      <c r="AI370" s="188">
        <f t="shared" si="125"/>
        <v>0</v>
      </c>
      <c r="AJ370" s="188" t="str">
        <f t="shared" si="126"/>
        <v>0</v>
      </c>
      <c r="AK370" s="265"/>
      <c r="AL370" s="254" t="str">
        <f t="shared" si="127"/>
        <v>---</v>
      </c>
      <c r="AM370" s="254" t="str">
        <f t="shared" si="128"/>
        <v>---</v>
      </c>
      <c r="AN370" s="265"/>
      <c r="AO370" s="188" t="str">
        <f>IFERROR(INDEX('تعرفه ها'!A:Z,MATCH(P370&amp;"-"&amp;AO$1,'تعرفه ها'!C:C,0),MATCH(F370,'تعرفه ها'!$2:$2,0),1),"---")</f>
        <v>---</v>
      </c>
      <c r="AP370" s="188" t="str">
        <f>IFERROR(INDEX('تعرفه ها'!A:Z,MATCH(P370&amp;"-"&amp;AP$1,'تعرفه ها'!C:C,0),MATCH(F370,'تعرفه ها'!$2:$2,0),1),"---")</f>
        <v>---</v>
      </c>
      <c r="AQ370" s="188" t="str">
        <f>IFERROR(INDEX('تعرفه ها'!A:Z,MATCH(P370&amp;"-"&amp;AQ$1,'تعرفه ها'!C:C,0),MATCH(F370,'تعرفه ها'!$2:$2,0),1),"---")</f>
        <v>---</v>
      </c>
      <c r="AR370" s="188" t="str">
        <f>IFERROR(INDEX('تعرفه ها'!A:Z,MATCH(P370&amp;"-"&amp;AR$1,'تعرفه ها'!C:C,0),MATCH(F370,'تعرفه ها'!$2:$2,0),1),"---")</f>
        <v>---</v>
      </c>
      <c r="AS370" s="265"/>
      <c r="AT370" s="415" t="str">
        <f t="shared" si="129"/>
        <v>---</v>
      </c>
      <c r="AU370" s="415" t="str">
        <f t="shared" si="130"/>
        <v>---</v>
      </c>
      <c r="AV370" s="415" t="str">
        <f t="shared" si="131"/>
        <v>---</v>
      </c>
      <c r="AW370" s="415" t="str">
        <f t="shared" si="132"/>
        <v>---</v>
      </c>
      <c r="AX370" s="415" t="str">
        <f t="shared" si="133"/>
        <v>---</v>
      </c>
      <c r="AY370" s="415" t="str">
        <f>IFERROR(AH370*INDEX('تعرفه ها'!A:Z,MATCH("عوارض برق به ازاء هر کیلووات",'تعرفه ها'!$C:$C,0),MATCH(F370,'تعرفه ها'!$2:$2,0)),"---")</f>
        <v>---</v>
      </c>
      <c r="AZ370" s="415" t="str">
        <f t="shared" si="134"/>
        <v>---</v>
      </c>
      <c r="BA370" s="415" t="str">
        <f>IFERROR(ROUND(((AX370+AY370+AZ370)*INDEX('تعرفه ها'!A:Z,MATCH("هزینه نگهداری و تعمیرات شبکه برق",'تعرفه ها'!$C:$C,0),MATCH(F370,'تعرفه ها'!$2:$2,0))/100),0),"---")</f>
        <v>---</v>
      </c>
      <c r="BB370" s="415">
        <f>IFERROR(IF(P370="دیماندی",ROUND(AJ370*INDEX('تعرفه ها'!A:Z,MATCH(BB$1,'تعرفه ها'!$C:$C,0),MATCH(F370,'تعرفه ها'!$2:$2,0))*J370/30,0),0),"---")</f>
        <v>0</v>
      </c>
      <c r="BC370" s="415"/>
      <c r="BD370" s="54" t="str">
        <f>IFERROR(IF(INDEX('اطلاعات دوره'!A:Z,MATCH(G370,'اطلاعات دوره'!C:C,0),MATCH("برق",'اطلاعات دوره'!$1:$1,0))="دارد",ROUND(AX370*INDEX('تعرفه ها'!A:Z,MATCH("پیک فصلی برق",'تعرفه ها'!$C:$C,0),MATCH(F370,'تعرفه ها'!$2:$2,0))/100,0),0),"---")</f>
        <v>---</v>
      </c>
      <c r="BE370" s="415" t="str">
        <f>IFERROR(ROUND(((AX370+AY370+AZ370+BA370+BB370+BC370+BD370)*INDEX('تعرفه ها'!A:Z,MATCH("مالیات برق",'تعرفه ها'!$C:$C,0),MATCH(F370,'تعرفه ها'!$2:$2,0))/100),0),"---")</f>
        <v>---</v>
      </c>
      <c r="BF370" s="415" t="str">
        <f t="shared" si="135"/>
        <v>---</v>
      </c>
      <c r="BG370" s="415" t="str">
        <f t="shared" si="139"/>
        <v>---</v>
      </c>
      <c r="BH370" s="415" t="str">
        <f t="shared" si="136"/>
        <v>---</v>
      </c>
      <c r="BI370" s="54" t="str">
        <f t="shared" si="137"/>
        <v>---</v>
      </c>
      <c r="BJ370" s="55" t="str">
        <f t="shared" si="138"/>
        <v>---</v>
      </c>
      <c r="BK370" s="262"/>
      <c r="BL370" s="183" t="str">
        <f>IFERROR(IF(INDEX(پرداخت!A:AZ,MATCH(A370&amp;" - "&amp;"برق",پرداخت!$B:$B,0),MATCH(G370,پرداخت!$1:$1,0))="نشده","نشده","شده"),"---")</f>
        <v>---</v>
      </c>
      <c r="BN370" s="257"/>
      <c r="BO370" s="257"/>
      <c r="BP370" s="257"/>
      <c r="BQ370" s="257"/>
      <c r="BR370" s="257"/>
      <c r="BS370" s="257"/>
      <c r="BT370" s="257"/>
      <c r="BU370" s="257"/>
      <c r="BV370" s="257"/>
      <c r="BW370" s="257"/>
      <c r="BX370" s="257"/>
      <c r="BY370" s="257"/>
      <c r="BZ370" s="257"/>
      <c r="CA370" s="257"/>
      <c r="CB370" s="257"/>
      <c r="CC370" s="257"/>
      <c r="CD370" s="257"/>
      <c r="CE370" s="257"/>
      <c r="CF370" s="257"/>
      <c r="CG370" s="257"/>
      <c r="CH370"/>
      <c r="CI370"/>
      <c r="CJ370"/>
      <c r="CK370"/>
    </row>
    <row r="371" spans="1:89" ht="33.75" hidden="1">
      <c r="A371" s="170"/>
      <c r="B371" s="47">
        <f>IFERROR(INDEX('اطلاعات انشعابات شرکتها'!A:BB,MATCH(A371,'اطلاعات انشعابات شرکتها'!A:A,0),MATCH(B$1,'اطلاعات انشعابات شرکتها'!$1:$1,0)),0)</f>
        <v>0</v>
      </c>
      <c r="C371" s="48">
        <f>IFERROR(INDEX('اطلاعات انشعابات شرکتها'!A:BB,MATCH(A371,'اطلاعات انشعابات شرکتها'!A:A,0),MATCH(C$1,'اطلاعات انشعابات شرکتها'!$1:$1,0)),0)</f>
        <v>0</v>
      </c>
      <c r="D371" s="45"/>
      <c r="E371" s="171"/>
      <c r="F371" s="170"/>
      <c r="G371" s="188" t="str">
        <f t="shared" si="117"/>
        <v>/</v>
      </c>
      <c r="H371" s="188">
        <f>IFERROR(INDEX('اطلاعات دوره'!A:Z,MATCH(G371,'اطلاعات دوره'!C:C,0),MATCH(H$1,'اطلاعات دوره'!$1:$1,0)),0)</f>
        <v>0</v>
      </c>
      <c r="I371" s="188">
        <f>IFERROR(INDEX('اطلاعات دوره'!A:Z,MATCH(G371,'اطلاعات دوره'!C:C,0),MATCH(I$1,'اطلاعات دوره'!$1:$1,0)),0)</f>
        <v>0</v>
      </c>
      <c r="J371" s="188">
        <f>IFERROR(INDEX('اطلاعات دوره'!A:Z,MATCH(G371,'اطلاعات دوره'!C:C,0),MATCH(J$1,'اطلاعات دوره'!$1:$1,0)),0)</f>
        <v>0</v>
      </c>
      <c r="K371" s="265"/>
      <c r="L371" s="188" t="str">
        <f>IFERROR(INDEX('اطلاعات دوره'!A:Z,MATCH(G371,'اطلاعات دوره'!C:C,0)-1,MATCH("عنوان",'اطلاعات دوره'!$1:$1,0)),"---")</f>
        <v>---</v>
      </c>
      <c r="M371" s="188" t="str">
        <f t="shared" si="118"/>
        <v>----</v>
      </c>
      <c r="N371" s="188" t="str">
        <f t="shared" si="119"/>
        <v>-/</v>
      </c>
      <c r="O371" s="265"/>
      <c r="P371" s="188">
        <f>IFERROR(INDEX('اطلاعات انشعابات شرکتها'!A:BB,MATCH(A371,'اطلاعات انشعابات شرکتها'!A:A,0),MATCH(P$1,'اطلاعات انشعابات شرکتها'!$1:$1,0)),0)</f>
        <v>0</v>
      </c>
      <c r="Q371" s="188">
        <f>IFERROR(INDEX('اطلاعات انشعابات شرکتها'!A:BB,MATCH(A371,'اطلاعات انشعابات شرکتها'!A:A,0),MATCH(Q$1,'اطلاعات انشعابات شرکتها'!$1:$1,0)),0)</f>
        <v>0</v>
      </c>
      <c r="R371" s="188">
        <f>IFERROR(INDEX('اطلاعات انشعابات شرکتها'!A:BB,MATCH(A371,'اطلاعات انشعابات شرکتها'!A:A,0),MATCH(R$1,'اطلاعات انشعابات شرکتها'!$1:$1,0)),0)</f>
        <v>0</v>
      </c>
      <c r="S371" s="265"/>
      <c r="T371" s="188">
        <f>IFERROR(INDEX('قرائت کنتور'!A:AZ,MATCH(A371&amp;"-"&amp;T$1,'قرائت کنتور'!B:B,0),MATCH(G371,'قرائت کنتور'!$1:$1,0)),0)</f>
        <v>0</v>
      </c>
      <c r="U371" s="188">
        <f>IFERROR(INDEX('قرائت کنتور'!A:AZ,MATCH(A371&amp;"-"&amp;U$1,'قرائت کنتور'!B:B,0),MATCH(L371,'قرائت کنتور'!$1:$1,0)),0)</f>
        <v>0</v>
      </c>
      <c r="V371" s="188">
        <f>IFERROR(INDEX('قرائت کنتور'!A:AZ,MATCH(A371&amp;"-"&amp;U$1,'قرائت کنتور'!B:B,0),MATCH(G371,'قرائت کنتور'!$1:$1,0)),0)</f>
        <v>0</v>
      </c>
      <c r="W371" s="188">
        <f>IFERROR(INDEX('قرائت کنتور'!A:AZ,MATCH(A371&amp;"-"&amp;W$1,'قرائت کنتور'!B:B,0),MATCH(L371,'قرائت کنتور'!$1:$1,0)),0)</f>
        <v>0</v>
      </c>
      <c r="X371" s="188">
        <f>IFERROR(INDEX('قرائت کنتور'!A:AZ,MATCH(A371&amp;"-"&amp;W$1,'قرائت کنتور'!B:B,0),MATCH(G371,'قرائت کنتور'!$1:$1,0)),0)</f>
        <v>0</v>
      </c>
      <c r="Y371" s="188">
        <f>IFERROR(INDEX('قرائت کنتور'!A:AZ,MATCH(A371&amp;"-"&amp;Y$1,'قرائت کنتور'!B:B,0),MATCH(L371,'قرائت کنتور'!$1:$1,0)),0)</f>
        <v>0</v>
      </c>
      <c r="Z371" s="188">
        <f>IFERROR(INDEX('قرائت کنتور'!A:AZ,MATCH(A371&amp;"-"&amp;Y$1,'قرائت کنتور'!B:B,0),MATCH(G371,'قرائت کنتور'!$1:$1,0)),0)</f>
        <v>0</v>
      </c>
      <c r="AA371" s="188">
        <f>IFERROR(INDEX('قرائت کنتور'!A:AZ,MATCH(A371&amp;"-"&amp;AA$1,'قرائت کنتور'!B:B,0),MATCH(L371,'قرائت کنتور'!$1:$1,0)),0)</f>
        <v>0</v>
      </c>
      <c r="AB371" s="188">
        <f>IFERROR(INDEX('قرائت کنتور'!A:AZ,MATCH(A371&amp;"-"&amp;AA$1,'قرائت کنتور'!B:B,0),MATCH(G371,'قرائت کنتور'!$1:$1,0)),0)</f>
        <v>0</v>
      </c>
      <c r="AC371" s="265"/>
      <c r="AD371" s="188">
        <f t="shared" si="120"/>
        <v>0</v>
      </c>
      <c r="AE371" s="188">
        <f t="shared" si="121"/>
        <v>0</v>
      </c>
      <c r="AF371" s="188">
        <f t="shared" si="122"/>
        <v>0</v>
      </c>
      <c r="AG371" s="188">
        <f t="shared" si="123"/>
        <v>0</v>
      </c>
      <c r="AH371" s="188">
        <f t="shared" si="124"/>
        <v>0</v>
      </c>
      <c r="AI371" s="188">
        <f t="shared" si="125"/>
        <v>0</v>
      </c>
      <c r="AJ371" s="188" t="str">
        <f t="shared" si="126"/>
        <v>0</v>
      </c>
      <c r="AK371" s="265"/>
      <c r="AL371" s="254" t="str">
        <f t="shared" si="127"/>
        <v>---</v>
      </c>
      <c r="AM371" s="254" t="str">
        <f t="shared" si="128"/>
        <v>---</v>
      </c>
      <c r="AN371" s="265"/>
      <c r="AO371" s="188" t="str">
        <f>IFERROR(INDEX('تعرفه ها'!A:Z,MATCH(P371&amp;"-"&amp;AO$1,'تعرفه ها'!C:C,0),MATCH(F371,'تعرفه ها'!$2:$2,0),1),"---")</f>
        <v>---</v>
      </c>
      <c r="AP371" s="188" t="str">
        <f>IFERROR(INDEX('تعرفه ها'!A:Z,MATCH(P371&amp;"-"&amp;AP$1,'تعرفه ها'!C:C,0),MATCH(F371,'تعرفه ها'!$2:$2,0),1),"---")</f>
        <v>---</v>
      </c>
      <c r="AQ371" s="188" t="str">
        <f>IFERROR(INDEX('تعرفه ها'!A:Z,MATCH(P371&amp;"-"&amp;AQ$1,'تعرفه ها'!C:C,0),MATCH(F371,'تعرفه ها'!$2:$2,0),1),"---")</f>
        <v>---</v>
      </c>
      <c r="AR371" s="188" t="str">
        <f>IFERROR(INDEX('تعرفه ها'!A:Z,MATCH(P371&amp;"-"&amp;AR$1,'تعرفه ها'!C:C,0),MATCH(F371,'تعرفه ها'!$2:$2,0),1),"---")</f>
        <v>---</v>
      </c>
      <c r="AS371" s="265"/>
      <c r="AT371" s="415" t="str">
        <f t="shared" si="129"/>
        <v>---</v>
      </c>
      <c r="AU371" s="415" t="str">
        <f t="shared" si="130"/>
        <v>---</v>
      </c>
      <c r="AV371" s="415" t="str">
        <f t="shared" si="131"/>
        <v>---</v>
      </c>
      <c r="AW371" s="415" t="str">
        <f t="shared" si="132"/>
        <v>---</v>
      </c>
      <c r="AX371" s="415" t="str">
        <f t="shared" si="133"/>
        <v>---</v>
      </c>
      <c r="AY371" s="415" t="str">
        <f>IFERROR(AH371*INDEX('تعرفه ها'!A:Z,MATCH("عوارض برق به ازاء هر کیلووات",'تعرفه ها'!$C:$C,0),MATCH(F371,'تعرفه ها'!$2:$2,0)),"---")</f>
        <v>---</v>
      </c>
      <c r="AZ371" s="415" t="str">
        <f t="shared" si="134"/>
        <v>---</v>
      </c>
      <c r="BA371" s="415" t="str">
        <f>IFERROR(ROUND(((AX371+AY371+AZ371)*INDEX('تعرفه ها'!A:Z,MATCH("هزینه نگهداری و تعمیرات شبکه برق",'تعرفه ها'!$C:$C,0),MATCH(F371,'تعرفه ها'!$2:$2,0))/100),0),"---")</f>
        <v>---</v>
      </c>
      <c r="BB371" s="415">
        <f>IFERROR(IF(P371="دیماندی",ROUND(AJ371*INDEX('تعرفه ها'!A:Z,MATCH(BB$1,'تعرفه ها'!$C:$C,0),MATCH(F371,'تعرفه ها'!$2:$2,0))*J371/30,0),0),"---")</f>
        <v>0</v>
      </c>
      <c r="BC371" s="415"/>
      <c r="BD371" s="54" t="str">
        <f>IFERROR(IF(INDEX('اطلاعات دوره'!A:Z,MATCH(G371,'اطلاعات دوره'!C:C,0),MATCH("برق",'اطلاعات دوره'!$1:$1,0))="دارد",ROUND(AX371*INDEX('تعرفه ها'!A:Z,MATCH("پیک فصلی برق",'تعرفه ها'!$C:$C,0),MATCH(F371,'تعرفه ها'!$2:$2,0))/100,0),0),"---")</f>
        <v>---</v>
      </c>
      <c r="BE371" s="415" t="str">
        <f>IFERROR(ROUND(((AX371+AY371+AZ371+BA371+BB371+BC371+BD371)*INDEX('تعرفه ها'!A:Z,MATCH("مالیات برق",'تعرفه ها'!$C:$C,0),MATCH(F371,'تعرفه ها'!$2:$2,0))/100),0),"---")</f>
        <v>---</v>
      </c>
      <c r="BF371" s="415" t="str">
        <f t="shared" si="135"/>
        <v>---</v>
      </c>
      <c r="BG371" s="415" t="str">
        <f t="shared" si="139"/>
        <v>---</v>
      </c>
      <c r="BH371" s="415" t="str">
        <f t="shared" si="136"/>
        <v>---</v>
      </c>
      <c r="BI371" s="54" t="str">
        <f t="shared" si="137"/>
        <v>---</v>
      </c>
      <c r="BJ371" s="55" t="str">
        <f t="shared" si="138"/>
        <v>---</v>
      </c>
      <c r="BK371" s="262"/>
      <c r="BL371" s="183" t="str">
        <f>IFERROR(IF(INDEX(پرداخت!A:AZ,MATCH(A371&amp;" - "&amp;"برق",پرداخت!$B:$B,0),MATCH(G371,پرداخت!$1:$1,0))="نشده","نشده","شده"),"---")</f>
        <v>---</v>
      </c>
      <c r="BN371" s="257"/>
      <c r="BO371" s="257"/>
      <c r="BP371" s="257"/>
      <c r="BQ371" s="257"/>
      <c r="BR371" s="257"/>
      <c r="BS371" s="257"/>
      <c r="BT371" s="257"/>
      <c r="BU371" s="257"/>
      <c r="BV371" s="257"/>
      <c r="BW371" s="257"/>
      <c r="BX371" s="257"/>
      <c r="BY371" s="257"/>
      <c r="BZ371" s="257"/>
      <c r="CA371" s="257"/>
      <c r="CB371" s="257"/>
      <c r="CC371" s="257"/>
      <c r="CD371" s="257"/>
      <c r="CE371" s="257"/>
      <c r="CF371" s="257"/>
      <c r="CG371" s="257"/>
      <c r="CH371"/>
      <c r="CI371"/>
      <c r="CJ371"/>
      <c r="CK371"/>
    </row>
    <row r="372" spans="1:89" ht="33.75" hidden="1">
      <c r="A372" s="170"/>
      <c r="B372" s="47">
        <f>IFERROR(INDEX('اطلاعات انشعابات شرکتها'!A:BB,MATCH(A372,'اطلاعات انشعابات شرکتها'!A:A,0),MATCH(B$1,'اطلاعات انشعابات شرکتها'!$1:$1,0)),0)</f>
        <v>0</v>
      </c>
      <c r="C372" s="48">
        <f>IFERROR(INDEX('اطلاعات انشعابات شرکتها'!A:BB,MATCH(A372,'اطلاعات انشعابات شرکتها'!A:A,0),MATCH(C$1,'اطلاعات انشعابات شرکتها'!$1:$1,0)),0)</f>
        <v>0</v>
      </c>
      <c r="D372" s="45"/>
      <c r="E372" s="171"/>
      <c r="F372" s="170"/>
      <c r="G372" s="188" t="str">
        <f t="shared" si="117"/>
        <v>/</v>
      </c>
      <c r="H372" s="188">
        <f>IFERROR(INDEX('اطلاعات دوره'!A:Z,MATCH(G372,'اطلاعات دوره'!C:C,0),MATCH(H$1,'اطلاعات دوره'!$1:$1,0)),0)</f>
        <v>0</v>
      </c>
      <c r="I372" s="188">
        <f>IFERROR(INDEX('اطلاعات دوره'!A:Z,MATCH(G372,'اطلاعات دوره'!C:C,0),MATCH(I$1,'اطلاعات دوره'!$1:$1,0)),0)</f>
        <v>0</v>
      </c>
      <c r="J372" s="188">
        <f>IFERROR(INDEX('اطلاعات دوره'!A:Z,MATCH(G372,'اطلاعات دوره'!C:C,0),MATCH(J$1,'اطلاعات دوره'!$1:$1,0)),0)</f>
        <v>0</v>
      </c>
      <c r="K372" s="265"/>
      <c r="L372" s="188" t="str">
        <f>IFERROR(INDEX('اطلاعات دوره'!A:Z,MATCH(G372,'اطلاعات دوره'!C:C,0)-1,MATCH("عنوان",'اطلاعات دوره'!$1:$1,0)),"---")</f>
        <v>---</v>
      </c>
      <c r="M372" s="188" t="str">
        <f t="shared" si="118"/>
        <v>----</v>
      </c>
      <c r="N372" s="188" t="str">
        <f t="shared" si="119"/>
        <v>-/</v>
      </c>
      <c r="O372" s="265"/>
      <c r="P372" s="188">
        <f>IFERROR(INDEX('اطلاعات انشعابات شرکتها'!A:BB,MATCH(A372,'اطلاعات انشعابات شرکتها'!A:A,0),MATCH(P$1,'اطلاعات انشعابات شرکتها'!$1:$1,0)),0)</f>
        <v>0</v>
      </c>
      <c r="Q372" s="188">
        <f>IFERROR(INDEX('اطلاعات انشعابات شرکتها'!A:BB,MATCH(A372,'اطلاعات انشعابات شرکتها'!A:A,0),MATCH(Q$1,'اطلاعات انشعابات شرکتها'!$1:$1,0)),0)</f>
        <v>0</v>
      </c>
      <c r="R372" s="188">
        <f>IFERROR(INDEX('اطلاعات انشعابات شرکتها'!A:BB,MATCH(A372,'اطلاعات انشعابات شرکتها'!A:A,0),MATCH(R$1,'اطلاعات انشعابات شرکتها'!$1:$1,0)),0)</f>
        <v>0</v>
      </c>
      <c r="S372" s="265"/>
      <c r="T372" s="188">
        <f>IFERROR(INDEX('قرائت کنتور'!A:AZ,MATCH(A372&amp;"-"&amp;T$1,'قرائت کنتور'!B:B,0),MATCH(G372,'قرائت کنتور'!$1:$1,0)),0)</f>
        <v>0</v>
      </c>
      <c r="U372" s="188">
        <f>IFERROR(INDEX('قرائت کنتور'!A:AZ,MATCH(A372&amp;"-"&amp;U$1,'قرائت کنتور'!B:B,0),MATCH(L372,'قرائت کنتور'!$1:$1,0)),0)</f>
        <v>0</v>
      </c>
      <c r="V372" s="188">
        <f>IFERROR(INDEX('قرائت کنتور'!A:AZ,MATCH(A372&amp;"-"&amp;U$1,'قرائت کنتور'!B:B,0),MATCH(G372,'قرائت کنتور'!$1:$1,0)),0)</f>
        <v>0</v>
      </c>
      <c r="W372" s="188">
        <f>IFERROR(INDEX('قرائت کنتور'!A:AZ,MATCH(A372&amp;"-"&amp;W$1,'قرائت کنتور'!B:B,0),MATCH(L372,'قرائت کنتور'!$1:$1,0)),0)</f>
        <v>0</v>
      </c>
      <c r="X372" s="188">
        <f>IFERROR(INDEX('قرائت کنتور'!A:AZ,MATCH(A372&amp;"-"&amp;W$1,'قرائت کنتور'!B:B,0),MATCH(G372,'قرائت کنتور'!$1:$1,0)),0)</f>
        <v>0</v>
      </c>
      <c r="Y372" s="188">
        <f>IFERROR(INDEX('قرائت کنتور'!A:AZ,MATCH(A372&amp;"-"&amp;Y$1,'قرائت کنتور'!B:B,0),MATCH(L372,'قرائت کنتور'!$1:$1,0)),0)</f>
        <v>0</v>
      </c>
      <c r="Z372" s="188">
        <f>IFERROR(INDEX('قرائت کنتور'!A:AZ,MATCH(A372&amp;"-"&amp;Y$1,'قرائت کنتور'!B:B,0),MATCH(G372,'قرائت کنتور'!$1:$1,0)),0)</f>
        <v>0</v>
      </c>
      <c r="AA372" s="188">
        <f>IFERROR(INDEX('قرائت کنتور'!A:AZ,MATCH(A372&amp;"-"&amp;AA$1,'قرائت کنتور'!B:B,0),MATCH(L372,'قرائت کنتور'!$1:$1,0)),0)</f>
        <v>0</v>
      </c>
      <c r="AB372" s="188">
        <f>IFERROR(INDEX('قرائت کنتور'!A:AZ,MATCH(A372&amp;"-"&amp;AA$1,'قرائت کنتور'!B:B,0),MATCH(G372,'قرائت کنتور'!$1:$1,0)),0)</f>
        <v>0</v>
      </c>
      <c r="AC372" s="265"/>
      <c r="AD372" s="188">
        <f t="shared" si="120"/>
        <v>0</v>
      </c>
      <c r="AE372" s="188">
        <f t="shared" si="121"/>
        <v>0</v>
      </c>
      <c r="AF372" s="188">
        <f t="shared" si="122"/>
        <v>0</v>
      </c>
      <c r="AG372" s="188">
        <f t="shared" si="123"/>
        <v>0</v>
      </c>
      <c r="AH372" s="188">
        <f t="shared" si="124"/>
        <v>0</v>
      </c>
      <c r="AI372" s="188">
        <f t="shared" si="125"/>
        <v>0</v>
      </c>
      <c r="AJ372" s="188" t="str">
        <f t="shared" si="126"/>
        <v>0</v>
      </c>
      <c r="AK372" s="265"/>
      <c r="AL372" s="254" t="str">
        <f t="shared" si="127"/>
        <v>---</v>
      </c>
      <c r="AM372" s="254" t="str">
        <f t="shared" si="128"/>
        <v>---</v>
      </c>
      <c r="AN372" s="265"/>
      <c r="AO372" s="188" t="str">
        <f>IFERROR(INDEX('تعرفه ها'!A:Z,MATCH(P372&amp;"-"&amp;AO$1,'تعرفه ها'!C:C,0),MATCH(F372,'تعرفه ها'!$2:$2,0),1),"---")</f>
        <v>---</v>
      </c>
      <c r="AP372" s="188" t="str">
        <f>IFERROR(INDEX('تعرفه ها'!A:Z,MATCH(P372&amp;"-"&amp;AP$1,'تعرفه ها'!C:C,0),MATCH(F372,'تعرفه ها'!$2:$2,0),1),"---")</f>
        <v>---</v>
      </c>
      <c r="AQ372" s="188" t="str">
        <f>IFERROR(INDEX('تعرفه ها'!A:Z,MATCH(P372&amp;"-"&amp;AQ$1,'تعرفه ها'!C:C,0),MATCH(F372,'تعرفه ها'!$2:$2,0),1),"---")</f>
        <v>---</v>
      </c>
      <c r="AR372" s="188" t="str">
        <f>IFERROR(INDEX('تعرفه ها'!A:Z,MATCH(P372&amp;"-"&amp;AR$1,'تعرفه ها'!C:C,0),MATCH(F372,'تعرفه ها'!$2:$2,0),1),"---")</f>
        <v>---</v>
      </c>
      <c r="AS372" s="265"/>
      <c r="AT372" s="415" t="str">
        <f t="shared" si="129"/>
        <v>---</v>
      </c>
      <c r="AU372" s="415" t="str">
        <f t="shared" si="130"/>
        <v>---</v>
      </c>
      <c r="AV372" s="415" t="str">
        <f t="shared" si="131"/>
        <v>---</v>
      </c>
      <c r="AW372" s="415" t="str">
        <f t="shared" si="132"/>
        <v>---</v>
      </c>
      <c r="AX372" s="415" t="str">
        <f t="shared" si="133"/>
        <v>---</v>
      </c>
      <c r="AY372" s="415" t="str">
        <f>IFERROR(AH372*INDEX('تعرفه ها'!A:Z,MATCH("عوارض برق به ازاء هر کیلووات",'تعرفه ها'!$C:$C,0),MATCH(F372,'تعرفه ها'!$2:$2,0)),"---")</f>
        <v>---</v>
      </c>
      <c r="AZ372" s="415" t="str">
        <f t="shared" si="134"/>
        <v>---</v>
      </c>
      <c r="BA372" s="415" t="str">
        <f>IFERROR(ROUND(((AX372+AY372+AZ372)*INDEX('تعرفه ها'!A:Z,MATCH("هزینه نگهداری و تعمیرات شبکه برق",'تعرفه ها'!$C:$C,0),MATCH(F372,'تعرفه ها'!$2:$2,0))/100),0),"---")</f>
        <v>---</v>
      </c>
      <c r="BB372" s="415">
        <f>IFERROR(IF(P372="دیماندی",ROUND(AJ372*INDEX('تعرفه ها'!A:Z,MATCH(BB$1,'تعرفه ها'!$C:$C,0),MATCH(F372,'تعرفه ها'!$2:$2,0))*J372/30,0),0),"---")</f>
        <v>0</v>
      </c>
      <c r="BC372" s="415"/>
      <c r="BD372" s="54" t="str">
        <f>IFERROR(IF(INDEX('اطلاعات دوره'!A:Z,MATCH(G372,'اطلاعات دوره'!C:C,0),MATCH("برق",'اطلاعات دوره'!$1:$1,0))="دارد",ROUND(AX372*INDEX('تعرفه ها'!A:Z,MATCH("پیک فصلی برق",'تعرفه ها'!$C:$C,0),MATCH(F372,'تعرفه ها'!$2:$2,0))/100,0),0),"---")</f>
        <v>---</v>
      </c>
      <c r="BE372" s="415" t="str">
        <f>IFERROR(ROUND(((AX372+AY372+AZ372+BA372+BB372+BC372+BD372)*INDEX('تعرفه ها'!A:Z,MATCH("مالیات برق",'تعرفه ها'!$C:$C,0),MATCH(F372,'تعرفه ها'!$2:$2,0))/100),0),"---")</f>
        <v>---</v>
      </c>
      <c r="BF372" s="415" t="str">
        <f t="shared" si="135"/>
        <v>---</v>
      </c>
      <c r="BG372" s="415" t="str">
        <f t="shared" si="139"/>
        <v>---</v>
      </c>
      <c r="BH372" s="415" t="str">
        <f t="shared" si="136"/>
        <v>---</v>
      </c>
      <c r="BI372" s="54" t="str">
        <f t="shared" si="137"/>
        <v>---</v>
      </c>
      <c r="BJ372" s="55" t="str">
        <f t="shared" si="138"/>
        <v>---</v>
      </c>
      <c r="BK372" s="262"/>
      <c r="BL372" s="183" t="str">
        <f>IFERROR(IF(INDEX(پرداخت!A:AZ,MATCH(A372&amp;" - "&amp;"برق",پرداخت!$B:$B,0),MATCH(G372,پرداخت!$1:$1,0))="نشده","نشده","شده"),"---")</f>
        <v>---</v>
      </c>
      <c r="BN372" s="257"/>
      <c r="BO372" s="257"/>
      <c r="BP372" s="257"/>
      <c r="BQ372" s="257"/>
      <c r="BR372" s="257"/>
      <c r="BS372" s="257"/>
      <c r="BT372" s="257"/>
      <c r="BU372" s="257"/>
      <c r="BV372" s="257"/>
      <c r="BW372" s="257"/>
      <c r="BX372" s="257"/>
      <c r="BY372" s="257"/>
      <c r="BZ372" s="257"/>
      <c r="CA372" s="257"/>
      <c r="CB372" s="257"/>
      <c r="CC372" s="257"/>
      <c r="CD372" s="257"/>
      <c r="CE372" s="257"/>
      <c r="CF372" s="257"/>
      <c r="CG372" s="257"/>
      <c r="CH372"/>
      <c r="CI372"/>
      <c r="CJ372"/>
      <c r="CK372"/>
    </row>
    <row r="373" spans="1:89" ht="33.75" hidden="1">
      <c r="A373" s="170"/>
      <c r="B373" s="47">
        <f>IFERROR(INDEX('اطلاعات انشعابات شرکتها'!A:BB,MATCH(A373,'اطلاعات انشعابات شرکتها'!A:A,0),MATCH(B$1,'اطلاعات انشعابات شرکتها'!$1:$1,0)),0)</f>
        <v>0</v>
      </c>
      <c r="C373" s="48">
        <f>IFERROR(INDEX('اطلاعات انشعابات شرکتها'!A:BB,MATCH(A373,'اطلاعات انشعابات شرکتها'!A:A,0),MATCH(C$1,'اطلاعات انشعابات شرکتها'!$1:$1,0)),0)</f>
        <v>0</v>
      </c>
      <c r="D373" s="45"/>
      <c r="E373" s="171"/>
      <c r="F373" s="170"/>
      <c r="G373" s="188" t="str">
        <f t="shared" si="117"/>
        <v>/</v>
      </c>
      <c r="H373" s="188">
        <f>IFERROR(INDEX('اطلاعات دوره'!A:Z,MATCH(G373,'اطلاعات دوره'!C:C,0),MATCH(H$1,'اطلاعات دوره'!$1:$1,0)),0)</f>
        <v>0</v>
      </c>
      <c r="I373" s="188">
        <f>IFERROR(INDEX('اطلاعات دوره'!A:Z,MATCH(G373,'اطلاعات دوره'!C:C,0),MATCH(I$1,'اطلاعات دوره'!$1:$1,0)),0)</f>
        <v>0</v>
      </c>
      <c r="J373" s="188">
        <f>IFERROR(INDEX('اطلاعات دوره'!A:Z,MATCH(G373,'اطلاعات دوره'!C:C,0),MATCH(J$1,'اطلاعات دوره'!$1:$1,0)),0)</f>
        <v>0</v>
      </c>
      <c r="K373" s="265"/>
      <c r="L373" s="188" t="str">
        <f>IFERROR(INDEX('اطلاعات دوره'!A:Z,MATCH(G373,'اطلاعات دوره'!C:C,0)-1,MATCH("عنوان",'اطلاعات دوره'!$1:$1,0)),"---")</f>
        <v>---</v>
      </c>
      <c r="M373" s="188" t="str">
        <f t="shared" si="118"/>
        <v>----</v>
      </c>
      <c r="N373" s="188" t="str">
        <f t="shared" si="119"/>
        <v>-/</v>
      </c>
      <c r="O373" s="265"/>
      <c r="P373" s="188">
        <f>IFERROR(INDEX('اطلاعات انشعابات شرکتها'!A:BB,MATCH(A373,'اطلاعات انشعابات شرکتها'!A:A,0),MATCH(P$1,'اطلاعات انشعابات شرکتها'!$1:$1,0)),0)</f>
        <v>0</v>
      </c>
      <c r="Q373" s="188">
        <f>IFERROR(INDEX('اطلاعات انشعابات شرکتها'!A:BB,MATCH(A373,'اطلاعات انشعابات شرکتها'!A:A,0),MATCH(Q$1,'اطلاعات انشعابات شرکتها'!$1:$1,0)),0)</f>
        <v>0</v>
      </c>
      <c r="R373" s="188">
        <f>IFERROR(INDEX('اطلاعات انشعابات شرکتها'!A:BB,MATCH(A373,'اطلاعات انشعابات شرکتها'!A:A,0),MATCH(R$1,'اطلاعات انشعابات شرکتها'!$1:$1,0)),0)</f>
        <v>0</v>
      </c>
      <c r="S373" s="265"/>
      <c r="T373" s="188">
        <f>IFERROR(INDEX('قرائت کنتور'!A:AZ,MATCH(A373&amp;"-"&amp;T$1,'قرائت کنتور'!B:B,0),MATCH(G373,'قرائت کنتور'!$1:$1,0)),0)</f>
        <v>0</v>
      </c>
      <c r="U373" s="188">
        <f>IFERROR(INDEX('قرائت کنتور'!A:AZ,MATCH(A373&amp;"-"&amp;U$1,'قرائت کنتور'!B:B,0),MATCH(L373,'قرائت کنتور'!$1:$1,0)),0)</f>
        <v>0</v>
      </c>
      <c r="V373" s="188">
        <f>IFERROR(INDEX('قرائت کنتور'!A:AZ,MATCH(A373&amp;"-"&amp;U$1,'قرائت کنتور'!B:B,0),MATCH(G373,'قرائت کنتور'!$1:$1,0)),0)</f>
        <v>0</v>
      </c>
      <c r="W373" s="188">
        <f>IFERROR(INDEX('قرائت کنتور'!A:AZ,MATCH(A373&amp;"-"&amp;W$1,'قرائت کنتور'!B:B,0),MATCH(L373,'قرائت کنتور'!$1:$1,0)),0)</f>
        <v>0</v>
      </c>
      <c r="X373" s="188">
        <f>IFERROR(INDEX('قرائت کنتور'!A:AZ,MATCH(A373&amp;"-"&amp;W$1,'قرائت کنتور'!B:B,0),MATCH(G373,'قرائت کنتور'!$1:$1,0)),0)</f>
        <v>0</v>
      </c>
      <c r="Y373" s="188">
        <f>IFERROR(INDEX('قرائت کنتور'!A:AZ,MATCH(A373&amp;"-"&amp;Y$1,'قرائت کنتور'!B:B,0),MATCH(L373,'قرائت کنتور'!$1:$1,0)),0)</f>
        <v>0</v>
      </c>
      <c r="Z373" s="188">
        <f>IFERROR(INDEX('قرائت کنتور'!A:AZ,MATCH(A373&amp;"-"&amp;Y$1,'قرائت کنتور'!B:B,0),MATCH(G373,'قرائت کنتور'!$1:$1,0)),0)</f>
        <v>0</v>
      </c>
      <c r="AA373" s="188">
        <f>IFERROR(INDEX('قرائت کنتور'!A:AZ,MATCH(A373&amp;"-"&amp;AA$1,'قرائت کنتور'!B:B,0),MATCH(L373,'قرائت کنتور'!$1:$1,0)),0)</f>
        <v>0</v>
      </c>
      <c r="AB373" s="188">
        <f>IFERROR(INDEX('قرائت کنتور'!A:AZ,MATCH(A373&amp;"-"&amp;AA$1,'قرائت کنتور'!B:B,0),MATCH(G373,'قرائت کنتور'!$1:$1,0)),0)</f>
        <v>0</v>
      </c>
      <c r="AC373" s="265"/>
      <c r="AD373" s="188">
        <f t="shared" si="120"/>
        <v>0</v>
      </c>
      <c r="AE373" s="188">
        <f t="shared" si="121"/>
        <v>0</v>
      </c>
      <c r="AF373" s="188">
        <f t="shared" si="122"/>
        <v>0</v>
      </c>
      <c r="AG373" s="188">
        <f t="shared" si="123"/>
        <v>0</v>
      </c>
      <c r="AH373" s="188">
        <f t="shared" si="124"/>
        <v>0</v>
      </c>
      <c r="AI373" s="188">
        <f t="shared" si="125"/>
        <v>0</v>
      </c>
      <c r="AJ373" s="188" t="str">
        <f t="shared" si="126"/>
        <v>0</v>
      </c>
      <c r="AK373" s="265"/>
      <c r="AL373" s="254" t="str">
        <f t="shared" si="127"/>
        <v>---</v>
      </c>
      <c r="AM373" s="254" t="str">
        <f t="shared" si="128"/>
        <v>---</v>
      </c>
      <c r="AN373" s="265"/>
      <c r="AO373" s="188" t="str">
        <f>IFERROR(INDEX('تعرفه ها'!A:Z,MATCH(P373&amp;"-"&amp;AO$1,'تعرفه ها'!C:C,0),MATCH(F373,'تعرفه ها'!$2:$2,0),1),"---")</f>
        <v>---</v>
      </c>
      <c r="AP373" s="188" t="str">
        <f>IFERROR(INDEX('تعرفه ها'!A:Z,MATCH(P373&amp;"-"&amp;AP$1,'تعرفه ها'!C:C,0),MATCH(F373,'تعرفه ها'!$2:$2,0),1),"---")</f>
        <v>---</v>
      </c>
      <c r="AQ373" s="188" t="str">
        <f>IFERROR(INDEX('تعرفه ها'!A:Z,MATCH(P373&amp;"-"&amp;AQ$1,'تعرفه ها'!C:C,0),MATCH(F373,'تعرفه ها'!$2:$2,0),1),"---")</f>
        <v>---</v>
      </c>
      <c r="AR373" s="188" t="str">
        <f>IFERROR(INDEX('تعرفه ها'!A:Z,MATCH(P373&amp;"-"&amp;AR$1,'تعرفه ها'!C:C,0),MATCH(F373,'تعرفه ها'!$2:$2,0),1),"---")</f>
        <v>---</v>
      </c>
      <c r="AS373" s="265"/>
      <c r="AT373" s="415" t="str">
        <f t="shared" si="129"/>
        <v>---</v>
      </c>
      <c r="AU373" s="415" t="str">
        <f t="shared" si="130"/>
        <v>---</v>
      </c>
      <c r="AV373" s="415" t="str">
        <f t="shared" si="131"/>
        <v>---</v>
      </c>
      <c r="AW373" s="415" t="str">
        <f t="shared" si="132"/>
        <v>---</v>
      </c>
      <c r="AX373" s="415" t="str">
        <f t="shared" si="133"/>
        <v>---</v>
      </c>
      <c r="AY373" s="415" t="str">
        <f>IFERROR(AH373*INDEX('تعرفه ها'!A:Z,MATCH("عوارض برق به ازاء هر کیلووات",'تعرفه ها'!$C:$C,0),MATCH(F373,'تعرفه ها'!$2:$2,0)),"---")</f>
        <v>---</v>
      </c>
      <c r="AZ373" s="415" t="str">
        <f t="shared" si="134"/>
        <v>---</v>
      </c>
      <c r="BA373" s="415" t="str">
        <f>IFERROR(ROUND(((AX373+AY373+AZ373)*INDEX('تعرفه ها'!A:Z,MATCH("هزینه نگهداری و تعمیرات شبکه برق",'تعرفه ها'!$C:$C,0),MATCH(F373,'تعرفه ها'!$2:$2,0))/100),0),"---")</f>
        <v>---</v>
      </c>
      <c r="BB373" s="415">
        <f>IFERROR(IF(P373="دیماندی",ROUND(AJ373*INDEX('تعرفه ها'!A:Z,MATCH(BB$1,'تعرفه ها'!$C:$C,0),MATCH(F373,'تعرفه ها'!$2:$2,0))*J373/30,0),0),"---")</f>
        <v>0</v>
      </c>
      <c r="BC373" s="415"/>
      <c r="BD373" s="54" t="str">
        <f>IFERROR(IF(INDEX('اطلاعات دوره'!A:Z,MATCH(G373,'اطلاعات دوره'!C:C,0),MATCH("برق",'اطلاعات دوره'!$1:$1,0))="دارد",ROUND(AX373*INDEX('تعرفه ها'!A:Z,MATCH("پیک فصلی برق",'تعرفه ها'!$C:$C,0),MATCH(F373,'تعرفه ها'!$2:$2,0))/100,0),0),"---")</f>
        <v>---</v>
      </c>
      <c r="BE373" s="415" t="str">
        <f>IFERROR(ROUND(((AX373+AY373+AZ373+BA373+BB373+BC373+BD373)*INDEX('تعرفه ها'!A:Z,MATCH("مالیات برق",'تعرفه ها'!$C:$C,0),MATCH(F373,'تعرفه ها'!$2:$2,0))/100),0),"---")</f>
        <v>---</v>
      </c>
      <c r="BF373" s="415" t="str">
        <f t="shared" si="135"/>
        <v>---</v>
      </c>
      <c r="BG373" s="415" t="str">
        <f t="shared" si="139"/>
        <v>---</v>
      </c>
      <c r="BH373" s="415" t="str">
        <f t="shared" si="136"/>
        <v>---</v>
      </c>
      <c r="BI373" s="54" t="str">
        <f t="shared" si="137"/>
        <v>---</v>
      </c>
      <c r="BJ373" s="55" t="str">
        <f t="shared" si="138"/>
        <v>---</v>
      </c>
      <c r="BK373" s="262"/>
      <c r="BL373" s="183" t="str">
        <f>IFERROR(IF(INDEX(پرداخت!A:AZ,MATCH(A373&amp;" - "&amp;"برق",پرداخت!$B:$B,0),MATCH(G373,پرداخت!$1:$1,0))="نشده","نشده","شده"),"---")</f>
        <v>---</v>
      </c>
      <c r="BN373" s="257"/>
      <c r="BO373" s="257"/>
      <c r="BP373" s="257"/>
      <c r="BQ373" s="257"/>
      <c r="BR373" s="257"/>
      <c r="BS373" s="257"/>
      <c r="BT373" s="257"/>
      <c r="BU373" s="257"/>
      <c r="BV373" s="257"/>
      <c r="BW373" s="257"/>
      <c r="BX373" s="257"/>
      <c r="BY373" s="257"/>
      <c r="BZ373" s="257"/>
      <c r="CA373" s="257"/>
      <c r="CB373" s="257"/>
      <c r="CC373" s="257"/>
      <c r="CD373" s="257"/>
      <c r="CE373" s="257"/>
      <c r="CF373" s="257"/>
      <c r="CG373" s="257"/>
      <c r="CH373"/>
      <c r="CI373"/>
      <c r="CJ373"/>
      <c r="CK373"/>
    </row>
    <row r="374" spans="1:89" ht="33.75" hidden="1">
      <c r="A374" s="170"/>
      <c r="B374" s="47">
        <f>IFERROR(INDEX('اطلاعات انشعابات شرکتها'!A:BB,MATCH(A374,'اطلاعات انشعابات شرکتها'!A:A,0),MATCH(B$1,'اطلاعات انشعابات شرکتها'!$1:$1,0)),0)</f>
        <v>0</v>
      </c>
      <c r="C374" s="48">
        <f>IFERROR(INDEX('اطلاعات انشعابات شرکتها'!A:BB,MATCH(A374,'اطلاعات انشعابات شرکتها'!A:A,0),MATCH(C$1,'اطلاعات انشعابات شرکتها'!$1:$1,0)),0)</f>
        <v>0</v>
      </c>
      <c r="D374" s="45"/>
      <c r="E374" s="171"/>
      <c r="F374" s="170"/>
      <c r="G374" s="188" t="str">
        <f t="shared" si="117"/>
        <v>/</v>
      </c>
      <c r="H374" s="188">
        <f>IFERROR(INDEX('اطلاعات دوره'!A:Z,MATCH(G374,'اطلاعات دوره'!C:C,0),MATCH(H$1,'اطلاعات دوره'!$1:$1,0)),0)</f>
        <v>0</v>
      </c>
      <c r="I374" s="188">
        <f>IFERROR(INDEX('اطلاعات دوره'!A:Z,MATCH(G374,'اطلاعات دوره'!C:C,0),MATCH(I$1,'اطلاعات دوره'!$1:$1,0)),0)</f>
        <v>0</v>
      </c>
      <c r="J374" s="188">
        <f>IFERROR(INDEX('اطلاعات دوره'!A:Z,MATCH(G374,'اطلاعات دوره'!C:C,0),MATCH(J$1,'اطلاعات دوره'!$1:$1,0)),0)</f>
        <v>0</v>
      </c>
      <c r="K374" s="265"/>
      <c r="L374" s="188" t="str">
        <f>IFERROR(INDEX('اطلاعات دوره'!A:Z,MATCH(G374,'اطلاعات دوره'!C:C,0)-1,MATCH("عنوان",'اطلاعات دوره'!$1:$1,0)),"---")</f>
        <v>---</v>
      </c>
      <c r="M374" s="188" t="str">
        <f t="shared" si="118"/>
        <v>----</v>
      </c>
      <c r="N374" s="188" t="str">
        <f t="shared" si="119"/>
        <v>-/</v>
      </c>
      <c r="O374" s="265"/>
      <c r="P374" s="188">
        <f>IFERROR(INDEX('اطلاعات انشعابات شرکتها'!A:BB,MATCH(A374,'اطلاعات انشعابات شرکتها'!A:A,0),MATCH(P$1,'اطلاعات انشعابات شرکتها'!$1:$1,0)),0)</f>
        <v>0</v>
      </c>
      <c r="Q374" s="188">
        <f>IFERROR(INDEX('اطلاعات انشعابات شرکتها'!A:BB,MATCH(A374,'اطلاعات انشعابات شرکتها'!A:A,0),MATCH(Q$1,'اطلاعات انشعابات شرکتها'!$1:$1,0)),0)</f>
        <v>0</v>
      </c>
      <c r="R374" s="188">
        <f>IFERROR(INDEX('اطلاعات انشعابات شرکتها'!A:BB,MATCH(A374,'اطلاعات انشعابات شرکتها'!A:A,0),MATCH(R$1,'اطلاعات انشعابات شرکتها'!$1:$1,0)),0)</f>
        <v>0</v>
      </c>
      <c r="S374" s="265"/>
      <c r="T374" s="188">
        <f>IFERROR(INDEX('قرائت کنتور'!A:AZ,MATCH(A374&amp;"-"&amp;T$1,'قرائت کنتور'!B:B,0),MATCH(G374,'قرائت کنتور'!$1:$1,0)),0)</f>
        <v>0</v>
      </c>
      <c r="U374" s="188">
        <f>IFERROR(INDEX('قرائت کنتور'!A:AZ,MATCH(A374&amp;"-"&amp;U$1,'قرائت کنتور'!B:B,0),MATCH(L374,'قرائت کنتور'!$1:$1,0)),0)</f>
        <v>0</v>
      </c>
      <c r="V374" s="188">
        <f>IFERROR(INDEX('قرائت کنتور'!A:AZ,MATCH(A374&amp;"-"&amp;U$1,'قرائت کنتور'!B:B,0),MATCH(G374,'قرائت کنتور'!$1:$1,0)),0)</f>
        <v>0</v>
      </c>
      <c r="W374" s="188">
        <f>IFERROR(INDEX('قرائت کنتور'!A:AZ,MATCH(A374&amp;"-"&amp;W$1,'قرائت کنتور'!B:B,0),MATCH(L374,'قرائت کنتور'!$1:$1,0)),0)</f>
        <v>0</v>
      </c>
      <c r="X374" s="188">
        <f>IFERROR(INDEX('قرائت کنتور'!A:AZ,MATCH(A374&amp;"-"&amp;W$1,'قرائت کنتور'!B:B,0),MATCH(G374,'قرائت کنتور'!$1:$1,0)),0)</f>
        <v>0</v>
      </c>
      <c r="Y374" s="188">
        <f>IFERROR(INDEX('قرائت کنتور'!A:AZ,MATCH(A374&amp;"-"&amp;Y$1,'قرائت کنتور'!B:B,0),MATCH(L374,'قرائت کنتور'!$1:$1,0)),0)</f>
        <v>0</v>
      </c>
      <c r="Z374" s="188">
        <f>IFERROR(INDEX('قرائت کنتور'!A:AZ,MATCH(A374&amp;"-"&amp;Y$1,'قرائت کنتور'!B:B,0),MATCH(G374,'قرائت کنتور'!$1:$1,0)),0)</f>
        <v>0</v>
      </c>
      <c r="AA374" s="188">
        <f>IFERROR(INDEX('قرائت کنتور'!A:AZ,MATCH(A374&amp;"-"&amp;AA$1,'قرائت کنتور'!B:B,0),MATCH(L374,'قرائت کنتور'!$1:$1,0)),0)</f>
        <v>0</v>
      </c>
      <c r="AB374" s="188">
        <f>IFERROR(INDEX('قرائت کنتور'!A:AZ,MATCH(A374&amp;"-"&amp;AA$1,'قرائت کنتور'!B:B,0),MATCH(G374,'قرائت کنتور'!$1:$1,0)),0)</f>
        <v>0</v>
      </c>
      <c r="AC374" s="265"/>
      <c r="AD374" s="188">
        <f t="shared" si="120"/>
        <v>0</v>
      </c>
      <c r="AE374" s="188">
        <f t="shared" si="121"/>
        <v>0</v>
      </c>
      <c r="AF374" s="188">
        <f t="shared" si="122"/>
        <v>0</v>
      </c>
      <c r="AG374" s="188">
        <f t="shared" si="123"/>
        <v>0</v>
      </c>
      <c r="AH374" s="188">
        <f t="shared" si="124"/>
        <v>0</v>
      </c>
      <c r="AI374" s="188">
        <f t="shared" si="125"/>
        <v>0</v>
      </c>
      <c r="AJ374" s="188" t="str">
        <f t="shared" si="126"/>
        <v>0</v>
      </c>
      <c r="AK374" s="265"/>
      <c r="AL374" s="254" t="str">
        <f t="shared" si="127"/>
        <v>---</v>
      </c>
      <c r="AM374" s="254" t="str">
        <f t="shared" si="128"/>
        <v>---</v>
      </c>
      <c r="AN374" s="265"/>
      <c r="AO374" s="188" t="str">
        <f>IFERROR(INDEX('تعرفه ها'!A:Z,MATCH(P374&amp;"-"&amp;AO$1,'تعرفه ها'!C:C,0),MATCH(F374,'تعرفه ها'!$2:$2,0),1),"---")</f>
        <v>---</v>
      </c>
      <c r="AP374" s="188" t="str">
        <f>IFERROR(INDEX('تعرفه ها'!A:Z,MATCH(P374&amp;"-"&amp;AP$1,'تعرفه ها'!C:C,0),MATCH(F374,'تعرفه ها'!$2:$2,0),1),"---")</f>
        <v>---</v>
      </c>
      <c r="AQ374" s="188" t="str">
        <f>IFERROR(INDEX('تعرفه ها'!A:Z,MATCH(P374&amp;"-"&amp;AQ$1,'تعرفه ها'!C:C,0),MATCH(F374,'تعرفه ها'!$2:$2,0),1),"---")</f>
        <v>---</v>
      </c>
      <c r="AR374" s="188" t="str">
        <f>IFERROR(INDEX('تعرفه ها'!A:Z,MATCH(P374&amp;"-"&amp;AR$1,'تعرفه ها'!C:C,0),MATCH(F374,'تعرفه ها'!$2:$2,0),1),"---")</f>
        <v>---</v>
      </c>
      <c r="AS374" s="265"/>
      <c r="AT374" s="415" t="str">
        <f t="shared" si="129"/>
        <v>---</v>
      </c>
      <c r="AU374" s="415" t="str">
        <f t="shared" si="130"/>
        <v>---</v>
      </c>
      <c r="AV374" s="415" t="str">
        <f t="shared" si="131"/>
        <v>---</v>
      </c>
      <c r="AW374" s="415" t="str">
        <f t="shared" si="132"/>
        <v>---</v>
      </c>
      <c r="AX374" s="415" t="str">
        <f t="shared" si="133"/>
        <v>---</v>
      </c>
      <c r="AY374" s="415" t="str">
        <f>IFERROR(AH374*INDEX('تعرفه ها'!A:Z,MATCH("عوارض برق به ازاء هر کیلووات",'تعرفه ها'!$C:$C,0),MATCH(F374,'تعرفه ها'!$2:$2,0)),"---")</f>
        <v>---</v>
      </c>
      <c r="AZ374" s="415" t="str">
        <f t="shared" si="134"/>
        <v>---</v>
      </c>
      <c r="BA374" s="415" t="str">
        <f>IFERROR(ROUND(((AX374+AY374+AZ374)*INDEX('تعرفه ها'!A:Z,MATCH("هزینه نگهداری و تعمیرات شبکه برق",'تعرفه ها'!$C:$C,0),MATCH(F374,'تعرفه ها'!$2:$2,0))/100),0),"---")</f>
        <v>---</v>
      </c>
      <c r="BB374" s="415">
        <f>IFERROR(IF(P374="دیماندی",ROUND(AJ374*INDEX('تعرفه ها'!A:Z,MATCH(BB$1,'تعرفه ها'!$C:$C,0),MATCH(F374,'تعرفه ها'!$2:$2,0))*J374/30,0),0),"---")</f>
        <v>0</v>
      </c>
      <c r="BC374" s="415"/>
      <c r="BD374" s="54" t="str">
        <f>IFERROR(IF(INDEX('اطلاعات دوره'!A:Z,MATCH(G374,'اطلاعات دوره'!C:C,0),MATCH("برق",'اطلاعات دوره'!$1:$1,0))="دارد",ROUND(AX374*INDEX('تعرفه ها'!A:Z,MATCH("پیک فصلی برق",'تعرفه ها'!$C:$C,0),MATCH(F374,'تعرفه ها'!$2:$2,0))/100,0),0),"---")</f>
        <v>---</v>
      </c>
      <c r="BE374" s="415" t="str">
        <f>IFERROR(ROUND(((AX374+AY374+AZ374+BA374+BB374+BC374+BD374)*INDEX('تعرفه ها'!A:Z,MATCH("مالیات برق",'تعرفه ها'!$C:$C,0),MATCH(F374,'تعرفه ها'!$2:$2,0))/100),0),"---")</f>
        <v>---</v>
      </c>
      <c r="BF374" s="415" t="str">
        <f t="shared" si="135"/>
        <v>---</v>
      </c>
      <c r="BG374" s="415" t="str">
        <f t="shared" si="139"/>
        <v>---</v>
      </c>
      <c r="BH374" s="415" t="str">
        <f t="shared" si="136"/>
        <v>---</v>
      </c>
      <c r="BI374" s="54" t="str">
        <f t="shared" si="137"/>
        <v>---</v>
      </c>
      <c r="BJ374" s="55" t="str">
        <f t="shared" si="138"/>
        <v>---</v>
      </c>
      <c r="BK374" s="262"/>
      <c r="BL374" s="183" t="str">
        <f>IFERROR(IF(INDEX(پرداخت!A:AZ,MATCH(A374&amp;" - "&amp;"برق",پرداخت!$B:$B,0),MATCH(G374,پرداخت!$1:$1,0))="نشده","نشده","شده"),"---")</f>
        <v>---</v>
      </c>
      <c r="BN374" s="257"/>
      <c r="BO374" s="257"/>
      <c r="BP374" s="257"/>
      <c r="BQ374" s="257"/>
      <c r="BR374" s="257"/>
      <c r="BS374" s="257"/>
      <c r="BT374" s="257"/>
      <c r="BU374" s="257"/>
      <c r="BV374" s="257"/>
      <c r="BW374" s="257"/>
      <c r="BX374" s="257"/>
      <c r="BY374" s="257"/>
      <c r="BZ374" s="257"/>
      <c r="CA374" s="257"/>
      <c r="CB374" s="257"/>
      <c r="CC374" s="257"/>
      <c r="CD374" s="257"/>
      <c r="CE374" s="257"/>
      <c r="CF374" s="257"/>
      <c r="CG374" s="257"/>
      <c r="CH374"/>
      <c r="CI374"/>
      <c r="CJ374"/>
      <c r="CK374"/>
    </row>
    <row r="375" spans="1:89" ht="33.75" hidden="1">
      <c r="A375" s="170"/>
      <c r="B375" s="47">
        <f>IFERROR(INDEX('اطلاعات انشعابات شرکتها'!A:BB,MATCH(A375,'اطلاعات انشعابات شرکتها'!A:A,0),MATCH(B$1,'اطلاعات انشعابات شرکتها'!$1:$1,0)),0)</f>
        <v>0</v>
      </c>
      <c r="C375" s="48">
        <f>IFERROR(INDEX('اطلاعات انشعابات شرکتها'!A:BB,MATCH(A375,'اطلاعات انشعابات شرکتها'!A:A,0),MATCH(C$1,'اطلاعات انشعابات شرکتها'!$1:$1,0)),0)</f>
        <v>0</v>
      </c>
      <c r="D375" s="45"/>
      <c r="E375" s="171"/>
      <c r="F375" s="170"/>
      <c r="G375" s="188" t="str">
        <f t="shared" si="117"/>
        <v>/</v>
      </c>
      <c r="H375" s="188">
        <f>IFERROR(INDEX('اطلاعات دوره'!A:Z,MATCH(G375,'اطلاعات دوره'!C:C,0),MATCH(H$1,'اطلاعات دوره'!$1:$1,0)),0)</f>
        <v>0</v>
      </c>
      <c r="I375" s="188">
        <f>IFERROR(INDEX('اطلاعات دوره'!A:Z,MATCH(G375,'اطلاعات دوره'!C:C,0),MATCH(I$1,'اطلاعات دوره'!$1:$1,0)),0)</f>
        <v>0</v>
      </c>
      <c r="J375" s="188">
        <f>IFERROR(INDEX('اطلاعات دوره'!A:Z,MATCH(G375,'اطلاعات دوره'!C:C,0),MATCH(J$1,'اطلاعات دوره'!$1:$1,0)),0)</f>
        <v>0</v>
      </c>
      <c r="K375" s="265"/>
      <c r="L375" s="188" t="str">
        <f>IFERROR(INDEX('اطلاعات دوره'!A:Z,MATCH(G375,'اطلاعات دوره'!C:C,0)-1,MATCH("عنوان",'اطلاعات دوره'!$1:$1,0)),"---")</f>
        <v>---</v>
      </c>
      <c r="M375" s="188" t="str">
        <f t="shared" si="118"/>
        <v>----</v>
      </c>
      <c r="N375" s="188" t="str">
        <f t="shared" si="119"/>
        <v>-/</v>
      </c>
      <c r="O375" s="265"/>
      <c r="P375" s="188">
        <f>IFERROR(INDEX('اطلاعات انشعابات شرکتها'!A:BB,MATCH(A375,'اطلاعات انشعابات شرکتها'!A:A,0),MATCH(P$1,'اطلاعات انشعابات شرکتها'!$1:$1,0)),0)</f>
        <v>0</v>
      </c>
      <c r="Q375" s="188">
        <f>IFERROR(INDEX('اطلاعات انشعابات شرکتها'!A:BB,MATCH(A375,'اطلاعات انشعابات شرکتها'!A:A,0),MATCH(Q$1,'اطلاعات انشعابات شرکتها'!$1:$1,0)),0)</f>
        <v>0</v>
      </c>
      <c r="R375" s="188">
        <f>IFERROR(INDEX('اطلاعات انشعابات شرکتها'!A:BB,MATCH(A375,'اطلاعات انشعابات شرکتها'!A:A,0),MATCH(R$1,'اطلاعات انشعابات شرکتها'!$1:$1,0)),0)</f>
        <v>0</v>
      </c>
      <c r="S375" s="265"/>
      <c r="T375" s="188">
        <f>IFERROR(INDEX('قرائت کنتور'!A:AZ,MATCH(A375&amp;"-"&amp;T$1,'قرائت کنتور'!B:B,0),MATCH(G375,'قرائت کنتور'!$1:$1,0)),0)</f>
        <v>0</v>
      </c>
      <c r="U375" s="188">
        <f>IFERROR(INDEX('قرائت کنتور'!A:AZ,MATCH(A375&amp;"-"&amp;U$1,'قرائت کنتور'!B:B,0),MATCH(L375,'قرائت کنتور'!$1:$1,0)),0)</f>
        <v>0</v>
      </c>
      <c r="V375" s="188">
        <f>IFERROR(INDEX('قرائت کنتور'!A:AZ,MATCH(A375&amp;"-"&amp;U$1,'قرائت کنتور'!B:B,0),MATCH(G375,'قرائت کنتور'!$1:$1,0)),0)</f>
        <v>0</v>
      </c>
      <c r="W375" s="188">
        <f>IFERROR(INDEX('قرائت کنتور'!A:AZ,MATCH(A375&amp;"-"&amp;W$1,'قرائت کنتور'!B:B,0),MATCH(L375,'قرائت کنتور'!$1:$1,0)),0)</f>
        <v>0</v>
      </c>
      <c r="X375" s="188">
        <f>IFERROR(INDEX('قرائت کنتور'!A:AZ,MATCH(A375&amp;"-"&amp;W$1,'قرائت کنتور'!B:B,0),MATCH(G375,'قرائت کنتور'!$1:$1,0)),0)</f>
        <v>0</v>
      </c>
      <c r="Y375" s="188">
        <f>IFERROR(INDEX('قرائت کنتور'!A:AZ,MATCH(A375&amp;"-"&amp;Y$1,'قرائت کنتور'!B:B,0),MATCH(L375,'قرائت کنتور'!$1:$1,0)),0)</f>
        <v>0</v>
      </c>
      <c r="Z375" s="188">
        <f>IFERROR(INDEX('قرائت کنتور'!A:AZ,MATCH(A375&amp;"-"&amp;Y$1,'قرائت کنتور'!B:B,0),MATCH(G375,'قرائت کنتور'!$1:$1,0)),0)</f>
        <v>0</v>
      </c>
      <c r="AA375" s="188">
        <f>IFERROR(INDEX('قرائت کنتور'!A:AZ,MATCH(A375&amp;"-"&amp;AA$1,'قرائت کنتور'!B:B,0),MATCH(L375,'قرائت کنتور'!$1:$1,0)),0)</f>
        <v>0</v>
      </c>
      <c r="AB375" s="188">
        <f>IFERROR(INDEX('قرائت کنتور'!A:AZ,MATCH(A375&amp;"-"&amp;AA$1,'قرائت کنتور'!B:B,0),MATCH(G375,'قرائت کنتور'!$1:$1,0)),0)</f>
        <v>0</v>
      </c>
      <c r="AC375" s="265"/>
      <c r="AD375" s="188">
        <f t="shared" si="120"/>
        <v>0</v>
      </c>
      <c r="AE375" s="188">
        <f t="shared" si="121"/>
        <v>0</v>
      </c>
      <c r="AF375" s="188">
        <f t="shared" si="122"/>
        <v>0</v>
      </c>
      <c r="AG375" s="188">
        <f t="shared" si="123"/>
        <v>0</v>
      </c>
      <c r="AH375" s="188">
        <f t="shared" si="124"/>
        <v>0</v>
      </c>
      <c r="AI375" s="188">
        <f t="shared" si="125"/>
        <v>0</v>
      </c>
      <c r="AJ375" s="188" t="str">
        <f t="shared" si="126"/>
        <v>0</v>
      </c>
      <c r="AK375" s="265"/>
      <c r="AL375" s="254" t="str">
        <f t="shared" si="127"/>
        <v>---</v>
      </c>
      <c r="AM375" s="254" t="str">
        <f t="shared" si="128"/>
        <v>---</v>
      </c>
      <c r="AN375" s="265"/>
      <c r="AO375" s="188" t="str">
        <f>IFERROR(INDEX('تعرفه ها'!A:Z,MATCH(P375&amp;"-"&amp;AO$1,'تعرفه ها'!C:C,0),MATCH(F375,'تعرفه ها'!$2:$2,0),1),"---")</f>
        <v>---</v>
      </c>
      <c r="AP375" s="188" t="str">
        <f>IFERROR(INDEX('تعرفه ها'!A:Z,MATCH(P375&amp;"-"&amp;AP$1,'تعرفه ها'!C:C,0),MATCH(F375,'تعرفه ها'!$2:$2,0),1),"---")</f>
        <v>---</v>
      </c>
      <c r="AQ375" s="188" t="str">
        <f>IFERROR(INDEX('تعرفه ها'!A:Z,MATCH(P375&amp;"-"&amp;AQ$1,'تعرفه ها'!C:C,0),MATCH(F375,'تعرفه ها'!$2:$2,0),1),"---")</f>
        <v>---</v>
      </c>
      <c r="AR375" s="188" t="str">
        <f>IFERROR(INDEX('تعرفه ها'!A:Z,MATCH(P375&amp;"-"&amp;AR$1,'تعرفه ها'!C:C,0),MATCH(F375,'تعرفه ها'!$2:$2,0),1),"---")</f>
        <v>---</v>
      </c>
      <c r="AS375" s="265"/>
      <c r="AT375" s="415" t="str">
        <f t="shared" si="129"/>
        <v>---</v>
      </c>
      <c r="AU375" s="415" t="str">
        <f t="shared" si="130"/>
        <v>---</v>
      </c>
      <c r="AV375" s="415" t="str">
        <f t="shared" si="131"/>
        <v>---</v>
      </c>
      <c r="AW375" s="415" t="str">
        <f t="shared" si="132"/>
        <v>---</v>
      </c>
      <c r="AX375" s="415" t="str">
        <f t="shared" si="133"/>
        <v>---</v>
      </c>
      <c r="AY375" s="415" t="str">
        <f>IFERROR(AH375*INDEX('تعرفه ها'!A:Z,MATCH("عوارض برق به ازاء هر کیلووات",'تعرفه ها'!$C:$C,0),MATCH(F375,'تعرفه ها'!$2:$2,0)),"---")</f>
        <v>---</v>
      </c>
      <c r="AZ375" s="415" t="str">
        <f t="shared" si="134"/>
        <v>---</v>
      </c>
      <c r="BA375" s="415" t="str">
        <f>IFERROR(ROUND(((AX375+AY375+AZ375)*INDEX('تعرفه ها'!A:Z,MATCH("هزینه نگهداری و تعمیرات شبکه برق",'تعرفه ها'!$C:$C,0),MATCH(F375,'تعرفه ها'!$2:$2,0))/100),0),"---")</f>
        <v>---</v>
      </c>
      <c r="BB375" s="415">
        <f>IFERROR(IF(P375="دیماندی",ROUND(AJ375*INDEX('تعرفه ها'!A:Z,MATCH(BB$1,'تعرفه ها'!$C:$C,0),MATCH(F375,'تعرفه ها'!$2:$2,0))*J375/30,0),0),"---")</f>
        <v>0</v>
      </c>
      <c r="BC375" s="415"/>
      <c r="BD375" s="54" t="str">
        <f>IFERROR(IF(INDEX('اطلاعات دوره'!A:Z,MATCH(G375,'اطلاعات دوره'!C:C,0),MATCH("برق",'اطلاعات دوره'!$1:$1,0))="دارد",ROUND(AX375*INDEX('تعرفه ها'!A:Z,MATCH("پیک فصلی برق",'تعرفه ها'!$C:$C,0),MATCH(F375,'تعرفه ها'!$2:$2,0))/100,0),0),"---")</f>
        <v>---</v>
      </c>
      <c r="BE375" s="415" t="str">
        <f>IFERROR(ROUND(((AX375+AY375+AZ375+BA375+BB375+BC375+BD375)*INDEX('تعرفه ها'!A:Z,MATCH("مالیات برق",'تعرفه ها'!$C:$C,0),MATCH(F375,'تعرفه ها'!$2:$2,0))/100),0),"---")</f>
        <v>---</v>
      </c>
      <c r="BF375" s="415" t="str">
        <f t="shared" si="135"/>
        <v>---</v>
      </c>
      <c r="BG375" s="415" t="str">
        <f t="shared" si="139"/>
        <v>---</v>
      </c>
      <c r="BH375" s="415" t="str">
        <f t="shared" si="136"/>
        <v>---</v>
      </c>
      <c r="BI375" s="54" t="str">
        <f t="shared" si="137"/>
        <v>---</v>
      </c>
      <c r="BJ375" s="55" t="str">
        <f t="shared" si="138"/>
        <v>---</v>
      </c>
      <c r="BK375" s="262"/>
      <c r="BL375" s="183" t="str">
        <f>IFERROR(IF(INDEX(پرداخت!A:AZ,MATCH(A375&amp;" - "&amp;"برق",پرداخت!$B:$B,0),MATCH(G375,پرداخت!$1:$1,0))="نشده","نشده","شده"),"---")</f>
        <v>---</v>
      </c>
      <c r="BN375" s="257"/>
      <c r="BO375" s="257"/>
      <c r="BP375" s="257"/>
      <c r="BQ375" s="257"/>
      <c r="BR375" s="257"/>
      <c r="BS375" s="257"/>
      <c r="BT375" s="257"/>
      <c r="BU375" s="257"/>
      <c r="BV375" s="257"/>
      <c r="BW375" s="257"/>
      <c r="BX375" s="257"/>
      <c r="BY375" s="257"/>
      <c r="BZ375" s="257"/>
      <c r="CA375" s="257"/>
      <c r="CB375" s="257"/>
      <c r="CC375" s="257"/>
      <c r="CD375" s="257"/>
      <c r="CE375" s="257"/>
      <c r="CF375" s="257"/>
      <c r="CG375" s="257"/>
      <c r="CH375"/>
      <c r="CI375"/>
      <c r="CJ375"/>
      <c r="CK375"/>
    </row>
    <row r="376" spans="1:89" ht="33.75" hidden="1">
      <c r="A376" s="170"/>
      <c r="B376" s="47">
        <f>IFERROR(INDEX('اطلاعات انشعابات شرکتها'!A:BB,MATCH(A376,'اطلاعات انشعابات شرکتها'!A:A,0),MATCH(B$1,'اطلاعات انشعابات شرکتها'!$1:$1,0)),0)</f>
        <v>0</v>
      </c>
      <c r="C376" s="48">
        <f>IFERROR(INDEX('اطلاعات انشعابات شرکتها'!A:BB,MATCH(A376,'اطلاعات انشعابات شرکتها'!A:A,0),MATCH(C$1,'اطلاعات انشعابات شرکتها'!$1:$1,0)),0)</f>
        <v>0</v>
      </c>
      <c r="D376" s="45"/>
      <c r="E376" s="171"/>
      <c r="F376" s="170"/>
      <c r="G376" s="188" t="str">
        <f t="shared" si="117"/>
        <v>/</v>
      </c>
      <c r="H376" s="188">
        <f>IFERROR(INDEX('اطلاعات دوره'!A:Z,MATCH(G376,'اطلاعات دوره'!C:C,0),MATCH(H$1,'اطلاعات دوره'!$1:$1,0)),0)</f>
        <v>0</v>
      </c>
      <c r="I376" s="188">
        <f>IFERROR(INDEX('اطلاعات دوره'!A:Z,MATCH(G376,'اطلاعات دوره'!C:C,0),MATCH(I$1,'اطلاعات دوره'!$1:$1,0)),0)</f>
        <v>0</v>
      </c>
      <c r="J376" s="188">
        <f>IFERROR(INDEX('اطلاعات دوره'!A:Z,MATCH(G376,'اطلاعات دوره'!C:C,0),MATCH(J$1,'اطلاعات دوره'!$1:$1,0)),0)</f>
        <v>0</v>
      </c>
      <c r="K376" s="265"/>
      <c r="L376" s="188" t="str">
        <f>IFERROR(INDEX('اطلاعات دوره'!A:Z,MATCH(G376,'اطلاعات دوره'!C:C,0)-1,MATCH("عنوان",'اطلاعات دوره'!$1:$1,0)),"---")</f>
        <v>---</v>
      </c>
      <c r="M376" s="188" t="str">
        <f t="shared" si="118"/>
        <v>----</v>
      </c>
      <c r="N376" s="188" t="str">
        <f t="shared" si="119"/>
        <v>-/</v>
      </c>
      <c r="O376" s="265"/>
      <c r="P376" s="188">
        <f>IFERROR(INDEX('اطلاعات انشعابات شرکتها'!A:BB,MATCH(A376,'اطلاعات انشعابات شرکتها'!A:A,0),MATCH(P$1,'اطلاعات انشعابات شرکتها'!$1:$1,0)),0)</f>
        <v>0</v>
      </c>
      <c r="Q376" s="188">
        <f>IFERROR(INDEX('اطلاعات انشعابات شرکتها'!A:BB,MATCH(A376,'اطلاعات انشعابات شرکتها'!A:A,0),MATCH(Q$1,'اطلاعات انشعابات شرکتها'!$1:$1,0)),0)</f>
        <v>0</v>
      </c>
      <c r="R376" s="188">
        <f>IFERROR(INDEX('اطلاعات انشعابات شرکتها'!A:BB,MATCH(A376,'اطلاعات انشعابات شرکتها'!A:A,0),MATCH(R$1,'اطلاعات انشعابات شرکتها'!$1:$1,0)),0)</f>
        <v>0</v>
      </c>
      <c r="S376" s="265"/>
      <c r="T376" s="188">
        <f>IFERROR(INDEX('قرائت کنتور'!A:AZ,MATCH(A376&amp;"-"&amp;T$1,'قرائت کنتور'!B:B,0),MATCH(G376,'قرائت کنتور'!$1:$1,0)),0)</f>
        <v>0</v>
      </c>
      <c r="U376" s="188">
        <f>IFERROR(INDEX('قرائت کنتور'!A:AZ,MATCH(A376&amp;"-"&amp;U$1,'قرائت کنتور'!B:B,0),MATCH(L376,'قرائت کنتور'!$1:$1,0)),0)</f>
        <v>0</v>
      </c>
      <c r="V376" s="188">
        <f>IFERROR(INDEX('قرائت کنتور'!A:AZ,MATCH(A376&amp;"-"&amp;U$1,'قرائت کنتور'!B:B,0),MATCH(G376,'قرائت کنتور'!$1:$1,0)),0)</f>
        <v>0</v>
      </c>
      <c r="W376" s="188">
        <f>IFERROR(INDEX('قرائت کنتور'!A:AZ,MATCH(A376&amp;"-"&amp;W$1,'قرائت کنتور'!B:B,0),MATCH(L376,'قرائت کنتور'!$1:$1,0)),0)</f>
        <v>0</v>
      </c>
      <c r="X376" s="188">
        <f>IFERROR(INDEX('قرائت کنتور'!A:AZ,MATCH(A376&amp;"-"&amp;W$1,'قرائت کنتور'!B:B,0),MATCH(G376,'قرائت کنتور'!$1:$1,0)),0)</f>
        <v>0</v>
      </c>
      <c r="Y376" s="188">
        <f>IFERROR(INDEX('قرائت کنتور'!A:AZ,MATCH(A376&amp;"-"&amp;Y$1,'قرائت کنتور'!B:B,0),MATCH(L376,'قرائت کنتور'!$1:$1,0)),0)</f>
        <v>0</v>
      </c>
      <c r="Z376" s="188">
        <f>IFERROR(INDEX('قرائت کنتور'!A:AZ,MATCH(A376&amp;"-"&amp;Y$1,'قرائت کنتور'!B:B,0),MATCH(G376,'قرائت کنتور'!$1:$1,0)),0)</f>
        <v>0</v>
      </c>
      <c r="AA376" s="188">
        <f>IFERROR(INDEX('قرائت کنتور'!A:AZ,MATCH(A376&amp;"-"&amp;AA$1,'قرائت کنتور'!B:B,0),MATCH(L376,'قرائت کنتور'!$1:$1,0)),0)</f>
        <v>0</v>
      </c>
      <c r="AB376" s="188">
        <f>IFERROR(INDEX('قرائت کنتور'!A:AZ,MATCH(A376&amp;"-"&amp;AA$1,'قرائت کنتور'!B:B,0),MATCH(G376,'قرائت کنتور'!$1:$1,0)),0)</f>
        <v>0</v>
      </c>
      <c r="AC376" s="265"/>
      <c r="AD376" s="188">
        <f t="shared" si="120"/>
        <v>0</v>
      </c>
      <c r="AE376" s="188">
        <f t="shared" si="121"/>
        <v>0</v>
      </c>
      <c r="AF376" s="188">
        <f t="shared" si="122"/>
        <v>0</v>
      </c>
      <c r="AG376" s="188">
        <f t="shared" si="123"/>
        <v>0</v>
      </c>
      <c r="AH376" s="188">
        <f t="shared" si="124"/>
        <v>0</v>
      </c>
      <c r="AI376" s="188">
        <f t="shared" si="125"/>
        <v>0</v>
      </c>
      <c r="AJ376" s="188" t="str">
        <f t="shared" si="126"/>
        <v>0</v>
      </c>
      <c r="AK376" s="265"/>
      <c r="AL376" s="254" t="str">
        <f t="shared" si="127"/>
        <v>---</v>
      </c>
      <c r="AM376" s="254" t="str">
        <f t="shared" si="128"/>
        <v>---</v>
      </c>
      <c r="AN376" s="265"/>
      <c r="AO376" s="188" t="str">
        <f>IFERROR(INDEX('تعرفه ها'!A:Z,MATCH(P376&amp;"-"&amp;AO$1,'تعرفه ها'!C:C,0),MATCH(F376,'تعرفه ها'!$2:$2,0),1),"---")</f>
        <v>---</v>
      </c>
      <c r="AP376" s="188" t="str">
        <f>IFERROR(INDEX('تعرفه ها'!A:Z,MATCH(P376&amp;"-"&amp;AP$1,'تعرفه ها'!C:C,0),MATCH(F376,'تعرفه ها'!$2:$2,0),1),"---")</f>
        <v>---</v>
      </c>
      <c r="AQ376" s="188" t="str">
        <f>IFERROR(INDEX('تعرفه ها'!A:Z,MATCH(P376&amp;"-"&amp;AQ$1,'تعرفه ها'!C:C,0),MATCH(F376,'تعرفه ها'!$2:$2,0),1),"---")</f>
        <v>---</v>
      </c>
      <c r="AR376" s="188" t="str">
        <f>IFERROR(INDEX('تعرفه ها'!A:Z,MATCH(P376&amp;"-"&amp;AR$1,'تعرفه ها'!C:C,0),MATCH(F376,'تعرفه ها'!$2:$2,0),1),"---")</f>
        <v>---</v>
      </c>
      <c r="AS376" s="265"/>
      <c r="AT376" s="415" t="str">
        <f t="shared" si="129"/>
        <v>---</v>
      </c>
      <c r="AU376" s="415" t="str">
        <f t="shared" si="130"/>
        <v>---</v>
      </c>
      <c r="AV376" s="415" t="str">
        <f t="shared" si="131"/>
        <v>---</v>
      </c>
      <c r="AW376" s="415" t="str">
        <f t="shared" si="132"/>
        <v>---</v>
      </c>
      <c r="AX376" s="415" t="str">
        <f t="shared" si="133"/>
        <v>---</v>
      </c>
      <c r="AY376" s="415" t="str">
        <f>IFERROR(AH376*INDEX('تعرفه ها'!A:Z,MATCH("عوارض برق به ازاء هر کیلووات",'تعرفه ها'!$C:$C,0),MATCH(F376,'تعرفه ها'!$2:$2,0)),"---")</f>
        <v>---</v>
      </c>
      <c r="AZ376" s="415" t="str">
        <f t="shared" si="134"/>
        <v>---</v>
      </c>
      <c r="BA376" s="415" t="str">
        <f>IFERROR(ROUND(((AX376+AY376+AZ376)*INDEX('تعرفه ها'!A:Z,MATCH("هزینه نگهداری و تعمیرات شبکه برق",'تعرفه ها'!$C:$C,0),MATCH(F376,'تعرفه ها'!$2:$2,0))/100),0),"---")</f>
        <v>---</v>
      </c>
      <c r="BB376" s="415">
        <f>IFERROR(IF(P376="دیماندی",ROUND(AJ376*INDEX('تعرفه ها'!A:Z,MATCH(BB$1,'تعرفه ها'!$C:$C,0),MATCH(F376,'تعرفه ها'!$2:$2,0))*J376/30,0),0),"---")</f>
        <v>0</v>
      </c>
      <c r="BC376" s="415"/>
      <c r="BD376" s="54" t="str">
        <f>IFERROR(IF(INDEX('اطلاعات دوره'!A:Z,MATCH(G376,'اطلاعات دوره'!C:C,0),MATCH("برق",'اطلاعات دوره'!$1:$1,0))="دارد",ROUND(AX376*INDEX('تعرفه ها'!A:Z,MATCH("پیک فصلی برق",'تعرفه ها'!$C:$C,0),MATCH(F376,'تعرفه ها'!$2:$2,0))/100,0),0),"---")</f>
        <v>---</v>
      </c>
      <c r="BE376" s="415" t="str">
        <f>IFERROR(ROUND(((AX376+AY376+AZ376+BA376+BB376+BC376+BD376)*INDEX('تعرفه ها'!A:Z,MATCH("مالیات برق",'تعرفه ها'!$C:$C,0),MATCH(F376,'تعرفه ها'!$2:$2,0))/100),0),"---")</f>
        <v>---</v>
      </c>
      <c r="BF376" s="415" t="str">
        <f t="shared" si="135"/>
        <v>---</v>
      </c>
      <c r="BG376" s="415" t="str">
        <f t="shared" si="139"/>
        <v>---</v>
      </c>
      <c r="BH376" s="415" t="str">
        <f t="shared" si="136"/>
        <v>---</v>
      </c>
      <c r="BI376" s="54" t="str">
        <f t="shared" si="137"/>
        <v>---</v>
      </c>
      <c r="BJ376" s="55" t="str">
        <f t="shared" si="138"/>
        <v>---</v>
      </c>
      <c r="BK376" s="262"/>
      <c r="BL376" s="183" t="str">
        <f>IFERROR(IF(INDEX(پرداخت!A:AZ,MATCH(A376&amp;" - "&amp;"برق",پرداخت!$B:$B,0),MATCH(G376,پرداخت!$1:$1,0))="نشده","نشده","شده"),"---")</f>
        <v>---</v>
      </c>
      <c r="BN376" s="257"/>
      <c r="BO376" s="257"/>
      <c r="BP376" s="257"/>
      <c r="BQ376" s="257"/>
      <c r="BR376" s="257"/>
      <c r="BS376" s="257"/>
      <c r="BT376" s="257"/>
      <c r="BU376" s="257"/>
      <c r="BV376" s="257"/>
      <c r="BW376" s="257"/>
      <c r="BX376" s="257"/>
      <c r="BY376" s="257"/>
      <c r="BZ376" s="257"/>
      <c r="CA376" s="257"/>
      <c r="CB376" s="257"/>
      <c r="CC376" s="257"/>
      <c r="CD376" s="257"/>
      <c r="CE376" s="257"/>
      <c r="CF376" s="257"/>
      <c r="CG376" s="257"/>
      <c r="CH376"/>
      <c r="CI376"/>
      <c r="CJ376"/>
      <c r="CK376"/>
    </row>
    <row r="377" spans="1:89" ht="33.75" hidden="1">
      <c r="A377" s="170"/>
      <c r="B377" s="47">
        <f>IFERROR(INDEX('اطلاعات انشعابات شرکتها'!A:BB,MATCH(A377,'اطلاعات انشعابات شرکتها'!A:A,0),MATCH(B$1,'اطلاعات انشعابات شرکتها'!$1:$1,0)),0)</f>
        <v>0</v>
      </c>
      <c r="C377" s="48">
        <f>IFERROR(INDEX('اطلاعات انشعابات شرکتها'!A:BB,MATCH(A377,'اطلاعات انشعابات شرکتها'!A:A,0),MATCH(C$1,'اطلاعات انشعابات شرکتها'!$1:$1,0)),0)</f>
        <v>0</v>
      </c>
      <c r="D377" s="45"/>
      <c r="E377" s="171"/>
      <c r="F377" s="170"/>
      <c r="G377" s="188" t="str">
        <f t="shared" si="117"/>
        <v>/</v>
      </c>
      <c r="H377" s="188">
        <f>IFERROR(INDEX('اطلاعات دوره'!A:Z,MATCH(G377,'اطلاعات دوره'!C:C,0),MATCH(H$1,'اطلاعات دوره'!$1:$1,0)),0)</f>
        <v>0</v>
      </c>
      <c r="I377" s="188">
        <f>IFERROR(INDEX('اطلاعات دوره'!A:Z,MATCH(G377,'اطلاعات دوره'!C:C,0),MATCH(I$1,'اطلاعات دوره'!$1:$1,0)),0)</f>
        <v>0</v>
      </c>
      <c r="J377" s="188">
        <f>IFERROR(INDEX('اطلاعات دوره'!A:Z,MATCH(G377,'اطلاعات دوره'!C:C,0),MATCH(J$1,'اطلاعات دوره'!$1:$1,0)),0)</f>
        <v>0</v>
      </c>
      <c r="K377" s="265"/>
      <c r="L377" s="188" t="str">
        <f>IFERROR(INDEX('اطلاعات دوره'!A:Z,MATCH(G377,'اطلاعات دوره'!C:C,0)-1,MATCH("عنوان",'اطلاعات دوره'!$1:$1,0)),"---")</f>
        <v>---</v>
      </c>
      <c r="M377" s="188" t="str">
        <f t="shared" si="118"/>
        <v>----</v>
      </c>
      <c r="N377" s="188" t="str">
        <f t="shared" si="119"/>
        <v>-/</v>
      </c>
      <c r="O377" s="265"/>
      <c r="P377" s="188">
        <f>IFERROR(INDEX('اطلاعات انشعابات شرکتها'!A:BB,MATCH(A377,'اطلاعات انشعابات شرکتها'!A:A,0),MATCH(P$1,'اطلاعات انشعابات شرکتها'!$1:$1,0)),0)</f>
        <v>0</v>
      </c>
      <c r="Q377" s="188">
        <f>IFERROR(INDEX('اطلاعات انشعابات شرکتها'!A:BB,MATCH(A377,'اطلاعات انشعابات شرکتها'!A:A,0),MATCH(Q$1,'اطلاعات انشعابات شرکتها'!$1:$1,0)),0)</f>
        <v>0</v>
      </c>
      <c r="R377" s="188">
        <f>IFERROR(INDEX('اطلاعات انشعابات شرکتها'!A:BB,MATCH(A377,'اطلاعات انشعابات شرکتها'!A:A,0),MATCH(R$1,'اطلاعات انشعابات شرکتها'!$1:$1,0)),0)</f>
        <v>0</v>
      </c>
      <c r="S377" s="265"/>
      <c r="T377" s="188">
        <f>IFERROR(INDEX('قرائت کنتور'!A:AZ,MATCH(A377&amp;"-"&amp;T$1,'قرائت کنتور'!B:B,0),MATCH(G377,'قرائت کنتور'!$1:$1,0)),0)</f>
        <v>0</v>
      </c>
      <c r="U377" s="188">
        <f>IFERROR(INDEX('قرائت کنتور'!A:AZ,MATCH(A377&amp;"-"&amp;U$1,'قرائت کنتور'!B:B,0),MATCH(L377,'قرائت کنتور'!$1:$1,0)),0)</f>
        <v>0</v>
      </c>
      <c r="V377" s="188">
        <f>IFERROR(INDEX('قرائت کنتور'!A:AZ,MATCH(A377&amp;"-"&amp;U$1,'قرائت کنتور'!B:B,0),MATCH(G377,'قرائت کنتور'!$1:$1,0)),0)</f>
        <v>0</v>
      </c>
      <c r="W377" s="188">
        <f>IFERROR(INDEX('قرائت کنتور'!A:AZ,MATCH(A377&amp;"-"&amp;W$1,'قرائت کنتور'!B:B,0),MATCH(L377,'قرائت کنتور'!$1:$1,0)),0)</f>
        <v>0</v>
      </c>
      <c r="X377" s="188">
        <f>IFERROR(INDEX('قرائت کنتور'!A:AZ,MATCH(A377&amp;"-"&amp;W$1,'قرائت کنتور'!B:B,0),MATCH(G377,'قرائت کنتور'!$1:$1,0)),0)</f>
        <v>0</v>
      </c>
      <c r="Y377" s="188">
        <f>IFERROR(INDEX('قرائت کنتور'!A:AZ,MATCH(A377&amp;"-"&amp;Y$1,'قرائت کنتور'!B:B,0),MATCH(L377,'قرائت کنتور'!$1:$1,0)),0)</f>
        <v>0</v>
      </c>
      <c r="Z377" s="188">
        <f>IFERROR(INDEX('قرائت کنتور'!A:AZ,MATCH(A377&amp;"-"&amp;Y$1,'قرائت کنتور'!B:B,0),MATCH(G377,'قرائت کنتور'!$1:$1,0)),0)</f>
        <v>0</v>
      </c>
      <c r="AA377" s="188">
        <f>IFERROR(INDEX('قرائت کنتور'!A:AZ,MATCH(A377&amp;"-"&amp;AA$1,'قرائت کنتور'!B:B,0),MATCH(L377,'قرائت کنتور'!$1:$1,0)),0)</f>
        <v>0</v>
      </c>
      <c r="AB377" s="188">
        <f>IFERROR(INDEX('قرائت کنتور'!A:AZ,MATCH(A377&amp;"-"&amp;AA$1,'قرائت کنتور'!B:B,0),MATCH(G377,'قرائت کنتور'!$1:$1,0)),0)</f>
        <v>0</v>
      </c>
      <c r="AC377" s="265"/>
      <c r="AD377" s="188">
        <f t="shared" si="120"/>
        <v>0</v>
      </c>
      <c r="AE377" s="188">
        <f t="shared" si="121"/>
        <v>0</v>
      </c>
      <c r="AF377" s="188">
        <f t="shared" si="122"/>
        <v>0</v>
      </c>
      <c r="AG377" s="188">
        <f t="shared" si="123"/>
        <v>0</v>
      </c>
      <c r="AH377" s="188">
        <f t="shared" si="124"/>
        <v>0</v>
      </c>
      <c r="AI377" s="188">
        <f t="shared" si="125"/>
        <v>0</v>
      </c>
      <c r="AJ377" s="188" t="str">
        <f t="shared" si="126"/>
        <v>0</v>
      </c>
      <c r="AK377" s="265"/>
      <c r="AL377" s="254" t="str">
        <f t="shared" si="127"/>
        <v>---</v>
      </c>
      <c r="AM377" s="254" t="str">
        <f t="shared" si="128"/>
        <v>---</v>
      </c>
      <c r="AN377" s="265"/>
      <c r="AO377" s="188" t="str">
        <f>IFERROR(INDEX('تعرفه ها'!A:Z,MATCH(P377&amp;"-"&amp;AO$1,'تعرفه ها'!C:C,0),MATCH(F377,'تعرفه ها'!$2:$2,0),1),"---")</f>
        <v>---</v>
      </c>
      <c r="AP377" s="188" t="str">
        <f>IFERROR(INDEX('تعرفه ها'!A:Z,MATCH(P377&amp;"-"&amp;AP$1,'تعرفه ها'!C:C,0),MATCH(F377,'تعرفه ها'!$2:$2,0),1),"---")</f>
        <v>---</v>
      </c>
      <c r="AQ377" s="188" t="str">
        <f>IFERROR(INDEX('تعرفه ها'!A:Z,MATCH(P377&amp;"-"&amp;AQ$1,'تعرفه ها'!C:C,0),MATCH(F377,'تعرفه ها'!$2:$2,0),1),"---")</f>
        <v>---</v>
      </c>
      <c r="AR377" s="188" t="str">
        <f>IFERROR(INDEX('تعرفه ها'!A:Z,MATCH(P377&amp;"-"&amp;AR$1,'تعرفه ها'!C:C,0),MATCH(F377,'تعرفه ها'!$2:$2,0),1),"---")</f>
        <v>---</v>
      </c>
      <c r="AS377" s="265"/>
      <c r="AT377" s="415" t="str">
        <f t="shared" si="129"/>
        <v>---</v>
      </c>
      <c r="AU377" s="415" t="str">
        <f t="shared" si="130"/>
        <v>---</v>
      </c>
      <c r="AV377" s="415" t="str">
        <f t="shared" si="131"/>
        <v>---</v>
      </c>
      <c r="AW377" s="415" t="str">
        <f t="shared" si="132"/>
        <v>---</v>
      </c>
      <c r="AX377" s="415" t="str">
        <f t="shared" si="133"/>
        <v>---</v>
      </c>
      <c r="AY377" s="415" t="str">
        <f>IFERROR(AH377*INDEX('تعرفه ها'!A:Z,MATCH("عوارض برق به ازاء هر کیلووات",'تعرفه ها'!$C:$C,0),MATCH(F377,'تعرفه ها'!$2:$2,0)),"---")</f>
        <v>---</v>
      </c>
      <c r="AZ377" s="415" t="str">
        <f t="shared" si="134"/>
        <v>---</v>
      </c>
      <c r="BA377" s="415" t="str">
        <f>IFERROR(ROUND(((AX377+AY377+AZ377)*INDEX('تعرفه ها'!A:Z,MATCH("هزینه نگهداری و تعمیرات شبکه برق",'تعرفه ها'!$C:$C,0),MATCH(F377,'تعرفه ها'!$2:$2,0))/100),0),"---")</f>
        <v>---</v>
      </c>
      <c r="BB377" s="415">
        <f>IFERROR(IF(P377="دیماندی",ROUND(AJ377*INDEX('تعرفه ها'!A:Z,MATCH(BB$1,'تعرفه ها'!$C:$C,0),MATCH(F377,'تعرفه ها'!$2:$2,0))*J377/30,0),0),"---")</f>
        <v>0</v>
      </c>
      <c r="BC377" s="415"/>
      <c r="BD377" s="54" t="str">
        <f>IFERROR(IF(INDEX('اطلاعات دوره'!A:Z,MATCH(G377,'اطلاعات دوره'!C:C,0),MATCH("برق",'اطلاعات دوره'!$1:$1,0))="دارد",ROUND(AX377*INDEX('تعرفه ها'!A:Z,MATCH("پیک فصلی برق",'تعرفه ها'!$C:$C,0),MATCH(F377,'تعرفه ها'!$2:$2,0))/100,0),0),"---")</f>
        <v>---</v>
      </c>
      <c r="BE377" s="415" t="str">
        <f>IFERROR(ROUND(((AX377+AY377+AZ377+BA377+BB377+BC377+BD377)*INDEX('تعرفه ها'!A:Z,MATCH("مالیات برق",'تعرفه ها'!$C:$C,0),MATCH(F377,'تعرفه ها'!$2:$2,0))/100),0),"---")</f>
        <v>---</v>
      </c>
      <c r="BF377" s="415" t="str">
        <f t="shared" si="135"/>
        <v>---</v>
      </c>
      <c r="BG377" s="415" t="str">
        <f t="shared" si="139"/>
        <v>---</v>
      </c>
      <c r="BH377" s="415" t="str">
        <f t="shared" si="136"/>
        <v>---</v>
      </c>
      <c r="BI377" s="54" t="str">
        <f t="shared" si="137"/>
        <v>---</v>
      </c>
      <c r="BJ377" s="55" t="str">
        <f t="shared" si="138"/>
        <v>---</v>
      </c>
      <c r="BK377" s="262"/>
      <c r="BL377" s="183" t="str">
        <f>IFERROR(IF(INDEX(پرداخت!A:AZ,MATCH(A377&amp;" - "&amp;"برق",پرداخت!$B:$B,0),MATCH(G377,پرداخت!$1:$1,0))="نشده","نشده","شده"),"---")</f>
        <v>---</v>
      </c>
      <c r="BN377" s="257"/>
      <c r="BO377" s="257"/>
      <c r="BP377" s="257"/>
      <c r="BQ377" s="257"/>
      <c r="BR377" s="257"/>
      <c r="BS377" s="257"/>
      <c r="BT377" s="257"/>
      <c r="BU377" s="257"/>
      <c r="BV377" s="257"/>
      <c r="BW377" s="257"/>
      <c r="BX377" s="257"/>
      <c r="BY377" s="257"/>
      <c r="BZ377" s="257"/>
      <c r="CA377" s="257"/>
      <c r="CB377" s="257"/>
      <c r="CC377" s="257"/>
      <c r="CD377" s="257"/>
      <c r="CE377" s="257"/>
      <c r="CF377" s="257"/>
      <c r="CG377" s="257"/>
      <c r="CH377"/>
      <c r="CI377"/>
      <c r="CJ377"/>
      <c r="CK377"/>
    </row>
    <row r="378" spans="1:89" ht="33.75" hidden="1">
      <c r="A378" s="170"/>
      <c r="B378" s="47">
        <f>IFERROR(INDEX('اطلاعات انشعابات شرکتها'!A:BB,MATCH(A378,'اطلاعات انشعابات شرکتها'!A:A,0),MATCH(B$1,'اطلاعات انشعابات شرکتها'!$1:$1,0)),0)</f>
        <v>0</v>
      </c>
      <c r="C378" s="48">
        <f>IFERROR(INDEX('اطلاعات انشعابات شرکتها'!A:BB,MATCH(A378,'اطلاعات انشعابات شرکتها'!A:A,0),MATCH(C$1,'اطلاعات انشعابات شرکتها'!$1:$1,0)),0)</f>
        <v>0</v>
      </c>
      <c r="D378" s="45"/>
      <c r="E378" s="171"/>
      <c r="F378" s="170"/>
      <c r="G378" s="188" t="str">
        <f t="shared" si="117"/>
        <v>/</v>
      </c>
      <c r="H378" s="188">
        <f>IFERROR(INDEX('اطلاعات دوره'!A:Z,MATCH(G378,'اطلاعات دوره'!C:C,0),MATCH(H$1,'اطلاعات دوره'!$1:$1,0)),0)</f>
        <v>0</v>
      </c>
      <c r="I378" s="188">
        <f>IFERROR(INDEX('اطلاعات دوره'!A:Z,MATCH(G378,'اطلاعات دوره'!C:C,0),MATCH(I$1,'اطلاعات دوره'!$1:$1,0)),0)</f>
        <v>0</v>
      </c>
      <c r="J378" s="188">
        <f>IFERROR(INDEX('اطلاعات دوره'!A:Z,MATCH(G378,'اطلاعات دوره'!C:C,0),MATCH(J$1,'اطلاعات دوره'!$1:$1,0)),0)</f>
        <v>0</v>
      </c>
      <c r="K378" s="265"/>
      <c r="L378" s="188" t="str">
        <f>IFERROR(INDEX('اطلاعات دوره'!A:Z,MATCH(G378,'اطلاعات دوره'!C:C,0)-1,MATCH("عنوان",'اطلاعات دوره'!$1:$1,0)),"---")</f>
        <v>---</v>
      </c>
      <c r="M378" s="188" t="str">
        <f t="shared" si="118"/>
        <v>----</v>
      </c>
      <c r="N378" s="188" t="str">
        <f t="shared" si="119"/>
        <v>-/</v>
      </c>
      <c r="O378" s="265"/>
      <c r="P378" s="188">
        <f>IFERROR(INDEX('اطلاعات انشعابات شرکتها'!A:BB,MATCH(A378,'اطلاعات انشعابات شرکتها'!A:A,0),MATCH(P$1,'اطلاعات انشعابات شرکتها'!$1:$1,0)),0)</f>
        <v>0</v>
      </c>
      <c r="Q378" s="188">
        <f>IFERROR(INDEX('اطلاعات انشعابات شرکتها'!A:BB,MATCH(A378,'اطلاعات انشعابات شرکتها'!A:A,0),MATCH(Q$1,'اطلاعات انشعابات شرکتها'!$1:$1,0)),0)</f>
        <v>0</v>
      </c>
      <c r="R378" s="188">
        <f>IFERROR(INDEX('اطلاعات انشعابات شرکتها'!A:BB,MATCH(A378,'اطلاعات انشعابات شرکتها'!A:A,0),MATCH(R$1,'اطلاعات انشعابات شرکتها'!$1:$1,0)),0)</f>
        <v>0</v>
      </c>
      <c r="S378" s="265"/>
      <c r="T378" s="188">
        <f>IFERROR(INDEX('قرائت کنتور'!A:AZ,MATCH(A378&amp;"-"&amp;T$1,'قرائت کنتور'!B:B,0),MATCH(G378,'قرائت کنتور'!$1:$1,0)),0)</f>
        <v>0</v>
      </c>
      <c r="U378" s="188">
        <f>IFERROR(INDEX('قرائت کنتور'!A:AZ,MATCH(A378&amp;"-"&amp;U$1,'قرائت کنتور'!B:B,0),MATCH(L378,'قرائت کنتور'!$1:$1,0)),0)</f>
        <v>0</v>
      </c>
      <c r="V378" s="188">
        <f>IFERROR(INDEX('قرائت کنتور'!A:AZ,MATCH(A378&amp;"-"&amp;U$1,'قرائت کنتور'!B:B,0),MATCH(G378,'قرائت کنتور'!$1:$1,0)),0)</f>
        <v>0</v>
      </c>
      <c r="W378" s="188">
        <f>IFERROR(INDEX('قرائت کنتور'!A:AZ,MATCH(A378&amp;"-"&amp;W$1,'قرائت کنتور'!B:B,0),MATCH(L378,'قرائت کنتور'!$1:$1,0)),0)</f>
        <v>0</v>
      </c>
      <c r="X378" s="188">
        <f>IFERROR(INDEX('قرائت کنتور'!A:AZ,MATCH(A378&amp;"-"&amp;W$1,'قرائت کنتور'!B:B,0),MATCH(G378,'قرائت کنتور'!$1:$1,0)),0)</f>
        <v>0</v>
      </c>
      <c r="Y378" s="188">
        <f>IFERROR(INDEX('قرائت کنتور'!A:AZ,MATCH(A378&amp;"-"&amp;Y$1,'قرائت کنتور'!B:B,0),MATCH(L378,'قرائت کنتور'!$1:$1,0)),0)</f>
        <v>0</v>
      </c>
      <c r="Z378" s="188">
        <f>IFERROR(INDEX('قرائت کنتور'!A:AZ,MATCH(A378&amp;"-"&amp;Y$1,'قرائت کنتور'!B:B,0),MATCH(G378,'قرائت کنتور'!$1:$1,0)),0)</f>
        <v>0</v>
      </c>
      <c r="AA378" s="188">
        <f>IFERROR(INDEX('قرائت کنتور'!A:AZ,MATCH(A378&amp;"-"&amp;AA$1,'قرائت کنتور'!B:B,0),MATCH(L378,'قرائت کنتور'!$1:$1,0)),0)</f>
        <v>0</v>
      </c>
      <c r="AB378" s="188">
        <f>IFERROR(INDEX('قرائت کنتور'!A:AZ,MATCH(A378&amp;"-"&amp;AA$1,'قرائت کنتور'!B:B,0),MATCH(G378,'قرائت کنتور'!$1:$1,0)),0)</f>
        <v>0</v>
      </c>
      <c r="AC378" s="265"/>
      <c r="AD378" s="188">
        <f t="shared" si="120"/>
        <v>0</v>
      </c>
      <c r="AE378" s="188">
        <f t="shared" si="121"/>
        <v>0</v>
      </c>
      <c r="AF378" s="188">
        <f t="shared" si="122"/>
        <v>0</v>
      </c>
      <c r="AG378" s="188">
        <f t="shared" si="123"/>
        <v>0</v>
      </c>
      <c r="AH378" s="188">
        <f t="shared" si="124"/>
        <v>0</v>
      </c>
      <c r="AI378" s="188">
        <f t="shared" si="125"/>
        <v>0</v>
      </c>
      <c r="AJ378" s="188" t="str">
        <f t="shared" si="126"/>
        <v>0</v>
      </c>
      <c r="AK378" s="265"/>
      <c r="AL378" s="254" t="str">
        <f t="shared" si="127"/>
        <v>---</v>
      </c>
      <c r="AM378" s="254" t="str">
        <f t="shared" si="128"/>
        <v>---</v>
      </c>
      <c r="AN378" s="265"/>
      <c r="AO378" s="188" t="str">
        <f>IFERROR(INDEX('تعرفه ها'!A:Z,MATCH(P378&amp;"-"&amp;AO$1,'تعرفه ها'!C:C,0),MATCH(F378,'تعرفه ها'!$2:$2,0),1),"---")</f>
        <v>---</v>
      </c>
      <c r="AP378" s="188" t="str">
        <f>IFERROR(INDEX('تعرفه ها'!A:Z,MATCH(P378&amp;"-"&amp;AP$1,'تعرفه ها'!C:C,0),MATCH(F378,'تعرفه ها'!$2:$2,0),1),"---")</f>
        <v>---</v>
      </c>
      <c r="AQ378" s="188" t="str">
        <f>IFERROR(INDEX('تعرفه ها'!A:Z,MATCH(P378&amp;"-"&amp;AQ$1,'تعرفه ها'!C:C,0),MATCH(F378,'تعرفه ها'!$2:$2,0),1),"---")</f>
        <v>---</v>
      </c>
      <c r="AR378" s="188" t="str">
        <f>IFERROR(INDEX('تعرفه ها'!A:Z,MATCH(P378&amp;"-"&amp;AR$1,'تعرفه ها'!C:C,0),MATCH(F378,'تعرفه ها'!$2:$2,0),1),"---")</f>
        <v>---</v>
      </c>
      <c r="AS378" s="265"/>
      <c r="AT378" s="415" t="str">
        <f t="shared" si="129"/>
        <v>---</v>
      </c>
      <c r="AU378" s="415" t="str">
        <f t="shared" si="130"/>
        <v>---</v>
      </c>
      <c r="AV378" s="415" t="str">
        <f t="shared" si="131"/>
        <v>---</v>
      </c>
      <c r="AW378" s="415" t="str">
        <f t="shared" si="132"/>
        <v>---</v>
      </c>
      <c r="AX378" s="415" t="str">
        <f t="shared" si="133"/>
        <v>---</v>
      </c>
      <c r="AY378" s="415" t="str">
        <f>IFERROR(AH378*INDEX('تعرفه ها'!A:Z,MATCH("عوارض برق به ازاء هر کیلووات",'تعرفه ها'!$C:$C,0),MATCH(F378,'تعرفه ها'!$2:$2,0)),"---")</f>
        <v>---</v>
      </c>
      <c r="AZ378" s="415" t="str">
        <f t="shared" si="134"/>
        <v>---</v>
      </c>
      <c r="BA378" s="415" t="str">
        <f>IFERROR(ROUND(((AX378+AY378+AZ378)*INDEX('تعرفه ها'!A:Z,MATCH("هزینه نگهداری و تعمیرات شبکه برق",'تعرفه ها'!$C:$C,0),MATCH(F378,'تعرفه ها'!$2:$2,0))/100),0),"---")</f>
        <v>---</v>
      </c>
      <c r="BB378" s="415">
        <f>IFERROR(IF(P378="دیماندی",ROUND(AJ378*INDEX('تعرفه ها'!A:Z,MATCH(BB$1,'تعرفه ها'!$C:$C,0),MATCH(F378,'تعرفه ها'!$2:$2,0))*J378/30,0),0),"---")</f>
        <v>0</v>
      </c>
      <c r="BC378" s="415"/>
      <c r="BD378" s="54" t="str">
        <f>IFERROR(IF(INDEX('اطلاعات دوره'!A:Z,MATCH(G378,'اطلاعات دوره'!C:C,0),MATCH("برق",'اطلاعات دوره'!$1:$1,0))="دارد",ROUND(AX378*INDEX('تعرفه ها'!A:Z,MATCH("پیک فصلی برق",'تعرفه ها'!$C:$C,0),MATCH(F378,'تعرفه ها'!$2:$2,0))/100,0),0),"---")</f>
        <v>---</v>
      </c>
      <c r="BE378" s="415" t="str">
        <f>IFERROR(ROUND(((AX378+AY378+AZ378+BA378+BB378+BC378+BD378)*INDEX('تعرفه ها'!A:Z,MATCH("مالیات برق",'تعرفه ها'!$C:$C,0),MATCH(F378,'تعرفه ها'!$2:$2,0))/100),0),"---")</f>
        <v>---</v>
      </c>
      <c r="BF378" s="415" t="str">
        <f t="shared" si="135"/>
        <v>---</v>
      </c>
      <c r="BG378" s="415" t="str">
        <f t="shared" si="139"/>
        <v>---</v>
      </c>
      <c r="BH378" s="415" t="str">
        <f t="shared" si="136"/>
        <v>---</v>
      </c>
      <c r="BI378" s="54" t="str">
        <f t="shared" si="137"/>
        <v>---</v>
      </c>
      <c r="BJ378" s="55" t="str">
        <f t="shared" si="138"/>
        <v>---</v>
      </c>
      <c r="BK378" s="262"/>
      <c r="BL378" s="183" t="str">
        <f>IFERROR(IF(INDEX(پرداخت!A:AZ,MATCH(A378&amp;" - "&amp;"برق",پرداخت!$B:$B,0),MATCH(G378,پرداخت!$1:$1,0))="نشده","نشده","شده"),"---")</f>
        <v>---</v>
      </c>
      <c r="BN378" s="257"/>
      <c r="BO378" s="257"/>
      <c r="BP378" s="257"/>
      <c r="BQ378" s="257"/>
      <c r="BR378" s="257"/>
      <c r="BS378" s="257"/>
      <c r="BT378" s="257"/>
      <c r="BU378" s="257"/>
      <c r="BV378" s="257"/>
      <c r="BW378" s="257"/>
      <c r="BX378" s="257"/>
      <c r="BY378" s="257"/>
      <c r="BZ378" s="257"/>
      <c r="CA378" s="257"/>
      <c r="CB378" s="257"/>
      <c r="CC378" s="257"/>
      <c r="CD378" s="257"/>
      <c r="CE378" s="257"/>
      <c r="CF378" s="257"/>
      <c r="CG378" s="257"/>
      <c r="CH378"/>
      <c r="CI378"/>
      <c r="CJ378"/>
      <c r="CK378"/>
    </row>
    <row r="379" spans="1:89" ht="33.75" hidden="1">
      <c r="A379" s="170"/>
      <c r="B379" s="47">
        <f>IFERROR(INDEX('اطلاعات انشعابات شرکتها'!A:BB,MATCH(A379,'اطلاعات انشعابات شرکتها'!A:A,0),MATCH(B$1,'اطلاعات انشعابات شرکتها'!$1:$1,0)),0)</f>
        <v>0</v>
      </c>
      <c r="C379" s="48">
        <f>IFERROR(INDEX('اطلاعات انشعابات شرکتها'!A:BB,MATCH(A379,'اطلاعات انشعابات شرکتها'!A:A,0),MATCH(C$1,'اطلاعات انشعابات شرکتها'!$1:$1,0)),0)</f>
        <v>0</v>
      </c>
      <c r="D379" s="45"/>
      <c r="E379" s="171"/>
      <c r="F379" s="170"/>
      <c r="G379" s="188" t="str">
        <f t="shared" si="117"/>
        <v>/</v>
      </c>
      <c r="H379" s="188">
        <f>IFERROR(INDEX('اطلاعات دوره'!A:Z,MATCH(G379,'اطلاعات دوره'!C:C,0),MATCH(H$1,'اطلاعات دوره'!$1:$1,0)),0)</f>
        <v>0</v>
      </c>
      <c r="I379" s="188">
        <f>IFERROR(INDEX('اطلاعات دوره'!A:Z,MATCH(G379,'اطلاعات دوره'!C:C,0),MATCH(I$1,'اطلاعات دوره'!$1:$1,0)),0)</f>
        <v>0</v>
      </c>
      <c r="J379" s="188">
        <f>IFERROR(INDEX('اطلاعات دوره'!A:Z,MATCH(G379,'اطلاعات دوره'!C:C,0),MATCH(J$1,'اطلاعات دوره'!$1:$1,0)),0)</f>
        <v>0</v>
      </c>
      <c r="K379" s="265"/>
      <c r="L379" s="188" t="str">
        <f>IFERROR(INDEX('اطلاعات دوره'!A:Z,MATCH(G379,'اطلاعات دوره'!C:C,0)-1,MATCH("عنوان",'اطلاعات دوره'!$1:$1,0)),"---")</f>
        <v>---</v>
      </c>
      <c r="M379" s="188" t="str">
        <f t="shared" si="118"/>
        <v>----</v>
      </c>
      <c r="N379" s="188" t="str">
        <f t="shared" si="119"/>
        <v>-/</v>
      </c>
      <c r="O379" s="265"/>
      <c r="P379" s="188">
        <f>IFERROR(INDEX('اطلاعات انشعابات شرکتها'!A:BB,MATCH(A379,'اطلاعات انشعابات شرکتها'!A:A,0),MATCH(P$1,'اطلاعات انشعابات شرکتها'!$1:$1,0)),0)</f>
        <v>0</v>
      </c>
      <c r="Q379" s="188">
        <f>IFERROR(INDEX('اطلاعات انشعابات شرکتها'!A:BB,MATCH(A379,'اطلاعات انشعابات شرکتها'!A:A,0),MATCH(Q$1,'اطلاعات انشعابات شرکتها'!$1:$1,0)),0)</f>
        <v>0</v>
      </c>
      <c r="R379" s="188">
        <f>IFERROR(INDEX('اطلاعات انشعابات شرکتها'!A:BB,MATCH(A379,'اطلاعات انشعابات شرکتها'!A:A,0),MATCH(R$1,'اطلاعات انشعابات شرکتها'!$1:$1,0)),0)</f>
        <v>0</v>
      </c>
      <c r="S379" s="265"/>
      <c r="T379" s="188">
        <f>IFERROR(INDEX('قرائت کنتور'!A:AZ,MATCH(A379&amp;"-"&amp;T$1,'قرائت کنتور'!B:B,0),MATCH(G379,'قرائت کنتور'!$1:$1,0)),0)</f>
        <v>0</v>
      </c>
      <c r="U379" s="188">
        <f>IFERROR(INDEX('قرائت کنتور'!A:AZ,MATCH(A379&amp;"-"&amp;U$1,'قرائت کنتور'!B:B,0),MATCH(L379,'قرائت کنتور'!$1:$1,0)),0)</f>
        <v>0</v>
      </c>
      <c r="V379" s="188">
        <f>IFERROR(INDEX('قرائت کنتور'!A:AZ,MATCH(A379&amp;"-"&amp;U$1,'قرائت کنتور'!B:B,0),MATCH(G379,'قرائت کنتور'!$1:$1,0)),0)</f>
        <v>0</v>
      </c>
      <c r="W379" s="188">
        <f>IFERROR(INDEX('قرائت کنتور'!A:AZ,MATCH(A379&amp;"-"&amp;W$1,'قرائت کنتور'!B:B,0),MATCH(L379,'قرائت کنتور'!$1:$1,0)),0)</f>
        <v>0</v>
      </c>
      <c r="X379" s="188">
        <f>IFERROR(INDEX('قرائت کنتور'!A:AZ,MATCH(A379&amp;"-"&amp;W$1,'قرائت کنتور'!B:B,0),MATCH(G379,'قرائت کنتور'!$1:$1,0)),0)</f>
        <v>0</v>
      </c>
      <c r="Y379" s="188">
        <f>IFERROR(INDEX('قرائت کنتور'!A:AZ,MATCH(A379&amp;"-"&amp;Y$1,'قرائت کنتور'!B:B,0),MATCH(L379,'قرائت کنتور'!$1:$1,0)),0)</f>
        <v>0</v>
      </c>
      <c r="Z379" s="188">
        <f>IFERROR(INDEX('قرائت کنتور'!A:AZ,MATCH(A379&amp;"-"&amp;Y$1,'قرائت کنتور'!B:B,0),MATCH(G379,'قرائت کنتور'!$1:$1,0)),0)</f>
        <v>0</v>
      </c>
      <c r="AA379" s="188">
        <f>IFERROR(INDEX('قرائت کنتور'!A:AZ,MATCH(A379&amp;"-"&amp;AA$1,'قرائت کنتور'!B:B,0),MATCH(L379,'قرائت کنتور'!$1:$1,0)),0)</f>
        <v>0</v>
      </c>
      <c r="AB379" s="188">
        <f>IFERROR(INDEX('قرائت کنتور'!A:AZ,MATCH(A379&amp;"-"&amp;AA$1,'قرائت کنتور'!B:B,0),MATCH(G379,'قرائت کنتور'!$1:$1,0)),0)</f>
        <v>0</v>
      </c>
      <c r="AC379" s="265"/>
      <c r="AD379" s="188">
        <f t="shared" si="120"/>
        <v>0</v>
      </c>
      <c r="AE379" s="188">
        <f t="shared" si="121"/>
        <v>0</v>
      </c>
      <c r="AF379" s="188">
        <f t="shared" si="122"/>
        <v>0</v>
      </c>
      <c r="AG379" s="188">
        <f t="shared" si="123"/>
        <v>0</v>
      </c>
      <c r="AH379" s="188">
        <f t="shared" si="124"/>
        <v>0</v>
      </c>
      <c r="AI379" s="188">
        <f t="shared" si="125"/>
        <v>0</v>
      </c>
      <c r="AJ379" s="188" t="str">
        <f t="shared" si="126"/>
        <v>0</v>
      </c>
      <c r="AK379" s="265"/>
      <c r="AL379" s="254" t="str">
        <f t="shared" si="127"/>
        <v>---</v>
      </c>
      <c r="AM379" s="254" t="str">
        <f t="shared" si="128"/>
        <v>---</v>
      </c>
      <c r="AN379" s="265"/>
      <c r="AO379" s="188" t="str">
        <f>IFERROR(INDEX('تعرفه ها'!A:Z,MATCH(P379&amp;"-"&amp;AO$1,'تعرفه ها'!C:C,0),MATCH(F379,'تعرفه ها'!$2:$2,0),1),"---")</f>
        <v>---</v>
      </c>
      <c r="AP379" s="188" t="str">
        <f>IFERROR(INDEX('تعرفه ها'!A:Z,MATCH(P379&amp;"-"&amp;AP$1,'تعرفه ها'!C:C,0),MATCH(F379,'تعرفه ها'!$2:$2,0),1),"---")</f>
        <v>---</v>
      </c>
      <c r="AQ379" s="188" t="str">
        <f>IFERROR(INDEX('تعرفه ها'!A:Z,MATCH(P379&amp;"-"&amp;AQ$1,'تعرفه ها'!C:C,0),MATCH(F379,'تعرفه ها'!$2:$2,0),1),"---")</f>
        <v>---</v>
      </c>
      <c r="AR379" s="188" t="str">
        <f>IFERROR(INDEX('تعرفه ها'!A:Z,MATCH(P379&amp;"-"&amp;AR$1,'تعرفه ها'!C:C,0),MATCH(F379,'تعرفه ها'!$2:$2,0),1),"---")</f>
        <v>---</v>
      </c>
      <c r="AS379" s="265"/>
      <c r="AT379" s="415" t="str">
        <f t="shared" si="129"/>
        <v>---</v>
      </c>
      <c r="AU379" s="415" t="str">
        <f t="shared" si="130"/>
        <v>---</v>
      </c>
      <c r="AV379" s="415" t="str">
        <f t="shared" si="131"/>
        <v>---</v>
      </c>
      <c r="AW379" s="415" t="str">
        <f t="shared" si="132"/>
        <v>---</v>
      </c>
      <c r="AX379" s="415" t="str">
        <f t="shared" si="133"/>
        <v>---</v>
      </c>
      <c r="AY379" s="415" t="str">
        <f>IFERROR(AH379*INDEX('تعرفه ها'!A:Z,MATCH("عوارض برق به ازاء هر کیلووات",'تعرفه ها'!$C:$C,0),MATCH(F379,'تعرفه ها'!$2:$2,0)),"---")</f>
        <v>---</v>
      </c>
      <c r="AZ379" s="415" t="str">
        <f t="shared" si="134"/>
        <v>---</v>
      </c>
      <c r="BA379" s="415" t="str">
        <f>IFERROR(ROUND(((AX379+AY379+AZ379)*INDEX('تعرفه ها'!A:Z,MATCH("هزینه نگهداری و تعمیرات شبکه برق",'تعرفه ها'!$C:$C,0),MATCH(F379,'تعرفه ها'!$2:$2,0))/100),0),"---")</f>
        <v>---</v>
      </c>
      <c r="BB379" s="415">
        <f>IFERROR(IF(P379="دیماندی",ROUND(AJ379*INDEX('تعرفه ها'!A:Z,MATCH(BB$1,'تعرفه ها'!$C:$C,0),MATCH(F379,'تعرفه ها'!$2:$2,0))*J379/30,0),0),"---")</f>
        <v>0</v>
      </c>
      <c r="BC379" s="415"/>
      <c r="BD379" s="54" t="str">
        <f>IFERROR(IF(INDEX('اطلاعات دوره'!A:Z,MATCH(G379,'اطلاعات دوره'!C:C,0),MATCH("برق",'اطلاعات دوره'!$1:$1,0))="دارد",ROUND(AX379*INDEX('تعرفه ها'!A:Z,MATCH("پیک فصلی برق",'تعرفه ها'!$C:$C,0),MATCH(F379,'تعرفه ها'!$2:$2,0))/100,0),0),"---")</f>
        <v>---</v>
      </c>
      <c r="BE379" s="415" t="str">
        <f>IFERROR(ROUND(((AX379+AY379+AZ379+BA379+BB379+BC379+BD379)*INDEX('تعرفه ها'!A:Z,MATCH("مالیات برق",'تعرفه ها'!$C:$C,0),MATCH(F379,'تعرفه ها'!$2:$2,0))/100),0),"---")</f>
        <v>---</v>
      </c>
      <c r="BF379" s="415" t="str">
        <f t="shared" si="135"/>
        <v>---</v>
      </c>
      <c r="BG379" s="415" t="str">
        <f t="shared" si="139"/>
        <v>---</v>
      </c>
      <c r="BH379" s="415" t="str">
        <f t="shared" si="136"/>
        <v>---</v>
      </c>
      <c r="BI379" s="54" t="str">
        <f t="shared" si="137"/>
        <v>---</v>
      </c>
      <c r="BJ379" s="55" t="str">
        <f t="shared" si="138"/>
        <v>---</v>
      </c>
      <c r="BK379" s="262"/>
      <c r="BL379" s="183" t="str">
        <f>IFERROR(IF(INDEX(پرداخت!A:AZ,MATCH(A379&amp;" - "&amp;"برق",پرداخت!$B:$B,0),MATCH(G379,پرداخت!$1:$1,0))="نشده","نشده","شده"),"---")</f>
        <v>---</v>
      </c>
      <c r="BN379" s="257"/>
      <c r="BO379" s="257"/>
      <c r="BP379" s="257"/>
      <c r="BQ379" s="257"/>
      <c r="BR379" s="257"/>
      <c r="BS379" s="257"/>
      <c r="BT379" s="257"/>
      <c r="BU379" s="257"/>
      <c r="BV379" s="257"/>
      <c r="BW379" s="257"/>
      <c r="BX379" s="257"/>
      <c r="BY379" s="257"/>
      <c r="BZ379" s="257"/>
      <c r="CA379" s="257"/>
      <c r="CB379" s="257"/>
      <c r="CC379" s="257"/>
      <c r="CD379" s="257"/>
      <c r="CE379" s="257"/>
      <c r="CF379" s="257"/>
      <c r="CG379" s="257"/>
      <c r="CH379"/>
      <c r="CI379"/>
      <c r="CJ379"/>
      <c r="CK379"/>
    </row>
    <row r="380" spans="1:89" ht="33.75" hidden="1">
      <c r="A380" s="170"/>
      <c r="B380" s="47">
        <f>IFERROR(INDEX('اطلاعات انشعابات شرکتها'!A:BB,MATCH(A380,'اطلاعات انشعابات شرکتها'!A:A,0),MATCH(B$1,'اطلاعات انشعابات شرکتها'!$1:$1,0)),0)</f>
        <v>0</v>
      </c>
      <c r="C380" s="48">
        <f>IFERROR(INDEX('اطلاعات انشعابات شرکتها'!A:BB,MATCH(A380,'اطلاعات انشعابات شرکتها'!A:A,0),MATCH(C$1,'اطلاعات انشعابات شرکتها'!$1:$1,0)),0)</f>
        <v>0</v>
      </c>
      <c r="D380" s="45"/>
      <c r="E380" s="171"/>
      <c r="F380" s="170"/>
      <c r="G380" s="188" t="str">
        <f t="shared" si="117"/>
        <v>/</v>
      </c>
      <c r="H380" s="188">
        <f>IFERROR(INDEX('اطلاعات دوره'!A:Z,MATCH(G380,'اطلاعات دوره'!C:C,0),MATCH(H$1,'اطلاعات دوره'!$1:$1,0)),0)</f>
        <v>0</v>
      </c>
      <c r="I380" s="188">
        <f>IFERROR(INDEX('اطلاعات دوره'!A:Z,MATCH(G380,'اطلاعات دوره'!C:C,0),MATCH(I$1,'اطلاعات دوره'!$1:$1,0)),0)</f>
        <v>0</v>
      </c>
      <c r="J380" s="188">
        <f>IFERROR(INDEX('اطلاعات دوره'!A:Z,MATCH(G380,'اطلاعات دوره'!C:C,0),MATCH(J$1,'اطلاعات دوره'!$1:$1,0)),0)</f>
        <v>0</v>
      </c>
      <c r="K380" s="265"/>
      <c r="L380" s="188" t="str">
        <f>IFERROR(INDEX('اطلاعات دوره'!A:Z,MATCH(G380,'اطلاعات دوره'!C:C,0)-1,MATCH("عنوان",'اطلاعات دوره'!$1:$1,0)),"---")</f>
        <v>---</v>
      </c>
      <c r="M380" s="188" t="str">
        <f t="shared" si="118"/>
        <v>----</v>
      </c>
      <c r="N380" s="188" t="str">
        <f t="shared" si="119"/>
        <v>-/</v>
      </c>
      <c r="O380" s="265"/>
      <c r="P380" s="188">
        <f>IFERROR(INDEX('اطلاعات انشعابات شرکتها'!A:BB,MATCH(A380,'اطلاعات انشعابات شرکتها'!A:A,0),MATCH(P$1,'اطلاعات انشعابات شرکتها'!$1:$1,0)),0)</f>
        <v>0</v>
      </c>
      <c r="Q380" s="188">
        <f>IFERROR(INDEX('اطلاعات انشعابات شرکتها'!A:BB,MATCH(A380,'اطلاعات انشعابات شرکتها'!A:A,0),MATCH(Q$1,'اطلاعات انشعابات شرکتها'!$1:$1,0)),0)</f>
        <v>0</v>
      </c>
      <c r="R380" s="188">
        <f>IFERROR(INDEX('اطلاعات انشعابات شرکتها'!A:BB,MATCH(A380,'اطلاعات انشعابات شرکتها'!A:A,0),MATCH(R$1,'اطلاعات انشعابات شرکتها'!$1:$1,0)),0)</f>
        <v>0</v>
      </c>
      <c r="S380" s="265"/>
      <c r="T380" s="188">
        <f>IFERROR(INDEX('قرائت کنتور'!A:AZ,MATCH(A380&amp;"-"&amp;T$1,'قرائت کنتور'!B:B,0),MATCH(G380,'قرائت کنتور'!$1:$1,0)),0)</f>
        <v>0</v>
      </c>
      <c r="U380" s="188">
        <f>IFERROR(INDEX('قرائت کنتور'!A:AZ,MATCH(A380&amp;"-"&amp;U$1,'قرائت کنتور'!B:B,0),MATCH(L380,'قرائت کنتور'!$1:$1,0)),0)</f>
        <v>0</v>
      </c>
      <c r="V380" s="188">
        <f>IFERROR(INDEX('قرائت کنتور'!A:AZ,MATCH(A380&amp;"-"&amp;U$1,'قرائت کنتور'!B:B,0),MATCH(G380,'قرائت کنتور'!$1:$1,0)),0)</f>
        <v>0</v>
      </c>
      <c r="W380" s="188">
        <f>IFERROR(INDEX('قرائت کنتور'!A:AZ,MATCH(A380&amp;"-"&amp;W$1,'قرائت کنتور'!B:B,0),MATCH(L380,'قرائت کنتور'!$1:$1,0)),0)</f>
        <v>0</v>
      </c>
      <c r="X380" s="188">
        <f>IFERROR(INDEX('قرائت کنتور'!A:AZ,MATCH(A380&amp;"-"&amp;W$1,'قرائت کنتور'!B:B,0),MATCH(G380,'قرائت کنتور'!$1:$1,0)),0)</f>
        <v>0</v>
      </c>
      <c r="Y380" s="188">
        <f>IFERROR(INDEX('قرائت کنتور'!A:AZ,MATCH(A380&amp;"-"&amp;Y$1,'قرائت کنتور'!B:B,0),MATCH(L380,'قرائت کنتور'!$1:$1,0)),0)</f>
        <v>0</v>
      </c>
      <c r="Z380" s="188">
        <f>IFERROR(INDEX('قرائت کنتور'!A:AZ,MATCH(A380&amp;"-"&amp;Y$1,'قرائت کنتور'!B:B,0),MATCH(G380,'قرائت کنتور'!$1:$1,0)),0)</f>
        <v>0</v>
      </c>
      <c r="AA380" s="188">
        <f>IFERROR(INDEX('قرائت کنتور'!A:AZ,MATCH(A380&amp;"-"&amp;AA$1,'قرائت کنتور'!B:B,0),MATCH(L380,'قرائت کنتور'!$1:$1,0)),0)</f>
        <v>0</v>
      </c>
      <c r="AB380" s="188">
        <f>IFERROR(INDEX('قرائت کنتور'!A:AZ,MATCH(A380&amp;"-"&amp;AA$1,'قرائت کنتور'!B:B,0),MATCH(G380,'قرائت کنتور'!$1:$1,0)),0)</f>
        <v>0</v>
      </c>
      <c r="AC380" s="265"/>
      <c r="AD380" s="188">
        <f t="shared" si="120"/>
        <v>0</v>
      </c>
      <c r="AE380" s="188">
        <f t="shared" si="121"/>
        <v>0</v>
      </c>
      <c r="AF380" s="188">
        <f t="shared" si="122"/>
        <v>0</v>
      </c>
      <c r="AG380" s="188">
        <f t="shared" si="123"/>
        <v>0</v>
      </c>
      <c r="AH380" s="188">
        <f t="shared" si="124"/>
        <v>0</v>
      </c>
      <c r="AI380" s="188">
        <f t="shared" si="125"/>
        <v>0</v>
      </c>
      <c r="AJ380" s="188" t="str">
        <f t="shared" si="126"/>
        <v>0</v>
      </c>
      <c r="AK380" s="265"/>
      <c r="AL380" s="254" t="str">
        <f t="shared" si="127"/>
        <v>---</v>
      </c>
      <c r="AM380" s="254" t="str">
        <f t="shared" si="128"/>
        <v>---</v>
      </c>
      <c r="AN380" s="265"/>
      <c r="AO380" s="188" t="str">
        <f>IFERROR(INDEX('تعرفه ها'!A:Z,MATCH(P380&amp;"-"&amp;AO$1,'تعرفه ها'!C:C,0),MATCH(F380,'تعرفه ها'!$2:$2,0),1),"---")</f>
        <v>---</v>
      </c>
      <c r="AP380" s="188" t="str">
        <f>IFERROR(INDEX('تعرفه ها'!A:Z,MATCH(P380&amp;"-"&amp;AP$1,'تعرفه ها'!C:C,0),MATCH(F380,'تعرفه ها'!$2:$2,0),1),"---")</f>
        <v>---</v>
      </c>
      <c r="AQ380" s="188" t="str">
        <f>IFERROR(INDEX('تعرفه ها'!A:Z,MATCH(P380&amp;"-"&amp;AQ$1,'تعرفه ها'!C:C,0),MATCH(F380,'تعرفه ها'!$2:$2,0),1),"---")</f>
        <v>---</v>
      </c>
      <c r="AR380" s="188" t="str">
        <f>IFERROR(INDEX('تعرفه ها'!A:Z,MATCH(P380&amp;"-"&amp;AR$1,'تعرفه ها'!C:C,0),MATCH(F380,'تعرفه ها'!$2:$2,0),1),"---")</f>
        <v>---</v>
      </c>
      <c r="AS380" s="265"/>
      <c r="AT380" s="415" t="str">
        <f t="shared" si="129"/>
        <v>---</v>
      </c>
      <c r="AU380" s="415" t="str">
        <f t="shared" si="130"/>
        <v>---</v>
      </c>
      <c r="AV380" s="415" t="str">
        <f t="shared" si="131"/>
        <v>---</v>
      </c>
      <c r="AW380" s="415" t="str">
        <f t="shared" si="132"/>
        <v>---</v>
      </c>
      <c r="AX380" s="415" t="str">
        <f t="shared" si="133"/>
        <v>---</v>
      </c>
      <c r="AY380" s="415" t="str">
        <f>IFERROR(AH380*INDEX('تعرفه ها'!A:Z,MATCH("عوارض برق به ازاء هر کیلووات",'تعرفه ها'!$C:$C,0),MATCH(F380,'تعرفه ها'!$2:$2,0)),"---")</f>
        <v>---</v>
      </c>
      <c r="AZ380" s="415" t="str">
        <f t="shared" si="134"/>
        <v>---</v>
      </c>
      <c r="BA380" s="415" t="str">
        <f>IFERROR(ROUND(((AX380+AY380+AZ380)*INDEX('تعرفه ها'!A:Z,MATCH("هزینه نگهداری و تعمیرات شبکه برق",'تعرفه ها'!$C:$C,0),MATCH(F380,'تعرفه ها'!$2:$2,0))/100),0),"---")</f>
        <v>---</v>
      </c>
      <c r="BB380" s="415">
        <f>IFERROR(IF(P380="دیماندی",ROUND(AJ380*INDEX('تعرفه ها'!A:Z,MATCH(BB$1,'تعرفه ها'!$C:$C,0),MATCH(F380,'تعرفه ها'!$2:$2,0))*J380/30,0),0),"---")</f>
        <v>0</v>
      </c>
      <c r="BC380" s="415"/>
      <c r="BD380" s="54" t="str">
        <f>IFERROR(IF(INDEX('اطلاعات دوره'!A:Z,MATCH(G380,'اطلاعات دوره'!C:C,0),MATCH("برق",'اطلاعات دوره'!$1:$1,0))="دارد",ROUND(AX380*INDEX('تعرفه ها'!A:Z,MATCH("پیک فصلی برق",'تعرفه ها'!$C:$C,0),MATCH(F380,'تعرفه ها'!$2:$2,0))/100,0),0),"---")</f>
        <v>---</v>
      </c>
      <c r="BE380" s="415" t="str">
        <f>IFERROR(ROUND(((AX380+AY380+AZ380+BA380+BB380+BC380+BD380)*INDEX('تعرفه ها'!A:Z,MATCH("مالیات برق",'تعرفه ها'!$C:$C,0),MATCH(F380,'تعرفه ها'!$2:$2,0))/100),0),"---")</f>
        <v>---</v>
      </c>
      <c r="BF380" s="415" t="str">
        <f t="shared" si="135"/>
        <v>---</v>
      </c>
      <c r="BG380" s="415" t="str">
        <f t="shared" si="139"/>
        <v>---</v>
      </c>
      <c r="BH380" s="415" t="str">
        <f t="shared" si="136"/>
        <v>---</v>
      </c>
      <c r="BI380" s="54" t="str">
        <f t="shared" si="137"/>
        <v>---</v>
      </c>
      <c r="BJ380" s="55" t="str">
        <f t="shared" si="138"/>
        <v>---</v>
      </c>
      <c r="BK380" s="262"/>
      <c r="BL380" s="183" t="str">
        <f>IFERROR(IF(INDEX(پرداخت!A:AZ,MATCH(A380&amp;" - "&amp;"برق",پرداخت!$B:$B,0),MATCH(G380,پرداخت!$1:$1,0))="نشده","نشده","شده"),"---")</f>
        <v>---</v>
      </c>
      <c r="BN380" s="257"/>
      <c r="BO380" s="257"/>
      <c r="BP380" s="257"/>
      <c r="BQ380" s="257"/>
      <c r="BR380" s="257"/>
      <c r="BS380" s="257"/>
      <c r="BT380" s="257"/>
      <c r="BU380" s="257"/>
      <c r="BV380" s="257"/>
      <c r="BW380" s="257"/>
      <c r="BX380" s="257"/>
      <c r="BY380" s="257"/>
      <c r="BZ380" s="257"/>
      <c r="CA380" s="257"/>
      <c r="CB380" s="257"/>
      <c r="CC380" s="257"/>
      <c r="CD380" s="257"/>
      <c r="CE380" s="257"/>
      <c r="CF380" s="257"/>
      <c r="CG380" s="257"/>
      <c r="CH380"/>
      <c r="CI380"/>
      <c r="CJ380"/>
      <c r="CK380"/>
    </row>
    <row r="381" spans="1:89" ht="33.75" hidden="1">
      <c r="A381" s="170"/>
      <c r="B381" s="47">
        <f>IFERROR(INDEX('اطلاعات انشعابات شرکتها'!A:BB,MATCH(A381,'اطلاعات انشعابات شرکتها'!A:A,0),MATCH(B$1,'اطلاعات انشعابات شرکتها'!$1:$1,0)),0)</f>
        <v>0</v>
      </c>
      <c r="C381" s="48">
        <f>IFERROR(INDEX('اطلاعات انشعابات شرکتها'!A:BB,MATCH(A381,'اطلاعات انشعابات شرکتها'!A:A,0),MATCH(C$1,'اطلاعات انشعابات شرکتها'!$1:$1,0)),0)</f>
        <v>0</v>
      </c>
      <c r="D381" s="45"/>
      <c r="E381" s="171"/>
      <c r="F381" s="170"/>
      <c r="G381" s="188" t="str">
        <f t="shared" si="117"/>
        <v>/</v>
      </c>
      <c r="H381" s="188">
        <f>IFERROR(INDEX('اطلاعات دوره'!A:Z,MATCH(G381,'اطلاعات دوره'!C:C,0),MATCH(H$1,'اطلاعات دوره'!$1:$1,0)),0)</f>
        <v>0</v>
      </c>
      <c r="I381" s="188">
        <f>IFERROR(INDEX('اطلاعات دوره'!A:Z,MATCH(G381,'اطلاعات دوره'!C:C,0),MATCH(I$1,'اطلاعات دوره'!$1:$1,0)),0)</f>
        <v>0</v>
      </c>
      <c r="J381" s="188">
        <f>IFERROR(INDEX('اطلاعات دوره'!A:Z,MATCH(G381,'اطلاعات دوره'!C:C,0),MATCH(J$1,'اطلاعات دوره'!$1:$1,0)),0)</f>
        <v>0</v>
      </c>
      <c r="K381" s="265"/>
      <c r="L381" s="188" t="str">
        <f>IFERROR(INDEX('اطلاعات دوره'!A:Z,MATCH(G381,'اطلاعات دوره'!C:C,0)-1,MATCH("عنوان",'اطلاعات دوره'!$1:$1,0)),"---")</f>
        <v>---</v>
      </c>
      <c r="M381" s="188" t="str">
        <f t="shared" si="118"/>
        <v>----</v>
      </c>
      <c r="N381" s="188" t="str">
        <f t="shared" si="119"/>
        <v>-/</v>
      </c>
      <c r="O381" s="265"/>
      <c r="P381" s="188">
        <f>IFERROR(INDEX('اطلاعات انشعابات شرکتها'!A:BB,MATCH(A381,'اطلاعات انشعابات شرکتها'!A:A,0),MATCH(P$1,'اطلاعات انشعابات شرکتها'!$1:$1,0)),0)</f>
        <v>0</v>
      </c>
      <c r="Q381" s="188">
        <f>IFERROR(INDEX('اطلاعات انشعابات شرکتها'!A:BB,MATCH(A381,'اطلاعات انشعابات شرکتها'!A:A,0),MATCH(Q$1,'اطلاعات انشعابات شرکتها'!$1:$1,0)),0)</f>
        <v>0</v>
      </c>
      <c r="R381" s="188">
        <f>IFERROR(INDEX('اطلاعات انشعابات شرکتها'!A:BB,MATCH(A381,'اطلاعات انشعابات شرکتها'!A:A,0),MATCH(R$1,'اطلاعات انشعابات شرکتها'!$1:$1,0)),0)</f>
        <v>0</v>
      </c>
      <c r="S381" s="265"/>
      <c r="T381" s="188">
        <f>IFERROR(INDEX('قرائت کنتور'!A:AZ,MATCH(A381&amp;"-"&amp;T$1,'قرائت کنتور'!B:B,0),MATCH(G381,'قرائت کنتور'!$1:$1,0)),0)</f>
        <v>0</v>
      </c>
      <c r="U381" s="188">
        <f>IFERROR(INDEX('قرائت کنتور'!A:AZ,MATCH(A381&amp;"-"&amp;U$1,'قرائت کنتور'!B:B,0),MATCH(L381,'قرائت کنتور'!$1:$1,0)),0)</f>
        <v>0</v>
      </c>
      <c r="V381" s="188">
        <f>IFERROR(INDEX('قرائت کنتور'!A:AZ,MATCH(A381&amp;"-"&amp;U$1,'قرائت کنتور'!B:B,0),MATCH(G381,'قرائت کنتور'!$1:$1,0)),0)</f>
        <v>0</v>
      </c>
      <c r="W381" s="188">
        <f>IFERROR(INDEX('قرائت کنتور'!A:AZ,MATCH(A381&amp;"-"&amp;W$1,'قرائت کنتور'!B:B,0),MATCH(L381,'قرائت کنتور'!$1:$1,0)),0)</f>
        <v>0</v>
      </c>
      <c r="X381" s="188">
        <f>IFERROR(INDEX('قرائت کنتور'!A:AZ,MATCH(A381&amp;"-"&amp;W$1,'قرائت کنتور'!B:B,0),MATCH(G381,'قرائت کنتور'!$1:$1,0)),0)</f>
        <v>0</v>
      </c>
      <c r="Y381" s="188">
        <f>IFERROR(INDEX('قرائت کنتور'!A:AZ,MATCH(A381&amp;"-"&amp;Y$1,'قرائت کنتور'!B:B,0),MATCH(L381,'قرائت کنتور'!$1:$1,0)),0)</f>
        <v>0</v>
      </c>
      <c r="Z381" s="188">
        <f>IFERROR(INDEX('قرائت کنتور'!A:AZ,MATCH(A381&amp;"-"&amp;Y$1,'قرائت کنتور'!B:B,0),MATCH(G381,'قرائت کنتور'!$1:$1,0)),0)</f>
        <v>0</v>
      </c>
      <c r="AA381" s="188">
        <f>IFERROR(INDEX('قرائت کنتور'!A:AZ,MATCH(A381&amp;"-"&amp;AA$1,'قرائت کنتور'!B:B,0),MATCH(L381,'قرائت کنتور'!$1:$1,0)),0)</f>
        <v>0</v>
      </c>
      <c r="AB381" s="188">
        <f>IFERROR(INDEX('قرائت کنتور'!A:AZ,MATCH(A381&amp;"-"&amp;AA$1,'قرائت کنتور'!B:B,0),MATCH(G381,'قرائت کنتور'!$1:$1,0)),0)</f>
        <v>0</v>
      </c>
      <c r="AC381" s="265"/>
      <c r="AD381" s="188">
        <f t="shared" si="120"/>
        <v>0</v>
      </c>
      <c r="AE381" s="188">
        <f t="shared" si="121"/>
        <v>0</v>
      </c>
      <c r="AF381" s="188">
        <f t="shared" si="122"/>
        <v>0</v>
      </c>
      <c r="AG381" s="188">
        <f t="shared" si="123"/>
        <v>0</v>
      </c>
      <c r="AH381" s="188">
        <f t="shared" si="124"/>
        <v>0</v>
      </c>
      <c r="AI381" s="188">
        <f t="shared" si="125"/>
        <v>0</v>
      </c>
      <c r="AJ381" s="188" t="str">
        <f t="shared" si="126"/>
        <v>0</v>
      </c>
      <c r="AK381" s="265"/>
      <c r="AL381" s="254" t="str">
        <f t="shared" si="127"/>
        <v>---</v>
      </c>
      <c r="AM381" s="254" t="str">
        <f t="shared" si="128"/>
        <v>---</v>
      </c>
      <c r="AN381" s="265"/>
      <c r="AO381" s="188" t="str">
        <f>IFERROR(INDEX('تعرفه ها'!A:Z,MATCH(P381&amp;"-"&amp;AO$1,'تعرفه ها'!C:C,0),MATCH(F381,'تعرفه ها'!$2:$2,0),1),"---")</f>
        <v>---</v>
      </c>
      <c r="AP381" s="188" t="str">
        <f>IFERROR(INDEX('تعرفه ها'!A:Z,MATCH(P381&amp;"-"&amp;AP$1,'تعرفه ها'!C:C,0),MATCH(F381,'تعرفه ها'!$2:$2,0),1),"---")</f>
        <v>---</v>
      </c>
      <c r="AQ381" s="188" t="str">
        <f>IFERROR(INDEX('تعرفه ها'!A:Z,MATCH(P381&amp;"-"&amp;AQ$1,'تعرفه ها'!C:C,0),MATCH(F381,'تعرفه ها'!$2:$2,0),1),"---")</f>
        <v>---</v>
      </c>
      <c r="AR381" s="188" t="str">
        <f>IFERROR(INDEX('تعرفه ها'!A:Z,MATCH(P381&amp;"-"&amp;AR$1,'تعرفه ها'!C:C,0),MATCH(F381,'تعرفه ها'!$2:$2,0),1),"---")</f>
        <v>---</v>
      </c>
      <c r="AS381" s="265"/>
      <c r="AT381" s="415" t="str">
        <f t="shared" si="129"/>
        <v>---</v>
      </c>
      <c r="AU381" s="415" t="str">
        <f t="shared" si="130"/>
        <v>---</v>
      </c>
      <c r="AV381" s="415" t="str">
        <f t="shared" si="131"/>
        <v>---</v>
      </c>
      <c r="AW381" s="415" t="str">
        <f t="shared" si="132"/>
        <v>---</v>
      </c>
      <c r="AX381" s="415" t="str">
        <f t="shared" si="133"/>
        <v>---</v>
      </c>
      <c r="AY381" s="415" t="str">
        <f>IFERROR(AH381*INDEX('تعرفه ها'!A:Z,MATCH("عوارض برق به ازاء هر کیلووات",'تعرفه ها'!$C:$C,0),MATCH(F381,'تعرفه ها'!$2:$2,0)),"---")</f>
        <v>---</v>
      </c>
      <c r="AZ381" s="415" t="str">
        <f t="shared" si="134"/>
        <v>---</v>
      </c>
      <c r="BA381" s="415" t="str">
        <f>IFERROR(ROUND(((AX381+AY381+AZ381)*INDEX('تعرفه ها'!A:Z,MATCH("هزینه نگهداری و تعمیرات شبکه برق",'تعرفه ها'!$C:$C,0),MATCH(F381,'تعرفه ها'!$2:$2,0))/100),0),"---")</f>
        <v>---</v>
      </c>
      <c r="BB381" s="415">
        <f>IFERROR(IF(P381="دیماندی",ROUND(AJ381*INDEX('تعرفه ها'!A:Z,MATCH(BB$1,'تعرفه ها'!$C:$C,0),MATCH(F381,'تعرفه ها'!$2:$2,0))*J381/30,0),0),"---")</f>
        <v>0</v>
      </c>
      <c r="BC381" s="415"/>
      <c r="BD381" s="54" t="str">
        <f>IFERROR(IF(INDEX('اطلاعات دوره'!A:Z,MATCH(G381,'اطلاعات دوره'!C:C,0),MATCH("برق",'اطلاعات دوره'!$1:$1,0))="دارد",ROUND(AX381*INDEX('تعرفه ها'!A:Z,MATCH("پیک فصلی برق",'تعرفه ها'!$C:$C,0),MATCH(F381,'تعرفه ها'!$2:$2,0))/100,0),0),"---")</f>
        <v>---</v>
      </c>
      <c r="BE381" s="415" t="str">
        <f>IFERROR(ROUND(((AX381+AY381+AZ381+BA381+BB381+BC381+BD381)*INDEX('تعرفه ها'!A:Z,MATCH("مالیات برق",'تعرفه ها'!$C:$C,0),MATCH(F381,'تعرفه ها'!$2:$2,0))/100),0),"---")</f>
        <v>---</v>
      </c>
      <c r="BF381" s="415" t="str">
        <f t="shared" si="135"/>
        <v>---</v>
      </c>
      <c r="BG381" s="415" t="str">
        <f t="shared" si="139"/>
        <v>---</v>
      </c>
      <c r="BH381" s="415" t="str">
        <f t="shared" si="136"/>
        <v>---</v>
      </c>
      <c r="BI381" s="54" t="str">
        <f t="shared" si="137"/>
        <v>---</v>
      </c>
      <c r="BJ381" s="55" t="str">
        <f t="shared" si="138"/>
        <v>---</v>
      </c>
      <c r="BK381" s="262"/>
      <c r="BL381" s="183" t="str">
        <f>IFERROR(IF(INDEX(پرداخت!A:AZ,MATCH(A381&amp;" - "&amp;"برق",پرداخت!$B:$B,0),MATCH(G381,پرداخت!$1:$1,0))="نشده","نشده","شده"),"---")</f>
        <v>---</v>
      </c>
      <c r="BN381" s="257"/>
      <c r="BO381" s="257"/>
      <c r="BP381" s="257"/>
      <c r="BQ381" s="257"/>
      <c r="BR381" s="257"/>
      <c r="BS381" s="257"/>
      <c r="BT381" s="257"/>
      <c r="BU381" s="257"/>
      <c r="BV381" s="257"/>
      <c r="BW381" s="257"/>
      <c r="BX381" s="257"/>
      <c r="BY381" s="257"/>
      <c r="BZ381" s="257"/>
      <c r="CA381" s="257"/>
      <c r="CB381" s="257"/>
      <c r="CC381" s="257"/>
      <c r="CD381" s="257"/>
      <c r="CE381" s="257"/>
      <c r="CF381" s="257"/>
      <c r="CG381" s="257"/>
      <c r="CH381"/>
      <c r="CI381"/>
      <c r="CJ381"/>
      <c r="CK381"/>
    </row>
    <row r="382" spans="1:89" ht="33.75" hidden="1">
      <c r="A382" s="170"/>
      <c r="B382" s="47">
        <f>IFERROR(INDEX('اطلاعات انشعابات شرکتها'!A:BB,MATCH(A382,'اطلاعات انشعابات شرکتها'!A:A,0),MATCH(B$1,'اطلاعات انشعابات شرکتها'!$1:$1,0)),0)</f>
        <v>0</v>
      </c>
      <c r="C382" s="48">
        <f>IFERROR(INDEX('اطلاعات انشعابات شرکتها'!A:BB,MATCH(A382,'اطلاعات انشعابات شرکتها'!A:A,0),MATCH(C$1,'اطلاعات انشعابات شرکتها'!$1:$1,0)),0)</f>
        <v>0</v>
      </c>
      <c r="D382" s="45"/>
      <c r="E382" s="171"/>
      <c r="F382" s="170"/>
      <c r="G382" s="188" t="str">
        <f t="shared" si="117"/>
        <v>/</v>
      </c>
      <c r="H382" s="188">
        <f>IFERROR(INDEX('اطلاعات دوره'!A:Z,MATCH(G382,'اطلاعات دوره'!C:C,0),MATCH(H$1,'اطلاعات دوره'!$1:$1,0)),0)</f>
        <v>0</v>
      </c>
      <c r="I382" s="188">
        <f>IFERROR(INDEX('اطلاعات دوره'!A:Z,MATCH(G382,'اطلاعات دوره'!C:C,0),MATCH(I$1,'اطلاعات دوره'!$1:$1,0)),0)</f>
        <v>0</v>
      </c>
      <c r="J382" s="188">
        <f>IFERROR(INDEX('اطلاعات دوره'!A:Z,MATCH(G382,'اطلاعات دوره'!C:C,0),MATCH(J$1,'اطلاعات دوره'!$1:$1,0)),0)</f>
        <v>0</v>
      </c>
      <c r="K382" s="265"/>
      <c r="L382" s="188" t="str">
        <f>IFERROR(INDEX('اطلاعات دوره'!A:Z,MATCH(G382,'اطلاعات دوره'!C:C,0)-1,MATCH("عنوان",'اطلاعات دوره'!$1:$1,0)),"---")</f>
        <v>---</v>
      </c>
      <c r="M382" s="188" t="str">
        <f t="shared" si="118"/>
        <v>----</v>
      </c>
      <c r="N382" s="188" t="str">
        <f t="shared" si="119"/>
        <v>-/</v>
      </c>
      <c r="O382" s="265"/>
      <c r="P382" s="188">
        <f>IFERROR(INDEX('اطلاعات انشعابات شرکتها'!A:BB,MATCH(A382,'اطلاعات انشعابات شرکتها'!A:A,0),MATCH(P$1,'اطلاعات انشعابات شرکتها'!$1:$1,0)),0)</f>
        <v>0</v>
      </c>
      <c r="Q382" s="188">
        <f>IFERROR(INDEX('اطلاعات انشعابات شرکتها'!A:BB,MATCH(A382,'اطلاعات انشعابات شرکتها'!A:A,0),MATCH(Q$1,'اطلاعات انشعابات شرکتها'!$1:$1,0)),0)</f>
        <v>0</v>
      </c>
      <c r="R382" s="188">
        <f>IFERROR(INDEX('اطلاعات انشعابات شرکتها'!A:BB,MATCH(A382,'اطلاعات انشعابات شرکتها'!A:A,0),MATCH(R$1,'اطلاعات انشعابات شرکتها'!$1:$1,0)),0)</f>
        <v>0</v>
      </c>
      <c r="S382" s="265"/>
      <c r="T382" s="188">
        <f>IFERROR(INDEX('قرائت کنتور'!A:AZ,MATCH(A382&amp;"-"&amp;T$1,'قرائت کنتور'!B:B,0),MATCH(G382,'قرائت کنتور'!$1:$1,0)),0)</f>
        <v>0</v>
      </c>
      <c r="U382" s="188">
        <f>IFERROR(INDEX('قرائت کنتور'!A:AZ,MATCH(A382&amp;"-"&amp;U$1,'قرائت کنتور'!B:B,0),MATCH(L382,'قرائت کنتور'!$1:$1,0)),0)</f>
        <v>0</v>
      </c>
      <c r="V382" s="188">
        <f>IFERROR(INDEX('قرائت کنتور'!A:AZ,MATCH(A382&amp;"-"&amp;U$1,'قرائت کنتور'!B:B,0),MATCH(G382,'قرائت کنتور'!$1:$1,0)),0)</f>
        <v>0</v>
      </c>
      <c r="W382" s="188">
        <f>IFERROR(INDEX('قرائت کنتور'!A:AZ,MATCH(A382&amp;"-"&amp;W$1,'قرائت کنتور'!B:B,0),MATCH(L382,'قرائت کنتور'!$1:$1,0)),0)</f>
        <v>0</v>
      </c>
      <c r="X382" s="188">
        <f>IFERROR(INDEX('قرائت کنتور'!A:AZ,MATCH(A382&amp;"-"&amp;W$1,'قرائت کنتور'!B:B,0),MATCH(G382,'قرائت کنتور'!$1:$1,0)),0)</f>
        <v>0</v>
      </c>
      <c r="Y382" s="188">
        <f>IFERROR(INDEX('قرائت کنتور'!A:AZ,MATCH(A382&amp;"-"&amp;Y$1,'قرائت کنتور'!B:B,0),MATCH(L382,'قرائت کنتور'!$1:$1,0)),0)</f>
        <v>0</v>
      </c>
      <c r="Z382" s="188">
        <f>IFERROR(INDEX('قرائت کنتور'!A:AZ,MATCH(A382&amp;"-"&amp;Y$1,'قرائت کنتور'!B:B,0),MATCH(G382,'قرائت کنتور'!$1:$1,0)),0)</f>
        <v>0</v>
      </c>
      <c r="AA382" s="188">
        <f>IFERROR(INDEX('قرائت کنتور'!A:AZ,MATCH(A382&amp;"-"&amp;AA$1,'قرائت کنتور'!B:B,0),MATCH(L382,'قرائت کنتور'!$1:$1,0)),0)</f>
        <v>0</v>
      </c>
      <c r="AB382" s="188">
        <f>IFERROR(INDEX('قرائت کنتور'!A:AZ,MATCH(A382&amp;"-"&amp;AA$1,'قرائت کنتور'!B:B,0),MATCH(G382,'قرائت کنتور'!$1:$1,0)),0)</f>
        <v>0</v>
      </c>
      <c r="AC382" s="265"/>
      <c r="AD382" s="188">
        <f t="shared" si="120"/>
        <v>0</v>
      </c>
      <c r="AE382" s="188">
        <f t="shared" si="121"/>
        <v>0</v>
      </c>
      <c r="AF382" s="188">
        <f t="shared" si="122"/>
        <v>0</v>
      </c>
      <c r="AG382" s="188">
        <f t="shared" si="123"/>
        <v>0</v>
      </c>
      <c r="AH382" s="188">
        <f t="shared" si="124"/>
        <v>0</v>
      </c>
      <c r="AI382" s="188">
        <f t="shared" si="125"/>
        <v>0</v>
      </c>
      <c r="AJ382" s="188" t="str">
        <f t="shared" si="126"/>
        <v>0</v>
      </c>
      <c r="AK382" s="265"/>
      <c r="AL382" s="254" t="str">
        <f t="shared" si="127"/>
        <v>---</v>
      </c>
      <c r="AM382" s="254" t="str">
        <f t="shared" si="128"/>
        <v>---</v>
      </c>
      <c r="AN382" s="265"/>
      <c r="AO382" s="188" t="str">
        <f>IFERROR(INDEX('تعرفه ها'!A:Z,MATCH(P382&amp;"-"&amp;AO$1,'تعرفه ها'!C:C,0),MATCH(F382,'تعرفه ها'!$2:$2,0),1),"---")</f>
        <v>---</v>
      </c>
      <c r="AP382" s="188" t="str">
        <f>IFERROR(INDEX('تعرفه ها'!A:Z,MATCH(P382&amp;"-"&amp;AP$1,'تعرفه ها'!C:C,0),MATCH(F382,'تعرفه ها'!$2:$2,0),1),"---")</f>
        <v>---</v>
      </c>
      <c r="AQ382" s="188" t="str">
        <f>IFERROR(INDEX('تعرفه ها'!A:Z,MATCH(P382&amp;"-"&amp;AQ$1,'تعرفه ها'!C:C,0),MATCH(F382,'تعرفه ها'!$2:$2,0),1),"---")</f>
        <v>---</v>
      </c>
      <c r="AR382" s="188" t="str">
        <f>IFERROR(INDEX('تعرفه ها'!A:Z,MATCH(P382&amp;"-"&amp;AR$1,'تعرفه ها'!C:C,0),MATCH(F382,'تعرفه ها'!$2:$2,0),1),"---")</f>
        <v>---</v>
      </c>
      <c r="AS382" s="265"/>
      <c r="AT382" s="415" t="str">
        <f t="shared" si="129"/>
        <v>---</v>
      </c>
      <c r="AU382" s="415" t="str">
        <f t="shared" si="130"/>
        <v>---</v>
      </c>
      <c r="AV382" s="415" t="str">
        <f t="shared" si="131"/>
        <v>---</v>
      </c>
      <c r="AW382" s="415" t="str">
        <f t="shared" si="132"/>
        <v>---</v>
      </c>
      <c r="AX382" s="415" t="str">
        <f t="shared" si="133"/>
        <v>---</v>
      </c>
      <c r="AY382" s="415" t="str">
        <f>IFERROR(AH382*INDEX('تعرفه ها'!A:Z,MATCH("عوارض برق به ازاء هر کیلووات",'تعرفه ها'!$C:$C,0),MATCH(F382,'تعرفه ها'!$2:$2,0)),"---")</f>
        <v>---</v>
      </c>
      <c r="AZ382" s="415" t="str">
        <f t="shared" si="134"/>
        <v>---</v>
      </c>
      <c r="BA382" s="415" t="str">
        <f>IFERROR(ROUND(((AX382+AY382+AZ382)*INDEX('تعرفه ها'!A:Z,MATCH("هزینه نگهداری و تعمیرات شبکه برق",'تعرفه ها'!$C:$C,0),MATCH(F382,'تعرفه ها'!$2:$2,0))/100),0),"---")</f>
        <v>---</v>
      </c>
      <c r="BB382" s="415">
        <f>IFERROR(IF(P382="دیماندی",ROUND(AJ382*INDEX('تعرفه ها'!A:Z,MATCH(BB$1,'تعرفه ها'!$C:$C,0),MATCH(F382,'تعرفه ها'!$2:$2,0))*J382/30,0),0),"---")</f>
        <v>0</v>
      </c>
      <c r="BC382" s="415"/>
      <c r="BD382" s="54" t="str">
        <f>IFERROR(IF(INDEX('اطلاعات دوره'!A:Z,MATCH(G382,'اطلاعات دوره'!C:C,0),MATCH("برق",'اطلاعات دوره'!$1:$1,0))="دارد",ROUND(AX382*INDEX('تعرفه ها'!A:Z,MATCH("پیک فصلی برق",'تعرفه ها'!$C:$C,0),MATCH(F382,'تعرفه ها'!$2:$2,0))/100,0),0),"---")</f>
        <v>---</v>
      </c>
      <c r="BE382" s="415" t="str">
        <f>IFERROR(ROUND(((AX382+AY382+AZ382+BA382+BB382+BC382+BD382)*INDEX('تعرفه ها'!A:Z,MATCH("مالیات برق",'تعرفه ها'!$C:$C,0),MATCH(F382,'تعرفه ها'!$2:$2,0))/100),0),"---")</f>
        <v>---</v>
      </c>
      <c r="BF382" s="415" t="str">
        <f t="shared" si="135"/>
        <v>---</v>
      </c>
      <c r="BG382" s="415" t="str">
        <f t="shared" si="139"/>
        <v>---</v>
      </c>
      <c r="BH382" s="415" t="str">
        <f t="shared" si="136"/>
        <v>---</v>
      </c>
      <c r="BI382" s="54" t="str">
        <f t="shared" si="137"/>
        <v>---</v>
      </c>
      <c r="BJ382" s="55" t="str">
        <f t="shared" si="138"/>
        <v>---</v>
      </c>
      <c r="BK382" s="262"/>
      <c r="BL382" s="183" t="str">
        <f>IFERROR(IF(INDEX(پرداخت!A:AZ,MATCH(A382&amp;" - "&amp;"برق",پرداخت!$B:$B,0),MATCH(G382,پرداخت!$1:$1,0))="نشده","نشده","شده"),"---")</f>
        <v>---</v>
      </c>
      <c r="BN382" s="257"/>
      <c r="BO382" s="257"/>
      <c r="BP382" s="257"/>
      <c r="BQ382" s="257"/>
      <c r="BR382" s="257"/>
      <c r="BS382" s="257"/>
      <c r="BT382" s="257"/>
      <c r="BU382" s="257"/>
      <c r="BV382" s="257"/>
      <c r="BW382" s="257"/>
      <c r="BX382" s="257"/>
      <c r="BY382" s="257"/>
      <c r="BZ382" s="257"/>
      <c r="CA382" s="257"/>
      <c r="CB382" s="257"/>
      <c r="CC382" s="257"/>
      <c r="CD382" s="257"/>
      <c r="CE382" s="257"/>
      <c r="CF382" s="257"/>
      <c r="CG382" s="257"/>
      <c r="CH382"/>
      <c r="CI382"/>
      <c r="CJ382"/>
      <c r="CK382"/>
    </row>
    <row r="383" spans="1:89" ht="33.75" hidden="1">
      <c r="A383" s="170"/>
      <c r="B383" s="47">
        <f>IFERROR(INDEX('اطلاعات انشعابات شرکتها'!A:BB,MATCH(A383,'اطلاعات انشعابات شرکتها'!A:A,0),MATCH(B$1,'اطلاعات انشعابات شرکتها'!$1:$1,0)),0)</f>
        <v>0</v>
      </c>
      <c r="C383" s="48">
        <f>IFERROR(INDEX('اطلاعات انشعابات شرکتها'!A:BB,MATCH(A383,'اطلاعات انشعابات شرکتها'!A:A,0),MATCH(C$1,'اطلاعات انشعابات شرکتها'!$1:$1,0)),0)</f>
        <v>0</v>
      </c>
      <c r="D383" s="45"/>
      <c r="E383" s="171"/>
      <c r="F383" s="170"/>
      <c r="G383" s="188" t="str">
        <f t="shared" si="117"/>
        <v>/</v>
      </c>
      <c r="H383" s="188">
        <f>IFERROR(INDEX('اطلاعات دوره'!A:Z,MATCH(G383,'اطلاعات دوره'!C:C,0),MATCH(H$1,'اطلاعات دوره'!$1:$1,0)),0)</f>
        <v>0</v>
      </c>
      <c r="I383" s="188">
        <f>IFERROR(INDEX('اطلاعات دوره'!A:Z,MATCH(G383,'اطلاعات دوره'!C:C,0),MATCH(I$1,'اطلاعات دوره'!$1:$1,0)),0)</f>
        <v>0</v>
      </c>
      <c r="J383" s="188">
        <f>IFERROR(INDEX('اطلاعات دوره'!A:Z,MATCH(G383,'اطلاعات دوره'!C:C,0),MATCH(J$1,'اطلاعات دوره'!$1:$1,0)),0)</f>
        <v>0</v>
      </c>
      <c r="K383" s="265"/>
      <c r="L383" s="188" t="str">
        <f>IFERROR(INDEX('اطلاعات دوره'!A:Z,MATCH(G383,'اطلاعات دوره'!C:C,0)-1,MATCH("عنوان",'اطلاعات دوره'!$1:$1,0)),"---")</f>
        <v>---</v>
      </c>
      <c r="M383" s="188" t="str">
        <f t="shared" si="118"/>
        <v>----</v>
      </c>
      <c r="N383" s="188" t="str">
        <f t="shared" si="119"/>
        <v>-/</v>
      </c>
      <c r="O383" s="265"/>
      <c r="P383" s="188">
        <f>IFERROR(INDEX('اطلاعات انشعابات شرکتها'!A:BB,MATCH(A383,'اطلاعات انشعابات شرکتها'!A:A,0),MATCH(P$1,'اطلاعات انشعابات شرکتها'!$1:$1,0)),0)</f>
        <v>0</v>
      </c>
      <c r="Q383" s="188">
        <f>IFERROR(INDEX('اطلاعات انشعابات شرکتها'!A:BB,MATCH(A383,'اطلاعات انشعابات شرکتها'!A:A,0),MATCH(Q$1,'اطلاعات انشعابات شرکتها'!$1:$1,0)),0)</f>
        <v>0</v>
      </c>
      <c r="R383" s="188">
        <f>IFERROR(INDEX('اطلاعات انشعابات شرکتها'!A:BB,MATCH(A383,'اطلاعات انشعابات شرکتها'!A:A,0),MATCH(R$1,'اطلاعات انشعابات شرکتها'!$1:$1,0)),0)</f>
        <v>0</v>
      </c>
      <c r="S383" s="265"/>
      <c r="T383" s="188">
        <f>IFERROR(INDEX('قرائت کنتور'!A:AZ,MATCH(A383&amp;"-"&amp;T$1,'قرائت کنتور'!B:B,0),MATCH(G383,'قرائت کنتور'!$1:$1,0)),0)</f>
        <v>0</v>
      </c>
      <c r="U383" s="188">
        <f>IFERROR(INDEX('قرائت کنتور'!A:AZ,MATCH(A383&amp;"-"&amp;U$1,'قرائت کنتور'!B:B,0),MATCH(L383,'قرائت کنتور'!$1:$1,0)),0)</f>
        <v>0</v>
      </c>
      <c r="V383" s="188">
        <f>IFERROR(INDEX('قرائت کنتور'!A:AZ,MATCH(A383&amp;"-"&amp;U$1,'قرائت کنتور'!B:B,0),MATCH(G383,'قرائت کنتور'!$1:$1,0)),0)</f>
        <v>0</v>
      </c>
      <c r="W383" s="188">
        <f>IFERROR(INDEX('قرائت کنتور'!A:AZ,MATCH(A383&amp;"-"&amp;W$1,'قرائت کنتور'!B:B,0),MATCH(L383,'قرائت کنتور'!$1:$1,0)),0)</f>
        <v>0</v>
      </c>
      <c r="X383" s="188">
        <f>IFERROR(INDEX('قرائت کنتور'!A:AZ,MATCH(A383&amp;"-"&amp;W$1,'قرائت کنتور'!B:B,0),MATCH(G383,'قرائت کنتور'!$1:$1,0)),0)</f>
        <v>0</v>
      </c>
      <c r="Y383" s="188">
        <f>IFERROR(INDEX('قرائت کنتور'!A:AZ,MATCH(A383&amp;"-"&amp;Y$1,'قرائت کنتور'!B:B,0),MATCH(L383,'قرائت کنتور'!$1:$1,0)),0)</f>
        <v>0</v>
      </c>
      <c r="Z383" s="188">
        <f>IFERROR(INDEX('قرائت کنتور'!A:AZ,MATCH(A383&amp;"-"&amp;Y$1,'قرائت کنتور'!B:B,0),MATCH(G383,'قرائت کنتور'!$1:$1,0)),0)</f>
        <v>0</v>
      </c>
      <c r="AA383" s="188">
        <f>IFERROR(INDEX('قرائت کنتور'!A:AZ,MATCH(A383&amp;"-"&amp;AA$1,'قرائت کنتور'!B:B,0),MATCH(L383,'قرائت کنتور'!$1:$1,0)),0)</f>
        <v>0</v>
      </c>
      <c r="AB383" s="188">
        <f>IFERROR(INDEX('قرائت کنتور'!A:AZ,MATCH(A383&amp;"-"&amp;AA$1,'قرائت کنتور'!B:B,0),MATCH(G383,'قرائت کنتور'!$1:$1,0)),0)</f>
        <v>0</v>
      </c>
      <c r="AC383" s="265"/>
      <c r="AD383" s="188">
        <f t="shared" si="120"/>
        <v>0</v>
      </c>
      <c r="AE383" s="188">
        <f t="shared" si="121"/>
        <v>0</v>
      </c>
      <c r="AF383" s="188">
        <f t="shared" si="122"/>
        <v>0</v>
      </c>
      <c r="AG383" s="188">
        <f t="shared" si="123"/>
        <v>0</v>
      </c>
      <c r="AH383" s="188">
        <f t="shared" si="124"/>
        <v>0</v>
      </c>
      <c r="AI383" s="188">
        <f t="shared" si="125"/>
        <v>0</v>
      </c>
      <c r="AJ383" s="188" t="str">
        <f t="shared" si="126"/>
        <v>0</v>
      </c>
      <c r="AK383" s="265"/>
      <c r="AL383" s="254" t="str">
        <f t="shared" si="127"/>
        <v>---</v>
      </c>
      <c r="AM383" s="254" t="str">
        <f t="shared" si="128"/>
        <v>---</v>
      </c>
      <c r="AN383" s="265"/>
      <c r="AO383" s="188" t="str">
        <f>IFERROR(INDEX('تعرفه ها'!A:Z,MATCH(P383&amp;"-"&amp;AO$1,'تعرفه ها'!C:C,0),MATCH(F383,'تعرفه ها'!$2:$2,0),1),"---")</f>
        <v>---</v>
      </c>
      <c r="AP383" s="188" t="str">
        <f>IFERROR(INDEX('تعرفه ها'!A:Z,MATCH(P383&amp;"-"&amp;AP$1,'تعرفه ها'!C:C,0),MATCH(F383,'تعرفه ها'!$2:$2,0),1),"---")</f>
        <v>---</v>
      </c>
      <c r="AQ383" s="188" t="str">
        <f>IFERROR(INDEX('تعرفه ها'!A:Z,MATCH(P383&amp;"-"&amp;AQ$1,'تعرفه ها'!C:C,0),MATCH(F383,'تعرفه ها'!$2:$2,0),1),"---")</f>
        <v>---</v>
      </c>
      <c r="AR383" s="188" t="str">
        <f>IFERROR(INDEX('تعرفه ها'!A:Z,MATCH(P383&amp;"-"&amp;AR$1,'تعرفه ها'!C:C,0),MATCH(F383,'تعرفه ها'!$2:$2,0),1),"---")</f>
        <v>---</v>
      </c>
      <c r="AS383" s="265"/>
      <c r="AT383" s="415" t="str">
        <f t="shared" si="129"/>
        <v>---</v>
      </c>
      <c r="AU383" s="415" t="str">
        <f t="shared" si="130"/>
        <v>---</v>
      </c>
      <c r="AV383" s="415" t="str">
        <f t="shared" si="131"/>
        <v>---</v>
      </c>
      <c r="AW383" s="415" t="str">
        <f t="shared" si="132"/>
        <v>---</v>
      </c>
      <c r="AX383" s="415" t="str">
        <f t="shared" si="133"/>
        <v>---</v>
      </c>
      <c r="AY383" s="415" t="str">
        <f>IFERROR(AH383*INDEX('تعرفه ها'!A:Z,MATCH("عوارض برق به ازاء هر کیلووات",'تعرفه ها'!$C:$C,0),MATCH(F383,'تعرفه ها'!$2:$2,0)),"---")</f>
        <v>---</v>
      </c>
      <c r="AZ383" s="415" t="str">
        <f t="shared" si="134"/>
        <v>---</v>
      </c>
      <c r="BA383" s="415" t="str">
        <f>IFERROR(ROUND(((AX383+AY383+AZ383)*INDEX('تعرفه ها'!A:Z,MATCH("هزینه نگهداری و تعمیرات شبکه برق",'تعرفه ها'!$C:$C,0),MATCH(F383,'تعرفه ها'!$2:$2,0))/100),0),"---")</f>
        <v>---</v>
      </c>
      <c r="BB383" s="415">
        <f>IFERROR(IF(P383="دیماندی",ROUND(AJ383*INDEX('تعرفه ها'!A:Z,MATCH(BB$1,'تعرفه ها'!$C:$C,0),MATCH(F383,'تعرفه ها'!$2:$2,0))*J383/30,0),0),"---")</f>
        <v>0</v>
      </c>
      <c r="BC383" s="415"/>
      <c r="BD383" s="54" t="str">
        <f>IFERROR(IF(INDEX('اطلاعات دوره'!A:Z,MATCH(G383,'اطلاعات دوره'!C:C,0),MATCH("برق",'اطلاعات دوره'!$1:$1,0))="دارد",ROUND(AX383*INDEX('تعرفه ها'!A:Z,MATCH("پیک فصلی برق",'تعرفه ها'!$C:$C,0),MATCH(F383,'تعرفه ها'!$2:$2,0))/100,0),0),"---")</f>
        <v>---</v>
      </c>
      <c r="BE383" s="415" t="str">
        <f>IFERROR(ROUND(((AX383+AY383+AZ383+BA383+BB383+BC383+BD383)*INDEX('تعرفه ها'!A:Z,MATCH("مالیات برق",'تعرفه ها'!$C:$C,0),MATCH(F383,'تعرفه ها'!$2:$2,0))/100),0),"---")</f>
        <v>---</v>
      </c>
      <c r="BF383" s="415" t="str">
        <f t="shared" si="135"/>
        <v>---</v>
      </c>
      <c r="BG383" s="415" t="str">
        <f t="shared" si="139"/>
        <v>---</v>
      </c>
      <c r="BH383" s="415" t="str">
        <f t="shared" si="136"/>
        <v>---</v>
      </c>
      <c r="BI383" s="54" t="str">
        <f t="shared" si="137"/>
        <v>---</v>
      </c>
      <c r="BJ383" s="55" t="str">
        <f t="shared" si="138"/>
        <v>---</v>
      </c>
      <c r="BK383" s="262"/>
      <c r="BL383" s="183" t="str">
        <f>IFERROR(IF(INDEX(پرداخت!A:AZ,MATCH(A383&amp;" - "&amp;"برق",پرداخت!$B:$B,0),MATCH(G383,پرداخت!$1:$1,0))="نشده","نشده","شده"),"---")</f>
        <v>---</v>
      </c>
      <c r="BN383" s="257"/>
      <c r="BO383" s="257"/>
      <c r="BP383" s="257"/>
      <c r="BQ383" s="257"/>
      <c r="BR383" s="257"/>
      <c r="BS383" s="257"/>
      <c r="BT383" s="257"/>
      <c r="BU383" s="257"/>
      <c r="BV383" s="257"/>
      <c r="BW383" s="257"/>
      <c r="BX383" s="257"/>
      <c r="BY383" s="257"/>
      <c r="BZ383" s="257"/>
      <c r="CA383" s="257"/>
      <c r="CB383" s="257"/>
      <c r="CC383" s="257"/>
      <c r="CD383" s="257"/>
      <c r="CE383" s="257"/>
      <c r="CF383" s="257"/>
      <c r="CG383" s="257"/>
      <c r="CH383"/>
      <c r="CI383"/>
      <c r="CJ383"/>
      <c r="CK383"/>
    </row>
    <row r="384" spans="1:89" ht="33.75" hidden="1">
      <c r="A384" s="170"/>
      <c r="B384" s="47">
        <f>IFERROR(INDEX('اطلاعات انشعابات شرکتها'!A:BB,MATCH(A384,'اطلاعات انشعابات شرکتها'!A:A,0),MATCH(B$1,'اطلاعات انشعابات شرکتها'!$1:$1,0)),0)</f>
        <v>0</v>
      </c>
      <c r="C384" s="48">
        <f>IFERROR(INDEX('اطلاعات انشعابات شرکتها'!A:BB,MATCH(A384,'اطلاعات انشعابات شرکتها'!A:A,0),MATCH(C$1,'اطلاعات انشعابات شرکتها'!$1:$1,0)),0)</f>
        <v>0</v>
      </c>
      <c r="D384" s="45"/>
      <c r="E384" s="171"/>
      <c r="F384" s="170"/>
      <c r="G384" s="188" t="str">
        <f t="shared" si="117"/>
        <v>/</v>
      </c>
      <c r="H384" s="188">
        <f>IFERROR(INDEX('اطلاعات دوره'!A:Z,MATCH(G384,'اطلاعات دوره'!C:C,0),MATCH(H$1,'اطلاعات دوره'!$1:$1,0)),0)</f>
        <v>0</v>
      </c>
      <c r="I384" s="188">
        <f>IFERROR(INDEX('اطلاعات دوره'!A:Z,MATCH(G384,'اطلاعات دوره'!C:C,0),MATCH(I$1,'اطلاعات دوره'!$1:$1,0)),0)</f>
        <v>0</v>
      </c>
      <c r="J384" s="188">
        <f>IFERROR(INDEX('اطلاعات دوره'!A:Z,MATCH(G384,'اطلاعات دوره'!C:C,0),MATCH(J$1,'اطلاعات دوره'!$1:$1,0)),0)</f>
        <v>0</v>
      </c>
      <c r="K384" s="265"/>
      <c r="L384" s="188" t="str">
        <f>IFERROR(INDEX('اطلاعات دوره'!A:Z,MATCH(G384,'اطلاعات دوره'!C:C,0)-1,MATCH("عنوان",'اطلاعات دوره'!$1:$1,0)),"---")</f>
        <v>---</v>
      </c>
      <c r="M384" s="188" t="str">
        <f t="shared" si="118"/>
        <v>----</v>
      </c>
      <c r="N384" s="188" t="str">
        <f t="shared" si="119"/>
        <v>-/</v>
      </c>
      <c r="O384" s="265"/>
      <c r="P384" s="188">
        <f>IFERROR(INDEX('اطلاعات انشعابات شرکتها'!A:BB,MATCH(A384,'اطلاعات انشعابات شرکتها'!A:A,0),MATCH(P$1,'اطلاعات انشعابات شرکتها'!$1:$1,0)),0)</f>
        <v>0</v>
      </c>
      <c r="Q384" s="188">
        <f>IFERROR(INDEX('اطلاعات انشعابات شرکتها'!A:BB,MATCH(A384,'اطلاعات انشعابات شرکتها'!A:A,0),MATCH(Q$1,'اطلاعات انشعابات شرکتها'!$1:$1,0)),0)</f>
        <v>0</v>
      </c>
      <c r="R384" s="188">
        <f>IFERROR(INDEX('اطلاعات انشعابات شرکتها'!A:BB,MATCH(A384,'اطلاعات انشعابات شرکتها'!A:A,0),MATCH(R$1,'اطلاعات انشعابات شرکتها'!$1:$1,0)),0)</f>
        <v>0</v>
      </c>
      <c r="S384" s="265"/>
      <c r="T384" s="188">
        <f>IFERROR(INDEX('قرائت کنتور'!A:AZ,MATCH(A384&amp;"-"&amp;T$1,'قرائت کنتور'!B:B,0),MATCH(G384,'قرائت کنتور'!$1:$1,0)),0)</f>
        <v>0</v>
      </c>
      <c r="U384" s="188">
        <f>IFERROR(INDEX('قرائت کنتور'!A:AZ,MATCH(A384&amp;"-"&amp;U$1,'قرائت کنتور'!B:B,0),MATCH(L384,'قرائت کنتور'!$1:$1,0)),0)</f>
        <v>0</v>
      </c>
      <c r="V384" s="188">
        <f>IFERROR(INDEX('قرائت کنتور'!A:AZ,MATCH(A384&amp;"-"&amp;U$1,'قرائت کنتور'!B:B,0),MATCH(G384,'قرائت کنتور'!$1:$1,0)),0)</f>
        <v>0</v>
      </c>
      <c r="W384" s="188">
        <f>IFERROR(INDEX('قرائت کنتور'!A:AZ,MATCH(A384&amp;"-"&amp;W$1,'قرائت کنتور'!B:B,0),MATCH(L384,'قرائت کنتور'!$1:$1,0)),0)</f>
        <v>0</v>
      </c>
      <c r="X384" s="188">
        <f>IFERROR(INDEX('قرائت کنتور'!A:AZ,MATCH(A384&amp;"-"&amp;W$1,'قرائت کنتور'!B:B,0),MATCH(G384,'قرائت کنتور'!$1:$1,0)),0)</f>
        <v>0</v>
      </c>
      <c r="Y384" s="188">
        <f>IFERROR(INDEX('قرائت کنتور'!A:AZ,MATCH(A384&amp;"-"&amp;Y$1,'قرائت کنتور'!B:B,0),MATCH(L384,'قرائت کنتور'!$1:$1,0)),0)</f>
        <v>0</v>
      </c>
      <c r="Z384" s="188">
        <f>IFERROR(INDEX('قرائت کنتور'!A:AZ,MATCH(A384&amp;"-"&amp;Y$1,'قرائت کنتور'!B:B,0),MATCH(G384,'قرائت کنتور'!$1:$1,0)),0)</f>
        <v>0</v>
      </c>
      <c r="AA384" s="188">
        <f>IFERROR(INDEX('قرائت کنتور'!A:AZ,MATCH(A384&amp;"-"&amp;AA$1,'قرائت کنتور'!B:B,0),MATCH(L384,'قرائت کنتور'!$1:$1,0)),0)</f>
        <v>0</v>
      </c>
      <c r="AB384" s="188">
        <f>IFERROR(INDEX('قرائت کنتور'!A:AZ,MATCH(A384&amp;"-"&amp;AA$1,'قرائت کنتور'!B:B,0),MATCH(G384,'قرائت کنتور'!$1:$1,0)),0)</f>
        <v>0</v>
      </c>
      <c r="AC384" s="265"/>
      <c r="AD384" s="188">
        <f t="shared" si="120"/>
        <v>0</v>
      </c>
      <c r="AE384" s="188">
        <f t="shared" si="121"/>
        <v>0</v>
      </c>
      <c r="AF384" s="188">
        <f t="shared" si="122"/>
        <v>0</v>
      </c>
      <c r="AG384" s="188">
        <f t="shared" si="123"/>
        <v>0</v>
      </c>
      <c r="AH384" s="188">
        <f t="shared" si="124"/>
        <v>0</v>
      </c>
      <c r="AI384" s="188">
        <f t="shared" si="125"/>
        <v>0</v>
      </c>
      <c r="AJ384" s="188" t="str">
        <f t="shared" si="126"/>
        <v>0</v>
      </c>
      <c r="AK384" s="265"/>
      <c r="AL384" s="254" t="str">
        <f t="shared" si="127"/>
        <v>---</v>
      </c>
      <c r="AM384" s="254" t="str">
        <f t="shared" si="128"/>
        <v>---</v>
      </c>
      <c r="AN384" s="265"/>
      <c r="AO384" s="188" t="str">
        <f>IFERROR(INDEX('تعرفه ها'!A:Z,MATCH(P384&amp;"-"&amp;AO$1,'تعرفه ها'!C:C,0),MATCH(F384,'تعرفه ها'!$2:$2,0),1),"---")</f>
        <v>---</v>
      </c>
      <c r="AP384" s="188" t="str">
        <f>IFERROR(INDEX('تعرفه ها'!A:Z,MATCH(P384&amp;"-"&amp;AP$1,'تعرفه ها'!C:C,0),MATCH(F384,'تعرفه ها'!$2:$2,0),1),"---")</f>
        <v>---</v>
      </c>
      <c r="AQ384" s="188" t="str">
        <f>IFERROR(INDEX('تعرفه ها'!A:Z,MATCH(P384&amp;"-"&amp;AQ$1,'تعرفه ها'!C:C,0),MATCH(F384,'تعرفه ها'!$2:$2,0),1),"---")</f>
        <v>---</v>
      </c>
      <c r="AR384" s="188" t="str">
        <f>IFERROR(INDEX('تعرفه ها'!A:Z,MATCH(P384&amp;"-"&amp;AR$1,'تعرفه ها'!C:C,0),MATCH(F384,'تعرفه ها'!$2:$2,0),1),"---")</f>
        <v>---</v>
      </c>
      <c r="AS384" s="265"/>
      <c r="AT384" s="415" t="str">
        <f t="shared" si="129"/>
        <v>---</v>
      </c>
      <c r="AU384" s="415" t="str">
        <f t="shared" si="130"/>
        <v>---</v>
      </c>
      <c r="AV384" s="415" t="str">
        <f t="shared" si="131"/>
        <v>---</v>
      </c>
      <c r="AW384" s="415" t="str">
        <f t="shared" si="132"/>
        <v>---</v>
      </c>
      <c r="AX384" s="415" t="str">
        <f t="shared" si="133"/>
        <v>---</v>
      </c>
      <c r="AY384" s="415" t="str">
        <f>IFERROR(AH384*INDEX('تعرفه ها'!A:Z,MATCH("عوارض برق به ازاء هر کیلووات",'تعرفه ها'!$C:$C,0),MATCH(F384,'تعرفه ها'!$2:$2,0)),"---")</f>
        <v>---</v>
      </c>
      <c r="AZ384" s="415" t="str">
        <f t="shared" si="134"/>
        <v>---</v>
      </c>
      <c r="BA384" s="415" t="str">
        <f>IFERROR(ROUND(((AX384+AY384+AZ384)*INDEX('تعرفه ها'!A:Z,MATCH("هزینه نگهداری و تعمیرات شبکه برق",'تعرفه ها'!$C:$C,0),MATCH(F384,'تعرفه ها'!$2:$2,0))/100),0),"---")</f>
        <v>---</v>
      </c>
      <c r="BB384" s="415">
        <f>IFERROR(IF(P384="دیماندی",ROUND(AJ384*INDEX('تعرفه ها'!A:Z,MATCH(BB$1,'تعرفه ها'!$C:$C,0),MATCH(F384,'تعرفه ها'!$2:$2,0))*J384/30,0),0),"---")</f>
        <v>0</v>
      </c>
      <c r="BC384" s="415"/>
      <c r="BD384" s="54" t="str">
        <f>IFERROR(IF(INDEX('اطلاعات دوره'!A:Z,MATCH(G384,'اطلاعات دوره'!C:C,0),MATCH("برق",'اطلاعات دوره'!$1:$1,0))="دارد",ROUND(AX384*INDEX('تعرفه ها'!A:Z,MATCH("پیک فصلی برق",'تعرفه ها'!$C:$C,0),MATCH(F384,'تعرفه ها'!$2:$2,0))/100,0),0),"---")</f>
        <v>---</v>
      </c>
      <c r="BE384" s="415" t="str">
        <f>IFERROR(ROUND(((AX384+AY384+AZ384+BA384+BB384+BC384+BD384)*INDEX('تعرفه ها'!A:Z,MATCH("مالیات برق",'تعرفه ها'!$C:$C,0),MATCH(F384,'تعرفه ها'!$2:$2,0))/100),0),"---")</f>
        <v>---</v>
      </c>
      <c r="BF384" s="415" t="str">
        <f t="shared" si="135"/>
        <v>---</v>
      </c>
      <c r="BG384" s="415" t="str">
        <f t="shared" si="139"/>
        <v>---</v>
      </c>
      <c r="BH384" s="415" t="str">
        <f t="shared" si="136"/>
        <v>---</v>
      </c>
      <c r="BI384" s="54" t="str">
        <f t="shared" si="137"/>
        <v>---</v>
      </c>
      <c r="BJ384" s="55" t="str">
        <f t="shared" si="138"/>
        <v>---</v>
      </c>
      <c r="BK384" s="262"/>
      <c r="BL384" s="183" t="str">
        <f>IFERROR(IF(INDEX(پرداخت!A:AZ,MATCH(A384&amp;" - "&amp;"برق",پرداخت!$B:$B,0),MATCH(G384,پرداخت!$1:$1,0))="نشده","نشده","شده"),"---")</f>
        <v>---</v>
      </c>
      <c r="BN384" s="257"/>
      <c r="BO384" s="257"/>
      <c r="BP384" s="257"/>
      <c r="BQ384" s="257"/>
      <c r="BR384" s="257"/>
      <c r="BS384" s="257"/>
      <c r="BT384" s="257"/>
      <c r="BU384" s="257"/>
      <c r="BV384" s="257"/>
      <c r="BW384" s="257"/>
      <c r="BX384" s="257"/>
      <c r="BY384" s="257"/>
      <c r="BZ384" s="257"/>
      <c r="CA384" s="257"/>
      <c r="CB384" s="257"/>
      <c r="CC384" s="257"/>
      <c r="CD384" s="257"/>
      <c r="CE384" s="257"/>
      <c r="CF384" s="257"/>
      <c r="CG384" s="257"/>
      <c r="CH384"/>
      <c r="CI384"/>
      <c r="CJ384"/>
      <c r="CK384"/>
    </row>
    <row r="385" spans="1:89" ht="33.75" hidden="1">
      <c r="A385" s="170"/>
      <c r="B385" s="47">
        <f>IFERROR(INDEX('اطلاعات انشعابات شرکتها'!A:BB,MATCH(A385,'اطلاعات انشعابات شرکتها'!A:A,0),MATCH(B$1,'اطلاعات انشعابات شرکتها'!$1:$1,0)),0)</f>
        <v>0</v>
      </c>
      <c r="C385" s="48">
        <f>IFERROR(INDEX('اطلاعات انشعابات شرکتها'!A:BB,MATCH(A385,'اطلاعات انشعابات شرکتها'!A:A,0),MATCH(C$1,'اطلاعات انشعابات شرکتها'!$1:$1,0)),0)</f>
        <v>0</v>
      </c>
      <c r="D385" s="45"/>
      <c r="E385" s="171"/>
      <c r="F385" s="170"/>
      <c r="G385" s="188" t="str">
        <f t="shared" si="117"/>
        <v>/</v>
      </c>
      <c r="H385" s="188">
        <f>IFERROR(INDEX('اطلاعات دوره'!A:Z,MATCH(G385,'اطلاعات دوره'!C:C,0),MATCH(H$1,'اطلاعات دوره'!$1:$1,0)),0)</f>
        <v>0</v>
      </c>
      <c r="I385" s="188">
        <f>IFERROR(INDEX('اطلاعات دوره'!A:Z,MATCH(G385,'اطلاعات دوره'!C:C,0),MATCH(I$1,'اطلاعات دوره'!$1:$1,0)),0)</f>
        <v>0</v>
      </c>
      <c r="J385" s="188">
        <f>IFERROR(INDEX('اطلاعات دوره'!A:Z,MATCH(G385,'اطلاعات دوره'!C:C,0),MATCH(J$1,'اطلاعات دوره'!$1:$1,0)),0)</f>
        <v>0</v>
      </c>
      <c r="K385" s="265"/>
      <c r="L385" s="188" t="str">
        <f>IFERROR(INDEX('اطلاعات دوره'!A:Z,MATCH(G385,'اطلاعات دوره'!C:C,0)-1,MATCH("عنوان",'اطلاعات دوره'!$1:$1,0)),"---")</f>
        <v>---</v>
      </c>
      <c r="M385" s="188" t="str">
        <f t="shared" si="118"/>
        <v>----</v>
      </c>
      <c r="N385" s="188" t="str">
        <f t="shared" si="119"/>
        <v>-/</v>
      </c>
      <c r="O385" s="265"/>
      <c r="P385" s="188">
        <f>IFERROR(INDEX('اطلاعات انشعابات شرکتها'!A:BB,MATCH(A385,'اطلاعات انشعابات شرکتها'!A:A,0),MATCH(P$1,'اطلاعات انشعابات شرکتها'!$1:$1,0)),0)</f>
        <v>0</v>
      </c>
      <c r="Q385" s="188">
        <f>IFERROR(INDEX('اطلاعات انشعابات شرکتها'!A:BB,MATCH(A385,'اطلاعات انشعابات شرکتها'!A:A,0),MATCH(Q$1,'اطلاعات انشعابات شرکتها'!$1:$1,0)),0)</f>
        <v>0</v>
      </c>
      <c r="R385" s="188">
        <f>IFERROR(INDEX('اطلاعات انشعابات شرکتها'!A:BB,MATCH(A385,'اطلاعات انشعابات شرکتها'!A:A,0),MATCH(R$1,'اطلاعات انشعابات شرکتها'!$1:$1,0)),0)</f>
        <v>0</v>
      </c>
      <c r="S385" s="265"/>
      <c r="T385" s="188">
        <f>IFERROR(INDEX('قرائت کنتور'!A:AZ,MATCH(A385&amp;"-"&amp;T$1,'قرائت کنتور'!B:B,0),MATCH(G385,'قرائت کنتور'!$1:$1,0)),0)</f>
        <v>0</v>
      </c>
      <c r="U385" s="188">
        <f>IFERROR(INDEX('قرائت کنتور'!A:AZ,MATCH(A385&amp;"-"&amp;U$1,'قرائت کنتور'!B:B,0),MATCH(L385,'قرائت کنتور'!$1:$1,0)),0)</f>
        <v>0</v>
      </c>
      <c r="V385" s="188">
        <f>IFERROR(INDEX('قرائت کنتور'!A:AZ,MATCH(A385&amp;"-"&amp;U$1,'قرائت کنتور'!B:B,0),MATCH(G385,'قرائت کنتور'!$1:$1,0)),0)</f>
        <v>0</v>
      </c>
      <c r="W385" s="188">
        <f>IFERROR(INDEX('قرائت کنتور'!A:AZ,MATCH(A385&amp;"-"&amp;W$1,'قرائت کنتور'!B:B,0),MATCH(L385,'قرائت کنتور'!$1:$1,0)),0)</f>
        <v>0</v>
      </c>
      <c r="X385" s="188">
        <f>IFERROR(INDEX('قرائت کنتور'!A:AZ,MATCH(A385&amp;"-"&amp;W$1,'قرائت کنتور'!B:B,0),MATCH(G385,'قرائت کنتور'!$1:$1,0)),0)</f>
        <v>0</v>
      </c>
      <c r="Y385" s="188">
        <f>IFERROR(INDEX('قرائت کنتور'!A:AZ,MATCH(A385&amp;"-"&amp;Y$1,'قرائت کنتور'!B:B,0),MATCH(L385,'قرائت کنتور'!$1:$1,0)),0)</f>
        <v>0</v>
      </c>
      <c r="Z385" s="188">
        <f>IFERROR(INDEX('قرائت کنتور'!A:AZ,MATCH(A385&amp;"-"&amp;Y$1,'قرائت کنتور'!B:B,0),MATCH(G385,'قرائت کنتور'!$1:$1,0)),0)</f>
        <v>0</v>
      </c>
      <c r="AA385" s="188">
        <f>IFERROR(INDEX('قرائت کنتور'!A:AZ,MATCH(A385&amp;"-"&amp;AA$1,'قرائت کنتور'!B:B,0),MATCH(L385,'قرائت کنتور'!$1:$1,0)),0)</f>
        <v>0</v>
      </c>
      <c r="AB385" s="188">
        <f>IFERROR(INDEX('قرائت کنتور'!A:AZ,MATCH(A385&amp;"-"&amp;AA$1,'قرائت کنتور'!B:B,0),MATCH(G385,'قرائت کنتور'!$1:$1,0)),0)</f>
        <v>0</v>
      </c>
      <c r="AC385" s="265"/>
      <c r="AD385" s="188">
        <f t="shared" si="120"/>
        <v>0</v>
      </c>
      <c r="AE385" s="188">
        <f t="shared" si="121"/>
        <v>0</v>
      </c>
      <c r="AF385" s="188">
        <f t="shared" si="122"/>
        <v>0</v>
      </c>
      <c r="AG385" s="188">
        <f t="shared" si="123"/>
        <v>0</v>
      </c>
      <c r="AH385" s="188">
        <f t="shared" si="124"/>
        <v>0</v>
      </c>
      <c r="AI385" s="188">
        <f t="shared" si="125"/>
        <v>0</v>
      </c>
      <c r="AJ385" s="188" t="str">
        <f t="shared" si="126"/>
        <v>0</v>
      </c>
      <c r="AK385" s="265"/>
      <c r="AL385" s="254" t="str">
        <f t="shared" si="127"/>
        <v>---</v>
      </c>
      <c r="AM385" s="254" t="str">
        <f t="shared" si="128"/>
        <v>---</v>
      </c>
      <c r="AN385" s="265"/>
      <c r="AO385" s="188" t="str">
        <f>IFERROR(INDEX('تعرفه ها'!A:Z,MATCH(P385&amp;"-"&amp;AO$1,'تعرفه ها'!C:C,0),MATCH(F385,'تعرفه ها'!$2:$2,0),1),"---")</f>
        <v>---</v>
      </c>
      <c r="AP385" s="188" t="str">
        <f>IFERROR(INDEX('تعرفه ها'!A:Z,MATCH(P385&amp;"-"&amp;AP$1,'تعرفه ها'!C:C,0),MATCH(F385,'تعرفه ها'!$2:$2,0),1),"---")</f>
        <v>---</v>
      </c>
      <c r="AQ385" s="188" t="str">
        <f>IFERROR(INDEX('تعرفه ها'!A:Z,MATCH(P385&amp;"-"&amp;AQ$1,'تعرفه ها'!C:C,0),MATCH(F385,'تعرفه ها'!$2:$2,0),1),"---")</f>
        <v>---</v>
      </c>
      <c r="AR385" s="188" t="str">
        <f>IFERROR(INDEX('تعرفه ها'!A:Z,MATCH(P385&amp;"-"&amp;AR$1,'تعرفه ها'!C:C,0),MATCH(F385,'تعرفه ها'!$2:$2,0),1),"---")</f>
        <v>---</v>
      </c>
      <c r="AS385" s="265"/>
      <c r="AT385" s="415" t="str">
        <f t="shared" si="129"/>
        <v>---</v>
      </c>
      <c r="AU385" s="415" t="str">
        <f t="shared" si="130"/>
        <v>---</v>
      </c>
      <c r="AV385" s="415" t="str">
        <f t="shared" si="131"/>
        <v>---</v>
      </c>
      <c r="AW385" s="415" t="str">
        <f t="shared" si="132"/>
        <v>---</v>
      </c>
      <c r="AX385" s="415" t="str">
        <f t="shared" si="133"/>
        <v>---</v>
      </c>
      <c r="AY385" s="415" t="str">
        <f>IFERROR(AH385*INDEX('تعرفه ها'!A:Z,MATCH("عوارض برق به ازاء هر کیلووات",'تعرفه ها'!$C:$C,0),MATCH(F385,'تعرفه ها'!$2:$2,0)),"---")</f>
        <v>---</v>
      </c>
      <c r="AZ385" s="415" t="str">
        <f t="shared" si="134"/>
        <v>---</v>
      </c>
      <c r="BA385" s="415" t="str">
        <f>IFERROR(ROUND(((AX385+AY385+AZ385)*INDEX('تعرفه ها'!A:Z,MATCH("هزینه نگهداری و تعمیرات شبکه برق",'تعرفه ها'!$C:$C,0),MATCH(F385,'تعرفه ها'!$2:$2,0))/100),0),"---")</f>
        <v>---</v>
      </c>
      <c r="BB385" s="415">
        <f>IFERROR(IF(P385="دیماندی",ROUND(AJ385*INDEX('تعرفه ها'!A:Z,MATCH(BB$1,'تعرفه ها'!$C:$C,0),MATCH(F385,'تعرفه ها'!$2:$2,0))*J385/30,0),0),"---")</f>
        <v>0</v>
      </c>
      <c r="BC385" s="415"/>
      <c r="BD385" s="54" t="str">
        <f>IFERROR(IF(INDEX('اطلاعات دوره'!A:Z,MATCH(G385,'اطلاعات دوره'!C:C,0),MATCH("برق",'اطلاعات دوره'!$1:$1,0))="دارد",ROUND(AX385*INDEX('تعرفه ها'!A:Z,MATCH("پیک فصلی برق",'تعرفه ها'!$C:$C,0),MATCH(F385,'تعرفه ها'!$2:$2,0))/100,0),0),"---")</f>
        <v>---</v>
      </c>
      <c r="BE385" s="415" t="str">
        <f>IFERROR(ROUND(((AX385+AY385+AZ385+BA385+BB385+BC385+BD385)*INDEX('تعرفه ها'!A:Z,MATCH("مالیات برق",'تعرفه ها'!$C:$C,0),MATCH(F385,'تعرفه ها'!$2:$2,0))/100),0),"---")</f>
        <v>---</v>
      </c>
      <c r="BF385" s="415" t="str">
        <f t="shared" si="135"/>
        <v>---</v>
      </c>
      <c r="BG385" s="415" t="str">
        <f t="shared" si="139"/>
        <v>---</v>
      </c>
      <c r="BH385" s="415" t="str">
        <f t="shared" si="136"/>
        <v>---</v>
      </c>
      <c r="BI385" s="54" t="str">
        <f t="shared" si="137"/>
        <v>---</v>
      </c>
      <c r="BJ385" s="55" t="str">
        <f t="shared" si="138"/>
        <v>---</v>
      </c>
      <c r="BK385" s="262"/>
      <c r="BL385" s="183" t="str">
        <f>IFERROR(IF(INDEX(پرداخت!A:AZ,MATCH(A385&amp;" - "&amp;"برق",پرداخت!$B:$B,0),MATCH(G385,پرداخت!$1:$1,0))="نشده","نشده","شده"),"---")</f>
        <v>---</v>
      </c>
      <c r="BN385" s="257"/>
      <c r="BO385" s="257"/>
      <c r="BP385" s="257"/>
      <c r="BQ385" s="257"/>
      <c r="BR385" s="257"/>
      <c r="BS385" s="257"/>
      <c r="BT385" s="257"/>
      <c r="BU385" s="257"/>
      <c r="BV385" s="257"/>
      <c r="BW385" s="257"/>
      <c r="BX385" s="257"/>
      <c r="BY385" s="257"/>
      <c r="BZ385" s="257"/>
      <c r="CA385" s="257"/>
      <c r="CB385" s="257"/>
      <c r="CC385" s="257"/>
      <c r="CD385" s="257"/>
      <c r="CE385" s="257"/>
      <c r="CF385" s="257"/>
      <c r="CG385" s="257"/>
      <c r="CH385"/>
      <c r="CI385"/>
      <c r="CJ385"/>
      <c r="CK385"/>
    </row>
    <row r="386" spans="1:89" ht="33.75" hidden="1">
      <c r="A386" s="170"/>
      <c r="B386" s="47">
        <f>IFERROR(INDEX('اطلاعات انشعابات شرکتها'!A:BB,MATCH(A386,'اطلاعات انشعابات شرکتها'!A:A,0),MATCH(B$1,'اطلاعات انشعابات شرکتها'!$1:$1,0)),0)</f>
        <v>0</v>
      </c>
      <c r="C386" s="48">
        <f>IFERROR(INDEX('اطلاعات انشعابات شرکتها'!A:BB,MATCH(A386,'اطلاعات انشعابات شرکتها'!A:A,0),MATCH(C$1,'اطلاعات انشعابات شرکتها'!$1:$1,0)),0)</f>
        <v>0</v>
      </c>
      <c r="D386" s="45"/>
      <c r="E386" s="171"/>
      <c r="F386" s="170"/>
      <c r="G386" s="188" t="str">
        <f t="shared" si="117"/>
        <v>/</v>
      </c>
      <c r="H386" s="188">
        <f>IFERROR(INDEX('اطلاعات دوره'!A:Z,MATCH(G386,'اطلاعات دوره'!C:C,0),MATCH(H$1,'اطلاعات دوره'!$1:$1,0)),0)</f>
        <v>0</v>
      </c>
      <c r="I386" s="188">
        <f>IFERROR(INDEX('اطلاعات دوره'!A:Z,MATCH(G386,'اطلاعات دوره'!C:C,0),MATCH(I$1,'اطلاعات دوره'!$1:$1,0)),0)</f>
        <v>0</v>
      </c>
      <c r="J386" s="188">
        <f>IFERROR(INDEX('اطلاعات دوره'!A:Z,MATCH(G386,'اطلاعات دوره'!C:C,0),MATCH(J$1,'اطلاعات دوره'!$1:$1,0)),0)</f>
        <v>0</v>
      </c>
      <c r="K386" s="265"/>
      <c r="L386" s="188" t="str">
        <f>IFERROR(INDEX('اطلاعات دوره'!A:Z,MATCH(G386,'اطلاعات دوره'!C:C,0)-1,MATCH("عنوان",'اطلاعات دوره'!$1:$1,0)),"---")</f>
        <v>---</v>
      </c>
      <c r="M386" s="188" t="str">
        <f t="shared" si="118"/>
        <v>----</v>
      </c>
      <c r="N386" s="188" t="str">
        <f t="shared" si="119"/>
        <v>-/</v>
      </c>
      <c r="O386" s="265"/>
      <c r="P386" s="188">
        <f>IFERROR(INDEX('اطلاعات انشعابات شرکتها'!A:BB,MATCH(A386,'اطلاعات انشعابات شرکتها'!A:A,0),MATCH(P$1,'اطلاعات انشعابات شرکتها'!$1:$1,0)),0)</f>
        <v>0</v>
      </c>
      <c r="Q386" s="188">
        <f>IFERROR(INDEX('اطلاعات انشعابات شرکتها'!A:BB,MATCH(A386,'اطلاعات انشعابات شرکتها'!A:A,0),MATCH(Q$1,'اطلاعات انشعابات شرکتها'!$1:$1,0)),0)</f>
        <v>0</v>
      </c>
      <c r="R386" s="188">
        <f>IFERROR(INDEX('اطلاعات انشعابات شرکتها'!A:BB,MATCH(A386,'اطلاعات انشعابات شرکتها'!A:A,0),MATCH(R$1,'اطلاعات انشعابات شرکتها'!$1:$1,0)),0)</f>
        <v>0</v>
      </c>
      <c r="S386" s="265"/>
      <c r="T386" s="188">
        <f>IFERROR(INDEX('قرائت کنتور'!A:AZ,MATCH(A386&amp;"-"&amp;T$1,'قرائت کنتور'!B:B,0),MATCH(G386,'قرائت کنتور'!$1:$1,0)),0)</f>
        <v>0</v>
      </c>
      <c r="U386" s="188">
        <f>IFERROR(INDEX('قرائت کنتور'!A:AZ,MATCH(A386&amp;"-"&amp;U$1,'قرائت کنتور'!B:B,0),MATCH(L386,'قرائت کنتور'!$1:$1,0)),0)</f>
        <v>0</v>
      </c>
      <c r="V386" s="188">
        <f>IFERROR(INDEX('قرائت کنتور'!A:AZ,MATCH(A386&amp;"-"&amp;U$1,'قرائت کنتور'!B:B,0),MATCH(G386,'قرائت کنتور'!$1:$1,0)),0)</f>
        <v>0</v>
      </c>
      <c r="W386" s="188">
        <f>IFERROR(INDEX('قرائت کنتور'!A:AZ,MATCH(A386&amp;"-"&amp;W$1,'قرائت کنتور'!B:B,0),MATCH(L386,'قرائت کنتور'!$1:$1,0)),0)</f>
        <v>0</v>
      </c>
      <c r="X386" s="188">
        <f>IFERROR(INDEX('قرائت کنتور'!A:AZ,MATCH(A386&amp;"-"&amp;W$1,'قرائت کنتور'!B:B,0),MATCH(G386,'قرائت کنتور'!$1:$1,0)),0)</f>
        <v>0</v>
      </c>
      <c r="Y386" s="188">
        <f>IFERROR(INDEX('قرائت کنتور'!A:AZ,MATCH(A386&amp;"-"&amp;Y$1,'قرائت کنتور'!B:B,0),MATCH(L386,'قرائت کنتور'!$1:$1,0)),0)</f>
        <v>0</v>
      </c>
      <c r="Z386" s="188">
        <f>IFERROR(INDEX('قرائت کنتور'!A:AZ,MATCH(A386&amp;"-"&amp;Y$1,'قرائت کنتور'!B:B,0),MATCH(G386,'قرائت کنتور'!$1:$1,0)),0)</f>
        <v>0</v>
      </c>
      <c r="AA386" s="188">
        <f>IFERROR(INDEX('قرائت کنتور'!A:AZ,MATCH(A386&amp;"-"&amp;AA$1,'قرائت کنتور'!B:B,0),MATCH(L386,'قرائت کنتور'!$1:$1,0)),0)</f>
        <v>0</v>
      </c>
      <c r="AB386" s="188">
        <f>IFERROR(INDEX('قرائت کنتور'!A:AZ,MATCH(A386&amp;"-"&amp;AA$1,'قرائت کنتور'!B:B,0),MATCH(G386,'قرائت کنتور'!$1:$1,0)),0)</f>
        <v>0</v>
      </c>
      <c r="AC386" s="265"/>
      <c r="AD386" s="188">
        <f t="shared" si="120"/>
        <v>0</v>
      </c>
      <c r="AE386" s="188">
        <f t="shared" si="121"/>
        <v>0</v>
      </c>
      <c r="AF386" s="188">
        <f t="shared" si="122"/>
        <v>0</v>
      </c>
      <c r="AG386" s="188">
        <f t="shared" si="123"/>
        <v>0</v>
      </c>
      <c r="AH386" s="188">
        <f t="shared" si="124"/>
        <v>0</v>
      </c>
      <c r="AI386" s="188">
        <f t="shared" si="125"/>
        <v>0</v>
      </c>
      <c r="AJ386" s="188" t="str">
        <f t="shared" si="126"/>
        <v>0</v>
      </c>
      <c r="AK386" s="265"/>
      <c r="AL386" s="254" t="str">
        <f t="shared" si="127"/>
        <v>---</v>
      </c>
      <c r="AM386" s="254" t="str">
        <f t="shared" si="128"/>
        <v>---</v>
      </c>
      <c r="AN386" s="265"/>
      <c r="AO386" s="188" t="str">
        <f>IFERROR(INDEX('تعرفه ها'!A:Z,MATCH(P386&amp;"-"&amp;AO$1,'تعرفه ها'!C:C,0),MATCH(F386,'تعرفه ها'!$2:$2,0),1),"---")</f>
        <v>---</v>
      </c>
      <c r="AP386" s="188" t="str">
        <f>IFERROR(INDEX('تعرفه ها'!A:Z,MATCH(P386&amp;"-"&amp;AP$1,'تعرفه ها'!C:C,0),MATCH(F386,'تعرفه ها'!$2:$2,0),1),"---")</f>
        <v>---</v>
      </c>
      <c r="AQ386" s="188" t="str">
        <f>IFERROR(INDEX('تعرفه ها'!A:Z,MATCH(P386&amp;"-"&amp;AQ$1,'تعرفه ها'!C:C,0),MATCH(F386,'تعرفه ها'!$2:$2,0),1),"---")</f>
        <v>---</v>
      </c>
      <c r="AR386" s="188" t="str">
        <f>IFERROR(INDEX('تعرفه ها'!A:Z,MATCH(P386&amp;"-"&amp;AR$1,'تعرفه ها'!C:C,0),MATCH(F386,'تعرفه ها'!$2:$2,0),1),"---")</f>
        <v>---</v>
      </c>
      <c r="AS386" s="265"/>
      <c r="AT386" s="415" t="str">
        <f t="shared" si="129"/>
        <v>---</v>
      </c>
      <c r="AU386" s="415" t="str">
        <f t="shared" si="130"/>
        <v>---</v>
      </c>
      <c r="AV386" s="415" t="str">
        <f t="shared" si="131"/>
        <v>---</v>
      </c>
      <c r="AW386" s="415" t="str">
        <f t="shared" si="132"/>
        <v>---</v>
      </c>
      <c r="AX386" s="415" t="str">
        <f t="shared" si="133"/>
        <v>---</v>
      </c>
      <c r="AY386" s="415" t="str">
        <f>IFERROR(AH386*INDEX('تعرفه ها'!A:Z,MATCH("عوارض برق به ازاء هر کیلووات",'تعرفه ها'!$C:$C,0),MATCH(F386,'تعرفه ها'!$2:$2,0)),"---")</f>
        <v>---</v>
      </c>
      <c r="AZ386" s="415" t="str">
        <f t="shared" si="134"/>
        <v>---</v>
      </c>
      <c r="BA386" s="415" t="str">
        <f>IFERROR(ROUND(((AX386+AY386+AZ386)*INDEX('تعرفه ها'!A:Z,MATCH("هزینه نگهداری و تعمیرات شبکه برق",'تعرفه ها'!$C:$C,0),MATCH(F386,'تعرفه ها'!$2:$2,0))/100),0),"---")</f>
        <v>---</v>
      </c>
      <c r="BB386" s="415">
        <f>IFERROR(IF(P386="دیماندی",ROUND(AJ386*INDEX('تعرفه ها'!A:Z,MATCH(BB$1,'تعرفه ها'!$C:$C,0),MATCH(F386,'تعرفه ها'!$2:$2,0))*J386/30,0),0),"---")</f>
        <v>0</v>
      </c>
      <c r="BC386" s="415"/>
      <c r="BD386" s="54" t="str">
        <f>IFERROR(IF(INDEX('اطلاعات دوره'!A:Z,MATCH(G386,'اطلاعات دوره'!C:C,0),MATCH("برق",'اطلاعات دوره'!$1:$1,0))="دارد",ROUND(AX386*INDEX('تعرفه ها'!A:Z,MATCH("پیک فصلی برق",'تعرفه ها'!$C:$C,0),MATCH(F386,'تعرفه ها'!$2:$2,0))/100,0),0),"---")</f>
        <v>---</v>
      </c>
      <c r="BE386" s="415" t="str">
        <f>IFERROR(ROUND(((AX386+AY386+AZ386+BA386+BB386+BC386+BD386)*INDEX('تعرفه ها'!A:Z,MATCH("مالیات برق",'تعرفه ها'!$C:$C,0),MATCH(F386,'تعرفه ها'!$2:$2,0))/100),0),"---")</f>
        <v>---</v>
      </c>
      <c r="BF386" s="415" t="str">
        <f t="shared" si="135"/>
        <v>---</v>
      </c>
      <c r="BG386" s="415" t="str">
        <f t="shared" si="139"/>
        <v>---</v>
      </c>
      <c r="BH386" s="415" t="str">
        <f t="shared" si="136"/>
        <v>---</v>
      </c>
      <c r="BI386" s="54" t="str">
        <f t="shared" si="137"/>
        <v>---</v>
      </c>
      <c r="BJ386" s="55" t="str">
        <f t="shared" si="138"/>
        <v>---</v>
      </c>
      <c r="BK386" s="262"/>
      <c r="BL386" s="183" t="str">
        <f>IFERROR(IF(INDEX(پرداخت!A:AZ,MATCH(A386&amp;" - "&amp;"برق",پرداخت!$B:$B,0),MATCH(G386,پرداخت!$1:$1,0))="نشده","نشده","شده"),"---")</f>
        <v>---</v>
      </c>
      <c r="BN386" s="257"/>
      <c r="BO386" s="257"/>
      <c r="BP386" s="257"/>
      <c r="BQ386" s="257"/>
      <c r="BR386" s="257"/>
      <c r="BS386" s="257"/>
      <c r="BT386" s="257"/>
      <c r="BU386" s="257"/>
      <c r="BV386" s="257"/>
      <c r="BW386" s="257"/>
      <c r="BX386" s="257"/>
      <c r="BY386" s="257"/>
      <c r="BZ386" s="257"/>
      <c r="CA386" s="257"/>
      <c r="CB386" s="257"/>
      <c r="CC386" s="257"/>
      <c r="CD386" s="257"/>
      <c r="CE386" s="257"/>
      <c r="CF386" s="257"/>
      <c r="CG386" s="257"/>
      <c r="CH386"/>
      <c r="CI386"/>
      <c r="CJ386"/>
      <c r="CK386"/>
    </row>
    <row r="387" spans="1:89" ht="33.75" hidden="1">
      <c r="A387" s="170"/>
      <c r="B387" s="47">
        <f>IFERROR(INDEX('اطلاعات انشعابات شرکتها'!A:BB,MATCH(A387,'اطلاعات انشعابات شرکتها'!A:A,0),MATCH(B$1,'اطلاعات انشعابات شرکتها'!$1:$1,0)),0)</f>
        <v>0</v>
      </c>
      <c r="C387" s="48">
        <f>IFERROR(INDEX('اطلاعات انشعابات شرکتها'!A:BB,MATCH(A387,'اطلاعات انشعابات شرکتها'!A:A,0),MATCH(C$1,'اطلاعات انشعابات شرکتها'!$1:$1,0)),0)</f>
        <v>0</v>
      </c>
      <c r="D387" s="45"/>
      <c r="E387" s="171"/>
      <c r="F387" s="170"/>
      <c r="G387" s="188" t="str">
        <f t="shared" si="117"/>
        <v>/</v>
      </c>
      <c r="H387" s="188">
        <f>IFERROR(INDEX('اطلاعات دوره'!A:Z,MATCH(G387,'اطلاعات دوره'!C:C,0),MATCH(H$1,'اطلاعات دوره'!$1:$1,0)),0)</f>
        <v>0</v>
      </c>
      <c r="I387" s="188">
        <f>IFERROR(INDEX('اطلاعات دوره'!A:Z,MATCH(G387,'اطلاعات دوره'!C:C,0),MATCH(I$1,'اطلاعات دوره'!$1:$1,0)),0)</f>
        <v>0</v>
      </c>
      <c r="J387" s="188">
        <f>IFERROR(INDEX('اطلاعات دوره'!A:Z,MATCH(G387,'اطلاعات دوره'!C:C,0),MATCH(J$1,'اطلاعات دوره'!$1:$1,0)),0)</f>
        <v>0</v>
      </c>
      <c r="K387" s="265"/>
      <c r="L387" s="188" t="str">
        <f>IFERROR(INDEX('اطلاعات دوره'!A:Z,MATCH(G387,'اطلاعات دوره'!C:C,0)-1,MATCH("عنوان",'اطلاعات دوره'!$1:$1,0)),"---")</f>
        <v>---</v>
      </c>
      <c r="M387" s="188" t="str">
        <f t="shared" si="118"/>
        <v>----</v>
      </c>
      <c r="N387" s="188" t="str">
        <f t="shared" si="119"/>
        <v>-/</v>
      </c>
      <c r="O387" s="265"/>
      <c r="P387" s="188">
        <f>IFERROR(INDEX('اطلاعات انشعابات شرکتها'!A:BB,MATCH(A387,'اطلاعات انشعابات شرکتها'!A:A,0),MATCH(P$1,'اطلاعات انشعابات شرکتها'!$1:$1,0)),0)</f>
        <v>0</v>
      </c>
      <c r="Q387" s="188">
        <f>IFERROR(INDEX('اطلاعات انشعابات شرکتها'!A:BB,MATCH(A387,'اطلاعات انشعابات شرکتها'!A:A,0),MATCH(Q$1,'اطلاعات انشعابات شرکتها'!$1:$1,0)),0)</f>
        <v>0</v>
      </c>
      <c r="R387" s="188">
        <f>IFERROR(INDEX('اطلاعات انشعابات شرکتها'!A:BB,MATCH(A387,'اطلاعات انشعابات شرکتها'!A:A,0),MATCH(R$1,'اطلاعات انشعابات شرکتها'!$1:$1,0)),0)</f>
        <v>0</v>
      </c>
      <c r="S387" s="265"/>
      <c r="T387" s="188">
        <f>IFERROR(INDEX('قرائت کنتور'!A:AZ,MATCH(A387&amp;"-"&amp;T$1,'قرائت کنتور'!B:B,0),MATCH(G387,'قرائت کنتور'!$1:$1,0)),0)</f>
        <v>0</v>
      </c>
      <c r="U387" s="188">
        <f>IFERROR(INDEX('قرائت کنتور'!A:AZ,MATCH(A387&amp;"-"&amp;U$1,'قرائت کنتور'!B:B,0),MATCH(L387,'قرائت کنتور'!$1:$1,0)),0)</f>
        <v>0</v>
      </c>
      <c r="V387" s="188">
        <f>IFERROR(INDEX('قرائت کنتور'!A:AZ,MATCH(A387&amp;"-"&amp;U$1,'قرائت کنتور'!B:B,0),MATCH(G387,'قرائت کنتور'!$1:$1,0)),0)</f>
        <v>0</v>
      </c>
      <c r="W387" s="188">
        <f>IFERROR(INDEX('قرائت کنتور'!A:AZ,MATCH(A387&amp;"-"&amp;W$1,'قرائت کنتور'!B:B,0),MATCH(L387,'قرائت کنتور'!$1:$1,0)),0)</f>
        <v>0</v>
      </c>
      <c r="X387" s="188">
        <f>IFERROR(INDEX('قرائت کنتور'!A:AZ,MATCH(A387&amp;"-"&amp;W$1,'قرائت کنتور'!B:B,0),MATCH(G387,'قرائت کنتور'!$1:$1,0)),0)</f>
        <v>0</v>
      </c>
      <c r="Y387" s="188">
        <f>IFERROR(INDEX('قرائت کنتور'!A:AZ,MATCH(A387&amp;"-"&amp;Y$1,'قرائت کنتور'!B:B,0),MATCH(L387,'قرائت کنتور'!$1:$1,0)),0)</f>
        <v>0</v>
      </c>
      <c r="Z387" s="188">
        <f>IFERROR(INDEX('قرائت کنتور'!A:AZ,MATCH(A387&amp;"-"&amp;Y$1,'قرائت کنتور'!B:B,0),MATCH(G387,'قرائت کنتور'!$1:$1,0)),0)</f>
        <v>0</v>
      </c>
      <c r="AA387" s="188">
        <f>IFERROR(INDEX('قرائت کنتور'!A:AZ,MATCH(A387&amp;"-"&amp;AA$1,'قرائت کنتور'!B:B,0),MATCH(L387,'قرائت کنتور'!$1:$1,0)),0)</f>
        <v>0</v>
      </c>
      <c r="AB387" s="188">
        <f>IFERROR(INDEX('قرائت کنتور'!A:AZ,MATCH(A387&amp;"-"&amp;AA$1,'قرائت کنتور'!B:B,0),MATCH(G387,'قرائت کنتور'!$1:$1,0)),0)</f>
        <v>0</v>
      </c>
      <c r="AC387" s="265"/>
      <c r="AD387" s="188">
        <f t="shared" si="120"/>
        <v>0</v>
      </c>
      <c r="AE387" s="188">
        <f t="shared" si="121"/>
        <v>0</v>
      </c>
      <c r="AF387" s="188">
        <f t="shared" si="122"/>
        <v>0</v>
      </c>
      <c r="AG387" s="188">
        <f t="shared" si="123"/>
        <v>0</v>
      </c>
      <c r="AH387" s="188">
        <f t="shared" si="124"/>
        <v>0</v>
      </c>
      <c r="AI387" s="188">
        <f t="shared" si="125"/>
        <v>0</v>
      </c>
      <c r="AJ387" s="188" t="str">
        <f t="shared" si="126"/>
        <v>0</v>
      </c>
      <c r="AK387" s="265"/>
      <c r="AL387" s="254" t="str">
        <f t="shared" si="127"/>
        <v>---</v>
      </c>
      <c r="AM387" s="254" t="str">
        <f t="shared" si="128"/>
        <v>---</v>
      </c>
      <c r="AN387" s="265"/>
      <c r="AO387" s="188" t="str">
        <f>IFERROR(INDEX('تعرفه ها'!A:Z,MATCH(P387&amp;"-"&amp;AO$1,'تعرفه ها'!C:C,0),MATCH(F387,'تعرفه ها'!$2:$2,0),1),"---")</f>
        <v>---</v>
      </c>
      <c r="AP387" s="188" t="str">
        <f>IFERROR(INDEX('تعرفه ها'!A:Z,MATCH(P387&amp;"-"&amp;AP$1,'تعرفه ها'!C:C,0),MATCH(F387,'تعرفه ها'!$2:$2,0),1),"---")</f>
        <v>---</v>
      </c>
      <c r="AQ387" s="188" t="str">
        <f>IFERROR(INDEX('تعرفه ها'!A:Z,MATCH(P387&amp;"-"&amp;AQ$1,'تعرفه ها'!C:C,0),MATCH(F387,'تعرفه ها'!$2:$2,0),1),"---")</f>
        <v>---</v>
      </c>
      <c r="AR387" s="188" t="str">
        <f>IFERROR(INDEX('تعرفه ها'!A:Z,MATCH(P387&amp;"-"&amp;AR$1,'تعرفه ها'!C:C,0),MATCH(F387,'تعرفه ها'!$2:$2,0),1),"---")</f>
        <v>---</v>
      </c>
      <c r="AS387" s="265"/>
      <c r="AT387" s="415" t="str">
        <f t="shared" si="129"/>
        <v>---</v>
      </c>
      <c r="AU387" s="415" t="str">
        <f t="shared" si="130"/>
        <v>---</v>
      </c>
      <c r="AV387" s="415" t="str">
        <f t="shared" si="131"/>
        <v>---</v>
      </c>
      <c r="AW387" s="415" t="str">
        <f t="shared" si="132"/>
        <v>---</v>
      </c>
      <c r="AX387" s="415" t="str">
        <f t="shared" si="133"/>
        <v>---</v>
      </c>
      <c r="AY387" s="415" t="str">
        <f>IFERROR(AH387*INDEX('تعرفه ها'!A:Z,MATCH("عوارض برق به ازاء هر کیلووات",'تعرفه ها'!$C:$C,0),MATCH(F387,'تعرفه ها'!$2:$2,0)),"---")</f>
        <v>---</v>
      </c>
      <c r="AZ387" s="415" t="str">
        <f t="shared" si="134"/>
        <v>---</v>
      </c>
      <c r="BA387" s="415" t="str">
        <f>IFERROR(ROUND(((AX387+AY387+AZ387)*INDEX('تعرفه ها'!A:Z,MATCH("هزینه نگهداری و تعمیرات شبکه برق",'تعرفه ها'!$C:$C,0),MATCH(F387,'تعرفه ها'!$2:$2,0))/100),0),"---")</f>
        <v>---</v>
      </c>
      <c r="BB387" s="415">
        <f>IFERROR(IF(P387="دیماندی",ROUND(AJ387*INDEX('تعرفه ها'!A:Z,MATCH(BB$1,'تعرفه ها'!$C:$C,0),MATCH(F387,'تعرفه ها'!$2:$2,0))*J387/30,0),0),"---")</f>
        <v>0</v>
      </c>
      <c r="BC387" s="415"/>
      <c r="BD387" s="54" t="str">
        <f>IFERROR(IF(INDEX('اطلاعات دوره'!A:Z,MATCH(G387,'اطلاعات دوره'!C:C,0),MATCH("برق",'اطلاعات دوره'!$1:$1,0))="دارد",ROUND(AX387*INDEX('تعرفه ها'!A:Z,MATCH("پیک فصلی برق",'تعرفه ها'!$C:$C,0),MATCH(F387,'تعرفه ها'!$2:$2,0))/100,0),0),"---")</f>
        <v>---</v>
      </c>
      <c r="BE387" s="415" t="str">
        <f>IFERROR(ROUND(((AX387+AY387+AZ387+BA387+BB387+BC387+BD387)*INDEX('تعرفه ها'!A:Z,MATCH("مالیات برق",'تعرفه ها'!$C:$C,0),MATCH(F387,'تعرفه ها'!$2:$2,0))/100),0),"---")</f>
        <v>---</v>
      </c>
      <c r="BF387" s="415" t="str">
        <f t="shared" si="135"/>
        <v>---</v>
      </c>
      <c r="BG387" s="415" t="str">
        <f t="shared" si="139"/>
        <v>---</v>
      </c>
      <c r="BH387" s="415" t="str">
        <f t="shared" si="136"/>
        <v>---</v>
      </c>
      <c r="BI387" s="54" t="str">
        <f t="shared" si="137"/>
        <v>---</v>
      </c>
      <c r="BJ387" s="55" t="str">
        <f t="shared" si="138"/>
        <v>---</v>
      </c>
      <c r="BK387" s="262"/>
      <c r="BL387" s="183" t="str">
        <f>IFERROR(IF(INDEX(پرداخت!A:AZ,MATCH(A387&amp;" - "&amp;"برق",پرداخت!$B:$B,0),MATCH(G387,پرداخت!$1:$1,0))="نشده","نشده","شده"),"---")</f>
        <v>---</v>
      </c>
      <c r="BN387" s="257"/>
      <c r="BO387" s="257"/>
      <c r="BP387" s="257"/>
      <c r="BQ387" s="257"/>
      <c r="BR387" s="257"/>
      <c r="BS387" s="257"/>
      <c r="BT387" s="257"/>
      <c r="BU387" s="257"/>
      <c r="BV387" s="257"/>
      <c r="BW387" s="257"/>
      <c r="BX387" s="257"/>
      <c r="BY387" s="257"/>
      <c r="BZ387" s="257"/>
      <c r="CA387" s="257"/>
      <c r="CB387" s="257"/>
      <c r="CC387" s="257"/>
      <c r="CD387" s="257"/>
      <c r="CE387" s="257"/>
      <c r="CF387" s="257"/>
      <c r="CG387" s="257"/>
      <c r="CH387"/>
      <c r="CI387"/>
      <c r="CJ387"/>
      <c r="CK387"/>
    </row>
    <row r="388" spans="1:89" ht="33.75" hidden="1">
      <c r="A388" s="170"/>
      <c r="B388" s="47">
        <f>IFERROR(INDEX('اطلاعات انشعابات شرکتها'!A:BB,MATCH(A388,'اطلاعات انشعابات شرکتها'!A:A,0),MATCH(B$1,'اطلاعات انشعابات شرکتها'!$1:$1,0)),0)</f>
        <v>0</v>
      </c>
      <c r="C388" s="48">
        <f>IFERROR(INDEX('اطلاعات انشعابات شرکتها'!A:BB,MATCH(A388,'اطلاعات انشعابات شرکتها'!A:A,0),MATCH(C$1,'اطلاعات انشعابات شرکتها'!$1:$1,0)),0)</f>
        <v>0</v>
      </c>
      <c r="D388" s="45"/>
      <c r="E388" s="171"/>
      <c r="F388" s="170"/>
      <c r="G388" s="188" t="str">
        <f t="shared" ref="G388:G451" si="140">F388&amp;"/"&amp;E388</f>
        <v>/</v>
      </c>
      <c r="H388" s="188">
        <f>IFERROR(INDEX('اطلاعات دوره'!A:Z,MATCH(G388,'اطلاعات دوره'!C:C,0),MATCH(H$1,'اطلاعات دوره'!$1:$1,0)),0)</f>
        <v>0</v>
      </c>
      <c r="I388" s="188">
        <f>IFERROR(INDEX('اطلاعات دوره'!A:Z,MATCH(G388,'اطلاعات دوره'!C:C,0),MATCH(I$1,'اطلاعات دوره'!$1:$1,0)),0)</f>
        <v>0</v>
      </c>
      <c r="J388" s="188">
        <f>IFERROR(INDEX('اطلاعات دوره'!A:Z,MATCH(G388,'اطلاعات دوره'!C:C,0),MATCH(J$1,'اطلاعات دوره'!$1:$1,0)),0)</f>
        <v>0</v>
      </c>
      <c r="K388" s="265"/>
      <c r="L388" s="188" t="str">
        <f>IFERROR(INDEX('اطلاعات دوره'!A:Z,MATCH(G388,'اطلاعات دوره'!C:C,0)-1,MATCH("عنوان",'اطلاعات دوره'!$1:$1,0)),"---")</f>
        <v>---</v>
      </c>
      <c r="M388" s="188" t="str">
        <f t="shared" ref="M388:M451" si="141">A388&amp;"-"&amp;L388</f>
        <v>----</v>
      </c>
      <c r="N388" s="188" t="str">
        <f t="shared" ref="N388:N451" si="142">A388&amp;"-"&amp;G388</f>
        <v>-/</v>
      </c>
      <c r="O388" s="265"/>
      <c r="P388" s="188">
        <f>IFERROR(INDEX('اطلاعات انشعابات شرکتها'!A:BB,MATCH(A388,'اطلاعات انشعابات شرکتها'!A:A,0),MATCH(P$1,'اطلاعات انشعابات شرکتها'!$1:$1,0)),0)</f>
        <v>0</v>
      </c>
      <c r="Q388" s="188">
        <f>IFERROR(INDEX('اطلاعات انشعابات شرکتها'!A:BB,MATCH(A388,'اطلاعات انشعابات شرکتها'!A:A,0),MATCH(Q$1,'اطلاعات انشعابات شرکتها'!$1:$1,0)),0)</f>
        <v>0</v>
      </c>
      <c r="R388" s="188">
        <f>IFERROR(INDEX('اطلاعات انشعابات شرکتها'!A:BB,MATCH(A388,'اطلاعات انشعابات شرکتها'!A:A,0),MATCH(R$1,'اطلاعات انشعابات شرکتها'!$1:$1,0)),0)</f>
        <v>0</v>
      </c>
      <c r="S388" s="265"/>
      <c r="T388" s="188">
        <f>IFERROR(INDEX('قرائت کنتور'!A:AZ,MATCH(A388&amp;"-"&amp;T$1,'قرائت کنتور'!B:B,0),MATCH(G388,'قرائت کنتور'!$1:$1,0)),0)</f>
        <v>0</v>
      </c>
      <c r="U388" s="188">
        <f>IFERROR(INDEX('قرائت کنتور'!A:AZ,MATCH(A388&amp;"-"&amp;U$1,'قرائت کنتور'!B:B,0),MATCH(L388,'قرائت کنتور'!$1:$1,0)),0)</f>
        <v>0</v>
      </c>
      <c r="V388" s="188">
        <f>IFERROR(INDEX('قرائت کنتور'!A:AZ,MATCH(A388&amp;"-"&amp;U$1,'قرائت کنتور'!B:B,0),MATCH(G388,'قرائت کنتور'!$1:$1,0)),0)</f>
        <v>0</v>
      </c>
      <c r="W388" s="188">
        <f>IFERROR(INDEX('قرائت کنتور'!A:AZ,MATCH(A388&amp;"-"&amp;W$1,'قرائت کنتور'!B:B,0),MATCH(L388,'قرائت کنتور'!$1:$1,0)),0)</f>
        <v>0</v>
      </c>
      <c r="X388" s="188">
        <f>IFERROR(INDEX('قرائت کنتور'!A:AZ,MATCH(A388&amp;"-"&amp;W$1,'قرائت کنتور'!B:B,0),MATCH(G388,'قرائت کنتور'!$1:$1,0)),0)</f>
        <v>0</v>
      </c>
      <c r="Y388" s="188">
        <f>IFERROR(INDEX('قرائت کنتور'!A:AZ,MATCH(A388&amp;"-"&amp;Y$1,'قرائت کنتور'!B:B,0),MATCH(L388,'قرائت کنتور'!$1:$1,0)),0)</f>
        <v>0</v>
      </c>
      <c r="Z388" s="188">
        <f>IFERROR(INDEX('قرائت کنتور'!A:AZ,MATCH(A388&amp;"-"&amp;Y$1,'قرائت کنتور'!B:B,0),MATCH(G388,'قرائت کنتور'!$1:$1,0)),0)</f>
        <v>0</v>
      </c>
      <c r="AA388" s="188">
        <f>IFERROR(INDEX('قرائت کنتور'!A:AZ,MATCH(A388&amp;"-"&amp;AA$1,'قرائت کنتور'!B:B,0),MATCH(L388,'قرائت کنتور'!$1:$1,0)),0)</f>
        <v>0</v>
      </c>
      <c r="AB388" s="188">
        <f>IFERROR(INDEX('قرائت کنتور'!A:AZ,MATCH(A388&amp;"-"&amp;AA$1,'قرائت کنتور'!B:B,0),MATCH(G388,'قرائت کنتور'!$1:$1,0)),0)</f>
        <v>0</v>
      </c>
      <c r="AC388" s="265"/>
      <c r="AD388" s="188">
        <f t="shared" ref="AD388:AD451" si="143">IFERROR((V388-U388)*R388,"---")</f>
        <v>0</v>
      </c>
      <c r="AE388" s="188">
        <f t="shared" ref="AE388:AE451" si="144">IFERROR((X388-W388)*R388,"---")</f>
        <v>0</v>
      </c>
      <c r="AF388" s="188">
        <f t="shared" ref="AF388:AF451" si="145">IFERROR((Z388-Y388)*R388,"---")</f>
        <v>0</v>
      </c>
      <c r="AG388" s="188">
        <f t="shared" ref="AG388:AG451" si="146">IFERROR((AB388-AA388)*R388,"---")</f>
        <v>0</v>
      </c>
      <c r="AH388" s="188">
        <f t="shared" ref="AH388:AH451" si="147">IFERROR(AD388+AE388+AF388,"---")</f>
        <v>0</v>
      </c>
      <c r="AI388" s="188">
        <f t="shared" ref="AI388:AI451" si="148">IFERROR(T388*R388,"---")</f>
        <v>0</v>
      </c>
      <c r="AJ388" s="188" t="str">
        <f t="shared" ref="AJ388:AJ451" si="149">IFERROR(IF(P388="دیماندی",IF(AI388&gt;(0.9*Q388),AI388,0.9*Q388),"0"),"---")</f>
        <v>0</v>
      </c>
      <c r="AK388" s="265"/>
      <c r="AL388" s="254" t="str">
        <f t="shared" ref="AL388:AL451" si="150">IFERROR((AH388)/((AH388^2+AG388^2)^0.5),"---")</f>
        <v>---</v>
      </c>
      <c r="AM388" s="254" t="str">
        <f t="shared" ref="AM388:AM451" si="151">IFERROR(IF((0.9/AL388-1)&gt;0.01,0.9/AL388-1,"0"),"---")</f>
        <v>---</v>
      </c>
      <c r="AN388" s="265"/>
      <c r="AO388" s="188" t="str">
        <f>IFERROR(INDEX('تعرفه ها'!A:Z,MATCH(P388&amp;"-"&amp;AO$1,'تعرفه ها'!C:C,0),MATCH(F388,'تعرفه ها'!$2:$2,0),1),"---")</f>
        <v>---</v>
      </c>
      <c r="AP388" s="188" t="str">
        <f>IFERROR(INDEX('تعرفه ها'!A:Z,MATCH(P388&amp;"-"&amp;AP$1,'تعرفه ها'!C:C,0),MATCH(F388,'تعرفه ها'!$2:$2,0),1),"---")</f>
        <v>---</v>
      </c>
      <c r="AQ388" s="188" t="str">
        <f>IFERROR(INDEX('تعرفه ها'!A:Z,MATCH(P388&amp;"-"&amp;AQ$1,'تعرفه ها'!C:C,0),MATCH(F388,'تعرفه ها'!$2:$2,0),1),"---")</f>
        <v>---</v>
      </c>
      <c r="AR388" s="188" t="str">
        <f>IFERROR(INDEX('تعرفه ها'!A:Z,MATCH(P388&amp;"-"&amp;AR$1,'تعرفه ها'!C:C,0),MATCH(F388,'تعرفه ها'!$2:$2,0),1),"---")</f>
        <v>---</v>
      </c>
      <c r="AS388" s="265"/>
      <c r="AT388" s="415" t="str">
        <f t="shared" ref="AT388:AT451" si="152">IFERROR(AD388*AO388,"---")</f>
        <v>---</v>
      </c>
      <c r="AU388" s="415" t="str">
        <f t="shared" ref="AU388:AU451" si="153">IFERROR(AE388*AP388,"---")</f>
        <v>---</v>
      </c>
      <c r="AV388" s="415" t="str">
        <f t="shared" ref="AV388:AV451" si="154">IFERROR(AF388*AQ388,"---")</f>
        <v>---</v>
      </c>
      <c r="AW388" s="415" t="str">
        <f t="shared" ref="AW388:AW451" si="155">IFERROR(AG388*AR388,"---")</f>
        <v>---</v>
      </c>
      <c r="AX388" s="415" t="str">
        <f t="shared" ref="AX388:AX451" si="156">IFERROR((AT388+AU388+AV388+AW388),"---")</f>
        <v>---</v>
      </c>
      <c r="AY388" s="415" t="str">
        <f>IFERROR(AH388*INDEX('تعرفه ها'!A:Z,MATCH("عوارض برق به ازاء هر کیلووات",'تعرفه ها'!$C:$C,0),MATCH(F388,'تعرفه ها'!$2:$2,0)),"---")</f>
        <v>---</v>
      </c>
      <c r="AZ388" s="415" t="str">
        <f t="shared" ref="AZ388:AZ451" si="157">IFERROR(ROUND((AT388+AU388+AV388)*AM388,0),"---")</f>
        <v>---</v>
      </c>
      <c r="BA388" s="415" t="str">
        <f>IFERROR(ROUND(((AX388+AY388+AZ388)*INDEX('تعرفه ها'!A:Z,MATCH("هزینه نگهداری و تعمیرات شبکه برق",'تعرفه ها'!$C:$C,0),MATCH(F388,'تعرفه ها'!$2:$2,0))/100),0),"---")</f>
        <v>---</v>
      </c>
      <c r="BB388" s="415">
        <f>IFERROR(IF(P388="دیماندی",ROUND(AJ388*INDEX('تعرفه ها'!A:Z,MATCH(BB$1,'تعرفه ها'!$C:$C,0),MATCH(F388,'تعرفه ها'!$2:$2,0))*J388/30,0),0),"---")</f>
        <v>0</v>
      </c>
      <c r="BC388" s="415"/>
      <c r="BD388" s="54" t="str">
        <f>IFERROR(IF(INDEX('اطلاعات دوره'!A:Z,MATCH(G388,'اطلاعات دوره'!C:C,0),MATCH("برق",'اطلاعات دوره'!$1:$1,0))="دارد",ROUND(AX388*INDEX('تعرفه ها'!A:Z,MATCH("پیک فصلی برق",'تعرفه ها'!$C:$C,0),MATCH(F388,'تعرفه ها'!$2:$2,0))/100,0),0),"---")</f>
        <v>---</v>
      </c>
      <c r="BE388" s="415" t="str">
        <f>IFERROR(ROUND(((AX388+AY388+AZ388+BA388+BB388+BC388+BD388)*INDEX('تعرفه ها'!A:Z,MATCH("مالیات برق",'تعرفه ها'!$C:$C,0),MATCH(F388,'تعرفه ها'!$2:$2,0))/100),0),"---")</f>
        <v>---</v>
      </c>
      <c r="BF388" s="415" t="str">
        <f t="shared" ref="BF388:BF451" si="158">IFERROR((AX388+AY388+AZ388+BA388+BB388+BC388+BD388+BE388),"---")</f>
        <v>---</v>
      </c>
      <c r="BG388" s="415" t="str">
        <f t="shared" si="139"/>
        <v>---</v>
      </c>
      <c r="BH388" s="415" t="str">
        <f t="shared" ref="BH388:BH451" si="159">IFERROR((BF388+BG388),"---")</f>
        <v>---</v>
      </c>
      <c r="BI388" s="54" t="str">
        <f t="shared" ref="BI388:BI451" si="160">IFERROR(INT(RIGHT(BH388,3)),"---")</f>
        <v>---</v>
      </c>
      <c r="BJ388" s="55" t="str">
        <f t="shared" ref="BJ388:BJ451" si="161">IFERROR(BH388-BI388,"---")</f>
        <v>---</v>
      </c>
      <c r="BK388" s="262"/>
      <c r="BL388" s="183" t="str">
        <f>IFERROR(IF(INDEX(پرداخت!A:AZ,MATCH(A388&amp;" - "&amp;"برق",پرداخت!$B:$B,0),MATCH(G388,پرداخت!$1:$1,0))="نشده","نشده","شده"),"---")</f>
        <v>---</v>
      </c>
      <c r="BN388" s="257"/>
      <c r="BO388" s="257"/>
      <c r="BP388" s="257"/>
      <c r="BQ388" s="257"/>
      <c r="BR388" s="257"/>
      <c r="BS388" s="257"/>
      <c r="BT388" s="257"/>
      <c r="BU388" s="257"/>
      <c r="BV388" s="257"/>
      <c r="BW388" s="257"/>
      <c r="BX388" s="257"/>
      <c r="BY388" s="257"/>
      <c r="BZ388" s="257"/>
      <c r="CA388" s="257"/>
      <c r="CB388" s="257"/>
      <c r="CC388" s="257"/>
      <c r="CD388" s="257"/>
      <c r="CE388" s="257"/>
      <c r="CF388" s="257"/>
      <c r="CG388" s="257"/>
      <c r="CH388"/>
      <c r="CI388"/>
      <c r="CJ388"/>
      <c r="CK388"/>
    </row>
    <row r="389" spans="1:89" ht="33.75" hidden="1">
      <c r="A389" s="170"/>
      <c r="B389" s="47">
        <f>IFERROR(INDEX('اطلاعات انشعابات شرکتها'!A:BB,MATCH(A389,'اطلاعات انشعابات شرکتها'!A:A,0),MATCH(B$1,'اطلاعات انشعابات شرکتها'!$1:$1,0)),0)</f>
        <v>0</v>
      </c>
      <c r="C389" s="48">
        <f>IFERROR(INDEX('اطلاعات انشعابات شرکتها'!A:BB,MATCH(A389,'اطلاعات انشعابات شرکتها'!A:A,0),MATCH(C$1,'اطلاعات انشعابات شرکتها'!$1:$1,0)),0)</f>
        <v>0</v>
      </c>
      <c r="D389" s="45"/>
      <c r="E389" s="171"/>
      <c r="F389" s="170"/>
      <c r="G389" s="188" t="str">
        <f t="shared" si="140"/>
        <v>/</v>
      </c>
      <c r="H389" s="188">
        <f>IFERROR(INDEX('اطلاعات دوره'!A:Z,MATCH(G389,'اطلاعات دوره'!C:C,0),MATCH(H$1,'اطلاعات دوره'!$1:$1,0)),0)</f>
        <v>0</v>
      </c>
      <c r="I389" s="188">
        <f>IFERROR(INDEX('اطلاعات دوره'!A:Z,MATCH(G389,'اطلاعات دوره'!C:C,0),MATCH(I$1,'اطلاعات دوره'!$1:$1,0)),0)</f>
        <v>0</v>
      </c>
      <c r="J389" s="188">
        <f>IFERROR(INDEX('اطلاعات دوره'!A:Z,MATCH(G389,'اطلاعات دوره'!C:C,0),MATCH(J$1,'اطلاعات دوره'!$1:$1,0)),0)</f>
        <v>0</v>
      </c>
      <c r="K389" s="265"/>
      <c r="L389" s="188" t="str">
        <f>IFERROR(INDEX('اطلاعات دوره'!A:Z,MATCH(G389,'اطلاعات دوره'!C:C,0)-1,MATCH("عنوان",'اطلاعات دوره'!$1:$1,0)),"---")</f>
        <v>---</v>
      </c>
      <c r="M389" s="188" t="str">
        <f t="shared" si="141"/>
        <v>----</v>
      </c>
      <c r="N389" s="188" t="str">
        <f t="shared" si="142"/>
        <v>-/</v>
      </c>
      <c r="O389" s="265"/>
      <c r="P389" s="188">
        <f>IFERROR(INDEX('اطلاعات انشعابات شرکتها'!A:BB,MATCH(A389,'اطلاعات انشعابات شرکتها'!A:A,0),MATCH(P$1,'اطلاعات انشعابات شرکتها'!$1:$1,0)),0)</f>
        <v>0</v>
      </c>
      <c r="Q389" s="188">
        <f>IFERROR(INDEX('اطلاعات انشعابات شرکتها'!A:BB,MATCH(A389,'اطلاعات انشعابات شرکتها'!A:A,0),MATCH(Q$1,'اطلاعات انشعابات شرکتها'!$1:$1,0)),0)</f>
        <v>0</v>
      </c>
      <c r="R389" s="188">
        <f>IFERROR(INDEX('اطلاعات انشعابات شرکتها'!A:BB,MATCH(A389,'اطلاعات انشعابات شرکتها'!A:A,0),MATCH(R$1,'اطلاعات انشعابات شرکتها'!$1:$1,0)),0)</f>
        <v>0</v>
      </c>
      <c r="S389" s="265"/>
      <c r="T389" s="188">
        <f>IFERROR(INDEX('قرائت کنتور'!A:AZ,MATCH(A389&amp;"-"&amp;T$1,'قرائت کنتور'!B:B,0),MATCH(G389,'قرائت کنتور'!$1:$1,0)),0)</f>
        <v>0</v>
      </c>
      <c r="U389" s="188">
        <f>IFERROR(INDEX('قرائت کنتور'!A:AZ,MATCH(A389&amp;"-"&amp;U$1,'قرائت کنتور'!B:B,0),MATCH(L389,'قرائت کنتور'!$1:$1,0)),0)</f>
        <v>0</v>
      </c>
      <c r="V389" s="188">
        <f>IFERROR(INDEX('قرائت کنتور'!A:AZ,MATCH(A389&amp;"-"&amp;U$1,'قرائت کنتور'!B:B,0),MATCH(G389,'قرائت کنتور'!$1:$1,0)),0)</f>
        <v>0</v>
      </c>
      <c r="W389" s="188">
        <f>IFERROR(INDEX('قرائت کنتور'!A:AZ,MATCH(A389&amp;"-"&amp;W$1,'قرائت کنتور'!B:B,0),MATCH(L389,'قرائت کنتور'!$1:$1,0)),0)</f>
        <v>0</v>
      </c>
      <c r="X389" s="188">
        <f>IFERROR(INDEX('قرائت کنتور'!A:AZ,MATCH(A389&amp;"-"&amp;W$1,'قرائت کنتور'!B:B,0),MATCH(G389,'قرائت کنتور'!$1:$1,0)),0)</f>
        <v>0</v>
      </c>
      <c r="Y389" s="188">
        <f>IFERROR(INDEX('قرائت کنتور'!A:AZ,MATCH(A389&amp;"-"&amp;Y$1,'قرائت کنتور'!B:B,0),MATCH(L389,'قرائت کنتور'!$1:$1,0)),0)</f>
        <v>0</v>
      </c>
      <c r="Z389" s="188">
        <f>IFERROR(INDEX('قرائت کنتور'!A:AZ,MATCH(A389&amp;"-"&amp;Y$1,'قرائت کنتور'!B:B,0),MATCH(G389,'قرائت کنتور'!$1:$1,0)),0)</f>
        <v>0</v>
      </c>
      <c r="AA389" s="188">
        <f>IFERROR(INDEX('قرائت کنتور'!A:AZ,MATCH(A389&amp;"-"&amp;AA$1,'قرائت کنتور'!B:B,0),MATCH(L389,'قرائت کنتور'!$1:$1,0)),0)</f>
        <v>0</v>
      </c>
      <c r="AB389" s="188">
        <f>IFERROR(INDEX('قرائت کنتور'!A:AZ,MATCH(A389&amp;"-"&amp;AA$1,'قرائت کنتور'!B:B,0),MATCH(G389,'قرائت کنتور'!$1:$1,0)),0)</f>
        <v>0</v>
      </c>
      <c r="AC389" s="265"/>
      <c r="AD389" s="188">
        <f t="shared" si="143"/>
        <v>0</v>
      </c>
      <c r="AE389" s="188">
        <f t="shared" si="144"/>
        <v>0</v>
      </c>
      <c r="AF389" s="188">
        <f t="shared" si="145"/>
        <v>0</v>
      </c>
      <c r="AG389" s="188">
        <f t="shared" si="146"/>
        <v>0</v>
      </c>
      <c r="AH389" s="188">
        <f t="shared" si="147"/>
        <v>0</v>
      </c>
      <c r="AI389" s="188">
        <f t="shared" si="148"/>
        <v>0</v>
      </c>
      <c r="AJ389" s="188" t="str">
        <f t="shared" si="149"/>
        <v>0</v>
      </c>
      <c r="AK389" s="265"/>
      <c r="AL389" s="254" t="str">
        <f t="shared" si="150"/>
        <v>---</v>
      </c>
      <c r="AM389" s="254" t="str">
        <f t="shared" si="151"/>
        <v>---</v>
      </c>
      <c r="AN389" s="265"/>
      <c r="AO389" s="188" t="str">
        <f>IFERROR(INDEX('تعرفه ها'!A:Z,MATCH(P389&amp;"-"&amp;AO$1,'تعرفه ها'!C:C,0),MATCH(F389,'تعرفه ها'!$2:$2,0),1),"---")</f>
        <v>---</v>
      </c>
      <c r="AP389" s="188" t="str">
        <f>IFERROR(INDEX('تعرفه ها'!A:Z,MATCH(P389&amp;"-"&amp;AP$1,'تعرفه ها'!C:C,0),MATCH(F389,'تعرفه ها'!$2:$2,0),1),"---")</f>
        <v>---</v>
      </c>
      <c r="AQ389" s="188" t="str">
        <f>IFERROR(INDEX('تعرفه ها'!A:Z,MATCH(P389&amp;"-"&amp;AQ$1,'تعرفه ها'!C:C,0),MATCH(F389,'تعرفه ها'!$2:$2,0),1),"---")</f>
        <v>---</v>
      </c>
      <c r="AR389" s="188" t="str">
        <f>IFERROR(INDEX('تعرفه ها'!A:Z,MATCH(P389&amp;"-"&amp;AR$1,'تعرفه ها'!C:C,0),MATCH(F389,'تعرفه ها'!$2:$2,0),1),"---")</f>
        <v>---</v>
      </c>
      <c r="AS389" s="265"/>
      <c r="AT389" s="415" t="str">
        <f t="shared" si="152"/>
        <v>---</v>
      </c>
      <c r="AU389" s="415" t="str">
        <f t="shared" si="153"/>
        <v>---</v>
      </c>
      <c r="AV389" s="415" t="str">
        <f t="shared" si="154"/>
        <v>---</v>
      </c>
      <c r="AW389" s="415" t="str">
        <f t="shared" si="155"/>
        <v>---</v>
      </c>
      <c r="AX389" s="415" t="str">
        <f t="shared" si="156"/>
        <v>---</v>
      </c>
      <c r="AY389" s="415" t="str">
        <f>IFERROR(AH389*INDEX('تعرفه ها'!A:Z,MATCH("عوارض برق به ازاء هر کیلووات",'تعرفه ها'!$C:$C,0),MATCH(F389,'تعرفه ها'!$2:$2,0)),"---")</f>
        <v>---</v>
      </c>
      <c r="AZ389" s="415" t="str">
        <f t="shared" si="157"/>
        <v>---</v>
      </c>
      <c r="BA389" s="415" t="str">
        <f>IFERROR(ROUND(((AX389+AY389+AZ389)*INDEX('تعرفه ها'!A:Z,MATCH("هزینه نگهداری و تعمیرات شبکه برق",'تعرفه ها'!$C:$C,0),MATCH(F389,'تعرفه ها'!$2:$2,0))/100),0),"---")</f>
        <v>---</v>
      </c>
      <c r="BB389" s="415">
        <f>IFERROR(IF(P389="دیماندی",ROUND(AJ389*INDEX('تعرفه ها'!A:Z,MATCH(BB$1,'تعرفه ها'!$C:$C,0),MATCH(F389,'تعرفه ها'!$2:$2,0))*J389/30,0),0),"---")</f>
        <v>0</v>
      </c>
      <c r="BC389" s="415"/>
      <c r="BD389" s="54" t="str">
        <f>IFERROR(IF(INDEX('اطلاعات دوره'!A:Z,MATCH(G389,'اطلاعات دوره'!C:C,0),MATCH("برق",'اطلاعات دوره'!$1:$1,0))="دارد",ROUND(AX389*INDEX('تعرفه ها'!A:Z,MATCH("پیک فصلی برق",'تعرفه ها'!$C:$C,0),MATCH(F389,'تعرفه ها'!$2:$2,0))/100,0),0),"---")</f>
        <v>---</v>
      </c>
      <c r="BE389" s="415" t="str">
        <f>IFERROR(ROUND(((AX389+AY389+AZ389+BA389+BB389+BC389+BD389)*INDEX('تعرفه ها'!A:Z,MATCH("مالیات برق",'تعرفه ها'!$C:$C,0),MATCH(F389,'تعرفه ها'!$2:$2,0))/100),0),"---")</f>
        <v>---</v>
      </c>
      <c r="BF389" s="415" t="str">
        <f t="shared" si="158"/>
        <v>---</v>
      </c>
      <c r="BG389" s="415" t="str">
        <f t="shared" si="139"/>
        <v>---</v>
      </c>
      <c r="BH389" s="415" t="str">
        <f t="shared" si="159"/>
        <v>---</v>
      </c>
      <c r="BI389" s="54" t="str">
        <f t="shared" si="160"/>
        <v>---</v>
      </c>
      <c r="BJ389" s="55" t="str">
        <f t="shared" si="161"/>
        <v>---</v>
      </c>
      <c r="BK389" s="262"/>
      <c r="BL389" s="183" t="str">
        <f>IFERROR(IF(INDEX(پرداخت!A:AZ,MATCH(A389&amp;" - "&amp;"برق",پرداخت!$B:$B,0),MATCH(G389,پرداخت!$1:$1,0))="نشده","نشده","شده"),"---")</f>
        <v>---</v>
      </c>
      <c r="BN389" s="257"/>
      <c r="BO389" s="257"/>
      <c r="BP389" s="257"/>
      <c r="BQ389" s="257"/>
      <c r="BR389" s="257"/>
      <c r="BS389" s="257"/>
      <c r="BT389" s="257"/>
      <c r="BU389" s="257"/>
      <c r="BV389" s="257"/>
      <c r="BW389" s="257"/>
      <c r="BX389" s="257"/>
      <c r="BY389" s="257"/>
      <c r="BZ389" s="257"/>
      <c r="CA389" s="257"/>
      <c r="CB389" s="257"/>
      <c r="CC389" s="257"/>
      <c r="CD389" s="257"/>
      <c r="CE389" s="257"/>
      <c r="CF389" s="257"/>
      <c r="CG389" s="257"/>
      <c r="CH389"/>
      <c r="CI389"/>
      <c r="CJ389"/>
      <c r="CK389"/>
    </row>
    <row r="390" spans="1:89" ht="33.75" hidden="1">
      <c r="A390" s="170"/>
      <c r="B390" s="47">
        <f>IFERROR(INDEX('اطلاعات انشعابات شرکتها'!A:BB,MATCH(A390,'اطلاعات انشعابات شرکتها'!A:A,0),MATCH(B$1,'اطلاعات انشعابات شرکتها'!$1:$1,0)),0)</f>
        <v>0</v>
      </c>
      <c r="C390" s="48">
        <f>IFERROR(INDEX('اطلاعات انشعابات شرکتها'!A:BB,MATCH(A390,'اطلاعات انشعابات شرکتها'!A:A,0),MATCH(C$1,'اطلاعات انشعابات شرکتها'!$1:$1,0)),0)</f>
        <v>0</v>
      </c>
      <c r="D390" s="45"/>
      <c r="E390" s="171"/>
      <c r="F390" s="170"/>
      <c r="G390" s="188" t="str">
        <f t="shared" si="140"/>
        <v>/</v>
      </c>
      <c r="H390" s="188">
        <f>IFERROR(INDEX('اطلاعات دوره'!A:Z,MATCH(G390,'اطلاعات دوره'!C:C,0),MATCH(H$1,'اطلاعات دوره'!$1:$1,0)),0)</f>
        <v>0</v>
      </c>
      <c r="I390" s="188">
        <f>IFERROR(INDEX('اطلاعات دوره'!A:Z,MATCH(G390,'اطلاعات دوره'!C:C,0),MATCH(I$1,'اطلاعات دوره'!$1:$1,0)),0)</f>
        <v>0</v>
      </c>
      <c r="J390" s="188">
        <f>IFERROR(INDEX('اطلاعات دوره'!A:Z,MATCH(G390,'اطلاعات دوره'!C:C,0),MATCH(J$1,'اطلاعات دوره'!$1:$1,0)),0)</f>
        <v>0</v>
      </c>
      <c r="K390" s="265"/>
      <c r="L390" s="188" t="str">
        <f>IFERROR(INDEX('اطلاعات دوره'!A:Z,MATCH(G390,'اطلاعات دوره'!C:C,0)-1,MATCH("عنوان",'اطلاعات دوره'!$1:$1,0)),"---")</f>
        <v>---</v>
      </c>
      <c r="M390" s="188" t="str">
        <f t="shared" si="141"/>
        <v>----</v>
      </c>
      <c r="N390" s="188" t="str">
        <f t="shared" si="142"/>
        <v>-/</v>
      </c>
      <c r="O390" s="265"/>
      <c r="P390" s="188">
        <f>IFERROR(INDEX('اطلاعات انشعابات شرکتها'!A:BB,MATCH(A390,'اطلاعات انشعابات شرکتها'!A:A,0),MATCH(P$1,'اطلاعات انشعابات شرکتها'!$1:$1,0)),0)</f>
        <v>0</v>
      </c>
      <c r="Q390" s="188">
        <f>IFERROR(INDEX('اطلاعات انشعابات شرکتها'!A:BB,MATCH(A390,'اطلاعات انشعابات شرکتها'!A:A,0),MATCH(Q$1,'اطلاعات انشعابات شرکتها'!$1:$1,0)),0)</f>
        <v>0</v>
      </c>
      <c r="R390" s="188">
        <f>IFERROR(INDEX('اطلاعات انشعابات شرکتها'!A:BB,MATCH(A390,'اطلاعات انشعابات شرکتها'!A:A,0),MATCH(R$1,'اطلاعات انشعابات شرکتها'!$1:$1,0)),0)</f>
        <v>0</v>
      </c>
      <c r="S390" s="265"/>
      <c r="T390" s="188">
        <f>IFERROR(INDEX('قرائت کنتور'!A:AZ,MATCH(A390&amp;"-"&amp;T$1,'قرائت کنتور'!B:B,0),MATCH(G390,'قرائت کنتور'!$1:$1,0)),0)</f>
        <v>0</v>
      </c>
      <c r="U390" s="188">
        <f>IFERROR(INDEX('قرائت کنتور'!A:AZ,MATCH(A390&amp;"-"&amp;U$1,'قرائت کنتور'!B:B,0),MATCH(L390,'قرائت کنتور'!$1:$1,0)),0)</f>
        <v>0</v>
      </c>
      <c r="V390" s="188">
        <f>IFERROR(INDEX('قرائت کنتور'!A:AZ,MATCH(A390&amp;"-"&amp;U$1,'قرائت کنتور'!B:B,0),MATCH(G390,'قرائت کنتور'!$1:$1,0)),0)</f>
        <v>0</v>
      </c>
      <c r="W390" s="188">
        <f>IFERROR(INDEX('قرائت کنتور'!A:AZ,MATCH(A390&amp;"-"&amp;W$1,'قرائت کنتور'!B:B,0),MATCH(L390,'قرائت کنتور'!$1:$1,0)),0)</f>
        <v>0</v>
      </c>
      <c r="X390" s="188">
        <f>IFERROR(INDEX('قرائت کنتور'!A:AZ,MATCH(A390&amp;"-"&amp;W$1,'قرائت کنتور'!B:B,0),MATCH(G390,'قرائت کنتور'!$1:$1,0)),0)</f>
        <v>0</v>
      </c>
      <c r="Y390" s="188">
        <f>IFERROR(INDEX('قرائت کنتور'!A:AZ,MATCH(A390&amp;"-"&amp;Y$1,'قرائت کنتور'!B:B,0),MATCH(L390,'قرائت کنتور'!$1:$1,0)),0)</f>
        <v>0</v>
      </c>
      <c r="Z390" s="188">
        <f>IFERROR(INDEX('قرائت کنتور'!A:AZ,MATCH(A390&amp;"-"&amp;Y$1,'قرائت کنتور'!B:B,0),MATCH(G390,'قرائت کنتور'!$1:$1,0)),0)</f>
        <v>0</v>
      </c>
      <c r="AA390" s="188">
        <f>IFERROR(INDEX('قرائت کنتور'!A:AZ,MATCH(A390&amp;"-"&amp;AA$1,'قرائت کنتور'!B:B,0),MATCH(L390,'قرائت کنتور'!$1:$1,0)),0)</f>
        <v>0</v>
      </c>
      <c r="AB390" s="188">
        <f>IFERROR(INDEX('قرائت کنتور'!A:AZ,MATCH(A390&amp;"-"&amp;AA$1,'قرائت کنتور'!B:B,0),MATCH(G390,'قرائت کنتور'!$1:$1,0)),0)</f>
        <v>0</v>
      </c>
      <c r="AC390" s="265"/>
      <c r="AD390" s="188">
        <f t="shared" si="143"/>
        <v>0</v>
      </c>
      <c r="AE390" s="188">
        <f t="shared" si="144"/>
        <v>0</v>
      </c>
      <c r="AF390" s="188">
        <f t="shared" si="145"/>
        <v>0</v>
      </c>
      <c r="AG390" s="188">
        <f t="shared" si="146"/>
        <v>0</v>
      </c>
      <c r="AH390" s="188">
        <f t="shared" si="147"/>
        <v>0</v>
      </c>
      <c r="AI390" s="188">
        <f t="shared" si="148"/>
        <v>0</v>
      </c>
      <c r="AJ390" s="188" t="str">
        <f t="shared" si="149"/>
        <v>0</v>
      </c>
      <c r="AK390" s="265"/>
      <c r="AL390" s="254" t="str">
        <f t="shared" si="150"/>
        <v>---</v>
      </c>
      <c r="AM390" s="254" t="str">
        <f t="shared" si="151"/>
        <v>---</v>
      </c>
      <c r="AN390" s="265"/>
      <c r="AO390" s="188" t="str">
        <f>IFERROR(INDEX('تعرفه ها'!A:Z,MATCH(P390&amp;"-"&amp;AO$1,'تعرفه ها'!C:C,0),MATCH(F390,'تعرفه ها'!$2:$2,0),1),"---")</f>
        <v>---</v>
      </c>
      <c r="AP390" s="188" t="str">
        <f>IFERROR(INDEX('تعرفه ها'!A:Z,MATCH(P390&amp;"-"&amp;AP$1,'تعرفه ها'!C:C,0),MATCH(F390,'تعرفه ها'!$2:$2,0),1),"---")</f>
        <v>---</v>
      </c>
      <c r="AQ390" s="188" t="str">
        <f>IFERROR(INDEX('تعرفه ها'!A:Z,MATCH(P390&amp;"-"&amp;AQ$1,'تعرفه ها'!C:C,0),MATCH(F390,'تعرفه ها'!$2:$2,0),1),"---")</f>
        <v>---</v>
      </c>
      <c r="AR390" s="188" t="str">
        <f>IFERROR(INDEX('تعرفه ها'!A:Z,MATCH(P390&amp;"-"&amp;AR$1,'تعرفه ها'!C:C,0),MATCH(F390,'تعرفه ها'!$2:$2,0),1),"---")</f>
        <v>---</v>
      </c>
      <c r="AS390" s="265"/>
      <c r="AT390" s="415" t="str">
        <f t="shared" si="152"/>
        <v>---</v>
      </c>
      <c r="AU390" s="415" t="str">
        <f t="shared" si="153"/>
        <v>---</v>
      </c>
      <c r="AV390" s="415" t="str">
        <f t="shared" si="154"/>
        <v>---</v>
      </c>
      <c r="AW390" s="415" t="str">
        <f t="shared" si="155"/>
        <v>---</v>
      </c>
      <c r="AX390" s="415" t="str">
        <f t="shared" si="156"/>
        <v>---</v>
      </c>
      <c r="AY390" s="415" t="str">
        <f>IFERROR(AH390*INDEX('تعرفه ها'!A:Z,MATCH("عوارض برق به ازاء هر کیلووات",'تعرفه ها'!$C:$C,0),MATCH(F390,'تعرفه ها'!$2:$2,0)),"---")</f>
        <v>---</v>
      </c>
      <c r="AZ390" s="415" t="str">
        <f t="shared" si="157"/>
        <v>---</v>
      </c>
      <c r="BA390" s="415" t="str">
        <f>IFERROR(ROUND(((AX390+AY390+AZ390)*INDEX('تعرفه ها'!A:Z,MATCH("هزینه نگهداری و تعمیرات شبکه برق",'تعرفه ها'!$C:$C,0),MATCH(F390,'تعرفه ها'!$2:$2,0))/100),0),"---")</f>
        <v>---</v>
      </c>
      <c r="BB390" s="415">
        <f>IFERROR(IF(P390="دیماندی",ROUND(AJ390*INDEX('تعرفه ها'!A:Z,MATCH(BB$1,'تعرفه ها'!$C:$C,0),MATCH(F390,'تعرفه ها'!$2:$2,0))*J390/30,0),0),"---")</f>
        <v>0</v>
      </c>
      <c r="BC390" s="415"/>
      <c r="BD390" s="54" t="str">
        <f>IFERROR(IF(INDEX('اطلاعات دوره'!A:Z,MATCH(G390,'اطلاعات دوره'!C:C,0),MATCH("برق",'اطلاعات دوره'!$1:$1,0))="دارد",ROUND(AX390*INDEX('تعرفه ها'!A:Z,MATCH("پیک فصلی برق",'تعرفه ها'!$C:$C,0),MATCH(F390,'تعرفه ها'!$2:$2,0))/100,0),0),"---")</f>
        <v>---</v>
      </c>
      <c r="BE390" s="415" t="str">
        <f>IFERROR(ROUND(((AX390+AY390+AZ390+BA390+BB390+BC390+BD390)*INDEX('تعرفه ها'!A:Z,MATCH("مالیات برق",'تعرفه ها'!$C:$C,0),MATCH(F390,'تعرفه ها'!$2:$2,0))/100),0),"---")</f>
        <v>---</v>
      </c>
      <c r="BF390" s="415" t="str">
        <f t="shared" si="158"/>
        <v>---</v>
      </c>
      <c r="BG390" s="415" t="str">
        <f t="shared" si="139"/>
        <v>---</v>
      </c>
      <c r="BH390" s="415" t="str">
        <f t="shared" si="159"/>
        <v>---</v>
      </c>
      <c r="BI390" s="54" t="str">
        <f t="shared" si="160"/>
        <v>---</v>
      </c>
      <c r="BJ390" s="55" t="str">
        <f t="shared" si="161"/>
        <v>---</v>
      </c>
      <c r="BK390" s="262"/>
      <c r="BL390" s="183" t="str">
        <f>IFERROR(IF(INDEX(پرداخت!A:AZ,MATCH(A390&amp;" - "&amp;"برق",پرداخت!$B:$B,0),MATCH(G390,پرداخت!$1:$1,0))="نشده","نشده","شده"),"---")</f>
        <v>---</v>
      </c>
      <c r="BN390" s="257"/>
      <c r="BO390" s="257"/>
      <c r="BP390" s="257"/>
      <c r="BQ390" s="257"/>
      <c r="BR390" s="257"/>
      <c r="BS390" s="257"/>
      <c r="BT390" s="257"/>
      <c r="BU390" s="257"/>
      <c r="BV390" s="257"/>
      <c r="BW390" s="257"/>
      <c r="BX390" s="257"/>
      <c r="BY390" s="257"/>
      <c r="BZ390" s="257"/>
      <c r="CA390" s="257"/>
      <c r="CB390" s="257"/>
      <c r="CC390" s="257"/>
      <c r="CD390" s="257"/>
      <c r="CE390" s="257"/>
      <c r="CF390" s="257"/>
      <c r="CG390" s="257"/>
      <c r="CH390"/>
      <c r="CI390"/>
      <c r="CJ390"/>
      <c r="CK390"/>
    </row>
    <row r="391" spans="1:89" ht="33.75" hidden="1">
      <c r="A391" s="170"/>
      <c r="B391" s="47">
        <f>IFERROR(INDEX('اطلاعات انشعابات شرکتها'!A:BB,MATCH(A391,'اطلاعات انشعابات شرکتها'!A:A,0),MATCH(B$1,'اطلاعات انشعابات شرکتها'!$1:$1,0)),0)</f>
        <v>0</v>
      </c>
      <c r="C391" s="48">
        <f>IFERROR(INDEX('اطلاعات انشعابات شرکتها'!A:BB,MATCH(A391,'اطلاعات انشعابات شرکتها'!A:A,0),MATCH(C$1,'اطلاعات انشعابات شرکتها'!$1:$1,0)),0)</f>
        <v>0</v>
      </c>
      <c r="D391" s="45"/>
      <c r="E391" s="171"/>
      <c r="F391" s="170"/>
      <c r="G391" s="188" t="str">
        <f t="shared" si="140"/>
        <v>/</v>
      </c>
      <c r="H391" s="188">
        <f>IFERROR(INDEX('اطلاعات دوره'!A:Z,MATCH(G391,'اطلاعات دوره'!C:C,0),MATCH(H$1,'اطلاعات دوره'!$1:$1,0)),0)</f>
        <v>0</v>
      </c>
      <c r="I391" s="188">
        <f>IFERROR(INDEX('اطلاعات دوره'!A:Z,MATCH(G391,'اطلاعات دوره'!C:C,0),MATCH(I$1,'اطلاعات دوره'!$1:$1,0)),0)</f>
        <v>0</v>
      </c>
      <c r="J391" s="188">
        <f>IFERROR(INDEX('اطلاعات دوره'!A:Z,MATCH(G391,'اطلاعات دوره'!C:C,0),MATCH(J$1,'اطلاعات دوره'!$1:$1,0)),0)</f>
        <v>0</v>
      </c>
      <c r="K391" s="265"/>
      <c r="L391" s="188" t="str">
        <f>IFERROR(INDEX('اطلاعات دوره'!A:Z,MATCH(G391,'اطلاعات دوره'!C:C,0)-1,MATCH("عنوان",'اطلاعات دوره'!$1:$1,0)),"---")</f>
        <v>---</v>
      </c>
      <c r="M391" s="188" t="str">
        <f t="shared" si="141"/>
        <v>----</v>
      </c>
      <c r="N391" s="188" t="str">
        <f t="shared" si="142"/>
        <v>-/</v>
      </c>
      <c r="O391" s="265"/>
      <c r="P391" s="188">
        <f>IFERROR(INDEX('اطلاعات انشعابات شرکتها'!A:BB,MATCH(A391,'اطلاعات انشعابات شرکتها'!A:A,0),MATCH(P$1,'اطلاعات انشعابات شرکتها'!$1:$1,0)),0)</f>
        <v>0</v>
      </c>
      <c r="Q391" s="188">
        <f>IFERROR(INDEX('اطلاعات انشعابات شرکتها'!A:BB,MATCH(A391,'اطلاعات انشعابات شرکتها'!A:A,0),MATCH(Q$1,'اطلاعات انشعابات شرکتها'!$1:$1,0)),0)</f>
        <v>0</v>
      </c>
      <c r="R391" s="188">
        <f>IFERROR(INDEX('اطلاعات انشعابات شرکتها'!A:BB,MATCH(A391,'اطلاعات انشعابات شرکتها'!A:A,0),MATCH(R$1,'اطلاعات انشعابات شرکتها'!$1:$1,0)),0)</f>
        <v>0</v>
      </c>
      <c r="S391" s="265"/>
      <c r="T391" s="188">
        <f>IFERROR(INDEX('قرائت کنتور'!A:AZ,MATCH(A391&amp;"-"&amp;T$1,'قرائت کنتور'!B:B,0),MATCH(G391,'قرائت کنتور'!$1:$1,0)),0)</f>
        <v>0</v>
      </c>
      <c r="U391" s="188">
        <f>IFERROR(INDEX('قرائت کنتور'!A:AZ,MATCH(A391&amp;"-"&amp;U$1,'قرائت کنتور'!B:B,0),MATCH(L391,'قرائت کنتور'!$1:$1,0)),0)</f>
        <v>0</v>
      </c>
      <c r="V391" s="188">
        <f>IFERROR(INDEX('قرائت کنتور'!A:AZ,MATCH(A391&amp;"-"&amp;U$1,'قرائت کنتور'!B:B,0),MATCH(G391,'قرائت کنتور'!$1:$1,0)),0)</f>
        <v>0</v>
      </c>
      <c r="W391" s="188">
        <f>IFERROR(INDEX('قرائت کنتور'!A:AZ,MATCH(A391&amp;"-"&amp;W$1,'قرائت کنتور'!B:B,0),MATCH(L391,'قرائت کنتور'!$1:$1,0)),0)</f>
        <v>0</v>
      </c>
      <c r="X391" s="188">
        <f>IFERROR(INDEX('قرائت کنتور'!A:AZ,MATCH(A391&amp;"-"&amp;W$1,'قرائت کنتور'!B:B,0),MATCH(G391,'قرائت کنتور'!$1:$1,0)),0)</f>
        <v>0</v>
      </c>
      <c r="Y391" s="188">
        <f>IFERROR(INDEX('قرائت کنتور'!A:AZ,MATCH(A391&amp;"-"&amp;Y$1,'قرائت کنتور'!B:B,0),MATCH(L391,'قرائت کنتور'!$1:$1,0)),0)</f>
        <v>0</v>
      </c>
      <c r="Z391" s="188">
        <f>IFERROR(INDEX('قرائت کنتور'!A:AZ,MATCH(A391&amp;"-"&amp;Y$1,'قرائت کنتور'!B:B,0),MATCH(G391,'قرائت کنتور'!$1:$1,0)),0)</f>
        <v>0</v>
      </c>
      <c r="AA391" s="188">
        <f>IFERROR(INDEX('قرائت کنتور'!A:AZ,MATCH(A391&amp;"-"&amp;AA$1,'قرائت کنتور'!B:B,0),MATCH(L391,'قرائت کنتور'!$1:$1,0)),0)</f>
        <v>0</v>
      </c>
      <c r="AB391" s="188">
        <f>IFERROR(INDEX('قرائت کنتور'!A:AZ,MATCH(A391&amp;"-"&amp;AA$1,'قرائت کنتور'!B:B,0),MATCH(G391,'قرائت کنتور'!$1:$1,0)),0)</f>
        <v>0</v>
      </c>
      <c r="AC391" s="265"/>
      <c r="AD391" s="188">
        <f t="shared" si="143"/>
        <v>0</v>
      </c>
      <c r="AE391" s="188">
        <f t="shared" si="144"/>
        <v>0</v>
      </c>
      <c r="AF391" s="188">
        <f t="shared" si="145"/>
        <v>0</v>
      </c>
      <c r="AG391" s="188">
        <f t="shared" si="146"/>
        <v>0</v>
      </c>
      <c r="AH391" s="188">
        <f t="shared" si="147"/>
        <v>0</v>
      </c>
      <c r="AI391" s="188">
        <f t="shared" si="148"/>
        <v>0</v>
      </c>
      <c r="AJ391" s="188" t="str">
        <f t="shared" si="149"/>
        <v>0</v>
      </c>
      <c r="AK391" s="265"/>
      <c r="AL391" s="254" t="str">
        <f t="shared" si="150"/>
        <v>---</v>
      </c>
      <c r="AM391" s="254" t="str">
        <f t="shared" si="151"/>
        <v>---</v>
      </c>
      <c r="AN391" s="265"/>
      <c r="AO391" s="188" t="str">
        <f>IFERROR(INDEX('تعرفه ها'!A:Z,MATCH(P391&amp;"-"&amp;AO$1,'تعرفه ها'!C:C,0),MATCH(F391,'تعرفه ها'!$2:$2,0),1),"---")</f>
        <v>---</v>
      </c>
      <c r="AP391" s="188" t="str">
        <f>IFERROR(INDEX('تعرفه ها'!A:Z,MATCH(P391&amp;"-"&amp;AP$1,'تعرفه ها'!C:C,0),MATCH(F391,'تعرفه ها'!$2:$2,0),1),"---")</f>
        <v>---</v>
      </c>
      <c r="AQ391" s="188" t="str">
        <f>IFERROR(INDEX('تعرفه ها'!A:Z,MATCH(P391&amp;"-"&amp;AQ$1,'تعرفه ها'!C:C,0),MATCH(F391,'تعرفه ها'!$2:$2,0),1),"---")</f>
        <v>---</v>
      </c>
      <c r="AR391" s="188" t="str">
        <f>IFERROR(INDEX('تعرفه ها'!A:Z,MATCH(P391&amp;"-"&amp;AR$1,'تعرفه ها'!C:C,0),MATCH(F391,'تعرفه ها'!$2:$2,0),1),"---")</f>
        <v>---</v>
      </c>
      <c r="AS391" s="265"/>
      <c r="AT391" s="415" t="str">
        <f t="shared" si="152"/>
        <v>---</v>
      </c>
      <c r="AU391" s="415" t="str">
        <f t="shared" si="153"/>
        <v>---</v>
      </c>
      <c r="AV391" s="415" t="str">
        <f t="shared" si="154"/>
        <v>---</v>
      </c>
      <c r="AW391" s="415" t="str">
        <f t="shared" si="155"/>
        <v>---</v>
      </c>
      <c r="AX391" s="415" t="str">
        <f t="shared" si="156"/>
        <v>---</v>
      </c>
      <c r="AY391" s="415" t="str">
        <f>IFERROR(AH391*INDEX('تعرفه ها'!A:Z,MATCH("عوارض برق به ازاء هر کیلووات",'تعرفه ها'!$C:$C,0),MATCH(F391,'تعرفه ها'!$2:$2,0)),"---")</f>
        <v>---</v>
      </c>
      <c r="AZ391" s="415" t="str">
        <f t="shared" si="157"/>
        <v>---</v>
      </c>
      <c r="BA391" s="415" t="str">
        <f>IFERROR(ROUND(((AX391+AY391+AZ391)*INDEX('تعرفه ها'!A:Z,MATCH("هزینه نگهداری و تعمیرات شبکه برق",'تعرفه ها'!$C:$C,0),MATCH(F391,'تعرفه ها'!$2:$2,0))/100),0),"---")</f>
        <v>---</v>
      </c>
      <c r="BB391" s="415">
        <f>IFERROR(IF(P391="دیماندی",ROUND(AJ391*INDEX('تعرفه ها'!A:Z,MATCH(BB$1,'تعرفه ها'!$C:$C,0),MATCH(F391,'تعرفه ها'!$2:$2,0))*J391/30,0),0),"---")</f>
        <v>0</v>
      </c>
      <c r="BC391" s="415"/>
      <c r="BD391" s="54" t="str">
        <f>IFERROR(IF(INDEX('اطلاعات دوره'!A:Z,MATCH(G391,'اطلاعات دوره'!C:C,0),MATCH("برق",'اطلاعات دوره'!$1:$1,0))="دارد",ROUND(AX391*INDEX('تعرفه ها'!A:Z,MATCH("پیک فصلی برق",'تعرفه ها'!$C:$C,0),MATCH(F391,'تعرفه ها'!$2:$2,0))/100,0),0),"---")</f>
        <v>---</v>
      </c>
      <c r="BE391" s="415" t="str">
        <f>IFERROR(ROUND(((AX391+AY391+AZ391+BA391+BB391+BC391+BD391)*INDEX('تعرفه ها'!A:Z,MATCH("مالیات برق",'تعرفه ها'!$C:$C,0),MATCH(F391,'تعرفه ها'!$2:$2,0))/100),0),"---")</f>
        <v>---</v>
      </c>
      <c r="BF391" s="415" t="str">
        <f t="shared" si="158"/>
        <v>---</v>
      </c>
      <c r="BG391" s="415" t="str">
        <f t="shared" si="139"/>
        <v>---</v>
      </c>
      <c r="BH391" s="415" t="str">
        <f t="shared" si="159"/>
        <v>---</v>
      </c>
      <c r="BI391" s="54" t="str">
        <f t="shared" si="160"/>
        <v>---</v>
      </c>
      <c r="BJ391" s="55" t="str">
        <f t="shared" si="161"/>
        <v>---</v>
      </c>
      <c r="BK391" s="262"/>
      <c r="BL391" s="183" t="str">
        <f>IFERROR(IF(INDEX(پرداخت!A:AZ,MATCH(A391&amp;" - "&amp;"برق",پرداخت!$B:$B,0),MATCH(G391,پرداخت!$1:$1,0))="نشده","نشده","شده"),"---")</f>
        <v>---</v>
      </c>
      <c r="BN391" s="257"/>
      <c r="BO391" s="257"/>
      <c r="BP391" s="257"/>
      <c r="BQ391" s="257"/>
      <c r="BR391" s="257"/>
      <c r="BS391" s="257"/>
      <c r="BT391" s="257"/>
      <c r="BU391" s="257"/>
      <c r="BV391" s="257"/>
      <c r="BW391" s="257"/>
      <c r="BX391" s="257"/>
      <c r="BY391" s="257"/>
      <c r="BZ391" s="257"/>
      <c r="CA391" s="257"/>
      <c r="CB391" s="257"/>
      <c r="CC391" s="257"/>
      <c r="CD391" s="257"/>
      <c r="CE391" s="257"/>
      <c r="CF391" s="257"/>
      <c r="CG391" s="257"/>
      <c r="CH391"/>
      <c r="CI391"/>
      <c r="CJ391"/>
      <c r="CK391"/>
    </row>
    <row r="392" spans="1:89" ht="33.75" hidden="1">
      <c r="A392" s="170"/>
      <c r="B392" s="47">
        <f>IFERROR(INDEX('اطلاعات انشعابات شرکتها'!A:BB,MATCH(A392,'اطلاعات انشعابات شرکتها'!A:A,0),MATCH(B$1,'اطلاعات انشعابات شرکتها'!$1:$1,0)),0)</f>
        <v>0</v>
      </c>
      <c r="C392" s="48">
        <f>IFERROR(INDEX('اطلاعات انشعابات شرکتها'!A:BB,MATCH(A392,'اطلاعات انشعابات شرکتها'!A:A,0),MATCH(C$1,'اطلاعات انشعابات شرکتها'!$1:$1,0)),0)</f>
        <v>0</v>
      </c>
      <c r="D392" s="45"/>
      <c r="E392" s="171"/>
      <c r="F392" s="170"/>
      <c r="G392" s="188" t="str">
        <f t="shared" si="140"/>
        <v>/</v>
      </c>
      <c r="H392" s="188">
        <f>IFERROR(INDEX('اطلاعات دوره'!A:Z,MATCH(G392,'اطلاعات دوره'!C:C,0),MATCH(H$1,'اطلاعات دوره'!$1:$1,0)),0)</f>
        <v>0</v>
      </c>
      <c r="I392" s="188">
        <f>IFERROR(INDEX('اطلاعات دوره'!A:Z,MATCH(G392,'اطلاعات دوره'!C:C,0),MATCH(I$1,'اطلاعات دوره'!$1:$1,0)),0)</f>
        <v>0</v>
      </c>
      <c r="J392" s="188">
        <f>IFERROR(INDEX('اطلاعات دوره'!A:Z,MATCH(G392,'اطلاعات دوره'!C:C,0),MATCH(J$1,'اطلاعات دوره'!$1:$1,0)),0)</f>
        <v>0</v>
      </c>
      <c r="K392" s="265"/>
      <c r="L392" s="188" t="str">
        <f>IFERROR(INDEX('اطلاعات دوره'!A:Z,MATCH(G392,'اطلاعات دوره'!C:C,0)-1,MATCH("عنوان",'اطلاعات دوره'!$1:$1,0)),"---")</f>
        <v>---</v>
      </c>
      <c r="M392" s="188" t="str">
        <f t="shared" si="141"/>
        <v>----</v>
      </c>
      <c r="N392" s="188" t="str">
        <f t="shared" si="142"/>
        <v>-/</v>
      </c>
      <c r="O392" s="265"/>
      <c r="P392" s="188">
        <f>IFERROR(INDEX('اطلاعات انشعابات شرکتها'!A:BB,MATCH(A392,'اطلاعات انشعابات شرکتها'!A:A,0),MATCH(P$1,'اطلاعات انشعابات شرکتها'!$1:$1,0)),0)</f>
        <v>0</v>
      </c>
      <c r="Q392" s="188">
        <f>IFERROR(INDEX('اطلاعات انشعابات شرکتها'!A:BB,MATCH(A392,'اطلاعات انشعابات شرکتها'!A:A,0),MATCH(Q$1,'اطلاعات انشعابات شرکتها'!$1:$1,0)),0)</f>
        <v>0</v>
      </c>
      <c r="R392" s="188">
        <f>IFERROR(INDEX('اطلاعات انشعابات شرکتها'!A:BB,MATCH(A392,'اطلاعات انشعابات شرکتها'!A:A,0),MATCH(R$1,'اطلاعات انشعابات شرکتها'!$1:$1,0)),0)</f>
        <v>0</v>
      </c>
      <c r="S392" s="265"/>
      <c r="T392" s="188">
        <f>IFERROR(INDEX('قرائت کنتور'!A:AZ,MATCH(A392&amp;"-"&amp;T$1,'قرائت کنتور'!B:B,0),MATCH(G392,'قرائت کنتور'!$1:$1,0)),0)</f>
        <v>0</v>
      </c>
      <c r="U392" s="188">
        <f>IFERROR(INDEX('قرائت کنتور'!A:AZ,MATCH(A392&amp;"-"&amp;U$1,'قرائت کنتور'!B:B,0),MATCH(L392,'قرائت کنتور'!$1:$1,0)),0)</f>
        <v>0</v>
      </c>
      <c r="V392" s="188">
        <f>IFERROR(INDEX('قرائت کنتور'!A:AZ,MATCH(A392&amp;"-"&amp;U$1,'قرائت کنتور'!B:B,0),MATCH(G392,'قرائت کنتور'!$1:$1,0)),0)</f>
        <v>0</v>
      </c>
      <c r="W392" s="188">
        <f>IFERROR(INDEX('قرائت کنتور'!A:AZ,MATCH(A392&amp;"-"&amp;W$1,'قرائت کنتور'!B:B,0),MATCH(L392,'قرائت کنتور'!$1:$1,0)),0)</f>
        <v>0</v>
      </c>
      <c r="X392" s="188">
        <f>IFERROR(INDEX('قرائت کنتور'!A:AZ,MATCH(A392&amp;"-"&amp;W$1,'قرائت کنتور'!B:B,0),MATCH(G392,'قرائت کنتور'!$1:$1,0)),0)</f>
        <v>0</v>
      </c>
      <c r="Y392" s="188">
        <f>IFERROR(INDEX('قرائت کنتور'!A:AZ,MATCH(A392&amp;"-"&amp;Y$1,'قرائت کنتور'!B:B,0),MATCH(L392,'قرائت کنتور'!$1:$1,0)),0)</f>
        <v>0</v>
      </c>
      <c r="Z392" s="188">
        <f>IFERROR(INDEX('قرائت کنتور'!A:AZ,MATCH(A392&amp;"-"&amp;Y$1,'قرائت کنتور'!B:B,0),MATCH(G392,'قرائت کنتور'!$1:$1,0)),0)</f>
        <v>0</v>
      </c>
      <c r="AA392" s="188">
        <f>IFERROR(INDEX('قرائت کنتور'!A:AZ,MATCH(A392&amp;"-"&amp;AA$1,'قرائت کنتور'!B:B,0),MATCH(L392,'قرائت کنتور'!$1:$1,0)),0)</f>
        <v>0</v>
      </c>
      <c r="AB392" s="188">
        <f>IFERROR(INDEX('قرائت کنتور'!A:AZ,MATCH(A392&amp;"-"&amp;AA$1,'قرائت کنتور'!B:B,0),MATCH(G392,'قرائت کنتور'!$1:$1,0)),0)</f>
        <v>0</v>
      </c>
      <c r="AC392" s="265"/>
      <c r="AD392" s="188">
        <f t="shared" si="143"/>
        <v>0</v>
      </c>
      <c r="AE392" s="188">
        <f t="shared" si="144"/>
        <v>0</v>
      </c>
      <c r="AF392" s="188">
        <f t="shared" si="145"/>
        <v>0</v>
      </c>
      <c r="AG392" s="188">
        <f t="shared" si="146"/>
        <v>0</v>
      </c>
      <c r="AH392" s="188">
        <f t="shared" si="147"/>
        <v>0</v>
      </c>
      <c r="AI392" s="188">
        <f t="shared" si="148"/>
        <v>0</v>
      </c>
      <c r="AJ392" s="188" t="str">
        <f t="shared" si="149"/>
        <v>0</v>
      </c>
      <c r="AK392" s="265"/>
      <c r="AL392" s="254" t="str">
        <f t="shared" si="150"/>
        <v>---</v>
      </c>
      <c r="AM392" s="254" t="str">
        <f t="shared" si="151"/>
        <v>---</v>
      </c>
      <c r="AN392" s="265"/>
      <c r="AO392" s="188" t="str">
        <f>IFERROR(INDEX('تعرفه ها'!A:Z,MATCH(P392&amp;"-"&amp;AO$1,'تعرفه ها'!C:C,0),MATCH(F392,'تعرفه ها'!$2:$2,0),1),"---")</f>
        <v>---</v>
      </c>
      <c r="AP392" s="188" t="str">
        <f>IFERROR(INDEX('تعرفه ها'!A:Z,MATCH(P392&amp;"-"&amp;AP$1,'تعرفه ها'!C:C,0),MATCH(F392,'تعرفه ها'!$2:$2,0),1),"---")</f>
        <v>---</v>
      </c>
      <c r="AQ392" s="188" t="str">
        <f>IFERROR(INDEX('تعرفه ها'!A:Z,MATCH(P392&amp;"-"&amp;AQ$1,'تعرفه ها'!C:C,0),MATCH(F392,'تعرفه ها'!$2:$2,0),1),"---")</f>
        <v>---</v>
      </c>
      <c r="AR392" s="188" t="str">
        <f>IFERROR(INDEX('تعرفه ها'!A:Z,MATCH(P392&amp;"-"&amp;AR$1,'تعرفه ها'!C:C,0),MATCH(F392,'تعرفه ها'!$2:$2,0),1),"---")</f>
        <v>---</v>
      </c>
      <c r="AS392" s="265"/>
      <c r="AT392" s="415" t="str">
        <f t="shared" si="152"/>
        <v>---</v>
      </c>
      <c r="AU392" s="415" t="str">
        <f t="shared" si="153"/>
        <v>---</v>
      </c>
      <c r="AV392" s="415" t="str">
        <f t="shared" si="154"/>
        <v>---</v>
      </c>
      <c r="AW392" s="415" t="str">
        <f t="shared" si="155"/>
        <v>---</v>
      </c>
      <c r="AX392" s="415" t="str">
        <f t="shared" si="156"/>
        <v>---</v>
      </c>
      <c r="AY392" s="415" t="str">
        <f>IFERROR(AH392*INDEX('تعرفه ها'!A:Z,MATCH("عوارض برق به ازاء هر کیلووات",'تعرفه ها'!$C:$C,0),MATCH(F392,'تعرفه ها'!$2:$2,0)),"---")</f>
        <v>---</v>
      </c>
      <c r="AZ392" s="415" t="str">
        <f t="shared" si="157"/>
        <v>---</v>
      </c>
      <c r="BA392" s="415" t="str">
        <f>IFERROR(ROUND(((AX392+AY392+AZ392)*INDEX('تعرفه ها'!A:Z,MATCH("هزینه نگهداری و تعمیرات شبکه برق",'تعرفه ها'!$C:$C,0),MATCH(F392,'تعرفه ها'!$2:$2,0))/100),0),"---")</f>
        <v>---</v>
      </c>
      <c r="BB392" s="415">
        <f>IFERROR(IF(P392="دیماندی",ROUND(AJ392*INDEX('تعرفه ها'!A:Z,MATCH(BB$1,'تعرفه ها'!$C:$C,0),MATCH(F392,'تعرفه ها'!$2:$2,0))*J392/30,0),0),"---")</f>
        <v>0</v>
      </c>
      <c r="BC392" s="415"/>
      <c r="BD392" s="54" t="str">
        <f>IFERROR(IF(INDEX('اطلاعات دوره'!A:Z,MATCH(G392,'اطلاعات دوره'!C:C,0),MATCH("برق",'اطلاعات دوره'!$1:$1,0))="دارد",ROUND(AX392*INDEX('تعرفه ها'!A:Z,MATCH("پیک فصلی برق",'تعرفه ها'!$C:$C,0),MATCH(F392,'تعرفه ها'!$2:$2,0))/100,0),0),"---")</f>
        <v>---</v>
      </c>
      <c r="BE392" s="415" t="str">
        <f>IFERROR(ROUND(((AX392+AY392+AZ392+BA392+BB392+BC392+BD392)*INDEX('تعرفه ها'!A:Z,MATCH("مالیات برق",'تعرفه ها'!$C:$C,0),MATCH(F392,'تعرفه ها'!$2:$2,0))/100),0),"---")</f>
        <v>---</v>
      </c>
      <c r="BF392" s="415" t="str">
        <f t="shared" si="158"/>
        <v>---</v>
      </c>
      <c r="BG392" s="415" t="str">
        <f t="shared" si="139"/>
        <v>---</v>
      </c>
      <c r="BH392" s="415" t="str">
        <f t="shared" si="159"/>
        <v>---</v>
      </c>
      <c r="BI392" s="54" t="str">
        <f t="shared" si="160"/>
        <v>---</v>
      </c>
      <c r="BJ392" s="55" t="str">
        <f t="shared" si="161"/>
        <v>---</v>
      </c>
      <c r="BK392" s="262"/>
      <c r="BL392" s="183" t="str">
        <f>IFERROR(IF(INDEX(پرداخت!A:AZ,MATCH(A392&amp;" - "&amp;"برق",پرداخت!$B:$B,0),MATCH(G392,پرداخت!$1:$1,0))="نشده","نشده","شده"),"---")</f>
        <v>---</v>
      </c>
      <c r="BN392" s="257"/>
      <c r="BO392" s="257"/>
      <c r="BP392" s="257"/>
      <c r="BQ392" s="257"/>
      <c r="BR392" s="257"/>
      <c r="BS392" s="257"/>
      <c r="BT392" s="257"/>
      <c r="BU392" s="257"/>
      <c r="BV392" s="257"/>
      <c r="BW392" s="257"/>
      <c r="BX392" s="257"/>
      <c r="BY392" s="257"/>
      <c r="BZ392" s="257"/>
      <c r="CA392" s="257"/>
      <c r="CB392" s="257"/>
      <c r="CC392" s="257"/>
      <c r="CD392" s="257"/>
      <c r="CE392" s="257"/>
      <c r="CF392" s="257"/>
      <c r="CG392" s="257"/>
      <c r="CH392"/>
      <c r="CI392"/>
      <c r="CJ392"/>
      <c r="CK392"/>
    </row>
    <row r="393" spans="1:89" ht="33.75" hidden="1">
      <c r="A393" s="170"/>
      <c r="B393" s="47">
        <f>IFERROR(INDEX('اطلاعات انشعابات شرکتها'!A:BB,MATCH(A393,'اطلاعات انشعابات شرکتها'!A:A,0),MATCH(B$1,'اطلاعات انشعابات شرکتها'!$1:$1,0)),0)</f>
        <v>0</v>
      </c>
      <c r="C393" s="48">
        <f>IFERROR(INDEX('اطلاعات انشعابات شرکتها'!A:BB,MATCH(A393,'اطلاعات انشعابات شرکتها'!A:A,0),MATCH(C$1,'اطلاعات انشعابات شرکتها'!$1:$1,0)),0)</f>
        <v>0</v>
      </c>
      <c r="D393" s="45"/>
      <c r="E393" s="171"/>
      <c r="F393" s="170"/>
      <c r="G393" s="188" t="str">
        <f t="shared" si="140"/>
        <v>/</v>
      </c>
      <c r="H393" s="188">
        <f>IFERROR(INDEX('اطلاعات دوره'!A:Z,MATCH(G393,'اطلاعات دوره'!C:C,0),MATCH(H$1,'اطلاعات دوره'!$1:$1,0)),0)</f>
        <v>0</v>
      </c>
      <c r="I393" s="188">
        <f>IFERROR(INDEX('اطلاعات دوره'!A:Z,MATCH(G393,'اطلاعات دوره'!C:C,0),MATCH(I$1,'اطلاعات دوره'!$1:$1,0)),0)</f>
        <v>0</v>
      </c>
      <c r="J393" s="188">
        <f>IFERROR(INDEX('اطلاعات دوره'!A:Z,MATCH(G393,'اطلاعات دوره'!C:C,0),MATCH(J$1,'اطلاعات دوره'!$1:$1,0)),0)</f>
        <v>0</v>
      </c>
      <c r="K393" s="265"/>
      <c r="L393" s="188" t="str">
        <f>IFERROR(INDEX('اطلاعات دوره'!A:Z,MATCH(G393,'اطلاعات دوره'!C:C,0)-1,MATCH("عنوان",'اطلاعات دوره'!$1:$1,0)),"---")</f>
        <v>---</v>
      </c>
      <c r="M393" s="188" t="str">
        <f t="shared" si="141"/>
        <v>----</v>
      </c>
      <c r="N393" s="188" t="str">
        <f t="shared" si="142"/>
        <v>-/</v>
      </c>
      <c r="O393" s="265"/>
      <c r="P393" s="188">
        <f>IFERROR(INDEX('اطلاعات انشعابات شرکتها'!A:BB,MATCH(A393,'اطلاعات انشعابات شرکتها'!A:A,0),MATCH(P$1,'اطلاعات انشعابات شرکتها'!$1:$1,0)),0)</f>
        <v>0</v>
      </c>
      <c r="Q393" s="188">
        <f>IFERROR(INDEX('اطلاعات انشعابات شرکتها'!A:BB,MATCH(A393,'اطلاعات انشعابات شرکتها'!A:A,0),MATCH(Q$1,'اطلاعات انشعابات شرکتها'!$1:$1,0)),0)</f>
        <v>0</v>
      </c>
      <c r="R393" s="188">
        <f>IFERROR(INDEX('اطلاعات انشعابات شرکتها'!A:BB,MATCH(A393,'اطلاعات انشعابات شرکتها'!A:A,0),MATCH(R$1,'اطلاعات انشعابات شرکتها'!$1:$1,0)),0)</f>
        <v>0</v>
      </c>
      <c r="S393" s="265"/>
      <c r="T393" s="188">
        <f>IFERROR(INDEX('قرائت کنتور'!A:AZ,MATCH(A393&amp;"-"&amp;T$1,'قرائت کنتور'!B:B,0),MATCH(G393,'قرائت کنتور'!$1:$1,0)),0)</f>
        <v>0</v>
      </c>
      <c r="U393" s="188">
        <f>IFERROR(INDEX('قرائت کنتور'!A:AZ,MATCH(A393&amp;"-"&amp;U$1,'قرائت کنتور'!B:B,0),MATCH(L393,'قرائت کنتور'!$1:$1,0)),0)</f>
        <v>0</v>
      </c>
      <c r="V393" s="188">
        <f>IFERROR(INDEX('قرائت کنتور'!A:AZ,MATCH(A393&amp;"-"&amp;U$1,'قرائت کنتور'!B:B,0),MATCH(G393,'قرائت کنتور'!$1:$1,0)),0)</f>
        <v>0</v>
      </c>
      <c r="W393" s="188">
        <f>IFERROR(INDEX('قرائت کنتور'!A:AZ,MATCH(A393&amp;"-"&amp;W$1,'قرائت کنتور'!B:B,0),MATCH(L393,'قرائت کنتور'!$1:$1,0)),0)</f>
        <v>0</v>
      </c>
      <c r="X393" s="188">
        <f>IFERROR(INDEX('قرائت کنتور'!A:AZ,MATCH(A393&amp;"-"&amp;W$1,'قرائت کنتور'!B:B,0),MATCH(G393,'قرائت کنتور'!$1:$1,0)),0)</f>
        <v>0</v>
      </c>
      <c r="Y393" s="188">
        <f>IFERROR(INDEX('قرائت کنتور'!A:AZ,MATCH(A393&amp;"-"&amp;Y$1,'قرائت کنتور'!B:B,0),MATCH(L393,'قرائت کنتور'!$1:$1,0)),0)</f>
        <v>0</v>
      </c>
      <c r="Z393" s="188">
        <f>IFERROR(INDEX('قرائت کنتور'!A:AZ,MATCH(A393&amp;"-"&amp;Y$1,'قرائت کنتور'!B:B,0),MATCH(G393,'قرائت کنتور'!$1:$1,0)),0)</f>
        <v>0</v>
      </c>
      <c r="AA393" s="188">
        <f>IFERROR(INDEX('قرائت کنتور'!A:AZ,MATCH(A393&amp;"-"&amp;AA$1,'قرائت کنتور'!B:B,0),MATCH(L393,'قرائت کنتور'!$1:$1,0)),0)</f>
        <v>0</v>
      </c>
      <c r="AB393" s="188">
        <f>IFERROR(INDEX('قرائت کنتور'!A:AZ,MATCH(A393&amp;"-"&amp;AA$1,'قرائت کنتور'!B:B,0),MATCH(G393,'قرائت کنتور'!$1:$1,0)),0)</f>
        <v>0</v>
      </c>
      <c r="AC393" s="265"/>
      <c r="AD393" s="188">
        <f t="shared" si="143"/>
        <v>0</v>
      </c>
      <c r="AE393" s="188">
        <f t="shared" si="144"/>
        <v>0</v>
      </c>
      <c r="AF393" s="188">
        <f t="shared" si="145"/>
        <v>0</v>
      </c>
      <c r="AG393" s="188">
        <f t="shared" si="146"/>
        <v>0</v>
      </c>
      <c r="AH393" s="188">
        <f t="shared" si="147"/>
        <v>0</v>
      </c>
      <c r="AI393" s="188">
        <f t="shared" si="148"/>
        <v>0</v>
      </c>
      <c r="AJ393" s="188" t="str">
        <f t="shared" si="149"/>
        <v>0</v>
      </c>
      <c r="AK393" s="265"/>
      <c r="AL393" s="254" t="str">
        <f t="shared" si="150"/>
        <v>---</v>
      </c>
      <c r="AM393" s="254" t="str">
        <f t="shared" si="151"/>
        <v>---</v>
      </c>
      <c r="AN393" s="265"/>
      <c r="AO393" s="188" t="str">
        <f>IFERROR(INDEX('تعرفه ها'!A:Z,MATCH(P393&amp;"-"&amp;AO$1,'تعرفه ها'!C:C,0),MATCH(F393,'تعرفه ها'!$2:$2,0),1),"---")</f>
        <v>---</v>
      </c>
      <c r="AP393" s="188" t="str">
        <f>IFERROR(INDEX('تعرفه ها'!A:Z,MATCH(P393&amp;"-"&amp;AP$1,'تعرفه ها'!C:C,0),MATCH(F393,'تعرفه ها'!$2:$2,0),1),"---")</f>
        <v>---</v>
      </c>
      <c r="AQ393" s="188" t="str">
        <f>IFERROR(INDEX('تعرفه ها'!A:Z,MATCH(P393&amp;"-"&amp;AQ$1,'تعرفه ها'!C:C,0),MATCH(F393,'تعرفه ها'!$2:$2,0),1),"---")</f>
        <v>---</v>
      </c>
      <c r="AR393" s="188" t="str">
        <f>IFERROR(INDEX('تعرفه ها'!A:Z,MATCH(P393&amp;"-"&amp;AR$1,'تعرفه ها'!C:C,0),MATCH(F393,'تعرفه ها'!$2:$2,0),1),"---")</f>
        <v>---</v>
      </c>
      <c r="AS393" s="265"/>
      <c r="AT393" s="415" t="str">
        <f t="shared" si="152"/>
        <v>---</v>
      </c>
      <c r="AU393" s="415" t="str">
        <f t="shared" si="153"/>
        <v>---</v>
      </c>
      <c r="AV393" s="415" t="str">
        <f t="shared" si="154"/>
        <v>---</v>
      </c>
      <c r="AW393" s="415" t="str">
        <f t="shared" si="155"/>
        <v>---</v>
      </c>
      <c r="AX393" s="415" t="str">
        <f t="shared" si="156"/>
        <v>---</v>
      </c>
      <c r="AY393" s="415" t="str">
        <f>IFERROR(AH393*INDEX('تعرفه ها'!A:Z,MATCH("عوارض برق به ازاء هر کیلووات",'تعرفه ها'!$C:$C,0),MATCH(F393,'تعرفه ها'!$2:$2,0)),"---")</f>
        <v>---</v>
      </c>
      <c r="AZ393" s="415" t="str">
        <f t="shared" si="157"/>
        <v>---</v>
      </c>
      <c r="BA393" s="415" t="str">
        <f>IFERROR(ROUND(((AX393+AY393+AZ393)*INDEX('تعرفه ها'!A:Z,MATCH("هزینه نگهداری و تعمیرات شبکه برق",'تعرفه ها'!$C:$C,0),MATCH(F393,'تعرفه ها'!$2:$2,0))/100),0),"---")</f>
        <v>---</v>
      </c>
      <c r="BB393" s="415">
        <f>IFERROR(IF(P393="دیماندی",ROUND(AJ393*INDEX('تعرفه ها'!A:Z,MATCH(BB$1,'تعرفه ها'!$C:$C,0),MATCH(F393,'تعرفه ها'!$2:$2,0))*J393/30,0),0),"---")</f>
        <v>0</v>
      </c>
      <c r="BC393" s="415"/>
      <c r="BD393" s="54" t="str">
        <f>IFERROR(IF(INDEX('اطلاعات دوره'!A:Z,MATCH(G393,'اطلاعات دوره'!C:C,0),MATCH("برق",'اطلاعات دوره'!$1:$1,0))="دارد",ROUND(AX393*INDEX('تعرفه ها'!A:Z,MATCH("پیک فصلی برق",'تعرفه ها'!$C:$C,0),MATCH(F393,'تعرفه ها'!$2:$2,0))/100,0),0),"---")</f>
        <v>---</v>
      </c>
      <c r="BE393" s="415" t="str">
        <f>IFERROR(ROUND(((AX393+AY393+AZ393+BA393+BB393+BC393+BD393)*INDEX('تعرفه ها'!A:Z,MATCH("مالیات برق",'تعرفه ها'!$C:$C,0),MATCH(F393,'تعرفه ها'!$2:$2,0))/100),0),"---")</f>
        <v>---</v>
      </c>
      <c r="BF393" s="415" t="str">
        <f t="shared" si="158"/>
        <v>---</v>
      </c>
      <c r="BG393" s="415" t="str">
        <f t="shared" si="139"/>
        <v>---</v>
      </c>
      <c r="BH393" s="415" t="str">
        <f t="shared" si="159"/>
        <v>---</v>
      </c>
      <c r="BI393" s="54" t="str">
        <f t="shared" si="160"/>
        <v>---</v>
      </c>
      <c r="BJ393" s="55" t="str">
        <f t="shared" si="161"/>
        <v>---</v>
      </c>
      <c r="BK393" s="262"/>
      <c r="BL393" s="183" t="str">
        <f>IFERROR(IF(INDEX(پرداخت!A:AZ,MATCH(A393&amp;" - "&amp;"برق",پرداخت!$B:$B,0),MATCH(G393,پرداخت!$1:$1,0))="نشده","نشده","شده"),"---")</f>
        <v>---</v>
      </c>
      <c r="BN393" s="257"/>
      <c r="BO393" s="257"/>
      <c r="BP393" s="257"/>
      <c r="BQ393" s="257"/>
      <c r="BR393" s="257"/>
      <c r="BS393" s="257"/>
      <c r="BT393" s="257"/>
      <c r="BU393" s="257"/>
      <c r="BV393" s="257"/>
      <c r="BW393" s="257"/>
      <c r="BX393" s="257"/>
      <c r="BY393" s="257"/>
      <c r="BZ393" s="257"/>
      <c r="CA393" s="257"/>
      <c r="CB393" s="257"/>
      <c r="CC393" s="257"/>
      <c r="CD393" s="257"/>
      <c r="CE393" s="257"/>
      <c r="CF393" s="257"/>
      <c r="CG393" s="257"/>
      <c r="CH393"/>
      <c r="CI393"/>
      <c r="CJ393"/>
      <c r="CK393"/>
    </row>
    <row r="394" spans="1:89" ht="33.75" hidden="1">
      <c r="A394" s="170"/>
      <c r="B394" s="47">
        <f>IFERROR(INDEX('اطلاعات انشعابات شرکتها'!A:BB,MATCH(A394,'اطلاعات انشعابات شرکتها'!A:A,0),MATCH(B$1,'اطلاعات انشعابات شرکتها'!$1:$1,0)),0)</f>
        <v>0</v>
      </c>
      <c r="C394" s="48">
        <f>IFERROR(INDEX('اطلاعات انشعابات شرکتها'!A:BB,MATCH(A394,'اطلاعات انشعابات شرکتها'!A:A,0),MATCH(C$1,'اطلاعات انشعابات شرکتها'!$1:$1,0)),0)</f>
        <v>0</v>
      </c>
      <c r="D394" s="45"/>
      <c r="E394" s="171"/>
      <c r="F394" s="170"/>
      <c r="G394" s="188" t="str">
        <f t="shared" si="140"/>
        <v>/</v>
      </c>
      <c r="H394" s="188">
        <f>IFERROR(INDEX('اطلاعات دوره'!A:Z,MATCH(G394,'اطلاعات دوره'!C:C,0),MATCH(H$1,'اطلاعات دوره'!$1:$1,0)),0)</f>
        <v>0</v>
      </c>
      <c r="I394" s="188">
        <f>IFERROR(INDEX('اطلاعات دوره'!A:Z,MATCH(G394,'اطلاعات دوره'!C:C,0),MATCH(I$1,'اطلاعات دوره'!$1:$1,0)),0)</f>
        <v>0</v>
      </c>
      <c r="J394" s="188">
        <f>IFERROR(INDEX('اطلاعات دوره'!A:Z,MATCH(G394,'اطلاعات دوره'!C:C,0),MATCH(J$1,'اطلاعات دوره'!$1:$1,0)),0)</f>
        <v>0</v>
      </c>
      <c r="K394" s="265"/>
      <c r="L394" s="188" t="str">
        <f>IFERROR(INDEX('اطلاعات دوره'!A:Z,MATCH(G394,'اطلاعات دوره'!C:C,0)-1,MATCH("عنوان",'اطلاعات دوره'!$1:$1,0)),"---")</f>
        <v>---</v>
      </c>
      <c r="M394" s="188" t="str">
        <f t="shared" si="141"/>
        <v>----</v>
      </c>
      <c r="N394" s="188" t="str">
        <f t="shared" si="142"/>
        <v>-/</v>
      </c>
      <c r="O394" s="265"/>
      <c r="P394" s="188">
        <f>IFERROR(INDEX('اطلاعات انشعابات شرکتها'!A:BB,MATCH(A394,'اطلاعات انشعابات شرکتها'!A:A,0),MATCH(P$1,'اطلاعات انشعابات شرکتها'!$1:$1,0)),0)</f>
        <v>0</v>
      </c>
      <c r="Q394" s="188">
        <f>IFERROR(INDEX('اطلاعات انشعابات شرکتها'!A:BB,MATCH(A394,'اطلاعات انشعابات شرکتها'!A:A,0),MATCH(Q$1,'اطلاعات انشعابات شرکتها'!$1:$1,0)),0)</f>
        <v>0</v>
      </c>
      <c r="R394" s="188">
        <f>IFERROR(INDEX('اطلاعات انشعابات شرکتها'!A:BB,MATCH(A394,'اطلاعات انشعابات شرکتها'!A:A,0),MATCH(R$1,'اطلاعات انشعابات شرکتها'!$1:$1,0)),0)</f>
        <v>0</v>
      </c>
      <c r="S394" s="265"/>
      <c r="T394" s="188">
        <f>IFERROR(INDEX('قرائت کنتور'!A:AZ,MATCH(A394&amp;"-"&amp;T$1,'قرائت کنتور'!B:B,0),MATCH(G394,'قرائت کنتور'!$1:$1,0)),0)</f>
        <v>0</v>
      </c>
      <c r="U394" s="188">
        <f>IFERROR(INDEX('قرائت کنتور'!A:AZ,MATCH(A394&amp;"-"&amp;U$1,'قرائت کنتور'!B:B,0),MATCH(L394,'قرائت کنتور'!$1:$1,0)),0)</f>
        <v>0</v>
      </c>
      <c r="V394" s="188">
        <f>IFERROR(INDEX('قرائت کنتور'!A:AZ,MATCH(A394&amp;"-"&amp;U$1,'قرائت کنتور'!B:B,0),MATCH(G394,'قرائت کنتور'!$1:$1,0)),0)</f>
        <v>0</v>
      </c>
      <c r="W394" s="188">
        <f>IFERROR(INDEX('قرائت کنتور'!A:AZ,MATCH(A394&amp;"-"&amp;W$1,'قرائت کنتور'!B:B,0),MATCH(L394,'قرائت کنتور'!$1:$1,0)),0)</f>
        <v>0</v>
      </c>
      <c r="X394" s="188">
        <f>IFERROR(INDEX('قرائت کنتور'!A:AZ,MATCH(A394&amp;"-"&amp;W$1,'قرائت کنتور'!B:B,0),MATCH(G394,'قرائت کنتور'!$1:$1,0)),0)</f>
        <v>0</v>
      </c>
      <c r="Y394" s="188">
        <f>IFERROR(INDEX('قرائت کنتور'!A:AZ,MATCH(A394&amp;"-"&amp;Y$1,'قرائت کنتور'!B:B,0),MATCH(L394,'قرائت کنتور'!$1:$1,0)),0)</f>
        <v>0</v>
      </c>
      <c r="Z394" s="188">
        <f>IFERROR(INDEX('قرائت کنتور'!A:AZ,MATCH(A394&amp;"-"&amp;Y$1,'قرائت کنتور'!B:B,0),MATCH(G394,'قرائت کنتور'!$1:$1,0)),0)</f>
        <v>0</v>
      </c>
      <c r="AA394" s="188">
        <f>IFERROR(INDEX('قرائت کنتور'!A:AZ,MATCH(A394&amp;"-"&amp;AA$1,'قرائت کنتور'!B:B,0),MATCH(L394,'قرائت کنتور'!$1:$1,0)),0)</f>
        <v>0</v>
      </c>
      <c r="AB394" s="188">
        <f>IFERROR(INDEX('قرائت کنتور'!A:AZ,MATCH(A394&amp;"-"&amp;AA$1,'قرائت کنتور'!B:B,0),MATCH(G394,'قرائت کنتور'!$1:$1,0)),0)</f>
        <v>0</v>
      </c>
      <c r="AC394" s="265"/>
      <c r="AD394" s="188">
        <f t="shared" si="143"/>
        <v>0</v>
      </c>
      <c r="AE394" s="188">
        <f t="shared" si="144"/>
        <v>0</v>
      </c>
      <c r="AF394" s="188">
        <f t="shared" si="145"/>
        <v>0</v>
      </c>
      <c r="AG394" s="188">
        <f t="shared" si="146"/>
        <v>0</v>
      </c>
      <c r="AH394" s="188">
        <f t="shared" si="147"/>
        <v>0</v>
      </c>
      <c r="AI394" s="188">
        <f t="shared" si="148"/>
        <v>0</v>
      </c>
      <c r="AJ394" s="188" t="str">
        <f t="shared" si="149"/>
        <v>0</v>
      </c>
      <c r="AK394" s="265"/>
      <c r="AL394" s="254" t="str">
        <f t="shared" si="150"/>
        <v>---</v>
      </c>
      <c r="AM394" s="254" t="str">
        <f t="shared" si="151"/>
        <v>---</v>
      </c>
      <c r="AN394" s="265"/>
      <c r="AO394" s="188" t="str">
        <f>IFERROR(INDEX('تعرفه ها'!A:Z,MATCH(P394&amp;"-"&amp;AO$1,'تعرفه ها'!C:C,0),MATCH(F394,'تعرفه ها'!$2:$2,0),1),"---")</f>
        <v>---</v>
      </c>
      <c r="AP394" s="188" t="str">
        <f>IFERROR(INDEX('تعرفه ها'!A:Z,MATCH(P394&amp;"-"&amp;AP$1,'تعرفه ها'!C:C,0),MATCH(F394,'تعرفه ها'!$2:$2,0),1),"---")</f>
        <v>---</v>
      </c>
      <c r="AQ394" s="188" t="str">
        <f>IFERROR(INDEX('تعرفه ها'!A:Z,MATCH(P394&amp;"-"&amp;AQ$1,'تعرفه ها'!C:C,0),MATCH(F394,'تعرفه ها'!$2:$2,0),1),"---")</f>
        <v>---</v>
      </c>
      <c r="AR394" s="188" t="str">
        <f>IFERROR(INDEX('تعرفه ها'!A:Z,MATCH(P394&amp;"-"&amp;AR$1,'تعرفه ها'!C:C,0),MATCH(F394,'تعرفه ها'!$2:$2,0),1),"---")</f>
        <v>---</v>
      </c>
      <c r="AS394" s="265"/>
      <c r="AT394" s="415" t="str">
        <f t="shared" si="152"/>
        <v>---</v>
      </c>
      <c r="AU394" s="415" t="str">
        <f t="shared" si="153"/>
        <v>---</v>
      </c>
      <c r="AV394" s="415" t="str">
        <f t="shared" si="154"/>
        <v>---</v>
      </c>
      <c r="AW394" s="415" t="str">
        <f t="shared" si="155"/>
        <v>---</v>
      </c>
      <c r="AX394" s="415" t="str">
        <f t="shared" si="156"/>
        <v>---</v>
      </c>
      <c r="AY394" s="415" t="str">
        <f>IFERROR(AH394*INDEX('تعرفه ها'!A:Z,MATCH("عوارض برق به ازاء هر کیلووات",'تعرفه ها'!$C:$C,0),MATCH(F394,'تعرفه ها'!$2:$2,0)),"---")</f>
        <v>---</v>
      </c>
      <c r="AZ394" s="415" t="str">
        <f t="shared" si="157"/>
        <v>---</v>
      </c>
      <c r="BA394" s="415" t="str">
        <f>IFERROR(ROUND(((AX394+AY394+AZ394)*INDEX('تعرفه ها'!A:Z,MATCH("هزینه نگهداری و تعمیرات شبکه برق",'تعرفه ها'!$C:$C,0),MATCH(F394,'تعرفه ها'!$2:$2,0))/100),0),"---")</f>
        <v>---</v>
      </c>
      <c r="BB394" s="415">
        <f>IFERROR(IF(P394="دیماندی",ROUND(AJ394*INDEX('تعرفه ها'!A:Z,MATCH(BB$1,'تعرفه ها'!$C:$C,0),MATCH(F394,'تعرفه ها'!$2:$2,0))*J394/30,0),0),"---")</f>
        <v>0</v>
      </c>
      <c r="BC394" s="415"/>
      <c r="BD394" s="54" t="str">
        <f>IFERROR(IF(INDEX('اطلاعات دوره'!A:Z,MATCH(G394,'اطلاعات دوره'!C:C,0),MATCH("برق",'اطلاعات دوره'!$1:$1,0))="دارد",ROUND(AX394*INDEX('تعرفه ها'!A:Z,MATCH("پیک فصلی برق",'تعرفه ها'!$C:$C,0),MATCH(F394,'تعرفه ها'!$2:$2,0))/100,0),0),"---")</f>
        <v>---</v>
      </c>
      <c r="BE394" s="415" t="str">
        <f>IFERROR(ROUND(((AX394+AY394+AZ394+BA394+BB394+BC394+BD394)*INDEX('تعرفه ها'!A:Z,MATCH("مالیات برق",'تعرفه ها'!$C:$C,0),MATCH(F394,'تعرفه ها'!$2:$2,0))/100),0),"---")</f>
        <v>---</v>
      </c>
      <c r="BF394" s="415" t="str">
        <f t="shared" si="158"/>
        <v>---</v>
      </c>
      <c r="BG394" s="415" t="str">
        <f t="shared" si="139"/>
        <v>---</v>
      </c>
      <c r="BH394" s="415" t="str">
        <f t="shared" si="159"/>
        <v>---</v>
      </c>
      <c r="BI394" s="54" t="str">
        <f t="shared" si="160"/>
        <v>---</v>
      </c>
      <c r="BJ394" s="55" t="str">
        <f t="shared" si="161"/>
        <v>---</v>
      </c>
      <c r="BK394" s="262"/>
      <c r="BL394" s="183" t="str">
        <f>IFERROR(IF(INDEX(پرداخت!A:AZ,MATCH(A394&amp;" - "&amp;"برق",پرداخت!$B:$B,0),MATCH(G394,پرداخت!$1:$1,0))="نشده","نشده","شده"),"---")</f>
        <v>---</v>
      </c>
      <c r="BN394" s="257"/>
      <c r="BO394" s="257"/>
      <c r="BP394" s="257"/>
      <c r="BQ394" s="257"/>
      <c r="BR394" s="257"/>
      <c r="BS394" s="257"/>
      <c r="BT394" s="257"/>
      <c r="BU394" s="257"/>
      <c r="BV394" s="257"/>
      <c r="BW394" s="257"/>
      <c r="BX394" s="257"/>
      <c r="BY394" s="257"/>
      <c r="BZ394" s="257"/>
      <c r="CA394" s="257"/>
      <c r="CB394" s="257"/>
      <c r="CC394" s="257"/>
      <c r="CD394" s="257"/>
      <c r="CE394" s="257"/>
      <c r="CF394" s="257"/>
      <c r="CG394" s="257"/>
      <c r="CH394"/>
      <c r="CI394"/>
      <c r="CJ394"/>
      <c r="CK394"/>
    </row>
    <row r="395" spans="1:89" ht="33.75" hidden="1">
      <c r="A395" s="170"/>
      <c r="B395" s="47">
        <f>IFERROR(INDEX('اطلاعات انشعابات شرکتها'!A:BB,MATCH(A395,'اطلاعات انشعابات شرکتها'!A:A,0),MATCH(B$1,'اطلاعات انشعابات شرکتها'!$1:$1,0)),0)</f>
        <v>0</v>
      </c>
      <c r="C395" s="48">
        <f>IFERROR(INDEX('اطلاعات انشعابات شرکتها'!A:BB,MATCH(A395,'اطلاعات انشعابات شرکتها'!A:A,0),MATCH(C$1,'اطلاعات انشعابات شرکتها'!$1:$1,0)),0)</f>
        <v>0</v>
      </c>
      <c r="D395" s="45"/>
      <c r="E395" s="171"/>
      <c r="F395" s="170"/>
      <c r="G395" s="188" t="str">
        <f t="shared" si="140"/>
        <v>/</v>
      </c>
      <c r="H395" s="188">
        <f>IFERROR(INDEX('اطلاعات دوره'!A:Z,MATCH(G395,'اطلاعات دوره'!C:C,0),MATCH(H$1,'اطلاعات دوره'!$1:$1,0)),0)</f>
        <v>0</v>
      </c>
      <c r="I395" s="188">
        <f>IFERROR(INDEX('اطلاعات دوره'!A:Z,MATCH(G395,'اطلاعات دوره'!C:C,0),MATCH(I$1,'اطلاعات دوره'!$1:$1,0)),0)</f>
        <v>0</v>
      </c>
      <c r="J395" s="188">
        <f>IFERROR(INDEX('اطلاعات دوره'!A:Z,MATCH(G395,'اطلاعات دوره'!C:C,0),MATCH(J$1,'اطلاعات دوره'!$1:$1,0)),0)</f>
        <v>0</v>
      </c>
      <c r="K395" s="265"/>
      <c r="L395" s="188" t="str">
        <f>IFERROR(INDEX('اطلاعات دوره'!A:Z,MATCH(G395,'اطلاعات دوره'!C:C,0)-1,MATCH("عنوان",'اطلاعات دوره'!$1:$1,0)),"---")</f>
        <v>---</v>
      </c>
      <c r="M395" s="188" t="str">
        <f t="shared" si="141"/>
        <v>----</v>
      </c>
      <c r="N395" s="188" t="str">
        <f t="shared" si="142"/>
        <v>-/</v>
      </c>
      <c r="O395" s="265"/>
      <c r="P395" s="188">
        <f>IFERROR(INDEX('اطلاعات انشعابات شرکتها'!A:BB,MATCH(A395,'اطلاعات انشعابات شرکتها'!A:A,0),MATCH(P$1,'اطلاعات انشعابات شرکتها'!$1:$1,0)),0)</f>
        <v>0</v>
      </c>
      <c r="Q395" s="188">
        <f>IFERROR(INDEX('اطلاعات انشعابات شرکتها'!A:BB,MATCH(A395,'اطلاعات انشعابات شرکتها'!A:A,0),MATCH(Q$1,'اطلاعات انشعابات شرکتها'!$1:$1,0)),0)</f>
        <v>0</v>
      </c>
      <c r="R395" s="188">
        <f>IFERROR(INDEX('اطلاعات انشعابات شرکتها'!A:BB,MATCH(A395,'اطلاعات انشعابات شرکتها'!A:A,0),MATCH(R$1,'اطلاعات انشعابات شرکتها'!$1:$1,0)),0)</f>
        <v>0</v>
      </c>
      <c r="S395" s="265"/>
      <c r="T395" s="188">
        <f>IFERROR(INDEX('قرائت کنتور'!A:AZ,MATCH(A395&amp;"-"&amp;T$1,'قرائت کنتور'!B:B,0),MATCH(G395,'قرائت کنتور'!$1:$1,0)),0)</f>
        <v>0</v>
      </c>
      <c r="U395" s="188">
        <f>IFERROR(INDEX('قرائت کنتور'!A:AZ,MATCH(A395&amp;"-"&amp;U$1,'قرائت کنتور'!B:B,0),MATCH(L395,'قرائت کنتور'!$1:$1,0)),0)</f>
        <v>0</v>
      </c>
      <c r="V395" s="188">
        <f>IFERROR(INDEX('قرائت کنتور'!A:AZ,MATCH(A395&amp;"-"&amp;U$1,'قرائت کنتور'!B:B,0),MATCH(G395,'قرائت کنتور'!$1:$1,0)),0)</f>
        <v>0</v>
      </c>
      <c r="W395" s="188">
        <f>IFERROR(INDEX('قرائت کنتور'!A:AZ,MATCH(A395&amp;"-"&amp;W$1,'قرائت کنتور'!B:B,0),MATCH(L395,'قرائت کنتور'!$1:$1,0)),0)</f>
        <v>0</v>
      </c>
      <c r="X395" s="188">
        <f>IFERROR(INDEX('قرائت کنتور'!A:AZ,MATCH(A395&amp;"-"&amp;W$1,'قرائت کنتور'!B:B,0),MATCH(G395,'قرائت کنتور'!$1:$1,0)),0)</f>
        <v>0</v>
      </c>
      <c r="Y395" s="188">
        <f>IFERROR(INDEX('قرائت کنتور'!A:AZ,MATCH(A395&amp;"-"&amp;Y$1,'قرائت کنتور'!B:B,0),MATCH(L395,'قرائت کنتور'!$1:$1,0)),0)</f>
        <v>0</v>
      </c>
      <c r="Z395" s="188">
        <f>IFERROR(INDEX('قرائت کنتور'!A:AZ,MATCH(A395&amp;"-"&amp;Y$1,'قرائت کنتور'!B:B,0),MATCH(G395,'قرائت کنتور'!$1:$1,0)),0)</f>
        <v>0</v>
      </c>
      <c r="AA395" s="188">
        <f>IFERROR(INDEX('قرائت کنتور'!A:AZ,MATCH(A395&amp;"-"&amp;AA$1,'قرائت کنتور'!B:B,0),MATCH(L395,'قرائت کنتور'!$1:$1,0)),0)</f>
        <v>0</v>
      </c>
      <c r="AB395" s="188">
        <f>IFERROR(INDEX('قرائت کنتور'!A:AZ,MATCH(A395&amp;"-"&amp;AA$1,'قرائت کنتور'!B:B,0),MATCH(G395,'قرائت کنتور'!$1:$1,0)),0)</f>
        <v>0</v>
      </c>
      <c r="AC395" s="265"/>
      <c r="AD395" s="188">
        <f t="shared" si="143"/>
        <v>0</v>
      </c>
      <c r="AE395" s="188">
        <f t="shared" si="144"/>
        <v>0</v>
      </c>
      <c r="AF395" s="188">
        <f t="shared" si="145"/>
        <v>0</v>
      </c>
      <c r="AG395" s="188">
        <f t="shared" si="146"/>
        <v>0</v>
      </c>
      <c r="AH395" s="188">
        <f t="shared" si="147"/>
        <v>0</v>
      </c>
      <c r="AI395" s="188">
        <f t="shared" si="148"/>
        <v>0</v>
      </c>
      <c r="AJ395" s="188" t="str">
        <f t="shared" si="149"/>
        <v>0</v>
      </c>
      <c r="AK395" s="265"/>
      <c r="AL395" s="254" t="str">
        <f t="shared" si="150"/>
        <v>---</v>
      </c>
      <c r="AM395" s="254" t="str">
        <f t="shared" si="151"/>
        <v>---</v>
      </c>
      <c r="AN395" s="265"/>
      <c r="AO395" s="188" t="str">
        <f>IFERROR(INDEX('تعرفه ها'!A:Z,MATCH(P395&amp;"-"&amp;AO$1,'تعرفه ها'!C:C,0),MATCH(F395,'تعرفه ها'!$2:$2,0),1),"---")</f>
        <v>---</v>
      </c>
      <c r="AP395" s="188" t="str">
        <f>IFERROR(INDEX('تعرفه ها'!A:Z,MATCH(P395&amp;"-"&amp;AP$1,'تعرفه ها'!C:C,0),MATCH(F395,'تعرفه ها'!$2:$2,0),1),"---")</f>
        <v>---</v>
      </c>
      <c r="AQ395" s="188" t="str">
        <f>IFERROR(INDEX('تعرفه ها'!A:Z,MATCH(P395&amp;"-"&amp;AQ$1,'تعرفه ها'!C:C,0),MATCH(F395,'تعرفه ها'!$2:$2,0),1),"---")</f>
        <v>---</v>
      </c>
      <c r="AR395" s="188" t="str">
        <f>IFERROR(INDEX('تعرفه ها'!A:Z,MATCH(P395&amp;"-"&amp;AR$1,'تعرفه ها'!C:C,0),MATCH(F395,'تعرفه ها'!$2:$2,0),1),"---")</f>
        <v>---</v>
      </c>
      <c r="AS395" s="265"/>
      <c r="AT395" s="415" t="str">
        <f t="shared" si="152"/>
        <v>---</v>
      </c>
      <c r="AU395" s="415" t="str">
        <f t="shared" si="153"/>
        <v>---</v>
      </c>
      <c r="AV395" s="415" t="str">
        <f t="shared" si="154"/>
        <v>---</v>
      </c>
      <c r="AW395" s="415" t="str">
        <f t="shared" si="155"/>
        <v>---</v>
      </c>
      <c r="AX395" s="415" t="str">
        <f t="shared" si="156"/>
        <v>---</v>
      </c>
      <c r="AY395" s="415" t="str">
        <f>IFERROR(AH395*INDEX('تعرفه ها'!A:Z,MATCH("عوارض برق به ازاء هر کیلووات",'تعرفه ها'!$C:$C,0),MATCH(F395,'تعرفه ها'!$2:$2,0)),"---")</f>
        <v>---</v>
      </c>
      <c r="AZ395" s="415" t="str">
        <f t="shared" si="157"/>
        <v>---</v>
      </c>
      <c r="BA395" s="415" t="str">
        <f>IFERROR(ROUND(((AX395+AY395+AZ395)*INDEX('تعرفه ها'!A:Z,MATCH("هزینه نگهداری و تعمیرات شبکه برق",'تعرفه ها'!$C:$C,0),MATCH(F395,'تعرفه ها'!$2:$2,0))/100),0),"---")</f>
        <v>---</v>
      </c>
      <c r="BB395" s="415">
        <f>IFERROR(IF(P395="دیماندی",ROUND(AJ395*INDEX('تعرفه ها'!A:Z,MATCH(BB$1,'تعرفه ها'!$C:$C,0),MATCH(F395,'تعرفه ها'!$2:$2,0))*J395/30,0),0),"---")</f>
        <v>0</v>
      </c>
      <c r="BC395" s="415"/>
      <c r="BD395" s="54" t="str">
        <f>IFERROR(IF(INDEX('اطلاعات دوره'!A:Z,MATCH(G395,'اطلاعات دوره'!C:C,0),MATCH("برق",'اطلاعات دوره'!$1:$1,0))="دارد",ROUND(AX395*INDEX('تعرفه ها'!A:Z,MATCH("پیک فصلی برق",'تعرفه ها'!$C:$C,0),MATCH(F395,'تعرفه ها'!$2:$2,0))/100,0),0),"---")</f>
        <v>---</v>
      </c>
      <c r="BE395" s="415" t="str">
        <f>IFERROR(ROUND(((AX395+AY395+AZ395+BA395+BB395+BC395+BD395)*INDEX('تعرفه ها'!A:Z,MATCH("مالیات برق",'تعرفه ها'!$C:$C,0),MATCH(F395,'تعرفه ها'!$2:$2,0))/100),0),"---")</f>
        <v>---</v>
      </c>
      <c r="BF395" s="415" t="str">
        <f t="shared" si="158"/>
        <v>---</v>
      </c>
      <c r="BG395" s="415" t="str">
        <f t="shared" si="139"/>
        <v>---</v>
      </c>
      <c r="BH395" s="415" t="str">
        <f t="shared" si="159"/>
        <v>---</v>
      </c>
      <c r="BI395" s="54" t="str">
        <f t="shared" si="160"/>
        <v>---</v>
      </c>
      <c r="BJ395" s="55" t="str">
        <f t="shared" si="161"/>
        <v>---</v>
      </c>
      <c r="BK395" s="262"/>
      <c r="BL395" s="183" t="str">
        <f>IFERROR(IF(INDEX(پرداخت!A:AZ,MATCH(A395&amp;" - "&amp;"برق",پرداخت!$B:$B,0),MATCH(G395,پرداخت!$1:$1,0))="نشده","نشده","شده"),"---")</f>
        <v>---</v>
      </c>
      <c r="BN395" s="257"/>
      <c r="BO395" s="257"/>
      <c r="BP395" s="257"/>
      <c r="BQ395" s="257"/>
      <c r="BR395" s="257"/>
      <c r="BS395" s="257"/>
      <c r="BT395" s="257"/>
      <c r="BU395" s="257"/>
      <c r="BV395" s="257"/>
      <c r="BW395" s="257"/>
      <c r="BX395" s="257"/>
      <c r="BY395" s="257"/>
      <c r="BZ395" s="257"/>
      <c r="CA395" s="257"/>
      <c r="CB395" s="257"/>
      <c r="CC395" s="257"/>
      <c r="CD395" s="257"/>
      <c r="CE395" s="257"/>
      <c r="CF395" s="257"/>
      <c r="CG395" s="257"/>
      <c r="CH395"/>
      <c r="CI395"/>
      <c r="CJ395"/>
      <c r="CK395"/>
    </row>
    <row r="396" spans="1:89" ht="33.75" hidden="1">
      <c r="A396" s="170"/>
      <c r="B396" s="47">
        <f>IFERROR(INDEX('اطلاعات انشعابات شرکتها'!A:BB,MATCH(A396,'اطلاعات انشعابات شرکتها'!A:A,0),MATCH(B$1,'اطلاعات انشعابات شرکتها'!$1:$1,0)),0)</f>
        <v>0</v>
      </c>
      <c r="C396" s="48">
        <f>IFERROR(INDEX('اطلاعات انشعابات شرکتها'!A:BB,MATCH(A396,'اطلاعات انشعابات شرکتها'!A:A,0),MATCH(C$1,'اطلاعات انشعابات شرکتها'!$1:$1,0)),0)</f>
        <v>0</v>
      </c>
      <c r="D396" s="45"/>
      <c r="E396" s="171"/>
      <c r="F396" s="170"/>
      <c r="G396" s="188" t="str">
        <f t="shared" si="140"/>
        <v>/</v>
      </c>
      <c r="H396" s="188">
        <f>IFERROR(INDEX('اطلاعات دوره'!A:Z,MATCH(G396,'اطلاعات دوره'!C:C,0),MATCH(H$1,'اطلاعات دوره'!$1:$1,0)),0)</f>
        <v>0</v>
      </c>
      <c r="I396" s="188">
        <f>IFERROR(INDEX('اطلاعات دوره'!A:Z,MATCH(G396,'اطلاعات دوره'!C:C,0),MATCH(I$1,'اطلاعات دوره'!$1:$1,0)),0)</f>
        <v>0</v>
      </c>
      <c r="J396" s="188">
        <f>IFERROR(INDEX('اطلاعات دوره'!A:Z,MATCH(G396,'اطلاعات دوره'!C:C,0),MATCH(J$1,'اطلاعات دوره'!$1:$1,0)),0)</f>
        <v>0</v>
      </c>
      <c r="K396" s="265"/>
      <c r="L396" s="188" t="str">
        <f>IFERROR(INDEX('اطلاعات دوره'!A:Z,MATCH(G396,'اطلاعات دوره'!C:C,0)-1,MATCH("عنوان",'اطلاعات دوره'!$1:$1,0)),"---")</f>
        <v>---</v>
      </c>
      <c r="M396" s="188" t="str">
        <f t="shared" si="141"/>
        <v>----</v>
      </c>
      <c r="N396" s="188" t="str">
        <f t="shared" si="142"/>
        <v>-/</v>
      </c>
      <c r="O396" s="265"/>
      <c r="P396" s="188">
        <f>IFERROR(INDEX('اطلاعات انشعابات شرکتها'!A:BB,MATCH(A396,'اطلاعات انشعابات شرکتها'!A:A,0),MATCH(P$1,'اطلاعات انشعابات شرکتها'!$1:$1,0)),0)</f>
        <v>0</v>
      </c>
      <c r="Q396" s="188">
        <f>IFERROR(INDEX('اطلاعات انشعابات شرکتها'!A:BB,MATCH(A396,'اطلاعات انشعابات شرکتها'!A:A,0),MATCH(Q$1,'اطلاعات انشعابات شرکتها'!$1:$1,0)),0)</f>
        <v>0</v>
      </c>
      <c r="R396" s="188">
        <f>IFERROR(INDEX('اطلاعات انشعابات شرکتها'!A:BB,MATCH(A396,'اطلاعات انشعابات شرکتها'!A:A,0),MATCH(R$1,'اطلاعات انشعابات شرکتها'!$1:$1,0)),0)</f>
        <v>0</v>
      </c>
      <c r="S396" s="265"/>
      <c r="T396" s="188">
        <f>IFERROR(INDEX('قرائت کنتور'!A:AZ,MATCH(A396&amp;"-"&amp;T$1,'قرائت کنتور'!B:B,0),MATCH(G396,'قرائت کنتور'!$1:$1,0)),0)</f>
        <v>0</v>
      </c>
      <c r="U396" s="188">
        <f>IFERROR(INDEX('قرائت کنتور'!A:AZ,MATCH(A396&amp;"-"&amp;U$1,'قرائت کنتور'!B:B,0),MATCH(L396,'قرائت کنتور'!$1:$1,0)),0)</f>
        <v>0</v>
      </c>
      <c r="V396" s="188">
        <f>IFERROR(INDEX('قرائت کنتور'!A:AZ,MATCH(A396&amp;"-"&amp;U$1,'قرائت کنتور'!B:B,0),MATCH(G396,'قرائت کنتور'!$1:$1,0)),0)</f>
        <v>0</v>
      </c>
      <c r="W396" s="188">
        <f>IFERROR(INDEX('قرائت کنتور'!A:AZ,MATCH(A396&amp;"-"&amp;W$1,'قرائت کنتور'!B:B,0),MATCH(L396,'قرائت کنتور'!$1:$1,0)),0)</f>
        <v>0</v>
      </c>
      <c r="X396" s="188">
        <f>IFERROR(INDEX('قرائت کنتور'!A:AZ,MATCH(A396&amp;"-"&amp;W$1,'قرائت کنتور'!B:B,0),MATCH(G396,'قرائت کنتور'!$1:$1,0)),0)</f>
        <v>0</v>
      </c>
      <c r="Y396" s="188">
        <f>IFERROR(INDEX('قرائت کنتور'!A:AZ,MATCH(A396&amp;"-"&amp;Y$1,'قرائت کنتور'!B:B,0),MATCH(L396,'قرائت کنتور'!$1:$1,0)),0)</f>
        <v>0</v>
      </c>
      <c r="Z396" s="188">
        <f>IFERROR(INDEX('قرائت کنتور'!A:AZ,MATCH(A396&amp;"-"&amp;Y$1,'قرائت کنتور'!B:B,0),MATCH(G396,'قرائت کنتور'!$1:$1,0)),0)</f>
        <v>0</v>
      </c>
      <c r="AA396" s="188">
        <f>IFERROR(INDEX('قرائت کنتور'!A:AZ,MATCH(A396&amp;"-"&amp;AA$1,'قرائت کنتور'!B:B,0),MATCH(L396,'قرائت کنتور'!$1:$1,0)),0)</f>
        <v>0</v>
      </c>
      <c r="AB396" s="188">
        <f>IFERROR(INDEX('قرائت کنتور'!A:AZ,MATCH(A396&amp;"-"&amp;AA$1,'قرائت کنتور'!B:B,0),MATCH(G396,'قرائت کنتور'!$1:$1,0)),0)</f>
        <v>0</v>
      </c>
      <c r="AC396" s="265"/>
      <c r="AD396" s="188">
        <f t="shared" si="143"/>
        <v>0</v>
      </c>
      <c r="AE396" s="188">
        <f t="shared" si="144"/>
        <v>0</v>
      </c>
      <c r="AF396" s="188">
        <f t="shared" si="145"/>
        <v>0</v>
      </c>
      <c r="AG396" s="188">
        <f t="shared" si="146"/>
        <v>0</v>
      </c>
      <c r="AH396" s="188">
        <f t="shared" si="147"/>
        <v>0</v>
      </c>
      <c r="AI396" s="188">
        <f t="shared" si="148"/>
        <v>0</v>
      </c>
      <c r="AJ396" s="188" t="str">
        <f t="shared" si="149"/>
        <v>0</v>
      </c>
      <c r="AK396" s="265"/>
      <c r="AL396" s="254" t="str">
        <f t="shared" si="150"/>
        <v>---</v>
      </c>
      <c r="AM396" s="254" t="str">
        <f t="shared" si="151"/>
        <v>---</v>
      </c>
      <c r="AN396" s="265"/>
      <c r="AO396" s="188" t="str">
        <f>IFERROR(INDEX('تعرفه ها'!A:Z,MATCH(P396&amp;"-"&amp;AO$1,'تعرفه ها'!C:C,0),MATCH(F396,'تعرفه ها'!$2:$2,0),1),"---")</f>
        <v>---</v>
      </c>
      <c r="AP396" s="188" t="str">
        <f>IFERROR(INDEX('تعرفه ها'!A:Z,MATCH(P396&amp;"-"&amp;AP$1,'تعرفه ها'!C:C,0),MATCH(F396,'تعرفه ها'!$2:$2,0),1),"---")</f>
        <v>---</v>
      </c>
      <c r="AQ396" s="188" t="str">
        <f>IFERROR(INDEX('تعرفه ها'!A:Z,MATCH(P396&amp;"-"&amp;AQ$1,'تعرفه ها'!C:C,0),MATCH(F396,'تعرفه ها'!$2:$2,0),1),"---")</f>
        <v>---</v>
      </c>
      <c r="AR396" s="188" t="str">
        <f>IFERROR(INDEX('تعرفه ها'!A:Z,MATCH(P396&amp;"-"&amp;AR$1,'تعرفه ها'!C:C,0),MATCH(F396,'تعرفه ها'!$2:$2,0),1),"---")</f>
        <v>---</v>
      </c>
      <c r="AS396" s="265"/>
      <c r="AT396" s="415" t="str">
        <f t="shared" si="152"/>
        <v>---</v>
      </c>
      <c r="AU396" s="415" t="str">
        <f t="shared" si="153"/>
        <v>---</v>
      </c>
      <c r="AV396" s="415" t="str">
        <f t="shared" si="154"/>
        <v>---</v>
      </c>
      <c r="AW396" s="415" t="str">
        <f t="shared" si="155"/>
        <v>---</v>
      </c>
      <c r="AX396" s="415" t="str">
        <f t="shared" si="156"/>
        <v>---</v>
      </c>
      <c r="AY396" s="415" t="str">
        <f>IFERROR(AH396*INDEX('تعرفه ها'!A:Z,MATCH("عوارض برق به ازاء هر کیلووات",'تعرفه ها'!$C:$C,0),MATCH(F396,'تعرفه ها'!$2:$2,0)),"---")</f>
        <v>---</v>
      </c>
      <c r="AZ396" s="415" t="str">
        <f t="shared" si="157"/>
        <v>---</v>
      </c>
      <c r="BA396" s="415" t="str">
        <f>IFERROR(ROUND(((AX396+AY396+AZ396)*INDEX('تعرفه ها'!A:Z,MATCH("هزینه نگهداری و تعمیرات شبکه برق",'تعرفه ها'!$C:$C,0),MATCH(F396,'تعرفه ها'!$2:$2,0))/100),0),"---")</f>
        <v>---</v>
      </c>
      <c r="BB396" s="415">
        <f>IFERROR(IF(P396="دیماندی",ROUND(AJ396*INDEX('تعرفه ها'!A:Z,MATCH(BB$1,'تعرفه ها'!$C:$C,0),MATCH(F396,'تعرفه ها'!$2:$2,0))*J396/30,0),0),"---")</f>
        <v>0</v>
      </c>
      <c r="BC396" s="415"/>
      <c r="BD396" s="54" t="str">
        <f>IFERROR(IF(INDEX('اطلاعات دوره'!A:Z,MATCH(G396,'اطلاعات دوره'!C:C,0),MATCH("برق",'اطلاعات دوره'!$1:$1,0))="دارد",ROUND(AX396*INDEX('تعرفه ها'!A:Z,MATCH("پیک فصلی برق",'تعرفه ها'!$C:$C,0),MATCH(F396,'تعرفه ها'!$2:$2,0))/100,0),0),"---")</f>
        <v>---</v>
      </c>
      <c r="BE396" s="415" t="str">
        <f>IFERROR(ROUND(((AX396+AY396+AZ396+BA396+BB396+BC396+BD396)*INDEX('تعرفه ها'!A:Z,MATCH("مالیات برق",'تعرفه ها'!$C:$C,0),MATCH(F396,'تعرفه ها'!$2:$2,0))/100),0),"---")</f>
        <v>---</v>
      </c>
      <c r="BF396" s="415" t="str">
        <f t="shared" si="158"/>
        <v>---</v>
      </c>
      <c r="BG396" s="415" t="str">
        <f t="shared" si="139"/>
        <v>---</v>
      </c>
      <c r="BH396" s="415" t="str">
        <f t="shared" si="159"/>
        <v>---</v>
      </c>
      <c r="BI396" s="54" t="str">
        <f t="shared" si="160"/>
        <v>---</v>
      </c>
      <c r="BJ396" s="55" t="str">
        <f t="shared" si="161"/>
        <v>---</v>
      </c>
      <c r="BK396" s="262"/>
      <c r="BL396" s="183" t="str">
        <f>IFERROR(IF(INDEX(پرداخت!A:AZ,MATCH(A396&amp;" - "&amp;"برق",پرداخت!$B:$B,0),MATCH(G396,پرداخت!$1:$1,0))="نشده","نشده","شده"),"---")</f>
        <v>---</v>
      </c>
      <c r="BN396" s="257"/>
      <c r="BO396" s="257"/>
      <c r="BP396" s="257"/>
      <c r="BQ396" s="257"/>
      <c r="BR396" s="257"/>
      <c r="BS396" s="257"/>
      <c r="BT396" s="257"/>
      <c r="BU396" s="257"/>
      <c r="BV396" s="257"/>
      <c r="BW396" s="257"/>
      <c r="BX396" s="257"/>
      <c r="BY396" s="257"/>
      <c r="BZ396" s="257"/>
      <c r="CA396" s="257"/>
      <c r="CB396" s="257"/>
      <c r="CC396" s="257"/>
      <c r="CD396" s="257"/>
      <c r="CE396" s="257"/>
      <c r="CF396" s="257"/>
      <c r="CG396" s="257"/>
      <c r="CH396"/>
      <c r="CI396"/>
      <c r="CJ396"/>
      <c r="CK396"/>
    </row>
    <row r="397" spans="1:89" ht="33.75" hidden="1">
      <c r="A397" s="170"/>
      <c r="B397" s="47">
        <f>IFERROR(INDEX('اطلاعات انشعابات شرکتها'!A:BB,MATCH(A397,'اطلاعات انشعابات شرکتها'!A:A,0),MATCH(B$1,'اطلاعات انشعابات شرکتها'!$1:$1,0)),0)</f>
        <v>0</v>
      </c>
      <c r="C397" s="48">
        <f>IFERROR(INDEX('اطلاعات انشعابات شرکتها'!A:BB,MATCH(A397,'اطلاعات انشعابات شرکتها'!A:A,0),MATCH(C$1,'اطلاعات انشعابات شرکتها'!$1:$1,0)),0)</f>
        <v>0</v>
      </c>
      <c r="D397" s="45"/>
      <c r="E397" s="171"/>
      <c r="F397" s="170"/>
      <c r="G397" s="188" t="str">
        <f t="shared" si="140"/>
        <v>/</v>
      </c>
      <c r="H397" s="188">
        <f>IFERROR(INDEX('اطلاعات دوره'!A:Z,MATCH(G397,'اطلاعات دوره'!C:C,0),MATCH(H$1,'اطلاعات دوره'!$1:$1,0)),0)</f>
        <v>0</v>
      </c>
      <c r="I397" s="188">
        <f>IFERROR(INDEX('اطلاعات دوره'!A:Z,MATCH(G397,'اطلاعات دوره'!C:C,0),MATCH(I$1,'اطلاعات دوره'!$1:$1,0)),0)</f>
        <v>0</v>
      </c>
      <c r="J397" s="188">
        <f>IFERROR(INDEX('اطلاعات دوره'!A:Z,MATCH(G397,'اطلاعات دوره'!C:C,0),MATCH(J$1,'اطلاعات دوره'!$1:$1,0)),0)</f>
        <v>0</v>
      </c>
      <c r="K397" s="265"/>
      <c r="L397" s="188" t="str">
        <f>IFERROR(INDEX('اطلاعات دوره'!A:Z,MATCH(G397,'اطلاعات دوره'!C:C,0)-1,MATCH("عنوان",'اطلاعات دوره'!$1:$1,0)),"---")</f>
        <v>---</v>
      </c>
      <c r="M397" s="188" t="str">
        <f t="shared" si="141"/>
        <v>----</v>
      </c>
      <c r="N397" s="188" t="str">
        <f t="shared" si="142"/>
        <v>-/</v>
      </c>
      <c r="O397" s="265"/>
      <c r="P397" s="188">
        <f>IFERROR(INDEX('اطلاعات انشعابات شرکتها'!A:BB,MATCH(A397,'اطلاعات انشعابات شرکتها'!A:A,0),MATCH(P$1,'اطلاعات انشعابات شرکتها'!$1:$1,0)),0)</f>
        <v>0</v>
      </c>
      <c r="Q397" s="188">
        <f>IFERROR(INDEX('اطلاعات انشعابات شرکتها'!A:BB,MATCH(A397,'اطلاعات انشعابات شرکتها'!A:A,0),MATCH(Q$1,'اطلاعات انشعابات شرکتها'!$1:$1,0)),0)</f>
        <v>0</v>
      </c>
      <c r="R397" s="188">
        <f>IFERROR(INDEX('اطلاعات انشعابات شرکتها'!A:BB,MATCH(A397,'اطلاعات انشعابات شرکتها'!A:A,0),MATCH(R$1,'اطلاعات انشعابات شرکتها'!$1:$1,0)),0)</f>
        <v>0</v>
      </c>
      <c r="S397" s="265"/>
      <c r="T397" s="188">
        <f>IFERROR(INDEX('قرائت کنتور'!A:AZ,MATCH(A397&amp;"-"&amp;T$1,'قرائت کنتور'!B:B,0),MATCH(G397,'قرائت کنتور'!$1:$1,0)),0)</f>
        <v>0</v>
      </c>
      <c r="U397" s="188">
        <f>IFERROR(INDEX('قرائت کنتور'!A:AZ,MATCH(A397&amp;"-"&amp;U$1,'قرائت کنتور'!B:B,0),MATCH(L397,'قرائت کنتور'!$1:$1,0)),0)</f>
        <v>0</v>
      </c>
      <c r="V397" s="188">
        <f>IFERROR(INDEX('قرائت کنتور'!A:AZ,MATCH(A397&amp;"-"&amp;U$1,'قرائت کنتور'!B:B,0),MATCH(G397,'قرائت کنتور'!$1:$1,0)),0)</f>
        <v>0</v>
      </c>
      <c r="W397" s="188">
        <f>IFERROR(INDEX('قرائت کنتور'!A:AZ,MATCH(A397&amp;"-"&amp;W$1,'قرائت کنتور'!B:B,0),MATCH(L397,'قرائت کنتور'!$1:$1,0)),0)</f>
        <v>0</v>
      </c>
      <c r="X397" s="188">
        <f>IFERROR(INDEX('قرائت کنتور'!A:AZ,MATCH(A397&amp;"-"&amp;W$1,'قرائت کنتور'!B:B,0),MATCH(G397,'قرائت کنتور'!$1:$1,0)),0)</f>
        <v>0</v>
      </c>
      <c r="Y397" s="188">
        <f>IFERROR(INDEX('قرائت کنتور'!A:AZ,MATCH(A397&amp;"-"&amp;Y$1,'قرائت کنتور'!B:B,0),MATCH(L397,'قرائت کنتور'!$1:$1,0)),0)</f>
        <v>0</v>
      </c>
      <c r="Z397" s="188">
        <f>IFERROR(INDEX('قرائت کنتور'!A:AZ,MATCH(A397&amp;"-"&amp;Y$1,'قرائت کنتور'!B:B,0),MATCH(G397,'قرائت کنتور'!$1:$1,0)),0)</f>
        <v>0</v>
      </c>
      <c r="AA397" s="188">
        <f>IFERROR(INDEX('قرائت کنتور'!A:AZ,MATCH(A397&amp;"-"&amp;AA$1,'قرائت کنتور'!B:B,0),MATCH(L397,'قرائت کنتور'!$1:$1,0)),0)</f>
        <v>0</v>
      </c>
      <c r="AB397" s="188">
        <f>IFERROR(INDEX('قرائت کنتور'!A:AZ,MATCH(A397&amp;"-"&amp;AA$1,'قرائت کنتور'!B:B,0),MATCH(G397,'قرائت کنتور'!$1:$1,0)),0)</f>
        <v>0</v>
      </c>
      <c r="AC397" s="265"/>
      <c r="AD397" s="188">
        <f t="shared" si="143"/>
        <v>0</v>
      </c>
      <c r="AE397" s="188">
        <f t="shared" si="144"/>
        <v>0</v>
      </c>
      <c r="AF397" s="188">
        <f t="shared" si="145"/>
        <v>0</v>
      </c>
      <c r="AG397" s="188">
        <f t="shared" si="146"/>
        <v>0</v>
      </c>
      <c r="AH397" s="188">
        <f t="shared" si="147"/>
        <v>0</v>
      </c>
      <c r="AI397" s="188">
        <f t="shared" si="148"/>
        <v>0</v>
      </c>
      <c r="AJ397" s="188" t="str">
        <f t="shared" si="149"/>
        <v>0</v>
      </c>
      <c r="AK397" s="265"/>
      <c r="AL397" s="254" t="str">
        <f t="shared" si="150"/>
        <v>---</v>
      </c>
      <c r="AM397" s="254" t="str">
        <f t="shared" si="151"/>
        <v>---</v>
      </c>
      <c r="AN397" s="265"/>
      <c r="AO397" s="188" t="str">
        <f>IFERROR(INDEX('تعرفه ها'!A:Z,MATCH(P397&amp;"-"&amp;AO$1,'تعرفه ها'!C:C,0),MATCH(F397,'تعرفه ها'!$2:$2,0),1),"---")</f>
        <v>---</v>
      </c>
      <c r="AP397" s="188" t="str">
        <f>IFERROR(INDEX('تعرفه ها'!A:Z,MATCH(P397&amp;"-"&amp;AP$1,'تعرفه ها'!C:C,0),MATCH(F397,'تعرفه ها'!$2:$2,0),1),"---")</f>
        <v>---</v>
      </c>
      <c r="AQ397" s="188" t="str">
        <f>IFERROR(INDEX('تعرفه ها'!A:Z,MATCH(P397&amp;"-"&amp;AQ$1,'تعرفه ها'!C:C,0),MATCH(F397,'تعرفه ها'!$2:$2,0),1),"---")</f>
        <v>---</v>
      </c>
      <c r="AR397" s="188" t="str">
        <f>IFERROR(INDEX('تعرفه ها'!A:Z,MATCH(P397&amp;"-"&amp;AR$1,'تعرفه ها'!C:C,0),MATCH(F397,'تعرفه ها'!$2:$2,0),1),"---")</f>
        <v>---</v>
      </c>
      <c r="AS397" s="265"/>
      <c r="AT397" s="415" t="str">
        <f t="shared" si="152"/>
        <v>---</v>
      </c>
      <c r="AU397" s="415" t="str">
        <f t="shared" si="153"/>
        <v>---</v>
      </c>
      <c r="AV397" s="415" t="str">
        <f t="shared" si="154"/>
        <v>---</v>
      </c>
      <c r="AW397" s="415" t="str">
        <f t="shared" si="155"/>
        <v>---</v>
      </c>
      <c r="AX397" s="415" t="str">
        <f t="shared" si="156"/>
        <v>---</v>
      </c>
      <c r="AY397" s="415" t="str">
        <f>IFERROR(AH397*INDEX('تعرفه ها'!A:Z,MATCH("عوارض برق به ازاء هر کیلووات",'تعرفه ها'!$C:$C,0),MATCH(F397,'تعرفه ها'!$2:$2,0)),"---")</f>
        <v>---</v>
      </c>
      <c r="AZ397" s="415" t="str">
        <f t="shared" si="157"/>
        <v>---</v>
      </c>
      <c r="BA397" s="415" t="str">
        <f>IFERROR(ROUND(((AX397+AY397+AZ397)*INDEX('تعرفه ها'!A:Z,MATCH("هزینه نگهداری و تعمیرات شبکه برق",'تعرفه ها'!$C:$C,0),MATCH(F397,'تعرفه ها'!$2:$2,0))/100),0),"---")</f>
        <v>---</v>
      </c>
      <c r="BB397" s="415">
        <f>IFERROR(IF(P397="دیماندی",ROUND(AJ397*INDEX('تعرفه ها'!A:Z,MATCH(BB$1,'تعرفه ها'!$C:$C,0),MATCH(F397,'تعرفه ها'!$2:$2,0))*J397/30,0),0),"---")</f>
        <v>0</v>
      </c>
      <c r="BC397" s="415"/>
      <c r="BD397" s="54" t="str">
        <f>IFERROR(IF(INDEX('اطلاعات دوره'!A:Z,MATCH(G397,'اطلاعات دوره'!C:C,0),MATCH("برق",'اطلاعات دوره'!$1:$1,0))="دارد",ROUND(AX397*INDEX('تعرفه ها'!A:Z,MATCH("پیک فصلی برق",'تعرفه ها'!$C:$C,0),MATCH(F397,'تعرفه ها'!$2:$2,0))/100,0),0),"---")</f>
        <v>---</v>
      </c>
      <c r="BE397" s="415" t="str">
        <f>IFERROR(ROUND(((AX397+AY397+AZ397+BA397+BB397+BC397+BD397)*INDEX('تعرفه ها'!A:Z,MATCH("مالیات برق",'تعرفه ها'!$C:$C,0),MATCH(F397,'تعرفه ها'!$2:$2,0))/100),0),"---")</f>
        <v>---</v>
      </c>
      <c r="BF397" s="415" t="str">
        <f t="shared" si="158"/>
        <v>---</v>
      </c>
      <c r="BG397" s="415" t="str">
        <f t="shared" si="139"/>
        <v>---</v>
      </c>
      <c r="BH397" s="415" t="str">
        <f t="shared" si="159"/>
        <v>---</v>
      </c>
      <c r="BI397" s="54" t="str">
        <f t="shared" si="160"/>
        <v>---</v>
      </c>
      <c r="BJ397" s="55" t="str">
        <f t="shared" si="161"/>
        <v>---</v>
      </c>
      <c r="BK397" s="262"/>
      <c r="BL397" s="183" t="str">
        <f>IFERROR(IF(INDEX(پرداخت!A:AZ,MATCH(A397&amp;" - "&amp;"برق",پرداخت!$B:$B,0),MATCH(G397,پرداخت!$1:$1,0))="نشده","نشده","شده"),"---")</f>
        <v>---</v>
      </c>
      <c r="BN397" s="257"/>
      <c r="BO397" s="257"/>
      <c r="BP397" s="257"/>
      <c r="BQ397" s="257"/>
      <c r="BR397" s="257"/>
      <c r="BS397" s="257"/>
      <c r="BT397" s="257"/>
      <c r="BU397" s="257"/>
      <c r="BV397" s="257"/>
      <c r="BW397" s="257"/>
      <c r="BX397" s="257"/>
      <c r="BY397" s="257"/>
      <c r="BZ397" s="257"/>
      <c r="CA397" s="257"/>
      <c r="CB397" s="257"/>
      <c r="CC397" s="257"/>
      <c r="CD397" s="257"/>
      <c r="CE397" s="257"/>
      <c r="CF397" s="257"/>
      <c r="CG397" s="257"/>
      <c r="CH397"/>
      <c r="CI397"/>
      <c r="CJ397"/>
      <c r="CK397"/>
    </row>
    <row r="398" spans="1:89" ht="33.75" hidden="1">
      <c r="A398" s="170"/>
      <c r="B398" s="47">
        <f>IFERROR(INDEX('اطلاعات انشعابات شرکتها'!A:BB,MATCH(A398,'اطلاعات انشعابات شرکتها'!A:A,0),MATCH(B$1,'اطلاعات انشعابات شرکتها'!$1:$1,0)),0)</f>
        <v>0</v>
      </c>
      <c r="C398" s="48">
        <f>IFERROR(INDEX('اطلاعات انشعابات شرکتها'!A:BB,MATCH(A398,'اطلاعات انشعابات شرکتها'!A:A,0),MATCH(C$1,'اطلاعات انشعابات شرکتها'!$1:$1,0)),0)</f>
        <v>0</v>
      </c>
      <c r="D398" s="45"/>
      <c r="E398" s="171"/>
      <c r="F398" s="170"/>
      <c r="G398" s="188" t="str">
        <f t="shared" si="140"/>
        <v>/</v>
      </c>
      <c r="H398" s="188">
        <f>IFERROR(INDEX('اطلاعات دوره'!A:Z,MATCH(G398,'اطلاعات دوره'!C:C,0),MATCH(H$1,'اطلاعات دوره'!$1:$1,0)),0)</f>
        <v>0</v>
      </c>
      <c r="I398" s="188">
        <f>IFERROR(INDEX('اطلاعات دوره'!A:Z,MATCH(G398,'اطلاعات دوره'!C:C,0),MATCH(I$1,'اطلاعات دوره'!$1:$1,0)),0)</f>
        <v>0</v>
      </c>
      <c r="J398" s="188">
        <f>IFERROR(INDEX('اطلاعات دوره'!A:Z,MATCH(G398,'اطلاعات دوره'!C:C,0),MATCH(J$1,'اطلاعات دوره'!$1:$1,0)),0)</f>
        <v>0</v>
      </c>
      <c r="K398" s="265"/>
      <c r="L398" s="188" t="str">
        <f>IFERROR(INDEX('اطلاعات دوره'!A:Z,MATCH(G398,'اطلاعات دوره'!C:C,0)-1,MATCH("عنوان",'اطلاعات دوره'!$1:$1,0)),"---")</f>
        <v>---</v>
      </c>
      <c r="M398" s="188" t="str">
        <f t="shared" si="141"/>
        <v>----</v>
      </c>
      <c r="N398" s="188" t="str">
        <f t="shared" si="142"/>
        <v>-/</v>
      </c>
      <c r="O398" s="265"/>
      <c r="P398" s="188">
        <f>IFERROR(INDEX('اطلاعات انشعابات شرکتها'!A:BB,MATCH(A398,'اطلاعات انشعابات شرکتها'!A:A,0),MATCH(P$1,'اطلاعات انشعابات شرکتها'!$1:$1,0)),0)</f>
        <v>0</v>
      </c>
      <c r="Q398" s="188">
        <f>IFERROR(INDEX('اطلاعات انشعابات شرکتها'!A:BB,MATCH(A398,'اطلاعات انشعابات شرکتها'!A:A,0),MATCH(Q$1,'اطلاعات انشعابات شرکتها'!$1:$1,0)),0)</f>
        <v>0</v>
      </c>
      <c r="R398" s="188">
        <f>IFERROR(INDEX('اطلاعات انشعابات شرکتها'!A:BB,MATCH(A398,'اطلاعات انشعابات شرکتها'!A:A,0),MATCH(R$1,'اطلاعات انشعابات شرکتها'!$1:$1,0)),0)</f>
        <v>0</v>
      </c>
      <c r="S398" s="265"/>
      <c r="T398" s="188">
        <f>IFERROR(INDEX('قرائت کنتور'!A:AZ,MATCH(A398&amp;"-"&amp;T$1,'قرائت کنتور'!B:B,0),MATCH(G398,'قرائت کنتور'!$1:$1,0)),0)</f>
        <v>0</v>
      </c>
      <c r="U398" s="188">
        <f>IFERROR(INDEX('قرائت کنتور'!A:AZ,MATCH(A398&amp;"-"&amp;U$1,'قرائت کنتور'!B:B,0),MATCH(L398,'قرائت کنتور'!$1:$1,0)),0)</f>
        <v>0</v>
      </c>
      <c r="V398" s="188">
        <f>IFERROR(INDEX('قرائت کنتور'!A:AZ,MATCH(A398&amp;"-"&amp;U$1,'قرائت کنتور'!B:B,0),MATCH(G398,'قرائت کنتور'!$1:$1,0)),0)</f>
        <v>0</v>
      </c>
      <c r="W398" s="188">
        <f>IFERROR(INDEX('قرائت کنتور'!A:AZ,MATCH(A398&amp;"-"&amp;W$1,'قرائت کنتور'!B:B,0),MATCH(L398,'قرائت کنتور'!$1:$1,0)),0)</f>
        <v>0</v>
      </c>
      <c r="X398" s="188">
        <f>IFERROR(INDEX('قرائت کنتور'!A:AZ,MATCH(A398&amp;"-"&amp;W$1,'قرائت کنتور'!B:B,0),MATCH(G398,'قرائت کنتور'!$1:$1,0)),0)</f>
        <v>0</v>
      </c>
      <c r="Y398" s="188">
        <f>IFERROR(INDEX('قرائت کنتور'!A:AZ,MATCH(A398&amp;"-"&amp;Y$1,'قرائت کنتور'!B:B,0),MATCH(L398,'قرائت کنتور'!$1:$1,0)),0)</f>
        <v>0</v>
      </c>
      <c r="Z398" s="188">
        <f>IFERROR(INDEX('قرائت کنتور'!A:AZ,MATCH(A398&amp;"-"&amp;Y$1,'قرائت کنتور'!B:B,0),MATCH(G398,'قرائت کنتور'!$1:$1,0)),0)</f>
        <v>0</v>
      </c>
      <c r="AA398" s="188">
        <f>IFERROR(INDEX('قرائت کنتور'!A:AZ,MATCH(A398&amp;"-"&amp;AA$1,'قرائت کنتور'!B:B,0),MATCH(L398,'قرائت کنتور'!$1:$1,0)),0)</f>
        <v>0</v>
      </c>
      <c r="AB398" s="188">
        <f>IFERROR(INDEX('قرائت کنتور'!A:AZ,MATCH(A398&amp;"-"&amp;AA$1,'قرائت کنتور'!B:B,0),MATCH(G398,'قرائت کنتور'!$1:$1,0)),0)</f>
        <v>0</v>
      </c>
      <c r="AC398" s="265"/>
      <c r="AD398" s="188">
        <f t="shared" si="143"/>
        <v>0</v>
      </c>
      <c r="AE398" s="188">
        <f t="shared" si="144"/>
        <v>0</v>
      </c>
      <c r="AF398" s="188">
        <f t="shared" si="145"/>
        <v>0</v>
      </c>
      <c r="AG398" s="188">
        <f t="shared" si="146"/>
        <v>0</v>
      </c>
      <c r="AH398" s="188">
        <f t="shared" si="147"/>
        <v>0</v>
      </c>
      <c r="AI398" s="188">
        <f t="shared" si="148"/>
        <v>0</v>
      </c>
      <c r="AJ398" s="188" t="str">
        <f t="shared" si="149"/>
        <v>0</v>
      </c>
      <c r="AK398" s="265"/>
      <c r="AL398" s="254" t="str">
        <f t="shared" si="150"/>
        <v>---</v>
      </c>
      <c r="AM398" s="254" t="str">
        <f t="shared" si="151"/>
        <v>---</v>
      </c>
      <c r="AN398" s="265"/>
      <c r="AO398" s="188" t="str">
        <f>IFERROR(INDEX('تعرفه ها'!A:Z,MATCH(P398&amp;"-"&amp;AO$1,'تعرفه ها'!C:C,0),MATCH(F398,'تعرفه ها'!$2:$2,0),1),"---")</f>
        <v>---</v>
      </c>
      <c r="AP398" s="188" t="str">
        <f>IFERROR(INDEX('تعرفه ها'!A:Z,MATCH(P398&amp;"-"&amp;AP$1,'تعرفه ها'!C:C,0),MATCH(F398,'تعرفه ها'!$2:$2,0),1),"---")</f>
        <v>---</v>
      </c>
      <c r="AQ398" s="188" t="str">
        <f>IFERROR(INDEX('تعرفه ها'!A:Z,MATCH(P398&amp;"-"&amp;AQ$1,'تعرفه ها'!C:C,0),MATCH(F398,'تعرفه ها'!$2:$2,0),1),"---")</f>
        <v>---</v>
      </c>
      <c r="AR398" s="188" t="str">
        <f>IFERROR(INDEX('تعرفه ها'!A:Z,MATCH(P398&amp;"-"&amp;AR$1,'تعرفه ها'!C:C,0),MATCH(F398,'تعرفه ها'!$2:$2,0),1),"---")</f>
        <v>---</v>
      </c>
      <c r="AS398" s="265"/>
      <c r="AT398" s="415" t="str">
        <f t="shared" si="152"/>
        <v>---</v>
      </c>
      <c r="AU398" s="415" t="str">
        <f t="shared" si="153"/>
        <v>---</v>
      </c>
      <c r="AV398" s="415" t="str">
        <f t="shared" si="154"/>
        <v>---</v>
      </c>
      <c r="AW398" s="415" t="str">
        <f t="shared" si="155"/>
        <v>---</v>
      </c>
      <c r="AX398" s="415" t="str">
        <f t="shared" si="156"/>
        <v>---</v>
      </c>
      <c r="AY398" s="415" t="str">
        <f>IFERROR(AH398*INDEX('تعرفه ها'!A:Z,MATCH("عوارض برق به ازاء هر کیلووات",'تعرفه ها'!$C:$C,0),MATCH(F398,'تعرفه ها'!$2:$2,0)),"---")</f>
        <v>---</v>
      </c>
      <c r="AZ398" s="415" t="str">
        <f t="shared" si="157"/>
        <v>---</v>
      </c>
      <c r="BA398" s="415" t="str">
        <f>IFERROR(ROUND(((AX398+AY398+AZ398)*INDEX('تعرفه ها'!A:Z,MATCH("هزینه نگهداری و تعمیرات شبکه برق",'تعرفه ها'!$C:$C,0),MATCH(F398,'تعرفه ها'!$2:$2,0))/100),0),"---")</f>
        <v>---</v>
      </c>
      <c r="BB398" s="415">
        <f>IFERROR(IF(P398="دیماندی",ROUND(AJ398*INDEX('تعرفه ها'!A:Z,MATCH(BB$1,'تعرفه ها'!$C:$C,0),MATCH(F398,'تعرفه ها'!$2:$2,0))*J398/30,0),0),"---")</f>
        <v>0</v>
      </c>
      <c r="BC398" s="415"/>
      <c r="BD398" s="54" t="str">
        <f>IFERROR(IF(INDEX('اطلاعات دوره'!A:Z,MATCH(G398,'اطلاعات دوره'!C:C,0),MATCH("برق",'اطلاعات دوره'!$1:$1,0))="دارد",ROUND(AX398*INDEX('تعرفه ها'!A:Z,MATCH("پیک فصلی برق",'تعرفه ها'!$C:$C,0),MATCH(F398,'تعرفه ها'!$2:$2,0))/100,0),0),"---")</f>
        <v>---</v>
      </c>
      <c r="BE398" s="415" t="str">
        <f>IFERROR(ROUND(((AX398+AY398+AZ398+BA398+BB398+BC398+BD398)*INDEX('تعرفه ها'!A:Z,MATCH("مالیات برق",'تعرفه ها'!$C:$C,0),MATCH(F398,'تعرفه ها'!$2:$2,0))/100),0),"---")</f>
        <v>---</v>
      </c>
      <c r="BF398" s="415" t="str">
        <f t="shared" si="158"/>
        <v>---</v>
      </c>
      <c r="BG398" s="415" t="str">
        <f t="shared" si="139"/>
        <v>---</v>
      </c>
      <c r="BH398" s="415" t="str">
        <f t="shared" si="159"/>
        <v>---</v>
      </c>
      <c r="BI398" s="54" t="str">
        <f t="shared" si="160"/>
        <v>---</v>
      </c>
      <c r="BJ398" s="55" t="str">
        <f t="shared" si="161"/>
        <v>---</v>
      </c>
      <c r="BK398" s="262"/>
      <c r="BL398" s="183" t="str">
        <f>IFERROR(IF(INDEX(پرداخت!A:AZ,MATCH(A398&amp;" - "&amp;"برق",پرداخت!$B:$B,0),MATCH(G398,پرداخت!$1:$1,0))="نشده","نشده","شده"),"---")</f>
        <v>---</v>
      </c>
      <c r="BN398" s="257"/>
      <c r="BO398" s="257"/>
      <c r="BP398" s="257"/>
      <c r="BQ398" s="257"/>
      <c r="BR398" s="257"/>
      <c r="BS398" s="257"/>
      <c r="BT398" s="257"/>
      <c r="BU398" s="257"/>
      <c r="BV398" s="257"/>
      <c r="BW398" s="257"/>
      <c r="BX398" s="257"/>
      <c r="BY398" s="257"/>
      <c r="BZ398" s="257"/>
      <c r="CA398" s="257"/>
      <c r="CB398" s="257"/>
      <c r="CC398" s="257"/>
      <c r="CD398" s="257"/>
      <c r="CE398" s="257"/>
      <c r="CF398" s="257"/>
      <c r="CG398" s="257"/>
      <c r="CH398"/>
      <c r="CI398"/>
      <c r="CJ398"/>
      <c r="CK398"/>
    </row>
    <row r="399" spans="1:89" ht="33.75" hidden="1">
      <c r="A399" s="170"/>
      <c r="B399" s="47">
        <f>IFERROR(INDEX('اطلاعات انشعابات شرکتها'!A:BB,MATCH(A399,'اطلاعات انشعابات شرکتها'!A:A,0),MATCH(B$1,'اطلاعات انشعابات شرکتها'!$1:$1,0)),0)</f>
        <v>0</v>
      </c>
      <c r="C399" s="48">
        <f>IFERROR(INDEX('اطلاعات انشعابات شرکتها'!A:BB,MATCH(A399,'اطلاعات انشعابات شرکتها'!A:A,0),MATCH(C$1,'اطلاعات انشعابات شرکتها'!$1:$1,0)),0)</f>
        <v>0</v>
      </c>
      <c r="D399" s="45"/>
      <c r="E399" s="171"/>
      <c r="F399" s="170"/>
      <c r="G399" s="188" t="str">
        <f t="shared" si="140"/>
        <v>/</v>
      </c>
      <c r="H399" s="188">
        <f>IFERROR(INDEX('اطلاعات دوره'!A:Z,MATCH(G399,'اطلاعات دوره'!C:C,0),MATCH(H$1,'اطلاعات دوره'!$1:$1,0)),0)</f>
        <v>0</v>
      </c>
      <c r="I399" s="188">
        <f>IFERROR(INDEX('اطلاعات دوره'!A:Z,MATCH(G399,'اطلاعات دوره'!C:C,0),MATCH(I$1,'اطلاعات دوره'!$1:$1,0)),0)</f>
        <v>0</v>
      </c>
      <c r="J399" s="188">
        <f>IFERROR(INDEX('اطلاعات دوره'!A:Z,MATCH(G399,'اطلاعات دوره'!C:C,0),MATCH(J$1,'اطلاعات دوره'!$1:$1,0)),0)</f>
        <v>0</v>
      </c>
      <c r="K399" s="265"/>
      <c r="L399" s="188" t="str">
        <f>IFERROR(INDEX('اطلاعات دوره'!A:Z,MATCH(G399,'اطلاعات دوره'!C:C,0)-1,MATCH("عنوان",'اطلاعات دوره'!$1:$1,0)),"---")</f>
        <v>---</v>
      </c>
      <c r="M399" s="188" t="str">
        <f t="shared" si="141"/>
        <v>----</v>
      </c>
      <c r="N399" s="188" t="str">
        <f t="shared" si="142"/>
        <v>-/</v>
      </c>
      <c r="O399" s="265"/>
      <c r="P399" s="188">
        <f>IFERROR(INDEX('اطلاعات انشعابات شرکتها'!A:BB,MATCH(A399,'اطلاعات انشعابات شرکتها'!A:A,0),MATCH(P$1,'اطلاعات انشعابات شرکتها'!$1:$1,0)),0)</f>
        <v>0</v>
      </c>
      <c r="Q399" s="188">
        <f>IFERROR(INDEX('اطلاعات انشعابات شرکتها'!A:BB,MATCH(A399,'اطلاعات انشعابات شرکتها'!A:A,0),MATCH(Q$1,'اطلاعات انشعابات شرکتها'!$1:$1,0)),0)</f>
        <v>0</v>
      </c>
      <c r="R399" s="188">
        <f>IFERROR(INDEX('اطلاعات انشعابات شرکتها'!A:BB,MATCH(A399,'اطلاعات انشعابات شرکتها'!A:A,0),MATCH(R$1,'اطلاعات انشعابات شرکتها'!$1:$1,0)),0)</f>
        <v>0</v>
      </c>
      <c r="S399" s="265"/>
      <c r="T399" s="188">
        <f>IFERROR(INDEX('قرائت کنتور'!A:AZ,MATCH(A399&amp;"-"&amp;T$1,'قرائت کنتور'!B:B,0),MATCH(G399,'قرائت کنتور'!$1:$1,0)),0)</f>
        <v>0</v>
      </c>
      <c r="U399" s="188">
        <f>IFERROR(INDEX('قرائت کنتور'!A:AZ,MATCH(A399&amp;"-"&amp;U$1,'قرائت کنتور'!B:B,0),MATCH(L399,'قرائت کنتور'!$1:$1,0)),0)</f>
        <v>0</v>
      </c>
      <c r="V399" s="188">
        <f>IFERROR(INDEX('قرائت کنتور'!A:AZ,MATCH(A399&amp;"-"&amp;U$1,'قرائت کنتور'!B:B,0),MATCH(G399,'قرائت کنتور'!$1:$1,0)),0)</f>
        <v>0</v>
      </c>
      <c r="W399" s="188">
        <f>IFERROR(INDEX('قرائت کنتور'!A:AZ,MATCH(A399&amp;"-"&amp;W$1,'قرائت کنتور'!B:B,0),MATCH(L399,'قرائت کنتور'!$1:$1,0)),0)</f>
        <v>0</v>
      </c>
      <c r="X399" s="188">
        <f>IFERROR(INDEX('قرائت کنتور'!A:AZ,MATCH(A399&amp;"-"&amp;W$1,'قرائت کنتور'!B:B,0),MATCH(G399,'قرائت کنتور'!$1:$1,0)),0)</f>
        <v>0</v>
      </c>
      <c r="Y399" s="188">
        <f>IFERROR(INDEX('قرائت کنتور'!A:AZ,MATCH(A399&amp;"-"&amp;Y$1,'قرائت کنتور'!B:B,0),MATCH(L399,'قرائت کنتور'!$1:$1,0)),0)</f>
        <v>0</v>
      </c>
      <c r="Z399" s="188">
        <f>IFERROR(INDEX('قرائت کنتور'!A:AZ,MATCH(A399&amp;"-"&amp;Y$1,'قرائت کنتور'!B:B,0),MATCH(G399,'قرائت کنتور'!$1:$1,0)),0)</f>
        <v>0</v>
      </c>
      <c r="AA399" s="188">
        <f>IFERROR(INDEX('قرائت کنتور'!A:AZ,MATCH(A399&amp;"-"&amp;AA$1,'قرائت کنتور'!B:B,0),MATCH(L399,'قرائت کنتور'!$1:$1,0)),0)</f>
        <v>0</v>
      </c>
      <c r="AB399" s="188">
        <f>IFERROR(INDEX('قرائت کنتور'!A:AZ,MATCH(A399&amp;"-"&amp;AA$1,'قرائت کنتور'!B:B,0),MATCH(G399,'قرائت کنتور'!$1:$1,0)),0)</f>
        <v>0</v>
      </c>
      <c r="AC399" s="265"/>
      <c r="AD399" s="188">
        <f t="shared" si="143"/>
        <v>0</v>
      </c>
      <c r="AE399" s="188">
        <f t="shared" si="144"/>
        <v>0</v>
      </c>
      <c r="AF399" s="188">
        <f t="shared" si="145"/>
        <v>0</v>
      </c>
      <c r="AG399" s="188">
        <f t="shared" si="146"/>
        <v>0</v>
      </c>
      <c r="AH399" s="188">
        <f t="shared" si="147"/>
        <v>0</v>
      </c>
      <c r="AI399" s="188">
        <f t="shared" si="148"/>
        <v>0</v>
      </c>
      <c r="AJ399" s="188" t="str">
        <f t="shared" si="149"/>
        <v>0</v>
      </c>
      <c r="AK399" s="265"/>
      <c r="AL399" s="254" t="str">
        <f t="shared" si="150"/>
        <v>---</v>
      </c>
      <c r="AM399" s="254" t="str">
        <f t="shared" si="151"/>
        <v>---</v>
      </c>
      <c r="AN399" s="265"/>
      <c r="AO399" s="188" t="str">
        <f>IFERROR(INDEX('تعرفه ها'!A:Z,MATCH(P399&amp;"-"&amp;AO$1,'تعرفه ها'!C:C,0),MATCH(F399,'تعرفه ها'!$2:$2,0),1),"---")</f>
        <v>---</v>
      </c>
      <c r="AP399" s="188" t="str">
        <f>IFERROR(INDEX('تعرفه ها'!A:Z,MATCH(P399&amp;"-"&amp;AP$1,'تعرفه ها'!C:C,0),MATCH(F399,'تعرفه ها'!$2:$2,0),1),"---")</f>
        <v>---</v>
      </c>
      <c r="AQ399" s="188" t="str">
        <f>IFERROR(INDEX('تعرفه ها'!A:Z,MATCH(P399&amp;"-"&amp;AQ$1,'تعرفه ها'!C:C,0),MATCH(F399,'تعرفه ها'!$2:$2,0),1),"---")</f>
        <v>---</v>
      </c>
      <c r="AR399" s="188" t="str">
        <f>IFERROR(INDEX('تعرفه ها'!A:Z,MATCH(P399&amp;"-"&amp;AR$1,'تعرفه ها'!C:C,0),MATCH(F399,'تعرفه ها'!$2:$2,0),1),"---")</f>
        <v>---</v>
      </c>
      <c r="AS399" s="265"/>
      <c r="AT399" s="415" t="str">
        <f t="shared" si="152"/>
        <v>---</v>
      </c>
      <c r="AU399" s="415" t="str">
        <f t="shared" si="153"/>
        <v>---</v>
      </c>
      <c r="AV399" s="415" t="str">
        <f t="shared" si="154"/>
        <v>---</v>
      </c>
      <c r="AW399" s="415" t="str">
        <f t="shared" si="155"/>
        <v>---</v>
      </c>
      <c r="AX399" s="415" t="str">
        <f t="shared" si="156"/>
        <v>---</v>
      </c>
      <c r="AY399" s="415" t="str">
        <f>IFERROR(AH399*INDEX('تعرفه ها'!A:Z,MATCH("عوارض برق به ازاء هر کیلووات",'تعرفه ها'!$C:$C,0),MATCH(F399,'تعرفه ها'!$2:$2,0)),"---")</f>
        <v>---</v>
      </c>
      <c r="AZ399" s="415" t="str">
        <f t="shared" si="157"/>
        <v>---</v>
      </c>
      <c r="BA399" s="415" t="str">
        <f>IFERROR(ROUND(((AX399+AY399+AZ399)*INDEX('تعرفه ها'!A:Z,MATCH("هزینه نگهداری و تعمیرات شبکه برق",'تعرفه ها'!$C:$C,0),MATCH(F399,'تعرفه ها'!$2:$2,0))/100),0),"---")</f>
        <v>---</v>
      </c>
      <c r="BB399" s="415">
        <f>IFERROR(IF(P399="دیماندی",ROUND(AJ399*INDEX('تعرفه ها'!A:Z,MATCH(BB$1,'تعرفه ها'!$C:$C,0),MATCH(F399,'تعرفه ها'!$2:$2,0))*J399/30,0),0),"---")</f>
        <v>0</v>
      </c>
      <c r="BC399" s="415"/>
      <c r="BD399" s="54" t="str">
        <f>IFERROR(IF(INDEX('اطلاعات دوره'!A:Z,MATCH(G399,'اطلاعات دوره'!C:C,0),MATCH("برق",'اطلاعات دوره'!$1:$1,0))="دارد",ROUND(AX399*INDEX('تعرفه ها'!A:Z,MATCH("پیک فصلی برق",'تعرفه ها'!$C:$C,0),MATCH(F399,'تعرفه ها'!$2:$2,0))/100,0),0),"---")</f>
        <v>---</v>
      </c>
      <c r="BE399" s="415" t="str">
        <f>IFERROR(ROUND(((AX399+AY399+AZ399+BA399+BB399+BC399+BD399)*INDEX('تعرفه ها'!A:Z,MATCH("مالیات برق",'تعرفه ها'!$C:$C,0),MATCH(F399,'تعرفه ها'!$2:$2,0))/100),0),"---")</f>
        <v>---</v>
      </c>
      <c r="BF399" s="415" t="str">
        <f t="shared" si="158"/>
        <v>---</v>
      </c>
      <c r="BG399" s="415" t="str">
        <f t="shared" ref="BG399:BG462" si="162">IFERROR(IF(VLOOKUP(M399,N:BL,51,0)="شده",VLOOKUP(M399,N:BL,48,0),VLOOKUP(M399,N:BL,47,0)),"---")</f>
        <v>---</v>
      </c>
      <c r="BH399" s="415" t="str">
        <f t="shared" si="159"/>
        <v>---</v>
      </c>
      <c r="BI399" s="54" t="str">
        <f t="shared" si="160"/>
        <v>---</v>
      </c>
      <c r="BJ399" s="55" t="str">
        <f t="shared" si="161"/>
        <v>---</v>
      </c>
      <c r="BK399" s="262"/>
      <c r="BL399" s="183" t="str">
        <f>IFERROR(IF(INDEX(پرداخت!A:AZ,MATCH(A399&amp;" - "&amp;"برق",پرداخت!$B:$B,0),MATCH(G399,پرداخت!$1:$1,0))="نشده","نشده","شده"),"---")</f>
        <v>---</v>
      </c>
      <c r="BN399" s="257"/>
      <c r="BO399" s="257"/>
      <c r="BP399" s="257"/>
      <c r="BQ399" s="257"/>
      <c r="BR399" s="257"/>
      <c r="BS399" s="257"/>
      <c r="BT399" s="257"/>
      <c r="BU399" s="257"/>
      <c r="BV399" s="257"/>
      <c r="BW399" s="257"/>
      <c r="BX399" s="257"/>
      <c r="BY399" s="257"/>
      <c r="BZ399" s="257"/>
      <c r="CA399" s="257"/>
      <c r="CB399" s="257"/>
      <c r="CC399" s="257"/>
      <c r="CD399" s="257"/>
      <c r="CE399" s="257"/>
      <c r="CF399" s="257"/>
      <c r="CG399" s="257"/>
      <c r="CH399"/>
      <c r="CI399"/>
      <c r="CJ399"/>
      <c r="CK399"/>
    </row>
    <row r="400" spans="1:89" ht="33.75" hidden="1">
      <c r="A400" s="170"/>
      <c r="B400" s="47">
        <f>IFERROR(INDEX('اطلاعات انشعابات شرکتها'!A:BB,MATCH(A400,'اطلاعات انشعابات شرکتها'!A:A,0),MATCH(B$1,'اطلاعات انشعابات شرکتها'!$1:$1,0)),0)</f>
        <v>0</v>
      </c>
      <c r="C400" s="48">
        <f>IFERROR(INDEX('اطلاعات انشعابات شرکتها'!A:BB,MATCH(A400,'اطلاعات انشعابات شرکتها'!A:A,0),MATCH(C$1,'اطلاعات انشعابات شرکتها'!$1:$1,0)),0)</f>
        <v>0</v>
      </c>
      <c r="D400" s="45"/>
      <c r="E400" s="171"/>
      <c r="F400" s="170"/>
      <c r="G400" s="188" t="str">
        <f t="shared" si="140"/>
        <v>/</v>
      </c>
      <c r="H400" s="188">
        <f>IFERROR(INDEX('اطلاعات دوره'!A:Z,MATCH(G400,'اطلاعات دوره'!C:C,0),MATCH(H$1,'اطلاعات دوره'!$1:$1,0)),0)</f>
        <v>0</v>
      </c>
      <c r="I400" s="188">
        <f>IFERROR(INDEX('اطلاعات دوره'!A:Z,MATCH(G400,'اطلاعات دوره'!C:C,0),MATCH(I$1,'اطلاعات دوره'!$1:$1,0)),0)</f>
        <v>0</v>
      </c>
      <c r="J400" s="188">
        <f>IFERROR(INDEX('اطلاعات دوره'!A:Z,MATCH(G400,'اطلاعات دوره'!C:C,0),MATCH(J$1,'اطلاعات دوره'!$1:$1,0)),0)</f>
        <v>0</v>
      </c>
      <c r="K400" s="265"/>
      <c r="L400" s="188" t="str">
        <f>IFERROR(INDEX('اطلاعات دوره'!A:Z,MATCH(G400,'اطلاعات دوره'!C:C,0)-1,MATCH("عنوان",'اطلاعات دوره'!$1:$1,0)),"---")</f>
        <v>---</v>
      </c>
      <c r="M400" s="188" t="str">
        <f t="shared" si="141"/>
        <v>----</v>
      </c>
      <c r="N400" s="188" t="str">
        <f t="shared" si="142"/>
        <v>-/</v>
      </c>
      <c r="O400" s="265"/>
      <c r="P400" s="188">
        <f>IFERROR(INDEX('اطلاعات انشعابات شرکتها'!A:BB,MATCH(A400,'اطلاعات انشعابات شرکتها'!A:A,0),MATCH(P$1,'اطلاعات انشعابات شرکتها'!$1:$1,0)),0)</f>
        <v>0</v>
      </c>
      <c r="Q400" s="188">
        <f>IFERROR(INDEX('اطلاعات انشعابات شرکتها'!A:BB,MATCH(A400,'اطلاعات انشعابات شرکتها'!A:A,0),MATCH(Q$1,'اطلاعات انشعابات شرکتها'!$1:$1,0)),0)</f>
        <v>0</v>
      </c>
      <c r="R400" s="188">
        <f>IFERROR(INDEX('اطلاعات انشعابات شرکتها'!A:BB,MATCH(A400,'اطلاعات انشعابات شرکتها'!A:A,0),MATCH(R$1,'اطلاعات انشعابات شرکتها'!$1:$1,0)),0)</f>
        <v>0</v>
      </c>
      <c r="S400" s="265"/>
      <c r="T400" s="188">
        <f>IFERROR(INDEX('قرائت کنتور'!A:AZ,MATCH(A400&amp;"-"&amp;T$1,'قرائت کنتور'!B:B,0),MATCH(G400,'قرائت کنتور'!$1:$1,0)),0)</f>
        <v>0</v>
      </c>
      <c r="U400" s="188">
        <f>IFERROR(INDEX('قرائت کنتور'!A:AZ,MATCH(A400&amp;"-"&amp;U$1,'قرائت کنتور'!B:B,0),MATCH(L400,'قرائت کنتور'!$1:$1,0)),0)</f>
        <v>0</v>
      </c>
      <c r="V400" s="188">
        <f>IFERROR(INDEX('قرائت کنتور'!A:AZ,MATCH(A400&amp;"-"&amp;U$1,'قرائت کنتور'!B:B,0),MATCH(G400,'قرائت کنتور'!$1:$1,0)),0)</f>
        <v>0</v>
      </c>
      <c r="W400" s="188">
        <f>IFERROR(INDEX('قرائت کنتور'!A:AZ,MATCH(A400&amp;"-"&amp;W$1,'قرائت کنتور'!B:B,0),MATCH(L400,'قرائت کنتور'!$1:$1,0)),0)</f>
        <v>0</v>
      </c>
      <c r="X400" s="188">
        <f>IFERROR(INDEX('قرائت کنتور'!A:AZ,MATCH(A400&amp;"-"&amp;W$1,'قرائت کنتور'!B:B,0),MATCH(G400,'قرائت کنتور'!$1:$1,0)),0)</f>
        <v>0</v>
      </c>
      <c r="Y400" s="188">
        <f>IFERROR(INDEX('قرائت کنتور'!A:AZ,MATCH(A400&amp;"-"&amp;Y$1,'قرائت کنتور'!B:B,0),MATCH(L400,'قرائت کنتور'!$1:$1,0)),0)</f>
        <v>0</v>
      </c>
      <c r="Z400" s="188">
        <f>IFERROR(INDEX('قرائت کنتور'!A:AZ,MATCH(A400&amp;"-"&amp;Y$1,'قرائت کنتور'!B:B,0),MATCH(G400,'قرائت کنتور'!$1:$1,0)),0)</f>
        <v>0</v>
      </c>
      <c r="AA400" s="188">
        <f>IFERROR(INDEX('قرائت کنتور'!A:AZ,MATCH(A400&amp;"-"&amp;AA$1,'قرائت کنتور'!B:B,0),MATCH(L400,'قرائت کنتور'!$1:$1,0)),0)</f>
        <v>0</v>
      </c>
      <c r="AB400" s="188">
        <f>IFERROR(INDEX('قرائت کنتور'!A:AZ,MATCH(A400&amp;"-"&amp;AA$1,'قرائت کنتور'!B:B,0),MATCH(G400,'قرائت کنتور'!$1:$1,0)),0)</f>
        <v>0</v>
      </c>
      <c r="AC400" s="265"/>
      <c r="AD400" s="188">
        <f t="shared" si="143"/>
        <v>0</v>
      </c>
      <c r="AE400" s="188">
        <f t="shared" si="144"/>
        <v>0</v>
      </c>
      <c r="AF400" s="188">
        <f t="shared" si="145"/>
        <v>0</v>
      </c>
      <c r="AG400" s="188">
        <f t="shared" si="146"/>
        <v>0</v>
      </c>
      <c r="AH400" s="188">
        <f t="shared" si="147"/>
        <v>0</v>
      </c>
      <c r="AI400" s="188">
        <f t="shared" si="148"/>
        <v>0</v>
      </c>
      <c r="AJ400" s="188" t="str">
        <f t="shared" si="149"/>
        <v>0</v>
      </c>
      <c r="AK400" s="265"/>
      <c r="AL400" s="254" t="str">
        <f t="shared" si="150"/>
        <v>---</v>
      </c>
      <c r="AM400" s="254" t="str">
        <f t="shared" si="151"/>
        <v>---</v>
      </c>
      <c r="AN400" s="265"/>
      <c r="AO400" s="188" t="str">
        <f>IFERROR(INDEX('تعرفه ها'!A:Z,MATCH(P400&amp;"-"&amp;AO$1,'تعرفه ها'!C:C,0),MATCH(F400,'تعرفه ها'!$2:$2,0),1),"---")</f>
        <v>---</v>
      </c>
      <c r="AP400" s="188" t="str">
        <f>IFERROR(INDEX('تعرفه ها'!A:Z,MATCH(P400&amp;"-"&amp;AP$1,'تعرفه ها'!C:C,0),MATCH(F400,'تعرفه ها'!$2:$2,0),1),"---")</f>
        <v>---</v>
      </c>
      <c r="AQ400" s="188" t="str">
        <f>IFERROR(INDEX('تعرفه ها'!A:Z,MATCH(P400&amp;"-"&amp;AQ$1,'تعرفه ها'!C:C,0),MATCH(F400,'تعرفه ها'!$2:$2,0),1),"---")</f>
        <v>---</v>
      </c>
      <c r="AR400" s="188" t="str">
        <f>IFERROR(INDEX('تعرفه ها'!A:Z,MATCH(P400&amp;"-"&amp;AR$1,'تعرفه ها'!C:C,0),MATCH(F400,'تعرفه ها'!$2:$2,0),1),"---")</f>
        <v>---</v>
      </c>
      <c r="AS400" s="265"/>
      <c r="AT400" s="415" t="str">
        <f t="shared" si="152"/>
        <v>---</v>
      </c>
      <c r="AU400" s="415" t="str">
        <f t="shared" si="153"/>
        <v>---</v>
      </c>
      <c r="AV400" s="415" t="str">
        <f t="shared" si="154"/>
        <v>---</v>
      </c>
      <c r="AW400" s="415" t="str">
        <f t="shared" si="155"/>
        <v>---</v>
      </c>
      <c r="AX400" s="415" t="str">
        <f t="shared" si="156"/>
        <v>---</v>
      </c>
      <c r="AY400" s="415" t="str">
        <f>IFERROR(AH400*INDEX('تعرفه ها'!A:Z,MATCH("عوارض برق به ازاء هر کیلووات",'تعرفه ها'!$C:$C,0),MATCH(F400,'تعرفه ها'!$2:$2,0)),"---")</f>
        <v>---</v>
      </c>
      <c r="AZ400" s="415" t="str">
        <f t="shared" si="157"/>
        <v>---</v>
      </c>
      <c r="BA400" s="415" t="str">
        <f>IFERROR(ROUND(((AX400+AY400+AZ400)*INDEX('تعرفه ها'!A:Z,MATCH("هزینه نگهداری و تعمیرات شبکه برق",'تعرفه ها'!$C:$C,0),MATCH(F400,'تعرفه ها'!$2:$2,0))/100),0),"---")</f>
        <v>---</v>
      </c>
      <c r="BB400" s="415">
        <f>IFERROR(IF(P400="دیماندی",ROUND(AJ400*INDEX('تعرفه ها'!A:Z,MATCH(BB$1,'تعرفه ها'!$C:$C,0),MATCH(F400,'تعرفه ها'!$2:$2,0))*J400/30,0),0),"---")</f>
        <v>0</v>
      </c>
      <c r="BC400" s="415"/>
      <c r="BD400" s="54" t="str">
        <f>IFERROR(IF(INDEX('اطلاعات دوره'!A:Z,MATCH(G400,'اطلاعات دوره'!C:C,0),MATCH("برق",'اطلاعات دوره'!$1:$1,0))="دارد",ROUND(AX400*INDEX('تعرفه ها'!A:Z,MATCH("پیک فصلی برق",'تعرفه ها'!$C:$C,0),MATCH(F400,'تعرفه ها'!$2:$2,0))/100,0),0),"---")</f>
        <v>---</v>
      </c>
      <c r="BE400" s="415" t="str">
        <f>IFERROR(ROUND(((AX400+AY400+AZ400+BA400+BB400+BC400+BD400)*INDEX('تعرفه ها'!A:Z,MATCH("مالیات برق",'تعرفه ها'!$C:$C,0),MATCH(F400,'تعرفه ها'!$2:$2,0))/100),0),"---")</f>
        <v>---</v>
      </c>
      <c r="BF400" s="415" t="str">
        <f t="shared" si="158"/>
        <v>---</v>
      </c>
      <c r="BG400" s="415" t="str">
        <f t="shared" si="162"/>
        <v>---</v>
      </c>
      <c r="BH400" s="415" t="str">
        <f t="shared" si="159"/>
        <v>---</v>
      </c>
      <c r="BI400" s="54" t="str">
        <f t="shared" si="160"/>
        <v>---</v>
      </c>
      <c r="BJ400" s="55" t="str">
        <f t="shared" si="161"/>
        <v>---</v>
      </c>
      <c r="BK400" s="262"/>
      <c r="BL400" s="183" t="str">
        <f>IFERROR(IF(INDEX(پرداخت!A:AZ,MATCH(A400&amp;" - "&amp;"برق",پرداخت!$B:$B,0),MATCH(G400,پرداخت!$1:$1,0))="نشده","نشده","شده"),"---")</f>
        <v>---</v>
      </c>
      <c r="BN400" s="257"/>
      <c r="BO400" s="257"/>
      <c r="BP400" s="257"/>
      <c r="BQ400" s="257"/>
      <c r="BR400" s="257"/>
      <c r="BS400" s="257"/>
      <c r="BT400" s="257"/>
      <c r="BU400" s="257"/>
      <c r="BV400" s="257"/>
      <c r="BW400" s="257"/>
      <c r="BX400" s="257"/>
      <c r="BY400" s="257"/>
      <c r="BZ400" s="257"/>
      <c r="CA400" s="257"/>
      <c r="CB400" s="257"/>
      <c r="CC400" s="257"/>
      <c r="CD400" s="257"/>
      <c r="CE400" s="257"/>
      <c r="CF400" s="257"/>
      <c r="CG400" s="257"/>
      <c r="CH400"/>
      <c r="CI400"/>
      <c r="CJ400"/>
      <c r="CK400"/>
    </row>
    <row r="401" spans="1:89" ht="33.75" hidden="1">
      <c r="A401" s="170"/>
      <c r="B401" s="47">
        <f>IFERROR(INDEX('اطلاعات انشعابات شرکتها'!A:BB,MATCH(A401,'اطلاعات انشعابات شرکتها'!A:A,0),MATCH(B$1,'اطلاعات انشعابات شرکتها'!$1:$1,0)),0)</f>
        <v>0</v>
      </c>
      <c r="C401" s="48">
        <f>IFERROR(INDEX('اطلاعات انشعابات شرکتها'!A:BB,MATCH(A401,'اطلاعات انشعابات شرکتها'!A:A,0),MATCH(C$1,'اطلاعات انشعابات شرکتها'!$1:$1,0)),0)</f>
        <v>0</v>
      </c>
      <c r="D401" s="45"/>
      <c r="E401" s="171"/>
      <c r="F401" s="170"/>
      <c r="G401" s="188" t="str">
        <f t="shared" si="140"/>
        <v>/</v>
      </c>
      <c r="H401" s="188">
        <f>IFERROR(INDEX('اطلاعات دوره'!A:Z,MATCH(G401,'اطلاعات دوره'!C:C,0),MATCH(H$1,'اطلاعات دوره'!$1:$1,0)),0)</f>
        <v>0</v>
      </c>
      <c r="I401" s="188">
        <f>IFERROR(INDEX('اطلاعات دوره'!A:Z,MATCH(G401,'اطلاعات دوره'!C:C,0),MATCH(I$1,'اطلاعات دوره'!$1:$1,0)),0)</f>
        <v>0</v>
      </c>
      <c r="J401" s="188">
        <f>IFERROR(INDEX('اطلاعات دوره'!A:Z,MATCH(G401,'اطلاعات دوره'!C:C,0),MATCH(J$1,'اطلاعات دوره'!$1:$1,0)),0)</f>
        <v>0</v>
      </c>
      <c r="K401" s="265"/>
      <c r="L401" s="188" t="str">
        <f>IFERROR(INDEX('اطلاعات دوره'!A:Z,MATCH(G401,'اطلاعات دوره'!C:C,0)-1,MATCH("عنوان",'اطلاعات دوره'!$1:$1,0)),"---")</f>
        <v>---</v>
      </c>
      <c r="M401" s="188" t="str">
        <f t="shared" si="141"/>
        <v>----</v>
      </c>
      <c r="N401" s="188" t="str">
        <f t="shared" si="142"/>
        <v>-/</v>
      </c>
      <c r="O401" s="265"/>
      <c r="P401" s="188">
        <f>IFERROR(INDEX('اطلاعات انشعابات شرکتها'!A:BB,MATCH(A401,'اطلاعات انشعابات شرکتها'!A:A,0),MATCH(P$1,'اطلاعات انشعابات شرکتها'!$1:$1,0)),0)</f>
        <v>0</v>
      </c>
      <c r="Q401" s="188">
        <f>IFERROR(INDEX('اطلاعات انشعابات شرکتها'!A:BB,MATCH(A401,'اطلاعات انشعابات شرکتها'!A:A,0),MATCH(Q$1,'اطلاعات انشعابات شرکتها'!$1:$1,0)),0)</f>
        <v>0</v>
      </c>
      <c r="R401" s="188">
        <f>IFERROR(INDEX('اطلاعات انشعابات شرکتها'!A:BB,MATCH(A401,'اطلاعات انشعابات شرکتها'!A:A,0),MATCH(R$1,'اطلاعات انشعابات شرکتها'!$1:$1,0)),0)</f>
        <v>0</v>
      </c>
      <c r="S401" s="265"/>
      <c r="T401" s="188">
        <f>IFERROR(INDEX('قرائت کنتور'!A:AZ,MATCH(A401&amp;"-"&amp;T$1,'قرائت کنتور'!B:B,0),MATCH(G401,'قرائت کنتور'!$1:$1,0)),0)</f>
        <v>0</v>
      </c>
      <c r="U401" s="188">
        <f>IFERROR(INDEX('قرائت کنتور'!A:AZ,MATCH(A401&amp;"-"&amp;U$1,'قرائت کنتور'!B:B,0),MATCH(L401,'قرائت کنتور'!$1:$1,0)),0)</f>
        <v>0</v>
      </c>
      <c r="V401" s="188">
        <f>IFERROR(INDEX('قرائت کنتور'!A:AZ,MATCH(A401&amp;"-"&amp;U$1,'قرائت کنتور'!B:B,0),MATCH(G401,'قرائت کنتور'!$1:$1,0)),0)</f>
        <v>0</v>
      </c>
      <c r="W401" s="188">
        <f>IFERROR(INDEX('قرائت کنتور'!A:AZ,MATCH(A401&amp;"-"&amp;W$1,'قرائت کنتور'!B:B,0),MATCH(L401,'قرائت کنتور'!$1:$1,0)),0)</f>
        <v>0</v>
      </c>
      <c r="X401" s="188">
        <f>IFERROR(INDEX('قرائت کنتور'!A:AZ,MATCH(A401&amp;"-"&amp;W$1,'قرائت کنتور'!B:B,0),MATCH(G401,'قرائت کنتور'!$1:$1,0)),0)</f>
        <v>0</v>
      </c>
      <c r="Y401" s="188">
        <f>IFERROR(INDEX('قرائت کنتور'!A:AZ,MATCH(A401&amp;"-"&amp;Y$1,'قرائت کنتور'!B:B,0),MATCH(L401,'قرائت کنتور'!$1:$1,0)),0)</f>
        <v>0</v>
      </c>
      <c r="Z401" s="188">
        <f>IFERROR(INDEX('قرائت کنتور'!A:AZ,MATCH(A401&amp;"-"&amp;Y$1,'قرائت کنتور'!B:B,0),MATCH(G401,'قرائت کنتور'!$1:$1,0)),0)</f>
        <v>0</v>
      </c>
      <c r="AA401" s="188">
        <f>IFERROR(INDEX('قرائت کنتور'!A:AZ,MATCH(A401&amp;"-"&amp;AA$1,'قرائت کنتور'!B:B,0),MATCH(L401,'قرائت کنتور'!$1:$1,0)),0)</f>
        <v>0</v>
      </c>
      <c r="AB401" s="188">
        <f>IFERROR(INDEX('قرائت کنتور'!A:AZ,MATCH(A401&amp;"-"&amp;AA$1,'قرائت کنتور'!B:B,0),MATCH(G401,'قرائت کنتور'!$1:$1,0)),0)</f>
        <v>0</v>
      </c>
      <c r="AC401" s="265"/>
      <c r="AD401" s="188">
        <f t="shared" si="143"/>
        <v>0</v>
      </c>
      <c r="AE401" s="188">
        <f t="shared" si="144"/>
        <v>0</v>
      </c>
      <c r="AF401" s="188">
        <f t="shared" si="145"/>
        <v>0</v>
      </c>
      <c r="AG401" s="188">
        <f t="shared" si="146"/>
        <v>0</v>
      </c>
      <c r="AH401" s="188">
        <f t="shared" si="147"/>
        <v>0</v>
      </c>
      <c r="AI401" s="188">
        <f t="shared" si="148"/>
        <v>0</v>
      </c>
      <c r="AJ401" s="188" t="str">
        <f t="shared" si="149"/>
        <v>0</v>
      </c>
      <c r="AK401" s="265"/>
      <c r="AL401" s="254" t="str">
        <f t="shared" si="150"/>
        <v>---</v>
      </c>
      <c r="AM401" s="254" t="str">
        <f t="shared" si="151"/>
        <v>---</v>
      </c>
      <c r="AN401" s="265"/>
      <c r="AO401" s="188" t="str">
        <f>IFERROR(INDEX('تعرفه ها'!A:Z,MATCH(P401&amp;"-"&amp;AO$1,'تعرفه ها'!C:C,0),MATCH(F401,'تعرفه ها'!$2:$2,0),1),"---")</f>
        <v>---</v>
      </c>
      <c r="AP401" s="188" t="str">
        <f>IFERROR(INDEX('تعرفه ها'!A:Z,MATCH(P401&amp;"-"&amp;AP$1,'تعرفه ها'!C:C,0),MATCH(F401,'تعرفه ها'!$2:$2,0),1),"---")</f>
        <v>---</v>
      </c>
      <c r="AQ401" s="188" t="str">
        <f>IFERROR(INDEX('تعرفه ها'!A:Z,MATCH(P401&amp;"-"&amp;AQ$1,'تعرفه ها'!C:C,0),MATCH(F401,'تعرفه ها'!$2:$2,0),1),"---")</f>
        <v>---</v>
      </c>
      <c r="AR401" s="188" t="str">
        <f>IFERROR(INDEX('تعرفه ها'!A:Z,MATCH(P401&amp;"-"&amp;AR$1,'تعرفه ها'!C:C,0),MATCH(F401,'تعرفه ها'!$2:$2,0),1),"---")</f>
        <v>---</v>
      </c>
      <c r="AS401" s="265"/>
      <c r="AT401" s="415" t="str">
        <f t="shared" si="152"/>
        <v>---</v>
      </c>
      <c r="AU401" s="415" t="str">
        <f t="shared" si="153"/>
        <v>---</v>
      </c>
      <c r="AV401" s="415" t="str">
        <f t="shared" si="154"/>
        <v>---</v>
      </c>
      <c r="AW401" s="415" t="str">
        <f t="shared" si="155"/>
        <v>---</v>
      </c>
      <c r="AX401" s="415" t="str">
        <f t="shared" si="156"/>
        <v>---</v>
      </c>
      <c r="AY401" s="415" t="str">
        <f>IFERROR(AH401*INDEX('تعرفه ها'!A:Z,MATCH("عوارض برق به ازاء هر کیلووات",'تعرفه ها'!$C:$C,0),MATCH(F401,'تعرفه ها'!$2:$2,0)),"---")</f>
        <v>---</v>
      </c>
      <c r="AZ401" s="415" t="str">
        <f t="shared" si="157"/>
        <v>---</v>
      </c>
      <c r="BA401" s="415" t="str">
        <f>IFERROR(ROUND(((AX401+AY401+AZ401)*INDEX('تعرفه ها'!A:Z,MATCH("هزینه نگهداری و تعمیرات شبکه برق",'تعرفه ها'!$C:$C,0),MATCH(F401,'تعرفه ها'!$2:$2,0))/100),0),"---")</f>
        <v>---</v>
      </c>
      <c r="BB401" s="415">
        <f>IFERROR(IF(P401="دیماندی",ROUND(AJ401*INDEX('تعرفه ها'!A:Z,MATCH(BB$1,'تعرفه ها'!$C:$C,0),MATCH(F401,'تعرفه ها'!$2:$2,0))*J401/30,0),0),"---")</f>
        <v>0</v>
      </c>
      <c r="BC401" s="415"/>
      <c r="BD401" s="54" t="str">
        <f>IFERROR(IF(INDEX('اطلاعات دوره'!A:Z,MATCH(G401,'اطلاعات دوره'!C:C,0),MATCH("برق",'اطلاعات دوره'!$1:$1,0))="دارد",ROUND(AX401*INDEX('تعرفه ها'!A:Z,MATCH("پیک فصلی برق",'تعرفه ها'!$C:$C,0),MATCH(F401,'تعرفه ها'!$2:$2,0))/100,0),0),"---")</f>
        <v>---</v>
      </c>
      <c r="BE401" s="415" t="str">
        <f>IFERROR(ROUND(((AX401+AY401+AZ401+BA401+BB401+BC401+BD401)*INDEX('تعرفه ها'!A:Z,MATCH("مالیات برق",'تعرفه ها'!$C:$C,0),MATCH(F401,'تعرفه ها'!$2:$2,0))/100),0),"---")</f>
        <v>---</v>
      </c>
      <c r="BF401" s="415" t="str">
        <f t="shared" si="158"/>
        <v>---</v>
      </c>
      <c r="BG401" s="415" t="str">
        <f t="shared" si="162"/>
        <v>---</v>
      </c>
      <c r="BH401" s="415" t="str">
        <f t="shared" si="159"/>
        <v>---</v>
      </c>
      <c r="BI401" s="54" t="str">
        <f t="shared" si="160"/>
        <v>---</v>
      </c>
      <c r="BJ401" s="55" t="str">
        <f t="shared" si="161"/>
        <v>---</v>
      </c>
      <c r="BK401" s="262"/>
      <c r="BL401" s="183" t="str">
        <f>IFERROR(IF(INDEX(پرداخت!A:AZ,MATCH(A401&amp;" - "&amp;"برق",پرداخت!$B:$B,0),MATCH(G401,پرداخت!$1:$1,0))="نشده","نشده","شده"),"---")</f>
        <v>---</v>
      </c>
      <c r="BN401" s="257"/>
      <c r="BO401" s="257"/>
      <c r="BP401" s="257"/>
      <c r="BQ401" s="257"/>
      <c r="BR401" s="257"/>
      <c r="BS401" s="257"/>
      <c r="BT401" s="257"/>
      <c r="BU401" s="257"/>
      <c r="BV401" s="257"/>
      <c r="BW401" s="257"/>
      <c r="BX401" s="257"/>
      <c r="BY401" s="257"/>
      <c r="BZ401" s="257"/>
      <c r="CA401" s="257"/>
      <c r="CB401" s="257"/>
      <c r="CC401" s="257"/>
      <c r="CD401" s="257"/>
      <c r="CE401" s="257"/>
      <c r="CF401" s="257"/>
      <c r="CG401" s="257"/>
      <c r="CH401"/>
      <c r="CI401"/>
      <c r="CJ401"/>
      <c r="CK401"/>
    </row>
    <row r="402" spans="1:89" ht="33.75" hidden="1">
      <c r="A402" s="170"/>
      <c r="B402" s="47">
        <f>IFERROR(INDEX('اطلاعات انشعابات شرکتها'!A:BB,MATCH(A402,'اطلاعات انشعابات شرکتها'!A:A,0),MATCH(B$1,'اطلاعات انشعابات شرکتها'!$1:$1,0)),0)</f>
        <v>0</v>
      </c>
      <c r="C402" s="48">
        <f>IFERROR(INDEX('اطلاعات انشعابات شرکتها'!A:BB,MATCH(A402,'اطلاعات انشعابات شرکتها'!A:A,0),MATCH(C$1,'اطلاعات انشعابات شرکتها'!$1:$1,0)),0)</f>
        <v>0</v>
      </c>
      <c r="D402" s="45"/>
      <c r="E402" s="171"/>
      <c r="F402" s="170"/>
      <c r="G402" s="188" t="str">
        <f t="shared" si="140"/>
        <v>/</v>
      </c>
      <c r="H402" s="188">
        <f>IFERROR(INDEX('اطلاعات دوره'!A:Z,MATCH(G402,'اطلاعات دوره'!C:C,0),MATCH(H$1,'اطلاعات دوره'!$1:$1,0)),0)</f>
        <v>0</v>
      </c>
      <c r="I402" s="188">
        <f>IFERROR(INDEX('اطلاعات دوره'!A:Z,MATCH(G402,'اطلاعات دوره'!C:C,0),MATCH(I$1,'اطلاعات دوره'!$1:$1,0)),0)</f>
        <v>0</v>
      </c>
      <c r="J402" s="188">
        <f>IFERROR(INDEX('اطلاعات دوره'!A:Z,MATCH(G402,'اطلاعات دوره'!C:C,0),MATCH(J$1,'اطلاعات دوره'!$1:$1,0)),0)</f>
        <v>0</v>
      </c>
      <c r="K402" s="265"/>
      <c r="L402" s="188" t="str">
        <f>IFERROR(INDEX('اطلاعات دوره'!A:Z,MATCH(G402,'اطلاعات دوره'!C:C,0)-1,MATCH("عنوان",'اطلاعات دوره'!$1:$1,0)),"---")</f>
        <v>---</v>
      </c>
      <c r="M402" s="188" t="str">
        <f t="shared" si="141"/>
        <v>----</v>
      </c>
      <c r="N402" s="188" t="str">
        <f t="shared" si="142"/>
        <v>-/</v>
      </c>
      <c r="O402" s="265"/>
      <c r="P402" s="188">
        <f>IFERROR(INDEX('اطلاعات انشعابات شرکتها'!A:BB,MATCH(A402,'اطلاعات انشعابات شرکتها'!A:A,0),MATCH(P$1,'اطلاعات انشعابات شرکتها'!$1:$1,0)),0)</f>
        <v>0</v>
      </c>
      <c r="Q402" s="188">
        <f>IFERROR(INDEX('اطلاعات انشعابات شرکتها'!A:BB,MATCH(A402,'اطلاعات انشعابات شرکتها'!A:A,0),MATCH(Q$1,'اطلاعات انشعابات شرکتها'!$1:$1,0)),0)</f>
        <v>0</v>
      </c>
      <c r="R402" s="188">
        <f>IFERROR(INDEX('اطلاعات انشعابات شرکتها'!A:BB,MATCH(A402,'اطلاعات انشعابات شرکتها'!A:A,0),MATCH(R$1,'اطلاعات انشعابات شرکتها'!$1:$1,0)),0)</f>
        <v>0</v>
      </c>
      <c r="S402" s="265"/>
      <c r="T402" s="188">
        <f>IFERROR(INDEX('قرائت کنتور'!A:AZ,MATCH(A402&amp;"-"&amp;T$1,'قرائت کنتور'!B:B,0),MATCH(G402,'قرائت کنتور'!$1:$1,0)),0)</f>
        <v>0</v>
      </c>
      <c r="U402" s="188">
        <f>IFERROR(INDEX('قرائت کنتور'!A:AZ,MATCH(A402&amp;"-"&amp;U$1,'قرائت کنتور'!B:B,0),MATCH(L402,'قرائت کنتور'!$1:$1,0)),0)</f>
        <v>0</v>
      </c>
      <c r="V402" s="188">
        <f>IFERROR(INDEX('قرائت کنتور'!A:AZ,MATCH(A402&amp;"-"&amp;U$1,'قرائت کنتور'!B:B,0),MATCH(G402,'قرائت کنتور'!$1:$1,0)),0)</f>
        <v>0</v>
      </c>
      <c r="W402" s="188">
        <f>IFERROR(INDEX('قرائت کنتور'!A:AZ,MATCH(A402&amp;"-"&amp;W$1,'قرائت کنتور'!B:B,0),MATCH(L402,'قرائت کنتور'!$1:$1,0)),0)</f>
        <v>0</v>
      </c>
      <c r="X402" s="188">
        <f>IFERROR(INDEX('قرائت کنتور'!A:AZ,MATCH(A402&amp;"-"&amp;W$1,'قرائت کنتور'!B:B,0),MATCH(G402,'قرائت کنتور'!$1:$1,0)),0)</f>
        <v>0</v>
      </c>
      <c r="Y402" s="188">
        <f>IFERROR(INDEX('قرائت کنتور'!A:AZ,MATCH(A402&amp;"-"&amp;Y$1,'قرائت کنتور'!B:B,0),MATCH(L402,'قرائت کنتور'!$1:$1,0)),0)</f>
        <v>0</v>
      </c>
      <c r="Z402" s="188">
        <f>IFERROR(INDEX('قرائت کنتور'!A:AZ,MATCH(A402&amp;"-"&amp;Y$1,'قرائت کنتور'!B:B,0),MATCH(G402,'قرائت کنتور'!$1:$1,0)),0)</f>
        <v>0</v>
      </c>
      <c r="AA402" s="188">
        <f>IFERROR(INDEX('قرائت کنتور'!A:AZ,MATCH(A402&amp;"-"&amp;AA$1,'قرائت کنتور'!B:B,0),MATCH(L402,'قرائت کنتور'!$1:$1,0)),0)</f>
        <v>0</v>
      </c>
      <c r="AB402" s="188">
        <f>IFERROR(INDEX('قرائت کنتور'!A:AZ,MATCH(A402&amp;"-"&amp;AA$1,'قرائت کنتور'!B:B,0),MATCH(G402,'قرائت کنتور'!$1:$1,0)),0)</f>
        <v>0</v>
      </c>
      <c r="AC402" s="265"/>
      <c r="AD402" s="188">
        <f t="shared" si="143"/>
        <v>0</v>
      </c>
      <c r="AE402" s="188">
        <f t="shared" si="144"/>
        <v>0</v>
      </c>
      <c r="AF402" s="188">
        <f t="shared" si="145"/>
        <v>0</v>
      </c>
      <c r="AG402" s="188">
        <f t="shared" si="146"/>
        <v>0</v>
      </c>
      <c r="AH402" s="188">
        <f t="shared" si="147"/>
        <v>0</v>
      </c>
      <c r="AI402" s="188">
        <f t="shared" si="148"/>
        <v>0</v>
      </c>
      <c r="AJ402" s="188" t="str">
        <f t="shared" si="149"/>
        <v>0</v>
      </c>
      <c r="AK402" s="265"/>
      <c r="AL402" s="254" t="str">
        <f t="shared" si="150"/>
        <v>---</v>
      </c>
      <c r="AM402" s="254" t="str">
        <f t="shared" si="151"/>
        <v>---</v>
      </c>
      <c r="AN402" s="265"/>
      <c r="AO402" s="188" t="str">
        <f>IFERROR(INDEX('تعرفه ها'!A:Z,MATCH(P402&amp;"-"&amp;AO$1,'تعرفه ها'!C:C,0),MATCH(F402,'تعرفه ها'!$2:$2,0),1),"---")</f>
        <v>---</v>
      </c>
      <c r="AP402" s="188" t="str">
        <f>IFERROR(INDEX('تعرفه ها'!A:Z,MATCH(P402&amp;"-"&amp;AP$1,'تعرفه ها'!C:C,0),MATCH(F402,'تعرفه ها'!$2:$2,0),1),"---")</f>
        <v>---</v>
      </c>
      <c r="AQ402" s="188" t="str">
        <f>IFERROR(INDEX('تعرفه ها'!A:Z,MATCH(P402&amp;"-"&amp;AQ$1,'تعرفه ها'!C:C,0),MATCH(F402,'تعرفه ها'!$2:$2,0),1),"---")</f>
        <v>---</v>
      </c>
      <c r="AR402" s="188" t="str">
        <f>IFERROR(INDEX('تعرفه ها'!A:Z,MATCH(P402&amp;"-"&amp;AR$1,'تعرفه ها'!C:C,0),MATCH(F402,'تعرفه ها'!$2:$2,0),1),"---")</f>
        <v>---</v>
      </c>
      <c r="AS402" s="265"/>
      <c r="AT402" s="415" t="str">
        <f t="shared" si="152"/>
        <v>---</v>
      </c>
      <c r="AU402" s="415" t="str">
        <f t="shared" si="153"/>
        <v>---</v>
      </c>
      <c r="AV402" s="415" t="str">
        <f t="shared" si="154"/>
        <v>---</v>
      </c>
      <c r="AW402" s="415" t="str">
        <f t="shared" si="155"/>
        <v>---</v>
      </c>
      <c r="AX402" s="415" t="str">
        <f t="shared" si="156"/>
        <v>---</v>
      </c>
      <c r="AY402" s="415" t="str">
        <f>IFERROR(AH402*INDEX('تعرفه ها'!A:Z,MATCH("عوارض برق به ازاء هر کیلووات",'تعرفه ها'!$C:$C,0),MATCH(F402,'تعرفه ها'!$2:$2,0)),"---")</f>
        <v>---</v>
      </c>
      <c r="AZ402" s="415" t="str">
        <f t="shared" si="157"/>
        <v>---</v>
      </c>
      <c r="BA402" s="415" t="str">
        <f>IFERROR(ROUND(((AX402+AY402+AZ402)*INDEX('تعرفه ها'!A:Z,MATCH("هزینه نگهداری و تعمیرات شبکه برق",'تعرفه ها'!$C:$C,0),MATCH(F402,'تعرفه ها'!$2:$2,0))/100),0),"---")</f>
        <v>---</v>
      </c>
      <c r="BB402" s="415">
        <f>IFERROR(IF(P402="دیماندی",ROUND(AJ402*INDEX('تعرفه ها'!A:Z,MATCH(BB$1,'تعرفه ها'!$C:$C,0),MATCH(F402,'تعرفه ها'!$2:$2,0))*J402/30,0),0),"---")</f>
        <v>0</v>
      </c>
      <c r="BC402" s="415"/>
      <c r="BD402" s="54" t="str">
        <f>IFERROR(IF(INDEX('اطلاعات دوره'!A:Z,MATCH(G402,'اطلاعات دوره'!C:C,0),MATCH("برق",'اطلاعات دوره'!$1:$1,0))="دارد",ROUND(AX402*INDEX('تعرفه ها'!A:Z,MATCH("پیک فصلی برق",'تعرفه ها'!$C:$C,0),MATCH(F402,'تعرفه ها'!$2:$2,0))/100,0),0),"---")</f>
        <v>---</v>
      </c>
      <c r="BE402" s="415" t="str">
        <f>IFERROR(ROUND(((AX402+AY402+AZ402+BA402+BB402+BC402+BD402)*INDEX('تعرفه ها'!A:Z,MATCH("مالیات برق",'تعرفه ها'!$C:$C,0),MATCH(F402,'تعرفه ها'!$2:$2,0))/100),0),"---")</f>
        <v>---</v>
      </c>
      <c r="BF402" s="415" t="str">
        <f t="shared" si="158"/>
        <v>---</v>
      </c>
      <c r="BG402" s="415" t="str">
        <f t="shared" si="162"/>
        <v>---</v>
      </c>
      <c r="BH402" s="415" t="str">
        <f t="shared" si="159"/>
        <v>---</v>
      </c>
      <c r="BI402" s="54" t="str">
        <f t="shared" si="160"/>
        <v>---</v>
      </c>
      <c r="BJ402" s="55" t="str">
        <f t="shared" si="161"/>
        <v>---</v>
      </c>
      <c r="BK402" s="262"/>
      <c r="BL402" s="183" t="str">
        <f>IFERROR(IF(INDEX(پرداخت!A:AZ,MATCH(A402&amp;" - "&amp;"برق",پرداخت!$B:$B,0),MATCH(G402,پرداخت!$1:$1,0))="نشده","نشده","شده"),"---")</f>
        <v>---</v>
      </c>
      <c r="BN402" s="257"/>
      <c r="BO402" s="257"/>
      <c r="BP402" s="257"/>
      <c r="BQ402" s="257"/>
      <c r="BR402" s="257"/>
      <c r="BS402" s="257"/>
      <c r="BT402" s="257"/>
      <c r="BU402" s="257"/>
      <c r="BV402" s="257"/>
      <c r="BW402" s="257"/>
      <c r="BX402" s="257"/>
      <c r="BY402" s="257"/>
      <c r="BZ402" s="257"/>
      <c r="CA402" s="257"/>
      <c r="CB402" s="257"/>
      <c r="CC402" s="257"/>
      <c r="CD402" s="257"/>
      <c r="CE402" s="257"/>
      <c r="CF402" s="257"/>
      <c r="CG402" s="257"/>
      <c r="CH402"/>
      <c r="CI402"/>
      <c r="CJ402"/>
      <c r="CK402"/>
    </row>
    <row r="403" spans="1:89" ht="33.75" hidden="1">
      <c r="A403" s="170"/>
      <c r="B403" s="47">
        <f>IFERROR(INDEX('اطلاعات انشعابات شرکتها'!A:BB,MATCH(A403,'اطلاعات انشعابات شرکتها'!A:A,0),MATCH(B$1,'اطلاعات انشعابات شرکتها'!$1:$1,0)),0)</f>
        <v>0</v>
      </c>
      <c r="C403" s="48">
        <f>IFERROR(INDEX('اطلاعات انشعابات شرکتها'!A:BB,MATCH(A403,'اطلاعات انشعابات شرکتها'!A:A,0),MATCH(C$1,'اطلاعات انشعابات شرکتها'!$1:$1,0)),0)</f>
        <v>0</v>
      </c>
      <c r="D403" s="45"/>
      <c r="E403" s="171"/>
      <c r="F403" s="170"/>
      <c r="G403" s="188" t="str">
        <f t="shared" si="140"/>
        <v>/</v>
      </c>
      <c r="H403" s="188">
        <f>IFERROR(INDEX('اطلاعات دوره'!A:Z,MATCH(G403,'اطلاعات دوره'!C:C,0),MATCH(H$1,'اطلاعات دوره'!$1:$1,0)),0)</f>
        <v>0</v>
      </c>
      <c r="I403" s="188">
        <f>IFERROR(INDEX('اطلاعات دوره'!A:Z,MATCH(G403,'اطلاعات دوره'!C:C,0),MATCH(I$1,'اطلاعات دوره'!$1:$1,0)),0)</f>
        <v>0</v>
      </c>
      <c r="J403" s="188">
        <f>IFERROR(INDEX('اطلاعات دوره'!A:Z,MATCH(G403,'اطلاعات دوره'!C:C,0),MATCH(J$1,'اطلاعات دوره'!$1:$1,0)),0)</f>
        <v>0</v>
      </c>
      <c r="K403" s="265"/>
      <c r="L403" s="188" t="str">
        <f>IFERROR(INDEX('اطلاعات دوره'!A:Z,MATCH(G403,'اطلاعات دوره'!C:C,0)-1,MATCH("عنوان",'اطلاعات دوره'!$1:$1,0)),"---")</f>
        <v>---</v>
      </c>
      <c r="M403" s="188" t="str">
        <f t="shared" si="141"/>
        <v>----</v>
      </c>
      <c r="N403" s="188" t="str">
        <f t="shared" si="142"/>
        <v>-/</v>
      </c>
      <c r="O403" s="265"/>
      <c r="P403" s="188">
        <f>IFERROR(INDEX('اطلاعات انشعابات شرکتها'!A:BB,MATCH(A403,'اطلاعات انشعابات شرکتها'!A:A,0),MATCH(P$1,'اطلاعات انشعابات شرکتها'!$1:$1,0)),0)</f>
        <v>0</v>
      </c>
      <c r="Q403" s="188">
        <f>IFERROR(INDEX('اطلاعات انشعابات شرکتها'!A:BB,MATCH(A403,'اطلاعات انشعابات شرکتها'!A:A,0),MATCH(Q$1,'اطلاعات انشعابات شرکتها'!$1:$1,0)),0)</f>
        <v>0</v>
      </c>
      <c r="R403" s="188">
        <f>IFERROR(INDEX('اطلاعات انشعابات شرکتها'!A:BB,MATCH(A403,'اطلاعات انشعابات شرکتها'!A:A,0),MATCH(R$1,'اطلاعات انشعابات شرکتها'!$1:$1,0)),0)</f>
        <v>0</v>
      </c>
      <c r="S403" s="265"/>
      <c r="T403" s="188">
        <f>IFERROR(INDEX('قرائت کنتور'!A:AZ,MATCH(A403&amp;"-"&amp;T$1,'قرائت کنتور'!B:B,0),MATCH(G403,'قرائت کنتور'!$1:$1,0)),0)</f>
        <v>0</v>
      </c>
      <c r="U403" s="188">
        <f>IFERROR(INDEX('قرائت کنتور'!A:AZ,MATCH(A403&amp;"-"&amp;U$1,'قرائت کنتور'!B:B,0),MATCH(L403,'قرائت کنتور'!$1:$1,0)),0)</f>
        <v>0</v>
      </c>
      <c r="V403" s="188">
        <f>IFERROR(INDEX('قرائت کنتور'!A:AZ,MATCH(A403&amp;"-"&amp;U$1,'قرائت کنتور'!B:B,0),MATCH(G403,'قرائت کنتور'!$1:$1,0)),0)</f>
        <v>0</v>
      </c>
      <c r="W403" s="188">
        <f>IFERROR(INDEX('قرائت کنتور'!A:AZ,MATCH(A403&amp;"-"&amp;W$1,'قرائت کنتور'!B:B,0),MATCH(L403,'قرائت کنتور'!$1:$1,0)),0)</f>
        <v>0</v>
      </c>
      <c r="X403" s="188">
        <f>IFERROR(INDEX('قرائت کنتور'!A:AZ,MATCH(A403&amp;"-"&amp;W$1,'قرائت کنتور'!B:B,0),MATCH(G403,'قرائت کنتور'!$1:$1,0)),0)</f>
        <v>0</v>
      </c>
      <c r="Y403" s="188">
        <f>IFERROR(INDEX('قرائت کنتور'!A:AZ,MATCH(A403&amp;"-"&amp;Y$1,'قرائت کنتور'!B:B,0),MATCH(L403,'قرائت کنتور'!$1:$1,0)),0)</f>
        <v>0</v>
      </c>
      <c r="Z403" s="188">
        <f>IFERROR(INDEX('قرائت کنتور'!A:AZ,MATCH(A403&amp;"-"&amp;Y$1,'قرائت کنتور'!B:B,0),MATCH(G403,'قرائت کنتور'!$1:$1,0)),0)</f>
        <v>0</v>
      </c>
      <c r="AA403" s="188">
        <f>IFERROR(INDEX('قرائت کنتور'!A:AZ,MATCH(A403&amp;"-"&amp;AA$1,'قرائت کنتور'!B:B,0),MATCH(L403,'قرائت کنتور'!$1:$1,0)),0)</f>
        <v>0</v>
      </c>
      <c r="AB403" s="188">
        <f>IFERROR(INDEX('قرائت کنتور'!A:AZ,MATCH(A403&amp;"-"&amp;AA$1,'قرائت کنتور'!B:B,0),MATCH(G403,'قرائت کنتور'!$1:$1,0)),0)</f>
        <v>0</v>
      </c>
      <c r="AC403" s="265"/>
      <c r="AD403" s="188">
        <f t="shared" si="143"/>
        <v>0</v>
      </c>
      <c r="AE403" s="188">
        <f t="shared" si="144"/>
        <v>0</v>
      </c>
      <c r="AF403" s="188">
        <f t="shared" si="145"/>
        <v>0</v>
      </c>
      <c r="AG403" s="188">
        <f t="shared" si="146"/>
        <v>0</v>
      </c>
      <c r="AH403" s="188">
        <f t="shared" si="147"/>
        <v>0</v>
      </c>
      <c r="AI403" s="188">
        <f t="shared" si="148"/>
        <v>0</v>
      </c>
      <c r="AJ403" s="188" t="str">
        <f t="shared" si="149"/>
        <v>0</v>
      </c>
      <c r="AK403" s="265"/>
      <c r="AL403" s="254" t="str">
        <f t="shared" si="150"/>
        <v>---</v>
      </c>
      <c r="AM403" s="254" t="str">
        <f t="shared" si="151"/>
        <v>---</v>
      </c>
      <c r="AN403" s="265"/>
      <c r="AO403" s="188" t="str">
        <f>IFERROR(INDEX('تعرفه ها'!A:Z,MATCH(P403&amp;"-"&amp;AO$1,'تعرفه ها'!C:C,0),MATCH(F403,'تعرفه ها'!$2:$2,0),1),"---")</f>
        <v>---</v>
      </c>
      <c r="AP403" s="188" t="str">
        <f>IFERROR(INDEX('تعرفه ها'!A:Z,MATCH(P403&amp;"-"&amp;AP$1,'تعرفه ها'!C:C,0),MATCH(F403,'تعرفه ها'!$2:$2,0),1),"---")</f>
        <v>---</v>
      </c>
      <c r="AQ403" s="188" t="str">
        <f>IFERROR(INDEX('تعرفه ها'!A:Z,MATCH(P403&amp;"-"&amp;AQ$1,'تعرفه ها'!C:C,0),MATCH(F403,'تعرفه ها'!$2:$2,0),1),"---")</f>
        <v>---</v>
      </c>
      <c r="AR403" s="188" t="str">
        <f>IFERROR(INDEX('تعرفه ها'!A:Z,MATCH(P403&amp;"-"&amp;AR$1,'تعرفه ها'!C:C,0),MATCH(F403,'تعرفه ها'!$2:$2,0),1),"---")</f>
        <v>---</v>
      </c>
      <c r="AS403" s="265"/>
      <c r="AT403" s="415" t="str">
        <f t="shared" si="152"/>
        <v>---</v>
      </c>
      <c r="AU403" s="415" t="str">
        <f t="shared" si="153"/>
        <v>---</v>
      </c>
      <c r="AV403" s="415" t="str">
        <f t="shared" si="154"/>
        <v>---</v>
      </c>
      <c r="AW403" s="415" t="str">
        <f t="shared" si="155"/>
        <v>---</v>
      </c>
      <c r="AX403" s="415" t="str">
        <f t="shared" si="156"/>
        <v>---</v>
      </c>
      <c r="AY403" s="415" t="str">
        <f>IFERROR(AH403*INDEX('تعرفه ها'!A:Z,MATCH("عوارض برق به ازاء هر کیلووات",'تعرفه ها'!$C:$C,0),MATCH(F403,'تعرفه ها'!$2:$2,0)),"---")</f>
        <v>---</v>
      </c>
      <c r="AZ403" s="415" t="str">
        <f t="shared" si="157"/>
        <v>---</v>
      </c>
      <c r="BA403" s="415" t="str">
        <f>IFERROR(ROUND(((AX403+AY403+AZ403)*INDEX('تعرفه ها'!A:Z,MATCH("هزینه نگهداری و تعمیرات شبکه برق",'تعرفه ها'!$C:$C,0),MATCH(F403,'تعرفه ها'!$2:$2,0))/100),0),"---")</f>
        <v>---</v>
      </c>
      <c r="BB403" s="415">
        <f>IFERROR(IF(P403="دیماندی",ROUND(AJ403*INDEX('تعرفه ها'!A:Z,MATCH(BB$1,'تعرفه ها'!$C:$C,0),MATCH(F403,'تعرفه ها'!$2:$2,0))*J403/30,0),0),"---")</f>
        <v>0</v>
      </c>
      <c r="BC403" s="415"/>
      <c r="BD403" s="54" t="str">
        <f>IFERROR(IF(INDEX('اطلاعات دوره'!A:Z,MATCH(G403,'اطلاعات دوره'!C:C,0),MATCH("برق",'اطلاعات دوره'!$1:$1,0))="دارد",ROUND(AX403*INDEX('تعرفه ها'!A:Z,MATCH("پیک فصلی برق",'تعرفه ها'!$C:$C,0),MATCH(F403,'تعرفه ها'!$2:$2,0))/100,0),0),"---")</f>
        <v>---</v>
      </c>
      <c r="BE403" s="415" t="str">
        <f>IFERROR(ROUND(((AX403+AY403+AZ403+BA403+BB403+BC403+BD403)*INDEX('تعرفه ها'!A:Z,MATCH("مالیات برق",'تعرفه ها'!$C:$C,0),MATCH(F403,'تعرفه ها'!$2:$2,0))/100),0),"---")</f>
        <v>---</v>
      </c>
      <c r="BF403" s="415" t="str">
        <f t="shared" si="158"/>
        <v>---</v>
      </c>
      <c r="BG403" s="415" t="str">
        <f t="shared" si="162"/>
        <v>---</v>
      </c>
      <c r="BH403" s="415" t="str">
        <f t="shared" si="159"/>
        <v>---</v>
      </c>
      <c r="BI403" s="54" t="str">
        <f t="shared" si="160"/>
        <v>---</v>
      </c>
      <c r="BJ403" s="55" t="str">
        <f t="shared" si="161"/>
        <v>---</v>
      </c>
      <c r="BK403" s="262"/>
      <c r="BL403" s="183" t="str">
        <f>IFERROR(IF(INDEX(پرداخت!A:AZ,MATCH(A403&amp;" - "&amp;"برق",پرداخت!$B:$B,0),MATCH(G403,پرداخت!$1:$1,0))="نشده","نشده","شده"),"---")</f>
        <v>---</v>
      </c>
      <c r="BN403" s="257"/>
      <c r="BO403" s="257"/>
      <c r="BP403" s="257"/>
      <c r="BQ403" s="257"/>
      <c r="BR403" s="257"/>
      <c r="BS403" s="257"/>
      <c r="BT403" s="257"/>
      <c r="BU403" s="257"/>
      <c r="BV403" s="257"/>
      <c r="BW403" s="257"/>
      <c r="BX403" s="257"/>
      <c r="BY403" s="257"/>
      <c r="BZ403" s="257"/>
      <c r="CA403" s="257"/>
      <c r="CB403" s="257"/>
      <c r="CC403" s="257"/>
      <c r="CD403" s="257"/>
      <c r="CE403" s="257"/>
      <c r="CF403" s="257"/>
      <c r="CG403" s="257"/>
      <c r="CH403"/>
      <c r="CI403"/>
      <c r="CJ403"/>
      <c r="CK403"/>
    </row>
    <row r="404" spans="1:89" ht="33.75" hidden="1">
      <c r="A404" s="170"/>
      <c r="B404" s="47">
        <f>IFERROR(INDEX('اطلاعات انشعابات شرکتها'!A:BB,MATCH(A404,'اطلاعات انشعابات شرکتها'!A:A,0),MATCH(B$1,'اطلاعات انشعابات شرکتها'!$1:$1,0)),0)</f>
        <v>0</v>
      </c>
      <c r="C404" s="48">
        <f>IFERROR(INDEX('اطلاعات انشعابات شرکتها'!A:BB,MATCH(A404,'اطلاعات انشعابات شرکتها'!A:A,0),MATCH(C$1,'اطلاعات انشعابات شرکتها'!$1:$1,0)),0)</f>
        <v>0</v>
      </c>
      <c r="D404" s="45"/>
      <c r="E404" s="171"/>
      <c r="F404" s="170"/>
      <c r="G404" s="188" t="str">
        <f t="shared" si="140"/>
        <v>/</v>
      </c>
      <c r="H404" s="188">
        <f>IFERROR(INDEX('اطلاعات دوره'!A:Z,MATCH(G404,'اطلاعات دوره'!C:C,0),MATCH(H$1,'اطلاعات دوره'!$1:$1,0)),0)</f>
        <v>0</v>
      </c>
      <c r="I404" s="188">
        <f>IFERROR(INDEX('اطلاعات دوره'!A:Z,MATCH(G404,'اطلاعات دوره'!C:C,0),MATCH(I$1,'اطلاعات دوره'!$1:$1,0)),0)</f>
        <v>0</v>
      </c>
      <c r="J404" s="188">
        <f>IFERROR(INDEX('اطلاعات دوره'!A:Z,MATCH(G404,'اطلاعات دوره'!C:C,0),MATCH(J$1,'اطلاعات دوره'!$1:$1,0)),0)</f>
        <v>0</v>
      </c>
      <c r="K404" s="265"/>
      <c r="L404" s="188" t="str">
        <f>IFERROR(INDEX('اطلاعات دوره'!A:Z,MATCH(G404,'اطلاعات دوره'!C:C,0)-1,MATCH("عنوان",'اطلاعات دوره'!$1:$1,0)),"---")</f>
        <v>---</v>
      </c>
      <c r="M404" s="188" t="str">
        <f t="shared" si="141"/>
        <v>----</v>
      </c>
      <c r="N404" s="188" t="str">
        <f t="shared" si="142"/>
        <v>-/</v>
      </c>
      <c r="O404" s="265"/>
      <c r="P404" s="188">
        <f>IFERROR(INDEX('اطلاعات انشعابات شرکتها'!A:BB,MATCH(A404,'اطلاعات انشعابات شرکتها'!A:A,0),MATCH(P$1,'اطلاعات انشعابات شرکتها'!$1:$1,0)),0)</f>
        <v>0</v>
      </c>
      <c r="Q404" s="188">
        <f>IFERROR(INDEX('اطلاعات انشعابات شرکتها'!A:BB,MATCH(A404,'اطلاعات انشعابات شرکتها'!A:A,0),MATCH(Q$1,'اطلاعات انشعابات شرکتها'!$1:$1,0)),0)</f>
        <v>0</v>
      </c>
      <c r="R404" s="188">
        <f>IFERROR(INDEX('اطلاعات انشعابات شرکتها'!A:BB,MATCH(A404,'اطلاعات انشعابات شرکتها'!A:A,0),MATCH(R$1,'اطلاعات انشعابات شرکتها'!$1:$1,0)),0)</f>
        <v>0</v>
      </c>
      <c r="S404" s="265"/>
      <c r="T404" s="188">
        <f>IFERROR(INDEX('قرائت کنتور'!A:AZ,MATCH(A404&amp;"-"&amp;T$1,'قرائت کنتور'!B:B,0),MATCH(G404,'قرائت کنتور'!$1:$1,0)),0)</f>
        <v>0</v>
      </c>
      <c r="U404" s="188">
        <f>IFERROR(INDEX('قرائت کنتور'!A:AZ,MATCH(A404&amp;"-"&amp;U$1,'قرائت کنتور'!B:B,0),MATCH(L404,'قرائت کنتور'!$1:$1,0)),0)</f>
        <v>0</v>
      </c>
      <c r="V404" s="188">
        <f>IFERROR(INDEX('قرائت کنتور'!A:AZ,MATCH(A404&amp;"-"&amp;U$1,'قرائت کنتور'!B:B,0),MATCH(G404,'قرائت کنتور'!$1:$1,0)),0)</f>
        <v>0</v>
      </c>
      <c r="W404" s="188">
        <f>IFERROR(INDEX('قرائت کنتور'!A:AZ,MATCH(A404&amp;"-"&amp;W$1,'قرائت کنتور'!B:B,0),MATCH(L404,'قرائت کنتور'!$1:$1,0)),0)</f>
        <v>0</v>
      </c>
      <c r="X404" s="188">
        <f>IFERROR(INDEX('قرائت کنتور'!A:AZ,MATCH(A404&amp;"-"&amp;W$1,'قرائت کنتور'!B:B,0),MATCH(G404,'قرائت کنتور'!$1:$1,0)),0)</f>
        <v>0</v>
      </c>
      <c r="Y404" s="188">
        <f>IFERROR(INDEX('قرائت کنتور'!A:AZ,MATCH(A404&amp;"-"&amp;Y$1,'قرائت کنتور'!B:B,0),MATCH(L404,'قرائت کنتور'!$1:$1,0)),0)</f>
        <v>0</v>
      </c>
      <c r="Z404" s="188">
        <f>IFERROR(INDEX('قرائت کنتور'!A:AZ,MATCH(A404&amp;"-"&amp;Y$1,'قرائت کنتور'!B:B,0),MATCH(G404,'قرائت کنتور'!$1:$1,0)),0)</f>
        <v>0</v>
      </c>
      <c r="AA404" s="188">
        <f>IFERROR(INDEX('قرائت کنتور'!A:AZ,MATCH(A404&amp;"-"&amp;AA$1,'قرائت کنتور'!B:B,0),MATCH(L404,'قرائت کنتور'!$1:$1,0)),0)</f>
        <v>0</v>
      </c>
      <c r="AB404" s="188">
        <f>IFERROR(INDEX('قرائت کنتور'!A:AZ,MATCH(A404&amp;"-"&amp;AA$1,'قرائت کنتور'!B:B,0),MATCH(G404,'قرائت کنتور'!$1:$1,0)),0)</f>
        <v>0</v>
      </c>
      <c r="AC404" s="265"/>
      <c r="AD404" s="188">
        <f t="shared" si="143"/>
        <v>0</v>
      </c>
      <c r="AE404" s="188">
        <f t="shared" si="144"/>
        <v>0</v>
      </c>
      <c r="AF404" s="188">
        <f t="shared" si="145"/>
        <v>0</v>
      </c>
      <c r="AG404" s="188">
        <f t="shared" si="146"/>
        <v>0</v>
      </c>
      <c r="AH404" s="188">
        <f t="shared" si="147"/>
        <v>0</v>
      </c>
      <c r="AI404" s="188">
        <f t="shared" si="148"/>
        <v>0</v>
      </c>
      <c r="AJ404" s="188" t="str">
        <f t="shared" si="149"/>
        <v>0</v>
      </c>
      <c r="AK404" s="265"/>
      <c r="AL404" s="254" t="str">
        <f t="shared" si="150"/>
        <v>---</v>
      </c>
      <c r="AM404" s="254" t="str">
        <f t="shared" si="151"/>
        <v>---</v>
      </c>
      <c r="AN404" s="265"/>
      <c r="AO404" s="188" t="str">
        <f>IFERROR(INDEX('تعرفه ها'!A:Z,MATCH(P404&amp;"-"&amp;AO$1,'تعرفه ها'!C:C,0),MATCH(F404,'تعرفه ها'!$2:$2,0),1),"---")</f>
        <v>---</v>
      </c>
      <c r="AP404" s="188" t="str">
        <f>IFERROR(INDEX('تعرفه ها'!A:Z,MATCH(P404&amp;"-"&amp;AP$1,'تعرفه ها'!C:C,0),MATCH(F404,'تعرفه ها'!$2:$2,0),1),"---")</f>
        <v>---</v>
      </c>
      <c r="AQ404" s="188" t="str">
        <f>IFERROR(INDEX('تعرفه ها'!A:Z,MATCH(P404&amp;"-"&amp;AQ$1,'تعرفه ها'!C:C,0),MATCH(F404,'تعرفه ها'!$2:$2,0),1),"---")</f>
        <v>---</v>
      </c>
      <c r="AR404" s="188" t="str">
        <f>IFERROR(INDEX('تعرفه ها'!A:Z,MATCH(P404&amp;"-"&amp;AR$1,'تعرفه ها'!C:C,0),MATCH(F404,'تعرفه ها'!$2:$2,0),1),"---")</f>
        <v>---</v>
      </c>
      <c r="AS404" s="265"/>
      <c r="AT404" s="415" t="str">
        <f t="shared" si="152"/>
        <v>---</v>
      </c>
      <c r="AU404" s="415" t="str">
        <f t="shared" si="153"/>
        <v>---</v>
      </c>
      <c r="AV404" s="415" t="str">
        <f t="shared" si="154"/>
        <v>---</v>
      </c>
      <c r="AW404" s="415" t="str">
        <f t="shared" si="155"/>
        <v>---</v>
      </c>
      <c r="AX404" s="415" t="str">
        <f t="shared" si="156"/>
        <v>---</v>
      </c>
      <c r="AY404" s="415" t="str">
        <f>IFERROR(AH404*INDEX('تعرفه ها'!A:Z,MATCH("عوارض برق به ازاء هر کیلووات",'تعرفه ها'!$C:$C,0),MATCH(F404,'تعرفه ها'!$2:$2,0)),"---")</f>
        <v>---</v>
      </c>
      <c r="AZ404" s="415" t="str">
        <f t="shared" si="157"/>
        <v>---</v>
      </c>
      <c r="BA404" s="415" t="str">
        <f>IFERROR(ROUND(((AX404+AY404+AZ404)*INDEX('تعرفه ها'!A:Z,MATCH("هزینه نگهداری و تعمیرات شبکه برق",'تعرفه ها'!$C:$C,0),MATCH(F404,'تعرفه ها'!$2:$2,0))/100),0),"---")</f>
        <v>---</v>
      </c>
      <c r="BB404" s="415">
        <f>IFERROR(IF(P404="دیماندی",ROUND(AJ404*INDEX('تعرفه ها'!A:Z,MATCH(BB$1,'تعرفه ها'!$C:$C,0),MATCH(F404,'تعرفه ها'!$2:$2,0))*J404/30,0),0),"---")</f>
        <v>0</v>
      </c>
      <c r="BC404" s="415"/>
      <c r="BD404" s="54" t="str">
        <f>IFERROR(IF(INDEX('اطلاعات دوره'!A:Z,MATCH(G404,'اطلاعات دوره'!C:C,0),MATCH("برق",'اطلاعات دوره'!$1:$1,0))="دارد",ROUND(AX404*INDEX('تعرفه ها'!A:Z,MATCH("پیک فصلی برق",'تعرفه ها'!$C:$C,0),MATCH(F404,'تعرفه ها'!$2:$2,0))/100,0),0),"---")</f>
        <v>---</v>
      </c>
      <c r="BE404" s="415" t="str">
        <f>IFERROR(ROUND(((AX404+AY404+AZ404+BA404+BB404+BC404+BD404)*INDEX('تعرفه ها'!A:Z,MATCH("مالیات برق",'تعرفه ها'!$C:$C,0),MATCH(F404,'تعرفه ها'!$2:$2,0))/100),0),"---")</f>
        <v>---</v>
      </c>
      <c r="BF404" s="415" t="str">
        <f t="shared" si="158"/>
        <v>---</v>
      </c>
      <c r="BG404" s="415" t="str">
        <f t="shared" si="162"/>
        <v>---</v>
      </c>
      <c r="BH404" s="415" t="str">
        <f t="shared" si="159"/>
        <v>---</v>
      </c>
      <c r="BI404" s="54" t="str">
        <f t="shared" si="160"/>
        <v>---</v>
      </c>
      <c r="BJ404" s="55" t="str">
        <f t="shared" si="161"/>
        <v>---</v>
      </c>
      <c r="BK404" s="262"/>
      <c r="BL404" s="183" t="str">
        <f>IFERROR(IF(INDEX(پرداخت!A:AZ,MATCH(A404&amp;" - "&amp;"برق",پرداخت!$B:$B,0),MATCH(G404,پرداخت!$1:$1,0))="نشده","نشده","شده"),"---")</f>
        <v>---</v>
      </c>
      <c r="BN404" s="257"/>
      <c r="BO404" s="257"/>
      <c r="BP404" s="257"/>
      <c r="BQ404" s="257"/>
      <c r="BR404" s="257"/>
      <c r="BS404" s="257"/>
      <c r="BT404" s="257"/>
      <c r="BU404" s="257"/>
      <c r="BV404" s="257"/>
      <c r="BW404" s="257"/>
      <c r="BX404" s="257"/>
      <c r="BY404" s="257"/>
      <c r="BZ404" s="257"/>
      <c r="CA404" s="257"/>
      <c r="CB404" s="257"/>
      <c r="CC404" s="257"/>
      <c r="CD404" s="257"/>
      <c r="CE404" s="257"/>
      <c r="CF404" s="257"/>
      <c r="CG404" s="257"/>
      <c r="CH404"/>
      <c r="CI404"/>
      <c r="CJ404"/>
      <c r="CK404"/>
    </row>
    <row r="405" spans="1:89" ht="33.75" hidden="1">
      <c r="A405" s="170"/>
      <c r="B405" s="47">
        <f>IFERROR(INDEX('اطلاعات انشعابات شرکتها'!A:BB,MATCH(A405,'اطلاعات انشعابات شرکتها'!A:A,0),MATCH(B$1,'اطلاعات انشعابات شرکتها'!$1:$1,0)),0)</f>
        <v>0</v>
      </c>
      <c r="C405" s="48">
        <f>IFERROR(INDEX('اطلاعات انشعابات شرکتها'!A:BB,MATCH(A405,'اطلاعات انشعابات شرکتها'!A:A,0),MATCH(C$1,'اطلاعات انشعابات شرکتها'!$1:$1,0)),0)</f>
        <v>0</v>
      </c>
      <c r="D405" s="45"/>
      <c r="E405" s="171"/>
      <c r="F405" s="170"/>
      <c r="G405" s="188" t="str">
        <f t="shared" si="140"/>
        <v>/</v>
      </c>
      <c r="H405" s="188">
        <f>IFERROR(INDEX('اطلاعات دوره'!A:Z,MATCH(G405,'اطلاعات دوره'!C:C,0),MATCH(H$1,'اطلاعات دوره'!$1:$1,0)),0)</f>
        <v>0</v>
      </c>
      <c r="I405" s="188">
        <f>IFERROR(INDEX('اطلاعات دوره'!A:Z,MATCH(G405,'اطلاعات دوره'!C:C,0),MATCH(I$1,'اطلاعات دوره'!$1:$1,0)),0)</f>
        <v>0</v>
      </c>
      <c r="J405" s="188">
        <f>IFERROR(INDEX('اطلاعات دوره'!A:Z,MATCH(G405,'اطلاعات دوره'!C:C,0),MATCH(J$1,'اطلاعات دوره'!$1:$1,0)),0)</f>
        <v>0</v>
      </c>
      <c r="K405" s="265"/>
      <c r="L405" s="188" t="str">
        <f>IFERROR(INDEX('اطلاعات دوره'!A:Z,MATCH(G405,'اطلاعات دوره'!C:C,0)-1,MATCH("عنوان",'اطلاعات دوره'!$1:$1,0)),"---")</f>
        <v>---</v>
      </c>
      <c r="M405" s="188" t="str">
        <f t="shared" si="141"/>
        <v>----</v>
      </c>
      <c r="N405" s="188" t="str">
        <f t="shared" si="142"/>
        <v>-/</v>
      </c>
      <c r="O405" s="265"/>
      <c r="P405" s="188">
        <f>IFERROR(INDEX('اطلاعات انشعابات شرکتها'!A:BB,MATCH(A405,'اطلاعات انشعابات شرکتها'!A:A,0),MATCH(P$1,'اطلاعات انشعابات شرکتها'!$1:$1,0)),0)</f>
        <v>0</v>
      </c>
      <c r="Q405" s="188">
        <f>IFERROR(INDEX('اطلاعات انشعابات شرکتها'!A:BB,MATCH(A405,'اطلاعات انشعابات شرکتها'!A:A,0),MATCH(Q$1,'اطلاعات انشعابات شرکتها'!$1:$1,0)),0)</f>
        <v>0</v>
      </c>
      <c r="R405" s="188">
        <f>IFERROR(INDEX('اطلاعات انشعابات شرکتها'!A:BB,MATCH(A405,'اطلاعات انشعابات شرکتها'!A:A,0),MATCH(R$1,'اطلاعات انشعابات شرکتها'!$1:$1,0)),0)</f>
        <v>0</v>
      </c>
      <c r="S405" s="265"/>
      <c r="T405" s="188">
        <f>IFERROR(INDEX('قرائت کنتور'!A:AZ,MATCH(A405&amp;"-"&amp;T$1,'قرائت کنتور'!B:B,0),MATCH(G405,'قرائت کنتور'!$1:$1,0)),0)</f>
        <v>0</v>
      </c>
      <c r="U405" s="188">
        <f>IFERROR(INDEX('قرائت کنتور'!A:AZ,MATCH(A405&amp;"-"&amp;U$1,'قرائت کنتور'!B:B,0),MATCH(L405,'قرائت کنتور'!$1:$1,0)),0)</f>
        <v>0</v>
      </c>
      <c r="V405" s="188">
        <f>IFERROR(INDEX('قرائت کنتور'!A:AZ,MATCH(A405&amp;"-"&amp;U$1,'قرائت کنتور'!B:B,0),MATCH(G405,'قرائت کنتور'!$1:$1,0)),0)</f>
        <v>0</v>
      </c>
      <c r="W405" s="188">
        <f>IFERROR(INDEX('قرائت کنتور'!A:AZ,MATCH(A405&amp;"-"&amp;W$1,'قرائت کنتور'!B:B,0),MATCH(L405,'قرائت کنتور'!$1:$1,0)),0)</f>
        <v>0</v>
      </c>
      <c r="X405" s="188">
        <f>IFERROR(INDEX('قرائت کنتور'!A:AZ,MATCH(A405&amp;"-"&amp;W$1,'قرائت کنتور'!B:B,0),MATCH(G405,'قرائت کنتور'!$1:$1,0)),0)</f>
        <v>0</v>
      </c>
      <c r="Y405" s="188">
        <f>IFERROR(INDEX('قرائت کنتور'!A:AZ,MATCH(A405&amp;"-"&amp;Y$1,'قرائت کنتور'!B:B,0),MATCH(L405,'قرائت کنتور'!$1:$1,0)),0)</f>
        <v>0</v>
      </c>
      <c r="Z405" s="188">
        <f>IFERROR(INDEX('قرائت کنتور'!A:AZ,MATCH(A405&amp;"-"&amp;Y$1,'قرائت کنتور'!B:B,0),MATCH(G405,'قرائت کنتور'!$1:$1,0)),0)</f>
        <v>0</v>
      </c>
      <c r="AA405" s="188">
        <f>IFERROR(INDEX('قرائت کنتور'!A:AZ,MATCH(A405&amp;"-"&amp;AA$1,'قرائت کنتور'!B:B,0),MATCH(L405,'قرائت کنتور'!$1:$1,0)),0)</f>
        <v>0</v>
      </c>
      <c r="AB405" s="188">
        <f>IFERROR(INDEX('قرائت کنتور'!A:AZ,MATCH(A405&amp;"-"&amp;AA$1,'قرائت کنتور'!B:B,0),MATCH(G405,'قرائت کنتور'!$1:$1,0)),0)</f>
        <v>0</v>
      </c>
      <c r="AC405" s="265"/>
      <c r="AD405" s="188">
        <f t="shared" si="143"/>
        <v>0</v>
      </c>
      <c r="AE405" s="188">
        <f t="shared" si="144"/>
        <v>0</v>
      </c>
      <c r="AF405" s="188">
        <f t="shared" si="145"/>
        <v>0</v>
      </c>
      <c r="AG405" s="188">
        <f t="shared" si="146"/>
        <v>0</v>
      </c>
      <c r="AH405" s="188">
        <f t="shared" si="147"/>
        <v>0</v>
      </c>
      <c r="AI405" s="188">
        <f t="shared" si="148"/>
        <v>0</v>
      </c>
      <c r="AJ405" s="188" t="str">
        <f t="shared" si="149"/>
        <v>0</v>
      </c>
      <c r="AK405" s="265"/>
      <c r="AL405" s="254" t="str">
        <f t="shared" si="150"/>
        <v>---</v>
      </c>
      <c r="AM405" s="254" t="str">
        <f t="shared" si="151"/>
        <v>---</v>
      </c>
      <c r="AN405" s="265"/>
      <c r="AO405" s="188" t="str">
        <f>IFERROR(INDEX('تعرفه ها'!A:Z,MATCH(P405&amp;"-"&amp;AO$1,'تعرفه ها'!C:C,0),MATCH(F405,'تعرفه ها'!$2:$2,0),1),"---")</f>
        <v>---</v>
      </c>
      <c r="AP405" s="188" t="str">
        <f>IFERROR(INDEX('تعرفه ها'!A:Z,MATCH(P405&amp;"-"&amp;AP$1,'تعرفه ها'!C:C,0),MATCH(F405,'تعرفه ها'!$2:$2,0),1),"---")</f>
        <v>---</v>
      </c>
      <c r="AQ405" s="188" t="str">
        <f>IFERROR(INDEX('تعرفه ها'!A:Z,MATCH(P405&amp;"-"&amp;AQ$1,'تعرفه ها'!C:C,0),MATCH(F405,'تعرفه ها'!$2:$2,0),1),"---")</f>
        <v>---</v>
      </c>
      <c r="AR405" s="188" t="str">
        <f>IFERROR(INDEX('تعرفه ها'!A:Z,MATCH(P405&amp;"-"&amp;AR$1,'تعرفه ها'!C:C,0),MATCH(F405,'تعرفه ها'!$2:$2,0),1),"---")</f>
        <v>---</v>
      </c>
      <c r="AS405" s="265"/>
      <c r="AT405" s="415" t="str">
        <f t="shared" si="152"/>
        <v>---</v>
      </c>
      <c r="AU405" s="415" t="str">
        <f t="shared" si="153"/>
        <v>---</v>
      </c>
      <c r="AV405" s="415" t="str">
        <f t="shared" si="154"/>
        <v>---</v>
      </c>
      <c r="AW405" s="415" t="str">
        <f t="shared" si="155"/>
        <v>---</v>
      </c>
      <c r="AX405" s="415" t="str">
        <f t="shared" si="156"/>
        <v>---</v>
      </c>
      <c r="AY405" s="415" t="str">
        <f>IFERROR(AH405*INDEX('تعرفه ها'!A:Z,MATCH("عوارض برق به ازاء هر کیلووات",'تعرفه ها'!$C:$C,0),MATCH(F405,'تعرفه ها'!$2:$2,0)),"---")</f>
        <v>---</v>
      </c>
      <c r="AZ405" s="415" t="str">
        <f t="shared" si="157"/>
        <v>---</v>
      </c>
      <c r="BA405" s="415" t="str">
        <f>IFERROR(ROUND(((AX405+AY405+AZ405)*INDEX('تعرفه ها'!A:Z,MATCH("هزینه نگهداری و تعمیرات شبکه برق",'تعرفه ها'!$C:$C,0),MATCH(F405,'تعرفه ها'!$2:$2,0))/100),0),"---")</f>
        <v>---</v>
      </c>
      <c r="BB405" s="415">
        <f>IFERROR(IF(P405="دیماندی",ROUND(AJ405*INDEX('تعرفه ها'!A:Z,MATCH(BB$1,'تعرفه ها'!$C:$C,0),MATCH(F405,'تعرفه ها'!$2:$2,0))*J405/30,0),0),"---")</f>
        <v>0</v>
      </c>
      <c r="BC405" s="415"/>
      <c r="BD405" s="54" t="str">
        <f>IFERROR(IF(INDEX('اطلاعات دوره'!A:Z,MATCH(G405,'اطلاعات دوره'!C:C,0),MATCH("برق",'اطلاعات دوره'!$1:$1,0))="دارد",ROUND(AX405*INDEX('تعرفه ها'!A:Z,MATCH("پیک فصلی برق",'تعرفه ها'!$C:$C,0),MATCH(F405,'تعرفه ها'!$2:$2,0))/100,0),0),"---")</f>
        <v>---</v>
      </c>
      <c r="BE405" s="415" t="str">
        <f>IFERROR(ROUND(((AX405+AY405+AZ405+BA405+BB405+BC405+BD405)*INDEX('تعرفه ها'!A:Z,MATCH("مالیات برق",'تعرفه ها'!$C:$C,0),MATCH(F405,'تعرفه ها'!$2:$2,0))/100),0),"---")</f>
        <v>---</v>
      </c>
      <c r="BF405" s="415" t="str">
        <f t="shared" si="158"/>
        <v>---</v>
      </c>
      <c r="BG405" s="415" t="str">
        <f t="shared" si="162"/>
        <v>---</v>
      </c>
      <c r="BH405" s="415" t="str">
        <f t="shared" si="159"/>
        <v>---</v>
      </c>
      <c r="BI405" s="54" t="str">
        <f t="shared" si="160"/>
        <v>---</v>
      </c>
      <c r="BJ405" s="55" t="str">
        <f t="shared" si="161"/>
        <v>---</v>
      </c>
      <c r="BK405" s="262"/>
      <c r="BL405" s="183" t="str">
        <f>IFERROR(IF(INDEX(پرداخت!A:AZ,MATCH(A405&amp;" - "&amp;"برق",پرداخت!$B:$B,0),MATCH(G405,پرداخت!$1:$1,0))="نشده","نشده","شده"),"---")</f>
        <v>---</v>
      </c>
      <c r="BN405" s="257"/>
      <c r="BO405" s="257"/>
      <c r="BP405" s="257"/>
      <c r="BQ405" s="257"/>
      <c r="BR405" s="257"/>
      <c r="BS405" s="257"/>
      <c r="BT405" s="257"/>
      <c r="BU405" s="257"/>
      <c r="BV405" s="257"/>
      <c r="BW405" s="257"/>
      <c r="BX405" s="257"/>
      <c r="BY405" s="257"/>
      <c r="BZ405" s="257"/>
      <c r="CA405" s="257"/>
      <c r="CB405" s="257"/>
      <c r="CC405" s="257"/>
      <c r="CD405" s="257"/>
      <c r="CE405" s="257"/>
      <c r="CF405" s="257"/>
      <c r="CG405" s="257"/>
      <c r="CH405"/>
      <c r="CI405"/>
      <c r="CJ405"/>
      <c r="CK405"/>
    </row>
    <row r="406" spans="1:89" ht="33.75" hidden="1">
      <c r="A406" s="170"/>
      <c r="B406" s="47">
        <f>IFERROR(INDEX('اطلاعات انشعابات شرکتها'!A:BB,MATCH(A406,'اطلاعات انشعابات شرکتها'!A:A,0),MATCH(B$1,'اطلاعات انشعابات شرکتها'!$1:$1,0)),0)</f>
        <v>0</v>
      </c>
      <c r="C406" s="48">
        <f>IFERROR(INDEX('اطلاعات انشعابات شرکتها'!A:BB,MATCH(A406,'اطلاعات انشعابات شرکتها'!A:A,0),MATCH(C$1,'اطلاعات انشعابات شرکتها'!$1:$1,0)),0)</f>
        <v>0</v>
      </c>
      <c r="D406" s="45"/>
      <c r="E406" s="171"/>
      <c r="F406" s="170"/>
      <c r="G406" s="188" t="str">
        <f t="shared" si="140"/>
        <v>/</v>
      </c>
      <c r="H406" s="188">
        <f>IFERROR(INDEX('اطلاعات دوره'!A:Z,MATCH(G406,'اطلاعات دوره'!C:C,0),MATCH(H$1,'اطلاعات دوره'!$1:$1,0)),0)</f>
        <v>0</v>
      </c>
      <c r="I406" s="188">
        <f>IFERROR(INDEX('اطلاعات دوره'!A:Z,MATCH(G406,'اطلاعات دوره'!C:C,0),MATCH(I$1,'اطلاعات دوره'!$1:$1,0)),0)</f>
        <v>0</v>
      </c>
      <c r="J406" s="188">
        <f>IFERROR(INDEX('اطلاعات دوره'!A:Z,MATCH(G406,'اطلاعات دوره'!C:C,0),MATCH(J$1,'اطلاعات دوره'!$1:$1,0)),0)</f>
        <v>0</v>
      </c>
      <c r="K406" s="265"/>
      <c r="L406" s="188" t="str">
        <f>IFERROR(INDEX('اطلاعات دوره'!A:Z,MATCH(G406,'اطلاعات دوره'!C:C,0)-1,MATCH("عنوان",'اطلاعات دوره'!$1:$1,0)),"---")</f>
        <v>---</v>
      </c>
      <c r="M406" s="188" t="str">
        <f t="shared" si="141"/>
        <v>----</v>
      </c>
      <c r="N406" s="188" t="str">
        <f t="shared" si="142"/>
        <v>-/</v>
      </c>
      <c r="O406" s="265"/>
      <c r="P406" s="188">
        <f>IFERROR(INDEX('اطلاعات انشعابات شرکتها'!A:BB,MATCH(A406,'اطلاعات انشعابات شرکتها'!A:A,0),MATCH(P$1,'اطلاعات انشعابات شرکتها'!$1:$1,0)),0)</f>
        <v>0</v>
      </c>
      <c r="Q406" s="188">
        <f>IFERROR(INDEX('اطلاعات انشعابات شرکتها'!A:BB,MATCH(A406,'اطلاعات انشعابات شرکتها'!A:A,0),MATCH(Q$1,'اطلاعات انشعابات شرکتها'!$1:$1,0)),0)</f>
        <v>0</v>
      </c>
      <c r="R406" s="188">
        <f>IFERROR(INDEX('اطلاعات انشعابات شرکتها'!A:BB,MATCH(A406,'اطلاعات انشعابات شرکتها'!A:A,0),MATCH(R$1,'اطلاعات انشعابات شرکتها'!$1:$1,0)),0)</f>
        <v>0</v>
      </c>
      <c r="S406" s="265"/>
      <c r="T406" s="188">
        <f>IFERROR(INDEX('قرائت کنتور'!A:AZ,MATCH(A406&amp;"-"&amp;T$1,'قرائت کنتور'!B:B,0),MATCH(G406,'قرائت کنتور'!$1:$1,0)),0)</f>
        <v>0</v>
      </c>
      <c r="U406" s="188">
        <f>IFERROR(INDEX('قرائت کنتور'!A:AZ,MATCH(A406&amp;"-"&amp;U$1,'قرائت کنتور'!B:B,0),MATCH(L406,'قرائت کنتور'!$1:$1,0)),0)</f>
        <v>0</v>
      </c>
      <c r="V406" s="188">
        <f>IFERROR(INDEX('قرائت کنتور'!A:AZ,MATCH(A406&amp;"-"&amp;U$1,'قرائت کنتور'!B:B,0),MATCH(G406,'قرائت کنتور'!$1:$1,0)),0)</f>
        <v>0</v>
      </c>
      <c r="W406" s="188">
        <f>IFERROR(INDEX('قرائت کنتور'!A:AZ,MATCH(A406&amp;"-"&amp;W$1,'قرائت کنتور'!B:B,0),MATCH(L406,'قرائت کنتور'!$1:$1,0)),0)</f>
        <v>0</v>
      </c>
      <c r="X406" s="188">
        <f>IFERROR(INDEX('قرائت کنتور'!A:AZ,MATCH(A406&amp;"-"&amp;W$1,'قرائت کنتور'!B:B,0),MATCH(G406,'قرائت کنتور'!$1:$1,0)),0)</f>
        <v>0</v>
      </c>
      <c r="Y406" s="188">
        <f>IFERROR(INDEX('قرائت کنتور'!A:AZ,MATCH(A406&amp;"-"&amp;Y$1,'قرائت کنتور'!B:B,0),MATCH(L406,'قرائت کنتور'!$1:$1,0)),0)</f>
        <v>0</v>
      </c>
      <c r="Z406" s="188">
        <f>IFERROR(INDEX('قرائت کنتور'!A:AZ,MATCH(A406&amp;"-"&amp;Y$1,'قرائت کنتور'!B:B,0),MATCH(G406,'قرائت کنتور'!$1:$1,0)),0)</f>
        <v>0</v>
      </c>
      <c r="AA406" s="188">
        <f>IFERROR(INDEX('قرائت کنتور'!A:AZ,MATCH(A406&amp;"-"&amp;AA$1,'قرائت کنتور'!B:B,0),MATCH(L406,'قرائت کنتور'!$1:$1,0)),0)</f>
        <v>0</v>
      </c>
      <c r="AB406" s="188">
        <f>IFERROR(INDEX('قرائت کنتور'!A:AZ,MATCH(A406&amp;"-"&amp;AA$1,'قرائت کنتور'!B:B,0),MATCH(G406,'قرائت کنتور'!$1:$1,0)),0)</f>
        <v>0</v>
      </c>
      <c r="AC406" s="265"/>
      <c r="AD406" s="188">
        <f t="shared" si="143"/>
        <v>0</v>
      </c>
      <c r="AE406" s="188">
        <f t="shared" si="144"/>
        <v>0</v>
      </c>
      <c r="AF406" s="188">
        <f t="shared" si="145"/>
        <v>0</v>
      </c>
      <c r="AG406" s="188">
        <f t="shared" si="146"/>
        <v>0</v>
      </c>
      <c r="AH406" s="188">
        <f t="shared" si="147"/>
        <v>0</v>
      </c>
      <c r="AI406" s="188">
        <f t="shared" si="148"/>
        <v>0</v>
      </c>
      <c r="AJ406" s="188" t="str">
        <f t="shared" si="149"/>
        <v>0</v>
      </c>
      <c r="AK406" s="265"/>
      <c r="AL406" s="254" t="str">
        <f t="shared" si="150"/>
        <v>---</v>
      </c>
      <c r="AM406" s="254" t="str">
        <f t="shared" si="151"/>
        <v>---</v>
      </c>
      <c r="AN406" s="265"/>
      <c r="AO406" s="188" t="str">
        <f>IFERROR(INDEX('تعرفه ها'!A:Z,MATCH(P406&amp;"-"&amp;AO$1,'تعرفه ها'!C:C,0),MATCH(F406,'تعرفه ها'!$2:$2,0),1),"---")</f>
        <v>---</v>
      </c>
      <c r="AP406" s="188" t="str">
        <f>IFERROR(INDEX('تعرفه ها'!A:Z,MATCH(P406&amp;"-"&amp;AP$1,'تعرفه ها'!C:C,0),MATCH(F406,'تعرفه ها'!$2:$2,0),1),"---")</f>
        <v>---</v>
      </c>
      <c r="AQ406" s="188" t="str">
        <f>IFERROR(INDEX('تعرفه ها'!A:Z,MATCH(P406&amp;"-"&amp;AQ$1,'تعرفه ها'!C:C,0),MATCH(F406,'تعرفه ها'!$2:$2,0),1),"---")</f>
        <v>---</v>
      </c>
      <c r="AR406" s="188" t="str">
        <f>IFERROR(INDEX('تعرفه ها'!A:Z,MATCH(P406&amp;"-"&amp;AR$1,'تعرفه ها'!C:C,0),MATCH(F406,'تعرفه ها'!$2:$2,0),1),"---")</f>
        <v>---</v>
      </c>
      <c r="AS406" s="265"/>
      <c r="AT406" s="415" t="str">
        <f t="shared" si="152"/>
        <v>---</v>
      </c>
      <c r="AU406" s="415" t="str">
        <f t="shared" si="153"/>
        <v>---</v>
      </c>
      <c r="AV406" s="415" t="str">
        <f t="shared" si="154"/>
        <v>---</v>
      </c>
      <c r="AW406" s="415" t="str">
        <f t="shared" si="155"/>
        <v>---</v>
      </c>
      <c r="AX406" s="415" t="str">
        <f t="shared" si="156"/>
        <v>---</v>
      </c>
      <c r="AY406" s="415" t="str">
        <f>IFERROR(AH406*INDEX('تعرفه ها'!A:Z,MATCH("عوارض برق به ازاء هر کیلووات",'تعرفه ها'!$C:$C,0),MATCH(F406,'تعرفه ها'!$2:$2,0)),"---")</f>
        <v>---</v>
      </c>
      <c r="AZ406" s="415" t="str">
        <f t="shared" si="157"/>
        <v>---</v>
      </c>
      <c r="BA406" s="415" t="str">
        <f>IFERROR(ROUND(((AX406+AY406+AZ406)*INDEX('تعرفه ها'!A:Z,MATCH("هزینه نگهداری و تعمیرات شبکه برق",'تعرفه ها'!$C:$C,0),MATCH(F406,'تعرفه ها'!$2:$2,0))/100),0),"---")</f>
        <v>---</v>
      </c>
      <c r="BB406" s="415">
        <f>IFERROR(IF(P406="دیماندی",ROUND(AJ406*INDEX('تعرفه ها'!A:Z,MATCH(BB$1,'تعرفه ها'!$C:$C,0),MATCH(F406,'تعرفه ها'!$2:$2,0))*J406/30,0),0),"---")</f>
        <v>0</v>
      </c>
      <c r="BC406" s="415"/>
      <c r="BD406" s="54" t="str">
        <f>IFERROR(IF(INDEX('اطلاعات دوره'!A:Z,MATCH(G406,'اطلاعات دوره'!C:C,0),MATCH("برق",'اطلاعات دوره'!$1:$1,0))="دارد",ROUND(AX406*INDEX('تعرفه ها'!A:Z,MATCH("پیک فصلی برق",'تعرفه ها'!$C:$C,0),MATCH(F406,'تعرفه ها'!$2:$2,0))/100,0),0),"---")</f>
        <v>---</v>
      </c>
      <c r="BE406" s="415" t="str">
        <f>IFERROR(ROUND(((AX406+AY406+AZ406+BA406+BB406+BC406+BD406)*INDEX('تعرفه ها'!A:Z,MATCH("مالیات برق",'تعرفه ها'!$C:$C,0),MATCH(F406,'تعرفه ها'!$2:$2,0))/100),0),"---")</f>
        <v>---</v>
      </c>
      <c r="BF406" s="415" t="str">
        <f t="shared" si="158"/>
        <v>---</v>
      </c>
      <c r="BG406" s="415" t="str">
        <f t="shared" si="162"/>
        <v>---</v>
      </c>
      <c r="BH406" s="415" t="str">
        <f t="shared" si="159"/>
        <v>---</v>
      </c>
      <c r="BI406" s="54" t="str">
        <f t="shared" si="160"/>
        <v>---</v>
      </c>
      <c r="BJ406" s="55" t="str">
        <f t="shared" si="161"/>
        <v>---</v>
      </c>
      <c r="BK406" s="262"/>
      <c r="BL406" s="183" t="str">
        <f>IFERROR(IF(INDEX(پرداخت!A:AZ,MATCH(A406&amp;" - "&amp;"برق",پرداخت!$B:$B,0),MATCH(G406,پرداخت!$1:$1,0))="نشده","نشده","شده"),"---")</f>
        <v>---</v>
      </c>
      <c r="BN406" s="257"/>
      <c r="BO406" s="257"/>
      <c r="BP406" s="257"/>
      <c r="BQ406" s="257"/>
      <c r="BR406" s="257"/>
      <c r="BS406" s="257"/>
      <c r="BT406" s="257"/>
      <c r="BU406" s="257"/>
      <c r="BV406" s="257"/>
      <c r="BW406" s="257"/>
      <c r="BX406" s="257"/>
      <c r="BY406" s="257"/>
      <c r="BZ406" s="257"/>
      <c r="CA406" s="257"/>
      <c r="CB406" s="257"/>
      <c r="CC406" s="257"/>
      <c r="CD406" s="257"/>
      <c r="CE406" s="257"/>
      <c r="CF406" s="257"/>
      <c r="CG406" s="257"/>
      <c r="CH406"/>
      <c r="CI406"/>
      <c r="CJ406"/>
      <c r="CK406"/>
    </row>
    <row r="407" spans="1:89" ht="33.75" hidden="1">
      <c r="A407" s="170"/>
      <c r="B407" s="47">
        <f>IFERROR(INDEX('اطلاعات انشعابات شرکتها'!A:BB,MATCH(A407,'اطلاعات انشعابات شرکتها'!A:A,0),MATCH(B$1,'اطلاعات انشعابات شرکتها'!$1:$1,0)),0)</f>
        <v>0</v>
      </c>
      <c r="C407" s="48">
        <f>IFERROR(INDEX('اطلاعات انشعابات شرکتها'!A:BB,MATCH(A407,'اطلاعات انشعابات شرکتها'!A:A,0),MATCH(C$1,'اطلاعات انشعابات شرکتها'!$1:$1,0)),0)</f>
        <v>0</v>
      </c>
      <c r="D407" s="45"/>
      <c r="E407" s="171"/>
      <c r="F407" s="170"/>
      <c r="G407" s="188" t="str">
        <f t="shared" si="140"/>
        <v>/</v>
      </c>
      <c r="H407" s="188">
        <f>IFERROR(INDEX('اطلاعات دوره'!A:Z,MATCH(G407,'اطلاعات دوره'!C:C,0),MATCH(H$1,'اطلاعات دوره'!$1:$1,0)),0)</f>
        <v>0</v>
      </c>
      <c r="I407" s="188">
        <f>IFERROR(INDEX('اطلاعات دوره'!A:Z,MATCH(G407,'اطلاعات دوره'!C:C,0),MATCH(I$1,'اطلاعات دوره'!$1:$1,0)),0)</f>
        <v>0</v>
      </c>
      <c r="J407" s="188">
        <f>IFERROR(INDEX('اطلاعات دوره'!A:Z,MATCH(G407,'اطلاعات دوره'!C:C,0),MATCH(J$1,'اطلاعات دوره'!$1:$1,0)),0)</f>
        <v>0</v>
      </c>
      <c r="K407" s="265"/>
      <c r="L407" s="188" t="str">
        <f>IFERROR(INDEX('اطلاعات دوره'!A:Z,MATCH(G407,'اطلاعات دوره'!C:C,0)-1,MATCH("عنوان",'اطلاعات دوره'!$1:$1,0)),"---")</f>
        <v>---</v>
      </c>
      <c r="M407" s="188" t="str">
        <f t="shared" si="141"/>
        <v>----</v>
      </c>
      <c r="N407" s="188" t="str">
        <f t="shared" si="142"/>
        <v>-/</v>
      </c>
      <c r="O407" s="265"/>
      <c r="P407" s="188">
        <f>IFERROR(INDEX('اطلاعات انشعابات شرکتها'!A:BB,MATCH(A407,'اطلاعات انشعابات شرکتها'!A:A,0),MATCH(P$1,'اطلاعات انشعابات شرکتها'!$1:$1,0)),0)</f>
        <v>0</v>
      </c>
      <c r="Q407" s="188">
        <f>IFERROR(INDEX('اطلاعات انشعابات شرکتها'!A:BB,MATCH(A407,'اطلاعات انشعابات شرکتها'!A:A,0),MATCH(Q$1,'اطلاعات انشعابات شرکتها'!$1:$1,0)),0)</f>
        <v>0</v>
      </c>
      <c r="R407" s="188">
        <f>IFERROR(INDEX('اطلاعات انشعابات شرکتها'!A:BB,MATCH(A407,'اطلاعات انشعابات شرکتها'!A:A,0),MATCH(R$1,'اطلاعات انشعابات شرکتها'!$1:$1,0)),0)</f>
        <v>0</v>
      </c>
      <c r="S407" s="265"/>
      <c r="T407" s="188">
        <f>IFERROR(INDEX('قرائت کنتور'!A:AZ,MATCH(A407&amp;"-"&amp;T$1,'قرائت کنتور'!B:B,0),MATCH(G407,'قرائت کنتور'!$1:$1,0)),0)</f>
        <v>0</v>
      </c>
      <c r="U407" s="188">
        <f>IFERROR(INDEX('قرائت کنتور'!A:AZ,MATCH(A407&amp;"-"&amp;U$1,'قرائت کنتور'!B:B,0),MATCH(L407,'قرائت کنتور'!$1:$1,0)),0)</f>
        <v>0</v>
      </c>
      <c r="V407" s="188">
        <f>IFERROR(INDEX('قرائت کنتور'!A:AZ,MATCH(A407&amp;"-"&amp;U$1,'قرائت کنتور'!B:B,0),MATCH(G407,'قرائت کنتور'!$1:$1,0)),0)</f>
        <v>0</v>
      </c>
      <c r="W407" s="188">
        <f>IFERROR(INDEX('قرائت کنتور'!A:AZ,MATCH(A407&amp;"-"&amp;W$1,'قرائت کنتور'!B:B,0),MATCH(L407,'قرائت کنتور'!$1:$1,0)),0)</f>
        <v>0</v>
      </c>
      <c r="X407" s="188">
        <f>IFERROR(INDEX('قرائت کنتور'!A:AZ,MATCH(A407&amp;"-"&amp;W$1,'قرائت کنتور'!B:B,0),MATCH(G407,'قرائت کنتور'!$1:$1,0)),0)</f>
        <v>0</v>
      </c>
      <c r="Y407" s="188">
        <f>IFERROR(INDEX('قرائت کنتور'!A:AZ,MATCH(A407&amp;"-"&amp;Y$1,'قرائت کنتور'!B:B,0),MATCH(L407,'قرائت کنتور'!$1:$1,0)),0)</f>
        <v>0</v>
      </c>
      <c r="Z407" s="188">
        <f>IFERROR(INDEX('قرائت کنتور'!A:AZ,MATCH(A407&amp;"-"&amp;Y$1,'قرائت کنتور'!B:B,0),MATCH(G407,'قرائت کنتور'!$1:$1,0)),0)</f>
        <v>0</v>
      </c>
      <c r="AA407" s="188">
        <f>IFERROR(INDEX('قرائت کنتور'!A:AZ,MATCH(A407&amp;"-"&amp;AA$1,'قرائت کنتور'!B:B,0),MATCH(L407,'قرائت کنتور'!$1:$1,0)),0)</f>
        <v>0</v>
      </c>
      <c r="AB407" s="188">
        <f>IFERROR(INDEX('قرائت کنتور'!A:AZ,MATCH(A407&amp;"-"&amp;AA$1,'قرائت کنتور'!B:B,0),MATCH(G407,'قرائت کنتور'!$1:$1,0)),0)</f>
        <v>0</v>
      </c>
      <c r="AC407" s="265"/>
      <c r="AD407" s="188">
        <f t="shared" si="143"/>
        <v>0</v>
      </c>
      <c r="AE407" s="188">
        <f t="shared" si="144"/>
        <v>0</v>
      </c>
      <c r="AF407" s="188">
        <f t="shared" si="145"/>
        <v>0</v>
      </c>
      <c r="AG407" s="188">
        <f t="shared" si="146"/>
        <v>0</v>
      </c>
      <c r="AH407" s="188">
        <f t="shared" si="147"/>
        <v>0</v>
      </c>
      <c r="AI407" s="188">
        <f t="shared" si="148"/>
        <v>0</v>
      </c>
      <c r="AJ407" s="188" t="str">
        <f t="shared" si="149"/>
        <v>0</v>
      </c>
      <c r="AK407" s="265"/>
      <c r="AL407" s="254" t="str">
        <f t="shared" si="150"/>
        <v>---</v>
      </c>
      <c r="AM407" s="254" t="str">
        <f t="shared" si="151"/>
        <v>---</v>
      </c>
      <c r="AN407" s="265"/>
      <c r="AO407" s="188" t="str">
        <f>IFERROR(INDEX('تعرفه ها'!A:Z,MATCH(P407&amp;"-"&amp;AO$1,'تعرفه ها'!C:C,0),MATCH(F407,'تعرفه ها'!$2:$2,0),1),"---")</f>
        <v>---</v>
      </c>
      <c r="AP407" s="188" t="str">
        <f>IFERROR(INDEX('تعرفه ها'!A:Z,MATCH(P407&amp;"-"&amp;AP$1,'تعرفه ها'!C:C,0),MATCH(F407,'تعرفه ها'!$2:$2,0),1),"---")</f>
        <v>---</v>
      </c>
      <c r="AQ407" s="188" t="str">
        <f>IFERROR(INDEX('تعرفه ها'!A:Z,MATCH(P407&amp;"-"&amp;AQ$1,'تعرفه ها'!C:C,0),MATCH(F407,'تعرفه ها'!$2:$2,0),1),"---")</f>
        <v>---</v>
      </c>
      <c r="AR407" s="188" t="str">
        <f>IFERROR(INDEX('تعرفه ها'!A:Z,MATCH(P407&amp;"-"&amp;AR$1,'تعرفه ها'!C:C,0),MATCH(F407,'تعرفه ها'!$2:$2,0),1),"---")</f>
        <v>---</v>
      </c>
      <c r="AS407" s="265"/>
      <c r="AT407" s="415" t="str">
        <f t="shared" si="152"/>
        <v>---</v>
      </c>
      <c r="AU407" s="415" t="str">
        <f t="shared" si="153"/>
        <v>---</v>
      </c>
      <c r="AV407" s="415" t="str">
        <f t="shared" si="154"/>
        <v>---</v>
      </c>
      <c r="AW407" s="415" t="str">
        <f t="shared" si="155"/>
        <v>---</v>
      </c>
      <c r="AX407" s="415" t="str">
        <f t="shared" si="156"/>
        <v>---</v>
      </c>
      <c r="AY407" s="415" t="str">
        <f>IFERROR(AH407*INDEX('تعرفه ها'!A:Z,MATCH("عوارض برق به ازاء هر کیلووات",'تعرفه ها'!$C:$C,0),MATCH(F407,'تعرفه ها'!$2:$2,0)),"---")</f>
        <v>---</v>
      </c>
      <c r="AZ407" s="415" t="str">
        <f t="shared" si="157"/>
        <v>---</v>
      </c>
      <c r="BA407" s="415" t="str">
        <f>IFERROR(ROUND(((AX407+AY407+AZ407)*INDEX('تعرفه ها'!A:Z,MATCH("هزینه نگهداری و تعمیرات شبکه برق",'تعرفه ها'!$C:$C,0),MATCH(F407,'تعرفه ها'!$2:$2,0))/100),0),"---")</f>
        <v>---</v>
      </c>
      <c r="BB407" s="415">
        <f>IFERROR(IF(P407="دیماندی",ROUND(AJ407*INDEX('تعرفه ها'!A:Z,MATCH(BB$1,'تعرفه ها'!$C:$C,0),MATCH(F407,'تعرفه ها'!$2:$2,0))*J407/30,0),0),"---")</f>
        <v>0</v>
      </c>
      <c r="BC407" s="415"/>
      <c r="BD407" s="54" t="str">
        <f>IFERROR(IF(INDEX('اطلاعات دوره'!A:Z,MATCH(G407,'اطلاعات دوره'!C:C,0),MATCH("برق",'اطلاعات دوره'!$1:$1,0))="دارد",ROUND(AX407*INDEX('تعرفه ها'!A:Z,MATCH("پیک فصلی برق",'تعرفه ها'!$C:$C,0),MATCH(F407,'تعرفه ها'!$2:$2,0))/100,0),0),"---")</f>
        <v>---</v>
      </c>
      <c r="BE407" s="415" t="str">
        <f>IFERROR(ROUND(((AX407+AY407+AZ407+BA407+BB407+BC407+BD407)*INDEX('تعرفه ها'!A:Z,MATCH("مالیات برق",'تعرفه ها'!$C:$C,0),MATCH(F407,'تعرفه ها'!$2:$2,0))/100),0),"---")</f>
        <v>---</v>
      </c>
      <c r="BF407" s="415" t="str">
        <f t="shared" si="158"/>
        <v>---</v>
      </c>
      <c r="BG407" s="415" t="str">
        <f t="shared" si="162"/>
        <v>---</v>
      </c>
      <c r="BH407" s="415" t="str">
        <f t="shared" si="159"/>
        <v>---</v>
      </c>
      <c r="BI407" s="54" t="str">
        <f t="shared" si="160"/>
        <v>---</v>
      </c>
      <c r="BJ407" s="55" t="str">
        <f t="shared" si="161"/>
        <v>---</v>
      </c>
      <c r="BK407" s="262"/>
      <c r="BL407" s="183" t="str">
        <f>IFERROR(IF(INDEX(پرداخت!A:AZ,MATCH(A407&amp;" - "&amp;"برق",پرداخت!$B:$B,0),MATCH(G407,پرداخت!$1:$1,0))="نشده","نشده","شده"),"---")</f>
        <v>---</v>
      </c>
      <c r="BN407" s="257"/>
      <c r="BO407" s="257"/>
      <c r="BP407" s="257"/>
      <c r="BQ407" s="257"/>
      <c r="BR407" s="257"/>
      <c r="BS407" s="257"/>
      <c r="BT407" s="257"/>
      <c r="BU407" s="257"/>
      <c r="BV407" s="257"/>
      <c r="BW407" s="257"/>
      <c r="BX407" s="257"/>
      <c r="BY407" s="257"/>
      <c r="BZ407" s="257"/>
      <c r="CA407" s="257"/>
      <c r="CB407" s="257"/>
      <c r="CC407" s="257"/>
      <c r="CD407" s="257"/>
      <c r="CE407" s="257"/>
      <c r="CF407" s="257"/>
      <c r="CG407" s="257"/>
      <c r="CH407"/>
      <c r="CI407"/>
      <c r="CJ407"/>
      <c r="CK407"/>
    </row>
    <row r="408" spans="1:89" ht="33.75" hidden="1">
      <c r="A408" s="170"/>
      <c r="B408" s="47">
        <f>IFERROR(INDEX('اطلاعات انشعابات شرکتها'!A:BB,MATCH(A408,'اطلاعات انشعابات شرکتها'!A:A,0),MATCH(B$1,'اطلاعات انشعابات شرکتها'!$1:$1,0)),0)</f>
        <v>0</v>
      </c>
      <c r="C408" s="48">
        <f>IFERROR(INDEX('اطلاعات انشعابات شرکتها'!A:BB,MATCH(A408,'اطلاعات انشعابات شرکتها'!A:A,0),MATCH(C$1,'اطلاعات انشعابات شرکتها'!$1:$1,0)),0)</f>
        <v>0</v>
      </c>
      <c r="D408" s="45"/>
      <c r="E408" s="171"/>
      <c r="F408" s="170"/>
      <c r="G408" s="188" t="str">
        <f t="shared" si="140"/>
        <v>/</v>
      </c>
      <c r="H408" s="188">
        <f>IFERROR(INDEX('اطلاعات دوره'!A:Z,MATCH(G408,'اطلاعات دوره'!C:C,0),MATCH(H$1,'اطلاعات دوره'!$1:$1,0)),0)</f>
        <v>0</v>
      </c>
      <c r="I408" s="188">
        <f>IFERROR(INDEX('اطلاعات دوره'!A:Z,MATCH(G408,'اطلاعات دوره'!C:C,0),MATCH(I$1,'اطلاعات دوره'!$1:$1,0)),0)</f>
        <v>0</v>
      </c>
      <c r="J408" s="188">
        <f>IFERROR(INDEX('اطلاعات دوره'!A:Z,MATCH(G408,'اطلاعات دوره'!C:C,0),MATCH(J$1,'اطلاعات دوره'!$1:$1,0)),0)</f>
        <v>0</v>
      </c>
      <c r="K408" s="265"/>
      <c r="L408" s="188" t="str">
        <f>IFERROR(INDEX('اطلاعات دوره'!A:Z,MATCH(G408,'اطلاعات دوره'!C:C,0)-1,MATCH("عنوان",'اطلاعات دوره'!$1:$1,0)),"---")</f>
        <v>---</v>
      </c>
      <c r="M408" s="188" t="str">
        <f t="shared" si="141"/>
        <v>----</v>
      </c>
      <c r="N408" s="188" t="str">
        <f t="shared" si="142"/>
        <v>-/</v>
      </c>
      <c r="O408" s="265"/>
      <c r="P408" s="188">
        <f>IFERROR(INDEX('اطلاعات انشعابات شرکتها'!A:BB,MATCH(A408,'اطلاعات انشعابات شرکتها'!A:A,0),MATCH(P$1,'اطلاعات انشعابات شرکتها'!$1:$1,0)),0)</f>
        <v>0</v>
      </c>
      <c r="Q408" s="188">
        <f>IFERROR(INDEX('اطلاعات انشعابات شرکتها'!A:BB,MATCH(A408,'اطلاعات انشعابات شرکتها'!A:A,0),MATCH(Q$1,'اطلاعات انشعابات شرکتها'!$1:$1,0)),0)</f>
        <v>0</v>
      </c>
      <c r="R408" s="188">
        <f>IFERROR(INDEX('اطلاعات انشعابات شرکتها'!A:BB,MATCH(A408,'اطلاعات انشعابات شرکتها'!A:A,0),MATCH(R$1,'اطلاعات انشعابات شرکتها'!$1:$1,0)),0)</f>
        <v>0</v>
      </c>
      <c r="S408" s="265"/>
      <c r="T408" s="188">
        <f>IFERROR(INDEX('قرائت کنتور'!A:AZ,MATCH(A408&amp;"-"&amp;T$1,'قرائت کنتور'!B:B,0),MATCH(G408,'قرائت کنتور'!$1:$1,0)),0)</f>
        <v>0</v>
      </c>
      <c r="U408" s="188">
        <f>IFERROR(INDEX('قرائت کنتور'!A:AZ,MATCH(A408&amp;"-"&amp;U$1,'قرائت کنتور'!B:B,0),MATCH(L408,'قرائت کنتور'!$1:$1,0)),0)</f>
        <v>0</v>
      </c>
      <c r="V408" s="188">
        <f>IFERROR(INDEX('قرائت کنتور'!A:AZ,MATCH(A408&amp;"-"&amp;U$1,'قرائت کنتور'!B:B,0),MATCH(G408,'قرائت کنتور'!$1:$1,0)),0)</f>
        <v>0</v>
      </c>
      <c r="W408" s="188">
        <f>IFERROR(INDEX('قرائت کنتور'!A:AZ,MATCH(A408&amp;"-"&amp;W$1,'قرائت کنتور'!B:B,0),MATCH(L408,'قرائت کنتور'!$1:$1,0)),0)</f>
        <v>0</v>
      </c>
      <c r="X408" s="188">
        <f>IFERROR(INDEX('قرائت کنتور'!A:AZ,MATCH(A408&amp;"-"&amp;W$1,'قرائت کنتور'!B:B,0),MATCH(G408,'قرائت کنتور'!$1:$1,0)),0)</f>
        <v>0</v>
      </c>
      <c r="Y408" s="188">
        <f>IFERROR(INDEX('قرائت کنتور'!A:AZ,MATCH(A408&amp;"-"&amp;Y$1,'قرائت کنتور'!B:B,0),MATCH(L408,'قرائت کنتور'!$1:$1,0)),0)</f>
        <v>0</v>
      </c>
      <c r="Z408" s="188">
        <f>IFERROR(INDEX('قرائت کنتور'!A:AZ,MATCH(A408&amp;"-"&amp;Y$1,'قرائت کنتور'!B:B,0),MATCH(G408,'قرائت کنتور'!$1:$1,0)),0)</f>
        <v>0</v>
      </c>
      <c r="AA408" s="188">
        <f>IFERROR(INDEX('قرائت کنتور'!A:AZ,MATCH(A408&amp;"-"&amp;AA$1,'قرائت کنتور'!B:B,0),MATCH(L408,'قرائت کنتور'!$1:$1,0)),0)</f>
        <v>0</v>
      </c>
      <c r="AB408" s="188">
        <f>IFERROR(INDEX('قرائت کنتور'!A:AZ,MATCH(A408&amp;"-"&amp;AA$1,'قرائت کنتور'!B:B,0),MATCH(G408,'قرائت کنتور'!$1:$1,0)),0)</f>
        <v>0</v>
      </c>
      <c r="AC408" s="265"/>
      <c r="AD408" s="188">
        <f t="shared" si="143"/>
        <v>0</v>
      </c>
      <c r="AE408" s="188">
        <f t="shared" si="144"/>
        <v>0</v>
      </c>
      <c r="AF408" s="188">
        <f t="shared" si="145"/>
        <v>0</v>
      </c>
      <c r="AG408" s="188">
        <f t="shared" si="146"/>
        <v>0</v>
      </c>
      <c r="AH408" s="188">
        <f t="shared" si="147"/>
        <v>0</v>
      </c>
      <c r="AI408" s="188">
        <f t="shared" si="148"/>
        <v>0</v>
      </c>
      <c r="AJ408" s="188" t="str">
        <f t="shared" si="149"/>
        <v>0</v>
      </c>
      <c r="AK408" s="265"/>
      <c r="AL408" s="254" t="str">
        <f t="shared" si="150"/>
        <v>---</v>
      </c>
      <c r="AM408" s="254" t="str">
        <f t="shared" si="151"/>
        <v>---</v>
      </c>
      <c r="AN408" s="265"/>
      <c r="AO408" s="188" t="str">
        <f>IFERROR(INDEX('تعرفه ها'!A:Z,MATCH(P408&amp;"-"&amp;AO$1,'تعرفه ها'!C:C,0),MATCH(F408,'تعرفه ها'!$2:$2,0),1),"---")</f>
        <v>---</v>
      </c>
      <c r="AP408" s="188" t="str">
        <f>IFERROR(INDEX('تعرفه ها'!A:Z,MATCH(P408&amp;"-"&amp;AP$1,'تعرفه ها'!C:C,0),MATCH(F408,'تعرفه ها'!$2:$2,0),1),"---")</f>
        <v>---</v>
      </c>
      <c r="AQ408" s="188" t="str">
        <f>IFERROR(INDEX('تعرفه ها'!A:Z,MATCH(P408&amp;"-"&amp;AQ$1,'تعرفه ها'!C:C,0),MATCH(F408,'تعرفه ها'!$2:$2,0),1),"---")</f>
        <v>---</v>
      </c>
      <c r="AR408" s="188" t="str">
        <f>IFERROR(INDEX('تعرفه ها'!A:Z,MATCH(P408&amp;"-"&amp;AR$1,'تعرفه ها'!C:C,0),MATCH(F408,'تعرفه ها'!$2:$2,0),1),"---")</f>
        <v>---</v>
      </c>
      <c r="AS408" s="265"/>
      <c r="AT408" s="415" t="str">
        <f t="shared" si="152"/>
        <v>---</v>
      </c>
      <c r="AU408" s="415" t="str">
        <f t="shared" si="153"/>
        <v>---</v>
      </c>
      <c r="AV408" s="415" t="str">
        <f t="shared" si="154"/>
        <v>---</v>
      </c>
      <c r="AW408" s="415" t="str">
        <f t="shared" si="155"/>
        <v>---</v>
      </c>
      <c r="AX408" s="415" t="str">
        <f t="shared" si="156"/>
        <v>---</v>
      </c>
      <c r="AY408" s="415" t="str">
        <f>IFERROR(AH408*INDEX('تعرفه ها'!A:Z,MATCH("عوارض برق به ازاء هر کیلووات",'تعرفه ها'!$C:$C,0),MATCH(F408,'تعرفه ها'!$2:$2,0)),"---")</f>
        <v>---</v>
      </c>
      <c r="AZ408" s="415" t="str">
        <f t="shared" si="157"/>
        <v>---</v>
      </c>
      <c r="BA408" s="415" t="str">
        <f>IFERROR(ROUND(((AX408+AY408+AZ408)*INDEX('تعرفه ها'!A:Z,MATCH("هزینه نگهداری و تعمیرات شبکه برق",'تعرفه ها'!$C:$C,0),MATCH(F408,'تعرفه ها'!$2:$2,0))/100),0),"---")</f>
        <v>---</v>
      </c>
      <c r="BB408" s="415">
        <f>IFERROR(IF(P408="دیماندی",ROUND(AJ408*INDEX('تعرفه ها'!A:Z,MATCH(BB$1,'تعرفه ها'!$C:$C,0),MATCH(F408,'تعرفه ها'!$2:$2,0))*J408/30,0),0),"---")</f>
        <v>0</v>
      </c>
      <c r="BC408" s="415"/>
      <c r="BD408" s="54" t="str">
        <f>IFERROR(IF(INDEX('اطلاعات دوره'!A:Z,MATCH(G408,'اطلاعات دوره'!C:C,0),MATCH("برق",'اطلاعات دوره'!$1:$1,0))="دارد",ROUND(AX408*INDEX('تعرفه ها'!A:Z,MATCH("پیک فصلی برق",'تعرفه ها'!$C:$C,0),MATCH(F408,'تعرفه ها'!$2:$2,0))/100,0),0),"---")</f>
        <v>---</v>
      </c>
      <c r="BE408" s="415" t="str">
        <f>IFERROR(ROUND(((AX408+AY408+AZ408+BA408+BB408+BC408+BD408)*INDEX('تعرفه ها'!A:Z,MATCH("مالیات برق",'تعرفه ها'!$C:$C,0),MATCH(F408,'تعرفه ها'!$2:$2,0))/100),0),"---")</f>
        <v>---</v>
      </c>
      <c r="BF408" s="415" t="str">
        <f t="shared" si="158"/>
        <v>---</v>
      </c>
      <c r="BG408" s="415" t="str">
        <f t="shared" si="162"/>
        <v>---</v>
      </c>
      <c r="BH408" s="415" t="str">
        <f t="shared" si="159"/>
        <v>---</v>
      </c>
      <c r="BI408" s="54" t="str">
        <f t="shared" si="160"/>
        <v>---</v>
      </c>
      <c r="BJ408" s="55" t="str">
        <f t="shared" si="161"/>
        <v>---</v>
      </c>
      <c r="BK408" s="262"/>
      <c r="BL408" s="183" t="str">
        <f>IFERROR(IF(INDEX(پرداخت!A:AZ,MATCH(A408&amp;" - "&amp;"برق",پرداخت!$B:$B,0),MATCH(G408,پرداخت!$1:$1,0))="نشده","نشده","شده"),"---")</f>
        <v>---</v>
      </c>
      <c r="BN408" s="257"/>
      <c r="BO408" s="257"/>
      <c r="BP408" s="257"/>
      <c r="BQ408" s="257"/>
      <c r="BR408" s="257"/>
      <c r="BS408" s="257"/>
      <c r="BT408" s="257"/>
      <c r="BU408" s="257"/>
      <c r="BV408" s="257"/>
      <c r="BW408" s="257"/>
      <c r="BX408" s="257"/>
      <c r="BY408" s="257"/>
      <c r="BZ408" s="257"/>
      <c r="CA408" s="257"/>
      <c r="CB408" s="257"/>
      <c r="CC408" s="257"/>
      <c r="CD408" s="257"/>
      <c r="CE408" s="257"/>
      <c r="CF408" s="257"/>
      <c r="CG408" s="257"/>
      <c r="CH408"/>
      <c r="CI408"/>
      <c r="CJ408"/>
      <c r="CK408"/>
    </row>
    <row r="409" spans="1:89" ht="33.75" hidden="1">
      <c r="A409" s="170"/>
      <c r="B409" s="47">
        <f>IFERROR(INDEX('اطلاعات انشعابات شرکتها'!A:BB,MATCH(A409,'اطلاعات انشعابات شرکتها'!A:A,0),MATCH(B$1,'اطلاعات انشعابات شرکتها'!$1:$1,0)),0)</f>
        <v>0</v>
      </c>
      <c r="C409" s="48">
        <f>IFERROR(INDEX('اطلاعات انشعابات شرکتها'!A:BB,MATCH(A409,'اطلاعات انشعابات شرکتها'!A:A,0),MATCH(C$1,'اطلاعات انشعابات شرکتها'!$1:$1,0)),0)</f>
        <v>0</v>
      </c>
      <c r="D409" s="45"/>
      <c r="E409" s="171"/>
      <c r="F409" s="170"/>
      <c r="G409" s="188" t="str">
        <f t="shared" si="140"/>
        <v>/</v>
      </c>
      <c r="H409" s="188">
        <f>IFERROR(INDEX('اطلاعات دوره'!A:Z,MATCH(G409,'اطلاعات دوره'!C:C,0),MATCH(H$1,'اطلاعات دوره'!$1:$1,0)),0)</f>
        <v>0</v>
      </c>
      <c r="I409" s="188">
        <f>IFERROR(INDEX('اطلاعات دوره'!A:Z,MATCH(G409,'اطلاعات دوره'!C:C,0),MATCH(I$1,'اطلاعات دوره'!$1:$1,0)),0)</f>
        <v>0</v>
      </c>
      <c r="J409" s="188">
        <f>IFERROR(INDEX('اطلاعات دوره'!A:Z,MATCH(G409,'اطلاعات دوره'!C:C,0),MATCH(J$1,'اطلاعات دوره'!$1:$1,0)),0)</f>
        <v>0</v>
      </c>
      <c r="K409" s="265"/>
      <c r="L409" s="188" t="str">
        <f>IFERROR(INDEX('اطلاعات دوره'!A:Z,MATCH(G409,'اطلاعات دوره'!C:C,0)-1,MATCH("عنوان",'اطلاعات دوره'!$1:$1,0)),"---")</f>
        <v>---</v>
      </c>
      <c r="M409" s="188" t="str">
        <f t="shared" si="141"/>
        <v>----</v>
      </c>
      <c r="N409" s="188" t="str">
        <f t="shared" si="142"/>
        <v>-/</v>
      </c>
      <c r="O409" s="265"/>
      <c r="P409" s="188">
        <f>IFERROR(INDEX('اطلاعات انشعابات شرکتها'!A:BB,MATCH(A409,'اطلاعات انشعابات شرکتها'!A:A,0),MATCH(P$1,'اطلاعات انشعابات شرکتها'!$1:$1,0)),0)</f>
        <v>0</v>
      </c>
      <c r="Q409" s="188">
        <f>IFERROR(INDEX('اطلاعات انشعابات شرکتها'!A:BB,MATCH(A409,'اطلاعات انشعابات شرکتها'!A:A,0),MATCH(Q$1,'اطلاعات انشعابات شرکتها'!$1:$1,0)),0)</f>
        <v>0</v>
      </c>
      <c r="R409" s="188">
        <f>IFERROR(INDEX('اطلاعات انشعابات شرکتها'!A:BB,MATCH(A409,'اطلاعات انشعابات شرکتها'!A:A,0),MATCH(R$1,'اطلاعات انشعابات شرکتها'!$1:$1,0)),0)</f>
        <v>0</v>
      </c>
      <c r="S409" s="265"/>
      <c r="T409" s="188">
        <f>IFERROR(INDEX('قرائت کنتور'!A:AZ,MATCH(A409&amp;"-"&amp;T$1,'قرائت کنتور'!B:B,0),MATCH(G409,'قرائت کنتور'!$1:$1,0)),0)</f>
        <v>0</v>
      </c>
      <c r="U409" s="188">
        <f>IFERROR(INDEX('قرائت کنتور'!A:AZ,MATCH(A409&amp;"-"&amp;U$1,'قرائت کنتور'!B:B,0),MATCH(L409,'قرائت کنتور'!$1:$1,0)),0)</f>
        <v>0</v>
      </c>
      <c r="V409" s="188">
        <f>IFERROR(INDEX('قرائت کنتور'!A:AZ,MATCH(A409&amp;"-"&amp;U$1,'قرائت کنتور'!B:B,0),MATCH(G409,'قرائت کنتور'!$1:$1,0)),0)</f>
        <v>0</v>
      </c>
      <c r="W409" s="188">
        <f>IFERROR(INDEX('قرائت کنتور'!A:AZ,MATCH(A409&amp;"-"&amp;W$1,'قرائت کنتور'!B:B,0),MATCH(L409,'قرائت کنتور'!$1:$1,0)),0)</f>
        <v>0</v>
      </c>
      <c r="X409" s="188">
        <f>IFERROR(INDEX('قرائت کنتور'!A:AZ,MATCH(A409&amp;"-"&amp;W$1,'قرائت کنتور'!B:B,0),MATCH(G409,'قرائت کنتور'!$1:$1,0)),0)</f>
        <v>0</v>
      </c>
      <c r="Y409" s="188">
        <f>IFERROR(INDEX('قرائت کنتور'!A:AZ,MATCH(A409&amp;"-"&amp;Y$1,'قرائت کنتور'!B:B,0),MATCH(L409,'قرائت کنتور'!$1:$1,0)),0)</f>
        <v>0</v>
      </c>
      <c r="Z409" s="188">
        <f>IFERROR(INDEX('قرائت کنتور'!A:AZ,MATCH(A409&amp;"-"&amp;Y$1,'قرائت کنتور'!B:B,0),MATCH(G409,'قرائت کنتور'!$1:$1,0)),0)</f>
        <v>0</v>
      </c>
      <c r="AA409" s="188">
        <f>IFERROR(INDEX('قرائت کنتور'!A:AZ,MATCH(A409&amp;"-"&amp;AA$1,'قرائت کنتور'!B:B,0),MATCH(L409,'قرائت کنتور'!$1:$1,0)),0)</f>
        <v>0</v>
      </c>
      <c r="AB409" s="188">
        <f>IFERROR(INDEX('قرائت کنتور'!A:AZ,MATCH(A409&amp;"-"&amp;AA$1,'قرائت کنتور'!B:B,0),MATCH(G409,'قرائت کنتور'!$1:$1,0)),0)</f>
        <v>0</v>
      </c>
      <c r="AC409" s="265"/>
      <c r="AD409" s="188">
        <f t="shared" si="143"/>
        <v>0</v>
      </c>
      <c r="AE409" s="188">
        <f t="shared" si="144"/>
        <v>0</v>
      </c>
      <c r="AF409" s="188">
        <f t="shared" si="145"/>
        <v>0</v>
      </c>
      <c r="AG409" s="188">
        <f t="shared" si="146"/>
        <v>0</v>
      </c>
      <c r="AH409" s="188">
        <f t="shared" si="147"/>
        <v>0</v>
      </c>
      <c r="AI409" s="188">
        <f t="shared" si="148"/>
        <v>0</v>
      </c>
      <c r="AJ409" s="188" t="str">
        <f t="shared" si="149"/>
        <v>0</v>
      </c>
      <c r="AK409" s="265"/>
      <c r="AL409" s="254" t="str">
        <f t="shared" si="150"/>
        <v>---</v>
      </c>
      <c r="AM409" s="254" t="str">
        <f t="shared" si="151"/>
        <v>---</v>
      </c>
      <c r="AN409" s="265"/>
      <c r="AO409" s="188" t="str">
        <f>IFERROR(INDEX('تعرفه ها'!A:Z,MATCH(P409&amp;"-"&amp;AO$1,'تعرفه ها'!C:C,0),MATCH(F409,'تعرفه ها'!$2:$2,0),1),"---")</f>
        <v>---</v>
      </c>
      <c r="AP409" s="188" t="str">
        <f>IFERROR(INDEX('تعرفه ها'!A:Z,MATCH(P409&amp;"-"&amp;AP$1,'تعرفه ها'!C:C,0),MATCH(F409,'تعرفه ها'!$2:$2,0),1),"---")</f>
        <v>---</v>
      </c>
      <c r="AQ409" s="188" t="str">
        <f>IFERROR(INDEX('تعرفه ها'!A:Z,MATCH(P409&amp;"-"&amp;AQ$1,'تعرفه ها'!C:C,0),MATCH(F409,'تعرفه ها'!$2:$2,0),1),"---")</f>
        <v>---</v>
      </c>
      <c r="AR409" s="188" t="str">
        <f>IFERROR(INDEX('تعرفه ها'!A:Z,MATCH(P409&amp;"-"&amp;AR$1,'تعرفه ها'!C:C,0),MATCH(F409,'تعرفه ها'!$2:$2,0),1),"---")</f>
        <v>---</v>
      </c>
      <c r="AS409" s="265"/>
      <c r="AT409" s="415" t="str">
        <f t="shared" si="152"/>
        <v>---</v>
      </c>
      <c r="AU409" s="415" t="str">
        <f t="shared" si="153"/>
        <v>---</v>
      </c>
      <c r="AV409" s="415" t="str">
        <f t="shared" si="154"/>
        <v>---</v>
      </c>
      <c r="AW409" s="415" t="str">
        <f t="shared" si="155"/>
        <v>---</v>
      </c>
      <c r="AX409" s="415" t="str">
        <f t="shared" si="156"/>
        <v>---</v>
      </c>
      <c r="AY409" s="415" t="str">
        <f>IFERROR(AH409*INDEX('تعرفه ها'!A:Z,MATCH("عوارض برق به ازاء هر کیلووات",'تعرفه ها'!$C:$C,0),MATCH(F409,'تعرفه ها'!$2:$2,0)),"---")</f>
        <v>---</v>
      </c>
      <c r="AZ409" s="415" t="str">
        <f t="shared" si="157"/>
        <v>---</v>
      </c>
      <c r="BA409" s="415" t="str">
        <f>IFERROR(ROUND(((AX409+AY409+AZ409)*INDEX('تعرفه ها'!A:Z,MATCH("هزینه نگهداری و تعمیرات شبکه برق",'تعرفه ها'!$C:$C,0),MATCH(F409,'تعرفه ها'!$2:$2,0))/100),0),"---")</f>
        <v>---</v>
      </c>
      <c r="BB409" s="415">
        <f>IFERROR(IF(P409="دیماندی",ROUND(AJ409*INDEX('تعرفه ها'!A:Z,MATCH(BB$1,'تعرفه ها'!$C:$C,0),MATCH(F409,'تعرفه ها'!$2:$2,0))*J409/30,0),0),"---")</f>
        <v>0</v>
      </c>
      <c r="BC409" s="415"/>
      <c r="BD409" s="54" t="str">
        <f>IFERROR(IF(INDEX('اطلاعات دوره'!A:Z,MATCH(G409,'اطلاعات دوره'!C:C,0),MATCH("برق",'اطلاعات دوره'!$1:$1,0))="دارد",ROUND(AX409*INDEX('تعرفه ها'!A:Z,MATCH("پیک فصلی برق",'تعرفه ها'!$C:$C,0),MATCH(F409,'تعرفه ها'!$2:$2,0))/100,0),0),"---")</f>
        <v>---</v>
      </c>
      <c r="BE409" s="415" t="str">
        <f>IFERROR(ROUND(((AX409+AY409+AZ409+BA409+BB409+BC409+BD409)*INDEX('تعرفه ها'!A:Z,MATCH("مالیات برق",'تعرفه ها'!$C:$C,0),MATCH(F409,'تعرفه ها'!$2:$2,0))/100),0),"---")</f>
        <v>---</v>
      </c>
      <c r="BF409" s="415" t="str">
        <f t="shared" si="158"/>
        <v>---</v>
      </c>
      <c r="BG409" s="415" t="str">
        <f t="shared" si="162"/>
        <v>---</v>
      </c>
      <c r="BH409" s="415" t="str">
        <f t="shared" si="159"/>
        <v>---</v>
      </c>
      <c r="BI409" s="54" t="str">
        <f t="shared" si="160"/>
        <v>---</v>
      </c>
      <c r="BJ409" s="55" t="str">
        <f t="shared" si="161"/>
        <v>---</v>
      </c>
      <c r="BK409" s="262"/>
      <c r="BL409" s="183" t="str">
        <f>IFERROR(IF(INDEX(پرداخت!A:AZ,MATCH(A409&amp;" - "&amp;"برق",پرداخت!$B:$B,0),MATCH(G409,پرداخت!$1:$1,0))="نشده","نشده","شده"),"---")</f>
        <v>---</v>
      </c>
      <c r="BN409" s="257"/>
      <c r="BO409" s="257"/>
      <c r="BP409" s="257"/>
      <c r="BQ409" s="257"/>
      <c r="BR409" s="257"/>
      <c r="BS409" s="257"/>
      <c r="BT409" s="257"/>
      <c r="BU409" s="257"/>
      <c r="BV409" s="257"/>
      <c r="BW409" s="257"/>
      <c r="BX409" s="257"/>
      <c r="BY409" s="257"/>
      <c r="BZ409" s="257"/>
      <c r="CA409" s="257"/>
      <c r="CB409" s="257"/>
      <c r="CC409" s="257"/>
      <c r="CD409" s="257"/>
      <c r="CE409" s="257"/>
      <c r="CF409" s="257"/>
      <c r="CG409" s="257"/>
      <c r="CH409"/>
      <c r="CI409"/>
      <c r="CJ409"/>
      <c r="CK409"/>
    </row>
    <row r="410" spans="1:89" ht="33.75" hidden="1">
      <c r="A410" s="170"/>
      <c r="B410" s="47">
        <f>IFERROR(INDEX('اطلاعات انشعابات شرکتها'!A:BB,MATCH(A410,'اطلاعات انشعابات شرکتها'!A:A,0),MATCH(B$1,'اطلاعات انشعابات شرکتها'!$1:$1,0)),0)</f>
        <v>0</v>
      </c>
      <c r="C410" s="48">
        <f>IFERROR(INDEX('اطلاعات انشعابات شرکتها'!A:BB,MATCH(A410,'اطلاعات انشعابات شرکتها'!A:A,0),MATCH(C$1,'اطلاعات انشعابات شرکتها'!$1:$1,0)),0)</f>
        <v>0</v>
      </c>
      <c r="D410" s="45"/>
      <c r="E410" s="171"/>
      <c r="F410" s="170"/>
      <c r="G410" s="188" t="str">
        <f t="shared" si="140"/>
        <v>/</v>
      </c>
      <c r="H410" s="188">
        <f>IFERROR(INDEX('اطلاعات دوره'!A:Z,MATCH(G410,'اطلاعات دوره'!C:C,0),MATCH(H$1,'اطلاعات دوره'!$1:$1,0)),0)</f>
        <v>0</v>
      </c>
      <c r="I410" s="188">
        <f>IFERROR(INDEX('اطلاعات دوره'!A:Z,MATCH(G410,'اطلاعات دوره'!C:C,0),MATCH(I$1,'اطلاعات دوره'!$1:$1,0)),0)</f>
        <v>0</v>
      </c>
      <c r="J410" s="188">
        <f>IFERROR(INDEX('اطلاعات دوره'!A:Z,MATCH(G410,'اطلاعات دوره'!C:C,0),MATCH(J$1,'اطلاعات دوره'!$1:$1,0)),0)</f>
        <v>0</v>
      </c>
      <c r="K410" s="265"/>
      <c r="L410" s="188" t="str">
        <f>IFERROR(INDEX('اطلاعات دوره'!A:Z,MATCH(G410,'اطلاعات دوره'!C:C,0)-1,MATCH("عنوان",'اطلاعات دوره'!$1:$1,0)),"---")</f>
        <v>---</v>
      </c>
      <c r="M410" s="188" t="str">
        <f t="shared" si="141"/>
        <v>----</v>
      </c>
      <c r="N410" s="188" t="str">
        <f t="shared" si="142"/>
        <v>-/</v>
      </c>
      <c r="O410" s="265"/>
      <c r="P410" s="188">
        <f>IFERROR(INDEX('اطلاعات انشعابات شرکتها'!A:BB,MATCH(A410,'اطلاعات انشعابات شرکتها'!A:A,0),MATCH(P$1,'اطلاعات انشعابات شرکتها'!$1:$1,0)),0)</f>
        <v>0</v>
      </c>
      <c r="Q410" s="188">
        <f>IFERROR(INDEX('اطلاعات انشعابات شرکتها'!A:BB,MATCH(A410,'اطلاعات انشعابات شرکتها'!A:A,0),MATCH(Q$1,'اطلاعات انشعابات شرکتها'!$1:$1,0)),0)</f>
        <v>0</v>
      </c>
      <c r="R410" s="188">
        <f>IFERROR(INDEX('اطلاعات انشعابات شرکتها'!A:BB,MATCH(A410,'اطلاعات انشعابات شرکتها'!A:A,0),MATCH(R$1,'اطلاعات انشعابات شرکتها'!$1:$1,0)),0)</f>
        <v>0</v>
      </c>
      <c r="S410" s="265"/>
      <c r="T410" s="188">
        <f>IFERROR(INDEX('قرائت کنتور'!A:AZ,MATCH(A410&amp;"-"&amp;T$1,'قرائت کنتور'!B:B,0),MATCH(G410,'قرائت کنتور'!$1:$1,0)),0)</f>
        <v>0</v>
      </c>
      <c r="U410" s="188">
        <f>IFERROR(INDEX('قرائت کنتور'!A:AZ,MATCH(A410&amp;"-"&amp;U$1,'قرائت کنتور'!B:B,0),MATCH(L410,'قرائت کنتور'!$1:$1,0)),0)</f>
        <v>0</v>
      </c>
      <c r="V410" s="188">
        <f>IFERROR(INDEX('قرائت کنتور'!A:AZ,MATCH(A410&amp;"-"&amp;U$1,'قرائت کنتور'!B:B,0),MATCH(G410,'قرائت کنتور'!$1:$1,0)),0)</f>
        <v>0</v>
      </c>
      <c r="W410" s="188">
        <f>IFERROR(INDEX('قرائت کنتور'!A:AZ,MATCH(A410&amp;"-"&amp;W$1,'قرائت کنتور'!B:B,0),MATCH(L410,'قرائت کنتور'!$1:$1,0)),0)</f>
        <v>0</v>
      </c>
      <c r="X410" s="188">
        <f>IFERROR(INDEX('قرائت کنتور'!A:AZ,MATCH(A410&amp;"-"&amp;W$1,'قرائت کنتور'!B:B,0),MATCH(G410,'قرائت کنتور'!$1:$1,0)),0)</f>
        <v>0</v>
      </c>
      <c r="Y410" s="188">
        <f>IFERROR(INDEX('قرائت کنتور'!A:AZ,MATCH(A410&amp;"-"&amp;Y$1,'قرائت کنتور'!B:B,0),MATCH(L410,'قرائت کنتور'!$1:$1,0)),0)</f>
        <v>0</v>
      </c>
      <c r="Z410" s="188">
        <f>IFERROR(INDEX('قرائت کنتور'!A:AZ,MATCH(A410&amp;"-"&amp;Y$1,'قرائت کنتور'!B:B,0),MATCH(G410,'قرائت کنتور'!$1:$1,0)),0)</f>
        <v>0</v>
      </c>
      <c r="AA410" s="188">
        <f>IFERROR(INDEX('قرائت کنتور'!A:AZ,MATCH(A410&amp;"-"&amp;AA$1,'قرائت کنتور'!B:B,0),MATCH(L410,'قرائت کنتور'!$1:$1,0)),0)</f>
        <v>0</v>
      </c>
      <c r="AB410" s="188">
        <f>IFERROR(INDEX('قرائت کنتور'!A:AZ,MATCH(A410&amp;"-"&amp;AA$1,'قرائت کنتور'!B:B,0),MATCH(G410,'قرائت کنتور'!$1:$1,0)),0)</f>
        <v>0</v>
      </c>
      <c r="AC410" s="265"/>
      <c r="AD410" s="188">
        <f t="shared" si="143"/>
        <v>0</v>
      </c>
      <c r="AE410" s="188">
        <f t="shared" si="144"/>
        <v>0</v>
      </c>
      <c r="AF410" s="188">
        <f t="shared" si="145"/>
        <v>0</v>
      </c>
      <c r="AG410" s="188">
        <f t="shared" si="146"/>
        <v>0</v>
      </c>
      <c r="AH410" s="188">
        <f t="shared" si="147"/>
        <v>0</v>
      </c>
      <c r="AI410" s="188">
        <f t="shared" si="148"/>
        <v>0</v>
      </c>
      <c r="AJ410" s="188" t="str">
        <f t="shared" si="149"/>
        <v>0</v>
      </c>
      <c r="AK410" s="265"/>
      <c r="AL410" s="254" t="str">
        <f t="shared" si="150"/>
        <v>---</v>
      </c>
      <c r="AM410" s="254" t="str">
        <f t="shared" si="151"/>
        <v>---</v>
      </c>
      <c r="AN410" s="265"/>
      <c r="AO410" s="188" t="str">
        <f>IFERROR(INDEX('تعرفه ها'!A:Z,MATCH(P410&amp;"-"&amp;AO$1,'تعرفه ها'!C:C,0),MATCH(F410,'تعرفه ها'!$2:$2,0),1),"---")</f>
        <v>---</v>
      </c>
      <c r="AP410" s="188" t="str">
        <f>IFERROR(INDEX('تعرفه ها'!A:Z,MATCH(P410&amp;"-"&amp;AP$1,'تعرفه ها'!C:C,0),MATCH(F410,'تعرفه ها'!$2:$2,0),1),"---")</f>
        <v>---</v>
      </c>
      <c r="AQ410" s="188" t="str">
        <f>IFERROR(INDEX('تعرفه ها'!A:Z,MATCH(P410&amp;"-"&amp;AQ$1,'تعرفه ها'!C:C,0),MATCH(F410,'تعرفه ها'!$2:$2,0),1),"---")</f>
        <v>---</v>
      </c>
      <c r="AR410" s="188" t="str">
        <f>IFERROR(INDEX('تعرفه ها'!A:Z,MATCH(P410&amp;"-"&amp;AR$1,'تعرفه ها'!C:C,0),MATCH(F410,'تعرفه ها'!$2:$2,0),1),"---")</f>
        <v>---</v>
      </c>
      <c r="AS410" s="265"/>
      <c r="AT410" s="415" t="str">
        <f t="shared" si="152"/>
        <v>---</v>
      </c>
      <c r="AU410" s="415" t="str">
        <f t="shared" si="153"/>
        <v>---</v>
      </c>
      <c r="AV410" s="415" t="str">
        <f t="shared" si="154"/>
        <v>---</v>
      </c>
      <c r="AW410" s="415" t="str">
        <f t="shared" si="155"/>
        <v>---</v>
      </c>
      <c r="AX410" s="415" t="str">
        <f t="shared" si="156"/>
        <v>---</v>
      </c>
      <c r="AY410" s="415" t="str">
        <f>IFERROR(AH410*INDEX('تعرفه ها'!A:Z,MATCH("عوارض برق به ازاء هر کیلووات",'تعرفه ها'!$C:$C,0),MATCH(F410,'تعرفه ها'!$2:$2,0)),"---")</f>
        <v>---</v>
      </c>
      <c r="AZ410" s="415" t="str">
        <f t="shared" si="157"/>
        <v>---</v>
      </c>
      <c r="BA410" s="415" t="str">
        <f>IFERROR(ROUND(((AX410+AY410+AZ410)*INDEX('تعرفه ها'!A:Z,MATCH("هزینه نگهداری و تعمیرات شبکه برق",'تعرفه ها'!$C:$C,0),MATCH(F410,'تعرفه ها'!$2:$2,0))/100),0),"---")</f>
        <v>---</v>
      </c>
      <c r="BB410" s="415">
        <f>IFERROR(IF(P410="دیماندی",ROUND(AJ410*INDEX('تعرفه ها'!A:Z,MATCH(BB$1,'تعرفه ها'!$C:$C,0),MATCH(F410,'تعرفه ها'!$2:$2,0))*J410/30,0),0),"---")</f>
        <v>0</v>
      </c>
      <c r="BC410" s="415"/>
      <c r="BD410" s="54" t="str">
        <f>IFERROR(IF(INDEX('اطلاعات دوره'!A:Z,MATCH(G410,'اطلاعات دوره'!C:C,0),MATCH("برق",'اطلاعات دوره'!$1:$1,0))="دارد",ROUND(AX410*INDEX('تعرفه ها'!A:Z,MATCH("پیک فصلی برق",'تعرفه ها'!$C:$C,0),MATCH(F410,'تعرفه ها'!$2:$2,0))/100,0),0),"---")</f>
        <v>---</v>
      </c>
      <c r="BE410" s="415" t="str">
        <f>IFERROR(ROUND(((AX410+AY410+AZ410+BA410+BB410+BC410+BD410)*INDEX('تعرفه ها'!A:Z,MATCH("مالیات برق",'تعرفه ها'!$C:$C,0),MATCH(F410,'تعرفه ها'!$2:$2,0))/100),0),"---")</f>
        <v>---</v>
      </c>
      <c r="BF410" s="415" t="str">
        <f t="shared" si="158"/>
        <v>---</v>
      </c>
      <c r="BG410" s="415" t="str">
        <f t="shared" si="162"/>
        <v>---</v>
      </c>
      <c r="BH410" s="415" t="str">
        <f t="shared" si="159"/>
        <v>---</v>
      </c>
      <c r="BI410" s="54" t="str">
        <f t="shared" si="160"/>
        <v>---</v>
      </c>
      <c r="BJ410" s="55" t="str">
        <f t="shared" si="161"/>
        <v>---</v>
      </c>
      <c r="BK410" s="262"/>
      <c r="BL410" s="183" t="str">
        <f>IFERROR(IF(INDEX(پرداخت!A:AZ,MATCH(A410&amp;" - "&amp;"برق",پرداخت!$B:$B,0),MATCH(G410,پرداخت!$1:$1,0))="نشده","نشده","شده"),"---")</f>
        <v>---</v>
      </c>
      <c r="BN410" s="257"/>
      <c r="BO410" s="257"/>
      <c r="BP410" s="257"/>
      <c r="BQ410" s="257"/>
      <c r="BR410" s="257"/>
      <c r="BS410" s="257"/>
      <c r="BT410" s="257"/>
      <c r="BU410" s="257"/>
      <c r="BV410" s="257"/>
      <c r="BW410" s="257"/>
      <c r="BX410" s="257"/>
      <c r="BY410" s="257"/>
      <c r="BZ410" s="257"/>
      <c r="CA410" s="257"/>
      <c r="CB410" s="257"/>
      <c r="CC410" s="257"/>
      <c r="CD410" s="257"/>
      <c r="CE410" s="257"/>
      <c r="CF410" s="257"/>
      <c r="CG410" s="257"/>
      <c r="CH410"/>
      <c r="CI410"/>
      <c r="CJ410"/>
      <c r="CK410"/>
    </row>
    <row r="411" spans="1:89" ht="33.75" hidden="1">
      <c r="A411" s="170"/>
      <c r="B411" s="47">
        <f>IFERROR(INDEX('اطلاعات انشعابات شرکتها'!A:BB,MATCH(A411,'اطلاعات انشعابات شرکتها'!A:A,0),MATCH(B$1,'اطلاعات انشعابات شرکتها'!$1:$1,0)),0)</f>
        <v>0</v>
      </c>
      <c r="C411" s="48">
        <f>IFERROR(INDEX('اطلاعات انشعابات شرکتها'!A:BB,MATCH(A411,'اطلاعات انشعابات شرکتها'!A:A,0),MATCH(C$1,'اطلاعات انشعابات شرکتها'!$1:$1,0)),0)</f>
        <v>0</v>
      </c>
      <c r="D411" s="45"/>
      <c r="E411" s="171"/>
      <c r="F411" s="170"/>
      <c r="G411" s="188" t="str">
        <f t="shared" si="140"/>
        <v>/</v>
      </c>
      <c r="H411" s="188">
        <f>IFERROR(INDEX('اطلاعات دوره'!A:Z,MATCH(G411,'اطلاعات دوره'!C:C,0),MATCH(H$1,'اطلاعات دوره'!$1:$1,0)),0)</f>
        <v>0</v>
      </c>
      <c r="I411" s="188">
        <f>IFERROR(INDEX('اطلاعات دوره'!A:Z,MATCH(G411,'اطلاعات دوره'!C:C,0),MATCH(I$1,'اطلاعات دوره'!$1:$1,0)),0)</f>
        <v>0</v>
      </c>
      <c r="J411" s="188">
        <f>IFERROR(INDEX('اطلاعات دوره'!A:Z,MATCH(G411,'اطلاعات دوره'!C:C,0),MATCH(J$1,'اطلاعات دوره'!$1:$1,0)),0)</f>
        <v>0</v>
      </c>
      <c r="K411" s="265"/>
      <c r="L411" s="188" t="str">
        <f>IFERROR(INDEX('اطلاعات دوره'!A:Z,MATCH(G411,'اطلاعات دوره'!C:C,0)-1,MATCH("عنوان",'اطلاعات دوره'!$1:$1,0)),"---")</f>
        <v>---</v>
      </c>
      <c r="M411" s="188" t="str">
        <f t="shared" si="141"/>
        <v>----</v>
      </c>
      <c r="N411" s="188" t="str">
        <f t="shared" si="142"/>
        <v>-/</v>
      </c>
      <c r="O411" s="265"/>
      <c r="P411" s="188">
        <f>IFERROR(INDEX('اطلاعات انشعابات شرکتها'!A:BB,MATCH(A411,'اطلاعات انشعابات شرکتها'!A:A,0),MATCH(P$1,'اطلاعات انشعابات شرکتها'!$1:$1,0)),0)</f>
        <v>0</v>
      </c>
      <c r="Q411" s="188">
        <f>IFERROR(INDEX('اطلاعات انشعابات شرکتها'!A:BB,MATCH(A411,'اطلاعات انشعابات شرکتها'!A:A,0),MATCH(Q$1,'اطلاعات انشعابات شرکتها'!$1:$1,0)),0)</f>
        <v>0</v>
      </c>
      <c r="R411" s="188">
        <f>IFERROR(INDEX('اطلاعات انشعابات شرکتها'!A:BB,MATCH(A411,'اطلاعات انشعابات شرکتها'!A:A,0),MATCH(R$1,'اطلاعات انشعابات شرکتها'!$1:$1,0)),0)</f>
        <v>0</v>
      </c>
      <c r="S411" s="265"/>
      <c r="T411" s="188">
        <f>IFERROR(INDEX('قرائت کنتور'!A:AZ,MATCH(A411&amp;"-"&amp;T$1,'قرائت کنتور'!B:B,0),MATCH(G411,'قرائت کنتور'!$1:$1,0)),0)</f>
        <v>0</v>
      </c>
      <c r="U411" s="188">
        <f>IFERROR(INDEX('قرائت کنتور'!A:AZ,MATCH(A411&amp;"-"&amp;U$1,'قرائت کنتور'!B:B,0),MATCH(L411,'قرائت کنتور'!$1:$1,0)),0)</f>
        <v>0</v>
      </c>
      <c r="V411" s="188">
        <f>IFERROR(INDEX('قرائت کنتور'!A:AZ,MATCH(A411&amp;"-"&amp;U$1,'قرائت کنتور'!B:B,0),MATCH(G411,'قرائت کنتور'!$1:$1,0)),0)</f>
        <v>0</v>
      </c>
      <c r="W411" s="188">
        <f>IFERROR(INDEX('قرائت کنتور'!A:AZ,MATCH(A411&amp;"-"&amp;W$1,'قرائت کنتور'!B:B,0),MATCH(L411,'قرائت کنتور'!$1:$1,0)),0)</f>
        <v>0</v>
      </c>
      <c r="X411" s="188">
        <f>IFERROR(INDEX('قرائت کنتور'!A:AZ,MATCH(A411&amp;"-"&amp;W$1,'قرائت کنتور'!B:B,0),MATCH(G411,'قرائت کنتور'!$1:$1,0)),0)</f>
        <v>0</v>
      </c>
      <c r="Y411" s="188">
        <f>IFERROR(INDEX('قرائت کنتور'!A:AZ,MATCH(A411&amp;"-"&amp;Y$1,'قرائت کنتور'!B:B,0),MATCH(L411,'قرائت کنتور'!$1:$1,0)),0)</f>
        <v>0</v>
      </c>
      <c r="Z411" s="188">
        <f>IFERROR(INDEX('قرائت کنتور'!A:AZ,MATCH(A411&amp;"-"&amp;Y$1,'قرائت کنتور'!B:B,0),MATCH(G411,'قرائت کنتور'!$1:$1,0)),0)</f>
        <v>0</v>
      </c>
      <c r="AA411" s="188">
        <f>IFERROR(INDEX('قرائت کنتور'!A:AZ,MATCH(A411&amp;"-"&amp;AA$1,'قرائت کنتور'!B:B,0),MATCH(L411,'قرائت کنتور'!$1:$1,0)),0)</f>
        <v>0</v>
      </c>
      <c r="AB411" s="188">
        <f>IFERROR(INDEX('قرائت کنتور'!A:AZ,MATCH(A411&amp;"-"&amp;AA$1,'قرائت کنتور'!B:B,0),MATCH(G411,'قرائت کنتور'!$1:$1,0)),0)</f>
        <v>0</v>
      </c>
      <c r="AC411" s="265"/>
      <c r="AD411" s="188">
        <f t="shared" si="143"/>
        <v>0</v>
      </c>
      <c r="AE411" s="188">
        <f t="shared" si="144"/>
        <v>0</v>
      </c>
      <c r="AF411" s="188">
        <f t="shared" si="145"/>
        <v>0</v>
      </c>
      <c r="AG411" s="188">
        <f t="shared" si="146"/>
        <v>0</v>
      </c>
      <c r="AH411" s="188">
        <f t="shared" si="147"/>
        <v>0</v>
      </c>
      <c r="AI411" s="188">
        <f t="shared" si="148"/>
        <v>0</v>
      </c>
      <c r="AJ411" s="188" t="str">
        <f t="shared" si="149"/>
        <v>0</v>
      </c>
      <c r="AK411" s="265"/>
      <c r="AL411" s="254" t="str">
        <f t="shared" si="150"/>
        <v>---</v>
      </c>
      <c r="AM411" s="254" t="str">
        <f t="shared" si="151"/>
        <v>---</v>
      </c>
      <c r="AN411" s="265"/>
      <c r="AO411" s="188" t="str">
        <f>IFERROR(INDEX('تعرفه ها'!A:Z,MATCH(P411&amp;"-"&amp;AO$1,'تعرفه ها'!C:C,0),MATCH(F411,'تعرفه ها'!$2:$2,0),1),"---")</f>
        <v>---</v>
      </c>
      <c r="AP411" s="188" t="str">
        <f>IFERROR(INDEX('تعرفه ها'!A:Z,MATCH(P411&amp;"-"&amp;AP$1,'تعرفه ها'!C:C,0),MATCH(F411,'تعرفه ها'!$2:$2,0),1),"---")</f>
        <v>---</v>
      </c>
      <c r="AQ411" s="188" t="str">
        <f>IFERROR(INDEX('تعرفه ها'!A:Z,MATCH(P411&amp;"-"&amp;AQ$1,'تعرفه ها'!C:C,0),MATCH(F411,'تعرفه ها'!$2:$2,0),1),"---")</f>
        <v>---</v>
      </c>
      <c r="AR411" s="188" t="str">
        <f>IFERROR(INDEX('تعرفه ها'!A:Z,MATCH(P411&amp;"-"&amp;AR$1,'تعرفه ها'!C:C,0),MATCH(F411,'تعرفه ها'!$2:$2,0),1),"---")</f>
        <v>---</v>
      </c>
      <c r="AS411" s="265"/>
      <c r="AT411" s="415" t="str">
        <f t="shared" si="152"/>
        <v>---</v>
      </c>
      <c r="AU411" s="415" t="str">
        <f t="shared" si="153"/>
        <v>---</v>
      </c>
      <c r="AV411" s="415" t="str">
        <f t="shared" si="154"/>
        <v>---</v>
      </c>
      <c r="AW411" s="415" t="str">
        <f t="shared" si="155"/>
        <v>---</v>
      </c>
      <c r="AX411" s="415" t="str">
        <f t="shared" si="156"/>
        <v>---</v>
      </c>
      <c r="AY411" s="415" t="str">
        <f>IFERROR(AH411*INDEX('تعرفه ها'!A:Z,MATCH("عوارض برق به ازاء هر کیلووات",'تعرفه ها'!$C:$C,0),MATCH(F411,'تعرفه ها'!$2:$2,0)),"---")</f>
        <v>---</v>
      </c>
      <c r="AZ411" s="415" t="str">
        <f t="shared" si="157"/>
        <v>---</v>
      </c>
      <c r="BA411" s="415" t="str">
        <f>IFERROR(ROUND(((AX411+AY411+AZ411)*INDEX('تعرفه ها'!A:Z,MATCH("هزینه نگهداری و تعمیرات شبکه برق",'تعرفه ها'!$C:$C,0),MATCH(F411,'تعرفه ها'!$2:$2,0))/100),0),"---")</f>
        <v>---</v>
      </c>
      <c r="BB411" s="415">
        <f>IFERROR(IF(P411="دیماندی",ROUND(AJ411*INDEX('تعرفه ها'!A:Z,MATCH(BB$1,'تعرفه ها'!$C:$C,0),MATCH(F411,'تعرفه ها'!$2:$2,0))*J411/30,0),0),"---")</f>
        <v>0</v>
      </c>
      <c r="BC411" s="415"/>
      <c r="BD411" s="54" t="str">
        <f>IFERROR(IF(INDEX('اطلاعات دوره'!A:Z,MATCH(G411,'اطلاعات دوره'!C:C,0),MATCH("برق",'اطلاعات دوره'!$1:$1,0))="دارد",ROUND(AX411*INDEX('تعرفه ها'!A:Z,MATCH("پیک فصلی برق",'تعرفه ها'!$C:$C,0),MATCH(F411,'تعرفه ها'!$2:$2,0))/100,0),0),"---")</f>
        <v>---</v>
      </c>
      <c r="BE411" s="415" t="str">
        <f>IFERROR(ROUND(((AX411+AY411+AZ411+BA411+BB411+BC411+BD411)*INDEX('تعرفه ها'!A:Z,MATCH("مالیات برق",'تعرفه ها'!$C:$C,0),MATCH(F411,'تعرفه ها'!$2:$2,0))/100),0),"---")</f>
        <v>---</v>
      </c>
      <c r="BF411" s="415" t="str">
        <f t="shared" si="158"/>
        <v>---</v>
      </c>
      <c r="BG411" s="415" t="str">
        <f t="shared" si="162"/>
        <v>---</v>
      </c>
      <c r="BH411" s="415" t="str">
        <f t="shared" si="159"/>
        <v>---</v>
      </c>
      <c r="BI411" s="54" t="str">
        <f t="shared" si="160"/>
        <v>---</v>
      </c>
      <c r="BJ411" s="55" t="str">
        <f t="shared" si="161"/>
        <v>---</v>
      </c>
      <c r="BK411" s="262"/>
      <c r="BL411" s="183" t="str">
        <f>IFERROR(IF(INDEX(پرداخت!A:AZ,MATCH(A411&amp;" - "&amp;"برق",پرداخت!$B:$B,0),MATCH(G411,پرداخت!$1:$1,0))="نشده","نشده","شده"),"---")</f>
        <v>---</v>
      </c>
      <c r="BN411" s="257"/>
      <c r="BO411" s="257"/>
      <c r="BP411" s="257"/>
      <c r="BQ411" s="257"/>
      <c r="BR411" s="257"/>
      <c r="BS411" s="257"/>
      <c r="BT411" s="257"/>
      <c r="BU411" s="257"/>
      <c r="BV411" s="257"/>
      <c r="BW411" s="257"/>
      <c r="BX411" s="257"/>
      <c r="BY411" s="257"/>
      <c r="BZ411" s="257"/>
      <c r="CA411" s="257"/>
      <c r="CB411" s="257"/>
      <c r="CC411" s="257"/>
      <c r="CD411" s="257"/>
      <c r="CE411" s="257"/>
      <c r="CF411" s="257"/>
      <c r="CG411" s="257"/>
      <c r="CH411"/>
      <c r="CI411"/>
      <c r="CJ411"/>
      <c r="CK411"/>
    </row>
    <row r="412" spans="1:89" ht="33.75" hidden="1">
      <c r="A412" s="170"/>
      <c r="B412" s="47">
        <f>IFERROR(INDEX('اطلاعات انشعابات شرکتها'!A:BB,MATCH(A412,'اطلاعات انشعابات شرکتها'!A:A,0),MATCH(B$1,'اطلاعات انشعابات شرکتها'!$1:$1,0)),0)</f>
        <v>0</v>
      </c>
      <c r="C412" s="48">
        <f>IFERROR(INDEX('اطلاعات انشعابات شرکتها'!A:BB,MATCH(A412,'اطلاعات انشعابات شرکتها'!A:A,0),MATCH(C$1,'اطلاعات انشعابات شرکتها'!$1:$1,0)),0)</f>
        <v>0</v>
      </c>
      <c r="D412" s="45"/>
      <c r="E412" s="171"/>
      <c r="F412" s="170"/>
      <c r="G412" s="188" t="str">
        <f t="shared" si="140"/>
        <v>/</v>
      </c>
      <c r="H412" s="188">
        <f>IFERROR(INDEX('اطلاعات دوره'!A:Z,MATCH(G412,'اطلاعات دوره'!C:C,0),MATCH(H$1,'اطلاعات دوره'!$1:$1,0)),0)</f>
        <v>0</v>
      </c>
      <c r="I412" s="188">
        <f>IFERROR(INDEX('اطلاعات دوره'!A:Z,MATCH(G412,'اطلاعات دوره'!C:C,0),MATCH(I$1,'اطلاعات دوره'!$1:$1,0)),0)</f>
        <v>0</v>
      </c>
      <c r="J412" s="188">
        <f>IFERROR(INDEX('اطلاعات دوره'!A:Z,MATCH(G412,'اطلاعات دوره'!C:C,0),MATCH(J$1,'اطلاعات دوره'!$1:$1,0)),0)</f>
        <v>0</v>
      </c>
      <c r="K412" s="265"/>
      <c r="L412" s="188" t="str">
        <f>IFERROR(INDEX('اطلاعات دوره'!A:Z,MATCH(G412,'اطلاعات دوره'!C:C,0)-1,MATCH("عنوان",'اطلاعات دوره'!$1:$1,0)),"---")</f>
        <v>---</v>
      </c>
      <c r="M412" s="188" t="str">
        <f t="shared" si="141"/>
        <v>----</v>
      </c>
      <c r="N412" s="188" t="str">
        <f t="shared" si="142"/>
        <v>-/</v>
      </c>
      <c r="O412" s="265"/>
      <c r="P412" s="188">
        <f>IFERROR(INDEX('اطلاعات انشعابات شرکتها'!A:BB,MATCH(A412,'اطلاعات انشعابات شرکتها'!A:A,0),MATCH(P$1,'اطلاعات انشعابات شرکتها'!$1:$1,0)),0)</f>
        <v>0</v>
      </c>
      <c r="Q412" s="188">
        <f>IFERROR(INDEX('اطلاعات انشعابات شرکتها'!A:BB,MATCH(A412,'اطلاعات انشعابات شرکتها'!A:A,0),MATCH(Q$1,'اطلاعات انشعابات شرکتها'!$1:$1,0)),0)</f>
        <v>0</v>
      </c>
      <c r="R412" s="188">
        <f>IFERROR(INDEX('اطلاعات انشعابات شرکتها'!A:BB,MATCH(A412,'اطلاعات انشعابات شرکتها'!A:A,0),MATCH(R$1,'اطلاعات انشعابات شرکتها'!$1:$1,0)),0)</f>
        <v>0</v>
      </c>
      <c r="S412" s="265"/>
      <c r="T412" s="188">
        <f>IFERROR(INDEX('قرائت کنتور'!A:AZ,MATCH(A412&amp;"-"&amp;T$1,'قرائت کنتور'!B:B,0),MATCH(G412,'قرائت کنتور'!$1:$1,0)),0)</f>
        <v>0</v>
      </c>
      <c r="U412" s="188">
        <f>IFERROR(INDEX('قرائت کنتور'!A:AZ,MATCH(A412&amp;"-"&amp;U$1,'قرائت کنتور'!B:B,0),MATCH(L412,'قرائت کنتور'!$1:$1,0)),0)</f>
        <v>0</v>
      </c>
      <c r="V412" s="188">
        <f>IFERROR(INDEX('قرائت کنتور'!A:AZ,MATCH(A412&amp;"-"&amp;U$1,'قرائت کنتور'!B:B,0),MATCH(G412,'قرائت کنتور'!$1:$1,0)),0)</f>
        <v>0</v>
      </c>
      <c r="W412" s="188">
        <f>IFERROR(INDEX('قرائت کنتور'!A:AZ,MATCH(A412&amp;"-"&amp;W$1,'قرائت کنتور'!B:B,0),MATCH(L412,'قرائت کنتور'!$1:$1,0)),0)</f>
        <v>0</v>
      </c>
      <c r="X412" s="188">
        <f>IFERROR(INDEX('قرائت کنتور'!A:AZ,MATCH(A412&amp;"-"&amp;W$1,'قرائت کنتور'!B:B,0),MATCH(G412,'قرائت کنتور'!$1:$1,0)),0)</f>
        <v>0</v>
      </c>
      <c r="Y412" s="188">
        <f>IFERROR(INDEX('قرائت کنتور'!A:AZ,MATCH(A412&amp;"-"&amp;Y$1,'قرائت کنتور'!B:B,0),MATCH(L412,'قرائت کنتور'!$1:$1,0)),0)</f>
        <v>0</v>
      </c>
      <c r="Z412" s="188">
        <f>IFERROR(INDEX('قرائت کنتور'!A:AZ,MATCH(A412&amp;"-"&amp;Y$1,'قرائت کنتور'!B:B,0),MATCH(G412,'قرائت کنتور'!$1:$1,0)),0)</f>
        <v>0</v>
      </c>
      <c r="AA412" s="188">
        <f>IFERROR(INDEX('قرائت کنتور'!A:AZ,MATCH(A412&amp;"-"&amp;AA$1,'قرائت کنتور'!B:B,0),MATCH(L412,'قرائت کنتور'!$1:$1,0)),0)</f>
        <v>0</v>
      </c>
      <c r="AB412" s="188">
        <f>IFERROR(INDEX('قرائت کنتور'!A:AZ,MATCH(A412&amp;"-"&amp;AA$1,'قرائت کنتور'!B:B,0),MATCH(G412,'قرائت کنتور'!$1:$1,0)),0)</f>
        <v>0</v>
      </c>
      <c r="AC412" s="265"/>
      <c r="AD412" s="188">
        <f t="shared" si="143"/>
        <v>0</v>
      </c>
      <c r="AE412" s="188">
        <f t="shared" si="144"/>
        <v>0</v>
      </c>
      <c r="AF412" s="188">
        <f t="shared" si="145"/>
        <v>0</v>
      </c>
      <c r="AG412" s="188">
        <f t="shared" si="146"/>
        <v>0</v>
      </c>
      <c r="AH412" s="188">
        <f t="shared" si="147"/>
        <v>0</v>
      </c>
      <c r="AI412" s="188">
        <f t="shared" si="148"/>
        <v>0</v>
      </c>
      <c r="AJ412" s="188" t="str">
        <f t="shared" si="149"/>
        <v>0</v>
      </c>
      <c r="AK412" s="265"/>
      <c r="AL412" s="254" t="str">
        <f t="shared" si="150"/>
        <v>---</v>
      </c>
      <c r="AM412" s="254" t="str">
        <f t="shared" si="151"/>
        <v>---</v>
      </c>
      <c r="AN412" s="265"/>
      <c r="AO412" s="188" t="str">
        <f>IFERROR(INDEX('تعرفه ها'!A:Z,MATCH(P412&amp;"-"&amp;AO$1,'تعرفه ها'!C:C,0),MATCH(F412,'تعرفه ها'!$2:$2,0),1),"---")</f>
        <v>---</v>
      </c>
      <c r="AP412" s="188" t="str">
        <f>IFERROR(INDEX('تعرفه ها'!A:Z,MATCH(P412&amp;"-"&amp;AP$1,'تعرفه ها'!C:C,0),MATCH(F412,'تعرفه ها'!$2:$2,0),1),"---")</f>
        <v>---</v>
      </c>
      <c r="AQ412" s="188" t="str">
        <f>IFERROR(INDEX('تعرفه ها'!A:Z,MATCH(P412&amp;"-"&amp;AQ$1,'تعرفه ها'!C:C,0),MATCH(F412,'تعرفه ها'!$2:$2,0),1),"---")</f>
        <v>---</v>
      </c>
      <c r="AR412" s="188" t="str">
        <f>IFERROR(INDEX('تعرفه ها'!A:Z,MATCH(P412&amp;"-"&amp;AR$1,'تعرفه ها'!C:C,0),MATCH(F412,'تعرفه ها'!$2:$2,0),1),"---")</f>
        <v>---</v>
      </c>
      <c r="AS412" s="265"/>
      <c r="AT412" s="415" t="str">
        <f t="shared" si="152"/>
        <v>---</v>
      </c>
      <c r="AU412" s="415" t="str">
        <f t="shared" si="153"/>
        <v>---</v>
      </c>
      <c r="AV412" s="415" t="str">
        <f t="shared" si="154"/>
        <v>---</v>
      </c>
      <c r="AW412" s="415" t="str">
        <f t="shared" si="155"/>
        <v>---</v>
      </c>
      <c r="AX412" s="415" t="str">
        <f t="shared" si="156"/>
        <v>---</v>
      </c>
      <c r="AY412" s="415" t="str">
        <f>IFERROR(AH412*INDEX('تعرفه ها'!A:Z,MATCH("عوارض برق به ازاء هر کیلووات",'تعرفه ها'!$C:$C,0),MATCH(F412,'تعرفه ها'!$2:$2,0)),"---")</f>
        <v>---</v>
      </c>
      <c r="AZ412" s="415" t="str">
        <f t="shared" si="157"/>
        <v>---</v>
      </c>
      <c r="BA412" s="415" t="str">
        <f>IFERROR(ROUND(((AX412+AY412+AZ412)*INDEX('تعرفه ها'!A:Z,MATCH("هزینه نگهداری و تعمیرات شبکه برق",'تعرفه ها'!$C:$C,0),MATCH(F412,'تعرفه ها'!$2:$2,0))/100),0),"---")</f>
        <v>---</v>
      </c>
      <c r="BB412" s="415">
        <f>IFERROR(IF(P412="دیماندی",ROUND(AJ412*INDEX('تعرفه ها'!A:Z,MATCH(BB$1,'تعرفه ها'!$C:$C,0),MATCH(F412,'تعرفه ها'!$2:$2,0))*J412/30,0),0),"---")</f>
        <v>0</v>
      </c>
      <c r="BC412" s="415"/>
      <c r="BD412" s="54" t="str">
        <f>IFERROR(IF(INDEX('اطلاعات دوره'!A:Z,MATCH(G412,'اطلاعات دوره'!C:C,0),MATCH("برق",'اطلاعات دوره'!$1:$1,0))="دارد",ROUND(AX412*INDEX('تعرفه ها'!A:Z,MATCH("پیک فصلی برق",'تعرفه ها'!$C:$C,0),MATCH(F412,'تعرفه ها'!$2:$2,0))/100,0),0),"---")</f>
        <v>---</v>
      </c>
      <c r="BE412" s="415" t="str">
        <f>IFERROR(ROUND(((AX412+AY412+AZ412+BA412+BB412+BC412+BD412)*INDEX('تعرفه ها'!A:Z,MATCH("مالیات برق",'تعرفه ها'!$C:$C,0),MATCH(F412,'تعرفه ها'!$2:$2,0))/100),0),"---")</f>
        <v>---</v>
      </c>
      <c r="BF412" s="415" t="str">
        <f t="shared" si="158"/>
        <v>---</v>
      </c>
      <c r="BG412" s="415" t="str">
        <f t="shared" si="162"/>
        <v>---</v>
      </c>
      <c r="BH412" s="415" t="str">
        <f t="shared" si="159"/>
        <v>---</v>
      </c>
      <c r="BI412" s="54" t="str">
        <f t="shared" si="160"/>
        <v>---</v>
      </c>
      <c r="BJ412" s="55" t="str">
        <f t="shared" si="161"/>
        <v>---</v>
      </c>
      <c r="BK412" s="262"/>
      <c r="BL412" s="183" t="str">
        <f>IFERROR(IF(INDEX(پرداخت!A:AZ,MATCH(A412&amp;" - "&amp;"برق",پرداخت!$B:$B,0),MATCH(G412,پرداخت!$1:$1,0))="نشده","نشده","شده"),"---")</f>
        <v>---</v>
      </c>
      <c r="BN412" s="257"/>
      <c r="BO412" s="257"/>
      <c r="BP412" s="257"/>
      <c r="BQ412" s="257"/>
      <c r="BR412" s="257"/>
      <c r="BS412" s="257"/>
      <c r="BT412" s="257"/>
      <c r="BU412" s="257"/>
      <c r="BV412" s="257"/>
      <c r="BW412" s="257"/>
      <c r="BX412" s="257"/>
      <c r="BY412" s="257"/>
      <c r="BZ412" s="257"/>
      <c r="CA412" s="257"/>
      <c r="CB412" s="257"/>
      <c r="CC412" s="257"/>
      <c r="CD412" s="257"/>
      <c r="CE412" s="257"/>
      <c r="CF412" s="257"/>
      <c r="CG412" s="257"/>
      <c r="CH412"/>
      <c r="CI412"/>
      <c r="CJ412"/>
      <c r="CK412"/>
    </row>
    <row r="413" spans="1:89" ht="33.75" hidden="1">
      <c r="A413" s="170"/>
      <c r="B413" s="47">
        <f>IFERROR(INDEX('اطلاعات انشعابات شرکتها'!A:BB,MATCH(A413,'اطلاعات انشعابات شرکتها'!A:A,0),MATCH(B$1,'اطلاعات انشعابات شرکتها'!$1:$1,0)),0)</f>
        <v>0</v>
      </c>
      <c r="C413" s="48">
        <f>IFERROR(INDEX('اطلاعات انشعابات شرکتها'!A:BB,MATCH(A413,'اطلاعات انشعابات شرکتها'!A:A,0),MATCH(C$1,'اطلاعات انشعابات شرکتها'!$1:$1,0)),0)</f>
        <v>0</v>
      </c>
      <c r="D413" s="45"/>
      <c r="E413" s="171"/>
      <c r="F413" s="170"/>
      <c r="G413" s="188" t="str">
        <f t="shared" si="140"/>
        <v>/</v>
      </c>
      <c r="H413" s="188">
        <f>IFERROR(INDEX('اطلاعات دوره'!A:Z,MATCH(G413,'اطلاعات دوره'!C:C,0),MATCH(H$1,'اطلاعات دوره'!$1:$1,0)),0)</f>
        <v>0</v>
      </c>
      <c r="I413" s="188">
        <f>IFERROR(INDEX('اطلاعات دوره'!A:Z,MATCH(G413,'اطلاعات دوره'!C:C,0),MATCH(I$1,'اطلاعات دوره'!$1:$1,0)),0)</f>
        <v>0</v>
      </c>
      <c r="J413" s="188">
        <f>IFERROR(INDEX('اطلاعات دوره'!A:Z,MATCH(G413,'اطلاعات دوره'!C:C,0),MATCH(J$1,'اطلاعات دوره'!$1:$1,0)),0)</f>
        <v>0</v>
      </c>
      <c r="K413" s="265"/>
      <c r="L413" s="188" t="str">
        <f>IFERROR(INDEX('اطلاعات دوره'!A:Z,MATCH(G413,'اطلاعات دوره'!C:C,0)-1,MATCH("عنوان",'اطلاعات دوره'!$1:$1,0)),"---")</f>
        <v>---</v>
      </c>
      <c r="M413" s="188" t="str">
        <f t="shared" si="141"/>
        <v>----</v>
      </c>
      <c r="N413" s="188" t="str">
        <f t="shared" si="142"/>
        <v>-/</v>
      </c>
      <c r="O413" s="265"/>
      <c r="P413" s="188">
        <f>IFERROR(INDEX('اطلاعات انشعابات شرکتها'!A:BB,MATCH(A413,'اطلاعات انشعابات شرکتها'!A:A,0),MATCH(P$1,'اطلاعات انشعابات شرکتها'!$1:$1,0)),0)</f>
        <v>0</v>
      </c>
      <c r="Q413" s="188">
        <f>IFERROR(INDEX('اطلاعات انشعابات شرکتها'!A:BB,MATCH(A413,'اطلاعات انشعابات شرکتها'!A:A,0),MATCH(Q$1,'اطلاعات انشعابات شرکتها'!$1:$1,0)),0)</f>
        <v>0</v>
      </c>
      <c r="R413" s="188">
        <f>IFERROR(INDEX('اطلاعات انشعابات شرکتها'!A:BB,MATCH(A413,'اطلاعات انشعابات شرکتها'!A:A,0),MATCH(R$1,'اطلاعات انشعابات شرکتها'!$1:$1,0)),0)</f>
        <v>0</v>
      </c>
      <c r="S413" s="265"/>
      <c r="T413" s="188">
        <f>IFERROR(INDEX('قرائت کنتور'!A:AZ,MATCH(A413&amp;"-"&amp;T$1,'قرائت کنتور'!B:B,0),MATCH(G413,'قرائت کنتور'!$1:$1,0)),0)</f>
        <v>0</v>
      </c>
      <c r="U413" s="188">
        <f>IFERROR(INDEX('قرائت کنتور'!A:AZ,MATCH(A413&amp;"-"&amp;U$1,'قرائت کنتور'!B:B,0),MATCH(L413,'قرائت کنتور'!$1:$1,0)),0)</f>
        <v>0</v>
      </c>
      <c r="V413" s="188">
        <f>IFERROR(INDEX('قرائت کنتور'!A:AZ,MATCH(A413&amp;"-"&amp;U$1,'قرائت کنتور'!B:B,0),MATCH(G413,'قرائت کنتور'!$1:$1,0)),0)</f>
        <v>0</v>
      </c>
      <c r="W413" s="188">
        <f>IFERROR(INDEX('قرائت کنتور'!A:AZ,MATCH(A413&amp;"-"&amp;W$1,'قرائت کنتور'!B:B,0),MATCH(L413,'قرائت کنتور'!$1:$1,0)),0)</f>
        <v>0</v>
      </c>
      <c r="X413" s="188">
        <f>IFERROR(INDEX('قرائت کنتور'!A:AZ,MATCH(A413&amp;"-"&amp;W$1,'قرائت کنتور'!B:B,0),MATCH(G413,'قرائت کنتور'!$1:$1,0)),0)</f>
        <v>0</v>
      </c>
      <c r="Y413" s="188">
        <f>IFERROR(INDEX('قرائت کنتور'!A:AZ,MATCH(A413&amp;"-"&amp;Y$1,'قرائت کنتور'!B:B,0),MATCH(L413,'قرائت کنتور'!$1:$1,0)),0)</f>
        <v>0</v>
      </c>
      <c r="Z413" s="188">
        <f>IFERROR(INDEX('قرائت کنتور'!A:AZ,MATCH(A413&amp;"-"&amp;Y$1,'قرائت کنتور'!B:B,0),MATCH(G413,'قرائت کنتور'!$1:$1,0)),0)</f>
        <v>0</v>
      </c>
      <c r="AA413" s="188">
        <f>IFERROR(INDEX('قرائت کنتور'!A:AZ,MATCH(A413&amp;"-"&amp;AA$1,'قرائت کنتور'!B:B,0),MATCH(L413,'قرائت کنتور'!$1:$1,0)),0)</f>
        <v>0</v>
      </c>
      <c r="AB413" s="188">
        <f>IFERROR(INDEX('قرائت کنتور'!A:AZ,MATCH(A413&amp;"-"&amp;AA$1,'قرائت کنتور'!B:B,0),MATCH(G413,'قرائت کنتور'!$1:$1,0)),0)</f>
        <v>0</v>
      </c>
      <c r="AC413" s="265"/>
      <c r="AD413" s="188">
        <f t="shared" si="143"/>
        <v>0</v>
      </c>
      <c r="AE413" s="188">
        <f t="shared" si="144"/>
        <v>0</v>
      </c>
      <c r="AF413" s="188">
        <f t="shared" si="145"/>
        <v>0</v>
      </c>
      <c r="AG413" s="188">
        <f t="shared" si="146"/>
        <v>0</v>
      </c>
      <c r="AH413" s="188">
        <f t="shared" si="147"/>
        <v>0</v>
      </c>
      <c r="AI413" s="188">
        <f t="shared" si="148"/>
        <v>0</v>
      </c>
      <c r="AJ413" s="188" t="str">
        <f t="shared" si="149"/>
        <v>0</v>
      </c>
      <c r="AK413" s="265"/>
      <c r="AL413" s="254" t="str">
        <f t="shared" si="150"/>
        <v>---</v>
      </c>
      <c r="AM413" s="254" t="str">
        <f t="shared" si="151"/>
        <v>---</v>
      </c>
      <c r="AN413" s="265"/>
      <c r="AO413" s="188" t="str">
        <f>IFERROR(INDEX('تعرفه ها'!A:Z,MATCH(P413&amp;"-"&amp;AO$1,'تعرفه ها'!C:C,0),MATCH(F413,'تعرفه ها'!$2:$2,0),1),"---")</f>
        <v>---</v>
      </c>
      <c r="AP413" s="188" t="str">
        <f>IFERROR(INDEX('تعرفه ها'!A:Z,MATCH(P413&amp;"-"&amp;AP$1,'تعرفه ها'!C:C,0),MATCH(F413,'تعرفه ها'!$2:$2,0),1),"---")</f>
        <v>---</v>
      </c>
      <c r="AQ413" s="188" t="str">
        <f>IFERROR(INDEX('تعرفه ها'!A:Z,MATCH(P413&amp;"-"&amp;AQ$1,'تعرفه ها'!C:C,0),MATCH(F413,'تعرفه ها'!$2:$2,0),1),"---")</f>
        <v>---</v>
      </c>
      <c r="AR413" s="188" t="str">
        <f>IFERROR(INDEX('تعرفه ها'!A:Z,MATCH(P413&amp;"-"&amp;AR$1,'تعرفه ها'!C:C,0),MATCH(F413,'تعرفه ها'!$2:$2,0),1),"---")</f>
        <v>---</v>
      </c>
      <c r="AS413" s="265"/>
      <c r="AT413" s="415" t="str">
        <f t="shared" si="152"/>
        <v>---</v>
      </c>
      <c r="AU413" s="415" t="str">
        <f t="shared" si="153"/>
        <v>---</v>
      </c>
      <c r="AV413" s="415" t="str">
        <f t="shared" si="154"/>
        <v>---</v>
      </c>
      <c r="AW413" s="415" t="str">
        <f t="shared" si="155"/>
        <v>---</v>
      </c>
      <c r="AX413" s="415" t="str">
        <f t="shared" si="156"/>
        <v>---</v>
      </c>
      <c r="AY413" s="415" t="str">
        <f>IFERROR(AH413*INDEX('تعرفه ها'!A:Z,MATCH("عوارض برق به ازاء هر کیلووات",'تعرفه ها'!$C:$C,0),MATCH(F413,'تعرفه ها'!$2:$2,0)),"---")</f>
        <v>---</v>
      </c>
      <c r="AZ413" s="415" t="str">
        <f t="shared" si="157"/>
        <v>---</v>
      </c>
      <c r="BA413" s="415" t="str">
        <f>IFERROR(ROUND(((AX413+AY413+AZ413)*INDEX('تعرفه ها'!A:Z,MATCH("هزینه نگهداری و تعمیرات شبکه برق",'تعرفه ها'!$C:$C,0),MATCH(F413,'تعرفه ها'!$2:$2,0))/100),0),"---")</f>
        <v>---</v>
      </c>
      <c r="BB413" s="415">
        <f>IFERROR(IF(P413="دیماندی",ROUND(AJ413*INDEX('تعرفه ها'!A:Z,MATCH(BB$1,'تعرفه ها'!$C:$C,0),MATCH(F413,'تعرفه ها'!$2:$2,0))*J413/30,0),0),"---")</f>
        <v>0</v>
      </c>
      <c r="BC413" s="415"/>
      <c r="BD413" s="54" t="str">
        <f>IFERROR(IF(INDEX('اطلاعات دوره'!A:Z,MATCH(G413,'اطلاعات دوره'!C:C,0),MATCH("برق",'اطلاعات دوره'!$1:$1,0))="دارد",ROUND(AX413*INDEX('تعرفه ها'!A:Z,MATCH("پیک فصلی برق",'تعرفه ها'!$C:$C,0),MATCH(F413,'تعرفه ها'!$2:$2,0))/100,0),0),"---")</f>
        <v>---</v>
      </c>
      <c r="BE413" s="415" t="str">
        <f>IFERROR(ROUND(((AX413+AY413+AZ413+BA413+BB413+BC413+BD413)*INDEX('تعرفه ها'!A:Z,MATCH("مالیات برق",'تعرفه ها'!$C:$C,0),MATCH(F413,'تعرفه ها'!$2:$2,0))/100),0),"---")</f>
        <v>---</v>
      </c>
      <c r="BF413" s="415" t="str">
        <f t="shared" si="158"/>
        <v>---</v>
      </c>
      <c r="BG413" s="415" t="str">
        <f t="shared" si="162"/>
        <v>---</v>
      </c>
      <c r="BH413" s="415" t="str">
        <f t="shared" si="159"/>
        <v>---</v>
      </c>
      <c r="BI413" s="54" t="str">
        <f t="shared" si="160"/>
        <v>---</v>
      </c>
      <c r="BJ413" s="55" t="str">
        <f t="shared" si="161"/>
        <v>---</v>
      </c>
      <c r="BK413" s="262"/>
      <c r="BL413" s="183" t="str">
        <f>IFERROR(IF(INDEX(پرداخت!A:AZ,MATCH(A413&amp;" - "&amp;"برق",پرداخت!$B:$B,0),MATCH(G413,پرداخت!$1:$1,0))="نشده","نشده","شده"),"---")</f>
        <v>---</v>
      </c>
      <c r="BN413" s="257"/>
      <c r="BO413" s="257"/>
      <c r="BP413" s="257"/>
      <c r="BQ413" s="257"/>
      <c r="BR413" s="257"/>
      <c r="BS413" s="257"/>
      <c r="BT413" s="257"/>
      <c r="BU413" s="257"/>
      <c r="BV413" s="257"/>
      <c r="BW413" s="257"/>
      <c r="BX413" s="257"/>
      <c r="BY413" s="257"/>
      <c r="BZ413" s="257"/>
      <c r="CA413" s="257"/>
      <c r="CB413" s="257"/>
      <c r="CC413" s="257"/>
      <c r="CD413" s="257"/>
      <c r="CE413" s="257"/>
      <c r="CF413" s="257"/>
      <c r="CG413" s="257"/>
      <c r="CH413"/>
      <c r="CI413"/>
      <c r="CJ413"/>
      <c r="CK413"/>
    </row>
    <row r="414" spans="1:89" ht="33.75" hidden="1">
      <c r="A414" s="170"/>
      <c r="B414" s="47">
        <f>IFERROR(INDEX('اطلاعات انشعابات شرکتها'!A:BB,MATCH(A414,'اطلاعات انشعابات شرکتها'!A:A,0),MATCH(B$1,'اطلاعات انشعابات شرکتها'!$1:$1,0)),0)</f>
        <v>0</v>
      </c>
      <c r="C414" s="48">
        <f>IFERROR(INDEX('اطلاعات انشعابات شرکتها'!A:BB,MATCH(A414,'اطلاعات انشعابات شرکتها'!A:A,0),MATCH(C$1,'اطلاعات انشعابات شرکتها'!$1:$1,0)),0)</f>
        <v>0</v>
      </c>
      <c r="D414" s="45"/>
      <c r="E414" s="171"/>
      <c r="F414" s="170"/>
      <c r="G414" s="188" t="str">
        <f t="shared" si="140"/>
        <v>/</v>
      </c>
      <c r="H414" s="188">
        <f>IFERROR(INDEX('اطلاعات دوره'!A:Z,MATCH(G414,'اطلاعات دوره'!C:C,0),MATCH(H$1,'اطلاعات دوره'!$1:$1,0)),0)</f>
        <v>0</v>
      </c>
      <c r="I414" s="188">
        <f>IFERROR(INDEX('اطلاعات دوره'!A:Z,MATCH(G414,'اطلاعات دوره'!C:C,0),MATCH(I$1,'اطلاعات دوره'!$1:$1,0)),0)</f>
        <v>0</v>
      </c>
      <c r="J414" s="188">
        <f>IFERROR(INDEX('اطلاعات دوره'!A:Z,MATCH(G414,'اطلاعات دوره'!C:C,0),MATCH(J$1,'اطلاعات دوره'!$1:$1,0)),0)</f>
        <v>0</v>
      </c>
      <c r="K414" s="265"/>
      <c r="L414" s="188" t="str">
        <f>IFERROR(INDEX('اطلاعات دوره'!A:Z,MATCH(G414,'اطلاعات دوره'!C:C,0)-1,MATCH("عنوان",'اطلاعات دوره'!$1:$1,0)),"---")</f>
        <v>---</v>
      </c>
      <c r="M414" s="188" t="str">
        <f t="shared" si="141"/>
        <v>----</v>
      </c>
      <c r="N414" s="188" t="str">
        <f t="shared" si="142"/>
        <v>-/</v>
      </c>
      <c r="O414" s="265"/>
      <c r="P414" s="188">
        <f>IFERROR(INDEX('اطلاعات انشعابات شرکتها'!A:BB,MATCH(A414,'اطلاعات انشعابات شرکتها'!A:A,0),MATCH(P$1,'اطلاعات انشعابات شرکتها'!$1:$1,0)),0)</f>
        <v>0</v>
      </c>
      <c r="Q414" s="188">
        <f>IFERROR(INDEX('اطلاعات انشعابات شرکتها'!A:BB,MATCH(A414,'اطلاعات انشعابات شرکتها'!A:A,0),MATCH(Q$1,'اطلاعات انشعابات شرکتها'!$1:$1,0)),0)</f>
        <v>0</v>
      </c>
      <c r="R414" s="188">
        <f>IFERROR(INDEX('اطلاعات انشعابات شرکتها'!A:BB,MATCH(A414,'اطلاعات انشعابات شرکتها'!A:A,0),MATCH(R$1,'اطلاعات انشعابات شرکتها'!$1:$1,0)),0)</f>
        <v>0</v>
      </c>
      <c r="S414" s="265"/>
      <c r="T414" s="188">
        <f>IFERROR(INDEX('قرائت کنتور'!A:AZ,MATCH(A414&amp;"-"&amp;T$1,'قرائت کنتور'!B:B,0),MATCH(G414,'قرائت کنتور'!$1:$1,0)),0)</f>
        <v>0</v>
      </c>
      <c r="U414" s="188">
        <f>IFERROR(INDEX('قرائت کنتور'!A:AZ,MATCH(A414&amp;"-"&amp;U$1,'قرائت کنتور'!B:B,0),MATCH(L414,'قرائت کنتور'!$1:$1,0)),0)</f>
        <v>0</v>
      </c>
      <c r="V414" s="188">
        <f>IFERROR(INDEX('قرائت کنتور'!A:AZ,MATCH(A414&amp;"-"&amp;U$1,'قرائت کنتور'!B:B,0),MATCH(G414,'قرائت کنتور'!$1:$1,0)),0)</f>
        <v>0</v>
      </c>
      <c r="W414" s="188">
        <f>IFERROR(INDEX('قرائت کنتور'!A:AZ,MATCH(A414&amp;"-"&amp;W$1,'قرائت کنتور'!B:B,0),MATCH(L414,'قرائت کنتور'!$1:$1,0)),0)</f>
        <v>0</v>
      </c>
      <c r="X414" s="188">
        <f>IFERROR(INDEX('قرائت کنتور'!A:AZ,MATCH(A414&amp;"-"&amp;W$1,'قرائت کنتور'!B:B,0),MATCH(G414,'قرائت کنتور'!$1:$1,0)),0)</f>
        <v>0</v>
      </c>
      <c r="Y414" s="188">
        <f>IFERROR(INDEX('قرائت کنتور'!A:AZ,MATCH(A414&amp;"-"&amp;Y$1,'قرائت کنتور'!B:B,0),MATCH(L414,'قرائت کنتور'!$1:$1,0)),0)</f>
        <v>0</v>
      </c>
      <c r="Z414" s="188">
        <f>IFERROR(INDEX('قرائت کنتور'!A:AZ,MATCH(A414&amp;"-"&amp;Y$1,'قرائت کنتور'!B:B,0),MATCH(G414,'قرائت کنتور'!$1:$1,0)),0)</f>
        <v>0</v>
      </c>
      <c r="AA414" s="188">
        <f>IFERROR(INDEX('قرائت کنتور'!A:AZ,MATCH(A414&amp;"-"&amp;AA$1,'قرائت کنتور'!B:B,0),MATCH(L414,'قرائت کنتور'!$1:$1,0)),0)</f>
        <v>0</v>
      </c>
      <c r="AB414" s="188">
        <f>IFERROR(INDEX('قرائت کنتور'!A:AZ,MATCH(A414&amp;"-"&amp;AA$1,'قرائت کنتور'!B:B,0),MATCH(G414,'قرائت کنتور'!$1:$1,0)),0)</f>
        <v>0</v>
      </c>
      <c r="AC414" s="265"/>
      <c r="AD414" s="188">
        <f t="shared" si="143"/>
        <v>0</v>
      </c>
      <c r="AE414" s="188">
        <f t="shared" si="144"/>
        <v>0</v>
      </c>
      <c r="AF414" s="188">
        <f t="shared" si="145"/>
        <v>0</v>
      </c>
      <c r="AG414" s="188">
        <f t="shared" si="146"/>
        <v>0</v>
      </c>
      <c r="AH414" s="188">
        <f t="shared" si="147"/>
        <v>0</v>
      </c>
      <c r="AI414" s="188">
        <f t="shared" si="148"/>
        <v>0</v>
      </c>
      <c r="AJ414" s="188" t="str">
        <f t="shared" si="149"/>
        <v>0</v>
      </c>
      <c r="AK414" s="265"/>
      <c r="AL414" s="254" t="str">
        <f t="shared" si="150"/>
        <v>---</v>
      </c>
      <c r="AM414" s="254" t="str">
        <f t="shared" si="151"/>
        <v>---</v>
      </c>
      <c r="AN414" s="265"/>
      <c r="AO414" s="188" t="str">
        <f>IFERROR(INDEX('تعرفه ها'!A:Z,MATCH(P414&amp;"-"&amp;AO$1,'تعرفه ها'!C:C,0),MATCH(F414,'تعرفه ها'!$2:$2,0),1),"---")</f>
        <v>---</v>
      </c>
      <c r="AP414" s="188" t="str">
        <f>IFERROR(INDEX('تعرفه ها'!A:Z,MATCH(P414&amp;"-"&amp;AP$1,'تعرفه ها'!C:C,0),MATCH(F414,'تعرفه ها'!$2:$2,0),1),"---")</f>
        <v>---</v>
      </c>
      <c r="AQ414" s="188" t="str">
        <f>IFERROR(INDEX('تعرفه ها'!A:Z,MATCH(P414&amp;"-"&amp;AQ$1,'تعرفه ها'!C:C,0),MATCH(F414,'تعرفه ها'!$2:$2,0),1),"---")</f>
        <v>---</v>
      </c>
      <c r="AR414" s="188" t="str">
        <f>IFERROR(INDEX('تعرفه ها'!A:Z,MATCH(P414&amp;"-"&amp;AR$1,'تعرفه ها'!C:C,0),MATCH(F414,'تعرفه ها'!$2:$2,0),1),"---")</f>
        <v>---</v>
      </c>
      <c r="AS414" s="265"/>
      <c r="AT414" s="415" t="str">
        <f t="shared" si="152"/>
        <v>---</v>
      </c>
      <c r="AU414" s="415" t="str">
        <f t="shared" si="153"/>
        <v>---</v>
      </c>
      <c r="AV414" s="415" t="str">
        <f t="shared" si="154"/>
        <v>---</v>
      </c>
      <c r="AW414" s="415" t="str">
        <f t="shared" si="155"/>
        <v>---</v>
      </c>
      <c r="AX414" s="415" t="str">
        <f t="shared" si="156"/>
        <v>---</v>
      </c>
      <c r="AY414" s="415" t="str">
        <f>IFERROR(AH414*INDEX('تعرفه ها'!A:Z,MATCH("عوارض برق به ازاء هر کیلووات",'تعرفه ها'!$C:$C,0),MATCH(F414,'تعرفه ها'!$2:$2,0)),"---")</f>
        <v>---</v>
      </c>
      <c r="AZ414" s="415" t="str">
        <f t="shared" si="157"/>
        <v>---</v>
      </c>
      <c r="BA414" s="415" t="str">
        <f>IFERROR(ROUND(((AX414+AY414+AZ414)*INDEX('تعرفه ها'!A:Z,MATCH("هزینه نگهداری و تعمیرات شبکه برق",'تعرفه ها'!$C:$C,0),MATCH(F414,'تعرفه ها'!$2:$2,0))/100),0),"---")</f>
        <v>---</v>
      </c>
      <c r="BB414" s="415">
        <f>IFERROR(IF(P414="دیماندی",ROUND(AJ414*INDEX('تعرفه ها'!A:Z,MATCH(BB$1,'تعرفه ها'!$C:$C,0),MATCH(F414,'تعرفه ها'!$2:$2,0))*J414/30,0),0),"---")</f>
        <v>0</v>
      </c>
      <c r="BC414" s="415"/>
      <c r="BD414" s="54" t="str">
        <f>IFERROR(IF(INDEX('اطلاعات دوره'!A:Z,MATCH(G414,'اطلاعات دوره'!C:C,0),MATCH("برق",'اطلاعات دوره'!$1:$1,0))="دارد",ROUND(AX414*INDEX('تعرفه ها'!A:Z,MATCH("پیک فصلی برق",'تعرفه ها'!$C:$C,0),MATCH(F414,'تعرفه ها'!$2:$2,0))/100,0),0),"---")</f>
        <v>---</v>
      </c>
      <c r="BE414" s="415" t="str">
        <f>IFERROR(ROUND(((AX414+AY414+AZ414+BA414+BB414+BC414+BD414)*INDEX('تعرفه ها'!A:Z,MATCH("مالیات برق",'تعرفه ها'!$C:$C,0),MATCH(F414,'تعرفه ها'!$2:$2,0))/100),0),"---")</f>
        <v>---</v>
      </c>
      <c r="BF414" s="415" t="str">
        <f t="shared" si="158"/>
        <v>---</v>
      </c>
      <c r="BG414" s="415" t="str">
        <f t="shared" si="162"/>
        <v>---</v>
      </c>
      <c r="BH414" s="415" t="str">
        <f t="shared" si="159"/>
        <v>---</v>
      </c>
      <c r="BI414" s="54" t="str">
        <f t="shared" si="160"/>
        <v>---</v>
      </c>
      <c r="BJ414" s="55" t="str">
        <f t="shared" si="161"/>
        <v>---</v>
      </c>
      <c r="BK414" s="262"/>
      <c r="BL414" s="183" t="str">
        <f>IFERROR(IF(INDEX(پرداخت!A:AZ,MATCH(A414&amp;" - "&amp;"برق",پرداخت!$B:$B,0),MATCH(G414,پرداخت!$1:$1,0))="نشده","نشده","شده"),"---")</f>
        <v>---</v>
      </c>
      <c r="BN414" s="257"/>
      <c r="BO414" s="257"/>
      <c r="BP414" s="257"/>
      <c r="BQ414" s="257"/>
      <c r="BR414" s="257"/>
      <c r="BS414" s="257"/>
      <c r="BT414" s="257"/>
      <c r="BU414" s="257"/>
      <c r="BV414" s="257"/>
      <c r="BW414" s="257"/>
      <c r="BX414" s="257"/>
      <c r="BY414" s="257"/>
      <c r="BZ414" s="257"/>
      <c r="CA414" s="257"/>
      <c r="CB414" s="257"/>
      <c r="CC414" s="257"/>
      <c r="CD414" s="257"/>
      <c r="CE414" s="257"/>
      <c r="CF414" s="257"/>
      <c r="CG414" s="257"/>
      <c r="CH414"/>
      <c r="CI414"/>
      <c r="CJ414"/>
      <c r="CK414"/>
    </row>
    <row r="415" spans="1:89" ht="33.75" hidden="1">
      <c r="A415" s="170"/>
      <c r="B415" s="47">
        <f>IFERROR(INDEX('اطلاعات انشعابات شرکتها'!A:BB,MATCH(A415,'اطلاعات انشعابات شرکتها'!A:A,0),MATCH(B$1,'اطلاعات انشعابات شرکتها'!$1:$1,0)),0)</f>
        <v>0</v>
      </c>
      <c r="C415" s="48">
        <f>IFERROR(INDEX('اطلاعات انشعابات شرکتها'!A:BB,MATCH(A415,'اطلاعات انشعابات شرکتها'!A:A,0),MATCH(C$1,'اطلاعات انشعابات شرکتها'!$1:$1,0)),0)</f>
        <v>0</v>
      </c>
      <c r="D415" s="45"/>
      <c r="E415" s="171"/>
      <c r="F415" s="170"/>
      <c r="G415" s="188" t="str">
        <f t="shared" si="140"/>
        <v>/</v>
      </c>
      <c r="H415" s="188">
        <f>IFERROR(INDEX('اطلاعات دوره'!A:Z,MATCH(G415,'اطلاعات دوره'!C:C,0),MATCH(H$1,'اطلاعات دوره'!$1:$1,0)),0)</f>
        <v>0</v>
      </c>
      <c r="I415" s="188">
        <f>IFERROR(INDEX('اطلاعات دوره'!A:Z,MATCH(G415,'اطلاعات دوره'!C:C,0),MATCH(I$1,'اطلاعات دوره'!$1:$1,0)),0)</f>
        <v>0</v>
      </c>
      <c r="J415" s="188">
        <f>IFERROR(INDEX('اطلاعات دوره'!A:Z,MATCH(G415,'اطلاعات دوره'!C:C,0),MATCH(J$1,'اطلاعات دوره'!$1:$1,0)),0)</f>
        <v>0</v>
      </c>
      <c r="K415" s="265"/>
      <c r="L415" s="188" t="str">
        <f>IFERROR(INDEX('اطلاعات دوره'!A:Z,MATCH(G415,'اطلاعات دوره'!C:C,0)-1,MATCH("عنوان",'اطلاعات دوره'!$1:$1,0)),"---")</f>
        <v>---</v>
      </c>
      <c r="M415" s="188" t="str">
        <f t="shared" si="141"/>
        <v>----</v>
      </c>
      <c r="N415" s="188" t="str">
        <f t="shared" si="142"/>
        <v>-/</v>
      </c>
      <c r="O415" s="265"/>
      <c r="P415" s="188">
        <f>IFERROR(INDEX('اطلاعات انشعابات شرکتها'!A:BB,MATCH(A415,'اطلاعات انشعابات شرکتها'!A:A,0),MATCH(P$1,'اطلاعات انشعابات شرکتها'!$1:$1,0)),0)</f>
        <v>0</v>
      </c>
      <c r="Q415" s="188">
        <f>IFERROR(INDEX('اطلاعات انشعابات شرکتها'!A:BB,MATCH(A415,'اطلاعات انشعابات شرکتها'!A:A,0),MATCH(Q$1,'اطلاعات انشعابات شرکتها'!$1:$1,0)),0)</f>
        <v>0</v>
      </c>
      <c r="R415" s="188">
        <f>IFERROR(INDEX('اطلاعات انشعابات شرکتها'!A:BB,MATCH(A415,'اطلاعات انشعابات شرکتها'!A:A,0),MATCH(R$1,'اطلاعات انشعابات شرکتها'!$1:$1,0)),0)</f>
        <v>0</v>
      </c>
      <c r="S415" s="265"/>
      <c r="T415" s="188">
        <f>IFERROR(INDEX('قرائت کنتور'!A:AZ,MATCH(A415&amp;"-"&amp;T$1,'قرائت کنتور'!B:B,0),MATCH(G415,'قرائت کنتور'!$1:$1,0)),0)</f>
        <v>0</v>
      </c>
      <c r="U415" s="188">
        <f>IFERROR(INDEX('قرائت کنتور'!A:AZ,MATCH(A415&amp;"-"&amp;U$1,'قرائت کنتور'!B:B,0),MATCH(L415,'قرائت کنتور'!$1:$1,0)),0)</f>
        <v>0</v>
      </c>
      <c r="V415" s="188">
        <f>IFERROR(INDEX('قرائت کنتور'!A:AZ,MATCH(A415&amp;"-"&amp;U$1,'قرائت کنتور'!B:B,0),MATCH(G415,'قرائت کنتور'!$1:$1,0)),0)</f>
        <v>0</v>
      </c>
      <c r="W415" s="188">
        <f>IFERROR(INDEX('قرائت کنتور'!A:AZ,MATCH(A415&amp;"-"&amp;W$1,'قرائت کنتور'!B:B,0),MATCH(L415,'قرائت کنتور'!$1:$1,0)),0)</f>
        <v>0</v>
      </c>
      <c r="X415" s="188">
        <f>IFERROR(INDEX('قرائت کنتور'!A:AZ,MATCH(A415&amp;"-"&amp;W$1,'قرائت کنتور'!B:B,0),MATCH(G415,'قرائت کنتور'!$1:$1,0)),0)</f>
        <v>0</v>
      </c>
      <c r="Y415" s="188">
        <f>IFERROR(INDEX('قرائت کنتور'!A:AZ,MATCH(A415&amp;"-"&amp;Y$1,'قرائت کنتور'!B:B,0),MATCH(L415,'قرائت کنتور'!$1:$1,0)),0)</f>
        <v>0</v>
      </c>
      <c r="Z415" s="188">
        <f>IFERROR(INDEX('قرائت کنتور'!A:AZ,MATCH(A415&amp;"-"&amp;Y$1,'قرائت کنتور'!B:B,0),MATCH(G415,'قرائت کنتور'!$1:$1,0)),0)</f>
        <v>0</v>
      </c>
      <c r="AA415" s="188">
        <f>IFERROR(INDEX('قرائت کنتور'!A:AZ,MATCH(A415&amp;"-"&amp;AA$1,'قرائت کنتور'!B:B,0),MATCH(L415,'قرائت کنتور'!$1:$1,0)),0)</f>
        <v>0</v>
      </c>
      <c r="AB415" s="188">
        <f>IFERROR(INDEX('قرائت کنتور'!A:AZ,MATCH(A415&amp;"-"&amp;AA$1,'قرائت کنتور'!B:B,0),MATCH(G415,'قرائت کنتور'!$1:$1,0)),0)</f>
        <v>0</v>
      </c>
      <c r="AC415" s="265"/>
      <c r="AD415" s="188">
        <f t="shared" si="143"/>
        <v>0</v>
      </c>
      <c r="AE415" s="188">
        <f t="shared" si="144"/>
        <v>0</v>
      </c>
      <c r="AF415" s="188">
        <f t="shared" si="145"/>
        <v>0</v>
      </c>
      <c r="AG415" s="188">
        <f t="shared" si="146"/>
        <v>0</v>
      </c>
      <c r="AH415" s="188">
        <f t="shared" si="147"/>
        <v>0</v>
      </c>
      <c r="AI415" s="188">
        <f t="shared" si="148"/>
        <v>0</v>
      </c>
      <c r="AJ415" s="188" t="str">
        <f t="shared" si="149"/>
        <v>0</v>
      </c>
      <c r="AK415" s="265"/>
      <c r="AL415" s="254" t="str">
        <f t="shared" si="150"/>
        <v>---</v>
      </c>
      <c r="AM415" s="254" t="str">
        <f t="shared" si="151"/>
        <v>---</v>
      </c>
      <c r="AN415" s="265"/>
      <c r="AO415" s="188" t="str">
        <f>IFERROR(INDEX('تعرفه ها'!A:Z,MATCH(P415&amp;"-"&amp;AO$1,'تعرفه ها'!C:C,0),MATCH(F415,'تعرفه ها'!$2:$2,0),1),"---")</f>
        <v>---</v>
      </c>
      <c r="AP415" s="188" t="str">
        <f>IFERROR(INDEX('تعرفه ها'!A:Z,MATCH(P415&amp;"-"&amp;AP$1,'تعرفه ها'!C:C,0),MATCH(F415,'تعرفه ها'!$2:$2,0),1),"---")</f>
        <v>---</v>
      </c>
      <c r="AQ415" s="188" t="str">
        <f>IFERROR(INDEX('تعرفه ها'!A:Z,MATCH(P415&amp;"-"&amp;AQ$1,'تعرفه ها'!C:C,0),MATCH(F415,'تعرفه ها'!$2:$2,0),1),"---")</f>
        <v>---</v>
      </c>
      <c r="AR415" s="188" t="str">
        <f>IFERROR(INDEX('تعرفه ها'!A:Z,MATCH(P415&amp;"-"&amp;AR$1,'تعرفه ها'!C:C,0),MATCH(F415,'تعرفه ها'!$2:$2,0),1),"---")</f>
        <v>---</v>
      </c>
      <c r="AS415" s="265"/>
      <c r="AT415" s="415" t="str">
        <f t="shared" si="152"/>
        <v>---</v>
      </c>
      <c r="AU415" s="415" t="str">
        <f t="shared" si="153"/>
        <v>---</v>
      </c>
      <c r="AV415" s="415" t="str">
        <f t="shared" si="154"/>
        <v>---</v>
      </c>
      <c r="AW415" s="415" t="str">
        <f t="shared" si="155"/>
        <v>---</v>
      </c>
      <c r="AX415" s="415" t="str">
        <f t="shared" si="156"/>
        <v>---</v>
      </c>
      <c r="AY415" s="415" t="str">
        <f>IFERROR(AH415*INDEX('تعرفه ها'!A:Z,MATCH("عوارض برق به ازاء هر کیلووات",'تعرفه ها'!$C:$C,0),MATCH(F415,'تعرفه ها'!$2:$2,0)),"---")</f>
        <v>---</v>
      </c>
      <c r="AZ415" s="415" t="str">
        <f t="shared" si="157"/>
        <v>---</v>
      </c>
      <c r="BA415" s="415" t="str">
        <f>IFERROR(ROUND(((AX415+AY415+AZ415)*INDEX('تعرفه ها'!A:Z,MATCH("هزینه نگهداری و تعمیرات شبکه برق",'تعرفه ها'!$C:$C,0),MATCH(F415,'تعرفه ها'!$2:$2,0))/100),0),"---")</f>
        <v>---</v>
      </c>
      <c r="BB415" s="415">
        <f>IFERROR(IF(P415="دیماندی",ROUND(AJ415*INDEX('تعرفه ها'!A:Z,MATCH(BB$1,'تعرفه ها'!$C:$C,0),MATCH(F415,'تعرفه ها'!$2:$2,0))*J415/30,0),0),"---")</f>
        <v>0</v>
      </c>
      <c r="BC415" s="415"/>
      <c r="BD415" s="54" t="str">
        <f>IFERROR(IF(INDEX('اطلاعات دوره'!A:Z,MATCH(G415,'اطلاعات دوره'!C:C,0),MATCH("برق",'اطلاعات دوره'!$1:$1,0))="دارد",ROUND(AX415*INDEX('تعرفه ها'!A:Z,MATCH("پیک فصلی برق",'تعرفه ها'!$C:$C,0),MATCH(F415,'تعرفه ها'!$2:$2,0))/100,0),0),"---")</f>
        <v>---</v>
      </c>
      <c r="BE415" s="415" t="str">
        <f>IFERROR(ROUND(((AX415+AY415+AZ415+BA415+BB415+BC415+BD415)*INDEX('تعرفه ها'!A:Z,MATCH("مالیات برق",'تعرفه ها'!$C:$C,0),MATCH(F415,'تعرفه ها'!$2:$2,0))/100),0),"---")</f>
        <v>---</v>
      </c>
      <c r="BF415" s="415" t="str">
        <f t="shared" si="158"/>
        <v>---</v>
      </c>
      <c r="BG415" s="415" t="str">
        <f t="shared" si="162"/>
        <v>---</v>
      </c>
      <c r="BH415" s="415" t="str">
        <f t="shared" si="159"/>
        <v>---</v>
      </c>
      <c r="BI415" s="54" t="str">
        <f t="shared" si="160"/>
        <v>---</v>
      </c>
      <c r="BJ415" s="55" t="str">
        <f t="shared" si="161"/>
        <v>---</v>
      </c>
      <c r="BK415" s="262"/>
      <c r="BL415" s="183" t="str">
        <f>IFERROR(IF(INDEX(پرداخت!A:AZ,MATCH(A415&amp;" - "&amp;"برق",پرداخت!$B:$B,0),MATCH(G415,پرداخت!$1:$1,0))="نشده","نشده","شده"),"---")</f>
        <v>---</v>
      </c>
      <c r="BN415" s="257"/>
      <c r="BO415" s="257"/>
      <c r="BP415" s="257"/>
      <c r="BQ415" s="257"/>
      <c r="BR415" s="257"/>
      <c r="BS415" s="257"/>
      <c r="BT415" s="257"/>
      <c r="BU415" s="257"/>
      <c r="BV415" s="257"/>
      <c r="BW415" s="257"/>
      <c r="BX415" s="257"/>
      <c r="BY415" s="257"/>
      <c r="BZ415" s="257"/>
      <c r="CA415" s="257"/>
      <c r="CB415" s="257"/>
      <c r="CC415" s="257"/>
      <c r="CD415" s="257"/>
      <c r="CE415" s="257"/>
      <c r="CF415" s="257"/>
      <c r="CG415" s="257"/>
      <c r="CH415"/>
      <c r="CI415"/>
      <c r="CJ415"/>
      <c r="CK415"/>
    </row>
    <row r="416" spans="1:89" ht="33.75" hidden="1">
      <c r="A416" s="170"/>
      <c r="B416" s="47">
        <f>IFERROR(INDEX('اطلاعات انشعابات شرکتها'!A:BB,MATCH(A416,'اطلاعات انشعابات شرکتها'!A:A,0),MATCH(B$1,'اطلاعات انشعابات شرکتها'!$1:$1,0)),0)</f>
        <v>0</v>
      </c>
      <c r="C416" s="48">
        <f>IFERROR(INDEX('اطلاعات انشعابات شرکتها'!A:BB,MATCH(A416,'اطلاعات انشعابات شرکتها'!A:A,0),MATCH(C$1,'اطلاعات انشعابات شرکتها'!$1:$1,0)),0)</f>
        <v>0</v>
      </c>
      <c r="D416" s="45"/>
      <c r="E416" s="171"/>
      <c r="F416" s="170"/>
      <c r="G416" s="188" t="str">
        <f t="shared" si="140"/>
        <v>/</v>
      </c>
      <c r="H416" s="188">
        <f>IFERROR(INDEX('اطلاعات دوره'!A:Z,MATCH(G416,'اطلاعات دوره'!C:C,0),MATCH(H$1,'اطلاعات دوره'!$1:$1,0)),0)</f>
        <v>0</v>
      </c>
      <c r="I416" s="188">
        <f>IFERROR(INDEX('اطلاعات دوره'!A:Z,MATCH(G416,'اطلاعات دوره'!C:C,0),MATCH(I$1,'اطلاعات دوره'!$1:$1,0)),0)</f>
        <v>0</v>
      </c>
      <c r="J416" s="188">
        <f>IFERROR(INDEX('اطلاعات دوره'!A:Z,MATCH(G416,'اطلاعات دوره'!C:C,0),MATCH(J$1,'اطلاعات دوره'!$1:$1,0)),0)</f>
        <v>0</v>
      </c>
      <c r="K416" s="265"/>
      <c r="L416" s="188" t="str">
        <f>IFERROR(INDEX('اطلاعات دوره'!A:Z,MATCH(G416,'اطلاعات دوره'!C:C,0)-1,MATCH("عنوان",'اطلاعات دوره'!$1:$1,0)),"---")</f>
        <v>---</v>
      </c>
      <c r="M416" s="188" t="str">
        <f t="shared" si="141"/>
        <v>----</v>
      </c>
      <c r="N416" s="188" t="str">
        <f t="shared" si="142"/>
        <v>-/</v>
      </c>
      <c r="O416" s="265"/>
      <c r="P416" s="188">
        <f>IFERROR(INDEX('اطلاعات انشعابات شرکتها'!A:BB,MATCH(A416,'اطلاعات انشعابات شرکتها'!A:A,0),MATCH(P$1,'اطلاعات انشعابات شرکتها'!$1:$1,0)),0)</f>
        <v>0</v>
      </c>
      <c r="Q416" s="188">
        <f>IFERROR(INDEX('اطلاعات انشعابات شرکتها'!A:BB,MATCH(A416,'اطلاعات انشعابات شرکتها'!A:A,0),MATCH(Q$1,'اطلاعات انشعابات شرکتها'!$1:$1,0)),0)</f>
        <v>0</v>
      </c>
      <c r="R416" s="188">
        <f>IFERROR(INDEX('اطلاعات انشعابات شرکتها'!A:BB,MATCH(A416,'اطلاعات انشعابات شرکتها'!A:A,0),MATCH(R$1,'اطلاعات انشعابات شرکتها'!$1:$1,0)),0)</f>
        <v>0</v>
      </c>
      <c r="S416" s="265"/>
      <c r="T416" s="188">
        <f>IFERROR(INDEX('قرائت کنتور'!A:AZ,MATCH(A416&amp;"-"&amp;T$1,'قرائت کنتور'!B:B,0),MATCH(G416,'قرائت کنتور'!$1:$1,0)),0)</f>
        <v>0</v>
      </c>
      <c r="U416" s="188">
        <f>IFERROR(INDEX('قرائت کنتور'!A:AZ,MATCH(A416&amp;"-"&amp;U$1,'قرائت کنتور'!B:B,0),MATCH(L416,'قرائت کنتور'!$1:$1,0)),0)</f>
        <v>0</v>
      </c>
      <c r="V416" s="188">
        <f>IFERROR(INDEX('قرائت کنتور'!A:AZ,MATCH(A416&amp;"-"&amp;U$1,'قرائت کنتور'!B:B,0),MATCH(G416,'قرائت کنتور'!$1:$1,0)),0)</f>
        <v>0</v>
      </c>
      <c r="W416" s="188">
        <f>IFERROR(INDEX('قرائت کنتور'!A:AZ,MATCH(A416&amp;"-"&amp;W$1,'قرائت کنتور'!B:B,0),MATCH(L416,'قرائت کنتور'!$1:$1,0)),0)</f>
        <v>0</v>
      </c>
      <c r="X416" s="188">
        <f>IFERROR(INDEX('قرائت کنتور'!A:AZ,MATCH(A416&amp;"-"&amp;W$1,'قرائت کنتور'!B:B,0),MATCH(G416,'قرائت کنتور'!$1:$1,0)),0)</f>
        <v>0</v>
      </c>
      <c r="Y416" s="188">
        <f>IFERROR(INDEX('قرائت کنتور'!A:AZ,MATCH(A416&amp;"-"&amp;Y$1,'قرائت کنتور'!B:B,0),MATCH(L416,'قرائت کنتور'!$1:$1,0)),0)</f>
        <v>0</v>
      </c>
      <c r="Z416" s="188">
        <f>IFERROR(INDEX('قرائت کنتور'!A:AZ,MATCH(A416&amp;"-"&amp;Y$1,'قرائت کنتور'!B:B,0),MATCH(G416,'قرائت کنتور'!$1:$1,0)),0)</f>
        <v>0</v>
      </c>
      <c r="AA416" s="188">
        <f>IFERROR(INDEX('قرائت کنتور'!A:AZ,MATCH(A416&amp;"-"&amp;AA$1,'قرائت کنتور'!B:B,0),MATCH(L416,'قرائت کنتور'!$1:$1,0)),0)</f>
        <v>0</v>
      </c>
      <c r="AB416" s="188">
        <f>IFERROR(INDEX('قرائت کنتور'!A:AZ,MATCH(A416&amp;"-"&amp;AA$1,'قرائت کنتور'!B:B,0),MATCH(G416,'قرائت کنتور'!$1:$1,0)),0)</f>
        <v>0</v>
      </c>
      <c r="AC416" s="265"/>
      <c r="AD416" s="188">
        <f t="shared" si="143"/>
        <v>0</v>
      </c>
      <c r="AE416" s="188">
        <f t="shared" si="144"/>
        <v>0</v>
      </c>
      <c r="AF416" s="188">
        <f t="shared" si="145"/>
        <v>0</v>
      </c>
      <c r="AG416" s="188">
        <f t="shared" si="146"/>
        <v>0</v>
      </c>
      <c r="AH416" s="188">
        <f t="shared" si="147"/>
        <v>0</v>
      </c>
      <c r="AI416" s="188">
        <f t="shared" si="148"/>
        <v>0</v>
      </c>
      <c r="AJ416" s="188" t="str">
        <f t="shared" si="149"/>
        <v>0</v>
      </c>
      <c r="AK416" s="265"/>
      <c r="AL416" s="254" t="str">
        <f t="shared" si="150"/>
        <v>---</v>
      </c>
      <c r="AM416" s="254" t="str">
        <f t="shared" si="151"/>
        <v>---</v>
      </c>
      <c r="AN416" s="265"/>
      <c r="AO416" s="188" t="str">
        <f>IFERROR(INDEX('تعرفه ها'!A:Z,MATCH(P416&amp;"-"&amp;AO$1,'تعرفه ها'!C:C,0),MATCH(F416,'تعرفه ها'!$2:$2,0),1),"---")</f>
        <v>---</v>
      </c>
      <c r="AP416" s="188" t="str">
        <f>IFERROR(INDEX('تعرفه ها'!A:Z,MATCH(P416&amp;"-"&amp;AP$1,'تعرفه ها'!C:C,0),MATCH(F416,'تعرفه ها'!$2:$2,0),1),"---")</f>
        <v>---</v>
      </c>
      <c r="AQ416" s="188" t="str">
        <f>IFERROR(INDEX('تعرفه ها'!A:Z,MATCH(P416&amp;"-"&amp;AQ$1,'تعرفه ها'!C:C,0),MATCH(F416,'تعرفه ها'!$2:$2,0),1),"---")</f>
        <v>---</v>
      </c>
      <c r="AR416" s="188" t="str">
        <f>IFERROR(INDEX('تعرفه ها'!A:Z,MATCH(P416&amp;"-"&amp;AR$1,'تعرفه ها'!C:C,0),MATCH(F416,'تعرفه ها'!$2:$2,0),1),"---")</f>
        <v>---</v>
      </c>
      <c r="AS416" s="265"/>
      <c r="AT416" s="415" t="str">
        <f t="shared" si="152"/>
        <v>---</v>
      </c>
      <c r="AU416" s="415" t="str">
        <f t="shared" si="153"/>
        <v>---</v>
      </c>
      <c r="AV416" s="415" t="str">
        <f t="shared" si="154"/>
        <v>---</v>
      </c>
      <c r="AW416" s="415" t="str">
        <f t="shared" si="155"/>
        <v>---</v>
      </c>
      <c r="AX416" s="415" t="str">
        <f t="shared" si="156"/>
        <v>---</v>
      </c>
      <c r="AY416" s="415" t="str">
        <f>IFERROR(AH416*INDEX('تعرفه ها'!A:Z,MATCH("عوارض برق به ازاء هر کیلووات",'تعرفه ها'!$C:$C,0),MATCH(F416,'تعرفه ها'!$2:$2,0)),"---")</f>
        <v>---</v>
      </c>
      <c r="AZ416" s="415" t="str">
        <f t="shared" si="157"/>
        <v>---</v>
      </c>
      <c r="BA416" s="415" t="str">
        <f>IFERROR(ROUND(((AX416+AY416+AZ416)*INDEX('تعرفه ها'!A:Z,MATCH("هزینه نگهداری و تعمیرات شبکه برق",'تعرفه ها'!$C:$C,0),MATCH(F416,'تعرفه ها'!$2:$2,0))/100),0),"---")</f>
        <v>---</v>
      </c>
      <c r="BB416" s="415">
        <f>IFERROR(IF(P416="دیماندی",ROUND(AJ416*INDEX('تعرفه ها'!A:Z,MATCH(BB$1,'تعرفه ها'!$C:$C,0),MATCH(F416,'تعرفه ها'!$2:$2,0))*J416/30,0),0),"---")</f>
        <v>0</v>
      </c>
      <c r="BC416" s="415"/>
      <c r="BD416" s="54" t="str">
        <f>IFERROR(IF(INDEX('اطلاعات دوره'!A:Z,MATCH(G416,'اطلاعات دوره'!C:C,0),MATCH("برق",'اطلاعات دوره'!$1:$1,0))="دارد",ROUND(AX416*INDEX('تعرفه ها'!A:Z,MATCH("پیک فصلی برق",'تعرفه ها'!$C:$C,0),MATCH(F416,'تعرفه ها'!$2:$2,0))/100,0),0),"---")</f>
        <v>---</v>
      </c>
      <c r="BE416" s="415" t="str">
        <f>IFERROR(ROUND(((AX416+AY416+AZ416+BA416+BB416+BC416+BD416)*INDEX('تعرفه ها'!A:Z,MATCH("مالیات برق",'تعرفه ها'!$C:$C,0),MATCH(F416,'تعرفه ها'!$2:$2,0))/100),0),"---")</f>
        <v>---</v>
      </c>
      <c r="BF416" s="415" t="str">
        <f t="shared" si="158"/>
        <v>---</v>
      </c>
      <c r="BG416" s="415" t="str">
        <f t="shared" si="162"/>
        <v>---</v>
      </c>
      <c r="BH416" s="415" t="str">
        <f t="shared" si="159"/>
        <v>---</v>
      </c>
      <c r="BI416" s="54" t="str">
        <f t="shared" si="160"/>
        <v>---</v>
      </c>
      <c r="BJ416" s="55" t="str">
        <f t="shared" si="161"/>
        <v>---</v>
      </c>
      <c r="BK416" s="262"/>
      <c r="BL416" s="183" t="str">
        <f>IFERROR(IF(INDEX(پرداخت!A:AZ,MATCH(A416&amp;" - "&amp;"برق",پرداخت!$B:$B,0),MATCH(G416,پرداخت!$1:$1,0))="نشده","نشده","شده"),"---")</f>
        <v>---</v>
      </c>
      <c r="BN416" s="257"/>
      <c r="BO416" s="257"/>
      <c r="BP416" s="257"/>
      <c r="BQ416" s="257"/>
      <c r="BR416" s="257"/>
      <c r="BS416" s="257"/>
      <c r="BT416" s="257"/>
      <c r="BU416" s="257"/>
      <c r="BV416" s="257"/>
      <c r="BW416" s="257"/>
      <c r="BX416" s="257"/>
      <c r="BY416" s="257"/>
      <c r="BZ416" s="257"/>
      <c r="CA416" s="257"/>
      <c r="CB416" s="257"/>
      <c r="CC416" s="257"/>
      <c r="CD416" s="257"/>
      <c r="CE416" s="257"/>
      <c r="CF416" s="257"/>
      <c r="CG416" s="257"/>
      <c r="CH416"/>
      <c r="CI416"/>
      <c r="CJ416"/>
      <c r="CK416"/>
    </row>
    <row r="417" spans="1:89" ht="33.75" hidden="1">
      <c r="A417" s="170"/>
      <c r="B417" s="47">
        <f>IFERROR(INDEX('اطلاعات انشعابات شرکتها'!A:BB,MATCH(A417,'اطلاعات انشعابات شرکتها'!A:A,0),MATCH(B$1,'اطلاعات انشعابات شرکتها'!$1:$1,0)),0)</f>
        <v>0</v>
      </c>
      <c r="C417" s="48">
        <f>IFERROR(INDEX('اطلاعات انشعابات شرکتها'!A:BB,MATCH(A417,'اطلاعات انشعابات شرکتها'!A:A,0),MATCH(C$1,'اطلاعات انشعابات شرکتها'!$1:$1,0)),0)</f>
        <v>0</v>
      </c>
      <c r="D417" s="45"/>
      <c r="E417" s="171"/>
      <c r="F417" s="170"/>
      <c r="G417" s="188" t="str">
        <f t="shared" si="140"/>
        <v>/</v>
      </c>
      <c r="H417" s="188">
        <f>IFERROR(INDEX('اطلاعات دوره'!A:Z,MATCH(G417,'اطلاعات دوره'!C:C,0),MATCH(H$1,'اطلاعات دوره'!$1:$1,0)),0)</f>
        <v>0</v>
      </c>
      <c r="I417" s="188">
        <f>IFERROR(INDEX('اطلاعات دوره'!A:Z,MATCH(G417,'اطلاعات دوره'!C:C,0),MATCH(I$1,'اطلاعات دوره'!$1:$1,0)),0)</f>
        <v>0</v>
      </c>
      <c r="J417" s="188">
        <f>IFERROR(INDEX('اطلاعات دوره'!A:Z,MATCH(G417,'اطلاعات دوره'!C:C,0),MATCH(J$1,'اطلاعات دوره'!$1:$1,0)),0)</f>
        <v>0</v>
      </c>
      <c r="K417" s="265"/>
      <c r="L417" s="188" t="str">
        <f>IFERROR(INDEX('اطلاعات دوره'!A:Z,MATCH(G417,'اطلاعات دوره'!C:C,0)-1,MATCH("عنوان",'اطلاعات دوره'!$1:$1,0)),"---")</f>
        <v>---</v>
      </c>
      <c r="M417" s="188" t="str">
        <f t="shared" si="141"/>
        <v>----</v>
      </c>
      <c r="N417" s="188" t="str">
        <f t="shared" si="142"/>
        <v>-/</v>
      </c>
      <c r="O417" s="265"/>
      <c r="P417" s="188">
        <f>IFERROR(INDEX('اطلاعات انشعابات شرکتها'!A:BB,MATCH(A417,'اطلاعات انشعابات شرکتها'!A:A,0),MATCH(P$1,'اطلاعات انشعابات شرکتها'!$1:$1,0)),0)</f>
        <v>0</v>
      </c>
      <c r="Q417" s="188">
        <f>IFERROR(INDEX('اطلاعات انشعابات شرکتها'!A:BB,MATCH(A417,'اطلاعات انشعابات شرکتها'!A:A,0),MATCH(Q$1,'اطلاعات انشعابات شرکتها'!$1:$1,0)),0)</f>
        <v>0</v>
      </c>
      <c r="R417" s="188">
        <f>IFERROR(INDEX('اطلاعات انشعابات شرکتها'!A:BB,MATCH(A417,'اطلاعات انشعابات شرکتها'!A:A,0),MATCH(R$1,'اطلاعات انشعابات شرکتها'!$1:$1,0)),0)</f>
        <v>0</v>
      </c>
      <c r="S417" s="265"/>
      <c r="T417" s="188">
        <f>IFERROR(INDEX('قرائت کنتور'!A:AZ,MATCH(A417&amp;"-"&amp;T$1,'قرائت کنتور'!B:B,0),MATCH(G417,'قرائت کنتور'!$1:$1,0)),0)</f>
        <v>0</v>
      </c>
      <c r="U417" s="188">
        <f>IFERROR(INDEX('قرائت کنتور'!A:AZ,MATCH(A417&amp;"-"&amp;U$1,'قرائت کنتور'!B:B,0),MATCH(L417,'قرائت کنتور'!$1:$1,0)),0)</f>
        <v>0</v>
      </c>
      <c r="V417" s="188">
        <f>IFERROR(INDEX('قرائت کنتور'!A:AZ,MATCH(A417&amp;"-"&amp;U$1,'قرائت کنتور'!B:B,0),MATCH(G417,'قرائت کنتور'!$1:$1,0)),0)</f>
        <v>0</v>
      </c>
      <c r="W417" s="188">
        <f>IFERROR(INDEX('قرائت کنتور'!A:AZ,MATCH(A417&amp;"-"&amp;W$1,'قرائت کنتور'!B:B,0),MATCH(L417,'قرائت کنتور'!$1:$1,0)),0)</f>
        <v>0</v>
      </c>
      <c r="X417" s="188">
        <f>IFERROR(INDEX('قرائت کنتور'!A:AZ,MATCH(A417&amp;"-"&amp;W$1,'قرائت کنتور'!B:B,0),MATCH(G417,'قرائت کنتور'!$1:$1,0)),0)</f>
        <v>0</v>
      </c>
      <c r="Y417" s="188">
        <f>IFERROR(INDEX('قرائت کنتور'!A:AZ,MATCH(A417&amp;"-"&amp;Y$1,'قرائت کنتور'!B:B,0),MATCH(L417,'قرائت کنتور'!$1:$1,0)),0)</f>
        <v>0</v>
      </c>
      <c r="Z417" s="188">
        <f>IFERROR(INDEX('قرائت کنتور'!A:AZ,MATCH(A417&amp;"-"&amp;Y$1,'قرائت کنتور'!B:B,0),MATCH(G417,'قرائت کنتور'!$1:$1,0)),0)</f>
        <v>0</v>
      </c>
      <c r="AA417" s="188">
        <f>IFERROR(INDEX('قرائت کنتور'!A:AZ,MATCH(A417&amp;"-"&amp;AA$1,'قرائت کنتور'!B:B,0),MATCH(L417,'قرائت کنتور'!$1:$1,0)),0)</f>
        <v>0</v>
      </c>
      <c r="AB417" s="188">
        <f>IFERROR(INDEX('قرائت کنتور'!A:AZ,MATCH(A417&amp;"-"&amp;AA$1,'قرائت کنتور'!B:B,0),MATCH(G417,'قرائت کنتور'!$1:$1,0)),0)</f>
        <v>0</v>
      </c>
      <c r="AC417" s="265"/>
      <c r="AD417" s="188">
        <f t="shared" si="143"/>
        <v>0</v>
      </c>
      <c r="AE417" s="188">
        <f t="shared" si="144"/>
        <v>0</v>
      </c>
      <c r="AF417" s="188">
        <f t="shared" si="145"/>
        <v>0</v>
      </c>
      <c r="AG417" s="188">
        <f t="shared" si="146"/>
        <v>0</v>
      </c>
      <c r="AH417" s="188">
        <f t="shared" si="147"/>
        <v>0</v>
      </c>
      <c r="AI417" s="188">
        <f t="shared" si="148"/>
        <v>0</v>
      </c>
      <c r="AJ417" s="188" t="str">
        <f t="shared" si="149"/>
        <v>0</v>
      </c>
      <c r="AK417" s="265"/>
      <c r="AL417" s="254" t="str">
        <f t="shared" si="150"/>
        <v>---</v>
      </c>
      <c r="AM417" s="254" t="str">
        <f t="shared" si="151"/>
        <v>---</v>
      </c>
      <c r="AN417" s="265"/>
      <c r="AO417" s="188" t="str">
        <f>IFERROR(INDEX('تعرفه ها'!A:Z,MATCH(P417&amp;"-"&amp;AO$1,'تعرفه ها'!C:C,0),MATCH(F417,'تعرفه ها'!$2:$2,0),1),"---")</f>
        <v>---</v>
      </c>
      <c r="AP417" s="188" t="str">
        <f>IFERROR(INDEX('تعرفه ها'!A:Z,MATCH(P417&amp;"-"&amp;AP$1,'تعرفه ها'!C:C,0),MATCH(F417,'تعرفه ها'!$2:$2,0),1),"---")</f>
        <v>---</v>
      </c>
      <c r="AQ417" s="188" t="str">
        <f>IFERROR(INDEX('تعرفه ها'!A:Z,MATCH(P417&amp;"-"&amp;AQ$1,'تعرفه ها'!C:C,0),MATCH(F417,'تعرفه ها'!$2:$2,0),1),"---")</f>
        <v>---</v>
      </c>
      <c r="AR417" s="188" t="str">
        <f>IFERROR(INDEX('تعرفه ها'!A:Z,MATCH(P417&amp;"-"&amp;AR$1,'تعرفه ها'!C:C,0),MATCH(F417,'تعرفه ها'!$2:$2,0),1),"---")</f>
        <v>---</v>
      </c>
      <c r="AS417" s="265"/>
      <c r="AT417" s="415" t="str">
        <f t="shared" si="152"/>
        <v>---</v>
      </c>
      <c r="AU417" s="415" t="str">
        <f t="shared" si="153"/>
        <v>---</v>
      </c>
      <c r="AV417" s="415" t="str">
        <f t="shared" si="154"/>
        <v>---</v>
      </c>
      <c r="AW417" s="415" t="str">
        <f t="shared" si="155"/>
        <v>---</v>
      </c>
      <c r="AX417" s="415" t="str">
        <f t="shared" si="156"/>
        <v>---</v>
      </c>
      <c r="AY417" s="415" t="str">
        <f>IFERROR(AH417*INDEX('تعرفه ها'!A:Z,MATCH("عوارض برق به ازاء هر کیلووات",'تعرفه ها'!$C:$C,0),MATCH(F417,'تعرفه ها'!$2:$2,0)),"---")</f>
        <v>---</v>
      </c>
      <c r="AZ417" s="415" t="str">
        <f t="shared" si="157"/>
        <v>---</v>
      </c>
      <c r="BA417" s="415" t="str">
        <f>IFERROR(ROUND(((AX417+AY417+AZ417)*INDEX('تعرفه ها'!A:Z,MATCH("هزینه نگهداری و تعمیرات شبکه برق",'تعرفه ها'!$C:$C,0),MATCH(F417,'تعرفه ها'!$2:$2,0))/100),0),"---")</f>
        <v>---</v>
      </c>
      <c r="BB417" s="415">
        <f>IFERROR(IF(P417="دیماندی",ROUND(AJ417*INDEX('تعرفه ها'!A:Z,MATCH(BB$1,'تعرفه ها'!$C:$C,0),MATCH(F417,'تعرفه ها'!$2:$2,0))*J417/30,0),0),"---")</f>
        <v>0</v>
      </c>
      <c r="BC417" s="415"/>
      <c r="BD417" s="54" t="str">
        <f>IFERROR(IF(INDEX('اطلاعات دوره'!A:Z,MATCH(G417,'اطلاعات دوره'!C:C,0),MATCH("برق",'اطلاعات دوره'!$1:$1,0))="دارد",ROUND(AX417*INDEX('تعرفه ها'!A:Z,MATCH("پیک فصلی برق",'تعرفه ها'!$C:$C,0),MATCH(F417,'تعرفه ها'!$2:$2,0))/100,0),0),"---")</f>
        <v>---</v>
      </c>
      <c r="BE417" s="415" t="str">
        <f>IFERROR(ROUND(((AX417+AY417+AZ417+BA417+BB417+BC417+BD417)*INDEX('تعرفه ها'!A:Z,MATCH("مالیات برق",'تعرفه ها'!$C:$C,0),MATCH(F417,'تعرفه ها'!$2:$2,0))/100),0),"---")</f>
        <v>---</v>
      </c>
      <c r="BF417" s="415" t="str">
        <f t="shared" si="158"/>
        <v>---</v>
      </c>
      <c r="BG417" s="415" t="str">
        <f t="shared" si="162"/>
        <v>---</v>
      </c>
      <c r="BH417" s="415" t="str">
        <f t="shared" si="159"/>
        <v>---</v>
      </c>
      <c r="BI417" s="54" t="str">
        <f t="shared" si="160"/>
        <v>---</v>
      </c>
      <c r="BJ417" s="55" t="str">
        <f t="shared" si="161"/>
        <v>---</v>
      </c>
      <c r="BK417" s="262"/>
      <c r="BL417" s="183" t="str">
        <f>IFERROR(IF(INDEX(پرداخت!A:AZ,MATCH(A417&amp;" - "&amp;"برق",پرداخت!$B:$B,0),MATCH(G417,پرداخت!$1:$1,0))="نشده","نشده","شده"),"---")</f>
        <v>---</v>
      </c>
      <c r="BN417" s="257"/>
      <c r="BO417" s="257"/>
      <c r="BP417" s="257"/>
      <c r="BQ417" s="257"/>
      <c r="BR417" s="257"/>
      <c r="BS417" s="257"/>
      <c r="BT417" s="257"/>
      <c r="BU417" s="257"/>
      <c r="BV417" s="257"/>
      <c r="BW417" s="257"/>
      <c r="BX417" s="257"/>
      <c r="BY417" s="257"/>
      <c r="BZ417" s="257"/>
      <c r="CA417" s="257"/>
      <c r="CB417" s="257"/>
      <c r="CC417" s="257"/>
      <c r="CD417" s="257"/>
      <c r="CE417" s="257"/>
      <c r="CF417" s="257"/>
      <c r="CG417" s="257"/>
      <c r="CH417"/>
      <c r="CI417"/>
      <c r="CJ417"/>
      <c r="CK417"/>
    </row>
    <row r="418" spans="1:89" ht="33.75" hidden="1">
      <c r="A418" s="170"/>
      <c r="B418" s="47">
        <f>IFERROR(INDEX('اطلاعات انشعابات شرکتها'!A:BB,MATCH(A418,'اطلاعات انشعابات شرکتها'!A:A,0),MATCH(B$1,'اطلاعات انشعابات شرکتها'!$1:$1,0)),0)</f>
        <v>0</v>
      </c>
      <c r="C418" s="48">
        <f>IFERROR(INDEX('اطلاعات انشعابات شرکتها'!A:BB,MATCH(A418,'اطلاعات انشعابات شرکتها'!A:A,0),MATCH(C$1,'اطلاعات انشعابات شرکتها'!$1:$1,0)),0)</f>
        <v>0</v>
      </c>
      <c r="D418" s="45"/>
      <c r="E418" s="171"/>
      <c r="F418" s="170"/>
      <c r="G418" s="188" t="str">
        <f t="shared" si="140"/>
        <v>/</v>
      </c>
      <c r="H418" s="188">
        <f>IFERROR(INDEX('اطلاعات دوره'!A:Z,MATCH(G418,'اطلاعات دوره'!C:C,0),MATCH(H$1,'اطلاعات دوره'!$1:$1,0)),0)</f>
        <v>0</v>
      </c>
      <c r="I418" s="188">
        <f>IFERROR(INDEX('اطلاعات دوره'!A:Z,MATCH(G418,'اطلاعات دوره'!C:C,0),MATCH(I$1,'اطلاعات دوره'!$1:$1,0)),0)</f>
        <v>0</v>
      </c>
      <c r="J418" s="188">
        <f>IFERROR(INDEX('اطلاعات دوره'!A:Z,MATCH(G418,'اطلاعات دوره'!C:C,0),MATCH(J$1,'اطلاعات دوره'!$1:$1,0)),0)</f>
        <v>0</v>
      </c>
      <c r="K418" s="265"/>
      <c r="L418" s="188" t="str">
        <f>IFERROR(INDEX('اطلاعات دوره'!A:Z,MATCH(G418,'اطلاعات دوره'!C:C,0)-1,MATCH("عنوان",'اطلاعات دوره'!$1:$1,0)),"---")</f>
        <v>---</v>
      </c>
      <c r="M418" s="188" t="str">
        <f t="shared" si="141"/>
        <v>----</v>
      </c>
      <c r="N418" s="188" t="str">
        <f t="shared" si="142"/>
        <v>-/</v>
      </c>
      <c r="O418" s="265"/>
      <c r="P418" s="188">
        <f>IFERROR(INDEX('اطلاعات انشعابات شرکتها'!A:BB,MATCH(A418,'اطلاعات انشعابات شرکتها'!A:A,0),MATCH(P$1,'اطلاعات انشعابات شرکتها'!$1:$1,0)),0)</f>
        <v>0</v>
      </c>
      <c r="Q418" s="188">
        <f>IFERROR(INDEX('اطلاعات انشعابات شرکتها'!A:BB,MATCH(A418,'اطلاعات انشعابات شرکتها'!A:A,0),MATCH(Q$1,'اطلاعات انشعابات شرکتها'!$1:$1,0)),0)</f>
        <v>0</v>
      </c>
      <c r="R418" s="188">
        <f>IFERROR(INDEX('اطلاعات انشعابات شرکتها'!A:BB,MATCH(A418,'اطلاعات انشعابات شرکتها'!A:A,0),MATCH(R$1,'اطلاعات انشعابات شرکتها'!$1:$1,0)),0)</f>
        <v>0</v>
      </c>
      <c r="S418" s="265"/>
      <c r="T418" s="188">
        <f>IFERROR(INDEX('قرائت کنتور'!A:AZ,MATCH(A418&amp;"-"&amp;T$1,'قرائت کنتور'!B:B,0),MATCH(G418,'قرائت کنتور'!$1:$1,0)),0)</f>
        <v>0</v>
      </c>
      <c r="U418" s="188">
        <f>IFERROR(INDEX('قرائت کنتور'!A:AZ,MATCH(A418&amp;"-"&amp;U$1,'قرائت کنتور'!B:B,0),MATCH(L418,'قرائت کنتور'!$1:$1,0)),0)</f>
        <v>0</v>
      </c>
      <c r="V418" s="188">
        <f>IFERROR(INDEX('قرائت کنتور'!A:AZ,MATCH(A418&amp;"-"&amp;U$1,'قرائت کنتور'!B:B,0),MATCH(G418,'قرائت کنتور'!$1:$1,0)),0)</f>
        <v>0</v>
      </c>
      <c r="W418" s="188">
        <f>IFERROR(INDEX('قرائت کنتور'!A:AZ,MATCH(A418&amp;"-"&amp;W$1,'قرائت کنتور'!B:B,0),MATCH(L418,'قرائت کنتور'!$1:$1,0)),0)</f>
        <v>0</v>
      </c>
      <c r="X418" s="188">
        <f>IFERROR(INDEX('قرائت کنتور'!A:AZ,MATCH(A418&amp;"-"&amp;W$1,'قرائت کنتور'!B:B,0),MATCH(G418,'قرائت کنتور'!$1:$1,0)),0)</f>
        <v>0</v>
      </c>
      <c r="Y418" s="188">
        <f>IFERROR(INDEX('قرائت کنتور'!A:AZ,MATCH(A418&amp;"-"&amp;Y$1,'قرائت کنتور'!B:B,0),MATCH(L418,'قرائت کنتور'!$1:$1,0)),0)</f>
        <v>0</v>
      </c>
      <c r="Z418" s="188">
        <f>IFERROR(INDEX('قرائت کنتور'!A:AZ,MATCH(A418&amp;"-"&amp;Y$1,'قرائت کنتور'!B:B,0),MATCH(G418,'قرائت کنتور'!$1:$1,0)),0)</f>
        <v>0</v>
      </c>
      <c r="AA418" s="188">
        <f>IFERROR(INDEX('قرائت کنتور'!A:AZ,MATCH(A418&amp;"-"&amp;AA$1,'قرائت کنتور'!B:B,0),MATCH(L418,'قرائت کنتور'!$1:$1,0)),0)</f>
        <v>0</v>
      </c>
      <c r="AB418" s="188">
        <f>IFERROR(INDEX('قرائت کنتور'!A:AZ,MATCH(A418&amp;"-"&amp;AA$1,'قرائت کنتور'!B:B,0),MATCH(G418,'قرائت کنتور'!$1:$1,0)),0)</f>
        <v>0</v>
      </c>
      <c r="AC418" s="265"/>
      <c r="AD418" s="188">
        <f t="shared" si="143"/>
        <v>0</v>
      </c>
      <c r="AE418" s="188">
        <f t="shared" si="144"/>
        <v>0</v>
      </c>
      <c r="AF418" s="188">
        <f t="shared" si="145"/>
        <v>0</v>
      </c>
      <c r="AG418" s="188">
        <f t="shared" si="146"/>
        <v>0</v>
      </c>
      <c r="AH418" s="188">
        <f t="shared" si="147"/>
        <v>0</v>
      </c>
      <c r="AI418" s="188">
        <f t="shared" si="148"/>
        <v>0</v>
      </c>
      <c r="AJ418" s="188" t="str">
        <f t="shared" si="149"/>
        <v>0</v>
      </c>
      <c r="AK418" s="265"/>
      <c r="AL418" s="254" t="str">
        <f t="shared" si="150"/>
        <v>---</v>
      </c>
      <c r="AM418" s="254" t="str">
        <f t="shared" si="151"/>
        <v>---</v>
      </c>
      <c r="AN418" s="265"/>
      <c r="AO418" s="188" t="str">
        <f>IFERROR(INDEX('تعرفه ها'!A:Z,MATCH(P418&amp;"-"&amp;AO$1,'تعرفه ها'!C:C,0),MATCH(F418,'تعرفه ها'!$2:$2,0),1),"---")</f>
        <v>---</v>
      </c>
      <c r="AP418" s="188" t="str">
        <f>IFERROR(INDEX('تعرفه ها'!A:Z,MATCH(P418&amp;"-"&amp;AP$1,'تعرفه ها'!C:C,0),MATCH(F418,'تعرفه ها'!$2:$2,0),1),"---")</f>
        <v>---</v>
      </c>
      <c r="AQ418" s="188" t="str">
        <f>IFERROR(INDEX('تعرفه ها'!A:Z,MATCH(P418&amp;"-"&amp;AQ$1,'تعرفه ها'!C:C,0),MATCH(F418,'تعرفه ها'!$2:$2,0),1),"---")</f>
        <v>---</v>
      </c>
      <c r="AR418" s="188" t="str">
        <f>IFERROR(INDEX('تعرفه ها'!A:Z,MATCH(P418&amp;"-"&amp;AR$1,'تعرفه ها'!C:C,0),MATCH(F418,'تعرفه ها'!$2:$2,0),1),"---")</f>
        <v>---</v>
      </c>
      <c r="AS418" s="265"/>
      <c r="AT418" s="415" t="str">
        <f t="shared" si="152"/>
        <v>---</v>
      </c>
      <c r="AU418" s="415" t="str">
        <f t="shared" si="153"/>
        <v>---</v>
      </c>
      <c r="AV418" s="415" t="str">
        <f t="shared" si="154"/>
        <v>---</v>
      </c>
      <c r="AW418" s="415" t="str">
        <f t="shared" si="155"/>
        <v>---</v>
      </c>
      <c r="AX418" s="415" t="str">
        <f t="shared" si="156"/>
        <v>---</v>
      </c>
      <c r="AY418" s="415" t="str">
        <f>IFERROR(AH418*INDEX('تعرفه ها'!A:Z,MATCH("عوارض برق به ازاء هر کیلووات",'تعرفه ها'!$C:$C,0),MATCH(F418,'تعرفه ها'!$2:$2,0)),"---")</f>
        <v>---</v>
      </c>
      <c r="AZ418" s="415" t="str">
        <f t="shared" si="157"/>
        <v>---</v>
      </c>
      <c r="BA418" s="415" t="str">
        <f>IFERROR(ROUND(((AX418+AY418+AZ418)*INDEX('تعرفه ها'!A:Z,MATCH("هزینه نگهداری و تعمیرات شبکه برق",'تعرفه ها'!$C:$C,0),MATCH(F418,'تعرفه ها'!$2:$2,0))/100),0),"---")</f>
        <v>---</v>
      </c>
      <c r="BB418" s="415">
        <f>IFERROR(IF(P418="دیماندی",ROUND(AJ418*INDEX('تعرفه ها'!A:Z,MATCH(BB$1,'تعرفه ها'!$C:$C,0),MATCH(F418,'تعرفه ها'!$2:$2,0))*J418/30,0),0),"---")</f>
        <v>0</v>
      </c>
      <c r="BC418" s="415"/>
      <c r="BD418" s="54" t="str">
        <f>IFERROR(IF(INDEX('اطلاعات دوره'!A:Z,MATCH(G418,'اطلاعات دوره'!C:C,0),MATCH("برق",'اطلاعات دوره'!$1:$1,0))="دارد",ROUND(AX418*INDEX('تعرفه ها'!A:Z,MATCH("پیک فصلی برق",'تعرفه ها'!$C:$C,0),MATCH(F418,'تعرفه ها'!$2:$2,0))/100,0),0),"---")</f>
        <v>---</v>
      </c>
      <c r="BE418" s="415" t="str">
        <f>IFERROR(ROUND(((AX418+AY418+AZ418+BA418+BB418+BC418+BD418)*INDEX('تعرفه ها'!A:Z,MATCH("مالیات برق",'تعرفه ها'!$C:$C,0),MATCH(F418,'تعرفه ها'!$2:$2,0))/100),0),"---")</f>
        <v>---</v>
      </c>
      <c r="BF418" s="415" t="str">
        <f t="shared" si="158"/>
        <v>---</v>
      </c>
      <c r="BG418" s="415" t="str">
        <f t="shared" si="162"/>
        <v>---</v>
      </c>
      <c r="BH418" s="415" t="str">
        <f t="shared" si="159"/>
        <v>---</v>
      </c>
      <c r="BI418" s="54" t="str">
        <f t="shared" si="160"/>
        <v>---</v>
      </c>
      <c r="BJ418" s="55" t="str">
        <f t="shared" si="161"/>
        <v>---</v>
      </c>
      <c r="BK418" s="262"/>
      <c r="BL418" s="183" t="str">
        <f>IFERROR(IF(INDEX(پرداخت!A:AZ,MATCH(A418&amp;" - "&amp;"برق",پرداخت!$B:$B,0),MATCH(G418,پرداخت!$1:$1,0))="نشده","نشده","شده"),"---")</f>
        <v>---</v>
      </c>
      <c r="BN418" s="257"/>
      <c r="BO418" s="257"/>
      <c r="BP418" s="257"/>
      <c r="BQ418" s="257"/>
      <c r="BR418" s="257"/>
      <c r="BS418" s="257"/>
      <c r="BT418" s="257"/>
      <c r="BU418" s="257"/>
      <c r="BV418" s="257"/>
      <c r="BW418" s="257"/>
      <c r="BX418" s="257"/>
      <c r="BY418" s="257"/>
      <c r="BZ418" s="257"/>
      <c r="CA418" s="257"/>
      <c r="CB418" s="257"/>
      <c r="CC418" s="257"/>
      <c r="CD418" s="257"/>
      <c r="CE418" s="257"/>
      <c r="CF418" s="257"/>
      <c r="CG418" s="257"/>
      <c r="CH418"/>
      <c r="CI418"/>
      <c r="CJ418"/>
      <c r="CK418"/>
    </row>
    <row r="419" spans="1:89" ht="33.75" hidden="1">
      <c r="A419" s="170"/>
      <c r="B419" s="47">
        <f>IFERROR(INDEX('اطلاعات انشعابات شرکتها'!A:BB,MATCH(A419,'اطلاعات انشعابات شرکتها'!A:A,0),MATCH(B$1,'اطلاعات انشعابات شرکتها'!$1:$1,0)),0)</f>
        <v>0</v>
      </c>
      <c r="C419" s="48">
        <f>IFERROR(INDEX('اطلاعات انشعابات شرکتها'!A:BB,MATCH(A419,'اطلاعات انشعابات شرکتها'!A:A,0),MATCH(C$1,'اطلاعات انشعابات شرکتها'!$1:$1,0)),0)</f>
        <v>0</v>
      </c>
      <c r="D419" s="45"/>
      <c r="E419" s="171"/>
      <c r="F419" s="170"/>
      <c r="G419" s="188" t="str">
        <f t="shared" si="140"/>
        <v>/</v>
      </c>
      <c r="H419" s="188">
        <f>IFERROR(INDEX('اطلاعات دوره'!A:Z,MATCH(G419,'اطلاعات دوره'!C:C,0),MATCH(H$1,'اطلاعات دوره'!$1:$1,0)),0)</f>
        <v>0</v>
      </c>
      <c r="I419" s="188">
        <f>IFERROR(INDEX('اطلاعات دوره'!A:Z,MATCH(G419,'اطلاعات دوره'!C:C,0),MATCH(I$1,'اطلاعات دوره'!$1:$1,0)),0)</f>
        <v>0</v>
      </c>
      <c r="J419" s="188">
        <f>IFERROR(INDEX('اطلاعات دوره'!A:Z,MATCH(G419,'اطلاعات دوره'!C:C,0),MATCH(J$1,'اطلاعات دوره'!$1:$1,0)),0)</f>
        <v>0</v>
      </c>
      <c r="K419" s="265"/>
      <c r="L419" s="188" t="str">
        <f>IFERROR(INDEX('اطلاعات دوره'!A:Z,MATCH(G419,'اطلاعات دوره'!C:C,0)-1,MATCH("عنوان",'اطلاعات دوره'!$1:$1,0)),"---")</f>
        <v>---</v>
      </c>
      <c r="M419" s="188" t="str">
        <f t="shared" si="141"/>
        <v>----</v>
      </c>
      <c r="N419" s="188" t="str">
        <f t="shared" si="142"/>
        <v>-/</v>
      </c>
      <c r="O419" s="265"/>
      <c r="P419" s="188">
        <f>IFERROR(INDEX('اطلاعات انشعابات شرکتها'!A:BB,MATCH(A419,'اطلاعات انشعابات شرکتها'!A:A,0),MATCH(P$1,'اطلاعات انشعابات شرکتها'!$1:$1,0)),0)</f>
        <v>0</v>
      </c>
      <c r="Q419" s="188">
        <f>IFERROR(INDEX('اطلاعات انشعابات شرکتها'!A:BB,MATCH(A419,'اطلاعات انشعابات شرکتها'!A:A,0),MATCH(Q$1,'اطلاعات انشعابات شرکتها'!$1:$1,0)),0)</f>
        <v>0</v>
      </c>
      <c r="R419" s="188">
        <f>IFERROR(INDEX('اطلاعات انشعابات شرکتها'!A:BB,MATCH(A419,'اطلاعات انشعابات شرکتها'!A:A,0),MATCH(R$1,'اطلاعات انشعابات شرکتها'!$1:$1,0)),0)</f>
        <v>0</v>
      </c>
      <c r="S419" s="265"/>
      <c r="T419" s="188">
        <f>IFERROR(INDEX('قرائت کنتور'!A:AZ,MATCH(A419&amp;"-"&amp;T$1,'قرائت کنتور'!B:B,0),MATCH(G419,'قرائت کنتور'!$1:$1,0)),0)</f>
        <v>0</v>
      </c>
      <c r="U419" s="188">
        <f>IFERROR(INDEX('قرائت کنتور'!A:AZ,MATCH(A419&amp;"-"&amp;U$1,'قرائت کنتور'!B:B,0),MATCH(L419,'قرائت کنتور'!$1:$1,0)),0)</f>
        <v>0</v>
      </c>
      <c r="V419" s="188">
        <f>IFERROR(INDEX('قرائت کنتور'!A:AZ,MATCH(A419&amp;"-"&amp;U$1,'قرائت کنتور'!B:B,0),MATCH(G419,'قرائت کنتور'!$1:$1,0)),0)</f>
        <v>0</v>
      </c>
      <c r="W419" s="188">
        <f>IFERROR(INDEX('قرائت کنتور'!A:AZ,MATCH(A419&amp;"-"&amp;W$1,'قرائت کنتور'!B:B,0),MATCH(L419,'قرائت کنتور'!$1:$1,0)),0)</f>
        <v>0</v>
      </c>
      <c r="X419" s="188">
        <f>IFERROR(INDEX('قرائت کنتور'!A:AZ,MATCH(A419&amp;"-"&amp;W$1,'قرائت کنتور'!B:B,0),MATCH(G419,'قرائت کنتور'!$1:$1,0)),0)</f>
        <v>0</v>
      </c>
      <c r="Y419" s="188">
        <f>IFERROR(INDEX('قرائت کنتور'!A:AZ,MATCH(A419&amp;"-"&amp;Y$1,'قرائت کنتور'!B:B,0),MATCH(L419,'قرائت کنتور'!$1:$1,0)),0)</f>
        <v>0</v>
      </c>
      <c r="Z419" s="188">
        <f>IFERROR(INDEX('قرائت کنتور'!A:AZ,MATCH(A419&amp;"-"&amp;Y$1,'قرائت کنتور'!B:B,0),MATCH(G419,'قرائت کنتور'!$1:$1,0)),0)</f>
        <v>0</v>
      </c>
      <c r="AA419" s="188">
        <f>IFERROR(INDEX('قرائت کنتور'!A:AZ,MATCH(A419&amp;"-"&amp;AA$1,'قرائت کنتور'!B:B,0),MATCH(L419,'قرائت کنتور'!$1:$1,0)),0)</f>
        <v>0</v>
      </c>
      <c r="AB419" s="188">
        <f>IFERROR(INDEX('قرائت کنتور'!A:AZ,MATCH(A419&amp;"-"&amp;AA$1,'قرائت کنتور'!B:B,0),MATCH(G419,'قرائت کنتور'!$1:$1,0)),0)</f>
        <v>0</v>
      </c>
      <c r="AC419" s="265"/>
      <c r="AD419" s="188">
        <f t="shared" si="143"/>
        <v>0</v>
      </c>
      <c r="AE419" s="188">
        <f t="shared" si="144"/>
        <v>0</v>
      </c>
      <c r="AF419" s="188">
        <f t="shared" si="145"/>
        <v>0</v>
      </c>
      <c r="AG419" s="188">
        <f t="shared" si="146"/>
        <v>0</v>
      </c>
      <c r="AH419" s="188">
        <f t="shared" si="147"/>
        <v>0</v>
      </c>
      <c r="AI419" s="188">
        <f t="shared" si="148"/>
        <v>0</v>
      </c>
      <c r="AJ419" s="188" t="str">
        <f t="shared" si="149"/>
        <v>0</v>
      </c>
      <c r="AK419" s="265"/>
      <c r="AL419" s="254" t="str">
        <f t="shared" si="150"/>
        <v>---</v>
      </c>
      <c r="AM419" s="254" t="str">
        <f t="shared" si="151"/>
        <v>---</v>
      </c>
      <c r="AN419" s="265"/>
      <c r="AO419" s="188" t="str">
        <f>IFERROR(INDEX('تعرفه ها'!A:Z,MATCH(P419&amp;"-"&amp;AO$1,'تعرفه ها'!C:C,0),MATCH(F419,'تعرفه ها'!$2:$2,0),1),"---")</f>
        <v>---</v>
      </c>
      <c r="AP419" s="188" t="str">
        <f>IFERROR(INDEX('تعرفه ها'!A:Z,MATCH(P419&amp;"-"&amp;AP$1,'تعرفه ها'!C:C,0),MATCH(F419,'تعرفه ها'!$2:$2,0),1),"---")</f>
        <v>---</v>
      </c>
      <c r="AQ419" s="188" t="str">
        <f>IFERROR(INDEX('تعرفه ها'!A:Z,MATCH(P419&amp;"-"&amp;AQ$1,'تعرفه ها'!C:C,0),MATCH(F419,'تعرفه ها'!$2:$2,0),1),"---")</f>
        <v>---</v>
      </c>
      <c r="AR419" s="188" t="str">
        <f>IFERROR(INDEX('تعرفه ها'!A:Z,MATCH(P419&amp;"-"&amp;AR$1,'تعرفه ها'!C:C,0),MATCH(F419,'تعرفه ها'!$2:$2,0),1),"---")</f>
        <v>---</v>
      </c>
      <c r="AS419" s="265"/>
      <c r="AT419" s="415" t="str">
        <f t="shared" si="152"/>
        <v>---</v>
      </c>
      <c r="AU419" s="415" t="str">
        <f t="shared" si="153"/>
        <v>---</v>
      </c>
      <c r="AV419" s="415" t="str">
        <f t="shared" si="154"/>
        <v>---</v>
      </c>
      <c r="AW419" s="415" t="str">
        <f t="shared" si="155"/>
        <v>---</v>
      </c>
      <c r="AX419" s="415" t="str">
        <f t="shared" si="156"/>
        <v>---</v>
      </c>
      <c r="AY419" s="415" t="str">
        <f>IFERROR(AH419*INDEX('تعرفه ها'!A:Z,MATCH("عوارض برق به ازاء هر کیلووات",'تعرفه ها'!$C:$C,0),MATCH(F419,'تعرفه ها'!$2:$2,0)),"---")</f>
        <v>---</v>
      </c>
      <c r="AZ419" s="415" t="str">
        <f t="shared" si="157"/>
        <v>---</v>
      </c>
      <c r="BA419" s="415" t="str">
        <f>IFERROR(ROUND(((AX419+AY419+AZ419)*INDEX('تعرفه ها'!A:Z,MATCH("هزینه نگهداری و تعمیرات شبکه برق",'تعرفه ها'!$C:$C,0),MATCH(F419,'تعرفه ها'!$2:$2,0))/100),0),"---")</f>
        <v>---</v>
      </c>
      <c r="BB419" s="415">
        <f>IFERROR(IF(P419="دیماندی",ROUND(AJ419*INDEX('تعرفه ها'!A:Z,MATCH(BB$1,'تعرفه ها'!$C:$C,0),MATCH(F419,'تعرفه ها'!$2:$2,0))*J419/30,0),0),"---")</f>
        <v>0</v>
      </c>
      <c r="BC419" s="415"/>
      <c r="BD419" s="54" t="str">
        <f>IFERROR(IF(INDEX('اطلاعات دوره'!A:Z,MATCH(G419,'اطلاعات دوره'!C:C,0),MATCH("برق",'اطلاعات دوره'!$1:$1,0))="دارد",ROUND(AX419*INDEX('تعرفه ها'!A:Z,MATCH("پیک فصلی برق",'تعرفه ها'!$C:$C,0),MATCH(F419,'تعرفه ها'!$2:$2,0))/100,0),0),"---")</f>
        <v>---</v>
      </c>
      <c r="BE419" s="415" t="str">
        <f>IFERROR(ROUND(((AX419+AY419+AZ419+BA419+BB419+BC419+BD419)*INDEX('تعرفه ها'!A:Z,MATCH("مالیات برق",'تعرفه ها'!$C:$C,0),MATCH(F419,'تعرفه ها'!$2:$2,0))/100),0),"---")</f>
        <v>---</v>
      </c>
      <c r="BF419" s="415" t="str">
        <f t="shared" si="158"/>
        <v>---</v>
      </c>
      <c r="BG419" s="415" t="str">
        <f t="shared" si="162"/>
        <v>---</v>
      </c>
      <c r="BH419" s="415" t="str">
        <f t="shared" si="159"/>
        <v>---</v>
      </c>
      <c r="BI419" s="54" t="str">
        <f t="shared" si="160"/>
        <v>---</v>
      </c>
      <c r="BJ419" s="55" t="str">
        <f t="shared" si="161"/>
        <v>---</v>
      </c>
      <c r="BK419" s="262"/>
      <c r="BL419" s="183" t="str">
        <f>IFERROR(IF(INDEX(پرداخت!A:AZ,MATCH(A419&amp;" - "&amp;"برق",پرداخت!$B:$B,0),MATCH(G419,پرداخت!$1:$1,0))="نشده","نشده","شده"),"---")</f>
        <v>---</v>
      </c>
      <c r="BN419" s="257"/>
      <c r="BO419" s="257"/>
      <c r="BP419" s="257"/>
      <c r="BQ419" s="257"/>
      <c r="BR419" s="257"/>
      <c r="BS419" s="257"/>
      <c r="BT419" s="257"/>
      <c r="BU419" s="257"/>
      <c r="BV419" s="257"/>
      <c r="BW419" s="257"/>
      <c r="BX419" s="257"/>
      <c r="BY419" s="257"/>
      <c r="BZ419" s="257"/>
      <c r="CA419" s="257"/>
      <c r="CB419" s="257"/>
      <c r="CC419" s="257"/>
      <c r="CD419" s="257"/>
      <c r="CE419" s="257"/>
      <c r="CF419" s="257"/>
      <c r="CG419" s="257"/>
      <c r="CH419"/>
      <c r="CI419"/>
      <c r="CJ419"/>
      <c r="CK419"/>
    </row>
    <row r="420" spans="1:89" ht="33.75" hidden="1">
      <c r="A420" s="170"/>
      <c r="B420" s="47">
        <f>IFERROR(INDEX('اطلاعات انشعابات شرکتها'!A:BB,MATCH(A420,'اطلاعات انشعابات شرکتها'!A:A,0),MATCH(B$1,'اطلاعات انشعابات شرکتها'!$1:$1,0)),0)</f>
        <v>0</v>
      </c>
      <c r="C420" s="48">
        <f>IFERROR(INDEX('اطلاعات انشعابات شرکتها'!A:BB,MATCH(A420,'اطلاعات انشعابات شرکتها'!A:A,0),MATCH(C$1,'اطلاعات انشعابات شرکتها'!$1:$1,0)),0)</f>
        <v>0</v>
      </c>
      <c r="D420" s="45"/>
      <c r="E420" s="171"/>
      <c r="F420" s="170"/>
      <c r="G420" s="188" t="str">
        <f t="shared" si="140"/>
        <v>/</v>
      </c>
      <c r="H420" s="188">
        <f>IFERROR(INDEX('اطلاعات دوره'!A:Z,MATCH(G420,'اطلاعات دوره'!C:C,0),MATCH(H$1,'اطلاعات دوره'!$1:$1,0)),0)</f>
        <v>0</v>
      </c>
      <c r="I420" s="188">
        <f>IFERROR(INDEX('اطلاعات دوره'!A:Z,MATCH(G420,'اطلاعات دوره'!C:C,0),MATCH(I$1,'اطلاعات دوره'!$1:$1,0)),0)</f>
        <v>0</v>
      </c>
      <c r="J420" s="188">
        <f>IFERROR(INDEX('اطلاعات دوره'!A:Z,MATCH(G420,'اطلاعات دوره'!C:C,0),MATCH(J$1,'اطلاعات دوره'!$1:$1,0)),0)</f>
        <v>0</v>
      </c>
      <c r="K420" s="265"/>
      <c r="L420" s="188" t="str">
        <f>IFERROR(INDEX('اطلاعات دوره'!A:Z,MATCH(G420,'اطلاعات دوره'!C:C,0)-1,MATCH("عنوان",'اطلاعات دوره'!$1:$1,0)),"---")</f>
        <v>---</v>
      </c>
      <c r="M420" s="188" t="str">
        <f t="shared" si="141"/>
        <v>----</v>
      </c>
      <c r="N420" s="188" t="str">
        <f t="shared" si="142"/>
        <v>-/</v>
      </c>
      <c r="O420" s="265"/>
      <c r="P420" s="188">
        <f>IFERROR(INDEX('اطلاعات انشعابات شرکتها'!A:BB,MATCH(A420,'اطلاعات انشعابات شرکتها'!A:A,0),MATCH(P$1,'اطلاعات انشعابات شرکتها'!$1:$1,0)),0)</f>
        <v>0</v>
      </c>
      <c r="Q420" s="188">
        <f>IFERROR(INDEX('اطلاعات انشعابات شرکتها'!A:BB,MATCH(A420,'اطلاعات انشعابات شرکتها'!A:A,0),MATCH(Q$1,'اطلاعات انشعابات شرکتها'!$1:$1,0)),0)</f>
        <v>0</v>
      </c>
      <c r="R420" s="188">
        <f>IFERROR(INDEX('اطلاعات انشعابات شرکتها'!A:BB,MATCH(A420,'اطلاعات انشعابات شرکتها'!A:A,0),MATCH(R$1,'اطلاعات انشعابات شرکتها'!$1:$1,0)),0)</f>
        <v>0</v>
      </c>
      <c r="S420" s="265"/>
      <c r="T420" s="188">
        <f>IFERROR(INDEX('قرائت کنتور'!A:AZ,MATCH(A420&amp;"-"&amp;T$1,'قرائت کنتور'!B:B,0),MATCH(G420,'قرائت کنتور'!$1:$1,0)),0)</f>
        <v>0</v>
      </c>
      <c r="U420" s="188">
        <f>IFERROR(INDEX('قرائت کنتور'!A:AZ,MATCH(A420&amp;"-"&amp;U$1,'قرائت کنتور'!B:B,0),MATCH(L420,'قرائت کنتور'!$1:$1,0)),0)</f>
        <v>0</v>
      </c>
      <c r="V420" s="188">
        <f>IFERROR(INDEX('قرائت کنتور'!A:AZ,MATCH(A420&amp;"-"&amp;U$1,'قرائت کنتور'!B:B,0),MATCH(G420,'قرائت کنتور'!$1:$1,0)),0)</f>
        <v>0</v>
      </c>
      <c r="W420" s="188">
        <f>IFERROR(INDEX('قرائت کنتور'!A:AZ,MATCH(A420&amp;"-"&amp;W$1,'قرائت کنتور'!B:B,0),MATCH(L420,'قرائت کنتور'!$1:$1,0)),0)</f>
        <v>0</v>
      </c>
      <c r="X420" s="188">
        <f>IFERROR(INDEX('قرائت کنتور'!A:AZ,MATCH(A420&amp;"-"&amp;W$1,'قرائت کنتور'!B:B,0),MATCH(G420,'قرائت کنتور'!$1:$1,0)),0)</f>
        <v>0</v>
      </c>
      <c r="Y420" s="188">
        <f>IFERROR(INDEX('قرائت کنتور'!A:AZ,MATCH(A420&amp;"-"&amp;Y$1,'قرائت کنتور'!B:B,0),MATCH(L420,'قرائت کنتور'!$1:$1,0)),0)</f>
        <v>0</v>
      </c>
      <c r="Z420" s="188">
        <f>IFERROR(INDEX('قرائت کنتور'!A:AZ,MATCH(A420&amp;"-"&amp;Y$1,'قرائت کنتور'!B:B,0),MATCH(G420,'قرائت کنتور'!$1:$1,0)),0)</f>
        <v>0</v>
      </c>
      <c r="AA420" s="188">
        <f>IFERROR(INDEX('قرائت کنتور'!A:AZ,MATCH(A420&amp;"-"&amp;AA$1,'قرائت کنتور'!B:B,0),MATCH(L420,'قرائت کنتور'!$1:$1,0)),0)</f>
        <v>0</v>
      </c>
      <c r="AB420" s="188">
        <f>IFERROR(INDEX('قرائت کنتور'!A:AZ,MATCH(A420&amp;"-"&amp;AA$1,'قرائت کنتور'!B:B,0),MATCH(G420,'قرائت کنتور'!$1:$1,0)),0)</f>
        <v>0</v>
      </c>
      <c r="AC420" s="265"/>
      <c r="AD420" s="188">
        <f t="shared" si="143"/>
        <v>0</v>
      </c>
      <c r="AE420" s="188">
        <f t="shared" si="144"/>
        <v>0</v>
      </c>
      <c r="AF420" s="188">
        <f t="shared" si="145"/>
        <v>0</v>
      </c>
      <c r="AG420" s="188">
        <f t="shared" si="146"/>
        <v>0</v>
      </c>
      <c r="AH420" s="188">
        <f t="shared" si="147"/>
        <v>0</v>
      </c>
      <c r="AI420" s="188">
        <f t="shared" si="148"/>
        <v>0</v>
      </c>
      <c r="AJ420" s="188" t="str">
        <f t="shared" si="149"/>
        <v>0</v>
      </c>
      <c r="AK420" s="265"/>
      <c r="AL420" s="254" t="str">
        <f t="shared" si="150"/>
        <v>---</v>
      </c>
      <c r="AM420" s="254" t="str">
        <f t="shared" si="151"/>
        <v>---</v>
      </c>
      <c r="AN420" s="265"/>
      <c r="AO420" s="188" t="str">
        <f>IFERROR(INDEX('تعرفه ها'!A:Z,MATCH(P420&amp;"-"&amp;AO$1,'تعرفه ها'!C:C,0),MATCH(F420,'تعرفه ها'!$2:$2,0),1),"---")</f>
        <v>---</v>
      </c>
      <c r="AP420" s="188" t="str">
        <f>IFERROR(INDEX('تعرفه ها'!A:Z,MATCH(P420&amp;"-"&amp;AP$1,'تعرفه ها'!C:C,0),MATCH(F420,'تعرفه ها'!$2:$2,0),1),"---")</f>
        <v>---</v>
      </c>
      <c r="AQ420" s="188" t="str">
        <f>IFERROR(INDEX('تعرفه ها'!A:Z,MATCH(P420&amp;"-"&amp;AQ$1,'تعرفه ها'!C:C,0),MATCH(F420,'تعرفه ها'!$2:$2,0),1),"---")</f>
        <v>---</v>
      </c>
      <c r="AR420" s="188" t="str">
        <f>IFERROR(INDEX('تعرفه ها'!A:Z,MATCH(P420&amp;"-"&amp;AR$1,'تعرفه ها'!C:C,0),MATCH(F420,'تعرفه ها'!$2:$2,0),1),"---")</f>
        <v>---</v>
      </c>
      <c r="AS420" s="265"/>
      <c r="AT420" s="415" t="str">
        <f t="shared" si="152"/>
        <v>---</v>
      </c>
      <c r="AU420" s="415" t="str">
        <f t="shared" si="153"/>
        <v>---</v>
      </c>
      <c r="AV420" s="415" t="str">
        <f t="shared" si="154"/>
        <v>---</v>
      </c>
      <c r="AW420" s="415" t="str">
        <f t="shared" si="155"/>
        <v>---</v>
      </c>
      <c r="AX420" s="415" t="str">
        <f t="shared" si="156"/>
        <v>---</v>
      </c>
      <c r="AY420" s="415" t="str">
        <f>IFERROR(AH420*INDEX('تعرفه ها'!A:Z,MATCH("عوارض برق به ازاء هر کیلووات",'تعرفه ها'!$C:$C,0),MATCH(F420,'تعرفه ها'!$2:$2,0)),"---")</f>
        <v>---</v>
      </c>
      <c r="AZ420" s="415" t="str">
        <f t="shared" si="157"/>
        <v>---</v>
      </c>
      <c r="BA420" s="415" t="str">
        <f>IFERROR(ROUND(((AX420+AY420+AZ420)*INDEX('تعرفه ها'!A:Z,MATCH("هزینه نگهداری و تعمیرات شبکه برق",'تعرفه ها'!$C:$C,0),MATCH(F420,'تعرفه ها'!$2:$2,0))/100),0),"---")</f>
        <v>---</v>
      </c>
      <c r="BB420" s="415">
        <f>IFERROR(IF(P420="دیماندی",ROUND(AJ420*INDEX('تعرفه ها'!A:Z,MATCH(BB$1,'تعرفه ها'!$C:$C,0),MATCH(F420,'تعرفه ها'!$2:$2,0))*J420/30,0),0),"---")</f>
        <v>0</v>
      </c>
      <c r="BC420" s="415"/>
      <c r="BD420" s="54" t="str">
        <f>IFERROR(IF(INDEX('اطلاعات دوره'!A:Z,MATCH(G420,'اطلاعات دوره'!C:C,0),MATCH("برق",'اطلاعات دوره'!$1:$1,0))="دارد",ROUND(AX420*INDEX('تعرفه ها'!A:Z,MATCH("پیک فصلی برق",'تعرفه ها'!$C:$C,0),MATCH(F420,'تعرفه ها'!$2:$2,0))/100,0),0),"---")</f>
        <v>---</v>
      </c>
      <c r="BE420" s="415" t="str">
        <f>IFERROR(ROUND(((AX420+AY420+AZ420+BA420+BB420+BC420+BD420)*INDEX('تعرفه ها'!A:Z,MATCH("مالیات برق",'تعرفه ها'!$C:$C,0),MATCH(F420,'تعرفه ها'!$2:$2,0))/100),0),"---")</f>
        <v>---</v>
      </c>
      <c r="BF420" s="415" t="str">
        <f t="shared" si="158"/>
        <v>---</v>
      </c>
      <c r="BG420" s="415" t="str">
        <f t="shared" si="162"/>
        <v>---</v>
      </c>
      <c r="BH420" s="415" t="str">
        <f t="shared" si="159"/>
        <v>---</v>
      </c>
      <c r="BI420" s="54" t="str">
        <f t="shared" si="160"/>
        <v>---</v>
      </c>
      <c r="BJ420" s="55" t="str">
        <f t="shared" si="161"/>
        <v>---</v>
      </c>
      <c r="BK420" s="262"/>
      <c r="BL420" s="183" t="str">
        <f>IFERROR(IF(INDEX(پرداخت!A:AZ,MATCH(A420&amp;" - "&amp;"برق",پرداخت!$B:$B,0),MATCH(G420,پرداخت!$1:$1,0))="نشده","نشده","شده"),"---")</f>
        <v>---</v>
      </c>
      <c r="BN420" s="257"/>
      <c r="BO420" s="257"/>
      <c r="BP420" s="257"/>
      <c r="BQ420" s="257"/>
      <c r="BR420" s="257"/>
      <c r="BS420" s="257"/>
      <c r="BT420" s="257"/>
      <c r="BU420" s="257"/>
      <c r="BV420" s="257"/>
      <c r="BW420" s="257"/>
      <c r="BX420" s="257"/>
      <c r="BY420" s="257"/>
      <c r="BZ420" s="257"/>
      <c r="CA420" s="257"/>
      <c r="CB420" s="257"/>
      <c r="CC420" s="257"/>
      <c r="CD420" s="257"/>
      <c r="CE420" s="257"/>
      <c r="CF420" s="257"/>
      <c r="CG420" s="257"/>
      <c r="CH420"/>
      <c r="CI420"/>
      <c r="CJ420"/>
      <c r="CK420"/>
    </row>
    <row r="421" spans="1:89" ht="33.75" hidden="1">
      <c r="A421" s="170"/>
      <c r="B421" s="47">
        <f>IFERROR(INDEX('اطلاعات انشعابات شرکتها'!A:BB,MATCH(A421,'اطلاعات انشعابات شرکتها'!A:A,0),MATCH(B$1,'اطلاعات انشعابات شرکتها'!$1:$1,0)),0)</f>
        <v>0</v>
      </c>
      <c r="C421" s="48">
        <f>IFERROR(INDEX('اطلاعات انشعابات شرکتها'!A:BB,MATCH(A421,'اطلاعات انشعابات شرکتها'!A:A,0),MATCH(C$1,'اطلاعات انشعابات شرکتها'!$1:$1,0)),0)</f>
        <v>0</v>
      </c>
      <c r="D421" s="45"/>
      <c r="E421" s="171"/>
      <c r="F421" s="170"/>
      <c r="G421" s="188" t="str">
        <f t="shared" si="140"/>
        <v>/</v>
      </c>
      <c r="H421" s="188">
        <f>IFERROR(INDEX('اطلاعات دوره'!A:Z,MATCH(G421,'اطلاعات دوره'!C:C,0),MATCH(H$1,'اطلاعات دوره'!$1:$1,0)),0)</f>
        <v>0</v>
      </c>
      <c r="I421" s="188">
        <f>IFERROR(INDEX('اطلاعات دوره'!A:Z,MATCH(G421,'اطلاعات دوره'!C:C,0),MATCH(I$1,'اطلاعات دوره'!$1:$1,0)),0)</f>
        <v>0</v>
      </c>
      <c r="J421" s="188">
        <f>IFERROR(INDEX('اطلاعات دوره'!A:Z,MATCH(G421,'اطلاعات دوره'!C:C,0),MATCH(J$1,'اطلاعات دوره'!$1:$1,0)),0)</f>
        <v>0</v>
      </c>
      <c r="K421" s="265"/>
      <c r="L421" s="188" t="str">
        <f>IFERROR(INDEX('اطلاعات دوره'!A:Z,MATCH(G421,'اطلاعات دوره'!C:C,0)-1,MATCH("عنوان",'اطلاعات دوره'!$1:$1,0)),"---")</f>
        <v>---</v>
      </c>
      <c r="M421" s="188" t="str">
        <f t="shared" si="141"/>
        <v>----</v>
      </c>
      <c r="N421" s="188" t="str">
        <f t="shared" si="142"/>
        <v>-/</v>
      </c>
      <c r="O421" s="265"/>
      <c r="P421" s="188">
        <f>IFERROR(INDEX('اطلاعات انشعابات شرکتها'!A:BB,MATCH(A421,'اطلاعات انشعابات شرکتها'!A:A,0),MATCH(P$1,'اطلاعات انشعابات شرکتها'!$1:$1,0)),0)</f>
        <v>0</v>
      </c>
      <c r="Q421" s="188">
        <f>IFERROR(INDEX('اطلاعات انشعابات شرکتها'!A:BB,MATCH(A421,'اطلاعات انشعابات شرکتها'!A:A,0),MATCH(Q$1,'اطلاعات انشعابات شرکتها'!$1:$1,0)),0)</f>
        <v>0</v>
      </c>
      <c r="R421" s="188">
        <f>IFERROR(INDEX('اطلاعات انشعابات شرکتها'!A:BB,MATCH(A421,'اطلاعات انشعابات شرکتها'!A:A,0),MATCH(R$1,'اطلاعات انشعابات شرکتها'!$1:$1,0)),0)</f>
        <v>0</v>
      </c>
      <c r="S421" s="265"/>
      <c r="T421" s="188">
        <f>IFERROR(INDEX('قرائت کنتور'!A:AZ,MATCH(A421&amp;"-"&amp;T$1,'قرائت کنتور'!B:B,0),MATCH(G421,'قرائت کنتور'!$1:$1,0)),0)</f>
        <v>0</v>
      </c>
      <c r="U421" s="188">
        <f>IFERROR(INDEX('قرائت کنتور'!A:AZ,MATCH(A421&amp;"-"&amp;U$1,'قرائت کنتور'!B:B,0),MATCH(L421,'قرائت کنتور'!$1:$1,0)),0)</f>
        <v>0</v>
      </c>
      <c r="V421" s="188">
        <f>IFERROR(INDEX('قرائت کنتور'!A:AZ,MATCH(A421&amp;"-"&amp;U$1,'قرائت کنتور'!B:B,0),MATCH(G421,'قرائت کنتور'!$1:$1,0)),0)</f>
        <v>0</v>
      </c>
      <c r="W421" s="188">
        <f>IFERROR(INDEX('قرائت کنتور'!A:AZ,MATCH(A421&amp;"-"&amp;W$1,'قرائت کنتور'!B:B,0),MATCH(L421,'قرائت کنتور'!$1:$1,0)),0)</f>
        <v>0</v>
      </c>
      <c r="X421" s="188">
        <f>IFERROR(INDEX('قرائت کنتور'!A:AZ,MATCH(A421&amp;"-"&amp;W$1,'قرائت کنتور'!B:B,0),MATCH(G421,'قرائت کنتور'!$1:$1,0)),0)</f>
        <v>0</v>
      </c>
      <c r="Y421" s="188">
        <f>IFERROR(INDEX('قرائت کنتور'!A:AZ,MATCH(A421&amp;"-"&amp;Y$1,'قرائت کنتور'!B:B,0),MATCH(L421,'قرائت کنتور'!$1:$1,0)),0)</f>
        <v>0</v>
      </c>
      <c r="Z421" s="188">
        <f>IFERROR(INDEX('قرائت کنتور'!A:AZ,MATCH(A421&amp;"-"&amp;Y$1,'قرائت کنتور'!B:B,0),MATCH(G421,'قرائت کنتور'!$1:$1,0)),0)</f>
        <v>0</v>
      </c>
      <c r="AA421" s="188">
        <f>IFERROR(INDEX('قرائت کنتور'!A:AZ,MATCH(A421&amp;"-"&amp;AA$1,'قرائت کنتور'!B:B,0),MATCH(L421,'قرائت کنتور'!$1:$1,0)),0)</f>
        <v>0</v>
      </c>
      <c r="AB421" s="188">
        <f>IFERROR(INDEX('قرائت کنتور'!A:AZ,MATCH(A421&amp;"-"&amp;AA$1,'قرائت کنتور'!B:B,0),MATCH(G421,'قرائت کنتور'!$1:$1,0)),0)</f>
        <v>0</v>
      </c>
      <c r="AC421" s="265"/>
      <c r="AD421" s="188">
        <f t="shared" si="143"/>
        <v>0</v>
      </c>
      <c r="AE421" s="188">
        <f t="shared" si="144"/>
        <v>0</v>
      </c>
      <c r="AF421" s="188">
        <f t="shared" si="145"/>
        <v>0</v>
      </c>
      <c r="AG421" s="188">
        <f t="shared" si="146"/>
        <v>0</v>
      </c>
      <c r="AH421" s="188">
        <f t="shared" si="147"/>
        <v>0</v>
      </c>
      <c r="AI421" s="188">
        <f t="shared" si="148"/>
        <v>0</v>
      </c>
      <c r="AJ421" s="188" t="str">
        <f t="shared" si="149"/>
        <v>0</v>
      </c>
      <c r="AK421" s="265"/>
      <c r="AL421" s="254" t="str">
        <f t="shared" si="150"/>
        <v>---</v>
      </c>
      <c r="AM421" s="254" t="str">
        <f t="shared" si="151"/>
        <v>---</v>
      </c>
      <c r="AN421" s="265"/>
      <c r="AO421" s="188" t="str">
        <f>IFERROR(INDEX('تعرفه ها'!A:Z,MATCH(P421&amp;"-"&amp;AO$1,'تعرفه ها'!C:C,0),MATCH(F421,'تعرفه ها'!$2:$2,0),1),"---")</f>
        <v>---</v>
      </c>
      <c r="AP421" s="188" t="str">
        <f>IFERROR(INDEX('تعرفه ها'!A:Z,MATCH(P421&amp;"-"&amp;AP$1,'تعرفه ها'!C:C,0),MATCH(F421,'تعرفه ها'!$2:$2,0),1),"---")</f>
        <v>---</v>
      </c>
      <c r="AQ421" s="188" t="str">
        <f>IFERROR(INDEX('تعرفه ها'!A:Z,MATCH(P421&amp;"-"&amp;AQ$1,'تعرفه ها'!C:C,0),MATCH(F421,'تعرفه ها'!$2:$2,0),1),"---")</f>
        <v>---</v>
      </c>
      <c r="AR421" s="188" t="str">
        <f>IFERROR(INDEX('تعرفه ها'!A:Z,MATCH(P421&amp;"-"&amp;AR$1,'تعرفه ها'!C:C,0),MATCH(F421,'تعرفه ها'!$2:$2,0),1),"---")</f>
        <v>---</v>
      </c>
      <c r="AS421" s="265"/>
      <c r="AT421" s="415" t="str">
        <f t="shared" si="152"/>
        <v>---</v>
      </c>
      <c r="AU421" s="415" t="str">
        <f t="shared" si="153"/>
        <v>---</v>
      </c>
      <c r="AV421" s="415" t="str">
        <f t="shared" si="154"/>
        <v>---</v>
      </c>
      <c r="AW421" s="415" t="str">
        <f t="shared" si="155"/>
        <v>---</v>
      </c>
      <c r="AX421" s="415" t="str">
        <f t="shared" si="156"/>
        <v>---</v>
      </c>
      <c r="AY421" s="415" t="str">
        <f>IFERROR(AH421*INDEX('تعرفه ها'!A:Z,MATCH("عوارض برق به ازاء هر کیلووات",'تعرفه ها'!$C:$C,0),MATCH(F421,'تعرفه ها'!$2:$2,0)),"---")</f>
        <v>---</v>
      </c>
      <c r="AZ421" s="415" t="str">
        <f t="shared" si="157"/>
        <v>---</v>
      </c>
      <c r="BA421" s="415" t="str">
        <f>IFERROR(ROUND(((AX421+AY421+AZ421)*INDEX('تعرفه ها'!A:Z,MATCH("هزینه نگهداری و تعمیرات شبکه برق",'تعرفه ها'!$C:$C,0),MATCH(F421,'تعرفه ها'!$2:$2,0))/100),0),"---")</f>
        <v>---</v>
      </c>
      <c r="BB421" s="415">
        <f>IFERROR(IF(P421="دیماندی",ROUND(AJ421*INDEX('تعرفه ها'!A:Z,MATCH(BB$1,'تعرفه ها'!$C:$C,0),MATCH(F421,'تعرفه ها'!$2:$2,0))*J421/30,0),0),"---")</f>
        <v>0</v>
      </c>
      <c r="BC421" s="415"/>
      <c r="BD421" s="54" t="str">
        <f>IFERROR(IF(INDEX('اطلاعات دوره'!A:Z,MATCH(G421,'اطلاعات دوره'!C:C,0),MATCH("برق",'اطلاعات دوره'!$1:$1,0))="دارد",ROUND(AX421*INDEX('تعرفه ها'!A:Z,MATCH("پیک فصلی برق",'تعرفه ها'!$C:$C,0),MATCH(F421,'تعرفه ها'!$2:$2,0))/100,0),0),"---")</f>
        <v>---</v>
      </c>
      <c r="BE421" s="415" t="str">
        <f>IFERROR(ROUND(((AX421+AY421+AZ421+BA421+BB421+BC421+BD421)*INDEX('تعرفه ها'!A:Z,MATCH("مالیات برق",'تعرفه ها'!$C:$C,0),MATCH(F421,'تعرفه ها'!$2:$2,0))/100),0),"---")</f>
        <v>---</v>
      </c>
      <c r="BF421" s="415" t="str">
        <f t="shared" si="158"/>
        <v>---</v>
      </c>
      <c r="BG421" s="415" t="str">
        <f t="shared" si="162"/>
        <v>---</v>
      </c>
      <c r="BH421" s="415" t="str">
        <f t="shared" si="159"/>
        <v>---</v>
      </c>
      <c r="BI421" s="54" t="str">
        <f t="shared" si="160"/>
        <v>---</v>
      </c>
      <c r="BJ421" s="55" t="str">
        <f t="shared" si="161"/>
        <v>---</v>
      </c>
      <c r="BK421" s="262"/>
      <c r="BL421" s="183" t="str">
        <f>IFERROR(IF(INDEX(پرداخت!A:AZ,MATCH(A421&amp;" - "&amp;"برق",پرداخت!$B:$B,0),MATCH(G421,پرداخت!$1:$1,0))="نشده","نشده","شده"),"---")</f>
        <v>---</v>
      </c>
      <c r="BN421" s="257"/>
      <c r="BO421" s="257"/>
      <c r="BP421" s="257"/>
      <c r="BQ421" s="257"/>
      <c r="BR421" s="257"/>
      <c r="BS421" s="257"/>
      <c r="BT421" s="257"/>
      <c r="BU421" s="257"/>
      <c r="BV421" s="257"/>
      <c r="BW421" s="257"/>
      <c r="BX421" s="257"/>
      <c r="BY421" s="257"/>
      <c r="BZ421" s="257"/>
      <c r="CA421" s="257"/>
      <c r="CB421" s="257"/>
      <c r="CC421" s="257"/>
      <c r="CD421" s="257"/>
      <c r="CE421" s="257"/>
      <c r="CF421" s="257"/>
      <c r="CG421" s="257"/>
      <c r="CH421"/>
      <c r="CI421"/>
      <c r="CJ421"/>
      <c r="CK421"/>
    </row>
    <row r="422" spans="1:89" ht="33.75" hidden="1">
      <c r="A422" s="170"/>
      <c r="B422" s="47">
        <f>IFERROR(INDEX('اطلاعات انشعابات شرکتها'!A:BB,MATCH(A422,'اطلاعات انشعابات شرکتها'!A:A,0),MATCH(B$1,'اطلاعات انشعابات شرکتها'!$1:$1,0)),0)</f>
        <v>0</v>
      </c>
      <c r="C422" s="48">
        <f>IFERROR(INDEX('اطلاعات انشعابات شرکتها'!A:BB,MATCH(A422,'اطلاعات انشعابات شرکتها'!A:A,0),MATCH(C$1,'اطلاعات انشعابات شرکتها'!$1:$1,0)),0)</f>
        <v>0</v>
      </c>
      <c r="D422" s="45"/>
      <c r="E422" s="171"/>
      <c r="F422" s="170"/>
      <c r="G422" s="188" t="str">
        <f t="shared" si="140"/>
        <v>/</v>
      </c>
      <c r="H422" s="188">
        <f>IFERROR(INDEX('اطلاعات دوره'!A:Z,MATCH(G422,'اطلاعات دوره'!C:C,0),MATCH(H$1,'اطلاعات دوره'!$1:$1,0)),0)</f>
        <v>0</v>
      </c>
      <c r="I422" s="188">
        <f>IFERROR(INDEX('اطلاعات دوره'!A:Z,MATCH(G422,'اطلاعات دوره'!C:C,0),MATCH(I$1,'اطلاعات دوره'!$1:$1,0)),0)</f>
        <v>0</v>
      </c>
      <c r="J422" s="188">
        <f>IFERROR(INDEX('اطلاعات دوره'!A:Z,MATCH(G422,'اطلاعات دوره'!C:C,0),MATCH(J$1,'اطلاعات دوره'!$1:$1,0)),0)</f>
        <v>0</v>
      </c>
      <c r="K422" s="265"/>
      <c r="L422" s="188" t="str">
        <f>IFERROR(INDEX('اطلاعات دوره'!A:Z,MATCH(G422,'اطلاعات دوره'!C:C,0)-1,MATCH("عنوان",'اطلاعات دوره'!$1:$1,0)),"---")</f>
        <v>---</v>
      </c>
      <c r="M422" s="188" t="str">
        <f t="shared" si="141"/>
        <v>----</v>
      </c>
      <c r="N422" s="188" t="str">
        <f t="shared" si="142"/>
        <v>-/</v>
      </c>
      <c r="O422" s="265"/>
      <c r="P422" s="188">
        <f>IFERROR(INDEX('اطلاعات انشعابات شرکتها'!A:BB,MATCH(A422,'اطلاعات انشعابات شرکتها'!A:A,0),MATCH(P$1,'اطلاعات انشعابات شرکتها'!$1:$1,0)),0)</f>
        <v>0</v>
      </c>
      <c r="Q422" s="188">
        <f>IFERROR(INDEX('اطلاعات انشعابات شرکتها'!A:BB,MATCH(A422,'اطلاعات انشعابات شرکتها'!A:A,0),MATCH(Q$1,'اطلاعات انشعابات شرکتها'!$1:$1,0)),0)</f>
        <v>0</v>
      </c>
      <c r="R422" s="188">
        <f>IFERROR(INDEX('اطلاعات انشعابات شرکتها'!A:BB,MATCH(A422,'اطلاعات انشعابات شرکتها'!A:A,0),MATCH(R$1,'اطلاعات انشعابات شرکتها'!$1:$1,0)),0)</f>
        <v>0</v>
      </c>
      <c r="S422" s="265"/>
      <c r="T422" s="188">
        <f>IFERROR(INDEX('قرائت کنتور'!A:AZ,MATCH(A422&amp;"-"&amp;T$1,'قرائت کنتور'!B:B,0),MATCH(G422,'قرائت کنتور'!$1:$1,0)),0)</f>
        <v>0</v>
      </c>
      <c r="U422" s="188">
        <f>IFERROR(INDEX('قرائت کنتور'!A:AZ,MATCH(A422&amp;"-"&amp;U$1,'قرائت کنتور'!B:B,0),MATCH(L422,'قرائت کنتور'!$1:$1,0)),0)</f>
        <v>0</v>
      </c>
      <c r="V422" s="188">
        <f>IFERROR(INDEX('قرائت کنتور'!A:AZ,MATCH(A422&amp;"-"&amp;U$1,'قرائت کنتور'!B:B,0),MATCH(G422,'قرائت کنتور'!$1:$1,0)),0)</f>
        <v>0</v>
      </c>
      <c r="W422" s="188">
        <f>IFERROR(INDEX('قرائت کنتور'!A:AZ,MATCH(A422&amp;"-"&amp;W$1,'قرائت کنتور'!B:B,0),MATCH(L422,'قرائت کنتور'!$1:$1,0)),0)</f>
        <v>0</v>
      </c>
      <c r="X422" s="188">
        <f>IFERROR(INDEX('قرائت کنتور'!A:AZ,MATCH(A422&amp;"-"&amp;W$1,'قرائت کنتور'!B:B,0),MATCH(G422,'قرائت کنتور'!$1:$1,0)),0)</f>
        <v>0</v>
      </c>
      <c r="Y422" s="188">
        <f>IFERROR(INDEX('قرائت کنتور'!A:AZ,MATCH(A422&amp;"-"&amp;Y$1,'قرائت کنتور'!B:B,0),MATCH(L422,'قرائت کنتور'!$1:$1,0)),0)</f>
        <v>0</v>
      </c>
      <c r="Z422" s="188">
        <f>IFERROR(INDEX('قرائت کنتور'!A:AZ,MATCH(A422&amp;"-"&amp;Y$1,'قرائت کنتور'!B:B,0),MATCH(G422,'قرائت کنتور'!$1:$1,0)),0)</f>
        <v>0</v>
      </c>
      <c r="AA422" s="188">
        <f>IFERROR(INDEX('قرائت کنتور'!A:AZ,MATCH(A422&amp;"-"&amp;AA$1,'قرائت کنتور'!B:B,0),MATCH(L422,'قرائت کنتور'!$1:$1,0)),0)</f>
        <v>0</v>
      </c>
      <c r="AB422" s="188">
        <f>IFERROR(INDEX('قرائت کنتور'!A:AZ,MATCH(A422&amp;"-"&amp;AA$1,'قرائت کنتور'!B:B,0),MATCH(G422,'قرائت کنتور'!$1:$1,0)),0)</f>
        <v>0</v>
      </c>
      <c r="AC422" s="265"/>
      <c r="AD422" s="188">
        <f t="shared" si="143"/>
        <v>0</v>
      </c>
      <c r="AE422" s="188">
        <f t="shared" si="144"/>
        <v>0</v>
      </c>
      <c r="AF422" s="188">
        <f t="shared" si="145"/>
        <v>0</v>
      </c>
      <c r="AG422" s="188">
        <f t="shared" si="146"/>
        <v>0</v>
      </c>
      <c r="AH422" s="188">
        <f t="shared" si="147"/>
        <v>0</v>
      </c>
      <c r="AI422" s="188">
        <f t="shared" si="148"/>
        <v>0</v>
      </c>
      <c r="AJ422" s="188" t="str">
        <f t="shared" si="149"/>
        <v>0</v>
      </c>
      <c r="AK422" s="265"/>
      <c r="AL422" s="254" t="str">
        <f t="shared" si="150"/>
        <v>---</v>
      </c>
      <c r="AM422" s="254" t="str">
        <f t="shared" si="151"/>
        <v>---</v>
      </c>
      <c r="AN422" s="265"/>
      <c r="AO422" s="188" t="str">
        <f>IFERROR(INDEX('تعرفه ها'!A:Z,MATCH(P422&amp;"-"&amp;AO$1,'تعرفه ها'!C:C,0),MATCH(F422,'تعرفه ها'!$2:$2,0),1),"---")</f>
        <v>---</v>
      </c>
      <c r="AP422" s="188" t="str">
        <f>IFERROR(INDEX('تعرفه ها'!A:Z,MATCH(P422&amp;"-"&amp;AP$1,'تعرفه ها'!C:C,0),MATCH(F422,'تعرفه ها'!$2:$2,0),1),"---")</f>
        <v>---</v>
      </c>
      <c r="AQ422" s="188" t="str">
        <f>IFERROR(INDEX('تعرفه ها'!A:Z,MATCH(P422&amp;"-"&amp;AQ$1,'تعرفه ها'!C:C,0),MATCH(F422,'تعرفه ها'!$2:$2,0),1),"---")</f>
        <v>---</v>
      </c>
      <c r="AR422" s="188" t="str">
        <f>IFERROR(INDEX('تعرفه ها'!A:Z,MATCH(P422&amp;"-"&amp;AR$1,'تعرفه ها'!C:C,0),MATCH(F422,'تعرفه ها'!$2:$2,0),1),"---")</f>
        <v>---</v>
      </c>
      <c r="AS422" s="265"/>
      <c r="AT422" s="415" t="str">
        <f t="shared" si="152"/>
        <v>---</v>
      </c>
      <c r="AU422" s="415" t="str">
        <f t="shared" si="153"/>
        <v>---</v>
      </c>
      <c r="AV422" s="415" t="str">
        <f t="shared" si="154"/>
        <v>---</v>
      </c>
      <c r="AW422" s="415" t="str">
        <f t="shared" si="155"/>
        <v>---</v>
      </c>
      <c r="AX422" s="415" t="str">
        <f t="shared" si="156"/>
        <v>---</v>
      </c>
      <c r="AY422" s="415" t="str">
        <f>IFERROR(AH422*INDEX('تعرفه ها'!A:Z,MATCH("عوارض برق به ازاء هر کیلووات",'تعرفه ها'!$C:$C,0),MATCH(F422,'تعرفه ها'!$2:$2,0)),"---")</f>
        <v>---</v>
      </c>
      <c r="AZ422" s="415" t="str">
        <f t="shared" si="157"/>
        <v>---</v>
      </c>
      <c r="BA422" s="415" t="str">
        <f>IFERROR(ROUND(((AX422+AY422+AZ422)*INDEX('تعرفه ها'!A:Z,MATCH("هزینه نگهداری و تعمیرات شبکه برق",'تعرفه ها'!$C:$C,0),MATCH(F422,'تعرفه ها'!$2:$2,0))/100),0),"---")</f>
        <v>---</v>
      </c>
      <c r="BB422" s="415">
        <f>IFERROR(IF(P422="دیماندی",ROUND(AJ422*INDEX('تعرفه ها'!A:Z,MATCH(BB$1,'تعرفه ها'!$C:$C,0),MATCH(F422,'تعرفه ها'!$2:$2,0))*J422/30,0),0),"---")</f>
        <v>0</v>
      </c>
      <c r="BC422" s="415"/>
      <c r="BD422" s="54" t="str">
        <f>IFERROR(IF(INDEX('اطلاعات دوره'!A:Z,MATCH(G422,'اطلاعات دوره'!C:C,0),MATCH("برق",'اطلاعات دوره'!$1:$1,0))="دارد",ROUND(AX422*INDEX('تعرفه ها'!A:Z,MATCH("پیک فصلی برق",'تعرفه ها'!$C:$C,0),MATCH(F422,'تعرفه ها'!$2:$2,0))/100,0),0),"---")</f>
        <v>---</v>
      </c>
      <c r="BE422" s="415" t="str">
        <f>IFERROR(ROUND(((AX422+AY422+AZ422+BA422+BB422+BC422+BD422)*INDEX('تعرفه ها'!A:Z,MATCH("مالیات برق",'تعرفه ها'!$C:$C,0),MATCH(F422,'تعرفه ها'!$2:$2,0))/100),0),"---")</f>
        <v>---</v>
      </c>
      <c r="BF422" s="415" t="str">
        <f t="shared" si="158"/>
        <v>---</v>
      </c>
      <c r="BG422" s="415" t="str">
        <f t="shared" si="162"/>
        <v>---</v>
      </c>
      <c r="BH422" s="415" t="str">
        <f t="shared" si="159"/>
        <v>---</v>
      </c>
      <c r="BI422" s="54" t="str">
        <f t="shared" si="160"/>
        <v>---</v>
      </c>
      <c r="BJ422" s="55" t="str">
        <f t="shared" si="161"/>
        <v>---</v>
      </c>
      <c r="BK422" s="262"/>
      <c r="BL422" s="183" t="str">
        <f>IFERROR(IF(INDEX(پرداخت!A:AZ,MATCH(A422&amp;" - "&amp;"برق",پرداخت!$B:$B,0),MATCH(G422,پرداخت!$1:$1,0))="نشده","نشده","شده"),"---")</f>
        <v>---</v>
      </c>
      <c r="BN422" s="257"/>
      <c r="BO422" s="257"/>
      <c r="BP422" s="257"/>
      <c r="BQ422" s="257"/>
      <c r="BR422" s="257"/>
      <c r="BS422" s="257"/>
      <c r="BT422" s="257"/>
      <c r="BU422" s="257"/>
      <c r="BV422" s="257"/>
      <c r="BW422" s="257"/>
      <c r="BX422" s="257"/>
      <c r="BY422" s="257"/>
      <c r="BZ422" s="257"/>
      <c r="CA422" s="257"/>
      <c r="CB422" s="257"/>
      <c r="CC422" s="257"/>
      <c r="CD422" s="257"/>
      <c r="CE422" s="257"/>
      <c r="CF422" s="257"/>
      <c r="CG422" s="257"/>
      <c r="CH422"/>
      <c r="CI422"/>
      <c r="CJ422"/>
      <c r="CK422"/>
    </row>
    <row r="423" spans="1:89" ht="33.75" hidden="1">
      <c r="A423" s="170"/>
      <c r="B423" s="47">
        <f>IFERROR(INDEX('اطلاعات انشعابات شرکتها'!A:BB,MATCH(A423,'اطلاعات انشعابات شرکتها'!A:A,0),MATCH(B$1,'اطلاعات انشعابات شرکتها'!$1:$1,0)),0)</f>
        <v>0</v>
      </c>
      <c r="C423" s="48">
        <f>IFERROR(INDEX('اطلاعات انشعابات شرکتها'!A:BB,MATCH(A423,'اطلاعات انشعابات شرکتها'!A:A,0),MATCH(C$1,'اطلاعات انشعابات شرکتها'!$1:$1,0)),0)</f>
        <v>0</v>
      </c>
      <c r="D423" s="45"/>
      <c r="E423" s="171"/>
      <c r="F423" s="170"/>
      <c r="G423" s="188" t="str">
        <f t="shared" si="140"/>
        <v>/</v>
      </c>
      <c r="H423" s="188">
        <f>IFERROR(INDEX('اطلاعات دوره'!A:Z,MATCH(G423,'اطلاعات دوره'!C:C,0),MATCH(H$1,'اطلاعات دوره'!$1:$1,0)),0)</f>
        <v>0</v>
      </c>
      <c r="I423" s="188">
        <f>IFERROR(INDEX('اطلاعات دوره'!A:Z,MATCH(G423,'اطلاعات دوره'!C:C,0),MATCH(I$1,'اطلاعات دوره'!$1:$1,0)),0)</f>
        <v>0</v>
      </c>
      <c r="J423" s="188">
        <f>IFERROR(INDEX('اطلاعات دوره'!A:Z,MATCH(G423,'اطلاعات دوره'!C:C,0),MATCH(J$1,'اطلاعات دوره'!$1:$1,0)),0)</f>
        <v>0</v>
      </c>
      <c r="K423" s="265"/>
      <c r="L423" s="188" t="str">
        <f>IFERROR(INDEX('اطلاعات دوره'!A:Z,MATCH(G423,'اطلاعات دوره'!C:C,0)-1,MATCH("عنوان",'اطلاعات دوره'!$1:$1,0)),"---")</f>
        <v>---</v>
      </c>
      <c r="M423" s="188" t="str">
        <f t="shared" si="141"/>
        <v>----</v>
      </c>
      <c r="N423" s="188" t="str">
        <f t="shared" si="142"/>
        <v>-/</v>
      </c>
      <c r="O423" s="265"/>
      <c r="P423" s="188">
        <f>IFERROR(INDEX('اطلاعات انشعابات شرکتها'!A:BB,MATCH(A423,'اطلاعات انشعابات شرکتها'!A:A,0),MATCH(P$1,'اطلاعات انشعابات شرکتها'!$1:$1,0)),0)</f>
        <v>0</v>
      </c>
      <c r="Q423" s="188">
        <f>IFERROR(INDEX('اطلاعات انشعابات شرکتها'!A:BB,MATCH(A423,'اطلاعات انشعابات شرکتها'!A:A,0),MATCH(Q$1,'اطلاعات انشعابات شرکتها'!$1:$1,0)),0)</f>
        <v>0</v>
      </c>
      <c r="R423" s="188">
        <f>IFERROR(INDEX('اطلاعات انشعابات شرکتها'!A:BB,MATCH(A423,'اطلاعات انشعابات شرکتها'!A:A,0),MATCH(R$1,'اطلاعات انشعابات شرکتها'!$1:$1,0)),0)</f>
        <v>0</v>
      </c>
      <c r="S423" s="265"/>
      <c r="T423" s="188">
        <f>IFERROR(INDEX('قرائت کنتور'!A:AZ,MATCH(A423&amp;"-"&amp;T$1,'قرائت کنتور'!B:B,0),MATCH(G423,'قرائت کنتور'!$1:$1,0)),0)</f>
        <v>0</v>
      </c>
      <c r="U423" s="188">
        <f>IFERROR(INDEX('قرائت کنتور'!A:AZ,MATCH(A423&amp;"-"&amp;U$1,'قرائت کنتور'!B:B,0),MATCH(L423,'قرائت کنتور'!$1:$1,0)),0)</f>
        <v>0</v>
      </c>
      <c r="V423" s="188">
        <f>IFERROR(INDEX('قرائت کنتور'!A:AZ,MATCH(A423&amp;"-"&amp;U$1,'قرائت کنتور'!B:B,0),MATCH(G423,'قرائت کنتور'!$1:$1,0)),0)</f>
        <v>0</v>
      </c>
      <c r="W423" s="188">
        <f>IFERROR(INDEX('قرائت کنتور'!A:AZ,MATCH(A423&amp;"-"&amp;W$1,'قرائت کنتور'!B:B,0),MATCH(L423,'قرائت کنتور'!$1:$1,0)),0)</f>
        <v>0</v>
      </c>
      <c r="X423" s="188">
        <f>IFERROR(INDEX('قرائت کنتور'!A:AZ,MATCH(A423&amp;"-"&amp;W$1,'قرائت کنتور'!B:B,0),MATCH(G423,'قرائت کنتور'!$1:$1,0)),0)</f>
        <v>0</v>
      </c>
      <c r="Y423" s="188">
        <f>IFERROR(INDEX('قرائت کنتور'!A:AZ,MATCH(A423&amp;"-"&amp;Y$1,'قرائت کنتور'!B:B,0),MATCH(L423,'قرائت کنتور'!$1:$1,0)),0)</f>
        <v>0</v>
      </c>
      <c r="Z423" s="188">
        <f>IFERROR(INDEX('قرائت کنتور'!A:AZ,MATCH(A423&amp;"-"&amp;Y$1,'قرائت کنتور'!B:B,0),MATCH(G423,'قرائت کنتور'!$1:$1,0)),0)</f>
        <v>0</v>
      </c>
      <c r="AA423" s="188">
        <f>IFERROR(INDEX('قرائت کنتور'!A:AZ,MATCH(A423&amp;"-"&amp;AA$1,'قرائت کنتور'!B:B,0),MATCH(L423,'قرائت کنتور'!$1:$1,0)),0)</f>
        <v>0</v>
      </c>
      <c r="AB423" s="188">
        <f>IFERROR(INDEX('قرائت کنتور'!A:AZ,MATCH(A423&amp;"-"&amp;AA$1,'قرائت کنتور'!B:B,0),MATCH(G423,'قرائت کنتور'!$1:$1,0)),0)</f>
        <v>0</v>
      </c>
      <c r="AC423" s="265"/>
      <c r="AD423" s="188">
        <f t="shared" si="143"/>
        <v>0</v>
      </c>
      <c r="AE423" s="188">
        <f t="shared" si="144"/>
        <v>0</v>
      </c>
      <c r="AF423" s="188">
        <f t="shared" si="145"/>
        <v>0</v>
      </c>
      <c r="AG423" s="188">
        <f t="shared" si="146"/>
        <v>0</v>
      </c>
      <c r="AH423" s="188">
        <f t="shared" si="147"/>
        <v>0</v>
      </c>
      <c r="AI423" s="188">
        <f t="shared" si="148"/>
        <v>0</v>
      </c>
      <c r="AJ423" s="188" t="str">
        <f t="shared" si="149"/>
        <v>0</v>
      </c>
      <c r="AK423" s="265"/>
      <c r="AL423" s="254" t="str">
        <f t="shared" si="150"/>
        <v>---</v>
      </c>
      <c r="AM423" s="254" t="str">
        <f t="shared" si="151"/>
        <v>---</v>
      </c>
      <c r="AN423" s="265"/>
      <c r="AO423" s="188" t="str">
        <f>IFERROR(INDEX('تعرفه ها'!A:Z,MATCH(P423&amp;"-"&amp;AO$1,'تعرفه ها'!C:C,0),MATCH(F423,'تعرفه ها'!$2:$2,0),1),"---")</f>
        <v>---</v>
      </c>
      <c r="AP423" s="188" t="str">
        <f>IFERROR(INDEX('تعرفه ها'!A:Z,MATCH(P423&amp;"-"&amp;AP$1,'تعرفه ها'!C:C,0),MATCH(F423,'تعرفه ها'!$2:$2,0),1),"---")</f>
        <v>---</v>
      </c>
      <c r="AQ423" s="188" t="str">
        <f>IFERROR(INDEX('تعرفه ها'!A:Z,MATCH(P423&amp;"-"&amp;AQ$1,'تعرفه ها'!C:C,0),MATCH(F423,'تعرفه ها'!$2:$2,0),1),"---")</f>
        <v>---</v>
      </c>
      <c r="AR423" s="188" t="str">
        <f>IFERROR(INDEX('تعرفه ها'!A:Z,MATCH(P423&amp;"-"&amp;AR$1,'تعرفه ها'!C:C,0),MATCH(F423,'تعرفه ها'!$2:$2,0),1),"---")</f>
        <v>---</v>
      </c>
      <c r="AS423" s="265"/>
      <c r="AT423" s="415" t="str">
        <f t="shared" si="152"/>
        <v>---</v>
      </c>
      <c r="AU423" s="415" t="str">
        <f t="shared" si="153"/>
        <v>---</v>
      </c>
      <c r="AV423" s="415" t="str">
        <f t="shared" si="154"/>
        <v>---</v>
      </c>
      <c r="AW423" s="415" t="str">
        <f t="shared" si="155"/>
        <v>---</v>
      </c>
      <c r="AX423" s="415" t="str">
        <f t="shared" si="156"/>
        <v>---</v>
      </c>
      <c r="AY423" s="415" t="str">
        <f>IFERROR(AH423*INDEX('تعرفه ها'!A:Z,MATCH("عوارض برق به ازاء هر کیلووات",'تعرفه ها'!$C:$C,0),MATCH(F423,'تعرفه ها'!$2:$2,0)),"---")</f>
        <v>---</v>
      </c>
      <c r="AZ423" s="415" t="str">
        <f t="shared" si="157"/>
        <v>---</v>
      </c>
      <c r="BA423" s="415" t="str">
        <f>IFERROR(ROUND(((AX423+AY423+AZ423)*INDEX('تعرفه ها'!A:Z,MATCH("هزینه نگهداری و تعمیرات شبکه برق",'تعرفه ها'!$C:$C,0),MATCH(F423,'تعرفه ها'!$2:$2,0))/100),0),"---")</f>
        <v>---</v>
      </c>
      <c r="BB423" s="415">
        <f>IFERROR(IF(P423="دیماندی",ROUND(AJ423*INDEX('تعرفه ها'!A:Z,MATCH(BB$1,'تعرفه ها'!$C:$C,0),MATCH(F423,'تعرفه ها'!$2:$2,0))*J423/30,0),0),"---")</f>
        <v>0</v>
      </c>
      <c r="BC423" s="415"/>
      <c r="BD423" s="54" t="str">
        <f>IFERROR(IF(INDEX('اطلاعات دوره'!A:Z,MATCH(G423,'اطلاعات دوره'!C:C,0),MATCH("برق",'اطلاعات دوره'!$1:$1,0))="دارد",ROUND(AX423*INDEX('تعرفه ها'!A:Z,MATCH("پیک فصلی برق",'تعرفه ها'!$C:$C,0),MATCH(F423,'تعرفه ها'!$2:$2,0))/100,0),0),"---")</f>
        <v>---</v>
      </c>
      <c r="BE423" s="415" t="str">
        <f>IFERROR(ROUND(((AX423+AY423+AZ423+BA423+BB423+BC423+BD423)*INDEX('تعرفه ها'!A:Z,MATCH("مالیات برق",'تعرفه ها'!$C:$C,0),MATCH(F423,'تعرفه ها'!$2:$2,0))/100),0),"---")</f>
        <v>---</v>
      </c>
      <c r="BF423" s="415" t="str">
        <f t="shared" si="158"/>
        <v>---</v>
      </c>
      <c r="BG423" s="415" t="str">
        <f t="shared" si="162"/>
        <v>---</v>
      </c>
      <c r="BH423" s="415" t="str">
        <f t="shared" si="159"/>
        <v>---</v>
      </c>
      <c r="BI423" s="54" t="str">
        <f t="shared" si="160"/>
        <v>---</v>
      </c>
      <c r="BJ423" s="55" t="str">
        <f t="shared" si="161"/>
        <v>---</v>
      </c>
      <c r="BK423" s="262"/>
      <c r="BL423" s="183" t="str">
        <f>IFERROR(IF(INDEX(پرداخت!A:AZ,MATCH(A423&amp;" - "&amp;"برق",پرداخت!$B:$B,0),MATCH(G423,پرداخت!$1:$1,0))="نشده","نشده","شده"),"---")</f>
        <v>---</v>
      </c>
      <c r="BN423" s="257"/>
      <c r="BO423" s="257"/>
      <c r="BP423" s="257"/>
      <c r="BQ423" s="257"/>
      <c r="BR423" s="257"/>
      <c r="BS423" s="257"/>
      <c r="BT423" s="257"/>
      <c r="BU423" s="257"/>
      <c r="BV423" s="257"/>
      <c r="BW423" s="257"/>
      <c r="BX423" s="257"/>
      <c r="BY423" s="257"/>
      <c r="BZ423" s="257"/>
      <c r="CA423" s="257"/>
      <c r="CB423" s="257"/>
      <c r="CC423" s="257"/>
      <c r="CD423" s="257"/>
      <c r="CE423" s="257"/>
      <c r="CF423" s="257"/>
      <c r="CG423" s="257"/>
      <c r="CH423"/>
      <c r="CI423"/>
      <c r="CJ423"/>
      <c r="CK423"/>
    </row>
    <row r="424" spans="1:89" ht="33.75" hidden="1">
      <c r="A424" s="170"/>
      <c r="B424" s="47">
        <f>IFERROR(INDEX('اطلاعات انشعابات شرکتها'!A:BB,MATCH(A424,'اطلاعات انشعابات شرکتها'!A:A,0),MATCH(B$1,'اطلاعات انشعابات شرکتها'!$1:$1,0)),0)</f>
        <v>0</v>
      </c>
      <c r="C424" s="48">
        <f>IFERROR(INDEX('اطلاعات انشعابات شرکتها'!A:BB,MATCH(A424,'اطلاعات انشعابات شرکتها'!A:A,0),MATCH(C$1,'اطلاعات انشعابات شرکتها'!$1:$1,0)),0)</f>
        <v>0</v>
      </c>
      <c r="D424" s="45"/>
      <c r="E424" s="171"/>
      <c r="F424" s="170"/>
      <c r="G424" s="188" t="str">
        <f t="shared" si="140"/>
        <v>/</v>
      </c>
      <c r="H424" s="188">
        <f>IFERROR(INDEX('اطلاعات دوره'!A:Z,MATCH(G424,'اطلاعات دوره'!C:C,0),MATCH(H$1,'اطلاعات دوره'!$1:$1,0)),0)</f>
        <v>0</v>
      </c>
      <c r="I424" s="188">
        <f>IFERROR(INDEX('اطلاعات دوره'!A:Z,MATCH(G424,'اطلاعات دوره'!C:C,0),MATCH(I$1,'اطلاعات دوره'!$1:$1,0)),0)</f>
        <v>0</v>
      </c>
      <c r="J424" s="188">
        <f>IFERROR(INDEX('اطلاعات دوره'!A:Z,MATCH(G424,'اطلاعات دوره'!C:C,0),MATCH(J$1,'اطلاعات دوره'!$1:$1,0)),0)</f>
        <v>0</v>
      </c>
      <c r="K424" s="265"/>
      <c r="L424" s="188" t="str">
        <f>IFERROR(INDEX('اطلاعات دوره'!A:Z,MATCH(G424,'اطلاعات دوره'!C:C,0)-1,MATCH("عنوان",'اطلاعات دوره'!$1:$1,0)),"---")</f>
        <v>---</v>
      </c>
      <c r="M424" s="188" t="str">
        <f t="shared" si="141"/>
        <v>----</v>
      </c>
      <c r="N424" s="188" t="str">
        <f t="shared" si="142"/>
        <v>-/</v>
      </c>
      <c r="O424" s="265"/>
      <c r="P424" s="188">
        <f>IFERROR(INDEX('اطلاعات انشعابات شرکتها'!A:BB,MATCH(A424,'اطلاعات انشعابات شرکتها'!A:A,0),MATCH(P$1,'اطلاعات انشعابات شرکتها'!$1:$1,0)),0)</f>
        <v>0</v>
      </c>
      <c r="Q424" s="188">
        <f>IFERROR(INDEX('اطلاعات انشعابات شرکتها'!A:BB,MATCH(A424,'اطلاعات انشعابات شرکتها'!A:A,0),MATCH(Q$1,'اطلاعات انشعابات شرکتها'!$1:$1,0)),0)</f>
        <v>0</v>
      </c>
      <c r="R424" s="188">
        <f>IFERROR(INDEX('اطلاعات انشعابات شرکتها'!A:BB,MATCH(A424,'اطلاعات انشعابات شرکتها'!A:A,0),MATCH(R$1,'اطلاعات انشعابات شرکتها'!$1:$1,0)),0)</f>
        <v>0</v>
      </c>
      <c r="S424" s="265"/>
      <c r="T424" s="188">
        <f>IFERROR(INDEX('قرائت کنتور'!A:AZ,MATCH(A424&amp;"-"&amp;T$1,'قرائت کنتور'!B:B,0),MATCH(G424,'قرائت کنتور'!$1:$1,0)),0)</f>
        <v>0</v>
      </c>
      <c r="U424" s="188">
        <f>IFERROR(INDEX('قرائت کنتور'!A:AZ,MATCH(A424&amp;"-"&amp;U$1,'قرائت کنتور'!B:B,0),MATCH(L424,'قرائت کنتور'!$1:$1,0)),0)</f>
        <v>0</v>
      </c>
      <c r="V424" s="188">
        <f>IFERROR(INDEX('قرائت کنتور'!A:AZ,MATCH(A424&amp;"-"&amp;U$1,'قرائت کنتور'!B:B,0),MATCH(G424,'قرائت کنتور'!$1:$1,0)),0)</f>
        <v>0</v>
      </c>
      <c r="W424" s="188">
        <f>IFERROR(INDEX('قرائت کنتور'!A:AZ,MATCH(A424&amp;"-"&amp;W$1,'قرائت کنتور'!B:B,0),MATCH(L424,'قرائت کنتور'!$1:$1,0)),0)</f>
        <v>0</v>
      </c>
      <c r="X424" s="188">
        <f>IFERROR(INDEX('قرائت کنتور'!A:AZ,MATCH(A424&amp;"-"&amp;W$1,'قرائت کنتور'!B:B,0),MATCH(G424,'قرائت کنتور'!$1:$1,0)),0)</f>
        <v>0</v>
      </c>
      <c r="Y424" s="188">
        <f>IFERROR(INDEX('قرائت کنتور'!A:AZ,MATCH(A424&amp;"-"&amp;Y$1,'قرائت کنتور'!B:B,0),MATCH(L424,'قرائت کنتور'!$1:$1,0)),0)</f>
        <v>0</v>
      </c>
      <c r="Z424" s="188">
        <f>IFERROR(INDEX('قرائت کنتور'!A:AZ,MATCH(A424&amp;"-"&amp;Y$1,'قرائت کنتور'!B:B,0),MATCH(G424,'قرائت کنتور'!$1:$1,0)),0)</f>
        <v>0</v>
      </c>
      <c r="AA424" s="188">
        <f>IFERROR(INDEX('قرائت کنتور'!A:AZ,MATCH(A424&amp;"-"&amp;AA$1,'قرائت کنتور'!B:B,0),MATCH(L424,'قرائت کنتور'!$1:$1,0)),0)</f>
        <v>0</v>
      </c>
      <c r="AB424" s="188">
        <f>IFERROR(INDEX('قرائت کنتور'!A:AZ,MATCH(A424&amp;"-"&amp;AA$1,'قرائت کنتور'!B:B,0),MATCH(G424,'قرائت کنتور'!$1:$1,0)),0)</f>
        <v>0</v>
      </c>
      <c r="AC424" s="265"/>
      <c r="AD424" s="188">
        <f t="shared" si="143"/>
        <v>0</v>
      </c>
      <c r="AE424" s="188">
        <f t="shared" si="144"/>
        <v>0</v>
      </c>
      <c r="AF424" s="188">
        <f t="shared" si="145"/>
        <v>0</v>
      </c>
      <c r="AG424" s="188">
        <f t="shared" si="146"/>
        <v>0</v>
      </c>
      <c r="AH424" s="188">
        <f t="shared" si="147"/>
        <v>0</v>
      </c>
      <c r="AI424" s="188">
        <f t="shared" si="148"/>
        <v>0</v>
      </c>
      <c r="AJ424" s="188" t="str">
        <f t="shared" si="149"/>
        <v>0</v>
      </c>
      <c r="AK424" s="265"/>
      <c r="AL424" s="254" t="str">
        <f t="shared" si="150"/>
        <v>---</v>
      </c>
      <c r="AM424" s="254" t="str">
        <f t="shared" si="151"/>
        <v>---</v>
      </c>
      <c r="AN424" s="265"/>
      <c r="AO424" s="188" t="str">
        <f>IFERROR(INDEX('تعرفه ها'!A:Z,MATCH(P424&amp;"-"&amp;AO$1,'تعرفه ها'!C:C,0),MATCH(F424,'تعرفه ها'!$2:$2,0),1),"---")</f>
        <v>---</v>
      </c>
      <c r="AP424" s="188" t="str">
        <f>IFERROR(INDEX('تعرفه ها'!A:Z,MATCH(P424&amp;"-"&amp;AP$1,'تعرفه ها'!C:C,0),MATCH(F424,'تعرفه ها'!$2:$2,0),1),"---")</f>
        <v>---</v>
      </c>
      <c r="AQ424" s="188" t="str">
        <f>IFERROR(INDEX('تعرفه ها'!A:Z,MATCH(P424&amp;"-"&amp;AQ$1,'تعرفه ها'!C:C,0),MATCH(F424,'تعرفه ها'!$2:$2,0),1),"---")</f>
        <v>---</v>
      </c>
      <c r="AR424" s="188" t="str">
        <f>IFERROR(INDEX('تعرفه ها'!A:Z,MATCH(P424&amp;"-"&amp;AR$1,'تعرفه ها'!C:C,0),MATCH(F424,'تعرفه ها'!$2:$2,0),1),"---")</f>
        <v>---</v>
      </c>
      <c r="AS424" s="265"/>
      <c r="AT424" s="415" t="str">
        <f t="shared" si="152"/>
        <v>---</v>
      </c>
      <c r="AU424" s="415" t="str">
        <f t="shared" si="153"/>
        <v>---</v>
      </c>
      <c r="AV424" s="415" t="str">
        <f t="shared" si="154"/>
        <v>---</v>
      </c>
      <c r="AW424" s="415" t="str">
        <f t="shared" si="155"/>
        <v>---</v>
      </c>
      <c r="AX424" s="415" t="str">
        <f t="shared" si="156"/>
        <v>---</v>
      </c>
      <c r="AY424" s="415" t="str">
        <f>IFERROR(AH424*INDEX('تعرفه ها'!A:Z,MATCH("عوارض برق به ازاء هر کیلووات",'تعرفه ها'!$C:$C,0),MATCH(F424,'تعرفه ها'!$2:$2,0)),"---")</f>
        <v>---</v>
      </c>
      <c r="AZ424" s="415" t="str">
        <f t="shared" si="157"/>
        <v>---</v>
      </c>
      <c r="BA424" s="415" t="str">
        <f>IFERROR(ROUND(((AX424+AY424+AZ424)*INDEX('تعرفه ها'!A:Z,MATCH("هزینه نگهداری و تعمیرات شبکه برق",'تعرفه ها'!$C:$C,0),MATCH(F424,'تعرفه ها'!$2:$2,0))/100),0),"---")</f>
        <v>---</v>
      </c>
      <c r="BB424" s="415">
        <f>IFERROR(IF(P424="دیماندی",ROUND(AJ424*INDEX('تعرفه ها'!A:Z,MATCH(BB$1,'تعرفه ها'!$C:$C,0),MATCH(F424,'تعرفه ها'!$2:$2,0))*J424/30,0),0),"---")</f>
        <v>0</v>
      </c>
      <c r="BC424" s="415"/>
      <c r="BD424" s="54" t="str">
        <f>IFERROR(IF(INDEX('اطلاعات دوره'!A:Z,MATCH(G424,'اطلاعات دوره'!C:C,0),MATCH("برق",'اطلاعات دوره'!$1:$1,0))="دارد",ROUND(AX424*INDEX('تعرفه ها'!A:Z,MATCH("پیک فصلی برق",'تعرفه ها'!$C:$C,0),MATCH(F424,'تعرفه ها'!$2:$2,0))/100,0),0),"---")</f>
        <v>---</v>
      </c>
      <c r="BE424" s="415" t="str">
        <f>IFERROR(ROUND(((AX424+AY424+AZ424+BA424+BB424+BC424+BD424)*INDEX('تعرفه ها'!A:Z,MATCH("مالیات برق",'تعرفه ها'!$C:$C,0),MATCH(F424,'تعرفه ها'!$2:$2,0))/100),0),"---")</f>
        <v>---</v>
      </c>
      <c r="BF424" s="415" t="str">
        <f t="shared" si="158"/>
        <v>---</v>
      </c>
      <c r="BG424" s="415" t="str">
        <f t="shared" si="162"/>
        <v>---</v>
      </c>
      <c r="BH424" s="415" t="str">
        <f t="shared" si="159"/>
        <v>---</v>
      </c>
      <c r="BI424" s="54" t="str">
        <f t="shared" si="160"/>
        <v>---</v>
      </c>
      <c r="BJ424" s="55" t="str">
        <f t="shared" si="161"/>
        <v>---</v>
      </c>
      <c r="BK424" s="262"/>
      <c r="BL424" s="183" t="str">
        <f>IFERROR(IF(INDEX(پرداخت!A:AZ,MATCH(A424&amp;" - "&amp;"برق",پرداخت!$B:$B,0),MATCH(G424,پرداخت!$1:$1,0))="نشده","نشده","شده"),"---")</f>
        <v>---</v>
      </c>
      <c r="BN424" s="257"/>
      <c r="BO424" s="257"/>
      <c r="BP424" s="257"/>
      <c r="BQ424" s="257"/>
      <c r="BR424" s="257"/>
      <c r="BS424" s="257"/>
      <c r="BT424" s="257"/>
      <c r="BU424" s="257"/>
      <c r="BV424" s="257"/>
      <c r="BW424" s="257"/>
      <c r="BX424" s="257"/>
      <c r="BY424" s="257"/>
      <c r="BZ424" s="257"/>
      <c r="CA424" s="257"/>
      <c r="CB424" s="257"/>
      <c r="CC424" s="257"/>
      <c r="CD424" s="257"/>
      <c r="CE424" s="257"/>
      <c r="CF424" s="257"/>
      <c r="CG424" s="257"/>
      <c r="CH424"/>
      <c r="CI424"/>
      <c r="CJ424"/>
      <c r="CK424"/>
    </row>
    <row r="425" spans="1:89" ht="33.75" hidden="1">
      <c r="A425" s="170"/>
      <c r="B425" s="47">
        <f>IFERROR(INDEX('اطلاعات انشعابات شرکتها'!A:BB,MATCH(A425,'اطلاعات انشعابات شرکتها'!A:A,0),MATCH(B$1,'اطلاعات انشعابات شرکتها'!$1:$1,0)),0)</f>
        <v>0</v>
      </c>
      <c r="C425" s="48">
        <f>IFERROR(INDEX('اطلاعات انشعابات شرکتها'!A:BB,MATCH(A425,'اطلاعات انشعابات شرکتها'!A:A,0),MATCH(C$1,'اطلاعات انشعابات شرکتها'!$1:$1,0)),0)</f>
        <v>0</v>
      </c>
      <c r="D425" s="45"/>
      <c r="E425" s="171"/>
      <c r="F425" s="170"/>
      <c r="G425" s="188" t="str">
        <f t="shared" si="140"/>
        <v>/</v>
      </c>
      <c r="H425" s="188">
        <f>IFERROR(INDEX('اطلاعات دوره'!A:Z,MATCH(G425,'اطلاعات دوره'!C:C,0),MATCH(H$1,'اطلاعات دوره'!$1:$1,0)),0)</f>
        <v>0</v>
      </c>
      <c r="I425" s="188">
        <f>IFERROR(INDEX('اطلاعات دوره'!A:Z,MATCH(G425,'اطلاعات دوره'!C:C,0),MATCH(I$1,'اطلاعات دوره'!$1:$1,0)),0)</f>
        <v>0</v>
      </c>
      <c r="J425" s="188">
        <f>IFERROR(INDEX('اطلاعات دوره'!A:Z,MATCH(G425,'اطلاعات دوره'!C:C,0),MATCH(J$1,'اطلاعات دوره'!$1:$1,0)),0)</f>
        <v>0</v>
      </c>
      <c r="K425" s="265"/>
      <c r="L425" s="188" t="str">
        <f>IFERROR(INDEX('اطلاعات دوره'!A:Z,MATCH(G425,'اطلاعات دوره'!C:C,0)-1,MATCH("عنوان",'اطلاعات دوره'!$1:$1,0)),"---")</f>
        <v>---</v>
      </c>
      <c r="M425" s="188" t="str">
        <f t="shared" si="141"/>
        <v>----</v>
      </c>
      <c r="N425" s="188" t="str">
        <f t="shared" si="142"/>
        <v>-/</v>
      </c>
      <c r="O425" s="265"/>
      <c r="P425" s="188">
        <f>IFERROR(INDEX('اطلاعات انشعابات شرکتها'!A:BB,MATCH(A425,'اطلاعات انشعابات شرکتها'!A:A,0),MATCH(P$1,'اطلاعات انشعابات شرکتها'!$1:$1,0)),0)</f>
        <v>0</v>
      </c>
      <c r="Q425" s="188">
        <f>IFERROR(INDEX('اطلاعات انشعابات شرکتها'!A:BB,MATCH(A425,'اطلاعات انشعابات شرکتها'!A:A,0),MATCH(Q$1,'اطلاعات انشعابات شرکتها'!$1:$1,0)),0)</f>
        <v>0</v>
      </c>
      <c r="R425" s="188">
        <f>IFERROR(INDEX('اطلاعات انشعابات شرکتها'!A:BB,MATCH(A425,'اطلاعات انشعابات شرکتها'!A:A,0),MATCH(R$1,'اطلاعات انشعابات شرکتها'!$1:$1,0)),0)</f>
        <v>0</v>
      </c>
      <c r="S425" s="265"/>
      <c r="T425" s="188">
        <f>IFERROR(INDEX('قرائت کنتور'!A:AZ,MATCH(A425&amp;"-"&amp;T$1,'قرائت کنتور'!B:B,0),MATCH(G425,'قرائت کنتور'!$1:$1,0)),0)</f>
        <v>0</v>
      </c>
      <c r="U425" s="188">
        <f>IFERROR(INDEX('قرائت کنتور'!A:AZ,MATCH(A425&amp;"-"&amp;U$1,'قرائت کنتور'!B:B,0),MATCH(L425,'قرائت کنتور'!$1:$1,0)),0)</f>
        <v>0</v>
      </c>
      <c r="V425" s="188">
        <f>IFERROR(INDEX('قرائت کنتور'!A:AZ,MATCH(A425&amp;"-"&amp;U$1,'قرائت کنتور'!B:B,0),MATCH(G425,'قرائت کنتور'!$1:$1,0)),0)</f>
        <v>0</v>
      </c>
      <c r="W425" s="188">
        <f>IFERROR(INDEX('قرائت کنتور'!A:AZ,MATCH(A425&amp;"-"&amp;W$1,'قرائت کنتور'!B:B,0),MATCH(L425,'قرائت کنتور'!$1:$1,0)),0)</f>
        <v>0</v>
      </c>
      <c r="X425" s="188">
        <f>IFERROR(INDEX('قرائت کنتور'!A:AZ,MATCH(A425&amp;"-"&amp;W$1,'قرائت کنتور'!B:B,0),MATCH(G425,'قرائت کنتور'!$1:$1,0)),0)</f>
        <v>0</v>
      </c>
      <c r="Y425" s="188">
        <f>IFERROR(INDEX('قرائت کنتور'!A:AZ,MATCH(A425&amp;"-"&amp;Y$1,'قرائت کنتور'!B:B,0),MATCH(L425,'قرائت کنتور'!$1:$1,0)),0)</f>
        <v>0</v>
      </c>
      <c r="Z425" s="188">
        <f>IFERROR(INDEX('قرائت کنتور'!A:AZ,MATCH(A425&amp;"-"&amp;Y$1,'قرائت کنتور'!B:B,0),MATCH(G425,'قرائت کنتور'!$1:$1,0)),0)</f>
        <v>0</v>
      </c>
      <c r="AA425" s="188">
        <f>IFERROR(INDEX('قرائت کنتور'!A:AZ,MATCH(A425&amp;"-"&amp;AA$1,'قرائت کنتور'!B:B,0),MATCH(L425,'قرائت کنتور'!$1:$1,0)),0)</f>
        <v>0</v>
      </c>
      <c r="AB425" s="188">
        <f>IFERROR(INDEX('قرائت کنتور'!A:AZ,MATCH(A425&amp;"-"&amp;AA$1,'قرائت کنتور'!B:B,0),MATCH(G425,'قرائت کنتور'!$1:$1,0)),0)</f>
        <v>0</v>
      </c>
      <c r="AC425" s="265"/>
      <c r="AD425" s="188">
        <f t="shared" si="143"/>
        <v>0</v>
      </c>
      <c r="AE425" s="188">
        <f t="shared" si="144"/>
        <v>0</v>
      </c>
      <c r="AF425" s="188">
        <f t="shared" si="145"/>
        <v>0</v>
      </c>
      <c r="AG425" s="188">
        <f t="shared" si="146"/>
        <v>0</v>
      </c>
      <c r="AH425" s="188">
        <f t="shared" si="147"/>
        <v>0</v>
      </c>
      <c r="AI425" s="188">
        <f t="shared" si="148"/>
        <v>0</v>
      </c>
      <c r="AJ425" s="188" t="str">
        <f t="shared" si="149"/>
        <v>0</v>
      </c>
      <c r="AK425" s="265"/>
      <c r="AL425" s="254" t="str">
        <f t="shared" si="150"/>
        <v>---</v>
      </c>
      <c r="AM425" s="254" t="str">
        <f t="shared" si="151"/>
        <v>---</v>
      </c>
      <c r="AN425" s="265"/>
      <c r="AO425" s="188" t="str">
        <f>IFERROR(INDEX('تعرفه ها'!A:Z,MATCH(P425&amp;"-"&amp;AO$1,'تعرفه ها'!C:C,0),MATCH(F425,'تعرفه ها'!$2:$2,0),1),"---")</f>
        <v>---</v>
      </c>
      <c r="AP425" s="188" t="str">
        <f>IFERROR(INDEX('تعرفه ها'!A:Z,MATCH(P425&amp;"-"&amp;AP$1,'تعرفه ها'!C:C,0),MATCH(F425,'تعرفه ها'!$2:$2,0),1),"---")</f>
        <v>---</v>
      </c>
      <c r="AQ425" s="188" t="str">
        <f>IFERROR(INDEX('تعرفه ها'!A:Z,MATCH(P425&amp;"-"&amp;AQ$1,'تعرفه ها'!C:C,0),MATCH(F425,'تعرفه ها'!$2:$2,0),1),"---")</f>
        <v>---</v>
      </c>
      <c r="AR425" s="188" t="str">
        <f>IFERROR(INDEX('تعرفه ها'!A:Z,MATCH(P425&amp;"-"&amp;AR$1,'تعرفه ها'!C:C,0),MATCH(F425,'تعرفه ها'!$2:$2,0),1),"---")</f>
        <v>---</v>
      </c>
      <c r="AS425" s="265"/>
      <c r="AT425" s="415" t="str">
        <f t="shared" si="152"/>
        <v>---</v>
      </c>
      <c r="AU425" s="415" t="str">
        <f t="shared" si="153"/>
        <v>---</v>
      </c>
      <c r="AV425" s="415" t="str">
        <f t="shared" si="154"/>
        <v>---</v>
      </c>
      <c r="AW425" s="415" t="str">
        <f t="shared" si="155"/>
        <v>---</v>
      </c>
      <c r="AX425" s="415" t="str">
        <f t="shared" si="156"/>
        <v>---</v>
      </c>
      <c r="AY425" s="415" t="str">
        <f>IFERROR(AH425*INDEX('تعرفه ها'!A:Z,MATCH("عوارض برق به ازاء هر کیلووات",'تعرفه ها'!$C:$C,0),MATCH(F425,'تعرفه ها'!$2:$2,0)),"---")</f>
        <v>---</v>
      </c>
      <c r="AZ425" s="415" t="str">
        <f t="shared" si="157"/>
        <v>---</v>
      </c>
      <c r="BA425" s="415" t="str">
        <f>IFERROR(ROUND(((AX425+AY425+AZ425)*INDEX('تعرفه ها'!A:Z,MATCH("هزینه نگهداری و تعمیرات شبکه برق",'تعرفه ها'!$C:$C,0),MATCH(F425,'تعرفه ها'!$2:$2,0))/100),0),"---")</f>
        <v>---</v>
      </c>
      <c r="BB425" s="415">
        <f>IFERROR(IF(P425="دیماندی",ROUND(AJ425*INDEX('تعرفه ها'!A:Z,MATCH(BB$1,'تعرفه ها'!$C:$C,0),MATCH(F425,'تعرفه ها'!$2:$2,0))*J425/30,0),0),"---")</f>
        <v>0</v>
      </c>
      <c r="BC425" s="415"/>
      <c r="BD425" s="54" t="str">
        <f>IFERROR(IF(INDEX('اطلاعات دوره'!A:Z,MATCH(G425,'اطلاعات دوره'!C:C,0),MATCH("برق",'اطلاعات دوره'!$1:$1,0))="دارد",ROUND(AX425*INDEX('تعرفه ها'!A:Z,MATCH("پیک فصلی برق",'تعرفه ها'!$C:$C,0),MATCH(F425,'تعرفه ها'!$2:$2,0))/100,0),0),"---")</f>
        <v>---</v>
      </c>
      <c r="BE425" s="415" t="str">
        <f>IFERROR(ROUND(((AX425+AY425+AZ425+BA425+BB425+BC425+BD425)*INDEX('تعرفه ها'!A:Z,MATCH("مالیات برق",'تعرفه ها'!$C:$C,0),MATCH(F425,'تعرفه ها'!$2:$2,0))/100),0),"---")</f>
        <v>---</v>
      </c>
      <c r="BF425" s="415" t="str">
        <f t="shared" si="158"/>
        <v>---</v>
      </c>
      <c r="BG425" s="415" t="str">
        <f t="shared" si="162"/>
        <v>---</v>
      </c>
      <c r="BH425" s="415" t="str">
        <f t="shared" si="159"/>
        <v>---</v>
      </c>
      <c r="BI425" s="54" t="str">
        <f t="shared" si="160"/>
        <v>---</v>
      </c>
      <c r="BJ425" s="55" t="str">
        <f t="shared" si="161"/>
        <v>---</v>
      </c>
      <c r="BK425" s="262"/>
      <c r="BL425" s="183" t="str">
        <f>IFERROR(IF(INDEX(پرداخت!A:AZ,MATCH(A425&amp;" - "&amp;"برق",پرداخت!$B:$B,0),MATCH(G425,پرداخت!$1:$1,0))="نشده","نشده","شده"),"---")</f>
        <v>---</v>
      </c>
      <c r="BN425" s="257"/>
      <c r="BO425" s="257"/>
      <c r="BP425" s="257"/>
      <c r="BQ425" s="257"/>
      <c r="BR425" s="257"/>
      <c r="BS425" s="257"/>
      <c r="BT425" s="257"/>
      <c r="BU425" s="257"/>
      <c r="BV425" s="257"/>
      <c r="BW425" s="257"/>
      <c r="BX425" s="257"/>
      <c r="BY425" s="257"/>
      <c r="BZ425" s="257"/>
      <c r="CA425" s="257"/>
      <c r="CB425" s="257"/>
      <c r="CC425" s="257"/>
      <c r="CD425" s="257"/>
      <c r="CE425" s="257"/>
      <c r="CF425" s="257"/>
      <c r="CG425" s="257"/>
      <c r="CH425"/>
      <c r="CI425"/>
      <c r="CJ425"/>
      <c r="CK425"/>
    </row>
    <row r="426" spans="1:89" ht="33.75" hidden="1">
      <c r="A426" s="170"/>
      <c r="B426" s="47">
        <f>IFERROR(INDEX('اطلاعات انشعابات شرکتها'!A:BB,MATCH(A426,'اطلاعات انشعابات شرکتها'!A:A,0),MATCH(B$1,'اطلاعات انشعابات شرکتها'!$1:$1,0)),0)</f>
        <v>0</v>
      </c>
      <c r="C426" s="48">
        <f>IFERROR(INDEX('اطلاعات انشعابات شرکتها'!A:BB,MATCH(A426,'اطلاعات انشعابات شرکتها'!A:A,0),MATCH(C$1,'اطلاعات انشعابات شرکتها'!$1:$1,0)),0)</f>
        <v>0</v>
      </c>
      <c r="D426" s="45"/>
      <c r="E426" s="171"/>
      <c r="F426" s="170"/>
      <c r="G426" s="188" t="str">
        <f t="shared" si="140"/>
        <v>/</v>
      </c>
      <c r="H426" s="188">
        <f>IFERROR(INDEX('اطلاعات دوره'!A:Z,MATCH(G426,'اطلاعات دوره'!C:C,0),MATCH(H$1,'اطلاعات دوره'!$1:$1,0)),0)</f>
        <v>0</v>
      </c>
      <c r="I426" s="188">
        <f>IFERROR(INDEX('اطلاعات دوره'!A:Z,MATCH(G426,'اطلاعات دوره'!C:C,0),MATCH(I$1,'اطلاعات دوره'!$1:$1,0)),0)</f>
        <v>0</v>
      </c>
      <c r="J426" s="188">
        <f>IFERROR(INDEX('اطلاعات دوره'!A:Z,MATCH(G426,'اطلاعات دوره'!C:C,0),MATCH(J$1,'اطلاعات دوره'!$1:$1,0)),0)</f>
        <v>0</v>
      </c>
      <c r="K426" s="265"/>
      <c r="L426" s="188" t="str">
        <f>IFERROR(INDEX('اطلاعات دوره'!A:Z,MATCH(G426,'اطلاعات دوره'!C:C,0)-1,MATCH("عنوان",'اطلاعات دوره'!$1:$1,0)),"---")</f>
        <v>---</v>
      </c>
      <c r="M426" s="188" t="str">
        <f t="shared" si="141"/>
        <v>----</v>
      </c>
      <c r="N426" s="188" t="str">
        <f t="shared" si="142"/>
        <v>-/</v>
      </c>
      <c r="O426" s="265"/>
      <c r="P426" s="188">
        <f>IFERROR(INDEX('اطلاعات انشعابات شرکتها'!A:BB,MATCH(A426,'اطلاعات انشعابات شرکتها'!A:A,0),MATCH(P$1,'اطلاعات انشعابات شرکتها'!$1:$1,0)),0)</f>
        <v>0</v>
      </c>
      <c r="Q426" s="188">
        <f>IFERROR(INDEX('اطلاعات انشعابات شرکتها'!A:BB,MATCH(A426,'اطلاعات انشعابات شرکتها'!A:A,0),MATCH(Q$1,'اطلاعات انشعابات شرکتها'!$1:$1,0)),0)</f>
        <v>0</v>
      </c>
      <c r="R426" s="188">
        <f>IFERROR(INDEX('اطلاعات انشعابات شرکتها'!A:BB,MATCH(A426,'اطلاعات انشعابات شرکتها'!A:A,0),MATCH(R$1,'اطلاعات انشعابات شرکتها'!$1:$1,0)),0)</f>
        <v>0</v>
      </c>
      <c r="S426" s="265"/>
      <c r="T426" s="188">
        <f>IFERROR(INDEX('قرائت کنتور'!A:AZ,MATCH(A426&amp;"-"&amp;T$1,'قرائت کنتور'!B:B,0),MATCH(G426,'قرائت کنتور'!$1:$1,0)),0)</f>
        <v>0</v>
      </c>
      <c r="U426" s="188">
        <f>IFERROR(INDEX('قرائت کنتور'!A:AZ,MATCH(A426&amp;"-"&amp;U$1,'قرائت کنتور'!B:B,0),MATCH(L426,'قرائت کنتور'!$1:$1,0)),0)</f>
        <v>0</v>
      </c>
      <c r="V426" s="188">
        <f>IFERROR(INDEX('قرائت کنتور'!A:AZ,MATCH(A426&amp;"-"&amp;U$1,'قرائت کنتور'!B:B,0),MATCH(G426,'قرائت کنتور'!$1:$1,0)),0)</f>
        <v>0</v>
      </c>
      <c r="W426" s="188">
        <f>IFERROR(INDEX('قرائت کنتور'!A:AZ,MATCH(A426&amp;"-"&amp;W$1,'قرائت کنتور'!B:B,0),MATCH(L426,'قرائت کنتور'!$1:$1,0)),0)</f>
        <v>0</v>
      </c>
      <c r="X426" s="188">
        <f>IFERROR(INDEX('قرائت کنتور'!A:AZ,MATCH(A426&amp;"-"&amp;W$1,'قرائت کنتور'!B:B,0),MATCH(G426,'قرائت کنتور'!$1:$1,0)),0)</f>
        <v>0</v>
      </c>
      <c r="Y426" s="188">
        <f>IFERROR(INDEX('قرائت کنتور'!A:AZ,MATCH(A426&amp;"-"&amp;Y$1,'قرائت کنتور'!B:B,0),MATCH(L426,'قرائت کنتور'!$1:$1,0)),0)</f>
        <v>0</v>
      </c>
      <c r="Z426" s="188">
        <f>IFERROR(INDEX('قرائت کنتور'!A:AZ,MATCH(A426&amp;"-"&amp;Y$1,'قرائت کنتور'!B:B,0),MATCH(G426,'قرائت کنتور'!$1:$1,0)),0)</f>
        <v>0</v>
      </c>
      <c r="AA426" s="188">
        <f>IFERROR(INDEX('قرائت کنتور'!A:AZ,MATCH(A426&amp;"-"&amp;AA$1,'قرائت کنتور'!B:B,0),MATCH(L426,'قرائت کنتور'!$1:$1,0)),0)</f>
        <v>0</v>
      </c>
      <c r="AB426" s="188">
        <f>IFERROR(INDEX('قرائت کنتور'!A:AZ,MATCH(A426&amp;"-"&amp;AA$1,'قرائت کنتور'!B:B,0),MATCH(G426,'قرائت کنتور'!$1:$1,0)),0)</f>
        <v>0</v>
      </c>
      <c r="AC426" s="265"/>
      <c r="AD426" s="188">
        <f t="shared" si="143"/>
        <v>0</v>
      </c>
      <c r="AE426" s="188">
        <f t="shared" si="144"/>
        <v>0</v>
      </c>
      <c r="AF426" s="188">
        <f t="shared" si="145"/>
        <v>0</v>
      </c>
      <c r="AG426" s="188">
        <f t="shared" si="146"/>
        <v>0</v>
      </c>
      <c r="AH426" s="188">
        <f t="shared" si="147"/>
        <v>0</v>
      </c>
      <c r="AI426" s="188">
        <f t="shared" si="148"/>
        <v>0</v>
      </c>
      <c r="AJ426" s="188" t="str">
        <f t="shared" si="149"/>
        <v>0</v>
      </c>
      <c r="AK426" s="265"/>
      <c r="AL426" s="254" t="str">
        <f t="shared" si="150"/>
        <v>---</v>
      </c>
      <c r="AM426" s="254" t="str">
        <f t="shared" si="151"/>
        <v>---</v>
      </c>
      <c r="AN426" s="265"/>
      <c r="AO426" s="188" t="str">
        <f>IFERROR(INDEX('تعرفه ها'!A:Z,MATCH(P426&amp;"-"&amp;AO$1,'تعرفه ها'!C:C,0),MATCH(F426,'تعرفه ها'!$2:$2,0),1),"---")</f>
        <v>---</v>
      </c>
      <c r="AP426" s="188" t="str">
        <f>IFERROR(INDEX('تعرفه ها'!A:Z,MATCH(P426&amp;"-"&amp;AP$1,'تعرفه ها'!C:C,0),MATCH(F426,'تعرفه ها'!$2:$2,0),1),"---")</f>
        <v>---</v>
      </c>
      <c r="AQ426" s="188" t="str">
        <f>IFERROR(INDEX('تعرفه ها'!A:Z,MATCH(P426&amp;"-"&amp;AQ$1,'تعرفه ها'!C:C,0),MATCH(F426,'تعرفه ها'!$2:$2,0),1),"---")</f>
        <v>---</v>
      </c>
      <c r="AR426" s="188" t="str">
        <f>IFERROR(INDEX('تعرفه ها'!A:Z,MATCH(P426&amp;"-"&amp;AR$1,'تعرفه ها'!C:C,0),MATCH(F426,'تعرفه ها'!$2:$2,0),1),"---")</f>
        <v>---</v>
      </c>
      <c r="AS426" s="265"/>
      <c r="AT426" s="415" t="str">
        <f t="shared" si="152"/>
        <v>---</v>
      </c>
      <c r="AU426" s="415" t="str">
        <f t="shared" si="153"/>
        <v>---</v>
      </c>
      <c r="AV426" s="415" t="str">
        <f t="shared" si="154"/>
        <v>---</v>
      </c>
      <c r="AW426" s="415" t="str">
        <f t="shared" si="155"/>
        <v>---</v>
      </c>
      <c r="AX426" s="415" t="str">
        <f t="shared" si="156"/>
        <v>---</v>
      </c>
      <c r="AY426" s="415" t="str">
        <f>IFERROR(AH426*INDEX('تعرفه ها'!A:Z,MATCH("عوارض برق به ازاء هر کیلووات",'تعرفه ها'!$C:$C,0),MATCH(F426,'تعرفه ها'!$2:$2,0)),"---")</f>
        <v>---</v>
      </c>
      <c r="AZ426" s="415" t="str">
        <f t="shared" si="157"/>
        <v>---</v>
      </c>
      <c r="BA426" s="415" t="str">
        <f>IFERROR(ROUND(((AX426+AY426+AZ426)*INDEX('تعرفه ها'!A:Z,MATCH("هزینه نگهداری و تعمیرات شبکه برق",'تعرفه ها'!$C:$C,0),MATCH(F426,'تعرفه ها'!$2:$2,0))/100),0),"---")</f>
        <v>---</v>
      </c>
      <c r="BB426" s="415">
        <f>IFERROR(IF(P426="دیماندی",ROUND(AJ426*INDEX('تعرفه ها'!A:Z,MATCH(BB$1,'تعرفه ها'!$C:$C,0),MATCH(F426,'تعرفه ها'!$2:$2,0))*J426/30,0),0),"---")</f>
        <v>0</v>
      </c>
      <c r="BC426" s="415"/>
      <c r="BD426" s="54" t="str">
        <f>IFERROR(IF(INDEX('اطلاعات دوره'!A:Z,MATCH(G426,'اطلاعات دوره'!C:C,0),MATCH("برق",'اطلاعات دوره'!$1:$1,0))="دارد",ROUND(AX426*INDEX('تعرفه ها'!A:Z,MATCH("پیک فصلی برق",'تعرفه ها'!$C:$C,0),MATCH(F426,'تعرفه ها'!$2:$2,0))/100,0),0),"---")</f>
        <v>---</v>
      </c>
      <c r="BE426" s="415" t="str">
        <f>IFERROR(ROUND(((AX426+AY426+AZ426+BA426+BB426+BC426+BD426)*INDEX('تعرفه ها'!A:Z,MATCH("مالیات برق",'تعرفه ها'!$C:$C,0),MATCH(F426,'تعرفه ها'!$2:$2,0))/100),0),"---")</f>
        <v>---</v>
      </c>
      <c r="BF426" s="415" t="str">
        <f t="shared" si="158"/>
        <v>---</v>
      </c>
      <c r="BG426" s="415" t="str">
        <f t="shared" si="162"/>
        <v>---</v>
      </c>
      <c r="BH426" s="415" t="str">
        <f t="shared" si="159"/>
        <v>---</v>
      </c>
      <c r="BI426" s="54" t="str">
        <f t="shared" si="160"/>
        <v>---</v>
      </c>
      <c r="BJ426" s="55" t="str">
        <f t="shared" si="161"/>
        <v>---</v>
      </c>
      <c r="BK426" s="262"/>
      <c r="BL426" s="183" t="str">
        <f>IFERROR(IF(INDEX(پرداخت!A:AZ,MATCH(A426&amp;" - "&amp;"برق",پرداخت!$B:$B,0),MATCH(G426,پرداخت!$1:$1,0))="نشده","نشده","شده"),"---")</f>
        <v>---</v>
      </c>
      <c r="BN426" s="257"/>
      <c r="BO426" s="257"/>
      <c r="BP426" s="257"/>
      <c r="BQ426" s="257"/>
      <c r="BR426" s="257"/>
      <c r="BS426" s="257"/>
      <c r="BT426" s="257"/>
      <c r="BU426" s="257"/>
      <c r="BV426" s="257"/>
      <c r="BW426" s="257"/>
      <c r="BX426" s="257"/>
      <c r="BY426" s="257"/>
      <c r="BZ426" s="257"/>
      <c r="CA426" s="257"/>
      <c r="CB426" s="257"/>
      <c r="CC426" s="257"/>
      <c r="CD426" s="257"/>
      <c r="CE426" s="257"/>
      <c r="CF426" s="257"/>
      <c r="CG426" s="257"/>
      <c r="CH426"/>
      <c r="CI426"/>
      <c r="CJ426"/>
      <c r="CK426"/>
    </row>
    <row r="427" spans="1:89" ht="33.75" hidden="1">
      <c r="A427" s="170"/>
      <c r="B427" s="47">
        <f>IFERROR(INDEX('اطلاعات انشعابات شرکتها'!A:BB,MATCH(A427,'اطلاعات انشعابات شرکتها'!A:A,0),MATCH(B$1,'اطلاعات انشعابات شرکتها'!$1:$1,0)),0)</f>
        <v>0</v>
      </c>
      <c r="C427" s="48">
        <f>IFERROR(INDEX('اطلاعات انشعابات شرکتها'!A:BB,MATCH(A427,'اطلاعات انشعابات شرکتها'!A:A,0),MATCH(C$1,'اطلاعات انشعابات شرکتها'!$1:$1,0)),0)</f>
        <v>0</v>
      </c>
      <c r="D427" s="45"/>
      <c r="E427" s="171"/>
      <c r="F427" s="170"/>
      <c r="G427" s="188" t="str">
        <f t="shared" si="140"/>
        <v>/</v>
      </c>
      <c r="H427" s="188">
        <f>IFERROR(INDEX('اطلاعات دوره'!A:Z,MATCH(G427,'اطلاعات دوره'!C:C,0),MATCH(H$1,'اطلاعات دوره'!$1:$1,0)),0)</f>
        <v>0</v>
      </c>
      <c r="I427" s="188">
        <f>IFERROR(INDEX('اطلاعات دوره'!A:Z,MATCH(G427,'اطلاعات دوره'!C:C,0),MATCH(I$1,'اطلاعات دوره'!$1:$1,0)),0)</f>
        <v>0</v>
      </c>
      <c r="J427" s="188">
        <f>IFERROR(INDEX('اطلاعات دوره'!A:Z,MATCH(G427,'اطلاعات دوره'!C:C,0),MATCH(J$1,'اطلاعات دوره'!$1:$1,0)),0)</f>
        <v>0</v>
      </c>
      <c r="K427" s="265"/>
      <c r="L427" s="188" t="str">
        <f>IFERROR(INDEX('اطلاعات دوره'!A:Z,MATCH(G427,'اطلاعات دوره'!C:C,0)-1,MATCH("عنوان",'اطلاعات دوره'!$1:$1,0)),"---")</f>
        <v>---</v>
      </c>
      <c r="M427" s="188" t="str">
        <f t="shared" si="141"/>
        <v>----</v>
      </c>
      <c r="N427" s="188" t="str">
        <f t="shared" si="142"/>
        <v>-/</v>
      </c>
      <c r="O427" s="265"/>
      <c r="P427" s="188">
        <f>IFERROR(INDEX('اطلاعات انشعابات شرکتها'!A:BB,MATCH(A427,'اطلاعات انشعابات شرکتها'!A:A,0),MATCH(P$1,'اطلاعات انشعابات شرکتها'!$1:$1,0)),0)</f>
        <v>0</v>
      </c>
      <c r="Q427" s="188">
        <f>IFERROR(INDEX('اطلاعات انشعابات شرکتها'!A:BB,MATCH(A427,'اطلاعات انشعابات شرکتها'!A:A,0),MATCH(Q$1,'اطلاعات انشعابات شرکتها'!$1:$1,0)),0)</f>
        <v>0</v>
      </c>
      <c r="R427" s="188">
        <f>IFERROR(INDEX('اطلاعات انشعابات شرکتها'!A:BB,MATCH(A427,'اطلاعات انشعابات شرکتها'!A:A,0),MATCH(R$1,'اطلاعات انشعابات شرکتها'!$1:$1,0)),0)</f>
        <v>0</v>
      </c>
      <c r="S427" s="265"/>
      <c r="T427" s="188">
        <f>IFERROR(INDEX('قرائت کنتور'!A:AZ,MATCH(A427&amp;"-"&amp;T$1,'قرائت کنتور'!B:B,0),MATCH(G427,'قرائت کنتور'!$1:$1,0)),0)</f>
        <v>0</v>
      </c>
      <c r="U427" s="188">
        <f>IFERROR(INDEX('قرائت کنتور'!A:AZ,MATCH(A427&amp;"-"&amp;U$1,'قرائت کنتور'!B:B,0),MATCH(L427,'قرائت کنتور'!$1:$1,0)),0)</f>
        <v>0</v>
      </c>
      <c r="V427" s="188">
        <f>IFERROR(INDEX('قرائت کنتور'!A:AZ,MATCH(A427&amp;"-"&amp;U$1,'قرائت کنتور'!B:B,0),MATCH(G427,'قرائت کنتور'!$1:$1,0)),0)</f>
        <v>0</v>
      </c>
      <c r="W427" s="188">
        <f>IFERROR(INDEX('قرائت کنتور'!A:AZ,MATCH(A427&amp;"-"&amp;W$1,'قرائت کنتور'!B:B,0),MATCH(L427,'قرائت کنتور'!$1:$1,0)),0)</f>
        <v>0</v>
      </c>
      <c r="X427" s="188">
        <f>IFERROR(INDEX('قرائت کنتور'!A:AZ,MATCH(A427&amp;"-"&amp;W$1,'قرائت کنتور'!B:B,0),MATCH(G427,'قرائت کنتور'!$1:$1,0)),0)</f>
        <v>0</v>
      </c>
      <c r="Y427" s="188">
        <f>IFERROR(INDEX('قرائت کنتور'!A:AZ,MATCH(A427&amp;"-"&amp;Y$1,'قرائت کنتور'!B:B,0),MATCH(L427,'قرائت کنتور'!$1:$1,0)),0)</f>
        <v>0</v>
      </c>
      <c r="Z427" s="188">
        <f>IFERROR(INDEX('قرائت کنتور'!A:AZ,MATCH(A427&amp;"-"&amp;Y$1,'قرائت کنتور'!B:B,0),MATCH(G427,'قرائت کنتور'!$1:$1,0)),0)</f>
        <v>0</v>
      </c>
      <c r="AA427" s="188">
        <f>IFERROR(INDEX('قرائت کنتور'!A:AZ,MATCH(A427&amp;"-"&amp;AA$1,'قرائت کنتور'!B:B,0),MATCH(L427,'قرائت کنتور'!$1:$1,0)),0)</f>
        <v>0</v>
      </c>
      <c r="AB427" s="188">
        <f>IFERROR(INDEX('قرائت کنتور'!A:AZ,MATCH(A427&amp;"-"&amp;AA$1,'قرائت کنتور'!B:B,0),MATCH(G427,'قرائت کنتور'!$1:$1,0)),0)</f>
        <v>0</v>
      </c>
      <c r="AC427" s="265"/>
      <c r="AD427" s="188">
        <f t="shared" si="143"/>
        <v>0</v>
      </c>
      <c r="AE427" s="188">
        <f t="shared" si="144"/>
        <v>0</v>
      </c>
      <c r="AF427" s="188">
        <f t="shared" si="145"/>
        <v>0</v>
      </c>
      <c r="AG427" s="188">
        <f t="shared" si="146"/>
        <v>0</v>
      </c>
      <c r="AH427" s="188">
        <f t="shared" si="147"/>
        <v>0</v>
      </c>
      <c r="AI427" s="188">
        <f t="shared" si="148"/>
        <v>0</v>
      </c>
      <c r="AJ427" s="188" t="str">
        <f t="shared" si="149"/>
        <v>0</v>
      </c>
      <c r="AK427" s="265"/>
      <c r="AL427" s="254" t="str">
        <f t="shared" si="150"/>
        <v>---</v>
      </c>
      <c r="AM427" s="254" t="str">
        <f t="shared" si="151"/>
        <v>---</v>
      </c>
      <c r="AN427" s="265"/>
      <c r="AO427" s="188" t="str">
        <f>IFERROR(INDEX('تعرفه ها'!A:Z,MATCH(P427&amp;"-"&amp;AO$1,'تعرفه ها'!C:C,0),MATCH(F427,'تعرفه ها'!$2:$2,0),1),"---")</f>
        <v>---</v>
      </c>
      <c r="AP427" s="188" t="str">
        <f>IFERROR(INDEX('تعرفه ها'!A:Z,MATCH(P427&amp;"-"&amp;AP$1,'تعرفه ها'!C:C,0),MATCH(F427,'تعرفه ها'!$2:$2,0),1),"---")</f>
        <v>---</v>
      </c>
      <c r="AQ427" s="188" t="str">
        <f>IFERROR(INDEX('تعرفه ها'!A:Z,MATCH(P427&amp;"-"&amp;AQ$1,'تعرفه ها'!C:C,0),MATCH(F427,'تعرفه ها'!$2:$2,0),1),"---")</f>
        <v>---</v>
      </c>
      <c r="AR427" s="188" t="str">
        <f>IFERROR(INDEX('تعرفه ها'!A:Z,MATCH(P427&amp;"-"&amp;AR$1,'تعرفه ها'!C:C,0),MATCH(F427,'تعرفه ها'!$2:$2,0),1),"---")</f>
        <v>---</v>
      </c>
      <c r="AS427" s="265"/>
      <c r="AT427" s="415" t="str">
        <f t="shared" si="152"/>
        <v>---</v>
      </c>
      <c r="AU427" s="415" t="str">
        <f t="shared" si="153"/>
        <v>---</v>
      </c>
      <c r="AV427" s="415" t="str">
        <f t="shared" si="154"/>
        <v>---</v>
      </c>
      <c r="AW427" s="415" t="str">
        <f t="shared" si="155"/>
        <v>---</v>
      </c>
      <c r="AX427" s="415" t="str">
        <f t="shared" si="156"/>
        <v>---</v>
      </c>
      <c r="AY427" s="415" t="str">
        <f>IFERROR(AH427*INDEX('تعرفه ها'!A:Z,MATCH("عوارض برق به ازاء هر کیلووات",'تعرفه ها'!$C:$C,0),MATCH(F427,'تعرفه ها'!$2:$2,0)),"---")</f>
        <v>---</v>
      </c>
      <c r="AZ427" s="415" t="str">
        <f t="shared" si="157"/>
        <v>---</v>
      </c>
      <c r="BA427" s="415" t="str">
        <f>IFERROR(ROUND(((AX427+AY427+AZ427)*INDEX('تعرفه ها'!A:Z,MATCH("هزینه نگهداری و تعمیرات شبکه برق",'تعرفه ها'!$C:$C,0),MATCH(F427,'تعرفه ها'!$2:$2,0))/100),0),"---")</f>
        <v>---</v>
      </c>
      <c r="BB427" s="415">
        <f>IFERROR(IF(P427="دیماندی",ROUND(AJ427*INDEX('تعرفه ها'!A:Z,MATCH(BB$1,'تعرفه ها'!$C:$C,0),MATCH(F427,'تعرفه ها'!$2:$2,0))*J427/30,0),0),"---")</f>
        <v>0</v>
      </c>
      <c r="BC427" s="415"/>
      <c r="BD427" s="54" t="str">
        <f>IFERROR(IF(INDEX('اطلاعات دوره'!A:Z,MATCH(G427,'اطلاعات دوره'!C:C,0),MATCH("برق",'اطلاعات دوره'!$1:$1,0))="دارد",ROUND(AX427*INDEX('تعرفه ها'!A:Z,MATCH("پیک فصلی برق",'تعرفه ها'!$C:$C,0),MATCH(F427,'تعرفه ها'!$2:$2,0))/100,0),0),"---")</f>
        <v>---</v>
      </c>
      <c r="BE427" s="415" t="str">
        <f>IFERROR(ROUND(((AX427+AY427+AZ427+BA427+BB427+BC427+BD427)*INDEX('تعرفه ها'!A:Z,MATCH("مالیات برق",'تعرفه ها'!$C:$C,0),MATCH(F427,'تعرفه ها'!$2:$2,0))/100),0),"---")</f>
        <v>---</v>
      </c>
      <c r="BF427" s="415" t="str">
        <f t="shared" si="158"/>
        <v>---</v>
      </c>
      <c r="BG427" s="415" t="str">
        <f t="shared" si="162"/>
        <v>---</v>
      </c>
      <c r="BH427" s="415" t="str">
        <f t="shared" si="159"/>
        <v>---</v>
      </c>
      <c r="BI427" s="54" t="str">
        <f t="shared" si="160"/>
        <v>---</v>
      </c>
      <c r="BJ427" s="55" t="str">
        <f t="shared" si="161"/>
        <v>---</v>
      </c>
      <c r="BK427" s="262"/>
      <c r="BL427" s="183" t="str">
        <f>IFERROR(IF(INDEX(پرداخت!A:AZ,MATCH(A427&amp;" - "&amp;"برق",پرداخت!$B:$B,0),MATCH(G427,پرداخت!$1:$1,0))="نشده","نشده","شده"),"---")</f>
        <v>---</v>
      </c>
      <c r="BN427" s="257"/>
      <c r="BO427" s="257"/>
      <c r="BP427" s="257"/>
      <c r="BQ427" s="257"/>
      <c r="BR427" s="257"/>
      <c r="BS427" s="257"/>
      <c r="BT427" s="257"/>
      <c r="BU427" s="257"/>
      <c r="BV427" s="257"/>
      <c r="BW427" s="257"/>
      <c r="BX427" s="257"/>
      <c r="BY427" s="257"/>
      <c r="BZ427" s="257"/>
      <c r="CA427" s="257"/>
      <c r="CB427" s="257"/>
      <c r="CC427" s="257"/>
      <c r="CD427" s="257"/>
      <c r="CE427" s="257"/>
      <c r="CF427" s="257"/>
      <c r="CG427" s="257"/>
      <c r="CH427"/>
      <c r="CI427"/>
      <c r="CJ427"/>
      <c r="CK427"/>
    </row>
    <row r="428" spans="1:89" ht="33.75" hidden="1">
      <c r="A428" s="170"/>
      <c r="B428" s="47">
        <f>IFERROR(INDEX('اطلاعات انشعابات شرکتها'!A:BB,MATCH(A428,'اطلاعات انشعابات شرکتها'!A:A,0),MATCH(B$1,'اطلاعات انشعابات شرکتها'!$1:$1,0)),0)</f>
        <v>0</v>
      </c>
      <c r="C428" s="48">
        <f>IFERROR(INDEX('اطلاعات انشعابات شرکتها'!A:BB,MATCH(A428,'اطلاعات انشعابات شرکتها'!A:A,0),MATCH(C$1,'اطلاعات انشعابات شرکتها'!$1:$1,0)),0)</f>
        <v>0</v>
      </c>
      <c r="D428" s="45"/>
      <c r="E428" s="171"/>
      <c r="F428" s="170"/>
      <c r="G428" s="188" t="str">
        <f t="shared" si="140"/>
        <v>/</v>
      </c>
      <c r="H428" s="188">
        <f>IFERROR(INDEX('اطلاعات دوره'!A:Z,MATCH(G428,'اطلاعات دوره'!C:C,0),MATCH(H$1,'اطلاعات دوره'!$1:$1,0)),0)</f>
        <v>0</v>
      </c>
      <c r="I428" s="188">
        <f>IFERROR(INDEX('اطلاعات دوره'!A:Z,MATCH(G428,'اطلاعات دوره'!C:C,0),MATCH(I$1,'اطلاعات دوره'!$1:$1,0)),0)</f>
        <v>0</v>
      </c>
      <c r="J428" s="188">
        <f>IFERROR(INDEX('اطلاعات دوره'!A:Z,MATCH(G428,'اطلاعات دوره'!C:C,0),MATCH(J$1,'اطلاعات دوره'!$1:$1,0)),0)</f>
        <v>0</v>
      </c>
      <c r="K428" s="265"/>
      <c r="L428" s="188" t="str">
        <f>IFERROR(INDEX('اطلاعات دوره'!A:Z,MATCH(G428,'اطلاعات دوره'!C:C,0)-1,MATCH("عنوان",'اطلاعات دوره'!$1:$1,0)),"---")</f>
        <v>---</v>
      </c>
      <c r="M428" s="188" t="str">
        <f t="shared" si="141"/>
        <v>----</v>
      </c>
      <c r="N428" s="188" t="str">
        <f t="shared" si="142"/>
        <v>-/</v>
      </c>
      <c r="O428" s="265"/>
      <c r="P428" s="188">
        <f>IFERROR(INDEX('اطلاعات انشعابات شرکتها'!A:BB,MATCH(A428,'اطلاعات انشعابات شرکتها'!A:A,0),MATCH(P$1,'اطلاعات انشعابات شرکتها'!$1:$1,0)),0)</f>
        <v>0</v>
      </c>
      <c r="Q428" s="188">
        <f>IFERROR(INDEX('اطلاعات انشعابات شرکتها'!A:BB,MATCH(A428,'اطلاعات انشعابات شرکتها'!A:A,0),MATCH(Q$1,'اطلاعات انشعابات شرکتها'!$1:$1,0)),0)</f>
        <v>0</v>
      </c>
      <c r="R428" s="188">
        <f>IFERROR(INDEX('اطلاعات انشعابات شرکتها'!A:BB,MATCH(A428,'اطلاعات انشعابات شرکتها'!A:A,0),MATCH(R$1,'اطلاعات انشعابات شرکتها'!$1:$1,0)),0)</f>
        <v>0</v>
      </c>
      <c r="S428" s="265"/>
      <c r="T428" s="188">
        <f>IFERROR(INDEX('قرائت کنتور'!A:AZ,MATCH(A428&amp;"-"&amp;T$1,'قرائت کنتور'!B:B,0),MATCH(G428,'قرائت کنتور'!$1:$1,0)),0)</f>
        <v>0</v>
      </c>
      <c r="U428" s="188">
        <f>IFERROR(INDEX('قرائت کنتور'!A:AZ,MATCH(A428&amp;"-"&amp;U$1,'قرائت کنتور'!B:B,0),MATCH(L428,'قرائت کنتور'!$1:$1,0)),0)</f>
        <v>0</v>
      </c>
      <c r="V428" s="188">
        <f>IFERROR(INDEX('قرائت کنتور'!A:AZ,MATCH(A428&amp;"-"&amp;U$1,'قرائت کنتور'!B:B,0),MATCH(G428,'قرائت کنتور'!$1:$1,0)),0)</f>
        <v>0</v>
      </c>
      <c r="W428" s="188">
        <f>IFERROR(INDEX('قرائت کنتور'!A:AZ,MATCH(A428&amp;"-"&amp;W$1,'قرائت کنتور'!B:B,0),MATCH(L428,'قرائت کنتور'!$1:$1,0)),0)</f>
        <v>0</v>
      </c>
      <c r="X428" s="188">
        <f>IFERROR(INDEX('قرائت کنتور'!A:AZ,MATCH(A428&amp;"-"&amp;W$1,'قرائت کنتور'!B:B,0),MATCH(G428,'قرائت کنتور'!$1:$1,0)),0)</f>
        <v>0</v>
      </c>
      <c r="Y428" s="188">
        <f>IFERROR(INDEX('قرائت کنتور'!A:AZ,MATCH(A428&amp;"-"&amp;Y$1,'قرائت کنتور'!B:B,0),MATCH(L428,'قرائت کنتور'!$1:$1,0)),0)</f>
        <v>0</v>
      </c>
      <c r="Z428" s="188">
        <f>IFERROR(INDEX('قرائت کنتور'!A:AZ,MATCH(A428&amp;"-"&amp;Y$1,'قرائت کنتور'!B:B,0),MATCH(G428,'قرائت کنتور'!$1:$1,0)),0)</f>
        <v>0</v>
      </c>
      <c r="AA428" s="188">
        <f>IFERROR(INDEX('قرائت کنتور'!A:AZ,MATCH(A428&amp;"-"&amp;AA$1,'قرائت کنتور'!B:B,0),MATCH(L428,'قرائت کنتور'!$1:$1,0)),0)</f>
        <v>0</v>
      </c>
      <c r="AB428" s="188">
        <f>IFERROR(INDEX('قرائت کنتور'!A:AZ,MATCH(A428&amp;"-"&amp;AA$1,'قرائت کنتور'!B:B,0),MATCH(G428,'قرائت کنتور'!$1:$1,0)),0)</f>
        <v>0</v>
      </c>
      <c r="AC428" s="265"/>
      <c r="AD428" s="188">
        <f t="shared" si="143"/>
        <v>0</v>
      </c>
      <c r="AE428" s="188">
        <f t="shared" si="144"/>
        <v>0</v>
      </c>
      <c r="AF428" s="188">
        <f t="shared" si="145"/>
        <v>0</v>
      </c>
      <c r="AG428" s="188">
        <f t="shared" si="146"/>
        <v>0</v>
      </c>
      <c r="AH428" s="188">
        <f t="shared" si="147"/>
        <v>0</v>
      </c>
      <c r="AI428" s="188">
        <f t="shared" si="148"/>
        <v>0</v>
      </c>
      <c r="AJ428" s="188" t="str">
        <f t="shared" si="149"/>
        <v>0</v>
      </c>
      <c r="AK428" s="265"/>
      <c r="AL428" s="254" t="str">
        <f t="shared" si="150"/>
        <v>---</v>
      </c>
      <c r="AM428" s="254" t="str">
        <f t="shared" si="151"/>
        <v>---</v>
      </c>
      <c r="AN428" s="265"/>
      <c r="AO428" s="188" t="str">
        <f>IFERROR(INDEX('تعرفه ها'!A:Z,MATCH(P428&amp;"-"&amp;AO$1,'تعرفه ها'!C:C,0),MATCH(F428,'تعرفه ها'!$2:$2,0),1),"---")</f>
        <v>---</v>
      </c>
      <c r="AP428" s="188" t="str">
        <f>IFERROR(INDEX('تعرفه ها'!A:Z,MATCH(P428&amp;"-"&amp;AP$1,'تعرفه ها'!C:C,0),MATCH(F428,'تعرفه ها'!$2:$2,0),1),"---")</f>
        <v>---</v>
      </c>
      <c r="AQ428" s="188" t="str">
        <f>IFERROR(INDEX('تعرفه ها'!A:Z,MATCH(P428&amp;"-"&amp;AQ$1,'تعرفه ها'!C:C,0),MATCH(F428,'تعرفه ها'!$2:$2,0),1),"---")</f>
        <v>---</v>
      </c>
      <c r="AR428" s="188" t="str">
        <f>IFERROR(INDEX('تعرفه ها'!A:Z,MATCH(P428&amp;"-"&amp;AR$1,'تعرفه ها'!C:C,0),MATCH(F428,'تعرفه ها'!$2:$2,0),1),"---")</f>
        <v>---</v>
      </c>
      <c r="AS428" s="265"/>
      <c r="AT428" s="415" t="str">
        <f t="shared" si="152"/>
        <v>---</v>
      </c>
      <c r="AU428" s="415" t="str">
        <f t="shared" si="153"/>
        <v>---</v>
      </c>
      <c r="AV428" s="415" t="str">
        <f t="shared" si="154"/>
        <v>---</v>
      </c>
      <c r="AW428" s="415" t="str">
        <f t="shared" si="155"/>
        <v>---</v>
      </c>
      <c r="AX428" s="415" t="str">
        <f t="shared" si="156"/>
        <v>---</v>
      </c>
      <c r="AY428" s="415" t="str">
        <f>IFERROR(AH428*INDEX('تعرفه ها'!A:Z,MATCH("عوارض برق به ازاء هر کیلووات",'تعرفه ها'!$C:$C,0),MATCH(F428,'تعرفه ها'!$2:$2,0)),"---")</f>
        <v>---</v>
      </c>
      <c r="AZ428" s="415" t="str">
        <f t="shared" si="157"/>
        <v>---</v>
      </c>
      <c r="BA428" s="415" t="str">
        <f>IFERROR(ROUND(((AX428+AY428+AZ428)*INDEX('تعرفه ها'!A:Z,MATCH("هزینه نگهداری و تعمیرات شبکه برق",'تعرفه ها'!$C:$C,0),MATCH(F428,'تعرفه ها'!$2:$2,0))/100),0),"---")</f>
        <v>---</v>
      </c>
      <c r="BB428" s="415">
        <f>IFERROR(IF(P428="دیماندی",ROUND(AJ428*INDEX('تعرفه ها'!A:Z,MATCH(BB$1,'تعرفه ها'!$C:$C,0),MATCH(F428,'تعرفه ها'!$2:$2,0))*J428/30,0),0),"---")</f>
        <v>0</v>
      </c>
      <c r="BC428" s="415"/>
      <c r="BD428" s="54" t="str">
        <f>IFERROR(IF(INDEX('اطلاعات دوره'!A:Z,MATCH(G428,'اطلاعات دوره'!C:C,0),MATCH("برق",'اطلاعات دوره'!$1:$1,0))="دارد",ROUND(AX428*INDEX('تعرفه ها'!A:Z,MATCH("پیک فصلی برق",'تعرفه ها'!$C:$C,0),MATCH(F428,'تعرفه ها'!$2:$2,0))/100,0),0),"---")</f>
        <v>---</v>
      </c>
      <c r="BE428" s="415" t="str">
        <f>IFERROR(ROUND(((AX428+AY428+AZ428+BA428+BB428+BC428+BD428)*INDEX('تعرفه ها'!A:Z,MATCH("مالیات برق",'تعرفه ها'!$C:$C,0),MATCH(F428,'تعرفه ها'!$2:$2,0))/100),0),"---")</f>
        <v>---</v>
      </c>
      <c r="BF428" s="415" t="str">
        <f t="shared" si="158"/>
        <v>---</v>
      </c>
      <c r="BG428" s="415" t="str">
        <f t="shared" si="162"/>
        <v>---</v>
      </c>
      <c r="BH428" s="415" t="str">
        <f t="shared" si="159"/>
        <v>---</v>
      </c>
      <c r="BI428" s="54" t="str">
        <f t="shared" si="160"/>
        <v>---</v>
      </c>
      <c r="BJ428" s="55" t="str">
        <f t="shared" si="161"/>
        <v>---</v>
      </c>
      <c r="BK428" s="262"/>
      <c r="BL428" s="183" t="str">
        <f>IFERROR(IF(INDEX(پرداخت!A:AZ,MATCH(A428&amp;" - "&amp;"برق",پرداخت!$B:$B,0),MATCH(G428,پرداخت!$1:$1,0))="نشده","نشده","شده"),"---")</f>
        <v>---</v>
      </c>
      <c r="BN428" s="257"/>
      <c r="BO428" s="257"/>
      <c r="BP428" s="257"/>
      <c r="BQ428" s="257"/>
      <c r="BR428" s="257"/>
      <c r="BS428" s="257"/>
      <c r="BT428" s="257"/>
      <c r="BU428" s="257"/>
      <c r="BV428" s="257"/>
      <c r="BW428" s="257"/>
      <c r="BX428" s="257"/>
      <c r="BY428" s="257"/>
      <c r="BZ428" s="257"/>
      <c r="CA428" s="257"/>
      <c r="CB428" s="257"/>
      <c r="CC428" s="257"/>
      <c r="CD428" s="257"/>
      <c r="CE428" s="257"/>
      <c r="CF428" s="257"/>
      <c r="CG428" s="257"/>
      <c r="CH428"/>
      <c r="CI428"/>
      <c r="CJ428"/>
      <c r="CK428"/>
    </row>
    <row r="429" spans="1:89" ht="33.75" hidden="1">
      <c r="A429" s="170"/>
      <c r="B429" s="47">
        <f>IFERROR(INDEX('اطلاعات انشعابات شرکتها'!A:BB,MATCH(A429,'اطلاعات انشعابات شرکتها'!A:A,0),MATCH(B$1,'اطلاعات انشعابات شرکتها'!$1:$1,0)),0)</f>
        <v>0</v>
      </c>
      <c r="C429" s="48">
        <f>IFERROR(INDEX('اطلاعات انشعابات شرکتها'!A:BB,MATCH(A429,'اطلاعات انشعابات شرکتها'!A:A,0),MATCH(C$1,'اطلاعات انشعابات شرکتها'!$1:$1,0)),0)</f>
        <v>0</v>
      </c>
      <c r="D429" s="45"/>
      <c r="E429" s="171"/>
      <c r="F429" s="170"/>
      <c r="G429" s="188" t="str">
        <f t="shared" si="140"/>
        <v>/</v>
      </c>
      <c r="H429" s="188">
        <f>IFERROR(INDEX('اطلاعات دوره'!A:Z,MATCH(G429,'اطلاعات دوره'!C:C,0),MATCH(H$1,'اطلاعات دوره'!$1:$1,0)),0)</f>
        <v>0</v>
      </c>
      <c r="I429" s="188">
        <f>IFERROR(INDEX('اطلاعات دوره'!A:Z,MATCH(G429,'اطلاعات دوره'!C:C,0),MATCH(I$1,'اطلاعات دوره'!$1:$1,0)),0)</f>
        <v>0</v>
      </c>
      <c r="J429" s="188">
        <f>IFERROR(INDEX('اطلاعات دوره'!A:Z,MATCH(G429,'اطلاعات دوره'!C:C,0),MATCH(J$1,'اطلاعات دوره'!$1:$1,0)),0)</f>
        <v>0</v>
      </c>
      <c r="K429" s="265"/>
      <c r="L429" s="188" t="str">
        <f>IFERROR(INDEX('اطلاعات دوره'!A:Z,MATCH(G429,'اطلاعات دوره'!C:C,0)-1,MATCH("عنوان",'اطلاعات دوره'!$1:$1,0)),"---")</f>
        <v>---</v>
      </c>
      <c r="M429" s="188" t="str">
        <f t="shared" si="141"/>
        <v>----</v>
      </c>
      <c r="N429" s="188" t="str">
        <f t="shared" si="142"/>
        <v>-/</v>
      </c>
      <c r="O429" s="265"/>
      <c r="P429" s="188">
        <f>IFERROR(INDEX('اطلاعات انشعابات شرکتها'!A:BB,MATCH(A429,'اطلاعات انشعابات شرکتها'!A:A,0),MATCH(P$1,'اطلاعات انشعابات شرکتها'!$1:$1,0)),0)</f>
        <v>0</v>
      </c>
      <c r="Q429" s="188">
        <f>IFERROR(INDEX('اطلاعات انشعابات شرکتها'!A:BB,MATCH(A429,'اطلاعات انشعابات شرکتها'!A:A,0),MATCH(Q$1,'اطلاعات انشعابات شرکتها'!$1:$1,0)),0)</f>
        <v>0</v>
      </c>
      <c r="R429" s="188">
        <f>IFERROR(INDEX('اطلاعات انشعابات شرکتها'!A:BB,MATCH(A429,'اطلاعات انشعابات شرکتها'!A:A,0),MATCH(R$1,'اطلاعات انشعابات شرکتها'!$1:$1,0)),0)</f>
        <v>0</v>
      </c>
      <c r="S429" s="265"/>
      <c r="T429" s="188">
        <f>IFERROR(INDEX('قرائت کنتور'!A:AZ,MATCH(A429&amp;"-"&amp;T$1,'قرائت کنتور'!B:B,0),MATCH(G429,'قرائت کنتور'!$1:$1,0)),0)</f>
        <v>0</v>
      </c>
      <c r="U429" s="188">
        <f>IFERROR(INDEX('قرائت کنتور'!A:AZ,MATCH(A429&amp;"-"&amp;U$1,'قرائت کنتور'!B:B,0),MATCH(L429,'قرائت کنتور'!$1:$1,0)),0)</f>
        <v>0</v>
      </c>
      <c r="V429" s="188">
        <f>IFERROR(INDEX('قرائت کنتور'!A:AZ,MATCH(A429&amp;"-"&amp;U$1,'قرائت کنتور'!B:B,0),MATCH(G429,'قرائت کنتور'!$1:$1,0)),0)</f>
        <v>0</v>
      </c>
      <c r="W429" s="188">
        <f>IFERROR(INDEX('قرائت کنتور'!A:AZ,MATCH(A429&amp;"-"&amp;W$1,'قرائت کنتور'!B:B,0),MATCH(L429,'قرائت کنتور'!$1:$1,0)),0)</f>
        <v>0</v>
      </c>
      <c r="X429" s="188">
        <f>IFERROR(INDEX('قرائت کنتور'!A:AZ,MATCH(A429&amp;"-"&amp;W$1,'قرائت کنتور'!B:B,0),MATCH(G429,'قرائت کنتور'!$1:$1,0)),0)</f>
        <v>0</v>
      </c>
      <c r="Y429" s="188">
        <f>IFERROR(INDEX('قرائت کنتور'!A:AZ,MATCH(A429&amp;"-"&amp;Y$1,'قرائت کنتور'!B:B,0),MATCH(L429,'قرائت کنتور'!$1:$1,0)),0)</f>
        <v>0</v>
      </c>
      <c r="Z429" s="188">
        <f>IFERROR(INDEX('قرائت کنتور'!A:AZ,MATCH(A429&amp;"-"&amp;Y$1,'قرائت کنتور'!B:B,0),MATCH(G429,'قرائت کنتور'!$1:$1,0)),0)</f>
        <v>0</v>
      </c>
      <c r="AA429" s="188">
        <f>IFERROR(INDEX('قرائت کنتور'!A:AZ,MATCH(A429&amp;"-"&amp;AA$1,'قرائت کنتور'!B:B,0),MATCH(L429,'قرائت کنتور'!$1:$1,0)),0)</f>
        <v>0</v>
      </c>
      <c r="AB429" s="188">
        <f>IFERROR(INDEX('قرائت کنتور'!A:AZ,MATCH(A429&amp;"-"&amp;AA$1,'قرائت کنتور'!B:B,0),MATCH(G429,'قرائت کنتور'!$1:$1,0)),0)</f>
        <v>0</v>
      </c>
      <c r="AC429" s="265"/>
      <c r="AD429" s="188">
        <f t="shared" si="143"/>
        <v>0</v>
      </c>
      <c r="AE429" s="188">
        <f t="shared" si="144"/>
        <v>0</v>
      </c>
      <c r="AF429" s="188">
        <f t="shared" si="145"/>
        <v>0</v>
      </c>
      <c r="AG429" s="188">
        <f t="shared" si="146"/>
        <v>0</v>
      </c>
      <c r="AH429" s="188">
        <f t="shared" si="147"/>
        <v>0</v>
      </c>
      <c r="AI429" s="188">
        <f t="shared" si="148"/>
        <v>0</v>
      </c>
      <c r="AJ429" s="188" t="str">
        <f t="shared" si="149"/>
        <v>0</v>
      </c>
      <c r="AK429" s="265"/>
      <c r="AL429" s="254" t="str">
        <f t="shared" si="150"/>
        <v>---</v>
      </c>
      <c r="AM429" s="254" t="str">
        <f t="shared" si="151"/>
        <v>---</v>
      </c>
      <c r="AN429" s="265"/>
      <c r="AO429" s="188" t="str">
        <f>IFERROR(INDEX('تعرفه ها'!A:Z,MATCH(P429&amp;"-"&amp;AO$1,'تعرفه ها'!C:C,0),MATCH(F429,'تعرفه ها'!$2:$2,0),1),"---")</f>
        <v>---</v>
      </c>
      <c r="AP429" s="188" t="str">
        <f>IFERROR(INDEX('تعرفه ها'!A:Z,MATCH(P429&amp;"-"&amp;AP$1,'تعرفه ها'!C:C,0),MATCH(F429,'تعرفه ها'!$2:$2,0),1),"---")</f>
        <v>---</v>
      </c>
      <c r="AQ429" s="188" t="str">
        <f>IFERROR(INDEX('تعرفه ها'!A:Z,MATCH(P429&amp;"-"&amp;AQ$1,'تعرفه ها'!C:C,0),MATCH(F429,'تعرفه ها'!$2:$2,0),1),"---")</f>
        <v>---</v>
      </c>
      <c r="AR429" s="188" t="str">
        <f>IFERROR(INDEX('تعرفه ها'!A:Z,MATCH(P429&amp;"-"&amp;AR$1,'تعرفه ها'!C:C,0),MATCH(F429,'تعرفه ها'!$2:$2,0),1),"---")</f>
        <v>---</v>
      </c>
      <c r="AS429" s="265"/>
      <c r="AT429" s="415" t="str">
        <f t="shared" si="152"/>
        <v>---</v>
      </c>
      <c r="AU429" s="415" t="str">
        <f t="shared" si="153"/>
        <v>---</v>
      </c>
      <c r="AV429" s="415" t="str">
        <f t="shared" si="154"/>
        <v>---</v>
      </c>
      <c r="AW429" s="415" t="str">
        <f t="shared" si="155"/>
        <v>---</v>
      </c>
      <c r="AX429" s="415" t="str">
        <f t="shared" si="156"/>
        <v>---</v>
      </c>
      <c r="AY429" s="415" t="str">
        <f>IFERROR(AH429*INDEX('تعرفه ها'!A:Z,MATCH("عوارض برق به ازاء هر کیلووات",'تعرفه ها'!$C:$C,0),MATCH(F429,'تعرفه ها'!$2:$2,0)),"---")</f>
        <v>---</v>
      </c>
      <c r="AZ429" s="415" t="str">
        <f t="shared" si="157"/>
        <v>---</v>
      </c>
      <c r="BA429" s="415" t="str">
        <f>IFERROR(ROUND(((AX429+AY429+AZ429)*INDEX('تعرفه ها'!A:Z,MATCH("هزینه نگهداری و تعمیرات شبکه برق",'تعرفه ها'!$C:$C,0),MATCH(F429,'تعرفه ها'!$2:$2,0))/100),0),"---")</f>
        <v>---</v>
      </c>
      <c r="BB429" s="415">
        <f>IFERROR(IF(P429="دیماندی",ROUND(AJ429*INDEX('تعرفه ها'!A:Z,MATCH(BB$1,'تعرفه ها'!$C:$C,0),MATCH(F429,'تعرفه ها'!$2:$2,0))*J429/30,0),0),"---")</f>
        <v>0</v>
      </c>
      <c r="BC429" s="415"/>
      <c r="BD429" s="54" t="str">
        <f>IFERROR(IF(INDEX('اطلاعات دوره'!A:Z,MATCH(G429,'اطلاعات دوره'!C:C,0),MATCH("برق",'اطلاعات دوره'!$1:$1,0))="دارد",ROUND(AX429*INDEX('تعرفه ها'!A:Z,MATCH("پیک فصلی برق",'تعرفه ها'!$C:$C,0),MATCH(F429,'تعرفه ها'!$2:$2,0))/100,0),0),"---")</f>
        <v>---</v>
      </c>
      <c r="BE429" s="415" t="str">
        <f>IFERROR(ROUND(((AX429+AY429+AZ429+BA429+BB429+BC429+BD429)*INDEX('تعرفه ها'!A:Z,MATCH("مالیات برق",'تعرفه ها'!$C:$C,0),MATCH(F429,'تعرفه ها'!$2:$2,0))/100),0),"---")</f>
        <v>---</v>
      </c>
      <c r="BF429" s="415" t="str">
        <f t="shared" si="158"/>
        <v>---</v>
      </c>
      <c r="BG429" s="415" t="str">
        <f t="shared" si="162"/>
        <v>---</v>
      </c>
      <c r="BH429" s="415" t="str">
        <f t="shared" si="159"/>
        <v>---</v>
      </c>
      <c r="BI429" s="54" t="str">
        <f t="shared" si="160"/>
        <v>---</v>
      </c>
      <c r="BJ429" s="55" t="str">
        <f t="shared" si="161"/>
        <v>---</v>
      </c>
      <c r="BK429" s="262"/>
      <c r="BL429" s="183" t="str">
        <f>IFERROR(IF(INDEX(پرداخت!A:AZ,MATCH(A429&amp;" - "&amp;"برق",پرداخت!$B:$B,0),MATCH(G429,پرداخت!$1:$1,0))="نشده","نشده","شده"),"---")</f>
        <v>---</v>
      </c>
      <c r="BN429" s="257"/>
      <c r="BO429" s="257"/>
      <c r="BP429" s="257"/>
      <c r="BQ429" s="257"/>
      <c r="BR429" s="257"/>
      <c r="BS429" s="257"/>
      <c r="BT429" s="257"/>
      <c r="BU429" s="257"/>
      <c r="BV429" s="257"/>
      <c r="BW429" s="257"/>
      <c r="BX429" s="257"/>
      <c r="BY429" s="257"/>
      <c r="BZ429" s="257"/>
      <c r="CA429" s="257"/>
      <c r="CB429" s="257"/>
      <c r="CC429" s="257"/>
      <c r="CD429" s="257"/>
      <c r="CE429" s="257"/>
      <c r="CF429" s="257"/>
      <c r="CG429" s="257"/>
      <c r="CH429"/>
      <c r="CI429"/>
      <c r="CJ429"/>
      <c r="CK429"/>
    </row>
    <row r="430" spans="1:89" ht="33.75" hidden="1">
      <c r="A430" s="170"/>
      <c r="B430" s="47">
        <f>IFERROR(INDEX('اطلاعات انشعابات شرکتها'!A:BB,MATCH(A430,'اطلاعات انشعابات شرکتها'!A:A,0),MATCH(B$1,'اطلاعات انشعابات شرکتها'!$1:$1,0)),0)</f>
        <v>0</v>
      </c>
      <c r="C430" s="48">
        <f>IFERROR(INDEX('اطلاعات انشعابات شرکتها'!A:BB,MATCH(A430,'اطلاعات انشعابات شرکتها'!A:A,0),MATCH(C$1,'اطلاعات انشعابات شرکتها'!$1:$1,0)),0)</f>
        <v>0</v>
      </c>
      <c r="D430" s="45"/>
      <c r="E430" s="171"/>
      <c r="F430" s="170"/>
      <c r="G430" s="188" t="str">
        <f t="shared" si="140"/>
        <v>/</v>
      </c>
      <c r="H430" s="188">
        <f>IFERROR(INDEX('اطلاعات دوره'!A:Z,MATCH(G430,'اطلاعات دوره'!C:C,0),MATCH(H$1,'اطلاعات دوره'!$1:$1,0)),0)</f>
        <v>0</v>
      </c>
      <c r="I430" s="188">
        <f>IFERROR(INDEX('اطلاعات دوره'!A:Z,MATCH(G430,'اطلاعات دوره'!C:C,0),MATCH(I$1,'اطلاعات دوره'!$1:$1,0)),0)</f>
        <v>0</v>
      </c>
      <c r="J430" s="188">
        <f>IFERROR(INDEX('اطلاعات دوره'!A:Z,MATCH(G430,'اطلاعات دوره'!C:C,0),MATCH(J$1,'اطلاعات دوره'!$1:$1,0)),0)</f>
        <v>0</v>
      </c>
      <c r="K430" s="265"/>
      <c r="L430" s="188" t="str">
        <f>IFERROR(INDEX('اطلاعات دوره'!A:Z,MATCH(G430,'اطلاعات دوره'!C:C,0)-1,MATCH("عنوان",'اطلاعات دوره'!$1:$1,0)),"---")</f>
        <v>---</v>
      </c>
      <c r="M430" s="188" t="str">
        <f t="shared" si="141"/>
        <v>----</v>
      </c>
      <c r="N430" s="188" t="str">
        <f t="shared" si="142"/>
        <v>-/</v>
      </c>
      <c r="O430" s="265"/>
      <c r="P430" s="188">
        <f>IFERROR(INDEX('اطلاعات انشعابات شرکتها'!A:BB,MATCH(A430,'اطلاعات انشعابات شرکتها'!A:A,0),MATCH(P$1,'اطلاعات انشعابات شرکتها'!$1:$1,0)),0)</f>
        <v>0</v>
      </c>
      <c r="Q430" s="188">
        <f>IFERROR(INDEX('اطلاعات انشعابات شرکتها'!A:BB,MATCH(A430,'اطلاعات انشعابات شرکتها'!A:A,0),MATCH(Q$1,'اطلاعات انشعابات شرکتها'!$1:$1,0)),0)</f>
        <v>0</v>
      </c>
      <c r="R430" s="188">
        <f>IFERROR(INDEX('اطلاعات انشعابات شرکتها'!A:BB,MATCH(A430,'اطلاعات انشعابات شرکتها'!A:A,0),MATCH(R$1,'اطلاعات انشعابات شرکتها'!$1:$1,0)),0)</f>
        <v>0</v>
      </c>
      <c r="S430" s="265"/>
      <c r="T430" s="188">
        <f>IFERROR(INDEX('قرائت کنتور'!A:AZ,MATCH(A430&amp;"-"&amp;T$1,'قرائت کنتور'!B:B,0),MATCH(G430,'قرائت کنتور'!$1:$1,0)),0)</f>
        <v>0</v>
      </c>
      <c r="U430" s="188">
        <f>IFERROR(INDEX('قرائت کنتور'!A:AZ,MATCH(A430&amp;"-"&amp;U$1,'قرائت کنتور'!B:B,0),MATCH(L430,'قرائت کنتور'!$1:$1,0)),0)</f>
        <v>0</v>
      </c>
      <c r="V430" s="188">
        <f>IFERROR(INDEX('قرائت کنتور'!A:AZ,MATCH(A430&amp;"-"&amp;U$1,'قرائت کنتور'!B:B,0),MATCH(G430,'قرائت کنتور'!$1:$1,0)),0)</f>
        <v>0</v>
      </c>
      <c r="W430" s="188">
        <f>IFERROR(INDEX('قرائت کنتور'!A:AZ,MATCH(A430&amp;"-"&amp;W$1,'قرائت کنتور'!B:B,0),MATCH(L430,'قرائت کنتور'!$1:$1,0)),0)</f>
        <v>0</v>
      </c>
      <c r="X430" s="188">
        <f>IFERROR(INDEX('قرائت کنتور'!A:AZ,MATCH(A430&amp;"-"&amp;W$1,'قرائت کنتور'!B:B,0),MATCH(G430,'قرائت کنتور'!$1:$1,0)),0)</f>
        <v>0</v>
      </c>
      <c r="Y430" s="188">
        <f>IFERROR(INDEX('قرائت کنتور'!A:AZ,MATCH(A430&amp;"-"&amp;Y$1,'قرائت کنتور'!B:B,0),MATCH(L430,'قرائت کنتور'!$1:$1,0)),0)</f>
        <v>0</v>
      </c>
      <c r="Z430" s="188">
        <f>IFERROR(INDEX('قرائت کنتور'!A:AZ,MATCH(A430&amp;"-"&amp;Y$1,'قرائت کنتور'!B:B,0),MATCH(G430,'قرائت کنتور'!$1:$1,0)),0)</f>
        <v>0</v>
      </c>
      <c r="AA430" s="188">
        <f>IFERROR(INDEX('قرائت کنتور'!A:AZ,MATCH(A430&amp;"-"&amp;AA$1,'قرائت کنتور'!B:B,0),MATCH(L430,'قرائت کنتور'!$1:$1,0)),0)</f>
        <v>0</v>
      </c>
      <c r="AB430" s="188">
        <f>IFERROR(INDEX('قرائت کنتور'!A:AZ,MATCH(A430&amp;"-"&amp;AA$1,'قرائت کنتور'!B:B,0),MATCH(G430,'قرائت کنتور'!$1:$1,0)),0)</f>
        <v>0</v>
      </c>
      <c r="AC430" s="265"/>
      <c r="AD430" s="188">
        <f t="shared" si="143"/>
        <v>0</v>
      </c>
      <c r="AE430" s="188">
        <f t="shared" si="144"/>
        <v>0</v>
      </c>
      <c r="AF430" s="188">
        <f t="shared" si="145"/>
        <v>0</v>
      </c>
      <c r="AG430" s="188">
        <f t="shared" si="146"/>
        <v>0</v>
      </c>
      <c r="AH430" s="188">
        <f t="shared" si="147"/>
        <v>0</v>
      </c>
      <c r="AI430" s="188">
        <f t="shared" si="148"/>
        <v>0</v>
      </c>
      <c r="AJ430" s="188" t="str">
        <f t="shared" si="149"/>
        <v>0</v>
      </c>
      <c r="AK430" s="265"/>
      <c r="AL430" s="254" t="str">
        <f t="shared" si="150"/>
        <v>---</v>
      </c>
      <c r="AM430" s="254" t="str">
        <f t="shared" si="151"/>
        <v>---</v>
      </c>
      <c r="AN430" s="265"/>
      <c r="AO430" s="188" t="str">
        <f>IFERROR(INDEX('تعرفه ها'!A:Z,MATCH(P430&amp;"-"&amp;AO$1,'تعرفه ها'!C:C,0),MATCH(F430,'تعرفه ها'!$2:$2,0),1),"---")</f>
        <v>---</v>
      </c>
      <c r="AP430" s="188" t="str">
        <f>IFERROR(INDEX('تعرفه ها'!A:Z,MATCH(P430&amp;"-"&amp;AP$1,'تعرفه ها'!C:C,0),MATCH(F430,'تعرفه ها'!$2:$2,0),1),"---")</f>
        <v>---</v>
      </c>
      <c r="AQ430" s="188" t="str">
        <f>IFERROR(INDEX('تعرفه ها'!A:Z,MATCH(P430&amp;"-"&amp;AQ$1,'تعرفه ها'!C:C,0),MATCH(F430,'تعرفه ها'!$2:$2,0),1),"---")</f>
        <v>---</v>
      </c>
      <c r="AR430" s="188" t="str">
        <f>IFERROR(INDEX('تعرفه ها'!A:Z,MATCH(P430&amp;"-"&amp;AR$1,'تعرفه ها'!C:C,0),MATCH(F430,'تعرفه ها'!$2:$2,0),1),"---")</f>
        <v>---</v>
      </c>
      <c r="AS430" s="265"/>
      <c r="AT430" s="415" t="str">
        <f t="shared" si="152"/>
        <v>---</v>
      </c>
      <c r="AU430" s="415" t="str">
        <f t="shared" si="153"/>
        <v>---</v>
      </c>
      <c r="AV430" s="415" t="str">
        <f t="shared" si="154"/>
        <v>---</v>
      </c>
      <c r="AW430" s="415" t="str">
        <f t="shared" si="155"/>
        <v>---</v>
      </c>
      <c r="AX430" s="415" t="str">
        <f t="shared" si="156"/>
        <v>---</v>
      </c>
      <c r="AY430" s="415" t="str">
        <f>IFERROR(AH430*INDEX('تعرفه ها'!A:Z,MATCH("عوارض برق به ازاء هر کیلووات",'تعرفه ها'!$C:$C,0),MATCH(F430,'تعرفه ها'!$2:$2,0)),"---")</f>
        <v>---</v>
      </c>
      <c r="AZ430" s="415" t="str">
        <f t="shared" si="157"/>
        <v>---</v>
      </c>
      <c r="BA430" s="415" t="str">
        <f>IFERROR(ROUND(((AX430+AY430+AZ430)*INDEX('تعرفه ها'!A:Z,MATCH("هزینه نگهداری و تعمیرات شبکه برق",'تعرفه ها'!$C:$C,0),MATCH(F430,'تعرفه ها'!$2:$2,0))/100),0),"---")</f>
        <v>---</v>
      </c>
      <c r="BB430" s="415">
        <f>IFERROR(IF(P430="دیماندی",ROUND(AJ430*INDEX('تعرفه ها'!A:Z,MATCH(BB$1,'تعرفه ها'!$C:$C,0),MATCH(F430,'تعرفه ها'!$2:$2,0))*J430/30,0),0),"---")</f>
        <v>0</v>
      </c>
      <c r="BC430" s="415"/>
      <c r="BD430" s="54" t="str">
        <f>IFERROR(IF(INDEX('اطلاعات دوره'!A:Z,MATCH(G430,'اطلاعات دوره'!C:C,0),MATCH("برق",'اطلاعات دوره'!$1:$1,0))="دارد",ROUND(AX430*INDEX('تعرفه ها'!A:Z,MATCH("پیک فصلی برق",'تعرفه ها'!$C:$C,0),MATCH(F430,'تعرفه ها'!$2:$2,0))/100,0),0),"---")</f>
        <v>---</v>
      </c>
      <c r="BE430" s="415" t="str">
        <f>IFERROR(ROUND(((AX430+AY430+AZ430+BA430+BB430+BC430+BD430)*INDEX('تعرفه ها'!A:Z,MATCH("مالیات برق",'تعرفه ها'!$C:$C,0),MATCH(F430,'تعرفه ها'!$2:$2,0))/100),0),"---")</f>
        <v>---</v>
      </c>
      <c r="BF430" s="415" t="str">
        <f t="shared" si="158"/>
        <v>---</v>
      </c>
      <c r="BG430" s="415" t="str">
        <f t="shared" si="162"/>
        <v>---</v>
      </c>
      <c r="BH430" s="415" t="str">
        <f t="shared" si="159"/>
        <v>---</v>
      </c>
      <c r="BI430" s="54" t="str">
        <f t="shared" si="160"/>
        <v>---</v>
      </c>
      <c r="BJ430" s="55" t="str">
        <f t="shared" si="161"/>
        <v>---</v>
      </c>
      <c r="BK430" s="262"/>
      <c r="BL430" s="183" t="str">
        <f>IFERROR(IF(INDEX(پرداخت!A:AZ,MATCH(A430&amp;" - "&amp;"برق",پرداخت!$B:$B,0),MATCH(G430,پرداخت!$1:$1,0))="نشده","نشده","شده"),"---")</f>
        <v>---</v>
      </c>
      <c r="BN430" s="257"/>
      <c r="BO430" s="257"/>
      <c r="BP430" s="257"/>
      <c r="BQ430" s="257"/>
      <c r="BR430" s="257"/>
      <c r="BS430" s="257"/>
      <c r="BT430" s="257"/>
      <c r="BU430" s="257"/>
      <c r="BV430" s="257"/>
      <c r="BW430" s="257"/>
      <c r="BX430" s="257"/>
      <c r="BY430" s="257"/>
      <c r="BZ430" s="257"/>
      <c r="CA430" s="257"/>
      <c r="CB430" s="257"/>
      <c r="CC430" s="257"/>
      <c r="CD430" s="257"/>
      <c r="CE430" s="257"/>
      <c r="CF430" s="257"/>
      <c r="CG430" s="257"/>
      <c r="CH430"/>
      <c r="CI430"/>
      <c r="CJ430"/>
      <c r="CK430"/>
    </row>
    <row r="431" spans="1:89" ht="33.75" hidden="1">
      <c r="A431" s="170"/>
      <c r="B431" s="47">
        <f>IFERROR(INDEX('اطلاعات انشعابات شرکتها'!A:BB,MATCH(A431,'اطلاعات انشعابات شرکتها'!A:A,0),MATCH(B$1,'اطلاعات انشعابات شرکتها'!$1:$1,0)),0)</f>
        <v>0</v>
      </c>
      <c r="C431" s="48">
        <f>IFERROR(INDEX('اطلاعات انشعابات شرکتها'!A:BB,MATCH(A431,'اطلاعات انشعابات شرکتها'!A:A,0),MATCH(C$1,'اطلاعات انشعابات شرکتها'!$1:$1,0)),0)</f>
        <v>0</v>
      </c>
      <c r="D431" s="45"/>
      <c r="E431" s="171"/>
      <c r="F431" s="170"/>
      <c r="G431" s="188" t="str">
        <f t="shared" si="140"/>
        <v>/</v>
      </c>
      <c r="H431" s="188">
        <f>IFERROR(INDEX('اطلاعات دوره'!A:Z,MATCH(G431,'اطلاعات دوره'!C:C,0),MATCH(H$1,'اطلاعات دوره'!$1:$1,0)),0)</f>
        <v>0</v>
      </c>
      <c r="I431" s="188">
        <f>IFERROR(INDEX('اطلاعات دوره'!A:Z,MATCH(G431,'اطلاعات دوره'!C:C,0),MATCH(I$1,'اطلاعات دوره'!$1:$1,0)),0)</f>
        <v>0</v>
      </c>
      <c r="J431" s="188">
        <f>IFERROR(INDEX('اطلاعات دوره'!A:Z,MATCH(G431,'اطلاعات دوره'!C:C,0),MATCH(J$1,'اطلاعات دوره'!$1:$1,0)),0)</f>
        <v>0</v>
      </c>
      <c r="K431" s="265"/>
      <c r="L431" s="188" t="str">
        <f>IFERROR(INDEX('اطلاعات دوره'!A:Z,MATCH(G431,'اطلاعات دوره'!C:C,0)-1,MATCH("عنوان",'اطلاعات دوره'!$1:$1,0)),"---")</f>
        <v>---</v>
      </c>
      <c r="M431" s="188" t="str">
        <f t="shared" si="141"/>
        <v>----</v>
      </c>
      <c r="N431" s="188" t="str">
        <f t="shared" si="142"/>
        <v>-/</v>
      </c>
      <c r="O431" s="265"/>
      <c r="P431" s="188">
        <f>IFERROR(INDEX('اطلاعات انشعابات شرکتها'!A:BB,MATCH(A431,'اطلاعات انشعابات شرکتها'!A:A,0),MATCH(P$1,'اطلاعات انشعابات شرکتها'!$1:$1,0)),0)</f>
        <v>0</v>
      </c>
      <c r="Q431" s="188">
        <f>IFERROR(INDEX('اطلاعات انشعابات شرکتها'!A:BB,MATCH(A431,'اطلاعات انشعابات شرکتها'!A:A,0),MATCH(Q$1,'اطلاعات انشعابات شرکتها'!$1:$1,0)),0)</f>
        <v>0</v>
      </c>
      <c r="R431" s="188">
        <f>IFERROR(INDEX('اطلاعات انشعابات شرکتها'!A:BB,MATCH(A431,'اطلاعات انشعابات شرکتها'!A:A,0),MATCH(R$1,'اطلاعات انشعابات شرکتها'!$1:$1,0)),0)</f>
        <v>0</v>
      </c>
      <c r="S431" s="265"/>
      <c r="T431" s="188">
        <f>IFERROR(INDEX('قرائت کنتور'!A:AZ,MATCH(A431&amp;"-"&amp;T$1,'قرائت کنتور'!B:B,0),MATCH(G431,'قرائت کنتور'!$1:$1,0)),0)</f>
        <v>0</v>
      </c>
      <c r="U431" s="188">
        <f>IFERROR(INDEX('قرائت کنتور'!A:AZ,MATCH(A431&amp;"-"&amp;U$1,'قرائت کنتور'!B:B,0),MATCH(L431,'قرائت کنتور'!$1:$1,0)),0)</f>
        <v>0</v>
      </c>
      <c r="V431" s="188">
        <f>IFERROR(INDEX('قرائت کنتور'!A:AZ,MATCH(A431&amp;"-"&amp;U$1,'قرائت کنتور'!B:B,0),MATCH(G431,'قرائت کنتور'!$1:$1,0)),0)</f>
        <v>0</v>
      </c>
      <c r="W431" s="188">
        <f>IFERROR(INDEX('قرائت کنتور'!A:AZ,MATCH(A431&amp;"-"&amp;W$1,'قرائت کنتور'!B:B,0),MATCH(L431,'قرائت کنتور'!$1:$1,0)),0)</f>
        <v>0</v>
      </c>
      <c r="X431" s="188">
        <f>IFERROR(INDEX('قرائت کنتور'!A:AZ,MATCH(A431&amp;"-"&amp;W$1,'قرائت کنتور'!B:B,0),MATCH(G431,'قرائت کنتور'!$1:$1,0)),0)</f>
        <v>0</v>
      </c>
      <c r="Y431" s="188">
        <f>IFERROR(INDEX('قرائت کنتور'!A:AZ,MATCH(A431&amp;"-"&amp;Y$1,'قرائت کنتور'!B:B,0),MATCH(L431,'قرائت کنتور'!$1:$1,0)),0)</f>
        <v>0</v>
      </c>
      <c r="Z431" s="188">
        <f>IFERROR(INDEX('قرائت کنتور'!A:AZ,MATCH(A431&amp;"-"&amp;Y$1,'قرائت کنتور'!B:B,0),MATCH(G431,'قرائت کنتور'!$1:$1,0)),0)</f>
        <v>0</v>
      </c>
      <c r="AA431" s="188">
        <f>IFERROR(INDEX('قرائت کنتور'!A:AZ,MATCH(A431&amp;"-"&amp;AA$1,'قرائت کنتور'!B:B,0),MATCH(L431,'قرائت کنتور'!$1:$1,0)),0)</f>
        <v>0</v>
      </c>
      <c r="AB431" s="188">
        <f>IFERROR(INDEX('قرائت کنتور'!A:AZ,MATCH(A431&amp;"-"&amp;AA$1,'قرائت کنتور'!B:B,0),MATCH(G431,'قرائت کنتور'!$1:$1,0)),0)</f>
        <v>0</v>
      </c>
      <c r="AC431" s="265"/>
      <c r="AD431" s="188">
        <f t="shared" si="143"/>
        <v>0</v>
      </c>
      <c r="AE431" s="188">
        <f t="shared" si="144"/>
        <v>0</v>
      </c>
      <c r="AF431" s="188">
        <f t="shared" si="145"/>
        <v>0</v>
      </c>
      <c r="AG431" s="188">
        <f t="shared" si="146"/>
        <v>0</v>
      </c>
      <c r="AH431" s="188">
        <f t="shared" si="147"/>
        <v>0</v>
      </c>
      <c r="AI431" s="188">
        <f t="shared" si="148"/>
        <v>0</v>
      </c>
      <c r="AJ431" s="188" t="str">
        <f t="shared" si="149"/>
        <v>0</v>
      </c>
      <c r="AK431" s="265"/>
      <c r="AL431" s="254" t="str">
        <f t="shared" si="150"/>
        <v>---</v>
      </c>
      <c r="AM431" s="254" t="str">
        <f t="shared" si="151"/>
        <v>---</v>
      </c>
      <c r="AN431" s="265"/>
      <c r="AO431" s="188" t="str">
        <f>IFERROR(INDEX('تعرفه ها'!A:Z,MATCH(P431&amp;"-"&amp;AO$1,'تعرفه ها'!C:C,0),MATCH(F431,'تعرفه ها'!$2:$2,0),1),"---")</f>
        <v>---</v>
      </c>
      <c r="AP431" s="188" t="str">
        <f>IFERROR(INDEX('تعرفه ها'!A:Z,MATCH(P431&amp;"-"&amp;AP$1,'تعرفه ها'!C:C,0),MATCH(F431,'تعرفه ها'!$2:$2,0),1),"---")</f>
        <v>---</v>
      </c>
      <c r="AQ431" s="188" t="str">
        <f>IFERROR(INDEX('تعرفه ها'!A:Z,MATCH(P431&amp;"-"&amp;AQ$1,'تعرفه ها'!C:C,0),MATCH(F431,'تعرفه ها'!$2:$2,0),1),"---")</f>
        <v>---</v>
      </c>
      <c r="AR431" s="188" t="str">
        <f>IFERROR(INDEX('تعرفه ها'!A:Z,MATCH(P431&amp;"-"&amp;AR$1,'تعرفه ها'!C:C,0),MATCH(F431,'تعرفه ها'!$2:$2,0),1),"---")</f>
        <v>---</v>
      </c>
      <c r="AS431" s="265"/>
      <c r="AT431" s="415" t="str">
        <f t="shared" si="152"/>
        <v>---</v>
      </c>
      <c r="AU431" s="415" t="str">
        <f t="shared" si="153"/>
        <v>---</v>
      </c>
      <c r="AV431" s="415" t="str">
        <f t="shared" si="154"/>
        <v>---</v>
      </c>
      <c r="AW431" s="415" t="str">
        <f t="shared" si="155"/>
        <v>---</v>
      </c>
      <c r="AX431" s="415" t="str">
        <f t="shared" si="156"/>
        <v>---</v>
      </c>
      <c r="AY431" s="415" t="str">
        <f>IFERROR(AH431*INDEX('تعرفه ها'!A:Z,MATCH("عوارض برق به ازاء هر کیلووات",'تعرفه ها'!$C:$C,0),MATCH(F431,'تعرفه ها'!$2:$2,0)),"---")</f>
        <v>---</v>
      </c>
      <c r="AZ431" s="415" t="str">
        <f t="shared" si="157"/>
        <v>---</v>
      </c>
      <c r="BA431" s="415" t="str">
        <f>IFERROR(ROUND(((AX431+AY431+AZ431)*INDEX('تعرفه ها'!A:Z,MATCH("هزینه نگهداری و تعمیرات شبکه برق",'تعرفه ها'!$C:$C,0),MATCH(F431,'تعرفه ها'!$2:$2,0))/100),0),"---")</f>
        <v>---</v>
      </c>
      <c r="BB431" s="415">
        <f>IFERROR(IF(P431="دیماندی",ROUND(AJ431*INDEX('تعرفه ها'!A:Z,MATCH(BB$1,'تعرفه ها'!$C:$C,0),MATCH(F431,'تعرفه ها'!$2:$2,0))*J431/30,0),0),"---")</f>
        <v>0</v>
      </c>
      <c r="BC431" s="415"/>
      <c r="BD431" s="54" t="str">
        <f>IFERROR(IF(INDEX('اطلاعات دوره'!A:Z,MATCH(G431,'اطلاعات دوره'!C:C,0),MATCH("برق",'اطلاعات دوره'!$1:$1,0))="دارد",ROUND(AX431*INDEX('تعرفه ها'!A:Z,MATCH("پیک فصلی برق",'تعرفه ها'!$C:$C,0),MATCH(F431,'تعرفه ها'!$2:$2,0))/100,0),0),"---")</f>
        <v>---</v>
      </c>
      <c r="BE431" s="415" t="str">
        <f>IFERROR(ROUND(((AX431+AY431+AZ431+BA431+BB431+BC431+BD431)*INDEX('تعرفه ها'!A:Z,MATCH("مالیات برق",'تعرفه ها'!$C:$C,0),MATCH(F431,'تعرفه ها'!$2:$2,0))/100),0),"---")</f>
        <v>---</v>
      </c>
      <c r="BF431" s="415" t="str">
        <f t="shared" si="158"/>
        <v>---</v>
      </c>
      <c r="BG431" s="415" t="str">
        <f t="shared" si="162"/>
        <v>---</v>
      </c>
      <c r="BH431" s="415" t="str">
        <f t="shared" si="159"/>
        <v>---</v>
      </c>
      <c r="BI431" s="54" t="str">
        <f t="shared" si="160"/>
        <v>---</v>
      </c>
      <c r="BJ431" s="55" t="str">
        <f t="shared" si="161"/>
        <v>---</v>
      </c>
      <c r="BK431" s="262"/>
      <c r="BL431" s="183" t="str">
        <f>IFERROR(IF(INDEX(پرداخت!A:AZ,MATCH(A431&amp;" - "&amp;"برق",پرداخت!$B:$B,0),MATCH(G431,پرداخت!$1:$1,0))="نشده","نشده","شده"),"---")</f>
        <v>---</v>
      </c>
      <c r="BN431" s="257"/>
      <c r="BO431" s="257"/>
      <c r="BP431" s="257"/>
      <c r="BQ431" s="257"/>
      <c r="BR431" s="257"/>
      <c r="BS431" s="257"/>
      <c r="BT431" s="257"/>
      <c r="BU431" s="257"/>
      <c r="BV431" s="257"/>
      <c r="BW431" s="257"/>
      <c r="BX431" s="257"/>
      <c r="BY431" s="257"/>
      <c r="BZ431" s="257"/>
      <c r="CA431" s="257"/>
      <c r="CB431" s="257"/>
      <c r="CC431" s="257"/>
      <c r="CD431" s="257"/>
      <c r="CE431" s="257"/>
      <c r="CF431" s="257"/>
      <c r="CG431" s="257"/>
      <c r="CH431"/>
      <c r="CI431"/>
      <c r="CJ431"/>
      <c r="CK431"/>
    </row>
    <row r="432" spans="1:89" ht="33.75" hidden="1">
      <c r="A432" s="170"/>
      <c r="B432" s="47">
        <f>IFERROR(INDEX('اطلاعات انشعابات شرکتها'!A:BB,MATCH(A432,'اطلاعات انشعابات شرکتها'!A:A,0),MATCH(B$1,'اطلاعات انشعابات شرکتها'!$1:$1,0)),0)</f>
        <v>0</v>
      </c>
      <c r="C432" s="48">
        <f>IFERROR(INDEX('اطلاعات انشعابات شرکتها'!A:BB,MATCH(A432,'اطلاعات انشعابات شرکتها'!A:A,0),MATCH(C$1,'اطلاعات انشعابات شرکتها'!$1:$1,0)),0)</f>
        <v>0</v>
      </c>
      <c r="D432" s="45"/>
      <c r="E432" s="171"/>
      <c r="F432" s="170"/>
      <c r="G432" s="188" t="str">
        <f t="shared" si="140"/>
        <v>/</v>
      </c>
      <c r="H432" s="188">
        <f>IFERROR(INDEX('اطلاعات دوره'!A:Z,MATCH(G432,'اطلاعات دوره'!C:C,0),MATCH(H$1,'اطلاعات دوره'!$1:$1,0)),0)</f>
        <v>0</v>
      </c>
      <c r="I432" s="188">
        <f>IFERROR(INDEX('اطلاعات دوره'!A:Z,MATCH(G432,'اطلاعات دوره'!C:C,0),MATCH(I$1,'اطلاعات دوره'!$1:$1,0)),0)</f>
        <v>0</v>
      </c>
      <c r="J432" s="188">
        <f>IFERROR(INDEX('اطلاعات دوره'!A:Z,MATCH(G432,'اطلاعات دوره'!C:C,0),MATCH(J$1,'اطلاعات دوره'!$1:$1,0)),0)</f>
        <v>0</v>
      </c>
      <c r="K432" s="265"/>
      <c r="L432" s="188" t="str">
        <f>IFERROR(INDEX('اطلاعات دوره'!A:Z,MATCH(G432,'اطلاعات دوره'!C:C,0)-1,MATCH("عنوان",'اطلاعات دوره'!$1:$1,0)),"---")</f>
        <v>---</v>
      </c>
      <c r="M432" s="188" t="str">
        <f t="shared" si="141"/>
        <v>----</v>
      </c>
      <c r="N432" s="188" t="str">
        <f t="shared" si="142"/>
        <v>-/</v>
      </c>
      <c r="O432" s="265"/>
      <c r="P432" s="188">
        <f>IFERROR(INDEX('اطلاعات انشعابات شرکتها'!A:BB,MATCH(A432,'اطلاعات انشعابات شرکتها'!A:A,0),MATCH(P$1,'اطلاعات انشعابات شرکتها'!$1:$1,0)),0)</f>
        <v>0</v>
      </c>
      <c r="Q432" s="188">
        <f>IFERROR(INDEX('اطلاعات انشعابات شرکتها'!A:BB,MATCH(A432,'اطلاعات انشعابات شرکتها'!A:A,0),MATCH(Q$1,'اطلاعات انشعابات شرکتها'!$1:$1,0)),0)</f>
        <v>0</v>
      </c>
      <c r="R432" s="188">
        <f>IFERROR(INDEX('اطلاعات انشعابات شرکتها'!A:BB,MATCH(A432,'اطلاعات انشعابات شرکتها'!A:A,0),MATCH(R$1,'اطلاعات انشعابات شرکتها'!$1:$1,0)),0)</f>
        <v>0</v>
      </c>
      <c r="S432" s="265"/>
      <c r="T432" s="188">
        <f>IFERROR(INDEX('قرائت کنتور'!A:AZ,MATCH(A432&amp;"-"&amp;T$1,'قرائت کنتور'!B:B,0),MATCH(G432,'قرائت کنتور'!$1:$1,0)),0)</f>
        <v>0</v>
      </c>
      <c r="U432" s="188">
        <f>IFERROR(INDEX('قرائت کنتور'!A:AZ,MATCH(A432&amp;"-"&amp;U$1,'قرائت کنتور'!B:B,0),MATCH(L432,'قرائت کنتور'!$1:$1,0)),0)</f>
        <v>0</v>
      </c>
      <c r="V432" s="188">
        <f>IFERROR(INDEX('قرائت کنتور'!A:AZ,MATCH(A432&amp;"-"&amp;U$1,'قرائت کنتور'!B:B,0),MATCH(G432,'قرائت کنتور'!$1:$1,0)),0)</f>
        <v>0</v>
      </c>
      <c r="W432" s="188">
        <f>IFERROR(INDEX('قرائت کنتور'!A:AZ,MATCH(A432&amp;"-"&amp;W$1,'قرائت کنتور'!B:B,0),MATCH(L432,'قرائت کنتور'!$1:$1,0)),0)</f>
        <v>0</v>
      </c>
      <c r="X432" s="188">
        <f>IFERROR(INDEX('قرائت کنتور'!A:AZ,MATCH(A432&amp;"-"&amp;W$1,'قرائت کنتور'!B:B,0),MATCH(G432,'قرائت کنتور'!$1:$1,0)),0)</f>
        <v>0</v>
      </c>
      <c r="Y432" s="188">
        <f>IFERROR(INDEX('قرائت کنتور'!A:AZ,MATCH(A432&amp;"-"&amp;Y$1,'قرائت کنتور'!B:B,0),MATCH(L432,'قرائت کنتور'!$1:$1,0)),0)</f>
        <v>0</v>
      </c>
      <c r="Z432" s="188">
        <f>IFERROR(INDEX('قرائت کنتور'!A:AZ,MATCH(A432&amp;"-"&amp;Y$1,'قرائت کنتور'!B:B,0),MATCH(G432,'قرائت کنتور'!$1:$1,0)),0)</f>
        <v>0</v>
      </c>
      <c r="AA432" s="188">
        <f>IFERROR(INDEX('قرائت کنتور'!A:AZ,MATCH(A432&amp;"-"&amp;AA$1,'قرائت کنتور'!B:B,0),MATCH(L432,'قرائت کنتور'!$1:$1,0)),0)</f>
        <v>0</v>
      </c>
      <c r="AB432" s="188">
        <f>IFERROR(INDEX('قرائت کنتور'!A:AZ,MATCH(A432&amp;"-"&amp;AA$1,'قرائت کنتور'!B:B,0),MATCH(G432,'قرائت کنتور'!$1:$1,0)),0)</f>
        <v>0</v>
      </c>
      <c r="AC432" s="265"/>
      <c r="AD432" s="188">
        <f t="shared" si="143"/>
        <v>0</v>
      </c>
      <c r="AE432" s="188">
        <f t="shared" si="144"/>
        <v>0</v>
      </c>
      <c r="AF432" s="188">
        <f t="shared" si="145"/>
        <v>0</v>
      </c>
      <c r="AG432" s="188">
        <f t="shared" si="146"/>
        <v>0</v>
      </c>
      <c r="AH432" s="188">
        <f t="shared" si="147"/>
        <v>0</v>
      </c>
      <c r="AI432" s="188">
        <f t="shared" si="148"/>
        <v>0</v>
      </c>
      <c r="AJ432" s="188" t="str">
        <f t="shared" si="149"/>
        <v>0</v>
      </c>
      <c r="AK432" s="265"/>
      <c r="AL432" s="254" t="str">
        <f t="shared" si="150"/>
        <v>---</v>
      </c>
      <c r="AM432" s="254" t="str">
        <f t="shared" si="151"/>
        <v>---</v>
      </c>
      <c r="AN432" s="265"/>
      <c r="AO432" s="188" t="str">
        <f>IFERROR(INDEX('تعرفه ها'!A:Z,MATCH(P432&amp;"-"&amp;AO$1,'تعرفه ها'!C:C,0),MATCH(F432,'تعرفه ها'!$2:$2,0),1),"---")</f>
        <v>---</v>
      </c>
      <c r="AP432" s="188" t="str">
        <f>IFERROR(INDEX('تعرفه ها'!A:Z,MATCH(P432&amp;"-"&amp;AP$1,'تعرفه ها'!C:C,0),MATCH(F432,'تعرفه ها'!$2:$2,0),1),"---")</f>
        <v>---</v>
      </c>
      <c r="AQ432" s="188" t="str">
        <f>IFERROR(INDEX('تعرفه ها'!A:Z,MATCH(P432&amp;"-"&amp;AQ$1,'تعرفه ها'!C:C,0),MATCH(F432,'تعرفه ها'!$2:$2,0),1),"---")</f>
        <v>---</v>
      </c>
      <c r="AR432" s="188" t="str">
        <f>IFERROR(INDEX('تعرفه ها'!A:Z,MATCH(P432&amp;"-"&amp;AR$1,'تعرفه ها'!C:C,0),MATCH(F432,'تعرفه ها'!$2:$2,0),1),"---")</f>
        <v>---</v>
      </c>
      <c r="AS432" s="265"/>
      <c r="AT432" s="415" t="str">
        <f t="shared" si="152"/>
        <v>---</v>
      </c>
      <c r="AU432" s="415" t="str">
        <f t="shared" si="153"/>
        <v>---</v>
      </c>
      <c r="AV432" s="415" t="str">
        <f t="shared" si="154"/>
        <v>---</v>
      </c>
      <c r="AW432" s="415" t="str">
        <f t="shared" si="155"/>
        <v>---</v>
      </c>
      <c r="AX432" s="415" t="str">
        <f t="shared" si="156"/>
        <v>---</v>
      </c>
      <c r="AY432" s="415" t="str">
        <f>IFERROR(AH432*INDEX('تعرفه ها'!A:Z,MATCH("عوارض برق به ازاء هر کیلووات",'تعرفه ها'!$C:$C,0),MATCH(F432,'تعرفه ها'!$2:$2,0)),"---")</f>
        <v>---</v>
      </c>
      <c r="AZ432" s="415" t="str">
        <f t="shared" si="157"/>
        <v>---</v>
      </c>
      <c r="BA432" s="415" t="str">
        <f>IFERROR(ROUND(((AX432+AY432+AZ432)*INDEX('تعرفه ها'!A:Z,MATCH("هزینه نگهداری و تعمیرات شبکه برق",'تعرفه ها'!$C:$C,0),MATCH(F432,'تعرفه ها'!$2:$2,0))/100),0),"---")</f>
        <v>---</v>
      </c>
      <c r="BB432" s="415">
        <f>IFERROR(IF(P432="دیماندی",ROUND(AJ432*INDEX('تعرفه ها'!A:Z,MATCH(BB$1,'تعرفه ها'!$C:$C,0),MATCH(F432,'تعرفه ها'!$2:$2,0))*J432/30,0),0),"---")</f>
        <v>0</v>
      </c>
      <c r="BC432" s="415"/>
      <c r="BD432" s="54" t="str">
        <f>IFERROR(IF(INDEX('اطلاعات دوره'!A:Z,MATCH(G432,'اطلاعات دوره'!C:C,0),MATCH("برق",'اطلاعات دوره'!$1:$1,0))="دارد",ROUND(AX432*INDEX('تعرفه ها'!A:Z,MATCH("پیک فصلی برق",'تعرفه ها'!$C:$C,0),MATCH(F432,'تعرفه ها'!$2:$2,0))/100,0),0),"---")</f>
        <v>---</v>
      </c>
      <c r="BE432" s="415" t="str">
        <f>IFERROR(ROUND(((AX432+AY432+AZ432+BA432+BB432+BC432+BD432)*INDEX('تعرفه ها'!A:Z,MATCH("مالیات برق",'تعرفه ها'!$C:$C,0),MATCH(F432,'تعرفه ها'!$2:$2,0))/100),0),"---")</f>
        <v>---</v>
      </c>
      <c r="BF432" s="415" t="str">
        <f t="shared" si="158"/>
        <v>---</v>
      </c>
      <c r="BG432" s="415" t="str">
        <f t="shared" si="162"/>
        <v>---</v>
      </c>
      <c r="BH432" s="415" t="str">
        <f t="shared" si="159"/>
        <v>---</v>
      </c>
      <c r="BI432" s="54" t="str">
        <f t="shared" si="160"/>
        <v>---</v>
      </c>
      <c r="BJ432" s="55" t="str">
        <f t="shared" si="161"/>
        <v>---</v>
      </c>
      <c r="BK432" s="262"/>
      <c r="BL432" s="183" t="str">
        <f>IFERROR(IF(INDEX(پرداخت!A:AZ,MATCH(A432&amp;" - "&amp;"برق",پرداخت!$B:$B,0),MATCH(G432,پرداخت!$1:$1,0))="نشده","نشده","شده"),"---")</f>
        <v>---</v>
      </c>
      <c r="BN432" s="257"/>
      <c r="BO432" s="257"/>
      <c r="BP432" s="257"/>
      <c r="BQ432" s="257"/>
      <c r="BR432" s="257"/>
      <c r="BS432" s="257"/>
      <c r="BT432" s="257"/>
      <c r="BU432" s="257"/>
      <c r="BV432" s="257"/>
      <c r="BW432" s="257"/>
      <c r="BX432" s="257"/>
      <c r="BY432" s="257"/>
      <c r="BZ432" s="257"/>
      <c r="CA432" s="257"/>
      <c r="CB432" s="257"/>
      <c r="CC432" s="257"/>
      <c r="CD432" s="257"/>
      <c r="CE432" s="257"/>
      <c r="CF432" s="257"/>
      <c r="CG432" s="257"/>
      <c r="CH432"/>
      <c r="CI432"/>
      <c r="CJ432"/>
      <c r="CK432"/>
    </row>
    <row r="433" spans="1:89" ht="33.75" hidden="1">
      <c r="A433" s="170"/>
      <c r="B433" s="47">
        <f>IFERROR(INDEX('اطلاعات انشعابات شرکتها'!A:BB,MATCH(A433,'اطلاعات انشعابات شرکتها'!A:A,0),MATCH(B$1,'اطلاعات انشعابات شرکتها'!$1:$1,0)),0)</f>
        <v>0</v>
      </c>
      <c r="C433" s="48">
        <f>IFERROR(INDEX('اطلاعات انشعابات شرکتها'!A:BB,MATCH(A433,'اطلاعات انشعابات شرکتها'!A:A,0),MATCH(C$1,'اطلاعات انشعابات شرکتها'!$1:$1,0)),0)</f>
        <v>0</v>
      </c>
      <c r="D433" s="45"/>
      <c r="E433" s="171"/>
      <c r="F433" s="170"/>
      <c r="G433" s="188" t="str">
        <f t="shared" si="140"/>
        <v>/</v>
      </c>
      <c r="H433" s="188">
        <f>IFERROR(INDEX('اطلاعات دوره'!A:Z,MATCH(G433,'اطلاعات دوره'!C:C,0),MATCH(H$1,'اطلاعات دوره'!$1:$1,0)),0)</f>
        <v>0</v>
      </c>
      <c r="I433" s="188">
        <f>IFERROR(INDEX('اطلاعات دوره'!A:Z,MATCH(G433,'اطلاعات دوره'!C:C,0),MATCH(I$1,'اطلاعات دوره'!$1:$1,0)),0)</f>
        <v>0</v>
      </c>
      <c r="J433" s="188">
        <f>IFERROR(INDEX('اطلاعات دوره'!A:Z,MATCH(G433,'اطلاعات دوره'!C:C,0),MATCH(J$1,'اطلاعات دوره'!$1:$1,0)),0)</f>
        <v>0</v>
      </c>
      <c r="K433" s="265"/>
      <c r="L433" s="188" t="str">
        <f>IFERROR(INDEX('اطلاعات دوره'!A:Z,MATCH(G433,'اطلاعات دوره'!C:C,0)-1,MATCH("عنوان",'اطلاعات دوره'!$1:$1,0)),"---")</f>
        <v>---</v>
      </c>
      <c r="M433" s="188" t="str">
        <f t="shared" si="141"/>
        <v>----</v>
      </c>
      <c r="N433" s="188" t="str">
        <f t="shared" si="142"/>
        <v>-/</v>
      </c>
      <c r="O433" s="265"/>
      <c r="P433" s="188">
        <f>IFERROR(INDEX('اطلاعات انشعابات شرکتها'!A:BB,MATCH(A433,'اطلاعات انشعابات شرکتها'!A:A,0),MATCH(P$1,'اطلاعات انشعابات شرکتها'!$1:$1,0)),0)</f>
        <v>0</v>
      </c>
      <c r="Q433" s="188">
        <f>IFERROR(INDEX('اطلاعات انشعابات شرکتها'!A:BB,MATCH(A433,'اطلاعات انشعابات شرکتها'!A:A,0),MATCH(Q$1,'اطلاعات انشعابات شرکتها'!$1:$1,0)),0)</f>
        <v>0</v>
      </c>
      <c r="R433" s="188">
        <f>IFERROR(INDEX('اطلاعات انشعابات شرکتها'!A:BB,MATCH(A433,'اطلاعات انشعابات شرکتها'!A:A,0),MATCH(R$1,'اطلاعات انشعابات شرکتها'!$1:$1,0)),0)</f>
        <v>0</v>
      </c>
      <c r="S433" s="265"/>
      <c r="T433" s="188">
        <f>IFERROR(INDEX('قرائت کنتور'!A:AZ,MATCH(A433&amp;"-"&amp;T$1,'قرائت کنتور'!B:B,0),MATCH(G433,'قرائت کنتور'!$1:$1,0)),0)</f>
        <v>0</v>
      </c>
      <c r="U433" s="188">
        <f>IFERROR(INDEX('قرائت کنتور'!A:AZ,MATCH(A433&amp;"-"&amp;U$1,'قرائت کنتور'!B:B,0),MATCH(L433,'قرائت کنتور'!$1:$1,0)),0)</f>
        <v>0</v>
      </c>
      <c r="V433" s="188">
        <f>IFERROR(INDEX('قرائت کنتور'!A:AZ,MATCH(A433&amp;"-"&amp;U$1,'قرائت کنتور'!B:B,0),MATCH(G433,'قرائت کنتور'!$1:$1,0)),0)</f>
        <v>0</v>
      </c>
      <c r="W433" s="188">
        <f>IFERROR(INDEX('قرائت کنتور'!A:AZ,MATCH(A433&amp;"-"&amp;W$1,'قرائت کنتور'!B:B,0),MATCH(L433,'قرائت کنتور'!$1:$1,0)),0)</f>
        <v>0</v>
      </c>
      <c r="X433" s="188">
        <f>IFERROR(INDEX('قرائت کنتور'!A:AZ,MATCH(A433&amp;"-"&amp;W$1,'قرائت کنتور'!B:B,0),MATCH(G433,'قرائت کنتور'!$1:$1,0)),0)</f>
        <v>0</v>
      </c>
      <c r="Y433" s="188">
        <f>IFERROR(INDEX('قرائت کنتور'!A:AZ,MATCH(A433&amp;"-"&amp;Y$1,'قرائت کنتور'!B:B,0),MATCH(L433,'قرائت کنتور'!$1:$1,0)),0)</f>
        <v>0</v>
      </c>
      <c r="Z433" s="188">
        <f>IFERROR(INDEX('قرائت کنتور'!A:AZ,MATCH(A433&amp;"-"&amp;Y$1,'قرائت کنتور'!B:B,0),MATCH(G433,'قرائت کنتور'!$1:$1,0)),0)</f>
        <v>0</v>
      </c>
      <c r="AA433" s="188">
        <f>IFERROR(INDEX('قرائت کنتور'!A:AZ,MATCH(A433&amp;"-"&amp;AA$1,'قرائت کنتور'!B:B,0),MATCH(L433,'قرائت کنتور'!$1:$1,0)),0)</f>
        <v>0</v>
      </c>
      <c r="AB433" s="188">
        <f>IFERROR(INDEX('قرائت کنتور'!A:AZ,MATCH(A433&amp;"-"&amp;AA$1,'قرائت کنتور'!B:B,0),MATCH(G433,'قرائت کنتور'!$1:$1,0)),0)</f>
        <v>0</v>
      </c>
      <c r="AC433" s="265"/>
      <c r="AD433" s="188">
        <f t="shared" si="143"/>
        <v>0</v>
      </c>
      <c r="AE433" s="188">
        <f t="shared" si="144"/>
        <v>0</v>
      </c>
      <c r="AF433" s="188">
        <f t="shared" si="145"/>
        <v>0</v>
      </c>
      <c r="AG433" s="188">
        <f t="shared" si="146"/>
        <v>0</v>
      </c>
      <c r="AH433" s="188">
        <f t="shared" si="147"/>
        <v>0</v>
      </c>
      <c r="AI433" s="188">
        <f t="shared" si="148"/>
        <v>0</v>
      </c>
      <c r="AJ433" s="188" t="str">
        <f t="shared" si="149"/>
        <v>0</v>
      </c>
      <c r="AK433" s="265"/>
      <c r="AL433" s="254" t="str">
        <f t="shared" si="150"/>
        <v>---</v>
      </c>
      <c r="AM433" s="254" t="str">
        <f t="shared" si="151"/>
        <v>---</v>
      </c>
      <c r="AN433" s="265"/>
      <c r="AO433" s="188" t="str">
        <f>IFERROR(INDEX('تعرفه ها'!A:Z,MATCH(P433&amp;"-"&amp;AO$1,'تعرفه ها'!C:C,0),MATCH(F433,'تعرفه ها'!$2:$2,0),1),"---")</f>
        <v>---</v>
      </c>
      <c r="AP433" s="188" t="str">
        <f>IFERROR(INDEX('تعرفه ها'!A:Z,MATCH(P433&amp;"-"&amp;AP$1,'تعرفه ها'!C:C,0),MATCH(F433,'تعرفه ها'!$2:$2,0),1),"---")</f>
        <v>---</v>
      </c>
      <c r="AQ433" s="188" t="str">
        <f>IFERROR(INDEX('تعرفه ها'!A:Z,MATCH(P433&amp;"-"&amp;AQ$1,'تعرفه ها'!C:C,0),MATCH(F433,'تعرفه ها'!$2:$2,0),1),"---")</f>
        <v>---</v>
      </c>
      <c r="AR433" s="188" t="str">
        <f>IFERROR(INDEX('تعرفه ها'!A:Z,MATCH(P433&amp;"-"&amp;AR$1,'تعرفه ها'!C:C,0),MATCH(F433,'تعرفه ها'!$2:$2,0),1),"---")</f>
        <v>---</v>
      </c>
      <c r="AS433" s="265"/>
      <c r="AT433" s="415" t="str">
        <f t="shared" si="152"/>
        <v>---</v>
      </c>
      <c r="AU433" s="415" t="str">
        <f t="shared" si="153"/>
        <v>---</v>
      </c>
      <c r="AV433" s="415" t="str">
        <f t="shared" si="154"/>
        <v>---</v>
      </c>
      <c r="AW433" s="415" t="str">
        <f t="shared" si="155"/>
        <v>---</v>
      </c>
      <c r="AX433" s="415" t="str">
        <f t="shared" si="156"/>
        <v>---</v>
      </c>
      <c r="AY433" s="415" t="str">
        <f>IFERROR(AH433*INDEX('تعرفه ها'!A:Z,MATCH("عوارض برق به ازاء هر کیلووات",'تعرفه ها'!$C:$C,0),MATCH(F433,'تعرفه ها'!$2:$2,0)),"---")</f>
        <v>---</v>
      </c>
      <c r="AZ433" s="415" t="str">
        <f t="shared" si="157"/>
        <v>---</v>
      </c>
      <c r="BA433" s="415" t="str">
        <f>IFERROR(ROUND(((AX433+AY433+AZ433)*INDEX('تعرفه ها'!A:Z,MATCH("هزینه نگهداری و تعمیرات شبکه برق",'تعرفه ها'!$C:$C,0),MATCH(F433,'تعرفه ها'!$2:$2,0))/100),0),"---")</f>
        <v>---</v>
      </c>
      <c r="BB433" s="415">
        <f>IFERROR(IF(P433="دیماندی",ROUND(AJ433*INDEX('تعرفه ها'!A:Z,MATCH(BB$1,'تعرفه ها'!$C:$C,0),MATCH(F433,'تعرفه ها'!$2:$2,0))*J433/30,0),0),"---")</f>
        <v>0</v>
      </c>
      <c r="BC433" s="415"/>
      <c r="BD433" s="54" t="str">
        <f>IFERROR(IF(INDEX('اطلاعات دوره'!A:Z,MATCH(G433,'اطلاعات دوره'!C:C,0),MATCH("برق",'اطلاعات دوره'!$1:$1,0))="دارد",ROUND(AX433*INDEX('تعرفه ها'!A:Z,MATCH("پیک فصلی برق",'تعرفه ها'!$C:$C,0),MATCH(F433,'تعرفه ها'!$2:$2,0))/100,0),0),"---")</f>
        <v>---</v>
      </c>
      <c r="BE433" s="415" t="str">
        <f>IFERROR(ROUND(((AX433+AY433+AZ433+BA433+BB433+BC433+BD433)*INDEX('تعرفه ها'!A:Z,MATCH("مالیات برق",'تعرفه ها'!$C:$C,0),MATCH(F433,'تعرفه ها'!$2:$2,0))/100),0),"---")</f>
        <v>---</v>
      </c>
      <c r="BF433" s="415" t="str">
        <f t="shared" si="158"/>
        <v>---</v>
      </c>
      <c r="BG433" s="415" t="str">
        <f t="shared" si="162"/>
        <v>---</v>
      </c>
      <c r="BH433" s="415" t="str">
        <f t="shared" si="159"/>
        <v>---</v>
      </c>
      <c r="BI433" s="54" t="str">
        <f t="shared" si="160"/>
        <v>---</v>
      </c>
      <c r="BJ433" s="55" t="str">
        <f t="shared" si="161"/>
        <v>---</v>
      </c>
      <c r="BK433" s="262"/>
      <c r="BL433" s="183" t="str">
        <f>IFERROR(IF(INDEX(پرداخت!A:AZ,MATCH(A433&amp;" - "&amp;"برق",پرداخت!$B:$B,0),MATCH(G433,پرداخت!$1:$1,0))="نشده","نشده","شده"),"---")</f>
        <v>---</v>
      </c>
      <c r="BN433" s="257"/>
      <c r="BO433" s="257"/>
      <c r="BP433" s="257"/>
      <c r="BQ433" s="257"/>
      <c r="BR433" s="257"/>
      <c r="BS433" s="257"/>
      <c r="BT433" s="257"/>
      <c r="BU433" s="257"/>
      <c r="BV433" s="257"/>
      <c r="BW433" s="257"/>
      <c r="BX433" s="257"/>
      <c r="BY433" s="257"/>
      <c r="BZ433" s="257"/>
      <c r="CA433" s="257"/>
      <c r="CB433" s="257"/>
      <c r="CC433" s="257"/>
      <c r="CD433" s="257"/>
      <c r="CE433" s="257"/>
      <c r="CF433" s="257"/>
      <c r="CG433" s="257"/>
      <c r="CH433"/>
      <c r="CI433"/>
      <c r="CJ433"/>
      <c r="CK433"/>
    </row>
    <row r="434" spans="1:89" ht="33.75" hidden="1">
      <c r="A434" s="170"/>
      <c r="B434" s="47">
        <f>IFERROR(INDEX('اطلاعات انشعابات شرکتها'!A:BB,MATCH(A434,'اطلاعات انشعابات شرکتها'!A:A,0),MATCH(B$1,'اطلاعات انشعابات شرکتها'!$1:$1,0)),0)</f>
        <v>0</v>
      </c>
      <c r="C434" s="48">
        <f>IFERROR(INDEX('اطلاعات انشعابات شرکتها'!A:BB,MATCH(A434,'اطلاعات انشعابات شرکتها'!A:A,0),MATCH(C$1,'اطلاعات انشعابات شرکتها'!$1:$1,0)),0)</f>
        <v>0</v>
      </c>
      <c r="D434" s="45"/>
      <c r="E434" s="171"/>
      <c r="F434" s="170"/>
      <c r="G434" s="188" t="str">
        <f t="shared" si="140"/>
        <v>/</v>
      </c>
      <c r="H434" s="188">
        <f>IFERROR(INDEX('اطلاعات دوره'!A:Z,MATCH(G434,'اطلاعات دوره'!C:C,0),MATCH(H$1,'اطلاعات دوره'!$1:$1,0)),0)</f>
        <v>0</v>
      </c>
      <c r="I434" s="188">
        <f>IFERROR(INDEX('اطلاعات دوره'!A:Z,MATCH(G434,'اطلاعات دوره'!C:C,0),MATCH(I$1,'اطلاعات دوره'!$1:$1,0)),0)</f>
        <v>0</v>
      </c>
      <c r="J434" s="188">
        <f>IFERROR(INDEX('اطلاعات دوره'!A:Z,MATCH(G434,'اطلاعات دوره'!C:C,0),MATCH(J$1,'اطلاعات دوره'!$1:$1,0)),0)</f>
        <v>0</v>
      </c>
      <c r="K434" s="265"/>
      <c r="L434" s="188" t="str">
        <f>IFERROR(INDEX('اطلاعات دوره'!A:Z,MATCH(G434,'اطلاعات دوره'!C:C,0)-1,MATCH("عنوان",'اطلاعات دوره'!$1:$1,0)),"---")</f>
        <v>---</v>
      </c>
      <c r="M434" s="188" t="str">
        <f t="shared" si="141"/>
        <v>----</v>
      </c>
      <c r="N434" s="188" t="str">
        <f t="shared" si="142"/>
        <v>-/</v>
      </c>
      <c r="O434" s="265"/>
      <c r="P434" s="188">
        <f>IFERROR(INDEX('اطلاعات انشعابات شرکتها'!A:BB,MATCH(A434,'اطلاعات انشعابات شرکتها'!A:A,0),MATCH(P$1,'اطلاعات انشعابات شرکتها'!$1:$1,0)),0)</f>
        <v>0</v>
      </c>
      <c r="Q434" s="188">
        <f>IFERROR(INDEX('اطلاعات انشعابات شرکتها'!A:BB,MATCH(A434,'اطلاعات انشعابات شرکتها'!A:A,0),MATCH(Q$1,'اطلاعات انشعابات شرکتها'!$1:$1,0)),0)</f>
        <v>0</v>
      </c>
      <c r="R434" s="188">
        <f>IFERROR(INDEX('اطلاعات انشعابات شرکتها'!A:BB,MATCH(A434,'اطلاعات انشعابات شرکتها'!A:A,0),MATCH(R$1,'اطلاعات انشعابات شرکتها'!$1:$1,0)),0)</f>
        <v>0</v>
      </c>
      <c r="S434" s="265"/>
      <c r="T434" s="188">
        <f>IFERROR(INDEX('قرائت کنتور'!A:AZ,MATCH(A434&amp;"-"&amp;T$1,'قرائت کنتور'!B:B,0),MATCH(G434,'قرائت کنتور'!$1:$1,0)),0)</f>
        <v>0</v>
      </c>
      <c r="U434" s="188">
        <f>IFERROR(INDEX('قرائت کنتور'!A:AZ,MATCH(A434&amp;"-"&amp;U$1,'قرائت کنتور'!B:B,0),MATCH(L434,'قرائت کنتور'!$1:$1,0)),0)</f>
        <v>0</v>
      </c>
      <c r="V434" s="188">
        <f>IFERROR(INDEX('قرائت کنتور'!A:AZ,MATCH(A434&amp;"-"&amp;U$1,'قرائت کنتور'!B:B,0),MATCH(G434,'قرائت کنتور'!$1:$1,0)),0)</f>
        <v>0</v>
      </c>
      <c r="W434" s="188">
        <f>IFERROR(INDEX('قرائت کنتور'!A:AZ,MATCH(A434&amp;"-"&amp;W$1,'قرائت کنتور'!B:B,0),MATCH(L434,'قرائت کنتور'!$1:$1,0)),0)</f>
        <v>0</v>
      </c>
      <c r="X434" s="188">
        <f>IFERROR(INDEX('قرائت کنتور'!A:AZ,MATCH(A434&amp;"-"&amp;W$1,'قرائت کنتور'!B:B,0),MATCH(G434,'قرائت کنتور'!$1:$1,0)),0)</f>
        <v>0</v>
      </c>
      <c r="Y434" s="188">
        <f>IFERROR(INDEX('قرائت کنتور'!A:AZ,MATCH(A434&amp;"-"&amp;Y$1,'قرائت کنتور'!B:B,0),MATCH(L434,'قرائت کنتور'!$1:$1,0)),0)</f>
        <v>0</v>
      </c>
      <c r="Z434" s="188">
        <f>IFERROR(INDEX('قرائت کنتور'!A:AZ,MATCH(A434&amp;"-"&amp;Y$1,'قرائت کنتور'!B:B,0),MATCH(G434,'قرائت کنتور'!$1:$1,0)),0)</f>
        <v>0</v>
      </c>
      <c r="AA434" s="188">
        <f>IFERROR(INDEX('قرائت کنتور'!A:AZ,MATCH(A434&amp;"-"&amp;AA$1,'قرائت کنتور'!B:B,0),MATCH(L434,'قرائت کنتور'!$1:$1,0)),0)</f>
        <v>0</v>
      </c>
      <c r="AB434" s="188">
        <f>IFERROR(INDEX('قرائت کنتور'!A:AZ,MATCH(A434&amp;"-"&amp;AA$1,'قرائت کنتور'!B:B,0),MATCH(G434,'قرائت کنتور'!$1:$1,0)),0)</f>
        <v>0</v>
      </c>
      <c r="AC434" s="265"/>
      <c r="AD434" s="188">
        <f t="shared" si="143"/>
        <v>0</v>
      </c>
      <c r="AE434" s="188">
        <f t="shared" si="144"/>
        <v>0</v>
      </c>
      <c r="AF434" s="188">
        <f t="shared" si="145"/>
        <v>0</v>
      </c>
      <c r="AG434" s="188">
        <f t="shared" si="146"/>
        <v>0</v>
      </c>
      <c r="AH434" s="188">
        <f t="shared" si="147"/>
        <v>0</v>
      </c>
      <c r="AI434" s="188">
        <f t="shared" si="148"/>
        <v>0</v>
      </c>
      <c r="AJ434" s="188" t="str">
        <f t="shared" si="149"/>
        <v>0</v>
      </c>
      <c r="AK434" s="265"/>
      <c r="AL434" s="254" t="str">
        <f t="shared" si="150"/>
        <v>---</v>
      </c>
      <c r="AM434" s="254" t="str">
        <f t="shared" si="151"/>
        <v>---</v>
      </c>
      <c r="AN434" s="265"/>
      <c r="AO434" s="188" t="str">
        <f>IFERROR(INDEX('تعرفه ها'!A:Z,MATCH(P434&amp;"-"&amp;AO$1,'تعرفه ها'!C:C,0),MATCH(F434,'تعرفه ها'!$2:$2,0),1),"---")</f>
        <v>---</v>
      </c>
      <c r="AP434" s="188" t="str">
        <f>IFERROR(INDEX('تعرفه ها'!A:Z,MATCH(P434&amp;"-"&amp;AP$1,'تعرفه ها'!C:C,0),MATCH(F434,'تعرفه ها'!$2:$2,0),1),"---")</f>
        <v>---</v>
      </c>
      <c r="AQ434" s="188" t="str">
        <f>IFERROR(INDEX('تعرفه ها'!A:Z,MATCH(P434&amp;"-"&amp;AQ$1,'تعرفه ها'!C:C,0),MATCH(F434,'تعرفه ها'!$2:$2,0),1),"---")</f>
        <v>---</v>
      </c>
      <c r="AR434" s="188" t="str">
        <f>IFERROR(INDEX('تعرفه ها'!A:Z,MATCH(P434&amp;"-"&amp;AR$1,'تعرفه ها'!C:C,0),MATCH(F434,'تعرفه ها'!$2:$2,0),1),"---")</f>
        <v>---</v>
      </c>
      <c r="AS434" s="265"/>
      <c r="AT434" s="415" t="str">
        <f t="shared" si="152"/>
        <v>---</v>
      </c>
      <c r="AU434" s="415" t="str">
        <f t="shared" si="153"/>
        <v>---</v>
      </c>
      <c r="AV434" s="415" t="str">
        <f t="shared" si="154"/>
        <v>---</v>
      </c>
      <c r="AW434" s="415" t="str">
        <f t="shared" si="155"/>
        <v>---</v>
      </c>
      <c r="AX434" s="415" t="str">
        <f t="shared" si="156"/>
        <v>---</v>
      </c>
      <c r="AY434" s="415" t="str">
        <f>IFERROR(AH434*INDEX('تعرفه ها'!A:Z,MATCH("عوارض برق به ازاء هر کیلووات",'تعرفه ها'!$C:$C,0),MATCH(F434,'تعرفه ها'!$2:$2,0)),"---")</f>
        <v>---</v>
      </c>
      <c r="AZ434" s="415" t="str">
        <f t="shared" si="157"/>
        <v>---</v>
      </c>
      <c r="BA434" s="415" t="str">
        <f>IFERROR(ROUND(((AX434+AY434+AZ434)*INDEX('تعرفه ها'!A:Z,MATCH("هزینه نگهداری و تعمیرات شبکه برق",'تعرفه ها'!$C:$C,0),MATCH(F434,'تعرفه ها'!$2:$2,0))/100),0),"---")</f>
        <v>---</v>
      </c>
      <c r="BB434" s="415">
        <f>IFERROR(IF(P434="دیماندی",ROUND(AJ434*INDEX('تعرفه ها'!A:Z,MATCH(BB$1,'تعرفه ها'!$C:$C,0),MATCH(F434,'تعرفه ها'!$2:$2,0))*J434/30,0),0),"---")</f>
        <v>0</v>
      </c>
      <c r="BC434" s="415"/>
      <c r="BD434" s="54" t="str">
        <f>IFERROR(IF(INDEX('اطلاعات دوره'!A:Z,MATCH(G434,'اطلاعات دوره'!C:C,0),MATCH("برق",'اطلاعات دوره'!$1:$1,0))="دارد",ROUND(AX434*INDEX('تعرفه ها'!A:Z,MATCH("پیک فصلی برق",'تعرفه ها'!$C:$C,0),MATCH(F434,'تعرفه ها'!$2:$2,0))/100,0),0),"---")</f>
        <v>---</v>
      </c>
      <c r="BE434" s="415" t="str">
        <f>IFERROR(ROUND(((AX434+AY434+AZ434+BA434+BB434+BC434+BD434)*INDEX('تعرفه ها'!A:Z,MATCH("مالیات برق",'تعرفه ها'!$C:$C,0),MATCH(F434,'تعرفه ها'!$2:$2,0))/100),0),"---")</f>
        <v>---</v>
      </c>
      <c r="BF434" s="415" t="str">
        <f t="shared" si="158"/>
        <v>---</v>
      </c>
      <c r="BG434" s="415" t="str">
        <f t="shared" si="162"/>
        <v>---</v>
      </c>
      <c r="BH434" s="415" t="str">
        <f t="shared" si="159"/>
        <v>---</v>
      </c>
      <c r="BI434" s="54" t="str">
        <f t="shared" si="160"/>
        <v>---</v>
      </c>
      <c r="BJ434" s="55" t="str">
        <f t="shared" si="161"/>
        <v>---</v>
      </c>
      <c r="BK434" s="262"/>
      <c r="BL434" s="183" t="str">
        <f>IFERROR(IF(INDEX(پرداخت!A:AZ,MATCH(A434&amp;" - "&amp;"برق",پرداخت!$B:$B,0),MATCH(G434,پرداخت!$1:$1,0))="نشده","نشده","شده"),"---")</f>
        <v>---</v>
      </c>
      <c r="BN434" s="257"/>
      <c r="BO434" s="257"/>
      <c r="BP434" s="257"/>
      <c r="BQ434" s="257"/>
      <c r="BR434" s="257"/>
      <c r="BS434" s="257"/>
      <c r="BT434" s="257"/>
      <c r="BU434" s="257"/>
      <c r="BV434" s="257"/>
      <c r="BW434" s="257"/>
      <c r="BX434" s="257"/>
      <c r="BY434" s="257"/>
      <c r="BZ434" s="257"/>
      <c r="CA434" s="257"/>
      <c r="CB434" s="257"/>
      <c r="CC434" s="257"/>
      <c r="CD434" s="257"/>
      <c r="CE434" s="257"/>
      <c r="CF434" s="257"/>
      <c r="CG434" s="257"/>
      <c r="CH434"/>
      <c r="CI434"/>
      <c r="CJ434"/>
      <c r="CK434"/>
    </row>
    <row r="435" spans="1:89" ht="33.75" hidden="1">
      <c r="A435" s="170"/>
      <c r="B435" s="47">
        <f>IFERROR(INDEX('اطلاعات انشعابات شرکتها'!A:BB,MATCH(A435,'اطلاعات انشعابات شرکتها'!A:A,0),MATCH(B$1,'اطلاعات انشعابات شرکتها'!$1:$1,0)),0)</f>
        <v>0</v>
      </c>
      <c r="C435" s="48">
        <f>IFERROR(INDEX('اطلاعات انشعابات شرکتها'!A:BB,MATCH(A435,'اطلاعات انشعابات شرکتها'!A:A,0),MATCH(C$1,'اطلاعات انشعابات شرکتها'!$1:$1,0)),0)</f>
        <v>0</v>
      </c>
      <c r="D435" s="45"/>
      <c r="E435" s="171"/>
      <c r="F435" s="170"/>
      <c r="G435" s="188" t="str">
        <f t="shared" si="140"/>
        <v>/</v>
      </c>
      <c r="H435" s="188">
        <f>IFERROR(INDEX('اطلاعات دوره'!A:Z,MATCH(G435,'اطلاعات دوره'!C:C,0),MATCH(H$1,'اطلاعات دوره'!$1:$1,0)),0)</f>
        <v>0</v>
      </c>
      <c r="I435" s="188">
        <f>IFERROR(INDEX('اطلاعات دوره'!A:Z,MATCH(G435,'اطلاعات دوره'!C:C,0),MATCH(I$1,'اطلاعات دوره'!$1:$1,0)),0)</f>
        <v>0</v>
      </c>
      <c r="J435" s="188">
        <f>IFERROR(INDEX('اطلاعات دوره'!A:Z,MATCH(G435,'اطلاعات دوره'!C:C,0),MATCH(J$1,'اطلاعات دوره'!$1:$1,0)),0)</f>
        <v>0</v>
      </c>
      <c r="K435" s="265"/>
      <c r="L435" s="188" t="str">
        <f>IFERROR(INDEX('اطلاعات دوره'!A:Z,MATCH(G435,'اطلاعات دوره'!C:C,0)-1,MATCH("عنوان",'اطلاعات دوره'!$1:$1,0)),"---")</f>
        <v>---</v>
      </c>
      <c r="M435" s="188" t="str">
        <f t="shared" si="141"/>
        <v>----</v>
      </c>
      <c r="N435" s="188" t="str">
        <f t="shared" si="142"/>
        <v>-/</v>
      </c>
      <c r="O435" s="265"/>
      <c r="P435" s="188">
        <f>IFERROR(INDEX('اطلاعات انشعابات شرکتها'!A:BB,MATCH(A435,'اطلاعات انشعابات شرکتها'!A:A,0),MATCH(P$1,'اطلاعات انشعابات شرکتها'!$1:$1,0)),0)</f>
        <v>0</v>
      </c>
      <c r="Q435" s="188">
        <f>IFERROR(INDEX('اطلاعات انشعابات شرکتها'!A:BB,MATCH(A435,'اطلاعات انشعابات شرکتها'!A:A,0),MATCH(Q$1,'اطلاعات انشعابات شرکتها'!$1:$1,0)),0)</f>
        <v>0</v>
      </c>
      <c r="R435" s="188">
        <f>IFERROR(INDEX('اطلاعات انشعابات شرکتها'!A:BB,MATCH(A435,'اطلاعات انشعابات شرکتها'!A:A,0),MATCH(R$1,'اطلاعات انشعابات شرکتها'!$1:$1,0)),0)</f>
        <v>0</v>
      </c>
      <c r="S435" s="265"/>
      <c r="T435" s="188">
        <f>IFERROR(INDEX('قرائت کنتور'!A:AZ,MATCH(A435&amp;"-"&amp;T$1,'قرائت کنتور'!B:B,0),MATCH(G435,'قرائت کنتور'!$1:$1,0)),0)</f>
        <v>0</v>
      </c>
      <c r="U435" s="188">
        <f>IFERROR(INDEX('قرائت کنتور'!A:AZ,MATCH(A435&amp;"-"&amp;U$1,'قرائت کنتور'!B:B,0),MATCH(L435,'قرائت کنتور'!$1:$1,0)),0)</f>
        <v>0</v>
      </c>
      <c r="V435" s="188">
        <f>IFERROR(INDEX('قرائت کنتور'!A:AZ,MATCH(A435&amp;"-"&amp;U$1,'قرائت کنتور'!B:B,0),MATCH(G435,'قرائت کنتور'!$1:$1,0)),0)</f>
        <v>0</v>
      </c>
      <c r="W435" s="188">
        <f>IFERROR(INDEX('قرائت کنتور'!A:AZ,MATCH(A435&amp;"-"&amp;W$1,'قرائت کنتور'!B:B,0),MATCH(L435,'قرائت کنتور'!$1:$1,0)),0)</f>
        <v>0</v>
      </c>
      <c r="X435" s="188">
        <f>IFERROR(INDEX('قرائت کنتور'!A:AZ,MATCH(A435&amp;"-"&amp;W$1,'قرائت کنتور'!B:B,0),MATCH(G435,'قرائت کنتور'!$1:$1,0)),0)</f>
        <v>0</v>
      </c>
      <c r="Y435" s="188">
        <f>IFERROR(INDEX('قرائت کنتور'!A:AZ,MATCH(A435&amp;"-"&amp;Y$1,'قرائت کنتور'!B:B,0),MATCH(L435,'قرائت کنتور'!$1:$1,0)),0)</f>
        <v>0</v>
      </c>
      <c r="Z435" s="188">
        <f>IFERROR(INDEX('قرائت کنتور'!A:AZ,MATCH(A435&amp;"-"&amp;Y$1,'قرائت کنتور'!B:B,0),MATCH(G435,'قرائت کنتور'!$1:$1,0)),0)</f>
        <v>0</v>
      </c>
      <c r="AA435" s="188">
        <f>IFERROR(INDEX('قرائت کنتور'!A:AZ,MATCH(A435&amp;"-"&amp;AA$1,'قرائت کنتور'!B:B,0),MATCH(L435,'قرائت کنتور'!$1:$1,0)),0)</f>
        <v>0</v>
      </c>
      <c r="AB435" s="188">
        <f>IFERROR(INDEX('قرائت کنتور'!A:AZ,MATCH(A435&amp;"-"&amp;AA$1,'قرائت کنتور'!B:B,0),MATCH(G435,'قرائت کنتور'!$1:$1,0)),0)</f>
        <v>0</v>
      </c>
      <c r="AC435" s="265"/>
      <c r="AD435" s="188">
        <f t="shared" si="143"/>
        <v>0</v>
      </c>
      <c r="AE435" s="188">
        <f t="shared" si="144"/>
        <v>0</v>
      </c>
      <c r="AF435" s="188">
        <f t="shared" si="145"/>
        <v>0</v>
      </c>
      <c r="AG435" s="188">
        <f t="shared" si="146"/>
        <v>0</v>
      </c>
      <c r="AH435" s="188">
        <f t="shared" si="147"/>
        <v>0</v>
      </c>
      <c r="AI435" s="188">
        <f t="shared" si="148"/>
        <v>0</v>
      </c>
      <c r="AJ435" s="188" t="str">
        <f t="shared" si="149"/>
        <v>0</v>
      </c>
      <c r="AK435" s="265"/>
      <c r="AL435" s="254" t="str">
        <f t="shared" si="150"/>
        <v>---</v>
      </c>
      <c r="AM435" s="254" t="str">
        <f t="shared" si="151"/>
        <v>---</v>
      </c>
      <c r="AN435" s="265"/>
      <c r="AO435" s="188" t="str">
        <f>IFERROR(INDEX('تعرفه ها'!A:Z,MATCH(P435&amp;"-"&amp;AO$1,'تعرفه ها'!C:C,0),MATCH(F435,'تعرفه ها'!$2:$2,0),1),"---")</f>
        <v>---</v>
      </c>
      <c r="AP435" s="188" t="str">
        <f>IFERROR(INDEX('تعرفه ها'!A:Z,MATCH(P435&amp;"-"&amp;AP$1,'تعرفه ها'!C:C,0),MATCH(F435,'تعرفه ها'!$2:$2,0),1),"---")</f>
        <v>---</v>
      </c>
      <c r="AQ435" s="188" t="str">
        <f>IFERROR(INDEX('تعرفه ها'!A:Z,MATCH(P435&amp;"-"&amp;AQ$1,'تعرفه ها'!C:C,0),MATCH(F435,'تعرفه ها'!$2:$2,0),1),"---")</f>
        <v>---</v>
      </c>
      <c r="AR435" s="188" t="str">
        <f>IFERROR(INDEX('تعرفه ها'!A:Z,MATCH(P435&amp;"-"&amp;AR$1,'تعرفه ها'!C:C,0),MATCH(F435,'تعرفه ها'!$2:$2,0),1),"---")</f>
        <v>---</v>
      </c>
      <c r="AS435" s="265"/>
      <c r="AT435" s="415" t="str">
        <f t="shared" si="152"/>
        <v>---</v>
      </c>
      <c r="AU435" s="415" t="str">
        <f t="shared" si="153"/>
        <v>---</v>
      </c>
      <c r="AV435" s="415" t="str">
        <f t="shared" si="154"/>
        <v>---</v>
      </c>
      <c r="AW435" s="415" t="str">
        <f t="shared" si="155"/>
        <v>---</v>
      </c>
      <c r="AX435" s="415" t="str">
        <f t="shared" si="156"/>
        <v>---</v>
      </c>
      <c r="AY435" s="415" t="str">
        <f>IFERROR(AH435*INDEX('تعرفه ها'!A:Z,MATCH("عوارض برق به ازاء هر کیلووات",'تعرفه ها'!$C:$C,0),MATCH(F435,'تعرفه ها'!$2:$2,0)),"---")</f>
        <v>---</v>
      </c>
      <c r="AZ435" s="415" t="str">
        <f t="shared" si="157"/>
        <v>---</v>
      </c>
      <c r="BA435" s="415" t="str">
        <f>IFERROR(ROUND(((AX435+AY435+AZ435)*INDEX('تعرفه ها'!A:Z,MATCH("هزینه نگهداری و تعمیرات شبکه برق",'تعرفه ها'!$C:$C,0),MATCH(F435,'تعرفه ها'!$2:$2,0))/100),0),"---")</f>
        <v>---</v>
      </c>
      <c r="BB435" s="415">
        <f>IFERROR(IF(P435="دیماندی",ROUND(AJ435*INDEX('تعرفه ها'!A:Z,MATCH(BB$1,'تعرفه ها'!$C:$C,0),MATCH(F435,'تعرفه ها'!$2:$2,0))*J435/30,0),0),"---")</f>
        <v>0</v>
      </c>
      <c r="BC435" s="415"/>
      <c r="BD435" s="54" t="str">
        <f>IFERROR(IF(INDEX('اطلاعات دوره'!A:Z,MATCH(G435,'اطلاعات دوره'!C:C,0),MATCH("برق",'اطلاعات دوره'!$1:$1,0))="دارد",ROUND(AX435*INDEX('تعرفه ها'!A:Z,MATCH("پیک فصلی برق",'تعرفه ها'!$C:$C,0),MATCH(F435,'تعرفه ها'!$2:$2,0))/100,0),0),"---")</f>
        <v>---</v>
      </c>
      <c r="BE435" s="415" t="str">
        <f>IFERROR(ROUND(((AX435+AY435+AZ435+BA435+BB435+BC435+BD435)*INDEX('تعرفه ها'!A:Z,MATCH("مالیات برق",'تعرفه ها'!$C:$C,0),MATCH(F435,'تعرفه ها'!$2:$2,0))/100),0),"---")</f>
        <v>---</v>
      </c>
      <c r="BF435" s="415" t="str">
        <f t="shared" si="158"/>
        <v>---</v>
      </c>
      <c r="BG435" s="415" t="str">
        <f t="shared" si="162"/>
        <v>---</v>
      </c>
      <c r="BH435" s="415" t="str">
        <f t="shared" si="159"/>
        <v>---</v>
      </c>
      <c r="BI435" s="54" t="str">
        <f t="shared" si="160"/>
        <v>---</v>
      </c>
      <c r="BJ435" s="55" t="str">
        <f t="shared" si="161"/>
        <v>---</v>
      </c>
      <c r="BK435" s="262"/>
      <c r="BL435" s="183" t="str">
        <f>IFERROR(IF(INDEX(پرداخت!A:AZ,MATCH(A435&amp;" - "&amp;"برق",پرداخت!$B:$B,0),MATCH(G435,پرداخت!$1:$1,0))="نشده","نشده","شده"),"---")</f>
        <v>---</v>
      </c>
      <c r="BN435" s="257"/>
      <c r="BO435" s="257"/>
      <c r="BP435" s="257"/>
      <c r="BQ435" s="257"/>
      <c r="BR435" s="257"/>
      <c r="BS435" s="257"/>
      <c r="BT435" s="257"/>
      <c r="BU435" s="257"/>
      <c r="BV435" s="257"/>
      <c r="BW435" s="257"/>
      <c r="BX435" s="257"/>
      <c r="BY435" s="257"/>
      <c r="BZ435" s="257"/>
      <c r="CA435" s="257"/>
      <c r="CB435" s="257"/>
      <c r="CC435" s="257"/>
      <c r="CD435" s="257"/>
      <c r="CE435" s="257"/>
      <c r="CF435" s="257"/>
      <c r="CG435" s="257"/>
      <c r="CH435"/>
      <c r="CI435"/>
      <c r="CJ435"/>
      <c r="CK435"/>
    </row>
    <row r="436" spans="1:89" ht="33.75" hidden="1">
      <c r="A436" s="170"/>
      <c r="B436" s="47">
        <f>IFERROR(INDEX('اطلاعات انشعابات شرکتها'!A:BB,MATCH(A436,'اطلاعات انشعابات شرکتها'!A:A,0),MATCH(B$1,'اطلاعات انشعابات شرکتها'!$1:$1,0)),0)</f>
        <v>0</v>
      </c>
      <c r="C436" s="48">
        <f>IFERROR(INDEX('اطلاعات انشعابات شرکتها'!A:BB,MATCH(A436,'اطلاعات انشعابات شرکتها'!A:A,0),MATCH(C$1,'اطلاعات انشعابات شرکتها'!$1:$1,0)),0)</f>
        <v>0</v>
      </c>
      <c r="D436" s="45"/>
      <c r="E436" s="171"/>
      <c r="F436" s="170"/>
      <c r="G436" s="188" t="str">
        <f t="shared" si="140"/>
        <v>/</v>
      </c>
      <c r="H436" s="188">
        <f>IFERROR(INDEX('اطلاعات دوره'!A:Z,MATCH(G436,'اطلاعات دوره'!C:C,0),MATCH(H$1,'اطلاعات دوره'!$1:$1,0)),0)</f>
        <v>0</v>
      </c>
      <c r="I436" s="188">
        <f>IFERROR(INDEX('اطلاعات دوره'!A:Z,MATCH(G436,'اطلاعات دوره'!C:C,0),MATCH(I$1,'اطلاعات دوره'!$1:$1,0)),0)</f>
        <v>0</v>
      </c>
      <c r="J436" s="188">
        <f>IFERROR(INDEX('اطلاعات دوره'!A:Z,MATCH(G436,'اطلاعات دوره'!C:C,0),MATCH(J$1,'اطلاعات دوره'!$1:$1,0)),0)</f>
        <v>0</v>
      </c>
      <c r="K436" s="265"/>
      <c r="L436" s="188" t="str">
        <f>IFERROR(INDEX('اطلاعات دوره'!A:Z,MATCH(G436,'اطلاعات دوره'!C:C,0)-1,MATCH("عنوان",'اطلاعات دوره'!$1:$1,0)),"---")</f>
        <v>---</v>
      </c>
      <c r="M436" s="188" t="str">
        <f t="shared" si="141"/>
        <v>----</v>
      </c>
      <c r="N436" s="188" t="str">
        <f t="shared" si="142"/>
        <v>-/</v>
      </c>
      <c r="O436" s="265"/>
      <c r="P436" s="188">
        <f>IFERROR(INDEX('اطلاعات انشعابات شرکتها'!A:BB,MATCH(A436,'اطلاعات انشعابات شرکتها'!A:A,0),MATCH(P$1,'اطلاعات انشعابات شرکتها'!$1:$1,0)),0)</f>
        <v>0</v>
      </c>
      <c r="Q436" s="188">
        <f>IFERROR(INDEX('اطلاعات انشعابات شرکتها'!A:BB,MATCH(A436,'اطلاعات انشعابات شرکتها'!A:A,0),MATCH(Q$1,'اطلاعات انشعابات شرکتها'!$1:$1,0)),0)</f>
        <v>0</v>
      </c>
      <c r="R436" s="188">
        <f>IFERROR(INDEX('اطلاعات انشعابات شرکتها'!A:BB,MATCH(A436,'اطلاعات انشعابات شرکتها'!A:A,0),MATCH(R$1,'اطلاعات انشعابات شرکتها'!$1:$1,0)),0)</f>
        <v>0</v>
      </c>
      <c r="S436" s="265"/>
      <c r="T436" s="188">
        <f>IFERROR(INDEX('قرائت کنتور'!A:AZ,MATCH(A436&amp;"-"&amp;T$1,'قرائت کنتور'!B:B,0),MATCH(G436,'قرائت کنتور'!$1:$1,0)),0)</f>
        <v>0</v>
      </c>
      <c r="U436" s="188">
        <f>IFERROR(INDEX('قرائت کنتور'!A:AZ,MATCH(A436&amp;"-"&amp;U$1,'قرائت کنتور'!B:B,0),MATCH(L436,'قرائت کنتور'!$1:$1,0)),0)</f>
        <v>0</v>
      </c>
      <c r="V436" s="188">
        <f>IFERROR(INDEX('قرائت کنتور'!A:AZ,MATCH(A436&amp;"-"&amp;U$1,'قرائت کنتور'!B:B,0),MATCH(G436,'قرائت کنتور'!$1:$1,0)),0)</f>
        <v>0</v>
      </c>
      <c r="W436" s="188">
        <f>IFERROR(INDEX('قرائت کنتور'!A:AZ,MATCH(A436&amp;"-"&amp;W$1,'قرائت کنتور'!B:B,0),MATCH(L436,'قرائت کنتور'!$1:$1,0)),0)</f>
        <v>0</v>
      </c>
      <c r="X436" s="188">
        <f>IFERROR(INDEX('قرائت کنتور'!A:AZ,MATCH(A436&amp;"-"&amp;W$1,'قرائت کنتور'!B:B,0),MATCH(G436,'قرائت کنتور'!$1:$1,0)),0)</f>
        <v>0</v>
      </c>
      <c r="Y436" s="188">
        <f>IFERROR(INDEX('قرائت کنتور'!A:AZ,MATCH(A436&amp;"-"&amp;Y$1,'قرائت کنتور'!B:B,0),MATCH(L436,'قرائت کنتور'!$1:$1,0)),0)</f>
        <v>0</v>
      </c>
      <c r="Z436" s="188">
        <f>IFERROR(INDEX('قرائت کنتور'!A:AZ,MATCH(A436&amp;"-"&amp;Y$1,'قرائت کنتور'!B:B,0),MATCH(G436,'قرائت کنتور'!$1:$1,0)),0)</f>
        <v>0</v>
      </c>
      <c r="AA436" s="188">
        <f>IFERROR(INDEX('قرائت کنتور'!A:AZ,MATCH(A436&amp;"-"&amp;AA$1,'قرائت کنتور'!B:B,0),MATCH(L436,'قرائت کنتور'!$1:$1,0)),0)</f>
        <v>0</v>
      </c>
      <c r="AB436" s="188">
        <f>IFERROR(INDEX('قرائت کنتور'!A:AZ,MATCH(A436&amp;"-"&amp;AA$1,'قرائت کنتور'!B:B,0),MATCH(G436,'قرائت کنتور'!$1:$1,0)),0)</f>
        <v>0</v>
      </c>
      <c r="AC436" s="265"/>
      <c r="AD436" s="188">
        <f t="shared" si="143"/>
        <v>0</v>
      </c>
      <c r="AE436" s="188">
        <f t="shared" si="144"/>
        <v>0</v>
      </c>
      <c r="AF436" s="188">
        <f t="shared" si="145"/>
        <v>0</v>
      </c>
      <c r="AG436" s="188">
        <f t="shared" si="146"/>
        <v>0</v>
      </c>
      <c r="AH436" s="188">
        <f t="shared" si="147"/>
        <v>0</v>
      </c>
      <c r="AI436" s="188">
        <f t="shared" si="148"/>
        <v>0</v>
      </c>
      <c r="AJ436" s="188" t="str">
        <f t="shared" si="149"/>
        <v>0</v>
      </c>
      <c r="AK436" s="265"/>
      <c r="AL436" s="254" t="str">
        <f t="shared" si="150"/>
        <v>---</v>
      </c>
      <c r="AM436" s="254" t="str">
        <f t="shared" si="151"/>
        <v>---</v>
      </c>
      <c r="AN436" s="265"/>
      <c r="AO436" s="188" t="str">
        <f>IFERROR(INDEX('تعرفه ها'!A:Z,MATCH(P436&amp;"-"&amp;AO$1,'تعرفه ها'!C:C,0),MATCH(F436,'تعرفه ها'!$2:$2,0),1),"---")</f>
        <v>---</v>
      </c>
      <c r="AP436" s="188" t="str">
        <f>IFERROR(INDEX('تعرفه ها'!A:Z,MATCH(P436&amp;"-"&amp;AP$1,'تعرفه ها'!C:C,0),MATCH(F436,'تعرفه ها'!$2:$2,0),1),"---")</f>
        <v>---</v>
      </c>
      <c r="AQ436" s="188" t="str">
        <f>IFERROR(INDEX('تعرفه ها'!A:Z,MATCH(P436&amp;"-"&amp;AQ$1,'تعرفه ها'!C:C,0),MATCH(F436,'تعرفه ها'!$2:$2,0),1),"---")</f>
        <v>---</v>
      </c>
      <c r="AR436" s="188" t="str">
        <f>IFERROR(INDEX('تعرفه ها'!A:Z,MATCH(P436&amp;"-"&amp;AR$1,'تعرفه ها'!C:C,0),MATCH(F436,'تعرفه ها'!$2:$2,0),1),"---")</f>
        <v>---</v>
      </c>
      <c r="AS436" s="265"/>
      <c r="AT436" s="415" t="str">
        <f t="shared" si="152"/>
        <v>---</v>
      </c>
      <c r="AU436" s="415" t="str">
        <f t="shared" si="153"/>
        <v>---</v>
      </c>
      <c r="AV436" s="415" t="str">
        <f t="shared" si="154"/>
        <v>---</v>
      </c>
      <c r="AW436" s="415" t="str">
        <f t="shared" si="155"/>
        <v>---</v>
      </c>
      <c r="AX436" s="415" t="str">
        <f t="shared" si="156"/>
        <v>---</v>
      </c>
      <c r="AY436" s="415" t="str">
        <f>IFERROR(AH436*INDEX('تعرفه ها'!A:Z,MATCH("عوارض برق به ازاء هر کیلووات",'تعرفه ها'!$C:$C,0),MATCH(F436,'تعرفه ها'!$2:$2,0)),"---")</f>
        <v>---</v>
      </c>
      <c r="AZ436" s="415" t="str">
        <f t="shared" si="157"/>
        <v>---</v>
      </c>
      <c r="BA436" s="415" t="str">
        <f>IFERROR(ROUND(((AX436+AY436+AZ436)*INDEX('تعرفه ها'!A:Z,MATCH("هزینه نگهداری و تعمیرات شبکه برق",'تعرفه ها'!$C:$C,0),MATCH(F436,'تعرفه ها'!$2:$2,0))/100),0),"---")</f>
        <v>---</v>
      </c>
      <c r="BB436" s="415">
        <f>IFERROR(IF(P436="دیماندی",ROUND(AJ436*INDEX('تعرفه ها'!A:Z,MATCH(BB$1,'تعرفه ها'!$C:$C,0),MATCH(F436,'تعرفه ها'!$2:$2,0))*J436/30,0),0),"---")</f>
        <v>0</v>
      </c>
      <c r="BC436" s="415"/>
      <c r="BD436" s="54" t="str">
        <f>IFERROR(IF(INDEX('اطلاعات دوره'!A:Z,MATCH(G436,'اطلاعات دوره'!C:C,0),MATCH("برق",'اطلاعات دوره'!$1:$1,0))="دارد",ROUND(AX436*INDEX('تعرفه ها'!A:Z,MATCH("پیک فصلی برق",'تعرفه ها'!$C:$C,0),MATCH(F436,'تعرفه ها'!$2:$2,0))/100,0),0),"---")</f>
        <v>---</v>
      </c>
      <c r="BE436" s="415" t="str">
        <f>IFERROR(ROUND(((AX436+AY436+AZ436+BA436+BB436+BC436+BD436)*INDEX('تعرفه ها'!A:Z,MATCH("مالیات برق",'تعرفه ها'!$C:$C,0),MATCH(F436,'تعرفه ها'!$2:$2,0))/100),0),"---")</f>
        <v>---</v>
      </c>
      <c r="BF436" s="415" t="str">
        <f t="shared" si="158"/>
        <v>---</v>
      </c>
      <c r="BG436" s="415" t="str">
        <f t="shared" si="162"/>
        <v>---</v>
      </c>
      <c r="BH436" s="415" t="str">
        <f t="shared" si="159"/>
        <v>---</v>
      </c>
      <c r="BI436" s="54" t="str">
        <f t="shared" si="160"/>
        <v>---</v>
      </c>
      <c r="BJ436" s="55" t="str">
        <f t="shared" si="161"/>
        <v>---</v>
      </c>
      <c r="BK436" s="262"/>
      <c r="BL436" s="183" t="str">
        <f>IFERROR(IF(INDEX(پرداخت!A:AZ,MATCH(A436&amp;" - "&amp;"برق",پرداخت!$B:$B,0),MATCH(G436,پرداخت!$1:$1,0))="نشده","نشده","شده"),"---")</f>
        <v>---</v>
      </c>
      <c r="BN436" s="257"/>
      <c r="BO436" s="257"/>
      <c r="BP436" s="257"/>
      <c r="BQ436" s="257"/>
      <c r="BR436" s="257"/>
      <c r="BS436" s="257"/>
      <c r="BT436" s="257"/>
      <c r="BU436" s="257"/>
      <c r="BV436" s="257"/>
      <c r="BW436" s="257"/>
      <c r="BX436" s="257"/>
      <c r="BY436" s="257"/>
      <c r="BZ436" s="257"/>
      <c r="CA436" s="257"/>
      <c r="CB436" s="257"/>
      <c r="CC436" s="257"/>
      <c r="CD436" s="257"/>
      <c r="CE436" s="257"/>
      <c r="CF436" s="257"/>
      <c r="CG436" s="257"/>
      <c r="CH436"/>
      <c r="CI436"/>
      <c r="CJ436"/>
      <c r="CK436"/>
    </row>
    <row r="437" spans="1:89" ht="33.75" hidden="1">
      <c r="A437" s="170"/>
      <c r="B437" s="47">
        <f>IFERROR(INDEX('اطلاعات انشعابات شرکتها'!A:BB,MATCH(A437,'اطلاعات انشعابات شرکتها'!A:A,0),MATCH(B$1,'اطلاعات انشعابات شرکتها'!$1:$1,0)),0)</f>
        <v>0</v>
      </c>
      <c r="C437" s="48">
        <f>IFERROR(INDEX('اطلاعات انشعابات شرکتها'!A:BB,MATCH(A437,'اطلاعات انشعابات شرکتها'!A:A,0),MATCH(C$1,'اطلاعات انشعابات شرکتها'!$1:$1,0)),0)</f>
        <v>0</v>
      </c>
      <c r="D437" s="45"/>
      <c r="E437" s="171"/>
      <c r="F437" s="170"/>
      <c r="G437" s="188" t="str">
        <f t="shared" si="140"/>
        <v>/</v>
      </c>
      <c r="H437" s="188">
        <f>IFERROR(INDEX('اطلاعات دوره'!A:Z,MATCH(G437,'اطلاعات دوره'!C:C,0),MATCH(H$1,'اطلاعات دوره'!$1:$1,0)),0)</f>
        <v>0</v>
      </c>
      <c r="I437" s="188">
        <f>IFERROR(INDEX('اطلاعات دوره'!A:Z,MATCH(G437,'اطلاعات دوره'!C:C,0),MATCH(I$1,'اطلاعات دوره'!$1:$1,0)),0)</f>
        <v>0</v>
      </c>
      <c r="J437" s="188">
        <f>IFERROR(INDEX('اطلاعات دوره'!A:Z,MATCH(G437,'اطلاعات دوره'!C:C,0),MATCH(J$1,'اطلاعات دوره'!$1:$1,0)),0)</f>
        <v>0</v>
      </c>
      <c r="K437" s="265"/>
      <c r="L437" s="188" t="str">
        <f>IFERROR(INDEX('اطلاعات دوره'!A:Z,MATCH(G437,'اطلاعات دوره'!C:C,0)-1,MATCH("عنوان",'اطلاعات دوره'!$1:$1,0)),"---")</f>
        <v>---</v>
      </c>
      <c r="M437" s="188" t="str">
        <f t="shared" si="141"/>
        <v>----</v>
      </c>
      <c r="N437" s="188" t="str">
        <f t="shared" si="142"/>
        <v>-/</v>
      </c>
      <c r="O437" s="265"/>
      <c r="P437" s="188">
        <f>IFERROR(INDEX('اطلاعات انشعابات شرکتها'!A:BB,MATCH(A437,'اطلاعات انشعابات شرکتها'!A:A,0),MATCH(P$1,'اطلاعات انشعابات شرکتها'!$1:$1,0)),0)</f>
        <v>0</v>
      </c>
      <c r="Q437" s="188">
        <f>IFERROR(INDEX('اطلاعات انشعابات شرکتها'!A:BB,MATCH(A437,'اطلاعات انشعابات شرکتها'!A:A,0),MATCH(Q$1,'اطلاعات انشعابات شرکتها'!$1:$1,0)),0)</f>
        <v>0</v>
      </c>
      <c r="R437" s="188">
        <f>IFERROR(INDEX('اطلاعات انشعابات شرکتها'!A:BB,MATCH(A437,'اطلاعات انشعابات شرکتها'!A:A,0),MATCH(R$1,'اطلاعات انشعابات شرکتها'!$1:$1,0)),0)</f>
        <v>0</v>
      </c>
      <c r="S437" s="265"/>
      <c r="T437" s="188">
        <f>IFERROR(INDEX('قرائت کنتور'!A:AZ,MATCH(A437&amp;"-"&amp;T$1,'قرائت کنتور'!B:B,0),MATCH(G437,'قرائت کنتور'!$1:$1,0)),0)</f>
        <v>0</v>
      </c>
      <c r="U437" s="188">
        <f>IFERROR(INDEX('قرائت کنتور'!A:AZ,MATCH(A437&amp;"-"&amp;U$1,'قرائت کنتور'!B:B,0),MATCH(L437,'قرائت کنتور'!$1:$1,0)),0)</f>
        <v>0</v>
      </c>
      <c r="V437" s="188">
        <f>IFERROR(INDEX('قرائت کنتور'!A:AZ,MATCH(A437&amp;"-"&amp;U$1,'قرائت کنتور'!B:B,0),MATCH(G437,'قرائت کنتور'!$1:$1,0)),0)</f>
        <v>0</v>
      </c>
      <c r="W437" s="188">
        <f>IFERROR(INDEX('قرائت کنتور'!A:AZ,MATCH(A437&amp;"-"&amp;W$1,'قرائت کنتور'!B:B,0),MATCH(L437,'قرائت کنتور'!$1:$1,0)),0)</f>
        <v>0</v>
      </c>
      <c r="X437" s="188">
        <f>IFERROR(INDEX('قرائت کنتور'!A:AZ,MATCH(A437&amp;"-"&amp;W$1,'قرائت کنتور'!B:B,0),MATCH(G437,'قرائت کنتور'!$1:$1,0)),0)</f>
        <v>0</v>
      </c>
      <c r="Y437" s="188">
        <f>IFERROR(INDEX('قرائت کنتور'!A:AZ,MATCH(A437&amp;"-"&amp;Y$1,'قرائت کنتور'!B:B,0),MATCH(L437,'قرائت کنتور'!$1:$1,0)),0)</f>
        <v>0</v>
      </c>
      <c r="Z437" s="188">
        <f>IFERROR(INDEX('قرائت کنتور'!A:AZ,MATCH(A437&amp;"-"&amp;Y$1,'قرائت کنتور'!B:B,0),MATCH(G437,'قرائت کنتور'!$1:$1,0)),0)</f>
        <v>0</v>
      </c>
      <c r="AA437" s="188">
        <f>IFERROR(INDEX('قرائت کنتور'!A:AZ,MATCH(A437&amp;"-"&amp;AA$1,'قرائت کنتور'!B:B,0),MATCH(L437,'قرائت کنتور'!$1:$1,0)),0)</f>
        <v>0</v>
      </c>
      <c r="AB437" s="188">
        <f>IFERROR(INDEX('قرائت کنتور'!A:AZ,MATCH(A437&amp;"-"&amp;AA$1,'قرائت کنتور'!B:B,0),MATCH(G437,'قرائت کنتور'!$1:$1,0)),0)</f>
        <v>0</v>
      </c>
      <c r="AC437" s="265"/>
      <c r="AD437" s="188">
        <f t="shared" si="143"/>
        <v>0</v>
      </c>
      <c r="AE437" s="188">
        <f t="shared" si="144"/>
        <v>0</v>
      </c>
      <c r="AF437" s="188">
        <f t="shared" si="145"/>
        <v>0</v>
      </c>
      <c r="AG437" s="188">
        <f t="shared" si="146"/>
        <v>0</v>
      </c>
      <c r="AH437" s="188">
        <f t="shared" si="147"/>
        <v>0</v>
      </c>
      <c r="AI437" s="188">
        <f t="shared" si="148"/>
        <v>0</v>
      </c>
      <c r="AJ437" s="188" t="str">
        <f t="shared" si="149"/>
        <v>0</v>
      </c>
      <c r="AK437" s="265"/>
      <c r="AL437" s="254" t="str">
        <f t="shared" si="150"/>
        <v>---</v>
      </c>
      <c r="AM437" s="254" t="str">
        <f t="shared" si="151"/>
        <v>---</v>
      </c>
      <c r="AN437" s="265"/>
      <c r="AO437" s="188" t="str">
        <f>IFERROR(INDEX('تعرفه ها'!A:Z,MATCH(P437&amp;"-"&amp;AO$1,'تعرفه ها'!C:C,0),MATCH(F437,'تعرفه ها'!$2:$2,0),1),"---")</f>
        <v>---</v>
      </c>
      <c r="AP437" s="188" t="str">
        <f>IFERROR(INDEX('تعرفه ها'!A:Z,MATCH(P437&amp;"-"&amp;AP$1,'تعرفه ها'!C:C,0),MATCH(F437,'تعرفه ها'!$2:$2,0),1),"---")</f>
        <v>---</v>
      </c>
      <c r="AQ437" s="188" t="str">
        <f>IFERROR(INDEX('تعرفه ها'!A:Z,MATCH(P437&amp;"-"&amp;AQ$1,'تعرفه ها'!C:C,0),MATCH(F437,'تعرفه ها'!$2:$2,0),1),"---")</f>
        <v>---</v>
      </c>
      <c r="AR437" s="188" t="str">
        <f>IFERROR(INDEX('تعرفه ها'!A:Z,MATCH(P437&amp;"-"&amp;AR$1,'تعرفه ها'!C:C,0),MATCH(F437,'تعرفه ها'!$2:$2,0),1),"---")</f>
        <v>---</v>
      </c>
      <c r="AS437" s="265"/>
      <c r="AT437" s="415" t="str">
        <f t="shared" si="152"/>
        <v>---</v>
      </c>
      <c r="AU437" s="415" t="str">
        <f t="shared" si="153"/>
        <v>---</v>
      </c>
      <c r="AV437" s="415" t="str">
        <f t="shared" si="154"/>
        <v>---</v>
      </c>
      <c r="AW437" s="415" t="str">
        <f t="shared" si="155"/>
        <v>---</v>
      </c>
      <c r="AX437" s="415" t="str">
        <f t="shared" si="156"/>
        <v>---</v>
      </c>
      <c r="AY437" s="415" t="str">
        <f>IFERROR(AH437*INDEX('تعرفه ها'!A:Z,MATCH("عوارض برق به ازاء هر کیلووات",'تعرفه ها'!$C:$C,0),MATCH(F437,'تعرفه ها'!$2:$2,0)),"---")</f>
        <v>---</v>
      </c>
      <c r="AZ437" s="415" t="str">
        <f t="shared" si="157"/>
        <v>---</v>
      </c>
      <c r="BA437" s="415" t="str">
        <f>IFERROR(ROUND(((AX437+AY437+AZ437)*INDEX('تعرفه ها'!A:Z,MATCH("هزینه نگهداری و تعمیرات شبکه برق",'تعرفه ها'!$C:$C,0),MATCH(F437,'تعرفه ها'!$2:$2,0))/100),0),"---")</f>
        <v>---</v>
      </c>
      <c r="BB437" s="415">
        <f>IFERROR(IF(P437="دیماندی",ROUND(AJ437*INDEX('تعرفه ها'!A:Z,MATCH(BB$1,'تعرفه ها'!$C:$C,0),MATCH(F437,'تعرفه ها'!$2:$2,0))*J437/30,0),0),"---")</f>
        <v>0</v>
      </c>
      <c r="BC437" s="415"/>
      <c r="BD437" s="54" t="str">
        <f>IFERROR(IF(INDEX('اطلاعات دوره'!A:Z,MATCH(G437,'اطلاعات دوره'!C:C,0),MATCH("برق",'اطلاعات دوره'!$1:$1,0))="دارد",ROUND(AX437*INDEX('تعرفه ها'!A:Z,MATCH("پیک فصلی برق",'تعرفه ها'!$C:$C,0),MATCH(F437,'تعرفه ها'!$2:$2,0))/100,0),0),"---")</f>
        <v>---</v>
      </c>
      <c r="BE437" s="415" t="str">
        <f>IFERROR(ROUND(((AX437+AY437+AZ437+BA437+BB437+BC437+BD437)*INDEX('تعرفه ها'!A:Z,MATCH("مالیات برق",'تعرفه ها'!$C:$C,0),MATCH(F437,'تعرفه ها'!$2:$2,0))/100),0),"---")</f>
        <v>---</v>
      </c>
      <c r="BF437" s="415" t="str">
        <f t="shared" si="158"/>
        <v>---</v>
      </c>
      <c r="BG437" s="415" t="str">
        <f t="shared" si="162"/>
        <v>---</v>
      </c>
      <c r="BH437" s="415" t="str">
        <f t="shared" si="159"/>
        <v>---</v>
      </c>
      <c r="BI437" s="54" t="str">
        <f t="shared" si="160"/>
        <v>---</v>
      </c>
      <c r="BJ437" s="55" t="str">
        <f t="shared" si="161"/>
        <v>---</v>
      </c>
      <c r="BK437" s="262"/>
      <c r="BL437" s="183" t="str">
        <f>IFERROR(IF(INDEX(پرداخت!A:AZ,MATCH(A437&amp;" - "&amp;"برق",پرداخت!$B:$B,0),MATCH(G437,پرداخت!$1:$1,0))="نشده","نشده","شده"),"---")</f>
        <v>---</v>
      </c>
      <c r="BN437" s="257"/>
      <c r="BO437" s="257"/>
      <c r="BP437" s="257"/>
      <c r="BQ437" s="257"/>
      <c r="BR437" s="257"/>
      <c r="BS437" s="257"/>
      <c r="BT437" s="257"/>
      <c r="BU437" s="257"/>
      <c r="BV437" s="257"/>
      <c r="BW437" s="257"/>
      <c r="BX437" s="257"/>
      <c r="BY437" s="257"/>
      <c r="BZ437" s="257"/>
      <c r="CA437" s="257"/>
      <c r="CB437" s="257"/>
      <c r="CC437" s="257"/>
      <c r="CD437" s="257"/>
      <c r="CE437" s="257"/>
      <c r="CF437" s="257"/>
      <c r="CG437" s="257"/>
      <c r="CH437"/>
      <c r="CI437"/>
      <c r="CJ437"/>
      <c r="CK437"/>
    </row>
    <row r="438" spans="1:89" ht="33.75" hidden="1">
      <c r="A438" s="170"/>
      <c r="B438" s="47">
        <f>IFERROR(INDEX('اطلاعات انشعابات شرکتها'!A:BB,MATCH(A438,'اطلاعات انشعابات شرکتها'!A:A,0),MATCH(B$1,'اطلاعات انشعابات شرکتها'!$1:$1,0)),0)</f>
        <v>0</v>
      </c>
      <c r="C438" s="48">
        <f>IFERROR(INDEX('اطلاعات انشعابات شرکتها'!A:BB,MATCH(A438,'اطلاعات انشعابات شرکتها'!A:A,0),MATCH(C$1,'اطلاعات انشعابات شرکتها'!$1:$1,0)),0)</f>
        <v>0</v>
      </c>
      <c r="D438" s="45"/>
      <c r="E438" s="171"/>
      <c r="F438" s="170"/>
      <c r="G438" s="188" t="str">
        <f t="shared" si="140"/>
        <v>/</v>
      </c>
      <c r="H438" s="188">
        <f>IFERROR(INDEX('اطلاعات دوره'!A:Z,MATCH(G438,'اطلاعات دوره'!C:C,0),MATCH(H$1,'اطلاعات دوره'!$1:$1,0)),0)</f>
        <v>0</v>
      </c>
      <c r="I438" s="188">
        <f>IFERROR(INDEX('اطلاعات دوره'!A:Z,MATCH(G438,'اطلاعات دوره'!C:C,0),MATCH(I$1,'اطلاعات دوره'!$1:$1,0)),0)</f>
        <v>0</v>
      </c>
      <c r="J438" s="188">
        <f>IFERROR(INDEX('اطلاعات دوره'!A:Z,MATCH(G438,'اطلاعات دوره'!C:C,0),MATCH(J$1,'اطلاعات دوره'!$1:$1,0)),0)</f>
        <v>0</v>
      </c>
      <c r="K438" s="265"/>
      <c r="L438" s="188" t="str">
        <f>IFERROR(INDEX('اطلاعات دوره'!A:Z,MATCH(G438,'اطلاعات دوره'!C:C,0)-1,MATCH("عنوان",'اطلاعات دوره'!$1:$1,0)),"---")</f>
        <v>---</v>
      </c>
      <c r="M438" s="188" t="str">
        <f t="shared" si="141"/>
        <v>----</v>
      </c>
      <c r="N438" s="188" t="str">
        <f t="shared" si="142"/>
        <v>-/</v>
      </c>
      <c r="O438" s="265"/>
      <c r="P438" s="188">
        <f>IFERROR(INDEX('اطلاعات انشعابات شرکتها'!A:BB,MATCH(A438,'اطلاعات انشعابات شرکتها'!A:A,0),MATCH(P$1,'اطلاعات انشعابات شرکتها'!$1:$1,0)),0)</f>
        <v>0</v>
      </c>
      <c r="Q438" s="188">
        <f>IFERROR(INDEX('اطلاعات انشعابات شرکتها'!A:BB,MATCH(A438,'اطلاعات انشعابات شرکتها'!A:A,0),MATCH(Q$1,'اطلاعات انشعابات شرکتها'!$1:$1,0)),0)</f>
        <v>0</v>
      </c>
      <c r="R438" s="188">
        <f>IFERROR(INDEX('اطلاعات انشعابات شرکتها'!A:BB,MATCH(A438,'اطلاعات انشعابات شرکتها'!A:A,0),MATCH(R$1,'اطلاعات انشعابات شرکتها'!$1:$1,0)),0)</f>
        <v>0</v>
      </c>
      <c r="S438" s="265"/>
      <c r="T438" s="188">
        <f>IFERROR(INDEX('قرائت کنتور'!A:AZ,MATCH(A438&amp;"-"&amp;T$1,'قرائت کنتور'!B:B,0),MATCH(G438,'قرائت کنتور'!$1:$1,0)),0)</f>
        <v>0</v>
      </c>
      <c r="U438" s="188">
        <f>IFERROR(INDEX('قرائت کنتور'!A:AZ,MATCH(A438&amp;"-"&amp;U$1,'قرائت کنتور'!B:B,0),MATCH(L438,'قرائت کنتور'!$1:$1,0)),0)</f>
        <v>0</v>
      </c>
      <c r="V438" s="188">
        <f>IFERROR(INDEX('قرائت کنتور'!A:AZ,MATCH(A438&amp;"-"&amp;U$1,'قرائت کنتور'!B:B,0),MATCH(G438,'قرائت کنتور'!$1:$1,0)),0)</f>
        <v>0</v>
      </c>
      <c r="W438" s="188">
        <f>IFERROR(INDEX('قرائت کنتور'!A:AZ,MATCH(A438&amp;"-"&amp;W$1,'قرائت کنتور'!B:B,0),MATCH(L438,'قرائت کنتور'!$1:$1,0)),0)</f>
        <v>0</v>
      </c>
      <c r="X438" s="188">
        <f>IFERROR(INDEX('قرائت کنتور'!A:AZ,MATCH(A438&amp;"-"&amp;W$1,'قرائت کنتور'!B:B,0),MATCH(G438,'قرائت کنتور'!$1:$1,0)),0)</f>
        <v>0</v>
      </c>
      <c r="Y438" s="188">
        <f>IFERROR(INDEX('قرائت کنتور'!A:AZ,MATCH(A438&amp;"-"&amp;Y$1,'قرائت کنتور'!B:B,0),MATCH(L438,'قرائت کنتور'!$1:$1,0)),0)</f>
        <v>0</v>
      </c>
      <c r="Z438" s="188">
        <f>IFERROR(INDEX('قرائت کنتور'!A:AZ,MATCH(A438&amp;"-"&amp;Y$1,'قرائت کنتور'!B:B,0),MATCH(G438,'قرائت کنتور'!$1:$1,0)),0)</f>
        <v>0</v>
      </c>
      <c r="AA438" s="188">
        <f>IFERROR(INDEX('قرائت کنتور'!A:AZ,MATCH(A438&amp;"-"&amp;AA$1,'قرائت کنتور'!B:B,0),MATCH(L438,'قرائت کنتور'!$1:$1,0)),0)</f>
        <v>0</v>
      </c>
      <c r="AB438" s="188">
        <f>IFERROR(INDEX('قرائت کنتور'!A:AZ,MATCH(A438&amp;"-"&amp;AA$1,'قرائت کنتور'!B:B,0),MATCH(G438,'قرائت کنتور'!$1:$1,0)),0)</f>
        <v>0</v>
      </c>
      <c r="AC438" s="265"/>
      <c r="AD438" s="188">
        <f t="shared" si="143"/>
        <v>0</v>
      </c>
      <c r="AE438" s="188">
        <f t="shared" si="144"/>
        <v>0</v>
      </c>
      <c r="AF438" s="188">
        <f t="shared" si="145"/>
        <v>0</v>
      </c>
      <c r="AG438" s="188">
        <f t="shared" si="146"/>
        <v>0</v>
      </c>
      <c r="AH438" s="188">
        <f t="shared" si="147"/>
        <v>0</v>
      </c>
      <c r="AI438" s="188">
        <f t="shared" si="148"/>
        <v>0</v>
      </c>
      <c r="AJ438" s="188" t="str">
        <f t="shared" si="149"/>
        <v>0</v>
      </c>
      <c r="AK438" s="265"/>
      <c r="AL438" s="254" t="str">
        <f t="shared" si="150"/>
        <v>---</v>
      </c>
      <c r="AM438" s="254" t="str">
        <f t="shared" si="151"/>
        <v>---</v>
      </c>
      <c r="AN438" s="265"/>
      <c r="AO438" s="188" t="str">
        <f>IFERROR(INDEX('تعرفه ها'!A:Z,MATCH(P438&amp;"-"&amp;AO$1,'تعرفه ها'!C:C,0),MATCH(F438,'تعرفه ها'!$2:$2,0),1),"---")</f>
        <v>---</v>
      </c>
      <c r="AP438" s="188" t="str">
        <f>IFERROR(INDEX('تعرفه ها'!A:Z,MATCH(P438&amp;"-"&amp;AP$1,'تعرفه ها'!C:C,0),MATCH(F438,'تعرفه ها'!$2:$2,0),1),"---")</f>
        <v>---</v>
      </c>
      <c r="AQ438" s="188" t="str">
        <f>IFERROR(INDEX('تعرفه ها'!A:Z,MATCH(P438&amp;"-"&amp;AQ$1,'تعرفه ها'!C:C,0),MATCH(F438,'تعرفه ها'!$2:$2,0),1),"---")</f>
        <v>---</v>
      </c>
      <c r="AR438" s="188" t="str">
        <f>IFERROR(INDEX('تعرفه ها'!A:Z,MATCH(P438&amp;"-"&amp;AR$1,'تعرفه ها'!C:C,0),MATCH(F438,'تعرفه ها'!$2:$2,0),1),"---")</f>
        <v>---</v>
      </c>
      <c r="AS438" s="265"/>
      <c r="AT438" s="415" t="str">
        <f t="shared" si="152"/>
        <v>---</v>
      </c>
      <c r="AU438" s="415" t="str">
        <f t="shared" si="153"/>
        <v>---</v>
      </c>
      <c r="AV438" s="415" t="str">
        <f t="shared" si="154"/>
        <v>---</v>
      </c>
      <c r="AW438" s="415" t="str">
        <f t="shared" si="155"/>
        <v>---</v>
      </c>
      <c r="AX438" s="415" t="str">
        <f t="shared" si="156"/>
        <v>---</v>
      </c>
      <c r="AY438" s="415" t="str">
        <f>IFERROR(AH438*INDEX('تعرفه ها'!A:Z,MATCH("عوارض برق به ازاء هر کیلووات",'تعرفه ها'!$C:$C,0),MATCH(F438,'تعرفه ها'!$2:$2,0)),"---")</f>
        <v>---</v>
      </c>
      <c r="AZ438" s="415" t="str">
        <f t="shared" si="157"/>
        <v>---</v>
      </c>
      <c r="BA438" s="415" t="str">
        <f>IFERROR(ROUND(((AX438+AY438+AZ438)*INDEX('تعرفه ها'!A:Z,MATCH("هزینه نگهداری و تعمیرات شبکه برق",'تعرفه ها'!$C:$C,0),MATCH(F438,'تعرفه ها'!$2:$2,0))/100),0),"---")</f>
        <v>---</v>
      </c>
      <c r="BB438" s="415">
        <f>IFERROR(IF(P438="دیماندی",ROUND(AJ438*INDEX('تعرفه ها'!A:Z,MATCH(BB$1,'تعرفه ها'!$C:$C,0),MATCH(F438,'تعرفه ها'!$2:$2,0))*J438/30,0),0),"---")</f>
        <v>0</v>
      </c>
      <c r="BC438" s="415"/>
      <c r="BD438" s="54" t="str">
        <f>IFERROR(IF(INDEX('اطلاعات دوره'!A:Z,MATCH(G438,'اطلاعات دوره'!C:C,0),MATCH("برق",'اطلاعات دوره'!$1:$1,0))="دارد",ROUND(AX438*INDEX('تعرفه ها'!A:Z,MATCH("پیک فصلی برق",'تعرفه ها'!$C:$C,0),MATCH(F438,'تعرفه ها'!$2:$2,0))/100,0),0),"---")</f>
        <v>---</v>
      </c>
      <c r="BE438" s="415" t="str">
        <f>IFERROR(ROUND(((AX438+AY438+AZ438+BA438+BB438+BC438+BD438)*INDEX('تعرفه ها'!A:Z,MATCH("مالیات برق",'تعرفه ها'!$C:$C,0),MATCH(F438,'تعرفه ها'!$2:$2,0))/100),0),"---")</f>
        <v>---</v>
      </c>
      <c r="BF438" s="415" t="str">
        <f t="shared" si="158"/>
        <v>---</v>
      </c>
      <c r="BG438" s="415" t="str">
        <f t="shared" si="162"/>
        <v>---</v>
      </c>
      <c r="BH438" s="415" t="str">
        <f t="shared" si="159"/>
        <v>---</v>
      </c>
      <c r="BI438" s="54" t="str">
        <f t="shared" si="160"/>
        <v>---</v>
      </c>
      <c r="BJ438" s="55" t="str">
        <f t="shared" si="161"/>
        <v>---</v>
      </c>
      <c r="BK438" s="262"/>
      <c r="BL438" s="183" t="str">
        <f>IFERROR(IF(INDEX(پرداخت!A:AZ,MATCH(A438&amp;" - "&amp;"برق",پرداخت!$B:$B,0),MATCH(G438,پرداخت!$1:$1,0))="نشده","نشده","شده"),"---")</f>
        <v>---</v>
      </c>
      <c r="BN438" s="257"/>
      <c r="BO438" s="257"/>
      <c r="BP438" s="257"/>
      <c r="BQ438" s="257"/>
      <c r="BR438" s="257"/>
      <c r="BS438" s="257"/>
      <c r="BT438" s="257"/>
      <c r="BU438" s="257"/>
      <c r="BV438" s="257"/>
      <c r="BW438" s="257"/>
      <c r="BX438" s="257"/>
      <c r="BY438" s="257"/>
      <c r="BZ438" s="257"/>
      <c r="CA438" s="257"/>
      <c r="CB438" s="257"/>
      <c r="CC438" s="257"/>
      <c r="CD438" s="257"/>
      <c r="CE438" s="257"/>
      <c r="CF438" s="257"/>
      <c r="CG438" s="257"/>
      <c r="CH438"/>
      <c r="CI438"/>
      <c r="CJ438"/>
      <c r="CK438"/>
    </row>
    <row r="439" spans="1:89" ht="33.75" hidden="1">
      <c r="A439" s="170"/>
      <c r="B439" s="47">
        <f>IFERROR(INDEX('اطلاعات انشعابات شرکتها'!A:BB,MATCH(A439,'اطلاعات انشعابات شرکتها'!A:A,0),MATCH(B$1,'اطلاعات انشعابات شرکتها'!$1:$1,0)),0)</f>
        <v>0</v>
      </c>
      <c r="C439" s="48">
        <f>IFERROR(INDEX('اطلاعات انشعابات شرکتها'!A:BB,MATCH(A439,'اطلاعات انشعابات شرکتها'!A:A,0),MATCH(C$1,'اطلاعات انشعابات شرکتها'!$1:$1,0)),0)</f>
        <v>0</v>
      </c>
      <c r="D439" s="45"/>
      <c r="E439" s="171"/>
      <c r="F439" s="170"/>
      <c r="G439" s="188" t="str">
        <f t="shared" si="140"/>
        <v>/</v>
      </c>
      <c r="H439" s="188">
        <f>IFERROR(INDEX('اطلاعات دوره'!A:Z,MATCH(G439,'اطلاعات دوره'!C:C,0),MATCH(H$1,'اطلاعات دوره'!$1:$1,0)),0)</f>
        <v>0</v>
      </c>
      <c r="I439" s="188">
        <f>IFERROR(INDEX('اطلاعات دوره'!A:Z,MATCH(G439,'اطلاعات دوره'!C:C,0),MATCH(I$1,'اطلاعات دوره'!$1:$1,0)),0)</f>
        <v>0</v>
      </c>
      <c r="J439" s="188">
        <f>IFERROR(INDEX('اطلاعات دوره'!A:Z,MATCH(G439,'اطلاعات دوره'!C:C,0),MATCH(J$1,'اطلاعات دوره'!$1:$1,0)),0)</f>
        <v>0</v>
      </c>
      <c r="K439" s="265"/>
      <c r="L439" s="188" t="str">
        <f>IFERROR(INDEX('اطلاعات دوره'!A:Z,MATCH(G439,'اطلاعات دوره'!C:C,0)-1,MATCH("عنوان",'اطلاعات دوره'!$1:$1,0)),"---")</f>
        <v>---</v>
      </c>
      <c r="M439" s="188" t="str">
        <f t="shared" si="141"/>
        <v>----</v>
      </c>
      <c r="N439" s="188" t="str">
        <f t="shared" si="142"/>
        <v>-/</v>
      </c>
      <c r="O439" s="265"/>
      <c r="P439" s="188">
        <f>IFERROR(INDEX('اطلاعات انشعابات شرکتها'!A:BB,MATCH(A439,'اطلاعات انشعابات شرکتها'!A:A,0),MATCH(P$1,'اطلاعات انشعابات شرکتها'!$1:$1,0)),0)</f>
        <v>0</v>
      </c>
      <c r="Q439" s="188">
        <f>IFERROR(INDEX('اطلاعات انشعابات شرکتها'!A:BB,MATCH(A439,'اطلاعات انشعابات شرکتها'!A:A,0),MATCH(Q$1,'اطلاعات انشعابات شرکتها'!$1:$1,0)),0)</f>
        <v>0</v>
      </c>
      <c r="R439" s="188">
        <f>IFERROR(INDEX('اطلاعات انشعابات شرکتها'!A:BB,MATCH(A439,'اطلاعات انشعابات شرکتها'!A:A,0),MATCH(R$1,'اطلاعات انشعابات شرکتها'!$1:$1,0)),0)</f>
        <v>0</v>
      </c>
      <c r="S439" s="265"/>
      <c r="T439" s="188">
        <f>IFERROR(INDEX('قرائت کنتور'!A:AZ,MATCH(A439&amp;"-"&amp;T$1,'قرائت کنتور'!B:B,0),MATCH(G439,'قرائت کنتور'!$1:$1,0)),0)</f>
        <v>0</v>
      </c>
      <c r="U439" s="188">
        <f>IFERROR(INDEX('قرائت کنتور'!A:AZ,MATCH(A439&amp;"-"&amp;U$1,'قرائت کنتور'!B:B,0),MATCH(L439,'قرائت کنتور'!$1:$1,0)),0)</f>
        <v>0</v>
      </c>
      <c r="V439" s="188">
        <f>IFERROR(INDEX('قرائت کنتور'!A:AZ,MATCH(A439&amp;"-"&amp;U$1,'قرائت کنتور'!B:B,0),MATCH(G439,'قرائت کنتور'!$1:$1,0)),0)</f>
        <v>0</v>
      </c>
      <c r="W439" s="188">
        <f>IFERROR(INDEX('قرائت کنتور'!A:AZ,MATCH(A439&amp;"-"&amp;W$1,'قرائت کنتور'!B:B,0),MATCH(L439,'قرائت کنتور'!$1:$1,0)),0)</f>
        <v>0</v>
      </c>
      <c r="X439" s="188">
        <f>IFERROR(INDEX('قرائت کنتور'!A:AZ,MATCH(A439&amp;"-"&amp;W$1,'قرائت کنتور'!B:B,0),MATCH(G439,'قرائت کنتور'!$1:$1,0)),0)</f>
        <v>0</v>
      </c>
      <c r="Y439" s="188">
        <f>IFERROR(INDEX('قرائت کنتور'!A:AZ,MATCH(A439&amp;"-"&amp;Y$1,'قرائت کنتور'!B:B,0),MATCH(L439,'قرائت کنتور'!$1:$1,0)),0)</f>
        <v>0</v>
      </c>
      <c r="Z439" s="188">
        <f>IFERROR(INDEX('قرائت کنتور'!A:AZ,MATCH(A439&amp;"-"&amp;Y$1,'قرائت کنتور'!B:B,0),MATCH(G439,'قرائت کنتور'!$1:$1,0)),0)</f>
        <v>0</v>
      </c>
      <c r="AA439" s="188">
        <f>IFERROR(INDEX('قرائت کنتور'!A:AZ,MATCH(A439&amp;"-"&amp;AA$1,'قرائت کنتور'!B:B,0),MATCH(L439,'قرائت کنتور'!$1:$1,0)),0)</f>
        <v>0</v>
      </c>
      <c r="AB439" s="188">
        <f>IFERROR(INDEX('قرائت کنتور'!A:AZ,MATCH(A439&amp;"-"&amp;AA$1,'قرائت کنتور'!B:B,0),MATCH(G439,'قرائت کنتور'!$1:$1,0)),0)</f>
        <v>0</v>
      </c>
      <c r="AC439" s="265"/>
      <c r="AD439" s="188">
        <f t="shared" si="143"/>
        <v>0</v>
      </c>
      <c r="AE439" s="188">
        <f t="shared" si="144"/>
        <v>0</v>
      </c>
      <c r="AF439" s="188">
        <f t="shared" si="145"/>
        <v>0</v>
      </c>
      <c r="AG439" s="188">
        <f t="shared" si="146"/>
        <v>0</v>
      </c>
      <c r="AH439" s="188">
        <f t="shared" si="147"/>
        <v>0</v>
      </c>
      <c r="AI439" s="188">
        <f t="shared" si="148"/>
        <v>0</v>
      </c>
      <c r="AJ439" s="188" t="str">
        <f t="shared" si="149"/>
        <v>0</v>
      </c>
      <c r="AK439" s="265"/>
      <c r="AL439" s="254" t="str">
        <f t="shared" si="150"/>
        <v>---</v>
      </c>
      <c r="AM439" s="254" t="str">
        <f t="shared" si="151"/>
        <v>---</v>
      </c>
      <c r="AN439" s="265"/>
      <c r="AO439" s="188" t="str">
        <f>IFERROR(INDEX('تعرفه ها'!A:Z,MATCH(P439&amp;"-"&amp;AO$1,'تعرفه ها'!C:C,0),MATCH(F439,'تعرفه ها'!$2:$2,0),1),"---")</f>
        <v>---</v>
      </c>
      <c r="AP439" s="188" t="str">
        <f>IFERROR(INDEX('تعرفه ها'!A:Z,MATCH(P439&amp;"-"&amp;AP$1,'تعرفه ها'!C:C,0),MATCH(F439,'تعرفه ها'!$2:$2,0),1),"---")</f>
        <v>---</v>
      </c>
      <c r="AQ439" s="188" t="str">
        <f>IFERROR(INDEX('تعرفه ها'!A:Z,MATCH(P439&amp;"-"&amp;AQ$1,'تعرفه ها'!C:C,0),MATCH(F439,'تعرفه ها'!$2:$2,0),1),"---")</f>
        <v>---</v>
      </c>
      <c r="AR439" s="188" t="str">
        <f>IFERROR(INDEX('تعرفه ها'!A:Z,MATCH(P439&amp;"-"&amp;AR$1,'تعرفه ها'!C:C,0),MATCH(F439,'تعرفه ها'!$2:$2,0),1),"---")</f>
        <v>---</v>
      </c>
      <c r="AS439" s="265"/>
      <c r="AT439" s="415" t="str">
        <f t="shared" si="152"/>
        <v>---</v>
      </c>
      <c r="AU439" s="415" t="str">
        <f t="shared" si="153"/>
        <v>---</v>
      </c>
      <c r="AV439" s="415" t="str">
        <f t="shared" si="154"/>
        <v>---</v>
      </c>
      <c r="AW439" s="415" t="str">
        <f t="shared" si="155"/>
        <v>---</v>
      </c>
      <c r="AX439" s="415" t="str">
        <f t="shared" si="156"/>
        <v>---</v>
      </c>
      <c r="AY439" s="415" t="str">
        <f>IFERROR(AH439*INDEX('تعرفه ها'!A:Z,MATCH("عوارض برق به ازاء هر کیلووات",'تعرفه ها'!$C:$C,0),MATCH(F439,'تعرفه ها'!$2:$2,0)),"---")</f>
        <v>---</v>
      </c>
      <c r="AZ439" s="415" t="str">
        <f t="shared" si="157"/>
        <v>---</v>
      </c>
      <c r="BA439" s="415" t="str">
        <f>IFERROR(ROUND(((AX439+AY439+AZ439)*INDEX('تعرفه ها'!A:Z,MATCH("هزینه نگهداری و تعمیرات شبکه برق",'تعرفه ها'!$C:$C,0),MATCH(F439,'تعرفه ها'!$2:$2,0))/100),0),"---")</f>
        <v>---</v>
      </c>
      <c r="BB439" s="415">
        <f>IFERROR(IF(P439="دیماندی",ROUND(AJ439*INDEX('تعرفه ها'!A:Z,MATCH(BB$1,'تعرفه ها'!$C:$C,0),MATCH(F439,'تعرفه ها'!$2:$2,0))*J439/30,0),0),"---")</f>
        <v>0</v>
      </c>
      <c r="BC439" s="415"/>
      <c r="BD439" s="54" t="str">
        <f>IFERROR(IF(INDEX('اطلاعات دوره'!A:Z,MATCH(G439,'اطلاعات دوره'!C:C,0),MATCH("برق",'اطلاعات دوره'!$1:$1,0))="دارد",ROUND(AX439*INDEX('تعرفه ها'!A:Z,MATCH("پیک فصلی برق",'تعرفه ها'!$C:$C,0),MATCH(F439,'تعرفه ها'!$2:$2,0))/100,0),0),"---")</f>
        <v>---</v>
      </c>
      <c r="BE439" s="415" t="str">
        <f>IFERROR(ROUND(((AX439+AY439+AZ439+BA439+BB439+BC439+BD439)*INDEX('تعرفه ها'!A:Z,MATCH("مالیات برق",'تعرفه ها'!$C:$C,0),MATCH(F439,'تعرفه ها'!$2:$2,0))/100),0),"---")</f>
        <v>---</v>
      </c>
      <c r="BF439" s="415" t="str">
        <f t="shared" si="158"/>
        <v>---</v>
      </c>
      <c r="BG439" s="415" t="str">
        <f t="shared" si="162"/>
        <v>---</v>
      </c>
      <c r="BH439" s="415" t="str">
        <f t="shared" si="159"/>
        <v>---</v>
      </c>
      <c r="BI439" s="54" t="str">
        <f t="shared" si="160"/>
        <v>---</v>
      </c>
      <c r="BJ439" s="55" t="str">
        <f t="shared" si="161"/>
        <v>---</v>
      </c>
      <c r="BK439" s="262"/>
      <c r="BL439" s="183" t="str">
        <f>IFERROR(IF(INDEX(پرداخت!A:AZ,MATCH(A439&amp;" - "&amp;"برق",پرداخت!$B:$B,0),MATCH(G439,پرداخت!$1:$1,0))="نشده","نشده","شده"),"---")</f>
        <v>---</v>
      </c>
      <c r="BN439" s="257"/>
      <c r="BO439" s="257"/>
      <c r="BP439" s="257"/>
      <c r="BQ439" s="257"/>
      <c r="BR439" s="257"/>
      <c r="BS439" s="257"/>
      <c r="BT439" s="257"/>
      <c r="BU439" s="257"/>
      <c r="BV439" s="257"/>
      <c r="BW439" s="257"/>
      <c r="BX439" s="257"/>
      <c r="BY439" s="257"/>
      <c r="BZ439" s="257"/>
      <c r="CA439" s="257"/>
      <c r="CB439" s="257"/>
      <c r="CC439" s="257"/>
      <c r="CD439" s="257"/>
      <c r="CE439" s="257"/>
      <c r="CF439" s="257"/>
      <c r="CG439" s="257"/>
      <c r="CH439"/>
      <c r="CI439"/>
      <c r="CJ439"/>
      <c r="CK439"/>
    </row>
    <row r="440" spans="1:89" ht="33.75" hidden="1">
      <c r="A440" s="170"/>
      <c r="B440" s="47">
        <f>IFERROR(INDEX('اطلاعات انشعابات شرکتها'!A:BB,MATCH(A440,'اطلاعات انشعابات شرکتها'!A:A,0),MATCH(B$1,'اطلاعات انشعابات شرکتها'!$1:$1,0)),0)</f>
        <v>0</v>
      </c>
      <c r="C440" s="48">
        <f>IFERROR(INDEX('اطلاعات انشعابات شرکتها'!A:BB,MATCH(A440,'اطلاعات انشعابات شرکتها'!A:A,0),MATCH(C$1,'اطلاعات انشعابات شرکتها'!$1:$1,0)),0)</f>
        <v>0</v>
      </c>
      <c r="D440" s="45"/>
      <c r="E440" s="171"/>
      <c r="F440" s="170"/>
      <c r="G440" s="188" t="str">
        <f t="shared" si="140"/>
        <v>/</v>
      </c>
      <c r="H440" s="188">
        <f>IFERROR(INDEX('اطلاعات دوره'!A:Z,MATCH(G440,'اطلاعات دوره'!C:C,0),MATCH(H$1,'اطلاعات دوره'!$1:$1,0)),0)</f>
        <v>0</v>
      </c>
      <c r="I440" s="188">
        <f>IFERROR(INDEX('اطلاعات دوره'!A:Z,MATCH(G440,'اطلاعات دوره'!C:C,0),MATCH(I$1,'اطلاعات دوره'!$1:$1,0)),0)</f>
        <v>0</v>
      </c>
      <c r="J440" s="188">
        <f>IFERROR(INDEX('اطلاعات دوره'!A:Z,MATCH(G440,'اطلاعات دوره'!C:C,0),MATCH(J$1,'اطلاعات دوره'!$1:$1,0)),0)</f>
        <v>0</v>
      </c>
      <c r="K440" s="265"/>
      <c r="L440" s="188" t="str">
        <f>IFERROR(INDEX('اطلاعات دوره'!A:Z,MATCH(G440,'اطلاعات دوره'!C:C,0)-1,MATCH("عنوان",'اطلاعات دوره'!$1:$1,0)),"---")</f>
        <v>---</v>
      </c>
      <c r="M440" s="188" t="str">
        <f t="shared" si="141"/>
        <v>----</v>
      </c>
      <c r="N440" s="188" t="str">
        <f t="shared" si="142"/>
        <v>-/</v>
      </c>
      <c r="O440" s="265"/>
      <c r="P440" s="188">
        <f>IFERROR(INDEX('اطلاعات انشعابات شرکتها'!A:BB,MATCH(A440,'اطلاعات انشعابات شرکتها'!A:A,0),MATCH(P$1,'اطلاعات انشعابات شرکتها'!$1:$1,0)),0)</f>
        <v>0</v>
      </c>
      <c r="Q440" s="188">
        <f>IFERROR(INDEX('اطلاعات انشعابات شرکتها'!A:BB,MATCH(A440,'اطلاعات انشعابات شرکتها'!A:A,0),MATCH(Q$1,'اطلاعات انشعابات شرکتها'!$1:$1,0)),0)</f>
        <v>0</v>
      </c>
      <c r="R440" s="188">
        <f>IFERROR(INDEX('اطلاعات انشعابات شرکتها'!A:BB,MATCH(A440,'اطلاعات انشعابات شرکتها'!A:A,0),MATCH(R$1,'اطلاعات انشعابات شرکتها'!$1:$1,0)),0)</f>
        <v>0</v>
      </c>
      <c r="S440" s="265"/>
      <c r="T440" s="188">
        <f>IFERROR(INDEX('قرائت کنتور'!A:AZ,MATCH(A440&amp;"-"&amp;T$1,'قرائت کنتور'!B:B,0),MATCH(G440,'قرائت کنتور'!$1:$1,0)),0)</f>
        <v>0</v>
      </c>
      <c r="U440" s="188">
        <f>IFERROR(INDEX('قرائت کنتور'!A:AZ,MATCH(A440&amp;"-"&amp;U$1,'قرائت کنتور'!B:B,0),MATCH(L440,'قرائت کنتور'!$1:$1,0)),0)</f>
        <v>0</v>
      </c>
      <c r="V440" s="188">
        <f>IFERROR(INDEX('قرائت کنتور'!A:AZ,MATCH(A440&amp;"-"&amp;U$1,'قرائت کنتور'!B:B,0),MATCH(G440,'قرائت کنتور'!$1:$1,0)),0)</f>
        <v>0</v>
      </c>
      <c r="W440" s="188">
        <f>IFERROR(INDEX('قرائت کنتور'!A:AZ,MATCH(A440&amp;"-"&amp;W$1,'قرائت کنتور'!B:B,0),MATCH(L440,'قرائت کنتور'!$1:$1,0)),0)</f>
        <v>0</v>
      </c>
      <c r="X440" s="188">
        <f>IFERROR(INDEX('قرائت کنتور'!A:AZ,MATCH(A440&amp;"-"&amp;W$1,'قرائت کنتور'!B:B,0),MATCH(G440,'قرائت کنتور'!$1:$1,0)),0)</f>
        <v>0</v>
      </c>
      <c r="Y440" s="188">
        <f>IFERROR(INDEX('قرائت کنتور'!A:AZ,MATCH(A440&amp;"-"&amp;Y$1,'قرائت کنتور'!B:B,0),MATCH(L440,'قرائت کنتور'!$1:$1,0)),0)</f>
        <v>0</v>
      </c>
      <c r="Z440" s="188">
        <f>IFERROR(INDEX('قرائت کنتور'!A:AZ,MATCH(A440&amp;"-"&amp;Y$1,'قرائت کنتور'!B:B,0),MATCH(G440,'قرائت کنتور'!$1:$1,0)),0)</f>
        <v>0</v>
      </c>
      <c r="AA440" s="188">
        <f>IFERROR(INDEX('قرائت کنتور'!A:AZ,MATCH(A440&amp;"-"&amp;AA$1,'قرائت کنتور'!B:B,0),MATCH(L440,'قرائت کنتور'!$1:$1,0)),0)</f>
        <v>0</v>
      </c>
      <c r="AB440" s="188">
        <f>IFERROR(INDEX('قرائت کنتور'!A:AZ,MATCH(A440&amp;"-"&amp;AA$1,'قرائت کنتور'!B:B,0),MATCH(G440,'قرائت کنتور'!$1:$1,0)),0)</f>
        <v>0</v>
      </c>
      <c r="AC440" s="265"/>
      <c r="AD440" s="188">
        <f t="shared" si="143"/>
        <v>0</v>
      </c>
      <c r="AE440" s="188">
        <f t="shared" si="144"/>
        <v>0</v>
      </c>
      <c r="AF440" s="188">
        <f t="shared" si="145"/>
        <v>0</v>
      </c>
      <c r="AG440" s="188">
        <f t="shared" si="146"/>
        <v>0</v>
      </c>
      <c r="AH440" s="188">
        <f t="shared" si="147"/>
        <v>0</v>
      </c>
      <c r="AI440" s="188">
        <f t="shared" si="148"/>
        <v>0</v>
      </c>
      <c r="AJ440" s="188" t="str">
        <f t="shared" si="149"/>
        <v>0</v>
      </c>
      <c r="AK440" s="265"/>
      <c r="AL440" s="254" t="str">
        <f t="shared" si="150"/>
        <v>---</v>
      </c>
      <c r="AM440" s="254" t="str">
        <f t="shared" si="151"/>
        <v>---</v>
      </c>
      <c r="AN440" s="265"/>
      <c r="AO440" s="188" t="str">
        <f>IFERROR(INDEX('تعرفه ها'!A:Z,MATCH(P440&amp;"-"&amp;AO$1,'تعرفه ها'!C:C,0),MATCH(F440,'تعرفه ها'!$2:$2,0),1),"---")</f>
        <v>---</v>
      </c>
      <c r="AP440" s="188" t="str">
        <f>IFERROR(INDEX('تعرفه ها'!A:Z,MATCH(P440&amp;"-"&amp;AP$1,'تعرفه ها'!C:C,0),MATCH(F440,'تعرفه ها'!$2:$2,0),1),"---")</f>
        <v>---</v>
      </c>
      <c r="AQ440" s="188" t="str">
        <f>IFERROR(INDEX('تعرفه ها'!A:Z,MATCH(P440&amp;"-"&amp;AQ$1,'تعرفه ها'!C:C,0),MATCH(F440,'تعرفه ها'!$2:$2,0),1),"---")</f>
        <v>---</v>
      </c>
      <c r="AR440" s="188" t="str">
        <f>IFERROR(INDEX('تعرفه ها'!A:Z,MATCH(P440&amp;"-"&amp;AR$1,'تعرفه ها'!C:C,0),MATCH(F440,'تعرفه ها'!$2:$2,0),1),"---")</f>
        <v>---</v>
      </c>
      <c r="AS440" s="265"/>
      <c r="AT440" s="415" t="str">
        <f t="shared" si="152"/>
        <v>---</v>
      </c>
      <c r="AU440" s="415" t="str">
        <f t="shared" si="153"/>
        <v>---</v>
      </c>
      <c r="AV440" s="415" t="str">
        <f t="shared" si="154"/>
        <v>---</v>
      </c>
      <c r="AW440" s="415" t="str">
        <f t="shared" si="155"/>
        <v>---</v>
      </c>
      <c r="AX440" s="415" t="str">
        <f t="shared" si="156"/>
        <v>---</v>
      </c>
      <c r="AY440" s="415" t="str">
        <f>IFERROR(AH440*INDEX('تعرفه ها'!A:Z,MATCH("عوارض برق به ازاء هر کیلووات",'تعرفه ها'!$C:$C,0),MATCH(F440,'تعرفه ها'!$2:$2,0)),"---")</f>
        <v>---</v>
      </c>
      <c r="AZ440" s="415" t="str">
        <f t="shared" si="157"/>
        <v>---</v>
      </c>
      <c r="BA440" s="415" t="str">
        <f>IFERROR(ROUND(((AX440+AY440+AZ440)*INDEX('تعرفه ها'!A:Z,MATCH("هزینه نگهداری و تعمیرات شبکه برق",'تعرفه ها'!$C:$C,0),MATCH(F440,'تعرفه ها'!$2:$2,0))/100),0),"---")</f>
        <v>---</v>
      </c>
      <c r="BB440" s="415">
        <f>IFERROR(IF(P440="دیماندی",ROUND(AJ440*INDEX('تعرفه ها'!A:Z,MATCH(BB$1,'تعرفه ها'!$C:$C,0),MATCH(F440,'تعرفه ها'!$2:$2,0))*J440/30,0),0),"---")</f>
        <v>0</v>
      </c>
      <c r="BC440" s="415"/>
      <c r="BD440" s="54" t="str">
        <f>IFERROR(IF(INDEX('اطلاعات دوره'!A:Z,MATCH(G440,'اطلاعات دوره'!C:C,0),MATCH("برق",'اطلاعات دوره'!$1:$1,0))="دارد",ROUND(AX440*INDEX('تعرفه ها'!A:Z,MATCH("پیک فصلی برق",'تعرفه ها'!$C:$C,0),MATCH(F440,'تعرفه ها'!$2:$2,0))/100,0),0),"---")</f>
        <v>---</v>
      </c>
      <c r="BE440" s="415" t="str">
        <f>IFERROR(ROUND(((AX440+AY440+AZ440+BA440+BB440+BC440+BD440)*INDEX('تعرفه ها'!A:Z,MATCH("مالیات برق",'تعرفه ها'!$C:$C,0),MATCH(F440,'تعرفه ها'!$2:$2,0))/100),0),"---")</f>
        <v>---</v>
      </c>
      <c r="BF440" s="415" t="str">
        <f t="shared" si="158"/>
        <v>---</v>
      </c>
      <c r="BG440" s="415" t="str">
        <f t="shared" si="162"/>
        <v>---</v>
      </c>
      <c r="BH440" s="415" t="str">
        <f t="shared" si="159"/>
        <v>---</v>
      </c>
      <c r="BI440" s="54" t="str">
        <f t="shared" si="160"/>
        <v>---</v>
      </c>
      <c r="BJ440" s="55" t="str">
        <f t="shared" si="161"/>
        <v>---</v>
      </c>
      <c r="BK440" s="262"/>
      <c r="BL440" s="183" t="str">
        <f>IFERROR(IF(INDEX(پرداخت!A:AZ,MATCH(A440&amp;" - "&amp;"برق",پرداخت!$B:$B,0),MATCH(G440,پرداخت!$1:$1,0))="نشده","نشده","شده"),"---")</f>
        <v>---</v>
      </c>
      <c r="BN440" s="257"/>
      <c r="BO440" s="257"/>
      <c r="BP440" s="257"/>
      <c r="BQ440" s="257"/>
      <c r="BR440" s="257"/>
      <c r="BS440" s="257"/>
      <c r="BT440" s="257"/>
      <c r="BU440" s="257"/>
      <c r="BV440" s="257"/>
      <c r="BW440" s="257"/>
      <c r="BX440" s="257"/>
      <c r="BY440" s="257"/>
      <c r="BZ440" s="257"/>
      <c r="CA440" s="257"/>
      <c r="CB440" s="257"/>
      <c r="CC440" s="257"/>
      <c r="CD440" s="257"/>
      <c r="CE440" s="257"/>
      <c r="CF440" s="257"/>
      <c r="CG440" s="257"/>
      <c r="CH440"/>
      <c r="CI440"/>
      <c r="CJ440"/>
      <c r="CK440"/>
    </row>
    <row r="441" spans="1:89" ht="33.75" hidden="1">
      <c r="A441" s="170"/>
      <c r="B441" s="47">
        <f>IFERROR(INDEX('اطلاعات انشعابات شرکتها'!A:BB,MATCH(A441,'اطلاعات انشعابات شرکتها'!A:A,0),MATCH(B$1,'اطلاعات انشعابات شرکتها'!$1:$1,0)),0)</f>
        <v>0</v>
      </c>
      <c r="C441" s="48">
        <f>IFERROR(INDEX('اطلاعات انشعابات شرکتها'!A:BB,MATCH(A441,'اطلاعات انشعابات شرکتها'!A:A,0),MATCH(C$1,'اطلاعات انشعابات شرکتها'!$1:$1,0)),0)</f>
        <v>0</v>
      </c>
      <c r="D441" s="45"/>
      <c r="E441" s="171"/>
      <c r="F441" s="170"/>
      <c r="G441" s="188" t="str">
        <f t="shared" si="140"/>
        <v>/</v>
      </c>
      <c r="H441" s="188">
        <f>IFERROR(INDEX('اطلاعات دوره'!A:Z,MATCH(G441,'اطلاعات دوره'!C:C,0),MATCH(H$1,'اطلاعات دوره'!$1:$1,0)),0)</f>
        <v>0</v>
      </c>
      <c r="I441" s="188">
        <f>IFERROR(INDEX('اطلاعات دوره'!A:Z,MATCH(G441,'اطلاعات دوره'!C:C,0),MATCH(I$1,'اطلاعات دوره'!$1:$1,0)),0)</f>
        <v>0</v>
      </c>
      <c r="J441" s="188">
        <f>IFERROR(INDEX('اطلاعات دوره'!A:Z,MATCH(G441,'اطلاعات دوره'!C:C,0),MATCH(J$1,'اطلاعات دوره'!$1:$1,0)),0)</f>
        <v>0</v>
      </c>
      <c r="K441" s="265"/>
      <c r="L441" s="188" t="str">
        <f>IFERROR(INDEX('اطلاعات دوره'!A:Z,MATCH(G441,'اطلاعات دوره'!C:C,0)-1,MATCH("عنوان",'اطلاعات دوره'!$1:$1,0)),"---")</f>
        <v>---</v>
      </c>
      <c r="M441" s="188" t="str">
        <f t="shared" si="141"/>
        <v>----</v>
      </c>
      <c r="N441" s="188" t="str">
        <f t="shared" si="142"/>
        <v>-/</v>
      </c>
      <c r="O441" s="265"/>
      <c r="P441" s="188">
        <f>IFERROR(INDEX('اطلاعات انشعابات شرکتها'!A:BB,MATCH(A441,'اطلاعات انشعابات شرکتها'!A:A,0),MATCH(P$1,'اطلاعات انشعابات شرکتها'!$1:$1,0)),0)</f>
        <v>0</v>
      </c>
      <c r="Q441" s="188">
        <f>IFERROR(INDEX('اطلاعات انشعابات شرکتها'!A:BB,MATCH(A441,'اطلاعات انشعابات شرکتها'!A:A,0),MATCH(Q$1,'اطلاعات انشعابات شرکتها'!$1:$1,0)),0)</f>
        <v>0</v>
      </c>
      <c r="R441" s="188">
        <f>IFERROR(INDEX('اطلاعات انشعابات شرکتها'!A:BB,MATCH(A441,'اطلاعات انشعابات شرکتها'!A:A,0),MATCH(R$1,'اطلاعات انشعابات شرکتها'!$1:$1,0)),0)</f>
        <v>0</v>
      </c>
      <c r="S441" s="265"/>
      <c r="T441" s="188">
        <f>IFERROR(INDEX('قرائت کنتور'!A:AZ,MATCH(A441&amp;"-"&amp;T$1,'قرائت کنتور'!B:B,0),MATCH(G441,'قرائت کنتور'!$1:$1,0)),0)</f>
        <v>0</v>
      </c>
      <c r="U441" s="188">
        <f>IFERROR(INDEX('قرائت کنتور'!A:AZ,MATCH(A441&amp;"-"&amp;U$1,'قرائت کنتور'!B:B,0),MATCH(L441,'قرائت کنتور'!$1:$1,0)),0)</f>
        <v>0</v>
      </c>
      <c r="V441" s="188">
        <f>IFERROR(INDEX('قرائت کنتور'!A:AZ,MATCH(A441&amp;"-"&amp;U$1,'قرائت کنتور'!B:B,0),MATCH(G441,'قرائت کنتور'!$1:$1,0)),0)</f>
        <v>0</v>
      </c>
      <c r="W441" s="188">
        <f>IFERROR(INDEX('قرائت کنتور'!A:AZ,MATCH(A441&amp;"-"&amp;W$1,'قرائت کنتور'!B:B,0),MATCH(L441,'قرائت کنتور'!$1:$1,0)),0)</f>
        <v>0</v>
      </c>
      <c r="X441" s="188">
        <f>IFERROR(INDEX('قرائت کنتور'!A:AZ,MATCH(A441&amp;"-"&amp;W$1,'قرائت کنتور'!B:B,0),MATCH(G441,'قرائت کنتور'!$1:$1,0)),0)</f>
        <v>0</v>
      </c>
      <c r="Y441" s="188">
        <f>IFERROR(INDEX('قرائت کنتور'!A:AZ,MATCH(A441&amp;"-"&amp;Y$1,'قرائت کنتور'!B:B,0),MATCH(L441,'قرائت کنتور'!$1:$1,0)),0)</f>
        <v>0</v>
      </c>
      <c r="Z441" s="188">
        <f>IFERROR(INDEX('قرائت کنتور'!A:AZ,MATCH(A441&amp;"-"&amp;Y$1,'قرائت کنتور'!B:B,0),MATCH(G441,'قرائت کنتور'!$1:$1,0)),0)</f>
        <v>0</v>
      </c>
      <c r="AA441" s="188">
        <f>IFERROR(INDEX('قرائت کنتور'!A:AZ,MATCH(A441&amp;"-"&amp;AA$1,'قرائت کنتور'!B:B,0),MATCH(L441,'قرائت کنتور'!$1:$1,0)),0)</f>
        <v>0</v>
      </c>
      <c r="AB441" s="188">
        <f>IFERROR(INDEX('قرائت کنتور'!A:AZ,MATCH(A441&amp;"-"&amp;AA$1,'قرائت کنتور'!B:B,0),MATCH(G441,'قرائت کنتور'!$1:$1,0)),0)</f>
        <v>0</v>
      </c>
      <c r="AC441" s="265"/>
      <c r="AD441" s="188">
        <f t="shared" si="143"/>
        <v>0</v>
      </c>
      <c r="AE441" s="188">
        <f t="shared" si="144"/>
        <v>0</v>
      </c>
      <c r="AF441" s="188">
        <f t="shared" si="145"/>
        <v>0</v>
      </c>
      <c r="AG441" s="188">
        <f t="shared" si="146"/>
        <v>0</v>
      </c>
      <c r="AH441" s="188">
        <f t="shared" si="147"/>
        <v>0</v>
      </c>
      <c r="AI441" s="188">
        <f t="shared" si="148"/>
        <v>0</v>
      </c>
      <c r="AJ441" s="188" t="str">
        <f t="shared" si="149"/>
        <v>0</v>
      </c>
      <c r="AK441" s="265"/>
      <c r="AL441" s="254" t="str">
        <f t="shared" si="150"/>
        <v>---</v>
      </c>
      <c r="AM441" s="254" t="str">
        <f t="shared" si="151"/>
        <v>---</v>
      </c>
      <c r="AN441" s="265"/>
      <c r="AO441" s="188" t="str">
        <f>IFERROR(INDEX('تعرفه ها'!A:Z,MATCH(P441&amp;"-"&amp;AO$1,'تعرفه ها'!C:C,0),MATCH(F441,'تعرفه ها'!$2:$2,0),1),"---")</f>
        <v>---</v>
      </c>
      <c r="AP441" s="188" t="str">
        <f>IFERROR(INDEX('تعرفه ها'!A:Z,MATCH(P441&amp;"-"&amp;AP$1,'تعرفه ها'!C:C,0),MATCH(F441,'تعرفه ها'!$2:$2,0),1),"---")</f>
        <v>---</v>
      </c>
      <c r="AQ441" s="188" t="str">
        <f>IFERROR(INDEX('تعرفه ها'!A:Z,MATCH(P441&amp;"-"&amp;AQ$1,'تعرفه ها'!C:C,0),MATCH(F441,'تعرفه ها'!$2:$2,0),1),"---")</f>
        <v>---</v>
      </c>
      <c r="AR441" s="188" t="str">
        <f>IFERROR(INDEX('تعرفه ها'!A:Z,MATCH(P441&amp;"-"&amp;AR$1,'تعرفه ها'!C:C,0),MATCH(F441,'تعرفه ها'!$2:$2,0),1),"---")</f>
        <v>---</v>
      </c>
      <c r="AS441" s="265"/>
      <c r="AT441" s="415" t="str">
        <f t="shared" si="152"/>
        <v>---</v>
      </c>
      <c r="AU441" s="415" t="str">
        <f t="shared" si="153"/>
        <v>---</v>
      </c>
      <c r="AV441" s="415" t="str">
        <f t="shared" si="154"/>
        <v>---</v>
      </c>
      <c r="AW441" s="415" t="str">
        <f t="shared" si="155"/>
        <v>---</v>
      </c>
      <c r="AX441" s="415" t="str">
        <f t="shared" si="156"/>
        <v>---</v>
      </c>
      <c r="AY441" s="415" t="str">
        <f>IFERROR(AH441*INDEX('تعرفه ها'!A:Z,MATCH("عوارض برق به ازاء هر کیلووات",'تعرفه ها'!$C:$C,0),MATCH(F441,'تعرفه ها'!$2:$2,0)),"---")</f>
        <v>---</v>
      </c>
      <c r="AZ441" s="415" t="str">
        <f t="shared" si="157"/>
        <v>---</v>
      </c>
      <c r="BA441" s="415" t="str">
        <f>IFERROR(ROUND(((AX441+AY441+AZ441)*INDEX('تعرفه ها'!A:Z,MATCH("هزینه نگهداری و تعمیرات شبکه برق",'تعرفه ها'!$C:$C,0),MATCH(F441,'تعرفه ها'!$2:$2,0))/100),0),"---")</f>
        <v>---</v>
      </c>
      <c r="BB441" s="415">
        <f>IFERROR(IF(P441="دیماندی",ROUND(AJ441*INDEX('تعرفه ها'!A:Z,MATCH(BB$1,'تعرفه ها'!$C:$C,0),MATCH(F441,'تعرفه ها'!$2:$2,0))*J441/30,0),0),"---")</f>
        <v>0</v>
      </c>
      <c r="BC441" s="415"/>
      <c r="BD441" s="54" t="str">
        <f>IFERROR(IF(INDEX('اطلاعات دوره'!A:Z,MATCH(G441,'اطلاعات دوره'!C:C,0),MATCH("برق",'اطلاعات دوره'!$1:$1,0))="دارد",ROUND(AX441*INDEX('تعرفه ها'!A:Z,MATCH("پیک فصلی برق",'تعرفه ها'!$C:$C,0),MATCH(F441,'تعرفه ها'!$2:$2,0))/100,0),0),"---")</f>
        <v>---</v>
      </c>
      <c r="BE441" s="415" t="str">
        <f>IFERROR(ROUND(((AX441+AY441+AZ441+BA441+BB441+BC441+BD441)*INDEX('تعرفه ها'!A:Z,MATCH("مالیات برق",'تعرفه ها'!$C:$C,0),MATCH(F441,'تعرفه ها'!$2:$2,0))/100),0),"---")</f>
        <v>---</v>
      </c>
      <c r="BF441" s="415" t="str">
        <f t="shared" si="158"/>
        <v>---</v>
      </c>
      <c r="BG441" s="415" t="str">
        <f t="shared" si="162"/>
        <v>---</v>
      </c>
      <c r="BH441" s="415" t="str">
        <f t="shared" si="159"/>
        <v>---</v>
      </c>
      <c r="BI441" s="54" t="str">
        <f t="shared" si="160"/>
        <v>---</v>
      </c>
      <c r="BJ441" s="55" t="str">
        <f t="shared" si="161"/>
        <v>---</v>
      </c>
      <c r="BK441" s="262"/>
      <c r="BL441" s="183" t="str">
        <f>IFERROR(IF(INDEX(پرداخت!A:AZ,MATCH(A441&amp;" - "&amp;"برق",پرداخت!$B:$B,0),MATCH(G441,پرداخت!$1:$1,0))="نشده","نشده","شده"),"---")</f>
        <v>---</v>
      </c>
      <c r="BN441" s="257"/>
      <c r="BO441" s="257"/>
      <c r="BP441" s="257"/>
      <c r="BQ441" s="257"/>
      <c r="BR441" s="257"/>
      <c r="BS441" s="257"/>
      <c r="BT441" s="257"/>
      <c r="BU441" s="257"/>
      <c r="BV441" s="257"/>
      <c r="BW441" s="257"/>
      <c r="BX441" s="257"/>
      <c r="BY441" s="257"/>
      <c r="BZ441" s="257"/>
      <c r="CA441" s="257"/>
      <c r="CB441" s="257"/>
      <c r="CC441" s="257"/>
      <c r="CD441" s="257"/>
      <c r="CE441" s="257"/>
      <c r="CF441" s="257"/>
      <c r="CG441" s="257"/>
      <c r="CH441"/>
      <c r="CI441"/>
      <c r="CJ441"/>
      <c r="CK441"/>
    </row>
    <row r="442" spans="1:89" ht="33.75" hidden="1">
      <c r="A442" s="170"/>
      <c r="B442" s="47">
        <f>IFERROR(INDEX('اطلاعات انشعابات شرکتها'!A:BB,MATCH(A442,'اطلاعات انشعابات شرکتها'!A:A,0),MATCH(B$1,'اطلاعات انشعابات شرکتها'!$1:$1,0)),0)</f>
        <v>0</v>
      </c>
      <c r="C442" s="48">
        <f>IFERROR(INDEX('اطلاعات انشعابات شرکتها'!A:BB,MATCH(A442,'اطلاعات انشعابات شرکتها'!A:A,0),MATCH(C$1,'اطلاعات انشعابات شرکتها'!$1:$1,0)),0)</f>
        <v>0</v>
      </c>
      <c r="D442" s="45"/>
      <c r="E442" s="171"/>
      <c r="F442" s="170"/>
      <c r="G442" s="188" t="str">
        <f t="shared" si="140"/>
        <v>/</v>
      </c>
      <c r="H442" s="188">
        <f>IFERROR(INDEX('اطلاعات دوره'!A:Z,MATCH(G442,'اطلاعات دوره'!C:C,0),MATCH(H$1,'اطلاعات دوره'!$1:$1,0)),0)</f>
        <v>0</v>
      </c>
      <c r="I442" s="188">
        <f>IFERROR(INDEX('اطلاعات دوره'!A:Z,MATCH(G442,'اطلاعات دوره'!C:C,0),MATCH(I$1,'اطلاعات دوره'!$1:$1,0)),0)</f>
        <v>0</v>
      </c>
      <c r="J442" s="188">
        <f>IFERROR(INDEX('اطلاعات دوره'!A:Z,MATCH(G442,'اطلاعات دوره'!C:C,0),MATCH(J$1,'اطلاعات دوره'!$1:$1,0)),0)</f>
        <v>0</v>
      </c>
      <c r="K442" s="265"/>
      <c r="L442" s="188" t="str">
        <f>IFERROR(INDEX('اطلاعات دوره'!A:Z,MATCH(G442,'اطلاعات دوره'!C:C,0)-1,MATCH("عنوان",'اطلاعات دوره'!$1:$1,0)),"---")</f>
        <v>---</v>
      </c>
      <c r="M442" s="188" t="str">
        <f t="shared" si="141"/>
        <v>----</v>
      </c>
      <c r="N442" s="188" t="str">
        <f t="shared" si="142"/>
        <v>-/</v>
      </c>
      <c r="O442" s="265"/>
      <c r="P442" s="188">
        <f>IFERROR(INDEX('اطلاعات انشعابات شرکتها'!A:BB,MATCH(A442,'اطلاعات انشعابات شرکتها'!A:A,0),MATCH(P$1,'اطلاعات انشعابات شرکتها'!$1:$1,0)),0)</f>
        <v>0</v>
      </c>
      <c r="Q442" s="188">
        <f>IFERROR(INDEX('اطلاعات انشعابات شرکتها'!A:BB,MATCH(A442,'اطلاعات انشعابات شرکتها'!A:A,0),MATCH(Q$1,'اطلاعات انشعابات شرکتها'!$1:$1,0)),0)</f>
        <v>0</v>
      </c>
      <c r="R442" s="188">
        <f>IFERROR(INDEX('اطلاعات انشعابات شرکتها'!A:BB,MATCH(A442,'اطلاعات انشعابات شرکتها'!A:A,0),MATCH(R$1,'اطلاعات انشعابات شرکتها'!$1:$1,0)),0)</f>
        <v>0</v>
      </c>
      <c r="S442" s="265"/>
      <c r="T442" s="188">
        <f>IFERROR(INDEX('قرائت کنتور'!A:AZ,MATCH(A442&amp;"-"&amp;T$1,'قرائت کنتور'!B:B,0),MATCH(G442,'قرائت کنتور'!$1:$1,0)),0)</f>
        <v>0</v>
      </c>
      <c r="U442" s="188">
        <f>IFERROR(INDEX('قرائت کنتور'!A:AZ,MATCH(A442&amp;"-"&amp;U$1,'قرائت کنتور'!B:B,0),MATCH(L442,'قرائت کنتور'!$1:$1,0)),0)</f>
        <v>0</v>
      </c>
      <c r="V442" s="188">
        <f>IFERROR(INDEX('قرائت کنتور'!A:AZ,MATCH(A442&amp;"-"&amp;U$1,'قرائت کنتور'!B:B,0),MATCH(G442,'قرائت کنتور'!$1:$1,0)),0)</f>
        <v>0</v>
      </c>
      <c r="W442" s="188">
        <f>IFERROR(INDEX('قرائت کنتور'!A:AZ,MATCH(A442&amp;"-"&amp;W$1,'قرائت کنتور'!B:B,0),MATCH(L442,'قرائت کنتور'!$1:$1,0)),0)</f>
        <v>0</v>
      </c>
      <c r="X442" s="188">
        <f>IFERROR(INDEX('قرائت کنتور'!A:AZ,MATCH(A442&amp;"-"&amp;W$1,'قرائت کنتور'!B:B,0),MATCH(G442,'قرائت کنتور'!$1:$1,0)),0)</f>
        <v>0</v>
      </c>
      <c r="Y442" s="188">
        <f>IFERROR(INDEX('قرائت کنتور'!A:AZ,MATCH(A442&amp;"-"&amp;Y$1,'قرائت کنتور'!B:B,0),MATCH(L442,'قرائت کنتور'!$1:$1,0)),0)</f>
        <v>0</v>
      </c>
      <c r="Z442" s="188">
        <f>IFERROR(INDEX('قرائت کنتور'!A:AZ,MATCH(A442&amp;"-"&amp;Y$1,'قرائت کنتور'!B:B,0),MATCH(G442,'قرائت کنتور'!$1:$1,0)),0)</f>
        <v>0</v>
      </c>
      <c r="AA442" s="188">
        <f>IFERROR(INDEX('قرائت کنتور'!A:AZ,MATCH(A442&amp;"-"&amp;AA$1,'قرائت کنتور'!B:B,0),MATCH(L442,'قرائت کنتور'!$1:$1,0)),0)</f>
        <v>0</v>
      </c>
      <c r="AB442" s="188">
        <f>IFERROR(INDEX('قرائت کنتور'!A:AZ,MATCH(A442&amp;"-"&amp;AA$1,'قرائت کنتور'!B:B,0),MATCH(G442,'قرائت کنتور'!$1:$1,0)),0)</f>
        <v>0</v>
      </c>
      <c r="AC442" s="265"/>
      <c r="AD442" s="188">
        <f t="shared" si="143"/>
        <v>0</v>
      </c>
      <c r="AE442" s="188">
        <f t="shared" si="144"/>
        <v>0</v>
      </c>
      <c r="AF442" s="188">
        <f t="shared" si="145"/>
        <v>0</v>
      </c>
      <c r="AG442" s="188">
        <f t="shared" si="146"/>
        <v>0</v>
      </c>
      <c r="AH442" s="188">
        <f t="shared" si="147"/>
        <v>0</v>
      </c>
      <c r="AI442" s="188">
        <f t="shared" si="148"/>
        <v>0</v>
      </c>
      <c r="AJ442" s="188" t="str">
        <f t="shared" si="149"/>
        <v>0</v>
      </c>
      <c r="AK442" s="265"/>
      <c r="AL442" s="254" t="str">
        <f t="shared" si="150"/>
        <v>---</v>
      </c>
      <c r="AM442" s="254" t="str">
        <f t="shared" si="151"/>
        <v>---</v>
      </c>
      <c r="AN442" s="265"/>
      <c r="AO442" s="188" t="str">
        <f>IFERROR(INDEX('تعرفه ها'!A:Z,MATCH(P442&amp;"-"&amp;AO$1,'تعرفه ها'!C:C,0),MATCH(F442,'تعرفه ها'!$2:$2,0),1),"---")</f>
        <v>---</v>
      </c>
      <c r="AP442" s="188" t="str">
        <f>IFERROR(INDEX('تعرفه ها'!A:Z,MATCH(P442&amp;"-"&amp;AP$1,'تعرفه ها'!C:C,0),MATCH(F442,'تعرفه ها'!$2:$2,0),1),"---")</f>
        <v>---</v>
      </c>
      <c r="AQ442" s="188" t="str">
        <f>IFERROR(INDEX('تعرفه ها'!A:Z,MATCH(P442&amp;"-"&amp;AQ$1,'تعرفه ها'!C:C,0),MATCH(F442,'تعرفه ها'!$2:$2,0),1),"---")</f>
        <v>---</v>
      </c>
      <c r="AR442" s="188" t="str">
        <f>IFERROR(INDEX('تعرفه ها'!A:Z,MATCH(P442&amp;"-"&amp;AR$1,'تعرفه ها'!C:C,0),MATCH(F442,'تعرفه ها'!$2:$2,0),1),"---")</f>
        <v>---</v>
      </c>
      <c r="AS442" s="265"/>
      <c r="AT442" s="415" t="str">
        <f t="shared" si="152"/>
        <v>---</v>
      </c>
      <c r="AU442" s="415" t="str">
        <f t="shared" si="153"/>
        <v>---</v>
      </c>
      <c r="AV442" s="415" t="str">
        <f t="shared" si="154"/>
        <v>---</v>
      </c>
      <c r="AW442" s="415" t="str">
        <f t="shared" si="155"/>
        <v>---</v>
      </c>
      <c r="AX442" s="415" t="str">
        <f t="shared" si="156"/>
        <v>---</v>
      </c>
      <c r="AY442" s="415" t="str">
        <f>IFERROR(AH442*INDEX('تعرفه ها'!A:Z,MATCH("عوارض برق به ازاء هر کیلووات",'تعرفه ها'!$C:$C,0),MATCH(F442,'تعرفه ها'!$2:$2,0)),"---")</f>
        <v>---</v>
      </c>
      <c r="AZ442" s="415" t="str">
        <f t="shared" si="157"/>
        <v>---</v>
      </c>
      <c r="BA442" s="415" t="str">
        <f>IFERROR(ROUND(((AX442+AY442+AZ442)*INDEX('تعرفه ها'!A:Z,MATCH("هزینه نگهداری و تعمیرات شبکه برق",'تعرفه ها'!$C:$C,0),MATCH(F442,'تعرفه ها'!$2:$2,0))/100),0),"---")</f>
        <v>---</v>
      </c>
      <c r="BB442" s="415">
        <f>IFERROR(IF(P442="دیماندی",ROUND(AJ442*INDEX('تعرفه ها'!A:Z,MATCH(BB$1,'تعرفه ها'!$C:$C,0),MATCH(F442,'تعرفه ها'!$2:$2,0))*J442/30,0),0),"---")</f>
        <v>0</v>
      </c>
      <c r="BC442" s="415"/>
      <c r="BD442" s="54" t="str">
        <f>IFERROR(IF(INDEX('اطلاعات دوره'!A:Z,MATCH(G442,'اطلاعات دوره'!C:C,0),MATCH("برق",'اطلاعات دوره'!$1:$1,0))="دارد",ROUND(AX442*INDEX('تعرفه ها'!A:Z,MATCH("پیک فصلی برق",'تعرفه ها'!$C:$C,0),MATCH(F442,'تعرفه ها'!$2:$2,0))/100,0),0),"---")</f>
        <v>---</v>
      </c>
      <c r="BE442" s="415" t="str">
        <f>IFERROR(ROUND(((AX442+AY442+AZ442+BA442+BB442+BC442+BD442)*INDEX('تعرفه ها'!A:Z,MATCH("مالیات برق",'تعرفه ها'!$C:$C,0),MATCH(F442,'تعرفه ها'!$2:$2,0))/100),0),"---")</f>
        <v>---</v>
      </c>
      <c r="BF442" s="415" t="str">
        <f t="shared" si="158"/>
        <v>---</v>
      </c>
      <c r="BG442" s="415" t="str">
        <f t="shared" si="162"/>
        <v>---</v>
      </c>
      <c r="BH442" s="415" t="str">
        <f t="shared" si="159"/>
        <v>---</v>
      </c>
      <c r="BI442" s="54" t="str">
        <f t="shared" si="160"/>
        <v>---</v>
      </c>
      <c r="BJ442" s="55" t="str">
        <f t="shared" si="161"/>
        <v>---</v>
      </c>
      <c r="BK442" s="262"/>
      <c r="BL442" s="183" t="str">
        <f>IFERROR(IF(INDEX(پرداخت!A:AZ,MATCH(A442&amp;" - "&amp;"برق",پرداخت!$B:$B,0),MATCH(G442,پرداخت!$1:$1,0))="نشده","نشده","شده"),"---")</f>
        <v>---</v>
      </c>
      <c r="BN442" s="257"/>
      <c r="BO442" s="257"/>
      <c r="BP442" s="257"/>
      <c r="BQ442" s="257"/>
      <c r="BR442" s="257"/>
      <c r="BS442" s="257"/>
      <c r="BT442" s="257"/>
      <c r="BU442" s="257"/>
      <c r="BV442" s="257"/>
      <c r="BW442" s="257"/>
      <c r="BX442" s="257"/>
      <c r="BY442" s="257"/>
      <c r="BZ442" s="257"/>
      <c r="CA442" s="257"/>
      <c r="CB442" s="257"/>
      <c r="CC442" s="257"/>
      <c r="CD442" s="257"/>
      <c r="CE442" s="257"/>
      <c r="CF442" s="257"/>
      <c r="CG442" s="257"/>
      <c r="CH442"/>
      <c r="CI442"/>
      <c r="CJ442"/>
      <c r="CK442"/>
    </row>
    <row r="443" spans="1:89" ht="33.75" hidden="1">
      <c r="A443" s="170"/>
      <c r="B443" s="47">
        <f>IFERROR(INDEX('اطلاعات انشعابات شرکتها'!A:BB,MATCH(A443,'اطلاعات انشعابات شرکتها'!A:A,0),MATCH(B$1,'اطلاعات انشعابات شرکتها'!$1:$1,0)),0)</f>
        <v>0</v>
      </c>
      <c r="C443" s="48">
        <f>IFERROR(INDEX('اطلاعات انشعابات شرکتها'!A:BB,MATCH(A443,'اطلاعات انشعابات شرکتها'!A:A,0),MATCH(C$1,'اطلاعات انشعابات شرکتها'!$1:$1,0)),0)</f>
        <v>0</v>
      </c>
      <c r="D443" s="45"/>
      <c r="E443" s="171"/>
      <c r="F443" s="170"/>
      <c r="G443" s="188" t="str">
        <f t="shared" si="140"/>
        <v>/</v>
      </c>
      <c r="H443" s="188">
        <f>IFERROR(INDEX('اطلاعات دوره'!A:Z,MATCH(G443,'اطلاعات دوره'!C:C,0),MATCH(H$1,'اطلاعات دوره'!$1:$1,0)),0)</f>
        <v>0</v>
      </c>
      <c r="I443" s="188">
        <f>IFERROR(INDEX('اطلاعات دوره'!A:Z,MATCH(G443,'اطلاعات دوره'!C:C,0),MATCH(I$1,'اطلاعات دوره'!$1:$1,0)),0)</f>
        <v>0</v>
      </c>
      <c r="J443" s="188">
        <f>IFERROR(INDEX('اطلاعات دوره'!A:Z,MATCH(G443,'اطلاعات دوره'!C:C,0),MATCH(J$1,'اطلاعات دوره'!$1:$1,0)),0)</f>
        <v>0</v>
      </c>
      <c r="K443" s="265"/>
      <c r="L443" s="188" t="str">
        <f>IFERROR(INDEX('اطلاعات دوره'!A:Z,MATCH(G443,'اطلاعات دوره'!C:C,0)-1,MATCH("عنوان",'اطلاعات دوره'!$1:$1,0)),"---")</f>
        <v>---</v>
      </c>
      <c r="M443" s="188" t="str">
        <f t="shared" si="141"/>
        <v>----</v>
      </c>
      <c r="N443" s="188" t="str">
        <f t="shared" si="142"/>
        <v>-/</v>
      </c>
      <c r="O443" s="265"/>
      <c r="P443" s="188">
        <f>IFERROR(INDEX('اطلاعات انشعابات شرکتها'!A:BB,MATCH(A443,'اطلاعات انشعابات شرکتها'!A:A,0),MATCH(P$1,'اطلاعات انشعابات شرکتها'!$1:$1,0)),0)</f>
        <v>0</v>
      </c>
      <c r="Q443" s="188">
        <f>IFERROR(INDEX('اطلاعات انشعابات شرکتها'!A:BB,MATCH(A443,'اطلاعات انشعابات شرکتها'!A:A,0),MATCH(Q$1,'اطلاعات انشعابات شرکتها'!$1:$1,0)),0)</f>
        <v>0</v>
      </c>
      <c r="R443" s="188">
        <f>IFERROR(INDEX('اطلاعات انشعابات شرکتها'!A:BB,MATCH(A443,'اطلاعات انشعابات شرکتها'!A:A,0),MATCH(R$1,'اطلاعات انشعابات شرکتها'!$1:$1,0)),0)</f>
        <v>0</v>
      </c>
      <c r="S443" s="265"/>
      <c r="T443" s="188">
        <f>IFERROR(INDEX('قرائت کنتور'!A:AZ,MATCH(A443&amp;"-"&amp;T$1,'قرائت کنتور'!B:B,0),MATCH(G443,'قرائت کنتور'!$1:$1,0)),0)</f>
        <v>0</v>
      </c>
      <c r="U443" s="188">
        <f>IFERROR(INDEX('قرائت کنتور'!A:AZ,MATCH(A443&amp;"-"&amp;U$1,'قرائت کنتور'!B:B,0),MATCH(L443,'قرائت کنتور'!$1:$1,0)),0)</f>
        <v>0</v>
      </c>
      <c r="V443" s="188">
        <f>IFERROR(INDEX('قرائت کنتور'!A:AZ,MATCH(A443&amp;"-"&amp;U$1,'قرائت کنتور'!B:B,0),MATCH(G443,'قرائت کنتور'!$1:$1,0)),0)</f>
        <v>0</v>
      </c>
      <c r="W443" s="188">
        <f>IFERROR(INDEX('قرائت کنتور'!A:AZ,MATCH(A443&amp;"-"&amp;W$1,'قرائت کنتور'!B:B,0),MATCH(L443,'قرائت کنتور'!$1:$1,0)),0)</f>
        <v>0</v>
      </c>
      <c r="X443" s="188">
        <f>IFERROR(INDEX('قرائت کنتور'!A:AZ,MATCH(A443&amp;"-"&amp;W$1,'قرائت کنتور'!B:B,0),MATCH(G443,'قرائت کنتور'!$1:$1,0)),0)</f>
        <v>0</v>
      </c>
      <c r="Y443" s="188">
        <f>IFERROR(INDEX('قرائت کنتور'!A:AZ,MATCH(A443&amp;"-"&amp;Y$1,'قرائت کنتور'!B:B,0),MATCH(L443,'قرائت کنتور'!$1:$1,0)),0)</f>
        <v>0</v>
      </c>
      <c r="Z443" s="188">
        <f>IFERROR(INDEX('قرائت کنتور'!A:AZ,MATCH(A443&amp;"-"&amp;Y$1,'قرائت کنتور'!B:B,0),MATCH(G443,'قرائت کنتور'!$1:$1,0)),0)</f>
        <v>0</v>
      </c>
      <c r="AA443" s="188">
        <f>IFERROR(INDEX('قرائت کنتور'!A:AZ,MATCH(A443&amp;"-"&amp;AA$1,'قرائت کنتور'!B:B,0),MATCH(L443,'قرائت کنتور'!$1:$1,0)),0)</f>
        <v>0</v>
      </c>
      <c r="AB443" s="188">
        <f>IFERROR(INDEX('قرائت کنتور'!A:AZ,MATCH(A443&amp;"-"&amp;AA$1,'قرائت کنتور'!B:B,0),MATCH(G443,'قرائت کنتور'!$1:$1,0)),0)</f>
        <v>0</v>
      </c>
      <c r="AC443" s="265"/>
      <c r="AD443" s="188">
        <f t="shared" si="143"/>
        <v>0</v>
      </c>
      <c r="AE443" s="188">
        <f t="shared" si="144"/>
        <v>0</v>
      </c>
      <c r="AF443" s="188">
        <f t="shared" si="145"/>
        <v>0</v>
      </c>
      <c r="AG443" s="188">
        <f t="shared" si="146"/>
        <v>0</v>
      </c>
      <c r="AH443" s="188">
        <f t="shared" si="147"/>
        <v>0</v>
      </c>
      <c r="AI443" s="188">
        <f t="shared" si="148"/>
        <v>0</v>
      </c>
      <c r="AJ443" s="188" t="str">
        <f t="shared" si="149"/>
        <v>0</v>
      </c>
      <c r="AK443" s="265"/>
      <c r="AL443" s="254" t="str">
        <f t="shared" si="150"/>
        <v>---</v>
      </c>
      <c r="AM443" s="254" t="str">
        <f t="shared" si="151"/>
        <v>---</v>
      </c>
      <c r="AN443" s="265"/>
      <c r="AO443" s="188" t="str">
        <f>IFERROR(INDEX('تعرفه ها'!A:Z,MATCH(P443&amp;"-"&amp;AO$1,'تعرفه ها'!C:C,0),MATCH(F443,'تعرفه ها'!$2:$2,0),1),"---")</f>
        <v>---</v>
      </c>
      <c r="AP443" s="188" t="str">
        <f>IFERROR(INDEX('تعرفه ها'!A:Z,MATCH(P443&amp;"-"&amp;AP$1,'تعرفه ها'!C:C,0),MATCH(F443,'تعرفه ها'!$2:$2,0),1),"---")</f>
        <v>---</v>
      </c>
      <c r="AQ443" s="188" t="str">
        <f>IFERROR(INDEX('تعرفه ها'!A:Z,MATCH(P443&amp;"-"&amp;AQ$1,'تعرفه ها'!C:C,0),MATCH(F443,'تعرفه ها'!$2:$2,0),1),"---")</f>
        <v>---</v>
      </c>
      <c r="AR443" s="188" t="str">
        <f>IFERROR(INDEX('تعرفه ها'!A:Z,MATCH(P443&amp;"-"&amp;AR$1,'تعرفه ها'!C:C,0),MATCH(F443,'تعرفه ها'!$2:$2,0),1),"---")</f>
        <v>---</v>
      </c>
      <c r="AS443" s="265"/>
      <c r="AT443" s="415" t="str">
        <f t="shared" si="152"/>
        <v>---</v>
      </c>
      <c r="AU443" s="415" t="str">
        <f t="shared" si="153"/>
        <v>---</v>
      </c>
      <c r="AV443" s="415" t="str">
        <f t="shared" si="154"/>
        <v>---</v>
      </c>
      <c r="AW443" s="415" t="str">
        <f t="shared" si="155"/>
        <v>---</v>
      </c>
      <c r="AX443" s="415" t="str">
        <f t="shared" si="156"/>
        <v>---</v>
      </c>
      <c r="AY443" s="415" t="str">
        <f>IFERROR(AH443*INDEX('تعرفه ها'!A:Z,MATCH("عوارض برق به ازاء هر کیلووات",'تعرفه ها'!$C:$C,0),MATCH(F443,'تعرفه ها'!$2:$2,0)),"---")</f>
        <v>---</v>
      </c>
      <c r="AZ443" s="415" t="str">
        <f t="shared" si="157"/>
        <v>---</v>
      </c>
      <c r="BA443" s="415" t="str">
        <f>IFERROR(ROUND(((AX443+AY443+AZ443)*INDEX('تعرفه ها'!A:Z,MATCH("هزینه نگهداری و تعمیرات شبکه برق",'تعرفه ها'!$C:$C,0),MATCH(F443,'تعرفه ها'!$2:$2,0))/100),0),"---")</f>
        <v>---</v>
      </c>
      <c r="BB443" s="415">
        <f>IFERROR(IF(P443="دیماندی",ROUND(AJ443*INDEX('تعرفه ها'!A:Z,MATCH(BB$1,'تعرفه ها'!$C:$C,0),MATCH(F443,'تعرفه ها'!$2:$2,0))*J443/30,0),0),"---")</f>
        <v>0</v>
      </c>
      <c r="BC443" s="415"/>
      <c r="BD443" s="54" t="str">
        <f>IFERROR(IF(INDEX('اطلاعات دوره'!A:Z,MATCH(G443,'اطلاعات دوره'!C:C,0),MATCH("برق",'اطلاعات دوره'!$1:$1,0))="دارد",ROUND(AX443*INDEX('تعرفه ها'!A:Z,MATCH("پیک فصلی برق",'تعرفه ها'!$C:$C,0),MATCH(F443,'تعرفه ها'!$2:$2,0))/100,0),0),"---")</f>
        <v>---</v>
      </c>
      <c r="BE443" s="415" t="str">
        <f>IFERROR(ROUND(((AX443+AY443+AZ443+BA443+BB443+BC443+BD443)*INDEX('تعرفه ها'!A:Z,MATCH("مالیات برق",'تعرفه ها'!$C:$C,0),MATCH(F443,'تعرفه ها'!$2:$2,0))/100),0),"---")</f>
        <v>---</v>
      </c>
      <c r="BF443" s="415" t="str">
        <f t="shared" si="158"/>
        <v>---</v>
      </c>
      <c r="BG443" s="415" t="str">
        <f t="shared" si="162"/>
        <v>---</v>
      </c>
      <c r="BH443" s="415" t="str">
        <f t="shared" si="159"/>
        <v>---</v>
      </c>
      <c r="BI443" s="54" t="str">
        <f t="shared" si="160"/>
        <v>---</v>
      </c>
      <c r="BJ443" s="55" t="str">
        <f t="shared" si="161"/>
        <v>---</v>
      </c>
      <c r="BK443" s="262"/>
      <c r="BL443" s="183" t="str">
        <f>IFERROR(IF(INDEX(پرداخت!A:AZ,MATCH(A443&amp;" - "&amp;"برق",پرداخت!$B:$B,0),MATCH(G443,پرداخت!$1:$1,0))="نشده","نشده","شده"),"---")</f>
        <v>---</v>
      </c>
      <c r="BN443" s="257"/>
      <c r="BO443" s="257"/>
      <c r="BP443" s="257"/>
      <c r="BQ443" s="257"/>
      <c r="BR443" s="257"/>
      <c r="BS443" s="257"/>
      <c r="BT443" s="257"/>
      <c r="BU443" s="257"/>
      <c r="BV443" s="257"/>
      <c r="BW443" s="257"/>
      <c r="BX443" s="257"/>
      <c r="BY443" s="257"/>
      <c r="BZ443" s="257"/>
      <c r="CA443" s="257"/>
      <c r="CB443" s="257"/>
      <c r="CC443" s="257"/>
      <c r="CD443" s="257"/>
      <c r="CE443" s="257"/>
      <c r="CF443" s="257"/>
      <c r="CG443" s="257"/>
      <c r="CH443"/>
      <c r="CI443"/>
      <c r="CJ443"/>
      <c r="CK443"/>
    </row>
    <row r="444" spans="1:89" ht="33.75" hidden="1">
      <c r="A444" s="170"/>
      <c r="B444" s="47">
        <f>IFERROR(INDEX('اطلاعات انشعابات شرکتها'!A:BB,MATCH(A444,'اطلاعات انشعابات شرکتها'!A:A,0),MATCH(B$1,'اطلاعات انشعابات شرکتها'!$1:$1,0)),0)</f>
        <v>0</v>
      </c>
      <c r="C444" s="48">
        <f>IFERROR(INDEX('اطلاعات انشعابات شرکتها'!A:BB,MATCH(A444,'اطلاعات انشعابات شرکتها'!A:A,0),MATCH(C$1,'اطلاعات انشعابات شرکتها'!$1:$1,0)),0)</f>
        <v>0</v>
      </c>
      <c r="D444" s="45"/>
      <c r="E444" s="171"/>
      <c r="F444" s="170"/>
      <c r="G444" s="188" t="str">
        <f t="shared" si="140"/>
        <v>/</v>
      </c>
      <c r="H444" s="188">
        <f>IFERROR(INDEX('اطلاعات دوره'!A:Z,MATCH(G444,'اطلاعات دوره'!C:C,0),MATCH(H$1,'اطلاعات دوره'!$1:$1,0)),0)</f>
        <v>0</v>
      </c>
      <c r="I444" s="188">
        <f>IFERROR(INDEX('اطلاعات دوره'!A:Z,MATCH(G444,'اطلاعات دوره'!C:C,0),MATCH(I$1,'اطلاعات دوره'!$1:$1,0)),0)</f>
        <v>0</v>
      </c>
      <c r="J444" s="188">
        <f>IFERROR(INDEX('اطلاعات دوره'!A:Z,MATCH(G444,'اطلاعات دوره'!C:C,0),MATCH(J$1,'اطلاعات دوره'!$1:$1,0)),0)</f>
        <v>0</v>
      </c>
      <c r="K444" s="265"/>
      <c r="L444" s="188" t="str">
        <f>IFERROR(INDEX('اطلاعات دوره'!A:Z,MATCH(G444,'اطلاعات دوره'!C:C,0)-1,MATCH("عنوان",'اطلاعات دوره'!$1:$1,0)),"---")</f>
        <v>---</v>
      </c>
      <c r="M444" s="188" t="str">
        <f t="shared" si="141"/>
        <v>----</v>
      </c>
      <c r="N444" s="188" t="str">
        <f t="shared" si="142"/>
        <v>-/</v>
      </c>
      <c r="O444" s="265"/>
      <c r="P444" s="188">
        <f>IFERROR(INDEX('اطلاعات انشعابات شرکتها'!A:BB,MATCH(A444,'اطلاعات انشعابات شرکتها'!A:A,0),MATCH(P$1,'اطلاعات انشعابات شرکتها'!$1:$1,0)),0)</f>
        <v>0</v>
      </c>
      <c r="Q444" s="188">
        <f>IFERROR(INDEX('اطلاعات انشعابات شرکتها'!A:BB,MATCH(A444,'اطلاعات انشعابات شرکتها'!A:A,0),MATCH(Q$1,'اطلاعات انشعابات شرکتها'!$1:$1,0)),0)</f>
        <v>0</v>
      </c>
      <c r="R444" s="188">
        <f>IFERROR(INDEX('اطلاعات انشعابات شرکتها'!A:BB,MATCH(A444,'اطلاعات انشعابات شرکتها'!A:A,0),MATCH(R$1,'اطلاعات انشعابات شرکتها'!$1:$1,0)),0)</f>
        <v>0</v>
      </c>
      <c r="S444" s="265"/>
      <c r="T444" s="188">
        <f>IFERROR(INDEX('قرائت کنتور'!A:AZ,MATCH(A444&amp;"-"&amp;T$1,'قرائت کنتور'!B:B,0),MATCH(G444,'قرائت کنتور'!$1:$1,0)),0)</f>
        <v>0</v>
      </c>
      <c r="U444" s="188">
        <f>IFERROR(INDEX('قرائت کنتور'!A:AZ,MATCH(A444&amp;"-"&amp;U$1,'قرائت کنتور'!B:B,0),MATCH(L444,'قرائت کنتور'!$1:$1,0)),0)</f>
        <v>0</v>
      </c>
      <c r="V444" s="188">
        <f>IFERROR(INDEX('قرائت کنتور'!A:AZ,MATCH(A444&amp;"-"&amp;U$1,'قرائت کنتور'!B:B,0),MATCH(G444,'قرائت کنتور'!$1:$1,0)),0)</f>
        <v>0</v>
      </c>
      <c r="W444" s="188">
        <f>IFERROR(INDEX('قرائت کنتور'!A:AZ,MATCH(A444&amp;"-"&amp;W$1,'قرائت کنتور'!B:B,0),MATCH(L444,'قرائت کنتور'!$1:$1,0)),0)</f>
        <v>0</v>
      </c>
      <c r="X444" s="188">
        <f>IFERROR(INDEX('قرائت کنتور'!A:AZ,MATCH(A444&amp;"-"&amp;W$1,'قرائت کنتور'!B:B,0),MATCH(G444,'قرائت کنتور'!$1:$1,0)),0)</f>
        <v>0</v>
      </c>
      <c r="Y444" s="188">
        <f>IFERROR(INDEX('قرائت کنتور'!A:AZ,MATCH(A444&amp;"-"&amp;Y$1,'قرائت کنتور'!B:B,0),MATCH(L444,'قرائت کنتور'!$1:$1,0)),0)</f>
        <v>0</v>
      </c>
      <c r="Z444" s="188">
        <f>IFERROR(INDEX('قرائت کنتور'!A:AZ,MATCH(A444&amp;"-"&amp;Y$1,'قرائت کنتور'!B:B,0),MATCH(G444,'قرائت کنتور'!$1:$1,0)),0)</f>
        <v>0</v>
      </c>
      <c r="AA444" s="188">
        <f>IFERROR(INDEX('قرائت کنتور'!A:AZ,MATCH(A444&amp;"-"&amp;AA$1,'قرائت کنتور'!B:B,0),MATCH(L444,'قرائت کنتور'!$1:$1,0)),0)</f>
        <v>0</v>
      </c>
      <c r="AB444" s="188">
        <f>IFERROR(INDEX('قرائت کنتور'!A:AZ,MATCH(A444&amp;"-"&amp;AA$1,'قرائت کنتور'!B:B,0),MATCH(G444,'قرائت کنتور'!$1:$1,0)),0)</f>
        <v>0</v>
      </c>
      <c r="AC444" s="265"/>
      <c r="AD444" s="188">
        <f t="shared" si="143"/>
        <v>0</v>
      </c>
      <c r="AE444" s="188">
        <f t="shared" si="144"/>
        <v>0</v>
      </c>
      <c r="AF444" s="188">
        <f t="shared" si="145"/>
        <v>0</v>
      </c>
      <c r="AG444" s="188">
        <f t="shared" si="146"/>
        <v>0</v>
      </c>
      <c r="AH444" s="188">
        <f t="shared" si="147"/>
        <v>0</v>
      </c>
      <c r="AI444" s="188">
        <f t="shared" si="148"/>
        <v>0</v>
      </c>
      <c r="AJ444" s="188" t="str">
        <f t="shared" si="149"/>
        <v>0</v>
      </c>
      <c r="AK444" s="265"/>
      <c r="AL444" s="254" t="str">
        <f t="shared" si="150"/>
        <v>---</v>
      </c>
      <c r="AM444" s="254" t="str">
        <f t="shared" si="151"/>
        <v>---</v>
      </c>
      <c r="AN444" s="265"/>
      <c r="AO444" s="188" t="str">
        <f>IFERROR(INDEX('تعرفه ها'!A:Z,MATCH(P444&amp;"-"&amp;AO$1,'تعرفه ها'!C:C,0),MATCH(F444,'تعرفه ها'!$2:$2,0),1),"---")</f>
        <v>---</v>
      </c>
      <c r="AP444" s="188" t="str">
        <f>IFERROR(INDEX('تعرفه ها'!A:Z,MATCH(P444&amp;"-"&amp;AP$1,'تعرفه ها'!C:C,0),MATCH(F444,'تعرفه ها'!$2:$2,0),1),"---")</f>
        <v>---</v>
      </c>
      <c r="AQ444" s="188" t="str">
        <f>IFERROR(INDEX('تعرفه ها'!A:Z,MATCH(P444&amp;"-"&amp;AQ$1,'تعرفه ها'!C:C,0),MATCH(F444,'تعرفه ها'!$2:$2,0),1),"---")</f>
        <v>---</v>
      </c>
      <c r="AR444" s="188" t="str">
        <f>IFERROR(INDEX('تعرفه ها'!A:Z,MATCH(P444&amp;"-"&amp;AR$1,'تعرفه ها'!C:C,0),MATCH(F444,'تعرفه ها'!$2:$2,0),1),"---")</f>
        <v>---</v>
      </c>
      <c r="AS444" s="265"/>
      <c r="AT444" s="415" t="str">
        <f t="shared" si="152"/>
        <v>---</v>
      </c>
      <c r="AU444" s="415" t="str">
        <f t="shared" si="153"/>
        <v>---</v>
      </c>
      <c r="AV444" s="415" t="str">
        <f t="shared" si="154"/>
        <v>---</v>
      </c>
      <c r="AW444" s="415" t="str">
        <f t="shared" si="155"/>
        <v>---</v>
      </c>
      <c r="AX444" s="415" t="str">
        <f t="shared" si="156"/>
        <v>---</v>
      </c>
      <c r="AY444" s="415" t="str">
        <f>IFERROR(AH444*INDEX('تعرفه ها'!A:Z,MATCH("عوارض برق به ازاء هر کیلووات",'تعرفه ها'!$C:$C,0),MATCH(F444,'تعرفه ها'!$2:$2,0)),"---")</f>
        <v>---</v>
      </c>
      <c r="AZ444" s="415" t="str">
        <f t="shared" si="157"/>
        <v>---</v>
      </c>
      <c r="BA444" s="415" t="str">
        <f>IFERROR(ROUND(((AX444+AY444+AZ444)*INDEX('تعرفه ها'!A:Z,MATCH("هزینه نگهداری و تعمیرات شبکه برق",'تعرفه ها'!$C:$C,0),MATCH(F444,'تعرفه ها'!$2:$2,0))/100),0),"---")</f>
        <v>---</v>
      </c>
      <c r="BB444" s="415">
        <f>IFERROR(IF(P444="دیماندی",ROUND(AJ444*INDEX('تعرفه ها'!A:Z,MATCH(BB$1,'تعرفه ها'!$C:$C,0),MATCH(F444,'تعرفه ها'!$2:$2,0))*J444/30,0),0),"---")</f>
        <v>0</v>
      </c>
      <c r="BC444" s="415"/>
      <c r="BD444" s="54" t="str">
        <f>IFERROR(IF(INDEX('اطلاعات دوره'!A:Z,MATCH(G444,'اطلاعات دوره'!C:C,0),MATCH("برق",'اطلاعات دوره'!$1:$1,0))="دارد",ROUND(AX444*INDEX('تعرفه ها'!A:Z,MATCH("پیک فصلی برق",'تعرفه ها'!$C:$C,0),MATCH(F444,'تعرفه ها'!$2:$2,0))/100,0),0),"---")</f>
        <v>---</v>
      </c>
      <c r="BE444" s="415" t="str">
        <f>IFERROR(ROUND(((AX444+AY444+AZ444+BA444+BB444+BC444+BD444)*INDEX('تعرفه ها'!A:Z,MATCH("مالیات برق",'تعرفه ها'!$C:$C,0),MATCH(F444,'تعرفه ها'!$2:$2,0))/100),0),"---")</f>
        <v>---</v>
      </c>
      <c r="BF444" s="415" t="str">
        <f t="shared" si="158"/>
        <v>---</v>
      </c>
      <c r="BG444" s="415" t="str">
        <f t="shared" si="162"/>
        <v>---</v>
      </c>
      <c r="BH444" s="415" t="str">
        <f t="shared" si="159"/>
        <v>---</v>
      </c>
      <c r="BI444" s="54" t="str">
        <f t="shared" si="160"/>
        <v>---</v>
      </c>
      <c r="BJ444" s="55" t="str">
        <f t="shared" si="161"/>
        <v>---</v>
      </c>
      <c r="BK444" s="262"/>
      <c r="BL444" s="183" t="str">
        <f>IFERROR(IF(INDEX(پرداخت!A:AZ,MATCH(A444&amp;" - "&amp;"برق",پرداخت!$B:$B,0),MATCH(G444,پرداخت!$1:$1,0))="نشده","نشده","شده"),"---")</f>
        <v>---</v>
      </c>
      <c r="BN444" s="257"/>
      <c r="BO444" s="257"/>
      <c r="BP444" s="257"/>
      <c r="BQ444" s="257"/>
      <c r="BR444" s="257"/>
      <c r="BS444" s="257"/>
      <c r="BT444" s="257"/>
      <c r="BU444" s="257"/>
      <c r="BV444" s="257"/>
      <c r="BW444" s="257"/>
      <c r="BX444" s="257"/>
      <c r="BY444" s="257"/>
      <c r="BZ444" s="257"/>
      <c r="CA444" s="257"/>
      <c r="CB444" s="257"/>
      <c r="CC444" s="257"/>
      <c r="CD444" s="257"/>
      <c r="CE444" s="257"/>
      <c r="CF444" s="257"/>
      <c r="CG444" s="257"/>
      <c r="CH444"/>
      <c r="CI444"/>
      <c r="CJ444"/>
      <c r="CK444"/>
    </row>
    <row r="445" spans="1:89" ht="33.75" hidden="1">
      <c r="A445" s="170"/>
      <c r="B445" s="47">
        <f>IFERROR(INDEX('اطلاعات انشعابات شرکتها'!A:BB,MATCH(A445,'اطلاعات انشعابات شرکتها'!A:A,0),MATCH(B$1,'اطلاعات انشعابات شرکتها'!$1:$1,0)),0)</f>
        <v>0</v>
      </c>
      <c r="C445" s="48">
        <f>IFERROR(INDEX('اطلاعات انشعابات شرکتها'!A:BB,MATCH(A445,'اطلاعات انشعابات شرکتها'!A:A,0),MATCH(C$1,'اطلاعات انشعابات شرکتها'!$1:$1,0)),0)</f>
        <v>0</v>
      </c>
      <c r="D445" s="45"/>
      <c r="E445" s="171"/>
      <c r="F445" s="170"/>
      <c r="G445" s="188" t="str">
        <f t="shared" si="140"/>
        <v>/</v>
      </c>
      <c r="H445" s="188">
        <f>IFERROR(INDEX('اطلاعات دوره'!A:Z,MATCH(G445,'اطلاعات دوره'!C:C,0),MATCH(H$1,'اطلاعات دوره'!$1:$1,0)),0)</f>
        <v>0</v>
      </c>
      <c r="I445" s="188">
        <f>IFERROR(INDEX('اطلاعات دوره'!A:Z,MATCH(G445,'اطلاعات دوره'!C:C,0),MATCH(I$1,'اطلاعات دوره'!$1:$1,0)),0)</f>
        <v>0</v>
      </c>
      <c r="J445" s="188">
        <f>IFERROR(INDEX('اطلاعات دوره'!A:Z,MATCH(G445,'اطلاعات دوره'!C:C,0),MATCH(J$1,'اطلاعات دوره'!$1:$1,0)),0)</f>
        <v>0</v>
      </c>
      <c r="K445" s="265"/>
      <c r="L445" s="188" t="str">
        <f>IFERROR(INDEX('اطلاعات دوره'!A:Z,MATCH(G445,'اطلاعات دوره'!C:C,0)-1,MATCH("عنوان",'اطلاعات دوره'!$1:$1,0)),"---")</f>
        <v>---</v>
      </c>
      <c r="M445" s="188" t="str">
        <f t="shared" si="141"/>
        <v>----</v>
      </c>
      <c r="N445" s="188" t="str">
        <f t="shared" si="142"/>
        <v>-/</v>
      </c>
      <c r="O445" s="265"/>
      <c r="P445" s="188">
        <f>IFERROR(INDEX('اطلاعات انشعابات شرکتها'!A:BB,MATCH(A445,'اطلاعات انشعابات شرکتها'!A:A,0),MATCH(P$1,'اطلاعات انشعابات شرکتها'!$1:$1,0)),0)</f>
        <v>0</v>
      </c>
      <c r="Q445" s="188">
        <f>IFERROR(INDEX('اطلاعات انشعابات شرکتها'!A:BB,MATCH(A445,'اطلاعات انشعابات شرکتها'!A:A,0),MATCH(Q$1,'اطلاعات انشعابات شرکتها'!$1:$1,0)),0)</f>
        <v>0</v>
      </c>
      <c r="R445" s="188">
        <f>IFERROR(INDEX('اطلاعات انشعابات شرکتها'!A:BB,MATCH(A445,'اطلاعات انشعابات شرکتها'!A:A,0),MATCH(R$1,'اطلاعات انشعابات شرکتها'!$1:$1,0)),0)</f>
        <v>0</v>
      </c>
      <c r="S445" s="265"/>
      <c r="T445" s="188">
        <f>IFERROR(INDEX('قرائت کنتور'!A:AZ,MATCH(A445&amp;"-"&amp;T$1,'قرائت کنتور'!B:B,0),MATCH(G445,'قرائت کنتور'!$1:$1,0)),0)</f>
        <v>0</v>
      </c>
      <c r="U445" s="188">
        <f>IFERROR(INDEX('قرائت کنتور'!A:AZ,MATCH(A445&amp;"-"&amp;U$1,'قرائت کنتور'!B:B,0),MATCH(L445,'قرائت کنتور'!$1:$1,0)),0)</f>
        <v>0</v>
      </c>
      <c r="V445" s="188">
        <f>IFERROR(INDEX('قرائت کنتور'!A:AZ,MATCH(A445&amp;"-"&amp;U$1,'قرائت کنتور'!B:B,0),MATCH(G445,'قرائت کنتور'!$1:$1,0)),0)</f>
        <v>0</v>
      </c>
      <c r="W445" s="188">
        <f>IFERROR(INDEX('قرائت کنتور'!A:AZ,MATCH(A445&amp;"-"&amp;W$1,'قرائت کنتور'!B:B,0),MATCH(L445,'قرائت کنتور'!$1:$1,0)),0)</f>
        <v>0</v>
      </c>
      <c r="X445" s="188">
        <f>IFERROR(INDEX('قرائت کنتور'!A:AZ,MATCH(A445&amp;"-"&amp;W$1,'قرائت کنتور'!B:B,0),MATCH(G445,'قرائت کنتور'!$1:$1,0)),0)</f>
        <v>0</v>
      </c>
      <c r="Y445" s="188">
        <f>IFERROR(INDEX('قرائت کنتور'!A:AZ,MATCH(A445&amp;"-"&amp;Y$1,'قرائت کنتور'!B:B,0),MATCH(L445,'قرائت کنتور'!$1:$1,0)),0)</f>
        <v>0</v>
      </c>
      <c r="Z445" s="188">
        <f>IFERROR(INDEX('قرائت کنتور'!A:AZ,MATCH(A445&amp;"-"&amp;Y$1,'قرائت کنتور'!B:B,0),MATCH(G445,'قرائت کنتور'!$1:$1,0)),0)</f>
        <v>0</v>
      </c>
      <c r="AA445" s="188">
        <f>IFERROR(INDEX('قرائت کنتور'!A:AZ,MATCH(A445&amp;"-"&amp;AA$1,'قرائت کنتور'!B:B,0),MATCH(L445,'قرائت کنتور'!$1:$1,0)),0)</f>
        <v>0</v>
      </c>
      <c r="AB445" s="188">
        <f>IFERROR(INDEX('قرائت کنتور'!A:AZ,MATCH(A445&amp;"-"&amp;AA$1,'قرائت کنتور'!B:B,0),MATCH(G445,'قرائت کنتور'!$1:$1,0)),0)</f>
        <v>0</v>
      </c>
      <c r="AC445" s="265"/>
      <c r="AD445" s="188">
        <f t="shared" si="143"/>
        <v>0</v>
      </c>
      <c r="AE445" s="188">
        <f t="shared" si="144"/>
        <v>0</v>
      </c>
      <c r="AF445" s="188">
        <f t="shared" si="145"/>
        <v>0</v>
      </c>
      <c r="AG445" s="188">
        <f t="shared" si="146"/>
        <v>0</v>
      </c>
      <c r="AH445" s="188">
        <f t="shared" si="147"/>
        <v>0</v>
      </c>
      <c r="AI445" s="188">
        <f t="shared" si="148"/>
        <v>0</v>
      </c>
      <c r="AJ445" s="188" t="str">
        <f t="shared" si="149"/>
        <v>0</v>
      </c>
      <c r="AK445" s="265"/>
      <c r="AL445" s="254" t="str">
        <f t="shared" si="150"/>
        <v>---</v>
      </c>
      <c r="AM445" s="254" t="str">
        <f t="shared" si="151"/>
        <v>---</v>
      </c>
      <c r="AN445" s="265"/>
      <c r="AO445" s="188" t="str">
        <f>IFERROR(INDEX('تعرفه ها'!A:Z,MATCH(P445&amp;"-"&amp;AO$1,'تعرفه ها'!C:C,0),MATCH(F445,'تعرفه ها'!$2:$2,0),1),"---")</f>
        <v>---</v>
      </c>
      <c r="AP445" s="188" t="str">
        <f>IFERROR(INDEX('تعرفه ها'!A:Z,MATCH(P445&amp;"-"&amp;AP$1,'تعرفه ها'!C:C,0),MATCH(F445,'تعرفه ها'!$2:$2,0),1),"---")</f>
        <v>---</v>
      </c>
      <c r="AQ445" s="188" t="str">
        <f>IFERROR(INDEX('تعرفه ها'!A:Z,MATCH(P445&amp;"-"&amp;AQ$1,'تعرفه ها'!C:C,0),MATCH(F445,'تعرفه ها'!$2:$2,0),1),"---")</f>
        <v>---</v>
      </c>
      <c r="AR445" s="188" t="str">
        <f>IFERROR(INDEX('تعرفه ها'!A:Z,MATCH(P445&amp;"-"&amp;AR$1,'تعرفه ها'!C:C,0),MATCH(F445,'تعرفه ها'!$2:$2,0),1),"---")</f>
        <v>---</v>
      </c>
      <c r="AS445" s="265"/>
      <c r="AT445" s="415" t="str">
        <f t="shared" si="152"/>
        <v>---</v>
      </c>
      <c r="AU445" s="415" t="str">
        <f t="shared" si="153"/>
        <v>---</v>
      </c>
      <c r="AV445" s="415" t="str">
        <f t="shared" si="154"/>
        <v>---</v>
      </c>
      <c r="AW445" s="415" t="str">
        <f t="shared" si="155"/>
        <v>---</v>
      </c>
      <c r="AX445" s="415" t="str">
        <f t="shared" si="156"/>
        <v>---</v>
      </c>
      <c r="AY445" s="415" t="str">
        <f>IFERROR(AH445*INDEX('تعرفه ها'!A:Z,MATCH("عوارض برق به ازاء هر کیلووات",'تعرفه ها'!$C:$C,0),MATCH(F445,'تعرفه ها'!$2:$2,0)),"---")</f>
        <v>---</v>
      </c>
      <c r="AZ445" s="415" t="str">
        <f t="shared" si="157"/>
        <v>---</v>
      </c>
      <c r="BA445" s="415" t="str">
        <f>IFERROR(ROUND(((AX445+AY445+AZ445)*INDEX('تعرفه ها'!A:Z,MATCH("هزینه نگهداری و تعمیرات شبکه برق",'تعرفه ها'!$C:$C,0),MATCH(F445,'تعرفه ها'!$2:$2,0))/100),0),"---")</f>
        <v>---</v>
      </c>
      <c r="BB445" s="415">
        <f>IFERROR(IF(P445="دیماندی",ROUND(AJ445*INDEX('تعرفه ها'!A:Z,MATCH(BB$1,'تعرفه ها'!$C:$C,0),MATCH(F445,'تعرفه ها'!$2:$2,0))*J445/30,0),0),"---")</f>
        <v>0</v>
      </c>
      <c r="BC445" s="415"/>
      <c r="BD445" s="54" t="str">
        <f>IFERROR(IF(INDEX('اطلاعات دوره'!A:Z,MATCH(G445,'اطلاعات دوره'!C:C,0),MATCH("برق",'اطلاعات دوره'!$1:$1,0))="دارد",ROUND(AX445*INDEX('تعرفه ها'!A:Z,MATCH("پیک فصلی برق",'تعرفه ها'!$C:$C,0),MATCH(F445,'تعرفه ها'!$2:$2,0))/100,0),0),"---")</f>
        <v>---</v>
      </c>
      <c r="BE445" s="415" t="str">
        <f>IFERROR(ROUND(((AX445+AY445+AZ445+BA445+BB445+BC445+BD445)*INDEX('تعرفه ها'!A:Z,MATCH("مالیات برق",'تعرفه ها'!$C:$C,0),MATCH(F445,'تعرفه ها'!$2:$2,0))/100),0),"---")</f>
        <v>---</v>
      </c>
      <c r="BF445" s="415" t="str">
        <f t="shared" si="158"/>
        <v>---</v>
      </c>
      <c r="BG445" s="415" t="str">
        <f t="shared" si="162"/>
        <v>---</v>
      </c>
      <c r="BH445" s="415" t="str">
        <f t="shared" si="159"/>
        <v>---</v>
      </c>
      <c r="BI445" s="54" t="str">
        <f t="shared" si="160"/>
        <v>---</v>
      </c>
      <c r="BJ445" s="55" t="str">
        <f t="shared" si="161"/>
        <v>---</v>
      </c>
      <c r="BK445" s="262"/>
      <c r="BL445" s="183" t="str">
        <f>IFERROR(IF(INDEX(پرداخت!A:AZ,MATCH(A445&amp;" - "&amp;"برق",پرداخت!$B:$B,0),MATCH(G445,پرداخت!$1:$1,0))="نشده","نشده","شده"),"---")</f>
        <v>---</v>
      </c>
      <c r="BN445" s="257"/>
      <c r="BO445" s="257"/>
      <c r="BP445" s="257"/>
      <c r="BQ445" s="257"/>
      <c r="BR445" s="257"/>
      <c r="BS445" s="257"/>
      <c r="BT445" s="257"/>
      <c r="BU445" s="257"/>
      <c r="BV445" s="257"/>
      <c r="BW445" s="257"/>
      <c r="BX445" s="257"/>
      <c r="BY445" s="257"/>
      <c r="BZ445" s="257"/>
      <c r="CA445" s="257"/>
      <c r="CB445" s="257"/>
      <c r="CC445" s="257"/>
      <c r="CD445" s="257"/>
      <c r="CE445" s="257"/>
      <c r="CF445" s="257"/>
      <c r="CG445" s="257"/>
      <c r="CH445"/>
      <c r="CI445"/>
      <c r="CJ445"/>
      <c r="CK445"/>
    </row>
    <row r="446" spans="1:89" ht="33.75" hidden="1">
      <c r="A446" s="170"/>
      <c r="B446" s="47">
        <f>IFERROR(INDEX('اطلاعات انشعابات شرکتها'!A:BB,MATCH(A446,'اطلاعات انشعابات شرکتها'!A:A,0),MATCH(B$1,'اطلاعات انشعابات شرکتها'!$1:$1,0)),0)</f>
        <v>0</v>
      </c>
      <c r="C446" s="48">
        <f>IFERROR(INDEX('اطلاعات انشعابات شرکتها'!A:BB,MATCH(A446,'اطلاعات انشعابات شرکتها'!A:A,0),MATCH(C$1,'اطلاعات انشعابات شرکتها'!$1:$1,0)),0)</f>
        <v>0</v>
      </c>
      <c r="D446" s="45"/>
      <c r="E446" s="171"/>
      <c r="F446" s="170"/>
      <c r="G446" s="188" t="str">
        <f t="shared" si="140"/>
        <v>/</v>
      </c>
      <c r="H446" s="188">
        <f>IFERROR(INDEX('اطلاعات دوره'!A:Z,MATCH(G446,'اطلاعات دوره'!C:C,0),MATCH(H$1,'اطلاعات دوره'!$1:$1,0)),0)</f>
        <v>0</v>
      </c>
      <c r="I446" s="188">
        <f>IFERROR(INDEX('اطلاعات دوره'!A:Z,MATCH(G446,'اطلاعات دوره'!C:C,0),MATCH(I$1,'اطلاعات دوره'!$1:$1,0)),0)</f>
        <v>0</v>
      </c>
      <c r="J446" s="188">
        <f>IFERROR(INDEX('اطلاعات دوره'!A:Z,MATCH(G446,'اطلاعات دوره'!C:C,0),MATCH(J$1,'اطلاعات دوره'!$1:$1,0)),0)</f>
        <v>0</v>
      </c>
      <c r="K446" s="265"/>
      <c r="L446" s="188" t="str">
        <f>IFERROR(INDEX('اطلاعات دوره'!A:Z,MATCH(G446,'اطلاعات دوره'!C:C,0)-1,MATCH("عنوان",'اطلاعات دوره'!$1:$1,0)),"---")</f>
        <v>---</v>
      </c>
      <c r="M446" s="188" t="str">
        <f t="shared" si="141"/>
        <v>----</v>
      </c>
      <c r="N446" s="188" t="str">
        <f t="shared" si="142"/>
        <v>-/</v>
      </c>
      <c r="O446" s="265"/>
      <c r="P446" s="188">
        <f>IFERROR(INDEX('اطلاعات انشعابات شرکتها'!A:BB,MATCH(A446,'اطلاعات انشعابات شرکتها'!A:A,0),MATCH(P$1,'اطلاعات انشعابات شرکتها'!$1:$1,0)),0)</f>
        <v>0</v>
      </c>
      <c r="Q446" s="188">
        <f>IFERROR(INDEX('اطلاعات انشعابات شرکتها'!A:BB,MATCH(A446,'اطلاعات انشعابات شرکتها'!A:A,0),MATCH(Q$1,'اطلاعات انشعابات شرکتها'!$1:$1,0)),0)</f>
        <v>0</v>
      </c>
      <c r="R446" s="188">
        <f>IFERROR(INDEX('اطلاعات انشعابات شرکتها'!A:BB,MATCH(A446,'اطلاعات انشعابات شرکتها'!A:A,0),MATCH(R$1,'اطلاعات انشعابات شرکتها'!$1:$1,0)),0)</f>
        <v>0</v>
      </c>
      <c r="S446" s="265"/>
      <c r="T446" s="188">
        <f>IFERROR(INDEX('قرائت کنتور'!A:AZ,MATCH(A446&amp;"-"&amp;T$1,'قرائت کنتور'!B:B,0),MATCH(G446,'قرائت کنتور'!$1:$1,0)),0)</f>
        <v>0</v>
      </c>
      <c r="U446" s="188">
        <f>IFERROR(INDEX('قرائت کنتور'!A:AZ,MATCH(A446&amp;"-"&amp;U$1,'قرائت کنتور'!B:B,0),MATCH(L446,'قرائت کنتور'!$1:$1,0)),0)</f>
        <v>0</v>
      </c>
      <c r="V446" s="188">
        <f>IFERROR(INDEX('قرائت کنتور'!A:AZ,MATCH(A446&amp;"-"&amp;U$1,'قرائت کنتور'!B:B,0),MATCH(G446,'قرائت کنتور'!$1:$1,0)),0)</f>
        <v>0</v>
      </c>
      <c r="W446" s="188">
        <f>IFERROR(INDEX('قرائت کنتور'!A:AZ,MATCH(A446&amp;"-"&amp;W$1,'قرائت کنتور'!B:B,0),MATCH(L446,'قرائت کنتور'!$1:$1,0)),0)</f>
        <v>0</v>
      </c>
      <c r="X446" s="188">
        <f>IFERROR(INDEX('قرائت کنتور'!A:AZ,MATCH(A446&amp;"-"&amp;W$1,'قرائت کنتور'!B:B,0),MATCH(G446,'قرائت کنتور'!$1:$1,0)),0)</f>
        <v>0</v>
      </c>
      <c r="Y446" s="188">
        <f>IFERROR(INDEX('قرائت کنتور'!A:AZ,MATCH(A446&amp;"-"&amp;Y$1,'قرائت کنتور'!B:B,0),MATCH(L446,'قرائت کنتور'!$1:$1,0)),0)</f>
        <v>0</v>
      </c>
      <c r="Z446" s="188">
        <f>IFERROR(INDEX('قرائت کنتور'!A:AZ,MATCH(A446&amp;"-"&amp;Y$1,'قرائت کنتور'!B:B,0),MATCH(G446,'قرائت کنتور'!$1:$1,0)),0)</f>
        <v>0</v>
      </c>
      <c r="AA446" s="188">
        <f>IFERROR(INDEX('قرائت کنتور'!A:AZ,MATCH(A446&amp;"-"&amp;AA$1,'قرائت کنتور'!B:B,0),MATCH(L446,'قرائت کنتور'!$1:$1,0)),0)</f>
        <v>0</v>
      </c>
      <c r="AB446" s="188">
        <f>IFERROR(INDEX('قرائت کنتور'!A:AZ,MATCH(A446&amp;"-"&amp;AA$1,'قرائت کنتور'!B:B,0),MATCH(G446,'قرائت کنتور'!$1:$1,0)),0)</f>
        <v>0</v>
      </c>
      <c r="AC446" s="265"/>
      <c r="AD446" s="188">
        <f t="shared" si="143"/>
        <v>0</v>
      </c>
      <c r="AE446" s="188">
        <f t="shared" si="144"/>
        <v>0</v>
      </c>
      <c r="AF446" s="188">
        <f t="shared" si="145"/>
        <v>0</v>
      </c>
      <c r="AG446" s="188">
        <f t="shared" si="146"/>
        <v>0</v>
      </c>
      <c r="AH446" s="188">
        <f t="shared" si="147"/>
        <v>0</v>
      </c>
      <c r="AI446" s="188">
        <f t="shared" si="148"/>
        <v>0</v>
      </c>
      <c r="AJ446" s="188" t="str">
        <f t="shared" si="149"/>
        <v>0</v>
      </c>
      <c r="AK446" s="265"/>
      <c r="AL446" s="254" t="str">
        <f t="shared" si="150"/>
        <v>---</v>
      </c>
      <c r="AM446" s="254" t="str">
        <f t="shared" si="151"/>
        <v>---</v>
      </c>
      <c r="AN446" s="265"/>
      <c r="AO446" s="188" t="str">
        <f>IFERROR(INDEX('تعرفه ها'!A:Z,MATCH(P446&amp;"-"&amp;AO$1,'تعرفه ها'!C:C,0),MATCH(F446,'تعرفه ها'!$2:$2,0),1),"---")</f>
        <v>---</v>
      </c>
      <c r="AP446" s="188" t="str">
        <f>IFERROR(INDEX('تعرفه ها'!A:Z,MATCH(P446&amp;"-"&amp;AP$1,'تعرفه ها'!C:C,0),MATCH(F446,'تعرفه ها'!$2:$2,0),1),"---")</f>
        <v>---</v>
      </c>
      <c r="AQ446" s="188" t="str">
        <f>IFERROR(INDEX('تعرفه ها'!A:Z,MATCH(P446&amp;"-"&amp;AQ$1,'تعرفه ها'!C:C,0),MATCH(F446,'تعرفه ها'!$2:$2,0),1),"---")</f>
        <v>---</v>
      </c>
      <c r="AR446" s="188" t="str">
        <f>IFERROR(INDEX('تعرفه ها'!A:Z,MATCH(P446&amp;"-"&amp;AR$1,'تعرفه ها'!C:C,0),MATCH(F446,'تعرفه ها'!$2:$2,0),1),"---")</f>
        <v>---</v>
      </c>
      <c r="AS446" s="265"/>
      <c r="AT446" s="415" t="str">
        <f t="shared" si="152"/>
        <v>---</v>
      </c>
      <c r="AU446" s="415" t="str">
        <f t="shared" si="153"/>
        <v>---</v>
      </c>
      <c r="AV446" s="415" t="str">
        <f t="shared" si="154"/>
        <v>---</v>
      </c>
      <c r="AW446" s="415" t="str">
        <f t="shared" si="155"/>
        <v>---</v>
      </c>
      <c r="AX446" s="415" t="str">
        <f t="shared" si="156"/>
        <v>---</v>
      </c>
      <c r="AY446" s="415" t="str">
        <f>IFERROR(AH446*INDEX('تعرفه ها'!A:Z,MATCH("عوارض برق به ازاء هر کیلووات",'تعرفه ها'!$C:$C,0),MATCH(F446,'تعرفه ها'!$2:$2,0)),"---")</f>
        <v>---</v>
      </c>
      <c r="AZ446" s="415" t="str">
        <f t="shared" si="157"/>
        <v>---</v>
      </c>
      <c r="BA446" s="415" t="str">
        <f>IFERROR(ROUND(((AX446+AY446+AZ446)*INDEX('تعرفه ها'!A:Z,MATCH("هزینه نگهداری و تعمیرات شبکه برق",'تعرفه ها'!$C:$C,0),MATCH(F446,'تعرفه ها'!$2:$2,0))/100),0),"---")</f>
        <v>---</v>
      </c>
      <c r="BB446" s="415">
        <f>IFERROR(IF(P446="دیماندی",ROUND(AJ446*INDEX('تعرفه ها'!A:Z,MATCH(BB$1,'تعرفه ها'!$C:$C,0),MATCH(F446,'تعرفه ها'!$2:$2,0))*J446/30,0),0),"---")</f>
        <v>0</v>
      </c>
      <c r="BC446" s="415"/>
      <c r="BD446" s="54" t="str">
        <f>IFERROR(IF(INDEX('اطلاعات دوره'!A:Z,MATCH(G446,'اطلاعات دوره'!C:C,0),MATCH("برق",'اطلاعات دوره'!$1:$1,0))="دارد",ROUND(AX446*INDEX('تعرفه ها'!A:Z,MATCH("پیک فصلی برق",'تعرفه ها'!$C:$C,0),MATCH(F446,'تعرفه ها'!$2:$2,0))/100,0),0),"---")</f>
        <v>---</v>
      </c>
      <c r="BE446" s="415" t="str">
        <f>IFERROR(ROUND(((AX446+AY446+AZ446+BA446+BB446+BC446+BD446)*INDEX('تعرفه ها'!A:Z,MATCH("مالیات برق",'تعرفه ها'!$C:$C,0),MATCH(F446,'تعرفه ها'!$2:$2,0))/100),0),"---")</f>
        <v>---</v>
      </c>
      <c r="BF446" s="415" t="str">
        <f t="shared" si="158"/>
        <v>---</v>
      </c>
      <c r="BG446" s="415" t="str">
        <f t="shared" si="162"/>
        <v>---</v>
      </c>
      <c r="BH446" s="415" t="str">
        <f t="shared" si="159"/>
        <v>---</v>
      </c>
      <c r="BI446" s="54" t="str">
        <f t="shared" si="160"/>
        <v>---</v>
      </c>
      <c r="BJ446" s="55" t="str">
        <f t="shared" si="161"/>
        <v>---</v>
      </c>
      <c r="BK446" s="262"/>
      <c r="BL446" s="183" t="str">
        <f>IFERROR(IF(INDEX(پرداخت!A:AZ,MATCH(A446&amp;" - "&amp;"برق",پرداخت!$B:$B,0),MATCH(G446,پرداخت!$1:$1,0))="نشده","نشده","شده"),"---")</f>
        <v>---</v>
      </c>
      <c r="BN446" s="257"/>
      <c r="BO446" s="257"/>
      <c r="BP446" s="257"/>
      <c r="BQ446" s="257"/>
      <c r="BR446" s="257"/>
      <c r="BS446" s="257"/>
      <c r="BT446" s="257"/>
      <c r="BU446" s="257"/>
      <c r="BV446" s="257"/>
      <c r="BW446" s="257"/>
      <c r="BX446" s="257"/>
      <c r="BY446" s="257"/>
      <c r="BZ446" s="257"/>
      <c r="CA446" s="257"/>
      <c r="CB446" s="257"/>
      <c r="CC446" s="257"/>
      <c r="CD446" s="257"/>
      <c r="CE446" s="257"/>
      <c r="CF446" s="257"/>
      <c r="CG446" s="257"/>
      <c r="CH446"/>
      <c r="CI446"/>
      <c r="CJ446"/>
      <c r="CK446"/>
    </row>
    <row r="447" spans="1:89" ht="33.75" hidden="1">
      <c r="A447" s="170"/>
      <c r="B447" s="47">
        <f>IFERROR(INDEX('اطلاعات انشعابات شرکتها'!A:BB,MATCH(A447,'اطلاعات انشعابات شرکتها'!A:A,0),MATCH(B$1,'اطلاعات انشعابات شرکتها'!$1:$1,0)),0)</f>
        <v>0</v>
      </c>
      <c r="C447" s="48">
        <f>IFERROR(INDEX('اطلاعات انشعابات شرکتها'!A:BB,MATCH(A447,'اطلاعات انشعابات شرکتها'!A:A,0),MATCH(C$1,'اطلاعات انشعابات شرکتها'!$1:$1,0)),0)</f>
        <v>0</v>
      </c>
      <c r="D447" s="45"/>
      <c r="E447" s="171"/>
      <c r="F447" s="170"/>
      <c r="G447" s="188" t="str">
        <f t="shared" si="140"/>
        <v>/</v>
      </c>
      <c r="H447" s="188">
        <f>IFERROR(INDEX('اطلاعات دوره'!A:Z,MATCH(G447,'اطلاعات دوره'!C:C,0),MATCH(H$1,'اطلاعات دوره'!$1:$1,0)),0)</f>
        <v>0</v>
      </c>
      <c r="I447" s="188">
        <f>IFERROR(INDEX('اطلاعات دوره'!A:Z,MATCH(G447,'اطلاعات دوره'!C:C,0),MATCH(I$1,'اطلاعات دوره'!$1:$1,0)),0)</f>
        <v>0</v>
      </c>
      <c r="J447" s="188">
        <f>IFERROR(INDEX('اطلاعات دوره'!A:Z,MATCH(G447,'اطلاعات دوره'!C:C,0),MATCH(J$1,'اطلاعات دوره'!$1:$1,0)),0)</f>
        <v>0</v>
      </c>
      <c r="K447" s="265"/>
      <c r="L447" s="188" t="str">
        <f>IFERROR(INDEX('اطلاعات دوره'!A:Z,MATCH(G447,'اطلاعات دوره'!C:C,0)-1,MATCH("عنوان",'اطلاعات دوره'!$1:$1,0)),"---")</f>
        <v>---</v>
      </c>
      <c r="M447" s="188" t="str">
        <f t="shared" si="141"/>
        <v>----</v>
      </c>
      <c r="N447" s="188" t="str">
        <f t="shared" si="142"/>
        <v>-/</v>
      </c>
      <c r="O447" s="265"/>
      <c r="P447" s="188">
        <f>IFERROR(INDEX('اطلاعات انشعابات شرکتها'!A:BB,MATCH(A447,'اطلاعات انشعابات شرکتها'!A:A,0),MATCH(P$1,'اطلاعات انشعابات شرکتها'!$1:$1,0)),0)</f>
        <v>0</v>
      </c>
      <c r="Q447" s="188">
        <f>IFERROR(INDEX('اطلاعات انشعابات شرکتها'!A:BB,MATCH(A447,'اطلاعات انشعابات شرکتها'!A:A,0),MATCH(Q$1,'اطلاعات انشعابات شرکتها'!$1:$1,0)),0)</f>
        <v>0</v>
      </c>
      <c r="R447" s="188">
        <f>IFERROR(INDEX('اطلاعات انشعابات شرکتها'!A:BB,MATCH(A447,'اطلاعات انشعابات شرکتها'!A:A,0),MATCH(R$1,'اطلاعات انشعابات شرکتها'!$1:$1,0)),0)</f>
        <v>0</v>
      </c>
      <c r="S447" s="265"/>
      <c r="T447" s="188">
        <f>IFERROR(INDEX('قرائت کنتور'!A:AZ,MATCH(A447&amp;"-"&amp;T$1,'قرائت کنتور'!B:B,0),MATCH(G447,'قرائت کنتور'!$1:$1,0)),0)</f>
        <v>0</v>
      </c>
      <c r="U447" s="188">
        <f>IFERROR(INDEX('قرائت کنتور'!A:AZ,MATCH(A447&amp;"-"&amp;U$1,'قرائت کنتور'!B:B,0),MATCH(L447,'قرائت کنتور'!$1:$1,0)),0)</f>
        <v>0</v>
      </c>
      <c r="V447" s="188">
        <f>IFERROR(INDEX('قرائت کنتور'!A:AZ,MATCH(A447&amp;"-"&amp;U$1,'قرائت کنتور'!B:B,0),MATCH(G447,'قرائت کنتور'!$1:$1,0)),0)</f>
        <v>0</v>
      </c>
      <c r="W447" s="188">
        <f>IFERROR(INDEX('قرائت کنتور'!A:AZ,MATCH(A447&amp;"-"&amp;W$1,'قرائت کنتور'!B:B,0),MATCH(L447,'قرائت کنتور'!$1:$1,0)),0)</f>
        <v>0</v>
      </c>
      <c r="X447" s="188">
        <f>IFERROR(INDEX('قرائت کنتور'!A:AZ,MATCH(A447&amp;"-"&amp;W$1,'قرائت کنتور'!B:B,0),MATCH(G447,'قرائت کنتور'!$1:$1,0)),0)</f>
        <v>0</v>
      </c>
      <c r="Y447" s="188">
        <f>IFERROR(INDEX('قرائت کنتور'!A:AZ,MATCH(A447&amp;"-"&amp;Y$1,'قرائت کنتور'!B:B,0),MATCH(L447,'قرائت کنتور'!$1:$1,0)),0)</f>
        <v>0</v>
      </c>
      <c r="Z447" s="188">
        <f>IFERROR(INDEX('قرائت کنتور'!A:AZ,MATCH(A447&amp;"-"&amp;Y$1,'قرائت کنتور'!B:B,0),MATCH(G447,'قرائت کنتور'!$1:$1,0)),0)</f>
        <v>0</v>
      </c>
      <c r="AA447" s="188">
        <f>IFERROR(INDEX('قرائت کنتور'!A:AZ,MATCH(A447&amp;"-"&amp;AA$1,'قرائت کنتور'!B:B,0),MATCH(L447,'قرائت کنتور'!$1:$1,0)),0)</f>
        <v>0</v>
      </c>
      <c r="AB447" s="188">
        <f>IFERROR(INDEX('قرائت کنتور'!A:AZ,MATCH(A447&amp;"-"&amp;AA$1,'قرائت کنتور'!B:B,0),MATCH(G447,'قرائت کنتور'!$1:$1,0)),0)</f>
        <v>0</v>
      </c>
      <c r="AC447" s="265"/>
      <c r="AD447" s="188">
        <f t="shared" si="143"/>
        <v>0</v>
      </c>
      <c r="AE447" s="188">
        <f t="shared" si="144"/>
        <v>0</v>
      </c>
      <c r="AF447" s="188">
        <f t="shared" si="145"/>
        <v>0</v>
      </c>
      <c r="AG447" s="188">
        <f t="shared" si="146"/>
        <v>0</v>
      </c>
      <c r="AH447" s="188">
        <f t="shared" si="147"/>
        <v>0</v>
      </c>
      <c r="AI447" s="188">
        <f t="shared" si="148"/>
        <v>0</v>
      </c>
      <c r="AJ447" s="188" t="str">
        <f t="shared" si="149"/>
        <v>0</v>
      </c>
      <c r="AK447" s="265"/>
      <c r="AL447" s="254" t="str">
        <f t="shared" si="150"/>
        <v>---</v>
      </c>
      <c r="AM447" s="254" t="str">
        <f t="shared" si="151"/>
        <v>---</v>
      </c>
      <c r="AN447" s="265"/>
      <c r="AO447" s="188" t="str">
        <f>IFERROR(INDEX('تعرفه ها'!A:Z,MATCH(P447&amp;"-"&amp;AO$1,'تعرفه ها'!C:C,0),MATCH(F447,'تعرفه ها'!$2:$2,0),1),"---")</f>
        <v>---</v>
      </c>
      <c r="AP447" s="188" t="str">
        <f>IFERROR(INDEX('تعرفه ها'!A:Z,MATCH(P447&amp;"-"&amp;AP$1,'تعرفه ها'!C:C,0),MATCH(F447,'تعرفه ها'!$2:$2,0),1),"---")</f>
        <v>---</v>
      </c>
      <c r="AQ447" s="188" t="str">
        <f>IFERROR(INDEX('تعرفه ها'!A:Z,MATCH(P447&amp;"-"&amp;AQ$1,'تعرفه ها'!C:C,0),MATCH(F447,'تعرفه ها'!$2:$2,0),1),"---")</f>
        <v>---</v>
      </c>
      <c r="AR447" s="188" t="str">
        <f>IFERROR(INDEX('تعرفه ها'!A:Z,MATCH(P447&amp;"-"&amp;AR$1,'تعرفه ها'!C:C,0),MATCH(F447,'تعرفه ها'!$2:$2,0),1),"---")</f>
        <v>---</v>
      </c>
      <c r="AS447" s="265"/>
      <c r="AT447" s="415" t="str">
        <f t="shared" si="152"/>
        <v>---</v>
      </c>
      <c r="AU447" s="415" t="str">
        <f t="shared" si="153"/>
        <v>---</v>
      </c>
      <c r="AV447" s="415" t="str">
        <f t="shared" si="154"/>
        <v>---</v>
      </c>
      <c r="AW447" s="415" t="str">
        <f t="shared" si="155"/>
        <v>---</v>
      </c>
      <c r="AX447" s="415" t="str">
        <f t="shared" si="156"/>
        <v>---</v>
      </c>
      <c r="AY447" s="415" t="str">
        <f>IFERROR(AH447*INDEX('تعرفه ها'!A:Z,MATCH("عوارض برق به ازاء هر کیلووات",'تعرفه ها'!$C:$C,0),MATCH(F447,'تعرفه ها'!$2:$2,0)),"---")</f>
        <v>---</v>
      </c>
      <c r="AZ447" s="415" t="str">
        <f t="shared" si="157"/>
        <v>---</v>
      </c>
      <c r="BA447" s="415" t="str">
        <f>IFERROR(ROUND(((AX447+AY447+AZ447)*INDEX('تعرفه ها'!A:Z,MATCH("هزینه نگهداری و تعمیرات شبکه برق",'تعرفه ها'!$C:$C,0),MATCH(F447,'تعرفه ها'!$2:$2,0))/100),0),"---")</f>
        <v>---</v>
      </c>
      <c r="BB447" s="415">
        <f>IFERROR(IF(P447="دیماندی",ROUND(AJ447*INDEX('تعرفه ها'!A:Z,MATCH(BB$1,'تعرفه ها'!$C:$C,0),MATCH(F447,'تعرفه ها'!$2:$2,0))*J447/30,0),0),"---")</f>
        <v>0</v>
      </c>
      <c r="BC447" s="415"/>
      <c r="BD447" s="54" t="str">
        <f>IFERROR(IF(INDEX('اطلاعات دوره'!A:Z,MATCH(G447,'اطلاعات دوره'!C:C,0),MATCH("برق",'اطلاعات دوره'!$1:$1,0))="دارد",ROUND(AX447*INDEX('تعرفه ها'!A:Z,MATCH("پیک فصلی برق",'تعرفه ها'!$C:$C,0),MATCH(F447,'تعرفه ها'!$2:$2,0))/100,0),0),"---")</f>
        <v>---</v>
      </c>
      <c r="BE447" s="415" t="str">
        <f>IFERROR(ROUND(((AX447+AY447+AZ447+BA447+BB447+BC447+BD447)*INDEX('تعرفه ها'!A:Z,MATCH("مالیات برق",'تعرفه ها'!$C:$C,0),MATCH(F447,'تعرفه ها'!$2:$2,0))/100),0),"---")</f>
        <v>---</v>
      </c>
      <c r="BF447" s="415" t="str">
        <f t="shared" si="158"/>
        <v>---</v>
      </c>
      <c r="BG447" s="415" t="str">
        <f t="shared" si="162"/>
        <v>---</v>
      </c>
      <c r="BH447" s="415" t="str">
        <f t="shared" si="159"/>
        <v>---</v>
      </c>
      <c r="BI447" s="54" t="str">
        <f t="shared" si="160"/>
        <v>---</v>
      </c>
      <c r="BJ447" s="55" t="str">
        <f t="shared" si="161"/>
        <v>---</v>
      </c>
      <c r="BK447" s="262"/>
      <c r="BL447" s="183" t="str">
        <f>IFERROR(IF(INDEX(پرداخت!A:AZ,MATCH(A447&amp;" - "&amp;"برق",پرداخت!$B:$B,0),MATCH(G447,پرداخت!$1:$1,0))="نشده","نشده","شده"),"---")</f>
        <v>---</v>
      </c>
      <c r="BN447" s="257"/>
      <c r="BO447" s="257"/>
      <c r="BP447" s="257"/>
      <c r="BQ447" s="257"/>
      <c r="BR447" s="257"/>
      <c r="BS447" s="257"/>
      <c r="BT447" s="257"/>
      <c r="BU447" s="257"/>
      <c r="BV447" s="257"/>
      <c r="BW447" s="257"/>
      <c r="BX447" s="257"/>
      <c r="BY447" s="257"/>
      <c r="BZ447" s="257"/>
      <c r="CA447" s="257"/>
      <c r="CB447" s="257"/>
      <c r="CC447" s="257"/>
      <c r="CD447" s="257"/>
      <c r="CE447" s="257"/>
      <c r="CF447" s="257"/>
      <c r="CG447" s="257"/>
      <c r="CH447"/>
      <c r="CI447"/>
      <c r="CJ447"/>
      <c r="CK447"/>
    </row>
    <row r="448" spans="1:89" ht="33.75" hidden="1">
      <c r="A448" s="170"/>
      <c r="B448" s="47">
        <f>IFERROR(INDEX('اطلاعات انشعابات شرکتها'!A:BB,MATCH(A448,'اطلاعات انشعابات شرکتها'!A:A,0),MATCH(B$1,'اطلاعات انشعابات شرکتها'!$1:$1,0)),0)</f>
        <v>0</v>
      </c>
      <c r="C448" s="48">
        <f>IFERROR(INDEX('اطلاعات انشعابات شرکتها'!A:BB,MATCH(A448,'اطلاعات انشعابات شرکتها'!A:A,0),MATCH(C$1,'اطلاعات انشعابات شرکتها'!$1:$1,0)),0)</f>
        <v>0</v>
      </c>
      <c r="D448" s="45"/>
      <c r="E448" s="171"/>
      <c r="F448" s="170"/>
      <c r="G448" s="188" t="str">
        <f t="shared" si="140"/>
        <v>/</v>
      </c>
      <c r="H448" s="188">
        <f>IFERROR(INDEX('اطلاعات دوره'!A:Z,MATCH(G448,'اطلاعات دوره'!C:C,0),MATCH(H$1,'اطلاعات دوره'!$1:$1,0)),0)</f>
        <v>0</v>
      </c>
      <c r="I448" s="188">
        <f>IFERROR(INDEX('اطلاعات دوره'!A:Z,MATCH(G448,'اطلاعات دوره'!C:C,0),MATCH(I$1,'اطلاعات دوره'!$1:$1,0)),0)</f>
        <v>0</v>
      </c>
      <c r="J448" s="188">
        <f>IFERROR(INDEX('اطلاعات دوره'!A:Z,MATCH(G448,'اطلاعات دوره'!C:C,0),MATCH(J$1,'اطلاعات دوره'!$1:$1,0)),0)</f>
        <v>0</v>
      </c>
      <c r="K448" s="265"/>
      <c r="L448" s="188" t="str">
        <f>IFERROR(INDEX('اطلاعات دوره'!A:Z,MATCH(G448,'اطلاعات دوره'!C:C,0)-1,MATCH("عنوان",'اطلاعات دوره'!$1:$1,0)),"---")</f>
        <v>---</v>
      </c>
      <c r="M448" s="188" t="str">
        <f t="shared" si="141"/>
        <v>----</v>
      </c>
      <c r="N448" s="188" t="str">
        <f t="shared" si="142"/>
        <v>-/</v>
      </c>
      <c r="O448" s="265"/>
      <c r="P448" s="188">
        <f>IFERROR(INDEX('اطلاعات انشعابات شرکتها'!A:BB,MATCH(A448,'اطلاعات انشعابات شرکتها'!A:A,0),MATCH(P$1,'اطلاعات انشعابات شرکتها'!$1:$1,0)),0)</f>
        <v>0</v>
      </c>
      <c r="Q448" s="188">
        <f>IFERROR(INDEX('اطلاعات انشعابات شرکتها'!A:BB,MATCH(A448,'اطلاعات انشعابات شرکتها'!A:A,0),MATCH(Q$1,'اطلاعات انشعابات شرکتها'!$1:$1,0)),0)</f>
        <v>0</v>
      </c>
      <c r="R448" s="188">
        <f>IFERROR(INDEX('اطلاعات انشعابات شرکتها'!A:BB,MATCH(A448,'اطلاعات انشعابات شرکتها'!A:A,0),MATCH(R$1,'اطلاعات انشعابات شرکتها'!$1:$1,0)),0)</f>
        <v>0</v>
      </c>
      <c r="S448" s="265"/>
      <c r="T448" s="188">
        <f>IFERROR(INDEX('قرائت کنتور'!A:AZ,MATCH(A448&amp;"-"&amp;T$1,'قرائت کنتور'!B:B,0),MATCH(G448,'قرائت کنتور'!$1:$1,0)),0)</f>
        <v>0</v>
      </c>
      <c r="U448" s="188">
        <f>IFERROR(INDEX('قرائت کنتور'!A:AZ,MATCH(A448&amp;"-"&amp;U$1,'قرائت کنتور'!B:B,0),MATCH(L448,'قرائت کنتور'!$1:$1,0)),0)</f>
        <v>0</v>
      </c>
      <c r="V448" s="188">
        <f>IFERROR(INDEX('قرائت کنتور'!A:AZ,MATCH(A448&amp;"-"&amp;U$1,'قرائت کنتور'!B:B,0),MATCH(G448,'قرائت کنتور'!$1:$1,0)),0)</f>
        <v>0</v>
      </c>
      <c r="W448" s="188">
        <f>IFERROR(INDEX('قرائت کنتور'!A:AZ,MATCH(A448&amp;"-"&amp;W$1,'قرائت کنتور'!B:B,0),MATCH(L448,'قرائت کنتور'!$1:$1,0)),0)</f>
        <v>0</v>
      </c>
      <c r="X448" s="188">
        <f>IFERROR(INDEX('قرائت کنتور'!A:AZ,MATCH(A448&amp;"-"&amp;W$1,'قرائت کنتور'!B:B,0),MATCH(G448,'قرائت کنتور'!$1:$1,0)),0)</f>
        <v>0</v>
      </c>
      <c r="Y448" s="188">
        <f>IFERROR(INDEX('قرائت کنتور'!A:AZ,MATCH(A448&amp;"-"&amp;Y$1,'قرائت کنتور'!B:B,0),MATCH(L448,'قرائت کنتور'!$1:$1,0)),0)</f>
        <v>0</v>
      </c>
      <c r="Z448" s="188">
        <f>IFERROR(INDEX('قرائت کنتور'!A:AZ,MATCH(A448&amp;"-"&amp;Y$1,'قرائت کنتور'!B:B,0),MATCH(G448,'قرائت کنتور'!$1:$1,0)),0)</f>
        <v>0</v>
      </c>
      <c r="AA448" s="188">
        <f>IFERROR(INDEX('قرائت کنتور'!A:AZ,MATCH(A448&amp;"-"&amp;AA$1,'قرائت کنتور'!B:B,0),MATCH(L448,'قرائت کنتور'!$1:$1,0)),0)</f>
        <v>0</v>
      </c>
      <c r="AB448" s="188">
        <f>IFERROR(INDEX('قرائت کنتور'!A:AZ,MATCH(A448&amp;"-"&amp;AA$1,'قرائت کنتور'!B:B,0),MATCH(G448,'قرائت کنتور'!$1:$1,0)),0)</f>
        <v>0</v>
      </c>
      <c r="AC448" s="265"/>
      <c r="AD448" s="188">
        <f t="shared" si="143"/>
        <v>0</v>
      </c>
      <c r="AE448" s="188">
        <f t="shared" si="144"/>
        <v>0</v>
      </c>
      <c r="AF448" s="188">
        <f t="shared" si="145"/>
        <v>0</v>
      </c>
      <c r="AG448" s="188">
        <f t="shared" si="146"/>
        <v>0</v>
      </c>
      <c r="AH448" s="188">
        <f t="shared" si="147"/>
        <v>0</v>
      </c>
      <c r="AI448" s="188">
        <f t="shared" si="148"/>
        <v>0</v>
      </c>
      <c r="AJ448" s="188" t="str">
        <f t="shared" si="149"/>
        <v>0</v>
      </c>
      <c r="AK448" s="265"/>
      <c r="AL448" s="254" t="str">
        <f t="shared" si="150"/>
        <v>---</v>
      </c>
      <c r="AM448" s="254" t="str">
        <f t="shared" si="151"/>
        <v>---</v>
      </c>
      <c r="AN448" s="265"/>
      <c r="AO448" s="188" t="str">
        <f>IFERROR(INDEX('تعرفه ها'!A:Z,MATCH(P448&amp;"-"&amp;AO$1,'تعرفه ها'!C:C,0),MATCH(F448,'تعرفه ها'!$2:$2,0),1),"---")</f>
        <v>---</v>
      </c>
      <c r="AP448" s="188" t="str">
        <f>IFERROR(INDEX('تعرفه ها'!A:Z,MATCH(P448&amp;"-"&amp;AP$1,'تعرفه ها'!C:C,0),MATCH(F448,'تعرفه ها'!$2:$2,0),1),"---")</f>
        <v>---</v>
      </c>
      <c r="AQ448" s="188" t="str">
        <f>IFERROR(INDEX('تعرفه ها'!A:Z,MATCH(P448&amp;"-"&amp;AQ$1,'تعرفه ها'!C:C,0),MATCH(F448,'تعرفه ها'!$2:$2,0),1),"---")</f>
        <v>---</v>
      </c>
      <c r="AR448" s="188" t="str">
        <f>IFERROR(INDEX('تعرفه ها'!A:Z,MATCH(P448&amp;"-"&amp;AR$1,'تعرفه ها'!C:C,0),MATCH(F448,'تعرفه ها'!$2:$2,0),1),"---")</f>
        <v>---</v>
      </c>
      <c r="AS448" s="265"/>
      <c r="AT448" s="415" t="str">
        <f t="shared" si="152"/>
        <v>---</v>
      </c>
      <c r="AU448" s="415" t="str">
        <f t="shared" si="153"/>
        <v>---</v>
      </c>
      <c r="AV448" s="415" t="str">
        <f t="shared" si="154"/>
        <v>---</v>
      </c>
      <c r="AW448" s="415" t="str">
        <f t="shared" si="155"/>
        <v>---</v>
      </c>
      <c r="AX448" s="415" t="str">
        <f t="shared" si="156"/>
        <v>---</v>
      </c>
      <c r="AY448" s="415" t="str">
        <f>IFERROR(AH448*INDEX('تعرفه ها'!A:Z,MATCH("عوارض برق به ازاء هر کیلووات",'تعرفه ها'!$C:$C,0),MATCH(F448,'تعرفه ها'!$2:$2,0)),"---")</f>
        <v>---</v>
      </c>
      <c r="AZ448" s="415" t="str">
        <f t="shared" si="157"/>
        <v>---</v>
      </c>
      <c r="BA448" s="415" t="str">
        <f>IFERROR(ROUND(((AX448+AY448+AZ448)*INDEX('تعرفه ها'!A:Z,MATCH("هزینه نگهداری و تعمیرات شبکه برق",'تعرفه ها'!$C:$C,0),MATCH(F448,'تعرفه ها'!$2:$2,0))/100),0),"---")</f>
        <v>---</v>
      </c>
      <c r="BB448" s="415">
        <f>IFERROR(IF(P448="دیماندی",ROUND(AJ448*INDEX('تعرفه ها'!A:Z,MATCH(BB$1,'تعرفه ها'!$C:$C,0),MATCH(F448,'تعرفه ها'!$2:$2,0))*J448/30,0),0),"---")</f>
        <v>0</v>
      </c>
      <c r="BC448" s="415"/>
      <c r="BD448" s="54" t="str">
        <f>IFERROR(IF(INDEX('اطلاعات دوره'!A:Z,MATCH(G448,'اطلاعات دوره'!C:C,0),MATCH("برق",'اطلاعات دوره'!$1:$1,0))="دارد",ROUND(AX448*INDEX('تعرفه ها'!A:Z,MATCH("پیک فصلی برق",'تعرفه ها'!$C:$C,0),MATCH(F448,'تعرفه ها'!$2:$2,0))/100,0),0),"---")</f>
        <v>---</v>
      </c>
      <c r="BE448" s="415" t="str">
        <f>IFERROR(ROUND(((AX448+AY448+AZ448+BA448+BB448+BC448+BD448)*INDEX('تعرفه ها'!A:Z,MATCH("مالیات برق",'تعرفه ها'!$C:$C,0),MATCH(F448,'تعرفه ها'!$2:$2,0))/100),0),"---")</f>
        <v>---</v>
      </c>
      <c r="BF448" s="415" t="str">
        <f t="shared" si="158"/>
        <v>---</v>
      </c>
      <c r="BG448" s="415" t="str">
        <f t="shared" si="162"/>
        <v>---</v>
      </c>
      <c r="BH448" s="415" t="str">
        <f t="shared" si="159"/>
        <v>---</v>
      </c>
      <c r="BI448" s="54" t="str">
        <f t="shared" si="160"/>
        <v>---</v>
      </c>
      <c r="BJ448" s="55" t="str">
        <f t="shared" si="161"/>
        <v>---</v>
      </c>
      <c r="BK448" s="262"/>
      <c r="BL448" s="183" t="str">
        <f>IFERROR(IF(INDEX(پرداخت!A:AZ,MATCH(A448&amp;" - "&amp;"برق",پرداخت!$B:$B,0),MATCH(G448,پرداخت!$1:$1,0))="نشده","نشده","شده"),"---")</f>
        <v>---</v>
      </c>
      <c r="BN448" s="257"/>
      <c r="BO448" s="257"/>
      <c r="BP448" s="257"/>
      <c r="BQ448" s="257"/>
      <c r="BR448" s="257"/>
      <c r="BS448" s="257"/>
      <c r="BT448" s="257"/>
      <c r="BU448" s="257"/>
      <c r="BV448" s="257"/>
      <c r="BW448" s="257"/>
      <c r="BX448" s="257"/>
      <c r="BY448" s="257"/>
      <c r="BZ448" s="257"/>
      <c r="CA448" s="257"/>
      <c r="CB448" s="257"/>
      <c r="CC448" s="257"/>
      <c r="CD448" s="257"/>
      <c r="CE448" s="257"/>
      <c r="CF448" s="257"/>
      <c r="CG448" s="257"/>
      <c r="CH448"/>
      <c r="CI448"/>
      <c r="CJ448"/>
      <c r="CK448"/>
    </row>
    <row r="449" spans="1:89" ht="33.75" hidden="1">
      <c r="A449" s="170"/>
      <c r="B449" s="47">
        <f>IFERROR(INDEX('اطلاعات انشعابات شرکتها'!A:BB,MATCH(A449,'اطلاعات انشعابات شرکتها'!A:A,0),MATCH(B$1,'اطلاعات انشعابات شرکتها'!$1:$1,0)),0)</f>
        <v>0</v>
      </c>
      <c r="C449" s="48">
        <f>IFERROR(INDEX('اطلاعات انشعابات شرکتها'!A:BB,MATCH(A449,'اطلاعات انشعابات شرکتها'!A:A,0),MATCH(C$1,'اطلاعات انشعابات شرکتها'!$1:$1,0)),0)</f>
        <v>0</v>
      </c>
      <c r="D449" s="45"/>
      <c r="E449" s="171"/>
      <c r="F449" s="170"/>
      <c r="G449" s="188" t="str">
        <f t="shared" si="140"/>
        <v>/</v>
      </c>
      <c r="H449" s="188">
        <f>IFERROR(INDEX('اطلاعات دوره'!A:Z,MATCH(G449,'اطلاعات دوره'!C:C,0),MATCH(H$1,'اطلاعات دوره'!$1:$1,0)),0)</f>
        <v>0</v>
      </c>
      <c r="I449" s="188">
        <f>IFERROR(INDEX('اطلاعات دوره'!A:Z,MATCH(G449,'اطلاعات دوره'!C:C,0),MATCH(I$1,'اطلاعات دوره'!$1:$1,0)),0)</f>
        <v>0</v>
      </c>
      <c r="J449" s="188">
        <f>IFERROR(INDEX('اطلاعات دوره'!A:Z,MATCH(G449,'اطلاعات دوره'!C:C,0),MATCH(J$1,'اطلاعات دوره'!$1:$1,0)),0)</f>
        <v>0</v>
      </c>
      <c r="K449" s="265"/>
      <c r="L449" s="188" t="str">
        <f>IFERROR(INDEX('اطلاعات دوره'!A:Z,MATCH(G449,'اطلاعات دوره'!C:C,0)-1,MATCH("عنوان",'اطلاعات دوره'!$1:$1,0)),"---")</f>
        <v>---</v>
      </c>
      <c r="M449" s="188" t="str">
        <f t="shared" si="141"/>
        <v>----</v>
      </c>
      <c r="N449" s="188" t="str">
        <f t="shared" si="142"/>
        <v>-/</v>
      </c>
      <c r="O449" s="265"/>
      <c r="P449" s="188">
        <f>IFERROR(INDEX('اطلاعات انشعابات شرکتها'!A:BB,MATCH(A449,'اطلاعات انشعابات شرکتها'!A:A,0),MATCH(P$1,'اطلاعات انشعابات شرکتها'!$1:$1,0)),0)</f>
        <v>0</v>
      </c>
      <c r="Q449" s="188">
        <f>IFERROR(INDEX('اطلاعات انشعابات شرکتها'!A:BB,MATCH(A449,'اطلاعات انشعابات شرکتها'!A:A,0),MATCH(Q$1,'اطلاعات انشعابات شرکتها'!$1:$1,0)),0)</f>
        <v>0</v>
      </c>
      <c r="R449" s="188">
        <f>IFERROR(INDEX('اطلاعات انشعابات شرکتها'!A:BB,MATCH(A449,'اطلاعات انشعابات شرکتها'!A:A,0),MATCH(R$1,'اطلاعات انشعابات شرکتها'!$1:$1,0)),0)</f>
        <v>0</v>
      </c>
      <c r="S449" s="265"/>
      <c r="T449" s="188">
        <f>IFERROR(INDEX('قرائت کنتور'!A:AZ,MATCH(A449&amp;"-"&amp;T$1,'قرائت کنتور'!B:B,0),MATCH(G449,'قرائت کنتور'!$1:$1,0)),0)</f>
        <v>0</v>
      </c>
      <c r="U449" s="188">
        <f>IFERROR(INDEX('قرائت کنتور'!A:AZ,MATCH(A449&amp;"-"&amp;U$1,'قرائت کنتور'!B:B,0),MATCH(L449,'قرائت کنتور'!$1:$1,0)),0)</f>
        <v>0</v>
      </c>
      <c r="V449" s="188">
        <f>IFERROR(INDEX('قرائت کنتور'!A:AZ,MATCH(A449&amp;"-"&amp;U$1,'قرائت کنتور'!B:B,0),MATCH(G449,'قرائت کنتور'!$1:$1,0)),0)</f>
        <v>0</v>
      </c>
      <c r="W449" s="188">
        <f>IFERROR(INDEX('قرائت کنتور'!A:AZ,MATCH(A449&amp;"-"&amp;W$1,'قرائت کنتور'!B:B,0),MATCH(L449,'قرائت کنتور'!$1:$1,0)),0)</f>
        <v>0</v>
      </c>
      <c r="X449" s="188">
        <f>IFERROR(INDEX('قرائت کنتور'!A:AZ,MATCH(A449&amp;"-"&amp;W$1,'قرائت کنتور'!B:B,0),MATCH(G449,'قرائت کنتور'!$1:$1,0)),0)</f>
        <v>0</v>
      </c>
      <c r="Y449" s="188">
        <f>IFERROR(INDEX('قرائت کنتور'!A:AZ,MATCH(A449&amp;"-"&amp;Y$1,'قرائت کنتور'!B:B,0),MATCH(L449,'قرائت کنتور'!$1:$1,0)),0)</f>
        <v>0</v>
      </c>
      <c r="Z449" s="188">
        <f>IFERROR(INDEX('قرائت کنتور'!A:AZ,MATCH(A449&amp;"-"&amp;Y$1,'قرائت کنتور'!B:B,0),MATCH(G449,'قرائت کنتور'!$1:$1,0)),0)</f>
        <v>0</v>
      </c>
      <c r="AA449" s="188">
        <f>IFERROR(INDEX('قرائت کنتور'!A:AZ,MATCH(A449&amp;"-"&amp;AA$1,'قرائت کنتور'!B:B,0),MATCH(L449,'قرائت کنتور'!$1:$1,0)),0)</f>
        <v>0</v>
      </c>
      <c r="AB449" s="188">
        <f>IFERROR(INDEX('قرائت کنتور'!A:AZ,MATCH(A449&amp;"-"&amp;AA$1,'قرائت کنتور'!B:B,0),MATCH(G449,'قرائت کنتور'!$1:$1,0)),0)</f>
        <v>0</v>
      </c>
      <c r="AC449" s="265"/>
      <c r="AD449" s="188">
        <f t="shared" si="143"/>
        <v>0</v>
      </c>
      <c r="AE449" s="188">
        <f t="shared" si="144"/>
        <v>0</v>
      </c>
      <c r="AF449" s="188">
        <f t="shared" si="145"/>
        <v>0</v>
      </c>
      <c r="AG449" s="188">
        <f t="shared" si="146"/>
        <v>0</v>
      </c>
      <c r="AH449" s="188">
        <f t="shared" si="147"/>
        <v>0</v>
      </c>
      <c r="AI449" s="188">
        <f t="shared" si="148"/>
        <v>0</v>
      </c>
      <c r="AJ449" s="188" t="str">
        <f t="shared" si="149"/>
        <v>0</v>
      </c>
      <c r="AK449" s="265"/>
      <c r="AL449" s="254" t="str">
        <f t="shared" si="150"/>
        <v>---</v>
      </c>
      <c r="AM449" s="254" t="str">
        <f t="shared" si="151"/>
        <v>---</v>
      </c>
      <c r="AN449" s="265"/>
      <c r="AO449" s="188" t="str">
        <f>IFERROR(INDEX('تعرفه ها'!A:Z,MATCH(P449&amp;"-"&amp;AO$1,'تعرفه ها'!C:C,0),MATCH(F449,'تعرفه ها'!$2:$2,0),1),"---")</f>
        <v>---</v>
      </c>
      <c r="AP449" s="188" t="str">
        <f>IFERROR(INDEX('تعرفه ها'!A:Z,MATCH(P449&amp;"-"&amp;AP$1,'تعرفه ها'!C:C,0),MATCH(F449,'تعرفه ها'!$2:$2,0),1),"---")</f>
        <v>---</v>
      </c>
      <c r="AQ449" s="188" t="str">
        <f>IFERROR(INDEX('تعرفه ها'!A:Z,MATCH(P449&amp;"-"&amp;AQ$1,'تعرفه ها'!C:C,0),MATCH(F449,'تعرفه ها'!$2:$2,0),1),"---")</f>
        <v>---</v>
      </c>
      <c r="AR449" s="188" t="str">
        <f>IFERROR(INDEX('تعرفه ها'!A:Z,MATCH(P449&amp;"-"&amp;AR$1,'تعرفه ها'!C:C,0),MATCH(F449,'تعرفه ها'!$2:$2,0),1),"---")</f>
        <v>---</v>
      </c>
      <c r="AS449" s="265"/>
      <c r="AT449" s="415" t="str">
        <f t="shared" si="152"/>
        <v>---</v>
      </c>
      <c r="AU449" s="415" t="str">
        <f t="shared" si="153"/>
        <v>---</v>
      </c>
      <c r="AV449" s="415" t="str">
        <f t="shared" si="154"/>
        <v>---</v>
      </c>
      <c r="AW449" s="415" t="str">
        <f t="shared" si="155"/>
        <v>---</v>
      </c>
      <c r="AX449" s="415" t="str">
        <f t="shared" si="156"/>
        <v>---</v>
      </c>
      <c r="AY449" s="415" t="str">
        <f>IFERROR(AH449*INDEX('تعرفه ها'!A:Z,MATCH("عوارض برق به ازاء هر کیلووات",'تعرفه ها'!$C:$C,0),MATCH(F449,'تعرفه ها'!$2:$2,0)),"---")</f>
        <v>---</v>
      </c>
      <c r="AZ449" s="415" t="str">
        <f t="shared" si="157"/>
        <v>---</v>
      </c>
      <c r="BA449" s="415" t="str">
        <f>IFERROR(ROUND(((AX449+AY449+AZ449)*INDEX('تعرفه ها'!A:Z,MATCH("هزینه نگهداری و تعمیرات شبکه برق",'تعرفه ها'!$C:$C,0),MATCH(F449,'تعرفه ها'!$2:$2,0))/100),0),"---")</f>
        <v>---</v>
      </c>
      <c r="BB449" s="415">
        <f>IFERROR(IF(P449="دیماندی",ROUND(AJ449*INDEX('تعرفه ها'!A:Z,MATCH(BB$1,'تعرفه ها'!$C:$C,0),MATCH(F449,'تعرفه ها'!$2:$2,0))*J449/30,0),0),"---")</f>
        <v>0</v>
      </c>
      <c r="BC449" s="415"/>
      <c r="BD449" s="54" t="str">
        <f>IFERROR(IF(INDEX('اطلاعات دوره'!A:Z,MATCH(G449,'اطلاعات دوره'!C:C,0),MATCH("برق",'اطلاعات دوره'!$1:$1,0))="دارد",ROUND(AX449*INDEX('تعرفه ها'!A:Z,MATCH("پیک فصلی برق",'تعرفه ها'!$C:$C,0),MATCH(F449,'تعرفه ها'!$2:$2,0))/100,0),0),"---")</f>
        <v>---</v>
      </c>
      <c r="BE449" s="415" t="str">
        <f>IFERROR(ROUND(((AX449+AY449+AZ449+BA449+BB449+BC449+BD449)*INDEX('تعرفه ها'!A:Z,MATCH("مالیات برق",'تعرفه ها'!$C:$C,0),MATCH(F449,'تعرفه ها'!$2:$2,0))/100),0),"---")</f>
        <v>---</v>
      </c>
      <c r="BF449" s="415" t="str">
        <f t="shared" si="158"/>
        <v>---</v>
      </c>
      <c r="BG449" s="415" t="str">
        <f t="shared" si="162"/>
        <v>---</v>
      </c>
      <c r="BH449" s="415" t="str">
        <f t="shared" si="159"/>
        <v>---</v>
      </c>
      <c r="BI449" s="54" t="str">
        <f t="shared" si="160"/>
        <v>---</v>
      </c>
      <c r="BJ449" s="55" t="str">
        <f t="shared" si="161"/>
        <v>---</v>
      </c>
      <c r="BK449" s="262"/>
      <c r="BL449" s="183" t="str">
        <f>IFERROR(IF(INDEX(پرداخت!A:AZ,MATCH(A449&amp;" - "&amp;"برق",پرداخت!$B:$B,0),MATCH(G449,پرداخت!$1:$1,0))="نشده","نشده","شده"),"---")</f>
        <v>---</v>
      </c>
      <c r="BN449" s="257"/>
      <c r="BO449" s="257"/>
      <c r="BP449" s="257"/>
      <c r="BQ449" s="257"/>
      <c r="BR449" s="257"/>
      <c r="BS449" s="257"/>
      <c r="BT449" s="257"/>
      <c r="BU449" s="257"/>
      <c r="BV449" s="257"/>
      <c r="BW449" s="257"/>
      <c r="BX449" s="257"/>
      <c r="BY449" s="257"/>
      <c r="BZ449" s="257"/>
      <c r="CA449" s="257"/>
      <c r="CB449" s="257"/>
      <c r="CC449" s="257"/>
      <c r="CD449" s="257"/>
      <c r="CE449" s="257"/>
      <c r="CF449" s="257"/>
      <c r="CG449" s="257"/>
      <c r="CH449"/>
      <c r="CI449"/>
      <c r="CJ449"/>
      <c r="CK449"/>
    </row>
    <row r="450" spans="1:89" ht="33.75" hidden="1">
      <c r="A450" s="170"/>
      <c r="B450" s="47">
        <f>IFERROR(INDEX('اطلاعات انشعابات شرکتها'!A:BB,MATCH(A450,'اطلاعات انشعابات شرکتها'!A:A,0),MATCH(B$1,'اطلاعات انشعابات شرکتها'!$1:$1,0)),0)</f>
        <v>0</v>
      </c>
      <c r="C450" s="48">
        <f>IFERROR(INDEX('اطلاعات انشعابات شرکتها'!A:BB,MATCH(A450,'اطلاعات انشعابات شرکتها'!A:A,0),MATCH(C$1,'اطلاعات انشعابات شرکتها'!$1:$1,0)),0)</f>
        <v>0</v>
      </c>
      <c r="D450" s="45"/>
      <c r="E450" s="171"/>
      <c r="F450" s="170"/>
      <c r="G450" s="188" t="str">
        <f t="shared" si="140"/>
        <v>/</v>
      </c>
      <c r="H450" s="188">
        <f>IFERROR(INDEX('اطلاعات دوره'!A:Z,MATCH(G450,'اطلاعات دوره'!C:C,0),MATCH(H$1,'اطلاعات دوره'!$1:$1,0)),0)</f>
        <v>0</v>
      </c>
      <c r="I450" s="188">
        <f>IFERROR(INDEX('اطلاعات دوره'!A:Z,MATCH(G450,'اطلاعات دوره'!C:C,0),MATCH(I$1,'اطلاعات دوره'!$1:$1,0)),0)</f>
        <v>0</v>
      </c>
      <c r="J450" s="188">
        <f>IFERROR(INDEX('اطلاعات دوره'!A:Z,MATCH(G450,'اطلاعات دوره'!C:C,0),MATCH(J$1,'اطلاعات دوره'!$1:$1,0)),0)</f>
        <v>0</v>
      </c>
      <c r="K450" s="265"/>
      <c r="L450" s="188" t="str">
        <f>IFERROR(INDEX('اطلاعات دوره'!A:Z,MATCH(G450,'اطلاعات دوره'!C:C,0)-1,MATCH("عنوان",'اطلاعات دوره'!$1:$1,0)),"---")</f>
        <v>---</v>
      </c>
      <c r="M450" s="188" t="str">
        <f t="shared" si="141"/>
        <v>----</v>
      </c>
      <c r="N450" s="188" t="str">
        <f t="shared" si="142"/>
        <v>-/</v>
      </c>
      <c r="O450" s="265"/>
      <c r="P450" s="188">
        <f>IFERROR(INDEX('اطلاعات انشعابات شرکتها'!A:BB,MATCH(A450,'اطلاعات انشعابات شرکتها'!A:A,0),MATCH(P$1,'اطلاعات انشعابات شرکتها'!$1:$1,0)),0)</f>
        <v>0</v>
      </c>
      <c r="Q450" s="188">
        <f>IFERROR(INDEX('اطلاعات انشعابات شرکتها'!A:BB,MATCH(A450,'اطلاعات انشعابات شرکتها'!A:A,0),MATCH(Q$1,'اطلاعات انشعابات شرکتها'!$1:$1,0)),0)</f>
        <v>0</v>
      </c>
      <c r="R450" s="188">
        <f>IFERROR(INDEX('اطلاعات انشعابات شرکتها'!A:BB,MATCH(A450,'اطلاعات انشعابات شرکتها'!A:A,0),MATCH(R$1,'اطلاعات انشعابات شرکتها'!$1:$1,0)),0)</f>
        <v>0</v>
      </c>
      <c r="S450" s="265"/>
      <c r="T450" s="188">
        <f>IFERROR(INDEX('قرائت کنتور'!A:AZ,MATCH(A450&amp;"-"&amp;T$1,'قرائت کنتور'!B:B,0),MATCH(G450,'قرائت کنتور'!$1:$1,0)),0)</f>
        <v>0</v>
      </c>
      <c r="U450" s="188">
        <f>IFERROR(INDEX('قرائت کنتور'!A:AZ,MATCH(A450&amp;"-"&amp;U$1,'قرائت کنتور'!B:B,0),MATCH(L450,'قرائت کنتور'!$1:$1,0)),0)</f>
        <v>0</v>
      </c>
      <c r="V450" s="188">
        <f>IFERROR(INDEX('قرائت کنتور'!A:AZ,MATCH(A450&amp;"-"&amp;U$1,'قرائت کنتور'!B:B,0),MATCH(G450,'قرائت کنتور'!$1:$1,0)),0)</f>
        <v>0</v>
      </c>
      <c r="W450" s="188">
        <f>IFERROR(INDEX('قرائت کنتور'!A:AZ,MATCH(A450&amp;"-"&amp;W$1,'قرائت کنتور'!B:B,0),MATCH(L450,'قرائت کنتور'!$1:$1,0)),0)</f>
        <v>0</v>
      </c>
      <c r="X450" s="188">
        <f>IFERROR(INDEX('قرائت کنتور'!A:AZ,MATCH(A450&amp;"-"&amp;W$1,'قرائت کنتور'!B:B,0),MATCH(G450,'قرائت کنتور'!$1:$1,0)),0)</f>
        <v>0</v>
      </c>
      <c r="Y450" s="188">
        <f>IFERROR(INDEX('قرائت کنتور'!A:AZ,MATCH(A450&amp;"-"&amp;Y$1,'قرائت کنتور'!B:B,0),MATCH(L450,'قرائت کنتور'!$1:$1,0)),0)</f>
        <v>0</v>
      </c>
      <c r="Z450" s="188">
        <f>IFERROR(INDEX('قرائت کنتور'!A:AZ,MATCH(A450&amp;"-"&amp;Y$1,'قرائت کنتور'!B:B,0),MATCH(G450,'قرائت کنتور'!$1:$1,0)),0)</f>
        <v>0</v>
      </c>
      <c r="AA450" s="188">
        <f>IFERROR(INDEX('قرائت کنتور'!A:AZ,MATCH(A450&amp;"-"&amp;AA$1,'قرائت کنتور'!B:B,0),MATCH(L450,'قرائت کنتور'!$1:$1,0)),0)</f>
        <v>0</v>
      </c>
      <c r="AB450" s="188">
        <f>IFERROR(INDEX('قرائت کنتور'!A:AZ,MATCH(A450&amp;"-"&amp;AA$1,'قرائت کنتور'!B:B,0),MATCH(G450,'قرائت کنتور'!$1:$1,0)),0)</f>
        <v>0</v>
      </c>
      <c r="AC450" s="265"/>
      <c r="AD450" s="188">
        <f t="shared" si="143"/>
        <v>0</v>
      </c>
      <c r="AE450" s="188">
        <f t="shared" si="144"/>
        <v>0</v>
      </c>
      <c r="AF450" s="188">
        <f t="shared" si="145"/>
        <v>0</v>
      </c>
      <c r="AG450" s="188">
        <f t="shared" si="146"/>
        <v>0</v>
      </c>
      <c r="AH450" s="188">
        <f t="shared" si="147"/>
        <v>0</v>
      </c>
      <c r="AI450" s="188">
        <f t="shared" si="148"/>
        <v>0</v>
      </c>
      <c r="AJ450" s="188" t="str">
        <f t="shared" si="149"/>
        <v>0</v>
      </c>
      <c r="AK450" s="265"/>
      <c r="AL450" s="254" t="str">
        <f t="shared" si="150"/>
        <v>---</v>
      </c>
      <c r="AM450" s="254" t="str">
        <f t="shared" si="151"/>
        <v>---</v>
      </c>
      <c r="AN450" s="265"/>
      <c r="AO450" s="188" t="str">
        <f>IFERROR(INDEX('تعرفه ها'!A:Z,MATCH(P450&amp;"-"&amp;AO$1,'تعرفه ها'!C:C,0),MATCH(F450,'تعرفه ها'!$2:$2,0),1),"---")</f>
        <v>---</v>
      </c>
      <c r="AP450" s="188" t="str">
        <f>IFERROR(INDEX('تعرفه ها'!A:Z,MATCH(P450&amp;"-"&amp;AP$1,'تعرفه ها'!C:C,0),MATCH(F450,'تعرفه ها'!$2:$2,0),1),"---")</f>
        <v>---</v>
      </c>
      <c r="AQ450" s="188" t="str">
        <f>IFERROR(INDEX('تعرفه ها'!A:Z,MATCH(P450&amp;"-"&amp;AQ$1,'تعرفه ها'!C:C,0),MATCH(F450,'تعرفه ها'!$2:$2,0),1),"---")</f>
        <v>---</v>
      </c>
      <c r="AR450" s="188" t="str">
        <f>IFERROR(INDEX('تعرفه ها'!A:Z,MATCH(P450&amp;"-"&amp;AR$1,'تعرفه ها'!C:C,0),MATCH(F450,'تعرفه ها'!$2:$2,0),1),"---")</f>
        <v>---</v>
      </c>
      <c r="AS450" s="265"/>
      <c r="AT450" s="415" t="str">
        <f t="shared" si="152"/>
        <v>---</v>
      </c>
      <c r="AU450" s="415" t="str">
        <f t="shared" si="153"/>
        <v>---</v>
      </c>
      <c r="AV450" s="415" t="str">
        <f t="shared" si="154"/>
        <v>---</v>
      </c>
      <c r="AW450" s="415" t="str">
        <f t="shared" si="155"/>
        <v>---</v>
      </c>
      <c r="AX450" s="415" t="str">
        <f t="shared" si="156"/>
        <v>---</v>
      </c>
      <c r="AY450" s="415" t="str">
        <f>IFERROR(AH450*INDEX('تعرفه ها'!A:Z,MATCH("عوارض برق به ازاء هر کیلووات",'تعرفه ها'!$C:$C,0),MATCH(F450,'تعرفه ها'!$2:$2,0)),"---")</f>
        <v>---</v>
      </c>
      <c r="AZ450" s="415" t="str">
        <f t="shared" si="157"/>
        <v>---</v>
      </c>
      <c r="BA450" s="415" t="str">
        <f>IFERROR(ROUND(((AX450+AY450+AZ450)*INDEX('تعرفه ها'!A:Z,MATCH("هزینه نگهداری و تعمیرات شبکه برق",'تعرفه ها'!$C:$C,0),MATCH(F450,'تعرفه ها'!$2:$2,0))/100),0),"---")</f>
        <v>---</v>
      </c>
      <c r="BB450" s="415">
        <f>IFERROR(IF(P450="دیماندی",ROUND(AJ450*INDEX('تعرفه ها'!A:Z,MATCH(BB$1,'تعرفه ها'!$C:$C,0),MATCH(F450,'تعرفه ها'!$2:$2,0))*J450/30,0),0),"---")</f>
        <v>0</v>
      </c>
      <c r="BC450" s="415"/>
      <c r="BD450" s="54" t="str">
        <f>IFERROR(IF(INDEX('اطلاعات دوره'!A:Z,MATCH(G450,'اطلاعات دوره'!C:C,0),MATCH("برق",'اطلاعات دوره'!$1:$1,0))="دارد",ROUND(AX450*INDEX('تعرفه ها'!A:Z,MATCH("پیک فصلی برق",'تعرفه ها'!$C:$C,0),MATCH(F450,'تعرفه ها'!$2:$2,0))/100,0),0),"---")</f>
        <v>---</v>
      </c>
      <c r="BE450" s="415" t="str">
        <f>IFERROR(ROUND(((AX450+AY450+AZ450+BA450+BB450+BC450+BD450)*INDEX('تعرفه ها'!A:Z,MATCH("مالیات برق",'تعرفه ها'!$C:$C,0),MATCH(F450,'تعرفه ها'!$2:$2,0))/100),0),"---")</f>
        <v>---</v>
      </c>
      <c r="BF450" s="415" t="str">
        <f t="shared" si="158"/>
        <v>---</v>
      </c>
      <c r="BG450" s="415" t="str">
        <f t="shared" si="162"/>
        <v>---</v>
      </c>
      <c r="BH450" s="415" t="str">
        <f t="shared" si="159"/>
        <v>---</v>
      </c>
      <c r="BI450" s="54" t="str">
        <f t="shared" si="160"/>
        <v>---</v>
      </c>
      <c r="BJ450" s="55" t="str">
        <f t="shared" si="161"/>
        <v>---</v>
      </c>
      <c r="BK450" s="262"/>
      <c r="BL450" s="183" t="str">
        <f>IFERROR(IF(INDEX(پرداخت!A:AZ,MATCH(A450&amp;" - "&amp;"برق",پرداخت!$B:$B,0),MATCH(G450,پرداخت!$1:$1,0))="نشده","نشده","شده"),"---")</f>
        <v>---</v>
      </c>
      <c r="BN450" s="257"/>
      <c r="BO450" s="257"/>
      <c r="BP450" s="257"/>
      <c r="BQ450" s="257"/>
      <c r="BR450" s="257"/>
      <c r="BS450" s="257"/>
      <c r="BT450" s="257"/>
      <c r="BU450" s="257"/>
      <c r="BV450" s="257"/>
      <c r="BW450" s="257"/>
      <c r="BX450" s="257"/>
      <c r="BY450" s="257"/>
      <c r="BZ450" s="257"/>
      <c r="CA450" s="257"/>
      <c r="CB450" s="257"/>
      <c r="CC450" s="257"/>
      <c r="CD450" s="257"/>
      <c r="CE450" s="257"/>
      <c r="CF450" s="257"/>
      <c r="CG450" s="257"/>
      <c r="CH450"/>
      <c r="CI450"/>
      <c r="CJ450"/>
      <c r="CK450"/>
    </row>
    <row r="451" spans="1:89" ht="33.75" hidden="1">
      <c r="A451" s="170"/>
      <c r="B451" s="47">
        <f>IFERROR(INDEX('اطلاعات انشعابات شرکتها'!A:BB,MATCH(A451,'اطلاعات انشعابات شرکتها'!A:A,0),MATCH(B$1,'اطلاعات انشعابات شرکتها'!$1:$1,0)),0)</f>
        <v>0</v>
      </c>
      <c r="C451" s="48">
        <f>IFERROR(INDEX('اطلاعات انشعابات شرکتها'!A:BB,MATCH(A451,'اطلاعات انشعابات شرکتها'!A:A,0),MATCH(C$1,'اطلاعات انشعابات شرکتها'!$1:$1,0)),0)</f>
        <v>0</v>
      </c>
      <c r="D451" s="45"/>
      <c r="E451" s="171"/>
      <c r="F451" s="170"/>
      <c r="G451" s="188" t="str">
        <f t="shared" si="140"/>
        <v>/</v>
      </c>
      <c r="H451" s="188">
        <f>IFERROR(INDEX('اطلاعات دوره'!A:Z,MATCH(G451,'اطلاعات دوره'!C:C,0),MATCH(H$1,'اطلاعات دوره'!$1:$1,0)),0)</f>
        <v>0</v>
      </c>
      <c r="I451" s="188">
        <f>IFERROR(INDEX('اطلاعات دوره'!A:Z,MATCH(G451,'اطلاعات دوره'!C:C,0),MATCH(I$1,'اطلاعات دوره'!$1:$1,0)),0)</f>
        <v>0</v>
      </c>
      <c r="J451" s="188">
        <f>IFERROR(INDEX('اطلاعات دوره'!A:Z,MATCH(G451,'اطلاعات دوره'!C:C,0),MATCH(J$1,'اطلاعات دوره'!$1:$1,0)),0)</f>
        <v>0</v>
      </c>
      <c r="K451" s="265"/>
      <c r="L451" s="188" t="str">
        <f>IFERROR(INDEX('اطلاعات دوره'!A:Z,MATCH(G451,'اطلاعات دوره'!C:C,0)-1,MATCH("عنوان",'اطلاعات دوره'!$1:$1,0)),"---")</f>
        <v>---</v>
      </c>
      <c r="M451" s="188" t="str">
        <f t="shared" si="141"/>
        <v>----</v>
      </c>
      <c r="N451" s="188" t="str">
        <f t="shared" si="142"/>
        <v>-/</v>
      </c>
      <c r="O451" s="265"/>
      <c r="P451" s="188">
        <f>IFERROR(INDEX('اطلاعات انشعابات شرکتها'!A:BB,MATCH(A451,'اطلاعات انشعابات شرکتها'!A:A,0),MATCH(P$1,'اطلاعات انشعابات شرکتها'!$1:$1,0)),0)</f>
        <v>0</v>
      </c>
      <c r="Q451" s="188">
        <f>IFERROR(INDEX('اطلاعات انشعابات شرکتها'!A:BB,MATCH(A451,'اطلاعات انشعابات شرکتها'!A:A,0),MATCH(Q$1,'اطلاعات انشعابات شرکتها'!$1:$1,0)),0)</f>
        <v>0</v>
      </c>
      <c r="R451" s="188">
        <f>IFERROR(INDEX('اطلاعات انشعابات شرکتها'!A:BB,MATCH(A451,'اطلاعات انشعابات شرکتها'!A:A,0),MATCH(R$1,'اطلاعات انشعابات شرکتها'!$1:$1,0)),0)</f>
        <v>0</v>
      </c>
      <c r="S451" s="265"/>
      <c r="T451" s="188">
        <f>IFERROR(INDEX('قرائت کنتور'!A:AZ,MATCH(A451&amp;"-"&amp;T$1,'قرائت کنتور'!B:B,0),MATCH(G451,'قرائت کنتور'!$1:$1,0)),0)</f>
        <v>0</v>
      </c>
      <c r="U451" s="188">
        <f>IFERROR(INDEX('قرائت کنتور'!A:AZ,MATCH(A451&amp;"-"&amp;U$1,'قرائت کنتور'!B:B,0),MATCH(L451,'قرائت کنتور'!$1:$1,0)),0)</f>
        <v>0</v>
      </c>
      <c r="V451" s="188">
        <f>IFERROR(INDEX('قرائت کنتور'!A:AZ,MATCH(A451&amp;"-"&amp;U$1,'قرائت کنتور'!B:B,0),MATCH(G451,'قرائت کنتور'!$1:$1,0)),0)</f>
        <v>0</v>
      </c>
      <c r="W451" s="188">
        <f>IFERROR(INDEX('قرائت کنتور'!A:AZ,MATCH(A451&amp;"-"&amp;W$1,'قرائت کنتور'!B:B,0),MATCH(L451,'قرائت کنتور'!$1:$1,0)),0)</f>
        <v>0</v>
      </c>
      <c r="X451" s="188">
        <f>IFERROR(INDEX('قرائت کنتور'!A:AZ,MATCH(A451&amp;"-"&amp;W$1,'قرائت کنتور'!B:B,0),MATCH(G451,'قرائت کنتور'!$1:$1,0)),0)</f>
        <v>0</v>
      </c>
      <c r="Y451" s="188">
        <f>IFERROR(INDEX('قرائت کنتور'!A:AZ,MATCH(A451&amp;"-"&amp;Y$1,'قرائت کنتور'!B:B,0),MATCH(L451,'قرائت کنتور'!$1:$1,0)),0)</f>
        <v>0</v>
      </c>
      <c r="Z451" s="188">
        <f>IFERROR(INDEX('قرائت کنتور'!A:AZ,MATCH(A451&amp;"-"&amp;Y$1,'قرائت کنتور'!B:B,0),MATCH(G451,'قرائت کنتور'!$1:$1,0)),0)</f>
        <v>0</v>
      </c>
      <c r="AA451" s="188">
        <f>IFERROR(INDEX('قرائت کنتور'!A:AZ,MATCH(A451&amp;"-"&amp;AA$1,'قرائت کنتور'!B:B,0),MATCH(L451,'قرائت کنتور'!$1:$1,0)),0)</f>
        <v>0</v>
      </c>
      <c r="AB451" s="188">
        <f>IFERROR(INDEX('قرائت کنتور'!A:AZ,MATCH(A451&amp;"-"&amp;AA$1,'قرائت کنتور'!B:B,0),MATCH(G451,'قرائت کنتور'!$1:$1,0)),0)</f>
        <v>0</v>
      </c>
      <c r="AC451" s="265"/>
      <c r="AD451" s="188">
        <f t="shared" si="143"/>
        <v>0</v>
      </c>
      <c r="AE451" s="188">
        <f t="shared" si="144"/>
        <v>0</v>
      </c>
      <c r="AF451" s="188">
        <f t="shared" si="145"/>
        <v>0</v>
      </c>
      <c r="AG451" s="188">
        <f t="shared" si="146"/>
        <v>0</v>
      </c>
      <c r="AH451" s="188">
        <f t="shared" si="147"/>
        <v>0</v>
      </c>
      <c r="AI451" s="188">
        <f t="shared" si="148"/>
        <v>0</v>
      </c>
      <c r="AJ451" s="188" t="str">
        <f t="shared" si="149"/>
        <v>0</v>
      </c>
      <c r="AK451" s="265"/>
      <c r="AL451" s="254" t="str">
        <f t="shared" si="150"/>
        <v>---</v>
      </c>
      <c r="AM451" s="254" t="str">
        <f t="shared" si="151"/>
        <v>---</v>
      </c>
      <c r="AN451" s="265"/>
      <c r="AO451" s="188" t="str">
        <f>IFERROR(INDEX('تعرفه ها'!A:Z,MATCH(P451&amp;"-"&amp;AO$1,'تعرفه ها'!C:C,0),MATCH(F451,'تعرفه ها'!$2:$2,0),1),"---")</f>
        <v>---</v>
      </c>
      <c r="AP451" s="188" t="str">
        <f>IFERROR(INDEX('تعرفه ها'!A:Z,MATCH(P451&amp;"-"&amp;AP$1,'تعرفه ها'!C:C,0),MATCH(F451,'تعرفه ها'!$2:$2,0),1),"---")</f>
        <v>---</v>
      </c>
      <c r="AQ451" s="188" t="str">
        <f>IFERROR(INDEX('تعرفه ها'!A:Z,MATCH(P451&amp;"-"&amp;AQ$1,'تعرفه ها'!C:C,0),MATCH(F451,'تعرفه ها'!$2:$2,0),1),"---")</f>
        <v>---</v>
      </c>
      <c r="AR451" s="188" t="str">
        <f>IFERROR(INDEX('تعرفه ها'!A:Z,MATCH(P451&amp;"-"&amp;AR$1,'تعرفه ها'!C:C,0),MATCH(F451,'تعرفه ها'!$2:$2,0),1),"---")</f>
        <v>---</v>
      </c>
      <c r="AS451" s="265"/>
      <c r="AT451" s="415" t="str">
        <f t="shared" si="152"/>
        <v>---</v>
      </c>
      <c r="AU451" s="415" t="str">
        <f t="shared" si="153"/>
        <v>---</v>
      </c>
      <c r="AV451" s="415" t="str">
        <f t="shared" si="154"/>
        <v>---</v>
      </c>
      <c r="AW451" s="415" t="str">
        <f t="shared" si="155"/>
        <v>---</v>
      </c>
      <c r="AX451" s="415" t="str">
        <f t="shared" si="156"/>
        <v>---</v>
      </c>
      <c r="AY451" s="415" t="str">
        <f>IFERROR(AH451*INDEX('تعرفه ها'!A:Z,MATCH("عوارض برق به ازاء هر کیلووات",'تعرفه ها'!$C:$C,0),MATCH(F451,'تعرفه ها'!$2:$2,0)),"---")</f>
        <v>---</v>
      </c>
      <c r="AZ451" s="415" t="str">
        <f t="shared" si="157"/>
        <v>---</v>
      </c>
      <c r="BA451" s="415" t="str">
        <f>IFERROR(ROUND(((AX451+AY451+AZ451)*INDEX('تعرفه ها'!A:Z,MATCH("هزینه نگهداری و تعمیرات شبکه برق",'تعرفه ها'!$C:$C,0),MATCH(F451,'تعرفه ها'!$2:$2,0))/100),0),"---")</f>
        <v>---</v>
      </c>
      <c r="BB451" s="415">
        <f>IFERROR(IF(P451="دیماندی",ROUND(AJ451*INDEX('تعرفه ها'!A:Z,MATCH(BB$1,'تعرفه ها'!$C:$C,0),MATCH(F451,'تعرفه ها'!$2:$2,0))*J451/30,0),0),"---")</f>
        <v>0</v>
      </c>
      <c r="BC451" s="415"/>
      <c r="BD451" s="54" t="str">
        <f>IFERROR(IF(INDEX('اطلاعات دوره'!A:Z,MATCH(G451,'اطلاعات دوره'!C:C,0),MATCH("برق",'اطلاعات دوره'!$1:$1,0))="دارد",ROUND(AX451*INDEX('تعرفه ها'!A:Z,MATCH("پیک فصلی برق",'تعرفه ها'!$C:$C,0),MATCH(F451,'تعرفه ها'!$2:$2,0))/100,0),0),"---")</f>
        <v>---</v>
      </c>
      <c r="BE451" s="415" t="str">
        <f>IFERROR(ROUND(((AX451+AY451+AZ451+BA451+BB451+BC451+BD451)*INDEX('تعرفه ها'!A:Z,MATCH("مالیات برق",'تعرفه ها'!$C:$C,0),MATCH(F451,'تعرفه ها'!$2:$2,0))/100),0),"---")</f>
        <v>---</v>
      </c>
      <c r="BF451" s="415" t="str">
        <f t="shared" si="158"/>
        <v>---</v>
      </c>
      <c r="BG451" s="415" t="str">
        <f t="shared" si="162"/>
        <v>---</v>
      </c>
      <c r="BH451" s="415" t="str">
        <f t="shared" si="159"/>
        <v>---</v>
      </c>
      <c r="BI451" s="54" t="str">
        <f t="shared" si="160"/>
        <v>---</v>
      </c>
      <c r="BJ451" s="55" t="str">
        <f t="shared" si="161"/>
        <v>---</v>
      </c>
      <c r="BK451" s="262"/>
      <c r="BL451" s="183" t="str">
        <f>IFERROR(IF(INDEX(پرداخت!A:AZ,MATCH(A451&amp;" - "&amp;"برق",پرداخت!$B:$B,0),MATCH(G451,پرداخت!$1:$1,0))="نشده","نشده","شده"),"---")</f>
        <v>---</v>
      </c>
      <c r="BN451" s="257"/>
      <c r="BO451" s="257"/>
      <c r="BP451" s="257"/>
      <c r="BQ451" s="257"/>
      <c r="BR451" s="257"/>
      <c r="BS451" s="257"/>
      <c r="BT451" s="257"/>
      <c r="BU451" s="257"/>
      <c r="BV451" s="257"/>
      <c r="BW451" s="257"/>
      <c r="BX451" s="257"/>
      <c r="BY451" s="257"/>
      <c r="BZ451" s="257"/>
      <c r="CA451" s="257"/>
      <c r="CB451" s="257"/>
      <c r="CC451" s="257"/>
      <c r="CD451" s="257"/>
      <c r="CE451" s="257"/>
      <c r="CF451" s="257"/>
      <c r="CG451" s="257"/>
      <c r="CH451"/>
      <c r="CI451"/>
      <c r="CJ451"/>
      <c r="CK451"/>
    </row>
    <row r="452" spans="1:89" ht="33.75" hidden="1">
      <c r="A452" s="170"/>
      <c r="B452" s="47">
        <f>IFERROR(INDEX('اطلاعات انشعابات شرکتها'!A:BB,MATCH(A452,'اطلاعات انشعابات شرکتها'!A:A,0),MATCH(B$1,'اطلاعات انشعابات شرکتها'!$1:$1,0)),0)</f>
        <v>0</v>
      </c>
      <c r="C452" s="48">
        <f>IFERROR(INDEX('اطلاعات انشعابات شرکتها'!A:BB,MATCH(A452,'اطلاعات انشعابات شرکتها'!A:A,0),MATCH(C$1,'اطلاعات انشعابات شرکتها'!$1:$1,0)),0)</f>
        <v>0</v>
      </c>
      <c r="D452" s="45"/>
      <c r="E452" s="171"/>
      <c r="F452" s="170"/>
      <c r="G452" s="188" t="str">
        <f t="shared" ref="G452:G515" si="163">F452&amp;"/"&amp;E452</f>
        <v>/</v>
      </c>
      <c r="H452" s="188">
        <f>IFERROR(INDEX('اطلاعات دوره'!A:Z,MATCH(G452,'اطلاعات دوره'!C:C,0),MATCH(H$1,'اطلاعات دوره'!$1:$1,0)),0)</f>
        <v>0</v>
      </c>
      <c r="I452" s="188">
        <f>IFERROR(INDEX('اطلاعات دوره'!A:Z,MATCH(G452,'اطلاعات دوره'!C:C,0),MATCH(I$1,'اطلاعات دوره'!$1:$1,0)),0)</f>
        <v>0</v>
      </c>
      <c r="J452" s="188">
        <f>IFERROR(INDEX('اطلاعات دوره'!A:Z,MATCH(G452,'اطلاعات دوره'!C:C,0),MATCH(J$1,'اطلاعات دوره'!$1:$1,0)),0)</f>
        <v>0</v>
      </c>
      <c r="K452" s="265"/>
      <c r="L452" s="188" t="str">
        <f>IFERROR(INDEX('اطلاعات دوره'!A:Z,MATCH(G452,'اطلاعات دوره'!C:C,0)-1,MATCH("عنوان",'اطلاعات دوره'!$1:$1,0)),"---")</f>
        <v>---</v>
      </c>
      <c r="M452" s="188" t="str">
        <f t="shared" ref="M452:M515" si="164">A452&amp;"-"&amp;L452</f>
        <v>----</v>
      </c>
      <c r="N452" s="188" t="str">
        <f t="shared" ref="N452:N515" si="165">A452&amp;"-"&amp;G452</f>
        <v>-/</v>
      </c>
      <c r="O452" s="265"/>
      <c r="P452" s="188">
        <f>IFERROR(INDEX('اطلاعات انشعابات شرکتها'!A:BB,MATCH(A452,'اطلاعات انشعابات شرکتها'!A:A,0),MATCH(P$1,'اطلاعات انشعابات شرکتها'!$1:$1,0)),0)</f>
        <v>0</v>
      </c>
      <c r="Q452" s="188">
        <f>IFERROR(INDEX('اطلاعات انشعابات شرکتها'!A:BB,MATCH(A452,'اطلاعات انشعابات شرکتها'!A:A,0),MATCH(Q$1,'اطلاعات انشعابات شرکتها'!$1:$1,0)),0)</f>
        <v>0</v>
      </c>
      <c r="R452" s="188">
        <f>IFERROR(INDEX('اطلاعات انشعابات شرکتها'!A:BB,MATCH(A452,'اطلاعات انشعابات شرکتها'!A:A,0),MATCH(R$1,'اطلاعات انشعابات شرکتها'!$1:$1,0)),0)</f>
        <v>0</v>
      </c>
      <c r="S452" s="265"/>
      <c r="T452" s="188">
        <f>IFERROR(INDEX('قرائت کنتور'!A:AZ,MATCH(A452&amp;"-"&amp;T$1,'قرائت کنتور'!B:B,0),MATCH(G452,'قرائت کنتور'!$1:$1,0)),0)</f>
        <v>0</v>
      </c>
      <c r="U452" s="188">
        <f>IFERROR(INDEX('قرائت کنتور'!A:AZ,MATCH(A452&amp;"-"&amp;U$1,'قرائت کنتور'!B:B,0),MATCH(L452,'قرائت کنتور'!$1:$1,0)),0)</f>
        <v>0</v>
      </c>
      <c r="V452" s="188">
        <f>IFERROR(INDEX('قرائت کنتور'!A:AZ,MATCH(A452&amp;"-"&amp;U$1,'قرائت کنتور'!B:B,0),MATCH(G452,'قرائت کنتور'!$1:$1,0)),0)</f>
        <v>0</v>
      </c>
      <c r="W452" s="188">
        <f>IFERROR(INDEX('قرائت کنتور'!A:AZ,MATCH(A452&amp;"-"&amp;W$1,'قرائت کنتور'!B:B,0),MATCH(L452,'قرائت کنتور'!$1:$1,0)),0)</f>
        <v>0</v>
      </c>
      <c r="X452" s="188">
        <f>IFERROR(INDEX('قرائت کنتور'!A:AZ,MATCH(A452&amp;"-"&amp;W$1,'قرائت کنتور'!B:B,0),MATCH(G452,'قرائت کنتور'!$1:$1,0)),0)</f>
        <v>0</v>
      </c>
      <c r="Y452" s="188">
        <f>IFERROR(INDEX('قرائت کنتور'!A:AZ,MATCH(A452&amp;"-"&amp;Y$1,'قرائت کنتور'!B:B,0),MATCH(L452,'قرائت کنتور'!$1:$1,0)),0)</f>
        <v>0</v>
      </c>
      <c r="Z452" s="188">
        <f>IFERROR(INDEX('قرائت کنتور'!A:AZ,MATCH(A452&amp;"-"&amp;Y$1,'قرائت کنتور'!B:B,0),MATCH(G452,'قرائت کنتور'!$1:$1,0)),0)</f>
        <v>0</v>
      </c>
      <c r="AA452" s="188">
        <f>IFERROR(INDEX('قرائت کنتور'!A:AZ,MATCH(A452&amp;"-"&amp;AA$1,'قرائت کنتور'!B:B,0),MATCH(L452,'قرائت کنتور'!$1:$1,0)),0)</f>
        <v>0</v>
      </c>
      <c r="AB452" s="188">
        <f>IFERROR(INDEX('قرائت کنتور'!A:AZ,MATCH(A452&amp;"-"&amp;AA$1,'قرائت کنتور'!B:B,0),MATCH(G452,'قرائت کنتور'!$1:$1,0)),0)</f>
        <v>0</v>
      </c>
      <c r="AC452" s="265"/>
      <c r="AD452" s="188">
        <f t="shared" ref="AD452:AD515" si="166">IFERROR((V452-U452)*R452,"---")</f>
        <v>0</v>
      </c>
      <c r="AE452" s="188">
        <f t="shared" ref="AE452:AE515" si="167">IFERROR((X452-W452)*R452,"---")</f>
        <v>0</v>
      </c>
      <c r="AF452" s="188">
        <f t="shared" ref="AF452:AF515" si="168">IFERROR((Z452-Y452)*R452,"---")</f>
        <v>0</v>
      </c>
      <c r="AG452" s="188">
        <f t="shared" ref="AG452:AG515" si="169">IFERROR((AB452-AA452)*R452,"---")</f>
        <v>0</v>
      </c>
      <c r="AH452" s="188">
        <f t="shared" ref="AH452:AH515" si="170">IFERROR(AD452+AE452+AF452,"---")</f>
        <v>0</v>
      </c>
      <c r="AI452" s="188">
        <f t="shared" ref="AI452:AI515" si="171">IFERROR(T452*R452,"---")</f>
        <v>0</v>
      </c>
      <c r="AJ452" s="188" t="str">
        <f t="shared" ref="AJ452:AJ515" si="172">IFERROR(IF(P452="دیماندی",IF(AI452&gt;(0.9*Q452),AI452,0.9*Q452),"0"),"---")</f>
        <v>0</v>
      </c>
      <c r="AK452" s="265"/>
      <c r="AL452" s="254" t="str">
        <f t="shared" ref="AL452:AL515" si="173">IFERROR((AH452)/((AH452^2+AG452^2)^0.5),"---")</f>
        <v>---</v>
      </c>
      <c r="AM452" s="254" t="str">
        <f t="shared" ref="AM452:AM515" si="174">IFERROR(IF((0.9/AL452-1)&gt;0.01,0.9/AL452-1,"0"),"---")</f>
        <v>---</v>
      </c>
      <c r="AN452" s="265"/>
      <c r="AO452" s="188" t="str">
        <f>IFERROR(INDEX('تعرفه ها'!A:Z,MATCH(P452&amp;"-"&amp;AO$1,'تعرفه ها'!C:C,0),MATCH(F452,'تعرفه ها'!$2:$2,0),1),"---")</f>
        <v>---</v>
      </c>
      <c r="AP452" s="188" t="str">
        <f>IFERROR(INDEX('تعرفه ها'!A:Z,MATCH(P452&amp;"-"&amp;AP$1,'تعرفه ها'!C:C,0),MATCH(F452,'تعرفه ها'!$2:$2,0),1),"---")</f>
        <v>---</v>
      </c>
      <c r="AQ452" s="188" t="str">
        <f>IFERROR(INDEX('تعرفه ها'!A:Z,MATCH(P452&amp;"-"&amp;AQ$1,'تعرفه ها'!C:C,0),MATCH(F452,'تعرفه ها'!$2:$2,0),1),"---")</f>
        <v>---</v>
      </c>
      <c r="AR452" s="188" t="str">
        <f>IFERROR(INDEX('تعرفه ها'!A:Z,MATCH(P452&amp;"-"&amp;AR$1,'تعرفه ها'!C:C,0),MATCH(F452,'تعرفه ها'!$2:$2,0),1),"---")</f>
        <v>---</v>
      </c>
      <c r="AS452" s="265"/>
      <c r="AT452" s="415" t="str">
        <f t="shared" ref="AT452:AT515" si="175">IFERROR(AD452*AO452,"---")</f>
        <v>---</v>
      </c>
      <c r="AU452" s="415" t="str">
        <f t="shared" ref="AU452:AU515" si="176">IFERROR(AE452*AP452,"---")</f>
        <v>---</v>
      </c>
      <c r="AV452" s="415" t="str">
        <f t="shared" ref="AV452:AV515" si="177">IFERROR(AF452*AQ452,"---")</f>
        <v>---</v>
      </c>
      <c r="AW452" s="415" t="str">
        <f t="shared" ref="AW452:AW515" si="178">IFERROR(AG452*AR452,"---")</f>
        <v>---</v>
      </c>
      <c r="AX452" s="415" t="str">
        <f t="shared" ref="AX452:AX515" si="179">IFERROR((AT452+AU452+AV452+AW452),"---")</f>
        <v>---</v>
      </c>
      <c r="AY452" s="415" t="str">
        <f>IFERROR(AH452*INDEX('تعرفه ها'!A:Z,MATCH("عوارض برق به ازاء هر کیلووات",'تعرفه ها'!$C:$C,0),MATCH(F452,'تعرفه ها'!$2:$2,0)),"---")</f>
        <v>---</v>
      </c>
      <c r="AZ452" s="415" t="str">
        <f t="shared" ref="AZ452:AZ515" si="180">IFERROR(ROUND((AT452+AU452+AV452)*AM452,0),"---")</f>
        <v>---</v>
      </c>
      <c r="BA452" s="415" t="str">
        <f>IFERROR(ROUND(((AX452+AY452+AZ452)*INDEX('تعرفه ها'!A:Z,MATCH("هزینه نگهداری و تعمیرات شبکه برق",'تعرفه ها'!$C:$C,0),MATCH(F452,'تعرفه ها'!$2:$2,0))/100),0),"---")</f>
        <v>---</v>
      </c>
      <c r="BB452" s="415">
        <f>IFERROR(IF(P452="دیماندی",ROUND(AJ452*INDEX('تعرفه ها'!A:Z,MATCH(BB$1,'تعرفه ها'!$C:$C,0),MATCH(F452,'تعرفه ها'!$2:$2,0))*J452/30,0),0),"---")</f>
        <v>0</v>
      </c>
      <c r="BC452" s="415"/>
      <c r="BD452" s="54" t="str">
        <f>IFERROR(IF(INDEX('اطلاعات دوره'!A:Z,MATCH(G452,'اطلاعات دوره'!C:C,0),MATCH("برق",'اطلاعات دوره'!$1:$1,0))="دارد",ROUND(AX452*INDEX('تعرفه ها'!A:Z,MATCH("پیک فصلی برق",'تعرفه ها'!$C:$C,0),MATCH(F452,'تعرفه ها'!$2:$2,0))/100,0),0),"---")</f>
        <v>---</v>
      </c>
      <c r="BE452" s="415" t="str">
        <f>IFERROR(ROUND(((AX452+AY452+AZ452+BA452+BB452+BC452+BD452)*INDEX('تعرفه ها'!A:Z,MATCH("مالیات برق",'تعرفه ها'!$C:$C,0),MATCH(F452,'تعرفه ها'!$2:$2,0))/100),0),"---")</f>
        <v>---</v>
      </c>
      <c r="BF452" s="415" t="str">
        <f t="shared" ref="BF452:BF515" si="181">IFERROR((AX452+AY452+AZ452+BA452+BB452+BC452+BD452+BE452),"---")</f>
        <v>---</v>
      </c>
      <c r="BG452" s="415" t="str">
        <f t="shared" si="162"/>
        <v>---</v>
      </c>
      <c r="BH452" s="415" t="str">
        <f t="shared" ref="BH452:BH515" si="182">IFERROR((BF452+BG452),"---")</f>
        <v>---</v>
      </c>
      <c r="BI452" s="54" t="str">
        <f t="shared" ref="BI452:BI515" si="183">IFERROR(INT(RIGHT(BH452,3)),"---")</f>
        <v>---</v>
      </c>
      <c r="BJ452" s="55" t="str">
        <f t="shared" ref="BJ452:BJ515" si="184">IFERROR(BH452-BI452,"---")</f>
        <v>---</v>
      </c>
      <c r="BK452" s="262"/>
      <c r="BL452" s="183" t="str">
        <f>IFERROR(IF(INDEX(پرداخت!A:AZ,MATCH(A452&amp;" - "&amp;"برق",پرداخت!$B:$B,0),MATCH(G452,پرداخت!$1:$1,0))="نشده","نشده","شده"),"---")</f>
        <v>---</v>
      </c>
      <c r="BN452" s="257"/>
      <c r="BO452" s="257"/>
      <c r="BP452" s="257"/>
      <c r="BQ452" s="257"/>
      <c r="BR452" s="257"/>
      <c r="BS452" s="257"/>
      <c r="BT452" s="257"/>
      <c r="BU452" s="257"/>
      <c r="BV452" s="257"/>
      <c r="BW452" s="257"/>
      <c r="BX452" s="257"/>
      <c r="BY452" s="257"/>
      <c r="BZ452" s="257"/>
      <c r="CA452" s="257"/>
      <c r="CB452" s="257"/>
      <c r="CC452" s="257"/>
      <c r="CD452" s="257"/>
      <c r="CE452" s="257"/>
      <c r="CF452" s="257"/>
      <c r="CG452" s="257"/>
      <c r="CH452"/>
      <c r="CI452"/>
      <c r="CJ452"/>
      <c r="CK452"/>
    </row>
    <row r="453" spans="1:89" ht="33.75" hidden="1">
      <c r="A453" s="170"/>
      <c r="B453" s="47">
        <f>IFERROR(INDEX('اطلاعات انشعابات شرکتها'!A:BB,MATCH(A453,'اطلاعات انشعابات شرکتها'!A:A,0),MATCH(B$1,'اطلاعات انشعابات شرکتها'!$1:$1,0)),0)</f>
        <v>0</v>
      </c>
      <c r="C453" s="48">
        <f>IFERROR(INDEX('اطلاعات انشعابات شرکتها'!A:BB,MATCH(A453,'اطلاعات انشعابات شرکتها'!A:A,0),MATCH(C$1,'اطلاعات انشعابات شرکتها'!$1:$1,0)),0)</f>
        <v>0</v>
      </c>
      <c r="D453" s="45"/>
      <c r="E453" s="171"/>
      <c r="F453" s="170"/>
      <c r="G453" s="188" t="str">
        <f t="shared" si="163"/>
        <v>/</v>
      </c>
      <c r="H453" s="188">
        <f>IFERROR(INDEX('اطلاعات دوره'!A:Z,MATCH(G453,'اطلاعات دوره'!C:C,0),MATCH(H$1,'اطلاعات دوره'!$1:$1,0)),0)</f>
        <v>0</v>
      </c>
      <c r="I453" s="188">
        <f>IFERROR(INDEX('اطلاعات دوره'!A:Z,MATCH(G453,'اطلاعات دوره'!C:C,0),MATCH(I$1,'اطلاعات دوره'!$1:$1,0)),0)</f>
        <v>0</v>
      </c>
      <c r="J453" s="188">
        <f>IFERROR(INDEX('اطلاعات دوره'!A:Z,MATCH(G453,'اطلاعات دوره'!C:C,0),MATCH(J$1,'اطلاعات دوره'!$1:$1,0)),0)</f>
        <v>0</v>
      </c>
      <c r="K453" s="265"/>
      <c r="L453" s="188" t="str">
        <f>IFERROR(INDEX('اطلاعات دوره'!A:Z,MATCH(G453,'اطلاعات دوره'!C:C,0)-1,MATCH("عنوان",'اطلاعات دوره'!$1:$1,0)),"---")</f>
        <v>---</v>
      </c>
      <c r="M453" s="188" t="str">
        <f t="shared" si="164"/>
        <v>----</v>
      </c>
      <c r="N453" s="188" t="str">
        <f t="shared" si="165"/>
        <v>-/</v>
      </c>
      <c r="O453" s="265"/>
      <c r="P453" s="188">
        <f>IFERROR(INDEX('اطلاعات انشعابات شرکتها'!A:BB,MATCH(A453,'اطلاعات انشعابات شرکتها'!A:A,0),MATCH(P$1,'اطلاعات انشعابات شرکتها'!$1:$1,0)),0)</f>
        <v>0</v>
      </c>
      <c r="Q453" s="188">
        <f>IFERROR(INDEX('اطلاعات انشعابات شرکتها'!A:BB,MATCH(A453,'اطلاعات انشعابات شرکتها'!A:A,0),MATCH(Q$1,'اطلاعات انشعابات شرکتها'!$1:$1,0)),0)</f>
        <v>0</v>
      </c>
      <c r="R453" s="188">
        <f>IFERROR(INDEX('اطلاعات انشعابات شرکتها'!A:BB,MATCH(A453,'اطلاعات انشعابات شرکتها'!A:A,0),MATCH(R$1,'اطلاعات انشعابات شرکتها'!$1:$1,0)),0)</f>
        <v>0</v>
      </c>
      <c r="S453" s="265"/>
      <c r="T453" s="188">
        <f>IFERROR(INDEX('قرائت کنتور'!A:AZ,MATCH(A453&amp;"-"&amp;T$1,'قرائت کنتور'!B:B,0),MATCH(G453,'قرائت کنتور'!$1:$1,0)),0)</f>
        <v>0</v>
      </c>
      <c r="U453" s="188">
        <f>IFERROR(INDEX('قرائت کنتور'!A:AZ,MATCH(A453&amp;"-"&amp;U$1,'قرائت کنتور'!B:B,0),MATCH(L453,'قرائت کنتور'!$1:$1,0)),0)</f>
        <v>0</v>
      </c>
      <c r="V453" s="188">
        <f>IFERROR(INDEX('قرائت کنتور'!A:AZ,MATCH(A453&amp;"-"&amp;U$1,'قرائت کنتور'!B:B,0),MATCH(G453,'قرائت کنتور'!$1:$1,0)),0)</f>
        <v>0</v>
      </c>
      <c r="W453" s="188">
        <f>IFERROR(INDEX('قرائت کنتور'!A:AZ,MATCH(A453&amp;"-"&amp;W$1,'قرائت کنتور'!B:B,0),MATCH(L453,'قرائت کنتور'!$1:$1,0)),0)</f>
        <v>0</v>
      </c>
      <c r="X453" s="188">
        <f>IFERROR(INDEX('قرائت کنتور'!A:AZ,MATCH(A453&amp;"-"&amp;W$1,'قرائت کنتور'!B:B,0),MATCH(G453,'قرائت کنتور'!$1:$1,0)),0)</f>
        <v>0</v>
      </c>
      <c r="Y453" s="188">
        <f>IFERROR(INDEX('قرائت کنتور'!A:AZ,MATCH(A453&amp;"-"&amp;Y$1,'قرائت کنتور'!B:B,0),MATCH(L453,'قرائت کنتور'!$1:$1,0)),0)</f>
        <v>0</v>
      </c>
      <c r="Z453" s="188">
        <f>IFERROR(INDEX('قرائت کنتور'!A:AZ,MATCH(A453&amp;"-"&amp;Y$1,'قرائت کنتور'!B:B,0),MATCH(G453,'قرائت کنتور'!$1:$1,0)),0)</f>
        <v>0</v>
      </c>
      <c r="AA453" s="188">
        <f>IFERROR(INDEX('قرائت کنتور'!A:AZ,MATCH(A453&amp;"-"&amp;AA$1,'قرائت کنتور'!B:B,0),MATCH(L453,'قرائت کنتور'!$1:$1,0)),0)</f>
        <v>0</v>
      </c>
      <c r="AB453" s="188">
        <f>IFERROR(INDEX('قرائت کنتور'!A:AZ,MATCH(A453&amp;"-"&amp;AA$1,'قرائت کنتور'!B:B,0),MATCH(G453,'قرائت کنتور'!$1:$1,0)),0)</f>
        <v>0</v>
      </c>
      <c r="AC453" s="265"/>
      <c r="AD453" s="188">
        <f t="shared" si="166"/>
        <v>0</v>
      </c>
      <c r="AE453" s="188">
        <f t="shared" si="167"/>
        <v>0</v>
      </c>
      <c r="AF453" s="188">
        <f t="shared" si="168"/>
        <v>0</v>
      </c>
      <c r="AG453" s="188">
        <f t="shared" si="169"/>
        <v>0</v>
      </c>
      <c r="AH453" s="188">
        <f t="shared" si="170"/>
        <v>0</v>
      </c>
      <c r="AI453" s="188">
        <f t="shared" si="171"/>
        <v>0</v>
      </c>
      <c r="AJ453" s="188" t="str">
        <f t="shared" si="172"/>
        <v>0</v>
      </c>
      <c r="AK453" s="265"/>
      <c r="AL453" s="254" t="str">
        <f t="shared" si="173"/>
        <v>---</v>
      </c>
      <c r="AM453" s="254" t="str">
        <f t="shared" si="174"/>
        <v>---</v>
      </c>
      <c r="AN453" s="265"/>
      <c r="AO453" s="188" t="str">
        <f>IFERROR(INDEX('تعرفه ها'!A:Z,MATCH(P453&amp;"-"&amp;AO$1,'تعرفه ها'!C:C,0),MATCH(F453,'تعرفه ها'!$2:$2,0),1),"---")</f>
        <v>---</v>
      </c>
      <c r="AP453" s="188" t="str">
        <f>IFERROR(INDEX('تعرفه ها'!A:Z,MATCH(P453&amp;"-"&amp;AP$1,'تعرفه ها'!C:C,0),MATCH(F453,'تعرفه ها'!$2:$2,0),1),"---")</f>
        <v>---</v>
      </c>
      <c r="AQ453" s="188" t="str">
        <f>IFERROR(INDEX('تعرفه ها'!A:Z,MATCH(P453&amp;"-"&amp;AQ$1,'تعرفه ها'!C:C,0),MATCH(F453,'تعرفه ها'!$2:$2,0),1),"---")</f>
        <v>---</v>
      </c>
      <c r="AR453" s="188" t="str">
        <f>IFERROR(INDEX('تعرفه ها'!A:Z,MATCH(P453&amp;"-"&amp;AR$1,'تعرفه ها'!C:C,0),MATCH(F453,'تعرفه ها'!$2:$2,0),1),"---")</f>
        <v>---</v>
      </c>
      <c r="AS453" s="265"/>
      <c r="AT453" s="415" t="str">
        <f t="shared" si="175"/>
        <v>---</v>
      </c>
      <c r="AU453" s="415" t="str">
        <f t="shared" si="176"/>
        <v>---</v>
      </c>
      <c r="AV453" s="415" t="str">
        <f t="shared" si="177"/>
        <v>---</v>
      </c>
      <c r="AW453" s="415" t="str">
        <f t="shared" si="178"/>
        <v>---</v>
      </c>
      <c r="AX453" s="415" t="str">
        <f t="shared" si="179"/>
        <v>---</v>
      </c>
      <c r="AY453" s="415" t="str">
        <f>IFERROR(AH453*INDEX('تعرفه ها'!A:Z,MATCH("عوارض برق به ازاء هر کیلووات",'تعرفه ها'!$C:$C,0),MATCH(F453,'تعرفه ها'!$2:$2,0)),"---")</f>
        <v>---</v>
      </c>
      <c r="AZ453" s="415" t="str">
        <f t="shared" si="180"/>
        <v>---</v>
      </c>
      <c r="BA453" s="415" t="str">
        <f>IFERROR(ROUND(((AX453+AY453+AZ453)*INDEX('تعرفه ها'!A:Z,MATCH("هزینه نگهداری و تعمیرات شبکه برق",'تعرفه ها'!$C:$C,0),MATCH(F453,'تعرفه ها'!$2:$2,0))/100),0),"---")</f>
        <v>---</v>
      </c>
      <c r="BB453" s="415">
        <f>IFERROR(IF(P453="دیماندی",ROUND(AJ453*INDEX('تعرفه ها'!A:Z,MATCH(BB$1,'تعرفه ها'!$C:$C,0),MATCH(F453,'تعرفه ها'!$2:$2,0))*J453/30,0),0),"---")</f>
        <v>0</v>
      </c>
      <c r="BC453" s="415"/>
      <c r="BD453" s="54" t="str">
        <f>IFERROR(IF(INDEX('اطلاعات دوره'!A:Z,MATCH(G453,'اطلاعات دوره'!C:C,0),MATCH("برق",'اطلاعات دوره'!$1:$1,0))="دارد",ROUND(AX453*INDEX('تعرفه ها'!A:Z,MATCH("پیک فصلی برق",'تعرفه ها'!$C:$C,0),MATCH(F453,'تعرفه ها'!$2:$2,0))/100,0),0),"---")</f>
        <v>---</v>
      </c>
      <c r="BE453" s="415" t="str">
        <f>IFERROR(ROUND(((AX453+AY453+AZ453+BA453+BB453+BC453+BD453)*INDEX('تعرفه ها'!A:Z,MATCH("مالیات برق",'تعرفه ها'!$C:$C,0),MATCH(F453,'تعرفه ها'!$2:$2,0))/100),0),"---")</f>
        <v>---</v>
      </c>
      <c r="BF453" s="415" t="str">
        <f t="shared" si="181"/>
        <v>---</v>
      </c>
      <c r="BG453" s="415" t="str">
        <f t="shared" si="162"/>
        <v>---</v>
      </c>
      <c r="BH453" s="415" t="str">
        <f t="shared" si="182"/>
        <v>---</v>
      </c>
      <c r="BI453" s="54" t="str">
        <f t="shared" si="183"/>
        <v>---</v>
      </c>
      <c r="BJ453" s="55" t="str">
        <f t="shared" si="184"/>
        <v>---</v>
      </c>
      <c r="BK453" s="262"/>
      <c r="BL453" s="183" t="str">
        <f>IFERROR(IF(INDEX(پرداخت!A:AZ,MATCH(A453&amp;" - "&amp;"برق",پرداخت!$B:$B,0),MATCH(G453,پرداخت!$1:$1,0))="نشده","نشده","شده"),"---")</f>
        <v>---</v>
      </c>
      <c r="BN453" s="257"/>
      <c r="BO453" s="257"/>
      <c r="BP453" s="257"/>
      <c r="BQ453" s="257"/>
      <c r="BR453" s="257"/>
      <c r="BS453" s="257"/>
      <c r="BT453" s="257"/>
      <c r="BU453" s="257"/>
      <c r="BV453" s="257"/>
      <c r="BW453" s="257"/>
      <c r="BX453" s="257"/>
      <c r="BY453" s="257"/>
      <c r="BZ453" s="257"/>
      <c r="CA453" s="257"/>
      <c r="CB453" s="257"/>
      <c r="CC453" s="257"/>
      <c r="CD453" s="257"/>
      <c r="CE453" s="257"/>
      <c r="CF453" s="257"/>
      <c r="CG453" s="257"/>
      <c r="CH453"/>
      <c r="CI453"/>
      <c r="CJ453"/>
      <c r="CK453"/>
    </row>
    <row r="454" spans="1:89" ht="33.75" hidden="1">
      <c r="A454" s="170"/>
      <c r="B454" s="47">
        <f>IFERROR(INDEX('اطلاعات انشعابات شرکتها'!A:BB,MATCH(A454,'اطلاعات انشعابات شرکتها'!A:A,0),MATCH(B$1,'اطلاعات انشعابات شرکتها'!$1:$1,0)),0)</f>
        <v>0</v>
      </c>
      <c r="C454" s="48">
        <f>IFERROR(INDEX('اطلاعات انشعابات شرکتها'!A:BB,MATCH(A454,'اطلاعات انشعابات شرکتها'!A:A,0),MATCH(C$1,'اطلاعات انشعابات شرکتها'!$1:$1,0)),0)</f>
        <v>0</v>
      </c>
      <c r="D454" s="45"/>
      <c r="E454" s="171"/>
      <c r="F454" s="170"/>
      <c r="G454" s="188" t="str">
        <f t="shared" si="163"/>
        <v>/</v>
      </c>
      <c r="H454" s="188">
        <f>IFERROR(INDEX('اطلاعات دوره'!A:Z,MATCH(G454,'اطلاعات دوره'!C:C,0),MATCH(H$1,'اطلاعات دوره'!$1:$1,0)),0)</f>
        <v>0</v>
      </c>
      <c r="I454" s="188">
        <f>IFERROR(INDEX('اطلاعات دوره'!A:Z,MATCH(G454,'اطلاعات دوره'!C:C,0),MATCH(I$1,'اطلاعات دوره'!$1:$1,0)),0)</f>
        <v>0</v>
      </c>
      <c r="J454" s="188">
        <f>IFERROR(INDEX('اطلاعات دوره'!A:Z,MATCH(G454,'اطلاعات دوره'!C:C,0),MATCH(J$1,'اطلاعات دوره'!$1:$1,0)),0)</f>
        <v>0</v>
      </c>
      <c r="K454" s="265"/>
      <c r="L454" s="188" t="str">
        <f>IFERROR(INDEX('اطلاعات دوره'!A:Z,MATCH(G454,'اطلاعات دوره'!C:C,0)-1,MATCH("عنوان",'اطلاعات دوره'!$1:$1,0)),"---")</f>
        <v>---</v>
      </c>
      <c r="M454" s="188" t="str">
        <f t="shared" si="164"/>
        <v>----</v>
      </c>
      <c r="N454" s="188" t="str">
        <f t="shared" si="165"/>
        <v>-/</v>
      </c>
      <c r="O454" s="265"/>
      <c r="P454" s="188">
        <f>IFERROR(INDEX('اطلاعات انشعابات شرکتها'!A:BB,MATCH(A454,'اطلاعات انشعابات شرکتها'!A:A,0),MATCH(P$1,'اطلاعات انشعابات شرکتها'!$1:$1,0)),0)</f>
        <v>0</v>
      </c>
      <c r="Q454" s="188">
        <f>IFERROR(INDEX('اطلاعات انشعابات شرکتها'!A:BB,MATCH(A454,'اطلاعات انشعابات شرکتها'!A:A,0),MATCH(Q$1,'اطلاعات انشعابات شرکتها'!$1:$1,0)),0)</f>
        <v>0</v>
      </c>
      <c r="R454" s="188">
        <f>IFERROR(INDEX('اطلاعات انشعابات شرکتها'!A:BB,MATCH(A454,'اطلاعات انشعابات شرکتها'!A:A,0),MATCH(R$1,'اطلاعات انشعابات شرکتها'!$1:$1,0)),0)</f>
        <v>0</v>
      </c>
      <c r="S454" s="265"/>
      <c r="T454" s="188">
        <f>IFERROR(INDEX('قرائت کنتور'!A:AZ,MATCH(A454&amp;"-"&amp;T$1,'قرائت کنتور'!B:B,0),MATCH(G454,'قرائت کنتور'!$1:$1,0)),0)</f>
        <v>0</v>
      </c>
      <c r="U454" s="188">
        <f>IFERROR(INDEX('قرائت کنتور'!A:AZ,MATCH(A454&amp;"-"&amp;U$1,'قرائت کنتور'!B:B,0),MATCH(L454,'قرائت کنتور'!$1:$1,0)),0)</f>
        <v>0</v>
      </c>
      <c r="V454" s="188">
        <f>IFERROR(INDEX('قرائت کنتور'!A:AZ,MATCH(A454&amp;"-"&amp;U$1,'قرائت کنتور'!B:B,0),MATCH(G454,'قرائت کنتور'!$1:$1,0)),0)</f>
        <v>0</v>
      </c>
      <c r="W454" s="188">
        <f>IFERROR(INDEX('قرائت کنتور'!A:AZ,MATCH(A454&amp;"-"&amp;W$1,'قرائت کنتور'!B:B,0),MATCH(L454,'قرائت کنتور'!$1:$1,0)),0)</f>
        <v>0</v>
      </c>
      <c r="X454" s="188">
        <f>IFERROR(INDEX('قرائت کنتور'!A:AZ,MATCH(A454&amp;"-"&amp;W$1,'قرائت کنتور'!B:B,0),MATCH(G454,'قرائت کنتور'!$1:$1,0)),0)</f>
        <v>0</v>
      </c>
      <c r="Y454" s="188">
        <f>IFERROR(INDEX('قرائت کنتور'!A:AZ,MATCH(A454&amp;"-"&amp;Y$1,'قرائت کنتور'!B:B,0),MATCH(L454,'قرائت کنتور'!$1:$1,0)),0)</f>
        <v>0</v>
      </c>
      <c r="Z454" s="188">
        <f>IFERROR(INDEX('قرائت کنتور'!A:AZ,MATCH(A454&amp;"-"&amp;Y$1,'قرائت کنتور'!B:B,0),MATCH(G454,'قرائت کنتور'!$1:$1,0)),0)</f>
        <v>0</v>
      </c>
      <c r="AA454" s="188">
        <f>IFERROR(INDEX('قرائت کنتور'!A:AZ,MATCH(A454&amp;"-"&amp;AA$1,'قرائت کنتور'!B:B,0),MATCH(L454,'قرائت کنتور'!$1:$1,0)),0)</f>
        <v>0</v>
      </c>
      <c r="AB454" s="188">
        <f>IFERROR(INDEX('قرائت کنتور'!A:AZ,MATCH(A454&amp;"-"&amp;AA$1,'قرائت کنتور'!B:B,0),MATCH(G454,'قرائت کنتور'!$1:$1,0)),0)</f>
        <v>0</v>
      </c>
      <c r="AC454" s="265"/>
      <c r="AD454" s="188">
        <f t="shared" si="166"/>
        <v>0</v>
      </c>
      <c r="AE454" s="188">
        <f t="shared" si="167"/>
        <v>0</v>
      </c>
      <c r="AF454" s="188">
        <f t="shared" si="168"/>
        <v>0</v>
      </c>
      <c r="AG454" s="188">
        <f t="shared" si="169"/>
        <v>0</v>
      </c>
      <c r="AH454" s="188">
        <f t="shared" si="170"/>
        <v>0</v>
      </c>
      <c r="AI454" s="188">
        <f t="shared" si="171"/>
        <v>0</v>
      </c>
      <c r="AJ454" s="188" t="str">
        <f t="shared" si="172"/>
        <v>0</v>
      </c>
      <c r="AK454" s="265"/>
      <c r="AL454" s="254" t="str">
        <f t="shared" si="173"/>
        <v>---</v>
      </c>
      <c r="AM454" s="254" t="str">
        <f t="shared" si="174"/>
        <v>---</v>
      </c>
      <c r="AN454" s="265"/>
      <c r="AO454" s="188" t="str">
        <f>IFERROR(INDEX('تعرفه ها'!A:Z,MATCH(P454&amp;"-"&amp;AO$1,'تعرفه ها'!C:C,0),MATCH(F454,'تعرفه ها'!$2:$2,0),1),"---")</f>
        <v>---</v>
      </c>
      <c r="AP454" s="188" t="str">
        <f>IFERROR(INDEX('تعرفه ها'!A:Z,MATCH(P454&amp;"-"&amp;AP$1,'تعرفه ها'!C:C,0),MATCH(F454,'تعرفه ها'!$2:$2,0),1),"---")</f>
        <v>---</v>
      </c>
      <c r="AQ454" s="188" t="str">
        <f>IFERROR(INDEX('تعرفه ها'!A:Z,MATCH(P454&amp;"-"&amp;AQ$1,'تعرفه ها'!C:C,0),MATCH(F454,'تعرفه ها'!$2:$2,0),1),"---")</f>
        <v>---</v>
      </c>
      <c r="AR454" s="188" t="str">
        <f>IFERROR(INDEX('تعرفه ها'!A:Z,MATCH(P454&amp;"-"&amp;AR$1,'تعرفه ها'!C:C,0),MATCH(F454,'تعرفه ها'!$2:$2,0),1),"---")</f>
        <v>---</v>
      </c>
      <c r="AS454" s="265"/>
      <c r="AT454" s="415" t="str">
        <f t="shared" si="175"/>
        <v>---</v>
      </c>
      <c r="AU454" s="415" t="str">
        <f t="shared" si="176"/>
        <v>---</v>
      </c>
      <c r="AV454" s="415" t="str">
        <f t="shared" si="177"/>
        <v>---</v>
      </c>
      <c r="AW454" s="415" t="str">
        <f t="shared" si="178"/>
        <v>---</v>
      </c>
      <c r="AX454" s="415" t="str">
        <f t="shared" si="179"/>
        <v>---</v>
      </c>
      <c r="AY454" s="415" t="str">
        <f>IFERROR(AH454*INDEX('تعرفه ها'!A:Z,MATCH("عوارض برق به ازاء هر کیلووات",'تعرفه ها'!$C:$C,0),MATCH(F454,'تعرفه ها'!$2:$2,0)),"---")</f>
        <v>---</v>
      </c>
      <c r="AZ454" s="415" t="str">
        <f t="shared" si="180"/>
        <v>---</v>
      </c>
      <c r="BA454" s="415" t="str">
        <f>IFERROR(ROUND(((AX454+AY454+AZ454)*INDEX('تعرفه ها'!A:Z,MATCH("هزینه نگهداری و تعمیرات شبکه برق",'تعرفه ها'!$C:$C,0),MATCH(F454,'تعرفه ها'!$2:$2,0))/100),0),"---")</f>
        <v>---</v>
      </c>
      <c r="BB454" s="415">
        <f>IFERROR(IF(P454="دیماندی",ROUND(AJ454*INDEX('تعرفه ها'!A:Z,MATCH(BB$1,'تعرفه ها'!$C:$C,0),MATCH(F454,'تعرفه ها'!$2:$2,0))*J454/30,0),0),"---")</f>
        <v>0</v>
      </c>
      <c r="BC454" s="415"/>
      <c r="BD454" s="54" t="str">
        <f>IFERROR(IF(INDEX('اطلاعات دوره'!A:Z,MATCH(G454,'اطلاعات دوره'!C:C,0),MATCH("برق",'اطلاعات دوره'!$1:$1,0))="دارد",ROUND(AX454*INDEX('تعرفه ها'!A:Z,MATCH("پیک فصلی برق",'تعرفه ها'!$C:$C,0),MATCH(F454,'تعرفه ها'!$2:$2,0))/100,0),0),"---")</f>
        <v>---</v>
      </c>
      <c r="BE454" s="415" t="str">
        <f>IFERROR(ROUND(((AX454+AY454+AZ454+BA454+BB454+BC454+BD454)*INDEX('تعرفه ها'!A:Z,MATCH("مالیات برق",'تعرفه ها'!$C:$C,0),MATCH(F454,'تعرفه ها'!$2:$2,0))/100),0),"---")</f>
        <v>---</v>
      </c>
      <c r="BF454" s="415" t="str">
        <f t="shared" si="181"/>
        <v>---</v>
      </c>
      <c r="BG454" s="415" t="str">
        <f t="shared" si="162"/>
        <v>---</v>
      </c>
      <c r="BH454" s="415" t="str">
        <f t="shared" si="182"/>
        <v>---</v>
      </c>
      <c r="BI454" s="54" t="str">
        <f t="shared" si="183"/>
        <v>---</v>
      </c>
      <c r="BJ454" s="55" t="str">
        <f t="shared" si="184"/>
        <v>---</v>
      </c>
      <c r="BK454" s="262"/>
      <c r="BL454" s="183" t="str">
        <f>IFERROR(IF(INDEX(پرداخت!A:AZ,MATCH(A454&amp;" - "&amp;"برق",پرداخت!$B:$B,0),MATCH(G454,پرداخت!$1:$1,0))="نشده","نشده","شده"),"---")</f>
        <v>---</v>
      </c>
      <c r="BN454" s="257"/>
      <c r="BO454" s="257"/>
      <c r="BP454" s="257"/>
      <c r="BQ454" s="257"/>
      <c r="BR454" s="257"/>
      <c r="BS454" s="257"/>
      <c r="BT454" s="257"/>
      <c r="BU454" s="257"/>
      <c r="BV454" s="257"/>
      <c r="BW454" s="257"/>
      <c r="BX454" s="257"/>
      <c r="BY454" s="257"/>
      <c r="BZ454" s="257"/>
      <c r="CA454" s="257"/>
      <c r="CB454" s="257"/>
      <c r="CC454" s="257"/>
      <c r="CD454" s="257"/>
      <c r="CE454" s="257"/>
      <c r="CF454" s="257"/>
      <c r="CG454" s="257"/>
      <c r="CH454"/>
      <c r="CI454"/>
      <c r="CJ454"/>
      <c r="CK454"/>
    </row>
    <row r="455" spans="1:89" ht="33.75" hidden="1">
      <c r="A455" s="170"/>
      <c r="B455" s="47">
        <f>IFERROR(INDEX('اطلاعات انشعابات شرکتها'!A:BB,MATCH(A455,'اطلاعات انشعابات شرکتها'!A:A,0),MATCH(B$1,'اطلاعات انشعابات شرکتها'!$1:$1,0)),0)</f>
        <v>0</v>
      </c>
      <c r="C455" s="48">
        <f>IFERROR(INDEX('اطلاعات انشعابات شرکتها'!A:BB,MATCH(A455,'اطلاعات انشعابات شرکتها'!A:A,0),MATCH(C$1,'اطلاعات انشعابات شرکتها'!$1:$1,0)),0)</f>
        <v>0</v>
      </c>
      <c r="D455" s="45"/>
      <c r="E455" s="171"/>
      <c r="F455" s="170"/>
      <c r="G455" s="188" t="str">
        <f t="shared" si="163"/>
        <v>/</v>
      </c>
      <c r="H455" s="188">
        <f>IFERROR(INDEX('اطلاعات دوره'!A:Z,MATCH(G455,'اطلاعات دوره'!C:C,0),MATCH(H$1,'اطلاعات دوره'!$1:$1,0)),0)</f>
        <v>0</v>
      </c>
      <c r="I455" s="188">
        <f>IFERROR(INDEX('اطلاعات دوره'!A:Z,MATCH(G455,'اطلاعات دوره'!C:C,0),MATCH(I$1,'اطلاعات دوره'!$1:$1,0)),0)</f>
        <v>0</v>
      </c>
      <c r="J455" s="188">
        <f>IFERROR(INDEX('اطلاعات دوره'!A:Z,MATCH(G455,'اطلاعات دوره'!C:C,0),MATCH(J$1,'اطلاعات دوره'!$1:$1,0)),0)</f>
        <v>0</v>
      </c>
      <c r="K455" s="265"/>
      <c r="L455" s="188" t="str">
        <f>IFERROR(INDEX('اطلاعات دوره'!A:Z,MATCH(G455,'اطلاعات دوره'!C:C,0)-1,MATCH("عنوان",'اطلاعات دوره'!$1:$1,0)),"---")</f>
        <v>---</v>
      </c>
      <c r="M455" s="188" t="str">
        <f t="shared" si="164"/>
        <v>----</v>
      </c>
      <c r="N455" s="188" t="str">
        <f t="shared" si="165"/>
        <v>-/</v>
      </c>
      <c r="O455" s="265"/>
      <c r="P455" s="188">
        <f>IFERROR(INDEX('اطلاعات انشعابات شرکتها'!A:BB,MATCH(A455,'اطلاعات انشعابات شرکتها'!A:A,0),MATCH(P$1,'اطلاعات انشعابات شرکتها'!$1:$1,0)),0)</f>
        <v>0</v>
      </c>
      <c r="Q455" s="188">
        <f>IFERROR(INDEX('اطلاعات انشعابات شرکتها'!A:BB,MATCH(A455,'اطلاعات انشعابات شرکتها'!A:A,0),MATCH(Q$1,'اطلاعات انشعابات شرکتها'!$1:$1,0)),0)</f>
        <v>0</v>
      </c>
      <c r="R455" s="188">
        <f>IFERROR(INDEX('اطلاعات انشعابات شرکتها'!A:BB,MATCH(A455,'اطلاعات انشعابات شرکتها'!A:A,0),MATCH(R$1,'اطلاعات انشعابات شرکتها'!$1:$1,0)),0)</f>
        <v>0</v>
      </c>
      <c r="S455" s="265"/>
      <c r="T455" s="188">
        <f>IFERROR(INDEX('قرائت کنتور'!A:AZ,MATCH(A455&amp;"-"&amp;T$1,'قرائت کنتور'!B:B,0),MATCH(G455,'قرائت کنتور'!$1:$1,0)),0)</f>
        <v>0</v>
      </c>
      <c r="U455" s="188">
        <f>IFERROR(INDEX('قرائت کنتور'!A:AZ,MATCH(A455&amp;"-"&amp;U$1,'قرائت کنتور'!B:B,0),MATCH(L455,'قرائت کنتور'!$1:$1,0)),0)</f>
        <v>0</v>
      </c>
      <c r="V455" s="188">
        <f>IFERROR(INDEX('قرائت کنتور'!A:AZ,MATCH(A455&amp;"-"&amp;U$1,'قرائت کنتور'!B:B,0),MATCH(G455,'قرائت کنتور'!$1:$1,0)),0)</f>
        <v>0</v>
      </c>
      <c r="W455" s="188">
        <f>IFERROR(INDEX('قرائت کنتور'!A:AZ,MATCH(A455&amp;"-"&amp;W$1,'قرائت کنتور'!B:B,0),MATCH(L455,'قرائت کنتور'!$1:$1,0)),0)</f>
        <v>0</v>
      </c>
      <c r="X455" s="188">
        <f>IFERROR(INDEX('قرائت کنتور'!A:AZ,MATCH(A455&amp;"-"&amp;W$1,'قرائت کنتور'!B:B,0),MATCH(G455,'قرائت کنتور'!$1:$1,0)),0)</f>
        <v>0</v>
      </c>
      <c r="Y455" s="188">
        <f>IFERROR(INDEX('قرائت کنتور'!A:AZ,MATCH(A455&amp;"-"&amp;Y$1,'قرائت کنتور'!B:B,0),MATCH(L455,'قرائت کنتور'!$1:$1,0)),0)</f>
        <v>0</v>
      </c>
      <c r="Z455" s="188">
        <f>IFERROR(INDEX('قرائت کنتور'!A:AZ,MATCH(A455&amp;"-"&amp;Y$1,'قرائت کنتور'!B:B,0),MATCH(G455,'قرائت کنتور'!$1:$1,0)),0)</f>
        <v>0</v>
      </c>
      <c r="AA455" s="188">
        <f>IFERROR(INDEX('قرائت کنتور'!A:AZ,MATCH(A455&amp;"-"&amp;AA$1,'قرائت کنتور'!B:B,0),MATCH(L455,'قرائت کنتور'!$1:$1,0)),0)</f>
        <v>0</v>
      </c>
      <c r="AB455" s="188">
        <f>IFERROR(INDEX('قرائت کنتور'!A:AZ,MATCH(A455&amp;"-"&amp;AA$1,'قرائت کنتور'!B:B,0),MATCH(G455,'قرائت کنتور'!$1:$1,0)),0)</f>
        <v>0</v>
      </c>
      <c r="AC455" s="265"/>
      <c r="AD455" s="188">
        <f t="shared" si="166"/>
        <v>0</v>
      </c>
      <c r="AE455" s="188">
        <f t="shared" si="167"/>
        <v>0</v>
      </c>
      <c r="AF455" s="188">
        <f t="shared" si="168"/>
        <v>0</v>
      </c>
      <c r="AG455" s="188">
        <f t="shared" si="169"/>
        <v>0</v>
      </c>
      <c r="AH455" s="188">
        <f t="shared" si="170"/>
        <v>0</v>
      </c>
      <c r="AI455" s="188">
        <f t="shared" si="171"/>
        <v>0</v>
      </c>
      <c r="AJ455" s="188" t="str">
        <f t="shared" si="172"/>
        <v>0</v>
      </c>
      <c r="AK455" s="265"/>
      <c r="AL455" s="254" t="str">
        <f t="shared" si="173"/>
        <v>---</v>
      </c>
      <c r="AM455" s="254" t="str">
        <f t="shared" si="174"/>
        <v>---</v>
      </c>
      <c r="AN455" s="265"/>
      <c r="AO455" s="188" t="str">
        <f>IFERROR(INDEX('تعرفه ها'!A:Z,MATCH(P455&amp;"-"&amp;AO$1,'تعرفه ها'!C:C,0),MATCH(F455,'تعرفه ها'!$2:$2,0),1),"---")</f>
        <v>---</v>
      </c>
      <c r="AP455" s="188" t="str">
        <f>IFERROR(INDEX('تعرفه ها'!A:Z,MATCH(P455&amp;"-"&amp;AP$1,'تعرفه ها'!C:C,0),MATCH(F455,'تعرفه ها'!$2:$2,0),1),"---")</f>
        <v>---</v>
      </c>
      <c r="AQ455" s="188" t="str">
        <f>IFERROR(INDEX('تعرفه ها'!A:Z,MATCH(P455&amp;"-"&amp;AQ$1,'تعرفه ها'!C:C,0),MATCH(F455,'تعرفه ها'!$2:$2,0),1),"---")</f>
        <v>---</v>
      </c>
      <c r="AR455" s="188" t="str">
        <f>IFERROR(INDEX('تعرفه ها'!A:Z,MATCH(P455&amp;"-"&amp;AR$1,'تعرفه ها'!C:C,0),MATCH(F455,'تعرفه ها'!$2:$2,0),1),"---")</f>
        <v>---</v>
      </c>
      <c r="AS455" s="265"/>
      <c r="AT455" s="415" t="str">
        <f t="shared" si="175"/>
        <v>---</v>
      </c>
      <c r="AU455" s="415" t="str">
        <f t="shared" si="176"/>
        <v>---</v>
      </c>
      <c r="AV455" s="415" t="str">
        <f t="shared" si="177"/>
        <v>---</v>
      </c>
      <c r="AW455" s="415" t="str">
        <f t="shared" si="178"/>
        <v>---</v>
      </c>
      <c r="AX455" s="415" t="str">
        <f t="shared" si="179"/>
        <v>---</v>
      </c>
      <c r="AY455" s="415" t="str">
        <f>IFERROR(AH455*INDEX('تعرفه ها'!A:Z,MATCH("عوارض برق به ازاء هر کیلووات",'تعرفه ها'!$C:$C,0),MATCH(F455,'تعرفه ها'!$2:$2,0)),"---")</f>
        <v>---</v>
      </c>
      <c r="AZ455" s="415" t="str">
        <f t="shared" si="180"/>
        <v>---</v>
      </c>
      <c r="BA455" s="415" t="str">
        <f>IFERROR(ROUND(((AX455+AY455+AZ455)*INDEX('تعرفه ها'!A:Z,MATCH("هزینه نگهداری و تعمیرات شبکه برق",'تعرفه ها'!$C:$C,0),MATCH(F455,'تعرفه ها'!$2:$2,0))/100),0),"---")</f>
        <v>---</v>
      </c>
      <c r="BB455" s="415">
        <f>IFERROR(IF(P455="دیماندی",ROUND(AJ455*INDEX('تعرفه ها'!A:Z,MATCH(BB$1,'تعرفه ها'!$C:$C,0),MATCH(F455,'تعرفه ها'!$2:$2,0))*J455/30,0),0),"---")</f>
        <v>0</v>
      </c>
      <c r="BC455" s="415"/>
      <c r="BD455" s="54" t="str">
        <f>IFERROR(IF(INDEX('اطلاعات دوره'!A:Z,MATCH(G455,'اطلاعات دوره'!C:C,0),MATCH("برق",'اطلاعات دوره'!$1:$1,0))="دارد",ROUND(AX455*INDEX('تعرفه ها'!A:Z,MATCH("پیک فصلی برق",'تعرفه ها'!$C:$C,0),MATCH(F455,'تعرفه ها'!$2:$2,0))/100,0),0),"---")</f>
        <v>---</v>
      </c>
      <c r="BE455" s="415" t="str">
        <f>IFERROR(ROUND(((AX455+AY455+AZ455+BA455+BB455+BC455+BD455)*INDEX('تعرفه ها'!A:Z,MATCH("مالیات برق",'تعرفه ها'!$C:$C,0),MATCH(F455,'تعرفه ها'!$2:$2,0))/100),0),"---")</f>
        <v>---</v>
      </c>
      <c r="BF455" s="415" t="str">
        <f t="shared" si="181"/>
        <v>---</v>
      </c>
      <c r="BG455" s="415" t="str">
        <f t="shared" si="162"/>
        <v>---</v>
      </c>
      <c r="BH455" s="415" t="str">
        <f t="shared" si="182"/>
        <v>---</v>
      </c>
      <c r="BI455" s="54" t="str">
        <f t="shared" si="183"/>
        <v>---</v>
      </c>
      <c r="BJ455" s="55" t="str">
        <f t="shared" si="184"/>
        <v>---</v>
      </c>
      <c r="BK455" s="262"/>
      <c r="BL455" s="183" t="str">
        <f>IFERROR(IF(INDEX(پرداخت!A:AZ,MATCH(A455&amp;" - "&amp;"برق",پرداخت!$B:$B,0),MATCH(G455,پرداخت!$1:$1,0))="نشده","نشده","شده"),"---")</f>
        <v>---</v>
      </c>
      <c r="BN455" s="257"/>
      <c r="BO455" s="257"/>
      <c r="BP455" s="257"/>
      <c r="BQ455" s="257"/>
      <c r="BR455" s="257"/>
      <c r="BS455" s="257"/>
      <c r="BT455" s="257"/>
      <c r="BU455" s="257"/>
      <c r="BV455" s="257"/>
      <c r="BW455" s="257"/>
      <c r="BX455" s="257"/>
      <c r="BY455" s="257"/>
      <c r="BZ455" s="257"/>
      <c r="CA455" s="257"/>
      <c r="CB455" s="257"/>
      <c r="CC455" s="257"/>
      <c r="CD455" s="257"/>
      <c r="CE455" s="257"/>
      <c r="CF455" s="257"/>
      <c r="CG455" s="257"/>
      <c r="CH455"/>
      <c r="CI455"/>
      <c r="CJ455"/>
      <c r="CK455"/>
    </row>
    <row r="456" spans="1:89" ht="33.75" hidden="1">
      <c r="A456" s="170"/>
      <c r="B456" s="47">
        <f>IFERROR(INDEX('اطلاعات انشعابات شرکتها'!A:BB,MATCH(A456,'اطلاعات انشعابات شرکتها'!A:A,0),MATCH(B$1,'اطلاعات انشعابات شرکتها'!$1:$1,0)),0)</f>
        <v>0</v>
      </c>
      <c r="C456" s="48">
        <f>IFERROR(INDEX('اطلاعات انشعابات شرکتها'!A:BB,MATCH(A456,'اطلاعات انشعابات شرکتها'!A:A,0),MATCH(C$1,'اطلاعات انشعابات شرکتها'!$1:$1,0)),0)</f>
        <v>0</v>
      </c>
      <c r="D456" s="45"/>
      <c r="E456" s="171"/>
      <c r="F456" s="170"/>
      <c r="G456" s="188" t="str">
        <f t="shared" si="163"/>
        <v>/</v>
      </c>
      <c r="H456" s="188">
        <f>IFERROR(INDEX('اطلاعات دوره'!A:Z,MATCH(G456,'اطلاعات دوره'!C:C,0),MATCH(H$1,'اطلاعات دوره'!$1:$1,0)),0)</f>
        <v>0</v>
      </c>
      <c r="I456" s="188">
        <f>IFERROR(INDEX('اطلاعات دوره'!A:Z,MATCH(G456,'اطلاعات دوره'!C:C,0),MATCH(I$1,'اطلاعات دوره'!$1:$1,0)),0)</f>
        <v>0</v>
      </c>
      <c r="J456" s="188">
        <f>IFERROR(INDEX('اطلاعات دوره'!A:Z,MATCH(G456,'اطلاعات دوره'!C:C,0),MATCH(J$1,'اطلاعات دوره'!$1:$1,0)),0)</f>
        <v>0</v>
      </c>
      <c r="K456" s="265"/>
      <c r="L456" s="188" t="str">
        <f>IFERROR(INDEX('اطلاعات دوره'!A:Z,MATCH(G456,'اطلاعات دوره'!C:C,0)-1,MATCH("عنوان",'اطلاعات دوره'!$1:$1,0)),"---")</f>
        <v>---</v>
      </c>
      <c r="M456" s="188" t="str">
        <f t="shared" si="164"/>
        <v>----</v>
      </c>
      <c r="N456" s="188" t="str">
        <f t="shared" si="165"/>
        <v>-/</v>
      </c>
      <c r="O456" s="265"/>
      <c r="P456" s="188">
        <f>IFERROR(INDEX('اطلاعات انشعابات شرکتها'!A:BB,MATCH(A456,'اطلاعات انشعابات شرکتها'!A:A,0),MATCH(P$1,'اطلاعات انشعابات شرکتها'!$1:$1,0)),0)</f>
        <v>0</v>
      </c>
      <c r="Q456" s="188">
        <f>IFERROR(INDEX('اطلاعات انشعابات شرکتها'!A:BB,MATCH(A456,'اطلاعات انشعابات شرکتها'!A:A,0),MATCH(Q$1,'اطلاعات انشعابات شرکتها'!$1:$1,0)),0)</f>
        <v>0</v>
      </c>
      <c r="R456" s="188">
        <f>IFERROR(INDEX('اطلاعات انشعابات شرکتها'!A:BB,MATCH(A456,'اطلاعات انشعابات شرکتها'!A:A,0),MATCH(R$1,'اطلاعات انشعابات شرکتها'!$1:$1,0)),0)</f>
        <v>0</v>
      </c>
      <c r="S456" s="265"/>
      <c r="T456" s="188">
        <f>IFERROR(INDEX('قرائت کنتور'!A:AZ,MATCH(A456&amp;"-"&amp;T$1,'قرائت کنتور'!B:B,0),MATCH(G456,'قرائت کنتور'!$1:$1,0)),0)</f>
        <v>0</v>
      </c>
      <c r="U456" s="188">
        <f>IFERROR(INDEX('قرائت کنتور'!A:AZ,MATCH(A456&amp;"-"&amp;U$1,'قرائت کنتور'!B:B,0),MATCH(L456,'قرائت کنتور'!$1:$1,0)),0)</f>
        <v>0</v>
      </c>
      <c r="V456" s="188">
        <f>IFERROR(INDEX('قرائت کنتور'!A:AZ,MATCH(A456&amp;"-"&amp;U$1,'قرائت کنتور'!B:B,0),MATCH(G456,'قرائت کنتور'!$1:$1,0)),0)</f>
        <v>0</v>
      </c>
      <c r="W456" s="188">
        <f>IFERROR(INDEX('قرائت کنتور'!A:AZ,MATCH(A456&amp;"-"&amp;W$1,'قرائت کنتور'!B:B,0),MATCH(L456,'قرائت کنتور'!$1:$1,0)),0)</f>
        <v>0</v>
      </c>
      <c r="X456" s="188">
        <f>IFERROR(INDEX('قرائت کنتور'!A:AZ,MATCH(A456&amp;"-"&amp;W$1,'قرائت کنتور'!B:B,0),MATCH(G456,'قرائت کنتور'!$1:$1,0)),0)</f>
        <v>0</v>
      </c>
      <c r="Y456" s="188">
        <f>IFERROR(INDEX('قرائت کنتور'!A:AZ,MATCH(A456&amp;"-"&amp;Y$1,'قرائت کنتور'!B:B,0),MATCH(L456,'قرائت کنتور'!$1:$1,0)),0)</f>
        <v>0</v>
      </c>
      <c r="Z456" s="188">
        <f>IFERROR(INDEX('قرائت کنتور'!A:AZ,MATCH(A456&amp;"-"&amp;Y$1,'قرائت کنتور'!B:B,0),MATCH(G456,'قرائت کنتور'!$1:$1,0)),0)</f>
        <v>0</v>
      </c>
      <c r="AA456" s="188">
        <f>IFERROR(INDEX('قرائت کنتور'!A:AZ,MATCH(A456&amp;"-"&amp;AA$1,'قرائت کنتور'!B:B,0),MATCH(L456,'قرائت کنتور'!$1:$1,0)),0)</f>
        <v>0</v>
      </c>
      <c r="AB456" s="188">
        <f>IFERROR(INDEX('قرائت کنتور'!A:AZ,MATCH(A456&amp;"-"&amp;AA$1,'قرائت کنتور'!B:B,0),MATCH(G456,'قرائت کنتور'!$1:$1,0)),0)</f>
        <v>0</v>
      </c>
      <c r="AC456" s="265"/>
      <c r="AD456" s="188">
        <f t="shared" si="166"/>
        <v>0</v>
      </c>
      <c r="AE456" s="188">
        <f t="shared" si="167"/>
        <v>0</v>
      </c>
      <c r="AF456" s="188">
        <f t="shared" si="168"/>
        <v>0</v>
      </c>
      <c r="AG456" s="188">
        <f t="shared" si="169"/>
        <v>0</v>
      </c>
      <c r="AH456" s="188">
        <f t="shared" si="170"/>
        <v>0</v>
      </c>
      <c r="AI456" s="188">
        <f t="shared" si="171"/>
        <v>0</v>
      </c>
      <c r="AJ456" s="188" t="str">
        <f t="shared" si="172"/>
        <v>0</v>
      </c>
      <c r="AK456" s="265"/>
      <c r="AL456" s="254" t="str">
        <f t="shared" si="173"/>
        <v>---</v>
      </c>
      <c r="AM456" s="254" t="str">
        <f t="shared" si="174"/>
        <v>---</v>
      </c>
      <c r="AN456" s="265"/>
      <c r="AO456" s="188" t="str">
        <f>IFERROR(INDEX('تعرفه ها'!A:Z,MATCH(P456&amp;"-"&amp;AO$1,'تعرفه ها'!C:C,0),MATCH(F456,'تعرفه ها'!$2:$2,0),1),"---")</f>
        <v>---</v>
      </c>
      <c r="AP456" s="188" t="str">
        <f>IFERROR(INDEX('تعرفه ها'!A:Z,MATCH(P456&amp;"-"&amp;AP$1,'تعرفه ها'!C:C,0),MATCH(F456,'تعرفه ها'!$2:$2,0),1),"---")</f>
        <v>---</v>
      </c>
      <c r="AQ456" s="188" t="str">
        <f>IFERROR(INDEX('تعرفه ها'!A:Z,MATCH(P456&amp;"-"&amp;AQ$1,'تعرفه ها'!C:C,0),MATCH(F456,'تعرفه ها'!$2:$2,0),1),"---")</f>
        <v>---</v>
      </c>
      <c r="AR456" s="188" t="str">
        <f>IFERROR(INDEX('تعرفه ها'!A:Z,MATCH(P456&amp;"-"&amp;AR$1,'تعرفه ها'!C:C,0),MATCH(F456,'تعرفه ها'!$2:$2,0),1),"---")</f>
        <v>---</v>
      </c>
      <c r="AS456" s="265"/>
      <c r="AT456" s="415" t="str">
        <f t="shared" si="175"/>
        <v>---</v>
      </c>
      <c r="AU456" s="415" t="str">
        <f t="shared" si="176"/>
        <v>---</v>
      </c>
      <c r="AV456" s="415" t="str">
        <f t="shared" si="177"/>
        <v>---</v>
      </c>
      <c r="AW456" s="415" t="str">
        <f t="shared" si="178"/>
        <v>---</v>
      </c>
      <c r="AX456" s="415" t="str">
        <f t="shared" si="179"/>
        <v>---</v>
      </c>
      <c r="AY456" s="415" t="str">
        <f>IFERROR(AH456*INDEX('تعرفه ها'!A:Z,MATCH("عوارض برق به ازاء هر کیلووات",'تعرفه ها'!$C:$C,0),MATCH(F456,'تعرفه ها'!$2:$2,0)),"---")</f>
        <v>---</v>
      </c>
      <c r="AZ456" s="415" t="str">
        <f t="shared" si="180"/>
        <v>---</v>
      </c>
      <c r="BA456" s="415" t="str">
        <f>IFERROR(ROUND(((AX456+AY456+AZ456)*INDEX('تعرفه ها'!A:Z,MATCH("هزینه نگهداری و تعمیرات شبکه برق",'تعرفه ها'!$C:$C,0),MATCH(F456,'تعرفه ها'!$2:$2,0))/100),0),"---")</f>
        <v>---</v>
      </c>
      <c r="BB456" s="415">
        <f>IFERROR(IF(P456="دیماندی",ROUND(AJ456*INDEX('تعرفه ها'!A:Z,MATCH(BB$1,'تعرفه ها'!$C:$C,0),MATCH(F456,'تعرفه ها'!$2:$2,0))*J456/30,0),0),"---")</f>
        <v>0</v>
      </c>
      <c r="BC456" s="415"/>
      <c r="BD456" s="54" t="str">
        <f>IFERROR(IF(INDEX('اطلاعات دوره'!A:Z,MATCH(G456,'اطلاعات دوره'!C:C,0),MATCH("برق",'اطلاعات دوره'!$1:$1,0))="دارد",ROUND(AX456*INDEX('تعرفه ها'!A:Z,MATCH("پیک فصلی برق",'تعرفه ها'!$C:$C,0),MATCH(F456,'تعرفه ها'!$2:$2,0))/100,0),0),"---")</f>
        <v>---</v>
      </c>
      <c r="BE456" s="415" t="str">
        <f>IFERROR(ROUND(((AX456+AY456+AZ456+BA456+BB456+BC456+BD456)*INDEX('تعرفه ها'!A:Z,MATCH("مالیات برق",'تعرفه ها'!$C:$C,0),MATCH(F456,'تعرفه ها'!$2:$2,0))/100),0),"---")</f>
        <v>---</v>
      </c>
      <c r="BF456" s="415" t="str">
        <f t="shared" si="181"/>
        <v>---</v>
      </c>
      <c r="BG456" s="415" t="str">
        <f t="shared" si="162"/>
        <v>---</v>
      </c>
      <c r="BH456" s="415" t="str">
        <f t="shared" si="182"/>
        <v>---</v>
      </c>
      <c r="BI456" s="54" t="str">
        <f t="shared" si="183"/>
        <v>---</v>
      </c>
      <c r="BJ456" s="55" t="str">
        <f t="shared" si="184"/>
        <v>---</v>
      </c>
      <c r="BK456" s="262"/>
      <c r="BL456" s="183" t="str">
        <f>IFERROR(IF(INDEX(پرداخت!A:AZ,MATCH(A456&amp;" - "&amp;"برق",پرداخت!$B:$B,0),MATCH(G456,پرداخت!$1:$1,0))="نشده","نشده","شده"),"---")</f>
        <v>---</v>
      </c>
      <c r="BN456" s="257"/>
      <c r="BO456" s="257"/>
      <c r="BP456" s="257"/>
      <c r="BQ456" s="257"/>
      <c r="BR456" s="257"/>
      <c r="BS456" s="257"/>
      <c r="BT456" s="257"/>
      <c r="BU456" s="257"/>
      <c r="BV456" s="257"/>
      <c r="BW456" s="257"/>
      <c r="BX456" s="257"/>
      <c r="BY456" s="257"/>
      <c r="BZ456" s="257"/>
      <c r="CA456" s="257"/>
      <c r="CB456" s="257"/>
      <c r="CC456" s="257"/>
      <c r="CD456" s="257"/>
      <c r="CE456" s="257"/>
      <c r="CF456" s="257"/>
      <c r="CG456" s="257"/>
      <c r="CH456"/>
      <c r="CI456"/>
      <c r="CJ456"/>
      <c r="CK456"/>
    </row>
    <row r="457" spans="1:89" ht="33.75" hidden="1">
      <c r="A457" s="170"/>
      <c r="B457" s="47">
        <f>IFERROR(INDEX('اطلاعات انشعابات شرکتها'!A:BB,MATCH(A457,'اطلاعات انشعابات شرکتها'!A:A,0),MATCH(B$1,'اطلاعات انشعابات شرکتها'!$1:$1,0)),0)</f>
        <v>0</v>
      </c>
      <c r="C457" s="48">
        <f>IFERROR(INDEX('اطلاعات انشعابات شرکتها'!A:BB,MATCH(A457,'اطلاعات انشعابات شرکتها'!A:A,0),MATCH(C$1,'اطلاعات انشعابات شرکتها'!$1:$1,0)),0)</f>
        <v>0</v>
      </c>
      <c r="D457" s="45"/>
      <c r="E457" s="171"/>
      <c r="F457" s="170"/>
      <c r="G457" s="188" t="str">
        <f t="shared" si="163"/>
        <v>/</v>
      </c>
      <c r="H457" s="188">
        <f>IFERROR(INDEX('اطلاعات دوره'!A:Z,MATCH(G457,'اطلاعات دوره'!C:C,0),MATCH(H$1,'اطلاعات دوره'!$1:$1,0)),0)</f>
        <v>0</v>
      </c>
      <c r="I457" s="188">
        <f>IFERROR(INDEX('اطلاعات دوره'!A:Z,MATCH(G457,'اطلاعات دوره'!C:C,0),MATCH(I$1,'اطلاعات دوره'!$1:$1,0)),0)</f>
        <v>0</v>
      </c>
      <c r="J457" s="188">
        <f>IFERROR(INDEX('اطلاعات دوره'!A:Z,MATCH(G457,'اطلاعات دوره'!C:C,0),MATCH(J$1,'اطلاعات دوره'!$1:$1,0)),0)</f>
        <v>0</v>
      </c>
      <c r="K457" s="265"/>
      <c r="L457" s="188" t="str">
        <f>IFERROR(INDEX('اطلاعات دوره'!A:Z,MATCH(G457,'اطلاعات دوره'!C:C,0)-1,MATCH("عنوان",'اطلاعات دوره'!$1:$1,0)),"---")</f>
        <v>---</v>
      </c>
      <c r="M457" s="188" t="str">
        <f t="shared" si="164"/>
        <v>----</v>
      </c>
      <c r="N457" s="188" t="str">
        <f t="shared" si="165"/>
        <v>-/</v>
      </c>
      <c r="O457" s="265"/>
      <c r="P457" s="188">
        <f>IFERROR(INDEX('اطلاعات انشعابات شرکتها'!A:BB,MATCH(A457,'اطلاعات انشعابات شرکتها'!A:A,0),MATCH(P$1,'اطلاعات انشعابات شرکتها'!$1:$1,0)),0)</f>
        <v>0</v>
      </c>
      <c r="Q457" s="188">
        <f>IFERROR(INDEX('اطلاعات انشعابات شرکتها'!A:BB,MATCH(A457,'اطلاعات انشعابات شرکتها'!A:A,0),MATCH(Q$1,'اطلاعات انشعابات شرکتها'!$1:$1,0)),0)</f>
        <v>0</v>
      </c>
      <c r="R457" s="188">
        <f>IFERROR(INDEX('اطلاعات انشعابات شرکتها'!A:BB,MATCH(A457,'اطلاعات انشعابات شرکتها'!A:A,0),MATCH(R$1,'اطلاعات انشعابات شرکتها'!$1:$1,0)),0)</f>
        <v>0</v>
      </c>
      <c r="S457" s="265"/>
      <c r="T457" s="188">
        <f>IFERROR(INDEX('قرائت کنتور'!A:AZ,MATCH(A457&amp;"-"&amp;T$1,'قرائت کنتور'!B:B,0),MATCH(G457,'قرائت کنتور'!$1:$1,0)),0)</f>
        <v>0</v>
      </c>
      <c r="U457" s="188">
        <f>IFERROR(INDEX('قرائت کنتور'!A:AZ,MATCH(A457&amp;"-"&amp;U$1,'قرائت کنتور'!B:B,0),MATCH(L457,'قرائت کنتور'!$1:$1,0)),0)</f>
        <v>0</v>
      </c>
      <c r="V457" s="188">
        <f>IFERROR(INDEX('قرائت کنتور'!A:AZ,MATCH(A457&amp;"-"&amp;U$1,'قرائت کنتور'!B:B,0),MATCH(G457,'قرائت کنتور'!$1:$1,0)),0)</f>
        <v>0</v>
      </c>
      <c r="W457" s="188">
        <f>IFERROR(INDEX('قرائت کنتور'!A:AZ,MATCH(A457&amp;"-"&amp;W$1,'قرائت کنتور'!B:B,0),MATCH(L457,'قرائت کنتور'!$1:$1,0)),0)</f>
        <v>0</v>
      </c>
      <c r="X457" s="188">
        <f>IFERROR(INDEX('قرائت کنتور'!A:AZ,MATCH(A457&amp;"-"&amp;W$1,'قرائت کنتور'!B:B,0),MATCH(G457,'قرائت کنتور'!$1:$1,0)),0)</f>
        <v>0</v>
      </c>
      <c r="Y457" s="188">
        <f>IFERROR(INDEX('قرائت کنتور'!A:AZ,MATCH(A457&amp;"-"&amp;Y$1,'قرائت کنتور'!B:B,0),MATCH(L457,'قرائت کنتور'!$1:$1,0)),0)</f>
        <v>0</v>
      </c>
      <c r="Z457" s="188">
        <f>IFERROR(INDEX('قرائت کنتور'!A:AZ,MATCH(A457&amp;"-"&amp;Y$1,'قرائت کنتور'!B:B,0),MATCH(G457,'قرائت کنتور'!$1:$1,0)),0)</f>
        <v>0</v>
      </c>
      <c r="AA457" s="188">
        <f>IFERROR(INDEX('قرائت کنتور'!A:AZ,MATCH(A457&amp;"-"&amp;AA$1,'قرائت کنتور'!B:B,0),MATCH(L457,'قرائت کنتور'!$1:$1,0)),0)</f>
        <v>0</v>
      </c>
      <c r="AB457" s="188">
        <f>IFERROR(INDEX('قرائت کنتور'!A:AZ,MATCH(A457&amp;"-"&amp;AA$1,'قرائت کنتور'!B:B,0),MATCH(G457,'قرائت کنتور'!$1:$1,0)),0)</f>
        <v>0</v>
      </c>
      <c r="AC457" s="265"/>
      <c r="AD457" s="188">
        <f t="shared" si="166"/>
        <v>0</v>
      </c>
      <c r="AE457" s="188">
        <f t="shared" si="167"/>
        <v>0</v>
      </c>
      <c r="AF457" s="188">
        <f t="shared" si="168"/>
        <v>0</v>
      </c>
      <c r="AG457" s="188">
        <f t="shared" si="169"/>
        <v>0</v>
      </c>
      <c r="AH457" s="188">
        <f t="shared" si="170"/>
        <v>0</v>
      </c>
      <c r="AI457" s="188">
        <f t="shared" si="171"/>
        <v>0</v>
      </c>
      <c r="AJ457" s="188" t="str">
        <f t="shared" si="172"/>
        <v>0</v>
      </c>
      <c r="AK457" s="265"/>
      <c r="AL457" s="254" t="str">
        <f t="shared" si="173"/>
        <v>---</v>
      </c>
      <c r="AM457" s="254" t="str">
        <f t="shared" si="174"/>
        <v>---</v>
      </c>
      <c r="AN457" s="265"/>
      <c r="AO457" s="188" t="str">
        <f>IFERROR(INDEX('تعرفه ها'!A:Z,MATCH(P457&amp;"-"&amp;AO$1,'تعرفه ها'!C:C,0),MATCH(F457,'تعرفه ها'!$2:$2,0),1),"---")</f>
        <v>---</v>
      </c>
      <c r="AP457" s="188" t="str">
        <f>IFERROR(INDEX('تعرفه ها'!A:Z,MATCH(P457&amp;"-"&amp;AP$1,'تعرفه ها'!C:C,0),MATCH(F457,'تعرفه ها'!$2:$2,0),1),"---")</f>
        <v>---</v>
      </c>
      <c r="AQ457" s="188" t="str">
        <f>IFERROR(INDEX('تعرفه ها'!A:Z,MATCH(P457&amp;"-"&amp;AQ$1,'تعرفه ها'!C:C,0),MATCH(F457,'تعرفه ها'!$2:$2,0),1),"---")</f>
        <v>---</v>
      </c>
      <c r="AR457" s="188" t="str">
        <f>IFERROR(INDEX('تعرفه ها'!A:Z,MATCH(P457&amp;"-"&amp;AR$1,'تعرفه ها'!C:C,0),MATCH(F457,'تعرفه ها'!$2:$2,0),1),"---")</f>
        <v>---</v>
      </c>
      <c r="AS457" s="265"/>
      <c r="AT457" s="415" t="str">
        <f t="shared" si="175"/>
        <v>---</v>
      </c>
      <c r="AU457" s="415" t="str">
        <f t="shared" si="176"/>
        <v>---</v>
      </c>
      <c r="AV457" s="415" t="str">
        <f t="shared" si="177"/>
        <v>---</v>
      </c>
      <c r="AW457" s="415" t="str">
        <f t="shared" si="178"/>
        <v>---</v>
      </c>
      <c r="AX457" s="415" t="str">
        <f t="shared" si="179"/>
        <v>---</v>
      </c>
      <c r="AY457" s="415" t="str">
        <f>IFERROR(AH457*INDEX('تعرفه ها'!A:Z,MATCH("عوارض برق به ازاء هر کیلووات",'تعرفه ها'!$C:$C,0),MATCH(F457,'تعرفه ها'!$2:$2,0)),"---")</f>
        <v>---</v>
      </c>
      <c r="AZ457" s="415" t="str">
        <f t="shared" si="180"/>
        <v>---</v>
      </c>
      <c r="BA457" s="415" t="str">
        <f>IFERROR(ROUND(((AX457+AY457+AZ457)*INDEX('تعرفه ها'!A:Z,MATCH("هزینه نگهداری و تعمیرات شبکه برق",'تعرفه ها'!$C:$C,0),MATCH(F457,'تعرفه ها'!$2:$2,0))/100),0),"---")</f>
        <v>---</v>
      </c>
      <c r="BB457" s="415">
        <f>IFERROR(IF(P457="دیماندی",ROUND(AJ457*INDEX('تعرفه ها'!A:Z,MATCH(BB$1,'تعرفه ها'!$C:$C,0),MATCH(F457,'تعرفه ها'!$2:$2,0))*J457/30,0),0),"---")</f>
        <v>0</v>
      </c>
      <c r="BC457" s="415"/>
      <c r="BD457" s="54" t="str">
        <f>IFERROR(IF(INDEX('اطلاعات دوره'!A:Z,MATCH(G457,'اطلاعات دوره'!C:C,0),MATCH("برق",'اطلاعات دوره'!$1:$1,0))="دارد",ROUND(AX457*INDEX('تعرفه ها'!A:Z,MATCH("پیک فصلی برق",'تعرفه ها'!$C:$C,0),MATCH(F457,'تعرفه ها'!$2:$2,0))/100,0),0),"---")</f>
        <v>---</v>
      </c>
      <c r="BE457" s="415" t="str">
        <f>IFERROR(ROUND(((AX457+AY457+AZ457+BA457+BB457+BC457+BD457)*INDEX('تعرفه ها'!A:Z,MATCH("مالیات برق",'تعرفه ها'!$C:$C,0),MATCH(F457,'تعرفه ها'!$2:$2,0))/100),0),"---")</f>
        <v>---</v>
      </c>
      <c r="BF457" s="415" t="str">
        <f t="shared" si="181"/>
        <v>---</v>
      </c>
      <c r="BG457" s="415" t="str">
        <f t="shared" si="162"/>
        <v>---</v>
      </c>
      <c r="BH457" s="415" t="str">
        <f t="shared" si="182"/>
        <v>---</v>
      </c>
      <c r="BI457" s="54" t="str">
        <f t="shared" si="183"/>
        <v>---</v>
      </c>
      <c r="BJ457" s="55" t="str">
        <f t="shared" si="184"/>
        <v>---</v>
      </c>
      <c r="BK457" s="262"/>
      <c r="BL457" s="183" t="str">
        <f>IFERROR(IF(INDEX(پرداخت!A:AZ,MATCH(A457&amp;" - "&amp;"برق",پرداخت!$B:$B,0),MATCH(G457,پرداخت!$1:$1,0))="نشده","نشده","شده"),"---")</f>
        <v>---</v>
      </c>
      <c r="BN457" s="257"/>
      <c r="BO457" s="257"/>
      <c r="BP457" s="257"/>
      <c r="BQ457" s="257"/>
      <c r="BR457" s="257"/>
      <c r="BS457" s="257"/>
      <c r="BT457" s="257"/>
      <c r="BU457" s="257"/>
      <c r="BV457" s="257"/>
      <c r="BW457" s="257"/>
      <c r="BX457" s="257"/>
      <c r="BY457" s="257"/>
      <c r="BZ457" s="257"/>
      <c r="CA457" s="257"/>
      <c r="CB457" s="257"/>
      <c r="CC457" s="257"/>
      <c r="CD457" s="257"/>
      <c r="CE457" s="257"/>
      <c r="CF457" s="257"/>
      <c r="CG457" s="257"/>
      <c r="CH457"/>
      <c r="CI457"/>
      <c r="CJ457"/>
      <c r="CK457"/>
    </row>
    <row r="458" spans="1:89" ht="33.75" hidden="1">
      <c r="A458" s="170"/>
      <c r="B458" s="47">
        <f>IFERROR(INDEX('اطلاعات انشعابات شرکتها'!A:BB,MATCH(A458,'اطلاعات انشعابات شرکتها'!A:A,0),MATCH(B$1,'اطلاعات انشعابات شرکتها'!$1:$1,0)),0)</f>
        <v>0</v>
      </c>
      <c r="C458" s="48">
        <f>IFERROR(INDEX('اطلاعات انشعابات شرکتها'!A:BB,MATCH(A458,'اطلاعات انشعابات شرکتها'!A:A,0),MATCH(C$1,'اطلاعات انشعابات شرکتها'!$1:$1,0)),0)</f>
        <v>0</v>
      </c>
      <c r="D458" s="45"/>
      <c r="E458" s="171"/>
      <c r="F458" s="170"/>
      <c r="G458" s="188" t="str">
        <f t="shared" si="163"/>
        <v>/</v>
      </c>
      <c r="H458" s="188">
        <f>IFERROR(INDEX('اطلاعات دوره'!A:Z,MATCH(G458,'اطلاعات دوره'!C:C,0),MATCH(H$1,'اطلاعات دوره'!$1:$1,0)),0)</f>
        <v>0</v>
      </c>
      <c r="I458" s="188">
        <f>IFERROR(INDEX('اطلاعات دوره'!A:Z,MATCH(G458,'اطلاعات دوره'!C:C,0),MATCH(I$1,'اطلاعات دوره'!$1:$1,0)),0)</f>
        <v>0</v>
      </c>
      <c r="J458" s="188">
        <f>IFERROR(INDEX('اطلاعات دوره'!A:Z,MATCH(G458,'اطلاعات دوره'!C:C,0),MATCH(J$1,'اطلاعات دوره'!$1:$1,0)),0)</f>
        <v>0</v>
      </c>
      <c r="K458" s="265"/>
      <c r="L458" s="188" t="str">
        <f>IFERROR(INDEX('اطلاعات دوره'!A:Z,MATCH(G458,'اطلاعات دوره'!C:C,0)-1,MATCH("عنوان",'اطلاعات دوره'!$1:$1,0)),"---")</f>
        <v>---</v>
      </c>
      <c r="M458" s="188" t="str">
        <f t="shared" si="164"/>
        <v>----</v>
      </c>
      <c r="N458" s="188" t="str">
        <f t="shared" si="165"/>
        <v>-/</v>
      </c>
      <c r="O458" s="265"/>
      <c r="P458" s="188">
        <f>IFERROR(INDEX('اطلاعات انشعابات شرکتها'!A:BB,MATCH(A458,'اطلاعات انشعابات شرکتها'!A:A,0),MATCH(P$1,'اطلاعات انشعابات شرکتها'!$1:$1,0)),0)</f>
        <v>0</v>
      </c>
      <c r="Q458" s="188">
        <f>IFERROR(INDEX('اطلاعات انشعابات شرکتها'!A:BB,MATCH(A458,'اطلاعات انشعابات شرکتها'!A:A,0),MATCH(Q$1,'اطلاعات انشعابات شرکتها'!$1:$1,0)),0)</f>
        <v>0</v>
      </c>
      <c r="R458" s="188">
        <f>IFERROR(INDEX('اطلاعات انشعابات شرکتها'!A:BB,MATCH(A458,'اطلاعات انشعابات شرکتها'!A:A,0),MATCH(R$1,'اطلاعات انشعابات شرکتها'!$1:$1,0)),0)</f>
        <v>0</v>
      </c>
      <c r="S458" s="265"/>
      <c r="T458" s="188">
        <f>IFERROR(INDEX('قرائت کنتور'!A:AZ,MATCH(A458&amp;"-"&amp;T$1,'قرائت کنتور'!B:B,0),MATCH(G458,'قرائت کنتور'!$1:$1,0)),0)</f>
        <v>0</v>
      </c>
      <c r="U458" s="188">
        <f>IFERROR(INDEX('قرائت کنتور'!A:AZ,MATCH(A458&amp;"-"&amp;U$1,'قرائت کنتور'!B:B,0),MATCH(L458,'قرائت کنتور'!$1:$1,0)),0)</f>
        <v>0</v>
      </c>
      <c r="V458" s="188">
        <f>IFERROR(INDEX('قرائت کنتور'!A:AZ,MATCH(A458&amp;"-"&amp;U$1,'قرائت کنتور'!B:B,0),MATCH(G458,'قرائت کنتور'!$1:$1,0)),0)</f>
        <v>0</v>
      </c>
      <c r="W458" s="188">
        <f>IFERROR(INDEX('قرائت کنتور'!A:AZ,MATCH(A458&amp;"-"&amp;W$1,'قرائت کنتور'!B:B,0),MATCH(L458,'قرائت کنتور'!$1:$1,0)),0)</f>
        <v>0</v>
      </c>
      <c r="X458" s="188">
        <f>IFERROR(INDEX('قرائت کنتور'!A:AZ,MATCH(A458&amp;"-"&amp;W$1,'قرائت کنتور'!B:B,0),MATCH(G458,'قرائت کنتور'!$1:$1,0)),0)</f>
        <v>0</v>
      </c>
      <c r="Y458" s="188">
        <f>IFERROR(INDEX('قرائت کنتور'!A:AZ,MATCH(A458&amp;"-"&amp;Y$1,'قرائت کنتور'!B:B,0),MATCH(L458,'قرائت کنتور'!$1:$1,0)),0)</f>
        <v>0</v>
      </c>
      <c r="Z458" s="188">
        <f>IFERROR(INDEX('قرائت کنتور'!A:AZ,MATCH(A458&amp;"-"&amp;Y$1,'قرائت کنتور'!B:B,0),MATCH(G458,'قرائت کنتور'!$1:$1,0)),0)</f>
        <v>0</v>
      </c>
      <c r="AA458" s="188">
        <f>IFERROR(INDEX('قرائت کنتور'!A:AZ,MATCH(A458&amp;"-"&amp;AA$1,'قرائت کنتور'!B:B,0),MATCH(L458,'قرائت کنتور'!$1:$1,0)),0)</f>
        <v>0</v>
      </c>
      <c r="AB458" s="188">
        <f>IFERROR(INDEX('قرائت کنتور'!A:AZ,MATCH(A458&amp;"-"&amp;AA$1,'قرائت کنتور'!B:B,0),MATCH(G458,'قرائت کنتور'!$1:$1,0)),0)</f>
        <v>0</v>
      </c>
      <c r="AC458" s="265"/>
      <c r="AD458" s="188">
        <f t="shared" si="166"/>
        <v>0</v>
      </c>
      <c r="AE458" s="188">
        <f t="shared" si="167"/>
        <v>0</v>
      </c>
      <c r="AF458" s="188">
        <f t="shared" si="168"/>
        <v>0</v>
      </c>
      <c r="AG458" s="188">
        <f t="shared" si="169"/>
        <v>0</v>
      </c>
      <c r="AH458" s="188">
        <f t="shared" si="170"/>
        <v>0</v>
      </c>
      <c r="AI458" s="188">
        <f t="shared" si="171"/>
        <v>0</v>
      </c>
      <c r="AJ458" s="188" t="str">
        <f t="shared" si="172"/>
        <v>0</v>
      </c>
      <c r="AK458" s="265"/>
      <c r="AL458" s="254" t="str">
        <f t="shared" si="173"/>
        <v>---</v>
      </c>
      <c r="AM458" s="254" t="str">
        <f t="shared" si="174"/>
        <v>---</v>
      </c>
      <c r="AN458" s="265"/>
      <c r="AO458" s="188" t="str">
        <f>IFERROR(INDEX('تعرفه ها'!A:Z,MATCH(P458&amp;"-"&amp;AO$1,'تعرفه ها'!C:C,0),MATCH(F458,'تعرفه ها'!$2:$2,0),1),"---")</f>
        <v>---</v>
      </c>
      <c r="AP458" s="188" t="str">
        <f>IFERROR(INDEX('تعرفه ها'!A:Z,MATCH(P458&amp;"-"&amp;AP$1,'تعرفه ها'!C:C,0),MATCH(F458,'تعرفه ها'!$2:$2,0),1),"---")</f>
        <v>---</v>
      </c>
      <c r="AQ458" s="188" t="str">
        <f>IFERROR(INDEX('تعرفه ها'!A:Z,MATCH(P458&amp;"-"&amp;AQ$1,'تعرفه ها'!C:C,0),MATCH(F458,'تعرفه ها'!$2:$2,0),1),"---")</f>
        <v>---</v>
      </c>
      <c r="AR458" s="188" t="str">
        <f>IFERROR(INDEX('تعرفه ها'!A:Z,MATCH(P458&amp;"-"&amp;AR$1,'تعرفه ها'!C:C,0),MATCH(F458,'تعرفه ها'!$2:$2,0),1),"---")</f>
        <v>---</v>
      </c>
      <c r="AS458" s="265"/>
      <c r="AT458" s="415" t="str">
        <f t="shared" si="175"/>
        <v>---</v>
      </c>
      <c r="AU458" s="415" t="str">
        <f t="shared" si="176"/>
        <v>---</v>
      </c>
      <c r="AV458" s="415" t="str">
        <f t="shared" si="177"/>
        <v>---</v>
      </c>
      <c r="AW458" s="415" t="str">
        <f t="shared" si="178"/>
        <v>---</v>
      </c>
      <c r="AX458" s="415" t="str">
        <f t="shared" si="179"/>
        <v>---</v>
      </c>
      <c r="AY458" s="415" t="str">
        <f>IFERROR(AH458*INDEX('تعرفه ها'!A:Z,MATCH("عوارض برق به ازاء هر کیلووات",'تعرفه ها'!$C:$C,0),MATCH(F458,'تعرفه ها'!$2:$2,0)),"---")</f>
        <v>---</v>
      </c>
      <c r="AZ458" s="415" t="str">
        <f t="shared" si="180"/>
        <v>---</v>
      </c>
      <c r="BA458" s="415" t="str">
        <f>IFERROR(ROUND(((AX458+AY458+AZ458)*INDEX('تعرفه ها'!A:Z,MATCH("هزینه نگهداری و تعمیرات شبکه برق",'تعرفه ها'!$C:$C,0),MATCH(F458,'تعرفه ها'!$2:$2,0))/100),0),"---")</f>
        <v>---</v>
      </c>
      <c r="BB458" s="415">
        <f>IFERROR(IF(P458="دیماندی",ROUND(AJ458*INDEX('تعرفه ها'!A:Z,MATCH(BB$1,'تعرفه ها'!$C:$C,0),MATCH(F458,'تعرفه ها'!$2:$2,0))*J458/30,0),0),"---")</f>
        <v>0</v>
      </c>
      <c r="BC458" s="415"/>
      <c r="BD458" s="54" t="str">
        <f>IFERROR(IF(INDEX('اطلاعات دوره'!A:Z,MATCH(G458,'اطلاعات دوره'!C:C,0),MATCH("برق",'اطلاعات دوره'!$1:$1,0))="دارد",ROUND(AX458*INDEX('تعرفه ها'!A:Z,MATCH("پیک فصلی برق",'تعرفه ها'!$C:$C,0),MATCH(F458,'تعرفه ها'!$2:$2,0))/100,0),0),"---")</f>
        <v>---</v>
      </c>
      <c r="BE458" s="415" t="str">
        <f>IFERROR(ROUND(((AX458+AY458+AZ458+BA458+BB458+BC458+BD458)*INDEX('تعرفه ها'!A:Z,MATCH("مالیات برق",'تعرفه ها'!$C:$C,0),MATCH(F458,'تعرفه ها'!$2:$2,0))/100),0),"---")</f>
        <v>---</v>
      </c>
      <c r="BF458" s="415" t="str">
        <f t="shared" si="181"/>
        <v>---</v>
      </c>
      <c r="BG458" s="415" t="str">
        <f t="shared" si="162"/>
        <v>---</v>
      </c>
      <c r="BH458" s="415" t="str">
        <f t="shared" si="182"/>
        <v>---</v>
      </c>
      <c r="BI458" s="54" t="str">
        <f t="shared" si="183"/>
        <v>---</v>
      </c>
      <c r="BJ458" s="55" t="str">
        <f t="shared" si="184"/>
        <v>---</v>
      </c>
      <c r="BK458" s="262"/>
      <c r="BL458" s="183" t="str">
        <f>IFERROR(IF(INDEX(پرداخت!A:AZ,MATCH(A458&amp;" - "&amp;"برق",پرداخت!$B:$B,0),MATCH(G458,پرداخت!$1:$1,0))="نشده","نشده","شده"),"---")</f>
        <v>---</v>
      </c>
      <c r="BN458" s="257"/>
      <c r="BO458" s="257"/>
      <c r="BP458" s="257"/>
      <c r="BQ458" s="257"/>
      <c r="BR458" s="257"/>
      <c r="BS458" s="257"/>
      <c r="BT458" s="257"/>
      <c r="BU458" s="257"/>
      <c r="BV458" s="257"/>
      <c r="BW458" s="257"/>
      <c r="BX458" s="257"/>
      <c r="BY458" s="257"/>
      <c r="BZ458" s="257"/>
      <c r="CA458" s="257"/>
      <c r="CB458" s="257"/>
      <c r="CC458" s="257"/>
      <c r="CD458" s="257"/>
      <c r="CE458" s="257"/>
      <c r="CF458" s="257"/>
      <c r="CG458" s="257"/>
      <c r="CH458"/>
      <c r="CI458"/>
      <c r="CJ458"/>
      <c r="CK458"/>
    </row>
    <row r="459" spans="1:89" ht="33.75" hidden="1">
      <c r="A459" s="170"/>
      <c r="B459" s="47">
        <f>IFERROR(INDEX('اطلاعات انشعابات شرکتها'!A:BB,MATCH(A459,'اطلاعات انشعابات شرکتها'!A:A,0),MATCH(B$1,'اطلاعات انشعابات شرکتها'!$1:$1,0)),0)</f>
        <v>0</v>
      </c>
      <c r="C459" s="48">
        <f>IFERROR(INDEX('اطلاعات انشعابات شرکتها'!A:BB,MATCH(A459,'اطلاعات انشعابات شرکتها'!A:A,0),MATCH(C$1,'اطلاعات انشعابات شرکتها'!$1:$1,0)),0)</f>
        <v>0</v>
      </c>
      <c r="D459" s="45"/>
      <c r="E459" s="171"/>
      <c r="F459" s="170"/>
      <c r="G459" s="188" t="str">
        <f t="shared" si="163"/>
        <v>/</v>
      </c>
      <c r="H459" s="188">
        <f>IFERROR(INDEX('اطلاعات دوره'!A:Z,MATCH(G459,'اطلاعات دوره'!C:C,0),MATCH(H$1,'اطلاعات دوره'!$1:$1,0)),0)</f>
        <v>0</v>
      </c>
      <c r="I459" s="188">
        <f>IFERROR(INDEX('اطلاعات دوره'!A:Z,MATCH(G459,'اطلاعات دوره'!C:C,0),MATCH(I$1,'اطلاعات دوره'!$1:$1,0)),0)</f>
        <v>0</v>
      </c>
      <c r="J459" s="188">
        <f>IFERROR(INDEX('اطلاعات دوره'!A:Z,MATCH(G459,'اطلاعات دوره'!C:C,0),MATCH(J$1,'اطلاعات دوره'!$1:$1,0)),0)</f>
        <v>0</v>
      </c>
      <c r="K459" s="265"/>
      <c r="L459" s="188" t="str">
        <f>IFERROR(INDEX('اطلاعات دوره'!A:Z,MATCH(G459,'اطلاعات دوره'!C:C,0)-1,MATCH("عنوان",'اطلاعات دوره'!$1:$1,0)),"---")</f>
        <v>---</v>
      </c>
      <c r="M459" s="188" t="str">
        <f t="shared" si="164"/>
        <v>----</v>
      </c>
      <c r="N459" s="188" t="str">
        <f t="shared" si="165"/>
        <v>-/</v>
      </c>
      <c r="O459" s="265"/>
      <c r="P459" s="188">
        <f>IFERROR(INDEX('اطلاعات انشعابات شرکتها'!A:BB,MATCH(A459,'اطلاعات انشعابات شرکتها'!A:A,0),MATCH(P$1,'اطلاعات انشعابات شرکتها'!$1:$1,0)),0)</f>
        <v>0</v>
      </c>
      <c r="Q459" s="188">
        <f>IFERROR(INDEX('اطلاعات انشعابات شرکتها'!A:BB,MATCH(A459,'اطلاعات انشعابات شرکتها'!A:A,0),MATCH(Q$1,'اطلاعات انشعابات شرکتها'!$1:$1,0)),0)</f>
        <v>0</v>
      </c>
      <c r="R459" s="188">
        <f>IFERROR(INDEX('اطلاعات انشعابات شرکتها'!A:BB,MATCH(A459,'اطلاعات انشعابات شرکتها'!A:A,0),MATCH(R$1,'اطلاعات انشعابات شرکتها'!$1:$1,0)),0)</f>
        <v>0</v>
      </c>
      <c r="S459" s="265"/>
      <c r="T459" s="188">
        <f>IFERROR(INDEX('قرائت کنتور'!A:AZ,MATCH(A459&amp;"-"&amp;T$1,'قرائت کنتور'!B:B,0),MATCH(G459,'قرائت کنتور'!$1:$1,0)),0)</f>
        <v>0</v>
      </c>
      <c r="U459" s="188">
        <f>IFERROR(INDEX('قرائت کنتور'!A:AZ,MATCH(A459&amp;"-"&amp;U$1,'قرائت کنتور'!B:B,0),MATCH(L459,'قرائت کنتور'!$1:$1,0)),0)</f>
        <v>0</v>
      </c>
      <c r="V459" s="188">
        <f>IFERROR(INDEX('قرائت کنتور'!A:AZ,MATCH(A459&amp;"-"&amp;U$1,'قرائت کنتور'!B:B,0),MATCH(G459,'قرائت کنتور'!$1:$1,0)),0)</f>
        <v>0</v>
      </c>
      <c r="W459" s="188">
        <f>IFERROR(INDEX('قرائت کنتور'!A:AZ,MATCH(A459&amp;"-"&amp;W$1,'قرائت کنتور'!B:B,0),MATCH(L459,'قرائت کنتور'!$1:$1,0)),0)</f>
        <v>0</v>
      </c>
      <c r="X459" s="188">
        <f>IFERROR(INDEX('قرائت کنتور'!A:AZ,MATCH(A459&amp;"-"&amp;W$1,'قرائت کنتور'!B:B,0),MATCH(G459,'قرائت کنتور'!$1:$1,0)),0)</f>
        <v>0</v>
      </c>
      <c r="Y459" s="188">
        <f>IFERROR(INDEX('قرائت کنتور'!A:AZ,MATCH(A459&amp;"-"&amp;Y$1,'قرائت کنتور'!B:B,0),MATCH(L459,'قرائت کنتور'!$1:$1,0)),0)</f>
        <v>0</v>
      </c>
      <c r="Z459" s="188">
        <f>IFERROR(INDEX('قرائت کنتور'!A:AZ,MATCH(A459&amp;"-"&amp;Y$1,'قرائت کنتور'!B:B,0),MATCH(G459,'قرائت کنتور'!$1:$1,0)),0)</f>
        <v>0</v>
      </c>
      <c r="AA459" s="188">
        <f>IFERROR(INDEX('قرائت کنتور'!A:AZ,MATCH(A459&amp;"-"&amp;AA$1,'قرائت کنتور'!B:B,0),MATCH(L459,'قرائت کنتور'!$1:$1,0)),0)</f>
        <v>0</v>
      </c>
      <c r="AB459" s="188">
        <f>IFERROR(INDEX('قرائت کنتور'!A:AZ,MATCH(A459&amp;"-"&amp;AA$1,'قرائت کنتور'!B:B,0),MATCH(G459,'قرائت کنتور'!$1:$1,0)),0)</f>
        <v>0</v>
      </c>
      <c r="AC459" s="265"/>
      <c r="AD459" s="188">
        <f t="shared" si="166"/>
        <v>0</v>
      </c>
      <c r="AE459" s="188">
        <f t="shared" si="167"/>
        <v>0</v>
      </c>
      <c r="AF459" s="188">
        <f t="shared" si="168"/>
        <v>0</v>
      </c>
      <c r="AG459" s="188">
        <f t="shared" si="169"/>
        <v>0</v>
      </c>
      <c r="AH459" s="188">
        <f t="shared" si="170"/>
        <v>0</v>
      </c>
      <c r="AI459" s="188">
        <f t="shared" si="171"/>
        <v>0</v>
      </c>
      <c r="AJ459" s="188" t="str">
        <f t="shared" si="172"/>
        <v>0</v>
      </c>
      <c r="AK459" s="265"/>
      <c r="AL459" s="254" t="str">
        <f t="shared" si="173"/>
        <v>---</v>
      </c>
      <c r="AM459" s="254" t="str">
        <f t="shared" si="174"/>
        <v>---</v>
      </c>
      <c r="AN459" s="265"/>
      <c r="AO459" s="188" t="str">
        <f>IFERROR(INDEX('تعرفه ها'!A:Z,MATCH(P459&amp;"-"&amp;AO$1,'تعرفه ها'!C:C,0),MATCH(F459,'تعرفه ها'!$2:$2,0),1),"---")</f>
        <v>---</v>
      </c>
      <c r="AP459" s="188" t="str">
        <f>IFERROR(INDEX('تعرفه ها'!A:Z,MATCH(P459&amp;"-"&amp;AP$1,'تعرفه ها'!C:C,0),MATCH(F459,'تعرفه ها'!$2:$2,0),1),"---")</f>
        <v>---</v>
      </c>
      <c r="AQ459" s="188" t="str">
        <f>IFERROR(INDEX('تعرفه ها'!A:Z,MATCH(P459&amp;"-"&amp;AQ$1,'تعرفه ها'!C:C,0),MATCH(F459,'تعرفه ها'!$2:$2,0),1),"---")</f>
        <v>---</v>
      </c>
      <c r="AR459" s="188" t="str">
        <f>IFERROR(INDEX('تعرفه ها'!A:Z,MATCH(P459&amp;"-"&amp;AR$1,'تعرفه ها'!C:C,0),MATCH(F459,'تعرفه ها'!$2:$2,0),1),"---")</f>
        <v>---</v>
      </c>
      <c r="AS459" s="265"/>
      <c r="AT459" s="415" t="str">
        <f t="shared" si="175"/>
        <v>---</v>
      </c>
      <c r="AU459" s="415" t="str">
        <f t="shared" si="176"/>
        <v>---</v>
      </c>
      <c r="AV459" s="415" t="str">
        <f t="shared" si="177"/>
        <v>---</v>
      </c>
      <c r="AW459" s="415" t="str">
        <f t="shared" si="178"/>
        <v>---</v>
      </c>
      <c r="AX459" s="415" t="str">
        <f t="shared" si="179"/>
        <v>---</v>
      </c>
      <c r="AY459" s="415" t="str">
        <f>IFERROR(AH459*INDEX('تعرفه ها'!A:Z,MATCH("عوارض برق به ازاء هر کیلووات",'تعرفه ها'!$C:$C,0),MATCH(F459,'تعرفه ها'!$2:$2,0)),"---")</f>
        <v>---</v>
      </c>
      <c r="AZ459" s="415" t="str">
        <f t="shared" si="180"/>
        <v>---</v>
      </c>
      <c r="BA459" s="415" t="str">
        <f>IFERROR(ROUND(((AX459+AY459+AZ459)*INDEX('تعرفه ها'!A:Z,MATCH("هزینه نگهداری و تعمیرات شبکه برق",'تعرفه ها'!$C:$C,0),MATCH(F459,'تعرفه ها'!$2:$2,0))/100),0),"---")</f>
        <v>---</v>
      </c>
      <c r="BB459" s="415">
        <f>IFERROR(IF(P459="دیماندی",ROUND(AJ459*INDEX('تعرفه ها'!A:Z,MATCH(BB$1,'تعرفه ها'!$C:$C,0),MATCH(F459,'تعرفه ها'!$2:$2,0))*J459/30,0),0),"---")</f>
        <v>0</v>
      </c>
      <c r="BC459" s="415"/>
      <c r="BD459" s="54" t="str">
        <f>IFERROR(IF(INDEX('اطلاعات دوره'!A:Z,MATCH(G459,'اطلاعات دوره'!C:C,0),MATCH("برق",'اطلاعات دوره'!$1:$1,0))="دارد",ROUND(AX459*INDEX('تعرفه ها'!A:Z,MATCH("پیک فصلی برق",'تعرفه ها'!$C:$C,0),MATCH(F459,'تعرفه ها'!$2:$2,0))/100,0),0),"---")</f>
        <v>---</v>
      </c>
      <c r="BE459" s="415" t="str">
        <f>IFERROR(ROUND(((AX459+AY459+AZ459+BA459+BB459+BC459+BD459)*INDEX('تعرفه ها'!A:Z,MATCH("مالیات برق",'تعرفه ها'!$C:$C,0),MATCH(F459,'تعرفه ها'!$2:$2,0))/100),0),"---")</f>
        <v>---</v>
      </c>
      <c r="BF459" s="415" t="str">
        <f t="shared" si="181"/>
        <v>---</v>
      </c>
      <c r="BG459" s="415" t="str">
        <f t="shared" si="162"/>
        <v>---</v>
      </c>
      <c r="BH459" s="415" t="str">
        <f t="shared" si="182"/>
        <v>---</v>
      </c>
      <c r="BI459" s="54" t="str">
        <f t="shared" si="183"/>
        <v>---</v>
      </c>
      <c r="BJ459" s="55" t="str">
        <f t="shared" si="184"/>
        <v>---</v>
      </c>
      <c r="BK459" s="262"/>
      <c r="BL459" s="183" t="str">
        <f>IFERROR(IF(INDEX(پرداخت!A:AZ,MATCH(A459&amp;" - "&amp;"برق",پرداخت!$B:$B,0),MATCH(G459,پرداخت!$1:$1,0))="نشده","نشده","شده"),"---")</f>
        <v>---</v>
      </c>
      <c r="BN459" s="257"/>
      <c r="BO459" s="257"/>
      <c r="BP459" s="257"/>
      <c r="BQ459" s="257"/>
      <c r="BR459" s="257"/>
      <c r="BS459" s="257"/>
      <c r="BT459" s="257"/>
      <c r="BU459" s="257"/>
      <c r="BV459" s="257"/>
      <c r="BW459" s="257"/>
      <c r="BX459" s="257"/>
      <c r="BY459" s="257"/>
      <c r="BZ459" s="257"/>
      <c r="CA459" s="257"/>
      <c r="CB459" s="257"/>
      <c r="CC459" s="257"/>
      <c r="CD459" s="257"/>
      <c r="CE459" s="257"/>
      <c r="CF459" s="257"/>
      <c r="CG459" s="257"/>
      <c r="CH459"/>
      <c r="CI459"/>
      <c r="CJ459"/>
      <c r="CK459"/>
    </row>
    <row r="460" spans="1:89" ht="33.75" hidden="1">
      <c r="A460" s="170"/>
      <c r="B460" s="47">
        <f>IFERROR(INDEX('اطلاعات انشعابات شرکتها'!A:BB,MATCH(A460,'اطلاعات انشعابات شرکتها'!A:A,0),MATCH(B$1,'اطلاعات انشعابات شرکتها'!$1:$1,0)),0)</f>
        <v>0</v>
      </c>
      <c r="C460" s="48">
        <f>IFERROR(INDEX('اطلاعات انشعابات شرکتها'!A:BB,MATCH(A460,'اطلاعات انشعابات شرکتها'!A:A,0),MATCH(C$1,'اطلاعات انشعابات شرکتها'!$1:$1,0)),0)</f>
        <v>0</v>
      </c>
      <c r="D460" s="45"/>
      <c r="E460" s="171"/>
      <c r="F460" s="170"/>
      <c r="G460" s="188" t="str">
        <f t="shared" si="163"/>
        <v>/</v>
      </c>
      <c r="H460" s="188">
        <f>IFERROR(INDEX('اطلاعات دوره'!A:Z,MATCH(G460,'اطلاعات دوره'!C:C,0),MATCH(H$1,'اطلاعات دوره'!$1:$1,0)),0)</f>
        <v>0</v>
      </c>
      <c r="I460" s="188">
        <f>IFERROR(INDEX('اطلاعات دوره'!A:Z,MATCH(G460,'اطلاعات دوره'!C:C,0),MATCH(I$1,'اطلاعات دوره'!$1:$1,0)),0)</f>
        <v>0</v>
      </c>
      <c r="J460" s="188">
        <f>IFERROR(INDEX('اطلاعات دوره'!A:Z,MATCH(G460,'اطلاعات دوره'!C:C,0),MATCH(J$1,'اطلاعات دوره'!$1:$1,0)),0)</f>
        <v>0</v>
      </c>
      <c r="K460" s="265"/>
      <c r="L460" s="188" t="str">
        <f>IFERROR(INDEX('اطلاعات دوره'!A:Z,MATCH(G460,'اطلاعات دوره'!C:C,0)-1,MATCH("عنوان",'اطلاعات دوره'!$1:$1,0)),"---")</f>
        <v>---</v>
      </c>
      <c r="M460" s="188" t="str">
        <f t="shared" si="164"/>
        <v>----</v>
      </c>
      <c r="N460" s="188" t="str">
        <f t="shared" si="165"/>
        <v>-/</v>
      </c>
      <c r="O460" s="265"/>
      <c r="P460" s="188">
        <f>IFERROR(INDEX('اطلاعات انشعابات شرکتها'!A:BB,MATCH(A460,'اطلاعات انشعابات شرکتها'!A:A,0),MATCH(P$1,'اطلاعات انشعابات شرکتها'!$1:$1,0)),0)</f>
        <v>0</v>
      </c>
      <c r="Q460" s="188">
        <f>IFERROR(INDEX('اطلاعات انشعابات شرکتها'!A:BB,MATCH(A460,'اطلاعات انشعابات شرکتها'!A:A,0),MATCH(Q$1,'اطلاعات انشعابات شرکتها'!$1:$1,0)),0)</f>
        <v>0</v>
      </c>
      <c r="R460" s="188">
        <f>IFERROR(INDEX('اطلاعات انشعابات شرکتها'!A:BB,MATCH(A460,'اطلاعات انشعابات شرکتها'!A:A,0),MATCH(R$1,'اطلاعات انشعابات شرکتها'!$1:$1,0)),0)</f>
        <v>0</v>
      </c>
      <c r="S460" s="265"/>
      <c r="T460" s="188">
        <f>IFERROR(INDEX('قرائت کنتور'!A:AZ,MATCH(A460&amp;"-"&amp;T$1,'قرائت کنتور'!B:B,0),MATCH(G460,'قرائت کنتور'!$1:$1,0)),0)</f>
        <v>0</v>
      </c>
      <c r="U460" s="188">
        <f>IFERROR(INDEX('قرائت کنتور'!A:AZ,MATCH(A460&amp;"-"&amp;U$1,'قرائت کنتور'!B:B,0),MATCH(L460,'قرائت کنتور'!$1:$1,0)),0)</f>
        <v>0</v>
      </c>
      <c r="V460" s="188">
        <f>IFERROR(INDEX('قرائت کنتور'!A:AZ,MATCH(A460&amp;"-"&amp;U$1,'قرائت کنتور'!B:B,0),MATCH(G460,'قرائت کنتور'!$1:$1,0)),0)</f>
        <v>0</v>
      </c>
      <c r="W460" s="188">
        <f>IFERROR(INDEX('قرائت کنتور'!A:AZ,MATCH(A460&amp;"-"&amp;W$1,'قرائت کنتور'!B:B,0),MATCH(L460,'قرائت کنتور'!$1:$1,0)),0)</f>
        <v>0</v>
      </c>
      <c r="X460" s="188">
        <f>IFERROR(INDEX('قرائت کنتور'!A:AZ,MATCH(A460&amp;"-"&amp;W$1,'قرائت کنتور'!B:B,0),MATCH(G460,'قرائت کنتور'!$1:$1,0)),0)</f>
        <v>0</v>
      </c>
      <c r="Y460" s="188">
        <f>IFERROR(INDEX('قرائت کنتور'!A:AZ,MATCH(A460&amp;"-"&amp;Y$1,'قرائت کنتور'!B:B,0),MATCH(L460,'قرائت کنتور'!$1:$1,0)),0)</f>
        <v>0</v>
      </c>
      <c r="Z460" s="188">
        <f>IFERROR(INDEX('قرائت کنتور'!A:AZ,MATCH(A460&amp;"-"&amp;Y$1,'قرائت کنتور'!B:B,0),MATCH(G460,'قرائت کنتور'!$1:$1,0)),0)</f>
        <v>0</v>
      </c>
      <c r="AA460" s="188">
        <f>IFERROR(INDEX('قرائت کنتور'!A:AZ,MATCH(A460&amp;"-"&amp;AA$1,'قرائت کنتور'!B:B,0),MATCH(L460,'قرائت کنتور'!$1:$1,0)),0)</f>
        <v>0</v>
      </c>
      <c r="AB460" s="188">
        <f>IFERROR(INDEX('قرائت کنتور'!A:AZ,MATCH(A460&amp;"-"&amp;AA$1,'قرائت کنتور'!B:B,0),MATCH(G460,'قرائت کنتور'!$1:$1,0)),0)</f>
        <v>0</v>
      </c>
      <c r="AC460" s="265"/>
      <c r="AD460" s="188">
        <f t="shared" si="166"/>
        <v>0</v>
      </c>
      <c r="AE460" s="188">
        <f t="shared" si="167"/>
        <v>0</v>
      </c>
      <c r="AF460" s="188">
        <f t="shared" si="168"/>
        <v>0</v>
      </c>
      <c r="AG460" s="188">
        <f t="shared" si="169"/>
        <v>0</v>
      </c>
      <c r="AH460" s="188">
        <f t="shared" si="170"/>
        <v>0</v>
      </c>
      <c r="AI460" s="188">
        <f t="shared" si="171"/>
        <v>0</v>
      </c>
      <c r="AJ460" s="188" t="str">
        <f t="shared" si="172"/>
        <v>0</v>
      </c>
      <c r="AK460" s="265"/>
      <c r="AL460" s="254" t="str">
        <f t="shared" si="173"/>
        <v>---</v>
      </c>
      <c r="AM460" s="254" t="str">
        <f t="shared" si="174"/>
        <v>---</v>
      </c>
      <c r="AN460" s="265"/>
      <c r="AO460" s="188" t="str">
        <f>IFERROR(INDEX('تعرفه ها'!A:Z,MATCH(P460&amp;"-"&amp;AO$1,'تعرفه ها'!C:C,0),MATCH(F460,'تعرفه ها'!$2:$2,0),1),"---")</f>
        <v>---</v>
      </c>
      <c r="AP460" s="188" t="str">
        <f>IFERROR(INDEX('تعرفه ها'!A:Z,MATCH(P460&amp;"-"&amp;AP$1,'تعرفه ها'!C:C,0),MATCH(F460,'تعرفه ها'!$2:$2,0),1),"---")</f>
        <v>---</v>
      </c>
      <c r="AQ460" s="188" t="str">
        <f>IFERROR(INDEX('تعرفه ها'!A:Z,MATCH(P460&amp;"-"&amp;AQ$1,'تعرفه ها'!C:C,0),MATCH(F460,'تعرفه ها'!$2:$2,0),1),"---")</f>
        <v>---</v>
      </c>
      <c r="AR460" s="188" t="str">
        <f>IFERROR(INDEX('تعرفه ها'!A:Z,MATCH(P460&amp;"-"&amp;AR$1,'تعرفه ها'!C:C,0),MATCH(F460,'تعرفه ها'!$2:$2,0),1),"---")</f>
        <v>---</v>
      </c>
      <c r="AS460" s="265"/>
      <c r="AT460" s="415" t="str">
        <f t="shared" si="175"/>
        <v>---</v>
      </c>
      <c r="AU460" s="415" t="str">
        <f t="shared" si="176"/>
        <v>---</v>
      </c>
      <c r="AV460" s="415" t="str">
        <f t="shared" si="177"/>
        <v>---</v>
      </c>
      <c r="AW460" s="415" t="str">
        <f t="shared" si="178"/>
        <v>---</v>
      </c>
      <c r="AX460" s="415" t="str">
        <f t="shared" si="179"/>
        <v>---</v>
      </c>
      <c r="AY460" s="415" t="str">
        <f>IFERROR(AH460*INDEX('تعرفه ها'!A:Z,MATCH("عوارض برق به ازاء هر کیلووات",'تعرفه ها'!$C:$C,0),MATCH(F460,'تعرفه ها'!$2:$2,0)),"---")</f>
        <v>---</v>
      </c>
      <c r="AZ460" s="415" t="str">
        <f t="shared" si="180"/>
        <v>---</v>
      </c>
      <c r="BA460" s="415" t="str">
        <f>IFERROR(ROUND(((AX460+AY460+AZ460)*INDEX('تعرفه ها'!A:Z,MATCH("هزینه نگهداری و تعمیرات شبکه برق",'تعرفه ها'!$C:$C,0),MATCH(F460,'تعرفه ها'!$2:$2,0))/100),0),"---")</f>
        <v>---</v>
      </c>
      <c r="BB460" s="415">
        <f>IFERROR(IF(P460="دیماندی",ROUND(AJ460*INDEX('تعرفه ها'!A:Z,MATCH(BB$1,'تعرفه ها'!$C:$C,0),MATCH(F460,'تعرفه ها'!$2:$2,0))*J460/30,0),0),"---")</f>
        <v>0</v>
      </c>
      <c r="BC460" s="415"/>
      <c r="BD460" s="54" t="str">
        <f>IFERROR(IF(INDEX('اطلاعات دوره'!A:Z,MATCH(G460,'اطلاعات دوره'!C:C,0),MATCH("برق",'اطلاعات دوره'!$1:$1,0))="دارد",ROUND(AX460*INDEX('تعرفه ها'!A:Z,MATCH("پیک فصلی برق",'تعرفه ها'!$C:$C,0),MATCH(F460,'تعرفه ها'!$2:$2,0))/100,0),0),"---")</f>
        <v>---</v>
      </c>
      <c r="BE460" s="415" t="str">
        <f>IFERROR(ROUND(((AX460+AY460+AZ460+BA460+BB460+BC460+BD460)*INDEX('تعرفه ها'!A:Z,MATCH("مالیات برق",'تعرفه ها'!$C:$C,0),MATCH(F460,'تعرفه ها'!$2:$2,0))/100),0),"---")</f>
        <v>---</v>
      </c>
      <c r="BF460" s="415" t="str">
        <f t="shared" si="181"/>
        <v>---</v>
      </c>
      <c r="BG460" s="415" t="str">
        <f t="shared" si="162"/>
        <v>---</v>
      </c>
      <c r="BH460" s="415" t="str">
        <f t="shared" si="182"/>
        <v>---</v>
      </c>
      <c r="BI460" s="54" t="str">
        <f t="shared" si="183"/>
        <v>---</v>
      </c>
      <c r="BJ460" s="55" t="str">
        <f t="shared" si="184"/>
        <v>---</v>
      </c>
      <c r="BK460" s="262"/>
      <c r="BL460" s="183" t="str">
        <f>IFERROR(IF(INDEX(پرداخت!A:AZ,MATCH(A460&amp;" - "&amp;"برق",پرداخت!$B:$B,0),MATCH(G460,پرداخت!$1:$1,0))="نشده","نشده","شده"),"---")</f>
        <v>---</v>
      </c>
      <c r="BN460" s="257"/>
      <c r="BO460" s="257"/>
      <c r="BP460" s="257"/>
      <c r="BQ460" s="257"/>
      <c r="BR460" s="257"/>
      <c r="BS460" s="257"/>
      <c r="BT460" s="257"/>
      <c r="BU460" s="257"/>
      <c r="BV460" s="257"/>
      <c r="BW460" s="257"/>
      <c r="BX460" s="257"/>
      <c r="BY460" s="257"/>
      <c r="BZ460" s="257"/>
      <c r="CA460" s="257"/>
      <c r="CB460" s="257"/>
      <c r="CC460" s="257"/>
      <c r="CD460" s="257"/>
      <c r="CE460" s="257"/>
      <c r="CF460" s="257"/>
      <c r="CG460" s="257"/>
      <c r="CH460"/>
      <c r="CI460"/>
      <c r="CJ460"/>
      <c r="CK460"/>
    </row>
    <row r="461" spans="1:89" ht="33.75" hidden="1">
      <c r="A461" s="170"/>
      <c r="B461" s="47">
        <f>IFERROR(INDEX('اطلاعات انشعابات شرکتها'!A:BB,MATCH(A461,'اطلاعات انشعابات شرکتها'!A:A,0),MATCH(B$1,'اطلاعات انشعابات شرکتها'!$1:$1,0)),0)</f>
        <v>0</v>
      </c>
      <c r="C461" s="48">
        <f>IFERROR(INDEX('اطلاعات انشعابات شرکتها'!A:BB,MATCH(A461,'اطلاعات انشعابات شرکتها'!A:A,0),MATCH(C$1,'اطلاعات انشعابات شرکتها'!$1:$1,0)),0)</f>
        <v>0</v>
      </c>
      <c r="D461" s="45"/>
      <c r="E461" s="171"/>
      <c r="F461" s="170"/>
      <c r="G461" s="188" t="str">
        <f t="shared" si="163"/>
        <v>/</v>
      </c>
      <c r="H461" s="188">
        <f>IFERROR(INDEX('اطلاعات دوره'!A:Z,MATCH(G461,'اطلاعات دوره'!C:C,0),MATCH(H$1,'اطلاعات دوره'!$1:$1,0)),0)</f>
        <v>0</v>
      </c>
      <c r="I461" s="188">
        <f>IFERROR(INDEX('اطلاعات دوره'!A:Z,MATCH(G461,'اطلاعات دوره'!C:C,0),MATCH(I$1,'اطلاعات دوره'!$1:$1,0)),0)</f>
        <v>0</v>
      </c>
      <c r="J461" s="188">
        <f>IFERROR(INDEX('اطلاعات دوره'!A:Z,MATCH(G461,'اطلاعات دوره'!C:C,0),MATCH(J$1,'اطلاعات دوره'!$1:$1,0)),0)</f>
        <v>0</v>
      </c>
      <c r="K461" s="265"/>
      <c r="L461" s="188" t="str">
        <f>IFERROR(INDEX('اطلاعات دوره'!A:Z,MATCH(G461,'اطلاعات دوره'!C:C,0)-1,MATCH("عنوان",'اطلاعات دوره'!$1:$1,0)),"---")</f>
        <v>---</v>
      </c>
      <c r="M461" s="188" t="str">
        <f t="shared" si="164"/>
        <v>----</v>
      </c>
      <c r="N461" s="188" t="str">
        <f t="shared" si="165"/>
        <v>-/</v>
      </c>
      <c r="O461" s="265"/>
      <c r="P461" s="188">
        <f>IFERROR(INDEX('اطلاعات انشعابات شرکتها'!A:BB,MATCH(A461,'اطلاعات انشعابات شرکتها'!A:A,0),MATCH(P$1,'اطلاعات انشعابات شرکتها'!$1:$1,0)),0)</f>
        <v>0</v>
      </c>
      <c r="Q461" s="188">
        <f>IFERROR(INDEX('اطلاعات انشعابات شرکتها'!A:BB,MATCH(A461,'اطلاعات انشعابات شرکتها'!A:A,0),MATCH(Q$1,'اطلاعات انشعابات شرکتها'!$1:$1,0)),0)</f>
        <v>0</v>
      </c>
      <c r="R461" s="188">
        <f>IFERROR(INDEX('اطلاعات انشعابات شرکتها'!A:BB,MATCH(A461,'اطلاعات انشعابات شرکتها'!A:A,0),MATCH(R$1,'اطلاعات انشعابات شرکتها'!$1:$1,0)),0)</f>
        <v>0</v>
      </c>
      <c r="S461" s="265"/>
      <c r="T461" s="188">
        <f>IFERROR(INDEX('قرائت کنتور'!A:AZ,MATCH(A461&amp;"-"&amp;T$1,'قرائت کنتور'!B:B,0),MATCH(G461,'قرائت کنتور'!$1:$1,0)),0)</f>
        <v>0</v>
      </c>
      <c r="U461" s="188">
        <f>IFERROR(INDEX('قرائت کنتور'!A:AZ,MATCH(A461&amp;"-"&amp;U$1,'قرائت کنتور'!B:B,0),MATCH(L461,'قرائت کنتور'!$1:$1,0)),0)</f>
        <v>0</v>
      </c>
      <c r="V461" s="188">
        <f>IFERROR(INDEX('قرائت کنتور'!A:AZ,MATCH(A461&amp;"-"&amp;U$1,'قرائت کنتور'!B:B,0),MATCH(G461,'قرائت کنتور'!$1:$1,0)),0)</f>
        <v>0</v>
      </c>
      <c r="W461" s="188">
        <f>IFERROR(INDEX('قرائت کنتور'!A:AZ,MATCH(A461&amp;"-"&amp;W$1,'قرائت کنتور'!B:B,0),MATCH(L461,'قرائت کنتور'!$1:$1,0)),0)</f>
        <v>0</v>
      </c>
      <c r="X461" s="188">
        <f>IFERROR(INDEX('قرائت کنتور'!A:AZ,MATCH(A461&amp;"-"&amp;W$1,'قرائت کنتور'!B:B,0),MATCH(G461,'قرائت کنتور'!$1:$1,0)),0)</f>
        <v>0</v>
      </c>
      <c r="Y461" s="188">
        <f>IFERROR(INDEX('قرائت کنتور'!A:AZ,MATCH(A461&amp;"-"&amp;Y$1,'قرائت کنتور'!B:B,0),MATCH(L461,'قرائت کنتور'!$1:$1,0)),0)</f>
        <v>0</v>
      </c>
      <c r="Z461" s="188">
        <f>IFERROR(INDEX('قرائت کنتور'!A:AZ,MATCH(A461&amp;"-"&amp;Y$1,'قرائت کنتور'!B:B,0),MATCH(G461,'قرائت کنتور'!$1:$1,0)),0)</f>
        <v>0</v>
      </c>
      <c r="AA461" s="188">
        <f>IFERROR(INDEX('قرائت کنتور'!A:AZ,MATCH(A461&amp;"-"&amp;AA$1,'قرائت کنتور'!B:B,0),MATCH(L461,'قرائت کنتور'!$1:$1,0)),0)</f>
        <v>0</v>
      </c>
      <c r="AB461" s="188">
        <f>IFERROR(INDEX('قرائت کنتور'!A:AZ,MATCH(A461&amp;"-"&amp;AA$1,'قرائت کنتور'!B:B,0),MATCH(G461,'قرائت کنتور'!$1:$1,0)),0)</f>
        <v>0</v>
      </c>
      <c r="AC461" s="265"/>
      <c r="AD461" s="188">
        <f t="shared" si="166"/>
        <v>0</v>
      </c>
      <c r="AE461" s="188">
        <f t="shared" si="167"/>
        <v>0</v>
      </c>
      <c r="AF461" s="188">
        <f t="shared" si="168"/>
        <v>0</v>
      </c>
      <c r="AG461" s="188">
        <f t="shared" si="169"/>
        <v>0</v>
      </c>
      <c r="AH461" s="188">
        <f t="shared" si="170"/>
        <v>0</v>
      </c>
      <c r="AI461" s="188">
        <f t="shared" si="171"/>
        <v>0</v>
      </c>
      <c r="AJ461" s="188" t="str">
        <f t="shared" si="172"/>
        <v>0</v>
      </c>
      <c r="AK461" s="265"/>
      <c r="AL461" s="254" t="str">
        <f t="shared" si="173"/>
        <v>---</v>
      </c>
      <c r="AM461" s="254" t="str">
        <f t="shared" si="174"/>
        <v>---</v>
      </c>
      <c r="AN461" s="265"/>
      <c r="AO461" s="188" t="str">
        <f>IFERROR(INDEX('تعرفه ها'!A:Z,MATCH(P461&amp;"-"&amp;AO$1,'تعرفه ها'!C:C,0),MATCH(F461,'تعرفه ها'!$2:$2,0),1),"---")</f>
        <v>---</v>
      </c>
      <c r="AP461" s="188" t="str">
        <f>IFERROR(INDEX('تعرفه ها'!A:Z,MATCH(P461&amp;"-"&amp;AP$1,'تعرفه ها'!C:C,0),MATCH(F461,'تعرفه ها'!$2:$2,0),1),"---")</f>
        <v>---</v>
      </c>
      <c r="AQ461" s="188" t="str">
        <f>IFERROR(INDEX('تعرفه ها'!A:Z,MATCH(P461&amp;"-"&amp;AQ$1,'تعرفه ها'!C:C,0),MATCH(F461,'تعرفه ها'!$2:$2,0),1),"---")</f>
        <v>---</v>
      </c>
      <c r="AR461" s="188" t="str">
        <f>IFERROR(INDEX('تعرفه ها'!A:Z,MATCH(P461&amp;"-"&amp;AR$1,'تعرفه ها'!C:C,0),MATCH(F461,'تعرفه ها'!$2:$2,0),1),"---")</f>
        <v>---</v>
      </c>
      <c r="AS461" s="265"/>
      <c r="AT461" s="415" t="str">
        <f t="shared" si="175"/>
        <v>---</v>
      </c>
      <c r="AU461" s="415" t="str">
        <f t="shared" si="176"/>
        <v>---</v>
      </c>
      <c r="AV461" s="415" t="str">
        <f t="shared" si="177"/>
        <v>---</v>
      </c>
      <c r="AW461" s="415" t="str">
        <f t="shared" si="178"/>
        <v>---</v>
      </c>
      <c r="AX461" s="415" t="str">
        <f t="shared" si="179"/>
        <v>---</v>
      </c>
      <c r="AY461" s="415" t="str">
        <f>IFERROR(AH461*INDEX('تعرفه ها'!A:Z,MATCH("عوارض برق به ازاء هر کیلووات",'تعرفه ها'!$C:$C,0),MATCH(F461,'تعرفه ها'!$2:$2,0)),"---")</f>
        <v>---</v>
      </c>
      <c r="AZ461" s="415" t="str">
        <f t="shared" si="180"/>
        <v>---</v>
      </c>
      <c r="BA461" s="415" t="str">
        <f>IFERROR(ROUND(((AX461+AY461+AZ461)*INDEX('تعرفه ها'!A:Z,MATCH("هزینه نگهداری و تعمیرات شبکه برق",'تعرفه ها'!$C:$C,0),MATCH(F461,'تعرفه ها'!$2:$2,0))/100),0),"---")</f>
        <v>---</v>
      </c>
      <c r="BB461" s="415">
        <f>IFERROR(IF(P461="دیماندی",ROUND(AJ461*INDEX('تعرفه ها'!A:Z,MATCH(BB$1,'تعرفه ها'!$C:$C,0),MATCH(F461,'تعرفه ها'!$2:$2,0))*J461/30,0),0),"---")</f>
        <v>0</v>
      </c>
      <c r="BC461" s="415"/>
      <c r="BD461" s="54" t="str">
        <f>IFERROR(IF(INDEX('اطلاعات دوره'!A:Z,MATCH(G461,'اطلاعات دوره'!C:C,0),MATCH("برق",'اطلاعات دوره'!$1:$1,0))="دارد",ROUND(AX461*INDEX('تعرفه ها'!A:Z,MATCH("پیک فصلی برق",'تعرفه ها'!$C:$C,0),MATCH(F461,'تعرفه ها'!$2:$2,0))/100,0),0),"---")</f>
        <v>---</v>
      </c>
      <c r="BE461" s="415" t="str">
        <f>IFERROR(ROUND(((AX461+AY461+AZ461+BA461+BB461+BC461+BD461)*INDEX('تعرفه ها'!A:Z,MATCH("مالیات برق",'تعرفه ها'!$C:$C,0),MATCH(F461,'تعرفه ها'!$2:$2,0))/100),0),"---")</f>
        <v>---</v>
      </c>
      <c r="BF461" s="415" t="str">
        <f t="shared" si="181"/>
        <v>---</v>
      </c>
      <c r="BG461" s="415" t="str">
        <f t="shared" si="162"/>
        <v>---</v>
      </c>
      <c r="BH461" s="415" t="str">
        <f t="shared" si="182"/>
        <v>---</v>
      </c>
      <c r="BI461" s="54" t="str">
        <f t="shared" si="183"/>
        <v>---</v>
      </c>
      <c r="BJ461" s="55" t="str">
        <f t="shared" si="184"/>
        <v>---</v>
      </c>
      <c r="BK461" s="262"/>
      <c r="BL461" s="183" t="str">
        <f>IFERROR(IF(INDEX(پرداخت!A:AZ,MATCH(A461&amp;" - "&amp;"برق",پرداخت!$B:$B,0),MATCH(G461,پرداخت!$1:$1,0))="نشده","نشده","شده"),"---")</f>
        <v>---</v>
      </c>
      <c r="BN461" s="257"/>
      <c r="BO461" s="257"/>
      <c r="BP461" s="257"/>
      <c r="BQ461" s="257"/>
      <c r="BR461" s="257"/>
      <c r="BS461" s="257"/>
      <c r="BT461" s="257"/>
      <c r="BU461" s="257"/>
      <c r="BV461" s="257"/>
      <c r="BW461" s="257"/>
      <c r="BX461" s="257"/>
      <c r="BY461" s="257"/>
      <c r="BZ461" s="257"/>
      <c r="CA461" s="257"/>
      <c r="CB461" s="257"/>
      <c r="CC461" s="257"/>
      <c r="CD461" s="257"/>
      <c r="CE461" s="257"/>
      <c r="CF461" s="257"/>
      <c r="CG461" s="257"/>
      <c r="CH461"/>
      <c r="CI461"/>
      <c r="CJ461"/>
      <c r="CK461"/>
    </row>
    <row r="462" spans="1:89" ht="33.75" hidden="1">
      <c r="A462" s="170"/>
      <c r="B462" s="47">
        <f>IFERROR(INDEX('اطلاعات انشعابات شرکتها'!A:BB,MATCH(A462,'اطلاعات انشعابات شرکتها'!A:A,0),MATCH(B$1,'اطلاعات انشعابات شرکتها'!$1:$1,0)),0)</f>
        <v>0</v>
      </c>
      <c r="C462" s="48">
        <f>IFERROR(INDEX('اطلاعات انشعابات شرکتها'!A:BB,MATCH(A462,'اطلاعات انشعابات شرکتها'!A:A,0),MATCH(C$1,'اطلاعات انشعابات شرکتها'!$1:$1,0)),0)</f>
        <v>0</v>
      </c>
      <c r="D462" s="45"/>
      <c r="E462" s="171"/>
      <c r="F462" s="170"/>
      <c r="G462" s="188" t="str">
        <f t="shared" si="163"/>
        <v>/</v>
      </c>
      <c r="H462" s="188">
        <f>IFERROR(INDEX('اطلاعات دوره'!A:Z,MATCH(G462,'اطلاعات دوره'!C:C,0),MATCH(H$1,'اطلاعات دوره'!$1:$1,0)),0)</f>
        <v>0</v>
      </c>
      <c r="I462" s="188">
        <f>IFERROR(INDEX('اطلاعات دوره'!A:Z,MATCH(G462,'اطلاعات دوره'!C:C,0),MATCH(I$1,'اطلاعات دوره'!$1:$1,0)),0)</f>
        <v>0</v>
      </c>
      <c r="J462" s="188">
        <f>IFERROR(INDEX('اطلاعات دوره'!A:Z,MATCH(G462,'اطلاعات دوره'!C:C,0),MATCH(J$1,'اطلاعات دوره'!$1:$1,0)),0)</f>
        <v>0</v>
      </c>
      <c r="K462" s="265"/>
      <c r="L462" s="188" t="str">
        <f>IFERROR(INDEX('اطلاعات دوره'!A:Z,MATCH(G462,'اطلاعات دوره'!C:C,0)-1,MATCH("عنوان",'اطلاعات دوره'!$1:$1,0)),"---")</f>
        <v>---</v>
      </c>
      <c r="M462" s="188" t="str">
        <f t="shared" si="164"/>
        <v>----</v>
      </c>
      <c r="N462" s="188" t="str">
        <f t="shared" si="165"/>
        <v>-/</v>
      </c>
      <c r="O462" s="265"/>
      <c r="P462" s="188">
        <f>IFERROR(INDEX('اطلاعات انشعابات شرکتها'!A:BB,MATCH(A462,'اطلاعات انشعابات شرکتها'!A:A,0),MATCH(P$1,'اطلاعات انشعابات شرکتها'!$1:$1,0)),0)</f>
        <v>0</v>
      </c>
      <c r="Q462" s="188">
        <f>IFERROR(INDEX('اطلاعات انشعابات شرکتها'!A:BB,MATCH(A462,'اطلاعات انشعابات شرکتها'!A:A,0),MATCH(Q$1,'اطلاعات انشعابات شرکتها'!$1:$1,0)),0)</f>
        <v>0</v>
      </c>
      <c r="R462" s="188">
        <f>IFERROR(INDEX('اطلاعات انشعابات شرکتها'!A:BB,MATCH(A462,'اطلاعات انشعابات شرکتها'!A:A,0),MATCH(R$1,'اطلاعات انشعابات شرکتها'!$1:$1,0)),0)</f>
        <v>0</v>
      </c>
      <c r="S462" s="265"/>
      <c r="T462" s="188">
        <f>IFERROR(INDEX('قرائت کنتور'!A:AZ,MATCH(A462&amp;"-"&amp;T$1,'قرائت کنتور'!B:B,0),MATCH(G462,'قرائت کنتور'!$1:$1,0)),0)</f>
        <v>0</v>
      </c>
      <c r="U462" s="188">
        <f>IFERROR(INDEX('قرائت کنتور'!A:AZ,MATCH(A462&amp;"-"&amp;U$1,'قرائت کنتور'!B:B,0),MATCH(L462,'قرائت کنتور'!$1:$1,0)),0)</f>
        <v>0</v>
      </c>
      <c r="V462" s="188">
        <f>IFERROR(INDEX('قرائت کنتور'!A:AZ,MATCH(A462&amp;"-"&amp;U$1,'قرائت کنتور'!B:B,0),MATCH(G462,'قرائت کنتور'!$1:$1,0)),0)</f>
        <v>0</v>
      </c>
      <c r="W462" s="188">
        <f>IFERROR(INDEX('قرائت کنتور'!A:AZ,MATCH(A462&amp;"-"&amp;W$1,'قرائت کنتور'!B:B,0),MATCH(L462,'قرائت کنتور'!$1:$1,0)),0)</f>
        <v>0</v>
      </c>
      <c r="X462" s="188">
        <f>IFERROR(INDEX('قرائت کنتور'!A:AZ,MATCH(A462&amp;"-"&amp;W$1,'قرائت کنتور'!B:B,0),MATCH(G462,'قرائت کنتور'!$1:$1,0)),0)</f>
        <v>0</v>
      </c>
      <c r="Y462" s="188">
        <f>IFERROR(INDEX('قرائت کنتور'!A:AZ,MATCH(A462&amp;"-"&amp;Y$1,'قرائت کنتور'!B:B,0),MATCH(L462,'قرائت کنتور'!$1:$1,0)),0)</f>
        <v>0</v>
      </c>
      <c r="Z462" s="188">
        <f>IFERROR(INDEX('قرائت کنتور'!A:AZ,MATCH(A462&amp;"-"&amp;Y$1,'قرائت کنتور'!B:B,0),MATCH(G462,'قرائت کنتور'!$1:$1,0)),0)</f>
        <v>0</v>
      </c>
      <c r="AA462" s="188">
        <f>IFERROR(INDEX('قرائت کنتور'!A:AZ,MATCH(A462&amp;"-"&amp;AA$1,'قرائت کنتور'!B:B,0),MATCH(L462,'قرائت کنتور'!$1:$1,0)),0)</f>
        <v>0</v>
      </c>
      <c r="AB462" s="188">
        <f>IFERROR(INDEX('قرائت کنتور'!A:AZ,MATCH(A462&amp;"-"&amp;AA$1,'قرائت کنتور'!B:B,0),MATCH(G462,'قرائت کنتور'!$1:$1,0)),0)</f>
        <v>0</v>
      </c>
      <c r="AC462" s="265"/>
      <c r="AD462" s="188">
        <f t="shared" si="166"/>
        <v>0</v>
      </c>
      <c r="AE462" s="188">
        <f t="shared" si="167"/>
        <v>0</v>
      </c>
      <c r="AF462" s="188">
        <f t="shared" si="168"/>
        <v>0</v>
      </c>
      <c r="AG462" s="188">
        <f t="shared" si="169"/>
        <v>0</v>
      </c>
      <c r="AH462" s="188">
        <f t="shared" si="170"/>
        <v>0</v>
      </c>
      <c r="AI462" s="188">
        <f t="shared" si="171"/>
        <v>0</v>
      </c>
      <c r="AJ462" s="188" t="str">
        <f t="shared" si="172"/>
        <v>0</v>
      </c>
      <c r="AK462" s="265"/>
      <c r="AL462" s="254" t="str">
        <f t="shared" si="173"/>
        <v>---</v>
      </c>
      <c r="AM462" s="254" t="str">
        <f t="shared" si="174"/>
        <v>---</v>
      </c>
      <c r="AN462" s="265"/>
      <c r="AO462" s="188" t="str">
        <f>IFERROR(INDEX('تعرفه ها'!A:Z,MATCH(P462&amp;"-"&amp;AO$1,'تعرفه ها'!C:C,0),MATCH(F462,'تعرفه ها'!$2:$2,0),1),"---")</f>
        <v>---</v>
      </c>
      <c r="AP462" s="188" t="str">
        <f>IFERROR(INDEX('تعرفه ها'!A:Z,MATCH(P462&amp;"-"&amp;AP$1,'تعرفه ها'!C:C,0),MATCH(F462,'تعرفه ها'!$2:$2,0),1),"---")</f>
        <v>---</v>
      </c>
      <c r="AQ462" s="188" t="str">
        <f>IFERROR(INDEX('تعرفه ها'!A:Z,MATCH(P462&amp;"-"&amp;AQ$1,'تعرفه ها'!C:C,0),MATCH(F462,'تعرفه ها'!$2:$2,0),1),"---")</f>
        <v>---</v>
      </c>
      <c r="AR462" s="188" t="str">
        <f>IFERROR(INDEX('تعرفه ها'!A:Z,MATCH(P462&amp;"-"&amp;AR$1,'تعرفه ها'!C:C,0),MATCH(F462,'تعرفه ها'!$2:$2,0),1),"---")</f>
        <v>---</v>
      </c>
      <c r="AS462" s="265"/>
      <c r="AT462" s="415" t="str">
        <f t="shared" si="175"/>
        <v>---</v>
      </c>
      <c r="AU462" s="415" t="str">
        <f t="shared" si="176"/>
        <v>---</v>
      </c>
      <c r="AV462" s="415" t="str">
        <f t="shared" si="177"/>
        <v>---</v>
      </c>
      <c r="AW462" s="415" t="str">
        <f t="shared" si="178"/>
        <v>---</v>
      </c>
      <c r="AX462" s="415" t="str">
        <f t="shared" si="179"/>
        <v>---</v>
      </c>
      <c r="AY462" s="415" t="str">
        <f>IFERROR(AH462*INDEX('تعرفه ها'!A:Z,MATCH("عوارض برق به ازاء هر کیلووات",'تعرفه ها'!$C:$C,0),MATCH(F462,'تعرفه ها'!$2:$2,0)),"---")</f>
        <v>---</v>
      </c>
      <c r="AZ462" s="415" t="str">
        <f t="shared" si="180"/>
        <v>---</v>
      </c>
      <c r="BA462" s="415" t="str">
        <f>IFERROR(ROUND(((AX462+AY462+AZ462)*INDEX('تعرفه ها'!A:Z,MATCH("هزینه نگهداری و تعمیرات شبکه برق",'تعرفه ها'!$C:$C,0),MATCH(F462,'تعرفه ها'!$2:$2,0))/100),0),"---")</f>
        <v>---</v>
      </c>
      <c r="BB462" s="415">
        <f>IFERROR(IF(P462="دیماندی",ROUND(AJ462*INDEX('تعرفه ها'!A:Z,MATCH(BB$1,'تعرفه ها'!$C:$C,0),MATCH(F462,'تعرفه ها'!$2:$2,0))*J462/30,0),0),"---")</f>
        <v>0</v>
      </c>
      <c r="BC462" s="415"/>
      <c r="BD462" s="54" t="str">
        <f>IFERROR(IF(INDEX('اطلاعات دوره'!A:Z,MATCH(G462,'اطلاعات دوره'!C:C,0),MATCH("برق",'اطلاعات دوره'!$1:$1,0))="دارد",ROUND(AX462*INDEX('تعرفه ها'!A:Z,MATCH("پیک فصلی برق",'تعرفه ها'!$C:$C,0),MATCH(F462,'تعرفه ها'!$2:$2,0))/100,0),0),"---")</f>
        <v>---</v>
      </c>
      <c r="BE462" s="415" t="str">
        <f>IFERROR(ROUND(((AX462+AY462+AZ462+BA462+BB462+BC462+BD462)*INDEX('تعرفه ها'!A:Z,MATCH("مالیات برق",'تعرفه ها'!$C:$C,0),MATCH(F462,'تعرفه ها'!$2:$2,0))/100),0),"---")</f>
        <v>---</v>
      </c>
      <c r="BF462" s="415" t="str">
        <f t="shared" si="181"/>
        <v>---</v>
      </c>
      <c r="BG462" s="415" t="str">
        <f t="shared" si="162"/>
        <v>---</v>
      </c>
      <c r="BH462" s="415" t="str">
        <f t="shared" si="182"/>
        <v>---</v>
      </c>
      <c r="BI462" s="54" t="str">
        <f t="shared" si="183"/>
        <v>---</v>
      </c>
      <c r="BJ462" s="55" t="str">
        <f t="shared" si="184"/>
        <v>---</v>
      </c>
      <c r="BK462" s="262"/>
      <c r="BL462" s="183" t="str">
        <f>IFERROR(IF(INDEX(پرداخت!A:AZ,MATCH(A462&amp;" - "&amp;"برق",پرداخت!$B:$B,0),MATCH(G462,پرداخت!$1:$1,0))="نشده","نشده","شده"),"---")</f>
        <v>---</v>
      </c>
      <c r="BN462" s="257"/>
      <c r="BO462" s="257"/>
      <c r="BP462" s="257"/>
      <c r="BQ462" s="257"/>
      <c r="BR462" s="257"/>
      <c r="BS462" s="257"/>
      <c r="BT462" s="257"/>
      <c r="BU462" s="257"/>
      <c r="BV462" s="257"/>
      <c r="BW462" s="257"/>
      <c r="BX462" s="257"/>
      <c r="BY462" s="257"/>
      <c r="BZ462" s="257"/>
      <c r="CA462" s="257"/>
      <c r="CB462" s="257"/>
      <c r="CC462" s="257"/>
      <c r="CD462" s="257"/>
      <c r="CE462" s="257"/>
      <c r="CF462" s="257"/>
      <c r="CG462" s="257"/>
      <c r="CH462"/>
      <c r="CI462"/>
      <c r="CJ462"/>
      <c r="CK462"/>
    </row>
    <row r="463" spans="1:89" ht="33.75" hidden="1">
      <c r="A463" s="170"/>
      <c r="B463" s="47">
        <f>IFERROR(INDEX('اطلاعات انشعابات شرکتها'!A:BB,MATCH(A463,'اطلاعات انشعابات شرکتها'!A:A,0),MATCH(B$1,'اطلاعات انشعابات شرکتها'!$1:$1,0)),0)</f>
        <v>0</v>
      </c>
      <c r="C463" s="48">
        <f>IFERROR(INDEX('اطلاعات انشعابات شرکتها'!A:BB,MATCH(A463,'اطلاعات انشعابات شرکتها'!A:A,0),MATCH(C$1,'اطلاعات انشعابات شرکتها'!$1:$1,0)),0)</f>
        <v>0</v>
      </c>
      <c r="D463" s="45"/>
      <c r="E463" s="171"/>
      <c r="F463" s="170"/>
      <c r="G463" s="188" t="str">
        <f t="shared" si="163"/>
        <v>/</v>
      </c>
      <c r="H463" s="188">
        <f>IFERROR(INDEX('اطلاعات دوره'!A:Z,MATCH(G463,'اطلاعات دوره'!C:C,0),MATCH(H$1,'اطلاعات دوره'!$1:$1,0)),0)</f>
        <v>0</v>
      </c>
      <c r="I463" s="188">
        <f>IFERROR(INDEX('اطلاعات دوره'!A:Z,MATCH(G463,'اطلاعات دوره'!C:C,0),MATCH(I$1,'اطلاعات دوره'!$1:$1,0)),0)</f>
        <v>0</v>
      </c>
      <c r="J463" s="188">
        <f>IFERROR(INDEX('اطلاعات دوره'!A:Z,MATCH(G463,'اطلاعات دوره'!C:C,0),MATCH(J$1,'اطلاعات دوره'!$1:$1,0)),0)</f>
        <v>0</v>
      </c>
      <c r="K463" s="265"/>
      <c r="L463" s="188" t="str">
        <f>IFERROR(INDEX('اطلاعات دوره'!A:Z,MATCH(G463,'اطلاعات دوره'!C:C,0)-1,MATCH("عنوان",'اطلاعات دوره'!$1:$1,0)),"---")</f>
        <v>---</v>
      </c>
      <c r="M463" s="188" t="str">
        <f t="shared" si="164"/>
        <v>----</v>
      </c>
      <c r="N463" s="188" t="str">
        <f t="shared" si="165"/>
        <v>-/</v>
      </c>
      <c r="O463" s="265"/>
      <c r="P463" s="188">
        <f>IFERROR(INDEX('اطلاعات انشعابات شرکتها'!A:BB,MATCH(A463,'اطلاعات انشعابات شرکتها'!A:A,0),MATCH(P$1,'اطلاعات انشعابات شرکتها'!$1:$1,0)),0)</f>
        <v>0</v>
      </c>
      <c r="Q463" s="188">
        <f>IFERROR(INDEX('اطلاعات انشعابات شرکتها'!A:BB,MATCH(A463,'اطلاعات انشعابات شرکتها'!A:A,0),MATCH(Q$1,'اطلاعات انشعابات شرکتها'!$1:$1,0)),0)</f>
        <v>0</v>
      </c>
      <c r="R463" s="188">
        <f>IFERROR(INDEX('اطلاعات انشعابات شرکتها'!A:BB,MATCH(A463,'اطلاعات انشعابات شرکتها'!A:A,0),MATCH(R$1,'اطلاعات انشعابات شرکتها'!$1:$1,0)),0)</f>
        <v>0</v>
      </c>
      <c r="S463" s="265"/>
      <c r="T463" s="188">
        <f>IFERROR(INDEX('قرائت کنتور'!A:AZ,MATCH(A463&amp;"-"&amp;T$1,'قرائت کنتور'!B:B,0),MATCH(G463,'قرائت کنتور'!$1:$1,0)),0)</f>
        <v>0</v>
      </c>
      <c r="U463" s="188">
        <f>IFERROR(INDEX('قرائت کنتور'!A:AZ,MATCH(A463&amp;"-"&amp;U$1,'قرائت کنتور'!B:B,0),MATCH(L463,'قرائت کنتور'!$1:$1,0)),0)</f>
        <v>0</v>
      </c>
      <c r="V463" s="188">
        <f>IFERROR(INDEX('قرائت کنتور'!A:AZ,MATCH(A463&amp;"-"&amp;U$1,'قرائت کنتور'!B:B,0),MATCH(G463,'قرائت کنتور'!$1:$1,0)),0)</f>
        <v>0</v>
      </c>
      <c r="W463" s="188">
        <f>IFERROR(INDEX('قرائت کنتور'!A:AZ,MATCH(A463&amp;"-"&amp;W$1,'قرائت کنتور'!B:B,0),MATCH(L463,'قرائت کنتور'!$1:$1,0)),0)</f>
        <v>0</v>
      </c>
      <c r="X463" s="188">
        <f>IFERROR(INDEX('قرائت کنتور'!A:AZ,MATCH(A463&amp;"-"&amp;W$1,'قرائت کنتور'!B:B,0),MATCH(G463,'قرائت کنتور'!$1:$1,0)),0)</f>
        <v>0</v>
      </c>
      <c r="Y463" s="188">
        <f>IFERROR(INDEX('قرائت کنتور'!A:AZ,MATCH(A463&amp;"-"&amp;Y$1,'قرائت کنتور'!B:B,0),MATCH(L463,'قرائت کنتور'!$1:$1,0)),0)</f>
        <v>0</v>
      </c>
      <c r="Z463" s="188">
        <f>IFERROR(INDEX('قرائت کنتور'!A:AZ,MATCH(A463&amp;"-"&amp;Y$1,'قرائت کنتور'!B:B,0),MATCH(G463,'قرائت کنتور'!$1:$1,0)),0)</f>
        <v>0</v>
      </c>
      <c r="AA463" s="188">
        <f>IFERROR(INDEX('قرائت کنتور'!A:AZ,MATCH(A463&amp;"-"&amp;AA$1,'قرائت کنتور'!B:B,0),MATCH(L463,'قرائت کنتور'!$1:$1,0)),0)</f>
        <v>0</v>
      </c>
      <c r="AB463" s="188">
        <f>IFERROR(INDEX('قرائت کنتور'!A:AZ,MATCH(A463&amp;"-"&amp;AA$1,'قرائت کنتور'!B:B,0),MATCH(G463,'قرائت کنتور'!$1:$1,0)),0)</f>
        <v>0</v>
      </c>
      <c r="AC463" s="265"/>
      <c r="AD463" s="188">
        <f t="shared" si="166"/>
        <v>0</v>
      </c>
      <c r="AE463" s="188">
        <f t="shared" si="167"/>
        <v>0</v>
      </c>
      <c r="AF463" s="188">
        <f t="shared" si="168"/>
        <v>0</v>
      </c>
      <c r="AG463" s="188">
        <f t="shared" si="169"/>
        <v>0</v>
      </c>
      <c r="AH463" s="188">
        <f t="shared" si="170"/>
        <v>0</v>
      </c>
      <c r="AI463" s="188">
        <f t="shared" si="171"/>
        <v>0</v>
      </c>
      <c r="AJ463" s="188" t="str">
        <f t="shared" si="172"/>
        <v>0</v>
      </c>
      <c r="AK463" s="265"/>
      <c r="AL463" s="254" t="str">
        <f t="shared" si="173"/>
        <v>---</v>
      </c>
      <c r="AM463" s="254" t="str">
        <f t="shared" si="174"/>
        <v>---</v>
      </c>
      <c r="AN463" s="265"/>
      <c r="AO463" s="188" t="str">
        <f>IFERROR(INDEX('تعرفه ها'!A:Z,MATCH(P463&amp;"-"&amp;AO$1,'تعرفه ها'!C:C,0),MATCH(F463,'تعرفه ها'!$2:$2,0),1),"---")</f>
        <v>---</v>
      </c>
      <c r="AP463" s="188" t="str">
        <f>IFERROR(INDEX('تعرفه ها'!A:Z,MATCH(P463&amp;"-"&amp;AP$1,'تعرفه ها'!C:C,0),MATCH(F463,'تعرفه ها'!$2:$2,0),1),"---")</f>
        <v>---</v>
      </c>
      <c r="AQ463" s="188" t="str">
        <f>IFERROR(INDEX('تعرفه ها'!A:Z,MATCH(P463&amp;"-"&amp;AQ$1,'تعرفه ها'!C:C,0),MATCH(F463,'تعرفه ها'!$2:$2,0),1),"---")</f>
        <v>---</v>
      </c>
      <c r="AR463" s="188" t="str">
        <f>IFERROR(INDEX('تعرفه ها'!A:Z,MATCH(P463&amp;"-"&amp;AR$1,'تعرفه ها'!C:C,0),MATCH(F463,'تعرفه ها'!$2:$2,0),1),"---")</f>
        <v>---</v>
      </c>
      <c r="AS463" s="265"/>
      <c r="AT463" s="415" t="str">
        <f t="shared" si="175"/>
        <v>---</v>
      </c>
      <c r="AU463" s="415" t="str">
        <f t="shared" si="176"/>
        <v>---</v>
      </c>
      <c r="AV463" s="415" t="str">
        <f t="shared" si="177"/>
        <v>---</v>
      </c>
      <c r="AW463" s="415" t="str">
        <f t="shared" si="178"/>
        <v>---</v>
      </c>
      <c r="AX463" s="415" t="str">
        <f t="shared" si="179"/>
        <v>---</v>
      </c>
      <c r="AY463" s="415" t="str">
        <f>IFERROR(AH463*INDEX('تعرفه ها'!A:Z,MATCH("عوارض برق به ازاء هر کیلووات",'تعرفه ها'!$C:$C,0),MATCH(F463,'تعرفه ها'!$2:$2,0)),"---")</f>
        <v>---</v>
      </c>
      <c r="AZ463" s="415" t="str">
        <f t="shared" si="180"/>
        <v>---</v>
      </c>
      <c r="BA463" s="415" t="str">
        <f>IFERROR(ROUND(((AX463+AY463+AZ463)*INDEX('تعرفه ها'!A:Z,MATCH("هزینه نگهداری و تعمیرات شبکه برق",'تعرفه ها'!$C:$C,0),MATCH(F463,'تعرفه ها'!$2:$2,0))/100),0),"---")</f>
        <v>---</v>
      </c>
      <c r="BB463" s="415">
        <f>IFERROR(IF(P463="دیماندی",ROUND(AJ463*INDEX('تعرفه ها'!A:Z,MATCH(BB$1,'تعرفه ها'!$C:$C,0),MATCH(F463,'تعرفه ها'!$2:$2,0))*J463/30,0),0),"---")</f>
        <v>0</v>
      </c>
      <c r="BC463" s="415"/>
      <c r="BD463" s="54" t="str">
        <f>IFERROR(IF(INDEX('اطلاعات دوره'!A:Z,MATCH(G463,'اطلاعات دوره'!C:C,0),MATCH("برق",'اطلاعات دوره'!$1:$1,0))="دارد",ROUND(AX463*INDEX('تعرفه ها'!A:Z,MATCH("پیک فصلی برق",'تعرفه ها'!$C:$C,0),MATCH(F463,'تعرفه ها'!$2:$2,0))/100,0),0),"---")</f>
        <v>---</v>
      </c>
      <c r="BE463" s="415" t="str">
        <f>IFERROR(ROUND(((AX463+AY463+AZ463+BA463+BB463+BC463+BD463)*INDEX('تعرفه ها'!A:Z,MATCH("مالیات برق",'تعرفه ها'!$C:$C,0),MATCH(F463,'تعرفه ها'!$2:$2,0))/100),0),"---")</f>
        <v>---</v>
      </c>
      <c r="BF463" s="415" t="str">
        <f t="shared" si="181"/>
        <v>---</v>
      </c>
      <c r="BG463" s="415" t="str">
        <f t="shared" ref="BG463:BG526" si="185">IFERROR(IF(VLOOKUP(M463,N:BL,51,0)="شده",VLOOKUP(M463,N:BL,48,0),VLOOKUP(M463,N:BL,47,0)),"---")</f>
        <v>---</v>
      </c>
      <c r="BH463" s="415" t="str">
        <f t="shared" si="182"/>
        <v>---</v>
      </c>
      <c r="BI463" s="54" t="str">
        <f t="shared" si="183"/>
        <v>---</v>
      </c>
      <c r="BJ463" s="55" t="str">
        <f t="shared" si="184"/>
        <v>---</v>
      </c>
      <c r="BK463" s="262"/>
      <c r="BL463" s="183" t="str">
        <f>IFERROR(IF(INDEX(پرداخت!A:AZ,MATCH(A463&amp;" - "&amp;"برق",پرداخت!$B:$B,0),MATCH(G463,پرداخت!$1:$1,0))="نشده","نشده","شده"),"---")</f>
        <v>---</v>
      </c>
      <c r="BN463" s="257"/>
      <c r="BO463" s="257"/>
      <c r="BP463" s="257"/>
      <c r="BQ463" s="257"/>
      <c r="BR463" s="257"/>
      <c r="BS463" s="257"/>
      <c r="BT463" s="257"/>
      <c r="BU463" s="257"/>
      <c r="BV463" s="257"/>
      <c r="BW463" s="257"/>
      <c r="BX463" s="257"/>
      <c r="BY463" s="257"/>
      <c r="BZ463" s="257"/>
      <c r="CA463" s="257"/>
      <c r="CB463" s="257"/>
      <c r="CC463" s="257"/>
      <c r="CD463" s="257"/>
      <c r="CE463" s="257"/>
      <c r="CF463" s="257"/>
      <c r="CG463" s="257"/>
      <c r="CH463"/>
      <c r="CI463"/>
      <c r="CJ463"/>
      <c r="CK463"/>
    </row>
    <row r="464" spans="1:89" ht="33.75" hidden="1">
      <c r="A464" s="170"/>
      <c r="B464" s="47">
        <f>IFERROR(INDEX('اطلاعات انشعابات شرکتها'!A:BB,MATCH(A464,'اطلاعات انشعابات شرکتها'!A:A,0),MATCH(B$1,'اطلاعات انشعابات شرکتها'!$1:$1,0)),0)</f>
        <v>0</v>
      </c>
      <c r="C464" s="48">
        <f>IFERROR(INDEX('اطلاعات انشعابات شرکتها'!A:BB,MATCH(A464,'اطلاعات انشعابات شرکتها'!A:A,0),MATCH(C$1,'اطلاعات انشعابات شرکتها'!$1:$1,0)),0)</f>
        <v>0</v>
      </c>
      <c r="D464" s="45"/>
      <c r="E464" s="171"/>
      <c r="F464" s="170"/>
      <c r="G464" s="188" t="str">
        <f t="shared" si="163"/>
        <v>/</v>
      </c>
      <c r="H464" s="188">
        <f>IFERROR(INDEX('اطلاعات دوره'!A:Z,MATCH(G464,'اطلاعات دوره'!C:C,0),MATCH(H$1,'اطلاعات دوره'!$1:$1,0)),0)</f>
        <v>0</v>
      </c>
      <c r="I464" s="188">
        <f>IFERROR(INDEX('اطلاعات دوره'!A:Z,MATCH(G464,'اطلاعات دوره'!C:C,0),MATCH(I$1,'اطلاعات دوره'!$1:$1,0)),0)</f>
        <v>0</v>
      </c>
      <c r="J464" s="188">
        <f>IFERROR(INDEX('اطلاعات دوره'!A:Z,MATCH(G464,'اطلاعات دوره'!C:C,0),MATCH(J$1,'اطلاعات دوره'!$1:$1,0)),0)</f>
        <v>0</v>
      </c>
      <c r="K464" s="265"/>
      <c r="L464" s="188" t="str">
        <f>IFERROR(INDEX('اطلاعات دوره'!A:Z,MATCH(G464,'اطلاعات دوره'!C:C,0)-1,MATCH("عنوان",'اطلاعات دوره'!$1:$1,0)),"---")</f>
        <v>---</v>
      </c>
      <c r="M464" s="188" t="str">
        <f t="shared" si="164"/>
        <v>----</v>
      </c>
      <c r="N464" s="188" t="str">
        <f t="shared" si="165"/>
        <v>-/</v>
      </c>
      <c r="O464" s="265"/>
      <c r="P464" s="188">
        <f>IFERROR(INDEX('اطلاعات انشعابات شرکتها'!A:BB,MATCH(A464,'اطلاعات انشعابات شرکتها'!A:A,0),MATCH(P$1,'اطلاعات انشعابات شرکتها'!$1:$1,0)),0)</f>
        <v>0</v>
      </c>
      <c r="Q464" s="188">
        <f>IFERROR(INDEX('اطلاعات انشعابات شرکتها'!A:BB,MATCH(A464,'اطلاعات انشعابات شرکتها'!A:A,0),MATCH(Q$1,'اطلاعات انشعابات شرکتها'!$1:$1,0)),0)</f>
        <v>0</v>
      </c>
      <c r="R464" s="188">
        <f>IFERROR(INDEX('اطلاعات انشعابات شرکتها'!A:BB,MATCH(A464,'اطلاعات انشعابات شرکتها'!A:A,0),MATCH(R$1,'اطلاعات انشعابات شرکتها'!$1:$1,0)),0)</f>
        <v>0</v>
      </c>
      <c r="S464" s="265"/>
      <c r="T464" s="188">
        <f>IFERROR(INDEX('قرائت کنتور'!A:AZ,MATCH(A464&amp;"-"&amp;T$1,'قرائت کنتور'!B:B,0),MATCH(G464,'قرائت کنتور'!$1:$1,0)),0)</f>
        <v>0</v>
      </c>
      <c r="U464" s="188">
        <f>IFERROR(INDEX('قرائت کنتور'!A:AZ,MATCH(A464&amp;"-"&amp;U$1,'قرائت کنتور'!B:B,0),MATCH(L464,'قرائت کنتور'!$1:$1,0)),0)</f>
        <v>0</v>
      </c>
      <c r="V464" s="188">
        <f>IFERROR(INDEX('قرائت کنتور'!A:AZ,MATCH(A464&amp;"-"&amp;U$1,'قرائت کنتور'!B:B,0),MATCH(G464,'قرائت کنتور'!$1:$1,0)),0)</f>
        <v>0</v>
      </c>
      <c r="W464" s="188">
        <f>IFERROR(INDEX('قرائت کنتور'!A:AZ,MATCH(A464&amp;"-"&amp;W$1,'قرائت کنتور'!B:B,0),MATCH(L464,'قرائت کنتور'!$1:$1,0)),0)</f>
        <v>0</v>
      </c>
      <c r="X464" s="188">
        <f>IFERROR(INDEX('قرائت کنتور'!A:AZ,MATCH(A464&amp;"-"&amp;W$1,'قرائت کنتور'!B:B,0),MATCH(G464,'قرائت کنتور'!$1:$1,0)),0)</f>
        <v>0</v>
      </c>
      <c r="Y464" s="188">
        <f>IFERROR(INDEX('قرائت کنتور'!A:AZ,MATCH(A464&amp;"-"&amp;Y$1,'قرائت کنتور'!B:B,0),MATCH(L464,'قرائت کنتور'!$1:$1,0)),0)</f>
        <v>0</v>
      </c>
      <c r="Z464" s="188">
        <f>IFERROR(INDEX('قرائت کنتور'!A:AZ,MATCH(A464&amp;"-"&amp;Y$1,'قرائت کنتور'!B:B,0),MATCH(G464,'قرائت کنتور'!$1:$1,0)),0)</f>
        <v>0</v>
      </c>
      <c r="AA464" s="188">
        <f>IFERROR(INDEX('قرائت کنتور'!A:AZ,MATCH(A464&amp;"-"&amp;AA$1,'قرائت کنتور'!B:B,0),MATCH(L464,'قرائت کنتور'!$1:$1,0)),0)</f>
        <v>0</v>
      </c>
      <c r="AB464" s="188">
        <f>IFERROR(INDEX('قرائت کنتور'!A:AZ,MATCH(A464&amp;"-"&amp;AA$1,'قرائت کنتور'!B:B,0),MATCH(G464,'قرائت کنتور'!$1:$1,0)),0)</f>
        <v>0</v>
      </c>
      <c r="AC464" s="265"/>
      <c r="AD464" s="188">
        <f t="shared" si="166"/>
        <v>0</v>
      </c>
      <c r="AE464" s="188">
        <f t="shared" si="167"/>
        <v>0</v>
      </c>
      <c r="AF464" s="188">
        <f t="shared" si="168"/>
        <v>0</v>
      </c>
      <c r="AG464" s="188">
        <f t="shared" si="169"/>
        <v>0</v>
      </c>
      <c r="AH464" s="188">
        <f t="shared" si="170"/>
        <v>0</v>
      </c>
      <c r="AI464" s="188">
        <f t="shared" si="171"/>
        <v>0</v>
      </c>
      <c r="AJ464" s="188" t="str">
        <f t="shared" si="172"/>
        <v>0</v>
      </c>
      <c r="AK464" s="265"/>
      <c r="AL464" s="254" t="str">
        <f t="shared" si="173"/>
        <v>---</v>
      </c>
      <c r="AM464" s="254" t="str">
        <f t="shared" si="174"/>
        <v>---</v>
      </c>
      <c r="AN464" s="265"/>
      <c r="AO464" s="188" t="str">
        <f>IFERROR(INDEX('تعرفه ها'!A:Z,MATCH(P464&amp;"-"&amp;AO$1,'تعرفه ها'!C:C,0),MATCH(F464,'تعرفه ها'!$2:$2,0),1),"---")</f>
        <v>---</v>
      </c>
      <c r="AP464" s="188" t="str">
        <f>IFERROR(INDEX('تعرفه ها'!A:Z,MATCH(P464&amp;"-"&amp;AP$1,'تعرفه ها'!C:C,0),MATCH(F464,'تعرفه ها'!$2:$2,0),1),"---")</f>
        <v>---</v>
      </c>
      <c r="AQ464" s="188" t="str">
        <f>IFERROR(INDEX('تعرفه ها'!A:Z,MATCH(P464&amp;"-"&amp;AQ$1,'تعرفه ها'!C:C,0),MATCH(F464,'تعرفه ها'!$2:$2,0),1),"---")</f>
        <v>---</v>
      </c>
      <c r="AR464" s="188" t="str">
        <f>IFERROR(INDEX('تعرفه ها'!A:Z,MATCH(P464&amp;"-"&amp;AR$1,'تعرفه ها'!C:C,0),MATCH(F464,'تعرفه ها'!$2:$2,0),1),"---")</f>
        <v>---</v>
      </c>
      <c r="AS464" s="265"/>
      <c r="AT464" s="415" t="str">
        <f t="shared" si="175"/>
        <v>---</v>
      </c>
      <c r="AU464" s="415" t="str">
        <f t="shared" si="176"/>
        <v>---</v>
      </c>
      <c r="AV464" s="415" t="str">
        <f t="shared" si="177"/>
        <v>---</v>
      </c>
      <c r="AW464" s="415" t="str">
        <f t="shared" si="178"/>
        <v>---</v>
      </c>
      <c r="AX464" s="415" t="str">
        <f t="shared" si="179"/>
        <v>---</v>
      </c>
      <c r="AY464" s="415" t="str">
        <f>IFERROR(AH464*INDEX('تعرفه ها'!A:Z,MATCH("عوارض برق به ازاء هر کیلووات",'تعرفه ها'!$C:$C,0),MATCH(F464,'تعرفه ها'!$2:$2,0)),"---")</f>
        <v>---</v>
      </c>
      <c r="AZ464" s="415" t="str">
        <f t="shared" si="180"/>
        <v>---</v>
      </c>
      <c r="BA464" s="415" t="str">
        <f>IFERROR(ROUND(((AX464+AY464+AZ464)*INDEX('تعرفه ها'!A:Z,MATCH("هزینه نگهداری و تعمیرات شبکه برق",'تعرفه ها'!$C:$C,0),MATCH(F464,'تعرفه ها'!$2:$2,0))/100),0),"---")</f>
        <v>---</v>
      </c>
      <c r="BB464" s="415">
        <f>IFERROR(IF(P464="دیماندی",ROUND(AJ464*INDEX('تعرفه ها'!A:Z,MATCH(BB$1,'تعرفه ها'!$C:$C,0),MATCH(F464,'تعرفه ها'!$2:$2,0))*J464/30,0),0),"---")</f>
        <v>0</v>
      </c>
      <c r="BC464" s="415"/>
      <c r="BD464" s="54" t="str">
        <f>IFERROR(IF(INDEX('اطلاعات دوره'!A:Z,MATCH(G464,'اطلاعات دوره'!C:C,0),MATCH("برق",'اطلاعات دوره'!$1:$1,0))="دارد",ROUND(AX464*INDEX('تعرفه ها'!A:Z,MATCH("پیک فصلی برق",'تعرفه ها'!$C:$C,0),MATCH(F464,'تعرفه ها'!$2:$2,0))/100,0),0),"---")</f>
        <v>---</v>
      </c>
      <c r="BE464" s="415" t="str">
        <f>IFERROR(ROUND(((AX464+AY464+AZ464+BA464+BB464+BC464+BD464)*INDEX('تعرفه ها'!A:Z,MATCH("مالیات برق",'تعرفه ها'!$C:$C,0),MATCH(F464,'تعرفه ها'!$2:$2,0))/100),0),"---")</f>
        <v>---</v>
      </c>
      <c r="BF464" s="415" t="str">
        <f t="shared" si="181"/>
        <v>---</v>
      </c>
      <c r="BG464" s="415" t="str">
        <f t="shared" si="185"/>
        <v>---</v>
      </c>
      <c r="BH464" s="415" t="str">
        <f t="shared" si="182"/>
        <v>---</v>
      </c>
      <c r="BI464" s="54" t="str">
        <f t="shared" si="183"/>
        <v>---</v>
      </c>
      <c r="BJ464" s="55" t="str">
        <f t="shared" si="184"/>
        <v>---</v>
      </c>
      <c r="BK464" s="262"/>
      <c r="BL464" s="183" t="str">
        <f>IFERROR(IF(INDEX(پرداخت!A:AZ,MATCH(A464&amp;" - "&amp;"برق",پرداخت!$B:$B,0),MATCH(G464,پرداخت!$1:$1,0))="نشده","نشده","شده"),"---")</f>
        <v>---</v>
      </c>
      <c r="BN464" s="257"/>
      <c r="BO464" s="257"/>
      <c r="BP464" s="257"/>
      <c r="BQ464" s="257"/>
      <c r="BR464" s="257"/>
      <c r="BS464" s="257"/>
      <c r="BT464" s="257"/>
      <c r="BU464" s="257"/>
      <c r="BV464" s="257"/>
      <c r="BW464" s="257"/>
      <c r="BX464" s="257"/>
      <c r="BY464" s="257"/>
      <c r="BZ464" s="257"/>
      <c r="CA464" s="257"/>
      <c r="CB464" s="257"/>
      <c r="CC464" s="257"/>
      <c r="CD464" s="257"/>
      <c r="CE464" s="257"/>
      <c r="CF464" s="257"/>
      <c r="CG464" s="257"/>
      <c r="CH464"/>
      <c r="CI464"/>
      <c r="CJ464"/>
      <c r="CK464"/>
    </row>
    <row r="465" spans="1:89" ht="33.75" hidden="1">
      <c r="A465" s="170"/>
      <c r="B465" s="47">
        <f>IFERROR(INDEX('اطلاعات انشعابات شرکتها'!A:BB,MATCH(A465,'اطلاعات انشعابات شرکتها'!A:A,0),MATCH(B$1,'اطلاعات انشعابات شرکتها'!$1:$1,0)),0)</f>
        <v>0</v>
      </c>
      <c r="C465" s="48">
        <f>IFERROR(INDEX('اطلاعات انشعابات شرکتها'!A:BB,MATCH(A465,'اطلاعات انشعابات شرکتها'!A:A,0),MATCH(C$1,'اطلاعات انشعابات شرکتها'!$1:$1,0)),0)</f>
        <v>0</v>
      </c>
      <c r="D465" s="45"/>
      <c r="E465" s="171"/>
      <c r="F465" s="170"/>
      <c r="G465" s="188" t="str">
        <f t="shared" si="163"/>
        <v>/</v>
      </c>
      <c r="H465" s="188">
        <f>IFERROR(INDEX('اطلاعات دوره'!A:Z,MATCH(G465,'اطلاعات دوره'!C:C,0),MATCH(H$1,'اطلاعات دوره'!$1:$1,0)),0)</f>
        <v>0</v>
      </c>
      <c r="I465" s="188">
        <f>IFERROR(INDEX('اطلاعات دوره'!A:Z,MATCH(G465,'اطلاعات دوره'!C:C,0),MATCH(I$1,'اطلاعات دوره'!$1:$1,0)),0)</f>
        <v>0</v>
      </c>
      <c r="J465" s="188">
        <f>IFERROR(INDEX('اطلاعات دوره'!A:Z,MATCH(G465,'اطلاعات دوره'!C:C,0),MATCH(J$1,'اطلاعات دوره'!$1:$1,0)),0)</f>
        <v>0</v>
      </c>
      <c r="K465" s="265"/>
      <c r="L465" s="188" t="str">
        <f>IFERROR(INDEX('اطلاعات دوره'!A:Z,MATCH(G465,'اطلاعات دوره'!C:C,0)-1,MATCH("عنوان",'اطلاعات دوره'!$1:$1,0)),"---")</f>
        <v>---</v>
      </c>
      <c r="M465" s="188" t="str">
        <f t="shared" si="164"/>
        <v>----</v>
      </c>
      <c r="N465" s="188" t="str">
        <f t="shared" si="165"/>
        <v>-/</v>
      </c>
      <c r="O465" s="265"/>
      <c r="P465" s="188">
        <f>IFERROR(INDEX('اطلاعات انشعابات شرکتها'!A:BB,MATCH(A465,'اطلاعات انشعابات شرکتها'!A:A,0),MATCH(P$1,'اطلاعات انشعابات شرکتها'!$1:$1,0)),0)</f>
        <v>0</v>
      </c>
      <c r="Q465" s="188">
        <f>IFERROR(INDEX('اطلاعات انشعابات شرکتها'!A:BB,MATCH(A465,'اطلاعات انشعابات شرکتها'!A:A,0),MATCH(Q$1,'اطلاعات انشعابات شرکتها'!$1:$1,0)),0)</f>
        <v>0</v>
      </c>
      <c r="R465" s="188">
        <f>IFERROR(INDEX('اطلاعات انشعابات شرکتها'!A:BB,MATCH(A465,'اطلاعات انشعابات شرکتها'!A:A,0),MATCH(R$1,'اطلاعات انشعابات شرکتها'!$1:$1,0)),0)</f>
        <v>0</v>
      </c>
      <c r="S465" s="265"/>
      <c r="T465" s="188">
        <f>IFERROR(INDEX('قرائت کنتور'!A:AZ,MATCH(A465&amp;"-"&amp;T$1,'قرائت کنتور'!B:B,0),MATCH(G465,'قرائت کنتور'!$1:$1,0)),0)</f>
        <v>0</v>
      </c>
      <c r="U465" s="188">
        <f>IFERROR(INDEX('قرائت کنتور'!A:AZ,MATCH(A465&amp;"-"&amp;U$1,'قرائت کنتور'!B:B,0),MATCH(L465,'قرائت کنتور'!$1:$1,0)),0)</f>
        <v>0</v>
      </c>
      <c r="V465" s="188">
        <f>IFERROR(INDEX('قرائت کنتور'!A:AZ,MATCH(A465&amp;"-"&amp;U$1,'قرائت کنتور'!B:B,0),MATCH(G465,'قرائت کنتور'!$1:$1,0)),0)</f>
        <v>0</v>
      </c>
      <c r="W465" s="188">
        <f>IFERROR(INDEX('قرائت کنتور'!A:AZ,MATCH(A465&amp;"-"&amp;W$1,'قرائت کنتور'!B:B,0),MATCH(L465,'قرائت کنتور'!$1:$1,0)),0)</f>
        <v>0</v>
      </c>
      <c r="X465" s="188">
        <f>IFERROR(INDEX('قرائت کنتور'!A:AZ,MATCH(A465&amp;"-"&amp;W$1,'قرائت کنتور'!B:B,0),MATCH(G465,'قرائت کنتور'!$1:$1,0)),0)</f>
        <v>0</v>
      </c>
      <c r="Y465" s="188">
        <f>IFERROR(INDEX('قرائت کنتور'!A:AZ,MATCH(A465&amp;"-"&amp;Y$1,'قرائت کنتور'!B:B,0),MATCH(L465,'قرائت کنتور'!$1:$1,0)),0)</f>
        <v>0</v>
      </c>
      <c r="Z465" s="188">
        <f>IFERROR(INDEX('قرائت کنتور'!A:AZ,MATCH(A465&amp;"-"&amp;Y$1,'قرائت کنتور'!B:B,0),MATCH(G465,'قرائت کنتور'!$1:$1,0)),0)</f>
        <v>0</v>
      </c>
      <c r="AA465" s="188">
        <f>IFERROR(INDEX('قرائت کنتور'!A:AZ,MATCH(A465&amp;"-"&amp;AA$1,'قرائت کنتور'!B:B,0),MATCH(L465,'قرائت کنتور'!$1:$1,0)),0)</f>
        <v>0</v>
      </c>
      <c r="AB465" s="188">
        <f>IFERROR(INDEX('قرائت کنتور'!A:AZ,MATCH(A465&amp;"-"&amp;AA$1,'قرائت کنتور'!B:B,0),MATCH(G465,'قرائت کنتور'!$1:$1,0)),0)</f>
        <v>0</v>
      </c>
      <c r="AC465" s="265"/>
      <c r="AD465" s="188">
        <f t="shared" si="166"/>
        <v>0</v>
      </c>
      <c r="AE465" s="188">
        <f t="shared" si="167"/>
        <v>0</v>
      </c>
      <c r="AF465" s="188">
        <f t="shared" si="168"/>
        <v>0</v>
      </c>
      <c r="AG465" s="188">
        <f t="shared" si="169"/>
        <v>0</v>
      </c>
      <c r="AH465" s="188">
        <f t="shared" si="170"/>
        <v>0</v>
      </c>
      <c r="AI465" s="188">
        <f t="shared" si="171"/>
        <v>0</v>
      </c>
      <c r="AJ465" s="188" t="str">
        <f t="shared" si="172"/>
        <v>0</v>
      </c>
      <c r="AK465" s="265"/>
      <c r="AL465" s="254" t="str">
        <f t="shared" si="173"/>
        <v>---</v>
      </c>
      <c r="AM465" s="254" t="str">
        <f t="shared" si="174"/>
        <v>---</v>
      </c>
      <c r="AN465" s="265"/>
      <c r="AO465" s="188" t="str">
        <f>IFERROR(INDEX('تعرفه ها'!A:Z,MATCH(P465&amp;"-"&amp;AO$1,'تعرفه ها'!C:C,0),MATCH(F465,'تعرفه ها'!$2:$2,0),1),"---")</f>
        <v>---</v>
      </c>
      <c r="AP465" s="188" t="str">
        <f>IFERROR(INDEX('تعرفه ها'!A:Z,MATCH(P465&amp;"-"&amp;AP$1,'تعرفه ها'!C:C,0),MATCH(F465,'تعرفه ها'!$2:$2,0),1),"---")</f>
        <v>---</v>
      </c>
      <c r="AQ465" s="188" t="str">
        <f>IFERROR(INDEX('تعرفه ها'!A:Z,MATCH(P465&amp;"-"&amp;AQ$1,'تعرفه ها'!C:C,0),MATCH(F465,'تعرفه ها'!$2:$2,0),1),"---")</f>
        <v>---</v>
      </c>
      <c r="AR465" s="188" t="str">
        <f>IFERROR(INDEX('تعرفه ها'!A:Z,MATCH(P465&amp;"-"&amp;AR$1,'تعرفه ها'!C:C,0),MATCH(F465,'تعرفه ها'!$2:$2,0),1),"---")</f>
        <v>---</v>
      </c>
      <c r="AS465" s="265"/>
      <c r="AT465" s="415" t="str">
        <f t="shared" si="175"/>
        <v>---</v>
      </c>
      <c r="AU465" s="415" t="str">
        <f t="shared" si="176"/>
        <v>---</v>
      </c>
      <c r="AV465" s="415" t="str">
        <f t="shared" si="177"/>
        <v>---</v>
      </c>
      <c r="AW465" s="415" t="str">
        <f t="shared" si="178"/>
        <v>---</v>
      </c>
      <c r="AX465" s="415" t="str">
        <f t="shared" si="179"/>
        <v>---</v>
      </c>
      <c r="AY465" s="415" t="str">
        <f>IFERROR(AH465*INDEX('تعرفه ها'!A:Z,MATCH("عوارض برق به ازاء هر کیلووات",'تعرفه ها'!$C:$C,0),MATCH(F465,'تعرفه ها'!$2:$2,0)),"---")</f>
        <v>---</v>
      </c>
      <c r="AZ465" s="415" t="str">
        <f t="shared" si="180"/>
        <v>---</v>
      </c>
      <c r="BA465" s="415" t="str">
        <f>IFERROR(ROUND(((AX465+AY465+AZ465)*INDEX('تعرفه ها'!A:Z,MATCH("هزینه نگهداری و تعمیرات شبکه برق",'تعرفه ها'!$C:$C,0),MATCH(F465,'تعرفه ها'!$2:$2,0))/100),0),"---")</f>
        <v>---</v>
      </c>
      <c r="BB465" s="415">
        <f>IFERROR(IF(P465="دیماندی",ROUND(AJ465*INDEX('تعرفه ها'!A:Z,MATCH(BB$1,'تعرفه ها'!$C:$C,0),MATCH(F465,'تعرفه ها'!$2:$2,0))*J465/30,0),0),"---")</f>
        <v>0</v>
      </c>
      <c r="BC465" s="415"/>
      <c r="BD465" s="54" t="str">
        <f>IFERROR(IF(INDEX('اطلاعات دوره'!A:Z,MATCH(G465,'اطلاعات دوره'!C:C,0),MATCH("برق",'اطلاعات دوره'!$1:$1,0))="دارد",ROUND(AX465*INDEX('تعرفه ها'!A:Z,MATCH("پیک فصلی برق",'تعرفه ها'!$C:$C,0),MATCH(F465,'تعرفه ها'!$2:$2,0))/100,0),0),"---")</f>
        <v>---</v>
      </c>
      <c r="BE465" s="415" t="str">
        <f>IFERROR(ROUND(((AX465+AY465+AZ465+BA465+BB465+BC465+BD465)*INDEX('تعرفه ها'!A:Z,MATCH("مالیات برق",'تعرفه ها'!$C:$C,0),MATCH(F465,'تعرفه ها'!$2:$2,0))/100),0),"---")</f>
        <v>---</v>
      </c>
      <c r="BF465" s="415" t="str">
        <f t="shared" si="181"/>
        <v>---</v>
      </c>
      <c r="BG465" s="415" t="str">
        <f t="shared" si="185"/>
        <v>---</v>
      </c>
      <c r="BH465" s="415" t="str">
        <f t="shared" si="182"/>
        <v>---</v>
      </c>
      <c r="BI465" s="54" t="str">
        <f t="shared" si="183"/>
        <v>---</v>
      </c>
      <c r="BJ465" s="55" t="str">
        <f t="shared" si="184"/>
        <v>---</v>
      </c>
      <c r="BK465" s="262"/>
      <c r="BL465" s="183" t="str">
        <f>IFERROR(IF(INDEX(پرداخت!A:AZ,MATCH(A465&amp;" - "&amp;"برق",پرداخت!$B:$B,0),MATCH(G465,پرداخت!$1:$1,0))="نشده","نشده","شده"),"---")</f>
        <v>---</v>
      </c>
      <c r="BN465" s="257"/>
      <c r="BO465" s="257"/>
      <c r="BP465" s="257"/>
      <c r="BQ465" s="257"/>
      <c r="BR465" s="257"/>
      <c r="BS465" s="257"/>
      <c r="BT465" s="257"/>
      <c r="BU465" s="257"/>
      <c r="BV465" s="257"/>
      <c r="BW465" s="257"/>
      <c r="BX465" s="257"/>
      <c r="BY465" s="257"/>
      <c r="BZ465" s="257"/>
      <c r="CA465" s="257"/>
      <c r="CB465" s="257"/>
      <c r="CC465" s="257"/>
      <c r="CD465" s="257"/>
      <c r="CE465" s="257"/>
      <c r="CF465" s="257"/>
      <c r="CG465" s="257"/>
      <c r="CH465"/>
      <c r="CI465"/>
      <c r="CJ465"/>
      <c r="CK465"/>
    </row>
    <row r="466" spans="1:89" ht="33.75" hidden="1">
      <c r="A466" s="170"/>
      <c r="B466" s="47">
        <f>IFERROR(INDEX('اطلاعات انشعابات شرکتها'!A:BB,MATCH(A466,'اطلاعات انشعابات شرکتها'!A:A,0),MATCH(B$1,'اطلاعات انشعابات شرکتها'!$1:$1,0)),0)</f>
        <v>0</v>
      </c>
      <c r="C466" s="48">
        <f>IFERROR(INDEX('اطلاعات انشعابات شرکتها'!A:BB,MATCH(A466,'اطلاعات انشعابات شرکتها'!A:A,0),MATCH(C$1,'اطلاعات انشعابات شرکتها'!$1:$1,0)),0)</f>
        <v>0</v>
      </c>
      <c r="D466" s="45"/>
      <c r="E466" s="171"/>
      <c r="F466" s="170"/>
      <c r="G466" s="188" t="str">
        <f t="shared" si="163"/>
        <v>/</v>
      </c>
      <c r="H466" s="188">
        <f>IFERROR(INDEX('اطلاعات دوره'!A:Z,MATCH(G466,'اطلاعات دوره'!C:C,0),MATCH(H$1,'اطلاعات دوره'!$1:$1,0)),0)</f>
        <v>0</v>
      </c>
      <c r="I466" s="188">
        <f>IFERROR(INDEX('اطلاعات دوره'!A:Z,MATCH(G466,'اطلاعات دوره'!C:C,0),MATCH(I$1,'اطلاعات دوره'!$1:$1,0)),0)</f>
        <v>0</v>
      </c>
      <c r="J466" s="188">
        <f>IFERROR(INDEX('اطلاعات دوره'!A:Z,MATCH(G466,'اطلاعات دوره'!C:C,0),MATCH(J$1,'اطلاعات دوره'!$1:$1,0)),0)</f>
        <v>0</v>
      </c>
      <c r="K466" s="265"/>
      <c r="L466" s="188" t="str">
        <f>IFERROR(INDEX('اطلاعات دوره'!A:Z,MATCH(G466,'اطلاعات دوره'!C:C,0)-1,MATCH("عنوان",'اطلاعات دوره'!$1:$1,0)),"---")</f>
        <v>---</v>
      </c>
      <c r="M466" s="188" t="str">
        <f t="shared" si="164"/>
        <v>----</v>
      </c>
      <c r="N466" s="188" t="str">
        <f t="shared" si="165"/>
        <v>-/</v>
      </c>
      <c r="O466" s="265"/>
      <c r="P466" s="188">
        <f>IFERROR(INDEX('اطلاعات انشعابات شرکتها'!A:BB,MATCH(A466,'اطلاعات انشعابات شرکتها'!A:A,0),MATCH(P$1,'اطلاعات انشعابات شرکتها'!$1:$1,0)),0)</f>
        <v>0</v>
      </c>
      <c r="Q466" s="188">
        <f>IFERROR(INDEX('اطلاعات انشعابات شرکتها'!A:BB,MATCH(A466,'اطلاعات انشعابات شرکتها'!A:A,0),MATCH(Q$1,'اطلاعات انشعابات شرکتها'!$1:$1,0)),0)</f>
        <v>0</v>
      </c>
      <c r="R466" s="188">
        <f>IFERROR(INDEX('اطلاعات انشعابات شرکتها'!A:BB,MATCH(A466,'اطلاعات انشعابات شرکتها'!A:A,0),MATCH(R$1,'اطلاعات انشعابات شرکتها'!$1:$1,0)),0)</f>
        <v>0</v>
      </c>
      <c r="S466" s="265"/>
      <c r="T466" s="188">
        <f>IFERROR(INDEX('قرائت کنتور'!A:AZ,MATCH(A466&amp;"-"&amp;T$1,'قرائت کنتور'!B:B,0),MATCH(G466,'قرائت کنتور'!$1:$1,0)),0)</f>
        <v>0</v>
      </c>
      <c r="U466" s="188">
        <f>IFERROR(INDEX('قرائت کنتور'!A:AZ,MATCH(A466&amp;"-"&amp;U$1,'قرائت کنتور'!B:B,0),MATCH(L466,'قرائت کنتور'!$1:$1,0)),0)</f>
        <v>0</v>
      </c>
      <c r="V466" s="188">
        <f>IFERROR(INDEX('قرائت کنتور'!A:AZ,MATCH(A466&amp;"-"&amp;U$1,'قرائت کنتور'!B:B,0),MATCH(G466,'قرائت کنتور'!$1:$1,0)),0)</f>
        <v>0</v>
      </c>
      <c r="W466" s="188">
        <f>IFERROR(INDEX('قرائت کنتور'!A:AZ,MATCH(A466&amp;"-"&amp;W$1,'قرائت کنتور'!B:B,0),MATCH(L466,'قرائت کنتور'!$1:$1,0)),0)</f>
        <v>0</v>
      </c>
      <c r="X466" s="188">
        <f>IFERROR(INDEX('قرائت کنتور'!A:AZ,MATCH(A466&amp;"-"&amp;W$1,'قرائت کنتور'!B:B,0),MATCH(G466,'قرائت کنتور'!$1:$1,0)),0)</f>
        <v>0</v>
      </c>
      <c r="Y466" s="188">
        <f>IFERROR(INDEX('قرائت کنتور'!A:AZ,MATCH(A466&amp;"-"&amp;Y$1,'قرائت کنتور'!B:B,0),MATCH(L466,'قرائت کنتور'!$1:$1,0)),0)</f>
        <v>0</v>
      </c>
      <c r="Z466" s="188">
        <f>IFERROR(INDEX('قرائت کنتور'!A:AZ,MATCH(A466&amp;"-"&amp;Y$1,'قرائت کنتور'!B:B,0),MATCH(G466,'قرائت کنتور'!$1:$1,0)),0)</f>
        <v>0</v>
      </c>
      <c r="AA466" s="188">
        <f>IFERROR(INDEX('قرائت کنتور'!A:AZ,MATCH(A466&amp;"-"&amp;AA$1,'قرائت کنتور'!B:B,0),MATCH(L466,'قرائت کنتور'!$1:$1,0)),0)</f>
        <v>0</v>
      </c>
      <c r="AB466" s="188">
        <f>IFERROR(INDEX('قرائت کنتور'!A:AZ,MATCH(A466&amp;"-"&amp;AA$1,'قرائت کنتور'!B:B,0),MATCH(G466,'قرائت کنتور'!$1:$1,0)),0)</f>
        <v>0</v>
      </c>
      <c r="AC466" s="265"/>
      <c r="AD466" s="188">
        <f t="shared" si="166"/>
        <v>0</v>
      </c>
      <c r="AE466" s="188">
        <f t="shared" si="167"/>
        <v>0</v>
      </c>
      <c r="AF466" s="188">
        <f t="shared" si="168"/>
        <v>0</v>
      </c>
      <c r="AG466" s="188">
        <f t="shared" si="169"/>
        <v>0</v>
      </c>
      <c r="AH466" s="188">
        <f t="shared" si="170"/>
        <v>0</v>
      </c>
      <c r="AI466" s="188">
        <f t="shared" si="171"/>
        <v>0</v>
      </c>
      <c r="AJ466" s="188" t="str">
        <f t="shared" si="172"/>
        <v>0</v>
      </c>
      <c r="AK466" s="265"/>
      <c r="AL466" s="254" t="str">
        <f t="shared" si="173"/>
        <v>---</v>
      </c>
      <c r="AM466" s="254" t="str">
        <f t="shared" si="174"/>
        <v>---</v>
      </c>
      <c r="AN466" s="265"/>
      <c r="AO466" s="188" t="str">
        <f>IFERROR(INDEX('تعرفه ها'!A:Z,MATCH(P466&amp;"-"&amp;AO$1,'تعرفه ها'!C:C,0),MATCH(F466,'تعرفه ها'!$2:$2,0),1),"---")</f>
        <v>---</v>
      </c>
      <c r="AP466" s="188" t="str">
        <f>IFERROR(INDEX('تعرفه ها'!A:Z,MATCH(P466&amp;"-"&amp;AP$1,'تعرفه ها'!C:C,0),MATCH(F466,'تعرفه ها'!$2:$2,0),1),"---")</f>
        <v>---</v>
      </c>
      <c r="AQ466" s="188" t="str">
        <f>IFERROR(INDEX('تعرفه ها'!A:Z,MATCH(P466&amp;"-"&amp;AQ$1,'تعرفه ها'!C:C,0),MATCH(F466,'تعرفه ها'!$2:$2,0),1),"---")</f>
        <v>---</v>
      </c>
      <c r="AR466" s="188" t="str">
        <f>IFERROR(INDEX('تعرفه ها'!A:Z,MATCH(P466&amp;"-"&amp;AR$1,'تعرفه ها'!C:C,0),MATCH(F466,'تعرفه ها'!$2:$2,0),1),"---")</f>
        <v>---</v>
      </c>
      <c r="AS466" s="265"/>
      <c r="AT466" s="415" t="str">
        <f t="shared" si="175"/>
        <v>---</v>
      </c>
      <c r="AU466" s="415" t="str">
        <f t="shared" si="176"/>
        <v>---</v>
      </c>
      <c r="AV466" s="415" t="str">
        <f t="shared" si="177"/>
        <v>---</v>
      </c>
      <c r="AW466" s="415" t="str">
        <f t="shared" si="178"/>
        <v>---</v>
      </c>
      <c r="AX466" s="415" t="str">
        <f t="shared" si="179"/>
        <v>---</v>
      </c>
      <c r="AY466" s="415" t="str">
        <f>IFERROR(AH466*INDEX('تعرفه ها'!A:Z,MATCH("عوارض برق به ازاء هر کیلووات",'تعرفه ها'!$C:$C,0),MATCH(F466,'تعرفه ها'!$2:$2,0)),"---")</f>
        <v>---</v>
      </c>
      <c r="AZ466" s="415" t="str">
        <f t="shared" si="180"/>
        <v>---</v>
      </c>
      <c r="BA466" s="415" t="str">
        <f>IFERROR(ROUND(((AX466+AY466+AZ466)*INDEX('تعرفه ها'!A:Z,MATCH("هزینه نگهداری و تعمیرات شبکه برق",'تعرفه ها'!$C:$C,0),MATCH(F466,'تعرفه ها'!$2:$2,0))/100),0),"---")</f>
        <v>---</v>
      </c>
      <c r="BB466" s="415">
        <f>IFERROR(IF(P466="دیماندی",ROUND(AJ466*INDEX('تعرفه ها'!A:Z,MATCH(BB$1,'تعرفه ها'!$C:$C,0),MATCH(F466,'تعرفه ها'!$2:$2,0))*J466/30,0),0),"---")</f>
        <v>0</v>
      </c>
      <c r="BC466" s="415"/>
      <c r="BD466" s="54" t="str">
        <f>IFERROR(IF(INDEX('اطلاعات دوره'!A:Z,MATCH(G466,'اطلاعات دوره'!C:C,0),MATCH("برق",'اطلاعات دوره'!$1:$1,0))="دارد",ROUND(AX466*INDEX('تعرفه ها'!A:Z,MATCH("پیک فصلی برق",'تعرفه ها'!$C:$C,0),MATCH(F466,'تعرفه ها'!$2:$2,0))/100,0),0),"---")</f>
        <v>---</v>
      </c>
      <c r="BE466" s="415" t="str">
        <f>IFERROR(ROUND(((AX466+AY466+AZ466+BA466+BB466+BC466+BD466)*INDEX('تعرفه ها'!A:Z,MATCH("مالیات برق",'تعرفه ها'!$C:$C,0),MATCH(F466,'تعرفه ها'!$2:$2,0))/100),0),"---")</f>
        <v>---</v>
      </c>
      <c r="BF466" s="415" t="str">
        <f t="shared" si="181"/>
        <v>---</v>
      </c>
      <c r="BG466" s="415" t="str">
        <f t="shared" si="185"/>
        <v>---</v>
      </c>
      <c r="BH466" s="415" t="str">
        <f t="shared" si="182"/>
        <v>---</v>
      </c>
      <c r="BI466" s="54" t="str">
        <f t="shared" si="183"/>
        <v>---</v>
      </c>
      <c r="BJ466" s="55" t="str">
        <f t="shared" si="184"/>
        <v>---</v>
      </c>
      <c r="BK466" s="262"/>
      <c r="BL466" s="183" t="str">
        <f>IFERROR(IF(INDEX(پرداخت!A:AZ,MATCH(A466&amp;" - "&amp;"برق",پرداخت!$B:$B,0),MATCH(G466,پرداخت!$1:$1,0))="نشده","نشده","شده"),"---")</f>
        <v>---</v>
      </c>
      <c r="BN466" s="257"/>
      <c r="BO466" s="257"/>
      <c r="BP466" s="257"/>
      <c r="BQ466" s="257"/>
      <c r="BR466" s="257"/>
      <c r="BS466" s="257"/>
      <c r="BT466" s="257"/>
      <c r="BU466" s="257"/>
      <c r="BV466" s="257"/>
      <c r="BW466" s="257"/>
      <c r="BX466" s="257"/>
      <c r="BY466" s="257"/>
      <c r="BZ466" s="257"/>
      <c r="CA466" s="257"/>
      <c r="CB466" s="257"/>
      <c r="CC466" s="257"/>
      <c r="CD466" s="257"/>
      <c r="CE466" s="257"/>
      <c r="CF466" s="257"/>
      <c r="CG466" s="257"/>
      <c r="CH466"/>
      <c r="CI466"/>
      <c r="CJ466"/>
      <c r="CK466"/>
    </row>
    <row r="467" spans="1:89" ht="33.75" hidden="1">
      <c r="A467" s="170"/>
      <c r="B467" s="47">
        <f>IFERROR(INDEX('اطلاعات انشعابات شرکتها'!A:BB,MATCH(A467,'اطلاعات انشعابات شرکتها'!A:A,0),MATCH(B$1,'اطلاعات انشعابات شرکتها'!$1:$1,0)),0)</f>
        <v>0</v>
      </c>
      <c r="C467" s="48">
        <f>IFERROR(INDEX('اطلاعات انشعابات شرکتها'!A:BB,MATCH(A467,'اطلاعات انشعابات شرکتها'!A:A,0),MATCH(C$1,'اطلاعات انشعابات شرکتها'!$1:$1,0)),0)</f>
        <v>0</v>
      </c>
      <c r="D467" s="45"/>
      <c r="E467" s="171"/>
      <c r="F467" s="170"/>
      <c r="G467" s="188" t="str">
        <f t="shared" si="163"/>
        <v>/</v>
      </c>
      <c r="H467" s="188">
        <f>IFERROR(INDEX('اطلاعات دوره'!A:Z,MATCH(G467,'اطلاعات دوره'!C:C,0),MATCH(H$1,'اطلاعات دوره'!$1:$1,0)),0)</f>
        <v>0</v>
      </c>
      <c r="I467" s="188">
        <f>IFERROR(INDEX('اطلاعات دوره'!A:Z,MATCH(G467,'اطلاعات دوره'!C:C,0),MATCH(I$1,'اطلاعات دوره'!$1:$1,0)),0)</f>
        <v>0</v>
      </c>
      <c r="J467" s="188">
        <f>IFERROR(INDEX('اطلاعات دوره'!A:Z,MATCH(G467,'اطلاعات دوره'!C:C,0),MATCH(J$1,'اطلاعات دوره'!$1:$1,0)),0)</f>
        <v>0</v>
      </c>
      <c r="K467" s="265"/>
      <c r="L467" s="188" t="str">
        <f>IFERROR(INDEX('اطلاعات دوره'!A:Z,MATCH(G467,'اطلاعات دوره'!C:C,0)-1,MATCH("عنوان",'اطلاعات دوره'!$1:$1,0)),"---")</f>
        <v>---</v>
      </c>
      <c r="M467" s="188" t="str">
        <f t="shared" si="164"/>
        <v>----</v>
      </c>
      <c r="N467" s="188" t="str">
        <f t="shared" si="165"/>
        <v>-/</v>
      </c>
      <c r="O467" s="265"/>
      <c r="P467" s="188">
        <f>IFERROR(INDEX('اطلاعات انشعابات شرکتها'!A:BB,MATCH(A467,'اطلاعات انشعابات شرکتها'!A:A,0),MATCH(P$1,'اطلاعات انشعابات شرکتها'!$1:$1,0)),0)</f>
        <v>0</v>
      </c>
      <c r="Q467" s="188">
        <f>IFERROR(INDEX('اطلاعات انشعابات شرکتها'!A:BB,MATCH(A467,'اطلاعات انشعابات شرکتها'!A:A,0),MATCH(Q$1,'اطلاعات انشعابات شرکتها'!$1:$1,0)),0)</f>
        <v>0</v>
      </c>
      <c r="R467" s="188">
        <f>IFERROR(INDEX('اطلاعات انشعابات شرکتها'!A:BB,MATCH(A467,'اطلاعات انشعابات شرکتها'!A:A,0),MATCH(R$1,'اطلاعات انشعابات شرکتها'!$1:$1,0)),0)</f>
        <v>0</v>
      </c>
      <c r="S467" s="265"/>
      <c r="T467" s="188">
        <f>IFERROR(INDEX('قرائت کنتور'!A:AZ,MATCH(A467&amp;"-"&amp;T$1,'قرائت کنتور'!B:B,0),MATCH(G467,'قرائت کنتور'!$1:$1,0)),0)</f>
        <v>0</v>
      </c>
      <c r="U467" s="188">
        <f>IFERROR(INDEX('قرائت کنتور'!A:AZ,MATCH(A467&amp;"-"&amp;U$1,'قرائت کنتور'!B:B,0),MATCH(L467,'قرائت کنتور'!$1:$1,0)),0)</f>
        <v>0</v>
      </c>
      <c r="V467" s="188">
        <f>IFERROR(INDEX('قرائت کنتور'!A:AZ,MATCH(A467&amp;"-"&amp;U$1,'قرائت کنتور'!B:B,0),MATCH(G467,'قرائت کنتور'!$1:$1,0)),0)</f>
        <v>0</v>
      </c>
      <c r="W467" s="188">
        <f>IFERROR(INDEX('قرائت کنتور'!A:AZ,MATCH(A467&amp;"-"&amp;W$1,'قرائت کنتور'!B:B,0),MATCH(L467,'قرائت کنتور'!$1:$1,0)),0)</f>
        <v>0</v>
      </c>
      <c r="X467" s="188">
        <f>IFERROR(INDEX('قرائت کنتور'!A:AZ,MATCH(A467&amp;"-"&amp;W$1,'قرائت کنتور'!B:B,0),MATCH(G467,'قرائت کنتور'!$1:$1,0)),0)</f>
        <v>0</v>
      </c>
      <c r="Y467" s="188">
        <f>IFERROR(INDEX('قرائت کنتور'!A:AZ,MATCH(A467&amp;"-"&amp;Y$1,'قرائت کنتور'!B:B,0),MATCH(L467,'قرائت کنتور'!$1:$1,0)),0)</f>
        <v>0</v>
      </c>
      <c r="Z467" s="188">
        <f>IFERROR(INDEX('قرائت کنتور'!A:AZ,MATCH(A467&amp;"-"&amp;Y$1,'قرائت کنتور'!B:B,0),MATCH(G467,'قرائت کنتور'!$1:$1,0)),0)</f>
        <v>0</v>
      </c>
      <c r="AA467" s="188">
        <f>IFERROR(INDEX('قرائت کنتور'!A:AZ,MATCH(A467&amp;"-"&amp;AA$1,'قرائت کنتور'!B:B,0),MATCH(L467,'قرائت کنتور'!$1:$1,0)),0)</f>
        <v>0</v>
      </c>
      <c r="AB467" s="188">
        <f>IFERROR(INDEX('قرائت کنتور'!A:AZ,MATCH(A467&amp;"-"&amp;AA$1,'قرائت کنتور'!B:B,0),MATCH(G467,'قرائت کنتور'!$1:$1,0)),0)</f>
        <v>0</v>
      </c>
      <c r="AC467" s="265"/>
      <c r="AD467" s="188">
        <f t="shared" si="166"/>
        <v>0</v>
      </c>
      <c r="AE467" s="188">
        <f t="shared" si="167"/>
        <v>0</v>
      </c>
      <c r="AF467" s="188">
        <f t="shared" si="168"/>
        <v>0</v>
      </c>
      <c r="AG467" s="188">
        <f t="shared" si="169"/>
        <v>0</v>
      </c>
      <c r="AH467" s="188">
        <f t="shared" si="170"/>
        <v>0</v>
      </c>
      <c r="AI467" s="188">
        <f t="shared" si="171"/>
        <v>0</v>
      </c>
      <c r="AJ467" s="188" t="str">
        <f t="shared" si="172"/>
        <v>0</v>
      </c>
      <c r="AK467" s="265"/>
      <c r="AL467" s="254" t="str">
        <f t="shared" si="173"/>
        <v>---</v>
      </c>
      <c r="AM467" s="254" t="str">
        <f t="shared" si="174"/>
        <v>---</v>
      </c>
      <c r="AN467" s="265"/>
      <c r="AO467" s="188" t="str">
        <f>IFERROR(INDEX('تعرفه ها'!A:Z,MATCH(P467&amp;"-"&amp;AO$1,'تعرفه ها'!C:C,0),MATCH(F467,'تعرفه ها'!$2:$2,0),1),"---")</f>
        <v>---</v>
      </c>
      <c r="AP467" s="188" t="str">
        <f>IFERROR(INDEX('تعرفه ها'!A:Z,MATCH(P467&amp;"-"&amp;AP$1,'تعرفه ها'!C:C,0),MATCH(F467,'تعرفه ها'!$2:$2,0),1),"---")</f>
        <v>---</v>
      </c>
      <c r="AQ467" s="188" t="str">
        <f>IFERROR(INDEX('تعرفه ها'!A:Z,MATCH(P467&amp;"-"&amp;AQ$1,'تعرفه ها'!C:C,0),MATCH(F467,'تعرفه ها'!$2:$2,0),1),"---")</f>
        <v>---</v>
      </c>
      <c r="AR467" s="188" t="str">
        <f>IFERROR(INDEX('تعرفه ها'!A:Z,MATCH(P467&amp;"-"&amp;AR$1,'تعرفه ها'!C:C,0),MATCH(F467,'تعرفه ها'!$2:$2,0),1),"---")</f>
        <v>---</v>
      </c>
      <c r="AS467" s="265"/>
      <c r="AT467" s="415" t="str">
        <f t="shared" si="175"/>
        <v>---</v>
      </c>
      <c r="AU467" s="415" t="str">
        <f t="shared" si="176"/>
        <v>---</v>
      </c>
      <c r="AV467" s="415" t="str">
        <f t="shared" si="177"/>
        <v>---</v>
      </c>
      <c r="AW467" s="415" t="str">
        <f t="shared" si="178"/>
        <v>---</v>
      </c>
      <c r="AX467" s="415" t="str">
        <f t="shared" si="179"/>
        <v>---</v>
      </c>
      <c r="AY467" s="415" t="str">
        <f>IFERROR(AH467*INDEX('تعرفه ها'!A:Z,MATCH("عوارض برق به ازاء هر کیلووات",'تعرفه ها'!$C:$C,0),MATCH(F467,'تعرفه ها'!$2:$2,0)),"---")</f>
        <v>---</v>
      </c>
      <c r="AZ467" s="415" t="str">
        <f t="shared" si="180"/>
        <v>---</v>
      </c>
      <c r="BA467" s="415" t="str">
        <f>IFERROR(ROUND(((AX467+AY467+AZ467)*INDEX('تعرفه ها'!A:Z,MATCH("هزینه نگهداری و تعمیرات شبکه برق",'تعرفه ها'!$C:$C,0),MATCH(F467,'تعرفه ها'!$2:$2,0))/100),0),"---")</f>
        <v>---</v>
      </c>
      <c r="BB467" s="415">
        <f>IFERROR(IF(P467="دیماندی",ROUND(AJ467*INDEX('تعرفه ها'!A:Z,MATCH(BB$1,'تعرفه ها'!$C:$C,0),MATCH(F467,'تعرفه ها'!$2:$2,0))*J467/30,0),0),"---")</f>
        <v>0</v>
      </c>
      <c r="BC467" s="415"/>
      <c r="BD467" s="54" t="str">
        <f>IFERROR(IF(INDEX('اطلاعات دوره'!A:Z,MATCH(G467,'اطلاعات دوره'!C:C,0),MATCH("برق",'اطلاعات دوره'!$1:$1,0))="دارد",ROUND(AX467*INDEX('تعرفه ها'!A:Z,MATCH("پیک فصلی برق",'تعرفه ها'!$C:$C,0),MATCH(F467,'تعرفه ها'!$2:$2,0))/100,0),0),"---")</f>
        <v>---</v>
      </c>
      <c r="BE467" s="415" t="str">
        <f>IFERROR(ROUND(((AX467+AY467+AZ467+BA467+BB467+BC467+BD467)*INDEX('تعرفه ها'!A:Z,MATCH("مالیات برق",'تعرفه ها'!$C:$C,0),MATCH(F467,'تعرفه ها'!$2:$2,0))/100),0),"---")</f>
        <v>---</v>
      </c>
      <c r="BF467" s="415" t="str">
        <f t="shared" si="181"/>
        <v>---</v>
      </c>
      <c r="BG467" s="415" t="str">
        <f t="shared" si="185"/>
        <v>---</v>
      </c>
      <c r="BH467" s="415" t="str">
        <f t="shared" si="182"/>
        <v>---</v>
      </c>
      <c r="BI467" s="54" t="str">
        <f t="shared" si="183"/>
        <v>---</v>
      </c>
      <c r="BJ467" s="55" t="str">
        <f t="shared" si="184"/>
        <v>---</v>
      </c>
      <c r="BK467" s="262"/>
      <c r="BL467" s="183" t="str">
        <f>IFERROR(IF(INDEX(پرداخت!A:AZ,MATCH(A467&amp;" - "&amp;"برق",پرداخت!$B:$B,0),MATCH(G467,پرداخت!$1:$1,0))="نشده","نشده","شده"),"---")</f>
        <v>---</v>
      </c>
      <c r="BN467" s="257"/>
      <c r="BO467" s="257"/>
      <c r="BP467" s="257"/>
      <c r="BQ467" s="257"/>
      <c r="BR467" s="257"/>
      <c r="BS467" s="257"/>
      <c r="BT467" s="257"/>
      <c r="BU467" s="257"/>
      <c r="BV467" s="257"/>
      <c r="BW467" s="257"/>
      <c r="BX467" s="257"/>
      <c r="BY467" s="257"/>
      <c r="BZ467" s="257"/>
      <c r="CA467" s="257"/>
      <c r="CB467" s="257"/>
      <c r="CC467" s="257"/>
      <c r="CD467" s="257"/>
      <c r="CE467" s="257"/>
      <c r="CF467" s="257"/>
      <c r="CG467" s="257"/>
      <c r="CH467"/>
      <c r="CI467"/>
      <c r="CJ467"/>
      <c r="CK467"/>
    </row>
    <row r="468" spans="1:89" ht="33.75" hidden="1">
      <c r="A468" s="170"/>
      <c r="B468" s="47">
        <f>IFERROR(INDEX('اطلاعات انشعابات شرکتها'!A:BB,MATCH(A468,'اطلاعات انشعابات شرکتها'!A:A,0),MATCH(B$1,'اطلاعات انشعابات شرکتها'!$1:$1,0)),0)</f>
        <v>0</v>
      </c>
      <c r="C468" s="48">
        <f>IFERROR(INDEX('اطلاعات انشعابات شرکتها'!A:BB,MATCH(A468,'اطلاعات انشعابات شرکتها'!A:A,0),MATCH(C$1,'اطلاعات انشعابات شرکتها'!$1:$1,0)),0)</f>
        <v>0</v>
      </c>
      <c r="D468" s="45"/>
      <c r="E468" s="171"/>
      <c r="F468" s="170"/>
      <c r="G468" s="188" t="str">
        <f t="shared" si="163"/>
        <v>/</v>
      </c>
      <c r="H468" s="188">
        <f>IFERROR(INDEX('اطلاعات دوره'!A:Z,MATCH(G468,'اطلاعات دوره'!C:C,0),MATCH(H$1,'اطلاعات دوره'!$1:$1,0)),0)</f>
        <v>0</v>
      </c>
      <c r="I468" s="188">
        <f>IFERROR(INDEX('اطلاعات دوره'!A:Z,MATCH(G468,'اطلاعات دوره'!C:C,0),MATCH(I$1,'اطلاعات دوره'!$1:$1,0)),0)</f>
        <v>0</v>
      </c>
      <c r="J468" s="188">
        <f>IFERROR(INDEX('اطلاعات دوره'!A:Z,MATCH(G468,'اطلاعات دوره'!C:C,0),MATCH(J$1,'اطلاعات دوره'!$1:$1,0)),0)</f>
        <v>0</v>
      </c>
      <c r="K468" s="265"/>
      <c r="L468" s="188" t="str">
        <f>IFERROR(INDEX('اطلاعات دوره'!A:Z,MATCH(G468,'اطلاعات دوره'!C:C,0)-1,MATCH("عنوان",'اطلاعات دوره'!$1:$1,0)),"---")</f>
        <v>---</v>
      </c>
      <c r="M468" s="188" t="str">
        <f t="shared" si="164"/>
        <v>----</v>
      </c>
      <c r="N468" s="188" t="str">
        <f t="shared" si="165"/>
        <v>-/</v>
      </c>
      <c r="O468" s="265"/>
      <c r="P468" s="188">
        <f>IFERROR(INDEX('اطلاعات انشعابات شرکتها'!A:BB,MATCH(A468,'اطلاعات انشعابات شرکتها'!A:A,0),MATCH(P$1,'اطلاعات انشعابات شرکتها'!$1:$1,0)),0)</f>
        <v>0</v>
      </c>
      <c r="Q468" s="188">
        <f>IFERROR(INDEX('اطلاعات انشعابات شرکتها'!A:BB,MATCH(A468,'اطلاعات انشعابات شرکتها'!A:A,0),MATCH(Q$1,'اطلاعات انشعابات شرکتها'!$1:$1,0)),0)</f>
        <v>0</v>
      </c>
      <c r="R468" s="188">
        <f>IFERROR(INDEX('اطلاعات انشعابات شرکتها'!A:BB,MATCH(A468,'اطلاعات انشعابات شرکتها'!A:A,0),MATCH(R$1,'اطلاعات انشعابات شرکتها'!$1:$1,0)),0)</f>
        <v>0</v>
      </c>
      <c r="S468" s="265"/>
      <c r="T468" s="188">
        <f>IFERROR(INDEX('قرائت کنتور'!A:AZ,MATCH(A468&amp;"-"&amp;T$1,'قرائت کنتور'!B:B,0),MATCH(G468,'قرائت کنتور'!$1:$1,0)),0)</f>
        <v>0</v>
      </c>
      <c r="U468" s="188">
        <f>IFERROR(INDEX('قرائت کنتور'!A:AZ,MATCH(A468&amp;"-"&amp;U$1,'قرائت کنتور'!B:B,0),MATCH(L468,'قرائت کنتور'!$1:$1,0)),0)</f>
        <v>0</v>
      </c>
      <c r="V468" s="188">
        <f>IFERROR(INDEX('قرائت کنتور'!A:AZ,MATCH(A468&amp;"-"&amp;U$1,'قرائت کنتور'!B:B,0),MATCH(G468,'قرائت کنتور'!$1:$1,0)),0)</f>
        <v>0</v>
      </c>
      <c r="W468" s="188">
        <f>IFERROR(INDEX('قرائت کنتور'!A:AZ,MATCH(A468&amp;"-"&amp;W$1,'قرائت کنتور'!B:B,0),MATCH(L468,'قرائت کنتور'!$1:$1,0)),0)</f>
        <v>0</v>
      </c>
      <c r="X468" s="188">
        <f>IFERROR(INDEX('قرائت کنتور'!A:AZ,MATCH(A468&amp;"-"&amp;W$1,'قرائت کنتور'!B:B,0),MATCH(G468,'قرائت کنتور'!$1:$1,0)),0)</f>
        <v>0</v>
      </c>
      <c r="Y468" s="188">
        <f>IFERROR(INDEX('قرائت کنتور'!A:AZ,MATCH(A468&amp;"-"&amp;Y$1,'قرائت کنتور'!B:B,0),MATCH(L468,'قرائت کنتور'!$1:$1,0)),0)</f>
        <v>0</v>
      </c>
      <c r="Z468" s="188">
        <f>IFERROR(INDEX('قرائت کنتور'!A:AZ,MATCH(A468&amp;"-"&amp;Y$1,'قرائت کنتور'!B:B,0),MATCH(G468,'قرائت کنتور'!$1:$1,0)),0)</f>
        <v>0</v>
      </c>
      <c r="AA468" s="188">
        <f>IFERROR(INDEX('قرائت کنتور'!A:AZ,MATCH(A468&amp;"-"&amp;AA$1,'قرائت کنتور'!B:B,0),MATCH(L468,'قرائت کنتور'!$1:$1,0)),0)</f>
        <v>0</v>
      </c>
      <c r="AB468" s="188">
        <f>IFERROR(INDEX('قرائت کنتور'!A:AZ,MATCH(A468&amp;"-"&amp;AA$1,'قرائت کنتور'!B:B,0),MATCH(G468,'قرائت کنتور'!$1:$1,0)),0)</f>
        <v>0</v>
      </c>
      <c r="AC468" s="265"/>
      <c r="AD468" s="188">
        <f t="shared" si="166"/>
        <v>0</v>
      </c>
      <c r="AE468" s="188">
        <f t="shared" si="167"/>
        <v>0</v>
      </c>
      <c r="AF468" s="188">
        <f t="shared" si="168"/>
        <v>0</v>
      </c>
      <c r="AG468" s="188">
        <f t="shared" si="169"/>
        <v>0</v>
      </c>
      <c r="AH468" s="188">
        <f t="shared" si="170"/>
        <v>0</v>
      </c>
      <c r="AI468" s="188">
        <f t="shared" si="171"/>
        <v>0</v>
      </c>
      <c r="AJ468" s="188" t="str">
        <f t="shared" si="172"/>
        <v>0</v>
      </c>
      <c r="AK468" s="265"/>
      <c r="AL468" s="254" t="str">
        <f t="shared" si="173"/>
        <v>---</v>
      </c>
      <c r="AM468" s="254" t="str">
        <f t="shared" si="174"/>
        <v>---</v>
      </c>
      <c r="AN468" s="265"/>
      <c r="AO468" s="188" t="str">
        <f>IFERROR(INDEX('تعرفه ها'!A:Z,MATCH(P468&amp;"-"&amp;AO$1,'تعرفه ها'!C:C,0),MATCH(F468,'تعرفه ها'!$2:$2,0),1),"---")</f>
        <v>---</v>
      </c>
      <c r="AP468" s="188" t="str">
        <f>IFERROR(INDEX('تعرفه ها'!A:Z,MATCH(P468&amp;"-"&amp;AP$1,'تعرفه ها'!C:C,0),MATCH(F468,'تعرفه ها'!$2:$2,0),1),"---")</f>
        <v>---</v>
      </c>
      <c r="AQ468" s="188" t="str">
        <f>IFERROR(INDEX('تعرفه ها'!A:Z,MATCH(P468&amp;"-"&amp;AQ$1,'تعرفه ها'!C:C,0),MATCH(F468,'تعرفه ها'!$2:$2,0),1),"---")</f>
        <v>---</v>
      </c>
      <c r="AR468" s="188" t="str">
        <f>IFERROR(INDEX('تعرفه ها'!A:Z,MATCH(P468&amp;"-"&amp;AR$1,'تعرفه ها'!C:C,0),MATCH(F468,'تعرفه ها'!$2:$2,0),1),"---")</f>
        <v>---</v>
      </c>
      <c r="AS468" s="265"/>
      <c r="AT468" s="415" t="str">
        <f t="shared" si="175"/>
        <v>---</v>
      </c>
      <c r="AU468" s="415" t="str">
        <f t="shared" si="176"/>
        <v>---</v>
      </c>
      <c r="AV468" s="415" t="str">
        <f t="shared" si="177"/>
        <v>---</v>
      </c>
      <c r="AW468" s="415" t="str">
        <f t="shared" si="178"/>
        <v>---</v>
      </c>
      <c r="AX468" s="415" t="str">
        <f t="shared" si="179"/>
        <v>---</v>
      </c>
      <c r="AY468" s="415" t="str">
        <f>IFERROR(AH468*INDEX('تعرفه ها'!A:Z,MATCH("عوارض برق به ازاء هر کیلووات",'تعرفه ها'!$C:$C,0),MATCH(F468,'تعرفه ها'!$2:$2,0)),"---")</f>
        <v>---</v>
      </c>
      <c r="AZ468" s="415" t="str">
        <f t="shared" si="180"/>
        <v>---</v>
      </c>
      <c r="BA468" s="415" t="str">
        <f>IFERROR(ROUND(((AX468+AY468+AZ468)*INDEX('تعرفه ها'!A:Z,MATCH("هزینه نگهداری و تعمیرات شبکه برق",'تعرفه ها'!$C:$C,0),MATCH(F468,'تعرفه ها'!$2:$2,0))/100),0),"---")</f>
        <v>---</v>
      </c>
      <c r="BB468" s="415">
        <f>IFERROR(IF(P468="دیماندی",ROUND(AJ468*INDEX('تعرفه ها'!A:Z,MATCH(BB$1,'تعرفه ها'!$C:$C,0),MATCH(F468,'تعرفه ها'!$2:$2,0))*J468/30,0),0),"---")</f>
        <v>0</v>
      </c>
      <c r="BC468" s="415"/>
      <c r="BD468" s="54" t="str">
        <f>IFERROR(IF(INDEX('اطلاعات دوره'!A:Z,MATCH(G468,'اطلاعات دوره'!C:C,0),MATCH("برق",'اطلاعات دوره'!$1:$1,0))="دارد",ROUND(AX468*INDEX('تعرفه ها'!A:Z,MATCH("پیک فصلی برق",'تعرفه ها'!$C:$C,0),MATCH(F468,'تعرفه ها'!$2:$2,0))/100,0),0),"---")</f>
        <v>---</v>
      </c>
      <c r="BE468" s="415" t="str">
        <f>IFERROR(ROUND(((AX468+AY468+AZ468+BA468+BB468+BC468+BD468)*INDEX('تعرفه ها'!A:Z,MATCH("مالیات برق",'تعرفه ها'!$C:$C,0),MATCH(F468,'تعرفه ها'!$2:$2,0))/100),0),"---")</f>
        <v>---</v>
      </c>
      <c r="BF468" s="415" t="str">
        <f t="shared" si="181"/>
        <v>---</v>
      </c>
      <c r="BG468" s="415" t="str">
        <f t="shared" si="185"/>
        <v>---</v>
      </c>
      <c r="BH468" s="415" t="str">
        <f t="shared" si="182"/>
        <v>---</v>
      </c>
      <c r="BI468" s="54" t="str">
        <f t="shared" si="183"/>
        <v>---</v>
      </c>
      <c r="BJ468" s="55" t="str">
        <f t="shared" si="184"/>
        <v>---</v>
      </c>
      <c r="BK468" s="262"/>
      <c r="BL468" s="183" t="str">
        <f>IFERROR(IF(INDEX(پرداخت!A:AZ,MATCH(A468&amp;" - "&amp;"برق",پرداخت!$B:$B,0),MATCH(G468,پرداخت!$1:$1,0))="نشده","نشده","شده"),"---")</f>
        <v>---</v>
      </c>
      <c r="BN468" s="257"/>
      <c r="BO468" s="257"/>
      <c r="BP468" s="257"/>
      <c r="BQ468" s="257"/>
      <c r="BR468" s="257"/>
      <c r="BS468" s="257"/>
      <c r="BT468" s="257"/>
      <c r="BU468" s="257"/>
      <c r="BV468" s="257"/>
      <c r="BW468" s="257"/>
      <c r="BX468" s="257"/>
      <c r="BY468" s="257"/>
      <c r="BZ468" s="257"/>
      <c r="CA468" s="257"/>
      <c r="CB468" s="257"/>
      <c r="CC468" s="257"/>
      <c r="CD468" s="257"/>
      <c r="CE468" s="257"/>
      <c r="CF468" s="257"/>
      <c r="CG468" s="257"/>
      <c r="CH468"/>
      <c r="CI468"/>
      <c r="CJ468"/>
      <c r="CK468"/>
    </row>
    <row r="469" spans="1:89" ht="33.75" hidden="1">
      <c r="A469" s="170"/>
      <c r="B469" s="47">
        <f>IFERROR(INDEX('اطلاعات انشعابات شرکتها'!A:BB,MATCH(A469,'اطلاعات انشعابات شرکتها'!A:A,0),MATCH(B$1,'اطلاعات انشعابات شرکتها'!$1:$1,0)),0)</f>
        <v>0</v>
      </c>
      <c r="C469" s="48">
        <f>IFERROR(INDEX('اطلاعات انشعابات شرکتها'!A:BB,MATCH(A469,'اطلاعات انشعابات شرکتها'!A:A,0),MATCH(C$1,'اطلاعات انشعابات شرکتها'!$1:$1,0)),0)</f>
        <v>0</v>
      </c>
      <c r="D469" s="45"/>
      <c r="E469" s="171"/>
      <c r="F469" s="170"/>
      <c r="G469" s="188" t="str">
        <f t="shared" si="163"/>
        <v>/</v>
      </c>
      <c r="H469" s="188">
        <f>IFERROR(INDEX('اطلاعات دوره'!A:Z,MATCH(G469,'اطلاعات دوره'!C:C,0),MATCH(H$1,'اطلاعات دوره'!$1:$1,0)),0)</f>
        <v>0</v>
      </c>
      <c r="I469" s="188">
        <f>IFERROR(INDEX('اطلاعات دوره'!A:Z,MATCH(G469,'اطلاعات دوره'!C:C,0),MATCH(I$1,'اطلاعات دوره'!$1:$1,0)),0)</f>
        <v>0</v>
      </c>
      <c r="J469" s="188">
        <f>IFERROR(INDEX('اطلاعات دوره'!A:Z,MATCH(G469,'اطلاعات دوره'!C:C,0),MATCH(J$1,'اطلاعات دوره'!$1:$1,0)),0)</f>
        <v>0</v>
      </c>
      <c r="K469" s="265"/>
      <c r="L469" s="188" t="str">
        <f>IFERROR(INDEX('اطلاعات دوره'!A:Z,MATCH(G469,'اطلاعات دوره'!C:C,0)-1,MATCH("عنوان",'اطلاعات دوره'!$1:$1,0)),"---")</f>
        <v>---</v>
      </c>
      <c r="M469" s="188" t="str">
        <f t="shared" si="164"/>
        <v>----</v>
      </c>
      <c r="N469" s="188" t="str">
        <f t="shared" si="165"/>
        <v>-/</v>
      </c>
      <c r="O469" s="265"/>
      <c r="P469" s="188">
        <f>IFERROR(INDEX('اطلاعات انشعابات شرکتها'!A:BB,MATCH(A469,'اطلاعات انشعابات شرکتها'!A:A,0),MATCH(P$1,'اطلاعات انشعابات شرکتها'!$1:$1,0)),0)</f>
        <v>0</v>
      </c>
      <c r="Q469" s="188">
        <f>IFERROR(INDEX('اطلاعات انشعابات شرکتها'!A:BB,MATCH(A469,'اطلاعات انشعابات شرکتها'!A:A,0),MATCH(Q$1,'اطلاعات انشعابات شرکتها'!$1:$1,0)),0)</f>
        <v>0</v>
      </c>
      <c r="R469" s="188">
        <f>IFERROR(INDEX('اطلاعات انشعابات شرکتها'!A:BB,MATCH(A469,'اطلاعات انشعابات شرکتها'!A:A,0),MATCH(R$1,'اطلاعات انشعابات شرکتها'!$1:$1,0)),0)</f>
        <v>0</v>
      </c>
      <c r="S469" s="265"/>
      <c r="T469" s="188">
        <f>IFERROR(INDEX('قرائت کنتور'!A:AZ,MATCH(A469&amp;"-"&amp;T$1,'قرائت کنتور'!B:B,0),MATCH(G469,'قرائت کنتور'!$1:$1,0)),0)</f>
        <v>0</v>
      </c>
      <c r="U469" s="188">
        <f>IFERROR(INDEX('قرائت کنتور'!A:AZ,MATCH(A469&amp;"-"&amp;U$1,'قرائت کنتور'!B:B,0),MATCH(L469,'قرائت کنتور'!$1:$1,0)),0)</f>
        <v>0</v>
      </c>
      <c r="V469" s="188">
        <f>IFERROR(INDEX('قرائت کنتور'!A:AZ,MATCH(A469&amp;"-"&amp;U$1,'قرائت کنتور'!B:B,0),MATCH(G469,'قرائت کنتور'!$1:$1,0)),0)</f>
        <v>0</v>
      </c>
      <c r="W469" s="188">
        <f>IFERROR(INDEX('قرائت کنتور'!A:AZ,MATCH(A469&amp;"-"&amp;W$1,'قرائت کنتور'!B:B,0),MATCH(L469,'قرائت کنتور'!$1:$1,0)),0)</f>
        <v>0</v>
      </c>
      <c r="X469" s="188">
        <f>IFERROR(INDEX('قرائت کنتور'!A:AZ,MATCH(A469&amp;"-"&amp;W$1,'قرائت کنتور'!B:B,0),MATCH(G469,'قرائت کنتور'!$1:$1,0)),0)</f>
        <v>0</v>
      </c>
      <c r="Y469" s="188">
        <f>IFERROR(INDEX('قرائت کنتور'!A:AZ,MATCH(A469&amp;"-"&amp;Y$1,'قرائت کنتور'!B:B,0),MATCH(L469,'قرائت کنتور'!$1:$1,0)),0)</f>
        <v>0</v>
      </c>
      <c r="Z469" s="188">
        <f>IFERROR(INDEX('قرائت کنتور'!A:AZ,MATCH(A469&amp;"-"&amp;Y$1,'قرائت کنتور'!B:B,0),MATCH(G469,'قرائت کنتور'!$1:$1,0)),0)</f>
        <v>0</v>
      </c>
      <c r="AA469" s="188">
        <f>IFERROR(INDEX('قرائت کنتور'!A:AZ,MATCH(A469&amp;"-"&amp;AA$1,'قرائت کنتور'!B:B,0),MATCH(L469,'قرائت کنتور'!$1:$1,0)),0)</f>
        <v>0</v>
      </c>
      <c r="AB469" s="188">
        <f>IFERROR(INDEX('قرائت کنتور'!A:AZ,MATCH(A469&amp;"-"&amp;AA$1,'قرائت کنتور'!B:B,0),MATCH(G469,'قرائت کنتور'!$1:$1,0)),0)</f>
        <v>0</v>
      </c>
      <c r="AC469" s="265"/>
      <c r="AD469" s="188">
        <f t="shared" si="166"/>
        <v>0</v>
      </c>
      <c r="AE469" s="188">
        <f t="shared" si="167"/>
        <v>0</v>
      </c>
      <c r="AF469" s="188">
        <f t="shared" si="168"/>
        <v>0</v>
      </c>
      <c r="AG469" s="188">
        <f t="shared" si="169"/>
        <v>0</v>
      </c>
      <c r="AH469" s="188">
        <f t="shared" si="170"/>
        <v>0</v>
      </c>
      <c r="AI469" s="188">
        <f t="shared" si="171"/>
        <v>0</v>
      </c>
      <c r="AJ469" s="188" t="str">
        <f t="shared" si="172"/>
        <v>0</v>
      </c>
      <c r="AK469" s="265"/>
      <c r="AL469" s="254" t="str">
        <f t="shared" si="173"/>
        <v>---</v>
      </c>
      <c r="AM469" s="254" t="str">
        <f t="shared" si="174"/>
        <v>---</v>
      </c>
      <c r="AN469" s="265"/>
      <c r="AO469" s="188" t="str">
        <f>IFERROR(INDEX('تعرفه ها'!A:Z,MATCH(P469&amp;"-"&amp;AO$1,'تعرفه ها'!C:C,0),MATCH(F469,'تعرفه ها'!$2:$2,0),1),"---")</f>
        <v>---</v>
      </c>
      <c r="AP469" s="188" t="str">
        <f>IFERROR(INDEX('تعرفه ها'!A:Z,MATCH(P469&amp;"-"&amp;AP$1,'تعرفه ها'!C:C,0),MATCH(F469,'تعرفه ها'!$2:$2,0),1),"---")</f>
        <v>---</v>
      </c>
      <c r="AQ469" s="188" t="str">
        <f>IFERROR(INDEX('تعرفه ها'!A:Z,MATCH(P469&amp;"-"&amp;AQ$1,'تعرفه ها'!C:C,0),MATCH(F469,'تعرفه ها'!$2:$2,0),1),"---")</f>
        <v>---</v>
      </c>
      <c r="AR469" s="188" t="str">
        <f>IFERROR(INDEX('تعرفه ها'!A:Z,MATCH(P469&amp;"-"&amp;AR$1,'تعرفه ها'!C:C,0),MATCH(F469,'تعرفه ها'!$2:$2,0),1),"---")</f>
        <v>---</v>
      </c>
      <c r="AS469" s="265"/>
      <c r="AT469" s="415" t="str">
        <f t="shared" si="175"/>
        <v>---</v>
      </c>
      <c r="AU469" s="415" t="str">
        <f t="shared" si="176"/>
        <v>---</v>
      </c>
      <c r="AV469" s="415" t="str">
        <f t="shared" si="177"/>
        <v>---</v>
      </c>
      <c r="AW469" s="415" t="str">
        <f t="shared" si="178"/>
        <v>---</v>
      </c>
      <c r="AX469" s="415" t="str">
        <f t="shared" si="179"/>
        <v>---</v>
      </c>
      <c r="AY469" s="415" t="str">
        <f>IFERROR(AH469*INDEX('تعرفه ها'!A:Z,MATCH("عوارض برق به ازاء هر کیلووات",'تعرفه ها'!$C:$C,0),MATCH(F469,'تعرفه ها'!$2:$2,0)),"---")</f>
        <v>---</v>
      </c>
      <c r="AZ469" s="415" t="str">
        <f t="shared" si="180"/>
        <v>---</v>
      </c>
      <c r="BA469" s="415" t="str">
        <f>IFERROR(ROUND(((AX469+AY469+AZ469)*INDEX('تعرفه ها'!A:Z,MATCH("هزینه نگهداری و تعمیرات شبکه برق",'تعرفه ها'!$C:$C,0),MATCH(F469,'تعرفه ها'!$2:$2,0))/100),0),"---")</f>
        <v>---</v>
      </c>
      <c r="BB469" s="415">
        <f>IFERROR(IF(P469="دیماندی",ROUND(AJ469*INDEX('تعرفه ها'!A:Z,MATCH(BB$1,'تعرفه ها'!$C:$C,0),MATCH(F469,'تعرفه ها'!$2:$2,0))*J469/30,0),0),"---")</f>
        <v>0</v>
      </c>
      <c r="BC469" s="415"/>
      <c r="BD469" s="54" t="str">
        <f>IFERROR(IF(INDEX('اطلاعات دوره'!A:Z,MATCH(G469,'اطلاعات دوره'!C:C,0),MATCH("برق",'اطلاعات دوره'!$1:$1,0))="دارد",ROUND(AX469*INDEX('تعرفه ها'!A:Z,MATCH("پیک فصلی برق",'تعرفه ها'!$C:$C,0),MATCH(F469,'تعرفه ها'!$2:$2,0))/100,0),0),"---")</f>
        <v>---</v>
      </c>
      <c r="BE469" s="415" t="str">
        <f>IFERROR(ROUND(((AX469+AY469+AZ469+BA469+BB469+BC469+BD469)*INDEX('تعرفه ها'!A:Z,MATCH("مالیات برق",'تعرفه ها'!$C:$C,0),MATCH(F469,'تعرفه ها'!$2:$2,0))/100),0),"---")</f>
        <v>---</v>
      </c>
      <c r="BF469" s="415" t="str">
        <f t="shared" si="181"/>
        <v>---</v>
      </c>
      <c r="BG469" s="415" t="str">
        <f t="shared" si="185"/>
        <v>---</v>
      </c>
      <c r="BH469" s="415" t="str">
        <f t="shared" si="182"/>
        <v>---</v>
      </c>
      <c r="BI469" s="54" t="str">
        <f t="shared" si="183"/>
        <v>---</v>
      </c>
      <c r="BJ469" s="55" t="str">
        <f t="shared" si="184"/>
        <v>---</v>
      </c>
      <c r="BK469" s="262"/>
      <c r="BL469" s="183" t="str">
        <f>IFERROR(IF(INDEX(پرداخت!A:AZ,MATCH(A469&amp;" - "&amp;"برق",پرداخت!$B:$B,0),MATCH(G469,پرداخت!$1:$1,0))="نشده","نشده","شده"),"---")</f>
        <v>---</v>
      </c>
      <c r="BN469" s="257"/>
      <c r="BO469" s="257"/>
      <c r="BP469" s="257"/>
      <c r="BQ469" s="257"/>
      <c r="BR469" s="257"/>
      <c r="BS469" s="257"/>
      <c r="BT469" s="257"/>
      <c r="BU469" s="257"/>
      <c r="BV469" s="257"/>
      <c r="BW469" s="257"/>
      <c r="BX469" s="257"/>
      <c r="BY469" s="257"/>
      <c r="BZ469" s="257"/>
      <c r="CA469" s="257"/>
      <c r="CB469" s="257"/>
      <c r="CC469" s="257"/>
      <c r="CD469" s="257"/>
      <c r="CE469" s="257"/>
      <c r="CF469" s="257"/>
      <c r="CG469" s="257"/>
      <c r="CH469"/>
      <c r="CI469"/>
      <c r="CJ469"/>
      <c r="CK469"/>
    </row>
    <row r="470" spans="1:89" ht="33.75" hidden="1">
      <c r="A470" s="170"/>
      <c r="B470" s="47">
        <f>IFERROR(INDEX('اطلاعات انشعابات شرکتها'!A:BB,MATCH(A470,'اطلاعات انشعابات شرکتها'!A:A,0),MATCH(B$1,'اطلاعات انشعابات شرکتها'!$1:$1,0)),0)</f>
        <v>0</v>
      </c>
      <c r="C470" s="48">
        <f>IFERROR(INDEX('اطلاعات انشعابات شرکتها'!A:BB,MATCH(A470,'اطلاعات انشعابات شرکتها'!A:A,0),MATCH(C$1,'اطلاعات انشعابات شرکتها'!$1:$1,0)),0)</f>
        <v>0</v>
      </c>
      <c r="D470" s="45"/>
      <c r="E470" s="171"/>
      <c r="F470" s="170"/>
      <c r="G470" s="188" t="str">
        <f t="shared" si="163"/>
        <v>/</v>
      </c>
      <c r="H470" s="188">
        <f>IFERROR(INDEX('اطلاعات دوره'!A:Z,MATCH(G470,'اطلاعات دوره'!C:C,0),MATCH(H$1,'اطلاعات دوره'!$1:$1,0)),0)</f>
        <v>0</v>
      </c>
      <c r="I470" s="188">
        <f>IFERROR(INDEX('اطلاعات دوره'!A:Z,MATCH(G470,'اطلاعات دوره'!C:C,0),MATCH(I$1,'اطلاعات دوره'!$1:$1,0)),0)</f>
        <v>0</v>
      </c>
      <c r="J470" s="188">
        <f>IFERROR(INDEX('اطلاعات دوره'!A:Z,MATCH(G470,'اطلاعات دوره'!C:C,0),MATCH(J$1,'اطلاعات دوره'!$1:$1,0)),0)</f>
        <v>0</v>
      </c>
      <c r="K470" s="265"/>
      <c r="L470" s="188" t="str">
        <f>IFERROR(INDEX('اطلاعات دوره'!A:Z,MATCH(G470,'اطلاعات دوره'!C:C,0)-1,MATCH("عنوان",'اطلاعات دوره'!$1:$1,0)),"---")</f>
        <v>---</v>
      </c>
      <c r="M470" s="188" t="str">
        <f t="shared" si="164"/>
        <v>----</v>
      </c>
      <c r="N470" s="188" t="str">
        <f t="shared" si="165"/>
        <v>-/</v>
      </c>
      <c r="O470" s="265"/>
      <c r="P470" s="188">
        <f>IFERROR(INDEX('اطلاعات انشعابات شرکتها'!A:BB,MATCH(A470,'اطلاعات انشعابات شرکتها'!A:A,0),MATCH(P$1,'اطلاعات انشعابات شرکتها'!$1:$1,0)),0)</f>
        <v>0</v>
      </c>
      <c r="Q470" s="188">
        <f>IFERROR(INDEX('اطلاعات انشعابات شرکتها'!A:BB,MATCH(A470,'اطلاعات انشعابات شرکتها'!A:A,0),MATCH(Q$1,'اطلاعات انشعابات شرکتها'!$1:$1,0)),0)</f>
        <v>0</v>
      </c>
      <c r="R470" s="188">
        <f>IFERROR(INDEX('اطلاعات انشعابات شرکتها'!A:BB,MATCH(A470,'اطلاعات انشعابات شرکتها'!A:A,0),MATCH(R$1,'اطلاعات انشعابات شرکتها'!$1:$1,0)),0)</f>
        <v>0</v>
      </c>
      <c r="S470" s="265"/>
      <c r="T470" s="188">
        <f>IFERROR(INDEX('قرائت کنتور'!A:AZ,MATCH(A470&amp;"-"&amp;T$1,'قرائت کنتور'!B:B,0),MATCH(G470,'قرائت کنتور'!$1:$1,0)),0)</f>
        <v>0</v>
      </c>
      <c r="U470" s="188">
        <f>IFERROR(INDEX('قرائت کنتور'!A:AZ,MATCH(A470&amp;"-"&amp;U$1,'قرائت کنتور'!B:B,0),MATCH(L470,'قرائت کنتور'!$1:$1,0)),0)</f>
        <v>0</v>
      </c>
      <c r="V470" s="188">
        <f>IFERROR(INDEX('قرائت کنتور'!A:AZ,MATCH(A470&amp;"-"&amp;U$1,'قرائت کنتور'!B:B,0),MATCH(G470,'قرائت کنتور'!$1:$1,0)),0)</f>
        <v>0</v>
      </c>
      <c r="W470" s="188">
        <f>IFERROR(INDEX('قرائت کنتور'!A:AZ,MATCH(A470&amp;"-"&amp;W$1,'قرائت کنتور'!B:B,0),MATCH(L470,'قرائت کنتور'!$1:$1,0)),0)</f>
        <v>0</v>
      </c>
      <c r="X470" s="188">
        <f>IFERROR(INDEX('قرائت کنتور'!A:AZ,MATCH(A470&amp;"-"&amp;W$1,'قرائت کنتور'!B:B,0),MATCH(G470,'قرائت کنتور'!$1:$1,0)),0)</f>
        <v>0</v>
      </c>
      <c r="Y470" s="188">
        <f>IFERROR(INDEX('قرائت کنتور'!A:AZ,MATCH(A470&amp;"-"&amp;Y$1,'قرائت کنتور'!B:B,0),MATCH(L470,'قرائت کنتور'!$1:$1,0)),0)</f>
        <v>0</v>
      </c>
      <c r="Z470" s="188">
        <f>IFERROR(INDEX('قرائت کنتور'!A:AZ,MATCH(A470&amp;"-"&amp;Y$1,'قرائت کنتور'!B:B,0),MATCH(G470,'قرائت کنتور'!$1:$1,0)),0)</f>
        <v>0</v>
      </c>
      <c r="AA470" s="188">
        <f>IFERROR(INDEX('قرائت کنتور'!A:AZ,MATCH(A470&amp;"-"&amp;AA$1,'قرائت کنتور'!B:B,0),MATCH(L470,'قرائت کنتور'!$1:$1,0)),0)</f>
        <v>0</v>
      </c>
      <c r="AB470" s="188">
        <f>IFERROR(INDEX('قرائت کنتور'!A:AZ,MATCH(A470&amp;"-"&amp;AA$1,'قرائت کنتور'!B:B,0),MATCH(G470,'قرائت کنتور'!$1:$1,0)),0)</f>
        <v>0</v>
      </c>
      <c r="AC470" s="265"/>
      <c r="AD470" s="188">
        <f t="shared" si="166"/>
        <v>0</v>
      </c>
      <c r="AE470" s="188">
        <f t="shared" si="167"/>
        <v>0</v>
      </c>
      <c r="AF470" s="188">
        <f t="shared" si="168"/>
        <v>0</v>
      </c>
      <c r="AG470" s="188">
        <f t="shared" si="169"/>
        <v>0</v>
      </c>
      <c r="AH470" s="188">
        <f t="shared" si="170"/>
        <v>0</v>
      </c>
      <c r="AI470" s="188">
        <f t="shared" si="171"/>
        <v>0</v>
      </c>
      <c r="AJ470" s="188" t="str">
        <f t="shared" si="172"/>
        <v>0</v>
      </c>
      <c r="AK470" s="265"/>
      <c r="AL470" s="254" t="str">
        <f t="shared" si="173"/>
        <v>---</v>
      </c>
      <c r="AM470" s="254" t="str">
        <f t="shared" si="174"/>
        <v>---</v>
      </c>
      <c r="AN470" s="265"/>
      <c r="AO470" s="188" t="str">
        <f>IFERROR(INDEX('تعرفه ها'!A:Z,MATCH(P470&amp;"-"&amp;AO$1,'تعرفه ها'!C:C,0),MATCH(F470,'تعرفه ها'!$2:$2,0),1),"---")</f>
        <v>---</v>
      </c>
      <c r="AP470" s="188" t="str">
        <f>IFERROR(INDEX('تعرفه ها'!A:Z,MATCH(P470&amp;"-"&amp;AP$1,'تعرفه ها'!C:C,0),MATCH(F470,'تعرفه ها'!$2:$2,0),1),"---")</f>
        <v>---</v>
      </c>
      <c r="AQ470" s="188" t="str">
        <f>IFERROR(INDEX('تعرفه ها'!A:Z,MATCH(P470&amp;"-"&amp;AQ$1,'تعرفه ها'!C:C,0),MATCH(F470,'تعرفه ها'!$2:$2,0),1),"---")</f>
        <v>---</v>
      </c>
      <c r="AR470" s="188" t="str">
        <f>IFERROR(INDEX('تعرفه ها'!A:Z,MATCH(P470&amp;"-"&amp;AR$1,'تعرفه ها'!C:C,0),MATCH(F470,'تعرفه ها'!$2:$2,0),1),"---")</f>
        <v>---</v>
      </c>
      <c r="AS470" s="265"/>
      <c r="AT470" s="415" t="str">
        <f t="shared" si="175"/>
        <v>---</v>
      </c>
      <c r="AU470" s="415" t="str">
        <f t="shared" si="176"/>
        <v>---</v>
      </c>
      <c r="AV470" s="415" t="str">
        <f t="shared" si="177"/>
        <v>---</v>
      </c>
      <c r="AW470" s="415" t="str">
        <f t="shared" si="178"/>
        <v>---</v>
      </c>
      <c r="AX470" s="415" t="str">
        <f t="shared" si="179"/>
        <v>---</v>
      </c>
      <c r="AY470" s="415" t="str">
        <f>IFERROR(AH470*INDEX('تعرفه ها'!A:Z,MATCH("عوارض برق به ازاء هر کیلووات",'تعرفه ها'!$C:$C,0),MATCH(F470,'تعرفه ها'!$2:$2,0)),"---")</f>
        <v>---</v>
      </c>
      <c r="AZ470" s="415" t="str">
        <f t="shared" si="180"/>
        <v>---</v>
      </c>
      <c r="BA470" s="415" t="str">
        <f>IFERROR(ROUND(((AX470+AY470+AZ470)*INDEX('تعرفه ها'!A:Z,MATCH("هزینه نگهداری و تعمیرات شبکه برق",'تعرفه ها'!$C:$C,0),MATCH(F470,'تعرفه ها'!$2:$2,0))/100),0),"---")</f>
        <v>---</v>
      </c>
      <c r="BB470" s="415">
        <f>IFERROR(IF(P470="دیماندی",ROUND(AJ470*INDEX('تعرفه ها'!A:Z,MATCH(BB$1,'تعرفه ها'!$C:$C,0),MATCH(F470,'تعرفه ها'!$2:$2,0))*J470/30,0),0),"---")</f>
        <v>0</v>
      </c>
      <c r="BC470" s="415"/>
      <c r="BD470" s="54" t="str">
        <f>IFERROR(IF(INDEX('اطلاعات دوره'!A:Z,MATCH(G470,'اطلاعات دوره'!C:C,0),MATCH("برق",'اطلاعات دوره'!$1:$1,0))="دارد",ROUND(AX470*INDEX('تعرفه ها'!A:Z,MATCH("پیک فصلی برق",'تعرفه ها'!$C:$C,0),MATCH(F470,'تعرفه ها'!$2:$2,0))/100,0),0),"---")</f>
        <v>---</v>
      </c>
      <c r="BE470" s="415" t="str">
        <f>IFERROR(ROUND(((AX470+AY470+AZ470+BA470+BB470+BC470+BD470)*INDEX('تعرفه ها'!A:Z,MATCH("مالیات برق",'تعرفه ها'!$C:$C,0),MATCH(F470,'تعرفه ها'!$2:$2,0))/100),0),"---")</f>
        <v>---</v>
      </c>
      <c r="BF470" s="415" t="str">
        <f t="shared" si="181"/>
        <v>---</v>
      </c>
      <c r="BG470" s="415" t="str">
        <f t="shared" si="185"/>
        <v>---</v>
      </c>
      <c r="BH470" s="415" t="str">
        <f t="shared" si="182"/>
        <v>---</v>
      </c>
      <c r="BI470" s="54" t="str">
        <f t="shared" si="183"/>
        <v>---</v>
      </c>
      <c r="BJ470" s="55" t="str">
        <f t="shared" si="184"/>
        <v>---</v>
      </c>
      <c r="BK470" s="262"/>
      <c r="BL470" s="183" t="str">
        <f>IFERROR(IF(INDEX(پرداخت!A:AZ,MATCH(A470&amp;" - "&amp;"برق",پرداخت!$B:$B,0),MATCH(G470,پرداخت!$1:$1,0))="نشده","نشده","شده"),"---")</f>
        <v>---</v>
      </c>
      <c r="BN470" s="257"/>
      <c r="BO470" s="257"/>
      <c r="BP470" s="257"/>
      <c r="BQ470" s="257"/>
      <c r="BR470" s="257"/>
      <c r="BS470" s="257"/>
      <c r="BT470" s="257"/>
      <c r="BU470" s="257"/>
      <c r="BV470" s="257"/>
      <c r="BW470" s="257"/>
      <c r="BX470" s="257"/>
      <c r="BY470" s="257"/>
      <c r="BZ470" s="257"/>
      <c r="CA470" s="257"/>
      <c r="CB470" s="257"/>
      <c r="CC470" s="257"/>
      <c r="CD470" s="257"/>
      <c r="CE470" s="257"/>
      <c r="CF470" s="257"/>
      <c r="CG470" s="257"/>
      <c r="CH470"/>
      <c r="CI470"/>
      <c r="CJ470"/>
      <c r="CK470"/>
    </row>
    <row r="471" spans="1:89" ht="33.75" hidden="1">
      <c r="A471" s="170"/>
      <c r="B471" s="47">
        <f>IFERROR(INDEX('اطلاعات انشعابات شرکتها'!A:BB,MATCH(A471,'اطلاعات انشعابات شرکتها'!A:A,0),MATCH(B$1,'اطلاعات انشعابات شرکتها'!$1:$1,0)),0)</f>
        <v>0</v>
      </c>
      <c r="C471" s="48">
        <f>IFERROR(INDEX('اطلاعات انشعابات شرکتها'!A:BB,MATCH(A471,'اطلاعات انشعابات شرکتها'!A:A,0),MATCH(C$1,'اطلاعات انشعابات شرکتها'!$1:$1,0)),0)</f>
        <v>0</v>
      </c>
      <c r="D471" s="45"/>
      <c r="E471" s="171"/>
      <c r="F471" s="170"/>
      <c r="G471" s="188" t="str">
        <f t="shared" si="163"/>
        <v>/</v>
      </c>
      <c r="H471" s="188">
        <f>IFERROR(INDEX('اطلاعات دوره'!A:Z,MATCH(G471,'اطلاعات دوره'!C:C,0),MATCH(H$1,'اطلاعات دوره'!$1:$1,0)),0)</f>
        <v>0</v>
      </c>
      <c r="I471" s="188">
        <f>IFERROR(INDEX('اطلاعات دوره'!A:Z,MATCH(G471,'اطلاعات دوره'!C:C,0),MATCH(I$1,'اطلاعات دوره'!$1:$1,0)),0)</f>
        <v>0</v>
      </c>
      <c r="J471" s="188">
        <f>IFERROR(INDEX('اطلاعات دوره'!A:Z,MATCH(G471,'اطلاعات دوره'!C:C,0),MATCH(J$1,'اطلاعات دوره'!$1:$1,0)),0)</f>
        <v>0</v>
      </c>
      <c r="K471" s="265"/>
      <c r="L471" s="188" t="str">
        <f>IFERROR(INDEX('اطلاعات دوره'!A:Z,MATCH(G471,'اطلاعات دوره'!C:C,0)-1,MATCH("عنوان",'اطلاعات دوره'!$1:$1,0)),"---")</f>
        <v>---</v>
      </c>
      <c r="M471" s="188" t="str">
        <f t="shared" si="164"/>
        <v>----</v>
      </c>
      <c r="N471" s="188" t="str">
        <f t="shared" si="165"/>
        <v>-/</v>
      </c>
      <c r="O471" s="265"/>
      <c r="P471" s="188">
        <f>IFERROR(INDEX('اطلاعات انشعابات شرکتها'!A:BB,MATCH(A471,'اطلاعات انشعابات شرکتها'!A:A,0),MATCH(P$1,'اطلاعات انشعابات شرکتها'!$1:$1,0)),0)</f>
        <v>0</v>
      </c>
      <c r="Q471" s="188">
        <f>IFERROR(INDEX('اطلاعات انشعابات شرکتها'!A:BB,MATCH(A471,'اطلاعات انشعابات شرکتها'!A:A,0),MATCH(Q$1,'اطلاعات انشعابات شرکتها'!$1:$1,0)),0)</f>
        <v>0</v>
      </c>
      <c r="R471" s="188">
        <f>IFERROR(INDEX('اطلاعات انشعابات شرکتها'!A:BB,MATCH(A471,'اطلاعات انشعابات شرکتها'!A:A,0),MATCH(R$1,'اطلاعات انشعابات شرکتها'!$1:$1,0)),0)</f>
        <v>0</v>
      </c>
      <c r="S471" s="265"/>
      <c r="T471" s="188">
        <f>IFERROR(INDEX('قرائت کنتور'!A:AZ,MATCH(A471&amp;"-"&amp;T$1,'قرائت کنتور'!B:B,0),MATCH(G471,'قرائت کنتور'!$1:$1,0)),0)</f>
        <v>0</v>
      </c>
      <c r="U471" s="188">
        <f>IFERROR(INDEX('قرائت کنتور'!A:AZ,MATCH(A471&amp;"-"&amp;U$1,'قرائت کنتور'!B:B,0),MATCH(L471,'قرائت کنتور'!$1:$1,0)),0)</f>
        <v>0</v>
      </c>
      <c r="V471" s="188">
        <f>IFERROR(INDEX('قرائت کنتور'!A:AZ,MATCH(A471&amp;"-"&amp;U$1,'قرائت کنتور'!B:B,0),MATCH(G471,'قرائت کنتور'!$1:$1,0)),0)</f>
        <v>0</v>
      </c>
      <c r="W471" s="188">
        <f>IFERROR(INDEX('قرائت کنتور'!A:AZ,MATCH(A471&amp;"-"&amp;W$1,'قرائت کنتور'!B:B,0),MATCH(L471,'قرائت کنتور'!$1:$1,0)),0)</f>
        <v>0</v>
      </c>
      <c r="X471" s="188">
        <f>IFERROR(INDEX('قرائت کنتور'!A:AZ,MATCH(A471&amp;"-"&amp;W$1,'قرائت کنتور'!B:B,0),MATCH(G471,'قرائت کنتور'!$1:$1,0)),0)</f>
        <v>0</v>
      </c>
      <c r="Y471" s="188">
        <f>IFERROR(INDEX('قرائت کنتور'!A:AZ,MATCH(A471&amp;"-"&amp;Y$1,'قرائت کنتور'!B:B,0),MATCH(L471,'قرائت کنتور'!$1:$1,0)),0)</f>
        <v>0</v>
      </c>
      <c r="Z471" s="188">
        <f>IFERROR(INDEX('قرائت کنتور'!A:AZ,MATCH(A471&amp;"-"&amp;Y$1,'قرائت کنتور'!B:B,0),MATCH(G471,'قرائت کنتور'!$1:$1,0)),0)</f>
        <v>0</v>
      </c>
      <c r="AA471" s="188">
        <f>IFERROR(INDEX('قرائت کنتور'!A:AZ,MATCH(A471&amp;"-"&amp;AA$1,'قرائت کنتور'!B:B,0),MATCH(L471,'قرائت کنتور'!$1:$1,0)),0)</f>
        <v>0</v>
      </c>
      <c r="AB471" s="188">
        <f>IFERROR(INDEX('قرائت کنتور'!A:AZ,MATCH(A471&amp;"-"&amp;AA$1,'قرائت کنتور'!B:B,0),MATCH(G471,'قرائت کنتور'!$1:$1,0)),0)</f>
        <v>0</v>
      </c>
      <c r="AC471" s="265"/>
      <c r="AD471" s="188">
        <f t="shared" si="166"/>
        <v>0</v>
      </c>
      <c r="AE471" s="188">
        <f t="shared" si="167"/>
        <v>0</v>
      </c>
      <c r="AF471" s="188">
        <f t="shared" si="168"/>
        <v>0</v>
      </c>
      <c r="AG471" s="188">
        <f t="shared" si="169"/>
        <v>0</v>
      </c>
      <c r="AH471" s="188">
        <f t="shared" si="170"/>
        <v>0</v>
      </c>
      <c r="AI471" s="188">
        <f t="shared" si="171"/>
        <v>0</v>
      </c>
      <c r="AJ471" s="188" t="str">
        <f t="shared" si="172"/>
        <v>0</v>
      </c>
      <c r="AK471" s="265"/>
      <c r="AL471" s="254" t="str">
        <f t="shared" si="173"/>
        <v>---</v>
      </c>
      <c r="AM471" s="254" t="str">
        <f t="shared" si="174"/>
        <v>---</v>
      </c>
      <c r="AN471" s="265"/>
      <c r="AO471" s="188" t="str">
        <f>IFERROR(INDEX('تعرفه ها'!A:Z,MATCH(P471&amp;"-"&amp;AO$1,'تعرفه ها'!C:C,0),MATCH(F471,'تعرفه ها'!$2:$2,0),1),"---")</f>
        <v>---</v>
      </c>
      <c r="AP471" s="188" t="str">
        <f>IFERROR(INDEX('تعرفه ها'!A:Z,MATCH(P471&amp;"-"&amp;AP$1,'تعرفه ها'!C:C,0),MATCH(F471,'تعرفه ها'!$2:$2,0),1),"---")</f>
        <v>---</v>
      </c>
      <c r="AQ471" s="188" t="str">
        <f>IFERROR(INDEX('تعرفه ها'!A:Z,MATCH(P471&amp;"-"&amp;AQ$1,'تعرفه ها'!C:C,0),MATCH(F471,'تعرفه ها'!$2:$2,0),1),"---")</f>
        <v>---</v>
      </c>
      <c r="AR471" s="188" t="str">
        <f>IFERROR(INDEX('تعرفه ها'!A:Z,MATCH(P471&amp;"-"&amp;AR$1,'تعرفه ها'!C:C,0),MATCH(F471,'تعرفه ها'!$2:$2,0),1),"---")</f>
        <v>---</v>
      </c>
      <c r="AS471" s="265"/>
      <c r="AT471" s="415" t="str">
        <f t="shared" si="175"/>
        <v>---</v>
      </c>
      <c r="AU471" s="415" t="str">
        <f t="shared" si="176"/>
        <v>---</v>
      </c>
      <c r="AV471" s="415" t="str">
        <f t="shared" si="177"/>
        <v>---</v>
      </c>
      <c r="AW471" s="415" t="str">
        <f t="shared" si="178"/>
        <v>---</v>
      </c>
      <c r="AX471" s="415" t="str">
        <f t="shared" si="179"/>
        <v>---</v>
      </c>
      <c r="AY471" s="415" t="str">
        <f>IFERROR(AH471*INDEX('تعرفه ها'!A:Z,MATCH("عوارض برق به ازاء هر کیلووات",'تعرفه ها'!$C:$C,0),MATCH(F471,'تعرفه ها'!$2:$2,0)),"---")</f>
        <v>---</v>
      </c>
      <c r="AZ471" s="415" t="str">
        <f t="shared" si="180"/>
        <v>---</v>
      </c>
      <c r="BA471" s="415" t="str">
        <f>IFERROR(ROUND(((AX471+AY471+AZ471)*INDEX('تعرفه ها'!A:Z,MATCH("هزینه نگهداری و تعمیرات شبکه برق",'تعرفه ها'!$C:$C,0),MATCH(F471,'تعرفه ها'!$2:$2,0))/100),0),"---")</f>
        <v>---</v>
      </c>
      <c r="BB471" s="415">
        <f>IFERROR(IF(P471="دیماندی",ROUND(AJ471*INDEX('تعرفه ها'!A:Z,MATCH(BB$1,'تعرفه ها'!$C:$C,0),MATCH(F471,'تعرفه ها'!$2:$2,0))*J471/30,0),0),"---")</f>
        <v>0</v>
      </c>
      <c r="BC471" s="415"/>
      <c r="BD471" s="54" t="str">
        <f>IFERROR(IF(INDEX('اطلاعات دوره'!A:Z,MATCH(G471,'اطلاعات دوره'!C:C,0),MATCH("برق",'اطلاعات دوره'!$1:$1,0))="دارد",ROUND(AX471*INDEX('تعرفه ها'!A:Z,MATCH("پیک فصلی برق",'تعرفه ها'!$C:$C,0),MATCH(F471,'تعرفه ها'!$2:$2,0))/100,0),0),"---")</f>
        <v>---</v>
      </c>
      <c r="BE471" s="415" t="str">
        <f>IFERROR(ROUND(((AX471+AY471+AZ471+BA471+BB471+BC471+BD471)*INDEX('تعرفه ها'!A:Z,MATCH("مالیات برق",'تعرفه ها'!$C:$C,0),MATCH(F471,'تعرفه ها'!$2:$2,0))/100),0),"---")</f>
        <v>---</v>
      </c>
      <c r="BF471" s="415" t="str">
        <f t="shared" si="181"/>
        <v>---</v>
      </c>
      <c r="BG471" s="415" t="str">
        <f t="shared" si="185"/>
        <v>---</v>
      </c>
      <c r="BH471" s="415" t="str">
        <f t="shared" si="182"/>
        <v>---</v>
      </c>
      <c r="BI471" s="54" t="str">
        <f t="shared" si="183"/>
        <v>---</v>
      </c>
      <c r="BJ471" s="55" t="str">
        <f t="shared" si="184"/>
        <v>---</v>
      </c>
      <c r="BK471" s="262"/>
      <c r="BL471" s="183" t="str">
        <f>IFERROR(IF(INDEX(پرداخت!A:AZ,MATCH(A471&amp;" - "&amp;"برق",پرداخت!$B:$B,0),MATCH(G471,پرداخت!$1:$1,0))="نشده","نشده","شده"),"---")</f>
        <v>---</v>
      </c>
      <c r="BN471" s="257"/>
      <c r="BO471" s="257"/>
      <c r="BP471" s="257"/>
      <c r="BQ471" s="257"/>
      <c r="BR471" s="257"/>
      <c r="BS471" s="257"/>
      <c r="BT471" s="257"/>
      <c r="BU471" s="257"/>
      <c r="BV471" s="257"/>
      <c r="BW471" s="257"/>
      <c r="BX471" s="257"/>
      <c r="BY471" s="257"/>
      <c r="BZ471" s="257"/>
      <c r="CA471" s="257"/>
      <c r="CB471" s="257"/>
      <c r="CC471" s="257"/>
      <c r="CD471" s="257"/>
      <c r="CE471" s="257"/>
      <c r="CF471" s="257"/>
      <c r="CG471" s="257"/>
      <c r="CH471"/>
      <c r="CI471"/>
      <c r="CJ471"/>
      <c r="CK471"/>
    </row>
    <row r="472" spans="1:89" ht="33.75" hidden="1">
      <c r="A472" s="170"/>
      <c r="B472" s="47">
        <f>IFERROR(INDEX('اطلاعات انشعابات شرکتها'!A:BB,MATCH(A472,'اطلاعات انشعابات شرکتها'!A:A,0),MATCH(B$1,'اطلاعات انشعابات شرکتها'!$1:$1,0)),0)</f>
        <v>0</v>
      </c>
      <c r="C472" s="48">
        <f>IFERROR(INDEX('اطلاعات انشعابات شرکتها'!A:BB,MATCH(A472,'اطلاعات انشعابات شرکتها'!A:A,0),MATCH(C$1,'اطلاعات انشعابات شرکتها'!$1:$1,0)),0)</f>
        <v>0</v>
      </c>
      <c r="D472" s="45"/>
      <c r="E472" s="171"/>
      <c r="F472" s="170"/>
      <c r="G472" s="188" t="str">
        <f t="shared" si="163"/>
        <v>/</v>
      </c>
      <c r="H472" s="188">
        <f>IFERROR(INDEX('اطلاعات دوره'!A:Z,MATCH(G472,'اطلاعات دوره'!C:C,0),MATCH(H$1,'اطلاعات دوره'!$1:$1,0)),0)</f>
        <v>0</v>
      </c>
      <c r="I472" s="188">
        <f>IFERROR(INDEX('اطلاعات دوره'!A:Z,MATCH(G472,'اطلاعات دوره'!C:C,0),MATCH(I$1,'اطلاعات دوره'!$1:$1,0)),0)</f>
        <v>0</v>
      </c>
      <c r="J472" s="188">
        <f>IFERROR(INDEX('اطلاعات دوره'!A:Z,MATCH(G472,'اطلاعات دوره'!C:C,0),MATCH(J$1,'اطلاعات دوره'!$1:$1,0)),0)</f>
        <v>0</v>
      </c>
      <c r="K472" s="265"/>
      <c r="L472" s="188" t="str">
        <f>IFERROR(INDEX('اطلاعات دوره'!A:Z,MATCH(G472,'اطلاعات دوره'!C:C,0)-1,MATCH("عنوان",'اطلاعات دوره'!$1:$1,0)),"---")</f>
        <v>---</v>
      </c>
      <c r="M472" s="188" t="str">
        <f t="shared" si="164"/>
        <v>----</v>
      </c>
      <c r="N472" s="188" t="str">
        <f t="shared" si="165"/>
        <v>-/</v>
      </c>
      <c r="O472" s="265"/>
      <c r="P472" s="188">
        <f>IFERROR(INDEX('اطلاعات انشعابات شرکتها'!A:BB,MATCH(A472,'اطلاعات انشعابات شرکتها'!A:A,0),MATCH(P$1,'اطلاعات انشعابات شرکتها'!$1:$1,0)),0)</f>
        <v>0</v>
      </c>
      <c r="Q472" s="188">
        <f>IFERROR(INDEX('اطلاعات انشعابات شرکتها'!A:BB,MATCH(A472,'اطلاعات انشعابات شرکتها'!A:A,0),MATCH(Q$1,'اطلاعات انشعابات شرکتها'!$1:$1,0)),0)</f>
        <v>0</v>
      </c>
      <c r="R472" s="188">
        <f>IFERROR(INDEX('اطلاعات انشعابات شرکتها'!A:BB,MATCH(A472,'اطلاعات انشعابات شرکتها'!A:A,0),MATCH(R$1,'اطلاعات انشعابات شرکتها'!$1:$1,0)),0)</f>
        <v>0</v>
      </c>
      <c r="S472" s="265"/>
      <c r="T472" s="188">
        <f>IFERROR(INDEX('قرائت کنتور'!A:AZ,MATCH(A472&amp;"-"&amp;T$1,'قرائت کنتور'!B:B,0),MATCH(G472,'قرائت کنتور'!$1:$1,0)),0)</f>
        <v>0</v>
      </c>
      <c r="U472" s="188">
        <f>IFERROR(INDEX('قرائت کنتور'!A:AZ,MATCH(A472&amp;"-"&amp;U$1,'قرائت کنتور'!B:B,0),MATCH(L472,'قرائت کنتور'!$1:$1,0)),0)</f>
        <v>0</v>
      </c>
      <c r="V472" s="188">
        <f>IFERROR(INDEX('قرائت کنتور'!A:AZ,MATCH(A472&amp;"-"&amp;U$1,'قرائت کنتور'!B:B,0),MATCH(G472,'قرائت کنتور'!$1:$1,0)),0)</f>
        <v>0</v>
      </c>
      <c r="W472" s="188">
        <f>IFERROR(INDEX('قرائت کنتور'!A:AZ,MATCH(A472&amp;"-"&amp;W$1,'قرائت کنتور'!B:B,0),MATCH(L472,'قرائت کنتور'!$1:$1,0)),0)</f>
        <v>0</v>
      </c>
      <c r="X472" s="188">
        <f>IFERROR(INDEX('قرائت کنتور'!A:AZ,MATCH(A472&amp;"-"&amp;W$1,'قرائت کنتور'!B:B,0),MATCH(G472,'قرائت کنتور'!$1:$1,0)),0)</f>
        <v>0</v>
      </c>
      <c r="Y472" s="188">
        <f>IFERROR(INDEX('قرائت کنتور'!A:AZ,MATCH(A472&amp;"-"&amp;Y$1,'قرائت کنتور'!B:B,0),MATCH(L472,'قرائت کنتور'!$1:$1,0)),0)</f>
        <v>0</v>
      </c>
      <c r="Z472" s="188">
        <f>IFERROR(INDEX('قرائت کنتور'!A:AZ,MATCH(A472&amp;"-"&amp;Y$1,'قرائت کنتور'!B:B,0),MATCH(G472,'قرائت کنتور'!$1:$1,0)),0)</f>
        <v>0</v>
      </c>
      <c r="AA472" s="188">
        <f>IFERROR(INDEX('قرائت کنتور'!A:AZ,MATCH(A472&amp;"-"&amp;AA$1,'قرائت کنتور'!B:B,0),MATCH(L472,'قرائت کنتور'!$1:$1,0)),0)</f>
        <v>0</v>
      </c>
      <c r="AB472" s="188">
        <f>IFERROR(INDEX('قرائت کنتور'!A:AZ,MATCH(A472&amp;"-"&amp;AA$1,'قرائت کنتور'!B:B,0),MATCH(G472,'قرائت کنتور'!$1:$1,0)),0)</f>
        <v>0</v>
      </c>
      <c r="AC472" s="265"/>
      <c r="AD472" s="188">
        <f t="shared" si="166"/>
        <v>0</v>
      </c>
      <c r="AE472" s="188">
        <f t="shared" si="167"/>
        <v>0</v>
      </c>
      <c r="AF472" s="188">
        <f t="shared" si="168"/>
        <v>0</v>
      </c>
      <c r="AG472" s="188">
        <f t="shared" si="169"/>
        <v>0</v>
      </c>
      <c r="AH472" s="188">
        <f t="shared" si="170"/>
        <v>0</v>
      </c>
      <c r="AI472" s="188">
        <f t="shared" si="171"/>
        <v>0</v>
      </c>
      <c r="AJ472" s="188" t="str">
        <f t="shared" si="172"/>
        <v>0</v>
      </c>
      <c r="AK472" s="265"/>
      <c r="AL472" s="254" t="str">
        <f t="shared" si="173"/>
        <v>---</v>
      </c>
      <c r="AM472" s="254" t="str">
        <f t="shared" si="174"/>
        <v>---</v>
      </c>
      <c r="AN472" s="265"/>
      <c r="AO472" s="188" t="str">
        <f>IFERROR(INDEX('تعرفه ها'!A:Z,MATCH(P472&amp;"-"&amp;AO$1,'تعرفه ها'!C:C,0),MATCH(F472,'تعرفه ها'!$2:$2,0),1),"---")</f>
        <v>---</v>
      </c>
      <c r="AP472" s="188" t="str">
        <f>IFERROR(INDEX('تعرفه ها'!A:Z,MATCH(P472&amp;"-"&amp;AP$1,'تعرفه ها'!C:C,0),MATCH(F472,'تعرفه ها'!$2:$2,0),1),"---")</f>
        <v>---</v>
      </c>
      <c r="AQ472" s="188" t="str">
        <f>IFERROR(INDEX('تعرفه ها'!A:Z,MATCH(P472&amp;"-"&amp;AQ$1,'تعرفه ها'!C:C,0),MATCH(F472,'تعرفه ها'!$2:$2,0),1),"---")</f>
        <v>---</v>
      </c>
      <c r="AR472" s="188" t="str">
        <f>IFERROR(INDEX('تعرفه ها'!A:Z,MATCH(P472&amp;"-"&amp;AR$1,'تعرفه ها'!C:C,0),MATCH(F472,'تعرفه ها'!$2:$2,0),1),"---")</f>
        <v>---</v>
      </c>
      <c r="AS472" s="265"/>
      <c r="AT472" s="415" t="str">
        <f t="shared" si="175"/>
        <v>---</v>
      </c>
      <c r="AU472" s="415" t="str">
        <f t="shared" si="176"/>
        <v>---</v>
      </c>
      <c r="AV472" s="415" t="str">
        <f t="shared" si="177"/>
        <v>---</v>
      </c>
      <c r="AW472" s="415" t="str">
        <f t="shared" si="178"/>
        <v>---</v>
      </c>
      <c r="AX472" s="415" t="str">
        <f t="shared" si="179"/>
        <v>---</v>
      </c>
      <c r="AY472" s="415" t="str">
        <f>IFERROR(AH472*INDEX('تعرفه ها'!A:Z,MATCH("عوارض برق به ازاء هر کیلووات",'تعرفه ها'!$C:$C,0),MATCH(F472,'تعرفه ها'!$2:$2,0)),"---")</f>
        <v>---</v>
      </c>
      <c r="AZ472" s="415" t="str">
        <f t="shared" si="180"/>
        <v>---</v>
      </c>
      <c r="BA472" s="415" t="str">
        <f>IFERROR(ROUND(((AX472+AY472+AZ472)*INDEX('تعرفه ها'!A:Z,MATCH("هزینه نگهداری و تعمیرات شبکه برق",'تعرفه ها'!$C:$C,0),MATCH(F472,'تعرفه ها'!$2:$2,0))/100),0),"---")</f>
        <v>---</v>
      </c>
      <c r="BB472" s="415">
        <f>IFERROR(IF(P472="دیماندی",ROUND(AJ472*INDEX('تعرفه ها'!A:Z,MATCH(BB$1,'تعرفه ها'!$C:$C,0),MATCH(F472,'تعرفه ها'!$2:$2,0))*J472/30,0),0),"---")</f>
        <v>0</v>
      </c>
      <c r="BC472" s="415"/>
      <c r="BD472" s="54" t="str">
        <f>IFERROR(IF(INDEX('اطلاعات دوره'!A:Z,MATCH(G472,'اطلاعات دوره'!C:C,0),MATCH("برق",'اطلاعات دوره'!$1:$1,0))="دارد",ROUND(AX472*INDEX('تعرفه ها'!A:Z,MATCH("پیک فصلی برق",'تعرفه ها'!$C:$C,0),MATCH(F472,'تعرفه ها'!$2:$2,0))/100,0),0),"---")</f>
        <v>---</v>
      </c>
      <c r="BE472" s="415" t="str">
        <f>IFERROR(ROUND(((AX472+AY472+AZ472+BA472+BB472+BC472+BD472)*INDEX('تعرفه ها'!A:Z,MATCH("مالیات برق",'تعرفه ها'!$C:$C,0),MATCH(F472,'تعرفه ها'!$2:$2,0))/100),0),"---")</f>
        <v>---</v>
      </c>
      <c r="BF472" s="415" t="str">
        <f t="shared" si="181"/>
        <v>---</v>
      </c>
      <c r="BG472" s="415" t="str">
        <f t="shared" si="185"/>
        <v>---</v>
      </c>
      <c r="BH472" s="415" t="str">
        <f t="shared" si="182"/>
        <v>---</v>
      </c>
      <c r="BI472" s="54" t="str">
        <f t="shared" si="183"/>
        <v>---</v>
      </c>
      <c r="BJ472" s="55" t="str">
        <f t="shared" si="184"/>
        <v>---</v>
      </c>
      <c r="BK472" s="262"/>
      <c r="BL472" s="183" t="str">
        <f>IFERROR(IF(INDEX(پرداخت!A:AZ,MATCH(A472&amp;" - "&amp;"برق",پرداخت!$B:$B,0),MATCH(G472,پرداخت!$1:$1,0))="نشده","نشده","شده"),"---")</f>
        <v>---</v>
      </c>
      <c r="BN472" s="257"/>
      <c r="BO472" s="257"/>
      <c r="BP472" s="257"/>
      <c r="BQ472" s="257"/>
      <c r="BR472" s="257"/>
      <c r="BS472" s="257"/>
      <c r="BT472" s="257"/>
      <c r="BU472" s="257"/>
      <c r="BV472" s="257"/>
      <c r="BW472" s="257"/>
      <c r="BX472" s="257"/>
      <c r="BY472" s="257"/>
      <c r="BZ472" s="257"/>
      <c r="CA472" s="257"/>
      <c r="CB472" s="257"/>
      <c r="CC472" s="257"/>
      <c r="CD472" s="257"/>
      <c r="CE472" s="257"/>
      <c r="CF472" s="257"/>
      <c r="CG472" s="257"/>
      <c r="CH472"/>
      <c r="CI472"/>
      <c r="CJ472"/>
      <c r="CK472"/>
    </row>
    <row r="473" spans="1:89" ht="33.75" hidden="1">
      <c r="A473" s="170"/>
      <c r="B473" s="47">
        <f>IFERROR(INDEX('اطلاعات انشعابات شرکتها'!A:BB,MATCH(A473,'اطلاعات انشعابات شرکتها'!A:A,0),MATCH(B$1,'اطلاعات انشعابات شرکتها'!$1:$1,0)),0)</f>
        <v>0</v>
      </c>
      <c r="C473" s="48">
        <f>IFERROR(INDEX('اطلاعات انشعابات شرکتها'!A:BB,MATCH(A473,'اطلاعات انشعابات شرکتها'!A:A,0),MATCH(C$1,'اطلاعات انشعابات شرکتها'!$1:$1,0)),0)</f>
        <v>0</v>
      </c>
      <c r="D473" s="45"/>
      <c r="E473" s="171"/>
      <c r="F473" s="170"/>
      <c r="G473" s="188" t="str">
        <f t="shared" si="163"/>
        <v>/</v>
      </c>
      <c r="H473" s="188">
        <f>IFERROR(INDEX('اطلاعات دوره'!A:Z,MATCH(G473,'اطلاعات دوره'!C:C,0),MATCH(H$1,'اطلاعات دوره'!$1:$1,0)),0)</f>
        <v>0</v>
      </c>
      <c r="I473" s="188">
        <f>IFERROR(INDEX('اطلاعات دوره'!A:Z,MATCH(G473,'اطلاعات دوره'!C:C,0),MATCH(I$1,'اطلاعات دوره'!$1:$1,0)),0)</f>
        <v>0</v>
      </c>
      <c r="J473" s="188">
        <f>IFERROR(INDEX('اطلاعات دوره'!A:Z,MATCH(G473,'اطلاعات دوره'!C:C,0),MATCH(J$1,'اطلاعات دوره'!$1:$1,0)),0)</f>
        <v>0</v>
      </c>
      <c r="K473" s="265"/>
      <c r="L473" s="188" t="str">
        <f>IFERROR(INDEX('اطلاعات دوره'!A:Z,MATCH(G473,'اطلاعات دوره'!C:C,0)-1,MATCH("عنوان",'اطلاعات دوره'!$1:$1,0)),"---")</f>
        <v>---</v>
      </c>
      <c r="M473" s="188" t="str">
        <f t="shared" si="164"/>
        <v>----</v>
      </c>
      <c r="N473" s="188" t="str">
        <f t="shared" si="165"/>
        <v>-/</v>
      </c>
      <c r="O473" s="265"/>
      <c r="P473" s="188">
        <f>IFERROR(INDEX('اطلاعات انشعابات شرکتها'!A:BB,MATCH(A473,'اطلاعات انشعابات شرکتها'!A:A,0),MATCH(P$1,'اطلاعات انشعابات شرکتها'!$1:$1,0)),0)</f>
        <v>0</v>
      </c>
      <c r="Q473" s="188">
        <f>IFERROR(INDEX('اطلاعات انشعابات شرکتها'!A:BB,MATCH(A473,'اطلاعات انشعابات شرکتها'!A:A,0),MATCH(Q$1,'اطلاعات انشعابات شرکتها'!$1:$1,0)),0)</f>
        <v>0</v>
      </c>
      <c r="R473" s="188">
        <f>IFERROR(INDEX('اطلاعات انشعابات شرکتها'!A:BB,MATCH(A473,'اطلاعات انشعابات شرکتها'!A:A,0),MATCH(R$1,'اطلاعات انشعابات شرکتها'!$1:$1,0)),0)</f>
        <v>0</v>
      </c>
      <c r="S473" s="265"/>
      <c r="T473" s="188">
        <f>IFERROR(INDEX('قرائت کنتور'!A:AZ,MATCH(A473&amp;"-"&amp;T$1,'قرائت کنتور'!B:B,0),MATCH(G473,'قرائت کنتور'!$1:$1,0)),0)</f>
        <v>0</v>
      </c>
      <c r="U473" s="188">
        <f>IFERROR(INDEX('قرائت کنتور'!A:AZ,MATCH(A473&amp;"-"&amp;U$1,'قرائت کنتور'!B:B,0),MATCH(L473,'قرائت کنتور'!$1:$1,0)),0)</f>
        <v>0</v>
      </c>
      <c r="V473" s="188">
        <f>IFERROR(INDEX('قرائت کنتور'!A:AZ,MATCH(A473&amp;"-"&amp;U$1,'قرائت کنتور'!B:B,0),MATCH(G473,'قرائت کنتور'!$1:$1,0)),0)</f>
        <v>0</v>
      </c>
      <c r="W473" s="188">
        <f>IFERROR(INDEX('قرائت کنتور'!A:AZ,MATCH(A473&amp;"-"&amp;W$1,'قرائت کنتور'!B:B,0),MATCH(L473,'قرائت کنتور'!$1:$1,0)),0)</f>
        <v>0</v>
      </c>
      <c r="X473" s="188">
        <f>IFERROR(INDEX('قرائت کنتور'!A:AZ,MATCH(A473&amp;"-"&amp;W$1,'قرائت کنتور'!B:B,0),MATCH(G473,'قرائت کنتور'!$1:$1,0)),0)</f>
        <v>0</v>
      </c>
      <c r="Y473" s="188">
        <f>IFERROR(INDEX('قرائت کنتور'!A:AZ,MATCH(A473&amp;"-"&amp;Y$1,'قرائت کنتور'!B:B,0),MATCH(L473,'قرائت کنتور'!$1:$1,0)),0)</f>
        <v>0</v>
      </c>
      <c r="Z473" s="188">
        <f>IFERROR(INDEX('قرائت کنتور'!A:AZ,MATCH(A473&amp;"-"&amp;Y$1,'قرائت کنتور'!B:B,0),MATCH(G473,'قرائت کنتور'!$1:$1,0)),0)</f>
        <v>0</v>
      </c>
      <c r="AA473" s="188">
        <f>IFERROR(INDEX('قرائت کنتور'!A:AZ,MATCH(A473&amp;"-"&amp;AA$1,'قرائت کنتور'!B:B,0),MATCH(L473,'قرائت کنتور'!$1:$1,0)),0)</f>
        <v>0</v>
      </c>
      <c r="AB473" s="188">
        <f>IFERROR(INDEX('قرائت کنتور'!A:AZ,MATCH(A473&amp;"-"&amp;AA$1,'قرائت کنتور'!B:B,0),MATCH(G473,'قرائت کنتور'!$1:$1,0)),0)</f>
        <v>0</v>
      </c>
      <c r="AC473" s="265"/>
      <c r="AD473" s="188">
        <f t="shared" si="166"/>
        <v>0</v>
      </c>
      <c r="AE473" s="188">
        <f t="shared" si="167"/>
        <v>0</v>
      </c>
      <c r="AF473" s="188">
        <f t="shared" si="168"/>
        <v>0</v>
      </c>
      <c r="AG473" s="188">
        <f t="shared" si="169"/>
        <v>0</v>
      </c>
      <c r="AH473" s="188">
        <f t="shared" si="170"/>
        <v>0</v>
      </c>
      <c r="AI473" s="188">
        <f t="shared" si="171"/>
        <v>0</v>
      </c>
      <c r="AJ473" s="188" t="str">
        <f t="shared" si="172"/>
        <v>0</v>
      </c>
      <c r="AK473" s="265"/>
      <c r="AL473" s="254" t="str">
        <f t="shared" si="173"/>
        <v>---</v>
      </c>
      <c r="AM473" s="254" t="str">
        <f t="shared" si="174"/>
        <v>---</v>
      </c>
      <c r="AN473" s="265"/>
      <c r="AO473" s="188" t="str">
        <f>IFERROR(INDEX('تعرفه ها'!A:Z,MATCH(P473&amp;"-"&amp;AO$1,'تعرفه ها'!C:C,0),MATCH(F473,'تعرفه ها'!$2:$2,0),1),"---")</f>
        <v>---</v>
      </c>
      <c r="AP473" s="188" t="str">
        <f>IFERROR(INDEX('تعرفه ها'!A:Z,MATCH(P473&amp;"-"&amp;AP$1,'تعرفه ها'!C:C,0),MATCH(F473,'تعرفه ها'!$2:$2,0),1),"---")</f>
        <v>---</v>
      </c>
      <c r="AQ473" s="188" t="str">
        <f>IFERROR(INDEX('تعرفه ها'!A:Z,MATCH(P473&amp;"-"&amp;AQ$1,'تعرفه ها'!C:C,0),MATCH(F473,'تعرفه ها'!$2:$2,0),1),"---")</f>
        <v>---</v>
      </c>
      <c r="AR473" s="188" t="str">
        <f>IFERROR(INDEX('تعرفه ها'!A:Z,MATCH(P473&amp;"-"&amp;AR$1,'تعرفه ها'!C:C,0),MATCH(F473,'تعرفه ها'!$2:$2,0),1),"---")</f>
        <v>---</v>
      </c>
      <c r="AS473" s="265"/>
      <c r="AT473" s="415" t="str">
        <f t="shared" si="175"/>
        <v>---</v>
      </c>
      <c r="AU473" s="415" t="str">
        <f t="shared" si="176"/>
        <v>---</v>
      </c>
      <c r="AV473" s="415" t="str">
        <f t="shared" si="177"/>
        <v>---</v>
      </c>
      <c r="AW473" s="415" t="str">
        <f t="shared" si="178"/>
        <v>---</v>
      </c>
      <c r="AX473" s="415" t="str">
        <f t="shared" si="179"/>
        <v>---</v>
      </c>
      <c r="AY473" s="415" t="str">
        <f>IFERROR(AH473*INDEX('تعرفه ها'!A:Z,MATCH("عوارض برق به ازاء هر کیلووات",'تعرفه ها'!$C:$C,0),MATCH(F473,'تعرفه ها'!$2:$2,0)),"---")</f>
        <v>---</v>
      </c>
      <c r="AZ473" s="415" t="str">
        <f t="shared" si="180"/>
        <v>---</v>
      </c>
      <c r="BA473" s="415" t="str">
        <f>IFERROR(ROUND(((AX473+AY473+AZ473)*INDEX('تعرفه ها'!A:Z,MATCH("هزینه نگهداری و تعمیرات شبکه برق",'تعرفه ها'!$C:$C,0),MATCH(F473,'تعرفه ها'!$2:$2,0))/100),0),"---")</f>
        <v>---</v>
      </c>
      <c r="BB473" s="415">
        <f>IFERROR(IF(P473="دیماندی",ROUND(AJ473*INDEX('تعرفه ها'!A:Z,MATCH(BB$1,'تعرفه ها'!$C:$C,0),MATCH(F473,'تعرفه ها'!$2:$2,0))*J473/30,0),0),"---")</f>
        <v>0</v>
      </c>
      <c r="BC473" s="415"/>
      <c r="BD473" s="54" t="str">
        <f>IFERROR(IF(INDEX('اطلاعات دوره'!A:Z,MATCH(G473,'اطلاعات دوره'!C:C,0),MATCH("برق",'اطلاعات دوره'!$1:$1,0))="دارد",ROUND(AX473*INDEX('تعرفه ها'!A:Z,MATCH("پیک فصلی برق",'تعرفه ها'!$C:$C,0),MATCH(F473,'تعرفه ها'!$2:$2,0))/100,0),0),"---")</f>
        <v>---</v>
      </c>
      <c r="BE473" s="415" t="str">
        <f>IFERROR(ROUND(((AX473+AY473+AZ473+BA473+BB473+BC473+BD473)*INDEX('تعرفه ها'!A:Z,MATCH("مالیات برق",'تعرفه ها'!$C:$C,0),MATCH(F473,'تعرفه ها'!$2:$2,0))/100),0),"---")</f>
        <v>---</v>
      </c>
      <c r="BF473" s="415" t="str">
        <f t="shared" si="181"/>
        <v>---</v>
      </c>
      <c r="BG473" s="415" t="str">
        <f t="shared" si="185"/>
        <v>---</v>
      </c>
      <c r="BH473" s="415" t="str">
        <f t="shared" si="182"/>
        <v>---</v>
      </c>
      <c r="BI473" s="54" t="str">
        <f t="shared" si="183"/>
        <v>---</v>
      </c>
      <c r="BJ473" s="55" t="str">
        <f t="shared" si="184"/>
        <v>---</v>
      </c>
      <c r="BK473" s="262"/>
      <c r="BL473" s="183" t="str">
        <f>IFERROR(IF(INDEX(پرداخت!A:AZ,MATCH(A473&amp;" - "&amp;"برق",پرداخت!$B:$B,0),MATCH(G473,پرداخت!$1:$1,0))="نشده","نشده","شده"),"---")</f>
        <v>---</v>
      </c>
      <c r="BN473" s="257"/>
      <c r="BO473" s="257"/>
      <c r="BP473" s="257"/>
      <c r="BQ473" s="257"/>
      <c r="BR473" s="257"/>
      <c r="BS473" s="257"/>
      <c r="BT473" s="257"/>
      <c r="BU473" s="257"/>
      <c r="BV473" s="257"/>
      <c r="BW473" s="257"/>
      <c r="BX473" s="257"/>
      <c r="BY473" s="257"/>
      <c r="BZ473" s="257"/>
      <c r="CA473" s="257"/>
      <c r="CB473" s="257"/>
      <c r="CC473" s="257"/>
      <c r="CD473" s="257"/>
      <c r="CE473" s="257"/>
      <c r="CF473" s="257"/>
      <c r="CG473" s="257"/>
      <c r="CH473"/>
      <c r="CI473"/>
      <c r="CJ473"/>
      <c r="CK473"/>
    </row>
    <row r="474" spans="1:89" ht="33.75" hidden="1">
      <c r="A474" s="170"/>
      <c r="B474" s="47">
        <f>IFERROR(INDEX('اطلاعات انشعابات شرکتها'!A:BB,MATCH(A474,'اطلاعات انشعابات شرکتها'!A:A,0),MATCH(B$1,'اطلاعات انشعابات شرکتها'!$1:$1,0)),0)</f>
        <v>0</v>
      </c>
      <c r="C474" s="48">
        <f>IFERROR(INDEX('اطلاعات انشعابات شرکتها'!A:BB,MATCH(A474,'اطلاعات انشعابات شرکتها'!A:A,0),MATCH(C$1,'اطلاعات انشعابات شرکتها'!$1:$1,0)),0)</f>
        <v>0</v>
      </c>
      <c r="D474" s="45"/>
      <c r="E474" s="171"/>
      <c r="F474" s="170"/>
      <c r="G474" s="188" t="str">
        <f t="shared" si="163"/>
        <v>/</v>
      </c>
      <c r="H474" s="188">
        <f>IFERROR(INDEX('اطلاعات دوره'!A:Z,MATCH(G474,'اطلاعات دوره'!C:C,0),MATCH(H$1,'اطلاعات دوره'!$1:$1,0)),0)</f>
        <v>0</v>
      </c>
      <c r="I474" s="188">
        <f>IFERROR(INDEX('اطلاعات دوره'!A:Z,MATCH(G474,'اطلاعات دوره'!C:C,0),MATCH(I$1,'اطلاعات دوره'!$1:$1,0)),0)</f>
        <v>0</v>
      </c>
      <c r="J474" s="188">
        <f>IFERROR(INDEX('اطلاعات دوره'!A:Z,MATCH(G474,'اطلاعات دوره'!C:C,0),MATCH(J$1,'اطلاعات دوره'!$1:$1,0)),0)</f>
        <v>0</v>
      </c>
      <c r="K474" s="265"/>
      <c r="L474" s="188" t="str">
        <f>IFERROR(INDEX('اطلاعات دوره'!A:Z,MATCH(G474,'اطلاعات دوره'!C:C,0)-1,MATCH("عنوان",'اطلاعات دوره'!$1:$1,0)),"---")</f>
        <v>---</v>
      </c>
      <c r="M474" s="188" t="str">
        <f t="shared" si="164"/>
        <v>----</v>
      </c>
      <c r="N474" s="188" t="str">
        <f t="shared" si="165"/>
        <v>-/</v>
      </c>
      <c r="O474" s="265"/>
      <c r="P474" s="188">
        <f>IFERROR(INDEX('اطلاعات انشعابات شرکتها'!A:BB,MATCH(A474,'اطلاعات انشعابات شرکتها'!A:A,0),MATCH(P$1,'اطلاعات انشعابات شرکتها'!$1:$1,0)),0)</f>
        <v>0</v>
      </c>
      <c r="Q474" s="188">
        <f>IFERROR(INDEX('اطلاعات انشعابات شرکتها'!A:BB,MATCH(A474,'اطلاعات انشعابات شرکتها'!A:A,0),MATCH(Q$1,'اطلاعات انشعابات شرکتها'!$1:$1,0)),0)</f>
        <v>0</v>
      </c>
      <c r="R474" s="188">
        <f>IFERROR(INDEX('اطلاعات انشعابات شرکتها'!A:BB,MATCH(A474,'اطلاعات انشعابات شرکتها'!A:A,0),MATCH(R$1,'اطلاعات انشعابات شرکتها'!$1:$1,0)),0)</f>
        <v>0</v>
      </c>
      <c r="S474" s="265"/>
      <c r="T474" s="188">
        <f>IFERROR(INDEX('قرائت کنتور'!A:AZ,MATCH(A474&amp;"-"&amp;T$1,'قرائت کنتور'!B:B,0),MATCH(G474,'قرائت کنتور'!$1:$1,0)),0)</f>
        <v>0</v>
      </c>
      <c r="U474" s="188">
        <f>IFERROR(INDEX('قرائت کنتور'!A:AZ,MATCH(A474&amp;"-"&amp;U$1,'قرائت کنتور'!B:B,0),MATCH(L474,'قرائت کنتور'!$1:$1,0)),0)</f>
        <v>0</v>
      </c>
      <c r="V474" s="188">
        <f>IFERROR(INDEX('قرائت کنتور'!A:AZ,MATCH(A474&amp;"-"&amp;U$1,'قرائت کنتور'!B:B,0),MATCH(G474,'قرائت کنتور'!$1:$1,0)),0)</f>
        <v>0</v>
      </c>
      <c r="W474" s="188">
        <f>IFERROR(INDEX('قرائت کنتور'!A:AZ,MATCH(A474&amp;"-"&amp;W$1,'قرائت کنتور'!B:B,0),MATCH(L474,'قرائت کنتور'!$1:$1,0)),0)</f>
        <v>0</v>
      </c>
      <c r="X474" s="188">
        <f>IFERROR(INDEX('قرائت کنتور'!A:AZ,MATCH(A474&amp;"-"&amp;W$1,'قرائت کنتور'!B:B,0),MATCH(G474,'قرائت کنتور'!$1:$1,0)),0)</f>
        <v>0</v>
      </c>
      <c r="Y474" s="188">
        <f>IFERROR(INDEX('قرائت کنتور'!A:AZ,MATCH(A474&amp;"-"&amp;Y$1,'قرائت کنتور'!B:B,0),MATCH(L474,'قرائت کنتور'!$1:$1,0)),0)</f>
        <v>0</v>
      </c>
      <c r="Z474" s="188">
        <f>IFERROR(INDEX('قرائت کنتور'!A:AZ,MATCH(A474&amp;"-"&amp;Y$1,'قرائت کنتور'!B:B,0),MATCH(G474,'قرائت کنتور'!$1:$1,0)),0)</f>
        <v>0</v>
      </c>
      <c r="AA474" s="188">
        <f>IFERROR(INDEX('قرائت کنتور'!A:AZ,MATCH(A474&amp;"-"&amp;AA$1,'قرائت کنتور'!B:B,0),MATCH(L474,'قرائت کنتور'!$1:$1,0)),0)</f>
        <v>0</v>
      </c>
      <c r="AB474" s="188">
        <f>IFERROR(INDEX('قرائت کنتور'!A:AZ,MATCH(A474&amp;"-"&amp;AA$1,'قرائت کنتور'!B:B,0),MATCH(G474,'قرائت کنتور'!$1:$1,0)),0)</f>
        <v>0</v>
      </c>
      <c r="AC474" s="265"/>
      <c r="AD474" s="188">
        <f t="shared" si="166"/>
        <v>0</v>
      </c>
      <c r="AE474" s="188">
        <f t="shared" si="167"/>
        <v>0</v>
      </c>
      <c r="AF474" s="188">
        <f t="shared" si="168"/>
        <v>0</v>
      </c>
      <c r="AG474" s="188">
        <f t="shared" si="169"/>
        <v>0</v>
      </c>
      <c r="AH474" s="188">
        <f t="shared" si="170"/>
        <v>0</v>
      </c>
      <c r="AI474" s="188">
        <f t="shared" si="171"/>
        <v>0</v>
      </c>
      <c r="AJ474" s="188" t="str">
        <f t="shared" si="172"/>
        <v>0</v>
      </c>
      <c r="AK474" s="265"/>
      <c r="AL474" s="254" t="str">
        <f t="shared" si="173"/>
        <v>---</v>
      </c>
      <c r="AM474" s="254" t="str">
        <f t="shared" si="174"/>
        <v>---</v>
      </c>
      <c r="AN474" s="265"/>
      <c r="AO474" s="188" t="str">
        <f>IFERROR(INDEX('تعرفه ها'!A:Z,MATCH(P474&amp;"-"&amp;AO$1,'تعرفه ها'!C:C,0),MATCH(F474,'تعرفه ها'!$2:$2,0),1),"---")</f>
        <v>---</v>
      </c>
      <c r="AP474" s="188" t="str">
        <f>IFERROR(INDEX('تعرفه ها'!A:Z,MATCH(P474&amp;"-"&amp;AP$1,'تعرفه ها'!C:C,0),MATCH(F474,'تعرفه ها'!$2:$2,0),1),"---")</f>
        <v>---</v>
      </c>
      <c r="AQ474" s="188" t="str">
        <f>IFERROR(INDEX('تعرفه ها'!A:Z,MATCH(P474&amp;"-"&amp;AQ$1,'تعرفه ها'!C:C,0),MATCH(F474,'تعرفه ها'!$2:$2,0),1),"---")</f>
        <v>---</v>
      </c>
      <c r="AR474" s="188" t="str">
        <f>IFERROR(INDEX('تعرفه ها'!A:Z,MATCH(P474&amp;"-"&amp;AR$1,'تعرفه ها'!C:C,0),MATCH(F474,'تعرفه ها'!$2:$2,0),1),"---")</f>
        <v>---</v>
      </c>
      <c r="AS474" s="265"/>
      <c r="AT474" s="415" t="str">
        <f t="shared" si="175"/>
        <v>---</v>
      </c>
      <c r="AU474" s="415" t="str">
        <f t="shared" si="176"/>
        <v>---</v>
      </c>
      <c r="AV474" s="415" t="str">
        <f t="shared" si="177"/>
        <v>---</v>
      </c>
      <c r="AW474" s="415" t="str">
        <f t="shared" si="178"/>
        <v>---</v>
      </c>
      <c r="AX474" s="415" t="str">
        <f t="shared" si="179"/>
        <v>---</v>
      </c>
      <c r="AY474" s="415" t="str">
        <f>IFERROR(AH474*INDEX('تعرفه ها'!A:Z,MATCH("عوارض برق به ازاء هر کیلووات",'تعرفه ها'!$C:$C,0),MATCH(F474,'تعرفه ها'!$2:$2,0)),"---")</f>
        <v>---</v>
      </c>
      <c r="AZ474" s="415" t="str">
        <f t="shared" si="180"/>
        <v>---</v>
      </c>
      <c r="BA474" s="415" t="str">
        <f>IFERROR(ROUND(((AX474+AY474+AZ474)*INDEX('تعرفه ها'!A:Z,MATCH("هزینه نگهداری و تعمیرات شبکه برق",'تعرفه ها'!$C:$C,0),MATCH(F474,'تعرفه ها'!$2:$2,0))/100),0),"---")</f>
        <v>---</v>
      </c>
      <c r="BB474" s="415">
        <f>IFERROR(IF(P474="دیماندی",ROUND(AJ474*INDEX('تعرفه ها'!A:Z,MATCH(BB$1,'تعرفه ها'!$C:$C,0),MATCH(F474,'تعرفه ها'!$2:$2,0))*J474/30,0),0),"---")</f>
        <v>0</v>
      </c>
      <c r="BC474" s="415"/>
      <c r="BD474" s="54" t="str">
        <f>IFERROR(IF(INDEX('اطلاعات دوره'!A:Z,MATCH(G474,'اطلاعات دوره'!C:C,0),MATCH("برق",'اطلاعات دوره'!$1:$1,0))="دارد",ROUND(AX474*INDEX('تعرفه ها'!A:Z,MATCH("پیک فصلی برق",'تعرفه ها'!$C:$C,0),MATCH(F474,'تعرفه ها'!$2:$2,0))/100,0),0),"---")</f>
        <v>---</v>
      </c>
      <c r="BE474" s="415" t="str">
        <f>IFERROR(ROUND(((AX474+AY474+AZ474+BA474+BB474+BC474+BD474)*INDEX('تعرفه ها'!A:Z,MATCH("مالیات برق",'تعرفه ها'!$C:$C,0),MATCH(F474,'تعرفه ها'!$2:$2,0))/100),0),"---")</f>
        <v>---</v>
      </c>
      <c r="BF474" s="415" t="str">
        <f t="shared" si="181"/>
        <v>---</v>
      </c>
      <c r="BG474" s="415" t="str">
        <f t="shared" si="185"/>
        <v>---</v>
      </c>
      <c r="BH474" s="415" t="str">
        <f t="shared" si="182"/>
        <v>---</v>
      </c>
      <c r="BI474" s="54" t="str">
        <f t="shared" si="183"/>
        <v>---</v>
      </c>
      <c r="BJ474" s="55" t="str">
        <f t="shared" si="184"/>
        <v>---</v>
      </c>
      <c r="BK474" s="262"/>
      <c r="BL474" s="183" t="str">
        <f>IFERROR(IF(INDEX(پرداخت!A:AZ,MATCH(A474&amp;" - "&amp;"برق",پرداخت!$B:$B,0),MATCH(G474,پرداخت!$1:$1,0))="نشده","نشده","شده"),"---")</f>
        <v>---</v>
      </c>
      <c r="BN474" s="257"/>
      <c r="BO474" s="257"/>
      <c r="BP474" s="257"/>
      <c r="BQ474" s="257"/>
      <c r="BR474" s="257"/>
      <c r="BS474" s="257"/>
      <c r="BT474" s="257"/>
      <c r="BU474" s="257"/>
      <c r="BV474" s="257"/>
      <c r="BW474" s="257"/>
      <c r="BX474" s="257"/>
      <c r="BY474" s="257"/>
      <c r="BZ474" s="257"/>
      <c r="CA474" s="257"/>
      <c r="CB474" s="257"/>
      <c r="CC474" s="257"/>
      <c r="CD474" s="257"/>
      <c r="CE474" s="257"/>
      <c r="CF474" s="257"/>
      <c r="CG474" s="257"/>
      <c r="CH474"/>
      <c r="CI474"/>
      <c r="CJ474"/>
      <c r="CK474"/>
    </row>
    <row r="475" spans="1:89" ht="33.75" hidden="1">
      <c r="A475" s="170"/>
      <c r="B475" s="47">
        <f>IFERROR(INDEX('اطلاعات انشعابات شرکتها'!A:BB,MATCH(A475,'اطلاعات انشعابات شرکتها'!A:A,0),MATCH(B$1,'اطلاعات انشعابات شرکتها'!$1:$1,0)),0)</f>
        <v>0</v>
      </c>
      <c r="C475" s="48">
        <f>IFERROR(INDEX('اطلاعات انشعابات شرکتها'!A:BB,MATCH(A475,'اطلاعات انشعابات شرکتها'!A:A,0),MATCH(C$1,'اطلاعات انشعابات شرکتها'!$1:$1,0)),0)</f>
        <v>0</v>
      </c>
      <c r="D475" s="45"/>
      <c r="E475" s="171"/>
      <c r="F475" s="170"/>
      <c r="G475" s="188" t="str">
        <f t="shared" si="163"/>
        <v>/</v>
      </c>
      <c r="H475" s="188">
        <f>IFERROR(INDEX('اطلاعات دوره'!A:Z,MATCH(G475,'اطلاعات دوره'!C:C,0),MATCH(H$1,'اطلاعات دوره'!$1:$1,0)),0)</f>
        <v>0</v>
      </c>
      <c r="I475" s="188">
        <f>IFERROR(INDEX('اطلاعات دوره'!A:Z,MATCH(G475,'اطلاعات دوره'!C:C,0),MATCH(I$1,'اطلاعات دوره'!$1:$1,0)),0)</f>
        <v>0</v>
      </c>
      <c r="J475" s="188">
        <f>IFERROR(INDEX('اطلاعات دوره'!A:Z,MATCH(G475,'اطلاعات دوره'!C:C,0),MATCH(J$1,'اطلاعات دوره'!$1:$1,0)),0)</f>
        <v>0</v>
      </c>
      <c r="K475" s="265"/>
      <c r="L475" s="188" t="str">
        <f>IFERROR(INDEX('اطلاعات دوره'!A:Z,MATCH(G475,'اطلاعات دوره'!C:C,0)-1,MATCH("عنوان",'اطلاعات دوره'!$1:$1,0)),"---")</f>
        <v>---</v>
      </c>
      <c r="M475" s="188" t="str">
        <f t="shared" si="164"/>
        <v>----</v>
      </c>
      <c r="N475" s="188" t="str">
        <f t="shared" si="165"/>
        <v>-/</v>
      </c>
      <c r="O475" s="265"/>
      <c r="P475" s="188">
        <f>IFERROR(INDEX('اطلاعات انشعابات شرکتها'!A:BB,MATCH(A475,'اطلاعات انشعابات شرکتها'!A:A,0),MATCH(P$1,'اطلاعات انشعابات شرکتها'!$1:$1,0)),0)</f>
        <v>0</v>
      </c>
      <c r="Q475" s="188">
        <f>IFERROR(INDEX('اطلاعات انشعابات شرکتها'!A:BB,MATCH(A475,'اطلاعات انشعابات شرکتها'!A:A,0),MATCH(Q$1,'اطلاعات انشعابات شرکتها'!$1:$1,0)),0)</f>
        <v>0</v>
      </c>
      <c r="R475" s="188">
        <f>IFERROR(INDEX('اطلاعات انشعابات شرکتها'!A:BB,MATCH(A475,'اطلاعات انشعابات شرکتها'!A:A,0),MATCH(R$1,'اطلاعات انشعابات شرکتها'!$1:$1,0)),0)</f>
        <v>0</v>
      </c>
      <c r="S475" s="265"/>
      <c r="T475" s="188">
        <f>IFERROR(INDEX('قرائت کنتور'!A:AZ,MATCH(A475&amp;"-"&amp;T$1,'قرائت کنتور'!B:B,0),MATCH(G475,'قرائت کنتور'!$1:$1,0)),0)</f>
        <v>0</v>
      </c>
      <c r="U475" s="188">
        <f>IFERROR(INDEX('قرائت کنتور'!A:AZ,MATCH(A475&amp;"-"&amp;U$1,'قرائت کنتور'!B:B,0),MATCH(L475,'قرائت کنتور'!$1:$1,0)),0)</f>
        <v>0</v>
      </c>
      <c r="V475" s="188">
        <f>IFERROR(INDEX('قرائت کنتور'!A:AZ,MATCH(A475&amp;"-"&amp;U$1,'قرائت کنتور'!B:B,0),MATCH(G475,'قرائت کنتور'!$1:$1,0)),0)</f>
        <v>0</v>
      </c>
      <c r="W475" s="188">
        <f>IFERROR(INDEX('قرائت کنتور'!A:AZ,MATCH(A475&amp;"-"&amp;W$1,'قرائت کنتور'!B:B,0),MATCH(L475,'قرائت کنتور'!$1:$1,0)),0)</f>
        <v>0</v>
      </c>
      <c r="X475" s="188">
        <f>IFERROR(INDEX('قرائت کنتور'!A:AZ,MATCH(A475&amp;"-"&amp;W$1,'قرائت کنتور'!B:B,0),MATCH(G475,'قرائت کنتور'!$1:$1,0)),0)</f>
        <v>0</v>
      </c>
      <c r="Y475" s="188">
        <f>IFERROR(INDEX('قرائت کنتور'!A:AZ,MATCH(A475&amp;"-"&amp;Y$1,'قرائت کنتور'!B:B,0),MATCH(L475,'قرائت کنتور'!$1:$1,0)),0)</f>
        <v>0</v>
      </c>
      <c r="Z475" s="188">
        <f>IFERROR(INDEX('قرائت کنتور'!A:AZ,MATCH(A475&amp;"-"&amp;Y$1,'قرائت کنتور'!B:B,0),MATCH(G475,'قرائت کنتور'!$1:$1,0)),0)</f>
        <v>0</v>
      </c>
      <c r="AA475" s="188">
        <f>IFERROR(INDEX('قرائت کنتور'!A:AZ,MATCH(A475&amp;"-"&amp;AA$1,'قرائت کنتور'!B:B,0),MATCH(L475,'قرائت کنتور'!$1:$1,0)),0)</f>
        <v>0</v>
      </c>
      <c r="AB475" s="188">
        <f>IFERROR(INDEX('قرائت کنتور'!A:AZ,MATCH(A475&amp;"-"&amp;AA$1,'قرائت کنتور'!B:B,0),MATCH(G475,'قرائت کنتور'!$1:$1,0)),0)</f>
        <v>0</v>
      </c>
      <c r="AC475" s="265"/>
      <c r="AD475" s="188">
        <f t="shared" si="166"/>
        <v>0</v>
      </c>
      <c r="AE475" s="188">
        <f t="shared" si="167"/>
        <v>0</v>
      </c>
      <c r="AF475" s="188">
        <f t="shared" si="168"/>
        <v>0</v>
      </c>
      <c r="AG475" s="188">
        <f t="shared" si="169"/>
        <v>0</v>
      </c>
      <c r="AH475" s="188">
        <f t="shared" si="170"/>
        <v>0</v>
      </c>
      <c r="AI475" s="188">
        <f t="shared" si="171"/>
        <v>0</v>
      </c>
      <c r="AJ475" s="188" t="str">
        <f t="shared" si="172"/>
        <v>0</v>
      </c>
      <c r="AK475" s="265"/>
      <c r="AL475" s="254" t="str">
        <f t="shared" si="173"/>
        <v>---</v>
      </c>
      <c r="AM475" s="254" t="str">
        <f t="shared" si="174"/>
        <v>---</v>
      </c>
      <c r="AN475" s="265"/>
      <c r="AO475" s="188" t="str">
        <f>IFERROR(INDEX('تعرفه ها'!A:Z,MATCH(P475&amp;"-"&amp;AO$1,'تعرفه ها'!C:C,0),MATCH(F475,'تعرفه ها'!$2:$2,0),1),"---")</f>
        <v>---</v>
      </c>
      <c r="AP475" s="188" t="str">
        <f>IFERROR(INDEX('تعرفه ها'!A:Z,MATCH(P475&amp;"-"&amp;AP$1,'تعرفه ها'!C:C,0),MATCH(F475,'تعرفه ها'!$2:$2,0),1),"---")</f>
        <v>---</v>
      </c>
      <c r="AQ475" s="188" t="str">
        <f>IFERROR(INDEX('تعرفه ها'!A:Z,MATCH(P475&amp;"-"&amp;AQ$1,'تعرفه ها'!C:C,0),MATCH(F475,'تعرفه ها'!$2:$2,0),1),"---")</f>
        <v>---</v>
      </c>
      <c r="AR475" s="188" t="str">
        <f>IFERROR(INDEX('تعرفه ها'!A:Z,MATCH(P475&amp;"-"&amp;AR$1,'تعرفه ها'!C:C,0),MATCH(F475,'تعرفه ها'!$2:$2,0),1),"---")</f>
        <v>---</v>
      </c>
      <c r="AS475" s="265"/>
      <c r="AT475" s="415" t="str">
        <f t="shared" si="175"/>
        <v>---</v>
      </c>
      <c r="AU475" s="415" t="str">
        <f t="shared" si="176"/>
        <v>---</v>
      </c>
      <c r="AV475" s="415" t="str">
        <f t="shared" si="177"/>
        <v>---</v>
      </c>
      <c r="AW475" s="415" t="str">
        <f t="shared" si="178"/>
        <v>---</v>
      </c>
      <c r="AX475" s="415" t="str">
        <f t="shared" si="179"/>
        <v>---</v>
      </c>
      <c r="AY475" s="415" t="str">
        <f>IFERROR(AH475*INDEX('تعرفه ها'!A:Z,MATCH("عوارض برق به ازاء هر کیلووات",'تعرفه ها'!$C:$C,0),MATCH(F475,'تعرفه ها'!$2:$2,0)),"---")</f>
        <v>---</v>
      </c>
      <c r="AZ475" s="415" t="str">
        <f t="shared" si="180"/>
        <v>---</v>
      </c>
      <c r="BA475" s="415" t="str">
        <f>IFERROR(ROUND(((AX475+AY475+AZ475)*INDEX('تعرفه ها'!A:Z,MATCH("هزینه نگهداری و تعمیرات شبکه برق",'تعرفه ها'!$C:$C,0),MATCH(F475,'تعرفه ها'!$2:$2,0))/100),0),"---")</f>
        <v>---</v>
      </c>
      <c r="BB475" s="415">
        <f>IFERROR(IF(P475="دیماندی",ROUND(AJ475*INDEX('تعرفه ها'!A:Z,MATCH(BB$1,'تعرفه ها'!$C:$C,0),MATCH(F475,'تعرفه ها'!$2:$2,0))*J475/30,0),0),"---")</f>
        <v>0</v>
      </c>
      <c r="BC475" s="415"/>
      <c r="BD475" s="54" t="str">
        <f>IFERROR(IF(INDEX('اطلاعات دوره'!A:Z,MATCH(G475,'اطلاعات دوره'!C:C,0),MATCH("برق",'اطلاعات دوره'!$1:$1,0))="دارد",ROUND(AX475*INDEX('تعرفه ها'!A:Z,MATCH("پیک فصلی برق",'تعرفه ها'!$C:$C,0),MATCH(F475,'تعرفه ها'!$2:$2,0))/100,0),0),"---")</f>
        <v>---</v>
      </c>
      <c r="BE475" s="415" t="str">
        <f>IFERROR(ROUND(((AX475+AY475+AZ475+BA475+BB475+BC475+BD475)*INDEX('تعرفه ها'!A:Z,MATCH("مالیات برق",'تعرفه ها'!$C:$C,0),MATCH(F475,'تعرفه ها'!$2:$2,0))/100),0),"---")</f>
        <v>---</v>
      </c>
      <c r="BF475" s="415" t="str">
        <f t="shared" si="181"/>
        <v>---</v>
      </c>
      <c r="BG475" s="415" t="str">
        <f t="shared" si="185"/>
        <v>---</v>
      </c>
      <c r="BH475" s="415" t="str">
        <f t="shared" si="182"/>
        <v>---</v>
      </c>
      <c r="BI475" s="54" t="str">
        <f t="shared" si="183"/>
        <v>---</v>
      </c>
      <c r="BJ475" s="55" t="str">
        <f t="shared" si="184"/>
        <v>---</v>
      </c>
      <c r="BK475" s="262"/>
      <c r="BL475" s="183" t="str">
        <f>IFERROR(IF(INDEX(پرداخت!A:AZ,MATCH(A475&amp;" - "&amp;"برق",پرداخت!$B:$B,0),MATCH(G475,پرداخت!$1:$1,0))="نشده","نشده","شده"),"---")</f>
        <v>---</v>
      </c>
      <c r="BN475" s="257"/>
      <c r="BO475" s="257"/>
      <c r="BP475" s="257"/>
      <c r="BQ475" s="257"/>
      <c r="BR475" s="257"/>
      <c r="BS475" s="257"/>
      <c r="BT475" s="257"/>
      <c r="BU475" s="257"/>
      <c r="BV475" s="257"/>
      <c r="BW475" s="257"/>
      <c r="BX475" s="257"/>
      <c r="BY475" s="257"/>
      <c r="BZ475" s="257"/>
      <c r="CA475" s="257"/>
      <c r="CB475" s="257"/>
      <c r="CC475" s="257"/>
      <c r="CD475" s="257"/>
      <c r="CE475" s="257"/>
      <c r="CF475" s="257"/>
      <c r="CG475" s="257"/>
      <c r="CH475"/>
      <c r="CI475"/>
      <c r="CJ475"/>
      <c r="CK475"/>
    </row>
    <row r="476" spans="1:89" ht="33.75" hidden="1">
      <c r="A476" s="170"/>
      <c r="B476" s="47">
        <f>IFERROR(INDEX('اطلاعات انشعابات شرکتها'!A:BB,MATCH(A476,'اطلاعات انشعابات شرکتها'!A:A,0),MATCH(B$1,'اطلاعات انشعابات شرکتها'!$1:$1,0)),0)</f>
        <v>0</v>
      </c>
      <c r="C476" s="48">
        <f>IFERROR(INDEX('اطلاعات انشعابات شرکتها'!A:BB,MATCH(A476,'اطلاعات انشعابات شرکتها'!A:A,0),MATCH(C$1,'اطلاعات انشعابات شرکتها'!$1:$1,0)),0)</f>
        <v>0</v>
      </c>
      <c r="D476" s="45"/>
      <c r="E476" s="171"/>
      <c r="F476" s="170"/>
      <c r="G476" s="188" t="str">
        <f t="shared" si="163"/>
        <v>/</v>
      </c>
      <c r="H476" s="188">
        <f>IFERROR(INDEX('اطلاعات دوره'!A:Z,MATCH(G476,'اطلاعات دوره'!C:C,0),MATCH(H$1,'اطلاعات دوره'!$1:$1,0)),0)</f>
        <v>0</v>
      </c>
      <c r="I476" s="188">
        <f>IFERROR(INDEX('اطلاعات دوره'!A:Z,MATCH(G476,'اطلاعات دوره'!C:C,0),MATCH(I$1,'اطلاعات دوره'!$1:$1,0)),0)</f>
        <v>0</v>
      </c>
      <c r="J476" s="188">
        <f>IFERROR(INDEX('اطلاعات دوره'!A:Z,MATCH(G476,'اطلاعات دوره'!C:C,0),MATCH(J$1,'اطلاعات دوره'!$1:$1,0)),0)</f>
        <v>0</v>
      </c>
      <c r="K476" s="265"/>
      <c r="L476" s="188" t="str">
        <f>IFERROR(INDEX('اطلاعات دوره'!A:Z,MATCH(G476,'اطلاعات دوره'!C:C,0)-1,MATCH("عنوان",'اطلاعات دوره'!$1:$1,0)),"---")</f>
        <v>---</v>
      </c>
      <c r="M476" s="188" t="str">
        <f t="shared" si="164"/>
        <v>----</v>
      </c>
      <c r="N476" s="188" t="str">
        <f t="shared" si="165"/>
        <v>-/</v>
      </c>
      <c r="O476" s="265"/>
      <c r="P476" s="188">
        <f>IFERROR(INDEX('اطلاعات انشعابات شرکتها'!A:BB,MATCH(A476,'اطلاعات انشعابات شرکتها'!A:A,0),MATCH(P$1,'اطلاعات انشعابات شرکتها'!$1:$1,0)),0)</f>
        <v>0</v>
      </c>
      <c r="Q476" s="188">
        <f>IFERROR(INDEX('اطلاعات انشعابات شرکتها'!A:BB,MATCH(A476,'اطلاعات انشعابات شرکتها'!A:A,0),MATCH(Q$1,'اطلاعات انشعابات شرکتها'!$1:$1,0)),0)</f>
        <v>0</v>
      </c>
      <c r="R476" s="188">
        <f>IFERROR(INDEX('اطلاعات انشعابات شرکتها'!A:BB,MATCH(A476,'اطلاعات انشعابات شرکتها'!A:A,0),MATCH(R$1,'اطلاعات انشعابات شرکتها'!$1:$1,0)),0)</f>
        <v>0</v>
      </c>
      <c r="S476" s="265"/>
      <c r="T476" s="188">
        <f>IFERROR(INDEX('قرائت کنتور'!A:AZ,MATCH(A476&amp;"-"&amp;T$1,'قرائت کنتور'!B:B,0),MATCH(G476,'قرائت کنتور'!$1:$1,0)),0)</f>
        <v>0</v>
      </c>
      <c r="U476" s="188">
        <f>IFERROR(INDEX('قرائت کنتور'!A:AZ,MATCH(A476&amp;"-"&amp;U$1,'قرائت کنتور'!B:B,0),MATCH(L476,'قرائت کنتور'!$1:$1,0)),0)</f>
        <v>0</v>
      </c>
      <c r="V476" s="188">
        <f>IFERROR(INDEX('قرائت کنتور'!A:AZ,MATCH(A476&amp;"-"&amp;U$1,'قرائت کنتور'!B:B,0),MATCH(G476,'قرائت کنتور'!$1:$1,0)),0)</f>
        <v>0</v>
      </c>
      <c r="W476" s="188">
        <f>IFERROR(INDEX('قرائت کنتور'!A:AZ,MATCH(A476&amp;"-"&amp;W$1,'قرائت کنتور'!B:B,0),MATCH(L476,'قرائت کنتور'!$1:$1,0)),0)</f>
        <v>0</v>
      </c>
      <c r="X476" s="188">
        <f>IFERROR(INDEX('قرائت کنتور'!A:AZ,MATCH(A476&amp;"-"&amp;W$1,'قرائت کنتور'!B:B,0),MATCH(G476,'قرائت کنتور'!$1:$1,0)),0)</f>
        <v>0</v>
      </c>
      <c r="Y476" s="188">
        <f>IFERROR(INDEX('قرائت کنتور'!A:AZ,MATCH(A476&amp;"-"&amp;Y$1,'قرائت کنتور'!B:B,0),MATCH(L476,'قرائت کنتور'!$1:$1,0)),0)</f>
        <v>0</v>
      </c>
      <c r="Z476" s="188">
        <f>IFERROR(INDEX('قرائت کنتور'!A:AZ,MATCH(A476&amp;"-"&amp;Y$1,'قرائت کنتور'!B:B,0),MATCH(G476,'قرائت کنتور'!$1:$1,0)),0)</f>
        <v>0</v>
      </c>
      <c r="AA476" s="188">
        <f>IFERROR(INDEX('قرائت کنتور'!A:AZ,MATCH(A476&amp;"-"&amp;AA$1,'قرائت کنتور'!B:B,0),MATCH(L476,'قرائت کنتور'!$1:$1,0)),0)</f>
        <v>0</v>
      </c>
      <c r="AB476" s="188">
        <f>IFERROR(INDEX('قرائت کنتور'!A:AZ,MATCH(A476&amp;"-"&amp;AA$1,'قرائت کنتور'!B:B,0),MATCH(G476,'قرائت کنتور'!$1:$1,0)),0)</f>
        <v>0</v>
      </c>
      <c r="AC476" s="265"/>
      <c r="AD476" s="188">
        <f t="shared" si="166"/>
        <v>0</v>
      </c>
      <c r="AE476" s="188">
        <f t="shared" si="167"/>
        <v>0</v>
      </c>
      <c r="AF476" s="188">
        <f t="shared" si="168"/>
        <v>0</v>
      </c>
      <c r="AG476" s="188">
        <f t="shared" si="169"/>
        <v>0</v>
      </c>
      <c r="AH476" s="188">
        <f t="shared" si="170"/>
        <v>0</v>
      </c>
      <c r="AI476" s="188">
        <f t="shared" si="171"/>
        <v>0</v>
      </c>
      <c r="AJ476" s="188" t="str">
        <f t="shared" si="172"/>
        <v>0</v>
      </c>
      <c r="AK476" s="265"/>
      <c r="AL476" s="254" t="str">
        <f t="shared" si="173"/>
        <v>---</v>
      </c>
      <c r="AM476" s="254" t="str">
        <f t="shared" si="174"/>
        <v>---</v>
      </c>
      <c r="AN476" s="265"/>
      <c r="AO476" s="188" t="str">
        <f>IFERROR(INDEX('تعرفه ها'!A:Z,MATCH(P476&amp;"-"&amp;AO$1,'تعرفه ها'!C:C,0),MATCH(F476,'تعرفه ها'!$2:$2,0),1),"---")</f>
        <v>---</v>
      </c>
      <c r="AP476" s="188" t="str">
        <f>IFERROR(INDEX('تعرفه ها'!A:Z,MATCH(P476&amp;"-"&amp;AP$1,'تعرفه ها'!C:C,0),MATCH(F476,'تعرفه ها'!$2:$2,0),1),"---")</f>
        <v>---</v>
      </c>
      <c r="AQ476" s="188" t="str">
        <f>IFERROR(INDEX('تعرفه ها'!A:Z,MATCH(P476&amp;"-"&amp;AQ$1,'تعرفه ها'!C:C,0),MATCH(F476,'تعرفه ها'!$2:$2,0),1),"---")</f>
        <v>---</v>
      </c>
      <c r="AR476" s="188" t="str">
        <f>IFERROR(INDEX('تعرفه ها'!A:Z,MATCH(P476&amp;"-"&amp;AR$1,'تعرفه ها'!C:C,0),MATCH(F476,'تعرفه ها'!$2:$2,0),1),"---")</f>
        <v>---</v>
      </c>
      <c r="AS476" s="265"/>
      <c r="AT476" s="415" t="str">
        <f t="shared" si="175"/>
        <v>---</v>
      </c>
      <c r="AU476" s="415" t="str">
        <f t="shared" si="176"/>
        <v>---</v>
      </c>
      <c r="AV476" s="415" t="str">
        <f t="shared" si="177"/>
        <v>---</v>
      </c>
      <c r="AW476" s="415" t="str">
        <f t="shared" si="178"/>
        <v>---</v>
      </c>
      <c r="AX476" s="415" t="str">
        <f t="shared" si="179"/>
        <v>---</v>
      </c>
      <c r="AY476" s="415" t="str">
        <f>IFERROR(AH476*INDEX('تعرفه ها'!A:Z,MATCH("عوارض برق به ازاء هر کیلووات",'تعرفه ها'!$C:$C,0),MATCH(F476,'تعرفه ها'!$2:$2,0)),"---")</f>
        <v>---</v>
      </c>
      <c r="AZ476" s="415" t="str">
        <f t="shared" si="180"/>
        <v>---</v>
      </c>
      <c r="BA476" s="415" t="str">
        <f>IFERROR(ROUND(((AX476+AY476+AZ476)*INDEX('تعرفه ها'!A:Z,MATCH("هزینه نگهداری و تعمیرات شبکه برق",'تعرفه ها'!$C:$C,0),MATCH(F476,'تعرفه ها'!$2:$2,0))/100),0),"---")</f>
        <v>---</v>
      </c>
      <c r="BB476" s="415">
        <f>IFERROR(IF(P476="دیماندی",ROUND(AJ476*INDEX('تعرفه ها'!A:Z,MATCH(BB$1,'تعرفه ها'!$C:$C,0),MATCH(F476,'تعرفه ها'!$2:$2,0))*J476/30,0),0),"---")</f>
        <v>0</v>
      </c>
      <c r="BC476" s="415"/>
      <c r="BD476" s="54" t="str">
        <f>IFERROR(IF(INDEX('اطلاعات دوره'!A:Z,MATCH(G476,'اطلاعات دوره'!C:C,0),MATCH("برق",'اطلاعات دوره'!$1:$1,0))="دارد",ROUND(AX476*INDEX('تعرفه ها'!A:Z,MATCH("پیک فصلی برق",'تعرفه ها'!$C:$C,0),MATCH(F476,'تعرفه ها'!$2:$2,0))/100,0),0),"---")</f>
        <v>---</v>
      </c>
      <c r="BE476" s="415" t="str">
        <f>IFERROR(ROUND(((AX476+AY476+AZ476+BA476+BB476+BC476+BD476)*INDEX('تعرفه ها'!A:Z,MATCH("مالیات برق",'تعرفه ها'!$C:$C,0),MATCH(F476,'تعرفه ها'!$2:$2,0))/100),0),"---")</f>
        <v>---</v>
      </c>
      <c r="BF476" s="415" t="str">
        <f t="shared" si="181"/>
        <v>---</v>
      </c>
      <c r="BG476" s="415" t="str">
        <f t="shared" si="185"/>
        <v>---</v>
      </c>
      <c r="BH476" s="415" t="str">
        <f t="shared" si="182"/>
        <v>---</v>
      </c>
      <c r="BI476" s="54" t="str">
        <f t="shared" si="183"/>
        <v>---</v>
      </c>
      <c r="BJ476" s="55" t="str">
        <f t="shared" si="184"/>
        <v>---</v>
      </c>
      <c r="BK476" s="262"/>
      <c r="BL476" s="183" t="str">
        <f>IFERROR(IF(INDEX(پرداخت!A:AZ,MATCH(A476&amp;" - "&amp;"برق",پرداخت!$B:$B,0),MATCH(G476,پرداخت!$1:$1,0))="نشده","نشده","شده"),"---")</f>
        <v>---</v>
      </c>
      <c r="BN476" s="257"/>
      <c r="BO476" s="257"/>
      <c r="BP476" s="257"/>
      <c r="BQ476" s="257"/>
      <c r="BR476" s="257"/>
      <c r="BS476" s="257"/>
      <c r="BT476" s="257"/>
      <c r="BU476" s="257"/>
      <c r="BV476" s="257"/>
      <c r="BW476" s="257"/>
      <c r="BX476" s="257"/>
      <c r="BY476" s="257"/>
      <c r="BZ476" s="257"/>
      <c r="CA476" s="257"/>
      <c r="CB476" s="257"/>
      <c r="CC476" s="257"/>
      <c r="CD476" s="257"/>
      <c r="CE476" s="257"/>
      <c r="CF476" s="257"/>
      <c r="CG476" s="257"/>
      <c r="CH476"/>
      <c r="CI476"/>
      <c r="CJ476"/>
      <c r="CK476"/>
    </row>
    <row r="477" spans="1:89" ht="33.75" hidden="1">
      <c r="A477" s="170"/>
      <c r="B477" s="47">
        <f>IFERROR(INDEX('اطلاعات انشعابات شرکتها'!A:BB,MATCH(A477,'اطلاعات انشعابات شرکتها'!A:A,0),MATCH(B$1,'اطلاعات انشعابات شرکتها'!$1:$1,0)),0)</f>
        <v>0</v>
      </c>
      <c r="C477" s="48">
        <f>IFERROR(INDEX('اطلاعات انشعابات شرکتها'!A:BB,MATCH(A477,'اطلاعات انشعابات شرکتها'!A:A,0),MATCH(C$1,'اطلاعات انشعابات شرکتها'!$1:$1,0)),0)</f>
        <v>0</v>
      </c>
      <c r="D477" s="45"/>
      <c r="E477" s="171"/>
      <c r="F477" s="170"/>
      <c r="G477" s="188" t="str">
        <f t="shared" si="163"/>
        <v>/</v>
      </c>
      <c r="H477" s="188">
        <f>IFERROR(INDEX('اطلاعات دوره'!A:Z,MATCH(G477,'اطلاعات دوره'!C:C,0),MATCH(H$1,'اطلاعات دوره'!$1:$1,0)),0)</f>
        <v>0</v>
      </c>
      <c r="I477" s="188">
        <f>IFERROR(INDEX('اطلاعات دوره'!A:Z,MATCH(G477,'اطلاعات دوره'!C:C,0),MATCH(I$1,'اطلاعات دوره'!$1:$1,0)),0)</f>
        <v>0</v>
      </c>
      <c r="J477" s="188">
        <f>IFERROR(INDEX('اطلاعات دوره'!A:Z,MATCH(G477,'اطلاعات دوره'!C:C,0),MATCH(J$1,'اطلاعات دوره'!$1:$1,0)),0)</f>
        <v>0</v>
      </c>
      <c r="K477" s="265"/>
      <c r="L477" s="188" t="str">
        <f>IFERROR(INDEX('اطلاعات دوره'!A:Z,MATCH(G477,'اطلاعات دوره'!C:C,0)-1,MATCH("عنوان",'اطلاعات دوره'!$1:$1,0)),"---")</f>
        <v>---</v>
      </c>
      <c r="M477" s="188" t="str">
        <f t="shared" si="164"/>
        <v>----</v>
      </c>
      <c r="N477" s="188" t="str">
        <f t="shared" si="165"/>
        <v>-/</v>
      </c>
      <c r="O477" s="265"/>
      <c r="P477" s="188">
        <f>IFERROR(INDEX('اطلاعات انشعابات شرکتها'!A:BB,MATCH(A477,'اطلاعات انشعابات شرکتها'!A:A,0),MATCH(P$1,'اطلاعات انشعابات شرکتها'!$1:$1,0)),0)</f>
        <v>0</v>
      </c>
      <c r="Q477" s="188">
        <f>IFERROR(INDEX('اطلاعات انشعابات شرکتها'!A:BB,MATCH(A477,'اطلاعات انشعابات شرکتها'!A:A,0),MATCH(Q$1,'اطلاعات انشعابات شرکتها'!$1:$1,0)),0)</f>
        <v>0</v>
      </c>
      <c r="R477" s="188">
        <f>IFERROR(INDEX('اطلاعات انشعابات شرکتها'!A:BB,MATCH(A477,'اطلاعات انشعابات شرکتها'!A:A,0),MATCH(R$1,'اطلاعات انشعابات شرکتها'!$1:$1,0)),0)</f>
        <v>0</v>
      </c>
      <c r="S477" s="265"/>
      <c r="T477" s="188">
        <f>IFERROR(INDEX('قرائت کنتور'!A:AZ,MATCH(A477&amp;"-"&amp;T$1,'قرائت کنتور'!B:B,0),MATCH(G477,'قرائت کنتور'!$1:$1,0)),0)</f>
        <v>0</v>
      </c>
      <c r="U477" s="188">
        <f>IFERROR(INDEX('قرائت کنتور'!A:AZ,MATCH(A477&amp;"-"&amp;U$1,'قرائت کنتور'!B:B,0),MATCH(L477,'قرائت کنتور'!$1:$1,0)),0)</f>
        <v>0</v>
      </c>
      <c r="V477" s="188">
        <f>IFERROR(INDEX('قرائت کنتور'!A:AZ,MATCH(A477&amp;"-"&amp;U$1,'قرائت کنتور'!B:B,0),MATCH(G477,'قرائت کنتور'!$1:$1,0)),0)</f>
        <v>0</v>
      </c>
      <c r="W477" s="188">
        <f>IFERROR(INDEX('قرائت کنتور'!A:AZ,MATCH(A477&amp;"-"&amp;W$1,'قرائت کنتور'!B:B,0),MATCH(L477,'قرائت کنتور'!$1:$1,0)),0)</f>
        <v>0</v>
      </c>
      <c r="X477" s="188">
        <f>IFERROR(INDEX('قرائت کنتور'!A:AZ,MATCH(A477&amp;"-"&amp;W$1,'قرائت کنتور'!B:B,0),MATCH(G477,'قرائت کنتور'!$1:$1,0)),0)</f>
        <v>0</v>
      </c>
      <c r="Y477" s="188">
        <f>IFERROR(INDEX('قرائت کنتور'!A:AZ,MATCH(A477&amp;"-"&amp;Y$1,'قرائت کنتور'!B:B,0),MATCH(L477,'قرائت کنتور'!$1:$1,0)),0)</f>
        <v>0</v>
      </c>
      <c r="Z477" s="188">
        <f>IFERROR(INDEX('قرائت کنتور'!A:AZ,MATCH(A477&amp;"-"&amp;Y$1,'قرائت کنتور'!B:B,0),MATCH(G477,'قرائت کنتور'!$1:$1,0)),0)</f>
        <v>0</v>
      </c>
      <c r="AA477" s="188">
        <f>IFERROR(INDEX('قرائت کنتور'!A:AZ,MATCH(A477&amp;"-"&amp;AA$1,'قرائت کنتور'!B:B,0),MATCH(L477,'قرائت کنتور'!$1:$1,0)),0)</f>
        <v>0</v>
      </c>
      <c r="AB477" s="188">
        <f>IFERROR(INDEX('قرائت کنتور'!A:AZ,MATCH(A477&amp;"-"&amp;AA$1,'قرائت کنتور'!B:B,0),MATCH(G477,'قرائت کنتور'!$1:$1,0)),0)</f>
        <v>0</v>
      </c>
      <c r="AC477" s="265"/>
      <c r="AD477" s="188">
        <f t="shared" si="166"/>
        <v>0</v>
      </c>
      <c r="AE477" s="188">
        <f t="shared" si="167"/>
        <v>0</v>
      </c>
      <c r="AF477" s="188">
        <f t="shared" si="168"/>
        <v>0</v>
      </c>
      <c r="AG477" s="188">
        <f t="shared" si="169"/>
        <v>0</v>
      </c>
      <c r="AH477" s="188">
        <f t="shared" si="170"/>
        <v>0</v>
      </c>
      <c r="AI477" s="188">
        <f t="shared" si="171"/>
        <v>0</v>
      </c>
      <c r="AJ477" s="188" t="str">
        <f t="shared" si="172"/>
        <v>0</v>
      </c>
      <c r="AK477" s="265"/>
      <c r="AL477" s="254" t="str">
        <f t="shared" si="173"/>
        <v>---</v>
      </c>
      <c r="AM477" s="254" t="str">
        <f t="shared" si="174"/>
        <v>---</v>
      </c>
      <c r="AN477" s="265"/>
      <c r="AO477" s="188" t="str">
        <f>IFERROR(INDEX('تعرفه ها'!A:Z,MATCH(P477&amp;"-"&amp;AO$1,'تعرفه ها'!C:C,0),MATCH(F477,'تعرفه ها'!$2:$2,0),1),"---")</f>
        <v>---</v>
      </c>
      <c r="AP477" s="188" t="str">
        <f>IFERROR(INDEX('تعرفه ها'!A:Z,MATCH(P477&amp;"-"&amp;AP$1,'تعرفه ها'!C:C,0),MATCH(F477,'تعرفه ها'!$2:$2,0),1),"---")</f>
        <v>---</v>
      </c>
      <c r="AQ477" s="188" t="str">
        <f>IFERROR(INDEX('تعرفه ها'!A:Z,MATCH(P477&amp;"-"&amp;AQ$1,'تعرفه ها'!C:C,0),MATCH(F477,'تعرفه ها'!$2:$2,0),1),"---")</f>
        <v>---</v>
      </c>
      <c r="AR477" s="188" t="str">
        <f>IFERROR(INDEX('تعرفه ها'!A:Z,MATCH(P477&amp;"-"&amp;AR$1,'تعرفه ها'!C:C,0),MATCH(F477,'تعرفه ها'!$2:$2,0),1),"---")</f>
        <v>---</v>
      </c>
      <c r="AS477" s="265"/>
      <c r="AT477" s="415" t="str">
        <f t="shared" si="175"/>
        <v>---</v>
      </c>
      <c r="AU477" s="415" t="str">
        <f t="shared" si="176"/>
        <v>---</v>
      </c>
      <c r="AV477" s="415" t="str">
        <f t="shared" si="177"/>
        <v>---</v>
      </c>
      <c r="AW477" s="415" t="str">
        <f t="shared" si="178"/>
        <v>---</v>
      </c>
      <c r="AX477" s="415" t="str">
        <f t="shared" si="179"/>
        <v>---</v>
      </c>
      <c r="AY477" s="415" t="str">
        <f>IFERROR(AH477*INDEX('تعرفه ها'!A:Z,MATCH("عوارض برق به ازاء هر کیلووات",'تعرفه ها'!$C:$C,0),MATCH(F477,'تعرفه ها'!$2:$2,0)),"---")</f>
        <v>---</v>
      </c>
      <c r="AZ477" s="415" t="str">
        <f t="shared" si="180"/>
        <v>---</v>
      </c>
      <c r="BA477" s="415" t="str">
        <f>IFERROR(ROUND(((AX477+AY477+AZ477)*INDEX('تعرفه ها'!A:Z,MATCH("هزینه نگهداری و تعمیرات شبکه برق",'تعرفه ها'!$C:$C,0),MATCH(F477,'تعرفه ها'!$2:$2,0))/100),0),"---")</f>
        <v>---</v>
      </c>
      <c r="BB477" s="415">
        <f>IFERROR(IF(P477="دیماندی",ROUND(AJ477*INDEX('تعرفه ها'!A:Z,MATCH(BB$1,'تعرفه ها'!$C:$C,0),MATCH(F477,'تعرفه ها'!$2:$2,0))*J477/30,0),0),"---")</f>
        <v>0</v>
      </c>
      <c r="BC477" s="415"/>
      <c r="BD477" s="54" t="str">
        <f>IFERROR(IF(INDEX('اطلاعات دوره'!A:Z,MATCH(G477,'اطلاعات دوره'!C:C,0),MATCH("برق",'اطلاعات دوره'!$1:$1,0))="دارد",ROUND(AX477*INDEX('تعرفه ها'!A:Z,MATCH("پیک فصلی برق",'تعرفه ها'!$C:$C,0),MATCH(F477,'تعرفه ها'!$2:$2,0))/100,0),0),"---")</f>
        <v>---</v>
      </c>
      <c r="BE477" s="415" t="str">
        <f>IFERROR(ROUND(((AX477+AY477+AZ477+BA477+BB477+BC477+BD477)*INDEX('تعرفه ها'!A:Z,MATCH("مالیات برق",'تعرفه ها'!$C:$C,0),MATCH(F477,'تعرفه ها'!$2:$2,0))/100),0),"---")</f>
        <v>---</v>
      </c>
      <c r="BF477" s="415" t="str">
        <f t="shared" si="181"/>
        <v>---</v>
      </c>
      <c r="BG477" s="415" t="str">
        <f t="shared" si="185"/>
        <v>---</v>
      </c>
      <c r="BH477" s="415" t="str">
        <f t="shared" si="182"/>
        <v>---</v>
      </c>
      <c r="BI477" s="54" t="str">
        <f t="shared" si="183"/>
        <v>---</v>
      </c>
      <c r="BJ477" s="55" t="str">
        <f t="shared" si="184"/>
        <v>---</v>
      </c>
      <c r="BK477" s="262"/>
      <c r="BL477" s="183" t="str">
        <f>IFERROR(IF(INDEX(پرداخت!A:AZ,MATCH(A477&amp;" - "&amp;"برق",پرداخت!$B:$B,0),MATCH(G477,پرداخت!$1:$1,0))="نشده","نشده","شده"),"---")</f>
        <v>---</v>
      </c>
      <c r="BN477" s="257"/>
      <c r="BO477" s="257"/>
      <c r="BP477" s="257"/>
      <c r="BQ477" s="257"/>
      <c r="BR477" s="257"/>
      <c r="BS477" s="257"/>
      <c r="BT477" s="257"/>
      <c r="BU477" s="257"/>
      <c r="BV477" s="257"/>
      <c r="BW477" s="257"/>
      <c r="BX477" s="257"/>
      <c r="BY477" s="257"/>
      <c r="BZ477" s="257"/>
      <c r="CA477" s="257"/>
      <c r="CB477" s="257"/>
      <c r="CC477" s="257"/>
      <c r="CD477" s="257"/>
      <c r="CE477" s="257"/>
      <c r="CF477" s="257"/>
      <c r="CG477" s="257"/>
      <c r="CH477"/>
      <c r="CI477"/>
      <c r="CJ477"/>
      <c r="CK477"/>
    </row>
    <row r="478" spans="1:89" ht="33.75" hidden="1">
      <c r="A478" s="170"/>
      <c r="B478" s="47">
        <f>IFERROR(INDEX('اطلاعات انشعابات شرکتها'!A:BB,MATCH(A478,'اطلاعات انشعابات شرکتها'!A:A,0),MATCH(B$1,'اطلاعات انشعابات شرکتها'!$1:$1,0)),0)</f>
        <v>0</v>
      </c>
      <c r="C478" s="48">
        <f>IFERROR(INDEX('اطلاعات انشعابات شرکتها'!A:BB,MATCH(A478,'اطلاعات انشعابات شرکتها'!A:A,0),MATCH(C$1,'اطلاعات انشعابات شرکتها'!$1:$1,0)),0)</f>
        <v>0</v>
      </c>
      <c r="D478" s="45"/>
      <c r="E478" s="171"/>
      <c r="F478" s="170"/>
      <c r="G478" s="188" t="str">
        <f t="shared" si="163"/>
        <v>/</v>
      </c>
      <c r="H478" s="188">
        <f>IFERROR(INDEX('اطلاعات دوره'!A:Z,MATCH(G478,'اطلاعات دوره'!C:C,0),MATCH(H$1,'اطلاعات دوره'!$1:$1,0)),0)</f>
        <v>0</v>
      </c>
      <c r="I478" s="188">
        <f>IFERROR(INDEX('اطلاعات دوره'!A:Z,MATCH(G478,'اطلاعات دوره'!C:C,0),MATCH(I$1,'اطلاعات دوره'!$1:$1,0)),0)</f>
        <v>0</v>
      </c>
      <c r="J478" s="188">
        <f>IFERROR(INDEX('اطلاعات دوره'!A:Z,MATCH(G478,'اطلاعات دوره'!C:C,0),MATCH(J$1,'اطلاعات دوره'!$1:$1,0)),0)</f>
        <v>0</v>
      </c>
      <c r="K478" s="265"/>
      <c r="L478" s="188" t="str">
        <f>IFERROR(INDEX('اطلاعات دوره'!A:Z,MATCH(G478,'اطلاعات دوره'!C:C,0)-1,MATCH("عنوان",'اطلاعات دوره'!$1:$1,0)),"---")</f>
        <v>---</v>
      </c>
      <c r="M478" s="188" t="str">
        <f t="shared" si="164"/>
        <v>----</v>
      </c>
      <c r="N478" s="188" t="str">
        <f t="shared" si="165"/>
        <v>-/</v>
      </c>
      <c r="O478" s="265"/>
      <c r="P478" s="188">
        <f>IFERROR(INDEX('اطلاعات انشعابات شرکتها'!A:BB,MATCH(A478,'اطلاعات انشعابات شرکتها'!A:A,0),MATCH(P$1,'اطلاعات انشعابات شرکتها'!$1:$1,0)),0)</f>
        <v>0</v>
      </c>
      <c r="Q478" s="188">
        <f>IFERROR(INDEX('اطلاعات انشعابات شرکتها'!A:BB,MATCH(A478,'اطلاعات انشعابات شرکتها'!A:A,0),MATCH(Q$1,'اطلاعات انشعابات شرکتها'!$1:$1,0)),0)</f>
        <v>0</v>
      </c>
      <c r="R478" s="188">
        <f>IFERROR(INDEX('اطلاعات انشعابات شرکتها'!A:BB,MATCH(A478,'اطلاعات انشعابات شرکتها'!A:A,0),MATCH(R$1,'اطلاعات انشعابات شرکتها'!$1:$1,0)),0)</f>
        <v>0</v>
      </c>
      <c r="S478" s="265"/>
      <c r="T478" s="188">
        <f>IFERROR(INDEX('قرائت کنتور'!A:AZ,MATCH(A478&amp;"-"&amp;T$1,'قرائت کنتور'!B:B,0),MATCH(G478,'قرائت کنتور'!$1:$1,0)),0)</f>
        <v>0</v>
      </c>
      <c r="U478" s="188">
        <f>IFERROR(INDEX('قرائت کنتور'!A:AZ,MATCH(A478&amp;"-"&amp;U$1,'قرائت کنتور'!B:B,0),MATCH(L478,'قرائت کنتور'!$1:$1,0)),0)</f>
        <v>0</v>
      </c>
      <c r="V478" s="188">
        <f>IFERROR(INDEX('قرائت کنتور'!A:AZ,MATCH(A478&amp;"-"&amp;U$1,'قرائت کنتور'!B:B,0),MATCH(G478,'قرائت کنتور'!$1:$1,0)),0)</f>
        <v>0</v>
      </c>
      <c r="W478" s="188">
        <f>IFERROR(INDEX('قرائت کنتور'!A:AZ,MATCH(A478&amp;"-"&amp;W$1,'قرائت کنتور'!B:B,0),MATCH(L478,'قرائت کنتور'!$1:$1,0)),0)</f>
        <v>0</v>
      </c>
      <c r="X478" s="188">
        <f>IFERROR(INDEX('قرائت کنتور'!A:AZ,MATCH(A478&amp;"-"&amp;W$1,'قرائت کنتور'!B:B,0),MATCH(G478,'قرائت کنتور'!$1:$1,0)),0)</f>
        <v>0</v>
      </c>
      <c r="Y478" s="188">
        <f>IFERROR(INDEX('قرائت کنتور'!A:AZ,MATCH(A478&amp;"-"&amp;Y$1,'قرائت کنتور'!B:B,0),MATCH(L478,'قرائت کنتور'!$1:$1,0)),0)</f>
        <v>0</v>
      </c>
      <c r="Z478" s="188">
        <f>IFERROR(INDEX('قرائت کنتور'!A:AZ,MATCH(A478&amp;"-"&amp;Y$1,'قرائت کنتور'!B:B,0),MATCH(G478,'قرائت کنتور'!$1:$1,0)),0)</f>
        <v>0</v>
      </c>
      <c r="AA478" s="188">
        <f>IFERROR(INDEX('قرائت کنتور'!A:AZ,MATCH(A478&amp;"-"&amp;AA$1,'قرائت کنتور'!B:B,0),MATCH(L478,'قرائت کنتور'!$1:$1,0)),0)</f>
        <v>0</v>
      </c>
      <c r="AB478" s="188">
        <f>IFERROR(INDEX('قرائت کنتور'!A:AZ,MATCH(A478&amp;"-"&amp;AA$1,'قرائت کنتور'!B:B,0),MATCH(G478,'قرائت کنتور'!$1:$1,0)),0)</f>
        <v>0</v>
      </c>
      <c r="AC478" s="265"/>
      <c r="AD478" s="188">
        <f t="shared" si="166"/>
        <v>0</v>
      </c>
      <c r="AE478" s="188">
        <f t="shared" si="167"/>
        <v>0</v>
      </c>
      <c r="AF478" s="188">
        <f t="shared" si="168"/>
        <v>0</v>
      </c>
      <c r="AG478" s="188">
        <f t="shared" si="169"/>
        <v>0</v>
      </c>
      <c r="AH478" s="188">
        <f t="shared" si="170"/>
        <v>0</v>
      </c>
      <c r="AI478" s="188">
        <f t="shared" si="171"/>
        <v>0</v>
      </c>
      <c r="AJ478" s="188" t="str">
        <f t="shared" si="172"/>
        <v>0</v>
      </c>
      <c r="AK478" s="265"/>
      <c r="AL478" s="254" t="str">
        <f t="shared" si="173"/>
        <v>---</v>
      </c>
      <c r="AM478" s="254" t="str">
        <f t="shared" si="174"/>
        <v>---</v>
      </c>
      <c r="AN478" s="265"/>
      <c r="AO478" s="188" t="str">
        <f>IFERROR(INDEX('تعرفه ها'!A:Z,MATCH(P478&amp;"-"&amp;AO$1,'تعرفه ها'!C:C,0),MATCH(F478,'تعرفه ها'!$2:$2,0),1),"---")</f>
        <v>---</v>
      </c>
      <c r="AP478" s="188" t="str">
        <f>IFERROR(INDEX('تعرفه ها'!A:Z,MATCH(P478&amp;"-"&amp;AP$1,'تعرفه ها'!C:C,0),MATCH(F478,'تعرفه ها'!$2:$2,0),1),"---")</f>
        <v>---</v>
      </c>
      <c r="AQ478" s="188" t="str">
        <f>IFERROR(INDEX('تعرفه ها'!A:Z,MATCH(P478&amp;"-"&amp;AQ$1,'تعرفه ها'!C:C,0),MATCH(F478,'تعرفه ها'!$2:$2,0),1),"---")</f>
        <v>---</v>
      </c>
      <c r="AR478" s="188" t="str">
        <f>IFERROR(INDEX('تعرفه ها'!A:Z,MATCH(P478&amp;"-"&amp;AR$1,'تعرفه ها'!C:C,0),MATCH(F478,'تعرفه ها'!$2:$2,0),1),"---")</f>
        <v>---</v>
      </c>
      <c r="AS478" s="265"/>
      <c r="AT478" s="415" t="str">
        <f t="shared" si="175"/>
        <v>---</v>
      </c>
      <c r="AU478" s="415" t="str">
        <f t="shared" si="176"/>
        <v>---</v>
      </c>
      <c r="AV478" s="415" t="str">
        <f t="shared" si="177"/>
        <v>---</v>
      </c>
      <c r="AW478" s="415" t="str">
        <f t="shared" si="178"/>
        <v>---</v>
      </c>
      <c r="AX478" s="415" t="str">
        <f t="shared" si="179"/>
        <v>---</v>
      </c>
      <c r="AY478" s="415" t="str">
        <f>IFERROR(AH478*INDEX('تعرفه ها'!A:Z,MATCH("عوارض برق به ازاء هر کیلووات",'تعرفه ها'!$C:$C,0),MATCH(F478,'تعرفه ها'!$2:$2,0)),"---")</f>
        <v>---</v>
      </c>
      <c r="AZ478" s="415" t="str">
        <f t="shared" si="180"/>
        <v>---</v>
      </c>
      <c r="BA478" s="415" t="str">
        <f>IFERROR(ROUND(((AX478+AY478+AZ478)*INDEX('تعرفه ها'!A:Z,MATCH("هزینه نگهداری و تعمیرات شبکه برق",'تعرفه ها'!$C:$C,0),MATCH(F478,'تعرفه ها'!$2:$2,0))/100),0),"---")</f>
        <v>---</v>
      </c>
      <c r="BB478" s="415">
        <f>IFERROR(IF(P478="دیماندی",ROUND(AJ478*INDEX('تعرفه ها'!A:Z,MATCH(BB$1,'تعرفه ها'!$C:$C,0),MATCH(F478,'تعرفه ها'!$2:$2,0))*J478/30,0),0),"---")</f>
        <v>0</v>
      </c>
      <c r="BC478" s="415"/>
      <c r="BD478" s="54" t="str">
        <f>IFERROR(IF(INDEX('اطلاعات دوره'!A:Z,MATCH(G478,'اطلاعات دوره'!C:C,0),MATCH("برق",'اطلاعات دوره'!$1:$1,0))="دارد",ROUND(AX478*INDEX('تعرفه ها'!A:Z,MATCH("پیک فصلی برق",'تعرفه ها'!$C:$C,0),MATCH(F478,'تعرفه ها'!$2:$2,0))/100,0),0),"---")</f>
        <v>---</v>
      </c>
      <c r="BE478" s="415" t="str">
        <f>IFERROR(ROUND(((AX478+AY478+AZ478+BA478+BB478+BC478+BD478)*INDEX('تعرفه ها'!A:Z,MATCH("مالیات برق",'تعرفه ها'!$C:$C,0),MATCH(F478,'تعرفه ها'!$2:$2,0))/100),0),"---")</f>
        <v>---</v>
      </c>
      <c r="BF478" s="415" t="str">
        <f t="shared" si="181"/>
        <v>---</v>
      </c>
      <c r="BG478" s="415" t="str">
        <f t="shared" si="185"/>
        <v>---</v>
      </c>
      <c r="BH478" s="415" t="str">
        <f t="shared" si="182"/>
        <v>---</v>
      </c>
      <c r="BI478" s="54" t="str">
        <f t="shared" si="183"/>
        <v>---</v>
      </c>
      <c r="BJ478" s="55" t="str">
        <f t="shared" si="184"/>
        <v>---</v>
      </c>
      <c r="BK478" s="262"/>
      <c r="BL478" s="183" t="str">
        <f>IFERROR(IF(INDEX(پرداخت!A:AZ,MATCH(A478&amp;" - "&amp;"برق",پرداخت!$B:$B,0),MATCH(G478,پرداخت!$1:$1,0))="نشده","نشده","شده"),"---")</f>
        <v>---</v>
      </c>
      <c r="BN478" s="257"/>
      <c r="BO478" s="257"/>
      <c r="BP478" s="257"/>
      <c r="BQ478" s="257"/>
      <c r="BR478" s="257"/>
      <c r="BS478" s="257"/>
      <c r="BT478" s="257"/>
      <c r="BU478" s="257"/>
      <c r="BV478" s="257"/>
      <c r="BW478" s="257"/>
      <c r="BX478" s="257"/>
      <c r="BY478" s="257"/>
      <c r="BZ478" s="257"/>
      <c r="CA478" s="257"/>
      <c r="CB478" s="257"/>
      <c r="CC478" s="257"/>
      <c r="CD478" s="257"/>
      <c r="CE478" s="257"/>
      <c r="CF478" s="257"/>
      <c r="CG478" s="257"/>
      <c r="CH478"/>
      <c r="CI478"/>
      <c r="CJ478"/>
      <c r="CK478"/>
    </row>
    <row r="479" spans="1:89" ht="33.75" hidden="1">
      <c r="A479" s="170"/>
      <c r="B479" s="47">
        <f>IFERROR(INDEX('اطلاعات انشعابات شرکتها'!A:BB,MATCH(A479,'اطلاعات انشعابات شرکتها'!A:A,0),MATCH(B$1,'اطلاعات انشعابات شرکتها'!$1:$1,0)),0)</f>
        <v>0</v>
      </c>
      <c r="C479" s="48">
        <f>IFERROR(INDEX('اطلاعات انشعابات شرکتها'!A:BB,MATCH(A479,'اطلاعات انشعابات شرکتها'!A:A,0),MATCH(C$1,'اطلاعات انشعابات شرکتها'!$1:$1,0)),0)</f>
        <v>0</v>
      </c>
      <c r="D479" s="45"/>
      <c r="E479" s="171"/>
      <c r="F479" s="170"/>
      <c r="G479" s="188" t="str">
        <f t="shared" si="163"/>
        <v>/</v>
      </c>
      <c r="H479" s="188">
        <f>IFERROR(INDEX('اطلاعات دوره'!A:Z,MATCH(G479,'اطلاعات دوره'!C:C,0),MATCH(H$1,'اطلاعات دوره'!$1:$1,0)),0)</f>
        <v>0</v>
      </c>
      <c r="I479" s="188">
        <f>IFERROR(INDEX('اطلاعات دوره'!A:Z,MATCH(G479,'اطلاعات دوره'!C:C,0),MATCH(I$1,'اطلاعات دوره'!$1:$1,0)),0)</f>
        <v>0</v>
      </c>
      <c r="J479" s="188">
        <f>IFERROR(INDEX('اطلاعات دوره'!A:Z,MATCH(G479,'اطلاعات دوره'!C:C,0),MATCH(J$1,'اطلاعات دوره'!$1:$1,0)),0)</f>
        <v>0</v>
      </c>
      <c r="K479" s="265"/>
      <c r="L479" s="188" t="str">
        <f>IFERROR(INDEX('اطلاعات دوره'!A:Z,MATCH(G479,'اطلاعات دوره'!C:C,0)-1,MATCH("عنوان",'اطلاعات دوره'!$1:$1,0)),"---")</f>
        <v>---</v>
      </c>
      <c r="M479" s="188" t="str">
        <f t="shared" si="164"/>
        <v>----</v>
      </c>
      <c r="N479" s="188" t="str">
        <f t="shared" si="165"/>
        <v>-/</v>
      </c>
      <c r="O479" s="265"/>
      <c r="P479" s="188">
        <f>IFERROR(INDEX('اطلاعات انشعابات شرکتها'!A:BB,MATCH(A479,'اطلاعات انشعابات شرکتها'!A:A,0),MATCH(P$1,'اطلاعات انشعابات شرکتها'!$1:$1,0)),0)</f>
        <v>0</v>
      </c>
      <c r="Q479" s="188">
        <f>IFERROR(INDEX('اطلاعات انشعابات شرکتها'!A:BB,MATCH(A479,'اطلاعات انشعابات شرکتها'!A:A,0),MATCH(Q$1,'اطلاعات انشعابات شرکتها'!$1:$1,0)),0)</f>
        <v>0</v>
      </c>
      <c r="R479" s="188">
        <f>IFERROR(INDEX('اطلاعات انشعابات شرکتها'!A:BB,MATCH(A479,'اطلاعات انشعابات شرکتها'!A:A,0),MATCH(R$1,'اطلاعات انشعابات شرکتها'!$1:$1,0)),0)</f>
        <v>0</v>
      </c>
      <c r="S479" s="265"/>
      <c r="T479" s="188">
        <f>IFERROR(INDEX('قرائت کنتور'!A:AZ,MATCH(A479&amp;"-"&amp;T$1,'قرائت کنتور'!B:B,0),MATCH(G479,'قرائت کنتور'!$1:$1,0)),0)</f>
        <v>0</v>
      </c>
      <c r="U479" s="188">
        <f>IFERROR(INDEX('قرائت کنتور'!A:AZ,MATCH(A479&amp;"-"&amp;U$1,'قرائت کنتور'!B:B,0),MATCH(L479,'قرائت کنتور'!$1:$1,0)),0)</f>
        <v>0</v>
      </c>
      <c r="V479" s="188">
        <f>IFERROR(INDEX('قرائت کنتور'!A:AZ,MATCH(A479&amp;"-"&amp;U$1,'قرائت کنتور'!B:B,0),MATCH(G479,'قرائت کنتور'!$1:$1,0)),0)</f>
        <v>0</v>
      </c>
      <c r="W479" s="188">
        <f>IFERROR(INDEX('قرائت کنتور'!A:AZ,MATCH(A479&amp;"-"&amp;W$1,'قرائت کنتور'!B:B,0),MATCH(L479,'قرائت کنتور'!$1:$1,0)),0)</f>
        <v>0</v>
      </c>
      <c r="X479" s="188">
        <f>IFERROR(INDEX('قرائت کنتور'!A:AZ,MATCH(A479&amp;"-"&amp;W$1,'قرائت کنتور'!B:B,0),MATCH(G479,'قرائت کنتور'!$1:$1,0)),0)</f>
        <v>0</v>
      </c>
      <c r="Y479" s="188">
        <f>IFERROR(INDEX('قرائت کنتور'!A:AZ,MATCH(A479&amp;"-"&amp;Y$1,'قرائت کنتور'!B:B,0),MATCH(L479,'قرائت کنتور'!$1:$1,0)),0)</f>
        <v>0</v>
      </c>
      <c r="Z479" s="188">
        <f>IFERROR(INDEX('قرائت کنتور'!A:AZ,MATCH(A479&amp;"-"&amp;Y$1,'قرائت کنتور'!B:B,0),MATCH(G479,'قرائت کنتور'!$1:$1,0)),0)</f>
        <v>0</v>
      </c>
      <c r="AA479" s="188">
        <f>IFERROR(INDEX('قرائت کنتور'!A:AZ,MATCH(A479&amp;"-"&amp;AA$1,'قرائت کنتور'!B:B,0),MATCH(L479,'قرائت کنتور'!$1:$1,0)),0)</f>
        <v>0</v>
      </c>
      <c r="AB479" s="188">
        <f>IFERROR(INDEX('قرائت کنتور'!A:AZ,MATCH(A479&amp;"-"&amp;AA$1,'قرائت کنتور'!B:B,0),MATCH(G479,'قرائت کنتور'!$1:$1,0)),0)</f>
        <v>0</v>
      </c>
      <c r="AC479" s="265"/>
      <c r="AD479" s="188">
        <f t="shared" si="166"/>
        <v>0</v>
      </c>
      <c r="AE479" s="188">
        <f t="shared" si="167"/>
        <v>0</v>
      </c>
      <c r="AF479" s="188">
        <f t="shared" si="168"/>
        <v>0</v>
      </c>
      <c r="AG479" s="188">
        <f t="shared" si="169"/>
        <v>0</v>
      </c>
      <c r="AH479" s="188">
        <f t="shared" si="170"/>
        <v>0</v>
      </c>
      <c r="AI479" s="188">
        <f t="shared" si="171"/>
        <v>0</v>
      </c>
      <c r="AJ479" s="188" t="str">
        <f t="shared" si="172"/>
        <v>0</v>
      </c>
      <c r="AK479" s="265"/>
      <c r="AL479" s="254" t="str">
        <f t="shared" si="173"/>
        <v>---</v>
      </c>
      <c r="AM479" s="254" t="str">
        <f t="shared" si="174"/>
        <v>---</v>
      </c>
      <c r="AN479" s="265"/>
      <c r="AO479" s="188" t="str">
        <f>IFERROR(INDEX('تعرفه ها'!A:Z,MATCH(P479&amp;"-"&amp;AO$1,'تعرفه ها'!C:C,0),MATCH(F479,'تعرفه ها'!$2:$2,0),1),"---")</f>
        <v>---</v>
      </c>
      <c r="AP479" s="188" t="str">
        <f>IFERROR(INDEX('تعرفه ها'!A:Z,MATCH(P479&amp;"-"&amp;AP$1,'تعرفه ها'!C:C,0),MATCH(F479,'تعرفه ها'!$2:$2,0),1),"---")</f>
        <v>---</v>
      </c>
      <c r="AQ479" s="188" t="str">
        <f>IFERROR(INDEX('تعرفه ها'!A:Z,MATCH(P479&amp;"-"&amp;AQ$1,'تعرفه ها'!C:C,0),MATCH(F479,'تعرفه ها'!$2:$2,0),1),"---")</f>
        <v>---</v>
      </c>
      <c r="AR479" s="188" t="str">
        <f>IFERROR(INDEX('تعرفه ها'!A:Z,MATCH(P479&amp;"-"&amp;AR$1,'تعرفه ها'!C:C,0),MATCH(F479,'تعرفه ها'!$2:$2,0),1),"---")</f>
        <v>---</v>
      </c>
      <c r="AS479" s="265"/>
      <c r="AT479" s="415" t="str">
        <f t="shared" si="175"/>
        <v>---</v>
      </c>
      <c r="AU479" s="415" t="str">
        <f t="shared" si="176"/>
        <v>---</v>
      </c>
      <c r="AV479" s="415" t="str">
        <f t="shared" si="177"/>
        <v>---</v>
      </c>
      <c r="AW479" s="415" t="str">
        <f t="shared" si="178"/>
        <v>---</v>
      </c>
      <c r="AX479" s="415" t="str">
        <f t="shared" si="179"/>
        <v>---</v>
      </c>
      <c r="AY479" s="415" t="str">
        <f>IFERROR(AH479*INDEX('تعرفه ها'!A:Z,MATCH("عوارض برق به ازاء هر کیلووات",'تعرفه ها'!$C:$C,0),MATCH(F479,'تعرفه ها'!$2:$2,0)),"---")</f>
        <v>---</v>
      </c>
      <c r="AZ479" s="415" t="str">
        <f t="shared" si="180"/>
        <v>---</v>
      </c>
      <c r="BA479" s="415" t="str">
        <f>IFERROR(ROUND(((AX479+AY479+AZ479)*INDEX('تعرفه ها'!A:Z,MATCH("هزینه نگهداری و تعمیرات شبکه برق",'تعرفه ها'!$C:$C,0),MATCH(F479,'تعرفه ها'!$2:$2,0))/100),0),"---")</f>
        <v>---</v>
      </c>
      <c r="BB479" s="415">
        <f>IFERROR(IF(P479="دیماندی",ROUND(AJ479*INDEX('تعرفه ها'!A:Z,MATCH(BB$1,'تعرفه ها'!$C:$C,0),MATCH(F479,'تعرفه ها'!$2:$2,0))*J479/30,0),0),"---")</f>
        <v>0</v>
      </c>
      <c r="BC479" s="415"/>
      <c r="BD479" s="54" t="str">
        <f>IFERROR(IF(INDEX('اطلاعات دوره'!A:Z,MATCH(G479,'اطلاعات دوره'!C:C,0),MATCH("برق",'اطلاعات دوره'!$1:$1,0))="دارد",ROUND(AX479*INDEX('تعرفه ها'!A:Z,MATCH("پیک فصلی برق",'تعرفه ها'!$C:$C,0),MATCH(F479,'تعرفه ها'!$2:$2,0))/100,0),0),"---")</f>
        <v>---</v>
      </c>
      <c r="BE479" s="415" t="str">
        <f>IFERROR(ROUND(((AX479+AY479+AZ479+BA479+BB479+BC479+BD479)*INDEX('تعرفه ها'!A:Z,MATCH("مالیات برق",'تعرفه ها'!$C:$C,0),MATCH(F479,'تعرفه ها'!$2:$2,0))/100),0),"---")</f>
        <v>---</v>
      </c>
      <c r="BF479" s="415" t="str">
        <f t="shared" si="181"/>
        <v>---</v>
      </c>
      <c r="BG479" s="415" t="str">
        <f t="shared" si="185"/>
        <v>---</v>
      </c>
      <c r="BH479" s="415" t="str">
        <f t="shared" si="182"/>
        <v>---</v>
      </c>
      <c r="BI479" s="54" t="str">
        <f t="shared" si="183"/>
        <v>---</v>
      </c>
      <c r="BJ479" s="55" t="str">
        <f t="shared" si="184"/>
        <v>---</v>
      </c>
      <c r="BK479" s="262"/>
      <c r="BL479" s="183" t="str">
        <f>IFERROR(IF(INDEX(پرداخت!A:AZ,MATCH(A479&amp;" - "&amp;"برق",پرداخت!$B:$B,0),MATCH(G479,پرداخت!$1:$1,0))="نشده","نشده","شده"),"---")</f>
        <v>---</v>
      </c>
      <c r="BN479" s="257"/>
      <c r="BO479" s="257"/>
      <c r="BP479" s="257"/>
      <c r="BQ479" s="257"/>
      <c r="BR479" s="257"/>
      <c r="BS479" s="257"/>
      <c r="BT479" s="257"/>
      <c r="BU479" s="257"/>
      <c r="BV479" s="257"/>
      <c r="BW479" s="257"/>
      <c r="BX479" s="257"/>
      <c r="BY479" s="257"/>
      <c r="BZ479" s="257"/>
      <c r="CA479" s="257"/>
      <c r="CB479" s="257"/>
      <c r="CC479" s="257"/>
      <c r="CD479" s="257"/>
      <c r="CE479" s="257"/>
      <c r="CF479" s="257"/>
      <c r="CG479" s="257"/>
      <c r="CH479"/>
      <c r="CI479"/>
      <c r="CJ479"/>
      <c r="CK479"/>
    </row>
    <row r="480" spans="1:89" ht="33.75" hidden="1">
      <c r="A480" s="170"/>
      <c r="B480" s="47">
        <f>IFERROR(INDEX('اطلاعات انشعابات شرکتها'!A:BB,MATCH(A480,'اطلاعات انشعابات شرکتها'!A:A,0),MATCH(B$1,'اطلاعات انشعابات شرکتها'!$1:$1,0)),0)</f>
        <v>0</v>
      </c>
      <c r="C480" s="48">
        <f>IFERROR(INDEX('اطلاعات انشعابات شرکتها'!A:BB,MATCH(A480,'اطلاعات انشعابات شرکتها'!A:A,0),MATCH(C$1,'اطلاعات انشعابات شرکتها'!$1:$1,0)),0)</f>
        <v>0</v>
      </c>
      <c r="D480" s="45"/>
      <c r="E480" s="171"/>
      <c r="F480" s="170"/>
      <c r="G480" s="188" t="str">
        <f t="shared" si="163"/>
        <v>/</v>
      </c>
      <c r="H480" s="188">
        <f>IFERROR(INDEX('اطلاعات دوره'!A:Z,MATCH(G480,'اطلاعات دوره'!C:C,0),MATCH(H$1,'اطلاعات دوره'!$1:$1,0)),0)</f>
        <v>0</v>
      </c>
      <c r="I480" s="188">
        <f>IFERROR(INDEX('اطلاعات دوره'!A:Z,MATCH(G480,'اطلاعات دوره'!C:C,0),MATCH(I$1,'اطلاعات دوره'!$1:$1,0)),0)</f>
        <v>0</v>
      </c>
      <c r="J480" s="188">
        <f>IFERROR(INDEX('اطلاعات دوره'!A:Z,MATCH(G480,'اطلاعات دوره'!C:C,0),MATCH(J$1,'اطلاعات دوره'!$1:$1,0)),0)</f>
        <v>0</v>
      </c>
      <c r="K480" s="265"/>
      <c r="L480" s="188" t="str">
        <f>IFERROR(INDEX('اطلاعات دوره'!A:Z,MATCH(G480,'اطلاعات دوره'!C:C,0)-1,MATCH("عنوان",'اطلاعات دوره'!$1:$1,0)),"---")</f>
        <v>---</v>
      </c>
      <c r="M480" s="188" t="str">
        <f t="shared" si="164"/>
        <v>----</v>
      </c>
      <c r="N480" s="188" t="str">
        <f t="shared" si="165"/>
        <v>-/</v>
      </c>
      <c r="O480" s="265"/>
      <c r="P480" s="188">
        <f>IFERROR(INDEX('اطلاعات انشعابات شرکتها'!A:BB,MATCH(A480,'اطلاعات انشعابات شرکتها'!A:A,0),MATCH(P$1,'اطلاعات انشعابات شرکتها'!$1:$1,0)),0)</f>
        <v>0</v>
      </c>
      <c r="Q480" s="188">
        <f>IFERROR(INDEX('اطلاعات انشعابات شرکتها'!A:BB,MATCH(A480,'اطلاعات انشعابات شرکتها'!A:A,0),MATCH(Q$1,'اطلاعات انشعابات شرکتها'!$1:$1,0)),0)</f>
        <v>0</v>
      </c>
      <c r="R480" s="188">
        <f>IFERROR(INDEX('اطلاعات انشعابات شرکتها'!A:BB,MATCH(A480,'اطلاعات انشعابات شرکتها'!A:A,0),MATCH(R$1,'اطلاعات انشعابات شرکتها'!$1:$1,0)),0)</f>
        <v>0</v>
      </c>
      <c r="S480" s="265"/>
      <c r="T480" s="188">
        <f>IFERROR(INDEX('قرائت کنتور'!A:AZ,MATCH(A480&amp;"-"&amp;T$1,'قرائت کنتور'!B:B,0),MATCH(G480,'قرائت کنتور'!$1:$1,0)),0)</f>
        <v>0</v>
      </c>
      <c r="U480" s="188">
        <f>IFERROR(INDEX('قرائت کنتور'!A:AZ,MATCH(A480&amp;"-"&amp;U$1,'قرائت کنتور'!B:B,0),MATCH(L480,'قرائت کنتور'!$1:$1,0)),0)</f>
        <v>0</v>
      </c>
      <c r="V480" s="188">
        <f>IFERROR(INDEX('قرائت کنتور'!A:AZ,MATCH(A480&amp;"-"&amp;U$1,'قرائت کنتور'!B:B,0),MATCH(G480,'قرائت کنتور'!$1:$1,0)),0)</f>
        <v>0</v>
      </c>
      <c r="W480" s="188">
        <f>IFERROR(INDEX('قرائت کنتور'!A:AZ,MATCH(A480&amp;"-"&amp;W$1,'قرائت کنتور'!B:B,0),MATCH(L480,'قرائت کنتور'!$1:$1,0)),0)</f>
        <v>0</v>
      </c>
      <c r="X480" s="188">
        <f>IFERROR(INDEX('قرائت کنتور'!A:AZ,MATCH(A480&amp;"-"&amp;W$1,'قرائت کنتور'!B:B,0),MATCH(G480,'قرائت کنتور'!$1:$1,0)),0)</f>
        <v>0</v>
      </c>
      <c r="Y480" s="188">
        <f>IFERROR(INDEX('قرائت کنتور'!A:AZ,MATCH(A480&amp;"-"&amp;Y$1,'قرائت کنتور'!B:B,0),MATCH(L480,'قرائت کنتور'!$1:$1,0)),0)</f>
        <v>0</v>
      </c>
      <c r="Z480" s="188">
        <f>IFERROR(INDEX('قرائت کنتور'!A:AZ,MATCH(A480&amp;"-"&amp;Y$1,'قرائت کنتور'!B:B,0),MATCH(G480,'قرائت کنتور'!$1:$1,0)),0)</f>
        <v>0</v>
      </c>
      <c r="AA480" s="188">
        <f>IFERROR(INDEX('قرائت کنتور'!A:AZ,MATCH(A480&amp;"-"&amp;AA$1,'قرائت کنتور'!B:B,0),MATCH(L480,'قرائت کنتور'!$1:$1,0)),0)</f>
        <v>0</v>
      </c>
      <c r="AB480" s="188">
        <f>IFERROR(INDEX('قرائت کنتور'!A:AZ,MATCH(A480&amp;"-"&amp;AA$1,'قرائت کنتور'!B:B,0),MATCH(G480,'قرائت کنتور'!$1:$1,0)),0)</f>
        <v>0</v>
      </c>
      <c r="AC480" s="265"/>
      <c r="AD480" s="188">
        <f t="shared" si="166"/>
        <v>0</v>
      </c>
      <c r="AE480" s="188">
        <f t="shared" si="167"/>
        <v>0</v>
      </c>
      <c r="AF480" s="188">
        <f t="shared" si="168"/>
        <v>0</v>
      </c>
      <c r="AG480" s="188">
        <f t="shared" si="169"/>
        <v>0</v>
      </c>
      <c r="AH480" s="188">
        <f t="shared" si="170"/>
        <v>0</v>
      </c>
      <c r="AI480" s="188">
        <f t="shared" si="171"/>
        <v>0</v>
      </c>
      <c r="AJ480" s="188" t="str">
        <f t="shared" si="172"/>
        <v>0</v>
      </c>
      <c r="AK480" s="265"/>
      <c r="AL480" s="254" t="str">
        <f t="shared" si="173"/>
        <v>---</v>
      </c>
      <c r="AM480" s="254" t="str">
        <f t="shared" si="174"/>
        <v>---</v>
      </c>
      <c r="AN480" s="265"/>
      <c r="AO480" s="188" t="str">
        <f>IFERROR(INDEX('تعرفه ها'!A:Z,MATCH(P480&amp;"-"&amp;AO$1,'تعرفه ها'!C:C,0),MATCH(F480,'تعرفه ها'!$2:$2,0),1),"---")</f>
        <v>---</v>
      </c>
      <c r="AP480" s="188" t="str">
        <f>IFERROR(INDEX('تعرفه ها'!A:Z,MATCH(P480&amp;"-"&amp;AP$1,'تعرفه ها'!C:C,0),MATCH(F480,'تعرفه ها'!$2:$2,0),1),"---")</f>
        <v>---</v>
      </c>
      <c r="AQ480" s="188" t="str">
        <f>IFERROR(INDEX('تعرفه ها'!A:Z,MATCH(P480&amp;"-"&amp;AQ$1,'تعرفه ها'!C:C,0),MATCH(F480,'تعرفه ها'!$2:$2,0),1),"---")</f>
        <v>---</v>
      </c>
      <c r="AR480" s="188" t="str">
        <f>IFERROR(INDEX('تعرفه ها'!A:Z,MATCH(P480&amp;"-"&amp;AR$1,'تعرفه ها'!C:C,0),MATCH(F480,'تعرفه ها'!$2:$2,0),1),"---")</f>
        <v>---</v>
      </c>
      <c r="AS480" s="265"/>
      <c r="AT480" s="415" t="str">
        <f t="shared" si="175"/>
        <v>---</v>
      </c>
      <c r="AU480" s="415" t="str">
        <f t="shared" si="176"/>
        <v>---</v>
      </c>
      <c r="AV480" s="415" t="str">
        <f t="shared" si="177"/>
        <v>---</v>
      </c>
      <c r="AW480" s="415" t="str">
        <f t="shared" si="178"/>
        <v>---</v>
      </c>
      <c r="AX480" s="415" t="str">
        <f t="shared" si="179"/>
        <v>---</v>
      </c>
      <c r="AY480" s="415" t="str">
        <f>IFERROR(AH480*INDEX('تعرفه ها'!A:Z,MATCH("عوارض برق به ازاء هر کیلووات",'تعرفه ها'!$C:$C,0),MATCH(F480,'تعرفه ها'!$2:$2,0)),"---")</f>
        <v>---</v>
      </c>
      <c r="AZ480" s="415" t="str">
        <f t="shared" si="180"/>
        <v>---</v>
      </c>
      <c r="BA480" s="415" t="str">
        <f>IFERROR(ROUND(((AX480+AY480+AZ480)*INDEX('تعرفه ها'!A:Z,MATCH("هزینه نگهداری و تعمیرات شبکه برق",'تعرفه ها'!$C:$C,0),MATCH(F480,'تعرفه ها'!$2:$2,0))/100),0),"---")</f>
        <v>---</v>
      </c>
      <c r="BB480" s="415">
        <f>IFERROR(IF(P480="دیماندی",ROUND(AJ480*INDEX('تعرفه ها'!A:Z,MATCH(BB$1,'تعرفه ها'!$C:$C,0),MATCH(F480,'تعرفه ها'!$2:$2,0))*J480/30,0),0),"---")</f>
        <v>0</v>
      </c>
      <c r="BC480" s="415"/>
      <c r="BD480" s="54" t="str">
        <f>IFERROR(IF(INDEX('اطلاعات دوره'!A:Z,MATCH(G480,'اطلاعات دوره'!C:C,0),MATCH("برق",'اطلاعات دوره'!$1:$1,0))="دارد",ROUND(AX480*INDEX('تعرفه ها'!A:Z,MATCH("پیک فصلی برق",'تعرفه ها'!$C:$C,0),MATCH(F480,'تعرفه ها'!$2:$2,0))/100,0),0),"---")</f>
        <v>---</v>
      </c>
      <c r="BE480" s="415" t="str">
        <f>IFERROR(ROUND(((AX480+AY480+AZ480+BA480+BB480+BC480+BD480)*INDEX('تعرفه ها'!A:Z,MATCH("مالیات برق",'تعرفه ها'!$C:$C,0),MATCH(F480,'تعرفه ها'!$2:$2,0))/100),0),"---")</f>
        <v>---</v>
      </c>
      <c r="BF480" s="415" t="str">
        <f t="shared" si="181"/>
        <v>---</v>
      </c>
      <c r="BG480" s="415" t="str">
        <f t="shared" si="185"/>
        <v>---</v>
      </c>
      <c r="BH480" s="415" t="str">
        <f t="shared" si="182"/>
        <v>---</v>
      </c>
      <c r="BI480" s="54" t="str">
        <f t="shared" si="183"/>
        <v>---</v>
      </c>
      <c r="BJ480" s="55" t="str">
        <f t="shared" si="184"/>
        <v>---</v>
      </c>
      <c r="BK480" s="262"/>
      <c r="BL480" s="183" t="str">
        <f>IFERROR(IF(INDEX(پرداخت!A:AZ,MATCH(A480&amp;" - "&amp;"برق",پرداخت!$B:$B,0),MATCH(G480,پرداخت!$1:$1,0))="نشده","نشده","شده"),"---")</f>
        <v>---</v>
      </c>
      <c r="BN480" s="257"/>
      <c r="BO480" s="257"/>
      <c r="BP480" s="257"/>
      <c r="BQ480" s="257"/>
      <c r="BR480" s="257"/>
      <c r="BS480" s="257"/>
      <c r="BT480" s="257"/>
      <c r="BU480" s="257"/>
      <c r="BV480" s="257"/>
      <c r="BW480" s="257"/>
      <c r="BX480" s="257"/>
      <c r="BY480" s="257"/>
      <c r="BZ480" s="257"/>
      <c r="CA480" s="257"/>
      <c r="CB480" s="257"/>
      <c r="CC480" s="257"/>
      <c r="CD480" s="257"/>
      <c r="CE480" s="257"/>
      <c r="CF480" s="257"/>
      <c r="CG480" s="257"/>
      <c r="CH480"/>
      <c r="CI480"/>
      <c r="CJ480"/>
      <c r="CK480"/>
    </row>
    <row r="481" spans="1:89" ht="33.75" hidden="1">
      <c r="A481" s="170"/>
      <c r="B481" s="47">
        <f>IFERROR(INDEX('اطلاعات انشعابات شرکتها'!A:BB,MATCH(A481,'اطلاعات انشعابات شرکتها'!A:A,0),MATCH(B$1,'اطلاعات انشعابات شرکتها'!$1:$1,0)),0)</f>
        <v>0</v>
      </c>
      <c r="C481" s="48">
        <f>IFERROR(INDEX('اطلاعات انشعابات شرکتها'!A:BB,MATCH(A481,'اطلاعات انشعابات شرکتها'!A:A,0),MATCH(C$1,'اطلاعات انشعابات شرکتها'!$1:$1,0)),0)</f>
        <v>0</v>
      </c>
      <c r="D481" s="45"/>
      <c r="E481" s="171"/>
      <c r="F481" s="170"/>
      <c r="G481" s="188" t="str">
        <f t="shared" si="163"/>
        <v>/</v>
      </c>
      <c r="H481" s="188">
        <f>IFERROR(INDEX('اطلاعات دوره'!A:Z,MATCH(G481,'اطلاعات دوره'!C:C,0),MATCH(H$1,'اطلاعات دوره'!$1:$1,0)),0)</f>
        <v>0</v>
      </c>
      <c r="I481" s="188">
        <f>IFERROR(INDEX('اطلاعات دوره'!A:Z,MATCH(G481,'اطلاعات دوره'!C:C,0),MATCH(I$1,'اطلاعات دوره'!$1:$1,0)),0)</f>
        <v>0</v>
      </c>
      <c r="J481" s="188">
        <f>IFERROR(INDEX('اطلاعات دوره'!A:Z,MATCH(G481,'اطلاعات دوره'!C:C,0),MATCH(J$1,'اطلاعات دوره'!$1:$1,0)),0)</f>
        <v>0</v>
      </c>
      <c r="K481" s="265"/>
      <c r="L481" s="188" t="str">
        <f>IFERROR(INDEX('اطلاعات دوره'!A:Z,MATCH(G481,'اطلاعات دوره'!C:C,0)-1,MATCH("عنوان",'اطلاعات دوره'!$1:$1,0)),"---")</f>
        <v>---</v>
      </c>
      <c r="M481" s="188" t="str">
        <f t="shared" si="164"/>
        <v>----</v>
      </c>
      <c r="N481" s="188" t="str">
        <f t="shared" si="165"/>
        <v>-/</v>
      </c>
      <c r="O481" s="265"/>
      <c r="P481" s="188">
        <f>IFERROR(INDEX('اطلاعات انشعابات شرکتها'!A:BB,MATCH(A481,'اطلاعات انشعابات شرکتها'!A:A,0),MATCH(P$1,'اطلاعات انشعابات شرکتها'!$1:$1,0)),0)</f>
        <v>0</v>
      </c>
      <c r="Q481" s="188">
        <f>IFERROR(INDEX('اطلاعات انشعابات شرکتها'!A:BB,MATCH(A481,'اطلاعات انشعابات شرکتها'!A:A,0),MATCH(Q$1,'اطلاعات انشعابات شرکتها'!$1:$1,0)),0)</f>
        <v>0</v>
      </c>
      <c r="R481" s="188">
        <f>IFERROR(INDEX('اطلاعات انشعابات شرکتها'!A:BB,MATCH(A481,'اطلاعات انشعابات شرکتها'!A:A,0),MATCH(R$1,'اطلاعات انشعابات شرکتها'!$1:$1,0)),0)</f>
        <v>0</v>
      </c>
      <c r="S481" s="265"/>
      <c r="T481" s="188">
        <f>IFERROR(INDEX('قرائت کنتور'!A:AZ,MATCH(A481&amp;"-"&amp;T$1,'قرائت کنتور'!B:B,0),MATCH(G481,'قرائت کنتور'!$1:$1,0)),0)</f>
        <v>0</v>
      </c>
      <c r="U481" s="188">
        <f>IFERROR(INDEX('قرائت کنتور'!A:AZ,MATCH(A481&amp;"-"&amp;U$1,'قرائت کنتور'!B:B,0),MATCH(L481,'قرائت کنتور'!$1:$1,0)),0)</f>
        <v>0</v>
      </c>
      <c r="V481" s="188">
        <f>IFERROR(INDEX('قرائت کنتور'!A:AZ,MATCH(A481&amp;"-"&amp;U$1,'قرائت کنتور'!B:B,0),MATCH(G481,'قرائت کنتور'!$1:$1,0)),0)</f>
        <v>0</v>
      </c>
      <c r="W481" s="188">
        <f>IFERROR(INDEX('قرائت کنتور'!A:AZ,MATCH(A481&amp;"-"&amp;W$1,'قرائت کنتور'!B:B,0),MATCH(L481,'قرائت کنتور'!$1:$1,0)),0)</f>
        <v>0</v>
      </c>
      <c r="X481" s="188">
        <f>IFERROR(INDEX('قرائت کنتور'!A:AZ,MATCH(A481&amp;"-"&amp;W$1,'قرائت کنتور'!B:B,0),MATCH(G481,'قرائت کنتور'!$1:$1,0)),0)</f>
        <v>0</v>
      </c>
      <c r="Y481" s="188">
        <f>IFERROR(INDEX('قرائت کنتور'!A:AZ,MATCH(A481&amp;"-"&amp;Y$1,'قرائت کنتور'!B:B,0),MATCH(L481,'قرائت کنتور'!$1:$1,0)),0)</f>
        <v>0</v>
      </c>
      <c r="Z481" s="188">
        <f>IFERROR(INDEX('قرائت کنتور'!A:AZ,MATCH(A481&amp;"-"&amp;Y$1,'قرائت کنتور'!B:B,0),MATCH(G481,'قرائت کنتور'!$1:$1,0)),0)</f>
        <v>0</v>
      </c>
      <c r="AA481" s="188">
        <f>IFERROR(INDEX('قرائت کنتور'!A:AZ,MATCH(A481&amp;"-"&amp;AA$1,'قرائت کنتور'!B:B,0),MATCH(L481,'قرائت کنتور'!$1:$1,0)),0)</f>
        <v>0</v>
      </c>
      <c r="AB481" s="188">
        <f>IFERROR(INDEX('قرائت کنتور'!A:AZ,MATCH(A481&amp;"-"&amp;AA$1,'قرائت کنتور'!B:B,0),MATCH(G481,'قرائت کنتور'!$1:$1,0)),0)</f>
        <v>0</v>
      </c>
      <c r="AC481" s="265"/>
      <c r="AD481" s="188">
        <f t="shared" si="166"/>
        <v>0</v>
      </c>
      <c r="AE481" s="188">
        <f t="shared" si="167"/>
        <v>0</v>
      </c>
      <c r="AF481" s="188">
        <f t="shared" si="168"/>
        <v>0</v>
      </c>
      <c r="AG481" s="188">
        <f t="shared" si="169"/>
        <v>0</v>
      </c>
      <c r="AH481" s="188">
        <f t="shared" si="170"/>
        <v>0</v>
      </c>
      <c r="AI481" s="188">
        <f t="shared" si="171"/>
        <v>0</v>
      </c>
      <c r="AJ481" s="188" t="str">
        <f t="shared" si="172"/>
        <v>0</v>
      </c>
      <c r="AK481" s="265"/>
      <c r="AL481" s="254" t="str">
        <f t="shared" si="173"/>
        <v>---</v>
      </c>
      <c r="AM481" s="254" t="str">
        <f t="shared" si="174"/>
        <v>---</v>
      </c>
      <c r="AN481" s="265"/>
      <c r="AO481" s="188" t="str">
        <f>IFERROR(INDEX('تعرفه ها'!A:Z,MATCH(P481&amp;"-"&amp;AO$1,'تعرفه ها'!C:C,0),MATCH(F481,'تعرفه ها'!$2:$2,0),1),"---")</f>
        <v>---</v>
      </c>
      <c r="AP481" s="188" t="str">
        <f>IFERROR(INDEX('تعرفه ها'!A:Z,MATCH(P481&amp;"-"&amp;AP$1,'تعرفه ها'!C:C,0),MATCH(F481,'تعرفه ها'!$2:$2,0),1),"---")</f>
        <v>---</v>
      </c>
      <c r="AQ481" s="188" t="str">
        <f>IFERROR(INDEX('تعرفه ها'!A:Z,MATCH(P481&amp;"-"&amp;AQ$1,'تعرفه ها'!C:C,0),MATCH(F481,'تعرفه ها'!$2:$2,0),1),"---")</f>
        <v>---</v>
      </c>
      <c r="AR481" s="188" t="str">
        <f>IFERROR(INDEX('تعرفه ها'!A:Z,MATCH(P481&amp;"-"&amp;AR$1,'تعرفه ها'!C:C,0),MATCH(F481,'تعرفه ها'!$2:$2,0),1),"---")</f>
        <v>---</v>
      </c>
      <c r="AS481" s="265"/>
      <c r="AT481" s="415" t="str">
        <f t="shared" si="175"/>
        <v>---</v>
      </c>
      <c r="AU481" s="415" t="str">
        <f t="shared" si="176"/>
        <v>---</v>
      </c>
      <c r="AV481" s="415" t="str">
        <f t="shared" si="177"/>
        <v>---</v>
      </c>
      <c r="AW481" s="415" t="str">
        <f t="shared" si="178"/>
        <v>---</v>
      </c>
      <c r="AX481" s="415" t="str">
        <f t="shared" si="179"/>
        <v>---</v>
      </c>
      <c r="AY481" s="415" t="str">
        <f>IFERROR(AH481*INDEX('تعرفه ها'!A:Z,MATCH("عوارض برق به ازاء هر کیلووات",'تعرفه ها'!$C:$C,0),MATCH(F481,'تعرفه ها'!$2:$2,0)),"---")</f>
        <v>---</v>
      </c>
      <c r="AZ481" s="415" t="str">
        <f t="shared" si="180"/>
        <v>---</v>
      </c>
      <c r="BA481" s="415" t="str">
        <f>IFERROR(ROUND(((AX481+AY481+AZ481)*INDEX('تعرفه ها'!A:Z,MATCH("هزینه نگهداری و تعمیرات شبکه برق",'تعرفه ها'!$C:$C,0),MATCH(F481,'تعرفه ها'!$2:$2,0))/100),0),"---")</f>
        <v>---</v>
      </c>
      <c r="BB481" s="415">
        <f>IFERROR(IF(P481="دیماندی",ROUND(AJ481*INDEX('تعرفه ها'!A:Z,MATCH(BB$1,'تعرفه ها'!$C:$C,0),MATCH(F481,'تعرفه ها'!$2:$2,0))*J481/30,0),0),"---")</f>
        <v>0</v>
      </c>
      <c r="BC481" s="415"/>
      <c r="BD481" s="54" t="str">
        <f>IFERROR(IF(INDEX('اطلاعات دوره'!A:Z,MATCH(G481,'اطلاعات دوره'!C:C,0),MATCH("برق",'اطلاعات دوره'!$1:$1,0))="دارد",ROUND(AX481*INDEX('تعرفه ها'!A:Z,MATCH("پیک فصلی برق",'تعرفه ها'!$C:$C,0),MATCH(F481,'تعرفه ها'!$2:$2,0))/100,0),0),"---")</f>
        <v>---</v>
      </c>
      <c r="BE481" s="415" t="str">
        <f>IFERROR(ROUND(((AX481+AY481+AZ481+BA481+BB481+BC481+BD481)*INDEX('تعرفه ها'!A:Z,MATCH("مالیات برق",'تعرفه ها'!$C:$C,0),MATCH(F481,'تعرفه ها'!$2:$2,0))/100),0),"---")</f>
        <v>---</v>
      </c>
      <c r="BF481" s="415" t="str">
        <f t="shared" si="181"/>
        <v>---</v>
      </c>
      <c r="BG481" s="415" t="str">
        <f t="shared" si="185"/>
        <v>---</v>
      </c>
      <c r="BH481" s="415" t="str">
        <f t="shared" si="182"/>
        <v>---</v>
      </c>
      <c r="BI481" s="54" t="str">
        <f t="shared" si="183"/>
        <v>---</v>
      </c>
      <c r="BJ481" s="55" t="str">
        <f t="shared" si="184"/>
        <v>---</v>
      </c>
      <c r="BK481" s="262"/>
      <c r="BL481" s="183" t="str">
        <f>IFERROR(IF(INDEX(پرداخت!A:AZ,MATCH(A481&amp;" - "&amp;"برق",پرداخت!$B:$B,0),MATCH(G481,پرداخت!$1:$1,0))="نشده","نشده","شده"),"---")</f>
        <v>---</v>
      </c>
      <c r="BN481" s="257"/>
      <c r="BO481" s="257"/>
      <c r="BP481" s="257"/>
      <c r="BQ481" s="257"/>
      <c r="BR481" s="257"/>
      <c r="BS481" s="257"/>
      <c r="BT481" s="257"/>
      <c r="BU481" s="257"/>
      <c r="BV481" s="257"/>
      <c r="BW481" s="257"/>
      <c r="BX481" s="257"/>
      <c r="BY481" s="257"/>
      <c r="BZ481" s="257"/>
      <c r="CA481" s="257"/>
      <c r="CB481" s="257"/>
      <c r="CC481" s="257"/>
      <c r="CD481" s="257"/>
      <c r="CE481" s="257"/>
      <c r="CF481" s="257"/>
      <c r="CG481" s="257"/>
      <c r="CH481"/>
      <c r="CI481"/>
      <c r="CJ481"/>
      <c r="CK481"/>
    </row>
    <row r="482" spans="1:89" ht="33.75" hidden="1">
      <c r="A482" s="170"/>
      <c r="B482" s="47">
        <f>IFERROR(INDEX('اطلاعات انشعابات شرکتها'!A:BB,MATCH(A482,'اطلاعات انشعابات شرکتها'!A:A,0),MATCH(B$1,'اطلاعات انشعابات شرکتها'!$1:$1,0)),0)</f>
        <v>0</v>
      </c>
      <c r="C482" s="48">
        <f>IFERROR(INDEX('اطلاعات انشعابات شرکتها'!A:BB,MATCH(A482,'اطلاعات انشعابات شرکتها'!A:A,0),MATCH(C$1,'اطلاعات انشعابات شرکتها'!$1:$1,0)),0)</f>
        <v>0</v>
      </c>
      <c r="D482" s="45"/>
      <c r="E482" s="171"/>
      <c r="F482" s="170"/>
      <c r="G482" s="188" t="str">
        <f t="shared" si="163"/>
        <v>/</v>
      </c>
      <c r="H482" s="188">
        <f>IFERROR(INDEX('اطلاعات دوره'!A:Z,MATCH(G482,'اطلاعات دوره'!C:C,0),MATCH(H$1,'اطلاعات دوره'!$1:$1,0)),0)</f>
        <v>0</v>
      </c>
      <c r="I482" s="188">
        <f>IFERROR(INDEX('اطلاعات دوره'!A:Z,MATCH(G482,'اطلاعات دوره'!C:C,0),MATCH(I$1,'اطلاعات دوره'!$1:$1,0)),0)</f>
        <v>0</v>
      </c>
      <c r="J482" s="188">
        <f>IFERROR(INDEX('اطلاعات دوره'!A:Z,MATCH(G482,'اطلاعات دوره'!C:C,0),MATCH(J$1,'اطلاعات دوره'!$1:$1,0)),0)</f>
        <v>0</v>
      </c>
      <c r="K482" s="265"/>
      <c r="L482" s="188" t="str">
        <f>IFERROR(INDEX('اطلاعات دوره'!A:Z,MATCH(G482,'اطلاعات دوره'!C:C,0)-1,MATCH("عنوان",'اطلاعات دوره'!$1:$1,0)),"---")</f>
        <v>---</v>
      </c>
      <c r="M482" s="188" t="str">
        <f t="shared" si="164"/>
        <v>----</v>
      </c>
      <c r="N482" s="188" t="str">
        <f t="shared" si="165"/>
        <v>-/</v>
      </c>
      <c r="O482" s="265"/>
      <c r="P482" s="188">
        <f>IFERROR(INDEX('اطلاعات انشعابات شرکتها'!A:BB,MATCH(A482,'اطلاعات انشعابات شرکتها'!A:A,0),MATCH(P$1,'اطلاعات انشعابات شرکتها'!$1:$1,0)),0)</f>
        <v>0</v>
      </c>
      <c r="Q482" s="188">
        <f>IFERROR(INDEX('اطلاعات انشعابات شرکتها'!A:BB,MATCH(A482,'اطلاعات انشعابات شرکتها'!A:A,0),MATCH(Q$1,'اطلاعات انشعابات شرکتها'!$1:$1,0)),0)</f>
        <v>0</v>
      </c>
      <c r="R482" s="188">
        <f>IFERROR(INDEX('اطلاعات انشعابات شرکتها'!A:BB,MATCH(A482,'اطلاعات انشعابات شرکتها'!A:A,0),MATCH(R$1,'اطلاعات انشعابات شرکتها'!$1:$1,0)),0)</f>
        <v>0</v>
      </c>
      <c r="S482" s="265"/>
      <c r="T482" s="188">
        <f>IFERROR(INDEX('قرائت کنتور'!A:AZ,MATCH(A482&amp;"-"&amp;T$1,'قرائت کنتور'!B:B,0),MATCH(G482,'قرائت کنتور'!$1:$1,0)),0)</f>
        <v>0</v>
      </c>
      <c r="U482" s="188">
        <f>IFERROR(INDEX('قرائت کنتور'!A:AZ,MATCH(A482&amp;"-"&amp;U$1,'قرائت کنتور'!B:B,0),MATCH(L482,'قرائت کنتور'!$1:$1,0)),0)</f>
        <v>0</v>
      </c>
      <c r="V482" s="188">
        <f>IFERROR(INDEX('قرائت کنتور'!A:AZ,MATCH(A482&amp;"-"&amp;U$1,'قرائت کنتور'!B:B,0),MATCH(G482,'قرائت کنتور'!$1:$1,0)),0)</f>
        <v>0</v>
      </c>
      <c r="W482" s="188">
        <f>IFERROR(INDEX('قرائت کنتور'!A:AZ,MATCH(A482&amp;"-"&amp;W$1,'قرائت کنتور'!B:B,0),MATCH(L482,'قرائت کنتور'!$1:$1,0)),0)</f>
        <v>0</v>
      </c>
      <c r="X482" s="188">
        <f>IFERROR(INDEX('قرائت کنتور'!A:AZ,MATCH(A482&amp;"-"&amp;W$1,'قرائت کنتور'!B:B,0),MATCH(G482,'قرائت کنتور'!$1:$1,0)),0)</f>
        <v>0</v>
      </c>
      <c r="Y482" s="188">
        <f>IFERROR(INDEX('قرائت کنتور'!A:AZ,MATCH(A482&amp;"-"&amp;Y$1,'قرائت کنتور'!B:B,0),MATCH(L482,'قرائت کنتور'!$1:$1,0)),0)</f>
        <v>0</v>
      </c>
      <c r="Z482" s="188">
        <f>IFERROR(INDEX('قرائت کنتور'!A:AZ,MATCH(A482&amp;"-"&amp;Y$1,'قرائت کنتور'!B:B,0),MATCH(G482,'قرائت کنتور'!$1:$1,0)),0)</f>
        <v>0</v>
      </c>
      <c r="AA482" s="188">
        <f>IFERROR(INDEX('قرائت کنتور'!A:AZ,MATCH(A482&amp;"-"&amp;AA$1,'قرائت کنتور'!B:B,0),MATCH(L482,'قرائت کنتور'!$1:$1,0)),0)</f>
        <v>0</v>
      </c>
      <c r="AB482" s="188">
        <f>IFERROR(INDEX('قرائت کنتور'!A:AZ,MATCH(A482&amp;"-"&amp;AA$1,'قرائت کنتور'!B:B,0),MATCH(G482,'قرائت کنتور'!$1:$1,0)),0)</f>
        <v>0</v>
      </c>
      <c r="AC482" s="265"/>
      <c r="AD482" s="188">
        <f t="shared" si="166"/>
        <v>0</v>
      </c>
      <c r="AE482" s="188">
        <f t="shared" si="167"/>
        <v>0</v>
      </c>
      <c r="AF482" s="188">
        <f t="shared" si="168"/>
        <v>0</v>
      </c>
      <c r="AG482" s="188">
        <f t="shared" si="169"/>
        <v>0</v>
      </c>
      <c r="AH482" s="188">
        <f t="shared" si="170"/>
        <v>0</v>
      </c>
      <c r="AI482" s="188">
        <f t="shared" si="171"/>
        <v>0</v>
      </c>
      <c r="AJ482" s="188" t="str">
        <f t="shared" si="172"/>
        <v>0</v>
      </c>
      <c r="AK482" s="265"/>
      <c r="AL482" s="254" t="str">
        <f t="shared" si="173"/>
        <v>---</v>
      </c>
      <c r="AM482" s="254" t="str">
        <f t="shared" si="174"/>
        <v>---</v>
      </c>
      <c r="AN482" s="265"/>
      <c r="AO482" s="188" t="str">
        <f>IFERROR(INDEX('تعرفه ها'!A:Z,MATCH(P482&amp;"-"&amp;AO$1,'تعرفه ها'!C:C,0),MATCH(F482,'تعرفه ها'!$2:$2,0),1),"---")</f>
        <v>---</v>
      </c>
      <c r="AP482" s="188" t="str">
        <f>IFERROR(INDEX('تعرفه ها'!A:Z,MATCH(P482&amp;"-"&amp;AP$1,'تعرفه ها'!C:C,0),MATCH(F482,'تعرفه ها'!$2:$2,0),1),"---")</f>
        <v>---</v>
      </c>
      <c r="AQ482" s="188" t="str">
        <f>IFERROR(INDEX('تعرفه ها'!A:Z,MATCH(P482&amp;"-"&amp;AQ$1,'تعرفه ها'!C:C,0),MATCH(F482,'تعرفه ها'!$2:$2,0),1),"---")</f>
        <v>---</v>
      </c>
      <c r="AR482" s="188" t="str">
        <f>IFERROR(INDEX('تعرفه ها'!A:Z,MATCH(P482&amp;"-"&amp;AR$1,'تعرفه ها'!C:C,0),MATCH(F482,'تعرفه ها'!$2:$2,0),1),"---")</f>
        <v>---</v>
      </c>
      <c r="AS482" s="265"/>
      <c r="AT482" s="415" t="str">
        <f t="shared" si="175"/>
        <v>---</v>
      </c>
      <c r="AU482" s="415" t="str">
        <f t="shared" si="176"/>
        <v>---</v>
      </c>
      <c r="AV482" s="415" t="str">
        <f t="shared" si="177"/>
        <v>---</v>
      </c>
      <c r="AW482" s="415" t="str">
        <f t="shared" si="178"/>
        <v>---</v>
      </c>
      <c r="AX482" s="415" t="str">
        <f t="shared" si="179"/>
        <v>---</v>
      </c>
      <c r="AY482" s="415" t="str">
        <f>IFERROR(AH482*INDEX('تعرفه ها'!A:Z,MATCH("عوارض برق به ازاء هر کیلووات",'تعرفه ها'!$C:$C,0),MATCH(F482,'تعرفه ها'!$2:$2,0)),"---")</f>
        <v>---</v>
      </c>
      <c r="AZ482" s="415" t="str">
        <f t="shared" si="180"/>
        <v>---</v>
      </c>
      <c r="BA482" s="415" t="str">
        <f>IFERROR(ROUND(((AX482+AY482+AZ482)*INDEX('تعرفه ها'!A:Z,MATCH("هزینه نگهداری و تعمیرات شبکه برق",'تعرفه ها'!$C:$C,0),MATCH(F482,'تعرفه ها'!$2:$2,0))/100),0),"---")</f>
        <v>---</v>
      </c>
      <c r="BB482" s="415">
        <f>IFERROR(IF(P482="دیماندی",ROUND(AJ482*INDEX('تعرفه ها'!A:Z,MATCH(BB$1,'تعرفه ها'!$C:$C,0),MATCH(F482,'تعرفه ها'!$2:$2,0))*J482/30,0),0),"---")</f>
        <v>0</v>
      </c>
      <c r="BC482" s="415"/>
      <c r="BD482" s="54" t="str">
        <f>IFERROR(IF(INDEX('اطلاعات دوره'!A:Z,MATCH(G482,'اطلاعات دوره'!C:C,0),MATCH("برق",'اطلاعات دوره'!$1:$1,0))="دارد",ROUND(AX482*INDEX('تعرفه ها'!A:Z,MATCH("پیک فصلی برق",'تعرفه ها'!$C:$C,0),MATCH(F482,'تعرفه ها'!$2:$2,0))/100,0),0),"---")</f>
        <v>---</v>
      </c>
      <c r="BE482" s="415" t="str">
        <f>IFERROR(ROUND(((AX482+AY482+AZ482+BA482+BB482+BC482+BD482)*INDEX('تعرفه ها'!A:Z,MATCH("مالیات برق",'تعرفه ها'!$C:$C,0),MATCH(F482,'تعرفه ها'!$2:$2,0))/100),0),"---")</f>
        <v>---</v>
      </c>
      <c r="BF482" s="415" t="str">
        <f t="shared" si="181"/>
        <v>---</v>
      </c>
      <c r="BG482" s="415" t="str">
        <f t="shared" si="185"/>
        <v>---</v>
      </c>
      <c r="BH482" s="415" t="str">
        <f t="shared" si="182"/>
        <v>---</v>
      </c>
      <c r="BI482" s="54" t="str">
        <f t="shared" si="183"/>
        <v>---</v>
      </c>
      <c r="BJ482" s="55" t="str">
        <f t="shared" si="184"/>
        <v>---</v>
      </c>
      <c r="BK482" s="262"/>
      <c r="BL482" s="183" t="str">
        <f>IFERROR(IF(INDEX(پرداخت!A:AZ,MATCH(A482&amp;" - "&amp;"برق",پرداخت!$B:$B,0),MATCH(G482,پرداخت!$1:$1,0))="نشده","نشده","شده"),"---")</f>
        <v>---</v>
      </c>
      <c r="BN482" s="257"/>
      <c r="BO482" s="257"/>
      <c r="BP482" s="257"/>
      <c r="BQ482" s="257"/>
      <c r="BR482" s="257"/>
      <c r="BS482" s="257"/>
      <c r="BT482" s="257"/>
      <c r="BU482" s="257"/>
      <c r="BV482" s="257"/>
      <c r="BW482" s="257"/>
      <c r="BX482" s="257"/>
      <c r="BY482" s="257"/>
      <c r="BZ482" s="257"/>
      <c r="CA482" s="257"/>
      <c r="CB482" s="257"/>
      <c r="CC482" s="257"/>
      <c r="CD482" s="257"/>
      <c r="CE482" s="257"/>
      <c r="CF482" s="257"/>
      <c r="CG482" s="257"/>
      <c r="CH482"/>
      <c r="CI482"/>
      <c r="CJ482"/>
      <c r="CK482"/>
    </row>
    <row r="483" spans="1:89" ht="33.75" hidden="1">
      <c r="A483" s="170"/>
      <c r="B483" s="47">
        <f>IFERROR(INDEX('اطلاعات انشعابات شرکتها'!A:BB,MATCH(A483,'اطلاعات انشعابات شرکتها'!A:A,0),MATCH(B$1,'اطلاعات انشعابات شرکتها'!$1:$1,0)),0)</f>
        <v>0</v>
      </c>
      <c r="C483" s="48">
        <f>IFERROR(INDEX('اطلاعات انشعابات شرکتها'!A:BB,MATCH(A483,'اطلاعات انشعابات شرکتها'!A:A,0),MATCH(C$1,'اطلاعات انشعابات شرکتها'!$1:$1,0)),0)</f>
        <v>0</v>
      </c>
      <c r="D483" s="45"/>
      <c r="E483" s="171"/>
      <c r="F483" s="170"/>
      <c r="G483" s="188" t="str">
        <f t="shared" si="163"/>
        <v>/</v>
      </c>
      <c r="H483" s="188">
        <f>IFERROR(INDEX('اطلاعات دوره'!A:Z,MATCH(G483,'اطلاعات دوره'!C:C,0),MATCH(H$1,'اطلاعات دوره'!$1:$1,0)),0)</f>
        <v>0</v>
      </c>
      <c r="I483" s="188">
        <f>IFERROR(INDEX('اطلاعات دوره'!A:Z,MATCH(G483,'اطلاعات دوره'!C:C,0),MATCH(I$1,'اطلاعات دوره'!$1:$1,0)),0)</f>
        <v>0</v>
      </c>
      <c r="J483" s="188">
        <f>IFERROR(INDEX('اطلاعات دوره'!A:Z,MATCH(G483,'اطلاعات دوره'!C:C,0),MATCH(J$1,'اطلاعات دوره'!$1:$1,0)),0)</f>
        <v>0</v>
      </c>
      <c r="K483" s="265"/>
      <c r="L483" s="188" t="str">
        <f>IFERROR(INDEX('اطلاعات دوره'!A:Z,MATCH(G483,'اطلاعات دوره'!C:C,0)-1,MATCH("عنوان",'اطلاعات دوره'!$1:$1,0)),"---")</f>
        <v>---</v>
      </c>
      <c r="M483" s="188" t="str">
        <f t="shared" si="164"/>
        <v>----</v>
      </c>
      <c r="N483" s="188" t="str">
        <f t="shared" si="165"/>
        <v>-/</v>
      </c>
      <c r="O483" s="265"/>
      <c r="P483" s="188">
        <f>IFERROR(INDEX('اطلاعات انشعابات شرکتها'!A:BB,MATCH(A483,'اطلاعات انشعابات شرکتها'!A:A,0),MATCH(P$1,'اطلاعات انشعابات شرکتها'!$1:$1,0)),0)</f>
        <v>0</v>
      </c>
      <c r="Q483" s="188">
        <f>IFERROR(INDEX('اطلاعات انشعابات شرکتها'!A:BB,MATCH(A483,'اطلاعات انشعابات شرکتها'!A:A,0),MATCH(Q$1,'اطلاعات انشعابات شرکتها'!$1:$1,0)),0)</f>
        <v>0</v>
      </c>
      <c r="R483" s="188">
        <f>IFERROR(INDEX('اطلاعات انشعابات شرکتها'!A:BB,MATCH(A483,'اطلاعات انشعابات شرکتها'!A:A,0),MATCH(R$1,'اطلاعات انشعابات شرکتها'!$1:$1,0)),0)</f>
        <v>0</v>
      </c>
      <c r="S483" s="265"/>
      <c r="T483" s="188">
        <f>IFERROR(INDEX('قرائت کنتور'!A:AZ,MATCH(A483&amp;"-"&amp;T$1,'قرائت کنتور'!B:B,0),MATCH(G483,'قرائت کنتور'!$1:$1,0)),0)</f>
        <v>0</v>
      </c>
      <c r="U483" s="188">
        <f>IFERROR(INDEX('قرائت کنتور'!A:AZ,MATCH(A483&amp;"-"&amp;U$1,'قرائت کنتور'!B:B,0),MATCH(L483,'قرائت کنتور'!$1:$1,0)),0)</f>
        <v>0</v>
      </c>
      <c r="V483" s="188">
        <f>IFERROR(INDEX('قرائت کنتور'!A:AZ,MATCH(A483&amp;"-"&amp;U$1,'قرائت کنتور'!B:B,0),MATCH(G483,'قرائت کنتور'!$1:$1,0)),0)</f>
        <v>0</v>
      </c>
      <c r="W483" s="188">
        <f>IFERROR(INDEX('قرائت کنتور'!A:AZ,MATCH(A483&amp;"-"&amp;W$1,'قرائت کنتور'!B:B,0),MATCH(L483,'قرائت کنتور'!$1:$1,0)),0)</f>
        <v>0</v>
      </c>
      <c r="X483" s="188">
        <f>IFERROR(INDEX('قرائت کنتور'!A:AZ,MATCH(A483&amp;"-"&amp;W$1,'قرائت کنتور'!B:B,0),MATCH(G483,'قرائت کنتور'!$1:$1,0)),0)</f>
        <v>0</v>
      </c>
      <c r="Y483" s="188">
        <f>IFERROR(INDEX('قرائت کنتور'!A:AZ,MATCH(A483&amp;"-"&amp;Y$1,'قرائت کنتور'!B:B,0),MATCH(L483,'قرائت کنتور'!$1:$1,0)),0)</f>
        <v>0</v>
      </c>
      <c r="Z483" s="188">
        <f>IFERROR(INDEX('قرائت کنتور'!A:AZ,MATCH(A483&amp;"-"&amp;Y$1,'قرائت کنتور'!B:B,0),MATCH(G483,'قرائت کنتور'!$1:$1,0)),0)</f>
        <v>0</v>
      </c>
      <c r="AA483" s="188">
        <f>IFERROR(INDEX('قرائت کنتور'!A:AZ,MATCH(A483&amp;"-"&amp;AA$1,'قرائت کنتور'!B:B,0),MATCH(L483,'قرائت کنتور'!$1:$1,0)),0)</f>
        <v>0</v>
      </c>
      <c r="AB483" s="188">
        <f>IFERROR(INDEX('قرائت کنتور'!A:AZ,MATCH(A483&amp;"-"&amp;AA$1,'قرائت کنتور'!B:B,0),MATCH(G483,'قرائت کنتور'!$1:$1,0)),0)</f>
        <v>0</v>
      </c>
      <c r="AC483" s="265"/>
      <c r="AD483" s="188">
        <f t="shared" si="166"/>
        <v>0</v>
      </c>
      <c r="AE483" s="188">
        <f t="shared" si="167"/>
        <v>0</v>
      </c>
      <c r="AF483" s="188">
        <f t="shared" si="168"/>
        <v>0</v>
      </c>
      <c r="AG483" s="188">
        <f t="shared" si="169"/>
        <v>0</v>
      </c>
      <c r="AH483" s="188">
        <f t="shared" si="170"/>
        <v>0</v>
      </c>
      <c r="AI483" s="188">
        <f t="shared" si="171"/>
        <v>0</v>
      </c>
      <c r="AJ483" s="188" t="str">
        <f t="shared" si="172"/>
        <v>0</v>
      </c>
      <c r="AK483" s="265"/>
      <c r="AL483" s="254" t="str">
        <f t="shared" si="173"/>
        <v>---</v>
      </c>
      <c r="AM483" s="254" t="str">
        <f t="shared" si="174"/>
        <v>---</v>
      </c>
      <c r="AN483" s="265"/>
      <c r="AO483" s="188" t="str">
        <f>IFERROR(INDEX('تعرفه ها'!A:Z,MATCH(P483&amp;"-"&amp;AO$1,'تعرفه ها'!C:C,0),MATCH(F483,'تعرفه ها'!$2:$2,0),1),"---")</f>
        <v>---</v>
      </c>
      <c r="AP483" s="188" t="str">
        <f>IFERROR(INDEX('تعرفه ها'!A:Z,MATCH(P483&amp;"-"&amp;AP$1,'تعرفه ها'!C:C,0),MATCH(F483,'تعرفه ها'!$2:$2,0),1),"---")</f>
        <v>---</v>
      </c>
      <c r="AQ483" s="188" t="str">
        <f>IFERROR(INDEX('تعرفه ها'!A:Z,MATCH(P483&amp;"-"&amp;AQ$1,'تعرفه ها'!C:C,0),MATCH(F483,'تعرفه ها'!$2:$2,0),1),"---")</f>
        <v>---</v>
      </c>
      <c r="AR483" s="188" t="str">
        <f>IFERROR(INDEX('تعرفه ها'!A:Z,MATCH(P483&amp;"-"&amp;AR$1,'تعرفه ها'!C:C,0),MATCH(F483,'تعرفه ها'!$2:$2,0),1),"---")</f>
        <v>---</v>
      </c>
      <c r="AS483" s="265"/>
      <c r="AT483" s="415" t="str">
        <f t="shared" si="175"/>
        <v>---</v>
      </c>
      <c r="AU483" s="415" t="str">
        <f t="shared" si="176"/>
        <v>---</v>
      </c>
      <c r="AV483" s="415" t="str">
        <f t="shared" si="177"/>
        <v>---</v>
      </c>
      <c r="AW483" s="415" t="str">
        <f t="shared" si="178"/>
        <v>---</v>
      </c>
      <c r="AX483" s="415" t="str">
        <f t="shared" si="179"/>
        <v>---</v>
      </c>
      <c r="AY483" s="415" t="str">
        <f>IFERROR(AH483*INDEX('تعرفه ها'!A:Z,MATCH("عوارض برق به ازاء هر کیلووات",'تعرفه ها'!$C:$C,0),MATCH(F483,'تعرفه ها'!$2:$2,0)),"---")</f>
        <v>---</v>
      </c>
      <c r="AZ483" s="415" t="str">
        <f t="shared" si="180"/>
        <v>---</v>
      </c>
      <c r="BA483" s="415" t="str">
        <f>IFERROR(ROUND(((AX483+AY483+AZ483)*INDEX('تعرفه ها'!A:Z,MATCH("هزینه نگهداری و تعمیرات شبکه برق",'تعرفه ها'!$C:$C,0),MATCH(F483,'تعرفه ها'!$2:$2,0))/100),0),"---")</f>
        <v>---</v>
      </c>
      <c r="BB483" s="415">
        <f>IFERROR(IF(P483="دیماندی",ROUND(AJ483*INDEX('تعرفه ها'!A:Z,MATCH(BB$1,'تعرفه ها'!$C:$C,0),MATCH(F483,'تعرفه ها'!$2:$2,0))*J483/30,0),0),"---")</f>
        <v>0</v>
      </c>
      <c r="BC483" s="415"/>
      <c r="BD483" s="54" t="str">
        <f>IFERROR(IF(INDEX('اطلاعات دوره'!A:Z,MATCH(G483,'اطلاعات دوره'!C:C,0),MATCH("برق",'اطلاعات دوره'!$1:$1,0))="دارد",ROUND(AX483*INDEX('تعرفه ها'!A:Z,MATCH("پیک فصلی برق",'تعرفه ها'!$C:$C,0),MATCH(F483,'تعرفه ها'!$2:$2,0))/100,0),0),"---")</f>
        <v>---</v>
      </c>
      <c r="BE483" s="415" t="str">
        <f>IFERROR(ROUND(((AX483+AY483+AZ483+BA483+BB483+BC483+BD483)*INDEX('تعرفه ها'!A:Z,MATCH("مالیات برق",'تعرفه ها'!$C:$C,0),MATCH(F483,'تعرفه ها'!$2:$2,0))/100),0),"---")</f>
        <v>---</v>
      </c>
      <c r="BF483" s="415" t="str">
        <f t="shared" si="181"/>
        <v>---</v>
      </c>
      <c r="BG483" s="415" t="str">
        <f t="shared" si="185"/>
        <v>---</v>
      </c>
      <c r="BH483" s="415" t="str">
        <f t="shared" si="182"/>
        <v>---</v>
      </c>
      <c r="BI483" s="54" t="str">
        <f t="shared" si="183"/>
        <v>---</v>
      </c>
      <c r="BJ483" s="55" t="str">
        <f t="shared" si="184"/>
        <v>---</v>
      </c>
      <c r="BK483" s="262"/>
      <c r="BL483" s="183" t="str">
        <f>IFERROR(IF(INDEX(پرداخت!A:AZ,MATCH(A483&amp;" - "&amp;"برق",پرداخت!$B:$B,0),MATCH(G483,پرداخت!$1:$1,0))="نشده","نشده","شده"),"---")</f>
        <v>---</v>
      </c>
      <c r="BN483" s="257"/>
      <c r="BO483" s="257"/>
      <c r="BP483" s="257"/>
      <c r="BQ483" s="257"/>
      <c r="BR483" s="257"/>
      <c r="BS483" s="257"/>
      <c r="BT483" s="257"/>
      <c r="BU483" s="257"/>
      <c r="BV483" s="257"/>
      <c r="BW483" s="257"/>
      <c r="BX483" s="257"/>
      <c r="BY483" s="257"/>
      <c r="BZ483" s="257"/>
      <c r="CA483" s="257"/>
      <c r="CB483" s="257"/>
      <c r="CC483" s="257"/>
      <c r="CD483" s="257"/>
      <c r="CE483" s="257"/>
      <c r="CF483" s="257"/>
      <c r="CG483" s="257"/>
      <c r="CH483"/>
      <c r="CI483"/>
      <c r="CJ483"/>
      <c r="CK483"/>
    </row>
    <row r="484" spans="1:89" ht="33.75" hidden="1">
      <c r="A484" s="170"/>
      <c r="B484" s="47">
        <f>IFERROR(INDEX('اطلاعات انشعابات شرکتها'!A:BB,MATCH(A484,'اطلاعات انشعابات شرکتها'!A:A,0),MATCH(B$1,'اطلاعات انشعابات شرکتها'!$1:$1,0)),0)</f>
        <v>0</v>
      </c>
      <c r="C484" s="48">
        <f>IFERROR(INDEX('اطلاعات انشعابات شرکتها'!A:BB,MATCH(A484,'اطلاعات انشعابات شرکتها'!A:A,0),MATCH(C$1,'اطلاعات انشعابات شرکتها'!$1:$1,0)),0)</f>
        <v>0</v>
      </c>
      <c r="D484" s="45"/>
      <c r="E484" s="171"/>
      <c r="F484" s="170"/>
      <c r="G484" s="188" t="str">
        <f t="shared" si="163"/>
        <v>/</v>
      </c>
      <c r="H484" s="188">
        <f>IFERROR(INDEX('اطلاعات دوره'!A:Z,MATCH(G484,'اطلاعات دوره'!C:C,0),MATCH(H$1,'اطلاعات دوره'!$1:$1,0)),0)</f>
        <v>0</v>
      </c>
      <c r="I484" s="188">
        <f>IFERROR(INDEX('اطلاعات دوره'!A:Z,MATCH(G484,'اطلاعات دوره'!C:C,0),MATCH(I$1,'اطلاعات دوره'!$1:$1,0)),0)</f>
        <v>0</v>
      </c>
      <c r="J484" s="188">
        <f>IFERROR(INDEX('اطلاعات دوره'!A:Z,MATCH(G484,'اطلاعات دوره'!C:C,0),MATCH(J$1,'اطلاعات دوره'!$1:$1,0)),0)</f>
        <v>0</v>
      </c>
      <c r="K484" s="265"/>
      <c r="L484" s="188" t="str">
        <f>IFERROR(INDEX('اطلاعات دوره'!A:Z,MATCH(G484,'اطلاعات دوره'!C:C,0)-1,MATCH("عنوان",'اطلاعات دوره'!$1:$1,0)),"---")</f>
        <v>---</v>
      </c>
      <c r="M484" s="188" t="str">
        <f t="shared" si="164"/>
        <v>----</v>
      </c>
      <c r="N484" s="188" t="str">
        <f t="shared" si="165"/>
        <v>-/</v>
      </c>
      <c r="O484" s="265"/>
      <c r="P484" s="188">
        <f>IFERROR(INDEX('اطلاعات انشعابات شرکتها'!A:BB,MATCH(A484,'اطلاعات انشعابات شرکتها'!A:A,0),MATCH(P$1,'اطلاعات انشعابات شرکتها'!$1:$1,0)),0)</f>
        <v>0</v>
      </c>
      <c r="Q484" s="188">
        <f>IFERROR(INDEX('اطلاعات انشعابات شرکتها'!A:BB,MATCH(A484,'اطلاعات انشعابات شرکتها'!A:A,0),MATCH(Q$1,'اطلاعات انشعابات شرکتها'!$1:$1,0)),0)</f>
        <v>0</v>
      </c>
      <c r="R484" s="188">
        <f>IFERROR(INDEX('اطلاعات انشعابات شرکتها'!A:BB,MATCH(A484,'اطلاعات انشعابات شرکتها'!A:A,0),MATCH(R$1,'اطلاعات انشعابات شرکتها'!$1:$1,0)),0)</f>
        <v>0</v>
      </c>
      <c r="S484" s="265"/>
      <c r="T484" s="188">
        <f>IFERROR(INDEX('قرائت کنتور'!A:AZ,MATCH(A484&amp;"-"&amp;T$1,'قرائت کنتور'!B:B,0),MATCH(G484,'قرائت کنتور'!$1:$1,0)),0)</f>
        <v>0</v>
      </c>
      <c r="U484" s="188">
        <f>IFERROR(INDEX('قرائت کنتور'!A:AZ,MATCH(A484&amp;"-"&amp;U$1,'قرائت کنتور'!B:B,0),MATCH(L484,'قرائت کنتور'!$1:$1,0)),0)</f>
        <v>0</v>
      </c>
      <c r="V484" s="188">
        <f>IFERROR(INDEX('قرائت کنتور'!A:AZ,MATCH(A484&amp;"-"&amp;U$1,'قرائت کنتور'!B:B,0),MATCH(G484,'قرائت کنتور'!$1:$1,0)),0)</f>
        <v>0</v>
      </c>
      <c r="W484" s="188">
        <f>IFERROR(INDEX('قرائت کنتور'!A:AZ,MATCH(A484&amp;"-"&amp;W$1,'قرائت کنتور'!B:B,0),MATCH(L484,'قرائت کنتور'!$1:$1,0)),0)</f>
        <v>0</v>
      </c>
      <c r="X484" s="188">
        <f>IFERROR(INDEX('قرائت کنتور'!A:AZ,MATCH(A484&amp;"-"&amp;W$1,'قرائت کنتور'!B:B,0),MATCH(G484,'قرائت کنتور'!$1:$1,0)),0)</f>
        <v>0</v>
      </c>
      <c r="Y484" s="188">
        <f>IFERROR(INDEX('قرائت کنتور'!A:AZ,MATCH(A484&amp;"-"&amp;Y$1,'قرائت کنتور'!B:B,0),MATCH(L484,'قرائت کنتور'!$1:$1,0)),0)</f>
        <v>0</v>
      </c>
      <c r="Z484" s="188">
        <f>IFERROR(INDEX('قرائت کنتور'!A:AZ,MATCH(A484&amp;"-"&amp;Y$1,'قرائت کنتور'!B:B,0),MATCH(G484,'قرائت کنتور'!$1:$1,0)),0)</f>
        <v>0</v>
      </c>
      <c r="AA484" s="188">
        <f>IFERROR(INDEX('قرائت کنتور'!A:AZ,MATCH(A484&amp;"-"&amp;AA$1,'قرائت کنتور'!B:B,0),MATCH(L484,'قرائت کنتور'!$1:$1,0)),0)</f>
        <v>0</v>
      </c>
      <c r="AB484" s="188">
        <f>IFERROR(INDEX('قرائت کنتور'!A:AZ,MATCH(A484&amp;"-"&amp;AA$1,'قرائت کنتور'!B:B,0),MATCH(G484,'قرائت کنتور'!$1:$1,0)),0)</f>
        <v>0</v>
      </c>
      <c r="AC484" s="265"/>
      <c r="AD484" s="188">
        <f t="shared" si="166"/>
        <v>0</v>
      </c>
      <c r="AE484" s="188">
        <f t="shared" si="167"/>
        <v>0</v>
      </c>
      <c r="AF484" s="188">
        <f t="shared" si="168"/>
        <v>0</v>
      </c>
      <c r="AG484" s="188">
        <f t="shared" si="169"/>
        <v>0</v>
      </c>
      <c r="AH484" s="188">
        <f t="shared" si="170"/>
        <v>0</v>
      </c>
      <c r="AI484" s="188">
        <f t="shared" si="171"/>
        <v>0</v>
      </c>
      <c r="AJ484" s="188" t="str">
        <f t="shared" si="172"/>
        <v>0</v>
      </c>
      <c r="AK484" s="265"/>
      <c r="AL484" s="254" t="str">
        <f t="shared" si="173"/>
        <v>---</v>
      </c>
      <c r="AM484" s="254" t="str">
        <f t="shared" si="174"/>
        <v>---</v>
      </c>
      <c r="AN484" s="265"/>
      <c r="AO484" s="188" t="str">
        <f>IFERROR(INDEX('تعرفه ها'!A:Z,MATCH(P484&amp;"-"&amp;AO$1,'تعرفه ها'!C:C,0),MATCH(F484,'تعرفه ها'!$2:$2,0),1),"---")</f>
        <v>---</v>
      </c>
      <c r="AP484" s="188" t="str">
        <f>IFERROR(INDEX('تعرفه ها'!A:Z,MATCH(P484&amp;"-"&amp;AP$1,'تعرفه ها'!C:C,0),MATCH(F484,'تعرفه ها'!$2:$2,0),1),"---")</f>
        <v>---</v>
      </c>
      <c r="AQ484" s="188" t="str">
        <f>IFERROR(INDEX('تعرفه ها'!A:Z,MATCH(P484&amp;"-"&amp;AQ$1,'تعرفه ها'!C:C,0),MATCH(F484,'تعرفه ها'!$2:$2,0),1),"---")</f>
        <v>---</v>
      </c>
      <c r="AR484" s="188" t="str">
        <f>IFERROR(INDEX('تعرفه ها'!A:Z,MATCH(P484&amp;"-"&amp;AR$1,'تعرفه ها'!C:C,0),MATCH(F484,'تعرفه ها'!$2:$2,0),1),"---")</f>
        <v>---</v>
      </c>
      <c r="AS484" s="265"/>
      <c r="AT484" s="415" t="str">
        <f t="shared" si="175"/>
        <v>---</v>
      </c>
      <c r="AU484" s="415" t="str">
        <f t="shared" si="176"/>
        <v>---</v>
      </c>
      <c r="AV484" s="415" t="str">
        <f t="shared" si="177"/>
        <v>---</v>
      </c>
      <c r="AW484" s="415" t="str">
        <f t="shared" si="178"/>
        <v>---</v>
      </c>
      <c r="AX484" s="415" t="str">
        <f t="shared" si="179"/>
        <v>---</v>
      </c>
      <c r="AY484" s="415" t="str">
        <f>IFERROR(AH484*INDEX('تعرفه ها'!A:Z,MATCH("عوارض برق به ازاء هر کیلووات",'تعرفه ها'!$C:$C,0),MATCH(F484,'تعرفه ها'!$2:$2,0)),"---")</f>
        <v>---</v>
      </c>
      <c r="AZ484" s="415" t="str">
        <f t="shared" si="180"/>
        <v>---</v>
      </c>
      <c r="BA484" s="415" t="str">
        <f>IFERROR(ROUND(((AX484+AY484+AZ484)*INDEX('تعرفه ها'!A:Z,MATCH("هزینه نگهداری و تعمیرات شبکه برق",'تعرفه ها'!$C:$C,0),MATCH(F484,'تعرفه ها'!$2:$2,0))/100),0),"---")</f>
        <v>---</v>
      </c>
      <c r="BB484" s="415">
        <f>IFERROR(IF(P484="دیماندی",ROUND(AJ484*INDEX('تعرفه ها'!A:Z,MATCH(BB$1,'تعرفه ها'!$C:$C,0),MATCH(F484,'تعرفه ها'!$2:$2,0))*J484/30,0),0),"---")</f>
        <v>0</v>
      </c>
      <c r="BC484" s="415"/>
      <c r="BD484" s="54" t="str">
        <f>IFERROR(IF(INDEX('اطلاعات دوره'!A:Z,MATCH(G484,'اطلاعات دوره'!C:C,0),MATCH("برق",'اطلاعات دوره'!$1:$1,0))="دارد",ROUND(AX484*INDEX('تعرفه ها'!A:Z,MATCH("پیک فصلی برق",'تعرفه ها'!$C:$C,0),MATCH(F484,'تعرفه ها'!$2:$2,0))/100,0),0),"---")</f>
        <v>---</v>
      </c>
      <c r="BE484" s="415" t="str">
        <f>IFERROR(ROUND(((AX484+AY484+AZ484+BA484+BB484+BC484+BD484)*INDEX('تعرفه ها'!A:Z,MATCH("مالیات برق",'تعرفه ها'!$C:$C,0),MATCH(F484,'تعرفه ها'!$2:$2,0))/100),0),"---")</f>
        <v>---</v>
      </c>
      <c r="BF484" s="415" t="str">
        <f t="shared" si="181"/>
        <v>---</v>
      </c>
      <c r="BG484" s="415" t="str">
        <f t="shared" si="185"/>
        <v>---</v>
      </c>
      <c r="BH484" s="415" t="str">
        <f t="shared" si="182"/>
        <v>---</v>
      </c>
      <c r="BI484" s="54" t="str">
        <f t="shared" si="183"/>
        <v>---</v>
      </c>
      <c r="BJ484" s="55" t="str">
        <f t="shared" si="184"/>
        <v>---</v>
      </c>
      <c r="BK484" s="262"/>
      <c r="BL484" s="183" t="str">
        <f>IFERROR(IF(INDEX(پرداخت!A:AZ,MATCH(A484&amp;" - "&amp;"برق",پرداخت!$B:$B,0),MATCH(G484,پرداخت!$1:$1,0))="نشده","نشده","شده"),"---")</f>
        <v>---</v>
      </c>
      <c r="BN484" s="257"/>
      <c r="BO484" s="257"/>
      <c r="BP484" s="257"/>
      <c r="BQ484" s="257"/>
      <c r="BR484" s="257"/>
      <c r="BS484" s="257"/>
      <c r="BT484" s="257"/>
      <c r="BU484" s="257"/>
      <c r="BV484" s="257"/>
      <c r="BW484" s="257"/>
      <c r="BX484" s="257"/>
      <c r="BY484" s="257"/>
      <c r="BZ484" s="257"/>
      <c r="CA484" s="257"/>
      <c r="CB484" s="257"/>
      <c r="CC484" s="257"/>
      <c r="CD484" s="257"/>
      <c r="CE484" s="257"/>
      <c r="CF484" s="257"/>
      <c r="CG484" s="257"/>
      <c r="CH484"/>
      <c r="CI484"/>
      <c r="CJ484"/>
      <c r="CK484"/>
    </row>
    <row r="485" spans="1:89" ht="33.75" hidden="1">
      <c r="A485" s="170"/>
      <c r="B485" s="47">
        <f>IFERROR(INDEX('اطلاعات انشعابات شرکتها'!A:BB,MATCH(A485,'اطلاعات انشعابات شرکتها'!A:A,0),MATCH(B$1,'اطلاعات انشعابات شرکتها'!$1:$1,0)),0)</f>
        <v>0</v>
      </c>
      <c r="C485" s="48">
        <f>IFERROR(INDEX('اطلاعات انشعابات شرکتها'!A:BB,MATCH(A485,'اطلاعات انشعابات شرکتها'!A:A,0),MATCH(C$1,'اطلاعات انشعابات شرکتها'!$1:$1,0)),0)</f>
        <v>0</v>
      </c>
      <c r="D485" s="45"/>
      <c r="E485" s="171"/>
      <c r="F485" s="170"/>
      <c r="G485" s="188" t="str">
        <f t="shared" si="163"/>
        <v>/</v>
      </c>
      <c r="H485" s="188">
        <f>IFERROR(INDEX('اطلاعات دوره'!A:Z,MATCH(G485,'اطلاعات دوره'!C:C,0),MATCH(H$1,'اطلاعات دوره'!$1:$1,0)),0)</f>
        <v>0</v>
      </c>
      <c r="I485" s="188">
        <f>IFERROR(INDEX('اطلاعات دوره'!A:Z,MATCH(G485,'اطلاعات دوره'!C:C,0),MATCH(I$1,'اطلاعات دوره'!$1:$1,0)),0)</f>
        <v>0</v>
      </c>
      <c r="J485" s="188">
        <f>IFERROR(INDEX('اطلاعات دوره'!A:Z,MATCH(G485,'اطلاعات دوره'!C:C,0),MATCH(J$1,'اطلاعات دوره'!$1:$1,0)),0)</f>
        <v>0</v>
      </c>
      <c r="K485" s="265"/>
      <c r="L485" s="188" t="str">
        <f>IFERROR(INDEX('اطلاعات دوره'!A:Z,MATCH(G485,'اطلاعات دوره'!C:C,0)-1,MATCH("عنوان",'اطلاعات دوره'!$1:$1,0)),"---")</f>
        <v>---</v>
      </c>
      <c r="M485" s="188" t="str">
        <f t="shared" si="164"/>
        <v>----</v>
      </c>
      <c r="N485" s="188" t="str">
        <f t="shared" si="165"/>
        <v>-/</v>
      </c>
      <c r="O485" s="265"/>
      <c r="P485" s="188">
        <f>IFERROR(INDEX('اطلاعات انشعابات شرکتها'!A:BB,MATCH(A485,'اطلاعات انشعابات شرکتها'!A:A,0),MATCH(P$1,'اطلاعات انشعابات شرکتها'!$1:$1,0)),0)</f>
        <v>0</v>
      </c>
      <c r="Q485" s="188">
        <f>IFERROR(INDEX('اطلاعات انشعابات شرکتها'!A:BB,MATCH(A485,'اطلاعات انشعابات شرکتها'!A:A,0),MATCH(Q$1,'اطلاعات انشعابات شرکتها'!$1:$1,0)),0)</f>
        <v>0</v>
      </c>
      <c r="R485" s="188">
        <f>IFERROR(INDEX('اطلاعات انشعابات شرکتها'!A:BB,MATCH(A485,'اطلاعات انشعابات شرکتها'!A:A,0),MATCH(R$1,'اطلاعات انشعابات شرکتها'!$1:$1,0)),0)</f>
        <v>0</v>
      </c>
      <c r="S485" s="265"/>
      <c r="T485" s="188">
        <f>IFERROR(INDEX('قرائت کنتور'!A:AZ,MATCH(A485&amp;"-"&amp;T$1,'قرائت کنتور'!B:B,0),MATCH(G485,'قرائت کنتور'!$1:$1,0)),0)</f>
        <v>0</v>
      </c>
      <c r="U485" s="188">
        <f>IFERROR(INDEX('قرائت کنتور'!A:AZ,MATCH(A485&amp;"-"&amp;U$1,'قرائت کنتور'!B:B,0),MATCH(L485,'قرائت کنتور'!$1:$1,0)),0)</f>
        <v>0</v>
      </c>
      <c r="V485" s="188">
        <f>IFERROR(INDEX('قرائت کنتور'!A:AZ,MATCH(A485&amp;"-"&amp;U$1,'قرائت کنتور'!B:B,0),MATCH(G485,'قرائت کنتور'!$1:$1,0)),0)</f>
        <v>0</v>
      </c>
      <c r="W485" s="188">
        <f>IFERROR(INDEX('قرائت کنتور'!A:AZ,MATCH(A485&amp;"-"&amp;W$1,'قرائت کنتور'!B:B,0),MATCH(L485,'قرائت کنتور'!$1:$1,0)),0)</f>
        <v>0</v>
      </c>
      <c r="X485" s="188">
        <f>IFERROR(INDEX('قرائت کنتور'!A:AZ,MATCH(A485&amp;"-"&amp;W$1,'قرائت کنتور'!B:B,0),MATCH(G485,'قرائت کنتور'!$1:$1,0)),0)</f>
        <v>0</v>
      </c>
      <c r="Y485" s="188">
        <f>IFERROR(INDEX('قرائت کنتور'!A:AZ,MATCH(A485&amp;"-"&amp;Y$1,'قرائت کنتور'!B:B,0),MATCH(L485,'قرائت کنتور'!$1:$1,0)),0)</f>
        <v>0</v>
      </c>
      <c r="Z485" s="188">
        <f>IFERROR(INDEX('قرائت کنتور'!A:AZ,MATCH(A485&amp;"-"&amp;Y$1,'قرائت کنتور'!B:B,0),MATCH(G485,'قرائت کنتور'!$1:$1,0)),0)</f>
        <v>0</v>
      </c>
      <c r="AA485" s="188">
        <f>IFERROR(INDEX('قرائت کنتور'!A:AZ,MATCH(A485&amp;"-"&amp;AA$1,'قرائت کنتور'!B:B,0),MATCH(L485,'قرائت کنتور'!$1:$1,0)),0)</f>
        <v>0</v>
      </c>
      <c r="AB485" s="188">
        <f>IFERROR(INDEX('قرائت کنتور'!A:AZ,MATCH(A485&amp;"-"&amp;AA$1,'قرائت کنتور'!B:B,0),MATCH(G485,'قرائت کنتور'!$1:$1,0)),0)</f>
        <v>0</v>
      </c>
      <c r="AC485" s="265"/>
      <c r="AD485" s="188">
        <f t="shared" si="166"/>
        <v>0</v>
      </c>
      <c r="AE485" s="188">
        <f t="shared" si="167"/>
        <v>0</v>
      </c>
      <c r="AF485" s="188">
        <f t="shared" si="168"/>
        <v>0</v>
      </c>
      <c r="AG485" s="188">
        <f t="shared" si="169"/>
        <v>0</v>
      </c>
      <c r="AH485" s="188">
        <f t="shared" si="170"/>
        <v>0</v>
      </c>
      <c r="AI485" s="188">
        <f t="shared" si="171"/>
        <v>0</v>
      </c>
      <c r="AJ485" s="188" t="str">
        <f t="shared" si="172"/>
        <v>0</v>
      </c>
      <c r="AK485" s="265"/>
      <c r="AL485" s="254" t="str">
        <f t="shared" si="173"/>
        <v>---</v>
      </c>
      <c r="AM485" s="254" t="str">
        <f t="shared" si="174"/>
        <v>---</v>
      </c>
      <c r="AN485" s="265"/>
      <c r="AO485" s="188" t="str">
        <f>IFERROR(INDEX('تعرفه ها'!A:Z,MATCH(P485&amp;"-"&amp;AO$1,'تعرفه ها'!C:C,0),MATCH(F485,'تعرفه ها'!$2:$2,0),1),"---")</f>
        <v>---</v>
      </c>
      <c r="AP485" s="188" t="str">
        <f>IFERROR(INDEX('تعرفه ها'!A:Z,MATCH(P485&amp;"-"&amp;AP$1,'تعرفه ها'!C:C,0),MATCH(F485,'تعرفه ها'!$2:$2,0),1),"---")</f>
        <v>---</v>
      </c>
      <c r="AQ485" s="188" t="str">
        <f>IFERROR(INDEX('تعرفه ها'!A:Z,MATCH(P485&amp;"-"&amp;AQ$1,'تعرفه ها'!C:C,0),MATCH(F485,'تعرفه ها'!$2:$2,0),1),"---")</f>
        <v>---</v>
      </c>
      <c r="AR485" s="188" t="str">
        <f>IFERROR(INDEX('تعرفه ها'!A:Z,MATCH(P485&amp;"-"&amp;AR$1,'تعرفه ها'!C:C,0),MATCH(F485,'تعرفه ها'!$2:$2,0),1),"---")</f>
        <v>---</v>
      </c>
      <c r="AS485" s="265"/>
      <c r="AT485" s="415" t="str">
        <f t="shared" si="175"/>
        <v>---</v>
      </c>
      <c r="AU485" s="415" t="str">
        <f t="shared" si="176"/>
        <v>---</v>
      </c>
      <c r="AV485" s="415" t="str">
        <f t="shared" si="177"/>
        <v>---</v>
      </c>
      <c r="AW485" s="415" t="str">
        <f t="shared" si="178"/>
        <v>---</v>
      </c>
      <c r="AX485" s="415" t="str">
        <f t="shared" si="179"/>
        <v>---</v>
      </c>
      <c r="AY485" s="415" t="str">
        <f>IFERROR(AH485*INDEX('تعرفه ها'!A:Z,MATCH("عوارض برق به ازاء هر کیلووات",'تعرفه ها'!$C:$C,0),MATCH(F485,'تعرفه ها'!$2:$2,0)),"---")</f>
        <v>---</v>
      </c>
      <c r="AZ485" s="415" t="str">
        <f t="shared" si="180"/>
        <v>---</v>
      </c>
      <c r="BA485" s="415" t="str">
        <f>IFERROR(ROUND(((AX485+AY485+AZ485)*INDEX('تعرفه ها'!A:Z,MATCH("هزینه نگهداری و تعمیرات شبکه برق",'تعرفه ها'!$C:$C,0),MATCH(F485,'تعرفه ها'!$2:$2,0))/100),0),"---")</f>
        <v>---</v>
      </c>
      <c r="BB485" s="415">
        <f>IFERROR(IF(P485="دیماندی",ROUND(AJ485*INDEX('تعرفه ها'!A:Z,MATCH(BB$1,'تعرفه ها'!$C:$C,0),MATCH(F485,'تعرفه ها'!$2:$2,0))*J485/30,0),0),"---")</f>
        <v>0</v>
      </c>
      <c r="BC485" s="415"/>
      <c r="BD485" s="54" t="str">
        <f>IFERROR(IF(INDEX('اطلاعات دوره'!A:Z,MATCH(G485,'اطلاعات دوره'!C:C,0),MATCH("برق",'اطلاعات دوره'!$1:$1,0))="دارد",ROUND(AX485*INDEX('تعرفه ها'!A:Z,MATCH("پیک فصلی برق",'تعرفه ها'!$C:$C,0),MATCH(F485,'تعرفه ها'!$2:$2,0))/100,0),0),"---")</f>
        <v>---</v>
      </c>
      <c r="BE485" s="415" t="str">
        <f>IFERROR(ROUND(((AX485+AY485+AZ485+BA485+BB485+BC485+BD485)*INDEX('تعرفه ها'!A:Z,MATCH("مالیات برق",'تعرفه ها'!$C:$C,0),MATCH(F485,'تعرفه ها'!$2:$2,0))/100),0),"---")</f>
        <v>---</v>
      </c>
      <c r="BF485" s="415" t="str">
        <f t="shared" si="181"/>
        <v>---</v>
      </c>
      <c r="BG485" s="415" t="str">
        <f t="shared" si="185"/>
        <v>---</v>
      </c>
      <c r="BH485" s="415" t="str">
        <f t="shared" si="182"/>
        <v>---</v>
      </c>
      <c r="BI485" s="54" t="str">
        <f t="shared" si="183"/>
        <v>---</v>
      </c>
      <c r="BJ485" s="55" t="str">
        <f t="shared" si="184"/>
        <v>---</v>
      </c>
      <c r="BK485" s="262"/>
      <c r="BL485" s="183" t="str">
        <f>IFERROR(IF(INDEX(پرداخت!A:AZ,MATCH(A485&amp;" - "&amp;"برق",پرداخت!$B:$B,0),MATCH(G485,پرداخت!$1:$1,0))="نشده","نشده","شده"),"---")</f>
        <v>---</v>
      </c>
      <c r="BN485" s="257"/>
      <c r="BO485" s="257"/>
      <c r="BP485" s="257"/>
      <c r="BQ485" s="257"/>
      <c r="BR485" s="257"/>
      <c r="BS485" s="257"/>
      <c r="BT485" s="257"/>
      <c r="BU485" s="257"/>
      <c r="BV485" s="257"/>
      <c r="BW485" s="257"/>
      <c r="BX485" s="257"/>
      <c r="BY485" s="257"/>
      <c r="BZ485" s="257"/>
      <c r="CA485" s="257"/>
      <c r="CB485" s="257"/>
      <c r="CC485" s="257"/>
      <c r="CD485" s="257"/>
      <c r="CE485" s="257"/>
      <c r="CF485" s="257"/>
      <c r="CG485" s="257"/>
      <c r="CH485"/>
      <c r="CI485"/>
      <c r="CJ485"/>
      <c r="CK485"/>
    </row>
    <row r="486" spans="1:89" ht="33.75" hidden="1">
      <c r="A486" s="170"/>
      <c r="B486" s="47">
        <f>IFERROR(INDEX('اطلاعات انشعابات شرکتها'!A:BB,MATCH(A486,'اطلاعات انشعابات شرکتها'!A:A,0),MATCH(B$1,'اطلاعات انشعابات شرکتها'!$1:$1,0)),0)</f>
        <v>0</v>
      </c>
      <c r="C486" s="48">
        <f>IFERROR(INDEX('اطلاعات انشعابات شرکتها'!A:BB,MATCH(A486,'اطلاعات انشعابات شرکتها'!A:A,0),MATCH(C$1,'اطلاعات انشعابات شرکتها'!$1:$1,0)),0)</f>
        <v>0</v>
      </c>
      <c r="D486" s="45"/>
      <c r="E486" s="171"/>
      <c r="F486" s="170"/>
      <c r="G486" s="188" t="str">
        <f t="shared" si="163"/>
        <v>/</v>
      </c>
      <c r="H486" s="188">
        <f>IFERROR(INDEX('اطلاعات دوره'!A:Z,MATCH(G486,'اطلاعات دوره'!C:C,0),MATCH(H$1,'اطلاعات دوره'!$1:$1,0)),0)</f>
        <v>0</v>
      </c>
      <c r="I486" s="188">
        <f>IFERROR(INDEX('اطلاعات دوره'!A:Z,MATCH(G486,'اطلاعات دوره'!C:C,0),MATCH(I$1,'اطلاعات دوره'!$1:$1,0)),0)</f>
        <v>0</v>
      </c>
      <c r="J486" s="188">
        <f>IFERROR(INDEX('اطلاعات دوره'!A:Z,MATCH(G486,'اطلاعات دوره'!C:C,0),MATCH(J$1,'اطلاعات دوره'!$1:$1,0)),0)</f>
        <v>0</v>
      </c>
      <c r="K486" s="265"/>
      <c r="L486" s="188" t="str">
        <f>IFERROR(INDEX('اطلاعات دوره'!A:Z,MATCH(G486,'اطلاعات دوره'!C:C,0)-1,MATCH("عنوان",'اطلاعات دوره'!$1:$1,0)),"---")</f>
        <v>---</v>
      </c>
      <c r="M486" s="188" t="str">
        <f t="shared" si="164"/>
        <v>----</v>
      </c>
      <c r="N486" s="188" t="str">
        <f t="shared" si="165"/>
        <v>-/</v>
      </c>
      <c r="O486" s="265"/>
      <c r="P486" s="188">
        <f>IFERROR(INDEX('اطلاعات انشعابات شرکتها'!A:BB,MATCH(A486,'اطلاعات انشعابات شرکتها'!A:A,0),MATCH(P$1,'اطلاعات انشعابات شرکتها'!$1:$1,0)),0)</f>
        <v>0</v>
      </c>
      <c r="Q486" s="188">
        <f>IFERROR(INDEX('اطلاعات انشعابات شرکتها'!A:BB,MATCH(A486,'اطلاعات انشعابات شرکتها'!A:A,0),MATCH(Q$1,'اطلاعات انشعابات شرکتها'!$1:$1,0)),0)</f>
        <v>0</v>
      </c>
      <c r="R486" s="188">
        <f>IFERROR(INDEX('اطلاعات انشعابات شرکتها'!A:BB,MATCH(A486,'اطلاعات انشعابات شرکتها'!A:A,0),MATCH(R$1,'اطلاعات انشعابات شرکتها'!$1:$1,0)),0)</f>
        <v>0</v>
      </c>
      <c r="S486" s="265"/>
      <c r="T486" s="188">
        <f>IFERROR(INDEX('قرائت کنتور'!A:AZ,MATCH(A486&amp;"-"&amp;T$1,'قرائت کنتور'!B:B,0),MATCH(G486,'قرائت کنتور'!$1:$1,0)),0)</f>
        <v>0</v>
      </c>
      <c r="U486" s="188">
        <f>IFERROR(INDEX('قرائت کنتور'!A:AZ,MATCH(A486&amp;"-"&amp;U$1,'قرائت کنتور'!B:B,0),MATCH(L486,'قرائت کنتور'!$1:$1,0)),0)</f>
        <v>0</v>
      </c>
      <c r="V486" s="188">
        <f>IFERROR(INDEX('قرائت کنتور'!A:AZ,MATCH(A486&amp;"-"&amp;U$1,'قرائت کنتور'!B:B,0),MATCH(G486,'قرائت کنتور'!$1:$1,0)),0)</f>
        <v>0</v>
      </c>
      <c r="W486" s="188">
        <f>IFERROR(INDEX('قرائت کنتور'!A:AZ,MATCH(A486&amp;"-"&amp;W$1,'قرائت کنتور'!B:B,0),MATCH(L486,'قرائت کنتور'!$1:$1,0)),0)</f>
        <v>0</v>
      </c>
      <c r="X486" s="188">
        <f>IFERROR(INDEX('قرائت کنتور'!A:AZ,MATCH(A486&amp;"-"&amp;W$1,'قرائت کنتور'!B:B,0),MATCH(G486,'قرائت کنتور'!$1:$1,0)),0)</f>
        <v>0</v>
      </c>
      <c r="Y486" s="188">
        <f>IFERROR(INDEX('قرائت کنتور'!A:AZ,MATCH(A486&amp;"-"&amp;Y$1,'قرائت کنتور'!B:B,0),MATCH(L486,'قرائت کنتور'!$1:$1,0)),0)</f>
        <v>0</v>
      </c>
      <c r="Z486" s="188">
        <f>IFERROR(INDEX('قرائت کنتور'!A:AZ,MATCH(A486&amp;"-"&amp;Y$1,'قرائت کنتور'!B:B,0),MATCH(G486,'قرائت کنتور'!$1:$1,0)),0)</f>
        <v>0</v>
      </c>
      <c r="AA486" s="188">
        <f>IFERROR(INDEX('قرائت کنتور'!A:AZ,MATCH(A486&amp;"-"&amp;AA$1,'قرائت کنتور'!B:B,0),MATCH(L486,'قرائت کنتور'!$1:$1,0)),0)</f>
        <v>0</v>
      </c>
      <c r="AB486" s="188">
        <f>IFERROR(INDEX('قرائت کنتور'!A:AZ,MATCH(A486&amp;"-"&amp;AA$1,'قرائت کنتور'!B:B,0),MATCH(G486,'قرائت کنتور'!$1:$1,0)),0)</f>
        <v>0</v>
      </c>
      <c r="AC486" s="265"/>
      <c r="AD486" s="188">
        <f t="shared" si="166"/>
        <v>0</v>
      </c>
      <c r="AE486" s="188">
        <f t="shared" si="167"/>
        <v>0</v>
      </c>
      <c r="AF486" s="188">
        <f t="shared" si="168"/>
        <v>0</v>
      </c>
      <c r="AG486" s="188">
        <f t="shared" si="169"/>
        <v>0</v>
      </c>
      <c r="AH486" s="188">
        <f t="shared" si="170"/>
        <v>0</v>
      </c>
      <c r="AI486" s="188">
        <f t="shared" si="171"/>
        <v>0</v>
      </c>
      <c r="AJ486" s="188" t="str">
        <f t="shared" si="172"/>
        <v>0</v>
      </c>
      <c r="AK486" s="265"/>
      <c r="AL486" s="254" t="str">
        <f t="shared" si="173"/>
        <v>---</v>
      </c>
      <c r="AM486" s="254" t="str">
        <f t="shared" si="174"/>
        <v>---</v>
      </c>
      <c r="AN486" s="265"/>
      <c r="AO486" s="188" t="str">
        <f>IFERROR(INDEX('تعرفه ها'!A:Z,MATCH(P486&amp;"-"&amp;AO$1,'تعرفه ها'!C:C,0),MATCH(F486,'تعرفه ها'!$2:$2,0),1),"---")</f>
        <v>---</v>
      </c>
      <c r="AP486" s="188" t="str">
        <f>IFERROR(INDEX('تعرفه ها'!A:Z,MATCH(P486&amp;"-"&amp;AP$1,'تعرفه ها'!C:C,0),MATCH(F486,'تعرفه ها'!$2:$2,0),1),"---")</f>
        <v>---</v>
      </c>
      <c r="AQ486" s="188" t="str">
        <f>IFERROR(INDEX('تعرفه ها'!A:Z,MATCH(P486&amp;"-"&amp;AQ$1,'تعرفه ها'!C:C,0),MATCH(F486,'تعرفه ها'!$2:$2,0),1),"---")</f>
        <v>---</v>
      </c>
      <c r="AR486" s="188" t="str">
        <f>IFERROR(INDEX('تعرفه ها'!A:Z,MATCH(P486&amp;"-"&amp;AR$1,'تعرفه ها'!C:C,0),MATCH(F486,'تعرفه ها'!$2:$2,0),1),"---")</f>
        <v>---</v>
      </c>
      <c r="AS486" s="265"/>
      <c r="AT486" s="415" t="str">
        <f t="shared" si="175"/>
        <v>---</v>
      </c>
      <c r="AU486" s="415" t="str">
        <f t="shared" si="176"/>
        <v>---</v>
      </c>
      <c r="AV486" s="415" t="str">
        <f t="shared" si="177"/>
        <v>---</v>
      </c>
      <c r="AW486" s="415" t="str">
        <f t="shared" si="178"/>
        <v>---</v>
      </c>
      <c r="AX486" s="415" t="str">
        <f t="shared" si="179"/>
        <v>---</v>
      </c>
      <c r="AY486" s="415" t="str">
        <f>IFERROR(AH486*INDEX('تعرفه ها'!A:Z,MATCH("عوارض برق به ازاء هر کیلووات",'تعرفه ها'!$C:$C,0),MATCH(F486,'تعرفه ها'!$2:$2,0)),"---")</f>
        <v>---</v>
      </c>
      <c r="AZ486" s="415" t="str">
        <f t="shared" si="180"/>
        <v>---</v>
      </c>
      <c r="BA486" s="415" t="str">
        <f>IFERROR(ROUND(((AX486+AY486+AZ486)*INDEX('تعرفه ها'!A:Z,MATCH("هزینه نگهداری و تعمیرات شبکه برق",'تعرفه ها'!$C:$C,0),MATCH(F486,'تعرفه ها'!$2:$2,0))/100),0),"---")</f>
        <v>---</v>
      </c>
      <c r="BB486" s="415">
        <f>IFERROR(IF(P486="دیماندی",ROUND(AJ486*INDEX('تعرفه ها'!A:Z,MATCH(BB$1,'تعرفه ها'!$C:$C,0),MATCH(F486,'تعرفه ها'!$2:$2,0))*J486/30,0),0),"---")</f>
        <v>0</v>
      </c>
      <c r="BC486" s="415"/>
      <c r="BD486" s="54" t="str">
        <f>IFERROR(IF(INDEX('اطلاعات دوره'!A:Z,MATCH(G486,'اطلاعات دوره'!C:C,0),MATCH("برق",'اطلاعات دوره'!$1:$1,0))="دارد",ROUND(AX486*INDEX('تعرفه ها'!A:Z,MATCH("پیک فصلی برق",'تعرفه ها'!$C:$C,0),MATCH(F486,'تعرفه ها'!$2:$2,0))/100,0),0),"---")</f>
        <v>---</v>
      </c>
      <c r="BE486" s="415" t="str">
        <f>IFERROR(ROUND(((AX486+AY486+AZ486+BA486+BB486+BC486+BD486)*INDEX('تعرفه ها'!A:Z,MATCH("مالیات برق",'تعرفه ها'!$C:$C,0),MATCH(F486,'تعرفه ها'!$2:$2,0))/100),0),"---")</f>
        <v>---</v>
      </c>
      <c r="BF486" s="415" t="str">
        <f t="shared" si="181"/>
        <v>---</v>
      </c>
      <c r="BG486" s="415" t="str">
        <f t="shared" si="185"/>
        <v>---</v>
      </c>
      <c r="BH486" s="415" t="str">
        <f t="shared" si="182"/>
        <v>---</v>
      </c>
      <c r="BI486" s="54" t="str">
        <f t="shared" si="183"/>
        <v>---</v>
      </c>
      <c r="BJ486" s="55" t="str">
        <f t="shared" si="184"/>
        <v>---</v>
      </c>
      <c r="BK486" s="262"/>
      <c r="BL486" s="183" t="str">
        <f>IFERROR(IF(INDEX(پرداخت!A:AZ,MATCH(A486&amp;" - "&amp;"برق",پرداخت!$B:$B,0),MATCH(G486,پرداخت!$1:$1,0))="نشده","نشده","شده"),"---")</f>
        <v>---</v>
      </c>
      <c r="BN486" s="257"/>
      <c r="BO486" s="257"/>
      <c r="BP486" s="257"/>
      <c r="BQ486" s="257"/>
      <c r="BR486" s="257"/>
      <c r="BS486" s="257"/>
      <c r="BT486" s="257"/>
      <c r="BU486" s="257"/>
      <c r="BV486" s="257"/>
      <c r="BW486" s="257"/>
      <c r="BX486" s="257"/>
      <c r="BY486" s="257"/>
      <c r="BZ486" s="257"/>
      <c r="CA486" s="257"/>
      <c r="CB486" s="257"/>
      <c r="CC486" s="257"/>
      <c r="CD486" s="257"/>
      <c r="CE486" s="257"/>
      <c r="CF486" s="257"/>
      <c r="CG486" s="257"/>
      <c r="CH486"/>
      <c r="CI486"/>
      <c r="CJ486"/>
      <c r="CK486"/>
    </row>
    <row r="487" spans="1:89" ht="33.75" hidden="1">
      <c r="A487" s="170"/>
      <c r="B487" s="47">
        <f>IFERROR(INDEX('اطلاعات انشعابات شرکتها'!A:BB,MATCH(A487,'اطلاعات انشعابات شرکتها'!A:A,0),MATCH(B$1,'اطلاعات انشعابات شرکتها'!$1:$1,0)),0)</f>
        <v>0</v>
      </c>
      <c r="C487" s="48">
        <f>IFERROR(INDEX('اطلاعات انشعابات شرکتها'!A:BB,MATCH(A487,'اطلاعات انشعابات شرکتها'!A:A,0),MATCH(C$1,'اطلاعات انشعابات شرکتها'!$1:$1,0)),0)</f>
        <v>0</v>
      </c>
      <c r="D487" s="45"/>
      <c r="E487" s="171"/>
      <c r="F487" s="170"/>
      <c r="G487" s="188" t="str">
        <f t="shared" si="163"/>
        <v>/</v>
      </c>
      <c r="H487" s="188">
        <f>IFERROR(INDEX('اطلاعات دوره'!A:Z,MATCH(G487,'اطلاعات دوره'!C:C,0),MATCH(H$1,'اطلاعات دوره'!$1:$1,0)),0)</f>
        <v>0</v>
      </c>
      <c r="I487" s="188">
        <f>IFERROR(INDEX('اطلاعات دوره'!A:Z,MATCH(G487,'اطلاعات دوره'!C:C,0),MATCH(I$1,'اطلاعات دوره'!$1:$1,0)),0)</f>
        <v>0</v>
      </c>
      <c r="J487" s="188">
        <f>IFERROR(INDEX('اطلاعات دوره'!A:Z,MATCH(G487,'اطلاعات دوره'!C:C,0),MATCH(J$1,'اطلاعات دوره'!$1:$1,0)),0)</f>
        <v>0</v>
      </c>
      <c r="K487" s="265"/>
      <c r="L487" s="188" t="str">
        <f>IFERROR(INDEX('اطلاعات دوره'!A:Z,MATCH(G487,'اطلاعات دوره'!C:C,0)-1,MATCH("عنوان",'اطلاعات دوره'!$1:$1,0)),"---")</f>
        <v>---</v>
      </c>
      <c r="M487" s="188" t="str">
        <f t="shared" si="164"/>
        <v>----</v>
      </c>
      <c r="N487" s="188" t="str">
        <f t="shared" si="165"/>
        <v>-/</v>
      </c>
      <c r="O487" s="265"/>
      <c r="P487" s="188">
        <f>IFERROR(INDEX('اطلاعات انشعابات شرکتها'!A:BB,MATCH(A487,'اطلاعات انشعابات شرکتها'!A:A,0),MATCH(P$1,'اطلاعات انشعابات شرکتها'!$1:$1,0)),0)</f>
        <v>0</v>
      </c>
      <c r="Q487" s="188">
        <f>IFERROR(INDEX('اطلاعات انشعابات شرکتها'!A:BB,MATCH(A487,'اطلاعات انشعابات شرکتها'!A:A,0),MATCH(Q$1,'اطلاعات انشعابات شرکتها'!$1:$1,0)),0)</f>
        <v>0</v>
      </c>
      <c r="R487" s="188">
        <f>IFERROR(INDEX('اطلاعات انشعابات شرکتها'!A:BB,MATCH(A487,'اطلاعات انشعابات شرکتها'!A:A,0),MATCH(R$1,'اطلاعات انشعابات شرکتها'!$1:$1,0)),0)</f>
        <v>0</v>
      </c>
      <c r="S487" s="265"/>
      <c r="T487" s="188">
        <f>IFERROR(INDEX('قرائت کنتور'!A:AZ,MATCH(A487&amp;"-"&amp;T$1,'قرائت کنتور'!B:B,0),MATCH(G487,'قرائت کنتور'!$1:$1,0)),0)</f>
        <v>0</v>
      </c>
      <c r="U487" s="188">
        <f>IFERROR(INDEX('قرائت کنتور'!A:AZ,MATCH(A487&amp;"-"&amp;U$1,'قرائت کنتور'!B:B,0),MATCH(L487,'قرائت کنتور'!$1:$1,0)),0)</f>
        <v>0</v>
      </c>
      <c r="V487" s="188">
        <f>IFERROR(INDEX('قرائت کنتور'!A:AZ,MATCH(A487&amp;"-"&amp;U$1,'قرائت کنتور'!B:B,0),MATCH(G487,'قرائت کنتور'!$1:$1,0)),0)</f>
        <v>0</v>
      </c>
      <c r="W487" s="188">
        <f>IFERROR(INDEX('قرائت کنتور'!A:AZ,MATCH(A487&amp;"-"&amp;W$1,'قرائت کنتور'!B:B,0),MATCH(L487,'قرائت کنتور'!$1:$1,0)),0)</f>
        <v>0</v>
      </c>
      <c r="X487" s="188">
        <f>IFERROR(INDEX('قرائت کنتور'!A:AZ,MATCH(A487&amp;"-"&amp;W$1,'قرائت کنتور'!B:B,0),MATCH(G487,'قرائت کنتور'!$1:$1,0)),0)</f>
        <v>0</v>
      </c>
      <c r="Y487" s="188">
        <f>IFERROR(INDEX('قرائت کنتور'!A:AZ,MATCH(A487&amp;"-"&amp;Y$1,'قرائت کنتور'!B:B,0),MATCH(L487,'قرائت کنتور'!$1:$1,0)),0)</f>
        <v>0</v>
      </c>
      <c r="Z487" s="188">
        <f>IFERROR(INDEX('قرائت کنتور'!A:AZ,MATCH(A487&amp;"-"&amp;Y$1,'قرائت کنتور'!B:B,0),MATCH(G487,'قرائت کنتور'!$1:$1,0)),0)</f>
        <v>0</v>
      </c>
      <c r="AA487" s="188">
        <f>IFERROR(INDEX('قرائت کنتور'!A:AZ,MATCH(A487&amp;"-"&amp;AA$1,'قرائت کنتور'!B:B,0),MATCH(L487,'قرائت کنتور'!$1:$1,0)),0)</f>
        <v>0</v>
      </c>
      <c r="AB487" s="188">
        <f>IFERROR(INDEX('قرائت کنتور'!A:AZ,MATCH(A487&amp;"-"&amp;AA$1,'قرائت کنتور'!B:B,0),MATCH(G487,'قرائت کنتور'!$1:$1,0)),0)</f>
        <v>0</v>
      </c>
      <c r="AC487" s="265"/>
      <c r="AD487" s="188">
        <f t="shared" si="166"/>
        <v>0</v>
      </c>
      <c r="AE487" s="188">
        <f t="shared" si="167"/>
        <v>0</v>
      </c>
      <c r="AF487" s="188">
        <f t="shared" si="168"/>
        <v>0</v>
      </c>
      <c r="AG487" s="188">
        <f t="shared" si="169"/>
        <v>0</v>
      </c>
      <c r="AH487" s="188">
        <f t="shared" si="170"/>
        <v>0</v>
      </c>
      <c r="AI487" s="188">
        <f t="shared" si="171"/>
        <v>0</v>
      </c>
      <c r="AJ487" s="188" t="str">
        <f t="shared" si="172"/>
        <v>0</v>
      </c>
      <c r="AK487" s="265"/>
      <c r="AL487" s="254" t="str">
        <f t="shared" si="173"/>
        <v>---</v>
      </c>
      <c r="AM487" s="254" t="str">
        <f t="shared" si="174"/>
        <v>---</v>
      </c>
      <c r="AN487" s="265"/>
      <c r="AO487" s="188" t="str">
        <f>IFERROR(INDEX('تعرفه ها'!A:Z,MATCH(P487&amp;"-"&amp;AO$1,'تعرفه ها'!C:C,0),MATCH(F487,'تعرفه ها'!$2:$2,0),1),"---")</f>
        <v>---</v>
      </c>
      <c r="AP487" s="188" t="str">
        <f>IFERROR(INDEX('تعرفه ها'!A:Z,MATCH(P487&amp;"-"&amp;AP$1,'تعرفه ها'!C:C,0),MATCH(F487,'تعرفه ها'!$2:$2,0),1),"---")</f>
        <v>---</v>
      </c>
      <c r="AQ487" s="188" t="str">
        <f>IFERROR(INDEX('تعرفه ها'!A:Z,MATCH(P487&amp;"-"&amp;AQ$1,'تعرفه ها'!C:C,0),MATCH(F487,'تعرفه ها'!$2:$2,0),1),"---")</f>
        <v>---</v>
      </c>
      <c r="AR487" s="188" t="str">
        <f>IFERROR(INDEX('تعرفه ها'!A:Z,MATCH(P487&amp;"-"&amp;AR$1,'تعرفه ها'!C:C,0),MATCH(F487,'تعرفه ها'!$2:$2,0),1),"---")</f>
        <v>---</v>
      </c>
      <c r="AS487" s="265"/>
      <c r="AT487" s="415" t="str">
        <f t="shared" si="175"/>
        <v>---</v>
      </c>
      <c r="AU487" s="415" t="str">
        <f t="shared" si="176"/>
        <v>---</v>
      </c>
      <c r="AV487" s="415" t="str">
        <f t="shared" si="177"/>
        <v>---</v>
      </c>
      <c r="AW487" s="415" t="str">
        <f t="shared" si="178"/>
        <v>---</v>
      </c>
      <c r="AX487" s="415" t="str">
        <f t="shared" si="179"/>
        <v>---</v>
      </c>
      <c r="AY487" s="415" t="str">
        <f>IFERROR(AH487*INDEX('تعرفه ها'!A:Z,MATCH("عوارض برق به ازاء هر کیلووات",'تعرفه ها'!$C:$C,0),MATCH(F487,'تعرفه ها'!$2:$2,0)),"---")</f>
        <v>---</v>
      </c>
      <c r="AZ487" s="415" t="str">
        <f t="shared" si="180"/>
        <v>---</v>
      </c>
      <c r="BA487" s="415" t="str">
        <f>IFERROR(ROUND(((AX487+AY487+AZ487)*INDEX('تعرفه ها'!A:Z,MATCH("هزینه نگهداری و تعمیرات شبکه برق",'تعرفه ها'!$C:$C,0),MATCH(F487,'تعرفه ها'!$2:$2,0))/100),0),"---")</f>
        <v>---</v>
      </c>
      <c r="BB487" s="415">
        <f>IFERROR(IF(P487="دیماندی",ROUND(AJ487*INDEX('تعرفه ها'!A:Z,MATCH(BB$1,'تعرفه ها'!$C:$C,0),MATCH(F487,'تعرفه ها'!$2:$2,0))*J487/30,0),0),"---")</f>
        <v>0</v>
      </c>
      <c r="BC487" s="415"/>
      <c r="BD487" s="54" t="str">
        <f>IFERROR(IF(INDEX('اطلاعات دوره'!A:Z,MATCH(G487,'اطلاعات دوره'!C:C,0),MATCH("برق",'اطلاعات دوره'!$1:$1,0))="دارد",ROUND(AX487*INDEX('تعرفه ها'!A:Z,MATCH("پیک فصلی برق",'تعرفه ها'!$C:$C,0),MATCH(F487,'تعرفه ها'!$2:$2,0))/100,0),0),"---")</f>
        <v>---</v>
      </c>
      <c r="BE487" s="415" t="str">
        <f>IFERROR(ROUND(((AX487+AY487+AZ487+BA487+BB487+BC487+BD487)*INDEX('تعرفه ها'!A:Z,MATCH("مالیات برق",'تعرفه ها'!$C:$C,0),MATCH(F487,'تعرفه ها'!$2:$2,0))/100),0),"---")</f>
        <v>---</v>
      </c>
      <c r="BF487" s="415" t="str">
        <f t="shared" si="181"/>
        <v>---</v>
      </c>
      <c r="BG487" s="415" t="str">
        <f t="shared" si="185"/>
        <v>---</v>
      </c>
      <c r="BH487" s="415" t="str">
        <f t="shared" si="182"/>
        <v>---</v>
      </c>
      <c r="BI487" s="54" t="str">
        <f t="shared" si="183"/>
        <v>---</v>
      </c>
      <c r="BJ487" s="55" t="str">
        <f t="shared" si="184"/>
        <v>---</v>
      </c>
      <c r="BK487" s="262"/>
      <c r="BL487" s="183" t="str">
        <f>IFERROR(IF(INDEX(پرداخت!A:AZ,MATCH(A487&amp;" - "&amp;"برق",پرداخت!$B:$B,0),MATCH(G487,پرداخت!$1:$1,0))="نشده","نشده","شده"),"---")</f>
        <v>---</v>
      </c>
      <c r="BN487" s="257"/>
      <c r="BO487" s="257"/>
      <c r="BP487" s="257"/>
      <c r="BQ487" s="257"/>
      <c r="BR487" s="257"/>
      <c r="BS487" s="257"/>
      <c r="BT487" s="257"/>
      <c r="BU487" s="257"/>
      <c r="BV487" s="257"/>
      <c r="BW487" s="257"/>
      <c r="BX487" s="257"/>
      <c r="BY487" s="257"/>
      <c r="BZ487" s="257"/>
      <c r="CA487" s="257"/>
      <c r="CB487" s="257"/>
      <c r="CC487" s="257"/>
      <c r="CD487" s="257"/>
      <c r="CE487" s="257"/>
      <c r="CF487" s="257"/>
      <c r="CG487" s="257"/>
      <c r="CH487"/>
      <c r="CI487"/>
      <c r="CJ487"/>
      <c r="CK487"/>
    </row>
    <row r="488" spans="1:89" ht="33.75" hidden="1">
      <c r="A488" s="170"/>
      <c r="B488" s="47">
        <f>IFERROR(INDEX('اطلاعات انشعابات شرکتها'!A:BB,MATCH(A488,'اطلاعات انشعابات شرکتها'!A:A,0),MATCH(B$1,'اطلاعات انشعابات شرکتها'!$1:$1,0)),0)</f>
        <v>0</v>
      </c>
      <c r="C488" s="48">
        <f>IFERROR(INDEX('اطلاعات انشعابات شرکتها'!A:BB,MATCH(A488,'اطلاعات انشعابات شرکتها'!A:A,0),MATCH(C$1,'اطلاعات انشعابات شرکتها'!$1:$1,0)),0)</f>
        <v>0</v>
      </c>
      <c r="D488" s="45"/>
      <c r="E488" s="171"/>
      <c r="F488" s="170"/>
      <c r="G488" s="188" t="str">
        <f t="shared" si="163"/>
        <v>/</v>
      </c>
      <c r="H488" s="188">
        <f>IFERROR(INDEX('اطلاعات دوره'!A:Z,MATCH(G488,'اطلاعات دوره'!C:C,0),MATCH(H$1,'اطلاعات دوره'!$1:$1,0)),0)</f>
        <v>0</v>
      </c>
      <c r="I488" s="188">
        <f>IFERROR(INDEX('اطلاعات دوره'!A:Z,MATCH(G488,'اطلاعات دوره'!C:C,0),MATCH(I$1,'اطلاعات دوره'!$1:$1,0)),0)</f>
        <v>0</v>
      </c>
      <c r="J488" s="188">
        <f>IFERROR(INDEX('اطلاعات دوره'!A:Z,MATCH(G488,'اطلاعات دوره'!C:C,0),MATCH(J$1,'اطلاعات دوره'!$1:$1,0)),0)</f>
        <v>0</v>
      </c>
      <c r="K488" s="265"/>
      <c r="L488" s="188" t="str">
        <f>IFERROR(INDEX('اطلاعات دوره'!A:Z,MATCH(G488,'اطلاعات دوره'!C:C,0)-1,MATCH("عنوان",'اطلاعات دوره'!$1:$1,0)),"---")</f>
        <v>---</v>
      </c>
      <c r="M488" s="188" t="str">
        <f t="shared" si="164"/>
        <v>----</v>
      </c>
      <c r="N488" s="188" t="str">
        <f t="shared" si="165"/>
        <v>-/</v>
      </c>
      <c r="O488" s="265"/>
      <c r="P488" s="188">
        <f>IFERROR(INDEX('اطلاعات انشعابات شرکتها'!A:BB,MATCH(A488,'اطلاعات انشعابات شرکتها'!A:A,0),MATCH(P$1,'اطلاعات انشعابات شرکتها'!$1:$1,0)),0)</f>
        <v>0</v>
      </c>
      <c r="Q488" s="188">
        <f>IFERROR(INDEX('اطلاعات انشعابات شرکتها'!A:BB,MATCH(A488,'اطلاعات انشعابات شرکتها'!A:A,0),MATCH(Q$1,'اطلاعات انشعابات شرکتها'!$1:$1,0)),0)</f>
        <v>0</v>
      </c>
      <c r="R488" s="188">
        <f>IFERROR(INDEX('اطلاعات انشعابات شرکتها'!A:BB,MATCH(A488,'اطلاعات انشعابات شرکتها'!A:A,0),MATCH(R$1,'اطلاعات انشعابات شرکتها'!$1:$1,0)),0)</f>
        <v>0</v>
      </c>
      <c r="S488" s="265"/>
      <c r="T488" s="188">
        <f>IFERROR(INDEX('قرائت کنتور'!A:AZ,MATCH(A488&amp;"-"&amp;T$1,'قرائت کنتور'!B:B,0),MATCH(G488,'قرائت کنتور'!$1:$1,0)),0)</f>
        <v>0</v>
      </c>
      <c r="U488" s="188">
        <f>IFERROR(INDEX('قرائت کنتور'!A:AZ,MATCH(A488&amp;"-"&amp;U$1,'قرائت کنتور'!B:B,0),MATCH(L488,'قرائت کنتور'!$1:$1,0)),0)</f>
        <v>0</v>
      </c>
      <c r="V488" s="188">
        <f>IFERROR(INDEX('قرائت کنتور'!A:AZ,MATCH(A488&amp;"-"&amp;U$1,'قرائت کنتور'!B:B,0),MATCH(G488,'قرائت کنتور'!$1:$1,0)),0)</f>
        <v>0</v>
      </c>
      <c r="W488" s="188">
        <f>IFERROR(INDEX('قرائت کنتور'!A:AZ,MATCH(A488&amp;"-"&amp;W$1,'قرائت کنتور'!B:B,0),MATCH(L488,'قرائت کنتور'!$1:$1,0)),0)</f>
        <v>0</v>
      </c>
      <c r="X488" s="188">
        <f>IFERROR(INDEX('قرائت کنتور'!A:AZ,MATCH(A488&amp;"-"&amp;W$1,'قرائت کنتور'!B:B,0),MATCH(G488,'قرائت کنتور'!$1:$1,0)),0)</f>
        <v>0</v>
      </c>
      <c r="Y488" s="188">
        <f>IFERROR(INDEX('قرائت کنتور'!A:AZ,MATCH(A488&amp;"-"&amp;Y$1,'قرائت کنتور'!B:B,0),MATCH(L488,'قرائت کنتور'!$1:$1,0)),0)</f>
        <v>0</v>
      </c>
      <c r="Z488" s="188">
        <f>IFERROR(INDEX('قرائت کنتور'!A:AZ,MATCH(A488&amp;"-"&amp;Y$1,'قرائت کنتور'!B:B,0),MATCH(G488,'قرائت کنتور'!$1:$1,0)),0)</f>
        <v>0</v>
      </c>
      <c r="AA488" s="188">
        <f>IFERROR(INDEX('قرائت کنتور'!A:AZ,MATCH(A488&amp;"-"&amp;AA$1,'قرائت کنتور'!B:B,0),MATCH(L488,'قرائت کنتور'!$1:$1,0)),0)</f>
        <v>0</v>
      </c>
      <c r="AB488" s="188">
        <f>IFERROR(INDEX('قرائت کنتور'!A:AZ,MATCH(A488&amp;"-"&amp;AA$1,'قرائت کنتور'!B:B,0),MATCH(G488,'قرائت کنتور'!$1:$1,0)),0)</f>
        <v>0</v>
      </c>
      <c r="AC488" s="265"/>
      <c r="AD488" s="188">
        <f t="shared" si="166"/>
        <v>0</v>
      </c>
      <c r="AE488" s="188">
        <f t="shared" si="167"/>
        <v>0</v>
      </c>
      <c r="AF488" s="188">
        <f t="shared" si="168"/>
        <v>0</v>
      </c>
      <c r="AG488" s="188">
        <f t="shared" si="169"/>
        <v>0</v>
      </c>
      <c r="AH488" s="188">
        <f t="shared" si="170"/>
        <v>0</v>
      </c>
      <c r="AI488" s="188">
        <f t="shared" si="171"/>
        <v>0</v>
      </c>
      <c r="AJ488" s="188" t="str">
        <f t="shared" si="172"/>
        <v>0</v>
      </c>
      <c r="AK488" s="265"/>
      <c r="AL488" s="254" t="str">
        <f t="shared" si="173"/>
        <v>---</v>
      </c>
      <c r="AM488" s="254" t="str">
        <f t="shared" si="174"/>
        <v>---</v>
      </c>
      <c r="AN488" s="265"/>
      <c r="AO488" s="188" t="str">
        <f>IFERROR(INDEX('تعرفه ها'!A:Z,MATCH(P488&amp;"-"&amp;AO$1,'تعرفه ها'!C:C,0),MATCH(F488,'تعرفه ها'!$2:$2,0),1),"---")</f>
        <v>---</v>
      </c>
      <c r="AP488" s="188" t="str">
        <f>IFERROR(INDEX('تعرفه ها'!A:Z,MATCH(P488&amp;"-"&amp;AP$1,'تعرفه ها'!C:C,0),MATCH(F488,'تعرفه ها'!$2:$2,0),1),"---")</f>
        <v>---</v>
      </c>
      <c r="AQ488" s="188" t="str">
        <f>IFERROR(INDEX('تعرفه ها'!A:Z,MATCH(P488&amp;"-"&amp;AQ$1,'تعرفه ها'!C:C,0),MATCH(F488,'تعرفه ها'!$2:$2,0),1),"---")</f>
        <v>---</v>
      </c>
      <c r="AR488" s="188" t="str">
        <f>IFERROR(INDEX('تعرفه ها'!A:Z,MATCH(P488&amp;"-"&amp;AR$1,'تعرفه ها'!C:C,0),MATCH(F488,'تعرفه ها'!$2:$2,0),1),"---")</f>
        <v>---</v>
      </c>
      <c r="AS488" s="265"/>
      <c r="AT488" s="415" t="str">
        <f t="shared" si="175"/>
        <v>---</v>
      </c>
      <c r="AU488" s="415" t="str">
        <f t="shared" si="176"/>
        <v>---</v>
      </c>
      <c r="AV488" s="415" t="str">
        <f t="shared" si="177"/>
        <v>---</v>
      </c>
      <c r="AW488" s="415" t="str">
        <f t="shared" si="178"/>
        <v>---</v>
      </c>
      <c r="AX488" s="415" t="str">
        <f t="shared" si="179"/>
        <v>---</v>
      </c>
      <c r="AY488" s="415" t="str">
        <f>IFERROR(AH488*INDEX('تعرفه ها'!A:Z,MATCH("عوارض برق به ازاء هر کیلووات",'تعرفه ها'!$C:$C,0),MATCH(F488,'تعرفه ها'!$2:$2,0)),"---")</f>
        <v>---</v>
      </c>
      <c r="AZ488" s="415" t="str">
        <f t="shared" si="180"/>
        <v>---</v>
      </c>
      <c r="BA488" s="415" t="str">
        <f>IFERROR(ROUND(((AX488+AY488+AZ488)*INDEX('تعرفه ها'!A:Z,MATCH("هزینه نگهداری و تعمیرات شبکه برق",'تعرفه ها'!$C:$C,0),MATCH(F488,'تعرفه ها'!$2:$2,0))/100),0),"---")</f>
        <v>---</v>
      </c>
      <c r="BB488" s="415">
        <f>IFERROR(IF(P488="دیماندی",ROUND(AJ488*INDEX('تعرفه ها'!A:Z,MATCH(BB$1,'تعرفه ها'!$C:$C,0),MATCH(F488,'تعرفه ها'!$2:$2,0))*J488/30,0),0),"---")</f>
        <v>0</v>
      </c>
      <c r="BC488" s="415"/>
      <c r="BD488" s="54" t="str">
        <f>IFERROR(IF(INDEX('اطلاعات دوره'!A:Z,MATCH(G488,'اطلاعات دوره'!C:C,0),MATCH("برق",'اطلاعات دوره'!$1:$1,0))="دارد",ROUND(AX488*INDEX('تعرفه ها'!A:Z,MATCH("پیک فصلی برق",'تعرفه ها'!$C:$C,0),MATCH(F488,'تعرفه ها'!$2:$2,0))/100,0),0),"---")</f>
        <v>---</v>
      </c>
      <c r="BE488" s="415" t="str">
        <f>IFERROR(ROUND(((AX488+AY488+AZ488+BA488+BB488+BC488+BD488)*INDEX('تعرفه ها'!A:Z,MATCH("مالیات برق",'تعرفه ها'!$C:$C,0),MATCH(F488,'تعرفه ها'!$2:$2,0))/100),0),"---")</f>
        <v>---</v>
      </c>
      <c r="BF488" s="415" t="str">
        <f t="shared" si="181"/>
        <v>---</v>
      </c>
      <c r="BG488" s="415" t="str">
        <f t="shared" si="185"/>
        <v>---</v>
      </c>
      <c r="BH488" s="415" t="str">
        <f t="shared" si="182"/>
        <v>---</v>
      </c>
      <c r="BI488" s="54" t="str">
        <f t="shared" si="183"/>
        <v>---</v>
      </c>
      <c r="BJ488" s="55" t="str">
        <f t="shared" si="184"/>
        <v>---</v>
      </c>
      <c r="BK488" s="262"/>
      <c r="BL488" s="183" t="str">
        <f>IFERROR(IF(INDEX(پرداخت!A:AZ,MATCH(A488&amp;" - "&amp;"برق",پرداخت!$B:$B,0),MATCH(G488,پرداخت!$1:$1,0))="نشده","نشده","شده"),"---")</f>
        <v>---</v>
      </c>
      <c r="BN488" s="257"/>
      <c r="BO488" s="257"/>
      <c r="BP488" s="257"/>
      <c r="BQ488" s="257"/>
      <c r="BR488" s="257"/>
      <c r="BS488" s="257"/>
      <c r="BT488" s="257"/>
      <c r="BU488" s="257"/>
      <c r="BV488" s="257"/>
      <c r="BW488" s="257"/>
      <c r="BX488" s="257"/>
      <c r="BY488" s="257"/>
      <c r="BZ488" s="257"/>
      <c r="CA488" s="257"/>
      <c r="CB488" s="257"/>
      <c r="CC488" s="257"/>
      <c r="CD488" s="257"/>
      <c r="CE488" s="257"/>
      <c r="CF488" s="257"/>
      <c r="CG488" s="257"/>
      <c r="CH488"/>
      <c r="CI488"/>
      <c r="CJ488"/>
      <c r="CK488"/>
    </row>
    <row r="489" spans="1:89" ht="33.75" hidden="1">
      <c r="A489" s="170"/>
      <c r="B489" s="47">
        <f>IFERROR(INDEX('اطلاعات انشعابات شرکتها'!A:BB,MATCH(A489,'اطلاعات انشعابات شرکتها'!A:A,0),MATCH(B$1,'اطلاعات انشعابات شرکتها'!$1:$1,0)),0)</f>
        <v>0</v>
      </c>
      <c r="C489" s="48">
        <f>IFERROR(INDEX('اطلاعات انشعابات شرکتها'!A:BB,MATCH(A489,'اطلاعات انشعابات شرکتها'!A:A,0),MATCH(C$1,'اطلاعات انشعابات شرکتها'!$1:$1,0)),0)</f>
        <v>0</v>
      </c>
      <c r="D489" s="45"/>
      <c r="E489" s="171"/>
      <c r="F489" s="170"/>
      <c r="G489" s="188" t="str">
        <f t="shared" si="163"/>
        <v>/</v>
      </c>
      <c r="H489" s="188">
        <f>IFERROR(INDEX('اطلاعات دوره'!A:Z,MATCH(G489,'اطلاعات دوره'!C:C,0),MATCH(H$1,'اطلاعات دوره'!$1:$1,0)),0)</f>
        <v>0</v>
      </c>
      <c r="I489" s="188">
        <f>IFERROR(INDEX('اطلاعات دوره'!A:Z,MATCH(G489,'اطلاعات دوره'!C:C,0),MATCH(I$1,'اطلاعات دوره'!$1:$1,0)),0)</f>
        <v>0</v>
      </c>
      <c r="J489" s="188">
        <f>IFERROR(INDEX('اطلاعات دوره'!A:Z,MATCH(G489,'اطلاعات دوره'!C:C,0),MATCH(J$1,'اطلاعات دوره'!$1:$1,0)),0)</f>
        <v>0</v>
      </c>
      <c r="K489" s="265"/>
      <c r="L489" s="188" t="str">
        <f>IFERROR(INDEX('اطلاعات دوره'!A:Z,MATCH(G489,'اطلاعات دوره'!C:C,0)-1,MATCH("عنوان",'اطلاعات دوره'!$1:$1,0)),"---")</f>
        <v>---</v>
      </c>
      <c r="M489" s="188" t="str">
        <f t="shared" si="164"/>
        <v>----</v>
      </c>
      <c r="N489" s="188" t="str">
        <f t="shared" si="165"/>
        <v>-/</v>
      </c>
      <c r="O489" s="265"/>
      <c r="P489" s="188">
        <f>IFERROR(INDEX('اطلاعات انشعابات شرکتها'!A:BB,MATCH(A489,'اطلاعات انشعابات شرکتها'!A:A,0),MATCH(P$1,'اطلاعات انشعابات شرکتها'!$1:$1,0)),0)</f>
        <v>0</v>
      </c>
      <c r="Q489" s="188">
        <f>IFERROR(INDEX('اطلاعات انشعابات شرکتها'!A:BB,MATCH(A489,'اطلاعات انشعابات شرکتها'!A:A,0),MATCH(Q$1,'اطلاعات انشعابات شرکتها'!$1:$1,0)),0)</f>
        <v>0</v>
      </c>
      <c r="R489" s="188">
        <f>IFERROR(INDEX('اطلاعات انشعابات شرکتها'!A:BB,MATCH(A489,'اطلاعات انشعابات شرکتها'!A:A,0),MATCH(R$1,'اطلاعات انشعابات شرکتها'!$1:$1,0)),0)</f>
        <v>0</v>
      </c>
      <c r="S489" s="265"/>
      <c r="T489" s="188">
        <f>IFERROR(INDEX('قرائت کنتور'!A:AZ,MATCH(A489&amp;"-"&amp;T$1,'قرائت کنتور'!B:B,0),MATCH(G489,'قرائت کنتور'!$1:$1,0)),0)</f>
        <v>0</v>
      </c>
      <c r="U489" s="188">
        <f>IFERROR(INDEX('قرائت کنتور'!A:AZ,MATCH(A489&amp;"-"&amp;U$1,'قرائت کنتور'!B:B,0),MATCH(L489,'قرائت کنتور'!$1:$1,0)),0)</f>
        <v>0</v>
      </c>
      <c r="V489" s="188">
        <f>IFERROR(INDEX('قرائت کنتور'!A:AZ,MATCH(A489&amp;"-"&amp;U$1,'قرائت کنتور'!B:B,0),MATCH(G489,'قرائت کنتور'!$1:$1,0)),0)</f>
        <v>0</v>
      </c>
      <c r="W489" s="188">
        <f>IFERROR(INDEX('قرائت کنتور'!A:AZ,MATCH(A489&amp;"-"&amp;W$1,'قرائت کنتور'!B:B,0),MATCH(L489,'قرائت کنتور'!$1:$1,0)),0)</f>
        <v>0</v>
      </c>
      <c r="X489" s="188">
        <f>IFERROR(INDEX('قرائت کنتور'!A:AZ,MATCH(A489&amp;"-"&amp;W$1,'قرائت کنتور'!B:B,0),MATCH(G489,'قرائت کنتور'!$1:$1,0)),0)</f>
        <v>0</v>
      </c>
      <c r="Y489" s="188">
        <f>IFERROR(INDEX('قرائت کنتور'!A:AZ,MATCH(A489&amp;"-"&amp;Y$1,'قرائت کنتور'!B:B,0),MATCH(L489,'قرائت کنتور'!$1:$1,0)),0)</f>
        <v>0</v>
      </c>
      <c r="Z489" s="188">
        <f>IFERROR(INDEX('قرائت کنتور'!A:AZ,MATCH(A489&amp;"-"&amp;Y$1,'قرائت کنتور'!B:B,0),MATCH(G489,'قرائت کنتور'!$1:$1,0)),0)</f>
        <v>0</v>
      </c>
      <c r="AA489" s="188">
        <f>IFERROR(INDEX('قرائت کنتور'!A:AZ,MATCH(A489&amp;"-"&amp;AA$1,'قرائت کنتور'!B:B,0),MATCH(L489,'قرائت کنتور'!$1:$1,0)),0)</f>
        <v>0</v>
      </c>
      <c r="AB489" s="188">
        <f>IFERROR(INDEX('قرائت کنتور'!A:AZ,MATCH(A489&amp;"-"&amp;AA$1,'قرائت کنتور'!B:B,0),MATCH(G489,'قرائت کنتور'!$1:$1,0)),0)</f>
        <v>0</v>
      </c>
      <c r="AC489" s="265"/>
      <c r="AD489" s="188">
        <f t="shared" si="166"/>
        <v>0</v>
      </c>
      <c r="AE489" s="188">
        <f t="shared" si="167"/>
        <v>0</v>
      </c>
      <c r="AF489" s="188">
        <f t="shared" si="168"/>
        <v>0</v>
      </c>
      <c r="AG489" s="188">
        <f t="shared" si="169"/>
        <v>0</v>
      </c>
      <c r="AH489" s="188">
        <f t="shared" si="170"/>
        <v>0</v>
      </c>
      <c r="AI489" s="188">
        <f t="shared" si="171"/>
        <v>0</v>
      </c>
      <c r="AJ489" s="188" t="str">
        <f t="shared" si="172"/>
        <v>0</v>
      </c>
      <c r="AK489" s="265"/>
      <c r="AL489" s="254" t="str">
        <f t="shared" si="173"/>
        <v>---</v>
      </c>
      <c r="AM489" s="254" t="str">
        <f t="shared" si="174"/>
        <v>---</v>
      </c>
      <c r="AN489" s="265"/>
      <c r="AO489" s="188" t="str">
        <f>IFERROR(INDEX('تعرفه ها'!A:Z,MATCH(P489&amp;"-"&amp;AO$1,'تعرفه ها'!C:C,0),MATCH(F489,'تعرفه ها'!$2:$2,0),1),"---")</f>
        <v>---</v>
      </c>
      <c r="AP489" s="188" t="str">
        <f>IFERROR(INDEX('تعرفه ها'!A:Z,MATCH(P489&amp;"-"&amp;AP$1,'تعرفه ها'!C:C,0),MATCH(F489,'تعرفه ها'!$2:$2,0),1),"---")</f>
        <v>---</v>
      </c>
      <c r="AQ489" s="188" t="str">
        <f>IFERROR(INDEX('تعرفه ها'!A:Z,MATCH(P489&amp;"-"&amp;AQ$1,'تعرفه ها'!C:C,0),MATCH(F489,'تعرفه ها'!$2:$2,0),1),"---")</f>
        <v>---</v>
      </c>
      <c r="AR489" s="188" t="str">
        <f>IFERROR(INDEX('تعرفه ها'!A:Z,MATCH(P489&amp;"-"&amp;AR$1,'تعرفه ها'!C:C,0),MATCH(F489,'تعرفه ها'!$2:$2,0),1),"---")</f>
        <v>---</v>
      </c>
      <c r="AS489" s="265"/>
      <c r="AT489" s="415" t="str">
        <f t="shared" si="175"/>
        <v>---</v>
      </c>
      <c r="AU489" s="415" t="str">
        <f t="shared" si="176"/>
        <v>---</v>
      </c>
      <c r="AV489" s="415" t="str">
        <f t="shared" si="177"/>
        <v>---</v>
      </c>
      <c r="AW489" s="415" t="str">
        <f t="shared" si="178"/>
        <v>---</v>
      </c>
      <c r="AX489" s="415" t="str">
        <f t="shared" si="179"/>
        <v>---</v>
      </c>
      <c r="AY489" s="415" t="str">
        <f>IFERROR(AH489*INDEX('تعرفه ها'!A:Z,MATCH("عوارض برق به ازاء هر کیلووات",'تعرفه ها'!$C:$C,0),MATCH(F489,'تعرفه ها'!$2:$2,0)),"---")</f>
        <v>---</v>
      </c>
      <c r="AZ489" s="415" t="str">
        <f t="shared" si="180"/>
        <v>---</v>
      </c>
      <c r="BA489" s="415" t="str">
        <f>IFERROR(ROUND(((AX489+AY489+AZ489)*INDEX('تعرفه ها'!A:Z,MATCH("هزینه نگهداری و تعمیرات شبکه برق",'تعرفه ها'!$C:$C,0),MATCH(F489,'تعرفه ها'!$2:$2,0))/100),0),"---")</f>
        <v>---</v>
      </c>
      <c r="BB489" s="415">
        <f>IFERROR(IF(P489="دیماندی",ROUND(AJ489*INDEX('تعرفه ها'!A:Z,MATCH(BB$1,'تعرفه ها'!$C:$C,0),MATCH(F489,'تعرفه ها'!$2:$2,0))*J489/30,0),0),"---")</f>
        <v>0</v>
      </c>
      <c r="BC489" s="415"/>
      <c r="BD489" s="54" t="str">
        <f>IFERROR(IF(INDEX('اطلاعات دوره'!A:Z,MATCH(G489,'اطلاعات دوره'!C:C,0),MATCH("برق",'اطلاعات دوره'!$1:$1,0))="دارد",ROUND(AX489*INDEX('تعرفه ها'!A:Z,MATCH("پیک فصلی برق",'تعرفه ها'!$C:$C,0),MATCH(F489,'تعرفه ها'!$2:$2,0))/100,0),0),"---")</f>
        <v>---</v>
      </c>
      <c r="BE489" s="415" t="str">
        <f>IFERROR(ROUND(((AX489+AY489+AZ489+BA489+BB489+BC489+BD489)*INDEX('تعرفه ها'!A:Z,MATCH("مالیات برق",'تعرفه ها'!$C:$C,0),MATCH(F489,'تعرفه ها'!$2:$2,0))/100),0),"---")</f>
        <v>---</v>
      </c>
      <c r="BF489" s="415" t="str">
        <f t="shared" si="181"/>
        <v>---</v>
      </c>
      <c r="BG489" s="415" t="str">
        <f t="shared" si="185"/>
        <v>---</v>
      </c>
      <c r="BH489" s="415" t="str">
        <f t="shared" si="182"/>
        <v>---</v>
      </c>
      <c r="BI489" s="54" t="str">
        <f t="shared" si="183"/>
        <v>---</v>
      </c>
      <c r="BJ489" s="55" t="str">
        <f t="shared" si="184"/>
        <v>---</v>
      </c>
      <c r="BK489" s="262"/>
      <c r="BL489" s="183" t="str">
        <f>IFERROR(IF(INDEX(پرداخت!A:AZ,MATCH(A489&amp;" - "&amp;"برق",پرداخت!$B:$B,0),MATCH(G489,پرداخت!$1:$1,0))="نشده","نشده","شده"),"---")</f>
        <v>---</v>
      </c>
      <c r="BN489" s="257"/>
      <c r="BO489" s="257"/>
      <c r="BP489" s="257"/>
      <c r="BQ489" s="257"/>
      <c r="BR489" s="257"/>
      <c r="BS489" s="257"/>
      <c r="BT489" s="257"/>
      <c r="BU489" s="257"/>
      <c r="BV489" s="257"/>
      <c r="BW489" s="257"/>
      <c r="BX489" s="257"/>
      <c r="BY489" s="257"/>
      <c r="BZ489" s="257"/>
      <c r="CA489" s="257"/>
      <c r="CB489" s="257"/>
      <c r="CC489" s="257"/>
      <c r="CD489" s="257"/>
      <c r="CE489" s="257"/>
      <c r="CF489" s="257"/>
      <c r="CG489" s="257"/>
      <c r="CH489"/>
      <c r="CI489"/>
      <c r="CJ489"/>
      <c r="CK489"/>
    </row>
    <row r="490" spans="1:89" ht="33.75" hidden="1">
      <c r="A490" s="170"/>
      <c r="B490" s="47">
        <f>IFERROR(INDEX('اطلاعات انشعابات شرکتها'!A:BB,MATCH(A490,'اطلاعات انشعابات شرکتها'!A:A,0),MATCH(B$1,'اطلاعات انشعابات شرکتها'!$1:$1,0)),0)</f>
        <v>0</v>
      </c>
      <c r="C490" s="48">
        <f>IFERROR(INDEX('اطلاعات انشعابات شرکتها'!A:BB,MATCH(A490,'اطلاعات انشعابات شرکتها'!A:A,0),MATCH(C$1,'اطلاعات انشعابات شرکتها'!$1:$1,0)),0)</f>
        <v>0</v>
      </c>
      <c r="D490" s="45"/>
      <c r="E490" s="171"/>
      <c r="F490" s="170"/>
      <c r="G490" s="188" t="str">
        <f t="shared" si="163"/>
        <v>/</v>
      </c>
      <c r="H490" s="188">
        <f>IFERROR(INDEX('اطلاعات دوره'!A:Z,MATCH(G490,'اطلاعات دوره'!C:C,0),MATCH(H$1,'اطلاعات دوره'!$1:$1,0)),0)</f>
        <v>0</v>
      </c>
      <c r="I490" s="188">
        <f>IFERROR(INDEX('اطلاعات دوره'!A:Z,MATCH(G490,'اطلاعات دوره'!C:C,0),MATCH(I$1,'اطلاعات دوره'!$1:$1,0)),0)</f>
        <v>0</v>
      </c>
      <c r="J490" s="188">
        <f>IFERROR(INDEX('اطلاعات دوره'!A:Z,MATCH(G490,'اطلاعات دوره'!C:C,0),MATCH(J$1,'اطلاعات دوره'!$1:$1,0)),0)</f>
        <v>0</v>
      </c>
      <c r="K490" s="265"/>
      <c r="L490" s="188" t="str">
        <f>IFERROR(INDEX('اطلاعات دوره'!A:Z,MATCH(G490,'اطلاعات دوره'!C:C,0)-1,MATCH("عنوان",'اطلاعات دوره'!$1:$1,0)),"---")</f>
        <v>---</v>
      </c>
      <c r="M490" s="188" t="str">
        <f t="shared" si="164"/>
        <v>----</v>
      </c>
      <c r="N490" s="188" t="str">
        <f t="shared" si="165"/>
        <v>-/</v>
      </c>
      <c r="O490" s="265"/>
      <c r="P490" s="188">
        <f>IFERROR(INDEX('اطلاعات انشعابات شرکتها'!A:BB,MATCH(A490,'اطلاعات انشعابات شرکتها'!A:A,0),MATCH(P$1,'اطلاعات انشعابات شرکتها'!$1:$1,0)),0)</f>
        <v>0</v>
      </c>
      <c r="Q490" s="188">
        <f>IFERROR(INDEX('اطلاعات انشعابات شرکتها'!A:BB,MATCH(A490,'اطلاعات انشعابات شرکتها'!A:A,0),MATCH(Q$1,'اطلاعات انشعابات شرکتها'!$1:$1,0)),0)</f>
        <v>0</v>
      </c>
      <c r="R490" s="188">
        <f>IFERROR(INDEX('اطلاعات انشعابات شرکتها'!A:BB,MATCH(A490,'اطلاعات انشعابات شرکتها'!A:A,0),MATCH(R$1,'اطلاعات انشعابات شرکتها'!$1:$1,0)),0)</f>
        <v>0</v>
      </c>
      <c r="S490" s="265"/>
      <c r="T490" s="188">
        <f>IFERROR(INDEX('قرائت کنتور'!A:AZ,MATCH(A490&amp;"-"&amp;T$1,'قرائت کنتور'!B:B,0),MATCH(G490,'قرائت کنتور'!$1:$1,0)),0)</f>
        <v>0</v>
      </c>
      <c r="U490" s="188">
        <f>IFERROR(INDEX('قرائت کنتور'!A:AZ,MATCH(A490&amp;"-"&amp;U$1,'قرائت کنتور'!B:B,0),MATCH(L490,'قرائت کنتور'!$1:$1,0)),0)</f>
        <v>0</v>
      </c>
      <c r="V490" s="188">
        <f>IFERROR(INDEX('قرائت کنتور'!A:AZ,MATCH(A490&amp;"-"&amp;U$1,'قرائت کنتور'!B:B,0),MATCH(G490,'قرائت کنتور'!$1:$1,0)),0)</f>
        <v>0</v>
      </c>
      <c r="W490" s="188">
        <f>IFERROR(INDEX('قرائت کنتور'!A:AZ,MATCH(A490&amp;"-"&amp;W$1,'قرائت کنتور'!B:B,0),MATCH(L490,'قرائت کنتور'!$1:$1,0)),0)</f>
        <v>0</v>
      </c>
      <c r="X490" s="188">
        <f>IFERROR(INDEX('قرائت کنتور'!A:AZ,MATCH(A490&amp;"-"&amp;W$1,'قرائت کنتور'!B:B,0),MATCH(G490,'قرائت کنتور'!$1:$1,0)),0)</f>
        <v>0</v>
      </c>
      <c r="Y490" s="188">
        <f>IFERROR(INDEX('قرائت کنتور'!A:AZ,MATCH(A490&amp;"-"&amp;Y$1,'قرائت کنتور'!B:B,0),MATCH(L490,'قرائت کنتور'!$1:$1,0)),0)</f>
        <v>0</v>
      </c>
      <c r="Z490" s="188">
        <f>IFERROR(INDEX('قرائت کنتور'!A:AZ,MATCH(A490&amp;"-"&amp;Y$1,'قرائت کنتور'!B:B,0),MATCH(G490,'قرائت کنتور'!$1:$1,0)),0)</f>
        <v>0</v>
      </c>
      <c r="AA490" s="188">
        <f>IFERROR(INDEX('قرائت کنتور'!A:AZ,MATCH(A490&amp;"-"&amp;AA$1,'قرائت کنتور'!B:B,0),MATCH(L490,'قرائت کنتور'!$1:$1,0)),0)</f>
        <v>0</v>
      </c>
      <c r="AB490" s="188">
        <f>IFERROR(INDEX('قرائت کنتور'!A:AZ,MATCH(A490&amp;"-"&amp;AA$1,'قرائت کنتور'!B:B,0),MATCH(G490,'قرائت کنتور'!$1:$1,0)),0)</f>
        <v>0</v>
      </c>
      <c r="AC490" s="265"/>
      <c r="AD490" s="188">
        <f t="shared" si="166"/>
        <v>0</v>
      </c>
      <c r="AE490" s="188">
        <f t="shared" si="167"/>
        <v>0</v>
      </c>
      <c r="AF490" s="188">
        <f t="shared" si="168"/>
        <v>0</v>
      </c>
      <c r="AG490" s="188">
        <f t="shared" si="169"/>
        <v>0</v>
      </c>
      <c r="AH490" s="188">
        <f t="shared" si="170"/>
        <v>0</v>
      </c>
      <c r="AI490" s="188">
        <f t="shared" si="171"/>
        <v>0</v>
      </c>
      <c r="AJ490" s="188" t="str">
        <f t="shared" si="172"/>
        <v>0</v>
      </c>
      <c r="AK490" s="265"/>
      <c r="AL490" s="254" t="str">
        <f t="shared" si="173"/>
        <v>---</v>
      </c>
      <c r="AM490" s="254" t="str">
        <f t="shared" si="174"/>
        <v>---</v>
      </c>
      <c r="AN490" s="265"/>
      <c r="AO490" s="188" t="str">
        <f>IFERROR(INDEX('تعرفه ها'!A:Z,MATCH(P490&amp;"-"&amp;AO$1,'تعرفه ها'!C:C,0),MATCH(F490,'تعرفه ها'!$2:$2,0),1),"---")</f>
        <v>---</v>
      </c>
      <c r="AP490" s="188" t="str">
        <f>IFERROR(INDEX('تعرفه ها'!A:Z,MATCH(P490&amp;"-"&amp;AP$1,'تعرفه ها'!C:C,0),MATCH(F490,'تعرفه ها'!$2:$2,0),1),"---")</f>
        <v>---</v>
      </c>
      <c r="AQ490" s="188" t="str">
        <f>IFERROR(INDEX('تعرفه ها'!A:Z,MATCH(P490&amp;"-"&amp;AQ$1,'تعرفه ها'!C:C,0),MATCH(F490,'تعرفه ها'!$2:$2,0),1),"---")</f>
        <v>---</v>
      </c>
      <c r="AR490" s="188" t="str">
        <f>IFERROR(INDEX('تعرفه ها'!A:Z,MATCH(P490&amp;"-"&amp;AR$1,'تعرفه ها'!C:C,0),MATCH(F490,'تعرفه ها'!$2:$2,0),1),"---")</f>
        <v>---</v>
      </c>
      <c r="AS490" s="265"/>
      <c r="AT490" s="415" t="str">
        <f t="shared" si="175"/>
        <v>---</v>
      </c>
      <c r="AU490" s="415" t="str">
        <f t="shared" si="176"/>
        <v>---</v>
      </c>
      <c r="AV490" s="415" t="str">
        <f t="shared" si="177"/>
        <v>---</v>
      </c>
      <c r="AW490" s="415" t="str">
        <f t="shared" si="178"/>
        <v>---</v>
      </c>
      <c r="AX490" s="415" t="str">
        <f t="shared" si="179"/>
        <v>---</v>
      </c>
      <c r="AY490" s="415" t="str">
        <f>IFERROR(AH490*INDEX('تعرفه ها'!A:Z,MATCH("عوارض برق به ازاء هر کیلووات",'تعرفه ها'!$C:$C,0),MATCH(F490,'تعرفه ها'!$2:$2,0)),"---")</f>
        <v>---</v>
      </c>
      <c r="AZ490" s="415" t="str">
        <f t="shared" si="180"/>
        <v>---</v>
      </c>
      <c r="BA490" s="415" t="str">
        <f>IFERROR(ROUND(((AX490+AY490+AZ490)*INDEX('تعرفه ها'!A:Z,MATCH("هزینه نگهداری و تعمیرات شبکه برق",'تعرفه ها'!$C:$C,0),MATCH(F490,'تعرفه ها'!$2:$2,0))/100),0),"---")</f>
        <v>---</v>
      </c>
      <c r="BB490" s="415">
        <f>IFERROR(IF(P490="دیماندی",ROUND(AJ490*INDEX('تعرفه ها'!A:Z,MATCH(BB$1,'تعرفه ها'!$C:$C,0),MATCH(F490,'تعرفه ها'!$2:$2,0))*J490/30,0),0),"---")</f>
        <v>0</v>
      </c>
      <c r="BC490" s="415"/>
      <c r="BD490" s="54" t="str">
        <f>IFERROR(IF(INDEX('اطلاعات دوره'!A:Z,MATCH(G490,'اطلاعات دوره'!C:C,0),MATCH("برق",'اطلاعات دوره'!$1:$1,0))="دارد",ROUND(AX490*INDEX('تعرفه ها'!A:Z,MATCH("پیک فصلی برق",'تعرفه ها'!$C:$C,0),MATCH(F490,'تعرفه ها'!$2:$2,0))/100,0),0),"---")</f>
        <v>---</v>
      </c>
      <c r="BE490" s="415" t="str">
        <f>IFERROR(ROUND(((AX490+AY490+AZ490+BA490+BB490+BC490+BD490)*INDEX('تعرفه ها'!A:Z,MATCH("مالیات برق",'تعرفه ها'!$C:$C,0),MATCH(F490,'تعرفه ها'!$2:$2,0))/100),0),"---")</f>
        <v>---</v>
      </c>
      <c r="BF490" s="415" t="str">
        <f t="shared" si="181"/>
        <v>---</v>
      </c>
      <c r="BG490" s="415" t="str">
        <f t="shared" si="185"/>
        <v>---</v>
      </c>
      <c r="BH490" s="415" t="str">
        <f t="shared" si="182"/>
        <v>---</v>
      </c>
      <c r="BI490" s="54" t="str">
        <f t="shared" si="183"/>
        <v>---</v>
      </c>
      <c r="BJ490" s="55" t="str">
        <f t="shared" si="184"/>
        <v>---</v>
      </c>
      <c r="BK490" s="262"/>
      <c r="BL490" s="183" t="str">
        <f>IFERROR(IF(INDEX(پرداخت!A:AZ,MATCH(A490&amp;" - "&amp;"برق",پرداخت!$B:$B,0),MATCH(G490,پرداخت!$1:$1,0))="نشده","نشده","شده"),"---")</f>
        <v>---</v>
      </c>
      <c r="BN490" s="257"/>
      <c r="BO490" s="257"/>
      <c r="BP490" s="257"/>
      <c r="BQ490" s="257"/>
      <c r="BR490" s="257"/>
      <c r="BS490" s="257"/>
      <c r="BT490" s="257"/>
      <c r="BU490" s="257"/>
      <c r="BV490" s="257"/>
      <c r="BW490" s="257"/>
      <c r="BX490" s="257"/>
      <c r="BY490" s="257"/>
      <c r="BZ490" s="257"/>
      <c r="CA490" s="257"/>
      <c r="CB490" s="257"/>
      <c r="CC490" s="257"/>
      <c r="CD490" s="257"/>
      <c r="CE490" s="257"/>
      <c r="CF490" s="257"/>
      <c r="CG490" s="257"/>
      <c r="CH490"/>
      <c r="CI490"/>
      <c r="CJ490"/>
      <c r="CK490"/>
    </row>
    <row r="491" spans="1:89" ht="33.75" hidden="1">
      <c r="A491" s="170"/>
      <c r="B491" s="47">
        <f>IFERROR(INDEX('اطلاعات انشعابات شرکتها'!A:BB,MATCH(A491,'اطلاعات انشعابات شرکتها'!A:A,0),MATCH(B$1,'اطلاعات انشعابات شرکتها'!$1:$1,0)),0)</f>
        <v>0</v>
      </c>
      <c r="C491" s="48">
        <f>IFERROR(INDEX('اطلاعات انشعابات شرکتها'!A:BB,MATCH(A491,'اطلاعات انشعابات شرکتها'!A:A,0),MATCH(C$1,'اطلاعات انشعابات شرکتها'!$1:$1,0)),0)</f>
        <v>0</v>
      </c>
      <c r="D491" s="45"/>
      <c r="E491" s="171"/>
      <c r="F491" s="170"/>
      <c r="G491" s="188" t="str">
        <f t="shared" si="163"/>
        <v>/</v>
      </c>
      <c r="H491" s="188">
        <f>IFERROR(INDEX('اطلاعات دوره'!A:Z,MATCH(G491,'اطلاعات دوره'!C:C,0),MATCH(H$1,'اطلاعات دوره'!$1:$1,0)),0)</f>
        <v>0</v>
      </c>
      <c r="I491" s="188">
        <f>IFERROR(INDEX('اطلاعات دوره'!A:Z,MATCH(G491,'اطلاعات دوره'!C:C,0),MATCH(I$1,'اطلاعات دوره'!$1:$1,0)),0)</f>
        <v>0</v>
      </c>
      <c r="J491" s="188">
        <f>IFERROR(INDEX('اطلاعات دوره'!A:Z,MATCH(G491,'اطلاعات دوره'!C:C,0),MATCH(J$1,'اطلاعات دوره'!$1:$1,0)),0)</f>
        <v>0</v>
      </c>
      <c r="K491" s="265"/>
      <c r="L491" s="188" t="str">
        <f>IFERROR(INDEX('اطلاعات دوره'!A:Z,MATCH(G491,'اطلاعات دوره'!C:C,0)-1,MATCH("عنوان",'اطلاعات دوره'!$1:$1,0)),"---")</f>
        <v>---</v>
      </c>
      <c r="M491" s="188" t="str">
        <f t="shared" si="164"/>
        <v>----</v>
      </c>
      <c r="N491" s="188" t="str">
        <f t="shared" si="165"/>
        <v>-/</v>
      </c>
      <c r="O491" s="265"/>
      <c r="P491" s="188">
        <f>IFERROR(INDEX('اطلاعات انشعابات شرکتها'!A:BB,MATCH(A491,'اطلاعات انشعابات شرکتها'!A:A,0),MATCH(P$1,'اطلاعات انشعابات شرکتها'!$1:$1,0)),0)</f>
        <v>0</v>
      </c>
      <c r="Q491" s="188">
        <f>IFERROR(INDEX('اطلاعات انشعابات شرکتها'!A:BB,MATCH(A491,'اطلاعات انشعابات شرکتها'!A:A,0),MATCH(Q$1,'اطلاعات انشعابات شرکتها'!$1:$1,0)),0)</f>
        <v>0</v>
      </c>
      <c r="R491" s="188">
        <f>IFERROR(INDEX('اطلاعات انشعابات شرکتها'!A:BB,MATCH(A491,'اطلاعات انشعابات شرکتها'!A:A,0),MATCH(R$1,'اطلاعات انشعابات شرکتها'!$1:$1,0)),0)</f>
        <v>0</v>
      </c>
      <c r="S491" s="265"/>
      <c r="T491" s="188">
        <f>IFERROR(INDEX('قرائت کنتور'!A:AZ,MATCH(A491&amp;"-"&amp;T$1,'قرائت کنتور'!B:B,0),MATCH(G491,'قرائت کنتور'!$1:$1,0)),0)</f>
        <v>0</v>
      </c>
      <c r="U491" s="188">
        <f>IFERROR(INDEX('قرائت کنتور'!A:AZ,MATCH(A491&amp;"-"&amp;U$1,'قرائت کنتور'!B:B,0),MATCH(L491,'قرائت کنتور'!$1:$1,0)),0)</f>
        <v>0</v>
      </c>
      <c r="V491" s="188">
        <f>IFERROR(INDEX('قرائت کنتور'!A:AZ,MATCH(A491&amp;"-"&amp;U$1,'قرائت کنتور'!B:B,0),MATCH(G491,'قرائت کنتور'!$1:$1,0)),0)</f>
        <v>0</v>
      </c>
      <c r="W491" s="188">
        <f>IFERROR(INDEX('قرائت کنتور'!A:AZ,MATCH(A491&amp;"-"&amp;W$1,'قرائت کنتور'!B:B,0),MATCH(L491,'قرائت کنتور'!$1:$1,0)),0)</f>
        <v>0</v>
      </c>
      <c r="X491" s="188">
        <f>IFERROR(INDEX('قرائت کنتور'!A:AZ,MATCH(A491&amp;"-"&amp;W$1,'قرائت کنتور'!B:B,0),MATCH(G491,'قرائت کنتور'!$1:$1,0)),0)</f>
        <v>0</v>
      </c>
      <c r="Y491" s="188">
        <f>IFERROR(INDEX('قرائت کنتور'!A:AZ,MATCH(A491&amp;"-"&amp;Y$1,'قرائت کنتور'!B:B,0),MATCH(L491,'قرائت کنتور'!$1:$1,0)),0)</f>
        <v>0</v>
      </c>
      <c r="Z491" s="188">
        <f>IFERROR(INDEX('قرائت کنتور'!A:AZ,MATCH(A491&amp;"-"&amp;Y$1,'قرائت کنتور'!B:B,0),MATCH(G491,'قرائت کنتور'!$1:$1,0)),0)</f>
        <v>0</v>
      </c>
      <c r="AA491" s="188">
        <f>IFERROR(INDEX('قرائت کنتور'!A:AZ,MATCH(A491&amp;"-"&amp;AA$1,'قرائت کنتور'!B:B,0),MATCH(L491,'قرائت کنتور'!$1:$1,0)),0)</f>
        <v>0</v>
      </c>
      <c r="AB491" s="188">
        <f>IFERROR(INDEX('قرائت کنتور'!A:AZ,MATCH(A491&amp;"-"&amp;AA$1,'قرائت کنتور'!B:B,0),MATCH(G491,'قرائت کنتور'!$1:$1,0)),0)</f>
        <v>0</v>
      </c>
      <c r="AC491" s="265"/>
      <c r="AD491" s="188">
        <f t="shared" si="166"/>
        <v>0</v>
      </c>
      <c r="AE491" s="188">
        <f t="shared" si="167"/>
        <v>0</v>
      </c>
      <c r="AF491" s="188">
        <f t="shared" si="168"/>
        <v>0</v>
      </c>
      <c r="AG491" s="188">
        <f t="shared" si="169"/>
        <v>0</v>
      </c>
      <c r="AH491" s="188">
        <f t="shared" si="170"/>
        <v>0</v>
      </c>
      <c r="AI491" s="188">
        <f t="shared" si="171"/>
        <v>0</v>
      </c>
      <c r="AJ491" s="188" t="str">
        <f t="shared" si="172"/>
        <v>0</v>
      </c>
      <c r="AK491" s="265"/>
      <c r="AL491" s="254" t="str">
        <f t="shared" si="173"/>
        <v>---</v>
      </c>
      <c r="AM491" s="254" t="str">
        <f t="shared" si="174"/>
        <v>---</v>
      </c>
      <c r="AN491" s="265"/>
      <c r="AO491" s="188" t="str">
        <f>IFERROR(INDEX('تعرفه ها'!A:Z,MATCH(P491&amp;"-"&amp;AO$1,'تعرفه ها'!C:C,0),MATCH(F491,'تعرفه ها'!$2:$2,0),1),"---")</f>
        <v>---</v>
      </c>
      <c r="AP491" s="188" t="str">
        <f>IFERROR(INDEX('تعرفه ها'!A:Z,MATCH(P491&amp;"-"&amp;AP$1,'تعرفه ها'!C:C,0),MATCH(F491,'تعرفه ها'!$2:$2,0),1),"---")</f>
        <v>---</v>
      </c>
      <c r="AQ491" s="188" t="str">
        <f>IFERROR(INDEX('تعرفه ها'!A:Z,MATCH(P491&amp;"-"&amp;AQ$1,'تعرفه ها'!C:C,0),MATCH(F491,'تعرفه ها'!$2:$2,0),1),"---")</f>
        <v>---</v>
      </c>
      <c r="AR491" s="188" t="str">
        <f>IFERROR(INDEX('تعرفه ها'!A:Z,MATCH(P491&amp;"-"&amp;AR$1,'تعرفه ها'!C:C,0),MATCH(F491,'تعرفه ها'!$2:$2,0),1),"---")</f>
        <v>---</v>
      </c>
      <c r="AS491" s="265"/>
      <c r="AT491" s="415" t="str">
        <f t="shared" si="175"/>
        <v>---</v>
      </c>
      <c r="AU491" s="415" t="str">
        <f t="shared" si="176"/>
        <v>---</v>
      </c>
      <c r="AV491" s="415" t="str">
        <f t="shared" si="177"/>
        <v>---</v>
      </c>
      <c r="AW491" s="415" t="str">
        <f t="shared" si="178"/>
        <v>---</v>
      </c>
      <c r="AX491" s="415" t="str">
        <f t="shared" si="179"/>
        <v>---</v>
      </c>
      <c r="AY491" s="415" t="str">
        <f>IFERROR(AH491*INDEX('تعرفه ها'!A:Z,MATCH("عوارض برق به ازاء هر کیلووات",'تعرفه ها'!$C:$C,0),MATCH(F491,'تعرفه ها'!$2:$2,0)),"---")</f>
        <v>---</v>
      </c>
      <c r="AZ491" s="415" t="str">
        <f t="shared" si="180"/>
        <v>---</v>
      </c>
      <c r="BA491" s="415" t="str">
        <f>IFERROR(ROUND(((AX491+AY491+AZ491)*INDEX('تعرفه ها'!A:Z,MATCH("هزینه نگهداری و تعمیرات شبکه برق",'تعرفه ها'!$C:$C,0),MATCH(F491,'تعرفه ها'!$2:$2,0))/100),0),"---")</f>
        <v>---</v>
      </c>
      <c r="BB491" s="415">
        <f>IFERROR(IF(P491="دیماندی",ROUND(AJ491*INDEX('تعرفه ها'!A:Z,MATCH(BB$1,'تعرفه ها'!$C:$C,0),MATCH(F491,'تعرفه ها'!$2:$2,0))*J491/30,0),0),"---")</f>
        <v>0</v>
      </c>
      <c r="BC491" s="415"/>
      <c r="BD491" s="54" t="str">
        <f>IFERROR(IF(INDEX('اطلاعات دوره'!A:Z,MATCH(G491,'اطلاعات دوره'!C:C,0),MATCH("برق",'اطلاعات دوره'!$1:$1,0))="دارد",ROUND(AX491*INDEX('تعرفه ها'!A:Z,MATCH("پیک فصلی برق",'تعرفه ها'!$C:$C,0),MATCH(F491,'تعرفه ها'!$2:$2,0))/100,0),0),"---")</f>
        <v>---</v>
      </c>
      <c r="BE491" s="415" t="str">
        <f>IFERROR(ROUND(((AX491+AY491+AZ491+BA491+BB491+BC491+BD491)*INDEX('تعرفه ها'!A:Z,MATCH("مالیات برق",'تعرفه ها'!$C:$C,0),MATCH(F491,'تعرفه ها'!$2:$2,0))/100),0),"---")</f>
        <v>---</v>
      </c>
      <c r="BF491" s="415" t="str">
        <f t="shared" si="181"/>
        <v>---</v>
      </c>
      <c r="BG491" s="415" t="str">
        <f t="shared" si="185"/>
        <v>---</v>
      </c>
      <c r="BH491" s="415" t="str">
        <f t="shared" si="182"/>
        <v>---</v>
      </c>
      <c r="BI491" s="54" t="str">
        <f t="shared" si="183"/>
        <v>---</v>
      </c>
      <c r="BJ491" s="55" t="str">
        <f t="shared" si="184"/>
        <v>---</v>
      </c>
      <c r="BK491" s="262"/>
      <c r="BL491" s="183" t="str">
        <f>IFERROR(IF(INDEX(پرداخت!A:AZ,MATCH(A491&amp;" - "&amp;"برق",پرداخت!$B:$B,0),MATCH(G491,پرداخت!$1:$1,0))="نشده","نشده","شده"),"---")</f>
        <v>---</v>
      </c>
      <c r="BN491" s="257"/>
      <c r="BO491" s="257"/>
      <c r="BP491" s="257"/>
      <c r="BQ491" s="257"/>
      <c r="BR491" s="257"/>
      <c r="BS491" s="257"/>
      <c r="BT491" s="257"/>
      <c r="BU491" s="257"/>
      <c r="BV491" s="257"/>
      <c r="BW491" s="257"/>
      <c r="BX491" s="257"/>
      <c r="BY491" s="257"/>
      <c r="BZ491" s="257"/>
      <c r="CA491" s="257"/>
      <c r="CB491" s="257"/>
      <c r="CC491" s="257"/>
      <c r="CD491" s="257"/>
      <c r="CE491" s="257"/>
      <c r="CF491" s="257"/>
      <c r="CG491" s="257"/>
      <c r="CH491"/>
      <c r="CI491"/>
      <c r="CJ491"/>
      <c r="CK491"/>
    </row>
    <row r="492" spans="1:89" ht="33.75" hidden="1">
      <c r="A492" s="170"/>
      <c r="B492" s="47">
        <f>IFERROR(INDEX('اطلاعات انشعابات شرکتها'!A:BB,MATCH(A492,'اطلاعات انشعابات شرکتها'!A:A,0),MATCH(B$1,'اطلاعات انشعابات شرکتها'!$1:$1,0)),0)</f>
        <v>0</v>
      </c>
      <c r="C492" s="48">
        <f>IFERROR(INDEX('اطلاعات انشعابات شرکتها'!A:BB,MATCH(A492,'اطلاعات انشعابات شرکتها'!A:A,0),MATCH(C$1,'اطلاعات انشعابات شرکتها'!$1:$1,0)),0)</f>
        <v>0</v>
      </c>
      <c r="D492" s="45"/>
      <c r="E492" s="171"/>
      <c r="F492" s="170"/>
      <c r="G492" s="188" t="str">
        <f t="shared" si="163"/>
        <v>/</v>
      </c>
      <c r="H492" s="188">
        <f>IFERROR(INDEX('اطلاعات دوره'!A:Z,MATCH(G492,'اطلاعات دوره'!C:C,0),MATCH(H$1,'اطلاعات دوره'!$1:$1,0)),0)</f>
        <v>0</v>
      </c>
      <c r="I492" s="188">
        <f>IFERROR(INDEX('اطلاعات دوره'!A:Z,MATCH(G492,'اطلاعات دوره'!C:C,0),MATCH(I$1,'اطلاعات دوره'!$1:$1,0)),0)</f>
        <v>0</v>
      </c>
      <c r="J492" s="188">
        <f>IFERROR(INDEX('اطلاعات دوره'!A:Z,MATCH(G492,'اطلاعات دوره'!C:C,0),MATCH(J$1,'اطلاعات دوره'!$1:$1,0)),0)</f>
        <v>0</v>
      </c>
      <c r="K492" s="265"/>
      <c r="L492" s="188" t="str">
        <f>IFERROR(INDEX('اطلاعات دوره'!A:Z,MATCH(G492,'اطلاعات دوره'!C:C,0)-1,MATCH("عنوان",'اطلاعات دوره'!$1:$1,0)),"---")</f>
        <v>---</v>
      </c>
      <c r="M492" s="188" t="str">
        <f t="shared" si="164"/>
        <v>----</v>
      </c>
      <c r="N492" s="188" t="str">
        <f t="shared" si="165"/>
        <v>-/</v>
      </c>
      <c r="O492" s="265"/>
      <c r="P492" s="188">
        <f>IFERROR(INDEX('اطلاعات انشعابات شرکتها'!A:BB,MATCH(A492,'اطلاعات انشعابات شرکتها'!A:A,0),MATCH(P$1,'اطلاعات انشعابات شرکتها'!$1:$1,0)),0)</f>
        <v>0</v>
      </c>
      <c r="Q492" s="188">
        <f>IFERROR(INDEX('اطلاعات انشعابات شرکتها'!A:BB,MATCH(A492,'اطلاعات انشعابات شرکتها'!A:A,0),MATCH(Q$1,'اطلاعات انشعابات شرکتها'!$1:$1,0)),0)</f>
        <v>0</v>
      </c>
      <c r="R492" s="188">
        <f>IFERROR(INDEX('اطلاعات انشعابات شرکتها'!A:BB,MATCH(A492,'اطلاعات انشعابات شرکتها'!A:A,0),MATCH(R$1,'اطلاعات انشعابات شرکتها'!$1:$1,0)),0)</f>
        <v>0</v>
      </c>
      <c r="S492" s="265"/>
      <c r="T492" s="188">
        <f>IFERROR(INDEX('قرائت کنتور'!A:AZ,MATCH(A492&amp;"-"&amp;T$1,'قرائت کنتور'!B:B,0),MATCH(G492,'قرائت کنتور'!$1:$1,0)),0)</f>
        <v>0</v>
      </c>
      <c r="U492" s="188">
        <f>IFERROR(INDEX('قرائت کنتور'!A:AZ,MATCH(A492&amp;"-"&amp;U$1,'قرائت کنتور'!B:B,0),MATCH(L492,'قرائت کنتور'!$1:$1,0)),0)</f>
        <v>0</v>
      </c>
      <c r="V492" s="188">
        <f>IFERROR(INDEX('قرائت کنتور'!A:AZ,MATCH(A492&amp;"-"&amp;U$1,'قرائت کنتور'!B:B,0),MATCH(G492,'قرائت کنتور'!$1:$1,0)),0)</f>
        <v>0</v>
      </c>
      <c r="W492" s="188">
        <f>IFERROR(INDEX('قرائت کنتور'!A:AZ,MATCH(A492&amp;"-"&amp;W$1,'قرائت کنتور'!B:B,0),MATCH(L492,'قرائت کنتور'!$1:$1,0)),0)</f>
        <v>0</v>
      </c>
      <c r="X492" s="188">
        <f>IFERROR(INDEX('قرائت کنتور'!A:AZ,MATCH(A492&amp;"-"&amp;W$1,'قرائت کنتور'!B:B,0),MATCH(G492,'قرائت کنتور'!$1:$1,0)),0)</f>
        <v>0</v>
      </c>
      <c r="Y492" s="188">
        <f>IFERROR(INDEX('قرائت کنتور'!A:AZ,MATCH(A492&amp;"-"&amp;Y$1,'قرائت کنتور'!B:B,0),MATCH(L492,'قرائت کنتور'!$1:$1,0)),0)</f>
        <v>0</v>
      </c>
      <c r="Z492" s="188">
        <f>IFERROR(INDEX('قرائت کنتور'!A:AZ,MATCH(A492&amp;"-"&amp;Y$1,'قرائت کنتور'!B:B,0),MATCH(G492,'قرائت کنتور'!$1:$1,0)),0)</f>
        <v>0</v>
      </c>
      <c r="AA492" s="188">
        <f>IFERROR(INDEX('قرائت کنتور'!A:AZ,MATCH(A492&amp;"-"&amp;AA$1,'قرائت کنتور'!B:B,0),MATCH(L492,'قرائت کنتور'!$1:$1,0)),0)</f>
        <v>0</v>
      </c>
      <c r="AB492" s="188">
        <f>IFERROR(INDEX('قرائت کنتور'!A:AZ,MATCH(A492&amp;"-"&amp;AA$1,'قرائت کنتور'!B:B,0),MATCH(G492,'قرائت کنتور'!$1:$1,0)),0)</f>
        <v>0</v>
      </c>
      <c r="AC492" s="265"/>
      <c r="AD492" s="188">
        <f t="shared" si="166"/>
        <v>0</v>
      </c>
      <c r="AE492" s="188">
        <f t="shared" si="167"/>
        <v>0</v>
      </c>
      <c r="AF492" s="188">
        <f t="shared" si="168"/>
        <v>0</v>
      </c>
      <c r="AG492" s="188">
        <f t="shared" si="169"/>
        <v>0</v>
      </c>
      <c r="AH492" s="188">
        <f t="shared" si="170"/>
        <v>0</v>
      </c>
      <c r="AI492" s="188">
        <f t="shared" si="171"/>
        <v>0</v>
      </c>
      <c r="AJ492" s="188" t="str">
        <f t="shared" si="172"/>
        <v>0</v>
      </c>
      <c r="AK492" s="265"/>
      <c r="AL492" s="254" t="str">
        <f t="shared" si="173"/>
        <v>---</v>
      </c>
      <c r="AM492" s="254" t="str">
        <f t="shared" si="174"/>
        <v>---</v>
      </c>
      <c r="AN492" s="265"/>
      <c r="AO492" s="188" t="str">
        <f>IFERROR(INDEX('تعرفه ها'!A:Z,MATCH(P492&amp;"-"&amp;AO$1,'تعرفه ها'!C:C,0),MATCH(F492,'تعرفه ها'!$2:$2,0),1),"---")</f>
        <v>---</v>
      </c>
      <c r="AP492" s="188" t="str">
        <f>IFERROR(INDEX('تعرفه ها'!A:Z,MATCH(P492&amp;"-"&amp;AP$1,'تعرفه ها'!C:C,0),MATCH(F492,'تعرفه ها'!$2:$2,0),1),"---")</f>
        <v>---</v>
      </c>
      <c r="AQ492" s="188" t="str">
        <f>IFERROR(INDEX('تعرفه ها'!A:Z,MATCH(P492&amp;"-"&amp;AQ$1,'تعرفه ها'!C:C,0),MATCH(F492,'تعرفه ها'!$2:$2,0),1),"---")</f>
        <v>---</v>
      </c>
      <c r="AR492" s="188" t="str">
        <f>IFERROR(INDEX('تعرفه ها'!A:Z,MATCH(P492&amp;"-"&amp;AR$1,'تعرفه ها'!C:C,0),MATCH(F492,'تعرفه ها'!$2:$2,0),1),"---")</f>
        <v>---</v>
      </c>
      <c r="AS492" s="265"/>
      <c r="AT492" s="415" t="str">
        <f t="shared" si="175"/>
        <v>---</v>
      </c>
      <c r="AU492" s="415" t="str">
        <f t="shared" si="176"/>
        <v>---</v>
      </c>
      <c r="AV492" s="415" t="str">
        <f t="shared" si="177"/>
        <v>---</v>
      </c>
      <c r="AW492" s="415" t="str">
        <f t="shared" si="178"/>
        <v>---</v>
      </c>
      <c r="AX492" s="415" t="str">
        <f t="shared" si="179"/>
        <v>---</v>
      </c>
      <c r="AY492" s="415" t="str">
        <f>IFERROR(AH492*INDEX('تعرفه ها'!A:Z,MATCH("عوارض برق به ازاء هر کیلووات",'تعرفه ها'!$C:$C,0),MATCH(F492,'تعرفه ها'!$2:$2,0)),"---")</f>
        <v>---</v>
      </c>
      <c r="AZ492" s="415" t="str">
        <f t="shared" si="180"/>
        <v>---</v>
      </c>
      <c r="BA492" s="415" t="str">
        <f>IFERROR(ROUND(((AX492+AY492+AZ492)*INDEX('تعرفه ها'!A:Z,MATCH("هزینه نگهداری و تعمیرات شبکه برق",'تعرفه ها'!$C:$C,0),MATCH(F492,'تعرفه ها'!$2:$2,0))/100),0),"---")</f>
        <v>---</v>
      </c>
      <c r="BB492" s="415">
        <f>IFERROR(IF(P492="دیماندی",ROUND(AJ492*INDEX('تعرفه ها'!A:Z,MATCH(BB$1,'تعرفه ها'!$C:$C,0),MATCH(F492,'تعرفه ها'!$2:$2,0))*J492/30,0),0),"---")</f>
        <v>0</v>
      </c>
      <c r="BC492" s="415"/>
      <c r="BD492" s="54" t="str">
        <f>IFERROR(IF(INDEX('اطلاعات دوره'!A:Z,MATCH(G492,'اطلاعات دوره'!C:C,0),MATCH("برق",'اطلاعات دوره'!$1:$1,0))="دارد",ROUND(AX492*INDEX('تعرفه ها'!A:Z,MATCH("پیک فصلی برق",'تعرفه ها'!$C:$C,0),MATCH(F492,'تعرفه ها'!$2:$2,0))/100,0),0),"---")</f>
        <v>---</v>
      </c>
      <c r="BE492" s="415" t="str">
        <f>IFERROR(ROUND(((AX492+AY492+AZ492+BA492+BB492+BC492+BD492)*INDEX('تعرفه ها'!A:Z,MATCH("مالیات برق",'تعرفه ها'!$C:$C,0),MATCH(F492,'تعرفه ها'!$2:$2,0))/100),0),"---")</f>
        <v>---</v>
      </c>
      <c r="BF492" s="415" t="str">
        <f t="shared" si="181"/>
        <v>---</v>
      </c>
      <c r="BG492" s="415" t="str">
        <f t="shared" si="185"/>
        <v>---</v>
      </c>
      <c r="BH492" s="415" t="str">
        <f t="shared" si="182"/>
        <v>---</v>
      </c>
      <c r="BI492" s="54" t="str">
        <f t="shared" si="183"/>
        <v>---</v>
      </c>
      <c r="BJ492" s="55" t="str">
        <f t="shared" si="184"/>
        <v>---</v>
      </c>
      <c r="BK492" s="262"/>
      <c r="BL492" s="183" t="str">
        <f>IFERROR(IF(INDEX(پرداخت!A:AZ,MATCH(A492&amp;" - "&amp;"برق",پرداخت!$B:$B,0),MATCH(G492,پرداخت!$1:$1,0))="نشده","نشده","شده"),"---")</f>
        <v>---</v>
      </c>
      <c r="BN492" s="257"/>
      <c r="BO492" s="257"/>
      <c r="BP492" s="257"/>
      <c r="BQ492" s="257"/>
      <c r="BR492" s="257"/>
      <c r="BS492" s="257"/>
      <c r="BT492" s="257"/>
      <c r="BU492" s="257"/>
      <c r="BV492" s="257"/>
      <c r="BW492" s="257"/>
      <c r="BX492" s="257"/>
      <c r="BY492" s="257"/>
      <c r="BZ492" s="257"/>
      <c r="CA492" s="257"/>
      <c r="CB492" s="257"/>
      <c r="CC492" s="257"/>
      <c r="CD492" s="257"/>
      <c r="CE492" s="257"/>
      <c r="CF492" s="257"/>
      <c r="CG492" s="257"/>
      <c r="CH492"/>
      <c r="CI492"/>
      <c r="CJ492"/>
      <c r="CK492"/>
    </row>
    <row r="493" spans="1:89" ht="33.75" hidden="1">
      <c r="A493" s="170"/>
      <c r="B493" s="47">
        <f>IFERROR(INDEX('اطلاعات انشعابات شرکتها'!A:BB,MATCH(A493,'اطلاعات انشعابات شرکتها'!A:A,0),MATCH(B$1,'اطلاعات انشعابات شرکتها'!$1:$1,0)),0)</f>
        <v>0</v>
      </c>
      <c r="C493" s="48">
        <f>IFERROR(INDEX('اطلاعات انشعابات شرکتها'!A:BB,MATCH(A493,'اطلاعات انشعابات شرکتها'!A:A,0),MATCH(C$1,'اطلاعات انشعابات شرکتها'!$1:$1,0)),0)</f>
        <v>0</v>
      </c>
      <c r="D493" s="45"/>
      <c r="E493" s="171"/>
      <c r="F493" s="170"/>
      <c r="G493" s="188" t="str">
        <f t="shared" si="163"/>
        <v>/</v>
      </c>
      <c r="H493" s="188">
        <f>IFERROR(INDEX('اطلاعات دوره'!A:Z,MATCH(G493,'اطلاعات دوره'!C:C,0),MATCH(H$1,'اطلاعات دوره'!$1:$1,0)),0)</f>
        <v>0</v>
      </c>
      <c r="I493" s="188">
        <f>IFERROR(INDEX('اطلاعات دوره'!A:Z,MATCH(G493,'اطلاعات دوره'!C:C,0),MATCH(I$1,'اطلاعات دوره'!$1:$1,0)),0)</f>
        <v>0</v>
      </c>
      <c r="J493" s="188">
        <f>IFERROR(INDEX('اطلاعات دوره'!A:Z,MATCH(G493,'اطلاعات دوره'!C:C,0),MATCH(J$1,'اطلاعات دوره'!$1:$1,0)),0)</f>
        <v>0</v>
      </c>
      <c r="K493" s="265"/>
      <c r="L493" s="188" t="str">
        <f>IFERROR(INDEX('اطلاعات دوره'!A:Z,MATCH(G493,'اطلاعات دوره'!C:C,0)-1,MATCH("عنوان",'اطلاعات دوره'!$1:$1,0)),"---")</f>
        <v>---</v>
      </c>
      <c r="M493" s="188" t="str">
        <f t="shared" si="164"/>
        <v>----</v>
      </c>
      <c r="N493" s="188" t="str">
        <f t="shared" si="165"/>
        <v>-/</v>
      </c>
      <c r="O493" s="265"/>
      <c r="P493" s="188">
        <f>IFERROR(INDEX('اطلاعات انشعابات شرکتها'!A:BB,MATCH(A493,'اطلاعات انشعابات شرکتها'!A:A,0),MATCH(P$1,'اطلاعات انشعابات شرکتها'!$1:$1,0)),0)</f>
        <v>0</v>
      </c>
      <c r="Q493" s="188">
        <f>IFERROR(INDEX('اطلاعات انشعابات شرکتها'!A:BB,MATCH(A493,'اطلاعات انشعابات شرکتها'!A:A,0),MATCH(Q$1,'اطلاعات انشعابات شرکتها'!$1:$1,0)),0)</f>
        <v>0</v>
      </c>
      <c r="R493" s="188">
        <f>IFERROR(INDEX('اطلاعات انشعابات شرکتها'!A:BB,MATCH(A493,'اطلاعات انشعابات شرکتها'!A:A,0),MATCH(R$1,'اطلاعات انشعابات شرکتها'!$1:$1,0)),0)</f>
        <v>0</v>
      </c>
      <c r="S493" s="265"/>
      <c r="T493" s="188">
        <f>IFERROR(INDEX('قرائت کنتور'!A:AZ,MATCH(A493&amp;"-"&amp;T$1,'قرائت کنتور'!B:B,0),MATCH(G493,'قرائت کنتور'!$1:$1,0)),0)</f>
        <v>0</v>
      </c>
      <c r="U493" s="188">
        <f>IFERROR(INDEX('قرائت کنتور'!A:AZ,MATCH(A493&amp;"-"&amp;U$1,'قرائت کنتور'!B:B,0),MATCH(L493,'قرائت کنتور'!$1:$1,0)),0)</f>
        <v>0</v>
      </c>
      <c r="V493" s="188">
        <f>IFERROR(INDEX('قرائت کنتور'!A:AZ,MATCH(A493&amp;"-"&amp;U$1,'قرائت کنتور'!B:B,0),MATCH(G493,'قرائت کنتور'!$1:$1,0)),0)</f>
        <v>0</v>
      </c>
      <c r="W493" s="188">
        <f>IFERROR(INDEX('قرائت کنتور'!A:AZ,MATCH(A493&amp;"-"&amp;W$1,'قرائت کنتور'!B:B,0),MATCH(L493,'قرائت کنتور'!$1:$1,0)),0)</f>
        <v>0</v>
      </c>
      <c r="X493" s="188">
        <f>IFERROR(INDEX('قرائت کنتور'!A:AZ,MATCH(A493&amp;"-"&amp;W$1,'قرائت کنتور'!B:B,0),MATCH(G493,'قرائت کنتور'!$1:$1,0)),0)</f>
        <v>0</v>
      </c>
      <c r="Y493" s="188">
        <f>IFERROR(INDEX('قرائت کنتور'!A:AZ,MATCH(A493&amp;"-"&amp;Y$1,'قرائت کنتور'!B:B,0),MATCH(L493,'قرائت کنتور'!$1:$1,0)),0)</f>
        <v>0</v>
      </c>
      <c r="Z493" s="188">
        <f>IFERROR(INDEX('قرائت کنتور'!A:AZ,MATCH(A493&amp;"-"&amp;Y$1,'قرائت کنتور'!B:B,0),MATCH(G493,'قرائت کنتور'!$1:$1,0)),0)</f>
        <v>0</v>
      </c>
      <c r="AA493" s="188">
        <f>IFERROR(INDEX('قرائت کنتور'!A:AZ,MATCH(A493&amp;"-"&amp;AA$1,'قرائت کنتور'!B:B,0),MATCH(L493,'قرائت کنتور'!$1:$1,0)),0)</f>
        <v>0</v>
      </c>
      <c r="AB493" s="188">
        <f>IFERROR(INDEX('قرائت کنتور'!A:AZ,MATCH(A493&amp;"-"&amp;AA$1,'قرائت کنتور'!B:B,0),MATCH(G493,'قرائت کنتور'!$1:$1,0)),0)</f>
        <v>0</v>
      </c>
      <c r="AC493" s="265"/>
      <c r="AD493" s="188">
        <f t="shared" si="166"/>
        <v>0</v>
      </c>
      <c r="AE493" s="188">
        <f t="shared" si="167"/>
        <v>0</v>
      </c>
      <c r="AF493" s="188">
        <f t="shared" si="168"/>
        <v>0</v>
      </c>
      <c r="AG493" s="188">
        <f t="shared" si="169"/>
        <v>0</v>
      </c>
      <c r="AH493" s="188">
        <f t="shared" si="170"/>
        <v>0</v>
      </c>
      <c r="AI493" s="188">
        <f t="shared" si="171"/>
        <v>0</v>
      </c>
      <c r="AJ493" s="188" t="str">
        <f t="shared" si="172"/>
        <v>0</v>
      </c>
      <c r="AK493" s="265"/>
      <c r="AL493" s="254" t="str">
        <f t="shared" si="173"/>
        <v>---</v>
      </c>
      <c r="AM493" s="254" t="str">
        <f t="shared" si="174"/>
        <v>---</v>
      </c>
      <c r="AN493" s="265"/>
      <c r="AO493" s="188" t="str">
        <f>IFERROR(INDEX('تعرفه ها'!A:Z,MATCH(P493&amp;"-"&amp;AO$1,'تعرفه ها'!C:C,0),MATCH(F493,'تعرفه ها'!$2:$2,0),1),"---")</f>
        <v>---</v>
      </c>
      <c r="AP493" s="188" t="str">
        <f>IFERROR(INDEX('تعرفه ها'!A:Z,MATCH(P493&amp;"-"&amp;AP$1,'تعرفه ها'!C:C,0),MATCH(F493,'تعرفه ها'!$2:$2,0),1),"---")</f>
        <v>---</v>
      </c>
      <c r="AQ493" s="188" t="str">
        <f>IFERROR(INDEX('تعرفه ها'!A:Z,MATCH(P493&amp;"-"&amp;AQ$1,'تعرفه ها'!C:C,0),MATCH(F493,'تعرفه ها'!$2:$2,0),1),"---")</f>
        <v>---</v>
      </c>
      <c r="AR493" s="188" t="str">
        <f>IFERROR(INDEX('تعرفه ها'!A:Z,MATCH(P493&amp;"-"&amp;AR$1,'تعرفه ها'!C:C,0),MATCH(F493,'تعرفه ها'!$2:$2,0),1),"---")</f>
        <v>---</v>
      </c>
      <c r="AS493" s="265"/>
      <c r="AT493" s="415" t="str">
        <f t="shared" si="175"/>
        <v>---</v>
      </c>
      <c r="AU493" s="415" t="str">
        <f t="shared" si="176"/>
        <v>---</v>
      </c>
      <c r="AV493" s="415" t="str">
        <f t="shared" si="177"/>
        <v>---</v>
      </c>
      <c r="AW493" s="415" t="str">
        <f t="shared" si="178"/>
        <v>---</v>
      </c>
      <c r="AX493" s="415" t="str">
        <f t="shared" si="179"/>
        <v>---</v>
      </c>
      <c r="AY493" s="415" t="str">
        <f>IFERROR(AH493*INDEX('تعرفه ها'!A:Z,MATCH("عوارض برق به ازاء هر کیلووات",'تعرفه ها'!$C:$C,0),MATCH(F493,'تعرفه ها'!$2:$2,0)),"---")</f>
        <v>---</v>
      </c>
      <c r="AZ493" s="415" t="str">
        <f t="shared" si="180"/>
        <v>---</v>
      </c>
      <c r="BA493" s="415" t="str">
        <f>IFERROR(ROUND(((AX493+AY493+AZ493)*INDEX('تعرفه ها'!A:Z,MATCH("هزینه نگهداری و تعمیرات شبکه برق",'تعرفه ها'!$C:$C,0),MATCH(F493,'تعرفه ها'!$2:$2,0))/100),0),"---")</f>
        <v>---</v>
      </c>
      <c r="BB493" s="415">
        <f>IFERROR(IF(P493="دیماندی",ROUND(AJ493*INDEX('تعرفه ها'!A:Z,MATCH(BB$1,'تعرفه ها'!$C:$C,0),MATCH(F493,'تعرفه ها'!$2:$2,0))*J493/30,0),0),"---")</f>
        <v>0</v>
      </c>
      <c r="BC493" s="415"/>
      <c r="BD493" s="54" t="str">
        <f>IFERROR(IF(INDEX('اطلاعات دوره'!A:Z,MATCH(G493,'اطلاعات دوره'!C:C,0),MATCH("برق",'اطلاعات دوره'!$1:$1,0))="دارد",ROUND(AX493*INDEX('تعرفه ها'!A:Z,MATCH("پیک فصلی برق",'تعرفه ها'!$C:$C,0),MATCH(F493,'تعرفه ها'!$2:$2,0))/100,0),0),"---")</f>
        <v>---</v>
      </c>
      <c r="BE493" s="415" t="str">
        <f>IFERROR(ROUND(((AX493+AY493+AZ493+BA493+BB493+BC493+BD493)*INDEX('تعرفه ها'!A:Z,MATCH("مالیات برق",'تعرفه ها'!$C:$C,0),MATCH(F493,'تعرفه ها'!$2:$2,0))/100),0),"---")</f>
        <v>---</v>
      </c>
      <c r="BF493" s="415" t="str">
        <f t="shared" si="181"/>
        <v>---</v>
      </c>
      <c r="BG493" s="415" t="str">
        <f t="shared" si="185"/>
        <v>---</v>
      </c>
      <c r="BH493" s="415" t="str">
        <f t="shared" si="182"/>
        <v>---</v>
      </c>
      <c r="BI493" s="54" t="str">
        <f t="shared" si="183"/>
        <v>---</v>
      </c>
      <c r="BJ493" s="55" t="str">
        <f t="shared" si="184"/>
        <v>---</v>
      </c>
      <c r="BK493" s="262"/>
      <c r="BL493" s="183" t="str">
        <f>IFERROR(IF(INDEX(پرداخت!A:AZ,MATCH(A493&amp;" - "&amp;"برق",پرداخت!$B:$B,0),MATCH(G493,پرداخت!$1:$1,0))="نشده","نشده","شده"),"---")</f>
        <v>---</v>
      </c>
      <c r="BN493" s="257"/>
      <c r="BO493" s="257"/>
      <c r="BP493" s="257"/>
      <c r="BQ493" s="257"/>
      <c r="BR493" s="257"/>
      <c r="BS493" s="257"/>
      <c r="BT493" s="257"/>
      <c r="BU493" s="257"/>
      <c r="BV493" s="257"/>
      <c r="BW493" s="257"/>
      <c r="BX493" s="257"/>
      <c r="BY493" s="257"/>
      <c r="BZ493" s="257"/>
      <c r="CA493" s="257"/>
      <c r="CB493" s="257"/>
      <c r="CC493" s="257"/>
      <c r="CD493" s="257"/>
      <c r="CE493" s="257"/>
      <c r="CF493" s="257"/>
      <c r="CG493" s="257"/>
      <c r="CH493"/>
      <c r="CI493"/>
      <c r="CJ493"/>
      <c r="CK493"/>
    </row>
    <row r="494" spans="1:89" ht="33.75" hidden="1">
      <c r="A494" s="170"/>
      <c r="B494" s="47">
        <f>IFERROR(INDEX('اطلاعات انشعابات شرکتها'!A:BB,MATCH(A494,'اطلاعات انشعابات شرکتها'!A:A,0),MATCH(B$1,'اطلاعات انشعابات شرکتها'!$1:$1,0)),0)</f>
        <v>0</v>
      </c>
      <c r="C494" s="48">
        <f>IFERROR(INDEX('اطلاعات انشعابات شرکتها'!A:BB,MATCH(A494,'اطلاعات انشعابات شرکتها'!A:A,0),MATCH(C$1,'اطلاعات انشعابات شرکتها'!$1:$1,0)),0)</f>
        <v>0</v>
      </c>
      <c r="D494" s="45"/>
      <c r="E494" s="171"/>
      <c r="F494" s="170"/>
      <c r="G494" s="188" t="str">
        <f t="shared" si="163"/>
        <v>/</v>
      </c>
      <c r="H494" s="188">
        <f>IFERROR(INDEX('اطلاعات دوره'!A:Z,MATCH(G494,'اطلاعات دوره'!C:C,0),MATCH(H$1,'اطلاعات دوره'!$1:$1,0)),0)</f>
        <v>0</v>
      </c>
      <c r="I494" s="188">
        <f>IFERROR(INDEX('اطلاعات دوره'!A:Z,MATCH(G494,'اطلاعات دوره'!C:C,0),MATCH(I$1,'اطلاعات دوره'!$1:$1,0)),0)</f>
        <v>0</v>
      </c>
      <c r="J494" s="188">
        <f>IFERROR(INDEX('اطلاعات دوره'!A:Z,MATCH(G494,'اطلاعات دوره'!C:C,0),MATCH(J$1,'اطلاعات دوره'!$1:$1,0)),0)</f>
        <v>0</v>
      </c>
      <c r="K494" s="265"/>
      <c r="L494" s="188" t="str">
        <f>IFERROR(INDEX('اطلاعات دوره'!A:Z,MATCH(G494,'اطلاعات دوره'!C:C,0)-1,MATCH("عنوان",'اطلاعات دوره'!$1:$1,0)),"---")</f>
        <v>---</v>
      </c>
      <c r="M494" s="188" t="str">
        <f t="shared" si="164"/>
        <v>----</v>
      </c>
      <c r="N494" s="188" t="str">
        <f t="shared" si="165"/>
        <v>-/</v>
      </c>
      <c r="O494" s="265"/>
      <c r="P494" s="188">
        <f>IFERROR(INDEX('اطلاعات انشعابات شرکتها'!A:BB,MATCH(A494,'اطلاعات انشعابات شرکتها'!A:A,0),MATCH(P$1,'اطلاعات انشعابات شرکتها'!$1:$1,0)),0)</f>
        <v>0</v>
      </c>
      <c r="Q494" s="188">
        <f>IFERROR(INDEX('اطلاعات انشعابات شرکتها'!A:BB,MATCH(A494,'اطلاعات انشعابات شرکتها'!A:A,0),MATCH(Q$1,'اطلاعات انشعابات شرکتها'!$1:$1,0)),0)</f>
        <v>0</v>
      </c>
      <c r="R494" s="188">
        <f>IFERROR(INDEX('اطلاعات انشعابات شرکتها'!A:BB,MATCH(A494,'اطلاعات انشعابات شرکتها'!A:A,0),MATCH(R$1,'اطلاعات انشعابات شرکتها'!$1:$1,0)),0)</f>
        <v>0</v>
      </c>
      <c r="S494" s="265"/>
      <c r="T494" s="188">
        <f>IFERROR(INDEX('قرائت کنتور'!A:AZ,MATCH(A494&amp;"-"&amp;T$1,'قرائت کنتور'!B:B,0),MATCH(G494,'قرائت کنتور'!$1:$1,0)),0)</f>
        <v>0</v>
      </c>
      <c r="U494" s="188">
        <f>IFERROR(INDEX('قرائت کنتور'!A:AZ,MATCH(A494&amp;"-"&amp;U$1,'قرائت کنتور'!B:B,0),MATCH(L494,'قرائت کنتور'!$1:$1,0)),0)</f>
        <v>0</v>
      </c>
      <c r="V494" s="188">
        <f>IFERROR(INDEX('قرائت کنتور'!A:AZ,MATCH(A494&amp;"-"&amp;U$1,'قرائت کنتور'!B:B,0),MATCH(G494,'قرائت کنتور'!$1:$1,0)),0)</f>
        <v>0</v>
      </c>
      <c r="W494" s="188">
        <f>IFERROR(INDEX('قرائت کنتور'!A:AZ,MATCH(A494&amp;"-"&amp;W$1,'قرائت کنتور'!B:B,0),MATCH(L494,'قرائت کنتور'!$1:$1,0)),0)</f>
        <v>0</v>
      </c>
      <c r="X494" s="188">
        <f>IFERROR(INDEX('قرائت کنتور'!A:AZ,MATCH(A494&amp;"-"&amp;W$1,'قرائت کنتور'!B:B,0),MATCH(G494,'قرائت کنتور'!$1:$1,0)),0)</f>
        <v>0</v>
      </c>
      <c r="Y494" s="188">
        <f>IFERROR(INDEX('قرائت کنتور'!A:AZ,MATCH(A494&amp;"-"&amp;Y$1,'قرائت کنتور'!B:B,0),MATCH(L494,'قرائت کنتور'!$1:$1,0)),0)</f>
        <v>0</v>
      </c>
      <c r="Z494" s="188">
        <f>IFERROR(INDEX('قرائت کنتور'!A:AZ,MATCH(A494&amp;"-"&amp;Y$1,'قرائت کنتور'!B:B,0),MATCH(G494,'قرائت کنتور'!$1:$1,0)),0)</f>
        <v>0</v>
      </c>
      <c r="AA494" s="188">
        <f>IFERROR(INDEX('قرائت کنتور'!A:AZ,MATCH(A494&amp;"-"&amp;AA$1,'قرائت کنتور'!B:B,0),MATCH(L494,'قرائت کنتور'!$1:$1,0)),0)</f>
        <v>0</v>
      </c>
      <c r="AB494" s="188">
        <f>IFERROR(INDEX('قرائت کنتور'!A:AZ,MATCH(A494&amp;"-"&amp;AA$1,'قرائت کنتور'!B:B,0),MATCH(G494,'قرائت کنتور'!$1:$1,0)),0)</f>
        <v>0</v>
      </c>
      <c r="AC494" s="265"/>
      <c r="AD494" s="188">
        <f t="shared" si="166"/>
        <v>0</v>
      </c>
      <c r="AE494" s="188">
        <f t="shared" si="167"/>
        <v>0</v>
      </c>
      <c r="AF494" s="188">
        <f t="shared" si="168"/>
        <v>0</v>
      </c>
      <c r="AG494" s="188">
        <f t="shared" si="169"/>
        <v>0</v>
      </c>
      <c r="AH494" s="188">
        <f t="shared" si="170"/>
        <v>0</v>
      </c>
      <c r="AI494" s="188">
        <f t="shared" si="171"/>
        <v>0</v>
      </c>
      <c r="AJ494" s="188" t="str">
        <f t="shared" si="172"/>
        <v>0</v>
      </c>
      <c r="AK494" s="265"/>
      <c r="AL494" s="254" t="str">
        <f t="shared" si="173"/>
        <v>---</v>
      </c>
      <c r="AM494" s="254" t="str">
        <f t="shared" si="174"/>
        <v>---</v>
      </c>
      <c r="AN494" s="265"/>
      <c r="AO494" s="188" t="str">
        <f>IFERROR(INDEX('تعرفه ها'!A:Z,MATCH(P494&amp;"-"&amp;AO$1,'تعرفه ها'!C:C,0),MATCH(F494,'تعرفه ها'!$2:$2,0),1),"---")</f>
        <v>---</v>
      </c>
      <c r="AP494" s="188" t="str">
        <f>IFERROR(INDEX('تعرفه ها'!A:Z,MATCH(P494&amp;"-"&amp;AP$1,'تعرفه ها'!C:C,0),MATCH(F494,'تعرفه ها'!$2:$2,0),1),"---")</f>
        <v>---</v>
      </c>
      <c r="AQ494" s="188" t="str">
        <f>IFERROR(INDEX('تعرفه ها'!A:Z,MATCH(P494&amp;"-"&amp;AQ$1,'تعرفه ها'!C:C,0),MATCH(F494,'تعرفه ها'!$2:$2,0),1),"---")</f>
        <v>---</v>
      </c>
      <c r="AR494" s="188" t="str">
        <f>IFERROR(INDEX('تعرفه ها'!A:Z,MATCH(P494&amp;"-"&amp;AR$1,'تعرفه ها'!C:C,0),MATCH(F494,'تعرفه ها'!$2:$2,0),1),"---")</f>
        <v>---</v>
      </c>
      <c r="AS494" s="265"/>
      <c r="AT494" s="415" t="str">
        <f t="shared" si="175"/>
        <v>---</v>
      </c>
      <c r="AU494" s="415" t="str">
        <f t="shared" si="176"/>
        <v>---</v>
      </c>
      <c r="AV494" s="415" t="str">
        <f t="shared" si="177"/>
        <v>---</v>
      </c>
      <c r="AW494" s="415" t="str">
        <f t="shared" si="178"/>
        <v>---</v>
      </c>
      <c r="AX494" s="415" t="str">
        <f t="shared" si="179"/>
        <v>---</v>
      </c>
      <c r="AY494" s="415" t="str">
        <f>IFERROR(AH494*INDEX('تعرفه ها'!A:Z,MATCH("عوارض برق به ازاء هر کیلووات",'تعرفه ها'!$C:$C,0),MATCH(F494,'تعرفه ها'!$2:$2,0)),"---")</f>
        <v>---</v>
      </c>
      <c r="AZ494" s="415" t="str">
        <f t="shared" si="180"/>
        <v>---</v>
      </c>
      <c r="BA494" s="415" t="str">
        <f>IFERROR(ROUND(((AX494+AY494+AZ494)*INDEX('تعرفه ها'!A:Z,MATCH("هزینه نگهداری و تعمیرات شبکه برق",'تعرفه ها'!$C:$C,0),MATCH(F494,'تعرفه ها'!$2:$2,0))/100),0),"---")</f>
        <v>---</v>
      </c>
      <c r="BB494" s="415">
        <f>IFERROR(IF(P494="دیماندی",ROUND(AJ494*INDEX('تعرفه ها'!A:Z,MATCH(BB$1,'تعرفه ها'!$C:$C,0),MATCH(F494,'تعرفه ها'!$2:$2,0))*J494/30,0),0),"---")</f>
        <v>0</v>
      </c>
      <c r="BC494" s="415"/>
      <c r="BD494" s="54" t="str">
        <f>IFERROR(IF(INDEX('اطلاعات دوره'!A:Z,MATCH(G494,'اطلاعات دوره'!C:C,0),MATCH("برق",'اطلاعات دوره'!$1:$1,0))="دارد",ROUND(AX494*INDEX('تعرفه ها'!A:Z,MATCH("پیک فصلی برق",'تعرفه ها'!$C:$C,0),MATCH(F494,'تعرفه ها'!$2:$2,0))/100,0),0),"---")</f>
        <v>---</v>
      </c>
      <c r="BE494" s="415" t="str">
        <f>IFERROR(ROUND(((AX494+AY494+AZ494+BA494+BB494+BC494+BD494)*INDEX('تعرفه ها'!A:Z,MATCH("مالیات برق",'تعرفه ها'!$C:$C,0),MATCH(F494,'تعرفه ها'!$2:$2,0))/100),0),"---")</f>
        <v>---</v>
      </c>
      <c r="BF494" s="415" t="str">
        <f t="shared" si="181"/>
        <v>---</v>
      </c>
      <c r="BG494" s="415" t="str">
        <f t="shared" si="185"/>
        <v>---</v>
      </c>
      <c r="BH494" s="415" t="str">
        <f t="shared" si="182"/>
        <v>---</v>
      </c>
      <c r="BI494" s="54" t="str">
        <f t="shared" si="183"/>
        <v>---</v>
      </c>
      <c r="BJ494" s="55" t="str">
        <f t="shared" si="184"/>
        <v>---</v>
      </c>
      <c r="BK494" s="262"/>
      <c r="BL494" s="183" t="str">
        <f>IFERROR(IF(INDEX(پرداخت!A:AZ,MATCH(A494&amp;" - "&amp;"برق",پرداخت!$B:$B,0),MATCH(G494,پرداخت!$1:$1,0))="نشده","نشده","شده"),"---")</f>
        <v>---</v>
      </c>
      <c r="BN494" s="257"/>
      <c r="BO494" s="257"/>
      <c r="BP494" s="257"/>
      <c r="BQ494" s="257"/>
      <c r="BR494" s="257"/>
      <c r="BS494" s="257"/>
      <c r="BT494" s="257"/>
      <c r="BU494" s="257"/>
      <c r="BV494" s="257"/>
      <c r="BW494" s="257"/>
      <c r="BX494" s="257"/>
      <c r="BY494" s="257"/>
      <c r="BZ494" s="257"/>
      <c r="CA494" s="257"/>
      <c r="CB494" s="257"/>
      <c r="CC494" s="257"/>
      <c r="CD494" s="257"/>
      <c r="CE494" s="257"/>
      <c r="CF494" s="257"/>
      <c r="CG494" s="257"/>
      <c r="CH494"/>
      <c r="CI494"/>
      <c r="CJ494"/>
      <c r="CK494"/>
    </row>
    <row r="495" spans="1:89" ht="33.75" hidden="1">
      <c r="A495" s="170"/>
      <c r="B495" s="47">
        <f>IFERROR(INDEX('اطلاعات انشعابات شرکتها'!A:BB,MATCH(A495,'اطلاعات انشعابات شرکتها'!A:A,0),MATCH(B$1,'اطلاعات انشعابات شرکتها'!$1:$1,0)),0)</f>
        <v>0</v>
      </c>
      <c r="C495" s="48">
        <f>IFERROR(INDEX('اطلاعات انشعابات شرکتها'!A:BB,MATCH(A495,'اطلاعات انشعابات شرکتها'!A:A,0),MATCH(C$1,'اطلاعات انشعابات شرکتها'!$1:$1,0)),0)</f>
        <v>0</v>
      </c>
      <c r="D495" s="45"/>
      <c r="E495" s="171"/>
      <c r="F495" s="170"/>
      <c r="G495" s="188" t="str">
        <f t="shared" si="163"/>
        <v>/</v>
      </c>
      <c r="H495" s="188">
        <f>IFERROR(INDEX('اطلاعات دوره'!A:Z,MATCH(G495,'اطلاعات دوره'!C:C,0),MATCH(H$1,'اطلاعات دوره'!$1:$1,0)),0)</f>
        <v>0</v>
      </c>
      <c r="I495" s="188">
        <f>IFERROR(INDEX('اطلاعات دوره'!A:Z,MATCH(G495,'اطلاعات دوره'!C:C,0),MATCH(I$1,'اطلاعات دوره'!$1:$1,0)),0)</f>
        <v>0</v>
      </c>
      <c r="J495" s="188">
        <f>IFERROR(INDEX('اطلاعات دوره'!A:Z,MATCH(G495,'اطلاعات دوره'!C:C,0),MATCH(J$1,'اطلاعات دوره'!$1:$1,0)),0)</f>
        <v>0</v>
      </c>
      <c r="K495" s="265"/>
      <c r="L495" s="188" t="str">
        <f>IFERROR(INDEX('اطلاعات دوره'!A:Z,MATCH(G495,'اطلاعات دوره'!C:C,0)-1,MATCH("عنوان",'اطلاعات دوره'!$1:$1,0)),"---")</f>
        <v>---</v>
      </c>
      <c r="M495" s="188" t="str">
        <f t="shared" si="164"/>
        <v>----</v>
      </c>
      <c r="N495" s="188" t="str">
        <f t="shared" si="165"/>
        <v>-/</v>
      </c>
      <c r="O495" s="265"/>
      <c r="P495" s="188">
        <f>IFERROR(INDEX('اطلاعات انشعابات شرکتها'!A:BB,MATCH(A495,'اطلاعات انشعابات شرکتها'!A:A,0),MATCH(P$1,'اطلاعات انشعابات شرکتها'!$1:$1,0)),0)</f>
        <v>0</v>
      </c>
      <c r="Q495" s="188">
        <f>IFERROR(INDEX('اطلاعات انشعابات شرکتها'!A:BB,MATCH(A495,'اطلاعات انشعابات شرکتها'!A:A,0),MATCH(Q$1,'اطلاعات انشعابات شرکتها'!$1:$1,0)),0)</f>
        <v>0</v>
      </c>
      <c r="R495" s="188">
        <f>IFERROR(INDEX('اطلاعات انشعابات شرکتها'!A:BB,MATCH(A495,'اطلاعات انشعابات شرکتها'!A:A,0),MATCH(R$1,'اطلاعات انشعابات شرکتها'!$1:$1,0)),0)</f>
        <v>0</v>
      </c>
      <c r="S495" s="265"/>
      <c r="T495" s="188">
        <f>IFERROR(INDEX('قرائت کنتور'!A:AZ,MATCH(A495&amp;"-"&amp;T$1,'قرائت کنتور'!B:B,0),MATCH(G495,'قرائت کنتور'!$1:$1,0)),0)</f>
        <v>0</v>
      </c>
      <c r="U495" s="188">
        <f>IFERROR(INDEX('قرائت کنتور'!A:AZ,MATCH(A495&amp;"-"&amp;U$1,'قرائت کنتور'!B:B,0),MATCH(L495,'قرائت کنتور'!$1:$1,0)),0)</f>
        <v>0</v>
      </c>
      <c r="V495" s="188">
        <f>IFERROR(INDEX('قرائت کنتور'!A:AZ,MATCH(A495&amp;"-"&amp;U$1,'قرائت کنتور'!B:B,0),MATCH(G495,'قرائت کنتور'!$1:$1,0)),0)</f>
        <v>0</v>
      </c>
      <c r="W495" s="188">
        <f>IFERROR(INDEX('قرائت کنتور'!A:AZ,MATCH(A495&amp;"-"&amp;W$1,'قرائت کنتور'!B:B,0),MATCH(L495,'قرائت کنتور'!$1:$1,0)),0)</f>
        <v>0</v>
      </c>
      <c r="X495" s="188">
        <f>IFERROR(INDEX('قرائت کنتور'!A:AZ,MATCH(A495&amp;"-"&amp;W$1,'قرائت کنتور'!B:B,0),MATCH(G495,'قرائت کنتور'!$1:$1,0)),0)</f>
        <v>0</v>
      </c>
      <c r="Y495" s="188">
        <f>IFERROR(INDEX('قرائت کنتور'!A:AZ,MATCH(A495&amp;"-"&amp;Y$1,'قرائت کنتور'!B:B,0),MATCH(L495,'قرائت کنتور'!$1:$1,0)),0)</f>
        <v>0</v>
      </c>
      <c r="Z495" s="188">
        <f>IFERROR(INDEX('قرائت کنتور'!A:AZ,MATCH(A495&amp;"-"&amp;Y$1,'قرائت کنتور'!B:B,0),MATCH(G495,'قرائت کنتور'!$1:$1,0)),0)</f>
        <v>0</v>
      </c>
      <c r="AA495" s="188">
        <f>IFERROR(INDEX('قرائت کنتور'!A:AZ,MATCH(A495&amp;"-"&amp;AA$1,'قرائت کنتور'!B:B,0),MATCH(L495,'قرائت کنتور'!$1:$1,0)),0)</f>
        <v>0</v>
      </c>
      <c r="AB495" s="188">
        <f>IFERROR(INDEX('قرائت کنتور'!A:AZ,MATCH(A495&amp;"-"&amp;AA$1,'قرائت کنتور'!B:B,0),MATCH(G495,'قرائت کنتور'!$1:$1,0)),0)</f>
        <v>0</v>
      </c>
      <c r="AC495" s="265"/>
      <c r="AD495" s="188">
        <f t="shared" si="166"/>
        <v>0</v>
      </c>
      <c r="AE495" s="188">
        <f t="shared" si="167"/>
        <v>0</v>
      </c>
      <c r="AF495" s="188">
        <f t="shared" si="168"/>
        <v>0</v>
      </c>
      <c r="AG495" s="188">
        <f t="shared" si="169"/>
        <v>0</v>
      </c>
      <c r="AH495" s="188">
        <f t="shared" si="170"/>
        <v>0</v>
      </c>
      <c r="AI495" s="188">
        <f t="shared" si="171"/>
        <v>0</v>
      </c>
      <c r="AJ495" s="188" t="str">
        <f t="shared" si="172"/>
        <v>0</v>
      </c>
      <c r="AK495" s="265"/>
      <c r="AL495" s="254" t="str">
        <f t="shared" si="173"/>
        <v>---</v>
      </c>
      <c r="AM495" s="254" t="str">
        <f t="shared" si="174"/>
        <v>---</v>
      </c>
      <c r="AN495" s="265"/>
      <c r="AO495" s="188" t="str">
        <f>IFERROR(INDEX('تعرفه ها'!A:Z,MATCH(P495&amp;"-"&amp;AO$1,'تعرفه ها'!C:C,0),MATCH(F495,'تعرفه ها'!$2:$2,0),1),"---")</f>
        <v>---</v>
      </c>
      <c r="AP495" s="188" t="str">
        <f>IFERROR(INDEX('تعرفه ها'!A:Z,MATCH(P495&amp;"-"&amp;AP$1,'تعرفه ها'!C:C,0),MATCH(F495,'تعرفه ها'!$2:$2,0),1),"---")</f>
        <v>---</v>
      </c>
      <c r="AQ495" s="188" t="str">
        <f>IFERROR(INDEX('تعرفه ها'!A:Z,MATCH(P495&amp;"-"&amp;AQ$1,'تعرفه ها'!C:C,0),MATCH(F495,'تعرفه ها'!$2:$2,0),1),"---")</f>
        <v>---</v>
      </c>
      <c r="AR495" s="188" t="str">
        <f>IFERROR(INDEX('تعرفه ها'!A:Z,MATCH(P495&amp;"-"&amp;AR$1,'تعرفه ها'!C:C,0),MATCH(F495,'تعرفه ها'!$2:$2,0),1),"---")</f>
        <v>---</v>
      </c>
      <c r="AS495" s="265"/>
      <c r="AT495" s="415" t="str">
        <f t="shared" si="175"/>
        <v>---</v>
      </c>
      <c r="AU495" s="415" t="str">
        <f t="shared" si="176"/>
        <v>---</v>
      </c>
      <c r="AV495" s="415" t="str">
        <f t="shared" si="177"/>
        <v>---</v>
      </c>
      <c r="AW495" s="415" t="str">
        <f t="shared" si="178"/>
        <v>---</v>
      </c>
      <c r="AX495" s="415" t="str">
        <f t="shared" si="179"/>
        <v>---</v>
      </c>
      <c r="AY495" s="415" t="str">
        <f>IFERROR(AH495*INDEX('تعرفه ها'!A:Z,MATCH("عوارض برق به ازاء هر کیلووات",'تعرفه ها'!$C:$C,0),MATCH(F495,'تعرفه ها'!$2:$2,0)),"---")</f>
        <v>---</v>
      </c>
      <c r="AZ495" s="415" t="str">
        <f t="shared" si="180"/>
        <v>---</v>
      </c>
      <c r="BA495" s="415" t="str">
        <f>IFERROR(ROUND(((AX495+AY495+AZ495)*INDEX('تعرفه ها'!A:Z,MATCH("هزینه نگهداری و تعمیرات شبکه برق",'تعرفه ها'!$C:$C,0),MATCH(F495,'تعرفه ها'!$2:$2,0))/100),0),"---")</f>
        <v>---</v>
      </c>
      <c r="BB495" s="415">
        <f>IFERROR(IF(P495="دیماندی",ROUND(AJ495*INDEX('تعرفه ها'!A:Z,MATCH(BB$1,'تعرفه ها'!$C:$C,0),MATCH(F495,'تعرفه ها'!$2:$2,0))*J495/30,0),0),"---")</f>
        <v>0</v>
      </c>
      <c r="BC495" s="415"/>
      <c r="BD495" s="54" t="str">
        <f>IFERROR(IF(INDEX('اطلاعات دوره'!A:Z,MATCH(G495,'اطلاعات دوره'!C:C,0),MATCH("برق",'اطلاعات دوره'!$1:$1,0))="دارد",ROUND(AX495*INDEX('تعرفه ها'!A:Z,MATCH("پیک فصلی برق",'تعرفه ها'!$C:$C,0),MATCH(F495,'تعرفه ها'!$2:$2,0))/100,0),0),"---")</f>
        <v>---</v>
      </c>
      <c r="BE495" s="415" t="str">
        <f>IFERROR(ROUND(((AX495+AY495+AZ495+BA495+BB495+BC495+BD495)*INDEX('تعرفه ها'!A:Z,MATCH("مالیات برق",'تعرفه ها'!$C:$C,0),MATCH(F495,'تعرفه ها'!$2:$2,0))/100),0),"---")</f>
        <v>---</v>
      </c>
      <c r="BF495" s="415" t="str">
        <f t="shared" si="181"/>
        <v>---</v>
      </c>
      <c r="BG495" s="415" t="str">
        <f t="shared" si="185"/>
        <v>---</v>
      </c>
      <c r="BH495" s="415" t="str">
        <f t="shared" si="182"/>
        <v>---</v>
      </c>
      <c r="BI495" s="54" t="str">
        <f t="shared" si="183"/>
        <v>---</v>
      </c>
      <c r="BJ495" s="55" t="str">
        <f t="shared" si="184"/>
        <v>---</v>
      </c>
      <c r="BK495" s="262"/>
      <c r="BL495" s="183" t="str">
        <f>IFERROR(IF(INDEX(پرداخت!A:AZ,MATCH(A495&amp;" - "&amp;"برق",پرداخت!$B:$B,0),MATCH(G495,پرداخت!$1:$1,0))="نشده","نشده","شده"),"---")</f>
        <v>---</v>
      </c>
      <c r="BN495" s="257"/>
      <c r="BO495" s="257"/>
      <c r="BP495" s="257"/>
      <c r="BQ495" s="257"/>
      <c r="BR495" s="257"/>
      <c r="BS495" s="257"/>
      <c r="BT495" s="257"/>
      <c r="BU495" s="257"/>
      <c r="BV495" s="257"/>
      <c r="BW495" s="257"/>
      <c r="BX495" s="257"/>
      <c r="BY495" s="257"/>
      <c r="BZ495" s="257"/>
      <c r="CA495" s="257"/>
      <c r="CB495" s="257"/>
      <c r="CC495" s="257"/>
      <c r="CD495" s="257"/>
      <c r="CE495" s="257"/>
      <c r="CF495" s="257"/>
      <c r="CG495" s="257"/>
      <c r="CH495"/>
      <c r="CI495"/>
      <c r="CJ495"/>
      <c r="CK495"/>
    </row>
    <row r="496" spans="1:89" ht="33.75" hidden="1">
      <c r="A496" s="170"/>
      <c r="B496" s="47">
        <f>IFERROR(INDEX('اطلاعات انشعابات شرکتها'!A:BB,MATCH(A496,'اطلاعات انشعابات شرکتها'!A:A,0),MATCH(B$1,'اطلاعات انشعابات شرکتها'!$1:$1,0)),0)</f>
        <v>0</v>
      </c>
      <c r="C496" s="48">
        <f>IFERROR(INDEX('اطلاعات انشعابات شرکتها'!A:BB,MATCH(A496,'اطلاعات انشعابات شرکتها'!A:A,0),MATCH(C$1,'اطلاعات انشعابات شرکتها'!$1:$1,0)),0)</f>
        <v>0</v>
      </c>
      <c r="D496" s="45"/>
      <c r="E496" s="171"/>
      <c r="F496" s="170"/>
      <c r="G496" s="188" t="str">
        <f t="shared" si="163"/>
        <v>/</v>
      </c>
      <c r="H496" s="188">
        <f>IFERROR(INDEX('اطلاعات دوره'!A:Z,MATCH(G496,'اطلاعات دوره'!C:C,0),MATCH(H$1,'اطلاعات دوره'!$1:$1,0)),0)</f>
        <v>0</v>
      </c>
      <c r="I496" s="188">
        <f>IFERROR(INDEX('اطلاعات دوره'!A:Z,MATCH(G496,'اطلاعات دوره'!C:C,0),MATCH(I$1,'اطلاعات دوره'!$1:$1,0)),0)</f>
        <v>0</v>
      </c>
      <c r="J496" s="188">
        <f>IFERROR(INDEX('اطلاعات دوره'!A:Z,MATCH(G496,'اطلاعات دوره'!C:C,0),MATCH(J$1,'اطلاعات دوره'!$1:$1,0)),0)</f>
        <v>0</v>
      </c>
      <c r="K496" s="265"/>
      <c r="L496" s="188" t="str">
        <f>IFERROR(INDEX('اطلاعات دوره'!A:Z,MATCH(G496,'اطلاعات دوره'!C:C,0)-1,MATCH("عنوان",'اطلاعات دوره'!$1:$1,0)),"---")</f>
        <v>---</v>
      </c>
      <c r="M496" s="188" t="str">
        <f t="shared" si="164"/>
        <v>----</v>
      </c>
      <c r="N496" s="188" t="str">
        <f t="shared" si="165"/>
        <v>-/</v>
      </c>
      <c r="O496" s="265"/>
      <c r="P496" s="188">
        <f>IFERROR(INDEX('اطلاعات انشعابات شرکتها'!A:BB,MATCH(A496,'اطلاعات انشعابات شرکتها'!A:A,0),MATCH(P$1,'اطلاعات انشعابات شرکتها'!$1:$1,0)),0)</f>
        <v>0</v>
      </c>
      <c r="Q496" s="188">
        <f>IFERROR(INDEX('اطلاعات انشعابات شرکتها'!A:BB,MATCH(A496,'اطلاعات انشعابات شرکتها'!A:A,0),MATCH(Q$1,'اطلاعات انشعابات شرکتها'!$1:$1,0)),0)</f>
        <v>0</v>
      </c>
      <c r="R496" s="188">
        <f>IFERROR(INDEX('اطلاعات انشعابات شرکتها'!A:BB,MATCH(A496,'اطلاعات انشعابات شرکتها'!A:A,0),MATCH(R$1,'اطلاعات انشعابات شرکتها'!$1:$1,0)),0)</f>
        <v>0</v>
      </c>
      <c r="S496" s="265"/>
      <c r="T496" s="188">
        <f>IFERROR(INDEX('قرائت کنتور'!A:AZ,MATCH(A496&amp;"-"&amp;T$1,'قرائت کنتور'!B:B,0),MATCH(G496,'قرائت کنتور'!$1:$1,0)),0)</f>
        <v>0</v>
      </c>
      <c r="U496" s="188">
        <f>IFERROR(INDEX('قرائت کنتور'!A:AZ,MATCH(A496&amp;"-"&amp;U$1,'قرائت کنتور'!B:B,0),MATCH(L496,'قرائت کنتور'!$1:$1,0)),0)</f>
        <v>0</v>
      </c>
      <c r="V496" s="188">
        <f>IFERROR(INDEX('قرائت کنتور'!A:AZ,MATCH(A496&amp;"-"&amp;U$1,'قرائت کنتور'!B:B,0),MATCH(G496,'قرائت کنتور'!$1:$1,0)),0)</f>
        <v>0</v>
      </c>
      <c r="W496" s="188">
        <f>IFERROR(INDEX('قرائت کنتور'!A:AZ,MATCH(A496&amp;"-"&amp;W$1,'قرائت کنتور'!B:B,0),MATCH(L496,'قرائت کنتور'!$1:$1,0)),0)</f>
        <v>0</v>
      </c>
      <c r="X496" s="188">
        <f>IFERROR(INDEX('قرائت کنتور'!A:AZ,MATCH(A496&amp;"-"&amp;W$1,'قرائت کنتور'!B:B,0),MATCH(G496,'قرائت کنتور'!$1:$1,0)),0)</f>
        <v>0</v>
      </c>
      <c r="Y496" s="188">
        <f>IFERROR(INDEX('قرائت کنتور'!A:AZ,MATCH(A496&amp;"-"&amp;Y$1,'قرائت کنتور'!B:B,0),MATCH(L496,'قرائت کنتور'!$1:$1,0)),0)</f>
        <v>0</v>
      </c>
      <c r="Z496" s="188">
        <f>IFERROR(INDEX('قرائت کنتور'!A:AZ,MATCH(A496&amp;"-"&amp;Y$1,'قرائت کنتور'!B:B,0),MATCH(G496,'قرائت کنتور'!$1:$1,0)),0)</f>
        <v>0</v>
      </c>
      <c r="AA496" s="188">
        <f>IFERROR(INDEX('قرائت کنتور'!A:AZ,MATCH(A496&amp;"-"&amp;AA$1,'قرائت کنتور'!B:B,0),MATCH(L496,'قرائت کنتور'!$1:$1,0)),0)</f>
        <v>0</v>
      </c>
      <c r="AB496" s="188">
        <f>IFERROR(INDEX('قرائت کنتور'!A:AZ,MATCH(A496&amp;"-"&amp;AA$1,'قرائت کنتور'!B:B,0),MATCH(G496,'قرائت کنتور'!$1:$1,0)),0)</f>
        <v>0</v>
      </c>
      <c r="AC496" s="265"/>
      <c r="AD496" s="188">
        <f t="shared" si="166"/>
        <v>0</v>
      </c>
      <c r="AE496" s="188">
        <f t="shared" si="167"/>
        <v>0</v>
      </c>
      <c r="AF496" s="188">
        <f t="shared" si="168"/>
        <v>0</v>
      </c>
      <c r="AG496" s="188">
        <f t="shared" si="169"/>
        <v>0</v>
      </c>
      <c r="AH496" s="188">
        <f t="shared" si="170"/>
        <v>0</v>
      </c>
      <c r="AI496" s="188">
        <f t="shared" si="171"/>
        <v>0</v>
      </c>
      <c r="AJ496" s="188" t="str">
        <f t="shared" si="172"/>
        <v>0</v>
      </c>
      <c r="AK496" s="265"/>
      <c r="AL496" s="254" t="str">
        <f t="shared" si="173"/>
        <v>---</v>
      </c>
      <c r="AM496" s="254" t="str">
        <f t="shared" si="174"/>
        <v>---</v>
      </c>
      <c r="AN496" s="265"/>
      <c r="AO496" s="188" t="str">
        <f>IFERROR(INDEX('تعرفه ها'!A:Z,MATCH(P496&amp;"-"&amp;AO$1,'تعرفه ها'!C:C,0),MATCH(F496,'تعرفه ها'!$2:$2,0),1),"---")</f>
        <v>---</v>
      </c>
      <c r="AP496" s="188" t="str">
        <f>IFERROR(INDEX('تعرفه ها'!A:Z,MATCH(P496&amp;"-"&amp;AP$1,'تعرفه ها'!C:C,0),MATCH(F496,'تعرفه ها'!$2:$2,0),1),"---")</f>
        <v>---</v>
      </c>
      <c r="AQ496" s="188" t="str">
        <f>IFERROR(INDEX('تعرفه ها'!A:Z,MATCH(P496&amp;"-"&amp;AQ$1,'تعرفه ها'!C:C,0),MATCH(F496,'تعرفه ها'!$2:$2,0),1),"---")</f>
        <v>---</v>
      </c>
      <c r="AR496" s="188" t="str">
        <f>IFERROR(INDEX('تعرفه ها'!A:Z,MATCH(P496&amp;"-"&amp;AR$1,'تعرفه ها'!C:C,0),MATCH(F496,'تعرفه ها'!$2:$2,0),1),"---")</f>
        <v>---</v>
      </c>
      <c r="AS496" s="265"/>
      <c r="AT496" s="415" t="str">
        <f t="shared" si="175"/>
        <v>---</v>
      </c>
      <c r="AU496" s="415" t="str">
        <f t="shared" si="176"/>
        <v>---</v>
      </c>
      <c r="AV496" s="415" t="str">
        <f t="shared" si="177"/>
        <v>---</v>
      </c>
      <c r="AW496" s="415" t="str">
        <f t="shared" si="178"/>
        <v>---</v>
      </c>
      <c r="AX496" s="415" t="str">
        <f t="shared" si="179"/>
        <v>---</v>
      </c>
      <c r="AY496" s="415" t="str">
        <f>IFERROR(AH496*INDEX('تعرفه ها'!A:Z,MATCH("عوارض برق به ازاء هر کیلووات",'تعرفه ها'!$C:$C,0),MATCH(F496,'تعرفه ها'!$2:$2,0)),"---")</f>
        <v>---</v>
      </c>
      <c r="AZ496" s="415" t="str">
        <f t="shared" si="180"/>
        <v>---</v>
      </c>
      <c r="BA496" s="415" t="str">
        <f>IFERROR(ROUND(((AX496+AY496+AZ496)*INDEX('تعرفه ها'!A:Z,MATCH("هزینه نگهداری و تعمیرات شبکه برق",'تعرفه ها'!$C:$C,0),MATCH(F496,'تعرفه ها'!$2:$2,0))/100),0),"---")</f>
        <v>---</v>
      </c>
      <c r="BB496" s="415">
        <f>IFERROR(IF(P496="دیماندی",ROUND(AJ496*INDEX('تعرفه ها'!A:Z,MATCH(BB$1,'تعرفه ها'!$C:$C,0),MATCH(F496,'تعرفه ها'!$2:$2,0))*J496/30,0),0),"---")</f>
        <v>0</v>
      </c>
      <c r="BC496" s="415"/>
      <c r="BD496" s="54" t="str">
        <f>IFERROR(IF(INDEX('اطلاعات دوره'!A:Z,MATCH(G496,'اطلاعات دوره'!C:C,0),MATCH("برق",'اطلاعات دوره'!$1:$1,0))="دارد",ROUND(AX496*INDEX('تعرفه ها'!A:Z,MATCH("پیک فصلی برق",'تعرفه ها'!$C:$C,0),MATCH(F496,'تعرفه ها'!$2:$2,0))/100,0),0),"---")</f>
        <v>---</v>
      </c>
      <c r="BE496" s="415" t="str">
        <f>IFERROR(ROUND(((AX496+AY496+AZ496+BA496+BB496+BC496+BD496)*INDEX('تعرفه ها'!A:Z,MATCH("مالیات برق",'تعرفه ها'!$C:$C,0),MATCH(F496,'تعرفه ها'!$2:$2,0))/100),0),"---")</f>
        <v>---</v>
      </c>
      <c r="BF496" s="415" t="str">
        <f t="shared" si="181"/>
        <v>---</v>
      </c>
      <c r="BG496" s="415" t="str">
        <f t="shared" si="185"/>
        <v>---</v>
      </c>
      <c r="BH496" s="415" t="str">
        <f t="shared" si="182"/>
        <v>---</v>
      </c>
      <c r="BI496" s="54" t="str">
        <f t="shared" si="183"/>
        <v>---</v>
      </c>
      <c r="BJ496" s="55" t="str">
        <f t="shared" si="184"/>
        <v>---</v>
      </c>
      <c r="BK496" s="262"/>
      <c r="BL496" s="183" t="str">
        <f>IFERROR(IF(INDEX(پرداخت!A:AZ,MATCH(A496&amp;" - "&amp;"برق",پرداخت!$B:$B,0),MATCH(G496,پرداخت!$1:$1,0))="نشده","نشده","شده"),"---")</f>
        <v>---</v>
      </c>
      <c r="BN496" s="257"/>
      <c r="BO496" s="257"/>
      <c r="BP496" s="257"/>
      <c r="BQ496" s="257"/>
      <c r="BR496" s="257"/>
      <c r="BS496" s="257"/>
      <c r="BT496" s="257"/>
      <c r="BU496" s="257"/>
      <c r="BV496" s="257"/>
      <c r="BW496" s="257"/>
      <c r="BX496" s="257"/>
      <c r="BY496" s="257"/>
      <c r="BZ496" s="257"/>
      <c r="CA496" s="257"/>
      <c r="CB496" s="257"/>
      <c r="CC496" s="257"/>
      <c r="CD496" s="257"/>
      <c r="CE496" s="257"/>
      <c r="CF496" s="257"/>
      <c r="CG496" s="257"/>
      <c r="CH496"/>
      <c r="CI496"/>
      <c r="CJ496"/>
      <c r="CK496"/>
    </row>
    <row r="497" spans="1:89" ht="33.75" hidden="1">
      <c r="A497" s="170"/>
      <c r="B497" s="47">
        <f>IFERROR(INDEX('اطلاعات انشعابات شرکتها'!A:BB,MATCH(A497,'اطلاعات انشعابات شرکتها'!A:A,0),MATCH(B$1,'اطلاعات انشعابات شرکتها'!$1:$1,0)),0)</f>
        <v>0</v>
      </c>
      <c r="C497" s="48">
        <f>IFERROR(INDEX('اطلاعات انشعابات شرکتها'!A:BB,MATCH(A497,'اطلاعات انشعابات شرکتها'!A:A,0),MATCH(C$1,'اطلاعات انشعابات شرکتها'!$1:$1,0)),0)</f>
        <v>0</v>
      </c>
      <c r="D497" s="45"/>
      <c r="E497" s="171"/>
      <c r="F497" s="170"/>
      <c r="G497" s="188" t="str">
        <f t="shared" si="163"/>
        <v>/</v>
      </c>
      <c r="H497" s="188">
        <f>IFERROR(INDEX('اطلاعات دوره'!A:Z,MATCH(G497,'اطلاعات دوره'!C:C,0),MATCH(H$1,'اطلاعات دوره'!$1:$1,0)),0)</f>
        <v>0</v>
      </c>
      <c r="I497" s="188">
        <f>IFERROR(INDEX('اطلاعات دوره'!A:Z,MATCH(G497,'اطلاعات دوره'!C:C,0),MATCH(I$1,'اطلاعات دوره'!$1:$1,0)),0)</f>
        <v>0</v>
      </c>
      <c r="J497" s="188">
        <f>IFERROR(INDEX('اطلاعات دوره'!A:Z,MATCH(G497,'اطلاعات دوره'!C:C,0),MATCH(J$1,'اطلاعات دوره'!$1:$1,0)),0)</f>
        <v>0</v>
      </c>
      <c r="K497" s="265"/>
      <c r="L497" s="188" t="str">
        <f>IFERROR(INDEX('اطلاعات دوره'!A:Z,MATCH(G497,'اطلاعات دوره'!C:C,0)-1,MATCH("عنوان",'اطلاعات دوره'!$1:$1,0)),"---")</f>
        <v>---</v>
      </c>
      <c r="M497" s="188" t="str">
        <f t="shared" si="164"/>
        <v>----</v>
      </c>
      <c r="N497" s="188" t="str">
        <f t="shared" si="165"/>
        <v>-/</v>
      </c>
      <c r="O497" s="265"/>
      <c r="P497" s="188">
        <f>IFERROR(INDEX('اطلاعات انشعابات شرکتها'!A:BB,MATCH(A497,'اطلاعات انشعابات شرکتها'!A:A,0),MATCH(P$1,'اطلاعات انشعابات شرکتها'!$1:$1,0)),0)</f>
        <v>0</v>
      </c>
      <c r="Q497" s="188">
        <f>IFERROR(INDEX('اطلاعات انشعابات شرکتها'!A:BB,MATCH(A497,'اطلاعات انشعابات شرکتها'!A:A,0),MATCH(Q$1,'اطلاعات انشعابات شرکتها'!$1:$1,0)),0)</f>
        <v>0</v>
      </c>
      <c r="R497" s="188">
        <f>IFERROR(INDEX('اطلاعات انشعابات شرکتها'!A:BB,MATCH(A497,'اطلاعات انشعابات شرکتها'!A:A,0),MATCH(R$1,'اطلاعات انشعابات شرکتها'!$1:$1,0)),0)</f>
        <v>0</v>
      </c>
      <c r="S497" s="265"/>
      <c r="T497" s="188">
        <f>IFERROR(INDEX('قرائت کنتور'!A:AZ,MATCH(A497&amp;"-"&amp;T$1,'قرائت کنتور'!B:B,0),MATCH(G497,'قرائت کنتور'!$1:$1,0)),0)</f>
        <v>0</v>
      </c>
      <c r="U497" s="188">
        <f>IFERROR(INDEX('قرائت کنتور'!A:AZ,MATCH(A497&amp;"-"&amp;U$1,'قرائت کنتور'!B:B,0),MATCH(L497,'قرائت کنتور'!$1:$1,0)),0)</f>
        <v>0</v>
      </c>
      <c r="V497" s="188">
        <f>IFERROR(INDEX('قرائت کنتور'!A:AZ,MATCH(A497&amp;"-"&amp;U$1,'قرائت کنتور'!B:B,0),MATCH(G497,'قرائت کنتور'!$1:$1,0)),0)</f>
        <v>0</v>
      </c>
      <c r="W497" s="188">
        <f>IFERROR(INDEX('قرائت کنتور'!A:AZ,MATCH(A497&amp;"-"&amp;W$1,'قرائت کنتور'!B:B,0),MATCH(L497,'قرائت کنتور'!$1:$1,0)),0)</f>
        <v>0</v>
      </c>
      <c r="X497" s="188">
        <f>IFERROR(INDEX('قرائت کنتور'!A:AZ,MATCH(A497&amp;"-"&amp;W$1,'قرائت کنتور'!B:B,0),MATCH(G497,'قرائت کنتور'!$1:$1,0)),0)</f>
        <v>0</v>
      </c>
      <c r="Y497" s="188">
        <f>IFERROR(INDEX('قرائت کنتور'!A:AZ,MATCH(A497&amp;"-"&amp;Y$1,'قرائت کنتور'!B:B,0),MATCH(L497,'قرائت کنتور'!$1:$1,0)),0)</f>
        <v>0</v>
      </c>
      <c r="Z497" s="188">
        <f>IFERROR(INDEX('قرائت کنتور'!A:AZ,MATCH(A497&amp;"-"&amp;Y$1,'قرائت کنتور'!B:B,0),MATCH(G497,'قرائت کنتور'!$1:$1,0)),0)</f>
        <v>0</v>
      </c>
      <c r="AA497" s="188">
        <f>IFERROR(INDEX('قرائت کنتور'!A:AZ,MATCH(A497&amp;"-"&amp;AA$1,'قرائت کنتور'!B:B,0),MATCH(L497,'قرائت کنتور'!$1:$1,0)),0)</f>
        <v>0</v>
      </c>
      <c r="AB497" s="188">
        <f>IFERROR(INDEX('قرائت کنتور'!A:AZ,MATCH(A497&amp;"-"&amp;AA$1,'قرائت کنتور'!B:B,0),MATCH(G497,'قرائت کنتور'!$1:$1,0)),0)</f>
        <v>0</v>
      </c>
      <c r="AC497" s="265"/>
      <c r="AD497" s="188">
        <f t="shared" si="166"/>
        <v>0</v>
      </c>
      <c r="AE497" s="188">
        <f t="shared" si="167"/>
        <v>0</v>
      </c>
      <c r="AF497" s="188">
        <f t="shared" si="168"/>
        <v>0</v>
      </c>
      <c r="AG497" s="188">
        <f t="shared" si="169"/>
        <v>0</v>
      </c>
      <c r="AH497" s="188">
        <f t="shared" si="170"/>
        <v>0</v>
      </c>
      <c r="AI497" s="188">
        <f t="shared" si="171"/>
        <v>0</v>
      </c>
      <c r="AJ497" s="188" t="str">
        <f t="shared" si="172"/>
        <v>0</v>
      </c>
      <c r="AK497" s="265"/>
      <c r="AL497" s="254" t="str">
        <f t="shared" si="173"/>
        <v>---</v>
      </c>
      <c r="AM497" s="254" t="str">
        <f t="shared" si="174"/>
        <v>---</v>
      </c>
      <c r="AN497" s="265"/>
      <c r="AO497" s="188" t="str">
        <f>IFERROR(INDEX('تعرفه ها'!A:Z,MATCH(P497&amp;"-"&amp;AO$1,'تعرفه ها'!C:C,0),MATCH(F497,'تعرفه ها'!$2:$2,0),1),"---")</f>
        <v>---</v>
      </c>
      <c r="AP497" s="188" t="str">
        <f>IFERROR(INDEX('تعرفه ها'!A:Z,MATCH(P497&amp;"-"&amp;AP$1,'تعرفه ها'!C:C,0),MATCH(F497,'تعرفه ها'!$2:$2,0),1),"---")</f>
        <v>---</v>
      </c>
      <c r="AQ497" s="188" t="str">
        <f>IFERROR(INDEX('تعرفه ها'!A:Z,MATCH(P497&amp;"-"&amp;AQ$1,'تعرفه ها'!C:C,0),MATCH(F497,'تعرفه ها'!$2:$2,0),1),"---")</f>
        <v>---</v>
      </c>
      <c r="AR497" s="188" t="str">
        <f>IFERROR(INDEX('تعرفه ها'!A:Z,MATCH(P497&amp;"-"&amp;AR$1,'تعرفه ها'!C:C,0),MATCH(F497,'تعرفه ها'!$2:$2,0),1),"---")</f>
        <v>---</v>
      </c>
      <c r="AS497" s="265"/>
      <c r="AT497" s="415" t="str">
        <f t="shared" si="175"/>
        <v>---</v>
      </c>
      <c r="AU497" s="415" t="str">
        <f t="shared" si="176"/>
        <v>---</v>
      </c>
      <c r="AV497" s="415" t="str">
        <f t="shared" si="177"/>
        <v>---</v>
      </c>
      <c r="AW497" s="415" t="str">
        <f t="shared" si="178"/>
        <v>---</v>
      </c>
      <c r="AX497" s="415" t="str">
        <f t="shared" si="179"/>
        <v>---</v>
      </c>
      <c r="AY497" s="415" t="str">
        <f>IFERROR(AH497*INDEX('تعرفه ها'!A:Z,MATCH("عوارض برق به ازاء هر کیلووات",'تعرفه ها'!$C:$C,0),MATCH(F497,'تعرفه ها'!$2:$2,0)),"---")</f>
        <v>---</v>
      </c>
      <c r="AZ497" s="415" t="str">
        <f t="shared" si="180"/>
        <v>---</v>
      </c>
      <c r="BA497" s="415" t="str">
        <f>IFERROR(ROUND(((AX497+AY497+AZ497)*INDEX('تعرفه ها'!A:Z,MATCH("هزینه نگهداری و تعمیرات شبکه برق",'تعرفه ها'!$C:$C,0),MATCH(F497,'تعرفه ها'!$2:$2,0))/100),0),"---")</f>
        <v>---</v>
      </c>
      <c r="BB497" s="415">
        <f>IFERROR(IF(P497="دیماندی",ROUND(AJ497*INDEX('تعرفه ها'!A:Z,MATCH(BB$1,'تعرفه ها'!$C:$C,0),MATCH(F497,'تعرفه ها'!$2:$2,0))*J497/30,0),0),"---")</f>
        <v>0</v>
      </c>
      <c r="BC497" s="415"/>
      <c r="BD497" s="54" t="str">
        <f>IFERROR(IF(INDEX('اطلاعات دوره'!A:Z,MATCH(G497,'اطلاعات دوره'!C:C,0),MATCH("برق",'اطلاعات دوره'!$1:$1,0))="دارد",ROUND(AX497*INDEX('تعرفه ها'!A:Z,MATCH("پیک فصلی برق",'تعرفه ها'!$C:$C,0),MATCH(F497,'تعرفه ها'!$2:$2,0))/100,0),0),"---")</f>
        <v>---</v>
      </c>
      <c r="BE497" s="415" t="str">
        <f>IFERROR(ROUND(((AX497+AY497+AZ497+BA497+BB497+BC497+BD497)*INDEX('تعرفه ها'!A:Z,MATCH("مالیات برق",'تعرفه ها'!$C:$C,0),MATCH(F497,'تعرفه ها'!$2:$2,0))/100),0),"---")</f>
        <v>---</v>
      </c>
      <c r="BF497" s="415" t="str">
        <f t="shared" si="181"/>
        <v>---</v>
      </c>
      <c r="BG497" s="415" t="str">
        <f t="shared" si="185"/>
        <v>---</v>
      </c>
      <c r="BH497" s="415" t="str">
        <f t="shared" si="182"/>
        <v>---</v>
      </c>
      <c r="BI497" s="54" t="str">
        <f t="shared" si="183"/>
        <v>---</v>
      </c>
      <c r="BJ497" s="55" t="str">
        <f t="shared" si="184"/>
        <v>---</v>
      </c>
      <c r="BK497" s="262"/>
      <c r="BL497" s="183" t="str">
        <f>IFERROR(IF(INDEX(پرداخت!A:AZ,MATCH(A497&amp;" - "&amp;"برق",پرداخت!$B:$B,0),MATCH(G497,پرداخت!$1:$1,0))="نشده","نشده","شده"),"---")</f>
        <v>---</v>
      </c>
      <c r="BN497" s="257"/>
      <c r="BO497" s="257"/>
      <c r="BP497" s="257"/>
      <c r="BQ497" s="257"/>
      <c r="BR497" s="257"/>
      <c r="BS497" s="257"/>
      <c r="BT497" s="257"/>
      <c r="BU497" s="257"/>
      <c r="BV497" s="257"/>
      <c r="BW497" s="257"/>
      <c r="BX497" s="257"/>
      <c r="BY497" s="257"/>
      <c r="BZ497" s="257"/>
      <c r="CA497" s="257"/>
      <c r="CB497" s="257"/>
      <c r="CC497" s="257"/>
      <c r="CD497" s="257"/>
      <c r="CE497" s="257"/>
      <c r="CF497" s="257"/>
      <c r="CG497" s="257"/>
      <c r="CH497"/>
      <c r="CI497"/>
      <c r="CJ497"/>
      <c r="CK497"/>
    </row>
    <row r="498" spans="1:89" ht="33.75" hidden="1">
      <c r="A498" s="170"/>
      <c r="B498" s="47">
        <f>IFERROR(INDEX('اطلاعات انشعابات شرکتها'!A:BB,MATCH(A498,'اطلاعات انشعابات شرکتها'!A:A,0),MATCH(B$1,'اطلاعات انشعابات شرکتها'!$1:$1,0)),0)</f>
        <v>0</v>
      </c>
      <c r="C498" s="48">
        <f>IFERROR(INDEX('اطلاعات انشعابات شرکتها'!A:BB,MATCH(A498,'اطلاعات انشعابات شرکتها'!A:A,0),MATCH(C$1,'اطلاعات انشعابات شرکتها'!$1:$1,0)),0)</f>
        <v>0</v>
      </c>
      <c r="D498" s="45"/>
      <c r="E498" s="171"/>
      <c r="F498" s="170"/>
      <c r="G498" s="188" t="str">
        <f t="shared" si="163"/>
        <v>/</v>
      </c>
      <c r="H498" s="188">
        <f>IFERROR(INDEX('اطلاعات دوره'!A:Z,MATCH(G498,'اطلاعات دوره'!C:C,0),MATCH(H$1,'اطلاعات دوره'!$1:$1,0)),0)</f>
        <v>0</v>
      </c>
      <c r="I498" s="188">
        <f>IFERROR(INDEX('اطلاعات دوره'!A:Z,MATCH(G498,'اطلاعات دوره'!C:C,0),MATCH(I$1,'اطلاعات دوره'!$1:$1,0)),0)</f>
        <v>0</v>
      </c>
      <c r="J498" s="188">
        <f>IFERROR(INDEX('اطلاعات دوره'!A:Z,MATCH(G498,'اطلاعات دوره'!C:C,0),MATCH(J$1,'اطلاعات دوره'!$1:$1,0)),0)</f>
        <v>0</v>
      </c>
      <c r="K498" s="265"/>
      <c r="L498" s="188" t="str">
        <f>IFERROR(INDEX('اطلاعات دوره'!A:Z,MATCH(G498,'اطلاعات دوره'!C:C,0)-1,MATCH("عنوان",'اطلاعات دوره'!$1:$1,0)),"---")</f>
        <v>---</v>
      </c>
      <c r="M498" s="188" t="str">
        <f t="shared" si="164"/>
        <v>----</v>
      </c>
      <c r="N498" s="188" t="str">
        <f t="shared" si="165"/>
        <v>-/</v>
      </c>
      <c r="O498" s="265"/>
      <c r="P498" s="188">
        <f>IFERROR(INDEX('اطلاعات انشعابات شرکتها'!A:BB,MATCH(A498,'اطلاعات انشعابات شرکتها'!A:A,0),MATCH(P$1,'اطلاعات انشعابات شرکتها'!$1:$1,0)),0)</f>
        <v>0</v>
      </c>
      <c r="Q498" s="188">
        <f>IFERROR(INDEX('اطلاعات انشعابات شرکتها'!A:BB,MATCH(A498,'اطلاعات انشعابات شرکتها'!A:A,0),MATCH(Q$1,'اطلاعات انشعابات شرکتها'!$1:$1,0)),0)</f>
        <v>0</v>
      </c>
      <c r="R498" s="188">
        <f>IFERROR(INDEX('اطلاعات انشعابات شرکتها'!A:BB,MATCH(A498,'اطلاعات انشعابات شرکتها'!A:A,0),MATCH(R$1,'اطلاعات انشعابات شرکتها'!$1:$1,0)),0)</f>
        <v>0</v>
      </c>
      <c r="S498" s="265"/>
      <c r="T498" s="188">
        <f>IFERROR(INDEX('قرائت کنتور'!A:AZ,MATCH(A498&amp;"-"&amp;T$1,'قرائت کنتور'!B:B,0),MATCH(G498,'قرائت کنتور'!$1:$1,0)),0)</f>
        <v>0</v>
      </c>
      <c r="U498" s="188">
        <f>IFERROR(INDEX('قرائت کنتور'!A:AZ,MATCH(A498&amp;"-"&amp;U$1,'قرائت کنتور'!B:B,0),MATCH(L498,'قرائت کنتور'!$1:$1,0)),0)</f>
        <v>0</v>
      </c>
      <c r="V498" s="188">
        <f>IFERROR(INDEX('قرائت کنتور'!A:AZ,MATCH(A498&amp;"-"&amp;U$1,'قرائت کنتور'!B:B,0),MATCH(G498,'قرائت کنتور'!$1:$1,0)),0)</f>
        <v>0</v>
      </c>
      <c r="W498" s="188">
        <f>IFERROR(INDEX('قرائت کنتور'!A:AZ,MATCH(A498&amp;"-"&amp;W$1,'قرائت کنتور'!B:B,0),MATCH(L498,'قرائت کنتور'!$1:$1,0)),0)</f>
        <v>0</v>
      </c>
      <c r="X498" s="188">
        <f>IFERROR(INDEX('قرائت کنتور'!A:AZ,MATCH(A498&amp;"-"&amp;W$1,'قرائت کنتور'!B:B,0),MATCH(G498,'قرائت کنتور'!$1:$1,0)),0)</f>
        <v>0</v>
      </c>
      <c r="Y498" s="188">
        <f>IFERROR(INDEX('قرائت کنتور'!A:AZ,MATCH(A498&amp;"-"&amp;Y$1,'قرائت کنتور'!B:B,0),MATCH(L498,'قرائت کنتور'!$1:$1,0)),0)</f>
        <v>0</v>
      </c>
      <c r="Z498" s="188">
        <f>IFERROR(INDEX('قرائت کنتور'!A:AZ,MATCH(A498&amp;"-"&amp;Y$1,'قرائت کنتور'!B:B,0),MATCH(G498,'قرائت کنتور'!$1:$1,0)),0)</f>
        <v>0</v>
      </c>
      <c r="AA498" s="188">
        <f>IFERROR(INDEX('قرائت کنتور'!A:AZ,MATCH(A498&amp;"-"&amp;AA$1,'قرائت کنتور'!B:B,0),MATCH(L498,'قرائت کنتور'!$1:$1,0)),0)</f>
        <v>0</v>
      </c>
      <c r="AB498" s="188">
        <f>IFERROR(INDEX('قرائت کنتور'!A:AZ,MATCH(A498&amp;"-"&amp;AA$1,'قرائت کنتور'!B:B,0),MATCH(G498,'قرائت کنتور'!$1:$1,0)),0)</f>
        <v>0</v>
      </c>
      <c r="AC498" s="265"/>
      <c r="AD498" s="188">
        <f t="shared" si="166"/>
        <v>0</v>
      </c>
      <c r="AE498" s="188">
        <f t="shared" si="167"/>
        <v>0</v>
      </c>
      <c r="AF498" s="188">
        <f t="shared" si="168"/>
        <v>0</v>
      </c>
      <c r="AG498" s="188">
        <f t="shared" si="169"/>
        <v>0</v>
      </c>
      <c r="AH498" s="188">
        <f t="shared" si="170"/>
        <v>0</v>
      </c>
      <c r="AI498" s="188">
        <f t="shared" si="171"/>
        <v>0</v>
      </c>
      <c r="AJ498" s="188" t="str">
        <f t="shared" si="172"/>
        <v>0</v>
      </c>
      <c r="AK498" s="265"/>
      <c r="AL498" s="254" t="str">
        <f t="shared" si="173"/>
        <v>---</v>
      </c>
      <c r="AM498" s="254" t="str">
        <f t="shared" si="174"/>
        <v>---</v>
      </c>
      <c r="AN498" s="265"/>
      <c r="AO498" s="188" t="str">
        <f>IFERROR(INDEX('تعرفه ها'!A:Z,MATCH(P498&amp;"-"&amp;AO$1,'تعرفه ها'!C:C,0),MATCH(F498,'تعرفه ها'!$2:$2,0),1),"---")</f>
        <v>---</v>
      </c>
      <c r="AP498" s="188" t="str">
        <f>IFERROR(INDEX('تعرفه ها'!A:Z,MATCH(P498&amp;"-"&amp;AP$1,'تعرفه ها'!C:C,0),MATCH(F498,'تعرفه ها'!$2:$2,0),1),"---")</f>
        <v>---</v>
      </c>
      <c r="AQ498" s="188" t="str">
        <f>IFERROR(INDEX('تعرفه ها'!A:Z,MATCH(P498&amp;"-"&amp;AQ$1,'تعرفه ها'!C:C,0),MATCH(F498,'تعرفه ها'!$2:$2,0),1),"---")</f>
        <v>---</v>
      </c>
      <c r="AR498" s="188" t="str">
        <f>IFERROR(INDEX('تعرفه ها'!A:Z,MATCH(P498&amp;"-"&amp;AR$1,'تعرفه ها'!C:C,0),MATCH(F498,'تعرفه ها'!$2:$2,0),1),"---")</f>
        <v>---</v>
      </c>
      <c r="AS498" s="265"/>
      <c r="AT498" s="415" t="str">
        <f t="shared" si="175"/>
        <v>---</v>
      </c>
      <c r="AU498" s="415" t="str">
        <f t="shared" si="176"/>
        <v>---</v>
      </c>
      <c r="AV498" s="415" t="str">
        <f t="shared" si="177"/>
        <v>---</v>
      </c>
      <c r="AW498" s="415" t="str">
        <f t="shared" si="178"/>
        <v>---</v>
      </c>
      <c r="AX498" s="415" t="str">
        <f t="shared" si="179"/>
        <v>---</v>
      </c>
      <c r="AY498" s="415" t="str">
        <f>IFERROR(AH498*INDEX('تعرفه ها'!A:Z,MATCH("عوارض برق به ازاء هر کیلووات",'تعرفه ها'!$C:$C,0),MATCH(F498,'تعرفه ها'!$2:$2,0)),"---")</f>
        <v>---</v>
      </c>
      <c r="AZ498" s="415" t="str">
        <f t="shared" si="180"/>
        <v>---</v>
      </c>
      <c r="BA498" s="415" t="str">
        <f>IFERROR(ROUND(((AX498+AY498+AZ498)*INDEX('تعرفه ها'!A:Z,MATCH("هزینه نگهداری و تعمیرات شبکه برق",'تعرفه ها'!$C:$C,0),MATCH(F498,'تعرفه ها'!$2:$2,0))/100),0),"---")</f>
        <v>---</v>
      </c>
      <c r="BB498" s="415">
        <f>IFERROR(IF(P498="دیماندی",ROUND(AJ498*INDEX('تعرفه ها'!A:Z,MATCH(BB$1,'تعرفه ها'!$C:$C,0),MATCH(F498,'تعرفه ها'!$2:$2,0))*J498/30,0),0),"---")</f>
        <v>0</v>
      </c>
      <c r="BC498" s="415"/>
      <c r="BD498" s="54" t="str">
        <f>IFERROR(IF(INDEX('اطلاعات دوره'!A:Z,MATCH(G498,'اطلاعات دوره'!C:C,0),MATCH("برق",'اطلاعات دوره'!$1:$1,0))="دارد",ROUND(AX498*INDEX('تعرفه ها'!A:Z,MATCH("پیک فصلی برق",'تعرفه ها'!$C:$C,0),MATCH(F498,'تعرفه ها'!$2:$2,0))/100,0),0),"---")</f>
        <v>---</v>
      </c>
      <c r="BE498" s="415" t="str">
        <f>IFERROR(ROUND(((AX498+AY498+AZ498+BA498+BB498+BC498+BD498)*INDEX('تعرفه ها'!A:Z,MATCH("مالیات برق",'تعرفه ها'!$C:$C,0),MATCH(F498,'تعرفه ها'!$2:$2,0))/100),0),"---")</f>
        <v>---</v>
      </c>
      <c r="BF498" s="415" t="str">
        <f t="shared" si="181"/>
        <v>---</v>
      </c>
      <c r="BG498" s="415" t="str">
        <f t="shared" si="185"/>
        <v>---</v>
      </c>
      <c r="BH498" s="415" t="str">
        <f t="shared" si="182"/>
        <v>---</v>
      </c>
      <c r="BI498" s="54" t="str">
        <f t="shared" si="183"/>
        <v>---</v>
      </c>
      <c r="BJ498" s="55" t="str">
        <f t="shared" si="184"/>
        <v>---</v>
      </c>
      <c r="BK498" s="262"/>
      <c r="BL498" s="183" t="str">
        <f>IFERROR(IF(INDEX(پرداخت!A:AZ,MATCH(A498&amp;" - "&amp;"برق",پرداخت!$B:$B,0),MATCH(G498,پرداخت!$1:$1,0))="نشده","نشده","شده"),"---")</f>
        <v>---</v>
      </c>
      <c r="BN498" s="257"/>
      <c r="BO498" s="257"/>
      <c r="BP498" s="257"/>
      <c r="BQ498" s="257"/>
      <c r="BR498" s="257"/>
      <c r="BS498" s="257"/>
      <c r="BT498" s="257"/>
      <c r="BU498" s="257"/>
      <c r="BV498" s="257"/>
      <c r="BW498" s="257"/>
      <c r="BX498" s="257"/>
      <c r="BY498" s="257"/>
      <c r="BZ498" s="257"/>
      <c r="CA498" s="257"/>
      <c r="CB498" s="257"/>
      <c r="CC498" s="257"/>
      <c r="CD498" s="257"/>
      <c r="CE498" s="257"/>
      <c r="CF498" s="257"/>
      <c r="CG498" s="257"/>
      <c r="CH498"/>
      <c r="CI498"/>
      <c r="CJ498"/>
      <c r="CK498"/>
    </row>
    <row r="499" spans="1:89" ht="33.75" hidden="1">
      <c r="A499" s="170"/>
      <c r="B499" s="47">
        <f>IFERROR(INDEX('اطلاعات انشعابات شرکتها'!A:BB,MATCH(A499,'اطلاعات انشعابات شرکتها'!A:A,0),MATCH(B$1,'اطلاعات انشعابات شرکتها'!$1:$1,0)),0)</f>
        <v>0</v>
      </c>
      <c r="C499" s="48">
        <f>IFERROR(INDEX('اطلاعات انشعابات شرکتها'!A:BB,MATCH(A499,'اطلاعات انشعابات شرکتها'!A:A,0),MATCH(C$1,'اطلاعات انشعابات شرکتها'!$1:$1,0)),0)</f>
        <v>0</v>
      </c>
      <c r="D499" s="45"/>
      <c r="E499" s="171"/>
      <c r="F499" s="170"/>
      <c r="G499" s="188" t="str">
        <f t="shared" si="163"/>
        <v>/</v>
      </c>
      <c r="H499" s="188">
        <f>IFERROR(INDEX('اطلاعات دوره'!A:Z,MATCH(G499,'اطلاعات دوره'!C:C,0),MATCH(H$1,'اطلاعات دوره'!$1:$1,0)),0)</f>
        <v>0</v>
      </c>
      <c r="I499" s="188">
        <f>IFERROR(INDEX('اطلاعات دوره'!A:Z,MATCH(G499,'اطلاعات دوره'!C:C,0),MATCH(I$1,'اطلاعات دوره'!$1:$1,0)),0)</f>
        <v>0</v>
      </c>
      <c r="J499" s="188">
        <f>IFERROR(INDEX('اطلاعات دوره'!A:Z,MATCH(G499,'اطلاعات دوره'!C:C,0),MATCH(J$1,'اطلاعات دوره'!$1:$1,0)),0)</f>
        <v>0</v>
      </c>
      <c r="K499" s="265"/>
      <c r="L499" s="188" t="str">
        <f>IFERROR(INDEX('اطلاعات دوره'!A:Z,MATCH(G499,'اطلاعات دوره'!C:C,0)-1,MATCH("عنوان",'اطلاعات دوره'!$1:$1,0)),"---")</f>
        <v>---</v>
      </c>
      <c r="M499" s="188" t="str">
        <f t="shared" si="164"/>
        <v>----</v>
      </c>
      <c r="N499" s="188" t="str">
        <f t="shared" si="165"/>
        <v>-/</v>
      </c>
      <c r="O499" s="265"/>
      <c r="P499" s="188">
        <f>IFERROR(INDEX('اطلاعات انشعابات شرکتها'!A:BB,MATCH(A499,'اطلاعات انشعابات شرکتها'!A:A,0),MATCH(P$1,'اطلاعات انشعابات شرکتها'!$1:$1,0)),0)</f>
        <v>0</v>
      </c>
      <c r="Q499" s="188">
        <f>IFERROR(INDEX('اطلاعات انشعابات شرکتها'!A:BB,MATCH(A499,'اطلاعات انشعابات شرکتها'!A:A,0),MATCH(Q$1,'اطلاعات انشعابات شرکتها'!$1:$1,0)),0)</f>
        <v>0</v>
      </c>
      <c r="R499" s="188">
        <f>IFERROR(INDEX('اطلاعات انشعابات شرکتها'!A:BB,MATCH(A499,'اطلاعات انشعابات شرکتها'!A:A,0),MATCH(R$1,'اطلاعات انشعابات شرکتها'!$1:$1,0)),0)</f>
        <v>0</v>
      </c>
      <c r="S499" s="265"/>
      <c r="T499" s="188">
        <f>IFERROR(INDEX('قرائت کنتور'!A:AZ,MATCH(A499&amp;"-"&amp;T$1,'قرائت کنتور'!B:B,0),MATCH(G499,'قرائت کنتور'!$1:$1,0)),0)</f>
        <v>0</v>
      </c>
      <c r="U499" s="188">
        <f>IFERROR(INDEX('قرائت کنتور'!A:AZ,MATCH(A499&amp;"-"&amp;U$1,'قرائت کنتور'!B:B,0),MATCH(L499,'قرائت کنتور'!$1:$1,0)),0)</f>
        <v>0</v>
      </c>
      <c r="V499" s="188">
        <f>IFERROR(INDEX('قرائت کنتور'!A:AZ,MATCH(A499&amp;"-"&amp;U$1,'قرائت کنتور'!B:B,0),MATCH(G499,'قرائت کنتور'!$1:$1,0)),0)</f>
        <v>0</v>
      </c>
      <c r="W499" s="188">
        <f>IFERROR(INDEX('قرائت کنتور'!A:AZ,MATCH(A499&amp;"-"&amp;W$1,'قرائت کنتور'!B:B,0),MATCH(L499,'قرائت کنتور'!$1:$1,0)),0)</f>
        <v>0</v>
      </c>
      <c r="X499" s="188">
        <f>IFERROR(INDEX('قرائت کنتور'!A:AZ,MATCH(A499&amp;"-"&amp;W$1,'قرائت کنتور'!B:B,0),MATCH(G499,'قرائت کنتور'!$1:$1,0)),0)</f>
        <v>0</v>
      </c>
      <c r="Y499" s="188">
        <f>IFERROR(INDEX('قرائت کنتور'!A:AZ,MATCH(A499&amp;"-"&amp;Y$1,'قرائت کنتور'!B:B,0),MATCH(L499,'قرائت کنتور'!$1:$1,0)),0)</f>
        <v>0</v>
      </c>
      <c r="Z499" s="188">
        <f>IFERROR(INDEX('قرائت کنتور'!A:AZ,MATCH(A499&amp;"-"&amp;Y$1,'قرائت کنتور'!B:B,0),MATCH(G499,'قرائت کنتور'!$1:$1,0)),0)</f>
        <v>0</v>
      </c>
      <c r="AA499" s="188">
        <f>IFERROR(INDEX('قرائت کنتور'!A:AZ,MATCH(A499&amp;"-"&amp;AA$1,'قرائت کنتور'!B:B,0),MATCH(L499,'قرائت کنتور'!$1:$1,0)),0)</f>
        <v>0</v>
      </c>
      <c r="AB499" s="188">
        <f>IFERROR(INDEX('قرائت کنتور'!A:AZ,MATCH(A499&amp;"-"&amp;AA$1,'قرائت کنتور'!B:B,0),MATCH(G499,'قرائت کنتور'!$1:$1,0)),0)</f>
        <v>0</v>
      </c>
      <c r="AC499" s="265"/>
      <c r="AD499" s="188">
        <f t="shared" si="166"/>
        <v>0</v>
      </c>
      <c r="AE499" s="188">
        <f t="shared" si="167"/>
        <v>0</v>
      </c>
      <c r="AF499" s="188">
        <f t="shared" si="168"/>
        <v>0</v>
      </c>
      <c r="AG499" s="188">
        <f t="shared" si="169"/>
        <v>0</v>
      </c>
      <c r="AH499" s="188">
        <f t="shared" si="170"/>
        <v>0</v>
      </c>
      <c r="AI499" s="188">
        <f t="shared" si="171"/>
        <v>0</v>
      </c>
      <c r="AJ499" s="188" t="str">
        <f t="shared" si="172"/>
        <v>0</v>
      </c>
      <c r="AK499" s="265"/>
      <c r="AL499" s="254" t="str">
        <f t="shared" si="173"/>
        <v>---</v>
      </c>
      <c r="AM499" s="254" t="str">
        <f t="shared" si="174"/>
        <v>---</v>
      </c>
      <c r="AN499" s="265"/>
      <c r="AO499" s="188" t="str">
        <f>IFERROR(INDEX('تعرفه ها'!A:Z,MATCH(P499&amp;"-"&amp;AO$1,'تعرفه ها'!C:C,0),MATCH(F499,'تعرفه ها'!$2:$2,0),1),"---")</f>
        <v>---</v>
      </c>
      <c r="AP499" s="188" t="str">
        <f>IFERROR(INDEX('تعرفه ها'!A:Z,MATCH(P499&amp;"-"&amp;AP$1,'تعرفه ها'!C:C,0),MATCH(F499,'تعرفه ها'!$2:$2,0),1),"---")</f>
        <v>---</v>
      </c>
      <c r="AQ499" s="188" t="str">
        <f>IFERROR(INDEX('تعرفه ها'!A:Z,MATCH(P499&amp;"-"&amp;AQ$1,'تعرفه ها'!C:C,0),MATCH(F499,'تعرفه ها'!$2:$2,0),1),"---")</f>
        <v>---</v>
      </c>
      <c r="AR499" s="188" t="str">
        <f>IFERROR(INDEX('تعرفه ها'!A:Z,MATCH(P499&amp;"-"&amp;AR$1,'تعرفه ها'!C:C,0),MATCH(F499,'تعرفه ها'!$2:$2,0),1),"---")</f>
        <v>---</v>
      </c>
      <c r="AS499" s="265"/>
      <c r="AT499" s="415" t="str">
        <f t="shared" si="175"/>
        <v>---</v>
      </c>
      <c r="AU499" s="415" t="str">
        <f t="shared" si="176"/>
        <v>---</v>
      </c>
      <c r="AV499" s="415" t="str">
        <f t="shared" si="177"/>
        <v>---</v>
      </c>
      <c r="AW499" s="415" t="str">
        <f t="shared" si="178"/>
        <v>---</v>
      </c>
      <c r="AX499" s="415" t="str">
        <f t="shared" si="179"/>
        <v>---</v>
      </c>
      <c r="AY499" s="415" t="str">
        <f>IFERROR(AH499*INDEX('تعرفه ها'!A:Z,MATCH("عوارض برق به ازاء هر کیلووات",'تعرفه ها'!$C:$C,0),MATCH(F499,'تعرفه ها'!$2:$2,0)),"---")</f>
        <v>---</v>
      </c>
      <c r="AZ499" s="415" t="str">
        <f t="shared" si="180"/>
        <v>---</v>
      </c>
      <c r="BA499" s="415" t="str">
        <f>IFERROR(ROUND(((AX499+AY499+AZ499)*INDEX('تعرفه ها'!A:Z,MATCH("هزینه نگهداری و تعمیرات شبکه برق",'تعرفه ها'!$C:$C,0),MATCH(F499,'تعرفه ها'!$2:$2,0))/100),0),"---")</f>
        <v>---</v>
      </c>
      <c r="BB499" s="415">
        <f>IFERROR(IF(P499="دیماندی",ROUND(AJ499*INDEX('تعرفه ها'!A:Z,MATCH(BB$1,'تعرفه ها'!$C:$C,0),MATCH(F499,'تعرفه ها'!$2:$2,0))*J499/30,0),0),"---")</f>
        <v>0</v>
      </c>
      <c r="BC499" s="415"/>
      <c r="BD499" s="54" t="str">
        <f>IFERROR(IF(INDEX('اطلاعات دوره'!A:Z,MATCH(G499,'اطلاعات دوره'!C:C,0),MATCH("برق",'اطلاعات دوره'!$1:$1,0))="دارد",ROUND(AX499*INDEX('تعرفه ها'!A:Z,MATCH("پیک فصلی برق",'تعرفه ها'!$C:$C,0),MATCH(F499,'تعرفه ها'!$2:$2,0))/100,0),0),"---")</f>
        <v>---</v>
      </c>
      <c r="BE499" s="415" t="str">
        <f>IFERROR(ROUND(((AX499+AY499+AZ499+BA499+BB499+BC499+BD499)*INDEX('تعرفه ها'!A:Z,MATCH("مالیات برق",'تعرفه ها'!$C:$C,0),MATCH(F499,'تعرفه ها'!$2:$2,0))/100),0),"---")</f>
        <v>---</v>
      </c>
      <c r="BF499" s="415" t="str">
        <f t="shared" si="181"/>
        <v>---</v>
      </c>
      <c r="BG499" s="415" t="str">
        <f t="shared" si="185"/>
        <v>---</v>
      </c>
      <c r="BH499" s="415" t="str">
        <f t="shared" si="182"/>
        <v>---</v>
      </c>
      <c r="BI499" s="54" t="str">
        <f t="shared" si="183"/>
        <v>---</v>
      </c>
      <c r="BJ499" s="55" t="str">
        <f t="shared" si="184"/>
        <v>---</v>
      </c>
      <c r="BK499" s="262"/>
      <c r="BL499" s="183" t="str">
        <f>IFERROR(IF(INDEX(پرداخت!A:AZ,MATCH(A499&amp;" - "&amp;"برق",پرداخت!$B:$B,0),MATCH(G499,پرداخت!$1:$1,0))="نشده","نشده","شده"),"---")</f>
        <v>---</v>
      </c>
      <c r="BN499" s="257"/>
      <c r="BO499" s="257"/>
      <c r="BP499" s="257"/>
      <c r="BQ499" s="257"/>
      <c r="BR499" s="257"/>
      <c r="BS499" s="257"/>
      <c r="BT499" s="257"/>
      <c r="BU499" s="257"/>
      <c r="BV499" s="257"/>
      <c r="BW499" s="257"/>
      <c r="BX499" s="257"/>
      <c r="BY499" s="257"/>
      <c r="BZ499" s="257"/>
      <c r="CA499" s="257"/>
      <c r="CB499" s="257"/>
      <c r="CC499" s="257"/>
      <c r="CD499" s="257"/>
      <c r="CE499" s="257"/>
      <c r="CF499" s="257"/>
      <c r="CG499" s="257"/>
      <c r="CH499"/>
      <c r="CI499"/>
      <c r="CJ499"/>
      <c r="CK499"/>
    </row>
    <row r="500" spans="1:89" ht="33.75" hidden="1">
      <c r="A500" s="170"/>
      <c r="B500" s="47">
        <f>IFERROR(INDEX('اطلاعات انشعابات شرکتها'!A:BB,MATCH(A500,'اطلاعات انشعابات شرکتها'!A:A,0),MATCH(B$1,'اطلاعات انشعابات شرکتها'!$1:$1,0)),0)</f>
        <v>0</v>
      </c>
      <c r="C500" s="48">
        <f>IFERROR(INDEX('اطلاعات انشعابات شرکتها'!A:BB,MATCH(A500,'اطلاعات انشعابات شرکتها'!A:A,0),MATCH(C$1,'اطلاعات انشعابات شرکتها'!$1:$1,0)),0)</f>
        <v>0</v>
      </c>
      <c r="D500" s="45"/>
      <c r="E500" s="171"/>
      <c r="F500" s="170"/>
      <c r="G500" s="188" t="str">
        <f t="shared" si="163"/>
        <v>/</v>
      </c>
      <c r="H500" s="188">
        <f>IFERROR(INDEX('اطلاعات دوره'!A:Z,MATCH(G500,'اطلاعات دوره'!C:C,0),MATCH(H$1,'اطلاعات دوره'!$1:$1,0)),0)</f>
        <v>0</v>
      </c>
      <c r="I500" s="188">
        <f>IFERROR(INDEX('اطلاعات دوره'!A:Z,MATCH(G500,'اطلاعات دوره'!C:C,0),MATCH(I$1,'اطلاعات دوره'!$1:$1,0)),0)</f>
        <v>0</v>
      </c>
      <c r="J500" s="188">
        <f>IFERROR(INDEX('اطلاعات دوره'!A:Z,MATCH(G500,'اطلاعات دوره'!C:C,0),MATCH(J$1,'اطلاعات دوره'!$1:$1,0)),0)</f>
        <v>0</v>
      </c>
      <c r="K500" s="265"/>
      <c r="L500" s="188" t="str">
        <f>IFERROR(INDEX('اطلاعات دوره'!A:Z,MATCH(G500,'اطلاعات دوره'!C:C,0)-1,MATCH("عنوان",'اطلاعات دوره'!$1:$1,0)),"---")</f>
        <v>---</v>
      </c>
      <c r="M500" s="188" t="str">
        <f t="shared" si="164"/>
        <v>----</v>
      </c>
      <c r="N500" s="188" t="str">
        <f t="shared" si="165"/>
        <v>-/</v>
      </c>
      <c r="O500" s="265"/>
      <c r="P500" s="188">
        <f>IFERROR(INDEX('اطلاعات انشعابات شرکتها'!A:BB,MATCH(A500,'اطلاعات انشعابات شرکتها'!A:A,0),MATCH(P$1,'اطلاعات انشعابات شرکتها'!$1:$1,0)),0)</f>
        <v>0</v>
      </c>
      <c r="Q500" s="188">
        <f>IFERROR(INDEX('اطلاعات انشعابات شرکتها'!A:BB,MATCH(A500,'اطلاعات انشعابات شرکتها'!A:A,0),MATCH(Q$1,'اطلاعات انشعابات شرکتها'!$1:$1,0)),0)</f>
        <v>0</v>
      </c>
      <c r="R500" s="188">
        <f>IFERROR(INDEX('اطلاعات انشعابات شرکتها'!A:BB,MATCH(A500,'اطلاعات انشعابات شرکتها'!A:A,0),MATCH(R$1,'اطلاعات انشعابات شرکتها'!$1:$1,0)),0)</f>
        <v>0</v>
      </c>
      <c r="S500" s="265"/>
      <c r="T500" s="188">
        <f>IFERROR(INDEX('قرائت کنتور'!A:AZ,MATCH(A500&amp;"-"&amp;T$1,'قرائت کنتور'!B:B,0),MATCH(G500,'قرائت کنتور'!$1:$1,0)),0)</f>
        <v>0</v>
      </c>
      <c r="U500" s="188">
        <f>IFERROR(INDEX('قرائت کنتور'!A:AZ,MATCH(A500&amp;"-"&amp;U$1,'قرائت کنتور'!B:B,0),MATCH(L500,'قرائت کنتور'!$1:$1,0)),0)</f>
        <v>0</v>
      </c>
      <c r="V500" s="188">
        <f>IFERROR(INDEX('قرائت کنتور'!A:AZ,MATCH(A500&amp;"-"&amp;U$1,'قرائت کنتور'!B:B,0),MATCH(G500,'قرائت کنتور'!$1:$1,0)),0)</f>
        <v>0</v>
      </c>
      <c r="W500" s="188">
        <f>IFERROR(INDEX('قرائت کنتور'!A:AZ,MATCH(A500&amp;"-"&amp;W$1,'قرائت کنتور'!B:B,0),MATCH(L500,'قرائت کنتور'!$1:$1,0)),0)</f>
        <v>0</v>
      </c>
      <c r="X500" s="188">
        <f>IFERROR(INDEX('قرائت کنتور'!A:AZ,MATCH(A500&amp;"-"&amp;W$1,'قرائت کنتور'!B:B,0),MATCH(G500,'قرائت کنتور'!$1:$1,0)),0)</f>
        <v>0</v>
      </c>
      <c r="Y500" s="188">
        <f>IFERROR(INDEX('قرائت کنتور'!A:AZ,MATCH(A500&amp;"-"&amp;Y$1,'قرائت کنتور'!B:B,0),MATCH(L500,'قرائت کنتور'!$1:$1,0)),0)</f>
        <v>0</v>
      </c>
      <c r="Z500" s="188">
        <f>IFERROR(INDEX('قرائت کنتور'!A:AZ,MATCH(A500&amp;"-"&amp;Y$1,'قرائت کنتور'!B:B,0),MATCH(G500,'قرائت کنتور'!$1:$1,0)),0)</f>
        <v>0</v>
      </c>
      <c r="AA500" s="188">
        <f>IFERROR(INDEX('قرائت کنتور'!A:AZ,MATCH(A500&amp;"-"&amp;AA$1,'قرائت کنتور'!B:B,0),MATCH(L500,'قرائت کنتور'!$1:$1,0)),0)</f>
        <v>0</v>
      </c>
      <c r="AB500" s="188">
        <f>IFERROR(INDEX('قرائت کنتور'!A:AZ,MATCH(A500&amp;"-"&amp;AA$1,'قرائت کنتور'!B:B,0),MATCH(G500,'قرائت کنتور'!$1:$1,0)),0)</f>
        <v>0</v>
      </c>
      <c r="AC500" s="265"/>
      <c r="AD500" s="188">
        <f t="shared" si="166"/>
        <v>0</v>
      </c>
      <c r="AE500" s="188">
        <f t="shared" si="167"/>
        <v>0</v>
      </c>
      <c r="AF500" s="188">
        <f t="shared" si="168"/>
        <v>0</v>
      </c>
      <c r="AG500" s="188">
        <f t="shared" si="169"/>
        <v>0</v>
      </c>
      <c r="AH500" s="188">
        <f t="shared" si="170"/>
        <v>0</v>
      </c>
      <c r="AI500" s="188">
        <f t="shared" si="171"/>
        <v>0</v>
      </c>
      <c r="AJ500" s="188" t="str">
        <f t="shared" si="172"/>
        <v>0</v>
      </c>
      <c r="AK500" s="265"/>
      <c r="AL500" s="254" t="str">
        <f t="shared" si="173"/>
        <v>---</v>
      </c>
      <c r="AM500" s="254" t="str">
        <f t="shared" si="174"/>
        <v>---</v>
      </c>
      <c r="AN500" s="265"/>
      <c r="AO500" s="188" t="str">
        <f>IFERROR(INDEX('تعرفه ها'!A:Z,MATCH(P500&amp;"-"&amp;AO$1,'تعرفه ها'!C:C,0),MATCH(F500,'تعرفه ها'!$2:$2,0),1),"---")</f>
        <v>---</v>
      </c>
      <c r="AP500" s="188" t="str">
        <f>IFERROR(INDEX('تعرفه ها'!A:Z,MATCH(P500&amp;"-"&amp;AP$1,'تعرفه ها'!C:C,0),MATCH(F500,'تعرفه ها'!$2:$2,0),1),"---")</f>
        <v>---</v>
      </c>
      <c r="AQ500" s="188" t="str">
        <f>IFERROR(INDEX('تعرفه ها'!A:Z,MATCH(P500&amp;"-"&amp;AQ$1,'تعرفه ها'!C:C,0),MATCH(F500,'تعرفه ها'!$2:$2,0),1),"---")</f>
        <v>---</v>
      </c>
      <c r="AR500" s="188" t="str">
        <f>IFERROR(INDEX('تعرفه ها'!A:Z,MATCH(P500&amp;"-"&amp;AR$1,'تعرفه ها'!C:C,0),MATCH(F500,'تعرفه ها'!$2:$2,0),1),"---")</f>
        <v>---</v>
      </c>
      <c r="AS500" s="265"/>
      <c r="AT500" s="415" t="str">
        <f t="shared" si="175"/>
        <v>---</v>
      </c>
      <c r="AU500" s="415" t="str">
        <f t="shared" si="176"/>
        <v>---</v>
      </c>
      <c r="AV500" s="415" t="str">
        <f t="shared" si="177"/>
        <v>---</v>
      </c>
      <c r="AW500" s="415" t="str">
        <f t="shared" si="178"/>
        <v>---</v>
      </c>
      <c r="AX500" s="415" t="str">
        <f t="shared" si="179"/>
        <v>---</v>
      </c>
      <c r="AY500" s="415" t="str">
        <f>IFERROR(AH500*INDEX('تعرفه ها'!A:Z,MATCH("عوارض برق به ازاء هر کیلووات",'تعرفه ها'!$C:$C,0),MATCH(F500,'تعرفه ها'!$2:$2,0)),"---")</f>
        <v>---</v>
      </c>
      <c r="AZ500" s="415" t="str">
        <f t="shared" si="180"/>
        <v>---</v>
      </c>
      <c r="BA500" s="415" t="str">
        <f>IFERROR(ROUND(((AX500+AY500+AZ500)*INDEX('تعرفه ها'!A:Z,MATCH("هزینه نگهداری و تعمیرات شبکه برق",'تعرفه ها'!$C:$C,0),MATCH(F500,'تعرفه ها'!$2:$2,0))/100),0),"---")</f>
        <v>---</v>
      </c>
      <c r="BB500" s="415">
        <f>IFERROR(IF(P500="دیماندی",ROUND(AJ500*INDEX('تعرفه ها'!A:Z,MATCH(BB$1,'تعرفه ها'!$C:$C,0),MATCH(F500,'تعرفه ها'!$2:$2,0))*J500/30,0),0),"---")</f>
        <v>0</v>
      </c>
      <c r="BC500" s="415"/>
      <c r="BD500" s="54" t="str">
        <f>IFERROR(IF(INDEX('اطلاعات دوره'!A:Z,MATCH(G500,'اطلاعات دوره'!C:C,0),MATCH("برق",'اطلاعات دوره'!$1:$1,0))="دارد",ROUND(AX500*INDEX('تعرفه ها'!A:Z,MATCH("پیک فصلی برق",'تعرفه ها'!$C:$C,0),MATCH(F500,'تعرفه ها'!$2:$2,0))/100,0),0),"---")</f>
        <v>---</v>
      </c>
      <c r="BE500" s="415" t="str">
        <f>IFERROR(ROUND(((AX500+AY500+AZ500+BA500+BB500+BC500+BD500)*INDEX('تعرفه ها'!A:Z,MATCH("مالیات برق",'تعرفه ها'!$C:$C,0),MATCH(F500,'تعرفه ها'!$2:$2,0))/100),0),"---")</f>
        <v>---</v>
      </c>
      <c r="BF500" s="415" t="str">
        <f t="shared" si="181"/>
        <v>---</v>
      </c>
      <c r="BG500" s="415" t="str">
        <f t="shared" si="185"/>
        <v>---</v>
      </c>
      <c r="BH500" s="415" t="str">
        <f t="shared" si="182"/>
        <v>---</v>
      </c>
      <c r="BI500" s="54" t="str">
        <f t="shared" si="183"/>
        <v>---</v>
      </c>
      <c r="BJ500" s="55" t="str">
        <f t="shared" si="184"/>
        <v>---</v>
      </c>
      <c r="BK500" s="262"/>
      <c r="BL500" s="183" t="str">
        <f>IFERROR(IF(INDEX(پرداخت!A:AZ,MATCH(A500&amp;" - "&amp;"برق",پرداخت!$B:$B,0),MATCH(G500,پرداخت!$1:$1,0))="نشده","نشده","شده"),"---")</f>
        <v>---</v>
      </c>
      <c r="BN500" s="257"/>
      <c r="BO500" s="257"/>
      <c r="BP500" s="257"/>
      <c r="BQ500" s="257"/>
      <c r="BR500" s="257"/>
      <c r="BS500" s="257"/>
      <c r="BT500" s="257"/>
      <c r="BU500" s="257"/>
      <c r="BV500" s="257"/>
      <c r="BW500" s="257"/>
      <c r="BX500" s="257"/>
      <c r="BY500" s="257"/>
      <c r="BZ500" s="257"/>
      <c r="CA500" s="257"/>
      <c r="CB500" s="257"/>
      <c r="CC500" s="257"/>
      <c r="CD500" s="257"/>
      <c r="CE500" s="257"/>
      <c r="CF500" s="257"/>
      <c r="CG500" s="257"/>
      <c r="CH500"/>
      <c r="CI500"/>
      <c r="CJ500"/>
      <c r="CK500"/>
    </row>
    <row r="501" spans="1:89" ht="33.75" hidden="1">
      <c r="A501" s="170"/>
      <c r="B501" s="47">
        <f>IFERROR(INDEX('اطلاعات انشعابات شرکتها'!A:BB,MATCH(A501,'اطلاعات انشعابات شرکتها'!A:A,0),MATCH(B$1,'اطلاعات انشعابات شرکتها'!$1:$1,0)),0)</f>
        <v>0</v>
      </c>
      <c r="C501" s="48">
        <f>IFERROR(INDEX('اطلاعات انشعابات شرکتها'!A:BB,MATCH(A501,'اطلاعات انشعابات شرکتها'!A:A,0),MATCH(C$1,'اطلاعات انشعابات شرکتها'!$1:$1,0)),0)</f>
        <v>0</v>
      </c>
      <c r="D501" s="45"/>
      <c r="E501" s="171"/>
      <c r="F501" s="170"/>
      <c r="G501" s="188" t="str">
        <f t="shared" si="163"/>
        <v>/</v>
      </c>
      <c r="H501" s="188">
        <f>IFERROR(INDEX('اطلاعات دوره'!A:Z,MATCH(G501,'اطلاعات دوره'!C:C,0),MATCH(H$1,'اطلاعات دوره'!$1:$1,0)),0)</f>
        <v>0</v>
      </c>
      <c r="I501" s="188">
        <f>IFERROR(INDEX('اطلاعات دوره'!A:Z,MATCH(G501,'اطلاعات دوره'!C:C,0),MATCH(I$1,'اطلاعات دوره'!$1:$1,0)),0)</f>
        <v>0</v>
      </c>
      <c r="J501" s="188">
        <f>IFERROR(INDEX('اطلاعات دوره'!A:Z,MATCH(G501,'اطلاعات دوره'!C:C,0),MATCH(J$1,'اطلاعات دوره'!$1:$1,0)),0)</f>
        <v>0</v>
      </c>
      <c r="K501" s="265"/>
      <c r="L501" s="188" t="str">
        <f>IFERROR(INDEX('اطلاعات دوره'!A:Z,MATCH(G501,'اطلاعات دوره'!C:C,0)-1,MATCH("عنوان",'اطلاعات دوره'!$1:$1,0)),"---")</f>
        <v>---</v>
      </c>
      <c r="M501" s="188" t="str">
        <f t="shared" si="164"/>
        <v>----</v>
      </c>
      <c r="N501" s="188" t="str">
        <f t="shared" si="165"/>
        <v>-/</v>
      </c>
      <c r="O501" s="265"/>
      <c r="P501" s="188">
        <f>IFERROR(INDEX('اطلاعات انشعابات شرکتها'!A:BB,MATCH(A501,'اطلاعات انشعابات شرکتها'!A:A,0),MATCH(P$1,'اطلاعات انشعابات شرکتها'!$1:$1,0)),0)</f>
        <v>0</v>
      </c>
      <c r="Q501" s="188">
        <f>IFERROR(INDEX('اطلاعات انشعابات شرکتها'!A:BB,MATCH(A501,'اطلاعات انشعابات شرکتها'!A:A,0),MATCH(Q$1,'اطلاعات انشعابات شرکتها'!$1:$1,0)),0)</f>
        <v>0</v>
      </c>
      <c r="R501" s="188">
        <f>IFERROR(INDEX('اطلاعات انشعابات شرکتها'!A:BB,MATCH(A501,'اطلاعات انشعابات شرکتها'!A:A,0),MATCH(R$1,'اطلاعات انشعابات شرکتها'!$1:$1,0)),0)</f>
        <v>0</v>
      </c>
      <c r="S501" s="265"/>
      <c r="T501" s="188">
        <f>IFERROR(INDEX('قرائت کنتور'!A:AZ,MATCH(A501&amp;"-"&amp;T$1,'قرائت کنتور'!B:B,0),MATCH(G501,'قرائت کنتور'!$1:$1,0)),0)</f>
        <v>0</v>
      </c>
      <c r="U501" s="188">
        <f>IFERROR(INDEX('قرائت کنتور'!A:AZ,MATCH(A501&amp;"-"&amp;U$1,'قرائت کنتور'!B:B,0),MATCH(L501,'قرائت کنتور'!$1:$1,0)),0)</f>
        <v>0</v>
      </c>
      <c r="V501" s="188">
        <f>IFERROR(INDEX('قرائت کنتور'!A:AZ,MATCH(A501&amp;"-"&amp;U$1,'قرائت کنتور'!B:B,0),MATCH(G501,'قرائت کنتور'!$1:$1,0)),0)</f>
        <v>0</v>
      </c>
      <c r="W501" s="188">
        <f>IFERROR(INDEX('قرائت کنتور'!A:AZ,MATCH(A501&amp;"-"&amp;W$1,'قرائت کنتور'!B:B,0),MATCH(L501,'قرائت کنتور'!$1:$1,0)),0)</f>
        <v>0</v>
      </c>
      <c r="X501" s="188">
        <f>IFERROR(INDEX('قرائت کنتور'!A:AZ,MATCH(A501&amp;"-"&amp;W$1,'قرائت کنتور'!B:B,0),MATCH(G501,'قرائت کنتور'!$1:$1,0)),0)</f>
        <v>0</v>
      </c>
      <c r="Y501" s="188">
        <f>IFERROR(INDEX('قرائت کنتور'!A:AZ,MATCH(A501&amp;"-"&amp;Y$1,'قرائت کنتور'!B:B,0),MATCH(L501,'قرائت کنتور'!$1:$1,0)),0)</f>
        <v>0</v>
      </c>
      <c r="Z501" s="188">
        <f>IFERROR(INDEX('قرائت کنتور'!A:AZ,MATCH(A501&amp;"-"&amp;Y$1,'قرائت کنتور'!B:B,0),MATCH(G501,'قرائت کنتور'!$1:$1,0)),0)</f>
        <v>0</v>
      </c>
      <c r="AA501" s="188">
        <f>IFERROR(INDEX('قرائت کنتور'!A:AZ,MATCH(A501&amp;"-"&amp;AA$1,'قرائت کنتور'!B:B,0),MATCH(L501,'قرائت کنتور'!$1:$1,0)),0)</f>
        <v>0</v>
      </c>
      <c r="AB501" s="188">
        <f>IFERROR(INDEX('قرائت کنتور'!A:AZ,MATCH(A501&amp;"-"&amp;AA$1,'قرائت کنتور'!B:B,0),MATCH(G501,'قرائت کنتور'!$1:$1,0)),0)</f>
        <v>0</v>
      </c>
      <c r="AC501" s="265"/>
      <c r="AD501" s="188">
        <f t="shared" si="166"/>
        <v>0</v>
      </c>
      <c r="AE501" s="188">
        <f t="shared" si="167"/>
        <v>0</v>
      </c>
      <c r="AF501" s="188">
        <f t="shared" si="168"/>
        <v>0</v>
      </c>
      <c r="AG501" s="188">
        <f t="shared" si="169"/>
        <v>0</v>
      </c>
      <c r="AH501" s="188">
        <f t="shared" si="170"/>
        <v>0</v>
      </c>
      <c r="AI501" s="188">
        <f t="shared" si="171"/>
        <v>0</v>
      </c>
      <c r="AJ501" s="188" t="str">
        <f t="shared" si="172"/>
        <v>0</v>
      </c>
      <c r="AK501" s="265"/>
      <c r="AL501" s="254" t="str">
        <f t="shared" si="173"/>
        <v>---</v>
      </c>
      <c r="AM501" s="254" t="str">
        <f t="shared" si="174"/>
        <v>---</v>
      </c>
      <c r="AN501" s="265"/>
      <c r="AO501" s="188" t="str">
        <f>IFERROR(INDEX('تعرفه ها'!A:Z,MATCH(P501&amp;"-"&amp;AO$1,'تعرفه ها'!C:C,0),MATCH(F501,'تعرفه ها'!$2:$2,0),1),"---")</f>
        <v>---</v>
      </c>
      <c r="AP501" s="188" t="str">
        <f>IFERROR(INDEX('تعرفه ها'!A:Z,MATCH(P501&amp;"-"&amp;AP$1,'تعرفه ها'!C:C,0),MATCH(F501,'تعرفه ها'!$2:$2,0),1),"---")</f>
        <v>---</v>
      </c>
      <c r="AQ501" s="188" t="str">
        <f>IFERROR(INDEX('تعرفه ها'!A:Z,MATCH(P501&amp;"-"&amp;AQ$1,'تعرفه ها'!C:C,0),MATCH(F501,'تعرفه ها'!$2:$2,0),1),"---")</f>
        <v>---</v>
      </c>
      <c r="AR501" s="188" t="str">
        <f>IFERROR(INDEX('تعرفه ها'!A:Z,MATCH(P501&amp;"-"&amp;AR$1,'تعرفه ها'!C:C,0),MATCH(F501,'تعرفه ها'!$2:$2,0),1),"---")</f>
        <v>---</v>
      </c>
      <c r="AS501" s="265"/>
      <c r="AT501" s="415" t="str">
        <f t="shared" si="175"/>
        <v>---</v>
      </c>
      <c r="AU501" s="415" t="str">
        <f t="shared" si="176"/>
        <v>---</v>
      </c>
      <c r="AV501" s="415" t="str">
        <f t="shared" si="177"/>
        <v>---</v>
      </c>
      <c r="AW501" s="415" t="str">
        <f t="shared" si="178"/>
        <v>---</v>
      </c>
      <c r="AX501" s="415" t="str">
        <f t="shared" si="179"/>
        <v>---</v>
      </c>
      <c r="AY501" s="415" t="str">
        <f>IFERROR(AH501*INDEX('تعرفه ها'!A:Z,MATCH("عوارض برق به ازاء هر کیلووات",'تعرفه ها'!$C:$C,0),MATCH(F501,'تعرفه ها'!$2:$2,0)),"---")</f>
        <v>---</v>
      </c>
      <c r="AZ501" s="415" t="str">
        <f t="shared" si="180"/>
        <v>---</v>
      </c>
      <c r="BA501" s="415" t="str">
        <f>IFERROR(ROUND(((AX501+AY501+AZ501)*INDEX('تعرفه ها'!A:Z,MATCH("هزینه نگهداری و تعمیرات شبکه برق",'تعرفه ها'!$C:$C,0),MATCH(F501,'تعرفه ها'!$2:$2,0))/100),0),"---")</f>
        <v>---</v>
      </c>
      <c r="BB501" s="415">
        <f>IFERROR(IF(P501="دیماندی",ROUND(AJ501*INDEX('تعرفه ها'!A:Z,MATCH(BB$1,'تعرفه ها'!$C:$C,0),MATCH(F501,'تعرفه ها'!$2:$2,0))*J501/30,0),0),"---")</f>
        <v>0</v>
      </c>
      <c r="BC501" s="415"/>
      <c r="BD501" s="54" t="str">
        <f>IFERROR(IF(INDEX('اطلاعات دوره'!A:Z,MATCH(G501,'اطلاعات دوره'!C:C,0),MATCH("برق",'اطلاعات دوره'!$1:$1,0))="دارد",ROUND(AX501*INDEX('تعرفه ها'!A:Z,MATCH("پیک فصلی برق",'تعرفه ها'!$C:$C,0),MATCH(F501,'تعرفه ها'!$2:$2,0))/100,0),0),"---")</f>
        <v>---</v>
      </c>
      <c r="BE501" s="415" t="str">
        <f>IFERROR(ROUND(((AX501+AY501+AZ501+BA501+BB501+BC501+BD501)*INDEX('تعرفه ها'!A:Z,MATCH("مالیات برق",'تعرفه ها'!$C:$C,0),MATCH(F501,'تعرفه ها'!$2:$2,0))/100),0),"---")</f>
        <v>---</v>
      </c>
      <c r="BF501" s="415" t="str">
        <f t="shared" si="181"/>
        <v>---</v>
      </c>
      <c r="BG501" s="415" t="str">
        <f t="shared" si="185"/>
        <v>---</v>
      </c>
      <c r="BH501" s="415" t="str">
        <f t="shared" si="182"/>
        <v>---</v>
      </c>
      <c r="BI501" s="54" t="str">
        <f t="shared" si="183"/>
        <v>---</v>
      </c>
      <c r="BJ501" s="55" t="str">
        <f t="shared" si="184"/>
        <v>---</v>
      </c>
      <c r="BK501" s="262"/>
      <c r="BL501" s="183" t="str">
        <f>IFERROR(IF(INDEX(پرداخت!A:AZ,MATCH(A501&amp;" - "&amp;"برق",پرداخت!$B:$B,0),MATCH(G501,پرداخت!$1:$1,0))="نشده","نشده","شده"),"---")</f>
        <v>---</v>
      </c>
      <c r="BN501" s="257"/>
      <c r="BO501" s="257"/>
      <c r="BP501" s="257"/>
      <c r="BQ501" s="257"/>
      <c r="BR501" s="257"/>
      <c r="BS501" s="257"/>
      <c r="BT501" s="257"/>
      <c r="BU501" s="257"/>
      <c r="BV501" s="257"/>
      <c r="BW501" s="257"/>
      <c r="BX501" s="257"/>
      <c r="BY501" s="257"/>
      <c r="BZ501" s="257"/>
      <c r="CA501" s="257"/>
      <c r="CB501" s="257"/>
      <c r="CC501" s="257"/>
      <c r="CD501" s="257"/>
      <c r="CE501" s="257"/>
      <c r="CF501" s="257"/>
      <c r="CG501" s="257"/>
      <c r="CH501"/>
      <c r="CI501"/>
      <c r="CJ501"/>
      <c r="CK501"/>
    </row>
    <row r="502" spans="1:89" ht="33.75" hidden="1">
      <c r="A502" s="170"/>
      <c r="B502" s="47">
        <f>IFERROR(INDEX('اطلاعات انشعابات شرکتها'!A:BB,MATCH(A502,'اطلاعات انشعابات شرکتها'!A:A,0),MATCH(B$1,'اطلاعات انشعابات شرکتها'!$1:$1,0)),0)</f>
        <v>0</v>
      </c>
      <c r="C502" s="48">
        <f>IFERROR(INDEX('اطلاعات انشعابات شرکتها'!A:BB,MATCH(A502,'اطلاعات انشعابات شرکتها'!A:A,0),MATCH(C$1,'اطلاعات انشعابات شرکتها'!$1:$1,0)),0)</f>
        <v>0</v>
      </c>
      <c r="D502" s="45"/>
      <c r="E502" s="171"/>
      <c r="F502" s="170"/>
      <c r="G502" s="188" t="str">
        <f t="shared" si="163"/>
        <v>/</v>
      </c>
      <c r="H502" s="188">
        <f>IFERROR(INDEX('اطلاعات دوره'!A:Z,MATCH(G502,'اطلاعات دوره'!C:C,0),MATCH(H$1,'اطلاعات دوره'!$1:$1,0)),0)</f>
        <v>0</v>
      </c>
      <c r="I502" s="188">
        <f>IFERROR(INDEX('اطلاعات دوره'!A:Z,MATCH(G502,'اطلاعات دوره'!C:C,0),MATCH(I$1,'اطلاعات دوره'!$1:$1,0)),0)</f>
        <v>0</v>
      </c>
      <c r="J502" s="188">
        <f>IFERROR(INDEX('اطلاعات دوره'!A:Z,MATCH(G502,'اطلاعات دوره'!C:C,0),MATCH(J$1,'اطلاعات دوره'!$1:$1,0)),0)</f>
        <v>0</v>
      </c>
      <c r="K502" s="265"/>
      <c r="L502" s="188" t="str">
        <f>IFERROR(INDEX('اطلاعات دوره'!A:Z,MATCH(G502,'اطلاعات دوره'!C:C,0)-1,MATCH("عنوان",'اطلاعات دوره'!$1:$1,0)),"---")</f>
        <v>---</v>
      </c>
      <c r="M502" s="188" t="str">
        <f t="shared" si="164"/>
        <v>----</v>
      </c>
      <c r="N502" s="188" t="str">
        <f t="shared" si="165"/>
        <v>-/</v>
      </c>
      <c r="O502" s="265"/>
      <c r="P502" s="188">
        <f>IFERROR(INDEX('اطلاعات انشعابات شرکتها'!A:BB,MATCH(A502,'اطلاعات انشعابات شرکتها'!A:A,0),MATCH(P$1,'اطلاعات انشعابات شرکتها'!$1:$1,0)),0)</f>
        <v>0</v>
      </c>
      <c r="Q502" s="188">
        <f>IFERROR(INDEX('اطلاعات انشعابات شرکتها'!A:BB,MATCH(A502,'اطلاعات انشعابات شرکتها'!A:A,0),MATCH(Q$1,'اطلاعات انشعابات شرکتها'!$1:$1,0)),0)</f>
        <v>0</v>
      </c>
      <c r="R502" s="188">
        <f>IFERROR(INDEX('اطلاعات انشعابات شرکتها'!A:BB,MATCH(A502,'اطلاعات انشعابات شرکتها'!A:A,0),MATCH(R$1,'اطلاعات انشعابات شرکتها'!$1:$1,0)),0)</f>
        <v>0</v>
      </c>
      <c r="S502" s="265"/>
      <c r="T502" s="188">
        <f>IFERROR(INDEX('قرائت کنتور'!A:AZ,MATCH(A502&amp;"-"&amp;T$1,'قرائت کنتور'!B:B,0),MATCH(G502,'قرائت کنتور'!$1:$1,0)),0)</f>
        <v>0</v>
      </c>
      <c r="U502" s="188">
        <f>IFERROR(INDEX('قرائت کنتور'!A:AZ,MATCH(A502&amp;"-"&amp;U$1,'قرائت کنتور'!B:B,0),MATCH(L502,'قرائت کنتور'!$1:$1,0)),0)</f>
        <v>0</v>
      </c>
      <c r="V502" s="188">
        <f>IFERROR(INDEX('قرائت کنتور'!A:AZ,MATCH(A502&amp;"-"&amp;U$1,'قرائت کنتور'!B:B,0),MATCH(G502,'قرائت کنتور'!$1:$1,0)),0)</f>
        <v>0</v>
      </c>
      <c r="W502" s="188">
        <f>IFERROR(INDEX('قرائت کنتور'!A:AZ,MATCH(A502&amp;"-"&amp;W$1,'قرائت کنتور'!B:B,0),MATCH(L502,'قرائت کنتور'!$1:$1,0)),0)</f>
        <v>0</v>
      </c>
      <c r="X502" s="188">
        <f>IFERROR(INDEX('قرائت کنتور'!A:AZ,MATCH(A502&amp;"-"&amp;W$1,'قرائت کنتور'!B:B,0),MATCH(G502,'قرائت کنتور'!$1:$1,0)),0)</f>
        <v>0</v>
      </c>
      <c r="Y502" s="188">
        <f>IFERROR(INDEX('قرائت کنتور'!A:AZ,MATCH(A502&amp;"-"&amp;Y$1,'قرائت کنتور'!B:B,0),MATCH(L502,'قرائت کنتور'!$1:$1,0)),0)</f>
        <v>0</v>
      </c>
      <c r="Z502" s="188">
        <f>IFERROR(INDEX('قرائت کنتور'!A:AZ,MATCH(A502&amp;"-"&amp;Y$1,'قرائت کنتور'!B:B,0),MATCH(G502,'قرائت کنتور'!$1:$1,0)),0)</f>
        <v>0</v>
      </c>
      <c r="AA502" s="188">
        <f>IFERROR(INDEX('قرائت کنتور'!A:AZ,MATCH(A502&amp;"-"&amp;AA$1,'قرائت کنتور'!B:B,0),MATCH(L502,'قرائت کنتور'!$1:$1,0)),0)</f>
        <v>0</v>
      </c>
      <c r="AB502" s="188">
        <f>IFERROR(INDEX('قرائت کنتور'!A:AZ,MATCH(A502&amp;"-"&amp;AA$1,'قرائت کنتور'!B:B,0),MATCH(G502,'قرائت کنتور'!$1:$1,0)),0)</f>
        <v>0</v>
      </c>
      <c r="AC502" s="265"/>
      <c r="AD502" s="188">
        <f t="shared" si="166"/>
        <v>0</v>
      </c>
      <c r="AE502" s="188">
        <f t="shared" si="167"/>
        <v>0</v>
      </c>
      <c r="AF502" s="188">
        <f t="shared" si="168"/>
        <v>0</v>
      </c>
      <c r="AG502" s="188">
        <f t="shared" si="169"/>
        <v>0</v>
      </c>
      <c r="AH502" s="188">
        <f t="shared" si="170"/>
        <v>0</v>
      </c>
      <c r="AI502" s="188">
        <f t="shared" si="171"/>
        <v>0</v>
      </c>
      <c r="AJ502" s="188" t="str">
        <f t="shared" si="172"/>
        <v>0</v>
      </c>
      <c r="AK502" s="265"/>
      <c r="AL502" s="254" t="str">
        <f t="shared" si="173"/>
        <v>---</v>
      </c>
      <c r="AM502" s="254" t="str">
        <f t="shared" si="174"/>
        <v>---</v>
      </c>
      <c r="AN502" s="265"/>
      <c r="AO502" s="188" t="str">
        <f>IFERROR(INDEX('تعرفه ها'!A:Z,MATCH(P502&amp;"-"&amp;AO$1,'تعرفه ها'!C:C,0),MATCH(F502,'تعرفه ها'!$2:$2,0),1),"---")</f>
        <v>---</v>
      </c>
      <c r="AP502" s="188" t="str">
        <f>IFERROR(INDEX('تعرفه ها'!A:Z,MATCH(P502&amp;"-"&amp;AP$1,'تعرفه ها'!C:C,0),MATCH(F502,'تعرفه ها'!$2:$2,0),1),"---")</f>
        <v>---</v>
      </c>
      <c r="AQ502" s="188" t="str">
        <f>IFERROR(INDEX('تعرفه ها'!A:Z,MATCH(P502&amp;"-"&amp;AQ$1,'تعرفه ها'!C:C,0),MATCH(F502,'تعرفه ها'!$2:$2,0),1),"---")</f>
        <v>---</v>
      </c>
      <c r="AR502" s="188" t="str">
        <f>IFERROR(INDEX('تعرفه ها'!A:Z,MATCH(P502&amp;"-"&amp;AR$1,'تعرفه ها'!C:C,0),MATCH(F502,'تعرفه ها'!$2:$2,0),1),"---")</f>
        <v>---</v>
      </c>
      <c r="AS502" s="265"/>
      <c r="AT502" s="415" t="str">
        <f t="shared" si="175"/>
        <v>---</v>
      </c>
      <c r="AU502" s="415" t="str">
        <f t="shared" si="176"/>
        <v>---</v>
      </c>
      <c r="AV502" s="415" t="str">
        <f t="shared" si="177"/>
        <v>---</v>
      </c>
      <c r="AW502" s="415" t="str">
        <f t="shared" si="178"/>
        <v>---</v>
      </c>
      <c r="AX502" s="415" t="str">
        <f t="shared" si="179"/>
        <v>---</v>
      </c>
      <c r="AY502" s="415" t="str">
        <f>IFERROR(AH502*INDEX('تعرفه ها'!A:Z,MATCH("عوارض برق به ازاء هر کیلووات",'تعرفه ها'!$C:$C,0),MATCH(F502,'تعرفه ها'!$2:$2,0)),"---")</f>
        <v>---</v>
      </c>
      <c r="AZ502" s="415" t="str">
        <f t="shared" si="180"/>
        <v>---</v>
      </c>
      <c r="BA502" s="415" t="str">
        <f>IFERROR(ROUND(((AX502+AY502+AZ502)*INDEX('تعرفه ها'!A:Z,MATCH("هزینه نگهداری و تعمیرات شبکه برق",'تعرفه ها'!$C:$C,0),MATCH(F502,'تعرفه ها'!$2:$2,0))/100),0),"---")</f>
        <v>---</v>
      </c>
      <c r="BB502" s="415">
        <f>IFERROR(IF(P502="دیماندی",ROUND(AJ502*INDEX('تعرفه ها'!A:Z,MATCH(BB$1,'تعرفه ها'!$C:$C,0),MATCH(F502,'تعرفه ها'!$2:$2,0))*J502/30,0),0),"---")</f>
        <v>0</v>
      </c>
      <c r="BC502" s="415"/>
      <c r="BD502" s="54" t="str">
        <f>IFERROR(IF(INDEX('اطلاعات دوره'!A:Z,MATCH(G502,'اطلاعات دوره'!C:C,0),MATCH("برق",'اطلاعات دوره'!$1:$1,0))="دارد",ROUND(AX502*INDEX('تعرفه ها'!A:Z,MATCH("پیک فصلی برق",'تعرفه ها'!$C:$C,0),MATCH(F502,'تعرفه ها'!$2:$2,0))/100,0),0),"---")</f>
        <v>---</v>
      </c>
      <c r="BE502" s="415" t="str">
        <f>IFERROR(ROUND(((AX502+AY502+AZ502+BA502+BB502+BC502+BD502)*INDEX('تعرفه ها'!A:Z,MATCH("مالیات برق",'تعرفه ها'!$C:$C,0),MATCH(F502,'تعرفه ها'!$2:$2,0))/100),0),"---")</f>
        <v>---</v>
      </c>
      <c r="BF502" s="415" t="str">
        <f t="shared" si="181"/>
        <v>---</v>
      </c>
      <c r="BG502" s="415" t="str">
        <f t="shared" si="185"/>
        <v>---</v>
      </c>
      <c r="BH502" s="415" t="str">
        <f t="shared" si="182"/>
        <v>---</v>
      </c>
      <c r="BI502" s="54" t="str">
        <f t="shared" si="183"/>
        <v>---</v>
      </c>
      <c r="BJ502" s="55" t="str">
        <f t="shared" si="184"/>
        <v>---</v>
      </c>
      <c r="BK502" s="262"/>
      <c r="BL502" s="183" t="str">
        <f>IFERROR(IF(INDEX(پرداخت!A:AZ,MATCH(A502&amp;" - "&amp;"برق",پرداخت!$B:$B,0),MATCH(G502,پرداخت!$1:$1,0))="نشده","نشده","شده"),"---")</f>
        <v>---</v>
      </c>
      <c r="BN502" s="257"/>
      <c r="BO502" s="257"/>
      <c r="BP502" s="257"/>
      <c r="BQ502" s="257"/>
      <c r="BR502" s="257"/>
      <c r="BS502" s="257"/>
      <c r="BT502" s="257"/>
      <c r="BU502" s="257"/>
      <c r="BV502" s="257"/>
      <c r="BW502" s="257"/>
      <c r="BX502" s="257"/>
      <c r="BY502" s="257"/>
      <c r="BZ502" s="257"/>
      <c r="CA502" s="257"/>
      <c r="CB502" s="257"/>
      <c r="CC502" s="257"/>
      <c r="CD502" s="257"/>
      <c r="CE502" s="257"/>
      <c r="CF502" s="257"/>
      <c r="CG502" s="257"/>
      <c r="CH502"/>
      <c r="CI502"/>
      <c r="CJ502"/>
      <c r="CK502"/>
    </row>
    <row r="503" spans="1:89" ht="33.75" hidden="1">
      <c r="A503" s="170"/>
      <c r="B503" s="47">
        <f>IFERROR(INDEX('اطلاعات انشعابات شرکتها'!A:BB,MATCH(A503,'اطلاعات انشعابات شرکتها'!A:A,0),MATCH(B$1,'اطلاعات انشعابات شرکتها'!$1:$1,0)),0)</f>
        <v>0</v>
      </c>
      <c r="C503" s="48">
        <f>IFERROR(INDEX('اطلاعات انشعابات شرکتها'!A:BB,MATCH(A503,'اطلاعات انشعابات شرکتها'!A:A,0),MATCH(C$1,'اطلاعات انشعابات شرکتها'!$1:$1,0)),0)</f>
        <v>0</v>
      </c>
      <c r="D503" s="45"/>
      <c r="E503" s="171"/>
      <c r="F503" s="170"/>
      <c r="G503" s="188" t="str">
        <f t="shared" si="163"/>
        <v>/</v>
      </c>
      <c r="H503" s="188">
        <f>IFERROR(INDEX('اطلاعات دوره'!A:Z,MATCH(G503,'اطلاعات دوره'!C:C,0),MATCH(H$1,'اطلاعات دوره'!$1:$1,0)),0)</f>
        <v>0</v>
      </c>
      <c r="I503" s="188">
        <f>IFERROR(INDEX('اطلاعات دوره'!A:Z,MATCH(G503,'اطلاعات دوره'!C:C,0),MATCH(I$1,'اطلاعات دوره'!$1:$1,0)),0)</f>
        <v>0</v>
      </c>
      <c r="J503" s="188">
        <f>IFERROR(INDEX('اطلاعات دوره'!A:Z,MATCH(G503,'اطلاعات دوره'!C:C,0),MATCH(J$1,'اطلاعات دوره'!$1:$1,0)),0)</f>
        <v>0</v>
      </c>
      <c r="K503" s="265"/>
      <c r="L503" s="188" t="str">
        <f>IFERROR(INDEX('اطلاعات دوره'!A:Z,MATCH(G503,'اطلاعات دوره'!C:C,0)-1,MATCH("عنوان",'اطلاعات دوره'!$1:$1,0)),"---")</f>
        <v>---</v>
      </c>
      <c r="M503" s="188" t="str">
        <f t="shared" si="164"/>
        <v>----</v>
      </c>
      <c r="N503" s="188" t="str">
        <f t="shared" si="165"/>
        <v>-/</v>
      </c>
      <c r="O503" s="265"/>
      <c r="P503" s="188">
        <f>IFERROR(INDEX('اطلاعات انشعابات شرکتها'!A:BB,MATCH(A503,'اطلاعات انشعابات شرکتها'!A:A,0),MATCH(P$1,'اطلاعات انشعابات شرکتها'!$1:$1,0)),0)</f>
        <v>0</v>
      </c>
      <c r="Q503" s="188">
        <f>IFERROR(INDEX('اطلاعات انشعابات شرکتها'!A:BB,MATCH(A503,'اطلاعات انشعابات شرکتها'!A:A,0),MATCH(Q$1,'اطلاعات انشعابات شرکتها'!$1:$1,0)),0)</f>
        <v>0</v>
      </c>
      <c r="R503" s="188">
        <f>IFERROR(INDEX('اطلاعات انشعابات شرکتها'!A:BB,MATCH(A503,'اطلاعات انشعابات شرکتها'!A:A,0),MATCH(R$1,'اطلاعات انشعابات شرکتها'!$1:$1,0)),0)</f>
        <v>0</v>
      </c>
      <c r="S503" s="265"/>
      <c r="T503" s="188">
        <f>IFERROR(INDEX('قرائت کنتور'!A:AZ,MATCH(A503&amp;"-"&amp;T$1,'قرائت کنتور'!B:B,0),MATCH(G503,'قرائت کنتور'!$1:$1,0)),0)</f>
        <v>0</v>
      </c>
      <c r="U503" s="188">
        <f>IFERROR(INDEX('قرائت کنتور'!A:AZ,MATCH(A503&amp;"-"&amp;U$1,'قرائت کنتور'!B:B,0),MATCH(L503,'قرائت کنتور'!$1:$1,0)),0)</f>
        <v>0</v>
      </c>
      <c r="V503" s="188">
        <f>IFERROR(INDEX('قرائت کنتور'!A:AZ,MATCH(A503&amp;"-"&amp;U$1,'قرائت کنتور'!B:B,0),MATCH(G503,'قرائت کنتور'!$1:$1,0)),0)</f>
        <v>0</v>
      </c>
      <c r="W503" s="188">
        <f>IFERROR(INDEX('قرائت کنتور'!A:AZ,MATCH(A503&amp;"-"&amp;W$1,'قرائت کنتور'!B:B,0),MATCH(L503,'قرائت کنتور'!$1:$1,0)),0)</f>
        <v>0</v>
      </c>
      <c r="X503" s="188">
        <f>IFERROR(INDEX('قرائت کنتور'!A:AZ,MATCH(A503&amp;"-"&amp;W$1,'قرائت کنتور'!B:B,0),MATCH(G503,'قرائت کنتور'!$1:$1,0)),0)</f>
        <v>0</v>
      </c>
      <c r="Y503" s="188">
        <f>IFERROR(INDEX('قرائت کنتور'!A:AZ,MATCH(A503&amp;"-"&amp;Y$1,'قرائت کنتور'!B:B,0),MATCH(L503,'قرائت کنتور'!$1:$1,0)),0)</f>
        <v>0</v>
      </c>
      <c r="Z503" s="188">
        <f>IFERROR(INDEX('قرائت کنتور'!A:AZ,MATCH(A503&amp;"-"&amp;Y$1,'قرائت کنتور'!B:B,0),MATCH(G503,'قرائت کنتور'!$1:$1,0)),0)</f>
        <v>0</v>
      </c>
      <c r="AA503" s="188">
        <f>IFERROR(INDEX('قرائت کنتور'!A:AZ,MATCH(A503&amp;"-"&amp;AA$1,'قرائت کنتور'!B:B,0),MATCH(L503,'قرائت کنتور'!$1:$1,0)),0)</f>
        <v>0</v>
      </c>
      <c r="AB503" s="188">
        <f>IFERROR(INDEX('قرائت کنتور'!A:AZ,MATCH(A503&amp;"-"&amp;AA$1,'قرائت کنتور'!B:B,0),MATCH(G503,'قرائت کنتور'!$1:$1,0)),0)</f>
        <v>0</v>
      </c>
      <c r="AC503" s="265"/>
      <c r="AD503" s="188">
        <f t="shared" si="166"/>
        <v>0</v>
      </c>
      <c r="AE503" s="188">
        <f t="shared" si="167"/>
        <v>0</v>
      </c>
      <c r="AF503" s="188">
        <f t="shared" si="168"/>
        <v>0</v>
      </c>
      <c r="AG503" s="188">
        <f t="shared" si="169"/>
        <v>0</v>
      </c>
      <c r="AH503" s="188">
        <f t="shared" si="170"/>
        <v>0</v>
      </c>
      <c r="AI503" s="188">
        <f t="shared" si="171"/>
        <v>0</v>
      </c>
      <c r="AJ503" s="188" t="str">
        <f t="shared" si="172"/>
        <v>0</v>
      </c>
      <c r="AK503" s="265"/>
      <c r="AL503" s="254" t="str">
        <f t="shared" si="173"/>
        <v>---</v>
      </c>
      <c r="AM503" s="254" t="str">
        <f t="shared" si="174"/>
        <v>---</v>
      </c>
      <c r="AN503" s="265"/>
      <c r="AO503" s="188" t="str">
        <f>IFERROR(INDEX('تعرفه ها'!A:Z,MATCH(P503&amp;"-"&amp;AO$1,'تعرفه ها'!C:C,0),MATCH(F503,'تعرفه ها'!$2:$2,0),1),"---")</f>
        <v>---</v>
      </c>
      <c r="AP503" s="188" t="str">
        <f>IFERROR(INDEX('تعرفه ها'!A:Z,MATCH(P503&amp;"-"&amp;AP$1,'تعرفه ها'!C:C,0),MATCH(F503,'تعرفه ها'!$2:$2,0),1),"---")</f>
        <v>---</v>
      </c>
      <c r="AQ503" s="188" t="str">
        <f>IFERROR(INDEX('تعرفه ها'!A:Z,MATCH(P503&amp;"-"&amp;AQ$1,'تعرفه ها'!C:C,0),MATCH(F503,'تعرفه ها'!$2:$2,0),1),"---")</f>
        <v>---</v>
      </c>
      <c r="AR503" s="188" t="str">
        <f>IFERROR(INDEX('تعرفه ها'!A:Z,MATCH(P503&amp;"-"&amp;AR$1,'تعرفه ها'!C:C,0),MATCH(F503,'تعرفه ها'!$2:$2,0),1),"---")</f>
        <v>---</v>
      </c>
      <c r="AS503" s="265"/>
      <c r="AT503" s="415" t="str">
        <f t="shared" si="175"/>
        <v>---</v>
      </c>
      <c r="AU503" s="415" t="str">
        <f t="shared" si="176"/>
        <v>---</v>
      </c>
      <c r="AV503" s="415" t="str">
        <f t="shared" si="177"/>
        <v>---</v>
      </c>
      <c r="AW503" s="415" t="str">
        <f t="shared" si="178"/>
        <v>---</v>
      </c>
      <c r="AX503" s="415" t="str">
        <f t="shared" si="179"/>
        <v>---</v>
      </c>
      <c r="AY503" s="415" t="str">
        <f>IFERROR(AH503*INDEX('تعرفه ها'!A:Z,MATCH("عوارض برق به ازاء هر کیلووات",'تعرفه ها'!$C:$C,0),MATCH(F503,'تعرفه ها'!$2:$2,0)),"---")</f>
        <v>---</v>
      </c>
      <c r="AZ503" s="415" t="str">
        <f t="shared" si="180"/>
        <v>---</v>
      </c>
      <c r="BA503" s="415" t="str">
        <f>IFERROR(ROUND(((AX503+AY503+AZ503)*INDEX('تعرفه ها'!A:Z,MATCH("هزینه نگهداری و تعمیرات شبکه برق",'تعرفه ها'!$C:$C,0),MATCH(F503,'تعرفه ها'!$2:$2,0))/100),0),"---")</f>
        <v>---</v>
      </c>
      <c r="BB503" s="415">
        <f>IFERROR(IF(P503="دیماندی",ROUND(AJ503*INDEX('تعرفه ها'!A:Z,MATCH(BB$1,'تعرفه ها'!$C:$C,0),MATCH(F503,'تعرفه ها'!$2:$2,0))*J503/30,0),0),"---")</f>
        <v>0</v>
      </c>
      <c r="BC503" s="415"/>
      <c r="BD503" s="54" t="str">
        <f>IFERROR(IF(INDEX('اطلاعات دوره'!A:Z,MATCH(G503,'اطلاعات دوره'!C:C,0),MATCH("برق",'اطلاعات دوره'!$1:$1,0))="دارد",ROUND(AX503*INDEX('تعرفه ها'!A:Z,MATCH("پیک فصلی برق",'تعرفه ها'!$C:$C,0),MATCH(F503,'تعرفه ها'!$2:$2,0))/100,0),0),"---")</f>
        <v>---</v>
      </c>
      <c r="BE503" s="415" t="str">
        <f>IFERROR(ROUND(((AX503+AY503+AZ503+BA503+BB503+BC503+BD503)*INDEX('تعرفه ها'!A:Z,MATCH("مالیات برق",'تعرفه ها'!$C:$C,0),MATCH(F503,'تعرفه ها'!$2:$2,0))/100),0),"---")</f>
        <v>---</v>
      </c>
      <c r="BF503" s="415" t="str">
        <f t="shared" si="181"/>
        <v>---</v>
      </c>
      <c r="BG503" s="415" t="str">
        <f t="shared" si="185"/>
        <v>---</v>
      </c>
      <c r="BH503" s="415" t="str">
        <f t="shared" si="182"/>
        <v>---</v>
      </c>
      <c r="BI503" s="54" t="str">
        <f t="shared" si="183"/>
        <v>---</v>
      </c>
      <c r="BJ503" s="55" t="str">
        <f t="shared" si="184"/>
        <v>---</v>
      </c>
      <c r="BK503" s="262"/>
      <c r="BL503" s="183" t="str">
        <f>IFERROR(IF(INDEX(پرداخت!A:AZ,MATCH(A503&amp;" - "&amp;"برق",پرداخت!$B:$B,0),MATCH(G503,پرداخت!$1:$1,0))="نشده","نشده","شده"),"---")</f>
        <v>---</v>
      </c>
      <c r="BN503" s="257"/>
      <c r="BO503" s="257"/>
      <c r="BP503" s="257"/>
      <c r="BQ503" s="257"/>
      <c r="BR503" s="257"/>
      <c r="BS503" s="257"/>
      <c r="BT503" s="257"/>
      <c r="BU503" s="257"/>
      <c r="BV503" s="257"/>
      <c r="BW503" s="257"/>
      <c r="BX503" s="257"/>
      <c r="BY503" s="257"/>
      <c r="BZ503" s="257"/>
      <c r="CA503" s="257"/>
      <c r="CB503" s="257"/>
      <c r="CC503" s="257"/>
      <c r="CD503" s="257"/>
      <c r="CE503" s="257"/>
      <c r="CF503" s="257"/>
      <c r="CG503" s="257"/>
      <c r="CH503"/>
      <c r="CI503"/>
      <c r="CJ503"/>
      <c r="CK503"/>
    </row>
    <row r="504" spans="1:89" ht="33.75" hidden="1">
      <c r="A504" s="170"/>
      <c r="B504" s="47">
        <f>IFERROR(INDEX('اطلاعات انشعابات شرکتها'!A:BB,MATCH(A504,'اطلاعات انشعابات شرکتها'!A:A,0),MATCH(B$1,'اطلاعات انشعابات شرکتها'!$1:$1,0)),0)</f>
        <v>0</v>
      </c>
      <c r="C504" s="48">
        <f>IFERROR(INDEX('اطلاعات انشعابات شرکتها'!A:BB,MATCH(A504,'اطلاعات انشعابات شرکتها'!A:A,0),MATCH(C$1,'اطلاعات انشعابات شرکتها'!$1:$1,0)),0)</f>
        <v>0</v>
      </c>
      <c r="D504" s="45"/>
      <c r="E504" s="171"/>
      <c r="F504" s="170"/>
      <c r="G504" s="188" t="str">
        <f t="shared" si="163"/>
        <v>/</v>
      </c>
      <c r="H504" s="188">
        <f>IFERROR(INDEX('اطلاعات دوره'!A:Z,MATCH(G504,'اطلاعات دوره'!C:C,0),MATCH(H$1,'اطلاعات دوره'!$1:$1,0)),0)</f>
        <v>0</v>
      </c>
      <c r="I504" s="188">
        <f>IFERROR(INDEX('اطلاعات دوره'!A:Z,MATCH(G504,'اطلاعات دوره'!C:C,0),MATCH(I$1,'اطلاعات دوره'!$1:$1,0)),0)</f>
        <v>0</v>
      </c>
      <c r="J504" s="188">
        <f>IFERROR(INDEX('اطلاعات دوره'!A:Z,MATCH(G504,'اطلاعات دوره'!C:C,0),MATCH(J$1,'اطلاعات دوره'!$1:$1,0)),0)</f>
        <v>0</v>
      </c>
      <c r="K504" s="265"/>
      <c r="L504" s="188" t="str">
        <f>IFERROR(INDEX('اطلاعات دوره'!A:Z,MATCH(G504,'اطلاعات دوره'!C:C,0)-1,MATCH("عنوان",'اطلاعات دوره'!$1:$1,0)),"---")</f>
        <v>---</v>
      </c>
      <c r="M504" s="188" t="str">
        <f t="shared" si="164"/>
        <v>----</v>
      </c>
      <c r="N504" s="188" t="str">
        <f t="shared" si="165"/>
        <v>-/</v>
      </c>
      <c r="O504" s="265"/>
      <c r="P504" s="188">
        <f>IFERROR(INDEX('اطلاعات انشعابات شرکتها'!A:BB,MATCH(A504,'اطلاعات انشعابات شرکتها'!A:A,0),MATCH(P$1,'اطلاعات انشعابات شرکتها'!$1:$1,0)),0)</f>
        <v>0</v>
      </c>
      <c r="Q504" s="188">
        <f>IFERROR(INDEX('اطلاعات انشعابات شرکتها'!A:BB,MATCH(A504,'اطلاعات انشعابات شرکتها'!A:A,0),MATCH(Q$1,'اطلاعات انشعابات شرکتها'!$1:$1,0)),0)</f>
        <v>0</v>
      </c>
      <c r="R504" s="188">
        <f>IFERROR(INDEX('اطلاعات انشعابات شرکتها'!A:BB,MATCH(A504,'اطلاعات انشعابات شرکتها'!A:A,0),MATCH(R$1,'اطلاعات انشعابات شرکتها'!$1:$1,0)),0)</f>
        <v>0</v>
      </c>
      <c r="S504" s="265"/>
      <c r="T504" s="188">
        <f>IFERROR(INDEX('قرائت کنتور'!A:AZ,MATCH(A504&amp;"-"&amp;T$1,'قرائت کنتور'!B:B,0),MATCH(G504,'قرائت کنتور'!$1:$1,0)),0)</f>
        <v>0</v>
      </c>
      <c r="U504" s="188">
        <f>IFERROR(INDEX('قرائت کنتور'!A:AZ,MATCH(A504&amp;"-"&amp;U$1,'قرائت کنتور'!B:B,0),MATCH(L504,'قرائت کنتور'!$1:$1,0)),0)</f>
        <v>0</v>
      </c>
      <c r="V504" s="188">
        <f>IFERROR(INDEX('قرائت کنتور'!A:AZ,MATCH(A504&amp;"-"&amp;U$1,'قرائت کنتور'!B:B,0),MATCH(G504,'قرائت کنتور'!$1:$1,0)),0)</f>
        <v>0</v>
      </c>
      <c r="W504" s="188">
        <f>IFERROR(INDEX('قرائت کنتور'!A:AZ,MATCH(A504&amp;"-"&amp;W$1,'قرائت کنتور'!B:B,0),MATCH(L504,'قرائت کنتور'!$1:$1,0)),0)</f>
        <v>0</v>
      </c>
      <c r="X504" s="188">
        <f>IFERROR(INDEX('قرائت کنتور'!A:AZ,MATCH(A504&amp;"-"&amp;W$1,'قرائت کنتور'!B:B,0),MATCH(G504,'قرائت کنتور'!$1:$1,0)),0)</f>
        <v>0</v>
      </c>
      <c r="Y504" s="188">
        <f>IFERROR(INDEX('قرائت کنتور'!A:AZ,MATCH(A504&amp;"-"&amp;Y$1,'قرائت کنتور'!B:B,0),MATCH(L504,'قرائت کنتور'!$1:$1,0)),0)</f>
        <v>0</v>
      </c>
      <c r="Z504" s="188">
        <f>IFERROR(INDEX('قرائت کنتور'!A:AZ,MATCH(A504&amp;"-"&amp;Y$1,'قرائت کنتور'!B:B,0),MATCH(G504,'قرائت کنتور'!$1:$1,0)),0)</f>
        <v>0</v>
      </c>
      <c r="AA504" s="188">
        <f>IFERROR(INDEX('قرائت کنتور'!A:AZ,MATCH(A504&amp;"-"&amp;AA$1,'قرائت کنتور'!B:B,0),MATCH(L504,'قرائت کنتور'!$1:$1,0)),0)</f>
        <v>0</v>
      </c>
      <c r="AB504" s="188">
        <f>IFERROR(INDEX('قرائت کنتور'!A:AZ,MATCH(A504&amp;"-"&amp;AA$1,'قرائت کنتور'!B:B,0),MATCH(G504,'قرائت کنتور'!$1:$1,0)),0)</f>
        <v>0</v>
      </c>
      <c r="AC504" s="265"/>
      <c r="AD504" s="188">
        <f t="shared" si="166"/>
        <v>0</v>
      </c>
      <c r="AE504" s="188">
        <f t="shared" si="167"/>
        <v>0</v>
      </c>
      <c r="AF504" s="188">
        <f t="shared" si="168"/>
        <v>0</v>
      </c>
      <c r="AG504" s="188">
        <f t="shared" si="169"/>
        <v>0</v>
      </c>
      <c r="AH504" s="188">
        <f t="shared" si="170"/>
        <v>0</v>
      </c>
      <c r="AI504" s="188">
        <f t="shared" si="171"/>
        <v>0</v>
      </c>
      <c r="AJ504" s="188" t="str">
        <f t="shared" si="172"/>
        <v>0</v>
      </c>
      <c r="AK504" s="265"/>
      <c r="AL504" s="254" t="str">
        <f t="shared" si="173"/>
        <v>---</v>
      </c>
      <c r="AM504" s="254" t="str">
        <f t="shared" si="174"/>
        <v>---</v>
      </c>
      <c r="AN504" s="265"/>
      <c r="AO504" s="188" t="str">
        <f>IFERROR(INDEX('تعرفه ها'!A:Z,MATCH(P504&amp;"-"&amp;AO$1,'تعرفه ها'!C:C,0),MATCH(F504,'تعرفه ها'!$2:$2,0),1),"---")</f>
        <v>---</v>
      </c>
      <c r="AP504" s="188" t="str">
        <f>IFERROR(INDEX('تعرفه ها'!A:Z,MATCH(P504&amp;"-"&amp;AP$1,'تعرفه ها'!C:C,0),MATCH(F504,'تعرفه ها'!$2:$2,0),1),"---")</f>
        <v>---</v>
      </c>
      <c r="AQ504" s="188" t="str">
        <f>IFERROR(INDEX('تعرفه ها'!A:Z,MATCH(P504&amp;"-"&amp;AQ$1,'تعرفه ها'!C:C,0),MATCH(F504,'تعرفه ها'!$2:$2,0),1),"---")</f>
        <v>---</v>
      </c>
      <c r="AR504" s="188" t="str">
        <f>IFERROR(INDEX('تعرفه ها'!A:Z,MATCH(P504&amp;"-"&amp;AR$1,'تعرفه ها'!C:C,0),MATCH(F504,'تعرفه ها'!$2:$2,0),1),"---")</f>
        <v>---</v>
      </c>
      <c r="AS504" s="265"/>
      <c r="AT504" s="415" t="str">
        <f t="shared" si="175"/>
        <v>---</v>
      </c>
      <c r="AU504" s="415" t="str">
        <f t="shared" si="176"/>
        <v>---</v>
      </c>
      <c r="AV504" s="415" t="str">
        <f t="shared" si="177"/>
        <v>---</v>
      </c>
      <c r="AW504" s="415" t="str">
        <f t="shared" si="178"/>
        <v>---</v>
      </c>
      <c r="AX504" s="415" t="str">
        <f t="shared" si="179"/>
        <v>---</v>
      </c>
      <c r="AY504" s="415" t="str">
        <f>IFERROR(AH504*INDEX('تعرفه ها'!A:Z,MATCH("عوارض برق به ازاء هر کیلووات",'تعرفه ها'!$C:$C,0),MATCH(F504,'تعرفه ها'!$2:$2,0)),"---")</f>
        <v>---</v>
      </c>
      <c r="AZ504" s="415" t="str">
        <f t="shared" si="180"/>
        <v>---</v>
      </c>
      <c r="BA504" s="415" t="str">
        <f>IFERROR(ROUND(((AX504+AY504+AZ504)*INDEX('تعرفه ها'!A:Z,MATCH("هزینه نگهداری و تعمیرات شبکه برق",'تعرفه ها'!$C:$C,0),MATCH(F504,'تعرفه ها'!$2:$2,0))/100),0),"---")</f>
        <v>---</v>
      </c>
      <c r="BB504" s="415">
        <f>IFERROR(IF(P504="دیماندی",ROUND(AJ504*INDEX('تعرفه ها'!A:Z,MATCH(BB$1,'تعرفه ها'!$C:$C,0),MATCH(F504,'تعرفه ها'!$2:$2,0))*J504/30,0),0),"---")</f>
        <v>0</v>
      </c>
      <c r="BC504" s="415"/>
      <c r="BD504" s="54" t="str">
        <f>IFERROR(IF(INDEX('اطلاعات دوره'!A:Z,MATCH(G504,'اطلاعات دوره'!C:C,0),MATCH("برق",'اطلاعات دوره'!$1:$1,0))="دارد",ROUND(AX504*INDEX('تعرفه ها'!A:Z,MATCH("پیک فصلی برق",'تعرفه ها'!$C:$C,0),MATCH(F504,'تعرفه ها'!$2:$2,0))/100,0),0),"---")</f>
        <v>---</v>
      </c>
      <c r="BE504" s="415" t="str">
        <f>IFERROR(ROUND(((AX504+AY504+AZ504+BA504+BB504+BC504+BD504)*INDEX('تعرفه ها'!A:Z,MATCH("مالیات برق",'تعرفه ها'!$C:$C,0),MATCH(F504,'تعرفه ها'!$2:$2,0))/100),0),"---")</f>
        <v>---</v>
      </c>
      <c r="BF504" s="415" t="str">
        <f t="shared" si="181"/>
        <v>---</v>
      </c>
      <c r="BG504" s="415" t="str">
        <f t="shared" si="185"/>
        <v>---</v>
      </c>
      <c r="BH504" s="415" t="str">
        <f t="shared" si="182"/>
        <v>---</v>
      </c>
      <c r="BI504" s="54" t="str">
        <f t="shared" si="183"/>
        <v>---</v>
      </c>
      <c r="BJ504" s="55" t="str">
        <f t="shared" si="184"/>
        <v>---</v>
      </c>
      <c r="BK504" s="262"/>
      <c r="BL504" s="183" t="str">
        <f>IFERROR(IF(INDEX(پرداخت!A:AZ,MATCH(A504&amp;" - "&amp;"برق",پرداخت!$B:$B,0),MATCH(G504,پرداخت!$1:$1,0))="نشده","نشده","شده"),"---")</f>
        <v>---</v>
      </c>
      <c r="BN504" s="257"/>
      <c r="BO504" s="257"/>
      <c r="BP504" s="257"/>
      <c r="BQ504" s="257"/>
      <c r="BR504" s="257"/>
      <c r="BS504" s="257"/>
      <c r="BT504" s="257"/>
      <c r="BU504" s="257"/>
      <c r="BV504" s="257"/>
      <c r="BW504" s="257"/>
      <c r="BX504" s="257"/>
      <c r="BY504" s="257"/>
      <c r="BZ504" s="257"/>
      <c r="CA504" s="257"/>
      <c r="CB504" s="257"/>
      <c r="CC504" s="257"/>
      <c r="CD504" s="257"/>
      <c r="CE504" s="257"/>
      <c r="CF504" s="257"/>
      <c r="CG504" s="257"/>
      <c r="CH504"/>
      <c r="CI504"/>
      <c r="CJ504"/>
      <c r="CK504"/>
    </row>
    <row r="505" spans="1:89" ht="33.75" hidden="1">
      <c r="A505" s="170"/>
      <c r="B505" s="47">
        <f>IFERROR(INDEX('اطلاعات انشعابات شرکتها'!A:BB,MATCH(A505,'اطلاعات انشعابات شرکتها'!A:A,0),MATCH(B$1,'اطلاعات انشعابات شرکتها'!$1:$1,0)),0)</f>
        <v>0</v>
      </c>
      <c r="C505" s="48">
        <f>IFERROR(INDEX('اطلاعات انشعابات شرکتها'!A:BB,MATCH(A505,'اطلاعات انشعابات شرکتها'!A:A,0),MATCH(C$1,'اطلاعات انشعابات شرکتها'!$1:$1,0)),0)</f>
        <v>0</v>
      </c>
      <c r="D505" s="45"/>
      <c r="E505" s="171"/>
      <c r="F505" s="170"/>
      <c r="G505" s="188" t="str">
        <f t="shared" si="163"/>
        <v>/</v>
      </c>
      <c r="H505" s="188">
        <f>IFERROR(INDEX('اطلاعات دوره'!A:Z,MATCH(G505,'اطلاعات دوره'!C:C,0),MATCH(H$1,'اطلاعات دوره'!$1:$1,0)),0)</f>
        <v>0</v>
      </c>
      <c r="I505" s="188">
        <f>IFERROR(INDEX('اطلاعات دوره'!A:Z,MATCH(G505,'اطلاعات دوره'!C:C,0),MATCH(I$1,'اطلاعات دوره'!$1:$1,0)),0)</f>
        <v>0</v>
      </c>
      <c r="J505" s="188">
        <f>IFERROR(INDEX('اطلاعات دوره'!A:Z,MATCH(G505,'اطلاعات دوره'!C:C,0),MATCH(J$1,'اطلاعات دوره'!$1:$1,0)),0)</f>
        <v>0</v>
      </c>
      <c r="K505" s="265"/>
      <c r="L505" s="188" t="str">
        <f>IFERROR(INDEX('اطلاعات دوره'!A:Z,MATCH(G505,'اطلاعات دوره'!C:C,0)-1,MATCH("عنوان",'اطلاعات دوره'!$1:$1,0)),"---")</f>
        <v>---</v>
      </c>
      <c r="M505" s="188" t="str">
        <f t="shared" si="164"/>
        <v>----</v>
      </c>
      <c r="N505" s="188" t="str">
        <f t="shared" si="165"/>
        <v>-/</v>
      </c>
      <c r="O505" s="265"/>
      <c r="P505" s="188">
        <f>IFERROR(INDEX('اطلاعات انشعابات شرکتها'!A:BB,MATCH(A505,'اطلاعات انشعابات شرکتها'!A:A,0),MATCH(P$1,'اطلاعات انشعابات شرکتها'!$1:$1,0)),0)</f>
        <v>0</v>
      </c>
      <c r="Q505" s="188">
        <f>IFERROR(INDEX('اطلاعات انشعابات شرکتها'!A:BB,MATCH(A505,'اطلاعات انشعابات شرکتها'!A:A,0),MATCH(Q$1,'اطلاعات انشعابات شرکتها'!$1:$1,0)),0)</f>
        <v>0</v>
      </c>
      <c r="R505" s="188">
        <f>IFERROR(INDEX('اطلاعات انشعابات شرکتها'!A:BB,MATCH(A505,'اطلاعات انشعابات شرکتها'!A:A,0),MATCH(R$1,'اطلاعات انشعابات شرکتها'!$1:$1,0)),0)</f>
        <v>0</v>
      </c>
      <c r="S505" s="265"/>
      <c r="T505" s="188">
        <f>IFERROR(INDEX('قرائت کنتور'!A:AZ,MATCH(A505&amp;"-"&amp;T$1,'قرائت کنتور'!B:B,0),MATCH(G505,'قرائت کنتور'!$1:$1,0)),0)</f>
        <v>0</v>
      </c>
      <c r="U505" s="188">
        <f>IFERROR(INDEX('قرائت کنتور'!A:AZ,MATCH(A505&amp;"-"&amp;U$1,'قرائت کنتور'!B:B,0),MATCH(L505,'قرائت کنتور'!$1:$1,0)),0)</f>
        <v>0</v>
      </c>
      <c r="V505" s="188">
        <f>IFERROR(INDEX('قرائت کنتور'!A:AZ,MATCH(A505&amp;"-"&amp;U$1,'قرائت کنتور'!B:B,0),MATCH(G505,'قرائت کنتور'!$1:$1,0)),0)</f>
        <v>0</v>
      </c>
      <c r="W505" s="188">
        <f>IFERROR(INDEX('قرائت کنتور'!A:AZ,MATCH(A505&amp;"-"&amp;W$1,'قرائت کنتور'!B:B,0),MATCH(L505,'قرائت کنتور'!$1:$1,0)),0)</f>
        <v>0</v>
      </c>
      <c r="X505" s="188">
        <f>IFERROR(INDEX('قرائت کنتور'!A:AZ,MATCH(A505&amp;"-"&amp;W$1,'قرائت کنتور'!B:B,0),MATCH(G505,'قرائت کنتور'!$1:$1,0)),0)</f>
        <v>0</v>
      </c>
      <c r="Y505" s="188">
        <f>IFERROR(INDEX('قرائت کنتور'!A:AZ,MATCH(A505&amp;"-"&amp;Y$1,'قرائت کنتور'!B:B,0),MATCH(L505,'قرائت کنتور'!$1:$1,0)),0)</f>
        <v>0</v>
      </c>
      <c r="Z505" s="188">
        <f>IFERROR(INDEX('قرائت کنتور'!A:AZ,MATCH(A505&amp;"-"&amp;Y$1,'قرائت کنتور'!B:B,0),MATCH(G505,'قرائت کنتور'!$1:$1,0)),0)</f>
        <v>0</v>
      </c>
      <c r="AA505" s="188">
        <f>IFERROR(INDEX('قرائت کنتور'!A:AZ,MATCH(A505&amp;"-"&amp;AA$1,'قرائت کنتور'!B:B,0),MATCH(L505,'قرائت کنتور'!$1:$1,0)),0)</f>
        <v>0</v>
      </c>
      <c r="AB505" s="188">
        <f>IFERROR(INDEX('قرائت کنتور'!A:AZ,MATCH(A505&amp;"-"&amp;AA$1,'قرائت کنتور'!B:B,0),MATCH(G505,'قرائت کنتور'!$1:$1,0)),0)</f>
        <v>0</v>
      </c>
      <c r="AC505" s="265"/>
      <c r="AD505" s="188">
        <f t="shared" si="166"/>
        <v>0</v>
      </c>
      <c r="AE505" s="188">
        <f t="shared" si="167"/>
        <v>0</v>
      </c>
      <c r="AF505" s="188">
        <f t="shared" si="168"/>
        <v>0</v>
      </c>
      <c r="AG505" s="188">
        <f t="shared" si="169"/>
        <v>0</v>
      </c>
      <c r="AH505" s="188">
        <f t="shared" si="170"/>
        <v>0</v>
      </c>
      <c r="AI505" s="188">
        <f t="shared" si="171"/>
        <v>0</v>
      </c>
      <c r="AJ505" s="188" t="str">
        <f t="shared" si="172"/>
        <v>0</v>
      </c>
      <c r="AK505" s="265"/>
      <c r="AL505" s="254" t="str">
        <f t="shared" si="173"/>
        <v>---</v>
      </c>
      <c r="AM505" s="254" t="str">
        <f t="shared" si="174"/>
        <v>---</v>
      </c>
      <c r="AN505" s="265"/>
      <c r="AO505" s="188" t="str">
        <f>IFERROR(INDEX('تعرفه ها'!A:Z,MATCH(P505&amp;"-"&amp;AO$1,'تعرفه ها'!C:C,0),MATCH(F505,'تعرفه ها'!$2:$2,0),1),"---")</f>
        <v>---</v>
      </c>
      <c r="AP505" s="188" t="str">
        <f>IFERROR(INDEX('تعرفه ها'!A:Z,MATCH(P505&amp;"-"&amp;AP$1,'تعرفه ها'!C:C,0),MATCH(F505,'تعرفه ها'!$2:$2,0),1),"---")</f>
        <v>---</v>
      </c>
      <c r="AQ505" s="188" t="str">
        <f>IFERROR(INDEX('تعرفه ها'!A:Z,MATCH(P505&amp;"-"&amp;AQ$1,'تعرفه ها'!C:C,0),MATCH(F505,'تعرفه ها'!$2:$2,0),1),"---")</f>
        <v>---</v>
      </c>
      <c r="AR505" s="188" t="str">
        <f>IFERROR(INDEX('تعرفه ها'!A:Z,MATCH(P505&amp;"-"&amp;AR$1,'تعرفه ها'!C:C,0),MATCH(F505,'تعرفه ها'!$2:$2,0),1),"---")</f>
        <v>---</v>
      </c>
      <c r="AS505" s="265"/>
      <c r="AT505" s="415" t="str">
        <f t="shared" si="175"/>
        <v>---</v>
      </c>
      <c r="AU505" s="415" t="str">
        <f t="shared" si="176"/>
        <v>---</v>
      </c>
      <c r="AV505" s="415" t="str">
        <f t="shared" si="177"/>
        <v>---</v>
      </c>
      <c r="AW505" s="415" t="str">
        <f t="shared" si="178"/>
        <v>---</v>
      </c>
      <c r="AX505" s="415" t="str">
        <f t="shared" si="179"/>
        <v>---</v>
      </c>
      <c r="AY505" s="415" t="str">
        <f>IFERROR(AH505*INDEX('تعرفه ها'!A:Z,MATCH("عوارض برق به ازاء هر کیلووات",'تعرفه ها'!$C:$C,0),MATCH(F505,'تعرفه ها'!$2:$2,0)),"---")</f>
        <v>---</v>
      </c>
      <c r="AZ505" s="415" t="str">
        <f t="shared" si="180"/>
        <v>---</v>
      </c>
      <c r="BA505" s="415" t="str">
        <f>IFERROR(ROUND(((AX505+AY505+AZ505)*INDEX('تعرفه ها'!A:Z,MATCH("هزینه نگهداری و تعمیرات شبکه برق",'تعرفه ها'!$C:$C,0),MATCH(F505,'تعرفه ها'!$2:$2,0))/100),0),"---")</f>
        <v>---</v>
      </c>
      <c r="BB505" s="415">
        <f>IFERROR(IF(P505="دیماندی",ROUND(AJ505*INDEX('تعرفه ها'!A:Z,MATCH(BB$1,'تعرفه ها'!$C:$C,0),MATCH(F505,'تعرفه ها'!$2:$2,0))*J505/30,0),0),"---")</f>
        <v>0</v>
      </c>
      <c r="BC505" s="415"/>
      <c r="BD505" s="54" t="str">
        <f>IFERROR(IF(INDEX('اطلاعات دوره'!A:Z,MATCH(G505,'اطلاعات دوره'!C:C,0),MATCH("برق",'اطلاعات دوره'!$1:$1,0))="دارد",ROUND(AX505*INDEX('تعرفه ها'!A:Z,MATCH("پیک فصلی برق",'تعرفه ها'!$C:$C,0),MATCH(F505,'تعرفه ها'!$2:$2,0))/100,0),0),"---")</f>
        <v>---</v>
      </c>
      <c r="BE505" s="415" t="str">
        <f>IFERROR(ROUND(((AX505+AY505+AZ505+BA505+BB505+BC505+BD505)*INDEX('تعرفه ها'!A:Z,MATCH("مالیات برق",'تعرفه ها'!$C:$C,0),MATCH(F505,'تعرفه ها'!$2:$2,0))/100),0),"---")</f>
        <v>---</v>
      </c>
      <c r="BF505" s="415" t="str">
        <f t="shared" si="181"/>
        <v>---</v>
      </c>
      <c r="BG505" s="415" t="str">
        <f t="shared" si="185"/>
        <v>---</v>
      </c>
      <c r="BH505" s="415" t="str">
        <f t="shared" si="182"/>
        <v>---</v>
      </c>
      <c r="BI505" s="54" t="str">
        <f t="shared" si="183"/>
        <v>---</v>
      </c>
      <c r="BJ505" s="55" t="str">
        <f t="shared" si="184"/>
        <v>---</v>
      </c>
      <c r="BK505" s="262"/>
      <c r="BL505" s="183" t="str">
        <f>IFERROR(IF(INDEX(پرداخت!A:AZ,MATCH(A505&amp;" - "&amp;"برق",پرداخت!$B:$B,0),MATCH(G505,پرداخت!$1:$1,0))="نشده","نشده","شده"),"---")</f>
        <v>---</v>
      </c>
      <c r="BN505" s="257"/>
      <c r="BO505" s="257"/>
      <c r="BP505" s="257"/>
      <c r="BQ505" s="257"/>
      <c r="BR505" s="257"/>
      <c r="BS505" s="257"/>
      <c r="BT505" s="257"/>
      <c r="BU505" s="257"/>
      <c r="BV505" s="257"/>
      <c r="BW505" s="257"/>
      <c r="BX505" s="257"/>
      <c r="BY505" s="257"/>
      <c r="BZ505" s="257"/>
      <c r="CA505" s="257"/>
      <c r="CB505" s="257"/>
      <c r="CC505" s="257"/>
      <c r="CD505" s="257"/>
      <c r="CE505" s="257"/>
      <c r="CF505" s="257"/>
      <c r="CG505" s="257"/>
      <c r="CH505"/>
      <c r="CI505"/>
      <c r="CJ505"/>
      <c r="CK505"/>
    </row>
    <row r="506" spans="1:89" ht="33.75" hidden="1">
      <c r="A506" s="170"/>
      <c r="B506" s="47">
        <f>IFERROR(INDEX('اطلاعات انشعابات شرکتها'!A:BB,MATCH(A506,'اطلاعات انشعابات شرکتها'!A:A,0),MATCH(B$1,'اطلاعات انشعابات شرکتها'!$1:$1,0)),0)</f>
        <v>0</v>
      </c>
      <c r="C506" s="48">
        <f>IFERROR(INDEX('اطلاعات انشعابات شرکتها'!A:BB,MATCH(A506,'اطلاعات انشعابات شرکتها'!A:A,0),MATCH(C$1,'اطلاعات انشعابات شرکتها'!$1:$1,0)),0)</f>
        <v>0</v>
      </c>
      <c r="D506" s="45"/>
      <c r="E506" s="171"/>
      <c r="F506" s="170"/>
      <c r="G506" s="188" t="str">
        <f t="shared" si="163"/>
        <v>/</v>
      </c>
      <c r="H506" s="188">
        <f>IFERROR(INDEX('اطلاعات دوره'!A:Z,MATCH(G506,'اطلاعات دوره'!C:C,0),MATCH(H$1,'اطلاعات دوره'!$1:$1,0)),0)</f>
        <v>0</v>
      </c>
      <c r="I506" s="188">
        <f>IFERROR(INDEX('اطلاعات دوره'!A:Z,MATCH(G506,'اطلاعات دوره'!C:C,0),MATCH(I$1,'اطلاعات دوره'!$1:$1,0)),0)</f>
        <v>0</v>
      </c>
      <c r="J506" s="188">
        <f>IFERROR(INDEX('اطلاعات دوره'!A:Z,MATCH(G506,'اطلاعات دوره'!C:C,0),MATCH(J$1,'اطلاعات دوره'!$1:$1,0)),0)</f>
        <v>0</v>
      </c>
      <c r="K506" s="265"/>
      <c r="L506" s="188" t="str">
        <f>IFERROR(INDEX('اطلاعات دوره'!A:Z,MATCH(G506,'اطلاعات دوره'!C:C,0)-1,MATCH("عنوان",'اطلاعات دوره'!$1:$1,0)),"---")</f>
        <v>---</v>
      </c>
      <c r="M506" s="188" t="str">
        <f t="shared" si="164"/>
        <v>----</v>
      </c>
      <c r="N506" s="188" t="str">
        <f t="shared" si="165"/>
        <v>-/</v>
      </c>
      <c r="O506" s="265"/>
      <c r="P506" s="188">
        <f>IFERROR(INDEX('اطلاعات انشعابات شرکتها'!A:BB,MATCH(A506,'اطلاعات انشعابات شرکتها'!A:A,0),MATCH(P$1,'اطلاعات انشعابات شرکتها'!$1:$1,0)),0)</f>
        <v>0</v>
      </c>
      <c r="Q506" s="188">
        <f>IFERROR(INDEX('اطلاعات انشعابات شرکتها'!A:BB,MATCH(A506,'اطلاعات انشعابات شرکتها'!A:A,0),MATCH(Q$1,'اطلاعات انشعابات شرکتها'!$1:$1,0)),0)</f>
        <v>0</v>
      </c>
      <c r="R506" s="188">
        <f>IFERROR(INDEX('اطلاعات انشعابات شرکتها'!A:BB,MATCH(A506,'اطلاعات انشعابات شرکتها'!A:A,0),MATCH(R$1,'اطلاعات انشعابات شرکتها'!$1:$1,0)),0)</f>
        <v>0</v>
      </c>
      <c r="S506" s="265"/>
      <c r="T506" s="188">
        <f>IFERROR(INDEX('قرائت کنتور'!A:AZ,MATCH(A506&amp;"-"&amp;T$1,'قرائت کنتور'!B:B,0),MATCH(G506,'قرائت کنتور'!$1:$1,0)),0)</f>
        <v>0</v>
      </c>
      <c r="U506" s="188">
        <f>IFERROR(INDEX('قرائت کنتور'!A:AZ,MATCH(A506&amp;"-"&amp;U$1,'قرائت کنتور'!B:B,0),MATCH(L506,'قرائت کنتور'!$1:$1,0)),0)</f>
        <v>0</v>
      </c>
      <c r="V506" s="188">
        <f>IFERROR(INDEX('قرائت کنتور'!A:AZ,MATCH(A506&amp;"-"&amp;U$1,'قرائت کنتور'!B:B,0),MATCH(G506,'قرائت کنتور'!$1:$1,0)),0)</f>
        <v>0</v>
      </c>
      <c r="W506" s="188">
        <f>IFERROR(INDEX('قرائت کنتور'!A:AZ,MATCH(A506&amp;"-"&amp;W$1,'قرائت کنتور'!B:B,0),MATCH(L506,'قرائت کنتور'!$1:$1,0)),0)</f>
        <v>0</v>
      </c>
      <c r="X506" s="188">
        <f>IFERROR(INDEX('قرائت کنتور'!A:AZ,MATCH(A506&amp;"-"&amp;W$1,'قرائت کنتور'!B:B,0),MATCH(G506,'قرائت کنتور'!$1:$1,0)),0)</f>
        <v>0</v>
      </c>
      <c r="Y506" s="188">
        <f>IFERROR(INDEX('قرائت کنتور'!A:AZ,MATCH(A506&amp;"-"&amp;Y$1,'قرائت کنتور'!B:B,0),MATCH(L506,'قرائت کنتور'!$1:$1,0)),0)</f>
        <v>0</v>
      </c>
      <c r="Z506" s="188">
        <f>IFERROR(INDEX('قرائت کنتور'!A:AZ,MATCH(A506&amp;"-"&amp;Y$1,'قرائت کنتور'!B:B,0),MATCH(G506,'قرائت کنتور'!$1:$1,0)),0)</f>
        <v>0</v>
      </c>
      <c r="AA506" s="188">
        <f>IFERROR(INDEX('قرائت کنتور'!A:AZ,MATCH(A506&amp;"-"&amp;AA$1,'قرائت کنتور'!B:B,0),MATCH(L506,'قرائت کنتور'!$1:$1,0)),0)</f>
        <v>0</v>
      </c>
      <c r="AB506" s="188">
        <f>IFERROR(INDEX('قرائت کنتور'!A:AZ,MATCH(A506&amp;"-"&amp;AA$1,'قرائت کنتور'!B:B,0),MATCH(G506,'قرائت کنتور'!$1:$1,0)),0)</f>
        <v>0</v>
      </c>
      <c r="AC506" s="265"/>
      <c r="AD506" s="188">
        <f t="shared" si="166"/>
        <v>0</v>
      </c>
      <c r="AE506" s="188">
        <f t="shared" si="167"/>
        <v>0</v>
      </c>
      <c r="AF506" s="188">
        <f t="shared" si="168"/>
        <v>0</v>
      </c>
      <c r="AG506" s="188">
        <f t="shared" si="169"/>
        <v>0</v>
      </c>
      <c r="AH506" s="188">
        <f t="shared" si="170"/>
        <v>0</v>
      </c>
      <c r="AI506" s="188">
        <f t="shared" si="171"/>
        <v>0</v>
      </c>
      <c r="AJ506" s="188" t="str">
        <f t="shared" si="172"/>
        <v>0</v>
      </c>
      <c r="AK506" s="265"/>
      <c r="AL506" s="254" t="str">
        <f t="shared" si="173"/>
        <v>---</v>
      </c>
      <c r="AM506" s="254" t="str">
        <f t="shared" si="174"/>
        <v>---</v>
      </c>
      <c r="AN506" s="265"/>
      <c r="AO506" s="188" t="str">
        <f>IFERROR(INDEX('تعرفه ها'!A:Z,MATCH(P506&amp;"-"&amp;AO$1,'تعرفه ها'!C:C,0),MATCH(F506,'تعرفه ها'!$2:$2,0),1),"---")</f>
        <v>---</v>
      </c>
      <c r="AP506" s="188" t="str">
        <f>IFERROR(INDEX('تعرفه ها'!A:Z,MATCH(P506&amp;"-"&amp;AP$1,'تعرفه ها'!C:C,0),MATCH(F506,'تعرفه ها'!$2:$2,0),1),"---")</f>
        <v>---</v>
      </c>
      <c r="AQ506" s="188" t="str">
        <f>IFERROR(INDEX('تعرفه ها'!A:Z,MATCH(P506&amp;"-"&amp;AQ$1,'تعرفه ها'!C:C,0),MATCH(F506,'تعرفه ها'!$2:$2,0),1),"---")</f>
        <v>---</v>
      </c>
      <c r="AR506" s="188" t="str">
        <f>IFERROR(INDEX('تعرفه ها'!A:Z,MATCH(P506&amp;"-"&amp;AR$1,'تعرفه ها'!C:C,0),MATCH(F506,'تعرفه ها'!$2:$2,0),1),"---")</f>
        <v>---</v>
      </c>
      <c r="AS506" s="265"/>
      <c r="AT506" s="415" t="str">
        <f t="shared" si="175"/>
        <v>---</v>
      </c>
      <c r="AU506" s="415" t="str">
        <f t="shared" si="176"/>
        <v>---</v>
      </c>
      <c r="AV506" s="415" t="str">
        <f t="shared" si="177"/>
        <v>---</v>
      </c>
      <c r="AW506" s="415" t="str">
        <f t="shared" si="178"/>
        <v>---</v>
      </c>
      <c r="AX506" s="415" t="str">
        <f t="shared" si="179"/>
        <v>---</v>
      </c>
      <c r="AY506" s="415" t="str">
        <f>IFERROR(AH506*INDEX('تعرفه ها'!A:Z,MATCH("عوارض برق به ازاء هر کیلووات",'تعرفه ها'!$C:$C,0),MATCH(F506,'تعرفه ها'!$2:$2,0)),"---")</f>
        <v>---</v>
      </c>
      <c r="AZ506" s="415" t="str">
        <f t="shared" si="180"/>
        <v>---</v>
      </c>
      <c r="BA506" s="415" t="str">
        <f>IFERROR(ROUND(((AX506+AY506+AZ506)*INDEX('تعرفه ها'!A:Z,MATCH("هزینه نگهداری و تعمیرات شبکه برق",'تعرفه ها'!$C:$C,0),MATCH(F506,'تعرفه ها'!$2:$2,0))/100),0),"---")</f>
        <v>---</v>
      </c>
      <c r="BB506" s="415">
        <f>IFERROR(IF(P506="دیماندی",ROUND(AJ506*INDEX('تعرفه ها'!A:Z,MATCH(BB$1,'تعرفه ها'!$C:$C,0),MATCH(F506,'تعرفه ها'!$2:$2,0))*J506/30,0),0),"---")</f>
        <v>0</v>
      </c>
      <c r="BC506" s="415"/>
      <c r="BD506" s="54" t="str">
        <f>IFERROR(IF(INDEX('اطلاعات دوره'!A:Z,MATCH(G506,'اطلاعات دوره'!C:C,0),MATCH("برق",'اطلاعات دوره'!$1:$1,0))="دارد",ROUND(AX506*INDEX('تعرفه ها'!A:Z,MATCH("پیک فصلی برق",'تعرفه ها'!$C:$C,0),MATCH(F506,'تعرفه ها'!$2:$2,0))/100,0),0),"---")</f>
        <v>---</v>
      </c>
      <c r="BE506" s="415" t="str">
        <f>IFERROR(ROUND(((AX506+AY506+AZ506+BA506+BB506+BC506+BD506)*INDEX('تعرفه ها'!A:Z,MATCH("مالیات برق",'تعرفه ها'!$C:$C,0),MATCH(F506,'تعرفه ها'!$2:$2,0))/100),0),"---")</f>
        <v>---</v>
      </c>
      <c r="BF506" s="415" t="str">
        <f t="shared" si="181"/>
        <v>---</v>
      </c>
      <c r="BG506" s="415" t="str">
        <f t="shared" si="185"/>
        <v>---</v>
      </c>
      <c r="BH506" s="415" t="str">
        <f t="shared" si="182"/>
        <v>---</v>
      </c>
      <c r="BI506" s="54" t="str">
        <f t="shared" si="183"/>
        <v>---</v>
      </c>
      <c r="BJ506" s="55" t="str">
        <f t="shared" si="184"/>
        <v>---</v>
      </c>
      <c r="BK506" s="262"/>
      <c r="BL506" s="183" t="str">
        <f>IFERROR(IF(INDEX(پرداخت!A:AZ,MATCH(A506&amp;" - "&amp;"برق",پرداخت!$B:$B,0),MATCH(G506,پرداخت!$1:$1,0))="نشده","نشده","شده"),"---")</f>
        <v>---</v>
      </c>
      <c r="BN506" s="257"/>
      <c r="BO506" s="257"/>
      <c r="BP506" s="257"/>
      <c r="BQ506" s="257"/>
      <c r="BR506" s="257"/>
      <c r="BS506" s="257"/>
      <c r="BT506" s="257"/>
      <c r="BU506" s="257"/>
      <c r="BV506" s="257"/>
      <c r="BW506" s="257"/>
      <c r="BX506" s="257"/>
      <c r="BY506" s="257"/>
      <c r="BZ506" s="257"/>
      <c r="CA506" s="257"/>
      <c r="CB506" s="257"/>
      <c r="CC506" s="257"/>
      <c r="CD506" s="257"/>
      <c r="CE506" s="257"/>
      <c r="CF506" s="257"/>
      <c r="CG506" s="257"/>
      <c r="CH506"/>
      <c r="CI506"/>
      <c r="CJ506"/>
      <c r="CK506"/>
    </row>
    <row r="507" spans="1:89" ht="33.75" hidden="1">
      <c r="A507" s="170"/>
      <c r="B507" s="47">
        <f>IFERROR(INDEX('اطلاعات انشعابات شرکتها'!A:BB,MATCH(A507,'اطلاعات انشعابات شرکتها'!A:A,0),MATCH(B$1,'اطلاعات انشعابات شرکتها'!$1:$1,0)),0)</f>
        <v>0</v>
      </c>
      <c r="C507" s="48">
        <f>IFERROR(INDEX('اطلاعات انشعابات شرکتها'!A:BB,MATCH(A507,'اطلاعات انشعابات شرکتها'!A:A,0),MATCH(C$1,'اطلاعات انشعابات شرکتها'!$1:$1,0)),0)</f>
        <v>0</v>
      </c>
      <c r="D507" s="45"/>
      <c r="E507" s="171"/>
      <c r="F507" s="170"/>
      <c r="G507" s="188" t="str">
        <f t="shared" si="163"/>
        <v>/</v>
      </c>
      <c r="H507" s="188">
        <f>IFERROR(INDEX('اطلاعات دوره'!A:Z,MATCH(G507,'اطلاعات دوره'!C:C,0),MATCH(H$1,'اطلاعات دوره'!$1:$1,0)),0)</f>
        <v>0</v>
      </c>
      <c r="I507" s="188">
        <f>IFERROR(INDEX('اطلاعات دوره'!A:Z,MATCH(G507,'اطلاعات دوره'!C:C,0),MATCH(I$1,'اطلاعات دوره'!$1:$1,0)),0)</f>
        <v>0</v>
      </c>
      <c r="J507" s="188">
        <f>IFERROR(INDEX('اطلاعات دوره'!A:Z,MATCH(G507,'اطلاعات دوره'!C:C,0),MATCH(J$1,'اطلاعات دوره'!$1:$1,0)),0)</f>
        <v>0</v>
      </c>
      <c r="K507" s="265"/>
      <c r="L507" s="188" t="str">
        <f>IFERROR(INDEX('اطلاعات دوره'!A:Z,MATCH(G507,'اطلاعات دوره'!C:C,0)-1,MATCH("عنوان",'اطلاعات دوره'!$1:$1,0)),"---")</f>
        <v>---</v>
      </c>
      <c r="M507" s="188" t="str">
        <f t="shared" si="164"/>
        <v>----</v>
      </c>
      <c r="N507" s="188" t="str">
        <f t="shared" si="165"/>
        <v>-/</v>
      </c>
      <c r="O507" s="265"/>
      <c r="P507" s="188">
        <f>IFERROR(INDEX('اطلاعات انشعابات شرکتها'!A:BB,MATCH(A507,'اطلاعات انشعابات شرکتها'!A:A,0),MATCH(P$1,'اطلاعات انشعابات شرکتها'!$1:$1,0)),0)</f>
        <v>0</v>
      </c>
      <c r="Q507" s="188">
        <f>IFERROR(INDEX('اطلاعات انشعابات شرکتها'!A:BB,MATCH(A507,'اطلاعات انشعابات شرکتها'!A:A,0),MATCH(Q$1,'اطلاعات انشعابات شرکتها'!$1:$1,0)),0)</f>
        <v>0</v>
      </c>
      <c r="R507" s="188">
        <f>IFERROR(INDEX('اطلاعات انشعابات شرکتها'!A:BB,MATCH(A507,'اطلاعات انشعابات شرکتها'!A:A,0),MATCH(R$1,'اطلاعات انشعابات شرکتها'!$1:$1,0)),0)</f>
        <v>0</v>
      </c>
      <c r="S507" s="265"/>
      <c r="T507" s="188">
        <f>IFERROR(INDEX('قرائت کنتور'!A:AZ,MATCH(A507&amp;"-"&amp;T$1,'قرائت کنتور'!B:B,0),MATCH(G507,'قرائت کنتور'!$1:$1,0)),0)</f>
        <v>0</v>
      </c>
      <c r="U507" s="188">
        <f>IFERROR(INDEX('قرائت کنتور'!A:AZ,MATCH(A507&amp;"-"&amp;U$1,'قرائت کنتور'!B:B,0),MATCH(L507,'قرائت کنتور'!$1:$1,0)),0)</f>
        <v>0</v>
      </c>
      <c r="V507" s="188">
        <f>IFERROR(INDEX('قرائت کنتور'!A:AZ,MATCH(A507&amp;"-"&amp;U$1,'قرائت کنتور'!B:B,0),MATCH(G507,'قرائت کنتور'!$1:$1,0)),0)</f>
        <v>0</v>
      </c>
      <c r="W507" s="188">
        <f>IFERROR(INDEX('قرائت کنتور'!A:AZ,MATCH(A507&amp;"-"&amp;W$1,'قرائت کنتور'!B:B,0),MATCH(L507,'قرائت کنتور'!$1:$1,0)),0)</f>
        <v>0</v>
      </c>
      <c r="X507" s="188">
        <f>IFERROR(INDEX('قرائت کنتور'!A:AZ,MATCH(A507&amp;"-"&amp;W$1,'قرائت کنتور'!B:B,0),MATCH(G507,'قرائت کنتور'!$1:$1,0)),0)</f>
        <v>0</v>
      </c>
      <c r="Y507" s="188">
        <f>IFERROR(INDEX('قرائت کنتور'!A:AZ,MATCH(A507&amp;"-"&amp;Y$1,'قرائت کنتور'!B:B,0),MATCH(L507,'قرائت کنتور'!$1:$1,0)),0)</f>
        <v>0</v>
      </c>
      <c r="Z507" s="188">
        <f>IFERROR(INDEX('قرائت کنتور'!A:AZ,MATCH(A507&amp;"-"&amp;Y$1,'قرائت کنتور'!B:B,0),MATCH(G507,'قرائت کنتور'!$1:$1,0)),0)</f>
        <v>0</v>
      </c>
      <c r="AA507" s="188">
        <f>IFERROR(INDEX('قرائت کنتور'!A:AZ,MATCH(A507&amp;"-"&amp;AA$1,'قرائت کنتور'!B:B,0),MATCH(L507,'قرائت کنتور'!$1:$1,0)),0)</f>
        <v>0</v>
      </c>
      <c r="AB507" s="188">
        <f>IFERROR(INDEX('قرائت کنتور'!A:AZ,MATCH(A507&amp;"-"&amp;AA$1,'قرائت کنتور'!B:B,0),MATCH(G507,'قرائت کنتور'!$1:$1,0)),0)</f>
        <v>0</v>
      </c>
      <c r="AC507" s="265"/>
      <c r="AD507" s="188">
        <f t="shared" si="166"/>
        <v>0</v>
      </c>
      <c r="AE507" s="188">
        <f t="shared" si="167"/>
        <v>0</v>
      </c>
      <c r="AF507" s="188">
        <f t="shared" si="168"/>
        <v>0</v>
      </c>
      <c r="AG507" s="188">
        <f t="shared" si="169"/>
        <v>0</v>
      </c>
      <c r="AH507" s="188">
        <f t="shared" si="170"/>
        <v>0</v>
      </c>
      <c r="AI507" s="188">
        <f t="shared" si="171"/>
        <v>0</v>
      </c>
      <c r="AJ507" s="188" t="str">
        <f t="shared" si="172"/>
        <v>0</v>
      </c>
      <c r="AK507" s="265"/>
      <c r="AL507" s="254" t="str">
        <f t="shared" si="173"/>
        <v>---</v>
      </c>
      <c r="AM507" s="254" t="str">
        <f t="shared" si="174"/>
        <v>---</v>
      </c>
      <c r="AN507" s="265"/>
      <c r="AO507" s="188" t="str">
        <f>IFERROR(INDEX('تعرفه ها'!A:Z,MATCH(P507&amp;"-"&amp;AO$1,'تعرفه ها'!C:C,0),MATCH(F507,'تعرفه ها'!$2:$2,0),1),"---")</f>
        <v>---</v>
      </c>
      <c r="AP507" s="188" t="str">
        <f>IFERROR(INDEX('تعرفه ها'!A:Z,MATCH(P507&amp;"-"&amp;AP$1,'تعرفه ها'!C:C,0),MATCH(F507,'تعرفه ها'!$2:$2,0),1),"---")</f>
        <v>---</v>
      </c>
      <c r="AQ507" s="188" t="str">
        <f>IFERROR(INDEX('تعرفه ها'!A:Z,MATCH(P507&amp;"-"&amp;AQ$1,'تعرفه ها'!C:C,0),MATCH(F507,'تعرفه ها'!$2:$2,0),1),"---")</f>
        <v>---</v>
      </c>
      <c r="AR507" s="188" t="str">
        <f>IFERROR(INDEX('تعرفه ها'!A:Z,MATCH(P507&amp;"-"&amp;AR$1,'تعرفه ها'!C:C,0),MATCH(F507,'تعرفه ها'!$2:$2,0),1),"---")</f>
        <v>---</v>
      </c>
      <c r="AS507" s="265"/>
      <c r="AT507" s="415" t="str">
        <f t="shared" si="175"/>
        <v>---</v>
      </c>
      <c r="AU507" s="415" t="str">
        <f t="shared" si="176"/>
        <v>---</v>
      </c>
      <c r="AV507" s="415" t="str">
        <f t="shared" si="177"/>
        <v>---</v>
      </c>
      <c r="AW507" s="415" t="str">
        <f t="shared" si="178"/>
        <v>---</v>
      </c>
      <c r="AX507" s="415" t="str">
        <f t="shared" si="179"/>
        <v>---</v>
      </c>
      <c r="AY507" s="415" t="str">
        <f>IFERROR(AH507*INDEX('تعرفه ها'!A:Z,MATCH("عوارض برق به ازاء هر کیلووات",'تعرفه ها'!$C:$C,0),MATCH(F507,'تعرفه ها'!$2:$2,0)),"---")</f>
        <v>---</v>
      </c>
      <c r="AZ507" s="415" t="str">
        <f t="shared" si="180"/>
        <v>---</v>
      </c>
      <c r="BA507" s="415" t="str">
        <f>IFERROR(ROUND(((AX507+AY507+AZ507)*INDEX('تعرفه ها'!A:Z,MATCH("هزینه نگهداری و تعمیرات شبکه برق",'تعرفه ها'!$C:$C,0),MATCH(F507,'تعرفه ها'!$2:$2,0))/100),0),"---")</f>
        <v>---</v>
      </c>
      <c r="BB507" s="415">
        <f>IFERROR(IF(P507="دیماندی",ROUND(AJ507*INDEX('تعرفه ها'!A:Z,MATCH(BB$1,'تعرفه ها'!$C:$C,0),MATCH(F507,'تعرفه ها'!$2:$2,0))*J507/30,0),0),"---")</f>
        <v>0</v>
      </c>
      <c r="BC507" s="415"/>
      <c r="BD507" s="54" t="str">
        <f>IFERROR(IF(INDEX('اطلاعات دوره'!A:Z,MATCH(G507,'اطلاعات دوره'!C:C,0),MATCH("برق",'اطلاعات دوره'!$1:$1,0))="دارد",ROUND(AX507*INDEX('تعرفه ها'!A:Z,MATCH("پیک فصلی برق",'تعرفه ها'!$C:$C,0),MATCH(F507,'تعرفه ها'!$2:$2,0))/100,0),0),"---")</f>
        <v>---</v>
      </c>
      <c r="BE507" s="415" t="str">
        <f>IFERROR(ROUND(((AX507+AY507+AZ507+BA507+BB507+BC507+BD507)*INDEX('تعرفه ها'!A:Z,MATCH("مالیات برق",'تعرفه ها'!$C:$C,0),MATCH(F507,'تعرفه ها'!$2:$2,0))/100),0),"---")</f>
        <v>---</v>
      </c>
      <c r="BF507" s="415" t="str">
        <f t="shared" si="181"/>
        <v>---</v>
      </c>
      <c r="BG507" s="415" t="str">
        <f t="shared" si="185"/>
        <v>---</v>
      </c>
      <c r="BH507" s="415" t="str">
        <f t="shared" si="182"/>
        <v>---</v>
      </c>
      <c r="BI507" s="54" t="str">
        <f t="shared" si="183"/>
        <v>---</v>
      </c>
      <c r="BJ507" s="55" t="str">
        <f t="shared" si="184"/>
        <v>---</v>
      </c>
      <c r="BK507" s="262"/>
      <c r="BL507" s="183" t="str">
        <f>IFERROR(IF(INDEX(پرداخت!A:AZ,MATCH(A507&amp;" - "&amp;"برق",پرداخت!$B:$B,0),MATCH(G507,پرداخت!$1:$1,0))="نشده","نشده","شده"),"---")</f>
        <v>---</v>
      </c>
      <c r="BN507" s="257"/>
      <c r="BO507" s="257"/>
      <c r="BP507" s="257"/>
      <c r="BQ507" s="257"/>
      <c r="BR507" s="257"/>
      <c r="BS507" s="257"/>
      <c r="BT507" s="257"/>
      <c r="BU507" s="257"/>
      <c r="BV507" s="257"/>
      <c r="BW507" s="257"/>
      <c r="BX507" s="257"/>
      <c r="BY507" s="257"/>
      <c r="BZ507" s="257"/>
      <c r="CA507" s="257"/>
      <c r="CB507" s="257"/>
      <c r="CC507" s="257"/>
      <c r="CD507" s="257"/>
      <c r="CE507" s="257"/>
      <c r="CF507" s="257"/>
      <c r="CG507" s="257"/>
      <c r="CH507"/>
      <c r="CI507"/>
      <c r="CJ507"/>
      <c r="CK507"/>
    </row>
    <row r="508" spans="1:89" ht="33.75" hidden="1">
      <c r="A508" s="170"/>
      <c r="B508" s="47">
        <f>IFERROR(INDEX('اطلاعات انشعابات شرکتها'!A:BB,MATCH(A508,'اطلاعات انشعابات شرکتها'!A:A,0),MATCH(B$1,'اطلاعات انشعابات شرکتها'!$1:$1,0)),0)</f>
        <v>0</v>
      </c>
      <c r="C508" s="48">
        <f>IFERROR(INDEX('اطلاعات انشعابات شرکتها'!A:BB,MATCH(A508,'اطلاعات انشعابات شرکتها'!A:A,0),MATCH(C$1,'اطلاعات انشعابات شرکتها'!$1:$1,0)),0)</f>
        <v>0</v>
      </c>
      <c r="D508" s="45"/>
      <c r="E508" s="171"/>
      <c r="F508" s="170"/>
      <c r="G508" s="188" t="str">
        <f t="shared" si="163"/>
        <v>/</v>
      </c>
      <c r="H508" s="188">
        <f>IFERROR(INDEX('اطلاعات دوره'!A:Z,MATCH(G508,'اطلاعات دوره'!C:C,0),MATCH(H$1,'اطلاعات دوره'!$1:$1,0)),0)</f>
        <v>0</v>
      </c>
      <c r="I508" s="188">
        <f>IFERROR(INDEX('اطلاعات دوره'!A:Z,MATCH(G508,'اطلاعات دوره'!C:C,0),MATCH(I$1,'اطلاعات دوره'!$1:$1,0)),0)</f>
        <v>0</v>
      </c>
      <c r="J508" s="188">
        <f>IFERROR(INDEX('اطلاعات دوره'!A:Z,MATCH(G508,'اطلاعات دوره'!C:C,0),MATCH(J$1,'اطلاعات دوره'!$1:$1,0)),0)</f>
        <v>0</v>
      </c>
      <c r="K508" s="265"/>
      <c r="L508" s="188" t="str">
        <f>IFERROR(INDEX('اطلاعات دوره'!A:Z,MATCH(G508,'اطلاعات دوره'!C:C,0)-1,MATCH("عنوان",'اطلاعات دوره'!$1:$1,0)),"---")</f>
        <v>---</v>
      </c>
      <c r="M508" s="188" t="str">
        <f t="shared" si="164"/>
        <v>----</v>
      </c>
      <c r="N508" s="188" t="str">
        <f t="shared" si="165"/>
        <v>-/</v>
      </c>
      <c r="O508" s="265"/>
      <c r="P508" s="188">
        <f>IFERROR(INDEX('اطلاعات انشعابات شرکتها'!A:BB,MATCH(A508,'اطلاعات انشعابات شرکتها'!A:A,0),MATCH(P$1,'اطلاعات انشعابات شرکتها'!$1:$1,0)),0)</f>
        <v>0</v>
      </c>
      <c r="Q508" s="188">
        <f>IFERROR(INDEX('اطلاعات انشعابات شرکتها'!A:BB,MATCH(A508,'اطلاعات انشعابات شرکتها'!A:A,0),MATCH(Q$1,'اطلاعات انشعابات شرکتها'!$1:$1,0)),0)</f>
        <v>0</v>
      </c>
      <c r="R508" s="188">
        <f>IFERROR(INDEX('اطلاعات انشعابات شرکتها'!A:BB,MATCH(A508,'اطلاعات انشعابات شرکتها'!A:A,0),MATCH(R$1,'اطلاعات انشعابات شرکتها'!$1:$1,0)),0)</f>
        <v>0</v>
      </c>
      <c r="S508" s="265"/>
      <c r="T508" s="188">
        <f>IFERROR(INDEX('قرائت کنتور'!A:AZ,MATCH(A508&amp;"-"&amp;T$1,'قرائت کنتور'!B:B,0),MATCH(G508,'قرائت کنتور'!$1:$1,0)),0)</f>
        <v>0</v>
      </c>
      <c r="U508" s="188">
        <f>IFERROR(INDEX('قرائت کنتور'!A:AZ,MATCH(A508&amp;"-"&amp;U$1,'قرائت کنتور'!B:B,0),MATCH(L508,'قرائت کنتور'!$1:$1,0)),0)</f>
        <v>0</v>
      </c>
      <c r="V508" s="188">
        <f>IFERROR(INDEX('قرائت کنتور'!A:AZ,MATCH(A508&amp;"-"&amp;U$1,'قرائت کنتور'!B:B,0),MATCH(G508,'قرائت کنتور'!$1:$1,0)),0)</f>
        <v>0</v>
      </c>
      <c r="W508" s="188">
        <f>IFERROR(INDEX('قرائت کنتور'!A:AZ,MATCH(A508&amp;"-"&amp;W$1,'قرائت کنتور'!B:B,0),MATCH(L508,'قرائت کنتور'!$1:$1,0)),0)</f>
        <v>0</v>
      </c>
      <c r="X508" s="188">
        <f>IFERROR(INDEX('قرائت کنتور'!A:AZ,MATCH(A508&amp;"-"&amp;W$1,'قرائت کنتور'!B:B,0),MATCH(G508,'قرائت کنتور'!$1:$1,0)),0)</f>
        <v>0</v>
      </c>
      <c r="Y508" s="188">
        <f>IFERROR(INDEX('قرائت کنتور'!A:AZ,MATCH(A508&amp;"-"&amp;Y$1,'قرائت کنتور'!B:B,0),MATCH(L508,'قرائت کنتور'!$1:$1,0)),0)</f>
        <v>0</v>
      </c>
      <c r="Z508" s="188">
        <f>IFERROR(INDEX('قرائت کنتور'!A:AZ,MATCH(A508&amp;"-"&amp;Y$1,'قرائت کنتور'!B:B,0),MATCH(G508,'قرائت کنتور'!$1:$1,0)),0)</f>
        <v>0</v>
      </c>
      <c r="AA508" s="188">
        <f>IFERROR(INDEX('قرائت کنتور'!A:AZ,MATCH(A508&amp;"-"&amp;AA$1,'قرائت کنتور'!B:B,0),MATCH(L508,'قرائت کنتور'!$1:$1,0)),0)</f>
        <v>0</v>
      </c>
      <c r="AB508" s="188">
        <f>IFERROR(INDEX('قرائت کنتور'!A:AZ,MATCH(A508&amp;"-"&amp;AA$1,'قرائت کنتور'!B:B,0),MATCH(G508,'قرائت کنتور'!$1:$1,0)),0)</f>
        <v>0</v>
      </c>
      <c r="AC508" s="265"/>
      <c r="AD508" s="188">
        <f t="shared" si="166"/>
        <v>0</v>
      </c>
      <c r="AE508" s="188">
        <f t="shared" si="167"/>
        <v>0</v>
      </c>
      <c r="AF508" s="188">
        <f t="shared" si="168"/>
        <v>0</v>
      </c>
      <c r="AG508" s="188">
        <f t="shared" si="169"/>
        <v>0</v>
      </c>
      <c r="AH508" s="188">
        <f t="shared" si="170"/>
        <v>0</v>
      </c>
      <c r="AI508" s="188">
        <f t="shared" si="171"/>
        <v>0</v>
      </c>
      <c r="AJ508" s="188" t="str">
        <f t="shared" si="172"/>
        <v>0</v>
      </c>
      <c r="AK508" s="265"/>
      <c r="AL508" s="254" t="str">
        <f t="shared" si="173"/>
        <v>---</v>
      </c>
      <c r="AM508" s="254" t="str">
        <f t="shared" si="174"/>
        <v>---</v>
      </c>
      <c r="AN508" s="265"/>
      <c r="AO508" s="188" t="str">
        <f>IFERROR(INDEX('تعرفه ها'!A:Z,MATCH(P508&amp;"-"&amp;AO$1,'تعرفه ها'!C:C,0),MATCH(F508,'تعرفه ها'!$2:$2,0),1),"---")</f>
        <v>---</v>
      </c>
      <c r="AP508" s="188" t="str">
        <f>IFERROR(INDEX('تعرفه ها'!A:Z,MATCH(P508&amp;"-"&amp;AP$1,'تعرفه ها'!C:C,0),MATCH(F508,'تعرفه ها'!$2:$2,0),1),"---")</f>
        <v>---</v>
      </c>
      <c r="AQ508" s="188" t="str">
        <f>IFERROR(INDEX('تعرفه ها'!A:Z,MATCH(P508&amp;"-"&amp;AQ$1,'تعرفه ها'!C:C,0),MATCH(F508,'تعرفه ها'!$2:$2,0),1),"---")</f>
        <v>---</v>
      </c>
      <c r="AR508" s="188" t="str">
        <f>IFERROR(INDEX('تعرفه ها'!A:Z,MATCH(P508&amp;"-"&amp;AR$1,'تعرفه ها'!C:C,0),MATCH(F508,'تعرفه ها'!$2:$2,0),1),"---")</f>
        <v>---</v>
      </c>
      <c r="AS508" s="265"/>
      <c r="AT508" s="415" t="str">
        <f t="shared" si="175"/>
        <v>---</v>
      </c>
      <c r="AU508" s="415" t="str">
        <f t="shared" si="176"/>
        <v>---</v>
      </c>
      <c r="AV508" s="415" t="str">
        <f t="shared" si="177"/>
        <v>---</v>
      </c>
      <c r="AW508" s="415" t="str">
        <f t="shared" si="178"/>
        <v>---</v>
      </c>
      <c r="AX508" s="415" t="str">
        <f t="shared" si="179"/>
        <v>---</v>
      </c>
      <c r="AY508" s="415" t="str">
        <f>IFERROR(AH508*INDEX('تعرفه ها'!A:Z,MATCH("عوارض برق به ازاء هر کیلووات",'تعرفه ها'!$C:$C,0),MATCH(F508,'تعرفه ها'!$2:$2,0)),"---")</f>
        <v>---</v>
      </c>
      <c r="AZ508" s="415" t="str">
        <f t="shared" si="180"/>
        <v>---</v>
      </c>
      <c r="BA508" s="415" t="str">
        <f>IFERROR(ROUND(((AX508+AY508+AZ508)*INDEX('تعرفه ها'!A:Z,MATCH("هزینه نگهداری و تعمیرات شبکه برق",'تعرفه ها'!$C:$C,0),MATCH(F508,'تعرفه ها'!$2:$2,0))/100),0),"---")</f>
        <v>---</v>
      </c>
      <c r="BB508" s="415">
        <f>IFERROR(IF(P508="دیماندی",ROUND(AJ508*INDEX('تعرفه ها'!A:Z,MATCH(BB$1,'تعرفه ها'!$C:$C,0),MATCH(F508,'تعرفه ها'!$2:$2,0))*J508/30,0),0),"---")</f>
        <v>0</v>
      </c>
      <c r="BC508" s="415"/>
      <c r="BD508" s="54" t="str">
        <f>IFERROR(IF(INDEX('اطلاعات دوره'!A:Z,MATCH(G508,'اطلاعات دوره'!C:C,0),MATCH("برق",'اطلاعات دوره'!$1:$1,0))="دارد",ROUND(AX508*INDEX('تعرفه ها'!A:Z,MATCH("پیک فصلی برق",'تعرفه ها'!$C:$C,0),MATCH(F508,'تعرفه ها'!$2:$2,0))/100,0),0),"---")</f>
        <v>---</v>
      </c>
      <c r="BE508" s="415" t="str">
        <f>IFERROR(ROUND(((AX508+AY508+AZ508+BA508+BB508+BC508+BD508)*INDEX('تعرفه ها'!A:Z,MATCH("مالیات برق",'تعرفه ها'!$C:$C,0),MATCH(F508,'تعرفه ها'!$2:$2,0))/100),0),"---")</f>
        <v>---</v>
      </c>
      <c r="BF508" s="415" t="str">
        <f t="shared" si="181"/>
        <v>---</v>
      </c>
      <c r="BG508" s="415" t="str">
        <f t="shared" si="185"/>
        <v>---</v>
      </c>
      <c r="BH508" s="415" t="str">
        <f t="shared" si="182"/>
        <v>---</v>
      </c>
      <c r="BI508" s="54" t="str">
        <f t="shared" si="183"/>
        <v>---</v>
      </c>
      <c r="BJ508" s="55" t="str">
        <f t="shared" si="184"/>
        <v>---</v>
      </c>
      <c r="BK508" s="262"/>
      <c r="BL508" s="183" t="str">
        <f>IFERROR(IF(INDEX(پرداخت!A:AZ,MATCH(A508&amp;" - "&amp;"برق",پرداخت!$B:$B,0),MATCH(G508,پرداخت!$1:$1,0))="نشده","نشده","شده"),"---")</f>
        <v>---</v>
      </c>
      <c r="BN508" s="257"/>
      <c r="BO508" s="257"/>
      <c r="BP508" s="257"/>
      <c r="BQ508" s="257"/>
      <c r="BR508" s="257"/>
      <c r="BS508" s="257"/>
      <c r="BT508" s="257"/>
      <c r="BU508" s="257"/>
      <c r="BV508" s="257"/>
      <c r="BW508" s="257"/>
      <c r="BX508" s="257"/>
      <c r="BY508" s="257"/>
      <c r="BZ508" s="257"/>
      <c r="CA508" s="257"/>
      <c r="CB508" s="257"/>
      <c r="CC508" s="257"/>
      <c r="CD508" s="257"/>
      <c r="CE508" s="257"/>
      <c r="CF508" s="257"/>
      <c r="CG508" s="257"/>
      <c r="CH508"/>
      <c r="CI508"/>
      <c r="CJ508"/>
      <c r="CK508"/>
    </row>
    <row r="509" spans="1:89" ht="33.75" hidden="1">
      <c r="A509" s="170"/>
      <c r="B509" s="47">
        <f>IFERROR(INDEX('اطلاعات انشعابات شرکتها'!A:BB,MATCH(A509,'اطلاعات انشعابات شرکتها'!A:A,0),MATCH(B$1,'اطلاعات انشعابات شرکتها'!$1:$1,0)),0)</f>
        <v>0</v>
      </c>
      <c r="C509" s="48">
        <f>IFERROR(INDEX('اطلاعات انشعابات شرکتها'!A:BB,MATCH(A509,'اطلاعات انشعابات شرکتها'!A:A,0),MATCH(C$1,'اطلاعات انشعابات شرکتها'!$1:$1,0)),0)</f>
        <v>0</v>
      </c>
      <c r="D509" s="45"/>
      <c r="E509" s="171"/>
      <c r="F509" s="170"/>
      <c r="G509" s="188" t="str">
        <f t="shared" si="163"/>
        <v>/</v>
      </c>
      <c r="H509" s="188">
        <f>IFERROR(INDEX('اطلاعات دوره'!A:Z,MATCH(G509,'اطلاعات دوره'!C:C,0),MATCH(H$1,'اطلاعات دوره'!$1:$1,0)),0)</f>
        <v>0</v>
      </c>
      <c r="I509" s="188">
        <f>IFERROR(INDEX('اطلاعات دوره'!A:Z,MATCH(G509,'اطلاعات دوره'!C:C,0),MATCH(I$1,'اطلاعات دوره'!$1:$1,0)),0)</f>
        <v>0</v>
      </c>
      <c r="J509" s="188">
        <f>IFERROR(INDEX('اطلاعات دوره'!A:Z,MATCH(G509,'اطلاعات دوره'!C:C,0),MATCH(J$1,'اطلاعات دوره'!$1:$1,0)),0)</f>
        <v>0</v>
      </c>
      <c r="K509" s="265"/>
      <c r="L509" s="188" t="str">
        <f>IFERROR(INDEX('اطلاعات دوره'!A:Z,MATCH(G509,'اطلاعات دوره'!C:C,0)-1,MATCH("عنوان",'اطلاعات دوره'!$1:$1,0)),"---")</f>
        <v>---</v>
      </c>
      <c r="M509" s="188" t="str">
        <f t="shared" si="164"/>
        <v>----</v>
      </c>
      <c r="N509" s="188" t="str">
        <f t="shared" si="165"/>
        <v>-/</v>
      </c>
      <c r="O509" s="265"/>
      <c r="P509" s="188">
        <f>IFERROR(INDEX('اطلاعات انشعابات شرکتها'!A:BB,MATCH(A509,'اطلاعات انشعابات شرکتها'!A:A,0),MATCH(P$1,'اطلاعات انشعابات شرکتها'!$1:$1,0)),0)</f>
        <v>0</v>
      </c>
      <c r="Q509" s="188">
        <f>IFERROR(INDEX('اطلاعات انشعابات شرکتها'!A:BB,MATCH(A509,'اطلاعات انشعابات شرکتها'!A:A,0),MATCH(Q$1,'اطلاعات انشعابات شرکتها'!$1:$1,0)),0)</f>
        <v>0</v>
      </c>
      <c r="R509" s="188">
        <f>IFERROR(INDEX('اطلاعات انشعابات شرکتها'!A:BB,MATCH(A509,'اطلاعات انشعابات شرکتها'!A:A,0),MATCH(R$1,'اطلاعات انشعابات شرکتها'!$1:$1,0)),0)</f>
        <v>0</v>
      </c>
      <c r="S509" s="265"/>
      <c r="T509" s="188">
        <f>IFERROR(INDEX('قرائت کنتور'!A:AZ,MATCH(A509&amp;"-"&amp;T$1,'قرائت کنتور'!B:B,0),MATCH(G509,'قرائت کنتور'!$1:$1,0)),0)</f>
        <v>0</v>
      </c>
      <c r="U509" s="188">
        <f>IFERROR(INDEX('قرائت کنتور'!A:AZ,MATCH(A509&amp;"-"&amp;U$1,'قرائت کنتور'!B:B,0),MATCH(L509,'قرائت کنتور'!$1:$1,0)),0)</f>
        <v>0</v>
      </c>
      <c r="V509" s="188">
        <f>IFERROR(INDEX('قرائت کنتور'!A:AZ,MATCH(A509&amp;"-"&amp;U$1,'قرائت کنتور'!B:B,0),MATCH(G509,'قرائت کنتور'!$1:$1,0)),0)</f>
        <v>0</v>
      </c>
      <c r="W509" s="188">
        <f>IFERROR(INDEX('قرائت کنتور'!A:AZ,MATCH(A509&amp;"-"&amp;W$1,'قرائت کنتور'!B:B,0),MATCH(L509,'قرائت کنتور'!$1:$1,0)),0)</f>
        <v>0</v>
      </c>
      <c r="X509" s="188">
        <f>IFERROR(INDEX('قرائت کنتور'!A:AZ,MATCH(A509&amp;"-"&amp;W$1,'قرائت کنتور'!B:B,0),MATCH(G509,'قرائت کنتور'!$1:$1,0)),0)</f>
        <v>0</v>
      </c>
      <c r="Y509" s="188">
        <f>IFERROR(INDEX('قرائت کنتور'!A:AZ,MATCH(A509&amp;"-"&amp;Y$1,'قرائت کنتور'!B:B,0),MATCH(L509,'قرائت کنتور'!$1:$1,0)),0)</f>
        <v>0</v>
      </c>
      <c r="Z509" s="188">
        <f>IFERROR(INDEX('قرائت کنتور'!A:AZ,MATCH(A509&amp;"-"&amp;Y$1,'قرائت کنتور'!B:B,0),MATCH(G509,'قرائت کنتور'!$1:$1,0)),0)</f>
        <v>0</v>
      </c>
      <c r="AA509" s="188">
        <f>IFERROR(INDEX('قرائت کنتور'!A:AZ,MATCH(A509&amp;"-"&amp;AA$1,'قرائت کنتور'!B:B,0),MATCH(L509,'قرائت کنتور'!$1:$1,0)),0)</f>
        <v>0</v>
      </c>
      <c r="AB509" s="188">
        <f>IFERROR(INDEX('قرائت کنتور'!A:AZ,MATCH(A509&amp;"-"&amp;AA$1,'قرائت کنتور'!B:B,0),MATCH(G509,'قرائت کنتور'!$1:$1,0)),0)</f>
        <v>0</v>
      </c>
      <c r="AC509" s="265"/>
      <c r="AD509" s="188">
        <f t="shared" si="166"/>
        <v>0</v>
      </c>
      <c r="AE509" s="188">
        <f t="shared" si="167"/>
        <v>0</v>
      </c>
      <c r="AF509" s="188">
        <f t="shared" si="168"/>
        <v>0</v>
      </c>
      <c r="AG509" s="188">
        <f t="shared" si="169"/>
        <v>0</v>
      </c>
      <c r="AH509" s="188">
        <f t="shared" si="170"/>
        <v>0</v>
      </c>
      <c r="AI509" s="188">
        <f t="shared" si="171"/>
        <v>0</v>
      </c>
      <c r="AJ509" s="188" t="str">
        <f t="shared" si="172"/>
        <v>0</v>
      </c>
      <c r="AK509" s="265"/>
      <c r="AL509" s="254" t="str">
        <f t="shared" si="173"/>
        <v>---</v>
      </c>
      <c r="AM509" s="254" t="str">
        <f t="shared" si="174"/>
        <v>---</v>
      </c>
      <c r="AN509" s="265"/>
      <c r="AO509" s="188" t="str">
        <f>IFERROR(INDEX('تعرفه ها'!A:Z,MATCH(P509&amp;"-"&amp;AO$1,'تعرفه ها'!C:C,0),MATCH(F509,'تعرفه ها'!$2:$2,0),1),"---")</f>
        <v>---</v>
      </c>
      <c r="AP509" s="188" t="str">
        <f>IFERROR(INDEX('تعرفه ها'!A:Z,MATCH(P509&amp;"-"&amp;AP$1,'تعرفه ها'!C:C,0),MATCH(F509,'تعرفه ها'!$2:$2,0),1),"---")</f>
        <v>---</v>
      </c>
      <c r="AQ509" s="188" t="str">
        <f>IFERROR(INDEX('تعرفه ها'!A:Z,MATCH(P509&amp;"-"&amp;AQ$1,'تعرفه ها'!C:C,0),MATCH(F509,'تعرفه ها'!$2:$2,0),1),"---")</f>
        <v>---</v>
      </c>
      <c r="AR509" s="188" t="str">
        <f>IFERROR(INDEX('تعرفه ها'!A:Z,MATCH(P509&amp;"-"&amp;AR$1,'تعرفه ها'!C:C,0),MATCH(F509,'تعرفه ها'!$2:$2,0),1),"---")</f>
        <v>---</v>
      </c>
      <c r="AS509" s="265"/>
      <c r="AT509" s="415" t="str">
        <f t="shared" si="175"/>
        <v>---</v>
      </c>
      <c r="AU509" s="415" t="str">
        <f t="shared" si="176"/>
        <v>---</v>
      </c>
      <c r="AV509" s="415" t="str">
        <f t="shared" si="177"/>
        <v>---</v>
      </c>
      <c r="AW509" s="415" t="str">
        <f t="shared" si="178"/>
        <v>---</v>
      </c>
      <c r="AX509" s="415" t="str">
        <f t="shared" si="179"/>
        <v>---</v>
      </c>
      <c r="AY509" s="415" t="str">
        <f>IFERROR(AH509*INDEX('تعرفه ها'!A:Z,MATCH("عوارض برق به ازاء هر کیلووات",'تعرفه ها'!$C:$C,0),MATCH(F509,'تعرفه ها'!$2:$2,0)),"---")</f>
        <v>---</v>
      </c>
      <c r="AZ509" s="415" t="str">
        <f t="shared" si="180"/>
        <v>---</v>
      </c>
      <c r="BA509" s="415" t="str">
        <f>IFERROR(ROUND(((AX509+AY509+AZ509)*INDEX('تعرفه ها'!A:Z,MATCH("هزینه نگهداری و تعمیرات شبکه برق",'تعرفه ها'!$C:$C,0),MATCH(F509,'تعرفه ها'!$2:$2,0))/100),0),"---")</f>
        <v>---</v>
      </c>
      <c r="BB509" s="415">
        <f>IFERROR(IF(P509="دیماندی",ROUND(AJ509*INDEX('تعرفه ها'!A:Z,MATCH(BB$1,'تعرفه ها'!$C:$C,0),MATCH(F509,'تعرفه ها'!$2:$2,0))*J509/30,0),0),"---")</f>
        <v>0</v>
      </c>
      <c r="BC509" s="415"/>
      <c r="BD509" s="54" t="str">
        <f>IFERROR(IF(INDEX('اطلاعات دوره'!A:Z,MATCH(G509,'اطلاعات دوره'!C:C,0),MATCH("برق",'اطلاعات دوره'!$1:$1,0))="دارد",ROUND(AX509*INDEX('تعرفه ها'!A:Z,MATCH("پیک فصلی برق",'تعرفه ها'!$C:$C,0),MATCH(F509,'تعرفه ها'!$2:$2,0))/100,0),0),"---")</f>
        <v>---</v>
      </c>
      <c r="BE509" s="415" t="str">
        <f>IFERROR(ROUND(((AX509+AY509+AZ509+BA509+BB509+BC509+BD509)*INDEX('تعرفه ها'!A:Z,MATCH("مالیات برق",'تعرفه ها'!$C:$C,0),MATCH(F509,'تعرفه ها'!$2:$2,0))/100),0),"---")</f>
        <v>---</v>
      </c>
      <c r="BF509" s="415" t="str">
        <f t="shared" si="181"/>
        <v>---</v>
      </c>
      <c r="BG509" s="415" t="str">
        <f t="shared" si="185"/>
        <v>---</v>
      </c>
      <c r="BH509" s="415" t="str">
        <f t="shared" si="182"/>
        <v>---</v>
      </c>
      <c r="BI509" s="54" t="str">
        <f t="shared" si="183"/>
        <v>---</v>
      </c>
      <c r="BJ509" s="55" t="str">
        <f t="shared" si="184"/>
        <v>---</v>
      </c>
      <c r="BK509" s="262"/>
      <c r="BL509" s="183" t="str">
        <f>IFERROR(IF(INDEX(پرداخت!A:AZ,MATCH(A509&amp;" - "&amp;"برق",پرداخت!$B:$B,0),MATCH(G509,پرداخت!$1:$1,0))="نشده","نشده","شده"),"---")</f>
        <v>---</v>
      </c>
      <c r="BN509" s="257"/>
      <c r="BO509" s="257"/>
      <c r="BP509" s="257"/>
      <c r="BQ509" s="257"/>
      <c r="BR509" s="257"/>
      <c r="BS509" s="257"/>
      <c r="BT509" s="257"/>
      <c r="BU509" s="257"/>
      <c r="BV509" s="257"/>
      <c r="BW509" s="257"/>
      <c r="BX509" s="257"/>
      <c r="BY509" s="257"/>
      <c r="BZ509" s="257"/>
      <c r="CA509" s="257"/>
      <c r="CB509" s="257"/>
      <c r="CC509" s="257"/>
      <c r="CD509" s="257"/>
      <c r="CE509" s="257"/>
      <c r="CF509" s="257"/>
      <c r="CG509" s="257"/>
      <c r="CH509"/>
      <c r="CI509"/>
      <c r="CJ509"/>
      <c r="CK509"/>
    </row>
    <row r="510" spans="1:89" ht="33.75" hidden="1">
      <c r="A510" s="170"/>
      <c r="B510" s="47">
        <f>IFERROR(INDEX('اطلاعات انشعابات شرکتها'!A:BB,MATCH(A510,'اطلاعات انشعابات شرکتها'!A:A,0),MATCH(B$1,'اطلاعات انشعابات شرکتها'!$1:$1,0)),0)</f>
        <v>0</v>
      </c>
      <c r="C510" s="48">
        <f>IFERROR(INDEX('اطلاعات انشعابات شرکتها'!A:BB,MATCH(A510,'اطلاعات انشعابات شرکتها'!A:A,0),MATCH(C$1,'اطلاعات انشعابات شرکتها'!$1:$1,0)),0)</f>
        <v>0</v>
      </c>
      <c r="D510" s="45"/>
      <c r="E510" s="171"/>
      <c r="F510" s="170"/>
      <c r="G510" s="188" t="str">
        <f t="shared" si="163"/>
        <v>/</v>
      </c>
      <c r="H510" s="188">
        <f>IFERROR(INDEX('اطلاعات دوره'!A:Z,MATCH(G510,'اطلاعات دوره'!C:C,0),MATCH(H$1,'اطلاعات دوره'!$1:$1,0)),0)</f>
        <v>0</v>
      </c>
      <c r="I510" s="188">
        <f>IFERROR(INDEX('اطلاعات دوره'!A:Z,MATCH(G510,'اطلاعات دوره'!C:C,0),MATCH(I$1,'اطلاعات دوره'!$1:$1,0)),0)</f>
        <v>0</v>
      </c>
      <c r="J510" s="188">
        <f>IFERROR(INDEX('اطلاعات دوره'!A:Z,MATCH(G510,'اطلاعات دوره'!C:C,0),MATCH(J$1,'اطلاعات دوره'!$1:$1,0)),0)</f>
        <v>0</v>
      </c>
      <c r="K510" s="265"/>
      <c r="L510" s="188" t="str">
        <f>IFERROR(INDEX('اطلاعات دوره'!A:Z,MATCH(G510,'اطلاعات دوره'!C:C,0)-1,MATCH("عنوان",'اطلاعات دوره'!$1:$1,0)),"---")</f>
        <v>---</v>
      </c>
      <c r="M510" s="188" t="str">
        <f t="shared" si="164"/>
        <v>----</v>
      </c>
      <c r="N510" s="188" t="str">
        <f t="shared" si="165"/>
        <v>-/</v>
      </c>
      <c r="O510" s="265"/>
      <c r="P510" s="188">
        <f>IFERROR(INDEX('اطلاعات انشعابات شرکتها'!A:BB,MATCH(A510,'اطلاعات انشعابات شرکتها'!A:A,0),MATCH(P$1,'اطلاعات انشعابات شرکتها'!$1:$1,0)),0)</f>
        <v>0</v>
      </c>
      <c r="Q510" s="188">
        <f>IFERROR(INDEX('اطلاعات انشعابات شرکتها'!A:BB,MATCH(A510,'اطلاعات انشعابات شرکتها'!A:A,0),MATCH(Q$1,'اطلاعات انشعابات شرکتها'!$1:$1,0)),0)</f>
        <v>0</v>
      </c>
      <c r="R510" s="188">
        <f>IFERROR(INDEX('اطلاعات انشعابات شرکتها'!A:BB,MATCH(A510,'اطلاعات انشعابات شرکتها'!A:A,0),MATCH(R$1,'اطلاعات انشعابات شرکتها'!$1:$1,0)),0)</f>
        <v>0</v>
      </c>
      <c r="S510" s="265"/>
      <c r="T510" s="188">
        <f>IFERROR(INDEX('قرائت کنتور'!A:AZ,MATCH(A510&amp;"-"&amp;T$1,'قرائت کنتور'!B:B,0),MATCH(G510,'قرائت کنتور'!$1:$1,0)),0)</f>
        <v>0</v>
      </c>
      <c r="U510" s="188">
        <f>IFERROR(INDEX('قرائت کنتور'!A:AZ,MATCH(A510&amp;"-"&amp;U$1,'قرائت کنتور'!B:B,0),MATCH(L510,'قرائت کنتور'!$1:$1,0)),0)</f>
        <v>0</v>
      </c>
      <c r="V510" s="188">
        <f>IFERROR(INDEX('قرائت کنتور'!A:AZ,MATCH(A510&amp;"-"&amp;U$1,'قرائت کنتور'!B:B,0),MATCH(G510,'قرائت کنتور'!$1:$1,0)),0)</f>
        <v>0</v>
      </c>
      <c r="W510" s="188">
        <f>IFERROR(INDEX('قرائت کنتور'!A:AZ,MATCH(A510&amp;"-"&amp;W$1,'قرائت کنتور'!B:B,0),MATCH(L510,'قرائت کنتور'!$1:$1,0)),0)</f>
        <v>0</v>
      </c>
      <c r="X510" s="188">
        <f>IFERROR(INDEX('قرائت کنتور'!A:AZ,MATCH(A510&amp;"-"&amp;W$1,'قرائت کنتور'!B:B,0),MATCH(G510,'قرائت کنتور'!$1:$1,0)),0)</f>
        <v>0</v>
      </c>
      <c r="Y510" s="188">
        <f>IFERROR(INDEX('قرائت کنتور'!A:AZ,MATCH(A510&amp;"-"&amp;Y$1,'قرائت کنتور'!B:B,0),MATCH(L510,'قرائت کنتور'!$1:$1,0)),0)</f>
        <v>0</v>
      </c>
      <c r="Z510" s="188">
        <f>IFERROR(INDEX('قرائت کنتور'!A:AZ,MATCH(A510&amp;"-"&amp;Y$1,'قرائت کنتور'!B:B,0),MATCH(G510,'قرائت کنتور'!$1:$1,0)),0)</f>
        <v>0</v>
      </c>
      <c r="AA510" s="188">
        <f>IFERROR(INDEX('قرائت کنتور'!A:AZ,MATCH(A510&amp;"-"&amp;AA$1,'قرائت کنتور'!B:B,0),MATCH(L510,'قرائت کنتور'!$1:$1,0)),0)</f>
        <v>0</v>
      </c>
      <c r="AB510" s="188">
        <f>IFERROR(INDEX('قرائت کنتور'!A:AZ,MATCH(A510&amp;"-"&amp;AA$1,'قرائت کنتور'!B:B,0),MATCH(G510,'قرائت کنتور'!$1:$1,0)),0)</f>
        <v>0</v>
      </c>
      <c r="AC510" s="265"/>
      <c r="AD510" s="188">
        <f t="shared" si="166"/>
        <v>0</v>
      </c>
      <c r="AE510" s="188">
        <f t="shared" si="167"/>
        <v>0</v>
      </c>
      <c r="AF510" s="188">
        <f t="shared" si="168"/>
        <v>0</v>
      </c>
      <c r="AG510" s="188">
        <f t="shared" si="169"/>
        <v>0</v>
      </c>
      <c r="AH510" s="188">
        <f t="shared" si="170"/>
        <v>0</v>
      </c>
      <c r="AI510" s="188">
        <f t="shared" si="171"/>
        <v>0</v>
      </c>
      <c r="AJ510" s="188" t="str">
        <f t="shared" si="172"/>
        <v>0</v>
      </c>
      <c r="AK510" s="265"/>
      <c r="AL510" s="254" t="str">
        <f t="shared" si="173"/>
        <v>---</v>
      </c>
      <c r="AM510" s="254" t="str">
        <f t="shared" si="174"/>
        <v>---</v>
      </c>
      <c r="AN510" s="265"/>
      <c r="AO510" s="188" t="str">
        <f>IFERROR(INDEX('تعرفه ها'!A:Z,MATCH(P510&amp;"-"&amp;AO$1,'تعرفه ها'!C:C,0),MATCH(F510,'تعرفه ها'!$2:$2,0),1),"---")</f>
        <v>---</v>
      </c>
      <c r="AP510" s="188" t="str">
        <f>IFERROR(INDEX('تعرفه ها'!A:Z,MATCH(P510&amp;"-"&amp;AP$1,'تعرفه ها'!C:C,0),MATCH(F510,'تعرفه ها'!$2:$2,0),1),"---")</f>
        <v>---</v>
      </c>
      <c r="AQ510" s="188" t="str">
        <f>IFERROR(INDEX('تعرفه ها'!A:Z,MATCH(P510&amp;"-"&amp;AQ$1,'تعرفه ها'!C:C,0),MATCH(F510,'تعرفه ها'!$2:$2,0),1),"---")</f>
        <v>---</v>
      </c>
      <c r="AR510" s="188" t="str">
        <f>IFERROR(INDEX('تعرفه ها'!A:Z,MATCH(P510&amp;"-"&amp;AR$1,'تعرفه ها'!C:C,0),MATCH(F510,'تعرفه ها'!$2:$2,0),1),"---")</f>
        <v>---</v>
      </c>
      <c r="AS510" s="265"/>
      <c r="AT510" s="415" t="str">
        <f t="shared" si="175"/>
        <v>---</v>
      </c>
      <c r="AU510" s="415" t="str">
        <f t="shared" si="176"/>
        <v>---</v>
      </c>
      <c r="AV510" s="415" t="str">
        <f t="shared" si="177"/>
        <v>---</v>
      </c>
      <c r="AW510" s="415" t="str">
        <f t="shared" si="178"/>
        <v>---</v>
      </c>
      <c r="AX510" s="415" t="str">
        <f t="shared" si="179"/>
        <v>---</v>
      </c>
      <c r="AY510" s="415" t="str">
        <f>IFERROR(AH510*INDEX('تعرفه ها'!A:Z,MATCH("عوارض برق به ازاء هر کیلووات",'تعرفه ها'!$C:$C,0),MATCH(F510,'تعرفه ها'!$2:$2,0)),"---")</f>
        <v>---</v>
      </c>
      <c r="AZ510" s="415" t="str">
        <f t="shared" si="180"/>
        <v>---</v>
      </c>
      <c r="BA510" s="415" t="str">
        <f>IFERROR(ROUND(((AX510+AY510+AZ510)*INDEX('تعرفه ها'!A:Z,MATCH("هزینه نگهداری و تعمیرات شبکه برق",'تعرفه ها'!$C:$C,0),MATCH(F510,'تعرفه ها'!$2:$2,0))/100),0),"---")</f>
        <v>---</v>
      </c>
      <c r="BB510" s="415">
        <f>IFERROR(IF(P510="دیماندی",ROUND(AJ510*INDEX('تعرفه ها'!A:Z,MATCH(BB$1,'تعرفه ها'!$C:$C,0),MATCH(F510,'تعرفه ها'!$2:$2,0))*J510/30,0),0),"---")</f>
        <v>0</v>
      </c>
      <c r="BC510" s="415"/>
      <c r="BD510" s="54" t="str">
        <f>IFERROR(IF(INDEX('اطلاعات دوره'!A:Z,MATCH(G510,'اطلاعات دوره'!C:C,0),MATCH("برق",'اطلاعات دوره'!$1:$1,0))="دارد",ROUND(AX510*INDEX('تعرفه ها'!A:Z,MATCH("پیک فصلی برق",'تعرفه ها'!$C:$C,0),MATCH(F510,'تعرفه ها'!$2:$2,0))/100,0),0),"---")</f>
        <v>---</v>
      </c>
      <c r="BE510" s="415" t="str">
        <f>IFERROR(ROUND(((AX510+AY510+AZ510+BA510+BB510+BC510+BD510)*INDEX('تعرفه ها'!A:Z,MATCH("مالیات برق",'تعرفه ها'!$C:$C,0),MATCH(F510,'تعرفه ها'!$2:$2,0))/100),0),"---")</f>
        <v>---</v>
      </c>
      <c r="BF510" s="415" t="str">
        <f t="shared" si="181"/>
        <v>---</v>
      </c>
      <c r="BG510" s="415" t="str">
        <f t="shared" si="185"/>
        <v>---</v>
      </c>
      <c r="BH510" s="415" t="str">
        <f t="shared" si="182"/>
        <v>---</v>
      </c>
      <c r="BI510" s="54" t="str">
        <f t="shared" si="183"/>
        <v>---</v>
      </c>
      <c r="BJ510" s="55" t="str">
        <f t="shared" si="184"/>
        <v>---</v>
      </c>
      <c r="BK510" s="262"/>
      <c r="BL510" s="183" t="str">
        <f>IFERROR(IF(INDEX(پرداخت!A:AZ,MATCH(A510&amp;" - "&amp;"برق",پرداخت!$B:$B,0),MATCH(G510,پرداخت!$1:$1,0))="نشده","نشده","شده"),"---")</f>
        <v>---</v>
      </c>
      <c r="BN510" s="257"/>
      <c r="BO510" s="257"/>
      <c r="BP510" s="257"/>
      <c r="BQ510" s="257"/>
      <c r="BR510" s="257"/>
      <c r="BS510" s="257"/>
      <c r="BT510" s="257"/>
      <c r="BU510" s="257"/>
      <c r="BV510" s="257"/>
      <c r="BW510" s="257"/>
      <c r="BX510" s="257"/>
      <c r="BY510" s="257"/>
      <c r="BZ510" s="257"/>
      <c r="CA510" s="257"/>
      <c r="CB510" s="257"/>
      <c r="CC510" s="257"/>
      <c r="CD510" s="257"/>
      <c r="CE510" s="257"/>
      <c r="CF510" s="257"/>
      <c r="CG510" s="257"/>
      <c r="CH510"/>
      <c r="CI510"/>
      <c r="CJ510"/>
      <c r="CK510"/>
    </row>
    <row r="511" spans="1:89" ht="33.75" hidden="1">
      <c r="A511" s="170"/>
      <c r="B511" s="47">
        <f>IFERROR(INDEX('اطلاعات انشعابات شرکتها'!A:BB,MATCH(A511,'اطلاعات انشعابات شرکتها'!A:A,0),MATCH(B$1,'اطلاعات انشعابات شرکتها'!$1:$1,0)),0)</f>
        <v>0</v>
      </c>
      <c r="C511" s="48">
        <f>IFERROR(INDEX('اطلاعات انشعابات شرکتها'!A:BB,MATCH(A511,'اطلاعات انشعابات شرکتها'!A:A,0),MATCH(C$1,'اطلاعات انشعابات شرکتها'!$1:$1,0)),0)</f>
        <v>0</v>
      </c>
      <c r="D511" s="45"/>
      <c r="E511" s="171"/>
      <c r="F511" s="170"/>
      <c r="G511" s="188" t="str">
        <f t="shared" si="163"/>
        <v>/</v>
      </c>
      <c r="H511" s="188">
        <f>IFERROR(INDEX('اطلاعات دوره'!A:Z,MATCH(G511,'اطلاعات دوره'!C:C,0),MATCH(H$1,'اطلاعات دوره'!$1:$1,0)),0)</f>
        <v>0</v>
      </c>
      <c r="I511" s="188">
        <f>IFERROR(INDEX('اطلاعات دوره'!A:Z,MATCH(G511,'اطلاعات دوره'!C:C,0),MATCH(I$1,'اطلاعات دوره'!$1:$1,0)),0)</f>
        <v>0</v>
      </c>
      <c r="J511" s="188">
        <f>IFERROR(INDEX('اطلاعات دوره'!A:Z,MATCH(G511,'اطلاعات دوره'!C:C,0),MATCH(J$1,'اطلاعات دوره'!$1:$1,0)),0)</f>
        <v>0</v>
      </c>
      <c r="K511" s="265"/>
      <c r="L511" s="188" t="str">
        <f>IFERROR(INDEX('اطلاعات دوره'!A:Z,MATCH(G511,'اطلاعات دوره'!C:C,0)-1,MATCH("عنوان",'اطلاعات دوره'!$1:$1,0)),"---")</f>
        <v>---</v>
      </c>
      <c r="M511" s="188" t="str">
        <f t="shared" si="164"/>
        <v>----</v>
      </c>
      <c r="N511" s="188" t="str">
        <f t="shared" si="165"/>
        <v>-/</v>
      </c>
      <c r="O511" s="265"/>
      <c r="P511" s="188">
        <f>IFERROR(INDEX('اطلاعات انشعابات شرکتها'!A:BB,MATCH(A511,'اطلاعات انشعابات شرکتها'!A:A,0),MATCH(P$1,'اطلاعات انشعابات شرکتها'!$1:$1,0)),0)</f>
        <v>0</v>
      </c>
      <c r="Q511" s="188">
        <f>IFERROR(INDEX('اطلاعات انشعابات شرکتها'!A:BB,MATCH(A511,'اطلاعات انشعابات شرکتها'!A:A,0),MATCH(Q$1,'اطلاعات انشعابات شرکتها'!$1:$1,0)),0)</f>
        <v>0</v>
      </c>
      <c r="R511" s="188">
        <f>IFERROR(INDEX('اطلاعات انشعابات شرکتها'!A:BB,MATCH(A511,'اطلاعات انشعابات شرکتها'!A:A,0),MATCH(R$1,'اطلاعات انشعابات شرکتها'!$1:$1,0)),0)</f>
        <v>0</v>
      </c>
      <c r="S511" s="265"/>
      <c r="T511" s="188">
        <f>IFERROR(INDEX('قرائت کنتور'!A:AZ,MATCH(A511&amp;"-"&amp;T$1,'قرائت کنتور'!B:B,0),MATCH(G511,'قرائت کنتور'!$1:$1,0)),0)</f>
        <v>0</v>
      </c>
      <c r="U511" s="188">
        <f>IFERROR(INDEX('قرائت کنتور'!A:AZ,MATCH(A511&amp;"-"&amp;U$1,'قرائت کنتور'!B:B,0),MATCH(L511,'قرائت کنتور'!$1:$1,0)),0)</f>
        <v>0</v>
      </c>
      <c r="V511" s="188">
        <f>IFERROR(INDEX('قرائت کنتور'!A:AZ,MATCH(A511&amp;"-"&amp;U$1,'قرائت کنتور'!B:B,0),MATCH(G511,'قرائت کنتور'!$1:$1,0)),0)</f>
        <v>0</v>
      </c>
      <c r="W511" s="188">
        <f>IFERROR(INDEX('قرائت کنتور'!A:AZ,MATCH(A511&amp;"-"&amp;W$1,'قرائت کنتور'!B:B,0),MATCH(L511,'قرائت کنتور'!$1:$1,0)),0)</f>
        <v>0</v>
      </c>
      <c r="X511" s="188">
        <f>IFERROR(INDEX('قرائت کنتور'!A:AZ,MATCH(A511&amp;"-"&amp;W$1,'قرائت کنتور'!B:B,0),MATCH(G511,'قرائت کنتور'!$1:$1,0)),0)</f>
        <v>0</v>
      </c>
      <c r="Y511" s="188">
        <f>IFERROR(INDEX('قرائت کنتور'!A:AZ,MATCH(A511&amp;"-"&amp;Y$1,'قرائت کنتور'!B:B,0),MATCH(L511,'قرائت کنتور'!$1:$1,0)),0)</f>
        <v>0</v>
      </c>
      <c r="Z511" s="188">
        <f>IFERROR(INDEX('قرائت کنتور'!A:AZ,MATCH(A511&amp;"-"&amp;Y$1,'قرائت کنتور'!B:B,0),MATCH(G511,'قرائت کنتور'!$1:$1,0)),0)</f>
        <v>0</v>
      </c>
      <c r="AA511" s="188">
        <f>IFERROR(INDEX('قرائت کنتور'!A:AZ,MATCH(A511&amp;"-"&amp;AA$1,'قرائت کنتور'!B:B,0),MATCH(L511,'قرائت کنتور'!$1:$1,0)),0)</f>
        <v>0</v>
      </c>
      <c r="AB511" s="188">
        <f>IFERROR(INDEX('قرائت کنتور'!A:AZ,MATCH(A511&amp;"-"&amp;AA$1,'قرائت کنتور'!B:B,0),MATCH(G511,'قرائت کنتور'!$1:$1,0)),0)</f>
        <v>0</v>
      </c>
      <c r="AC511" s="265"/>
      <c r="AD511" s="188">
        <f t="shared" si="166"/>
        <v>0</v>
      </c>
      <c r="AE511" s="188">
        <f t="shared" si="167"/>
        <v>0</v>
      </c>
      <c r="AF511" s="188">
        <f t="shared" si="168"/>
        <v>0</v>
      </c>
      <c r="AG511" s="188">
        <f t="shared" si="169"/>
        <v>0</v>
      </c>
      <c r="AH511" s="188">
        <f t="shared" si="170"/>
        <v>0</v>
      </c>
      <c r="AI511" s="188">
        <f t="shared" si="171"/>
        <v>0</v>
      </c>
      <c r="AJ511" s="188" t="str">
        <f t="shared" si="172"/>
        <v>0</v>
      </c>
      <c r="AK511" s="265"/>
      <c r="AL511" s="254" t="str">
        <f t="shared" si="173"/>
        <v>---</v>
      </c>
      <c r="AM511" s="254" t="str">
        <f t="shared" si="174"/>
        <v>---</v>
      </c>
      <c r="AN511" s="265"/>
      <c r="AO511" s="188" t="str">
        <f>IFERROR(INDEX('تعرفه ها'!A:Z,MATCH(P511&amp;"-"&amp;AO$1,'تعرفه ها'!C:C,0),MATCH(F511,'تعرفه ها'!$2:$2,0),1),"---")</f>
        <v>---</v>
      </c>
      <c r="AP511" s="188" t="str">
        <f>IFERROR(INDEX('تعرفه ها'!A:Z,MATCH(P511&amp;"-"&amp;AP$1,'تعرفه ها'!C:C,0),MATCH(F511,'تعرفه ها'!$2:$2,0),1),"---")</f>
        <v>---</v>
      </c>
      <c r="AQ511" s="188" t="str">
        <f>IFERROR(INDEX('تعرفه ها'!A:Z,MATCH(P511&amp;"-"&amp;AQ$1,'تعرفه ها'!C:C,0),MATCH(F511,'تعرفه ها'!$2:$2,0),1),"---")</f>
        <v>---</v>
      </c>
      <c r="AR511" s="188" t="str">
        <f>IFERROR(INDEX('تعرفه ها'!A:Z,MATCH(P511&amp;"-"&amp;AR$1,'تعرفه ها'!C:C,0),MATCH(F511,'تعرفه ها'!$2:$2,0),1),"---")</f>
        <v>---</v>
      </c>
      <c r="AS511" s="265"/>
      <c r="AT511" s="415" t="str">
        <f t="shared" si="175"/>
        <v>---</v>
      </c>
      <c r="AU511" s="415" t="str">
        <f t="shared" si="176"/>
        <v>---</v>
      </c>
      <c r="AV511" s="415" t="str">
        <f t="shared" si="177"/>
        <v>---</v>
      </c>
      <c r="AW511" s="415" t="str">
        <f t="shared" si="178"/>
        <v>---</v>
      </c>
      <c r="AX511" s="415" t="str">
        <f t="shared" si="179"/>
        <v>---</v>
      </c>
      <c r="AY511" s="415" t="str">
        <f>IFERROR(AH511*INDEX('تعرفه ها'!A:Z,MATCH("عوارض برق به ازاء هر کیلووات",'تعرفه ها'!$C:$C,0),MATCH(F511,'تعرفه ها'!$2:$2,0)),"---")</f>
        <v>---</v>
      </c>
      <c r="AZ511" s="415" t="str">
        <f t="shared" si="180"/>
        <v>---</v>
      </c>
      <c r="BA511" s="415" t="str">
        <f>IFERROR(ROUND(((AX511+AY511+AZ511)*INDEX('تعرفه ها'!A:Z,MATCH("هزینه نگهداری و تعمیرات شبکه برق",'تعرفه ها'!$C:$C,0),MATCH(F511,'تعرفه ها'!$2:$2,0))/100),0),"---")</f>
        <v>---</v>
      </c>
      <c r="BB511" s="415">
        <f>IFERROR(IF(P511="دیماندی",ROUND(AJ511*INDEX('تعرفه ها'!A:Z,MATCH(BB$1,'تعرفه ها'!$C:$C,0),MATCH(F511,'تعرفه ها'!$2:$2,0))*J511/30,0),0),"---")</f>
        <v>0</v>
      </c>
      <c r="BC511" s="415"/>
      <c r="BD511" s="54" t="str">
        <f>IFERROR(IF(INDEX('اطلاعات دوره'!A:Z,MATCH(G511,'اطلاعات دوره'!C:C,0),MATCH("برق",'اطلاعات دوره'!$1:$1,0))="دارد",ROUND(AX511*INDEX('تعرفه ها'!A:Z,MATCH("پیک فصلی برق",'تعرفه ها'!$C:$C,0),MATCH(F511,'تعرفه ها'!$2:$2,0))/100,0),0),"---")</f>
        <v>---</v>
      </c>
      <c r="BE511" s="415" t="str">
        <f>IFERROR(ROUND(((AX511+AY511+AZ511+BA511+BB511+BC511+BD511)*INDEX('تعرفه ها'!A:Z,MATCH("مالیات برق",'تعرفه ها'!$C:$C,0),MATCH(F511,'تعرفه ها'!$2:$2,0))/100),0),"---")</f>
        <v>---</v>
      </c>
      <c r="BF511" s="415" t="str">
        <f t="shared" si="181"/>
        <v>---</v>
      </c>
      <c r="BG511" s="415" t="str">
        <f t="shared" si="185"/>
        <v>---</v>
      </c>
      <c r="BH511" s="415" t="str">
        <f t="shared" si="182"/>
        <v>---</v>
      </c>
      <c r="BI511" s="54" t="str">
        <f t="shared" si="183"/>
        <v>---</v>
      </c>
      <c r="BJ511" s="55" t="str">
        <f t="shared" si="184"/>
        <v>---</v>
      </c>
      <c r="BK511" s="262"/>
      <c r="BL511" s="183" t="str">
        <f>IFERROR(IF(INDEX(پرداخت!A:AZ,MATCH(A511&amp;" - "&amp;"برق",پرداخت!$B:$B,0),MATCH(G511,پرداخت!$1:$1,0))="نشده","نشده","شده"),"---")</f>
        <v>---</v>
      </c>
      <c r="BN511" s="257"/>
      <c r="BO511" s="257"/>
      <c r="BP511" s="257"/>
      <c r="BQ511" s="257"/>
      <c r="BR511" s="257"/>
      <c r="BS511" s="257"/>
      <c r="BT511" s="257"/>
      <c r="BU511" s="257"/>
      <c r="BV511" s="257"/>
      <c r="BW511" s="257"/>
      <c r="BX511" s="257"/>
      <c r="BY511" s="257"/>
      <c r="BZ511" s="257"/>
      <c r="CA511" s="257"/>
      <c r="CB511" s="257"/>
      <c r="CC511" s="257"/>
      <c r="CD511" s="257"/>
      <c r="CE511" s="257"/>
      <c r="CF511" s="257"/>
      <c r="CG511" s="257"/>
      <c r="CH511"/>
      <c r="CI511"/>
      <c r="CJ511"/>
      <c r="CK511"/>
    </row>
    <row r="512" spans="1:89" ht="33.75" hidden="1">
      <c r="A512" s="170"/>
      <c r="B512" s="47">
        <f>IFERROR(INDEX('اطلاعات انشعابات شرکتها'!A:BB,MATCH(A512,'اطلاعات انشعابات شرکتها'!A:A,0),MATCH(B$1,'اطلاعات انشعابات شرکتها'!$1:$1,0)),0)</f>
        <v>0</v>
      </c>
      <c r="C512" s="48">
        <f>IFERROR(INDEX('اطلاعات انشعابات شرکتها'!A:BB,MATCH(A512,'اطلاعات انشعابات شرکتها'!A:A,0),MATCH(C$1,'اطلاعات انشعابات شرکتها'!$1:$1,0)),0)</f>
        <v>0</v>
      </c>
      <c r="D512" s="45"/>
      <c r="E512" s="171"/>
      <c r="F512" s="170"/>
      <c r="G512" s="188" t="str">
        <f t="shared" si="163"/>
        <v>/</v>
      </c>
      <c r="H512" s="188">
        <f>IFERROR(INDEX('اطلاعات دوره'!A:Z,MATCH(G512,'اطلاعات دوره'!C:C,0),MATCH(H$1,'اطلاعات دوره'!$1:$1,0)),0)</f>
        <v>0</v>
      </c>
      <c r="I512" s="188">
        <f>IFERROR(INDEX('اطلاعات دوره'!A:Z,MATCH(G512,'اطلاعات دوره'!C:C,0),MATCH(I$1,'اطلاعات دوره'!$1:$1,0)),0)</f>
        <v>0</v>
      </c>
      <c r="J512" s="188">
        <f>IFERROR(INDEX('اطلاعات دوره'!A:Z,MATCH(G512,'اطلاعات دوره'!C:C,0),MATCH(J$1,'اطلاعات دوره'!$1:$1,0)),0)</f>
        <v>0</v>
      </c>
      <c r="K512" s="265"/>
      <c r="L512" s="188" t="str">
        <f>IFERROR(INDEX('اطلاعات دوره'!A:Z,MATCH(G512,'اطلاعات دوره'!C:C,0)-1,MATCH("عنوان",'اطلاعات دوره'!$1:$1,0)),"---")</f>
        <v>---</v>
      </c>
      <c r="M512" s="188" t="str">
        <f t="shared" si="164"/>
        <v>----</v>
      </c>
      <c r="N512" s="188" t="str">
        <f t="shared" si="165"/>
        <v>-/</v>
      </c>
      <c r="O512" s="265"/>
      <c r="P512" s="188">
        <f>IFERROR(INDEX('اطلاعات انشعابات شرکتها'!A:BB,MATCH(A512,'اطلاعات انشعابات شرکتها'!A:A,0),MATCH(P$1,'اطلاعات انشعابات شرکتها'!$1:$1,0)),0)</f>
        <v>0</v>
      </c>
      <c r="Q512" s="188">
        <f>IFERROR(INDEX('اطلاعات انشعابات شرکتها'!A:BB,MATCH(A512,'اطلاعات انشعابات شرکتها'!A:A,0),MATCH(Q$1,'اطلاعات انشعابات شرکتها'!$1:$1,0)),0)</f>
        <v>0</v>
      </c>
      <c r="R512" s="188">
        <f>IFERROR(INDEX('اطلاعات انشعابات شرکتها'!A:BB,MATCH(A512,'اطلاعات انشعابات شرکتها'!A:A,0),MATCH(R$1,'اطلاعات انشعابات شرکتها'!$1:$1,0)),0)</f>
        <v>0</v>
      </c>
      <c r="S512" s="265"/>
      <c r="T512" s="188">
        <f>IFERROR(INDEX('قرائت کنتور'!A:AZ,MATCH(A512&amp;"-"&amp;T$1,'قرائت کنتور'!B:B,0),MATCH(G512,'قرائت کنتور'!$1:$1,0)),0)</f>
        <v>0</v>
      </c>
      <c r="U512" s="188">
        <f>IFERROR(INDEX('قرائت کنتور'!A:AZ,MATCH(A512&amp;"-"&amp;U$1,'قرائت کنتور'!B:B,0),MATCH(L512,'قرائت کنتور'!$1:$1,0)),0)</f>
        <v>0</v>
      </c>
      <c r="V512" s="188">
        <f>IFERROR(INDEX('قرائت کنتور'!A:AZ,MATCH(A512&amp;"-"&amp;U$1,'قرائت کنتور'!B:B,0),MATCH(G512,'قرائت کنتور'!$1:$1,0)),0)</f>
        <v>0</v>
      </c>
      <c r="W512" s="188">
        <f>IFERROR(INDEX('قرائت کنتور'!A:AZ,MATCH(A512&amp;"-"&amp;W$1,'قرائت کنتور'!B:B,0),MATCH(L512,'قرائت کنتور'!$1:$1,0)),0)</f>
        <v>0</v>
      </c>
      <c r="X512" s="188">
        <f>IFERROR(INDEX('قرائت کنتور'!A:AZ,MATCH(A512&amp;"-"&amp;W$1,'قرائت کنتور'!B:B,0),MATCH(G512,'قرائت کنتور'!$1:$1,0)),0)</f>
        <v>0</v>
      </c>
      <c r="Y512" s="188">
        <f>IFERROR(INDEX('قرائت کنتور'!A:AZ,MATCH(A512&amp;"-"&amp;Y$1,'قرائت کنتور'!B:B,0),MATCH(L512,'قرائت کنتور'!$1:$1,0)),0)</f>
        <v>0</v>
      </c>
      <c r="Z512" s="188">
        <f>IFERROR(INDEX('قرائت کنتور'!A:AZ,MATCH(A512&amp;"-"&amp;Y$1,'قرائت کنتور'!B:B,0),MATCH(G512,'قرائت کنتور'!$1:$1,0)),0)</f>
        <v>0</v>
      </c>
      <c r="AA512" s="188">
        <f>IFERROR(INDEX('قرائت کنتور'!A:AZ,MATCH(A512&amp;"-"&amp;AA$1,'قرائت کنتور'!B:B,0),MATCH(L512,'قرائت کنتور'!$1:$1,0)),0)</f>
        <v>0</v>
      </c>
      <c r="AB512" s="188">
        <f>IFERROR(INDEX('قرائت کنتور'!A:AZ,MATCH(A512&amp;"-"&amp;AA$1,'قرائت کنتور'!B:B,0),MATCH(G512,'قرائت کنتور'!$1:$1,0)),0)</f>
        <v>0</v>
      </c>
      <c r="AC512" s="265"/>
      <c r="AD512" s="188">
        <f t="shared" si="166"/>
        <v>0</v>
      </c>
      <c r="AE512" s="188">
        <f t="shared" si="167"/>
        <v>0</v>
      </c>
      <c r="AF512" s="188">
        <f t="shared" si="168"/>
        <v>0</v>
      </c>
      <c r="AG512" s="188">
        <f t="shared" si="169"/>
        <v>0</v>
      </c>
      <c r="AH512" s="188">
        <f t="shared" si="170"/>
        <v>0</v>
      </c>
      <c r="AI512" s="188">
        <f t="shared" si="171"/>
        <v>0</v>
      </c>
      <c r="AJ512" s="188" t="str">
        <f t="shared" si="172"/>
        <v>0</v>
      </c>
      <c r="AK512" s="265"/>
      <c r="AL512" s="254" t="str">
        <f t="shared" si="173"/>
        <v>---</v>
      </c>
      <c r="AM512" s="254" t="str">
        <f t="shared" si="174"/>
        <v>---</v>
      </c>
      <c r="AN512" s="265"/>
      <c r="AO512" s="188" t="str">
        <f>IFERROR(INDEX('تعرفه ها'!A:Z,MATCH(P512&amp;"-"&amp;AO$1,'تعرفه ها'!C:C,0),MATCH(F512,'تعرفه ها'!$2:$2,0),1),"---")</f>
        <v>---</v>
      </c>
      <c r="AP512" s="188" t="str">
        <f>IFERROR(INDEX('تعرفه ها'!A:Z,MATCH(P512&amp;"-"&amp;AP$1,'تعرفه ها'!C:C,0),MATCH(F512,'تعرفه ها'!$2:$2,0),1),"---")</f>
        <v>---</v>
      </c>
      <c r="AQ512" s="188" t="str">
        <f>IFERROR(INDEX('تعرفه ها'!A:Z,MATCH(P512&amp;"-"&amp;AQ$1,'تعرفه ها'!C:C,0),MATCH(F512,'تعرفه ها'!$2:$2,0),1),"---")</f>
        <v>---</v>
      </c>
      <c r="AR512" s="188" t="str">
        <f>IFERROR(INDEX('تعرفه ها'!A:Z,MATCH(P512&amp;"-"&amp;AR$1,'تعرفه ها'!C:C,0),MATCH(F512,'تعرفه ها'!$2:$2,0),1),"---")</f>
        <v>---</v>
      </c>
      <c r="AS512" s="265"/>
      <c r="AT512" s="415" t="str">
        <f t="shared" si="175"/>
        <v>---</v>
      </c>
      <c r="AU512" s="415" t="str">
        <f t="shared" si="176"/>
        <v>---</v>
      </c>
      <c r="AV512" s="415" t="str">
        <f t="shared" si="177"/>
        <v>---</v>
      </c>
      <c r="AW512" s="415" t="str">
        <f t="shared" si="178"/>
        <v>---</v>
      </c>
      <c r="AX512" s="415" t="str">
        <f t="shared" si="179"/>
        <v>---</v>
      </c>
      <c r="AY512" s="415" t="str">
        <f>IFERROR(AH512*INDEX('تعرفه ها'!A:Z,MATCH("عوارض برق به ازاء هر کیلووات",'تعرفه ها'!$C:$C,0),MATCH(F512,'تعرفه ها'!$2:$2,0)),"---")</f>
        <v>---</v>
      </c>
      <c r="AZ512" s="415" t="str">
        <f t="shared" si="180"/>
        <v>---</v>
      </c>
      <c r="BA512" s="415" t="str">
        <f>IFERROR(ROUND(((AX512+AY512+AZ512)*INDEX('تعرفه ها'!A:Z,MATCH("هزینه نگهداری و تعمیرات شبکه برق",'تعرفه ها'!$C:$C,0),MATCH(F512,'تعرفه ها'!$2:$2,0))/100),0),"---")</f>
        <v>---</v>
      </c>
      <c r="BB512" s="415">
        <f>IFERROR(IF(P512="دیماندی",ROUND(AJ512*INDEX('تعرفه ها'!A:Z,MATCH(BB$1,'تعرفه ها'!$C:$C,0),MATCH(F512,'تعرفه ها'!$2:$2,0))*J512/30,0),0),"---")</f>
        <v>0</v>
      </c>
      <c r="BC512" s="415"/>
      <c r="BD512" s="54" t="str">
        <f>IFERROR(IF(INDEX('اطلاعات دوره'!A:Z,MATCH(G512,'اطلاعات دوره'!C:C,0),MATCH("برق",'اطلاعات دوره'!$1:$1,0))="دارد",ROUND(AX512*INDEX('تعرفه ها'!A:Z,MATCH("پیک فصلی برق",'تعرفه ها'!$C:$C,0),MATCH(F512,'تعرفه ها'!$2:$2,0))/100,0),0),"---")</f>
        <v>---</v>
      </c>
      <c r="BE512" s="415" t="str">
        <f>IFERROR(ROUND(((AX512+AY512+AZ512+BA512+BB512+BC512+BD512)*INDEX('تعرفه ها'!A:Z,MATCH("مالیات برق",'تعرفه ها'!$C:$C,0),MATCH(F512,'تعرفه ها'!$2:$2,0))/100),0),"---")</f>
        <v>---</v>
      </c>
      <c r="BF512" s="415" t="str">
        <f t="shared" si="181"/>
        <v>---</v>
      </c>
      <c r="BG512" s="415" t="str">
        <f t="shared" si="185"/>
        <v>---</v>
      </c>
      <c r="BH512" s="415" t="str">
        <f t="shared" si="182"/>
        <v>---</v>
      </c>
      <c r="BI512" s="54" t="str">
        <f t="shared" si="183"/>
        <v>---</v>
      </c>
      <c r="BJ512" s="55" t="str">
        <f t="shared" si="184"/>
        <v>---</v>
      </c>
      <c r="BK512" s="262"/>
      <c r="BL512" s="183" t="str">
        <f>IFERROR(IF(INDEX(پرداخت!A:AZ,MATCH(A512&amp;" - "&amp;"برق",پرداخت!$B:$B,0),MATCH(G512,پرداخت!$1:$1,0))="نشده","نشده","شده"),"---")</f>
        <v>---</v>
      </c>
      <c r="BN512" s="257"/>
      <c r="BO512" s="257"/>
      <c r="BP512" s="257"/>
      <c r="BQ512" s="257"/>
      <c r="BR512" s="257"/>
      <c r="BS512" s="257"/>
      <c r="BT512" s="257"/>
      <c r="BU512" s="257"/>
      <c r="BV512" s="257"/>
      <c r="BW512" s="257"/>
      <c r="BX512" s="257"/>
      <c r="BY512" s="257"/>
      <c r="BZ512" s="257"/>
      <c r="CA512" s="257"/>
      <c r="CB512" s="257"/>
      <c r="CC512" s="257"/>
      <c r="CD512" s="257"/>
      <c r="CE512" s="257"/>
      <c r="CF512" s="257"/>
      <c r="CG512" s="257"/>
      <c r="CH512"/>
      <c r="CI512"/>
      <c r="CJ512"/>
      <c r="CK512"/>
    </row>
    <row r="513" spans="1:89" ht="33.75" hidden="1">
      <c r="A513" s="170"/>
      <c r="B513" s="47">
        <f>IFERROR(INDEX('اطلاعات انشعابات شرکتها'!A:BB,MATCH(A513,'اطلاعات انشعابات شرکتها'!A:A,0),MATCH(B$1,'اطلاعات انشعابات شرکتها'!$1:$1,0)),0)</f>
        <v>0</v>
      </c>
      <c r="C513" s="48">
        <f>IFERROR(INDEX('اطلاعات انشعابات شرکتها'!A:BB,MATCH(A513,'اطلاعات انشعابات شرکتها'!A:A,0),MATCH(C$1,'اطلاعات انشعابات شرکتها'!$1:$1,0)),0)</f>
        <v>0</v>
      </c>
      <c r="D513" s="45"/>
      <c r="E513" s="171"/>
      <c r="F513" s="170"/>
      <c r="G513" s="188" t="str">
        <f t="shared" si="163"/>
        <v>/</v>
      </c>
      <c r="H513" s="188">
        <f>IFERROR(INDEX('اطلاعات دوره'!A:Z,MATCH(G513,'اطلاعات دوره'!C:C,0),MATCH(H$1,'اطلاعات دوره'!$1:$1,0)),0)</f>
        <v>0</v>
      </c>
      <c r="I513" s="188">
        <f>IFERROR(INDEX('اطلاعات دوره'!A:Z,MATCH(G513,'اطلاعات دوره'!C:C,0),MATCH(I$1,'اطلاعات دوره'!$1:$1,0)),0)</f>
        <v>0</v>
      </c>
      <c r="J513" s="188">
        <f>IFERROR(INDEX('اطلاعات دوره'!A:Z,MATCH(G513,'اطلاعات دوره'!C:C,0),MATCH(J$1,'اطلاعات دوره'!$1:$1,0)),0)</f>
        <v>0</v>
      </c>
      <c r="K513" s="265"/>
      <c r="L513" s="188" t="str">
        <f>IFERROR(INDEX('اطلاعات دوره'!A:Z,MATCH(G513,'اطلاعات دوره'!C:C,0)-1,MATCH("عنوان",'اطلاعات دوره'!$1:$1,0)),"---")</f>
        <v>---</v>
      </c>
      <c r="M513" s="188" t="str">
        <f t="shared" si="164"/>
        <v>----</v>
      </c>
      <c r="N513" s="188" t="str">
        <f t="shared" si="165"/>
        <v>-/</v>
      </c>
      <c r="O513" s="265"/>
      <c r="P513" s="188">
        <f>IFERROR(INDEX('اطلاعات انشعابات شرکتها'!A:BB,MATCH(A513,'اطلاعات انشعابات شرکتها'!A:A,0),MATCH(P$1,'اطلاعات انشعابات شرکتها'!$1:$1,0)),0)</f>
        <v>0</v>
      </c>
      <c r="Q513" s="188">
        <f>IFERROR(INDEX('اطلاعات انشعابات شرکتها'!A:BB,MATCH(A513,'اطلاعات انشعابات شرکتها'!A:A,0),MATCH(Q$1,'اطلاعات انشعابات شرکتها'!$1:$1,0)),0)</f>
        <v>0</v>
      </c>
      <c r="R513" s="188">
        <f>IFERROR(INDEX('اطلاعات انشعابات شرکتها'!A:BB,MATCH(A513,'اطلاعات انشعابات شرکتها'!A:A,0),MATCH(R$1,'اطلاعات انشعابات شرکتها'!$1:$1,0)),0)</f>
        <v>0</v>
      </c>
      <c r="S513" s="265"/>
      <c r="T513" s="188">
        <f>IFERROR(INDEX('قرائت کنتور'!A:AZ,MATCH(A513&amp;"-"&amp;T$1,'قرائت کنتور'!B:B,0),MATCH(G513,'قرائت کنتور'!$1:$1,0)),0)</f>
        <v>0</v>
      </c>
      <c r="U513" s="188">
        <f>IFERROR(INDEX('قرائت کنتور'!A:AZ,MATCH(A513&amp;"-"&amp;U$1,'قرائت کنتور'!B:B,0),MATCH(L513,'قرائت کنتور'!$1:$1,0)),0)</f>
        <v>0</v>
      </c>
      <c r="V513" s="188">
        <f>IFERROR(INDEX('قرائت کنتور'!A:AZ,MATCH(A513&amp;"-"&amp;U$1,'قرائت کنتور'!B:B,0),MATCH(G513,'قرائت کنتور'!$1:$1,0)),0)</f>
        <v>0</v>
      </c>
      <c r="W513" s="188">
        <f>IFERROR(INDEX('قرائت کنتور'!A:AZ,MATCH(A513&amp;"-"&amp;W$1,'قرائت کنتور'!B:B,0),MATCH(L513,'قرائت کنتور'!$1:$1,0)),0)</f>
        <v>0</v>
      </c>
      <c r="X513" s="188">
        <f>IFERROR(INDEX('قرائت کنتور'!A:AZ,MATCH(A513&amp;"-"&amp;W$1,'قرائت کنتور'!B:B,0),MATCH(G513,'قرائت کنتور'!$1:$1,0)),0)</f>
        <v>0</v>
      </c>
      <c r="Y513" s="188">
        <f>IFERROR(INDEX('قرائت کنتور'!A:AZ,MATCH(A513&amp;"-"&amp;Y$1,'قرائت کنتور'!B:B,0),MATCH(L513,'قرائت کنتور'!$1:$1,0)),0)</f>
        <v>0</v>
      </c>
      <c r="Z513" s="188">
        <f>IFERROR(INDEX('قرائت کنتور'!A:AZ,MATCH(A513&amp;"-"&amp;Y$1,'قرائت کنتور'!B:B,0),MATCH(G513,'قرائت کنتور'!$1:$1,0)),0)</f>
        <v>0</v>
      </c>
      <c r="AA513" s="188">
        <f>IFERROR(INDEX('قرائت کنتور'!A:AZ,MATCH(A513&amp;"-"&amp;AA$1,'قرائت کنتور'!B:B,0),MATCH(L513,'قرائت کنتور'!$1:$1,0)),0)</f>
        <v>0</v>
      </c>
      <c r="AB513" s="188">
        <f>IFERROR(INDEX('قرائت کنتور'!A:AZ,MATCH(A513&amp;"-"&amp;AA$1,'قرائت کنتور'!B:B,0),MATCH(G513,'قرائت کنتور'!$1:$1,0)),0)</f>
        <v>0</v>
      </c>
      <c r="AC513" s="265"/>
      <c r="AD513" s="188">
        <f t="shared" si="166"/>
        <v>0</v>
      </c>
      <c r="AE513" s="188">
        <f t="shared" si="167"/>
        <v>0</v>
      </c>
      <c r="AF513" s="188">
        <f t="shared" si="168"/>
        <v>0</v>
      </c>
      <c r="AG513" s="188">
        <f t="shared" si="169"/>
        <v>0</v>
      </c>
      <c r="AH513" s="188">
        <f t="shared" si="170"/>
        <v>0</v>
      </c>
      <c r="AI513" s="188">
        <f t="shared" si="171"/>
        <v>0</v>
      </c>
      <c r="AJ513" s="188" t="str">
        <f t="shared" si="172"/>
        <v>0</v>
      </c>
      <c r="AK513" s="265"/>
      <c r="AL513" s="254" t="str">
        <f t="shared" si="173"/>
        <v>---</v>
      </c>
      <c r="AM513" s="254" t="str">
        <f t="shared" si="174"/>
        <v>---</v>
      </c>
      <c r="AN513" s="265"/>
      <c r="AO513" s="188" t="str">
        <f>IFERROR(INDEX('تعرفه ها'!A:Z,MATCH(P513&amp;"-"&amp;AO$1,'تعرفه ها'!C:C,0),MATCH(F513,'تعرفه ها'!$2:$2,0),1),"---")</f>
        <v>---</v>
      </c>
      <c r="AP513" s="188" t="str">
        <f>IFERROR(INDEX('تعرفه ها'!A:Z,MATCH(P513&amp;"-"&amp;AP$1,'تعرفه ها'!C:C,0),MATCH(F513,'تعرفه ها'!$2:$2,0),1),"---")</f>
        <v>---</v>
      </c>
      <c r="AQ513" s="188" t="str">
        <f>IFERROR(INDEX('تعرفه ها'!A:Z,MATCH(P513&amp;"-"&amp;AQ$1,'تعرفه ها'!C:C,0),MATCH(F513,'تعرفه ها'!$2:$2,0),1),"---")</f>
        <v>---</v>
      </c>
      <c r="AR513" s="188" t="str">
        <f>IFERROR(INDEX('تعرفه ها'!A:Z,MATCH(P513&amp;"-"&amp;AR$1,'تعرفه ها'!C:C,0),MATCH(F513,'تعرفه ها'!$2:$2,0),1),"---")</f>
        <v>---</v>
      </c>
      <c r="AS513" s="265"/>
      <c r="AT513" s="415" t="str">
        <f t="shared" si="175"/>
        <v>---</v>
      </c>
      <c r="AU513" s="415" t="str">
        <f t="shared" si="176"/>
        <v>---</v>
      </c>
      <c r="AV513" s="415" t="str">
        <f t="shared" si="177"/>
        <v>---</v>
      </c>
      <c r="AW513" s="415" t="str">
        <f t="shared" si="178"/>
        <v>---</v>
      </c>
      <c r="AX513" s="415" t="str">
        <f t="shared" si="179"/>
        <v>---</v>
      </c>
      <c r="AY513" s="415" t="str">
        <f>IFERROR(AH513*INDEX('تعرفه ها'!A:Z,MATCH("عوارض برق به ازاء هر کیلووات",'تعرفه ها'!$C:$C,0),MATCH(F513,'تعرفه ها'!$2:$2,0)),"---")</f>
        <v>---</v>
      </c>
      <c r="AZ513" s="415" t="str">
        <f t="shared" si="180"/>
        <v>---</v>
      </c>
      <c r="BA513" s="415" t="str">
        <f>IFERROR(ROUND(((AX513+AY513+AZ513)*INDEX('تعرفه ها'!A:Z,MATCH("هزینه نگهداری و تعمیرات شبکه برق",'تعرفه ها'!$C:$C,0),MATCH(F513,'تعرفه ها'!$2:$2,0))/100),0),"---")</f>
        <v>---</v>
      </c>
      <c r="BB513" s="415">
        <f>IFERROR(IF(P513="دیماندی",ROUND(AJ513*INDEX('تعرفه ها'!A:Z,MATCH(BB$1,'تعرفه ها'!$C:$C,0),MATCH(F513,'تعرفه ها'!$2:$2,0))*J513/30,0),0),"---")</f>
        <v>0</v>
      </c>
      <c r="BC513" s="415"/>
      <c r="BD513" s="54" t="str">
        <f>IFERROR(IF(INDEX('اطلاعات دوره'!A:Z,MATCH(G513,'اطلاعات دوره'!C:C,0),MATCH("برق",'اطلاعات دوره'!$1:$1,0))="دارد",ROUND(AX513*INDEX('تعرفه ها'!A:Z,MATCH("پیک فصلی برق",'تعرفه ها'!$C:$C,0),MATCH(F513,'تعرفه ها'!$2:$2,0))/100,0),0),"---")</f>
        <v>---</v>
      </c>
      <c r="BE513" s="415" t="str">
        <f>IFERROR(ROUND(((AX513+AY513+AZ513+BA513+BB513+BC513+BD513)*INDEX('تعرفه ها'!A:Z,MATCH("مالیات برق",'تعرفه ها'!$C:$C,0),MATCH(F513,'تعرفه ها'!$2:$2,0))/100),0),"---")</f>
        <v>---</v>
      </c>
      <c r="BF513" s="415" t="str">
        <f t="shared" si="181"/>
        <v>---</v>
      </c>
      <c r="BG513" s="415" t="str">
        <f t="shared" si="185"/>
        <v>---</v>
      </c>
      <c r="BH513" s="415" t="str">
        <f t="shared" si="182"/>
        <v>---</v>
      </c>
      <c r="BI513" s="54" t="str">
        <f t="shared" si="183"/>
        <v>---</v>
      </c>
      <c r="BJ513" s="55" t="str">
        <f t="shared" si="184"/>
        <v>---</v>
      </c>
      <c r="BK513" s="262"/>
      <c r="BL513" s="183" t="str">
        <f>IFERROR(IF(INDEX(پرداخت!A:AZ,MATCH(A513&amp;" - "&amp;"برق",پرداخت!$B:$B,0),MATCH(G513,پرداخت!$1:$1,0))="نشده","نشده","شده"),"---")</f>
        <v>---</v>
      </c>
      <c r="BN513" s="257"/>
      <c r="BO513" s="257"/>
      <c r="BP513" s="257"/>
      <c r="BQ513" s="257"/>
      <c r="BR513" s="257"/>
      <c r="BS513" s="257"/>
      <c r="BT513" s="257"/>
      <c r="BU513" s="257"/>
      <c r="BV513" s="257"/>
      <c r="BW513" s="257"/>
      <c r="BX513" s="257"/>
      <c r="BY513" s="257"/>
      <c r="BZ513" s="257"/>
      <c r="CA513" s="257"/>
      <c r="CB513" s="257"/>
      <c r="CC513" s="257"/>
      <c r="CD513" s="257"/>
      <c r="CE513" s="257"/>
      <c r="CF513" s="257"/>
      <c r="CG513" s="257"/>
      <c r="CH513"/>
      <c r="CI513"/>
      <c r="CJ513"/>
      <c r="CK513"/>
    </row>
    <row r="514" spans="1:89" ht="33.75" hidden="1">
      <c r="A514" s="170"/>
      <c r="B514" s="47">
        <f>IFERROR(INDEX('اطلاعات انشعابات شرکتها'!A:BB,MATCH(A514,'اطلاعات انشعابات شرکتها'!A:A,0),MATCH(B$1,'اطلاعات انشعابات شرکتها'!$1:$1,0)),0)</f>
        <v>0</v>
      </c>
      <c r="C514" s="48">
        <f>IFERROR(INDEX('اطلاعات انشعابات شرکتها'!A:BB,MATCH(A514,'اطلاعات انشعابات شرکتها'!A:A,0),MATCH(C$1,'اطلاعات انشعابات شرکتها'!$1:$1,0)),0)</f>
        <v>0</v>
      </c>
      <c r="D514" s="45"/>
      <c r="E514" s="171"/>
      <c r="F514" s="170"/>
      <c r="G514" s="188" t="str">
        <f t="shared" si="163"/>
        <v>/</v>
      </c>
      <c r="H514" s="188">
        <f>IFERROR(INDEX('اطلاعات دوره'!A:Z,MATCH(G514,'اطلاعات دوره'!C:C,0),MATCH(H$1,'اطلاعات دوره'!$1:$1,0)),0)</f>
        <v>0</v>
      </c>
      <c r="I514" s="188">
        <f>IFERROR(INDEX('اطلاعات دوره'!A:Z,MATCH(G514,'اطلاعات دوره'!C:C,0),MATCH(I$1,'اطلاعات دوره'!$1:$1,0)),0)</f>
        <v>0</v>
      </c>
      <c r="J514" s="188">
        <f>IFERROR(INDEX('اطلاعات دوره'!A:Z,MATCH(G514,'اطلاعات دوره'!C:C,0),MATCH(J$1,'اطلاعات دوره'!$1:$1,0)),0)</f>
        <v>0</v>
      </c>
      <c r="K514" s="265"/>
      <c r="L514" s="188" t="str">
        <f>IFERROR(INDEX('اطلاعات دوره'!A:Z,MATCH(G514,'اطلاعات دوره'!C:C,0)-1,MATCH("عنوان",'اطلاعات دوره'!$1:$1,0)),"---")</f>
        <v>---</v>
      </c>
      <c r="M514" s="188" t="str">
        <f t="shared" si="164"/>
        <v>----</v>
      </c>
      <c r="N514" s="188" t="str">
        <f t="shared" si="165"/>
        <v>-/</v>
      </c>
      <c r="O514" s="265"/>
      <c r="P514" s="188">
        <f>IFERROR(INDEX('اطلاعات انشعابات شرکتها'!A:BB,MATCH(A514,'اطلاعات انشعابات شرکتها'!A:A,0),MATCH(P$1,'اطلاعات انشعابات شرکتها'!$1:$1,0)),0)</f>
        <v>0</v>
      </c>
      <c r="Q514" s="188">
        <f>IFERROR(INDEX('اطلاعات انشعابات شرکتها'!A:BB,MATCH(A514,'اطلاعات انشعابات شرکتها'!A:A,0),MATCH(Q$1,'اطلاعات انشعابات شرکتها'!$1:$1,0)),0)</f>
        <v>0</v>
      </c>
      <c r="R514" s="188">
        <f>IFERROR(INDEX('اطلاعات انشعابات شرکتها'!A:BB,MATCH(A514,'اطلاعات انشعابات شرکتها'!A:A,0),MATCH(R$1,'اطلاعات انشعابات شرکتها'!$1:$1,0)),0)</f>
        <v>0</v>
      </c>
      <c r="S514" s="265"/>
      <c r="T514" s="188">
        <f>IFERROR(INDEX('قرائت کنتور'!A:AZ,MATCH(A514&amp;"-"&amp;T$1,'قرائت کنتور'!B:B,0),MATCH(G514,'قرائت کنتور'!$1:$1,0)),0)</f>
        <v>0</v>
      </c>
      <c r="U514" s="188">
        <f>IFERROR(INDEX('قرائت کنتور'!A:AZ,MATCH(A514&amp;"-"&amp;U$1,'قرائت کنتور'!B:B,0),MATCH(L514,'قرائت کنتور'!$1:$1,0)),0)</f>
        <v>0</v>
      </c>
      <c r="V514" s="188">
        <f>IFERROR(INDEX('قرائت کنتور'!A:AZ,MATCH(A514&amp;"-"&amp;U$1,'قرائت کنتور'!B:B,0),MATCH(G514,'قرائت کنتور'!$1:$1,0)),0)</f>
        <v>0</v>
      </c>
      <c r="W514" s="188">
        <f>IFERROR(INDEX('قرائت کنتور'!A:AZ,MATCH(A514&amp;"-"&amp;W$1,'قرائت کنتور'!B:B,0),MATCH(L514,'قرائت کنتور'!$1:$1,0)),0)</f>
        <v>0</v>
      </c>
      <c r="X514" s="188">
        <f>IFERROR(INDEX('قرائت کنتور'!A:AZ,MATCH(A514&amp;"-"&amp;W$1,'قرائت کنتور'!B:B,0),MATCH(G514,'قرائت کنتور'!$1:$1,0)),0)</f>
        <v>0</v>
      </c>
      <c r="Y514" s="188">
        <f>IFERROR(INDEX('قرائت کنتور'!A:AZ,MATCH(A514&amp;"-"&amp;Y$1,'قرائت کنتور'!B:B,0),MATCH(L514,'قرائت کنتور'!$1:$1,0)),0)</f>
        <v>0</v>
      </c>
      <c r="Z514" s="188">
        <f>IFERROR(INDEX('قرائت کنتور'!A:AZ,MATCH(A514&amp;"-"&amp;Y$1,'قرائت کنتور'!B:B,0),MATCH(G514,'قرائت کنتور'!$1:$1,0)),0)</f>
        <v>0</v>
      </c>
      <c r="AA514" s="188">
        <f>IFERROR(INDEX('قرائت کنتور'!A:AZ,MATCH(A514&amp;"-"&amp;AA$1,'قرائت کنتور'!B:B,0),MATCH(L514,'قرائت کنتور'!$1:$1,0)),0)</f>
        <v>0</v>
      </c>
      <c r="AB514" s="188">
        <f>IFERROR(INDEX('قرائت کنتور'!A:AZ,MATCH(A514&amp;"-"&amp;AA$1,'قرائت کنتور'!B:B,0),MATCH(G514,'قرائت کنتور'!$1:$1,0)),0)</f>
        <v>0</v>
      </c>
      <c r="AC514" s="265"/>
      <c r="AD514" s="188">
        <f t="shared" si="166"/>
        <v>0</v>
      </c>
      <c r="AE514" s="188">
        <f t="shared" si="167"/>
        <v>0</v>
      </c>
      <c r="AF514" s="188">
        <f t="shared" si="168"/>
        <v>0</v>
      </c>
      <c r="AG514" s="188">
        <f t="shared" si="169"/>
        <v>0</v>
      </c>
      <c r="AH514" s="188">
        <f t="shared" si="170"/>
        <v>0</v>
      </c>
      <c r="AI514" s="188">
        <f t="shared" si="171"/>
        <v>0</v>
      </c>
      <c r="AJ514" s="188" t="str">
        <f t="shared" si="172"/>
        <v>0</v>
      </c>
      <c r="AK514" s="265"/>
      <c r="AL514" s="254" t="str">
        <f t="shared" si="173"/>
        <v>---</v>
      </c>
      <c r="AM514" s="254" t="str">
        <f t="shared" si="174"/>
        <v>---</v>
      </c>
      <c r="AN514" s="265"/>
      <c r="AO514" s="188" t="str">
        <f>IFERROR(INDEX('تعرفه ها'!A:Z,MATCH(P514&amp;"-"&amp;AO$1,'تعرفه ها'!C:C,0),MATCH(F514,'تعرفه ها'!$2:$2,0),1),"---")</f>
        <v>---</v>
      </c>
      <c r="AP514" s="188" t="str">
        <f>IFERROR(INDEX('تعرفه ها'!A:Z,MATCH(P514&amp;"-"&amp;AP$1,'تعرفه ها'!C:C,0),MATCH(F514,'تعرفه ها'!$2:$2,0),1),"---")</f>
        <v>---</v>
      </c>
      <c r="AQ514" s="188" t="str">
        <f>IFERROR(INDEX('تعرفه ها'!A:Z,MATCH(P514&amp;"-"&amp;AQ$1,'تعرفه ها'!C:C,0),MATCH(F514,'تعرفه ها'!$2:$2,0),1),"---")</f>
        <v>---</v>
      </c>
      <c r="AR514" s="188" t="str">
        <f>IFERROR(INDEX('تعرفه ها'!A:Z,MATCH(P514&amp;"-"&amp;AR$1,'تعرفه ها'!C:C,0),MATCH(F514,'تعرفه ها'!$2:$2,0),1),"---")</f>
        <v>---</v>
      </c>
      <c r="AS514" s="265"/>
      <c r="AT514" s="415" t="str">
        <f t="shared" si="175"/>
        <v>---</v>
      </c>
      <c r="AU514" s="415" t="str">
        <f t="shared" si="176"/>
        <v>---</v>
      </c>
      <c r="AV514" s="415" t="str">
        <f t="shared" si="177"/>
        <v>---</v>
      </c>
      <c r="AW514" s="415" t="str">
        <f t="shared" si="178"/>
        <v>---</v>
      </c>
      <c r="AX514" s="415" t="str">
        <f t="shared" si="179"/>
        <v>---</v>
      </c>
      <c r="AY514" s="415" t="str">
        <f>IFERROR(AH514*INDEX('تعرفه ها'!A:Z,MATCH("عوارض برق به ازاء هر کیلووات",'تعرفه ها'!$C:$C,0),MATCH(F514,'تعرفه ها'!$2:$2,0)),"---")</f>
        <v>---</v>
      </c>
      <c r="AZ514" s="415" t="str">
        <f t="shared" si="180"/>
        <v>---</v>
      </c>
      <c r="BA514" s="415" t="str">
        <f>IFERROR(ROUND(((AX514+AY514+AZ514)*INDEX('تعرفه ها'!A:Z,MATCH("هزینه نگهداری و تعمیرات شبکه برق",'تعرفه ها'!$C:$C,0),MATCH(F514,'تعرفه ها'!$2:$2,0))/100),0),"---")</f>
        <v>---</v>
      </c>
      <c r="BB514" s="415">
        <f>IFERROR(IF(P514="دیماندی",ROUND(AJ514*INDEX('تعرفه ها'!A:Z,MATCH(BB$1,'تعرفه ها'!$C:$C,0),MATCH(F514,'تعرفه ها'!$2:$2,0))*J514/30,0),0),"---")</f>
        <v>0</v>
      </c>
      <c r="BC514" s="415"/>
      <c r="BD514" s="54" t="str">
        <f>IFERROR(IF(INDEX('اطلاعات دوره'!A:Z,MATCH(G514,'اطلاعات دوره'!C:C,0),MATCH("برق",'اطلاعات دوره'!$1:$1,0))="دارد",ROUND(AX514*INDEX('تعرفه ها'!A:Z,MATCH("پیک فصلی برق",'تعرفه ها'!$C:$C,0),MATCH(F514,'تعرفه ها'!$2:$2,0))/100,0),0),"---")</f>
        <v>---</v>
      </c>
      <c r="BE514" s="415" t="str">
        <f>IFERROR(ROUND(((AX514+AY514+AZ514+BA514+BB514+BC514+BD514)*INDEX('تعرفه ها'!A:Z,MATCH("مالیات برق",'تعرفه ها'!$C:$C,0),MATCH(F514,'تعرفه ها'!$2:$2,0))/100),0),"---")</f>
        <v>---</v>
      </c>
      <c r="BF514" s="415" t="str">
        <f t="shared" si="181"/>
        <v>---</v>
      </c>
      <c r="BG514" s="415" t="str">
        <f t="shared" si="185"/>
        <v>---</v>
      </c>
      <c r="BH514" s="415" t="str">
        <f t="shared" si="182"/>
        <v>---</v>
      </c>
      <c r="BI514" s="54" t="str">
        <f t="shared" si="183"/>
        <v>---</v>
      </c>
      <c r="BJ514" s="55" t="str">
        <f t="shared" si="184"/>
        <v>---</v>
      </c>
      <c r="BK514" s="262"/>
      <c r="BL514" s="183" t="str">
        <f>IFERROR(IF(INDEX(پرداخت!A:AZ,MATCH(A514&amp;" - "&amp;"برق",پرداخت!$B:$B,0),MATCH(G514,پرداخت!$1:$1,0))="نشده","نشده","شده"),"---")</f>
        <v>---</v>
      </c>
      <c r="BN514" s="257"/>
      <c r="BO514" s="257"/>
      <c r="BP514" s="257"/>
      <c r="BQ514" s="257"/>
      <c r="BR514" s="257"/>
      <c r="BS514" s="257"/>
      <c r="BT514" s="257"/>
      <c r="BU514" s="257"/>
      <c r="BV514" s="257"/>
      <c r="BW514" s="257"/>
      <c r="BX514" s="257"/>
      <c r="BY514" s="257"/>
      <c r="BZ514" s="257"/>
      <c r="CA514" s="257"/>
      <c r="CB514" s="257"/>
      <c r="CC514" s="257"/>
      <c r="CD514" s="257"/>
      <c r="CE514" s="257"/>
      <c r="CF514" s="257"/>
      <c r="CG514" s="257"/>
      <c r="CH514"/>
      <c r="CI514"/>
      <c r="CJ514"/>
      <c r="CK514"/>
    </row>
    <row r="515" spans="1:89" ht="33.75" hidden="1">
      <c r="A515" s="170"/>
      <c r="B515" s="47">
        <f>IFERROR(INDEX('اطلاعات انشعابات شرکتها'!A:BB,MATCH(A515,'اطلاعات انشعابات شرکتها'!A:A,0),MATCH(B$1,'اطلاعات انشعابات شرکتها'!$1:$1,0)),0)</f>
        <v>0</v>
      </c>
      <c r="C515" s="48">
        <f>IFERROR(INDEX('اطلاعات انشعابات شرکتها'!A:BB,MATCH(A515,'اطلاعات انشعابات شرکتها'!A:A,0),MATCH(C$1,'اطلاعات انشعابات شرکتها'!$1:$1,0)),0)</f>
        <v>0</v>
      </c>
      <c r="D515" s="45"/>
      <c r="E515" s="171"/>
      <c r="F515" s="170"/>
      <c r="G515" s="188" t="str">
        <f t="shared" si="163"/>
        <v>/</v>
      </c>
      <c r="H515" s="188">
        <f>IFERROR(INDEX('اطلاعات دوره'!A:Z,MATCH(G515,'اطلاعات دوره'!C:C,0),MATCH(H$1,'اطلاعات دوره'!$1:$1,0)),0)</f>
        <v>0</v>
      </c>
      <c r="I515" s="188">
        <f>IFERROR(INDEX('اطلاعات دوره'!A:Z,MATCH(G515,'اطلاعات دوره'!C:C,0),MATCH(I$1,'اطلاعات دوره'!$1:$1,0)),0)</f>
        <v>0</v>
      </c>
      <c r="J515" s="188">
        <f>IFERROR(INDEX('اطلاعات دوره'!A:Z,MATCH(G515,'اطلاعات دوره'!C:C,0),MATCH(J$1,'اطلاعات دوره'!$1:$1,0)),0)</f>
        <v>0</v>
      </c>
      <c r="K515" s="265"/>
      <c r="L515" s="188" t="str">
        <f>IFERROR(INDEX('اطلاعات دوره'!A:Z,MATCH(G515,'اطلاعات دوره'!C:C,0)-1,MATCH("عنوان",'اطلاعات دوره'!$1:$1,0)),"---")</f>
        <v>---</v>
      </c>
      <c r="M515" s="188" t="str">
        <f t="shared" si="164"/>
        <v>----</v>
      </c>
      <c r="N515" s="188" t="str">
        <f t="shared" si="165"/>
        <v>-/</v>
      </c>
      <c r="O515" s="265"/>
      <c r="P515" s="188">
        <f>IFERROR(INDEX('اطلاعات انشعابات شرکتها'!A:BB,MATCH(A515,'اطلاعات انشعابات شرکتها'!A:A,0),MATCH(P$1,'اطلاعات انشعابات شرکتها'!$1:$1,0)),0)</f>
        <v>0</v>
      </c>
      <c r="Q515" s="188">
        <f>IFERROR(INDEX('اطلاعات انشعابات شرکتها'!A:BB,MATCH(A515,'اطلاعات انشعابات شرکتها'!A:A,0),MATCH(Q$1,'اطلاعات انشعابات شرکتها'!$1:$1,0)),0)</f>
        <v>0</v>
      </c>
      <c r="R515" s="188">
        <f>IFERROR(INDEX('اطلاعات انشعابات شرکتها'!A:BB,MATCH(A515,'اطلاعات انشعابات شرکتها'!A:A,0),MATCH(R$1,'اطلاعات انشعابات شرکتها'!$1:$1,0)),0)</f>
        <v>0</v>
      </c>
      <c r="S515" s="265"/>
      <c r="T515" s="188">
        <f>IFERROR(INDEX('قرائت کنتور'!A:AZ,MATCH(A515&amp;"-"&amp;T$1,'قرائت کنتور'!B:B,0),MATCH(G515,'قرائت کنتور'!$1:$1,0)),0)</f>
        <v>0</v>
      </c>
      <c r="U515" s="188">
        <f>IFERROR(INDEX('قرائت کنتور'!A:AZ,MATCH(A515&amp;"-"&amp;U$1,'قرائت کنتور'!B:B,0),MATCH(L515,'قرائت کنتور'!$1:$1,0)),0)</f>
        <v>0</v>
      </c>
      <c r="V515" s="188">
        <f>IFERROR(INDEX('قرائت کنتور'!A:AZ,MATCH(A515&amp;"-"&amp;U$1,'قرائت کنتور'!B:B,0),MATCH(G515,'قرائت کنتور'!$1:$1,0)),0)</f>
        <v>0</v>
      </c>
      <c r="W515" s="188">
        <f>IFERROR(INDEX('قرائت کنتور'!A:AZ,MATCH(A515&amp;"-"&amp;W$1,'قرائت کنتور'!B:B,0),MATCH(L515,'قرائت کنتور'!$1:$1,0)),0)</f>
        <v>0</v>
      </c>
      <c r="X515" s="188">
        <f>IFERROR(INDEX('قرائت کنتور'!A:AZ,MATCH(A515&amp;"-"&amp;W$1,'قرائت کنتور'!B:B,0),MATCH(G515,'قرائت کنتور'!$1:$1,0)),0)</f>
        <v>0</v>
      </c>
      <c r="Y515" s="188">
        <f>IFERROR(INDEX('قرائت کنتور'!A:AZ,MATCH(A515&amp;"-"&amp;Y$1,'قرائت کنتور'!B:B,0),MATCH(L515,'قرائت کنتور'!$1:$1,0)),0)</f>
        <v>0</v>
      </c>
      <c r="Z515" s="188">
        <f>IFERROR(INDEX('قرائت کنتور'!A:AZ,MATCH(A515&amp;"-"&amp;Y$1,'قرائت کنتور'!B:B,0),MATCH(G515,'قرائت کنتور'!$1:$1,0)),0)</f>
        <v>0</v>
      </c>
      <c r="AA515" s="188">
        <f>IFERROR(INDEX('قرائت کنتور'!A:AZ,MATCH(A515&amp;"-"&amp;AA$1,'قرائت کنتور'!B:B,0),MATCH(L515,'قرائت کنتور'!$1:$1,0)),0)</f>
        <v>0</v>
      </c>
      <c r="AB515" s="188">
        <f>IFERROR(INDEX('قرائت کنتور'!A:AZ,MATCH(A515&amp;"-"&amp;AA$1,'قرائت کنتور'!B:B,0),MATCH(G515,'قرائت کنتور'!$1:$1,0)),0)</f>
        <v>0</v>
      </c>
      <c r="AC515" s="265"/>
      <c r="AD515" s="188">
        <f t="shared" si="166"/>
        <v>0</v>
      </c>
      <c r="AE515" s="188">
        <f t="shared" si="167"/>
        <v>0</v>
      </c>
      <c r="AF515" s="188">
        <f t="shared" si="168"/>
        <v>0</v>
      </c>
      <c r="AG515" s="188">
        <f t="shared" si="169"/>
        <v>0</v>
      </c>
      <c r="AH515" s="188">
        <f t="shared" si="170"/>
        <v>0</v>
      </c>
      <c r="AI515" s="188">
        <f t="shared" si="171"/>
        <v>0</v>
      </c>
      <c r="AJ515" s="188" t="str">
        <f t="shared" si="172"/>
        <v>0</v>
      </c>
      <c r="AK515" s="265"/>
      <c r="AL515" s="254" t="str">
        <f t="shared" si="173"/>
        <v>---</v>
      </c>
      <c r="AM515" s="254" t="str">
        <f t="shared" si="174"/>
        <v>---</v>
      </c>
      <c r="AN515" s="265"/>
      <c r="AO515" s="188" t="str">
        <f>IFERROR(INDEX('تعرفه ها'!A:Z,MATCH(P515&amp;"-"&amp;AO$1,'تعرفه ها'!C:C,0),MATCH(F515,'تعرفه ها'!$2:$2,0),1),"---")</f>
        <v>---</v>
      </c>
      <c r="AP515" s="188" t="str">
        <f>IFERROR(INDEX('تعرفه ها'!A:Z,MATCH(P515&amp;"-"&amp;AP$1,'تعرفه ها'!C:C,0),MATCH(F515,'تعرفه ها'!$2:$2,0),1),"---")</f>
        <v>---</v>
      </c>
      <c r="AQ515" s="188" t="str">
        <f>IFERROR(INDEX('تعرفه ها'!A:Z,MATCH(P515&amp;"-"&amp;AQ$1,'تعرفه ها'!C:C,0),MATCH(F515,'تعرفه ها'!$2:$2,0),1),"---")</f>
        <v>---</v>
      </c>
      <c r="AR515" s="188" t="str">
        <f>IFERROR(INDEX('تعرفه ها'!A:Z,MATCH(P515&amp;"-"&amp;AR$1,'تعرفه ها'!C:C,0),MATCH(F515,'تعرفه ها'!$2:$2,0),1),"---")</f>
        <v>---</v>
      </c>
      <c r="AS515" s="265"/>
      <c r="AT515" s="415" t="str">
        <f t="shared" si="175"/>
        <v>---</v>
      </c>
      <c r="AU515" s="415" t="str">
        <f t="shared" si="176"/>
        <v>---</v>
      </c>
      <c r="AV515" s="415" t="str">
        <f t="shared" si="177"/>
        <v>---</v>
      </c>
      <c r="AW515" s="415" t="str">
        <f t="shared" si="178"/>
        <v>---</v>
      </c>
      <c r="AX515" s="415" t="str">
        <f t="shared" si="179"/>
        <v>---</v>
      </c>
      <c r="AY515" s="415" t="str">
        <f>IFERROR(AH515*INDEX('تعرفه ها'!A:Z,MATCH("عوارض برق به ازاء هر کیلووات",'تعرفه ها'!$C:$C,0),MATCH(F515,'تعرفه ها'!$2:$2,0)),"---")</f>
        <v>---</v>
      </c>
      <c r="AZ515" s="415" t="str">
        <f t="shared" si="180"/>
        <v>---</v>
      </c>
      <c r="BA515" s="415" t="str">
        <f>IFERROR(ROUND(((AX515+AY515+AZ515)*INDEX('تعرفه ها'!A:Z,MATCH("هزینه نگهداری و تعمیرات شبکه برق",'تعرفه ها'!$C:$C,0),MATCH(F515,'تعرفه ها'!$2:$2,0))/100),0),"---")</f>
        <v>---</v>
      </c>
      <c r="BB515" s="415">
        <f>IFERROR(IF(P515="دیماندی",ROUND(AJ515*INDEX('تعرفه ها'!A:Z,MATCH(BB$1,'تعرفه ها'!$C:$C,0),MATCH(F515,'تعرفه ها'!$2:$2,0))*J515/30,0),0),"---")</f>
        <v>0</v>
      </c>
      <c r="BC515" s="415"/>
      <c r="BD515" s="54" t="str">
        <f>IFERROR(IF(INDEX('اطلاعات دوره'!A:Z,MATCH(G515,'اطلاعات دوره'!C:C,0),MATCH("برق",'اطلاعات دوره'!$1:$1,0))="دارد",ROUND(AX515*INDEX('تعرفه ها'!A:Z,MATCH("پیک فصلی برق",'تعرفه ها'!$C:$C,0),MATCH(F515,'تعرفه ها'!$2:$2,0))/100,0),0),"---")</f>
        <v>---</v>
      </c>
      <c r="BE515" s="415" t="str">
        <f>IFERROR(ROUND(((AX515+AY515+AZ515+BA515+BB515+BC515+BD515)*INDEX('تعرفه ها'!A:Z,MATCH("مالیات برق",'تعرفه ها'!$C:$C,0),MATCH(F515,'تعرفه ها'!$2:$2,0))/100),0),"---")</f>
        <v>---</v>
      </c>
      <c r="BF515" s="415" t="str">
        <f t="shared" si="181"/>
        <v>---</v>
      </c>
      <c r="BG515" s="415" t="str">
        <f t="shared" si="185"/>
        <v>---</v>
      </c>
      <c r="BH515" s="415" t="str">
        <f t="shared" si="182"/>
        <v>---</v>
      </c>
      <c r="BI515" s="54" t="str">
        <f t="shared" si="183"/>
        <v>---</v>
      </c>
      <c r="BJ515" s="55" t="str">
        <f t="shared" si="184"/>
        <v>---</v>
      </c>
      <c r="BK515" s="262"/>
      <c r="BL515" s="183" t="str">
        <f>IFERROR(IF(INDEX(پرداخت!A:AZ,MATCH(A515&amp;" - "&amp;"برق",پرداخت!$B:$B,0),MATCH(G515,پرداخت!$1:$1,0))="نشده","نشده","شده"),"---")</f>
        <v>---</v>
      </c>
      <c r="BN515" s="257"/>
      <c r="BO515" s="257"/>
      <c r="BP515" s="257"/>
      <c r="BQ515" s="257"/>
      <c r="BR515" s="257"/>
      <c r="BS515" s="257"/>
      <c r="BT515" s="257"/>
      <c r="BU515" s="257"/>
      <c r="BV515" s="257"/>
      <c r="BW515" s="257"/>
      <c r="BX515" s="257"/>
      <c r="BY515" s="257"/>
      <c r="BZ515" s="257"/>
      <c r="CA515" s="257"/>
      <c r="CB515" s="257"/>
      <c r="CC515" s="257"/>
      <c r="CD515" s="257"/>
      <c r="CE515" s="257"/>
      <c r="CF515" s="257"/>
      <c r="CG515" s="257"/>
      <c r="CH515"/>
      <c r="CI515"/>
      <c r="CJ515"/>
      <c r="CK515"/>
    </row>
    <row r="516" spans="1:89" ht="33.75" hidden="1">
      <c r="A516" s="170"/>
      <c r="B516" s="47">
        <f>IFERROR(INDEX('اطلاعات انشعابات شرکتها'!A:BB,MATCH(A516,'اطلاعات انشعابات شرکتها'!A:A,0),MATCH(B$1,'اطلاعات انشعابات شرکتها'!$1:$1,0)),0)</f>
        <v>0</v>
      </c>
      <c r="C516" s="48">
        <f>IFERROR(INDEX('اطلاعات انشعابات شرکتها'!A:BB,MATCH(A516,'اطلاعات انشعابات شرکتها'!A:A,0),MATCH(C$1,'اطلاعات انشعابات شرکتها'!$1:$1,0)),0)</f>
        <v>0</v>
      </c>
      <c r="D516" s="45"/>
      <c r="E516" s="171"/>
      <c r="F516" s="170"/>
      <c r="G516" s="188" t="str">
        <f t="shared" ref="G516:G579" si="186">F516&amp;"/"&amp;E516</f>
        <v>/</v>
      </c>
      <c r="H516" s="188">
        <f>IFERROR(INDEX('اطلاعات دوره'!A:Z,MATCH(G516,'اطلاعات دوره'!C:C,0),MATCH(H$1,'اطلاعات دوره'!$1:$1,0)),0)</f>
        <v>0</v>
      </c>
      <c r="I516" s="188">
        <f>IFERROR(INDEX('اطلاعات دوره'!A:Z,MATCH(G516,'اطلاعات دوره'!C:C,0),MATCH(I$1,'اطلاعات دوره'!$1:$1,0)),0)</f>
        <v>0</v>
      </c>
      <c r="J516" s="188">
        <f>IFERROR(INDEX('اطلاعات دوره'!A:Z,MATCH(G516,'اطلاعات دوره'!C:C,0),MATCH(J$1,'اطلاعات دوره'!$1:$1,0)),0)</f>
        <v>0</v>
      </c>
      <c r="K516" s="265"/>
      <c r="L516" s="188" t="str">
        <f>IFERROR(INDEX('اطلاعات دوره'!A:Z,MATCH(G516,'اطلاعات دوره'!C:C,0)-1,MATCH("عنوان",'اطلاعات دوره'!$1:$1,0)),"---")</f>
        <v>---</v>
      </c>
      <c r="M516" s="188" t="str">
        <f t="shared" ref="M516:M579" si="187">A516&amp;"-"&amp;L516</f>
        <v>----</v>
      </c>
      <c r="N516" s="188" t="str">
        <f t="shared" ref="N516:N579" si="188">A516&amp;"-"&amp;G516</f>
        <v>-/</v>
      </c>
      <c r="O516" s="265"/>
      <c r="P516" s="188">
        <f>IFERROR(INDEX('اطلاعات انشعابات شرکتها'!A:BB,MATCH(A516,'اطلاعات انشعابات شرکتها'!A:A,0),MATCH(P$1,'اطلاعات انشعابات شرکتها'!$1:$1,0)),0)</f>
        <v>0</v>
      </c>
      <c r="Q516" s="188">
        <f>IFERROR(INDEX('اطلاعات انشعابات شرکتها'!A:BB,MATCH(A516,'اطلاعات انشعابات شرکتها'!A:A,0),MATCH(Q$1,'اطلاعات انشعابات شرکتها'!$1:$1,0)),0)</f>
        <v>0</v>
      </c>
      <c r="R516" s="188">
        <f>IFERROR(INDEX('اطلاعات انشعابات شرکتها'!A:BB,MATCH(A516,'اطلاعات انشعابات شرکتها'!A:A,0),MATCH(R$1,'اطلاعات انشعابات شرکتها'!$1:$1,0)),0)</f>
        <v>0</v>
      </c>
      <c r="S516" s="265"/>
      <c r="T516" s="188">
        <f>IFERROR(INDEX('قرائت کنتور'!A:AZ,MATCH(A516&amp;"-"&amp;T$1,'قرائت کنتور'!B:B,0),MATCH(G516,'قرائت کنتور'!$1:$1,0)),0)</f>
        <v>0</v>
      </c>
      <c r="U516" s="188">
        <f>IFERROR(INDEX('قرائت کنتور'!A:AZ,MATCH(A516&amp;"-"&amp;U$1,'قرائت کنتور'!B:B,0),MATCH(L516,'قرائت کنتور'!$1:$1,0)),0)</f>
        <v>0</v>
      </c>
      <c r="V516" s="188">
        <f>IFERROR(INDEX('قرائت کنتور'!A:AZ,MATCH(A516&amp;"-"&amp;U$1,'قرائت کنتور'!B:B,0),MATCH(G516,'قرائت کنتور'!$1:$1,0)),0)</f>
        <v>0</v>
      </c>
      <c r="W516" s="188">
        <f>IFERROR(INDEX('قرائت کنتور'!A:AZ,MATCH(A516&amp;"-"&amp;W$1,'قرائت کنتور'!B:B,0),MATCH(L516,'قرائت کنتور'!$1:$1,0)),0)</f>
        <v>0</v>
      </c>
      <c r="X516" s="188">
        <f>IFERROR(INDEX('قرائت کنتور'!A:AZ,MATCH(A516&amp;"-"&amp;W$1,'قرائت کنتور'!B:B,0),MATCH(G516,'قرائت کنتور'!$1:$1,0)),0)</f>
        <v>0</v>
      </c>
      <c r="Y516" s="188">
        <f>IFERROR(INDEX('قرائت کنتور'!A:AZ,MATCH(A516&amp;"-"&amp;Y$1,'قرائت کنتور'!B:B,0),MATCH(L516,'قرائت کنتور'!$1:$1,0)),0)</f>
        <v>0</v>
      </c>
      <c r="Z516" s="188">
        <f>IFERROR(INDEX('قرائت کنتور'!A:AZ,MATCH(A516&amp;"-"&amp;Y$1,'قرائت کنتور'!B:B,0),MATCH(G516,'قرائت کنتور'!$1:$1,0)),0)</f>
        <v>0</v>
      </c>
      <c r="AA516" s="188">
        <f>IFERROR(INDEX('قرائت کنتور'!A:AZ,MATCH(A516&amp;"-"&amp;AA$1,'قرائت کنتور'!B:B,0),MATCH(L516,'قرائت کنتور'!$1:$1,0)),0)</f>
        <v>0</v>
      </c>
      <c r="AB516" s="188">
        <f>IFERROR(INDEX('قرائت کنتور'!A:AZ,MATCH(A516&amp;"-"&amp;AA$1,'قرائت کنتور'!B:B,0),MATCH(G516,'قرائت کنتور'!$1:$1,0)),0)</f>
        <v>0</v>
      </c>
      <c r="AC516" s="265"/>
      <c r="AD516" s="188">
        <f t="shared" ref="AD516:AD579" si="189">IFERROR((V516-U516)*R516,"---")</f>
        <v>0</v>
      </c>
      <c r="AE516" s="188">
        <f t="shared" ref="AE516:AE579" si="190">IFERROR((X516-W516)*R516,"---")</f>
        <v>0</v>
      </c>
      <c r="AF516" s="188">
        <f t="shared" ref="AF516:AF579" si="191">IFERROR((Z516-Y516)*R516,"---")</f>
        <v>0</v>
      </c>
      <c r="AG516" s="188">
        <f t="shared" ref="AG516:AG579" si="192">IFERROR((AB516-AA516)*R516,"---")</f>
        <v>0</v>
      </c>
      <c r="AH516" s="188">
        <f t="shared" ref="AH516:AH579" si="193">IFERROR(AD516+AE516+AF516,"---")</f>
        <v>0</v>
      </c>
      <c r="AI516" s="188">
        <f t="shared" ref="AI516:AI579" si="194">IFERROR(T516*R516,"---")</f>
        <v>0</v>
      </c>
      <c r="AJ516" s="188" t="str">
        <f t="shared" ref="AJ516:AJ579" si="195">IFERROR(IF(P516="دیماندی",IF(AI516&gt;(0.9*Q516),AI516,0.9*Q516),"0"),"---")</f>
        <v>0</v>
      </c>
      <c r="AK516" s="265"/>
      <c r="AL516" s="254" t="str">
        <f t="shared" ref="AL516:AL579" si="196">IFERROR((AH516)/((AH516^2+AG516^2)^0.5),"---")</f>
        <v>---</v>
      </c>
      <c r="AM516" s="254" t="str">
        <f t="shared" ref="AM516:AM579" si="197">IFERROR(IF((0.9/AL516-1)&gt;0.01,0.9/AL516-1,"0"),"---")</f>
        <v>---</v>
      </c>
      <c r="AN516" s="265"/>
      <c r="AO516" s="188" t="str">
        <f>IFERROR(INDEX('تعرفه ها'!A:Z,MATCH(P516&amp;"-"&amp;AO$1,'تعرفه ها'!C:C,0),MATCH(F516,'تعرفه ها'!$2:$2,0),1),"---")</f>
        <v>---</v>
      </c>
      <c r="AP516" s="188" t="str">
        <f>IFERROR(INDEX('تعرفه ها'!A:Z,MATCH(P516&amp;"-"&amp;AP$1,'تعرفه ها'!C:C,0),MATCH(F516,'تعرفه ها'!$2:$2,0),1),"---")</f>
        <v>---</v>
      </c>
      <c r="AQ516" s="188" t="str">
        <f>IFERROR(INDEX('تعرفه ها'!A:Z,MATCH(P516&amp;"-"&amp;AQ$1,'تعرفه ها'!C:C,0),MATCH(F516,'تعرفه ها'!$2:$2,0),1),"---")</f>
        <v>---</v>
      </c>
      <c r="AR516" s="188" t="str">
        <f>IFERROR(INDEX('تعرفه ها'!A:Z,MATCH(P516&amp;"-"&amp;AR$1,'تعرفه ها'!C:C,0),MATCH(F516,'تعرفه ها'!$2:$2,0),1),"---")</f>
        <v>---</v>
      </c>
      <c r="AS516" s="265"/>
      <c r="AT516" s="415" t="str">
        <f t="shared" ref="AT516:AT579" si="198">IFERROR(AD516*AO516,"---")</f>
        <v>---</v>
      </c>
      <c r="AU516" s="415" t="str">
        <f t="shared" ref="AU516:AU579" si="199">IFERROR(AE516*AP516,"---")</f>
        <v>---</v>
      </c>
      <c r="AV516" s="415" t="str">
        <f t="shared" ref="AV516:AV579" si="200">IFERROR(AF516*AQ516,"---")</f>
        <v>---</v>
      </c>
      <c r="AW516" s="415" t="str">
        <f t="shared" ref="AW516:AW579" si="201">IFERROR(AG516*AR516,"---")</f>
        <v>---</v>
      </c>
      <c r="AX516" s="415" t="str">
        <f t="shared" ref="AX516:AX579" si="202">IFERROR((AT516+AU516+AV516+AW516),"---")</f>
        <v>---</v>
      </c>
      <c r="AY516" s="415" t="str">
        <f>IFERROR(AH516*INDEX('تعرفه ها'!A:Z,MATCH("عوارض برق به ازاء هر کیلووات",'تعرفه ها'!$C:$C,0),MATCH(F516,'تعرفه ها'!$2:$2,0)),"---")</f>
        <v>---</v>
      </c>
      <c r="AZ516" s="415" t="str">
        <f t="shared" ref="AZ516:AZ579" si="203">IFERROR(ROUND((AT516+AU516+AV516)*AM516,0),"---")</f>
        <v>---</v>
      </c>
      <c r="BA516" s="415" t="str">
        <f>IFERROR(ROUND(((AX516+AY516+AZ516)*INDEX('تعرفه ها'!A:Z,MATCH("هزینه نگهداری و تعمیرات شبکه برق",'تعرفه ها'!$C:$C,0),MATCH(F516,'تعرفه ها'!$2:$2,0))/100),0),"---")</f>
        <v>---</v>
      </c>
      <c r="BB516" s="415">
        <f>IFERROR(IF(P516="دیماندی",ROUND(AJ516*INDEX('تعرفه ها'!A:Z,MATCH(BB$1,'تعرفه ها'!$C:$C,0),MATCH(F516,'تعرفه ها'!$2:$2,0))*J516/30,0),0),"---")</f>
        <v>0</v>
      </c>
      <c r="BC516" s="415"/>
      <c r="BD516" s="54" t="str">
        <f>IFERROR(IF(INDEX('اطلاعات دوره'!A:Z,MATCH(G516,'اطلاعات دوره'!C:C,0),MATCH("برق",'اطلاعات دوره'!$1:$1,0))="دارد",ROUND(AX516*INDEX('تعرفه ها'!A:Z,MATCH("پیک فصلی برق",'تعرفه ها'!$C:$C,0),MATCH(F516,'تعرفه ها'!$2:$2,0))/100,0),0),"---")</f>
        <v>---</v>
      </c>
      <c r="BE516" s="415" t="str">
        <f>IFERROR(ROUND(((AX516+AY516+AZ516+BA516+BB516+BC516+BD516)*INDEX('تعرفه ها'!A:Z,MATCH("مالیات برق",'تعرفه ها'!$C:$C,0),MATCH(F516,'تعرفه ها'!$2:$2,0))/100),0),"---")</f>
        <v>---</v>
      </c>
      <c r="BF516" s="415" t="str">
        <f t="shared" ref="BF516:BF579" si="204">IFERROR((AX516+AY516+AZ516+BA516+BB516+BC516+BD516+BE516),"---")</f>
        <v>---</v>
      </c>
      <c r="BG516" s="415" t="str">
        <f t="shared" si="185"/>
        <v>---</v>
      </c>
      <c r="BH516" s="415" t="str">
        <f t="shared" ref="BH516:BH579" si="205">IFERROR((BF516+BG516),"---")</f>
        <v>---</v>
      </c>
      <c r="BI516" s="54" t="str">
        <f t="shared" ref="BI516:BI579" si="206">IFERROR(INT(RIGHT(BH516,3)),"---")</f>
        <v>---</v>
      </c>
      <c r="BJ516" s="55" t="str">
        <f t="shared" ref="BJ516:BJ579" si="207">IFERROR(BH516-BI516,"---")</f>
        <v>---</v>
      </c>
      <c r="BK516" s="262"/>
      <c r="BL516" s="183" t="str">
        <f>IFERROR(IF(INDEX(پرداخت!A:AZ,MATCH(A516&amp;" - "&amp;"برق",پرداخت!$B:$B,0),MATCH(G516,پرداخت!$1:$1,0))="نشده","نشده","شده"),"---")</f>
        <v>---</v>
      </c>
      <c r="BN516" s="257"/>
      <c r="BO516" s="257"/>
      <c r="BP516" s="257"/>
      <c r="BQ516" s="257"/>
      <c r="BR516" s="257"/>
      <c r="BS516" s="257"/>
      <c r="BT516" s="257"/>
      <c r="BU516" s="257"/>
      <c r="BV516" s="257"/>
      <c r="BW516" s="257"/>
      <c r="BX516" s="257"/>
      <c r="BY516" s="257"/>
      <c r="BZ516" s="257"/>
      <c r="CA516" s="257"/>
      <c r="CB516" s="257"/>
      <c r="CC516" s="257"/>
      <c r="CD516" s="257"/>
      <c r="CE516" s="257"/>
      <c r="CF516" s="257"/>
      <c r="CG516" s="257"/>
      <c r="CH516"/>
      <c r="CI516"/>
      <c r="CJ516"/>
      <c r="CK516"/>
    </row>
    <row r="517" spans="1:89" ht="33.75" hidden="1">
      <c r="A517" s="170"/>
      <c r="B517" s="47">
        <f>IFERROR(INDEX('اطلاعات انشعابات شرکتها'!A:BB,MATCH(A517,'اطلاعات انشعابات شرکتها'!A:A,0),MATCH(B$1,'اطلاعات انشعابات شرکتها'!$1:$1,0)),0)</f>
        <v>0</v>
      </c>
      <c r="C517" s="48">
        <f>IFERROR(INDEX('اطلاعات انشعابات شرکتها'!A:BB,MATCH(A517,'اطلاعات انشعابات شرکتها'!A:A,0),MATCH(C$1,'اطلاعات انشعابات شرکتها'!$1:$1,0)),0)</f>
        <v>0</v>
      </c>
      <c r="D517" s="45"/>
      <c r="E517" s="171"/>
      <c r="F517" s="170"/>
      <c r="G517" s="188" t="str">
        <f t="shared" si="186"/>
        <v>/</v>
      </c>
      <c r="H517" s="188">
        <f>IFERROR(INDEX('اطلاعات دوره'!A:Z,MATCH(G517,'اطلاعات دوره'!C:C,0),MATCH(H$1,'اطلاعات دوره'!$1:$1,0)),0)</f>
        <v>0</v>
      </c>
      <c r="I517" s="188">
        <f>IFERROR(INDEX('اطلاعات دوره'!A:Z,MATCH(G517,'اطلاعات دوره'!C:C,0),MATCH(I$1,'اطلاعات دوره'!$1:$1,0)),0)</f>
        <v>0</v>
      </c>
      <c r="J517" s="188">
        <f>IFERROR(INDEX('اطلاعات دوره'!A:Z,MATCH(G517,'اطلاعات دوره'!C:C,0),MATCH(J$1,'اطلاعات دوره'!$1:$1,0)),0)</f>
        <v>0</v>
      </c>
      <c r="K517" s="265"/>
      <c r="L517" s="188" t="str">
        <f>IFERROR(INDEX('اطلاعات دوره'!A:Z,MATCH(G517,'اطلاعات دوره'!C:C,0)-1,MATCH("عنوان",'اطلاعات دوره'!$1:$1,0)),"---")</f>
        <v>---</v>
      </c>
      <c r="M517" s="188" t="str">
        <f t="shared" si="187"/>
        <v>----</v>
      </c>
      <c r="N517" s="188" t="str">
        <f t="shared" si="188"/>
        <v>-/</v>
      </c>
      <c r="O517" s="265"/>
      <c r="P517" s="188">
        <f>IFERROR(INDEX('اطلاعات انشعابات شرکتها'!A:BB,MATCH(A517,'اطلاعات انشعابات شرکتها'!A:A,0),MATCH(P$1,'اطلاعات انشعابات شرکتها'!$1:$1,0)),0)</f>
        <v>0</v>
      </c>
      <c r="Q517" s="188">
        <f>IFERROR(INDEX('اطلاعات انشعابات شرکتها'!A:BB,MATCH(A517,'اطلاعات انشعابات شرکتها'!A:A,0),MATCH(Q$1,'اطلاعات انشعابات شرکتها'!$1:$1,0)),0)</f>
        <v>0</v>
      </c>
      <c r="R517" s="188">
        <f>IFERROR(INDEX('اطلاعات انشعابات شرکتها'!A:BB,MATCH(A517,'اطلاعات انشعابات شرکتها'!A:A,0),MATCH(R$1,'اطلاعات انشعابات شرکتها'!$1:$1,0)),0)</f>
        <v>0</v>
      </c>
      <c r="S517" s="265"/>
      <c r="T517" s="188">
        <f>IFERROR(INDEX('قرائت کنتور'!A:AZ,MATCH(A517&amp;"-"&amp;T$1,'قرائت کنتور'!B:B,0),MATCH(G517,'قرائت کنتور'!$1:$1,0)),0)</f>
        <v>0</v>
      </c>
      <c r="U517" s="188">
        <f>IFERROR(INDEX('قرائت کنتور'!A:AZ,MATCH(A517&amp;"-"&amp;U$1,'قرائت کنتور'!B:B,0),MATCH(L517,'قرائت کنتور'!$1:$1,0)),0)</f>
        <v>0</v>
      </c>
      <c r="V517" s="188">
        <f>IFERROR(INDEX('قرائت کنتور'!A:AZ,MATCH(A517&amp;"-"&amp;U$1,'قرائت کنتور'!B:B,0),MATCH(G517,'قرائت کنتور'!$1:$1,0)),0)</f>
        <v>0</v>
      </c>
      <c r="W517" s="188">
        <f>IFERROR(INDEX('قرائت کنتور'!A:AZ,MATCH(A517&amp;"-"&amp;W$1,'قرائت کنتور'!B:B,0),MATCH(L517,'قرائت کنتور'!$1:$1,0)),0)</f>
        <v>0</v>
      </c>
      <c r="X517" s="188">
        <f>IFERROR(INDEX('قرائت کنتور'!A:AZ,MATCH(A517&amp;"-"&amp;W$1,'قرائت کنتور'!B:B,0),MATCH(G517,'قرائت کنتور'!$1:$1,0)),0)</f>
        <v>0</v>
      </c>
      <c r="Y517" s="188">
        <f>IFERROR(INDEX('قرائت کنتور'!A:AZ,MATCH(A517&amp;"-"&amp;Y$1,'قرائت کنتور'!B:B,0),MATCH(L517,'قرائت کنتور'!$1:$1,0)),0)</f>
        <v>0</v>
      </c>
      <c r="Z517" s="188">
        <f>IFERROR(INDEX('قرائت کنتور'!A:AZ,MATCH(A517&amp;"-"&amp;Y$1,'قرائت کنتور'!B:B,0),MATCH(G517,'قرائت کنتور'!$1:$1,0)),0)</f>
        <v>0</v>
      </c>
      <c r="AA517" s="188">
        <f>IFERROR(INDEX('قرائت کنتور'!A:AZ,MATCH(A517&amp;"-"&amp;AA$1,'قرائت کنتور'!B:B,0),MATCH(L517,'قرائت کنتور'!$1:$1,0)),0)</f>
        <v>0</v>
      </c>
      <c r="AB517" s="188">
        <f>IFERROR(INDEX('قرائت کنتور'!A:AZ,MATCH(A517&amp;"-"&amp;AA$1,'قرائت کنتور'!B:B,0),MATCH(G517,'قرائت کنتور'!$1:$1,0)),0)</f>
        <v>0</v>
      </c>
      <c r="AC517" s="265"/>
      <c r="AD517" s="188">
        <f t="shared" si="189"/>
        <v>0</v>
      </c>
      <c r="AE517" s="188">
        <f t="shared" si="190"/>
        <v>0</v>
      </c>
      <c r="AF517" s="188">
        <f t="shared" si="191"/>
        <v>0</v>
      </c>
      <c r="AG517" s="188">
        <f t="shared" si="192"/>
        <v>0</v>
      </c>
      <c r="AH517" s="188">
        <f t="shared" si="193"/>
        <v>0</v>
      </c>
      <c r="AI517" s="188">
        <f t="shared" si="194"/>
        <v>0</v>
      </c>
      <c r="AJ517" s="188" t="str">
        <f t="shared" si="195"/>
        <v>0</v>
      </c>
      <c r="AK517" s="265"/>
      <c r="AL517" s="254" t="str">
        <f t="shared" si="196"/>
        <v>---</v>
      </c>
      <c r="AM517" s="254" t="str">
        <f t="shared" si="197"/>
        <v>---</v>
      </c>
      <c r="AN517" s="265"/>
      <c r="AO517" s="188" t="str">
        <f>IFERROR(INDEX('تعرفه ها'!A:Z,MATCH(P517&amp;"-"&amp;AO$1,'تعرفه ها'!C:C,0),MATCH(F517,'تعرفه ها'!$2:$2,0),1),"---")</f>
        <v>---</v>
      </c>
      <c r="AP517" s="188" t="str">
        <f>IFERROR(INDEX('تعرفه ها'!A:Z,MATCH(P517&amp;"-"&amp;AP$1,'تعرفه ها'!C:C,0),MATCH(F517,'تعرفه ها'!$2:$2,0),1),"---")</f>
        <v>---</v>
      </c>
      <c r="AQ517" s="188" t="str">
        <f>IFERROR(INDEX('تعرفه ها'!A:Z,MATCH(P517&amp;"-"&amp;AQ$1,'تعرفه ها'!C:C,0),MATCH(F517,'تعرفه ها'!$2:$2,0),1),"---")</f>
        <v>---</v>
      </c>
      <c r="AR517" s="188" t="str">
        <f>IFERROR(INDEX('تعرفه ها'!A:Z,MATCH(P517&amp;"-"&amp;AR$1,'تعرفه ها'!C:C,0),MATCH(F517,'تعرفه ها'!$2:$2,0),1),"---")</f>
        <v>---</v>
      </c>
      <c r="AS517" s="265"/>
      <c r="AT517" s="415" t="str">
        <f t="shared" si="198"/>
        <v>---</v>
      </c>
      <c r="AU517" s="415" t="str">
        <f t="shared" si="199"/>
        <v>---</v>
      </c>
      <c r="AV517" s="415" t="str">
        <f t="shared" si="200"/>
        <v>---</v>
      </c>
      <c r="AW517" s="415" t="str">
        <f t="shared" si="201"/>
        <v>---</v>
      </c>
      <c r="AX517" s="415" t="str">
        <f t="shared" si="202"/>
        <v>---</v>
      </c>
      <c r="AY517" s="415" t="str">
        <f>IFERROR(AH517*INDEX('تعرفه ها'!A:Z,MATCH("عوارض برق به ازاء هر کیلووات",'تعرفه ها'!$C:$C,0),MATCH(F517,'تعرفه ها'!$2:$2,0)),"---")</f>
        <v>---</v>
      </c>
      <c r="AZ517" s="415" t="str">
        <f t="shared" si="203"/>
        <v>---</v>
      </c>
      <c r="BA517" s="415" t="str">
        <f>IFERROR(ROUND(((AX517+AY517+AZ517)*INDEX('تعرفه ها'!A:Z,MATCH("هزینه نگهداری و تعمیرات شبکه برق",'تعرفه ها'!$C:$C,0),MATCH(F517,'تعرفه ها'!$2:$2,0))/100),0),"---")</f>
        <v>---</v>
      </c>
      <c r="BB517" s="415">
        <f>IFERROR(IF(P517="دیماندی",ROUND(AJ517*INDEX('تعرفه ها'!A:Z,MATCH(BB$1,'تعرفه ها'!$C:$C,0),MATCH(F517,'تعرفه ها'!$2:$2,0))*J517/30,0),0),"---")</f>
        <v>0</v>
      </c>
      <c r="BC517" s="415"/>
      <c r="BD517" s="54" t="str">
        <f>IFERROR(IF(INDEX('اطلاعات دوره'!A:Z,MATCH(G517,'اطلاعات دوره'!C:C,0),MATCH("برق",'اطلاعات دوره'!$1:$1,0))="دارد",ROUND(AX517*INDEX('تعرفه ها'!A:Z,MATCH("پیک فصلی برق",'تعرفه ها'!$C:$C,0),MATCH(F517,'تعرفه ها'!$2:$2,0))/100,0),0),"---")</f>
        <v>---</v>
      </c>
      <c r="BE517" s="415" t="str">
        <f>IFERROR(ROUND(((AX517+AY517+AZ517+BA517+BB517+BC517+BD517)*INDEX('تعرفه ها'!A:Z,MATCH("مالیات برق",'تعرفه ها'!$C:$C,0),MATCH(F517,'تعرفه ها'!$2:$2,0))/100),0),"---")</f>
        <v>---</v>
      </c>
      <c r="BF517" s="415" t="str">
        <f t="shared" si="204"/>
        <v>---</v>
      </c>
      <c r="BG517" s="415" t="str">
        <f t="shared" si="185"/>
        <v>---</v>
      </c>
      <c r="BH517" s="415" t="str">
        <f t="shared" si="205"/>
        <v>---</v>
      </c>
      <c r="BI517" s="54" t="str">
        <f t="shared" si="206"/>
        <v>---</v>
      </c>
      <c r="BJ517" s="55" t="str">
        <f t="shared" si="207"/>
        <v>---</v>
      </c>
      <c r="BK517" s="262"/>
      <c r="BL517" s="183" t="str">
        <f>IFERROR(IF(INDEX(پرداخت!A:AZ,MATCH(A517&amp;" - "&amp;"برق",پرداخت!$B:$B,0),MATCH(G517,پرداخت!$1:$1,0))="نشده","نشده","شده"),"---")</f>
        <v>---</v>
      </c>
      <c r="BN517" s="257"/>
      <c r="BO517" s="257"/>
      <c r="BP517" s="257"/>
      <c r="BQ517" s="257"/>
      <c r="BR517" s="257"/>
      <c r="BS517" s="257"/>
      <c r="BT517" s="257"/>
      <c r="BU517" s="257"/>
      <c r="BV517" s="257"/>
      <c r="BW517" s="257"/>
      <c r="BX517" s="257"/>
      <c r="BY517" s="257"/>
      <c r="BZ517" s="257"/>
      <c r="CA517" s="257"/>
      <c r="CB517" s="257"/>
      <c r="CC517" s="257"/>
      <c r="CD517" s="257"/>
      <c r="CE517" s="257"/>
      <c r="CF517" s="257"/>
      <c r="CG517" s="257"/>
      <c r="CH517"/>
      <c r="CI517"/>
      <c r="CJ517"/>
      <c r="CK517"/>
    </row>
    <row r="518" spans="1:89" ht="33.75" hidden="1">
      <c r="A518" s="170"/>
      <c r="B518" s="47">
        <f>IFERROR(INDEX('اطلاعات انشعابات شرکتها'!A:BB,MATCH(A518,'اطلاعات انشعابات شرکتها'!A:A,0),MATCH(B$1,'اطلاعات انشعابات شرکتها'!$1:$1,0)),0)</f>
        <v>0</v>
      </c>
      <c r="C518" s="48">
        <f>IFERROR(INDEX('اطلاعات انشعابات شرکتها'!A:BB,MATCH(A518,'اطلاعات انشعابات شرکتها'!A:A,0),MATCH(C$1,'اطلاعات انشعابات شرکتها'!$1:$1,0)),0)</f>
        <v>0</v>
      </c>
      <c r="D518" s="45"/>
      <c r="E518" s="171"/>
      <c r="F518" s="170"/>
      <c r="G518" s="188" t="str">
        <f t="shared" si="186"/>
        <v>/</v>
      </c>
      <c r="H518" s="188">
        <f>IFERROR(INDEX('اطلاعات دوره'!A:Z,MATCH(G518,'اطلاعات دوره'!C:C,0),MATCH(H$1,'اطلاعات دوره'!$1:$1,0)),0)</f>
        <v>0</v>
      </c>
      <c r="I518" s="188">
        <f>IFERROR(INDEX('اطلاعات دوره'!A:Z,MATCH(G518,'اطلاعات دوره'!C:C,0),MATCH(I$1,'اطلاعات دوره'!$1:$1,0)),0)</f>
        <v>0</v>
      </c>
      <c r="J518" s="188">
        <f>IFERROR(INDEX('اطلاعات دوره'!A:Z,MATCH(G518,'اطلاعات دوره'!C:C,0),MATCH(J$1,'اطلاعات دوره'!$1:$1,0)),0)</f>
        <v>0</v>
      </c>
      <c r="K518" s="265"/>
      <c r="L518" s="188" t="str">
        <f>IFERROR(INDEX('اطلاعات دوره'!A:Z,MATCH(G518,'اطلاعات دوره'!C:C,0)-1,MATCH("عنوان",'اطلاعات دوره'!$1:$1,0)),"---")</f>
        <v>---</v>
      </c>
      <c r="M518" s="188" t="str">
        <f t="shared" si="187"/>
        <v>----</v>
      </c>
      <c r="N518" s="188" t="str">
        <f t="shared" si="188"/>
        <v>-/</v>
      </c>
      <c r="O518" s="265"/>
      <c r="P518" s="188">
        <f>IFERROR(INDEX('اطلاعات انشعابات شرکتها'!A:BB,MATCH(A518,'اطلاعات انشعابات شرکتها'!A:A,0),MATCH(P$1,'اطلاعات انشعابات شرکتها'!$1:$1,0)),0)</f>
        <v>0</v>
      </c>
      <c r="Q518" s="188">
        <f>IFERROR(INDEX('اطلاعات انشعابات شرکتها'!A:BB,MATCH(A518,'اطلاعات انشعابات شرکتها'!A:A,0),MATCH(Q$1,'اطلاعات انشعابات شرکتها'!$1:$1,0)),0)</f>
        <v>0</v>
      </c>
      <c r="R518" s="188">
        <f>IFERROR(INDEX('اطلاعات انشعابات شرکتها'!A:BB,MATCH(A518,'اطلاعات انشعابات شرکتها'!A:A,0),MATCH(R$1,'اطلاعات انشعابات شرکتها'!$1:$1,0)),0)</f>
        <v>0</v>
      </c>
      <c r="S518" s="265"/>
      <c r="T518" s="188">
        <f>IFERROR(INDEX('قرائت کنتور'!A:AZ,MATCH(A518&amp;"-"&amp;T$1,'قرائت کنتور'!B:B,0),MATCH(G518,'قرائت کنتور'!$1:$1,0)),0)</f>
        <v>0</v>
      </c>
      <c r="U518" s="188">
        <f>IFERROR(INDEX('قرائت کنتور'!A:AZ,MATCH(A518&amp;"-"&amp;U$1,'قرائت کنتور'!B:B,0),MATCH(L518,'قرائت کنتور'!$1:$1,0)),0)</f>
        <v>0</v>
      </c>
      <c r="V518" s="188">
        <f>IFERROR(INDEX('قرائت کنتور'!A:AZ,MATCH(A518&amp;"-"&amp;U$1,'قرائت کنتور'!B:B,0),MATCH(G518,'قرائت کنتور'!$1:$1,0)),0)</f>
        <v>0</v>
      </c>
      <c r="W518" s="188">
        <f>IFERROR(INDEX('قرائت کنتور'!A:AZ,MATCH(A518&amp;"-"&amp;W$1,'قرائت کنتور'!B:B,0),MATCH(L518,'قرائت کنتور'!$1:$1,0)),0)</f>
        <v>0</v>
      </c>
      <c r="X518" s="188">
        <f>IFERROR(INDEX('قرائت کنتور'!A:AZ,MATCH(A518&amp;"-"&amp;W$1,'قرائت کنتور'!B:B,0),MATCH(G518,'قرائت کنتور'!$1:$1,0)),0)</f>
        <v>0</v>
      </c>
      <c r="Y518" s="188">
        <f>IFERROR(INDEX('قرائت کنتور'!A:AZ,MATCH(A518&amp;"-"&amp;Y$1,'قرائت کنتور'!B:B,0),MATCH(L518,'قرائت کنتور'!$1:$1,0)),0)</f>
        <v>0</v>
      </c>
      <c r="Z518" s="188">
        <f>IFERROR(INDEX('قرائت کنتور'!A:AZ,MATCH(A518&amp;"-"&amp;Y$1,'قرائت کنتور'!B:B,0),MATCH(G518,'قرائت کنتور'!$1:$1,0)),0)</f>
        <v>0</v>
      </c>
      <c r="AA518" s="188">
        <f>IFERROR(INDEX('قرائت کنتور'!A:AZ,MATCH(A518&amp;"-"&amp;AA$1,'قرائت کنتور'!B:B,0),MATCH(L518,'قرائت کنتور'!$1:$1,0)),0)</f>
        <v>0</v>
      </c>
      <c r="AB518" s="188">
        <f>IFERROR(INDEX('قرائت کنتور'!A:AZ,MATCH(A518&amp;"-"&amp;AA$1,'قرائت کنتور'!B:B,0),MATCH(G518,'قرائت کنتور'!$1:$1,0)),0)</f>
        <v>0</v>
      </c>
      <c r="AC518" s="265"/>
      <c r="AD518" s="188">
        <f t="shared" si="189"/>
        <v>0</v>
      </c>
      <c r="AE518" s="188">
        <f t="shared" si="190"/>
        <v>0</v>
      </c>
      <c r="AF518" s="188">
        <f t="shared" si="191"/>
        <v>0</v>
      </c>
      <c r="AG518" s="188">
        <f t="shared" si="192"/>
        <v>0</v>
      </c>
      <c r="AH518" s="188">
        <f t="shared" si="193"/>
        <v>0</v>
      </c>
      <c r="AI518" s="188">
        <f t="shared" si="194"/>
        <v>0</v>
      </c>
      <c r="AJ518" s="188" t="str">
        <f t="shared" si="195"/>
        <v>0</v>
      </c>
      <c r="AK518" s="265"/>
      <c r="AL518" s="254" t="str">
        <f t="shared" si="196"/>
        <v>---</v>
      </c>
      <c r="AM518" s="254" t="str">
        <f t="shared" si="197"/>
        <v>---</v>
      </c>
      <c r="AN518" s="265"/>
      <c r="AO518" s="188" t="str">
        <f>IFERROR(INDEX('تعرفه ها'!A:Z,MATCH(P518&amp;"-"&amp;AO$1,'تعرفه ها'!C:C,0),MATCH(F518,'تعرفه ها'!$2:$2,0),1),"---")</f>
        <v>---</v>
      </c>
      <c r="AP518" s="188" t="str">
        <f>IFERROR(INDEX('تعرفه ها'!A:Z,MATCH(P518&amp;"-"&amp;AP$1,'تعرفه ها'!C:C,0),MATCH(F518,'تعرفه ها'!$2:$2,0),1),"---")</f>
        <v>---</v>
      </c>
      <c r="AQ518" s="188" t="str">
        <f>IFERROR(INDEX('تعرفه ها'!A:Z,MATCH(P518&amp;"-"&amp;AQ$1,'تعرفه ها'!C:C,0),MATCH(F518,'تعرفه ها'!$2:$2,0),1),"---")</f>
        <v>---</v>
      </c>
      <c r="AR518" s="188" t="str">
        <f>IFERROR(INDEX('تعرفه ها'!A:Z,MATCH(P518&amp;"-"&amp;AR$1,'تعرفه ها'!C:C,0),MATCH(F518,'تعرفه ها'!$2:$2,0),1),"---")</f>
        <v>---</v>
      </c>
      <c r="AS518" s="265"/>
      <c r="AT518" s="415" t="str">
        <f t="shared" si="198"/>
        <v>---</v>
      </c>
      <c r="AU518" s="415" t="str">
        <f t="shared" si="199"/>
        <v>---</v>
      </c>
      <c r="AV518" s="415" t="str">
        <f t="shared" si="200"/>
        <v>---</v>
      </c>
      <c r="AW518" s="415" t="str">
        <f t="shared" si="201"/>
        <v>---</v>
      </c>
      <c r="AX518" s="415" t="str">
        <f t="shared" si="202"/>
        <v>---</v>
      </c>
      <c r="AY518" s="415" t="str">
        <f>IFERROR(AH518*INDEX('تعرفه ها'!A:Z,MATCH("عوارض برق به ازاء هر کیلووات",'تعرفه ها'!$C:$C,0),MATCH(F518,'تعرفه ها'!$2:$2,0)),"---")</f>
        <v>---</v>
      </c>
      <c r="AZ518" s="415" t="str">
        <f t="shared" si="203"/>
        <v>---</v>
      </c>
      <c r="BA518" s="415" t="str">
        <f>IFERROR(ROUND(((AX518+AY518+AZ518)*INDEX('تعرفه ها'!A:Z,MATCH("هزینه نگهداری و تعمیرات شبکه برق",'تعرفه ها'!$C:$C,0),MATCH(F518,'تعرفه ها'!$2:$2,0))/100),0),"---")</f>
        <v>---</v>
      </c>
      <c r="BB518" s="415">
        <f>IFERROR(IF(P518="دیماندی",ROUND(AJ518*INDEX('تعرفه ها'!A:Z,MATCH(BB$1,'تعرفه ها'!$C:$C,0),MATCH(F518,'تعرفه ها'!$2:$2,0))*J518/30,0),0),"---")</f>
        <v>0</v>
      </c>
      <c r="BC518" s="415"/>
      <c r="BD518" s="54" t="str">
        <f>IFERROR(IF(INDEX('اطلاعات دوره'!A:Z,MATCH(G518,'اطلاعات دوره'!C:C,0),MATCH("برق",'اطلاعات دوره'!$1:$1,0))="دارد",ROUND(AX518*INDEX('تعرفه ها'!A:Z,MATCH("پیک فصلی برق",'تعرفه ها'!$C:$C,0),MATCH(F518,'تعرفه ها'!$2:$2,0))/100,0),0),"---")</f>
        <v>---</v>
      </c>
      <c r="BE518" s="415" t="str">
        <f>IFERROR(ROUND(((AX518+AY518+AZ518+BA518+BB518+BC518+BD518)*INDEX('تعرفه ها'!A:Z,MATCH("مالیات برق",'تعرفه ها'!$C:$C,0),MATCH(F518,'تعرفه ها'!$2:$2,0))/100),0),"---")</f>
        <v>---</v>
      </c>
      <c r="BF518" s="415" t="str">
        <f t="shared" si="204"/>
        <v>---</v>
      </c>
      <c r="BG518" s="415" t="str">
        <f t="shared" si="185"/>
        <v>---</v>
      </c>
      <c r="BH518" s="415" t="str">
        <f t="shared" si="205"/>
        <v>---</v>
      </c>
      <c r="BI518" s="54" t="str">
        <f t="shared" si="206"/>
        <v>---</v>
      </c>
      <c r="BJ518" s="55" t="str">
        <f t="shared" si="207"/>
        <v>---</v>
      </c>
      <c r="BK518" s="262"/>
      <c r="BL518" s="183" t="str">
        <f>IFERROR(IF(INDEX(پرداخت!A:AZ,MATCH(A518&amp;" - "&amp;"برق",پرداخت!$B:$B,0),MATCH(G518,پرداخت!$1:$1,0))="نشده","نشده","شده"),"---")</f>
        <v>---</v>
      </c>
      <c r="BN518" s="257"/>
      <c r="BO518" s="257"/>
      <c r="BP518" s="257"/>
      <c r="BQ518" s="257"/>
      <c r="BR518" s="257"/>
      <c r="BS518" s="257"/>
      <c r="BT518" s="257"/>
      <c r="BU518" s="257"/>
      <c r="BV518" s="257"/>
      <c r="BW518" s="257"/>
      <c r="BX518" s="257"/>
      <c r="BY518" s="257"/>
      <c r="BZ518" s="257"/>
      <c r="CA518" s="257"/>
      <c r="CB518" s="257"/>
      <c r="CC518" s="257"/>
      <c r="CD518" s="257"/>
      <c r="CE518" s="257"/>
      <c r="CF518" s="257"/>
      <c r="CG518" s="257"/>
      <c r="CH518"/>
      <c r="CI518"/>
      <c r="CJ518"/>
      <c r="CK518"/>
    </row>
    <row r="519" spans="1:89" ht="33.75" hidden="1">
      <c r="A519" s="170"/>
      <c r="B519" s="47">
        <f>IFERROR(INDEX('اطلاعات انشعابات شرکتها'!A:BB,MATCH(A519,'اطلاعات انشعابات شرکتها'!A:A,0),MATCH(B$1,'اطلاعات انشعابات شرکتها'!$1:$1,0)),0)</f>
        <v>0</v>
      </c>
      <c r="C519" s="48">
        <f>IFERROR(INDEX('اطلاعات انشعابات شرکتها'!A:BB,MATCH(A519,'اطلاعات انشعابات شرکتها'!A:A,0),MATCH(C$1,'اطلاعات انشعابات شرکتها'!$1:$1,0)),0)</f>
        <v>0</v>
      </c>
      <c r="D519" s="45"/>
      <c r="E519" s="171"/>
      <c r="F519" s="170"/>
      <c r="G519" s="188" t="str">
        <f t="shared" si="186"/>
        <v>/</v>
      </c>
      <c r="H519" s="188">
        <f>IFERROR(INDEX('اطلاعات دوره'!A:Z,MATCH(G519,'اطلاعات دوره'!C:C,0),MATCH(H$1,'اطلاعات دوره'!$1:$1,0)),0)</f>
        <v>0</v>
      </c>
      <c r="I519" s="188">
        <f>IFERROR(INDEX('اطلاعات دوره'!A:Z,MATCH(G519,'اطلاعات دوره'!C:C,0),MATCH(I$1,'اطلاعات دوره'!$1:$1,0)),0)</f>
        <v>0</v>
      </c>
      <c r="J519" s="188">
        <f>IFERROR(INDEX('اطلاعات دوره'!A:Z,MATCH(G519,'اطلاعات دوره'!C:C,0),MATCH(J$1,'اطلاعات دوره'!$1:$1,0)),0)</f>
        <v>0</v>
      </c>
      <c r="K519" s="265"/>
      <c r="L519" s="188" t="str">
        <f>IFERROR(INDEX('اطلاعات دوره'!A:Z,MATCH(G519,'اطلاعات دوره'!C:C,0)-1,MATCH("عنوان",'اطلاعات دوره'!$1:$1,0)),"---")</f>
        <v>---</v>
      </c>
      <c r="M519" s="188" t="str">
        <f t="shared" si="187"/>
        <v>----</v>
      </c>
      <c r="N519" s="188" t="str">
        <f t="shared" si="188"/>
        <v>-/</v>
      </c>
      <c r="O519" s="265"/>
      <c r="P519" s="188">
        <f>IFERROR(INDEX('اطلاعات انشعابات شرکتها'!A:BB,MATCH(A519,'اطلاعات انشعابات شرکتها'!A:A,0),MATCH(P$1,'اطلاعات انشعابات شرکتها'!$1:$1,0)),0)</f>
        <v>0</v>
      </c>
      <c r="Q519" s="188">
        <f>IFERROR(INDEX('اطلاعات انشعابات شرکتها'!A:BB,MATCH(A519,'اطلاعات انشعابات شرکتها'!A:A,0),MATCH(Q$1,'اطلاعات انشعابات شرکتها'!$1:$1,0)),0)</f>
        <v>0</v>
      </c>
      <c r="R519" s="188">
        <f>IFERROR(INDEX('اطلاعات انشعابات شرکتها'!A:BB,MATCH(A519,'اطلاعات انشعابات شرکتها'!A:A,0),MATCH(R$1,'اطلاعات انشعابات شرکتها'!$1:$1,0)),0)</f>
        <v>0</v>
      </c>
      <c r="S519" s="265"/>
      <c r="T519" s="188">
        <f>IFERROR(INDEX('قرائت کنتور'!A:AZ,MATCH(A519&amp;"-"&amp;T$1,'قرائت کنتور'!B:B,0),MATCH(G519,'قرائت کنتور'!$1:$1,0)),0)</f>
        <v>0</v>
      </c>
      <c r="U519" s="188">
        <f>IFERROR(INDEX('قرائت کنتور'!A:AZ,MATCH(A519&amp;"-"&amp;U$1,'قرائت کنتور'!B:B,0),MATCH(L519,'قرائت کنتور'!$1:$1,0)),0)</f>
        <v>0</v>
      </c>
      <c r="V519" s="188">
        <f>IFERROR(INDEX('قرائت کنتور'!A:AZ,MATCH(A519&amp;"-"&amp;U$1,'قرائت کنتور'!B:B,0),MATCH(G519,'قرائت کنتور'!$1:$1,0)),0)</f>
        <v>0</v>
      </c>
      <c r="W519" s="188">
        <f>IFERROR(INDEX('قرائت کنتور'!A:AZ,MATCH(A519&amp;"-"&amp;W$1,'قرائت کنتور'!B:B,0),MATCH(L519,'قرائت کنتور'!$1:$1,0)),0)</f>
        <v>0</v>
      </c>
      <c r="X519" s="188">
        <f>IFERROR(INDEX('قرائت کنتور'!A:AZ,MATCH(A519&amp;"-"&amp;W$1,'قرائت کنتور'!B:B,0),MATCH(G519,'قرائت کنتور'!$1:$1,0)),0)</f>
        <v>0</v>
      </c>
      <c r="Y519" s="188">
        <f>IFERROR(INDEX('قرائت کنتور'!A:AZ,MATCH(A519&amp;"-"&amp;Y$1,'قرائت کنتور'!B:B,0),MATCH(L519,'قرائت کنتور'!$1:$1,0)),0)</f>
        <v>0</v>
      </c>
      <c r="Z519" s="188">
        <f>IFERROR(INDEX('قرائت کنتور'!A:AZ,MATCH(A519&amp;"-"&amp;Y$1,'قرائت کنتور'!B:B,0),MATCH(G519,'قرائت کنتور'!$1:$1,0)),0)</f>
        <v>0</v>
      </c>
      <c r="AA519" s="188">
        <f>IFERROR(INDEX('قرائت کنتور'!A:AZ,MATCH(A519&amp;"-"&amp;AA$1,'قرائت کنتور'!B:B,0),MATCH(L519,'قرائت کنتور'!$1:$1,0)),0)</f>
        <v>0</v>
      </c>
      <c r="AB519" s="188">
        <f>IFERROR(INDEX('قرائت کنتور'!A:AZ,MATCH(A519&amp;"-"&amp;AA$1,'قرائت کنتور'!B:B,0),MATCH(G519,'قرائت کنتور'!$1:$1,0)),0)</f>
        <v>0</v>
      </c>
      <c r="AC519" s="265"/>
      <c r="AD519" s="188">
        <f t="shared" si="189"/>
        <v>0</v>
      </c>
      <c r="AE519" s="188">
        <f t="shared" si="190"/>
        <v>0</v>
      </c>
      <c r="AF519" s="188">
        <f t="shared" si="191"/>
        <v>0</v>
      </c>
      <c r="AG519" s="188">
        <f t="shared" si="192"/>
        <v>0</v>
      </c>
      <c r="AH519" s="188">
        <f t="shared" si="193"/>
        <v>0</v>
      </c>
      <c r="AI519" s="188">
        <f t="shared" si="194"/>
        <v>0</v>
      </c>
      <c r="AJ519" s="188" t="str">
        <f t="shared" si="195"/>
        <v>0</v>
      </c>
      <c r="AK519" s="265"/>
      <c r="AL519" s="254" t="str">
        <f t="shared" si="196"/>
        <v>---</v>
      </c>
      <c r="AM519" s="254" t="str">
        <f t="shared" si="197"/>
        <v>---</v>
      </c>
      <c r="AN519" s="265"/>
      <c r="AO519" s="188" t="str">
        <f>IFERROR(INDEX('تعرفه ها'!A:Z,MATCH(P519&amp;"-"&amp;AO$1,'تعرفه ها'!C:C,0),MATCH(F519,'تعرفه ها'!$2:$2,0),1),"---")</f>
        <v>---</v>
      </c>
      <c r="AP519" s="188" t="str">
        <f>IFERROR(INDEX('تعرفه ها'!A:Z,MATCH(P519&amp;"-"&amp;AP$1,'تعرفه ها'!C:C,0),MATCH(F519,'تعرفه ها'!$2:$2,0),1),"---")</f>
        <v>---</v>
      </c>
      <c r="AQ519" s="188" t="str">
        <f>IFERROR(INDEX('تعرفه ها'!A:Z,MATCH(P519&amp;"-"&amp;AQ$1,'تعرفه ها'!C:C,0),MATCH(F519,'تعرفه ها'!$2:$2,0),1),"---")</f>
        <v>---</v>
      </c>
      <c r="AR519" s="188" t="str">
        <f>IFERROR(INDEX('تعرفه ها'!A:Z,MATCH(P519&amp;"-"&amp;AR$1,'تعرفه ها'!C:C,0),MATCH(F519,'تعرفه ها'!$2:$2,0),1),"---")</f>
        <v>---</v>
      </c>
      <c r="AS519" s="265"/>
      <c r="AT519" s="415" t="str">
        <f t="shared" si="198"/>
        <v>---</v>
      </c>
      <c r="AU519" s="415" t="str">
        <f t="shared" si="199"/>
        <v>---</v>
      </c>
      <c r="AV519" s="415" t="str">
        <f t="shared" si="200"/>
        <v>---</v>
      </c>
      <c r="AW519" s="415" t="str">
        <f t="shared" si="201"/>
        <v>---</v>
      </c>
      <c r="AX519" s="415" t="str">
        <f t="shared" si="202"/>
        <v>---</v>
      </c>
      <c r="AY519" s="415" t="str">
        <f>IFERROR(AH519*INDEX('تعرفه ها'!A:Z,MATCH("عوارض برق به ازاء هر کیلووات",'تعرفه ها'!$C:$C,0),MATCH(F519,'تعرفه ها'!$2:$2,0)),"---")</f>
        <v>---</v>
      </c>
      <c r="AZ519" s="415" t="str">
        <f t="shared" si="203"/>
        <v>---</v>
      </c>
      <c r="BA519" s="415" t="str">
        <f>IFERROR(ROUND(((AX519+AY519+AZ519)*INDEX('تعرفه ها'!A:Z,MATCH("هزینه نگهداری و تعمیرات شبکه برق",'تعرفه ها'!$C:$C,0),MATCH(F519,'تعرفه ها'!$2:$2,0))/100),0),"---")</f>
        <v>---</v>
      </c>
      <c r="BB519" s="415">
        <f>IFERROR(IF(P519="دیماندی",ROUND(AJ519*INDEX('تعرفه ها'!A:Z,MATCH(BB$1,'تعرفه ها'!$C:$C,0),MATCH(F519,'تعرفه ها'!$2:$2,0))*J519/30,0),0),"---")</f>
        <v>0</v>
      </c>
      <c r="BC519" s="415"/>
      <c r="BD519" s="54" t="str">
        <f>IFERROR(IF(INDEX('اطلاعات دوره'!A:Z,MATCH(G519,'اطلاعات دوره'!C:C,0),MATCH("برق",'اطلاعات دوره'!$1:$1,0))="دارد",ROUND(AX519*INDEX('تعرفه ها'!A:Z,MATCH("پیک فصلی برق",'تعرفه ها'!$C:$C,0),MATCH(F519,'تعرفه ها'!$2:$2,0))/100,0),0),"---")</f>
        <v>---</v>
      </c>
      <c r="BE519" s="415" t="str">
        <f>IFERROR(ROUND(((AX519+AY519+AZ519+BA519+BB519+BC519+BD519)*INDEX('تعرفه ها'!A:Z,MATCH("مالیات برق",'تعرفه ها'!$C:$C,0),MATCH(F519,'تعرفه ها'!$2:$2,0))/100),0),"---")</f>
        <v>---</v>
      </c>
      <c r="BF519" s="415" t="str">
        <f t="shared" si="204"/>
        <v>---</v>
      </c>
      <c r="BG519" s="415" t="str">
        <f t="shared" si="185"/>
        <v>---</v>
      </c>
      <c r="BH519" s="415" t="str">
        <f t="shared" si="205"/>
        <v>---</v>
      </c>
      <c r="BI519" s="54" t="str">
        <f t="shared" si="206"/>
        <v>---</v>
      </c>
      <c r="BJ519" s="55" t="str">
        <f t="shared" si="207"/>
        <v>---</v>
      </c>
      <c r="BK519" s="262"/>
      <c r="BL519" s="183" t="str">
        <f>IFERROR(IF(INDEX(پرداخت!A:AZ,MATCH(A519&amp;" - "&amp;"برق",پرداخت!$B:$B,0),MATCH(G519,پرداخت!$1:$1,0))="نشده","نشده","شده"),"---")</f>
        <v>---</v>
      </c>
      <c r="BN519" s="257"/>
      <c r="BO519" s="257"/>
      <c r="BP519" s="257"/>
      <c r="BQ519" s="257"/>
      <c r="BR519" s="257"/>
      <c r="BS519" s="257"/>
      <c r="BT519" s="257"/>
      <c r="BU519" s="257"/>
      <c r="BV519" s="257"/>
      <c r="BW519" s="257"/>
      <c r="BX519" s="257"/>
      <c r="BY519" s="257"/>
      <c r="BZ519" s="257"/>
      <c r="CA519" s="257"/>
      <c r="CB519" s="257"/>
      <c r="CC519" s="257"/>
      <c r="CD519" s="257"/>
      <c r="CE519" s="257"/>
      <c r="CF519" s="257"/>
      <c r="CG519" s="257"/>
      <c r="CH519"/>
      <c r="CI519"/>
      <c r="CJ519"/>
      <c r="CK519"/>
    </row>
    <row r="520" spans="1:89" ht="33.75" hidden="1">
      <c r="A520" s="170"/>
      <c r="B520" s="47">
        <f>IFERROR(INDEX('اطلاعات انشعابات شرکتها'!A:BB,MATCH(A520,'اطلاعات انشعابات شرکتها'!A:A,0),MATCH(B$1,'اطلاعات انشعابات شرکتها'!$1:$1,0)),0)</f>
        <v>0</v>
      </c>
      <c r="C520" s="48">
        <f>IFERROR(INDEX('اطلاعات انشعابات شرکتها'!A:BB,MATCH(A520,'اطلاعات انشعابات شرکتها'!A:A,0),MATCH(C$1,'اطلاعات انشعابات شرکتها'!$1:$1,0)),0)</f>
        <v>0</v>
      </c>
      <c r="D520" s="45"/>
      <c r="E520" s="171"/>
      <c r="F520" s="170"/>
      <c r="G520" s="188" t="str">
        <f t="shared" si="186"/>
        <v>/</v>
      </c>
      <c r="H520" s="188">
        <f>IFERROR(INDEX('اطلاعات دوره'!A:Z,MATCH(G520,'اطلاعات دوره'!C:C,0),MATCH(H$1,'اطلاعات دوره'!$1:$1,0)),0)</f>
        <v>0</v>
      </c>
      <c r="I520" s="188">
        <f>IFERROR(INDEX('اطلاعات دوره'!A:Z,MATCH(G520,'اطلاعات دوره'!C:C,0),MATCH(I$1,'اطلاعات دوره'!$1:$1,0)),0)</f>
        <v>0</v>
      </c>
      <c r="J520" s="188">
        <f>IFERROR(INDEX('اطلاعات دوره'!A:Z,MATCH(G520,'اطلاعات دوره'!C:C,0),MATCH(J$1,'اطلاعات دوره'!$1:$1,0)),0)</f>
        <v>0</v>
      </c>
      <c r="K520" s="265"/>
      <c r="L520" s="188" t="str">
        <f>IFERROR(INDEX('اطلاعات دوره'!A:Z,MATCH(G520,'اطلاعات دوره'!C:C,0)-1,MATCH("عنوان",'اطلاعات دوره'!$1:$1,0)),"---")</f>
        <v>---</v>
      </c>
      <c r="M520" s="188" t="str">
        <f t="shared" si="187"/>
        <v>----</v>
      </c>
      <c r="N520" s="188" t="str">
        <f t="shared" si="188"/>
        <v>-/</v>
      </c>
      <c r="O520" s="265"/>
      <c r="P520" s="188">
        <f>IFERROR(INDEX('اطلاعات انشعابات شرکتها'!A:BB,MATCH(A520,'اطلاعات انشعابات شرکتها'!A:A,0),MATCH(P$1,'اطلاعات انشعابات شرکتها'!$1:$1,0)),0)</f>
        <v>0</v>
      </c>
      <c r="Q520" s="188">
        <f>IFERROR(INDEX('اطلاعات انشعابات شرکتها'!A:BB,MATCH(A520,'اطلاعات انشعابات شرکتها'!A:A,0),MATCH(Q$1,'اطلاعات انشعابات شرکتها'!$1:$1,0)),0)</f>
        <v>0</v>
      </c>
      <c r="R520" s="188">
        <f>IFERROR(INDEX('اطلاعات انشعابات شرکتها'!A:BB,MATCH(A520,'اطلاعات انشعابات شرکتها'!A:A,0),MATCH(R$1,'اطلاعات انشعابات شرکتها'!$1:$1,0)),0)</f>
        <v>0</v>
      </c>
      <c r="S520" s="265"/>
      <c r="T520" s="188">
        <f>IFERROR(INDEX('قرائت کنتور'!A:AZ,MATCH(A520&amp;"-"&amp;T$1,'قرائت کنتور'!B:B,0),MATCH(G520,'قرائت کنتور'!$1:$1,0)),0)</f>
        <v>0</v>
      </c>
      <c r="U520" s="188">
        <f>IFERROR(INDEX('قرائت کنتور'!A:AZ,MATCH(A520&amp;"-"&amp;U$1,'قرائت کنتور'!B:B,0),MATCH(L520,'قرائت کنتور'!$1:$1,0)),0)</f>
        <v>0</v>
      </c>
      <c r="V520" s="188">
        <f>IFERROR(INDEX('قرائت کنتور'!A:AZ,MATCH(A520&amp;"-"&amp;U$1,'قرائت کنتور'!B:B,0),MATCH(G520,'قرائت کنتور'!$1:$1,0)),0)</f>
        <v>0</v>
      </c>
      <c r="W520" s="188">
        <f>IFERROR(INDEX('قرائت کنتور'!A:AZ,MATCH(A520&amp;"-"&amp;W$1,'قرائت کنتور'!B:B,0),MATCH(L520,'قرائت کنتور'!$1:$1,0)),0)</f>
        <v>0</v>
      </c>
      <c r="X520" s="188">
        <f>IFERROR(INDEX('قرائت کنتور'!A:AZ,MATCH(A520&amp;"-"&amp;W$1,'قرائت کنتور'!B:B,0),MATCH(G520,'قرائت کنتور'!$1:$1,0)),0)</f>
        <v>0</v>
      </c>
      <c r="Y520" s="188">
        <f>IFERROR(INDEX('قرائت کنتور'!A:AZ,MATCH(A520&amp;"-"&amp;Y$1,'قرائت کنتور'!B:B,0),MATCH(L520,'قرائت کنتور'!$1:$1,0)),0)</f>
        <v>0</v>
      </c>
      <c r="Z520" s="188">
        <f>IFERROR(INDEX('قرائت کنتور'!A:AZ,MATCH(A520&amp;"-"&amp;Y$1,'قرائت کنتور'!B:B,0),MATCH(G520,'قرائت کنتور'!$1:$1,0)),0)</f>
        <v>0</v>
      </c>
      <c r="AA520" s="188">
        <f>IFERROR(INDEX('قرائت کنتور'!A:AZ,MATCH(A520&amp;"-"&amp;AA$1,'قرائت کنتور'!B:B,0),MATCH(L520,'قرائت کنتور'!$1:$1,0)),0)</f>
        <v>0</v>
      </c>
      <c r="AB520" s="188">
        <f>IFERROR(INDEX('قرائت کنتور'!A:AZ,MATCH(A520&amp;"-"&amp;AA$1,'قرائت کنتور'!B:B,0),MATCH(G520,'قرائت کنتور'!$1:$1,0)),0)</f>
        <v>0</v>
      </c>
      <c r="AC520" s="265"/>
      <c r="AD520" s="188">
        <f t="shared" si="189"/>
        <v>0</v>
      </c>
      <c r="AE520" s="188">
        <f t="shared" si="190"/>
        <v>0</v>
      </c>
      <c r="AF520" s="188">
        <f t="shared" si="191"/>
        <v>0</v>
      </c>
      <c r="AG520" s="188">
        <f t="shared" si="192"/>
        <v>0</v>
      </c>
      <c r="AH520" s="188">
        <f t="shared" si="193"/>
        <v>0</v>
      </c>
      <c r="AI520" s="188">
        <f t="shared" si="194"/>
        <v>0</v>
      </c>
      <c r="AJ520" s="188" t="str">
        <f t="shared" si="195"/>
        <v>0</v>
      </c>
      <c r="AK520" s="265"/>
      <c r="AL520" s="254" t="str">
        <f t="shared" si="196"/>
        <v>---</v>
      </c>
      <c r="AM520" s="254" t="str">
        <f t="shared" si="197"/>
        <v>---</v>
      </c>
      <c r="AN520" s="265"/>
      <c r="AO520" s="188" t="str">
        <f>IFERROR(INDEX('تعرفه ها'!A:Z,MATCH(P520&amp;"-"&amp;AO$1,'تعرفه ها'!C:C,0),MATCH(F520,'تعرفه ها'!$2:$2,0),1),"---")</f>
        <v>---</v>
      </c>
      <c r="AP520" s="188" t="str">
        <f>IFERROR(INDEX('تعرفه ها'!A:Z,MATCH(P520&amp;"-"&amp;AP$1,'تعرفه ها'!C:C,0),MATCH(F520,'تعرفه ها'!$2:$2,0),1),"---")</f>
        <v>---</v>
      </c>
      <c r="AQ520" s="188" t="str">
        <f>IFERROR(INDEX('تعرفه ها'!A:Z,MATCH(P520&amp;"-"&amp;AQ$1,'تعرفه ها'!C:C,0),MATCH(F520,'تعرفه ها'!$2:$2,0),1),"---")</f>
        <v>---</v>
      </c>
      <c r="AR520" s="188" t="str">
        <f>IFERROR(INDEX('تعرفه ها'!A:Z,MATCH(P520&amp;"-"&amp;AR$1,'تعرفه ها'!C:C,0),MATCH(F520,'تعرفه ها'!$2:$2,0),1),"---")</f>
        <v>---</v>
      </c>
      <c r="AS520" s="265"/>
      <c r="AT520" s="415" t="str">
        <f t="shared" si="198"/>
        <v>---</v>
      </c>
      <c r="AU520" s="415" t="str">
        <f t="shared" si="199"/>
        <v>---</v>
      </c>
      <c r="AV520" s="415" t="str">
        <f t="shared" si="200"/>
        <v>---</v>
      </c>
      <c r="AW520" s="415" t="str">
        <f t="shared" si="201"/>
        <v>---</v>
      </c>
      <c r="AX520" s="415" t="str">
        <f t="shared" si="202"/>
        <v>---</v>
      </c>
      <c r="AY520" s="415" t="str">
        <f>IFERROR(AH520*INDEX('تعرفه ها'!A:Z,MATCH("عوارض برق به ازاء هر کیلووات",'تعرفه ها'!$C:$C,0),MATCH(F520,'تعرفه ها'!$2:$2,0)),"---")</f>
        <v>---</v>
      </c>
      <c r="AZ520" s="415" t="str">
        <f t="shared" si="203"/>
        <v>---</v>
      </c>
      <c r="BA520" s="415" t="str">
        <f>IFERROR(ROUND(((AX520+AY520+AZ520)*INDEX('تعرفه ها'!A:Z,MATCH("هزینه نگهداری و تعمیرات شبکه برق",'تعرفه ها'!$C:$C,0),MATCH(F520,'تعرفه ها'!$2:$2,0))/100),0),"---")</f>
        <v>---</v>
      </c>
      <c r="BB520" s="415">
        <f>IFERROR(IF(P520="دیماندی",ROUND(AJ520*INDEX('تعرفه ها'!A:Z,MATCH(BB$1,'تعرفه ها'!$C:$C,0),MATCH(F520,'تعرفه ها'!$2:$2,0))*J520/30,0),0),"---")</f>
        <v>0</v>
      </c>
      <c r="BC520" s="415"/>
      <c r="BD520" s="54" t="str">
        <f>IFERROR(IF(INDEX('اطلاعات دوره'!A:Z,MATCH(G520,'اطلاعات دوره'!C:C,0),MATCH("برق",'اطلاعات دوره'!$1:$1,0))="دارد",ROUND(AX520*INDEX('تعرفه ها'!A:Z,MATCH("پیک فصلی برق",'تعرفه ها'!$C:$C,0),MATCH(F520,'تعرفه ها'!$2:$2,0))/100,0),0),"---")</f>
        <v>---</v>
      </c>
      <c r="BE520" s="415" t="str">
        <f>IFERROR(ROUND(((AX520+AY520+AZ520+BA520+BB520+BC520+BD520)*INDEX('تعرفه ها'!A:Z,MATCH("مالیات برق",'تعرفه ها'!$C:$C,0),MATCH(F520,'تعرفه ها'!$2:$2,0))/100),0),"---")</f>
        <v>---</v>
      </c>
      <c r="BF520" s="415" t="str">
        <f t="shared" si="204"/>
        <v>---</v>
      </c>
      <c r="BG520" s="415" t="str">
        <f t="shared" si="185"/>
        <v>---</v>
      </c>
      <c r="BH520" s="415" t="str">
        <f t="shared" si="205"/>
        <v>---</v>
      </c>
      <c r="BI520" s="54" t="str">
        <f t="shared" si="206"/>
        <v>---</v>
      </c>
      <c r="BJ520" s="55" t="str">
        <f t="shared" si="207"/>
        <v>---</v>
      </c>
      <c r="BK520" s="262"/>
      <c r="BL520" s="183" t="str">
        <f>IFERROR(IF(INDEX(پرداخت!A:AZ,MATCH(A520&amp;" - "&amp;"برق",پرداخت!$B:$B,0),MATCH(G520,پرداخت!$1:$1,0))="نشده","نشده","شده"),"---")</f>
        <v>---</v>
      </c>
      <c r="BN520" s="257"/>
      <c r="BO520" s="257"/>
      <c r="BP520" s="257"/>
      <c r="BQ520" s="257"/>
      <c r="BR520" s="257"/>
      <c r="BS520" s="257"/>
      <c r="BT520" s="257"/>
      <c r="BU520" s="257"/>
      <c r="BV520" s="257"/>
      <c r="BW520" s="257"/>
      <c r="BX520" s="257"/>
      <c r="BY520" s="257"/>
      <c r="BZ520" s="257"/>
      <c r="CA520" s="257"/>
      <c r="CB520" s="257"/>
      <c r="CC520" s="257"/>
      <c r="CD520" s="257"/>
      <c r="CE520" s="257"/>
      <c r="CF520" s="257"/>
      <c r="CG520" s="257"/>
      <c r="CH520"/>
      <c r="CI520"/>
      <c r="CJ520"/>
      <c r="CK520"/>
    </row>
    <row r="521" spans="1:89" ht="33.75" hidden="1">
      <c r="A521" s="170"/>
      <c r="B521" s="47">
        <f>IFERROR(INDEX('اطلاعات انشعابات شرکتها'!A:BB,MATCH(A521,'اطلاعات انشعابات شرکتها'!A:A,0),MATCH(B$1,'اطلاعات انشعابات شرکتها'!$1:$1,0)),0)</f>
        <v>0</v>
      </c>
      <c r="C521" s="48">
        <f>IFERROR(INDEX('اطلاعات انشعابات شرکتها'!A:BB,MATCH(A521,'اطلاعات انشعابات شرکتها'!A:A,0),MATCH(C$1,'اطلاعات انشعابات شرکتها'!$1:$1,0)),0)</f>
        <v>0</v>
      </c>
      <c r="D521" s="45"/>
      <c r="E521" s="171"/>
      <c r="F521" s="170"/>
      <c r="G521" s="188" t="str">
        <f t="shared" si="186"/>
        <v>/</v>
      </c>
      <c r="H521" s="188">
        <f>IFERROR(INDEX('اطلاعات دوره'!A:Z,MATCH(G521,'اطلاعات دوره'!C:C,0),MATCH(H$1,'اطلاعات دوره'!$1:$1,0)),0)</f>
        <v>0</v>
      </c>
      <c r="I521" s="188">
        <f>IFERROR(INDEX('اطلاعات دوره'!A:Z,MATCH(G521,'اطلاعات دوره'!C:C,0),MATCH(I$1,'اطلاعات دوره'!$1:$1,0)),0)</f>
        <v>0</v>
      </c>
      <c r="J521" s="188">
        <f>IFERROR(INDEX('اطلاعات دوره'!A:Z,MATCH(G521,'اطلاعات دوره'!C:C,0),MATCH(J$1,'اطلاعات دوره'!$1:$1,0)),0)</f>
        <v>0</v>
      </c>
      <c r="K521" s="265"/>
      <c r="L521" s="188" t="str">
        <f>IFERROR(INDEX('اطلاعات دوره'!A:Z,MATCH(G521,'اطلاعات دوره'!C:C,0)-1,MATCH("عنوان",'اطلاعات دوره'!$1:$1,0)),"---")</f>
        <v>---</v>
      </c>
      <c r="M521" s="188" t="str">
        <f t="shared" si="187"/>
        <v>----</v>
      </c>
      <c r="N521" s="188" t="str">
        <f t="shared" si="188"/>
        <v>-/</v>
      </c>
      <c r="O521" s="265"/>
      <c r="P521" s="188">
        <f>IFERROR(INDEX('اطلاعات انشعابات شرکتها'!A:BB,MATCH(A521,'اطلاعات انشعابات شرکتها'!A:A,0),MATCH(P$1,'اطلاعات انشعابات شرکتها'!$1:$1,0)),0)</f>
        <v>0</v>
      </c>
      <c r="Q521" s="188">
        <f>IFERROR(INDEX('اطلاعات انشعابات شرکتها'!A:BB,MATCH(A521,'اطلاعات انشعابات شرکتها'!A:A,0),MATCH(Q$1,'اطلاعات انشعابات شرکتها'!$1:$1,0)),0)</f>
        <v>0</v>
      </c>
      <c r="R521" s="188">
        <f>IFERROR(INDEX('اطلاعات انشعابات شرکتها'!A:BB,MATCH(A521,'اطلاعات انشعابات شرکتها'!A:A,0),MATCH(R$1,'اطلاعات انشعابات شرکتها'!$1:$1,0)),0)</f>
        <v>0</v>
      </c>
      <c r="S521" s="265"/>
      <c r="T521" s="188">
        <f>IFERROR(INDEX('قرائت کنتور'!A:AZ,MATCH(A521&amp;"-"&amp;T$1,'قرائت کنتور'!B:B,0),MATCH(G521,'قرائت کنتور'!$1:$1,0)),0)</f>
        <v>0</v>
      </c>
      <c r="U521" s="188">
        <f>IFERROR(INDEX('قرائت کنتور'!A:AZ,MATCH(A521&amp;"-"&amp;U$1,'قرائت کنتور'!B:B,0),MATCH(L521,'قرائت کنتور'!$1:$1,0)),0)</f>
        <v>0</v>
      </c>
      <c r="V521" s="188">
        <f>IFERROR(INDEX('قرائت کنتور'!A:AZ,MATCH(A521&amp;"-"&amp;U$1,'قرائت کنتور'!B:B,0),MATCH(G521,'قرائت کنتور'!$1:$1,0)),0)</f>
        <v>0</v>
      </c>
      <c r="W521" s="188">
        <f>IFERROR(INDEX('قرائت کنتور'!A:AZ,MATCH(A521&amp;"-"&amp;W$1,'قرائت کنتور'!B:B,0),MATCH(L521,'قرائت کنتور'!$1:$1,0)),0)</f>
        <v>0</v>
      </c>
      <c r="X521" s="188">
        <f>IFERROR(INDEX('قرائت کنتور'!A:AZ,MATCH(A521&amp;"-"&amp;W$1,'قرائت کنتور'!B:B,0),MATCH(G521,'قرائت کنتور'!$1:$1,0)),0)</f>
        <v>0</v>
      </c>
      <c r="Y521" s="188">
        <f>IFERROR(INDEX('قرائت کنتور'!A:AZ,MATCH(A521&amp;"-"&amp;Y$1,'قرائت کنتور'!B:B,0),MATCH(L521,'قرائت کنتور'!$1:$1,0)),0)</f>
        <v>0</v>
      </c>
      <c r="Z521" s="188">
        <f>IFERROR(INDEX('قرائت کنتور'!A:AZ,MATCH(A521&amp;"-"&amp;Y$1,'قرائت کنتور'!B:B,0),MATCH(G521,'قرائت کنتور'!$1:$1,0)),0)</f>
        <v>0</v>
      </c>
      <c r="AA521" s="188">
        <f>IFERROR(INDEX('قرائت کنتور'!A:AZ,MATCH(A521&amp;"-"&amp;AA$1,'قرائت کنتور'!B:B,0),MATCH(L521,'قرائت کنتور'!$1:$1,0)),0)</f>
        <v>0</v>
      </c>
      <c r="AB521" s="188">
        <f>IFERROR(INDEX('قرائت کنتور'!A:AZ,MATCH(A521&amp;"-"&amp;AA$1,'قرائت کنتور'!B:B,0),MATCH(G521,'قرائت کنتور'!$1:$1,0)),0)</f>
        <v>0</v>
      </c>
      <c r="AC521" s="265"/>
      <c r="AD521" s="188">
        <f t="shared" si="189"/>
        <v>0</v>
      </c>
      <c r="AE521" s="188">
        <f t="shared" si="190"/>
        <v>0</v>
      </c>
      <c r="AF521" s="188">
        <f t="shared" si="191"/>
        <v>0</v>
      </c>
      <c r="AG521" s="188">
        <f t="shared" si="192"/>
        <v>0</v>
      </c>
      <c r="AH521" s="188">
        <f t="shared" si="193"/>
        <v>0</v>
      </c>
      <c r="AI521" s="188">
        <f t="shared" si="194"/>
        <v>0</v>
      </c>
      <c r="AJ521" s="188" t="str">
        <f t="shared" si="195"/>
        <v>0</v>
      </c>
      <c r="AK521" s="265"/>
      <c r="AL521" s="254" t="str">
        <f t="shared" si="196"/>
        <v>---</v>
      </c>
      <c r="AM521" s="254" t="str">
        <f t="shared" si="197"/>
        <v>---</v>
      </c>
      <c r="AN521" s="265"/>
      <c r="AO521" s="188" t="str">
        <f>IFERROR(INDEX('تعرفه ها'!A:Z,MATCH(P521&amp;"-"&amp;AO$1,'تعرفه ها'!C:C,0),MATCH(F521,'تعرفه ها'!$2:$2,0),1),"---")</f>
        <v>---</v>
      </c>
      <c r="AP521" s="188" t="str">
        <f>IFERROR(INDEX('تعرفه ها'!A:Z,MATCH(P521&amp;"-"&amp;AP$1,'تعرفه ها'!C:C,0),MATCH(F521,'تعرفه ها'!$2:$2,0),1),"---")</f>
        <v>---</v>
      </c>
      <c r="AQ521" s="188" t="str">
        <f>IFERROR(INDEX('تعرفه ها'!A:Z,MATCH(P521&amp;"-"&amp;AQ$1,'تعرفه ها'!C:C,0),MATCH(F521,'تعرفه ها'!$2:$2,0),1),"---")</f>
        <v>---</v>
      </c>
      <c r="AR521" s="188" t="str">
        <f>IFERROR(INDEX('تعرفه ها'!A:Z,MATCH(P521&amp;"-"&amp;AR$1,'تعرفه ها'!C:C,0),MATCH(F521,'تعرفه ها'!$2:$2,0),1),"---")</f>
        <v>---</v>
      </c>
      <c r="AS521" s="265"/>
      <c r="AT521" s="415" t="str">
        <f t="shared" si="198"/>
        <v>---</v>
      </c>
      <c r="AU521" s="415" t="str">
        <f t="shared" si="199"/>
        <v>---</v>
      </c>
      <c r="AV521" s="415" t="str">
        <f t="shared" si="200"/>
        <v>---</v>
      </c>
      <c r="AW521" s="415" t="str">
        <f t="shared" si="201"/>
        <v>---</v>
      </c>
      <c r="AX521" s="415" t="str">
        <f t="shared" si="202"/>
        <v>---</v>
      </c>
      <c r="AY521" s="415" t="str">
        <f>IFERROR(AH521*INDEX('تعرفه ها'!A:Z,MATCH("عوارض برق به ازاء هر کیلووات",'تعرفه ها'!$C:$C,0),MATCH(F521,'تعرفه ها'!$2:$2,0)),"---")</f>
        <v>---</v>
      </c>
      <c r="AZ521" s="415" t="str">
        <f t="shared" si="203"/>
        <v>---</v>
      </c>
      <c r="BA521" s="415" t="str">
        <f>IFERROR(ROUND(((AX521+AY521+AZ521)*INDEX('تعرفه ها'!A:Z,MATCH("هزینه نگهداری و تعمیرات شبکه برق",'تعرفه ها'!$C:$C,0),MATCH(F521,'تعرفه ها'!$2:$2,0))/100),0),"---")</f>
        <v>---</v>
      </c>
      <c r="BB521" s="415">
        <f>IFERROR(IF(P521="دیماندی",ROUND(AJ521*INDEX('تعرفه ها'!A:Z,MATCH(BB$1,'تعرفه ها'!$C:$C,0),MATCH(F521,'تعرفه ها'!$2:$2,0))*J521/30,0),0),"---")</f>
        <v>0</v>
      </c>
      <c r="BC521" s="415"/>
      <c r="BD521" s="54" t="str">
        <f>IFERROR(IF(INDEX('اطلاعات دوره'!A:Z,MATCH(G521,'اطلاعات دوره'!C:C,0),MATCH("برق",'اطلاعات دوره'!$1:$1,0))="دارد",ROUND(AX521*INDEX('تعرفه ها'!A:Z,MATCH("پیک فصلی برق",'تعرفه ها'!$C:$C,0),MATCH(F521,'تعرفه ها'!$2:$2,0))/100,0),0),"---")</f>
        <v>---</v>
      </c>
      <c r="BE521" s="415" t="str">
        <f>IFERROR(ROUND(((AX521+AY521+AZ521+BA521+BB521+BC521+BD521)*INDEX('تعرفه ها'!A:Z,MATCH("مالیات برق",'تعرفه ها'!$C:$C,0),MATCH(F521,'تعرفه ها'!$2:$2,0))/100),0),"---")</f>
        <v>---</v>
      </c>
      <c r="BF521" s="415" t="str">
        <f t="shared" si="204"/>
        <v>---</v>
      </c>
      <c r="BG521" s="415" t="str">
        <f t="shared" si="185"/>
        <v>---</v>
      </c>
      <c r="BH521" s="415" t="str">
        <f t="shared" si="205"/>
        <v>---</v>
      </c>
      <c r="BI521" s="54" t="str">
        <f t="shared" si="206"/>
        <v>---</v>
      </c>
      <c r="BJ521" s="55" t="str">
        <f t="shared" si="207"/>
        <v>---</v>
      </c>
      <c r="BK521" s="262"/>
      <c r="BL521" s="183" t="str">
        <f>IFERROR(IF(INDEX(پرداخت!A:AZ,MATCH(A521&amp;" - "&amp;"برق",پرداخت!$B:$B,0),MATCH(G521,پرداخت!$1:$1,0))="نشده","نشده","شده"),"---")</f>
        <v>---</v>
      </c>
      <c r="BN521" s="257"/>
      <c r="BO521" s="257"/>
      <c r="BP521" s="257"/>
      <c r="BQ521" s="257"/>
      <c r="BR521" s="257"/>
      <c r="BS521" s="257"/>
      <c r="BT521" s="257"/>
      <c r="BU521" s="257"/>
      <c r="BV521" s="257"/>
      <c r="BW521" s="257"/>
      <c r="BX521" s="257"/>
      <c r="BY521" s="257"/>
      <c r="BZ521" s="257"/>
      <c r="CA521" s="257"/>
      <c r="CB521" s="257"/>
      <c r="CC521" s="257"/>
      <c r="CD521" s="257"/>
      <c r="CE521" s="257"/>
      <c r="CF521" s="257"/>
      <c r="CG521" s="257"/>
      <c r="CH521"/>
      <c r="CI521"/>
      <c r="CJ521"/>
      <c r="CK521"/>
    </row>
    <row r="522" spans="1:89" ht="33.75" hidden="1">
      <c r="A522" s="170"/>
      <c r="B522" s="47">
        <f>IFERROR(INDEX('اطلاعات انشعابات شرکتها'!A:BB,MATCH(A522,'اطلاعات انشعابات شرکتها'!A:A,0),MATCH(B$1,'اطلاعات انشعابات شرکتها'!$1:$1,0)),0)</f>
        <v>0</v>
      </c>
      <c r="C522" s="48">
        <f>IFERROR(INDEX('اطلاعات انشعابات شرکتها'!A:BB,MATCH(A522,'اطلاعات انشعابات شرکتها'!A:A,0),MATCH(C$1,'اطلاعات انشعابات شرکتها'!$1:$1,0)),0)</f>
        <v>0</v>
      </c>
      <c r="D522" s="45"/>
      <c r="E522" s="171"/>
      <c r="F522" s="170"/>
      <c r="G522" s="188" t="str">
        <f t="shared" si="186"/>
        <v>/</v>
      </c>
      <c r="H522" s="188">
        <f>IFERROR(INDEX('اطلاعات دوره'!A:Z,MATCH(G522,'اطلاعات دوره'!C:C,0),MATCH(H$1,'اطلاعات دوره'!$1:$1,0)),0)</f>
        <v>0</v>
      </c>
      <c r="I522" s="188">
        <f>IFERROR(INDEX('اطلاعات دوره'!A:Z,MATCH(G522,'اطلاعات دوره'!C:C,0),MATCH(I$1,'اطلاعات دوره'!$1:$1,0)),0)</f>
        <v>0</v>
      </c>
      <c r="J522" s="188">
        <f>IFERROR(INDEX('اطلاعات دوره'!A:Z,MATCH(G522,'اطلاعات دوره'!C:C,0),MATCH(J$1,'اطلاعات دوره'!$1:$1,0)),0)</f>
        <v>0</v>
      </c>
      <c r="K522" s="265"/>
      <c r="L522" s="188" t="str">
        <f>IFERROR(INDEX('اطلاعات دوره'!A:Z,MATCH(G522,'اطلاعات دوره'!C:C,0)-1,MATCH("عنوان",'اطلاعات دوره'!$1:$1,0)),"---")</f>
        <v>---</v>
      </c>
      <c r="M522" s="188" t="str">
        <f t="shared" si="187"/>
        <v>----</v>
      </c>
      <c r="N522" s="188" t="str">
        <f t="shared" si="188"/>
        <v>-/</v>
      </c>
      <c r="O522" s="265"/>
      <c r="P522" s="188">
        <f>IFERROR(INDEX('اطلاعات انشعابات شرکتها'!A:BB,MATCH(A522,'اطلاعات انشعابات شرکتها'!A:A,0),MATCH(P$1,'اطلاعات انشعابات شرکتها'!$1:$1,0)),0)</f>
        <v>0</v>
      </c>
      <c r="Q522" s="188">
        <f>IFERROR(INDEX('اطلاعات انشعابات شرکتها'!A:BB,MATCH(A522,'اطلاعات انشعابات شرکتها'!A:A,0),MATCH(Q$1,'اطلاعات انشعابات شرکتها'!$1:$1,0)),0)</f>
        <v>0</v>
      </c>
      <c r="R522" s="188">
        <f>IFERROR(INDEX('اطلاعات انشعابات شرکتها'!A:BB,MATCH(A522,'اطلاعات انشعابات شرکتها'!A:A,0),MATCH(R$1,'اطلاعات انشعابات شرکتها'!$1:$1,0)),0)</f>
        <v>0</v>
      </c>
      <c r="S522" s="265"/>
      <c r="T522" s="188">
        <f>IFERROR(INDEX('قرائت کنتور'!A:AZ,MATCH(A522&amp;"-"&amp;T$1,'قرائت کنتور'!B:B,0),MATCH(G522,'قرائت کنتور'!$1:$1,0)),0)</f>
        <v>0</v>
      </c>
      <c r="U522" s="188">
        <f>IFERROR(INDEX('قرائت کنتور'!A:AZ,MATCH(A522&amp;"-"&amp;U$1,'قرائت کنتور'!B:B,0),MATCH(L522,'قرائت کنتور'!$1:$1,0)),0)</f>
        <v>0</v>
      </c>
      <c r="V522" s="188">
        <f>IFERROR(INDEX('قرائت کنتور'!A:AZ,MATCH(A522&amp;"-"&amp;U$1,'قرائت کنتور'!B:B,0),MATCH(G522,'قرائت کنتور'!$1:$1,0)),0)</f>
        <v>0</v>
      </c>
      <c r="W522" s="188">
        <f>IFERROR(INDEX('قرائت کنتور'!A:AZ,MATCH(A522&amp;"-"&amp;W$1,'قرائت کنتور'!B:B,0),MATCH(L522,'قرائت کنتور'!$1:$1,0)),0)</f>
        <v>0</v>
      </c>
      <c r="X522" s="188">
        <f>IFERROR(INDEX('قرائت کنتور'!A:AZ,MATCH(A522&amp;"-"&amp;W$1,'قرائت کنتور'!B:B,0),MATCH(G522,'قرائت کنتور'!$1:$1,0)),0)</f>
        <v>0</v>
      </c>
      <c r="Y522" s="188">
        <f>IFERROR(INDEX('قرائت کنتور'!A:AZ,MATCH(A522&amp;"-"&amp;Y$1,'قرائت کنتور'!B:B,0),MATCH(L522,'قرائت کنتور'!$1:$1,0)),0)</f>
        <v>0</v>
      </c>
      <c r="Z522" s="188">
        <f>IFERROR(INDEX('قرائت کنتور'!A:AZ,MATCH(A522&amp;"-"&amp;Y$1,'قرائت کنتور'!B:B,0),MATCH(G522,'قرائت کنتور'!$1:$1,0)),0)</f>
        <v>0</v>
      </c>
      <c r="AA522" s="188">
        <f>IFERROR(INDEX('قرائت کنتور'!A:AZ,MATCH(A522&amp;"-"&amp;AA$1,'قرائت کنتور'!B:B,0),MATCH(L522,'قرائت کنتور'!$1:$1,0)),0)</f>
        <v>0</v>
      </c>
      <c r="AB522" s="188">
        <f>IFERROR(INDEX('قرائت کنتور'!A:AZ,MATCH(A522&amp;"-"&amp;AA$1,'قرائت کنتور'!B:B,0),MATCH(G522,'قرائت کنتور'!$1:$1,0)),0)</f>
        <v>0</v>
      </c>
      <c r="AC522" s="265"/>
      <c r="AD522" s="188">
        <f t="shared" si="189"/>
        <v>0</v>
      </c>
      <c r="AE522" s="188">
        <f t="shared" si="190"/>
        <v>0</v>
      </c>
      <c r="AF522" s="188">
        <f t="shared" si="191"/>
        <v>0</v>
      </c>
      <c r="AG522" s="188">
        <f t="shared" si="192"/>
        <v>0</v>
      </c>
      <c r="AH522" s="188">
        <f t="shared" si="193"/>
        <v>0</v>
      </c>
      <c r="AI522" s="188">
        <f t="shared" si="194"/>
        <v>0</v>
      </c>
      <c r="AJ522" s="188" t="str">
        <f t="shared" si="195"/>
        <v>0</v>
      </c>
      <c r="AK522" s="265"/>
      <c r="AL522" s="254" t="str">
        <f t="shared" si="196"/>
        <v>---</v>
      </c>
      <c r="AM522" s="254" t="str">
        <f t="shared" si="197"/>
        <v>---</v>
      </c>
      <c r="AN522" s="265"/>
      <c r="AO522" s="188" t="str">
        <f>IFERROR(INDEX('تعرفه ها'!A:Z,MATCH(P522&amp;"-"&amp;AO$1,'تعرفه ها'!C:C,0),MATCH(F522,'تعرفه ها'!$2:$2,0),1),"---")</f>
        <v>---</v>
      </c>
      <c r="AP522" s="188" t="str">
        <f>IFERROR(INDEX('تعرفه ها'!A:Z,MATCH(P522&amp;"-"&amp;AP$1,'تعرفه ها'!C:C,0),MATCH(F522,'تعرفه ها'!$2:$2,0),1),"---")</f>
        <v>---</v>
      </c>
      <c r="AQ522" s="188" t="str">
        <f>IFERROR(INDEX('تعرفه ها'!A:Z,MATCH(P522&amp;"-"&amp;AQ$1,'تعرفه ها'!C:C,0),MATCH(F522,'تعرفه ها'!$2:$2,0),1),"---")</f>
        <v>---</v>
      </c>
      <c r="AR522" s="188" t="str">
        <f>IFERROR(INDEX('تعرفه ها'!A:Z,MATCH(P522&amp;"-"&amp;AR$1,'تعرفه ها'!C:C,0),MATCH(F522,'تعرفه ها'!$2:$2,0),1),"---")</f>
        <v>---</v>
      </c>
      <c r="AS522" s="265"/>
      <c r="AT522" s="415" t="str">
        <f t="shared" si="198"/>
        <v>---</v>
      </c>
      <c r="AU522" s="415" t="str">
        <f t="shared" si="199"/>
        <v>---</v>
      </c>
      <c r="AV522" s="415" t="str">
        <f t="shared" si="200"/>
        <v>---</v>
      </c>
      <c r="AW522" s="415" t="str">
        <f t="shared" si="201"/>
        <v>---</v>
      </c>
      <c r="AX522" s="415" t="str">
        <f t="shared" si="202"/>
        <v>---</v>
      </c>
      <c r="AY522" s="415" t="str">
        <f>IFERROR(AH522*INDEX('تعرفه ها'!A:Z,MATCH("عوارض برق به ازاء هر کیلووات",'تعرفه ها'!$C:$C,0),MATCH(F522,'تعرفه ها'!$2:$2,0)),"---")</f>
        <v>---</v>
      </c>
      <c r="AZ522" s="415" t="str">
        <f t="shared" si="203"/>
        <v>---</v>
      </c>
      <c r="BA522" s="415" t="str">
        <f>IFERROR(ROUND(((AX522+AY522+AZ522)*INDEX('تعرفه ها'!A:Z,MATCH("هزینه نگهداری و تعمیرات شبکه برق",'تعرفه ها'!$C:$C,0),MATCH(F522,'تعرفه ها'!$2:$2,0))/100),0),"---")</f>
        <v>---</v>
      </c>
      <c r="BB522" s="415">
        <f>IFERROR(IF(P522="دیماندی",ROUND(AJ522*INDEX('تعرفه ها'!A:Z,MATCH(BB$1,'تعرفه ها'!$C:$C,0),MATCH(F522,'تعرفه ها'!$2:$2,0))*J522/30,0),0),"---")</f>
        <v>0</v>
      </c>
      <c r="BC522" s="415"/>
      <c r="BD522" s="54" t="str">
        <f>IFERROR(IF(INDEX('اطلاعات دوره'!A:Z,MATCH(G522,'اطلاعات دوره'!C:C,0),MATCH("برق",'اطلاعات دوره'!$1:$1,0))="دارد",ROUND(AX522*INDEX('تعرفه ها'!A:Z,MATCH("پیک فصلی برق",'تعرفه ها'!$C:$C,0),MATCH(F522,'تعرفه ها'!$2:$2,0))/100,0),0),"---")</f>
        <v>---</v>
      </c>
      <c r="BE522" s="415" t="str">
        <f>IFERROR(ROUND(((AX522+AY522+AZ522+BA522+BB522+BC522+BD522)*INDEX('تعرفه ها'!A:Z,MATCH("مالیات برق",'تعرفه ها'!$C:$C,0),MATCH(F522,'تعرفه ها'!$2:$2,0))/100),0),"---")</f>
        <v>---</v>
      </c>
      <c r="BF522" s="415" t="str">
        <f t="shared" si="204"/>
        <v>---</v>
      </c>
      <c r="BG522" s="415" t="str">
        <f t="shared" si="185"/>
        <v>---</v>
      </c>
      <c r="BH522" s="415" t="str">
        <f t="shared" si="205"/>
        <v>---</v>
      </c>
      <c r="BI522" s="54" t="str">
        <f t="shared" si="206"/>
        <v>---</v>
      </c>
      <c r="BJ522" s="55" t="str">
        <f t="shared" si="207"/>
        <v>---</v>
      </c>
      <c r="BK522" s="262"/>
      <c r="BL522" s="183" t="str">
        <f>IFERROR(IF(INDEX(پرداخت!A:AZ,MATCH(A522&amp;" - "&amp;"برق",پرداخت!$B:$B,0),MATCH(G522,پرداخت!$1:$1,0))="نشده","نشده","شده"),"---")</f>
        <v>---</v>
      </c>
      <c r="BN522" s="257"/>
      <c r="BO522" s="257"/>
      <c r="BP522" s="257"/>
      <c r="BQ522" s="257"/>
      <c r="BR522" s="257"/>
      <c r="BS522" s="257"/>
      <c r="BT522" s="257"/>
      <c r="BU522" s="257"/>
      <c r="BV522" s="257"/>
      <c r="BW522" s="257"/>
      <c r="BX522" s="257"/>
      <c r="BY522" s="257"/>
      <c r="BZ522" s="257"/>
      <c r="CA522" s="257"/>
      <c r="CB522" s="257"/>
      <c r="CC522" s="257"/>
      <c r="CD522" s="257"/>
      <c r="CE522" s="257"/>
      <c r="CF522" s="257"/>
      <c r="CG522" s="257"/>
      <c r="CH522"/>
      <c r="CI522"/>
      <c r="CJ522"/>
      <c r="CK522"/>
    </row>
    <row r="523" spans="1:89" ht="33.75" hidden="1">
      <c r="A523" s="170"/>
      <c r="B523" s="47">
        <f>IFERROR(INDEX('اطلاعات انشعابات شرکتها'!A:BB,MATCH(A523,'اطلاعات انشعابات شرکتها'!A:A,0),MATCH(B$1,'اطلاعات انشعابات شرکتها'!$1:$1,0)),0)</f>
        <v>0</v>
      </c>
      <c r="C523" s="48">
        <f>IFERROR(INDEX('اطلاعات انشعابات شرکتها'!A:BB,MATCH(A523,'اطلاعات انشعابات شرکتها'!A:A,0),MATCH(C$1,'اطلاعات انشعابات شرکتها'!$1:$1,0)),0)</f>
        <v>0</v>
      </c>
      <c r="D523" s="45"/>
      <c r="E523" s="171"/>
      <c r="F523" s="170"/>
      <c r="G523" s="188" t="str">
        <f t="shared" si="186"/>
        <v>/</v>
      </c>
      <c r="H523" s="188">
        <f>IFERROR(INDEX('اطلاعات دوره'!A:Z,MATCH(G523,'اطلاعات دوره'!C:C,0),MATCH(H$1,'اطلاعات دوره'!$1:$1,0)),0)</f>
        <v>0</v>
      </c>
      <c r="I523" s="188">
        <f>IFERROR(INDEX('اطلاعات دوره'!A:Z,MATCH(G523,'اطلاعات دوره'!C:C,0),MATCH(I$1,'اطلاعات دوره'!$1:$1,0)),0)</f>
        <v>0</v>
      </c>
      <c r="J523" s="188">
        <f>IFERROR(INDEX('اطلاعات دوره'!A:Z,MATCH(G523,'اطلاعات دوره'!C:C,0),MATCH(J$1,'اطلاعات دوره'!$1:$1,0)),0)</f>
        <v>0</v>
      </c>
      <c r="K523" s="265"/>
      <c r="L523" s="188" t="str">
        <f>IFERROR(INDEX('اطلاعات دوره'!A:Z,MATCH(G523,'اطلاعات دوره'!C:C,0)-1,MATCH("عنوان",'اطلاعات دوره'!$1:$1,0)),"---")</f>
        <v>---</v>
      </c>
      <c r="M523" s="188" t="str">
        <f t="shared" si="187"/>
        <v>----</v>
      </c>
      <c r="N523" s="188" t="str">
        <f t="shared" si="188"/>
        <v>-/</v>
      </c>
      <c r="O523" s="265"/>
      <c r="P523" s="188">
        <f>IFERROR(INDEX('اطلاعات انشعابات شرکتها'!A:BB,MATCH(A523,'اطلاعات انشعابات شرکتها'!A:A,0),MATCH(P$1,'اطلاعات انشعابات شرکتها'!$1:$1,0)),0)</f>
        <v>0</v>
      </c>
      <c r="Q523" s="188">
        <f>IFERROR(INDEX('اطلاعات انشعابات شرکتها'!A:BB,MATCH(A523,'اطلاعات انشعابات شرکتها'!A:A,0),MATCH(Q$1,'اطلاعات انشعابات شرکتها'!$1:$1,0)),0)</f>
        <v>0</v>
      </c>
      <c r="R523" s="188">
        <f>IFERROR(INDEX('اطلاعات انشعابات شرکتها'!A:BB,MATCH(A523,'اطلاعات انشعابات شرکتها'!A:A,0),MATCH(R$1,'اطلاعات انشعابات شرکتها'!$1:$1,0)),0)</f>
        <v>0</v>
      </c>
      <c r="S523" s="265"/>
      <c r="T523" s="188">
        <f>IFERROR(INDEX('قرائت کنتور'!A:AZ,MATCH(A523&amp;"-"&amp;T$1,'قرائت کنتور'!B:B,0),MATCH(G523,'قرائت کنتور'!$1:$1,0)),0)</f>
        <v>0</v>
      </c>
      <c r="U523" s="188">
        <f>IFERROR(INDEX('قرائت کنتور'!A:AZ,MATCH(A523&amp;"-"&amp;U$1,'قرائت کنتور'!B:B,0),MATCH(L523,'قرائت کنتور'!$1:$1,0)),0)</f>
        <v>0</v>
      </c>
      <c r="V523" s="188">
        <f>IFERROR(INDEX('قرائت کنتور'!A:AZ,MATCH(A523&amp;"-"&amp;U$1,'قرائت کنتور'!B:B,0),MATCH(G523,'قرائت کنتور'!$1:$1,0)),0)</f>
        <v>0</v>
      </c>
      <c r="W523" s="188">
        <f>IFERROR(INDEX('قرائت کنتور'!A:AZ,MATCH(A523&amp;"-"&amp;W$1,'قرائت کنتور'!B:B,0),MATCH(L523,'قرائت کنتور'!$1:$1,0)),0)</f>
        <v>0</v>
      </c>
      <c r="X523" s="188">
        <f>IFERROR(INDEX('قرائت کنتور'!A:AZ,MATCH(A523&amp;"-"&amp;W$1,'قرائت کنتور'!B:B,0),MATCH(G523,'قرائت کنتور'!$1:$1,0)),0)</f>
        <v>0</v>
      </c>
      <c r="Y523" s="188">
        <f>IFERROR(INDEX('قرائت کنتور'!A:AZ,MATCH(A523&amp;"-"&amp;Y$1,'قرائت کنتور'!B:B,0),MATCH(L523,'قرائت کنتور'!$1:$1,0)),0)</f>
        <v>0</v>
      </c>
      <c r="Z523" s="188">
        <f>IFERROR(INDEX('قرائت کنتور'!A:AZ,MATCH(A523&amp;"-"&amp;Y$1,'قرائت کنتور'!B:B,0),MATCH(G523,'قرائت کنتور'!$1:$1,0)),0)</f>
        <v>0</v>
      </c>
      <c r="AA523" s="188">
        <f>IFERROR(INDEX('قرائت کنتور'!A:AZ,MATCH(A523&amp;"-"&amp;AA$1,'قرائت کنتور'!B:B,0),MATCH(L523,'قرائت کنتور'!$1:$1,0)),0)</f>
        <v>0</v>
      </c>
      <c r="AB523" s="188">
        <f>IFERROR(INDEX('قرائت کنتور'!A:AZ,MATCH(A523&amp;"-"&amp;AA$1,'قرائت کنتور'!B:B,0),MATCH(G523,'قرائت کنتور'!$1:$1,0)),0)</f>
        <v>0</v>
      </c>
      <c r="AC523" s="265"/>
      <c r="AD523" s="188">
        <f t="shared" si="189"/>
        <v>0</v>
      </c>
      <c r="AE523" s="188">
        <f t="shared" si="190"/>
        <v>0</v>
      </c>
      <c r="AF523" s="188">
        <f t="shared" si="191"/>
        <v>0</v>
      </c>
      <c r="AG523" s="188">
        <f t="shared" si="192"/>
        <v>0</v>
      </c>
      <c r="AH523" s="188">
        <f t="shared" si="193"/>
        <v>0</v>
      </c>
      <c r="AI523" s="188">
        <f t="shared" si="194"/>
        <v>0</v>
      </c>
      <c r="AJ523" s="188" t="str">
        <f t="shared" si="195"/>
        <v>0</v>
      </c>
      <c r="AK523" s="265"/>
      <c r="AL523" s="254" t="str">
        <f t="shared" si="196"/>
        <v>---</v>
      </c>
      <c r="AM523" s="254" t="str">
        <f t="shared" si="197"/>
        <v>---</v>
      </c>
      <c r="AN523" s="265"/>
      <c r="AO523" s="188" t="str">
        <f>IFERROR(INDEX('تعرفه ها'!A:Z,MATCH(P523&amp;"-"&amp;AO$1,'تعرفه ها'!C:C,0),MATCH(F523,'تعرفه ها'!$2:$2,0),1),"---")</f>
        <v>---</v>
      </c>
      <c r="AP523" s="188" t="str">
        <f>IFERROR(INDEX('تعرفه ها'!A:Z,MATCH(P523&amp;"-"&amp;AP$1,'تعرفه ها'!C:C,0),MATCH(F523,'تعرفه ها'!$2:$2,0),1),"---")</f>
        <v>---</v>
      </c>
      <c r="AQ523" s="188" t="str">
        <f>IFERROR(INDEX('تعرفه ها'!A:Z,MATCH(P523&amp;"-"&amp;AQ$1,'تعرفه ها'!C:C,0),MATCH(F523,'تعرفه ها'!$2:$2,0),1),"---")</f>
        <v>---</v>
      </c>
      <c r="AR523" s="188" t="str">
        <f>IFERROR(INDEX('تعرفه ها'!A:Z,MATCH(P523&amp;"-"&amp;AR$1,'تعرفه ها'!C:C,0),MATCH(F523,'تعرفه ها'!$2:$2,0),1),"---")</f>
        <v>---</v>
      </c>
      <c r="AS523" s="265"/>
      <c r="AT523" s="415" t="str">
        <f t="shared" si="198"/>
        <v>---</v>
      </c>
      <c r="AU523" s="415" t="str">
        <f t="shared" si="199"/>
        <v>---</v>
      </c>
      <c r="AV523" s="415" t="str">
        <f t="shared" si="200"/>
        <v>---</v>
      </c>
      <c r="AW523" s="415" t="str">
        <f t="shared" si="201"/>
        <v>---</v>
      </c>
      <c r="AX523" s="415" t="str">
        <f t="shared" si="202"/>
        <v>---</v>
      </c>
      <c r="AY523" s="415" t="str">
        <f>IFERROR(AH523*INDEX('تعرفه ها'!A:Z,MATCH("عوارض برق به ازاء هر کیلووات",'تعرفه ها'!$C:$C,0),MATCH(F523,'تعرفه ها'!$2:$2,0)),"---")</f>
        <v>---</v>
      </c>
      <c r="AZ523" s="415" t="str">
        <f t="shared" si="203"/>
        <v>---</v>
      </c>
      <c r="BA523" s="415" t="str">
        <f>IFERROR(ROUND(((AX523+AY523+AZ523)*INDEX('تعرفه ها'!A:Z,MATCH("هزینه نگهداری و تعمیرات شبکه برق",'تعرفه ها'!$C:$C,0),MATCH(F523,'تعرفه ها'!$2:$2,0))/100),0),"---")</f>
        <v>---</v>
      </c>
      <c r="BB523" s="415">
        <f>IFERROR(IF(P523="دیماندی",ROUND(AJ523*INDEX('تعرفه ها'!A:Z,MATCH(BB$1,'تعرفه ها'!$C:$C,0),MATCH(F523,'تعرفه ها'!$2:$2,0))*J523/30,0),0),"---")</f>
        <v>0</v>
      </c>
      <c r="BC523" s="415"/>
      <c r="BD523" s="54" t="str">
        <f>IFERROR(IF(INDEX('اطلاعات دوره'!A:Z,MATCH(G523,'اطلاعات دوره'!C:C,0),MATCH("برق",'اطلاعات دوره'!$1:$1,0))="دارد",ROUND(AX523*INDEX('تعرفه ها'!A:Z,MATCH("پیک فصلی برق",'تعرفه ها'!$C:$C,0),MATCH(F523,'تعرفه ها'!$2:$2,0))/100,0),0),"---")</f>
        <v>---</v>
      </c>
      <c r="BE523" s="415" t="str">
        <f>IFERROR(ROUND(((AX523+AY523+AZ523+BA523+BB523+BC523+BD523)*INDEX('تعرفه ها'!A:Z,MATCH("مالیات برق",'تعرفه ها'!$C:$C,0),MATCH(F523,'تعرفه ها'!$2:$2,0))/100),0),"---")</f>
        <v>---</v>
      </c>
      <c r="BF523" s="415" t="str">
        <f t="shared" si="204"/>
        <v>---</v>
      </c>
      <c r="BG523" s="415" t="str">
        <f t="shared" si="185"/>
        <v>---</v>
      </c>
      <c r="BH523" s="415" t="str">
        <f t="shared" si="205"/>
        <v>---</v>
      </c>
      <c r="BI523" s="54" t="str">
        <f t="shared" si="206"/>
        <v>---</v>
      </c>
      <c r="BJ523" s="55" t="str">
        <f t="shared" si="207"/>
        <v>---</v>
      </c>
      <c r="BK523" s="262"/>
      <c r="BL523" s="183" t="str">
        <f>IFERROR(IF(INDEX(پرداخت!A:AZ,MATCH(A523&amp;" - "&amp;"برق",پرداخت!$B:$B,0),MATCH(G523,پرداخت!$1:$1,0))="نشده","نشده","شده"),"---")</f>
        <v>---</v>
      </c>
      <c r="BN523" s="257"/>
      <c r="BO523" s="257"/>
      <c r="BP523" s="257"/>
      <c r="BQ523" s="257"/>
      <c r="BR523" s="257"/>
      <c r="BS523" s="257"/>
      <c r="BT523" s="257"/>
      <c r="BU523" s="257"/>
      <c r="BV523" s="257"/>
      <c r="BW523" s="257"/>
      <c r="BX523" s="257"/>
      <c r="BY523" s="257"/>
      <c r="BZ523" s="257"/>
      <c r="CA523" s="257"/>
      <c r="CB523" s="257"/>
      <c r="CC523" s="257"/>
      <c r="CD523" s="257"/>
      <c r="CE523" s="257"/>
      <c r="CF523" s="257"/>
      <c r="CG523" s="257"/>
      <c r="CH523"/>
      <c r="CI523"/>
      <c r="CJ523"/>
      <c r="CK523"/>
    </row>
    <row r="524" spans="1:89" ht="33.75" hidden="1">
      <c r="A524" s="170"/>
      <c r="B524" s="47">
        <f>IFERROR(INDEX('اطلاعات انشعابات شرکتها'!A:BB,MATCH(A524,'اطلاعات انشعابات شرکتها'!A:A,0),MATCH(B$1,'اطلاعات انشعابات شرکتها'!$1:$1,0)),0)</f>
        <v>0</v>
      </c>
      <c r="C524" s="48">
        <f>IFERROR(INDEX('اطلاعات انشعابات شرکتها'!A:BB,MATCH(A524,'اطلاعات انشعابات شرکتها'!A:A,0),MATCH(C$1,'اطلاعات انشعابات شرکتها'!$1:$1,0)),0)</f>
        <v>0</v>
      </c>
      <c r="D524" s="45"/>
      <c r="E524" s="171"/>
      <c r="F524" s="170"/>
      <c r="G524" s="188" t="str">
        <f t="shared" si="186"/>
        <v>/</v>
      </c>
      <c r="H524" s="188">
        <f>IFERROR(INDEX('اطلاعات دوره'!A:Z,MATCH(G524,'اطلاعات دوره'!C:C,0),MATCH(H$1,'اطلاعات دوره'!$1:$1,0)),0)</f>
        <v>0</v>
      </c>
      <c r="I524" s="188">
        <f>IFERROR(INDEX('اطلاعات دوره'!A:Z,MATCH(G524,'اطلاعات دوره'!C:C,0),MATCH(I$1,'اطلاعات دوره'!$1:$1,0)),0)</f>
        <v>0</v>
      </c>
      <c r="J524" s="188">
        <f>IFERROR(INDEX('اطلاعات دوره'!A:Z,MATCH(G524,'اطلاعات دوره'!C:C,0),MATCH(J$1,'اطلاعات دوره'!$1:$1,0)),0)</f>
        <v>0</v>
      </c>
      <c r="K524" s="265"/>
      <c r="L524" s="188" t="str">
        <f>IFERROR(INDEX('اطلاعات دوره'!A:Z,MATCH(G524,'اطلاعات دوره'!C:C,0)-1,MATCH("عنوان",'اطلاعات دوره'!$1:$1,0)),"---")</f>
        <v>---</v>
      </c>
      <c r="M524" s="188" t="str">
        <f t="shared" si="187"/>
        <v>----</v>
      </c>
      <c r="N524" s="188" t="str">
        <f t="shared" si="188"/>
        <v>-/</v>
      </c>
      <c r="O524" s="265"/>
      <c r="P524" s="188">
        <f>IFERROR(INDEX('اطلاعات انشعابات شرکتها'!A:BB,MATCH(A524,'اطلاعات انشعابات شرکتها'!A:A,0),MATCH(P$1,'اطلاعات انشعابات شرکتها'!$1:$1,0)),0)</f>
        <v>0</v>
      </c>
      <c r="Q524" s="188">
        <f>IFERROR(INDEX('اطلاعات انشعابات شرکتها'!A:BB,MATCH(A524,'اطلاعات انشعابات شرکتها'!A:A,0),MATCH(Q$1,'اطلاعات انشعابات شرکتها'!$1:$1,0)),0)</f>
        <v>0</v>
      </c>
      <c r="R524" s="188">
        <f>IFERROR(INDEX('اطلاعات انشعابات شرکتها'!A:BB,MATCH(A524,'اطلاعات انشعابات شرکتها'!A:A,0),MATCH(R$1,'اطلاعات انشعابات شرکتها'!$1:$1,0)),0)</f>
        <v>0</v>
      </c>
      <c r="S524" s="265"/>
      <c r="T524" s="188">
        <f>IFERROR(INDEX('قرائت کنتور'!A:AZ,MATCH(A524&amp;"-"&amp;T$1,'قرائت کنتور'!B:B,0),MATCH(G524,'قرائت کنتور'!$1:$1,0)),0)</f>
        <v>0</v>
      </c>
      <c r="U524" s="188">
        <f>IFERROR(INDEX('قرائت کنتور'!A:AZ,MATCH(A524&amp;"-"&amp;U$1,'قرائت کنتور'!B:B,0),MATCH(L524,'قرائت کنتور'!$1:$1,0)),0)</f>
        <v>0</v>
      </c>
      <c r="V524" s="188">
        <f>IFERROR(INDEX('قرائت کنتور'!A:AZ,MATCH(A524&amp;"-"&amp;U$1,'قرائت کنتور'!B:B,0),MATCH(G524,'قرائت کنتور'!$1:$1,0)),0)</f>
        <v>0</v>
      </c>
      <c r="W524" s="188">
        <f>IFERROR(INDEX('قرائت کنتور'!A:AZ,MATCH(A524&amp;"-"&amp;W$1,'قرائت کنتور'!B:B,0),MATCH(L524,'قرائت کنتور'!$1:$1,0)),0)</f>
        <v>0</v>
      </c>
      <c r="X524" s="188">
        <f>IFERROR(INDEX('قرائت کنتور'!A:AZ,MATCH(A524&amp;"-"&amp;W$1,'قرائت کنتور'!B:B,0),MATCH(G524,'قرائت کنتور'!$1:$1,0)),0)</f>
        <v>0</v>
      </c>
      <c r="Y524" s="188">
        <f>IFERROR(INDEX('قرائت کنتور'!A:AZ,MATCH(A524&amp;"-"&amp;Y$1,'قرائت کنتور'!B:B,0),MATCH(L524,'قرائت کنتور'!$1:$1,0)),0)</f>
        <v>0</v>
      </c>
      <c r="Z524" s="188">
        <f>IFERROR(INDEX('قرائت کنتور'!A:AZ,MATCH(A524&amp;"-"&amp;Y$1,'قرائت کنتور'!B:B,0),MATCH(G524,'قرائت کنتور'!$1:$1,0)),0)</f>
        <v>0</v>
      </c>
      <c r="AA524" s="188">
        <f>IFERROR(INDEX('قرائت کنتور'!A:AZ,MATCH(A524&amp;"-"&amp;AA$1,'قرائت کنتور'!B:B,0),MATCH(L524,'قرائت کنتور'!$1:$1,0)),0)</f>
        <v>0</v>
      </c>
      <c r="AB524" s="188">
        <f>IFERROR(INDEX('قرائت کنتور'!A:AZ,MATCH(A524&amp;"-"&amp;AA$1,'قرائت کنتور'!B:B,0),MATCH(G524,'قرائت کنتور'!$1:$1,0)),0)</f>
        <v>0</v>
      </c>
      <c r="AC524" s="265"/>
      <c r="AD524" s="188">
        <f t="shared" si="189"/>
        <v>0</v>
      </c>
      <c r="AE524" s="188">
        <f t="shared" si="190"/>
        <v>0</v>
      </c>
      <c r="AF524" s="188">
        <f t="shared" si="191"/>
        <v>0</v>
      </c>
      <c r="AG524" s="188">
        <f t="shared" si="192"/>
        <v>0</v>
      </c>
      <c r="AH524" s="188">
        <f t="shared" si="193"/>
        <v>0</v>
      </c>
      <c r="AI524" s="188">
        <f t="shared" si="194"/>
        <v>0</v>
      </c>
      <c r="AJ524" s="188" t="str">
        <f t="shared" si="195"/>
        <v>0</v>
      </c>
      <c r="AK524" s="265"/>
      <c r="AL524" s="254" t="str">
        <f t="shared" si="196"/>
        <v>---</v>
      </c>
      <c r="AM524" s="254" t="str">
        <f t="shared" si="197"/>
        <v>---</v>
      </c>
      <c r="AN524" s="265"/>
      <c r="AO524" s="188" t="str">
        <f>IFERROR(INDEX('تعرفه ها'!A:Z,MATCH(P524&amp;"-"&amp;AO$1,'تعرفه ها'!C:C,0),MATCH(F524,'تعرفه ها'!$2:$2,0),1),"---")</f>
        <v>---</v>
      </c>
      <c r="AP524" s="188" t="str">
        <f>IFERROR(INDEX('تعرفه ها'!A:Z,MATCH(P524&amp;"-"&amp;AP$1,'تعرفه ها'!C:C,0),MATCH(F524,'تعرفه ها'!$2:$2,0),1),"---")</f>
        <v>---</v>
      </c>
      <c r="AQ524" s="188" t="str">
        <f>IFERROR(INDEX('تعرفه ها'!A:Z,MATCH(P524&amp;"-"&amp;AQ$1,'تعرفه ها'!C:C,0),MATCH(F524,'تعرفه ها'!$2:$2,0),1),"---")</f>
        <v>---</v>
      </c>
      <c r="AR524" s="188" t="str">
        <f>IFERROR(INDEX('تعرفه ها'!A:Z,MATCH(P524&amp;"-"&amp;AR$1,'تعرفه ها'!C:C,0),MATCH(F524,'تعرفه ها'!$2:$2,0),1),"---")</f>
        <v>---</v>
      </c>
      <c r="AS524" s="265"/>
      <c r="AT524" s="415" t="str">
        <f t="shared" si="198"/>
        <v>---</v>
      </c>
      <c r="AU524" s="415" t="str">
        <f t="shared" si="199"/>
        <v>---</v>
      </c>
      <c r="AV524" s="415" t="str">
        <f t="shared" si="200"/>
        <v>---</v>
      </c>
      <c r="AW524" s="415" t="str">
        <f t="shared" si="201"/>
        <v>---</v>
      </c>
      <c r="AX524" s="415" t="str">
        <f t="shared" si="202"/>
        <v>---</v>
      </c>
      <c r="AY524" s="415" t="str">
        <f>IFERROR(AH524*INDEX('تعرفه ها'!A:Z,MATCH("عوارض برق به ازاء هر کیلووات",'تعرفه ها'!$C:$C,0),MATCH(F524,'تعرفه ها'!$2:$2,0)),"---")</f>
        <v>---</v>
      </c>
      <c r="AZ524" s="415" t="str">
        <f t="shared" si="203"/>
        <v>---</v>
      </c>
      <c r="BA524" s="415" t="str">
        <f>IFERROR(ROUND(((AX524+AY524+AZ524)*INDEX('تعرفه ها'!A:Z,MATCH("هزینه نگهداری و تعمیرات شبکه برق",'تعرفه ها'!$C:$C,0),MATCH(F524,'تعرفه ها'!$2:$2,0))/100),0),"---")</f>
        <v>---</v>
      </c>
      <c r="BB524" s="415">
        <f>IFERROR(IF(P524="دیماندی",ROUND(AJ524*INDEX('تعرفه ها'!A:Z,MATCH(BB$1,'تعرفه ها'!$C:$C,0),MATCH(F524,'تعرفه ها'!$2:$2,0))*J524/30,0),0),"---")</f>
        <v>0</v>
      </c>
      <c r="BC524" s="415"/>
      <c r="BD524" s="54" t="str">
        <f>IFERROR(IF(INDEX('اطلاعات دوره'!A:Z,MATCH(G524,'اطلاعات دوره'!C:C,0),MATCH("برق",'اطلاعات دوره'!$1:$1,0))="دارد",ROUND(AX524*INDEX('تعرفه ها'!A:Z,MATCH("پیک فصلی برق",'تعرفه ها'!$C:$C,0),MATCH(F524,'تعرفه ها'!$2:$2,0))/100,0),0),"---")</f>
        <v>---</v>
      </c>
      <c r="BE524" s="415" t="str">
        <f>IFERROR(ROUND(((AX524+AY524+AZ524+BA524+BB524+BC524+BD524)*INDEX('تعرفه ها'!A:Z,MATCH("مالیات برق",'تعرفه ها'!$C:$C,0),MATCH(F524,'تعرفه ها'!$2:$2,0))/100),0),"---")</f>
        <v>---</v>
      </c>
      <c r="BF524" s="415" t="str">
        <f t="shared" si="204"/>
        <v>---</v>
      </c>
      <c r="BG524" s="415" t="str">
        <f t="shared" si="185"/>
        <v>---</v>
      </c>
      <c r="BH524" s="415" t="str">
        <f t="shared" si="205"/>
        <v>---</v>
      </c>
      <c r="BI524" s="54" t="str">
        <f t="shared" si="206"/>
        <v>---</v>
      </c>
      <c r="BJ524" s="55" t="str">
        <f t="shared" si="207"/>
        <v>---</v>
      </c>
      <c r="BK524" s="262"/>
      <c r="BL524" s="183" t="str">
        <f>IFERROR(IF(INDEX(پرداخت!A:AZ,MATCH(A524&amp;" - "&amp;"برق",پرداخت!$B:$B,0),MATCH(G524,پرداخت!$1:$1,0))="نشده","نشده","شده"),"---")</f>
        <v>---</v>
      </c>
      <c r="BN524" s="257"/>
      <c r="BO524" s="257"/>
      <c r="BP524" s="257"/>
      <c r="BQ524" s="257"/>
      <c r="BR524" s="257"/>
      <c r="BS524" s="257"/>
      <c r="BT524" s="257"/>
      <c r="BU524" s="257"/>
      <c r="BV524" s="257"/>
      <c r="BW524" s="257"/>
      <c r="BX524" s="257"/>
      <c r="BY524" s="257"/>
      <c r="BZ524" s="257"/>
      <c r="CA524" s="257"/>
      <c r="CB524" s="257"/>
      <c r="CC524" s="257"/>
      <c r="CD524" s="257"/>
      <c r="CE524" s="257"/>
      <c r="CF524" s="257"/>
      <c r="CG524" s="257"/>
      <c r="CH524"/>
      <c r="CI524"/>
      <c r="CJ524"/>
      <c r="CK524"/>
    </row>
    <row r="525" spans="1:89" ht="33.75" hidden="1">
      <c r="A525" s="170"/>
      <c r="B525" s="47">
        <f>IFERROR(INDEX('اطلاعات انشعابات شرکتها'!A:BB,MATCH(A525,'اطلاعات انشعابات شرکتها'!A:A,0),MATCH(B$1,'اطلاعات انشعابات شرکتها'!$1:$1,0)),0)</f>
        <v>0</v>
      </c>
      <c r="C525" s="48">
        <f>IFERROR(INDEX('اطلاعات انشعابات شرکتها'!A:BB,MATCH(A525,'اطلاعات انشعابات شرکتها'!A:A,0),MATCH(C$1,'اطلاعات انشعابات شرکتها'!$1:$1,0)),0)</f>
        <v>0</v>
      </c>
      <c r="D525" s="45"/>
      <c r="E525" s="171"/>
      <c r="F525" s="170"/>
      <c r="G525" s="188" t="str">
        <f t="shared" si="186"/>
        <v>/</v>
      </c>
      <c r="H525" s="188">
        <f>IFERROR(INDEX('اطلاعات دوره'!A:Z,MATCH(G525,'اطلاعات دوره'!C:C,0),MATCH(H$1,'اطلاعات دوره'!$1:$1,0)),0)</f>
        <v>0</v>
      </c>
      <c r="I525" s="188">
        <f>IFERROR(INDEX('اطلاعات دوره'!A:Z,MATCH(G525,'اطلاعات دوره'!C:C,0),MATCH(I$1,'اطلاعات دوره'!$1:$1,0)),0)</f>
        <v>0</v>
      </c>
      <c r="J525" s="188">
        <f>IFERROR(INDEX('اطلاعات دوره'!A:Z,MATCH(G525,'اطلاعات دوره'!C:C,0),MATCH(J$1,'اطلاعات دوره'!$1:$1,0)),0)</f>
        <v>0</v>
      </c>
      <c r="K525" s="265"/>
      <c r="L525" s="188" t="str">
        <f>IFERROR(INDEX('اطلاعات دوره'!A:Z,MATCH(G525,'اطلاعات دوره'!C:C,0)-1,MATCH("عنوان",'اطلاعات دوره'!$1:$1,0)),"---")</f>
        <v>---</v>
      </c>
      <c r="M525" s="188" t="str">
        <f t="shared" si="187"/>
        <v>----</v>
      </c>
      <c r="N525" s="188" t="str">
        <f t="shared" si="188"/>
        <v>-/</v>
      </c>
      <c r="O525" s="265"/>
      <c r="P525" s="188">
        <f>IFERROR(INDEX('اطلاعات انشعابات شرکتها'!A:BB,MATCH(A525,'اطلاعات انشعابات شرکتها'!A:A,0),MATCH(P$1,'اطلاعات انشعابات شرکتها'!$1:$1,0)),0)</f>
        <v>0</v>
      </c>
      <c r="Q525" s="188">
        <f>IFERROR(INDEX('اطلاعات انشعابات شرکتها'!A:BB,MATCH(A525,'اطلاعات انشعابات شرکتها'!A:A,0),MATCH(Q$1,'اطلاعات انشعابات شرکتها'!$1:$1,0)),0)</f>
        <v>0</v>
      </c>
      <c r="R525" s="188">
        <f>IFERROR(INDEX('اطلاعات انشعابات شرکتها'!A:BB,MATCH(A525,'اطلاعات انشعابات شرکتها'!A:A,0),MATCH(R$1,'اطلاعات انشعابات شرکتها'!$1:$1,0)),0)</f>
        <v>0</v>
      </c>
      <c r="S525" s="265"/>
      <c r="T525" s="188">
        <f>IFERROR(INDEX('قرائت کنتور'!A:AZ,MATCH(A525&amp;"-"&amp;T$1,'قرائت کنتور'!B:B,0),MATCH(G525,'قرائت کنتور'!$1:$1,0)),0)</f>
        <v>0</v>
      </c>
      <c r="U525" s="188">
        <f>IFERROR(INDEX('قرائت کنتور'!A:AZ,MATCH(A525&amp;"-"&amp;U$1,'قرائت کنتور'!B:B,0),MATCH(L525,'قرائت کنتور'!$1:$1,0)),0)</f>
        <v>0</v>
      </c>
      <c r="V525" s="188">
        <f>IFERROR(INDEX('قرائت کنتور'!A:AZ,MATCH(A525&amp;"-"&amp;U$1,'قرائت کنتور'!B:B,0),MATCH(G525,'قرائت کنتور'!$1:$1,0)),0)</f>
        <v>0</v>
      </c>
      <c r="W525" s="188">
        <f>IFERROR(INDEX('قرائت کنتور'!A:AZ,MATCH(A525&amp;"-"&amp;W$1,'قرائت کنتور'!B:B,0),MATCH(L525,'قرائت کنتور'!$1:$1,0)),0)</f>
        <v>0</v>
      </c>
      <c r="X525" s="188">
        <f>IFERROR(INDEX('قرائت کنتور'!A:AZ,MATCH(A525&amp;"-"&amp;W$1,'قرائت کنتور'!B:B,0),MATCH(G525,'قرائت کنتور'!$1:$1,0)),0)</f>
        <v>0</v>
      </c>
      <c r="Y525" s="188">
        <f>IFERROR(INDEX('قرائت کنتور'!A:AZ,MATCH(A525&amp;"-"&amp;Y$1,'قرائت کنتور'!B:B,0),MATCH(L525,'قرائت کنتور'!$1:$1,0)),0)</f>
        <v>0</v>
      </c>
      <c r="Z525" s="188">
        <f>IFERROR(INDEX('قرائت کنتور'!A:AZ,MATCH(A525&amp;"-"&amp;Y$1,'قرائت کنتور'!B:B,0),MATCH(G525,'قرائت کنتور'!$1:$1,0)),0)</f>
        <v>0</v>
      </c>
      <c r="AA525" s="188">
        <f>IFERROR(INDEX('قرائت کنتور'!A:AZ,MATCH(A525&amp;"-"&amp;AA$1,'قرائت کنتور'!B:B,0),MATCH(L525,'قرائت کنتور'!$1:$1,0)),0)</f>
        <v>0</v>
      </c>
      <c r="AB525" s="188">
        <f>IFERROR(INDEX('قرائت کنتور'!A:AZ,MATCH(A525&amp;"-"&amp;AA$1,'قرائت کنتور'!B:B,0),MATCH(G525,'قرائت کنتور'!$1:$1,0)),0)</f>
        <v>0</v>
      </c>
      <c r="AC525" s="265"/>
      <c r="AD525" s="188">
        <f t="shared" si="189"/>
        <v>0</v>
      </c>
      <c r="AE525" s="188">
        <f t="shared" si="190"/>
        <v>0</v>
      </c>
      <c r="AF525" s="188">
        <f t="shared" si="191"/>
        <v>0</v>
      </c>
      <c r="AG525" s="188">
        <f t="shared" si="192"/>
        <v>0</v>
      </c>
      <c r="AH525" s="188">
        <f t="shared" si="193"/>
        <v>0</v>
      </c>
      <c r="AI525" s="188">
        <f t="shared" si="194"/>
        <v>0</v>
      </c>
      <c r="AJ525" s="188" t="str">
        <f t="shared" si="195"/>
        <v>0</v>
      </c>
      <c r="AK525" s="265"/>
      <c r="AL525" s="254" t="str">
        <f t="shared" si="196"/>
        <v>---</v>
      </c>
      <c r="AM525" s="254" t="str">
        <f t="shared" si="197"/>
        <v>---</v>
      </c>
      <c r="AN525" s="265"/>
      <c r="AO525" s="188" t="str">
        <f>IFERROR(INDEX('تعرفه ها'!A:Z,MATCH(P525&amp;"-"&amp;AO$1,'تعرفه ها'!C:C,0),MATCH(F525,'تعرفه ها'!$2:$2,0),1),"---")</f>
        <v>---</v>
      </c>
      <c r="AP525" s="188" t="str">
        <f>IFERROR(INDEX('تعرفه ها'!A:Z,MATCH(P525&amp;"-"&amp;AP$1,'تعرفه ها'!C:C,0),MATCH(F525,'تعرفه ها'!$2:$2,0),1),"---")</f>
        <v>---</v>
      </c>
      <c r="AQ525" s="188" t="str">
        <f>IFERROR(INDEX('تعرفه ها'!A:Z,MATCH(P525&amp;"-"&amp;AQ$1,'تعرفه ها'!C:C,0),MATCH(F525,'تعرفه ها'!$2:$2,0),1),"---")</f>
        <v>---</v>
      </c>
      <c r="AR525" s="188" t="str">
        <f>IFERROR(INDEX('تعرفه ها'!A:Z,MATCH(P525&amp;"-"&amp;AR$1,'تعرفه ها'!C:C,0),MATCH(F525,'تعرفه ها'!$2:$2,0),1),"---")</f>
        <v>---</v>
      </c>
      <c r="AS525" s="265"/>
      <c r="AT525" s="415" t="str">
        <f t="shared" si="198"/>
        <v>---</v>
      </c>
      <c r="AU525" s="415" t="str">
        <f t="shared" si="199"/>
        <v>---</v>
      </c>
      <c r="AV525" s="415" t="str">
        <f t="shared" si="200"/>
        <v>---</v>
      </c>
      <c r="AW525" s="415" t="str">
        <f t="shared" si="201"/>
        <v>---</v>
      </c>
      <c r="AX525" s="415" t="str">
        <f t="shared" si="202"/>
        <v>---</v>
      </c>
      <c r="AY525" s="415" t="str">
        <f>IFERROR(AH525*INDEX('تعرفه ها'!A:Z,MATCH("عوارض برق به ازاء هر کیلووات",'تعرفه ها'!$C:$C,0),MATCH(F525,'تعرفه ها'!$2:$2,0)),"---")</f>
        <v>---</v>
      </c>
      <c r="AZ525" s="415" t="str">
        <f t="shared" si="203"/>
        <v>---</v>
      </c>
      <c r="BA525" s="415" t="str">
        <f>IFERROR(ROUND(((AX525+AY525+AZ525)*INDEX('تعرفه ها'!A:Z,MATCH("هزینه نگهداری و تعمیرات شبکه برق",'تعرفه ها'!$C:$C,0),MATCH(F525,'تعرفه ها'!$2:$2,0))/100),0),"---")</f>
        <v>---</v>
      </c>
      <c r="BB525" s="415">
        <f>IFERROR(IF(P525="دیماندی",ROUND(AJ525*INDEX('تعرفه ها'!A:Z,MATCH(BB$1,'تعرفه ها'!$C:$C,0),MATCH(F525,'تعرفه ها'!$2:$2,0))*J525/30,0),0),"---")</f>
        <v>0</v>
      </c>
      <c r="BC525" s="415"/>
      <c r="BD525" s="54" t="str">
        <f>IFERROR(IF(INDEX('اطلاعات دوره'!A:Z,MATCH(G525,'اطلاعات دوره'!C:C,0),MATCH("برق",'اطلاعات دوره'!$1:$1,0))="دارد",ROUND(AX525*INDEX('تعرفه ها'!A:Z,MATCH("پیک فصلی برق",'تعرفه ها'!$C:$C,0),MATCH(F525,'تعرفه ها'!$2:$2,0))/100,0),0),"---")</f>
        <v>---</v>
      </c>
      <c r="BE525" s="415" t="str">
        <f>IFERROR(ROUND(((AX525+AY525+AZ525+BA525+BB525+BC525+BD525)*INDEX('تعرفه ها'!A:Z,MATCH("مالیات برق",'تعرفه ها'!$C:$C,0),MATCH(F525,'تعرفه ها'!$2:$2,0))/100),0),"---")</f>
        <v>---</v>
      </c>
      <c r="BF525" s="415" t="str">
        <f t="shared" si="204"/>
        <v>---</v>
      </c>
      <c r="BG525" s="415" t="str">
        <f t="shared" si="185"/>
        <v>---</v>
      </c>
      <c r="BH525" s="415" t="str">
        <f t="shared" si="205"/>
        <v>---</v>
      </c>
      <c r="BI525" s="54" t="str">
        <f t="shared" si="206"/>
        <v>---</v>
      </c>
      <c r="BJ525" s="55" t="str">
        <f t="shared" si="207"/>
        <v>---</v>
      </c>
      <c r="BK525" s="262"/>
      <c r="BL525" s="183" t="str">
        <f>IFERROR(IF(INDEX(پرداخت!A:AZ,MATCH(A525&amp;" - "&amp;"برق",پرداخت!$B:$B,0),MATCH(G525,پرداخت!$1:$1,0))="نشده","نشده","شده"),"---")</f>
        <v>---</v>
      </c>
      <c r="BN525" s="257"/>
      <c r="BO525" s="257"/>
      <c r="BP525" s="257"/>
      <c r="BQ525" s="257"/>
      <c r="BR525" s="257"/>
      <c r="BS525" s="257"/>
      <c r="BT525" s="257"/>
      <c r="BU525" s="257"/>
      <c r="BV525" s="257"/>
      <c r="BW525" s="257"/>
      <c r="BX525" s="257"/>
      <c r="BY525" s="257"/>
      <c r="BZ525" s="257"/>
      <c r="CA525" s="257"/>
      <c r="CB525" s="257"/>
      <c r="CC525" s="257"/>
      <c r="CD525" s="257"/>
      <c r="CE525" s="257"/>
      <c r="CF525" s="257"/>
      <c r="CG525" s="257"/>
      <c r="CH525"/>
      <c r="CI525"/>
      <c r="CJ525"/>
      <c r="CK525"/>
    </row>
    <row r="526" spans="1:89" ht="33.75" hidden="1">
      <c r="A526" s="170"/>
      <c r="B526" s="47">
        <f>IFERROR(INDEX('اطلاعات انشعابات شرکتها'!A:BB,MATCH(A526,'اطلاعات انشعابات شرکتها'!A:A,0),MATCH(B$1,'اطلاعات انشعابات شرکتها'!$1:$1,0)),0)</f>
        <v>0</v>
      </c>
      <c r="C526" s="48">
        <f>IFERROR(INDEX('اطلاعات انشعابات شرکتها'!A:BB,MATCH(A526,'اطلاعات انشعابات شرکتها'!A:A,0),MATCH(C$1,'اطلاعات انشعابات شرکتها'!$1:$1,0)),0)</f>
        <v>0</v>
      </c>
      <c r="D526" s="45"/>
      <c r="E526" s="171"/>
      <c r="F526" s="170"/>
      <c r="G526" s="188" t="str">
        <f t="shared" si="186"/>
        <v>/</v>
      </c>
      <c r="H526" s="188">
        <f>IFERROR(INDEX('اطلاعات دوره'!A:Z,MATCH(G526,'اطلاعات دوره'!C:C,0),MATCH(H$1,'اطلاعات دوره'!$1:$1,0)),0)</f>
        <v>0</v>
      </c>
      <c r="I526" s="188">
        <f>IFERROR(INDEX('اطلاعات دوره'!A:Z,MATCH(G526,'اطلاعات دوره'!C:C,0),MATCH(I$1,'اطلاعات دوره'!$1:$1,0)),0)</f>
        <v>0</v>
      </c>
      <c r="J526" s="188">
        <f>IFERROR(INDEX('اطلاعات دوره'!A:Z,MATCH(G526,'اطلاعات دوره'!C:C,0),MATCH(J$1,'اطلاعات دوره'!$1:$1,0)),0)</f>
        <v>0</v>
      </c>
      <c r="K526" s="265"/>
      <c r="L526" s="188" t="str">
        <f>IFERROR(INDEX('اطلاعات دوره'!A:Z,MATCH(G526,'اطلاعات دوره'!C:C,0)-1,MATCH("عنوان",'اطلاعات دوره'!$1:$1,0)),"---")</f>
        <v>---</v>
      </c>
      <c r="M526" s="188" t="str">
        <f t="shared" si="187"/>
        <v>----</v>
      </c>
      <c r="N526" s="188" t="str">
        <f t="shared" si="188"/>
        <v>-/</v>
      </c>
      <c r="O526" s="265"/>
      <c r="P526" s="188">
        <f>IFERROR(INDEX('اطلاعات انشعابات شرکتها'!A:BB,MATCH(A526,'اطلاعات انشعابات شرکتها'!A:A,0),MATCH(P$1,'اطلاعات انشعابات شرکتها'!$1:$1,0)),0)</f>
        <v>0</v>
      </c>
      <c r="Q526" s="188">
        <f>IFERROR(INDEX('اطلاعات انشعابات شرکتها'!A:BB,MATCH(A526,'اطلاعات انشعابات شرکتها'!A:A,0),MATCH(Q$1,'اطلاعات انشعابات شرکتها'!$1:$1,0)),0)</f>
        <v>0</v>
      </c>
      <c r="R526" s="188">
        <f>IFERROR(INDEX('اطلاعات انشعابات شرکتها'!A:BB,MATCH(A526,'اطلاعات انشعابات شرکتها'!A:A,0),MATCH(R$1,'اطلاعات انشعابات شرکتها'!$1:$1,0)),0)</f>
        <v>0</v>
      </c>
      <c r="S526" s="265"/>
      <c r="T526" s="188">
        <f>IFERROR(INDEX('قرائت کنتور'!A:AZ,MATCH(A526&amp;"-"&amp;T$1,'قرائت کنتور'!B:B,0),MATCH(G526,'قرائت کنتور'!$1:$1,0)),0)</f>
        <v>0</v>
      </c>
      <c r="U526" s="188">
        <f>IFERROR(INDEX('قرائت کنتور'!A:AZ,MATCH(A526&amp;"-"&amp;U$1,'قرائت کنتور'!B:B,0),MATCH(L526,'قرائت کنتور'!$1:$1,0)),0)</f>
        <v>0</v>
      </c>
      <c r="V526" s="188">
        <f>IFERROR(INDEX('قرائت کنتور'!A:AZ,MATCH(A526&amp;"-"&amp;U$1,'قرائت کنتور'!B:B,0),MATCH(G526,'قرائت کنتور'!$1:$1,0)),0)</f>
        <v>0</v>
      </c>
      <c r="W526" s="188">
        <f>IFERROR(INDEX('قرائت کنتور'!A:AZ,MATCH(A526&amp;"-"&amp;W$1,'قرائت کنتور'!B:B,0),MATCH(L526,'قرائت کنتور'!$1:$1,0)),0)</f>
        <v>0</v>
      </c>
      <c r="X526" s="188">
        <f>IFERROR(INDEX('قرائت کنتور'!A:AZ,MATCH(A526&amp;"-"&amp;W$1,'قرائت کنتور'!B:B,0),MATCH(G526,'قرائت کنتور'!$1:$1,0)),0)</f>
        <v>0</v>
      </c>
      <c r="Y526" s="188">
        <f>IFERROR(INDEX('قرائت کنتور'!A:AZ,MATCH(A526&amp;"-"&amp;Y$1,'قرائت کنتور'!B:B,0),MATCH(L526,'قرائت کنتور'!$1:$1,0)),0)</f>
        <v>0</v>
      </c>
      <c r="Z526" s="188">
        <f>IFERROR(INDEX('قرائت کنتور'!A:AZ,MATCH(A526&amp;"-"&amp;Y$1,'قرائت کنتور'!B:B,0),MATCH(G526,'قرائت کنتور'!$1:$1,0)),0)</f>
        <v>0</v>
      </c>
      <c r="AA526" s="188">
        <f>IFERROR(INDEX('قرائت کنتور'!A:AZ,MATCH(A526&amp;"-"&amp;AA$1,'قرائت کنتور'!B:B,0),MATCH(L526,'قرائت کنتور'!$1:$1,0)),0)</f>
        <v>0</v>
      </c>
      <c r="AB526" s="188">
        <f>IFERROR(INDEX('قرائت کنتور'!A:AZ,MATCH(A526&amp;"-"&amp;AA$1,'قرائت کنتور'!B:B,0),MATCH(G526,'قرائت کنتور'!$1:$1,0)),0)</f>
        <v>0</v>
      </c>
      <c r="AC526" s="265"/>
      <c r="AD526" s="188">
        <f t="shared" si="189"/>
        <v>0</v>
      </c>
      <c r="AE526" s="188">
        <f t="shared" si="190"/>
        <v>0</v>
      </c>
      <c r="AF526" s="188">
        <f t="shared" si="191"/>
        <v>0</v>
      </c>
      <c r="AG526" s="188">
        <f t="shared" si="192"/>
        <v>0</v>
      </c>
      <c r="AH526" s="188">
        <f t="shared" si="193"/>
        <v>0</v>
      </c>
      <c r="AI526" s="188">
        <f t="shared" si="194"/>
        <v>0</v>
      </c>
      <c r="AJ526" s="188" t="str">
        <f t="shared" si="195"/>
        <v>0</v>
      </c>
      <c r="AK526" s="265"/>
      <c r="AL526" s="254" t="str">
        <f t="shared" si="196"/>
        <v>---</v>
      </c>
      <c r="AM526" s="254" t="str">
        <f t="shared" si="197"/>
        <v>---</v>
      </c>
      <c r="AN526" s="265"/>
      <c r="AO526" s="188" t="str">
        <f>IFERROR(INDEX('تعرفه ها'!A:Z,MATCH(P526&amp;"-"&amp;AO$1,'تعرفه ها'!C:C,0),MATCH(F526,'تعرفه ها'!$2:$2,0),1),"---")</f>
        <v>---</v>
      </c>
      <c r="AP526" s="188" t="str">
        <f>IFERROR(INDEX('تعرفه ها'!A:Z,MATCH(P526&amp;"-"&amp;AP$1,'تعرفه ها'!C:C,0),MATCH(F526,'تعرفه ها'!$2:$2,0),1),"---")</f>
        <v>---</v>
      </c>
      <c r="AQ526" s="188" t="str">
        <f>IFERROR(INDEX('تعرفه ها'!A:Z,MATCH(P526&amp;"-"&amp;AQ$1,'تعرفه ها'!C:C,0),MATCH(F526,'تعرفه ها'!$2:$2,0),1),"---")</f>
        <v>---</v>
      </c>
      <c r="AR526" s="188" t="str">
        <f>IFERROR(INDEX('تعرفه ها'!A:Z,MATCH(P526&amp;"-"&amp;AR$1,'تعرفه ها'!C:C,0),MATCH(F526,'تعرفه ها'!$2:$2,0),1),"---")</f>
        <v>---</v>
      </c>
      <c r="AS526" s="265"/>
      <c r="AT526" s="415" t="str">
        <f t="shared" si="198"/>
        <v>---</v>
      </c>
      <c r="AU526" s="415" t="str">
        <f t="shared" si="199"/>
        <v>---</v>
      </c>
      <c r="AV526" s="415" t="str">
        <f t="shared" si="200"/>
        <v>---</v>
      </c>
      <c r="AW526" s="415" t="str">
        <f t="shared" si="201"/>
        <v>---</v>
      </c>
      <c r="AX526" s="415" t="str">
        <f t="shared" si="202"/>
        <v>---</v>
      </c>
      <c r="AY526" s="415" t="str">
        <f>IFERROR(AH526*INDEX('تعرفه ها'!A:Z,MATCH("عوارض برق به ازاء هر کیلووات",'تعرفه ها'!$C:$C,0),MATCH(F526,'تعرفه ها'!$2:$2,0)),"---")</f>
        <v>---</v>
      </c>
      <c r="AZ526" s="415" t="str">
        <f t="shared" si="203"/>
        <v>---</v>
      </c>
      <c r="BA526" s="415" t="str">
        <f>IFERROR(ROUND(((AX526+AY526+AZ526)*INDEX('تعرفه ها'!A:Z,MATCH("هزینه نگهداری و تعمیرات شبکه برق",'تعرفه ها'!$C:$C,0),MATCH(F526,'تعرفه ها'!$2:$2,0))/100),0),"---")</f>
        <v>---</v>
      </c>
      <c r="BB526" s="415">
        <f>IFERROR(IF(P526="دیماندی",ROUND(AJ526*INDEX('تعرفه ها'!A:Z,MATCH(BB$1,'تعرفه ها'!$C:$C,0),MATCH(F526,'تعرفه ها'!$2:$2,0))*J526/30,0),0),"---")</f>
        <v>0</v>
      </c>
      <c r="BC526" s="415"/>
      <c r="BD526" s="54" t="str">
        <f>IFERROR(IF(INDEX('اطلاعات دوره'!A:Z,MATCH(G526,'اطلاعات دوره'!C:C,0),MATCH("برق",'اطلاعات دوره'!$1:$1,0))="دارد",ROUND(AX526*INDEX('تعرفه ها'!A:Z,MATCH("پیک فصلی برق",'تعرفه ها'!$C:$C,0),MATCH(F526,'تعرفه ها'!$2:$2,0))/100,0),0),"---")</f>
        <v>---</v>
      </c>
      <c r="BE526" s="415" t="str">
        <f>IFERROR(ROUND(((AX526+AY526+AZ526+BA526+BB526+BC526+BD526)*INDEX('تعرفه ها'!A:Z,MATCH("مالیات برق",'تعرفه ها'!$C:$C,0),MATCH(F526,'تعرفه ها'!$2:$2,0))/100),0),"---")</f>
        <v>---</v>
      </c>
      <c r="BF526" s="415" t="str">
        <f t="shared" si="204"/>
        <v>---</v>
      </c>
      <c r="BG526" s="415" t="str">
        <f t="shared" si="185"/>
        <v>---</v>
      </c>
      <c r="BH526" s="415" t="str">
        <f t="shared" si="205"/>
        <v>---</v>
      </c>
      <c r="BI526" s="54" t="str">
        <f t="shared" si="206"/>
        <v>---</v>
      </c>
      <c r="BJ526" s="55" t="str">
        <f t="shared" si="207"/>
        <v>---</v>
      </c>
      <c r="BK526" s="262"/>
      <c r="BL526" s="183" t="str">
        <f>IFERROR(IF(INDEX(پرداخت!A:AZ,MATCH(A526&amp;" - "&amp;"برق",پرداخت!$B:$B,0),MATCH(G526,پرداخت!$1:$1,0))="نشده","نشده","شده"),"---")</f>
        <v>---</v>
      </c>
      <c r="BN526" s="257"/>
      <c r="BO526" s="257"/>
      <c r="BP526" s="257"/>
      <c r="BQ526" s="257"/>
      <c r="BR526" s="257"/>
      <c r="BS526" s="257"/>
      <c r="BT526" s="257"/>
      <c r="BU526" s="257"/>
      <c r="BV526" s="257"/>
      <c r="BW526" s="257"/>
      <c r="BX526" s="257"/>
      <c r="BY526" s="257"/>
      <c r="BZ526" s="257"/>
      <c r="CA526" s="257"/>
      <c r="CB526" s="257"/>
      <c r="CC526" s="257"/>
      <c r="CD526" s="257"/>
      <c r="CE526" s="257"/>
      <c r="CF526" s="257"/>
      <c r="CG526" s="257"/>
      <c r="CH526"/>
      <c r="CI526"/>
      <c r="CJ526"/>
      <c r="CK526"/>
    </row>
    <row r="527" spans="1:89" ht="33.75" hidden="1">
      <c r="A527" s="170"/>
      <c r="B527" s="47">
        <f>IFERROR(INDEX('اطلاعات انشعابات شرکتها'!A:BB,MATCH(A527,'اطلاعات انشعابات شرکتها'!A:A,0),MATCH(B$1,'اطلاعات انشعابات شرکتها'!$1:$1,0)),0)</f>
        <v>0</v>
      </c>
      <c r="C527" s="48">
        <f>IFERROR(INDEX('اطلاعات انشعابات شرکتها'!A:BB,MATCH(A527,'اطلاعات انشعابات شرکتها'!A:A,0),MATCH(C$1,'اطلاعات انشعابات شرکتها'!$1:$1,0)),0)</f>
        <v>0</v>
      </c>
      <c r="D527" s="45"/>
      <c r="E527" s="171"/>
      <c r="F527" s="170"/>
      <c r="G527" s="188" t="str">
        <f t="shared" si="186"/>
        <v>/</v>
      </c>
      <c r="H527" s="188">
        <f>IFERROR(INDEX('اطلاعات دوره'!A:Z,MATCH(G527,'اطلاعات دوره'!C:C,0),MATCH(H$1,'اطلاعات دوره'!$1:$1,0)),0)</f>
        <v>0</v>
      </c>
      <c r="I527" s="188">
        <f>IFERROR(INDEX('اطلاعات دوره'!A:Z,MATCH(G527,'اطلاعات دوره'!C:C,0),MATCH(I$1,'اطلاعات دوره'!$1:$1,0)),0)</f>
        <v>0</v>
      </c>
      <c r="J527" s="188">
        <f>IFERROR(INDEX('اطلاعات دوره'!A:Z,MATCH(G527,'اطلاعات دوره'!C:C,0),MATCH(J$1,'اطلاعات دوره'!$1:$1,0)),0)</f>
        <v>0</v>
      </c>
      <c r="K527" s="265"/>
      <c r="L527" s="188" t="str">
        <f>IFERROR(INDEX('اطلاعات دوره'!A:Z,MATCH(G527,'اطلاعات دوره'!C:C,0)-1,MATCH("عنوان",'اطلاعات دوره'!$1:$1,0)),"---")</f>
        <v>---</v>
      </c>
      <c r="M527" s="188" t="str">
        <f t="shared" si="187"/>
        <v>----</v>
      </c>
      <c r="N527" s="188" t="str">
        <f t="shared" si="188"/>
        <v>-/</v>
      </c>
      <c r="O527" s="265"/>
      <c r="P527" s="188">
        <f>IFERROR(INDEX('اطلاعات انشعابات شرکتها'!A:BB,MATCH(A527,'اطلاعات انشعابات شرکتها'!A:A,0),MATCH(P$1,'اطلاعات انشعابات شرکتها'!$1:$1,0)),0)</f>
        <v>0</v>
      </c>
      <c r="Q527" s="188">
        <f>IFERROR(INDEX('اطلاعات انشعابات شرکتها'!A:BB,MATCH(A527,'اطلاعات انشعابات شرکتها'!A:A,0),MATCH(Q$1,'اطلاعات انشعابات شرکتها'!$1:$1,0)),0)</f>
        <v>0</v>
      </c>
      <c r="R527" s="188">
        <f>IFERROR(INDEX('اطلاعات انشعابات شرکتها'!A:BB,MATCH(A527,'اطلاعات انشعابات شرکتها'!A:A,0),MATCH(R$1,'اطلاعات انشعابات شرکتها'!$1:$1,0)),0)</f>
        <v>0</v>
      </c>
      <c r="S527" s="265"/>
      <c r="T527" s="188">
        <f>IFERROR(INDEX('قرائت کنتور'!A:AZ,MATCH(A527&amp;"-"&amp;T$1,'قرائت کنتور'!B:B,0),MATCH(G527,'قرائت کنتور'!$1:$1,0)),0)</f>
        <v>0</v>
      </c>
      <c r="U527" s="188">
        <f>IFERROR(INDEX('قرائت کنتور'!A:AZ,MATCH(A527&amp;"-"&amp;U$1,'قرائت کنتور'!B:B,0),MATCH(L527,'قرائت کنتور'!$1:$1,0)),0)</f>
        <v>0</v>
      </c>
      <c r="V527" s="188">
        <f>IFERROR(INDEX('قرائت کنتور'!A:AZ,MATCH(A527&amp;"-"&amp;U$1,'قرائت کنتور'!B:B,0),MATCH(G527,'قرائت کنتور'!$1:$1,0)),0)</f>
        <v>0</v>
      </c>
      <c r="W527" s="188">
        <f>IFERROR(INDEX('قرائت کنتور'!A:AZ,MATCH(A527&amp;"-"&amp;W$1,'قرائت کنتور'!B:B,0),MATCH(L527,'قرائت کنتور'!$1:$1,0)),0)</f>
        <v>0</v>
      </c>
      <c r="X527" s="188">
        <f>IFERROR(INDEX('قرائت کنتور'!A:AZ,MATCH(A527&amp;"-"&amp;W$1,'قرائت کنتور'!B:B,0),MATCH(G527,'قرائت کنتور'!$1:$1,0)),0)</f>
        <v>0</v>
      </c>
      <c r="Y527" s="188">
        <f>IFERROR(INDEX('قرائت کنتور'!A:AZ,MATCH(A527&amp;"-"&amp;Y$1,'قرائت کنتور'!B:B,0),MATCH(L527,'قرائت کنتور'!$1:$1,0)),0)</f>
        <v>0</v>
      </c>
      <c r="Z527" s="188">
        <f>IFERROR(INDEX('قرائت کنتور'!A:AZ,MATCH(A527&amp;"-"&amp;Y$1,'قرائت کنتور'!B:B,0),MATCH(G527,'قرائت کنتور'!$1:$1,0)),0)</f>
        <v>0</v>
      </c>
      <c r="AA527" s="188">
        <f>IFERROR(INDEX('قرائت کنتور'!A:AZ,MATCH(A527&amp;"-"&amp;AA$1,'قرائت کنتور'!B:B,0),MATCH(L527,'قرائت کنتور'!$1:$1,0)),0)</f>
        <v>0</v>
      </c>
      <c r="AB527" s="188">
        <f>IFERROR(INDEX('قرائت کنتور'!A:AZ,MATCH(A527&amp;"-"&amp;AA$1,'قرائت کنتور'!B:B,0),MATCH(G527,'قرائت کنتور'!$1:$1,0)),0)</f>
        <v>0</v>
      </c>
      <c r="AC527" s="265"/>
      <c r="AD527" s="188">
        <f t="shared" si="189"/>
        <v>0</v>
      </c>
      <c r="AE527" s="188">
        <f t="shared" si="190"/>
        <v>0</v>
      </c>
      <c r="AF527" s="188">
        <f t="shared" si="191"/>
        <v>0</v>
      </c>
      <c r="AG527" s="188">
        <f t="shared" si="192"/>
        <v>0</v>
      </c>
      <c r="AH527" s="188">
        <f t="shared" si="193"/>
        <v>0</v>
      </c>
      <c r="AI527" s="188">
        <f t="shared" si="194"/>
        <v>0</v>
      </c>
      <c r="AJ527" s="188" t="str">
        <f t="shared" si="195"/>
        <v>0</v>
      </c>
      <c r="AK527" s="265"/>
      <c r="AL527" s="254" t="str">
        <f t="shared" si="196"/>
        <v>---</v>
      </c>
      <c r="AM527" s="254" t="str">
        <f t="shared" si="197"/>
        <v>---</v>
      </c>
      <c r="AN527" s="265"/>
      <c r="AO527" s="188" t="str">
        <f>IFERROR(INDEX('تعرفه ها'!A:Z,MATCH(P527&amp;"-"&amp;AO$1,'تعرفه ها'!C:C,0),MATCH(F527,'تعرفه ها'!$2:$2,0),1),"---")</f>
        <v>---</v>
      </c>
      <c r="AP527" s="188" t="str">
        <f>IFERROR(INDEX('تعرفه ها'!A:Z,MATCH(P527&amp;"-"&amp;AP$1,'تعرفه ها'!C:C,0),MATCH(F527,'تعرفه ها'!$2:$2,0),1),"---")</f>
        <v>---</v>
      </c>
      <c r="AQ527" s="188" t="str">
        <f>IFERROR(INDEX('تعرفه ها'!A:Z,MATCH(P527&amp;"-"&amp;AQ$1,'تعرفه ها'!C:C,0),MATCH(F527,'تعرفه ها'!$2:$2,0),1),"---")</f>
        <v>---</v>
      </c>
      <c r="AR527" s="188" t="str">
        <f>IFERROR(INDEX('تعرفه ها'!A:Z,MATCH(P527&amp;"-"&amp;AR$1,'تعرفه ها'!C:C,0),MATCH(F527,'تعرفه ها'!$2:$2,0),1),"---")</f>
        <v>---</v>
      </c>
      <c r="AS527" s="265"/>
      <c r="AT527" s="415" t="str">
        <f t="shared" si="198"/>
        <v>---</v>
      </c>
      <c r="AU527" s="415" t="str">
        <f t="shared" si="199"/>
        <v>---</v>
      </c>
      <c r="AV527" s="415" t="str">
        <f t="shared" si="200"/>
        <v>---</v>
      </c>
      <c r="AW527" s="415" t="str">
        <f t="shared" si="201"/>
        <v>---</v>
      </c>
      <c r="AX527" s="415" t="str">
        <f t="shared" si="202"/>
        <v>---</v>
      </c>
      <c r="AY527" s="415" t="str">
        <f>IFERROR(AH527*INDEX('تعرفه ها'!A:Z,MATCH("عوارض برق به ازاء هر کیلووات",'تعرفه ها'!$C:$C,0),MATCH(F527,'تعرفه ها'!$2:$2,0)),"---")</f>
        <v>---</v>
      </c>
      <c r="AZ527" s="415" t="str">
        <f t="shared" si="203"/>
        <v>---</v>
      </c>
      <c r="BA527" s="415" t="str">
        <f>IFERROR(ROUND(((AX527+AY527+AZ527)*INDEX('تعرفه ها'!A:Z,MATCH("هزینه نگهداری و تعمیرات شبکه برق",'تعرفه ها'!$C:$C,0),MATCH(F527,'تعرفه ها'!$2:$2,0))/100),0),"---")</f>
        <v>---</v>
      </c>
      <c r="BB527" s="415">
        <f>IFERROR(IF(P527="دیماندی",ROUND(AJ527*INDEX('تعرفه ها'!A:Z,MATCH(BB$1,'تعرفه ها'!$C:$C,0),MATCH(F527,'تعرفه ها'!$2:$2,0))*J527/30,0),0),"---")</f>
        <v>0</v>
      </c>
      <c r="BC527" s="415"/>
      <c r="BD527" s="54" t="str">
        <f>IFERROR(IF(INDEX('اطلاعات دوره'!A:Z,MATCH(G527,'اطلاعات دوره'!C:C,0),MATCH("برق",'اطلاعات دوره'!$1:$1,0))="دارد",ROUND(AX527*INDEX('تعرفه ها'!A:Z,MATCH("پیک فصلی برق",'تعرفه ها'!$C:$C,0),MATCH(F527,'تعرفه ها'!$2:$2,0))/100,0),0),"---")</f>
        <v>---</v>
      </c>
      <c r="BE527" s="415" t="str">
        <f>IFERROR(ROUND(((AX527+AY527+AZ527+BA527+BB527+BC527+BD527)*INDEX('تعرفه ها'!A:Z,MATCH("مالیات برق",'تعرفه ها'!$C:$C,0),MATCH(F527,'تعرفه ها'!$2:$2,0))/100),0),"---")</f>
        <v>---</v>
      </c>
      <c r="BF527" s="415" t="str">
        <f t="shared" si="204"/>
        <v>---</v>
      </c>
      <c r="BG527" s="415" t="str">
        <f t="shared" ref="BG527:BG590" si="208">IFERROR(IF(VLOOKUP(M527,N:BL,51,0)="شده",VLOOKUP(M527,N:BL,48,0),VLOOKUP(M527,N:BL,47,0)),"---")</f>
        <v>---</v>
      </c>
      <c r="BH527" s="415" t="str">
        <f t="shared" si="205"/>
        <v>---</v>
      </c>
      <c r="BI527" s="54" t="str">
        <f t="shared" si="206"/>
        <v>---</v>
      </c>
      <c r="BJ527" s="55" t="str">
        <f t="shared" si="207"/>
        <v>---</v>
      </c>
      <c r="BK527" s="262"/>
      <c r="BL527" s="183" t="str">
        <f>IFERROR(IF(INDEX(پرداخت!A:AZ,MATCH(A527&amp;" - "&amp;"برق",پرداخت!$B:$B,0),MATCH(G527,پرداخت!$1:$1,0))="نشده","نشده","شده"),"---")</f>
        <v>---</v>
      </c>
      <c r="BN527" s="257"/>
      <c r="BO527" s="257"/>
      <c r="BP527" s="257"/>
      <c r="BQ527" s="257"/>
      <c r="BR527" s="257"/>
      <c r="BS527" s="257"/>
      <c r="BT527" s="257"/>
      <c r="BU527" s="257"/>
      <c r="BV527" s="257"/>
      <c r="BW527" s="257"/>
      <c r="BX527" s="257"/>
      <c r="BY527" s="257"/>
      <c r="BZ527" s="257"/>
      <c r="CA527" s="257"/>
      <c r="CB527" s="257"/>
      <c r="CC527" s="257"/>
      <c r="CD527" s="257"/>
      <c r="CE527" s="257"/>
      <c r="CF527" s="257"/>
      <c r="CG527" s="257"/>
      <c r="CH527"/>
      <c r="CI527"/>
      <c r="CJ527"/>
      <c r="CK527"/>
    </row>
    <row r="528" spans="1:89" ht="33.75" hidden="1">
      <c r="A528" s="170"/>
      <c r="B528" s="47">
        <f>IFERROR(INDEX('اطلاعات انشعابات شرکتها'!A:BB,MATCH(A528,'اطلاعات انشعابات شرکتها'!A:A,0),MATCH(B$1,'اطلاعات انشعابات شرکتها'!$1:$1,0)),0)</f>
        <v>0</v>
      </c>
      <c r="C528" s="48">
        <f>IFERROR(INDEX('اطلاعات انشعابات شرکتها'!A:BB,MATCH(A528,'اطلاعات انشعابات شرکتها'!A:A,0),MATCH(C$1,'اطلاعات انشعابات شرکتها'!$1:$1,0)),0)</f>
        <v>0</v>
      </c>
      <c r="D528" s="45"/>
      <c r="E528" s="171"/>
      <c r="F528" s="170"/>
      <c r="G528" s="188" t="str">
        <f t="shared" si="186"/>
        <v>/</v>
      </c>
      <c r="H528" s="188">
        <f>IFERROR(INDEX('اطلاعات دوره'!A:Z,MATCH(G528,'اطلاعات دوره'!C:C,0),MATCH(H$1,'اطلاعات دوره'!$1:$1,0)),0)</f>
        <v>0</v>
      </c>
      <c r="I528" s="188">
        <f>IFERROR(INDEX('اطلاعات دوره'!A:Z,MATCH(G528,'اطلاعات دوره'!C:C,0),MATCH(I$1,'اطلاعات دوره'!$1:$1,0)),0)</f>
        <v>0</v>
      </c>
      <c r="J528" s="188">
        <f>IFERROR(INDEX('اطلاعات دوره'!A:Z,MATCH(G528,'اطلاعات دوره'!C:C,0),MATCH(J$1,'اطلاعات دوره'!$1:$1,0)),0)</f>
        <v>0</v>
      </c>
      <c r="K528" s="265"/>
      <c r="L528" s="188" t="str">
        <f>IFERROR(INDEX('اطلاعات دوره'!A:Z,MATCH(G528,'اطلاعات دوره'!C:C,0)-1,MATCH("عنوان",'اطلاعات دوره'!$1:$1,0)),"---")</f>
        <v>---</v>
      </c>
      <c r="M528" s="188" t="str">
        <f t="shared" si="187"/>
        <v>----</v>
      </c>
      <c r="N528" s="188" t="str">
        <f t="shared" si="188"/>
        <v>-/</v>
      </c>
      <c r="O528" s="265"/>
      <c r="P528" s="188">
        <f>IFERROR(INDEX('اطلاعات انشعابات شرکتها'!A:BB,MATCH(A528,'اطلاعات انشعابات شرکتها'!A:A,0),MATCH(P$1,'اطلاعات انشعابات شرکتها'!$1:$1,0)),0)</f>
        <v>0</v>
      </c>
      <c r="Q528" s="188">
        <f>IFERROR(INDEX('اطلاعات انشعابات شرکتها'!A:BB,MATCH(A528,'اطلاعات انشعابات شرکتها'!A:A,0),MATCH(Q$1,'اطلاعات انشعابات شرکتها'!$1:$1,0)),0)</f>
        <v>0</v>
      </c>
      <c r="R528" s="188">
        <f>IFERROR(INDEX('اطلاعات انشعابات شرکتها'!A:BB,MATCH(A528,'اطلاعات انشعابات شرکتها'!A:A,0),MATCH(R$1,'اطلاعات انشعابات شرکتها'!$1:$1,0)),0)</f>
        <v>0</v>
      </c>
      <c r="S528" s="265"/>
      <c r="T528" s="188">
        <f>IFERROR(INDEX('قرائت کنتور'!A:AZ,MATCH(A528&amp;"-"&amp;T$1,'قرائت کنتور'!B:B,0),MATCH(G528,'قرائت کنتور'!$1:$1,0)),0)</f>
        <v>0</v>
      </c>
      <c r="U528" s="188">
        <f>IFERROR(INDEX('قرائت کنتور'!A:AZ,MATCH(A528&amp;"-"&amp;U$1,'قرائت کنتور'!B:B,0),MATCH(L528,'قرائت کنتور'!$1:$1,0)),0)</f>
        <v>0</v>
      </c>
      <c r="V528" s="188">
        <f>IFERROR(INDEX('قرائت کنتور'!A:AZ,MATCH(A528&amp;"-"&amp;U$1,'قرائت کنتور'!B:B,0),MATCH(G528,'قرائت کنتور'!$1:$1,0)),0)</f>
        <v>0</v>
      </c>
      <c r="W528" s="188">
        <f>IFERROR(INDEX('قرائت کنتور'!A:AZ,MATCH(A528&amp;"-"&amp;W$1,'قرائت کنتور'!B:B,0),MATCH(L528,'قرائت کنتور'!$1:$1,0)),0)</f>
        <v>0</v>
      </c>
      <c r="X528" s="188">
        <f>IFERROR(INDEX('قرائت کنتور'!A:AZ,MATCH(A528&amp;"-"&amp;W$1,'قرائت کنتور'!B:B,0),MATCH(G528,'قرائت کنتور'!$1:$1,0)),0)</f>
        <v>0</v>
      </c>
      <c r="Y528" s="188">
        <f>IFERROR(INDEX('قرائت کنتور'!A:AZ,MATCH(A528&amp;"-"&amp;Y$1,'قرائت کنتور'!B:B,0),MATCH(L528,'قرائت کنتور'!$1:$1,0)),0)</f>
        <v>0</v>
      </c>
      <c r="Z528" s="188">
        <f>IFERROR(INDEX('قرائت کنتور'!A:AZ,MATCH(A528&amp;"-"&amp;Y$1,'قرائت کنتور'!B:B,0),MATCH(G528,'قرائت کنتور'!$1:$1,0)),0)</f>
        <v>0</v>
      </c>
      <c r="AA528" s="188">
        <f>IFERROR(INDEX('قرائت کنتور'!A:AZ,MATCH(A528&amp;"-"&amp;AA$1,'قرائت کنتور'!B:B,0),MATCH(L528,'قرائت کنتور'!$1:$1,0)),0)</f>
        <v>0</v>
      </c>
      <c r="AB528" s="188">
        <f>IFERROR(INDEX('قرائت کنتور'!A:AZ,MATCH(A528&amp;"-"&amp;AA$1,'قرائت کنتور'!B:B,0),MATCH(G528,'قرائت کنتور'!$1:$1,0)),0)</f>
        <v>0</v>
      </c>
      <c r="AC528" s="265"/>
      <c r="AD528" s="188">
        <f t="shared" si="189"/>
        <v>0</v>
      </c>
      <c r="AE528" s="188">
        <f t="shared" si="190"/>
        <v>0</v>
      </c>
      <c r="AF528" s="188">
        <f t="shared" si="191"/>
        <v>0</v>
      </c>
      <c r="AG528" s="188">
        <f t="shared" si="192"/>
        <v>0</v>
      </c>
      <c r="AH528" s="188">
        <f t="shared" si="193"/>
        <v>0</v>
      </c>
      <c r="AI528" s="188">
        <f t="shared" si="194"/>
        <v>0</v>
      </c>
      <c r="AJ528" s="188" t="str">
        <f t="shared" si="195"/>
        <v>0</v>
      </c>
      <c r="AK528" s="265"/>
      <c r="AL528" s="254" t="str">
        <f t="shared" si="196"/>
        <v>---</v>
      </c>
      <c r="AM528" s="254" t="str">
        <f t="shared" si="197"/>
        <v>---</v>
      </c>
      <c r="AN528" s="265"/>
      <c r="AO528" s="188" t="str">
        <f>IFERROR(INDEX('تعرفه ها'!A:Z,MATCH(P528&amp;"-"&amp;AO$1,'تعرفه ها'!C:C,0),MATCH(F528,'تعرفه ها'!$2:$2,0),1),"---")</f>
        <v>---</v>
      </c>
      <c r="AP528" s="188" t="str">
        <f>IFERROR(INDEX('تعرفه ها'!A:Z,MATCH(P528&amp;"-"&amp;AP$1,'تعرفه ها'!C:C,0),MATCH(F528,'تعرفه ها'!$2:$2,0),1),"---")</f>
        <v>---</v>
      </c>
      <c r="AQ528" s="188" t="str">
        <f>IFERROR(INDEX('تعرفه ها'!A:Z,MATCH(P528&amp;"-"&amp;AQ$1,'تعرفه ها'!C:C,0),MATCH(F528,'تعرفه ها'!$2:$2,0),1),"---")</f>
        <v>---</v>
      </c>
      <c r="AR528" s="188" t="str">
        <f>IFERROR(INDEX('تعرفه ها'!A:Z,MATCH(P528&amp;"-"&amp;AR$1,'تعرفه ها'!C:C,0),MATCH(F528,'تعرفه ها'!$2:$2,0),1),"---")</f>
        <v>---</v>
      </c>
      <c r="AS528" s="265"/>
      <c r="AT528" s="415" t="str">
        <f t="shared" si="198"/>
        <v>---</v>
      </c>
      <c r="AU528" s="415" t="str">
        <f t="shared" si="199"/>
        <v>---</v>
      </c>
      <c r="AV528" s="415" t="str">
        <f t="shared" si="200"/>
        <v>---</v>
      </c>
      <c r="AW528" s="415" t="str">
        <f t="shared" si="201"/>
        <v>---</v>
      </c>
      <c r="AX528" s="415" t="str">
        <f t="shared" si="202"/>
        <v>---</v>
      </c>
      <c r="AY528" s="415" t="str">
        <f>IFERROR(AH528*INDEX('تعرفه ها'!A:Z,MATCH("عوارض برق به ازاء هر کیلووات",'تعرفه ها'!$C:$C,0),MATCH(F528,'تعرفه ها'!$2:$2,0)),"---")</f>
        <v>---</v>
      </c>
      <c r="AZ528" s="415" t="str">
        <f t="shared" si="203"/>
        <v>---</v>
      </c>
      <c r="BA528" s="415" t="str">
        <f>IFERROR(ROUND(((AX528+AY528+AZ528)*INDEX('تعرفه ها'!A:Z,MATCH("هزینه نگهداری و تعمیرات شبکه برق",'تعرفه ها'!$C:$C,0),MATCH(F528,'تعرفه ها'!$2:$2,0))/100),0),"---")</f>
        <v>---</v>
      </c>
      <c r="BB528" s="415">
        <f>IFERROR(IF(P528="دیماندی",ROUND(AJ528*INDEX('تعرفه ها'!A:Z,MATCH(BB$1,'تعرفه ها'!$C:$C,0),MATCH(F528,'تعرفه ها'!$2:$2,0))*J528/30,0),0),"---")</f>
        <v>0</v>
      </c>
      <c r="BC528" s="415"/>
      <c r="BD528" s="54" t="str">
        <f>IFERROR(IF(INDEX('اطلاعات دوره'!A:Z,MATCH(G528,'اطلاعات دوره'!C:C,0),MATCH("برق",'اطلاعات دوره'!$1:$1,0))="دارد",ROUND(AX528*INDEX('تعرفه ها'!A:Z,MATCH("پیک فصلی برق",'تعرفه ها'!$C:$C,0),MATCH(F528,'تعرفه ها'!$2:$2,0))/100,0),0),"---")</f>
        <v>---</v>
      </c>
      <c r="BE528" s="415" t="str">
        <f>IFERROR(ROUND(((AX528+AY528+AZ528+BA528+BB528+BC528+BD528)*INDEX('تعرفه ها'!A:Z,MATCH("مالیات برق",'تعرفه ها'!$C:$C,0),MATCH(F528,'تعرفه ها'!$2:$2,0))/100),0),"---")</f>
        <v>---</v>
      </c>
      <c r="BF528" s="415" t="str">
        <f t="shared" si="204"/>
        <v>---</v>
      </c>
      <c r="BG528" s="415" t="str">
        <f t="shared" si="208"/>
        <v>---</v>
      </c>
      <c r="BH528" s="415" t="str">
        <f t="shared" si="205"/>
        <v>---</v>
      </c>
      <c r="BI528" s="54" t="str">
        <f t="shared" si="206"/>
        <v>---</v>
      </c>
      <c r="BJ528" s="55" t="str">
        <f t="shared" si="207"/>
        <v>---</v>
      </c>
      <c r="BK528" s="262"/>
      <c r="BL528" s="183" t="str">
        <f>IFERROR(IF(INDEX(پرداخت!A:AZ,MATCH(A528&amp;" - "&amp;"برق",پرداخت!$B:$B,0),MATCH(G528,پرداخت!$1:$1,0))="نشده","نشده","شده"),"---")</f>
        <v>---</v>
      </c>
      <c r="BN528" s="257"/>
      <c r="BO528" s="257"/>
      <c r="BP528" s="257"/>
      <c r="BQ528" s="257"/>
      <c r="BR528" s="257"/>
      <c r="BS528" s="257"/>
      <c r="BT528" s="257"/>
      <c r="BU528" s="257"/>
      <c r="BV528" s="257"/>
      <c r="BW528" s="257"/>
      <c r="BX528" s="257"/>
      <c r="BY528" s="257"/>
      <c r="BZ528" s="257"/>
      <c r="CA528" s="257"/>
      <c r="CB528" s="257"/>
      <c r="CC528" s="257"/>
      <c r="CD528" s="257"/>
      <c r="CE528" s="257"/>
      <c r="CF528" s="257"/>
      <c r="CG528" s="257"/>
      <c r="CH528"/>
      <c r="CI528"/>
      <c r="CJ528"/>
      <c r="CK528"/>
    </row>
    <row r="529" spans="1:89" ht="33.75" hidden="1">
      <c r="A529" s="170"/>
      <c r="B529" s="47">
        <f>IFERROR(INDEX('اطلاعات انشعابات شرکتها'!A:BB,MATCH(A529,'اطلاعات انشعابات شرکتها'!A:A,0),MATCH(B$1,'اطلاعات انشعابات شرکتها'!$1:$1,0)),0)</f>
        <v>0</v>
      </c>
      <c r="C529" s="48">
        <f>IFERROR(INDEX('اطلاعات انشعابات شرکتها'!A:BB,MATCH(A529,'اطلاعات انشعابات شرکتها'!A:A,0),MATCH(C$1,'اطلاعات انشعابات شرکتها'!$1:$1,0)),0)</f>
        <v>0</v>
      </c>
      <c r="D529" s="45"/>
      <c r="E529" s="171"/>
      <c r="F529" s="170"/>
      <c r="G529" s="188" t="str">
        <f t="shared" si="186"/>
        <v>/</v>
      </c>
      <c r="H529" s="188">
        <f>IFERROR(INDEX('اطلاعات دوره'!A:Z,MATCH(G529,'اطلاعات دوره'!C:C,0),MATCH(H$1,'اطلاعات دوره'!$1:$1,0)),0)</f>
        <v>0</v>
      </c>
      <c r="I529" s="188">
        <f>IFERROR(INDEX('اطلاعات دوره'!A:Z,MATCH(G529,'اطلاعات دوره'!C:C,0),MATCH(I$1,'اطلاعات دوره'!$1:$1,0)),0)</f>
        <v>0</v>
      </c>
      <c r="J529" s="188">
        <f>IFERROR(INDEX('اطلاعات دوره'!A:Z,MATCH(G529,'اطلاعات دوره'!C:C,0),MATCH(J$1,'اطلاعات دوره'!$1:$1,0)),0)</f>
        <v>0</v>
      </c>
      <c r="K529" s="265"/>
      <c r="L529" s="188" t="str">
        <f>IFERROR(INDEX('اطلاعات دوره'!A:Z,MATCH(G529,'اطلاعات دوره'!C:C,0)-1,MATCH("عنوان",'اطلاعات دوره'!$1:$1,0)),"---")</f>
        <v>---</v>
      </c>
      <c r="M529" s="188" t="str">
        <f t="shared" si="187"/>
        <v>----</v>
      </c>
      <c r="N529" s="188" t="str">
        <f t="shared" si="188"/>
        <v>-/</v>
      </c>
      <c r="O529" s="265"/>
      <c r="P529" s="188">
        <f>IFERROR(INDEX('اطلاعات انشعابات شرکتها'!A:BB,MATCH(A529,'اطلاعات انشعابات شرکتها'!A:A,0),MATCH(P$1,'اطلاعات انشعابات شرکتها'!$1:$1,0)),0)</f>
        <v>0</v>
      </c>
      <c r="Q529" s="188">
        <f>IFERROR(INDEX('اطلاعات انشعابات شرکتها'!A:BB,MATCH(A529,'اطلاعات انشعابات شرکتها'!A:A,0),MATCH(Q$1,'اطلاعات انشعابات شرکتها'!$1:$1,0)),0)</f>
        <v>0</v>
      </c>
      <c r="R529" s="188">
        <f>IFERROR(INDEX('اطلاعات انشعابات شرکتها'!A:BB,MATCH(A529,'اطلاعات انشعابات شرکتها'!A:A,0),MATCH(R$1,'اطلاعات انشعابات شرکتها'!$1:$1,0)),0)</f>
        <v>0</v>
      </c>
      <c r="S529" s="265"/>
      <c r="T529" s="188">
        <f>IFERROR(INDEX('قرائت کنتور'!A:AZ,MATCH(A529&amp;"-"&amp;T$1,'قرائت کنتور'!B:B,0),MATCH(G529,'قرائت کنتور'!$1:$1,0)),0)</f>
        <v>0</v>
      </c>
      <c r="U529" s="188">
        <f>IFERROR(INDEX('قرائت کنتور'!A:AZ,MATCH(A529&amp;"-"&amp;U$1,'قرائت کنتور'!B:B,0),MATCH(L529,'قرائت کنتور'!$1:$1,0)),0)</f>
        <v>0</v>
      </c>
      <c r="V529" s="188">
        <f>IFERROR(INDEX('قرائت کنتور'!A:AZ,MATCH(A529&amp;"-"&amp;U$1,'قرائت کنتور'!B:B,0),MATCH(G529,'قرائت کنتور'!$1:$1,0)),0)</f>
        <v>0</v>
      </c>
      <c r="W529" s="188">
        <f>IFERROR(INDEX('قرائت کنتور'!A:AZ,MATCH(A529&amp;"-"&amp;W$1,'قرائت کنتور'!B:B,0),MATCH(L529,'قرائت کنتور'!$1:$1,0)),0)</f>
        <v>0</v>
      </c>
      <c r="X529" s="188">
        <f>IFERROR(INDEX('قرائت کنتور'!A:AZ,MATCH(A529&amp;"-"&amp;W$1,'قرائت کنتور'!B:B,0),MATCH(G529,'قرائت کنتور'!$1:$1,0)),0)</f>
        <v>0</v>
      </c>
      <c r="Y529" s="188">
        <f>IFERROR(INDEX('قرائت کنتور'!A:AZ,MATCH(A529&amp;"-"&amp;Y$1,'قرائت کنتور'!B:B,0),MATCH(L529,'قرائت کنتور'!$1:$1,0)),0)</f>
        <v>0</v>
      </c>
      <c r="Z529" s="188">
        <f>IFERROR(INDEX('قرائت کنتور'!A:AZ,MATCH(A529&amp;"-"&amp;Y$1,'قرائت کنتور'!B:B,0),MATCH(G529,'قرائت کنتور'!$1:$1,0)),0)</f>
        <v>0</v>
      </c>
      <c r="AA529" s="188">
        <f>IFERROR(INDEX('قرائت کنتور'!A:AZ,MATCH(A529&amp;"-"&amp;AA$1,'قرائت کنتور'!B:B,0),MATCH(L529,'قرائت کنتور'!$1:$1,0)),0)</f>
        <v>0</v>
      </c>
      <c r="AB529" s="188">
        <f>IFERROR(INDEX('قرائت کنتور'!A:AZ,MATCH(A529&amp;"-"&amp;AA$1,'قرائت کنتور'!B:B,0),MATCH(G529,'قرائت کنتور'!$1:$1,0)),0)</f>
        <v>0</v>
      </c>
      <c r="AC529" s="265"/>
      <c r="AD529" s="188">
        <f t="shared" si="189"/>
        <v>0</v>
      </c>
      <c r="AE529" s="188">
        <f t="shared" si="190"/>
        <v>0</v>
      </c>
      <c r="AF529" s="188">
        <f t="shared" si="191"/>
        <v>0</v>
      </c>
      <c r="AG529" s="188">
        <f t="shared" si="192"/>
        <v>0</v>
      </c>
      <c r="AH529" s="188">
        <f t="shared" si="193"/>
        <v>0</v>
      </c>
      <c r="AI529" s="188">
        <f t="shared" si="194"/>
        <v>0</v>
      </c>
      <c r="AJ529" s="188" t="str">
        <f t="shared" si="195"/>
        <v>0</v>
      </c>
      <c r="AK529" s="265"/>
      <c r="AL529" s="254" t="str">
        <f t="shared" si="196"/>
        <v>---</v>
      </c>
      <c r="AM529" s="254" t="str">
        <f t="shared" si="197"/>
        <v>---</v>
      </c>
      <c r="AN529" s="265"/>
      <c r="AO529" s="188" t="str">
        <f>IFERROR(INDEX('تعرفه ها'!A:Z,MATCH(P529&amp;"-"&amp;AO$1,'تعرفه ها'!C:C,0),MATCH(F529,'تعرفه ها'!$2:$2,0),1),"---")</f>
        <v>---</v>
      </c>
      <c r="AP529" s="188" t="str">
        <f>IFERROR(INDEX('تعرفه ها'!A:Z,MATCH(P529&amp;"-"&amp;AP$1,'تعرفه ها'!C:C,0),MATCH(F529,'تعرفه ها'!$2:$2,0),1),"---")</f>
        <v>---</v>
      </c>
      <c r="AQ529" s="188" t="str">
        <f>IFERROR(INDEX('تعرفه ها'!A:Z,MATCH(P529&amp;"-"&amp;AQ$1,'تعرفه ها'!C:C,0),MATCH(F529,'تعرفه ها'!$2:$2,0),1),"---")</f>
        <v>---</v>
      </c>
      <c r="AR529" s="188" t="str">
        <f>IFERROR(INDEX('تعرفه ها'!A:Z,MATCH(P529&amp;"-"&amp;AR$1,'تعرفه ها'!C:C,0),MATCH(F529,'تعرفه ها'!$2:$2,0),1),"---")</f>
        <v>---</v>
      </c>
      <c r="AS529" s="265"/>
      <c r="AT529" s="415" t="str">
        <f t="shared" si="198"/>
        <v>---</v>
      </c>
      <c r="AU529" s="415" t="str">
        <f t="shared" si="199"/>
        <v>---</v>
      </c>
      <c r="AV529" s="415" t="str">
        <f t="shared" si="200"/>
        <v>---</v>
      </c>
      <c r="AW529" s="415" t="str">
        <f t="shared" si="201"/>
        <v>---</v>
      </c>
      <c r="AX529" s="415" t="str">
        <f t="shared" si="202"/>
        <v>---</v>
      </c>
      <c r="AY529" s="415" t="str">
        <f>IFERROR(AH529*INDEX('تعرفه ها'!A:Z,MATCH("عوارض برق به ازاء هر کیلووات",'تعرفه ها'!$C:$C,0),MATCH(F529,'تعرفه ها'!$2:$2,0)),"---")</f>
        <v>---</v>
      </c>
      <c r="AZ529" s="415" t="str">
        <f t="shared" si="203"/>
        <v>---</v>
      </c>
      <c r="BA529" s="415" t="str">
        <f>IFERROR(ROUND(((AX529+AY529+AZ529)*INDEX('تعرفه ها'!A:Z,MATCH("هزینه نگهداری و تعمیرات شبکه برق",'تعرفه ها'!$C:$C,0),MATCH(F529,'تعرفه ها'!$2:$2,0))/100),0),"---")</f>
        <v>---</v>
      </c>
      <c r="BB529" s="415">
        <f>IFERROR(IF(P529="دیماندی",ROUND(AJ529*INDEX('تعرفه ها'!A:Z,MATCH(BB$1,'تعرفه ها'!$C:$C,0),MATCH(F529,'تعرفه ها'!$2:$2,0))*J529/30,0),0),"---")</f>
        <v>0</v>
      </c>
      <c r="BC529" s="415"/>
      <c r="BD529" s="54" t="str">
        <f>IFERROR(IF(INDEX('اطلاعات دوره'!A:Z,MATCH(G529,'اطلاعات دوره'!C:C,0),MATCH("برق",'اطلاعات دوره'!$1:$1,0))="دارد",ROUND(AX529*INDEX('تعرفه ها'!A:Z,MATCH("پیک فصلی برق",'تعرفه ها'!$C:$C,0),MATCH(F529,'تعرفه ها'!$2:$2,0))/100,0),0),"---")</f>
        <v>---</v>
      </c>
      <c r="BE529" s="415" t="str">
        <f>IFERROR(ROUND(((AX529+AY529+AZ529+BA529+BB529+BC529+BD529)*INDEX('تعرفه ها'!A:Z,MATCH("مالیات برق",'تعرفه ها'!$C:$C,0),MATCH(F529,'تعرفه ها'!$2:$2,0))/100),0),"---")</f>
        <v>---</v>
      </c>
      <c r="BF529" s="415" t="str">
        <f t="shared" si="204"/>
        <v>---</v>
      </c>
      <c r="BG529" s="415" t="str">
        <f t="shared" si="208"/>
        <v>---</v>
      </c>
      <c r="BH529" s="415" t="str">
        <f t="shared" si="205"/>
        <v>---</v>
      </c>
      <c r="BI529" s="54" t="str">
        <f t="shared" si="206"/>
        <v>---</v>
      </c>
      <c r="BJ529" s="55" t="str">
        <f t="shared" si="207"/>
        <v>---</v>
      </c>
      <c r="BK529" s="262"/>
      <c r="BL529" s="183" t="str">
        <f>IFERROR(IF(INDEX(پرداخت!A:AZ,MATCH(A529&amp;" - "&amp;"برق",پرداخت!$B:$B,0),MATCH(G529,پرداخت!$1:$1,0))="نشده","نشده","شده"),"---")</f>
        <v>---</v>
      </c>
      <c r="BN529" s="257"/>
      <c r="BO529" s="257"/>
      <c r="BP529" s="257"/>
      <c r="BQ529" s="257"/>
      <c r="BR529" s="257"/>
      <c r="BS529" s="257"/>
      <c r="BT529" s="257"/>
      <c r="BU529" s="257"/>
      <c r="BV529" s="257"/>
      <c r="BW529" s="257"/>
      <c r="BX529" s="257"/>
      <c r="BY529" s="257"/>
      <c r="BZ529" s="257"/>
      <c r="CA529" s="257"/>
      <c r="CB529" s="257"/>
      <c r="CC529" s="257"/>
      <c r="CD529" s="257"/>
      <c r="CE529" s="257"/>
      <c r="CF529" s="257"/>
      <c r="CG529" s="257"/>
      <c r="CH529"/>
      <c r="CI529"/>
      <c r="CJ529"/>
      <c r="CK529"/>
    </row>
    <row r="530" spans="1:89" ht="33.75" hidden="1">
      <c r="A530" s="170"/>
      <c r="B530" s="47">
        <f>IFERROR(INDEX('اطلاعات انشعابات شرکتها'!A:BB,MATCH(A530,'اطلاعات انشعابات شرکتها'!A:A,0),MATCH(B$1,'اطلاعات انشعابات شرکتها'!$1:$1,0)),0)</f>
        <v>0</v>
      </c>
      <c r="C530" s="48">
        <f>IFERROR(INDEX('اطلاعات انشعابات شرکتها'!A:BB,MATCH(A530,'اطلاعات انشعابات شرکتها'!A:A,0),MATCH(C$1,'اطلاعات انشعابات شرکتها'!$1:$1,0)),0)</f>
        <v>0</v>
      </c>
      <c r="D530" s="45"/>
      <c r="E530" s="171"/>
      <c r="F530" s="170"/>
      <c r="G530" s="188" t="str">
        <f t="shared" si="186"/>
        <v>/</v>
      </c>
      <c r="H530" s="188">
        <f>IFERROR(INDEX('اطلاعات دوره'!A:Z,MATCH(G530,'اطلاعات دوره'!C:C,0),MATCH(H$1,'اطلاعات دوره'!$1:$1,0)),0)</f>
        <v>0</v>
      </c>
      <c r="I530" s="188">
        <f>IFERROR(INDEX('اطلاعات دوره'!A:Z,MATCH(G530,'اطلاعات دوره'!C:C,0),MATCH(I$1,'اطلاعات دوره'!$1:$1,0)),0)</f>
        <v>0</v>
      </c>
      <c r="J530" s="188">
        <f>IFERROR(INDEX('اطلاعات دوره'!A:Z,MATCH(G530,'اطلاعات دوره'!C:C,0),MATCH(J$1,'اطلاعات دوره'!$1:$1,0)),0)</f>
        <v>0</v>
      </c>
      <c r="K530" s="265"/>
      <c r="L530" s="188" t="str">
        <f>IFERROR(INDEX('اطلاعات دوره'!A:Z,MATCH(G530,'اطلاعات دوره'!C:C,0)-1,MATCH("عنوان",'اطلاعات دوره'!$1:$1,0)),"---")</f>
        <v>---</v>
      </c>
      <c r="M530" s="188" t="str">
        <f t="shared" si="187"/>
        <v>----</v>
      </c>
      <c r="N530" s="188" t="str">
        <f t="shared" si="188"/>
        <v>-/</v>
      </c>
      <c r="O530" s="265"/>
      <c r="P530" s="188">
        <f>IFERROR(INDEX('اطلاعات انشعابات شرکتها'!A:BB,MATCH(A530,'اطلاعات انشعابات شرکتها'!A:A,0),MATCH(P$1,'اطلاعات انشعابات شرکتها'!$1:$1,0)),0)</f>
        <v>0</v>
      </c>
      <c r="Q530" s="188">
        <f>IFERROR(INDEX('اطلاعات انشعابات شرکتها'!A:BB,MATCH(A530,'اطلاعات انشعابات شرکتها'!A:A,0),MATCH(Q$1,'اطلاعات انشعابات شرکتها'!$1:$1,0)),0)</f>
        <v>0</v>
      </c>
      <c r="R530" s="188">
        <f>IFERROR(INDEX('اطلاعات انشعابات شرکتها'!A:BB,MATCH(A530,'اطلاعات انشعابات شرکتها'!A:A,0),MATCH(R$1,'اطلاعات انشعابات شرکتها'!$1:$1,0)),0)</f>
        <v>0</v>
      </c>
      <c r="S530" s="265"/>
      <c r="T530" s="188">
        <f>IFERROR(INDEX('قرائت کنتور'!A:AZ,MATCH(A530&amp;"-"&amp;T$1,'قرائت کنتور'!B:B,0),MATCH(G530,'قرائت کنتور'!$1:$1,0)),0)</f>
        <v>0</v>
      </c>
      <c r="U530" s="188">
        <f>IFERROR(INDEX('قرائت کنتور'!A:AZ,MATCH(A530&amp;"-"&amp;U$1,'قرائت کنتور'!B:B,0),MATCH(L530,'قرائت کنتور'!$1:$1,0)),0)</f>
        <v>0</v>
      </c>
      <c r="V530" s="188">
        <f>IFERROR(INDEX('قرائت کنتور'!A:AZ,MATCH(A530&amp;"-"&amp;U$1,'قرائت کنتور'!B:B,0),MATCH(G530,'قرائت کنتور'!$1:$1,0)),0)</f>
        <v>0</v>
      </c>
      <c r="W530" s="188">
        <f>IFERROR(INDEX('قرائت کنتور'!A:AZ,MATCH(A530&amp;"-"&amp;W$1,'قرائت کنتور'!B:B,0),MATCH(L530,'قرائت کنتور'!$1:$1,0)),0)</f>
        <v>0</v>
      </c>
      <c r="X530" s="188">
        <f>IFERROR(INDEX('قرائت کنتور'!A:AZ,MATCH(A530&amp;"-"&amp;W$1,'قرائت کنتور'!B:B,0),MATCH(G530,'قرائت کنتور'!$1:$1,0)),0)</f>
        <v>0</v>
      </c>
      <c r="Y530" s="188">
        <f>IFERROR(INDEX('قرائت کنتور'!A:AZ,MATCH(A530&amp;"-"&amp;Y$1,'قرائت کنتور'!B:B,0),MATCH(L530,'قرائت کنتور'!$1:$1,0)),0)</f>
        <v>0</v>
      </c>
      <c r="Z530" s="188">
        <f>IFERROR(INDEX('قرائت کنتور'!A:AZ,MATCH(A530&amp;"-"&amp;Y$1,'قرائت کنتور'!B:B,0),MATCH(G530,'قرائت کنتور'!$1:$1,0)),0)</f>
        <v>0</v>
      </c>
      <c r="AA530" s="188">
        <f>IFERROR(INDEX('قرائت کنتور'!A:AZ,MATCH(A530&amp;"-"&amp;AA$1,'قرائت کنتور'!B:B,0),MATCH(L530,'قرائت کنتور'!$1:$1,0)),0)</f>
        <v>0</v>
      </c>
      <c r="AB530" s="188">
        <f>IFERROR(INDEX('قرائت کنتور'!A:AZ,MATCH(A530&amp;"-"&amp;AA$1,'قرائت کنتور'!B:B,0),MATCH(G530,'قرائت کنتور'!$1:$1,0)),0)</f>
        <v>0</v>
      </c>
      <c r="AC530" s="265"/>
      <c r="AD530" s="188">
        <f t="shared" si="189"/>
        <v>0</v>
      </c>
      <c r="AE530" s="188">
        <f t="shared" si="190"/>
        <v>0</v>
      </c>
      <c r="AF530" s="188">
        <f t="shared" si="191"/>
        <v>0</v>
      </c>
      <c r="AG530" s="188">
        <f t="shared" si="192"/>
        <v>0</v>
      </c>
      <c r="AH530" s="188">
        <f t="shared" si="193"/>
        <v>0</v>
      </c>
      <c r="AI530" s="188">
        <f t="shared" si="194"/>
        <v>0</v>
      </c>
      <c r="AJ530" s="188" t="str">
        <f t="shared" si="195"/>
        <v>0</v>
      </c>
      <c r="AK530" s="265"/>
      <c r="AL530" s="254" t="str">
        <f t="shared" si="196"/>
        <v>---</v>
      </c>
      <c r="AM530" s="254" t="str">
        <f t="shared" si="197"/>
        <v>---</v>
      </c>
      <c r="AN530" s="265"/>
      <c r="AO530" s="188" t="str">
        <f>IFERROR(INDEX('تعرفه ها'!A:Z,MATCH(P530&amp;"-"&amp;AO$1,'تعرفه ها'!C:C,0),MATCH(F530,'تعرفه ها'!$2:$2,0),1),"---")</f>
        <v>---</v>
      </c>
      <c r="AP530" s="188" t="str">
        <f>IFERROR(INDEX('تعرفه ها'!A:Z,MATCH(P530&amp;"-"&amp;AP$1,'تعرفه ها'!C:C,0),MATCH(F530,'تعرفه ها'!$2:$2,0),1),"---")</f>
        <v>---</v>
      </c>
      <c r="AQ530" s="188" t="str">
        <f>IFERROR(INDEX('تعرفه ها'!A:Z,MATCH(P530&amp;"-"&amp;AQ$1,'تعرفه ها'!C:C,0),MATCH(F530,'تعرفه ها'!$2:$2,0),1),"---")</f>
        <v>---</v>
      </c>
      <c r="AR530" s="188" t="str">
        <f>IFERROR(INDEX('تعرفه ها'!A:Z,MATCH(P530&amp;"-"&amp;AR$1,'تعرفه ها'!C:C,0),MATCH(F530,'تعرفه ها'!$2:$2,0),1),"---")</f>
        <v>---</v>
      </c>
      <c r="AS530" s="265"/>
      <c r="AT530" s="415" t="str">
        <f t="shared" si="198"/>
        <v>---</v>
      </c>
      <c r="AU530" s="415" t="str">
        <f t="shared" si="199"/>
        <v>---</v>
      </c>
      <c r="AV530" s="415" t="str">
        <f t="shared" si="200"/>
        <v>---</v>
      </c>
      <c r="AW530" s="415" t="str">
        <f t="shared" si="201"/>
        <v>---</v>
      </c>
      <c r="AX530" s="415" t="str">
        <f t="shared" si="202"/>
        <v>---</v>
      </c>
      <c r="AY530" s="415" t="str">
        <f>IFERROR(AH530*INDEX('تعرفه ها'!A:Z,MATCH("عوارض برق به ازاء هر کیلووات",'تعرفه ها'!$C:$C,0),MATCH(F530,'تعرفه ها'!$2:$2,0)),"---")</f>
        <v>---</v>
      </c>
      <c r="AZ530" s="415" t="str">
        <f t="shared" si="203"/>
        <v>---</v>
      </c>
      <c r="BA530" s="415" t="str">
        <f>IFERROR(ROUND(((AX530+AY530+AZ530)*INDEX('تعرفه ها'!A:Z,MATCH("هزینه نگهداری و تعمیرات شبکه برق",'تعرفه ها'!$C:$C,0),MATCH(F530,'تعرفه ها'!$2:$2,0))/100),0),"---")</f>
        <v>---</v>
      </c>
      <c r="BB530" s="415">
        <f>IFERROR(IF(P530="دیماندی",ROUND(AJ530*INDEX('تعرفه ها'!A:Z,MATCH(BB$1,'تعرفه ها'!$C:$C,0),MATCH(F530,'تعرفه ها'!$2:$2,0))*J530/30,0),0),"---")</f>
        <v>0</v>
      </c>
      <c r="BC530" s="415"/>
      <c r="BD530" s="54" t="str">
        <f>IFERROR(IF(INDEX('اطلاعات دوره'!A:Z,MATCH(G530,'اطلاعات دوره'!C:C,0),MATCH("برق",'اطلاعات دوره'!$1:$1,0))="دارد",ROUND(AX530*INDEX('تعرفه ها'!A:Z,MATCH("پیک فصلی برق",'تعرفه ها'!$C:$C,0),MATCH(F530,'تعرفه ها'!$2:$2,0))/100,0),0),"---")</f>
        <v>---</v>
      </c>
      <c r="BE530" s="415" t="str">
        <f>IFERROR(ROUND(((AX530+AY530+AZ530+BA530+BB530+BC530+BD530)*INDEX('تعرفه ها'!A:Z,MATCH("مالیات برق",'تعرفه ها'!$C:$C,0),MATCH(F530,'تعرفه ها'!$2:$2,0))/100),0),"---")</f>
        <v>---</v>
      </c>
      <c r="BF530" s="415" t="str">
        <f t="shared" si="204"/>
        <v>---</v>
      </c>
      <c r="BG530" s="415" t="str">
        <f t="shared" si="208"/>
        <v>---</v>
      </c>
      <c r="BH530" s="415" t="str">
        <f t="shared" si="205"/>
        <v>---</v>
      </c>
      <c r="BI530" s="54" t="str">
        <f t="shared" si="206"/>
        <v>---</v>
      </c>
      <c r="BJ530" s="55" t="str">
        <f t="shared" si="207"/>
        <v>---</v>
      </c>
      <c r="BK530" s="262"/>
      <c r="BL530" s="183" t="str">
        <f>IFERROR(IF(INDEX(پرداخت!A:AZ,MATCH(A530&amp;" - "&amp;"برق",پرداخت!$B:$B,0),MATCH(G530,پرداخت!$1:$1,0))="نشده","نشده","شده"),"---")</f>
        <v>---</v>
      </c>
      <c r="BN530" s="257"/>
      <c r="BO530" s="257"/>
      <c r="BP530" s="257"/>
      <c r="BQ530" s="257"/>
      <c r="BR530" s="257"/>
      <c r="BS530" s="257"/>
      <c r="BT530" s="257"/>
      <c r="BU530" s="257"/>
      <c r="BV530" s="257"/>
      <c r="BW530" s="257"/>
      <c r="BX530" s="257"/>
      <c r="BY530" s="257"/>
      <c r="BZ530" s="257"/>
      <c r="CA530" s="257"/>
      <c r="CB530" s="257"/>
      <c r="CC530" s="257"/>
      <c r="CD530" s="257"/>
      <c r="CE530" s="257"/>
      <c r="CF530" s="257"/>
      <c r="CG530" s="257"/>
      <c r="CH530"/>
      <c r="CI530"/>
      <c r="CJ530"/>
      <c r="CK530"/>
    </row>
    <row r="531" spans="1:89" ht="33.75" hidden="1">
      <c r="A531" s="170"/>
      <c r="B531" s="47">
        <f>IFERROR(INDEX('اطلاعات انشعابات شرکتها'!A:BB,MATCH(A531,'اطلاعات انشعابات شرکتها'!A:A,0),MATCH(B$1,'اطلاعات انشعابات شرکتها'!$1:$1,0)),0)</f>
        <v>0</v>
      </c>
      <c r="C531" s="48">
        <f>IFERROR(INDEX('اطلاعات انشعابات شرکتها'!A:BB,MATCH(A531,'اطلاعات انشعابات شرکتها'!A:A,0),MATCH(C$1,'اطلاعات انشعابات شرکتها'!$1:$1,0)),0)</f>
        <v>0</v>
      </c>
      <c r="D531" s="45"/>
      <c r="E531" s="171"/>
      <c r="F531" s="170"/>
      <c r="G531" s="188" t="str">
        <f t="shared" si="186"/>
        <v>/</v>
      </c>
      <c r="H531" s="188">
        <f>IFERROR(INDEX('اطلاعات دوره'!A:Z,MATCH(G531,'اطلاعات دوره'!C:C,0),MATCH(H$1,'اطلاعات دوره'!$1:$1,0)),0)</f>
        <v>0</v>
      </c>
      <c r="I531" s="188">
        <f>IFERROR(INDEX('اطلاعات دوره'!A:Z,MATCH(G531,'اطلاعات دوره'!C:C,0),MATCH(I$1,'اطلاعات دوره'!$1:$1,0)),0)</f>
        <v>0</v>
      </c>
      <c r="J531" s="188">
        <f>IFERROR(INDEX('اطلاعات دوره'!A:Z,MATCH(G531,'اطلاعات دوره'!C:C,0),MATCH(J$1,'اطلاعات دوره'!$1:$1,0)),0)</f>
        <v>0</v>
      </c>
      <c r="K531" s="265"/>
      <c r="L531" s="188" t="str">
        <f>IFERROR(INDEX('اطلاعات دوره'!A:Z,MATCH(G531,'اطلاعات دوره'!C:C,0)-1,MATCH("عنوان",'اطلاعات دوره'!$1:$1,0)),"---")</f>
        <v>---</v>
      </c>
      <c r="M531" s="188" t="str">
        <f t="shared" si="187"/>
        <v>----</v>
      </c>
      <c r="N531" s="188" t="str">
        <f t="shared" si="188"/>
        <v>-/</v>
      </c>
      <c r="O531" s="265"/>
      <c r="P531" s="188">
        <f>IFERROR(INDEX('اطلاعات انشعابات شرکتها'!A:BB,MATCH(A531,'اطلاعات انشعابات شرکتها'!A:A,0),MATCH(P$1,'اطلاعات انشعابات شرکتها'!$1:$1,0)),0)</f>
        <v>0</v>
      </c>
      <c r="Q531" s="188">
        <f>IFERROR(INDEX('اطلاعات انشعابات شرکتها'!A:BB,MATCH(A531,'اطلاعات انشعابات شرکتها'!A:A,0),MATCH(Q$1,'اطلاعات انشعابات شرکتها'!$1:$1,0)),0)</f>
        <v>0</v>
      </c>
      <c r="R531" s="188">
        <f>IFERROR(INDEX('اطلاعات انشعابات شرکتها'!A:BB,MATCH(A531,'اطلاعات انشعابات شرکتها'!A:A,0),MATCH(R$1,'اطلاعات انشعابات شرکتها'!$1:$1,0)),0)</f>
        <v>0</v>
      </c>
      <c r="S531" s="265"/>
      <c r="T531" s="188">
        <f>IFERROR(INDEX('قرائت کنتور'!A:AZ,MATCH(A531&amp;"-"&amp;T$1,'قرائت کنتور'!B:B,0),MATCH(G531,'قرائت کنتور'!$1:$1,0)),0)</f>
        <v>0</v>
      </c>
      <c r="U531" s="188">
        <f>IFERROR(INDEX('قرائت کنتور'!A:AZ,MATCH(A531&amp;"-"&amp;U$1,'قرائت کنتور'!B:B,0),MATCH(L531,'قرائت کنتور'!$1:$1,0)),0)</f>
        <v>0</v>
      </c>
      <c r="V531" s="188">
        <f>IFERROR(INDEX('قرائت کنتور'!A:AZ,MATCH(A531&amp;"-"&amp;U$1,'قرائت کنتور'!B:B,0),MATCH(G531,'قرائت کنتور'!$1:$1,0)),0)</f>
        <v>0</v>
      </c>
      <c r="W531" s="188">
        <f>IFERROR(INDEX('قرائت کنتور'!A:AZ,MATCH(A531&amp;"-"&amp;W$1,'قرائت کنتور'!B:B,0),MATCH(L531,'قرائت کنتور'!$1:$1,0)),0)</f>
        <v>0</v>
      </c>
      <c r="X531" s="188">
        <f>IFERROR(INDEX('قرائت کنتور'!A:AZ,MATCH(A531&amp;"-"&amp;W$1,'قرائت کنتور'!B:B,0),MATCH(G531,'قرائت کنتور'!$1:$1,0)),0)</f>
        <v>0</v>
      </c>
      <c r="Y531" s="188">
        <f>IFERROR(INDEX('قرائت کنتور'!A:AZ,MATCH(A531&amp;"-"&amp;Y$1,'قرائت کنتور'!B:B,0),MATCH(L531,'قرائت کنتور'!$1:$1,0)),0)</f>
        <v>0</v>
      </c>
      <c r="Z531" s="188">
        <f>IFERROR(INDEX('قرائت کنتور'!A:AZ,MATCH(A531&amp;"-"&amp;Y$1,'قرائت کنتور'!B:B,0),MATCH(G531,'قرائت کنتور'!$1:$1,0)),0)</f>
        <v>0</v>
      </c>
      <c r="AA531" s="188">
        <f>IFERROR(INDEX('قرائت کنتور'!A:AZ,MATCH(A531&amp;"-"&amp;AA$1,'قرائت کنتور'!B:B,0),MATCH(L531,'قرائت کنتور'!$1:$1,0)),0)</f>
        <v>0</v>
      </c>
      <c r="AB531" s="188">
        <f>IFERROR(INDEX('قرائت کنتور'!A:AZ,MATCH(A531&amp;"-"&amp;AA$1,'قرائت کنتور'!B:B,0),MATCH(G531,'قرائت کنتور'!$1:$1,0)),0)</f>
        <v>0</v>
      </c>
      <c r="AC531" s="265"/>
      <c r="AD531" s="188">
        <f t="shared" si="189"/>
        <v>0</v>
      </c>
      <c r="AE531" s="188">
        <f t="shared" si="190"/>
        <v>0</v>
      </c>
      <c r="AF531" s="188">
        <f t="shared" si="191"/>
        <v>0</v>
      </c>
      <c r="AG531" s="188">
        <f t="shared" si="192"/>
        <v>0</v>
      </c>
      <c r="AH531" s="188">
        <f t="shared" si="193"/>
        <v>0</v>
      </c>
      <c r="AI531" s="188">
        <f t="shared" si="194"/>
        <v>0</v>
      </c>
      <c r="AJ531" s="188" t="str">
        <f t="shared" si="195"/>
        <v>0</v>
      </c>
      <c r="AK531" s="265"/>
      <c r="AL531" s="254" t="str">
        <f t="shared" si="196"/>
        <v>---</v>
      </c>
      <c r="AM531" s="254" t="str">
        <f t="shared" si="197"/>
        <v>---</v>
      </c>
      <c r="AN531" s="265"/>
      <c r="AO531" s="188" t="str">
        <f>IFERROR(INDEX('تعرفه ها'!A:Z,MATCH(P531&amp;"-"&amp;AO$1,'تعرفه ها'!C:C,0),MATCH(F531,'تعرفه ها'!$2:$2,0),1),"---")</f>
        <v>---</v>
      </c>
      <c r="AP531" s="188" t="str">
        <f>IFERROR(INDEX('تعرفه ها'!A:Z,MATCH(P531&amp;"-"&amp;AP$1,'تعرفه ها'!C:C,0),MATCH(F531,'تعرفه ها'!$2:$2,0),1),"---")</f>
        <v>---</v>
      </c>
      <c r="AQ531" s="188" t="str">
        <f>IFERROR(INDEX('تعرفه ها'!A:Z,MATCH(P531&amp;"-"&amp;AQ$1,'تعرفه ها'!C:C,0),MATCH(F531,'تعرفه ها'!$2:$2,0),1),"---")</f>
        <v>---</v>
      </c>
      <c r="AR531" s="188" t="str">
        <f>IFERROR(INDEX('تعرفه ها'!A:Z,MATCH(P531&amp;"-"&amp;AR$1,'تعرفه ها'!C:C,0),MATCH(F531,'تعرفه ها'!$2:$2,0),1),"---")</f>
        <v>---</v>
      </c>
      <c r="AS531" s="265"/>
      <c r="AT531" s="415" t="str">
        <f t="shared" si="198"/>
        <v>---</v>
      </c>
      <c r="AU531" s="415" t="str">
        <f t="shared" si="199"/>
        <v>---</v>
      </c>
      <c r="AV531" s="415" t="str">
        <f t="shared" si="200"/>
        <v>---</v>
      </c>
      <c r="AW531" s="415" t="str">
        <f t="shared" si="201"/>
        <v>---</v>
      </c>
      <c r="AX531" s="415" t="str">
        <f t="shared" si="202"/>
        <v>---</v>
      </c>
      <c r="AY531" s="415" t="str">
        <f>IFERROR(AH531*INDEX('تعرفه ها'!A:Z,MATCH("عوارض برق به ازاء هر کیلووات",'تعرفه ها'!$C:$C,0),MATCH(F531,'تعرفه ها'!$2:$2,0)),"---")</f>
        <v>---</v>
      </c>
      <c r="AZ531" s="415" t="str">
        <f t="shared" si="203"/>
        <v>---</v>
      </c>
      <c r="BA531" s="415" t="str">
        <f>IFERROR(ROUND(((AX531+AY531+AZ531)*INDEX('تعرفه ها'!A:Z,MATCH("هزینه نگهداری و تعمیرات شبکه برق",'تعرفه ها'!$C:$C,0),MATCH(F531,'تعرفه ها'!$2:$2,0))/100),0),"---")</f>
        <v>---</v>
      </c>
      <c r="BB531" s="415">
        <f>IFERROR(IF(P531="دیماندی",ROUND(AJ531*INDEX('تعرفه ها'!A:Z,MATCH(BB$1,'تعرفه ها'!$C:$C,0),MATCH(F531,'تعرفه ها'!$2:$2,0))*J531/30,0),0),"---")</f>
        <v>0</v>
      </c>
      <c r="BC531" s="415"/>
      <c r="BD531" s="54" t="str">
        <f>IFERROR(IF(INDEX('اطلاعات دوره'!A:Z,MATCH(G531,'اطلاعات دوره'!C:C,0),MATCH("برق",'اطلاعات دوره'!$1:$1,0))="دارد",ROUND(AX531*INDEX('تعرفه ها'!A:Z,MATCH("پیک فصلی برق",'تعرفه ها'!$C:$C,0),MATCH(F531,'تعرفه ها'!$2:$2,0))/100,0),0),"---")</f>
        <v>---</v>
      </c>
      <c r="BE531" s="415" t="str">
        <f>IFERROR(ROUND(((AX531+AY531+AZ531+BA531+BB531+BC531+BD531)*INDEX('تعرفه ها'!A:Z,MATCH("مالیات برق",'تعرفه ها'!$C:$C,0),MATCH(F531,'تعرفه ها'!$2:$2,0))/100),0),"---")</f>
        <v>---</v>
      </c>
      <c r="BF531" s="415" t="str">
        <f t="shared" si="204"/>
        <v>---</v>
      </c>
      <c r="BG531" s="415" t="str">
        <f t="shared" si="208"/>
        <v>---</v>
      </c>
      <c r="BH531" s="415" t="str">
        <f t="shared" si="205"/>
        <v>---</v>
      </c>
      <c r="BI531" s="54" t="str">
        <f t="shared" si="206"/>
        <v>---</v>
      </c>
      <c r="BJ531" s="55" t="str">
        <f t="shared" si="207"/>
        <v>---</v>
      </c>
      <c r="BK531" s="262"/>
      <c r="BL531" s="183" t="str">
        <f>IFERROR(IF(INDEX(پرداخت!A:AZ,MATCH(A531&amp;" - "&amp;"برق",پرداخت!$B:$B,0),MATCH(G531,پرداخت!$1:$1,0))="نشده","نشده","شده"),"---")</f>
        <v>---</v>
      </c>
      <c r="BN531" s="257"/>
      <c r="BO531" s="257"/>
      <c r="BP531" s="257"/>
      <c r="BQ531" s="257"/>
      <c r="BR531" s="257"/>
      <c r="BS531" s="257"/>
      <c r="BT531" s="257"/>
      <c r="BU531" s="257"/>
      <c r="BV531" s="257"/>
      <c r="BW531" s="257"/>
      <c r="BX531" s="257"/>
      <c r="BY531" s="257"/>
      <c r="BZ531" s="257"/>
      <c r="CA531" s="257"/>
      <c r="CB531" s="257"/>
      <c r="CC531" s="257"/>
      <c r="CD531" s="257"/>
      <c r="CE531" s="257"/>
      <c r="CF531" s="257"/>
      <c r="CG531" s="257"/>
      <c r="CH531"/>
      <c r="CI531"/>
      <c r="CJ531"/>
      <c r="CK531"/>
    </row>
    <row r="532" spans="1:89" ht="33.75" hidden="1">
      <c r="A532" s="170"/>
      <c r="B532" s="47">
        <f>IFERROR(INDEX('اطلاعات انشعابات شرکتها'!A:BB,MATCH(A532,'اطلاعات انشعابات شرکتها'!A:A,0),MATCH(B$1,'اطلاعات انشعابات شرکتها'!$1:$1,0)),0)</f>
        <v>0</v>
      </c>
      <c r="C532" s="48">
        <f>IFERROR(INDEX('اطلاعات انشعابات شرکتها'!A:BB,MATCH(A532,'اطلاعات انشعابات شرکتها'!A:A,0),MATCH(C$1,'اطلاعات انشعابات شرکتها'!$1:$1,0)),0)</f>
        <v>0</v>
      </c>
      <c r="D532" s="45"/>
      <c r="E532" s="171"/>
      <c r="F532" s="170"/>
      <c r="G532" s="188" t="str">
        <f t="shared" si="186"/>
        <v>/</v>
      </c>
      <c r="H532" s="188">
        <f>IFERROR(INDEX('اطلاعات دوره'!A:Z,MATCH(G532,'اطلاعات دوره'!C:C,0),MATCH(H$1,'اطلاعات دوره'!$1:$1,0)),0)</f>
        <v>0</v>
      </c>
      <c r="I532" s="188">
        <f>IFERROR(INDEX('اطلاعات دوره'!A:Z,MATCH(G532,'اطلاعات دوره'!C:C,0),MATCH(I$1,'اطلاعات دوره'!$1:$1,0)),0)</f>
        <v>0</v>
      </c>
      <c r="J532" s="188">
        <f>IFERROR(INDEX('اطلاعات دوره'!A:Z,MATCH(G532,'اطلاعات دوره'!C:C,0),MATCH(J$1,'اطلاعات دوره'!$1:$1,0)),0)</f>
        <v>0</v>
      </c>
      <c r="K532" s="265"/>
      <c r="L532" s="188" t="str">
        <f>IFERROR(INDEX('اطلاعات دوره'!A:Z,MATCH(G532,'اطلاعات دوره'!C:C,0)-1,MATCH("عنوان",'اطلاعات دوره'!$1:$1,0)),"---")</f>
        <v>---</v>
      </c>
      <c r="M532" s="188" t="str">
        <f t="shared" si="187"/>
        <v>----</v>
      </c>
      <c r="N532" s="188" t="str">
        <f t="shared" si="188"/>
        <v>-/</v>
      </c>
      <c r="O532" s="265"/>
      <c r="P532" s="188">
        <f>IFERROR(INDEX('اطلاعات انشعابات شرکتها'!A:BB,MATCH(A532,'اطلاعات انشعابات شرکتها'!A:A,0),MATCH(P$1,'اطلاعات انشعابات شرکتها'!$1:$1,0)),0)</f>
        <v>0</v>
      </c>
      <c r="Q532" s="188">
        <f>IFERROR(INDEX('اطلاعات انشعابات شرکتها'!A:BB,MATCH(A532,'اطلاعات انشعابات شرکتها'!A:A,0),MATCH(Q$1,'اطلاعات انشعابات شرکتها'!$1:$1,0)),0)</f>
        <v>0</v>
      </c>
      <c r="R532" s="188">
        <f>IFERROR(INDEX('اطلاعات انشعابات شرکتها'!A:BB,MATCH(A532,'اطلاعات انشعابات شرکتها'!A:A,0),MATCH(R$1,'اطلاعات انشعابات شرکتها'!$1:$1,0)),0)</f>
        <v>0</v>
      </c>
      <c r="S532" s="265"/>
      <c r="T532" s="188">
        <f>IFERROR(INDEX('قرائت کنتور'!A:AZ,MATCH(A532&amp;"-"&amp;T$1,'قرائت کنتور'!B:B,0),MATCH(G532,'قرائت کنتور'!$1:$1,0)),0)</f>
        <v>0</v>
      </c>
      <c r="U532" s="188">
        <f>IFERROR(INDEX('قرائت کنتور'!A:AZ,MATCH(A532&amp;"-"&amp;U$1,'قرائت کنتور'!B:B,0),MATCH(L532,'قرائت کنتور'!$1:$1,0)),0)</f>
        <v>0</v>
      </c>
      <c r="V532" s="188">
        <f>IFERROR(INDEX('قرائت کنتور'!A:AZ,MATCH(A532&amp;"-"&amp;U$1,'قرائت کنتور'!B:B,0),MATCH(G532,'قرائت کنتور'!$1:$1,0)),0)</f>
        <v>0</v>
      </c>
      <c r="W532" s="188">
        <f>IFERROR(INDEX('قرائت کنتور'!A:AZ,MATCH(A532&amp;"-"&amp;W$1,'قرائت کنتور'!B:B,0),MATCH(L532,'قرائت کنتور'!$1:$1,0)),0)</f>
        <v>0</v>
      </c>
      <c r="X532" s="188">
        <f>IFERROR(INDEX('قرائت کنتور'!A:AZ,MATCH(A532&amp;"-"&amp;W$1,'قرائت کنتور'!B:B,0),MATCH(G532,'قرائت کنتور'!$1:$1,0)),0)</f>
        <v>0</v>
      </c>
      <c r="Y532" s="188">
        <f>IFERROR(INDEX('قرائت کنتور'!A:AZ,MATCH(A532&amp;"-"&amp;Y$1,'قرائت کنتور'!B:B,0),MATCH(L532,'قرائت کنتور'!$1:$1,0)),0)</f>
        <v>0</v>
      </c>
      <c r="Z532" s="188">
        <f>IFERROR(INDEX('قرائت کنتور'!A:AZ,MATCH(A532&amp;"-"&amp;Y$1,'قرائت کنتور'!B:B,0),MATCH(G532,'قرائت کنتور'!$1:$1,0)),0)</f>
        <v>0</v>
      </c>
      <c r="AA532" s="188">
        <f>IFERROR(INDEX('قرائت کنتور'!A:AZ,MATCH(A532&amp;"-"&amp;AA$1,'قرائت کنتور'!B:B,0),MATCH(L532,'قرائت کنتور'!$1:$1,0)),0)</f>
        <v>0</v>
      </c>
      <c r="AB532" s="188">
        <f>IFERROR(INDEX('قرائت کنتور'!A:AZ,MATCH(A532&amp;"-"&amp;AA$1,'قرائت کنتور'!B:B,0),MATCH(G532,'قرائت کنتور'!$1:$1,0)),0)</f>
        <v>0</v>
      </c>
      <c r="AC532" s="265"/>
      <c r="AD532" s="188">
        <f t="shared" si="189"/>
        <v>0</v>
      </c>
      <c r="AE532" s="188">
        <f t="shared" si="190"/>
        <v>0</v>
      </c>
      <c r="AF532" s="188">
        <f t="shared" si="191"/>
        <v>0</v>
      </c>
      <c r="AG532" s="188">
        <f t="shared" si="192"/>
        <v>0</v>
      </c>
      <c r="AH532" s="188">
        <f t="shared" si="193"/>
        <v>0</v>
      </c>
      <c r="AI532" s="188">
        <f t="shared" si="194"/>
        <v>0</v>
      </c>
      <c r="AJ532" s="188" t="str">
        <f t="shared" si="195"/>
        <v>0</v>
      </c>
      <c r="AK532" s="265"/>
      <c r="AL532" s="254" t="str">
        <f t="shared" si="196"/>
        <v>---</v>
      </c>
      <c r="AM532" s="254" t="str">
        <f t="shared" si="197"/>
        <v>---</v>
      </c>
      <c r="AN532" s="265"/>
      <c r="AO532" s="188" t="str">
        <f>IFERROR(INDEX('تعرفه ها'!A:Z,MATCH(P532&amp;"-"&amp;AO$1,'تعرفه ها'!C:C,0),MATCH(F532,'تعرفه ها'!$2:$2,0),1),"---")</f>
        <v>---</v>
      </c>
      <c r="AP532" s="188" t="str">
        <f>IFERROR(INDEX('تعرفه ها'!A:Z,MATCH(P532&amp;"-"&amp;AP$1,'تعرفه ها'!C:C,0),MATCH(F532,'تعرفه ها'!$2:$2,0),1),"---")</f>
        <v>---</v>
      </c>
      <c r="AQ532" s="188" t="str">
        <f>IFERROR(INDEX('تعرفه ها'!A:Z,MATCH(P532&amp;"-"&amp;AQ$1,'تعرفه ها'!C:C,0),MATCH(F532,'تعرفه ها'!$2:$2,0),1),"---")</f>
        <v>---</v>
      </c>
      <c r="AR532" s="188" t="str">
        <f>IFERROR(INDEX('تعرفه ها'!A:Z,MATCH(P532&amp;"-"&amp;AR$1,'تعرفه ها'!C:C,0),MATCH(F532,'تعرفه ها'!$2:$2,0),1),"---")</f>
        <v>---</v>
      </c>
      <c r="AS532" s="265"/>
      <c r="AT532" s="415" t="str">
        <f t="shared" si="198"/>
        <v>---</v>
      </c>
      <c r="AU532" s="415" t="str">
        <f t="shared" si="199"/>
        <v>---</v>
      </c>
      <c r="AV532" s="415" t="str">
        <f t="shared" si="200"/>
        <v>---</v>
      </c>
      <c r="AW532" s="415" t="str">
        <f t="shared" si="201"/>
        <v>---</v>
      </c>
      <c r="AX532" s="415" t="str">
        <f t="shared" si="202"/>
        <v>---</v>
      </c>
      <c r="AY532" s="415" t="str">
        <f>IFERROR(AH532*INDEX('تعرفه ها'!A:Z,MATCH("عوارض برق به ازاء هر کیلووات",'تعرفه ها'!$C:$C,0),MATCH(F532,'تعرفه ها'!$2:$2,0)),"---")</f>
        <v>---</v>
      </c>
      <c r="AZ532" s="415" t="str">
        <f t="shared" si="203"/>
        <v>---</v>
      </c>
      <c r="BA532" s="415" t="str">
        <f>IFERROR(ROUND(((AX532+AY532+AZ532)*INDEX('تعرفه ها'!A:Z,MATCH("هزینه نگهداری و تعمیرات شبکه برق",'تعرفه ها'!$C:$C,0),MATCH(F532,'تعرفه ها'!$2:$2,0))/100),0),"---")</f>
        <v>---</v>
      </c>
      <c r="BB532" s="415">
        <f>IFERROR(IF(P532="دیماندی",ROUND(AJ532*INDEX('تعرفه ها'!A:Z,MATCH(BB$1,'تعرفه ها'!$C:$C,0),MATCH(F532,'تعرفه ها'!$2:$2,0))*J532/30,0),0),"---")</f>
        <v>0</v>
      </c>
      <c r="BC532" s="415"/>
      <c r="BD532" s="54" t="str">
        <f>IFERROR(IF(INDEX('اطلاعات دوره'!A:Z,MATCH(G532,'اطلاعات دوره'!C:C,0),MATCH("برق",'اطلاعات دوره'!$1:$1,0))="دارد",ROUND(AX532*INDEX('تعرفه ها'!A:Z,MATCH("پیک فصلی برق",'تعرفه ها'!$C:$C,0),MATCH(F532,'تعرفه ها'!$2:$2,0))/100,0),0),"---")</f>
        <v>---</v>
      </c>
      <c r="BE532" s="415" t="str">
        <f>IFERROR(ROUND(((AX532+AY532+AZ532+BA532+BB532+BC532+BD532)*INDEX('تعرفه ها'!A:Z,MATCH("مالیات برق",'تعرفه ها'!$C:$C,0),MATCH(F532,'تعرفه ها'!$2:$2,0))/100),0),"---")</f>
        <v>---</v>
      </c>
      <c r="BF532" s="415" t="str">
        <f t="shared" si="204"/>
        <v>---</v>
      </c>
      <c r="BG532" s="415" t="str">
        <f t="shared" si="208"/>
        <v>---</v>
      </c>
      <c r="BH532" s="415" t="str">
        <f t="shared" si="205"/>
        <v>---</v>
      </c>
      <c r="BI532" s="54" t="str">
        <f t="shared" si="206"/>
        <v>---</v>
      </c>
      <c r="BJ532" s="55" t="str">
        <f t="shared" si="207"/>
        <v>---</v>
      </c>
      <c r="BK532" s="262"/>
      <c r="BL532" s="183" t="str">
        <f>IFERROR(IF(INDEX(پرداخت!A:AZ,MATCH(A532&amp;" - "&amp;"برق",پرداخت!$B:$B,0),MATCH(G532,پرداخت!$1:$1,0))="نشده","نشده","شده"),"---")</f>
        <v>---</v>
      </c>
      <c r="BN532" s="257"/>
      <c r="BO532" s="257"/>
      <c r="BP532" s="257"/>
      <c r="BQ532" s="257"/>
      <c r="BR532" s="257"/>
      <c r="BS532" s="257"/>
      <c r="BT532" s="257"/>
      <c r="BU532" s="257"/>
      <c r="BV532" s="257"/>
      <c r="BW532" s="257"/>
      <c r="BX532" s="257"/>
      <c r="BY532" s="257"/>
      <c r="BZ532" s="257"/>
      <c r="CA532" s="257"/>
      <c r="CB532" s="257"/>
      <c r="CC532" s="257"/>
      <c r="CD532" s="257"/>
      <c r="CE532" s="257"/>
      <c r="CF532" s="257"/>
      <c r="CG532" s="257"/>
      <c r="CH532"/>
      <c r="CI532"/>
      <c r="CJ532"/>
      <c r="CK532"/>
    </row>
    <row r="533" spans="1:89" ht="33.75" hidden="1">
      <c r="A533" s="170"/>
      <c r="B533" s="47">
        <f>IFERROR(INDEX('اطلاعات انشعابات شرکتها'!A:BB,MATCH(A533,'اطلاعات انشعابات شرکتها'!A:A,0),MATCH(B$1,'اطلاعات انشعابات شرکتها'!$1:$1,0)),0)</f>
        <v>0</v>
      </c>
      <c r="C533" s="48">
        <f>IFERROR(INDEX('اطلاعات انشعابات شرکتها'!A:BB,MATCH(A533,'اطلاعات انشعابات شرکتها'!A:A,0),MATCH(C$1,'اطلاعات انشعابات شرکتها'!$1:$1,0)),0)</f>
        <v>0</v>
      </c>
      <c r="D533" s="45"/>
      <c r="E533" s="171"/>
      <c r="F533" s="170"/>
      <c r="G533" s="188" t="str">
        <f t="shared" si="186"/>
        <v>/</v>
      </c>
      <c r="H533" s="188">
        <f>IFERROR(INDEX('اطلاعات دوره'!A:Z,MATCH(G533,'اطلاعات دوره'!C:C,0),MATCH(H$1,'اطلاعات دوره'!$1:$1,0)),0)</f>
        <v>0</v>
      </c>
      <c r="I533" s="188">
        <f>IFERROR(INDEX('اطلاعات دوره'!A:Z,MATCH(G533,'اطلاعات دوره'!C:C,0),MATCH(I$1,'اطلاعات دوره'!$1:$1,0)),0)</f>
        <v>0</v>
      </c>
      <c r="J533" s="188">
        <f>IFERROR(INDEX('اطلاعات دوره'!A:Z,MATCH(G533,'اطلاعات دوره'!C:C,0),MATCH(J$1,'اطلاعات دوره'!$1:$1,0)),0)</f>
        <v>0</v>
      </c>
      <c r="K533" s="265"/>
      <c r="L533" s="188" t="str">
        <f>IFERROR(INDEX('اطلاعات دوره'!A:Z,MATCH(G533,'اطلاعات دوره'!C:C,0)-1,MATCH("عنوان",'اطلاعات دوره'!$1:$1,0)),"---")</f>
        <v>---</v>
      </c>
      <c r="M533" s="188" t="str">
        <f t="shared" si="187"/>
        <v>----</v>
      </c>
      <c r="N533" s="188" t="str">
        <f t="shared" si="188"/>
        <v>-/</v>
      </c>
      <c r="O533" s="265"/>
      <c r="P533" s="188">
        <f>IFERROR(INDEX('اطلاعات انشعابات شرکتها'!A:BB,MATCH(A533,'اطلاعات انشعابات شرکتها'!A:A,0),MATCH(P$1,'اطلاعات انشعابات شرکتها'!$1:$1,0)),0)</f>
        <v>0</v>
      </c>
      <c r="Q533" s="188">
        <f>IFERROR(INDEX('اطلاعات انشعابات شرکتها'!A:BB,MATCH(A533,'اطلاعات انشعابات شرکتها'!A:A,0),MATCH(Q$1,'اطلاعات انشعابات شرکتها'!$1:$1,0)),0)</f>
        <v>0</v>
      </c>
      <c r="R533" s="188">
        <f>IFERROR(INDEX('اطلاعات انشعابات شرکتها'!A:BB,MATCH(A533,'اطلاعات انشعابات شرکتها'!A:A,0),MATCH(R$1,'اطلاعات انشعابات شرکتها'!$1:$1,0)),0)</f>
        <v>0</v>
      </c>
      <c r="S533" s="265"/>
      <c r="T533" s="188">
        <f>IFERROR(INDEX('قرائت کنتور'!A:AZ,MATCH(A533&amp;"-"&amp;T$1,'قرائت کنتور'!B:B,0),MATCH(G533,'قرائت کنتور'!$1:$1,0)),0)</f>
        <v>0</v>
      </c>
      <c r="U533" s="188">
        <f>IFERROR(INDEX('قرائت کنتور'!A:AZ,MATCH(A533&amp;"-"&amp;U$1,'قرائت کنتور'!B:B,0),MATCH(L533,'قرائت کنتور'!$1:$1,0)),0)</f>
        <v>0</v>
      </c>
      <c r="V533" s="188">
        <f>IFERROR(INDEX('قرائت کنتور'!A:AZ,MATCH(A533&amp;"-"&amp;U$1,'قرائت کنتور'!B:B,0),MATCH(G533,'قرائت کنتور'!$1:$1,0)),0)</f>
        <v>0</v>
      </c>
      <c r="W533" s="188">
        <f>IFERROR(INDEX('قرائت کنتور'!A:AZ,MATCH(A533&amp;"-"&amp;W$1,'قرائت کنتور'!B:B,0),MATCH(L533,'قرائت کنتور'!$1:$1,0)),0)</f>
        <v>0</v>
      </c>
      <c r="X533" s="188">
        <f>IFERROR(INDEX('قرائت کنتور'!A:AZ,MATCH(A533&amp;"-"&amp;W$1,'قرائت کنتور'!B:B,0),MATCH(G533,'قرائت کنتور'!$1:$1,0)),0)</f>
        <v>0</v>
      </c>
      <c r="Y533" s="188">
        <f>IFERROR(INDEX('قرائت کنتور'!A:AZ,MATCH(A533&amp;"-"&amp;Y$1,'قرائت کنتور'!B:B,0),MATCH(L533,'قرائت کنتور'!$1:$1,0)),0)</f>
        <v>0</v>
      </c>
      <c r="Z533" s="188">
        <f>IFERROR(INDEX('قرائت کنتور'!A:AZ,MATCH(A533&amp;"-"&amp;Y$1,'قرائت کنتور'!B:B,0),MATCH(G533,'قرائت کنتور'!$1:$1,0)),0)</f>
        <v>0</v>
      </c>
      <c r="AA533" s="188">
        <f>IFERROR(INDEX('قرائت کنتور'!A:AZ,MATCH(A533&amp;"-"&amp;AA$1,'قرائت کنتور'!B:B,0),MATCH(L533,'قرائت کنتور'!$1:$1,0)),0)</f>
        <v>0</v>
      </c>
      <c r="AB533" s="188">
        <f>IFERROR(INDEX('قرائت کنتور'!A:AZ,MATCH(A533&amp;"-"&amp;AA$1,'قرائت کنتور'!B:B,0),MATCH(G533,'قرائت کنتور'!$1:$1,0)),0)</f>
        <v>0</v>
      </c>
      <c r="AC533" s="265"/>
      <c r="AD533" s="188">
        <f t="shared" si="189"/>
        <v>0</v>
      </c>
      <c r="AE533" s="188">
        <f t="shared" si="190"/>
        <v>0</v>
      </c>
      <c r="AF533" s="188">
        <f t="shared" si="191"/>
        <v>0</v>
      </c>
      <c r="AG533" s="188">
        <f t="shared" si="192"/>
        <v>0</v>
      </c>
      <c r="AH533" s="188">
        <f t="shared" si="193"/>
        <v>0</v>
      </c>
      <c r="AI533" s="188">
        <f t="shared" si="194"/>
        <v>0</v>
      </c>
      <c r="AJ533" s="188" t="str">
        <f t="shared" si="195"/>
        <v>0</v>
      </c>
      <c r="AK533" s="265"/>
      <c r="AL533" s="254" t="str">
        <f t="shared" si="196"/>
        <v>---</v>
      </c>
      <c r="AM533" s="254" t="str">
        <f t="shared" si="197"/>
        <v>---</v>
      </c>
      <c r="AN533" s="265"/>
      <c r="AO533" s="188" t="str">
        <f>IFERROR(INDEX('تعرفه ها'!A:Z,MATCH(P533&amp;"-"&amp;AO$1,'تعرفه ها'!C:C,0),MATCH(F533,'تعرفه ها'!$2:$2,0),1),"---")</f>
        <v>---</v>
      </c>
      <c r="AP533" s="188" t="str">
        <f>IFERROR(INDEX('تعرفه ها'!A:Z,MATCH(P533&amp;"-"&amp;AP$1,'تعرفه ها'!C:C,0),MATCH(F533,'تعرفه ها'!$2:$2,0),1),"---")</f>
        <v>---</v>
      </c>
      <c r="AQ533" s="188" t="str">
        <f>IFERROR(INDEX('تعرفه ها'!A:Z,MATCH(P533&amp;"-"&amp;AQ$1,'تعرفه ها'!C:C,0),MATCH(F533,'تعرفه ها'!$2:$2,0),1),"---")</f>
        <v>---</v>
      </c>
      <c r="AR533" s="188" t="str">
        <f>IFERROR(INDEX('تعرفه ها'!A:Z,MATCH(P533&amp;"-"&amp;AR$1,'تعرفه ها'!C:C,0),MATCH(F533,'تعرفه ها'!$2:$2,0),1),"---")</f>
        <v>---</v>
      </c>
      <c r="AS533" s="265"/>
      <c r="AT533" s="415" t="str">
        <f t="shared" si="198"/>
        <v>---</v>
      </c>
      <c r="AU533" s="415" t="str">
        <f t="shared" si="199"/>
        <v>---</v>
      </c>
      <c r="AV533" s="415" t="str">
        <f t="shared" si="200"/>
        <v>---</v>
      </c>
      <c r="AW533" s="415" t="str">
        <f t="shared" si="201"/>
        <v>---</v>
      </c>
      <c r="AX533" s="415" t="str">
        <f t="shared" si="202"/>
        <v>---</v>
      </c>
      <c r="AY533" s="415" t="str">
        <f>IFERROR(AH533*INDEX('تعرفه ها'!A:Z,MATCH("عوارض برق به ازاء هر کیلووات",'تعرفه ها'!$C:$C,0),MATCH(F533,'تعرفه ها'!$2:$2,0)),"---")</f>
        <v>---</v>
      </c>
      <c r="AZ533" s="415" t="str">
        <f t="shared" si="203"/>
        <v>---</v>
      </c>
      <c r="BA533" s="415" t="str">
        <f>IFERROR(ROUND(((AX533+AY533+AZ533)*INDEX('تعرفه ها'!A:Z,MATCH("هزینه نگهداری و تعمیرات شبکه برق",'تعرفه ها'!$C:$C,0),MATCH(F533,'تعرفه ها'!$2:$2,0))/100),0),"---")</f>
        <v>---</v>
      </c>
      <c r="BB533" s="415">
        <f>IFERROR(IF(P533="دیماندی",ROUND(AJ533*INDEX('تعرفه ها'!A:Z,MATCH(BB$1,'تعرفه ها'!$C:$C,0),MATCH(F533,'تعرفه ها'!$2:$2,0))*J533/30,0),0),"---")</f>
        <v>0</v>
      </c>
      <c r="BC533" s="415"/>
      <c r="BD533" s="54" t="str">
        <f>IFERROR(IF(INDEX('اطلاعات دوره'!A:Z,MATCH(G533,'اطلاعات دوره'!C:C,0),MATCH("برق",'اطلاعات دوره'!$1:$1,0))="دارد",ROUND(AX533*INDEX('تعرفه ها'!A:Z,MATCH("پیک فصلی برق",'تعرفه ها'!$C:$C,0),MATCH(F533,'تعرفه ها'!$2:$2,0))/100,0),0),"---")</f>
        <v>---</v>
      </c>
      <c r="BE533" s="415" t="str">
        <f>IFERROR(ROUND(((AX533+AY533+AZ533+BA533+BB533+BC533+BD533)*INDEX('تعرفه ها'!A:Z,MATCH("مالیات برق",'تعرفه ها'!$C:$C,0),MATCH(F533,'تعرفه ها'!$2:$2,0))/100),0),"---")</f>
        <v>---</v>
      </c>
      <c r="BF533" s="415" t="str">
        <f t="shared" si="204"/>
        <v>---</v>
      </c>
      <c r="BG533" s="415" t="str">
        <f t="shared" si="208"/>
        <v>---</v>
      </c>
      <c r="BH533" s="415" t="str">
        <f t="shared" si="205"/>
        <v>---</v>
      </c>
      <c r="BI533" s="54" t="str">
        <f t="shared" si="206"/>
        <v>---</v>
      </c>
      <c r="BJ533" s="55" t="str">
        <f t="shared" si="207"/>
        <v>---</v>
      </c>
      <c r="BK533" s="262"/>
      <c r="BL533" s="183" t="str">
        <f>IFERROR(IF(INDEX(پرداخت!A:AZ,MATCH(A533&amp;" - "&amp;"برق",پرداخت!$B:$B,0),MATCH(G533,پرداخت!$1:$1,0))="نشده","نشده","شده"),"---")</f>
        <v>---</v>
      </c>
      <c r="BN533" s="257"/>
      <c r="BO533" s="257"/>
      <c r="BP533" s="257"/>
      <c r="BQ533" s="257"/>
      <c r="BR533" s="257"/>
      <c r="BS533" s="257"/>
      <c r="BT533" s="257"/>
      <c r="BU533" s="257"/>
      <c r="BV533" s="257"/>
      <c r="BW533" s="257"/>
      <c r="BX533" s="257"/>
      <c r="BY533" s="257"/>
      <c r="BZ533" s="257"/>
      <c r="CA533" s="257"/>
      <c r="CB533" s="257"/>
      <c r="CC533" s="257"/>
      <c r="CD533" s="257"/>
      <c r="CE533" s="257"/>
      <c r="CF533" s="257"/>
      <c r="CG533" s="257"/>
      <c r="CH533"/>
      <c r="CI533"/>
      <c r="CJ533"/>
      <c r="CK533"/>
    </row>
    <row r="534" spans="1:89" ht="33.75" hidden="1">
      <c r="A534" s="170"/>
      <c r="B534" s="47">
        <f>IFERROR(INDEX('اطلاعات انشعابات شرکتها'!A:BB,MATCH(A534,'اطلاعات انشعابات شرکتها'!A:A,0),MATCH(B$1,'اطلاعات انشعابات شرکتها'!$1:$1,0)),0)</f>
        <v>0</v>
      </c>
      <c r="C534" s="48">
        <f>IFERROR(INDEX('اطلاعات انشعابات شرکتها'!A:BB,MATCH(A534,'اطلاعات انشعابات شرکتها'!A:A,0),MATCH(C$1,'اطلاعات انشعابات شرکتها'!$1:$1,0)),0)</f>
        <v>0</v>
      </c>
      <c r="D534" s="45"/>
      <c r="E534" s="171"/>
      <c r="F534" s="170"/>
      <c r="G534" s="188" t="str">
        <f t="shared" si="186"/>
        <v>/</v>
      </c>
      <c r="H534" s="188">
        <f>IFERROR(INDEX('اطلاعات دوره'!A:Z,MATCH(G534,'اطلاعات دوره'!C:C,0),MATCH(H$1,'اطلاعات دوره'!$1:$1,0)),0)</f>
        <v>0</v>
      </c>
      <c r="I534" s="188">
        <f>IFERROR(INDEX('اطلاعات دوره'!A:Z,MATCH(G534,'اطلاعات دوره'!C:C,0),MATCH(I$1,'اطلاعات دوره'!$1:$1,0)),0)</f>
        <v>0</v>
      </c>
      <c r="J534" s="188">
        <f>IFERROR(INDEX('اطلاعات دوره'!A:Z,MATCH(G534,'اطلاعات دوره'!C:C,0),MATCH(J$1,'اطلاعات دوره'!$1:$1,0)),0)</f>
        <v>0</v>
      </c>
      <c r="K534" s="265"/>
      <c r="L534" s="188" t="str">
        <f>IFERROR(INDEX('اطلاعات دوره'!A:Z,MATCH(G534,'اطلاعات دوره'!C:C,0)-1,MATCH("عنوان",'اطلاعات دوره'!$1:$1,0)),"---")</f>
        <v>---</v>
      </c>
      <c r="M534" s="188" t="str">
        <f t="shared" si="187"/>
        <v>----</v>
      </c>
      <c r="N534" s="188" t="str">
        <f t="shared" si="188"/>
        <v>-/</v>
      </c>
      <c r="O534" s="265"/>
      <c r="P534" s="188">
        <f>IFERROR(INDEX('اطلاعات انشعابات شرکتها'!A:BB,MATCH(A534,'اطلاعات انشعابات شرکتها'!A:A,0),MATCH(P$1,'اطلاعات انشعابات شرکتها'!$1:$1,0)),0)</f>
        <v>0</v>
      </c>
      <c r="Q534" s="188">
        <f>IFERROR(INDEX('اطلاعات انشعابات شرکتها'!A:BB,MATCH(A534,'اطلاعات انشعابات شرکتها'!A:A,0),MATCH(Q$1,'اطلاعات انشعابات شرکتها'!$1:$1,0)),0)</f>
        <v>0</v>
      </c>
      <c r="R534" s="188">
        <f>IFERROR(INDEX('اطلاعات انشعابات شرکتها'!A:BB,MATCH(A534,'اطلاعات انشعابات شرکتها'!A:A,0),MATCH(R$1,'اطلاعات انشعابات شرکتها'!$1:$1,0)),0)</f>
        <v>0</v>
      </c>
      <c r="S534" s="265"/>
      <c r="T534" s="188">
        <f>IFERROR(INDEX('قرائت کنتور'!A:AZ,MATCH(A534&amp;"-"&amp;T$1,'قرائت کنتور'!B:B,0),MATCH(G534,'قرائت کنتور'!$1:$1,0)),0)</f>
        <v>0</v>
      </c>
      <c r="U534" s="188">
        <f>IFERROR(INDEX('قرائت کنتور'!A:AZ,MATCH(A534&amp;"-"&amp;U$1,'قرائت کنتور'!B:B,0),MATCH(L534,'قرائت کنتور'!$1:$1,0)),0)</f>
        <v>0</v>
      </c>
      <c r="V534" s="188">
        <f>IFERROR(INDEX('قرائت کنتور'!A:AZ,MATCH(A534&amp;"-"&amp;U$1,'قرائت کنتور'!B:B,0),MATCH(G534,'قرائت کنتور'!$1:$1,0)),0)</f>
        <v>0</v>
      </c>
      <c r="W534" s="188">
        <f>IFERROR(INDEX('قرائت کنتور'!A:AZ,MATCH(A534&amp;"-"&amp;W$1,'قرائت کنتور'!B:B,0),MATCH(L534,'قرائت کنتور'!$1:$1,0)),0)</f>
        <v>0</v>
      </c>
      <c r="X534" s="188">
        <f>IFERROR(INDEX('قرائت کنتور'!A:AZ,MATCH(A534&amp;"-"&amp;W$1,'قرائت کنتور'!B:B,0),MATCH(G534,'قرائت کنتور'!$1:$1,0)),0)</f>
        <v>0</v>
      </c>
      <c r="Y534" s="188">
        <f>IFERROR(INDEX('قرائت کنتور'!A:AZ,MATCH(A534&amp;"-"&amp;Y$1,'قرائت کنتور'!B:B,0),MATCH(L534,'قرائت کنتور'!$1:$1,0)),0)</f>
        <v>0</v>
      </c>
      <c r="Z534" s="188">
        <f>IFERROR(INDEX('قرائت کنتور'!A:AZ,MATCH(A534&amp;"-"&amp;Y$1,'قرائت کنتور'!B:B,0),MATCH(G534,'قرائت کنتور'!$1:$1,0)),0)</f>
        <v>0</v>
      </c>
      <c r="AA534" s="188">
        <f>IFERROR(INDEX('قرائت کنتور'!A:AZ,MATCH(A534&amp;"-"&amp;AA$1,'قرائت کنتور'!B:B,0),MATCH(L534,'قرائت کنتور'!$1:$1,0)),0)</f>
        <v>0</v>
      </c>
      <c r="AB534" s="188">
        <f>IFERROR(INDEX('قرائت کنتور'!A:AZ,MATCH(A534&amp;"-"&amp;AA$1,'قرائت کنتور'!B:B,0),MATCH(G534,'قرائت کنتور'!$1:$1,0)),0)</f>
        <v>0</v>
      </c>
      <c r="AC534" s="265"/>
      <c r="AD534" s="188">
        <f t="shared" si="189"/>
        <v>0</v>
      </c>
      <c r="AE534" s="188">
        <f t="shared" si="190"/>
        <v>0</v>
      </c>
      <c r="AF534" s="188">
        <f t="shared" si="191"/>
        <v>0</v>
      </c>
      <c r="AG534" s="188">
        <f t="shared" si="192"/>
        <v>0</v>
      </c>
      <c r="AH534" s="188">
        <f t="shared" si="193"/>
        <v>0</v>
      </c>
      <c r="AI534" s="188">
        <f t="shared" si="194"/>
        <v>0</v>
      </c>
      <c r="AJ534" s="188" t="str">
        <f t="shared" si="195"/>
        <v>0</v>
      </c>
      <c r="AK534" s="265"/>
      <c r="AL534" s="254" t="str">
        <f t="shared" si="196"/>
        <v>---</v>
      </c>
      <c r="AM534" s="254" t="str">
        <f t="shared" si="197"/>
        <v>---</v>
      </c>
      <c r="AN534" s="265"/>
      <c r="AO534" s="188" t="str">
        <f>IFERROR(INDEX('تعرفه ها'!A:Z,MATCH(P534&amp;"-"&amp;AO$1,'تعرفه ها'!C:C,0),MATCH(F534,'تعرفه ها'!$2:$2,0),1),"---")</f>
        <v>---</v>
      </c>
      <c r="AP534" s="188" t="str">
        <f>IFERROR(INDEX('تعرفه ها'!A:Z,MATCH(P534&amp;"-"&amp;AP$1,'تعرفه ها'!C:C,0),MATCH(F534,'تعرفه ها'!$2:$2,0),1),"---")</f>
        <v>---</v>
      </c>
      <c r="AQ534" s="188" t="str">
        <f>IFERROR(INDEX('تعرفه ها'!A:Z,MATCH(P534&amp;"-"&amp;AQ$1,'تعرفه ها'!C:C,0),MATCH(F534,'تعرفه ها'!$2:$2,0),1),"---")</f>
        <v>---</v>
      </c>
      <c r="AR534" s="188" t="str">
        <f>IFERROR(INDEX('تعرفه ها'!A:Z,MATCH(P534&amp;"-"&amp;AR$1,'تعرفه ها'!C:C,0),MATCH(F534,'تعرفه ها'!$2:$2,0),1),"---")</f>
        <v>---</v>
      </c>
      <c r="AS534" s="265"/>
      <c r="AT534" s="415" t="str">
        <f t="shared" si="198"/>
        <v>---</v>
      </c>
      <c r="AU534" s="415" t="str">
        <f t="shared" si="199"/>
        <v>---</v>
      </c>
      <c r="AV534" s="415" t="str">
        <f t="shared" si="200"/>
        <v>---</v>
      </c>
      <c r="AW534" s="415" t="str">
        <f t="shared" si="201"/>
        <v>---</v>
      </c>
      <c r="AX534" s="415" t="str">
        <f t="shared" si="202"/>
        <v>---</v>
      </c>
      <c r="AY534" s="415" t="str">
        <f>IFERROR(AH534*INDEX('تعرفه ها'!A:Z,MATCH("عوارض برق به ازاء هر کیلووات",'تعرفه ها'!$C:$C,0),MATCH(F534,'تعرفه ها'!$2:$2,0)),"---")</f>
        <v>---</v>
      </c>
      <c r="AZ534" s="415" t="str">
        <f t="shared" si="203"/>
        <v>---</v>
      </c>
      <c r="BA534" s="415" t="str">
        <f>IFERROR(ROUND(((AX534+AY534+AZ534)*INDEX('تعرفه ها'!A:Z,MATCH("هزینه نگهداری و تعمیرات شبکه برق",'تعرفه ها'!$C:$C,0),MATCH(F534,'تعرفه ها'!$2:$2,0))/100),0),"---")</f>
        <v>---</v>
      </c>
      <c r="BB534" s="415">
        <f>IFERROR(IF(P534="دیماندی",ROUND(AJ534*INDEX('تعرفه ها'!A:Z,MATCH(BB$1,'تعرفه ها'!$C:$C,0),MATCH(F534,'تعرفه ها'!$2:$2,0))*J534/30,0),0),"---")</f>
        <v>0</v>
      </c>
      <c r="BC534" s="415"/>
      <c r="BD534" s="54" t="str">
        <f>IFERROR(IF(INDEX('اطلاعات دوره'!A:Z,MATCH(G534,'اطلاعات دوره'!C:C,0),MATCH("برق",'اطلاعات دوره'!$1:$1,0))="دارد",ROUND(AX534*INDEX('تعرفه ها'!A:Z,MATCH("پیک فصلی برق",'تعرفه ها'!$C:$C,0),MATCH(F534,'تعرفه ها'!$2:$2,0))/100,0),0),"---")</f>
        <v>---</v>
      </c>
      <c r="BE534" s="415" t="str">
        <f>IFERROR(ROUND(((AX534+AY534+AZ534+BA534+BB534+BC534+BD534)*INDEX('تعرفه ها'!A:Z,MATCH("مالیات برق",'تعرفه ها'!$C:$C,0),MATCH(F534,'تعرفه ها'!$2:$2,0))/100),0),"---")</f>
        <v>---</v>
      </c>
      <c r="BF534" s="415" t="str">
        <f t="shared" si="204"/>
        <v>---</v>
      </c>
      <c r="BG534" s="415" t="str">
        <f t="shared" si="208"/>
        <v>---</v>
      </c>
      <c r="BH534" s="415" t="str">
        <f t="shared" si="205"/>
        <v>---</v>
      </c>
      <c r="BI534" s="54" t="str">
        <f t="shared" si="206"/>
        <v>---</v>
      </c>
      <c r="BJ534" s="55" t="str">
        <f t="shared" si="207"/>
        <v>---</v>
      </c>
      <c r="BK534" s="262"/>
      <c r="BL534" s="183" t="str">
        <f>IFERROR(IF(INDEX(پرداخت!A:AZ,MATCH(A534&amp;" - "&amp;"برق",پرداخت!$B:$B,0),MATCH(G534,پرداخت!$1:$1,0))="نشده","نشده","شده"),"---")</f>
        <v>---</v>
      </c>
      <c r="BN534" s="257"/>
      <c r="BO534" s="257"/>
      <c r="BP534" s="257"/>
      <c r="BQ534" s="257"/>
      <c r="BR534" s="257"/>
      <c r="BS534" s="257"/>
      <c r="BT534" s="257"/>
      <c r="BU534" s="257"/>
      <c r="BV534" s="257"/>
      <c r="BW534" s="257"/>
      <c r="BX534" s="257"/>
      <c r="BY534" s="257"/>
      <c r="BZ534" s="257"/>
      <c r="CA534" s="257"/>
      <c r="CB534" s="257"/>
      <c r="CC534" s="257"/>
      <c r="CD534" s="257"/>
      <c r="CE534" s="257"/>
      <c r="CF534" s="257"/>
      <c r="CG534" s="257"/>
      <c r="CH534"/>
      <c r="CI534"/>
      <c r="CJ534"/>
      <c r="CK534"/>
    </row>
    <row r="535" spans="1:89" ht="33.75" hidden="1">
      <c r="A535" s="170"/>
      <c r="B535" s="47">
        <f>IFERROR(INDEX('اطلاعات انشعابات شرکتها'!A:BB,MATCH(A535,'اطلاعات انشعابات شرکتها'!A:A,0),MATCH(B$1,'اطلاعات انشعابات شرکتها'!$1:$1,0)),0)</f>
        <v>0</v>
      </c>
      <c r="C535" s="48">
        <f>IFERROR(INDEX('اطلاعات انشعابات شرکتها'!A:BB,MATCH(A535,'اطلاعات انشعابات شرکتها'!A:A,0),MATCH(C$1,'اطلاعات انشعابات شرکتها'!$1:$1,0)),0)</f>
        <v>0</v>
      </c>
      <c r="D535" s="45"/>
      <c r="E535" s="171"/>
      <c r="F535" s="170"/>
      <c r="G535" s="188" t="str">
        <f t="shared" si="186"/>
        <v>/</v>
      </c>
      <c r="H535" s="188">
        <f>IFERROR(INDEX('اطلاعات دوره'!A:Z,MATCH(G535,'اطلاعات دوره'!C:C,0),MATCH(H$1,'اطلاعات دوره'!$1:$1,0)),0)</f>
        <v>0</v>
      </c>
      <c r="I535" s="188">
        <f>IFERROR(INDEX('اطلاعات دوره'!A:Z,MATCH(G535,'اطلاعات دوره'!C:C,0),MATCH(I$1,'اطلاعات دوره'!$1:$1,0)),0)</f>
        <v>0</v>
      </c>
      <c r="J535" s="188">
        <f>IFERROR(INDEX('اطلاعات دوره'!A:Z,MATCH(G535,'اطلاعات دوره'!C:C,0),MATCH(J$1,'اطلاعات دوره'!$1:$1,0)),0)</f>
        <v>0</v>
      </c>
      <c r="K535" s="265"/>
      <c r="L535" s="188" t="str">
        <f>IFERROR(INDEX('اطلاعات دوره'!A:Z,MATCH(G535,'اطلاعات دوره'!C:C,0)-1,MATCH("عنوان",'اطلاعات دوره'!$1:$1,0)),"---")</f>
        <v>---</v>
      </c>
      <c r="M535" s="188" t="str">
        <f t="shared" si="187"/>
        <v>----</v>
      </c>
      <c r="N535" s="188" t="str">
        <f t="shared" si="188"/>
        <v>-/</v>
      </c>
      <c r="O535" s="265"/>
      <c r="P535" s="188">
        <f>IFERROR(INDEX('اطلاعات انشعابات شرکتها'!A:BB,MATCH(A535,'اطلاعات انشعابات شرکتها'!A:A,0),MATCH(P$1,'اطلاعات انشعابات شرکتها'!$1:$1,0)),0)</f>
        <v>0</v>
      </c>
      <c r="Q535" s="188">
        <f>IFERROR(INDEX('اطلاعات انشعابات شرکتها'!A:BB,MATCH(A535,'اطلاعات انشعابات شرکتها'!A:A,0),MATCH(Q$1,'اطلاعات انشعابات شرکتها'!$1:$1,0)),0)</f>
        <v>0</v>
      </c>
      <c r="R535" s="188">
        <f>IFERROR(INDEX('اطلاعات انشعابات شرکتها'!A:BB,MATCH(A535,'اطلاعات انشعابات شرکتها'!A:A,0),MATCH(R$1,'اطلاعات انشعابات شرکتها'!$1:$1,0)),0)</f>
        <v>0</v>
      </c>
      <c r="S535" s="265"/>
      <c r="T535" s="188">
        <f>IFERROR(INDEX('قرائت کنتور'!A:AZ,MATCH(A535&amp;"-"&amp;T$1,'قرائت کنتور'!B:B,0),MATCH(G535,'قرائت کنتور'!$1:$1,0)),0)</f>
        <v>0</v>
      </c>
      <c r="U535" s="188">
        <f>IFERROR(INDEX('قرائت کنتور'!A:AZ,MATCH(A535&amp;"-"&amp;U$1,'قرائت کنتور'!B:B,0),MATCH(L535,'قرائت کنتور'!$1:$1,0)),0)</f>
        <v>0</v>
      </c>
      <c r="V535" s="188">
        <f>IFERROR(INDEX('قرائت کنتور'!A:AZ,MATCH(A535&amp;"-"&amp;U$1,'قرائت کنتور'!B:B,0),MATCH(G535,'قرائت کنتور'!$1:$1,0)),0)</f>
        <v>0</v>
      </c>
      <c r="W535" s="188">
        <f>IFERROR(INDEX('قرائت کنتور'!A:AZ,MATCH(A535&amp;"-"&amp;W$1,'قرائت کنتور'!B:B,0),MATCH(L535,'قرائت کنتور'!$1:$1,0)),0)</f>
        <v>0</v>
      </c>
      <c r="X535" s="188">
        <f>IFERROR(INDEX('قرائت کنتور'!A:AZ,MATCH(A535&amp;"-"&amp;W$1,'قرائت کنتور'!B:B,0),MATCH(G535,'قرائت کنتور'!$1:$1,0)),0)</f>
        <v>0</v>
      </c>
      <c r="Y535" s="188">
        <f>IFERROR(INDEX('قرائت کنتور'!A:AZ,MATCH(A535&amp;"-"&amp;Y$1,'قرائت کنتور'!B:B,0),MATCH(L535,'قرائت کنتور'!$1:$1,0)),0)</f>
        <v>0</v>
      </c>
      <c r="Z535" s="188">
        <f>IFERROR(INDEX('قرائت کنتور'!A:AZ,MATCH(A535&amp;"-"&amp;Y$1,'قرائت کنتور'!B:B,0),MATCH(G535,'قرائت کنتور'!$1:$1,0)),0)</f>
        <v>0</v>
      </c>
      <c r="AA535" s="188">
        <f>IFERROR(INDEX('قرائت کنتور'!A:AZ,MATCH(A535&amp;"-"&amp;AA$1,'قرائت کنتور'!B:B,0),MATCH(L535,'قرائت کنتور'!$1:$1,0)),0)</f>
        <v>0</v>
      </c>
      <c r="AB535" s="188">
        <f>IFERROR(INDEX('قرائت کنتور'!A:AZ,MATCH(A535&amp;"-"&amp;AA$1,'قرائت کنتور'!B:B,0),MATCH(G535,'قرائت کنتور'!$1:$1,0)),0)</f>
        <v>0</v>
      </c>
      <c r="AC535" s="265"/>
      <c r="AD535" s="188">
        <f t="shared" si="189"/>
        <v>0</v>
      </c>
      <c r="AE535" s="188">
        <f t="shared" si="190"/>
        <v>0</v>
      </c>
      <c r="AF535" s="188">
        <f t="shared" si="191"/>
        <v>0</v>
      </c>
      <c r="AG535" s="188">
        <f t="shared" si="192"/>
        <v>0</v>
      </c>
      <c r="AH535" s="188">
        <f t="shared" si="193"/>
        <v>0</v>
      </c>
      <c r="AI535" s="188">
        <f t="shared" si="194"/>
        <v>0</v>
      </c>
      <c r="AJ535" s="188" t="str">
        <f t="shared" si="195"/>
        <v>0</v>
      </c>
      <c r="AK535" s="265"/>
      <c r="AL535" s="254" t="str">
        <f t="shared" si="196"/>
        <v>---</v>
      </c>
      <c r="AM535" s="254" t="str">
        <f t="shared" si="197"/>
        <v>---</v>
      </c>
      <c r="AN535" s="265"/>
      <c r="AO535" s="188" t="str">
        <f>IFERROR(INDEX('تعرفه ها'!A:Z,MATCH(P535&amp;"-"&amp;AO$1,'تعرفه ها'!C:C,0),MATCH(F535,'تعرفه ها'!$2:$2,0),1),"---")</f>
        <v>---</v>
      </c>
      <c r="AP535" s="188" t="str">
        <f>IFERROR(INDEX('تعرفه ها'!A:Z,MATCH(P535&amp;"-"&amp;AP$1,'تعرفه ها'!C:C,0),MATCH(F535,'تعرفه ها'!$2:$2,0),1),"---")</f>
        <v>---</v>
      </c>
      <c r="AQ535" s="188" t="str">
        <f>IFERROR(INDEX('تعرفه ها'!A:Z,MATCH(P535&amp;"-"&amp;AQ$1,'تعرفه ها'!C:C,0),MATCH(F535,'تعرفه ها'!$2:$2,0),1),"---")</f>
        <v>---</v>
      </c>
      <c r="AR535" s="188" t="str">
        <f>IFERROR(INDEX('تعرفه ها'!A:Z,MATCH(P535&amp;"-"&amp;AR$1,'تعرفه ها'!C:C,0),MATCH(F535,'تعرفه ها'!$2:$2,0),1),"---")</f>
        <v>---</v>
      </c>
      <c r="AS535" s="265"/>
      <c r="AT535" s="415" t="str">
        <f t="shared" si="198"/>
        <v>---</v>
      </c>
      <c r="AU535" s="415" t="str">
        <f t="shared" si="199"/>
        <v>---</v>
      </c>
      <c r="AV535" s="415" t="str">
        <f t="shared" si="200"/>
        <v>---</v>
      </c>
      <c r="AW535" s="415" t="str">
        <f t="shared" si="201"/>
        <v>---</v>
      </c>
      <c r="AX535" s="415" t="str">
        <f t="shared" si="202"/>
        <v>---</v>
      </c>
      <c r="AY535" s="415" t="str">
        <f>IFERROR(AH535*INDEX('تعرفه ها'!A:Z,MATCH("عوارض برق به ازاء هر کیلووات",'تعرفه ها'!$C:$C,0),MATCH(F535,'تعرفه ها'!$2:$2,0)),"---")</f>
        <v>---</v>
      </c>
      <c r="AZ535" s="415" t="str">
        <f t="shared" si="203"/>
        <v>---</v>
      </c>
      <c r="BA535" s="415" t="str">
        <f>IFERROR(ROUND(((AX535+AY535+AZ535)*INDEX('تعرفه ها'!A:Z,MATCH("هزینه نگهداری و تعمیرات شبکه برق",'تعرفه ها'!$C:$C,0),MATCH(F535,'تعرفه ها'!$2:$2,0))/100),0),"---")</f>
        <v>---</v>
      </c>
      <c r="BB535" s="415">
        <f>IFERROR(IF(P535="دیماندی",ROUND(AJ535*INDEX('تعرفه ها'!A:Z,MATCH(BB$1,'تعرفه ها'!$C:$C,0),MATCH(F535,'تعرفه ها'!$2:$2,0))*J535/30,0),0),"---")</f>
        <v>0</v>
      </c>
      <c r="BC535" s="415"/>
      <c r="BD535" s="54" t="str">
        <f>IFERROR(IF(INDEX('اطلاعات دوره'!A:Z,MATCH(G535,'اطلاعات دوره'!C:C,0),MATCH("برق",'اطلاعات دوره'!$1:$1,0))="دارد",ROUND(AX535*INDEX('تعرفه ها'!A:Z,MATCH("پیک فصلی برق",'تعرفه ها'!$C:$C,0),MATCH(F535,'تعرفه ها'!$2:$2,0))/100,0),0),"---")</f>
        <v>---</v>
      </c>
      <c r="BE535" s="415" t="str">
        <f>IFERROR(ROUND(((AX535+AY535+AZ535+BA535+BB535+BC535+BD535)*INDEX('تعرفه ها'!A:Z,MATCH("مالیات برق",'تعرفه ها'!$C:$C,0),MATCH(F535,'تعرفه ها'!$2:$2,0))/100),0),"---")</f>
        <v>---</v>
      </c>
      <c r="BF535" s="415" t="str">
        <f t="shared" si="204"/>
        <v>---</v>
      </c>
      <c r="BG535" s="415" t="str">
        <f t="shared" si="208"/>
        <v>---</v>
      </c>
      <c r="BH535" s="415" t="str">
        <f t="shared" si="205"/>
        <v>---</v>
      </c>
      <c r="BI535" s="54" t="str">
        <f t="shared" si="206"/>
        <v>---</v>
      </c>
      <c r="BJ535" s="55" t="str">
        <f t="shared" si="207"/>
        <v>---</v>
      </c>
      <c r="BK535" s="262"/>
      <c r="BL535" s="183" t="str">
        <f>IFERROR(IF(INDEX(پرداخت!A:AZ,MATCH(A535&amp;" - "&amp;"برق",پرداخت!$B:$B,0),MATCH(G535,پرداخت!$1:$1,0))="نشده","نشده","شده"),"---")</f>
        <v>---</v>
      </c>
      <c r="BN535" s="257"/>
      <c r="BO535" s="257"/>
      <c r="BP535" s="257"/>
      <c r="BQ535" s="257"/>
      <c r="BR535" s="257"/>
      <c r="BS535" s="257"/>
      <c r="BT535" s="257"/>
      <c r="BU535" s="257"/>
      <c r="BV535" s="257"/>
      <c r="BW535" s="257"/>
      <c r="BX535" s="257"/>
      <c r="BY535" s="257"/>
      <c r="BZ535" s="257"/>
      <c r="CA535" s="257"/>
      <c r="CB535" s="257"/>
      <c r="CC535" s="257"/>
      <c r="CD535" s="257"/>
      <c r="CE535" s="257"/>
      <c r="CF535" s="257"/>
      <c r="CG535" s="257"/>
      <c r="CH535"/>
      <c r="CI535"/>
      <c r="CJ535"/>
      <c r="CK535"/>
    </row>
    <row r="536" spans="1:89" ht="33.75" hidden="1">
      <c r="A536" s="170"/>
      <c r="B536" s="47">
        <f>IFERROR(INDEX('اطلاعات انشعابات شرکتها'!A:BB,MATCH(A536,'اطلاعات انشعابات شرکتها'!A:A,0),MATCH(B$1,'اطلاعات انشعابات شرکتها'!$1:$1,0)),0)</f>
        <v>0</v>
      </c>
      <c r="C536" s="48">
        <f>IFERROR(INDEX('اطلاعات انشعابات شرکتها'!A:BB,MATCH(A536,'اطلاعات انشعابات شرکتها'!A:A,0),MATCH(C$1,'اطلاعات انشعابات شرکتها'!$1:$1,0)),0)</f>
        <v>0</v>
      </c>
      <c r="D536" s="45"/>
      <c r="E536" s="171"/>
      <c r="F536" s="170"/>
      <c r="G536" s="188" t="str">
        <f t="shared" si="186"/>
        <v>/</v>
      </c>
      <c r="H536" s="188">
        <f>IFERROR(INDEX('اطلاعات دوره'!A:Z,MATCH(G536,'اطلاعات دوره'!C:C,0),MATCH(H$1,'اطلاعات دوره'!$1:$1,0)),0)</f>
        <v>0</v>
      </c>
      <c r="I536" s="188">
        <f>IFERROR(INDEX('اطلاعات دوره'!A:Z,MATCH(G536,'اطلاعات دوره'!C:C,0),MATCH(I$1,'اطلاعات دوره'!$1:$1,0)),0)</f>
        <v>0</v>
      </c>
      <c r="J536" s="188">
        <f>IFERROR(INDEX('اطلاعات دوره'!A:Z,MATCH(G536,'اطلاعات دوره'!C:C,0),MATCH(J$1,'اطلاعات دوره'!$1:$1,0)),0)</f>
        <v>0</v>
      </c>
      <c r="K536" s="265"/>
      <c r="L536" s="188" t="str">
        <f>IFERROR(INDEX('اطلاعات دوره'!A:Z,MATCH(G536,'اطلاعات دوره'!C:C,0)-1,MATCH("عنوان",'اطلاعات دوره'!$1:$1,0)),"---")</f>
        <v>---</v>
      </c>
      <c r="M536" s="188" t="str">
        <f t="shared" si="187"/>
        <v>----</v>
      </c>
      <c r="N536" s="188" t="str">
        <f t="shared" si="188"/>
        <v>-/</v>
      </c>
      <c r="O536" s="265"/>
      <c r="P536" s="188">
        <f>IFERROR(INDEX('اطلاعات انشعابات شرکتها'!A:BB,MATCH(A536,'اطلاعات انشعابات شرکتها'!A:A,0),MATCH(P$1,'اطلاعات انشعابات شرکتها'!$1:$1,0)),0)</f>
        <v>0</v>
      </c>
      <c r="Q536" s="188">
        <f>IFERROR(INDEX('اطلاعات انشعابات شرکتها'!A:BB,MATCH(A536,'اطلاعات انشعابات شرکتها'!A:A,0),MATCH(Q$1,'اطلاعات انشعابات شرکتها'!$1:$1,0)),0)</f>
        <v>0</v>
      </c>
      <c r="R536" s="188">
        <f>IFERROR(INDEX('اطلاعات انشعابات شرکتها'!A:BB,MATCH(A536,'اطلاعات انشعابات شرکتها'!A:A,0),MATCH(R$1,'اطلاعات انشعابات شرکتها'!$1:$1,0)),0)</f>
        <v>0</v>
      </c>
      <c r="S536" s="265"/>
      <c r="T536" s="188">
        <f>IFERROR(INDEX('قرائت کنتور'!A:AZ,MATCH(A536&amp;"-"&amp;T$1,'قرائت کنتور'!B:B,0),MATCH(G536,'قرائت کنتور'!$1:$1,0)),0)</f>
        <v>0</v>
      </c>
      <c r="U536" s="188">
        <f>IFERROR(INDEX('قرائت کنتور'!A:AZ,MATCH(A536&amp;"-"&amp;U$1,'قرائت کنتور'!B:B,0),MATCH(L536,'قرائت کنتور'!$1:$1,0)),0)</f>
        <v>0</v>
      </c>
      <c r="V536" s="188">
        <f>IFERROR(INDEX('قرائت کنتور'!A:AZ,MATCH(A536&amp;"-"&amp;U$1,'قرائت کنتور'!B:B,0),MATCH(G536,'قرائت کنتور'!$1:$1,0)),0)</f>
        <v>0</v>
      </c>
      <c r="W536" s="188">
        <f>IFERROR(INDEX('قرائت کنتور'!A:AZ,MATCH(A536&amp;"-"&amp;W$1,'قرائت کنتور'!B:B,0),MATCH(L536,'قرائت کنتور'!$1:$1,0)),0)</f>
        <v>0</v>
      </c>
      <c r="X536" s="188">
        <f>IFERROR(INDEX('قرائت کنتور'!A:AZ,MATCH(A536&amp;"-"&amp;W$1,'قرائت کنتور'!B:B,0),MATCH(G536,'قرائت کنتور'!$1:$1,0)),0)</f>
        <v>0</v>
      </c>
      <c r="Y536" s="188">
        <f>IFERROR(INDEX('قرائت کنتور'!A:AZ,MATCH(A536&amp;"-"&amp;Y$1,'قرائت کنتور'!B:B,0),MATCH(L536,'قرائت کنتور'!$1:$1,0)),0)</f>
        <v>0</v>
      </c>
      <c r="Z536" s="188">
        <f>IFERROR(INDEX('قرائت کنتور'!A:AZ,MATCH(A536&amp;"-"&amp;Y$1,'قرائت کنتور'!B:B,0),MATCH(G536,'قرائت کنتور'!$1:$1,0)),0)</f>
        <v>0</v>
      </c>
      <c r="AA536" s="188">
        <f>IFERROR(INDEX('قرائت کنتور'!A:AZ,MATCH(A536&amp;"-"&amp;AA$1,'قرائت کنتور'!B:B,0),MATCH(L536,'قرائت کنتور'!$1:$1,0)),0)</f>
        <v>0</v>
      </c>
      <c r="AB536" s="188">
        <f>IFERROR(INDEX('قرائت کنتور'!A:AZ,MATCH(A536&amp;"-"&amp;AA$1,'قرائت کنتور'!B:B,0),MATCH(G536,'قرائت کنتور'!$1:$1,0)),0)</f>
        <v>0</v>
      </c>
      <c r="AC536" s="265"/>
      <c r="AD536" s="188">
        <f t="shared" si="189"/>
        <v>0</v>
      </c>
      <c r="AE536" s="188">
        <f t="shared" si="190"/>
        <v>0</v>
      </c>
      <c r="AF536" s="188">
        <f t="shared" si="191"/>
        <v>0</v>
      </c>
      <c r="AG536" s="188">
        <f t="shared" si="192"/>
        <v>0</v>
      </c>
      <c r="AH536" s="188">
        <f t="shared" si="193"/>
        <v>0</v>
      </c>
      <c r="AI536" s="188">
        <f t="shared" si="194"/>
        <v>0</v>
      </c>
      <c r="AJ536" s="188" t="str">
        <f t="shared" si="195"/>
        <v>0</v>
      </c>
      <c r="AK536" s="265"/>
      <c r="AL536" s="254" t="str">
        <f t="shared" si="196"/>
        <v>---</v>
      </c>
      <c r="AM536" s="254" t="str">
        <f t="shared" si="197"/>
        <v>---</v>
      </c>
      <c r="AN536" s="265"/>
      <c r="AO536" s="188" t="str">
        <f>IFERROR(INDEX('تعرفه ها'!A:Z,MATCH(P536&amp;"-"&amp;AO$1,'تعرفه ها'!C:C,0),MATCH(F536,'تعرفه ها'!$2:$2,0),1),"---")</f>
        <v>---</v>
      </c>
      <c r="AP536" s="188" t="str">
        <f>IFERROR(INDEX('تعرفه ها'!A:Z,MATCH(P536&amp;"-"&amp;AP$1,'تعرفه ها'!C:C,0),MATCH(F536,'تعرفه ها'!$2:$2,0),1),"---")</f>
        <v>---</v>
      </c>
      <c r="AQ536" s="188" t="str">
        <f>IFERROR(INDEX('تعرفه ها'!A:Z,MATCH(P536&amp;"-"&amp;AQ$1,'تعرفه ها'!C:C,0),MATCH(F536,'تعرفه ها'!$2:$2,0),1),"---")</f>
        <v>---</v>
      </c>
      <c r="AR536" s="188" t="str">
        <f>IFERROR(INDEX('تعرفه ها'!A:Z,MATCH(P536&amp;"-"&amp;AR$1,'تعرفه ها'!C:C,0),MATCH(F536,'تعرفه ها'!$2:$2,0),1),"---")</f>
        <v>---</v>
      </c>
      <c r="AS536" s="265"/>
      <c r="AT536" s="415" t="str">
        <f t="shared" si="198"/>
        <v>---</v>
      </c>
      <c r="AU536" s="415" t="str">
        <f t="shared" si="199"/>
        <v>---</v>
      </c>
      <c r="AV536" s="415" t="str">
        <f t="shared" si="200"/>
        <v>---</v>
      </c>
      <c r="AW536" s="415" t="str">
        <f t="shared" si="201"/>
        <v>---</v>
      </c>
      <c r="AX536" s="415" t="str">
        <f t="shared" si="202"/>
        <v>---</v>
      </c>
      <c r="AY536" s="415" t="str">
        <f>IFERROR(AH536*INDEX('تعرفه ها'!A:Z,MATCH("عوارض برق به ازاء هر کیلووات",'تعرفه ها'!$C:$C,0),MATCH(F536,'تعرفه ها'!$2:$2,0)),"---")</f>
        <v>---</v>
      </c>
      <c r="AZ536" s="415" t="str">
        <f t="shared" si="203"/>
        <v>---</v>
      </c>
      <c r="BA536" s="415" t="str">
        <f>IFERROR(ROUND(((AX536+AY536+AZ536)*INDEX('تعرفه ها'!A:Z,MATCH("هزینه نگهداری و تعمیرات شبکه برق",'تعرفه ها'!$C:$C,0),MATCH(F536,'تعرفه ها'!$2:$2,0))/100),0),"---")</f>
        <v>---</v>
      </c>
      <c r="BB536" s="415">
        <f>IFERROR(IF(P536="دیماندی",ROUND(AJ536*INDEX('تعرفه ها'!A:Z,MATCH(BB$1,'تعرفه ها'!$C:$C,0),MATCH(F536,'تعرفه ها'!$2:$2,0))*J536/30,0),0),"---")</f>
        <v>0</v>
      </c>
      <c r="BC536" s="415"/>
      <c r="BD536" s="54" t="str">
        <f>IFERROR(IF(INDEX('اطلاعات دوره'!A:Z,MATCH(G536,'اطلاعات دوره'!C:C,0),MATCH("برق",'اطلاعات دوره'!$1:$1,0))="دارد",ROUND(AX536*INDEX('تعرفه ها'!A:Z,MATCH("پیک فصلی برق",'تعرفه ها'!$C:$C,0),MATCH(F536,'تعرفه ها'!$2:$2,0))/100,0),0),"---")</f>
        <v>---</v>
      </c>
      <c r="BE536" s="415" t="str">
        <f>IFERROR(ROUND(((AX536+AY536+AZ536+BA536+BB536+BC536+BD536)*INDEX('تعرفه ها'!A:Z,MATCH("مالیات برق",'تعرفه ها'!$C:$C,0),MATCH(F536,'تعرفه ها'!$2:$2,0))/100),0),"---")</f>
        <v>---</v>
      </c>
      <c r="BF536" s="415" t="str">
        <f t="shared" si="204"/>
        <v>---</v>
      </c>
      <c r="BG536" s="415" t="str">
        <f t="shared" si="208"/>
        <v>---</v>
      </c>
      <c r="BH536" s="415" t="str">
        <f t="shared" si="205"/>
        <v>---</v>
      </c>
      <c r="BI536" s="54" t="str">
        <f t="shared" si="206"/>
        <v>---</v>
      </c>
      <c r="BJ536" s="55" t="str">
        <f t="shared" si="207"/>
        <v>---</v>
      </c>
      <c r="BK536" s="262"/>
      <c r="BL536" s="183" t="str">
        <f>IFERROR(IF(INDEX(پرداخت!A:AZ,MATCH(A536&amp;" - "&amp;"برق",پرداخت!$B:$B,0),MATCH(G536,پرداخت!$1:$1,0))="نشده","نشده","شده"),"---")</f>
        <v>---</v>
      </c>
      <c r="BN536" s="257"/>
      <c r="BO536" s="257"/>
      <c r="BP536" s="257"/>
      <c r="BQ536" s="257"/>
      <c r="BR536" s="257"/>
      <c r="BS536" s="257"/>
      <c r="BT536" s="257"/>
      <c r="BU536" s="257"/>
      <c r="BV536" s="257"/>
      <c r="BW536" s="257"/>
      <c r="BX536" s="257"/>
      <c r="BY536" s="257"/>
      <c r="BZ536" s="257"/>
      <c r="CA536" s="257"/>
      <c r="CB536" s="257"/>
      <c r="CC536" s="257"/>
      <c r="CD536" s="257"/>
      <c r="CE536" s="257"/>
      <c r="CF536" s="257"/>
      <c r="CG536" s="257"/>
      <c r="CH536"/>
      <c r="CI536"/>
      <c r="CJ536"/>
      <c r="CK536"/>
    </row>
    <row r="537" spans="1:89" ht="33.75" hidden="1">
      <c r="A537" s="170"/>
      <c r="B537" s="47">
        <f>IFERROR(INDEX('اطلاعات انشعابات شرکتها'!A:BB,MATCH(A537,'اطلاعات انشعابات شرکتها'!A:A,0),MATCH(B$1,'اطلاعات انشعابات شرکتها'!$1:$1,0)),0)</f>
        <v>0</v>
      </c>
      <c r="C537" s="48">
        <f>IFERROR(INDEX('اطلاعات انشعابات شرکتها'!A:BB,MATCH(A537,'اطلاعات انشعابات شرکتها'!A:A,0),MATCH(C$1,'اطلاعات انشعابات شرکتها'!$1:$1,0)),0)</f>
        <v>0</v>
      </c>
      <c r="D537" s="45"/>
      <c r="E537" s="171"/>
      <c r="F537" s="170"/>
      <c r="G537" s="188" t="str">
        <f t="shared" si="186"/>
        <v>/</v>
      </c>
      <c r="H537" s="188">
        <f>IFERROR(INDEX('اطلاعات دوره'!A:Z,MATCH(G537,'اطلاعات دوره'!C:C,0),MATCH(H$1,'اطلاعات دوره'!$1:$1,0)),0)</f>
        <v>0</v>
      </c>
      <c r="I537" s="188">
        <f>IFERROR(INDEX('اطلاعات دوره'!A:Z,MATCH(G537,'اطلاعات دوره'!C:C,0),MATCH(I$1,'اطلاعات دوره'!$1:$1,0)),0)</f>
        <v>0</v>
      </c>
      <c r="J537" s="188">
        <f>IFERROR(INDEX('اطلاعات دوره'!A:Z,MATCH(G537,'اطلاعات دوره'!C:C,0),MATCH(J$1,'اطلاعات دوره'!$1:$1,0)),0)</f>
        <v>0</v>
      </c>
      <c r="K537" s="265"/>
      <c r="L537" s="188" t="str">
        <f>IFERROR(INDEX('اطلاعات دوره'!A:Z,MATCH(G537,'اطلاعات دوره'!C:C,0)-1,MATCH("عنوان",'اطلاعات دوره'!$1:$1,0)),"---")</f>
        <v>---</v>
      </c>
      <c r="M537" s="188" t="str">
        <f t="shared" si="187"/>
        <v>----</v>
      </c>
      <c r="N537" s="188" t="str">
        <f t="shared" si="188"/>
        <v>-/</v>
      </c>
      <c r="O537" s="265"/>
      <c r="P537" s="188">
        <f>IFERROR(INDEX('اطلاعات انشعابات شرکتها'!A:BB,MATCH(A537,'اطلاعات انشعابات شرکتها'!A:A,0),MATCH(P$1,'اطلاعات انشعابات شرکتها'!$1:$1,0)),0)</f>
        <v>0</v>
      </c>
      <c r="Q537" s="188">
        <f>IFERROR(INDEX('اطلاعات انشعابات شرکتها'!A:BB,MATCH(A537,'اطلاعات انشعابات شرکتها'!A:A,0),MATCH(Q$1,'اطلاعات انشعابات شرکتها'!$1:$1,0)),0)</f>
        <v>0</v>
      </c>
      <c r="R537" s="188">
        <f>IFERROR(INDEX('اطلاعات انشعابات شرکتها'!A:BB,MATCH(A537,'اطلاعات انشعابات شرکتها'!A:A,0),MATCH(R$1,'اطلاعات انشعابات شرکتها'!$1:$1,0)),0)</f>
        <v>0</v>
      </c>
      <c r="S537" s="265"/>
      <c r="T537" s="188">
        <f>IFERROR(INDEX('قرائت کنتور'!A:AZ,MATCH(A537&amp;"-"&amp;T$1,'قرائت کنتور'!B:B,0),MATCH(G537,'قرائت کنتور'!$1:$1,0)),0)</f>
        <v>0</v>
      </c>
      <c r="U537" s="188">
        <f>IFERROR(INDEX('قرائت کنتور'!A:AZ,MATCH(A537&amp;"-"&amp;U$1,'قرائت کنتور'!B:B,0),MATCH(L537,'قرائت کنتور'!$1:$1,0)),0)</f>
        <v>0</v>
      </c>
      <c r="V537" s="188">
        <f>IFERROR(INDEX('قرائت کنتور'!A:AZ,MATCH(A537&amp;"-"&amp;U$1,'قرائت کنتور'!B:B,0),MATCH(G537,'قرائت کنتور'!$1:$1,0)),0)</f>
        <v>0</v>
      </c>
      <c r="W537" s="188">
        <f>IFERROR(INDEX('قرائت کنتور'!A:AZ,MATCH(A537&amp;"-"&amp;W$1,'قرائت کنتور'!B:B,0),MATCH(L537,'قرائت کنتور'!$1:$1,0)),0)</f>
        <v>0</v>
      </c>
      <c r="X537" s="188">
        <f>IFERROR(INDEX('قرائت کنتور'!A:AZ,MATCH(A537&amp;"-"&amp;W$1,'قرائت کنتور'!B:B,0),MATCH(G537,'قرائت کنتور'!$1:$1,0)),0)</f>
        <v>0</v>
      </c>
      <c r="Y537" s="188">
        <f>IFERROR(INDEX('قرائت کنتور'!A:AZ,MATCH(A537&amp;"-"&amp;Y$1,'قرائت کنتور'!B:B,0),MATCH(L537,'قرائت کنتور'!$1:$1,0)),0)</f>
        <v>0</v>
      </c>
      <c r="Z537" s="188">
        <f>IFERROR(INDEX('قرائت کنتور'!A:AZ,MATCH(A537&amp;"-"&amp;Y$1,'قرائت کنتور'!B:B,0),MATCH(G537,'قرائت کنتور'!$1:$1,0)),0)</f>
        <v>0</v>
      </c>
      <c r="AA537" s="188">
        <f>IFERROR(INDEX('قرائت کنتور'!A:AZ,MATCH(A537&amp;"-"&amp;AA$1,'قرائت کنتور'!B:B,0),MATCH(L537,'قرائت کنتور'!$1:$1,0)),0)</f>
        <v>0</v>
      </c>
      <c r="AB537" s="188">
        <f>IFERROR(INDEX('قرائت کنتور'!A:AZ,MATCH(A537&amp;"-"&amp;AA$1,'قرائت کنتور'!B:B,0),MATCH(G537,'قرائت کنتور'!$1:$1,0)),0)</f>
        <v>0</v>
      </c>
      <c r="AC537" s="265"/>
      <c r="AD537" s="188">
        <f t="shared" si="189"/>
        <v>0</v>
      </c>
      <c r="AE537" s="188">
        <f t="shared" si="190"/>
        <v>0</v>
      </c>
      <c r="AF537" s="188">
        <f t="shared" si="191"/>
        <v>0</v>
      </c>
      <c r="AG537" s="188">
        <f t="shared" si="192"/>
        <v>0</v>
      </c>
      <c r="AH537" s="188">
        <f t="shared" si="193"/>
        <v>0</v>
      </c>
      <c r="AI537" s="188">
        <f t="shared" si="194"/>
        <v>0</v>
      </c>
      <c r="AJ537" s="188" t="str">
        <f t="shared" si="195"/>
        <v>0</v>
      </c>
      <c r="AK537" s="265"/>
      <c r="AL537" s="254" t="str">
        <f t="shared" si="196"/>
        <v>---</v>
      </c>
      <c r="AM537" s="254" t="str">
        <f t="shared" si="197"/>
        <v>---</v>
      </c>
      <c r="AN537" s="265"/>
      <c r="AO537" s="188" t="str">
        <f>IFERROR(INDEX('تعرفه ها'!A:Z,MATCH(P537&amp;"-"&amp;AO$1,'تعرفه ها'!C:C,0),MATCH(F537,'تعرفه ها'!$2:$2,0),1),"---")</f>
        <v>---</v>
      </c>
      <c r="AP537" s="188" t="str">
        <f>IFERROR(INDEX('تعرفه ها'!A:Z,MATCH(P537&amp;"-"&amp;AP$1,'تعرفه ها'!C:C,0),MATCH(F537,'تعرفه ها'!$2:$2,0),1),"---")</f>
        <v>---</v>
      </c>
      <c r="AQ537" s="188" t="str">
        <f>IFERROR(INDEX('تعرفه ها'!A:Z,MATCH(P537&amp;"-"&amp;AQ$1,'تعرفه ها'!C:C,0),MATCH(F537,'تعرفه ها'!$2:$2,0),1),"---")</f>
        <v>---</v>
      </c>
      <c r="AR537" s="188" t="str">
        <f>IFERROR(INDEX('تعرفه ها'!A:Z,MATCH(P537&amp;"-"&amp;AR$1,'تعرفه ها'!C:C,0),MATCH(F537,'تعرفه ها'!$2:$2,0),1),"---")</f>
        <v>---</v>
      </c>
      <c r="AS537" s="265"/>
      <c r="AT537" s="415" t="str">
        <f t="shared" si="198"/>
        <v>---</v>
      </c>
      <c r="AU537" s="415" t="str">
        <f t="shared" si="199"/>
        <v>---</v>
      </c>
      <c r="AV537" s="415" t="str">
        <f t="shared" si="200"/>
        <v>---</v>
      </c>
      <c r="AW537" s="415" t="str">
        <f t="shared" si="201"/>
        <v>---</v>
      </c>
      <c r="AX537" s="415" t="str">
        <f t="shared" si="202"/>
        <v>---</v>
      </c>
      <c r="AY537" s="415" t="str">
        <f>IFERROR(AH537*INDEX('تعرفه ها'!A:Z,MATCH("عوارض برق به ازاء هر کیلووات",'تعرفه ها'!$C:$C,0),MATCH(F537,'تعرفه ها'!$2:$2,0)),"---")</f>
        <v>---</v>
      </c>
      <c r="AZ537" s="415" t="str">
        <f t="shared" si="203"/>
        <v>---</v>
      </c>
      <c r="BA537" s="415" t="str">
        <f>IFERROR(ROUND(((AX537+AY537+AZ537)*INDEX('تعرفه ها'!A:Z,MATCH("هزینه نگهداری و تعمیرات شبکه برق",'تعرفه ها'!$C:$C,0),MATCH(F537,'تعرفه ها'!$2:$2,0))/100),0),"---")</f>
        <v>---</v>
      </c>
      <c r="BB537" s="415">
        <f>IFERROR(IF(P537="دیماندی",ROUND(AJ537*INDEX('تعرفه ها'!A:Z,MATCH(BB$1,'تعرفه ها'!$C:$C,0),MATCH(F537,'تعرفه ها'!$2:$2,0))*J537/30,0),0),"---")</f>
        <v>0</v>
      </c>
      <c r="BC537" s="415"/>
      <c r="BD537" s="54" t="str">
        <f>IFERROR(IF(INDEX('اطلاعات دوره'!A:Z,MATCH(G537,'اطلاعات دوره'!C:C,0),MATCH("برق",'اطلاعات دوره'!$1:$1,0))="دارد",ROUND(AX537*INDEX('تعرفه ها'!A:Z,MATCH("پیک فصلی برق",'تعرفه ها'!$C:$C,0),MATCH(F537,'تعرفه ها'!$2:$2,0))/100,0),0),"---")</f>
        <v>---</v>
      </c>
      <c r="BE537" s="415" t="str">
        <f>IFERROR(ROUND(((AX537+AY537+AZ537+BA537+BB537+BC537+BD537)*INDEX('تعرفه ها'!A:Z,MATCH("مالیات برق",'تعرفه ها'!$C:$C,0),MATCH(F537,'تعرفه ها'!$2:$2,0))/100),0),"---")</f>
        <v>---</v>
      </c>
      <c r="BF537" s="415" t="str">
        <f t="shared" si="204"/>
        <v>---</v>
      </c>
      <c r="BG537" s="415" t="str">
        <f t="shared" si="208"/>
        <v>---</v>
      </c>
      <c r="BH537" s="415" t="str">
        <f t="shared" si="205"/>
        <v>---</v>
      </c>
      <c r="BI537" s="54" t="str">
        <f t="shared" si="206"/>
        <v>---</v>
      </c>
      <c r="BJ537" s="55" t="str">
        <f t="shared" si="207"/>
        <v>---</v>
      </c>
      <c r="BK537" s="262"/>
      <c r="BL537" s="183" t="str">
        <f>IFERROR(IF(INDEX(پرداخت!A:AZ,MATCH(A537&amp;" - "&amp;"برق",پرداخت!$B:$B,0),MATCH(G537,پرداخت!$1:$1,0))="نشده","نشده","شده"),"---")</f>
        <v>---</v>
      </c>
      <c r="BN537" s="257"/>
      <c r="BO537" s="257"/>
      <c r="BP537" s="257"/>
      <c r="BQ537" s="257"/>
      <c r="BR537" s="257"/>
      <c r="BS537" s="257"/>
      <c r="BT537" s="257"/>
      <c r="BU537" s="257"/>
      <c r="BV537" s="257"/>
      <c r="BW537" s="257"/>
      <c r="BX537" s="257"/>
      <c r="BY537" s="257"/>
      <c r="BZ537" s="257"/>
      <c r="CA537" s="257"/>
      <c r="CB537" s="257"/>
      <c r="CC537" s="257"/>
      <c r="CD537" s="257"/>
      <c r="CE537" s="257"/>
      <c r="CF537" s="257"/>
      <c r="CG537" s="257"/>
      <c r="CH537"/>
      <c r="CI537"/>
      <c r="CJ537"/>
      <c r="CK537"/>
    </row>
    <row r="538" spans="1:89" ht="33.75" hidden="1">
      <c r="A538" s="170"/>
      <c r="B538" s="47">
        <f>IFERROR(INDEX('اطلاعات انشعابات شرکتها'!A:BB,MATCH(A538,'اطلاعات انشعابات شرکتها'!A:A,0),MATCH(B$1,'اطلاعات انشعابات شرکتها'!$1:$1,0)),0)</f>
        <v>0</v>
      </c>
      <c r="C538" s="48">
        <f>IFERROR(INDEX('اطلاعات انشعابات شرکتها'!A:BB,MATCH(A538,'اطلاعات انشعابات شرکتها'!A:A,0),MATCH(C$1,'اطلاعات انشعابات شرکتها'!$1:$1,0)),0)</f>
        <v>0</v>
      </c>
      <c r="D538" s="45"/>
      <c r="E538" s="171"/>
      <c r="F538" s="170"/>
      <c r="G538" s="188" t="str">
        <f t="shared" si="186"/>
        <v>/</v>
      </c>
      <c r="H538" s="188">
        <f>IFERROR(INDEX('اطلاعات دوره'!A:Z,MATCH(G538,'اطلاعات دوره'!C:C,0),MATCH(H$1,'اطلاعات دوره'!$1:$1,0)),0)</f>
        <v>0</v>
      </c>
      <c r="I538" s="188">
        <f>IFERROR(INDEX('اطلاعات دوره'!A:Z,MATCH(G538,'اطلاعات دوره'!C:C,0),MATCH(I$1,'اطلاعات دوره'!$1:$1,0)),0)</f>
        <v>0</v>
      </c>
      <c r="J538" s="188">
        <f>IFERROR(INDEX('اطلاعات دوره'!A:Z,MATCH(G538,'اطلاعات دوره'!C:C,0),MATCH(J$1,'اطلاعات دوره'!$1:$1,0)),0)</f>
        <v>0</v>
      </c>
      <c r="K538" s="265"/>
      <c r="L538" s="188" t="str">
        <f>IFERROR(INDEX('اطلاعات دوره'!A:Z,MATCH(G538,'اطلاعات دوره'!C:C,0)-1,MATCH("عنوان",'اطلاعات دوره'!$1:$1,0)),"---")</f>
        <v>---</v>
      </c>
      <c r="M538" s="188" t="str">
        <f t="shared" si="187"/>
        <v>----</v>
      </c>
      <c r="N538" s="188" t="str">
        <f t="shared" si="188"/>
        <v>-/</v>
      </c>
      <c r="O538" s="265"/>
      <c r="P538" s="188">
        <f>IFERROR(INDEX('اطلاعات انشعابات شرکتها'!A:BB,MATCH(A538,'اطلاعات انشعابات شرکتها'!A:A,0),MATCH(P$1,'اطلاعات انشعابات شرکتها'!$1:$1,0)),0)</f>
        <v>0</v>
      </c>
      <c r="Q538" s="188">
        <f>IFERROR(INDEX('اطلاعات انشعابات شرکتها'!A:BB,MATCH(A538,'اطلاعات انشعابات شرکتها'!A:A,0),MATCH(Q$1,'اطلاعات انشعابات شرکتها'!$1:$1,0)),0)</f>
        <v>0</v>
      </c>
      <c r="R538" s="188">
        <f>IFERROR(INDEX('اطلاعات انشعابات شرکتها'!A:BB,MATCH(A538,'اطلاعات انشعابات شرکتها'!A:A,0),MATCH(R$1,'اطلاعات انشعابات شرکتها'!$1:$1,0)),0)</f>
        <v>0</v>
      </c>
      <c r="S538" s="265"/>
      <c r="T538" s="188">
        <f>IFERROR(INDEX('قرائت کنتور'!A:AZ,MATCH(A538&amp;"-"&amp;T$1,'قرائت کنتور'!B:B,0),MATCH(G538,'قرائت کنتور'!$1:$1,0)),0)</f>
        <v>0</v>
      </c>
      <c r="U538" s="188">
        <f>IFERROR(INDEX('قرائت کنتور'!A:AZ,MATCH(A538&amp;"-"&amp;U$1,'قرائت کنتور'!B:B,0),MATCH(L538,'قرائت کنتور'!$1:$1,0)),0)</f>
        <v>0</v>
      </c>
      <c r="V538" s="188">
        <f>IFERROR(INDEX('قرائت کنتور'!A:AZ,MATCH(A538&amp;"-"&amp;U$1,'قرائت کنتور'!B:B,0),MATCH(G538,'قرائت کنتور'!$1:$1,0)),0)</f>
        <v>0</v>
      </c>
      <c r="W538" s="188">
        <f>IFERROR(INDEX('قرائت کنتور'!A:AZ,MATCH(A538&amp;"-"&amp;W$1,'قرائت کنتور'!B:B,0),MATCH(L538,'قرائت کنتور'!$1:$1,0)),0)</f>
        <v>0</v>
      </c>
      <c r="X538" s="188">
        <f>IFERROR(INDEX('قرائت کنتور'!A:AZ,MATCH(A538&amp;"-"&amp;W$1,'قرائت کنتور'!B:B,0),MATCH(G538,'قرائت کنتور'!$1:$1,0)),0)</f>
        <v>0</v>
      </c>
      <c r="Y538" s="188">
        <f>IFERROR(INDEX('قرائت کنتور'!A:AZ,MATCH(A538&amp;"-"&amp;Y$1,'قرائت کنتور'!B:B,0),MATCH(L538,'قرائت کنتور'!$1:$1,0)),0)</f>
        <v>0</v>
      </c>
      <c r="Z538" s="188">
        <f>IFERROR(INDEX('قرائت کنتور'!A:AZ,MATCH(A538&amp;"-"&amp;Y$1,'قرائت کنتور'!B:B,0),MATCH(G538,'قرائت کنتور'!$1:$1,0)),0)</f>
        <v>0</v>
      </c>
      <c r="AA538" s="188">
        <f>IFERROR(INDEX('قرائت کنتور'!A:AZ,MATCH(A538&amp;"-"&amp;AA$1,'قرائت کنتور'!B:B,0),MATCH(L538,'قرائت کنتور'!$1:$1,0)),0)</f>
        <v>0</v>
      </c>
      <c r="AB538" s="188">
        <f>IFERROR(INDEX('قرائت کنتور'!A:AZ,MATCH(A538&amp;"-"&amp;AA$1,'قرائت کنتور'!B:B,0),MATCH(G538,'قرائت کنتور'!$1:$1,0)),0)</f>
        <v>0</v>
      </c>
      <c r="AC538" s="265"/>
      <c r="AD538" s="188">
        <f t="shared" si="189"/>
        <v>0</v>
      </c>
      <c r="AE538" s="188">
        <f t="shared" si="190"/>
        <v>0</v>
      </c>
      <c r="AF538" s="188">
        <f t="shared" si="191"/>
        <v>0</v>
      </c>
      <c r="AG538" s="188">
        <f t="shared" si="192"/>
        <v>0</v>
      </c>
      <c r="AH538" s="188">
        <f t="shared" si="193"/>
        <v>0</v>
      </c>
      <c r="AI538" s="188">
        <f t="shared" si="194"/>
        <v>0</v>
      </c>
      <c r="AJ538" s="188" t="str">
        <f t="shared" si="195"/>
        <v>0</v>
      </c>
      <c r="AK538" s="265"/>
      <c r="AL538" s="254" t="str">
        <f t="shared" si="196"/>
        <v>---</v>
      </c>
      <c r="AM538" s="254" t="str">
        <f t="shared" si="197"/>
        <v>---</v>
      </c>
      <c r="AN538" s="265"/>
      <c r="AO538" s="188" t="str">
        <f>IFERROR(INDEX('تعرفه ها'!A:Z,MATCH(P538&amp;"-"&amp;AO$1,'تعرفه ها'!C:C,0),MATCH(F538,'تعرفه ها'!$2:$2,0),1),"---")</f>
        <v>---</v>
      </c>
      <c r="AP538" s="188" t="str">
        <f>IFERROR(INDEX('تعرفه ها'!A:Z,MATCH(P538&amp;"-"&amp;AP$1,'تعرفه ها'!C:C,0),MATCH(F538,'تعرفه ها'!$2:$2,0),1),"---")</f>
        <v>---</v>
      </c>
      <c r="AQ538" s="188" t="str">
        <f>IFERROR(INDEX('تعرفه ها'!A:Z,MATCH(P538&amp;"-"&amp;AQ$1,'تعرفه ها'!C:C,0),MATCH(F538,'تعرفه ها'!$2:$2,0),1),"---")</f>
        <v>---</v>
      </c>
      <c r="AR538" s="188" t="str">
        <f>IFERROR(INDEX('تعرفه ها'!A:Z,MATCH(P538&amp;"-"&amp;AR$1,'تعرفه ها'!C:C,0),MATCH(F538,'تعرفه ها'!$2:$2,0),1),"---")</f>
        <v>---</v>
      </c>
      <c r="AS538" s="265"/>
      <c r="AT538" s="415" t="str">
        <f t="shared" si="198"/>
        <v>---</v>
      </c>
      <c r="AU538" s="415" t="str">
        <f t="shared" si="199"/>
        <v>---</v>
      </c>
      <c r="AV538" s="415" t="str">
        <f t="shared" si="200"/>
        <v>---</v>
      </c>
      <c r="AW538" s="415" t="str">
        <f t="shared" si="201"/>
        <v>---</v>
      </c>
      <c r="AX538" s="415" t="str">
        <f t="shared" si="202"/>
        <v>---</v>
      </c>
      <c r="AY538" s="415" t="str">
        <f>IFERROR(AH538*INDEX('تعرفه ها'!A:Z,MATCH("عوارض برق به ازاء هر کیلووات",'تعرفه ها'!$C:$C,0),MATCH(F538,'تعرفه ها'!$2:$2,0)),"---")</f>
        <v>---</v>
      </c>
      <c r="AZ538" s="415" t="str">
        <f t="shared" si="203"/>
        <v>---</v>
      </c>
      <c r="BA538" s="415" t="str">
        <f>IFERROR(ROUND(((AX538+AY538+AZ538)*INDEX('تعرفه ها'!A:Z,MATCH("هزینه نگهداری و تعمیرات شبکه برق",'تعرفه ها'!$C:$C,0),MATCH(F538,'تعرفه ها'!$2:$2,0))/100),0),"---")</f>
        <v>---</v>
      </c>
      <c r="BB538" s="415">
        <f>IFERROR(IF(P538="دیماندی",ROUND(AJ538*INDEX('تعرفه ها'!A:Z,MATCH(BB$1,'تعرفه ها'!$C:$C,0),MATCH(F538,'تعرفه ها'!$2:$2,0))*J538/30,0),0),"---")</f>
        <v>0</v>
      </c>
      <c r="BC538" s="415"/>
      <c r="BD538" s="54" t="str">
        <f>IFERROR(IF(INDEX('اطلاعات دوره'!A:Z,MATCH(G538,'اطلاعات دوره'!C:C,0),MATCH("برق",'اطلاعات دوره'!$1:$1,0))="دارد",ROUND(AX538*INDEX('تعرفه ها'!A:Z,MATCH("پیک فصلی برق",'تعرفه ها'!$C:$C,0),MATCH(F538,'تعرفه ها'!$2:$2,0))/100,0),0),"---")</f>
        <v>---</v>
      </c>
      <c r="BE538" s="415" t="str">
        <f>IFERROR(ROUND(((AX538+AY538+AZ538+BA538+BB538+BC538+BD538)*INDEX('تعرفه ها'!A:Z,MATCH("مالیات برق",'تعرفه ها'!$C:$C,0),MATCH(F538,'تعرفه ها'!$2:$2,0))/100),0),"---")</f>
        <v>---</v>
      </c>
      <c r="BF538" s="415" t="str">
        <f t="shared" si="204"/>
        <v>---</v>
      </c>
      <c r="BG538" s="415" t="str">
        <f t="shared" si="208"/>
        <v>---</v>
      </c>
      <c r="BH538" s="415" t="str">
        <f t="shared" si="205"/>
        <v>---</v>
      </c>
      <c r="BI538" s="54" t="str">
        <f t="shared" si="206"/>
        <v>---</v>
      </c>
      <c r="BJ538" s="55" t="str">
        <f t="shared" si="207"/>
        <v>---</v>
      </c>
      <c r="BK538" s="262"/>
      <c r="BL538" s="183" t="str">
        <f>IFERROR(IF(INDEX(پرداخت!A:AZ,MATCH(A538&amp;" - "&amp;"برق",پرداخت!$B:$B,0),MATCH(G538,پرداخت!$1:$1,0))="نشده","نشده","شده"),"---")</f>
        <v>---</v>
      </c>
      <c r="BN538" s="257"/>
      <c r="BO538" s="257"/>
      <c r="BP538" s="257"/>
      <c r="BQ538" s="257"/>
      <c r="BR538" s="257"/>
      <c r="BS538" s="257"/>
      <c r="BT538" s="257"/>
      <c r="BU538" s="257"/>
      <c r="BV538" s="257"/>
      <c r="BW538" s="257"/>
      <c r="BX538" s="257"/>
      <c r="BY538" s="257"/>
      <c r="BZ538" s="257"/>
      <c r="CA538" s="257"/>
      <c r="CB538" s="257"/>
      <c r="CC538" s="257"/>
      <c r="CD538" s="257"/>
      <c r="CE538" s="257"/>
      <c r="CF538" s="257"/>
      <c r="CG538" s="257"/>
      <c r="CH538"/>
      <c r="CI538"/>
      <c r="CJ538"/>
      <c r="CK538"/>
    </row>
    <row r="539" spans="1:89" ht="33.75" hidden="1">
      <c r="A539" s="170"/>
      <c r="B539" s="47">
        <f>IFERROR(INDEX('اطلاعات انشعابات شرکتها'!A:BB,MATCH(A539,'اطلاعات انشعابات شرکتها'!A:A,0),MATCH(B$1,'اطلاعات انشعابات شرکتها'!$1:$1,0)),0)</f>
        <v>0</v>
      </c>
      <c r="C539" s="48">
        <f>IFERROR(INDEX('اطلاعات انشعابات شرکتها'!A:BB,MATCH(A539,'اطلاعات انشعابات شرکتها'!A:A,0),MATCH(C$1,'اطلاعات انشعابات شرکتها'!$1:$1,0)),0)</f>
        <v>0</v>
      </c>
      <c r="D539" s="45"/>
      <c r="E539" s="171"/>
      <c r="F539" s="170"/>
      <c r="G539" s="188" t="str">
        <f t="shared" si="186"/>
        <v>/</v>
      </c>
      <c r="H539" s="188">
        <f>IFERROR(INDEX('اطلاعات دوره'!A:Z,MATCH(G539,'اطلاعات دوره'!C:C,0),MATCH(H$1,'اطلاعات دوره'!$1:$1,0)),0)</f>
        <v>0</v>
      </c>
      <c r="I539" s="188">
        <f>IFERROR(INDEX('اطلاعات دوره'!A:Z,MATCH(G539,'اطلاعات دوره'!C:C,0),MATCH(I$1,'اطلاعات دوره'!$1:$1,0)),0)</f>
        <v>0</v>
      </c>
      <c r="J539" s="188">
        <f>IFERROR(INDEX('اطلاعات دوره'!A:Z,MATCH(G539,'اطلاعات دوره'!C:C,0),MATCH(J$1,'اطلاعات دوره'!$1:$1,0)),0)</f>
        <v>0</v>
      </c>
      <c r="K539" s="265"/>
      <c r="L539" s="188" t="str">
        <f>IFERROR(INDEX('اطلاعات دوره'!A:Z,MATCH(G539,'اطلاعات دوره'!C:C,0)-1,MATCH("عنوان",'اطلاعات دوره'!$1:$1,0)),"---")</f>
        <v>---</v>
      </c>
      <c r="M539" s="188" t="str">
        <f t="shared" si="187"/>
        <v>----</v>
      </c>
      <c r="N539" s="188" t="str">
        <f t="shared" si="188"/>
        <v>-/</v>
      </c>
      <c r="O539" s="265"/>
      <c r="P539" s="188">
        <f>IFERROR(INDEX('اطلاعات انشعابات شرکتها'!A:BB,MATCH(A539,'اطلاعات انشعابات شرکتها'!A:A,0),MATCH(P$1,'اطلاعات انشعابات شرکتها'!$1:$1,0)),0)</f>
        <v>0</v>
      </c>
      <c r="Q539" s="188">
        <f>IFERROR(INDEX('اطلاعات انشعابات شرکتها'!A:BB,MATCH(A539,'اطلاعات انشعابات شرکتها'!A:A,0),MATCH(Q$1,'اطلاعات انشعابات شرکتها'!$1:$1,0)),0)</f>
        <v>0</v>
      </c>
      <c r="R539" s="188">
        <f>IFERROR(INDEX('اطلاعات انشعابات شرکتها'!A:BB,MATCH(A539,'اطلاعات انشعابات شرکتها'!A:A,0),MATCH(R$1,'اطلاعات انشعابات شرکتها'!$1:$1,0)),0)</f>
        <v>0</v>
      </c>
      <c r="S539" s="265"/>
      <c r="T539" s="188">
        <f>IFERROR(INDEX('قرائت کنتور'!A:AZ,MATCH(A539&amp;"-"&amp;T$1,'قرائت کنتور'!B:B,0),MATCH(G539,'قرائت کنتور'!$1:$1,0)),0)</f>
        <v>0</v>
      </c>
      <c r="U539" s="188">
        <f>IFERROR(INDEX('قرائت کنتور'!A:AZ,MATCH(A539&amp;"-"&amp;U$1,'قرائت کنتور'!B:B,0),MATCH(L539,'قرائت کنتور'!$1:$1,0)),0)</f>
        <v>0</v>
      </c>
      <c r="V539" s="188">
        <f>IFERROR(INDEX('قرائت کنتور'!A:AZ,MATCH(A539&amp;"-"&amp;U$1,'قرائت کنتور'!B:B,0),MATCH(G539,'قرائت کنتور'!$1:$1,0)),0)</f>
        <v>0</v>
      </c>
      <c r="W539" s="188">
        <f>IFERROR(INDEX('قرائت کنتور'!A:AZ,MATCH(A539&amp;"-"&amp;W$1,'قرائت کنتور'!B:B,0),MATCH(L539,'قرائت کنتور'!$1:$1,0)),0)</f>
        <v>0</v>
      </c>
      <c r="X539" s="188">
        <f>IFERROR(INDEX('قرائت کنتور'!A:AZ,MATCH(A539&amp;"-"&amp;W$1,'قرائت کنتور'!B:B,0),MATCH(G539,'قرائت کنتور'!$1:$1,0)),0)</f>
        <v>0</v>
      </c>
      <c r="Y539" s="188">
        <f>IFERROR(INDEX('قرائت کنتور'!A:AZ,MATCH(A539&amp;"-"&amp;Y$1,'قرائت کنتور'!B:B,0),MATCH(L539,'قرائت کنتور'!$1:$1,0)),0)</f>
        <v>0</v>
      </c>
      <c r="Z539" s="188">
        <f>IFERROR(INDEX('قرائت کنتور'!A:AZ,MATCH(A539&amp;"-"&amp;Y$1,'قرائت کنتور'!B:B,0),MATCH(G539,'قرائت کنتور'!$1:$1,0)),0)</f>
        <v>0</v>
      </c>
      <c r="AA539" s="188">
        <f>IFERROR(INDEX('قرائت کنتور'!A:AZ,MATCH(A539&amp;"-"&amp;AA$1,'قرائت کنتور'!B:B,0),MATCH(L539,'قرائت کنتور'!$1:$1,0)),0)</f>
        <v>0</v>
      </c>
      <c r="AB539" s="188">
        <f>IFERROR(INDEX('قرائت کنتور'!A:AZ,MATCH(A539&amp;"-"&amp;AA$1,'قرائت کنتور'!B:B,0),MATCH(G539,'قرائت کنتور'!$1:$1,0)),0)</f>
        <v>0</v>
      </c>
      <c r="AC539" s="265"/>
      <c r="AD539" s="188">
        <f t="shared" si="189"/>
        <v>0</v>
      </c>
      <c r="AE539" s="188">
        <f t="shared" si="190"/>
        <v>0</v>
      </c>
      <c r="AF539" s="188">
        <f t="shared" si="191"/>
        <v>0</v>
      </c>
      <c r="AG539" s="188">
        <f t="shared" si="192"/>
        <v>0</v>
      </c>
      <c r="AH539" s="188">
        <f t="shared" si="193"/>
        <v>0</v>
      </c>
      <c r="AI539" s="188">
        <f t="shared" si="194"/>
        <v>0</v>
      </c>
      <c r="AJ539" s="188" t="str">
        <f t="shared" si="195"/>
        <v>0</v>
      </c>
      <c r="AK539" s="265"/>
      <c r="AL539" s="254" t="str">
        <f t="shared" si="196"/>
        <v>---</v>
      </c>
      <c r="AM539" s="254" t="str">
        <f t="shared" si="197"/>
        <v>---</v>
      </c>
      <c r="AN539" s="265"/>
      <c r="AO539" s="188" t="str">
        <f>IFERROR(INDEX('تعرفه ها'!A:Z,MATCH(P539&amp;"-"&amp;AO$1,'تعرفه ها'!C:C,0),MATCH(F539,'تعرفه ها'!$2:$2,0),1),"---")</f>
        <v>---</v>
      </c>
      <c r="AP539" s="188" t="str">
        <f>IFERROR(INDEX('تعرفه ها'!A:Z,MATCH(P539&amp;"-"&amp;AP$1,'تعرفه ها'!C:C,0),MATCH(F539,'تعرفه ها'!$2:$2,0),1),"---")</f>
        <v>---</v>
      </c>
      <c r="AQ539" s="188" t="str">
        <f>IFERROR(INDEX('تعرفه ها'!A:Z,MATCH(P539&amp;"-"&amp;AQ$1,'تعرفه ها'!C:C,0),MATCH(F539,'تعرفه ها'!$2:$2,0),1),"---")</f>
        <v>---</v>
      </c>
      <c r="AR539" s="188" t="str">
        <f>IFERROR(INDEX('تعرفه ها'!A:Z,MATCH(P539&amp;"-"&amp;AR$1,'تعرفه ها'!C:C,0),MATCH(F539,'تعرفه ها'!$2:$2,0),1),"---")</f>
        <v>---</v>
      </c>
      <c r="AS539" s="265"/>
      <c r="AT539" s="415" t="str">
        <f t="shared" si="198"/>
        <v>---</v>
      </c>
      <c r="AU539" s="415" t="str">
        <f t="shared" si="199"/>
        <v>---</v>
      </c>
      <c r="AV539" s="415" t="str">
        <f t="shared" si="200"/>
        <v>---</v>
      </c>
      <c r="AW539" s="415" t="str">
        <f t="shared" si="201"/>
        <v>---</v>
      </c>
      <c r="AX539" s="415" t="str">
        <f t="shared" si="202"/>
        <v>---</v>
      </c>
      <c r="AY539" s="415" t="str">
        <f>IFERROR(AH539*INDEX('تعرفه ها'!A:Z,MATCH("عوارض برق به ازاء هر کیلووات",'تعرفه ها'!$C:$C,0),MATCH(F539,'تعرفه ها'!$2:$2,0)),"---")</f>
        <v>---</v>
      </c>
      <c r="AZ539" s="415" t="str">
        <f t="shared" si="203"/>
        <v>---</v>
      </c>
      <c r="BA539" s="415" t="str">
        <f>IFERROR(ROUND(((AX539+AY539+AZ539)*INDEX('تعرفه ها'!A:Z,MATCH("هزینه نگهداری و تعمیرات شبکه برق",'تعرفه ها'!$C:$C,0),MATCH(F539,'تعرفه ها'!$2:$2,0))/100),0),"---")</f>
        <v>---</v>
      </c>
      <c r="BB539" s="415">
        <f>IFERROR(IF(P539="دیماندی",ROUND(AJ539*INDEX('تعرفه ها'!A:Z,MATCH(BB$1,'تعرفه ها'!$C:$C,0),MATCH(F539,'تعرفه ها'!$2:$2,0))*J539/30,0),0),"---")</f>
        <v>0</v>
      </c>
      <c r="BC539" s="415"/>
      <c r="BD539" s="54" t="str">
        <f>IFERROR(IF(INDEX('اطلاعات دوره'!A:Z,MATCH(G539,'اطلاعات دوره'!C:C,0),MATCH("برق",'اطلاعات دوره'!$1:$1,0))="دارد",ROUND(AX539*INDEX('تعرفه ها'!A:Z,MATCH("پیک فصلی برق",'تعرفه ها'!$C:$C,0),MATCH(F539,'تعرفه ها'!$2:$2,0))/100,0),0),"---")</f>
        <v>---</v>
      </c>
      <c r="BE539" s="415" t="str">
        <f>IFERROR(ROUND(((AX539+AY539+AZ539+BA539+BB539+BC539+BD539)*INDEX('تعرفه ها'!A:Z,MATCH("مالیات برق",'تعرفه ها'!$C:$C,0),MATCH(F539,'تعرفه ها'!$2:$2,0))/100),0),"---")</f>
        <v>---</v>
      </c>
      <c r="BF539" s="415" t="str">
        <f t="shared" si="204"/>
        <v>---</v>
      </c>
      <c r="BG539" s="415" t="str">
        <f t="shared" si="208"/>
        <v>---</v>
      </c>
      <c r="BH539" s="415" t="str">
        <f t="shared" si="205"/>
        <v>---</v>
      </c>
      <c r="BI539" s="54" t="str">
        <f t="shared" si="206"/>
        <v>---</v>
      </c>
      <c r="BJ539" s="55" t="str">
        <f t="shared" si="207"/>
        <v>---</v>
      </c>
      <c r="BK539" s="262"/>
      <c r="BL539" s="183" t="str">
        <f>IFERROR(IF(INDEX(پرداخت!A:AZ,MATCH(A539&amp;" - "&amp;"برق",پرداخت!$B:$B,0),MATCH(G539,پرداخت!$1:$1,0))="نشده","نشده","شده"),"---")</f>
        <v>---</v>
      </c>
      <c r="BN539" s="257"/>
      <c r="BO539" s="257"/>
      <c r="BP539" s="257"/>
      <c r="BQ539" s="257"/>
      <c r="BR539" s="257"/>
      <c r="BS539" s="257"/>
      <c r="BT539" s="257"/>
      <c r="BU539" s="257"/>
      <c r="BV539" s="257"/>
      <c r="BW539" s="257"/>
      <c r="BX539" s="257"/>
      <c r="BY539" s="257"/>
      <c r="BZ539" s="257"/>
      <c r="CA539" s="257"/>
      <c r="CB539" s="257"/>
      <c r="CC539" s="257"/>
      <c r="CD539" s="257"/>
      <c r="CE539" s="257"/>
      <c r="CF539" s="257"/>
      <c r="CG539" s="257"/>
      <c r="CH539"/>
      <c r="CI539"/>
      <c r="CJ539"/>
      <c r="CK539"/>
    </row>
    <row r="540" spans="1:89" ht="33.75" hidden="1">
      <c r="A540" s="170"/>
      <c r="B540" s="47">
        <f>IFERROR(INDEX('اطلاعات انشعابات شرکتها'!A:BB,MATCH(A540,'اطلاعات انشعابات شرکتها'!A:A,0),MATCH(B$1,'اطلاعات انشعابات شرکتها'!$1:$1,0)),0)</f>
        <v>0</v>
      </c>
      <c r="C540" s="48">
        <f>IFERROR(INDEX('اطلاعات انشعابات شرکتها'!A:BB,MATCH(A540,'اطلاعات انشعابات شرکتها'!A:A,0),MATCH(C$1,'اطلاعات انشعابات شرکتها'!$1:$1,0)),0)</f>
        <v>0</v>
      </c>
      <c r="D540" s="45"/>
      <c r="E540" s="171"/>
      <c r="F540" s="170"/>
      <c r="G540" s="188" t="str">
        <f t="shared" si="186"/>
        <v>/</v>
      </c>
      <c r="H540" s="188">
        <f>IFERROR(INDEX('اطلاعات دوره'!A:Z,MATCH(G540,'اطلاعات دوره'!C:C,0),MATCH(H$1,'اطلاعات دوره'!$1:$1,0)),0)</f>
        <v>0</v>
      </c>
      <c r="I540" s="188">
        <f>IFERROR(INDEX('اطلاعات دوره'!A:Z,MATCH(G540,'اطلاعات دوره'!C:C,0),MATCH(I$1,'اطلاعات دوره'!$1:$1,0)),0)</f>
        <v>0</v>
      </c>
      <c r="J540" s="188">
        <f>IFERROR(INDEX('اطلاعات دوره'!A:Z,MATCH(G540,'اطلاعات دوره'!C:C,0),MATCH(J$1,'اطلاعات دوره'!$1:$1,0)),0)</f>
        <v>0</v>
      </c>
      <c r="K540" s="265"/>
      <c r="L540" s="188" t="str">
        <f>IFERROR(INDEX('اطلاعات دوره'!A:Z,MATCH(G540,'اطلاعات دوره'!C:C,0)-1,MATCH("عنوان",'اطلاعات دوره'!$1:$1,0)),"---")</f>
        <v>---</v>
      </c>
      <c r="M540" s="188" t="str">
        <f t="shared" si="187"/>
        <v>----</v>
      </c>
      <c r="N540" s="188" t="str">
        <f t="shared" si="188"/>
        <v>-/</v>
      </c>
      <c r="O540" s="265"/>
      <c r="P540" s="188">
        <f>IFERROR(INDEX('اطلاعات انشعابات شرکتها'!A:BB,MATCH(A540,'اطلاعات انشعابات شرکتها'!A:A,0),MATCH(P$1,'اطلاعات انشعابات شرکتها'!$1:$1,0)),0)</f>
        <v>0</v>
      </c>
      <c r="Q540" s="188">
        <f>IFERROR(INDEX('اطلاعات انشعابات شرکتها'!A:BB,MATCH(A540,'اطلاعات انشعابات شرکتها'!A:A,0),MATCH(Q$1,'اطلاعات انشعابات شرکتها'!$1:$1,0)),0)</f>
        <v>0</v>
      </c>
      <c r="R540" s="188">
        <f>IFERROR(INDEX('اطلاعات انشعابات شرکتها'!A:BB,MATCH(A540,'اطلاعات انشعابات شرکتها'!A:A,0),MATCH(R$1,'اطلاعات انشعابات شرکتها'!$1:$1,0)),0)</f>
        <v>0</v>
      </c>
      <c r="S540" s="265"/>
      <c r="T540" s="188">
        <f>IFERROR(INDEX('قرائت کنتور'!A:AZ,MATCH(A540&amp;"-"&amp;T$1,'قرائت کنتور'!B:B,0),MATCH(G540,'قرائت کنتور'!$1:$1,0)),0)</f>
        <v>0</v>
      </c>
      <c r="U540" s="188">
        <f>IFERROR(INDEX('قرائت کنتور'!A:AZ,MATCH(A540&amp;"-"&amp;U$1,'قرائت کنتور'!B:B,0),MATCH(L540,'قرائت کنتور'!$1:$1,0)),0)</f>
        <v>0</v>
      </c>
      <c r="V540" s="188">
        <f>IFERROR(INDEX('قرائت کنتور'!A:AZ,MATCH(A540&amp;"-"&amp;U$1,'قرائت کنتور'!B:B,0),MATCH(G540,'قرائت کنتور'!$1:$1,0)),0)</f>
        <v>0</v>
      </c>
      <c r="W540" s="188">
        <f>IFERROR(INDEX('قرائت کنتور'!A:AZ,MATCH(A540&amp;"-"&amp;W$1,'قرائت کنتور'!B:B,0),MATCH(L540,'قرائت کنتور'!$1:$1,0)),0)</f>
        <v>0</v>
      </c>
      <c r="X540" s="188">
        <f>IFERROR(INDEX('قرائت کنتور'!A:AZ,MATCH(A540&amp;"-"&amp;W$1,'قرائت کنتور'!B:B,0),MATCH(G540,'قرائت کنتور'!$1:$1,0)),0)</f>
        <v>0</v>
      </c>
      <c r="Y540" s="188">
        <f>IFERROR(INDEX('قرائت کنتور'!A:AZ,MATCH(A540&amp;"-"&amp;Y$1,'قرائت کنتور'!B:B,0),MATCH(L540,'قرائت کنتور'!$1:$1,0)),0)</f>
        <v>0</v>
      </c>
      <c r="Z540" s="188">
        <f>IFERROR(INDEX('قرائت کنتور'!A:AZ,MATCH(A540&amp;"-"&amp;Y$1,'قرائت کنتور'!B:B,0),MATCH(G540,'قرائت کنتور'!$1:$1,0)),0)</f>
        <v>0</v>
      </c>
      <c r="AA540" s="188">
        <f>IFERROR(INDEX('قرائت کنتور'!A:AZ,MATCH(A540&amp;"-"&amp;AA$1,'قرائت کنتور'!B:B,0),MATCH(L540,'قرائت کنتور'!$1:$1,0)),0)</f>
        <v>0</v>
      </c>
      <c r="AB540" s="188">
        <f>IFERROR(INDEX('قرائت کنتور'!A:AZ,MATCH(A540&amp;"-"&amp;AA$1,'قرائت کنتور'!B:B,0),MATCH(G540,'قرائت کنتور'!$1:$1,0)),0)</f>
        <v>0</v>
      </c>
      <c r="AC540" s="265"/>
      <c r="AD540" s="188">
        <f t="shared" si="189"/>
        <v>0</v>
      </c>
      <c r="AE540" s="188">
        <f t="shared" si="190"/>
        <v>0</v>
      </c>
      <c r="AF540" s="188">
        <f t="shared" si="191"/>
        <v>0</v>
      </c>
      <c r="AG540" s="188">
        <f t="shared" si="192"/>
        <v>0</v>
      </c>
      <c r="AH540" s="188">
        <f t="shared" si="193"/>
        <v>0</v>
      </c>
      <c r="AI540" s="188">
        <f t="shared" si="194"/>
        <v>0</v>
      </c>
      <c r="AJ540" s="188" t="str">
        <f t="shared" si="195"/>
        <v>0</v>
      </c>
      <c r="AK540" s="265"/>
      <c r="AL540" s="254" t="str">
        <f t="shared" si="196"/>
        <v>---</v>
      </c>
      <c r="AM540" s="254" t="str">
        <f t="shared" si="197"/>
        <v>---</v>
      </c>
      <c r="AN540" s="265"/>
      <c r="AO540" s="188" t="str">
        <f>IFERROR(INDEX('تعرفه ها'!A:Z,MATCH(P540&amp;"-"&amp;AO$1,'تعرفه ها'!C:C,0),MATCH(F540,'تعرفه ها'!$2:$2,0),1),"---")</f>
        <v>---</v>
      </c>
      <c r="AP540" s="188" t="str">
        <f>IFERROR(INDEX('تعرفه ها'!A:Z,MATCH(P540&amp;"-"&amp;AP$1,'تعرفه ها'!C:C,0),MATCH(F540,'تعرفه ها'!$2:$2,0),1),"---")</f>
        <v>---</v>
      </c>
      <c r="AQ540" s="188" t="str">
        <f>IFERROR(INDEX('تعرفه ها'!A:Z,MATCH(P540&amp;"-"&amp;AQ$1,'تعرفه ها'!C:C,0),MATCH(F540,'تعرفه ها'!$2:$2,0),1),"---")</f>
        <v>---</v>
      </c>
      <c r="AR540" s="188" t="str">
        <f>IFERROR(INDEX('تعرفه ها'!A:Z,MATCH(P540&amp;"-"&amp;AR$1,'تعرفه ها'!C:C,0),MATCH(F540,'تعرفه ها'!$2:$2,0),1),"---")</f>
        <v>---</v>
      </c>
      <c r="AS540" s="265"/>
      <c r="AT540" s="415" t="str">
        <f t="shared" si="198"/>
        <v>---</v>
      </c>
      <c r="AU540" s="415" t="str">
        <f t="shared" si="199"/>
        <v>---</v>
      </c>
      <c r="AV540" s="415" t="str">
        <f t="shared" si="200"/>
        <v>---</v>
      </c>
      <c r="AW540" s="415" t="str">
        <f t="shared" si="201"/>
        <v>---</v>
      </c>
      <c r="AX540" s="415" t="str">
        <f t="shared" si="202"/>
        <v>---</v>
      </c>
      <c r="AY540" s="415" t="str">
        <f>IFERROR(AH540*INDEX('تعرفه ها'!A:Z,MATCH("عوارض برق به ازاء هر کیلووات",'تعرفه ها'!$C:$C,0),MATCH(F540,'تعرفه ها'!$2:$2,0)),"---")</f>
        <v>---</v>
      </c>
      <c r="AZ540" s="415" t="str">
        <f t="shared" si="203"/>
        <v>---</v>
      </c>
      <c r="BA540" s="415" t="str">
        <f>IFERROR(ROUND(((AX540+AY540+AZ540)*INDEX('تعرفه ها'!A:Z,MATCH("هزینه نگهداری و تعمیرات شبکه برق",'تعرفه ها'!$C:$C,0),MATCH(F540,'تعرفه ها'!$2:$2,0))/100),0),"---")</f>
        <v>---</v>
      </c>
      <c r="BB540" s="415">
        <f>IFERROR(IF(P540="دیماندی",ROUND(AJ540*INDEX('تعرفه ها'!A:Z,MATCH(BB$1,'تعرفه ها'!$C:$C,0),MATCH(F540,'تعرفه ها'!$2:$2,0))*J540/30,0),0),"---")</f>
        <v>0</v>
      </c>
      <c r="BC540" s="415"/>
      <c r="BD540" s="54" t="str">
        <f>IFERROR(IF(INDEX('اطلاعات دوره'!A:Z,MATCH(G540,'اطلاعات دوره'!C:C,0),MATCH("برق",'اطلاعات دوره'!$1:$1,0))="دارد",ROUND(AX540*INDEX('تعرفه ها'!A:Z,MATCH("پیک فصلی برق",'تعرفه ها'!$C:$C,0),MATCH(F540,'تعرفه ها'!$2:$2,0))/100,0),0),"---")</f>
        <v>---</v>
      </c>
      <c r="BE540" s="415" t="str">
        <f>IFERROR(ROUND(((AX540+AY540+AZ540+BA540+BB540+BC540+BD540)*INDEX('تعرفه ها'!A:Z,MATCH("مالیات برق",'تعرفه ها'!$C:$C,0),MATCH(F540,'تعرفه ها'!$2:$2,0))/100),0),"---")</f>
        <v>---</v>
      </c>
      <c r="BF540" s="415" t="str">
        <f t="shared" si="204"/>
        <v>---</v>
      </c>
      <c r="BG540" s="415" t="str">
        <f t="shared" si="208"/>
        <v>---</v>
      </c>
      <c r="BH540" s="415" t="str">
        <f t="shared" si="205"/>
        <v>---</v>
      </c>
      <c r="BI540" s="54" t="str">
        <f t="shared" si="206"/>
        <v>---</v>
      </c>
      <c r="BJ540" s="55" t="str">
        <f t="shared" si="207"/>
        <v>---</v>
      </c>
      <c r="BK540" s="262"/>
      <c r="BL540" s="183" t="str">
        <f>IFERROR(IF(INDEX(پرداخت!A:AZ,MATCH(A540&amp;" - "&amp;"برق",پرداخت!$B:$B,0),MATCH(G540,پرداخت!$1:$1,0))="نشده","نشده","شده"),"---")</f>
        <v>---</v>
      </c>
      <c r="BN540" s="257"/>
      <c r="BO540" s="257"/>
      <c r="BP540" s="257"/>
      <c r="BQ540" s="257"/>
      <c r="BR540" s="257"/>
      <c r="BS540" s="257"/>
      <c r="BT540" s="257"/>
      <c r="BU540" s="257"/>
      <c r="BV540" s="257"/>
      <c r="BW540" s="257"/>
      <c r="BX540" s="257"/>
      <c r="BY540" s="257"/>
      <c r="BZ540" s="257"/>
      <c r="CA540" s="257"/>
      <c r="CB540" s="257"/>
      <c r="CC540" s="257"/>
      <c r="CD540" s="257"/>
      <c r="CE540" s="257"/>
      <c r="CF540" s="257"/>
      <c r="CG540" s="257"/>
      <c r="CH540"/>
      <c r="CI540"/>
      <c r="CJ540"/>
      <c r="CK540"/>
    </row>
    <row r="541" spans="1:89" ht="33.75" hidden="1">
      <c r="A541" s="170"/>
      <c r="B541" s="47">
        <f>IFERROR(INDEX('اطلاعات انشعابات شرکتها'!A:BB,MATCH(A541,'اطلاعات انشعابات شرکتها'!A:A,0),MATCH(B$1,'اطلاعات انشعابات شرکتها'!$1:$1,0)),0)</f>
        <v>0</v>
      </c>
      <c r="C541" s="48">
        <f>IFERROR(INDEX('اطلاعات انشعابات شرکتها'!A:BB,MATCH(A541,'اطلاعات انشعابات شرکتها'!A:A,0),MATCH(C$1,'اطلاعات انشعابات شرکتها'!$1:$1,0)),0)</f>
        <v>0</v>
      </c>
      <c r="D541" s="45"/>
      <c r="E541" s="171"/>
      <c r="F541" s="170"/>
      <c r="G541" s="188" t="str">
        <f t="shared" si="186"/>
        <v>/</v>
      </c>
      <c r="H541" s="188">
        <f>IFERROR(INDEX('اطلاعات دوره'!A:Z,MATCH(G541,'اطلاعات دوره'!C:C,0),MATCH(H$1,'اطلاعات دوره'!$1:$1,0)),0)</f>
        <v>0</v>
      </c>
      <c r="I541" s="188">
        <f>IFERROR(INDEX('اطلاعات دوره'!A:Z,MATCH(G541,'اطلاعات دوره'!C:C,0),MATCH(I$1,'اطلاعات دوره'!$1:$1,0)),0)</f>
        <v>0</v>
      </c>
      <c r="J541" s="188">
        <f>IFERROR(INDEX('اطلاعات دوره'!A:Z,MATCH(G541,'اطلاعات دوره'!C:C,0),MATCH(J$1,'اطلاعات دوره'!$1:$1,0)),0)</f>
        <v>0</v>
      </c>
      <c r="K541" s="265"/>
      <c r="L541" s="188" t="str">
        <f>IFERROR(INDEX('اطلاعات دوره'!A:Z,MATCH(G541,'اطلاعات دوره'!C:C,0)-1,MATCH("عنوان",'اطلاعات دوره'!$1:$1,0)),"---")</f>
        <v>---</v>
      </c>
      <c r="M541" s="188" t="str">
        <f t="shared" si="187"/>
        <v>----</v>
      </c>
      <c r="N541" s="188" t="str">
        <f t="shared" si="188"/>
        <v>-/</v>
      </c>
      <c r="O541" s="265"/>
      <c r="P541" s="188">
        <f>IFERROR(INDEX('اطلاعات انشعابات شرکتها'!A:BB,MATCH(A541,'اطلاعات انشعابات شرکتها'!A:A,0),MATCH(P$1,'اطلاعات انشعابات شرکتها'!$1:$1,0)),0)</f>
        <v>0</v>
      </c>
      <c r="Q541" s="188">
        <f>IFERROR(INDEX('اطلاعات انشعابات شرکتها'!A:BB,MATCH(A541,'اطلاعات انشعابات شرکتها'!A:A,0),MATCH(Q$1,'اطلاعات انشعابات شرکتها'!$1:$1,0)),0)</f>
        <v>0</v>
      </c>
      <c r="R541" s="188">
        <f>IFERROR(INDEX('اطلاعات انشعابات شرکتها'!A:BB,MATCH(A541,'اطلاعات انشعابات شرکتها'!A:A,0),MATCH(R$1,'اطلاعات انشعابات شرکتها'!$1:$1,0)),0)</f>
        <v>0</v>
      </c>
      <c r="S541" s="265"/>
      <c r="T541" s="188">
        <f>IFERROR(INDEX('قرائت کنتور'!A:AZ,MATCH(A541&amp;"-"&amp;T$1,'قرائت کنتور'!B:B,0),MATCH(G541,'قرائت کنتور'!$1:$1,0)),0)</f>
        <v>0</v>
      </c>
      <c r="U541" s="188">
        <f>IFERROR(INDEX('قرائت کنتور'!A:AZ,MATCH(A541&amp;"-"&amp;U$1,'قرائت کنتور'!B:B,0),MATCH(L541,'قرائت کنتور'!$1:$1,0)),0)</f>
        <v>0</v>
      </c>
      <c r="V541" s="188">
        <f>IFERROR(INDEX('قرائت کنتور'!A:AZ,MATCH(A541&amp;"-"&amp;U$1,'قرائت کنتور'!B:B,0),MATCH(G541,'قرائت کنتور'!$1:$1,0)),0)</f>
        <v>0</v>
      </c>
      <c r="W541" s="188">
        <f>IFERROR(INDEX('قرائت کنتور'!A:AZ,MATCH(A541&amp;"-"&amp;W$1,'قرائت کنتور'!B:B,0),MATCH(L541,'قرائت کنتور'!$1:$1,0)),0)</f>
        <v>0</v>
      </c>
      <c r="X541" s="188">
        <f>IFERROR(INDEX('قرائت کنتور'!A:AZ,MATCH(A541&amp;"-"&amp;W$1,'قرائت کنتور'!B:B,0),MATCH(G541,'قرائت کنتور'!$1:$1,0)),0)</f>
        <v>0</v>
      </c>
      <c r="Y541" s="188">
        <f>IFERROR(INDEX('قرائت کنتور'!A:AZ,MATCH(A541&amp;"-"&amp;Y$1,'قرائت کنتور'!B:B,0),MATCH(L541,'قرائت کنتور'!$1:$1,0)),0)</f>
        <v>0</v>
      </c>
      <c r="Z541" s="188">
        <f>IFERROR(INDEX('قرائت کنتور'!A:AZ,MATCH(A541&amp;"-"&amp;Y$1,'قرائت کنتور'!B:B,0),MATCH(G541,'قرائت کنتور'!$1:$1,0)),0)</f>
        <v>0</v>
      </c>
      <c r="AA541" s="188">
        <f>IFERROR(INDEX('قرائت کنتور'!A:AZ,MATCH(A541&amp;"-"&amp;AA$1,'قرائت کنتور'!B:B,0),MATCH(L541,'قرائت کنتور'!$1:$1,0)),0)</f>
        <v>0</v>
      </c>
      <c r="AB541" s="188">
        <f>IFERROR(INDEX('قرائت کنتور'!A:AZ,MATCH(A541&amp;"-"&amp;AA$1,'قرائت کنتور'!B:B,0),MATCH(G541,'قرائت کنتور'!$1:$1,0)),0)</f>
        <v>0</v>
      </c>
      <c r="AC541" s="265"/>
      <c r="AD541" s="188">
        <f t="shared" si="189"/>
        <v>0</v>
      </c>
      <c r="AE541" s="188">
        <f t="shared" si="190"/>
        <v>0</v>
      </c>
      <c r="AF541" s="188">
        <f t="shared" si="191"/>
        <v>0</v>
      </c>
      <c r="AG541" s="188">
        <f t="shared" si="192"/>
        <v>0</v>
      </c>
      <c r="AH541" s="188">
        <f t="shared" si="193"/>
        <v>0</v>
      </c>
      <c r="AI541" s="188">
        <f t="shared" si="194"/>
        <v>0</v>
      </c>
      <c r="AJ541" s="188" t="str">
        <f t="shared" si="195"/>
        <v>0</v>
      </c>
      <c r="AK541" s="265"/>
      <c r="AL541" s="254" t="str">
        <f t="shared" si="196"/>
        <v>---</v>
      </c>
      <c r="AM541" s="254" t="str">
        <f t="shared" si="197"/>
        <v>---</v>
      </c>
      <c r="AN541" s="265"/>
      <c r="AO541" s="188" t="str">
        <f>IFERROR(INDEX('تعرفه ها'!A:Z,MATCH(P541&amp;"-"&amp;AO$1,'تعرفه ها'!C:C,0),MATCH(F541,'تعرفه ها'!$2:$2,0),1),"---")</f>
        <v>---</v>
      </c>
      <c r="AP541" s="188" t="str">
        <f>IFERROR(INDEX('تعرفه ها'!A:Z,MATCH(P541&amp;"-"&amp;AP$1,'تعرفه ها'!C:C,0),MATCH(F541,'تعرفه ها'!$2:$2,0),1),"---")</f>
        <v>---</v>
      </c>
      <c r="AQ541" s="188" t="str">
        <f>IFERROR(INDEX('تعرفه ها'!A:Z,MATCH(P541&amp;"-"&amp;AQ$1,'تعرفه ها'!C:C,0),MATCH(F541,'تعرفه ها'!$2:$2,0),1),"---")</f>
        <v>---</v>
      </c>
      <c r="AR541" s="188" t="str">
        <f>IFERROR(INDEX('تعرفه ها'!A:Z,MATCH(P541&amp;"-"&amp;AR$1,'تعرفه ها'!C:C,0),MATCH(F541,'تعرفه ها'!$2:$2,0),1),"---")</f>
        <v>---</v>
      </c>
      <c r="AS541" s="265"/>
      <c r="AT541" s="415" t="str">
        <f t="shared" si="198"/>
        <v>---</v>
      </c>
      <c r="AU541" s="415" t="str">
        <f t="shared" si="199"/>
        <v>---</v>
      </c>
      <c r="AV541" s="415" t="str">
        <f t="shared" si="200"/>
        <v>---</v>
      </c>
      <c r="AW541" s="415" t="str">
        <f t="shared" si="201"/>
        <v>---</v>
      </c>
      <c r="AX541" s="415" t="str">
        <f t="shared" si="202"/>
        <v>---</v>
      </c>
      <c r="AY541" s="415" t="str">
        <f>IFERROR(AH541*INDEX('تعرفه ها'!A:Z,MATCH("عوارض برق به ازاء هر کیلووات",'تعرفه ها'!$C:$C,0),MATCH(F541,'تعرفه ها'!$2:$2,0)),"---")</f>
        <v>---</v>
      </c>
      <c r="AZ541" s="415" t="str">
        <f t="shared" si="203"/>
        <v>---</v>
      </c>
      <c r="BA541" s="415" t="str">
        <f>IFERROR(ROUND(((AX541+AY541+AZ541)*INDEX('تعرفه ها'!A:Z,MATCH("هزینه نگهداری و تعمیرات شبکه برق",'تعرفه ها'!$C:$C,0),MATCH(F541,'تعرفه ها'!$2:$2,0))/100),0),"---")</f>
        <v>---</v>
      </c>
      <c r="BB541" s="415">
        <f>IFERROR(IF(P541="دیماندی",ROUND(AJ541*INDEX('تعرفه ها'!A:Z,MATCH(BB$1,'تعرفه ها'!$C:$C,0),MATCH(F541,'تعرفه ها'!$2:$2,0))*J541/30,0),0),"---")</f>
        <v>0</v>
      </c>
      <c r="BC541" s="415"/>
      <c r="BD541" s="54" t="str">
        <f>IFERROR(IF(INDEX('اطلاعات دوره'!A:Z,MATCH(G541,'اطلاعات دوره'!C:C,0),MATCH("برق",'اطلاعات دوره'!$1:$1,0))="دارد",ROUND(AX541*INDEX('تعرفه ها'!A:Z,MATCH("پیک فصلی برق",'تعرفه ها'!$C:$C,0),MATCH(F541,'تعرفه ها'!$2:$2,0))/100,0),0),"---")</f>
        <v>---</v>
      </c>
      <c r="BE541" s="415" t="str">
        <f>IFERROR(ROUND(((AX541+AY541+AZ541+BA541+BB541+BC541+BD541)*INDEX('تعرفه ها'!A:Z,MATCH("مالیات برق",'تعرفه ها'!$C:$C,0),MATCH(F541,'تعرفه ها'!$2:$2,0))/100),0),"---")</f>
        <v>---</v>
      </c>
      <c r="BF541" s="415" t="str">
        <f t="shared" si="204"/>
        <v>---</v>
      </c>
      <c r="BG541" s="415" t="str">
        <f t="shared" si="208"/>
        <v>---</v>
      </c>
      <c r="BH541" s="415" t="str">
        <f t="shared" si="205"/>
        <v>---</v>
      </c>
      <c r="BI541" s="54" t="str">
        <f t="shared" si="206"/>
        <v>---</v>
      </c>
      <c r="BJ541" s="55" t="str">
        <f t="shared" si="207"/>
        <v>---</v>
      </c>
      <c r="BK541" s="262"/>
      <c r="BL541" s="183" t="str">
        <f>IFERROR(IF(INDEX(پرداخت!A:AZ,MATCH(A541&amp;" - "&amp;"برق",پرداخت!$B:$B,0),MATCH(G541,پرداخت!$1:$1,0))="نشده","نشده","شده"),"---")</f>
        <v>---</v>
      </c>
      <c r="BN541" s="257"/>
      <c r="BO541" s="257"/>
      <c r="BP541" s="257"/>
      <c r="BQ541" s="257"/>
      <c r="BR541" s="257"/>
      <c r="BS541" s="257"/>
      <c r="BT541" s="257"/>
      <c r="BU541" s="257"/>
      <c r="BV541" s="257"/>
      <c r="BW541" s="257"/>
      <c r="BX541" s="257"/>
      <c r="BY541" s="257"/>
      <c r="BZ541" s="257"/>
      <c r="CA541" s="257"/>
      <c r="CB541" s="257"/>
      <c r="CC541" s="257"/>
      <c r="CD541" s="257"/>
      <c r="CE541" s="257"/>
      <c r="CF541" s="257"/>
      <c r="CG541" s="257"/>
      <c r="CH541"/>
      <c r="CI541"/>
      <c r="CJ541"/>
      <c r="CK541"/>
    </row>
    <row r="542" spans="1:89" ht="33.75" hidden="1">
      <c r="A542" s="170"/>
      <c r="B542" s="47">
        <f>IFERROR(INDEX('اطلاعات انشعابات شرکتها'!A:BB,MATCH(A542,'اطلاعات انشعابات شرکتها'!A:A,0),MATCH(B$1,'اطلاعات انشعابات شرکتها'!$1:$1,0)),0)</f>
        <v>0</v>
      </c>
      <c r="C542" s="48">
        <f>IFERROR(INDEX('اطلاعات انشعابات شرکتها'!A:BB,MATCH(A542,'اطلاعات انشعابات شرکتها'!A:A,0),MATCH(C$1,'اطلاعات انشعابات شرکتها'!$1:$1,0)),0)</f>
        <v>0</v>
      </c>
      <c r="D542" s="45"/>
      <c r="E542" s="171"/>
      <c r="F542" s="170"/>
      <c r="G542" s="188" t="str">
        <f t="shared" si="186"/>
        <v>/</v>
      </c>
      <c r="H542" s="188">
        <f>IFERROR(INDEX('اطلاعات دوره'!A:Z,MATCH(G542,'اطلاعات دوره'!C:C,0),MATCH(H$1,'اطلاعات دوره'!$1:$1,0)),0)</f>
        <v>0</v>
      </c>
      <c r="I542" s="188">
        <f>IFERROR(INDEX('اطلاعات دوره'!A:Z,MATCH(G542,'اطلاعات دوره'!C:C,0),MATCH(I$1,'اطلاعات دوره'!$1:$1,0)),0)</f>
        <v>0</v>
      </c>
      <c r="J542" s="188">
        <f>IFERROR(INDEX('اطلاعات دوره'!A:Z,MATCH(G542,'اطلاعات دوره'!C:C,0),MATCH(J$1,'اطلاعات دوره'!$1:$1,0)),0)</f>
        <v>0</v>
      </c>
      <c r="K542" s="265"/>
      <c r="L542" s="188" t="str">
        <f>IFERROR(INDEX('اطلاعات دوره'!A:Z,MATCH(G542,'اطلاعات دوره'!C:C,0)-1,MATCH("عنوان",'اطلاعات دوره'!$1:$1,0)),"---")</f>
        <v>---</v>
      </c>
      <c r="M542" s="188" t="str">
        <f t="shared" si="187"/>
        <v>----</v>
      </c>
      <c r="N542" s="188" t="str">
        <f t="shared" si="188"/>
        <v>-/</v>
      </c>
      <c r="O542" s="265"/>
      <c r="P542" s="188">
        <f>IFERROR(INDEX('اطلاعات انشعابات شرکتها'!A:BB,MATCH(A542,'اطلاعات انشعابات شرکتها'!A:A,0),MATCH(P$1,'اطلاعات انشعابات شرکتها'!$1:$1,0)),0)</f>
        <v>0</v>
      </c>
      <c r="Q542" s="188">
        <f>IFERROR(INDEX('اطلاعات انشعابات شرکتها'!A:BB,MATCH(A542,'اطلاعات انشعابات شرکتها'!A:A,0),MATCH(Q$1,'اطلاعات انشعابات شرکتها'!$1:$1,0)),0)</f>
        <v>0</v>
      </c>
      <c r="R542" s="188">
        <f>IFERROR(INDEX('اطلاعات انشعابات شرکتها'!A:BB,MATCH(A542,'اطلاعات انشعابات شرکتها'!A:A,0),MATCH(R$1,'اطلاعات انشعابات شرکتها'!$1:$1,0)),0)</f>
        <v>0</v>
      </c>
      <c r="S542" s="265"/>
      <c r="T542" s="188">
        <f>IFERROR(INDEX('قرائت کنتور'!A:AZ,MATCH(A542&amp;"-"&amp;T$1,'قرائت کنتور'!B:B,0),MATCH(G542,'قرائت کنتور'!$1:$1,0)),0)</f>
        <v>0</v>
      </c>
      <c r="U542" s="188">
        <f>IFERROR(INDEX('قرائت کنتور'!A:AZ,MATCH(A542&amp;"-"&amp;U$1,'قرائت کنتور'!B:B,0),MATCH(L542,'قرائت کنتور'!$1:$1,0)),0)</f>
        <v>0</v>
      </c>
      <c r="V542" s="188">
        <f>IFERROR(INDEX('قرائت کنتور'!A:AZ,MATCH(A542&amp;"-"&amp;U$1,'قرائت کنتور'!B:B,0),MATCH(G542,'قرائت کنتور'!$1:$1,0)),0)</f>
        <v>0</v>
      </c>
      <c r="W542" s="188">
        <f>IFERROR(INDEX('قرائت کنتور'!A:AZ,MATCH(A542&amp;"-"&amp;W$1,'قرائت کنتور'!B:B,0),MATCH(L542,'قرائت کنتور'!$1:$1,0)),0)</f>
        <v>0</v>
      </c>
      <c r="X542" s="188">
        <f>IFERROR(INDEX('قرائت کنتور'!A:AZ,MATCH(A542&amp;"-"&amp;W$1,'قرائت کنتور'!B:B,0),MATCH(G542,'قرائت کنتور'!$1:$1,0)),0)</f>
        <v>0</v>
      </c>
      <c r="Y542" s="188">
        <f>IFERROR(INDEX('قرائت کنتور'!A:AZ,MATCH(A542&amp;"-"&amp;Y$1,'قرائت کنتور'!B:B,0),MATCH(L542,'قرائت کنتور'!$1:$1,0)),0)</f>
        <v>0</v>
      </c>
      <c r="Z542" s="188">
        <f>IFERROR(INDEX('قرائت کنتور'!A:AZ,MATCH(A542&amp;"-"&amp;Y$1,'قرائت کنتور'!B:B,0),MATCH(G542,'قرائت کنتور'!$1:$1,0)),0)</f>
        <v>0</v>
      </c>
      <c r="AA542" s="188">
        <f>IFERROR(INDEX('قرائت کنتور'!A:AZ,MATCH(A542&amp;"-"&amp;AA$1,'قرائت کنتور'!B:B,0),MATCH(L542,'قرائت کنتور'!$1:$1,0)),0)</f>
        <v>0</v>
      </c>
      <c r="AB542" s="188">
        <f>IFERROR(INDEX('قرائت کنتور'!A:AZ,MATCH(A542&amp;"-"&amp;AA$1,'قرائت کنتور'!B:B,0),MATCH(G542,'قرائت کنتور'!$1:$1,0)),0)</f>
        <v>0</v>
      </c>
      <c r="AC542" s="265"/>
      <c r="AD542" s="188">
        <f t="shared" si="189"/>
        <v>0</v>
      </c>
      <c r="AE542" s="188">
        <f t="shared" si="190"/>
        <v>0</v>
      </c>
      <c r="AF542" s="188">
        <f t="shared" si="191"/>
        <v>0</v>
      </c>
      <c r="AG542" s="188">
        <f t="shared" si="192"/>
        <v>0</v>
      </c>
      <c r="AH542" s="188">
        <f t="shared" si="193"/>
        <v>0</v>
      </c>
      <c r="AI542" s="188">
        <f t="shared" si="194"/>
        <v>0</v>
      </c>
      <c r="AJ542" s="188" t="str">
        <f t="shared" si="195"/>
        <v>0</v>
      </c>
      <c r="AK542" s="265"/>
      <c r="AL542" s="254" t="str">
        <f t="shared" si="196"/>
        <v>---</v>
      </c>
      <c r="AM542" s="254" t="str">
        <f t="shared" si="197"/>
        <v>---</v>
      </c>
      <c r="AN542" s="265"/>
      <c r="AO542" s="188" t="str">
        <f>IFERROR(INDEX('تعرفه ها'!A:Z,MATCH(P542&amp;"-"&amp;AO$1,'تعرفه ها'!C:C,0),MATCH(F542,'تعرفه ها'!$2:$2,0),1),"---")</f>
        <v>---</v>
      </c>
      <c r="AP542" s="188" t="str">
        <f>IFERROR(INDEX('تعرفه ها'!A:Z,MATCH(P542&amp;"-"&amp;AP$1,'تعرفه ها'!C:C,0),MATCH(F542,'تعرفه ها'!$2:$2,0),1),"---")</f>
        <v>---</v>
      </c>
      <c r="AQ542" s="188" t="str">
        <f>IFERROR(INDEX('تعرفه ها'!A:Z,MATCH(P542&amp;"-"&amp;AQ$1,'تعرفه ها'!C:C,0),MATCH(F542,'تعرفه ها'!$2:$2,0),1),"---")</f>
        <v>---</v>
      </c>
      <c r="AR542" s="188" t="str">
        <f>IFERROR(INDEX('تعرفه ها'!A:Z,MATCH(P542&amp;"-"&amp;AR$1,'تعرفه ها'!C:C,0),MATCH(F542,'تعرفه ها'!$2:$2,0),1),"---")</f>
        <v>---</v>
      </c>
      <c r="AS542" s="265"/>
      <c r="AT542" s="415" t="str">
        <f t="shared" si="198"/>
        <v>---</v>
      </c>
      <c r="AU542" s="415" t="str">
        <f t="shared" si="199"/>
        <v>---</v>
      </c>
      <c r="AV542" s="415" t="str">
        <f t="shared" si="200"/>
        <v>---</v>
      </c>
      <c r="AW542" s="415" t="str">
        <f t="shared" si="201"/>
        <v>---</v>
      </c>
      <c r="AX542" s="415" t="str">
        <f t="shared" si="202"/>
        <v>---</v>
      </c>
      <c r="AY542" s="415" t="str">
        <f>IFERROR(AH542*INDEX('تعرفه ها'!A:Z,MATCH("عوارض برق به ازاء هر کیلووات",'تعرفه ها'!$C:$C,0),MATCH(F542,'تعرفه ها'!$2:$2,0)),"---")</f>
        <v>---</v>
      </c>
      <c r="AZ542" s="415" t="str">
        <f t="shared" si="203"/>
        <v>---</v>
      </c>
      <c r="BA542" s="415" t="str">
        <f>IFERROR(ROUND(((AX542+AY542+AZ542)*INDEX('تعرفه ها'!A:Z,MATCH("هزینه نگهداری و تعمیرات شبکه برق",'تعرفه ها'!$C:$C,0),MATCH(F542,'تعرفه ها'!$2:$2,0))/100),0),"---")</f>
        <v>---</v>
      </c>
      <c r="BB542" s="415">
        <f>IFERROR(IF(P542="دیماندی",ROUND(AJ542*INDEX('تعرفه ها'!A:Z,MATCH(BB$1,'تعرفه ها'!$C:$C,0),MATCH(F542,'تعرفه ها'!$2:$2,0))*J542/30,0),0),"---")</f>
        <v>0</v>
      </c>
      <c r="BC542" s="415"/>
      <c r="BD542" s="54" t="str">
        <f>IFERROR(IF(INDEX('اطلاعات دوره'!A:Z,MATCH(G542,'اطلاعات دوره'!C:C,0),MATCH("برق",'اطلاعات دوره'!$1:$1,0))="دارد",ROUND(AX542*INDEX('تعرفه ها'!A:Z,MATCH("پیک فصلی برق",'تعرفه ها'!$C:$C,0),MATCH(F542,'تعرفه ها'!$2:$2,0))/100,0),0),"---")</f>
        <v>---</v>
      </c>
      <c r="BE542" s="415" t="str">
        <f>IFERROR(ROUND(((AX542+AY542+AZ542+BA542+BB542+BC542+BD542)*INDEX('تعرفه ها'!A:Z,MATCH("مالیات برق",'تعرفه ها'!$C:$C,0),MATCH(F542,'تعرفه ها'!$2:$2,0))/100),0),"---")</f>
        <v>---</v>
      </c>
      <c r="BF542" s="415" t="str">
        <f t="shared" si="204"/>
        <v>---</v>
      </c>
      <c r="BG542" s="415" t="str">
        <f t="shared" si="208"/>
        <v>---</v>
      </c>
      <c r="BH542" s="415" t="str">
        <f t="shared" si="205"/>
        <v>---</v>
      </c>
      <c r="BI542" s="54" t="str">
        <f t="shared" si="206"/>
        <v>---</v>
      </c>
      <c r="BJ542" s="55" t="str">
        <f t="shared" si="207"/>
        <v>---</v>
      </c>
      <c r="BK542" s="262"/>
      <c r="BL542" s="183" t="str">
        <f>IFERROR(IF(INDEX(پرداخت!A:AZ,MATCH(A542&amp;" - "&amp;"برق",پرداخت!$B:$B,0),MATCH(G542,پرداخت!$1:$1,0))="نشده","نشده","شده"),"---")</f>
        <v>---</v>
      </c>
      <c r="BN542" s="257"/>
      <c r="BO542" s="257"/>
      <c r="BP542" s="257"/>
      <c r="BQ542" s="257"/>
      <c r="BR542" s="257"/>
      <c r="BS542" s="257"/>
      <c r="BT542" s="257"/>
      <c r="BU542" s="257"/>
      <c r="BV542" s="257"/>
      <c r="BW542" s="257"/>
      <c r="BX542" s="257"/>
      <c r="BY542" s="257"/>
      <c r="BZ542" s="257"/>
      <c r="CA542" s="257"/>
      <c r="CB542" s="257"/>
      <c r="CC542" s="257"/>
      <c r="CD542" s="257"/>
      <c r="CE542" s="257"/>
      <c r="CF542" s="257"/>
      <c r="CG542" s="257"/>
      <c r="CH542"/>
      <c r="CI542"/>
      <c r="CJ542"/>
      <c r="CK542"/>
    </row>
    <row r="543" spans="1:89" ht="33.75" hidden="1">
      <c r="A543" s="170"/>
      <c r="B543" s="47">
        <f>IFERROR(INDEX('اطلاعات انشعابات شرکتها'!A:BB,MATCH(A543,'اطلاعات انشعابات شرکتها'!A:A,0),MATCH(B$1,'اطلاعات انشعابات شرکتها'!$1:$1,0)),0)</f>
        <v>0</v>
      </c>
      <c r="C543" s="48">
        <f>IFERROR(INDEX('اطلاعات انشعابات شرکتها'!A:BB,MATCH(A543,'اطلاعات انشعابات شرکتها'!A:A,0),MATCH(C$1,'اطلاعات انشعابات شرکتها'!$1:$1,0)),0)</f>
        <v>0</v>
      </c>
      <c r="D543" s="45"/>
      <c r="E543" s="171"/>
      <c r="F543" s="170"/>
      <c r="G543" s="188" t="str">
        <f t="shared" si="186"/>
        <v>/</v>
      </c>
      <c r="H543" s="188">
        <f>IFERROR(INDEX('اطلاعات دوره'!A:Z,MATCH(G543,'اطلاعات دوره'!C:C,0),MATCH(H$1,'اطلاعات دوره'!$1:$1,0)),0)</f>
        <v>0</v>
      </c>
      <c r="I543" s="188">
        <f>IFERROR(INDEX('اطلاعات دوره'!A:Z,MATCH(G543,'اطلاعات دوره'!C:C,0),MATCH(I$1,'اطلاعات دوره'!$1:$1,0)),0)</f>
        <v>0</v>
      </c>
      <c r="J543" s="188">
        <f>IFERROR(INDEX('اطلاعات دوره'!A:Z,MATCH(G543,'اطلاعات دوره'!C:C,0),MATCH(J$1,'اطلاعات دوره'!$1:$1,0)),0)</f>
        <v>0</v>
      </c>
      <c r="K543" s="265"/>
      <c r="L543" s="188" t="str">
        <f>IFERROR(INDEX('اطلاعات دوره'!A:Z,MATCH(G543,'اطلاعات دوره'!C:C,0)-1,MATCH("عنوان",'اطلاعات دوره'!$1:$1,0)),"---")</f>
        <v>---</v>
      </c>
      <c r="M543" s="188" t="str">
        <f t="shared" si="187"/>
        <v>----</v>
      </c>
      <c r="N543" s="188" t="str">
        <f t="shared" si="188"/>
        <v>-/</v>
      </c>
      <c r="O543" s="265"/>
      <c r="P543" s="188">
        <f>IFERROR(INDEX('اطلاعات انشعابات شرکتها'!A:BB,MATCH(A543,'اطلاعات انشعابات شرکتها'!A:A,0),MATCH(P$1,'اطلاعات انشعابات شرکتها'!$1:$1,0)),0)</f>
        <v>0</v>
      </c>
      <c r="Q543" s="188">
        <f>IFERROR(INDEX('اطلاعات انشعابات شرکتها'!A:BB,MATCH(A543,'اطلاعات انشعابات شرکتها'!A:A,0),MATCH(Q$1,'اطلاعات انشعابات شرکتها'!$1:$1,0)),0)</f>
        <v>0</v>
      </c>
      <c r="R543" s="188">
        <f>IFERROR(INDEX('اطلاعات انشعابات شرکتها'!A:BB,MATCH(A543,'اطلاعات انشعابات شرکتها'!A:A,0),MATCH(R$1,'اطلاعات انشعابات شرکتها'!$1:$1,0)),0)</f>
        <v>0</v>
      </c>
      <c r="S543" s="265"/>
      <c r="T543" s="188">
        <f>IFERROR(INDEX('قرائت کنتور'!A:AZ,MATCH(A543&amp;"-"&amp;T$1,'قرائت کنتور'!B:B,0),MATCH(G543,'قرائت کنتور'!$1:$1,0)),0)</f>
        <v>0</v>
      </c>
      <c r="U543" s="188">
        <f>IFERROR(INDEX('قرائت کنتور'!A:AZ,MATCH(A543&amp;"-"&amp;U$1,'قرائت کنتور'!B:B,0),MATCH(L543,'قرائت کنتور'!$1:$1,0)),0)</f>
        <v>0</v>
      </c>
      <c r="V543" s="188">
        <f>IFERROR(INDEX('قرائت کنتور'!A:AZ,MATCH(A543&amp;"-"&amp;U$1,'قرائت کنتور'!B:B,0),MATCH(G543,'قرائت کنتور'!$1:$1,0)),0)</f>
        <v>0</v>
      </c>
      <c r="W543" s="188">
        <f>IFERROR(INDEX('قرائت کنتور'!A:AZ,MATCH(A543&amp;"-"&amp;W$1,'قرائت کنتور'!B:B,0),MATCH(L543,'قرائت کنتور'!$1:$1,0)),0)</f>
        <v>0</v>
      </c>
      <c r="X543" s="188">
        <f>IFERROR(INDEX('قرائت کنتور'!A:AZ,MATCH(A543&amp;"-"&amp;W$1,'قرائت کنتور'!B:B,0),MATCH(G543,'قرائت کنتور'!$1:$1,0)),0)</f>
        <v>0</v>
      </c>
      <c r="Y543" s="188">
        <f>IFERROR(INDEX('قرائت کنتور'!A:AZ,MATCH(A543&amp;"-"&amp;Y$1,'قرائت کنتور'!B:B,0),MATCH(L543,'قرائت کنتور'!$1:$1,0)),0)</f>
        <v>0</v>
      </c>
      <c r="Z543" s="188">
        <f>IFERROR(INDEX('قرائت کنتور'!A:AZ,MATCH(A543&amp;"-"&amp;Y$1,'قرائت کنتور'!B:B,0),MATCH(G543,'قرائت کنتور'!$1:$1,0)),0)</f>
        <v>0</v>
      </c>
      <c r="AA543" s="188">
        <f>IFERROR(INDEX('قرائت کنتور'!A:AZ,MATCH(A543&amp;"-"&amp;AA$1,'قرائت کنتور'!B:B,0),MATCH(L543,'قرائت کنتور'!$1:$1,0)),0)</f>
        <v>0</v>
      </c>
      <c r="AB543" s="188">
        <f>IFERROR(INDEX('قرائت کنتور'!A:AZ,MATCH(A543&amp;"-"&amp;AA$1,'قرائت کنتور'!B:B,0),MATCH(G543,'قرائت کنتور'!$1:$1,0)),0)</f>
        <v>0</v>
      </c>
      <c r="AC543" s="265"/>
      <c r="AD543" s="188">
        <f t="shared" si="189"/>
        <v>0</v>
      </c>
      <c r="AE543" s="188">
        <f t="shared" si="190"/>
        <v>0</v>
      </c>
      <c r="AF543" s="188">
        <f t="shared" si="191"/>
        <v>0</v>
      </c>
      <c r="AG543" s="188">
        <f t="shared" si="192"/>
        <v>0</v>
      </c>
      <c r="AH543" s="188">
        <f t="shared" si="193"/>
        <v>0</v>
      </c>
      <c r="AI543" s="188">
        <f t="shared" si="194"/>
        <v>0</v>
      </c>
      <c r="AJ543" s="188" t="str">
        <f t="shared" si="195"/>
        <v>0</v>
      </c>
      <c r="AK543" s="265"/>
      <c r="AL543" s="254" t="str">
        <f t="shared" si="196"/>
        <v>---</v>
      </c>
      <c r="AM543" s="254" t="str">
        <f t="shared" si="197"/>
        <v>---</v>
      </c>
      <c r="AN543" s="265"/>
      <c r="AO543" s="188" t="str">
        <f>IFERROR(INDEX('تعرفه ها'!A:Z,MATCH(P543&amp;"-"&amp;AO$1,'تعرفه ها'!C:C,0),MATCH(F543,'تعرفه ها'!$2:$2,0),1),"---")</f>
        <v>---</v>
      </c>
      <c r="AP543" s="188" t="str">
        <f>IFERROR(INDEX('تعرفه ها'!A:Z,MATCH(P543&amp;"-"&amp;AP$1,'تعرفه ها'!C:C,0),MATCH(F543,'تعرفه ها'!$2:$2,0),1),"---")</f>
        <v>---</v>
      </c>
      <c r="AQ543" s="188" t="str">
        <f>IFERROR(INDEX('تعرفه ها'!A:Z,MATCH(P543&amp;"-"&amp;AQ$1,'تعرفه ها'!C:C,0),MATCH(F543,'تعرفه ها'!$2:$2,0),1),"---")</f>
        <v>---</v>
      </c>
      <c r="AR543" s="188" t="str">
        <f>IFERROR(INDEX('تعرفه ها'!A:Z,MATCH(P543&amp;"-"&amp;AR$1,'تعرفه ها'!C:C,0),MATCH(F543,'تعرفه ها'!$2:$2,0),1),"---")</f>
        <v>---</v>
      </c>
      <c r="AS543" s="265"/>
      <c r="AT543" s="415" t="str">
        <f t="shared" si="198"/>
        <v>---</v>
      </c>
      <c r="AU543" s="415" t="str">
        <f t="shared" si="199"/>
        <v>---</v>
      </c>
      <c r="AV543" s="415" t="str">
        <f t="shared" si="200"/>
        <v>---</v>
      </c>
      <c r="AW543" s="415" t="str">
        <f t="shared" si="201"/>
        <v>---</v>
      </c>
      <c r="AX543" s="415" t="str">
        <f t="shared" si="202"/>
        <v>---</v>
      </c>
      <c r="AY543" s="415" t="str">
        <f>IFERROR(AH543*INDEX('تعرفه ها'!A:Z,MATCH("عوارض برق به ازاء هر کیلووات",'تعرفه ها'!$C:$C,0),MATCH(F543,'تعرفه ها'!$2:$2,0)),"---")</f>
        <v>---</v>
      </c>
      <c r="AZ543" s="415" t="str">
        <f t="shared" si="203"/>
        <v>---</v>
      </c>
      <c r="BA543" s="415" t="str">
        <f>IFERROR(ROUND(((AX543+AY543+AZ543)*INDEX('تعرفه ها'!A:Z,MATCH("هزینه نگهداری و تعمیرات شبکه برق",'تعرفه ها'!$C:$C,0),MATCH(F543,'تعرفه ها'!$2:$2,0))/100),0),"---")</f>
        <v>---</v>
      </c>
      <c r="BB543" s="415">
        <f>IFERROR(IF(P543="دیماندی",ROUND(AJ543*INDEX('تعرفه ها'!A:Z,MATCH(BB$1,'تعرفه ها'!$C:$C,0),MATCH(F543,'تعرفه ها'!$2:$2,0))*J543/30,0),0),"---")</f>
        <v>0</v>
      </c>
      <c r="BC543" s="415"/>
      <c r="BD543" s="54" t="str">
        <f>IFERROR(IF(INDEX('اطلاعات دوره'!A:Z,MATCH(G543,'اطلاعات دوره'!C:C,0),MATCH("برق",'اطلاعات دوره'!$1:$1,0))="دارد",ROUND(AX543*INDEX('تعرفه ها'!A:Z,MATCH("پیک فصلی برق",'تعرفه ها'!$C:$C,0),MATCH(F543,'تعرفه ها'!$2:$2,0))/100,0),0),"---")</f>
        <v>---</v>
      </c>
      <c r="BE543" s="415" t="str">
        <f>IFERROR(ROUND(((AX543+AY543+AZ543+BA543+BB543+BC543+BD543)*INDEX('تعرفه ها'!A:Z,MATCH("مالیات برق",'تعرفه ها'!$C:$C,0),MATCH(F543,'تعرفه ها'!$2:$2,0))/100),0),"---")</f>
        <v>---</v>
      </c>
      <c r="BF543" s="415" t="str">
        <f t="shared" si="204"/>
        <v>---</v>
      </c>
      <c r="BG543" s="415" t="str">
        <f t="shared" si="208"/>
        <v>---</v>
      </c>
      <c r="BH543" s="415" t="str">
        <f t="shared" si="205"/>
        <v>---</v>
      </c>
      <c r="BI543" s="54" t="str">
        <f t="shared" si="206"/>
        <v>---</v>
      </c>
      <c r="BJ543" s="55" t="str">
        <f t="shared" si="207"/>
        <v>---</v>
      </c>
      <c r="BK543" s="262"/>
      <c r="BL543" s="183" t="str">
        <f>IFERROR(IF(INDEX(پرداخت!A:AZ,MATCH(A543&amp;" - "&amp;"برق",پرداخت!$B:$B,0),MATCH(G543,پرداخت!$1:$1,0))="نشده","نشده","شده"),"---")</f>
        <v>---</v>
      </c>
      <c r="BN543" s="257"/>
      <c r="BO543" s="257"/>
      <c r="BP543" s="257"/>
      <c r="BQ543" s="257"/>
      <c r="BR543" s="257"/>
      <c r="BS543" s="257"/>
      <c r="BT543" s="257"/>
      <c r="BU543" s="257"/>
      <c r="BV543" s="257"/>
      <c r="BW543" s="257"/>
      <c r="BX543" s="257"/>
      <c r="BY543" s="257"/>
      <c r="BZ543" s="257"/>
      <c r="CA543" s="257"/>
      <c r="CB543" s="257"/>
      <c r="CC543" s="257"/>
      <c r="CD543" s="257"/>
      <c r="CE543" s="257"/>
      <c r="CF543" s="257"/>
      <c r="CG543" s="257"/>
      <c r="CH543"/>
      <c r="CI543"/>
      <c r="CJ543"/>
      <c r="CK543"/>
    </row>
    <row r="544" spans="1:89" ht="33.75" hidden="1">
      <c r="A544" s="170"/>
      <c r="B544" s="47">
        <f>IFERROR(INDEX('اطلاعات انشعابات شرکتها'!A:BB,MATCH(A544,'اطلاعات انشعابات شرکتها'!A:A,0),MATCH(B$1,'اطلاعات انشعابات شرکتها'!$1:$1,0)),0)</f>
        <v>0</v>
      </c>
      <c r="C544" s="48">
        <f>IFERROR(INDEX('اطلاعات انشعابات شرکتها'!A:BB,MATCH(A544,'اطلاعات انشعابات شرکتها'!A:A,0),MATCH(C$1,'اطلاعات انشعابات شرکتها'!$1:$1,0)),0)</f>
        <v>0</v>
      </c>
      <c r="D544" s="45"/>
      <c r="E544" s="171"/>
      <c r="F544" s="170"/>
      <c r="G544" s="188" t="str">
        <f t="shared" si="186"/>
        <v>/</v>
      </c>
      <c r="H544" s="188">
        <f>IFERROR(INDEX('اطلاعات دوره'!A:Z,MATCH(G544,'اطلاعات دوره'!C:C,0),MATCH(H$1,'اطلاعات دوره'!$1:$1,0)),0)</f>
        <v>0</v>
      </c>
      <c r="I544" s="188">
        <f>IFERROR(INDEX('اطلاعات دوره'!A:Z,MATCH(G544,'اطلاعات دوره'!C:C,0),MATCH(I$1,'اطلاعات دوره'!$1:$1,0)),0)</f>
        <v>0</v>
      </c>
      <c r="J544" s="188">
        <f>IFERROR(INDEX('اطلاعات دوره'!A:Z,MATCH(G544,'اطلاعات دوره'!C:C,0),MATCH(J$1,'اطلاعات دوره'!$1:$1,0)),0)</f>
        <v>0</v>
      </c>
      <c r="K544" s="265"/>
      <c r="L544" s="188" t="str">
        <f>IFERROR(INDEX('اطلاعات دوره'!A:Z,MATCH(G544,'اطلاعات دوره'!C:C,0)-1,MATCH("عنوان",'اطلاعات دوره'!$1:$1,0)),"---")</f>
        <v>---</v>
      </c>
      <c r="M544" s="188" t="str">
        <f t="shared" si="187"/>
        <v>----</v>
      </c>
      <c r="N544" s="188" t="str">
        <f t="shared" si="188"/>
        <v>-/</v>
      </c>
      <c r="O544" s="265"/>
      <c r="P544" s="188">
        <f>IFERROR(INDEX('اطلاعات انشعابات شرکتها'!A:BB,MATCH(A544,'اطلاعات انشعابات شرکتها'!A:A,0),MATCH(P$1,'اطلاعات انشعابات شرکتها'!$1:$1,0)),0)</f>
        <v>0</v>
      </c>
      <c r="Q544" s="188">
        <f>IFERROR(INDEX('اطلاعات انشعابات شرکتها'!A:BB,MATCH(A544,'اطلاعات انشعابات شرکتها'!A:A,0),MATCH(Q$1,'اطلاعات انشعابات شرکتها'!$1:$1,0)),0)</f>
        <v>0</v>
      </c>
      <c r="R544" s="188">
        <f>IFERROR(INDEX('اطلاعات انشعابات شرکتها'!A:BB,MATCH(A544,'اطلاعات انشعابات شرکتها'!A:A,0),MATCH(R$1,'اطلاعات انشعابات شرکتها'!$1:$1,0)),0)</f>
        <v>0</v>
      </c>
      <c r="S544" s="265"/>
      <c r="T544" s="188">
        <f>IFERROR(INDEX('قرائت کنتور'!A:AZ,MATCH(A544&amp;"-"&amp;T$1,'قرائت کنتور'!B:B,0),MATCH(G544,'قرائت کنتور'!$1:$1,0)),0)</f>
        <v>0</v>
      </c>
      <c r="U544" s="188">
        <f>IFERROR(INDEX('قرائت کنتور'!A:AZ,MATCH(A544&amp;"-"&amp;U$1,'قرائت کنتور'!B:B,0),MATCH(L544,'قرائت کنتور'!$1:$1,0)),0)</f>
        <v>0</v>
      </c>
      <c r="V544" s="188">
        <f>IFERROR(INDEX('قرائت کنتور'!A:AZ,MATCH(A544&amp;"-"&amp;U$1,'قرائت کنتور'!B:B,0),MATCH(G544,'قرائت کنتور'!$1:$1,0)),0)</f>
        <v>0</v>
      </c>
      <c r="W544" s="188">
        <f>IFERROR(INDEX('قرائت کنتور'!A:AZ,MATCH(A544&amp;"-"&amp;W$1,'قرائت کنتور'!B:B,0),MATCH(L544,'قرائت کنتور'!$1:$1,0)),0)</f>
        <v>0</v>
      </c>
      <c r="X544" s="188">
        <f>IFERROR(INDEX('قرائت کنتور'!A:AZ,MATCH(A544&amp;"-"&amp;W$1,'قرائت کنتور'!B:B,0),MATCH(G544,'قرائت کنتور'!$1:$1,0)),0)</f>
        <v>0</v>
      </c>
      <c r="Y544" s="188">
        <f>IFERROR(INDEX('قرائت کنتور'!A:AZ,MATCH(A544&amp;"-"&amp;Y$1,'قرائت کنتور'!B:B,0),MATCH(L544,'قرائت کنتور'!$1:$1,0)),0)</f>
        <v>0</v>
      </c>
      <c r="Z544" s="188">
        <f>IFERROR(INDEX('قرائت کنتور'!A:AZ,MATCH(A544&amp;"-"&amp;Y$1,'قرائت کنتور'!B:B,0),MATCH(G544,'قرائت کنتور'!$1:$1,0)),0)</f>
        <v>0</v>
      </c>
      <c r="AA544" s="188">
        <f>IFERROR(INDEX('قرائت کنتور'!A:AZ,MATCH(A544&amp;"-"&amp;AA$1,'قرائت کنتور'!B:B,0),MATCH(L544,'قرائت کنتور'!$1:$1,0)),0)</f>
        <v>0</v>
      </c>
      <c r="AB544" s="188">
        <f>IFERROR(INDEX('قرائت کنتور'!A:AZ,MATCH(A544&amp;"-"&amp;AA$1,'قرائت کنتور'!B:B,0),MATCH(G544,'قرائت کنتور'!$1:$1,0)),0)</f>
        <v>0</v>
      </c>
      <c r="AC544" s="265"/>
      <c r="AD544" s="188">
        <f t="shared" si="189"/>
        <v>0</v>
      </c>
      <c r="AE544" s="188">
        <f t="shared" si="190"/>
        <v>0</v>
      </c>
      <c r="AF544" s="188">
        <f t="shared" si="191"/>
        <v>0</v>
      </c>
      <c r="AG544" s="188">
        <f t="shared" si="192"/>
        <v>0</v>
      </c>
      <c r="AH544" s="188">
        <f t="shared" si="193"/>
        <v>0</v>
      </c>
      <c r="AI544" s="188">
        <f t="shared" si="194"/>
        <v>0</v>
      </c>
      <c r="AJ544" s="188" t="str">
        <f t="shared" si="195"/>
        <v>0</v>
      </c>
      <c r="AK544" s="265"/>
      <c r="AL544" s="254" t="str">
        <f t="shared" si="196"/>
        <v>---</v>
      </c>
      <c r="AM544" s="254" t="str">
        <f t="shared" si="197"/>
        <v>---</v>
      </c>
      <c r="AN544" s="265"/>
      <c r="AO544" s="188" t="str">
        <f>IFERROR(INDEX('تعرفه ها'!A:Z,MATCH(P544&amp;"-"&amp;AO$1,'تعرفه ها'!C:C,0),MATCH(F544,'تعرفه ها'!$2:$2,0),1),"---")</f>
        <v>---</v>
      </c>
      <c r="AP544" s="188" t="str">
        <f>IFERROR(INDEX('تعرفه ها'!A:Z,MATCH(P544&amp;"-"&amp;AP$1,'تعرفه ها'!C:C,0),MATCH(F544,'تعرفه ها'!$2:$2,0),1),"---")</f>
        <v>---</v>
      </c>
      <c r="AQ544" s="188" t="str">
        <f>IFERROR(INDEX('تعرفه ها'!A:Z,MATCH(P544&amp;"-"&amp;AQ$1,'تعرفه ها'!C:C,0),MATCH(F544,'تعرفه ها'!$2:$2,0),1),"---")</f>
        <v>---</v>
      </c>
      <c r="AR544" s="188" t="str">
        <f>IFERROR(INDEX('تعرفه ها'!A:Z,MATCH(P544&amp;"-"&amp;AR$1,'تعرفه ها'!C:C,0),MATCH(F544,'تعرفه ها'!$2:$2,0),1),"---")</f>
        <v>---</v>
      </c>
      <c r="AS544" s="265"/>
      <c r="AT544" s="415" t="str">
        <f t="shared" si="198"/>
        <v>---</v>
      </c>
      <c r="AU544" s="415" t="str">
        <f t="shared" si="199"/>
        <v>---</v>
      </c>
      <c r="AV544" s="415" t="str">
        <f t="shared" si="200"/>
        <v>---</v>
      </c>
      <c r="AW544" s="415" t="str">
        <f t="shared" si="201"/>
        <v>---</v>
      </c>
      <c r="AX544" s="415" t="str">
        <f t="shared" si="202"/>
        <v>---</v>
      </c>
      <c r="AY544" s="415" t="str">
        <f>IFERROR(AH544*INDEX('تعرفه ها'!A:Z,MATCH("عوارض برق به ازاء هر کیلووات",'تعرفه ها'!$C:$C,0),MATCH(F544,'تعرفه ها'!$2:$2,0)),"---")</f>
        <v>---</v>
      </c>
      <c r="AZ544" s="415" t="str">
        <f t="shared" si="203"/>
        <v>---</v>
      </c>
      <c r="BA544" s="415" t="str">
        <f>IFERROR(ROUND(((AX544+AY544+AZ544)*INDEX('تعرفه ها'!A:Z,MATCH("هزینه نگهداری و تعمیرات شبکه برق",'تعرفه ها'!$C:$C,0),MATCH(F544,'تعرفه ها'!$2:$2,0))/100),0),"---")</f>
        <v>---</v>
      </c>
      <c r="BB544" s="415">
        <f>IFERROR(IF(P544="دیماندی",ROUND(AJ544*INDEX('تعرفه ها'!A:Z,MATCH(BB$1,'تعرفه ها'!$C:$C,0),MATCH(F544,'تعرفه ها'!$2:$2,0))*J544/30,0),0),"---")</f>
        <v>0</v>
      </c>
      <c r="BC544" s="415"/>
      <c r="BD544" s="54" t="str">
        <f>IFERROR(IF(INDEX('اطلاعات دوره'!A:Z,MATCH(G544,'اطلاعات دوره'!C:C,0),MATCH("برق",'اطلاعات دوره'!$1:$1,0))="دارد",ROUND(AX544*INDEX('تعرفه ها'!A:Z,MATCH("پیک فصلی برق",'تعرفه ها'!$C:$C,0),MATCH(F544,'تعرفه ها'!$2:$2,0))/100,0),0),"---")</f>
        <v>---</v>
      </c>
      <c r="BE544" s="415" t="str">
        <f>IFERROR(ROUND(((AX544+AY544+AZ544+BA544+BB544+BC544+BD544)*INDEX('تعرفه ها'!A:Z,MATCH("مالیات برق",'تعرفه ها'!$C:$C,0),MATCH(F544,'تعرفه ها'!$2:$2,0))/100),0),"---")</f>
        <v>---</v>
      </c>
      <c r="BF544" s="415" t="str">
        <f t="shared" si="204"/>
        <v>---</v>
      </c>
      <c r="BG544" s="415" t="str">
        <f t="shared" si="208"/>
        <v>---</v>
      </c>
      <c r="BH544" s="415" t="str">
        <f t="shared" si="205"/>
        <v>---</v>
      </c>
      <c r="BI544" s="54" t="str">
        <f t="shared" si="206"/>
        <v>---</v>
      </c>
      <c r="BJ544" s="55" t="str">
        <f t="shared" si="207"/>
        <v>---</v>
      </c>
      <c r="BK544" s="262"/>
      <c r="BL544" s="183" t="str">
        <f>IFERROR(IF(INDEX(پرداخت!A:AZ,MATCH(A544&amp;" - "&amp;"برق",پرداخت!$B:$B,0),MATCH(G544,پرداخت!$1:$1,0))="نشده","نشده","شده"),"---")</f>
        <v>---</v>
      </c>
      <c r="BN544" s="257"/>
      <c r="BO544" s="257"/>
      <c r="BP544" s="257"/>
      <c r="BQ544" s="257"/>
      <c r="BR544" s="257"/>
      <c r="BS544" s="257"/>
      <c r="BT544" s="257"/>
      <c r="BU544" s="257"/>
      <c r="BV544" s="257"/>
      <c r="BW544" s="257"/>
      <c r="BX544" s="257"/>
      <c r="BY544" s="257"/>
      <c r="BZ544" s="257"/>
      <c r="CA544" s="257"/>
      <c r="CB544" s="257"/>
      <c r="CC544" s="257"/>
      <c r="CD544" s="257"/>
      <c r="CE544" s="257"/>
      <c r="CF544" s="257"/>
      <c r="CG544" s="257"/>
      <c r="CH544"/>
      <c r="CI544"/>
      <c r="CJ544"/>
      <c r="CK544"/>
    </row>
    <row r="545" spans="1:89" ht="33.75" hidden="1">
      <c r="A545" s="170"/>
      <c r="B545" s="47">
        <f>IFERROR(INDEX('اطلاعات انشعابات شرکتها'!A:BB,MATCH(A545,'اطلاعات انشعابات شرکتها'!A:A,0),MATCH(B$1,'اطلاعات انشعابات شرکتها'!$1:$1,0)),0)</f>
        <v>0</v>
      </c>
      <c r="C545" s="48">
        <f>IFERROR(INDEX('اطلاعات انشعابات شرکتها'!A:BB,MATCH(A545,'اطلاعات انشعابات شرکتها'!A:A,0),MATCH(C$1,'اطلاعات انشعابات شرکتها'!$1:$1,0)),0)</f>
        <v>0</v>
      </c>
      <c r="D545" s="45"/>
      <c r="E545" s="171"/>
      <c r="F545" s="170"/>
      <c r="G545" s="188" t="str">
        <f t="shared" si="186"/>
        <v>/</v>
      </c>
      <c r="H545" s="188">
        <f>IFERROR(INDEX('اطلاعات دوره'!A:Z,MATCH(G545,'اطلاعات دوره'!C:C,0),MATCH(H$1,'اطلاعات دوره'!$1:$1,0)),0)</f>
        <v>0</v>
      </c>
      <c r="I545" s="188">
        <f>IFERROR(INDEX('اطلاعات دوره'!A:Z,MATCH(G545,'اطلاعات دوره'!C:C,0),MATCH(I$1,'اطلاعات دوره'!$1:$1,0)),0)</f>
        <v>0</v>
      </c>
      <c r="J545" s="188">
        <f>IFERROR(INDEX('اطلاعات دوره'!A:Z,MATCH(G545,'اطلاعات دوره'!C:C,0),MATCH(J$1,'اطلاعات دوره'!$1:$1,0)),0)</f>
        <v>0</v>
      </c>
      <c r="K545" s="265"/>
      <c r="L545" s="188" t="str">
        <f>IFERROR(INDEX('اطلاعات دوره'!A:Z,MATCH(G545,'اطلاعات دوره'!C:C,0)-1,MATCH("عنوان",'اطلاعات دوره'!$1:$1,0)),"---")</f>
        <v>---</v>
      </c>
      <c r="M545" s="188" t="str">
        <f t="shared" si="187"/>
        <v>----</v>
      </c>
      <c r="N545" s="188" t="str">
        <f t="shared" si="188"/>
        <v>-/</v>
      </c>
      <c r="O545" s="265"/>
      <c r="P545" s="188">
        <f>IFERROR(INDEX('اطلاعات انشعابات شرکتها'!A:BB,MATCH(A545,'اطلاعات انشعابات شرکتها'!A:A,0),MATCH(P$1,'اطلاعات انشعابات شرکتها'!$1:$1,0)),0)</f>
        <v>0</v>
      </c>
      <c r="Q545" s="188">
        <f>IFERROR(INDEX('اطلاعات انشعابات شرکتها'!A:BB,MATCH(A545,'اطلاعات انشعابات شرکتها'!A:A,0),MATCH(Q$1,'اطلاعات انشعابات شرکتها'!$1:$1,0)),0)</f>
        <v>0</v>
      </c>
      <c r="R545" s="188">
        <f>IFERROR(INDEX('اطلاعات انشعابات شرکتها'!A:BB,MATCH(A545,'اطلاعات انشعابات شرکتها'!A:A,0),MATCH(R$1,'اطلاعات انشعابات شرکتها'!$1:$1,0)),0)</f>
        <v>0</v>
      </c>
      <c r="S545" s="265"/>
      <c r="T545" s="188">
        <f>IFERROR(INDEX('قرائت کنتور'!A:AZ,MATCH(A545&amp;"-"&amp;T$1,'قرائت کنتور'!B:B,0),MATCH(G545,'قرائت کنتور'!$1:$1,0)),0)</f>
        <v>0</v>
      </c>
      <c r="U545" s="188">
        <f>IFERROR(INDEX('قرائت کنتور'!A:AZ,MATCH(A545&amp;"-"&amp;U$1,'قرائت کنتور'!B:B,0),MATCH(L545,'قرائت کنتور'!$1:$1,0)),0)</f>
        <v>0</v>
      </c>
      <c r="V545" s="188">
        <f>IFERROR(INDEX('قرائت کنتور'!A:AZ,MATCH(A545&amp;"-"&amp;U$1,'قرائت کنتور'!B:B,0),MATCH(G545,'قرائت کنتور'!$1:$1,0)),0)</f>
        <v>0</v>
      </c>
      <c r="W545" s="188">
        <f>IFERROR(INDEX('قرائت کنتور'!A:AZ,MATCH(A545&amp;"-"&amp;W$1,'قرائت کنتور'!B:B,0),MATCH(L545,'قرائت کنتور'!$1:$1,0)),0)</f>
        <v>0</v>
      </c>
      <c r="X545" s="188">
        <f>IFERROR(INDEX('قرائت کنتور'!A:AZ,MATCH(A545&amp;"-"&amp;W$1,'قرائت کنتور'!B:B,0),MATCH(G545,'قرائت کنتور'!$1:$1,0)),0)</f>
        <v>0</v>
      </c>
      <c r="Y545" s="188">
        <f>IFERROR(INDEX('قرائت کنتور'!A:AZ,MATCH(A545&amp;"-"&amp;Y$1,'قرائت کنتور'!B:B,0),MATCH(L545,'قرائت کنتور'!$1:$1,0)),0)</f>
        <v>0</v>
      </c>
      <c r="Z545" s="188">
        <f>IFERROR(INDEX('قرائت کنتور'!A:AZ,MATCH(A545&amp;"-"&amp;Y$1,'قرائت کنتور'!B:B,0),MATCH(G545,'قرائت کنتور'!$1:$1,0)),0)</f>
        <v>0</v>
      </c>
      <c r="AA545" s="188">
        <f>IFERROR(INDEX('قرائت کنتور'!A:AZ,MATCH(A545&amp;"-"&amp;AA$1,'قرائت کنتور'!B:B,0),MATCH(L545,'قرائت کنتور'!$1:$1,0)),0)</f>
        <v>0</v>
      </c>
      <c r="AB545" s="188">
        <f>IFERROR(INDEX('قرائت کنتور'!A:AZ,MATCH(A545&amp;"-"&amp;AA$1,'قرائت کنتور'!B:B,0),MATCH(G545,'قرائت کنتور'!$1:$1,0)),0)</f>
        <v>0</v>
      </c>
      <c r="AC545" s="265"/>
      <c r="AD545" s="188">
        <f t="shared" si="189"/>
        <v>0</v>
      </c>
      <c r="AE545" s="188">
        <f t="shared" si="190"/>
        <v>0</v>
      </c>
      <c r="AF545" s="188">
        <f t="shared" si="191"/>
        <v>0</v>
      </c>
      <c r="AG545" s="188">
        <f t="shared" si="192"/>
        <v>0</v>
      </c>
      <c r="AH545" s="188">
        <f t="shared" si="193"/>
        <v>0</v>
      </c>
      <c r="AI545" s="188">
        <f t="shared" si="194"/>
        <v>0</v>
      </c>
      <c r="AJ545" s="188" t="str">
        <f t="shared" si="195"/>
        <v>0</v>
      </c>
      <c r="AK545" s="265"/>
      <c r="AL545" s="254" t="str">
        <f t="shared" si="196"/>
        <v>---</v>
      </c>
      <c r="AM545" s="254" t="str">
        <f t="shared" si="197"/>
        <v>---</v>
      </c>
      <c r="AN545" s="265"/>
      <c r="AO545" s="188" t="str">
        <f>IFERROR(INDEX('تعرفه ها'!A:Z,MATCH(P545&amp;"-"&amp;AO$1,'تعرفه ها'!C:C,0),MATCH(F545,'تعرفه ها'!$2:$2,0),1),"---")</f>
        <v>---</v>
      </c>
      <c r="AP545" s="188" t="str">
        <f>IFERROR(INDEX('تعرفه ها'!A:Z,MATCH(P545&amp;"-"&amp;AP$1,'تعرفه ها'!C:C,0),MATCH(F545,'تعرفه ها'!$2:$2,0),1),"---")</f>
        <v>---</v>
      </c>
      <c r="AQ545" s="188" t="str">
        <f>IFERROR(INDEX('تعرفه ها'!A:Z,MATCH(P545&amp;"-"&amp;AQ$1,'تعرفه ها'!C:C,0),MATCH(F545,'تعرفه ها'!$2:$2,0),1),"---")</f>
        <v>---</v>
      </c>
      <c r="AR545" s="188" t="str">
        <f>IFERROR(INDEX('تعرفه ها'!A:Z,MATCH(P545&amp;"-"&amp;AR$1,'تعرفه ها'!C:C,0),MATCH(F545,'تعرفه ها'!$2:$2,0),1),"---")</f>
        <v>---</v>
      </c>
      <c r="AS545" s="265"/>
      <c r="AT545" s="415" t="str">
        <f t="shared" si="198"/>
        <v>---</v>
      </c>
      <c r="AU545" s="415" t="str">
        <f t="shared" si="199"/>
        <v>---</v>
      </c>
      <c r="AV545" s="415" t="str">
        <f t="shared" si="200"/>
        <v>---</v>
      </c>
      <c r="AW545" s="415" t="str">
        <f t="shared" si="201"/>
        <v>---</v>
      </c>
      <c r="AX545" s="415" t="str">
        <f t="shared" si="202"/>
        <v>---</v>
      </c>
      <c r="AY545" s="415" t="str">
        <f>IFERROR(AH545*INDEX('تعرفه ها'!A:Z,MATCH("عوارض برق به ازاء هر کیلووات",'تعرفه ها'!$C:$C,0),MATCH(F545,'تعرفه ها'!$2:$2,0)),"---")</f>
        <v>---</v>
      </c>
      <c r="AZ545" s="415" t="str">
        <f t="shared" si="203"/>
        <v>---</v>
      </c>
      <c r="BA545" s="415" t="str">
        <f>IFERROR(ROUND(((AX545+AY545+AZ545)*INDEX('تعرفه ها'!A:Z,MATCH("هزینه نگهداری و تعمیرات شبکه برق",'تعرفه ها'!$C:$C,0),MATCH(F545,'تعرفه ها'!$2:$2,0))/100),0),"---")</f>
        <v>---</v>
      </c>
      <c r="BB545" s="415">
        <f>IFERROR(IF(P545="دیماندی",ROUND(AJ545*INDEX('تعرفه ها'!A:Z,MATCH(BB$1,'تعرفه ها'!$C:$C,0),MATCH(F545,'تعرفه ها'!$2:$2,0))*J545/30,0),0),"---")</f>
        <v>0</v>
      </c>
      <c r="BC545" s="415"/>
      <c r="BD545" s="54" t="str">
        <f>IFERROR(IF(INDEX('اطلاعات دوره'!A:Z,MATCH(G545,'اطلاعات دوره'!C:C,0),MATCH("برق",'اطلاعات دوره'!$1:$1,0))="دارد",ROUND(AX545*INDEX('تعرفه ها'!A:Z,MATCH("پیک فصلی برق",'تعرفه ها'!$C:$C,0),MATCH(F545,'تعرفه ها'!$2:$2,0))/100,0),0),"---")</f>
        <v>---</v>
      </c>
      <c r="BE545" s="415" t="str">
        <f>IFERROR(ROUND(((AX545+AY545+AZ545+BA545+BB545+BC545+BD545)*INDEX('تعرفه ها'!A:Z,MATCH("مالیات برق",'تعرفه ها'!$C:$C,0),MATCH(F545,'تعرفه ها'!$2:$2,0))/100),0),"---")</f>
        <v>---</v>
      </c>
      <c r="BF545" s="415" t="str">
        <f t="shared" si="204"/>
        <v>---</v>
      </c>
      <c r="BG545" s="415" t="str">
        <f t="shared" si="208"/>
        <v>---</v>
      </c>
      <c r="BH545" s="415" t="str">
        <f t="shared" si="205"/>
        <v>---</v>
      </c>
      <c r="BI545" s="54" t="str">
        <f t="shared" si="206"/>
        <v>---</v>
      </c>
      <c r="BJ545" s="55" t="str">
        <f t="shared" si="207"/>
        <v>---</v>
      </c>
      <c r="BK545" s="262"/>
      <c r="BL545" s="183" t="str">
        <f>IFERROR(IF(INDEX(پرداخت!A:AZ,MATCH(A545&amp;" - "&amp;"برق",پرداخت!$B:$B,0),MATCH(G545,پرداخت!$1:$1,0))="نشده","نشده","شده"),"---")</f>
        <v>---</v>
      </c>
      <c r="BN545" s="257"/>
      <c r="BO545" s="257"/>
      <c r="BP545" s="257"/>
      <c r="BQ545" s="257"/>
      <c r="BR545" s="257"/>
      <c r="BS545" s="257"/>
      <c r="BT545" s="257"/>
      <c r="BU545" s="257"/>
      <c r="BV545" s="257"/>
      <c r="BW545" s="257"/>
      <c r="BX545" s="257"/>
      <c r="BY545" s="257"/>
      <c r="BZ545" s="257"/>
      <c r="CA545" s="257"/>
      <c r="CB545" s="257"/>
      <c r="CC545" s="257"/>
      <c r="CD545" s="257"/>
      <c r="CE545" s="257"/>
      <c r="CF545" s="257"/>
      <c r="CG545" s="257"/>
      <c r="CH545"/>
      <c r="CI545"/>
      <c r="CJ545"/>
      <c r="CK545"/>
    </row>
    <row r="546" spans="1:89" ht="33.75" hidden="1">
      <c r="A546" s="170"/>
      <c r="B546" s="47">
        <f>IFERROR(INDEX('اطلاعات انشعابات شرکتها'!A:BB,MATCH(A546,'اطلاعات انشعابات شرکتها'!A:A,0),MATCH(B$1,'اطلاعات انشعابات شرکتها'!$1:$1,0)),0)</f>
        <v>0</v>
      </c>
      <c r="C546" s="48">
        <f>IFERROR(INDEX('اطلاعات انشعابات شرکتها'!A:BB,MATCH(A546,'اطلاعات انشعابات شرکتها'!A:A,0),MATCH(C$1,'اطلاعات انشعابات شرکتها'!$1:$1,0)),0)</f>
        <v>0</v>
      </c>
      <c r="D546" s="45"/>
      <c r="E546" s="171"/>
      <c r="F546" s="170"/>
      <c r="G546" s="188" t="str">
        <f t="shared" si="186"/>
        <v>/</v>
      </c>
      <c r="H546" s="188">
        <f>IFERROR(INDEX('اطلاعات دوره'!A:Z,MATCH(G546,'اطلاعات دوره'!C:C,0),MATCH(H$1,'اطلاعات دوره'!$1:$1,0)),0)</f>
        <v>0</v>
      </c>
      <c r="I546" s="188">
        <f>IFERROR(INDEX('اطلاعات دوره'!A:Z,MATCH(G546,'اطلاعات دوره'!C:C,0),MATCH(I$1,'اطلاعات دوره'!$1:$1,0)),0)</f>
        <v>0</v>
      </c>
      <c r="J546" s="188">
        <f>IFERROR(INDEX('اطلاعات دوره'!A:Z,MATCH(G546,'اطلاعات دوره'!C:C,0),MATCH(J$1,'اطلاعات دوره'!$1:$1,0)),0)</f>
        <v>0</v>
      </c>
      <c r="K546" s="265"/>
      <c r="L546" s="188" t="str">
        <f>IFERROR(INDEX('اطلاعات دوره'!A:Z,MATCH(G546,'اطلاعات دوره'!C:C,0)-1,MATCH("عنوان",'اطلاعات دوره'!$1:$1,0)),"---")</f>
        <v>---</v>
      </c>
      <c r="M546" s="188" t="str">
        <f t="shared" si="187"/>
        <v>----</v>
      </c>
      <c r="N546" s="188" t="str">
        <f t="shared" si="188"/>
        <v>-/</v>
      </c>
      <c r="O546" s="265"/>
      <c r="P546" s="188">
        <f>IFERROR(INDEX('اطلاعات انشعابات شرکتها'!A:BB,MATCH(A546,'اطلاعات انشعابات شرکتها'!A:A,0),MATCH(P$1,'اطلاعات انشعابات شرکتها'!$1:$1,0)),0)</f>
        <v>0</v>
      </c>
      <c r="Q546" s="188">
        <f>IFERROR(INDEX('اطلاعات انشعابات شرکتها'!A:BB,MATCH(A546,'اطلاعات انشعابات شرکتها'!A:A,0),MATCH(Q$1,'اطلاعات انشعابات شرکتها'!$1:$1,0)),0)</f>
        <v>0</v>
      </c>
      <c r="R546" s="188">
        <f>IFERROR(INDEX('اطلاعات انشعابات شرکتها'!A:BB,MATCH(A546,'اطلاعات انشعابات شرکتها'!A:A,0),MATCH(R$1,'اطلاعات انشعابات شرکتها'!$1:$1,0)),0)</f>
        <v>0</v>
      </c>
      <c r="S546" s="265"/>
      <c r="T546" s="188">
        <f>IFERROR(INDEX('قرائت کنتور'!A:AZ,MATCH(A546&amp;"-"&amp;T$1,'قرائت کنتور'!B:B,0),MATCH(G546,'قرائت کنتور'!$1:$1,0)),0)</f>
        <v>0</v>
      </c>
      <c r="U546" s="188">
        <f>IFERROR(INDEX('قرائت کنتور'!A:AZ,MATCH(A546&amp;"-"&amp;U$1,'قرائت کنتور'!B:B,0),MATCH(L546,'قرائت کنتور'!$1:$1,0)),0)</f>
        <v>0</v>
      </c>
      <c r="V546" s="188">
        <f>IFERROR(INDEX('قرائت کنتور'!A:AZ,MATCH(A546&amp;"-"&amp;U$1,'قرائت کنتور'!B:B,0),MATCH(G546,'قرائت کنتور'!$1:$1,0)),0)</f>
        <v>0</v>
      </c>
      <c r="W546" s="188">
        <f>IFERROR(INDEX('قرائت کنتور'!A:AZ,MATCH(A546&amp;"-"&amp;W$1,'قرائت کنتور'!B:B,0),MATCH(L546,'قرائت کنتور'!$1:$1,0)),0)</f>
        <v>0</v>
      </c>
      <c r="X546" s="188">
        <f>IFERROR(INDEX('قرائت کنتور'!A:AZ,MATCH(A546&amp;"-"&amp;W$1,'قرائت کنتور'!B:B,0),MATCH(G546,'قرائت کنتور'!$1:$1,0)),0)</f>
        <v>0</v>
      </c>
      <c r="Y546" s="188">
        <f>IFERROR(INDEX('قرائت کنتور'!A:AZ,MATCH(A546&amp;"-"&amp;Y$1,'قرائت کنتور'!B:B,0),MATCH(L546,'قرائت کنتور'!$1:$1,0)),0)</f>
        <v>0</v>
      </c>
      <c r="Z546" s="188">
        <f>IFERROR(INDEX('قرائت کنتور'!A:AZ,MATCH(A546&amp;"-"&amp;Y$1,'قرائت کنتور'!B:B,0),MATCH(G546,'قرائت کنتور'!$1:$1,0)),0)</f>
        <v>0</v>
      </c>
      <c r="AA546" s="188">
        <f>IFERROR(INDEX('قرائت کنتور'!A:AZ,MATCH(A546&amp;"-"&amp;AA$1,'قرائت کنتور'!B:B,0),MATCH(L546,'قرائت کنتور'!$1:$1,0)),0)</f>
        <v>0</v>
      </c>
      <c r="AB546" s="188">
        <f>IFERROR(INDEX('قرائت کنتور'!A:AZ,MATCH(A546&amp;"-"&amp;AA$1,'قرائت کنتور'!B:B,0),MATCH(G546,'قرائت کنتور'!$1:$1,0)),0)</f>
        <v>0</v>
      </c>
      <c r="AC546" s="265"/>
      <c r="AD546" s="188">
        <f t="shared" si="189"/>
        <v>0</v>
      </c>
      <c r="AE546" s="188">
        <f t="shared" si="190"/>
        <v>0</v>
      </c>
      <c r="AF546" s="188">
        <f t="shared" si="191"/>
        <v>0</v>
      </c>
      <c r="AG546" s="188">
        <f t="shared" si="192"/>
        <v>0</v>
      </c>
      <c r="AH546" s="188">
        <f t="shared" si="193"/>
        <v>0</v>
      </c>
      <c r="AI546" s="188">
        <f t="shared" si="194"/>
        <v>0</v>
      </c>
      <c r="AJ546" s="188" t="str">
        <f t="shared" si="195"/>
        <v>0</v>
      </c>
      <c r="AK546" s="265"/>
      <c r="AL546" s="254" t="str">
        <f t="shared" si="196"/>
        <v>---</v>
      </c>
      <c r="AM546" s="254" t="str">
        <f t="shared" si="197"/>
        <v>---</v>
      </c>
      <c r="AN546" s="265"/>
      <c r="AO546" s="188" t="str">
        <f>IFERROR(INDEX('تعرفه ها'!A:Z,MATCH(P546&amp;"-"&amp;AO$1,'تعرفه ها'!C:C,0),MATCH(F546,'تعرفه ها'!$2:$2,0),1),"---")</f>
        <v>---</v>
      </c>
      <c r="AP546" s="188" t="str">
        <f>IFERROR(INDEX('تعرفه ها'!A:Z,MATCH(P546&amp;"-"&amp;AP$1,'تعرفه ها'!C:C,0),MATCH(F546,'تعرفه ها'!$2:$2,0),1),"---")</f>
        <v>---</v>
      </c>
      <c r="AQ546" s="188" t="str">
        <f>IFERROR(INDEX('تعرفه ها'!A:Z,MATCH(P546&amp;"-"&amp;AQ$1,'تعرفه ها'!C:C,0),MATCH(F546,'تعرفه ها'!$2:$2,0),1),"---")</f>
        <v>---</v>
      </c>
      <c r="AR546" s="188" t="str">
        <f>IFERROR(INDEX('تعرفه ها'!A:Z,MATCH(P546&amp;"-"&amp;AR$1,'تعرفه ها'!C:C,0),MATCH(F546,'تعرفه ها'!$2:$2,0),1),"---")</f>
        <v>---</v>
      </c>
      <c r="AS546" s="265"/>
      <c r="AT546" s="415" t="str">
        <f t="shared" si="198"/>
        <v>---</v>
      </c>
      <c r="AU546" s="415" t="str">
        <f t="shared" si="199"/>
        <v>---</v>
      </c>
      <c r="AV546" s="415" t="str">
        <f t="shared" si="200"/>
        <v>---</v>
      </c>
      <c r="AW546" s="415" t="str">
        <f t="shared" si="201"/>
        <v>---</v>
      </c>
      <c r="AX546" s="415" t="str">
        <f t="shared" si="202"/>
        <v>---</v>
      </c>
      <c r="AY546" s="415" t="str">
        <f>IFERROR(AH546*INDEX('تعرفه ها'!A:Z,MATCH("عوارض برق به ازاء هر کیلووات",'تعرفه ها'!$C:$C,0),MATCH(F546,'تعرفه ها'!$2:$2,0)),"---")</f>
        <v>---</v>
      </c>
      <c r="AZ546" s="415" t="str">
        <f t="shared" si="203"/>
        <v>---</v>
      </c>
      <c r="BA546" s="415" t="str">
        <f>IFERROR(ROUND(((AX546+AY546+AZ546)*INDEX('تعرفه ها'!A:Z,MATCH("هزینه نگهداری و تعمیرات شبکه برق",'تعرفه ها'!$C:$C,0),MATCH(F546,'تعرفه ها'!$2:$2,0))/100),0),"---")</f>
        <v>---</v>
      </c>
      <c r="BB546" s="415">
        <f>IFERROR(IF(P546="دیماندی",ROUND(AJ546*INDEX('تعرفه ها'!A:Z,MATCH(BB$1,'تعرفه ها'!$C:$C,0),MATCH(F546,'تعرفه ها'!$2:$2,0))*J546/30,0),0),"---")</f>
        <v>0</v>
      </c>
      <c r="BC546" s="415"/>
      <c r="BD546" s="54" t="str">
        <f>IFERROR(IF(INDEX('اطلاعات دوره'!A:Z,MATCH(G546,'اطلاعات دوره'!C:C,0),MATCH("برق",'اطلاعات دوره'!$1:$1,0))="دارد",ROUND(AX546*INDEX('تعرفه ها'!A:Z,MATCH("پیک فصلی برق",'تعرفه ها'!$C:$C,0),MATCH(F546,'تعرفه ها'!$2:$2,0))/100,0),0),"---")</f>
        <v>---</v>
      </c>
      <c r="BE546" s="415" t="str">
        <f>IFERROR(ROUND(((AX546+AY546+AZ546+BA546+BB546+BC546+BD546)*INDEX('تعرفه ها'!A:Z,MATCH("مالیات برق",'تعرفه ها'!$C:$C,0),MATCH(F546,'تعرفه ها'!$2:$2,0))/100),0),"---")</f>
        <v>---</v>
      </c>
      <c r="BF546" s="415" t="str">
        <f t="shared" si="204"/>
        <v>---</v>
      </c>
      <c r="BG546" s="415" t="str">
        <f t="shared" si="208"/>
        <v>---</v>
      </c>
      <c r="BH546" s="415" t="str">
        <f t="shared" si="205"/>
        <v>---</v>
      </c>
      <c r="BI546" s="54" t="str">
        <f t="shared" si="206"/>
        <v>---</v>
      </c>
      <c r="BJ546" s="55" t="str">
        <f t="shared" si="207"/>
        <v>---</v>
      </c>
      <c r="BK546" s="262"/>
      <c r="BL546" s="183" t="str">
        <f>IFERROR(IF(INDEX(پرداخت!A:AZ,MATCH(A546&amp;" - "&amp;"برق",پرداخت!$B:$B,0),MATCH(G546,پرداخت!$1:$1,0))="نشده","نشده","شده"),"---")</f>
        <v>---</v>
      </c>
      <c r="BN546" s="257"/>
      <c r="BO546" s="257"/>
      <c r="BP546" s="257"/>
      <c r="BQ546" s="257"/>
      <c r="BR546" s="257"/>
      <c r="BS546" s="257"/>
      <c r="BT546" s="257"/>
      <c r="BU546" s="257"/>
      <c r="BV546" s="257"/>
      <c r="BW546" s="257"/>
      <c r="BX546" s="257"/>
      <c r="BY546" s="257"/>
      <c r="BZ546" s="257"/>
      <c r="CA546" s="257"/>
      <c r="CB546" s="257"/>
      <c r="CC546" s="257"/>
      <c r="CD546" s="257"/>
      <c r="CE546" s="257"/>
      <c r="CF546" s="257"/>
      <c r="CG546" s="257"/>
      <c r="CH546"/>
      <c r="CI546"/>
      <c r="CJ546"/>
      <c r="CK546"/>
    </row>
    <row r="547" spans="1:89" ht="33.75" hidden="1">
      <c r="A547" s="170"/>
      <c r="B547" s="47">
        <f>IFERROR(INDEX('اطلاعات انشعابات شرکتها'!A:BB,MATCH(A547,'اطلاعات انشعابات شرکتها'!A:A,0),MATCH(B$1,'اطلاعات انشعابات شرکتها'!$1:$1,0)),0)</f>
        <v>0</v>
      </c>
      <c r="C547" s="48">
        <f>IFERROR(INDEX('اطلاعات انشعابات شرکتها'!A:BB,MATCH(A547,'اطلاعات انشعابات شرکتها'!A:A,0),MATCH(C$1,'اطلاعات انشعابات شرکتها'!$1:$1,0)),0)</f>
        <v>0</v>
      </c>
      <c r="D547" s="45"/>
      <c r="E547" s="171"/>
      <c r="F547" s="170"/>
      <c r="G547" s="188" t="str">
        <f t="shared" si="186"/>
        <v>/</v>
      </c>
      <c r="H547" s="188">
        <f>IFERROR(INDEX('اطلاعات دوره'!A:Z,MATCH(G547,'اطلاعات دوره'!C:C,0),MATCH(H$1,'اطلاعات دوره'!$1:$1,0)),0)</f>
        <v>0</v>
      </c>
      <c r="I547" s="188">
        <f>IFERROR(INDEX('اطلاعات دوره'!A:Z,MATCH(G547,'اطلاعات دوره'!C:C,0),MATCH(I$1,'اطلاعات دوره'!$1:$1,0)),0)</f>
        <v>0</v>
      </c>
      <c r="J547" s="188">
        <f>IFERROR(INDEX('اطلاعات دوره'!A:Z,MATCH(G547,'اطلاعات دوره'!C:C,0),MATCH(J$1,'اطلاعات دوره'!$1:$1,0)),0)</f>
        <v>0</v>
      </c>
      <c r="K547" s="265"/>
      <c r="L547" s="188" t="str">
        <f>IFERROR(INDEX('اطلاعات دوره'!A:Z,MATCH(G547,'اطلاعات دوره'!C:C,0)-1,MATCH("عنوان",'اطلاعات دوره'!$1:$1,0)),"---")</f>
        <v>---</v>
      </c>
      <c r="M547" s="188" t="str">
        <f t="shared" si="187"/>
        <v>----</v>
      </c>
      <c r="N547" s="188" t="str">
        <f t="shared" si="188"/>
        <v>-/</v>
      </c>
      <c r="O547" s="265"/>
      <c r="P547" s="188">
        <f>IFERROR(INDEX('اطلاعات انشعابات شرکتها'!A:BB,MATCH(A547,'اطلاعات انشعابات شرکتها'!A:A,0),MATCH(P$1,'اطلاعات انشعابات شرکتها'!$1:$1,0)),0)</f>
        <v>0</v>
      </c>
      <c r="Q547" s="188">
        <f>IFERROR(INDEX('اطلاعات انشعابات شرکتها'!A:BB,MATCH(A547,'اطلاعات انشعابات شرکتها'!A:A,0),MATCH(Q$1,'اطلاعات انشعابات شرکتها'!$1:$1,0)),0)</f>
        <v>0</v>
      </c>
      <c r="R547" s="188">
        <f>IFERROR(INDEX('اطلاعات انشعابات شرکتها'!A:BB,MATCH(A547,'اطلاعات انشعابات شرکتها'!A:A,0),MATCH(R$1,'اطلاعات انشعابات شرکتها'!$1:$1,0)),0)</f>
        <v>0</v>
      </c>
      <c r="S547" s="265"/>
      <c r="T547" s="188">
        <f>IFERROR(INDEX('قرائت کنتور'!A:AZ,MATCH(A547&amp;"-"&amp;T$1,'قرائت کنتور'!B:B,0),MATCH(G547,'قرائت کنتور'!$1:$1,0)),0)</f>
        <v>0</v>
      </c>
      <c r="U547" s="188">
        <f>IFERROR(INDEX('قرائت کنتور'!A:AZ,MATCH(A547&amp;"-"&amp;U$1,'قرائت کنتور'!B:B,0),MATCH(L547,'قرائت کنتور'!$1:$1,0)),0)</f>
        <v>0</v>
      </c>
      <c r="V547" s="188">
        <f>IFERROR(INDEX('قرائت کنتور'!A:AZ,MATCH(A547&amp;"-"&amp;U$1,'قرائت کنتور'!B:B,0),MATCH(G547,'قرائت کنتور'!$1:$1,0)),0)</f>
        <v>0</v>
      </c>
      <c r="W547" s="188">
        <f>IFERROR(INDEX('قرائت کنتور'!A:AZ,MATCH(A547&amp;"-"&amp;W$1,'قرائت کنتور'!B:B,0),MATCH(L547,'قرائت کنتور'!$1:$1,0)),0)</f>
        <v>0</v>
      </c>
      <c r="X547" s="188">
        <f>IFERROR(INDEX('قرائت کنتور'!A:AZ,MATCH(A547&amp;"-"&amp;W$1,'قرائت کنتور'!B:B,0),MATCH(G547,'قرائت کنتور'!$1:$1,0)),0)</f>
        <v>0</v>
      </c>
      <c r="Y547" s="188">
        <f>IFERROR(INDEX('قرائت کنتور'!A:AZ,MATCH(A547&amp;"-"&amp;Y$1,'قرائت کنتور'!B:B,0),MATCH(L547,'قرائت کنتور'!$1:$1,0)),0)</f>
        <v>0</v>
      </c>
      <c r="Z547" s="188">
        <f>IFERROR(INDEX('قرائت کنتور'!A:AZ,MATCH(A547&amp;"-"&amp;Y$1,'قرائت کنتور'!B:B,0),MATCH(G547,'قرائت کنتور'!$1:$1,0)),0)</f>
        <v>0</v>
      </c>
      <c r="AA547" s="188">
        <f>IFERROR(INDEX('قرائت کنتور'!A:AZ,MATCH(A547&amp;"-"&amp;AA$1,'قرائت کنتور'!B:B,0),MATCH(L547,'قرائت کنتور'!$1:$1,0)),0)</f>
        <v>0</v>
      </c>
      <c r="AB547" s="188">
        <f>IFERROR(INDEX('قرائت کنتور'!A:AZ,MATCH(A547&amp;"-"&amp;AA$1,'قرائت کنتور'!B:B,0),MATCH(G547,'قرائت کنتور'!$1:$1,0)),0)</f>
        <v>0</v>
      </c>
      <c r="AC547" s="265"/>
      <c r="AD547" s="188">
        <f t="shared" si="189"/>
        <v>0</v>
      </c>
      <c r="AE547" s="188">
        <f t="shared" si="190"/>
        <v>0</v>
      </c>
      <c r="AF547" s="188">
        <f t="shared" si="191"/>
        <v>0</v>
      </c>
      <c r="AG547" s="188">
        <f t="shared" si="192"/>
        <v>0</v>
      </c>
      <c r="AH547" s="188">
        <f t="shared" si="193"/>
        <v>0</v>
      </c>
      <c r="AI547" s="188">
        <f t="shared" si="194"/>
        <v>0</v>
      </c>
      <c r="AJ547" s="188" t="str">
        <f t="shared" si="195"/>
        <v>0</v>
      </c>
      <c r="AK547" s="265"/>
      <c r="AL547" s="254" t="str">
        <f t="shared" si="196"/>
        <v>---</v>
      </c>
      <c r="AM547" s="254" t="str">
        <f t="shared" si="197"/>
        <v>---</v>
      </c>
      <c r="AN547" s="265"/>
      <c r="AO547" s="188" t="str">
        <f>IFERROR(INDEX('تعرفه ها'!A:Z,MATCH(P547&amp;"-"&amp;AO$1,'تعرفه ها'!C:C,0),MATCH(F547,'تعرفه ها'!$2:$2,0),1),"---")</f>
        <v>---</v>
      </c>
      <c r="AP547" s="188" t="str">
        <f>IFERROR(INDEX('تعرفه ها'!A:Z,MATCH(P547&amp;"-"&amp;AP$1,'تعرفه ها'!C:C,0),MATCH(F547,'تعرفه ها'!$2:$2,0),1),"---")</f>
        <v>---</v>
      </c>
      <c r="AQ547" s="188" t="str">
        <f>IFERROR(INDEX('تعرفه ها'!A:Z,MATCH(P547&amp;"-"&amp;AQ$1,'تعرفه ها'!C:C,0),MATCH(F547,'تعرفه ها'!$2:$2,0),1),"---")</f>
        <v>---</v>
      </c>
      <c r="AR547" s="188" t="str">
        <f>IFERROR(INDEX('تعرفه ها'!A:Z,MATCH(P547&amp;"-"&amp;AR$1,'تعرفه ها'!C:C,0),MATCH(F547,'تعرفه ها'!$2:$2,0),1),"---")</f>
        <v>---</v>
      </c>
      <c r="AS547" s="265"/>
      <c r="AT547" s="415" t="str">
        <f t="shared" si="198"/>
        <v>---</v>
      </c>
      <c r="AU547" s="415" t="str">
        <f t="shared" si="199"/>
        <v>---</v>
      </c>
      <c r="AV547" s="415" t="str">
        <f t="shared" si="200"/>
        <v>---</v>
      </c>
      <c r="AW547" s="415" t="str">
        <f t="shared" si="201"/>
        <v>---</v>
      </c>
      <c r="AX547" s="415" t="str">
        <f t="shared" si="202"/>
        <v>---</v>
      </c>
      <c r="AY547" s="415" t="str">
        <f>IFERROR(AH547*INDEX('تعرفه ها'!A:Z,MATCH("عوارض برق به ازاء هر کیلووات",'تعرفه ها'!$C:$C,0),MATCH(F547,'تعرفه ها'!$2:$2,0)),"---")</f>
        <v>---</v>
      </c>
      <c r="AZ547" s="415" t="str">
        <f t="shared" si="203"/>
        <v>---</v>
      </c>
      <c r="BA547" s="415" t="str">
        <f>IFERROR(ROUND(((AX547+AY547+AZ547)*INDEX('تعرفه ها'!A:Z,MATCH("هزینه نگهداری و تعمیرات شبکه برق",'تعرفه ها'!$C:$C,0),MATCH(F547,'تعرفه ها'!$2:$2,0))/100),0),"---")</f>
        <v>---</v>
      </c>
      <c r="BB547" s="415">
        <f>IFERROR(IF(P547="دیماندی",ROUND(AJ547*INDEX('تعرفه ها'!A:Z,MATCH(BB$1,'تعرفه ها'!$C:$C,0),MATCH(F547,'تعرفه ها'!$2:$2,0))*J547/30,0),0),"---")</f>
        <v>0</v>
      </c>
      <c r="BC547" s="415"/>
      <c r="BD547" s="54" t="str">
        <f>IFERROR(IF(INDEX('اطلاعات دوره'!A:Z,MATCH(G547,'اطلاعات دوره'!C:C,0),MATCH("برق",'اطلاعات دوره'!$1:$1,0))="دارد",ROUND(AX547*INDEX('تعرفه ها'!A:Z,MATCH("پیک فصلی برق",'تعرفه ها'!$C:$C,0),MATCH(F547,'تعرفه ها'!$2:$2,0))/100,0),0),"---")</f>
        <v>---</v>
      </c>
      <c r="BE547" s="415" t="str">
        <f>IFERROR(ROUND(((AX547+AY547+AZ547+BA547+BB547+BC547+BD547)*INDEX('تعرفه ها'!A:Z,MATCH("مالیات برق",'تعرفه ها'!$C:$C,0),MATCH(F547,'تعرفه ها'!$2:$2,0))/100),0),"---")</f>
        <v>---</v>
      </c>
      <c r="BF547" s="415" t="str">
        <f t="shared" si="204"/>
        <v>---</v>
      </c>
      <c r="BG547" s="415" t="str">
        <f t="shared" si="208"/>
        <v>---</v>
      </c>
      <c r="BH547" s="415" t="str">
        <f t="shared" si="205"/>
        <v>---</v>
      </c>
      <c r="BI547" s="54" t="str">
        <f t="shared" si="206"/>
        <v>---</v>
      </c>
      <c r="BJ547" s="55" t="str">
        <f t="shared" si="207"/>
        <v>---</v>
      </c>
      <c r="BK547" s="262"/>
      <c r="BL547" s="183" t="str">
        <f>IFERROR(IF(INDEX(پرداخت!A:AZ,MATCH(A547&amp;" - "&amp;"برق",پرداخت!$B:$B,0),MATCH(G547,پرداخت!$1:$1,0))="نشده","نشده","شده"),"---")</f>
        <v>---</v>
      </c>
      <c r="BN547" s="257"/>
      <c r="BO547" s="257"/>
      <c r="BP547" s="257"/>
      <c r="BQ547" s="257"/>
      <c r="BR547" s="257"/>
      <c r="BS547" s="257"/>
      <c r="BT547" s="257"/>
      <c r="BU547" s="257"/>
      <c r="BV547" s="257"/>
      <c r="BW547" s="257"/>
      <c r="BX547" s="257"/>
      <c r="BY547" s="257"/>
      <c r="BZ547" s="257"/>
      <c r="CA547" s="257"/>
      <c r="CB547" s="257"/>
      <c r="CC547" s="257"/>
      <c r="CD547" s="257"/>
      <c r="CE547" s="257"/>
      <c r="CF547" s="257"/>
      <c r="CG547" s="257"/>
      <c r="CH547"/>
      <c r="CI547"/>
      <c r="CJ547"/>
      <c r="CK547"/>
    </row>
    <row r="548" spans="1:89" ht="33.75" hidden="1">
      <c r="A548" s="170"/>
      <c r="B548" s="47">
        <f>IFERROR(INDEX('اطلاعات انشعابات شرکتها'!A:BB,MATCH(A548,'اطلاعات انشعابات شرکتها'!A:A,0),MATCH(B$1,'اطلاعات انشعابات شرکتها'!$1:$1,0)),0)</f>
        <v>0</v>
      </c>
      <c r="C548" s="48">
        <f>IFERROR(INDEX('اطلاعات انشعابات شرکتها'!A:BB,MATCH(A548,'اطلاعات انشعابات شرکتها'!A:A,0),MATCH(C$1,'اطلاعات انشعابات شرکتها'!$1:$1,0)),0)</f>
        <v>0</v>
      </c>
      <c r="D548" s="45"/>
      <c r="E548" s="171"/>
      <c r="F548" s="170"/>
      <c r="G548" s="188" t="str">
        <f t="shared" si="186"/>
        <v>/</v>
      </c>
      <c r="H548" s="188">
        <f>IFERROR(INDEX('اطلاعات دوره'!A:Z,MATCH(G548,'اطلاعات دوره'!C:C,0),MATCH(H$1,'اطلاعات دوره'!$1:$1,0)),0)</f>
        <v>0</v>
      </c>
      <c r="I548" s="188">
        <f>IFERROR(INDEX('اطلاعات دوره'!A:Z,MATCH(G548,'اطلاعات دوره'!C:C,0),MATCH(I$1,'اطلاعات دوره'!$1:$1,0)),0)</f>
        <v>0</v>
      </c>
      <c r="J548" s="188">
        <f>IFERROR(INDEX('اطلاعات دوره'!A:Z,MATCH(G548,'اطلاعات دوره'!C:C,0),MATCH(J$1,'اطلاعات دوره'!$1:$1,0)),0)</f>
        <v>0</v>
      </c>
      <c r="K548" s="265"/>
      <c r="L548" s="188" t="str">
        <f>IFERROR(INDEX('اطلاعات دوره'!A:Z,MATCH(G548,'اطلاعات دوره'!C:C,0)-1,MATCH("عنوان",'اطلاعات دوره'!$1:$1,0)),"---")</f>
        <v>---</v>
      </c>
      <c r="M548" s="188" t="str">
        <f t="shared" si="187"/>
        <v>----</v>
      </c>
      <c r="N548" s="188" t="str">
        <f t="shared" si="188"/>
        <v>-/</v>
      </c>
      <c r="O548" s="265"/>
      <c r="P548" s="188">
        <f>IFERROR(INDEX('اطلاعات انشعابات شرکتها'!A:BB,MATCH(A548,'اطلاعات انشعابات شرکتها'!A:A,0),MATCH(P$1,'اطلاعات انشعابات شرکتها'!$1:$1,0)),0)</f>
        <v>0</v>
      </c>
      <c r="Q548" s="188">
        <f>IFERROR(INDEX('اطلاعات انشعابات شرکتها'!A:BB,MATCH(A548,'اطلاعات انشعابات شرکتها'!A:A,0),MATCH(Q$1,'اطلاعات انشعابات شرکتها'!$1:$1,0)),0)</f>
        <v>0</v>
      </c>
      <c r="R548" s="188">
        <f>IFERROR(INDEX('اطلاعات انشعابات شرکتها'!A:BB,MATCH(A548,'اطلاعات انشعابات شرکتها'!A:A,0),MATCH(R$1,'اطلاعات انشعابات شرکتها'!$1:$1,0)),0)</f>
        <v>0</v>
      </c>
      <c r="S548" s="265"/>
      <c r="T548" s="188">
        <f>IFERROR(INDEX('قرائت کنتور'!A:AZ,MATCH(A548&amp;"-"&amp;T$1,'قرائت کنتور'!B:B,0),MATCH(G548,'قرائت کنتور'!$1:$1,0)),0)</f>
        <v>0</v>
      </c>
      <c r="U548" s="188">
        <f>IFERROR(INDEX('قرائت کنتور'!A:AZ,MATCH(A548&amp;"-"&amp;U$1,'قرائت کنتور'!B:B,0),MATCH(L548,'قرائت کنتور'!$1:$1,0)),0)</f>
        <v>0</v>
      </c>
      <c r="V548" s="188">
        <f>IFERROR(INDEX('قرائت کنتور'!A:AZ,MATCH(A548&amp;"-"&amp;U$1,'قرائت کنتور'!B:B,0),MATCH(G548,'قرائت کنتور'!$1:$1,0)),0)</f>
        <v>0</v>
      </c>
      <c r="W548" s="188">
        <f>IFERROR(INDEX('قرائت کنتور'!A:AZ,MATCH(A548&amp;"-"&amp;W$1,'قرائت کنتور'!B:B,0),MATCH(L548,'قرائت کنتور'!$1:$1,0)),0)</f>
        <v>0</v>
      </c>
      <c r="X548" s="188">
        <f>IFERROR(INDEX('قرائت کنتور'!A:AZ,MATCH(A548&amp;"-"&amp;W$1,'قرائت کنتور'!B:B,0),MATCH(G548,'قرائت کنتور'!$1:$1,0)),0)</f>
        <v>0</v>
      </c>
      <c r="Y548" s="188">
        <f>IFERROR(INDEX('قرائت کنتور'!A:AZ,MATCH(A548&amp;"-"&amp;Y$1,'قرائت کنتور'!B:B,0),MATCH(L548,'قرائت کنتور'!$1:$1,0)),0)</f>
        <v>0</v>
      </c>
      <c r="Z548" s="188">
        <f>IFERROR(INDEX('قرائت کنتور'!A:AZ,MATCH(A548&amp;"-"&amp;Y$1,'قرائت کنتور'!B:B,0),MATCH(G548,'قرائت کنتور'!$1:$1,0)),0)</f>
        <v>0</v>
      </c>
      <c r="AA548" s="188">
        <f>IFERROR(INDEX('قرائت کنتور'!A:AZ,MATCH(A548&amp;"-"&amp;AA$1,'قرائت کنتور'!B:B,0),MATCH(L548,'قرائت کنتور'!$1:$1,0)),0)</f>
        <v>0</v>
      </c>
      <c r="AB548" s="188">
        <f>IFERROR(INDEX('قرائت کنتور'!A:AZ,MATCH(A548&amp;"-"&amp;AA$1,'قرائت کنتور'!B:B,0),MATCH(G548,'قرائت کنتور'!$1:$1,0)),0)</f>
        <v>0</v>
      </c>
      <c r="AC548" s="265"/>
      <c r="AD548" s="188">
        <f t="shared" si="189"/>
        <v>0</v>
      </c>
      <c r="AE548" s="188">
        <f t="shared" si="190"/>
        <v>0</v>
      </c>
      <c r="AF548" s="188">
        <f t="shared" si="191"/>
        <v>0</v>
      </c>
      <c r="AG548" s="188">
        <f t="shared" si="192"/>
        <v>0</v>
      </c>
      <c r="AH548" s="188">
        <f t="shared" si="193"/>
        <v>0</v>
      </c>
      <c r="AI548" s="188">
        <f t="shared" si="194"/>
        <v>0</v>
      </c>
      <c r="AJ548" s="188" t="str">
        <f t="shared" si="195"/>
        <v>0</v>
      </c>
      <c r="AK548" s="265"/>
      <c r="AL548" s="254" t="str">
        <f t="shared" si="196"/>
        <v>---</v>
      </c>
      <c r="AM548" s="254" t="str">
        <f t="shared" si="197"/>
        <v>---</v>
      </c>
      <c r="AN548" s="265"/>
      <c r="AO548" s="188" t="str">
        <f>IFERROR(INDEX('تعرفه ها'!A:Z,MATCH(P548&amp;"-"&amp;AO$1,'تعرفه ها'!C:C,0),MATCH(F548,'تعرفه ها'!$2:$2,0),1),"---")</f>
        <v>---</v>
      </c>
      <c r="AP548" s="188" t="str">
        <f>IFERROR(INDEX('تعرفه ها'!A:Z,MATCH(P548&amp;"-"&amp;AP$1,'تعرفه ها'!C:C,0),MATCH(F548,'تعرفه ها'!$2:$2,0),1),"---")</f>
        <v>---</v>
      </c>
      <c r="AQ548" s="188" t="str">
        <f>IFERROR(INDEX('تعرفه ها'!A:Z,MATCH(P548&amp;"-"&amp;AQ$1,'تعرفه ها'!C:C,0),MATCH(F548,'تعرفه ها'!$2:$2,0),1),"---")</f>
        <v>---</v>
      </c>
      <c r="AR548" s="188" t="str">
        <f>IFERROR(INDEX('تعرفه ها'!A:Z,MATCH(P548&amp;"-"&amp;AR$1,'تعرفه ها'!C:C,0),MATCH(F548,'تعرفه ها'!$2:$2,0),1),"---")</f>
        <v>---</v>
      </c>
      <c r="AS548" s="265"/>
      <c r="AT548" s="415" t="str">
        <f t="shared" si="198"/>
        <v>---</v>
      </c>
      <c r="AU548" s="415" t="str">
        <f t="shared" si="199"/>
        <v>---</v>
      </c>
      <c r="AV548" s="415" t="str">
        <f t="shared" si="200"/>
        <v>---</v>
      </c>
      <c r="AW548" s="415" t="str">
        <f t="shared" si="201"/>
        <v>---</v>
      </c>
      <c r="AX548" s="415" t="str">
        <f t="shared" si="202"/>
        <v>---</v>
      </c>
      <c r="AY548" s="415" t="str">
        <f>IFERROR(AH548*INDEX('تعرفه ها'!A:Z,MATCH("عوارض برق به ازاء هر کیلووات",'تعرفه ها'!$C:$C,0),MATCH(F548,'تعرفه ها'!$2:$2,0)),"---")</f>
        <v>---</v>
      </c>
      <c r="AZ548" s="415" t="str">
        <f t="shared" si="203"/>
        <v>---</v>
      </c>
      <c r="BA548" s="415" t="str">
        <f>IFERROR(ROUND(((AX548+AY548+AZ548)*INDEX('تعرفه ها'!A:Z,MATCH("هزینه نگهداری و تعمیرات شبکه برق",'تعرفه ها'!$C:$C,0),MATCH(F548,'تعرفه ها'!$2:$2,0))/100),0),"---")</f>
        <v>---</v>
      </c>
      <c r="BB548" s="415">
        <f>IFERROR(IF(P548="دیماندی",ROUND(AJ548*INDEX('تعرفه ها'!A:Z,MATCH(BB$1,'تعرفه ها'!$C:$C,0),MATCH(F548,'تعرفه ها'!$2:$2,0))*J548/30,0),0),"---")</f>
        <v>0</v>
      </c>
      <c r="BC548" s="415"/>
      <c r="BD548" s="54" t="str">
        <f>IFERROR(IF(INDEX('اطلاعات دوره'!A:Z,MATCH(G548,'اطلاعات دوره'!C:C,0),MATCH("برق",'اطلاعات دوره'!$1:$1,0))="دارد",ROUND(AX548*INDEX('تعرفه ها'!A:Z,MATCH("پیک فصلی برق",'تعرفه ها'!$C:$C,0),MATCH(F548,'تعرفه ها'!$2:$2,0))/100,0),0),"---")</f>
        <v>---</v>
      </c>
      <c r="BE548" s="415" t="str">
        <f>IFERROR(ROUND(((AX548+AY548+AZ548+BA548+BB548+BC548+BD548)*INDEX('تعرفه ها'!A:Z,MATCH("مالیات برق",'تعرفه ها'!$C:$C,0),MATCH(F548,'تعرفه ها'!$2:$2,0))/100),0),"---")</f>
        <v>---</v>
      </c>
      <c r="BF548" s="415" t="str">
        <f t="shared" si="204"/>
        <v>---</v>
      </c>
      <c r="BG548" s="415" t="str">
        <f t="shared" si="208"/>
        <v>---</v>
      </c>
      <c r="BH548" s="415" t="str">
        <f t="shared" si="205"/>
        <v>---</v>
      </c>
      <c r="BI548" s="54" t="str">
        <f t="shared" si="206"/>
        <v>---</v>
      </c>
      <c r="BJ548" s="55" t="str">
        <f t="shared" si="207"/>
        <v>---</v>
      </c>
      <c r="BK548" s="262"/>
      <c r="BL548" s="183" t="str">
        <f>IFERROR(IF(INDEX(پرداخت!A:AZ,MATCH(A548&amp;" - "&amp;"برق",پرداخت!$B:$B,0),MATCH(G548,پرداخت!$1:$1,0))="نشده","نشده","شده"),"---")</f>
        <v>---</v>
      </c>
      <c r="BN548" s="257"/>
      <c r="BO548" s="257"/>
      <c r="BP548" s="257"/>
      <c r="BQ548" s="257"/>
      <c r="BR548" s="257"/>
      <c r="BS548" s="257"/>
      <c r="BT548" s="257"/>
      <c r="BU548" s="257"/>
      <c r="BV548" s="257"/>
      <c r="BW548" s="257"/>
      <c r="BX548" s="257"/>
      <c r="BY548" s="257"/>
      <c r="BZ548" s="257"/>
      <c r="CA548" s="257"/>
      <c r="CB548" s="257"/>
      <c r="CC548" s="257"/>
      <c r="CD548" s="257"/>
      <c r="CE548" s="257"/>
      <c r="CF548" s="257"/>
      <c r="CG548" s="257"/>
      <c r="CH548"/>
      <c r="CI548"/>
      <c r="CJ548"/>
      <c r="CK548"/>
    </row>
    <row r="549" spans="1:89" ht="33.75" hidden="1">
      <c r="A549" s="170"/>
      <c r="B549" s="47">
        <f>IFERROR(INDEX('اطلاعات انشعابات شرکتها'!A:BB,MATCH(A549,'اطلاعات انشعابات شرکتها'!A:A,0),MATCH(B$1,'اطلاعات انشعابات شرکتها'!$1:$1,0)),0)</f>
        <v>0</v>
      </c>
      <c r="C549" s="48">
        <f>IFERROR(INDEX('اطلاعات انشعابات شرکتها'!A:BB,MATCH(A549,'اطلاعات انشعابات شرکتها'!A:A,0),MATCH(C$1,'اطلاعات انشعابات شرکتها'!$1:$1,0)),0)</f>
        <v>0</v>
      </c>
      <c r="D549" s="45"/>
      <c r="E549" s="171"/>
      <c r="F549" s="170"/>
      <c r="G549" s="188" t="str">
        <f t="shared" si="186"/>
        <v>/</v>
      </c>
      <c r="H549" s="188">
        <f>IFERROR(INDEX('اطلاعات دوره'!A:Z,MATCH(G549,'اطلاعات دوره'!C:C,0),MATCH(H$1,'اطلاعات دوره'!$1:$1,0)),0)</f>
        <v>0</v>
      </c>
      <c r="I549" s="188">
        <f>IFERROR(INDEX('اطلاعات دوره'!A:Z,MATCH(G549,'اطلاعات دوره'!C:C,0),MATCH(I$1,'اطلاعات دوره'!$1:$1,0)),0)</f>
        <v>0</v>
      </c>
      <c r="J549" s="188">
        <f>IFERROR(INDEX('اطلاعات دوره'!A:Z,MATCH(G549,'اطلاعات دوره'!C:C,0),MATCH(J$1,'اطلاعات دوره'!$1:$1,0)),0)</f>
        <v>0</v>
      </c>
      <c r="K549" s="265"/>
      <c r="L549" s="188" t="str">
        <f>IFERROR(INDEX('اطلاعات دوره'!A:Z,MATCH(G549,'اطلاعات دوره'!C:C,0)-1,MATCH("عنوان",'اطلاعات دوره'!$1:$1,0)),"---")</f>
        <v>---</v>
      </c>
      <c r="M549" s="188" t="str">
        <f t="shared" si="187"/>
        <v>----</v>
      </c>
      <c r="N549" s="188" t="str">
        <f t="shared" si="188"/>
        <v>-/</v>
      </c>
      <c r="O549" s="265"/>
      <c r="P549" s="188">
        <f>IFERROR(INDEX('اطلاعات انشعابات شرکتها'!A:BB,MATCH(A549,'اطلاعات انشعابات شرکتها'!A:A,0),MATCH(P$1,'اطلاعات انشعابات شرکتها'!$1:$1,0)),0)</f>
        <v>0</v>
      </c>
      <c r="Q549" s="188">
        <f>IFERROR(INDEX('اطلاعات انشعابات شرکتها'!A:BB,MATCH(A549,'اطلاعات انشعابات شرکتها'!A:A,0),MATCH(Q$1,'اطلاعات انشعابات شرکتها'!$1:$1,0)),0)</f>
        <v>0</v>
      </c>
      <c r="R549" s="188">
        <f>IFERROR(INDEX('اطلاعات انشعابات شرکتها'!A:BB,MATCH(A549,'اطلاعات انشعابات شرکتها'!A:A,0),MATCH(R$1,'اطلاعات انشعابات شرکتها'!$1:$1,0)),0)</f>
        <v>0</v>
      </c>
      <c r="S549" s="265"/>
      <c r="T549" s="188">
        <f>IFERROR(INDEX('قرائت کنتور'!A:AZ,MATCH(A549&amp;"-"&amp;T$1,'قرائت کنتور'!B:B,0),MATCH(G549,'قرائت کنتور'!$1:$1,0)),0)</f>
        <v>0</v>
      </c>
      <c r="U549" s="188">
        <f>IFERROR(INDEX('قرائت کنتور'!A:AZ,MATCH(A549&amp;"-"&amp;U$1,'قرائت کنتور'!B:B,0),MATCH(L549,'قرائت کنتور'!$1:$1,0)),0)</f>
        <v>0</v>
      </c>
      <c r="V549" s="188">
        <f>IFERROR(INDEX('قرائت کنتور'!A:AZ,MATCH(A549&amp;"-"&amp;U$1,'قرائت کنتور'!B:B,0),MATCH(G549,'قرائت کنتور'!$1:$1,0)),0)</f>
        <v>0</v>
      </c>
      <c r="W549" s="188">
        <f>IFERROR(INDEX('قرائت کنتور'!A:AZ,MATCH(A549&amp;"-"&amp;W$1,'قرائت کنتور'!B:B,0),MATCH(L549,'قرائت کنتور'!$1:$1,0)),0)</f>
        <v>0</v>
      </c>
      <c r="X549" s="188">
        <f>IFERROR(INDEX('قرائت کنتور'!A:AZ,MATCH(A549&amp;"-"&amp;W$1,'قرائت کنتور'!B:B,0),MATCH(G549,'قرائت کنتور'!$1:$1,0)),0)</f>
        <v>0</v>
      </c>
      <c r="Y549" s="188">
        <f>IFERROR(INDEX('قرائت کنتور'!A:AZ,MATCH(A549&amp;"-"&amp;Y$1,'قرائت کنتور'!B:B,0),MATCH(L549,'قرائت کنتور'!$1:$1,0)),0)</f>
        <v>0</v>
      </c>
      <c r="Z549" s="188">
        <f>IFERROR(INDEX('قرائت کنتور'!A:AZ,MATCH(A549&amp;"-"&amp;Y$1,'قرائت کنتور'!B:B,0),MATCH(G549,'قرائت کنتور'!$1:$1,0)),0)</f>
        <v>0</v>
      </c>
      <c r="AA549" s="188">
        <f>IFERROR(INDEX('قرائت کنتور'!A:AZ,MATCH(A549&amp;"-"&amp;AA$1,'قرائت کنتور'!B:B,0),MATCH(L549,'قرائت کنتور'!$1:$1,0)),0)</f>
        <v>0</v>
      </c>
      <c r="AB549" s="188">
        <f>IFERROR(INDEX('قرائت کنتور'!A:AZ,MATCH(A549&amp;"-"&amp;AA$1,'قرائت کنتور'!B:B,0),MATCH(G549,'قرائت کنتور'!$1:$1,0)),0)</f>
        <v>0</v>
      </c>
      <c r="AC549" s="265"/>
      <c r="AD549" s="188">
        <f t="shared" si="189"/>
        <v>0</v>
      </c>
      <c r="AE549" s="188">
        <f t="shared" si="190"/>
        <v>0</v>
      </c>
      <c r="AF549" s="188">
        <f t="shared" si="191"/>
        <v>0</v>
      </c>
      <c r="AG549" s="188">
        <f t="shared" si="192"/>
        <v>0</v>
      </c>
      <c r="AH549" s="188">
        <f t="shared" si="193"/>
        <v>0</v>
      </c>
      <c r="AI549" s="188">
        <f t="shared" si="194"/>
        <v>0</v>
      </c>
      <c r="AJ549" s="188" t="str">
        <f t="shared" si="195"/>
        <v>0</v>
      </c>
      <c r="AK549" s="265"/>
      <c r="AL549" s="254" t="str">
        <f t="shared" si="196"/>
        <v>---</v>
      </c>
      <c r="AM549" s="254" t="str">
        <f t="shared" si="197"/>
        <v>---</v>
      </c>
      <c r="AN549" s="265"/>
      <c r="AO549" s="188" t="str">
        <f>IFERROR(INDEX('تعرفه ها'!A:Z,MATCH(P549&amp;"-"&amp;AO$1,'تعرفه ها'!C:C,0),MATCH(F549,'تعرفه ها'!$2:$2,0),1),"---")</f>
        <v>---</v>
      </c>
      <c r="AP549" s="188" t="str">
        <f>IFERROR(INDEX('تعرفه ها'!A:Z,MATCH(P549&amp;"-"&amp;AP$1,'تعرفه ها'!C:C,0),MATCH(F549,'تعرفه ها'!$2:$2,0),1),"---")</f>
        <v>---</v>
      </c>
      <c r="AQ549" s="188" t="str">
        <f>IFERROR(INDEX('تعرفه ها'!A:Z,MATCH(P549&amp;"-"&amp;AQ$1,'تعرفه ها'!C:C,0),MATCH(F549,'تعرفه ها'!$2:$2,0),1),"---")</f>
        <v>---</v>
      </c>
      <c r="AR549" s="188" t="str">
        <f>IFERROR(INDEX('تعرفه ها'!A:Z,MATCH(P549&amp;"-"&amp;AR$1,'تعرفه ها'!C:C,0),MATCH(F549,'تعرفه ها'!$2:$2,0),1),"---")</f>
        <v>---</v>
      </c>
      <c r="AS549" s="265"/>
      <c r="AT549" s="415" t="str">
        <f t="shared" si="198"/>
        <v>---</v>
      </c>
      <c r="AU549" s="415" t="str">
        <f t="shared" si="199"/>
        <v>---</v>
      </c>
      <c r="AV549" s="415" t="str">
        <f t="shared" si="200"/>
        <v>---</v>
      </c>
      <c r="AW549" s="415" t="str">
        <f t="shared" si="201"/>
        <v>---</v>
      </c>
      <c r="AX549" s="415" t="str">
        <f t="shared" si="202"/>
        <v>---</v>
      </c>
      <c r="AY549" s="415" t="str">
        <f>IFERROR(AH549*INDEX('تعرفه ها'!A:Z,MATCH("عوارض برق به ازاء هر کیلووات",'تعرفه ها'!$C:$C,0),MATCH(F549,'تعرفه ها'!$2:$2,0)),"---")</f>
        <v>---</v>
      </c>
      <c r="AZ549" s="415" t="str">
        <f t="shared" si="203"/>
        <v>---</v>
      </c>
      <c r="BA549" s="415" t="str">
        <f>IFERROR(ROUND(((AX549+AY549+AZ549)*INDEX('تعرفه ها'!A:Z,MATCH("هزینه نگهداری و تعمیرات شبکه برق",'تعرفه ها'!$C:$C,0),MATCH(F549,'تعرفه ها'!$2:$2,0))/100),0),"---")</f>
        <v>---</v>
      </c>
      <c r="BB549" s="415">
        <f>IFERROR(IF(P549="دیماندی",ROUND(AJ549*INDEX('تعرفه ها'!A:Z,MATCH(BB$1,'تعرفه ها'!$C:$C,0),MATCH(F549,'تعرفه ها'!$2:$2,0))*J549/30,0),0),"---")</f>
        <v>0</v>
      </c>
      <c r="BC549" s="415"/>
      <c r="BD549" s="54" t="str">
        <f>IFERROR(IF(INDEX('اطلاعات دوره'!A:Z,MATCH(G549,'اطلاعات دوره'!C:C,0),MATCH("برق",'اطلاعات دوره'!$1:$1,0))="دارد",ROUND(AX549*INDEX('تعرفه ها'!A:Z,MATCH("پیک فصلی برق",'تعرفه ها'!$C:$C,0),MATCH(F549,'تعرفه ها'!$2:$2,0))/100,0),0),"---")</f>
        <v>---</v>
      </c>
      <c r="BE549" s="415" t="str">
        <f>IFERROR(ROUND(((AX549+AY549+AZ549+BA549+BB549+BC549+BD549)*INDEX('تعرفه ها'!A:Z,MATCH("مالیات برق",'تعرفه ها'!$C:$C,0),MATCH(F549,'تعرفه ها'!$2:$2,0))/100),0),"---")</f>
        <v>---</v>
      </c>
      <c r="BF549" s="415" t="str">
        <f t="shared" si="204"/>
        <v>---</v>
      </c>
      <c r="BG549" s="415" t="str">
        <f t="shared" si="208"/>
        <v>---</v>
      </c>
      <c r="BH549" s="415" t="str">
        <f t="shared" si="205"/>
        <v>---</v>
      </c>
      <c r="BI549" s="54" t="str">
        <f t="shared" si="206"/>
        <v>---</v>
      </c>
      <c r="BJ549" s="55" t="str">
        <f t="shared" si="207"/>
        <v>---</v>
      </c>
      <c r="BK549" s="262"/>
      <c r="BL549" s="183" t="str">
        <f>IFERROR(IF(INDEX(پرداخت!A:AZ,MATCH(A549&amp;" - "&amp;"برق",پرداخت!$B:$B,0),MATCH(G549,پرداخت!$1:$1,0))="نشده","نشده","شده"),"---")</f>
        <v>---</v>
      </c>
      <c r="BN549" s="257"/>
      <c r="BO549" s="257"/>
      <c r="BP549" s="257"/>
      <c r="BQ549" s="257"/>
      <c r="BR549" s="257"/>
      <c r="BS549" s="257"/>
      <c r="BT549" s="257"/>
      <c r="BU549" s="257"/>
      <c r="BV549" s="257"/>
      <c r="BW549" s="257"/>
      <c r="BX549" s="257"/>
      <c r="BY549" s="257"/>
      <c r="BZ549" s="257"/>
      <c r="CA549" s="257"/>
      <c r="CB549" s="257"/>
      <c r="CC549" s="257"/>
      <c r="CD549" s="257"/>
      <c r="CE549" s="257"/>
      <c r="CF549" s="257"/>
      <c r="CG549" s="257"/>
      <c r="CH549"/>
      <c r="CI549"/>
      <c r="CJ549"/>
      <c r="CK549"/>
    </row>
    <row r="550" spans="1:89" ht="33.75" hidden="1">
      <c r="A550" s="170"/>
      <c r="B550" s="47">
        <f>IFERROR(INDEX('اطلاعات انشعابات شرکتها'!A:BB,MATCH(A550,'اطلاعات انشعابات شرکتها'!A:A,0),MATCH(B$1,'اطلاعات انشعابات شرکتها'!$1:$1,0)),0)</f>
        <v>0</v>
      </c>
      <c r="C550" s="48">
        <f>IFERROR(INDEX('اطلاعات انشعابات شرکتها'!A:BB,MATCH(A550,'اطلاعات انشعابات شرکتها'!A:A,0),MATCH(C$1,'اطلاعات انشعابات شرکتها'!$1:$1,0)),0)</f>
        <v>0</v>
      </c>
      <c r="D550" s="45"/>
      <c r="E550" s="171"/>
      <c r="F550" s="170"/>
      <c r="G550" s="188" t="str">
        <f t="shared" si="186"/>
        <v>/</v>
      </c>
      <c r="H550" s="188">
        <f>IFERROR(INDEX('اطلاعات دوره'!A:Z,MATCH(G550,'اطلاعات دوره'!C:C,0),MATCH(H$1,'اطلاعات دوره'!$1:$1,0)),0)</f>
        <v>0</v>
      </c>
      <c r="I550" s="188">
        <f>IFERROR(INDEX('اطلاعات دوره'!A:Z,MATCH(G550,'اطلاعات دوره'!C:C,0),MATCH(I$1,'اطلاعات دوره'!$1:$1,0)),0)</f>
        <v>0</v>
      </c>
      <c r="J550" s="188">
        <f>IFERROR(INDEX('اطلاعات دوره'!A:Z,MATCH(G550,'اطلاعات دوره'!C:C,0),MATCH(J$1,'اطلاعات دوره'!$1:$1,0)),0)</f>
        <v>0</v>
      </c>
      <c r="K550" s="265"/>
      <c r="L550" s="188" t="str">
        <f>IFERROR(INDEX('اطلاعات دوره'!A:Z,MATCH(G550,'اطلاعات دوره'!C:C,0)-1,MATCH("عنوان",'اطلاعات دوره'!$1:$1,0)),"---")</f>
        <v>---</v>
      </c>
      <c r="M550" s="188" t="str">
        <f t="shared" si="187"/>
        <v>----</v>
      </c>
      <c r="N550" s="188" t="str">
        <f t="shared" si="188"/>
        <v>-/</v>
      </c>
      <c r="O550" s="265"/>
      <c r="P550" s="188">
        <f>IFERROR(INDEX('اطلاعات انشعابات شرکتها'!A:BB,MATCH(A550,'اطلاعات انشعابات شرکتها'!A:A,0),MATCH(P$1,'اطلاعات انشعابات شرکتها'!$1:$1,0)),0)</f>
        <v>0</v>
      </c>
      <c r="Q550" s="188">
        <f>IFERROR(INDEX('اطلاعات انشعابات شرکتها'!A:BB,MATCH(A550,'اطلاعات انشعابات شرکتها'!A:A,0),MATCH(Q$1,'اطلاعات انشعابات شرکتها'!$1:$1,0)),0)</f>
        <v>0</v>
      </c>
      <c r="R550" s="188">
        <f>IFERROR(INDEX('اطلاعات انشعابات شرکتها'!A:BB,MATCH(A550,'اطلاعات انشعابات شرکتها'!A:A,0),MATCH(R$1,'اطلاعات انشعابات شرکتها'!$1:$1,0)),0)</f>
        <v>0</v>
      </c>
      <c r="S550" s="265"/>
      <c r="T550" s="188">
        <f>IFERROR(INDEX('قرائت کنتور'!A:AZ,MATCH(A550&amp;"-"&amp;T$1,'قرائت کنتور'!B:B,0),MATCH(G550,'قرائت کنتور'!$1:$1,0)),0)</f>
        <v>0</v>
      </c>
      <c r="U550" s="188">
        <f>IFERROR(INDEX('قرائت کنتور'!A:AZ,MATCH(A550&amp;"-"&amp;U$1,'قرائت کنتور'!B:B,0),MATCH(L550,'قرائت کنتور'!$1:$1,0)),0)</f>
        <v>0</v>
      </c>
      <c r="V550" s="188">
        <f>IFERROR(INDEX('قرائت کنتور'!A:AZ,MATCH(A550&amp;"-"&amp;U$1,'قرائت کنتور'!B:B,0),MATCH(G550,'قرائت کنتور'!$1:$1,0)),0)</f>
        <v>0</v>
      </c>
      <c r="W550" s="188">
        <f>IFERROR(INDEX('قرائت کنتور'!A:AZ,MATCH(A550&amp;"-"&amp;W$1,'قرائت کنتور'!B:B,0),MATCH(L550,'قرائت کنتور'!$1:$1,0)),0)</f>
        <v>0</v>
      </c>
      <c r="X550" s="188">
        <f>IFERROR(INDEX('قرائت کنتور'!A:AZ,MATCH(A550&amp;"-"&amp;W$1,'قرائت کنتور'!B:B,0),MATCH(G550,'قرائت کنتور'!$1:$1,0)),0)</f>
        <v>0</v>
      </c>
      <c r="Y550" s="188">
        <f>IFERROR(INDEX('قرائت کنتور'!A:AZ,MATCH(A550&amp;"-"&amp;Y$1,'قرائت کنتور'!B:B,0),MATCH(L550,'قرائت کنتور'!$1:$1,0)),0)</f>
        <v>0</v>
      </c>
      <c r="Z550" s="188">
        <f>IFERROR(INDEX('قرائت کنتور'!A:AZ,MATCH(A550&amp;"-"&amp;Y$1,'قرائت کنتور'!B:B,0),MATCH(G550,'قرائت کنتور'!$1:$1,0)),0)</f>
        <v>0</v>
      </c>
      <c r="AA550" s="188">
        <f>IFERROR(INDEX('قرائت کنتور'!A:AZ,MATCH(A550&amp;"-"&amp;AA$1,'قرائت کنتور'!B:B,0),MATCH(L550,'قرائت کنتور'!$1:$1,0)),0)</f>
        <v>0</v>
      </c>
      <c r="AB550" s="188">
        <f>IFERROR(INDEX('قرائت کنتور'!A:AZ,MATCH(A550&amp;"-"&amp;AA$1,'قرائت کنتور'!B:B,0),MATCH(G550,'قرائت کنتور'!$1:$1,0)),0)</f>
        <v>0</v>
      </c>
      <c r="AC550" s="265"/>
      <c r="AD550" s="188">
        <f t="shared" si="189"/>
        <v>0</v>
      </c>
      <c r="AE550" s="188">
        <f t="shared" si="190"/>
        <v>0</v>
      </c>
      <c r="AF550" s="188">
        <f t="shared" si="191"/>
        <v>0</v>
      </c>
      <c r="AG550" s="188">
        <f t="shared" si="192"/>
        <v>0</v>
      </c>
      <c r="AH550" s="188">
        <f t="shared" si="193"/>
        <v>0</v>
      </c>
      <c r="AI550" s="188">
        <f t="shared" si="194"/>
        <v>0</v>
      </c>
      <c r="AJ550" s="188" t="str">
        <f t="shared" si="195"/>
        <v>0</v>
      </c>
      <c r="AK550" s="265"/>
      <c r="AL550" s="254" t="str">
        <f t="shared" si="196"/>
        <v>---</v>
      </c>
      <c r="AM550" s="254" t="str">
        <f t="shared" si="197"/>
        <v>---</v>
      </c>
      <c r="AN550" s="265"/>
      <c r="AO550" s="188" t="str">
        <f>IFERROR(INDEX('تعرفه ها'!A:Z,MATCH(P550&amp;"-"&amp;AO$1,'تعرفه ها'!C:C,0),MATCH(F550,'تعرفه ها'!$2:$2,0),1),"---")</f>
        <v>---</v>
      </c>
      <c r="AP550" s="188" t="str">
        <f>IFERROR(INDEX('تعرفه ها'!A:Z,MATCH(P550&amp;"-"&amp;AP$1,'تعرفه ها'!C:C,0),MATCH(F550,'تعرفه ها'!$2:$2,0),1),"---")</f>
        <v>---</v>
      </c>
      <c r="AQ550" s="188" t="str">
        <f>IFERROR(INDEX('تعرفه ها'!A:Z,MATCH(P550&amp;"-"&amp;AQ$1,'تعرفه ها'!C:C,0),MATCH(F550,'تعرفه ها'!$2:$2,0),1),"---")</f>
        <v>---</v>
      </c>
      <c r="AR550" s="188" t="str">
        <f>IFERROR(INDEX('تعرفه ها'!A:Z,MATCH(P550&amp;"-"&amp;AR$1,'تعرفه ها'!C:C,0),MATCH(F550,'تعرفه ها'!$2:$2,0),1),"---")</f>
        <v>---</v>
      </c>
      <c r="AS550" s="265"/>
      <c r="AT550" s="415" t="str">
        <f t="shared" si="198"/>
        <v>---</v>
      </c>
      <c r="AU550" s="415" t="str">
        <f t="shared" si="199"/>
        <v>---</v>
      </c>
      <c r="AV550" s="415" t="str">
        <f t="shared" si="200"/>
        <v>---</v>
      </c>
      <c r="AW550" s="415" t="str">
        <f t="shared" si="201"/>
        <v>---</v>
      </c>
      <c r="AX550" s="415" t="str">
        <f t="shared" si="202"/>
        <v>---</v>
      </c>
      <c r="AY550" s="415" t="str">
        <f>IFERROR(AH550*INDEX('تعرفه ها'!A:Z,MATCH("عوارض برق به ازاء هر کیلووات",'تعرفه ها'!$C:$C,0),MATCH(F550,'تعرفه ها'!$2:$2,0)),"---")</f>
        <v>---</v>
      </c>
      <c r="AZ550" s="415" t="str">
        <f t="shared" si="203"/>
        <v>---</v>
      </c>
      <c r="BA550" s="415" t="str">
        <f>IFERROR(ROUND(((AX550+AY550+AZ550)*INDEX('تعرفه ها'!A:Z,MATCH("هزینه نگهداری و تعمیرات شبکه برق",'تعرفه ها'!$C:$C,0),MATCH(F550,'تعرفه ها'!$2:$2,0))/100),0),"---")</f>
        <v>---</v>
      </c>
      <c r="BB550" s="415">
        <f>IFERROR(IF(P550="دیماندی",ROUND(AJ550*INDEX('تعرفه ها'!A:Z,MATCH(BB$1,'تعرفه ها'!$C:$C,0),MATCH(F550,'تعرفه ها'!$2:$2,0))*J550/30,0),0),"---")</f>
        <v>0</v>
      </c>
      <c r="BC550" s="415"/>
      <c r="BD550" s="54" t="str">
        <f>IFERROR(IF(INDEX('اطلاعات دوره'!A:Z,MATCH(G550,'اطلاعات دوره'!C:C,0),MATCH("برق",'اطلاعات دوره'!$1:$1,0))="دارد",ROUND(AX550*INDEX('تعرفه ها'!A:Z,MATCH("پیک فصلی برق",'تعرفه ها'!$C:$C,0),MATCH(F550,'تعرفه ها'!$2:$2,0))/100,0),0),"---")</f>
        <v>---</v>
      </c>
      <c r="BE550" s="415" t="str">
        <f>IFERROR(ROUND(((AX550+AY550+AZ550+BA550+BB550+BC550+BD550)*INDEX('تعرفه ها'!A:Z,MATCH("مالیات برق",'تعرفه ها'!$C:$C,0),MATCH(F550,'تعرفه ها'!$2:$2,0))/100),0),"---")</f>
        <v>---</v>
      </c>
      <c r="BF550" s="415" t="str">
        <f t="shared" si="204"/>
        <v>---</v>
      </c>
      <c r="BG550" s="415" t="str">
        <f t="shared" si="208"/>
        <v>---</v>
      </c>
      <c r="BH550" s="415" t="str">
        <f t="shared" si="205"/>
        <v>---</v>
      </c>
      <c r="BI550" s="54" t="str">
        <f t="shared" si="206"/>
        <v>---</v>
      </c>
      <c r="BJ550" s="55" t="str">
        <f t="shared" si="207"/>
        <v>---</v>
      </c>
      <c r="BK550" s="262"/>
      <c r="BL550" s="183" t="str">
        <f>IFERROR(IF(INDEX(پرداخت!A:AZ,MATCH(A550&amp;" - "&amp;"برق",پرداخت!$B:$B,0),MATCH(G550,پرداخت!$1:$1,0))="نشده","نشده","شده"),"---")</f>
        <v>---</v>
      </c>
      <c r="BN550" s="257"/>
      <c r="BO550" s="257"/>
      <c r="BP550" s="257"/>
      <c r="BQ550" s="257"/>
      <c r="BR550" s="257"/>
      <c r="BS550" s="257"/>
      <c r="BT550" s="257"/>
      <c r="BU550" s="257"/>
      <c r="BV550" s="257"/>
      <c r="BW550" s="257"/>
      <c r="BX550" s="257"/>
      <c r="BY550" s="257"/>
      <c r="BZ550" s="257"/>
      <c r="CA550" s="257"/>
      <c r="CB550" s="257"/>
      <c r="CC550" s="257"/>
      <c r="CD550" s="257"/>
      <c r="CE550" s="257"/>
      <c r="CF550" s="257"/>
      <c r="CG550" s="257"/>
      <c r="CH550"/>
      <c r="CI550"/>
      <c r="CJ550"/>
      <c r="CK550"/>
    </row>
    <row r="551" spans="1:89" ht="33.75" hidden="1">
      <c r="A551" s="170"/>
      <c r="B551" s="47">
        <f>IFERROR(INDEX('اطلاعات انشعابات شرکتها'!A:BB,MATCH(A551,'اطلاعات انشعابات شرکتها'!A:A,0),MATCH(B$1,'اطلاعات انشعابات شرکتها'!$1:$1,0)),0)</f>
        <v>0</v>
      </c>
      <c r="C551" s="48">
        <f>IFERROR(INDEX('اطلاعات انشعابات شرکتها'!A:BB,MATCH(A551,'اطلاعات انشعابات شرکتها'!A:A,0),MATCH(C$1,'اطلاعات انشعابات شرکتها'!$1:$1,0)),0)</f>
        <v>0</v>
      </c>
      <c r="D551" s="45"/>
      <c r="E551" s="171"/>
      <c r="F551" s="170"/>
      <c r="G551" s="188" t="str">
        <f t="shared" si="186"/>
        <v>/</v>
      </c>
      <c r="H551" s="188">
        <f>IFERROR(INDEX('اطلاعات دوره'!A:Z,MATCH(G551,'اطلاعات دوره'!C:C,0),MATCH(H$1,'اطلاعات دوره'!$1:$1,0)),0)</f>
        <v>0</v>
      </c>
      <c r="I551" s="188">
        <f>IFERROR(INDEX('اطلاعات دوره'!A:Z,MATCH(G551,'اطلاعات دوره'!C:C,0),MATCH(I$1,'اطلاعات دوره'!$1:$1,0)),0)</f>
        <v>0</v>
      </c>
      <c r="J551" s="188">
        <f>IFERROR(INDEX('اطلاعات دوره'!A:Z,MATCH(G551,'اطلاعات دوره'!C:C,0),MATCH(J$1,'اطلاعات دوره'!$1:$1,0)),0)</f>
        <v>0</v>
      </c>
      <c r="K551" s="265"/>
      <c r="L551" s="188" t="str">
        <f>IFERROR(INDEX('اطلاعات دوره'!A:Z,MATCH(G551,'اطلاعات دوره'!C:C,0)-1,MATCH("عنوان",'اطلاعات دوره'!$1:$1,0)),"---")</f>
        <v>---</v>
      </c>
      <c r="M551" s="188" t="str">
        <f t="shared" si="187"/>
        <v>----</v>
      </c>
      <c r="N551" s="188" t="str">
        <f t="shared" si="188"/>
        <v>-/</v>
      </c>
      <c r="O551" s="265"/>
      <c r="P551" s="188">
        <f>IFERROR(INDEX('اطلاعات انشعابات شرکتها'!A:BB,MATCH(A551,'اطلاعات انشعابات شرکتها'!A:A,0),MATCH(P$1,'اطلاعات انشعابات شرکتها'!$1:$1,0)),0)</f>
        <v>0</v>
      </c>
      <c r="Q551" s="188">
        <f>IFERROR(INDEX('اطلاعات انشعابات شرکتها'!A:BB,MATCH(A551,'اطلاعات انشعابات شرکتها'!A:A,0),MATCH(Q$1,'اطلاعات انشعابات شرکتها'!$1:$1,0)),0)</f>
        <v>0</v>
      </c>
      <c r="R551" s="188">
        <f>IFERROR(INDEX('اطلاعات انشعابات شرکتها'!A:BB,MATCH(A551,'اطلاعات انشعابات شرکتها'!A:A,0),MATCH(R$1,'اطلاعات انشعابات شرکتها'!$1:$1,0)),0)</f>
        <v>0</v>
      </c>
      <c r="S551" s="265"/>
      <c r="T551" s="188">
        <f>IFERROR(INDEX('قرائت کنتور'!A:AZ,MATCH(A551&amp;"-"&amp;T$1,'قرائت کنتور'!B:B,0),MATCH(G551,'قرائت کنتور'!$1:$1,0)),0)</f>
        <v>0</v>
      </c>
      <c r="U551" s="188">
        <f>IFERROR(INDEX('قرائت کنتور'!A:AZ,MATCH(A551&amp;"-"&amp;U$1,'قرائت کنتور'!B:B,0),MATCH(L551,'قرائت کنتور'!$1:$1,0)),0)</f>
        <v>0</v>
      </c>
      <c r="V551" s="188">
        <f>IFERROR(INDEX('قرائت کنتور'!A:AZ,MATCH(A551&amp;"-"&amp;U$1,'قرائت کنتور'!B:B,0),MATCH(G551,'قرائت کنتور'!$1:$1,0)),0)</f>
        <v>0</v>
      </c>
      <c r="W551" s="188">
        <f>IFERROR(INDEX('قرائت کنتور'!A:AZ,MATCH(A551&amp;"-"&amp;W$1,'قرائت کنتور'!B:B,0),MATCH(L551,'قرائت کنتور'!$1:$1,0)),0)</f>
        <v>0</v>
      </c>
      <c r="X551" s="188">
        <f>IFERROR(INDEX('قرائت کنتور'!A:AZ,MATCH(A551&amp;"-"&amp;W$1,'قرائت کنتور'!B:B,0),MATCH(G551,'قرائت کنتور'!$1:$1,0)),0)</f>
        <v>0</v>
      </c>
      <c r="Y551" s="188">
        <f>IFERROR(INDEX('قرائت کنتور'!A:AZ,MATCH(A551&amp;"-"&amp;Y$1,'قرائت کنتور'!B:B,0),MATCH(L551,'قرائت کنتور'!$1:$1,0)),0)</f>
        <v>0</v>
      </c>
      <c r="Z551" s="188">
        <f>IFERROR(INDEX('قرائت کنتور'!A:AZ,MATCH(A551&amp;"-"&amp;Y$1,'قرائت کنتور'!B:B,0),MATCH(G551,'قرائت کنتور'!$1:$1,0)),0)</f>
        <v>0</v>
      </c>
      <c r="AA551" s="188">
        <f>IFERROR(INDEX('قرائت کنتور'!A:AZ,MATCH(A551&amp;"-"&amp;AA$1,'قرائت کنتور'!B:B,0),MATCH(L551,'قرائت کنتور'!$1:$1,0)),0)</f>
        <v>0</v>
      </c>
      <c r="AB551" s="188">
        <f>IFERROR(INDEX('قرائت کنتور'!A:AZ,MATCH(A551&amp;"-"&amp;AA$1,'قرائت کنتور'!B:B,0),MATCH(G551,'قرائت کنتور'!$1:$1,0)),0)</f>
        <v>0</v>
      </c>
      <c r="AC551" s="265"/>
      <c r="AD551" s="188">
        <f t="shared" si="189"/>
        <v>0</v>
      </c>
      <c r="AE551" s="188">
        <f t="shared" si="190"/>
        <v>0</v>
      </c>
      <c r="AF551" s="188">
        <f t="shared" si="191"/>
        <v>0</v>
      </c>
      <c r="AG551" s="188">
        <f t="shared" si="192"/>
        <v>0</v>
      </c>
      <c r="AH551" s="188">
        <f t="shared" si="193"/>
        <v>0</v>
      </c>
      <c r="AI551" s="188">
        <f t="shared" si="194"/>
        <v>0</v>
      </c>
      <c r="AJ551" s="188" t="str">
        <f t="shared" si="195"/>
        <v>0</v>
      </c>
      <c r="AK551" s="265"/>
      <c r="AL551" s="254" t="str">
        <f t="shared" si="196"/>
        <v>---</v>
      </c>
      <c r="AM551" s="254" t="str">
        <f t="shared" si="197"/>
        <v>---</v>
      </c>
      <c r="AN551" s="265"/>
      <c r="AO551" s="188" t="str">
        <f>IFERROR(INDEX('تعرفه ها'!A:Z,MATCH(P551&amp;"-"&amp;AO$1,'تعرفه ها'!C:C,0),MATCH(F551,'تعرفه ها'!$2:$2,0),1),"---")</f>
        <v>---</v>
      </c>
      <c r="AP551" s="188" t="str">
        <f>IFERROR(INDEX('تعرفه ها'!A:Z,MATCH(P551&amp;"-"&amp;AP$1,'تعرفه ها'!C:C,0),MATCH(F551,'تعرفه ها'!$2:$2,0),1),"---")</f>
        <v>---</v>
      </c>
      <c r="AQ551" s="188" t="str">
        <f>IFERROR(INDEX('تعرفه ها'!A:Z,MATCH(P551&amp;"-"&amp;AQ$1,'تعرفه ها'!C:C,0),MATCH(F551,'تعرفه ها'!$2:$2,0),1),"---")</f>
        <v>---</v>
      </c>
      <c r="AR551" s="188" t="str">
        <f>IFERROR(INDEX('تعرفه ها'!A:Z,MATCH(P551&amp;"-"&amp;AR$1,'تعرفه ها'!C:C,0),MATCH(F551,'تعرفه ها'!$2:$2,0),1),"---")</f>
        <v>---</v>
      </c>
      <c r="AS551" s="265"/>
      <c r="AT551" s="415" t="str">
        <f t="shared" si="198"/>
        <v>---</v>
      </c>
      <c r="AU551" s="415" t="str">
        <f t="shared" si="199"/>
        <v>---</v>
      </c>
      <c r="AV551" s="415" t="str">
        <f t="shared" si="200"/>
        <v>---</v>
      </c>
      <c r="AW551" s="415" t="str">
        <f t="shared" si="201"/>
        <v>---</v>
      </c>
      <c r="AX551" s="415" t="str">
        <f t="shared" si="202"/>
        <v>---</v>
      </c>
      <c r="AY551" s="415" t="str">
        <f>IFERROR(AH551*INDEX('تعرفه ها'!A:Z,MATCH("عوارض برق به ازاء هر کیلووات",'تعرفه ها'!$C:$C,0),MATCH(F551,'تعرفه ها'!$2:$2,0)),"---")</f>
        <v>---</v>
      </c>
      <c r="AZ551" s="415" t="str">
        <f t="shared" si="203"/>
        <v>---</v>
      </c>
      <c r="BA551" s="415" t="str">
        <f>IFERROR(ROUND(((AX551+AY551+AZ551)*INDEX('تعرفه ها'!A:Z,MATCH("هزینه نگهداری و تعمیرات شبکه برق",'تعرفه ها'!$C:$C,0),MATCH(F551,'تعرفه ها'!$2:$2,0))/100),0),"---")</f>
        <v>---</v>
      </c>
      <c r="BB551" s="415">
        <f>IFERROR(IF(P551="دیماندی",ROUND(AJ551*INDEX('تعرفه ها'!A:Z,MATCH(BB$1,'تعرفه ها'!$C:$C,0),MATCH(F551,'تعرفه ها'!$2:$2,0))*J551/30,0),0),"---")</f>
        <v>0</v>
      </c>
      <c r="BC551" s="415"/>
      <c r="BD551" s="54" t="str">
        <f>IFERROR(IF(INDEX('اطلاعات دوره'!A:Z,MATCH(G551,'اطلاعات دوره'!C:C,0),MATCH("برق",'اطلاعات دوره'!$1:$1,0))="دارد",ROUND(AX551*INDEX('تعرفه ها'!A:Z,MATCH("پیک فصلی برق",'تعرفه ها'!$C:$C,0),MATCH(F551,'تعرفه ها'!$2:$2,0))/100,0),0),"---")</f>
        <v>---</v>
      </c>
      <c r="BE551" s="415" t="str">
        <f>IFERROR(ROUND(((AX551+AY551+AZ551+BA551+BB551+BC551+BD551)*INDEX('تعرفه ها'!A:Z,MATCH("مالیات برق",'تعرفه ها'!$C:$C,0),MATCH(F551,'تعرفه ها'!$2:$2,0))/100),0),"---")</f>
        <v>---</v>
      </c>
      <c r="BF551" s="415" t="str">
        <f t="shared" si="204"/>
        <v>---</v>
      </c>
      <c r="BG551" s="415" t="str">
        <f t="shared" si="208"/>
        <v>---</v>
      </c>
      <c r="BH551" s="415" t="str">
        <f t="shared" si="205"/>
        <v>---</v>
      </c>
      <c r="BI551" s="54" t="str">
        <f t="shared" si="206"/>
        <v>---</v>
      </c>
      <c r="BJ551" s="55" t="str">
        <f t="shared" si="207"/>
        <v>---</v>
      </c>
      <c r="BK551" s="262"/>
      <c r="BL551" s="183" t="str">
        <f>IFERROR(IF(INDEX(پرداخت!A:AZ,MATCH(A551&amp;" - "&amp;"برق",پرداخت!$B:$B,0),MATCH(G551,پرداخت!$1:$1,0))="نشده","نشده","شده"),"---")</f>
        <v>---</v>
      </c>
      <c r="BN551" s="257"/>
      <c r="BO551" s="257"/>
      <c r="BP551" s="257"/>
      <c r="BQ551" s="257"/>
      <c r="BR551" s="257"/>
      <c r="BS551" s="257"/>
      <c r="BT551" s="257"/>
      <c r="BU551" s="257"/>
      <c r="BV551" s="257"/>
      <c r="BW551" s="257"/>
      <c r="BX551" s="257"/>
      <c r="BY551" s="257"/>
      <c r="BZ551" s="257"/>
      <c r="CA551" s="257"/>
      <c r="CB551" s="257"/>
      <c r="CC551" s="257"/>
      <c r="CD551" s="257"/>
      <c r="CE551" s="257"/>
      <c r="CF551" s="257"/>
      <c r="CG551" s="257"/>
      <c r="CH551"/>
      <c r="CI551"/>
      <c r="CJ551"/>
      <c r="CK551"/>
    </row>
    <row r="552" spans="1:89" ht="33.75" hidden="1">
      <c r="A552" s="170"/>
      <c r="B552" s="47">
        <f>IFERROR(INDEX('اطلاعات انشعابات شرکتها'!A:BB,MATCH(A552,'اطلاعات انشعابات شرکتها'!A:A,0),MATCH(B$1,'اطلاعات انشعابات شرکتها'!$1:$1,0)),0)</f>
        <v>0</v>
      </c>
      <c r="C552" s="48">
        <f>IFERROR(INDEX('اطلاعات انشعابات شرکتها'!A:BB,MATCH(A552,'اطلاعات انشعابات شرکتها'!A:A,0),MATCH(C$1,'اطلاعات انشعابات شرکتها'!$1:$1,0)),0)</f>
        <v>0</v>
      </c>
      <c r="D552" s="45"/>
      <c r="E552" s="171"/>
      <c r="F552" s="170"/>
      <c r="G552" s="188" t="str">
        <f t="shared" si="186"/>
        <v>/</v>
      </c>
      <c r="H552" s="188">
        <f>IFERROR(INDEX('اطلاعات دوره'!A:Z,MATCH(G552,'اطلاعات دوره'!C:C,0),MATCH(H$1,'اطلاعات دوره'!$1:$1,0)),0)</f>
        <v>0</v>
      </c>
      <c r="I552" s="188">
        <f>IFERROR(INDEX('اطلاعات دوره'!A:Z,MATCH(G552,'اطلاعات دوره'!C:C,0),MATCH(I$1,'اطلاعات دوره'!$1:$1,0)),0)</f>
        <v>0</v>
      </c>
      <c r="J552" s="188">
        <f>IFERROR(INDEX('اطلاعات دوره'!A:Z,MATCH(G552,'اطلاعات دوره'!C:C,0),MATCH(J$1,'اطلاعات دوره'!$1:$1,0)),0)</f>
        <v>0</v>
      </c>
      <c r="K552" s="265"/>
      <c r="L552" s="188" t="str">
        <f>IFERROR(INDEX('اطلاعات دوره'!A:Z,MATCH(G552,'اطلاعات دوره'!C:C,0)-1,MATCH("عنوان",'اطلاعات دوره'!$1:$1,0)),"---")</f>
        <v>---</v>
      </c>
      <c r="M552" s="188" t="str">
        <f t="shared" si="187"/>
        <v>----</v>
      </c>
      <c r="N552" s="188" t="str">
        <f t="shared" si="188"/>
        <v>-/</v>
      </c>
      <c r="O552" s="265"/>
      <c r="P552" s="188">
        <f>IFERROR(INDEX('اطلاعات انشعابات شرکتها'!A:BB,MATCH(A552,'اطلاعات انشعابات شرکتها'!A:A,0),MATCH(P$1,'اطلاعات انشعابات شرکتها'!$1:$1,0)),0)</f>
        <v>0</v>
      </c>
      <c r="Q552" s="188">
        <f>IFERROR(INDEX('اطلاعات انشعابات شرکتها'!A:BB,MATCH(A552,'اطلاعات انشعابات شرکتها'!A:A,0),MATCH(Q$1,'اطلاعات انشعابات شرکتها'!$1:$1,0)),0)</f>
        <v>0</v>
      </c>
      <c r="R552" s="188">
        <f>IFERROR(INDEX('اطلاعات انشعابات شرکتها'!A:BB,MATCH(A552,'اطلاعات انشعابات شرکتها'!A:A,0),MATCH(R$1,'اطلاعات انشعابات شرکتها'!$1:$1,0)),0)</f>
        <v>0</v>
      </c>
      <c r="S552" s="265"/>
      <c r="T552" s="188">
        <f>IFERROR(INDEX('قرائت کنتور'!A:AZ,MATCH(A552&amp;"-"&amp;T$1,'قرائت کنتور'!B:B,0),MATCH(G552,'قرائت کنتور'!$1:$1,0)),0)</f>
        <v>0</v>
      </c>
      <c r="U552" s="188">
        <f>IFERROR(INDEX('قرائت کنتور'!A:AZ,MATCH(A552&amp;"-"&amp;U$1,'قرائت کنتور'!B:B,0),MATCH(L552,'قرائت کنتور'!$1:$1,0)),0)</f>
        <v>0</v>
      </c>
      <c r="V552" s="188">
        <f>IFERROR(INDEX('قرائت کنتور'!A:AZ,MATCH(A552&amp;"-"&amp;U$1,'قرائت کنتور'!B:B,0),MATCH(G552,'قرائت کنتور'!$1:$1,0)),0)</f>
        <v>0</v>
      </c>
      <c r="W552" s="188">
        <f>IFERROR(INDEX('قرائت کنتور'!A:AZ,MATCH(A552&amp;"-"&amp;W$1,'قرائت کنتور'!B:B,0),MATCH(L552,'قرائت کنتور'!$1:$1,0)),0)</f>
        <v>0</v>
      </c>
      <c r="X552" s="188">
        <f>IFERROR(INDEX('قرائت کنتور'!A:AZ,MATCH(A552&amp;"-"&amp;W$1,'قرائت کنتور'!B:B,0),MATCH(G552,'قرائت کنتور'!$1:$1,0)),0)</f>
        <v>0</v>
      </c>
      <c r="Y552" s="188">
        <f>IFERROR(INDEX('قرائت کنتور'!A:AZ,MATCH(A552&amp;"-"&amp;Y$1,'قرائت کنتور'!B:B,0),MATCH(L552,'قرائت کنتور'!$1:$1,0)),0)</f>
        <v>0</v>
      </c>
      <c r="Z552" s="188">
        <f>IFERROR(INDEX('قرائت کنتور'!A:AZ,MATCH(A552&amp;"-"&amp;Y$1,'قرائت کنتور'!B:B,0),MATCH(G552,'قرائت کنتور'!$1:$1,0)),0)</f>
        <v>0</v>
      </c>
      <c r="AA552" s="188">
        <f>IFERROR(INDEX('قرائت کنتور'!A:AZ,MATCH(A552&amp;"-"&amp;AA$1,'قرائت کنتور'!B:B,0),MATCH(L552,'قرائت کنتور'!$1:$1,0)),0)</f>
        <v>0</v>
      </c>
      <c r="AB552" s="188">
        <f>IFERROR(INDEX('قرائت کنتور'!A:AZ,MATCH(A552&amp;"-"&amp;AA$1,'قرائت کنتور'!B:B,0),MATCH(G552,'قرائت کنتور'!$1:$1,0)),0)</f>
        <v>0</v>
      </c>
      <c r="AC552" s="265"/>
      <c r="AD552" s="188">
        <f t="shared" si="189"/>
        <v>0</v>
      </c>
      <c r="AE552" s="188">
        <f t="shared" si="190"/>
        <v>0</v>
      </c>
      <c r="AF552" s="188">
        <f t="shared" si="191"/>
        <v>0</v>
      </c>
      <c r="AG552" s="188">
        <f t="shared" si="192"/>
        <v>0</v>
      </c>
      <c r="AH552" s="188">
        <f t="shared" si="193"/>
        <v>0</v>
      </c>
      <c r="AI552" s="188">
        <f t="shared" si="194"/>
        <v>0</v>
      </c>
      <c r="AJ552" s="188" t="str">
        <f t="shared" si="195"/>
        <v>0</v>
      </c>
      <c r="AK552" s="265"/>
      <c r="AL552" s="254" t="str">
        <f t="shared" si="196"/>
        <v>---</v>
      </c>
      <c r="AM552" s="254" t="str">
        <f t="shared" si="197"/>
        <v>---</v>
      </c>
      <c r="AN552" s="265"/>
      <c r="AO552" s="188" t="str">
        <f>IFERROR(INDEX('تعرفه ها'!A:Z,MATCH(P552&amp;"-"&amp;AO$1,'تعرفه ها'!C:C,0),MATCH(F552,'تعرفه ها'!$2:$2,0),1),"---")</f>
        <v>---</v>
      </c>
      <c r="AP552" s="188" t="str">
        <f>IFERROR(INDEX('تعرفه ها'!A:Z,MATCH(P552&amp;"-"&amp;AP$1,'تعرفه ها'!C:C,0),MATCH(F552,'تعرفه ها'!$2:$2,0),1),"---")</f>
        <v>---</v>
      </c>
      <c r="AQ552" s="188" t="str">
        <f>IFERROR(INDEX('تعرفه ها'!A:Z,MATCH(P552&amp;"-"&amp;AQ$1,'تعرفه ها'!C:C,0),MATCH(F552,'تعرفه ها'!$2:$2,0),1),"---")</f>
        <v>---</v>
      </c>
      <c r="AR552" s="188" t="str">
        <f>IFERROR(INDEX('تعرفه ها'!A:Z,MATCH(P552&amp;"-"&amp;AR$1,'تعرفه ها'!C:C,0),MATCH(F552,'تعرفه ها'!$2:$2,0),1),"---")</f>
        <v>---</v>
      </c>
      <c r="AS552" s="265"/>
      <c r="AT552" s="415" t="str">
        <f t="shared" si="198"/>
        <v>---</v>
      </c>
      <c r="AU552" s="415" t="str">
        <f t="shared" si="199"/>
        <v>---</v>
      </c>
      <c r="AV552" s="415" t="str">
        <f t="shared" si="200"/>
        <v>---</v>
      </c>
      <c r="AW552" s="415" t="str">
        <f t="shared" si="201"/>
        <v>---</v>
      </c>
      <c r="AX552" s="415" t="str">
        <f t="shared" si="202"/>
        <v>---</v>
      </c>
      <c r="AY552" s="415" t="str">
        <f>IFERROR(AH552*INDEX('تعرفه ها'!A:Z,MATCH("عوارض برق به ازاء هر کیلووات",'تعرفه ها'!$C:$C,0),MATCH(F552,'تعرفه ها'!$2:$2,0)),"---")</f>
        <v>---</v>
      </c>
      <c r="AZ552" s="415" t="str">
        <f t="shared" si="203"/>
        <v>---</v>
      </c>
      <c r="BA552" s="415" t="str">
        <f>IFERROR(ROUND(((AX552+AY552+AZ552)*INDEX('تعرفه ها'!A:Z,MATCH("هزینه نگهداری و تعمیرات شبکه برق",'تعرفه ها'!$C:$C,0),MATCH(F552,'تعرفه ها'!$2:$2,0))/100),0),"---")</f>
        <v>---</v>
      </c>
      <c r="BB552" s="415">
        <f>IFERROR(IF(P552="دیماندی",ROUND(AJ552*INDEX('تعرفه ها'!A:Z,MATCH(BB$1,'تعرفه ها'!$C:$C,0),MATCH(F552,'تعرفه ها'!$2:$2,0))*J552/30,0),0),"---")</f>
        <v>0</v>
      </c>
      <c r="BC552" s="415"/>
      <c r="BD552" s="54" t="str">
        <f>IFERROR(IF(INDEX('اطلاعات دوره'!A:Z,MATCH(G552,'اطلاعات دوره'!C:C,0),MATCH("برق",'اطلاعات دوره'!$1:$1,0))="دارد",ROUND(AX552*INDEX('تعرفه ها'!A:Z,MATCH("پیک فصلی برق",'تعرفه ها'!$C:$C,0),MATCH(F552,'تعرفه ها'!$2:$2,0))/100,0),0),"---")</f>
        <v>---</v>
      </c>
      <c r="BE552" s="415" t="str">
        <f>IFERROR(ROUND(((AX552+AY552+AZ552+BA552+BB552+BC552+BD552)*INDEX('تعرفه ها'!A:Z,MATCH("مالیات برق",'تعرفه ها'!$C:$C,0),MATCH(F552,'تعرفه ها'!$2:$2,0))/100),0),"---")</f>
        <v>---</v>
      </c>
      <c r="BF552" s="415" t="str">
        <f t="shared" si="204"/>
        <v>---</v>
      </c>
      <c r="BG552" s="415" t="str">
        <f t="shared" si="208"/>
        <v>---</v>
      </c>
      <c r="BH552" s="415" t="str">
        <f t="shared" si="205"/>
        <v>---</v>
      </c>
      <c r="BI552" s="54" t="str">
        <f t="shared" si="206"/>
        <v>---</v>
      </c>
      <c r="BJ552" s="55" t="str">
        <f t="shared" si="207"/>
        <v>---</v>
      </c>
      <c r="BK552" s="262"/>
      <c r="BL552" s="183" t="str">
        <f>IFERROR(IF(INDEX(پرداخت!A:AZ,MATCH(A552&amp;" - "&amp;"برق",پرداخت!$B:$B,0),MATCH(G552,پرداخت!$1:$1,0))="نشده","نشده","شده"),"---")</f>
        <v>---</v>
      </c>
      <c r="BN552" s="257"/>
      <c r="BO552" s="257"/>
      <c r="BP552" s="257"/>
      <c r="BQ552" s="257"/>
      <c r="BR552" s="257"/>
      <c r="BS552" s="257"/>
      <c r="BT552" s="257"/>
      <c r="BU552" s="257"/>
      <c r="BV552" s="257"/>
      <c r="BW552" s="257"/>
      <c r="BX552" s="257"/>
      <c r="BY552" s="257"/>
      <c r="BZ552" s="257"/>
      <c r="CA552" s="257"/>
      <c r="CB552" s="257"/>
      <c r="CC552" s="257"/>
      <c r="CD552" s="257"/>
      <c r="CE552" s="257"/>
      <c r="CF552" s="257"/>
      <c r="CG552" s="257"/>
      <c r="CH552"/>
      <c r="CI552"/>
      <c r="CJ552"/>
      <c r="CK552"/>
    </row>
    <row r="553" spans="1:89" ht="33.75" hidden="1">
      <c r="A553" s="170"/>
      <c r="B553" s="47">
        <f>IFERROR(INDEX('اطلاعات انشعابات شرکتها'!A:BB,MATCH(A553,'اطلاعات انشعابات شرکتها'!A:A,0),MATCH(B$1,'اطلاعات انشعابات شرکتها'!$1:$1,0)),0)</f>
        <v>0</v>
      </c>
      <c r="C553" s="48">
        <f>IFERROR(INDEX('اطلاعات انشعابات شرکتها'!A:BB,MATCH(A553,'اطلاعات انشعابات شرکتها'!A:A,0),MATCH(C$1,'اطلاعات انشعابات شرکتها'!$1:$1,0)),0)</f>
        <v>0</v>
      </c>
      <c r="D553" s="45"/>
      <c r="E553" s="171"/>
      <c r="F553" s="170"/>
      <c r="G553" s="188" t="str">
        <f t="shared" si="186"/>
        <v>/</v>
      </c>
      <c r="H553" s="188">
        <f>IFERROR(INDEX('اطلاعات دوره'!A:Z,MATCH(G553,'اطلاعات دوره'!C:C,0),MATCH(H$1,'اطلاعات دوره'!$1:$1,0)),0)</f>
        <v>0</v>
      </c>
      <c r="I553" s="188">
        <f>IFERROR(INDEX('اطلاعات دوره'!A:Z,MATCH(G553,'اطلاعات دوره'!C:C,0),MATCH(I$1,'اطلاعات دوره'!$1:$1,0)),0)</f>
        <v>0</v>
      </c>
      <c r="J553" s="188">
        <f>IFERROR(INDEX('اطلاعات دوره'!A:Z,MATCH(G553,'اطلاعات دوره'!C:C,0),MATCH(J$1,'اطلاعات دوره'!$1:$1,0)),0)</f>
        <v>0</v>
      </c>
      <c r="K553" s="265"/>
      <c r="L553" s="188" t="str">
        <f>IFERROR(INDEX('اطلاعات دوره'!A:Z,MATCH(G553,'اطلاعات دوره'!C:C,0)-1,MATCH("عنوان",'اطلاعات دوره'!$1:$1,0)),"---")</f>
        <v>---</v>
      </c>
      <c r="M553" s="188" t="str">
        <f t="shared" si="187"/>
        <v>----</v>
      </c>
      <c r="N553" s="188" t="str">
        <f t="shared" si="188"/>
        <v>-/</v>
      </c>
      <c r="O553" s="265"/>
      <c r="P553" s="188">
        <f>IFERROR(INDEX('اطلاعات انشعابات شرکتها'!A:BB,MATCH(A553,'اطلاعات انشعابات شرکتها'!A:A,0),MATCH(P$1,'اطلاعات انشعابات شرکتها'!$1:$1,0)),0)</f>
        <v>0</v>
      </c>
      <c r="Q553" s="188">
        <f>IFERROR(INDEX('اطلاعات انشعابات شرکتها'!A:BB,MATCH(A553,'اطلاعات انشعابات شرکتها'!A:A,0),MATCH(Q$1,'اطلاعات انشعابات شرکتها'!$1:$1,0)),0)</f>
        <v>0</v>
      </c>
      <c r="R553" s="188">
        <f>IFERROR(INDEX('اطلاعات انشعابات شرکتها'!A:BB,MATCH(A553,'اطلاعات انشعابات شرکتها'!A:A,0),MATCH(R$1,'اطلاعات انشعابات شرکتها'!$1:$1,0)),0)</f>
        <v>0</v>
      </c>
      <c r="S553" s="265"/>
      <c r="T553" s="188">
        <f>IFERROR(INDEX('قرائت کنتور'!A:AZ,MATCH(A553&amp;"-"&amp;T$1,'قرائت کنتور'!B:B,0),MATCH(G553,'قرائت کنتور'!$1:$1,0)),0)</f>
        <v>0</v>
      </c>
      <c r="U553" s="188">
        <f>IFERROR(INDEX('قرائت کنتور'!A:AZ,MATCH(A553&amp;"-"&amp;U$1,'قرائت کنتور'!B:B,0),MATCH(L553,'قرائت کنتور'!$1:$1,0)),0)</f>
        <v>0</v>
      </c>
      <c r="V553" s="188">
        <f>IFERROR(INDEX('قرائت کنتور'!A:AZ,MATCH(A553&amp;"-"&amp;U$1,'قرائت کنتور'!B:B,0),MATCH(G553,'قرائت کنتور'!$1:$1,0)),0)</f>
        <v>0</v>
      </c>
      <c r="W553" s="188">
        <f>IFERROR(INDEX('قرائت کنتور'!A:AZ,MATCH(A553&amp;"-"&amp;W$1,'قرائت کنتور'!B:B,0),MATCH(L553,'قرائت کنتور'!$1:$1,0)),0)</f>
        <v>0</v>
      </c>
      <c r="X553" s="188">
        <f>IFERROR(INDEX('قرائت کنتور'!A:AZ,MATCH(A553&amp;"-"&amp;W$1,'قرائت کنتور'!B:B,0),MATCH(G553,'قرائت کنتور'!$1:$1,0)),0)</f>
        <v>0</v>
      </c>
      <c r="Y553" s="188">
        <f>IFERROR(INDEX('قرائت کنتور'!A:AZ,MATCH(A553&amp;"-"&amp;Y$1,'قرائت کنتور'!B:B,0),MATCH(L553,'قرائت کنتور'!$1:$1,0)),0)</f>
        <v>0</v>
      </c>
      <c r="Z553" s="188">
        <f>IFERROR(INDEX('قرائت کنتور'!A:AZ,MATCH(A553&amp;"-"&amp;Y$1,'قرائت کنتور'!B:B,0),MATCH(G553,'قرائت کنتور'!$1:$1,0)),0)</f>
        <v>0</v>
      </c>
      <c r="AA553" s="188">
        <f>IFERROR(INDEX('قرائت کنتور'!A:AZ,MATCH(A553&amp;"-"&amp;AA$1,'قرائت کنتور'!B:B,0),MATCH(L553,'قرائت کنتور'!$1:$1,0)),0)</f>
        <v>0</v>
      </c>
      <c r="AB553" s="188">
        <f>IFERROR(INDEX('قرائت کنتور'!A:AZ,MATCH(A553&amp;"-"&amp;AA$1,'قرائت کنتور'!B:B,0),MATCH(G553,'قرائت کنتور'!$1:$1,0)),0)</f>
        <v>0</v>
      </c>
      <c r="AC553" s="265"/>
      <c r="AD553" s="188">
        <f t="shared" si="189"/>
        <v>0</v>
      </c>
      <c r="AE553" s="188">
        <f t="shared" si="190"/>
        <v>0</v>
      </c>
      <c r="AF553" s="188">
        <f t="shared" si="191"/>
        <v>0</v>
      </c>
      <c r="AG553" s="188">
        <f t="shared" si="192"/>
        <v>0</v>
      </c>
      <c r="AH553" s="188">
        <f t="shared" si="193"/>
        <v>0</v>
      </c>
      <c r="AI553" s="188">
        <f t="shared" si="194"/>
        <v>0</v>
      </c>
      <c r="AJ553" s="188" t="str">
        <f t="shared" si="195"/>
        <v>0</v>
      </c>
      <c r="AK553" s="265"/>
      <c r="AL553" s="254" t="str">
        <f t="shared" si="196"/>
        <v>---</v>
      </c>
      <c r="AM553" s="254" t="str">
        <f t="shared" si="197"/>
        <v>---</v>
      </c>
      <c r="AN553" s="265"/>
      <c r="AO553" s="188" t="str">
        <f>IFERROR(INDEX('تعرفه ها'!A:Z,MATCH(P553&amp;"-"&amp;AO$1,'تعرفه ها'!C:C,0),MATCH(F553,'تعرفه ها'!$2:$2,0),1),"---")</f>
        <v>---</v>
      </c>
      <c r="AP553" s="188" t="str">
        <f>IFERROR(INDEX('تعرفه ها'!A:Z,MATCH(P553&amp;"-"&amp;AP$1,'تعرفه ها'!C:C,0),MATCH(F553,'تعرفه ها'!$2:$2,0),1),"---")</f>
        <v>---</v>
      </c>
      <c r="AQ553" s="188" t="str">
        <f>IFERROR(INDEX('تعرفه ها'!A:Z,MATCH(P553&amp;"-"&amp;AQ$1,'تعرفه ها'!C:C,0),MATCH(F553,'تعرفه ها'!$2:$2,0),1),"---")</f>
        <v>---</v>
      </c>
      <c r="AR553" s="188" t="str">
        <f>IFERROR(INDEX('تعرفه ها'!A:Z,MATCH(P553&amp;"-"&amp;AR$1,'تعرفه ها'!C:C,0),MATCH(F553,'تعرفه ها'!$2:$2,0),1),"---")</f>
        <v>---</v>
      </c>
      <c r="AS553" s="265"/>
      <c r="AT553" s="415" t="str">
        <f t="shared" si="198"/>
        <v>---</v>
      </c>
      <c r="AU553" s="415" t="str">
        <f t="shared" si="199"/>
        <v>---</v>
      </c>
      <c r="AV553" s="415" t="str">
        <f t="shared" si="200"/>
        <v>---</v>
      </c>
      <c r="AW553" s="415" t="str">
        <f t="shared" si="201"/>
        <v>---</v>
      </c>
      <c r="AX553" s="415" t="str">
        <f t="shared" si="202"/>
        <v>---</v>
      </c>
      <c r="AY553" s="415" t="str">
        <f>IFERROR(AH553*INDEX('تعرفه ها'!A:Z,MATCH("عوارض برق به ازاء هر کیلووات",'تعرفه ها'!$C:$C,0),MATCH(F553,'تعرفه ها'!$2:$2,0)),"---")</f>
        <v>---</v>
      </c>
      <c r="AZ553" s="415" t="str">
        <f t="shared" si="203"/>
        <v>---</v>
      </c>
      <c r="BA553" s="415" t="str">
        <f>IFERROR(ROUND(((AX553+AY553+AZ553)*INDEX('تعرفه ها'!A:Z,MATCH("هزینه نگهداری و تعمیرات شبکه برق",'تعرفه ها'!$C:$C,0),MATCH(F553,'تعرفه ها'!$2:$2,0))/100),0),"---")</f>
        <v>---</v>
      </c>
      <c r="BB553" s="415">
        <f>IFERROR(IF(P553="دیماندی",ROUND(AJ553*INDEX('تعرفه ها'!A:Z,MATCH(BB$1,'تعرفه ها'!$C:$C,0),MATCH(F553,'تعرفه ها'!$2:$2,0))*J553/30,0),0),"---")</f>
        <v>0</v>
      </c>
      <c r="BC553" s="415"/>
      <c r="BD553" s="54" t="str">
        <f>IFERROR(IF(INDEX('اطلاعات دوره'!A:Z,MATCH(G553,'اطلاعات دوره'!C:C,0),MATCH("برق",'اطلاعات دوره'!$1:$1,0))="دارد",ROUND(AX553*INDEX('تعرفه ها'!A:Z,MATCH("پیک فصلی برق",'تعرفه ها'!$C:$C,0),MATCH(F553,'تعرفه ها'!$2:$2,0))/100,0),0),"---")</f>
        <v>---</v>
      </c>
      <c r="BE553" s="415" t="str">
        <f>IFERROR(ROUND(((AX553+AY553+AZ553+BA553+BB553+BC553+BD553)*INDEX('تعرفه ها'!A:Z,MATCH("مالیات برق",'تعرفه ها'!$C:$C,0),MATCH(F553,'تعرفه ها'!$2:$2,0))/100),0),"---")</f>
        <v>---</v>
      </c>
      <c r="BF553" s="415" t="str">
        <f t="shared" si="204"/>
        <v>---</v>
      </c>
      <c r="BG553" s="415" t="str">
        <f t="shared" si="208"/>
        <v>---</v>
      </c>
      <c r="BH553" s="415" t="str">
        <f t="shared" si="205"/>
        <v>---</v>
      </c>
      <c r="BI553" s="54" t="str">
        <f t="shared" si="206"/>
        <v>---</v>
      </c>
      <c r="BJ553" s="55" t="str">
        <f t="shared" si="207"/>
        <v>---</v>
      </c>
      <c r="BK553" s="262"/>
      <c r="BL553" s="183" t="str">
        <f>IFERROR(IF(INDEX(پرداخت!A:AZ,MATCH(A553&amp;" - "&amp;"برق",پرداخت!$B:$B,0),MATCH(G553,پرداخت!$1:$1,0))="نشده","نشده","شده"),"---")</f>
        <v>---</v>
      </c>
      <c r="BN553" s="257"/>
      <c r="BO553" s="257"/>
      <c r="BP553" s="257"/>
      <c r="BQ553" s="257"/>
      <c r="BR553" s="257"/>
      <c r="BS553" s="257"/>
      <c r="BT553" s="257"/>
      <c r="BU553" s="257"/>
      <c r="BV553" s="257"/>
      <c r="BW553" s="257"/>
      <c r="BX553" s="257"/>
      <c r="BY553" s="257"/>
      <c r="BZ553" s="257"/>
      <c r="CA553" s="257"/>
      <c r="CB553" s="257"/>
      <c r="CC553" s="257"/>
      <c r="CD553" s="257"/>
      <c r="CE553" s="257"/>
      <c r="CF553" s="257"/>
      <c r="CG553" s="257"/>
      <c r="CH553"/>
      <c r="CI553"/>
      <c r="CJ553"/>
      <c r="CK553"/>
    </row>
    <row r="554" spans="1:89" ht="33.75" hidden="1">
      <c r="A554" s="170"/>
      <c r="B554" s="47">
        <f>IFERROR(INDEX('اطلاعات انشعابات شرکتها'!A:BB,MATCH(A554,'اطلاعات انشعابات شرکتها'!A:A,0),MATCH(B$1,'اطلاعات انشعابات شرکتها'!$1:$1,0)),0)</f>
        <v>0</v>
      </c>
      <c r="C554" s="48">
        <f>IFERROR(INDEX('اطلاعات انشعابات شرکتها'!A:BB,MATCH(A554,'اطلاعات انشعابات شرکتها'!A:A,0),MATCH(C$1,'اطلاعات انشعابات شرکتها'!$1:$1,0)),0)</f>
        <v>0</v>
      </c>
      <c r="D554" s="45"/>
      <c r="E554" s="171"/>
      <c r="F554" s="170"/>
      <c r="G554" s="188" t="str">
        <f t="shared" si="186"/>
        <v>/</v>
      </c>
      <c r="H554" s="188">
        <f>IFERROR(INDEX('اطلاعات دوره'!A:Z,MATCH(G554,'اطلاعات دوره'!C:C,0),MATCH(H$1,'اطلاعات دوره'!$1:$1,0)),0)</f>
        <v>0</v>
      </c>
      <c r="I554" s="188">
        <f>IFERROR(INDEX('اطلاعات دوره'!A:Z,MATCH(G554,'اطلاعات دوره'!C:C,0),MATCH(I$1,'اطلاعات دوره'!$1:$1,0)),0)</f>
        <v>0</v>
      </c>
      <c r="J554" s="188">
        <f>IFERROR(INDEX('اطلاعات دوره'!A:Z,MATCH(G554,'اطلاعات دوره'!C:C,0),MATCH(J$1,'اطلاعات دوره'!$1:$1,0)),0)</f>
        <v>0</v>
      </c>
      <c r="K554" s="265"/>
      <c r="L554" s="188" t="str">
        <f>IFERROR(INDEX('اطلاعات دوره'!A:Z,MATCH(G554,'اطلاعات دوره'!C:C,0)-1,MATCH("عنوان",'اطلاعات دوره'!$1:$1,0)),"---")</f>
        <v>---</v>
      </c>
      <c r="M554" s="188" t="str">
        <f t="shared" si="187"/>
        <v>----</v>
      </c>
      <c r="N554" s="188" t="str">
        <f t="shared" si="188"/>
        <v>-/</v>
      </c>
      <c r="O554" s="265"/>
      <c r="P554" s="188">
        <f>IFERROR(INDEX('اطلاعات انشعابات شرکتها'!A:BB,MATCH(A554,'اطلاعات انشعابات شرکتها'!A:A,0),MATCH(P$1,'اطلاعات انشعابات شرکتها'!$1:$1,0)),0)</f>
        <v>0</v>
      </c>
      <c r="Q554" s="188">
        <f>IFERROR(INDEX('اطلاعات انشعابات شرکتها'!A:BB,MATCH(A554,'اطلاعات انشعابات شرکتها'!A:A,0),MATCH(Q$1,'اطلاعات انشعابات شرکتها'!$1:$1,0)),0)</f>
        <v>0</v>
      </c>
      <c r="R554" s="188">
        <f>IFERROR(INDEX('اطلاعات انشعابات شرکتها'!A:BB,MATCH(A554,'اطلاعات انشعابات شرکتها'!A:A,0),MATCH(R$1,'اطلاعات انشعابات شرکتها'!$1:$1,0)),0)</f>
        <v>0</v>
      </c>
      <c r="S554" s="265"/>
      <c r="T554" s="188">
        <f>IFERROR(INDEX('قرائت کنتور'!A:AZ,MATCH(A554&amp;"-"&amp;T$1,'قرائت کنتور'!B:B,0),MATCH(G554,'قرائت کنتور'!$1:$1,0)),0)</f>
        <v>0</v>
      </c>
      <c r="U554" s="188">
        <f>IFERROR(INDEX('قرائت کنتور'!A:AZ,MATCH(A554&amp;"-"&amp;U$1,'قرائت کنتور'!B:B,0),MATCH(L554,'قرائت کنتور'!$1:$1,0)),0)</f>
        <v>0</v>
      </c>
      <c r="V554" s="188">
        <f>IFERROR(INDEX('قرائت کنتور'!A:AZ,MATCH(A554&amp;"-"&amp;U$1,'قرائت کنتور'!B:B,0),MATCH(G554,'قرائت کنتور'!$1:$1,0)),0)</f>
        <v>0</v>
      </c>
      <c r="W554" s="188">
        <f>IFERROR(INDEX('قرائت کنتور'!A:AZ,MATCH(A554&amp;"-"&amp;W$1,'قرائت کنتور'!B:B,0),MATCH(L554,'قرائت کنتور'!$1:$1,0)),0)</f>
        <v>0</v>
      </c>
      <c r="X554" s="188">
        <f>IFERROR(INDEX('قرائت کنتور'!A:AZ,MATCH(A554&amp;"-"&amp;W$1,'قرائت کنتور'!B:B,0),MATCH(G554,'قرائت کنتور'!$1:$1,0)),0)</f>
        <v>0</v>
      </c>
      <c r="Y554" s="188">
        <f>IFERROR(INDEX('قرائت کنتور'!A:AZ,MATCH(A554&amp;"-"&amp;Y$1,'قرائت کنتور'!B:B,0),MATCH(L554,'قرائت کنتور'!$1:$1,0)),0)</f>
        <v>0</v>
      </c>
      <c r="Z554" s="188">
        <f>IFERROR(INDEX('قرائت کنتور'!A:AZ,MATCH(A554&amp;"-"&amp;Y$1,'قرائت کنتور'!B:B,0),MATCH(G554,'قرائت کنتور'!$1:$1,0)),0)</f>
        <v>0</v>
      </c>
      <c r="AA554" s="188">
        <f>IFERROR(INDEX('قرائت کنتور'!A:AZ,MATCH(A554&amp;"-"&amp;AA$1,'قرائت کنتور'!B:B,0),MATCH(L554,'قرائت کنتور'!$1:$1,0)),0)</f>
        <v>0</v>
      </c>
      <c r="AB554" s="188">
        <f>IFERROR(INDEX('قرائت کنتور'!A:AZ,MATCH(A554&amp;"-"&amp;AA$1,'قرائت کنتور'!B:B,0),MATCH(G554,'قرائت کنتور'!$1:$1,0)),0)</f>
        <v>0</v>
      </c>
      <c r="AC554" s="265"/>
      <c r="AD554" s="188">
        <f t="shared" si="189"/>
        <v>0</v>
      </c>
      <c r="AE554" s="188">
        <f t="shared" si="190"/>
        <v>0</v>
      </c>
      <c r="AF554" s="188">
        <f t="shared" si="191"/>
        <v>0</v>
      </c>
      <c r="AG554" s="188">
        <f t="shared" si="192"/>
        <v>0</v>
      </c>
      <c r="AH554" s="188">
        <f t="shared" si="193"/>
        <v>0</v>
      </c>
      <c r="AI554" s="188">
        <f t="shared" si="194"/>
        <v>0</v>
      </c>
      <c r="AJ554" s="188" t="str">
        <f t="shared" si="195"/>
        <v>0</v>
      </c>
      <c r="AK554" s="265"/>
      <c r="AL554" s="254" t="str">
        <f t="shared" si="196"/>
        <v>---</v>
      </c>
      <c r="AM554" s="254" t="str">
        <f t="shared" si="197"/>
        <v>---</v>
      </c>
      <c r="AN554" s="265"/>
      <c r="AO554" s="188" t="str">
        <f>IFERROR(INDEX('تعرفه ها'!A:Z,MATCH(P554&amp;"-"&amp;AO$1,'تعرفه ها'!C:C,0),MATCH(F554,'تعرفه ها'!$2:$2,0),1),"---")</f>
        <v>---</v>
      </c>
      <c r="AP554" s="188" t="str">
        <f>IFERROR(INDEX('تعرفه ها'!A:Z,MATCH(P554&amp;"-"&amp;AP$1,'تعرفه ها'!C:C,0),MATCH(F554,'تعرفه ها'!$2:$2,0),1),"---")</f>
        <v>---</v>
      </c>
      <c r="AQ554" s="188" t="str">
        <f>IFERROR(INDEX('تعرفه ها'!A:Z,MATCH(P554&amp;"-"&amp;AQ$1,'تعرفه ها'!C:C,0),MATCH(F554,'تعرفه ها'!$2:$2,0),1),"---")</f>
        <v>---</v>
      </c>
      <c r="AR554" s="188" t="str">
        <f>IFERROR(INDEX('تعرفه ها'!A:Z,MATCH(P554&amp;"-"&amp;AR$1,'تعرفه ها'!C:C,0),MATCH(F554,'تعرفه ها'!$2:$2,0),1),"---")</f>
        <v>---</v>
      </c>
      <c r="AS554" s="265"/>
      <c r="AT554" s="415" t="str">
        <f t="shared" si="198"/>
        <v>---</v>
      </c>
      <c r="AU554" s="415" t="str">
        <f t="shared" si="199"/>
        <v>---</v>
      </c>
      <c r="AV554" s="415" t="str">
        <f t="shared" si="200"/>
        <v>---</v>
      </c>
      <c r="AW554" s="415" t="str">
        <f t="shared" si="201"/>
        <v>---</v>
      </c>
      <c r="AX554" s="415" t="str">
        <f t="shared" si="202"/>
        <v>---</v>
      </c>
      <c r="AY554" s="415" t="str">
        <f>IFERROR(AH554*INDEX('تعرفه ها'!A:Z,MATCH("عوارض برق به ازاء هر کیلووات",'تعرفه ها'!$C:$C,0),MATCH(F554,'تعرفه ها'!$2:$2,0)),"---")</f>
        <v>---</v>
      </c>
      <c r="AZ554" s="415" t="str">
        <f t="shared" si="203"/>
        <v>---</v>
      </c>
      <c r="BA554" s="415" t="str">
        <f>IFERROR(ROUND(((AX554+AY554+AZ554)*INDEX('تعرفه ها'!A:Z,MATCH("هزینه نگهداری و تعمیرات شبکه برق",'تعرفه ها'!$C:$C,0),MATCH(F554,'تعرفه ها'!$2:$2,0))/100),0),"---")</f>
        <v>---</v>
      </c>
      <c r="BB554" s="415">
        <f>IFERROR(IF(P554="دیماندی",ROUND(AJ554*INDEX('تعرفه ها'!A:Z,MATCH(BB$1,'تعرفه ها'!$C:$C,0),MATCH(F554,'تعرفه ها'!$2:$2,0))*J554/30,0),0),"---")</f>
        <v>0</v>
      </c>
      <c r="BC554" s="415"/>
      <c r="BD554" s="54" t="str">
        <f>IFERROR(IF(INDEX('اطلاعات دوره'!A:Z,MATCH(G554,'اطلاعات دوره'!C:C,0),MATCH("برق",'اطلاعات دوره'!$1:$1,0))="دارد",ROUND(AX554*INDEX('تعرفه ها'!A:Z,MATCH("پیک فصلی برق",'تعرفه ها'!$C:$C,0),MATCH(F554,'تعرفه ها'!$2:$2,0))/100,0),0),"---")</f>
        <v>---</v>
      </c>
      <c r="BE554" s="415" t="str">
        <f>IFERROR(ROUND(((AX554+AY554+AZ554+BA554+BB554+BC554+BD554)*INDEX('تعرفه ها'!A:Z,MATCH("مالیات برق",'تعرفه ها'!$C:$C,0),MATCH(F554,'تعرفه ها'!$2:$2,0))/100),0),"---")</f>
        <v>---</v>
      </c>
      <c r="BF554" s="415" t="str">
        <f t="shared" si="204"/>
        <v>---</v>
      </c>
      <c r="BG554" s="415" t="str">
        <f t="shared" si="208"/>
        <v>---</v>
      </c>
      <c r="BH554" s="415" t="str">
        <f t="shared" si="205"/>
        <v>---</v>
      </c>
      <c r="BI554" s="54" t="str">
        <f t="shared" si="206"/>
        <v>---</v>
      </c>
      <c r="BJ554" s="55" t="str">
        <f t="shared" si="207"/>
        <v>---</v>
      </c>
      <c r="BK554" s="262"/>
      <c r="BL554" s="183" t="str">
        <f>IFERROR(IF(INDEX(پرداخت!A:AZ,MATCH(A554&amp;" - "&amp;"برق",پرداخت!$B:$B,0),MATCH(G554,پرداخت!$1:$1,0))="نشده","نشده","شده"),"---")</f>
        <v>---</v>
      </c>
      <c r="BN554" s="257"/>
      <c r="BO554" s="257"/>
      <c r="BP554" s="257"/>
      <c r="BQ554" s="257"/>
      <c r="BR554" s="257"/>
      <c r="BS554" s="257"/>
      <c r="BT554" s="257"/>
      <c r="BU554" s="257"/>
      <c r="BV554" s="257"/>
      <c r="BW554" s="257"/>
      <c r="BX554" s="257"/>
      <c r="BY554" s="257"/>
      <c r="BZ554" s="257"/>
      <c r="CA554" s="257"/>
      <c r="CB554" s="257"/>
      <c r="CC554" s="257"/>
      <c r="CD554" s="257"/>
      <c r="CE554" s="257"/>
      <c r="CF554" s="257"/>
      <c r="CG554" s="257"/>
      <c r="CH554"/>
      <c r="CI554"/>
      <c r="CJ554"/>
      <c r="CK554"/>
    </row>
    <row r="555" spans="1:89" ht="33.75" hidden="1">
      <c r="A555" s="170"/>
      <c r="B555" s="47">
        <f>IFERROR(INDEX('اطلاعات انشعابات شرکتها'!A:BB,MATCH(A555,'اطلاعات انشعابات شرکتها'!A:A,0),MATCH(B$1,'اطلاعات انشعابات شرکتها'!$1:$1,0)),0)</f>
        <v>0</v>
      </c>
      <c r="C555" s="48">
        <f>IFERROR(INDEX('اطلاعات انشعابات شرکتها'!A:BB,MATCH(A555,'اطلاعات انشعابات شرکتها'!A:A,0),MATCH(C$1,'اطلاعات انشعابات شرکتها'!$1:$1,0)),0)</f>
        <v>0</v>
      </c>
      <c r="D555" s="45"/>
      <c r="E555" s="171"/>
      <c r="F555" s="170"/>
      <c r="G555" s="188" t="str">
        <f t="shared" si="186"/>
        <v>/</v>
      </c>
      <c r="H555" s="188">
        <f>IFERROR(INDEX('اطلاعات دوره'!A:Z,MATCH(G555,'اطلاعات دوره'!C:C,0),MATCH(H$1,'اطلاعات دوره'!$1:$1,0)),0)</f>
        <v>0</v>
      </c>
      <c r="I555" s="188">
        <f>IFERROR(INDEX('اطلاعات دوره'!A:Z,MATCH(G555,'اطلاعات دوره'!C:C,0),MATCH(I$1,'اطلاعات دوره'!$1:$1,0)),0)</f>
        <v>0</v>
      </c>
      <c r="J555" s="188">
        <f>IFERROR(INDEX('اطلاعات دوره'!A:Z,MATCH(G555,'اطلاعات دوره'!C:C,0),MATCH(J$1,'اطلاعات دوره'!$1:$1,0)),0)</f>
        <v>0</v>
      </c>
      <c r="K555" s="265"/>
      <c r="L555" s="188" t="str">
        <f>IFERROR(INDEX('اطلاعات دوره'!A:Z,MATCH(G555,'اطلاعات دوره'!C:C,0)-1,MATCH("عنوان",'اطلاعات دوره'!$1:$1,0)),"---")</f>
        <v>---</v>
      </c>
      <c r="M555" s="188" t="str">
        <f t="shared" si="187"/>
        <v>----</v>
      </c>
      <c r="N555" s="188" t="str">
        <f t="shared" si="188"/>
        <v>-/</v>
      </c>
      <c r="O555" s="265"/>
      <c r="P555" s="188">
        <f>IFERROR(INDEX('اطلاعات انشعابات شرکتها'!A:BB,MATCH(A555,'اطلاعات انشعابات شرکتها'!A:A,0),MATCH(P$1,'اطلاعات انشعابات شرکتها'!$1:$1,0)),0)</f>
        <v>0</v>
      </c>
      <c r="Q555" s="188">
        <f>IFERROR(INDEX('اطلاعات انشعابات شرکتها'!A:BB,MATCH(A555,'اطلاعات انشعابات شرکتها'!A:A,0),MATCH(Q$1,'اطلاعات انشعابات شرکتها'!$1:$1,0)),0)</f>
        <v>0</v>
      </c>
      <c r="R555" s="188">
        <f>IFERROR(INDEX('اطلاعات انشعابات شرکتها'!A:BB,MATCH(A555,'اطلاعات انشعابات شرکتها'!A:A,0),MATCH(R$1,'اطلاعات انشعابات شرکتها'!$1:$1,0)),0)</f>
        <v>0</v>
      </c>
      <c r="S555" s="265"/>
      <c r="T555" s="188">
        <f>IFERROR(INDEX('قرائت کنتور'!A:AZ,MATCH(A555&amp;"-"&amp;T$1,'قرائت کنتور'!B:B,0),MATCH(G555,'قرائت کنتور'!$1:$1,0)),0)</f>
        <v>0</v>
      </c>
      <c r="U555" s="188">
        <f>IFERROR(INDEX('قرائت کنتور'!A:AZ,MATCH(A555&amp;"-"&amp;U$1,'قرائت کنتور'!B:B,0),MATCH(L555,'قرائت کنتور'!$1:$1,0)),0)</f>
        <v>0</v>
      </c>
      <c r="V555" s="188">
        <f>IFERROR(INDEX('قرائت کنتور'!A:AZ,MATCH(A555&amp;"-"&amp;U$1,'قرائت کنتور'!B:B,0),MATCH(G555,'قرائت کنتور'!$1:$1,0)),0)</f>
        <v>0</v>
      </c>
      <c r="W555" s="188">
        <f>IFERROR(INDEX('قرائت کنتور'!A:AZ,MATCH(A555&amp;"-"&amp;W$1,'قرائت کنتور'!B:B,0),MATCH(L555,'قرائت کنتور'!$1:$1,0)),0)</f>
        <v>0</v>
      </c>
      <c r="X555" s="188">
        <f>IFERROR(INDEX('قرائت کنتور'!A:AZ,MATCH(A555&amp;"-"&amp;W$1,'قرائت کنتور'!B:B,0),MATCH(G555,'قرائت کنتور'!$1:$1,0)),0)</f>
        <v>0</v>
      </c>
      <c r="Y555" s="188">
        <f>IFERROR(INDEX('قرائت کنتور'!A:AZ,MATCH(A555&amp;"-"&amp;Y$1,'قرائت کنتور'!B:B,0),MATCH(L555,'قرائت کنتور'!$1:$1,0)),0)</f>
        <v>0</v>
      </c>
      <c r="Z555" s="188">
        <f>IFERROR(INDEX('قرائت کنتور'!A:AZ,MATCH(A555&amp;"-"&amp;Y$1,'قرائت کنتور'!B:B,0),MATCH(G555,'قرائت کنتور'!$1:$1,0)),0)</f>
        <v>0</v>
      </c>
      <c r="AA555" s="188">
        <f>IFERROR(INDEX('قرائت کنتور'!A:AZ,MATCH(A555&amp;"-"&amp;AA$1,'قرائت کنتور'!B:B,0),MATCH(L555,'قرائت کنتور'!$1:$1,0)),0)</f>
        <v>0</v>
      </c>
      <c r="AB555" s="188">
        <f>IFERROR(INDEX('قرائت کنتور'!A:AZ,MATCH(A555&amp;"-"&amp;AA$1,'قرائت کنتور'!B:B,0),MATCH(G555,'قرائت کنتور'!$1:$1,0)),0)</f>
        <v>0</v>
      </c>
      <c r="AC555" s="265"/>
      <c r="AD555" s="188">
        <f t="shared" si="189"/>
        <v>0</v>
      </c>
      <c r="AE555" s="188">
        <f t="shared" si="190"/>
        <v>0</v>
      </c>
      <c r="AF555" s="188">
        <f t="shared" si="191"/>
        <v>0</v>
      </c>
      <c r="AG555" s="188">
        <f t="shared" si="192"/>
        <v>0</v>
      </c>
      <c r="AH555" s="188">
        <f t="shared" si="193"/>
        <v>0</v>
      </c>
      <c r="AI555" s="188">
        <f t="shared" si="194"/>
        <v>0</v>
      </c>
      <c r="AJ555" s="188" t="str">
        <f t="shared" si="195"/>
        <v>0</v>
      </c>
      <c r="AK555" s="265"/>
      <c r="AL555" s="254" t="str">
        <f t="shared" si="196"/>
        <v>---</v>
      </c>
      <c r="AM555" s="254" t="str">
        <f t="shared" si="197"/>
        <v>---</v>
      </c>
      <c r="AN555" s="265"/>
      <c r="AO555" s="188" t="str">
        <f>IFERROR(INDEX('تعرفه ها'!A:Z,MATCH(P555&amp;"-"&amp;AO$1,'تعرفه ها'!C:C,0),MATCH(F555,'تعرفه ها'!$2:$2,0),1),"---")</f>
        <v>---</v>
      </c>
      <c r="AP555" s="188" t="str">
        <f>IFERROR(INDEX('تعرفه ها'!A:Z,MATCH(P555&amp;"-"&amp;AP$1,'تعرفه ها'!C:C,0),MATCH(F555,'تعرفه ها'!$2:$2,0),1),"---")</f>
        <v>---</v>
      </c>
      <c r="AQ555" s="188" t="str">
        <f>IFERROR(INDEX('تعرفه ها'!A:Z,MATCH(P555&amp;"-"&amp;AQ$1,'تعرفه ها'!C:C,0),MATCH(F555,'تعرفه ها'!$2:$2,0),1),"---")</f>
        <v>---</v>
      </c>
      <c r="AR555" s="188" t="str">
        <f>IFERROR(INDEX('تعرفه ها'!A:Z,MATCH(P555&amp;"-"&amp;AR$1,'تعرفه ها'!C:C,0),MATCH(F555,'تعرفه ها'!$2:$2,0),1),"---")</f>
        <v>---</v>
      </c>
      <c r="AS555" s="265"/>
      <c r="AT555" s="415" t="str">
        <f t="shared" si="198"/>
        <v>---</v>
      </c>
      <c r="AU555" s="415" t="str">
        <f t="shared" si="199"/>
        <v>---</v>
      </c>
      <c r="AV555" s="415" t="str">
        <f t="shared" si="200"/>
        <v>---</v>
      </c>
      <c r="AW555" s="415" t="str">
        <f t="shared" si="201"/>
        <v>---</v>
      </c>
      <c r="AX555" s="415" t="str">
        <f t="shared" si="202"/>
        <v>---</v>
      </c>
      <c r="AY555" s="415" t="str">
        <f>IFERROR(AH555*INDEX('تعرفه ها'!A:Z,MATCH("عوارض برق به ازاء هر کیلووات",'تعرفه ها'!$C:$C,0),MATCH(F555,'تعرفه ها'!$2:$2,0)),"---")</f>
        <v>---</v>
      </c>
      <c r="AZ555" s="415" t="str">
        <f t="shared" si="203"/>
        <v>---</v>
      </c>
      <c r="BA555" s="415" t="str">
        <f>IFERROR(ROUND(((AX555+AY555+AZ555)*INDEX('تعرفه ها'!A:Z,MATCH("هزینه نگهداری و تعمیرات شبکه برق",'تعرفه ها'!$C:$C,0),MATCH(F555,'تعرفه ها'!$2:$2,0))/100),0),"---")</f>
        <v>---</v>
      </c>
      <c r="BB555" s="415">
        <f>IFERROR(IF(P555="دیماندی",ROUND(AJ555*INDEX('تعرفه ها'!A:Z,MATCH(BB$1,'تعرفه ها'!$C:$C,0),MATCH(F555,'تعرفه ها'!$2:$2,0))*J555/30,0),0),"---")</f>
        <v>0</v>
      </c>
      <c r="BC555" s="415"/>
      <c r="BD555" s="54" t="str">
        <f>IFERROR(IF(INDEX('اطلاعات دوره'!A:Z,MATCH(G555,'اطلاعات دوره'!C:C,0),MATCH("برق",'اطلاعات دوره'!$1:$1,0))="دارد",ROUND(AX555*INDEX('تعرفه ها'!A:Z,MATCH("پیک فصلی برق",'تعرفه ها'!$C:$C,0),MATCH(F555,'تعرفه ها'!$2:$2,0))/100,0),0),"---")</f>
        <v>---</v>
      </c>
      <c r="BE555" s="415" t="str">
        <f>IFERROR(ROUND(((AX555+AY555+AZ555+BA555+BB555+BC555+BD555)*INDEX('تعرفه ها'!A:Z,MATCH("مالیات برق",'تعرفه ها'!$C:$C,0),MATCH(F555,'تعرفه ها'!$2:$2,0))/100),0),"---")</f>
        <v>---</v>
      </c>
      <c r="BF555" s="415" t="str">
        <f t="shared" si="204"/>
        <v>---</v>
      </c>
      <c r="BG555" s="415" t="str">
        <f t="shared" si="208"/>
        <v>---</v>
      </c>
      <c r="BH555" s="415" t="str">
        <f t="shared" si="205"/>
        <v>---</v>
      </c>
      <c r="BI555" s="54" t="str">
        <f t="shared" si="206"/>
        <v>---</v>
      </c>
      <c r="BJ555" s="55" t="str">
        <f t="shared" si="207"/>
        <v>---</v>
      </c>
      <c r="BK555" s="262"/>
      <c r="BL555" s="183" t="str">
        <f>IFERROR(IF(INDEX(پرداخت!A:AZ,MATCH(A555&amp;" - "&amp;"برق",پرداخت!$B:$B,0),MATCH(G555,پرداخت!$1:$1,0))="نشده","نشده","شده"),"---")</f>
        <v>---</v>
      </c>
      <c r="BN555" s="257"/>
      <c r="BO555" s="257"/>
      <c r="BP555" s="257"/>
      <c r="BQ555" s="257"/>
      <c r="BR555" s="257"/>
      <c r="BS555" s="257"/>
      <c r="BT555" s="257"/>
      <c r="BU555" s="257"/>
      <c r="BV555" s="257"/>
      <c r="BW555" s="257"/>
      <c r="BX555" s="257"/>
      <c r="BY555" s="257"/>
      <c r="BZ555" s="257"/>
      <c r="CA555" s="257"/>
      <c r="CB555" s="257"/>
      <c r="CC555" s="257"/>
      <c r="CD555" s="257"/>
      <c r="CE555" s="257"/>
      <c r="CF555" s="257"/>
      <c r="CG555" s="257"/>
      <c r="CH555"/>
      <c r="CI555"/>
      <c r="CJ555"/>
      <c r="CK555"/>
    </row>
    <row r="556" spans="1:89" ht="33.75" hidden="1">
      <c r="A556" s="170"/>
      <c r="B556" s="47">
        <f>IFERROR(INDEX('اطلاعات انشعابات شرکتها'!A:BB,MATCH(A556,'اطلاعات انشعابات شرکتها'!A:A,0),MATCH(B$1,'اطلاعات انشعابات شرکتها'!$1:$1,0)),0)</f>
        <v>0</v>
      </c>
      <c r="C556" s="48">
        <f>IFERROR(INDEX('اطلاعات انشعابات شرکتها'!A:BB,MATCH(A556,'اطلاعات انشعابات شرکتها'!A:A,0),MATCH(C$1,'اطلاعات انشعابات شرکتها'!$1:$1,0)),0)</f>
        <v>0</v>
      </c>
      <c r="D556" s="45"/>
      <c r="E556" s="171"/>
      <c r="F556" s="170"/>
      <c r="G556" s="188" t="str">
        <f t="shared" si="186"/>
        <v>/</v>
      </c>
      <c r="H556" s="188">
        <f>IFERROR(INDEX('اطلاعات دوره'!A:Z,MATCH(G556,'اطلاعات دوره'!C:C,0),MATCH(H$1,'اطلاعات دوره'!$1:$1,0)),0)</f>
        <v>0</v>
      </c>
      <c r="I556" s="188">
        <f>IFERROR(INDEX('اطلاعات دوره'!A:Z,MATCH(G556,'اطلاعات دوره'!C:C,0),MATCH(I$1,'اطلاعات دوره'!$1:$1,0)),0)</f>
        <v>0</v>
      </c>
      <c r="J556" s="188">
        <f>IFERROR(INDEX('اطلاعات دوره'!A:Z,MATCH(G556,'اطلاعات دوره'!C:C,0),MATCH(J$1,'اطلاعات دوره'!$1:$1,0)),0)</f>
        <v>0</v>
      </c>
      <c r="K556" s="265"/>
      <c r="L556" s="188" t="str">
        <f>IFERROR(INDEX('اطلاعات دوره'!A:Z,MATCH(G556,'اطلاعات دوره'!C:C,0)-1,MATCH("عنوان",'اطلاعات دوره'!$1:$1,0)),"---")</f>
        <v>---</v>
      </c>
      <c r="M556" s="188" t="str">
        <f t="shared" si="187"/>
        <v>----</v>
      </c>
      <c r="N556" s="188" t="str">
        <f t="shared" si="188"/>
        <v>-/</v>
      </c>
      <c r="O556" s="265"/>
      <c r="P556" s="188">
        <f>IFERROR(INDEX('اطلاعات انشعابات شرکتها'!A:BB,MATCH(A556,'اطلاعات انشعابات شرکتها'!A:A,0),MATCH(P$1,'اطلاعات انشعابات شرکتها'!$1:$1,0)),0)</f>
        <v>0</v>
      </c>
      <c r="Q556" s="188">
        <f>IFERROR(INDEX('اطلاعات انشعابات شرکتها'!A:BB,MATCH(A556,'اطلاعات انشعابات شرکتها'!A:A,0),MATCH(Q$1,'اطلاعات انشعابات شرکتها'!$1:$1,0)),0)</f>
        <v>0</v>
      </c>
      <c r="R556" s="188">
        <f>IFERROR(INDEX('اطلاعات انشعابات شرکتها'!A:BB,MATCH(A556,'اطلاعات انشعابات شرکتها'!A:A,0),MATCH(R$1,'اطلاعات انشعابات شرکتها'!$1:$1,0)),0)</f>
        <v>0</v>
      </c>
      <c r="S556" s="265"/>
      <c r="T556" s="188">
        <f>IFERROR(INDEX('قرائت کنتور'!A:AZ,MATCH(A556&amp;"-"&amp;T$1,'قرائت کنتور'!B:B,0),MATCH(G556,'قرائت کنتور'!$1:$1,0)),0)</f>
        <v>0</v>
      </c>
      <c r="U556" s="188">
        <f>IFERROR(INDEX('قرائت کنتور'!A:AZ,MATCH(A556&amp;"-"&amp;U$1,'قرائت کنتور'!B:B,0),MATCH(L556,'قرائت کنتور'!$1:$1,0)),0)</f>
        <v>0</v>
      </c>
      <c r="V556" s="188">
        <f>IFERROR(INDEX('قرائت کنتور'!A:AZ,MATCH(A556&amp;"-"&amp;U$1,'قرائت کنتور'!B:B,0),MATCH(G556,'قرائت کنتور'!$1:$1,0)),0)</f>
        <v>0</v>
      </c>
      <c r="W556" s="188">
        <f>IFERROR(INDEX('قرائت کنتور'!A:AZ,MATCH(A556&amp;"-"&amp;W$1,'قرائت کنتور'!B:B,0),MATCH(L556,'قرائت کنتور'!$1:$1,0)),0)</f>
        <v>0</v>
      </c>
      <c r="X556" s="188">
        <f>IFERROR(INDEX('قرائت کنتور'!A:AZ,MATCH(A556&amp;"-"&amp;W$1,'قرائت کنتور'!B:B,0),MATCH(G556,'قرائت کنتور'!$1:$1,0)),0)</f>
        <v>0</v>
      </c>
      <c r="Y556" s="188">
        <f>IFERROR(INDEX('قرائت کنتور'!A:AZ,MATCH(A556&amp;"-"&amp;Y$1,'قرائت کنتور'!B:B,0),MATCH(L556,'قرائت کنتور'!$1:$1,0)),0)</f>
        <v>0</v>
      </c>
      <c r="Z556" s="188">
        <f>IFERROR(INDEX('قرائت کنتور'!A:AZ,MATCH(A556&amp;"-"&amp;Y$1,'قرائت کنتور'!B:B,0),MATCH(G556,'قرائت کنتور'!$1:$1,0)),0)</f>
        <v>0</v>
      </c>
      <c r="AA556" s="188">
        <f>IFERROR(INDEX('قرائت کنتور'!A:AZ,MATCH(A556&amp;"-"&amp;AA$1,'قرائت کنتور'!B:B,0),MATCH(L556,'قرائت کنتور'!$1:$1,0)),0)</f>
        <v>0</v>
      </c>
      <c r="AB556" s="188">
        <f>IFERROR(INDEX('قرائت کنتور'!A:AZ,MATCH(A556&amp;"-"&amp;AA$1,'قرائت کنتور'!B:B,0),MATCH(G556,'قرائت کنتور'!$1:$1,0)),0)</f>
        <v>0</v>
      </c>
      <c r="AC556" s="265"/>
      <c r="AD556" s="188">
        <f t="shared" si="189"/>
        <v>0</v>
      </c>
      <c r="AE556" s="188">
        <f t="shared" si="190"/>
        <v>0</v>
      </c>
      <c r="AF556" s="188">
        <f t="shared" si="191"/>
        <v>0</v>
      </c>
      <c r="AG556" s="188">
        <f t="shared" si="192"/>
        <v>0</v>
      </c>
      <c r="AH556" s="188">
        <f t="shared" si="193"/>
        <v>0</v>
      </c>
      <c r="AI556" s="188">
        <f t="shared" si="194"/>
        <v>0</v>
      </c>
      <c r="AJ556" s="188" t="str">
        <f t="shared" si="195"/>
        <v>0</v>
      </c>
      <c r="AK556" s="265"/>
      <c r="AL556" s="254" t="str">
        <f t="shared" si="196"/>
        <v>---</v>
      </c>
      <c r="AM556" s="254" t="str">
        <f t="shared" si="197"/>
        <v>---</v>
      </c>
      <c r="AN556" s="265"/>
      <c r="AO556" s="188" t="str">
        <f>IFERROR(INDEX('تعرفه ها'!A:Z,MATCH(P556&amp;"-"&amp;AO$1,'تعرفه ها'!C:C,0),MATCH(F556,'تعرفه ها'!$2:$2,0),1),"---")</f>
        <v>---</v>
      </c>
      <c r="AP556" s="188" t="str">
        <f>IFERROR(INDEX('تعرفه ها'!A:Z,MATCH(P556&amp;"-"&amp;AP$1,'تعرفه ها'!C:C,0),MATCH(F556,'تعرفه ها'!$2:$2,0),1),"---")</f>
        <v>---</v>
      </c>
      <c r="AQ556" s="188" t="str">
        <f>IFERROR(INDEX('تعرفه ها'!A:Z,MATCH(P556&amp;"-"&amp;AQ$1,'تعرفه ها'!C:C,0),MATCH(F556,'تعرفه ها'!$2:$2,0),1),"---")</f>
        <v>---</v>
      </c>
      <c r="AR556" s="188" t="str">
        <f>IFERROR(INDEX('تعرفه ها'!A:Z,MATCH(P556&amp;"-"&amp;AR$1,'تعرفه ها'!C:C,0),MATCH(F556,'تعرفه ها'!$2:$2,0),1),"---")</f>
        <v>---</v>
      </c>
      <c r="AS556" s="265"/>
      <c r="AT556" s="415" t="str">
        <f t="shared" si="198"/>
        <v>---</v>
      </c>
      <c r="AU556" s="415" t="str">
        <f t="shared" si="199"/>
        <v>---</v>
      </c>
      <c r="AV556" s="415" t="str">
        <f t="shared" si="200"/>
        <v>---</v>
      </c>
      <c r="AW556" s="415" t="str">
        <f t="shared" si="201"/>
        <v>---</v>
      </c>
      <c r="AX556" s="415" t="str">
        <f t="shared" si="202"/>
        <v>---</v>
      </c>
      <c r="AY556" s="415" t="str">
        <f>IFERROR(AH556*INDEX('تعرفه ها'!A:Z,MATCH("عوارض برق به ازاء هر کیلووات",'تعرفه ها'!$C:$C,0),MATCH(F556,'تعرفه ها'!$2:$2,0)),"---")</f>
        <v>---</v>
      </c>
      <c r="AZ556" s="415" t="str">
        <f t="shared" si="203"/>
        <v>---</v>
      </c>
      <c r="BA556" s="415" t="str">
        <f>IFERROR(ROUND(((AX556+AY556+AZ556)*INDEX('تعرفه ها'!A:Z,MATCH("هزینه نگهداری و تعمیرات شبکه برق",'تعرفه ها'!$C:$C,0),MATCH(F556,'تعرفه ها'!$2:$2,0))/100),0),"---")</f>
        <v>---</v>
      </c>
      <c r="BB556" s="415">
        <f>IFERROR(IF(P556="دیماندی",ROUND(AJ556*INDEX('تعرفه ها'!A:Z,MATCH(BB$1,'تعرفه ها'!$C:$C,0),MATCH(F556,'تعرفه ها'!$2:$2,0))*J556/30,0),0),"---")</f>
        <v>0</v>
      </c>
      <c r="BC556" s="415"/>
      <c r="BD556" s="54" t="str">
        <f>IFERROR(IF(INDEX('اطلاعات دوره'!A:Z,MATCH(G556,'اطلاعات دوره'!C:C,0),MATCH("برق",'اطلاعات دوره'!$1:$1,0))="دارد",ROUND(AX556*INDEX('تعرفه ها'!A:Z,MATCH("پیک فصلی برق",'تعرفه ها'!$C:$C,0),MATCH(F556,'تعرفه ها'!$2:$2,0))/100,0),0),"---")</f>
        <v>---</v>
      </c>
      <c r="BE556" s="415" t="str">
        <f>IFERROR(ROUND(((AX556+AY556+AZ556+BA556+BB556+BC556+BD556)*INDEX('تعرفه ها'!A:Z,MATCH("مالیات برق",'تعرفه ها'!$C:$C,0),MATCH(F556,'تعرفه ها'!$2:$2,0))/100),0),"---")</f>
        <v>---</v>
      </c>
      <c r="BF556" s="415" t="str">
        <f t="shared" si="204"/>
        <v>---</v>
      </c>
      <c r="BG556" s="415" t="str">
        <f t="shared" si="208"/>
        <v>---</v>
      </c>
      <c r="BH556" s="415" t="str">
        <f t="shared" si="205"/>
        <v>---</v>
      </c>
      <c r="BI556" s="54" t="str">
        <f t="shared" si="206"/>
        <v>---</v>
      </c>
      <c r="BJ556" s="55" t="str">
        <f t="shared" si="207"/>
        <v>---</v>
      </c>
      <c r="BK556" s="262"/>
      <c r="BL556" s="183" t="str">
        <f>IFERROR(IF(INDEX(پرداخت!A:AZ,MATCH(A556&amp;" - "&amp;"برق",پرداخت!$B:$B,0),MATCH(G556,پرداخت!$1:$1,0))="نشده","نشده","شده"),"---")</f>
        <v>---</v>
      </c>
      <c r="BN556" s="257"/>
      <c r="BO556" s="257"/>
      <c r="BP556" s="257"/>
      <c r="BQ556" s="257"/>
      <c r="BR556" s="257"/>
      <c r="BS556" s="257"/>
      <c r="BT556" s="257"/>
      <c r="BU556" s="257"/>
      <c r="BV556" s="257"/>
      <c r="BW556" s="257"/>
      <c r="BX556" s="257"/>
      <c r="BY556" s="257"/>
      <c r="BZ556" s="257"/>
      <c r="CA556" s="257"/>
      <c r="CB556" s="257"/>
      <c r="CC556" s="257"/>
      <c r="CD556" s="257"/>
      <c r="CE556" s="257"/>
      <c r="CF556" s="257"/>
      <c r="CG556" s="257"/>
      <c r="CH556"/>
      <c r="CI556"/>
      <c r="CJ556"/>
      <c r="CK556"/>
    </row>
    <row r="557" spans="1:89" ht="33.75" hidden="1">
      <c r="A557" s="170"/>
      <c r="B557" s="47">
        <f>IFERROR(INDEX('اطلاعات انشعابات شرکتها'!A:BB,MATCH(A557,'اطلاعات انشعابات شرکتها'!A:A,0),MATCH(B$1,'اطلاعات انشعابات شرکتها'!$1:$1,0)),0)</f>
        <v>0</v>
      </c>
      <c r="C557" s="48">
        <f>IFERROR(INDEX('اطلاعات انشعابات شرکتها'!A:BB,MATCH(A557,'اطلاعات انشعابات شرکتها'!A:A,0),MATCH(C$1,'اطلاعات انشعابات شرکتها'!$1:$1,0)),0)</f>
        <v>0</v>
      </c>
      <c r="D557" s="45"/>
      <c r="E557" s="171"/>
      <c r="F557" s="170"/>
      <c r="G557" s="188" t="str">
        <f t="shared" si="186"/>
        <v>/</v>
      </c>
      <c r="H557" s="188">
        <f>IFERROR(INDEX('اطلاعات دوره'!A:Z,MATCH(G557,'اطلاعات دوره'!C:C,0),MATCH(H$1,'اطلاعات دوره'!$1:$1,0)),0)</f>
        <v>0</v>
      </c>
      <c r="I557" s="188">
        <f>IFERROR(INDEX('اطلاعات دوره'!A:Z,MATCH(G557,'اطلاعات دوره'!C:C,0),MATCH(I$1,'اطلاعات دوره'!$1:$1,0)),0)</f>
        <v>0</v>
      </c>
      <c r="J557" s="188">
        <f>IFERROR(INDEX('اطلاعات دوره'!A:Z,MATCH(G557,'اطلاعات دوره'!C:C,0),MATCH(J$1,'اطلاعات دوره'!$1:$1,0)),0)</f>
        <v>0</v>
      </c>
      <c r="K557" s="265"/>
      <c r="L557" s="188" t="str">
        <f>IFERROR(INDEX('اطلاعات دوره'!A:Z,MATCH(G557,'اطلاعات دوره'!C:C,0)-1,MATCH("عنوان",'اطلاعات دوره'!$1:$1,0)),"---")</f>
        <v>---</v>
      </c>
      <c r="M557" s="188" t="str">
        <f t="shared" si="187"/>
        <v>----</v>
      </c>
      <c r="N557" s="188" t="str">
        <f t="shared" si="188"/>
        <v>-/</v>
      </c>
      <c r="O557" s="265"/>
      <c r="P557" s="188">
        <f>IFERROR(INDEX('اطلاعات انشعابات شرکتها'!A:BB,MATCH(A557,'اطلاعات انشعابات شرکتها'!A:A,0),MATCH(P$1,'اطلاعات انشعابات شرکتها'!$1:$1,0)),0)</f>
        <v>0</v>
      </c>
      <c r="Q557" s="188">
        <f>IFERROR(INDEX('اطلاعات انشعابات شرکتها'!A:BB,MATCH(A557,'اطلاعات انشعابات شرکتها'!A:A,0),MATCH(Q$1,'اطلاعات انشعابات شرکتها'!$1:$1,0)),0)</f>
        <v>0</v>
      </c>
      <c r="R557" s="188">
        <f>IFERROR(INDEX('اطلاعات انشعابات شرکتها'!A:BB,MATCH(A557,'اطلاعات انشعابات شرکتها'!A:A,0),MATCH(R$1,'اطلاعات انشعابات شرکتها'!$1:$1,0)),0)</f>
        <v>0</v>
      </c>
      <c r="S557" s="265"/>
      <c r="T557" s="188">
        <f>IFERROR(INDEX('قرائت کنتور'!A:AZ,MATCH(A557&amp;"-"&amp;T$1,'قرائت کنتور'!B:B,0),MATCH(G557,'قرائت کنتور'!$1:$1,0)),0)</f>
        <v>0</v>
      </c>
      <c r="U557" s="188">
        <f>IFERROR(INDEX('قرائت کنتور'!A:AZ,MATCH(A557&amp;"-"&amp;U$1,'قرائت کنتور'!B:B,0),MATCH(L557,'قرائت کنتور'!$1:$1,0)),0)</f>
        <v>0</v>
      </c>
      <c r="V557" s="188">
        <f>IFERROR(INDEX('قرائت کنتور'!A:AZ,MATCH(A557&amp;"-"&amp;U$1,'قرائت کنتور'!B:B,0),MATCH(G557,'قرائت کنتور'!$1:$1,0)),0)</f>
        <v>0</v>
      </c>
      <c r="W557" s="188">
        <f>IFERROR(INDEX('قرائت کنتور'!A:AZ,MATCH(A557&amp;"-"&amp;W$1,'قرائت کنتور'!B:B,0),MATCH(L557,'قرائت کنتور'!$1:$1,0)),0)</f>
        <v>0</v>
      </c>
      <c r="X557" s="188">
        <f>IFERROR(INDEX('قرائت کنتور'!A:AZ,MATCH(A557&amp;"-"&amp;W$1,'قرائت کنتور'!B:B,0),MATCH(G557,'قرائت کنتور'!$1:$1,0)),0)</f>
        <v>0</v>
      </c>
      <c r="Y557" s="188">
        <f>IFERROR(INDEX('قرائت کنتور'!A:AZ,MATCH(A557&amp;"-"&amp;Y$1,'قرائت کنتور'!B:B,0),MATCH(L557,'قرائت کنتور'!$1:$1,0)),0)</f>
        <v>0</v>
      </c>
      <c r="Z557" s="188">
        <f>IFERROR(INDEX('قرائت کنتور'!A:AZ,MATCH(A557&amp;"-"&amp;Y$1,'قرائت کنتور'!B:B,0),MATCH(G557,'قرائت کنتور'!$1:$1,0)),0)</f>
        <v>0</v>
      </c>
      <c r="AA557" s="188">
        <f>IFERROR(INDEX('قرائت کنتور'!A:AZ,MATCH(A557&amp;"-"&amp;AA$1,'قرائت کنتور'!B:B,0),MATCH(L557,'قرائت کنتور'!$1:$1,0)),0)</f>
        <v>0</v>
      </c>
      <c r="AB557" s="188">
        <f>IFERROR(INDEX('قرائت کنتور'!A:AZ,MATCH(A557&amp;"-"&amp;AA$1,'قرائت کنتور'!B:B,0),MATCH(G557,'قرائت کنتور'!$1:$1,0)),0)</f>
        <v>0</v>
      </c>
      <c r="AC557" s="265"/>
      <c r="AD557" s="188">
        <f t="shared" si="189"/>
        <v>0</v>
      </c>
      <c r="AE557" s="188">
        <f t="shared" si="190"/>
        <v>0</v>
      </c>
      <c r="AF557" s="188">
        <f t="shared" si="191"/>
        <v>0</v>
      </c>
      <c r="AG557" s="188">
        <f t="shared" si="192"/>
        <v>0</v>
      </c>
      <c r="AH557" s="188">
        <f t="shared" si="193"/>
        <v>0</v>
      </c>
      <c r="AI557" s="188">
        <f t="shared" si="194"/>
        <v>0</v>
      </c>
      <c r="AJ557" s="188" t="str">
        <f t="shared" si="195"/>
        <v>0</v>
      </c>
      <c r="AK557" s="265"/>
      <c r="AL557" s="254" t="str">
        <f t="shared" si="196"/>
        <v>---</v>
      </c>
      <c r="AM557" s="254" t="str">
        <f t="shared" si="197"/>
        <v>---</v>
      </c>
      <c r="AN557" s="265"/>
      <c r="AO557" s="188" t="str">
        <f>IFERROR(INDEX('تعرفه ها'!A:Z,MATCH(P557&amp;"-"&amp;AO$1,'تعرفه ها'!C:C,0),MATCH(F557,'تعرفه ها'!$2:$2,0),1),"---")</f>
        <v>---</v>
      </c>
      <c r="AP557" s="188" t="str">
        <f>IFERROR(INDEX('تعرفه ها'!A:Z,MATCH(P557&amp;"-"&amp;AP$1,'تعرفه ها'!C:C,0),MATCH(F557,'تعرفه ها'!$2:$2,0),1),"---")</f>
        <v>---</v>
      </c>
      <c r="AQ557" s="188" t="str">
        <f>IFERROR(INDEX('تعرفه ها'!A:Z,MATCH(P557&amp;"-"&amp;AQ$1,'تعرفه ها'!C:C,0),MATCH(F557,'تعرفه ها'!$2:$2,0),1),"---")</f>
        <v>---</v>
      </c>
      <c r="AR557" s="188" t="str">
        <f>IFERROR(INDEX('تعرفه ها'!A:Z,MATCH(P557&amp;"-"&amp;AR$1,'تعرفه ها'!C:C,0),MATCH(F557,'تعرفه ها'!$2:$2,0),1),"---")</f>
        <v>---</v>
      </c>
      <c r="AS557" s="265"/>
      <c r="AT557" s="415" t="str">
        <f t="shared" si="198"/>
        <v>---</v>
      </c>
      <c r="AU557" s="415" t="str">
        <f t="shared" si="199"/>
        <v>---</v>
      </c>
      <c r="AV557" s="415" t="str">
        <f t="shared" si="200"/>
        <v>---</v>
      </c>
      <c r="AW557" s="415" t="str">
        <f t="shared" si="201"/>
        <v>---</v>
      </c>
      <c r="AX557" s="415" t="str">
        <f t="shared" si="202"/>
        <v>---</v>
      </c>
      <c r="AY557" s="415" t="str">
        <f>IFERROR(AH557*INDEX('تعرفه ها'!A:Z,MATCH("عوارض برق به ازاء هر کیلووات",'تعرفه ها'!$C:$C,0),MATCH(F557,'تعرفه ها'!$2:$2,0)),"---")</f>
        <v>---</v>
      </c>
      <c r="AZ557" s="415" t="str">
        <f t="shared" si="203"/>
        <v>---</v>
      </c>
      <c r="BA557" s="415" t="str">
        <f>IFERROR(ROUND(((AX557+AY557+AZ557)*INDEX('تعرفه ها'!A:Z,MATCH("هزینه نگهداری و تعمیرات شبکه برق",'تعرفه ها'!$C:$C,0),MATCH(F557,'تعرفه ها'!$2:$2,0))/100),0),"---")</f>
        <v>---</v>
      </c>
      <c r="BB557" s="415">
        <f>IFERROR(IF(P557="دیماندی",ROUND(AJ557*INDEX('تعرفه ها'!A:Z,MATCH(BB$1,'تعرفه ها'!$C:$C,0),MATCH(F557,'تعرفه ها'!$2:$2,0))*J557/30,0),0),"---")</f>
        <v>0</v>
      </c>
      <c r="BC557" s="415"/>
      <c r="BD557" s="54" t="str">
        <f>IFERROR(IF(INDEX('اطلاعات دوره'!A:Z,MATCH(G557,'اطلاعات دوره'!C:C,0),MATCH("برق",'اطلاعات دوره'!$1:$1,0))="دارد",ROUND(AX557*INDEX('تعرفه ها'!A:Z,MATCH("پیک فصلی برق",'تعرفه ها'!$C:$C,0),MATCH(F557,'تعرفه ها'!$2:$2,0))/100,0),0),"---")</f>
        <v>---</v>
      </c>
      <c r="BE557" s="415" t="str">
        <f>IFERROR(ROUND(((AX557+AY557+AZ557+BA557+BB557+BC557+BD557)*INDEX('تعرفه ها'!A:Z,MATCH("مالیات برق",'تعرفه ها'!$C:$C,0),MATCH(F557,'تعرفه ها'!$2:$2,0))/100),0),"---")</f>
        <v>---</v>
      </c>
      <c r="BF557" s="415" t="str">
        <f t="shared" si="204"/>
        <v>---</v>
      </c>
      <c r="BG557" s="415" t="str">
        <f t="shared" si="208"/>
        <v>---</v>
      </c>
      <c r="BH557" s="415" t="str">
        <f t="shared" si="205"/>
        <v>---</v>
      </c>
      <c r="BI557" s="54" t="str">
        <f t="shared" si="206"/>
        <v>---</v>
      </c>
      <c r="BJ557" s="55" t="str">
        <f t="shared" si="207"/>
        <v>---</v>
      </c>
      <c r="BK557" s="262"/>
      <c r="BL557" s="183" t="str">
        <f>IFERROR(IF(INDEX(پرداخت!A:AZ,MATCH(A557&amp;" - "&amp;"برق",پرداخت!$B:$B,0),MATCH(G557,پرداخت!$1:$1,0))="نشده","نشده","شده"),"---")</f>
        <v>---</v>
      </c>
      <c r="BN557" s="257"/>
      <c r="BO557" s="257"/>
      <c r="BP557" s="257"/>
      <c r="BQ557" s="257"/>
      <c r="BR557" s="257"/>
      <c r="BS557" s="257"/>
      <c r="BT557" s="257"/>
      <c r="BU557" s="257"/>
      <c r="BV557" s="257"/>
      <c r="BW557" s="257"/>
      <c r="BX557" s="257"/>
      <c r="BY557" s="257"/>
      <c r="BZ557" s="257"/>
      <c r="CA557" s="257"/>
      <c r="CB557" s="257"/>
      <c r="CC557" s="257"/>
      <c r="CD557" s="257"/>
      <c r="CE557" s="257"/>
      <c r="CF557" s="257"/>
      <c r="CG557" s="257"/>
      <c r="CH557"/>
      <c r="CI557"/>
      <c r="CJ557"/>
      <c r="CK557"/>
    </row>
    <row r="558" spans="1:89" ht="33.75" hidden="1">
      <c r="A558" s="170"/>
      <c r="B558" s="47">
        <f>IFERROR(INDEX('اطلاعات انشعابات شرکتها'!A:BB,MATCH(A558,'اطلاعات انشعابات شرکتها'!A:A,0),MATCH(B$1,'اطلاعات انشعابات شرکتها'!$1:$1,0)),0)</f>
        <v>0</v>
      </c>
      <c r="C558" s="48">
        <f>IFERROR(INDEX('اطلاعات انشعابات شرکتها'!A:BB,MATCH(A558,'اطلاعات انشعابات شرکتها'!A:A,0),MATCH(C$1,'اطلاعات انشعابات شرکتها'!$1:$1,0)),0)</f>
        <v>0</v>
      </c>
      <c r="D558" s="45"/>
      <c r="E558" s="171"/>
      <c r="F558" s="170"/>
      <c r="G558" s="188" t="str">
        <f t="shared" si="186"/>
        <v>/</v>
      </c>
      <c r="H558" s="188">
        <f>IFERROR(INDEX('اطلاعات دوره'!A:Z,MATCH(G558,'اطلاعات دوره'!C:C,0),MATCH(H$1,'اطلاعات دوره'!$1:$1,0)),0)</f>
        <v>0</v>
      </c>
      <c r="I558" s="188">
        <f>IFERROR(INDEX('اطلاعات دوره'!A:Z,MATCH(G558,'اطلاعات دوره'!C:C,0),MATCH(I$1,'اطلاعات دوره'!$1:$1,0)),0)</f>
        <v>0</v>
      </c>
      <c r="J558" s="188">
        <f>IFERROR(INDEX('اطلاعات دوره'!A:Z,MATCH(G558,'اطلاعات دوره'!C:C,0),MATCH(J$1,'اطلاعات دوره'!$1:$1,0)),0)</f>
        <v>0</v>
      </c>
      <c r="K558" s="265"/>
      <c r="L558" s="188" t="str">
        <f>IFERROR(INDEX('اطلاعات دوره'!A:Z,MATCH(G558,'اطلاعات دوره'!C:C,0)-1,MATCH("عنوان",'اطلاعات دوره'!$1:$1,0)),"---")</f>
        <v>---</v>
      </c>
      <c r="M558" s="188" t="str">
        <f t="shared" si="187"/>
        <v>----</v>
      </c>
      <c r="N558" s="188" t="str">
        <f t="shared" si="188"/>
        <v>-/</v>
      </c>
      <c r="O558" s="265"/>
      <c r="P558" s="188">
        <f>IFERROR(INDEX('اطلاعات انشعابات شرکتها'!A:BB,MATCH(A558,'اطلاعات انشعابات شرکتها'!A:A,0),MATCH(P$1,'اطلاعات انشعابات شرکتها'!$1:$1,0)),0)</f>
        <v>0</v>
      </c>
      <c r="Q558" s="188">
        <f>IFERROR(INDEX('اطلاعات انشعابات شرکتها'!A:BB,MATCH(A558,'اطلاعات انشعابات شرکتها'!A:A,0),MATCH(Q$1,'اطلاعات انشعابات شرکتها'!$1:$1,0)),0)</f>
        <v>0</v>
      </c>
      <c r="R558" s="188">
        <f>IFERROR(INDEX('اطلاعات انشعابات شرکتها'!A:BB,MATCH(A558,'اطلاعات انشعابات شرکتها'!A:A,0),MATCH(R$1,'اطلاعات انشعابات شرکتها'!$1:$1,0)),0)</f>
        <v>0</v>
      </c>
      <c r="S558" s="265"/>
      <c r="T558" s="188">
        <f>IFERROR(INDEX('قرائت کنتور'!A:AZ,MATCH(A558&amp;"-"&amp;T$1,'قرائت کنتور'!B:B,0),MATCH(G558,'قرائت کنتور'!$1:$1,0)),0)</f>
        <v>0</v>
      </c>
      <c r="U558" s="188">
        <f>IFERROR(INDEX('قرائت کنتور'!A:AZ,MATCH(A558&amp;"-"&amp;U$1,'قرائت کنتور'!B:B,0),MATCH(L558,'قرائت کنتور'!$1:$1,0)),0)</f>
        <v>0</v>
      </c>
      <c r="V558" s="188">
        <f>IFERROR(INDEX('قرائت کنتور'!A:AZ,MATCH(A558&amp;"-"&amp;U$1,'قرائت کنتور'!B:B,0),MATCH(G558,'قرائت کنتور'!$1:$1,0)),0)</f>
        <v>0</v>
      </c>
      <c r="W558" s="188">
        <f>IFERROR(INDEX('قرائت کنتور'!A:AZ,MATCH(A558&amp;"-"&amp;W$1,'قرائت کنتور'!B:B,0),MATCH(L558,'قرائت کنتور'!$1:$1,0)),0)</f>
        <v>0</v>
      </c>
      <c r="X558" s="188">
        <f>IFERROR(INDEX('قرائت کنتور'!A:AZ,MATCH(A558&amp;"-"&amp;W$1,'قرائت کنتور'!B:B,0),MATCH(G558,'قرائت کنتور'!$1:$1,0)),0)</f>
        <v>0</v>
      </c>
      <c r="Y558" s="188">
        <f>IFERROR(INDEX('قرائت کنتور'!A:AZ,MATCH(A558&amp;"-"&amp;Y$1,'قرائت کنتور'!B:B,0),MATCH(L558,'قرائت کنتور'!$1:$1,0)),0)</f>
        <v>0</v>
      </c>
      <c r="Z558" s="188">
        <f>IFERROR(INDEX('قرائت کنتور'!A:AZ,MATCH(A558&amp;"-"&amp;Y$1,'قرائت کنتور'!B:B,0),MATCH(G558,'قرائت کنتور'!$1:$1,0)),0)</f>
        <v>0</v>
      </c>
      <c r="AA558" s="188">
        <f>IFERROR(INDEX('قرائت کنتور'!A:AZ,MATCH(A558&amp;"-"&amp;AA$1,'قرائت کنتور'!B:B,0),MATCH(L558,'قرائت کنتور'!$1:$1,0)),0)</f>
        <v>0</v>
      </c>
      <c r="AB558" s="188">
        <f>IFERROR(INDEX('قرائت کنتور'!A:AZ,MATCH(A558&amp;"-"&amp;AA$1,'قرائت کنتور'!B:B,0),MATCH(G558,'قرائت کنتور'!$1:$1,0)),0)</f>
        <v>0</v>
      </c>
      <c r="AC558" s="265"/>
      <c r="AD558" s="188">
        <f t="shared" si="189"/>
        <v>0</v>
      </c>
      <c r="AE558" s="188">
        <f t="shared" si="190"/>
        <v>0</v>
      </c>
      <c r="AF558" s="188">
        <f t="shared" si="191"/>
        <v>0</v>
      </c>
      <c r="AG558" s="188">
        <f t="shared" si="192"/>
        <v>0</v>
      </c>
      <c r="AH558" s="188">
        <f t="shared" si="193"/>
        <v>0</v>
      </c>
      <c r="AI558" s="188">
        <f t="shared" si="194"/>
        <v>0</v>
      </c>
      <c r="AJ558" s="188" t="str">
        <f t="shared" si="195"/>
        <v>0</v>
      </c>
      <c r="AK558" s="265"/>
      <c r="AL558" s="254" t="str">
        <f t="shared" si="196"/>
        <v>---</v>
      </c>
      <c r="AM558" s="254" t="str">
        <f t="shared" si="197"/>
        <v>---</v>
      </c>
      <c r="AN558" s="265"/>
      <c r="AO558" s="188" t="str">
        <f>IFERROR(INDEX('تعرفه ها'!A:Z,MATCH(P558&amp;"-"&amp;AO$1,'تعرفه ها'!C:C,0),MATCH(F558,'تعرفه ها'!$2:$2,0),1),"---")</f>
        <v>---</v>
      </c>
      <c r="AP558" s="188" t="str">
        <f>IFERROR(INDEX('تعرفه ها'!A:Z,MATCH(P558&amp;"-"&amp;AP$1,'تعرفه ها'!C:C,0),MATCH(F558,'تعرفه ها'!$2:$2,0),1),"---")</f>
        <v>---</v>
      </c>
      <c r="AQ558" s="188" t="str">
        <f>IFERROR(INDEX('تعرفه ها'!A:Z,MATCH(P558&amp;"-"&amp;AQ$1,'تعرفه ها'!C:C,0),MATCH(F558,'تعرفه ها'!$2:$2,0),1),"---")</f>
        <v>---</v>
      </c>
      <c r="AR558" s="188" t="str">
        <f>IFERROR(INDEX('تعرفه ها'!A:Z,MATCH(P558&amp;"-"&amp;AR$1,'تعرفه ها'!C:C,0),MATCH(F558,'تعرفه ها'!$2:$2,0),1),"---")</f>
        <v>---</v>
      </c>
      <c r="AS558" s="265"/>
      <c r="AT558" s="415" t="str">
        <f t="shared" si="198"/>
        <v>---</v>
      </c>
      <c r="AU558" s="415" t="str">
        <f t="shared" si="199"/>
        <v>---</v>
      </c>
      <c r="AV558" s="415" t="str">
        <f t="shared" si="200"/>
        <v>---</v>
      </c>
      <c r="AW558" s="415" t="str">
        <f t="shared" si="201"/>
        <v>---</v>
      </c>
      <c r="AX558" s="415" t="str">
        <f t="shared" si="202"/>
        <v>---</v>
      </c>
      <c r="AY558" s="415" t="str">
        <f>IFERROR(AH558*INDEX('تعرفه ها'!A:Z,MATCH("عوارض برق به ازاء هر کیلووات",'تعرفه ها'!$C:$C,0),MATCH(F558,'تعرفه ها'!$2:$2,0)),"---")</f>
        <v>---</v>
      </c>
      <c r="AZ558" s="415" t="str">
        <f t="shared" si="203"/>
        <v>---</v>
      </c>
      <c r="BA558" s="415" t="str">
        <f>IFERROR(ROUND(((AX558+AY558+AZ558)*INDEX('تعرفه ها'!A:Z,MATCH("هزینه نگهداری و تعمیرات شبکه برق",'تعرفه ها'!$C:$C,0),MATCH(F558,'تعرفه ها'!$2:$2,0))/100),0),"---")</f>
        <v>---</v>
      </c>
      <c r="BB558" s="415">
        <f>IFERROR(IF(P558="دیماندی",ROUND(AJ558*INDEX('تعرفه ها'!A:Z,MATCH(BB$1,'تعرفه ها'!$C:$C,0),MATCH(F558,'تعرفه ها'!$2:$2,0))*J558/30,0),0),"---")</f>
        <v>0</v>
      </c>
      <c r="BC558" s="415"/>
      <c r="BD558" s="54" t="str">
        <f>IFERROR(IF(INDEX('اطلاعات دوره'!A:Z,MATCH(G558,'اطلاعات دوره'!C:C,0),MATCH("برق",'اطلاعات دوره'!$1:$1,0))="دارد",ROUND(AX558*INDEX('تعرفه ها'!A:Z,MATCH("پیک فصلی برق",'تعرفه ها'!$C:$C,0),MATCH(F558,'تعرفه ها'!$2:$2,0))/100,0),0),"---")</f>
        <v>---</v>
      </c>
      <c r="BE558" s="415" t="str">
        <f>IFERROR(ROUND(((AX558+AY558+AZ558+BA558+BB558+BC558+BD558)*INDEX('تعرفه ها'!A:Z,MATCH("مالیات برق",'تعرفه ها'!$C:$C,0),MATCH(F558,'تعرفه ها'!$2:$2,0))/100),0),"---")</f>
        <v>---</v>
      </c>
      <c r="BF558" s="415" t="str">
        <f t="shared" si="204"/>
        <v>---</v>
      </c>
      <c r="BG558" s="415" t="str">
        <f t="shared" si="208"/>
        <v>---</v>
      </c>
      <c r="BH558" s="415" t="str">
        <f t="shared" si="205"/>
        <v>---</v>
      </c>
      <c r="BI558" s="54" t="str">
        <f t="shared" si="206"/>
        <v>---</v>
      </c>
      <c r="BJ558" s="55" t="str">
        <f t="shared" si="207"/>
        <v>---</v>
      </c>
      <c r="BK558" s="262"/>
      <c r="BL558" s="183" t="str">
        <f>IFERROR(IF(INDEX(پرداخت!A:AZ,MATCH(A558&amp;" - "&amp;"برق",پرداخت!$B:$B,0),MATCH(G558,پرداخت!$1:$1,0))="نشده","نشده","شده"),"---")</f>
        <v>---</v>
      </c>
      <c r="BN558" s="257"/>
      <c r="BO558" s="257"/>
      <c r="BP558" s="257"/>
      <c r="BQ558" s="257"/>
      <c r="BR558" s="257"/>
      <c r="BS558" s="257"/>
      <c r="BT558" s="257"/>
      <c r="BU558" s="257"/>
      <c r="BV558" s="257"/>
      <c r="BW558" s="257"/>
      <c r="BX558" s="257"/>
      <c r="BY558" s="257"/>
      <c r="BZ558" s="257"/>
      <c r="CA558" s="257"/>
      <c r="CB558" s="257"/>
      <c r="CC558" s="257"/>
      <c r="CD558" s="257"/>
      <c r="CE558" s="257"/>
      <c r="CF558" s="257"/>
      <c r="CG558" s="257"/>
      <c r="CH558"/>
      <c r="CI558"/>
      <c r="CJ558"/>
      <c r="CK558"/>
    </row>
    <row r="559" spans="1:89" ht="33.75" hidden="1">
      <c r="A559" s="170"/>
      <c r="B559" s="47">
        <f>IFERROR(INDEX('اطلاعات انشعابات شرکتها'!A:BB,MATCH(A559,'اطلاعات انشعابات شرکتها'!A:A,0),MATCH(B$1,'اطلاعات انشعابات شرکتها'!$1:$1,0)),0)</f>
        <v>0</v>
      </c>
      <c r="C559" s="48">
        <f>IFERROR(INDEX('اطلاعات انشعابات شرکتها'!A:BB,MATCH(A559,'اطلاعات انشعابات شرکتها'!A:A,0),MATCH(C$1,'اطلاعات انشعابات شرکتها'!$1:$1,0)),0)</f>
        <v>0</v>
      </c>
      <c r="D559" s="45"/>
      <c r="E559" s="171"/>
      <c r="F559" s="170"/>
      <c r="G559" s="188" t="str">
        <f t="shared" si="186"/>
        <v>/</v>
      </c>
      <c r="H559" s="188">
        <f>IFERROR(INDEX('اطلاعات دوره'!A:Z,MATCH(G559,'اطلاعات دوره'!C:C,0),MATCH(H$1,'اطلاعات دوره'!$1:$1,0)),0)</f>
        <v>0</v>
      </c>
      <c r="I559" s="188">
        <f>IFERROR(INDEX('اطلاعات دوره'!A:Z,MATCH(G559,'اطلاعات دوره'!C:C,0),MATCH(I$1,'اطلاعات دوره'!$1:$1,0)),0)</f>
        <v>0</v>
      </c>
      <c r="J559" s="188">
        <f>IFERROR(INDEX('اطلاعات دوره'!A:Z,MATCH(G559,'اطلاعات دوره'!C:C,0),MATCH(J$1,'اطلاعات دوره'!$1:$1,0)),0)</f>
        <v>0</v>
      </c>
      <c r="K559" s="265"/>
      <c r="L559" s="188" t="str">
        <f>IFERROR(INDEX('اطلاعات دوره'!A:Z,MATCH(G559,'اطلاعات دوره'!C:C,0)-1,MATCH("عنوان",'اطلاعات دوره'!$1:$1,0)),"---")</f>
        <v>---</v>
      </c>
      <c r="M559" s="188" t="str">
        <f t="shared" si="187"/>
        <v>----</v>
      </c>
      <c r="N559" s="188" t="str">
        <f t="shared" si="188"/>
        <v>-/</v>
      </c>
      <c r="O559" s="265"/>
      <c r="P559" s="188">
        <f>IFERROR(INDEX('اطلاعات انشعابات شرکتها'!A:BB,MATCH(A559,'اطلاعات انشعابات شرکتها'!A:A,0),MATCH(P$1,'اطلاعات انشعابات شرکتها'!$1:$1,0)),0)</f>
        <v>0</v>
      </c>
      <c r="Q559" s="188">
        <f>IFERROR(INDEX('اطلاعات انشعابات شرکتها'!A:BB,MATCH(A559,'اطلاعات انشعابات شرکتها'!A:A,0),MATCH(Q$1,'اطلاعات انشعابات شرکتها'!$1:$1,0)),0)</f>
        <v>0</v>
      </c>
      <c r="R559" s="188">
        <f>IFERROR(INDEX('اطلاعات انشعابات شرکتها'!A:BB,MATCH(A559,'اطلاعات انشعابات شرکتها'!A:A,0),MATCH(R$1,'اطلاعات انشعابات شرکتها'!$1:$1,0)),0)</f>
        <v>0</v>
      </c>
      <c r="S559" s="265"/>
      <c r="T559" s="188">
        <f>IFERROR(INDEX('قرائت کنتور'!A:AZ,MATCH(A559&amp;"-"&amp;T$1,'قرائت کنتور'!B:B,0),MATCH(G559,'قرائت کنتور'!$1:$1,0)),0)</f>
        <v>0</v>
      </c>
      <c r="U559" s="188">
        <f>IFERROR(INDEX('قرائت کنتور'!A:AZ,MATCH(A559&amp;"-"&amp;U$1,'قرائت کنتور'!B:B,0),MATCH(L559,'قرائت کنتور'!$1:$1,0)),0)</f>
        <v>0</v>
      </c>
      <c r="V559" s="188">
        <f>IFERROR(INDEX('قرائت کنتور'!A:AZ,MATCH(A559&amp;"-"&amp;U$1,'قرائت کنتور'!B:B,0),MATCH(G559,'قرائت کنتور'!$1:$1,0)),0)</f>
        <v>0</v>
      </c>
      <c r="W559" s="188">
        <f>IFERROR(INDEX('قرائت کنتور'!A:AZ,MATCH(A559&amp;"-"&amp;W$1,'قرائت کنتور'!B:B,0),MATCH(L559,'قرائت کنتور'!$1:$1,0)),0)</f>
        <v>0</v>
      </c>
      <c r="X559" s="188">
        <f>IFERROR(INDEX('قرائت کنتور'!A:AZ,MATCH(A559&amp;"-"&amp;W$1,'قرائت کنتور'!B:B,0),MATCH(G559,'قرائت کنتور'!$1:$1,0)),0)</f>
        <v>0</v>
      </c>
      <c r="Y559" s="188">
        <f>IFERROR(INDEX('قرائت کنتور'!A:AZ,MATCH(A559&amp;"-"&amp;Y$1,'قرائت کنتور'!B:B,0),MATCH(L559,'قرائت کنتور'!$1:$1,0)),0)</f>
        <v>0</v>
      </c>
      <c r="Z559" s="188">
        <f>IFERROR(INDEX('قرائت کنتور'!A:AZ,MATCH(A559&amp;"-"&amp;Y$1,'قرائت کنتور'!B:B,0),MATCH(G559,'قرائت کنتور'!$1:$1,0)),0)</f>
        <v>0</v>
      </c>
      <c r="AA559" s="188">
        <f>IFERROR(INDEX('قرائت کنتور'!A:AZ,MATCH(A559&amp;"-"&amp;AA$1,'قرائت کنتور'!B:B,0),MATCH(L559,'قرائت کنتور'!$1:$1,0)),0)</f>
        <v>0</v>
      </c>
      <c r="AB559" s="188">
        <f>IFERROR(INDEX('قرائت کنتور'!A:AZ,MATCH(A559&amp;"-"&amp;AA$1,'قرائت کنتور'!B:B,0),MATCH(G559,'قرائت کنتور'!$1:$1,0)),0)</f>
        <v>0</v>
      </c>
      <c r="AC559" s="265"/>
      <c r="AD559" s="188">
        <f t="shared" si="189"/>
        <v>0</v>
      </c>
      <c r="AE559" s="188">
        <f t="shared" si="190"/>
        <v>0</v>
      </c>
      <c r="AF559" s="188">
        <f t="shared" si="191"/>
        <v>0</v>
      </c>
      <c r="AG559" s="188">
        <f t="shared" si="192"/>
        <v>0</v>
      </c>
      <c r="AH559" s="188">
        <f t="shared" si="193"/>
        <v>0</v>
      </c>
      <c r="AI559" s="188">
        <f t="shared" si="194"/>
        <v>0</v>
      </c>
      <c r="AJ559" s="188" t="str">
        <f t="shared" si="195"/>
        <v>0</v>
      </c>
      <c r="AK559" s="265"/>
      <c r="AL559" s="254" t="str">
        <f t="shared" si="196"/>
        <v>---</v>
      </c>
      <c r="AM559" s="254" t="str">
        <f t="shared" si="197"/>
        <v>---</v>
      </c>
      <c r="AN559" s="265"/>
      <c r="AO559" s="188" t="str">
        <f>IFERROR(INDEX('تعرفه ها'!A:Z,MATCH(P559&amp;"-"&amp;AO$1,'تعرفه ها'!C:C,0),MATCH(F559,'تعرفه ها'!$2:$2,0),1),"---")</f>
        <v>---</v>
      </c>
      <c r="AP559" s="188" t="str">
        <f>IFERROR(INDEX('تعرفه ها'!A:Z,MATCH(P559&amp;"-"&amp;AP$1,'تعرفه ها'!C:C,0),MATCH(F559,'تعرفه ها'!$2:$2,0),1),"---")</f>
        <v>---</v>
      </c>
      <c r="AQ559" s="188" t="str">
        <f>IFERROR(INDEX('تعرفه ها'!A:Z,MATCH(P559&amp;"-"&amp;AQ$1,'تعرفه ها'!C:C,0),MATCH(F559,'تعرفه ها'!$2:$2,0),1),"---")</f>
        <v>---</v>
      </c>
      <c r="AR559" s="188" t="str">
        <f>IFERROR(INDEX('تعرفه ها'!A:Z,MATCH(P559&amp;"-"&amp;AR$1,'تعرفه ها'!C:C,0),MATCH(F559,'تعرفه ها'!$2:$2,0),1),"---")</f>
        <v>---</v>
      </c>
      <c r="AS559" s="265"/>
      <c r="AT559" s="415" t="str">
        <f t="shared" si="198"/>
        <v>---</v>
      </c>
      <c r="AU559" s="415" t="str">
        <f t="shared" si="199"/>
        <v>---</v>
      </c>
      <c r="AV559" s="415" t="str">
        <f t="shared" si="200"/>
        <v>---</v>
      </c>
      <c r="AW559" s="415" t="str">
        <f t="shared" si="201"/>
        <v>---</v>
      </c>
      <c r="AX559" s="415" t="str">
        <f t="shared" si="202"/>
        <v>---</v>
      </c>
      <c r="AY559" s="415" t="str">
        <f>IFERROR(AH559*INDEX('تعرفه ها'!A:Z,MATCH("عوارض برق به ازاء هر کیلووات",'تعرفه ها'!$C:$C,0),MATCH(F559,'تعرفه ها'!$2:$2,0)),"---")</f>
        <v>---</v>
      </c>
      <c r="AZ559" s="415" t="str">
        <f t="shared" si="203"/>
        <v>---</v>
      </c>
      <c r="BA559" s="415" t="str">
        <f>IFERROR(ROUND(((AX559+AY559+AZ559)*INDEX('تعرفه ها'!A:Z,MATCH("هزینه نگهداری و تعمیرات شبکه برق",'تعرفه ها'!$C:$C,0),MATCH(F559,'تعرفه ها'!$2:$2,0))/100),0),"---")</f>
        <v>---</v>
      </c>
      <c r="BB559" s="415">
        <f>IFERROR(IF(P559="دیماندی",ROUND(AJ559*INDEX('تعرفه ها'!A:Z,MATCH(BB$1,'تعرفه ها'!$C:$C,0),MATCH(F559,'تعرفه ها'!$2:$2,0))*J559/30,0),0),"---")</f>
        <v>0</v>
      </c>
      <c r="BC559" s="415"/>
      <c r="BD559" s="54" t="str">
        <f>IFERROR(IF(INDEX('اطلاعات دوره'!A:Z,MATCH(G559,'اطلاعات دوره'!C:C,0),MATCH("برق",'اطلاعات دوره'!$1:$1,0))="دارد",ROUND(AX559*INDEX('تعرفه ها'!A:Z,MATCH("پیک فصلی برق",'تعرفه ها'!$C:$C,0),MATCH(F559,'تعرفه ها'!$2:$2,0))/100,0),0),"---")</f>
        <v>---</v>
      </c>
      <c r="BE559" s="415" t="str">
        <f>IFERROR(ROUND(((AX559+AY559+AZ559+BA559+BB559+BC559+BD559)*INDEX('تعرفه ها'!A:Z,MATCH("مالیات برق",'تعرفه ها'!$C:$C,0),MATCH(F559,'تعرفه ها'!$2:$2,0))/100),0),"---")</f>
        <v>---</v>
      </c>
      <c r="BF559" s="415" t="str">
        <f t="shared" si="204"/>
        <v>---</v>
      </c>
      <c r="BG559" s="415" t="str">
        <f t="shared" si="208"/>
        <v>---</v>
      </c>
      <c r="BH559" s="415" t="str">
        <f t="shared" si="205"/>
        <v>---</v>
      </c>
      <c r="BI559" s="54" t="str">
        <f t="shared" si="206"/>
        <v>---</v>
      </c>
      <c r="BJ559" s="55" t="str">
        <f t="shared" si="207"/>
        <v>---</v>
      </c>
      <c r="BK559" s="262"/>
      <c r="BL559" s="183" t="str">
        <f>IFERROR(IF(INDEX(پرداخت!A:AZ,MATCH(A559&amp;" - "&amp;"برق",پرداخت!$B:$B,0),MATCH(G559,پرداخت!$1:$1,0))="نشده","نشده","شده"),"---")</f>
        <v>---</v>
      </c>
      <c r="BN559" s="257"/>
      <c r="BO559" s="257"/>
      <c r="BP559" s="257"/>
      <c r="BQ559" s="257"/>
      <c r="BR559" s="257"/>
      <c r="BS559" s="257"/>
      <c r="BT559" s="257"/>
      <c r="BU559" s="257"/>
      <c r="BV559" s="257"/>
      <c r="BW559" s="257"/>
      <c r="BX559" s="257"/>
      <c r="BY559" s="257"/>
      <c r="BZ559" s="257"/>
      <c r="CA559" s="257"/>
      <c r="CB559" s="257"/>
      <c r="CC559" s="257"/>
      <c r="CD559" s="257"/>
      <c r="CE559" s="257"/>
      <c r="CF559" s="257"/>
      <c r="CG559" s="257"/>
      <c r="CH559"/>
      <c r="CI559"/>
      <c r="CJ559"/>
      <c r="CK559"/>
    </row>
    <row r="560" spans="1:89" ht="33.75" hidden="1">
      <c r="A560" s="170"/>
      <c r="B560" s="47">
        <f>IFERROR(INDEX('اطلاعات انشعابات شرکتها'!A:BB,MATCH(A560,'اطلاعات انشعابات شرکتها'!A:A,0),MATCH(B$1,'اطلاعات انشعابات شرکتها'!$1:$1,0)),0)</f>
        <v>0</v>
      </c>
      <c r="C560" s="48">
        <f>IFERROR(INDEX('اطلاعات انشعابات شرکتها'!A:BB,MATCH(A560,'اطلاعات انشعابات شرکتها'!A:A,0),MATCH(C$1,'اطلاعات انشعابات شرکتها'!$1:$1,0)),0)</f>
        <v>0</v>
      </c>
      <c r="D560" s="45"/>
      <c r="E560" s="171"/>
      <c r="F560" s="170"/>
      <c r="G560" s="188" t="str">
        <f t="shared" si="186"/>
        <v>/</v>
      </c>
      <c r="H560" s="188">
        <f>IFERROR(INDEX('اطلاعات دوره'!A:Z,MATCH(G560,'اطلاعات دوره'!C:C,0),MATCH(H$1,'اطلاعات دوره'!$1:$1,0)),0)</f>
        <v>0</v>
      </c>
      <c r="I560" s="188">
        <f>IFERROR(INDEX('اطلاعات دوره'!A:Z,MATCH(G560,'اطلاعات دوره'!C:C,0),MATCH(I$1,'اطلاعات دوره'!$1:$1,0)),0)</f>
        <v>0</v>
      </c>
      <c r="J560" s="188">
        <f>IFERROR(INDEX('اطلاعات دوره'!A:Z,MATCH(G560,'اطلاعات دوره'!C:C,0),MATCH(J$1,'اطلاعات دوره'!$1:$1,0)),0)</f>
        <v>0</v>
      </c>
      <c r="K560" s="265"/>
      <c r="L560" s="188" t="str">
        <f>IFERROR(INDEX('اطلاعات دوره'!A:Z,MATCH(G560,'اطلاعات دوره'!C:C,0)-1,MATCH("عنوان",'اطلاعات دوره'!$1:$1,0)),"---")</f>
        <v>---</v>
      </c>
      <c r="M560" s="188" t="str">
        <f t="shared" si="187"/>
        <v>----</v>
      </c>
      <c r="N560" s="188" t="str">
        <f t="shared" si="188"/>
        <v>-/</v>
      </c>
      <c r="O560" s="265"/>
      <c r="P560" s="188">
        <f>IFERROR(INDEX('اطلاعات انشعابات شرکتها'!A:BB,MATCH(A560,'اطلاعات انشعابات شرکتها'!A:A,0),MATCH(P$1,'اطلاعات انشعابات شرکتها'!$1:$1,0)),0)</f>
        <v>0</v>
      </c>
      <c r="Q560" s="188">
        <f>IFERROR(INDEX('اطلاعات انشعابات شرکتها'!A:BB,MATCH(A560,'اطلاعات انشعابات شرکتها'!A:A,0),MATCH(Q$1,'اطلاعات انشعابات شرکتها'!$1:$1,0)),0)</f>
        <v>0</v>
      </c>
      <c r="R560" s="188">
        <f>IFERROR(INDEX('اطلاعات انشعابات شرکتها'!A:BB,MATCH(A560,'اطلاعات انشعابات شرکتها'!A:A,0),MATCH(R$1,'اطلاعات انشعابات شرکتها'!$1:$1,0)),0)</f>
        <v>0</v>
      </c>
      <c r="S560" s="265"/>
      <c r="T560" s="188">
        <f>IFERROR(INDEX('قرائت کنتور'!A:AZ,MATCH(A560&amp;"-"&amp;T$1,'قرائت کنتور'!B:B,0),MATCH(G560,'قرائت کنتور'!$1:$1,0)),0)</f>
        <v>0</v>
      </c>
      <c r="U560" s="188">
        <f>IFERROR(INDEX('قرائت کنتور'!A:AZ,MATCH(A560&amp;"-"&amp;U$1,'قرائت کنتور'!B:B,0),MATCH(L560,'قرائت کنتور'!$1:$1,0)),0)</f>
        <v>0</v>
      </c>
      <c r="V560" s="188">
        <f>IFERROR(INDEX('قرائت کنتور'!A:AZ,MATCH(A560&amp;"-"&amp;U$1,'قرائت کنتور'!B:B,0),MATCH(G560,'قرائت کنتور'!$1:$1,0)),0)</f>
        <v>0</v>
      </c>
      <c r="W560" s="188">
        <f>IFERROR(INDEX('قرائت کنتور'!A:AZ,MATCH(A560&amp;"-"&amp;W$1,'قرائت کنتور'!B:B,0),MATCH(L560,'قرائت کنتور'!$1:$1,0)),0)</f>
        <v>0</v>
      </c>
      <c r="X560" s="188">
        <f>IFERROR(INDEX('قرائت کنتور'!A:AZ,MATCH(A560&amp;"-"&amp;W$1,'قرائت کنتور'!B:B,0),MATCH(G560,'قرائت کنتور'!$1:$1,0)),0)</f>
        <v>0</v>
      </c>
      <c r="Y560" s="188">
        <f>IFERROR(INDEX('قرائت کنتور'!A:AZ,MATCH(A560&amp;"-"&amp;Y$1,'قرائت کنتور'!B:B,0),MATCH(L560,'قرائت کنتور'!$1:$1,0)),0)</f>
        <v>0</v>
      </c>
      <c r="Z560" s="188">
        <f>IFERROR(INDEX('قرائت کنتور'!A:AZ,MATCH(A560&amp;"-"&amp;Y$1,'قرائت کنتور'!B:B,0),MATCH(G560,'قرائت کنتور'!$1:$1,0)),0)</f>
        <v>0</v>
      </c>
      <c r="AA560" s="188">
        <f>IFERROR(INDEX('قرائت کنتور'!A:AZ,MATCH(A560&amp;"-"&amp;AA$1,'قرائت کنتور'!B:B,0),MATCH(L560,'قرائت کنتور'!$1:$1,0)),0)</f>
        <v>0</v>
      </c>
      <c r="AB560" s="188">
        <f>IFERROR(INDEX('قرائت کنتور'!A:AZ,MATCH(A560&amp;"-"&amp;AA$1,'قرائت کنتور'!B:B,0),MATCH(G560,'قرائت کنتور'!$1:$1,0)),0)</f>
        <v>0</v>
      </c>
      <c r="AC560" s="265"/>
      <c r="AD560" s="188">
        <f t="shared" si="189"/>
        <v>0</v>
      </c>
      <c r="AE560" s="188">
        <f t="shared" si="190"/>
        <v>0</v>
      </c>
      <c r="AF560" s="188">
        <f t="shared" si="191"/>
        <v>0</v>
      </c>
      <c r="AG560" s="188">
        <f t="shared" si="192"/>
        <v>0</v>
      </c>
      <c r="AH560" s="188">
        <f t="shared" si="193"/>
        <v>0</v>
      </c>
      <c r="AI560" s="188">
        <f t="shared" si="194"/>
        <v>0</v>
      </c>
      <c r="AJ560" s="188" t="str">
        <f t="shared" si="195"/>
        <v>0</v>
      </c>
      <c r="AK560" s="265"/>
      <c r="AL560" s="254" t="str">
        <f t="shared" si="196"/>
        <v>---</v>
      </c>
      <c r="AM560" s="254" t="str">
        <f t="shared" si="197"/>
        <v>---</v>
      </c>
      <c r="AN560" s="265"/>
      <c r="AO560" s="188" t="str">
        <f>IFERROR(INDEX('تعرفه ها'!A:Z,MATCH(P560&amp;"-"&amp;AO$1,'تعرفه ها'!C:C,0),MATCH(F560,'تعرفه ها'!$2:$2,0),1),"---")</f>
        <v>---</v>
      </c>
      <c r="AP560" s="188" t="str">
        <f>IFERROR(INDEX('تعرفه ها'!A:Z,MATCH(P560&amp;"-"&amp;AP$1,'تعرفه ها'!C:C,0),MATCH(F560,'تعرفه ها'!$2:$2,0),1),"---")</f>
        <v>---</v>
      </c>
      <c r="AQ560" s="188" t="str">
        <f>IFERROR(INDEX('تعرفه ها'!A:Z,MATCH(P560&amp;"-"&amp;AQ$1,'تعرفه ها'!C:C,0),MATCH(F560,'تعرفه ها'!$2:$2,0),1),"---")</f>
        <v>---</v>
      </c>
      <c r="AR560" s="188" t="str">
        <f>IFERROR(INDEX('تعرفه ها'!A:Z,MATCH(P560&amp;"-"&amp;AR$1,'تعرفه ها'!C:C,0),MATCH(F560,'تعرفه ها'!$2:$2,0),1),"---")</f>
        <v>---</v>
      </c>
      <c r="AS560" s="265"/>
      <c r="AT560" s="415" t="str">
        <f t="shared" si="198"/>
        <v>---</v>
      </c>
      <c r="AU560" s="415" t="str">
        <f t="shared" si="199"/>
        <v>---</v>
      </c>
      <c r="AV560" s="415" t="str">
        <f t="shared" si="200"/>
        <v>---</v>
      </c>
      <c r="AW560" s="415" t="str">
        <f t="shared" si="201"/>
        <v>---</v>
      </c>
      <c r="AX560" s="415" t="str">
        <f t="shared" si="202"/>
        <v>---</v>
      </c>
      <c r="AY560" s="415" t="str">
        <f>IFERROR(AH560*INDEX('تعرفه ها'!A:Z,MATCH("عوارض برق به ازاء هر کیلووات",'تعرفه ها'!$C:$C,0),MATCH(F560,'تعرفه ها'!$2:$2,0)),"---")</f>
        <v>---</v>
      </c>
      <c r="AZ560" s="415" t="str">
        <f t="shared" si="203"/>
        <v>---</v>
      </c>
      <c r="BA560" s="415" t="str">
        <f>IFERROR(ROUND(((AX560+AY560+AZ560)*INDEX('تعرفه ها'!A:Z,MATCH("هزینه نگهداری و تعمیرات شبکه برق",'تعرفه ها'!$C:$C,0),MATCH(F560,'تعرفه ها'!$2:$2,0))/100),0),"---")</f>
        <v>---</v>
      </c>
      <c r="BB560" s="415">
        <f>IFERROR(IF(P560="دیماندی",ROUND(AJ560*INDEX('تعرفه ها'!A:Z,MATCH(BB$1,'تعرفه ها'!$C:$C,0),MATCH(F560,'تعرفه ها'!$2:$2,0))*J560/30,0),0),"---")</f>
        <v>0</v>
      </c>
      <c r="BC560" s="415"/>
      <c r="BD560" s="54" t="str">
        <f>IFERROR(IF(INDEX('اطلاعات دوره'!A:Z,MATCH(G560,'اطلاعات دوره'!C:C,0),MATCH("برق",'اطلاعات دوره'!$1:$1,0))="دارد",ROUND(AX560*INDEX('تعرفه ها'!A:Z,MATCH("پیک فصلی برق",'تعرفه ها'!$C:$C,0),MATCH(F560,'تعرفه ها'!$2:$2,0))/100,0),0),"---")</f>
        <v>---</v>
      </c>
      <c r="BE560" s="415" t="str">
        <f>IFERROR(ROUND(((AX560+AY560+AZ560+BA560+BB560+BC560+BD560)*INDEX('تعرفه ها'!A:Z,MATCH("مالیات برق",'تعرفه ها'!$C:$C,0),MATCH(F560,'تعرفه ها'!$2:$2,0))/100),0),"---")</f>
        <v>---</v>
      </c>
      <c r="BF560" s="415" t="str">
        <f t="shared" si="204"/>
        <v>---</v>
      </c>
      <c r="BG560" s="415" t="str">
        <f t="shared" si="208"/>
        <v>---</v>
      </c>
      <c r="BH560" s="415" t="str">
        <f t="shared" si="205"/>
        <v>---</v>
      </c>
      <c r="BI560" s="54" t="str">
        <f t="shared" si="206"/>
        <v>---</v>
      </c>
      <c r="BJ560" s="55" t="str">
        <f t="shared" si="207"/>
        <v>---</v>
      </c>
      <c r="BK560" s="262"/>
      <c r="BL560" s="183" t="str">
        <f>IFERROR(IF(INDEX(پرداخت!A:AZ,MATCH(A560&amp;" - "&amp;"برق",پرداخت!$B:$B,0),MATCH(G560,پرداخت!$1:$1,0))="نشده","نشده","شده"),"---")</f>
        <v>---</v>
      </c>
      <c r="BN560" s="257"/>
      <c r="BO560" s="257"/>
      <c r="BP560" s="257"/>
      <c r="BQ560" s="257"/>
      <c r="BR560" s="257"/>
      <c r="BS560" s="257"/>
      <c r="BT560" s="257"/>
      <c r="BU560" s="257"/>
      <c r="BV560" s="257"/>
      <c r="BW560" s="257"/>
      <c r="BX560" s="257"/>
      <c r="BY560" s="257"/>
      <c r="BZ560" s="257"/>
      <c r="CA560" s="257"/>
      <c r="CB560" s="257"/>
      <c r="CC560" s="257"/>
      <c r="CD560" s="257"/>
      <c r="CE560" s="257"/>
      <c r="CF560" s="257"/>
      <c r="CG560" s="257"/>
      <c r="CH560"/>
      <c r="CI560"/>
      <c r="CJ560"/>
      <c r="CK560"/>
    </row>
    <row r="561" spans="1:89" ht="33.75" hidden="1">
      <c r="A561" s="170"/>
      <c r="B561" s="47">
        <f>IFERROR(INDEX('اطلاعات انشعابات شرکتها'!A:BB,MATCH(A561,'اطلاعات انشعابات شرکتها'!A:A,0),MATCH(B$1,'اطلاعات انشعابات شرکتها'!$1:$1,0)),0)</f>
        <v>0</v>
      </c>
      <c r="C561" s="48">
        <f>IFERROR(INDEX('اطلاعات انشعابات شرکتها'!A:BB,MATCH(A561,'اطلاعات انشعابات شرکتها'!A:A,0),MATCH(C$1,'اطلاعات انشعابات شرکتها'!$1:$1,0)),0)</f>
        <v>0</v>
      </c>
      <c r="D561" s="45"/>
      <c r="E561" s="171"/>
      <c r="F561" s="170"/>
      <c r="G561" s="188" t="str">
        <f t="shared" si="186"/>
        <v>/</v>
      </c>
      <c r="H561" s="188">
        <f>IFERROR(INDEX('اطلاعات دوره'!A:Z,MATCH(G561,'اطلاعات دوره'!C:C,0),MATCH(H$1,'اطلاعات دوره'!$1:$1,0)),0)</f>
        <v>0</v>
      </c>
      <c r="I561" s="188">
        <f>IFERROR(INDEX('اطلاعات دوره'!A:Z,MATCH(G561,'اطلاعات دوره'!C:C,0),MATCH(I$1,'اطلاعات دوره'!$1:$1,0)),0)</f>
        <v>0</v>
      </c>
      <c r="J561" s="188">
        <f>IFERROR(INDEX('اطلاعات دوره'!A:Z,MATCH(G561,'اطلاعات دوره'!C:C,0),MATCH(J$1,'اطلاعات دوره'!$1:$1,0)),0)</f>
        <v>0</v>
      </c>
      <c r="K561" s="265"/>
      <c r="L561" s="188" t="str">
        <f>IFERROR(INDEX('اطلاعات دوره'!A:Z,MATCH(G561,'اطلاعات دوره'!C:C,0)-1,MATCH("عنوان",'اطلاعات دوره'!$1:$1,0)),"---")</f>
        <v>---</v>
      </c>
      <c r="M561" s="188" t="str">
        <f t="shared" si="187"/>
        <v>----</v>
      </c>
      <c r="N561" s="188" t="str">
        <f t="shared" si="188"/>
        <v>-/</v>
      </c>
      <c r="O561" s="265"/>
      <c r="P561" s="188">
        <f>IFERROR(INDEX('اطلاعات انشعابات شرکتها'!A:BB,MATCH(A561,'اطلاعات انشعابات شرکتها'!A:A,0),MATCH(P$1,'اطلاعات انشعابات شرکتها'!$1:$1,0)),0)</f>
        <v>0</v>
      </c>
      <c r="Q561" s="188">
        <f>IFERROR(INDEX('اطلاعات انشعابات شرکتها'!A:BB,MATCH(A561,'اطلاعات انشعابات شرکتها'!A:A,0),MATCH(Q$1,'اطلاعات انشعابات شرکتها'!$1:$1,0)),0)</f>
        <v>0</v>
      </c>
      <c r="R561" s="188">
        <f>IFERROR(INDEX('اطلاعات انشعابات شرکتها'!A:BB,MATCH(A561,'اطلاعات انشعابات شرکتها'!A:A,0),MATCH(R$1,'اطلاعات انشعابات شرکتها'!$1:$1,0)),0)</f>
        <v>0</v>
      </c>
      <c r="S561" s="265"/>
      <c r="T561" s="188">
        <f>IFERROR(INDEX('قرائت کنتور'!A:AZ,MATCH(A561&amp;"-"&amp;T$1,'قرائت کنتور'!B:B,0),MATCH(G561,'قرائت کنتور'!$1:$1,0)),0)</f>
        <v>0</v>
      </c>
      <c r="U561" s="188">
        <f>IFERROR(INDEX('قرائت کنتور'!A:AZ,MATCH(A561&amp;"-"&amp;U$1,'قرائت کنتور'!B:B,0),MATCH(L561,'قرائت کنتور'!$1:$1,0)),0)</f>
        <v>0</v>
      </c>
      <c r="V561" s="188">
        <f>IFERROR(INDEX('قرائت کنتور'!A:AZ,MATCH(A561&amp;"-"&amp;U$1,'قرائت کنتور'!B:B,0),MATCH(G561,'قرائت کنتور'!$1:$1,0)),0)</f>
        <v>0</v>
      </c>
      <c r="W561" s="188">
        <f>IFERROR(INDEX('قرائت کنتور'!A:AZ,MATCH(A561&amp;"-"&amp;W$1,'قرائت کنتور'!B:B,0),MATCH(L561,'قرائت کنتور'!$1:$1,0)),0)</f>
        <v>0</v>
      </c>
      <c r="X561" s="188">
        <f>IFERROR(INDEX('قرائت کنتور'!A:AZ,MATCH(A561&amp;"-"&amp;W$1,'قرائت کنتور'!B:B,0),MATCH(G561,'قرائت کنتور'!$1:$1,0)),0)</f>
        <v>0</v>
      </c>
      <c r="Y561" s="188">
        <f>IFERROR(INDEX('قرائت کنتور'!A:AZ,MATCH(A561&amp;"-"&amp;Y$1,'قرائت کنتور'!B:B,0),MATCH(L561,'قرائت کنتور'!$1:$1,0)),0)</f>
        <v>0</v>
      </c>
      <c r="Z561" s="188">
        <f>IFERROR(INDEX('قرائت کنتور'!A:AZ,MATCH(A561&amp;"-"&amp;Y$1,'قرائت کنتور'!B:B,0),MATCH(G561,'قرائت کنتور'!$1:$1,0)),0)</f>
        <v>0</v>
      </c>
      <c r="AA561" s="188">
        <f>IFERROR(INDEX('قرائت کنتور'!A:AZ,MATCH(A561&amp;"-"&amp;AA$1,'قرائت کنتور'!B:B,0),MATCH(L561,'قرائت کنتور'!$1:$1,0)),0)</f>
        <v>0</v>
      </c>
      <c r="AB561" s="188">
        <f>IFERROR(INDEX('قرائت کنتور'!A:AZ,MATCH(A561&amp;"-"&amp;AA$1,'قرائت کنتور'!B:B,0),MATCH(G561,'قرائت کنتور'!$1:$1,0)),0)</f>
        <v>0</v>
      </c>
      <c r="AC561" s="265"/>
      <c r="AD561" s="188">
        <f t="shared" si="189"/>
        <v>0</v>
      </c>
      <c r="AE561" s="188">
        <f t="shared" si="190"/>
        <v>0</v>
      </c>
      <c r="AF561" s="188">
        <f t="shared" si="191"/>
        <v>0</v>
      </c>
      <c r="AG561" s="188">
        <f t="shared" si="192"/>
        <v>0</v>
      </c>
      <c r="AH561" s="188">
        <f t="shared" si="193"/>
        <v>0</v>
      </c>
      <c r="AI561" s="188">
        <f t="shared" si="194"/>
        <v>0</v>
      </c>
      <c r="AJ561" s="188" t="str">
        <f t="shared" si="195"/>
        <v>0</v>
      </c>
      <c r="AK561" s="265"/>
      <c r="AL561" s="254" t="str">
        <f t="shared" si="196"/>
        <v>---</v>
      </c>
      <c r="AM561" s="254" t="str">
        <f t="shared" si="197"/>
        <v>---</v>
      </c>
      <c r="AN561" s="265"/>
      <c r="AO561" s="188" t="str">
        <f>IFERROR(INDEX('تعرفه ها'!A:Z,MATCH(P561&amp;"-"&amp;AO$1,'تعرفه ها'!C:C,0),MATCH(F561,'تعرفه ها'!$2:$2,0),1),"---")</f>
        <v>---</v>
      </c>
      <c r="AP561" s="188" t="str">
        <f>IFERROR(INDEX('تعرفه ها'!A:Z,MATCH(P561&amp;"-"&amp;AP$1,'تعرفه ها'!C:C,0),MATCH(F561,'تعرفه ها'!$2:$2,0),1),"---")</f>
        <v>---</v>
      </c>
      <c r="AQ561" s="188" t="str">
        <f>IFERROR(INDEX('تعرفه ها'!A:Z,MATCH(P561&amp;"-"&amp;AQ$1,'تعرفه ها'!C:C,0),MATCH(F561,'تعرفه ها'!$2:$2,0),1),"---")</f>
        <v>---</v>
      </c>
      <c r="AR561" s="188" t="str">
        <f>IFERROR(INDEX('تعرفه ها'!A:Z,MATCH(P561&amp;"-"&amp;AR$1,'تعرفه ها'!C:C,0),MATCH(F561,'تعرفه ها'!$2:$2,0),1),"---")</f>
        <v>---</v>
      </c>
      <c r="AS561" s="265"/>
      <c r="AT561" s="415" t="str">
        <f t="shared" si="198"/>
        <v>---</v>
      </c>
      <c r="AU561" s="415" t="str">
        <f t="shared" si="199"/>
        <v>---</v>
      </c>
      <c r="AV561" s="415" t="str">
        <f t="shared" si="200"/>
        <v>---</v>
      </c>
      <c r="AW561" s="415" t="str">
        <f t="shared" si="201"/>
        <v>---</v>
      </c>
      <c r="AX561" s="415" t="str">
        <f t="shared" si="202"/>
        <v>---</v>
      </c>
      <c r="AY561" s="415" t="str">
        <f>IFERROR(AH561*INDEX('تعرفه ها'!A:Z,MATCH("عوارض برق به ازاء هر کیلووات",'تعرفه ها'!$C:$C,0),MATCH(F561,'تعرفه ها'!$2:$2,0)),"---")</f>
        <v>---</v>
      </c>
      <c r="AZ561" s="415" t="str">
        <f t="shared" si="203"/>
        <v>---</v>
      </c>
      <c r="BA561" s="415" t="str">
        <f>IFERROR(ROUND(((AX561+AY561+AZ561)*INDEX('تعرفه ها'!A:Z,MATCH("هزینه نگهداری و تعمیرات شبکه برق",'تعرفه ها'!$C:$C,0),MATCH(F561,'تعرفه ها'!$2:$2,0))/100),0),"---")</f>
        <v>---</v>
      </c>
      <c r="BB561" s="415">
        <f>IFERROR(IF(P561="دیماندی",ROUND(AJ561*INDEX('تعرفه ها'!A:Z,MATCH(BB$1,'تعرفه ها'!$C:$C,0),MATCH(F561,'تعرفه ها'!$2:$2,0))*J561/30,0),0),"---")</f>
        <v>0</v>
      </c>
      <c r="BC561" s="415"/>
      <c r="BD561" s="54" t="str">
        <f>IFERROR(IF(INDEX('اطلاعات دوره'!A:Z,MATCH(G561,'اطلاعات دوره'!C:C,0),MATCH("برق",'اطلاعات دوره'!$1:$1,0))="دارد",ROUND(AX561*INDEX('تعرفه ها'!A:Z,MATCH("پیک فصلی برق",'تعرفه ها'!$C:$C,0),MATCH(F561,'تعرفه ها'!$2:$2,0))/100,0),0),"---")</f>
        <v>---</v>
      </c>
      <c r="BE561" s="415" t="str">
        <f>IFERROR(ROUND(((AX561+AY561+AZ561+BA561+BB561+BC561+BD561)*INDEX('تعرفه ها'!A:Z,MATCH("مالیات برق",'تعرفه ها'!$C:$C,0),MATCH(F561,'تعرفه ها'!$2:$2,0))/100),0),"---")</f>
        <v>---</v>
      </c>
      <c r="BF561" s="415" t="str">
        <f t="shared" si="204"/>
        <v>---</v>
      </c>
      <c r="BG561" s="415" t="str">
        <f t="shared" si="208"/>
        <v>---</v>
      </c>
      <c r="BH561" s="415" t="str">
        <f t="shared" si="205"/>
        <v>---</v>
      </c>
      <c r="BI561" s="54" t="str">
        <f t="shared" si="206"/>
        <v>---</v>
      </c>
      <c r="BJ561" s="55" t="str">
        <f t="shared" si="207"/>
        <v>---</v>
      </c>
      <c r="BK561" s="262"/>
      <c r="BL561" s="183" t="str">
        <f>IFERROR(IF(INDEX(پرداخت!A:AZ,MATCH(A561&amp;" - "&amp;"برق",پرداخت!$B:$B,0),MATCH(G561,پرداخت!$1:$1,0))="نشده","نشده","شده"),"---")</f>
        <v>---</v>
      </c>
      <c r="BN561" s="257"/>
      <c r="BO561" s="257"/>
      <c r="BP561" s="257"/>
      <c r="BQ561" s="257"/>
      <c r="BR561" s="257"/>
      <c r="BS561" s="257"/>
      <c r="BT561" s="257"/>
      <c r="BU561" s="257"/>
      <c r="BV561" s="257"/>
      <c r="BW561" s="257"/>
      <c r="BX561" s="257"/>
      <c r="BY561" s="257"/>
      <c r="BZ561" s="257"/>
      <c r="CA561" s="257"/>
      <c r="CB561" s="257"/>
      <c r="CC561" s="257"/>
      <c r="CD561" s="257"/>
      <c r="CE561" s="257"/>
      <c r="CF561" s="257"/>
      <c r="CG561" s="257"/>
      <c r="CH561"/>
      <c r="CI561"/>
      <c r="CJ561"/>
      <c r="CK561"/>
    </row>
    <row r="562" spans="1:89" ht="33.75" hidden="1">
      <c r="A562" s="170"/>
      <c r="B562" s="47">
        <f>IFERROR(INDEX('اطلاعات انشعابات شرکتها'!A:BB,MATCH(A562,'اطلاعات انشعابات شرکتها'!A:A,0),MATCH(B$1,'اطلاعات انشعابات شرکتها'!$1:$1,0)),0)</f>
        <v>0</v>
      </c>
      <c r="C562" s="48">
        <f>IFERROR(INDEX('اطلاعات انشعابات شرکتها'!A:BB,MATCH(A562,'اطلاعات انشعابات شرکتها'!A:A,0),MATCH(C$1,'اطلاعات انشعابات شرکتها'!$1:$1,0)),0)</f>
        <v>0</v>
      </c>
      <c r="D562" s="45"/>
      <c r="E562" s="171"/>
      <c r="F562" s="170"/>
      <c r="G562" s="188" t="str">
        <f t="shared" si="186"/>
        <v>/</v>
      </c>
      <c r="H562" s="188">
        <f>IFERROR(INDEX('اطلاعات دوره'!A:Z,MATCH(G562,'اطلاعات دوره'!C:C,0),MATCH(H$1,'اطلاعات دوره'!$1:$1,0)),0)</f>
        <v>0</v>
      </c>
      <c r="I562" s="188">
        <f>IFERROR(INDEX('اطلاعات دوره'!A:Z,MATCH(G562,'اطلاعات دوره'!C:C,0),MATCH(I$1,'اطلاعات دوره'!$1:$1,0)),0)</f>
        <v>0</v>
      </c>
      <c r="J562" s="188">
        <f>IFERROR(INDEX('اطلاعات دوره'!A:Z,MATCH(G562,'اطلاعات دوره'!C:C,0),MATCH(J$1,'اطلاعات دوره'!$1:$1,0)),0)</f>
        <v>0</v>
      </c>
      <c r="K562" s="265"/>
      <c r="L562" s="188" t="str">
        <f>IFERROR(INDEX('اطلاعات دوره'!A:Z,MATCH(G562,'اطلاعات دوره'!C:C,0)-1,MATCH("عنوان",'اطلاعات دوره'!$1:$1,0)),"---")</f>
        <v>---</v>
      </c>
      <c r="M562" s="188" t="str">
        <f t="shared" si="187"/>
        <v>----</v>
      </c>
      <c r="N562" s="188" t="str">
        <f t="shared" si="188"/>
        <v>-/</v>
      </c>
      <c r="O562" s="265"/>
      <c r="P562" s="188">
        <f>IFERROR(INDEX('اطلاعات انشعابات شرکتها'!A:BB,MATCH(A562,'اطلاعات انشعابات شرکتها'!A:A,0),MATCH(P$1,'اطلاعات انشعابات شرکتها'!$1:$1,0)),0)</f>
        <v>0</v>
      </c>
      <c r="Q562" s="188">
        <f>IFERROR(INDEX('اطلاعات انشعابات شرکتها'!A:BB,MATCH(A562,'اطلاعات انشعابات شرکتها'!A:A,0),MATCH(Q$1,'اطلاعات انشعابات شرکتها'!$1:$1,0)),0)</f>
        <v>0</v>
      </c>
      <c r="R562" s="188">
        <f>IFERROR(INDEX('اطلاعات انشعابات شرکتها'!A:BB,MATCH(A562,'اطلاعات انشعابات شرکتها'!A:A,0),MATCH(R$1,'اطلاعات انشعابات شرکتها'!$1:$1,0)),0)</f>
        <v>0</v>
      </c>
      <c r="S562" s="265"/>
      <c r="T562" s="188">
        <f>IFERROR(INDEX('قرائت کنتور'!A:AZ,MATCH(A562&amp;"-"&amp;T$1,'قرائت کنتور'!B:B,0),MATCH(G562,'قرائت کنتور'!$1:$1,0)),0)</f>
        <v>0</v>
      </c>
      <c r="U562" s="188">
        <f>IFERROR(INDEX('قرائت کنتور'!A:AZ,MATCH(A562&amp;"-"&amp;U$1,'قرائت کنتور'!B:B,0),MATCH(L562,'قرائت کنتور'!$1:$1,0)),0)</f>
        <v>0</v>
      </c>
      <c r="V562" s="188">
        <f>IFERROR(INDEX('قرائت کنتور'!A:AZ,MATCH(A562&amp;"-"&amp;U$1,'قرائت کنتور'!B:B,0),MATCH(G562,'قرائت کنتور'!$1:$1,0)),0)</f>
        <v>0</v>
      </c>
      <c r="W562" s="188">
        <f>IFERROR(INDEX('قرائت کنتور'!A:AZ,MATCH(A562&amp;"-"&amp;W$1,'قرائت کنتور'!B:B,0),MATCH(L562,'قرائت کنتور'!$1:$1,0)),0)</f>
        <v>0</v>
      </c>
      <c r="X562" s="188">
        <f>IFERROR(INDEX('قرائت کنتور'!A:AZ,MATCH(A562&amp;"-"&amp;W$1,'قرائت کنتور'!B:B,0),MATCH(G562,'قرائت کنتور'!$1:$1,0)),0)</f>
        <v>0</v>
      </c>
      <c r="Y562" s="188">
        <f>IFERROR(INDEX('قرائت کنتور'!A:AZ,MATCH(A562&amp;"-"&amp;Y$1,'قرائت کنتور'!B:B,0),MATCH(L562,'قرائت کنتور'!$1:$1,0)),0)</f>
        <v>0</v>
      </c>
      <c r="Z562" s="188">
        <f>IFERROR(INDEX('قرائت کنتور'!A:AZ,MATCH(A562&amp;"-"&amp;Y$1,'قرائت کنتور'!B:B,0),MATCH(G562,'قرائت کنتور'!$1:$1,0)),0)</f>
        <v>0</v>
      </c>
      <c r="AA562" s="188">
        <f>IFERROR(INDEX('قرائت کنتور'!A:AZ,MATCH(A562&amp;"-"&amp;AA$1,'قرائت کنتور'!B:B,0),MATCH(L562,'قرائت کنتور'!$1:$1,0)),0)</f>
        <v>0</v>
      </c>
      <c r="AB562" s="188">
        <f>IFERROR(INDEX('قرائت کنتور'!A:AZ,MATCH(A562&amp;"-"&amp;AA$1,'قرائت کنتور'!B:B,0),MATCH(G562,'قرائت کنتور'!$1:$1,0)),0)</f>
        <v>0</v>
      </c>
      <c r="AC562" s="265"/>
      <c r="AD562" s="188">
        <f t="shared" si="189"/>
        <v>0</v>
      </c>
      <c r="AE562" s="188">
        <f t="shared" si="190"/>
        <v>0</v>
      </c>
      <c r="AF562" s="188">
        <f t="shared" si="191"/>
        <v>0</v>
      </c>
      <c r="AG562" s="188">
        <f t="shared" si="192"/>
        <v>0</v>
      </c>
      <c r="AH562" s="188">
        <f t="shared" si="193"/>
        <v>0</v>
      </c>
      <c r="AI562" s="188">
        <f t="shared" si="194"/>
        <v>0</v>
      </c>
      <c r="AJ562" s="188" t="str">
        <f t="shared" si="195"/>
        <v>0</v>
      </c>
      <c r="AK562" s="265"/>
      <c r="AL562" s="254" t="str">
        <f t="shared" si="196"/>
        <v>---</v>
      </c>
      <c r="AM562" s="254" t="str">
        <f t="shared" si="197"/>
        <v>---</v>
      </c>
      <c r="AN562" s="265"/>
      <c r="AO562" s="188" t="str">
        <f>IFERROR(INDEX('تعرفه ها'!A:Z,MATCH(P562&amp;"-"&amp;AO$1,'تعرفه ها'!C:C,0),MATCH(F562,'تعرفه ها'!$2:$2,0),1),"---")</f>
        <v>---</v>
      </c>
      <c r="AP562" s="188" t="str">
        <f>IFERROR(INDEX('تعرفه ها'!A:Z,MATCH(P562&amp;"-"&amp;AP$1,'تعرفه ها'!C:C,0),MATCH(F562,'تعرفه ها'!$2:$2,0),1),"---")</f>
        <v>---</v>
      </c>
      <c r="AQ562" s="188" t="str">
        <f>IFERROR(INDEX('تعرفه ها'!A:Z,MATCH(P562&amp;"-"&amp;AQ$1,'تعرفه ها'!C:C,0),MATCH(F562,'تعرفه ها'!$2:$2,0),1),"---")</f>
        <v>---</v>
      </c>
      <c r="AR562" s="188" t="str">
        <f>IFERROR(INDEX('تعرفه ها'!A:Z,MATCH(P562&amp;"-"&amp;AR$1,'تعرفه ها'!C:C,0),MATCH(F562,'تعرفه ها'!$2:$2,0),1),"---")</f>
        <v>---</v>
      </c>
      <c r="AS562" s="265"/>
      <c r="AT562" s="415" t="str">
        <f t="shared" si="198"/>
        <v>---</v>
      </c>
      <c r="AU562" s="415" t="str">
        <f t="shared" si="199"/>
        <v>---</v>
      </c>
      <c r="AV562" s="415" t="str">
        <f t="shared" si="200"/>
        <v>---</v>
      </c>
      <c r="AW562" s="415" t="str">
        <f t="shared" si="201"/>
        <v>---</v>
      </c>
      <c r="AX562" s="415" t="str">
        <f t="shared" si="202"/>
        <v>---</v>
      </c>
      <c r="AY562" s="415" t="str">
        <f>IFERROR(AH562*INDEX('تعرفه ها'!A:Z,MATCH("عوارض برق به ازاء هر کیلووات",'تعرفه ها'!$C:$C,0),MATCH(F562,'تعرفه ها'!$2:$2,0)),"---")</f>
        <v>---</v>
      </c>
      <c r="AZ562" s="415" t="str">
        <f t="shared" si="203"/>
        <v>---</v>
      </c>
      <c r="BA562" s="415" t="str">
        <f>IFERROR(ROUND(((AX562+AY562+AZ562)*INDEX('تعرفه ها'!A:Z,MATCH("هزینه نگهداری و تعمیرات شبکه برق",'تعرفه ها'!$C:$C,0),MATCH(F562,'تعرفه ها'!$2:$2,0))/100),0),"---")</f>
        <v>---</v>
      </c>
      <c r="BB562" s="415">
        <f>IFERROR(IF(P562="دیماندی",ROUND(AJ562*INDEX('تعرفه ها'!A:Z,MATCH(BB$1,'تعرفه ها'!$C:$C,0),MATCH(F562,'تعرفه ها'!$2:$2,0))*J562/30,0),0),"---")</f>
        <v>0</v>
      </c>
      <c r="BC562" s="415"/>
      <c r="BD562" s="54" t="str">
        <f>IFERROR(IF(INDEX('اطلاعات دوره'!A:Z,MATCH(G562,'اطلاعات دوره'!C:C,0),MATCH("برق",'اطلاعات دوره'!$1:$1,0))="دارد",ROUND(AX562*INDEX('تعرفه ها'!A:Z,MATCH("پیک فصلی برق",'تعرفه ها'!$C:$C,0),MATCH(F562,'تعرفه ها'!$2:$2,0))/100,0),0),"---")</f>
        <v>---</v>
      </c>
      <c r="BE562" s="415" t="str">
        <f>IFERROR(ROUND(((AX562+AY562+AZ562+BA562+BB562+BC562+BD562)*INDEX('تعرفه ها'!A:Z,MATCH("مالیات برق",'تعرفه ها'!$C:$C,0),MATCH(F562,'تعرفه ها'!$2:$2,0))/100),0),"---")</f>
        <v>---</v>
      </c>
      <c r="BF562" s="415" t="str">
        <f t="shared" si="204"/>
        <v>---</v>
      </c>
      <c r="BG562" s="415" t="str">
        <f t="shared" si="208"/>
        <v>---</v>
      </c>
      <c r="BH562" s="415" t="str">
        <f t="shared" si="205"/>
        <v>---</v>
      </c>
      <c r="BI562" s="54" t="str">
        <f t="shared" si="206"/>
        <v>---</v>
      </c>
      <c r="BJ562" s="55" t="str">
        <f t="shared" si="207"/>
        <v>---</v>
      </c>
      <c r="BK562" s="262"/>
      <c r="BL562" s="183" t="str">
        <f>IFERROR(IF(INDEX(پرداخت!A:AZ,MATCH(A562&amp;" - "&amp;"برق",پرداخت!$B:$B,0),MATCH(G562,پرداخت!$1:$1,0))="نشده","نشده","شده"),"---")</f>
        <v>---</v>
      </c>
      <c r="BN562" s="257"/>
      <c r="BO562" s="257"/>
      <c r="BP562" s="257"/>
      <c r="BQ562" s="257"/>
      <c r="BR562" s="257"/>
      <c r="BS562" s="257"/>
      <c r="BT562" s="257"/>
      <c r="BU562" s="257"/>
      <c r="BV562" s="257"/>
      <c r="BW562" s="257"/>
      <c r="BX562" s="257"/>
      <c r="BY562" s="257"/>
      <c r="BZ562" s="257"/>
      <c r="CA562" s="257"/>
      <c r="CB562" s="257"/>
      <c r="CC562" s="257"/>
      <c r="CD562" s="257"/>
      <c r="CE562" s="257"/>
      <c r="CF562" s="257"/>
      <c r="CG562" s="257"/>
      <c r="CH562"/>
      <c r="CI562"/>
      <c r="CJ562"/>
      <c r="CK562"/>
    </row>
    <row r="563" spans="1:89" ht="33.75" hidden="1">
      <c r="A563" s="170"/>
      <c r="B563" s="47">
        <f>IFERROR(INDEX('اطلاعات انشعابات شرکتها'!A:BB,MATCH(A563,'اطلاعات انشعابات شرکتها'!A:A,0),MATCH(B$1,'اطلاعات انشعابات شرکتها'!$1:$1,0)),0)</f>
        <v>0</v>
      </c>
      <c r="C563" s="48">
        <f>IFERROR(INDEX('اطلاعات انشعابات شرکتها'!A:BB,MATCH(A563,'اطلاعات انشعابات شرکتها'!A:A,0),MATCH(C$1,'اطلاعات انشعابات شرکتها'!$1:$1,0)),0)</f>
        <v>0</v>
      </c>
      <c r="D563" s="45"/>
      <c r="E563" s="171"/>
      <c r="F563" s="170"/>
      <c r="G563" s="188" t="str">
        <f t="shared" si="186"/>
        <v>/</v>
      </c>
      <c r="H563" s="188">
        <f>IFERROR(INDEX('اطلاعات دوره'!A:Z,MATCH(G563,'اطلاعات دوره'!C:C,0),MATCH(H$1,'اطلاعات دوره'!$1:$1,0)),0)</f>
        <v>0</v>
      </c>
      <c r="I563" s="188">
        <f>IFERROR(INDEX('اطلاعات دوره'!A:Z,MATCH(G563,'اطلاعات دوره'!C:C,0),MATCH(I$1,'اطلاعات دوره'!$1:$1,0)),0)</f>
        <v>0</v>
      </c>
      <c r="J563" s="188">
        <f>IFERROR(INDEX('اطلاعات دوره'!A:Z,MATCH(G563,'اطلاعات دوره'!C:C,0),MATCH(J$1,'اطلاعات دوره'!$1:$1,0)),0)</f>
        <v>0</v>
      </c>
      <c r="K563" s="265"/>
      <c r="L563" s="188" t="str">
        <f>IFERROR(INDEX('اطلاعات دوره'!A:Z,MATCH(G563,'اطلاعات دوره'!C:C,0)-1,MATCH("عنوان",'اطلاعات دوره'!$1:$1,0)),"---")</f>
        <v>---</v>
      </c>
      <c r="M563" s="188" t="str">
        <f t="shared" si="187"/>
        <v>----</v>
      </c>
      <c r="N563" s="188" t="str">
        <f t="shared" si="188"/>
        <v>-/</v>
      </c>
      <c r="O563" s="265"/>
      <c r="P563" s="188">
        <f>IFERROR(INDEX('اطلاعات انشعابات شرکتها'!A:BB,MATCH(A563,'اطلاعات انشعابات شرکتها'!A:A,0),MATCH(P$1,'اطلاعات انشعابات شرکتها'!$1:$1,0)),0)</f>
        <v>0</v>
      </c>
      <c r="Q563" s="188">
        <f>IFERROR(INDEX('اطلاعات انشعابات شرکتها'!A:BB,MATCH(A563,'اطلاعات انشعابات شرکتها'!A:A,0),MATCH(Q$1,'اطلاعات انشعابات شرکتها'!$1:$1,0)),0)</f>
        <v>0</v>
      </c>
      <c r="R563" s="188">
        <f>IFERROR(INDEX('اطلاعات انشعابات شرکتها'!A:BB,MATCH(A563,'اطلاعات انشعابات شرکتها'!A:A,0),MATCH(R$1,'اطلاعات انشعابات شرکتها'!$1:$1,0)),0)</f>
        <v>0</v>
      </c>
      <c r="S563" s="265"/>
      <c r="T563" s="188">
        <f>IFERROR(INDEX('قرائت کنتور'!A:AZ,MATCH(A563&amp;"-"&amp;T$1,'قرائت کنتور'!B:B,0),MATCH(G563,'قرائت کنتور'!$1:$1,0)),0)</f>
        <v>0</v>
      </c>
      <c r="U563" s="188">
        <f>IFERROR(INDEX('قرائت کنتور'!A:AZ,MATCH(A563&amp;"-"&amp;U$1,'قرائت کنتور'!B:B,0),MATCH(L563,'قرائت کنتور'!$1:$1,0)),0)</f>
        <v>0</v>
      </c>
      <c r="V563" s="188">
        <f>IFERROR(INDEX('قرائت کنتور'!A:AZ,MATCH(A563&amp;"-"&amp;U$1,'قرائت کنتور'!B:B,0),MATCH(G563,'قرائت کنتور'!$1:$1,0)),0)</f>
        <v>0</v>
      </c>
      <c r="W563" s="188">
        <f>IFERROR(INDEX('قرائت کنتور'!A:AZ,MATCH(A563&amp;"-"&amp;W$1,'قرائت کنتور'!B:B,0),MATCH(L563,'قرائت کنتور'!$1:$1,0)),0)</f>
        <v>0</v>
      </c>
      <c r="X563" s="188">
        <f>IFERROR(INDEX('قرائت کنتور'!A:AZ,MATCH(A563&amp;"-"&amp;W$1,'قرائت کنتور'!B:B,0),MATCH(G563,'قرائت کنتور'!$1:$1,0)),0)</f>
        <v>0</v>
      </c>
      <c r="Y563" s="188">
        <f>IFERROR(INDEX('قرائت کنتور'!A:AZ,MATCH(A563&amp;"-"&amp;Y$1,'قرائت کنتور'!B:B,0),MATCH(L563,'قرائت کنتور'!$1:$1,0)),0)</f>
        <v>0</v>
      </c>
      <c r="Z563" s="188">
        <f>IFERROR(INDEX('قرائت کنتور'!A:AZ,MATCH(A563&amp;"-"&amp;Y$1,'قرائت کنتور'!B:B,0),MATCH(G563,'قرائت کنتور'!$1:$1,0)),0)</f>
        <v>0</v>
      </c>
      <c r="AA563" s="188">
        <f>IFERROR(INDEX('قرائت کنتور'!A:AZ,MATCH(A563&amp;"-"&amp;AA$1,'قرائت کنتور'!B:B,0),MATCH(L563,'قرائت کنتور'!$1:$1,0)),0)</f>
        <v>0</v>
      </c>
      <c r="AB563" s="188">
        <f>IFERROR(INDEX('قرائت کنتور'!A:AZ,MATCH(A563&amp;"-"&amp;AA$1,'قرائت کنتور'!B:B,0),MATCH(G563,'قرائت کنتور'!$1:$1,0)),0)</f>
        <v>0</v>
      </c>
      <c r="AC563" s="265"/>
      <c r="AD563" s="188">
        <f t="shared" si="189"/>
        <v>0</v>
      </c>
      <c r="AE563" s="188">
        <f t="shared" si="190"/>
        <v>0</v>
      </c>
      <c r="AF563" s="188">
        <f t="shared" si="191"/>
        <v>0</v>
      </c>
      <c r="AG563" s="188">
        <f t="shared" si="192"/>
        <v>0</v>
      </c>
      <c r="AH563" s="188">
        <f t="shared" si="193"/>
        <v>0</v>
      </c>
      <c r="AI563" s="188">
        <f t="shared" si="194"/>
        <v>0</v>
      </c>
      <c r="AJ563" s="188" t="str">
        <f t="shared" si="195"/>
        <v>0</v>
      </c>
      <c r="AK563" s="265"/>
      <c r="AL563" s="254" t="str">
        <f t="shared" si="196"/>
        <v>---</v>
      </c>
      <c r="AM563" s="254" t="str">
        <f t="shared" si="197"/>
        <v>---</v>
      </c>
      <c r="AN563" s="265"/>
      <c r="AO563" s="188" t="str">
        <f>IFERROR(INDEX('تعرفه ها'!A:Z,MATCH(P563&amp;"-"&amp;AO$1,'تعرفه ها'!C:C,0),MATCH(F563,'تعرفه ها'!$2:$2,0),1),"---")</f>
        <v>---</v>
      </c>
      <c r="AP563" s="188" t="str">
        <f>IFERROR(INDEX('تعرفه ها'!A:Z,MATCH(P563&amp;"-"&amp;AP$1,'تعرفه ها'!C:C,0),MATCH(F563,'تعرفه ها'!$2:$2,0),1),"---")</f>
        <v>---</v>
      </c>
      <c r="AQ563" s="188" t="str">
        <f>IFERROR(INDEX('تعرفه ها'!A:Z,MATCH(P563&amp;"-"&amp;AQ$1,'تعرفه ها'!C:C,0),MATCH(F563,'تعرفه ها'!$2:$2,0),1),"---")</f>
        <v>---</v>
      </c>
      <c r="AR563" s="188" t="str">
        <f>IFERROR(INDEX('تعرفه ها'!A:Z,MATCH(P563&amp;"-"&amp;AR$1,'تعرفه ها'!C:C,0),MATCH(F563,'تعرفه ها'!$2:$2,0),1),"---")</f>
        <v>---</v>
      </c>
      <c r="AS563" s="265"/>
      <c r="AT563" s="415" t="str">
        <f t="shared" si="198"/>
        <v>---</v>
      </c>
      <c r="AU563" s="415" t="str">
        <f t="shared" si="199"/>
        <v>---</v>
      </c>
      <c r="AV563" s="415" t="str">
        <f t="shared" si="200"/>
        <v>---</v>
      </c>
      <c r="AW563" s="415" t="str">
        <f t="shared" si="201"/>
        <v>---</v>
      </c>
      <c r="AX563" s="415" t="str">
        <f t="shared" si="202"/>
        <v>---</v>
      </c>
      <c r="AY563" s="415" t="str">
        <f>IFERROR(AH563*INDEX('تعرفه ها'!A:Z,MATCH("عوارض برق به ازاء هر کیلووات",'تعرفه ها'!$C:$C,0),MATCH(F563,'تعرفه ها'!$2:$2,0)),"---")</f>
        <v>---</v>
      </c>
      <c r="AZ563" s="415" t="str">
        <f t="shared" si="203"/>
        <v>---</v>
      </c>
      <c r="BA563" s="415" t="str">
        <f>IFERROR(ROUND(((AX563+AY563+AZ563)*INDEX('تعرفه ها'!A:Z,MATCH("هزینه نگهداری و تعمیرات شبکه برق",'تعرفه ها'!$C:$C,0),MATCH(F563,'تعرفه ها'!$2:$2,0))/100),0),"---")</f>
        <v>---</v>
      </c>
      <c r="BB563" s="415">
        <f>IFERROR(IF(P563="دیماندی",ROUND(AJ563*INDEX('تعرفه ها'!A:Z,MATCH(BB$1,'تعرفه ها'!$C:$C,0),MATCH(F563,'تعرفه ها'!$2:$2,0))*J563/30,0),0),"---")</f>
        <v>0</v>
      </c>
      <c r="BC563" s="415"/>
      <c r="BD563" s="54" t="str">
        <f>IFERROR(IF(INDEX('اطلاعات دوره'!A:Z,MATCH(G563,'اطلاعات دوره'!C:C,0),MATCH("برق",'اطلاعات دوره'!$1:$1,0))="دارد",ROUND(AX563*INDEX('تعرفه ها'!A:Z,MATCH("پیک فصلی برق",'تعرفه ها'!$C:$C,0),MATCH(F563,'تعرفه ها'!$2:$2,0))/100,0),0),"---")</f>
        <v>---</v>
      </c>
      <c r="BE563" s="415" t="str">
        <f>IFERROR(ROUND(((AX563+AY563+AZ563+BA563+BB563+BC563+BD563)*INDEX('تعرفه ها'!A:Z,MATCH("مالیات برق",'تعرفه ها'!$C:$C,0),MATCH(F563,'تعرفه ها'!$2:$2,0))/100),0),"---")</f>
        <v>---</v>
      </c>
      <c r="BF563" s="415" t="str">
        <f t="shared" si="204"/>
        <v>---</v>
      </c>
      <c r="BG563" s="415" t="str">
        <f t="shared" si="208"/>
        <v>---</v>
      </c>
      <c r="BH563" s="415" t="str">
        <f t="shared" si="205"/>
        <v>---</v>
      </c>
      <c r="BI563" s="54" t="str">
        <f t="shared" si="206"/>
        <v>---</v>
      </c>
      <c r="BJ563" s="55" t="str">
        <f t="shared" si="207"/>
        <v>---</v>
      </c>
      <c r="BK563" s="262"/>
      <c r="BL563" s="183" t="str">
        <f>IFERROR(IF(INDEX(پرداخت!A:AZ,MATCH(A563&amp;" - "&amp;"برق",پرداخت!$B:$B,0),MATCH(G563,پرداخت!$1:$1,0))="نشده","نشده","شده"),"---")</f>
        <v>---</v>
      </c>
      <c r="BN563" s="257"/>
      <c r="BO563" s="257"/>
      <c r="BP563" s="257"/>
      <c r="BQ563" s="257"/>
      <c r="BR563" s="257"/>
      <c r="BS563" s="257"/>
      <c r="BT563" s="257"/>
      <c r="BU563" s="257"/>
      <c r="BV563" s="257"/>
      <c r="BW563" s="257"/>
      <c r="BX563" s="257"/>
      <c r="BY563" s="257"/>
      <c r="BZ563" s="257"/>
      <c r="CA563" s="257"/>
      <c r="CB563" s="257"/>
      <c r="CC563" s="257"/>
      <c r="CD563" s="257"/>
      <c r="CE563" s="257"/>
      <c r="CF563" s="257"/>
      <c r="CG563" s="257"/>
      <c r="CH563"/>
      <c r="CI563"/>
      <c r="CJ563"/>
      <c r="CK563"/>
    </row>
    <row r="564" spans="1:89" ht="33.75" hidden="1">
      <c r="A564" s="170"/>
      <c r="B564" s="47">
        <f>IFERROR(INDEX('اطلاعات انشعابات شرکتها'!A:BB,MATCH(A564,'اطلاعات انشعابات شرکتها'!A:A,0),MATCH(B$1,'اطلاعات انشعابات شرکتها'!$1:$1,0)),0)</f>
        <v>0</v>
      </c>
      <c r="C564" s="48">
        <f>IFERROR(INDEX('اطلاعات انشعابات شرکتها'!A:BB,MATCH(A564,'اطلاعات انشعابات شرکتها'!A:A,0),MATCH(C$1,'اطلاعات انشعابات شرکتها'!$1:$1,0)),0)</f>
        <v>0</v>
      </c>
      <c r="D564" s="45"/>
      <c r="E564" s="171"/>
      <c r="F564" s="170"/>
      <c r="G564" s="188" t="str">
        <f t="shared" si="186"/>
        <v>/</v>
      </c>
      <c r="H564" s="188">
        <f>IFERROR(INDEX('اطلاعات دوره'!A:Z,MATCH(G564,'اطلاعات دوره'!C:C,0),MATCH(H$1,'اطلاعات دوره'!$1:$1,0)),0)</f>
        <v>0</v>
      </c>
      <c r="I564" s="188">
        <f>IFERROR(INDEX('اطلاعات دوره'!A:Z,MATCH(G564,'اطلاعات دوره'!C:C,0),MATCH(I$1,'اطلاعات دوره'!$1:$1,0)),0)</f>
        <v>0</v>
      </c>
      <c r="J564" s="188">
        <f>IFERROR(INDEX('اطلاعات دوره'!A:Z,MATCH(G564,'اطلاعات دوره'!C:C,0),MATCH(J$1,'اطلاعات دوره'!$1:$1,0)),0)</f>
        <v>0</v>
      </c>
      <c r="K564" s="265"/>
      <c r="L564" s="188" t="str">
        <f>IFERROR(INDEX('اطلاعات دوره'!A:Z,MATCH(G564,'اطلاعات دوره'!C:C,0)-1,MATCH("عنوان",'اطلاعات دوره'!$1:$1,0)),"---")</f>
        <v>---</v>
      </c>
      <c r="M564" s="188" t="str">
        <f t="shared" si="187"/>
        <v>----</v>
      </c>
      <c r="N564" s="188" t="str">
        <f t="shared" si="188"/>
        <v>-/</v>
      </c>
      <c r="O564" s="265"/>
      <c r="P564" s="188">
        <f>IFERROR(INDEX('اطلاعات انشعابات شرکتها'!A:BB,MATCH(A564,'اطلاعات انشعابات شرکتها'!A:A,0),MATCH(P$1,'اطلاعات انشعابات شرکتها'!$1:$1,0)),0)</f>
        <v>0</v>
      </c>
      <c r="Q564" s="188">
        <f>IFERROR(INDEX('اطلاعات انشعابات شرکتها'!A:BB,MATCH(A564,'اطلاعات انشعابات شرکتها'!A:A,0),MATCH(Q$1,'اطلاعات انشعابات شرکتها'!$1:$1,0)),0)</f>
        <v>0</v>
      </c>
      <c r="R564" s="188">
        <f>IFERROR(INDEX('اطلاعات انشعابات شرکتها'!A:BB,MATCH(A564,'اطلاعات انشعابات شرکتها'!A:A,0),MATCH(R$1,'اطلاعات انشعابات شرکتها'!$1:$1,0)),0)</f>
        <v>0</v>
      </c>
      <c r="S564" s="265"/>
      <c r="T564" s="188">
        <f>IFERROR(INDEX('قرائت کنتور'!A:AZ,MATCH(A564&amp;"-"&amp;T$1,'قرائت کنتور'!B:B,0),MATCH(G564,'قرائت کنتور'!$1:$1,0)),0)</f>
        <v>0</v>
      </c>
      <c r="U564" s="188">
        <f>IFERROR(INDEX('قرائت کنتور'!A:AZ,MATCH(A564&amp;"-"&amp;U$1,'قرائت کنتور'!B:B,0),MATCH(L564,'قرائت کنتور'!$1:$1,0)),0)</f>
        <v>0</v>
      </c>
      <c r="V564" s="188">
        <f>IFERROR(INDEX('قرائت کنتور'!A:AZ,MATCH(A564&amp;"-"&amp;U$1,'قرائت کنتور'!B:B,0),MATCH(G564,'قرائت کنتور'!$1:$1,0)),0)</f>
        <v>0</v>
      </c>
      <c r="W564" s="188">
        <f>IFERROR(INDEX('قرائت کنتور'!A:AZ,MATCH(A564&amp;"-"&amp;W$1,'قرائت کنتور'!B:B,0),MATCH(L564,'قرائت کنتور'!$1:$1,0)),0)</f>
        <v>0</v>
      </c>
      <c r="X564" s="188">
        <f>IFERROR(INDEX('قرائت کنتور'!A:AZ,MATCH(A564&amp;"-"&amp;W$1,'قرائت کنتور'!B:B,0),MATCH(G564,'قرائت کنتور'!$1:$1,0)),0)</f>
        <v>0</v>
      </c>
      <c r="Y564" s="188">
        <f>IFERROR(INDEX('قرائت کنتور'!A:AZ,MATCH(A564&amp;"-"&amp;Y$1,'قرائت کنتور'!B:B,0),MATCH(L564,'قرائت کنتور'!$1:$1,0)),0)</f>
        <v>0</v>
      </c>
      <c r="Z564" s="188">
        <f>IFERROR(INDEX('قرائت کنتور'!A:AZ,MATCH(A564&amp;"-"&amp;Y$1,'قرائت کنتور'!B:B,0),MATCH(G564,'قرائت کنتور'!$1:$1,0)),0)</f>
        <v>0</v>
      </c>
      <c r="AA564" s="188">
        <f>IFERROR(INDEX('قرائت کنتور'!A:AZ,MATCH(A564&amp;"-"&amp;AA$1,'قرائت کنتور'!B:B,0),MATCH(L564,'قرائت کنتور'!$1:$1,0)),0)</f>
        <v>0</v>
      </c>
      <c r="AB564" s="188">
        <f>IFERROR(INDEX('قرائت کنتور'!A:AZ,MATCH(A564&amp;"-"&amp;AA$1,'قرائت کنتور'!B:B,0),MATCH(G564,'قرائت کنتور'!$1:$1,0)),0)</f>
        <v>0</v>
      </c>
      <c r="AC564" s="265"/>
      <c r="AD564" s="188">
        <f t="shared" si="189"/>
        <v>0</v>
      </c>
      <c r="AE564" s="188">
        <f t="shared" si="190"/>
        <v>0</v>
      </c>
      <c r="AF564" s="188">
        <f t="shared" si="191"/>
        <v>0</v>
      </c>
      <c r="AG564" s="188">
        <f t="shared" si="192"/>
        <v>0</v>
      </c>
      <c r="AH564" s="188">
        <f t="shared" si="193"/>
        <v>0</v>
      </c>
      <c r="AI564" s="188">
        <f t="shared" si="194"/>
        <v>0</v>
      </c>
      <c r="AJ564" s="188" t="str">
        <f t="shared" si="195"/>
        <v>0</v>
      </c>
      <c r="AK564" s="265"/>
      <c r="AL564" s="254" t="str">
        <f t="shared" si="196"/>
        <v>---</v>
      </c>
      <c r="AM564" s="254" t="str">
        <f t="shared" si="197"/>
        <v>---</v>
      </c>
      <c r="AN564" s="265"/>
      <c r="AO564" s="188" t="str">
        <f>IFERROR(INDEX('تعرفه ها'!A:Z,MATCH(P564&amp;"-"&amp;AO$1,'تعرفه ها'!C:C,0),MATCH(F564,'تعرفه ها'!$2:$2,0),1),"---")</f>
        <v>---</v>
      </c>
      <c r="AP564" s="188" t="str">
        <f>IFERROR(INDEX('تعرفه ها'!A:Z,MATCH(P564&amp;"-"&amp;AP$1,'تعرفه ها'!C:C,0),MATCH(F564,'تعرفه ها'!$2:$2,0),1),"---")</f>
        <v>---</v>
      </c>
      <c r="AQ564" s="188" t="str">
        <f>IFERROR(INDEX('تعرفه ها'!A:Z,MATCH(P564&amp;"-"&amp;AQ$1,'تعرفه ها'!C:C,0),MATCH(F564,'تعرفه ها'!$2:$2,0),1),"---")</f>
        <v>---</v>
      </c>
      <c r="AR564" s="188" t="str">
        <f>IFERROR(INDEX('تعرفه ها'!A:Z,MATCH(P564&amp;"-"&amp;AR$1,'تعرفه ها'!C:C,0),MATCH(F564,'تعرفه ها'!$2:$2,0),1),"---")</f>
        <v>---</v>
      </c>
      <c r="AS564" s="265"/>
      <c r="AT564" s="415" t="str">
        <f t="shared" si="198"/>
        <v>---</v>
      </c>
      <c r="AU564" s="415" t="str">
        <f t="shared" si="199"/>
        <v>---</v>
      </c>
      <c r="AV564" s="415" t="str">
        <f t="shared" si="200"/>
        <v>---</v>
      </c>
      <c r="AW564" s="415" t="str">
        <f t="shared" si="201"/>
        <v>---</v>
      </c>
      <c r="AX564" s="415" t="str">
        <f t="shared" si="202"/>
        <v>---</v>
      </c>
      <c r="AY564" s="415" t="str">
        <f>IFERROR(AH564*INDEX('تعرفه ها'!A:Z,MATCH("عوارض برق به ازاء هر کیلووات",'تعرفه ها'!$C:$C,0),MATCH(F564,'تعرفه ها'!$2:$2,0)),"---")</f>
        <v>---</v>
      </c>
      <c r="AZ564" s="415" t="str">
        <f t="shared" si="203"/>
        <v>---</v>
      </c>
      <c r="BA564" s="415" t="str">
        <f>IFERROR(ROUND(((AX564+AY564+AZ564)*INDEX('تعرفه ها'!A:Z,MATCH("هزینه نگهداری و تعمیرات شبکه برق",'تعرفه ها'!$C:$C,0),MATCH(F564,'تعرفه ها'!$2:$2,0))/100),0),"---")</f>
        <v>---</v>
      </c>
      <c r="BB564" s="415">
        <f>IFERROR(IF(P564="دیماندی",ROUND(AJ564*INDEX('تعرفه ها'!A:Z,MATCH(BB$1,'تعرفه ها'!$C:$C,0),MATCH(F564,'تعرفه ها'!$2:$2,0))*J564/30,0),0),"---")</f>
        <v>0</v>
      </c>
      <c r="BC564" s="415"/>
      <c r="BD564" s="54" t="str">
        <f>IFERROR(IF(INDEX('اطلاعات دوره'!A:Z,MATCH(G564,'اطلاعات دوره'!C:C,0),MATCH("برق",'اطلاعات دوره'!$1:$1,0))="دارد",ROUND(AX564*INDEX('تعرفه ها'!A:Z,MATCH("پیک فصلی برق",'تعرفه ها'!$C:$C,0),MATCH(F564,'تعرفه ها'!$2:$2,0))/100,0),0),"---")</f>
        <v>---</v>
      </c>
      <c r="BE564" s="415" t="str">
        <f>IFERROR(ROUND(((AX564+AY564+AZ564+BA564+BB564+BC564+BD564)*INDEX('تعرفه ها'!A:Z,MATCH("مالیات برق",'تعرفه ها'!$C:$C,0),MATCH(F564,'تعرفه ها'!$2:$2,0))/100),0),"---")</f>
        <v>---</v>
      </c>
      <c r="BF564" s="415" t="str">
        <f t="shared" si="204"/>
        <v>---</v>
      </c>
      <c r="BG564" s="415" t="str">
        <f t="shared" si="208"/>
        <v>---</v>
      </c>
      <c r="BH564" s="415" t="str">
        <f t="shared" si="205"/>
        <v>---</v>
      </c>
      <c r="BI564" s="54" t="str">
        <f t="shared" si="206"/>
        <v>---</v>
      </c>
      <c r="BJ564" s="55" t="str">
        <f t="shared" si="207"/>
        <v>---</v>
      </c>
      <c r="BK564" s="262"/>
      <c r="BL564" s="183" t="str">
        <f>IFERROR(IF(INDEX(پرداخت!A:AZ,MATCH(A564&amp;" - "&amp;"برق",پرداخت!$B:$B,0),MATCH(G564,پرداخت!$1:$1,0))="نشده","نشده","شده"),"---")</f>
        <v>---</v>
      </c>
      <c r="BN564" s="257"/>
      <c r="BO564" s="257"/>
      <c r="BP564" s="257"/>
      <c r="BQ564" s="257"/>
      <c r="BR564" s="257"/>
      <c r="BS564" s="257"/>
      <c r="BT564" s="257"/>
      <c r="BU564" s="257"/>
      <c r="BV564" s="257"/>
      <c r="BW564" s="257"/>
      <c r="BX564" s="257"/>
      <c r="BY564" s="257"/>
      <c r="BZ564" s="257"/>
      <c r="CA564" s="257"/>
      <c r="CB564" s="257"/>
      <c r="CC564" s="257"/>
      <c r="CD564" s="257"/>
      <c r="CE564" s="257"/>
      <c r="CF564" s="257"/>
      <c r="CG564" s="257"/>
      <c r="CH564"/>
      <c r="CI564"/>
      <c r="CJ564"/>
      <c r="CK564"/>
    </row>
    <row r="565" spans="1:89" ht="33.75" hidden="1">
      <c r="A565" s="170"/>
      <c r="B565" s="47">
        <f>IFERROR(INDEX('اطلاعات انشعابات شرکتها'!A:BB,MATCH(A565,'اطلاعات انشعابات شرکتها'!A:A,0),MATCH(B$1,'اطلاعات انشعابات شرکتها'!$1:$1,0)),0)</f>
        <v>0</v>
      </c>
      <c r="C565" s="48">
        <f>IFERROR(INDEX('اطلاعات انشعابات شرکتها'!A:BB,MATCH(A565,'اطلاعات انشعابات شرکتها'!A:A,0),MATCH(C$1,'اطلاعات انشعابات شرکتها'!$1:$1,0)),0)</f>
        <v>0</v>
      </c>
      <c r="D565" s="45"/>
      <c r="E565" s="171"/>
      <c r="F565" s="170"/>
      <c r="G565" s="188" t="str">
        <f t="shared" si="186"/>
        <v>/</v>
      </c>
      <c r="H565" s="188">
        <f>IFERROR(INDEX('اطلاعات دوره'!A:Z,MATCH(G565,'اطلاعات دوره'!C:C,0),MATCH(H$1,'اطلاعات دوره'!$1:$1,0)),0)</f>
        <v>0</v>
      </c>
      <c r="I565" s="188">
        <f>IFERROR(INDEX('اطلاعات دوره'!A:Z,MATCH(G565,'اطلاعات دوره'!C:C,0),MATCH(I$1,'اطلاعات دوره'!$1:$1,0)),0)</f>
        <v>0</v>
      </c>
      <c r="J565" s="188">
        <f>IFERROR(INDEX('اطلاعات دوره'!A:Z,MATCH(G565,'اطلاعات دوره'!C:C,0),MATCH(J$1,'اطلاعات دوره'!$1:$1,0)),0)</f>
        <v>0</v>
      </c>
      <c r="K565" s="265"/>
      <c r="L565" s="188" t="str">
        <f>IFERROR(INDEX('اطلاعات دوره'!A:Z,MATCH(G565,'اطلاعات دوره'!C:C,0)-1,MATCH("عنوان",'اطلاعات دوره'!$1:$1,0)),"---")</f>
        <v>---</v>
      </c>
      <c r="M565" s="188" t="str">
        <f t="shared" si="187"/>
        <v>----</v>
      </c>
      <c r="N565" s="188" t="str">
        <f t="shared" si="188"/>
        <v>-/</v>
      </c>
      <c r="O565" s="265"/>
      <c r="P565" s="188">
        <f>IFERROR(INDEX('اطلاعات انشعابات شرکتها'!A:BB,MATCH(A565,'اطلاعات انشعابات شرکتها'!A:A,0),MATCH(P$1,'اطلاعات انشعابات شرکتها'!$1:$1,0)),0)</f>
        <v>0</v>
      </c>
      <c r="Q565" s="188">
        <f>IFERROR(INDEX('اطلاعات انشعابات شرکتها'!A:BB,MATCH(A565,'اطلاعات انشعابات شرکتها'!A:A,0),MATCH(Q$1,'اطلاعات انشعابات شرکتها'!$1:$1,0)),0)</f>
        <v>0</v>
      </c>
      <c r="R565" s="188">
        <f>IFERROR(INDEX('اطلاعات انشعابات شرکتها'!A:BB,MATCH(A565,'اطلاعات انشعابات شرکتها'!A:A,0),MATCH(R$1,'اطلاعات انشعابات شرکتها'!$1:$1,0)),0)</f>
        <v>0</v>
      </c>
      <c r="S565" s="265"/>
      <c r="T565" s="188">
        <f>IFERROR(INDEX('قرائت کنتور'!A:AZ,MATCH(A565&amp;"-"&amp;T$1,'قرائت کنتور'!B:B,0),MATCH(G565,'قرائت کنتور'!$1:$1,0)),0)</f>
        <v>0</v>
      </c>
      <c r="U565" s="188">
        <f>IFERROR(INDEX('قرائت کنتور'!A:AZ,MATCH(A565&amp;"-"&amp;U$1,'قرائت کنتور'!B:B,0),MATCH(L565,'قرائت کنتور'!$1:$1,0)),0)</f>
        <v>0</v>
      </c>
      <c r="V565" s="188">
        <f>IFERROR(INDEX('قرائت کنتور'!A:AZ,MATCH(A565&amp;"-"&amp;U$1,'قرائت کنتور'!B:B,0),MATCH(G565,'قرائت کنتور'!$1:$1,0)),0)</f>
        <v>0</v>
      </c>
      <c r="W565" s="188">
        <f>IFERROR(INDEX('قرائت کنتور'!A:AZ,MATCH(A565&amp;"-"&amp;W$1,'قرائت کنتور'!B:B,0),MATCH(L565,'قرائت کنتور'!$1:$1,0)),0)</f>
        <v>0</v>
      </c>
      <c r="X565" s="188">
        <f>IFERROR(INDEX('قرائت کنتور'!A:AZ,MATCH(A565&amp;"-"&amp;W$1,'قرائت کنتور'!B:B,0),MATCH(G565,'قرائت کنتور'!$1:$1,0)),0)</f>
        <v>0</v>
      </c>
      <c r="Y565" s="188">
        <f>IFERROR(INDEX('قرائت کنتور'!A:AZ,MATCH(A565&amp;"-"&amp;Y$1,'قرائت کنتور'!B:B,0),MATCH(L565,'قرائت کنتور'!$1:$1,0)),0)</f>
        <v>0</v>
      </c>
      <c r="Z565" s="188">
        <f>IFERROR(INDEX('قرائت کنتور'!A:AZ,MATCH(A565&amp;"-"&amp;Y$1,'قرائت کنتور'!B:B,0),MATCH(G565,'قرائت کنتور'!$1:$1,0)),0)</f>
        <v>0</v>
      </c>
      <c r="AA565" s="188">
        <f>IFERROR(INDEX('قرائت کنتور'!A:AZ,MATCH(A565&amp;"-"&amp;AA$1,'قرائت کنتور'!B:B,0),MATCH(L565,'قرائت کنتور'!$1:$1,0)),0)</f>
        <v>0</v>
      </c>
      <c r="AB565" s="188">
        <f>IFERROR(INDEX('قرائت کنتور'!A:AZ,MATCH(A565&amp;"-"&amp;AA$1,'قرائت کنتور'!B:B,0),MATCH(G565,'قرائت کنتور'!$1:$1,0)),0)</f>
        <v>0</v>
      </c>
      <c r="AC565" s="265"/>
      <c r="AD565" s="188">
        <f t="shared" si="189"/>
        <v>0</v>
      </c>
      <c r="AE565" s="188">
        <f t="shared" si="190"/>
        <v>0</v>
      </c>
      <c r="AF565" s="188">
        <f t="shared" si="191"/>
        <v>0</v>
      </c>
      <c r="AG565" s="188">
        <f t="shared" si="192"/>
        <v>0</v>
      </c>
      <c r="AH565" s="188">
        <f t="shared" si="193"/>
        <v>0</v>
      </c>
      <c r="AI565" s="188">
        <f t="shared" si="194"/>
        <v>0</v>
      </c>
      <c r="AJ565" s="188" t="str">
        <f t="shared" si="195"/>
        <v>0</v>
      </c>
      <c r="AK565" s="265"/>
      <c r="AL565" s="254" t="str">
        <f t="shared" si="196"/>
        <v>---</v>
      </c>
      <c r="AM565" s="254" t="str">
        <f t="shared" si="197"/>
        <v>---</v>
      </c>
      <c r="AN565" s="265"/>
      <c r="AO565" s="188" t="str">
        <f>IFERROR(INDEX('تعرفه ها'!A:Z,MATCH(P565&amp;"-"&amp;AO$1,'تعرفه ها'!C:C,0),MATCH(F565,'تعرفه ها'!$2:$2,0),1),"---")</f>
        <v>---</v>
      </c>
      <c r="AP565" s="188" t="str">
        <f>IFERROR(INDEX('تعرفه ها'!A:Z,MATCH(P565&amp;"-"&amp;AP$1,'تعرفه ها'!C:C,0),MATCH(F565,'تعرفه ها'!$2:$2,0),1),"---")</f>
        <v>---</v>
      </c>
      <c r="AQ565" s="188" t="str">
        <f>IFERROR(INDEX('تعرفه ها'!A:Z,MATCH(P565&amp;"-"&amp;AQ$1,'تعرفه ها'!C:C,0),MATCH(F565,'تعرفه ها'!$2:$2,0),1),"---")</f>
        <v>---</v>
      </c>
      <c r="AR565" s="188" t="str">
        <f>IFERROR(INDEX('تعرفه ها'!A:Z,MATCH(P565&amp;"-"&amp;AR$1,'تعرفه ها'!C:C,0),MATCH(F565,'تعرفه ها'!$2:$2,0),1),"---")</f>
        <v>---</v>
      </c>
      <c r="AS565" s="265"/>
      <c r="AT565" s="415" t="str">
        <f t="shared" si="198"/>
        <v>---</v>
      </c>
      <c r="AU565" s="415" t="str">
        <f t="shared" si="199"/>
        <v>---</v>
      </c>
      <c r="AV565" s="415" t="str">
        <f t="shared" si="200"/>
        <v>---</v>
      </c>
      <c r="AW565" s="415" t="str">
        <f t="shared" si="201"/>
        <v>---</v>
      </c>
      <c r="AX565" s="415" t="str">
        <f t="shared" si="202"/>
        <v>---</v>
      </c>
      <c r="AY565" s="415" t="str">
        <f>IFERROR(AH565*INDEX('تعرفه ها'!A:Z,MATCH("عوارض برق به ازاء هر کیلووات",'تعرفه ها'!$C:$C,0),MATCH(F565,'تعرفه ها'!$2:$2,0)),"---")</f>
        <v>---</v>
      </c>
      <c r="AZ565" s="415" t="str">
        <f t="shared" si="203"/>
        <v>---</v>
      </c>
      <c r="BA565" s="415" t="str">
        <f>IFERROR(ROUND(((AX565+AY565+AZ565)*INDEX('تعرفه ها'!A:Z,MATCH("هزینه نگهداری و تعمیرات شبکه برق",'تعرفه ها'!$C:$C,0),MATCH(F565,'تعرفه ها'!$2:$2,0))/100),0),"---")</f>
        <v>---</v>
      </c>
      <c r="BB565" s="415">
        <f>IFERROR(IF(P565="دیماندی",ROUND(AJ565*INDEX('تعرفه ها'!A:Z,MATCH(BB$1,'تعرفه ها'!$C:$C,0),MATCH(F565,'تعرفه ها'!$2:$2,0))*J565/30,0),0),"---")</f>
        <v>0</v>
      </c>
      <c r="BC565" s="415"/>
      <c r="BD565" s="54" t="str">
        <f>IFERROR(IF(INDEX('اطلاعات دوره'!A:Z,MATCH(G565,'اطلاعات دوره'!C:C,0),MATCH("برق",'اطلاعات دوره'!$1:$1,0))="دارد",ROUND(AX565*INDEX('تعرفه ها'!A:Z,MATCH("پیک فصلی برق",'تعرفه ها'!$C:$C,0),MATCH(F565,'تعرفه ها'!$2:$2,0))/100,0),0),"---")</f>
        <v>---</v>
      </c>
      <c r="BE565" s="415" t="str">
        <f>IFERROR(ROUND(((AX565+AY565+AZ565+BA565+BB565+BC565+BD565)*INDEX('تعرفه ها'!A:Z,MATCH("مالیات برق",'تعرفه ها'!$C:$C,0),MATCH(F565,'تعرفه ها'!$2:$2,0))/100),0),"---")</f>
        <v>---</v>
      </c>
      <c r="BF565" s="415" t="str">
        <f t="shared" si="204"/>
        <v>---</v>
      </c>
      <c r="BG565" s="415" t="str">
        <f t="shared" si="208"/>
        <v>---</v>
      </c>
      <c r="BH565" s="415" t="str">
        <f t="shared" si="205"/>
        <v>---</v>
      </c>
      <c r="BI565" s="54" t="str">
        <f t="shared" si="206"/>
        <v>---</v>
      </c>
      <c r="BJ565" s="55" t="str">
        <f t="shared" si="207"/>
        <v>---</v>
      </c>
      <c r="BK565" s="262"/>
      <c r="BL565" s="183" t="str">
        <f>IFERROR(IF(INDEX(پرداخت!A:AZ,MATCH(A565&amp;" - "&amp;"برق",پرداخت!$B:$B,0),MATCH(G565,پرداخت!$1:$1,0))="نشده","نشده","شده"),"---")</f>
        <v>---</v>
      </c>
      <c r="BN565" s="257"/>
      <c r="BO565" s="257"/>
      <c r="BP565" s="257"/>
      <c r="BQ565" s="257"/>
      <c r="BR565" s="257"/>
      <c r="BS565" s="257"/>
      <c r="BT565" s="257"/>
      <c r="BU565" s="257"/>
      <c r="BV565" s="257"/>
      <c r="BW565" s="257"/>
      <c r="BX565" s="257"/>
      <c r="BY565" s="257"/>
      <c r="BZ565" s="257"/>
      <c r="CA565" s="257"/>
      <c r="CB565" s="257"/>
      <c r="CC565" s="257"/>
      <c r="CD565" s="257"/>
      <c r="CE565" s="257"/>
      <c r="CF565" s="257"/>
      <c r="CG565" s="257"/>
      <c r="CH565"/>
      <c r="CI565"/>
      <c r="CJ565"/>
      <c r="CK565"/>
    </row>
    <row r="566" spans="1:89" ht="33.75" hidden="1">
      <c r="A566" s="170"/>
      <c r="B566" s="47">
        <f>IFERROR(INDEX('اطلاعات انشعابات شرکتها'!A:BB,MATCH(A566,'اطلاعات انشعابات شرکتها'!A:A,0),MATCH(B$1,'اطلاعات انشعابات شرکتها'!$1:$1,0)),0)</f>
        <v>0</v>
      </c>
      <c r="C566" s="48">
        <f>IFERROR(INDEX('اطلاعات انشعابات شرکتها'!A:BB,MATCH(A566,'اطلاعات انشعابات شرکتها'!A:A,0),MATCH(C$1,'اطلاعات انشعابات شرکتها'!$1:$1,0)),0)</f>
        <v>0</v>
      </c>
      <c r="D566" s="45"/>
      <c r="E566" s="171"/>
      <c r="F566" s="170"/>
      <c r="G566" s="188" t="str">
        <f t="shared" si="186"/>
        <v>/</v>
      </c>
      <c r="H566" s="188">
        <f>IFERROR(INDEX('اطلاعات دوره'!A:Z,MATCH(G566,'اطلاعات دوره'!C:C,0),MATCH(H$1,'اطلاعات دوره'!$1:$1,0)),0)</f>
        <v>0</v>
      </c>
      <c r="I566" s="188">
        <f>IFERROR(INDEX('اطلاعات دوره'!A:Z,MATCH(G566,'اطلاعات دوره'!C:C,0),MATCH(I$1,'اطلاعات دوره'!$1:$1,0)),0)</f>
        <v>0</v>
      </c>
      <c r="J566" s="188">
        <f>IFERROR(INDEX('اطلاعات دوره'!A:Z,MATCH(G566,'اطلاعات دوره'!C:C,0),MATCH(J$1,'اطلاعات دوره'!$1:$1,0)),0)</f>
        <v>0</v>
      </c>
      <c r="K566" s="265"/>
      <c r="L566" s="188" t="str">
        <f>IFERROR(INDEX('اطلاعات دوره'!A:Z,MATCH(G566,'اطلاعات دوره'!C:C,0)-1,MATCH("عنوان",'اطلاعات دوره'!$1:$1,0)),"---")</f>
        <v>---</v>
      </c>
      <c r="M566" s="188" t="str">
        <f t="shared" si="187"/>
        <v>----</v>
      </c>
      <c r="N566" s="188" t="str">
        <f t="shared" si="188"/>
        <v>-/</v>
      </c>
      <c r="O566" s="265"/>
      <c r="P566" s="188">
        <f>IFERROR(INDEX('اطلاعات انشعابات شرکتها'!A:BB,MATCH(A566,'اطلاعات انشعابات شرکتها'!A:A,0),MATCH(P$1,'اطلاعات انشعابات شرکتها'!$1:$1,0)),0)</f>
        <v>0</v>
      </c>
      <c r="Q566" s="188">
        <f>IFERROR(INDEX('اطلاعات انشعابات شرکتها'!A:BB,MATCH(A566,'اطلاعات انشعابات شرکتها'!A:A,0),MATCH(Q$1,'اطلاعات انشعابات شرکتها'!$1:$1,0)),0)</f>
        <v>0</v>
      </c>
      <c r="R566" s="188">
        <f>IFERROR(INDEX('اطلاعات انشعابات شرکتها'!A:BB,MATCH(A566,'اطلاعات انشعابات شرکتها'!A:A,0),MATCH(R$1,'اطلاعات انشعابات شرکتها'!$1:$1,0)),0)</f>
        <v>0</v>
      </c>
      <c r="S566" s="265"/>
      <c r="T566" s="188">
        <f>IFERROR(INDEX('قرائت کنتور'!A:AZ,MATCH(A566&amp;"-"&amp;T$1,'قرائت کنتور'!B:B,0),MATCH(G566,'قرائت کنتور'!$1:$1,0)),0)</f>
        <v>0</v>
      </c>
      <c r="U566" s="188">
        <f>IFERROR(INDEX('قرائت کنتور'!A:AZ,MATCH(A566&amp;"-"&amp;U$1,'قرائت کنتور'!B:B,0),MATCH(L566,'قرائت کنتور'!$1:$1,0)),0)</f>
        <v>0</v>
      </c>
      <c r="V566" s="188">
        <f>IFERROR(INDEX('قرائت کنتور'!A:AZ,MATCH(A566&amp;"-"&amp;U$1,'قرائت کنتور'!B:B,0),MATCH(G566,'قرائت کنتور'!$1:$1,0)),0)</f>
        <v>0</v>
      </c>
      <c r="W566" s="188">
        <f>IFERROR(INDEX('قرائت کنتور'!A:AZ,MATCH(A566&amp;"-"&amp;W$1,'قرائت کنتور'!B:B,0),MATCH(L566,'قرائت کنتور'!$1:$1,0)),0)</f>
        <v>0</v>
      </c>
      <c r="X566" s="188">
        <f>IFERROR(INDEX('قرائت کنتور'!A:AZ,MATCH(A566&amp;"-"&amp;W$1,'قرائت کنتور'!B:B,0),MATCH(G566,'قرائت کنتور'!$1:$1,0)),0)</f>
        <v>0</v>
      </c>
      <c r="Y566" s="188">
        <f>IFERROR(INDEX('قرائت کنتور'!A:AZ,MATCH(A566&amp;"-"&amp;Y$1,'قرائت کنتور'!B:B,0),MATCH(L566,'قرائت کنتور'!$1:$1,0)),0)</f>
        <v>0</v>
      </c>
      <c r="Z566" s="188">
        <f>IFERROR(INDEX('قرائت کنتور'!A:AZ,MATCH(A566&amp;"-"&amp;Y$1,'قرائت کنتور'!B:B,0),MATCH(G566,'قرائت کنتور'!$1:$1,0)),0)</f>
        <v>0</v>
      </c>
      <c r="AA566" s="188">
        <f>IFERROR(INDEX('قرائت کنتور'!A:AZ,MATCH(A566&amp;"-"&amp;AA$1,'قرائت کنتور'!B:B,0),MATCH(L566,'قرائت کنتور'!$1:$1,0)),0)</f>
        <v>0</v>
      </c>
      <c r="AB566" s="188">
        <f>IFERROR(INDEX('قرائت کنتور'!A:AZ,MATCH(A566&amp;"-"&amp;AA$1,'قرائت کنتور'!B:B,0),MATCH(G566,'قرائت کنتور'!$1:$1,0)),0)</f>
        <v>0</v>
      </c>
      <c r="AC566" s="265"/>
      <c r="AD566" s="188">
        <f t="shared" si="189"/>
        <v>0</v>
      </c>
      <c r="AE566" s="188">
        <f t="shared" si="190"/>
        <v>0</v>
      </c>
      <c r="AF566" s="188">
        <f t="shared" si="191"/>
        <v>0</v>
      </c>
      <c r="AG566" s="188">
        <f t="shared" si="192"/>
        <v>0</v>
      </c>
      <c r="AH566" s="188">
        <f t="shared" si="193"/>
        <v>0</v>
      </c>
      <c r="AI566" s="188">
        <f t="shared" si="194"/>
        <v>0</v>
      </c>
      <c r="AJ566" s="188" t="str">
        <f t="shared" si="195"/>
        <v>0</v>
      </c>
      <c r="AK566" s="265"/>
      <c r="AL566" s="254" t="str">
        <f t="shared" si="196"/>
        <v>---</v>
      </c>
      <c r="AM566" s="254" t="str">
        <f t="shared" si="197"/>
        <v>---</v>
      </c>
      <c r="AN566" s="265"/>
      <c r="AO566" s="188" t="str">
        <f>IFERROR(INDEX('تعرفه ها'!A:Z,MATCH(P566&amp;"-"&amp;AO$1,'تعرفه ها'!C:C,0),MATCH(F566,'تعرفه ها'!$2:$2,0),1),"---")</f>
        <v>---</v>
      </c>
      <c r="AP566" s="188" t="str">
        <f>IFERROR(INDEX('تعرفه ها'!A:Z,MATCH(P566&amp;"-"&amp;AP$1,'تعرفه ها'!C:C,0),MATCH(F566,'تعرفه ها'!$2:$2,0),1),"---")</f>
        <v>---</v>
      </c>
      <c r="AQ566" s="188" t="str">
        <f>IFERROR(INDEX('تعرفه ها'!A:Z,MATCH(P566&amp;"-"&amp;AQ$1,'تعرفه ها'!C:C,0),MATCH(F566,'تعرفه ها'!$2:$2,0),1),"---")</f>
        <v>---</v>
      </c>
      <c r="AR566" s="188" t="str">
        <f>IFERROR(INDEX('تعرفه ها'!A:Z,MATCH(P566&amp;"-"&amp;AR$1,'تعرفه ها'!C:C,0),MATCH(F566,'تعرفه ها'!$2:$2,0),1),"---")</f>
        <v>---</v>
      </c>
      <c r="AS566" s="265"/>
      <c r="AT566" s="415" t="str">
        <f t="shared" si="198"/>
        <v>---</v>
      </c>
      <c r="AU566" s="415" t="str">
        <f t="shared" si="199"/>
        <v>---</v>
      </c>
      <c r="AV566" s="415" t="str">
        <f t="shared" si="200"/>
        <v>---</v>
      </c>
      <c r="AW566" s="415" t="str">
        <f t="shared" si="201"/>
        <v>---</v>
      </c>
      <c r="AX566" s="415" t="str">
        <f t="shared" si="202"/>
        <v>---</v>
      </c>
      <c r="AY566" s="415" t="str">
        <f>IFERROR(AH566*INDEX('تعرفه ها'!A:Z,MATCH("عوارض برق به ازاء هر کیلووات",'تعرفه ها'!$C:$C,0),MATCH(F566,'تعرفه ها'!$2:$2,0)),"---")</f>
        <v>---</v>
      </c>
      <c r="AZ566" s="415" t="str">
        <f t="shared" si="203"/>
        <v>---</v>
      </c>
      <c r="BA566" s="415" t="str">
        <f>IFERROR(ROUND(((AX566+AY566+AZ566)*INDEX('تعرفه ها'!A:Z,MATCH("هزینه نگهداری و تعمیرات شبکه برق",'تعرفه ها'!$C:$C,0),MATCH(F566,'تعرفه ها'!$2:$2,0))/100),0),"---")</f>
        <v>---</v>
      </c>
      <c r="BB566" s="415">
        <f>IFERROR(IF(P566="دیماندی",ROUND(AJ566*INDEX('تعرفه ها'!A:Z,MATCH(BB$1,'تعرفه ها'!$C:$C,0),MATCH(F566,'تعرفه ها'!$2:$2,0))*J566/30,0),0),"---")</f>
        <v>0</v>
      </c>
      <c r="BC566" s="415"/>
      <c r="BD566" s="54" t="str">
        <f>IFERROR(IF(INDEX('اطلاعات دوره'!A:Z,MATCH(G566,'اطلاعات دوره'!C:C,0),MATCH("برق",'اطلاعات دوره'!$1:$1,0))="دارد",ROUND(AX566*INDEX('تعرفه ها'!A:Z,MATCH("پیک فصلی برق",'تعرفه ها'!$C:$C,0),MATCH(F566,'تعرفه ها'!$2:$2,0))/100,0),0),"---")</f>
        <v>---</v>
      </c>
      <c r="BE566" s="415" t="str">
        <f>IFERROR(ROUND(((AX566+AY566+AZ566+BA566+BB566+BC566+BD566)*INDEX('تعرفه ها'!A:Z,MATCH("مالیات برق",'تعرفه ها'!$C:$C,0),MATCH(F566,'تعرفه ها'!$2:$2,0))/100),0),"---")</f>
        <v>---</v>
      </c>
      <c r="BF566" s="415" t="str">
        <f t="shared" si="204"/>
        <v>---</v>
      </c>
      <c r="BG566" s="415" t="str">
        <f t="shared" si="208"/>
        <v>---</v>
      </c>
      <c r="BH566" s="415" t="str">
        <f t="shared" si="205"/>
        <v>---</v>
      </c>
      <c r="BI566" s="54" t="str">
        <f t="shared" si="206"/>
        <v>---</v>
      </c>
      <c r="BJ566" s="55" t="str">
        <f t="shared" si="207"/>
        <v>---</v>
      </c>
      <c r="BK566" s="262"/>
      <c r="BL566" s="183" t="str">
        <f>IFERROR(IF(INDEX(پرداخت!A:AZ,MATCH(A566&amp;" - "&amp;"برق",پرداخت!$B:$B,0),MATCH(G566,پرداخت!$1:$1,0))="نشده","نشده","شده"),"---")</f>
        <v>---</v>
      </c>
      <c r="BN566" s="257"/>
      <c r="BO566" s="257"/>
      <c r="BP566" s="257"/>
      <c r="BQ566" s="257"/>
      <c r="BR566" s="257"/>
      <c r="BS566" s="257"/>
      <c r="BT566" s="257"/>
      <c r="BU566" s="257"/>
      <c r="BV566" s="257"/>
      <c r="BW566" s="257"/>
      <c r="BX566" s="257"/>
      <c r="BY566" s="257"/>
      <c r="BZ566" s="257"/>
      <c r="CA566" s="257"/>
      <c r="CB566" s="257"/>
      <c r="CC566" s="257"/>
      <c r="CD566" s="257"/>
      <c r="CE566" s="257"/>
      <c r="CF566" s="257"/>
      <c r="CG566" s="257"/>
      <c r="CH566"/>
      <c r="CI566"/>
      <c r="CJ566"/>
      <c r="CK566"/>
    </row>
    <row r="567" spans="1:89" ht="33.75" hidden="1">
      <c r="A567" s="170"/>
      <c r="B567" s="47">
        <f>IFERROR(INDEX('اطلاعات انشعابات شرکتها'!A:BB,MATCH(A567,'اطلاعات انشعابات شرکتها'!A:A,0),MATCH(B$1,'اطلاعات انشعابات شرکتها'!$1:$1,0)),0)</f>
        <v>0</v>
      </c>
      <c r="C567" s="48">
        <f>IFERROR(INDEX('اطلاعات انشعابات شرکتها'!A:BB,MATCH(A567,'اطلاعات انشعابات شرکتها'!A:A,0),MATCH(C$1,'اطلاعات انشعابات شرکتها'!$1:$1,0)),0)</f>
        <v>0</v>
      </c>
      <c r="D567" s="45"/>
      <c r="E567" s="171"/>
      <c r="F567" s="170"/>
      <c r="G567" s="188" t="str">
        <f t="shared" si="186"/>
        <v>/</v>
      </c>
      <c r="H567" s="188">
        <f>IFERROR(INDEX('اطلاعات دوره'!A:Z,MATCH(G567,'اطلاعات دوره'!C:C,0),MATCH(H$1,'اطلاعات دوره'!$1:$1,0)),0)</f>
        <v>0</v>
      </c>
      <c r="I567" s="188">
        <f>IFERROR(INDEX('اطلاعات دوره'!A:Z,MATCH(G567,'اطلاعات دوره'!C:C,0),MATCH(I$1,'اطلاعات دوره'!$1:$1,0)),0)</f>
        <v>0</v>
      </c>
      <c r="J567" s="188">
        <f>IFERROR(INDEX('اطلاعات دوره'!A:Z,MATCH(G567,'اطلاعات دوره'!C:C,0),MATCH(J$1,'اطلاعات دوره'!$1:$1,0)),0)</f>
        <v>0</v>
      </c>
      <c r="K567" s="265"/>
      <c r="L567" s="188" t="str">
        <f>IFERROR(INDEX('اطلاعات دوره'!A:Z,MATCH(G567,'اطلاعات دوره'!C:C,0)-1,MATCH("عنوان",'اطلاعات دوره'!$1:$1,0)),"---")</f>
        <v>---</v>
      </c>
      <c r="M567" s="188" t="str">
        <f t="shared" si="187"/>
        <v>----</v>
      </c>
      <c r="N567" s="188" t="str">
        <f t="shared" si="188"/>
        <v>-/</v>
      </c>
      <c r="O567" s="265"/>
      <c r="P567" s="188">
        <f>IFERROR(INDEX('اطلاعات انشعابات شرکتها'!A:BB,MATCH(A567,'اطلاعات انشعابات شرکتها'!A:A,0),MATCH(P$1,'اطلاعات انشعابات شرکتها'!$1:$1,0)),0)</f>
        <v>0</v>
      </c>
      <c r="Q567" s="188">
        <f>IFERROR(INDEX('اطلاعات انشعابات شرکتها'!A:BB,MATCH(A567,'اطلاعات انشعابات شرکتها'!A:A,0),MATCH(Q$1,'اطلاعات انشعابات شرکتها'!$1:$1,0)),0)</f>
        <v>0</v>
      </c>
      <c r="R567" s="188">
        <f>IFERROR(INDEX('اطلاعات انشعابات شرکتها'!A:BB,MATCH(A567,'اطلاعات انشعابات شرکتها'!A:A,0),MATCH(R$1,'اطلاعات انشعابات شرکتها'!$1:$1,0)),0)</f>
        <v>0</v>
      </c>
      <c r="S567" s="265"/>
      <c r="T567" s="188">
        <f>IFERROR(INDEX('قرائت کنتور'!A:AZ,MATCH(A567&amp;"-"&amp;T$1,'قرائت کنتور'!B:B,0),MATCH(G567,'قرائت کنتور'!$1:$1,0)),0)</f>
        <v>0</v>
      </c>
      <c r="U567" s="188">
        <f>IFERROR(INDEX('قرائت کنتور'!A:AZ,MATCH(A567&amp;"-"&amp;U$1,'قرائت کنتور'!B:B,0),MATCH(L567,'قرائت کنتور'!$1:$1,0)),0)</f>
        <v>0</v>
      </c>
      <c r="V567" s="188">
        <f>IFERROR(INDEX('قرائت کنتور'!A:AZ,MATCH(A567&amp;"-"&amp;U$1,'قرائت کنتور'!B:B,0),MATCH(G567,'قرائت کنتور'!$1:$1,0)),0)</f>
        <v>0</v>
      </c>
      <c r="W567" s="188">
        <f>IFERROR(INDEX('قرائت کنتور'!A:AZ,MATCH(A567&amp;"-"&amp;W$1,'قرائت کنتور'!B:B,0),MATCH(L567,'قرائت کنتور'!$1:$1,0)),0)</f>
        <v>0</v>
      </c>
      <c r="X567" s="188">
        <f>IFERROR(INDEX('قرائت کنتور'!A:AZ,MATCH(A567&amp;"-"&amp;W$1,'قرائت کنتور'!B:B,0),MATCH(G567,'قرائت کنتور'!$1:$1,0)),0)</f>
        <v>0</v>
      </c>
      <c r="Y567" s="188">
        <f>IFERROR(INDEX('قرائت کنتور'!A:AZ,MATCH(A567&amp;"-"&amp;Y$1,'قرائت کنتور'!B:B,0),MATCH(L567,'قرائت کنتور'!$1:$1,0)),0)</f>
        <v>0</v>
      </c>
      <c r="Z567" s="188">
        <f>IFERROR(INDEX('قرائت کنتور'!A:AZ,MATCH(A567&amp;"-"&amp;Y$1,'قرائت کنتور'!B:B,0),MATCH(G567,'قرائت کنتور'!$1:$1,0)),0)</f>
        <v>0</v>
      </c>
      <c r="AA567" s="188">
        <f>IFERROR(INDEX('قرائت کنتور'!A:AZ,MATCH(A567&amp;"-"&amp;AA$1,'قرائت کنتور'!B:B,0),MATCH(L567,'قرائت کنتور'!$1:$1,0)),0)</f>
        <v>0</v>
      </c>
      <c r="AB567" s="188">
        <f>IFERROR(INDEX('قرائت کنتور'!A:AZ,MATCH(A567&amp;"-"&amp;AA$1,'قرائت کنتور'!B:B,0),MATCH(G567,'قرائت کنتور'!$1:$1,0)),0)</f>
        <v>0</v>
      </c>
      <c r="AC567" s="265"/>
      <c r="AD567" s="188">
        <f t="shared" si="189"/>
        <v>0</v>
      </c>
      <c r="AE567" s="188">
        <f t="shared" si="190"/>
        <v>0</v>
      </c>
      <c r="AF567" s="188">
        <f t="shared" si="191"/>
        <v>0</v>
      </c>
      <c r="AG567" s="188">
        <f t="shared" si="192"/>
        <v>0</v>
      </c>
      <c r="AH567" s="188">
        <f t="shared" si="193"/>
        <v>0</v>
      </c>
      <c r="AI567" s="188">
        <f t="shared" si="194"/>
        <v>0</v>
      </c>
      <c r="AJ567" s="188" t="str">
        <f t="shared" si="195"/>
        <v>0</v>
      </c>
      <c r="AK567" s="265"/>
      <c r="AL567" s="254" t="str">
        <f t="shared" si="196"/>
        <v>---</v>
      </c>
      <c r="AM567" s="254" t="str">
        <f t="shared" si="197"/>
        <v>---</v>
      </c>
      <c r="AN567" s="265"/>
      <c r="AO567" s="188" t="str">
        <f>IFERROR(INDEX('تعرفه ها'!A:Z,MATCH(P567&amp;"-"&amp;AO$1,'تعرفه ها'!C:C,0),MATCH(F567,'تعرفه ها'!$2:$2,0),1),"---")</f>
        <v>---</v>
      </c>
      <c r="AP567" s="188" t="str">
        <f>IFERROR(INDEX('تعرفه ها'!A:Z,MATCH(P567&amp;"-"&amp;AP$1,'تعرفه ها'!C:C,0),MATCH(F567,'تعرفه ها'!$2:$2,0),1),"---")</f>
        <v>---</v>
      </c>
      <c r="AQ567" s="188" t="str">
        <f>IFERROR(INDEX('تعرفه ها'!A:Z,MATCH(P567&amp;"-"&amp;AQ$1,'تعرفه ها'!C:C,0),MATCH(F567,'تعرفه ها'!$2:$2,0),1),"---")</f>
        <v>---</v>
      </c>
      <c r="AR567" s="188" t="str">
        <f>IFERROR(INDEX('تعرفه ها'!A:Z,MATCH(P567&amp;"-"&amp;AR$1,'تعرفه ها'!C:C,0),MATCH(F567,'تعرفه ها'!$2:$2,0),1),"---")</f>
        <v>---</v>
      </c>
      <c r="AS567" s="265"/>
      <c r="AT567" s="415" t="str">
        <f t="shared" si="198"/>
        <v>---</v>
      </c>
      <c r="AU567" s="415" t="str">
        <f t="shared" si="199"/>
        <v>---</v>
      </c>
      <c r="AV567" s="415" t="str">
        <f t="shared" si="200"/>
        <v>---</v>
      </c>
      <c r="AW567" s="415" t="str">
        <f t="shared" si="201"/>
        <v>---</v>
      </c>
      <c r="AX567" s="415" t="str">
        <f t="shared" si="202"/>
        <v>---</v>
      </c>
      <c r="AY567" s="415" t="str">
        <f>IFERROR(AH567*INDEX('تعرفه ها'!A:Z,MATCH("عوارض برق به ازاء هر کیلووات",'تعرفه ها'!$C:$C,0),MATCH(F567,'تعرفه ها'!$2:$2,0)),"---")</f>
        <v>---</v>
      </c>
      <c r="AZ567" s="415" t="str">
        <f t="shared" si="203"/>
        <v>---</v>
      </c>
      <c r="BA567" s="415" t="str">
        <f>IFERROR(ROUND(((AX567+AY567+AZ567)*INDEX('تعرفه ها'!A:Z,MATCH("هزینه نگهداری و تعمیرات شبکه برق",'تعرفه ها'!$C:$C,0),MATCH(F567,'تعرفه ها'!$2:$2,0))/100),0),"---")</f>
        <v>---</v>
      </c>
      <c r="BB567" s="415">
        <f>IFERROR(IF(P567="دیماندی",ROUND(AJ567*INDEX('تعرفه ها'!A:Z,MATCH(BB$1,'تعرفه ها'!$C:$C,0),MATCH(F567,'تعرفه ها'!$2:$2,0))*J567/30,0),0),"---")</f>
        <v>0</v>
      </c>
      <c r="BC567" s="415"/>
      <c r="BD567" s="54" t="str">
        <f>IFERROR(IF(INDEX('اطلاعات دوره'!A:Z,MATCH(G567,'اطلاعات دوره'!C:C,0),MATCH("برق",'اطلاعات دوره'!$1:$1,0))="دارد",ROUND(AX567*INDEX('تعرفه ها'!A:Z,MATCH("پیک فصلی برق",'تعرفه ها'!$C:$C,0),MATCH(F567,'تعرفه ها'!$2:$2,0))/100,0),0),"---")</f>
        <v>---</v>
      </c>
      <c r="BE567" s="415" t="str">
        <f>IFERROR(ROUND(((AX567+AY567+AZ567+BA567+BB567+BC567+BD567)*INDEX('تعرفه ها'!A:Z,MATCH("مالیات برق",'تعرفه ها'!$C:$C,0),MATCH(F567,'تعرفه ها'!$2:$2,0))/100),0),"---")</f>
        <v>---</v>
      </c>
      <c r="BF567" s="415" t="str">
        <f t="shared" si="204"/>
        <v>---</v>
      </c>
      <c r="BG567" s="415" t="str">
        <f t="shared" si="208"/>
        <v>---</v>
      </c>
      <c r="BH567" s="415" t="str">
        <f t="shared" si="205"/>
        <v>---</v>
      </c>
      <c r="BI567" s="54" t="str">
        <f t="shared" si="206"/>
        <v>---</v>
      </c>
      <c r="BJ567" s="55" t="str">
        <f t="shared" si="207"/>
        <v>---</v>
      </c>
      <c r="BK567" s="262"/>
      <c r="BL567" s="183" t="str">
        <f>IFERROR(IF(INDEX(پرداخت!A:AZ,MATCH(A567&amp;" - "&amp;"برق",پرداخت!$B:$B,0),MATCH(G567,پرداخت!$1:$1,0))="نشده","نشده","شده"),"---")</f>
        <v>---</v>
      </c>
      <c r="BN567" s="257"/>
      <c r="BO567" s="257"/>
      <c r="BP567" s="257"/>
      <c r="BQ567" s="257"/>
      <c r="BR567" s="257"/>
      <c r="BS567" s="257"/>
      <c r="BT567" s="257"/>
      <c r="BU567" s="257"/>
      <c r="BV567" s="257"/>
      <c r="BW567" s="257"/>
      <c r="BX567" s="257"/>
      <c r="BY567" s="257"/>
      <c r="BZ567" s="257"/>
      <c r="CA567" s="257"/>
      <c r="CB567" s="257"/>
      <c r="CC567" s="257"/>
      <c r="CD567" s="257"/>
      <c r="CE567" s="257"/>
      <c r="CF567" s="257"/>
      <c r="CG567" s="257"/>
      <c r="CH567"/>
      <c r="CI567"/>
      <c r="CJ567"/>
      <c r="CK567"/>
    </row>
    <row r="568" spans="1:89" ht="33.75" hidden="1">
      <c r="A568" s="170"/>
      <c r="B568" s="47">
        <f>IFERROR(INDEX('اطلاعات انشعابات شرکتها'!A:BB,MATCH(A568,'اطلاعات انشعابات شرکتها'!A:A,0),MATCH(B$1,'اطلاعات انشعابات شرکتها'!$1:$1,0)),0)</f>
        <v>0</v>
      </c>
      <c r="C568" s="48">
        <f>IFERROR(INDEX('اطلاعات انشعابات شرکتها'!A:BB,MATCH(A568,'اطلاعات انشعابات شرکتها'!A:A,0),MATCH(C$1,'اطلاعات انشعابات شرکتها'!$1:$1,0)),0)</f>
        <v>0</v>
      </c>
      <c r="D568" s="45"/>
      <c r="E568" s="171"/>
      <c r="F568" s="170"/>
      <c r="G568" s="188" t="str">
        <f t="shared" si="186"/>
        <v>/</v>
      </c>
      <c r="H568" s="188">
        <f>IFERROR(INDEX('اطلاعات دوره'!A:Z,MATCH(G568,'اطلاعات دوره'!C:C,0),MATCH(H$1,'اطلاعات دوره'!$1:$1,0)),0)</f>
        <v>0</v>
      </c>
      <c r="I568" s="188">
        <f>IFERROR(INDEX('اطلاعات دوره'!A:Z,MATCH(G568,'اطلاعات دوره'!C:C,0),MATCH(I$1,'اطلاعات دوره'!$1:$1,0)),0)</f>
        <v>0</v>
      </c>
      <c r="J568" s="188">
        <f>IFERROR(INDEX('اطلاعات دوره'!A:Z,MATCH(G568,'اطلاعات دوره'!C:C,0),MATCH(J$1,'اطلاعات دوره'!$1:$1,0)),0)</f>
        <v>0</v>
      </c>
      <c r="K568" s="265"/>
      <c r="L568" s="188" t="str">
        <f>IFERROR(INDEX('اطلاعات دوره'!A:Z,MATCH(G568,'اطلاعات دوره'!C:C,0)-1,MATCH("عنوان",'اطلاعات دوره'!$1:$1,0)),"---")</f>
        <v>---</v>
      </c>
      <c r="M568" s="188" t="str">
        <f t="shared" si="187"/>
        <v>----</v>
      </c>
      <c r="N568" s="188" t="str">
        <f t="shared" si="188"/>
        <v>-/</v>
      </c>
      <c r="O568" s="265"/>
      <c r="P568" s="188">
        <f>IFERROR(INDEX('اطلاعات انشعابات شرکتها'!A:BB,MATCH(A568,'اطلاعات انشعابات شرکتها'!A:A,0),MATCH(P$1,'اطلاعات انشعابات شرکتها'!$1:$1,0)),0)</f>
        <v>0</v>
      </c>
      <c r="Q568" s="188">
        <f>IFERROR(INDEX('اطلاعات انشعابات شرکتها'!A:BB,MATCH(A568,'اطلاعات انشعابات شرکتها'!A:A,0),MATCH(Q$1,'اطلاعات انشعابات شرکتها'!$1:$1,0)),0)</f>
        <v>0</v>
      </c>
      <c r="R568" s="188">
        <f>IFERROR(INDEX('اطلاعات انشعابات شرکتها'!A:BB,MATCH(A568,'اطلاعات انشعابات شرکتها'!A:A,0),MATCH(R$1,'اطلاعات انشعابات شرکتها'!$1:$1,0)),0)</f>
        <v>0</v>
      </c>
      <c r="S568" s="265"/>
      <c r="T568" s="188">
        <f>IFERROR(INDEX('قرائت کنتور'!A:AZ,MATCH(A568&amp;"-"&amp;T$1,'قرائت کنتور'!B:B,0),MATCH(G568,'قرائت کنتور'!$1:$1,0)),0)</f>
        <v>0</v>
      </c>
      <c r="U568" s="188">
        <f>IFERROR(INDEX('قرائت کنتور'!A:AZ,MATCH(A568&amp;"-"&amp;U$1,'قرائت کنتور'!B:B,0),MATCH(L568,'قرائت کنتور'!$1:$1,0)),0)</f>
        <v>0</v>
      </c>
      <c r="V568" s="188">
        <f>IFERROR(INDEX('قرائت کنتور'!A:AZ,MATCH(A568&amp;"-"&amp;U$1,'قرائت کنتور'!B:B,0),MATCH(G568,'قرائت کنتور'!$1:$1,0)),0)</f>
        <v>0</v>
      </c>
      <c r="W568" s="188">
        <f>IFERROR(INDEX('قرائت کنتور'!A:AZ,MATCH(A568&amp;"-"&amp;W$1,'قرائت کنتور'!B:B,0),MATCH(L568,'قرائت کنتور'!$1:$1,0)),0)</f>
        <v>0</v>
      </c>
      <c r="X568" s="188">
        <f>IFERROR(INDEX('قرائت کنتور'!A:AZ,MATCH(A568&amp;"-"&amp;W$1,'قرائت کنتور'!B:B,0),MATCH(G568,'قرائت کنتور'!$1:$1,0)),0)</f>
        <v>0</v>
      </c>
      <c r="Y568" s="188">
        <f>IFERROR(INDEX('قرائت کنتور'!A:AZ,MATCH(A568&amp;"-"&amp;Y$1,'قرائت کنتور'!B:B,0),MATCH(L568,'قرائت کنتور'!$1:$1,0)),0)</f>
        <v>0</v>
      </c>
      <c r="Z568" s="188">
        <f>IFERROR(INDEX('قرائت کنتور'!A:AZ,MATCH(A568&amp;"-"&amp;Y$1,'قرائت کنتور'!B:B,0),MATCH(G568,'قرائت کنتور'!$1:$1,0)),0)</f>
        <v>0</v>
      </c>
      <c r="AA568" s="188">
        <f>IFERROR(INDEX('قرائت کنتور'!A:AZ,MATCH(A568&amp;"-"&amp;AA$1,'قرائت کنتور'!B:B,0),MATCH(L568,'قرائت کنتور'!$1:$1,0)),0)</f>
        <v>0</v>
      </c>
      <c r="AB568" s="188">
        <f>IFERROR(INDEX('قرائت کنتور'!A:AZ,MATCH(A568&amp;"-"&amp;AA$1,'قرائت کنتور'!B:B,0),MATCH(G568,'قرائت کنتور'!$1:$1,0)),0)</f>
        <v>0</v>
      </c>
      <c r="AC568" s="265"/>
      <c r="AD568" s="188">
        <f t="shared" si="189"/>
        <v>0</v>
      </c>
      <c r="AE568" s="188">
        <f t="shared" si="190"/>
        <v>0</v>
      </c>
      <c r="AF568" s="188">
        <f t="shared" si="191"/>
        <v>0</v>
      </c>
      <c r="AG568" s="188">
        <f t="shared" si="192"/>
        <v>0</v>
      </c>
      <c r="AH568" s="188">
        <f t="shared" si="193"/>
        <v>0</v>
      </c>
      <c r="AI568" s="188">
        <f t="shared" si="194"/>
        <v>0</v>
      </c>
      <c r="AJ568" s="188" t="str">
        <f t="shared" si="195"/>
        <v>0</v>
      </c>
      <c r="AK568" s="265"/>
      <c r="AL568" s="254" t="str">
        <f t="shared" si="196"/>
        <v>---</v>
      </c>
      <c r="AM568" s="254" t="str">
        <f t="shared" si="197"/>
        <v>---</v>
      </c>
      <c r="AN568" s="265"/>
      <c r="AO568" s="188" t="str">
        <f>IFERROR(INDEX('تعرفه ها'!A:Z,MATCH(P568&amp;"-"&amp;AO$1,'تعرفه ها'!C:C,0),MATCH(F568,'تعرفه ها'!$2:$2,0),1),"---")</f>
        <v>---</v>
      </c>
      <c r="AP568" s="188" t="str">
        <f>IFERROR(INDEX('تعرفه ها'!A:Z,MATCH(P568&amp;"-"&amp;AP$1,'تعرفه ها'!C:C,0),MATCH(F568,'تعرفه ها'!$2:$2,0),1),"---")</f>
        <v>---</v>
      </c>
      <c r="AQ568" s="188" t="str">
        <f>IFERROR(INDEX('تعرفه ها'!A:Z,MATCH(P568&amp;"-"&amp;AQ$1,'تعرفه ها'!C:C,0),MATCH(F568,'تعرفه ها'!$2:$2,0),1),"---")</f>
        <v>---</v>
      </c>
      <c r="AR568" s="188" t="str">
        <f>IFERROR(INDEX('تعرفه ها'!A:Z,MATCH(P568&amp;"-"&amp;AR$1,'تعرفه ها'!C:C,0),MATCH(F568,'تعرفه ها'!$2:$2,0),1),"---")</f>
        <v>---</v>
      </c>
      <c r="AS568" s="265"/>
      <c r="AT568" s="415" t="str">
        <f t="shared" si="198"/>
        <v>---</v>
      </c>
      <c r="AU568" s="415" t="str">
        <f t="shared" si="199"/>
        <v>---</v>
      </c>
      <c r="AV568" s="415" t="str">
        <f t="shared" si="200"/>
        <v>---</v>
      </c>
      <c r="AW568" s="415" t="str">
        <f t="shared" si="201"/>
        <v>---</v>
      </c>
      <c r="AX568" s="415" t="str">
        <f t="shared" si="202"/>
        <v>---</v>
      </c>
      <c r="AY568" s="415" t="str">
        <f>IFERROR(AH568*INDEX('تعرفه ها'!A:Z,MATCH("عوارض برق به ازاء هر کیلووات",'تعرفه ها'!$C:$C,0),MATCH(F568,'تعرفه ها'!$2:$2,0)),"---")</f>
        <v>---</v>
      </c>
      <c r="AZ568" s="415" t="str">
        <f t="shared" si="203"/>
        <v>---</v>
      </c>
      <c r="BA568" s="415" t="str">
        <f>IFERROR(ROUND(((AX568+AY568+AZ568)*INDEX('تعرفه ها'!A:Z,MATCH("هزینه نگهداری و تعمیرات شبکه برق",'تعرفه ها'!$C:$C,0),MATCH(F568,'تعرفه ها'!$2:$2,0))/100),0),"---")</f>
        <v>---</v>
      </c>
      <c r="BB568" s="415">
        <f>IFERROR(IF(P568="دیماندی",ROUND(AJ568*INDEX('تعرفه ها'!A:Z,MATCH(BB$1,'تعرفه ها'!$C:$C,0),MATCH(F568,'تعرفه ها'!$2:$2,0))*J568/30,0),0),"---")</f>
        <v>0</v>
      </c>
      <c r="BC568" s="415"/>
      <c r="BD568" s="54" t="str">
        <f>IFERROR(IF(INDEX('اطلاعات دوره'!A:Z,MATCH(G568,'اطلاعات دوره'!C:C,0),MATCH("برق",'اطلاعات دوره'!$1:$1,0))="دارد",ROUND(AX568*INDEX('تعرفه ها'!A:Z,MATCH("پیک فصلی برق",'تعرفه ها'!$C:$C,0),MATCH(F568,'تعرفه ها'!$2:$2,0))/100,0),0),"---")</f>
        <v>---</v>
      </c>
      <c r="BE568" s="415" t="str">
        <f>IFERROR(ROUND(((AX568+AY568+AZ568+BA568+BB568+BC568+BD568)*INDEX('تعرفه ها'!A:Z,MATCH("مالیات برق",'تعرفه ها'!$C:$C,0),MATCH(F568,'تعرفه ها'!$2:$2,0))/100),0),"---")</f>
        <v>---</v>
      </c>
      <c r="BF568" s="415" t="str">
        <f t="shared" si="204"/>
        <v>---</v>
      </c>
      <c r="BG568" s="415" t="str">
        <f t="shared" si="208"/>
        <v>---</v>
      </c>
      <c r="BH568" s="415" t="str">
        <f t="shared" si="205"/>
        <v>---</v>
      </c>
      <c r="BI568" s="54" t="str">
        <f t="shared" si="206"/>
        <v>---</v>
      </c>
      <c r="BJ568" s="55" t="str">
        <f t="shared" si="207"/>
        <v>---</v>
      </c>
      <c r="BK568" s="262"/>
      <c r="BL568" s="183" t="str">
        <f>IFERROR(IF(INDEX(پرداخت!A:AZ,MATCH(A568&amp;" - "&amp;"برق",پرداخت!$B:$B,0),MATCH(G568,پرداخت!$1:$1,0))="نشده","نشده","شده"),"---")</f>
        <v>---</v>
      </c>
      <c r="BN568" s="257"/>
      <c r="BO568" s="257"/>
      <c r="BP568" s="257"/>
      <c r="BQ568" s="257"/>
      <c r="BR568" s="257"/>
      <c r="BS568" s="257"/>
      <c r="BT568" s="257"/>
      <c r="BU568" s="257"/>
      <c r="BV568" s="257"/>
      <c r="BW568" s="257"/>
      <c r="BX568" s="257"/>
      <c r="BY568" s="257"/>
      <c r="BZ568" s="257"/>
      <c r="CA568" s="257"/>
      <c r="CB568" s="257"/>
      <c r="CC568" s="257"/>
      <c r="CD568" s="257"/>
      <c r="CE568" s="257"/>
      <c r="CF568" s="257"/>
      <c r="CG568" s="257"/>
      <c r="CH568"/>
      <c r="CI568"/>
      <c r="CJ568"/>
      <c r="CK568"/>
    </row>
    <row r="569" spans="1:89" ht="33.75" hidden="1">
      <c r="A569" s="170"/>
      <c r="B569" s="47">
        <f>IFERROR(INDEX('اطلاعات انشعابات شرکتها'!A:BB,MATCH(A569,'اطلاعات انشعابات شرکتها'!A:A,0),MATCH(B$1,'اطلاعات انشعابات شرکتها'!$1:$1,0)),0)</f>
        <v>0</v>
      </c>
      <c r="C569" s="48">
        <f>IFERROR(INDEX('اطلاعات انشعابات شرکتها'!A:BB,MATCH(A569,'اطلاعات انشعابات شرکتها'!A:A,0),MATCH(C$1,'اطلاعات انشعابات شرکتها'!$1:$1,0)),0)</f>
        <v>0</v>
      </c>
      <c r="D569" s="45"/>
      <c r="E569" s="171"/>
      <c r="F569" s="170"/>
      <c r="G569" s="188" t="str">
        <f t="shared" si="186"/>
        <v>/</v>
      </c>
      <c r="H569" s="188">
        <f>IFERROR(INDEX('اطلاعات دوره'!A:Z,MATCH(G569,'اطلاعات دوره'!C:C,0),MATCH(H$1,'اطلاعات دوره'!$1:$1,0)),0)</f>
        <v>0</v>
      </c>
      <c r="I569" s="188">
        <f>IFERROR(INDEX('اطلاعات دوره'!A:Z,MATCH(G569,'اطلاعات دوره'!C:C,0),MATCH(I$1,'اطلاعات دوره'!$1:$1,0)),0)</f>
        <v>0</v>
      </c>
      <c r="J569" s="188">
        <f>IFERROR(INDEX('اطلاعات دوره'!A:Z,MATCH(G569,'اطلاعات دوره'!C:C,0),MATCH(J$1,'اطلاعات دوره'!$1:$1,0)),0)</f>
        <v>0</v>
      </c>
      <c r="K569" s="265"/>
      <c r="L569" s="188" t="str">
        <f>IFERROR(INDEX('اطلاعات دوره'!A:Z,MATCH(G569,'اطلاعات دوره'!C:C,0)-1,MATCH("عنوان",'اطلاعات دوره'!$1:$1,0)),"---")</f>
        <v>---</v>
      </c>
      <c r="M569" s="188" t="str">
        <f t="shared" si="187"/>
        <v>----</v>
      </c>
      <c r="N569" s="188" t="str">
        <f t="shared" si="188"/>
        <v>-/</v>
      </c>
      <c r="O569" s="265"/>
      <c r="P569" s="188">
        <f>IFERROR(INDEX('اطلاعات انشعابات شرکتها'!A:BB,MATCH(A569,'اطلاعات انشعابات شرکتها'!A:A,0),MATCH(P$1,'اطلاعات انشعابات شرکتها'!$1:$1,0)),0)</f>
        <v>0</v>
      </c>
      <c r="Q569" s="188">
        <f>IFERROR(INDEX('اطلاعات انشعابات شرکتها'!A:BB,MATCH(A569,'اطلاعات انشعابات شرکتها'!A:A,0),MATCH(Q$1,'اطلاعات انشعابات شرکتها'!$1:$1,0)),0)</f>
        <v>0</v>
      </c>
      <c r="R569" s="188">
        <f>IFERROR(INDEX('اطلاعات انشعابات شرکتها'!A:BB,MATCH(A569,'اطلاعات انشعابات شرکتها'!A:A,0),MATCH(R$1,'اطلاعات انشعابات شرکتها'!$1:$1,0)),0)</f>
        <v>0</v>
      </c>
      <c r="S569" s="265"/>
      <c r="T569" s="188">
        <f>IFERROR(INDEX('قرائت کنتور'!A:AZ,MATCH(A569&amp;"-"&amp;T$1,'قرائت کنتور'!B:B,0),MATCH(G569,'قرائت کنتور'!$1:$1,0)),0)</f>
        <v>0</v>
      </c>
      <c r="U569" s="188">
        <f>IFERROR(INDEX('قرائت کنتور'!A:AZ,MATCH(A569&amp;"-"&amp;U$1,'قرائت کنتور'!B:B,0),MATCH(L569,'قرائت کنتور'!$1:$1,0)),0)</f>
        <v>0</v>
      </c>
      <c r="V569" s="188">
        <f>IFERROR(INDEX('قرائت کنتور'!A:AZ,MATCH(A569&amp;"-"&amp;U$1,'قرائت کنتور'!B:B,0),MATCH(G569,'قرائت کنتور'!$1:$1,0)),0)</f>
        <v>0</v>
      </c>
      <c r="W569" s="188">
        <f>IFERROR(INDEX('قرائت کنتور'!A:AZ,MATCH(A569&amp;"-"&amp;W$1,'قرائت کنتور'!B:B,0),MATCH(L569,'قرائت کنتور'!$1:$1,0)),0)</f>
        <v>0</v>
      </c>
      <c r="X569" s="188">
        <f>IFERROR(INDEX('قرائت کنتور'!A:AZ,MATCH(A569&amp;"-"&amp;W$1,'قرائت کنتور'!B:B,0),MATCH(G569,'قرائت کنتور'!$1:$1,0)),0)</f>
        <v>0</v>
      </c>
      <c r="Y569" s="188">
        <f>IFERROR(INDEX('قرائت کنتور'!A:AZ,MATCH(A569&amp;"-"&amp;Y$1,'قرائت کنتور'!B:B,0),MATCH(L569,'قرائت کنتور'!$1:$1,0)),0)</f>
        <v>0</v>
      </c>
      <c r="Z569" s="188">
        <f>IFERROR(INDEX('قرائت کنتور'!A:AZ,MATCH(A569&amp;"-"&amp;Y$1,'قرائت کنتور'!B:B,0),MATCH(G569,'قرائت کنتور'!$1:$1,0)),0)</f>
        <v>0</v>
      </c>
      <c r="AA569" s="188">
        <f>IFERROR(INDEX('قرائت کنتور'!A:AZ,MATCH(A569&amp;"-"&amp;AA$1,'قرائت کنتور'!B:B,0),MATCH(L569,'قرائت کنتور'!$1:$1,0)),0)</f>
        <v>0</v>
      </c>
      <c r="AB569" s="188">
        <f>IFERROR(INDEX('قرائت کنتور'!A:AZ,MATCH(A569&amp;"-"&amp;AA$1,'قرائت کنتور'!B:B,0),MATCH(G569,'قرائت کنتور'!$1:$1,0)),0)</f>
        <v>0</v>
      </c>
      <c r="AC569" s="265"/>
      <c r="AD569" s="188">
        <f t="shared" si="189"/>
        <v>0</v>
      </c>
      <c r="AE569" s="188">
        <f t="shared" si="190"/>
        <v>0</v>
      </c>
      <c r="AF569" s="188">
        <f t="shared" si="191"/>
        <v>0</v>
      </c>
      <c r="AG569" s="188">
        <f t="shared" si="192"/>
        <v>0</v>
      </c>
      <c r="AH569" s="188">
        <f t="shared" si="193"/>
        <v>0</v>
      </c>
      <c r="AI569" s="188">
        <f t="shared" si="194"/>
        <v>0</v>
      </c>
      <c r="AJ569" s="188" t="str">
        <f t="shared" si="195"/>
        <v>0</v>
      </c>
      <c r="AK569" s="265"/>
      <c r="AL569" s="254" t="str">
        <f t="shared" si="196"/>
        <v>---</v>
      </c>
      <c r="AM569" s="254" t="str">
        <f t="shared" si="197"/>
        <v>---</v>
      </c>
      <c r="AN569" s="265"/>
      <c r="AO569" s="188" t="str">
        <f>IFERROR(INDEX('تعرفه ها'!A:Z,MATCH(P569&amp;"-"&amp;AO$1,'تعرفه ها'!C:C,0),MATCH(F569,'تعرفه ها'!$2:$2,0),1),"---")</f>
        <v>---</v>
      </c>
      <c r="AP569" s="188" t="str">
        <f>IFERROR(INDEX('تعرفه ها'!A:Z,MATCH(P569&amp;"-"&amp;AP$1,'تعرفه ها'!C:C,0),MATCH(F569,'تعرفه ها'!$2:$2,0),1),"---")</f>
        <v>---</v>
      </c>
      <c r="AQ569" s="188" t="str">
        <f>IFERROR(INDEX('تعرفه ها'!A:Z,MATCH(P569&amp;"-"&amp;AQ$1,'تعرفه ها'!C:C,0),MATCH(F569,'تعرفه ها'!$2:$2,0),1),"---")</f>
        <v>---</v>
      </c>
      <c r="AR569" s="188" t="str">
        <f>IFERROR(INDEX('تعرفه ها'!A:Z,MATCH(P569&amp;"-"&amp;AR$1,'تعرفه ها'!C:C,0),MATCH(F569,'تعرفه ها'!$2:$2,0),1),"---")</f>
        <v>---</v>
      </c>
      <c r="AS569" s="265"/>
      <c r="AT569" s="415" t="str">
        <f t="shared" si="198"/>
        <v>---</v>
      </c>
      <c r="AU569" s="415" t="str">
        <f t="shared" si="199"/>
        <v>---</v>
      </c>
      <c r="AV569" s="415" t="str">
        <f t="shared" si="200"/>
        <v>---</v>
      </c>
      <c r="AW569" s="415" t="str">
        <f t="shared" si="201"/>
        <v>---</v>
      </c>
      <c r="AX569" s="415" t="str">
        <f t="shared" si="202"/>
        <v>---</v>
      </c>
      <c r="AY569" s="415" t="str">
        <f>IFERROR(AH569*INDEX('تعرفه ها'!A:Z,MATCH("عوارض برق به ازاء هر کیلووات",'تعرفه ها'!$C:$C,0),MATCH(F569,'تعرفه ها'!$2:$2,0)),"---")</f>
        <v>---</v>
      </c>
      <c r="AZ569" s="415" t="str">
        <f t="shared" si="203"/>
        <v>---</v>
      </c>
      <c r="BA569" s="415" t="str">
        <f>IFERROR(ROUND(((AX569+AY569+AZ569)*INDEX('تعرفه ها'!A:Z,MATCH("هزینه نگهداری و تعمیرات شبکه برق",'تعرفه ها'!$C:$C,0),MATCH(F569,'تعرفه ها'!$2:$2,0))/100),0),"---")</f>
        <v>---</v>
      </c>
      <c r="BB569" s="415">
        <f>IFERROR(IF(P569="دیماندی",ROUND(AJ569*INDEX('تعرفه ها'!A:Z,MATCH(BB$1,'تعرفه ها'!$C:$C,0),MATCH(F569,'تعرفه ها'!$2:$2,0))*J569/30,0),0),"---")</f>
        <v>0</v>
      </c>
      <c r="BC569" s="415"/>
      <c r="BD569" s="54" t="str">
        <f>IFERROR(IF(INDEX('اطلاعات دوره'!A:Z,MATCH(G569,'اطلاعات دوره'!C:C,0),MATCH("برق",'اطلاعات دوره'!$1:$1,0))="دارد",ROUND(AX569*INDEX('تعرفه ها'!A:Z,MATCH("پیک فصلی برق",'تعرفه ها'!$C:$C,0),MATCH(F569,'تعرفه ها'!$2:$2,0))/100,0),0),"---")</f>
        <v>---</v>
      </c>
      <c r="BE569" s="415" t="str">
        <f>IFERROR(ROUND(((AX569+AY569+AZ569+BA569+BB569+BC569+BD569)*INDEX('تعرفه ها'!A:Z,MATCH("مالیات برق",'تعرفه ها'!$C:$C,0),MATCH(F569,'تعرفه ها'!$2:$2,0))/100),0),"---")</f>
        <v>---</v>
      </c>
      <c r="BF569" s="415" t="str">
        <f t="shared" si="204"/>
        <v>---</v>
      </c>
      <c r="BG569" s="415" t="str">
        <f t="shared" si="208"/>
        <v>---</v>
      </c>
      <c r="BH569" s="415" t="str">
        <f t="shared" si="205"/>
        <v>---</v>
      </c>
      <c r="BI569" s="54" t="str">
        <f t="shared" si="206"/>
        <v>---</v>
      </c>
      <c r="BJ569" s="55" t="str">
        <f t="shared" si="207"/>
        <v>---</v>
      </c>
      <c r="BK569" s="262"/>
      <c r="BL569" s="183" t="str">
        <f>IFERROR(IF(INDEX(پرداخت!A:AZ,MATCH(A569&amp;" - "&amp;"برق",پرداخت!$B:$B,0),MATCH(G569,پرداخت!$1:$1,0))="نشده","نشده","شده"),"---")</f>
        <v>---</v>
      </c>
      <c r="BN569" s="257"/>
      <c r="BO569" s="257"/>
      <c r="BP569" s="257"/>
      <c r="BQ569" s="257"/>
      <c r="BR569" s="257"/>
      <c r="BS569" s="257"/>
      <c r="BT569" s="257"/>
      <c r="BU569" s="257"/>
      <c r="BV569" s="257"/>
      <c r="BW569" s="257"/>
      <c r="BX569" s="257"/>
      <c r="BY569" s="257"/>
      <c r="BZ569" s="257"/>
      <c r="CA569" s="257"/>
      <c r="CB569" s="257"/>
      <c r="CC569" s="257"/>
      <c r="CD569" s="257"/>
      <c r="CE569" s="257"/>
      <c r="CF569" s="257"/>
      <c r="CG569" s="257"/>
      <c r="CH569"/>
      <c r="CI569"/>
      <c r="CJ569"/>
      <c r="CK569"/>
    </row>
    <row r="570" spans="1:89" ht="33.75" hidden="1">
      <c r="A570" s="170"/>
      <c r="B570" s="47">
        <f>IFERROR(INDEX('اطلاعات انشعابات شرکتها'!A:BB,MATCH(A570,'اطلاعات انشعابات شرکتها'!A:A,0),MATCH(B$1,'اطلاعات انشعابات شرکتها'!$1:$1,0)),0)</f>
        <v>0</v>
      </c>
      <c r="C570" s="48">
        <f>IFERROR(INDEX('اطلاعات انشعابات شرکتها'!A:BB,MATCH(A570,'اطلاعات انشعابات شرکتها'!A:A,0),MATCH(C$1,'اطلاعات انشعابات شرکتها'!$1:$1,0)),0)</f>
        <v>0</v>
      </c>
      <c r="D570" s="45"/>
      <c r="E570" s="171"/>
      <c r="F570" s="170"/>
      <c r="G570" s="188" t="str">
        <f t="shared" si="186"/>
        <v>/</v>
      </c>
      <c r="H570" s="188">
        <f>IFERROR(INDEX('اطلاعات دوره'!A:Z,MATCH(G570,'اطلاعات دوره'!C:C,0),MATCH(H$1,'اطلاعات دوره'!$1:$1,0)),0)</f>
        <v>0</v>
      </c>
      <c r="I570" s="188">
        <f>IFERROR(INDEX('اطلاعات دوره'!A:Z,MATCH(G570,'اطلاعات دوره'!C:C,0),MATCH(I$1,'اطلاعات دوره'!$1:$1,0)),0)</f>
        <v>0</v>
      </c>
      <c r="J570" s="188">
        <f>IFERROR(INDEX('اطلاعات دوره'!A:Z,MATCH(G570,'اطلاعات دوره'!C:C,0),MATCH(J$1,'اطلاعات دوره'!$1:$1,0)),0)</f>
        <v>0</v>
      </c>
      <c r="K570" s="265"/>
      <c r="L570" s="188" t="str">
        <f>IFERROR(INDEX('اطلاعات دوره'!A:Z,MATCH(G570,'اطلاعات دوره'!C:C,0)-1,MATCH("عنوان",'اطلاعات دوره'!$1:$1,0)),"---")</f>
        <v>---</v>
      </c>
      <c r="M570" s="188" t="str">
        <f t="shared" si="187"/>
        <v>----</v>
      </c>
      <c r="N570" s="188" t="str">
        <f t="shared" si="188"/>
        <v>-/</v>
      </c>
      <c r="O570" s="265"/>
      <c r="P570" s="188">
        <f>IFERROR(INDEX('اطلاعات انشعابات شرکتها'!A:BB,MATCH(A570,'اطلاعات انشعابات شرکتها'!A:A,0),MATCH(P$1,'اطلاعات انشعابات شرکتها'!$1:$1,0)),0)</f>
        <v>0</v>
      </c>
      <c r="Q570" s="188">
        <f>IFERROR(INDEX('اطلاعات انشعابات شرکتها'!A:BB,MATCH(A570,'اطلاعات انشعابات شرکتها'!A:A,0),MATCH(Q$1,'اطلاعات انشعابات شرکتها'!$1:$1,0)),0)</f>
        <v>0</v>
      </c>
      <c r="R570" s="188">
        <f>IFERROR(INDEX('اطلاعات انشعابات شرکتها'!A:BB,MATCH(A570,'اطلاعات انشعابات شرکتها'!A:A,0),MATCH(R$1,'اطلاعات انشعابات شرکتها'!$1:$1,0)),0)</f>
        <v>0</v>
      </c>
      <c r="S570" s="265"/>
      <c r="T570" s="188">
        <f>IFERROR(INDEX('قرائت کنتور'!A:AZ,MATCH(A570&amp;"-"&amp;T$1,'قرائت کنتور'!B:B,0),MATCH(G570,'قرائت کنتور'!$1:$1,0)),0)</f>
        <v>0</v>
      </c>
      <c r="U570" s="188">
        <f>IFERROR(INDEX('قرائت کنتور'!A:AZ,MATCH(A570&amp;"-"&amp;U$1,'قرائت کنتور'!B:B,0),MATCH(L570,'قرائت کنتور'!$1:$1,0)),0)</f>
        <v>0</v>
      </c>
      <c r="V570" s="188">
        <f>IFERROR(INDEX('قرائت کنتور'!A:AZ,MATCH(A570&amp;"-"&amp;U$1,'قرائت کنتور'!B:B,0),MATCH(G570,'قرائت کنتور'!$1:$1,0)),0)</f>
        <v>0</v>
      </c>
      <c r="W570" s="188">
        <f>IFERROR(INDEX('قرائت کنتور'!A:AZ,MATCH(A570&amp;"-"&amp;W$1,'قرائت کنتور'!B:B,0),MATCH(L570,'قرائت کنتور'!$1:$1,0)),0)</f>
        <v>0</v>
      </c>
      <c r="X570" s="188">
        <f>IFERROR(INDEX('قرائت کنتور'!A:AZ,MATCH(A570&amp;"-"&amp;W$1,'قرائت کنتور'!B:B,0),MATCH(G570,'قرائت کنتور'!$1:$1,0)),0)</f>
        <v>0</v>
      </c>
      <c r="Y570" s="188">
        <f>IFERROR(INDEX('قرائت کنتور'!A:AZ,MATCH(A570&amp;"-"&amp;Y$1,'قرائت کنتور'!B:B,0),MATCH(L570,'قرائت کنتور'!$1:$1,0)),0)</f>
        <v>0</v>
      </c>
      <c r="Z570" s="188">
        <f>IFERROR(INDEX('قرائت کنتور'!A:AZ,MATCH(A570&amp;"-"&amp;Y$1,'قرائت کنتور'!B:B,0),MATCH(G570,'قرائت کنتور'!$1:$1,0)),0)</f>
        <v>0</v>
      </c>
      <c r="AA570" s="188">
        <f>IFERROR(INDEX('قرائت کنتور'!A:AZ,MATCH(A570&amp;"-"&amp;AA$1,'قرائت کنتور'!B:B,0),MATCH(L570,'قرائت کنتور'!$1:$1,0)),0)</f>
        <v>0</v>
      </c>
      <c r="AB570" s="188">
        <f>IFERROR(INDEX('قرائت کنتور'!A:AZ,MATCH(A570&amp;"-"&amp;AA$1,'قرائت کنتور'!B:B,0),MATCH(G570,'قرائت کنتور'!$1:$1,0)),0)</f>
        <v>0</v>
      </c>
      <c r="AC570" s="265"/>
      <c r="AD570" s="188">
        <f t="shared" si="189"/>
        <v>0</v>
      </c>
      <c r="AE570" s="188">
        <f t="shared" si="190"/>
        <v>0</v>
      </c>
      <c r="AF570" s="188">
        <f t="shared" si="191"/>
        <v>0</v>
      </c>
      <c r="AG570" s="188">
        <f t="shared" si="192"/>
        <v>0</v>
      </c>
      <c r="AH570" s="188">
        <f t="shared" si="193"/>
        <v>0</v>
      </c>
      <c r="AI570" s="188">
        <f t="shared" si="194"/>
        <v>0</v>
      </c>
      <c r="AJ570" s="188" t="str">
        <f t="shared" si="195"/>
        <v>0</v>
      </c>
      <c r="AK570" s="265"/>
      <c r="AL570" s="254" t="str">
        <f t="shared" si="196"/>
        <v>---</v>
      </c>
      <c r="AM570" s="254" t="str">
        <f t="shared" si="197"/>
        <v>---</v>
      </c>
      <c r="AN570" s="265"/>
      <c r="AO570" s="188" t="str">
        <f>IFERROR(INDEX('تعرفه ها'!A:Z,MATCH(P570&amp;"-"&amp;AO$1,'تعرفه ها'!C:C,0),MATCH(F570,'تعرفه ها'!$2:$2,0),1),"---")</f>
        <v>---</v>
      </c>
      <c r="AP570" s="188" t="str">
        <f>IFERROR(INDEX('تعرفه ها'!A:Z,MATCH(P570&amp;"-"&amp;AP$1,'تعرفه ها'!C:C,0),MATCH(F570,'تعرفه ها'!$2:$2,0),1),"---")</f>
        <v>---</v>
      </c>
      <c r="AQ570" s="188" t="str">
        <f>IFERROR(INDEX('تعرفه ها'!A:Z,MATCH(P570&amp;"-"&amp;AQ$1,'تعرفه ها'!C:C,0),MATCH(F570,'تعرفه ها'!$2:$2,0),1),"---")</f>
        <v>---</v>
      </c>
      <c r="AR570" s="188" t="str">
        <f>IFERROR(INDEX('تعرفه ها'!A:Z,MATCH(P570&amp;"-"&amp;AR$1,'تعرفه ها'!C:C,0),MATCH(F570,'تعرفه ها'!$2:$2,0),1),"---")</f>
        <v>---</v>
      </c>
      <c r="AS570" s="265"/>
      <c r="AT570" s="415" t="str">
        <f t="shared" si="198"/>
        <v>---</v>
      </c>
      <c r="AU570" s="415" t="str">
        <f t="shared" si="199"/>
        <v>---</v>
      </c>
      <c r="AV570" s="415" t="str">
        <f t="shared" si="200"/>
        <v>---</v>
      </c>
      <c r="AW570" s="415" t="str">
        <f t="shared" si="201"/>
        <v>---</v>
      </c>
      <c r="AX570" s="415" t="str">
        <f t="shared" si="202"/>
        <v>---</v>
      </c>
      <c r="AY570" s="415" t="str">
        <f>IFERROR(AH570*INDEX('تعرفه ها'!A:Z,MATCH("عوارض برق به ازاء هر کیلووات",'تعرفه ها'!$C:$C,0),MATCH(F570,'تعرفه ها'!$2:$2,0)),"---")</f>
        <v>---</v>
      </c>
      <c r="AZ570" s="415" t="str">
        <f t="shared" si="203"/>
        <v>---</v>
      </c>
      <c r="BA570" s="415" t="str">
        <f>IFERROR(ROUND(((AX570+AY570+AZ570)*INDEX('تعرفه ها'!A:Z,MATCH("هزینه نگهداری و تعمیرات شبکه برق",'تعرفه ها'!$C:$C,0),MATCH(F570,'تعرفه ها'!$2:$2,0))/100),0),"---")</f>
        <v>---</v>
      </c>
      <c r="BB570" s="415">
        <f>IFERROR(IF(P570="دیماندی",ROUND(AJ570*INDEX('تعرفه ها'!A:Z,MATCH(BB$1,'تعرفه ها'!$C:$C,0),MATCH(F570,'تعرفه ها'!$2:$2,0))*J570/30,0),0),"---")</f>
        <v>0</v>
      </c>
      <c r="BC570" s="415"/>
      <c r="BD570" s="54" t="str">
        <f>IFERROR(IF(INDEX('اطلاعات دوره'!A:Z,MATCH(G570,'اطلاعات دوره'!C:C,0),MATCH("برق",'اطلاعات دوره'!$1:$1,0))="دارد",ROUND(AX570*INDEX('تعرفه ها'!A:Z,MATCH("پیک فصلی برق",'تعرفه ها'!$C:$C,0),MATCH(F570,'تعرفه ها'!$2:$2,0))/100,0),0),"---")</f>
        <v>---</v>
      </c>
      <c r="BE570" s="415" t="str">
        <f>IFERROR(ROUND(((AX570+AY570+AZ570+BA570+BB570+BC570+BD570)*INDEX('تعرفه ها'!A:Z,MATCH("مالیات برق",'تعرفه ها'!$C:$C,0),MATCH(F570,'تعرفه ها'!$2:$2,0))/100),0),"---")</f>
        <v>---</v>
      </c>
      <c r="BF570" s="415" t="str">
        <f t="shared" si="204"/>
        <v>---</v>
      </c>
      <c r="BG570" s="415" t="str">
        <f t="shared" si="208"/>
        <v>---</v>
      </c>
      <c r="BH570" s="415" t="str">
        <f t="shared" si="205"/>
        <v>---</v>
      </c>
      <c r="BI570" s="54" t="str">
        <f t="shared" si="206"/>
        <v>---</v>
      </c>
      <c r="BJ570" s="55" t="str">
        <f t="shared" si="207"/>
        <v>---</v>
      </c>
      <c r="BK570" s="262"/>
      <c r="BL570" s="183" t="str">
        <f>IFERROR(IF(INDEX(پرداخت!A:AZ,MATCH(A570&amp;" - "&amp;"برق",پرداخت!$B:$B,0),MATCH(G570,پرداخت!$1:$1,0))="نشده","نشده","شده"),"---")</f>
        <v>---</v>
      </c>
      <c r="BN570" s="257"/>
      <c r="BO570" s="257"/>
      <c r="BP570" s="257"/>
      <c r="BQ570" s="257"/>
      <c r="BR570" s="257"/>
      <c r="BS570" s="257"/>
      <c r="BT570" s="257"/>
      <c r="BU570" s="257"/>
      <c r="BV570" s="257"/>
      <c r="BW570" s="257"/>
      <c r="BX570" s="257"/>
      <c r="BY570" s="257"/>
      <c r="BZ570" s="257"/>
      <c r="CA570" s="257"/>
      <c r="CB570" s="257"/>
      <c r="CC570" s="257"/>
      <c r="CD570" s="257"/>
      <c r="CE570" s="257"/>
      <c r="CF570" s="257"/>
      <c r="CG570" s="257"/>
      <c r="CH570"/>
      <c r="CI570"/>
      <c r="CJ570"/>
      <c r="CK570"/>
    </row>
    <row r="571" spans="1:89" ht="33.75" hidden="1">
      <c r="A571" s="170"/>
      <c r="B571" s="47">
        <f>IFERROR(INDEX('اطلاعات انشعابات شرکتها'!A:BB,MATCH(A571,'اطلاعات انشعابات شرکتها'!A:A,0),MATCH(B$1,'اطلاعات انشعابات شرکتها'!$1:$1,0)),0)</f>
        <v>0</v>
      </c>
      <c r="C571" s="48">
        <f>IFERROR(INDEX('اطلاعات انشعابات شرکتها'!A:BB,MATCH(A571,'اطلاعات انشعابات شرکتها'!A:A,0),MATCH(C$1,'اطلاعات انشعابات شرکتها'!$1:$1,0)),0)</f>
        <v>0</v>
      </c>
      <c r="D571" s="45"/>
      <c r="E571" s="171"/>
      <c r="F571" s="170"/>
      <c r="G571" s="188" t="str">
        <f t="shared" si="186"/>
        <v>/</v>
      </c>
      <c r="H571" s="188">
        <f>IFERROR(INDEX('اطلاعات دوره'!A:Z,MATCH(G571,'اطلاعات دوره'!C:C,0),MATCH(H$1,'اطلاعات دوره'!$1:$1,0)),0)</f>
        <v>0</v>
      </c>
      <c r="I571" s="188">
        <f>IFERROR(INDEX('اطلاعات دوره'!A:Z,MATCH(G571,'اطلاعات دوره'!C:C,0),MATCH(I$1,'اطلاعات دوره'!$1:$1,0)),0)</f>
        <v>0</v>
      </c>
      <c r="J571" s="188">
        <f>IFERROR(INDEX('اطلاعات دوره'!A:Z,MATCH(G571,'اطلاعات دوره'!C:C,0),MATCH(J$1,'اطلاعات دوره'!$1:$1,0)),0)</f>
        <v>0</v>
      </c>
      <c r="K571" s="265"/>
      <c r="L571" s="188" t="str">
        <f>IFERROR(INDEX('اطلاعات دوره'!A:Z,MATCH(G571,'اطلاعات دوره'!C:C,0)-1,MATCH("عنوان",'اطلاعات دوره'!$1:$1,0)),"---")</f>
        <v>---</v>
      </c>
      <c r="M571" s="188" t="str">
        <f t="shared" si="187"/>
        <v>----</v>
      </c>
      <c r="N571" s="188" t="str">
        <f t="shared" si="188"/>
        <v>-/</v>
      </c>
      <c r="O571" s="265"/>
      <c r="P571" s="188">
        <f>IFERROR(INDEX('اطلاعات انشعابات شرکتها'!A:BB,MATCH(A571,'اطلاعات انشعابات شرکتها'!A:A,0),MATCH(P$1,'اطلاعات انشعابات شرکتها'!$1:$1,0)),0)</f>
        <v>0</v>
      </c>
      <c r="Q571" s="188">
        <f>IFERROR(INDEX('اطلاعات انشعابات شرکتها'!A:BB,MATCH(A571,'اطلاعات انشعابات شرکتها'!A:A,0),MATCH(Q$1,'اطلاعات انشعابات شرکتها'!$1:$1,0)),0)</f>
        <v>0</v>
      </c>
      <c r="R571" s="188">
        <f>IFERROR(INDEX('اطلاعات انشعابات شرکتها'!A:BB,MATCH(A571,'اطلاعات انشعابات شرکتها'!A:A,0),MATCH(R$1,'اطلاعات انشعابات شرکتها'!$1:$1,0)),0)</f>
        <v>0</v>
      </c>
      <c r="S571" s="265"/>
      <c r="T571" s="188">
        <f>IFERROR(INDEX('قرائت کنتور'!A:AZ,MATCH(A571&amp;"-"&amp;T$1,'قرائت کنتور'!B:B,0),MATCH(G571,'قرائت کنتور'!$1:$1,0)),0)</f>
        <v>0</v>
      </c>
      <c r="U571" s="188">
        <f>IFERROR(INDEX('قرائت کنتور'!A:AZ,MATCH(A571&amp;"-"&amp;U$1,'قرائت کنتور'!B:B,0),MATCH(L571,'قرائت کنتور'!$1:$1,0)),0)</f>
        <v>0</v>
      </c>
      <c r="V571" s="188">
        <f>IFERROR(INDEX('قرائت کنتور'!A:AZ,MATCH(A571&amp;"-"&amp;U$1,'قرائت کنتور'!B:B,0),MATCH(G571,'قرائت کنتور'!$1:$1,0)),0)</f>
        <v>0</v>
      </c>
      <c r="W571" s="188">
        <f>IFERROR(INDEX('قرائت کنتور'!A:AZ,MATCH(A571&amp;"-"&amp;W$1,'قرائت کنتور'!B:B,0),MATCH(L571,'قرائت کنتور'!$1:$1,0)),0)</f>
        <v>0</v>
      </c>
      <c r="X571" s="188">
        <f>IFERROR(INDEX('قرائت کنتور'!A:AZ,MATCH(A571&amp;"-"&amp;W$1,'قرائت کنتور'!B:B,0),MATCH(G571,'قرائت کنتور'!$1:$1,0)),0)</f>
        <v>0</v>
      </c>
      <c r="Y571" s="188">
        <f>IFERROR(INDEX('قرائت کنتور'!A:AZ,MATCH(A571&amp;"-"&amp;Y$1,'قرائت کنتور'!B:B,0),MATCH(L571,'قرائت کنتور'!$1:$1,0)),0)</f>
        <v>0</v>
      </c>
      <c r="Z571" s="188">
        <f>IFERROR(INDEX('قرائت کنتور'!A:AZ,MATCH(A571&amp;"-"&amp;Y$1,'قرائت کنتور'!B:B,0),MATCH(G571,'قرائت کنتور'!$1:$1,0)),0)</f>
        <v>0</v>
      </c>
      <c r="AA571" s="188">
        <f>IFERROR(INDEX('قرائت کنتور'!A:AZ,MATCH(A571&amp;"-"&amp;AA$1,'قرائت کنتور'!B:B,0),MATCH(L571,'قرائت کنتور'!$1:$1,0)),0)</f>
        <v>0</v>
      </c>
      <c r="AB571" s="188">
        <f>IFERROR(INDEX('قرائت کنتور'!A:AZ,MATCH(A571&amp;"-"&amp;AA$1,'قرائت کنتور'!B:B,0),MATCH(G571,'قرائت کنتور'!$1:$1,0)),0)</f>
        <v>0</v>
      </c>
      <c r="AC571" s="265"/>
      <c r="AD571" s="188">
        <f t="shared" si="189"/>
        <v>0</v>
      </c>
      <c r="AE571" s="188">
        <f t="shared" si="190"/>
        <v>0</v>
      </c>
      <c r="AF571" s="188">
        <f t="shared" si="191"/>
        <v>0</v>
      </c>
      <c r="AG571" s="188">
        <f t="shared" si="192"/>
        <v>0</v>
      </c>
      <c r="AH571" s="188">
        <f t="shared" si="193"/>
        <v>0</v>
      </c>
      <c r="AI571" s="188">
        <f t="shared" si="194"/>
        <v>0</v>
      </c>
      <c r="AJ571" s="188" t="str">
        <f t="shared" si="195"/>
        <v>0</v>
      </c>
      <c r="AK571" s="265"/>
      <c r="AL571" s="254" t="str">
        <f t="shared" si="196"/>
        <v>---</v>
      </c>
      <c r="AM571" s="254" t="str">
        <f t="shared" si="197"/>
        <v>---</v>
      </c>
      <c r="AN571" s="265"/>
      <c r="AO571" s="188" t="str">
        <f>IFERROR(INDEX('تعرفه ها'!A:Z,MATCH(P571&amp;"-"&amp;AO$1,'تعرفه ها'!C:C,0),MATCH(F571,'تعرفه ها'!$2:$2,0),1),"---")</f>
        <v>---</v>
      </c>
      <c r="AP571" s="188" t="str">
        <f>IFERROR(INDEX('تعرفه ها'!A:Z,MATCH(P571&amp;"-"&amp;AP$1,'تعرفه ها'!C:C,0),MATCH(F571,'تعرفه ها'!$2:$2,0),1),"---")</f>
        <v>---</v>
      </c>
      <c r="AQ571" s="188" t="str">
        <f>IFERROR(INDEX('تعرفه ها'!A:Z,MATCH(P571&amp;"-"&amp;AQ$1,'تعرفه ها'!C:C,0),MATCH(F571,'تعرفه ها'!$2:$2,0),1),"---")</f>
        <v>---</v>
      </c>
      <c r="AR571" s="188" t="str">
        <f>IFERROR(INDEX('تعرفه ها'!A:Z,MATCH(P571&amp;"-"&amp;AR$1,'تعرفه ها'!C:C,0),MATCH(F571,'تعرفه ها'!$2:$2,0),1),"---")</f>
        <v>---</v>
      </c>
      <c r="AS571" s="265"/>
      <c r="AT571" s="415" t="str">
        <f t="shared" si="198"/>
        <v>---</v>
      </c>
      <c r="AU571" s="415" t="str">
        <f t="shared" si="199"/>
        <v>---</v>
      </c>
      <c r="AV571" s="415" t="str">
        <f t="shared" si="200"/>
        <v>---</v>
      </c>
      <c r="AW571" s="415" t="str">
        <f t="shared" si="201"/>
        <v>---</v>
      </c>
      <c r="AX571" s="415" t="str">
        <f t="shared" si="202"/>
        <v>---</v>
      </c>
      <c r="AY571" s="415" t="str">
        <f>IFERROR(AH571*INDEX('تعرفه ها'!A:Z,MATCH("عوارض برق به ازاء هر کیلووات",'تعرفه ها'!$C:$C,0),MATCH(F571,'تعرفه ها'!$2:$2,0)),"---")</f>
        <v>---</v>
      </c>
      <c r="AZ571" s="415" t="str">
        <f t="shared" si="203"/>
        <v>---</v>
      </c>
      <c r="BA571" s="415" t="str">
        <f>IFERROR(ROUND(((AX571+AY571+AZ571)*INDEX('تعرفه ها'!A:Z,MATCH("هزینه نگهداری و تعمیرات شبکه برق",'تعرفه ها'!$C:$C,0),MATCH(F571,'تعرفه ها'!$2:$2,0))/100),0),"---")</f>
        <v>---</v>
      </c>
      <c r="BB571" s="415">
        <f>IFERROR(IF(P571="دیماندی",ROUND(AJ571*INDEX('تعرفه ها'!A:Z,MATCH(BB$1,'تعرفه ها'!$C:$C,0),MATCH(F571,'تعرفه ها'!$2:$2,0))*J571/30,0),0),"---")</f>
        <v>0</v>
      </c>
      <c r="BC571" s="415"/>
      <c r="BD571" s="54" t="str">
        <f>IFERROR(IF(INDEX('اطلاعات دوره'!A:Z,MATCH(G571,'اطلاعات دوره'!C:C,0),MATCH("برق",'اطلاعات دوره'!$1:$1,0))="دارد",ROUND(AX571*INDEX('تعرفه ها'!A:Z,MATCH("پیک فصلی برق",'تعرفه ها'!$C:$C,0),MATCH(F571,'تعرفه ها'!$2:$2,0))/100,0),0),"---")</f>
        <v>---</v>
      </c>
      <c r="BE571" s="415" t="str">
        <f>IFERROR(ROUND(((AX571+AY571+AZ571+BA571+BB571+BC571+BD571)*INDEX('تعرفه ها'!A:Z,MATCH("مالیات برق",'تعرفه ها'!$C:$C,0),MATCH(F571,'تعرفه ها'!$2:$2,0))/100),0),"---")</f>
        <v>---</v>
      </c>
      <c r="BF571" s="415" t="str">
        <f t="shared" si="204"/>
        <v>---</v>
      </c>
      <c r="BG571" s="415" t="str">
        <f t="shared" si="208"/>
        <v>---</v>
      </c>
      <c r="BH571" s="415" t="str">
        <f t="shared" si="205"/>
        <v>---</v>
      </c>
      <c r="BI571" s="54" t="str">
        <f t="shared" si="206"/>
        <v>---</v>
      </c>
      <c r="BJ571" s="55" t="str">
        <f t="shared" si="207"/>
        <v>---</v>
      </c>
      <c r="BK571" s="262"/>
      <c r="BL571" s="183" t="str">
        <f>IFERROR(IF(INDEX(پرداخت!A:AZ,MATCH(A571&amp;" - "&amp;"برق",پرداخت!$B:$B,0),MATCH(G571,پرداخت!$1:$1,0))="نشده","نشده","شده"),"---")</f>
        <v>---</v>
      </c>
      <c r="BN571" s="257"/>
      <c r="BO571" s="257"/>
      <c r="BP571" s="257"/>
      <c r="BQ571" s="257"/>
      <c r="BR571" s="257"/>
      <c r="BS571" s="257"/>
      <c r="BT571" s="257"/>
      <c r="BU571" s="257"/>
      <c r="BV571" s="257"/>
      <c r="BW571" s="257"/>
      <c r="BX571" s="257"/>
      <c r="BY571" s="257"/>
      <c r="BZ571" s="257"/>
      <c r="CA571" s="257"/>
      <c r="CB571" s="257"/>
      <c r="CC571" s="257"/>
      <c r="CD571" s="257"/>
      <c r="CE571" s="257"/>
      <c r="CF571" s="257"/>
      <c r="CG571" s="257"/>
      <c r="CH571"/>
      <c r="CI571"/>
      <c r="CJ571"/>
      <c r="CK571"/>
    </row>
    <row r="572" spans="1:89" ht="33.75" hidden="1">
      <c r="A572" s="170"/>
      <c r="B572" s="47">
        <f>IFERROR(INDEX('اطلاعات انشعابات شرکتها'!A:BB,MATCH(A572,'اطلاعات انشعابات شرکتها'!A:A,0),MATCH(B$1,'اطلاعات انشعابات شرکتها'!$1:$1,0)),0)</f>
        <v>0</v>
      </c>
      <c r="C572" s="48">
        <f>IFERROR(INDEX('اطلاعات انشعابات شرکتها'!A:BB,MATCH(A572,'اطلاعات انشعابات شرکتها'!A:A,0),MATCH(C$1,'اطلاعات انشعابات شرکتها'!$1:$1,0)),0)</f>
        <v>0</v>
      </c>
      <c r="D572" s="45"/>
      <c r="E572" s="171"/>
      <c r="F572" s="170"/>
      <c r="G572" s="188" t="str">
        <f t="shared" si="186"/>
        <v>/</v>
      </c>
      <c r="H572" s="188">
        <f>IFERROR(INDEX('اطلاعات دوره'!A:Z,MATCH(G572,'اطلاعات دوره'!C:C,0),MATCH(H$1,'اطلاعات دوره'!$1:$1,0)),0)</f>
        <v>0</v>
      </c>
      <c r="I572" s="188">
        <f>IFERROR(INDEX('اطلاعات دوره'!A:Z,MATCH(G572,'اطلاعات دوره'!C:C,0),MATCH(I$1,'اطلاعات دوره'!$1:$1,0)),0)</f>
        <v>0</v>
      </c>
      <c r="J572" s="188">
        <f>IFERROR(INDEX('اطلاعات دوره'!A:Z,MATCH(G572,'اطلاعات دوره'!C:C,0),MATCH(J$1,'اطلاعات دوره'!$1:$1,0)),0)</f>
        <v>0</v>
      </c>
      <c r="K572" s="265"/>
      <c r="L572" s="188" t="str">
        <f>IFERROR(INDEX('اطلاعات دوره'!A:Z,MATCH(G572,'اطلاعات دوره'!C:C,0)-1,MATCH("عنوان",'اطلاعات دوره'!$1:$1,0)),"---")</f>
        <v>---</v>
      </c>
      <c r="M572" s="188" t="str">
        <f t="shared" si="187"/>
        <v>----</v>
      </c>
      <c r="N572" s="188" t="str">
        <f t="shared" si="188"/>
        <v>-/</v>
      </c>
      <c r="O572" s="265"/>
      <c r="P572" s="188">
        <f>IFERROR(INDEX('اطلاعات انشعابات شرکتها'!A:BB,MATCH(A572,'اطلاعات انشعابات شرکتها'!A:A,0),MATCH(P$1,'اطلاعات انشعابات شرکتها'!$1:$1,0)),0)</f>
        <v>0</v>
      </c>
      <c r="Q572" s="188">
        <f>IFERROR(INDEX('اطلاعات انشعابات شرکتها'!A:BB,MATCH(A572,'اطلاعات انشعابات شرکتها'!A:A,0),MATCH(Q$1,'اطلاعات انشعابات شرکتها'!$1:$1,0)),0)</f>
        <v>0</v>
      </c>
      <c r="R572" s="188">
        <f>IFERROR(INDEX('اطلاعات انشعابات شرکتها'!A:BB,MATCH(A572,'اطلاعات انشعابات شرکتها'!A:A,0),MATCH(R$1,'اطلاعات انشعابات شرکتها'!$1:$1,0)),0)</f>
        <v>0</v>
      </c>
      <c r="S572" s="265"/>
      <c r="T572" s="188">
        <f>IFERROR(INDEX('قرائت کنتور'!A:AZ,MATCH(A572&amp;"-"&amp;T$1,'قرائت کنتور'!B:B,0),MATCH(G572,'قرائت کنتور'!$1:$1,0)),0)</f>
        <v>0</v>
      </c>
      <c r="U572" s="188">
        <f>IFERROR(INDEX('قرائت کنتور'!A:AZ,MATCH(A572&amp;"-"&amp;U$1,'قرائت کنتور'!B:B,0),MATCH(L572,'قرائت کنتور'!$1:$1,0)),0)</f>
        <v>0</v>
      </c>
      <c r="V572" s="188">
        <f>IFERROR(INDEX('قرائت کنتور'!A:AZ,MATCH(A572&amp;"-"&amp;U$1,'قرائت کنتور'!B:B,0),MATCH(G572,'قرائت کنتور'!$1:$1,0)),0)</f>
        <v>0</v>
      </c>
      <c r="W572" s="188">
        <f>IFERROR(INDEX('قرائت کنتور'!A:AZ,MATCH(A572&amp;"-"&amp;W$1,'قرائت کنتور'!B:B,0),MATCH(L572,'قرائت کنتور'!$1:$1,0)),0)</f>
        <v>0</v>
      </c>
      <c r="X572" s="188">
        <f>IFERROR(INDEX('قرائت کنتور'!A:AZ,MATCH(A572&amp;"-"&amp;W$1,'قرائت کنتور'!B:B,0),MATCH(G572,'قرائت کنتور'!$1:$1,0)),0)</f>
        <v>0</v>
      </c>
      <c r="Y572" s="188">
        <f>IFERROR(INDEX('قرائت کنتور'!A:AZ,MATCH(A572&amp;"-"&amp;Y$1,'قرائت کنتور'!B:B,0),MATCH(L572,'قرائت کنتور'!$1:$1,0)),0)</f>
        <v>0</v>
      </c>
      <c r="Z572" s="188">
        <f>IFERROR(INDEX('قرائت کنتور'!A:AZ,MATCH(A572&amp;"-"&amp;Y$1,'قرائت کنتور'!B:B,0),MATCH(G572,'قرائت کنتور'!$1:$1,0)),0)</f>
        <v>0</v>
      </c>
      <c r="AA572" s="188">
        <f>IFERROR(INDEX('قرائت کنتور'!A:AZ,MATCH(A572&amp;"-"&amp;AA$1,'قرائت کنتور'!B:B,0),MATCH(L572,'قرائت کنتور'!$1:$1,0)),0)</f>
        <v>0</v>
      </c>
      <c r="AB572" s="188">
        <f>IFERROR(INDEX('قرائت کنتور'!A:AZ,MATCH(A572&amp;"-"&amp;AA$1,'قرائت کنتور'!B:B,0),MATCH(G572,'قرائت کنتور'!$1:$1,0)),0)</f>
        <v>0</v>
      </c>
      <c r="AC572" s="265"/>
      <c r="AD572" s="188">
        <f t="shared" si="189"/>
        <v>0</v>
      </c>
      <c r="AE572" s="188">
        <f t="shared" si="190"/>
        <v>0</v>
      </c>
      <c r="AF572" s="188">
        <f t="shared" si="191"/>
        <v>0</v>
      </c>
      <c r="AG572" s="188">
        <f t="shared" si="192"/>
        <v>0</v>
      </c>
      <c r="AH572" s="188">
        <f t="shared" si="193"/>
        <v>0</v>
      </c>
      <c r="AI572" s="188">
        <f t="shared" si="194"/>
        <v>0</v>
      </c>
      <c r="AJ572" s="188" t="str">
        <f t="shared" si="195"/>
        <v>0</v>
      </c>
      <c r="AK572" s="265"/>
      <c r="AL572" s="254" t="str">
        <f t="shared" si="196"/>
        <v>---</v>
      </c>
      <c r="AM572" s="254" t="str">
        <f t="shared" si="197"/>
        <v>---</v>
      </c>
      <c r="AN572" s="265"/>
      <c r="AO572" s="188" t="str">
        <f>IFERROR(INDEX('تعرفه ها'!A:Z,MATCH(P572&amp;"-"&amp;AO$1,'تعرفه ها'!C:C,0),MATCH(F572,'تعرفه ها'!$2:$2,0),1),"---")</f>
        <v>---</v>
      </c>
      <c r="AP572" s="188" t="str">
        <f>IFERROR(INDEX('تعرفه ها'!A:Z,MATCH(P572&amp;"-"&amp;AP$1,'تعرفه ها'!C:C,0),MATCH(F572,'تعرفه ها'!$2:$2,0),1),"---")</f>
        <v>---</v>
      </c>
      <c r="AQ572" s="188" t="str">
        <f>IFERROR(INDEX('تعرفه ها'!A:Z,MATCH(P572&amp;"-"&amp;AQ$1,'تعرفه ها'!C:C,0),MATCH(F572,'تعرفه ها'!$2:$2,0),1),"---")</f>
        <v>---</v>
      </c>
      <c r="AR572" s="188" t="str">
        <f>IFERROR(INDEX('تعرفه ها'!A:Z,MATCH(P572&amp;"-"&amp;AR$1,'تعرفه ها'!C:C,0),MATCH(F572,'تعرفه ها'!$2:$2,0),1),"---")</f>
        <v>---</v>
      </c>
      <c r="AS572" s="265"/>
      <c r="AT572" s="415" t="str">
        <f t="shared" si="198"/>
        <v>---</v>
      </c>
      <c r="AU572" s="415" t="str">
        <f t="shared" si="199"/>
        <v>---</v>
      </c>
      <c r="AV572" s="415" t="str">
        <f t="shared" si="200"/>
        <v>---</v>
      </c>
      <c r="AW572" s="415" t="str">
        <f t="shared" si="201"/>
        <v>---</v>
      </c>
      <c r="AX572" s="415" t="str">
        <f t="shared" si="202"/>
        <v>---</v>
      </c>
      <c r="AY572" s="415" t="str">
        <f>IFERROR(AH572*INDEX('تعرفه ها'!A:Z,MATCH("عوارض برق به ازاء هر کیلووات",'تعرفه ها'!$C:$C,0),MATCH(F572,'تعرفه ها'!$2:$2,0)),"---")</f>
        <v>---</v>
      </c>
      <c r="AZ572" s="415" t="str">
        <f t="shared" si="203"/>
        <v>---</v>
      </c>
      <c r="BA572" s="415" t="str">
        <f>IFERROR(ROUND(((AX572+AY572+AZ572)*INDEX('تعرفه ها'!A:Z,MATCH("هزینه نگهداری و تعمیرات شبکه برق",'تعرفه ها'!$C:$C,0),MATCH(F572,'تعرفه ها'!$2:$2,0))/100),0),"---")</f>
        <v>---</v>
      </c>
      <c r="BB572" s="415">
        <f>IFERROR(IF(P572="دیماندی",ROUND(AJ572*INDEX('تعرفه ها'!A:Z,MATCH(BB$1,'تعرفه ها'!$C:$C,0),MATCH(F572,'تعرفه ها'!$2:$2,0))*J572/30,0),0),"---")</f>
        <v>0</v>
      </c>
      <c r="BC572" s="415"/>
      <c r="BD572" s="54" t="str">
        <f>IFERROR(IF(INDEX('اطلاعات دوره'!A:Z,MATCH(G572,'اطلاعات دوره'!C:C,0),MATCH("برق",'اطلاعات دوره'!$1:$1,0))="دارد",ROUND(AX572*INDEX('تعرفه ها'!A:Z,MATCH("پیک فصلی برق",'تعرفه ها'!$C:$C,0),MATCH(F572,'تعرفه ها'!$2:$2,0))/100,0),0),"---")</f>
        <v>---</v>
      </c>
      <c r="BE572" s="415" t="str">
        <f>IFERROR(ROUND(((AX572+AY572+AZ572+BA572+BB572+BC572+BD572)*INDEX('تعرفه ها'!A:Z,MATCH("مالیات برق",'تعرفه ها'!$C:$C,0),MATCH(F572,'تعرفه ها'!$2:$2,0))/100),0),"---")</f>
        <v>---</v>
      </c>
      <c r="BF572" s="415" t="str">
        <f t="shared" si="204"/>
        <v>---</v>
      </c>
      <c r="BG572" s="415" t="str">
        <f t="shared" si="208"/>
        <v>---</v>
      </c>
      <c r="BH572" s="415" t="str">
        <f t="shared" si="205"/>
        <v>---</v>
      </c>
      <c r="BI572" s="54" t="str">
        <f t="shared" si="206"/>
        <v>---</v>
      </c>
      <c r="BJ572" s="55" t="str">
        <f t="shared" si="207"/>
        <v>---</v>
      </c>
      <c r="BK572" s="262"/>
      <c r="BL572" s="183" t="str">
        <f>IFERROR(IF(INDEX(پرداخت!A:AZ,MATCH(A572&amp;" - "&amp;"برق",پرداخت!$B:$B,0),MATCH(G572,پرداخت!$1:$1,0))="نشده","نشده","شده"),"---")</f>
        <v>---</v>
      </c>
      <c r="BN572" s="257"/>
      <c r="BO572" s="257"/>
      <c r="BP572" s="257"/>
      <c r="BQ572" s="257"/>
      <c r="BR572" s="257"/>
      <c r="BS572" s="257"/>
      <c r="BT572" s="257"/>
      <c r="BU572" s="257"/>
      <c r="BV572" s="257"/>
      <c r="BW572" s="257"/>
      <c r="BX572" s="257"/>
      <c r="BY572" s="257"/>
      <c r="BZ572" s="257"/>
      <c r="CA572" s="257"/>
      <c r="CB572" s="257"/>
      <c r="CC572" s="257"/>
      <c r="CD572" s="257"/>
      <c r="CE572" s="257"/>
      <c r="CF572" s="257"/>
      <c r="CG572" s="257"/>
      <c r="CH572"/>
      <c r="CI572"/>
      <c r="CJ572"/>
      <c r="CK572"/>
    </row>
    <row r="573" spans="1:89" ht="33.75" hidden="1">
      <c r="A573" s="170"/>
      <c r="B573" s="47">
        <f>IFERROR(INDEX('اطلاعات انشعابات شرکتها'!A:BB,MATCH(A573,'اطلاعات انشعابات شرکتها'!A:A,0),MATCH(B$1,'اطلاعات انشعابات شرکتها'!$1:$1,0)),0)</f>
        <v>0</v>
      </c>
      <c r="C573" s="48">
        <f>IFERROR(INDEX('اطلاعات انشعابات شرکتها'!A:BB,MATCH(A573,'اطلاعات انشعابات شرکتها'!A:A,0),MATCH(C$1,'اطلاعات انشعابات شرکتها'!$1:$1,0)),0)</f>
        <v>0</v>
      </c>
      <c r="D573" s="45"/>
      <c r="E573" s="171"/>
      <c r="F573" s="170"/>
      <c r="G573" s="188" t="str">
        <f t="shared" si="186"/>
        <v>/</v>
      </c>
      <c r="H573" s="188">
        <f>IFERROR(INDEX('اطلاعات دوره'!A:Z,MATCH(G573,'اطلاعات دوره'!C:C,0),MATCH(H$1,'اطلاعات دوره'!$1:$1,0)),0)</f>
        <v>0</v>
      </c>
      <c r="I573" s="188">
        <f>IFERROR(INDEX('اطلاعات دوره'!A:Z,MATCH(G573,'اطلاعات دوره'!C:C,0),MATCH(I$1,'اطلاعات دوره'!$1:$1,0)),0)</f>
        <v>0</v>
      </c>
      <c r="J573" s="188">
        <f>IFERROR(INDEX('اطلاعات دوره'!A:Z,MATCH(G573,'اطلاعات دوره'!C:C,0),MATCH(J$1,'اطلاعات دوره'!$1:$1,0)),0)</f>
        <v>0</v>
      </c>
      <c r="K573" s="265"/>
      <c r="L573" s="188" t="str">
        <f>IFERROR(INDEX('اطلاعات دوره'!A:Z,MATCH(G573,'اطلاعات دوره'!C:C,0)-1,MATCH("عنوان",'اطلاعات دوره'!$1:$1,0)),"---")</f>
        <v>---</v>
      </c>
      <c r="M573" s="188" t="str">
        <f t="shared" si="187"/>
        <v>----</v>
      </c>
      <c r="N573" s="188" t="str">
        <f t="shared" si="188"/>
        <v>-/</v>
      </c>
      <c r="O573" s="265"/>
      <c r="P573" s="188">
        <f>IFERROR(INDEX('اطلاعات انشعابات شرکتها'!A:BB,MATCH(A573,'اطلاعات انشعابات شرکتها'!A:A,0),MATCH(P$1,'اطلاعات انشعابات شرکتها'!$1:$1,0)),0)</f>
        <v>0</v>
      </c>
      <c r="Q573" s="188">
        <f>IFERROR(INDEX('اطلاعات انشعابات شرکتها'!A:BB,MATCH(A573,'اطلاعات انشعابات شرکتها'!A:A,0),MATCH(Q$1,'اطلاعات انشعابات شرکتها'!$1:$1,0)),0)</f>
        <v>0</v>
      </c>
      <c r="R573" s="188">
        <f>IFERROR(INDEX('اطلاعات انشعابات شرکتها'!A:BB,MATCH(A573,'اطلاعات انشعابات شرکتها'!A:A,0),MATCH(R$1,'اطلاعات انشعابات شرکتها'!$1:$1,0)),0)</f>
        <v>0</v>
      </c>
      <c r="S573" s="265"/>
      <c r="T573" s="188">
        <f>IFERROR(INDEX('قرائت کنتور'!A:AZ,MATCH(A573&amp;"-"&amp;T$1,'قرائت کنتور'!B:B,0),MATCH(G573,'قرائت کنتور'!$1:$1,0)),0)</f>
        <v>0</v>
      </c>
      <c r="U573" s="188">
        <f>IFERROR(INDEX('قرائت کنتور'!A:AZ,MATCH(A573&amp;"-"&amp;U$1,'قرائت کنتور'!B:B,0),MATCH(L573,'قرائت کنتور'!$1:$1,0)),0)</f>
        <v>0</v>
      </c>
      <c r="V573" s="188">
        <f>IFERROR(INDEX('قرائت کنتور'!A:AZ,MATCH(A573&amp;"-"&amp;U$1,'قرائت کنتور'!B:B,0),MATCH(G573,'قرائت کنتور'!$1:$1,0)),0)</f>
        <v>0</v>
      </c>
      <c r="W573" s="188">
        <f>IFERROR(INDEX('قرائت کنتور'!A:AZ,MATCH(A573&amp;"-"&amp;W$1,'قرائت کنتور'!B:B,0),MATCH(L573,'قرائت کنتور'!$1:$1,0)),0)</f>
        <v>0</v>
      </c>
      <c r="X573" s="188">
        <f>IFERROR(INDEX('قرائت کنتور'!A:AZ,MATCH(A573&amp;"-"&amp;W$1,'قرائت کنتور'!B:B,0),MATCH(G573,'قرائت کنتور'!$1:$1,0)),0)</f>
        <v>0</v>
      </c>
      <c r="Y573" s="188">
        <f>IFERROR(INDEX('قرائت کنتور'!A:AZ,MATCH(A573&amp;"-"&amp;Y$1,'قرائت کنتور'!B:B,0),MATCH(L573,'قرائت کنتور'!$1:$1,0)),0)</f>
        <v>0</v>
      </c>
      <c r="Z573" s="188">
        <f>IFERROR(INDEX('قرائت کنتور'!A:AZ,MATCH(A573&amp;"-"&amp;Y$1,'قرائت کنتور'!B:B,0),MATCH(G573,'قرائت کنتور'!$1:$1,0)),0)</f>
        <v>0</v>
      </c>
      <c r="AA573" s="188">
        <f>IFERROR(INDEX('قرائت کنتور'!A:AZ,MATCH(A573&amp;"-"&amp;AA$1,'قرائت کنتور'!B:B,0),MATCH(L573,'قرائت کنتور'!$1:$1,0)),0)</f>
        <v>0</v>
      </c>
      <c r="AB573" s="188">
        <f>IFERROR(INDEX('قرائت کنتور'!A:AZ,MATCH(A573&amp;"-"&amp;AA$1,'قرائت کنتور'!B:B,0),MATCH(G573,'قرائت کنتور'!$1:$1,0)),0)</f>
        <v>0</v>
      </c>
      <c r="AC573" s="265"/>
      <c r="AD573" s="188">
        <f t="shared" si="189"/>
        <v>0</v>
      </c>
      <c r="AE573" s="188">
        <f t="shared" si="190"/>
        <v>0</v>
      </c>
      <c r="AF573" s="188">
        <f t="shared" si="191"/>
        <v>0</v>
      </c>
      <c r="AG573" s="188">
        <f t="shared" si="192"/>
        <v>0</v>
      </c>
      <c r="AH573" s="188">
        <f t="shared" si="193"/>
        <v>0</v>
      </c>
      <c r="AI573" s="188">
        <f t="shared" si="194"/>
        <v>0</v>
      </c>
      <c r="AJ573" s="188" t="str">
        <f t="shared" si="195"/>
        <v>0</v>
      </c>
      <c r="AK573" s="265"/>
      <c r="AL573" s="254" t="str">
        <f t="shared" si="196"/>
        <v>---</v>
      </c>
      <c r="AM573" s="254" t="str">
        <f t="shared" si="197"/>
        <v>---</v>
      </c>
      <c r="AN573" s="265"/>
      <c r="AO573" s="188" t="str">
        <f>IFERROR(INDEX('تعرفه ها'!A:Z,MATCH(P573&amp;"-"&amp;AO$1,'تعرفه ها'!C:C,0),MATCH(F573,'تعرفه ها'!$2:$2,0),1),"---")</f>
        <v>---</v>
      </c>
      <c r="AP573" s="188" t="str">
        <f>IFERROR(INDEX('تعرفه ها'!A:Z,MATCH(P573&amp;"-"&amp;AP$1,'تعرفه ها'!C:C,0),MATCH(F573,'تعرفه ها'!$2:$2,0),1),"---")</f>
        <v>---</v>
      </c>
      <c r="AQ573" s="188" t="str">
        <f>IFERROR(INDEX('تعرفه ها'!A:Z,MATCH(P573&amp;"-"&amp;AQ$1,'تعرفه ها'!C:C,0),MATCH(F573,'تعرفه ها'!$2:$2,0),1),"---")</f>
        <v>---</v>
      </c>
      <c r="AR573" s="188" t="str">
        <f>IFERROR(INDEX('تعرفه ها'!A:Z,MATCH(P573&amp;"-"&amp;AR$1,'تعرفه ها'!C:C,0),MATCH(F573,'تعرفه ها'!$2:$2,0),1),"---")</f>
        <v>---</v>
      </c>
      <c r="AS573" s="265"/>
      <c r="AT573" s="415" t="str">
        <f t="shared" si="198"/>
        <v>---</v>
      </c>
      <c r="AU573" s="415" t="str">
        <f t="shared" si="199"/>
        <v>---</v>
      </c>
      <c r="AV573" s="415" t="str">
        <f t="shared" si="200"/>
        <v>---</v>
      </c>
      <c r="AW573" s="415" t="str">
        <f t="shared" si="201"/>
        <v>---</v>
      </c>
      <c r="AX573" s="415" t="str">
        <f t="shared" si="202"/>
        <v>---</v>
      </c>
      <c r="AY573" s="415" t="str">
        <f>IFERROR(AH573*INDEX('تعرفه ها'!A:Z,MATCH("عوارض برق به ازاء هر کیلووات",'تعرفه ها'!$C:$C,0),MATCH(F573,'تعرفه ها'!$2:$2,0)),"---")</f>
        <v>---</v>
      </c>
      <c r="AZ573" s="415" t="str">
        <f t="shared" si="203"/>
        <v>---</v>
      </c>
      <c r="BA573" s="415" t="str">
        <f>IFERROR(ROUND(((AX573+AY573+AZ573)*INDEX('تعرفه ها'!A:Z,MATCH("هزینه نگهداری و تعمیرات شبکه برق",'تعرفه ها'!$C:$C,0),MATCH(F573,'تعرفه ها'!$2:$2,0))/100),0),"---")</f>
        <v>---</v>
      </c>
      <c r="BB573" s="415">
        <f>IFERROR(IF(P573="دیماندی",ROUND(AJ573*INDEX('تعرفه ها'!A:Z,MATCH(BB$1,'تعرفه ها'!$C:$C,0),MATCH(F573,'تعرفه ها'!$2:$2,0))*J573/30,0),0),"---")</f>
        <v>0</v>
      </c>
      <c r="BC573" s="415"/>
      <c r="BD573" s="54" t="str">
        <f>IFERROR(IF(INDEX('اطلاعات دوره'!A:Z,MATCH(G573,'اطلاعات دوره'!C:C,0),MATCH("برق",'اطلاعات دوره'!$1:$1,0))="دارد",ROUND(AX573*INDEX('تعرفه ها'!A:Z,MATCH("پیک فصلی برق",'تعرفه ها'!$C:$C,0),MATCH(F573,'تعرفه ها'!$2:$2,0))/100,0),0),"---")</f>
        <v>---</v>
      </c>
      <c r="BE573" s="415" t="str">
        <f>IFERROR(ROUND(((AX573+AY573+AZ573+BA573+BB573+BC573+BD573)*INDEX('تعرفه ها'!A:Z,MATCH("مالیات برق",'تعرفه ها'!$C:$C,0),MATCH(F573,'تعرفه ها'!$2:$2,0))/100),0),"---")</f>
        <v>---</v>
      </c>
      <c r="BF573" s="415" t="str">
        <f t="shared" si="204"/>
        <v>---</v>
      </c>
      <c r="BG573" s="415" t="str">
        <f t="shared" si="208"/>
        <v>---</v>
      </c>
      <c r="BH573" s="415" t="str">
        <f t="shared" si="205"/>
        <v>---</v>
      </c>
      <c r="BI573" s="54" t="str">
        <f t="shared" si="206"/>
        <v>---</v>
      </c>
      <c r="BJ573" s="55" t="str">
        <f t="shared" si="207"/>
        <v>---</v>
      </c>
      <c r="BK573" s="262"/>
      <c r="BL573" s="183" t="str">
        <f>IFERROR(IF(INDEX(پرداخت!A:AZ,MATCH(A573&amp;" - "&amp;"برق",پرداخت!$B:$B,0),MATCH(G573,پرداخت!$1:$1,0))="نشده","نشده","شده"),"---")</f>
        <v>---</v>
      </c>
      <c r="BN573" s="257"/>
      <c r="BO573" s="257"/>
      <c r="BP573" s="257"/>
      <c r="BQ573" s="257"/>
      <c r="BR573" s="257"/>
      <c r="BS573" s="257"/>
      <c r="BT573" s="257"/>
      <c r="BU573" s="257"/>
      <c r="BV573" s="257"/>
      <c r="BW573" s="257"/>
      <c r="BX573" s="257"/>
      <c r="BY573" s="257"/>
      <c r="BZ573" s="257"/>
      <c r="CA573" s="257"/>
      <c r="CB573" s="257"/>
      <c r="CC573" s="257"/>
      <c r="CD573" s="257"/>
      <c r="CE573" s="257"/>
      <c r="CF573" s="257"/>
      <c r="CG573" s="257"/>
      <c r="CH573"/>
      <c r="CI573"/>
      <c r="CJ573"/>
      <c r="CK573"/>
    </row>
    <row r="574" spans="1:89" ht="33.75" hidden="1">
      <c r="A574" s="170"/>
      <c r="B574" s="47">
        <f>IFERROR(INDEX('اطلاعات انشعابات شرکتها'!A:BB,MATCH(A574,'اطلاعات انشعابات شرکتها'!A:A,0),MATCH(B$1,'اطلاعات انشعابات شرکتها'!$1:$1,0)),0)</f>
        <v>0</v>
      </c>
      <c r="C574" s="48">
        <f>IFERROR(INDEX('اطلاعات انشعابات شرکتها'!A:BB,MATCH(A574,'اطلاعات انشعابات شرکتها'!A:A,0),MATCH(C$1,'اطلاعات انشعابات شرکتها'!$1:$1,0)),0)</f>
        <v>0</v>
      </c>
      <c r="D574" s="45"/>
      <c r="E574" s="171"/>
      <c r="F574" s="170"/>
      <c r="G574" s="188" t="str">
        <f t="shared" si="186"/>
        <v>/</v>
      </c>
      <c r="H574" s="188">
        <f>IFERROR(INDEX('اطلاعات دوره'!A:Z,MATCH(G574,'اطلاعات دوره'!C:C,0),MATCH(H$1,'اطلاعات دوره'!$1:$1,0)),0)</f>
        <v>0</v>
      </c>
      <c r="I574" s="188">
        <f>IFERROR(INDEX('اطلاعات دوره'!A:Z,MATCH(G574,'اطلاعات دوره'!C:C,0),MATCH(I$1,'اطلاعات دوره'!$1:$1,0)),0)</f>
        <v>0</v>
      </c>
      <c r="J574" s="188">
        <f>IFERROR(INDEX('اطلاعات دوره'!A:Z,MATCH(G574,'اطلاعات دوره'!C:C,0),MATCH(J$1,'اطلاعات دوره'!$1:$1,0)),0)</f>
        <v>0</v>
      </c>
      <c r="K574" s="265"/>
      <c r="L574" s="188" t="str">
        <f>IFERROR(INDEX('اطلاعات دوره'!A:Z,MATCH(G574,'اطلاعات دوره'!C:C,0)-1,MATCH("عنوان",'اطلاعات دوره'!$1:$1,0)),"---")</f>
        <v>---</v>
      </c>
      <c r="M574" s="188" t="str">
        <f t="shared" si="187"/>
        <v>----</v>
      </c>
      <c r="N574" s="188" t="str">
        <f t="shared" si="188"/>
        <v>-/</v>
      </c>
      <c r="O574" s="265"/>
      <c r="P574" s="188">
        <f>IFERROR(INDEX('اطلاعات انشعابات شرکتها'!A:BB,MATCH(A574,'اطلاعات انشعابات شرکتها'!A:A,0),MATCH(P$1,'اطلاعات انشعابات شرکتها'!$1:$1,0)),0)</f>
        <v>0</v>
      </c>
      <c r="Q574" s="188">
        <f>IFERROR(INDEX('اطلاعات انشعابات شرکتها'!A:BB,MATCH(A574,'اطلاعات انشعابات شرکتها'!A:A,0),MATCH(Q$1,'اطلاعات انشعابات شرکتها'!$1:$1,0)),0)</f>
        <v>0</v>
      </c>
      <c r="R574" s="188">
        <f>IFERROR(INDEX('اطلاعات انشعابات شرکتها'!A:BB,MATCH(A574,'اطلاعات انشعابات شرکتها'!A:A,0),MATCH(R$1,'اطلاعات انشعابات شرکتها'!$1:$1,0)),0)</f>
        <v>0</v>
      </c>
      <c r="S574" s="265"/>
      <c r="T574" s="188">
        <f>IFERROR(INDEX('قرائت کنتور'!A:AZ,MATCH(A574&amp;"-"&amp;T$1,'قرائت کنتور'!B:B,0),MATCH(G574,'قرائت کنتور'!$1:$1,0)),0)</f>
        <v>0</v>
      </c>
      <c r="U574" s="188">
        <f>IFERROR(INDEX('قرائت کنتور'!A:AZ,MATCH(A574&amp;"-"&amp;U$1,'قرائت کنتور'!B:B,0),MATCH(L574,'قرائت کنتور'!$1:$1,0)),0)</f>
        <v>0</v>
      </c>
      <c r="V574" s="188">
        <f>IFERROR(INDEX('قرائت کنتور'!A:AZ,MATCH(A574&amp;"-"&amp;U$1,'قرائت کنتور'!B:B,0),MATCH(G574,'قرائت کنتور'!$1:$1,0)),0)</f>
        <v>0</v>
      </c>
      <c r="W574" s="188">
        <f>IFERROR(INDEX('قرائت کنتور'!A:AZ,MATCH(A574&amp;"-"&amp;W$1,'قرائت کنتور'!B:B,0),MATCH(L574,'قرائت کنتور'!$1:$1,0)),0)</f>
        <v>0</v>
      </c>
      <c r="X574" s="188">
        <f>IFERROR(INDEX('قرائت کنتور'!A:AZ,MATCH(A574&amp;"-"&amp;W$1,'قرائت کنتور'!B:B,0),MATCH(G574,'قرائت کنتور'!$1:$1,0)),0)</f>
        <v>0</v>
      </c>
      <c r="Y574" s="188">
        <f>IFERROR(INDEX('قرائت کنتور'!A:AZ,MATCH(A574&amp;"-"&amp;Y$1,'قرائت کنتور'!B:B,0),MATCH(L574,'قرائت کنتور'!$1:$1,0)),0)</f>
        <v>0</v>
      </c>
      <c r="Z574" s="188">
        <f>IFERROR(INDEX('قرائت کنتور'!A:AZ,MATCH(A574&amp;"-"&amp;Y$1,'قرائت کنتور'!B:B,0),MATCH(G574,'قرائت کنتور'!$1:$1,0)),0)</f>
        <v>0</v>
      </c>
      <c r="AA574" s="188">
        <f>IFERROR(INDEX('قرائت کنتور'!A:AZ,MATCH(A574&amp;"-"&amp;AA$1,'قرائت کنتور'!B:B,0),MATCH(L574,'قرائت کنتور'!$1:$1,0)),0)</f>
        <v>0</v>
      </c>
      <c r="AB574" s="188">
        <f>IFERROR(INDEX('قرائت کنتور'!A:AZ,MATCH(A574&amp;"-"&amp;AA$1,'قرائت کنتور'!B:B,0),MATCH(G574,'قرائت کنتور'!$1:$1,0)),0)</f>
        <v>0</v>
      </c>
      <c r="AC574" s="265"/>
      <c r="AD574" s="188">
        <f t="shared" si="189"/>
        <v>0</v>
      </c>
      <c r="AE574" s="188">
        <f t="shared" si="190"/>
        <v>0</v>
      </c>
      <c r="AF574" s="188">
        <f t="shared" si="191"/>
        <v>0</v>
      </c>
      <c r="AG574" s="188">
        <f t="shared" si="192"/>
        <v>0</v>
      </c>
      <c r="AH574" s="188">
        <f t="shared" si="193"/>
        <v>0</v>
      </c>
      <c r="AI574" s="188">
        <f t="shared" si="194"/>
        <v>0</v>
      </c>
      <c r="AJ574" s="188" t="str">
        <f t="shared" si="195"/>
        <v>0</v>
      </c>
      <c r="AK574" s="265"/>
      <c r="AL574" s="254" t="str">
        <f t="shared" si="196"/>
        <v>---</v>
      </c>
      <c r="AM574" s="254" t="str">
        <f t="shared" si="197"/>
        <v>---</v>
      </c>
      <c r="AN574" s="265"/>
      <c r="AO574" s="188" t="str">
        <f>IFERROR(INDEX('تعرفه ها'!A:Z,MATCH(P574&amp;"-"&amp;AO$1,'تعرفه ها'!C:C,0),MATCH(F574,'تعرفه ها'!$2:$2,0),1),"---")</f>
        <v>---</v>
      </c>
      <c r="AP574" s="188" t="str">
        <f>IFERROR(INDEX('تعرفه ها'!A:Z,MATCH(P574&amp;"-"&amp;AP$1,'تعرفه ها'!C:C,0),MATCH(F574,'تعرفه ها'!$2:$2,0),1),"---")</f>
        <v>---</v>
      </c>
      <c r="AQ574" s="188" t="str">
        <f>IFERROR(INDEX('تعرفه ها'!A:Z,MATCH(P574&amp;"-"&amp;AQ$1,'تعرفه ها'!C:C,0),MATCH(F574,'تعرفه ها'!$2:$2,0),1),"---")</f>
        <v>---</v>
      </c>
      <c r="AR574" s="188" t="str">
        <f>IFERROR(INDEX('تعرفه ها'!A:Z,MATCH(P574&amp;"-"&amp;AR$1,'تعرفه ها'!C:C,0),MATCH(F574,'تعرفه ها'!$2:$2,0),1),"---")</f>
        <v>---</v>
      </c>
      <c r="AS574" s="265"/>
      <c r="AT574" s="415" t="str">
        <f t="shared" si="198"/>
        <v>---</v>
      </c>
      <c r="AU574" s="415" t="str">
        <f t="shared" si="199"/>
        <v>---</v>
      </c>
      <c r="AV574" s="415" t="str">
        <f t="shared" si="200"/>
        <v>---</v>
      </c>
      <c r="AW574" s="415" t="str">
        <f t="shared" si="201"/>
        <v>---</v>
      </c>
      <c r="AX574" s="415" t="str">
        <f t="shared" si="202"/>
        <v>---</v>
      </c>
      <c r="AY574" s="415" t="str">
        <f>IFERROR(AH574*INDEX('تعرفه ها'!A:Z,MATCH("عوارض برق به ازاء هر کیلووات",'تعرفه ها'!$C:$C,0),MATCH(F574,'تعرفه ها'!$2:$2,0)),"---")</f>
        <v>---</v>
      </c>
      <c r="AZ574" s="415" t="str">
        <f t="shared" si="203"/>
        <v>---</v>
      </c>
      <c r="BA574" s="415" t="str">
        <f>IFERROR(ROUND(((AX574+AY574+AZ574)*INDEX('تعرفه ها'!A:Z,MATCH("هزینه نگهداری و تعمیرات شبکه برق",'تعرفه ها'!$C:$C,0),MATCH(F574,'تعرفه ها'!$2:$2,0))/100),0),"---")</f>
        <v>---</v>
      </c>
      <c r="BB574" s="415">
        <f>IFERROR(IF(P574="دیماندی",ROUND(AJ574*INDEX('تعرفه ها'!A:Z,MATCH(BB$1,'تعرفه ها'!$C:$C,0),MATCH(F574,'تعرفه ها'!$2:$2,0))*J574/30,0),0),"---")</f>
        <v>0</v>
      </c>
      <c r="BC574" s="415"/>
      <c r="BD574" s="54" t="str">
        <f>IFERROR(IF(INDEX('اطلاعات دوره'!A:Z,MATCH(G574,'اطلاعات دوره'!C:C,0),MATCH("برق",'اطلاعات دوره'!$1:$1,0))="دارد",ROUND(AX574*INDEX('تعرفه ها'!A:Z,MATCH("پیک فصلی برق",'تعرفه ها'!$C:$C,0),MATCH(F574,'تعرفه ها'!$2:$2,0))/100,0),0),"---")</f>
        <v>---</v>
      </c>
      <c r="BE574" s="415" t="str">
        <f>IFERROR(ROUND(((AX574+AY574+AZ574+BA574+BB574+BC574+BD574)*INDEX('تعرفه ها'!A:Z,MATCH("مالیات برق",'تعرفه ها'!$C:$C,0),MATCH(F574,'تعرفه ها'!$2:$2,0))/100),0),"---")</f>
        <v>---</v>
      </c>
      <c r="BF574" s="415" t="str">
        <f t="shared" si="204"/>
        <v>---</v>
      </c>
      <c r="BG574" s="415" t="str">
        <f t="shared" si="208"/>
        <v>---</v>
      </c>
      <c r="BH574" s="415" t="str">
        <f t="shared" si="205"/>
        <v>---</v>
      </c>
      <c r="BI574" s="54" t="str">
        <f t="shared" si="206"/>
        <v>---</v>
      </c>
      <c r="BJ574" s="55" t="str">
        <f t="shared" si="207"/>
        <v>---</v>
      </c>
      <c r="BK574" s="262"/>
      <c r="BL574" s="183" t="str">
        <f>IFERROR(IF(INDEX(پرداخت!A:AZ,MATCH(A574&amp;" - "&amp;"برق",پرداخت!$B:$B,0),MATCH(G574,پرداخت!$1:$1,0))="نشده","نشده","شده"),"---")</f>
        <v>---</v>
      </c>
      <c r="BN574" s="257"/>
      <c r="BO574" s="257"/>
      <c r="BP574" s="257"/>
      <c r="BQ574" s="257"/>
      <c r="BR574" s="257"/>
      <c r="BS574" s="257"/>
      <c r="BT574" s="257"/>
      <c r="BU574" s="257"/>
      <c r="BV574" s="257"/>
      <c r="BW574" s="257"/>
      <c r="BX574" s="257"/>
      <c r="BY574" s="257"/>
      <c r="BZ574" s="257"/>
      <c r="CA574" s="257"/>
      <c r="CB574" s="257"/>
      <c r="CC574" s="257"/>
      <c r="CD574" s="257"/>
      <c r="CE574" s="257"/>
      <c r="CF574" s="257"/>
      <c r="CG574" s="257"/>
      <c r="CH574"/>
      <c r="CI574"/>
      <c r="CJ574"/>
      <c r="CK574"/>
    </row>
    <row r="575" spans="1:89" ht="33.75" hidden="1">
      <c r="A575" s="170"/>
      <c r="B575" s="47">
        <f>IFERROR(INDEX('اطلاعات انشعابات شرکتها'!A:BB,MATCH(A575,'اطلاعات انشعابات شرکتها'!A:A,0),MATCH(B$1,'اطلاعات انشعابات شرکتها'!$1:$1,0)),0)</f>
        <v>0</v>
      </c>
      <c r="C575" s="48">
        <f>IFERROR(INDEX('اطلاعات انشعابات شرکتها'!A:BB,MATCH(A575,'اطلاعات انشعابات شرکتها'!A:A,0),MATCH(C$1,'اطلاعات انشعابات شرکتها'!$1:$1,0)),0)</f>
        <v>0</v>
      </c>
      <c r="D575" s="45"/>
      <c r="E575" s="171"/>
      <c r="F575" s="170"/>
      <c r="G575" s="188" t="str">
        <f t="shared" si="186"/>
        <v>/</v>
      </c>
      <c r="H575" s="188">
        <f>IFERROR(INDEX('اطلاعات دوره'!A:Z,MATCH(G575,'اطلاعات دوره'!C:C,0),MATCH(H$1,'اطلاعات دوره'!$1:$1,0)),0)</f>
        <v>0</v>
      </c>
      <c r="I575" s="188">
        <f>IFERROR(INDEX('اطلاعات دوره'!A:Z,MATCH(G575,'اطلاعات دوره'!C:C,0),MATCH(I$1,'اطلاعات دوره'!$1:$1,0)),0)</f>
        <v>0</v>
      </c>
      <c r="J575" s="188">
        <f>IFERROR(INDEX('اطلاعات دوره'!A:Z,MATCH(G575,'اطلاعات دوره'!C:C,0),MATCH(J$1,'اطلاعات دوره'!$1:$1,0)),0)</f>
        <v>0</v>
      </c>
      <c r="K575" s="265"/>
      <c r="L575" s="188" t="str">
        <f>IFERROR(INDEX('اطلاعات دوره'!A:Z,MATCH(G575,'اطلاعات دوره'!C:C,0)-1,MATCH("عنوان",'اطلاعات دوره'!$1:$1,0)),"---")</f>
        <v>---</v>
      </c>
      <c r="M575" s="188" t="str">
        <f t="shared" si="187"/>
        <v>----</v>
      </c>
      <c r="N575" s="188" t="str">
        <f t="shared" si="188"/>
        <v>-/</v>
      </c>
      <c r="O575" s="265"/>
      <c r="P575" s="188">
        <f>IFERROR(INDEX('اطلاعات انشعابات شرکتها'!A:BB,MATCH(A575,'اطلاعات انشعابات شرکتها'!A:A,0),MATCH(P$1,'اطلاعات انشعابات شرکتها'!$1:$1,0)),0)</f>
        <v>0</v>
      </c>
      <c r="Q575" s="188">
        <f>IFERROR(INDEX('اطلاعات انشعابات شرکتها'!A:BB,MATCH(A575,'اطلاعات انشعابات شرکتها'!A:A,0),MATCH(Q$1,'اطلاعات انشعابات شرکتها'!$1:$1,0)),0)</f>
        <v>0</v>
      </c>
      <c r="R575" s="188">
        <f>IFERROR(INDEX('اطلاعات انشعابات شرکتها'!A:BB,MATCH(A575,'اطلاعات انشعابات شرکتها'!A:A,0),MATCH(R$1,'اطلاعات انشعابات شرکتها'!$1:$1,0)),0)</f>
        <v>0</v>
      </c>
      <c r="S575" s="265"/>
      <c r="T575" s="188">
        <f>IFERROR(INDEX('قرائت کنتور'!A:AZ,MATCH(A575&amp;"-"&amp;T$1,'قرائت کنتور'!B:B,0),MATCH(G575,'قرائت کنتور'!$1:$1,0)),0)</f>
        <v>0</v>
      </c>
      <c r="U575" s="188">
        <f>IFERROR(INDEX('قرائت کنتور'!A:AZ,MATCH(A575&amp;"-"&amp;U$1,'قرائت کنتور'!B:B,0),MATCH(L575,'قرائت کنتور'!$1:$1,0)),0)</f>
        <v>0</v>
      </c>
      <c r="V575" s="188">
        <f>IFERROR(INDEX('قرائت کنتور'!A:AZ,MATCH(A575&amp;"-"&amp;U$1,'قرائت کنتور'!B:B,0),MATCH(G575,'قرائت کنتور'!$1:$1,0)),0)</f>
        <v>0</v>
      </c>
      <c r="W575" s="188">
        <f>IFERROR(INDEX('قرائت کنتور'!A:AZ,MATCH(A575&amp;"-"&amp;W$1,'قرائت کنتور'!B:B,0),MATCH(L575,'قرائت کنتور'!$1:$1,0)),0)</f>
        <v>0</v>
      </c>
      <c r="X575" s="188">
        <f>IFERROR(INDEX('قرائت کنتور'!A:AZ,MATCH(A575&amp;"-"&amp;W$1,'قرائت کنتور'!B:B,0),MATCH(G575,'قرائت کنتور'!$1:$1,0)),0)</f>
        <v>0</v>
      </c>
      <c r="Y575" s="188">
        <f>IFERROR(INDEX('قرائت کنتور'!A:AZ,MATCH(A575&amp;"-"&amp;Y$1,'قرائت کنتور'!B:B,0),MATCH(L575,'قرائت کنتور'!$1:$1,0)),0)</f>
        <v>0</v>
      </c>
      <c r="Z575" s="188">
        <f>IFERROR(INDEX('قرائت کنتور'!A:AZ,MATCH(A575&amp;"-"&amp;Y$1,'قرائت کنتور'!B:B,0),MATCH(G575,'قرائت کنتور'!$1:$1,0)),0)</f>
        <v>0</v>
      </c>
      <c r="AA575" s="188">
        <f>IFERROR(INDEX('قرائت کنتور'!A:AZ,MATCH(A575&amp;"-"&amp;AA$1,'قرائت کنتور'!B:B,0),MATCH(L575,'قرائت کنتور'!$1:$1,0)),0)</f>
        <v>0</v>
      </c>
      <c r="AB575" s="188">
        <f>IFERROR(INDEX('قرائت کنتور'!A:AZ,MATCH(A575&amp;"-"&amp;AA$1,'قرائت کنتور'!B:B,0),MATCH(G575,'قرائت کنتور'!$1:$1,0)),0)</f>
        <v>0</v>
      </c>
      <c r="AC575" s="265"/>
      <c r="AD575" s="188">
        <f t="shared" si="189"/>
        <v>0</v>
      </c>
      <c r="AE575" s="188">
        <f t="shared" si="190"/>
        <v>0</v>
      </c>
      <c r="AF575" s="188">
        <f t="shared" si="191"/>
        <v>0</v>
      </c>
      <c r="AG575" s="188">
        <f t="shared" si="192"/>
        <v>0</v>
      </c>
      <c r="AH575" s="188">
        <f t="shared" si="193"/>
        <v>0</v>
      </c>
      <c r="AI575" s="188">
        <f t="shared" si="194"/>
        <v>0</v>
      </c>
      <c r="AJ575" s="188" t="str">
        <f t="shared" si="195"/>
        <v>0</v>
      </c>
      <c r="AK575" s="265"/>
      <c r="AL575" s="254" t="str">
        <f t="shared" si="196"/>
        <v>---</v>
      </c>
      <c r="AM575" s="254" t="str">
        <f t="shared" si="197"/>
        <v>---</v>
      </c>
      <c r="AN575" s="265"/>
      <c r="AO575" s="188" t="str">
        <f>IFERROR(INDEX('تعرفه ها'!A:Z,MATCH(P575&amp;"-"&amp;AO$1,'تعرفه ها'!C:C,0),MATCH(F575,'تعرفه ها'!$2:$2,0),1),"---")</f>
        <v>---</v>
      </c>
      <c r="AP575" s="188" t="str">
        <f>IFERROR(INDEX('تعرفه ها'!A:Z,MATCH(P575&amp;"-"&amp;AP$1,'تعرفه ها'!C:C,0),MATCH(F575,'تعرفه ها'!$2:$2,0),1),"---")</f>
        <v>---</v>
      </c>
      <c r="AQ575" s="188" t="str">
        <f>IFERROR(INDEX('تعرفه ها'!A:Z,MATCH(P575&amp;"-"&amp;AQ$1,'تعرفه ها'!C:C,0),MATCH(F575,'تعرفه ها'!$2:$2,0),1),"---")</f>
        <v>---</v>
      </c>
      <c r="AR575" s="188" t="str">
        <f>IFERROR(INDEX('تعرفه ها'!A:Z,MATCH(P575&amp;"-"&amp;AR$1,'تعرفه ها'!C:C,0),MATCH(F575,'تعرفه ها'!$2:$2,0),1),"---")</f>
        <v>---</v>
      </c>
      <c r="AS575" s="265"/>
      <c r="AT575" s="415" t="str">
        <f t="shared" si="198"/>
        <v>---</v>
      </c>
      <c r="AU575" s="415" t="str">
        <f t="shared" si="199"/>
        <v>---</v>
      </c>
      <c r="AV575" s="415" t="str">
        <f t="shared" si="200"/>
        <v>---</v>
      </c>
      <c r="AW575" s="415" t="str">
        <f t="shared" si="201"/>
        <v>---</v>
      </c>
      <c r="AX575" s="415" t="str">
        <f t="shared" si="202"/>
        <v>---</v>
      </c>
      <c r="AY575" s="415" t="str">
        <f>IFERROR(AH575*INDEX('تعرفه ها'!A:Z,MATCH("عوارض برق به ازاء هر کیلووات",'تعرفه ها'!$C:$C,0),MATCH(F575,'تعرفه ها'!$2:$2,0)),"---")</f>
        <v>---</v>
      </c>
      <c r="AZ575" s="415" t="str">
        <f t="shared" si="203"/>
        <v>---</v>
      </c>
      <c r="BA575" s="415" t="str">
        <f>IFERROR(ROUND(((AX575+AY575+AZ575)*INDEX('تعرفه ها'!A:Z,MATCH("هزینه نگهداری و تعمیرات شبکه برق",'تعرفه ها'!$C:$C,0),MATCH(F575,'تعرفه ها'!$2:$2,0))/100),0),"---")</f>
        <v>---</v>
      </c>
      <c r="BB575" s="415">
        <f>IFERROR(IF(P575="دیماندی",ROUND(AJ575*INDEX('تعرفه ها'!A:Z,MATCH(BB$1,'تعرفه ها'!$C:$C,0),MATCH(F575,'تعرفه ها'!$2:$2,0))*J575/30,0),0),"---")</f>
        <v>0</v>
      </c>
      <c r="BC575" s="415"/>
      <c r="BD575" s="54" t="str">
        <f>IFERROR(IF(INDEX('اطلاعات دوره'!A:Z,MATCH(G575,'اطلاعات دوره'!C:C,0),MATCH("برق",'اطلاعات دوره'!$1:$1,0))="دارد",ROUND(AX575*INDEX('تعرفه ها'!A:Z,MATCH("پیک فصلی برق",'تعرفه ها'!$C:$C,0),MATCH(F575,'تعرفه ها'!$2:$2,0))/100,0),0),"---")</f>
        <v>---</v>
      </c>
      <c r="BE575" s="415" t="str">
        <f>IFERROR(ROUND(((AX575+AY575+AZ575+BA575+BB575+BC575+BD575)*INDEX('تعرفه ها'!A:Z,MATCH("مالیات برق",'تعرفه ها'!$C:$C,0),MATCH(F575,'تعرفه ها'!$2:$2,0))/100),0),"---")</f>
        <v>---</v>
      </c>
      <c r="BF575" s="415" t="str">
        <f t="shared" si="204"/>
        <v>---</v>
      </c>
      <c r="BG575" s="415" t="str">
        <f t="shared" si="208"/>
        <v>---</v>
      </c>
      <c r="BH575" s="415" t="str">
        <f t="shared" si="205"/>
        <v>---</v>
      </c>
      <c r="BI575" s="54" t="str">
        <f t="shared" si="206"/>
        <v>---</v>
      </c>
      <c r="BJ575" s="55" t="str">
        <f t="shared" si="207"/>
        <v>---</v>
      </c>
      <c r="BK575" s="262"/>
      <c r="BL575" s="183" t="str">
        <f>IFERROR(IF(INDEX(پرداخت!A:AZ,MATCH(A575&amp;" - "&amp;"برق",پرداخت!$B:$B,0),MATCH(G575,پرداخت!$1:$1,0))="نشده","نشده","شده"),"---")</f>
        <v>---</v>
      </c>
      <c r="BN575" s="257"/>
      <c r="BO575" s="257"/>
      <c r="BP575" s="257"/>
      <c r="BQ575" s="257"/>
      <c r="BR575" s="257"/>
      <c r="BS575" s="257"/>
      <c r="BT575" s="257"/>
      <c r="BU575" s="257"/>
      <c r="BV575" s="257"/>
      <c r="BW575" s="257"/>
      <c r="BX575" s="257"/>
      <c r="BY575" s="257"/>
      <c r="BZ575" s="257"/>
      <c r="CA575" s="257"/>
      <c r="CB575" s="257"/>
      <c r="CC575" s="257"/>
      <c r="CD575" s="257"/>
      <c r="CE575" s="257"/>
      <c r="CF575" s="257"/>
      <c r="CG575" s="257"/>
      <c r="CH575"/>
      <c r="CI575"/>
      <c r="CJ575"/>
      <c r="CK575"/>
    </row>
    <row r="576" spans="1:89" ht="33.75" hidden="1">
      <c r="A576" s="170"/>
      <c r="B576" s="47">
        <f>IFERROR(INDEX('اطلاعات انشعابات شرکتها'!A:BB,MATCH(A576,'اطلاعات انشعابات شرکتها'!A:A,0),MATCH(B$1,'اطلاعات انشعابات شرکتها'!$1:$1,0)),0)</f>
        <v>0</v>
      </c>
      <c r="C576" s="48">
        <f>IFERROR(INDEX('اطلاعات انشعابات شرکتها'!A:BB,MATCH(A576,'اطلاعات انشعابات شرکتها'!A:A,0),MATCH(C$1,'اطلاعات انشعابات شرکتها'!$1:$1,0)),0)</f>
        <v>0</v>
      </c>
      <c r="D576" s="45"/>
      <c r="E576" s="171"/>
      <c r="F576" s="170"/>
      <c r="G576" s="188" t="str">
        <f t="shared" si="186"/>
        <v>/</v>
      </c>
      <c r="H576" s="188">
        <f>IFERROR(INDEX('اطلاعات دوره'!A:Z,MATCH(G576,'اطلاعات دوره'!C:C,0),MATCH(H$1,'اطلاعات دوره'!$1:$1,0)),0)</f>
        <v>0</v>
      </c>
      <c r="I576" s="188">
        <f>IFERROR(INDEX('اطلاعات دوره'!A:Z,MATCH(G576,'اطلاعات دوره'!C:C,0),MATCH(I$1,'اطلاعات دوره'!$1:$1,0)),0)</f>
        <v>0</v>
      </c>
      <c r="J576" s="188">
        <f>IFERROR(INDEX('اطلاعات دوره'!A:Z,MATCH(G576,'اطلاعات دوره'!C:C,0),MATCH(J$1,'اطلاعات دوره'!$1:$1,0)),0)</f>
        <v>0</v>
      </c>
      <c r="K576" s="265"/>
      <c r="L576" s="188" t="str">
        <f>IFERROR(INDEX('اطلاعات دوره'!A:Z,MATCH(G576,'اطلاعات دوره'!C:C,0)-1,MATCH("عنوان",'اطلاعات دوره'!$1:$1,0)),"---")</f>
        <v>---</v>
      </c>
      <c r="M576" s="188" t="str">
        <f t="shared" si="187"/>
        <v>----</v>
      </c>
      <c r="N576" s="188" t="str">
        <f t="shared" si="188"/>
        <v>-/</v>
      </c>
      <c r="O576" s="265"/>
      <c r="P576" s="188">
        <f>IFERROR(INDEX('اطلاعات انشعابات شرکتها'!A:BB,MATCH(A576,'اطلاعات انشعابات شرکتها'!A:A,0),MATCH(P$1,'اطلاعات انشعابات شرکتها'!$1:$1,0)),0)</f>
        <v>0</v>
      </c>
      <c r="Q576" s="188">
        <f>IFERROR(INDEX('اطلاعات انشعابات شرکتها'!A:BB,MATCH(A576,'اطلاعات انشعابات شرکتها'!A:A,0),MATCH(Q$1,'اطلاعات انشعابات شرکتها'!$1:$1,0)),0)</f>
        <v>0</v>
      </c>
      <c r="R576" s="188">
        <f>IFERROR(INDEX('اطلاعات انشعابات شرکتها'!A:BB,MATCH(A576,'اطلاعات انشعابات شرکتها'!A:A,0),MATCH(R$1,'اطلاعات انشعابات شرکتها'!$1:$1,0)),0)</f>
        <v>0</v>
      </c>
      <c r="S576" s="265"/>
      <c r="T576" s="188">
        <f>IFERROR(INDEX('قرائت کنتور'!A:AZ,MATCH(A576&amp;"-"&amp;T$1,'قرائت کنتور'!B:B,0),MATCH(G576,'قرائت کنتور'!$1:$1,0)),0)</f>
        <v>0</v>
      </c>
      <c r="U576" s="188">
        <f>IFERROR(INDEX('قرائت کنتور'!A:AZ,MATCH(A576&amp;"-"&amp;U$1,'قرائت کنتور'!B:B,0),MATCH(L576,'قرائت کنتور'!$1:$1,0)),0)</f>
        <v>0</v>
      </c>
      <c r="V576" s="188">
        <f>IFERROR(INDEX('قرائت کنتور'!A:AZ,MATCH(A576&amp;"-"&amp;U$1,'قرائت کنتور'!B:B,0),MATCH(G576,'قرائت کنتور'!$1:$1,0)),0)</f>
        <v>0</v>
      </c>
      <c r="W576" s="188">
        <f>IFERROR(INDEX('قرائت کنتور'!A:AZ,MATCH(A576&amp;"-"&amp;W$1,'قرائت کنتور'!B:B,0),MATCH(L576,'قرائت کنتور'!$1:$1,0)),0)</f>
        <v>0</v>
      </c>
      <c r="X576" s="188">
        <f>IFERROR(INDEX('قرائت کنتور'!A:AZ,MATCH(A576&amp;"-"&amp;W$1,'قرائت کنتور'!B:B,0),MATCH(G576,'قرائت کنتور'!$1:$1,0)),0)</f>
        <v>0</v>
      </c>
      <c r="Y576" s="188">
        <f>IFERROR(INDEX('قرائت کنتور'!A:AZ,MATCH(A576&amp;"-"&amp;Y$1,'قرائت کنتور'!B:B,0),MATCH(L576,'قرائت کنتور'!$1:$1,0)),0)</f>
        <v>0</v>
      </c>
      <c r="Z576" s="188">
        <f>IFERROR(INDEX('قرائت کنتور'!A:AZ,MATCH(A576&amp;"-"&amp;Y$1,'قرائت کنتور'!B:B,0),MATCH(G576,'قرائت کنتور'!$1:$1,0)),0)</f>
        <v>0</v>
      </c>
      <c r="AA576" s="188">
        <f>IFERROR(INDEX('قرائت کنتور'!A:AZ,MATCH(A576&amp;"-"&amp;AA$1,'قرائت کنتور'!B:B,0),MATCH(L576,'قرائت کنتور'!$1:$1,0)),0)</f>
        <v>0</v>
      </c>
      <c r="AB576" s="188">
        <f>IFERROR(INDEX('قرائت کنتور'!A:AZ,MATCH(A576&amp;"-"&amp;AA$1,'قرائت کنتور'!B:B,0),MATCH(G576,'قرائت کنتور'!$1:$1,0)),0)</f>
        <v>0</v>
      </c>
      <c r="AC576" s="265"/>
      <c r="AD576" s="188">
        <f t="shared" si="189"/>
        <v>0</v>
      </c>
      <c r="AE576" s="188">
        <f t="shared" si="190"/>
        <v>0</v>
      </c>
      <c r="AF576" s="188">
        <f t="shared" si="191"/>
        <v>0</v>
      </c>
      <c r="AG576" s="188">
        <f t="shared" si="192"/>
        <v>0</v>
      </c>
      <c r="AH576" s="188">
        <f t="shared" si="193"/>
        <v>0</v>
      </c>
      <c r="AI576" s="188">
        <f t="shared" si="194"/>
        <v>0</v>
      </c>
      <c r="AJ576" s="188" t="str">
        <f t="shared" si="195"/>
        <v>0</v>
      </c>
      <c r="AK576" s="265"/>
      <c r="AL576" s="254" t="str">
        <f t="shared" si="196"/>
        <v>---</v>
      </c>
      <c r="AM576" s="254" t="str">
        <f t="shared" si="197"/>
        <v>---</v>
      </c>
      <c r="AN576" s="265"/>
      <c r="AO576" s="188" t="str">
        <f>IFERROR(INDEX('تعرفه ها'!A:Z,MATCH(P576&amp;"-"&amp;AO$1,'تعرفه ها'!C:C,0),MATCH(F576,'تعرفه ها'!$2:$2,0),1),"---")</f>
        <v>---</v>
      </c>
      <c r="AP576" s="188" t="str">
        <f>IFERROR(INDEX('تعرفه ها'!A:Z,MATCH(P576&amp;"-"&amp;AP$1,'تعرفه ها'!C:C,0),MATCH(F576,'تعرفه ها'!$2:$2,0),1),"---")</f>
        <v>---</v>
      </c>
      <c r="AQ576" s="188" t="str">
        <f>IFERROR(INDEX('تعرفه ها'!A:Z,MATCH(P576&amp;"-"&amp;AQ$1,'تعرفه ها'!C:C,0),MATCH(F576,'تعرفه ها'!$2:$2,0),1),"---")</f>
        <v>---</v>
      </c>
      <c r="AR576" s="188" t="str">
        <f>IFERROR(INDEX('تعرفه ها'!A:Z,MATCH(P576&amp;"-"&amp;AR$1,'تعرفه ها'!C:C,0),MATCH(F576,'تعرفه ها'!$2:$2,0),1),"---")</f>
        <v>---</v>
      </c>
      <c r="AS576" s="265"/>
      <c r="AT576" s="415" t="str">
        <f t="shared" si="198"/>
        <v>---</v>
      </c>
      <c r="AU576" s="415" t="str">
        <f t="shared" si="199"/>
        <v>---</v>
      </c>
      <c r="AV576" s="415" t="str">
        <f t="shared" si="200"/>
        <v>---</v>
      </c>
      <c r="AW576" s="415" t="str">
        <f t="shared" si="201"/>
        <v>---</v>
      </c>
      <c r="AX576" s="415" t="str">
        <f t="shared" si="202"/>
        <v>---</v>
      </c>
      <c r="AY576" s="415" t="str">
        <f>IFERROR(AH576*INDEX('تعرفه ها'!A:Z,MATCH("عوارض برق به ازاء هر کیلووات",'تعرفه ها'!$C:$C,0),MATCH(F576,'تعرفه ها'!$2:$2,0)),"---")</f>
        <v>---</v>
      </c>
      <c r="AZ576" s="415" t="str">
        <f t="shared" si="203"/>
        <v>---</v>
      </c>
      <c r="BA576" s="415" t="str">
        <f>IFERROR(ROUND(((AX576+AY576+AZ576)*INDEX('تعرفه ها'!A:Z,MATCH("هزینه نگهداری و تعمیرات شبکه برق",'تعرفه ها'!$C:$C,0),MATCH(F576,'تعرفه ها'!$2:$2,0))/100),0),"---")</f>
        <v>---</v>
      </c>
      <c r="BB576" s="415">
        <f>IFERROR(IF(P576="دیماندی",ROUND(AJ576*INDEX('تعرفه ها'!A:Z,MATCH(BB$1,'تعرفه ها'!$C:$C,0),MATCH(F576,'تعرفه ها'!$2:$2,0))*J576/30,0),0),"---")</f>
        <v>0</v>
      </c>
      <c r="BC576" s="415"/>
      <c r="BD576" s="54" t="str">
        <f>IFERROR(IF(INDEX('اطلاعات دوره'!A:Z,MATCH(G576,'اطلاعات دوره'!C:C,0),MATCH("برق",'اطلاعات دوره'!$1:$1,0))="دارد",ROUND(AX576*INDEX('تعرفه ها'!A:Z,MATCH("پیک فصلی برق",'تعرفه ها'!$C:$C,0),MATCH(F576,'تعرفه ها'!$2:$2,0))/100,0),0),"---")</f>
        <v>---</v>
      </c>
      <c r="BE576" s="415" t="str">
        <f>IFERROR(ROUND(((AX576+AY576+AZ576+BA576+BB576+BC576+BD576)*INDEX('تعرفه ها'!A:Z,MATCH("مالیات برق",'تعرفه ها'!$C:$C,0),MATCH(F576,'تعرفه ها'!$2:$2,0))/100),0),"---")</f>
        <v>---</v>
      </c>
      <c r="BF576" s="415" t="str">
        <f t="shared" si="204"/>
        <v>---</v>
      </c>
      <c r="BG576" s="415" t="str">
        <f t="shared" si="208"/>
        <v>---</v>
      </c>
      <c r="BH576" s="415" t="str">
        <f t="shared" si="205"/>
        <v>---</v>
      </c>
      <c r="BI576" s="54" t="str">
        <f t="shared" si="206"/>
        <v>---</v>
      </c>
      <c r="BJ576" s="55" t="str">
        <f t="shared" si="207"/>
        <v>---</v>
      </c>
      <c r="BK576" s="262"/>
      <c r="BL576" s="183" t="str">
        <f>IFERROR(IF(INDEX(پرداخت!A:AZ,MATCH(A576&amp;" - "&amp;"برق",پرداخت!$B:$B,0),MATCH(G576,پرداخت!$1:$1,0))="نشده","نشده","شده"),"---")</f>
        <v>---</v>
      </c>
      <c r="BN576" s="257"/>
      <c r="BO576" s="257"/>
      <c r="BP576" s="257"/>
      <c r="BQ576" s="257"/>
      <c r="BR576" s="257"/>
      <c r="BS576" s="257"/>
      <c r="BT576" s="257"/>
      <c r="BU576" s="257"/>
      <c r="BV576" s="257"/>
      <c r="BW576" s="257"/>
      <c r="BX576" s="257"/>
      <c r="BY576" s="257"/>
      <c r="BZ576" s="257"/>
      <c r="CA576" s="257"/>
      <c r="CB576" s="257"/>
      <c r="CC576" s="257"/>
      <c r="CD576" s="257"/>
      <c r="CE576" s="257"/>
      <c r="CF576" s="257"/>
      <c r="CG576" s="257"/>
      <c r="CH576"/>
      <c r="CI576"/>
      <c r="CJ576"/>
      <c r="CK576"/>
    </row>
    <row r="577" spans="1:89" ht="33.75" hidden="1">
      <c r="A577" s="170"/>
      <c r="B577" s="47">
        <f>IFERROR(INDEX('اطلاعات انشعابات شرکتها'!A:BB,MATCH(A577,'اطلاعات انشعابات شرکتها'!A:A,0),MATCH(B$1,'اطلاعات انشعابات شرکتها'!$1:$1,0)),0)</f>
        <v>0</v>
      </c>
      <c r="C577" s="48">
        <f>IFERROR(INDEX('اطلاعات انشعابات شرکتها'!A:BB,MATCH(A577,'اطلاعات انشعابات شرکتها'!A:A,0),MATCH(C$1,'اطلاعات انشعابات شرکتها'!$1:$1,0)),0)</f>
        <v>0</v>
      </c>
      <c r="D577" s="45"/>
      <c r="E577" s="171"/>
      <c r="F577" s="170"/>
      <c r="G577" s="188" t="str">
        <f t="shared" si="186"/>
        <v>/</v>
      </c>
      <c r="H577" s="188">
        <f>IFERROR(INDEX('اطلاعات دوره'!A:Z,MATCH(G577,'اطلاعات دوره'!C:C,0),MATCH(H$1,'اطلاعات دوره'!$1:$1,0)),0)</f>
        <v>0</v>
      </c>
      <c r="I577" s="188">
        <f>IFERROR(INDEX('اطلاعات دوره'!A:Z,MATCH(G577,'اطلاعات دوره'!C:C,0),MATCH(I$1,'اطلاعات دوره'!$1:$1,0)),0)</f>
        <v>0</v>
      </c>
      <c r="J577" s="188">
        <f>IFERROR(INDEX('اطلاعات دوره'!A:Z,MATCH(G577,'اطلاعات دوره'!C:C,0),MATCH(J$1,'اطلاعات دوره'!$1:$1,0)),0)</f>
        <v>0</v>
      </c>
      <c r="K577" s="265"/>
      <c r="L577" s="188" t="str">
        <f>IFERROR(INDEX('اطلاعات دوره'!A:Z,MATCH(G577,'اطلاعات دوره'!C:C,0)-1,MATCH("عنوان",'اطلاعات دوره'!$1:$1,0)),"---")</f>
        <v>---</v>
      </c>
      <c r="M577" s="188" t="str">
        <f t="shared" si="187"/>
        <v>----</v>
      </c>
      <c r="N577" s="188" t="str">
        <f t="shared" si="188"/>
        <v>-/</v>
      </c>
      <c r="O577" s="265"/>
      <c r="P577" s="188">
        <f>IFERROR(INDEX('اطلاعات انشعابات شرکتها'!A:BB,MATCH(A577,'اطلاعات انشعابات شرکتها'!A:A,0),MATCH(P$1,'اطلاعات انشعابات شرکتها'!$1:$1,0)),0)</f>
        <v>0</v>
      </c>
      <c r="Q577" s="188">
        <f>IFERROR(INDEX('اطلاعات انشعابات شرکتها'!A:BB,MATCH(A577,'اطلاعات انشعابات شرکتها'!A:A,0),MATCH(Q$1,'اطلاعات انشعابات شرکتها'!$1:$1,0)),0)</f>
        <v>0</v>
      </c>
      <c r="R577" s="188">
        <f>IFERROR(INDEX('اطلاعات انشعابات شرکتها'!A:BB,MATCH(A577,'اطلاعات انشعابات شرکتها'!A:A,0),MATCH(R$1,'اطلاعات انشعابات شرکتها'!$1:$1,0)),0)</f>
        <v>0</v>
      </c>
      <c r="S577" s="265"/>
      <c r="T577" s="188">
        <f>IFERROR(INDEX('قرائت کنتور'!A:AZ,MATCH(A577&amp;"-"&amp;T$1,'قرائت کنتور'!B:B,0),MATCH(G577,'قرائت کنتور'!$1:$1,0)),0)</f>
        <v>0</v>
      </c>
      <c r="U577" s="188">
        <f>IFERROR(INDEX('قرائت کنتور'!A:AZ,MATCH(A577&amp;"-"&amp;U$1,'قرائت کنتور'!B:B,0),MATCH(L577,'قرائت کنتور'!$1:$1,0)),0)</f>
        <v>0</v>
      </c>
      <c r="V577" s="188">
        <f>IFERROR(INDEX('قرائت کنتور'!A:AZ,MATCH(A577&amp;"-"&amp;U$1,'قرائت کنتور'!B:B,0),MATCH(G577,'قرائت کنتور'!$1:$1,0)),0)</f>
        <v>0</v>
      </c>
      <c r="W577" s="188">
        <f>IFERROR(INDEX('قرائت کنتور'!A:AZ,MATCH(A577&amp;"-"&amp;W$1,'قرائت کنتور'!B:B,0),MATCH(L577,'قرائت کنتور'!$1:$1,0)),0)</f>
        <v>0</v>
      </c>
      <c r="X577" s="188">
        <f>IFERROR(INDEX('قرائت کنتور'!A:AZ,MATCH(A577&amp;"-"&amp;W$1,'قرائت کنتور'!B:B,0),MATCH(G577,'قرائت کنتور'!$1:$1,0)),0)</f>
        <v>0</v>
      </c>
      <c r="Y577" s="188">
        <f>IFERROR(INDEX('قرائت کنتور'!A:AZ,MATCH(A577&amp;"-"&amp;Y$1,'قرائت کنتور'!B:B,0),MATCH(L577,'قرائت کنتور'!$1:$1,0)),0)</f>
        <v>0</v>
      </c>
      <c r="Z577" s="188">
        <f>IFERROR(INDEX('قرائت کنتور'!A:AZ,MATCH(A577&amp;"-"&amp;Y$1,'قرائت کنتور'!B:B,0),MATCH(G577,'قرائت کنتور'!$1:$1,0)),0)</f>
        <v>0</v>
      </c>
      <c r="AA577" s="188">
        <f>IFERROR(INDEX('قرائت کنتور'!A:AZ,MATCH(A577&amp;"-"&amp;AA$1,'قرائت کنتور'!B:B,0),MATCH(L577,'قرائت کنتور'!$1:$1,0)),0)</f>
        <v>0</v>
      </c>
      <c r="AB577" s="188">
        <f>IFERROR(INDEX('قرائت کنتور'!A:AZ,MATCH(A577&amp;"-"&amp;AA$1,'قرائت کنتور'!B:B,0),MATCH(G577,'قرائت کنتور'!$1:$1,0)),0)</f>
        <v>0</v>
      </c>
      <c r="AC577" s="265"/>
      <c r="AD577" s="188">
        <f t="shared" si="189"/>
        <v>0</v>
      </c>
      <c r="AE577" s="188">
        <f t="shared" si="190"/>
        <v>0</v>
      </c>
      <c r="AF577" s="188">
        <f t="shared" si="191"/>
        <v>0</v>
      </c>
      <c r="AG577" s="188">
        <f t="shared" si="192"/>
        <v>0</v>
      </c>
      <c r="AH577" s="188">
        <f t="shared" si="193"/>
        <v>0</v>
      </c>
      <c r="AI577" s="188">
        <f t="shared" si="194"/>
        <v>0</v>
      </c>
      <c r="AJ577" s="188" t="str">
        <f t="shared" si="195"/>
        <v>0</v>
      </c>
      <c r="AK577" s="265"/>
      <c r="AL577" s="254" t="str">
        <f t="shared" si="196"/>
        <v>---</v>
      </c>
      <c r="AM577" s="254" t="str">
        <f t="shared" si="197"/>
        <v>---</v>
      </c>
      <c r="AN577" s="265"/>
      <c r="AO577" s="188" t="str">
        <f>IFERROR(INDEX('تعرفه ها'!A:Z,MATCH(P577&amp;"-"&amp;AO$1,'تعرفه ها'!C:C,0),MATCH(F577,'تعرفه ها'!$2:$2,0),1),"---")</f>
        <v>---</v>
      </c>
      <c r="AP577" s="188" t="str">
        <f>IFERROR(INDEX('تعرفه ها'!A:Z,MATCH(P577&amp;"-"&amp;AP$1,'تعرفه ها'!C:C,0),MATCH(F577,'تعرفه ها'!$2:$2,0),1),"---")</f>
        <v>---</v>
      </c>
      <c r="AQ577" s="188" t="str">
        <f>IFERROR(INDEX('تعرفه ها'!A:Z,MATCH(P577&amp;"-"&amp;AQ$1,'تعرفه ها'!C:C,0),MATCH(F577,'تعرفه ها'!$2:$2,0),1),"---")</f>
        <v>---</v>
      </c>
      <c r="AR577" s="188" t="str">
        <f>IFERROR(INDEX('تعرفه ها'!A:Z,MATCH(P577&amp;"-"&amp;AR$1,'تعرفه ها'!C:C,0),MATCH(F577,'تعرفه ها'!$2:$2,0),1),"---")</f>
        <v>---</v>
      </c>
      <c r="AS577" s="265"/>
      <c r="AT577" s="415" t="str">
        <f t="shared" si="198"/>
        <v>---</v>
      </c>
      <c r="AU577" s="415" t="str">
        <f t="shared" si="199"/>
        <v>---</v>
      </c>
      <c r="AV577" s="415" t="str">
        <f t="shared" si="200"/>
        <v>---</v>
      </c>
      <c r="AW577" s="415" t="str">
        <f t="shared" si="201"/>
        <v>---</v>
      </c>
      <c r="AX577" s="415" t="str">
        <f t="shared" si="202"/>
        <v>---</v>
      </c>
      <c r="AY577" s="415" t="str">
        <f>IFERROR(AH577*INDEX('تعرفه ها'!A:Z,MATCH("عوارض برق به ازاء هر کیلووات",'تعرفه ها'!$C:$C,0),MATCH(F577,'تعرفه ها'!$2:$2,0)),"---")</f>
        <v>---</v>
      </c>
      <c r="AZ577" s="415" t="str">
        <f t="shared" si="203"/>
        <v>---</v>
      </c>
      <c r="BA577" s="415" t="str">
        <f>IFERROR(ROUND(((AX577+AY577+AZ577)*INDEX('تعرفه ها'!A:Z,MATCH("هزینه نگهداری و تعمیرات شبکه برق",'تعرفه ها'!$C:$C,0),MATCH(F577,'تعرفه ها'!$2:$2,0))/100),0),"---")</f>
        <v>---</v>
      </c>
      <c r="BB577" s="415">
        <f>IFERROR(IF(P577="دیماندی",ROUND(AJ577*INDEX('تعرفه ها'!A:Z,MATCH(BB$1,'تعرفه ها'!$C:$C,0),MATCH(F577,'تعرفه ها'!$2:$2,0))*J577/30,0),0),"---")</f>
        <v>0</v>
      </c>
      <c r="BC577" s="415"/>
      <c r="BD577" s="54" t="str">
        <f>IFERROR(IF(INDEX('اطلاعات دوره'!A:Z,MATCH(G577,'اطلاعات دوره'!C:C,0),MATCH("برق",'اطلاعات دوره'!$1:$1,0))="دارد",ROUND(AX577*INDEX('تعرفه ها'!A:Z,MATCH("پیک فصلی برق",'تعرفه ها'!$C:$C,0),MATCH(F577,'تعرفه ها'!$2:$2,0))/100,0),0),"---")</f>
        <v>---</v>
      </c>
      <c r="BE577" s="415" t="str">
        <f>IFERROR(ROUND(((AX577+AY577+AZ577+BA577+BB577+BC577+BD577)*INDEX('تعرفه ها'!A:Z,MATCH("مالیات برق",'تعرفه ها'!$C:$C,0),MATCH(F577,'تعرفه ها'!$2:$2,0))/100),0),"---")</f>
        <v>---</v>
      </c>
      <c r="BF577" s="415" t="str">
        <f t="shared" si="204"/>
        <v>---</v>
      </c>
      <c r="BG577" s="415" t="str">
        <f t="shared" si="208"/>
        <v>---</v>
      </c>
      <c r="BH577" s="415" t="str">
        <f t="shared" si="205"/>
        <v>---</v>
      </c>
      <c r="BI577" s="54" t="str">
        <f t="shared" si="206"/>
        <v>---</v>
      </c>
      <c r="BJ577" s="55" t="str">
        <f t="shared" si="207"/>
        <v>---</v>
      </c>
      <c r="BK577" s="262"/>
      <c r="BL577" s="183" t="str">
        <f>IFERROR(IF(INDEX(پرداخت!A:AZ,MATCH(A577&amp;" - "&amp;"برق",پرداخت!$B:$B,0),MATCH(G577,پرداخت!$1:$1,0))="نشده","نشده","شده"),"---")</f>
        <v>---</v>
      </c>
      <c r="BN577" s="257"/>
      <c r="BO577" s="257"/>
      <c r="BP577" s="257"/>
      <c r="BQ577" s="257"/>
      <c r="BR577" s="257"/>
      <c r="BS577" s="257"/>
      <c r="BT577" s="257"/>
      <c r="BU577" s="257"/>
      <c r="BV577" s="257"/>
      <c r="BW577" s="257"/>
      <c r="BX577" s="257"/>
      <c r="BY577" s="257"/>
      <c r="BZ577" s="257"/>
      <c r="CA577" s="257"/>
      <c r="CB577" s="257"/>
      <c r="CC577" s="257"/>
      <c r="CD577" s="257"/>
      <c r="CE577" s="257"/>
      <c r="CF577" s="257"/>
      <c r="CG577" s="257"/>
      <c r="CH577"/>
      <c r="CI577"/>
      <c r="CJ577"/>
      <c r="CK577"/>
    </row>
    <row r="578" spans="1:89" ht="33.75" hidden="1">
      <c r="A578" s="170"/>
      <c r="B578" s="47">
        <f>IFERROR(INDEX('اطلاعات انشعابات شرکتها'!A:BB,MATCH(A578,'اطلاعات انشعابات شرکتها'!A:A,0),MATCH(B$1,'اطلاعات انشعابات شرکتها'!$1:$1,0)),0)</f>
        <v>0</v>
      </c>
      <c r="C578" s="48">
        <f>IFERROR(INDEX('اطلاعات انشعابات شرکتها'!A:BB,MATCH(A578,'اطلاعات انشعابات شرکتها'!A:A,0),MATCH(C$1,'اطلاعات انشعابات شرکتها'!$1:$1,0)),0)</f>
        <v>0</v>
      </c>
      <c r="D578" s="45"/>
      <c r="E578" s="171"/>
      <c r="F578" s="170"/>
      <c r="G578" s="188" t="str">
        <f t="shared" si="186"/>
        <v>/</v>
      </c>
      <c r="H578" s="188">
        <f>IFERROR(INDEX('اطلاعات دوره'!A:Z,MATCH(G578,'اطلاعات دوره'!C:C,0),MATCH(H$1,'اطلاعات دوره'!$1:$1,0)),0)</f>
        <v>0</v>
      </c>
      <c r="I578" s="188">
        <f>IFERROR(INDEX('اطلاعات دوره'!A:Z,MATCH(G578,'اطلاعات دوره'!C:C,0),MATCH(I$1,'اطلاعات دوره'!$1:$1,0)),0)</f>
        <v>0</v>
      </c>
      <c r="J578" s="188">
        <f>IFERROR(INDEX('اطلاعات دوره'!A:Z,MATCH(G578,'اطلاعات دوره'!C:C,0),MATCH(J$1,'اطلاعات دوره'!$1:$1,0)),0)</f>
        <v>0</v>
      </c>
      <c r="K578" s="265"/>
      <c r="L578" s="188" t="str">
        <f>IFERROR(INDEX('اطلاعات دوره'!A:Z,MATCH(G578,'اطلاعات دوره'!C:C,0)-1,MATCH("عنوان",'اطلاعات دوره'!$1:$1,0)),"---")</f>
        <v>---</v>
      </c>
      <c r="M578" s="188" t="str">
        <f t="shared" si="187"/>
        <v>----</v>
      </c>
      <c r="N578" s="188" t="str">
        <f t="shared" si="188"/>
        <v>-/</v>
      </c>
      <c r="O578" s="265"/>
      <c r="P578" s="188">
        <f>IFERROR(INDEX('اطلاعات انشعابات شرکتها'!A:BB,MATCH(A578,'اطلاعات انشعابات شرکتها'!A:A,0),MATCH(P$1,'اطلاعات انشعابات شرکتها'!$1:$1,0)),0)</f>
        <v>0</v>
      </c>
      <c r="Q578" s="188">
        <f>IFERROR(INDEX('اطلاعات انشعابات شرکتها'!A:BB,MATCH(A578,'اطلاعات انشعابات شرکتها'!A:A,0),MATCH(Q$1,'اطلاعات انشعابات شرکتها'!$1:$1,0)),0)</f>
        <v>0</v>
      </c>
      <c r="R578" s="188">
        <f>IFERROR(INDEX('اطلاعات انشعابات شرکتها'!A:BB,MATCH(A578,'اطلاعات انشعابات شرکتها'!A:A,0),MATCH(R$1,'اطلاعات انشعابات شرکتها'!$1:$1,0)),0)</f>
        <v>0</v>
      </c>
      <c r="S578" s="265"/>
      <c r="T578" s="188">
        <f>IFERROR(INDEX('قرائت کنتور'!A:AZ,MATCH(A578&amp;"-"&amp;T$1,'قرائت کنتور'!B:B,0),MATCH(G578,'قرائت کنتور'!$1:$1,0)),0)</f>
        <v>0</v>
      </c>
      <c r="U578" s="188">
        <f>IFERROR(INDEX('قرائت کنتور'!A:AZ,MATCH(A578&amp;"-"&amp;U$1,'قرائت کنتور'!B:B,0),MATCH(L578,'قرائت کنتور'!$1:$1,0)),0)</f>
        <v>0</v>
      </c>
      <c r="V578" s="188">
        <f>IFERROR(INDEX('قرائت کنتور'!A:AZ,MATCH(A578&amp;"-"&amp;U$1,'قرائت کنتور'!B:B,0),MATCH(G578,'قرائت کنتور'!$1:$1,0)),0)</f>
        <v>0</v>
      </c>
      <c r="W578" s="188">
        <f>IFERROR(INDEX('قرائت کنتور'!A:AZ,MATCH(A578&amp;"-"&amp;W$1,'قرائت کنتور'!B:B,0),MATCH(L578,'قرائت کنتور'!$1:$1,0)),0)</f>
        <v>0</v>
      </c>
      <c r="X578" s="188">
        <f>IFERROR(INDEX('قرائت کنتور'!A:AZ,MATCH(A578&amp;"-"&amp;W$1,'قرائت کنتور'!B:B,0),MATCH(G578,'قرائت کنتور'!$1:$1,0)),0)</f>
        <v>0</v>
      </c>
      <c r="Y578" s="188">
        <f>IFERROR(INDEX('قرائت کنتور'!A:AZ,MATCH(A578&amp;"-"&amp;Y$1,'قرائت کنتور'!B:B,0),MATCH(L578,'قرائت کنتور'!$1:$1,0)),0)</f>
        <v>0</v>
      </c>
      <c r="Z578" s="188">
        <f>IFERROR(INDEX('قرائت کنتور'!A:AZ,MATCH(A578&amp;"-"&amp;Y$1,'قرائت کنتور'!B:B,0),MATCH(G578,'قرائت کنتور'!$1:$1,0)),0)</f>
        <v>0</v>
      </c>
      <c r="AA578" s="188">
        <f>IFERROR(INDEX('قرائت کنتور'!A:AZ,MATCH(A578&amp;"-"&amp;AA$1,'قرائت کنتور'!B:B,0),MATCH(L578,'قرائت کنتور'!$1:$1,0)),0)</f>
        <v>0</v>
      </c>
      <c r="AB578" s="188">
        <f>IFERROR(INDEX('قرائت کنتور'!A:AZ,MATCH(A578&amp;"-"&amp;AA$1,'قرائت کنتور'!B:B,0),MATCH(G578,'قرائت کنتور'!$1:$1,0)),0)</f>
        <v>0</v>
      </c>
      <c r="AC578" s="265"/>
      <c r="AD578" s="188">
        <f t="shared" si="189"/>
        <v>0</v>
      </c>
      <c r="AE578" s="188">
        <f t="shared" si="190"/>
        <v>0</v>
      </c>
      <c r="AF578" s="188">
        <f t="shared" si="191"/>
        <v>0</v>
      </c>
      <c r="AG578" s="188">
        <f t="shared" si="192"/>
        <v>0</v>
      </c>
      <c r="AH578" s="188">
        <f t="shared" si="193"/>
        <v>0</v>
      </c>
      <c r="AI578" s="188">
        <f t="shared" si="194"/>
        <v>0</v>
      </c>
      <c r="AJ578" s="188" t="str">
        <f t="shared" si="195"/>
        <v>0</v>
      </c>
      <c r="AK578" s="265"/>
      <c r="AL578" s="254" t="str">
        <f t="shared" si="196"/>
        <v>---</v>
      </c>
      <c r="AM578" s="254" t="str">
        <f t="shared" si="197"/>
        <v>---</v>
      </c>
      <c r="AN578" s="265"/>
      <c r="AO578" s="188" t="str">
        <f>IFERROR(INDEX('تعرفه ها'!A:Z,MATCH(P578&amp;"-"&amp;AO$1,'تعرفه ها'!C:C,0),MATCH(F578,'تعرفه ها'!$2:$2,0),1),"---")</f>
        <v>---</v>
      </c>
      <c r="AP578" s="188" t="str">
        <f>IFERROR(INDEX('تعرفه ها'!A:Z,MATCH(P578&amp;"-"&amp;AP$1,'تعرفه ها'!C:C,0),MATCH(F578,'تعرفه ها'!$2:$2,0),1),"---")</f>
        <v>---</v>
      </c>
      <c r="AQ578" s="188" t="str">
        <f>IFERROR(INDEX('تعرفه ها'!A:Z,MATCH(P578&amp;"-"&amp;AQ$1,'تعرفه ها'!C:C,0),MATCH(F578,'تعرفه ها'!$2:$2,0),1),"---")</f>
        <v>---</v>
      </c>
      <c r="AR578" s="188" t="str">
        <f>IFERROR(INDEX('تعرفه ها'!A:Z,MATCH(P578&amp;"-"&amp;AR$1,'تعرفه ها'!C:C,0),MATCH(F578,'تعرفه ها'!$2:$2,0),1),"---")</f>
        <v>---</v>
      </c>
      <c r="AS578" s="265"/>
      <c r="AT578" s="415" t="str">
        <f t="shared" si="198"/>
        <v>---</v>
      </c>
      <c r="AU578" s="415" t="str">
        <f t="shared" si="199"/>
        <v>---</v>
      </c>
      <c r="AV578" s="415" t="str">
        <f t="shared" si="200"/>
        <v>---</v>
      </c>
      <c r="AW578" s="415" t="str">
        <f t="shared" si="201"/>
        <v>---</v>
      </c>
      <c r="AX578" s="415" t="str">
        <f t="shared" si="202"/>
        <v>---</v>
      </c>
      <c r="AY578" s="415" t="str">
        <f>IFERROR(AH578*INDEX('تعرفه ها'!A:Z,MATCH("عوارض برق به ازاء هر کیلووات",'تعرفه ها'!$C:$C,0),MATCH(F578,'تعرفه ها'!$2:$2,0)),"---")</f>
        <v>---</v>
      </c>
      <c r="AZ578" s="415" t="str">
        <f t="shared" si="203"/>
        <v>---</v>
      </c>
      <c r="BA578" s="415" t="str">
        <f>IFERROR(ROUND(((AX578+AY578+AZ578)*INDEX('تعرفه ها'!A:Z,MATCH("هزینه نگهداری و تعمیرات شبکه برق",'تعرفه ها'!$C:$C,0),MATCH(F578,'تعرفه ها'!$2:$2,0))/100),0),"---")</f>
        <v>---</v>
      </c>
      <c r="BB578" s="415">
        <f>IFERROR(IF(P578="دیماندی",ROUND(AJ578*INDEX('تعرفه ها'!A:Z,MATCH(BB$1,'تعرفه ها'!$C:$C,0),MATCH(F578,'تعرفه ها'!$2:$2,0))*J578/30,0),0),"---")</f>
        <v>0</v>
      </c>
      <c r="BC578" s="415"/>
      <c r="BD578" s="54" t="str">
        <f>IFERROR(IF(INDEX('اطلاعات دوره'!A:Z,MATCH(G578,'اطلاعات دوره'!C:C,0),MATCH("برق",'اطلاعات دوره'!$1:$1,0))="دارد",ROUND(AX578*INDEX('تعرفه ها'!A:Z,MATCH("پیک فصلی برق",'تعرفه ها'!$C:$C,0),MATCH(F578,'تعرفه ها'!$2:$2,0))/100,0),0),"---")</f>
        <v>---</v>
      </c>
      <c r="BE578" s="415" t="str">
        <f>IFERROR(ROUND(((AX578+AY578+AZ578+BA578+BB578+BC578+BD578)*INDEX('تعرفه ها'!A:Z,MATCH("مالیات برق",'تعرفه ها'!$C:$C,0),MATCH(F578,'تعرفه ها'!$2:$2,0))/100),0),"---")</f>
        <v>---</v>
      </c>
      <c r="BF578" s="415" t="str">
        <f t="shared" si="204"/>
        <v>---</v>
      </c>
      <c r="BG578" s="415" t="str">
        <f t="shared" si="208"/>
        <v>---</v>
      </c>
      <c r="BH578" s="415" t="str">
        <f t="shared" si="205"/>
        <v>---</v>
      </c>
      <c r="BI578" s="54" t="str">
        <f t="shared" si="206"/>
        <v>---</v>
      </c>
      <c r="BJ578" s="55" t="str">
        <f t="shared" si="207"/>
        <v>---</v>
      </c>
      <c r="BK578" s="262"/>
      <c r="BL578" s="183" t="str">
        <f>IFERROR(IF(INDEX(پرداخت!A:AZ,MATCH(A578&amp;" - "&amp;"برق",پرداخت!$B:$B,0),MATCH(G578,پرداخت!$1:$1,0))="نشده","نشده","شده"),"---")</f>
        <v>---</v>
      </c>
      <c r="BN578" s="257"/>
      <c r="BO578" s="257"/>
      <c r="BP578" s="257"/>
      <c r="BQ578" s="257"/>
      <c r="BR578" s="257"/>
      <c r="BS578" s="257"/>
      <c r="BT578" s="257"/>
      <c r="BU578" s="257"/>
      <c r="BV578" s="257"/>
      <c r="BW578" s="257"/>
      <c r="BX578" s="257"/>
      <c r="BY578" s="257"/>
      <c r="BZ578" s="257"/>
      <c r="CA578" s="257"/>
      <c r="CB578" s="257"/>
      <c r="CC578" s="257"/>
      <c r="CD578" s="257"/>
      <c r="CE578" s="257"/>
      <c r="CF578" s="257"/>
      <c r="CG578" s="257"/>
      <c r="CH578"/>
      <c r="CI578"/>
      <c r="CJ578"/>
      <c r="CK578"/>
    </row>
    <row r="579" spans="1:89" ht="33.75" hidden="1">
      <c r="A579" s="170"/>
      <c r="B579" s="47">
        <f>IFERROR(INDEX('اطلاعات انشعابات شرکتها'!A:BB,MATCH(A579,'اطلاعات انشعابات شرکتها'!A:A,0),MATCH(B$1,'اطلاعات انشعابات شرکتها'!$1:$1,0)),0)</f>
        <v>0</v>
      </c>
      <c r="C579" s="48">
        <f>IFERROR(INDEX('اطلاعات انشعابات شرکتها'!A:BB,MATCH(A579,'اطلاعات انشعابات شرکتها'!A:A,0),MATCH(C$1,'اطلاعات انشعابات شرکتها'!$1:$1,0)),0)</f>
        <v>0</v>
      </c>
      <c r="D579" s="45"/>
      <c r="E579" s="171"/>
      <c r="F579" s="170"/>
      <c r="G579" s="188" t="str">
        <f t="shared" si="186"/>
        <v>/</v>
      </c>
      <c r="H579" s="188">
        <f>IFERROR(INDEX('اطلاعات دوره'!A:Z,MATCH(G579,'اطلاعات دوره'!C:C,0),MATCH(H$1,'اطلاعات دوره'!$1:$1,0)),0)</f>
        <v>0</v>
      </c>
      <c r="I579" s="188">
        <f>IFERROR(INDEX('اطلاعات دوره'!A:Z,MATCH(G579,'اطلاعات دوره'!C:C,0),MATCH(I$1,'اطلاعات دوره'!$1:$1,0)),0)</f>
        <v>0</v>
      </c>
      <c r="J579" s="188">
        <f>IFERROR(INDEX('اطلاعات دوره'!A:Z,MATCH(G579,'اطلاعات دوره'!C:C,0),MATCH(J$1,'اطلاعات دوره'!$1:$1,0)),0)</f>
        <v>0</v>
      </c>
      <c r="K579" s="265"/>
      <c r="L579" s="188" t="str">
        <f>IFERROR(INDEX('اطلاعات دوره'!A:Z,MATCH(G579,'اطلاعات دوره'!C:C,0)-1,MATCH("عنوان",'اطلاعات دوره'!$1:$1,0)),"---")</f>
        <v>---</v>
      </c>
      <c r="M579" s="188" t="str">
        <f t="shared" si="187"/>
        <v>----</v>
      </c>
      <c r="N579" s="188" t="str">
        <f t="shared" si="188"/>
        <v>-/</v>
      </c>
      <c r="O579" s="265"/>
      <c r="P579" s="188">
        <f>IFERROR(INDEX('اطلاعات انشعابات شرکتها'!A:BB,MATCH(A579,'اطلاعات انشعابات شرکتها'!A:A,0),MATCH(P$1,'اطلاعات انشعابات شرکتها'!$1:$1,0)),0)</f>
        <v>0</v>
      </c>
      <c r="Q579" s="188">
        <f>IFERROR(INDEX('اطلاعات انشعابات شرکتها'!A:BB,MATCH(A579,'اطلاعات انشعابات شرکتها'!A:A,0),MATCH(Q$1,'اطلاعات انشعابات شرکتها'!$1:$1,0)),0)</f>
        <v>0</v>
      </c>
      <c r="R579" s="188">
        <f>IFERROR(INDEX('اطلاعات انشعابات شرکتها'!A:BB,MATCH(A579,'اطلاعات انشعابات شرکتها'!A:A,0),MATCH(R$1,'اطلاعات انشعابات شرکتها'!$1:$1,0)),0)</f>
        <v>0</v>
      </c>
      <c r="S579" s="265"/>
      <c r="T579" s="188">
        <f>IFERROR(INDEX('قرائت کنتور'!A:AZ,MATCH(A579&amp;"-"&amp;T$1,'قرائت کنتور'!B:B,0),MATCH(G579,'قرائت کنتور'!$1:$1,0)),0)</f>
        <v>0</v>
      </c>
      <c r="U579" s="188">
        <f>IFERROR(INDEX('قرائت کنتور'!A:AZ,MATCH(A579&amp;"-"&amp;U$1,'قرائت کنتور'!B:B,0),MATCH(L579,'قرائت کنتور'!$1:$1,0)),0)</f>
        <v>0</v>
      </c>
      <c r="V579" s="188">
        <f>IFERROR(INDEX('قرائت کنتور'!A:AZ,MATCH(A579&amp;"-"&amp;U$1,'قرائت کنتور'!B:B,0),MATCH(G579,'قرائت کنتور'!$1:$1,0)),0)</f>
        <v>0</v>
      </c>
      <c r="W579" s="188">
        <f>IFERROR(INDEX('قرائت کنتور'!A:AZ,MATCH(A579&amp;"-"&amp;W$1,'قرائت کنتور'!B:B,0),MATCH(L579,'قرائت کنتور'!$1:$1,0)),0)</f>
        <v>0</v>
      </c>
      <c r="X579" s="188">
        <f>IFERROR(INDEX('قرائت کنتور'!A:AZ,MATCH(A579&amp;"-"&amp;W$1,'قرائت کنتور'!B:B,0),MATCH(G579,'قرائت کنتور'!$1:$1,0)),0)</f>
        <v>0</v>
      </c>
      <c r="Y579" s="188">
        <f>IFERROR(INDEX('قرائت کنتور'!A:AZ,MATCH(A579&amp;"-"&amp;Y$1,'قرائت کنتور'!B:B,0),MATCH(L579,'قرائت کنتور'!$1:$1,0)),0)</f>
        <v>0</v>
      </c>
      <c r="Z579" s="188">
        <f>IFERROR(INDEX('قرائت کنتور'!A:AZ,MATCH(A579&amp;"-"&amp;Y$1,'قرائت کنتور'!B:B,0),MATCH(G579,'قرائت کنتور'!$1:$1,0)),0)</f>
        <v>0</v>
      </c>
      <c r="AA579" s="188">
        <f>IFERROR(INDEX('قرائت کنتور'!A:AZ,MATCH(A579&amp;"-"&amp;AA$1,'قرائت کنتور'!B:B,0),MATCH(L579,'قرائت کنتور'!$1:$1,0)),0)</f>
        <v>0</v>
      </c>
      <c r="AB579" s="188">
        <f>IFERROR(INDEX('قرائت کنتور'!A:AZ,MATCH(A579&amp;"-"&amp;AA$1,'قرائت کنتور'!B:B,0),MATCH(G579,'قرائت کنتور'!$1:$1,0)),0)</f>
        <v>0</v>
      </c>
      <c r="AC579" s="265"/>
      <c r="AD579" s="188">
        <f t="shared" si="189"/>
        <v>0</v>
      </c>
      <c r="AE579" s="188">
        <f t="shared" si="190"/>
        <v>0</v>
      </c>
      <c r="AF579" s="188">
        <f t="shared" si="191"/>
        <v>0</v>
      </c>
      <c r="AG579" s="188">
        <f t="shared" si="192"/>
        <v>0</v>
      </c>
      <c r="AH579" s="188">
        <f t="shared" si="193"/>
        <v>0</v>
      </c>
      <c r="AI579" s="188">
        <f t="shared" si="194"/>
        <v>0</v>
      </c>
      <c r="AJ579" s="188" t="str">
        <f t="shared" si="195"/>
        <v>0</v>
      </c>
      <c r="AK579" s="265"/>
      <c r="AL579" s="254" t="str">
        <f t="shared" si="196"/>
        <v>---</v>
      </c>
      <c r="AM579" s="254" t="str">
        <f t="shared" si="197"/>
        <v>---</v>
      </c>
      <c r="AN579" s="265"/>
      <c r="AO579" s="188" t="str">
        <f>IFERROR(INDEX('تعرفه ها'!A:Z,MATCH(P579&amp;"-"&amp;AO$1,'تعرفه ها'!C:C,0),MATCH(F579,'تعرفه ها'!$2:$2,0),1),"---")</f>
        <v>---</v>
      </c>
      <c r="AP579" s="188" t="str">
        <f>IFERROR(INDEX('تعرفه ها'!A:Z,MATCH(P579&amp;"-"&amp;AP$1,'تعرفه ها'!C:C,0),MATCH(F579,'تعرفه ها'!$2:$2,0),1),"---")</f>
        <v>---</v>
      </c>
      <c r="AQ579" s="188" t="str">
        <f>IFERROR(INDEX('تعرفه ها'!A:Z,MATCH(P579&amp;"-"&amp;AQ$1,'تعرفه ها'!C:C,0),MATCH(F579,'تعرفه ها'!$2:$2,0),1),"---")</f>
        <v>---</v>
      </c>
      <c r="AR579" s="188" t="str">
        <f>IFERROR(INDEX('تعرفه ها'!A:Z,MATCH(P579&amp;"-"&amp;AR$1,'تعرفه ها'!C:C,0),MATCH(F579,'تعرفه ها'!$2:$2,0),1),"---")</f>
        <v>---</v>
      </c>
      <c r="AS579" s="265"/>
      <c r="AT579" s="415" t="str">
        <f t="shared" si="198"/>
        <v>---</v>
      </c>
      <c r="AU579" s="415" t="str">
        <f t="shared" si="199"/>
        <v>---</v>
      </c>
      <c r="AV579" s="415" t="str">
        <f t="shared" si="200"/>
        <v>---</v>
      </c>
      <c r="AW579" s="415" t="str">
        <f t="shared" si="201"/>
        <v>---</v>
      </c>
      <c r="AX579" s="415" t="str">
        <f t="shared" si="202"/>
        <v>---</v>
      </c>
      <c r="AY579" s="415" t="str">
        <f>IFERROR(AH579*INDEX('تعرفه ها'!A:Z,MATCH("عوارض برق به ازاء هر کیلووات",'تعرفه ها'!$C:$C,0),MATCH(F579,'تعرفه ها'!$2:$2,0)),"---")</f>
        <v>---</v>
      </c>
      <c r="AZ579" s="415" t="str">
        <f t="shared" si="203"/>
        <v>---</v>
      </c>
      <c r="BA579" s="415" t="str">
        <f>IFERROR(ROUND(((AX579+AY579+AZ579)*INDEX('تعرفه ها'!A:Z,MATCH("هزینه نگهداری و تعمیرات شبکه برق",'تعرفه ها'!$C:$C,0),MATCH(F579,'تعرفه ها'!$2:$2,0))/100),0),"---")</f>
        <v>---</v>
      </c>
      <c r="BB579" s="415">
        <f>IFERROR(IF(P579="دیماندی",ROUND(AJ579*INDEX('تعرفه ها'!A:Z,MATCH(BB$1,'تعرفه ها'!$C:$C,0),MATCH(F579,'تعرفه ها'!$2:$2,0))*J579/30,0),0),"---")</f>
        <v>0</v>
      </c>
      <c r="BC579" s="415"/>
      <c r="BD579" s="54" t="str">
        <f>IFERROR(IF(INDEX('اطلاعات دوره'!A:Z,MATCH(G579,'اطلاعات دوره'!C:C,0),MATCH("برق",'اطلاعات دوره'!$1:$1,0))="دارد",ROUND(AX579*INDEX('تعرفه ها'!A:Z,MATCH("پیک فصلی برق",'تعرفه ها'!$C:$C,0),MATCH(F579,'تعرفه ها'!$2:$2,0))/100,0),0),"---")</f>
        <v>---</v>
      </c>
      <c r="BE579" s="415" t="str">
        <f>IFERROR(ROUND(((AX579+AY579+AZ579+BA579+BB579+BC579+BD579)*INDEX('تعرفه ها'!A:Z,MATCH("مالیات برق",'تعرفه ها'!$C:$C,0),MATCH(F579,'تعرفه ها'!$2:$2,0))/100),0),"---")</f>
        <v>---</v>
      </c>
      <c r="BF579" s="415" t="str">
        <f t="shared" si="204"/>
        <v>---</v>
      </c>
      <c r="BG579" s="415" t="str">
        <f t="shared" si="208"/>
        <v>---</v>
      </c>
      <c r="BH579" s="415" t="str">
        <f t="shared" si="205"/>
        <v>---</v>
      </c>
      <c r="BI579" s="54" t="str">
        <f t="shared" si="206"/>
        <v>---</v>
      </c>
      <c r="BJ579" s="55" t="str">
        <f t="shared" si="207"/>
        <v>---</v>
      </c>
      <c r="BK579" s="262"/>
      <c r="BL579" s="183" t="str">
        <f>IFERROR(IF(INDEX(پرداخت!A:AZ,MATCH(A579&amp;" - "&amp;"برق",پرداخت!$B:$B,0),MATCH(G579,پرداخت!$1:$1,0))="نشده","نشده","شده"),"---")</f>
        <v>---</v>
      </c>
      <c r="BN579" s="257"/>
      <c r="BO579" s="257"/>
      <c r="BP579" s="257"/>
      <c r="BQ579" s="257"/>
      <c r="BR579" s="257"/>
      <c r="BS579" s="257"/>
      <c r="BT579" s="257"/>
      <c r="BU579" s="257"/>
      <c r="BV579" s="257"/>
      <c r="BW579" s="257"/>
      <c r="BX579" s="257"/>
      <c r="BY579" s="257"/>
      <c r="BZ579" s="257"/>
      <c r="CA579" s="257"/>
      <c r="CB579" s="257"/>
      <c r="CC579" s="257"/>
      <c r="CD579" s="257"/>
      <c r="CE579" s="257"/>
      <c r="CF579" s="257"/>
      <c r="CG579" s="257"/>
      <c r="CH579"/>
      <c r="CI579"/>
      <c r="CJ579"/>
      <c r="CK579"/>
    </row>
    <row r="580" spans="1:89" ht="33.75" hidden="1">
      <c r="A580" s="170"/>
      <c r="B580" s="47">
        <f>IFERROR(INDEX('اطلاعات انشعابات شرکتها'!A:BB,MATCH(A580,'اطلاعات انشعابات شرکتها'!A:A,0),MATCH(B$1,'اطلاعات انشعابات شرکتها'!$1:$1,0)),0)</f>
        <v>0</v>
      </c>
      <c r="C580" s="48">
        <f>IFERROR(INDEX('اطلاعات انشعابات شرکتها'!A:BB,MATCH(A580,'اطلاعات انشعابات شرکتها'!A:A,0),MATCH(C$1,'اطلاعات انشعابات شرکتها'!$1:$1,0)),0)</f>
        <v>0</v>
      </c>
      <c r="D580" s="45"/>
      <c r="E580" s="171"/>
      <c r="F580" s="170"/>
      <c r="G580" s="188" t="str">
        <f t="shared" ref="G580:G643" si="209">F580&amp;"/"&amp;E580</f>
        <v>/</v>
      </c>
      <c r="H580" s="188">
        <f>IFERROR(INDEX('اطلاعات دوره'!A:Z,MATCH(G580,'اطلاعات دوره'!C:C,0),MATCH(H$1,'اطلاعات دوره'!$1:$1,0)),0)</f>
        <v>0</v>
      </c>
      <c r="I580" s="188">
        <f>IFERROR(INDEX('اطلاعات دوره'!A:Z,MATCH(G580,'اطلاعات دوره'!C:C,0),MATCH(I$1,'اطلاعات دوره'!$1:$1,0)),0)</f>
        <v>0</v>
      </c>
      <c r="J580" s="188">
        <f>IFERROR(INDEX('اطلاعات دوره'!A:Z,MATCH(G580,'اطلاعات دوره'!C:C,0),MATCH(J$1,'اطلاعات دوره'!$1:$1,0)),0)</f>
        <v>0</v>
      </c>
      <c r="K580" s="265"/>
      <c r="L580" s="188" t="str">
        <f>IFERROR(INDEX('اطلاعات دوره'!A:Z,MATCH(G580,'اطلاعات دوره'!C:C,0)-1,MATCH("عنوان",'اطلاعات دوره'!$1:$1,0)),"---")</f>
        <v>---</v>
      </c>
      <c r="M580" s="188" t="str">
        <f t="shared" ref="M580:M643" si="210">A580&amp;"-"&amp;L580</f>
        <v>----</v>
      </c>
      <c r="N580" s="188" t="str">
        <f t="shared" ref="N580:N643" si="211">A580&amp;"-"&amp;G580</f>
        <v>-/</v>
      </c>
      <c r="O580" s="265"/>
      <c r="P580" s="188">
        <f>IFERROR(INDEX('اطلاعات انشعابات شرکتها'!A:BB,MATCH(A580,'اطلاعات انشعابات شرکتها'!A:A,0),MATCH(P$1,'اطلاعات انشعابات شرکتها'!$1:$1,0)),0)</f>
        <v>0</v>
      </c>
      <c r="Q580" s="188">
        <f>IFERROR(INDEX('اطلاعات انشعابات شرکتها'!A:BB,MATCH(A580,'اطلاعات انشعابات شرکتها'!A:A,0),MATCH(Q$1,'اطلاعات انشعابات شرکتها'!$1:$1,0)),0)</f>
        <v>0</v>
      </c>
      <c r="R580" s="188">
        <f>IFERROR(INDEX('اطلاعات انشعابات شرکتها'!A:BB,MATCH(A580,'اطلاعات انشعابات شرکتها'!A:A,0),MATCH(R$1,'اطلاعات انشعابات شرکتها'!$1:$1,0)),0)</f>
        <v>0</v>
      </c>
      <c r="S580" s="265"/>
      <c r="T580" s="188">
        <f>IFERROR(INDEX('قرائت کنتور'!A:AZ,MATCH(A580&amp;"-"&amp;T$1,'قرائت کنتور'!B:B,0),MATCH(G580,'قرائت کنتور'!$1:$1,0)),0)</f>
        <v>0</v>
      </c>
      <c r="U580" s="188">
        <f>IFERROR(INDEX('قرائت کنتور'!A:AZ,MATCH(A580&amp;"-"&amp;U$1,'قرائت کنتور'!B:B,0),MATCH(L580,'قرائت کنتور'!$1:$1,0)),0)</f>
        <v>0</v>
      </c>
      <c r="V580" s="188">
        <f>IFERROR(INDEX('قرائت کنتور'!A:AZ,MATCH(A580&amp;"-"&amp;U$1,'قرائت کنتور'!B:B,0),MATCH(G580,'قرائت کنتور'!$1:$1,0)),0)</f>
        <v>0</v>
      </c>
      <c r="W580" s="188">
        <f>IFERROR(INDEX('قرائت کنتور'!A:AZ,MATCH(A580&amp;"-"&amp;W$1,'قرائت کنتور'!B:B,0),MATCH(L580,'قرائت کنتور'!$1:$1,0)),0)</f>
        <v>0</v>
      </c>
      <c r="X580" s="188">
        <f>IFERROR(INDEX('قرائت کنتور'!A:AZ,MATCH(A580&amp;"-"&amp;W$1,'قرائت کنتور'!B:B,0),MATCH(G580,'قرائت کنتور'!$1:$1,0)),0)</f>
        <v>0</v>
      </c>
      <c r="Y580" s="188">
        <f>IFERROR(INDEX('قرائت کنتور'!A:AZ,MATCH(A580&amp;"-"&amp;Y$1,'قرائت کنتور'!B:B,0),MATCH(L580,'قرائت کنتور'!$1:$1,0)),0)</f>
        <v>0</v>
      </c>
      <c r="Z580" s="188">
        <f>IFERROR(INDEX('قرائت کنتور'!A:AZ,MATCH(A580&amp;"-"&amp;Y$1,'قرائت کنتور'!B:B,0),MATCH(G580,'قرائت کنتور'!$1:$1,0)),0)</f>
        <v>0</v>
      </c>
      <c r="AA580" s="188">
        <f>IFERROR(INDEX('قرائت کنتور'!A:AZ,MATCH(A580&amp;"-"&amp;AA$1,'قرائت کنتور'!B:B,0),MATCH(L580,'قرائت کنتور'!$1:$1,0)),0)</f>
        <v>0</v>
      </c>
      <c r="AB580" s="188">
        <f>IFERROR(INDEX('قرائت کنتور'!A:AZ,MATCH(A580&amp;"-"&amp;AA$1,'قرائت کنتور'!B:B,0),MATCH(G580,'قرائت کنتور'!$1:$1,0)),0)</f>
        <v>0</v>
      </c>
      <c r="AC580" s="265"/>
      <c r="AD580" s="188">
        <f t="shared" ref="AD580:AD643" si="212">IFERROR((V580-U580)*R580,"---")</f>
        <v>0</v>
      </c>
      <c r="AE580" s="188">
        <f t="shared" ref="AE580:AE643" si="213">IFERROR((X580-W580)*R580,"---")</f>
        <v>0</v>
      </c>
      <c r="AF580" s="188">
        <f t="shared" ref="AF580:AF643" si="214">IFERROR((Z580-Y580)*R580,"---")</f>
        <v>0</v>
      </c>
      <c r="AG580" s="188">
        <f t="shared" ref="AG580:AG643" si="215">IFERROR((AB580-AA580)*R580,"---")</f>
        <v>0</v>
      </c>
      <c r="AH580" s="188">
        <f t="shared" ref="AH580:AH643" si="216">IFERROR(AD580+AE580+AF580,"---")</f>
        <v>0</v>
      </c>
      <c r="AI580" s="188">
        <f t="shared" ref="AI580:AI643" si="217">IFERROR(T580*R580,"---")</f>
        <v>0</v>
      </c>
      <c r="AJ580" s="188" t="str">
        <f t="shared" ref="AJ580:AJ643" si="218">IFERROR(IF(P580="دیماندی",IF(AI580&gt;(0.9*Q580),AI580,0.9*Q580),"0"),"---")</f>
        <v>0</v>
      </c>
      <c r="AK580" s="265"/>
      <c r="AL580" s="254" t="str">
        <f t="shared" ref="AL580:AL643" si="219">IFERROR((AH580)/((AH580^2+AG580^2)^0.5),"---")</f>
        <v>---</v>
      </c>
      <c r="AM580" s="254" t="str">
        <f t="shared" ref="AM580:AM643" si="220">IFERROR(IF((0.9/AL580-1)&gt;0.01,0.9/AL580-1,"0"),"---")</f>
        <v>---</v>
      </c>
      <c r="AN580" s="265"/>
      <c r="AO580" s="188" t="str">
        <f>IFERROR(INDEX('تعرفه ها'!A:Z,MATCH(P580&amp;"-"&amp;AO$1,'تعرفه ها'!C:C,0),MATCH(F580,'تعرفه ها'!$2:$2,0),1),"---")</f>
        <v>---</v>
      </c>
      <c r="AP580" s="188" t="str">
        <f>IFERROR(INDEX('تعرفه ها'!A:Z,MATCH(P580&amp;"-"&amp;AP$1,'تعرفه ها'!C:C,0),MATCH(F580,'تعرفه ها'!$2:$2,0),1),"---")</f>
        <v>---</v>
      </c>
      <c r="AQ580" s="188" t="str">
        <f>IFERROR(INDEX('تعرفه ها'!A:Z,MATCH(P580&amp;"-"&amp;AQ$1,'تعرفه ها'!C:C,0),MATCH(F580,'تعرفه ها'!$2:$2,0),1),"---")</f>
        <v>---</v>
      </c>
      <c r="AR580" s="188" t="str">
        <f>IFERROR(INDEX('تعرفه ها'!A:Z,MATCH(P580&amp;"-"&amp;AR$1,'تعرفه ها'!C:C,0),MATCH(F580,'تعرفه ها'!$2:$2,0),1),"---")</f>
        <v>---</v>
      </c>
      <c r="AS580" s="265"/>
      <c r="AT580" s="415" t="str">
        <f t="shared" ref="AT580:AT643" si="221">IFERROR(AD580*AO580,"---")</f>
        <v>---</v>
      </c>
      <c r="AU580" s="415" t="str">
        <f t="shared" ref="AU580:AU643" si="222">IFERROR(AE580*AP580,"---")</f>
        <v>---</v>
      </c>
      <c r="AV580" s="415" t="str">
        <f t="shared" ref="AV580:AV643" si="223">IFERROR(AF580*AQ580,"---")</f>
        <v>---</v>
      </c>
      <c r="AW580" s="415" t="str">
        <f t="shared" ref="AW580:AW643" si="224">IFERROR(AG580*AR580,"---")</f>
        <v>---</v>
      </c>
      <c r="AX580" s="415" t="str">
        <f t="shared" ref="AX580:AX643" si="225">IFERROR((AT580+AU580+AV580+AW580),"---")</f>
        <v>---</v>
      </c>
      <c r="AY580" s="415" t="str">
        <f>IFERROR(AH580*INDEX('تعرفه ها'!A:Z,MATCH("عوارض برق به ازاء هر کیلووات",'تعرفه ها'!$C:$C,0),MATCH(F580,'تعرفه ها'!$2:$2,0)),"---")</f>
        <v>---</v>
      </c>
      <c r="AZ580" s="415" t="str">
        <f t="shared" ref="AZ580:AZ643" si="226">IFERROR(ROUND((AT580+AU580+AV580)*AM580,0),"---")</f>
        <v>---</v>
      </c>
      <c r="BA580" s="415" t="str">
        <f>IFERROR(ROUND(((AX580+AY580+AZ580)*INDEX('تعرفه ها'!A:Z,MATCH("هزینه نگهداری و تعمیرات شبکه برق",'تعرفه ها'!$C:$C,0),MATCH(F580,'تعرفه ها'!$2:$2,0))/100),0),"---")</f>
        <v>---</v>
      </c>
      <c r="BB580" s="415">
        <f>IFERROR(IF(P580="دیماندی",ROUND(AJ580*INDEX('تعرفه ها'!A:Z,MATCH(BB$1,'تعرفه ها'!$C:$C,0),MATCH(F580,'تعرفه ها'!$2:$2,0))*J580/30,0),0),"---")</f>
        <v>0</v>
      </c>
      <c r="BC580" s="415"/>
      <c r="BD580" s="54" t="str">
        <f>IFERROR(IF(INDEX('اطلاعات دوره'!A:Z,MATCH(G580,'اطلاعات دوره'!C:C,0),MATCH("برق",'اطلاعات دوره'!$1:$1,0))="دارد",ROUND(AX580*INDEX('تعرفه ها'!A:Z,MATCH("پیک فصلی برق",'تعرفه ها'!$C:$C,0),MATCH(F580,'تعرفه ها'!$2:$2,0))/100,0),0),"---")</f>
        <v>---</v>
      </c>
      <c r="BE580" s="415" t="str">
        <f>IFERROR(ROUND(((AX580+AY580+AZ580+BA580+BB580+BC580+BD580)*INDEX('تعرفه ها'!A:Z,MATCH("مالیات برق",'تعرفه ها'!$C:$C,0),MATCH(F580,'تعرفه ها'!$2:$2,0))/100),0),"---")</f>
        <v>---</v>
      </c>
      <c r="BF580" s="415" t="str">
        <f t="shared" ref="BF580:BF643" si="227">IFERROR((AX580+AY580+AZ580+BA580+BB580+BC580+BD580+BE580),"---")</f>
        <v>---</v>
      </c>
      <c r="BG580" s="415" t="str">
        <f t="shared" si="208"/>
        <v>---</v>
      </c>
      <c r="BH580" s="415" t="str">
        <f t="shared" ref="BH580:BH643" si="228">IFERROR((BF580+BG580),"---")</f>
        <v>---</v>
      </c>
      <c r="BI580" s="54" t="str">
        <f t="shared" ref="BI580:BI643" si="229">IFERROR(INT(RIGHT(BH580,3)),"---")</f>
        <v>---</v>
      </c>
      <c r="BJ580" s="55" t="str">
        <f t="shared" ref="BJ580:BJ643" si="230">IFERROR(BH580-BI580,"---")</f>
        <v>---</v>
      </c>
      <c r="BK580" s="262"/>
      <c r="BL580" s="183" t="str">
        <f>IFERROR(IF(INDEX(پرداخت!A:AZ,MATCH(A580&amp;" - "&amp;"برق",پرداخت!$B:$B,0),MATCH(G580,پرداخت!$1:$1,0))="نشده","نشده","شده"),"---")</f>
        <v>---</v>
      </c>
      <c r="BN580" s="257"/>
      <c r="BO580" s="257"/>
      <c r="BP580" s="257"/>
      <c r="BQ580" s="257"/>
      <c r="BR580" s="257"/>
      <c r="BS580" s="257"/>
      <c r="BT580" s="257"/>
      <c r="BU580" s="257"/>
      <c r="BV580" s="257"/>
      <c r="BW580" s="257"/>
      <c r="BX580" s="257"/>
      <c r="BY580" s="257"/>
      <c r="BZ580" s="257"/>
      <c r="CA580" s="257"/>
      <c r="CB580" s="257"/>
      <c r="CC580" s="257"/>
      <c r="CD580" s="257"/>
      <c r="CE580" s="257"/>
      <c r="CF580" s="257"/>
      <c r="CG580" s="257"/>
      <c r="CH580"/>
      <c r="CI580"/>
      <c r="CJ580"/>
      <c r="CK580"/>
    </row>
    <row r="581" spans="1:89" ht="33.75" hidden="1">
      <c r="A581" s="170"/>
      <c r="B581" s="47">
        <f>IFERROR(INDEX('اطلاعات انشعابات شرکتها'!A:BB,MATCH(A581,'اطلاعات انشعابات شرکتها'!A:A,0),MATCH(B$1,'اطلاعات انشعابات شرکتها'!$1:$1,0)),0)</f>
        <v>0</v>
      </c>
      <c r="C581" s="48">
        <f>IFERROR(INDEX('اطلاعات انشعابات شرکتها'!A:BB,MATCH(A581,'اطلاعات انشعابات شرکتها'!A:A,0),MATCH(C$1,'اطلاعات انشعابات شرکتها'!$1:$1,0)),0)</f>
        <v>0</v>
      </c>
      <c r="D581" s="45"/>
      <c r="E581" s="171"/>
      <c r="F581" s="170"/>
      <c r="G581" s="188" t="str">
        <f t="shared" si="209"/>
        <v>/</v>
      </c>
      <c r="H581" s="188">
        <f>IFERROR(INDEX('اطلاعات دوره'!A:Z,MATCH(G581,'اطلاعات دوره'!C:C,0),MATCH(H$1,'اطلاعات دوره'!$1:$1,0)),0)</f>
        <v>0</v>
      </c>
      <c r="I581" s="188">
        <f>IFERROR(INDEX('اطلاعات دوره'!A:Z,MATCH(G581,'اطلاعات دوره'!C:C,0),MATCH(I$1,'اطلاعات دوره'!$1:$1,0)),0)</f>
        <v>0</v>
      </c>
      <c r="J581" s="188">
        <f>IFERROR(INDEX('اطلاعات دوره'!A:Z,MATCH(G581,'اطلاعات دوره'!C:C,0),MATCH(J$1,'اطلاعات دوره'!$1:$1,0)),0)</f>
        <v>0</v>
      </c>
      <c r="K581" s="265"/>
      <c r="L581" s="188" t="str">
        <f>IFERROR(INDEX('اطلاعات دوره'!A:Z,MATCH(G581,'اطلاعات دوره'!C:C,0)-1,MATCH("عنوان",'اطلاعات دوره'!$1:$1,0)),"---")</f>
        <v>---</v>
      </c>
      <c r="M581" s="188" t="str">
        <f t="shared" si="210"/>
        <v>----</v>
      </c>
      <c r="N581" s="188" t="str">
        <f t="shared" si="211"/>
        <v>-/</v>
      </c>
      <c r="O581" s="265"/>
      <c r="P581" s="188">
        <f>IFERROR(INDEX('اطلاعات انشعابات شرکتها'!A:BB,MATCH(A581,'اطلاعات انشعابات شرکتها'!A:A,0),MATCH(P$1,'اطلاعات انشعابات شرکتها'!$1:$1,0)),0)</f>
        <v>0</v>
      </c>
      <c r="Q581" s="188">
        <f>IFERROR(INDEX('اطلاعات انشعابات شرکتها'!A:BB,MATCH(A581,'اطلاعات انشعابات شرکتها'!A:A,0),MATCH(Q$1,'اطلاعات انشعابات شرکتها'!$1:$1,0)),0)</f>
        <v>0</v>
      </c>
      <c r="R581" s="188">
        <f>IFERROR(INDEX('اطلاعات انشعابات شرکتها'!A:BB,MATCH(A581,'اطلاعات انشعابات شرکتها'!A:A,0),MATCH(R$1,'اطلاعات انشعابات شرکتها'!$1:$1,0)),0)</f>
        <v>0</v>
      </c>
      <c r="S581" s="265"/>
      <c r="T581" s="188">
        <f>IFERROR(INDEX('قرائت کنتور'!A:AZ,MATCH(A581&amp;"-"&amp;T$1,'قرائت کنتور'!B:B,0),MATCH(G581,'قرائت کنتور'!$1:$1,0)),0)</f>
        <v>0</v>
      </c>
      <c r="U581" s="188">
        <f>IFERROR(INDEX('قرائت کنتور'!A:AZ,MATCH(A581&amp;"-"&amp;U$1,'قرائت کنتور'!B:B,0),MATCH(L581,'قرائت کنتور'!$1:$1,0)),0)</f>
        <v>0</v>
      </c>
      <c r="V581" s="188">
        <f>IFERROR(INDEX('قرائت کنتور'!A:AZ,MATCH(A581&amp;"-"&amp;U$1,'قرائت کنتور'!B:B,0),MATCH(G581,'قرائت کنتور'!$1:$1,0)),0)</f>
        <v>0</v>
      </c>
      <c r="W581" s="188">
        <f>IFERROR(INDEX('قرائت کنتور'!A:AZ,MATCH(A581&amp;"-"&amp;W$1,'قرائت کنتور'!B:B,0),MATCH(L581,'قرائت کنتور'!$1:$1,0)),0)</f>
        <v>0</v>
      </c>
      <c r="X581" s="188">
        <f>IFERROR(INDEX('قرائت کنتور'!A:AZ,MATCH(A581&amp;"-"&amp;W$1,'قرائت کنتور'!B:B,0),MATCH(G581,'قرائت کنتور'!$1:$1,0)),0)</f>
        <v>0</v>
      </c>
      <c r="Y581" s="188">
        <f>IFERROR(INDEX('قرائت کنتور'!A:AZ,MATCH(A581&amp;"-"&amp;Y$1,'قرائت کنتور'!B:B,0),MATCH(L581,'قرائت کنتور'!$1:$1,0)),0)</f>
        <v>0</v>
      </c>
      <c r="Z581" s="188">
        <f>IFERROR(INDEX('قرائت کنتور'!A:AZ,MATCH(A581&amp;"-"&amp;Y$1,'قرائت کنتور'!B:B,0),MATCH(G581,'قرائت کنتور'!$1:$1,0)),0)</f>
        <v>0</v>
      </c>
      <c r="AA581" s="188">
        <f>IFERROR(INDEX('قرائت کنتور'!A:AZ,MATCH(A581&amp;"-"&amp;AA$1,'قرائت کنتور'!B:B,0),MATCH(L581,'قرائت کنتور'!$1:$1,0)),0)</f>
        <v>0</v>
      </c>
      <c r="AB581" s="188">
        <f>IFERROR(INDEX('قرائت کنتور'!A:AZ,MATCH(A581&amp;"-"&amp;AA$1,'قرائت کنتور'!B:B,0),MATCH(G581,'قرائت کنتور'!$1:$1,0)),0)</f>
        <v>0</v>
      </c>
      <c r="AC581" s="265"/>
      <c r="AD581" s="188">
        <f t="shared" si="212"/>
        <v>0</v>
      </c>
      <c r="AE581" s="188">
        <f t="shared" si="213"/>
        <v>0</v>
      </c>
      <c r="AF581" s="188">
        <f t="shared" si="214"/>
        <v>0</v>
      </c>
      <c r="AG581" s="188">
        <f t="shared" si="215"/>
        <v>0</v>
      </c>
      <c r="AH581" s="188">
        <f t="shared" si="216"/>
        <v>0</v>
      </c>
      <c r="AI581" s="188">
        <f t="shared" si="217"/>
        <v>0</v>
      </c>
      <c r="AJ581" s="188" t="str">
        <f t="shared" si="218"/>
        <v>0</v>
      </c>
      <c r="AK581" s="265"/>
      <c r="AL581" s="254" t="str">
        <f t="shared" si="219"/>
        <v>---</v>
      </c>
      <c r="AM581" s="254" t="str">
        <f t="shared" si="220"/>
        <v>---</v>
      </c>
      <c r="AN581" s="265"/>
      <c r="AO581" s="188" t="str">
        <f>IFERROR(INDEX('تعرفه ها'!A:Z,MATCH(P581&amp;"-"&amp;AO$1,'تعرفه ها'!C:C,0),MATCH(F581,'تعرفه ها'!$2:$2,0),1),"---")</f>
        <v>---</v>
      </c>
      <c r="AP581" s="188" t="str">
        <f>IFERROR(INDEX('تعرفه ها'!A:Z,MATCH(P581&amp;"-"&amp;AP$1,'تعرفه ها'!C:C,0),MATCH(F581,'تعرفه ها'!$2:$2,0),1),"---")</f>
        <v>---</v>
      </c>
      <c r="AQ581" s="188" t="str">
        <f>IFERROR(INDEX('تعرفه ها'!A:Z,MATCH(P581&amp;"-"&amp;AQ$1,'تعرفه ها'!C:C,0),MATCH(F581,'تعرفه ها'!$2:$2,0),1),"---")</f>
        <v>---</v>
      </c>
      <c r="AR581" s="188" t="str">
        <f>IFERROR(INDEX('تعرفه ها'!A:Z,MATCH(P581&amp;"-"&amp;AR$1,'تعرفه ها'!C:C,0),MATCH(F581,'تعرفه ها'!$2:$2,0),1),"---")</f>
        <v>---</v>
      </c>
      <c r="AS581" s="265"/>
      <c r="AT581" s="415" t="str">
        <f t="shared" si="221"/>
        <v>---</v>
      </c>
      <c r="AU581" s="415" t="str">
        <f t="shared" si="222"/>
        <v>---</v>
      </c>
      <c r="AV581" s="415" t="str">
        <f t="shared" si="223"/>
        <v>---</v>
      </c>
      <c r="AW581" s="415" t="str">
        <f t="shared" si="224"/>
        <v>---</v>
      </c>
      <c r="AX581" s="415" t="str">
        <f t="shared" si="225"/>
        <v>---</v>
      </c>
      <c r="AY581" s="415" t="str">
        <f>IFERROR(AH581*INDEX('تعرفه ها'!A:Z,MATCH("عوارض برق به ازاء هر کیلووات",'تعرفه ها'!$C:$C,0),MATCH(F581,'تعرفه ها'!$2:$2,0)),"---")</f>
        <v>---</v>
      </c>
      <c r="AZ581" s="415" t="str">
        <f t="shared" si="226"/>
        <v>---</v>
      </c>
      <c r="BA581" s="415" t="str">
        <f>IFERROR(ROUND(((AX581+AY581+AZ581)*INDEX('تعرفه ها'!A:Z,MATCH("هزینه نگهداری و تعمیرات شبکه برق",'تعرفه ها'!$C:$C,0),MATCH(F581,'تعرفه ها'!$2:$2,0))/100),0),"---")</f>
        <v>---</v>
      </c>
      <c r="BB581" s="415">
        <f>IFERROR(IF(P581="دیماندی",ROUND(AJ581*INDEX('تعرفه ها'!A:Z,MATCH(BB$1,'تعرفه ها'!$C:$C,0),MATCH(F581,'تعرفه ها'!$2:$2,0))*J581/30,0),0),"---")</f>
        <v>0</v>
      </c>
      <c r="BC581" s="415"/>
      <c r="BD581" s="54" t="str">
        <f>IFERROR(IF(INDEX('اطلاعات دوره'!A:Z,MATCH(G581,'اطلاعات دوره'!C:C,0),MATCH("برق",'اطلاعات دوره'!$1:$1,0))="دارد",ROUND(AX581*INDEX('تعرفه ها'!A:Z,MATCH("پیک فصلی برق",'تعرفه ها'!$C:$C,0),MATCH(F581,'تعرفه ها'!$2:$2,0))/100,0),0),"---")</f>
        <v>---</v>
      </c>
      <c r="BE581" s="415" t="str">
        <f>IFERROR(ROUND(((AX581+AY581+AZ581+BA581+BB581+BC581+BD581)*INDEX('تعرفه ها'!A:Z,MATCH("مالیات برق",'تعرفه ها'!$C:$C,0),MATCH(F581,'تعرفه ها'!$2:$2,0))/100),0),"---")</f>
        <v>---</v>
      </c>
      <c r="BF581" s="415" t="str">
        <f t="shared" si="227"/>
        <v>---</v>
      </c>
      <c r="BG581" s="415" t="str">
        <f t="shared" si="208"/>
        <v>---</v>
      </c>
      <c r="BH581" s="415" t="str">
        <f t="shared" si="228"/>
        <v>---</v>
      </c>
      <c r="BI581" s="54" t="str">
        <f t="shared" si="229"/>
        <v>---</v>
      </c>
      <c r="BJ581" s="55" t="str">
        <f t="shared" si="230"/>
        <v>---</v>
      </c>
      <c r="BK581" s="262"/>
      <c r="BL581" s="183" t="str">
        <f>IFERROR(IF(INDEX(پرداخت!A:AZ,MATCH(A581&amp;" - "&amp;"برق",پرداخت!$B:$B,0),MATCH(G581,پرداخت!$1:$1,0))="نشده","نشده","شده"),"---")</f>
        <v>---</v>
      </c>
      <c r="BN581" s="257"/>
      <c r="BO581" s="257"/>
      <c r="BP581" s="257"/>
      <c r="BQ581" s="257"/>
      <c r="BR581" s="257"/>
      <c r="BS581" s="257"/>
      <c r="BT581" s="257"/>
      <c r="BU581" s="257"/>
      <c r="BV581" s="257"/>
      <c r="BW581" s="257"/>
      <c r="BX581" s="257"/>
      <c r="BY581" s="257"/>
      <c r="BZ581" s="257"/>
      <c r="CA581" s="257"/>
      <c r="CB581" s="257"/>
      <c r="CC581" s="257"/>
      <c r="CD581" s="257"/>
      <c r="CE581" s="257"/>
      <c r="CF581" s="257"/>
      <c r="CG581" s="257"/>
      <c r="CH581"/>
      <c r="CI581"/>
      <c r="CJ581"/>
      <c r="CK581"/>
    </row>
    <row r="582" spans="1:89" ht="33.75" hidden="1">
      <c r="A582" s="170"/>
      <c r="B582" s="47">
        <f>IFERROR(INDEX('اطلاعات انشعابات شرکتها'!A:BB,MATCH(A582,'اطلاعات انشعابات شرکتها'!A:A,0),MATCH(B$1,'اطلاعات انشعابات شرکتها'!$1:$1,0)),0)</f>
        <v>0</v>
      </c>
      <c r="C582" s="48">
        <f>IFERROR(INDEX('اطلاعات انشعابات شرکتها'!A:BB,MATCH(A582,'اطلاعات انشعابات شرکتها'!A:A,0),MATCH(C$1,'اطلاعات انشعابات شرکتها'!$1:$1,0)),0)</f>
        <v>0</v>
      </c>
      <c r="D582" s="45"/>
      <c r="E582" s="171"/>
      <c r="F582" s="170"/>
      <c r="G582" s="188" t="str">
        <f t="shared" si="209"/>
        <v>/</v>
      </c>
      <c r="H582" s="188">
        <f>IFERROR(INDEX('اطلاعات دوره'!A:Z,MATCH(G582,'اطلاعات دوره'!C:C,0),MATCH(H$1,'اطلاعات دوره'!$1:$1,0)),0)</f>
        <v>0</v>
      </c>
      <c r="I582" s="188">
        <f>IFERROR(INDEX('اطلاعات دوره'!A:Z,MATCH(G582,'اطلاعات دوره'!C:C,0),MATCH(I$1,'اطلاعات دوره'!$1:$1,0)),0)</f>
        <v>0</v>
      </c>
      <c r="J582" s="188">
        <f>IFERROR(INDEX('اطلاعات دوره'!A:Z,MATCH(G582,'اطلاعات دوره'!C:C,0),MATCH(J$1,'اطلاعات دوره'!$1:$1,0)),0)</f>
        <v>0</v>
      </c>
      <c r="K582" s="265"/>
      <c r="L582" s="188" t="str">
        <f>IFERROR(INDEX('اطلاعات دوره'!A:Z,MATCH(G582,'اطلاعات دوره'!C:C,0)-1,MATCH("عنوان",'اطلاعات دوره'!$1:$1,0)),"---")</f>
        <v>---</v>
      </c>
      <c r="M582" s="188" t="str">
        <f t="shared" si="210"/>
        <v>----</v>
      </c>
      <c r="N582" s="188" t="str">
        <f t="shared" si="211"/>
        <v>-/</v>
      </c>
      <c r="O582" s="265"/>
      <c r="P582" s="188">
        <f>IFERROR(INDEX('اطلاعات انشعابات شرکتها'!A:BB,MATCH(A582,'اطلاعات انشعابات شرکتها'!A:A,0),MATCH(P$1,'اطلاعات انشعابات شرکتها'!$1:$1,0)),0)</f>
        <v>0</v>
      </c>
      <c r="Q582" s="188">
        <f>IFERROR(INDEX('اطلاعات انشعابات شرکتها'!A:BB,MATCH(A582,'اطلاعات انشعابات شرکتها'!A:A,0),MATCH(Q$1,'اطلاعات انشعابات شرکتها'!$1:$1,0)),0)</f>
        <v>0</v>
      </c>
      <c r="R582" s="188">
        <f>IFERROR(INDEX('اطلاعات انشعابات شرکتها'!A:BB,MATCH(A582,'اطلاعات انشعابات شرکتها'!A:A,0),MATCH(R$1,'اطلاعات انشعابات شرکتها'!$1:$1,0)),0)</f>
        <v>0</v>
      </c>
      <c r="S582" s="265"/>
      <c r="T582" s="188">
        <f>IFERROR(INDEX('قرائت کنتور'!A:AZ,MATCH(A582&amp;"-"&amp;T$1,'قرائت کنتور'!B:B,0),MATCH(G582,'قرائت کنتور'!$1:$1,0)),0)</f>
        <v>0</v>
      </c>
      <c r="U582" s="188">
        <f>IFERROR(INDEX('قرائت کنتور'!A:AZ,MATCH(A582&amp;"-"&amp;U$1,'قرائت کنتور'!B:B,0),MATCH(L582,'قرائت کنتور'!$1:$1,0)),0)</f>
        <v>0</v>
      </c>
      <c r="V582" s="188">
        <f>IFERROR(INDEX('قرائت کنتور'!A:AZ,MATCH(A582&amp;"-"&amp;U$1,'قرائت کنتور'!B:B,0),MATCH(G582,'قرائت کنتور'!$1:$1,0)),0)</f>
        <v>0</v>
      </c>
      <c r="W582" s="188">
        <f>IFERROR(INDEX('قرائت کنتور'!A:AZ,MATCH(A582&amp;"-"&amp;W$1,'قرائت کنتور'!B:B,0),MATCH(L582,'قرائت کنتور'!$1:$1,0)),0)</f>
        <v>0</v>
      </c>
      <c r="X582" s="188">
        <f>IFERROR(INDEX('قرائت کنتور'!A:AZ,MATCH(A582&amp;"-"&amp;W$1,'قرائت کنتور'!B:B,0),MATCH(G582,'قرائت کنتور'!$1:$1,0)),0)</f>
        <v>0</v>
      </c>
      <c r="Y582" s="188">
        <f>IFERROR(INDEX('قرائت کنتور'!A:AZ,MATCH(A582&amp;"-"&amp;Y$1,'قرائت کنتور'!B:B,0),MATCH(L582,'قرائت کنتور'!$1:$1,0)),0)</f>
        <v>0</v>
      </c>
      <c r="Z582" s="188">
        <f>IFERROR(INDEX('قرائت کنتور'!A:AZ,MATCH(A582&amp;"-"&amp;Y$1,'قرائت کنتور'!B:B,0),MATCH(G582,'قرائت کنتور'!$1:$1,0)),0)</f>
        <v>0</v>
      </c>
      <c r="AA582" s="188">
        <f>IFERROR(INDEX('قرائت کنتور'!A:AZ,MATCH(A582&amp;"-"&amp;AA$1,'قرائت کنتور'!B:B,0),MATCH(L582,'قرائت کنتور'!$1:$1,0)),0)</f>
        <v>0</v>
      </c>
      <c r="AB582" s="188">
        <f>IFERROR(INDEX('قرائت کنتور'!A:AZ,MATCH(A582&amp;"-"&amp;AA$1,'قرائت کنتور'!B:B,0),MATCH(G582,'قرائت کنتور'!$1:$1,0)),0)</f>
        <v>0</v>
      </c>
      <c r="AC582" s="265"/>
      <c r="AD582" s="188">
        <f t="shared" si="212"/>
        <v>0</v>
      </c>
      <c r="AE582" s="188">
        <f t="shared" si="213"/>
        <v>0</v>
      </c>
      <c r="AF582" s="188">
        <f t="shared" si="214"/>
        <v>0</v>
      </c>
      <c r="AG582" s="188">
        <f t="shared" si="215"/>
        <v>0</v>
      </c>
      <c r="AH582" s="188">
        <f t="shared" si="216"/>
        <v>0</v>
      </c>
      <c r="AI582" s="188">
        <f t="shared" si="217"/>
        <v>0</v>
      </c>
      <c r="AJ582" s="188" t="str">
        <f t="shared" si="218"/>
        <v>0</v>
      </c>
      <c r="AK582" s="265"/>
      <c r="AL582" s="254" t="str">
        <f t="shared" si="219"/>
        <v>---</v>
      </c>
      <c r="AM582" s="254" t="str">
        <f t="shared" si="220"/>
        <v>---</v>
      </c>
      <c r="AN582" s="265"/>
      <c r="AO582" s="188" t="str">
        <f>IFERROR(INDEX('تعرفه ها'!A:Z,MATCH(P582&amp;"-"&amp;AO$1,'تعرفه ها'!C:C,0),MATCH(F582,'تعرفه ها'!$2:$2,0),1),"---")</f>
        <v>---</v>
      </c>
      <c r="AP582" s="188" t="str">
        <f>IFERROR(INDEX('تعرفه ها'!A:Z,MATCH(P582&amp;"-"&amp;AP$1,'تعرفه ها'!C:C,0),MATCH(F582,'تعرفه ها'!$2:$2,0),1),"---")</f>
        <v>---</v>
      </c>
      <c r="AQ582" s="188" t="str">
        <f>IFERROR(INDEX('تعرفه ها'!A:Z,MATCH(P582&amp;"-"&amp;AQ$1,'تعرفه ها'!C:C,0),MATCH(F582,'تعرفه ها'!$2:$2,0),1),"---")</f>
        <v>---</v>
      </c>
      <c r="AR582" s="188" t="str">
        <f>IFERROR(INDEX('تعرفه ها'!A:Z,MATCH(P582&amp;"-"&amp;AR$1,'تعرفه ها'!C:C,0),MATCH(F582,'تعرفه ها'!$2:$2,0),1),"---")</f>
        <v>---</v>
      </c>
      <c r="AS582" s="265"/>
      <c r="AT582" s="415" t="str">
        <f t="shared" si="221"/>
        <v>---</v>
      </c>
      <c r="AU582" s="415" t="str">
        <f t="shared" si="222"/>
        <v>---</v>
      </c>
      <c r="AV582" s="415" t="str">
        <f t="shared" si="223"/>
        <v>---</v>
      </c>
      <c r="AW582" s="415" t="str">
        <f t="shared" si="224"/>
        <v>---</v>
      </c>
      <c r="AX582" s="415" t="str">
        <f t="shared" si="225"/>
        <v>---</v>
      </c>
      <c r="AY582" s="415" t="str">
        <f>IFERROR(AH582*INDEX('تعرفه ها'!A:Z,MATCH("عوارض برق به ازاء هر کیلووات",'تعرفه ها'!$C:$C,0),MATCH(F582,'تعرفه ها'!$2:$2,0)),"---")</f>
        <v>---</v>
      </c>
      <c r="AZ582" s="415" t="str">
        <f t="shared" si="226"/>
        <v>---</v>
      </c>
      <c r="BA582" s="415" t="str">
        <f>IFERROR(ROUND(((AX582+AY582+AZ582)*INDEX('تعرفه ها'!A:Z,MATCH("هزینه نگهداری و تعمیرات شبکه برق",'تعرفه ها'!$C:$C,0),MATCH(F582,'تعرفه ها'!$2:$2,0))/100),0),"---")</f>
        <v>---</v>
      </c>
      <c r="BB582" s="415">
        <f>IFERROR(IF(P582="دیماندی",ROUND(AJ582*INDEX('تعرفه ها'!A:Z,MATCH(BB$1,'تعرفه ها'!$C:$C,0),MATCH(F582,'تعرفه ها'!$2:$2,0))*J582/30,0),0),"---")</f>
        <v>0</v>
      </c>
      <c r="BC582" s="415"/>
      <c r="BD582" s="54" t="str">
        <f>IFERROR(IF(INDEX('اطلاعات دوره'!A:Z,MATCH(G582,'اطلاعات دوره'!C:C,0),MATCH("برق",'اطلاعات دوره'!$1:$1,0))="دارد",ROUND(AX582*INDEX('تعرفه ها'!A:Z,MATCH("پیک فصلی برق",'تعرفه ها'!$C:$C,0),MATCH(F582,'تعرفه ها'!$2:$2,0))/100,0),0),"---")</f>
        <v>---</v>
      </c>
      <c r="BE582" s="415" t="str">
        <f>IFERROR(ROUND(((AX582+AY582+AZ582+BA582+BB582+BC582+BD582)*INDEX('تعرفه ها'!A:Z,MATCH("مالیات برق",'تعرفه ها'!$C:$C,0),MATCH(F582,'تعرفه ها'!$2:$2,0))/100),0),"---")</f>
        <v>---</v>
      </c>
      <c r="BF582" s="415" t="str">
        <f t="shared" si="227"/>
        <v>---</v>
      </c>
      <c r="BG582" s="415" t="str">
        <f t="shared" si="208"/>
        <v>---</v>
      </c>
      <c r="BH582" s="415" t="str">
        <f t="shared" si="228"/>
        <v>---</v>
      </c>
      <c r="BI582" s="54" t="str">
        <f t="shared" si="229"/>
        <v>---</v>
      </c>
      <c r="BJ582" s="55" t="str">
        <f t="shared" si="230"/>
        <v>---</v>
      </c>
      <c r="BK582" s="262"/>
      <c r="BL582" s="183" t="str">
        <f>IFERROR(IF(INDEX(پرداخت!A:AZ,MATCH(A582&amp;" - "&amp;"برق",پرداخت!$B:$B,0),MATCH(G582,پرداخت!$1:$1,0))="نشده","نشده","شده"),"---")</f>
        <v>---</v>
      </c>
      <c r="BN582" s="257"/>
      <c r="BO582" s="257"/>
      <c r="BP582" s="257"/>
      <c r="BQ582" s="257"/>
      <c r="BR582" s="257"/>
      <c r="BS582" s="257"/>
      <c r="BT582" s="257"/>
      <c r="BU582" s="257"/>
      <c r="BV582" s="257"/>
      <c r="BW582" s="257"/>
      <c r="BX582" s="257"/>
      <c r="BY582" s="257"/>
      <c r="BZ582" s="257"/>
      <c r="CA582" s="257"/>
      <c r="CB582" s="257"/>
      <c r="CC582" s="257"/>
      <c r="CD582" s="257"/>
      <c r="CE582" s="257"/>
      <c r="CF582" s="257"/>
      <c r="CG582" s="257"/>
      <c r="CH582"/>
      <c r="CI582"/>
      <c r="CJ582"/>
      <c r="CK582"/>
    </row>
    <row r="583" spans="1:89" ht="33.75" hidden="1">
      <c r="A583" s="170"/>
      <c r="B583" s="47">
        <f>IFERROR(INDEX('اطلاعات انشعابات شرکتها'!A:BB,MATCH(A583,'اطلاعات انشعابات شرکتها'!A:A,0),MATCH(B$1,'اطلاعات انشعابات شرکتها'!$1:$1,0)),0)</f>
        <v>0</v>
      </c>
      <c r="C583" s="48">
        <f>IFERROR(INDEX('اطلاعات انشعابات شرکتها'!A:BB,MATCH(A583,'اطلاعات انشعابات شرکتها'!A:A,0),MATCH(C$1,'اطلاعات انشعابات شرکتها'!$1:$1,0)),0)</f>
        <v>0</v>
      </c>
      <c r="D583" s="45"/>
      <c r="E583" s="171"/>
      <c r="F583" s="170"/>
      <c r="G583" s="188" t="str">
        <f t="shared" si="209"/>
        <v>/</v>
      </c>
      <c r="H583" s="188">
        <f>IFERROR(INDEX('اطلاعات دوره'!A:Z,MATCH(G583,'اطلاعات دوره'!C:C,0),MATCH(H$1,'اطلاعات دوره'!$1:$1,0)),0)</f>
        <v>0</v>
      </c>
      <c r="I583" s="188">
        <f>IFERROR(INDEX('اطلاعات دوره'!A:Z,MATCH(G583,'اطلاعات دوره'!C:C,0),MATCH(I$1,'اطلاعات دوره'!$1:$1,0)),0)</f>
        <v>0</v>
      </c>
      <c r="J583" s="188">
        <f>IFERROR(INDEX('اطلاعات دوره'!A:Z,MATCH(G583,'اطلاعات دوره'!C:C,0),MATCH(J$1,'اطلاعات دوره'!$1:$1,0)),0)</f>
        <v>0</v>
      </c>
      <c r="K583" s="265"/>
      <c r="L583" s="188" t="str">
        <f>IFERROR(INDEX('اطلاعات دوره'!A:Z,MATCH(G583,'اطلاعات دوره'!C:C,0)-1,MATCH("عنوان",'اطلاعات دوره'!$1:$1,0)),"---")</f>
        <v>---</v>
      </c>
      <c r="M583" s="188" t="str">
        <f t="shared" si="210"/>
        <v>----</v>
      </c>
      <c r="N583" s="188" t="str">
        <f t="shared" si="211"/>
        <v>-/</v>
      </c>
      <c r="O583" s="265"/>
      <c r="P583" s="188">
        <f>IFERROR(INDEX('اطلاعات انشعابات شرکتها'!A:BB,MATCH(A583,'اطلاعات انشعابات شرکتها'!A:A,0),MATCH(P$1,'اطلاعات انشعابات شرکتها'!$1:$1,0)),0)</f>
        <v>0</v>
      </c>
      <c r="Q583" s="188">
        <f>IFERROR(INDEX('اطلاعات انشعابات شرکتها'!A:BB,MATCH(A583,'اطلاعات انشعابات شرکتها'!A:A,0),MATCH(Q$1,'اطلاعات انشعابات شرکتها'!$1:$1,0)),0)</f>
        <v>0</v>
      </c>
      <c r="R583" s="188">
        <f>IFERROR(INDEX('اطلاعات انشعابات شرکتها'!A:BB,MATCH(A583,'اطلاعات انشعابات شرکتها'!A:A,0),MATCH(R$1,'اطلاعات انشعابات شرکتها'!$1:$1,0)),0)</f>
        <v>0</v>
      </c>
      <c r="S583" s="265"/>
      <c r="T583" s="188">
        <f>IFERROR(INDEX('قرائت کنتور'!A:AZ,MATCH(A583&amp;"-"&amp;T$1,'قرائت کنتور'!B:B,0),MATCH(G583,'قرائت کنتور'!$1:$1,0)),0)</f>
        <v>0</v>
      </c>
      <c r="U583" s="188">
        <f>IFERROR(INDEX('قرائت کنتور'!A:AZ,MATCH(A583&amp;"-"&amp;U$1,'قرائت کنتور'!B:B,0),MATCH(L583,'قرائت کنتور'!$1:$1,0)),0)</f>
        <v>0</v>
      </c>
      <c r="V583" s="188">
        <f>IFERROR(INDEX('قرائت کنتور'!A:AZ,MATCH(A583&amp;"-"&amp;U$1,'قرائت کنتور'!B:B,0),MATCH(G583,'قرائت کنتور'!$1:$1,0)),0)</f>
        <v>0</v>
      </c>
      <c r="W583" s="188">
        <f>IFERROR(INDEX('قرائت کنتور'!A:AZ,MATCH(A583&amp;"-"&amp;W$1,'قرائت کنتور'!B:B,0),MATCH(L583,'قرائت کنتور'!$1:$1,0)),0)</f>
        <v>0</v>
      </c>
      <c r="X583" s="188">
        <f>IFERROR(INDEX('قرائت کنتور'!A:AZ,MATCH(A583&amp;"-"&amp;W$1,'قرائت کنتور'!B:B,0),MATCH(G583,'قرائت کنتور'!$1:$1,0)),0)</f>
        <v>0</v>
      </c>
      <c r="Y583" s="188">
        <f>IFERROR(INDEX('قرائت کنتور'!A:AZ,MATCH(A583&amp;"-"&amp;Y$1,'قرائت کنتور'!B:B,0),MATCH(L583,'قرائت کنتور'!$1:$1,0)),0)</f>
        <v>0</v>
      </c>
      <c r="Z583" s="188">
        <f>IFERROR(INDEX('قرائت کنتور'!A:AZ,MATCH(A583&amp;"-"&amp;Y$1,'قرائت کنتور'!B:B,0),MATCH(G583,'قرائت کنتور'!$1:$1,0)),0)</f>
        <v>0</v>
      </c>
      <c r="AA583" s="188">
        <f>IFERROR(INDEX('قرائت کنتور'!A:AZ,MATCH(A583&amp;"-"&amp;AA$1,'قرائت کنتور'!B:B,0),MATCH(L583,'قرائت کنتور'!$1:$1,0)),0)</f>
        <v>0</v>
      </c>
      <c r="AB583" s="188">
        <f>IFERROR(INDEX('قرائت کنتور'!A:AZ,MATCH(A583&amp;"-"&amp;AA$1,'قرائت کنتور'!B:B,0),MATCH(G583,'قرائت کنتور'!$1:$1,0)),0)</f>
        <v>0</v>
      </c>
      <c r="AC583" s="265"/>
      <c r="AD583" s="188">
        <f t="shared" si="212"/>
        <v>0</v>
      </c>
      <c r="AE583" s="188">
        <f t="shared" si="213"/>
        <v>0</v>
      </c>
      <c r="AF583" s="188">
        <f t="shared" si="214"/>
        <v>0</v>
      </c>
      <c r="AG583" s="188">
        <f t="shared" si="215"/>
        <v>0</v>
      </c>
      <c r="AH583" s="188">
        <f t="shared" si="216"/>
        <v>0</v>
      </c>
      <c r="AI583" s="188">
        <f t="shared" si="217"/>
        <v>0</v>
      </c>
      <c r="AJ583" s="188" t="str">
        <f t="shared" si="218"/>
        <v>0</v>
      </c>
      <c r="AK583" s="265"/>
      <c r="AL583" s="254" t="str">
        <f t="shared" si="219"/>
        <v>---</v>
      </c>
      <c r="AM583" s="254" t="str">
        <f t="shared" si="220"/>
        <v>---</v>
      </c>
      <c r="AN583" s="265"/>
      <c r="AO583" s="188" t="str">
        <f>IFERROR(INDEX('تعرفه ها'!A:Z,MATCH(P583&amp;"-"&amp;AO$1,'تعرفه ها'!C:C,0),MATCH(F583,'تعرفه ها'!$2:$2,0),1),"---")</f>
        <v>---</v>
      </c>
      <c r="AP583" s="188" t="str">
        <f>IFERROR(INDEX('تعرفه ها'!A:Z,MATCH(P583&amp;"-"&amp;AP$1,'تعرفه ها'!C:C,0),MATCH(F583,'تعرفه ها'!$2:$2,0),1),"---")</f>
        <v>---</v>
      </c>
      <c r="AQ583" s="188" t="str">
        <f>IFERROR(INDEX('تعرفه ها'!A:Z,MATCH(P583&amp;"-"&amp;AQ$1,'تعرفه ها'!C:C,0),MATCH(F583,'تعرفه ها'!$2:$2,0),1),"---")</f>
        <v>---</v>
      </c>
      <c r="AR583" s="188" t="str">
        <f>IFERROR(INDEX('تعرفه ها'!A:Z,MATCH(P583&amp;"-"&amp;AR$1,'تعرفه ها'!C:C,0),MATCH(F583,'تعرفه ها'!$2:$2,0),1),"---")</f>
        <v>---</v>
      </c>
      <c r="AS583" s="265"/>
      <c r="AT583" s="415" t="str">
        <f t="shared" si="221"/>
        <v>---</v>
      </c>
      <c r="AU583" s="415" t="str">
        <f t="shared" si="222"/>
        <v>---</v>
      </c>
      <c r="AV583" s="415" t="str">
        <f t="shared" si="223"/>
        <v>---</v>
      </c>
      <c r="AW583" s="415" t="str">
        <f t="shared" si="224"/>
        <v>---</v>
      </c>
      <c r="AX583" s="415" t="str">
        <f t="shared" si="225"/>
        <v>---</v>
      </c>
      <c r="AY583" s="415" t="str">
        <f>IFERROR(AH583*INDEX('تعرفه ها'!A:Z,MATCH("عوارض برق به ازاء هر کیلووات",'تعرفه ها'!$C:$C,0),MATCH(F583,'تعرفه ها'!$2:$2,0)),"---")</f>
        <v>---</v>
      </c>
      <c r="AZ583" s="415" t="str">
        <f t="shared" si="226"/>
        <v>---</v>
      </c>
      <c r="BA583" s="415" t="str">
        <f>IFERROR(ROUND(((AX583+AY583+AZ583)*INDEX('تعرفه ها'!A:Z,MATCH("هزینه نگهداری و تعمیرات شبکه برق",'تعرفه ها'!$C:$C,0),MATCH(F583,'تعرفه ها'!$2:$2,0))/100),0),"---")</f>
        <v>---</v>
      </c>
      <c r="BB583" s="415">
        <f>IFERROR(IF(P583="دیماندی",ROUND(AJ583*INDEX('تعرفه ها'!A:Z,MATCH(BB$1,'تعرفه ها'!$C:$C,0),MATCH(F583,'تعرفه ها'!$2:$2,0))*J583/30,0),0),"---")</f>
        <v>0</v>
      </c>
      <c r="BC583" s="415"/>
      <c r="BD583" s="54" t="str">
        <f>IFERROR(IF(INDEX('اطلاعات دوره'!A:Z,MATCH(G583,'اطلاعات دوره'!C:C,0),MATCH("برق",'اطلاعات دوره'!$1:$1,0))="دارد",ROUND(AX583*INDEX('تعرفه ها'!A:Z,MATCH("پیک فصلی برق",'تعرفه ها'!$C:$C,0),MATCH(F583,'تعرفه ها'!$2:$2,0))/100,0),0),"---")</f>
        <v>---</v>
      </c>
      <c r="BE583" s="415" t="str">
        <f>IFERROR(ROUND(((AX583+AY583+AZ583+BA583+BB583+BC583+BD583)*INDEX('تعرفه ها'!A:Z,MATCH("مالیات برق",'تعرفه ها'!$C:$C,0),MATCH(F583,'تعرفه ها'!$2:$2,0))/100),0),"---")</f>
        <v>---</v>
      </c>
      <c r="BF583" s="415" t="str">
        <f t="shared" si="227"/>
        <v>---</v>
      </c>
      <c r="BG583" s="415" t="str">
        <f t="shared" si="208"/>
        <v>---</v>
      </c>
      <c r="BH583" s="415" t="str">
        <f t="shared" si="228"/>
        <v>---</v>
      </c>
      <c r="BI583" s="54" t="str">
        <f t="shared" si="229"/>
        <v>---</v>
      </c>
      <c r="BJ583" s="55" t="str">
        <f t="shared" si="230"/>
        <v>---</v>
      </c>
      <c r="BK583" s="262"/>
      <c r="BL583" s="183" t="str">
        <f>IFERROR(IF(INDEX(پرداخت!A:AZ,MATCH(A583&amp;" - "&amp;"برق",پرداخت!$B:$B,0),MATCH(G583,پرداخت!$1:$1,0))="نشده","نشده","شده"),"---")</f>
        <v>---</v>
      </c>
      <c r="BN583" s="257"/>
      <c r="BO583" s="257"/>
      <c r="BP583" s="257"/>
      <c r="BQ583" s="257"/>
      <c r="BR583" s="257"/>
      <c r="BS583" s="257"/>
      <c r="BT583" s="257"/>
      <c r="BU583" s="257"/>
      <c r="BV583" s="257"/>
      <c r="BW583" s="257"/>
      <c r="BX583" s="257"/>
      <c r="BY583" s="257"/>
      <c r="BZ583" s="257"/>
      <c r="CA583" s="257"/>
      <c r="CB583" s="257"/>
      <c r="CC583" s="257"/>
      <c r="CD583" s="257"/>
      <c r="CE583" s="257"/>
      <c r="CF583" s="257"/>
      <c r="CG583" s="257"/>
      <c r="CH583"/>
      <c r="CI583"/>
      <c r="CJ583"/>
      <c r="CK583"/>
    </row>
    <row r="584" spans="1:89" ht="33.75" hidden="1">
      <c r="A584" s="170"/>
      <c r="B584" s="47">
        <f>IFERROR(INDEX('اطلاعات انشعابات شرکتها'!A:BB,MATCH(A584,'اطلاعات انشعابات شرکتها'!A:A,0),MATCH(B$1,'اطلاعات انشعابات شرکتها'!$1:$1,0)),0)</f>
        <v>0</v>
      </c>
      <c r="C584" s="48">
        <f>IFERROR(INDEX('اطلاعات انشعابات شرکتها'!A:BB,MATCH(A584,'اطلاعات انشعابات شرکتها'!A:A,0),MATCH(C$1,'اطلاعات انشعابات شرکتها'!$1:$1,0)),0)</f>
        <v>0</v>
      </c>
      <c r="D584" s="45"/>
      <c r="E584" s="171"/>
      <c r="F584" s="170"/>
      <c r="G584" s="188" t="str">
        <f t="shared" si="209"/>
        <v>/</v>
      </c>
      <c r="H584" s="188">
        <f>IFERROR(INDEX('اطلاعات دوره'!A:Z,MATCH(G584,'اطلاعات دوره'!C:C,0),MATCH(H$1,'اطلاعات دوره'!$1:$1,0)),0)</f>
        <v>0</v>
      </c>
      <c r="I584" s="188">
        <f>IFERROR(INDEX('اطلاعات دوره'!A:Z,MATCH(G584,'اطلاعات دوره'!C:C,0),MATCH(I$1,'اطلاعات دوره'!$1:$1,0)),0)</f>
        <v>0</v>
      </c>
      <c r="J584" s="188">
        <f>IFERROR(INDEX('اطلاعات دوره'!A:Z,MATCH(G584,'اطلاعات دوره'!C:C,0),MATCH(J$1,'اطلاعات دوره'!$1:$1,0)),0)</f>
        <v>0</v>
      </c>
      <c r="K584" s="265"/>
      <c r="L584" s="188" t="str">
        <f>IFERROR(INDEX('اطلاعات دوره'!A:Z,MATCH(G584,'اطلاعات دوره'!C:C,0)-1,MATCH("عنوان",'اطلاعات دوره'!$1:$1,0)),"---")</f>
        <v>---</v>
      </c>
      <c r="M584" s="188" t="str">
        <f t="shared" si="210"/>
        <v>----</v>
      </c>
      <c r="N584" s="188" t="str">
        <f t="shared" si="211"/>
        <v>-/</v>
      </c>
      <c r="O584" s="265"/>
      <c r="P584" s="188">
        <f>IFERROR(INDEX('اطلاعات انشعابات شرکتها'!A:BB,MATCH(A584,'اطلاعات انشعابات شرکتها'!A:A,0),MATCH(P$1,'اطلاعات انشعابات شرکتها'!$1:$1,0)),0)</f>
        <v>0</v>
      </c>
      <c r="Q584" s="188">
        <f>IFERROR(INDEX('اطلاعات انشعابات شرکتها'!A:BB,MATCH(A584,'اطلاعات انشعابات شرکتها'!A:A,0),MATCH(Q$1,'اطلاعات انشعابات شرکتها'!$1:$1,0)),0)</f>
        <v>0</v>
      </c>
      <c r="R584" s="188">
        <f>IFERROR(INDEX('اطلاعات انشعابات شرکتها'!A:BB,MATCH(A584,'اطلاعات انشعابات شرکتها'!A:A,0),MATCH(R$1,'اطلاعات انشعابات شرکتها'!$1:$1,0)),0)</f>
        <v>0</v>
      </c>
      <c r="S584" s="265"/>
      <c r="T584" s="188">
        <f>IFERROR(INDEX('قرائت کنتور'!A:AZ,MATCH(A584&amp;"-"&amp;T$1,'قرائت کنتور'!B:B,0),MATCH(G584,'قرائت کنتور'!$1:$1,0)),0)</f>
        <v>0</v>
      </c>
      <c r="U584" s="188">
        <f>IFERROR(INDEX('قرائت کنتور'!A:AZ,MATCH(A584&amp;"-"&amp;U$1,'قرائت کنتور'!B:B,0),MATCH(L584,'قرائت کنتور'!$1:$1,0)),0)</f>
        <v>0</v>
      </c>
      <c r="V584" s="188">
        <f>IFERROR(INDEX('قرائت کنتور'!A:AZ,MATCH(A584&amp;"-"&amp;U$1,'قرائت کنتور'!B:B,0),MATCH(G584,'قرائت کنتور'!$1:$1,0)),0)</f>
        <v>0</v>
      </c>
      <c r="W584" s="188">
        <f>IFERROR(INDEX('قرائت کنتور'!A:AZ,MATCH(A584&amp;"-"&amp;W$1,'قرائت کنتور'!B:B,0),MATCH(L584,'قرائت کنتور'!$1:$1,0)),0)</f>
        <v>0</v>
      </c>
      <c r="X584" s="188">
        <f>IFERROR(INDEX('قرائت کنتور'!A:AZ,MATCH(A584&amp;"-"&amp;W$1,'قرائت کنتور'!B:B,0),MATCH(G584,'قرائت کنتور'!$1:$1,0)),0)</f>
        <v>0</v>
      </c>
      <c r="Y584" s="188">
        <f>IFERROR(INDEX('قرائت کنتور'!A:AZ,MATCH(A584&amp;"-"&amp;Y$1,'قرائت کنتور'!B:B,0),MATCH(L584,'قرائت کنتور'!$1:$1,0)),0)</f>
        <v>0</v>
      </c>
      <c r="Z584" s="188">
        <f>IFERROR(INDEX('قرائت کنتور'!A:AZ,MATCH(A584&amp;"-"&amp;Y$1,'قرائت کنتور'!B:B,0),MATCH(G584,'قرائت کنتور'!$1:$1,0)),0)</f>
        <v>0</v>
      </c>
      <c r="AA584" s="188">
        <f>IFERROR(INDEX('قرائت کنتور'!A:AZ,MATCH(A584&amp;"-"&amp;AA$1,'قرائت کنتور'!B:B,0),MATCH(L584,'قرائت کنتور'!$1:$1,0)),0)</f>
        <v>0</v>
      </c>
      <c r="AB584" s="188">
        <f>IFERROR(INDEX('قرائت کنتور'!A:AZ,MATCH(A584&amp;"-"&amp;AA$1,'قرائت کنتور'!B:B,0),MATCH(G584,'قرائت کنتور'!$1:$1,0)),0)</f>
        <v>0</v>
      </c>
      <c r="AC584" s="265"/>
      <c r="AD584" s="188">
        <f t="shared" si="212"/>
        <v>0</v>
      </c>
      <c r="AE584" s="188">
        <f t="shared" si="213"/>
        <v>0</v>
      </c>
      <c r="AF584" s="188">
        <f t="shared" si="214"/>
        <v>0</v>
      </c>
      <c r="AG584" s="188">
        <f t="shared" si="215"/>
        <v>0</v>
      </c>
      <c r="AH584" s="188">
        <f t="shared" si="216"/>
        <v>0</v>
      </c>
      <c r="AI584" s="188">
        <f t="shared" si="217"/>
        <v>0</v>
      </c>
      <c r="AJ584" s="188" t="str">
        <f t="shared" si="218"/>
        <v>0</v>
      </c>
      <c r="AK584" s="265"/>
      <c r="AL584" s="254" t="str">
        <f t="shared" si="219"/>
        <v>---</v>
      </c>
      <c r="AM584" s="254" t="str">
        <f t="shared" si="220"/>
        <v>---</v>
      </c>
      <c r="AN584" s="265"/>
      <c r="AO584" s="188" t="str">
        <f>IFERROR(INDEX('تعرفه ها'!A:Z,MATCH(P584&amp;"-"&amp;AO$1,'تعرفه ها'!C:C,0),MATCH(F584,'تعرفه ها'!$2:$2,0),1),"---")</f>
        <v>---</v>
      </c>
      <c r="AP584" s="188" t="str">
        <f>IFERROR(INDEX('تعرفه ها'!A:Z,MATCH(P584&amp;"-"&amp;AP$1,'تعرفه ها'!C:C,0),MATCH(F584,'تعرفه ها'!$2:$2,0),1),"---")</f>
        <v>---</v>
      </c>
      <c r="AQ584" s="188" t="str">
        <f>IFERROR(INDEX('تعرفه ها'!A:Z,MATCH(P584&amp;"-"&amp;AQ$1,'تعرفه ها'!C:C,0),MATCH(F584,'تعرفه ها'!$2:$2,0),1),"---")</f>
        <v>---</v>
      </c>
      <c r="AR584" s="188" t="str">
        <f>IFERROR(INDEX('تعرفه ها'!A:Z,MATCH(P584&amp;"-"&amp;AR$1,'تعرفه ها'!C:C,0),MATCH(F584,'تعرفه ها'!$2:$2,0),1),"---")</f>
        <v>---</v>
      </c>
      <c r="AS584" s="265"/>
      <c r="AT584" s="415" t="str">
        <f t="shared" si="221"/>
        <v>---</v>
      </c>
      <c r="AU584" s="415" t="str">
        <f t="shared" si="222"/>
        <v>---</v>
      </c>
      <c r="AV584" s="415" t="str">
        <f t="shared" si="223"/>
        <v>---</v>
      </c>
      <c r="AW584" s="415" t="str">
        <f t="shared" si="224"/>
        <v>---</v>
      </c>
      <c r="AX584" s="415" t="str">
        <f t="shared" si="225"/>
        <v>---</v>
      </c>
      <c r="AY584" s="415" t="str">
        <f>IFERROR(AH584*INDEX('تعرفه ها'!A:Z,MATCH("عوارض برق به ازاء هر کیلووات",'تعرفه ها'!$C:$C,0),MATCH(F584,'تعرفه ها'!$2:$2,0)),"---")</f>
        <v>---</v>
      </c>
      <c r="AZ584" s="415" t="str">
        <f t="shared" si="226"/>
        <v>---</v>
      </c>
      <c r="BA584" s="415" t="str">
        <f>IFERROR(ROUND(((AX584+AY584+AZ584)*INDEX('تعرفه ها'!A:Z,MATCH("هزینه نگهداری و تعمیرات شبکه برق",'تعرفه ها'!$C:$C,0),MATCH(F584,'تعرفه ها'!$2:$2,0))/100),0),"---")</f>
        <v>---</v>
      </c>
      <c r="BB584" s="415">
        <f>IFERROR(IF(P584="دیماندی",ROUND(AJ584*INDEX('تعرفه ها'!A:Z,MATCH(BB$1,'تعرفه ها'!$C:$C,0),MATCH(F584,'تعرفه ها'!$2:$2,0))*J584/30,0),0),"---")</f>
        <v>0</v>
      </c>
      <c r="BC584" s="415"/>
      <c r="BD584" s="54" t="str">
        <f>IFERROR(IF(INDEX('اطلاعات دوره'!A:Z,MATCH(G584,'اطلاعات دوره'!C:C,0),MATCH("برق",'اطلاعات دوره'!$1:$1,0))="دارد",ROUND(AX584*INDEX('تعرفه ها'!A:Z,MATCH("پیک فصلی برق",'تعرفه ها'!$C:$C,0),MATCH(F584,'تعرفه ها'!$2:$2,0))/100,0),0),"---")</f>
        <v>---</v>
      </c>
      <c r="BE584" s="415" t="str">
        <f>IFERROR(ROUND(((AX584+AY584+AZ584+BA584+BB584+BC584+BD584)*INDEX('تعرفه ها'!A:Z,MATCH("مالیات برق",'تعرفه ها'!$C:$C,0),MATCH(F584,'تعرفه ها'!$2:$2,0))/100),0),"---")</f>
        <v>---</v>
      </c>
      <c r="BF584" s="415" t="str">
        <f t="shared" si="227"/>
        <v>---</v>
      </c>
      <c r="BG584" s="415" t="str">
        <f t="shared" si="208"/>
        <v>---</v>
      </c>
      <c r="BH584" s="415" t="str">
        <f t="shared" si="228"/>
        <v>---</v>
      </c>
      <c r="BI584" s="54" t="str">
        <f t="shared" si="229"/>
        <v>---</v>
      </c>
      <c r="BJ584" s="55" t="str">
        <f t="shared" si="230"/>
        <v>---</v>
      </c>
      <c r="BK584" s="262"/>
      <c r="BL584" s="183" t="str">
        <f>IFERROR(IF(INDEX(پرداخت!A:AZ,MATCH(A584&amp;" - "&amp;"برق",پرداخت!$B:$B,0),MATCH(G584,پرداخت!$1:$1,0))="نشده","نشده","شده"),"---")</f>
        <v>---</v>
      </c>
      <c r="BN584" s="257"/>
      <c r="BO584" s="257"/>
      <c r="BP584" s="257"/>
      <c r="BQ584" s="257"/>
      <c r="BR584" s="257"/>
      <c r="BS584" s="257"/>
      <c r="BT584" s="257"/>
      <c r="BU584" s="257"/>
      <c r="BV584" s="257"/>
      <c r="BW584" s="257"/>
      <c r="BX584" s="257"/>
      <c r="BY584" s="257"/>
      <c r="BZ584" s="257"/>
      <c r="CA584" s="257"/>
      <c r="CB584" s="257"/>
      <c r="CC584" s="257"/>
      <c r="CD584" s="257"/>
      <c r="CE584" s="257"/>
      <c r="CF584" s="257"/>
      <c r="CG584" s="257"/>
      <c r="CH584"/>
      <c r="CI584"/>
      <c r="CJ584"/>
      <c r="CK584"/>
    </row>
    <row r="585" spans="1:89" ht="33.75" hidden="1">
      <c r="A585" s="170"/>
      <c r="B585" s="47">
        <f>IFERROR(INDEX('اطلاعات انشعابات شرکتها'!A:BB,MATCH(A585,'اطلاعات انشعابات شرکتها'!A:A,0),MATCH(B$1,'اطلاعات انشعابات شرکتها'!$1:$1,0)),0)</f>
        <v>0</v>
      </c>
      <c r="C585" s="48">
        <f>IFERROR(INDEX('اطلاعات انشعابات شرکتها'!A:BB,MATCH(A585,'اطلاعات انشعابات شرکتها'!A:A,0),MATCH(C$1,'اطلاعات انشعابات شرکتها'!$1:$1,0)),0)</f>
        <v>0</v>
      </c>
      <c r="D585" s="45"/>
      <c r="E585" s="171"/>
      <c r="F585" s="170"/>
      <c r="G585" s="188" t="str">
        <f t="shared" si="209"/>
        <v>/</v>
      </c>
      <c r="H585" s="188">
        <f>IFERROR(INDEX('اطلاعات دوره'!A:Z,MATCH(G585,'اطلاعات دوره'!C:C,0),MATCH(H$1,'اطلاعات دوره'!$1:$1,0)),0)</f>
        <v>0</v>
      </c>
      <c r="I585" s="188">
        <f>IFERROR(INDEX('اطلاعات دوره'!A:Z,MATCH(G585,'اطلاعات دوره'!C:C,0),MATCH(I$1,'اطلاعات دوره'!$1:$1,0)),0)</f>
        <v>0</v>
      </c>
      <c r="J585" s="188">
        <f>IFERROR(INDEX('اطلاعات دوره'!A:Z,MATCH(G585,'اطلاعات دوره'!C:C,0),MATCH(J$1,'اطلاعات دوره'!$1:$1,0)),0)</f>
        <v>0</v>
      </c>
      <c r="K585" s="265"/>
      <c r="L585" s="188" t="str">
        <f>IFERROR(INDEX('اطلاعات دوره'!A:Z,MATCH(G585,'اطلاعات دوره'!C:C,0)-1,MATCH("عنوان",'اطلاعات دوره'!$1:$1,0)),"---")</f>
        <v>---</v>
      </c>
      <c r="M585" s="188" t="str">
        <f t="shared" si="210"/>
        <v>----</v>
      </c>
      <c r="N585" s="188" t="str">
        <f t="shared" si="211"/>
        <v>-/</v>
      </c>
      <c r="O585" s="265"/>
      <c r="P585" s="188">
        <f>IFERROR(INDEX('اطلاعات انشعابات شرکتها'!A:BB,MATCH(A585,'اطلاعات انشعابات شرکتها'!A:A,0),MATCH(P$1,'اطلاعات انشعابات شرکتها'!$1:$1,0)),0)</f>
        <v>0</v>
      </c>
      <c r="Q585" s="188">
        <f>IFERROR(INDEX('اطلاعات انشعابات شرکتها'!A:BB,MATCH(A585,'اطلاعات انشعابات شرکتها'!A:A,0),MATCH(Q$1,'اطلاعات انشعابات شرکتها'!$1:$1,0)),0)</f>
        <v>0</v>
      </c>
      <c r="R585" s="188">
        <f>IFERROR(INDEX('اطلاعات انشعابات شرکتها'!A:BB,MATCH(A585,'اطلاعات انشعابات شرکتها'!A:A,0),MATCH(R$1,'اطلاعات انشعابات شرکتها'!$1:$1,0)),0)</f>
        <v>0</v>
      </c>
      <c r="S585" s="265"/>
      <c r="T585" s="188">
        <f>IFERROR(INDEX('قرائت کنتور'!A:AZ,MATCH(A585&amp;"-"&amp;T$1,'قرائت کنتور'!B:B,0),MATCH(G585,'قرائت کنتور'!$1:$1,0)),0)</f>
        <v>0</v>
      </c>
      <c r="U585" s="188">
        <f>IFERROR(INDEX('قرائت کنتور'!A:AZ,MATCH(A585&amp;"-"&amp;U$1,'قرائت کنتور'!B:B,0),MATCH(L585,'قرائت کنتور'!$1:$1,0)),0)</f>
        <v>0</v>
      </c>
      <c r="V585" s="188">
        <f>IFERROR(INDEX('قرائت کنتور'!A:AZ,MATCH(A585&amp;"-"&amp;U$1,'قرائت کنتور'!B:B,0),MATCH(G585,'قرائت کنتور'!$1:$1,0)),0)</f>
        <v>0</v>
      </c>
      <c r="W585" s="188">
        <f>IFERROR(INDEX('قرائت کنتور'!A:AZ,MATCH(A585&amp;"-"&amp;W$1,'قرائت کنتور'!B:B,0),MATCH(L585,'قرائت کنتور'!$1:$1,0)),0)</f>
        <v>0</v>
      </c>
      <c r="X585" s="188">
        <f>IFERROR(INDEX('قرائت کنتور'!A:AZ,MATCH(A585&amp;"-"&amp;W$1,'قرائت کنتور'!B:B,0),MATCH(G585,'قرائت کنتور'!$1:$1,0)),0)</f>
        <v>0</v>
      </c>
      <c r="Y585" s="188">
        <f>IFERROR(INDEX('قرائت کنتور'!A:AZ,MATCH(A585&amp;"-"&amp;Y$1,'قرائت کنتور'!B:B,0),MATCH(L585,'قرائت کنتور'!$1:$1,0)),0)</f>
        <v>0</v>
      </c>
      <c r="Z585" s="188">
        <f>IFERROR(INDEX('قرائت کنتور'!A:AZ,MATCH(A585&amp;"-"&amp;Y$1,'قرائت کنتور'!B:B,0),MATCH(G585,'قرائت کنتور'!$1:$1,0)),0)</f>
        <v>0</v>
      </c>
      <c r="AA585" s="188">
        <f>IFERROR(INDEX('قرائت کنتور'!A:AZ,MATCH(A585&amp;"-"&amp;AA$1,'قرائت کنتور'!B:B,0),MATCH(L585,'قرائت کنتور'!$1:$1,0)),0)</f>
        <v>0</v>
      </c>
      <c r="AB585" s="188">
        <f>IFERROR(INDEX('قرائت کنتور'!A:AZ,MATCH(A585&amp;"-"&amp;AA$1,'قرائت کنتور'!B:B,0),MATCH(G585,'قرائت کنتور'!$1:$1,0)),0)</f>
        <v>0</v>
      </c>
      <c r="AC585" s="265"/>
      <c r="AD585" s="188">
        <f t="shared" si="212"/>
        <v>0</v>
      </c>
      <c r="AE585" s="188">
        <f t="shared" si="213"/>
        <v>0</v>
      </c>
      <c r="AF585" s="188">
        <f t="shared" si="214"/>
        <v>0</v>
      </c>
      <c r="AG585" s="188">
        <f t="shared" si="215"/>
        <v>0</v>
      </c>
      <c r="AH585" s="188">
        <f t="shared" si="216"/>
        <v>0</v>
      </c>
      <c r="AI585" s="188">
        <f t="shared" si="217"/>
        <v>0</v>
      </c>
      <c r="AJ585" s="188" t="str">
        <f t="shared" si="218"/>
        <v>0</v>
      </c>
      <c r="AK585" s="265"/>
      <c r="AL585" s="254" t="str">
        <f t="shared" si="219"/>
        <v>---</v>
      </c>
      <c r="AM585" s="254" t="str">
        <f t="shared" si="220"/>
        <v>---</v>
      </c>
      <c r="AN585" s="265"/>
      <c r="AO585" s="188" t="str">
        <f>IFERROR(INDEX('تعرفه ها'!A:Z,MATCH(P585&amp;"-"&amp;AO$1,'تعرفه ها'!C:C,0),MATCH(F585,'تعرفه ها'!$2:$2,0),1),"---")</f>
        <v>---</v>
      </c>
      <c r="AP585" s="188" t="str">
        <f>IFERROR(INDEX('تعرفه ها'!A:Z,MATCH(P585&amp;"-"&amp;AP$1,'تعرفه ها'!C:C,0),MATCH(F585,'تعرفه ها'!$2:$2,0),1),"---")</f>
        <v>---</v>
      </c>
      <c r="AQ585" s="188" t="str">
        <f>IFERROR(INDEX('تعرفه ها'!A:Z,MATCH(P585&amp;"-"&amp;AQ$1,'تعرفه ها'!C:C,0),MATCH(F585,'تعرفه ها'!$2:$2,0),1),"---")</f>
        <v>---</v>
      </c>
      <c r="AR585" s="188" t="str">
        <f>IFERROR(INDEX('تعرفه ها'!A:Z,MATCH(P585&amp;"-"&amp;AR$1,'تعرفه ها'!C:C,0),MATCH(F585,'تعرفه ها'!$2:$2,0),1),"---")</f>
        <v>---</v>
      </c>
      <c r="AS585" s="265"/>
      <c r="AT585" s="415" t="str">
        <f t="shared" si="221"/>
        <v>---</v>
      </c>
      <c r="AU585" s="415" t="str">
        <f t="shared" si="222"/>
        <v>---</v>
      </c>
      <c r="AV585" s="415" t="str">
        <f t="shared" si="223"/>
        <v>---</v>
      </c>
      <c r="AW585" s="415" t="str">
        <f t="shared" si="224"/>
        <v>---</v>
      </c>
      <c r="AX585" s="415" t="str">
        <f t="shared" si="225"/>
        <v>---</v>
      </c>
      <c r="AY585" s="415" t="str">
        <f>IFERROR(AH585*INDEX('تعرفه ها'!A:Z,MATCH("عوارض برق به ازاء هر کیلووات",'تعرفه ها'!$C:$C,0),MATCH(F585,'تعرفه ها'!$2:$2,0)),"---")</f>
        <v>---</v>
      </c>
      <c r="AZ585" s="415" t="str">
        <f t="shared" si="226"/>
        <v>---</v>
      </c>
      <c r="BA585" s="415" t="str">
        <f>IFERROR(ROUND(((AX585+AY585+AZ585)*INDEX('تعرفه ها'!A:Z,MATCH("هزینه نگهداری و تعمیرات شبکه برق",'تعرفه ها'!$C:$C,0),MATCH(F585,'تعرفه ها'!$2:$2,0))/100),0),"---")</f>
        <v>---</v>
      </c>
      <c r="BB585" s="415">
        <f>IFERROR(IF(P585="دیماندی",ROUND(AJ585*INDEX('تعرفه ها'!A:Z,MATCH(BB$1,'تعرفه ها'!$C:$C,0),MATCH(F585,'تعرفه ها'!$2:$2,0))*J585/30,0),0),"---")</f>
        <v>0</v>
      </c>
      <c r="BC585" s="415"/>
      <c r="BD585" s="54" t="str">
        <f>IFERROR(IF(INDEX('اطلاعات دوره'!A:Z,MATCH(G585,'اطلاعات دوره'!C:C,0),MATCH("برق",'اطلاعات دوره'!$1:$1,0))="دارد",ROUND(AX585*INDEX('تعرفه ها'!A:Z,MATCH("پیک فصلی برق",'تعرفه ها'!$C:$C,0),MATCH(F585,'تعرفه ها'!$2:$2,0))/100,0),0),"---")</f>
        <v>---</v>
      </c>
      <c r="BE585" s="415" t="str">
        <f>IFERROR(ROUND(((AX585+AY585+AZ585+BA585+BB585+BC585+BD585)*INDEX('تعرفه ها'!A:Z,MATCH("مالیات برق",'تعرفه ها'!$C:$C,0),MATCH(F585,'تعرفه ها'!$2:$2,0))/100),0),"---")</f>
        <v>---</v>
      </c>
      <c r="BF585" s="415" t="str">
        <f t="shared" si="227"/>
        <v>---</v>
      </c>
      <c r="BG585" s="415" t="str">
        <f t="shared" si="208"/>
        <v>---</v>
      </c>
      <c r="BH585" s="415" t="str">
        <f t="shared" si="228"/>
        <v>---</v>
      </c>
      <c r="BI585" s="54" t="str">
        <f t="shared" si="229"/>
        <v>---</v>
      </c>
      <c r="BJ585" s="55" t="str">
        <f t="shared" si="230"/>
        <v>---</v>
      </c>
      <c r="BK585" s="262"/>
      <c r="BL585" s="183" t="str">
        <f>IFERROR(IF(INDEX(پرداخت!A:AZ,MATCH(A585&amp;" - "&amp;"برق",پرداخت!$B:$B,0),MATCH(G585,پرداخت!$1:$1,0))="نشده","نشده","شده"),"---")</f>
        <v>---</v>
      </c>
      <c r="BN585" s="257"/>
      <c r="BO585" s="257"/>
      <c r="BP585" s="257"/>
      <c r="BQ585" s="257"/>
      <c r="BR585" s="257"/>
      <c r="BS585" s="257"/>
      <c r="BT585" s="257"/>
      <c r="BU585" s="257"/>
      <c r="BV585" s="257"/>
      <c r="BW585" s="257"/>
      <c r="BX585" s="257"/>
      <c r="BY585" s="257"/>
      <c r="BZ585" s="257"/>
      <c r="CA585" s="257"/>
      <c r="CB585" s="257"/>
      <c r="CC585" s="257"/>
      <c r="CD585" s="257"/>
      <c r="CE585" s="257"/>
      <c r="CF585" s="257"/>
      <c r="CG585" s="257"/>
      <c r="CH585"/>
      <c r="CI585"/>
      <c r="CJ585"/>
      <c r="CK585"/>
    </row>
    <row r="586" spans="1:89" ht="33.75" hidden="1">
      <c r="A586" s="170"/>
      <c r="B586" s="47">
        <f>IFERROR(INDEX('اطلاعات انشعابات شرکتها'!A:BB,MATCH(A586,'اطلاعات انشعابات شرکتها'!A:A,0),MATCH(B$1,'اطلاعات انشعابات شرکتها'!$1:$1,0)),0)</f>
        <v>0</v>
      </c>
      <c r="C586" s="48">
        <f>IFERROR(INDEX('اطلاعات انشعابات شرکتها'!A:BB,MATCH(A586,'اطلاعات انشعابات شرکتها'!A:A,0),MATCH(C$1,'اطلاعات انشعابات شرکتها'!$1:$1,0)),0)</f>
        <v>0</v>
      </c>
      <c r="D586" s="45"/>
      <c r="E586" s="171"/>
      <c r="F586" s="170"/>
      <c r="G586" s="188" t="str">
        <f t="shared" si="209"/>
        <v>/</v>
      </c>
      <c r="H586" s="188">
        <f>IFERROR(INDEX('اطلاعات دوره'!A:Z,MATCH(G586,'اطلاعات دوره'!C:C,0),MATCH(H$1,'اطلاعات دوره'!$1:$1,0)),0)</f>
        <v>0</v>
      </c>
      <c r="I586" s="188">
        <f>IFERROR(INDEX('اطلاعات دوره'!A:Z,MATCH(G586,'اطلاعات دوره'!C:C,0),MATCH(I$1,'اطلاعات دوره'!$1:$1,0)),0)</f>
        <v>0</v>
      </c>
      <c r="J586" s="188">
        <f>IFERROR(INDEX('اطلاعات دوره'!A:Z,MATCH(G586,'اطلاعات دوره'!C:C,0),MATCH(J$1,'اطلاعات دوره'!$1:$1,0)),0)</f>
        <v>0</v>
      </c>
      <c r="K586" s="265"/>
      <c r="L586" s="188" t="str">
        <f>IFERROR(INDEX('اطلاعات دوره'!A:Z,MATCH(G586,'اطلاعات دوره'!C:C,0)-1,MATCH("عنوان",'اطلاعات دوره'!$1:$1,0)),"---")</f>
        <v>---</v>
      </c>
      <c r="M586" s="188" t="str">
        <f t="shared" si="210"/>
        <v>----</v>
      </c>
      <c r="N586" s="188" t="str">
        <f t="shared" si="211"/>
        <v>-/</v>
      </c>
      <c r="O586" s="265"/>
      <c r="P586" s="188">
        <f>IFERROR(INDEX('اطلاعات انشعابات شرکتها'!A:BB,MATCH(A586,'اطلاعات انشعابات شرکتها'!A:A,0),MATCH(P$1,'اطلاعات انشعابات شرکتها'!$1:$1,0)),0)</f>
        <v>0</v>
      </c>
      <c r="Q586" s="188">
        <f>IFERROR(INDEX('اطلاعات انشعابات شرکتها'!A:BB,MATCH(A586,'اطلاعات انشعابات شرکتها'!A:A,0),MATCH(Q$1,'اطلاعات انشعابات شرکتها'!$1:$1,0)),0)</f>
        <v>0</v>
      </c>
      <c r="R586" s="188">
        <f>IFERROR(INDEX('اطلاعات انشعابات شرکتها'!A:BB,MATCH(A586,'اطلاعات انشعابات شرکتها'!A:A,0),MATCH(R$1,'اطلاعات انشعابات شرکتها'!$1:$1,0)),0)</f>
        <v>0</v>
      </c>
      <c r="S586" s="265"/>
      <c r="T586" s="188">
        <f>IFERROR(INDEX('قرائت کنتور'!A:AZ,MATCH(A586&amp;"-"&amp;T$1,'قرائت کنتور'!B:B,0),MATCH(G586,'قرائت کنتور'!$1:$1,0)),0)</f>
        <v>0</v>
      </c>
      <c r="U586" s="188">
        <f>IFERROR(INDEX('قرائت کنتور'!A:AZ,MATCH(A586&amp;"-"&amp;U$1,'قرائت کنتور'!B:B,0),MATCH(L586,'قرائت کنتور'!$1:$1,0)),0)</f>
        <v>0</v>
      </c>
      <c r="V586" s="188">
        <f>IFERROR(INDEX('قرائت کنتور'!A:AZ,MATCH(A586&amp;"-"&amp;U$1,'قرائت کنتور'!B:B,0),MATCH(G586,'قرائت کنتور'!$1:$1,0)),0)</f>
        <v>0</v>
      </c>
      <c r="W586" s="188">
        <f>IFERROR(INDEX('قرائت کنتور'!A:AZ,MATCH(A586&amp;"-"&amp;W$1,'قرائت کنتور'!B:B,0),MATCH(L586,'قرائت کنتور'!$1:$1,0)),0)</f>
        <v>0</v>
      </c>
      <c r="X586" s="188">
        <f>IFERROR(INDEX('قرائت کنتور'!A:AZ,MATCH(A586&amp;"-"&amp;W$1,'قرائت کنتور'!B:B,0),MATCH(G586,'قرائت کنتور'!$1:$1,0)),0)</f>
        <v>0</v>
      </c>
      <c r="Y586" s="188">
        <f>IFERROR(INDEX('قرائت کنتور'!A:AZ,MATCH(A586&amp;"-"&amp;Y$1,'قرائت کنتور'!B:B,0),MATCH(L586,'قرائت کنتور'!$1:$1,0)),0)</f>
        <v>0</v>
      </c>
      <c r="Z586" s="188">
        <f>IFERROR(INDEX('قرائت کنتور'!A:AZ,MATCH(A586&amp;"-"&amp;Y$1,'قرائت کنتور'!B:B,0),MATCH(G586,'قرائت کنتور'!$1:$1,0)),0)</f>
        <v>0</v>
      </c>
      <c r="AA586" s="188">
        <f>IFERROR(INDEX('قرائت کنتور'!A:AZ,MATCH(A586&amp;"-"&amp;AA$1,'قرائت کنتور'!B:B,0),MATCH(L586,'قرائت کنتور'!$1:$1,0)),0)</f>
        <v>0</v>
      </c>
      <c r="AB586" s="188">
        <f>IFERROR(INDEX('قرائت کنتور'!A:AZ,MATCH(A586&amp;"-"&amp;AA$1,'قرائت کنتور'!B:B,0),MATCH(G586,'قرائت کنتور'!$1:$1,0)),0)</f>
        <v>0</v>
      </c>
      <c r="AC586" s="265"/>
      <c r="AD586" s="188">
        <f t="shared" si="212"/>
        <v>0</v>
      </c>
      <c r="AE586" s="188">
        <f t="shared" si="213"/>
        <v>0</v>
      </c>
      <c r="AF586" s="188">
        <f t="shared" si="214"/>
        <v>0</v>
      </c>
      <c r="AG586" s="188">
        <f t="shared" si="215"/>
        <v>0</v>
      </c>
      <c r="AH586" s="188">
        <f t="shared" si="216"/>
        <v>0</v>
      </c>
      <c r="AI586" s="188">
        <f t="shared" si="217"/>
        <v>0</v>
      </c>
      <c r="AJ586" s="188" t="str">
        <f t="shared" si="218"/>
        <v>0</v>
      </c>
      <c r="AK586" s="265"/>
      <c r="AL586" s="254" t="str">
        <f t="shared" si="219"/>
        <v>---</v>
      </c>
      <c r="AM586" s="254" t="str">
        <f t="shared" si="220"/>
        <v>---</v>
      </c>
      <c r="AN586" s="265"/>
      <c r="AO586" s="188" t="str">
        <f>IFERROR(INDEX('تعرفه ها'!A:Z,MATCH(P586&amp;"-"&amp;AO$1,'تعرفه ها'!C:C,0),MATCH(F586,'تعرفه ها'!$2:$2,0),1),"---")</f>
        <v>---</v>
      </c>
      <c r="AP586" s="188" t="str">
        <f>IFERROR(INDEX('تعرفه ها'!A:Z,MATCH(P586&amp;"-"&amp;AP$1,'تعرفه ها'!C:C,0),MATCH(F586,'تعرفه ها'!$2:$2,0),1),"---")</f>
        <v>---</v>
      </c>
      <c r="AQ586" s="188" t="str">
        <f>IFERROR(INDEX('تعرفه ها'!A:Z,MATCH(P586&amp;"-"&amp;AQ$1,'تعرفه ها'!C:C,0),MATCH(F586,'تعرفه ها'!$2:$2,0),1),"---")</f>
        <v>---</v>
      </c>
      <c r="AR586" s="188" t="str">
        <f>IFERROR(INDEX('تعرفه ها'!A:Z,MATCH(P586&amp;"-"&amp;AR$1,'تعرفه ها'!C:C,0),MATCH(F586,'تعرفه ها'!$2:$2,0),1),"---")</f>
        <v>---</v>
      </c>
      <c r="AS586" s="265"/>
      <c r="AT586" s="415" t="str">
        <f t="shared" si="221"/>
        <v>---</v>
      </c>
      <c r="AU586" s="415" t="str">
        <f t="shared" si="222"/>
        <v>---</v>
      </c>
      <c r="AV586" s="415" t="str">
        <f t="shared" si="223"/>
        <v>---</v>
      </c>
      <c r="AW586" s="415" t="str">
        <f t="shared" si="224"/>
        <v>---</v>
      </c>
      <c r="AX586" s="415" t="str">
        <f t="shared" si="225"/>
        <v>---</v>
      </c>
      <c r="AY586" s="415" t="str">
        <f>IFERROR(AH586*INDEX('تعرفه ها'!A:Z,MATCH("عوارض برق به ازاء هر کیلووات",'تعرفه ها'!$C:$C,0),MATCH(F586,'تعرفه ها'!$2:$2,0)),"---")</f>
        <v>---</v>
      </c>
      <c r="AZ586" s="415" t="str">
        <f t="shared" si="226"/>
        <v>---</v>
      </c>
      <c r="BA586" s="415" t="str">
        <f>IFERROR(ROUND(((AX586+AY586+AZ586)*INDEX('تعرفه ها'!A:Z,MATCH("هزینه نگهداری و تعمیرات شبکه برق",'تعرفه ها'!$C:$C,0),MATCH(F586,'تعرفه ها'!$2:$2,0))/100),0),"---")</f>
        <v>---</v>
      </c>
      <c r="BB586" s="415">
        <f>IFERROR(IF(P586="دیماندی",ROUND(AJ586*INDEX('تعرفه ها'!A:Z,MATCH(BB$1,'تعرفه ها'!$C:$C,0),MATCH(F586,'تعرفه ها'!$2:$2,0))*J586/30,0),0),"---")</f>
        <v>0</v>
      </c>
      <c r="BC586" s="415"/>
      <c r="BD586" s="54" t="str">
        <f>IFERROR(IF(INDEX('اطلاعات دوره'!A:Z,MATCH(G586,'اطلاعات دوره'!C:C,0),MATCH("برق",'اطلاعات دوره'!$1:$1,0))="دارد",ROUND(AX586*INDEX('تعرفه ها'!A:Z,MATCH("پیک فصلی برق",'تعرفه ها'!$C:$C,0),MATCH(F586,'تعرفه ها'!$2:$2,0))/100,0),0),"---")</f>
        <v>---</v>
      </c>
      <c r="BE586" s="415" t="str">
        <f>IFERROR(ROUND(((AX586+AY586+AZ586+BA586+BB586+BC586+BD586)*INDEX('تعرفه ها'!A:Z,MATCH("مالیات برق",'تعرفه ها'!$C:$C,0),MATCH(F586,'تعرفه ها'!$2:$2,0))/100),0),"---")</f>
        <v>---</v>
      </c>
      <c r="BF586" s="415" t="str">
        <f t="shared" si="227"/>
        <v>---</v>
      </c>
      <c r="BG586" s="415" t="str">
        <f t="shared" si="208"/>
        <v>---</v>
      </c>
      <c r="BH586" s="415" t="str">
        <f t="shared" si="228"/>
        <v>---</v>
      </c>
      <c r="BI586" s="54" t="str">
        <f t="shared" si="229"/>
        <v>---</v>
      </c>
      <c r="BJ586" s="55" t="str">
        <f t="shared" si="230"/>
        <v>---</v>
      </c>
      <c r="BK586" s="262"/>
      <c r="BL586" s="183" t="str">
        <f>IFERROR(IF(INDEX(پرداخت!A:AZ,MATCH(A586&amp;" - "&amp;"برق",پرداخت!$B:$B,0),MATCH(G586,پرداخت!$1:$1,0))="نشده","نشده","شده"),"---")</f>
        <v>---</v>
      </c>
      <c r="BN586" s="257"/>
      <c r="BO586" s="257"/>
      <c r="BP586" s="257"/>
      <c r="BQ586" s="257"/>
      <c r="BR586" s="257"/>
      <c r="BS586" s="257"/>
      <c r="BT586" s="257"/>
      <c r="BU586" s="257"/>
      <c r="BV586" s="257"/>
      <c r="BW586" s="257"/>
      <c r="BX586" s="257"/>
      <c r="BY586" s="257"/>
      <c r="BZ586" s="257"/>
      <c r="CA586" s="257"/>
      <c r="CB586" s="257"/>
      <c r="CC586" s="257"/>
      <c r="CD586" s="257"/>
      <c r="CE586" s="257"/>
      <c r="CF586" s="257"/>
      <c r="CG586" s="257"/>
      <c r="CH586"/>
      <c r="CI586"/>
      <c r="CJ586"/>
      <c r="CK586"/>
    </row>
    <row r="587" spans="1:89" ht="33.75" hidden="1">
      <c r="A587" s="170"/>
      <c r="B587" s="47">
        <f>IFERROR(INDEX('اطلاعات انشعابات شرکتها'!A:BB,MATCH(A587,'اطلاعات انشعابات شرکتها'!A:A,0),MATCH(B$1,'اطلاعات انشعابات شرکتها'!$1:$1,0)),0)</f>
        <v>0</v>
      </c>
      <c r="C587" s="48">
        <f>IFERROR(INDEX('اطلاعات انشعابات شرکتها'!A:BB,MATCH(A587,'اطلاعات انشعابات شرکتها'!A:A,0),MATCH(C$1,'اطلاعات انشعابات شرکتها'!$1:$1,0)),0)</f>
        <v>0</v>
      </c>
      <c r="D587" s="45"/>
      <c r="E587" s="171"/>
      <c r="F587" s="170"/>
      <c r="G587" s="188" t="str">
        <f t="shared" si="209"/>
        <v>/</v>
      </c>
      <c r="H587" s="188">
        <f>IFERROR(INDEX('اطلاعات دوره'!A:Z,MATCH(G587,'اطلاعات دوره'!C:C,0),MATCH(H$1,'اطلاعات دوره'!$1:$1,0)),0)</f>
        <v>0</v>
      </c>
      <c r="I587" s="188">
        <f>IFERROR(INDEX('اطلاعات دوره'!A:Z,MATCH(G587,'اطلاعات دوره'!C:C,0),MATCH(I$1,'اطلاعات دوره'!$1:$1,0)),0)</f>
        <v>0</v>
      </c>
      <c r="J587" s="188">
        <f>IFERROR(INDEX('اطلاعات دوره'!A:Z,MATCH(G587,'اطلاعات دوره'!C:C,0),MATCH(J$1,'اطلاعات دوره'!$1:$1,0)),0)</f>
        <v>0</v>
      </c>
      <c r="K587" s="265"/>
      <c r="L587" s="188" t="str">
        <f>IFERROR(INDEX('اطلاعات دوره'!A:Z,MATCH(G587,'اطلاعات دوره'!C:C,0)-1,MATCH("عنوان",'اطلاعات دوره'!$1:$1,0)),"---")</f>
        <v>---</v>
      </c>
      <c r="M587" s="188" t="str">
        <f t="shared" si="210"/>
        <v>----</v>
      </c>
      <c r="N587" s="188" t="str">
        <f t="shared" si="211"/>
        <v>-/</v>
      </c>
      <c r="O587" s="265"/>
      <c r="P587" s="188">
        <f>IFERROR(INDEX('اطلاعات انشعابات شرکتها'!A:BB,MATCH(A587,'اطلاعات انشعابات شرکتها'!A:A,0),MATCH(P$1,'اطلاعات انشعابات شرکتها'!$1:$1,0)),0)</f>
        <v>0</v>
      </c>
      <c r="Q587" s="188">
        <f>IFERROR(INDEX('اطلاعات انشعابات شرکتها'!A:BB,MATCH(A587,'اطلاعات انشعابات شرکتها'!A:A,0),MATCH(Q$1,'اطلاعات انشعابات شرکتها'!$1:$1,0)),0)</f>
        <v>0</v>
      </c>
      <c r="R587" s="188">
        <f>IFERROR(INDEX('اطلاعات انشعابات شرکتها'!A:BB,MATCH(A587,'اطلاعات انشعابات شرکتها'!A:A,0),MATCH(R$1,'اطلاعات انشعابات شرکتها'!$1:$1,0)),0)</f>
        <v>0</v>
      </c>
      <c r="S587" s="265"/>
      <c r="T587" s="188">
        <f>IFERROR(INDEX('قرائت کنتور'!A:AZ,MATCH(A587&amp;"-"&amp;T$1,'قرائت کنتور'!B:B,0),MATCH(G587,'قرائت کنتور'!$1:$1,0)),0)</f>
        <v>0</v>
      </c>
      <c r="U587" s="188">
        <f>IFERROR(INDEX('قرائت کنتور'!A:AZ,MATCH(A587&amp;"-"&amp;U$1,'قرائت کنتور'!B:B,0),MATCH(L587,'قرائت کنتور'!$1:$1,0)),0)</f>
        <v>0</v>
      </c>
      <c r="V587" s="188">
        <f>IFERROR(INDEX('قرائت کنتور'!A:AZ,MATCH(A587&amp;"-"&amp;U$1,'قرائت کنتور'!B:B,0),MATCH(G587,'قرائت کنتور'!$1:$1,0)),0)</f>
        <v>0</v>
      </c>
      <c r="W587" s="188">
        <f>IFERROR(INDEX('قرائت کنتور'!A:AZ,MATCH(A587&amp;"-"&amp;W$1,'قرائت کنتور'!B:B,0),MATCH(L587,'قرائت کنتور'!$1:$1,0)),0)</f>
        <v>0</v>
      </c>
      <c r="X587" s="188">
        <f>IFERROR(INDEX('قرائت کنتور'!A:AZ,MATCH(A587&amp;"-"&amp;W$1,'قرائت کنتور'!B:B,0),MATCH(G587,'قرائت کنتور'!$1:$1,0)),0)</f>
        <v>0</v>
      </c>
      <c r="Y587" s="188">
        <f>IFERROR(INDEX('قرائت کنتور'!A:AZ,MATCH(A587&amp;"-"&amp;Y$1,'قرائت کنتور'!B:B,0),MATCH(L587,'قرائت کنتور'!$1:$1,0)),0)</f>
        <v>0</v>
      </c>
      <c r="Z587" s="188">
        <f>IFERROR(INDEX('قرائت کنتور'!A:AZ,MATCH(A587&amp;"-"&amp;Y$1,'قرائت کنتور'!B:B,0),MATCH(G587,'قرائت کنتور'!$1:$1,0)),0)</f>
        <v>0</v>
      </c>
      <c r="AA587" s="188">
        <f>IFERROR(INDEX('قرائت کنتور'!A:AZ,MATCH(A587&amp;"-"&amp;AA$1,'قرائت کنتور'!B:B,0),MATCH(L587,'قرائت کنتور'!$1:$1,0)),0)</f>
        <v>0</v>
      </c>
      <c r="AB587" s="188">
        <f>IFERROR(INDEX('قرائت کنتور'!A:AZ,MATCH(A587&amp;"-"&amp;AA$1,'قرائت کنتور'!B:B,0),MATCH(G587,'قرائت کنتور'!$1:$1,0)),0)</f>
        <v>0</v>
      </c>
      <c r="AC587" s="265"/>
      <c r="AD587" s="188">
        <f t="shared" si="212"/>
        <v>0</v>
      </c>
      <c r="AE587" s="188">
        <f t="shared" si="213"/>
        <v>0</v>
      </c>
      <c r="AF587" s="188">
        <f t="shared" si="214"/>
        <v>0</v>
      </c>
      <c r="AG587" s="188">
        <f t="shared" si="215"/>
        <v>0</v>
      </c>
      <c r="AH587" s="188">
        <f t="shared" si="216"/>
        <v>0</v>
      </c>
      <c r="AI587" s="188">
        <f t="shared" si="217"/>
        <v>0</v>
      </c>
      <c r="AJ587" s="188" t="str">
        <f t="shared" si="218"/>
        <v>0</v>
      </c>
      <c r="AK587" s="265"/>
      <c r="AL587" s="254" t="str">
        <f t="shared" si="219"/>
        <v>---</v>
      </c>
      <c r="AM587" s="254" t="str">
        <f t="shared" si="220"/>
        <v>---</v>
      </c>
      <c r="AN587" s="265"/>
      <c r="AO587" s="188" t="str">
        <f>IFERROR(INDEX('تعرفه ها'!A:Z,MATCH(P587&amp;"-"&amp;AO$1,'تعرفه ها'!C:C,0),MATCH(F587,'تعرفه ها'!$2:$2,0),1),"---")</f>
        <v>---</v>
      </c>
      <c r="AP587" s="188" t="str">
        <f>IFERROR(INDEX('تعرفه ها'!A:Z,MATCH(P587&amp;"-"&amp;AP$1,'تعرفه ها'!C:C,0),MATCH(F587,'تعرفه ها'!$2:$2,0),1),"---")</f>
        <v>---</v>
      </c>
      <c r="AQ587" s="188" t="str">
        <f>IFERROR(INDEX('تعرفه ها'!A:Z,MATCH(P587&amp;"-"&amp;AQ$1,'تعرفه ها'!C:C,0),MATCH(F587,'تعرفه ها'!$2:$2,0),1),"---")</f>
        <v>---</v>
      </c>
      <c r="AR587" s="188" t="str">
        <f>IFERROR(INDEX('تعرفه ها'!A:Z,MATCH(P587&amp;"-"&amp;AR$1,'تعرفه ها'!C:C,0),MATCH(F587,'تعرفه ها'!$2:$2,0),1),"---")</f>
        <v>---</v>
      </c>
      <c r="AS587" s="265"/>
      <c r="AT587" s="415" t="str">
        <f t="shared" si="221"/>
        <v>---</v>
      </c>
      <c r="AU587" s="415" t="str">
        <f t="shared" si="222"/>
        <v>---</v>
      </c>
      <c r="AV587" s="415" t="str">
        <f t="shared" si="223"/>
        <v>---</v>
      </c>
      <c r="AW587" s="415" t="str">
        <f t="shared" si="224"/>
        <v>---</v>
      </c>
      <c r="AX587" s="415" t="str">
        <f t="shared" si="225"/>
        <v>---</v>
      </c>
      <c r="AY587" s="415" t="str">
        <f>IFERROR(AH587*INDEX('تعرفه ها'!A:Z,MATCH("عوارض برق به ازاء هر کیلووات",'تعرفه ها'!$C:$C,0),MATCH(F587,'تعرفه ها'!$2:$2,0)),"---")</f>
        <v>---</v>
      </c>
      <c r="AZ587" s="415" t="str">
        <f t="shared" si="226"/>
        <v>---</v>
      </c>
      <c r="BA587" s="415" t="str">
        <f>IFERROR(ROUND(((AX587+AY587+AZ587)*INDEX('تعرفه ها'!A:Z,MATCH("هزینه نگهداری و تعمیرات شبکه برق",'تعرفه ها'!$C:$C,0),MATCH(F587,'تعرفه ها'!$2:$2,0))/100),0),"---")</f>
        <v>---</v>
      </c>
      <c r="BB587" s="415">
        <f>IFERROR(IF(P587="دیماندی",ROUND(AJ587*INDEX('تعرفه ها'!A:Z,MATCH(BB$1,'تعرفه ها'!$C:$C,0),MATCH(F587,'تعرفه ها'!$2:$2,0))*J587/30,0),0),"---")</f>
        <v>0</v>
      </c>
      <c r="BC587" s="415"/>
      <c r="BD587" s="54" t="str">
        <f>IFERROR(IF(INDEX('اطلاعات دوره'!A:Z,MATCH(G587,'اطلاعات دوره'!C:C,0),MATCH("برق",'اطلاعات دوره'!$1:$1,0))="دارد",ROUND(AX587*INDEX('تعرفه ها'!A:Z,MATCH("پیک فصلی برق",'تعرفه ها'!$C:$C,0),MATCH(F587,'تعرفه ها'!$2:$2,0))/100,0),0),"---")</f>
        <v>---</v>
      </c>
      <c r="BE587" s="415" t="str">
        <f>IFERROR(ROUND(((AX587+AY587+AZ587+BA587+BB587+BC587+BD587)*INDEX('تعرفه ها'!A:Z,MATCH("مالیات برق",'تعرفه ها'!$C:$C,0),MATCH(F587,'تعرفه ها'!$2:$2,0))/100),0),"---")</f>
        <v>---</v>
      </c>
      <c r="BF587" s="415" t="str">
        <f t="shared" si="227"/>
        <v>---</v>
      </c>
      <c r="BG587" s="415" t="str">
        <f t="shared" si="208"/>
        <v>---</v>
      </c>
      <c r="BH587" s="415" t="str">
        <f t="shared" si="228"/>
        <v>---</v>
      </c>
      <c r="BI587" s="54" t="str">
        <f t="shared" si="229"/>
        <v>---</v>
      </c>
      <c r="BJ587" s="55" t="str">
        <f t="shared" si="230"/>
        <v>---</v>
      </c>
      <c r="BK587" s="262"/>
      <c r="BL587" s="183" t="str">
        <f>IFERROR(IF(INDEX(پرداخت!A:AZ,MATCH(A587&amp;" - "&amp;"برق",پرداخت!$B:$B,0),MATCH(G587,پرداخت!$1:$1,0))="نشده","نشده","شده"),"---")</f>
        <v>---</v>
      </c>
      <c r="BN587" s="257"/>
      <c r="BO587" s="257"/>
      <c r="BP587" s="257"/>
      <c r="BQ587" s="257"/>
      <c r="BR587" s="257"/>
      <c r="BS587" s="257"/>
      <c r="BT587" s="257"/>
      <c r="BU587" s="257"/>
      <c r="BV587" s="257"/>
      <c r="BW587" s="257"/>
      <c r="BX587" s="257"/>
      <c r="BY587" s="257"/>
      <c r="BZ587" s="257"/>
      <c r="CA587" s="257"/>
      <c r="CB587" s="257"/>
      <c r="CC587" s="257"/>
      <c r="CD587" s="257"/>
      <c r="CE587" s="257"/>
      <c r="CF587" s="257"/>
      <c r="CG587" s="257"/>
      <c r="CH587"/>
      <c r="CI587"/>
      <c r="CJ587"/>
      <c r="CK587"/>
    </row>
    <row r="588" spans="1:89" ht="33.75" hidden="1">
      <c r="A588" s="170"/>
      <c r="B588" s="47">
        <f>IFERROR(INDEX('اطلاعات انشعابات شرکتها'!A:BB,MATCH(A588,'اطلاعات انشعابات شرکتها'!A:A,0),MATCH(B$1,'اطلاعات انشعابات شرکتها'!$1:$1,0)),0)</f>
        <v>0</v>
      </c>
      <c r="C588" s="48">
        <f>IFERROR(INDEX('اطلاعات انشعابات شرکتها'!A:BB,MATCH(A588,'اطلاعات انشعابات شرکتها'!A:A,0),MATCH(C$1,'اطلاعات انشعابات شرکتها'!$1:$1,0)),0)</f>
        <v>0</v>
      </c>
      <c r="D588" s="45"/>
      <c r="E588" s="171"/>
      <c r="F588" s="170"/>
      <c r="G588" s="188" t="str">
        <f t="shared" si="209"/>
        <v>/</v>
      </c>
      <c r="H588" s="188">
        <f>IFERROR(INDEX('اطلاعات دوره'!A:Z,MATCH(G588,'اطلاعات دوره'!C:C,0),MATCH(H$1,'اطلاعات دوره'!$1:$1,0)),0)</f>
        <v>0</v>
      </c>
      <c r="I588" s="188">
        <f>IFERROR(INDEX('اطلاعات دوره'!A:Z,MATCH(G588,'اطلاعات دوره'!C:C,0),MATCH(I$1,'اطلاعات دوره'!$1:$1,0)),0)</f>
        <v>0</v>
      </c>
      <c r="J588" s="188">
        <f>IFERROR(INDEX('اطلاعات دوره'!A:Z,MATCH(G588,'اطلاعات دوره'!C:C,0),MATCH(J$1,'اطلاعات دوره'!$1:$1,0)),0)</f>
        <v>0</v>
      </c>
      <c r="K588" s="265"/>
      <c r="L588" s="188" t="str">
        <f>IFERROR(INDEX('اطلاعات دوره'!A:Z,MATCH(G588,'اطلاعات دوره'!C:C,0)-1,MATCH("عنوان",'اطلاعات دوره'!$1:$1,0)),"---")</f>
        <v>---</v>
      </c>
      <c r="M588" s="188" t="str">
        <f t="shared" si="210"/>
        <v>----</v>
      </c>
      <c r="N588" s="188" t="str">
        <f t="shared" si="211"/>
        <v>-/</v>
      </c>
      <c r="O588" s="265"/>
      <c r="P588" s="188">
        <f>IFERROR(INDEX('اطلاعات انشعابات شرکتها'!A:BB,MATCH(A588,'اطلاعات انشعابات شرکتها'!A:A,0),MATCH(P$1,'اطلاعات انشعابات شرکتها'!$1:$1,0)),0)</f>
        <v>0</v>
      </c>
      <c r="Q588" s="188">
        <f>IFERROR(INDEX('اطلاعات انشعابات شرکتها'!A:BB,MATCH(A588,'اطلاعات انشعابات شرکتها'!A:A,0),MATCH(Q$1,'اطلاعات انشعابات شرکتها'!$1:$1,0)),0)</f>
        <v>0</v>
      </c>
      <c r="R588" s="188">
        <f>IFERROR(INDEX('اطلاعات انشعابات شرکتها'!A:BB,MATCH(A588,'اطلاعات انشعابات شرکتها'!A:A,0),MATCH(R$1,'اطلاعات انشعابات شرکتها'!$1:$1,0)),0)</f>
        <v>0</v>
      </c>
      <c r="S588" s="265"/>
      <c r="T588" s="188">
        <f>IFERROR(INDEX('قرائت کنتور'!A:AZ,MATCH(A588&amp;"-"&amp;T$1,'قرائت کنتور'!B:B,0),MATCH(G588,'قرائت کنتور'!$1:$1,0)),0)</f>
        <v>0</v>
      </c>
      <c r="U588" s="188">
        <f>IFERROR(INDEX('قرائت کنتور'!A:AZ,MATCH(A588&amp;"-"&amp;U$1,'قرائت کنتور'!B:B,0),MATCH(L588,'قرائت کنتور'!$1:$1,0)),0)</f>
        <v>0</v>
      </c>
      <c r="V588" s="188">
        <f>IFERROR(INDEX('قرائت کنتور'!A:AZ,MATCH(A588&amp;"-"&amp;U$1,'قرائت کنتور'!B:B,0),MATCH(G588,'قرائت کنتور'!$1:$1,0)),0)</f>
        <v>0</v>
      </c>
      <c r="W588" s="188">
        <f>IFERROR(INDEX('قرائت کنتور'!A:AZ,MATCH(A588&amp;"-"&amp;W$1,'قرائت کنتور'!B:B,0),MATCH(L588,'قرائت کنتور'!$1:$1,0)),0)</f>
        <v>0</v>
      </c>
      <c r="X588" s="188">
        <f>IFERROR(INDEX('قرائت کنتور'!A:AZ,MATCH(A588&amp;"-"&amp;W$1,'قرائت کنتور'!B:B,0),MATCH(G588,'قرائت کنتور'!$1:$1,0)),0)</f>
        <v>0</v>
      </c>
      <c r="Y588" s="188">
        <f>IFERROR(INDEX('قرائت کنتور'!A:AZ,MATCH(A588&amp;"-"&amp;Y$1,'قرائت کنتور'!B:B,0),MATCH(L588,'قرائت کنتور'!$1:$1,0)),0)</f>
        <v>0</v>
      </c>
      <c r="Z588" s="188">
        <f>IFERROR(INDEX('قرائت کنتور'!A:AZ,MATCH(A588&amp;"-"&amp;Y$1,'قرائت کنتور'!B:B,0),MATCH(G588,'قرائت کنتور'!$1:$1,0)),0)</f>
        <v>0</v>
      </c>
      <c r="AA588" s="188">
        <f>IFERROR(INDEX('قرائت کنتور'!A:AZ,MATCH(A588&amp;"-"&amp;AA$1,'قرائت کنتور'!B:B,0),MATCH(L588,'قرائت کنتور'!$1:$1,0)),0)</f>
        <v>0</v>
      </c>
      <c r="AB588" s="188">
        <f>IFERROR(INDEX('قرائت کنتور'!A:AZ,MATCH(A588&amp;"-"&amp;AA$1,'قرائت کنتور'!B:B,0),MATCH(G588,'قرائت کنتور'!$1:$1,0)),0)</f>
        <v>0</v>
      </c>
      <c r="AC588" s="265"/>
      <c r="AD588" s="188">
        <f t="shared" si="212"/>
        <v>0</v>
      </c>
      <c r="AE588" s="188">
        <f t="shared" si="213"/>
        <v>0</v>
      </c>
      <c r="AF588" s="188">
        <f t="shared" si="214"/>
        <v>0</v>
      </c>
      <c r="AG588" s="188">
        <f t="shared" si="215"/>
        <v>0</v>
      </c>
      <c r="AH588" s="188">
        <f t="shared" si="216"/>
        <v>0</v>
      </c>
      <c r="AI588" s="188">
        <f t="shared" si="217"/>
        <v>0</v>
      </c>
      <c r="AJ588" s="188" t="str">
        <f t="shared" si="218"/>
        <v>0</v>
      </c>
      <c r="AK588" s="265"/>
      <c r="AL588" s="254" t="str">
        <f t="shared" si="219"/>
        <v>---</v>
      </c>
      <c r="AM588" s="254" t="str">
        <f t="shared" si="220"/>
        <v>---</v>
      </c>
      <c r="AN588" s="265"/>
      <c r="AO588" s="188" t="str">
        <f>IFERROR(INDEX('تعرفه ها'!A:Z,MATCH(P588&amp;"-"&amp;AO$1,'تعرفه ها'!C:C,0),MATCH(F588,'تعرفه ها'!$2:$2,0),1),"---")</f>
        <v>---</v>
      </c>
      <c r="AP588" s="188" t="str">
        <f>IFERROR(INDEX('تعرفه ها'!A:Z,MATCH(P588&amp;"-"&amp;AP$1,'تعرفه ها'!C:C,0),MATCH(F588,'تعرفه ها'!$2:$2,0),1),"---")</f>
        <v>---</v>
      </c>
      <c r="AQ588" s="188" t="str">
        <f>IFERROR(INDEX('تعرفه ها'!A:Z,MATCH(P588&amp;"-"&amp;AQ$1,'تعرفه ها'!C:C,0),MATCH(F588,'تعرفه ها'!$2:$2,0),1),"---")</f>
        <v>---</v>
      </c>
      <c r="AR588" s="188" t="str">
        <f>IFERROR(INDEX('تعرفه ها'!A:Z,MATCH(P588&amp;"-"&amp;AR$1,'تعرفه ها'!C:C,0),MATCH(F588,'تعرفه ها'!$2:$2,0),1),"---")</f>
        <v>---</v>
      </c>
      <c r="AS588" s="265"/>
      <c r="AT588" s="415" t="str">
        <f t="shared" si="221"/>
        <v>---</v>
      </c>
      <c r="AU588" s="415" t="str">
        <f t="shared" si="222"/>
        <v>---</v>
      </c>
      <c r="AV588" s="415" t="str">
        <f t="shared" si="223"/>
        <v>---</v>
      </c>
      <c r="AW588" s="415" t="str">
        <f t="shared" si="224"/>
        <v>---</v>
      </c>
      <c r="AX588" s="415" t="str">
        <f t="shared" si="225"/>
        <v>---</v>
      </c>
      <c r="AY588" s="415" t="str">
        <f>IFERROR(AH588*INDEX('تعرفه ها'!A:Z,MATCH("عوارض برق به ازاء هر کیلووات",'تعرفه ها'!$C:$C,0),MATCH(F588,'تعرفه ها'!$2:$2,0)),"---")</f>
        <v>---</v>
      </c>
      <c r="AZ588" s="415" t="str">
        <f t="shared" si="226"/>
        <v>---</v>
      </c>
      <c r="BA588" s="415" t="str">
        <f>IFERROR(ROUND(((AX588+AY588+AZ588)*INDEX('تعرفه ها'!A:Z,MATCH("هزینه نگهداری و تعمیرات شبکه برق",'تعرفه ها'!$C:$C,0),MATCH(F588,'تعرفه ها'!$2:$2,0))/100),0),"---")</f>
        <v>---</v>
      </c>
      <c r="BB588" s="415">
        <f>IFERROR(IF(P588="دیماندی",ROUND(AJ588*INDEX('تعرفه ها'!A:Z,MATCH(BB$1,'تعرفه ها'!$C:$C,0),MATCH(F588,'تعرفه ها'!$2:$2,0))*J588/30,0),0),"---")</f>
        <v>0</v>
      </c>
      <c r="BC588" s="415"/>
      <c r="BD588" s="54" t="str">
        <f>IFERROR(IF(INDEX('اطلاعات دوره'!A:Z,MATCH(G588,'اطلاعات دوره'!C:C,0),MATCH("برق",'اطلاعات دوره'!$1:$1,0))="دارد",ROUND(AX588*INDEX('تعرفه ها'!A:Z,MATCH("پیک فصلی برق",'تعرفه ها'!$C:$C,0),MATCH(F588,'تعرفه ها'!$2:$2,0))/100,0),0),"---")</f>
        <v>---</v>
      </c>
      <c r="BE588" s="415" t="str">
        <f>IFERROR(ROUND(((AX588+AY588+AZ588+BA588+BB588+BC588+BD588)*INDEX('تعرفه ها'!A:Z,MATCH("مالیات برق",'تعرفه ها'!$C:$C,0),MATCH(F588,'تعرفه ها'!$2:$2,0))/100),0),"---")</f>
        <v>---</v>
      </c>
      <c r="BF588" s="415" t="str">
        <f t="shared" si="227"/>
        <v>---</v>
      </c>
      <c r="BG588" s="415" t="str">
        <f t="shared" si="208"/>
        <v>---</v>
      </c>
      <c r="BH588" s="415" t="str">
        <f t="shared" si="228"/>
        <v>---</v>
      </c>
      <c r="BI588" s="54" t="str">
        <f t="shared" si="229"/>
        <v>---</v>
      </c>
      <c r="BJ588" s="55" t="str">
        <f t="shared" si="230"/>
        <v>---</v>
      </c>
      <c r="BK588" s="262"/>
      <c r="BL588" s="183" t="str">
        <f>IFERROR(IF(INDEX(پرداخت!A:AZ,MATCH(A588&amp;" - "&amp;"برق",پرداخت!$B:$B,0),MATCH(G588,پرداخت!$1:$1,0))="نشده","نشده","شده"),"---")</f>
        <v>---</v>
      </c>
      <c r="BN588" s="257"/>
      <c r="BO588" s="257"/>
      <c r="BP588" s="257"/>
      <c r="BQ588" s="257"/>
      <c r="BR588" s="257"/>
      <c r="BS588" s="257"/>
      <c r="BT588" s="257"/>
      <c r="BU588" s="257"/>
      <c r="BV588" s="257"/>
      <c r="BW588" s="257"/>
      <c r="BX588" s="257"/>
      <c r="BY588" s="257"/>
      <c r="BZ588" s="257"/>
      <c r="CA588" s="257"/>
      <c r="CB588" s="257"/>
      <c r="CC588" s="257"/>
      <c r="CD588" s="257"/>
      <c r="CE588" s="257"/>
      <c r="CF588" s="257"/>
      <c r="CG588" s="257"/>
      <c r="CH588"/>
      <c r="CI588"/>
      <c r="CJ588"/>
      <c r="CK588"/>
    </row>
    <row r="589" spans="1:89" ht="33.75" hidden="1">
      <c r="A589" s="170"/>
      <c r="B589" s="47">
        <f>IFERROR(INDEX('اطلاعات انشعابات شرکتها'!A:BB,MATCH(A589,'اطلاعات انشعابات شرکتها'!A:A,0),MATCH(B$1,'اطلاعات انشعابات شرکتها'!$1:$1,0)),0)</f>
        <v>0</v>
      </c>
      <c r="C589" s="48">
        <f>IFERROR(INDEX('اطلاعات انشعابات شرکتها'!A:BB,MATCH(A589,'اطلاعات انشعابات شرکتها'!A:A,0),MATCH(C$1,'اطلاعات انشعابات شرکتها'!$1:$1,0)),0)</f>
        <v>0</v>
      </c>
      <c r="D589" s="45"/>
      <c r="E589" s="171"/>
      <c r="F589" s="170"/>
      <c r="G589" s="188" t="str">
        <f t="shared" si="209"/>
        <v>/</v>
      </c>
      <c r="H589" s="188">
        <f>IFERROR(INDEX('اطلاعات دوره'!A:Z,MATCH(G589,'اطلاعات دوره'!C:C,0),MATCH(H$1,'اطلاعات دوره'!$1:$1,0)),0)</f>
        <v>0</v>
      </c>
      <c r="I589" s="188">
        <f>IFERROR(INDEX('اطلاعات دوره'!A:Z,MATCH(G589,'اطلاعات دوره'!C:C,0),MATCH(I$1,'اطلاعات دوره'!$1:$1,0)),0)</f>
        <v>0</v>
      </c>
      <c r="J589" s="188">
        <f>IFERROR(INDEX('اطلاعات دوره'!A:Z,MATCH(G589,'اطلاعات دوره'!C:C,0),MATCH(J$1,'اطلاعات دوره'!$1:$1,0)),0)</f>
        <v>0</v>
      </c>
      <c r="K589" s="265"/>
      <c r="L589" s="188" t="str">
        <f>IFERROR(INDEX('اطلاعات دوره'!A:Z,MATCH(G589,'اطلاعات دوره'!C:C,0)-1,MATCH("عنوان",'اطلاعات دوره'!$1:$1,0)),"---")</f>
        <v>---</v>
      </c>
      <c r="M589" s="188" t="str">
        <f t="shared" si="210"/>
        <v>----</v>
      </c>
      <c r="N589" s="188" t="str">
        <f t="shared" si="211"/>
        <v>-/</v>
      </c>
      <c r="O589" s="265"/>
      <c r="P589" s="188">
        <f>IFERROR(INDEX('اطلاعات انشعابات شرکتها'!A:BB,MATCH(A589,'اطلاعات انشعابات شرکتها'!A:A,0),MATCH(P$1,'اطلاعات انشعابات شرکتها'!$1:$1,0)),0)</f>
        <v>0</v>
      </c>
      <c r="Q589" s="188">
        <f>IFERROR(INDEX('اطلاعات انشعابات شرکتها'!A:BB,MATCH(A589,'اطلاعات انشعابات شرکتها'!A:A,0),MATCH(Q$1,'اطلاعات انشعابات شرکتها'!$1:$1,0)),0)</f>
        <v>0</v>
      </c>
      <c r="R589" s="188">
        <f>IFERROR(INDEX('اطلاعات انشعابات شرکتها'!A:BB,MATCH(A589,'اطلاعات انشعابات شرکتها'!A:A,0),MATCH(R$1,'اطلاعات انشعابات شرکتها'!$1:$1,0)),0)</f>
        <v>0</v>
      </c>
      <c r="S589" s="265"/>
      <c r="T589" s="188">
        <f>IFERROR(INDEX('قرائت کنتور'!A:AZ,MATCH(A589&amp;"-"&amp;T$1,'قرائت کنتور'!B:B,0),MATCH(G589,'قرائت کنتور'!$1:$1,0)),0)</f>
        <v>0</v>
      </c>
      <c r="U589" s="188">
        <f>IFERROR(INDEX('قرائت کنتور'!A:AZ,MATCH(A589&amp;"-"&amp;U$1,'قرائت کنتور'!B:B,0),MATCH(L589,'قرائت کنتور'!$1:$1,0)),0)</f>
        <v>0</v>
      </c>
      <c r="V589" s="188">
        <f>IFERROR(INDEX('قرائت کنتور'!A:AZ,MATCH(A589&amp;"-"&amp;U$1,'قرائت کنتور'!B:B,0),MATCH(G589,'قرائت کنتور'!$1:$1,0)),0)</f>
        <v>0</v>
      </c>
      <c r="W589" s="188">
        <f>IFERROR(INDEX('قرائت کنتور'!A:AZ,MATCH(A589&amp;"-"&amp;W$1,'قرائت کنتور'!B:B,0),MATCH(L589,'قرائت کنتور'!$1:$1,0)),0)</f>
        <v>0</v>
      </c>
      <c r="X589" s="188">
        <f>IFERROR(INDEX('قرائت کنتور'!A:AZ,MATCH(A589&amp;"-"&amp;W$1,'قرائت کنتور'!B:B,0),MATCH(G589,'قرائت کنتور'!$1:$1,0)),0)</f>
        <v>0</v>
      </c>
      <c r="Y589" s="188">
        <f>IFERROR(INDEX('قرائت کنتور'!A:AZ,MATCH(A589&amp;"-"&amp;Y$1,'قرائت کنتور'!B:B,0),MATCH(L589,'قرائت کنتور'!$1:$1,0)),0)</f>
        <v>0</v>
      </c>
      <c r="Z589" s="188">
        <f>IFERROR(INDEX('قرائت کنتور'!A:AZ,MATCH(A589&amp;"-"&amp;Y$1,'قرائت کنتور'!B:B,0),MATCH(G589,'قرائت کنتور'!$1:$1,0)),0)</f>
        <v>0</v>
      </c>
      <c r="AA589" s="188">
        <f>IFERROR(INDEX('قرائت کنتور'!A:AZ,MATCH(A589&amp;"-"&amp;AA$1,'قرائت کنتور'!B:B,0),MATCH(L589,'قرائت کنتور'!$1:$1,0)),0)</f>
        <v>0</v>
      </c>
      <c r="AB589" s="188">
        <f>IFERROR(INDEX('قرائت کنتور'!A:AZ,MATCH(A589&amp;"-"&amp;AA$1,'قرائت کنتور'!B:B,0),MATCH(G589,'قرائت کنتور'!$1:$1,0)),0)</f>
        <v>0</v>
      </c>
      <c r="AC589" s="265"/>
      <c r="AD589" s="188">
        <f t="shared" si="212"/>
        <v>0</v>
      </c>
      <c r="AE589" s="188">
        <f t="shared" si="213"/>
        <v>0</v>
      </c>
      <c r="AF589" s="188">
        <f t="shared" si="214"/>
        <v>0</v>
      </c>
      <c r="AG589" s="188">
        <f t="shared" si="215"/>
        <v>0</v>
      </c>
      <c r="AH589" s="188">
        <f t="shared" si="216"/>
        <v>0</v>
      </c>
      <c r="AI589" s="188">
        <f t="shared" si="217"/>
        <v>0</v>
      </c>
      <c r="AJ589" s="188" t="str">
        <f t="shared" si="218"/>
        <v>0</v>
      </c>
      <c r="AK589" s="265"/>
      <c r="AL589" s="254" t="str">
        <f t="shared" si="219"/>
        <v>---</v>
      </c>
      <c r="AM589" s="254" t="str">
        <f t="shared" si="220"/>
        <v>---</v>
      </c>
      <c r="AN589" s="265"/>
      <c r="AO589" s="188" t="str">
        <f>IFERROR(INDEX('تعرفه ها'!A:Z,MATCH(P589&amp;"-"&amp;AO$1,'تعرفه ها'!C:C,0),MATCH(F589,'تعرفه ها'!$2:$2,0),1),"---")</f>
        <v>---</v>
      </c>
      <c r="AP589" s="188" t="str">
        <f>IFERROR(INDEX('تعرفه ها'!A:Z,MATCH(P589&amp;"-"&amp;AP$1,'تعرفه ها'!C:C,0),MATCH(F589,'تعرفه ها'!$2:$2,0),1),"---")</f>
        <v>---</v>
      </c>
      <c r="AQ589" s="188" t="str">
        <f>IFERROR(INDEX('تعرفه ها'!A:Z,MATCH(P589&amp;"-"&amp;AQ$1,'تعرفه ها'!C:C,0),MATCH(F589,'تعرفه ها'!$2:$2,0),1),"---")</f>
        <v>---</v>
      </c>
      <c r="AR589" s="188" t="str">
        <f>IFERROR(INDEX('تعرفه ها'!A:Z,MATCH(P589&amp;"-"&amp;AR$1,'تعرفه ها'!C:C,0),MATCH(F589,'تعرفه ها'!$2:$2,0),1),"---")</f>
        <v>---</v>
      </c>
      <c r="AS589" s="265"/>
      <c r="AT589" s="415" t="str">
        <f t="shared" si="221"/>
        <v>---</v>
      </c>
      <c r="AU589" s="415" t="str">
        <f t="shared" si="222"/>
        <v>---</v>
      </c>
      <c r="AV589" s="415" t="str">
        <f t="shared" si="223"/>
        <v>---</v>
      </c>
      <c r="AW589" s="415" t="str">
        <f t="shared" si="224"/>
        <v>---</v>
      </c>
      <c r="AX589" s="415" t="str">
        <f t="shared" si="225"/>
        <v>---</v>
      </c>
      <c r="AY589" s="415" t="str">
        <f>IFERROR(AH589*INDEX('تعرفه ها'!A:Z,MATCH("عوارض برق به ازاء هر کیلووات",'تعرفه ها'!$C:$C,0),MATCH(F589,'تعرفه ها'!$2:$2,0)),"---")</f>
        <v>---</v>
      </c>
      <c r="AZ589" s="415" t="str">
        <f t="shared" si="226"/>
        <v>---</v>
      </c>
      <c r="BA589" s="415" t="str">
        <f>IFERROR(ROUND(((AX589+AY589+AZ589)*INDEX('تعرفه ها'!A:Z,MATCH("هزینه نگهداری و تعمیرات شبکه برق",'تعرفه ها'!$C:$C,0),MATCH(F589,'تعرفه ها'!$2:$2,0))/100),0),"---")</f>
        <v>---</v>
      </c>
      <c r="BB589" s="415">
        <f>IFERROR(IF(P589="دیماندی",ROUND(AJ589*INDEX('تعرفه ها'!A:Z,MATCH(BB$1,'تعرفه ها'!$C:$C,0),MATCH(F589,'تعرفه ها'!$2:$2,0))*J589/30,0),0),"---")</f>
        <v>0</v>
      </c>
      <c r="BC589" s="415"/>
      <c r="BD589" s="54" t="str">
        <f>IFERROR(IF(INDEX('اطلاعات دوره'!A:Z,MATCH(G589,'اطلاعات دوره'!C:C,0),MATCH("برق",'اطلاعات دوره'!$1:$1,0))="دارد",ROUND(AX589*INDEX('تعرفه ها'!A:Z,MATCH("پیک فصلی برق",'تعرفه ها'!$C:$C,0),MATCH(F589,'تعرفه ها'!$2:$2,0))/100,0),0),"---")</f>
        <v>---</v>
      </c>
      <c r="BE589" s="415" t="str">
        <f>IFERROR(ROUND(((AX589+AY589+AZ589+BA589+BB589+BC589+BD589)*INDEX('تعرفه ها'!A:Z,MATCH("مالیات برق",'تعرفه ها'!$C:$C,0),MATCH(F589,'تعرفه ها'!$2:$2,0))/100),0),"---")</f>
        <v>---</v>
      </c>
      <c r="BF589" s="415" t="str">
        <f t="shared" si="227"/>
        <v>---</v>
      </c>
      <c r="BG589" s="415" t="str">
        <f t="shared" si="208"/>
        <v>---</v>
      </c>
      <c r="BH589" s="415" t="str">
        <f t="shared" si="228"/>
        <v>---</v>
      </c>
      <c r="BI589" s="54" t="str">
        <f t="shared" si="229"/>
        <v>---</v>
      </c>
      <c r="BJ589" s="55" t="str">
        <f t="shared" si="230"/>
        <v>---</v>
      </c>
      <c r="BK589" s="262"/>
      <c r="BL589" s="183" t="str">
        <f>IFERROR(IF(INDEX(پرداخت!A:AZ,MATCH(A589&amp;" - "&amp;"برق",پرداخت!$B:$B,0),MATCH(G589,پرداخت!$1:$1,0))="نشده","نشده","شده"),"---")</f>
        <v>---</v>
      </c>
      <c r="BN589" s="257"/>
      <c r="BO589" s="257"/>
      <c r="BP589" s="257"/>
      <c r="BQ589" s="257"/>
      <c r="BR589" s="257"/>
      <c r="BS589" s="257"/>
      <c r="BT589" s="257"/>
      <c r="BU589" s="257"/>
      <c r="BV589" s="257"/>
      <c r="BW589" s="257"/>
      <c r="BX589" s="257"/>
      <c r="BY589" s="257"/>
      <c r="BZ589" s="257"/>
      <c r="CA589" s="257"/>
      <c r="CB589" s="257"/>
      <c r="CC589" s="257"/>
      <c r="CD589" s="257"/>
      <c r="CE589" s="257"/>
      <c r="CF589" s="257"/>
      <c r="CG589" s="257"/>
      <c r="CH589"/>
      <c r="CI589"/>
      <c r="CJ589"/>
      <c r="CK589"/>
    </row>
    <row r="590" spans="1:89" ht="33.75" hidden="1">
      <c r="A590" s="170"/>
      <c r="B590" s="47">
        <f>IFERROR(INDEX('اطلاعات انشعابات شرکتها'!A:BB,MATCH(A590,'اطلاعات انشعابات شرکتها'!A:A,0),MATCH(B$1,'اطلاعات انشعابات شرکتها'!$1:$1,0)),0)</f>
        <v>0</v>
      </c>
      <c r="C590" s="48">
        <f>IFERROR(INDEX('اطلاعات انشعابات شرکتها'!A:BB,MATCH(A590,'اطلاعات انشعابات شرکتها'!A:A,0),MATCH(C$1,'اطلاعات انشعابات شرکتها'!$1:$1,0)),0)</f>
        <v>0</v>
      </c>
      <c r="D590" s="45"/>
      <c r="E590" s="171"/>
      <c r="F590" s="170"/>
      <c r="G590" s="188" t="str">
        <f t="shared" si="209"/>
        <v>/</v>
      </c>
      <c r="H590" s="188">
        <f>IFERROR(INDEX('اطلاعات دوره'!A:Z,MATCH(G590,'اطلاعات دوره'!C:C,0),MATCH(H$1,'اطلاعات دوره'!$1:$1,0)),0)</f>
        <v>0</v>
      </c>
      <c r="I590" s="188">
        <f>IFERROR(INDEX('اطلاعات دوره'!A:Z,MATCH(G590,'اطلاعات دوره'!C:C,0),MATCH(I$1,'اطلاعات دوره'!$1:$1,0)),0)</f>
        <v>0</v>
      </c>
      <c r="J590" s="188">
        <f>IFERROR(INDEX('اطلاعات دوره'!A:Z,MATCH(G590,'اطلاعات دوره'!C:C,0),MATCH(J$1,'اطلاعات دوره'!$1:$1,0)),0)</f>
        <v>0</v>
      </c>
      <c r="K590" s="265"/>
      <c r="L590" s="188" t="str">
        <f>IFERROR(INDEX('اطلاعات دوره'!A:Z,MATCH(G590,'اطلاعات دوره'!C:C,0)-1,MATCH("عنوان",'اطلاعات دوره'!$1:$1,0)),"---")</f>
        <v>---</v>
      </c>
      <c r="M590" s="188" t="str">
        <f t="shared" si="210"/>
        <v>----</v>
      </c>
      <c r="N590" s="188" t="str">
        <f t="shared" si="211"/>
        <v>-/</v>
      </c>
      <c r="O590" s="265"/>
      <c r="P590" s="188">
        <f>IFERROR(INDEX('اطلاعات انشعابات شرکتها'!A:BB,MATCH(A590,'اطلاعات انشعابات شرکتها'!A:A,0),MATCH(P$1,'اطلاعات انشعابات شرکتها'!$1:$1,0)),0)</f>
        <v>0</v>
      </c>
      <c r="Q590" s="188">
        <f>IFERROR(INDEX('اطلاعات انشعابات شرکتها'!A:BB,MATCH(A590,'اطلاعات انشعابات شرکتها'!A:A,0),MATCH(Q$1,'اطلاعات انشعابات شرکتها'!$1:$1,0)),0)</f>
        <v>0</v>
      </c>
      <c r="R590" s="188">
        <f>IFERROR(INDEX('اطلاعات انشعابات شرکتها'!A:BB,MATCH(A590,'اطلاعات انشعابات شرکتها'!A:A,0),MATCH(R$1,'اطلاعات انشعابات شرکتها'!$1:$1,0)),0)</f>
        <v>0</v>
      </c>
      <c r="S590" s="265"/>
      <c r="T590" s="188">
        <f>IFERROR(INDEX('قرائت کنتور'!A:AZ,MATCH(A590&amp;"-"&amp;T$1,'قرائت کنتور'!B:B,0),MATCH(G590,'قرائت کنتور'!$1:$1,0)),0)</f>
        <v>0</v>
      </c>
      <c r="U590" s="188">
        <f>IFERROR(INDEX('قرائت کنتور'!A:AZ,MATCH(A590&amp;"-"&amp;U$1,'قرائت کنتور'!B:B,0),MATCH(L590,'قرائت کنتور'!$1:$1,0)),0)</f>
        <v>0</v>
      </c>
      <c r="V590" s="188">
        <f>IFERROR(INDEX('قرائت کنتور'!A:AZ,MATCH(A590&amp;"-"&amp;U$1,'قرائت کنتور'!B:B,0),MATCH(G590,'قرائت کنتور'!$1:$1,0)),0)</f>
        <v>0</v>
      </c>
      <c r="W590" s="188">
        <f>IFERROR(INDEX('قرائت کنتور'!A:AZ,MATCH(A590&amp;"-"&amp;W$1,'قرائت کنتور'!B:B,0),MATCH(L590,'قرائت کنتور'!$1:$1,0)),0)</f>
        <v>0</v>
      </c>
      <c r="X590" s="188">
        <f>IFERROR(INDEX('قرائت کنتور'!A:AZ,MATCH(A590&amp;"-"&amp;W$1,'قرائت کنتور'!B:B,0),MATCH(G590,'قرائت کنتور'!$1:$1,0)),0)</f>
        <v>0</v>
      </c>
      <c r="Y590" s="188">
        <f>IFERROR(INDEX('قرائت کنتور'!A:AZ,MATCH(A590&amp;"-"&amp;Y$1,'قرائت کنتور'!B:B,0),MATCH(L590,'قرائت کنتور'!$1:$1,0)),0)</f>
        <v>0</v>
      </c>
      <c r="Z590" s="188">
        <f>IFERROR(INDEX('قرائت کنتور'!A:AZ,MATCH(A590&amp;"-"&amp;Y$1,'قرائت کنتور'!B:B,0),MATCH(G590,'قرائت کنتور'!$1:$1,0)),0)</f>
        <v>0</v>
      </c>
      <c r="AA590" s="188">
        <f>IFERROR(INDEX('قرائت کنتور'!A:AZ,MATCH(A590&amp;"-"&amp;AA$1,'قرائت کنتور'!B:B,0),MATCH(L590,'قرائت کنتور'!$1:$1,0)),0)</f>
        <v>0</v>
      </c>
      <c r="AB590" s="188">
        <f>IFERROR(INDEX('قرائت کنتور'!A:AZ,MATCH(A590&amp;"-"&amp;AA$1,'قرائت کنتور'!B:B,0),MATCH(G590,'قرائت کنتور'!$1:$1,0)),0)</f>
        <v>0</v>
      </c>
      <c r="AC590" s="265"/>
      <c r="AD590" s="188">
        <f t="shared" si="212"/>
        <v>0</v>
      </c>
      <c r="AE590" s="188">
        <f t="shared" si="213"/>
        <v>0</v>
      </c>
      <c r="AF590" s="188">
        <f t="shared" si="214"/>
        <v>0</v>
      </c>
      <c r="AG590" s="188">
        <f t="shared" si="215"/>
        <v>0</v>
      </c>
      <c r="AH590" s="188">
        <f t="shared" si="216"/>
        <v>0</v>
      </c>
      <c r="AI590" s="188">
        <f t="shared" si="217"/>
        <v>0</v>
      </c>
      <c r="AJ590" s="188" t="str">
        <f t="shared" si="218"/>
        <v>0</v>
      </c>
      <c r="AK590" s="265"/>
      <c r="AL590" s="254" t="str">
        <f t="shared" si="219"/>
        <v>---</v>
      </c>
      <c r="AM590" s="254" t="str">
        <f t="shared" si="220"/>
        <v>---</v>
      </c>
      <c r="AN590" s="265"/>
      <c r="AO590" s="188" t="str">
        <f>IFERROR(INDEX('تعرفه ها'!A:Z,MATCH(P590&amp;"-"&amp;AO$1,'تعرفه ها'!C:C,0),MATCH(F590,'تعرفه ها'!$2:$2,0),1),"---")</f>
        <v>---</v>
      </c>
      <c r="AP590" s="188" t="str">
        <f>IFERROR(INDEX('تعرفه ها'!A:Z,MATCH(P590&amp;"-"&amp;AP$1,'تعرفه ها'!C:C,0),MATCH(F590,'تعرفه ها'!$2:$2,0),1),"---")</f>
        <v>---</v>
      </c>
      <c r="AQ590" s="188" t="str">
        <f>IFERROR(INDEX('تعرفه ها'!A:Z,MATCH(P590&amp;"-"&amp;AQ$1,'تعرفه ها'!C:C,0),MATCH(F590,'تعرفه ها'!$2:$2,0),1),"---")</f>
        <v>---</v>
      </c>
      <c r="AR590" s="188" t="str">
        <f>IFERROR(INDEX('تعرفه ها'!A:Z,MATCH(P590&amp;"-"&amp;AR$1,'تعرفه ها'!C:C,0),MATCH(F590,'تعرفه ها'!$2:$2,0),1),"---")</f>
        <v>---</v>
      </c>
      <c r="AS590" s="265"/>
      <c r="AT590" s="415" t="str">
        <f t="shared" si="221"/>
        <v>---</v>
      </c>
      <c r="AU590" s="415" t="str">
        <f t="shared" si="222"/>
        <v>---</v>
      </c>
      <c r="AV590" s="415" t="str">
        <f t="shared" si="223"/>
        <v>---</v>
      </c>
      <c r="AW590" s="415" t="str">
        <f t="shared" si="224"/>
        <v>---</v>
      </c>
      <c r="AX590" s="415" t="str">
        <f t="shared" si="225"/>
        <v>---</v>
      </c>
      <c r="AY590" s="415" t="str">
        <f>IFERROR(AH590*INDEX('تعرفه ها'!A:Z,MATCH("عوارض برق به ازاء هر کیلووات",'تعرفه ها'!$C:$C,0),MATCH(F590,'تعرفه ها'!$2:$2,0)),"---")</f>
        <v>---</v>
      </c>
      <c r="AZ590" s="415" t="str">
        <f t="shared" si="226"/>
        <v>---</v>
      </c>
      <c r="BA590" s="415" t="str">
        <f>IFERROR(ROUND(((AX590+AY590+AZ590)*INDEX('تعرفه ها'!A:Z,MATCH("هزینه نگهداری و تعمیرات شبکه برق",'تعرفه ها'!$C:$C,0),MATCH(F590,'تعرفه ها'!$2:$2,0))/100),0),"---")</f>
        <v>---</v>
      </c>
      <c r="BB590" s="415">
        <f>IFERROR(IF(P590="دیماندی",ROUND(AJ590*INDEX('تعرفه ها'!A:Z,MATCH(BB$1,'تعرفه ها'!$C:$C,0),MATCH(F590,'تعرفه ها'!$2:$2,0))*J590/30,0),0),"---")</f>
        <v>0</v>
      </c>
      <c r="BC590" s="415"/>
      <c r="BD590" s="54" t="str">
        <f>IFERROR(IF(INDEX('اطلاعات دوره'!A:Z,MATCH(G590,'اطلاعات دوره'!C:C,0),MATCH("برق",'اطلاعات دوره'!$1:$1,0))="دارد",ROUND(AX590*INDEX('تعرفه ها'!A:Z,MATCH("پیک فصلی برق",'تعرفه ها'!$C:$C,0),MATCH(F590,'تعرفه ها'!$2:$2,0))/100,0),0),"---")</f>
        <v>---</v>
      </c>
      <c r="BE590" s="415" t="str">
        <f>IFERROR(ROUND(((AX590+AY590+AZ590+BA590+BB590+BC590+BD590)*INDEX('تعرفه ها'!A:Z,MATCH("مالیات برق",'تعرفه ها'!$C:$C,0),MATCH(F590,'تعرفه ها'!$2:$2,0))/100),0),"---")</f>
        <v>---</v>
      </c>
      <c r="BF590" s="415" t="str">
        <f t="shared" si="227"/>
        <v>---</v>
      </c>
      <c r="BG590" s="415" t="str">
        <f t="shared" si="208"/>
        <v>---</v>
      </c>
      <c r="BH590" s="415" t="str">
        <f t="shared" si="228"/>
        <v>---</v>
      </c>
      <c r="BI590" s="54" t="str">
        <f t="shared" si="229"/>
        <v>---</v>
      </c>
      <c r="BJ590" s="55" t="str">
        <f t="shared" si="230"/>
        <v>---</v>
      </c>
      <c r="BK590" s="262"/>
      <c r="BL590" s="183" t="str">
        <f>IFERROR(IF(INDEX(پرداخت!A:AZ,MATCH(A590&amp;" - "&amp;"برق",پرداخت!$B:$B,0),MATCH(G590,پرداخت!$1:$1,0))="نشده","نشده","شده"),"---")</f>
        <v>---</v>
      </c>
      <c r="BN590" s="257"/>
      <c r="BO590" s="257"/>
      <c r="BP590" s="257"/>
      <c r="BQ590" s="257"/>
      <c r="BR590" s="257"/>
      <c r="BS590" s="257"/>
      <c r="BT590" s="257"/>
      <c r="BU590" s="257"/>
      <c r="BV590" s="257"/>
      <c r="BW590" s="257"/>
      <c r="BX590" s="257"/>
      <c r="BY590" s="257"/>
      <c r="BZ590" s="257"/>
      <c r="CA590" s="257"/>
      <c r="CB590" s="257"/>
      <c r="CC590" s="257"/>
      <c r="CD590" s="257"/>
      <c r="CE590" s="257"/>
      <c r="CF590" s="257"/>
      <c r="CG590" s="257"/>
      <c r="CH590"/>
      <c r="CI590"/>
      <c r="CJ590"/>
      <c r="CK590"/>
    </row>
    <row r="591" spans="1:89" ht="33.75" hidden="1">
      <c r="A591" s="170"/>
      <c r="B591" s="47">
        <f>IFERROR(INDEX('اطلاعات انشعابات شرکتها'!A:BB,MATCH(A591,'اطلاعات انشعابات شرکتها'!A:A,0),MATCH(B$1,'اطلاعات انشعابات شرکتها'!$1:$1,0)),0)</f>
        <v>0</v>
      </c>
      <c r="C591" s="48">
        <f>IFERROR(INDEX('اطلاعات انشعابات شرکتها'!A:BB,MATCH(A591,'اطلاعات انشعابات شرکتها'!A:A,0),MATCH(C$1,'اطلاعات انشعابات شرکتها'!$1:$1,0)),0)</f>
        <v>0</v>
      </c>
      <c r="D591" s="45"/>
      <c r="E591" s="171"/>
      <c r="F591" s="170"/>
      <c r="G591" s="188" t="str">
        <f t="shared" si="209"/>
        <v>/</v>
      </c>
      <c r="H591" s="188">
        <f>IFERROR(INDEX('اطلاعات دوره'!A:Z,MATCH(G591,'اطلاعات دوره'!C:C,0),MATCH(H$1,'اطلاعات دوره'!$1:$1,0)),0)</f>
        <v>0</v>
      </c>
      <c r="I591" s="188">
        <f>IFERROR(INDEX('اطلاعات دوره'!A:Z,MATCH(G591,'اطلاعات دوره'!C:C,0),MATCH(I$1,'اطلاعات دوره'!$1:$1,0)),0)</f>
        <v>0</v>
      </c>
      <c r="J591" s="188">
        <f>IFERROR(INDEX('اطلاعات دوره'!A:Z,MATCH(G591,'اطلاعات دوره'!C:C,0),MATCH(J$1,'اطلاعات دوره'!$1:$1,0)),0)</f>
        <v>0</v>
      </c>
      <c r="K591" s="265"/>
      <c r="L591" s="188" t="str">
        <f>IFERROR(INDEX('اطلاعات دوره'!A:Z,MATCH(G591,'اطلاعات دوره'!C:C,0)-1,MATCH("عنوان",'اطلاعات دوره'!$1:$1,0)),"---")</f>
        <v>---</v>
      </c>
      <c r="M591" s="188" t="str">
        <f t="shared" si="210"/>
        <v>----</v>
      </c>
      <c r="N591" s="188" t="str">
        <f t="shared" si="211"/>
        <v>-/</v>
      </c>
      <c r="O591" s="265"/>
      <c r="P591" s="188">
        <f>IFERROR(INDEX('اطلاعات انشعابات شرکتها'!A:BB,MATCH(A591,'اطلاعات انشعابات شرکتها'!A:A,0),MATCH(P$1,'اطلاعات انشعابات شرکتها'!$1:$1,0)),0)</f>
        <v>0</v>
      </c>
      <c r="Q591" s="188">
        <f>IFERROR(INDEX('اطلاعات انشعابات شرکتها'!A:BB,MATCH(A591,'اطلاعات انشعابات شرکتها'!A:A,0),MATCH(Q$1,'اطلاعات انشعابات شرکتها'!$1:$1,0)),0)</f>
        <v>0</v>
      </c>
      <c r="R591" s="188">
        <f>IFERROR(INDEX('اطلاعات انشعابات شرکتها'!A:BB,MATCH(A591,'اطلاعات انشعابات شرکتها'!A:A,0),MATCH(R$1,'اطلاعات انشعابات شرکتها'!$1:$1,0)),0)</f>
        <v>0</v>
      </c>
      <c r="S591" s="265"/>
      <c r="T591" s="188">
        <f>IFERROR(INDEX('قرائت کنتور'!A:AZ,MATCH(A591&amp;"-"&amp;T$1,'قرائت کنتور'!B:B,0),MATCH(G591,'قرائت کنتور'!$1:$1,0)),0)</f>
        <v>0</v>
      </c>
      <c r="U591" s="188">
        <f>IFERROR(INDEX('قرائت کنتور'!A:AZ,MATCH(A591&amp;"-"&amp;U$1,'قرائت کنتور'!B:B,0),MATCH(L591,'قرائت کنتور'!$1:$1,0)),0)</f>
        <v>0</v>
      </c>
      <c r="V591" s="188">
        <f>IFERROR(INDEX('قرائت کنتور'!A:AZ,MATCH(A591&amp;"-"&amp;U$1,'قرائت کنتور'!B:B,0),MATCH(G591,'قرائت کنتور'!$1:$1,0)),0)</f>
        <v>0</v>
      </c>
      <c r="W591" s="188">
        <f>IFERROR(INDEX('قرائت کنتور'!A:AZ,MATCH(A591&amp;"-"&amp;W$1,'قرائت کنتور'!B:B,0),MATCH(L591,'قرائت کنتور'!$1:$1,0)),0)</f>
        <v>0</v>
      </c>
      <c r="X591" s="188">
        <f>IFERROR(INDEX('قرائت کنتور'!A:AZ,MATCH(A591&amp;"-"&amp;W$1,'قرائت کنتور'!B:B,0),MATCH(G591,'قرائت کنتور'!$1:$1,0)),0)</f>
        <v>0</v>
      </c>
      <c r="Y591" s="188">
        <f>IFERROR(INDEX('قرائت کنتور'!A:AZ,MATCH(A591&amp;"-"&amp;Y$1,'قرائت کنتور'!B:B,0),MATCH(L591,'قرائت کنتور'!$1:$1,0)),0)</f>
        <v>0</v>
      </c>
      <c r="Z591" s="188">
        <f>IFERROR(INDEX('قرائت کنتور'!A:AZ,MATCH(A591&amp;"-"&amp;Y$1,'قرائت کنتور'!B:B,0),MATCH(G591,'قرائت کنتور'!$1:$1,0)),0)</f>
        <v>0</v>
      </c>
      <c r="AA591" s="188">
        <f>IFERROR(INDEX('قرائت کنتور'!A:AZ,MATCH(A591&amp;"-"&amp;AA$1,'قرائت کنتور'!B:B,0),MATCH(L591,'قرائت کنتور'!$1:$1,0)),0)</f>
        <v>0</v>
      </c>
      <c r="AB591" s="188">
        <f>IFERROR(INDEX('قرائت کنتور'!A:AZ,MATCH(A591&amp;"-"&amp;AA$1,'قرائت کنتور'!B:B,0),MATCH(G591,'قرائت کنتور'!$1:$1,0)),0)</f>
        <v>0</v>
      </c>
      <c r="AC591" s="265"/>
      <c r="AD591" s="188">
        <f t="shared" si="212"/>
        <v>0</v>
      </c>
      <c r="AE591" s="188">
        <f t="shared" si="213"/>
        <v>0</v>
      </c>
      <c r="AF591" s="188">
        <f t="shared" si="214"/>
        <v>0</v>
      </c>
      <c r="AG591" s="188">
        <f t="shared" si="215"/>
        <v>0</v>
      </c>
      <c r="AH591" s="188">
        <f t="shared" si="216"/>
        <v>0</v>
      </c>
      <c r="AI591" s="188">
        <f t="shared" si="217"/>
        <v>0</v>
      </c>
      <c r="AJ591" s="188" t="str">
        <f t="shared" si="218"/>
        <v>0</v>
      </c>
      <c r="AK591" s="265"/>
      <c r="AL591" s="254" t="str">
        <f t="shared" si="219"/>
        <v>---</v>
      </c>
      <c r="AM591" s="254" t="str">
        <f t="shared" si="220"/>
        <v>---</v>
      </c>
      <c r="AN591" s="265"/>
      <c r="AO591" s="188" t="str">
        <f>IFERROR(INDEX('تعرفه ها'!A:Z,MATCH(P591&amp;"-"&amp;AO$1,'تعرفه ها'!C:C,0),MATCH(F591,'تعرفه ها'!$2:$2,0),1),"---")</f>
        <v>---</v>
      </c>
      <c r="AP591" s="188" t="str">
        <f>IFERROR(INDEX('تعرفه ها'!A:Z,MATCH(P591&amp;"-"&amp;AP$1,'تعرفه ها'!C:C,0),MATCH(F591,'تعرفه ها'!$2:$2,0),1),"---")</f>
        <v>---</v>
      </c>
      <c r="AQ591" s="188" t="str">
        <f>IFERROR(INDEX('تعرفه ها'!A:Z,MATCH(P591&amp;"-"&amp;AQ$1,'تعرفه ها'!C:C,0),MATCH(F591,'تعرفه ها'!$2:$2,0),1),"---")</f>
        <v>---</v>
      </c>
      <c r="AR591" s="188" t="str">
        <f>IFERROR(INDEX('تعرفه ها'!A:Z,MATCH(P591&amp;"-"&amp;AR$1,'تعرفه ها'!C:C,0),MATCH(F591,'تعرفه ها'!$2:$2,0),1),"---")</f>
        <v>---</v>
      </c>
      <c r="AS591" s="265"/>
      <c r="AT591" s="415" t="str">
        <f t="shared" si="221"/>
        <v>---</v>
      </c>
      <c r="AU591" s="415" t="str">
        <f t="shared" si="222"/>
        <v>---</v>
      </c>
      <c r="AV591" s="415" t="str">
        <f t="shared" si="223"/>
        <v>---</v>
      </c>
      <c r="AW591" s="415" t="str">
        <f t="shared" si="224"/>
        <v>---</v>
      </c>
      <c r="AX591" s="415" t="str">
        <f t="shared" si="225"/>
        <v>---</v>
      </c>
      <c r="AY591" s="415" t="str">
        <f>IFERROR(AH591*INDEX('تعرفه ها'!A:Z,MATCH("عوارض برق به ازاء هر کیلووات",'تعرفه ها'!$C:$C,0),MATCH(F591,'تعرفه ها'!$2:$2,0)),"---")</f>
        <v>---</v>
      </c>
      <c r="AZ591" s="415" t="str">
        <f t="shared" si="226"/>
        <v>---</v>
      </c>
      <c r="BA591" s="415" t="str">
        <f>IFERROR(ROUND(((AX591+AY591+AZ591)*INDEX('تعرفه ها'!A:Z,MATCH("هزینه نگهداری و تعمیرات شبکه برق",'تعرفه ها'!$C:$C,0),MATCH(F591,'تعرفه ها'!$2:$2,0))/100),0),"---")</f>
        <v>---</v>
      </c>
      <c r="BB591" s="415">
        <f>IFERROR(IF(P591="دیماندی",ROUND(AJ591*INDEX('تعرفه ها'!A:Z,MATCH(BB$1,'تعرفه ها'!$C:$C,0),MATCH(F591,'تعرفه ها'!$2:$2,0))*J591/30,0),0),"---")</f>
        <v>0</v>
      </c>
      <c r="BC591" s="415"/>
      <c r="BD591" s="54" t="str">
        <f>IFERROR(IF(INDEX('اطلاعات دوره'!A:Z,MATCH(G591,'اطلاعات دوره'!C:C,0),MATCH("برق",'اطلاعات دوره'!$1:$1,0))="دارد",ROUND(AX591*INDEX('تعرفه ها'!A:Z,MATCH("پیک فصلی برق",'تعرفه ها'!$C:$C,0),MATCH(F591,'تعرفه ها'!$2:$2,0))/100,0),0),"---")</f>
        <v>---</v>
      </c>
      <c r="BE591" s="415" t="str">
        <f>IFERROR(ROUND(((AX591+AY591+AZ591+BA591+BB591+BC591+BD591)*INDEX('تعرفه ها'!A:Z,MATCH("مالیات برق",'تعرفه ها'!$C:$C,0),MATCH(F591,'تعرفه ها'!$2:$2,0))/100),0),"---")</f>
        <v>---</v>
      </c>
      <c r="BF591" s="415" t="str">
        <f t="shared" si="227"/>
        <v>---</v>
      </c>
      <c r="BG591" s="415" t="str">
        <f t="shared" ref="BG591:BG654" si="231">IFERROR(IF(VLOOKUP(M591,N:BL,51,0)="شده",VLOOKUP(M591,N:BL,48,0),VLOOKUP(M591,N:BL,47,0)),"---")</f>
        <v>---</v>
      </c>
      <c r="BH591" s="415" t="str">
        <f t="shared" si="228"/>
        <v>---</v>
      </c>
      <c r="BI591" s="54" t="str">
        <f t="shared" si="229"/>
        <v>---</v>
      </c>
      <c r="BJ591" s="55" t="str">
        <f t="shared" si="230"/>
        <v>---</v>
      </c>
      <c r="BK591" s="262"/>
      <c r="BL591" s="183" t="str">
        <f>IFERROR(IF(INDEX(پرداخت!A:AZ,MATCH(A591&amp;" - "&amp;"برق",پرداخت!$B:$B,0),MATCH(G591,پرداخت!$1:$1,0))="نشده","نشده","شده"),"---")</f>
        <v>---</v>
      </c>
      <c r="BN591" s="257"/>
      <c r="BO591" s="257"/>
      <c r="BP591" s="257"/>
      <c r="BQ591" s="257"/>
      <c r="BR591" s="257"/>
      <c r="BS591" s="257"/>
      <c r="BT591" s="257"/>
      <c r="BU591" s="257"/>
      <c r="BV591" s="257"/>
      <c r="BW591" s="257"/>
      <c r="BX591" s="257"/>
      <c r="BY591" s="257"/>
      <c r="BZ591" s="257"/>
      <c r="CA591" s="257"/>
      <c r="CB591" s="257"/>
      <c r="CC591" s="257"/>
      <c r="CD591" s="257"/>
      <c r="CE591" s="257"/>
      <c r="CF591" s="257"/>
      <c r="CG591" s="257"/>
      <c r="CH591"/>
      <c r="CI591"/>
      <c r="CJ591"/>
      <c r="CK591"/>
    </row>
    <row r="592" spans="1:89" ht="33.75" hidden="1">
      <c r="A592" s="170"/>
      <c r="B592" s="47">
        <f>IFERROR(INDEX('اطلاعات انشعابات شرکتها'!A:BB,MATCH(A592,'اطلاعات انشعابات شرکتها'!A:A,0),MATCH(B$1,'اطلاعات انشعابات شرکتها'!$1:$1,0)),0)</f>
        <v>0</v>
      </c>
      <c r="C592" s="48">
        <f>IFERROR(INDEX('اطلاعات انشعابات شرکتها'!A:BB,MATCH(A592,'اطلاعات انشعابات شرکتها'!A:A,0),MATCH(C$1,'اطلاعات انشعابات شرکتها'!$1:$1,0)),0)</f>
        <v>0</v>
      </c>
      <c r="D592" s="45"/>
      <c r="E592" s="171"/>
      <c r="F592" s="170"/>
      <c r="G592" s="188" t="str">
        <f t="shared" si="209"/>
        <v>/</v>
      </c>
      <c r="H592" s="188">
        <f>IFERROR(INDEX('اطلاعات دوره'!A:Z,MATCH(G592,'اطلاعات دوره'!C:C,0),MATCH(H$1,'اطلاعات دوره'!$1:$1,0)),0)</f>
        <v>0</v>
      </c>
      <c r="I592" s="188">
        <f>IFERROR(INDEX('اطلاعات دوره'!A:Z,MATCH(G592,'اطلاعات دوره'!C:C,0),MATCH(I$1,'اطلاعات دوره'!$1:$1,0)),0)</f>
        <v>0</v>
      </c>
      <c r="J592" s="188">
        <f>IFERROR(INDEX('اطلاعات دوره'!A:Z,MATCH(G592,'اطلاعات دوره'!C:C,0),MATCH(J$1,'اطلاعات دوره'!$1:$1,0)),0)</f>
        <v>0</v>
      </c>
      <c r="K592" s="265"/>
      <c r="L592" s="188" t="str">
        <f>IFERROR(INDEX('اطلاعات دوره'!A:Z,MATCH(G592,'اطلاعات دوره'!C:C,0)-1,MATCH("عنوان",'اطلاعات دوره'!$1:$1,0)),"---")</f>
        <v>---</v>
      </c>
      <c r="M592" s="188" t="str">
        <f t="shared" si="210"/>
        <v>----</v>
      </c>
      <c r="N592" s="188" t="str">
        <f t="shared" si="211"/>
        <v>-/</v>
      </c>
      <c r="O592" s="265"/>
      <c r="P592" s="188">
        <f>IFERROR(INDEX('اطلاعات انشعابات شرکتها'!A:BB,MATCH(A592,'اطلاعات انشعابات شرکتها'!A:A,0),MATCH(P$1,'اطلاعات انشعابات شرکتها'!$1:$1,0)),0)</f>
        <v>0</v>
      </c>
      <c r="Q592" s="188">
        <f>IFERROR(INDEX('اطلاعات انشعابات شرکتها'!A:BB,MATCH(A592,'اطلاعات انشعابات شرکتها'!A:A,0),MATCH(Q$1,'اطلاعات انشعابات شرکتها'!$1:$1,0)),0)</f>
        <v>0</v>
      </c>
      <c r="R592" s="188">
        <f>IFERROR(INDEX('اطلاعات انشعابات شرکتها'!A:BB,MATCH(A592,'اطلاعات انشعابات شرکتها'!A:A,0),MATCH(R$1,'اطلاعات انشعابات شرکتها'!$1:$1,0)),0)</f>
        <v>0</v>
      </c>
      <c r="S592" s="265"/>
      <c r="T592" s="188">
        <f>IFERROR(INDEX('قرائت کنتور'!A:AZ,MATCH(A592&amp;"-"&amp;T$1,'قرائت کنتور'!B:B,0),MATCH(G592,'قرائت کنتور'!$1:$1,0)),0)</f>
        <v>0</v>
      </c>
      <c r="U592" s="188">
        <f>IFERROR(INDEX('قرائت کنتور'!A:AZ,MATCH(A592&amp;"-"&amp;U$1,'قرائت کنتور'!B:B,0),MATCH(L592,'قرائت کنتور'!$1:$1,0)),0)</f>
        <v>0</v>
      </c>
      <c r="V592" s="188">
        <f>IFERROR(INDEX('قرائت کنتور'!A:AZ,MATCH(A592&amp;"-"&amp;U$1,'قرائت کنتور'!B:B,0),MATCH(G592,'قرائت کنتور'!$1:$1,0)),0)</f>
        <v>0</v>
      </c>
      <c r="W592" s="188">
        <f>IFERROR(INDEX('قرائت کنتور'!A:AZ,MATCH(A592&amp;"-"&amp;W$1,'قرائت کنتور'!B:B,0),MATCH(L592,'قرائت کنتور'!$1:$1,0)),0)</f>
        <v>0</v>
      </c>
      <c r="X592" s="188">
        <f>IFERROR(INDEX('قرائت کنتور'!A:AZ,MATCH(A592&amp;"-"&amp;W$1,'قرائت کنتور'!B:B,0),MATCH(G592,'قرائت کنتور'!$1:$1,0)),0)</f>
        <v>0</v>
      </c>
      <c r="Y592" s="188">
        <f>IFERROR(INDEX('قرائت کنتور'!A:AZ,MATCH(A592&amp;"-"&amp;Y$1,'قرائت کنتور'!B:B,0),MATCH(L592,'قرائت کنتور'!$1:$1,0)),0)</f>
        <v>0</v>
      </c>
      <c r="Z592" s="188">
        <f>IFERROR(INDEX('قرائت کنتور'!A:AZ,MATCH(A592&amp;"-"&amp;Y$1,'قرائت کنتور'!B:B,0),MATCH(G592,'قرائت کنتور'!$1:$1,0)),0)</f>
        <v>0</v>
      </c>
      <c r="AA592" s="188">
        <f>IFERROR(INDEX('قرائت کنتور'!A:AZ,MATCH(A592&amp;"-"&amp;AA$1,'قرائت کنتور'!B:B,0),MATCH(L592,'قرائت کنتور'!$1:$1,0)),0)</f>
        <v>0</v>
      </c>
      <c r="AB592" s="188">
        <f>IFERROR(INDEX('قرائت کنتور'!A:AZ,MATCH(A592&amp;"-"&amp;AA$1,'قرائت کنتور'!B:B,0),MATCH(G592,'قرائت کنتور'!$1:$1,0)),0)</f>
        <v>0</v>
      </c>
      <c r="AC592" s="265"/>
      <c r="AD592" s="188">
        <f t="shared" si="212"/>
        <v>0</v>
      </c>
      <c r="AE592" s="188">
        <f t="shared" si="213"/>
        <v>0</v>
      </c>
      <c r="AF592" s="188">
        <f t="shared" si="214"/>
        <v>0</v>
      </c>
      <c r="AG592" s="188">
        <f t="shared" si="215"/>
        <v>0</v>
      </c>
      <c r="AH592" s="188">
        <f t="shared" si="216"/>
        <v>0</v>
      </c>
      <c r="AI592" s="188">
        <f t="shared" si="217"/>
        <v>0</v>
      </c>
      <c r="AJ592" s="188" t="str">
        <f t="shared" si="218"/>
        <v>0</v>
      </c>
      <c r="AK592" s="265"/>
      <c r="AL592" s="254" t="str">
        <f t="shared" si="219"/>
        <v>---</v>
      </c>
      <c r="AM592" s="254" t="str">
        <f t="shared" si="220"/>
        <v>---</v>
      </c>
      <c r="AN592" s="265"/>
      <c r="AO592" s="188" t="str">
        <f>IFERROR(INDEX('تعرفه ها'!A:Z,MATCH(P592&amp;"-"&amp;AO$1,'تعرفه ها'!C:C,0),MATCH(F592,'تعرفه ها'!$2:$2,0),1),"---")</f>
        <v>---</v>
      </c>
      <c r="AP592" s="188" t="str">
        <f>IFERROR(INDEX('تعرفه ها'!A:Z,MATCH(P592&amp;"-"&amp;AP$1,'تعرفه ها'!C:C,0),MATCH(F592,'تعرفه ها'!$2:$2,0),1),"---")</f>
        <v>---</v>
      </c>
      <c r="AQ592" s="188" t="str">
        <f>IFERROR(INDEX('تعرفه ها'!A:Z,MATCH(P592&amp;"-"&amp;AQ$1,'تعرفه ها'!C:C,0),MATCH(F592,'تعرفه ها'!$2:$2,0),1),"---")</f>
        <v>---</v>
      </c>
      <c r="AR592" s="188" t="str">
        <f>IFERROR(INDEX('تعرفه ها'!A:Z,MATCH(P592&amp;"-"&amp;AR$1,'تعرفه ها'!C:C,0),MATCH(F592,'تعرفه ها'!$2:$2,0),1),"---")</f>
        <v>---</v>
      </c>
      <c r="AS592" s="265"/>
      <c r="AT592" s="415" t="str">
        <f t="shared" si="221"/>
        <v>---</v>
      </c>
      <c r="AU592" s="415" t="str">
        <f t="shared" si="222"/>
        <v>---</v>
      </c>
      <c r="AV592" s="415" t="str">
        <f t="shared" si="223"/>
        <v>---</v>
      </c>
      <c r="AW592" s="415" t="str">
        <f t="shared" si="224"/>
        <v>---</v>
      </c>
      <c r="AX592" s="415" t="str">
        <f t="shared" si="225"/>
        <v>---</v>
      </c>
      <c r="AY592" s="415" t="str">
        <f>IFERROR(AH592*INDEX('تعرفه ها'!A:Z,MATCH("عوارض برق به ازاء هر کیلووات",'تعرفه ها'!$C:$C,0),MATCH(F592,'تعرفه ها'!$2:$2,0)),"---")</f>
        <v>---</v>
      </c>
      <c r="AZ592" s="415" t="str">
        <f t="shared" si="226"/>
        <v>---</v>
      </c>
      <c r="BA592" s="415" t="str">
        <f>IFERROR(ROUND(((AX592+AY592+AZ592)*INDEX('تعرفه ها'!A:Z,MATCH("هزینه نگهداری و تعمیرات شبکه برق",'تعرفه ها'!$C:$C,0),MATCH(F592,'تعرفه ها'!$2:$2,0))/100),0),"---")</f>
        <v>---</v>
      </c>
      <c r="BB592" s="415">
        <f>IFERROR(IF(P592="دیماندی",ROUND(AJ592*INDEX('تعرفه ها'!A:Z,MATCH(BB$1,'تعرفه ها'!$C:$C,0),MATCH(F592,'تعرفه ها'!$2:$2,0))*J592/30,0),0),"---")</f>
        <v>0</v>
      </c>
      <c r="BC592" s="415"/>
      <c r="BD592" s="54" t="str">
        <f>IFERROR(IF(INDEX('اطلاعات دوره'!A:Z,MATCH(G592,'اطلاعات دوره'!C:C,0),MATCH("برق",'اطلاعات دوره'!$1:$1,0))="دارد",ROUND(AX592*INDEX('تعرفه ها'!A:Z,MATCH("پیک فصلی برق",'تعرفه ها'!$C:$C,0),MATCH(F592,'تعرفه ها'!$2:$2,0))/100,0),0),"---")</f>
        <v>---</v>
      </c>
      <c r="BE592" s="415" t="str">
        <f>IFERROR(ROUND(((AX592+AY592+AZ592+BA592+BB592+BC592+BD592)*INDEX('تعرفه ها'!A:Z,MATCH("مالیات برق",'تعرفه ها'!$C:$C,0),MATCH(F592,'تعرفه ها'!$2:$2,0))/100),0),"---")</f>
        <v>---</v>
      </c>
      <c r="BF592" s="415" t="str">
        <f t="shared" si="227"/>
        <v>---</v>
      </c>
      <c r="BG592" s="415" t="str">
        <f t="shared" si="231"/>
        <v>---</v>
      </c>
      <c r="BH592" s="415" t="str">
        <f t="shared" si="228"/>
        <v>---</v>
      </c>
      <c r="BI592" s="54" t="str">
        <f t="shared" si="229"/>
        <v>---</v>
      </c>
      <c r="BJ592" s="55" t="str">
        <f t="shared" si="230"/>
        <v>---</v>
      </c>
      <c r="BK592" s="262"/>
      <c r="BL592" s="183" t="str">
        <f>IFERROR(IF(INDEX(پرداخت!A:AZ,MATCH(A592&amp;" - "&amp;"برق",پرداخت!$B:$B,0),MATCH(G592,پرداخت!$1:$1,0))="نشده","نشده","شده"),"---")</f>
        <v>---</v>
      </c>
      <c r="BN592" s="257"/>
      <c r="BO592" s="257"/>
      <c r="BP592" s="257"/>
      <c r="BQ592" s="257"/>
      <c r="BR592" s="257"/>
      <c r="BS592" s="257"/>
      <c r="BT592" s="257"/>
      <c r="BU592" s="257"/>
      <c r="BV592" s="257"/>
      <c r="BW592" s="257"/>
      <c r="BX592" s="257"/>
      <c r="BY592" s="257"/>
      <c r="BZ592" s="257"/>
      <c r="CA592" s="257"/>
      <c r="CB592" s="257"/>
      <c r="CC592" s="257"/>
      <c r="CD592" s="257"/>
      <c r="CE592" s="257"/>
      <c r="CF592" s="257"/>
      <c r="CG592" s="257"/>
      <c r="CH592"/>
      <c r="CI592"/>
      <c r="CJ592"/>
      <c r="CK592"/>
    </row>
    <row r="593" spans="1:89" ht="33.75" hidden="1">
      <c r="A593" s="170"/>
      <c r="B593" s="47">
        <f>IFERROR(INDEX('اطلاعات انشعابات شرکتها'!A:BB,MATCH(A593,'اطلاعات انشعابات شرکتها'!A:A,0),MATCH(B$1,'اطلاعات انشعابات شرکتها'!$1:$1,0)),0)</f>
        <v>0</v>
      </c>
      <c r="C593" s="48">
        <f>IFERROR(INDEX('اطلاعات انشعابات شرکتها'!A:BB,MATCH(A593,'اطلاعات انشعابات شرکتها'!A:A,0),MATCH(C$1,'اطلاعات انشعابات شرکتها'!$1:$1,0)),0)</f>
        <v>0</v>
      </c>
      <c r="D593" s="45"/>
      <c r="E593" s="171"/>
      <c r="F593" s="170"/>
      <c r="G593" s="188" t="str">
        <f t="shared" si="209"/>
        <v>/</v>
      </c>
      <c r="H593" s="188">
        <f>IFERROR(INDEX('اطلاعات دوره'!A:Z,MATCH(G593,'اطلاعات دوره'!C:C,0),MATCH(H$1,'اطلاعات دوره'!$1:$1,0)),0)</f>
        <v>0</v>
      </c>
      <c r="I593" s="188">
        <f>IFERROR(INDEX('اطلاعات دوره'!A:Z,MATCH(G593,'اطلاعات دوره'!C:C,0),MATCH(I$1,'اطلاعات دوره'!$1:$1,0)),0)</f>
        <v>0</v>
      </c>
      <c r="J593" s="188">
        <f>IFERROR(INDEX('اطلاعات دوره'!A:Z,MATCH(G593,'اطلاعات دوره'!C:C,0),MATCH(J$1,'اطلاعات دوره'!$1:$1,0)),0)</f>
        <v>0</v>
      </c>
      <c r="K593" s="265"/>
      <c r="L593" s="188" t="str">
        <f>IFERROR(INDEX('اطلاعات دوره'!A:Z,MATCH(G593,'اطلاعات دوره'!C:C,0)-1,MATCH("عنوان",'اطلاعات دوره'!$1:$1,0)),"---")</f>
        <v>---</v>
      </c>
      <c r="M593" s="188" t="str">
        <f t="shared" si="210"/>
        <v>----</v>
      </c>
      <c r="N593" s="188" t="str">
        <f t="shared" si="211"/>
        <v>-/</v>
      </c>
      <c r="O593" s="265"/>
      <c r="P593" s="188">
        <f>IFERROR(INDEX('اطلاعات انشعابات شرکتها'!A:BB,MATCH(A593,'اطلاعات انشعابات شرکتها'!A:A,0),MATCH(P$1,'اطلاعات انشعابات شرکتها'!$1:$1,0)),0)</f>
        <v>0</v>
      </c>
      <c r="Q593" s="188">
        <f>IFERROR(INDEX('اطلاعات انشعابات شرکتها'!A:BB,MATCH(A593,'اطلاعات انشعابات شرکتها'!A:A,0),MATCH(Q$1,'اطلاعات انشعابات شرکتها'!$1:$1,0)),0)</f>
        <v>0</v>
      </c>
      <c r="R593" s="188">
        <f>IFERROR(INDEX('اطلاعات انشعابات شرکتها'!A:BB,MATCH(A593,'اطلاعات انشعابات شرکتها'!A:A,0),MATCH(R$1,'اطلاعات انشعابات شرکتها'!$1:$1,0)),0)</f>
        <v>0</v>
      </c>
      <c r="S593" s="265"/>
      <c r="T593" s="188">
        <f>IFERROR(INDEX('قرائت کنتور'!A:AZ,MATCH(A593&amp;"-"&amp;T$1,'قرائت کنتور'!B:B,0),MATCH(G593,'قرائت کنتور'!$1:$1,0)),0)</f>
        <v>0</v>
      </c>
      <c r="U593" s="188">
        <f>IFERROR(INDEX('قرائت کنتور'!A:AZ,MATCH(A593&amp;"-"&amp;U$1,'قرائت کنتور'!B:B,0),MATCH(L593,'قرائت کنتور'!$1:$1,0)),0)</f>
        <v>0</v>
      </c>
      <c r="V593" s="188">
        <f>IFERROR(INDEX('قرائت کنتور'!A:AZ,MATCH(A593&amp;"-"&amp;U$1,'قرائت کنتور'!B:B,0),MATCH(G593,'قرائت کنتور'!$1:$1,0)),0)</f>
        <v>0</v>
      </c>
      <c r="W593" s="188">
        <f>IFERROR(INDEX('قرائت کنتور'!A:AZ,MATCH(A593&amp;"-"&amp;W$1,'قرائت کنتور'!B:B,0),MATCH(L593,'قرائت کنتور'!$1:$1,0)),0)</f>
        <v>0</v>
      </c>
      <c r="X593" s="188">
        <f>IFERROR(INDEX('قرائت کنتور'!A:AZ,MATCH(A593&amp;"-"&amp;W$1,'قرائت کنتور'!B:B,0),MATCH(G593,'قرائت کنتور'!$1:$1,0)),0)</f>
        <v>0</v>
      </c>
      <c r="Y593" s="188">
        <f>IFERROR(INDEX('قرائت کنتور'!A:AZ,MATCH(A593&amp;"-"&amp;Y$1,'قرائت کنتور'!B:B,0),MATCH(L593,'قرائت کنتور'!$1:$1,0)),0)</f>
        <v>0</v>
      </c>
      <c r="Z593" s="188">
        <f>IFERROR(INDEX('قرائت کنتور'!A:AZ,MATCH(A593&amp;"-"&amp;Y$1,'قرائت کنتور'!B:B,0),MATCH(G593,'قرائت کنتور'!$1:$1,0)),0)</f>
        <v>0</v>
      </c>
      <c r="AA593" s="188">
        <f>IFERROR(INDEX('قرائت کنتور'!A:AZ,MATCH(A593&amp;"-"&amp;AA$1,'قرائت کنتور'!B:B,0),MATCH(L593,'قرائت کنتور'!$1:$1,0)),0)</f>
        <v>0</v>
      </c>
      <c r="AB593" s="188">
        <f>IFERROR(INDEX('قرائت کنتور'!A:AZ,MATCH(A593&amp;"-"&amp;AA$1,'قرائت کنتور'!B:B,0),MATCH(G593,'قرائت کنتور'!$1:$1,0)),0)</f>
        <v>0</v>
      </c>
      <c r="AC593" s="265"/>
      <c r="AD593" s="188">
        <f t="shared" si="212"/>
        <v>0</v>
      </c>
      <c r="AE593" s="188">
        <f t="shared" si="213"/>
        <v>0</v>
      </c>
      <c r="AF593" s="188">
        <f t="shared" si="214"/>
        <v>0</v>
      </c>
      <c r="AG593" s="188">
        <f t="shared" si="215"/>
        <v>0</v>
      </c>
      <c r="AH593" s="188">
        <f t="shared" si="216"/>
        <v>0</v>
      </c>
      <c r="AI593" s="188">
        <f t="shared" si="217"/>
        <v>0</v>
      </c>
      <c r="AJ593" s="188" t="str">
        <f t="shared" si="218"/>
        <v>0</v>
      </c>
      <c r="AK593" s="265"/>
      <c r="AL593" s="254" t="str">
        <f t="shared" si="219"/>
        <v>---</v>
      </c>
      <c r="AM593" s="254" t="str">
        <f t="shared" si="220"/>
        <v>---</v>
      </c>
      <c r="AN593" s="265"/>
      <c r="AO593" s="188" t="str">
        <f>IFERROR(INDEX('تعرفه ها'!A:Z,MATCH(P593&amp;"-"&amp;AO$1,'تعرفه ها'!C:C,0),MATCH(F593,'تعرفه ها'!$2:$2,0),1),"---")</f>
        <v>---</v>
      </c>
      <c r="AP593" s="188" t="str">
        <f>IFERROR(INDEX('تعرفه ها'!A:Z,MATCH(P593&amp;"-"&amp;AP$1,'تعرفه ها'!C:C,0),MATCH(F593,'تعرفه ها'!$2:$2,0),1),"---")</f>
        <v>---</v>
      </c>
      <c r="AQ593" s="188" t="str">
        <f>IFERROR(INDEX('تعرفه ها'!A:Z,MATCH(P593&amp;"-"&amp;AQ$1,'تعرفه ها'!C:C,0),MATCH(F593,'تعرفه ها'!$2:$2,0),1),"---")</f>
        <v>---</v>
      </c>
      <c r="AR593" s="188" t="str">
        <f>IFERROR(INDEX('تعرفه ها'!A:Z,MATCH(P593&amp;"-"&amp;AR$1,'تعرفه ها'!C:C,0),MATCH(F593,'تعرفه ها'!$2:$2,0),1),"---")</f>
        <v>---</v>
      </c>
      <c r="AS593" s="265"/>
      <c r="AT593" s="415" t="str">
        <f t="shared" si="221"/>
        <v>---</v>
      </c>
      <c r="AU593" s="415" t="str">
        <f t="shared" si="222"/>
        <v>---</v>
      </c>
      <c r="AV593" s="415" t="str">
        <f t="shared" si="223"/>
        <v>---</v>
      </c>
      <c r="AW593" s="415" t="str">
        <f t="shared" si="224"/>
        <v>---</v>
      </c>
      <c r="AX593" s="415" t="str">
        <f t="shared" si="225"/>
        <v>---</v>
      </c>
      <c r="AY593" s="415" t="str">
        <f>IFERROR(AH593*INDEX('تعرفه ها'!A:Z,MATCH("عوارض برق به ازاء هر کیلووات",'تعرفه ها'!$C:$C,0),MATCH(F593,'تعرفه ها'!$2:$2,0)),"---")</f>
        <v>---</v>
      </c>
      <c r="AZ593" s="415" t="str">
        <f t="shared" si="226"/>
        <v>---</v>
      </c>
      <c r="BA593" s="415" t="str">
        <f>IFERROR(ROUND(((AX593+AY593+AZ593)*INDEX('تعرفه ها'!A:Z,MATCH("هزینه نگهداری و تعمیرات شبکه برق",'تعرفه ها'!$C:$C,0),MATCH(F593,'تعرفه ها'!$2:$2,0))/100),0),"---")</f>
        <v>---</v>
      </c>
      <c r="BB593" s="415">
        <f>IFERROR(IF(P593="دیماندی",ROUND(AJ593*INDEX('تعرفه ها'!A:Z,MATCH(BB$1,'تعرفه ها'!$C:$C,0),MATCH(F593,'تعرفه ها'!$2:$2,0))*J593/30,0),0),"---")</f>
        <v>0</v>
      </c>
      <c r="BC593" s="415"/>
      <c r="BD593" s="54" t="str">
        <f>IFERROR(IF(INDEX('اطلاعات دوره'!A:Z,MATCH(G593,'اطلاعات دوره'!C:C,0),MATCH("برق",'اطلاعات دوره'!$1:$1,0))="دارد",ROUND(AX593*INDEX('تعرفه ها'!A:Z,MATCH("پیک فصلی برق",'تعرفه ها'!$C:$C,0),MATCH(F593,'تعرفه ها'!$2:$2,0))/100,0),0),"---")</f>
        <v>---</v>
      </c>
      <c r="BE593" s="415" t="str">
        <f>IFERROR(ROUND(((AX593+AY593+AZ593+BA593+BB593+BC593+BD593)*INDEX('تعرفه ها'!A:Z,MATCH("مالیات برق",'تعرفه ها'!$C:$C,0),MATCH(F593,'تعرفه ها'!$2:$2,0))/100),0),"---")</f>
        <v>---</v>
      </c>
      <c r="BF593" s="415" t="str">
        <f t="shared" si="227"/>
        <v>---</v>
      </c>
      <c r="BG593" s="415" t="str">
        <f t="shared" si="231"/>
        <v>---</v>
      </c>
      <c r="BH593" s="415" t="str">
        <f t="shared" si="228"/>
        <v>---</v>
      </c>
      <c r="BI593" s="54" t="str">
        <f t="shared" si="229"/>
        <v>---</v>
      </c>
      <c r="BJ593" s="55" t="str">
        <f t="shared" si="230"/>
        <v>---</v>
      </c>
      <c r="BK593" s="262"/>
      <c r="BL593" s="183" t="str">
        <f>IFERROR(IF(INDEX(پرداخت!A:AZ,MATCH(A593&amp;" - "&amp;"برق",پرداخت!$B:$B,0),MATCH(G593,پرداخت!$1:$1,0))="نشده","نشده","شده"),"---")</f>
        <v>---</v>
      </c>
      <c r="BN593" s="257"/>
      <c r="BO593" s="257"/>
      <c r="BP593" s="257"/>
      <c r="BQ593" s="257"/>
      <c r="BR593" s="257"/>
      <c r="BS593" s="257"/>
      <c r="BT593" s="257"/>
      <c r="BU593" s="257"/>
      <c r="BV593" s="257"/>
      <c r="BW593" s="257"/>
      <c r="BX593" s="257"/>
      <c r="BY593" s="257"/>
      <c r="BZ593" s="257"/>
      <c r="CA593" s="257"/>
      <c r="CB593" s="257"/>
      <c r="CC593" s="257"/>
      <c r="CD593" s="257"/>
      <c r="CE593" s="257"/>
      <c r="CF593" s="257"/>
      <c r="CG593" s="257"/>
      <c r="CH593"/>
      <c r="CI593"/>
      <c r="CJ593"/>
      <c r="CK593"/>
    </row>
    <row r="594" spans="1:89" ht="33.75" hidden="1">
      <c r="A594" s="170"/>
      <c r="B594" s="47">
        <f>IFERROR(INDEX('اطلاعات انشعابات شرکتها'!A:BB,MATCH(A594,'اطلاعات انشعابات شرکتها'!A:A,0),MATCH(B$1,'اطلاعات انشعابات شرکتها'!$1:$1,0)),0)</f>
        <v>0</v>
      </c>
      <c r="C594" s="48">
        <f>IFERROR(INDEX('اطلاعات انشعابات شرکتها'!A:BB,MATCH(A594,'اطلاعات انشعابات شرکتها'!A:A,0),MATCH(C$1,'اطلاعات انشعابات شرکتها'!$1:$1,0)),0)</f>
        <v>0</v>
      </c>
      <c r="D594" s="45"/>
      <c r="E594" s="171"/>
      <c r="F594" s="170"/>
      <c r="G594" s="188" t="str">
        <f t="shared" si="209"/>
        <v>/</v>
      </c>
      <c r="H594" s="188">
        <f>IFERROR(INDEX('اطلاعات دوره'!A:Z,MATCH(G594,'اطلاعات دوره'!C:C,0),MATCH(H$1,'اطلاعات دوره'!$1:$1,0)),0)</f>
        <v>0</v>
      </c>
      <c r="I594" s="188">
        <f>IFERROR(INDEX('اطلاعات دوره'!A:Z,MATCH(G594,'اطلاعات دوره'!C:C,0),MATCH(I$1,'اطلاعات دوره'!$1:$1,0)),0)</f>
        <v>0</v>
      </c>
      <c r="J594" s="188">
        <f>IFERROR(INDEX('اطلاعات دوره'!A:Z,MATCH(G594,'اطلاعات دوره'!C:C,0),MATCH(J$1,'اطلاعات دوره'!$1:$1,0)),0)</f>
        <v>0</v>
      </c>
      <c r="K594" s="265"/>
      <c r="L594" s="188" t="str">
        <f>IFERROR(INDEX('اطلاعات دوره'!A:Z,MATCH(G594,'اطلاعات دوره'!C:C,0)-1,MATCH("عنوان",'اطلاعات دوره'!$1:$1,0)),"---")</f>
        <v>---</v>
      </c>
      <c r="M594" s="188" t="str">
        <f t="shared" si="210"/>
        <v>----</v>
      </c>
      <c r="N594" s="188" t="str">
        <f t="shared" si="211"/>
        <v>-/</v>
      </c>
      <c r="O594" s="265"/>
      <c r="P594" s="188">
        <f>IFERROR(INDEX('اطلاعات انشعابات شرکتها'!A:BB,MATCH(A594,'اطلاعات انشعابات شرکتها'!A:A,0),MATCH(P$1,'اطلاعات انشعابات شرکتها'!$1:$1,0)),0)</f>
        <v>0</v>
      </c>
      <c r="Q594" s="188">
        <f>IFERROR(INDEX('اطلاعات انشعابات شرکتها'!A:BB,MATCH(A594,'اطلاعات انشعابات شرکتها'!A:A,0),MATCH(Q$1,'اطلاعات انشعابات شرکتها'!$1:$1,0)),0)</f>
        <v>0</v>
      </c>
      <c r="R594" s="188">
        <f>IFERROR(INDEX('اطلاعات انشعابات شرکتها'!A:BB,MATCH(A594,'اطلاعات انشعابات شرکتها'!A:A,0),MATCH(R$1,'اطلاعات انشعابات شرکتها'!$1:$1,0)),0)</f>
        <v>0</v>
      </c>
      <c r="S594" s="265"/>
      <c r="T594" s="188">
        <f>IFERROR(INDEX('قرائت کنتور'!A:AZ,MATCH(A594&amp;"-"&amp;T$1,'قرائت کنتور'!B:B,0),MATCH(G594,'قرائت کنتور'!$1:$1,0)),0)</f>
        <v>0</v>
      </c>
      <c r="U594" s="188">
        <f>IFERROR(INDEX('قرائت کنتور'!A:AZ,MATCH(A594&amp;"-"&amp;U$1,'قرائت کنتور'!B:B,0),MATCH(L594,'قرائت کنتور'!$1:$1,0)),0)</f>
        <v>0</v>
      </c>
      <c r="V594" s="188">
        <f>IFERROR(INDEX('قرائت کنتور'!A:AZ,MATCH(A594&amp;"-"&amp;U$1,'قرائت کنتور'!B:B,0),MATCH(G594,'قرائت کنتور'!$1:$1,0)),0)</f>
        <v>0</v>
      </c>
      <c r="W594" s="188">
        <f>IFERROR(INDEX('قرائت کنتور'!A:AZ,MATCH(A594&amp;"-"&amp;W$1,'قرائت کنتور'!B:B,0),MATCH(L594,'قرائت کنتور'!$1:$1,0)),0)</f>
        <v>0</v>
      </c>
      <c r="X594" s="188">
        <f>IFERROR(INDEX('قرائت کنتور'!A:AZ,MATCH(A594&amp;"-"&amp;W$1,'قرائت کنتور'!B:B,0),MATCH(G594,'قرائت کنتور'!$1:$1,0)),0)</f>
        <v>0</v>
      </c>
      <c r="Y594" s="188">
        <f>IFERROR(INDEX('قرائت کنتور'!A:AZ,MATCH(A594&amp;"-"&amp;Y$1,'قرائت کنتور'!B:B,0),MATCH(L594,'قرائت کنتور'!$1:$1,0)),0)</f>
        <v>0</v>
      </c>
      <c r="Z594" s="188">
        <f>IFERROR(INDEX('قرائت کنتور'!A:AZ,MATCH(A594&amp;"-"&amp;Y$1,'قرائت کنتور'!B:B,0),MATCH(G594,'قرائت کنتور'!$1:$1,0)),0)</f>
        <v>0</v>
      </c>
      <c r="AA594" s="188">
        <f>IFERROR(INDEX('قرائت کنتور'!A:AZ,MATCH(A594&amp;"-"&amp;AA$1,'قرائت کنتور'!B:B,0),MATCH(L594,'قرائت کنتور'!$1:$1,0)),0)</f>
        <v>0</v>
      </c>
      <c r="AB594" s="188">
        <f>IFERROR(INDEX('قرائت کنتور'!A:AZ,MATCH(A594&amp;"-"&amp;AA$1,'قرائت کنتور'!B:B,0),MATCH(G594,'قرائت کنتور'!$1:$1,0)),0)</f>
        <v>0</v>
      </c>
      <c r="AC594" s="265"/>
      <c r="AD594" s="188">
        <f t="shared" si="212"/>
        <v>0</v>
      </c>
      <c r="AE594" s="188">
        <f t="shared" si="213"/>
        <v>0</v>
      </c>
      <c r="AF594" s="188">
        <f t="shared" si="214"/>
        <v>0</v>
      </c>
      <c r="AG594" s="188">
        <f t="shared" si="215"/>
        <v>0</v>
      </c>
      <c r="AH594" s="188">
        <f t="shared" si="216"/>
        <v>0</v>
      </c>
      <c r="AI594" s="188">
        <f t="shared" si="217"/>
        <v>0</v>
      </c>
      <c r="AJ594" s="188" t="str">
        <f t="shared" si="218"/>
        <v>0</v>
      </c>
      <c r="AK594" s="265"/>
      <c r="AL594" s="254" t="str">
        <f t="shared" si="219"/>
        <v>---</v>
      </c>
      <c r="AM594" s="254" t="str">
        <f t="shared" si="220"/>
        <v>---</v>
      </c>
      <c r="AN594" s="265"/>
      <c r="AO594" s="188" t="str">
        <f>IFERROR(INDEX('تعرفه ها'!A:Z,MATCH(P594&amp;"-"&amp;AO$1,'تعرفه ها'!C:C,0),MATCH(F594,'تعرفه ها'!$2:$2,0),1),"---")</f>
        <v>---</v>
      </c>
      <c r="AP594" s="188" t="str">
        <f>IFERROR(INDEX('تعرفه ها'!A:Z,MATCH(P594&amp;"-"&amp;AP$1,'تعرفه ها'!C:C,0),MATCH(F594,'تعرفه ها'!$2:$2,0),1),"---")</f>
        <v>---</v>
      </c>
      <c r="AQ594" s="188" t="str">
        <f>IFERROR(INDEX('تعرفه ها'!A:Z,MATCH(P594&amp;"-"&amp;AQ$1,'تعرفه ها'!C:C,0),MATCH(F594,'تعرفه ها'!$2:$2,0),1),"---")</f>
        <v>---</v>
      </c>
      <c r="AR594" s="188" t="str">
        <f>IFERROR(INDEX('تعرفه ها'!A:Z,MATCH(P594&amp;"-"&amp;AR$1,'تعرفه ها'!C:C,0),MATCH(F594,'تعرفه ها'!$2:$2,0),1),"---")</f>
        <v>---</v>
      </c>
      <c r="AS594" s="265"/>
      <c r="AT594" s="415" t="str">
        <f t="shared" si="221"/>
        <v>---</v>
      </c>
      <c r="AU594" s="415" t="str">
        <f t="shared" si="222"/>
        <v>---</v>
      </c>
      <c r="AV594" s="415" t="str">
        <f t="shared" si="223"/>
        <v>---</v>
      </c>
      <c r="AW594" s="415" t="str">
        <f t="shared" si="224"/>
        <v>---</v>
      </c>
      <c r="AX594" s="415" t="str">
        <f t="shared" si="225"/>
        <v>---</v>
      </c>
      <c r="AY594" s="415" t="str">
        <f>IFERROR(AH594*INDEX('تعرفه ها'!A:Z,MATCH("عوارض برق به ازاء هر کیلووات",'تعرفه ها'!$C:$C,0),MATCH(F594,'تعرفه ها'!$2:$2,0)),"---")</f>
        <v>---</v>
      </c>
      <c r="AZ594" s="415" t="str">
        <f t="shared" si="226"/>
        <v>---</v>
      </c>
      <c r="BA594" s="415" t="str">
        <f>IFERROR(ROUND(((AX594+AY594+AZ594)*INDEX('تعرفه ها'!A:Z,MATCH("هزینه نگهداری و تعمیرات شبکه برق",'تعرفه ها'!$C:$C,0),MATCH(F594,'تعرفه ها'!$2:$2,0))/100),0),"---")</f>
        <v>---</v>
      </c>
      <c r="BB594" s="415">
        <f>IFERROR(IF(P594="دیماندی",ROUND(AJ594*INDEX('تعرفه ها'!A:Z,MATCH(BB$1,'تعرفه ها'!$C:$C,0),MATCH(F594,'تعرفه ها'!$2:$2,0))*J594/30,0),0),"---")</f>
        <v>0</v>
      </c>
      <c r="BC594" s="415"/>
      <c r="BD594" s="54" t="str">
        <f>IFERROR(IF(INDEX('اطلاعات دوره'!A:Z,MATCH(G594,'اطلاعات دوره'!C:C,0),MATCH("برق",'اطلاعات دوره'!$1:$1,0))="دارد",ROUND(AX594*INDEX('تعرفه ها'!A:Z,MATCH("پیک فصلی برق",'تعرفه ها'!$C:$C,0),MATCH(F594,'تعرفه ها'!$2:$2,0))/100,0),0),"---")</f>
        <v>---</v>
      </c>
      <c r="BE594" s="415" t="str">
        <f>IFERROR(ROUND(((AX594+AY594+AZ594+BA594+BB594+BC594+BD594)*INDEX('تعرفه ها'!A:Z,MATCH("مالیات برق",'تعرفه ها'!$C:$C,0),MATCH(F594,'تعرفه ها'!$2:$2,0))/100),0),"---")</f>
        <v>---</v>
      </c>
      <c r="BF594" s="415" t="str">
        <f t="shared" si="227"/>
        <v>---</v>
      </c>
      <c r="BG594" s="415" t="str">
        <f t="shared" si="231"/>
        <v>---</v>
      </c>
      <c r="BH594" s="415" t="str">
        <f t="shared" si="228"/>
        <v>---</v>
      </c>
      <c r="BI594" s="54" t="str">
        <f t="shared" si="229"/>
        <v>---</v>
      </c>
      <c r="BJ594" s="55" t="str">
        <f t="shared" si="230"/>
        <v>---</v>
      </c>
      <c r="BK594" s="262"/>
      <c r="BL594" s="183" t="str">
        <f>IFERROR(IF(INDEX(پرداخت!A:AZ,MATCH(A594&amp;" - "&amp;"برق",پرداخت!$B:$B,0),MATCH(G594,پرداخت!$1:$1,0))="نشده","نشده","شده"),"---")</f>
        <v>---</v>
      </c>
      <c r="BN594" s="257"/>
      <c r="BO594" s="257"/>
      <c r="BP594" s="257"/>
      <c r="BQ594" s="257"/>
      <c r="BR594" s="257"/>
      <c r="BS594" s="257"/>
      <c r="BT594" s="257"/>
      <c r="BU594" s="257"/>
      <c r="BV594" s="257"/>
      <c r="BW594" s="257"/>
      <c r="BX594" s="257"/>
      <c r="BY594" s="257"/>
      <c r="BZ594" s="257"/>
      <c r="CA594" s="257"/>
      <c r="CB594" s="257"/>
      <c r="CC594" s="257"/>
      <c r="CD594" s="257"/>
      <c r="CE594" s="257"/>
      <c r="CF594" s="257"/>
      <c r="CG594" s="257"/>
      <c r="CH594"/>
      <c r="CI594"/>
      <c r="CJ594"/>
      <c r="CK594"/>
    </row>
    <row r="595" spans="1:89" ht="33.75" hidden="1">
      <c r="A595" s="170"/>
      <c r="B595" s="47">
        <f>IFERROR(INDEX('اطلاعات انشعابات شرکتها'!A:BB,MATCH(A595,'اطلاعات انشعابات شرکتها'!A:A,0),MATCH(B$1,'اطلاعات انشعابات شرکتها'!$1:$1,0)),0)</f>
        <v>0</v>
      </c>
      <c r="C595" s="48">
        <f>IFERROR(INDEX('اطلاعات انشعابات شرکتها'!A:BB,MATCH(A595,'اطلاعات انشعابات شرکتها'!A:A,0),MATCH(C$1,'اطلاعات انشعابات شرکتها'!$1:$1,0)),0)</f>
        <v>0</v>
      </c>
      <c r="D595" s="45"/>
      <c r="E595" s="171"/>
      <c r="F595" s="170"/>
      <c r="G595" s="188" t="str">
        <f t="shared" si="209"/>
        <v>/</v>
      </c>
      <c r="H595" s="188">
        <f>IFERROR(INDEX('اطلاعات دوره'!A:Z,MATCH(G595,'اطلاعات دوره'!C:C,0),MATCH(H$1,'اطلاعات دوره'!$1:$1,0)),0)</f>
        <v>0</v>
      </c>
      <c r="I595" s="188">
        <f>IFERROR(INDEX('اطلاعات دوره'!A:Z,MATCH(G595,'اطلاعات دوره'!C:C,0),MATCH(I$1,'اطلاعات دوره'!$1:$1,0)),0)</f>
        <v>0</v>
      </c>
      <c r="J595" s="188">
        <f>IFERROR(INDEX('اطلاعات دوره'!A:Z,MATCH(G595,'اطلاعات دوره'!C:C,0),MATCH(J$1,'اطلاعات دوره'!$1:$1,0)),0)</f>
        <v>0</v>
      </c>
      <c r="K595" s="265"/>
      <c r="L595" s="188" t="str">
        <f>IFERROR(INDEX('اطلاعات دوره'!A:Z,MATCH(G595,'اطلاعات دوره'!C:C,0)-1,MATCH("عنوان",'اطلاعات دوره'!$1:$1,0)),"---")</f>
        <v>---</v>
      </c>
      <c r="M595" s="188" t="str">
        <f t="shared" si="210"/>
        <v>----</v>
      </c>
      <c r="N595" s="188" t="str">
        <f t="shared" si="211"/>
        <v>-/</v>
      </c>
      <c r="O595" s="265"/>
      <c r="P595" s="188">
        <f>IFERROR(INDEX('اطلاعات انشعابات شرکتها'!A:BB,MATCH(A595,'اطلاعات انشعابات شرکتها'!A:A,0),MATCH(P$1,'اطلاعات انشعابات شرکتها'!$1:$1,0)),0)</f>
        <v>0</v>
      </c>
      <c r="Q595" s="188">
        <f>IFERROR(INDEX('اطلاعات انشعابات شرکتها'!A:BB,MATCH(A595,'اطلاعات انشعابات شرکتها'!A:A,0),MATCH(Q$1,'اطلاعات انشعابات شرکتها'!$1:$1,0)),0)</f>
        <v>0</v>
      </c>
      <c r="R595" s="188">
        <f>IFERROR(INDEX('اطلاعات انشعابات شرکتها'!A:BB,MATCH(A595,'اطلاعات انشعابات شرکتها'!A:A,0),MATCH(R$1,'اطلاعات انشعابات شرکتها'!$1:$1,0)),0)</f>
        <v>0</v>
      </c>
      <c r="S595" s="265"/>
      <c r="T595" s="188">
        <f>IFERROR(INDEX('قرائت کنتور'!A:AZ,MATCH(A595&amp;"-"&amp;T$1,'قرائت کنتور'!B:B,0),MATCH(G595,'قرائت کنتور'!$1:$1,0)),0)</f>
        <v>0</v>
      </c>
      <c r="U595" s="188">
        <f>IFERROR(INDEX('قرائت کنتور'!A:AZ,MATCH(A595&amp;"-"&amp;U$1,'قرائت کنتور'!B:B,0),MATCH(L595,'قرائت کنتور'!$1:$1,0)),0)</f>
        <v>0</v>
      </c>
      <c r="V595" s="188">
        <f>IFERROR(INDEX('قرائت کنتور'!A:AZ,MATCH(A595&amp;"-"&amp;U$1,'قرائت کنتور'!B:B,0),MATCH(G595,'قرائت کنتور'!$1:$1,0)),0)</f>
        <v>0</v>
      </c>
      <c r="W595" s="188">
        <f>IFERROR(INDEX('قرائت کنتور'!A:AZ,MATCH(A595&amp;"-"&amp;W$1,'قرائت کنتور'!B:B,0),MATCH(L595,'قرائت کنتور'!$1:$1,0)),0)</f>
        <v>0</v>
      </c>
      <c r="X595" s="188">
        <f>IFERROR(INDEX('قرائت کنتور'!A:AZ,MATCH(A595&amp;"-"&amp;W$1,'قرائت کنتور'!B:B,0),MATCH(G595,'قرائت کنتور'!$1:$1,0)),0)</f>
        <v>0</v>
      </c>
      <c r="Y595" s="188">
        <f>IFERROR(INDEX('قرائت کنتور'!A:AZ,MATCH(A595&amp;"-"&amp;Y$1,'قرائت کنتور'!B:B,0),MATCH(L595,'قرائت کنتور'!$1:$1,0)),0)</f>
        <v>0</v>
      </c>
      <c r="Z595" s="188">
        <f>IFERROR(INDEX('قرائت کنتور'!A:AZ,MATCH(A595&amp;"-"&amp;Y$1,'قرائت کنتور'!B:B,0),MATCH(G595,'قرائت کنتور'!$1:$1,0)),0)</f>
        <v>0</v>
      </c>
      <c r="AA595" s="188">
        <f>IFERROR(INDEX('قرائت کنتور'!A:AZ,MATCH(A595&amp;"-"&amp;AA$1,'قرائت کنتور'!B:B,0),MATCH(L595,'قرائت کنتور'!$1:$1,0)),0)</f>
        <v>0</v>
      </c>
      <c r="AB595" s="188">
        <f>IFERROR(INDEX('قرائت کنتور'!A:AZ,MATCH(A595&amp;"-"&amp;AA$1,'قرائت کنتور'!B:B,0),MATCH(G595,'قرائت کنتور'!$1:$1,0)),0)</f>
        <v>0</v>
      </c>
      <c r="AC595" s="265"/>
      <c r="AD595" s="188">
        <f t="shared" si="212"/>
        <v>0</v>
      </c>
      <c r="AE595" s="188">
        <f t="shared" si="213"/>
        <v>0</v>
      </c>
      <c r="AF595" s="188">
        <f t="shared" si="214"/>
        <v>0</v>
      </c>
      <c r="AG595" s="188">
        <f t="shared" si="215"/>
        <v>0</v>
      </c>
      <c r="AH595" s="188">
        <f t="shared" si="216"/>
        <v>0</v>
      </c>
      <c r="AI595" s="188">
        <f t="shared" si="217"/>
        <v>0</v>
      </c>
      <c r="AJ595" s="188" t="str">
        <f t="shared" si="218"/>
        <v>0</v>
      </c>
      <c r="AK595" s="265"/>
      <c r="AL595" s="254" t="str">
        <f t="shared" si="219"/>
        <v>---</v>
      </c>
      <c r="AM595" s="254" t="str">
        <f t="shared" si="220"/>
        <v>---</v>
      </c>
      <c r="AN595" s="265"/>
      <c r="AO595" s="188" t="str">
        <f>IFERROR(INDEX('تعرفه ها'!A:Z,MATCH(P595&amp;"-"&amp;AO$1,'تعرفه ها'!C:C,0),MATCH(F595,'تعرفه ها'!$2:$2,0),1),"---")</f>
        <v>---</v>
      </c>
      <c r="AP595" s="188" t="str">
        <f>IFERROR(INDEX('تعرفه ها'!A:Z,MATCH(P595&amp;"-"&amp;AP$1,'تعرفه ها'!C:C,0),MATCH(F595,'تعرفه ها'!$2:$2,0),1),"---")</f>
        <v>---</v>
      </c>
      <c r="AQ595" s="188" t="str">
        <f>IFERROR(INDEX('تعرفه ها'!A:Z,MATCH(P595&amp;"-"&amp;AQ$1,'تعرفه ها'!C:C,0),MATCH(F595,'تعرفه ها'!$2:$2,0),1),"---")</f>
        <v>---</v>
      </c>
      <c r="AR595" s="188" t="str">
        <f>IFERROR(INDEX('تعرفه ها'!A:Z,MATCH(P595&amp;"-"&amp;AR$1,'تعرفه ها'!C:C,0),MATCH(F595,'تعرفه ها'!$2:$2,0),1),"---")</f>
        <v>---</v>
      </c>
      <c r="AS595" s="265"/>
      <c r="AT595" s="415" t="str">
        <f t="shared" si="221"/>
        <v>---</v>
      </c>
      <c r="AU595" s="415" t="str">
        <f t="shared" si="222"/>
        <v>---</v>
      </c>
      <c r="AV595" s="415" t="str">
        <f t="shared" si="223"/>
        <v>---</v>
      </c>
      <c r="AW595" s="415" t="str">
        <f t="shared" si="224"/>
        <v>---</v>
      </c>
      <c r="AX595" s="415" t="str">
        <f t="shared" si="225"/>
        <v>---</v>
      </c>
      <c r="AY595" s="415" t="str">
        <f>IFERROR(AH595*INDEX('تعرفه ها'!A:Z,MATCH("عوارض برق به ازاء هر کیلووات",'تعرفه ها'!$C:$C,0),MATCH(F595,'تعرفه ها'!$2:$2,0)),"---")</f>
        <v>---</v>
      </c>
      <c r="AZ595" s="415" t="str">
        <f t="shared" si="226"/>
        <v>---</v>
      </c>
      <c r="BA595" s="415" t="str">
        <f>IFERROR(ROUND(((AX595+AY595+AZ595)*INDEX('تعرفه ها'!A:Z,MATCH("هزینه نگهداری و تعمیرات شبکه برق",'تعرفه ها'!$C:$C,0),MATCH(F595,'تعرفه ها'!$2:$2,0))/100),0),"---")</f>
        <v>---</v>
      </c>
      <c r="BB595" s="415">
        <f>IFERROR(IF(P595="دیماندی",ROUND(AJ595*INDEX('تعرفه ها'!A:Z,MATCH(BB$1,'تعرفه ها'!$C:$C,0),MATCH(F595,'تعرفه ها'!$2:$2,0))*J595/30,0),0),"---")</f>
        <v>0</v>
      </c>
      <c r="BC595" s="415"/>
      <c r="BD595" s="54" t="str">
        <f>IFERROR(IF(INDEX('اطلاعات دوره'!A:Z,MATCH(G595,'اطلاعات دوره'!C:C,0),MATCH("برق",'اطلاعات دوره'!$1:$1,0))="دارد",ROUND(AX595*INDEX('تعرفه ها'!A:Z,MATCH("پیک فصلی برق",'تعرفه ها'!$C:$C,0),MATCH(F595,'تعرفه ها'!$2:$2,0))/100,0),0),"---")</f>
        <v>---</v>
      </c>
      <c r="BE595" s="415" t="str">
        <f>IFERROR(ROUND(((AX595+AY595+AZ595+BA595+BB595+BC595+BD595)*INDEX('تعرفه ها'!A:Z,MATCH("مالیات برق",'تعرفه ها'!$C:$C,0),MATCH(F595,'تعرفه ها'!$2:$2,0))/100),0),"---")</f>
        <v>---</v>
      </c>
      <c r="BF595" s="415" t="str">
        <f t="shared" si="227"/>
        <v>---</v>
      </c>
      <c r="BG595" s="415" t="str">
        <f t="shared" si="231"/>
        <v>---</v>
      </c>
      <c r="BH595" s="415" t="str">
        <f t="shared" si="228"/>
        <v>---</v>
      </c>
      <c r="BI595" s="54" t="str">
        <f t="shared" si="229"/>
        <v>---</v>
      </c>
      <c r="BJ595" s="55" t="str">
        <f t="shared" si="230"/>
        <v>---</v>
      </c>
      <c r="BK595" s="262"/>
      <c r="BL595" s="183" t="str">
        <f>IFERROR(IF(INDEX(پرداخت!A:AZ,MATCH(A595&amp;" - "&amp;"برق",پرداخت!$B:$B,0),MATCH(G595,پرداخت!$1:$1,0))="نشده","نشده","شده"),"---")</f>
        <v>---</v>
      </c>
      <c r="BN595" s="257"/>
      <c r="BO595" s="257"/>
      <c r="BP595" s="257"/>
      <c r="BQ595" s="257"/>
      <c r="BR595" s="257"/>
      <c r="BS595" s="257"/>
      <c r="BT595" s="257"/>
      <c r="BU595" s="257"/>
      <c r="BV595" s="257"/>
      <c r="BW595" s="257"/>
      <c r="BX595" s="257"/>
      <c r="BY595" s="257"/>
      <c r="BZ595" s="257"/>
      <c r="CA595" s="257"/>
      <c r="CB595" s="257"/>
      <c r="CC595" s="257"/>
      <c r="CD595" s="257"/>
      <c r="CE595" s="257"/>
      <c r="CF595" s="257"/>
      <c r="CG595" s="257"/>
      <c r="CH595"/>
      <c r="CI595"/>
      <c r="CJ595"/>
      <c r="CK595"/>
    </row>
    <row r="596" spans="1:89" ht="33.75" hidden="1">
      <c r="A596" s="170"/>
      <c r="B596" s="47">
        <f>IFERROR(INDEX('اطلاعات انشعابات شرکتها'!A:BB,MATCH(A596,'اطلاعات انشعابات شرکتها'!A:A,0),MATCH(B$1,'اطلاعات انشعابات شرکتها'!$1:$1,0)),0)</f>
        <v>0</v>
      </c>
      <c r="C596" s="48">
        <f>IFERROR(INDEX('اطلاعات انشعابات شرکتها'!A:BB,MATCH(A596,'اطلاعات انشعابات شرکتها'!A:A,0),MATCH(C$1,'اطلاعات انشعابات شرکتها'!$1:$1,0)),0)</f>
        <v>0</v>
      </c>
      <c r="D596" s="45"/>
      <c r="E596" s="171"/>
      <c r="F596" s="170"/>
      <c r="G596" s="188" t="str">
        <f t="shared" si="209"/>
        <v>/</v>
      </c>
      <c r="H596" s="188">
        <f>IFERROR(INDEX('اطلاعات دوره'!A:Z,MATCH(G596,'اطلاعات دوره'!C:C,0),MATCH(H$1,'اطلاعات دوره'!$1:$1,0)),0)</f>
        <v>0</v>
      </c>
      <c r="I596" s="188">
        <f>IFERROR(INDEX('اطلاعات دوره'!A:Z,MATCH(G596,'اطلاعات دوره'!C:C,0),MATCH(I$1,'اطلاعات دوره'!$1:$1,0)),0)</f>
        <v>0</v>
      </c>
      <c r="J596" s="188">
        <f>IFERROR(INDEX('اطلاعات دوره'!A:Z,MATCH(G596,'اطلاعات دوره'!C:C,0),MATCH(J$1,'اطلاعات دوره'!$1:$1,0)),0)</f>
        <v>0</v>
      </c>
      <c r="K596" s="265"/>
      <c r="L596" s="188" t="str">
        <f>IFERROR(INDEX('اطلاعات دوره'!A:Z,MATCH(G596,'اطلاعات دوره'!C:C,0)-1,MATCH("عنوان",'اطلاعات دوره'!$1:$1,0)),"---")</f>
        <v>---</v>
      </c>
      <c r="M596" s="188" t="str">
        <f t="shared" si="210"/>
        <v>----</v>
      </c>
      <c r="N596" s="188" t="str">
        <f t="shared" si="211"/>
        <v>-/</v>
      </c>
      <c r="O596" s="265"/>
      <c r="P596" s="188">
        <f>IFERROR(INDEX('اطلاعات انشعابات شرکتها'!A:BB,MATCH(A596,'اطلاعات انشعابات شرکتها'!A:A,0),MATCH(P$1,'اطلاعات انشعابات شرکتها'!$1:$1,0)),0)</f>
        <v>0</v>
      </c>
      <c r="Q596" s="188">
        <f>IFERROR(INDEX('اطلاعات انشعابات شرکتها'!A:BB,MATCH(A596,'اطلاعات انشعابات شرکتها'!A:A,0),MATCH(Q$1,'اطلاعات انشعابات شرکتها'!$1:$1,0)),0)</f>
        <v>0</v>
      </c>
      <c r="R596" s="188">
        <f>IFERROR(INDEX('اطلاعات انشعابات شرکتها'!A:BB,MATCH(A596,'اطلاعات انشعابات شرکتها'!A:A,0),MATCH(R$1,'اطلاعات انشعابات شرکتها'!$1:$1,0)),0)</f>
        <v>0</v>
      </c>
      <c r="S596" s="265"/>
      <c r="T596" s="188">
        <f>IFERROR(INDEX('قرائت کنتور'!A:AZ,MATCH(A596&amp;"-"&amp;T$1,'قرائت کنتور'!B:B,0),MATCH(G596,'قرائت کنتور'!$1:$1,0)),0)</f>
        <v>0</v>
      </c>
      <c r="U596" s="188">
        <f>IFERROR(INDEX('قرائت کنتور'!A:AZ,MATCH(A596&amp;"-"&amp;U$1,'قرائت کنتور'!B:B,0),MATCH(L596,'قرائت کنتور'!$1:$1,0)),0)</f>
        <v>0</v>
      </c>
      <c r="V596" s="188">
        <f>IFERROR(INDEX('قرائت کنتور'!A:AZ,MATCH(A596&amp;"-"&amp;U$1,'قرائت کنتور'!B:B,0),MATCH(G596,'قرائت کنتور'!$1:$1,0)),0)</f>
        <v>0</v>
      </c>
      <c r="W596" s="188">
        <f>IFERROR(INDEX('قرائت کنتور'!A:AZ,MATCH(A596&amp;"-"&amp;W$1,'قرائت کنتور'!B:B,0),MATCH(L596,'قرائت کنتور'!$1:$1,0)),0)</f>
        <v>0</v>
      </c>
      <c r="X596" s="188">
        <f>IFERROR(INDEX('قرائت کنتور'!A:AZ,MATCH(A596&amp;"-"&amp;W$1,'قرائت کنتور'!B:B,0),MATCH(G596,'قرائت کنتور'!$1:$1,0)),0)</f>
        <v>0</v>
      </c>
      <c r="Y596" s="188">
        <f>IFERROR(INDEX('قرائت کنتور'!A:AZ,MATCH(A596&amp;"-"&amp;Y$1,'قرائت کنتور'!B:B,0),MATCH(L596,'قرائت کنتور'!$1:$1,0)),0)</f>
        <v>0</v>
      </c>
      <c r="Z596" s="188">
        <f>IFERROR(INDEX('قرائت کنتور'!A:AZ,MATCH(A596&amp;"-"&amp;Y$1,'قرائت کنتور'!B:B,0),MATCH(G596,'قرائت کنتور'!$1:$1,0)),0)</f>
        <v>0</v>
      </c>
      <c r="AA596" s="188">
        <f>IFERROR(INDEX('قرائت کنتور'!A:AZ,MATCH(A596&amp;"-"&amp;AA$1,'قرائت کنتور'!B:B,0),MATCH(L596,'قرائت کنتور'!$1:$1,0)),0)</f>
        <v>0</v>
      </c>
      <c r="AB596" s="188">
        <f>IFERROR(INDEX('قرائت کنتور'!A:AZ,MATCH(A596&amp;"-"&amp;AA$1,'قرائت کنتور'!B:B,0),MATCH(G596,'قرائت کنتور'!$1:$1,0)),0)</f>
        <v>0</v>
      </c>
      <c r="AC596" s="265"/>
      <c r="AD596" s="188">
        <f t="shared" si="212"/>
        <v>0</v>
      </c>
      <c r="AE596" s="188">
        <f t="shared" si="213"/>
        <v>0</v>
      </c>
      <c r="AF596" s="188">
        <f t="shared" si="214"/>
        <v>0</v>
      </c>
      <c r="AG596" s="188">
        <f t="shared" si="215"/>
        <v>0</v>
      </c>
      <c r="AH596" s="188">
        <f t="shared" si="216"/>
        <v>0</v>
      </c>
      <c r="AI596" s="188">
        <f t="shared" si="217"/>
        <v>0</v>
      </c>
      <c r="AJ596" s="188" t="str">
        <f t="shared" si="218"/>
        <v>0</v>
      </c>
      <c r="AK596" s="265"/>
      <c r="AL596" s="254" t="str">
        <f t="shared" si="219"/>
        <v>---</v>
      </c>
      <c r="AM596" s="254" t="str">
        <f t="shared" si="220"/>
        <v>---</v>
      </c>
      <c r="AN596" s="265"/>
      <c r="AO596" s="188" t="str">
        <f>IFERROR(INDEX('تعرفه ها'!A:Z,MATCH(P596&amp;"-"&amp;AO$1,'تعرفه ها'!C:C,0),MATCH(F596,'تعرفه ها'!$2:$2,0),1),"---")</f>
        <v>---</v>
      </c>
      <c r="AP596" s="188" t="str">
        <f>IFERROR(INDEX('تعرفه ها'!A:Z,MATCH(P596&amp;"-"&amp;AP$1,'تعرفه ها'!C:C,0),MATCH(F596,'تعرفه ها'!$2:$2,0),1),"---")</f>
        <v>---</v>
      </c>
      <c r="AQ596" s="188" t="str">
        <f>IFERROR(INDEX('تعرفه ها'!A:Z,MATCH(P596&amp;"-"&amp;AQ$1,'تعرفه ها'!C:C,0),MATCH(F596,'تعرفه ها'!$2:$2,0),1),"---")</f>
        <v>---</v>
      </c>
      <c r="AR596" s="188" t="str">
        <f>IFERROR(INDEX('تعرفه ها'!A:Z,MATCH(P596&amp;"-"&amp;AR$1,'تعرفه ها'!C:C,0),MATCH(F596,'تعرفه ها'!$2:$2,0),1),"---")</f>
        <v>---</v>
      </c>
      <c r="AS596" s="265"/>
      <c r="AT596" s="415" t="str">
        <f t="shared" si="221"/>
        <v>---</v>
      </c>
      <c r="AU596" s="415" t="str">
        <f t="shared" si="222"/>
        <v>---</v>
      </c>
      <c r="AV596" s="415" t="str">
        <f t="shared" si="223"/>
        <v>---</v>
      </c>
      <c r="AW596" s="415" t="str">
        <f t="shared" si="224"/>
        <v>---</v>
      </c>
      <c r="AX596" s="415" t="str">
        <f t="shared" si="225"/>
        <v>---</v>
      </c>
      <c r="AY596" s="415" t="str">
        <f>IFERROR(AH596*INDEX('تعرفه ها'!A:Z,MATCH("عوارض برق به ازاء هر کیلووات",'تعرفه ها'!$C:$C,0),MATCH(F596,'تعرفه ها'!$2:$2,0)),"---")</f>
        <v>---</v>
      </c>
      <c r="AZ596" s="415" t="str">
        <f t="shared" si="226"/>
        <v>---</v>
      </c>
      <c r="BA596" s="415" t="str">
        <f>IFERROR(ROUND(((AX596+AY596+AZ596)*INDEX('تعرفه ها'!A:Z,MATCH("هزینه نگهداری و تعمیرات شبکه برق",'تعرفه ها'!$C:$C,0),MATCH(F596,'تعرفه ها'!$2:$2,0))/100),0),"---")</f>
        <v>---</v>
      </c>
      <c r="BB596" s="415">
        <f>IFERROR(IF(P596="دیماندی",ROUND(AJ596*INDEX('تعرفه ها'!A:Z,MATCH(BB$1,'تعرفه ها'!$C:$C,0),MATCH(F596,'تعرفه ها'!$2:$2,0))*J596/30,0),0),"---")</f>
        <v>0</v>
      </c>
      <c r="BC596" s="415"/>
      <c r="BD596" s="54" t="str">
        <f>IFERROR(IF(INDEX('اطلاعات دوره'!A:Z,MATCH(G596,'اطلاعات دوره'!C:C,0),MATCH("برق",'اطلاعات دوره'!$1:$1,0))="دارد",ROUND(AX596*INDEX('تعرفه ها'!A:Z,MATCH("پیک فصلی برق",'تعرفه ها'!$C:$C,0),MATCH(F596,'تعرفه ها'!$2:$2,0))/100,0),0),"---")</f>
        <v>---</v>
      </c>
      <c r="BE596" s="415" t="str">
        <f>IFERROR(ROUND(((AX596+AY596+AZ596+BA596+BB596+BC596+BD596)*INDEX('تعرفه ها'!A:Z,MATCH("مالیات برق",'تعرفه ها'!$C:$C,0),MATCH(F596,'تعرفه ها'!$2:$2,0))/100),0),"---")</f>
        <v>---</v>
      </c>
      <c r="BF596" s="415" t="str">
        <f t="shared" si="227"/>
        <v>---</v>
      </c>
      <c r="BG596" s="415" t="str">
        <f t="shared" si="231"/>
        <v>---</v>
      </c>
      <c r="BH596" s="415" t="str">
        <f t="shared" si="228"/>
        <v>---</v>
      </c>
      <c r="BI596" s="54" t="str">
        <f t="shared" si="229"/>
        <v>---</v>
      </c>
      <c r="BJ596" s="55" t="str">
        <f t="shared" si="230"/>
        <v>---</v>
      </c>
      <c r="BK596" s="262"/>
      <c r="BL596" s="183" t="str">
        <f>IFERROR(IF(INDEX(پرداخت!A:AZ,MATCH(A596&amp;" - "&amp;"برق",پرداخت!$B:$B,0),MATCH(G596,پرداخت!$1:$1,0))="نشده","نشده","شده"),"---")</f>
        <v>---</v>
      </c>
      <c r="BN596" s="257"/>
      <c r="BO596" s="257"/>
      <c r="BP596" s="257"/>
      <c r="BQ596" s="257"/>
      <c r="BR596" s="257"/>
      <c r="BS596" s="257"/>
      <c r="BT596" s="257"/>
      <c r="BU596" s="257"/>
      <c r="BV596" s="257"/>
      <c r="BW596" s="257"/>
      <c r="BX596" s="257"/>
      <c r="BY596" s="257"/>
      <c r="BZ596" s="257"/>
      <c r="CA596" s="257"/>
      <c r="CB596" s="257"/>
      <c r="CC596" s="257"/>
      <c r="CD596" s="257"/>
      <c r="CE596" s="257"/>
      <c r="CF596" s="257"/>
      <c r="CG596" s="257"/>
      <c r="CH596"/>
      <c r="CI596"/>
      <c r="CJ596"/>
      <c r="CK596"/>
    </row>
    <row r="597" spans="1:89" ht="33.75" hidden="1">
      <c r="A597" s="170"/>
      <c r="B597" s="47">
        <f>IFERROR(INDEX('اطلاعات انشعابات شرکتها'!A:BB,MATCH(A597,'اطلاعات انشعابات شرکتها'!A:A,0),MATCH(B$1,'اطلاعات انشعابات شرکتها'!$1:$1,0)),0)</f>
        <v>0</v>
      </c>
      <c r="C597" s="48">
        <f>IFERROR(INDEX('اطلاعات انشعابات شرکتها'!A:BB,MATCH(A597,'اطلاعات انشعابات شرکتها'!A:A,0),MATCH(C$1,'اطلاعات انشعابات شرکتها'!$1:$1,0)),0)</f>
        <v>0</v>
      </c>
      <c r="D597" s="45"/>
      <c r="E597" s="171"/>
      <c r="F597" s="170"/>
      <c r="G597" s="188" t="str">
        <f t="shared" si="209"/>
        <v>/</v>
      </c>
      <c r="H597" s="188">
        <f>IFERROR(INDEX('اطلاعات دوره'!A:Z,MATCH(G597,'اطلاعات دوره'!C:C,0),MATCH(H$1,'اطلاعات دوره'!$1:$1,0)),0)</f>
        <v>0</v>
      </c>
      <c r="I597" s="188">
        <f>IFERROR(INDEX('اطلاعات دوره'!A:Z,MATCH(G597,'اطلاعات دوره'!C:C,0),MATCH(I$1,'اطلاعات دوره'!$1:$1,0)),0)</f>
        <v>0</v>
      </c>
      <c r="J597" s="188">
        <f>IFERROR(INDEX('اطلاعات دوره'!A:Z,MATCH(G597,'اطلاعات دوره'!C:C,0),MATCH(J$1,'اطلاعات دوره'!$1:$1,0)),0)</f>
        <v>0</v>
      </c>
      <c r="K597" s="265"/>
      <c r="L597" s="188" t="str">
        <f>IFERROR(INDEX('اطلاعات دوره'!A:Z,MATCH(G597,'اطلاعات دوره'!C:C,0)-1,MATCH("عنوان",'اطلاعات دوره'!$1:$1,0)),"---")</f>
        <v>---</v>
      </c>
      <c r="M597" s="188" t="str">
        <f t="shared" si="210"/>
        <v>----</v>
      </c>
      <c r="N597" s="188" t="str">
        <f t="shared" si="211"/>
        <v>-/</v>
      </c>
      <c r="O597" s="265"/>
      <c r="P597" s="188">
        <f>IFERROR(INDEX('اطلاعات انشعابات شرکتها'!A:BB,MATCH(A597,'اطلاعات انشعابات شرکتها'!A:A,0),MATCH(P$1,'اطلاعات انشعابات شرکتها'!$1:$1,0)),0)</f>
        <v>0</v>
      </c>
      <c r="Q597" s="188">
        <f>IFERROR(INDEX('اطلاعات انشعابات شرکتها'!A:BB,MATCH(A597,'اطلاعات انشعابات شرکتها'!A:A,0),MATCH(Q$1,'اطلاعات انشعابات شرکتها'!$1:$1,0)),0)</f>
        <v>0</v>
      </c>
      <c r="R597" s="188">
        <f>IFERROR(INDEX('اطلاعات انشعابات شرکتها'!A:BB,MATCH(A597,'اطلاعات انشعابات شرکتها'!A:A,0),MATCH(R$1,'اطلاعات انشعابات شرکتها'!$1:$1,0)),0)</f>
        <v>0</v>
      </c>
      <c r="S597" s="265"/>
      <c r="T597" s="188">
        <f>IFERROR(INDEX('قرائت کنتور'!A:AZ,MATCH(A597&amp;"-"&amp;T$1,'قرائت کنتور'!B:B,0),MATCH(G597,'قرائت کنتور'!$1:$1,0)),0)</f>
        <v>0</v>
      </c>
      <c r="U597" s="188">
        <f>IFERROR(INDEX('قرائت کنتور'!A:AZ,MATCH(A597&amp;"-"&amp;U$1,'قرائت کنتور'!B:B,0),MATCH(L597,'قرائت کنتور'!$1:$1,0)),0)</f>
        <v>0</v>
      </c>
      <c r="V597" s="188">
        <f>IFERROR(INDEX('قرائت کنتور'!A:AZ,MATCH(A597&amp;"-"&amp;U$1,'قرائت کنتور'!B:B,0),MATCH(G597,'قرائت کنتور'!$1:$1,0)),0)</f>
        <v>0</v>
      </c>
      <c r="W597" s="188">
        <f>IFERROR(INDEX('قرائت کنتور'!A:AZ,MATCH(A597&amp;"-"&amp;W$1,'قرائت کنتور'!B:B,0),MATCH(L597,'قرائت کنتور'!$1:$1,0)),0)</f>
        <v>0</v>
      </c>
      <c r="X597" s="188">
        <f>IFERROR(INDEX('قرائت کنتور'!A:AZ,MATCH(A597&amp;"-"&amp;W$1,'قرائت کنتور'!B:B,0),MATCH(G597,'قرائت کنتور'!$1:$1,0)),0)</f>
        <v>0</v>
      </c>
      <c r="Y597" s="188">
        <f>IFERROR(INDEX('قرائت کنتور'!A:AZ,MATCH(A597&amp;"-"&amp;Y$1,'قرائت کنتور'!B:B,0),MATCH(L597,'قرائت کنتور'!$1:$1,0)),0)</f>
        <v>0</v>
      </c>
      <c r="Z597" s="188">
        <f>IFERROR(INDEX('قرائت کنتور'!A:AZ,MATCH(A597&amp;"-"&amp;Y$1,'قرائت کنتور'!B:B,0),MATCH(G597,'قرائت کنتور'!$1:$1,0)),0)</f>
        <v>0</v>
      </c>
      <c r="AA597" s="188">
        <f>IFERROR(INDEX('قرائت کنتور'!A:AZ,MATCH(A597&amp;"-"&amp;AA$1,'قرائت کنتور'!B:B,0),MATCH(L597,'قرائت کنتور'!$1:$1,0)),0)</f>
        <v>0</v>
      </c>
      <c r="AB597" s="188">
        <f>IFERROR(INDEX('قرائت کنتور'!A:AZ,MATCH(A597&amp;"-"&amp;AA$1,'قرائت کنتور'!B:B,0),MATCH(G597,'قرائت کنتور'!$1:$1,0)),0)</f>
        <v>0</v>
      </c>
      <c r="AC597" s="265"/>
      <c r="AD597" s="188">
        <f t="shared" si="212"/>
        <v>0</v>
      </c>
      <c r="AE597" s="188">
        <f t="shared" si="213"/>
        <v>0</v>
      </c>
      <c r="AF597" s="188">
        <f t="shared" si="214"/>
        <v>0</v>
      </c>
      <c r="AG597" s="188">
        <f t="shared" si="215"/>
        <v>0</v>
      </c>
      <c r="AH597" s="188">
        <f t="shared" si="216"/>
        <v>0</v>
      </c>
      <c r="AI597" s="188">
        <f t="shared" si="217"/>
        <v>0</v>
      </c>
      <c r="AJ597" s="188" t="str">
        <f t="shared" si="218"/>
        <v>0</v>
      </c>
      <c r="AK597" s="265"/>
      <c r="AL597" s="254" t="str">
        <f t="shared" si="219"/>
        <v>---</v>
      </c>
      <c r="AM597" s="254" t="str">
        <f t="shared" si="220"/>
        <v>---</v>
      </c>
      <c r="AN597" s="265"/>
      <c r="AO597" s="188" t="str">
        <f>IFERROR(INDEX('تعرفه ها'!A:Z,MATCH(P597&amp;"-"&amp;AO$1,'تعرفه ها'!C:C,0),MATCH(F597,'تعرفه ها'!$2:$2,0),1),"---")</f>
        <v>---</v>
      </c>
      <c r="AP597" s="188" t="str">
        <f>IFERROR(INDEX('تعرفه ها'!A:Z,MATCH(P597&amp;"-"&amp;AP$1,'تعرفه ها'!C:C,0),MATCH(F597,'تعرفه ها'!$2:$2,0),1),"---")</f>
        <v>---</v>
      </c>
      <c r="AQ597" s="188" t="str">
        <f>IFERROR(INDEX('تعرفه ها'!A:Z,MATCH(P597&amp;"-"&amp;AQ$1,'تعرفه ها'!C:C,0),MATCH(F597,'تعرفه ها'!$2:$2,0),1),"---")</f>
        <v>---</v>
      </c>
      <c r="AR597" s="188" t="str">
        <f>IFERROR(INDEX('تعرفه ها'!A:Z,MATCH(P597&amp;"-"&amp;AR$1,'تعرفه ها'!C:C,0),MATCH(F597,'تعرفه ها'!$2:$2,0),1),"---")</f>
        <v>---</v>
      </c>
      <c r="AS597" s="265"/>
      <c r="AT597" s="415" t="str">
        <f t="shared" si="221"/>
        <v>---</v>
      </c>
      <c r="AU597" s="415" t="str">
        <f t="shared" si="222"/>
        <v>---</v>
      </c>
      <c r="AV597" s="415" t="str">
        <f t="shared" si="223"/>
        <v>---</v>
      </c>
      <c r="AW597" s="415" t="str">
        <f t="shared" si="224"/>
        <v>---</v>
      </c>
      <c r="AX597" s="415" t="str">
        <f t="shared" si="225"/>
        <v>---</v>
      </c>
      <c r="AY597" s="415" t="str">
        <f>IFERROR(AH597*INDEX('تعرفه ها'!A:Z,MATCH("عوارض برق به ازاء هر کیلووات",'تعرفه ها'!$C:$C,0),MATCH(F597,'تعرفه ها'!$2:$2,0)),"---")</f>
        <v>---</v>
      </c>
      <c r="AZ597" s="415" t="str">
        <f t="shared" si="226"/>
        <v>---</v>
      </c>
      <c r="BA597" s="415" t="str">
        <f>IFERROR(ROUND(((AX597+AY597+AZ597)*INDEX('تعرفه ها'!A:Z,MATCH("هزینه نگهداری و تعمیرات شبکه برق",'تعرفه ها'!$C:$C,0),MATCH(F597,'تعرفه ها'!$2:$2,0))/100),0),"---")</f>
        <v>---</v>
      </c>
      <c r="BB597" s="415">
        <f>IFERROR(IF(P597="دیماندی",ROUND(AJ597*INDEX('تعرفه ها'!A:Z,MATCH(BB$1,'تعرفه ها'!$C:$C,0),MATCH(F597,'تعرفه ها'!$2:$2,0))*J597/30,0),0),"---")</f>
        <v>0</v>
      </c>
      <c r="BC597" s="415"/>
      <c r="BD597" s="54" t="str">
        <f>IFERROR(IF(INDEX('اطلاعات دوره'!A:Z,MATCH(G597,'اطلاعات دوره'!C:C,0),MATCH("برق",'اطلاعات دوره'!$1:$1,0))="دارد",ROUND(AX597*INDEX('تعرفه ها'!A:Z,MATCH("پیک فصلی برق",'تعرفه ها'!$C:$C,0),MATCH(F597,'تعرفه ها'!$2:$2,0))/100,0),0),"---")</f>
        <v>---</v>
      </c>
      <c r="BE597" s="415" t="str">
        <f>IFERROR(ROUND(((AX597+AY597+AZ597+BA597+BB597+BC597+BD597)*INDEX('تعرفه ها'!A:Z,MATCH("مالیات برق",'تعرفه ها'!$C:$C,0),MATCH(F597,'تعرفه ها'!$2:$2,0))/100),0),"---")</f>
        <v>---</v>
      </c>
      <c r="BF597" s="415" t="str">
        <f t="shared" si="227"/>
        <v>---</v>
      </c>
      <c r="BG597" s="415" t="str">
        <f t="shared" si="231"/>
        <v>---</v>
      </c>
      <c r="BH597" s="415" t="str">
        <f t="shared" si="228"/>
        <v>---</v>
      </c>
      <c r="BI597" s="54" t="str">
        <f t="shared" si="229"/>
        <v>---</v>
      </c>
      <c r="BJ597" s="55" t="str">
        <f t="shared" si="230"/>
        <v>---</v>
      </c>
      <c r="BK597" s="262"/>
      <c r="BL597" s="183" t="str">
        <f>IFERROR(IF(INDEX(پرداخت!A:AZ,MATCH(A597&amp;" - "&amp;"برق",پرداخت!$B:$B,0),MATCH(G597,پرداخت!$1:$1,0))="نشده","نشده","شده"),"---")</f>
        <v>---</v>
      </c>
      <c r="BN597" s="257"/>
      <c r="BO597" s="257"/>
      <c r="BP597" s="257"/>
      <c r="BQ597" s="257"/>
      <c r="BR597" s="257"/>
      <c r="BS597" s="257"/>
      <c r="BT597" s="257"/>
      <c r="BU597" s="257"/>
      <c r="BV597" s="257"/>
      <c r="BW597" s="257"/>
      <c r="BX597" s="257"/>
      <c r="BY597" s="257"/>
      <c r="BZ597" s="257"/>
      <c r="CA597" s="257"/>
      <c r="CB597" s="257"/>
      <c r="CC597" s="257"/>
      <c r="CD597" s="257"/>
      <c r="CE597" s="257"/>
      <c r="CF597" s="257"/>
      <c r="CG597" s="257"/>
      <c r="CH597"/>
      <c r="CI597"/>
      <c r="CJ597"/>
      <c r="CK597"/>
    </row>
    <row r="598" spans="1:89" ht="33.75" hidden="1">
      <c r="A598" s="170"/>
      <c r="B598" s="47">
        <f>IFERROR(INDEX('اطلاعات انشعابات شرکتها'!A:BB,MATCH(A598,'اطلاعات انشعابات شرکتها'!A:A,0),MATCH(B$1,'اطلاعات انشعابات شرکتها'!$1:$1,0)),0)</f>
        <v>0</v>
      </c>
      <c r="C598" s="48">
        <f>IFERROR(INDEX('اطلاعات انشعابات شرکتها'!A:BB,MATCH(A598,'اطلاعات انشعابات شرکتها'!A:A,0),MATCH(C$1,'اطلاعات انشعابات شرکتها'!$1:$1,0)),0)</f>
        <v>0</v>
      </c>
      <c r="D598" s="45"/>
      <c r="E598" s="171"/>
      <c r="F598" s="170"/>
      <c r="G598" s="188" t="str">
        <f t="shared" si="209"/>
        <v>/</v>
      </c>
      <c r="H598" s="188">
        <f>IFERROR(INDEX('اطلاعات دوره'!A:Z,MATCH(G598,'اطلاعات دوره'!C:C,0),MATCH(H$1,'اطلاعات دوره'!$1:$1,0)),0)</f>
        <v>0</v>
      </c>
      <c r="I598" s="188">
        <f>IFERROR(INDEX('اطلاعات دوره'!A:Z,MATCH(G598,'اطلاعات دوره'!C:C,0),MATCH(I$1,'اطلاعات دوره'!$1:$1,0)),0)</f>
        <v>0</v>
      </c>
      <c r="J598" s="188">
        <f>IFERROR(INDEX('اطلاعات دوره'!A:Z,MATCH(G598,'اطلاعات دوره'!C:C,0),MATCH(J$1,'اطلاعات دوره'!$1:$1,0)),0)</f>
        <v>0</v>
      </c>
      <c r="K598" s="265"/>
      <c r="L598" s="188" t="str">
        <f>IFERROR(INDEX('اطلاعات دوره'!A:Z,MATCH(G598,'اطلاعات دوره'!C:C,0)-1,MATCH("عنوان",'اطلاعات دوره'!$1:$1,0)),"---")</f>
        <v>---</v>
      </c>
      <c r="M598" s="188" t="str">
        <f t="shared" si="210"/>
        <v>----</v>
      </c>
      <c r="N598" s="188" t="str">
        <f t="shared" si="211"/>
        <v>-/</v>
      </c>
      <c r="O598" s="265"/>
      <c r="P598" s="188">
        <f>IFERROR(INDEX('اطلاعات انشعابات شرکتها'!A:BB,MATCH(A598,'اطلاعات انشعابات شرکتها'!A:A,0),MATCH(P$1,'اطلاعات انشعابات شرکتها'!$1:$1,0)),0)</f>
        <v>0</v>
      </c>
      <c r="Q598" s="188">
        <f>IFERROR(INDEX('اطلاعات انشعابات شرکتها'!A:BB,MATCH(A598,'اطلاعات انشعابات شرکتها'!A:A,0),MATCH(Q$1,'اطلاعات انشعابات شرکتها'!$1:$1,0)),0)</f>
        <v>0</v>
      </c>
      <c r="R598" s="188">
        <f>IFERROR(INDEX('اطلاعات انشعابات شرکتها'!A:BB,MATCH(A598,'اطلاعات انشعابات شرکتها'!A:A,0),MATCH(R$1,'اطلاعات انشعابات شرکتها'!$1:$1,0)),0)</f>
        <v>0</v>
      </c>
      <c r="S598" s="265"/>
      <c r="T598" s="188">
        <f>IFERROR(INDEX('قرائت کنتور'!A:AZ,MATCH(A598&amp;"-"&amp;T$1,'قرائت کنتور'!B:B,0),MATCH(G598,'قرائت کنتور'!$1:$1,0)),0)</f>
        <v>0</v>
      </c>
      <c r="U598" s="188">
        <f>IFERROR(INDEX('قرائت کنتور'!A:AZ,MATCH(A598&amp;"-"&amp;U$1,'قرائت کنتور'!B:B,0),MATCH(L598,'قرائت کنتور'!$1:$1,0)),0)</f>
        <v>0</v>
      </c>
      <c r="V598" s="188">
        <f>IFERROR(INDEX('قرائت کنتور'!A:AZ,MATCH(A598&amp;"-"&amp;U$1,'قرائت کنتور'!B:B,0),MATCH(G598,'قرائت کنتور'!$1:$1,0)),0)</f>
        <v>0</v>
      </c>
      <c r="W598" s="188">
        <f>IFERROR(INDEX('قرائت کنتور'!A:AZ,MATCH(A598&amp;"-"&amp;W$1,'قرائت کنتور'!B:B,0),MATCH(L598,'قرائت کنتور'!$1:$1,0)),0)</f>
        <v>0</v>
      </c>
      <c r="X598" s="188">
        <f>IFERROR(INDEX('قرائت کنتور'!A:AZ,MATCH(A598&amp;"-"&amp;W$1,'قرائت کنتور'!B:B,0),MATCH(G598,'قرائت کنتور'!$1:$1,0)),0)</f>
        <v>0</v>
      </c>
      <c r="Y598" s="188">
        <f>IFERROR(INDEX('قرائت کنتور'!A:AZ,MATCH(A598&amp;"-"&amp;Y$1,'قرائت کنتور'!B:B,0),MATCH(L598,'قرائت کنتور'!$1:$1,0)),0)</f>
        <v>0</v>
      </c>
      <c r="Z598" s="188">
        <f>IFERROR(INDEX('قرائت کنتور'!A:AZ,MATCH(A598&amp;"-"&amp;Y$1,'قرائت کنتور'!B:B,0),MATCH(G598,'قرائت کنتور'!$1:$1,0)),0)</f>
        <v>0</v>
      </c>
      <c r="AA598" s="188">
        <f>IFERROR(INDEX('قرائت کنتور'!A:AZ,MATCH(A598&amp;"-"&amp;AA$1,'قرائت کنتور'!B:B,0),MATCH(L598,'قرائت کنتور'!$1:$1,0)),0)</f>
        <v>0</v>
      </c>
      <c r="AB598" s="188">
        <f>IFERROR(INDEX('قرائت کنتور'!A:AZ,MATCH(A598&amp;"-"&amp;AA$1,'قرائت کنتور'!B:B,0),MATCH(G598,'قرائت کنتور'!$1:$1,0)),0)</f>
        <v>0</v>
      </c>
      <c r="AC598" s="265"/>
      <c r="AD598" s="188">
        <f t="shared" si="212"/>
        <v>0</v>
      </c>
      <c r="AE598" s="188">
        <f t="shared" si="213"/>
        <v>0</v>
      </c>
      <c r="AF598" s="188">
        <f t="shared" si="214"/>
        <v>0</v>
      </c>
      <c r="AG598" s="188">
        <f t="shared" si="215"/>
        <v>0</v>
      </c>
      <c r="AH598" s="188">
        <f t="shared" si="216"/>
        <v>0</v>
      </c>
      <c r="AI598" s="188">
        <f t="shared" si="217"/>
        <v>0</v>
      </c>
      <c r="AJ598" s="188" t="str">
        <f t="shared" si="218"/>
        <v>0</v>
      </c>
      <c r="AK598" s="265"/>
      <c r="AL598" s="254" t="str">
        <f t="shared" si="219"/>
        <v>---</v>
      </c>
      <c r="AM598" s="254" t="str">
        <f t="shared" si="220"/>
        <v>---</v>
      </c>
      <c r="AN598" s="265"/>
      <c r="AO598" s="188" t="str">
        <f>IFERROR(INDEX('تعرفه ها'!A:Z,MATCH(P598&amp;"-"&amp;AO$1,'تعرفه ها'!C:C,0),MATCH(F598,'تعرفه ها'!$2:$2,0),1),"---")</f>
        <v>---</v>
      </c>
      <c r="AP598" s="188" t="str">
        <f>IFERROR(INDEX('تعرفه ها'!A:Z,MATCH(P598&amp;"-"&amp;AP$1,'تعرفه ها'!C:C,0),MATCH(F598,'تعرفه ها'!$2:$2,0),1),"---")</f>
        <v>---</v>
      </c>
      <c r="AQ598" s="188" t="str">
        <f>IFERROR(INDEX('تعرفه ها'!A:Z,MATCH(P598&amp;"-"&amp;AQ$1,'تعرفه ها'!C:C,0),MATCH(F598,'تعرفه ها'!$2:$2,0),1),"---")</f>
        <v>---</v>
      </c>
      <c r="AR598" s="188" t="str">
        <f>IFERROR(INDEX('تعرفه ها'!A:Z,MATCH(P598&amp;"-"&amp;AR$1,'تعرفه ها'!C:C,0),MATCH(F598,'تعرفه ها'!$2:$2,0),1),"---")</f>
        <v>---</v>
      </c>
      <c r="AS598" s="265"/>
      <c r="AT598" s="415" t="str">
        <f t="shared" si="221"/>
        <v>---</v>
      </c>
      <c r="AU598" s="415" t="str">
        <f t="shared" si="222"/>
        <v>---</v>
      </c>
      <c r="AV598" s="415" t="str">
        <f t="shared" si="223"/>
        <v>---</v>
      </c>
      <c r="AW598" s="415" t="str">
        <f t="shared" si="224"/>
        <v>---</v>
      </c>
      <c r="AX598" s="415" t="str">
        <f t="shared" si="225"/>
        <v>---</v>
      </c>
      <c r="AY598" s="415" t="str">
        <f>IFERROR(AH598*INDEX('تعرفه ها'!A:Z,MATCH("عوارض برق به ازاء هر کیلووات",'تعرفه ها'!$C:$C,0),MATCH(F598,'تعرفه ها'!$2:$2,0)),"---")</f>
        <v>---</v>
      </c>
      <c r="AZ598" s="415" t="str">
        <f t="shared" si="226"/>
        <v>---</v>
      </c>
      <c r="BA598" s="415" t="str">
        <f>IFERROR(ROUND(((AX598+AY598+AZ598)*INDEX('تعرفه ها'!A:Z,MATCH("هزینه نگهداری و تعمیرات شبکه برق",'تعرفه ها'!$C:$C,0),MATCH(F598,'تعرفه ها'!$2:$2,0))/100),0),"---")</f>
        <v>---</v>
      </c>
      <c r="BB598" s="415">
        <f>IFERROR(IF(P598="دیماندی",ROUND(AJ598*INDEX('تعرفه ها'!A:Z,MATCH(BB$1,'تعرفه ها'!$C:$C,0),MATCH(F598,'تعرفه ها'!$2:$2,0))*J598/30,0),0),"---")</f>
        <v>0</v>
      </c>
      <c r="BC598" s="415"/>
      <c r="BD598" s="54" t="str">
        <f>IFERROR(IF(INDEX('اطلاعات دوره'!A:Z,MATCH(G598,'اطلاعات دوره'!C:C,0),MATCH("برق",'اطلاعات دوره'!$1:$1,0))="دارد",ROUND(AX598*INDEX('تعرفه ها'!A:Z,MATCH("پیک فصلی برق",'تعرفه ها'!$C:$C,0),MATCH(F598,'تعرفه ها'!$2:$2,0))/100,0),0),"---")</f>
        <v>---</v>
      </c>
      <c r="BE598" s="415" t="str">
        <f>IFERROR(ROUND(((AX598+AY598+AZ598+BA598+BB598+BC598+BD598)*INDEX('تعرفه ها'!A:Z,MATCH("مالیات برق",'تعرفه ها'!$C:$C,0),MATCH(F598,'تعرفه ها'!$2:$2,0))/100),0),"---")</f>
        <v>---</v>
      </c>
      <c r="BF598" s="415" t="str">
        <f t="shared" si="227"/>
        <v>---</v>
      </c>
      <c r="BG598" s="415" t="str">
        <f t="shared" si="231"/>
        <v>---</v>
      </c>
      <c r="BH598" s="415" t="str">
        <f t="shared" si="228"/>
        <v>---</v>
      </c>
      <c r="BI598" s="54" t="str">
        <f t="shared" si="229"/>
        <v>---</v>
      </c>
      <c r="BJ598" s="55" t="str">
        <f t="shared" si="230"/>
        <v>---</v>
      </c>
      <c r="BK598" s="262"/>
      <c r="BL598" s="183" t="str">
        <f>IFERROR(IF(INDEX(پرداخت!A:AZ,MATCH(A598&amp;" - "&amp;"برق",پرداخت!$B:$B,0),MATCH(G598,پرداخت!$1:$1,0))="نشده","نشده","شده"),"---")</f>
        <v>---</v>
      </c>
      <c r="BN598" s="257"/>
      <c r="BO598" s="257"/>
      <c r="BP598" s="257"/>
      <c r="BQ598" s="257"/>
      <c r="BR598" s="257"/>
      <c r="BS598" s="257"/>
      <c r="BT598" s="257"/>
      <c r="BU598" s="257"/>
      <c r="BV598" s="257"/>
      <c r="BW598" s="257"/>
      <c r="BX598" s="257"/>
      <c r="BY598" s="257"/>
      <c r="BZ598" s="257"/>
      <c r="CA598" s="257"/>
      <c r="CB598" s="257"/>
      <c r="CC598" s="257"/>
      <c r="CD598" s="257"/>
      <c r="CE598" s="257"/>
      <c r="CF598" s="257"/>
      <c r="CG598" s="257"/>
      <c r="CH598"/>
      <c r="CI598"/>
      <c r="CJ598"/>
      <c r="CK598"/>
    </row>
    <row r="599" spans="1:89" ht="33.75" hidden="1">
      <c r="A599" s="170"/>
      <c r="B599" s="47">
        <f>IFERROR(INDEX('اطلاعات انشعابات شرکتها'!A:BB,MATCH(A599,'اطلاعات انشعابات شرکتها'!A:A,0),MATCH(B$1,'اطلاعات انشعابات شرکتها'!$1:$1,0)),0)</f>
        <v>0</v>
      </c>
      <c r="C599" s="48">
        <f>IFERROR(INDEX('اطلاعات انشعابات شرکتها'!A:BB,MATCH(A599,'اطلاعات انشعابات شرکتها'!A:A,0),MATCH(C$1,'اطلاعات انشعابات شرکتها'!$1:$1,0)),0)</f>
        <v>0</v>
      </c>
      <c r="D599" s="45"/>
      <c r="E599" s="171"/>
      <c r="F599" s="170"/>
      <c r="G599" s="188" t="str">
        <f t="shared" si="209"/>
        <v>/</v>
      </c>
      <c r="H599" s="188">
        <f>IFERROR(INDEX('اطلاعات دوره'!A:Z,MATCH(G599,'اطلاعات دوره'!C:C,0),MATCH(H$1,'اطلاعات دوره'!$1:$1,0)),0)</f>
        <v>0</v>
      </c>
      <c r="I599" s="188">
        <f>IFERROR(INDEX('اطلاعات دوره'!A:Z,MATCH(G599,'اطلاعات دوره'!C:C,0),MATCH(I$1,'اطلاعات دوره'!$1:$1,0)),0)</f>
        <v>0</v>
      </c>
      <c r="J599" s="188">
        <f>IFERROR(INDEX('اطلاعات دوره'!A:Z,MATCH(G599,'اطلاعات دوره'!C:C,0),MATCH(J$1,'اطلاعات دوره'!$1:$1,0)),0)</f>
        <v>0</v>
      </c>
      <c r="K599" s="265"/>
      <c r="L599" s="188" t="str">
        <f>IFERROR(INDEX('اطلاعات دوره'!A:Z,MATCH(G599,'اطلاعات دوره'!C:C,0)-1,MATCH("عنوان",'اطلاعات دوره'!$1:$1,0)),"---")</f>
        <v>---</v>
      </c>
      <c r="M599" s="188" t="str">
        <f t="shared" si="210"/>
        <v>----</v>
      </c>
      <c r="N599" s="188" t="str">
        <f t="shared" si="211"/>
        <v>-/</v>
      </c>
      <c r="O599" s="265"/>
      <c r="P599" s="188">
        <f>IFERROR(INDEX('اطلاعات انشعابات شرکتها'!A:BB,MATCH(A599,'اطلاعات انشعابات شرکتها'!A:A,0),MATCH(P$1,'اطلاعات انشعابات شرکتها'!$1:$1,0)),0)</f>
        <v>0</v>
      </c>
      <c r="Q599" s="188">
        <f>IFERROR(INDEX('اطلاعات انشعابات شرکتها'!A:BB,MATCH(A599,'اطلاعات انشعابات شرکتها'!A:A,0),MATCH(Q$1,'اطلاعات انشعابات شرکتها'!$1:$1,0)),0)</f>
        <v>0</v>
      </c>
      <c r="R599" s="188">
        <f>IFERROR(INDEX('اطلاعات انشعابات شرکتها'!A:BB,MATCH(A599,'اطلاعات انشعابات شرکتها'!A:A,0),MATCH(R$1,'اطلاعات انشعابات شرکتها'!$1:$1,0)),0)</f>
        <v>0</v>
      </c>
      <c r="S599" s="265"/>
      <c r="T599" s="188">
        <f>IFERROR(INDEX('قرائت کنتور'!A:AZ,MATCH(A599&amp;"-"&amp;T$1,'قرائت کنتور'!B:B,0),MATCH(G599,'قرائت کنتور'!$1:$1,0)),0)</f>
        <v>0</v>
      </c>
      <c r="U599" s="188">
        <f>IFERROR(INDEX('قرائت کنتور'!A:AZ,MATCH(A599&amp;"-"&amp;U$1,'قرائت کنتور'!B:B,0),MATCH(L599,'قرائت کنتور'!$1:$1,0)),0)</f>
        <v>0</v>
      </c>
      <c r="V599" s="188">
        <f>IFERROR(INDEX('قرائت کنتور'!A:AZ,MATCH(A599&amp;"-"&amp;U$1,'قرائت کنتور'!B:B,0),MATCH(G599,'قرائت کنتور'!$1:$1,0)),0)</f>
        <v>0</v>
      </c>
      <c r="W599" s="188">
        <f>IFERROR(INDEX('قرائت کنتور'!A:AZ,MATCH(A599&amp;"-"&amp;W$1,'قرائت کنتور'!B:B,0),MATCH(L599,'قرائت کنتور'!$1:$1,0)),0)</f>
        <v>0</v>
      </c>
      <c r="X599" s="188">
        <f>IFERROR(INDEX('قرائت کنتور'!A:AZ,MATCH(A599&amp;"-"&amp;W$1,'قرائت کنتور'!B:B,0),MATCH(G599,'قرائت کنتور'!$1:$1,0)),0)</f>
        <v>0</v>
      </c>
      <c r="Y599" s="188">
        <f>IFERROR(INDEX('قرائت کنتور'!A:AZ,MATCH(A599&amp;"-"&amp;Y$1,'قرائت کنتور'!B:B,0),MATCH(L599,'قرائت کنتور'!$1:$1,0)),0)</f>
        <v>0</v>
      </c>
      <c r="Z599" s="188">
        <f>IFERROR(INDEX('قرائت کنتور'!A:AZ,MATCH(A599&amp;"-"&amp;Y$1,'قرائت کنتور'!B:B,0),MATCH(G599,'قرائت کنتور'!$1:$1,0)),0)</f>
        <v>0</v>
      </c>
      <c r="AA599" s="188">
        <f>IFERROR(INDEX('قرائت کنتور'!A:AZ,MATCH(A599&amp;"-"&amp;AA$1,'قرائت کنتور'!B:B,0),MATCH(L599,'قرائت کنتور'!$1:$1,0)),0)</f>
        <v>0</v>
      </c>
      <c r="AB599" s="188">
        <f>IFERROR(INDEX('قرائت کنتور'!A:AZ,MATCH(A599&amp;"-"&amp;AA$1,'قرائت کنتور'!B:B,0),MATCH(G599,'قرائت کنتور'!$1:$1,0)),0)</f>
        <v>0</v>
      </c>
      <c r="AC599" s="265"/>
      <c r="AD599" s="188">
        <f t="shared" si="212"/>
        <v>0</v>
      </c>
      <c r="AE599" s="188">
        <f t="shared" si="213"/>
        <v>0</v>
      </c>
      <c r="AF599" s="188">
        <f t="shared" si="214"/>
        <v>0</v>
      </c>
      <c r="AG599" s="188">
        <f t="shared" si="215"/>
        <v>0</v>
      </c>
      <c r="AH599" s="188">
        <f t="shared" si="216"/>
        <v>0</v>
      </c>
      <c r="AI599" s="188">
        <f t="shared" si="217"/>
        <v>0</v>
      </c>
      <c r="AJ599" s="188" t="str">
        <f t="shared" si="218"/>
        <v>0</v>
      </c>
      <c r="AK599" s="265"/>
      <c r="AL599" s="254" t="str">
        <f t="shared" si="219"/>
        <v>---</v>
      </c>
      <c r="AM599" s="254" t="str">
        <f t="shared" si="220"/>
        <v>---</v>
      </c>
      <c r="AN599" s="265"/>
      <c r="AO599" s="188" t="str">
        <f>IFERROR(INDEX('تعرفه ها'!A:Z,MATCH(P599&amp;"-"&amp;AO$1,'تعرفه ها'!C:C,0),MATCH(F599,'تعرفه ها'!$2:$2,0),1),"---")</f>
        <v>---</v>
      </c>
      <c r="AP599" s="188" t="str">
        <f>IFERROR(INDEX('تعرفه ها'!A:Z,MATCH(P599&amp;"-"&amp;AP$1,'تعرفه ها'!C:C,0),MATCH(F599,'تعرفه ها'!$2:$2,0),1),"---")</f>
        <v>---</v>
      </c>
      <c r="AQ599" s="188" t="str">
        <f>IFERROR(INDEX('تعرفه ها'!A:Z,MATCH(P599&amp;"-"&amp;AQ$1,'تعرفه ها'!C:C,0),MATCH(F599,'تعرفه ها'!$2:$2,0),1),"---")</f>
        <v>---</v>
      </c>
      <c r="AR599" s="188" t="str">
        <f>IFERROR(INDEX('تعرفه ها'!A:Z,MATCH(P599&amp;"-"&amp;AR$1,'تعرفه ها'!C:C,0),MATCH(F599,'تعرفه ها'!$2:$2,0),1),"---")</f>
        <v>---</v>
      </c>
      <c r="AS599" s="265"/>
      <c r="AT599" s="415" t="str">
        <f t="shared" si="221"/>
        <v>---</v>
      </c>
      <c r="AU599" s="415" t="str">
        <f t="shared" si="222"/>
        <v>---</v>
      </c>
      <c r="AV599" s="415" t="str">
        <f t="shared" si="223"/>
        <v>---</v>
      </c>
      <c r="AW599" s="415" t="str">
        <f t="shared" si="224"/>
        <v>---</v>
      </c>
      <c r="AX599" s="415" t="str">
        <f t="shared" si="225"/>
        <v>---</v>
      </c>
      <c r="AY599" s="415" t="str">
        <f>IFERROR(AH599*INDEX('تعرفه ها'!A:Z,MATCH("عوارض برق به ازاء هر کیلووات",'تعرفه ها'!$C:$C,0),MATCH(F599,'تعرفه ها'!$2:$2,0)),"---")</f>
        <v>---</v>
      </c>
      <c r="AZ599" s="415" t="str">
        <f t="shared" si="226"/>
        <v>---</v>
      </c>
      <c r="BA599" s="415" t="str">
        <f>IFERROR(ROUND(((AX599+AY599+AZ599)*INDEX('تعرفه ها'!A:Z,MATCH("هزینه نگهداری و تعمیرات شبکه برق",'تعرفه ها'!$C:$C,0),MATCH(F599,'تعرفه ها'!$2:$2,0))/100),0),"---")</f>
        <v>---</v>
      </c>
      <c r="BB599" s="415">
        <f>IFERROR(IF(P599="دیماندی",ROUND(AJ599*INDEX('تعرفه ها'!A:Z,MATCH(BB$1,'تعرفه ها'!$C:$C,0),MATCH(F599,'تعرفه ها'!$2:$2,0))*J599/30,0),0),"---")</f>
        <v>0</v>
      </c>
      <c r="BC599" s="415"/>
      <c r="BD599" s="54" t="str">
        <f>IFERROR(IF(INDEX('اطلاعات دوره'!A:Z,MATCH(G599,'اطلاعات دوره'!C:C,0),MATCH("برق",'اطلاعات دوره'!$1:$1,0))="دارد",ROUND(AX599*INDEX('تعرفه ها'!A:Z,MATCH("پیک فصلی برق",'تعرفه ها'!$C:$C,0),MATCH(F599,'تعرفه ها'!$2:$2,0))/100,0),0),"---")</f>
        <v>---</v>
      </c>
      <c r="BE599" s="415" t="str">
        <f>IFERROR(ROUND(((AX599+AY599+AZ599+BA599+BB599+BC599+BD599)*INDEX('تعرفه ها'!A:Z,MATCH("مالیات برق",'تعرفه ها'!$C:$C,0),MATCH(F599,'تعرفه ها'!$2:$2,0))/100),0),"---")</f>
        <v>---</v>
      </c>
      <c r="BF599" s="415" t="str">
        <f t="shared" si="227"/>
        <v>---</v>
      </c>
      <c r="BG599" s="415" t="str">
        <f t="shared" si="231"/>
        <v>---</v>
      </c>
      <c r="BH599" s="415" t="str">
        <f t="shared" si="228"/>
        <v>---</v>
      </c>
      <c r="BI599" s="54" t="str">
        <f t="shared" si="229"/>
        <v>---</v>
      </c>
      <c r="BJ599" s="55" t="str">
        <f t="shared" si="230"/>
        <v>---</v>
      </c>
      <c r="BK599" s="262"/>
      <c r="BL599" s="183" t="str">
        <f>IFERROR(IF(INDEX(پرداخت!A:AZ,MATCH(A599&amp;" - "&amp;"برق",پرداخت!$B:$B,0),MATCH(G599,پرداخت!$1:$1,0))="نشده","نشده","شده"),"---")</f>
        <v>---</v>
      </c>
      <c r="BN599" s="257"/>
      <c r="BO599" s="257"/>
      <c r="BP599" s="257"/>
      <c r="BQ599" s="257"/>
      <c r="BR599" s="257"/>
      <c r="BS599" s="257"/>
      <c r="BT599" s="257"/>
      <c r="BU599" s="257"/>
      <c r="BV599" s="257"/>
      <c r="BW599" s="257"/>
      <c r="BX599" s="257"/>
      <c r="BY599" s="257"/>
      <c r="BZ599" s="257"/>
      <c r="CA599" s="257"/>
      <c r="CB599" s="257"/>
      <c r="CC599" s="257"/>
      <c r="CD599" s="257"/>
      <c r="CE599" s="257"/>
      <c r="CF599" s="257"/>
      <c r="CG599" s="257"/>
      <c r="CH599"/>
      <c r="CI599"/>
      <c r="CJ599"/>
      <c r="CK599"/>
    </row>
    <row r="600" spans="1:89" ht="33.75" hidden="1">
      <c r="A600" s="170"/>
      <c r="B600" s="47">
        <f>IFERROR(INDEX('اطلاعات انشعابات شرکتها'!A:BB,MATCH(A600,'اطلاعات انشعابات شرکتها'!A:A,0),MATCH(B$1,'اطلاعات انشعابات شرکتها'!$1:$1,0)),0)</f>
        <v>0</v>
      </c>
      <c r="C600" s="48">
        <f>IFERROR(INDEX('اطلاعات انشعابات شرکتها'!A:BB,MATCH(A600,'اطلاعات انشعابات شرکتها'!A:A,0),MATCH(C$1,'اطلاعات انشعابات شرکتها'!$1:$1,0)),0)</f>
        <v>0</v>
      </c>
      <c r="D600" s="45"/>
      <c r="E600" s="171"/>
      <c r="F600" s="170"/>
      <c r="G600" s="188" t="str">
        <f t="shared" si="209"/>
        <v>/</v>
      </c>
      <c r="H600" s="188">
        <f>IFERROR(INDEX('اطلاعات دوره'!A:Z,MATCH(G600,'اطلاعات دوره'!C:C,0),MATCH(H$1,'اطلاعات دوره'!$1:$1,0)),0)</f>
        <v>0</v>
      </c>
      <c r="I600" s="188">
        <f>IFERROR(INDEX('اطلاعات دوره'!A:Z,MATCH(G600,'اطلاعات دوره'!C:C,0),MATCH(I$1,'اطلاعات دوره'!$1:$1,0)),0)</f>
        <v>0</v>
      </c>
      <c r="J600" s="188">
        <f>IFERROR(INDEX('اطلاعات دوره'!A:Z,MATCH(G600,'اطلاعات دوره'!C:C,0),MATCH(J$1,'اطلاعات دوره'!$1:$1,0)),0)</f>
        <v>0</v>
      </c>
      <c r="K600" s="265"/>
      <c r="L600" s="188" t="str">
        <f>IFERROR(INDEX('اطلاعات دوره'!A:Z,MATCH(G600,'اطلاعات دوره'!C:C,0)-1,MATCH("عنوان",'اطلاعات دوره'!$1:$1,0)),"---")</f>
        <v>---</v>
      </c>
      <c r="M600" s="188" t="str">
        <f t="shared" si="210"/>
        <v>----</v>
      </c>
      <c r="N600" s="188" t="str">
        <f t="shared" si="211"/>
        <v>-/</v>
      </c>
      <c r="O600" s="265"/>
      <c r="P600" s="188">
        <f>IFERROR(INDEX('اطلاعات انشعابات شرکتها'!A:BB,MATCH(A600,'اطلاعات انشعابات شرکتها'!A:A,0),MATCH(P$1,'اطلاعات انشعابات شرکتها'!$1:$1,0)),0)</f>
        <v>0</v>
      </c>
      <c r="Q600" s="188">
        <f>IFERROR(INDEX('اطلاعات انشعابات شرکتها'!A:BB,MATCH(A600,'اطلاعات انشعابات شرکتها'!A:A,0),MATCH(Q$1,'اطلاعات انشعابات شرکتها'!$1:$1,0)),0)</f>
        <v>0</v>
      </c>
      <c r="R600" s="188">
        <f>IFERROR(INDEX('اطلاعات انشعابات شرکتها'!A:BB,MATCH(A600,'اطلاعات انشعابات شرکتها'!A:A,0),MATCH(R$1,'اطلاعات انشعابات شرکتها'!$1:$1,0)),0)</f>
        <v>0</v>
      </c>
      <c r="S600" s="265"/>
      <c r="T600" s="188">
        <f>IFERROR(INDEX('قرائت کنتور'!A:AZ,MATCH(A600&amp;"-"&amp;T$1,'قرائت کنتور'!B:B,0),MATCH(G600,'قرائت کنتور'!$1:$1,0)),0)</f>
        <v>0</v>
      </c>
      <c r="U600" s="188">
        <f>IFERROR(INDEX('قرائت کنتور'!A:AZ,MATCH(A600&amp;"-"&amp;U$1,'قرائت کنتور'!B:B,0),MATCH(L600,'قرائت کنتور'!$1:$1,0)),0)</f>
        <v>0</v>
      </c>
      <c r="V600" s="188">
        <f>IFERROR(INDEX('قرائت کنتور'!A:AZ,MATCH(A600&amp;"-"&amp;U$1,'قرائت کنتور'!B:B,0),MATCH(G600,'قرائت کنتور'!$1:$1,0)),0)</f>
        <v>0</v>
      </c>
      <c r="W600" s="188">
        <f>IFERROR(INDEX('قرائت کنتور'!A:AZ,MATCH(A600&amp;"-"&amp;W$1,'قرائت کنتور'!B:B,0),MATCH(L600,'قرائت کنتور'!$1:$1,0)),0)</f>
        <v>0</v>
      </c>
      <c r="X600" s="188">
        <f>IFERROR(INDEX('قرائت کنتور'!A:AZ,MATCH(A600&amp;"-"&amp;W$1,'قرائت کنتور'!B:B,0),MATCH(G600,'قرائت کنتور'!$1:$1,0)),0)</f>
        <v>0</v>
      </c>
      <c r="Y600" s="188">
        <f>IFERROR(INDEX('قرائت کنتور'!A:AZ,MATCH(A600&amp;"-"&amp;Y$1,'قرائت کنتور'!B:B,0),MATCH(L600,'قرائت کنتور'!$1:$1,0)),0)</f>
        <v>0</v>
      </c>
      <c r="Z600" s="188">
        <f>IFERROR(INDEX('قرائت کنتور'!A:AZ,MATCH(A600&amp;"-"&amp;Y$1,'قرائت کنتور'!B:B,0),MATCH(G600,'قرائت کنتور'!$1:$1,0)),0)</f>
        <v>0</v>
      </c>
      <c r="AA600" s="188">
        <f>IFERROR(INDEX('قرائت کنتور'!A:AZ,MATCH(A600&amp;"-"&amp;AA$1,'قرائت کنتور'!B:B,0),MATCH(L600,'قرائت کنتور'!$1:$1,0)),0)</f>
        <v>0</v>
      </c>
      <c r="AB600" s="188">
        <f>IFERROR(INDEX('قرائت کنتور'!A:AZ,MATCH(A600&amp;"-"&amp;AA$1,'قرائت کنتور'!B:B,0),MATCH(G600,'قرائت کنتور'!$1:$1,0)),0)</f>
        <v>0</v>
      </c>
      <c r="AC600" s="265"/>
      <c r="AD600" s="188">
        <f t="shared" si="212"/>
        <v>0</v>
      </c>
      <c r="AE600" s="188">
        <f t="shared" si="213"/>
        <v>0</v>
      </c>
      <c r="AF600" s="188">
        <f t="shared" si="214"/>
        <v>0</v>
      </c>
      <c r="AG600" s="188">
        <f t="shared" si="215"/>
        <v>0</v>
      </c>
      <c r="AH600" s="188">
        <f t="shared" si="216"/>
        <v>0</v>
      </c>
      <c r="AI600" s="188">
        <f t="shared" si="217"/>
        <v>0</v>
      </c>
      <c r="AJ600" s="188" t="str">
        <f t="shared" si="218"/>
        <v>0</v>
      </c>
      <c r="AK600" s="265"/>
      <c r="AL600" s="254" t="str">
        <f t="shared" si="219"/>
        <v>---</v>
      </c>
      <c r="AM600" s="254" t="str">
        <f t="shared" si="220"/>
        <v>---</v>
      </c>
      <c r="AN600" s="265"/>
      <c r="AO600" s="188" t="str">
        <f>IFERROR(INDEX('تعرفه ها'!A:Z,MATCH(P600&amp;"-"&amp;AO$1,'تعرفه ها'!C:C,0),MATCH(F600,'تعرفه ها'!$2:$2,0),1),"---")</f>
        <v>---</v>
      </c>
      <c r="AP600" s="188" t="str">
        <f>IFERROR(INDEX('تعرفه ها'!A:Z,MATCH(P600&amp;"-"&amp;AP$1,'تعرفه ها'!C:C,0),MATCH(F600,'تعرفه ها'!$2:$2,0),1),"---")</f>
        <v>---</v>
      </c>
      <c r="AQ600" s="188" t="str">
        <f>IFERROR(INDEX('تعرفه ها'!A:Z,MATCH(P600&amp;"-"&amp;AQ$1,'تعرفه ها'!C:C,0),MATCH(F600,'تعرفه ها'!$2:$2,0),1),"---")</f>
        <v>---</v>
      </c>
      <c r="AR600" s="188" t="str">
        <f>IFERROR(INDEX('تعرفه ها'!A:Z,MATCH(P600&amp;"-"&amp;AR$1,'تعرفه ها'!C:C,0),MATCH(F600,'تعرفه ها'!$2:$2,0),1),"---")</f>
        <v>---</v>
      </c>
      <c r="AS600" s="265"/>
      <c r="AT600" s="415" t="str">
        <f t="shared" si="221"/>
        <v>---</v>
      </c>
      <c r="AU600" s="415" t="str">
        <f t="shared" si="222"/>
        <v>---</v>
      </c>
      <c r="AV600" s="415" t="str">
        <f t="shared" si="223"/>
        <v>---</v>
      </c>
      <c r="AW600" s="415" t="str">
        <f t="shared" si="224"/>
        <v>---</v>
      </c>
      <c r="AX600" s="415" t="str">
        <f t="shared" si="225"/>
        <v>---</v>
      </c>
      <c r="AY600" s="415" t="str">
        <f>IFERROR(AH600*INDEX('تعرفه ها'!A:Z,MATCH("عوارض برق به ازاء هر کیلووات",'تعرفه ها'!$C:$C,0),MATCH(F600,'تعرفه ها'!$2:$2,0)),"---")</f>
        <v>---</v>
      </c>
      <c r="AZ600" s="415" t="str">
        <f t="shared" si="226"/>
        <v>---</v>
      </c>
      <c r="BA600" s="415" t="str">
        <f>IFERROR(ROUND(((AX600+AY600+AZ600)*INDEX('تعرفه ها'!A:Z,MATCH("هزینه نگهداری و تعمیرات شبکه برق",'تعرفه ها'!$C:$C,0),MATCH(F600,'تعرفه ها'!$2:$2,0))/100),0),"---")</f>
        <v>---</v>
      </c>
      <c r="BB600" s="415">
        <f>IFERROR(IF(P600="دیماندی",ROUND(AJ600*INDEX('تعرفه ها'!A:Z,MATCH(BB$1,'تعرفه ها'!$C:$C,0),MATCH(F600,'تعرفه ها'!$2:$2,0))*J600/30,0),0),"---")</f>
        <v>0</v>
      </c>
      <c r="BC600" s="415"/>
      <c r="BD600" s="54" t="str">
        <f>IFERROR(IF(INDEX('اطلاعات دوره'!A:Z,MATCH(G600,'اطلاعات دوره'!C:C,0),MATCH("برق",'اطلاعات دوره'!$1:$1,0))="دارد",ROUND(AX600*INDEX('تعرفه ها'!A:Z,MATCH("پیک فصلی برق",'تعرفه ها'!$C:$C,0),MATCH(F600,'تعرفه ها'!$2:$2,0))/100,0),0),"---")</f>
        <v>---</v>
      </c>
      <c r="BE600" s="415" t="str">
        <f>IFERROR(ROUND(((AX600+AY600+AZ600+BA600+BB600+BC600+BD600)*INDEX('تعرفه ها'!A:Z,MATCH("مالیات برق",'تعرفه ها'!$C:$C,0),MATCH(F600,'تعرفه ها'!$2:$2,0))/100),0),"---")</f>
        <v>---</v>
      </c>
      <c r="BF600" s="415" t="str">
        <f t="shared" si="227"/>
        <v>---</v>
      </c>
      <c r="BG600" s="415" t="str">
        <f t="shared" si="231"/>
        <v>---</v>
      </c>
      <c r="BH600" s="415" t="str">
        <f t="shared" si="228"/>
        <v>---</v>
      </c>
      <c r="BI600" s="54" t="str">
        <f t="shared" si="229"/>
        <v>---</v>
      </c>
      <c r="BJ600" s="55" t="str">
        <f t="shared" si="230"/>
        <v>---</v>
      </c>
      <c r="BK600" s="262"/>
      <c r="BL600" s="183" t="str">
        <f>IFERROR(IF(INDEX(پرداخت!A:AZ,MATCH(A600&amp;" - "&amp;"برق",پرداخت!$B:$B,0),MATCH(G600,پرداخت!$1:$1,0))="نشده","نشده","شده"),"---")</f>
        <v>---</v>
      </c>
      <c r="BN600" s="257"/>
      <c r="BO600" s="257"/>
      <c r="BP600" s="257"/>
      <c r="BQ600" s="257"/>
      <c r="BR600" s="257"/>
      <c r="BS600" s="257"/>
      <c r="BT600" s="257"/>
      <c r="BU600" s="257"/>
      <c r="BV600" s="257"/>
      <c r="BW600" s="257"/>
      <c r="BX600" s="257"/>
      <c r="BY600" s="257"/>
      <c r="BZ600" s="257"/>
      <c r="CA600" s="257"/>
      <c r="CB600" s="257"/>
      <c r="CC600" s="257"/>
      <c r="CD600" s="257"/>
      <c r="CE600" s="257"/>
      <c r="CF600" s="257"/>
      <c r="CG600" s="257"/>
      <c r="CH600"/>
      <c r="CI600"/>
      <c r="CJ600"/>
      <c r="CK600"/>
    </row>
    <row r="601" spans="1:89" ht="33.75" hidden="1">
      <c r="A601" s="170"/>
      <c r="B601" s="47">
        <f>IFERROR(INDEX('اطلاعات انشعابات شرکتها'!A:BB,MATCH(A601,'اطلاعات انشعابات شرکتها'!A:A,0),MATCH(B$1,'اطلاعات انشعابات شرکتها'!$1:$1,0)),0)</f>
        <v>0</v>
      </c>
      <c r="C601" s="48">
        <f>IFERROR(INDEX('اطلاعات انشعابات شرکتها'!A:BB,MATCH(A601,'اطلاعات انشعابات شرکتها'!A:A,0),MATCH(C$1,'اطلاعات انشعابات شرکتها'!$1:$1,0)),0)</f>
        <v>0</v>
      </c>
      <c r="D601" s="45"/>
      <c r="E601" s="171"/>
      <c r="F601" s="170"/>
      <c r="G601" s="188" t="str">
        <f t="shared" si="209"/>
        <v>/</v>
      </c>
      <c r="H601" s="188">
        <f>IFERROR(INDEX('اطلاعات دوره'!A:Z,MATCH(G601,'اطلاعات دوره'!C:C,0),MATCH(H$1,'اطلاعات دوره'!$1:$1,0)),0)</f>
        <v>0</v>
      </c>
      <c r="I601" s="188">
        <f>IFERROR(INDEX('اطلاعات دوره'!A:Z,MATCH(G601,'اطلاعات دوره'!C:C,0),MATCH(I$1,'اطلاعات دوره'!$1:$1,0)),0)</f>
        <v>0</v>
      </c>
      <c r="J601" s="188">
        <f>IFERROR(INDEX('اطلاعات دوره'!A:Z,MATCH(G601,'اطلاعات دوره'!C:C,0),MATCH(J$1,'اطلاعات دوره'!$1:$1,0)),0)</f>
        <v>0</v>
      </c>
      <c r="K601" s="265"/>
      <c r="L601" s="188" t="str">
        <f>IFERROR(INDEX('اطلاعات دوره'!A:Z,MATCH(G601,'اطلاعات دوره'!C:C,0)-1,MATCH("عنوان",'اطلاعات دوره'!$1:$1,0)),"---")</f>
        <v>---</v>
      </c>
      <c r="M601" s="188" t="str">
        <f t="shared" si="210"/>
        <v>----</v>
      </c>
      <c r="N601" s="188" t="str">
        <f t="shared" si="211"/>
        <v>-/</v>
      </c>
      <c r="O601" s="265"/>
      <c r="P601" s="188">
        <f>IFERROR(INDEX('اطلاعات انشعابات شرکتها'!A:BB,MATCH(A601,'اطلاعات انشعابات شرکتها'!A:A,0),MATCH(P$1,'اطلاعات انشعابات شرکتها'!$1:$1,0)),0)</f>
        <v>0</v>
      </c>
      <c r="Q601" s="188">
        <f>IFERROR(INDEX('اطلاعات انشعابات شرکتها'!A:BB,MATCH(A601,'اطلاعات انشعابات شرکتها'!A:A,0),MATCH(Q$1,'اطلاعات انشعابات شرکتها'!$1:$1,0)),0)</f>
        <v>0</v>
      </c>
      <c r="R601" s="188">
        <f>IFERROR(INDEX('اطلاعات انشعابات شرکتها'!A:BB,MATCH(A601,'اطلاعات انشعابات شرکتها'!A:A,0),MATCH(R$1,'اطلاعات انشعابات شرکتها'!$1:$1,0)),0)</f>
        <v>0</v>
      </c>
      <c r="S601" s="265"/>
      <c r="T601" s="188">
        <f>IFERROR(INDEX('قرائت کنتور'!A:AZ,MATCH(A601&amp;"-"&amp;T$1,'قرائت کنتور'!B:B,0),MATCH(G601,'قرائت کنتور'!$1:$1,0)),0)</f>
        <v>0</v>
      </c>
      <c r="U601" s="188">
        <f>IFERROR(INDEX('قرائت کنتور'!A:AZ,MATCH(A601&amp;"-"&amp;U$1,'قرائت کنتور'!B:B,0),MATCH(L601,'قرائت کنتور'!$1:$1,0)),0)</f>
        <v>0</v>
      </c>
      <c r="V601" s="188">
        <f>IFERROR(INDEX('قرائت کنتور'!A:AZ,MATCH(A601&amp;"-"&amp;U$1,'قرائت کنتور'!B:B,0),MATCH(G601,'قرائت کنتور'!$1:$1,0)),0)</f>
        <v>0</v>
      </c>
      <c r="W601" s="188">
        <f>IFERROR(INDEX('قرائت کنتور'!A:AZ,MATCH(A601&amp;"-"&amp;W$1,'قرائت کنتور'!B:B,0),MATCH(L601,'قرائت کنتور'!$1:$1,0)),0)</f>
        <v>0</v>
      </c>
      <c r="X601" s="188">
        <f>IFERROR(INDEX('قرائت کنتور'!A:AZ,MATCH(A601&amp;"-"&amp;W$1,'قرائت کنتور'!B:B,0),MATCH(G601,'قرائت کنتور'!$1:$1,0)),0)</f>
        <v>0</v>
      </c>
      <c r="Y601" s="188">
        <f>IFERROR(INDEX('قرائت کنتور'!A:AZ,MATCH(A601&amp;"-"&amp;Y$1,'قرائت کنتور'!B:B,0),MATCH(L601,'قرائت کنتور'!$1:$1,0)),0)</f>
        <v>0</v>
      </c>
      <c r="Z601" s="188">
        <f>IFERROR(INDEX('قرائت کنتور'!A:AZ,MATCH(A601&amp;"-"&amp;Y$1,'قرائت کنتور'!B:B,0),MATCH(G601,'قرائت کنتور'!$1:$1,0)),0)</f>
        <v>0</v>
      </c>
      <c r="AA601" s="188">
        <f>IFERROR(INDEX('قرائت کنتور'!A:AZ,MATCH(A601&amp;"-"&amp;AA$1,'قرائت کنتور'!B:B,0),MATCH(L601,'قرائت کنتور'!$1:$1,0)),0)</f>
        <v>0</v>
      </c>
      <c r="AB601" s="188">
        <f>IFERROR(INDEX('قرائت کنتور'!A:AZ,MATCH(A601&amp;"-"&amp;AA$1,'قرائت کنتور'!B:B,0),MATCH(G601,'قرائت کنتور'!$1:$1,0)),0)</f>
        <v>0</v>
      </c>
      <c r="AC601" s="265"/>
      <c r="AD601" s="188">
        <f t="shared" si="212"/>
        <v>0</v>
      </c>
      <c r="AE601" s="188">
        <f t="shared" si="213"/>
        <v>0</v>
      </c>
      <c r="AF601" s="188">
        <f t="shared" si="214"/>
        <v>0</v>
      </c>
      <c r="AG601" s="188">
        <f t="shared" si="215"/>
        <v>0</v>
      </c>
      <c r="AH601" s="188">
        <f t="shared" si="216"/>
        <v>0</v>
      </c>
      <c r="AI601" s="188">
        <f t="shared" si="217"/>
        <v>0</v>
      </c>
      <c r="AJ601" s="188" t="str">
        <f t="shared" si="218"/>
        <v>0</v>
      </c>
      <c r="AK601" s="265"/>
      <c r="AL601" s="254" t="str">
        <f t="shared" si="219"/>
        <v>---</v>
      </c>
      <c r="AM601" s="254" t="str">
        <f t="shared" si="220"/>
        <v>---</v>
      </c>
      <c r="AN601" s="265"/>
      <c r="AO601" s="188" t="str">
        <f>IFERROR(INDEX('تعرفه ها'!A:Z,MATCH(P601&amp;"-"&amp;AO$1,'تعرفه ها'!C:C,0),MATCH(F601,'تعرفه ها'!$2:$2,0),1),"---")</f>
        <v>---</v>
      </c>
      <c r="AP601" s="188" t="str">
        <f>IFERROR(INDEX('تعرفه ها'!A:Z,MATCH(P601&amp;"-"&amp;AP$1,'تعرفه ها'!C:C,0),MATCH(F601,'تعرفه ها'!$2:$2,0),1),"---")</f>
        <v>---</v>
      </c>
      <c r="AQ601" s="188" t="str">
        <f>IFERROR(INDEX('تعرفه ها'!A:Z,MATCH(P601&amp;"-"&amp;AQ$1,'تعرفه ها'!C:C,0),MATCH(F601,'تعرفه ها'!$2:$2,0),1),"---")</f>
        <v>---</v>
      </c>
      <c r="AR601" s="188" t="str">
        <f>IFERROR(INDEX('تعرفه ها'!A:Z,MATCH(P601&amp;"-"&amp;AR$1,'تعرفه ها'!C:C,0),MATCH(F601,'تعرفه ها'!$2:$2,0),1),"---")</f>
        <v>---</v>
      </c>
      <c r="AS601" s="265"/>
      <c r="AT601" s="415" t="str">
        <f t="shared" si="221"/>
        <v>---</v>
      </c>
      <c r="AU601" s="415" t="str">
        <f t="shared" si="222"/>
        <v>---</v>
      </c>
      <c r="AV601" s="415" t="str">
        <f t="shared" si="223"/>
        <v>---</v>
      </c>
      <c r="AW601" s="415" t="str">
        <f t="shared" si="224"/>
        <v>---</v>
      </c>
      <c r="AX601" s="415" t="str">
        <f t="shared" si="225"/>
        <v>---</v>
      </c>
      <c r="AY601" s="415" t="str">
        <f>IFERROR(AH601*INDEX('تعرفه ها'!A:Z,MATCH("عوارض برق به ازاء هر کیلووات",'تعرفه ها'!$C:$C,0),MATCH(F601,'تعرفه ها'!$2:$2,0)),"---")</f>
        <v>---</v>
      </c>
      <c r="AZ601" s="415" t="str">
        <f t="shared" si="226"/>
        <v>---</v>
      </c>
      <c r="BA601" s="415" t="str">
        <f>IFERROR(ROUND(((AX601+AY601+AZ601)*INDEX('تعرفه ها'!A:Z,MATCH("هزینه نگهداری و تعمیرات شبکه برق",'تعرفه ها'!$C:$C,0),MATCH(F601,'تعرفه ها'!$2:$2,0))/100),0),"---")</f>
        <v>---</v>
      </c>
      <c r="BB601" s="415">
        <f>IFERROR(IF(P601="دیماندی",ROUND(AJ601*INDEX('تعرفه ها'!A:Z,MATCH(BB$1,'تعرفه ها'!$C:$C,0),MATCH(F601,'تعرفه ها'!$2:$2,0))*J601/30,0),0),"---")</f>
        <v>0</v>
      </c>
      <c r="BC601" s="415"/>
      <c r="BD601" s="54" t="str">
        <f>IFERROR(IF(INDEX('اطلاعات دوره'!A:Z,MATCH(G601,'اطلاعات دوره'!C:C,0),MATCH("برق",'اطلاعات دوره'!$1:$1,0))="دارد",ROUND(AX601*INDEX('تعرفه ها'!A:Z,MATCH("پیک فصلی برق",'تعرفه ها'!$C:$C,0),MATCH(F601,'تعرفه ها'!$2:$2,0))/100,0),0),"---")</f>
        <v>---</v>
      </c>
      <c r="BE601" s="415" t="str">
        <f>IFERROR(ROUND(((AX601+AY601+AZ601+BA601+BB601+BC601+BD601)*INDEX('تعرفه ها'!A:Z,MATCH("مالیات برق",'تعرفه ها'!$C:$C,0),MATCH(F601,'تعرفه ها'!$2:$2,0))/100),0),"---")</f>
        <v>---</v>
      </c>
      <c r="BF601" s="415" t="str">
        <f t="shared" si="227"/>
        <v>---</v>
      </c>
      <c r="BG601" s="415" t="str">
        <f t="shared" si="231"/>
        <v>---</v>
      </c>
      <c r="BH601" s="415" t="str">
        <f t="shared" si="228"/>
        <v>---</v>
      </c>
      <c r="BI601" s="54" t="str">
        <f t="shared" si="229"/>
        <v>---</v>
      </c>
      <c r="BJ601" s="55" t="str">
        <f t="shared" si="230"/>
        <v>---</v>
      </c>
      <c r="BK601" s="262"/>
      <c r="BL601" s="183" t="str">
        <f>IFERROR(IF(INDEX(پرداخت!A:AZ,MATCH(A601&amp;" - "&amp;"برق",پرداخت!$B:$B,0),MATCH(G601,پرداخت!$1:$1,0))="نشده","نشده","شده"),"---")</f>
        <v>---</v>
      </c>
      <c r="BN601" s="257"/>
      <c r="BO601" s="257"/>
      <c r="BP601" s="257"/>
      <c r="BQ601" s="257"/>
      <c r="BR601" s="257"/>
      <c r="BS601" s="257"/>
      <c r="BT601" s="257"/>
      <c r="BU601" s="257"/>
      <c r="BV601" s="257"/>
      <c r="BW601" s="257"/>
      <c r="BX601" s="257"/>
      <c r="BY601" s="257"/>
      <c r="BZ601" s="257"/>
      <c r="CA601" s="257"/>
      <c r="CB601" s="257"/>
      <c r="CC601" s="257"/>
      <c r="CD601" s="257"/>
      <c r="CE601" s="257"/>
      <c r="CF601" s="257"/>
      <c r="CG601" s="257"/>
      <c r="CH601"/>
      <c r="CI601"/>
      <c r="CJ601"/>
      <c r="CK601"/>
    </row>
    <row r="602" spans="1:89" ht="33.75" hidden="1">
      <c r="A602" s="170"/>
      <c r="B602" s="47">
        <f>IFERROR(INDEX('اطلاعات انشعابات شرکتها'!A:BB,MATCH(A602,'اطلاعات انشعابات شرکتها'!A:A,0),MATCH(B$1,'اطلاعات انشعابات شرکتها'!$1:$1,0)),0)</f>
        <v>0</v>
      </c>
      <c r="C602" s="48">
        <f>IFERROR(INDEX('اطلاعات انشعابات شرکتها'!A:BB,MATCH(A602,'اطلاعات انشعابات شرکتها'!A:A,0),MATCH(C$1,'اطلاعات انشعابات شرکتها'!$1:$1,0)),0)</f>
        <v>0</v>
      </c>
      <c r="D602" s="45"/>
      <c r="E602" s="171"/>
      <c r="F602" s="170"/>
      <c r="G602" s="188" t="str">
        <f t="shared" si="209"/>
        <v>/</v>
      </c>
      <c r="H602" s="188">
        <f>IFERROR(INDEX('اطلاعات دوره'!A:Z,MATCH(G602,'اطلاعات دوره'!C:C,0),MATCH(H$1,'اطلاعات دوره'!$1:$1,0)),0)</f>
        <v>0</v>
      </c>
      <c r="I602" s="188">
        <f>IFERROR(INDEX('اطلاعات دوره'!A:Z,MATCH(G602,'اطلاعات دوره'!C:C,0),MATCH(I$1,'اطلاعات دوره'!$1:$1,0)),0)</f>
        <v>0</v>
      </c>
      <c r="J602" s="188">
        <f>IFERROR(INDEX('اطلاعات دوره'!A:Z,MATCH(G602,'اطلاعات دوره'!C:C,0),MATCH(J$1,'اطلاعات دوره'!$1:$1,0)),0)</f>
        <v>0</v>
      </c>
      <c r="K602" s="265"/>
      <c r="L602" s="188" t="str">
        <f>IFERROR(INDEX('اطلاعات دوره'!A:Z,MATCH(G602,'اطلاعات دوره'!C:C,0)-1,MATCH("عنوان",'اطلاعات دوره'!$1:$1,0)),"---")</f>
        <v>---</v>
      </c>
      <c r="M602" s="188" t="str">
        <f t="shared" si="210"/>
        <v>----</v>
      </c>
      <c r="N602" s="188" t="str">
        <f t="shared" si="211"/>
        <v>-/</v>
      </c>
      <c r="O602" s="265"/>
      <c r="P602" s="188">
        <f>IFERROR(INDEX('اطلاعات انشعابات شرکتها'!A:BB,MATCH(A602,'اطلاعات انشعابات شرکتها'!A:A,0),MATCH(P$1,'اطلاعات انشعابات شرکتها'!$1:$1,0)),0)</f>
        <v>0</v>
      </c>
      <c r="Q602" s="188">
        <f>IFERROR(INDEX('اطلاعات انشعابات شرکتها'!A:BB,MATCH(A602,'اطلاعات انشعابات شرکتها'!A:A,0),MATCH(Q$1,'اطلاعات انشعابات شرکتها'!$1:$1,0)),0)</f>
        <v>0</v>
      </c>
      <c r="R602" s="188">
        <f>IFERROR(INDEX('اطلاعات انشعابات شرکتها'!A:BB,MATCH(A602,'اطلاعات انشعابات شرکتها'!A:A,0),MATCH(R$1,'اطلاعات انشعابات شرکتها'!$1:$1,0)),0)</f>
        <v>0</v>
      </c>
      <c r="S602" s="265"/>
      <c r="T602" s="188">
        <f>IFERROR(INDEX('قرائت کنتور'!A:AZ,MATCH(A602&amp;"-"&amp;T$1,'قرائت کنتور'!B:B,0),MATCH(G602,'قرائت کنتور'!$1:$1,0)),0)</f>
        <v>0</v>
      </c>
      <c r="U602" s="188">
        <f>IFERROR(INDEX('قرائت کنتور'!A:AZ,MATCH(A602&amp;"-"&amp;U$1,'قرائت کنتور'!B:B,0),MATCH(L602,'قرائت کنتور'!$1:$1,0)),0)</f>
        <v>0</v>
      </c>
      <c r="V602" s="188">
        <f>IFERROR(INDEX('قرائت کنتور'!A:AZ,MATCH(A602&amp;"-"&amp;U$1,'قرائت کنتور'!B:B,0),MATCH(G602,'قرائت کنتور'!$1:$1,0)),0)</f>
        <v>0</v>
      </c>
      <c r="W602" s="188">
        <f>IFERROR(INDEX('قرائت کنتور'!A:AZ,MATCH(A602&amp;"-"&amp;W$1,'قرائت کنتور'!B:B,0),MATCH(L602,'قرائت کنتور'!$1:$1,0)),0)</f>
        <v>0</v>
      </c>
      <c r="X602" s="188">
        <f>IFERROR(INDEX('قرائت کنتور'!A:AZ,MATCH(A602&amp;"-"&amp;W$1,'قرائت کنتور'!B:B,0),MATCH(G602,'قرائت کنتور'!$1:$1,0)),0)</f>
        <v>0</v>
      </c>
      <c r="Y602" s="188">
        <f>IFERROR(INDEX('قرائت کنتور'!A:AZ,MATCH(A602&amp;"-"&amp;Y$1,'قرائت کنتور'!B:B,0),MATCH(L602,'قرائت کنتور'!$1:$1,0)),0)</f>
        <v>0</v>
      </c>
      <c r="Z602" s="188">
        <f>IFERROR(INDEX('قرائت کنتور'!A:AZ,MATCH(A602&amp;"-"&amp;Y$1,'قرائت کنتور'!B:B,0),MATCH(G602,'قرائت کنتور'!$1:$1,0)),0)</f>
        <v>0</v>
      </c>
      <c r="AA602" s="188">
        <f>IFERROR(INDEX('قرائت کنتور'!A:AZ,MATCH(A602&amp;"-"&amp;AA$1,'قرائت کنتور'!B:B,0),MATCH(L602,'قرائت کنتور'!$1:$1,0)),0)</f>
        <v>0</v>
      </c>
      <c r="AB602" s="188">
        <f>IFERROR(INDEX('قرائت کنتور'!A:AZ,MATCH(A602&amp;"-"&amp;AA$1,'قرائت کنتور'!B:B,0),MATCH(G602,'قرائت کنتور'!$1:$1,0)),0)</f>
        <v>0</v>
      </c>
      <c r="AC602" s="265"/>
      <c r="AD602" s="188">
        <f t="shared" si="212"/>
        <v>0</v>
      </c>
      <c r="AE602" s="188">
        <f t="shared" si="213"/>
        <v>0</v>
      </c>
      <c r="AF602" s="188">
        <f t="shared" si="214"/>
        <v>0</v>
      </c>
      <c r="AG602" s="188">
        <f t="shared" si="215"/>
        <v>0</v>
      </c>
      <c r="AH602" s="188">
        <f t="shared" si="216"/>
        <v>0</v>
      </c>
      <c r="AI602" s="188">
        <f t="shared" si="217"/>
        <v>0</v>
      </c>
      <c r="AJ602" s="188" t="str">
        <f t="shared" si="218"/>
        <v>0</v>
      </c>
      <c r="AK602" s="265"/>
      <c r="AL602" s="254" t="str">
        <f t="shared" si="219"/>
        <v>---</v>
      </c>
      <c r="AM602" s="254" t="str">
        <f t="shared" si="220"/>
        <v>---</v>
      </c>
      <c r="AN602" s="265"/>
      <c r="AO602" s="188" t="str">
        <f>IFERROR(INDEX('تعرفه ها'!A:Z,MATCH(P602&amp;"-"&amp;AO$1,'تعرفه ها'!C:C,0),MATCH(F602,'تعرفه ها'!$2:$2,0),1),"---")</f>
        <v>---</v>
      </c>
      <c r="AP602" s="188" t="str">
        <f>IFERROR(INDEX('تعرفه ها'!A:Z,MATCH(P602&amp;"-"&amp;AP$1,'تعرفه ها'!C:C,0),MATCH(F602,'تعرفه ها'!$2:$2,0),1),"---")</f>
        <v>---</v>
      </c>
      <c r="AQ602" s="188" t="str">
        <f>IFERROR(INDEX('تعرفه ها'!A:Z,MATCH(P602&amp;"-"&amp;AQ$1,'تعرفه ها'!C:C,0),MATCH(F602,'تعرفه ها'!$2:$2,0),1),"---")</f>
        <v>---</v>
      </c>
      <c r="AR602" s="188" t="str">
        <f>IFERROR(INDEX('تعرفه ها'!A:Z,MATCH(P602&amp;"-"&amp;AR$1,'تعرفه ها'!C:C,0),MATCH(F602,'تعرفه ها'!$2:$2,0),1),"---")</f>
        <v>---</v>
      </c>
      <c r="AS602" s="265"/>
      <c r="AT602" s="415" t="str">
        <f t="shared" si="221"/>
        <v>---</v>
      </c>
      <c r="AU602" s="415" t="str">
        <f t="shared" si="222"/>
        <v>---</v>
      </c>
      <c r="AV602" s="415" t="str">
        <f t="shared" si="223"/>
        <v>---</v>
      </c>
      <c r="AW602" s="415" t="str">
        <f t="shared" si="224"/>
        <v>---</v>
      </c>
      <c r="AX602" s="415" t="str">
        <f t="shared" si="225"/>
        <v>---</v>
      </c>
      <c r="AY602" s="415" t="str">
        <f>IFERROR(AH602*INDEX('تعرفه ها'!A:Z,MATCH("عوارض برق به ازاء هر کیلووات",'تعرفه ها'!$C:$C,0),MATCH(F602,'تعرفه ها'!$2:$2,0)),"---")</f>
        <v>---</v>
      </c>
      <c r="AZ602" s="415" t="str">
        <f t="shared" si="226"/>
        <v>---</v>
      </c>
      <c r="BA602" s="415" t="str">
        <f>IFERROR(ROUND(((AX602+AY602+AZ602)*INDEX('تعرفه ها'!A:Z,MATCH("هزینه نگهداری و تعمیرات شبکه برق",'تعرفه ها'!$C:$C,0),MATCH(F602,'تعرفه ها'!$2:$2,0))/100),0),"---")</f>
        <v>---</v>
      </c>
      <c r="BB602" s="415">
        <f>IFERROR(IF(P602="دیماندی",ROUND(AJ602*INDEX('تعرفه ها'!A:Z,MATCH(BB$1,'تعرفه ها'!$C:$C,0),MATCH(F602,'تعرفه ها'!$2:$2,0))*J602/30,0),0),"---")</f>
        <v>0</v>
      </c>
      <c r="BC602" s="415"/>
      <c r="BD602" s="54" t="str">
        <f>IFERROR(IF(INDEX('اطلاعات دوره'!A:Z,MATCH(G602,'اطلاعات دوره'!C:C,0),MATCH("برق",'اطلاعات دوره'!$1:$1,0))="دارد",ROUND(AX602*INDEX('تعرفه ها'!A:Z,MATCH("پیک فصلی برق",'تعرفه ها'!$C:$C,0),MATCH(F602,'تعرفه ها'!$2:$2,0))/100,0),0),"---")</f>
        <v>---</v>
      </c>
      <c r="BE602" s="415" t="str">
        <f>IFERROR(ROUND(((AX602+AY602+AZ602+BA602+BB602+BC602+BD602)*INDEX('تعرفه ها'!A:Z,MATCH("مالیات برق",'تعرفه ها'!$C:$C,0),MATCH(F602,'تعرفه ها'!$2:$2,0))/100),0),"---")</f>
        <v>---</v>
      </c>
      <c r="BF602" s="415" t="str">
        <f t="shared" si="227"/>
        <v>---</v>
      </c>
      <c r="BG602" s="415" t="str">
        <f t="shared" si="231"/>
        <v>---</v>
      </c>
      <c r="BH602" s="415" t="str">
        <f t="shared" si="228"/>
        <v>---</v>
      </c>
      <c r="BI602" s="54" t="str">
        <f t="shared" si="229"/>
        <v>---</v>
      </c>
      <c r="BJ602" s="55" t="str">
        <f t="shared" si="230"/>
        <v>---</v>
      </c>
      <c r="BK602" s="262"/>
      <c r="BL602" s="183" t="str">
        <f>IFERROR(IF(INDEX(پرداخت!A:AZ,MATCH(A602&amp;" - "&amp;"برق",پرداخت!$B:$B,0),MATCH(G602,پرداخت!$1:$1,0))="نشده","نشده","شده"),"---")</f>
        <v>---</v>
      </c>
      <c r="BN602" s="257"/>
      <c r="BO602" s="257"/>
      <c r="BP602" s="257"/>
      <c r="BQ602" s="257"/>
      <c r="BR602" s="257"/>
      <c r="BS602" s="257"/>
      <c r="BT602" s="257"/>
      <c r="BU602" s="257"/>
      <c r="BV602" s="257"/>
      <c r="BW602" s="257"/>
      <c r="BX602" s="257"/>
      <c r="BY602" s="257"/>
      <c r="BZ602" s="257"/>
      <c r="CA602" s="257"/>
      <c r="CB602" s="257"/>
      <c r="CC602" s="257"/>
      <c r="CD602" s="257"/>
      <c r="CE602" s="257"/>
      <c r="CF602" s="257"/>
      <c r="CG602" s="257"/>
      <c r="CH602"/>
      <c r="CI602"/>
      <c r="CJ602"/>
      <c r="CK602"/>
    </row>
    <row r="603" spans="1:89" ht="33.75" hidden="1">
      <c r="A603" s="170"/>
      <c r="B603" s="47">
        <f>IFERROR(INDEX('اطلاعات انشعابات شرکتها'!A:BB,MATCH(A603,'اطلاعات انشعابات شرکتها'!A:A,0),MATCH(B$1,'اطلاعات انشعابات شرکتها'!$1:$1,0)),0)</f>
        <v>0</v>
      </c>
      <c r="C603" s="48">
        <f>IFERROR(INDEX('اطلاعات انشعابات شرکتها'!A:BB,MATCH(A603,'اطلاعات انشعابات شرکتها'!A:A,0),MATCH(C$1,'اطلاعات انشعابات شرکتها'!$1:$1,0)),0)</f>
        <v>0</v>
      </c>
      <c r="D603" s="45"/>
      <c r="E603" s="171"/>
      <c r="F603" s="170"/>
      <c r="G603" s="188" t="str">
        <f t="shared" si="209"/>
        <v>/</v>
      </c>
      <c r="H603" s="188">
        <f>IFERROR(INDEX('اطلاعات دوره'!A:Z,MATCH(G603,'اطلاعات دوره'!C:C,0),MATCH(H$1,'اطلاعات دوره'!$1:$1,0)),0)</f>
        <v>0</v>
      </c>
      <c r="I603" s="188">
        <f>IFERROR(INDEX('اطلاعات دوره'!A:Z,MATCH(G603,'اطلاعات دوره'!C:C,0),MATCH(I$1,'اطلاعات دوره'!$1:$1,0)),0)</f>
        <v>0</v>
      </c>
      <c r="J603" s="188">
        <f>IFERROR(INDEX('اطلاعات دوره'!A:Z,MATCH(G603,'اطلاعات دوره'!C:C,0),MATCH(J$1,'اطلاعات دوره'!$1:$1,0)),0)</f>
        <v>0</v>
      </c>
      <c r="K603" s="265"/>
      <c r="L603" s="188" t="str">
        <f>IFERROR(INDEX('اطلاعات دوره'!A:Z,MATCH(G603,'اطلاعات دوره'!C:C,0)-1,MATCH("عنوان",'اطلاعات دوره'!$1:$1,0)),"---")</f>
        <v>---</v>
      </c>
      <c r="M603" s="188" t="str">
        <f t="shared" si="210"/>
        <v>----</v>
      </c>
      <c r="N603" s="188" t="str">
        <f t="shared" si="211"/>
        <v>-/</v>
      </c>
      <c r="O603" s="265"/>
      <c r="P603" s="188">
        <f>IFERROR(INDEX('اطلاعات انشعابات شرکتها'!A:BB,MATCH(A603,'اطلاعات انشعابات شرکتها'!A:A,0),MATCH(P$1,'اطلاعات انشعابات شرکتها'!$1:$1,0)),0)</f>
        <v>0</v>
      </c>
      <c r="Q603" s="188">
        <f>IFERROR(INDEX('اطلاعات انشعابات شرکتها'!A:BB,MATCH(A603,'اطلاعات انشعابات شرکتها'!A:A,0),MATCH(Q$1,'اطلاعات انشعابات شرکتها'!$1:$1,0)),0)</f>
        <v>0</v>
      </c>
      <c r="R603" s="188">
        <f>IFERROR(INDEX('اطلاعات انشعابات شرکتها'!A:BB,MATCH(A603,'اطلاعات انشعابات شرکتها'!A:A,0),MATCH(R$1,'اطلاعات انشعابات شرکتها'!$1:$1,0)),0)</f>
        <v>0</v>
      </c>
      <c r="S603" s="265"/>
      <c r="T603" s="188">
        <f>IFERROR(INDEX('قرائت کنتور'!A:AZ,MATCH(A603&amp;"-"&amp;T$1,'قرائت کنتور'!B:B,0),MATCH(G603,'قرائت کنتور'!$1:$1,0)),0)</f>
        <v>0</v>
      </c>
      <c r="U603" s="188">
        <f>IFERROR(INDEX('قرائت کنتور'!A:AZ,MATCH(A603&amp;"-"&amp;U$1,'قرائت کنتور'!B:B,0),MATCH(L603,'قرائت کنتور'!$1:$1,0)),0)</f>
        <v>0</v>
      </c>
      <c r="V603" s="188">
        <f>IFERROR(INDEX('قرائت کنتور'!A:AZ,MATCH(A603&amp;"-"&amp;U$1,'قرائت کنتور'!B:B,0),MATCH(G603,'قرائت کنتور'!$1:$1,0)),0)</f>
        <v>0</v>
      </c>
      <c r="W603" s="188">
        <f>IFERROR(INDEX('قرائت کنتور'!A:AZ,MATCH(A603&amp;"-"&amp;W$1,'قرائت کنتور'!B:B,0),MATCH(L603,'قرائت کنتور'!$1:$1,0)),0)</f>
        <v>0</v>
      </c>
      <c r="X603" s="188">
        <f>IFERROR(INDEX('قرائت کنتور'!A:AZ,MATCH(A603&amp;"-"&amp;W$1,'قرائت کنتور'!B:B,0),MATCH(G603,'قرائت کنتور'!$1:$1,0)),0)</f>
        <v>0</v>
      </c>
      <c r="Y603" s="188">
        <f>IFERROR(INDEX('قرائت کنتور'!A:AZ,MATCH(A603&amp;"-"&amp;Y$1,'قرائت کنتور'!B:B,0),MATCH(L603,'قرائت کنتور'!$1:$1,0)),0)</f>
        <v>0</v>
      </c>
      <c r="Z603" s="188">
        <f>IFERROR(INDEX('قرائت کنتور'!A:AZ,MATCH(A603&amp;"-"&amp;Y$1,'قرائت کنتور'!B:B,0),MATCH(G603,'قرائت کنتور'!$1:$1,0)),0)</f>
        <v>0</v>
      </c>
      <c r="AA603" s="188">
        <f>IFERROR(INDEX('قرائت کنتور'!A:AZ,MATCH(A603&amp;"-"&amp;AA$1,'قرائت کنتور'!B:B,0),MATCH(L603,'قرائت کنتور'!$1:$1,0)),0)</f>
        <v>0</v>
      </c>
      <c r="AB603" s="188">
        <f>IFERROR(INDEX('قرائت کنتور'!A:AZ,MATCH(A603&amp;"-"&amp;AA$1,'قرائت کنتور'!B:B,0),MATCH(G603,'قرائت کنتور'!$1:$1,0)),0)</f>
        <v>0</v>
      </c>
      <c r="AC603" s="265"/>
      <c r="AD603" s="188">
        <f t="shared" si="212"/>
        <v>0</v>
      </c>
      <c r="AE603" s="188">
        <f t="shared" si="213"/>
        <v>0</v>
      </c>
      <c r="AF603" s="188">
        <f t="shared" si="214"/>
        <v>0</v>
      </c>
      <c r="AG603" s="188">
        <f t="shared" si="215"/>
        <v>0</v>
      </c>
      <c r="AH603" s="188">
        <f t="shared" si="216"/>
        <v>0</v>
      </c>
      <c r="AI603" s="188">
        <f t="shared" si="217"/>
        <v>0</v>
      </c>
      <c r="AJ603" s="188" t="str">
        <f t="shared" si="218"/>
        <v>0</v>
      </c>
      <c r="AK603" s="265"/>
      <c r="AL603" s="254" t="str">
        <f t="shared" si="219"/>
        <v>---</v>
      </c>
      <c r="AM603" s="254" t="str">
        <f t="shared" si="220"/>
        <v>---</v>
      </c>
      <c r="AN603" s="265"/>
      <c r="AO603" s="188" t="str">
        <f>IFERROR(INDEX('تعرفه ها'!A:Z,MATCH(P603&amp;"-"&amp;AO$1,'تعرفه ها'!C:C,0),MATCH(F603,'تعرفه ها'!$2:$2,0),1),"---")</f>
        <v>---</v>
      </c>
      <c r="AP603" s="188" t="str">
        <f>IFERROR(INDEX('تعرفه ها'!A:Z,MATCH(P603&amp;"-"&amp;AP$1,'تعرفه ها'!C:C,0),MATCH(F603,'تعرفه ها'!$2:$2,0),1),"---")</f>
        <v>---</v>
      </c>
      <c r="AQ603" s="188" t="str">
        <f>IFERROR(INDEX('تعرفه ها'!A:Z,MATCH(P603&amp;"-"&amp;AQ$1,'تعرفه ها'!C:C,0),MATCH(F603,'تعرفه ها'!$2:$2,0),1),"---")</f>
        <v>---</v>
      </c>
      <c r="AR603" s="188" t="str">
        <f>IFERROR(INDEX('تعرفه ها'!A:Z,MATCH(P603&amp;"-"&amp;AR$1,'تعرفه ها'!C:C,0),MATCH(F603,'تعرفه ها'!$2:$2,0),1),"---")</f>
        <v>---</v>
      </c>
      <c r="AS603" s="265"/>
      <c r="AT603" s="415" t="str">
        <f t="shared" si="221"/>
        <v>---</v>
      </c>
      <c r="AU603" s="415" t="str">
        <f t="shared" si="222"/>
        <v>---</v>
      </c>
      <c r="AV603" s="415" t="str">
        <f t="shared" si="223"/>
        <v>---</v>
      </c>
      <c r="AW603" s="415" t="str">
        <f t="shared" si="224"/>
        <v>---</v>
      </c>
      <c r="AX603" s="415" t="str">
        <f t="shared" si="225"/>
        <v>---</v>
      </c>
      <c r="AY603" s="415" t="str">
        <f>IFERROR(AH603*INDEX('تعرفه ها'!A:Z,MATCH("عوارض برق به ازاء هر کیلووات",'تعرفه ها'!$C:$C,0),MATCH(F603,'تعرفه ها'!$2:$2,0)),"---")</f>
        <v>---</v>
      </c>
      <c r="AZ603" s="415" t="str">
        <f t="shared" si="226"/>
        <v>---</v>
      </c>
      <c r="BA603" s="415" t="str">
        <f>IFERROR(ROUND(((AX603+AY603+AZ603)*INDEX('تعرفه ها'!A:Z,MATCH("هزینه نگهداری و تعمیرات شبکه برق",'تعرفه ها'!$C:$C,0),MATCH(F603,'تعرفه ها'!$2:$2,0))/100),0),"---")</f>
        <v>---</v>
      </c>
      <c r="BB603" s="415">
        <f>IFERROR(IF(P603="دیماندی",ROUND(AJ603*INDEX('تعرفه ها'!A:Z,MATCH(BB$1,'تعرفه ها'!$C:$C,0),MATCH(F603,'تعرفه ها'!$2:$2,0))*J603/30,0),0),"---")</f>
        <v>0</v>
      </c>
      <c r="BC603" s="415"/>
      <c r="BD603" s="54" t="str">
        <f>IFERROR(IF(INDEX('اطلاعات دوره'!A:Z,MATCH(G603,'اطلاعات دوره'!C:C,0),MATCH("برق",'اطلاعات دوره'!$1:$1,0))="دارد",ROUND(AX603*INDEX('تعرفه ها'!A:Z,MATCH("پیک فصلی برق",'تعرفه ها'!$C:$C,0),MATCH(F603,'تعرفه ها'!$2:$2,0))/100,0),0),"---")</f>
        <v>---</v>
      </c>
      <c r="BE603" s="415" t="str">
        <f>IFERROR(ROUND(((AX603+AY603+AZ603+BA603+BB603+BC603+BD603)*INDEX('تعرفه ها'!A:Z,MATCH("مالیات برق",'تعرفه ها'!$C:$C,0),MATCH(F603,'تعرفه ها'!$2:$2,0))/100),0),"---")</f>
        <v>---</v>
      </c>
      <c r="BF603" s="415" t="str">
        <f t="shared" si="227"/>
        <v>---</v>
      </c>
      <c r="BG603" s="415" t="str">
        <f t="shared" si="231"/>
        <v>---</v>
      </c>
      <c r="BH603" s="415" t="str">
        <f t="shared" si="228"/>
        <v>---</v>
      </c>
      <c r="BI603" s="54" t="str">
        <f t="shared" si="229"/>
        <v>---</v>
      </c>
      <c r="BJ603" s="55" t="str">
        <f t="shared" si="230"/>
        <v>---</v>
      </c>
      <c r="BK603" s="262"/>
      <c r="BL603" s="183" t="str">
        <f>IFERROR(IF(INDEX(پرداخت!A:AZ,MATCH(A603&amp;" - "&amp;"برق",پرداخت!$B:$B,0),MATCH(G603,پرداخت!$1:$1,0))="نشده","نشده","شده"),"---")</f>
        <v>---</v>
      </c>
      <c r="BN603" s="257"/>
      <c r="BO603" s="257"/>
      <c r="BP603" s="257"/>
      <c r="BQ603" s="257"/>
      <c r="BR603" s="257"/>
      <c r="BS603" s="257"/>
      <c r="BT603" s="257"/>
      <c r="BU603" s="257"/>
      <c r="BV603" s="257"/>
      <c r="BW603" s="257"/>
      <c r="BX603" s="257"/>
      <c r="BY603" s="257"/>
      <c r="BZ603" s="257"/>
      <c r="CA603" s="257"/>
      <c r="CB603" s="257"/>
      <c r="CC603" s="257"/>
      <c r="CD603" s="257"/>
      <c r="CE603" s="257"/>
      <c r="CF603" s="257"/>
      <c r="CG603" s="257"/>
      <c r="CH603"/>
      <c r="CI603"/>
      <c r="CJ603"/>
      <c r="CK603"/>
    </row>
    <row r="604" spans="1:89" ht="33.75" hidden="1">
      <c r="A604" s="170"/>
      <c r="B604" s="47">
        <f>IFERROR(INDEX('اطلاعات انشعابات شرکتها'!A:BB,MATCH(A604,'اطلاعات انشعابات شرکتها'!A:A,0),MATCH(B$1,'اطلاعات انشعابات شرکتها'!$1:$1,0)),0)</f>
        <v>0</v>
      </c>
      <c r="C604" s="48">
        <f>IFERROR(INDEX('اطلاعات انشعابات شرکتها'!A:BB,MATCH(A604,'اطلاعات انشعابات شرکتها'!A:A,0),MATCH(C$1,'اطلاعات انشعابات شرکتها'!$1:$1,0)),0)</f>
        <v>0</v>
      </c>
      <c r="D604" s="45"/>
      <c r="E604" s="171"/>
      <c r="F604" s="170"/>
      <c r="G604" s="188" t="str">
        <f t="shared" si="209"/>
        <v>/</v>
      </c>
      <c r="H604" s="188">
        <f>IFERROR(INDEX('اطلاعات دوره'!A:Z,MATCH(G604,'اطلاعات دوره'!C:C,0),MATCH(H$1,'اطلاعات دوره'!$1:$1,0)),0)</f>
        <v>0</v>
      </c>
      <c r="I604" s="188">
        <f>IFERROR(INDEX('اطلاعات دوره'!A:Z,MATCH(G604,'اطلاعات دوره'!C:C,0),MATCH(I$1,'اطلاعات دوره'!$1:$1,0)),0)</f>
        <v>0</v>
      </c>
      <c r="J604" s="188">
        <f>IFERROR(INDEX('اطلاعات دوره'!A:Z,MATCH(G604,'اطلاعات دوره'!C:C,0),MATCH(J$1,'اطلاعات دوره'!$1:$1,0)),0)</f>
        <v>0</v>
      </c>
      <c r="K604" s="265"/>
      <c r="L604" s="188" t="str">
        <f>IFERROR(INDEX('اطلاعات دوره'!A:Z,MATCH(G604,'اطلاعات دوره'!C:C,0)-1,MATCH("عنوان",'اطلاعات دوره'!$1:$1,0)),"---")</f>
        <v>---</v>
      </c>
      <c r="M604" s="188" t="str">
        <f t="shared" si="210"/>
        <v>----</v>
      </c>
      <c r="N604" s="188" t="str">
        <f t="shared" si="211"/>
        <v>-/</v>
      </c>
      <c r="O604" s="265"/>
      <c r="P604" s="188">
        <f>IFERROR(INDEX('اطلاعات انشعابات شرکتها'!A:BB,MATCH(A604,'اطلاعات انشعابات شرکتها'!A:A,0),MATCH(P$1,'اطلاعات انشعابات شرکتها'!$1:$1,0)),0)</f>
        <v>0</v>
      </c>
      <c r="Q604" s="188">
        <f>IFERROR(INDEX('اطلاعات انشعابات شرکتها'!A:BB,MATCH(A604,'اطلاعات انشعابات شرکتها'!A:A,0),MATCH(Q$1,'اطلاعات انشعابات شرکتها'!$1:$1,0)),0)</f>
        <v>0</v>
      </c>
      <c r="R604" s="188">
        <f>IFERROR(INDEX('اطلاعات انشعابات شرکتها'!A:BB,MATCH(A604,'اطلاعات انشعابات شرکتها'!A:A,0),MATCH(R$1,'اطلاعات انشعابات شرکتها'!$1:$1,0)),0)</f>
        <v>0</v>
      </c>
      <c r="S604" s="265"/>
      <c r="T604" s="188">
        <f>IFERROR(INDEX('قرائت کنتور'!A:AZ,MATCH(A604&amp;"-"&amp;T$1,'قرائت کنتور'!B:B,0),MATCH(G604,'قرائت کنتور'!$1:$1,0)),0)</f>
        <v>0</v>
      </c>
      <c r="U604" s="188">
        <f>IFERROR(INDEX('قرائت کنتور'!A:AZ,MATCH(A604&amp;"-"&amp;U$1,'قرائت کنتور'!B:B,0),MATCH(L604,'قرائت کنتور'!$1:$1,0)),0)</f>
        <v>0</v>
      </c>
      <c r="V604" s="188">
        <f>IFERROR(INDEX('قرائت کنتور'!A:AZ,MATCH(A604&amp;"-"&amp;U$1,'قرائت کنتور'!B:B,0),MATCH(G604,'قرائت کنتور'!$1:$1,0)),0)</f>
        <v>0</v>
      </c>
      <c r="W604" s="188">
        <f>IFERROR(INDEX('قرائت کنتور'!A:AZ,MATCH(A604&amp;"-"&amp;W$1,'قرائت کنتور'!B:B,0),MATCH(L604,'قرائت کنتور'!$1:$1,0)),0)</f>
        <v>0</v>
      </c>
      <c r="X604" s="188">
        <f>IFERROR(INDEX('قرائت کنتور'!A:AZ,MATCH(A604&amp;"-"&amp;W$1,'قرائت کنتور'!B:B,0),MATCH(G604,'قرائت کنتور'!$1:$1,0)),0)</f>
        <v>0</v>
      </c>
      <c r="Y604" s="188">
        <f>IFERROR(INDEX('قرائت کنتور'!A:AZ,MATCH(A604&amp;"-"&amp;Y$1,'قرائت کنتور'!B:B,0),MATCH(L604,'قرائت کنتور'!$1:$1,0)),0)</f>
        <v>0</v>
      </c>
      <c r="Z604" s="188">
        <f>IFERROR(INDEX('قرائت کنتور'!A:AZ,MATCH(A604&amp;"-"&amp;Y$1,'قرائت کنتور'!B:B,0),MATCH(G604,'قرائت کنتور'!$1:$1,0)),0)</f>
        <v>0</v>
      </c>
      <c r="AA604" s="188">
        <f>IFERROR(INDEX('قرائت کنتور'!A:AZ,MATCH(A604&amp;"-"&amp;AA$1,'قرائت کنتور'!B:B,0),MATCH(L604,'قرائت کنتور'!$1:$1,0)),0)</f>
        <v>0</v>
      </c>
      <c r="AB604" s="188">
        <f>IFERROR(INDEX('قرائت کنتور'!A:AZ,MATCH(A604&amp;"-"&amp;AA$1,'قرائت کنتور'!B:B,0),MATCH(G604,'قرائت کنتور'!$1:$1,0)),0)</f>
        <v>0</v>
      </c>
      <c r="AC604" s="265"/>
      <c r="AD604" s="188">
        <f t="shared" si="212"/>
        <v>0</v>
      </c>
      <c r="AE604" s="188">
        <f t="shared" si="213"/>
        <v>0</v>
      </c>
      <c r="AF604" s="188">
        <f t="shared" si="214"/>
        <v>0</v>
      </c>
      <c r="AG604" s="188">
        <f t="shared" si="215"/>
        <v>0</v>
      </c>
      <c r="AH604" s="188">
        <f t="shared" si="216"/>
        <v>0</v>
      </c>
      <c r="AI604" s="188">
        <f t="shared" si="217"/>
        <v>0</v>
      </c>
      <c r="AJ604" s="188" t="str">
        <f t="shared" si="218"/>
        <v>0</v>
      </c>
      <c r="AK604" s="265"/>
      <c r="AL604" s="254" t="str">
        <f t="shared" si="219"/>
        <v>---</v>
      </c>
      <c r="AM604" s="254" t="str">
        <f t="shared" si="220"/>
        <v>---</v>
      </c>
      <c r="AN604" s="265"/>
      <c r="AO604" s="188" t="str">
        <f>IFERROR(INDEX('تعرفه ها'!A:Z,MATCH(P604&amp;"-"&amp;AO$1,'تعرفه ها'!C:C,0),MATCH(F604,'تعرفه ها'!$2:$2,0),1),"---")</f>
        <v>---</v>
      </c>
      <c r="AP604" s="188" t="str">
        <f>IFERROR(INDEX('تعرفه ها'!A:Z,MATCH(P604&amp;"-"&amp;AP$1,'تعرفه ها'!C:C,0),MATCH(F604,'تعرفه ها'!$2:$2,0),1),"---")</f>
        <v>---</v>
      </c>
      <c r="AQ604" s="188" t="str">
        <f>IFERROR(INDEX('تعرفه ها'!A:Z,MATCH(P604&amp;"-"&amp;AQ$1,'تعرفه ها'!C:C,0),MATCH(F604,'تعرفه ها'!$2:$2,0),1),"---")</f>
        <v>---</v>
      </c>
      <c r="AR604" s="188" t="str">
        <f>IFERROR(INDEX('تعرفه ها'!A:Z,MATCH(P604&amp;"-"&amp;AR$1,'تعرفه ها'!C:C,0),MATCH(F604,'تعرفه ها'!$2:$2,0),1),"---")</f>
        <v>---</v>
      </c>
      <c r="AS604" s="265"/>
      <c r="AT604" s="415" t="str">
        <f t="shared" si="221"/>
        <v>---</v>
      </c>
      <c r="AU604" s="415" t="str">
        <f t="shared" si="222"/>
        <v>---</v>
      </c>
      <c r="AV604" s="415" t="str">
        <f t="shared" si="223"/>
        <v>---</v>
      </c>
      <c r="AW604" s="415" t="str">
        <f t="shared" si="224"/>
        <v>---</v>
      </c>
      <c r="AX604" s="415" t="str">
        <f t="shared" si="225"/>
        <v>---</v>
      </c>
      <c r="AY604" s="415" t="str">
        <f>IFERROR(AH604*INDEX('تعرفه ها'!A:Z,MATCH("عوارض برق به ازاء هر کیلووات",'تعرفه ها'!$C:$C,0),MATCH(F604,'تعرفه ها'!$2:$2,0)),"---")</f>
        <v>---</v>
      </c>
      <c r="AZ604" s="415" t="str">
        <f t="shared" si="226"/>
        <v>---</v>
      </c>
      <c r="BA604" s="415" t="str">
        <f>IFERROR(ROUND(((AX604+AY604+AZ604)*INDEX('تعرفه ها'!A:Z,MATCH("هزینه نگهداری و تعمیرات شبکه برق",'تعرفه ها'!$C:$C,0),MATCH(F604,'تعرفه ها'!$2:$2,0))/100),0),"---")</f>
        <v>---</v>
      </c>
      <c r="BB604" s="415">
        <f>IFERROR(IF(P604="دیماندی",ROUND(AJ604*INDEX('تعرفه ها'!A:Z,MATCH(BB$1,'تعرفه ها'!$C:$C,0),MATCH(F604,'تعرفه ها'!$2:$2,0))*J604/30,0),0),"---")</f>
        <v>0</v>
      </c>
      <c r="BC604" s="415"/>
      <c r="BD604" s="54" t="str">
        <f>IFERROR(IF(INDEX('اطلاعات دوره'!A:Z,MATCH(G604,'اطلاعات دوره'!C:C,0),MATCH("برق",'اطلاعات دوره'!$1:$1,0))="دارد",ROUND(AX604*INDEX('تعرفه ها'!A:Z,MATCH("پیک فصلی برق",'تعرفه ها'!$C:$C,0),MATCH(F604,'تعرفه ها'!$2:$2,0))/100,0),0),"---")</f>
        <v>---</v>
      </c>
      <c r="BE604" s="415" t="str">
        <f>IFERROR(ROUND(((AX604+AY604+AZ604+BA604+BB604+BC604+BD604)*INDEX('تعرفه ها'!A:Z,MATCH("مالیات برق",'تعرفه ها'!$C:$C,0),MATCH(F604,'تعرفه ها'!$2:$2,0))/100),0),"---")</f>
        <v>---</v>
      </c>
      <c r="BF604" s="415" t="str">
        <f t="shared" si="227"/>
        <v>---</v>
      </c>
      <c r="BG604" s="415" t="str">
        <f t="shared" si="231"/>
        <v>---</v>
      </c>
      <c r="BH604" s="415" t="str">
        <f t="shared" si="228"/>
        <v>---</v>
      </c>
      <c r="BI604" s="54" t="str">
        <f t="shared" si="229"/>
        <v>---</v>
      </c>
      <c r="BJ604" s="55" t="str">
        <f t="shared" si="230"/>
        <v>---</v>
      </c>
      <c r="BK604" s="262"/>
      <c r="BL604" s="183" t="str">
        <f>IFERROR(IF(INDEX(پرداخت!A:AZ,MATCH(A604&amp;" - "&amp;"برق",پرداخت!$B:$B,0),MATCH(G604,پرداخت!$1:$1,0))="نشده","نشده","شده"),"---")</f>
        <v>---</v>
      </c>
      <c r="BN604" s="257"/>
      <c r="BO604" s="257"/>
      <c r="BP604" s="257"/>
      <c r="BQ604" s="257"/>
      <c r="BR604" s="257"/>
      <c r="BS604" s="257"/>
      <c r="BT604" s="257"/>
      <c r="BU604" s="257"/>
      <c r="BV604" s="257"/>
      <c r="BW604" s="257"/>
      <c r="BX604" s="257"/>
      <c r="BY604" s="257"/>
      <c r="BZ604" s="257"/>
      <c r="CA604" s="257"/>
      <c r="CB604" s="257"/>
      <c r="CC604" s="257"/>
      <c r="CD604" s="257"/>
      <c r="CE604" s="257"/>
      <c r="CF604" s="257"/>
      <c r="CG604" s="257"/>
      <c r="CH604"/>
      <c r="CI604"/>
      <c r="CJ604"/>
      <c r="CK604"/>
    </row>
    <row r="605" spans="1:89" ht="33.75" hidden="1">
      <c r="A605" s="170"/>
      <c r="B605" s="47">
        <f>IFERROR(INDEX('اطلاعات انشعابات شرکتها'!A:BB,MATCH(A605,'اطلاعات انشعابات شرکتها'!A:A,0),MATCH(B$1,'اطلاعات انشعابات شرکتها'!$1:$1,0)),0)</f>
        <v>0</v>
      </c>
      <c r="C605" s="48">
        <f>IFERROR(INDEX('اطلاعات انشعابات شرکتها'!A:BB,MATCH(A605,'اطلاعات انشعابات شرکتها'!A:A,0),MATCH(C$1,'اطلاعات انشعابات شرکتها'!$1:$1,0)),0)</f>
        <v>0</v>
      </c>
      <c r="D605" s="45"/>
      <c r="E605" s="171"/>
      <c r="F605" s="170"/>
      <c r="G605" s="188" t="str">
        <f t="shared" si="209"/>
        <v>/</v>
      </c>
      <c r="H605" s="188">
        <f>IFERROR(INDEX('اطلاعات دوره'!A:Z,MATCH(G605,'اطلاعات دوره'!C:C,0),MATCH(H$1,'اطلاعات دوره'!$1:$1,0)),0)</f>
        <v>0</v>
      </c>
      <c r="I605" s="188">
        <f>IFERROR(INDEX('اطلاعات دوره'!A:Z,MATCH(G605,'اطلاعات دوره'!C:C,0),MATCH(I$1,'اطلاعات دوره'!$1:$1,0)),0)</f>
        <v>0</v>
      </c>
      <c r="J605" s="188">
        <f>IFERROR(INDEX('اطلاعات دوره'!A:Z,MATCH(G605,'اطلاعات دوره'!C:C,0),MATCH(J$1,'اطلاعات دوره'!$1:$1,0)),0)</f>
        <v>0</v>
      </c>
      <c r="K605" s="265"/>
      <c r="L605" s="188" t="str">
        <f>IFERROR(INDEX('اطلاعات دوره'!A:Z,MATCH(G605,'اطلاعات دوره'!C:C,0)-1,MATCH("عنوان",'اطلاعات دوره'!$1:$1,0)),"---")</f>
        <v>---</v>
      </c>
      <c r="M605" s="188" t="str">
        <f t="shared" si="210"/>
        <v>----</v>
      </c>
      <c r="N605" s="188" t="str">
        <f t="shared" si="211"/>
        <v>-/</v>
      </c>
      <c r="O605" s="265"/>
      <c r="P605" s="188">
        <f>IFERROR(INDEX('اطلاعات انشعابات شرکتها'!A:BB,MATCH(A605,'اطلاعات انشعابات شرکتها'!A:A,0),MATCH(P$1,'اطلاعات انشعابات شرکتها'!$1:$1,0)),0)</f>
        <v>0</v>
      </c>
      <c r="Q605" s="188">
        <f>IFERROR(INDEX('اطلاعات انشعابات شرکتها'!A:BB,MATCH(A605,'اطلاعات انشعابات شرکتها'!A:A,0),MATCH(Q$1,'اطلاعات انشعابات شرکتها'!$1:$1,0)),0)</f>
        <v>0</v>
      </c>
      <c r="R605" s="188">
        <f>IFERROR(INDEX('اطلاعات انشعابات شرکتها'!A:BB,MATCH(A605,'اطلاعات انشعابات شرکتها'!A:A,0),MATCH(R$1,'اطلاعات انشعابات شرکتها'!$1:$1,0)),0)</f>
        <v>0</v>
      </c>
      <c r="S605" s="265"/>
      <c r="T605" s="188">
        <f>IFERROR(INDEX('قرائت کنتور'!A:AZ,MATCH(A605&amp;"-"&amp;T$1,'قرائت کنتور'!B:B,0),MATCH(G605,'قرائت کنتور'!$1:$1,0)),0)</f>
        <v>0</v>
      </c>
      <c r="U605" s="188">
        <f>IFERROR(INDEX('قرائت کنتور'!A:AZ,MATCH(A605&amp;"-"&amp;U$1,'قرائت کنتور'!B:B,0),MATCH(L605,'قرائت کنتور'!$1:$1,0)),0)</f>
        <v>0</v>
      </c>
      <c r="V605" s="188">
        <f>IFERROR(INDEX('قرائت کنتور'!A:AZ,MATCH(A605&amp;"-"&amp;U$1,'قرائت کنتور'!B:B,0),MATCH(G605,'قرائت کنتور'!$1:$1,0)),0)</f>
        <v>0</v>
      </c>
      <c r="W605" s="188">
        <f>IFERROR(INDEX('قرائت کنتور'!A:AZ,MATCH(A605&amp;"-"&amp;W$1,'قرائت کنتور'!B:B,0),MATCH(L605,'قرائت کنتور'!$1:$1,0)),0)</f>
        <v>0</v>
      </c>
      <c r="X605" s="188">
        <f>IFERROR(INDEX('قرائت کنتور'!A:AZ,MATCH(A605&amp;"-"&amp;W$1,'قرائت کنتور'!B:B,0),MATCH(G605,'قرائت کنتور'!$1:$1,0)),0)</f>
        <v>0</v>
      </c>
      <c r="Y605" s="188">
        <f>IFERROR(INDEX('قرائت کنتور'!A:AZ,MATCH(A605&amp;"-"&amp;Y$1,'قرائت کنتور'!B:B,0),MATCH(L605,'قرائت کنتور'!$1:$1,0)),0)</f>
        <v>0</v>
      </c>
      <c r="Z605" s="188">
        <f>IFERROR(INDEX('قرائت کنتور'!A:AZ,MATCH(A605&amp;"-"&amp;Y$1,'قرائت کنتور'!B:B,0),MATCH(G605,'قرائت کنتور'!$1:$1,0)),0)</f>
        <v>0</v>
      </c>
      <c r="AA605" s="188">
        <f>IFERROR(INDEX('قرائت کنتور'!A:AZ,MATCH(A605&amp;"-"&amp;AA$1,'قرائت کنتور'!B:B,0),MATCH(L605,'قرائت کنتور'!$1:$1,0)),0)</f>
        <v>0</v>
      </c>
      <c r="AB605" s="188">
        <f>IFERROR(INDEX('قرائت کنتور'!A:AZ,MATCH(A605&amp;"-"&amp;AA$1,'قرائت کنتور'!B:B,0),MATCH(G605,'قرائت کنتور'!$1:$1,0)),0)</f>
        <v>0</v>
      </c>
      <c r="AC605" s="265"/>
      <c r="AD605" s="188">
        <f t="shared" si="212"/>
        <v>0</v>
      </c>
      <c r="AE605" s="188">
        <f t="shared" si="213"/>
        <v>0</v>
      </c>
      <c r="AF605" s="188">
        <f t="shared" si="214"/>
        <v>0</v>
      </c>
      <c r="AG605" s="188">
        <f t="shared" si="215"/>
        <v>0</v>
      </c>
      <c r="AH605" s="188">
        <f t="shared" si="216"/>
        <v>0</v>
      </c>
      <c r="AI605" s="188">
        <f t="shared" si="217"/>
        <v>0</v>
      </c>
      <c r="AJ605" s="188" t="str">
        <f t="shared" si="218"/>
        <v>0</v>
      </c>
      <c r="AK605" s="265"/>
      <c r="AL605" s="254" t="str">
        <f t="shared" si="219"/>
        <v>---</v>
      </c>
      <c r="AM605" s="254" t="str">
        <f t="shared" si="220"/>
        <v>---</v>
      </c>
      <c r="AN605" s="265"/>
      <c r="AO605" s="188" t="str">
        <f>IFERROR(INDEX('تعرفه ها'!A:Z,MATCH(P605&amp;"-"&amp;AO$1,'تعرفه ها'!C:C,0),MATCH(F605,'تعرفه ها'!$2:$2,0),1),"---")</f>
        <v>---</v>
      </c>
      <c r="AP605" s="188" t="str">
        <f>IFERROR(INDEX('تعرفه ها'!A:Z,MATCH(P605&amp;"-"&amp;AP$1,'تعرفه ها'!C:C,0),MATCH(F605,'تعرفه ها'!$2:$2,0),1),"---")</f>
        <v>---</v>
      </c>
      <c r="AQ605" s="188" t="str">
        <f>IFERROR(INDEX('تعرفه ها'!A:Z,MATCH(P605&amp;"-"&amp;AQ$1,'تعرفه ها'!C:C,0),MATCH(F605,'تعرفه ها'!$2:$2,0),1),"---")</f>
        <v>---</v>
      </c>
      <c r="AR605" s="188" t="str">
        <f>IFERROR(INDEX('تعرفه ها'!A:Z,MATCH(P605&amp;"-"&amp;AR$1,'تعرفه ها'!C:C,0),MATCH(F605,'تعرفه ها'!$2:$2,0),1),"---")</f>
        <v>---</v>
      </c>
      <c r="AS605" s="265"/>
      <c r="AT605" s="415" t="str">
        <f t="shared" si="221"/>
        <v>---</v>
      </c>
      <c r="AU605" s="415" t="str">
        <f t="shared" si="222"/>
        <v>---</v>
      </c>
      <c r="AV605" s="415" t="str">
        <f t="shared" si="223"/>
        <v>---</v>
      </c>
      <c r="AW605" s="415" t="str">
        <f t="shared" si="224"/>
        <v>---</v>
      </c>
      <c r="AX605" s="415" t="str">
        <f t="shared" si="225"/>
        <v>---</v>
      </c>
      <c r="AY605" s="415" t="str">
        <f>IFERROR(AH605*INDEX('تعرفه ها'!A:Z,MATCH("عوارض برق به ازاء هر کیلووات",'تعرفه ها'!$C:$C,0),MATCH(F605,'تعرفه ها'!$2:$2,0)),"---")</f>
        <v>---</v>
      </c>
      <c r="AZ605" s="415" t="str">
        <f t="shared" si="226"/>
        <v>---</v>
      </c>
      <c r="BA605" s="415" t="str">
        <f>IFERROR(ROUND(((AX605+AY605+AZ605)*INDEX('تعرفه ها'!A:Z,MATCH("هزینه نگهداری و تعمیرات شبکه برق",'تعرفه ها'!$C:$C,0),MATCH(F605,'تعرفه ها'!$2:$2,0))/100),0),"---")</f>
        <v>---</v>
      </c>
      <c r="BB605" s="415">
        <f>IFERROR(IF(P605="دیماندی",ROUND(AJ605*INDEX('تعرفه ها'!A:Z,MATCH(BB$1,'تعرفه ها'!$C:$C,0),MATCH(F605,'تعرفه ها'!$2:$2,0))*J605/30,0),0),"---")</f>
        <v>0</v>
      </c>
      <c r="BC605" s="415"/>
      <c r="BD605" s="54" t="str">
        <f>IFERROR(IF(INDEX('اطلاعات دوره'!A:Z,MATCH(G605,'اطلاعات دوره'!C:C,0),MATCH("برق",'اطلاعات دوره'!$1:$1,0))="دارد",ROUND(AX605*INDEX('تعرفه ها'!A:Z,MATCH("پیک فصلی برق",'تعرفه ها'!$C:$C,0),MATCH(F605,'تعرفه ها'!$2:$2,0))/100,0),0),"---")</f>
        <v>---</v>
      </c>
      <c r="BE605" s="415" t="str">
        <f>IFERROR(ROUND(((AX605+AY605+AZ605+BA605+BB605+BC605+BD605)*INDEX('تعرفه ها'!A:Z,MATCH("مالیات برق",'تعرفه ها'!$C:$C,0),MATCH(F605,'تعرفه ها'!$2:$2,0))/100),0),"---")</f>
        <v>---</v>
      </c>
      <c r="BF605" s="415" t="str">
        <f t="shared" si="227"/>
        <v>---</v>
      </c>
      <c r="BG605" s="415" t="str">
        <f t="shared" si="231"/>
        <v>---</v>
      </c>
      <c r="BH605" s="415" t="str">
        <f t="shared" si="228"/>
        <v>---</v>
      </c>
      <c r="BI605" s="54" t="str">
        <f t="shared" si="229"/>
        <v>---</v>
      </c>
      <c r="BJ605" s="55" t="str">
        <f t="shared" si="230"/>
        <v>---</v>
      </c>
      <c r="BK605" s="262"/>
      <c r="BL605" s="183" t="str">
        <f>IFERROR(IF(INDEX(پرداخت!A:AZ,MATCH(A605&amp;" - "&amp;"برق",پرداخت!$B:$B,0),MATCH(G605,پرداخت!$1:$1,0))="نشده","نشده","شده"),"---")</f>
        <v>---</v>
      </c>
      <c r="BN605" s="257"/>
      <c r="BO605" s="257"/>
      <c r="BP605" s="257"/>
      <c r="BQ605" s="257"/>
      <c r="BR605" s="257"/>
      <c r="BS605" s="257"/>
      <c r="BT605" s="257"/>
      <c r="BU605" s="257"/>
      <c r="BV605" s="257"/>
      <c r="BW605" s="257"/>
      <c r="BX605" s="257"/>
      <c r="BY605" s="257"/>
      <c r="BZ605" s="257"/>
      <c r="CA605" s="257"/>
      <c r="CB605" s="257"/>
      <c r="CC605" s="257"/>
      <c r="CD605" s="257"/>
      <c r="CE605" s="257"/>
      <c r="CF605" s="257"/>
      <c r="CG605" s="257"/>
      <c r="CH605"/>
      <c r="CI605"/>
      <c r="CJ605"/>
      <c r="CK605"/>
    </row>
    <row r="606" spans="1:89" ht="33.75" hidden="1">
      <c r="A606" s="170"/>
      <c r="B606" s="47">
        <f>IFERROR(INDEX('اطلاعات انشعابات شرکتها'!A:BB,MATCH(A606,'اطلاعات انشعابات شرکتها'!A:A,0),MATCH(B$1,'اطلاعات انشعابات شرکتها'!$1:$1,0)),0)</f>
        <v>0</v>
      </c>
      <c r="C606" s="48">
        <f>IFERROR(INDEX('اطلاعات انشعابات شرکتها'!A:BB,MATCH(A606,'اطلاعات انشعابات شرکتها'!A:A,0),MATCH(C$1,'اطلاعات انشعابات شرکتها'!$1:$1,0)),0)</f>
        <v>0</v>
      </c>
      <c r="D606" s="45"/>
      <c r="E606" s="171"/>
      <c r="F606" s="170"/>
      <c r="G606" s="188" t="str">
        <f t="shared" si="209"/>
        <v>/</v>
      </c>
      <c r="H606" s="188">
        <f>IFERROR(INDEX('اطلاعات دوره'!A:Z,MATCH(G606,'اطلاعات دوره'!C:C,0),MATCH(H$1,'اطلاعات دوره'!$1:$1,0)),0)</f>
        <v>0</v>
      </c>
      <c r="I606" s="188">
        <f>IFERROR(INDEX('اطلاعات دوره'!A:Z,MATCH(G606,'اطلاعات دوره'!C:C,0),MATCH(I$1,'اطلاعات دوره'!$1:$1,0)),0)</f>
        <v>0</v>
      </c>
      <c r="J606" s="188">
        <f>IFERROR(INDEX('اطلاعات دوره'!A:Z,MATCH(G606,'اطلاعات دوره'!C:C,0),MATCH(J$1,'اطلاعات دوره'!$1:$1,0)),0)</f>
        <v>0</v>
      </c>
      <c r="K606" s="265"/>
      <c r="L606" s="188" t="str">
        <f>IFERROR(INDEX('اطلاعات دوره'!A:Z,MATCH(G606,'اطلاعات دوره'!C:C,0)-1,MATCH("عنوان",'اطلاعات دوره'!$1:$1,0)),"---")</f>
        <v>---</v>
      </c>
      <c r="M606" s="188" t="str">
        <f t="shared" si="210"/>
        <v>----</v>
      </c>
      <c r="N606" s="188" t="str">
        <f t="shared" si="211"/>
        <v>-/</v>
      </c>
      <c r="O606" s="265"/>
      <c r="P606" s="188">
        <f>IFERROR(INDEX('اطلاعات انشعابات شرکتها'!A:BB,MATCH(A606,'اطلاعات انشعابات شرکتها'!A:A,0),MATCH(P$1,'اطلاعات انشعابات شرکتها'!$1:$1,0)),0)</f>
        <v>0</v>
      </c>
      <c r="Q606" s="188">
        <f>IFERROR(INDEX('اطلاعات انشعابات شرکتها'!A:BB,MATCH(A606,'اطلاعات انشعابات شرکتها'!A:A,0),MATCH(Q$1,'اطلاعات انشعابات شرکتها'!$1:$1,0)),0)</f>
        <v>0</v>
      </c>
      <c r="R606" s="188">
        <f>IFERROR(INDEX('اطلاعات انشعابات شرکتها'!A:BB,MATCH(A606,'اطلاعات انشعابات شرکتها'!A:A,0),MATCH(R$1,'اطلاعات انشعابات شرکتها'!$1:$1,0)),0)</f>
        <v>0</v>
      </c>
      <c r="S606" s="265"/>
      <c r="T606" s="188">
        <f>IFERROR(INDEX('قرائت کنتور'!A:AZ,MATCH(A606&amp;"-"&amp;T$1,'قرائت کنتور'!B:B,0),MATCH(G606,'قرائت کنتور'!$1:$1,0)),0)</f>
        <v>0</v>
      </c>
      <c r="U606" s="188">
        <f>IFERROR(INDEX('قرائت کنتور'!A:AZ,MATCH(A606&amp;"-"&amp;U$1,'قرائت کنتور'!B:B,0),MATCH(L606,'قرائت کنتور'!$1:$1,0)),0)</f>
        <v>0</v>
      </c>
      <c r="V606" s="188">
        <f>IFERROR(INDEX('قرائت کنتور'!A:AZ,MATCH(A606&amp;"-"&amp;U$1,'قرائت کنتور'!B:B,0),MATCH(G606,'قرائت کنتور'!$1:$1,0)),0)</f>
        <v>0</v>
      </c>
      <c r="W606" s="188">
        <f>IFERROR(INDEX('قرائت کنتور'!A:AZ,MATCH(A606&amp;"-"&amp;W$1,'قرائت کنتور'!B:B,0),MATCH(L606,'قرائت کنتور'!$1:$1,0)),0)</f>
        <v>0</v>
      </c>
      <c r="X606" s="188">
        <f>IFERROR(INDEX('قرائت کنتور'!A:AZ,MATCH(A606&amp;"-"&amp;W$1,'قرائت کنتور'!B:B,0),MATCH(G606,'قرائت کنتور'!$1:$1,0)),0)</f>
        <v>0</v>
      </c>
      <c r="Y606" s="188">
        <f>IFERROR(INDEX('قرائت کنتور'!A:AZ,MATCH(A606&amp;"-"&amp;Y$1,'قرائت کنتور'!B:B,0),MATCH(L606,'قرائت کنتور'!$1:$1,0)),0)</f>
        <v>0</v>
      </c>
      <c r="Z606" s="188">
        <f>IFERROR(INDEX('قرائت کنتور'!A:AZ,MATCH(A606&amp;"-"&amp;Y$1,'قرائت کنتور'!B:B,0),MATCH(G606,'قرائت کنتور'!$1:$1,0)),0)</f>
        <v>0</v>
      </c>
      <c r="AA606" s="188">
        <f>IFERROR(INDEX('قرائت کنتور'!A:AZ,MATCH(A606&amp;"-"&amp;AA$1,'قرائت کنتور'!B:B,0),MATCH(L606,'قرائت کنتور'!$1:$1,0)),0)</f>
        <v>0</v>
      </c>
      <c r="AB606" s="188">
        <f>IFERROR(INDEX('قرائت کنتور'!A:AZ,MATCH(A606&amp;"-"&amp;AA$1,'قرائت کنتور'!B:B,0),MATCH(G606,'قرائت کنتور'!$1:$1,0)),0)</f>
        <v>0</v>
      </c>
      <c r="AC606" s="265"/>
      <c r="AD606" s="188">
        <f t="shared" si="212"/>
        <v>0</v>
      </c>
      <c r="AE606" s="188">
        <f t="shared" si="213"/>
        <v>0</v>
      </c>
      <c r="AF606" s="188">
        <f t="shared" si="214"/>
        <v>0</v>
      </c>
      <c r="AG606" s="188">
        <f t="shared" si="215"/>
        <v>0</v>
      </c>
      <c r="AH606" s="188">
        <f t="shared" si="216"/>
        <v>0</v>
      </c>
      <c r="AI606" s="188">
        <f t="shared" si="217"/>
        <v>0</v>
      </c>
      <c r="AJ606" s="188" t="str">
        <f t="shared" si="218"/>
        <v>0</v>
      </c>
      <c r="AK606" s="265"/>
      <c r="AL606" s="254" t="str">
        <f t="shared" si="219"/>
        <v>---</v>
      </c>
      <c r="AM606" s="254" t="str">
        <f t="shared" si="220"/>
        <v>---</v>
      </c>
      <c r="AN606" s="265"/>
      <c r="AO606" s="188" t="str">
        <f>IFERROR(INDEX('تعرفه ها'!A:Z,MATCH(P606&amp;"-"&amp;AO$1,'تعرفه ها'!C:C,0),MATCH(F606,'تعرفه ها'!$2:$2,0),1),"---")</f>
        <v>---</v>
      </c>
      <c r="AP606" s="188" t="str">
        <f>IFERROR(INDEX('تعرفه ها'!A:Z,MATCH(P606&amp;"-"&amp;AP$1,'تعرفه ها'!C:C,0),MATCH(F606,'تعرفه ها'!$2:$2,0),1),"---")</f>
        <v>---</v>
      </c>
      <c r="AQ606" s="188" t="str">
        <f>IFERROR(INDEX('تعرفه ها'!A:Z,MATCH(P606&amp;"-"&amp;AQ$1,'تعرفه ها'!C:C,0),MATCH(F606,'تعرفه ها'!$2:$2,0),1),"---")</f>
        <v>---</v>
      </c>
      <c r="AR606" s="188" t="str">
        <f>IFERROR(INDEX('تعرفه ها'!A:Z,MATCH(P606&amp;"-"&amp;AR$1,'تعرفه ها'!C:C,0),MATCH(F606,'تعرفه ها'!$2:$2,0),1),"---")</f>
        <v>---</v>
      </c>
      <c r="AS606" s="265"/>
      <c r="AT606" s="415" t="str">
        <f t="shared" si="221"/>
        <v>---</v>
      </c>
      <c r="AU606" s="415" t="str">
        <f t="shared" si="222"/>
        <v>---</v>
      </c>
      <c r="AV606" s="415" t="str">
        <f t="shared" si="223"/>
        <v>---</v>
      </c>
      <c r="AW606" s="415" t="str">
        <f t="shared" si="224"/>
        <v>---</v>
      </c>
      <c r="AX606" s="415" t="str">
        <f t="shared" si="225"/>
        <v>---</v>
      </c>
      <c r="AY606" s="415" t="str">
        <f>IFERROR(AH606*INDEX('تعرفه ها'!A:Z,MATCH("عوارض برق به ازاء هر کیلووات",'تعرفه ها'!$C:$C,0),MATCH(F606,'تعرفه ها'!$2:$2,0)),"---")</f>
        <v>---</v>
      </c>
      <c r="AZ606" s="415" t="str">
        <f t="shared" si="226"/>
        <v>---</v>
      </c>
      <c r="BA606" s="415" t="str">
        <f>IFERROR(ROUND(((AX606+AY606+AZ606)*INDEX('تعرفه ها'!A:Z,MATCH("هزینه نگهداری و تعمیرات شبکه برق",'تعرفه ها'!$C:$C,0),MATCH(F606,'تعرفه ها'!$2:$2,0))/100),0),"---")</f>
        <v>---</v>
      </c>
      <c r="BB606" s="415">
        <f>IFERROR(IF(P606="دیماندی",ROUND(AJ606*INDEX('تعرفه ها'!A:Z,MATCH(BB$1,'تعرفه ها'!$C:$C,0),MATCH(F606,'تعرفه ها'!$2:$2,0))*J606/30,0),0),"---")</f>
        <v>0</v>
      </c>
      <c r="BC606" s="415"/>
      <c r="BD606" s="54" t="str">
        <f>IFERROR(IF(INDEX('اطلاعات دوره'!A:Z,MATCH(G606,'اطلاعات دوره'!C:C,0),MATCH("برق",'اطلاعات دوره'!$1:$1,0))="دارد",ROUND(AX606*INDEX('تعرفه ها'!A:Z,MATCH("پیک فصلی برق",'تعرفه ها'!$C:$C,0),MATCH(F606,'تعرفه ها'!$2:$2,0))/100,0),0),"---")</f>
        <v>---</v>
      </c>
      <c r="BE606" s="415" t="str">
        <f>IFERROR(ROUND(((AX606+AY606+AZ606+BA606+BB606+BC606+BD606)*INDEX('تعرفه ها'!A:Z,MATCH("مالیات برق",'تعرفه ها'!$C:$C,0),MATCH(F606,'تعرفه ها'!$2:$2,0))/100),0),"---")</f>
        <v>---</v>
      </c>
      <c r="BF606" s="415" t="str">
        <f t="shared" si="227"/>
        <v>---</v>
      </c>
      <c r="BG606" s="415" t="str">
        <f t="shared" si="231"/>
        <v>---</v>
      </c>
      <c r="BH606" s="415" t="str">
        <f t="shared" si="228"/>
        <v>---</v>
      </c>
      <c r="BI606" s="54" t="str">
        <f t="shared" si="229"/>
        <v>---</v>
      </c>
      <c r="BJ606" s="55" t="str">
        <f t="shared" si="230"/>
        <v>---</v>
      </c>
      <c r="BK606" s="262"/>
      <c r="BL606" s="183" t="str">
        <f>IFERROR(IF(INDEX(پرداخت!A:AZ,MATCH(A606&amp;" - "&amp;"برق",پرداخت!$B:$B,0),MATCH(G606,پرداخت!$1:$1,0))="نشده","نشده","شده"),"---")</f>
        <v>---</v>
      </c>
      <c r="BN606" s="257"/>
      <c r="BO606" s="257"/>
      <c r="BP606" s="257"/>
      <c r="BQ606" s="257"/>
      <c r="BR606" s="257"/>
      <c r="BS606" s="257"/>
      <c r="BT606" s="257"/>
      <c r="BU606" s="257"/>
      <c r="BV606" s="257"/>
      <c r="BW606" s="257"/>
      <c r="BX606" s="257"/>
      <c r="BY606" s="257"/>
      <c r="BZ606" s="257"/>
      <c r="CA606" s="257"/>
      <c r="CB606" s="257"/>
      <c r="CC606" s="257"/>
      <c r="CD606" s="257"/>
      <c r="CE606" s="257"/>
      <c r="CF606" s="257"/>
      <c r="CG606" s="257"/>
      <c r="CH606"/>
      <c r="CI606"/>
      <c r="CJ606"/>
      <c r="CK606"/>
    </row>
    <row r="607" spans="1:89" ht="33.75" hidden="1">
      <c r="A607" s="170"/>
      <c r="B607" s="47">
        <f>IFERROR(INDEX('اطلاعات انشعابات شرکتها'!A:BB,MATCH(A607,'اطلاعات انشعابات شرکتها'!A:A,0),MATCH(B$1,'اطلاعات انشعابات شرکتها'!$1:$1,0)),0)</f>
        <v>0</v>
      </c>
      <c r="C607" s="48">
        <f>IFERROR(INDEX('اطلاعات انشعابات شرکتها'!A:BB,MATCH(A607,'اطلاعات انشعابات شرکتها'!A:A,0),MATCH(C$1,'اطلاعات انشعابات شرکتها'!$1:$1,0)),0)</f>
        <v>0</v>
      </c>
      <c r="D607" s="45"/>
      <c r="E607" s="171"/>
      <c r="F607" s="170"/>
      <c r="G607" s="188" t="str">
        <f t="shared" si="209"/>
        <v>/</v>
      </c>
      <c r="H607" s="188">
        <f>IFERROR(INDEX('اطلاعات دوره'!A:Z,MATCH(G607,'اطلاعات دوره'!C:C,0),MATCH(H$1,'اطلاعات دوره'!$1:$1,0)),0)</f>
        <v>0</v>
      </c>
      <c r="I607" s="188">
        <f>IFERROR(INDEX('اطلاعات دوره'!A:Z,MATCH(G607,'اطلاعات دوره'!C:C,0),MATCH(I$1,'اطلاعات دوره'!$1:$1,0)),0)</f>
        <v>0</v>
      </c>
      <c r="J607" s="188">
        <f>IFERROR(INDEX('اطلاعات دوره'!A:Z,MATCH(G607,'اطلاعات دوره'!C:C,0),MATCH(J$1,'اطلاعات دوره'!$1:$1,0)),0)</f>
        <v>0</v>
      </c>
      <c r="K607" s="265"/>
      <c r="L607" s="188" t="str">
        <f>IFERROR(INDEX('اطلاعات دوره'!A:Z,MATCH(G607,'اطلاعات دوره'!C:C,0)-1,MATCH("عنوان",'اطلاعات دوره'!$1:$1,0)),"---")</f>
        <v>---</v>
      </c>
      <c r="M607" s="188" t="str">
        <f t="shared" si="210"/>
        <v>----</v>
      </c>
      <c r="N607" s="188" t="str">
        <f t="shared" si="211"/>
        <v>-/</v>
      </c>
      <c r="O607" s="265"/>
      <c r="P607" s="188">
        <f>IFERROR(INDEX('اطلاعات انشعابات شرکتها'!A:BB,MATCH(A607,'اطلاعات انشعابات شرکتها'!A:A,0),MATCH(P$1,'اطلاعات انشعابات شرکتها'!$1:$1,0)),0)</f>
        <v>0</v>
      </c>
      <c r="Q607" s="188">
        <f>IFERROR(INDEX('اطلاعات انشعابات شرکتها'!A:BB,MATCH(A607,'اطلاعات انشعابات شرکتها'!A:A,0),MATCH(Q$1,'اطلاعات انشعابات شرکتها'!$1:$1,0)),0)</f>
        <v>0</v>
      </c>
      <c r="R607" s="188">
        <f>IFERROR(INDEX('اطلاعات انشعابات شرکتها'!A:BB,MATCH(A607,'اطلاعات انشعابات شرکتها'!A:A,0),MATCH(R$1,'اطلاعات انشعابات شرکتها'!$1:$1,0)),0)</f>
        <v>0</v>
      </c>
      <c r="S607" s="265"/>
      <c r="T607" s="188">
        <f>IFERROR(INDEX('قرائت کنتور'!A:AZ,MATCH(A607&amp;"-"&amp;T$1,'قرائت کنتور'!B:B,0),MATCH(G607,'قرائت کنتور'!$1:$1,0)),0)</f>
        <v>0</v>
      </c>
      <c r="U607" s="188">
        <f>IFERROR(INDEX('قرائت کنتور'!A:AZ,MATCH(A607&amp;"-"&amp;U$1,'قرائت کنتور'!B:B,0),MATCH(L607,'قرائت کنتور'!$1:$1,0)),0)</f>
        <v>0</v>
      </c>
      <c r="V607" s="188">
        <f>IFERROR(INDEX('قرائت کنتور'!A:AZ,MATCH(A607&amp;"-"&amp;U$1,'قرائت کنتور'!B:B,0),MATCH(G607,'قرائت کنتور'!$1:$1,0)),0)</f>
        <v>0</v>
      </c>
      <c r="W607" s="188">
        <f>IFERROR(INDEX('قرائت کنتور'!A:AZ,MATCH(A607&amp;"-"&amp;W$1,'قرائت کنتور'!B:B,0),MATCH(L607,'قرائت کنتور'!$1:$1,0)),0)</f>
        <v>0</v>
      </c>
      <c r="X607" s="188">
        <f>IFERROR(INDEX('قرائت کنتور'!A:AZ,MATCH(A607&amp;"-"&amp;W$1,'قرائت کنتور'!B:B,0),MATCH(G607,'قرائت کنتور'!$1:$1,0)),0)</f>
        <v>0</v>
      </c>
      <c r="Y607" s="188">
        <f>IFERROR(INDEX('قرائت کنتور'!A:AZ,MATCH(A607&amp;"-"&amp;Y$1,'قرائت کنتور'!B:B,0),MATCH(L607,'قرائت کنتور'!$1:$1,0)),0)</f>
        <v>0</v>
      </c>
      <c r="Z607" s="188">
        <f>IFERROR(INDEX('قرائت کنتور'!A:AZ,MATCH(A607&amp;"-"&amp;Y$1,'قرائت کنتور'!B:B,0),MATCH(G607,'قرائت کنتور'!$1:$1,0)),0)</f>
        <v>0</v>
      </c>
      <c r="AA607" s="188">
        <f>IFERROR(INDEX('قرائت کنتور'!A:AZ,MATCH(A607&amp;"-"&amp;AA$1,'قرائت کنتور'!B:B,0),MATCH(L607,'قرائت کنتور'!$1:$1,0)),0)</f>
        <v>0</v>
      </c>
      <c r="AB607" s="188">
        <f>IFERROR(INDEX('قرائت کنتور'!A:AZ,MATCH(A607&amp;"-"&amp;AA$1,'قرائت کنتور'!B:B,0),MATCH(G607,'قرائت کنتور'!$1:$1,0)),0)</f>
        <v>0</v>
      </c>
      <c r="AC607" s="265"/>
      <c r="AD607" s="188">
        <f t="shared" si="212"/>
        <v>0</v>
      </c>
      <c r="AE607" s="188">
        <f t="shared" si="213"/>
        <v>0</v>
      </c>
      <c r="AF607" s="188">
        <f t="shared" si="214"/>
        <v>0</v>
      </c>
      <c r="AG607" s="188">
        <f t="shared" si="215"/>
        <v>0</v>
      </c>
      <c r="AH607" s="188">
        <f t="shared" si="216"/>
        <v>0</v>
      </c>
      <c r="AI607" s="188">
        <f t="shared" si="217"/>
        <v>0</v>
      </c>
      <c r="AJ607" s="188" t="str">
        <f t="shared" si="218"/>
        <v>0</v>
      </c>
      <c r="AK607" s="265"/>
      <c r="AL607" s="254" t="str">
        <f t="shared" si="219"/>
        <v>---</v>
      </c>
      <c r="AM607" s="254" t="str">
        <f t="shared" si="220"/>
        <v>---</v>
      </c>
      <c r="AN607" s="265"/>
      <c r="AO607" s="188" t="str">
        <f>IFERROR(INDEX('تعرفه ها'!A:Z,MATCH(P607&amp;"-"&amp;AO$1,'تعرفه ها'!C:C,0),MATCH(F607,'تعرفه ها'!$2:$2,0),1),"---")</f>
        <v>---</v>
      </c>
      <c r="AP607" s="188" t="str">
        <f>IFERROR(INDEX('تعرفه ها'!A:Z,MATCH(P607&amp;"-"&amp;AP$1,'تعرفه ها'!C:C,0),MATCH(F607,'تعرفه ها'!$2:$2,0),1),"---")</f>
        <v>---</v>
      </c>
      <c r="AQ607" s="188" t="str">
        <f>IFERROR(INDEX('تعرفه ها'!A:Z,MATCH(P607&amp;"-"&amp;AQ$1,'تعرفه ها'!C:C,0),MATCH(F607,'تعرفه ها'!$2:$2,0),1),"---")</f>
        <v>---</v>
      </c>
      <c r="AR607" s="188" t="str">
        <f>IFERROR(INDEX('تعرفه ها'!A:Z,MATCH(P607&amp;"-"&amp;AR$1,'تعرفه ها'!C:C,0),MATCH(F607,'تعرفه ها'!$2:$2,0),1),"---")</f>
        <v>---</v>
      </c>
      <c r="AS607" s="265"/>
      <c r="AT607" s="415" t="str">
        <f t="shared" si="221"/>
        <v>---</v>
      </c>
      <c r="AU607" s="415" t="str">
        <f t="shared" si="222"/>
        <v>---</v>
      </c>
      <c r="AV607" s="415" t="str">
        <f t="shared" si="223"/>
        <v>---</v>
      </c>
      <c r="AW607" s="415" t="str">
        <f t="shared" si="224"/>
        <v>---</v>
      </c>
      <c r="AX607" s="415" t="str">
        <f t="shared" si="225"/>
        <v>---</v>
      </c>
      <c r="AY607" s="415" t="str">
        <f>IFERROR(AH607*INDEX('تعرفه ها'!A:Z,MATCH("عوارض برق به ازاء هر کیلووات",'تعرفه ها'!$C:$C,0),MATCH(F607,'تعرفه ها'!$2:$2,0)),"---")</f>
        <v>---</v>
      </c>
      <c r="AZ607" s="415" t="str">
        <f t="shared" si="226"/>
        <v>---</v>
      </c>
      <c r="BA607" s="415" t="str">
        <f>IFERROR(ROUND(((AX607+AY607+AZ607)*INDEX('تعرفه ها'!A:Z,MATCH("هزینه نگهداری و تعمیرات شبکه برق",'تعرفه ها'!$C:$C,0),MATCH(F607,'تعرفه ها'!$2:$2,0))/100),0),"---")</f>
        <v>---</v>
      </c>
      <c r="BB607" s="415">
        <f>IFERROR(IF(P607="دیماندی",ROUND(AJ607*INDEX('تعرفه ها'!A:Z,MATCH(BB$1,'تعرفه ها'!$C:$C,0),MATCH(F607,'تعرفه ها'!$2:$2,0))*J607/30,0),0),"---")</f>
        <v>0</v>
      </c>
      <c r="BC607" s="415"/>
      <c r="BD607" s="54" t="str">
        <f>IFERROR(IF(INDEX('اطلاعات دوره'!A:Z,MATCH(G607,'اطلاعات دوره'!C:C,0),MATCH("برق",'اطلاعات دوره'!$1:$1,0))="دارد",ROUND(AX607*INDEX('تعرفه ها'!A:Z,MATCH("پیک فصلی برق",'تعرفه ها'!$C:$C,0),MATCH(F607,'تعرفه ها'!$2:$2,0))/100,0),0),"---")</f>
        <v>---</v>
      </c>
      <c r="BE607" s="415" t="str">
        <f>IFERROR(ROUND(((AX607+AY607+AZ607+BA607+BB607+BC607+BD607)*INDEX('تعرفه ها'!A:Z,MATCH("مالیات برق",'تعرفه ها'!$C:$C,0),MATCH(F607,'تعرفه ها'!$2:$2,0))/100),0),"---")</f>
        <v>---</v>
      </c>
      <c r="BF607" s="415" t="str">
        <f t="shared" si="227"/>
        <v>---</v>
      </c>
      <c r="BG607" s="415" t="str">
        <f t="shared" si="231"/>
        <v>---</v>
      </c>
      <c r="BH607" s="415" t="str">
        <f t="shared" si="228"/>
        <v>---</v>
      </c>
      <c r="BI607" s="54" t="str">
        <f t="shared" si="229"/>
        <v>---</v>
      </c>
      <c r="BJ607" s="55" t="str">
        <f t="shared" si="230"/>
        <v>---</v>
      </c>
      <c r="BK607" s="262"/>
      <c r="BL607" s="183" t="str">
        <f>IFERROR(IF(INDEX(پرداخت!A:AZ,MATCH(A607&amp;" - "&amp;"برق",پرداخت!$B:$B,0),MATCH(G607,پرداخت!$1:$1,0))="نشده","نشده","شده"),"---")</f>
        <v>---</v>
      </c>
      <c r="BN607" s="257"/>
      <c r="BO607" s="257"/>
      <c r="BP607" s="257"/>
      <c r="BQ607" s="257"/>
      <c r="BR607" s="257"/>
      <c r="BS607" s="257"/>
      <c r="BT607" s="257"/>
      <c r="BU607" s="257"/>
      <c r="BV607" s="257"/>
      <c r="BW607" s="257"/>
      <c r="BX607" s="257"/>
      <c r="BY607" s="257"/>
      <c r="BZ607" s="257"/>
      <c r="CA607" s="257"/>
      <c r="CB607" s="257"/>
      <c r="CC607" s="257"/>
      <c r="CD607" s="257"/>
      <c r="CE607" s="257"/>
      <c r="CF607" s="257"/>
      <c r="CG607" s="257"/>
      <c r="CH607"/>
      <c r="CI607"/>
      <c r="CJ607"/>
      <c r="CK607"/>
    </row>
    <row r="608" spans="1:89" ht="33.75" hidden="1">
      <c r="A608" s="170"/>
      <c r="B608" s="47">
        <f>IFERROR(INDEX('اطلاعات انشعابات شرکتها'!A:BB,MATCH(A608,'اطلاعات انشعابات شرکتها'!A:A,0),MATCH(B$1,'اطلاعات انشعابات شرکتها'!$1:$1,0)),0)</f>
        <v>0</v>
      </c>
      <c r="C608" s="48">
        <f>IFERROR(INDEX('اطلاعات انشعابات شرکتها'!A:BB,MATCH(A608,'اطلاعات انشعابات شرکتها'!A:A,0),MATCH(C$1,'اطلاعات انشعابات شرکتها'!$1:$1,0)),0)</f>
        <v>0</v>
      </c>
      <c r="D608" s="45"/>
      <c r="E608" s="171"/>
      <c r="F608" s="170"/>
      <c r="G608" s="188" t="str">
        <f t="shared" si="209"/>
        <v>/</v>
      </c>
      <c r="H608" s="188">
        <f>IFERROR(INDEX('اطلاعات دوره'!A:Z,MATCH(G608,'اطلاعات دوره'!C:C,0),MATCH(H$1,'اطلاعات دوره'!$1:$1,0)),0)</f>
        <v>0</v>
      </c>
      <c r="I608" s="188">
        <f>IFERROR(INDEX('اطلاعات دوره'!A:Z,MATCH(G608,'اطلاعات دوره'!C:C,0),MATCH(I$1,'اطلاعات دوره'!$1:$1,0)),0)</f>
        <v>0</v>
      </c>
      <c r="J608" s="188">
        <f>IFERROR(INDEX('اطلاعات دوره'!A:Z,MATCH(G608,'اطلاعات دوره'!C:C,0),MATCH(J$1,'اطلاعات دوره'!$1:$1,0)),0)</f>
        <v>0</v>
      </c>
      <c r="K608" s="265"/>
      <c r="L608" s="188" t="str">
        <f>IFERROR(INDEX('اطلاعات دوره'!A:Z,MATCH(G608,'اطلاعات دوره'!C:C,0)-1,MATCH("عنوان",'اطلاعات دوره'!$1:$1,0)),"---")</f>
        <v>---</v>
      </c>
      <c r="M608" s="188" t="str">
        <f t="shared" si="210"/>
        <v>----</v>
      </c>
      <c r="N608" s="188" t="str">
        <f t="shared" si="211"/>
        <v>-/</v>
      </c>
      <c r="O608" s="265"/>
      <c r="P608" s="188">
        <f>IFERROR(INDEX('اطلاعات انشعابات شرکتها'!A:BB,MATCH(A608,'اطلاعات انشعابات شرکتها'!A:A,0),MATCH(P$1,'اطلاعات انشعابات شرکتها'!$1:$1,0)),0)</f>
        <v>0</v>
      </c>
      <c r="Q608" s="188">
        <f>IFERROR(INDEX('اطلاعات انشعابات شرکتها'!A:BB,MATCH(A608,'اطلاعات انشعابات شرکتها'!A:A,0),MATCH(Q$1,'اطلاعات انشعابات شرکتها'!$1:$1,0)),0)</f>
        <v>0</v>
      </c>
      <c r="R608" s="188">
        <f>IFERROR(INDEX('اطلاعات انشعابات شرکتها'!A:BB,MATCH(A608,'اطلاعات انشعابات شرکتها'!A:A,0),MATCH(R$1,'اطلاعات انشعابات شرکتها'!$1:$1,0)),0)</f>
        <v>0</v>
      </c>
      <c r="S608" s="265"/>
      <c r="T608" s="188">
        <f>IFERROR(INDEX('قرائت کنتور'!A:AZ,MATCH(A608&amp;"-"&amp;T$1,'قرائت کنتور'!B:B,0),MATCH(G608,'قرائت کنتور'!$1:$1,0)),0)</f>
        <v>0</v>
      </c>
      <c r="U608" s="188">
        <f>IFERROR(INDEX('قرائت کنتور'!A:AZ,MATCH(A608&amp;"-"&amp;U$1,'قرائت کنتور'!B:B,0),MATCH(L608,'قرائت کنتور'!$1:$1,0)),0)</f>
        <v>0</v>
      </c>
      <c r="V608" s="188">
        <f>IFERROR(INDEX('قرائت کنتور'!A:AZ,MATCH(A608&amp;"-"&amp;U$1,'قرائت کنتور'!B:B,0),MATCH(G608,'قرائت کنتور'!$1:$1,0)),0)</f>
        <v>0</v>
      </c>
      <c r="W608" s="188">
        <f>IFERROR(INDEX('قرائت کنتور'!A:AZ,MATCH(A608&amp;"-"&amp;W$1,'قرائت کنتور'!B:B,0),MATCH(L608,'قرائت کنتور'!$1:$1,0)),0)</f>
        <v>0</v>
      </c>
      <c r="X608" s="188">
        <f>IFERROR(INDEX('قرائت کنتور'!A:AZ,MATCH(A608&amp;"-"&amp;W$1,'قرائت کنتور'!B:B,0),MATCH(G608,'قرائت کنتور'!$1:$1,0)),0)</f>
        <v>0</v>
      </c>
      <c r="Y608" s="188">
        <f>IFERROR(INDEX('قرائت کنتور'!A:AZ,MATCH(A608&amp;"-"&amp;Y$1,'قرائت کنتور'!B:B,0),MATCH(L608,'قرائت کنتور'!$1:$1,0)),0)</f>
        <v>0</v>
      </c>
      <c r="Z608" s="188">
        <f>IFERROR(INDEX('قرائت کنتور'!A:AZ,MATCH(A608&amp;"-"&amp;Y$1,'قرائت کنتور'!B:B,0),MATCH(G608,'قرائت کنتور'!$1:$1,0)),0)</f>
        <v>0</v>
      </c>
      <c r="AA608" s="188">
        <f>IFERROR(INDEX('قرائت کنتور'!A:AZ,MATCH(A608&amp;"-"&amp;AA$1,'قرائت کنتور'!B:B,0),MATCH(L608,'قرائت کنتور'!$1:$1,0)),0)</f>
        <v>0</v>
      </c>
      <c r="AB608" s="188">
        <f>IFERROR(INDEX('قرائت کنتور'!A:AZ,MATCH(A608&amp;"-"&amp;AA$1,'قرائت کنتور'!B:B,0),MATCH(G608,'قرائت کنتور'!$1:$1,0)),0)</f>
        <v>0</v>
      </c>
      <c r="AC608" s="265"/>
      <c r="AD608" s="188">
        <f t="shared" si="212"/>
        <v>0</v>
      </c>
      <c r="AE608" s="188">
        <f t="shared" si="213"/>
        <v>0</v>
      </c>
      <c r="AF608" s="188">
        <f t="shared" si="214"/>
        <v>0</v>
      </c>
      <c r="AG608" s="188">
        <f t="shared" si="215"/>
        <v>0</v>
      </c>
      <c r="AH608" s="188">
        <f t="shared" si="216"/>
        <v>0</v>
      </c>
      <c r="AI608" s="188">
        <f t="shared" si="217"/>
        <v>0</v>
      </c>
      <c r="AJ608" s="188" t="str">
        <f t="shared" si="218"/>
        <v>0</v>
      </c>
      <c r="AK608" s="265"/>
      <c r="AL608" s="254" t="str">
        <f t="shared" si="219"/>
        <v>---</v>
      </c>
      <c r="AM608" s="254" t="str">
        <f t="shared" si="220"/>
        <v>---</v>
      </c>
      <c r="AN608" s="265"/>
      <c r="AO608" s="188" t="str">
        <f>IFERROR(INDEX('تعرفه ها'!A:Z,MATCH(P608&amp;"-"&amp;AO$1,'تعرفه ها'!C:C,0),MATCH(F608,'تعرفه ها'!$2:$2,0),1),"---")</f>
        <v>---</v>
      </c>
      <c r="AP608" s="188" t="str">
        <f>IFERROR(INDEX('تعرفه ها'!A:Z,MATCH(P608&amp;"-"&amp;AP$1,'تعرفه ها'!C:C,0),MATCH(F608,'تعرفه ها'!$2:$2,0),1),"---")</f>
        <v>---</v>
      </c>
      <c r="AQ608" s="188" t="str">
        <f>IFERROR(INDEX('تعرفه ها'!A:Z,MATCH(P608&amp;"-"&amp;AQ$1,'تعرفه ها'!C:C,0),MATCH(F608,'تعرفه ها'!$2:$2,0),1),"---")</f>
        <v>---</v>
      </c>
      <c r="AR608" s="188" t="str">
        <f>IFERROR(INDEX('تعرفه ها'!A:Z,MATCH(P608&amp;"-"&amp;AR$1,'تعرفه ها'!C:C,0),MATCH(F608,'تعرفه ها'!$2:$2,0),1),"---")</f>
        <v>---</v>
      </c>
      <c r="AS608" s="265"/>
      <c r="AT608" s="415" t="str">
        <f t="shared" si="221"/>
        <v>---</v>
      </c>
      <c r="AU608" s="415" t="str">
        <f t="shared" si="222"/>
        <v>---</v>
      </c>
      <c r="AV608" s="415" t="str">
        <f t="shared" si="223"/>
        <v>---</v>
      </c>
      <c r="AW608" s="415" t="str">
        <f t="shared" si="224"/>
        <v>---</v>
      </c>
      <c r="AX608" s="415" t="str">
        <f t="shared" si="225"/>
        <v>---</v>
      </c>
      <c r="AY608" s="415" t="str">
        <f>IFERROR(AH608*INDEX('تعرفه ها'!A:Z,MATCH("عوارض برق به ازاء هر کیلووات",'تعرفه ها'!$C:$C,0),MATCH(F608,'تعرفه ها'!$2:$2,0)),"---")</f>
        <v>---</v>
      </c>
      <c r="AZ608" s="415" t="str">
        <f t="shared" si="226"/>
        <v>---</v>
      </c>
      <c r="BA608" s="415" t="str">
        <f>IFERROR(ROUND(((AX608+AY608+AZ608)*INDEX('تعرفه ها'!A:Z,MATCH("هزینه نگهداری و تعمیرات شبکه برق",'تعرفه ها'!$C:$C,0),MATCH(F608,'تعرفه ها'!$2:$2,0))/100),0),"---")</f>
        <v>---</v>
      </c>
      <c r="BB608" s="415">
        <f>IFERROR(IF(P608="دیماندی",ROUND(AJ608*INDEX('تعرفه ها'!A:Z,MATCH(BB$1,'تعرفه ها'!$C:$C,0),MATCH(F608,'تعرفه ها'!$2:$2,0))*J608/30,0),0),"---")</f>
        <v>0</v>
      </c>
      <c r="BC608" s="415"/>
      <c r="BD608" s="54" t="str">
        <f>IFERROR(IF(INDEX('اطلاعات دوره'!A:Z,MATCH(G608,'اطلاعات دوره'!C:C,0),MATCH("برق",'اطلاعات دوره'!$1:$1,0))="دارد",ROUND(AX608*INDEX('تعرفه ها'!A:Z,MATCH("پیک فصلی برق",'تعرفه ها'!$C:$C,0),MATCH(F608,'تعرفه ها'!$2:$2,0))/100,0),0),"---")</f>
        <v>---</v>
      </c>
      <c r="BE608" s="415" t="str">
        <f>IFERROR(ROUND(((AX608+AY608+AZ608+BA608+BB608+BC608+BD608)*INDEX('تعرفه ها'!A:Z,MATCH("مالیات برق",'تعرفه ها'!$C:$C,0),MATCH(F608,'تعرفه ها'!$2:$2,0))/100),0),"---")</f>
        <v>---</v>
      </c>
      <c r="BF608" s="415" t="str">
        <f t="shared" si="227"/>
        <v>---</v>
      </c>
      <c r="BG608" s="415" t="str">
        <f t="shared" si="231"/>
        <v>---</v>
      </c>
      <c r="BH608" s="415" t="str">
        <f t="shared" si="228"/>
        <v>---</v>
      </c>
      <c r="BI608" s="54" t="str">
        <f t="shared" si="229"/>
        <v>---</v>
      </c>
      <c r="BJ608" s="55" t="str">
        <f t="shared" si="230"/>
        <v>---</v>
      </c>
      <c r="BK608" s="262"/>
      <c r="BL608" s="183" t="str">
        <f>IFERROR(IF(INDEX(پرداخت!A:AZ,MATCH(A608&amp;" - "&amp;"برق",پرداخت!$B:$B,0),MATCH(G608,پرداخت!$1:$1,0))="نشده","نشده","شده"),"---")</f>
        <v>---</v>
      </c>
      <c r="BN608" s="257"/>
      <c r="BO608" s="257"/>
      <c r="BP608" s="257"/>
      <c r="BQ608" s="257"/>
      <c r="BR608" s="257"/>
      <c r="BS608" s="257"/>
      <c r="BT608" s="257"/>
      <c r="BU608" s="257"/>
      <c r="BV608" s="257"/>
      <c r="BW608" s="257"/>
      <c r="BX608" s="257"/>
      <c r="BY608" s="257"/>
      <c r="BZ608" s="257"/>
      <c r="CA608" s="257"/>
      <c r="CB608" s="257"/>
      <c r="CC608" s="257"/>
      <c r="CD608" s="257"/>
      <c r="CE608" s="257"/>
      <c r="CF608" s="257"/>
      <c r="CG608" s="257"/>
      <c r="CH608"/>
      <c r="CI608"/>
      <c r="CJ608"/>
      <c r="CK608"/>
    </row>
    <row r="609" spans="1:89" ht="33.75" hidden="1">
      <c r="A609" s="170"/>
      <c r="B609" s="47">
        <f>IFERROR(INDEX('اطلاعات انشعابات شرکتها'!A:BB,MATCH(A609,'اطلاعات انشعابات شرکتها'!A:A,0),MATCH(B$1,'اطلاعات انشعابات شرکتها'!$1:$1,0)),0)</f>
        <v>0</v>
      </c>
      <c r="C609" s="48">
        <f>IFERROR(INDEX('اطلاعات انشعابات شرکتها'!A:BB,MATCH(A609,'اطلاعات انشعابات شرکتها'!A:A,0),MATCH(C$1,'اطلاعات انشعابات شرکتها'!$1:$1,0)),0)</f>
        <v>0</v>
      </c>
      <c r="D609" s="45"/>
      <c r="E609" s="171"/>
      <c r="F609" s="170"/>
      <c r="G609" s="188" t="str">
        <f t="shared" si="209"/>
        <v>/</v>
      </c>
      <c r="H609" s="188">
        <f>IFERROR(INDEX('اطلاعات دوره'!A:Z,MATCH(G609,'اطلاعات دوره'!C:C,0),MATCH(H$1,'اطلاعات دوره'!$1:$1,0)),0)</f>
        <v>0</v>
      </c>
      <c r="I609" s="188">
        <f>IFERROR(INDEX('اطلاعات دوره'!A:Z,MATCH(G609,'اطلاعات دوره'!C:C,0),MATCH(I$1,'اطلاعات دوره'!$1:$1,0)),0)</f>
        <v>0</v>
      </c>
      <c r="J609" s="188">
        <f>IFERROR(INDEX('اطلاعات دوره'!A:Z,MATCH(G609,'اطلاعات دوره'!C:C,0),MATCH(J$1,'اطلاعات دوره'!$1:$1,0)),0)</f>
        <v>0</v>
      </c>
      <c r="K609" s="265"/>
      <c r="L609" s="188" t="str">
        <f>IFERROR(INDEX('اطلاعات دوره'!A:Z,MATCH(G609,'اطلاعات دوره'!C:C,0)-1,MATCH("عنوان",'اطلاعات دوره'!$1:$1,0)),"---")</f>
        <v>---</v>
      </c>
      <c r="M609" s="188" t="str">
        <f t="shared" si="210"/>
        <v>----</v>
      </c>
      <c r="N609" s="188" t="str">
        <f t="shared" si="211"/>
        <v>-/</v>
      </c>
      <c r="O609" s="265"/>
      <c r="P609" s="188">
        <f>IFERROR(INDEX('اطلاعات انشعابات شرکتها'!A:BB,MATCH(A609,'اطلاعات انشعابات شرکتها'!A:A,0),MATCH(P$1,'اطلاعات انشعابات شرکتها'!$1:$1,0)),0)</f>
        <v>0</v>
      </c>
      <c r="Q609" s="188">
        <f>IFERROR(INDEX('اطلاعات انشعابات شرکتها'!A:BB,MATCH(A609,'اطلاعات انشعابات شرکتها'!A:A,0),MATCH(Q$1,'اطلاعات انشعابات شرکتها'!$1:$1,0)),0)</f>
        <v>0</v>
      </c>
      <c r="R609" s="188">
        <f>IFERROR(INDEX('اطلاعات انشعابات شرکتها'!A:BB,MATCH(A609,'اطلاعات انشعابات شرکتها'!A:A,0),MATCH(R$1,'اطلاعات انشعابات شرکتها'!$1:$1,0)),0)</f>
        <v>0</v>
      </c>
      <c r="S609" s="265"/>
      <c r="T609" s="188">
        <f>IFERROR(INDEX('قرائت کنتور'!A:AZ,MATCH(A609&amp;"-"&amp;T$1,'قرائت کنتور'!B:B,0),MATCH(G609,'قرائت کنتور'!$1:$1,0)),0)</f>
        <v>0</v>
      </c>
      <c r="U609" s="188">
        <f>IFERROR(INDEX('قرائت کنتور'!A:AZ,MATCH(A609&amp;"-"&amp;U$1,'قرائت کنتور'!B:B,0),MATCH(L609,'قرائت کنتور'!$1:$1,0)),0)</f>
        <v>0</v>
      </c>
      <c r="V609" s="188">
        <f>IFERROR(INDEX('قرائت کنتور'!A:AZ,MATCH(A609&amp;"-"&amp;U$1,'قرائت کنتور'!B:B,0),MATCH(G609,'قرائت کنتور'!$1:$1,0)),0)</f>
        <v>0</v>
      </c>
      <c r="W609" s="188">
        <f>IFERROR(INDEX('قرائت کنتور'!A:AZ,MATCH(A609&amp;"-"&amp;W$1,'قرائت کنتور'!B:B,0),MATCH(L609,'قرائت کنتور'!$1:$1,0)),0)</f>
        <v>0</v>
      </c>
      <c r="X609" s="188">
        <f>IFERROR(INDEX('قرائت کنتور'!A:AZ,MATCH(A609&amp;"-"&amp;W$1,'قرائت کنتور'!B:B,0),MATCH(G609,'قرائت کنتور'!$1:$1,0)),0)</f>
        <v>0</v>
      </c>
      <c r="Y609" s="188">
        <f>IFERROR(INDEX('قرائت کنتور'!A:AZ,MATCH(A609&amp;"-"&amp;Y$1,'قرائت کنتور'!B:B,0),MATCH(L609,'قرائت کنتور'!$1:$1,0)),0)</f>
        <v>0</v>
      </c>
      <c r="Z609" s="188">
        <f>IFERROR(INDEX('قرائت کنتور'!A:AZ,MATCH(A609&amp;"-"&amp;Y$1,'قرائت کنتور'!B:B,0),MATCH(G609,'قرائت کنتور'!$1:$1,0)),0)</f>
        <v>0</v>
      </c>
      <c r="AA609" s="188">
        <f>IFERROR(INDEX('قرائت کنتور'!A:AZ,MATCH(A609&amp;"-"&amp;AA$1,'قرائت کنتور'!B:B,0),MATCH(L609,'قرائت کنتور'!$1:$1,0)),0)</f>
        <v>0</v>
      </c>
      <c r="AB609" s="188">
        <f>IFERROR(INDEX('قرائت کنتور'!A:AZ,MATCH(A609&amp;"-"&amp;AA$1,'قرائت کنتور'!B:B,0),MATCH(G609,'قرائت کنتور'!$1:$1,0)),0)</f>
        <v>0</v>
      </c>
      <c r="AC609" s="265"/>
      <c r="AD609" s="188">
        <f t="shared" si="212"/>
        <v>0</v>
      </c>
      <c r="AE609" s="188">
        <f t="shared" si="213"/>
        <v>0</v>
      </c>
      <c r="AF609" s="188">
        <f t="shared" si="214"/>
        <v>0</v>
      </c>
      <c r="AG609" s="188">
        <f t="shared" si="215"/>
        <v>0</v>
      </c>
      <c r="AH609" s="188">
        <f t="shared" si="216"/>
        <v>0</v>
      </c>
      <c r="AI609" s="188">
        <f t="shared" si="217"/>
        <v>0</v>
      </c>
      <c r="AJ609" s="188" t="str">
        <f t="shared" si="218"/>
        <v>0</v>
      </c>
      <c r="AK609" s="265"/>
      <c r="AL609" s="254" t="str">
        <f t="shared" si="219"/>
        <v>---</v>
      </c>
      <c r="AM609" s="254" t="str">
        <f t="shared" si="220"/>
        <v>---</v>
      </c>
      <c r="AN609" s="265"/>
      <c r="AO609" s="188" t="str">
        <f>IFERROR(INDEX('تعرفه ها'!A:Z,MATCH(P609&amp;"-"&amp;AO$1,'تعرفه ها'!C:C,0),MATCH(F609,'تعرفه ها'!$2:$2,0),1),"---")</f>
        <v>---</v>
      </c>
      <c r="AP609" s="188" t="str">
        <f>IFERROR(INDEX('تعرفه ها'!A:Z,MATCH(P609&amp;"-"&amp;AP$1,'تعرفه ها'!C:C,0),MATCH(F609,'تعرفه ها'!$2:$2,0),1),"---")</f>
        <v>---</v>
      </c>
      <c r="AQ609" s="188" t="str">
        <f>IFERROR(INDEX('تعرفه ها'!A:Z,MATCH(P609&amp;"-"&amp;AQ$1,'تعرفه ها'!C:C,0),MATCH(F609,'تعرفه ها'!$2:$2,0),1),"---")</f>
        <v>---</v>
      </c>
      <c r="AR609" s="188" t="str">
        <f>IFERROR(INDEX('تعرفه ها'!A:Z,MATCH(P609&amp;"-"&amp;AR$1,'تعرفه ها'!C:C,0),MATCH(F609,'تعرفه ها'!$2:$2,0),1),"---")</f>
        <v>---</v>
      </c>
      <c r="AS609" s="265"/>
      <c r="AT609" s="415" t="str">
        <f t="shared" si="221"/>
        <v>---</v>
      </c>
      <c r="AU609" s="415" t="str">
        <f t="shared" si="222"/>
        <v>---</v>
      </c>
      <c r="AV609" s="415" t="str">
        <f t="shared" si="223"/>
        <v>---</v>
      </c>
      <c r="AW609" s="415" t="str">
        <f t="shared" si="224"/>
        <v>---</v>
      </c>
      <c r="AX609" s="415" t="str">
        <f t="shared" si="225"/>
        <v>---</v>
      </c>
      <c r="AY609" s="415" t="str">
        <f>IFERROR(AH609*INDEX('تعرفه ها'!A:Z,MATCH("عوارض برق به ازاء هر کیلووات",'تعرفه ها'!$C:$C,0),MATCH(F609,'تعرفه ها'!$2:$2,0)),"---")</f>
        <v>---</v>
      </c>
      <c r="AZ609" s="415" t="str">
        <f t="shared" si="226"/>
        <v>---</v>
      </c>
      <c r="BA609" s="415" t="str">
        <f>IFERROR(ROUND(((AX609+AY609+AZ609)*INDEX('تعرفه ها'!A:Z,MATCH("هزینه نگهداری و تعمیرات شبکه برق",'تعرفه ها'!$C:$C,0),MATCH(F609,'تعرفه ها'!$2:$2,0))/100),0),"---")</f>
        <v>---</v>
      </c>
      <c r="BB609" s="415">
        <f>IFERROR(IF(P609="دیماندی",ROUND(AJ609*INDEX('تعرفه ها'!A:Z,MATCH(BB$1,'تعرفه ها'!$C:$C,0),MATCH(F609,'تعرفه ها'!$2:$2,0))*J609/30,0),0),"---")</f>
        <v>0</v>
      </c>
      <c r="BC609" s="415"/>
      <c r="BD609" s="54" t="str">
        <f>IFERROR(IF(INDEX('اطلاعات دوره'!A:Z,MATCH(G609,'اطلاعات دوره'!C:C,0),MATCH("برق",'اطلاعات دوره'!$1:$1,0))="دارد",ROUND(AX609*INDEX('تعرفه ها'!A:Z,MATCH("پیک فصلی برق",'تعرفه ها'!$C:$C,0),MATCH(F609,'تعرفه ها'!$2:$2,0))/100,0),0),"---")</f>
        <v>---</v>
      </c>
      <c r="BE609" s="415" t="str">
        <f>IFERROR(ROUND(((AX609+AY609+AZ609+BA609+BB609+BC609+BD609)*INDEX('تعرفه ها'!A:Z,MATCH("مالیات برق",'تعرفه ها'!$C:$C,0),MATCH(F609,'تعرفه ها'!$2:$2,0))/100),0),"---")</f>
        <v>---</v>
      </c>
      <c r="BF609" s="415" t="str">
        <f t="shared" si="227"/>
        <v>---</v>
      </c>
      <c r="BG609" s="415" t="str">
        <f t="shared" si="231"/>
        <v>---</v>
      </c>
      <c r="BH609" s="415" t="str">
        <f t="shared" si="228"/>
        <v>---</v>
      </c>
      <c r="BI609" s="54" t="str">
        <f t="shared" si="229"/>
        <v>---</v>
      </c>
      <c r="BJ609" s="55" t="str">
        <f t="shared" si="230"/>
        <v>---</v>
      </c>
      <c r="BK609" s="262"/>
      <c r="BL609" s="183" t="str">
        <f>IFERROR(IF(INDEX(پرداخت!A:AZ,MATCH(A609&amp;" - "&amp;"برق",پرداخت!$B:$B,0),MATCH(G609,پرداخت!$1:$1,0))="نشده","نشده","شده"),"---")</f>
        <v>---</v>
      </c>
      <c r="BN609" s="257"/>
      <c r="BO609" s="257"/>
      <c r="BP609" s="257"/>
      <c r="BQ609" s="257"/>
      <c r="BR609" s="257"/>
      <c r="BS609" s="257"/>
      <c r="BT609" s="257"/>
      <c r="BU609" s="257"/>
      <c r="BV609" s="257"/>
      <c r="BW609" s="257"/>
      <c r="BX609" s="257"/>
      <c r="BY609" s="257"/>
      <c r="BZ609" s="257"/>
      <c r="CA609" s="257"/>
      <c r="CB609" s="257"/>
      <c r="CC609" s="257"/>
      <c r="CD609" s="257"/>
      <c r="CE609" s="257"/>
      <c r="CF609" s="257"/>
      <c r="CG609" s="257"/>
      <c r="CH609"/>
      <c r="CI609"/>
      <c r="CJ609"/>
      <c r="CK609"/>
    </row>
    <row r="610" spans="1:89" ht="33.75" hidden="1">
      <c r="A610" s="170"/>
      <c r="B610" s="47">
        <f>IFERROR(INDEX('اطلاعات انشعابات شرکتها'!A:BB,MATCH(A610,'اطلاعات انشعابات شرکتها'!A:A,0),MATCH(B$1,'اطلاعات انشعابات شرکتها'!$1:$1,0)),0)</f>
        <v>0</v>
      </c>
      <c r="C610" s="48">
        <f>IFERROR(INDEX('اطلاعات انشعابات شرکتها'!A:BB,MATCH(A610,'اطلاعات انشعابات شرکتها'!A:A,0),MATCH(C$1,'اطلاعات انشعابات شرکتها'!$1:$1,0)),0)</f>
        <v>0</v>
      </c>
      <c r="D610" s="45"/>
      <c r="E610" s="171"/>
      <c r="F610" s="170"/>
      <c r="G610" s="188" t="str">
        <f t="shared" si="209"/>
        <v>/</v>
      </c>
      <c r="H610" s="188">
        <f>IFERROR(INDEX('اطلاعات دوره'!A:Z,MATCH(G610,'اطلاعات دوره'!C:C,0),MATCH(H$1,'اطلاعات دوره'!$1:$1,0)),0)</f>
        <v>0</v>
      </c>
      <c r="I610" s="188">
        <f>IFERROR(INDEX('اطلاعات دوره'!A:Z,MATCH(G610,'اطلاعات دوره'!C:C,0),MATCH(I$1,'اطلاعات دوره'!$1:$1,0)),0)</f>
        <v>0</v>
      </c>
      <c r="J610" s="188">
        <f>IFERROR(INDEX('اطلاعات دوره'!A:Z,MATCH(G610,'اطلاعات دوره'!C:C,0),MATCH(J$1,'اطلاعات دوره'!$1:$1,0)),0)</f>
        <v>0</v>
      </c>
      <c r="K610" s="265"/>
      <c r="L610" s="188" t="str">
        <f>IFERROR(INDEX('اطلاعات دوره'!A:Z,MATCH(G610,'اطلاعات دوره'!C:C,0)-1,MATCH("عنوان",'اطلاعات دوره'!$1:$1,0)),"---")</f>
        <v>---</v>
      </c>
      <c r="M610" s="188" t="str">
        <f t="shared" si="210"/>
        <v>----</v>
      </c>
      <c r="N610" s="188" t="str">
        <f t="shared" si="211"/>
        <v>-/</v>
      </c>
      <c r="O610" s="265"/>
      <c r="P610" s="188">
        <f>IFERROR(INDEX('اطلاعات انشعابات شرکتها'!A:BB,MATCH(A610,'اطلاعات انشعابات شرکتها'!A:A,0),MATCH(P$1,'اطلاعات انشعابات شرکتها'!$1:$1,0)),0)</f>
        <v>0</v>
      </c>
      <c r="Q610" s="188">
        <f>IFERROR(INDEX('اطلاعات انشعابات شرکتها'!A:BB,MATCH(A610,'اطلاعات انشعابات شرکتها'!A:A,0),MATCH(Q$1,'اطلاعات انشعابات شرکتها'!$1:$1,0)),0)</f>
        <v>0</v>
      </c>
      <c r="R610" s="188">
        <f>IFERROR(INDEX('اطلاعات انشعابات شرکتها'!A:BB,MATCH(A610,'اطلاعات انشعابات شرکتها'!A:A,0),MATCH(R$1,'اطلاعات انشعابات شرکتها'!$1:$1,0)),0)</f>
        <v>0</v>
      </c>
      <c r="S610" s="265"/>
      <c r="T610" s="188">
        <f>IFERROR(INDEX('قرائت کنتور'!A:AZ,MATCH(A610&amp;"-"&amp;T$1,'قرائت کنتور'!B:B,0),MATCH(G610,'قرائت کنتور'!$1:$1,0)),0)</f>
        <v>0</v>
      </c>
      <c r="U610" s="188">
        <f>IFERROR(INDEX('قرائت کنتور'!A:AZ,MATCH(A610&amp;"-"&amp;U$1,'قرائت کنتور'!B:B,0),MATCH(L610,'قرائت کنتور'!$1:$1,0)),0)</f>
        <v>0</v>
      </c>
      <c r="V610" s="188">
        <f>IFERROR(INDEX('قرائت کنتور'!A:AZ,MATCH(A610&amp;"-"&amp;U$1,'قرائت کنتور'!B:B,0),MATCH(G610,'قرائت کنتور'!$1:$1,0)),0)</f>
        <v>0</v>
      </c>
      <c r="W610" s="188">
        <f>IFERROR(INDEX('قرائت کنتور'!A:AZ,MATCH(A610&amp;"-"&amp;W$1,'قرائت کنتور'!B:B,0),MATCH(L610,'قرائت کنتور'!$1:$1,0)),0)</f>
        <v>0</v>
      </c>
      <c r="X610" s="188">
        <f>IFERROR(INDEX('قرائت کنتور'!A:AZ,MATCH(A610&amp;"-"&amp;W$1,'قرائت کنتور'!B:B,0),MATCH(G610,'قرائت کنتور'!$1:$1,0)),0)</f>
        <v>0</v>
      </c>
      <c r="Y610" s="188">
        <f>IFERROR(INDEX('قرائت کنتور'!A:AZ,MATCH(A610&amp;"-"&amp;Y$1,'قرائت کنتور'!B:B,0),MATCH(L610,'قرائت کنتور'!$1:$1,0)),0)</f>
        <v>0</v>
      </c>
      <c r="Z610" s="188">
        <f>IFERROR(INDEX('قرائت کنتور'!A:AZ,MATCH(A610&amp;"-"&amp;Y$1,'قرائت کنتور'!B:B,0),MATCH(G610,'قرائت کنتور'!$1:$1,0)),0)</f>
        <v>0</v>
      </c>
      <c r="AA610" s="188">
        <f>IFERROR(INDEX('قرائت کنتور'!A:AZ,MATCH(A610&amp;"-"&amp;AA$1,'قرائت کنتور'!B:B,0),MATCH(L610,'قرائت کنتور'!$1:$1,0)),0)</f>
        <v>0</v>
      </c>
      <c r="AB610" s="188">
        <f>IFERROR(INDEX('قرائت کنتور'!A:AZ,MATCH(A610&amp;"-"&amp;AA$1,'قرائت کنتور'!B:B,0),MATCH(G610,'قرائت کنتور'!$1:$1,0)),0)</f>
        <v>0</v>
      </c>
      <c r="AC610" s="265"/>
      <c r="AD610" s="188">
        <f t="shared" si="212"/>
        <v>0</v>
      </c>
      <c r="AE610" s="188">
        <f t="shared" si="213"/>
        <v>0</v>
      </c>
      <c r="AF610" s="188">
        <f t="shared" si="214"/>
        <v>0</v>
      </c>
      <c r="AG610" s="188">
        <f t="shared" si="215"/>
        <v>0</v>
      </c>
      <c r="AH610" s="188">
        <f t="shared" si="216"/>
        <v>0</v>
      </c>
      <c r="AI610" s="188">
        <f t="shared" si="217"/>
        <v>0</v>
      </c>
      <c r="AJ610" s="188" t="str">
        <f t="shared" si="218"/>
        <v>0</v>
      </c>
      <c r="AK610" s="265"/>
      <c r="AL610" s="254" t="str">
        <f t="shared" si="219"/>
        <v>---</v>
      </c>
      <c r="AM610" s="254" t="str">
        <f t="shared" si="220"/>
        <v>---</v>
      </c>
      <c r="AN610" s="265"/>
      <c r="AO610" s="188" t="str">
        <f>IFERROR(INDEX('تعرفه ها'!A:Z,MATCH(P610&amp;"-"&amp;AO$1,'تعرفه ها'!C:C,0),MATCH(F610,'تعرفه ها'!$2:$2,0),1),"---")</f>
        <v>---</v>
      </c>
      <c r="AP610" s="188" t="str">
        <f>IFERROR(INDEX('تعرفه ها'!A:Z,MATCH(P610&amp;"-"&amp;AP$1,'تعرفه ها'!C:C,0),MATCH(F610,'تعرفه ها'!$2:$2,0),1),"---")</f>
        <v>---</v>
      </c>
      <c r="AQ610" s="188" t="str">
        <f>IFERROR(INDEX('تعرفه ها'!A:Z,MATCH(P610&amp;"-"&amp;AQ$1,'تعرفه ها'!C:C,0),MATCH(F610,'تعرفه ها'!$2:$2,0),1),"---")</f>
        <v>---</v>
      </c>
      <c r="AR610" s="188" t="str">
        <f>IFERROR(INDEX('تعرفه ها'!A:Z,MATCH(P610&amp;"-"&amp;AR$1,'تعرفه ها'!C:C,0),MATCH(F610,'تعرفه ها'!$2:$2,0),1),"---")</f>
        <v>---</v>
      </c>
      <c r="AS610" s="265"/>
      <c r="AT610" s="415" t="str">
        <f t="shared" si="221"/>
        <v>---</v>
      </c>
      <c r="AU610" s="415" t="str">
        <f t="shared" si="222"/>
        <v>---</v>
      </c>
      <c r="AV610" s="415" t="str">
        <f t="shared" si="223"/>
        <v>---</v>
      </c>
      <c r="AW610" s="415" t="str">
        <f t="shared" si="224"/>
        <v>---</v>
      </c>
      <c r="AX610" s="415" t="str">
        <f t="shared" si="225"/>
        <v>---</v>
      </c>
      <c r="AY610" s="415" t="str">
        <f>IFERROR(AH610*INDEX('تعرفه ها'!A:Z,MATCH("عوارض برق به ازاء هر کیلووات",'تعرفه ها'!$C:$C,0),MATCH(F610,'تعرفه ها'!$2:$2,0)),"---")</f>
        <v>---</v>
      </c>
      <c r="AZ610" s="415" t="str">
        <f t="shared" si="226"/>
        <v>---</v>
      </c>
      <c r="BA610" s="415" t="str">
        <f>IFERROR(ROUND(((AX610+AY610+AZ610)*INDEX('تعرفه ها'!A:Z,MATCH("هزینه نگهداری و تعمیرات شبکه برق",'تعرفه ها'!$C:$C,0),MATCH(F610,'تعرفه ها'!$2:$2,0))/100),0),"---")</f>
        <v>---</v>
      </c>
      <c r="BB610" s="415">
        <f>IFERROR(IF(P610="دیماندی",ROUND(AJ610*INDEX('تعرفه ها'!A:Z,MATCH(BB$1,'تعرفه ها'!$C:$C,0),MATCH(F610,'تعرفه ها'!$2:$2,0))*J610/30,0),0),"---")</f>
        <v>0</v>
      </c>
      <c r="BC610" s="415"/>
      <c r="BD610" s="54" t="str">
        <f>IFERROR(IF(INDEX('اطلاعات دوره'!A:Z,MATCH(G610,'اطلاعات دوره'!C:C,0),MATCH("برق",'اطلاعات دوره'!$1:$1,0))="دارد",ROUND(AX610*INDEX('تعرفه ها'!A:Z,MATCH("پیک فصلی برق",'تعرفه ها'!$C:$C,0),MATCH(F610,'تعرفه ها'!$2:$2,0))/100,0),0),"---")</f>
        <v>---</v>
      </c>
      <c r="BE610" s="415" t="str">
        <f>IFERROR(ROUND(((AX610+AY610+AZ610+BA610+BB610+BC610+BD610)*INDEX('تعرفه ها'!A:Z,MATCH("مالیات برق",'تعرفه ها'!$C:$C,0),MATCH(F610,'تعرفه ها'!$2:$2,0))/100),0),"---")</f>
        <v>---</v>
      </c>
      <c r="BF610" s="415" t="str">
        <f t="shared" si="227"/>
        <v>---</v>
      </c>
      <c r="BG610" s="415" t="str">
        <f t="shared" si="231"/>
        <v>---</v>
      </c>
      <c r="BH610" s="415" t="str">
        <f t="shared" si="228"/>
        <v>---</v>
      </c>
      <c r="BI610" s="54" t="str">
        <f t="shared" si="229"/>
        <v>---</v>
      </c>
      <c r="BJ610" s="55" t="str">
        <f t="shared" si="230"/>
        <v>---</v>
      </c>
      <c r="BK610" s="262"/>
      <c r="BL610" s="183" t="str">
        <f>IFERROR(IF(INDEX(پرداخت!A:AZ,MATCH(A610&amp;" - "&amp;"برق",پرداخت!$B:$B,0),MATCH(G610,پرداخت!$1:$1,0))="نشده","نشده","شده"),"---")</f>
        <v>---</v>
      </c>
      <c r="BN610" s="257"/>
      <c r="BO610" s="257"/>
      <c r="BP610" s="257"/>
      <c r="BQ610" s="257"/>
      <c r="BR610" s="257"/>
      <c r="BS610" s="257"/>
      <c r="BT610" s="257"/>
      <c r="BU610" s="257"/>
      <c r="BV610" s="257"/>
      <c r="BW610" s="257"/>
      <c r="BX610" s="257"/>
      <c r="BY610" s="257"/>
      <c r="BZ610" s="257"/>
      <c r="CA610" s="257"/>
      <c r="CB610" s="257"/>
      <c r="CC610" s="257"/>
      <c r="CD610" s="257"/>
      <c r="CE610" s="257"/>
      <c r="CF610" s="257"/>
      <c r="CG610" s="257"/>
      <c r="CH610"/>
      <c r="CI610"/>
      <c r="CJ610"/>
      <c r="CK610"/>
    </row>
    <row r="611" spans="1:89" ht="33.75" hidden="1">
      <c r="A611" s="170"/>
      <c r="B611" s="47">
        <f>IFERROR(INDEX('اطلاعات انشعابات شرکتها'!A:BB,MATCH(A611,'اطلاعات انشعابات شرکتها'!A:A,0),MATCH(B$1,'اطلاعات انشعابات شرکتها'!$1:$1,0)),0)</f>
        <v>0</v>
      </c>
      <c r="C611" s="48">
        <f>IFERROR(INDEX('اطلاعات انشعابات شرکتها'!A:BB,MATCH(A611,'اطلاعات انشعابات شرکتها'!A:A,0),MATCH(C$1,'اطلاعات انشعابات شرکتها'!$1:$1,0)),0)</f>
        <v>0</v>
      </c>
      <c r="D611" s="45"/>
      <c r="E611" s="171"/>
      <c r="F611" s="170"/>
      <c r="G611" s="188" t="str">
        <f t="shared" si="209"/>
        <v>/</v>
      </c>
      <c r="H611" s="188">
        <f>IFERROR(INDEX('اطلاعات دوره'!A:Z,MATCH(G611,'اطلاعات دوره'!C:C,0),MATCH(H$1,'اطلاعات دوره'!$1:$1,0)),0)</f>
        <v>0</v>
      </c>
      <c r="I611" s="188">
        <f>IFERROR(INDEX('اطلاعات دوره'!A:Z,MATCH(G611,'اطلاعات دوره'!C:C,0),MATCH(I$1,'اطلاعات دوره'!$1:$1,0)),0)</f>
        <v>0</v>
      </c>
      <c r="J611" s="188">
        <f>IFERROR(INDEX('اطلاعات دوره'!A:Z,MATCH(G611,'اطلاعات دوره'!C:C,0),MATCH(J$1,'اطلاعات دوره'!$1:$1,0)),0)</f>
        <v>0</v>
      </c>
      <c r="K611" s="265"/>
      <c r="L611" s="188" t="str">
        <f>IFERROR(INDEX('اطلاعات دوره'!A:Z,MATCH(G611,'اطلاعات دوره'!C:C,0)-1,MATCH("عنوان",'اطلاعات دوره'!$1:$1,0)),"---")</f>
        <v>---</v>
      </c>
      <c r="M611" s="188" t="str">
        <f t="shared" si="210"/>
        <v>----</v>
      </c>
      <c r="N611" s="188" t="str">
        <f t="shared" si="211"/>
        <v>-/</v>
      </c>
      <c r="O611" s="265"/>
      <c r="P611" s="188">
        <f>IFERROR(INDEX('اطلاعات انشعابات شرکتها'!A:BB,MATCH(A611,'اطلاعات انشعابات شرکتها'!A:A,0),MATCH(P$1,'اطلاعات انشعابات شرکتها'!$1:$1,0)),0)</f>
        <v>0</v>
      </c>
      <c r="Q611" s="188">
        <f>IFERROR(INDEX('اطلاعات انشعابات شرکتها'!A:BB,MATCH(A611,'اطلاعات انشعابات شرکتها'!A:A,0),MATCH(Q$1,'اطلاعات انشعابات شرکتها'!$1:$1,0)),0)</f>
        <v>0</v>
      </c>
      <c r="R611" s="188">
        <f>IFERROR(INDEX('اطلاعات انشعابات شرکتها'!A:BB,MATCH(A611,'اطلاعات انشعابات شرکتها'!A:A,0),MATCH(R$1,'اطلاعات انشعابات شرکتها'!$1:$1,0)),0)</f>
        <v>0</v>
      </c>
      <c r="S611" s="265"/>
      <c r="T611" s="188">
        <f>IFERROR(INDEX('قرائت کنتور'!A:AZ,MATCH(A611&amp;"-"&amp;T$1,'قرائت کنتور'!B:B,0),MATCH(G611,'قرائت کنتور'!$1:$1,0)),0)</f>
        <v>0</v>
      </c>
      <c r="U611" s="188">
        <f>IFERROR(INDEX('قرائت کنتور'!A:AZ,MATCH(A611&amp;"-"&amp;U$1,'قرائت کنتور'!B:B,0),MATCH(L611,'قرائت کنتور'!$1:$1,0)),0)</f>
        <v>0</v>
      </c>
      <c r="V611" s="188">
        <f>IFERROR(INDEX('قرائت کنتور'!A:AZ,MATCH(A611&amp;"-"&amp;U$1,'قرائت کنتور'!B:B,0),MATCH(G611,'قرائت کنتور'!$1:$1,0)),0)</f>
        <v>0</v>
      </c>
      <c r="W611" s="188">
        <f>IFERROR(INDEX('قرائت کنتور'!A:AZ,MATCH(A611&amp;"-"&amp;W$1,'قرائت کنتور'!B:B,0),MATCH(L611,'قرائت کنتور'!$1:$1,0)),0)</f>
        <v>0</v>
      </c>
      <c r="X611" s="188">
        <f>IFERROR(INDEX('قرائت کنتور'!A:AZ,MATCH(A611&amp;"-"&amp;W$1,'قرائت کنتور'!B:B,0),MATCH(G611,'قرائت کنتور'!$1:$1,0)),0)</f>
        <v>0</v>
      </c>
      <c r="Y611" s="188">
        <f>IFERROR(INDEX('قرائت کنتور'!A:AZ,MATCH(A611&amp;"-"&amp;Y$1,'قرائت کنتور'!B:B,0),MATCH(L611,'قرائت کنتور'!$1:$1,0)),0)</f>
        <v>0</v>
      </c>
      <c r="Z611" s="188">
        <f>IFERROR(INDEX('قرائت کنتور'!A:AZ,MATCH(A611&amp;"-"&amp;Y$1,'قرائت کنتور'!B:B,0),MATCH(G611,'قرائت کنتور'!$1:$1,0)),0)</f>
        <v>0</v>
      </c>
      <c r="AA611" s="188">
        <f>IFERROR(INDEX('قرائت کنتور'!A:AZ,MATCH(A611&amp;"-"&amp;AA$1,'قرائت کنتور'!B:B,0),MATCH(L611,'قرائت کنتور'!$1:$1,0)),0)</f>
        <v>0</v>
      </c>
      <c r="AB611" s="188">
        <f>IFERROR(INDEX('قرائت کنتور'!A:AZ,MATCH(A611&amp;"-"&amp;AA$1,'قرائت کنتور'!B:B,0),MATCH(G611,'قرائت کنتور'!$1:$1,0)),0)</f>
        <v>0</v>
      </c>
      <c r="AC611" s="265"/>
      <c r="AD611" s="188">
        <f t="shared" si="212"/>
        <v>0</v>
      </c>
      <c r="AE611" s="188">
        <f t="shared" si="213"/>
        <v>0</v>
      </c>
      <c r="AF611" s="188">
        <f t="shared" si="214"/>
        <v>0</v>
      </c>
      <c r="AG611" s="188">
        <f t="shared" si="215"/>
        <v>0</v>
      </c>
      <c r="AH611" s="188">
        <f t="shared" si="216"/>
        <v>0</v>
      </c>
      <c r="AI611" s="188">
        <f t="shared" si="217"/>
        <v>0</v>
      </c>
      <c r="AJ611" s="188" t="str">
        <f t="shared" si="218"/>
        <v>0</v>
      </c>
      <c r="AK611" s="265"/>
      <c r="AL611" s="254" t="str">
        <f t="shared" si="219"/>
        <v>---</v>
      </c>
      <c r="AM611" s="254" t="str">
        <f t="shared" si="220"/>
        <v>---</v>
      </c>
      <c r="AN611" s="265"/>
      <c r="AO611" s="188" t="str">
        <f>IFERROR(INDEX('تعرفه ها'!A:Z,MATCH(P611&amp;"-"&amp;AO$1,'تعرفه ها'!C:C,0),MATCH(F611,'تعرفه ها'!$2:$2,0),1),"---")</f>
        <v>---</v>
      </c>
      <c r="AP611" s="188" t="str">
        <f>IFERROR(INDEX('تعرفه ها'!A:Z,MATCH(P611&amp;"-"&amp;AP$1,'تعرفه ها'!C:C,0),MATCH(F611,'تعرفه ها'!$2:$2,0),1),"---")</f>
        <v>---</v>
      </c>
      <c r="AQ611" s="188" t="str">
        <f>IFERROR(INDEX('تعرفه ها'!A:Z,MATCH(P611&amp;"-"&amp;AQ$1,'تعرفه ها'!C:C,0),MATCH(F611,'تعرفه ها'!$2:$2,0),1),"---")</f>
        <v>---</v>
      </c>
      <c r="AR611" s="188" t="str">
        <f>IFERROR(INDEX('تعرفه ها'!A:Z,MATCH(P611&amp;"-"&amp;AR$1,'تعرفه ها'!C:C,0),MATCH(F611,'تعرفه ها'!$2:$2,0),1),"---")</f>
        <v>---</v>
      </c>
      <c r="AS611" s="265"/>
      <c r="AT611" s="415" t="str">
        <f t="shared" si="221"/>
        <v>---</v>
      </c>
      <c r="AU611" s="415" t="str">
        <f t="shared" si="222"/>
        <v>---</v>
      </c>
      <c r="AV611" s="415" t="str">
        <f t="shared" si="223"/>
        <v>---</v>
      </c>
      <c r="AW611" s="415" t="str">
        <f t="shared" si="224"/>
        <v>---</v>
      </c>
      <c r="AX611" s="415" t="str">
        <f t="shared" si="225"/>
        <v>---</v>
      </c>
      <c r="AY611" s="415" t="str">
        <f>IFERROR(AH611*INDEX('تعرفه ها'!A:Z,MATCH("عوارض برق به ازاء هر کیلووات",'تعرفه ها'!$C:$C,0),MATCH(F611,'تعرفه ها'!$2:$2,0)),"---")</f>
        <v>---</v>
      </c>
      <c r="AZ611" s="415" t="str">
        <f t="shared" si="226"/>
        <v>---</v>
      </c>
      <c r="BA611" s="415" t="str">
        <f>IFERROR(ROUND(((AX611+AY611+AZ611)*INDEX('تعرفه ها'!A:Z,MATCH("هزینه نگهداری و تعمیرات شبکه برق",'تعرفه ها'!$C:$C,0),MATCH(F611,'تعرفه ها'!$2:$2,0))/100),0),"---")</f>
        <v>---</v>
      </c>
      <c r="BB611" s="415">
        <f>IFERROR(IF(P611="دیماندی",ROUND(AJ611*INDEX('تعرفه ها'!A:Z,MATCH(BB$1,'تعرفه ها'!$C:$C,0),MATCH(F611,'تعرفه ها'!$2:$2,0))*J611/30,0),0),"---")</f>
        <v>0</v>
      </c>
      <c r="BC611" s="415"/>
      <c r="BD611" s="54" t="str">
        <f>IFERROR(IF(INDEX('اطلاعات دوره'!A:Z,MATCH(G611,'اطلاعات دوره'!C:C,0),MATCH("برق",'اطلاعات دوره'!$1:$1,0))="دارد",ROUND(AX611*INDEX('تعرفه ها'!A:Z,MATCH("پیک فصلی برق",'تعرفه ها'!$C:$C,0),MATCH(F611,'تعرفه ها'!$2:$2,0))/100,0),0),"---")</f>
        <v>---</v>
      </c>
      <c r="BE611" s="415" t="str">
        <f>IFERROR(ROUND(((AX611+AY611+AZ611+BA611+BB611+BC611+BD611)*INDEX('تعرفه ها'!A:Z,MATCH("مالیات برق",'تعرفه ها'!$C:$C,0),MATCH(F611,'تعرفه ها'!$2:$2,0))/100),0),"---")</f>
        <v>---</v>
      </c>
      <c r="BF611" s="415" t="str">
        <f t="shared" si="227"/>
        <v>---</v>
      </c>
      <c r="BG611" s="415" t="str">
        <f t="shared" si="231"/>
        <v>---</v>
      </c>
      <c r="BH611" s="415" t="str">
        <f t="shared" si="228"/>
        <v>---</v>
      </c>
      <c r="BI611" s="54" t="str">
        <f t="shared" si="229"/>
        <v>---</v>
      </c>
      <c r="BJ611" s="55" t="str">
        <f t="shared" si="230"/>
        <v>---</v>
      </c>
      <c r="BK611" s="262"/>
      <c r="BL611" s="183" t="str">
        <f>IFERROR(IF(INDEX(پرداخت!A:AZ,MATCH(A611&amp;" - "&amp;"برق",پرداخت!$B:$B,0),MATCH(G611,پرداخت!$1:$1,0))="نشده","نشده","شده"),"---")</f>
        <v>---</v>
      </c>
      <c r="BN611" s="257"/>
      <c r="BO611" s="257"/>
      <c r="BP611" s="257"/>
      <c r="BQ611" s="257"/>
      <c r="BR611" s="257"/>
      <c r="BS611" s="257"/>
      <c r="BT611" s="257"/>
      <c r="BU611" s="257"/>
      <c r="BV611" s="257"/>
      <c r="BW611" s="257"/>
      <c r="BX611" s="257"/>
      <c r="BY611" s="257"/>
      <c r="BZ611" s="257"/>
      <c r="CA611" s="257"/>
      <c r="CB611" s="257"/>
      <c r="CC611" s="257"/>
      <c r="CD611" s="257"/>
      <c r="CE611" s="257"/>
      <c r="CF611" s="257"/>
      <c r="CG611" s="257"/>
      <c r="CH611"/>
      <c r="CI611"/>
      <c r="CJ611"/>
      <c r="CK611"/>
    </row>
    <row r="612" spans="1:89" ht="33.75" hidden="1">
      <c r="A612" s="170"/>
      <c r="B612" s="47">
        <f>IFERROR(INDEX('اطلاعات انشعابات شرکتها'!A:BB,MATCH(A612,'اطلاعات انشعابات شرکتها'!A:A,0),MATCH(B$1,'اطلاعات انشعابات شرکتها'!$1:$1,0)),0)</f>
        <v>0</v>
      </c>
      <c r="C612" s="48">
        <f>IFERROR(INDEX('اطلاعات انشعابات شرکتها'!A:BB,MATCH(A612,'اطلاعات انشعابات شرکتها'!A:A,0),MATCH(C$1,'اطلاعات انشعابات شرکتها'!$1:$1,0)),0)</f>
        <v>0</v>
      </c>
      <c r="D612" s="45"/>
      <c r="E612" s="171"/>
      <c r="F612" s="170"/>
      <c r="G612" s="188" t="str">
        <f t="shared" si="209"/>
        <v>/</v>
      </c>
      <c r="H612" s="188">
        <f>IFERROR(INDEX('اطلاعات دوره'!A:Z,MATCH(G612,'اطلاعات دوره'!C:C,0),MATCH(H$1,'اطلاعات دوره'!$1:$1,0)),0)</f>
        <v>0</v>
      </c>
      <c r="I612" s="188">
        <f>IFERROR(INDEX('اطلاعات دوره'!A:Z,MATCH(G612,'اطلاعات دوره'!C:C,0),MATCH(I$1,'اطلاعات دوره'!$1:$1,0)),0)</f>
        <v>0</v>
      </c>
      <c r="J612" s="188">
        <f>IFERROR(INDEX('اطلاعات دوره'!A:Z,MATCH(G612,'اطلاعات دوره'!C:C,0),MATCH(J$1,'اطلاعات دوره'!$1:$1,0)),0)</f>
        <v>0</v>
      </c>
      <c r="K612" s="265"/>
      <c r="L612" s="188" t="str">
        <f>IFERROR(INDEX('اطلاعات دوره'!A:Z,MATCH(G612,'اطلاعات دوره'!C:C,0)-1,MATCH("عنوان",'اطلاعات دوره'!$1:$1,0)),"---")</f>
        <v>---</v>
      </c>
      <c r="M612" s="188" t="str">
        <f t="shared" si="210"/>
        <v>----</v>
      </c>
      <c r="N612" s="188" t="str">
        <f t="shared" si="211"/>
        <v>-/</v>
      </c>
      <c r="O612" s="265"/>
      <c r="P612" s="188">
        <f>IFERROR(INDEX('اطلاعات انشعابات شرکتها'!A:BB,MATCH(A612,'اطلاعات انشعابات شرکتها'!A:A,0),MATCH(P$1,'اطلاعات انشعابات شرکتها'!$1:$1,0)),0)</f>
        <v>0</v>
      </c>
      <c r="Q612" s="188">
        <f>IFERROR(INDEX('اطلاعات انشعابات شرکتها'!A:BB,MATCH(A612,'اطلاعات انشعابات شرکتها'!A:A,0),MATCH(Q$1,'اطلاعات انشعابات شرکتها'!$1:$1,0)),0)</f>
        <v>0</v>
      </c>
      <c r="R612" s="188">
        <f>IFERROR(INDEX('اطلاعات انشعابات شرکتها'!A:BB,MATCH(A612,'اطلاعات انشعابات شرکتها'!A:A,0),MATCH(R$1,'اطلاعات انشعابات شرکتها'!$1:$1,0)),0)</f>
        <v>0</v>
      </c>
      <c r="S612" s="265"/>
      <c r="T612" s="188">
        <f>IFERROR(INDEX('قرائت کنتور'!A:AZ,MATCH(A612&amp;"-"&amp;T$1,'قرائت کنتور'!B:B,0),MATCH(G612,'قرائت کنتور'!$1:$1,0)),0)</f>
        <v>0</v>
      </c>
      <c r="U612" s="188">
        <f>IFERROR(INDEX('قرائت کنتور'!A:AZ,MATCH(A612&amp;"-"&amp;U$1,'قرائت کنتور'!B:B,0),MATCH(L612,'قرائت کنتور'!$1:$1,0)),0)</f>
        <v>0</v>
      </c>
      <c r="V612" s="188">
        <f>IFERROR(INDEX('قرائت کنتور'!A:AZ,MATCH(A612&amp;"-"&amp;U$1,'قرائت کنتور'!B:B,0),MATCH(G612,'قرائت کنتور'!$1:$1,0)),0)</f>
        <v>0</v>
      </c>
      <c r="W612" s="188">
        <f>IFERROR(INDEX('قرائت کنتور'!A:AZ,MATCH(A612&amp;"-"&amp;W$1,'قرائت کنتور'!B:B,0),MATCH(L612,'قرائت کنتور'!$1:$1,0)),0)</f>
        <v>0</v>
      </c>
      <c r="X612" s="188">
        <f>IFERROR(INDEX('قرائت کنتور'!A:AZ,MATCH(A612&amp;"-"&amp;W$1,'قرائت کنتور'!B:B,0),MATCH(G612,'قرائت کنتور'!$1:$1,0)),0)</f>
        <v>0</v>
      </c>
      <c r="Y612" s="188">
        <f>IFERROR(INDEX('قرائت کنتور'!A:AZ,MATCH(A612&amp;"-"&amp;Y$1,'قرائت کنتور'!B:B,0),MATCH(L612,'قرائت کنتور'!$1:$1,0)),0)</f>
        <v>0</v>
      </c>
      <c r="Z612" s="188">
        <f>IFERROR(INDEX('قرائت کنتور'!A:AZ,MATCH(A612&amp;"-"&amp;Y$1,'قرائت کنتور'!B:B,0),MATCH(G612,'قرائت کنتور'!$1:$1,0)),0)</f>
        <v>0</v>
      </c>
      <c r="AA612" s="188">
        <f>IFERROR(INDEX('قرائت کنتور'!A:AZ,MATCH(A612&amp;"-"&amp;AA$1,'قرائت کنتور'!B:B,0),MATCH(L612,'قرائت کنتور'!$1:$1,0)),0)</f>
        <v>0</v>
      </c>
      <c r="AB612" s="188">
        <f>IFERROR(INDEX('قرائت کنتور'!A:AZ,MATCH(A612&amp;"-"&amp;AA$1,'قرائت کنتور'!B:B,0),MATCH(G612,'قرائت کنتور'!$1:$1,0)),0)</f>
        <v>0</v>
      </c>
      <c r="AC612" s="265"/>
      <c r="AD612" s="188">
        <f t="shared" si="212"/>
        <v>0</v>
      </c>
      <c r="AE612" s="188">
        <f t="shared" si="213"/>
        <v>0</v>
      </c>
      <c r="AF612" s="188">
        <f t="shared" si="214"/>
        <v>0</v>
      </c>
      <c r="AG612" s="188">
        <f t="shared" si="215"/>
        <v>0</v>
      </c>
      <c r="AH612" s="188">
        <f t="shared" si="216"/>
        <v>0</v>
      </c>
      <c r="AI612" s="188">
        <f t="shared" si="217"/>
        <v>0</v>
      </c>
      <c r="AJ612" s="188" t="str">
        <f t="shared" si="218"/>
        <v>0</v>
      </c>
      <c r="AK612" s="265"/>
      <c r="AL612" s="254" t="str">
        <f t="shared" si="219"/>
        <v>---</v>
      </c>
      <c r="AM612" s="254" t="str">
        <f t="shared" si="220"/>
        <v>---</v>
      </c>
      <c r="AN612" s="265"/>
      <c r="AO612" s="188" t="str">
        <f>IFERROR(INDEX('تعرفه ها'!A:Z,MATCH(P612&amp;"-"&amp;AO$1,'تعرفه ها'!C:C,0),MATCH(F612,'تعرفه ها'!$2:$2,0),1),"---")</f>
        <v>---</v>
      </c>
      <c r="AP612" s="188" t="str">
        <f>IFERROR(INDEX('تعرفه ها'!A:Z,MATCH(P612&amp;"-"&amp;AP$1,'تعرفه ها'!C:C,0),MATCH(F612,'تعرفه ها'!$2:$2,0),1),"---")</f>
        <v>---</v>
      </c>
      <c r="AQ612" s="188" t="str">
        <f>IFERROR(INDEX('تعرفه ها'!A:Z,MATCH(P612&amp;"-"&amp;AQ$1,'تعرفه ها'!C:C,0),MATCH(F612,'تعرفه ها'!$2:$2,0),1),"---")</f>
        <v>---</v>
      </c>
      <c r="AR612" s="188" t="str">
        <f>IFERROR(INDEX('تعرفه ها'!A:Z,MATCH(P612&amp;"-"&amp;AR$1,'تعرفه ها'!C:C,0),MATCH(F612,'تعرفه ها'!$2:$2,0),1),"---")</f>
        <v>---</v>
      </c>
      <c r="AS612" s="265"/>
      <c r="AT612" s="415" t="str">
        <f t="shared" si="221"/>
        <v>---</v>
      </c>
      <c r="AU612" s="415" t="str">
        <f t="shared" si="222"/>
        <v>---</v>
      </c>
      <c r="AV612" s="415" t="str">
        <f t="shared" si="223"/>
        <v>---</v>
      </c>
      <c r="AW612" s="415" t="str">
        <f t="shared" si="224"/>
        <v>---</v>
      </c>
      <c r="AX612" s="415" t="str">
        <f t="shared" si="225"/>
        <v>---</v>
      </c>
      <c r="AY612" s="415" t="str">
        <f>IFERROR(AH612*INDEX('تعرفه ها'!A:Z,MATCH("عوارض برق به ازاء هر کیلووات",'تعرفه ها'!$C:$C,0),MATCH(F612,'تعرفه ها'!$2:$2,0)),"---")</f>
        <v>---</v>
      </c>
      <c r="AZ612" s="415" t="str">
        <f t="shared" si="226"/>
        <v>---</v>
      </c>
      <c r="BA612" s="415" t="str">
        <f>IFERROR(ROUND(((AX612+AY612+AZ612)*INDEX('تعرفه ها'!A:Z,MATCH("هزینه نگهداری و تعمیرات شبکه برق",'تعرفه ها'!$C:$C,0),MATCH(F612,'تعرفه ها'!$2:$2,0))/100),0),"---")</f>
        <v>---</v>
      </c>
      <c r="BB612" s="415">
        <f>IFERROR(IF(P612="دیماندی",ROUND(AJ612*INDEX('تعرفه ها'!A:Z,MATCH(BB$1,'تعرفه ها'!$C:$C,0),MATCH(F612,'تعرفه ها'!$2:$2,0))*J612/30,0),0),"---")</f>
        <v>0</v>
      </c>
      <c r="BC612" s="415"/>
      <c r="BD612" s="54" t="str">
        <f>IFERROR(IF(INDEX('اطلاعات دوره'!A:Z,MATCH(G612,'اطلاعات دوره'!C:C,0),MATCH("برق",'اطلاعات دوره'!$1:$1,0))="دارد",ROUND(AX612*INDEX('تعرفه ها'!A:Z,MATCH("پیک فصلی برق",'تعرفه ها'!$C:$C,0),MATCH(F612,'تعرفه ها'!$2:$2,0))/100,0),0),"---")</f>
        <v>---</v>
      </c>
      <c r="BE612" s="415" t="str">
        <f>IFERROR(ROUND(((AX612+AY612+AZ612+BA612+BB612+BC612+BD612)*INDEX('تعرفه ها'!A:Z,MATCH("مالیات برق",'تعرفه ها'!$C:$C,0),MATCH(F612,'تعرفه ها'!$2:$2,0))/100),0),"---")</f>
        <v>---</v>
      </c>
      <c r="BF612" s="415" t="str">
        <f t="shared" si="227"/>
        <v>---</v>
      </c>
      <c r="BG612" s="415" t="str">
        <f t="shared" si="231"/>
        <v>---</v>
      </c>
      <c r="BH612" s="415" t="str">
        <f t="shared" si="228"/>
        <v>---</v>
      </c>
      <c r="BI612" s="54" t="str">
        <f t="shared" si="229"/>
        <v>---</v>
      </c>
      <c r="BJ612" s="55" t="str">
        <f t="shared" si="230"/>
        <v>---</v>
      </c>
      <c r="BK612" s="262"/>
      <c r="BL612" s="183" t="str">
        <f>IFERROR(IF(INDEX(پرداخت!A:AZ,MATCH(A612&amp;" - "&amp;"برق",پرداخت!$B:$B,0),MATCH(G612,پرداخت!$1:$1,0))="نشده","نشده","شده"),"---")</f>
        <v>---</v>
      </c>
      <c r="BN612" s="257"/>
      <c r="BO612" s="257"/>
      <c r="BP612" s="257"/>
      <c r="BQ612" s="257"/>
      <c r="BR612" s="257"/>
      <c r="BS612" s="257"/>
      <c r="BT612" s="257"/>
      <c r="BU612" s="257"/>
      <c r="BV612" s="257"/>
      <c r="BW612" s="257"/>
      <c r="BX612" s="257"/>
      <c r="BY612" s="257"/>
      <c r="BZ612" s="257"/>
      <c r="CA612" s="257"/>
      <c r="CB612" s="257"/>
      <c r="CC612" s="257"/>
      <c r="CD612" s="257"/>
      <c r="CE612" s="257"/>
      <c r="CF612" s="257"/>
      <c r="CG612" s="257"/>
      <c r="CH612"/>
      <c r="CI612"/>
      <c r="CJ612"/>
      <c r="CK612"/>
    </row>
    <row r="613" spans="1:89" ht="33.75" hidden="1">
      <c r="A613" s="170"/>
      <c r="B613" s="47">
        <f>IFERROR(INDEX('اطلاعات انشعابات شرکتها'!A:BB,MATCH(A613,'اطلاعات انشعابات شرکتها'!A:A,0),MATCH(B$1,'اطلاعات انشعابات شرکتها'!$1:$1,0)),0)</f>
        <v>0</v>
      </c>
      <c r="C613" s="48">
        <f>IFERROR(INDEX('اطلاعات انشعابات شرکتها'!A:BB,MATCH(A613,'اطلاعات انشعابات شرکتها'!A:A,0),MATCH(C$1,'اطلاعات انشعابات شرکتها'!$1:$1,0)),0)</f>
        <v>0</v>
      </c>
      <c r="D613" s="45"/>
      <c r="E613" s="171"/>
      <c r="F613" s="170"/>
      <c r="G613" s="188" t="str">
        <f t="shared" si="209"/>
        <v>/</v>
      </c>
      <c r="H613" s="188">
        <f>IFERROR(INDEX('اطلاعات دوره'!A:Z,MATCH(G613,'اطلاعات دوره'!C:C,0),MATCH(H$1,'اطلاعات دوره'!$1:$1,0)),0)</f>
        <v>0</v>
      </c>
      <c r="I613" s="188">
        <f>IFERROR(INDEX('اطلاعات دوره'!A:Z,MATCH(G613,'اطلاعات دوره'!C:C,0),MATCH(I$1,'اطلاعات دوره'!$1:$1,0)),0)</f>
        <v>0</v>
      </c>
      <c r="J613" s="188">
        <f>IFERROR(INDEX('اطلاعات دوره'!A:Z,MATCH(G613,'اطلاعات دوره'!C:C,0),MATCH(J$1,'اطلاعات دوره'!$1:$1,0)),0)</f>
        <v>0</v>
      </c>
      <c r="K613" s="265"/>
      <c r="L613" s="188" t="str">
        <f>IFERROR(INDEX('اطلاعات دوره'!A:Z,MATCH(G613,'اطلاعات دوره'!C:C,0)-1,MATCH("عنوان",'اطلاعات دوره'!$1:$1,0)),"---")</f>
        <v>---</v>
      </c>
      <c r="M613" s="188" t="str">
        <f t="shared" si="210"/>
        <v>----</v>
      </c>
      <c r="N613" s="188" t="str">
        <f t="shared" si="211"/>
        <v>-/</v>
      </c>
      <c r="O613" s="265"/>
      <c r="P613" s="188">
        <f>IFERROR(INDEX('اطلاعات انشعابات شرکتها'!A:BB,MATCH(A613,'اطلاعات انشعابات شرکتها'!A:A,0),MATCH(P$1,'اطلاعات انشعابات شرکتها'!$1:$1,0)),0)</f>
        <v>0</v>
      </c>
      <c r="Q613" s="188">
        <f>IFERROR(INDEX('اطلاعات انشعابات شرکتها'!A:BB,MATCH(A613,'اطلاعات انشعابات شرکتها'!A:A,0),MATCH(Q$1,'اطلاعات انشعابات شرکتها'!$1:$1,0)),0)</f>
        <v>0</v>
      </c>
      <c r="R613" s="188">
        <f>IFERROR(INDEX('اطلاعات انشعابات شرکتها'!A:BB,MATCH(A613,'اطلاعات انشعابات شرکتها'!A:A,0),MATCH(R$1,'اطلاعات انشعابات شرکتها'!$1:$1,0)),0)</f>
        <v>0</v>
      </c>
      <c r="S613" s="265"/>
      <c r="T613" s="188">
        <f>IFERROR(INDEX('قرائت کنتور'!A:AZ,MATCH(A613&amp;"-"&amp;T$1,'قرائت کنتور'!B:B,0),MATCH(G613,'قرائت کنتور'!$1:$1,0)),0)</f>
        <v>0</v>
      </c>
      <c r="U613" s="188">
        <f>IFERROR(INDEX('قرائت کنتور'!A:AZ,MATCH(A613&amp;"-"&amp;U$1,'قرائت کنتور'!B:B,0),MATCH(L613,'قرائت کنتور'!$1:$1,0)),0)</f>
        <v>0</v>
      </c>
      <c r="V613" s="188">
        <f>IFERROR(INDEX('قرائت کنتور'!A:AZ,MATCH(A613&amp;"-"&amp;U$1,'قرائت کنتور'!B:B,0),MATCH(G613,'قرائت کنتور'!$1:$1,0)),0)</f>
        <v>0</v>
      </c>
      <c r="W613" s="188">
        <f>IFERROR(INDEX('قرائت کنتور'!A:AZ,MATCH(A613&amp;"-"&amp;W$1,'قرائت کنتور'!B:B,0),MATCH(L613,'قرائت کنتور'!$1:$1,0)),0)</f>
        <v>0</v>
      </c>
      <c r="X613" s="188">
        <f>IFERROR(INDEX('قرائت کنتور'!A:AZ,MATCH(A613&amp;"-"&amp;W$1,'قرائت کنتور'!B:B,0),MATCH(G613,'قرائت کنتور'!$1:$1,0)),0)</f>
        <v>0</v>
      </c>
      <c r="Y613" s="188">
        <f>IFERROR(INDEX('قرائت کنتور'!A:AZ,MATCH(A613&amp;"-"&amp;Y$1,'قرائت کنتور'!B:B,0),MATCH(L613,'قرائت کنتور'!$1:$1,0)),0)</f>
        <v>0</v>
      </c>
      <c r="Z613" s="188">
        <f>IFERROR(INDEX('قرائت کنتور'!A:AZ,MATCH(A613&amp;"-"&amp;Y$1,'قرائت کنتور'!B:B,0),MATCH(G613,'قرائت کنتور'!$1:$1,0)),0)</f>
        <v>0</v>
      </c>
      <c r="AA613" s="188">
        <f>IFERROR(INDEX('قرائت کنتور'!A:AZ,MATCH(A613&amp;"-"&amp;AA$1,'قرائت کنتور'!B:B,0),MATCH(L613,'قرائت کنتور'!$1:$1,0)),0)</f>
        <v>0</v>
      </c>
      <c r="AB613" s="188">
        <f>IFERROR(INDEX('قرائت کنتور'!A:AZ,MATCH(A613&amp;"-"&amp;AA$1,'قرائت کنتور'!B:B,0),MATCH(G613,'قرائت کنتور'!$1:$1,0)),0)</f>
        <v>0</v>
      </c>
      <c r="AC613" s="265"/>
      <c r="AD613" s="188">
        <f t="shared" si="212"/>
        <v>0</v>
      </c>
      <c r="AE613" s="188">
        <f t="shared" si="213"/>
        <v>0</v>
      </c>
      <c r="AF613" s="188">
        <f t="shared" si="214"/>
        <v>0</v>
      </c>
      <c r="AG613" s="188">
        <f t="shared" si="215"/>
        <v>0</v>
      </c>
      <c r="AH613" s="188">
        <f t="shared" si="216"/>
        <v>0</v>
      </c>
      <c r="AI613" s="188">
        <f t="shared" si="217"/>
        <v>0</v>
      </c>
      <c r="AJ613" s="188" t="str">
        <f t="shared" si="218"/>
        <v>0</v>
      </c>
      <c r="AK613" s="265"/>
      <c r="AL613" s="254" t="str">
        <f t="shared" si="219"/>
        <v>---</v>
      </c>
      <c r="AM613" s="254" t="str">
        <f t="shared" si="220"/>
        <v>---</v>
      </c>
      <c r="AN613" s="265"/>
      <c r="AO613" s="188" t="str">
        <f>IFERROR(INDEX('تعرفه ها'!A:Z,MATCH(P613&amp;"-"&amp;AO$1,'تعرفه ها'!C:C,0),MATCH(F613,'تعرفه ها'!$2:$2,0),1),"---")</f>
        <v>---</v>
      </c>
      <c r="AP613" s="188" t="str">
        <f>IFERROR(INDEX('تعرفه ها'!A:Z,MATCH(P613&amp;"-"&amp;AP$1,'تعرفه ها'!C:C,0),MATCH(F613,'تعرفه ها'!$2:$2,0),1),"---")</f>
        <v>---</v>
      </c>
      <c r="AQ613" s="188" t="str">
        <f>IFERROR(INDEX('تعرفه ها'!A:Z,MATCH(P613&amp;"-"&amp;AQ$1,'تعرفه ها'!C:C,0),MATCH(F613,'تعرفه ها'!$2:$2,0),1),"---")</f>
        <v>---</v>
      </c>
      <c r="AR613" s="188" t="str">
        <f>IFERROR(INDEX('تعرفه ها'!A:Z,MATCH(P613&amp;"-"&amp;AR$1,'تعرفه ها'!C:C,0),MATCH(F613,'تعرفه ها'!$2:$2,0),1),"---")</f>
        <v>---</v>
      </c>
      <c r="AS613" s="265"/>
      <c r="AT613" s="415" t="str">
        <f t="shared" si="221"/>
        <v>---</v>
      </c>
      <c r="AU613" s="415" t="str">
        <f t="shared" si="222"/>
        <v>---</v>
      </c>
      <c r="AV613" s="415" t="str">
        <f t="shared" si="223"/>
        <v>---</v>
      </c>
      <c r="AW613" s="415" t="str">
        <f t="shared" si="224"/>
        <v>---</v>
      </c>
      <c r="AX613" s="415" t="str">
        <f t="shared" si="225"/>
        <v>---</v>
      </c>
      <c r="AY613" s="415" t="str">
        <f>IFERROR(AH613*INDEX('تعرفه ها'!A:Z,MATCH("عوارض برق به ازاء هر کیلووات",'تعرفه ها'!$C:$C,0),MATCH(F613,'تعرفه ها'!$2:$2,0)),"---")</f>
        <v>---</v>
      </c>
      <c r="AZ613" s="415" t="str">
        <f t="shared" si="226"/>
        <v>---</v>
      </c>
      <c r="BA613" s="415" t="str">
        <f>IFERROR(ROUND(((AX613+AY613+AZ613)*INDEX('تعرفه ها'!A:Z,MATCH("هزینه نگهداری و تعمیرات شبکه برق",'تعرفه ها'!$C:$C,0),MATCH(F613,'تعرفه ها'!$2:$2,0))/100),0),"---")</f>
        <v>---</v>
      </c>
      <c r="BB613" s="415">
        <f>IFERROR(IF(P613="دیماندی",ROUND(AJ613*INDEX('تعرفه ها'!A:Z,MATCH(BB$1,'تعرفه ها'!$C:$C,0),MATCH(F613,'تعرفه ها'!$2:$2,0))*J613/30,0),0),"---")</f>
        <v>0</v>
      </c>
      <c r="BC613" s="415"/>
      <c r="BD613" s="54" t="str">
        <f>IFERROR(IF(INDEX('اطلاعات دوره'!A:Z,MATCH(G613,'اطلاعات دوره'!C:C,0),MATCH("برق",'اطلاعات دوره'!$1:$1,0))="دارد",ROUND(AX613*INDEX('تعرفه ها'!A:Z,MATCH("پیک فصلی برق",'تعرفه ها'!$C:$C,0),MATCH(F613,'تعرفه ها'!$2:$2,0))/100,0),0),"---")</f>
        <v>---</v>
      </c>
      <c r="BE613" s="415" t="str">
        <f>IFERROR(ROUND(((AX613+AY613+AZ613+BA613+BB613+BC613+BD613)*INDEX('تعرفه ها'!A:Z,MATCH("مالیات برق",'تعرفه ها'!$C:$C,0),MATCH(F613,'تعرفه ها'!$2:$2,0))/100),0),"---")</f>
        <v>---</v>
      </c>
      <c r="BF613" s="415" t="str">
        <f t="shared" si="227"/>
        <v>---</v>
      </c>
      <c r="BG613" s="415" t="str">
        <f t="shared" si="231"/>
        <v>---</v>
      </c>
      <c r="BH613" s="415" t="str">
        <f t="shared" si="228"/>
        <v>---</v>
      </c>
      <c r="BI613" s="54" t="str">
        <f t="shared" si="229"/>
        <v>---</v>
      </c>
      <c r="BJ613" s="55" t="str">
        <f t="shared" si="230"/>
        <v>---</v>
      </c>
      <c r="BK613" s="262"/>
      <c r="BL613" s="183" t="str">
        <f>IFERROR(IF(INDEX(پرداخت!A:AZ,MATCH(A613&amp;" - "&amp;"برق",پرداخت!$B:$B,0),MATCH(G613,پرداخت!$1:$1,0))="نشده","نشده","شده"),"---")</f>
        <v>---</v>
      </c>
      <c r="BN613" s="257"/>
      <c r="BO613" s="257"/>
      <c r="BP613" s="257"/>
      <c r="BQ613" s="257"/>
      <c r="BR613" s="257"/>
      <c r="BS613" s="257"/>
      <c r="BT613" s="257"/>
      <c r="BU613" s="257"/>
      <c r="BV613" s="257"/>
      <c r="BW613" s="257"/>
      <c r="BX613" s="257"/>
      <c r="BY613" s="257"/>
      <c r="BZ613" s="257"/>
      <c r="CA613" s="257"/>
      <c r="CB613" s="257"/>
      <c r="CC613" s="257"/>
      <c r="CD613" s="257"/>
      <c r="CE613" s="257"/>
      <c r="CF613" s="257"/>
      <c r="CG613" s="257"/>
      <c r="CH613"/>
      <c r="CI613"/>
      <c r="CJ613"/>
      <c r="CK613"/>
    </row>
    <row r="614" spans="1:89" ht="33.75" hidden="1">
      <c r="A614" s="170"/>
      <c r="B614" s="47">
        <f>IFERROR(INDEX('اطلاعات انشعابات شرکتها'!A:BB,MATCH(A614,'اطلاعات انشعابات شرکتها'!A:A,0),MATCH(B$1,'اطلاعات انشعابات شرکتها'!$1:$1,0)),0)</f>
        <v>0</v>
      </c>
      <c r="C614" s="48">
        <f>IFERROR(INDEX('اطلاعات انشعابات شرکتها'!A:BB,MATCH(A614,'اطلاعات انشعابات شرکتها'!A:A,0),MATCH(C$1,'اطلاعات انشعابات شرکتها'!$1:$1,0)),0)</f>
        <v>0</v>
      </c>
      <c r="D614" s="45"/>
      <c r="E614" s="171"/>
      <c r="F614" s="170"/>
      <c r="G614" s="188" t="str">
        <f t="shared" si="209"/>
        <v>/</v>
      </c>
      <c r="H614" s="188">
        <f>IFERROR(INDEX('اطلاعات دوره'!A:Z,MATCH(G614,'اطلاعات دوره'!C:C,0),MATCH(H$1,'اطلاعات دوره'!$1:$1,0)),0)</f>
        <v>0</v>
      </c>
      <c r="I614" s="188">
        <f>IFERROR(INDEX('اطلاعات دوره'!A:Z,MATCH(G614,'اطلاعات دوره'!C:C,0),MATCH(I$1,'اطلاعات دوره'!$1:$1,0)),0)</f>
        <v>0</v>
      </c>
      <c r="J614" s="188">
        <f>IFERROR(INDEX('اطلاعات دوره'!A:Z,MATCH(G614,'اطلاعات دوره'!C:C,0),MATCH(J$1,'اطلاعات دوره'!$1:$1,0)),0)</f>
        <v>0</v>
      </c>
      <c r="K614" s="265"/>
      <c r="L614" s="188" t="str">
        <f>IFERROR(INDEX('اطلاعات دوره'!A:Z,MATCH(G614,'اطلاعات دوره'!C:C,0)-1,MATCH("عنوان",'اطلاعات دوره'!$1:$1,0)),"---")</f>
        <v>---</v>
      </c>
      <c r="M614" s="188" t="str">
        <f t="shared" si="210"/>
        <v>----</v>
      </c>
      <c r="N614" s="188" t="str">
        <f t="shared" si="211"/>
        <v>-/</v>
      </c>
      <c r="O614" s="265"/>
      <c r="P614" s="188">
        <f>IFERROR(INDEX('اطلاعات انشعابات شرکتها'!A:BB,MATCH(A614,'اطلاعات انشعابات شرکتها'!A:A,0),MATCH(P$1,'اطلاعات انشعابات شرکتها'!$1:$1,0)),0)</f>
        <v>0</v>
      </c>
      <c r="Q614" s="188">
        <f>IFERROR(INDEX('اطلاعات انشعابات شرکتها'!A:BB,MATCH(A614,'اطلاعات انشعابات شرکتها'!A:A,0),MATCH(Q$1,'اطلاعات انشعابات شرکتها'!$1:$1,0)),0)</f>
        <v>0</v>
      </c>
      <c r="R614" s="188">
        <f>IFERROR(INDEX('اطلاعات انشعابات شرکتها'!A:BB,MATCH(A614,'اطلاعات انشعابات شرکتها'!A:A,0),MATCH(R$1,'اطلاعات انشعابات شرکتها'!$1:$1,0)),0)</f>
        <v>0</v>
      </c>
      <c r="S614" s="265"/>
      <c r="T614" s="188">
        <f>IFERROR(INDEX('قرائت کنتور'!A:AZ,MATCH(A614&amp;"-"&amp;T$1,'قرائت کنتور'!B:B,0),MATCH(G614,'قرائت کنتور'!$1:$1,0)),0)</f>
        <v>0</v>
      </c>
      <c r="U614" s="188">
        <f>IFERROR(INDEX('قرائت کنتور'!A:AZ,MATCH(A614&amp;"-"&amp;U$1,'قرائت کنتور'!B:B,0),MATCH(L614,'قرائت کنتور'!$1:$1,0)),0)</f>
        <v>0</v>
      </c>
      <c r="V614" s="188">
        <f>IFERROR(INDEX('قرائت کنتور'!A:AZ,MATCH(A614&amp;"-"&amp;U$1,'قرائت کنتور'!B:B,0),MATCH(G614,'قرائت کنتور'!$1:$1,0)),0)</f>
        <v>0</v>
      </c>
      <c r="W614" s="188">
        <f>IFERROR(INDEX('قرائت کنتور'!A:AZ,MATCH(A614&amp;"-"&amp;W$1,'قرائت کنتور'!B:B,0),MATCH(L614,'قرائت کنتور'!$1:$1,0)),0)</f>
        <v>0</v>
      </c>
      <c r="X614" s="188">
        <f>IFERROR(INDEX('قرائت کنتور'!A:AZ,MATCH(A614&amp;"-"&amp;W$1,'قرائت کنتور'!B:B,0),MATCH(G614,'قرائت کنتور'!$1:$1,0)),0)</f>
        <v>0</v>
      </c>
      <c r="Y614" s="188">
        <f>IFERROR(INDEX('قرائت کنتور'!A:AZ,MATCH(A614&amp;"-"&amp;Y$1,'قرائت کنتور'!B:B,0),MATCH(L614,'قرائت کنتور'!$1:$1,0)),0)</f>
        <v>0</v>
      </c>
      <c r="Z614" s="188">
        <f>IFERROR(INDEX('قرائت کنتور'!A:AZ,MATCH(A614&amp;"-"&amp;Y$1,'قرائت کنتور'!B:B,0),MATCH(G614,'قرائت کنتور'!$1:$1,0)),0)</f>
        <v>0</v>
      </c>
      <c r="AA614" s="188">
        <f>IFERROR(INDEX('قرائت کنتور'!A:AZ,MATCH(A614&amp;"-"&amp;AA$1,'قرائت کنتور'!B:B,0),MATCH(L614,'قرائت کنتور'!$1:$1,0)),0)</f>
        <v>0</v>
      </c>
      <c r="AB614" s="188">
        <f>IFERROR(INDEX('قرائت کنتور'!A:AZ,MATCH(A614&amp;"-"&amp;AA$1,'قرائت کنتور'!B:B,0),MATCH(G614,'قرائت کنتور'!$1:$1,0)),0)</f>
        <v>0</v>
      </c>
      <c r="AC614" s="265"/>
      <c r="AD614" s="188">
        <f t="shared" si="212"/>
        <v>0</v>
      </c>
      <c r="AE614" s="188">
        <f t="shared" si="213"/>
        <v>0</v>
      </c>
      <c r="AF614" s="188">
        <f t="shared" si="214"/>
        <v>0</v>
      </c>
      <c r="AG614" s="188">
        <f t="shared" si="215"/>
        <v>0</v>
      </c>
      <c r="AH614" s="188">
        <f t="shared" si="216"/>
        <v>0</v>
      </c>
      <c r="AI614" s="188">
        <f t="shared" si="217"/>
        <v>0</v>
      </c>
      <c r="AJ614" s="188" t="str">
        <f t="shared" si="218"/>
        <v>0</v>
      </c>
      <c r="AK614" s="265"/>
      <c r="AL614" s="254" t="str">
        <f t="shared" si="219"/>
        <v>---</v>
      </c>
      <c r="AM614" s="254" t="str">
        <f t="shared" si="220"/>
        <v>---</v>
      </c>
      <c r="AN614" s="265"/>
      <c r="AO614" s="188" t="str">
        <f>IFERROR(INDEX('تعرفه ها'!A:Z,MATCH(P614&amp;"-"&amp;AO$1,'تعرفه ها'!C:C,0),MATCH(F614,'تعرفه ها'!$2:$2,0),1),"---")</f>
        <v>---</v>
      </c>
      <c r="AP614" s="188" t="str">
        <f>IFERROR(INDEX('تعرفه ها'!A:Z,MATCH(P614&amp;"-"&amp;AP$1,'تعرفه ها'!C:C,0),MATCH(F614,'تعرفه ها'!$2:$2,0),1),"---")</f>
        <v>---</v>
      </c>
      <c r="AQ614" s="188" t="str">
        <f>IFERROR(INDEX('تعرفه ها'!A:Z,MATCH(P614&amp;"-"&amp;AQ$1,'تعرفه ها'!C:C,0),MATCH(F614,'تعرفه ها'!$2:$2,0),1),"---")</f>
        <v>---</v>
      </c>
      <c r="AR614" s="188" t="str">
        <f>IFERROR(INDEX('تعرفه ها'!A:Z,MATCH(P614&amp;"-"&amp;AR$1,'تعرفه ها'!C:C,0),MATCH(F614,'تعرفه ها'!$2:$2,0),1),"---")</f>
        <v>---</v>
      </c>
      <c r="AS614" s="265"/>
      <c r="AT614" s="415" t="str">
        <f t="shared" si="221"/>
        <v>---</v>
      </c>
      <c r="AU614" s="415" t="str">
        <f t="shared" si="222"/>
        <v>---</v>
      </c>
      <c r="AV614" s="415" t="str">
        <f t="shared" si="223"/>
        <v>---</v>
      </c>
      <c r="AW614" s="415" t="str">
        <f t="shared" si="224"/>
        <v>---</v>
      </c>
      <c r="AX614" s="415" t="str">
        <f t="shared" si="225"/>
        <v>---</v>
      </c>
      <c r="AY614" s="415" t="str">
        <f>IFERROR(AH614*INDEX('تعرفه ها'!A:Z,MATCH("عوارض برق به ازاء هر کیلووات",'تعرفه ها'!$C:$C,0),MATCH(F614,'تعرفه ها'!$2:$2,0)),"---")</f>
        <v>---</v>
      </c>
      <c r="AZ614" s="415" t="str">
        <f t="shared" si="226"/>
        <v>---</v>
      </c>
      <c r="BA614" s="415" t="str">
        <f>IFERROR(ROUND(((AX614+AY614+AZ614)*INDEX('تعرفه ها'!A:Z,MATCH("هزینه نگهداری و تعمیرات شبکه برق",'تعرفه ها'!$C:$C,0),MATCH(F614,'تعرفه ها'!$2:$2,0))/100),0),"---")</f>
        <v>---</v>
      </c>
      <c r="BB614" s="415">
        <f>IFERROR(IF(P614="دیماندی",ROUND(AJ614*INDEX('تعرفه ها'!A:Z,MATCH(BB$1,'تعرفه ها'!$C:$C,0),MATCH(F614,'تعرفه ها'!$2:$2,0))*J614/30,0),0),"---")</f>
        <v>0</v>
      </c>
      <c r="BC614" s="415"/>
      <c r="BD614" s="54" t="str">
        <f>IFERROR(IF(INDEX('اطلاعات دوره'!A:Z,MATCH(G614,'اطلاعات دوره'!C:C,0),MATCH("برق",'اطلاعات دوره'!$1:$1,0))="دارد",ROUND(AX614*INDEX('تعرفه ها'!A:Z,MATCH("پیک فصلی برق",'تعرفه ها'!$C:$C,0),MATCH(F614,'تعرفه ها'!$2:$2,0))/100,0),0),"---")</f>
        <v>---</v>
      </c>
      <c r="BE614" s="415" t="str">
        <f>IFERROR(ROUND(((AX614+AY614+AZ614+BA614+BB614+BC614+BD614)*INDEX('تعرفه ها'!A:Z,MATCH("مالیات برق",'تعرفه ها'!$C:$C,0),MATCH(F614,'تعرفه ها'!$2:$2,0))/100),0),"---")</f>
        <v>---</v>
      </c>
      <c r="BF614" s="415" t="str">
        <f t="shared" si="227"/>
        <v>---</v>
      </c>
      <c r="BG614" s="415" t="str">
        <f t="shared" si="231"/>
        <v>---</v>
      </c>
      <c r="BH614" s="415" t="str">
        <f t="shared" si="228"/>
        <v>---</v>
      </c>
      <c r="BI614" s="54" t="str">
        <f t="shared" si="229"/>
        <v>---</v>
      </c>
      <c r="BJ614" s="55" t="str">
        <f t="shared" si="230"/>
        <v>---</v>
      </c>
      <c r="BK614" s="262"/>
      <c r="BL614" s="183" t="str">
        <f>IFERROR(IF(INDEX(پرداخت!A:AZ,MATCH(A614&amp;" - "&amp;"برق",پرداخت!$B:$B,0),MATCH(G614,پرداخت!$1:$1,0))="نشده","نشده","شده"),"---")</f>
        <v>---</v>
      </c>
      <c r="BN614" s="257"/>
      <c r="BO614" s="257"/>
      <c r="BP614" s="257"/>
      <c r="BQ614" s="257"/>
      <c r="BR614" s="257"/>
      <c r="BS614" s="257"/>
      <c r="BT614" s="257"/>
      <c r="BU614" s="257"/>
      <c r="BV614" s="257"/>
      <c r="BW614" s="257"/>
      <c r="BX614" s="257"/>
      <c r="BY614" s="257"/>
      <c r="BZ614" s="257"/>
      <c r="CA614" s="257"/>
      <c r="CB614" s="257"/>
      <c r="CC614" s="257"/>
      <c r="CD614" s="257"/>
      <c r="CE614" s="257"/>
      <c r="CF614" s="257"/>
      <c r="CG614" s="257"/>
      <c r="CH614"/>
      <c r="CI614"/>
      <c r="CJ614"/>
      <c r="CK614"/>
    </row>
    <row r="615" spans="1:89" ht="33.75" hidden="1">
      <c r="A615" s="170"/>
      <c r="B615" s="47">
        <f>IFERROR(INDEX('اطلاعات انشعابات شرکتها'!A:BB,MATCH(A615,'اطلاعات انشعابات شرکتها'!A:A,0),MATCH(B$1,'اطلاعات انشعابات شرکتها'!$1:$1,0)),0)</f>
        <v>0</v>
      </c>
      <c r="C615" s="48">
        <f>IFERROR(INDEX('اطلاعات انشعابات شرکتها'!A:BB,MATCH(A615,'اطلاعات انشعابات شرکتها'!A:A,0),MATCH(C$1,'اطلاعات انشعابات شرکتها'!$1:$1,0)),0)</f>
        <v>0</v>
      </c>
      <c r="D615" s="45"/>
      <c r="E615" s="171"/>
      <c r="F615" s="170"/>
      <c r="G615" s="188" t="str">
        <f t="shared" si="209"/>
        <v>/</v>
      </c>
      <c r="H615" s="188">
        <f>IFERROR(INDEX('اطلاعات دوره'!A:Z,MATCH(G615,'اطلاعات دوره'!C:C,0),MATCH(H$1,'اطلاعات دوره'!$1:$1,0)),0)</f>
        <v>0</v>
      </c>
      <c r="I615" s="188">
        <f>IFERROR(INDEX('اطلاعات دوره'!A:Z,MATCH(G615,'اطلاعات دوره'!C:C,0),MATCH(I$1,'اطلاعات دوره'!$1:$1,0)),0)</f>
        <v>0</v>
      </c>
      <c r="J615" s="188">
        <f>IFERROR(INDEX('اطلاعات دوره'!A:Z,MATCH(G615,'اطلاعات دوره'!C:C,0),MATCH(J$1,'اطلاعات دوره'!$1:$1,0)),0)</f>
        <v>0</v>
      </c>
      <c r="K615" s="265"/>
      <c r="L615" s="188" t="str">
        <f>IFERROR(INDEX('اطلاعات دوره'!A:Z,MATCH(G615,'اطلاعات دوره'!C:C,0)-1,MATCH("عنوان",'اطلاعات دوره'!$1:$1,0)),"---")</f>
        <v>---</v>
      </c>
      <c r="M615" s="188" t="str">
        <f t="shared" si="210"/>
        <v>----</v>
      </c>
      <c r="N615" s="188" t="str">
        <f t="shared" si="211"/>
        <v>-/</v>
      </c>
      <c r="O615" s="265"/>
      <c r="P615" s="188">
        <f>IFERROR(INDEX('اطلاعات انشعابات شرکتها'!A:BB,MATCH(A615,'اطلاعات انشعابات شرکتها'!A:A,0),MATCH(P$1,'اطلاعات انشعابات شرکتها'!$1:$1,0)),0)</f>
        <v>0</v>
      </c>
      <c r="Q615" s="188">
        <f>IFERROR(INDEX('اطلاعات انشعابات شرکتها'!A:BB,MATCH(A615,'اطلاعات انشعابات شرکتها'!A:A,0),MATCH(Q$1,'اطلاعات انشعابات شرکتها'!$1:$1,0)),0)</f>
        <v>0</v>
      </c>
      <c r="R615" s="188">
        <f>IFERROR(INDEX('اطلاعات انشعابات شرکتها'!A:BB,MATCH(A615,'اطلاعات انشعابات شرکتها'!A:A,0),MATCH(R$1,'اطلاعات انشعابات شرکتها'!$1:$1,0)),0)</f>
        <v>0</v>
      </c>
      <c r="S615" s="265"/>
      <c r="T615" s="188">
        <f>IFERROR(INDEX('قرائت کنتور'!A:AZ,MATCH(A615&amp;"-"&amp;T$1,'قرائت کنتور'!B:B,0),MATCH(G615,'قرائت کنتور'!$1:$1,0)),0)</f>
        <v>0</v>
      </c>
      <c r="U615" s="188">
        <f>IFERROR(INDEX('قرائت کنتور'!A:AZ,MATCH(A615&amp;"-"&amp;U$1,'قرائت کنتور'!B:B,0),MATCH(L615,'قرائت کنتور'!$1:$1,0)),0)</f>
        <v>0</v>
      </c>
      <c r="V615" s="188">
        <f>IFERROR(INDEX('قرائت کنتور'!A:AZ,MATCH(A615&amp;"-"&amp;U$1,'قرائت کنتور'!B:B,0),MATCH(G615,'قرائت کنتور'!$1:$1,0)),0)</f>
        <v>0</v>
      </c>
      <c r="W615" s="188">
        <f>IFERROR(INDEX('قرائت کنتور'!A:AZ,MATCH(A615&amp;"-"&amp;W$1,'قرائت کنتور'!B:B,0),MATCH(L615,'قرائت کنتور'!$1:$1,0)),0)</f>
        <v>0</v>
      </c>
      <c r="X615" s="188">
        <f>IFERROR(INDEX('قرائت کنتور'!A:AZ,MATCH(A615&amp;"-"&amp;W$1,'قرائت کنتور'!B:B,0),MATCH(G615,'قرائت کنتور'!$1:$1,0)),0)</f>
        <v>0</v>
      </c>
      <c r="Y615" s="188">
        <f>IFERROR(INDEX('قرائت کنتور'!A:AZ,MATCH(A615&amp;"-"&amp;Y$1,'قرائت کنتور'!B:B,0),MATCH(L615,'قرائت کنتور'!$1:$1,0)),0)</f>
        <v>0</v>
      </c>
      <c r="Z615" s="188">
        <f>IFERROR(INDEX('قرائت کنتور'!A:AZ,MATCH(A615&amp;"-"&amp;Y$1,'قرائت کنتور'!B:B,0),MATCH(G615,'قرائت کنتور'!$1:$1,0)),0)</f>
        <v>0</v>
      </c>
      <c r="AA615" s="188">
        <f>IFERROR(INDEX('قرائت کنتور'!A:AZ,MATCH(A615&amp;"-"&amp;AA$1,'قرائت کنتور'!B:B,0),MATCH(L615,'قرائت کنتور'!$1:$1,0)),0)</f>
        <v>0</v>
      </c>
      <c r="AB615" s="188">
        <f>IFERROR(INDEX('قرائت کنتور'!A:AZ,MATCH(A615&amp;"-"&amp;AA$1,'قرائت کنتور'!B:B,0),MATCH(G615,'قرائت کنتور'!$1:$1,0)),0)</f>
        <v>0</v>
      </c>
      <c r="AC615" s="265"/>
      <c r="AD615" s="188">
        <f t="shared" si="212"/>
        <v>0</v>
      </c>
      <c r="AE615" s="188">
        <f t="shared" si="213"/>
        <v>0</v>
      </c>
      <c r="AF615" s="188">
        <f t="shared" si="214"/>
        <v>0</v>
      </c>
      <c r="AG615" s="188">
        <f t="shared" si="215"/>
        <v>0</v>
      </c>
      <c r="AH615" s="188">
        <f t="shared" si="216"/>
        <v>0</v>
      </c>
      <c r="AI615" s="188">
        <f t="shared" si="217"/>
        <v>0</v>
      </c>
      <c r="AJ615" s="188" t="str">
        <f t="shared" si="218"/>
        <v>0</v>
      </c>
      <c r="AK615" s="265"/>
      <c r="AL615" s="254" t="str">
        <f t="shared" si="219"/>
        <v>---</v>
      </c>
      <c r="AM615" s="254" t="str">
        <f t="shared" si="220"/>
        <v>---</v>
      </c>
      <c r="AN615" s="265"/>
      <c r="AO615" s="188" t="str">
        <f>IFERROR(INDEX('تعرفه ها'!A:Z,MATCH(P615&amp;"-"&amp;AO$1,'تعرفه ها'!C:C,0),MATCH(F615,'تعرفه ها'!$2:$2,0),1),"---")</f>
        <v>---</v>
      </c>
      <c r="AP615" s="188" t="str">
        <f>IFERROR(INDEX('تعرفه ها'!A:Z,MATCH(P615&amp;"-"&amp;AP$1,'تعرفه ها'!C:C,0),MATCH(F615,'تعرفه ها'!$2:$2,0),1),"---")</f>
        <v>---</v>
      </c>
      <c r="AQ615" s="188" t="str">
        <f>IFERROR(INDEX('تعرفه ها'!A:Z,MATCH(P615&amp;"-"&amp;AQ$1,'تعرفه ها'!C:C,0),MATCH(F615,'تعرفه ها'!$2:$2,0),1),"---")</f>
        <v>---</v>
      </c>
      <c r="AR615" s="188" t="str">
        <f>IFERROR(INDEX('تعرفه ها'!A:Z,MATCH(P615&amp;"-"&amp;AR$1,'تعرفه ها'!C:C,0),MATCH(F615,'تعرفه ها'!$2:$2,0),1),"---")</f>
        <v>---</v>
      </c>
      <c r="AS615" s="265"/>
      <c r="AT615" s="415" t="str">
        <f t="shared" si="221"/>
        <v>---</v>
      </c>
      <c r="AU615" s="415" t="str">
        <f t="shared" si="222"/>
        <v>---</v>
      </c>
      <c r="AV615" s="415" t="str">
        <f t="shared" si="223"/>
        <v>---</v>
      </c>
      <c r="AW615" s="415" t="str">
        <f t="shared" si="224"/>
        <v>---</v>
      </c>
      <c r="AX615" s="415" t="str">
        <f t="shared" si="225"/>
        <v>---</v>
      </c>
      <c r="AY615" s="415" t="str">
        <f>IFERROR(AH615*INDEX('تعرفه ها'!A:Z,MATCH("عوارض برق به ازاء هر کیلووات",'تعرفه ها'!$C:$C,0),MATCH(F615,'تعرفه ها'!$2:$2,0)),"---")</f>
        <v>---</v>
      </c>
      <c r="AZ615" s="415" t="str">
        <f t="shared" si="226"/>
        <v>---</v>
      </c>
      <c r="BA615" s="415" t="str">
        <f>IFERROR(ROUND(((AX615+AY615+AZ615)*INDEX('تعرفه ها'!A:Z,MATCH("هزینه نگهداری و تعمیرات شبکه برق",'تعرفه ها'!$C:$C,0),MATCH(F615,'تعرفه ها'!$2:$2,0))/100),0),"---")</f>
        <v>---</v>
      </c>
      <c r="BB615" s="415">
        <f>IFERROR(IF(P615="دیماندی",ROUND(AJ615*INDEX('تعرفه ها'!A:Z,MATCH(BB$1,'تعرفه ها'!$C:$C,0),MATCH(F615,'تعرفه ها'!$2:$2,0))*J615/30,0),0),"---")</f>
        <v>0</v>
      </c>
      <c r="BC615" s="415"/>
      <c r="BD615" s="54" t="str">
        <f>IFERROR(IF(INDEX('اطلاعات دوره'!A:Z,MATCH(G615,'اطلاعات دوره'!C:C,0),MATCH("برق",'اطلاعات دوره'!$1:$1,0))="دارد",ROUND(AX615*INDEX('تعرفه ها'!A:Z,MATCH("پیک فصلی برق",'تعرفه ها'!$C:$C,0),MATCH(F615,'تعرفه ها'!$2:$2,0))/100,0),0),"---")</f>
        <v>---</v>
      </c>
      <c r="BE615" s="415" t="str">
        <f>IFERROR(ROUND(((AX615+AY615+AZ615+BA615+BB615+BC615+BD615)*INDEX('تعرفه ها'!A:Z,MATCH("مالیات برق",'تعرفه ها'!$C:$C,0),MATCH(F615,'تعرفه ها'!$2:$2,0))/100),0),"---")</f>
        <v>---</v>
      </c>
      <c r="BF615" s="415" t="str">
        <f t="shared" si="227"/>
        <v>---</v>
      </c>
      <c r="BG615" s="415" t="str">
        <f t="shared" si="231"/>
        <v>---</v>
      </c>
      <c r="BH615" s="415" t="str">
        <f t="shared" si="228"/>
        <v>---</v>
      </c>
      <c r="BI615" s="54" t="str">
        <f t="shared" si="229"/>
        <v>---</v>
      </c>
      <c r="BJ615" s="55" t="str">
        <f t="shared" si="230"/>
        <v>---</v>
      </c>
      <c r="BK615" s="262"/>
      <c r="BL615" s="183" t="str">
        <f>IFERROR(IF(INDEX(پرداخت!A:AZ,MATCH(A615&amp;" - "&amp;"برق",پرداخت!$B:$B,0),MATCH(G615,پرداخت!$1:$1,0))="نشده","نشده","شده"),"---")</f>
        <v>---</v>
      </c>
      <c r="BN615" s="257"/>
      <c r="BO615" s="257"/>
      <c r="BP615" s="257"/>
      <c r="BQ615" s="257"/>
      <c r="BR615" s="257"/>
      <c r="BS615" s="257"/>
      <c r="BT615" s="257"/>
      <c r="BU615" s="257"/>
      <c r="BV615" s="257"/>
      <c r="BW615" s="257"/>
      <c r="BX615" s="257"/>
      <c r="BY615" s="257"/>
      <c r="BZ615" s="257"/>
      <c r="CA615" s="257"/>
      <c r="CB615" s="257"/>
      <c r="CC615" s="257"/>
      <c r="CD615" s="257"/>
      <c r="CE615" s="257"/>
      <c r="CF615" s="257"/>
      <c r="CG615" s="257"/>
      <c r="CH615"/>
      <c r="CI615"/>
      <c r="CJ615"/>
      <c r="CK615"/>
    </row>
    <row r="616" spans="1:89" ht="33.75" hidden="1">
      <c r="A616" s="170"/>
      <c r="B616" s="47">
        <f>IFERROR(INDEX('اطلاعات انشعابات شرکتها'!A:BB,MATCH(A616,'اطلاعات انشعابات شرکتها'!A:A,0),MATCH(B$1,'اطلاعات انشعابات شرکتها'!$1:$1,0)),0)</f>
        <v>0</v>
      </c>
      <c r="C616" s="48">
        <f>IFERROR(INDEX('اطلاعات انشعابات شرکتها'!A:BB,MATCH(A616,'اطلاعات انشعابات شرکتها'!A:A,0),MATCH(C$1,'اطلاعات انشعابات شرکتها'!$1:$1,0)),0)</f>
        <v>0</v>
      </c>
      <c r="D616" s="45"/>
      <c r="E616" s="171"/>
      <c r="F616" s="170"/>
      <c r="G616" s="188" t="str">
        <f t="shared" si="209"/>
        <v>/</v>
      </c>
      <c r="H616" s="188">
        <f>IFERROR(INDEX('اطلاعات دوره'!A:Z,MATCH(G616,'اطلاعات دوره'!C:C,0),MATCH(H$1,'اطلاعات دوره'!$1:$1,0)),0)</f>
        <v>0</v>
      </c>
      <c r="I616" s="188">
        <f>IFERROR(INDEX('اطلاعات دوره'!A:Z,MATCH(G616,'اطلاعات دوره'!C:C,0),MATCH(I$1,'اطلاعات دوره'!$1:$1,0)),0)</f>
        <v>0</v>
      </c>
      <c r="J616" s="188">
        <f>IFERROR(INDEX('اطلاعات دوره'!A:Z,MATCH(G616,'اطلاعات دوره'!C:C,0),MATCH(J$1,'اطلاعات دوره'!$1:$1,0)),0)</f>
        <v>0</v>
      </c>
      <c r="K616" s="265"/>
      <c r="L616" s="188" t="str">
        <f>IFERROR(INDEX('اطلاعات دوره'!A:Z,MATCH(G616,'اطلاعات دوره'!C:C,0)-1,MATCH("عنوان",'اطلاعات دوره'!$1:$1,0)),"---")</f>
        <v>---</v>
      </c>
      <c r="M616" s="188" t="str">
        <f t="shared" si="210"/>
        <v>----</v>
      </c>
      <c r="N616" s="188" t="str">
        <f t="shared" si="211"/>
        <v>-/</v>
      </c>
      <c r="O616" s="265"/>
      <c r="P616" s="188">
        <f>IFERROR(INDEX('اطلاعات انشعابات شرکتها'!A:BB,MATCH(A616,'اطلاعات انشعابات شرکتها'!A:A,0),MATCH(P$1,'اطلاعات انشعابات شرکتها'!$1:$1,0)),0)</f>
        <v>0</v>
      </c>
      <c r="Q616" s="188">
        <f>IFERROR(INDEX('اطلاعات انشعابات شرکتها'!A:BB,MATCH(A616,'اطلاعات انشعابات شرکتها'!A:A,0),MATCH(Q$1,'اطلاعات انشعابات شرکتها'!$1:$1,0)),0)</f>
        <v>0</v>
      </c>
      <c r="R616" s="188">
        <f>IFERROR(INDEX('اطلاعات انشعابات شرکتها'!A:BB,MATCH(A616,'اطلاعات انشعابات شرکتها'!A:A,0),MATCH(R$1,'اطلاعات انشعابات شرکتها'!$1:$1,0)),0)</f>
        <v>0</v>
      </c>
      <c r="S616" s="265"/>
      <c r="T616" s="188">
        <f>IFERROR(INDEX('قرائت کنتور'!A:AZ,MATCH(A616&amp;"-"&amp;T$1,'قرائت کنتور'!B:B,0),MATCH(G616,'قرائت کنتور'!$1:$1,0)),0)</f>
        <v>0</v>
      </c>
      <c r="U616" s="188">
        <f>IFERROR(INDEX('قرائت کنتور'!A:AZ,MATCH(A616&amp;"-"&amp;U$1,'قرائت کنتور'!B:B,0),MATCH(L616,'قرائت کنتور'!$1:$1,0)),0)</f>
        <v>0</v>
      </c>
      <c r="V616" s="188">
        <f>IFERROR(INDEX('قرائت کنتور'!A:AZ,MATCH(A616&amp;"-"&amp;U$1,'قرائت کنتور'!B:B,0),MATCH(G616,'قرائت کنتور'!$1:$1,0)),0)</f>
        <v>0</v>
      </c>
      <c r="W616" s="188">
        <f>IFERROR(INDEX('قرائت کنتور'!A:AZ,MATCH(A616&amp;"-"&amp;W$1,'قرائت کنتور'!B:B,0),MATCH(L616,'قرائت کنتور'!$1:$1,0)),0)</f>
        <v>0</v>
      </c>
      <c r="X616" s="188">
        <f>IFERROR(INDEX('قرائت کنتور'!A:AZ,MATCH(A616&amp;"-"&amp;W$1,'قرائت کنتور'!B:B,0),MATCH(G616,'قرائت کنتور'!$1:$1,0)),0)</f>
        <v>0</v>
      </c>
      <c r="Y616" s="188">
        <f>IFERROR(INDEX('قرائت کنتور'!A:AZ,MATCH(A616&amp;"-"&amp;Y$1,'قرائت کنتور'!B:B,0),MATCH(L616,'قرائت کنتور'!$1:$1,0)),0)</f>
        <v>0</v>
      </c>
      <c r="Z616" s="188">
        <f>IFERROR(INDEX('قرائت کنتور'!A:AZ,MATCH(A616&amp;"-"&amp;Y$1,'قرائت کنتور'!B:B,0),MATCH(G616,'قرائت کنتور'!$1:$1,0)),0)</f>
        <v>0</v>
      </c>
      <c r="AA616" s="188">
        <f>IFERROR(INDEX('قرائت کنتور'!A:AZ,MATCH(A616&amp;"-"&amp;AA$1,'قرائت کنتور'!B:B,0),MATCH(L616,'قرائت کنتور'!$1:$1,0)),0)</f>
        <v>0</v>
      </c>
      <c r="AB616" s="188">
        <f>IFERROR(INDEX('قرائت کنتور'!A:AZ,MATCH(A616&amp;"-"&amp;AA$1,'قرائت کنتور'!B:B,0),MATCH(G616,'قرائت کنتور'!$1:$1,0)),0)</f>
        <v>0</v>
      </c>
      <c r="AC616" s="265"/>
      <c r="AD616" s="188">
        <f t="shared" si="212"/>
        <v>0</v>
      </c>
      <c r="AE616" s="188">
        <f t="shared" si="213"/>
        <v>0</v>
      </c>
      <c r="AF616" s="188">
        <f t="shared" si="214"/>
        <v>0</v>
      </c>
      <c r="AG616" s="188">
        <f t="shared" si="215"/>
        <v>0</v>
      </c>
      <c r="AH616" s="188">
        <f t="shared" si="216"/>
        <v>0</v>
      </c>
      <c r="AI616" s="188">
        <f t="shared" si="217"/>
        <v>0</v>
      </c>
      <c r="AJ616" s="188" t="str">
        <f t="shared" si="218"/>
        <v>0</v>
      </c>
      <c r="AK616" s="265"/>
      <c r="AL616" s="254" t="str">
        <f t="shared" si="219"/>
        <v>---</v>
      </c>
      <c r="AM616" s="254" t="str">
        <f t="shared" si="220"/>
        <v>---</v>
      </c>
      <c r="AN616" s="265"/>
      <c r="AO616" s="188" t="str">
        <f>IFERROR(INDEX('تعرفه ها'!A:Z,MATCH(P616&amp;"-"&amp;AO$1,'تعرفه ها'!C:C,0),MATCH(F616,'تعرفه ها'!$2:$2,0),1),"---")</f>
        <v>---</v>
      </c>
      <c r="AP616" s="188" t="str">
        <f>IFERROR(INDEX('تعرفه ها'!A:Z,MATCH(P616&amp;"-"&amp;AP$1,'تعرفه ها'!C:C,0),MATCH(F616,'تعرفه ها'!$2:$2,0),1),"---")</f>
        <v>---</v>
      </c>
      <c r="AQ616" s="188" t="str">
        <f>IFERROR(INDEX('تعرفه ها'!A:Z,MATCH(P616&amp;"-"&amp;AQ$1,'تعرفه ها'!C:C,0),MATCH(F616,'تعرفه ها'!$2:$2,0),1),"---")</f>
        <v>---</v>
      </c>
      <c r="AR616" s="188" t="str">
        <f>IFERROR(INDEX('تعرفه ها'!A:Z,MATCH(P616&amp;"-"&amp;AR$1,'تعرفه ها'!C:C,0),MATCH(F616,'تعرفه ها'!$2:$2,0),1),"---")</f>
        <v>---</v>
      </c>
      <c r="AS616" s="265"/>
      <c r="AT616" s="415" t="str">
        <f t="shared" si="221"/>
        <v>---</v>
      </c>
      <c r="AU616" s="415" t="str">
        <f t="shared" si="222"/>
        <v>---</v>
      </c>
      <c r="AV616" s="415" t="str">
        <f t="shared" si="223"/>
        <v>---</v>
      </c>
      <c r="AW616" s="415" t="str">
        <f t="shared" si="224"/>
        <v>---</v>
      </c>
      <c r="AX616" s="415" t="str">
        <f t="shared" si="225"/>
        <v>---</v>
      </c>
      <c r="AY616" s="415" t="str">
        <f>IFERROR(AH616*INDEX('تعرفه ها'!A:Z,MATCH("عوارض برق به ازاء هر کیلووات",'تعرفه ها'!$C:$C,0),MATCH(F616,'تعرفه ها'!$2:$2,0)),"---")</f>
        <v>---</v>
      </c>
      <c r="AZ616" s="415" t="str">
        <f t="shared" si="226"/>
        <v>---</v>
      </c>
      <c r="BA616" s="415" t="str">
        <f>IFERROR(ROUND(((AX616+AY616+AZ616)*INDEX('تعرفه ها'!A:Z,MATCH("هزینه نگهداری و تعمیرات شبکه برق",'تعرفه ها'!$C:$C,0),MATCH(F616,'تعرفه ها'!$2:$2,0))/100),0),"---")</f>
        <v>---</v>
      </c>
      <c r="BB616" s="415">
        <f>IFERROR(IF(P616="دیماندی",ROUND(AJ616*INDEX('تعرفه ها'!A:Z,MATCH(BB$1,'تعرفه ها'!$C:$C,0),MATCH(F616,'تعرفه ها'!$2:$2,0))*J616/30,0),0),"---")</f>
        <v>0</v>
      </c>
      <c r="BC616" s="415"/>
      <c r="BD616" s="54" t="str">
        <f>IFERROR(IF(INDEX('اطلاعات دوره'!A:Z,MATCH(G616,'اطلاعات دوره'!C:C,0),MATCH("برق",'اطلاعات دوره'!$1:$1,0))="دارد",ROUND(AX616*INDEX('تعرفه ها'!A:Z,MATCH("پیک فصلی برق",'تعرفه ها'!$C:$C,0),MATCH(F616,'تعرفه ها'!$2:$2,0))/100,0),0),"---")</f>
        <v>---</v>
      </c>
      <c r="BE616" s="415" t="str">
        <f>IFERROR(ROUND(((AX616+AY616+AZ616+BA616+BB616+BC616+BD616)*INDEX('تعرفه ها'!A:Z,MATCH("مالیات برق",'تعرفه ها'!$C:$C,0),MATCH(F616,'تعرفه ها'!$2:$2,0))/100),0),"---")</f>
        <v>---</v>
      </c>
      <c r="BF616" s="415" t="str">
        <f t="shared" si="227"/>
        <v>---</v>
      </c>
      <c r="BG616" s="415" t="str">
        <f t="shared" si="231"/>
        <v>---</v>
      </c>
      <c r="BH616" s="415" t="str">
        <f t="shared" si="228"/>
        <v>---</v>
      </c>
      <c r="BI616" s="54" t="str">
        <f t="shared" si="229"/>
        <v>---</v>
      </c>
      <c r="BJ616" s="55" t="str">
        <f t="shared" si="230"/>
        <v>---</v>
      </c>
      <c r="BK616" s="262"/>
      <c r="BL616" s="183" t="str">
        <f>IFERROR(IF(INDEX(پرداخت!A:AZ,MATCH(A616&amp;" - "&amp;"برق",پرداخت!$B:$B,0),MATCH(G616,پرداخت!$1:$1,0))="نشده","نشده","شده"),"---")</f>
        <v>---</v>
      </c>
      <c r="BN616" s="257"/>
      <c r="BO616" s="257"/>
      <c r="BP616" s="257"/>
      <c r="BQ616" s="257"/>
      <c r="BR616" s="257"/>
      <c r="BS616" s="257"/>
      <c r="BT616" s="257"/>
      <c r="BU616" s="257"/>
      <c r="BV616" s="257"/>
      <c r="BW616" s="257"/>
      <c r="BX616" s="257"/>
      <c r="BY616" s="257"/>
      <c r="BZ616" s="257"/>
      <c r="CA616" s="257"/>
      <c r="CB616" s="257"/>
      <c r="CC616" s="257"/>
      <c r="CD616" s="257"/>
      <c r="CE616" s="257"/>
      <c r="CF616" s="257"/>
      <c r="CG616" s="257"/>
      <c r="CH616"/>
      <c r="CI616"/>
      <c r="CJ616"/>
      <c r="CK616"/>
    </row>
    <row r="617" spans="1:89" ht="33.75" hidden="1">
      <c r="A617" s="170"/>
      <c r="B617" s="47">
        <f>IFERROR(INDEX('اطلاعات انشعابات شرکتها'!A:BB,MATCH(A617,'اطلاعات انشعابات شرکتها'!A:A,0),MATCH(B$1,'اطلاعات انشعابات شرکتها'!$1:$1,0)),0)</f>
        <v>0</v>
      </c>
      <c r="C617" s="48">
        <f>IFERROR(INDEX('اطلاعات انشعابات شرکتها'!A:BB,MATCH(A617,'اطلاعات انشعابات شرکتها'!A:A,0),MATCH(C$1,'اطلاعات انشعابات شرکتها'!$1:$1,0)),0)</f>
        <v>0</v>
      </c>
      <c r="D617" s="45"/>
      <c r="E617" s="171"/>
      <c r="F617" s="170"/>
      <c r="G617" s="188" t="str">
        <f t="shared" si="209"/>
        <v>/</v>
      </c>
      <c r="H617" s="188">
        <f>IFERROR(INDEX('اطلاعات دوره'!A:Z,MATCH(G617,'اطلاعات دوره'!C:C,0),MATCH(H$1,'اطلاعات دوره'!$1:$1,0)),0)</f>
        <v>0</v>
      </c>
      <c r="I617" s="188">
        <f>IFERROR(INDEX('اطلاعات دوره'!A:Z,MATCH(G617,'اطلاعات دوره'!C:C,0),MATCH(I$1,'اطلاعات دوره'!$1:$1,0)),0)</f>
        <v>0</v>
      </c>
      <c r="J617" s="188">
        <f>IFERROR(INDEX('اطلاعات دوره'!A:Z,MATCH(G617,'اطلاعات دوره'!C:C,0),MATCH(J$1,'اطلاعات دوره'!$1:$1,0)),0)</f>
        <v>0</v>
      </c>
      <c r="K617" s="265"/>
      <c r="L617" s="188" t="str">
        <f>IFERROR(INDEX('اطلاعات دوره'!A:Z,MATCH(G617,'اطلاعات دوره'!C:C,0)-1,MATCH("عنوان",'اطلاعات دوره'!$1:$1,0)),"---")</f>
        <v>---</v>
      </c>
      <c r="M617" s="188" t="str">
        <f t="shared" si="210"/>
        <v>----</v>
      </c>
      <c r="N617" s="188" t="str">
        <f t="shared" si="211"/>
        <v>-/</v>
      </c>
      <c r="O617" s="265"/>
      <c r="P617" s="188">
        <f>IFERROR(INDEX('اطلاعات انشعابات شرکتها'!A:BB,MATCH(A617,'اطلاعات انشعابات شرکتها'!A:A,0),MATCH(P$1,'اطلاعات انشعابات شرکتها'!$1:$1,0)),0)</f>
        <v>0</v>
      </c>
      <c r="Q617" s="188">
        <f>IFERROR(INDEX('اطلاعات انشعابات شرکتها'!A:BB,MATCH(A617,'اطلاعات انشعابات شرکتها'!A:A,0),MATCH(Q$1,'اطلاعات انشعابات شرکتها'!$1:$1,0)),0)</f>
        <v>0</v>
      </c>
      <c r="R617" s="188">
        <f>IFERROR(INDEX('اطلاعات انشعابات شرکتها'!A:BB,MATCH(A617,'اطلاعات انشعابات شرکتها'!A:A,0),MATCH(R$1,'اطلاعات انشعابات شرکتها'!$1:$1,0)),0)</f>
        <v>0</v>
      </c>
      <c r="S617" s="265"/>
      <c r="T617" s="188">
        <f>IFERROR(INDEX('قرائت کنتور'!A:AZ,MATCH(A617&amp;"-"&amp;T$1,'قرائت کنتور'!B:B,0),MATCH(G617,'قرائت کنتور'!$1:$1,0)),0)</f>
        <v>0</v>
      </c>
      <c r="U617" s="188">
        <f>IFERROR(INDEX('قرائت کنتور'!A:AZ,MATCH(A617&amp;"-"&amp;U$1,'قرائت کنتور'!B:B,0),MATCH(L617,'قرائت کنتور'!$1:$1,0)),0)</f>
        <v>0</v>
      </c>
      <c r="V617" s="188">
        <f>IFERROR(INDEX('قرائت کنتور'!A:AZ,MATCH(A617&amp;"-"&amp;U$1,'قرائت کنتور'!B:B,0),MATCH(G617,'قرائت کنتور'!$1:$1,0)),0)</f>
        <v>0</v>
      </c>
      <c r="W617" s="188">
        <f>IFERROR(INDEX('قرائت کنتور'!A:AZ,MATCH(A617&amp;"-"&amp;W$1,'قرائت کنتور'!B:B,0),MATCH(L617,'قرائت کنتور'!$1:$1,0)),0)</f>
        <v>0</v>
      </c>
      <c r="X617" s="188">
        <f>IFERROR(INDEX('قرائت کنتور'!A:AZ,MATCH(A617&amp;"-"&amp;W$1,'قرائت کنتور'!B:B,0),MATCH(G617,'قرائت کنتور'!$1:$1,0)),0)</f>
        <v>0</v>
      </c>
      <c r="Y617" s="188">
        <f>IFERROR(INDEX('قرائت کنتور'!A:AZ,MATCH(A617&amp;"-"&amp;Y$1,'قرائت کنتور'!B:B,0),MATCH(L617,'قرائت کنتور'!$1:$1,0)),0)</f>
        <v>0</v>
      </c>
      <c r="Z617" s="188">
        <f>IFERROR(INDEX('قرائت کنتور'!A:AZ,MATCH(A617&amp;"-"&amp;Y$1,'قرائت کنتور'!B:B,0),MATCH(G617,'قرائت کنتور'!$1:$1,0)),0)</f>
        <v>0</v>
      </c>
      <c r="AA617" s="188">
        <f>IFERROR(INDEX('قرائت کنتور'!A:AZ,MATCH(A617&amp;"-"&amp;AA$1,'قرائت کنتور'!B:B,0),MATCH(L617,'قرائت کنتور'!$1:$1,0)),0)</f>
        <v>0</v>
      </c>
      <c r="AB617" s="188">
        <f>IFERROR(INDEX('قرائت کنتور'!A:AZ,MATCH(A617&amp;"-"&amp;AA$1,'قرائت کنتور'!B:B,0),MATCH(G617,'قرائت کنتور'!$1:$1,0)),0)</f>
        <v>0</v>
      </c>
      <c r="AC617" s="265"/>
      <c r="AD617" s="188">
        <f t="shared" si="212"/>
        <v>0</v>
      </c>
      <c r="AE617" s="188">
        <f t="shared" si="213"/>
        <v>0</v>
      </c>
      <c r="AF617" s="188">
        <f t="shared" si="214"/>
        <v>0</v>
      </c>
      <c r="AG617" s="188">
        <f t="shared" si="215"/>
        <v>0</v>
      </c>
      <c r="AH617" s="188">
        <f t="shared" si="216"/>
        <v>0</v>
      </c>
      <c r="AI617" s="188">
        <f t="shared" si="217"/>
        <v>0</v>
      </c>
      <c r="AJ617" s="188" t="str">
        <f t="shared" si="218"/>
        <v>0</v>
      </c>
      <c r="AK617" s="265"/>
      <c r="AL617" s="254" t="str">
        <f t="shared" si="219"/>
        <v>---</v>
      </c>
      <c r="AM617" s="254" t="str">
        <f t="shared" si="220"/>
        <v>---</v>
      </c>
      <c r="AN617" s="265"/>
      <c r="AO617" s="188" t="str">
        <f>IFERROR(INDEX('تعرفه ها'!A:Z,MATCH(P617&amp;"-"&amp;AO$1,'تعرفه ها'!C:C,0),MATCH(F617,'تعرفه ها'!$2:$2,0),1),"---")</f>
        <v>---</v>
      </c>
      <c r="AP617" s="188" t="str">
        <f>IFERROR(INDEX('تعرفه ها'!A:Z,MATCH(P617&amp;"-"&amp;AP$1,'تعرفه ها'!C:C,0),MATCH(F617,'تعرفه ها'!$2:$2,0),1),"---")</f>
        <v>---</v>
      </c>
      <c r="AQ617" s="188" t="str">
        <f>IFERROR(INDEX('تعرفه ها'!A:Z,MATCH(P617&amp;"-"&amp;AQ$1,'تعرفه ها'!C:C,0),MATCH(F617,'تعرفه ها'!$2:$2,0),1),"---")</f>
        <v>---</v>
      </c>
      <c r="AR617" s="188" t="str">
        <f>IFERROR(INDEX('تعرفه ها'!A:Z,MATCH(P617&amp;"-"&amp;AR$1,'تعرفه ها'!C:C,0),MATCH(F617,'تعرفه ها'!$2:$2,0),1),"---")</f>
        <v>---</v>
      </c>
      <c r="AS617" s="265"/>
      <c r="AT617" s="415" t="str">
        <f t="shared" si="221"/>
        <v>---</v>
      </c>
      <c r="AU617" s="415" t="str">
        <f t="shared" si="222"/>
        <v>---</v>
      </c>
      <c r="AV617" s="415" t="str">
        <f t="shared" si="223"/>
        <v>---</v>
      </c>
      <c r="AW617" s="415" t="str">
        <f t="shared" si="224"/>
        <v>---</v>
      </c>
      <c r="AX617" s="415" t="str">
        <f t="shared" si="225"/>
        <v>---</v>
      </c>
      <c r="AY617" s="415" t="str">
        <f>IFERROR(AH617*INDEX('تعرفه ها'!A:Z,MATCH("عوارض برق به ازاء هر کیلووات",'تعرفه ها'!$C:$C,0),MATCH(F617,'تعرفه ها'!$2:$2,0)),"---")</f>
        <v>---</v>
      </c>
      <c r="AZ617" s="415" t="str">
        <f t="shared" si="226"/>
        <v>---</v>
      </c>
      <c r="BA617" s="415" t="str">
        <f>IFERROR(ROUND(((AX617+AY617+AZ617)*INDEX('تعرفه ها'!A:Z,MATCH("هزینه نگهداری و تعمیرات شبکه برق",'تعرفه ها'!$C:$C,0),MATCH(F617,'تعرفه ها'!$2:$2,0))/100),0),"---")</f>
        <v>---</v>
      </c>
      <c r="BB617" s="415">
        <f>IFERROR(IF(P617="دیماندی",ROUND(AJ617*INDEX('تعرفه ها'!A:Z,MATCH(BB$1,'تعرفه ها'!$C:$C,0),MATCH(F617,'تعرفه ها'!$2:$2,0))*J617/30,0),0),"---")</f>
        <v>0</v>
      </c>
      <c r="BC617" s="415"/>
      <c r="BD617" s="54" t="str">
        <f>IFERROR(IF(INDEX('اطلاعات دوره'!A:Z,MATCH(G617,'اطلاعات دوره'!C:C,0),MATCH("برق",'اطلاعات دوره'!$1:$1,0))="دارد",ROUND(AX617*INDEX('تعرفه ها'!A:Z,MATCH("پیک فصلی برق",'تعرفه ها'!$C:$C,0),MATCH(F617,'تعرفه ها'!$2:$2,0))/100,0),0),"---")</f>
        <v>---</v>
      </c>
      <c r="BE617" s="415" t="str">
        <f>IFERROR(ROUND(((AX617+AY617+AZ617+BA617+BB617+BC617+BD617)*INDEX('تعرفه ها'!A:Z,MATCH("مالیات برق",'تعرفه ها'!$C:$C,0),MATCH(F617,'تعرفه ها'!$2:$2,0))/100),0),"---")</f>
        <v>---</v>
      </c>
      <c r="BF617" s="415" t="str">
        <f t="shared" si="227"/>
        <v>---</v>
      </c>
      <c r="BG617" s="415" t="str">
        <f t="shared" si="231"/>
        <v>---</v>
      </c>
      <c r="BH617" s="415" t="str">
        <f t="shared" si="228"/>
        <v>---</v>
      </c>
      <c r="BI617" s="54" t="str">
        <f t="shared" si="229"/>
        <v>---</v>
      </c>
      <c r="BJ617" s="55" t="str">
        <f t="shared" si="230"/>
        <v>---</v>
      </c>
      <c r="BK617" s="262"/>
      <c r="BL617" s="183" t="str">
        <f>IFERROR(IF(INDEX(پرداخت!A:AZ,MATCH(A617&amp;" - "&amp;"برق",پرداخت!$B:$B,0),MATCH(G617,پرداخت!$1:$1,0))="نشده","نشده","شده"),"---")</f>
        <v>---</v>
      </c>
      <c r="BN617" s="257"/>
      <c r="BO617" s="257"/>
      <c r="BP617" s="257"/>
      <c r="BQ617" s="257"/>
      <c r="BR617" s="257"/>
      <c r="BS617" s="257"/>
      <c r="BT617" s="257"/>
      <c r="BU617" s="257"/>
      <c r="BV617" s="257"/>
      <c r="BW617" s="257"/>
      <c r="BX617" s="257"/>
      <c r="BY617" s="257"/>
      <c r="BZ617" s="257"/>
      <c r="CA617" s="257"/>
      <c r="CB617" s="257"/>
      <c r="CC617" s="257"/>
      <c r="CD617" s="257"/>
      <c r="CE617" s="257"/>
      <c r="CF617" s="257"/>
      <c r="CG617" s="257"/>
      <c r="CH617"/>
      <c r="CI617"/>
      <c r="CJ617"/>
      <c r="CK617"/>
    </row>
    <row r="618" spans="1:89" ht="33.75" hidden="1">
      <c r="A618" s="170"/>
      <c r="B618" s="47">
        <f>IFERROR(INDEX('اطلاعات انشعابات شرکتها'!A:BB,MATCH(A618,'اطلاعات انشعابات شرکتها'!A:A,0),MATCH(B$1,'اطلاعات انشعابات شرکتها'!$1:$1,0)),0)</f>
        <v>0</v>
      </c>
      <c r="C618" s="48">
        <f>IFERROR(INDEX('اطلاعات انشعابات شرکتها'!A:BB,MATCH(A618,'اطلاعات انشعابات شرکتها'!A:A,0),MATCH(C$1,'اطلاعات انشعابات شرکتها'!$1:$1,0)),0)</f>
        <v>0</v>
      </c>
      <c r="D618" s="45"/>
      <c r="E618" s="171"/>
      <c r="F618" s="170"/>
      <c r="G618" s="188" t="str">
        <f t="shared" si="209"/>
        <v>/</v>
      </c>
      <c r="H618" s="188">
        <f>IFERROR(INDEX('اطلاعات دوره'!A:Z,MATCH(G618,'اطلاعات دوره'!C:C,0),MATCH(H$1,'اطلاعات دوره'!$1:$1,0)),0)</f>
        <v>0</v>
      </c>
      <c r="I618" s="188">
        <f>IFERROR(INDEX('اطلاعات دوره'!A:Z,MATCH(G618,'اطلاعات دوره'!C:C,0),MATCH(I$1,'اطلاعات دوره'!$1:$1,0)),0)</f>
        <v>0</v>
      </c>
      <c r="J618" s="188">
        <f>IFERROR(INDEX('اطلاعات دوره'!A:Z,MATCH(G618,'اطلاعات دوره'!C:C,0),MATCH(J$1,'اطلاعات دوره'!$1:$1,0)),0)</f>
        <v>0</v>
      </c>
      <c r="K618" s="265"/>
      <c r="L618" s="188" t="str">
        <f>IFERROR(INDEX('اطلاعات دوره'!A:Z,MATCH(G618,'اطلاعات دوره'!C:C,0)-1,MATCH("عنوان",'اطلاعات دوره'!$1:$1,0)),"---")</f>
        <v>---</v>
      </c>
      <c r="M618" s="188" t="str">
        <f t="shared" si="210"/>
        <v>----</v>
      </c>
      <c r="N618" s="188" t="str">
        <f t="shared" si="211"/>
        <v>-/</v>
      </c>
      <c r="O618" s="265"/>
      <c r="P618" s="188">
        <f>IFERROR(INDEX('اطلاعات انشعابات شرکتها'!A:BB,MATCH(A618,'اطلاعات انشعابات شرکتها'!A:A,0),MATCH(P$1,'اطلاعات انشعابات شرکتها'!$1:$1,0)),0)</f>
        <v>0</v>
      </c>
      <c r="Q618" s="188">
        <f>IFERROR(INDEX('اطلاعات انشعابات شرکتها'!A:BB,MATCH(A618,'اطلاعات انشعابات شرکتها'!A:A,0),MATCH(Q$1,'اطلاعات انشعابات شرکتها'!$1:$1,0)),0)</f>
        <v>0</v>
      </c>
      <c r="R618" s="188">
        <f>IFERROR(INDEX('اطلاعات انشعابات شرکتها'!A:BB,MATCH(A618,'اطلاعات انشعابات شرکتها'!A:A,0),MATCH(R$1,'اطلاعات انشعابات شرکتها'!$1:$1,0)),0)</f>
        <v>0</v>
      </c>
      <c r="S618" s="265"/>
      <c r="T618" s="188">
        <f>IFERROR(INDEX('قرائت کنتور'!A:AZ,MATCH(A618&amp;"-"&amp;T$1,'قرائت کنتور'!B:B,0),MATCH(G618,'قرائت کنتور'!$1:$1,0)),0)</f>
        <v>0</v>
      </c>
      <c r="U618" s="188">
        <f>IFERROR(INDEX('قرائت کنتور'!A:AZ,MATCH(A618&amp;"-"&amp;U$1,'قرائت کنتور'!B:B,0),MATCH(L618,'قرائت کنتور'!$1:$1,0)),0)</f>
        <v>0</v>
      </c>
      <c r="V618" s="188">
        <f>IFERROR(INDEX('قرائت کنتور'!A:AZ,MATCH(A618&amp;"-"&amp;U$1,'قرائت کنتور'!B:B,0),MATCH(G618,'قرائت کنتور'!$1:$1,0)),0)</f>
        <v>0</v>
      </c>
      <c r="W618" s="188">
        <f>IFERROR(INDEX('قرائت کنتور'!A:AZ,MATCH(A618&amp;"-"&amp;W$1,'قرائت کنتور'!B:B,0),MATCH(L618,'قرائت کنتور'!$1:$1,0)),0)</f>
        <v>0</v>
      </c>
      <c r="X618" s="188">
        <f>IFERROR(INDEX('قرائت کنتور'!A:AZ,MATCH(A618&amp;"-"&amp;W$1,'قرائت کنتور'!B:B,0),MATCH(G618,'قرائت کنتور'!$1:$1,0)),0)</f>
        <v>0</v>
      </c>
      <c r="Y618" s="188">
        <f>IFERROR(INDEX('قرائت کنتور'!A:AZ,MATCH(A618&amp;"-"&amp;Y$1,'قرائت کنتور'!B:B,0),MATCH(L618,'قرائت کنتور'!$1:$1,0)),0)</f>
        <v>0</v>
      </c>
      <c r="Z618" s="188">
        <f>IFERROR(INDEX('قرائت کنتور'!A:AZ,MATCH(A618&amp;"-"&amp;Y$1,'قرائت کنتور'!B:B,0),MATCH(G618,'قرائت کنتور'!$1:$1,0)),0)</f>
        <v>0</v>
      </c>
      <c r="AA618" s="188">
        <f>IFERROR(INDEX('قرائت کنتور'!A:AZ,MATCH(A618&amp;"-"&amp;AA$1,'قرائت کنتور'!B:B,0),MATCH(L618,'قرائت کنتور'!$1:$1,0)),0)</f>
        <v>0</v>
      </c>
      <c r="AB618" s="188">
        <f>IFERROR(INDEX('قرائت کنتور'!A:AZ,MATCH(A618&amp;"-"&amp;AA$1,'قرائت کنتور'!B:B,0),MATCH(G618,'قرائت کنتور'!$1:$1,0)),0)</f>
        <v>0</v>
      </c>
      <c r="AC618" s="265"/>
      <c r="AD618" s="188">
        <f t="shared" si="212"/>
        <v>0</v>
      </c>
      <c r="AE618" s="188">
        <f t="shared" si="213"/>
        <v>0</v>
      </c>
      <c r="AF618" s="188">
        <f t="shared" si="214"/>
        <v>0</v>
      </c>
      <c r="AG618" s="188">
        <f t="shared" si="215"/>
        <v>0</v>
      </c>
      <c r="AH618" s="188">
        <f t="shared" si="216"/>
        <v>0</v>
      </c>
      <c r="AI618" s="188">
        <f t="shared" si="217"/>
        <v>0</v>
      </c>
      <c r="AJ618" s="188" t="str">
        <f t="shared" si="218"/>
        <v>0</v>
      </c>
      <c r="AK618" s="265"/>
      <c r="AL618" s="254" t="str">
        <f t="shared" si="219"/>
        <v>---</v>
      </c>
      <c r="AM618" s="254" t="str">
        <f t="shared" si="220"/>
        <v>---</v>
      </c>
      <c r="AN618" s="265"/>
      <c r="AO618" s="188" t="str">
        <f>IFERROR(INDEX('تعرفه ها'!A:Z,MATCH(P618&amp;"-"&amp;AO$1,'تعرفه ها'!C:C,0),MATCH(F618,'تعرفه ها'!$2:$2,0),1),"---")</f>
        <v>---</v>
      </c>
      <c r="AP618" s="188" t="str">
        <f>IFERROR(INDEX('تعرفه ها'!A:Z,MATCH(P618&amp;"-"&amp;AP$1,'تعرفه ها'!C:C,0),MATCH(F618,'تعرفه ها'!$2:$2,0),1),"---")</f>
        <v>---</v>
      </c>
      <c r="AQ618" s="188" t="str">
        <f>IFERROR(INDEX('تعرفه ها'!A:Z,MATCH(P618&amp;"-"&amp;AQ$1,'تعرفه ها'!C:C,0),MATCH(F618,'تعرفه ها'!$2:$2,0),1),"---")</f>
        <v>---</v>
      </c>
      <c r="AR618" s="188" t="str">
        <f>IFERROR(INDEX('تعرفه ها'!A:Z,MATCH(P618&amp;"-"&amp;AR$1,'تعرفه ها'!C:C,0),MATCH(F618,'تعرفه ها'!$2:$2,0),1),"---")</f>
        <v>---</v>
      </c>
      <c r="AS618" s="265"/>
      <c r="AT618" s="415" t="str">
        <f t="shared" si="221"/>
        <v>---</v>
      </c>
      <c r="AU618" s="415" t="str">
        <f t="shared" si="222"/>
        <v>---</v>
      </c>
      <c r="AV618" s="415" t="str">
        <f t="shared" si="223"/>
        <v>---</v>
      </c>
      <c r="AW618" s="415" t="str">
        <f t="shared" si="224"/>
        <v>---</v>
      </c>
      <c r="AX618" s="415" t="str">
        <f t="shared" si="225"/>
        <v>---</v>
      </c>
      <c r="AY618" s="415" t="str">
        <f>IFERROR(AH618*INDEX('تعرفه ها'!A:Z,MATCH("عوارض برق به ازاء هر کیلووات",'تعرفه ها'!$C:$C,0),MATCH(F618,'تعرفه ها'!$2:$2,0)),"---")</f>
        <v>---</v>
      </c>
      <c r="AZ618" s="415" t="str">
        <f t="shared" si="226"/>
        <v>---</v>
      </c>
      <c r="BA618" s="415" t="str">
        <f>IFERROR(ROUND(((AX618+AY618+AZ618)*INDEX('تعرفه ها'!A:Z,MATCH("هزینه نگهداری و تعمیرات شبکه برق",'تعرفه ها'!$C:$C,0),MATCH(F618,'تعرفه ها'!$2:$2,0))/100),0),"---")</f>
        <v>---</v>
      </c>
      <c r="BB618" s="415">
        <f>IFERROR(IF(P618="دیماندی",ROUND(AJ618*INDEX('تعرفه ها'!A:Z,MATCH(BB$1,'تعرفه ها'!$C:$C,0),MATCH(F618,'تعرفه ها'!$2:$2,0))*J618/30,0),0),"---")</f>
        <v>0</v>
      </c>
      <c r="BC618" s="415"/>
      <c r="BD618" s="54" t="str">
        <f>IFERROR(IF(INDEX('اطلاعات دوره'!A:Z,MATCH(G618,'اطلاعات دوره'!C:C,0),MATCH("برق",'اطلاعات دوره'!$1:$1,0))="دارد",ROUND(AX618*INDEX('تعرفه ها'!A:Z,MATCH("پیک فصلی برق",'تعرفه ها'!$C:$C,0),MATCH(F618,'تعرفه ها'!$2:$2,0))/100,0),0),"---")</f>
        <v>---</v>
      </c>
      <c r="BE618" s="415" t="str">
        <f>IFERROR(ROUND(((AX618+AY618+AZ618+BA618+BB618+BC618+BD618)*INDEX('تعرفه ها'!A:Z,MATCH("مالیات برق",'تعرفه ها'!$C:$C,0),MATCH(F618,'تعرفه ها'!$2:$2,0))/100),0),"---")</f>
        <v>---</v>
      </c>
      <c r="BF618" s="415" t="str">
        <f t="shared" si="227"/>
        <v>---</v>
      </c>
      <c r="BG618" s="415" t="str">
        <f t="shared" si="231"/>
        <v>---</v>
      </c>
      <c r="BH618" s="415" t="str">
        <f t="shared" si="228"/>
        <v>---</v>
      </c>
      <c r="BI618" s="54" t="str">
        <f t="shared" si="229"/>
        <v>---</v>
      </c>
      <c r="BJ618" s="55" t="str">
        <f t="shared" si="230"/>
        <v>---</v>
      </c>
      <c r="BK618" s="262"/>
      <c r="BL618" s="183" t="str">
        <f>IFERROR(IF(INDEX(پرداخت!A:AZ,MATCH(A618&amp;" - "&amp;"برق",پرداخت!$B:$B,0),MATCH(G618,پرداخت!$1:$1,0))="نشده","نشده","شده"),"---")</f>
        <v>---</v>
      </c>
      <c r="BN618" s="257"/>
      <c r="BO618" s="257"/>
      <c r="BP618" s="257"/>
      <c r="BQ618" s="257"/>
      <c r="BR618" s="257"/>
      <c r="BS618" s="257"/>
      <c r="BT618" s="257"/>
      <c r="BU618" s="257"/>
      <c r="BV618" s="257"/>
      <c r="BW618" s="257"/>
      <c r="BX618" s="257"/>
      <c r="BY618" s="257"/>
      <c r="BZ618" s="257"/>
      <c r="CA618" s="257"/>
      <c r="CB618" s="257"/>
      <c r="CC618" s="257"/>
      <c r="CD618" s="257"/>
      <c r="CE618" s="257"/>
      <c r="CF618" s="257"/>
      <c r="CG618" s="257"/>
      <c r="CH618"/>
      <c r="CI618"/>
      <c r="CJ618"/>
      <c r="CK618"/>
    </row>
    <row r="619" spans="1:89" ht="33.75" hidden="1">
      <c r="A619" s="170"/>
      <c r="B619" s="47">
        <f>IFERROR(INDEX('اطلاعات انشعابات شرکتها'!A:BB,MATCH(A619,'اطلاعات انشعابات شرکتها'!A:A,0),MATCH(B$1,'اطلاعات انشعابات شرکتها'!$1:$1,0)),0)</f>
        <v>0</v>
      </c>
      <c r="C619" s="48">
        <f>IFERROR(INDEX('اطلاعات انشعابات شرکتها'!A:BB,MATCH(A619,'اطلاعات انشعابات شرکتها'!A:A,0),MATCH(C$1,'اطلاعات انشعابات شرکتها'!$1:$1,0)),0)</f>
        <v>0</v>
      </c>
      <c r="D619" s="45"/>
      <c r="E619" s="171"/>
      <c r="F619" s="170"/>
      <c r="G619" s="188" t="str">
        <f t="shared" si="209"/>
        <v>/</v>
      </c>
      <c r="H619" s="188">
        <f>IFERROR(INDEX('اطلاعات دوره'!A:Z,MATCH(G619,'اطلاعات دوره'!C:C,0),MATCH(H$1,'اطلاعات دوره'!$1:$1,0)),0)</f>
        <v>0</v>
      </c>
      <c r="I619" s="188">
        <f>IFERROR(INDEX('اطلاعات دوره'!A:Z,MATCH(G619,'اطلاعات دوره'!C:C,0),MATCH(I$1,'اطلاعات دوره'!$1:$1,0)),0)</f>
        <v>0</v>
      </c>
      <c r="J619" s="188">
        <f>IFERROR(INDEX('اطلاعات دوره'!A:Z,MATCH(G619,'اطلاعات دوره'!C:C,0),MATCH(J$1,'اطلاعات دوره'!$1:$1,0)),0)</f>
        <v>0</v>
      </c>
      <c r="K619" s="265"/>
      <c r="L619" s="188" t="str">
        <f>IFERROR(INDEX('اطلاعات دوره'!A:Z,MATCH(G619,'اطلاعات دوره'!C:C,0)-1,MATCH("عنوان",'اطلاعات دوره'!$1:$1,0)),"---")</f>
        <v>---</v>
      </c>
      <c r="M619" s="188" t="str">
        <f t="shared" si="210"/>
        <v>----</v>
      </c>
      <c r="N619" s="188" t="str">
        <f t="shared" si="211"/>
        <v>-/</v>
      </c>
      <c r="O619" s="265"/>
      <c r="P619" s="188">
        <f>IFERROR(INDEX('اطلاعات انشعابات شرکتها'!A:BB,MATCH(A619,'اطلاعات انشعابات شرکتها'!A:A,0),MATCH(P$1,'اطلاعات انشعابات شرکتها'!$1:$1,0)),0)</f>
        <v>0</v>
      </c>
      <c r="Q619" s="188">
        <f>IFERROR(INDEX('اطلاعات انشعابات شرکتها'!A:BB,MATCH(A619,'اطلاعات انشعابات شرکتها'!A:A,0),MATCH(Q$1,'اطلاعات انشعابات شرکتها'!$1:$1,0)),0)</f>
        <v>0</v>
      </c>
      <c r="R619" s="188">
        <f>IFERROR(INDEX('اطلاعات انشعابات شرکتها'!A:BB,MATCH(A619,'اطلاعات انشعابات شرکتها'!A:A,0),MATCH(R$1,'اطلاعات انشعابات شرکتها'!$1:$1,0)),0)</f>
        <v>0</v>
      </c>
      <c r="S619" s="265"/>
      <c r="T619" s="188">
        <f>IFERROR(INDEX('قرائت کنتور'!A:AZ,MATCH(A619&amp;"-"&amp;T$1,'قرائت کنتور'!B:B,0),MATCH(G619,'قرائت کنتور'!$1:$1,0)),0)</f>
        <v>0</v>
      </c>
      <c r="U619" s="188">
        <f>IFERROR(INDEX('قرائت کنتور'!A:AZ,MATCH(A619&amp;"-"&amp;U$1,'قرائت کنتور'!B:B,0),MATCH(L619,'قرائت کنتور'!$1:$1,0)),0)</f>
        <v>0</v>
      </c>
      <c r="V619" s="188">
        <f>IFERROR(INDEX('قرائت کنتور'!A:AZ,MATCH(A619&amp;"-"&amp;U$1,'قرائت کنتور'!B:B,0),MATCH(G619,'قرائت کنتور'!$1:$1,0)),0)</f>
        <v>0</v>
      </c>
      <c r="W619" s="188">
        <f>IFERROR(INDEX('قرائت کنتور'!A:AZ,MATCH(A619&amp;"-"&amp;W$1,'قرائت کنتور'!B:B,0),MATCH(L619,'قرائت کنتور'!$1:$1,0)),0)</f>
        <v>0</v>
      </c>
      <c r="X619" s="188">
        <f>IFERROR(INDEX('قرائت کنتور'!A:AZ,MATCH(A619&amp;"-"&amp;W$1,'قرائت کنتور'!B:B,0),MATCH(G619,'قرائت کنتور'!$1:$1,0)),0)</f>
        <v>0</v>
      </c>
      <c r="Y619" s="188">
        <f>IFERROR(INDEX('قرائت کنتور'!A:AZ,MATCH(A619&amp;"-"&amp;Y$1,'قرائت کنتور'!B:B,0),MATCH(L619,'قرائت کنتور'!$1:$1,0)),0)</f>
        <v>0</v>
      </c>
      <c r="Z619" s="188">
        <f>IFERROR(INDEX('قرائت کنتور'!A:AZ,MATCH(A619&amp;"-"&amp;Y$1,'قرائت کنتور'!B:B,0),MATCH(G619,'قرائت کنتور'!$1:$1,0)),0)</f>
        <v>0</v>
      </c>
      <c r="AA619" s="188">
        <f>IFERROR(INDEX('قرائت کنتور'!A:AZ,MATCH(A619&amp;"-"&amp;AA$1,'قرائت کنتور'!B:B,0),MATCH(L619,'قرائت کنتور'!$1:$1,0)),0)</f>
        <v>0</v>
      </c>
      <c r="AB619" s="188">
        <f>IFERROR(INDEX('قرائت کنتور'!A:AZ,MATCH(A619&amp;"-"&amp;AA$1,'قرائت کنتور'!B:B,0),MATCH(G619,'قرائت کنتور'!$1:$1,0)),0)</f>
        <v>0</v>
      </c>
      <c r="AC619" s="265"/>
      <c r="AD619" s="188">
        <f t="shared" si="212"/>
        <v>0</v>
      </c>
      <c r="AE619" s="188">
        <f t="shared" si="213"/>
        <v>0</v>
      </c>
      <c r="AF619" s="188">
        <f t="shared" si="214"/>
        <v>0</v>
      </c>
      <c r="AG619" s="188">
        <f t="shared" si="215"/>
        <v>0</v>
      </c>
      <c r="AH619" s="188">
        <f t="shared" si="216"/>
        <v>0</v>
      </c>
      <c r="AI619" s="188">
        <f t="shared" si="217"/>
        <v>0</v>
      </c>
      <c r="AJ619" s="188" t="str">
        <f t="shared" si="218"/>
        <v>0</v>
      </c>
      <c r="AK619" s="265"/>
      <c r="AL619" s="254" t="str">
        <f t="shared" si="219"/>
        <v>---</v>
      </c>
      <c r="AM619" s="254" t="str">
        <f t="shared" si="220"/>
        <v>---</v>
      </c>
      <c r="AN619" s="265"/>
      <c r="AO619" s="188" t="str">
        <f>IFERROR(INDEX('تعرفه ها'!A:Z,MATCH(P619&amp;"-"&amp;AO$1,'تعرفه ها'!C:C,0),MATCH(F619,'تعرفه ها'!$2:$2,0),1),"---")</f>
        <v>---</v>
      </c>
      <c r="AP619" s="188" t="str">
        <f>IFERROR(INDEX('تعرفه ها'!A:Z,MATCH(P619&amp;"-"&amp;AP$1,'تعرفه ها'!C:C,0),MATCH(F619,'تعرفه ها'!$2:$2,0),1),"---")</f>
        <v>---</v>
      </c>
      <c r="AQ619" s="188" t="str">
        <f>IFERROR(INDEX('تعرفه ها'!A:Z,MATCH(P619&amp;"-"&amp;AQ$1,'تعرفه ها'!C:C,0),MATCH(F619,'تعرفه ها'!$2:$2,0),1),"---")</f>
        <v>---</v>
      </c>
      <c r="AR619" s="188" t="str">
        <f>IFERROR(INDEX('تعرفه ها'!A:Z,MATCH(P619&amp;"-"&amp;AR$1,'تعرفه ها'!C:C,0),MATCH(F619,'تعرفه ها'!$2:$2,0),1),"---")</f>
        <v>---</v>
      </c>
      <c r="AS619" s="265"/>
      <c r="AT619" s="415" t="str">
        <f t="shared" si="221"/>
        <v>---</v>
      </c>
      <c r="AU619" s="415" t="str">
        <f t="shared" si="222"/>
        <v>---</v>
      </c>
      <c r="AV619" s="415" t="str">
        <f t="shared" si="223"/>
        <v>---</v>
      </c>
      <c r="AW619" s="415" t="str">
        <f t="shared" si="224"/>
        <v>---</v>
      </c>
      <c r="AX619" s="415" t="str">
        <f t="shared" si="225"/>
        <v>---</v>
      </c>
      <c r="AY619" s="415" t="str">
        <f>IFERROR(AH619*INDEX('تعرفه ها'!A:Z,MATCH("عوارض برق به ازاء هر کیلووات",'تعرفه ها'!$C:$C,0),MATCH(F619,'تعرفه ها'!$2:$2,0)),"---")</f>
        <v>---</v>
      </c>
      <c r="AZ619" s="415" t="str">
        <f t="shared" si="226"/>
        <v>---</v>
      </c>
      <c r="BA619" s="415" t="str">
        <f>IFERROR(ROUND(((AX619+AY619+AZ619)*INDEX('تعرفه ها'!A:Z,MATCH("هزینه نگهداری و تعمیرات شبکه برق",'تعرفه ها'!$C:$C,0),MATCH(F619,'تعرفه ها'!$2:$2,0))/100),0),"---")</f>
        <v>---</v>
      </c>
      <c r="BB619" s="415">
        <f>IFERROR(IF(P619="دیماندی",ROUND(AJ619*INDEX('تعرفه ها'!A:Z,MATCH(BB$1,'تعرفه ها'!$C:$C,0),MATCH(F619,'تعرفه ها'!$2:$2,0))*J619/30,0),0),"---")</f>
        <v>0</v>
      </c>
      <c r="BC619" s="415"/>
      <c r="BD619" s="54" t="str">
        <f>IFERROR(IF(INDEX('اطلاعات دوره'!A:Z,MATCH(G619,'اطلاعات دوره'!C:C,0),MATCH("برق",'اطلاعات دوره'!$1:$1,0))="دارد",ROUND(AX619*INDEX('تعرفه ها'!A:Z,MATCH("پیک فصلی برق",'تعرفه ها'!$C:$C,0),MATCH(F619,'تعرفه ها'!$2:$2,0))/100,0),0),"---")</f>
        <v>---</v>
      </c>
      <c r="BE619" s="415" t="str">
        <f>IFERROR(ROUND(((AX619+AY619+AZ619+BA619+BB619+BC619+BD619)*INDEX('تعرفه ها'!A:Z,MATCH("مالیات برق",'تعرفه ها'!$C:$C,0),MATCH(F619,'تعرفه ها'!$2:$2,0))/100),0),"---")</f>
        <v>---</v>
      </c>
      <c r="BF619" s="415" t="str">
        <f t="shared" si="227"/>
        <v>---</v>
      </c>
      <c r="BG619" s="415" t="str">
        <f t="shared" si="231"/>
        <v>---</v>
      </c>
      <c r="BH619" s="415" t="str">
        <f t="shared" si="228"/>
        <v>---</v>
      </c>
      <c r="BI619" s="54" t="str">
        <f t="shared" si="229"/>
        <v>---</v>
      </c>
      <c r="BJ619" s="55" t="str">
        <f t="shared" si="230"/>
        <v>---</v>
      </c>
      <c r="BK619" s="262"/>
      <c r="BL619" s="183" t="str">
        <f>IFERROR(IF(INDEX(پرداخت!A:AZ,MATCH(A619&amp;" - "&amp;"برق",پرداخت!$B:$B,0),MATCH(G619,پرداخت!$1:$1,0))="نشده","نشده","شده"),"---")</f>
        <v>---</v>
      </c>
      <c r="BN619" s="257"/>
      <c r="BO619" s="257"/>
      <c r="BP619" s="257"/>
      <c r="BQ619" s="257"/>
      <c r="BR619" s="257"/>
      <c r="BS619" s="257"/>
      <c r="BT619" s="257"/>
      <c r="BU619" s="257"/>
      <c r="BV619" s="257"/>
      <c r="BW619" s="257"/>
      <c r="BX619" s="257"/>
      <c r="BY619" s="257"/>
      <c r="BZ619" s="257"/>
      <c r="CA619" s="257"/>
      <c r="CB619" s="257"/>
      <c r="CC619" s="257"/>
      <c r="CD619" s="257"/>
      <c r="CE619" s="257"/>
      <c r="CF619" s="257"/>
      <c r="CG619" s="257"/>
      <c r="CH619"/>
      <c r="CI619"/>
      <c r="CJ619"/>
      <c r="CK619"/>
    </row>
    <row r="620" spans="1:89" ht="33.75" hidden="1">
      <c r="A620" s="170"/>
      <c r="B620" s="47">
        <f>IFERROR(INDEX('اطلاعات انشعابات شرکتها'!A:BB,MATCH(A620,'اطلاعات انشعابات شرکتها'!A:A,0),MATCH(B$1,'اطلاعات انشعابات شرکتها'!$1:$1,0)),0)</f>
        <v>0</v>
      </c>
      <c r="C620" s="48">
        <f>IFERROR(INDEX('اطلاعات انشعابات شرکتها'!A:BB,MATCH(A620,'اطلاعات انشعابات شرکتها'!A:A,0),MATCH(C$1,'اطلاعات انشعابات شرکتها'!$1:$1,0)),0)</f>
        <v>0</v>
      </c>
      <c r="D620" s="45"/>
      <c r="E620" s="171"/>
      <c r="F620" s="170"/>
      <c r="G620" s="188" t="str">
        <f t="shared" si="209"/>
        <v>/</v>
      </c>
      <c r="H620" s="188">
        <f>IFERROR(INDEX('اطلاعات دوره'!A:Z,MATCH(G620,'اطلاعات دوره'!C:C,0),MATCH(H$1,'اطلاعات دوره'!$1:$1,0)),0)</f>
        <v>0</v>
      </c>
      <c r="I620" s="188">
        <f>IFERROR(INDEX('اطلاعات دوره'!A:Z,MATCH(G620,'اطلاعات دوره'!C:C,0),MATCH(I$1,'اطلاعات دوره'!$1:$1,0)),0)</f>
        <v>0</v>
      </c>
      <c r="J620" s="188">
        <f>IFERROR(INDEX('اطلاعات دوره'!A:Z,MATCH(G620,'اطلاعات دوره'!C:C,0),MATCH(J$1,'اطلاعات دوره'!$1:$1,0)),0)</f>
        <v>0</v>
      </c>
      <c r="K620" s="265"/>
      <c r="L620" s="188" t="str">
        <f>IFERROR(INDEX('اطلاعات دوره'!A:Z,MATCH(G620,'اطلاعات دوره'!C:C,0)-1,MATCH("عنوان",'اطلاعات دوره'!$1:$1,0)),"---")</f>
        <v>---</v>
      </c>
      <c r="M620" s="188" t="str">
        <f t="shared" si="210"/>
        <v>----</v>
      </c>
      <c r="N620" s="188" t="str">
        <f t="shared" si="211"/>
        <v>-/</v>
      </c>
      <c r="O620" s="265"/>
      <c r="P620" s="188">
        <f>IFERROR(INDEX('اطلاعات انشعابات شرکتها'!A:BB,MATCH(A620,'اطلاعات انشعابات شرکتها'!A:A,0),MATCH(P$1,'اطلاعات انشعابات شرکتها'!$1:$1,0)),0)</f>
        <v>0</v>
      </c>
      <c r="Q620" s="188">
        <f>IFERROR(INDEX('اطلاعات انشعابات شرکتها'!A:BB,MATCH(A620,'اطلاعات انشعابات شرکتها'!A:A,0),MATCH(Q$1,'اطلاعات انشعابات شرکتها'!$1:$1,0)),0)</f>
        <v>0</v>
      </c>
      <c r="R620" s="188">
        <f>IFERROR(INDEX('اطلاعات انشعابات شرکتها'!A:BB,MATCH(A620,'اطلاعات انشعابات شرکتها'!A:A,0),MATCH(R$1,'اطلاعات انشعابات شرکتها'!$1:$1,0)),0)</f>
        <v>0</v>
      </c>
      <c r="S620" s="265"/>
      <c r="T620" s="188">
        <f>IFERROR(INDEX('قرائت کنتور'!A:AZ,MATCH(A620&amp;"-"&amp;T$1,'قرائت کنتور'!B:B,0),MATCH(G620,'قرائت کنتور'!$1:$1,0)),0)</f>
        <v>0</v>
      </c>
      <c r="U620" s="188">
        <f>IFERROR(INDEX('قرائت کنتور'!A:AZ,MATCH(A620&amp;"-"&amp;U$1,'قرائت کنتور'!B:B,0),MATCH(L620,'قرائت کنتور'!$1:$1,0)),0)</f>
        <v>0</v>
      </c>
      <c r="V620" s="188">
        <f>IFERROR(INDEX('قرائت کنتور'!A:AZ,MATCH(A620&amp;"-"&amp;U$1,'قرائت کنتور'!B:B,0),MATCH(G620,'قرائت کنتور'!$1:$1,0)),0)</f>
        <v>0</v>
      </c>
      <c r="W620" s="188">
        <f>IFERROR(INDEX('قرائت کنتور'!A:AZ,MATCH(A620&amp;"-"&amp;W$1,'قرائت کنتور'!B:B,0),MATCH(L620,'قرائت کنتور'!$1:$1,0)),0)</f>
        <v>0</v>
      </c>
      <c r="X620" s="188">
        <f>IFERROR(INDEX('قرائت کنتور'!A:AZ,MATCH(A620&amp;"-"&amp;W$1,'قرائت کنتور'!B:B,0),MATCH(G620,'قرائت کنتور'!$1:$1,0)),0)</f>
        <v>0</v>
      </c>
      <c r="Y620" s="188">
        <f>IFERROR(INDEX('قرائت کنتور'!A:AZ,MATCH(A620&amp;"-"&amp;Y$1,'قرائت کنتور'!B:B,0),MATCH(L620,'قرائت کنتور'!$1:$1,0)),0)</f>
        <v>0</v>
      </c>
      <c r="Z620" s="188">
        <f>IFERROR(INDEX('قرائت کنتور'!A:AZ,MATCH(A620&amp;"-"&amp;Y$1,'قرائت کنتور'!B:B,0),MATCH(G620,'قرائت کنتور'!$1:$1,0)),0)</f>
        <v>0</v>
      </c>
      <c r="AA620" s="188">
        <f>IFERROR(INDEX('قرائت کنتور'!A:AZ,MATCH(A620&amp;"-"&amp;AA$1,'قرائت کنتور'!B:B,0),MATCH(L620,'قرائت کنتور'!$1:$1,0)),0)</f>
        <v>0</v>
      </c>
      <c r="AB620" s="188">
        <f>IFERROR(INDEX('قرائت کنتور'!A:AZ,MATCH(A620&amp;"-"&amp;AA$1,'قرائت کنتور'!B:B,0),MATCH(G620,'قرائت کنتور'!$1:$1,0)),0)</f>
        <v>0</v>
      </c>
      <c r="AC620" s="265"/>
      <c r="AD620" s="188">
        <f t="shared" si="212"/>
        <v>0</v>
      </c>
      <c r="AE620" s="188">
        <f t="shared" si="213"/>
        <v>0</v>
      </c>
      <c r="AF620" s="188">
        <f t="shared" si="214"/>
        <v>0</v>
      </c>
      <c r="AG620" s="188">
        <f t="shared" si="215"/>
        <v>0</v>
      </c>
      <c r="AH620" s="188">
        <f t="shared" si="216"/>
        <v>0</v>
      </c>
      <c r="AI620" s="188">
        <f t="shared" si="217"/>
        <v>0</v>
      </c>
      <c r="AJ620" s="188" t="str">
        <f t="shared" si="218"/>
        <v>0</v>
      </c>
      <c r="AK620" s="265"/>
      <c r="AL620" s="254" t="str">
        <f t="shared" si="219"/>
        <v>---</v>
      </c>
      <c r="AM620" s="254" t="str">
        <f t="shared" si="220"/>
        <v>---</v>
      </c>
      <c r="AN620" s="265"/>
      <c r="AO620" s="188" t="str">
        <f>IFERROR(INDEX('تعرفه ها'!A:Z,MATCH(P620&amp;"-"&amp;AO$1,'تعرفه ها'!C:C,0),MATCH(F620,'تعرفه ها'!$2:$2,0),1),"---")</f>
        <v>---</v>
      </c>
      <c r="AP620" s="188" t="str">
        <f>IFERROR(INDEX('تعرفه ها'!A:Z,MATCH(P620&amp;"-"&amp;AP$1,'تعرفه ها'!C:C,0),MATCH(F620,'تعرفه ها'!$2:$2,0),1),"---")</f>
        <v>---</v>
      </c>
      <c r="AQ620" s="188" t="str">
        <f>IFERROR(INDEX('تعرفه ها'!A:Z,MATCH(P620&amp;"-"&amp;AQ$1,'تعرفه ها'!C:C,0),MATCH(F620,'تعرفه ها'!$2:$2,0),1),"---")</f>
        <v>---</v>
      </c>
      <c r="AR620" s="188" t="str">
        <f>IFERROR(INDEX('تعرفه ها'!A:Z,MATCH(P620&amp;"-"&amp;AR$1,'تعرفه ها'!C:C,0),MATCH(F620,'تعرفه ها'!$2:$2,0),1),"---")</f>
        <v>---</v>
      </c>
      <c r="AS620" s="265"/>
      <c r="AT620" s="415" t="str">
        <f t="shared" si="221"/>
        <v>---</v>
      </c>
      <c r="AU620" s="415" t="str">
        <f t="shared" si="222"/>
        <v>---</v>
      </c>
      <c r="AV620" s="415" t="str">
        <f t="shared" si="223"/>
        <v>---</v>
      </c>
      <c r="AW620" s="415" t="str">
        <f t="shared" si="224"/>
        <v>---</v>
      </c>
      <c r="AX620" s="415" t="str">
        <f t="shared" si="225"/>
        <v>---</v>
      </c>
      <c r="AY620" s="415" t="str">
        <f>IFERROR(AH620*INDEX('تعرفه ها'!A:Z,MATCH("عوارض برق به ازاء هر کیلووات",'تعرفه ها'!$C:$C,0),MATCH(F620,'تعرفه ها'!$2:$2,0)),"---")</f>
        <v>---</v>
      </c>
      <c r="AZ620" s="415" t="str">
        <f t="shared" si="226"/>
        <v>---</v>
      </c>
      <c r="BA620" s="415" t="str">
        <f>IFERROR(ROUND(((AX620+AY620+AZ620)*INDEX('تعرفه ها'!A:Z,MATCH("هزینه نگهداری و تعمیرات شبکه برق",'تعرفه ها'!$C:$C,0),MATCH(F620,'تعرفه ها'!$2:$2,0))/100),0),"---")</f>
        <v>---</v>
      </c>
      <c r="BB620" s="415">
        <f>IFERROR(IF(P620="دیماندی",ROUND(AJ620*INDEX('تعرفه ها'!A:Z,MATCH(BB$1,'تعرفه ها'!$C:$C,0),MATCH(F620,'تعرفه ها'!$2:$2,0))*J620/30,0),0),"---")</f>
        <v>0</v>
      </c>
      <c r="BC620" s="415"/>
      <c r="BD620" s="54" t="str">
        <f>IFERROR(IF(INDEX('اطلاعات دوره'!A:Z,MATCH(G620,'اطلاعات دوره'!C:C,0),MATCH("برق",'اطلاعات دوره'!$1:$1,0))="دارد",ROUND(AX620*INDEX('تعرفه ها'!A:Z,MATCH("پیک فصلی برق",'تعرفه ها'!$C:$C,0),MATCH(F620,'تعرفه ها'!$2:$2,0))/100,0),0),"---")</f>
        <v>---</v>
      </c>
      <c r="BE620" s="415" t="str">
        <f>IFERROR(ROUND(((AX620+AY620+AZ620+BA620+BB620+BC620+BD620)*INDEX('تعرفه ها'!A:Z,MATCH("مالیات برق",'تعرفه ها'!$C:$C,0),MATCH(F620,'تعرفه ها'!$2:$2,0))/100),0),"---")</f>
        <v>---</v>
      </c>
      <c r="BF620" s="415" t="str">
        <f t="shared" si="227"/>
        <v>---</v>
      </c>
      <c r="BG620" s="415" t="str">
        <f t="shared" si="231"/>
        <v>---</v>
      </c>
      <c r="BH620" s="415" t="str">
        <f t="shared" si="228"/>
        <v>---</v>
      </c>
      <c r="BI620" s="54" t="str">
        <f t="shared" si="229"/>
        <v>---</v>
      </c>
      <c r="BJ620" s="55" t="str">
        <f t="shared" si="230"/>
        <v>---</v>
      </c>
      <c r="BK620" s="262"/>
      <c r="BL620" s="183" t="str">
        <f>IFERROR(IF(INDEX(پرداخت!A:AZ,MATCH(A620&amp;" - "&amp;"برق",پرداخت!$B:$B,0),MATCH(G620,پرداخت!$1:$1,0))="نشده","نشده","شده"),"---")</f>
        <v>---</v>
      </c>
      <c r="BN620" s="257"/>
      <c r="BO620" s="257"/>
      <c r="BP620" s="257"/>
      <c r="BQ620" s="257"/>
      <c r="BR620" s="257"/>
      <c r="BS620" s="257"/>
      <c r="BT620" s="257"/>
      <c r="BU620" s="257"/>
      <c r="BV620" s="257"/>
      <c r="BW620" s="257"/>
      <c r="BX620" s="257"/>
      <c r="BY620" s="257"/>
      <c r="BZ620" s="257"/>
      <c r="CA620" s="257"/>
      <c r="CB620" s="257"/>
      <c r="CC620" s="257"/>
      <c r="CD620" s="257"/>
      <c r="CE620" s="257"/>
      <c r="CF620" s="257"/>
      <c r="CG620" s="257"/>
      <c r="CH620"/>
      <c r="CI620"/>
      <c r="CJ620"/>
      <c r="CK620"/>
    </row>
    <row r="621" spans="1:89" ht="33.75" hidden="1">
      <c r="A621" s="170"/>
      <c r="B621" s="47">
        <f>IFERROR(INDEX('اطلاعات انشعابات شرکتها'!A:BB,MATCH(A621,'اطلاعات انشعابات شرکتها'!A:A,0),MATCH(B$1,'اطلاعات انشعابات شرکتها'!$1:$1,0)),0)</f>
        <v>0</v>
      </c>
      <c r="C621" s="48">
        <f>IFERROR(INDEX('اطلاعات انشعابات شرکتها'!A:BB,MATCH(A621,'اطلاعات انشعابات شرکتها'!A:A,0),MATCH(C$1,'اطلاعات انشعابات شرکتها'!$1:$1,0)),0)</f>
        <v>0</v>
      </c>
      <c r="D621" s="45"/>
      <c r="E621" s="171"/>
      <c r="F621" s="170"/>
      <c r="G621" s="188" t="str">
        <f t="shared" si="209"/>
        <v>/</v>
      </c>
      <c r="H621" s="188">
        <f>IFERROR(INDEX('اطلاعات دوره'!A:Z,MATCH(G621,'اطلاعات دوره'!C:C,0),MATCH(H$1,'اطلاعات دوره'!$1:$1,0)),0)</f>
        <v>0</v>
      </c>
      <c r="I621" s="188">
        <f>IFERROR(INDEX('اطلاعات دوره'!A:Z,MATCH(G621,'اطلاعات دوره'!C:C,0),MATCH(I$1,'اطلاعات دوره'!$1:$1,0)),0)</f>
        <v>0</v>
      </c>
      <c r="J621" s="188">
        <f>IFERROR(INDEX('اطلاعات دوره'!A:Z,MATCH(G621,'اطلاعات دوره'!C:C,0),MATCH(J$1,'اطلاعات دوره'!$1:$1,0)),0)</f>
        <v>0</v>
      </c>
      <c r="K621" s="265"/>
      <c r="L621" s="188" t="str">
        <f>IFERROR(INDEX('اطلاعات دوره'!A:Z,MATCH(G621,'اطلاعات دوره'!C:C,0)-1,MATCH("عنوان",'اطلاعات دوره'!$1:$1,0)),"---")</f>
        <v>---</v>
      </c>
      <c r="M621" s="188" t="str">
        <f t="shared" si="210"/>
        <v>----</v>
      </c>
      <c r="N621" s="188" t="str">
        <f t="shared" si="211"/>
        <v>-/</v>
      </c>
      <c r="O621" s="265"/>
      <c r="P621" s="188">
        <f>IFERROR(INDEX('اطلاعات انشعابات شرکتها'!A:BB,MATCH(A621,'اطلاعات انشعابات شرکتها'!A:A,0),MATCH(P$1,'اطلاعات انشعابات شرکتها'!$1:$1,0)),0)</f>
        <v>0</v>
      </c>
      <c r="Q621" s="188">
        <f>IFERROR(INDEX('اطلاعات انشعابات شرکتها'!A:BB,MATCH(A621,'اطلاعات انشعابات شرکتها'!A:A,0),MATCH(Q$1,'اطلاعات انشعابات شرکتها'!$1:$1,0)),0)</f>
        <v>0</v>
      </c>
      <c r="R621" s="188">
        <f>IFERROR(INDEX('اطلاعات انشعابات شرکتها'!A:BB,MATCH(A621,'اطلاعات انشعابات شرکتها'!A:A,0),MATCH(R$1,'اطلاعات انشعابات شرکتها'!$1:$1,0)),0)</f>
        <v>0</v>
      </c>
      <c r="S621" s="265"/>
      <c r="T621" s="188">
        <f>IFERROR(INDEX('قرائت کنتور'!A:AZ,MATCH(A621&amp;"-"&amp;T$1,'قرائت کنتور'!B:B,0),MATCH(G621,'قرائت کنتور'!$1:$1,0)),0)</f>
        <v>0</v>
      </c>
      <c r="U621" s="188">
        <f>IFERROR(INDEX('قرائت کنتور'!A:AZ,MATCH(A621&amp;"-"&amp;U$1,'قرائت کنتور'!B:B,0),MATCH(L621,'قرائت کنتور'!$1:$1,0)),0)</f>
        <v>0</v>
      </c>
      <c r="V621" s="188">
        <f>IFERROR(INDEX('قرائت کنتور'!A:AZ,MATCH(A621&amp;"-"&amp;U$1,'قرائت کنتور'!B:B,0),MATCH(G621,'قرائت کنتور'!$1:$1,0)),0)</f>
        <v>0</v>
      </c>
      <c r="W621" s="188">
        <f>IFERROR(INDEX('قرائت کنتور'!A:AZ,MATCH(A621&amp;"-"&amp;W$1,'قرائت کنتور'!B:B,0),MATCH(L621,'قرائت کنتور'!$1:$1,0)),0)</f>
        <v>0</v>
      </c>
      <c r="X621" s="188">
        <f>IFERROR(INDEX('قرائت کنتور'!A:AZ,MATCH(A621&amp;"-"&amp;W$1,'قرائت کنتور'!B:B,0),MATCH(G621,'قرائت کنتور'!$1:$1,0)),0)</f>
        <v>0</v>
      </c>
      <c r="Y621" s="188">
        <f>IFERROR(INDEX('قرائت کنتور'!A:AZ,MATCH(A621&amp;"-"&amp;Y$1,'قرائت کنتور'!B:B,0),MATCH(L621,'قرائت کنتور'!$1:$1,0)),0)</f>
        <v>0</v>
      </c>
      <c r="Z621" s="188">
        <f>IFERROR(INDEX('قرائت کنتور'!A:AZ,MATCH(A621&amp;"-"&amp;Y$1,'قرائت کنتور'!B:B,0),MATCH(G621,'قرائت کنتور'!$1:$1,0)),0)</f>
        <v>0</v>
      </c>
      <c r="AA621" s="188">
        <f>IFERROR(INDEX('قرائت کنتور'!A:AZ,MATCH(A621&amp;"-"&amp;AA$1,'قرائت کنتور'!B:B,0),MATCH(L621,'قرائت کنتور'!$1:$1,0)),0)</f>
        <v>0</v>
      </c>
      <c r="AB621" s="188">
        <f>IFERROR(INDEX('قرائت کنتور'!A:AZ,MATCH(A621&amp;"-"&amp;AA$1,'قرائت کنتور'!B:B,0),MATCH(G621,'قرائت کنتور'!$1:$1,0)),0)</f>
        <v>0</v>
      </c>
      <c r="AC621" s="265"/>
      <c r="AD621" s="188">
        <f t="shared" si="212"/>
        <v>0</v>
      </c>
      <c r="AE621" s="188">
        <f t="shared" si="213"/>
        <v>0</v>
      </c>
      <c r="AF621" s="188">
        <f t="shared" si="214"/>
        <v>0</v>
      </c>
      <c r="AG621" s="188">
        <f t="shared" si="215"/>
        <v>0</v>
      </c>
      <c r="AH621" s="188">
        <f t="shared" si="216"/>
        <v>0</v>
      </c>
      <c r="AI621" s="188">
        <f t="shared" si="217"/>
        <v>0</v>
      </c>
      <c r="AJ621" s="188" t="str">
        <f t="shared" si="218"/>
        <v>0</v>
      </c>
      <c r="AK621" s="265"/>
      <c r="AL621" s="254" t="str">
        <f t="shared" si="219"/>
        <v>---</v>
      </c>
      <c r="AM621" s="254" t="str">
        <f t="shared" si="220"/>
        <v>---</v>
      </c>
      <c r="AN621" s="265"/>
      <c r="AO621" s="188" t="str">
        <f>IFERROR(INDEX('تعرفه ها'!A:Z,MATCH(P621&amp;"-"&amp;AO$1,'تعرفه ها'!C:C,0),MATCH(F621,'تعرفه ها'!$2:$2,0),1),"---")</f>
        <v>---</v>
      </c>
      <c r="AP621" s="188" t="str">
        <f>IFERROR(INDEX('تعرفه ها'!A:Z,MATCH(P621&amp;"-"&amp;AP$1,'تعرفه ها'!C:C,0),MATCH(F621,'تعرفه ها'!$2:$2,0),1),"---")</f>
        <v>---</v>
      </c>
      <c r="AQ621" s="188" t="str">
        <f>IFERROR(INDEX('تعرفه ها'!A:Z,MATCH(P621&amp;"-"&amp;AQ$1,'تعرفه ها'!C:C,0),MATCH(F621,'تعرفه ها'!$2:$2,0),1),"---")</f>
        <v>---</v>
      </c>
      <c r="AR621" s="188" t="str">
        <f>IFERROR(INDEX('تعرفه ها'!A:Z,MATCH(P621&amp;"-"&amp;AR$1,'تعرفه ها'!C:C,0),MATCH(F621,'تعرفه ها'!$2:$2,0),1),"---")</f>
        <v>---</v>
      </c>
      <c r="AS621" s="265"/>
      <c r="AT621" s="415" t="str">
        <f t="shared" si="221"/>
        <v>---</v>
      </c>
      <c r="AU621" s="415" t="str">
        <f t="shared" si="222"/>
        <v>---</v>
      </c>
      <c r="AV621" s="415" t="str">
        <f t="shared" si="223"/>
        <v>---</v>
      </c>
      <c r="AW621" s="415" t="str">
        <f t="shared" si="224"/>
        <v>---</v>
      </c>
      <c r="AX621" s="415" t="str">
        <f t="shared" si="225"/>
        <v>---</v>
      </c>
      <c r="AY621" s="415" t="str">
        <f>IFERROR(AH621*INDEX('تعرفه ها'!A:Z,MATCH("عوارض برق به ازاء هر کیلووات",'تعرفه ها'!$C:$C,0),MATCH(F621,'تعرفه ها'!$2:$2,0)),"---")</f>
        <v>---</v>
      </c>
      <c r="AZ621" s="415" t="str">
        <f t="shared" si="226"/>
        <v>---</v>
      </c>
      <c r="BA621" s="415" t="str">
        <f>IFERROR(ROUND(((AX621+AY621+AZ621)*INDEX('تعرفه ها'!A:Z,MATCH("هزینه نگهداری و تعمیرات شبکه برق",'تعرفه ها'!$C:$C,0),MATCH(F621,'تعرفه ها'!$2:$2,0))/100),0),"---")</f>
        <v>---</v>
      </c>
      <c r="BB621" s="415">
        <f>IFERROR(IF(P621="دیماندی",ROUND(AJ621*INDEX('تعرفه ها'!A:Z,MATCH(BB$1,'تعرفه ها'!$C:$C,0),MATCH(F621,'تعرفه ها'!$2:$2,0))*J621/30,0),0),"---")</f>
        <v>0</v>
      </c>
      <c r="BC621" s="415"/>
      <c r="BD621" s="54" t="str">
        <f>IFERROR(IF(INDEX('اطلاعات دوره'!A:Z,MATCH(G621,'اطلاعات دوره'!C:C,0),MATCH("برق",'اطلاعات دوره'!$1:$1,0))="دارد",ROUND(AX621*INDEX('تعرفه ها'!A:Z,MATCH("پیک فصلی برق",'تعرفه ها'!$C:$C,0),MATCH(F621,'تعرفه ها'!$2:$2,0))/100,0),0),"---")</f>
        <v>---</v>
      </c>
      <c r="BE621" s="415" t="str">
        <f>IFERROR(ROUND(((AX621+AY621+AZ621+BA621+BB621+BC621+BD621)*INDEX('تعرفه ها'!A:Z,MATCH("مالیات برق",'تعرفه ها'!$C:$C,0),MATCH(F621,'تعرفه ها'!$2:$2,0))/100),0),"---")</f>
        <v>---</v>
      </c>
      <c r="BF621" s="415" t="str">
        <f t="shared" si="227"/>
        <v>---</v>
      </c>
      <c r="BG621" s="415" t="str">
        <f t="shared" si="231"/>
        <v>---</v>
      </c>
      <c r="BH621" s="415" t="str">
        <f t="shared" si="228"/>
        <v>---</v>
      </c>
      <c r="BI621" s="54" t="str">
        <f t="shared" si="229"/>
        <v>---</v>
      </c>
      <c r="BJ621" s="55" t="str">
        <f t="shared" si="230"/>
        <v>---</v>
      </c>
      <c r="BK621" s="262"/>
      <c r="BL621" s="183" t="str">
        <f>IFERROR(IF(INDEX(پرداخت!A:AZ,MATCH(A621&amp;" - "&amp;"برق",پرداخت!$B:$B,0),MATCH(G621,پرداخت!$1:$1,0))="نشده","نشده","شده"),"---")</f>
        <v>---</v>
      </c>
      <c r="BN621" s="257"/>
      <c r="BO621" s="257"/>
      <c r="BP621" s="257"/>
      <c r="BQ621" s="257"/>
      <c r="BR621" s="257"/>
      <c r="BS621" s="257"/>
      <c r="BT621" s="257"/>
      <c r="BU621" s="257"/>
      <c r="BV621" s="257"/>
      <c r="BW621" s="257"/>
      <c r="BX621" s="257"/>
      <c r="BY621" s="257"/>
      <c r="BZ621" s="257"/>
      <c r="CA621" s="257"/>
      <c r="CB621" s="257"/>
      <c r="CC621" s="257"/>
      <c r="CD621" s="257"/>
      <c r="CE621" s="257"/>
      <c r="CF621" s="257"/>
      <c r="CG621" s="257"/>
      <c r="CH621"/>
      <c r="CI621"/>
      <c r="CJ621"/>
      <c r="CK621"/>
    </row>
    <row r="622" spans="1:89" ht="33.75" hidden="1">
      <c r="A622" s="170"/>
      <c r="B622" s="47">
        <f>IFERROR(INDEX('اطلاعات انشعابات شرکتها'!A:BB,MATCH(A622,'اطلاعات انشعابات شرکتها'!A:A,0),MATCH(B$1,'اطلاعات انشعابات شرکتها'!$1:$1,0)),0)</f>
        <v>0</v>
      </c>
      <c r="C622" s="48">
        <f>IFERROR(INDEX('اطلاعات انشعابات شرکتها'!A:BB,MATCH(A622,'اطلاعات انشعابات شرکتها'!A:A,0),MATCH(C$1,'اطلاعات انشعابات شرکتها'!$1:$1,0)),0)</f>
        <v>0</v>
      </c>
      <c r="D622" s="45"/>
      <c r="E622" s="171"/>
      <c r="F622" s="170"/>
      <c r="G622" s="188" t="str">
        <f t="shared" si="209"/>
        <v>/</v>
      </c>
      <c r="H622" s="188">
        <f>IFERROR(INDEX('اطلاعات دوره'!A:Z,MATCH(G622,'اطلاعات دوره'!C:C,0),MATCH(H$1,'اطلاعات دوره'!$1:$1,0)),0)</f>
        <v>0</v>
      </c>
      <c r="I622" s="188">
        <f>IFERROR(INDEX('اطلاعات دوره'!A:Z,MATCH(G622,'اطلاعات دوره'!C:C,0),MATCH(I$1,'اطلاعات دوره'!$1:$1,0)),0)</f>
        <v>0</v>
      </c>
      <c r="J622" s="188">
        <f>IFERROR(INDEX('اطلاعات دوره'!A:Z,MATCH(G622,'اطلاعات دوره'!C:C,0),MATCH(J$1,'اطلاعات دوره'!$1:$1,0)),0)</f>
        <v>0</v>
      </c>
      <c r="K622" s="265"/>
      <c r="L622" s="188" t="str">
        <f>IFERROR(INDEX('اطلاعات دوره'!A:Z,MATCH(G622,'اطلاعات دوره'!C:C,0)-1,MATCH("عنوان",'اطلاعات دوره'!$1:$1,0)),"---")</f>
        <v>---</v>
      </c>
      <c r="M622" s="188" t="str">
        <f t="shared" si="210"/>
        <v>----</v>
      </c>
      <c r="N622" s="188" t="str">
        <f t="shared" si="211"/>
        <v>-/</v>
      </c>
      <c r="O622" s="265"/>
      <c r="P622" s="188">
        <f>IFERROR(INDEX('اطلاعات انشعابات شرکتها'!A:BB,MATCH(A622,'اطلاعات انشعابات شرکتها'!A:A,0),MATCH(P$1,'اطلاعات انشعابات شرکتها'!$1:$1,0)),0)</f>
        <v>0</v>
      </c>
      <c r="Q622" s="188">
        <f>IFERROR(INDEX('اطلاعات انشعابات شرکتها'!A:BB,MATCH(A622,'اطلاعات انشعابات شرکتها'!A:A,0),MATCH(Q$1,'اطلاعات انشعابات شرکتها'!$1:$1,0)),0)</f>
        <v>0</v>
      </c>
      <c r="R622" s="188">
        <f>IFERROR(INDEX('اطلاعات انشعابات شرکتها'!A:BB,MATCH(A622,'اطلاعات انشعابات شرکتها'!A:A,0),MATCH(R$1,'اطلاعات انشعابات شرکتها'!$1:$1,0)),0)</f>
        <v>0</v>
      </c>
      <c r="S622" s="265"/>
      <c r="T622" s="188">
        <f>IFERROR(INDEX('قرائت کنتور'!A:AZ,MATCH(A622&amp;"-"&amp;T$1,'قرائت کنتور'!B:B,0),MATCH(G622,'قرائت کنتور'!$1:$1,0)),0)</f>
        <v>0</v>
      </c>
      <c r="U622" s="188">
        <f>IFERROR(INDEX('قرائت کنتور'!A:AZ,MATCH(A622&amp;"-"&amp;U$1,'قرائت کنتور'!B:B,0),MATCH(L622,'قرائت کنتور'!$1:$1,0)),0)</f>
        <v>0</v>
      </c>
      <c r="V622" s="188">
        <f>IFERROR(INDEX('قرائت کنتور'!A:AZ,MATCH(A622&amp;"-"&amp;U$1,'قرائت کنتور'!B:B,0),MATCH(G622,'قرائت کنتور'!$1:$1,0)),0)</f>
        <v>0</v>
      </c>
      <c r="W622" s="188">
        <f>IFERROR(INDEX('قرائت کنتور'!A:AZ,MATCH(A622&amp;"-"&amp;W$1,'قرائت کنتور'!B:B,0),MATCH(L622,'قرائت کنتور'!$1:$1,0)),0)</f>
        <v>0</v>
      </c>
      <c r="X622" s="188">
        <f>IFERROR(INDEX('قرائت کنتور'!A:AZ,MATCH(A622&amp;"-"&amp;W$1,'قرائت کنتور'!B:B,0),MATCH(G622,'قرائت کنتور'!$1:$1,0)),0)</f>
        <v>0</v>
      </c>
      <c r="Y622" s="188">
        <f>IFERROR(INDEX('قرائت کنتور'!A:AZ,MATCH(A622&amp;"-"&amp;Y$1,'قرائت کنتور'!B:B,0),MATCH(L622,'قرائت کنتور'!$1:$1,0)),0)</f>
        <v>0</v>
      </c>
      <c r="Z622" s="188">
        <f>IFERROR(INDEX('قرائت کنتور'!A:AZ,MATCH(A622&amp;"-"&amp;Y$1,'قرائت کنتور'!B:B,0),MATCH(G622,'قرائت کنتور'!$1:$1,0)),0)</f>
        <v>0</v>
      </c>
      <c r="AA622" s="188">
        <f>IFERROR(INDEX('قرائت کنتور'!A:AZ,MATCH(A622&amp;"-"&amp;AA$1,'قرائت کنتور'!B:B,0),MATCH(L622,'قرائت کنتور'!$1:$1,0)),0)</f>
        <v>0</v>
      </c>
      <c r="AB622" s="188">
        <f>IFERROR(INDEX('قرائت کنتور'!A:AZ,MATCH(A622&amp;"-"&amp;AA$1,'قرائت کنتور'!B:B,0),MATCH(G622,'قرائت کنتور'!$1:$1,0)),0)</f>
        <v>0</v>
      </c>
      <c r="AC622" s="265"/>
      <c r="AD622" s="188">
        <f t="shared" si="212"/>
        <v>0</v>
      </c>
      <c r="AE622" s="188">
        <f t="shared" si="213"/>
        <v>0</v>
      </c>
      <c r="AF622" s="188">
        <f t="shared" si="214"/>
        <v>0</v>
      </c>
      <c r="AG622" s="188">
        <f t="shared" si="215"/>
        <v>0</v>
      </c>
      <c r="AH622" s="188">
        <f t="shared" si="216"/>
        <v>0</v>
      </c>
      <c r="AI622" s="188">
        <f t="shared" si="217"/>
        <v>0</v>
      </c>
      <c r="AJ622" s="188" t="str">
        <f t="shared" si="218"/>
        <v>0</v>
      </c>
      <c r="AK622" s="265"/>
      <c r="AL622" s="254" t="str">
        <f t="shared" si="219"/>
        <v>---</v>
      </c>
      <c r="AM622" s="254" t="str">
        <f t="shared" si="220"/>
        <v>---</v>
      </c>
      <c r="AN622" s="265"/>
      <c r="AO622" s="188" t="str">
        <f>IFERROR(INDEX('تعرفه ها'!A:Z,MATCH(P622&amp;"-"&amp;AO$1,'تعرفه ها'!C:C,0),MATCH(F622,'تعرفه ها'!$2:$2,0),1),"---")</f>
        <v>---</v>
      </c>
      <c r="AP622" s="188" t="str">
        <f>IFERROR(INDEX('تعرفه ها'!A:Z,MATCH(P622&amp;"-"&amp;AP$1,'تعرفه ها'!C:C,0),MATCH(F622,'تعرفه ها'!$2:$2,0),1),"---")</f>
        <v>---</v>
      </c>
      <c r="AQ622" s="188" t="str">
        <f>IFERROR(INDEX('تعرفه ها'!A:Z,MATCH(P622&amp;"-"&amp;AQ$1,'تعرفه ها'!C:C,0),MATCH(F622,'تعرفه ها'!$2:$2,0),1),"---")</f>
        <v>---</v>
      </c>
      <c r="AR622" s="188" t="str">
        <f>IFERROR(INDEX('تعرفه ها'!A:Z,MATCH(P622&amp;"-"&amp;AR$1,'تعرفه ها'!C:C,0),MATCH(F622,'تعرفه ها'!$2:$2,0),1),"---")</f>
        <v>---</v>
      </c>
      <c r="AS622" s="265"/>
      <c r="AT622" s="415" t="str">
        <f t="shared" si="221"/>
        <v>---</v>
      </c>
      <c r="AU622" s="415" t="str">
        <f t="shared" si="222"/>
        <v>---</v>
      </c>
      <c r="AV622" s="415" t="str">
        <f t="shared" si="223"/>
        <v>---</v>
      </c>
      <c r="AW622" s="415" t="str">
        <f t="shared" si="224"/>
        <v>---</v>
      </c>
      <c r="AX622" s="415" t="str">
        <f t="shared" si="225"/>
        <v>---</v>
      </c>
      <c r="AY622" s="415" t="str">
        <f>IFERROR(AH622*INDEX('تعرفه ها'!A:Z,MATCH("عوارض برق به ازاء هر کیلووات",'تعرفه ها'!$C:$C,0),MATCH(F622,'تعرفه ها'!$2:$2,0)),"---")</f>
        <v>---</v>
      </c>
      <c r="AZ622" s="415" t="str">
        <f t="shared" si="226"/>
        <v>---</v>
      </c>
      <c r="BA622" s="415" t="str">
        <f>IFERROR(ROUND(((AX622+AY622+AZ622)*INDEX('تعرفه ها'!A:Z,MATCH("هزینه نگهداری و تعمیرات شبکه برق",'تعرفه ها'!$C:$C,0),MATCH(F622,'تعرفه ها'!$2:$2,0))/100),0),"---")</f>
        <v>---</v>
      </c>
      <c r="BB622" s="415">
        <f>IFERROR(IF(P622="دیماندی",ROUND(AJ622*INDEX('تعرفه ها'!A:Z,MATCH(BB$1,'تعرفه ها'!$C:$C,0),MATCH(F622,'تعرفه ها'!$2:$2,0))*J622/30,0),0),"---")</f>
        <v>0</v>
      </c>
      <c r="BC622" s="415"/>
      <c r="BD622" s="54" t="str">
        <f>IFERROR(IF(INDEX('اطلاعات دوره'!A:Z,MATCH(G622,'اطلاعات دوره'!C:C,0),MATCH("برق",'اطلاعات دوره'!$1:$1,0))="دارد",ROUND(AX622*INDEX('تعرفه ها'!A:Z,MATCH("پیک فصلی برق",'تعرفه ها'!$C:$C,0),MATCH(F622,'تعرفه ها'!$2:$2,0))/100,0),0),"---")</f>
        <v>---</v>
      </c>
      <c r="BE622" s="415" t="str">
        <f>IFERROR(ROUND(((AX622+AY622+AZ622+BA622+BB622+BC622+BD622)*INDEX('تعرفه ها'!A:Z,MATCH("مالیات برق",'تعرفه ها'!$C:$C,0),MATCH(F622,'تعرفه ها'!$2:$2,0))/100),0),"---")</f>
        <v>---</v>
      </c>
      <c r="BF622" s="415" t="str">
        <f t="shared" si="227"/>
        <v>---</v>
      </c>
      <c r="BG622" s="415" t="str">
        <f t="shared" si="231"/>
        <v>---</v>
      </c>
      <c r="BH622" s="415" t="str">
        <f t="shared" si="228"/>
        <v>---</v>
      </c>
      <c r="BI622" s="54" t="str">
        <f t="shared" si="229"/>
        <v>---</v>
      </c>
      <c r="BJ622" s="55" t="str">
        <f t="shared" si="230"/>
        <v>---</v>
      </c>
      <c r="BK622" s="262"/>
      <c r="BL622" s="183" t="str">
        <f>IFERROR(IF(INDEX(پرداخت!A:AZ,MATCH(A622&amp;" - "&amp;"برق",پرداخت!$B:$B,0),MATCH(G622,پرداخت!$1:$1,0))="نشده","نشده","شده"),"---")</f>
        <v>---</v>
      </c>
      <c r="BN622" s="257"/>
      <c r="BO622" s="257"/>
      <c r="BP622" s="257"/>
      <c r="BQ622" s="257"/>
      <c r="BR622" s="257"/>
      <c r="BS622" s="257"/>
      <c r="BT622" s="257"/>
      <c r="BU622" s="257"/>
      <c r="BV622" s="257"/>
      <c r="BW622" s="257"/>
      <c r="BX622" s="257"/>
      <c r="BY622" s="257"/>
      <c r="BZ622" s="257"/>
      <c r="CA622" s="257"/>
      <c r="CB622" s="257"/>
      <c r="CC622" s="257"/>
      <c r="CD622" s="257"/>
      <c r="CE622" s="257"/>
      <c r="CF622" s="257"/>
      <c r="CG622" s="257"/>
      <c r="CH622"/>
      <c r="CI622"/>
      <c r="CJ622"/>
      <c r="CK622"/>
    </row>
    <row r="623" spans="1:89" ht="33.75" hidden="1">
      <c r="A623" s="170"/>
      <c r="B623" s="47">
        <f>IFERROR(INDEX('اطلاعات انشعابات شرکتها'!A:BB,MATCH(A623,'اطلاعات انشعابات شرکتها'!A:A,0),MATCH(B$1,'اطلاعات انشعابات شرکتها'!$1:$1,0)),0)</f>
        <v>0</v>
      </c>
      <c r="C623" s="48">
        <f>IFERROR(INDEX('اطلاعات انشعابات شرکتها'!A:BB,MATCH(A623,'اطلاعات انشعابات شرکتها'!A:A,0),MATCH(C$1,'اطلاعات انشعابات شرکتها'!$1:$1,0)),0)</f>
        <v>0</v>
      </c>
      <c r="D623" s="45"/>
      <c r="E623" s="171"/>
      <c r="F623" s="170"/>
      <c r="G623" s="188" t="str">
        <f t="shared" si="209"/>
        <v>/</v>
      </c>
      <c r="H623" s="188">
        <f>IFERROR(INDEX('اطلاعات دوره'!A:Z,MATCH(G623,'اطلاعات دوره'!C:C,0),MATCH(H$1,'اطلاعات دوره'!$1:$1,0)),0)</f>
        <v>0</v>
      </c>
      <c r="I623" s="188">
        <f>IFERROR(INDEX('اطلاعات دوره'!A:Z,MATCH(G623,'اطلاعات دوره'!C:C,0),MATCH(I$1,'اطلاعات دوره'!$1:$1,0)),0)</f>
        <v>0</v>
      </c>
      <c r="J623" s="188">
        <f>IFERROR(INDEX('اطلاعات دوره'!A:Z,MATCH(G623,'اطلاعات دوره'!C:C,0),MATCH(J$1,'اطلاعات دوره'!$1:$1,0)),0)</f>
        <v>0</v>
      </c>
      <c r="K623" s="265"/>
      <c r="L623" s="188" t="str">
        <f>IFERROR(INDEX('اطلاعات دوره'!A:Z,MATCH(G623,'اطلاعات دوره'!C:C,0)-1,MATCH("عنوان",'اطلاعات دوره'!$1:$1,0)),"---")</f>
        <v>---</v>
      </c>
      <c r="M623" s="188" t="str">
        <f t="shared" si="210"/>
        <v>----</v>
      </c>
      <c r="N623" s="188" t="str">
        <f t="shared" si="211"/>
        <v>-/</v>
      </c>
      <c r="O623" s="265"/>
      <c r="P623" s="188">
        <f>IFERROR(INDEX('اطلاعات انشعابات شرکتها'!A:BB,MATCH(A623,'اطلاعات انشعابات شرکتها'!A:A,0),MATCH(P$1,'اطلاعات انشعابات شرکتها'!$1:$1,0)),0)</f>
        <v>0</v>
      </c>
      <c r="Q623" s="188">
        <f>IFERROR(INDEX('اطلاعات انشعابات شرکتها'!A:BB,MATCH(A623,'اطلاعات انشعابات شرکتها'!A:A,0),MATCH(Q$1,'اطلاعات انشعابات شرکتها'!$1:$1,0)),0)</f>
        <v>0</v>
      </c>
      <c r="R623" s="188">
        <f>IFERROR(INDEX('اطلاعات انشعابات شرکتها'!A:BB,MATCH(A623,'اطلاعات انشعابات شرکتها'!A:A,0),MATCH(R$1,'اطلاعات انشعابات شرکتها'!$1:$1,0)),0)</f>
        <v>0</v>
      </c>
      <c r="S623" s="265"/>
      <c r="T623" s="188">
        <f>IFERROR(INDEX('قرائت کنتور'!A:AZ,MATCH(A623&amp;"-"&amp;T$1,'قرائت کنتور'!B:B,0),MATCH(G623,'قرائت کنتور'!$1:$1,0)),0)</f>
        <v>0</v>
      </c>
      <c r="U623" s="188">
        <f>IFERROR(INDEX('قرائت کنتور'!A:AZ,MATCH(A623&amp;"-"&amp;U$1,'قرائت کنتور'!B:B,0),MATCH(L623,'قرائت کنتور'!$1:$1,0)),0)</f>
        <v>0</v>
      </c>
      <c r="V623" s="188">
        <f>IFERROR(INDEX('قرائت کنتور'!A:AZ,MATCH(A623&amp;"-"&amp;U$1,'قرائت کنتور'!B:B,0),MATCH(G623,'قرائت کنتور'!$1:$1,0)),0)</f>
        <v>0</v>
      </c>
      <c r="W623" s="188">
        <f>IFERROR(INDEX('قرائت کنتور'!A:AZ,MATCH(A623&amp;"-"&amp;W$1,'قرائت کنتور'!B:B,0),MATCH(L623,'قرائت کنتور'!$1:$1,0)),0)</f>
        <v>0</v>
      </c>
      <c r="X623" s="188">
        <f>IFERROR(INDEX('قرائت کنتور'!A:AZ,MATCH(A623&amp;"-"&amp;W$1,'قرائت کنتور'!B:B,0),MATCH(G623,'قرائت کنتور'!$1:$1,0)),0)</f>
        <v>0</v>
      </c>
      <c r="Y623" s="188">
        <f>IFERROR(INDEX('قرائت کنتور'!A:AZ,MATCH(A623&amp;"-"&amp;Y$1,'قرائت کنتور'!B:B,0),MATCH(L623,'قرائت کنتور'!$1:$1,0)),0)</f>
        <v>0</v>
      </c>
      <c r="Z623" s="188">
        <f>IFERROR(INDEX('قرائت کنتور'!A:AZ,MATCH(A623&amp;"-"&amp;Y$1,'قرائت کنتور'!B:B,0),MATCH(G623,'قرائت کنتور'!$1:$1,0)),0)</f>
        <v>0</v>
      </c>
      <c r="AA623" s="188">
        <f>IFERROR(INDEX('قرائت کنتور'!A:AZ,MATCH(A623&amp;"-"&amp;AA$1,'قرائت کنتور'!B:B,0),MATCH(L623,'قرائت کنتور'!$1:$1,0)),0)</f>
        <v>0</v>
      </c>
      <c r="AB623" s="188">
        <f>IFERROR(INDEX('قرائت کنتور'!A:AZ,MATCH(A623&amp;"-"&amp;AA$1,'قرائت کنتور'!B:B,0),MATCH(G623,'قرائت کنتور'!$1:$1,0)),0)</f>
        <v>0</v>
      </c>
      <c r="AC623" s="265"/>
      <c r="AD623" s="188">
        <f t="shared" si="212"/>
        <v>0</v>
      </c>
      <c r="AE623" s="188">
        <f t="shared" si="213"/>
        <v>0</v>
      </c>
      <c r="AF623" s="188">
        <f t="shared" si="214"/>
        <v>0</v>
      </c>
      <c r="AG623" s="188">
        <f t="shared" si="215"/>
        <v>0</v>
      </c>
      <c r="AH623" s="188">
        <f t="shared" si="216"/>
        <v>0</v>
      </c>
      <c r="AI623" s="188">
        <f t="shared" si="217"/>
        <v>0</v>
      </c>
      <c r="AJ623" s="188" t="str">
        <f t="shared" si="218"/>
        <v>0</v>
      </c>
      <c r="AK623" s="265"/>
      <c r="AL623" s="254" t="str">
        <f t="shared" si="219"/>
        <v>---</v>
      </c>
      <c r="AM623" s="254" t="str">
        <f t="shared" si="220"/>
        <v>---</v>
      </c>
      <c r="AN623" s="265"/>
      <c r="AO623" s="188" t="str">
        <f>IFERROR(INDEX('تعرفه ها'!A:Z,MATCH(P623&amp;"-"&amp;AO$1,'تعرفه ها'!C:C,0),MATCH(F623,'تعرفه ها'!$2:$2,0),1),"---")</f>
        <v>---</v>
      </c>
      <c r="AP623" s="188" t="str">
        <f>IFERROR(INDEX('تعرفه ها'!A:Z,MATCH(P623&amp;"-"&amp;AP$1,'تعرفه ها'!C:C,0),MATCH(F623,'تعرفه ها'!$2:$2,0),1),"---")</f>
        <v>---</v>
      </c>
      <c r="AQ623" s="188" t="str">
        <f>IFERROR(INDEX('تعرفه ها'!A:Z,MATCH(P623&amp;"-"&amp;AQ$1,'تعرفه ها'!C:C,0),MATCH(F623,'تعرفه ها'!$2:$2,0),1),"---")</f>
        <v>---</v>
      </c>
      <c r="AR623" s="188" t="str">
        <f>IFERROR(INDEX('تعرفه ها'!A:Z,MATCH(P623&amp;"-"&amp;AR$1,'تعرفه ها'!C:C,0),MATCH(F623,'تعرفه ها'!$2:$2,0),1),"---")</f>
        <v>---</v>
      </c>
      <c r="AS623" s="265"/>
      <c r="AT623" s="415" t="str">
        <f t="shared" si="221"/>
        <v>---</v>
      </c>
      <c r="AU623" s="415" t="str">
        <f t="shared" si="222"/>
        <v>---</v>
      </c>
      <c r="AV623" s="415" t="str">
        <f t="shared" si="223"/>
        <v>---</v>
      </c>
      <c r="AW623" s="415" t="str">
        <f t="shared" si="224"/>
        <v>---</v>
      </c>
      <c r="AX623" s="415" t="str">
        <f t="shared" si="225"/>
        <v>---</v>
      </c>
      <c r="AY623" s="415" t="str">
        <f>IFERROR(AH623*INDEX('تعرفه ها'!A:Z,MATCH("عوارض برق به ازاء هر کیلووات",'تعرفه ها'!$C:$C,0),MATCH(F623,'تعرفه ها'!$2:$2,0)),"---")</f>
        <v>---</v>
      </c>
      <c r="AZ623" s="415" t="str">
        <f t="shared" si="226"/>
        <v>---</v>
      </c>
      <c r="BA623" s="415" t="str">
        <f>IFERROR(ROUND(((AX623+AY623+AZ623)*INDEX('تعرفه ها'!A:Z,MATCH("هزینه نگهداری و تعمیرات شبکه برق",'تعرفه ها'!$C:$C,0),MATCH(F623,'تعرفه ها'!$2:$2,0))/100),0),"---")</f>
        <v>---</v>
      </c>
      <c r="BB623" s="415">
        <f>IFERROR(IF(P623="دیماندی",ROUND(AJ623*INDEX('تعرفه ها'!A:Z,MATCH(BB$1,'تعرفه ها'!$C:$C,0),MATCH(F623,'تعرفه ها'!$2:$2,0))*J623/30,0),0),"---")</f>
        <v>0</v>
      </c>
      <c r="BC623" s="415"/>
      <c r="BD623" s="54" t="str">
        <f>IFERROR(IF(INDEX('اطلاعات دوره'!A:Z,MATCH(G623,'اطلاعات دوره'!C:C,0),MATCH("برق",'اطلاعات دوره'!$1:$1,0))="دارد",ROUND(AX623*INDEX('تعرفه ها'!A:Z,MATCH("پیک فصلی برق",'تعرفه ها'!$C:$C,0),MATCH(F623,'تعرفه ها'!$2:$2,0))/100,0),0),"---")</f>
        <v>---</v>
      </c>
      <c r="BE623" s="415" t="str">
        <f>IFERROR(ROUND(((AX623+AY623+AZ623+BA623+BB623+BC623+BD623)*INDEX('تعرفه ها'!A:Z,MATCH("مالیات برق",'تعرفه ها'!$C:$C,0),MATCH(F623,'تعرفه ها'!$2:$2,0))/100),0),"---")</f>
        <v>---</v>
      </c>
      <c r="BF623" s="415" t="str">
        <f t="shared" si="227"/>
        <v>---</v>
      </c>
      <c r="BG623" s="415" t="str">
        <f t="shared" si="231"/>
        <v>---</v>
      </c>
      <c r="BH623" s="415" t="str">
        <f t="shared" si="228"/>
        <v>---</v>
      </c>
      <c r="BI623" s="54" t="str">
        <f t="shared" si="229"/>
        <v>---</v>
      </c>
      <c r="BJ623" s="55" t="str">
        <f t="shared" si="230"/>
        <v>---</v>
      </c>
      <c r="BK623" s="262"/>
      <c r="BL623" s="183" t="str">
        <f>IFERROR(IF(INDEX(پرداخت!A:AZ,MATCH(A623&amp;" - "&amp;"برق",پرداخت!$B:$B,0),MATCH(G623,پرداخت!$1:$1,0))="نشده","نشده","شده"),"---")</f>
        <v>---</v>
      </c>
      <c r="BN623" s="257"/>
      <c r="BO623" s="257"/>
      <c r="BP623" s="257"/>
      <c r="BQ623" s="257"/>
      <c r="BR623" s="257"/>
      <c r="BS623" s="257"/>
      <c r="BT623" s="257"/>
      <c r="BU623" s="257"/>
      <c r="BV623" s="257"/>
      <c r="BW623" s="257"/>
      <c r="BX623" s="257"/>
      <c r="BY623" s="257"/>
      <c r="BZ623" s="257"/>
      <c r="CA623" s="257"/>
      <c r="CB623" s="257"/>
      <c r="CC623" s="257"/>
      <c r="CD623" s="257"/>
      <c r="CE623" s="257"/>
      <c r="CF623" s="257"/>
      <c r="CG623" s="257"/>
      <c r="CH623"/>
      <c r="CI623"/>
      <c r="CJ623"/>
      <c r="CK623"/>
    </row>
    <row r="624" spans="1:89" ht="33.75" hidden="1">
      <c r="A624" s="170"/>
      <c r="B624" s="47">
        <f>IFERROR(INDEX('اطلاعات انشعابات شرکتها'!A:BB,MATCH(A624,'اطلاعات انشعابات شرکتها'!A:A,0),MATCH(B$1,'اطلاعات انشعابات شرکتها'!$1:$1,0)),0)</f>
        <v>0</v>
      </c>
      <c r="C624" s="48">
        <f>IFERROR(INDEX('اطلاعات انشعابات شرکتها'!A:BB,MATCH(A624,'اطلاعات انشعابات شرکتها'!A:A,0),MATCH(C$1,'اطلاعات انشعابات شرکتها'!$1:$1,0)),0)</f>
        <v>0</v>
      </c>
      <c r="D624" s="45"/>
      <c r="E624" s="171"/>
      <c r="F624" s="170"/>
      <c r="G624" s="188" t="str">
        <f t="shared" si="209"/>
        <v>/</v>
      </c>
      <c r="H624" s="188">
        <f>IFERROR(INDEX('اطلاعات دوره'!A:Z,MATCH(G624,'اطلاعات دوره'!C:C,0),MATCH(H$1,'اطلاعات دوره'!$1:$1,0)),0)</f>
        <v>0</v>
      </c>
      <c r="I624" s="188">
        <f>IFERROR(INDEX('اطلاعات دوره'!A:Z,MATCH(G624,'اطلاعات دوره'!C:C,0),MATCH(I$1,'اطلاعات دوره'!$1:$1,0)),0)</f>
        <v>0</v>
      </c>
      <c r="J624" s="188">
        <f>IFERROR(INDEX('اطلاعات دوره'!A:Z,MATCH(G624,'اطلاعات دوره'!C:C,0),MATCH(J$1,'اطلاعات دوره'!$1:$1,0)),0)</f>
        <v>0</v>
      </c>
      <c r="K624" s="265"/>
      <c r="L624" s="188" t="str">
        <f>IFERROR(INDEX('اطلاعات دوره'!A:Z,MATCH(G624,'اطلاعات دوره'!C:C,0)-1,MATCH("عنوان",'اطلاعات دوره'!$1:$1,0)),"---")</f>
        <v>---</v>
      </c>
      <c r="M624" s="188" t="str">
        <f t="shared" si="210"/>
        <v>----</v>
      </c>
      <c r="N624" s="188" t="str">
        <f t="shared" si="211"/>
        <v>-/</v>
      </c>
      <c r="O624" s="265"/>
      <c r="P624" s="188">
        <f>IFERROR(INDEX('اطلاعات انشعابات شرکتها'!A:BB,MATCH(A624,'اطلاعات انشعابات شرکتها'!A:A,0),MATCH(P$1,'اطلاعات انشعابات شرکتها'!$1:$1,0)),0)</f>
        <v>0</v>
      </c>
      <c r="Q624" s="188">
        <f>IFERROR(INDEX('اطلاعات انشعابات شرکتها'!A:BB,MATCH(A624,'اطلاعات انشعابات شرکتها'!A:A,0),MATCH(Q$1,'اطلاعات انشعابات شرکتها'!$1:$1,0)),0)</f>
        <v>0</v>
      </c>
      <c r="R624" s="188">
        <f>IFERROR(INDEX('اطلاعات انشعابات شرکتها'!A:BB,MATCH(A624,'اطلاعات انشعابات شرکتها'!A:A,0),MATCH(R$1,'اطلاعات انشعابات شرکتها'!$1:$1,0)),0)</f>
        <v>0</v>
      </c>
      <c r="S624" s="265"/>
      <c r="T624" s="188">
        <f>IFERROR(INDEX('قرائت کنتور'!A:AZ,MATCH(A624&amp;"-"&amp;T$1,'قرائت کنتور'!B:B,0),MATCH(G624,'قرائت کنتور'!$1:$1,0)),0)</f>
        <v>0</v>
      </c>
      <c r="U624" s="188">
        <f>IFERROR(INDEX('قرائت کنتور'!A:AZ,MATCH(A624&amp;"-"&amp;U$1,'قرائت کنتور'!B:B,0),MATCH(L624,'قرائت کنتور'!$1:$1,0)),0)</f>
        <v>0</v>
      </c>
      <c r="V624" s="188">
        <f>IFERROR(INDEX('قرائت کنتور'!A:AZ,MATCH(A624&amp;"-"&amp;U$1,'قرائت کنتور'!B:B,0),MATCH(G624,'قرائت کنتور'!$1:$1,0)),0)</f>
        <v>0</v>
      </c>
      <c r="W624" s="188">
        <f>IFERROR(INDEX('قرائت کنتور'!A:AZ,MATCH(A624&amp;"-"&amp;W$1,'قرائت کنتور'!B:B,0),MATCH(L624,'قرائت کنتور'!$1:$1,0)),0)</f>
        <v>0</v>
      </c>
      <c r="X624" s="188">
        <f>IFERROR(INDEX('قرائت کنتور'!A:AZ,MATCH(A624&amp;"-"&amp;W$1,'قرائت کنتور'!B:B,0),MATCH(G624,'قرائت کنتور'!$1:$1,0)),0)</f>
        <v>0</v>
      </c>
      <c r="Y624" s="188">
        <f>IFERROR(INDEX('قرائت کنتور'!A:AZ,MATCH(A624&amp;"-"&amp;Y$1,'قرائت کنتور'!B:B,0),MATCH(L624,'قرائت کنتور'!$1:$1,0)),0)</f>
        <v>0</v>
      </c>
      <c r="Z624" s="188">
        <f>IFERROR(INDEX('قرائت کنتور'!A:AZ,MATCH(A624&amp;"-"&amp;Y$1,'قرائت کنتور'!B:B,0),MATCH(G624,'قرائت کنتور'!$1:$1,0)),0)</f>
        <v>0</v>
      </c>
      <c r="AA624" s="188">
        <f>IFERROR(INDEX('قرائت کنتور'!A:AZ,MATCH(A624&amp;"-"&amp;AA$1,'قرائت کنتور'!B:B,0),MATCH(L624,'قرائت کنتور'!$1:$1,0)),0)</f>
        <v>0</v>
      </c>
      <c r="AB624" s="188">
        <f>IFERROR(INDEX('قرائت کنتور'!A:AZ,MATCH(A624&amp;"-"&amp;AA$1,'قرائت کنتور'!B:B,0),MATCH(G624,'قرائت کنتور'!$1:$1,0)),0)</f>
        <v>0</v>
      </c>
      <c r="AC624" s="265"/>
      <c r="AD624" s="188">
        <f t="shared" si="212"/>
        <v>0</v>
      </c>
      <c r="AE624" s="188">
        <f t="shared" si="213"/>
        <v>0</v>
      </c>
      <c r="AF624" s="188">
        <f t="shared" si="214"/>
        <v>0</v>
      </c>
      <c r="AG624" s="188">
        <f t="shared" si="215"/>
        <v>0</v>
      </c>
      <c r="AH624" s="188">
        <f t="shared" si="216"/>
        <v>0</v>
      </c>
      <c r="AI624" s="188">
        <f t="shared" si="217"/>
        <v>0</v>
      </c>
      <c r="AJ624" s="188" t="str">
        <f t="shared" si="218"/>
        <v>0</v>
      </c>
      <c r="AK624" s="265"/>
      <c r="AL624" s="254" t="str">
        <f t="shared" si="219"/>
        <v>---</v>
      </c>
      <c r="AM624" s="254" t="str">
        <f t="shared" si="220"/>
        <v>---</v>
      </c>
      <c r="AN624" s="265"/>
      <c r="AO624" s="188" t="str">
        <f>IFERROR(INDEX('تعرفه ها'!A:Z,MATCH(P624&amp;"-"&amp;AO$1,'تعرفه ها'!C:C,0),MATCH(F624,'تعرفه ها'!$2:$2,0),1),"---")</f>
        <v>---</v>
      </c>
      <c r="AP624" s="188" t="str">
        <f>IFERROR(INDEX('تعرفه ها'!A:Z,MATCH(P624&amp;"-"&amp;AP$1,'تعرفه ها'!C:C,0),MATCH(F624,'تعرفه ها'!$2:$2,0),1),"---")</f>
        <v>---</v>
      </c>
      <c r="AQ624" s="188" t="str">
        <f>IFERROR(INDEX('تعرفه ها'!A:Z,MATCH(P624&amp;"-"&amp;AQ$1,'تعرفه ها'!C:C,0),MATCH(F624,'تعرفه ها'!$2:$2,0),1),"---")</f>
        <v>---</v>
      </c>
      <c r="AR624" s="188" t="str">
        <f>IFERROR(INDEX('تعرفه ها'!A:Z,MATCH(P624&amp;"-"&amp;AR$1,'تعرفه ها'!C:C,0),MATCH(F624,'تعرفه ها'!$2:$2,0),1),"---")</f>
        <v>---</v>
      </c>
      <c r="AS624" s="265"/>
      <c r="AT624" s="415" t="str">
        <f t="shared" si="221"/>
        <v>---</v>
      </c>
      <c r="AU624" s="415" t="str">
        <f t="shared" si="222"/>
        <v>---</v>
      </c>
      <c r="AV624" s="415" t="str">
        <f t="shared" si="223"/>
        <v>---</v>
      </c>
      <c r="AW624" s="415" t="str">
        <f t="shared" si="224"/>
        <v>---</v>
      </c>
      <c r="AX624" s="415" t="str">
        <f t="shared" si="225"/>
        <v>---</v>
      </c>
      <c r="AY624" s="415" t="str">
        <f>IFERROR(AH624*INDEX('تعرفه ها'!A:Z,MATCH("عوارض برق به ازاء هر کیلووات",'تعرفه ها'!$C:$C,0),MATCH(F624,'تعرفه ها'!$2:$2,0)),"---")</f>
        <v>---</v>
      </c>
      <c r="AZ624" s="415" t="str">
        <f t="shared" si="226"/>
        <v>---</v>
      </c>
      <c r="BA624" s="415" t="str">
        <f>IFERROR(ROUND(((AX624+AY624+AZ624)*INDEX('تعرفه ها'!A:Z,MATCH("هزینه نگهداری و تعمیرات شبکه برق",'تعرفه ها'!$C:$C,0),MATCH(F624,'تعرفه ها'!$2:$2,0))/100),0),"---")</f>
        <v>---</v>
      </c>
      <c r="BB624" s="415">
        <f>IFERROR(IF(P624="دیماندی",ROUND(AJ624*INDEX('تعرفه ها'!A:Z,MATCH(BB$1,'تعرفه ها'!$C:$C,0),MATCH(F624,'تعرفه ها'!$2:$2,0))*J624/30,0),0),"---")</f>
        <v>0</v>
      </c>
      <c r="BC624" s="415"/>
      <c r="BD624" s="54" t="str">
        <f>IFERROR(IF(INDEX('اطلاعات دوره'!A:Z,MATCH(G624,'اطلاعات دوره'!C:C,0),MATCH("برق",'اطلاعات دوره'!$1:$1,0))="دارد",ROUND(AX624*INDEX('تعرفه ها'!A:Z,MATCH("پیک فصلی برق",'تعرفه ها'!$C:$C,0),MATCH(F624,'تعرفه ها'!$2:$2,0))/100,0),0),"---")</f>
        <v>---</v>
      </c>
      <c r="BE624" s="415" t="str">
        <f>IFERROR(ROUND(((AX624+AY624+AZ624+BA624+BB624+BC624+BD624)*INDEX('تعرفه ها'!A:Z,MATCH("مالیات برق",'تعرفه ها'!$C:$C,0),MATCH(F624,'تعرفه ها'!$2:$2,0))/100),0),"---")</f>
        <v>---</v>
      </c>
      <c r="BF624" s="415" t="str">
        <f t="shared" si="227"/>
        <v>---</v>
      </c>
      <c r="BG624" s="415" t="str">
        <f t="shared" si="231"/>
        <v>---</v>
      </c>
      <c r="BH624" s="415" t="str">
        <f t="shared" si="228"/>
        <v>---</v>
      </c>
      <c r="BI624" s="54" t="str">
        <f t="shared" si="229"/>
        <v>---</v>
      </c>
      <c r="BJ624" s="55" t="str">
        <f t="shared" si="230"/>
        <v>---</v>
      </c>
      <c r="BK624" s="262"/>
      <c r="BL624" s="183" t="str">
        <f>IFERROR(IF(INDEX(پرداخت!A:AZ,MATCH(A624&amp;" - "&amp;"برق",پرداخت!$B:$B,0),MATCH(G624,پرداخت!$1:$1,0))="نشده","نشده","شده"),"---")</f>
        <v>---</v>
      </c>
      <c r="BN624" s="257"/>
      <c r="BO624" s="257"/>
      <c r="BP624" s="257"/>
      <c r="BQ624" s="257"/>
      <c r="BR624" s="257"/>
      <c r="BS624" s="257"/>
      <c r="BT624" s="257"/>
      <c r="BU624" s="257"/>
      <c r="BV624" s="257"/>
      <c r="BW624" s="257"/>
      <c r="BX624" s="257"/>
      <c r="BY624" s="257"/>
      <c r="BZ624" s="257"/>
      <c r="CA624" s="257"/>
      <c r="CB624" s="257"/>
      <c r="CC624" s="257"/>
      <c r="CD624" s="257"/>
      <c r="CE624" s="257"/>
      <c r="CF624" s="257"/>
      <c r="CG624" s="257"/>
      <c r="CH624"/>
      <c r="CI624"/>
      <c r="CJ624"/>
      <c r="CK624"/>
    </row>
    <row r="625" spans="1:89" ht="33.75" hidden="1">
      <c r="A625" s="170"/>
      <c r="B625" s="47">
        <f>IFERROR(INDEX('اطلاعات انشعابات شرکتها'!A:BB,MATCH(A625,'اطلاعات انشعابات شرکتها'!A:A,0),MATCH(B$1,'اطلاعات انشعابات شرکتها'!$1:$1,0)),0)</f>
        <v>0</v>
      </c>
      <c r="C625" s="48">
        <f>IFERROR(INDEX('اطلاعات انشعابات شرکتها'!A:BB,MATCH(A625,'اطلاعات انشعابات شرکتها'!A:A,0),MATCH(C$1,'اطلاعات انشعابات شرکتها'!$1:$1,0)),0)</f>
        <v>0</v>
      </c>
      <c r="D625" s="45"/>
      <c r="E625" s="171"/>
      <c r="F625" s="170"/>
      <c r="G625" s="188" t="str">
        <f t="shared" si="209"/>
        <v>/</v>
      </c>
      <c r="H625" s="188">
        <f>IFERROR(INDEX('اطلاعات دوره'!A:Z,MATCH(G625,'اطلاعات دوره'!C:C,0),MATCH(H$1,'اطلاعات دوره'!$1:$1,0)),0)</f>
        <v>0</v>
      </c>
      <c r="I625" s="188">
        <f>IFERROR(INDEX('اطلاعات دوره'!A:Z,MATCH(G625,'اطلاعات دوره'!C:C,0),MATCH(I$1,'اطلاعات دوره'!$1:$1,0)),0)</f>
        <v>0</v>
      </c>
      <c r="J625" s="188">
        <f>IFERROR(INDEX('اطلاعات دوره'!A:Z,MATCH(G625,'اطلاعات دوره'!C:C,0),MATCH(J$1,'اطلاعات دوره'!$1:$1,0)),0)</f>
        <v>0</v>
      </c>
      <c r="K625" s="265"/>
      <c r="L625" s="188" t="str">
        <f>IFERROR(INDEX('اطلاعات دوره'!A:Z,MATCH(G625,'اطلاعات دوره'!C:C,0)-1,MATCH("عنوان",'اطلاعات دوره'!$1:$1,0)),"---")</f>
        <v>---</v>
      </c>
      <c r="M625" s="188" t="str">
        <f t="shared" si="210"/>
        <v>----</v>
      </c>
      <c r="N625" s="188" t="str">
        <f t="shared" si="211"/>
        <v>-/</v>
      </c>
      <c r="O625" s="265"/>
      <c r="P625" s="188">
        <f>IFERROR(INDEX('اطلاعات انشعابات شرکتها'!A:BB,MATCH(A625,'اطلاعات انشعابات شرکتها'!A:A,0),MATCH(P$1,'اطلاعات انشعابات شرکتها'!$1:$1,0)),0)</f>
        <v>0</v>
      </c>
      <c r="Q625" s="188">
        <f>IFERROR(INDEX('اطلاعات انشعابات شرکتها'!A:BB,MATCH(A625,'اطلاعات انشعابات شرکتها'!A:A,0),MATCH(Q$1,'اطلاعات انشعابات شرکتها'!$1:$1,0)),0)</f>
        <v>0</v>
      </c>
      <c r="R625" s="188">
        <f>IFERROR(INDEX('اطلاعات انشعابات شرکتها'!A:BB,MATCH(A625,'اطلاعات انشعابات شرکتها'!A:A,0),MATCH(R$1,'اطلاعات انشعابات شرکتها'!$1:$1,0)),0)</f>
        <v>0</v>
      </c>
      <c r="S625" s="265"/>
      <c r="T625" s="188">
        <f>IFERROR(INDEX('قرائت کنتور'!A:AZ,MATCH(A625&amp;"-"&amp;T$1,'قرائت کنتور'!B:B,0),MATCH(G625,'قرائت کنتور'!$1:$1,0)),0)</f>
        <v>0</v>
      </c>
      <c r="U625" s="188">
        <f>IFERROR(INDEX('قرائت کنتور'!A:AZ,MATCH(A625&amp;"-"&amp;U$1,'قرائت کنتور'!B:B,0),MATCH(L625,'قرائت کنتور'!$1:$1,0)),0)</f>
        <v>0</v>
      </c>
      <c r="V625" s="188">
        <f>IFERROR(INDEX('قرائت کنتور'!A:AZ,MATCH(A625&amp;"-"&amp;U$1,'قرائت کنتور'!B:B,0),MATCH(G625,'قرائت کنتور'!$1:$1,0)),0)</f>
        <v>0</v>
      </c>
      <c r="W625" s="188">
        <f>IFERROR(INDEX('قرائت کنتور'!A:AZ,MATCH(A625&amp;"-"&amp;W$1,'قرائت کنتور'!B:B,0),MATCH(L625,'قرائت کنتور'!$1:$1,0)),0)</f>
        <v>0</v>
      </c>
      <c r="X625" s="188">
        <f>IFERROR(INDEX('قرائت کنتور'!A:AZ,MATCH(A625&amp;"-"&amp;W$1,'قرائت کنتور'!B:B,0),MATCH(G625,'قرائت کنتور'!$1:$1,0)),0)</f>
        <v>0</v>
      </c>
      <c r="Y625" s="188">
        <f>IFERROR(INDEX('قرائت کنتور'!A:AZ,MATCH(A625&amp;"-"&amp;Y$1,'قرائت کنتور'!B:B,0),MATCH(L625,'قرائت کنتور'!$1:$1,0)),0)</f>
        <v>0</v>
      </c>
      <c r="Z625" s="188">
        <f>IFERROR(INDEX('قرائت کنتور'!A:AZ,MATCH(A625&amp;"-"&amp;Y$1,'قرائت کنتور'!B:B,0),MATCH(G625,'قرائت کنتور'!$1:$1,0)),0)</f>
        <v>0</v>
      </c>
      <c r="AA625" s="188">
        <f>IFERROR(INDEX('قرائت کنتور'!A:AZ,MATCH(A625&amp;"-"&amp;AA$1,'قرائت کنتور'!B:B,0),MATCH(L625,'قرائت کنتور'!$1:$1,0)),0)</f>
        <v>0</v>
      </c>
      <c r="AB625" s="188">
        <f>IFERROR(INDEX('قرائت کنتور'!A:AZ,MATCH(A625&amp;"-"&amp;AA$1,'قرائت کنتور'!B:B,0),MATCH(G625,'قرائت کنتور'!$1:$1,0)),0)</f>
        <v>0</v>
      </c>
      <c r="AC625" s="265"/>
      <c r="AD625" s="188">
        <f t="shared" si="212"/>
        <v>0</v>
      </c>
      <c r="AE625" s="188">
        <f t="shared" si="213"/>
        <v>0</v>
      </c>
      <c r="AF625" s="188">
        <f t="shared" si="214"/>
        <v>0</v>
      </c>
      <c r="AG625" s="188">
        <f t="shared" si="215"/>
        <v>0</v>
      </c>
      <c r="AH625" s="188">
        <f t="shared" si="216"/>
        <v>0</v>
      </c>
      <c r="AI625" s="188">
        <f t="shared" si="217"/>
        <v>0</v>
      </c>
      <c r="AJ625" s="188" t="str">
        <f t="shared" si="218"/>
        <v>0</v>
      </c>
      <c r="AK625" s="265"/>
      <c r="AL625" s="254" t="str">
        <f t="shared" si="219"/>
        <v>---</v>
      </c>
      <c r="AM625" s="254" t="str">
        <f t="shared" si="220"/>
        <v>---</v>
      </c>
      <c r="AN625" s="265"/>
      <c r="AO625" s="188" t="str">
        <f>IFERROR(INDEX('تعرفه ها'!A:Z,MATCH(P625&amp;"-"&amp;AO$1,'تعرفه ها'!C:C,0),MATCH(F625,'تعرفه ها'!$2:$2,0),1),"---")</f>
        <v>---</v>
      </c>
      <c r="AP625" s="188" t="str">
        <f>IFERROR(INDEX('تعرفه ها'!A:Z,MATCH(P625&amp;"-"&amp;AP$1,'تعرفه ها'!C:C,0),MATCH(F625,'تعرفه ها'!$2:$2,0),1),"---")</f>
        <v>---</v>
      </c>
      <c r="AQ625" s="188" t="str">
        <f>IFERROR(INDEX('تعرفه ها'!A:Z,MATCH(P625&amp;"-"&amp;AQ$1,'تعرفه ها'!C:C,0),MATCH(F625,'تعرفه ها'!$2:$2,0),1),"---")</f>
        <v>---</v>
      </c>
      <c r="AR625" s="188" t="str">
        <f>IFERROR(INDEX('تعرفه ها'!A:Z,MATCH(P625&amp;"-"&amp;AR$1,'تعرفه ها'!C:C,0),MATCH(F625,'تعرفه ها'!$2:$2,0),1),"---")</f>
        <v>---</v>
      </c>
      <c r="AS625" s="265"/>
      <c r="AT625" s="415" t="str">
        <f t="shared" si="221"/>
        <v>---</v>
      </c>
      <c r="AU625" s="415" t="str">
        <f t="shared" si="222"/>
        <v>---</v>
      </c>
      <c r="AV625" s="415" t="str">
        <f t="shared" si="223"/>
        <v>---</v>
      </c>
      <c r="AW625" s="415" t="str">
        <f t="shared" si="224"/>
        <v>---</v>
      </c>
      <c r="AX625" s="415" t="str">
        <f t="shared" si="225"/>
        <v>---</v>
      </c>
      <c r="AY625" s="415" t="str">
        <f>IFERROR(AH625*INDEX('تعرفه ها'!A:Z,MATCH("عوارض برق به ازاء هر کیلووات",'تعرفه ها'!$C:$C,0),MATCH(F625,'تعرفه ها'!$2:$2,0)),"---")</f>
        <v>---</v>
      </c>
      <c r="AZ625" s="415" t="str">
        <f t="shared" si="226"/>
        <v>---</v>
      </c>
      <c r="BA625" s="415" t="str">
        <f>IFERROR(ROUND(((AX625+AY625+AZ625)*INDEX('تعرفه ها'!A:Z,MATCH("هزینه نگهداری و تعمیرات شبکه برق",'تعرفه ها'!$C:$C,0),MATCH(F625,'تعرفه ها'!$2:$2,0))/100),0),"---")</f>
        <v>---</v>
      </c>
      <c r="BB625" s="415">
        <f>IFERROR(IF(P625="دیماندی",ROUND(AJ625*INDEX('تعرفه ها'!A:Z,MATCH(BB$1,'تعرفه ها'!$C:$C,0),MATCH(F625,'تعرفه ها'!$2:$2,0))*J625/30,0),0),"---")</f>
        <v>0</v>
      </c>
      <c r="BC625" s="415"/>
      <c r="BD625" s="54" t="str">
        <f>IFERROR(IF(INDEX('اطلاعات دوره'!A:Z,MATCH(G625,'اطلاعات دوره'!C:C,0),MATCH("برق",'اطلاعات دوره'!$1:$1,0))="دارد",ROUND(AX625*INDEX('تعرفه ها'!A:Z,MATCH("پیک فصلی برق",'تعرفه ها'!$C:$C,0),MATCH(F625,'تعرفه ها'!$2:$2,0))/100,0),0),"---")</f>
        <v>---</v>
      </c>
      <c r="BE625" s="415" t="str">
        <f>IFERROR(ROUND(((AX625+AY625+AZ625+BA625+BB625+BC625+BD625)*INDEX('تعرفه ها'!A:Z,MATCH("مالیات برق",'تعرفه ها'!$C:$C,0),MATCH(F625,'تعرفه ها'!$2:$2,0))/100),0),"---")</f>
        <v>---</v>
      </c>
      <c r="BF625" s="415" t="str">
        <f t="shared" si="227"/>
        <v>---</v>
      </c>
      <c r="BG625" s="415" t="str">
        <f t="shared" si="231"/>
        <v>---</v>
      </c>
      <c r="BH625" s="415" t="str">
        <f t="shared" si="228"/>
        <v>---</v>
      </c>
      <c r="BI625" s="54" t="str">
        <f t="shared" si="229"/>
        <v>---</v>
      </c>
      <c r="BJ625" s="55" t="str">
        <f t="shared" si="230"/>
        <v>---</v>
      </c>
      <c r="BK625" s="262"/>
      <c r="BL625" s="183" t="str">
        <f>IFERROR(IF(INDEX(پرداخت!A:AZ,MATCH(A625&amp;" - "&amp;"برق",پرداخت!$B:$B,0),MATCH(G625,پرداخت!$1:$1,0))="نشده","نشده","شده"),"---")</f>
        <v>---</v>
      </c>
      <c r="BN625" s="257"/>
      <c r="BO625" s="257"/>
      <c r="BP625" s="257"/>
      <c r="BQ625" s="257"/>
      <c r="BR625" s="257"/>
      <c r="BS625" s="257"/>
      <c r="BT625" s="257"/>
      <c r="BU625" s="257"/>
      <c r="BV625" s="257"/>
      <c r="BW625" s="257"/>
      <c r="BX625" s="257"/>
      <c r="BY625" s="257"/>
      <c r="BZ625" s="257"/>
      <c r="CA625" s="257"/>
      <c r="CB625" s="257"/>
      <c r="CC625" s="257"/>
      <c r="CD625" s="257"/>
      <c r="CE625" s="257"/>
      <c r="CF625" s="257"/>
      <c r="CG625" s="257"/>
      <c r="CH625"/>
      <c r="CI625"/>
      <c r="CJ625"/>
      <c r="CK625"/>
    </row>
    <row r="626" spans="1:89" ht="33.75" hidden="1">
      <c r="A626" s="170"/>
      <c r="B626" s="47">
        <f>IFERROR(INDEX('اطلاعات انشعابات شرکتها'!A:BB,MATCH(A626,'اطلاعات انشعابات شرکتها'!A:A,0),MATCH(B$1,'اطلاعات انشعابات شرکتها'!$1:$1,0)),0)</f>
        <v>0</v>
      </c>
      <c r="C626" s="48">
        <f>IFERROR(INDEX('اطلاعات انشعابات شرکتها'!A:BB,MATCH(A626,'اطلاعات انشعابات شرکتها'!A:A,0),MATCH(C$1,'اطلاعات انشعابات شرکتها'!$1:$1,0)),0)</f>
        <v>0</v>
      </c>
      <c r="D626" s="45"/>
      <c r="E626" s="171"/>
      <c r="F626" s="170"/>
      <c r="G626" s="188" t="str">
        <f t="shared" si="209"/>
        <v>/</v>
      </c>
      <c r="H626" s="188">
        <f>IFERROR(INDEX('اطلاعات دوره'!A:Z,MATCH(G626,'اطلاعات دوره'!C:C,0),MATCH(H$1,'اطلاعات دوره'!$1:$1,0)),0)</f>
        <v>0</v>
      </c>
      <c r="I626" s="188">
        <f>IFERROR(INDEX('اطلاعات دوره'!A:Z,MATCH(G626,'اطلاعات دوره'!C:C,0),MATCH(I$1,'اطلاعات دوره'!$1:$1,0)),0)</f>
        <v>0</v>
      </c>
      <c r="J626" s="188">
        <f>IFERROR(INDEX('اطلاعات دوره'!A:Z,MATCH(G626,'اطلاعات دوره'!C:C,0),MATCH(J$1,'اطلاعات دوره'!$1:$1,0)),0)</f>
        <v>0</v>
      </c>
      <c r="K626" s="265"/>
      <c r="L626" s="188" t="str">
        <f>IFERROR(INDEX('اطلاعات دوره'!A:Z,MATCH(G626,'اطلاعات دوره'!C:C,0)-1,MATCH("عنوان",'اطلاعات دوره'!$1:$1,0)),"---")</f>
        <v>---</v>
      </c>
      <c r="M626" s="188" t="str">
        <f t="shared" si="210"/>
        <v>----</v>
      </c>
      <c r="N626" s="188" t="str">
        <f t="shared" si="211"/>
        <v>-/</v>
      </c>
      <c r="O626" s="265"/>
      <c r="P626" s="188">
        <f>IFERROR(INDEX('اطلاعات انشعابات شرکتها'!A:BB,MATCH(A626,'اطلاعات انشعابات شرکتها'!A:A,0),MATCH(P$1,'اطلاعات انشعابات شرکتها'!$1:$1,0)),0)</f>
        <v>0</v>
      </c>
      <c r="Q626" s="188">
        <f>IFERROR(INDEX('اطلاعات انشعابات شرکتها'!A:BB,MATCH(A626,'اطلاعات انشعابات شرکتها'!A:A,0),MATCH(Q$1,'اطلاعات انشعابات شرکتها'!$1:$1,0)),0)</f>
        <v>0</v>
      </c>
      <c r="R626" s="188">
        <f>IFERROR(INDEX('اطلاعات انشعابات شرکتها'!A:BB,MATCH(A626,'اطلاعات انشعابات شرکتها'!A:A,0),MATCH(R$1,'اطلاعات انشعابات شرکتها'!$1:$1,0)),0)</f>
        <v>0</v>
      </c>
      <c r="S626" s="265"/>
      <c r="T626" s="188">
        <f>IFERROR(INDEX('قرائت کنتور'!A:AZ,MATCH(A626&amp;"-"&amp;T$1,'قرائت کنتور'!B:B,0),MATCH(G626,'قرائت کنتور'!$1:$1,0)),0)</f>
        <v>0</v>
      </c>
      <c r="U626" s="188">
        <f>IFERROR(INDEX('قرائت کنتور'!A:AZ,MATCH(A626&amp;"-"&amp;U$1,'قرائت کنتور'!B:B,0),MATCH(L626,'قرائت کنتور'!$1:$1,0)),0)</f>
        <v>0</v>
      </c>
      <c r="V626" s="188">
        <f>IFERROR(INDEX('قرائت کنتور'!A:AZ,MATCH(A626&amp;"-"&amp;U$1,'قرائت کنتور'!B:B,0),MATCH(G626,'قرائت کنتور'!$1:$1,0)),0)</f>
        <v>0</v>
      </c>
      <c r="W626" s="188">
        <f>IFERROR(INDEX('قرائت کنتور'!A:AZ,MATCH(A626&amp;"-"&amp;W$1,'قرائت کنتور'!B:B,0),MATCH(L626,'قرائت کنتور'!$1:$1,0)),0)</f>
        <v>0</v>
      </c>
      <c r="X626" s="188">
        <f>IFERROR(INDEX('قرائت کنتور'!A:AZ,MATCH(A626&amp;"-"&amp;W$1,'قرائت کنتور'!B:B,0),MATCH(G626,'قرائت کنتور'!$1:$1,0)),0)</f>
        <v>0</v>
      </c>
      <c r="Y626" s="188">
        <f>IFERROR(INDEX('قرائت کنتور'!A:AZ,MATCH(A626&amp;"-"&amp;Y$1,'قرائت کنتور'!B:B,0),MATCH(L626,'قرائت کنتور'!$1:$1,0)),0)</f>
        <v>0</v>
      </c>
      <c r="Z626" s="188">
        <f>IFERROR(INDEX('قرائت کنتور'!A:AZ,MATCH(A626&amp;"-"&amp;Y$1,'قرائت کنتور'!B:B,0),MATCH(G626,'قرائت کنتور'!$1:$1,0)),0)</f>
        <v>0</v>
      </c>
      <c r="AA626" s="188">
        <f>IFERROR(INDEX('قرائت کنتور'!A:AZ,MATCH(A626&amp;"-"&amp;AA$1,'قرائت کنتور'!B:B,0),MATCH(L626,'قرائت کنتور'!$1:$1,0)),0)</f>
        <v>0</v>
      </c>
      <c r="AB626" s="188">
        <f>IFERROR(INDEX('قرائت کنتور'!A:AZ,MATCH(A626&amp;"-"&amp;AA$1,'قرائت کنتور'!B:B,0),MATCH(G626,'قرائت کنتور'!$1:$1,0)),0)</f>
        <v>0</v>
      </c>
      <c r="AC626" s="265"/>
      <c r="AD626" s="188">
        <f t="shared" si="212"/>
        <v>0</v>
      </c>
      <c r="AE626" s="188">
        <f t="shared" si="213"/>
        <v>0</v>
      </c>
      <c r="AF626" s="188">
        <f t="shared" si="214"/>
        <v>0</v>
      </c>
      <c r="AG626" s="188">
        <f t="shared" si="215"/>
        <v>0</v>
      </c>
      <c r="AH626" s="188">
        <f t="shared" si="216"/>
        <v>0</v>
      </c>
      <c r="AI626" s="188">
        <f t="shared" si="217"/>
        <v>0</v>
      </c>
      <c r="AJ626" s="188" t="str">
        <f t="shared" si="218"/>
        <v>0</v>
      </c>
      <c r="AK626" s="265"/>
      <c r="AL626" s="254" t="str">
        <f t="shared" si="219"/>
        <v>---</v>
      </c>
      <c r="AM626" s="254" t="str">
        <f t="shared" si="220"/>
        <v>---</v>
      </c>
      <c r="AN626" s="265"/>
      <c r="AO626" s="188" t="str">
        <f>IFERROR(INDEX('تعرفه ها'!A:Z,MATCH(P626&amp;"-"&amp;AO$1,'تعرفه ها'!C:C,0),MATCH(F626,'تعرفه ها'!$2:$2,0),1),"---")</f>
        <v>---</v>
      </c>
      <c r="AP626" s="188" t="str">
        <f>IFERROR(INDEX('تعرفه ها'!A:Z,MATCH(P626&amp;"-"&amp;AP$1,'تعرفه ها'!C:C,0),MATCH(F626,'تعرفه ها'!$2:$2,0),1),"---")</f>
        <v>---</v>
      </c>
      <c r="AQ626" s="188" t="str">
        <f>IFERROR(INDEX('تعرفه ها'!A:Z,MATCH(P626&amp;"-"&amp;AQ$1,'تعرفه ها'!C:C,0),MATCH(F626,'تعرفه ها'!$2:$2,0),1),"---")</f>
        <v>---</v>
      </c>
      <c r="AR626" s="188" t="str">
        <f>IFERROR(INDEX('تعرفه ها'!A:Z,MATCH(P626&amp;"-"&amp;AR$1,'تعرفه ها'!C:C,0),MATCH(F626,'تعرفه ها'!$2:$2,0),1),"---")</f>
        <v>---</v>
      </c>
      <c r="AS626" s="265"/>
      <c r="AT626" s="415" t="str">
        <f t="shared" si="221"/>
        <v>---</v>
      </c>
      <c r="AU626" s="415" t="str">
        <f t="shared" si="222"/>
        <v>---</v>
      </c>
      <c r="AV626" s="415" t="str">
        <f t="shared" si="223"/>
        <v>---</v>
      </c>
      <c r="AW626" s="415" t="str">
        <f t="shared" si="224"/>
        <v>---</v>
      </c>
      <c r="AX626" s="415" t="str">
        <f t="shared" si="225"/>
        <v>---</v>
      </c>
      <c r="AY626" s="415" t="str">
        <f>IFERROR(AH626*INDEX('تعرفه ها'!A:Z,MATCH("عوارض برق به ازاء هر کیلووات",'تعرفه ها'!$C:$C,0),MATCH(F626,'تعرفه ها'!$2:$2,0)),"---")</f>
        <v>---</v>
      </c>
      <c r="AZ626" s="415" t="str">
        <f t="shared" si="226"/>
        <v>---</v>
      </c>
      <c r="BA626" s="415" t="str">
        <f>IFERROR(ROUND(((AX626+AY626+AZ626)*INDEX('تعرفه ها'!A:Z,MATCH("هزینه نگهداری و تعمیرات شبکه برق",'تعرفه ها'!$C:$C,0),MATCH(F626,'تعرفه ها'!$2:$2,0))/100),0),"---")</f>
        <v>---</v>
      </c>
      <c r="BB626" s="415">
        <f>IFERROR(IF(P626="دیماندی",ROUND(AJ626*INDEX('تعرفه ها'!A:Z,MATCH(BB$1,'تعرفه ها'!$C:$C,0),MATCH(F626,'تعرفه ها'!$2:$2,0))*J626/30,0),0),"---")</f>
        <v>0</v>
      </c>
      <c r="BC626" s="415"/>
      <c r="BD626" s="54" t="str">
        <f>IFERROR(IF(INDEX('اطلاعات دوره'!A:Z,MATCH(G626,'اطلاعات دوره'!C:C,0),MATCH("برق",'اطلاعات دوره'!$1:$1,0))="دارد",ROUND(AX626*INDEX('تعرفه ها'!A:Z,MATCH("پیک فصلی برق",'تعرفه ها'!$C:$C,0),MATCH(F626,'تعرفه ها'!$2:$2,0))/100,0),0),"---")</f>
        <v>---</v>
      </c>
      <c r="BE626" s="415" t="str">
        <f>IFERROR(ROUND(((AX626+AY626+AZ626+BA626+BB626+BC626+BD626)*INDEX('تعرفه ها'!A:Z,MATCH("مالیات برق",'تعرفه ها'!$C:$C,0),MATCH(F626,'تعرفه ها'!$2:$2,0))/100),0),"---")</f>
        <v>---</v>
      </c>
      <c r="BF626" s="415" t="str">
        <f t="shared" si="227"/>
        <v>---</v>
      </c>
      <c r="BG626" s="415" t="str">
        <f t="shared" si="231"/>
        <v>---</v>
      </c>
      <c r="BH626" s="415" t="str">
        <f t="shared" si="228"/>
        <v>---</v>
      </c>
      <c r="BI626" s="54" t="str">
        <f t="shared" si="229"/>
        <v>---</v>
      </c>
      <c r="BJ626" s="55" t="str">
        <f t="shared" si="230"/>
        <v>---</v>
      </c>
      <c r="BK626" s="262"/>
      <c r="BL626" s="183" t="str">
        <f>IFERROR(IF(INDEX(پرداخت!A:AZ,MATCH(A626&amp;" - "&amp;"برق",پرداخت!$B:$B,0),MATCH(G626,پرداخت!$1:$1,0))="نشده","نشده","شده"),"---")</f>
        <v>---</v>
      </c>
      <c r="BN626" s="257"/>
      <c r="BO626" s="257"/>
      <c r="BP626" s="257"/>
      <c r="BQ626" s="257"/>
      <c r="BR626" s="257"/>
      <c r="BS626" s="257"/>
      <c r="BT626" s="257"/>
      <c r="BU626" s="257"/>
      <c r="BV626" s="257"/>
      <c r="BW626" s="257"/>
      <c r="BX626" s="257"/>
      <c r="BY626" s="257"/>
      <c r="BZ626" s="257"/>
      <c r="CA626" s="257"/>
      <c r="CB626" s="257"/>
      <c r="CC626" s="257"/>
      <c r="CD626" s="257"/>
      <c r="CE626" s="257"/>
      <c r="CF626" s="257"/>
      <c r="CG626" s="257"/>
      <c r="CH626"/>
      <c r="CI626"/>
      <c r="CJ626"/>
      <c r="CK626"/>
    </row>
    <row r="627" spans="1:89" ht="33.75" hidden="1">
      <c r="A627" s="170"/>
      <c r="B627" s="47">
        <f>IFERROR(INDEX('اطلاعات انشعابات شرکتها'!A:BB,MATCH(A627,'اطلاعات انشعابات شرکتها'!A:A,0),MATCH(B$1,'اطلاعات انشعابات شرکتها'!$1:$1,0)),0)</f>
        <v>0</v>
      </c>
      <c r="C627" s="48">
        <f>IFERROR(INDEX('اطلاعات انشعابات شرکتها'!A:BB,MATCH(A627,'اطلاعات انشعابات شرکتها'!A:A,0),MATCH(C$1,'اطلاعات انشعابات شرکتها'!$1:$1,0)),0)</f>
        <v>0</v>
      </c>
      <c r="D627" s="45"/>
      <c r="E627" s="171"/>
      <c r="F627" s="170"/>
      <c r="G627" s="188" t="str">
        <f t="shared" si="209"/>
        <v>/</v>
      </c>
      <c r="H627" s="188">
        <f>IFERROR(INDEX('اطلاعات دوره'!A:Z,MATCH(G627,'اطلاعات دوره'!C:C,0),MATCH(H$1,'اطلاعات دوره'!$1:$1,0)),0)</f>
        <v>0</v>
      </c>
      <c r="I627" s="188">
        <f>IFERROR(INDEX('اطلاعات دوره'!A:Z,MATCH(G627,'اطلاعات دوره'!C:C,0),MATCH(I$1,'اطلاعات دوره'!$1:$1,0)),0)</f>
        <v>0</v>
      </c>
      <c r="J627" s="188">
        <f>IFERROR(INDEX('اطلاعات دوره'!A:Z,MATCH(G627,'اطلاعات دوره'!C:C,0),MATCH(J$1,'اطلاعات دوره'!$1:$1,0)),0)</f>
        <v>0</v>
      </c>
      <c r="K627" s="265"/>
      <c r="L627" s="188" t="str">
        <f>IFERROR(INDEX('اطلاعات دوره'!A:Z,MATCH(G627,'اطلاعات دوره'!C:C,0)-1,MATCH("عنوان",'اطلاعات دوره'!$1:$1,0)),"---")</f>
        <v>---</v>
      </c>
      <c r="M627" s="188" t="str">
        <f t="shared" si="210"/>
        <v>----</v>
      </c>
      <c r="N627" s="188" t="str">
        <f t="shared" si="211"/>
        <v>-/</v>
      </c>
      <c r="O627" s="265"/>
      <c r="P627" s="188">
        <f>IFERROR(INDEX('اطلاعات انشعابات شرکتها'!A:BB,MATCH(A627,'اطلاعات انشعابات شرکتها'!A:A,0),MATCH(P$1,'اطلاعات انشعابات شرکتها'!$1:$1,0)),0)</f>
        <v>0</v>
      </c>
      <c r="Q627" s="188">
        <f>IFERROR(INDEX('اطلاعات انشعابات شرکتها'!A:BB,MATCH(A627,'اطلاعات انشعابات شرکتها'!A:A,0),MATCH(Q$1,'اطلاعات انشعابات شرکتها'!$1:$1,0)),0)</f>
        <v>0</v>
      </c>
      <c r="R627" s="188">
        <f>IFERROR(INDEX('اطلاعات انشعابات شرکتها'!A:BB,MATCH(A627,'اطلاعات انشعابات شرکتها'!A:A,0),MATCH(R$1,'اطلاعات انشعابات شرکتها'!$1:$1,0)),0)</f>
        <v>0</v>
      </c>
      <c r="S627" s="265"/>
      <c r="T627" s="188">
        <f>IFERROR(INDEX('قرائت کنتور'!A:AZ,MATCH(A627&amp;"-"&amp;T$1,'قرائت کنتور'!B:B,0),MATCH(G627,'قرائت کنتور'!$1:$1,0)),0)</f>
        <v>0</v>
      </c>
      <c r="U627" s="188">
        <f>IFERROR(INDEX('قرائت کنتور'!A:AZ,MATCH(A627&amp;"-"&amp;U$1,'قرائت کنتور'!B:B,0),MATCH(L627,'قرائت کنتور'!$1:$1,0)),0)</f>
        <v>0</v>
      </c>
      <c r="V627" s="188">
        <f>IFERROR(INDEX('قرائت کنتور'!A:AZ,MATCH(A627&amp;"-"&amp;U$1,'قرائت کنتور'!B:B,0),MATCH(G627,'قرائت کنتور'!$1:$1,0)),0)</f>
        <v>0</v>
      </c>
      <c r="W627" s="188">
        <f>IFERROR(INDEX('قرائت کنتور'!A:AZ,MATCH(A627&amp;"-"&amp;W$1,'قرائت کنتور'!B:B,0),MATCH(L627,'قرائت کنتور'!$1:$1,0)),0)</f>
        <v>0</v>
      </c>
      <c r="X627" s="188">
        <f>IFERROR(INDEX('قرائت کنتور'!A:AZ,MATCH(A627&amp;"-"&amp;W$1,'قرائت کنتور'!B:B,0),MATCH(G627,'قرائت کنتور'!$1:$1,0)),0)</f>
        <v>0</v>
      </c>
      <c r="Y627" s="188">
        <f>IFERROR(INDEX('قرائت کنتور'!A:AZ,MATCH(A627&amp;"-"&amp;Y$1,'قرائت کنتور'!B:B,0),MATCH(L627,'قرائت کنتور'!$1:$1,0)),0)</f>
        <v>0</v>
      </c>
      <c r="Z627" s="188">
        <f>IFERROR(INDEX('قرائت کنتور'!A:AZ,MATCH(A627&amp;"-"&amp;Y$1,'قرائت کنتور'!B:B,0),MATCH(G627,'قرائت کنتور'!$1:$1,0)),0)</f>
        <v>0</v>
      </c>
      <c r="AA627" s="188">
        <f>IFERROR(INDEX('قرائت کنتور'!A:AZ,MATCH(A627&amp;"-"&amp;AA$1,'قرائت کنتور'!B:B,0),MATCH(L627,'قرائت کنتور'!$1:$1,0)),0)</f>
        <v>0</v>
      </c>
      <c r="AB627" s="188">
        <f>IFERROR(INDEX('قرائت کنتور'!A:AZ,MATCH(A627&amp;"-"&amp;AA$1,'قرائت کنتور'!B:B,0),MATCH(G627,'قرائت کنتور'!$1:$1,0)),0)</f>
        <v>0</v>
      </c>
      <c r="AC627" s="265"/>
      <c r="AD627" s="188">
        <f t="shared" si="212"/>
        <v>0</v>
      </c>
      <c r="AE627" s="188">
        <f t="shared" si="213"/>
        <v>0</v>
      </c>
      <c r="AF627" s="188">
        <f t="shared" si="214"/>
        <v>0</v>
      </c>
      <c r="AG627" s="188">
        <f t="shared" si="215"/>
        <v>0</v>
      </c>
      <c r="AH627" s="188">
        <f t="shared" si="216"/>
        <v>0</v>
      </c>
      <c r="AI627" s="188">
        <f t="shared" si="217"/>
        <v>0</v>
      </c>
      <c r="AJ627" s="188" t="str">
        <f t="shared" si="218"/>
        <v>0</v>
      </c>
      <c r="AK627" s="265"/>
      <c r="AL627" s="254" t="str">
        <f t="shared" si="219"/>
        <v>---</v>
      </c>
      <c r="AM627" s="254" t="str">
        <f t="shared" si="220"/>
        <v>---</v>
      </c>
      <c r="AN627" s="265"/>
      <c r="AO627" s="188" t="str">
        <f>IFERROR(INDEX('تعرفه ها'!A:Z,MATCH(P627&amp;"-"&amp;AO$1,'تعرفه ها'!C:C,0),MATCH(F627,'تعرفه ها'!$2:$2,0),1),"---")</f>
        <v>---</v>
      </c>
      <c r="AP627" s="188" t="str">
        <f>IFERROR(INDEX('تعرفه ها'!A:Z,MATCH(P627&amp;"-"&amp;AP$1,'تعرفه ها'!C:C,0),MATCH(F627,'تعرفه ها'!$2:$2,0),1),"---")</f>
        <v>---</v>
      </c>
      <c r="AQ627" s="188" t="str">
        <f>IFERROR(INDEX('تعرفه ها'!A:Z,MATCH(P627&amp;"-"&amp;AQ$1,'تعرفه ها'!C:C,0),MATCH(F627,'تعرفه ها'!$2:$2,0),1),"---")</f>
        <v>---</v>
      </c>
      <c r="AR627" s="188" t="str">
        <f>IFERROR(INDEX('تعرفه ها'!A:Z,MATCH(P627&amp;"-"&amp;AR$1,'تعرفه ها'!C:C,0),MATCH(F627,'تعرفه ها'!$2:$2,0),1),"---")</f>
        <v>---</v>
      </c>
      <c r="AS627" s="265"/>
      <c r="AT627" s="415" t="str">
        <f t="shared" si="221"/>
        <v>---</v>
      </c>
      <c r="AU627" s="415" t="str">
        <f t="shared" si="222"/>
        <v>---</v>
      </c>
      <c r="AV627" s="415" t="str">
        <f t="shared" si="223"/>
        <v>---</v>
      </c>
      <c r="AW627" s="415" t="str">
        <f t="shared" si="224"/>
        <v>---</v>
      </c>
      <c r="AX627" s="415" t="str">
        <f t="shared" si="225"/>
        <v>---</v>
      </c>
      <c r="AY627" s="415" t="str">
        <f>IFERROR(AH627*INDEX('تعرفه ها'!A:Z,MATCH("عوارض برق به ازاء هر کیلووات",'تعرفه ها'!$C:$C,0),MATCH(F627,'تعرفه ها'!$2:$2,0)),"---")</f>
        <v>---</v>
      </c>
      <c r="AZ627" s="415" t="str">
        <f t="shared" si="226"/>
        <v>---</v>
      </c>
      <c r="BA627" s="415" t="str">
        <f>IFERROR(ROUND(((AX627+AY627+AZ627)*INDEX('تعرفه ها'!A:Z,MATCH("هزینه نگهداری و تعمیرات شبکه برق",'تعرفه ها'!$C:$C,0),MATCH(F627,'تعرفه ها'!$2:$2,0))/100),0),"---")</f>
        <v>---</v>
      </c>
      <c r="BB627" s="415">
        <f>IFERROR(IF(P627="دیماندی",ROUND(AJ627*INDEX('تعرفه ها'!A:Z,MATCH(BB$1,'تعرفه ها'!$C:$C,0),MATCH(F627,'تعرفه ها'!$2:$2,0))*J627/30,0),0),"---")</f>
        <v>0</v>
      </c>
      <c r="BC627" s="415"/>
      <c r="BD627" s="54" t="str">
        <f>IFERROR(IF(INDEX('اطلاعات دوره'!A:Z,MATCH(G627,'اطلاعات دوره'!C:C,0),MATCH("برق",'اطلاعات دوره'!$1:$1,0))="دارد",ROUND(AX627*INDEX('تعرفه ها'!A:Z,MATCH("پیک فصلی برق",'تعرفه ها'!$C:$C,0),MATCH(F627,'تعرفه ها'!$2:$2,0))/100,0),0),"---")</f>
        <v>---</v>
      </c>
      <c r="BE627" s="415" t="str">
        <f>IFERROR(ROUND(((AX627+AY627+AZ627+BA627+BB627+BC627+BD627)*INDEX('تعرفه ها'!A:Z,MATCH("مالیات برق",'تعرفه ها'!$C:$C,0),MATCH(F627,'تعرفه ها'!$2:$2,0))/100),0),"---")</f>
        <v>---</v>
      </c>
      <c r="BF627" s="415" t="str">
        <f t="shared" si="227"/>
        <v>---</v>
      </c>
      <c r="BG627" s="415" t="str">
        <f t="shared" si="231"/>
        <v>---</v>
      </c>
      <c r="BH627" s="415" t="str">
        <f t="shared" si="228"/>
        <v>---</v>
      </c>
      <c r="BI627" s="54" t="str">
        <f t="shared" si="229"/>
        <v>---</v>
      </c>
      <c r="BJ627" s="55" t="str">
        <f t="shared" si="230"/>
        <v>---</v>
      </c>
      <c r="BK627" s="262"/>
      <c r="BL627" s="183" t="str">
        <f>IFERROR(IF(INDEX(پرداخت!A:AZ,MATCH(A627&amp;" - "&amp;"برق",پرداخت!$B:$B,0),MATCH(G627,پرداخت!$1:$1,0))="نشده","نشده","شده"),"---")</f>
        <v>---</v>
      </c>
      <c r="BN627" s="257"/>
      <c r="BO627" s="257"/>
      <c r="BP627" s="257"/>
      <c r="BQ627" s="257"/>
      <c r="BR627" s="257"/>
      <c r="BS627" s="257"/>
      <c r="BT627" s="257"/>
      <c r="BU627" s="257"/>
      <c r="BV627" s="257"/>
      <c r="BW627" s="257"/>
      <c r="BX627" s="257"/>
      <c r="BY627" s="257"/>
      <c r="BZ627" s="257"/>
      <c r="CA627" s="257"/>
      <c r="CB627" s="257"/>
      <c r="CC627" s="257"/>
      <c r="CD627" s="257"/>
      <c r="CE627" s="257"/>
      <c r="CF627" s="257"/>
      <c r="CG627" s="257"/>
      <c r="CH627"/>
      <c r="CI627"/>
      <c r="CJ627"/>
      <c r="CK627"/>
    </row>
    <row r="628" spans="1:89" ht="33.75" hidden="1">
      <c r="A628" s="170"/>
      <c r="B628" s="47">
        <f>IFERROR(INDEX('اطلاعات انشعابات شرکتها'!A:BB,MATCH(A628,'اطلاعات انشعابات شرکتها'!A:A,0),MATCH(B$1,'اطلاعات انشعابات شرکتها'!$1:$1,0)),0)</f>
        <v>0</v>
      </c>
      <c r="C628" s="48">
        <f>IFERROR(INDEX('اطلاعات انشعابات شرکتها'!A:BB,MATCH(A628,'اطلاعات انشعابات شرکتها'!A:A,0),MATCH(C$1,'اطلاعات انشعابات شرکتها'!$1:$1,0)),0)</f>
        <v>0</v>
      </c>
      <c r="D628" s="45"/>
      <c r="E628" s="171"/>
      <c r="F628" s="170"/>
      <c r="G628" s="188" t="str">
        <f t="shared" si="209"/>
        <v>/</v>
      </c>
      <c r="H628" s="188">
        <f>IFERROR(INDEX('اطلاعات دوره'!A:Z,MATCH(G628,'اطلاعات دوره'!C:C,0),MATCH(H$1,'اطلاعات دوره'!$1:$1,0)),0)</f>
        <v>0</v>
      </c>
      <c r="I628" s="188">
        <f>IFERROR(INDEX('اطلاعات دوره'!A:Z,MATCH(G628,'اطلاعات دوره'!C:C,0),MATCH(I$1,'اطلاعات دوره'!$1:$1,0)),0)</f>
        <v>0</v>
      </c>
      <c r="J628" s="188">
        <f>IFERROR(INDEX('اطلاعات دوره'!A:Z,MATCH(G628,'اطلاعات دوره'!C:C,0),MATCH(J$1,'اطلاعات دوره'!$1:$1,0)),0)</f>
        <v>0</v>
      </c>
      <c r="K628" s="265"/>
      <c r="L628" s="188" t="str">
        <f>IFERROR(INDEX('اطلاعات دوره'!A:Z,MATCH(G628,'اطلاعات دوره'!C:C,0)-1,MATCH("عنوان",'اطلاعات دوره'!$1:$1,0)),"---")</f>
        <v>---</v>
      </c>
      <c r="M628" s="188" t="str">
        <f t="shared" si="210"/>
        <v>----</v>
      </c>
      <c r="N628" s="188" t="str">
        <f t="shared" si="211"/>
        <v>-/</v>
      </c>
      <c r="O628" s="265"/>
      <c r="P628" s="188">
        <f>IFERROR(INDEX('اطلاعات انشعابات شرکتها'!A:BB,MATCH(A628,'اطلاعات انشعابات شرکتها'!A:A,0),MATCH(P$1,'اطلاعات انشعابات شرکتها'!$1:$1,0)),0)</f>
        <v>0</v>
      </c>
      <c r="Q628" s="188">
        <f>IFERROR(INDEX('اطلاعات انشعابات شرکتها'!A:BB,MATCH(A628,'اطلاعات انشعابات شرکتها'!A:A,0),MATCH(Q$1,'اطلاعات انشعابات شرکتها'!$1:$1,0)),0)</f>
        <v>0</v>
      </c>
      <c r="R628" s="188">
        <f>IFERROR(INDEX('اطلاعات انشعابات شرکتها'!A:BB,MATCH(A628,'اطلاعات انشعابات شرکتها'!A:A,0),MATCH(R$1,'اطلاعات انشعابات شرکتها'!$1:$1,0)),0)</f>
        <v>0</v>
      </c>
      <c r="S628" s="265"/>
      <c r="T628" s="188">
        <f>IFERROR(INDEX('قرائت کنتور'!A:AZ,MATCH(A628&amp;"-"&amp;T$1,'قرائت کنتور'!B:B,0),MATCH(G628,'قرائت کنتور'!$1:$1,0)),0)</f>
        <v>0</v>
      </c>
      <c r="U628" s="188">
        <f>IFERROR(INDEX('قرائت کنتور'!A:AZ,MATCH(A628&amp;"-"&amp;U$1,'قرائت کنتور'!B:B,0),MATCH(L628,'قرائت کنتور'!$1:$1,0)),0)</f>
        <v>0</v>
      </c>
      <c r="V628" s="188">
        <f>IFERROR(INDEX('قرائت کنتور'!A:AZ,MATCH(A628&amp;"-"&amp;U$1,'قرائت کنتور'!B:B,0),MATCH(G628,'قرائت کنتور'!$1:$1,0)),0)</f>
        <v>0</v>
      </c>
      <c r="W628" s="188">
        <f>IFERROR(INDEX('قرائت کنتور'!A:AZ,MATCH(A628&amp;"-"&amp;W$1,'قرائت کنتور'!B:B,0),MATCH(L628,'قرائت کنتور'!$1:$1,0)),0)</f>
        <v>0</v>
      </c>
      <c r="X628" s="188">
        <f>IFERROR(INDEX('قرائت کنتور'!A:AZ,MATCH(A628&amp;"-"&amp;W$1,'قرائت کنتور'!B:B,0),MATCH(G628,'قرائت کنتور'!$1:$1,0)),0)</f>
        <v>0</v>
      </c>
      <c r="Y628" s="188">
        <f>IFERROR(INDEX('قرائت کنتور'!A:AZ,MATCH(A628&amp;"-"&amp;Y$1,'قرائت کنتور'!B:B,0),MATCH(L628,'قرائت کنتور'!$1:$1,0)),0)</f>
        <v>0</v>
      </c>
      <c r="Z628" s="188">
        <f>IFERROR(INDEX('قرائت کنتور'!A:AZ,MATCH(A628&amp;"-"&amp;Y$1,'قرائت کنتور'!B:B,0),MATCH(G628,'قرائت کنتور'!$1:$1,0)),0)</f>
        <v>0</v>
      </c>
      <c r="AA628" s="188">
        <f>IFERROR(INDEX('قرائت کنتور'!A:AZ,MATCH(A628&amp;"-"&amp;AA$1,'قرائت کنتور'!B:B,0),MATCH(L628,'قرائت کنتور'!$1:$1,0)),0)</f>
        <v>0</v>
      </c>
      <c r="AB628" s="188">
        <f>IFERROR(INDEX('قرائت کنتور'!A:AZ,MATCH(A628&amp;"-"&amp;AA$1,'قرائت کنتور'!B:B,0),MATCH(G628,'قرائت کنتور'!$1:$1,0)),0)</f>
        <v>0</v>
      </c>
      <c r="AC628" s="265"/>
      <c r="AD628" s="188">
        <f t="shared" si="212"/>
        <v>0</v>
      </c>
      <c r="AE628" s="188">
        <f t="shared" si="213"/>
        <v>0</v>
      </c>
      <c r="AF628" s="188">
        <f t="shared" si="214"/>
        <v>0</v>
      </c>
      <c r="AG628" s="188">
        <f t="shared" si="215"/>
        <v>0</v>
      </c>
      <c r="AH628" s="188">
        <f t="shared" si="216"/>
        <v>0</v>
      </c>
      <c r="AI628" s="188">
        <f t="shared" si="217"/>
        <v>0</v>
      </c>
      <c r="AJ628" s="188" t="str">
        <f t="shared" si="218"/>
        <v>0</v>
      </c>
      <c r="AK628" s="265"/>
      <c r="AL628" s="254" t="str">
        <f t="shared" si="219"/>
        <v>---</v>
      </c>
      <c r="AM628" s="254" t="str">
        <f t="shared" si="220"/>
        <v>---</v>
      </c>
      <c r="AN628" s="265"/>
      <c r="AO628" s="188" t="str">
        <f>IFERROR(INDEX('تعرفه ها'!A:Z,MATCH(P628&amp;"-"&amp;AO$1,'تعرفه ها'!C:C,0),MATCH(F628,'تعرفه ها'!$2:$2,0),1),"---")</f>
        <v>---</v>
      </c>
      <c r="AP628" s="188" t="str">
        <f>IFERROR(INDEX('تعرفه ها'!A:Z,MATCH(P628&amp;"-"&amp;AP$1,'تعرفه ها'!C:C,0),MATCH(F628,'تعرفه ها'!$2:$2,0),1),"---")</f>
        <v>---</v>
      </c>
      <c r="AQ628" s="188" t="str">
        <f>IFERROR(INDEX('تعرفه ها'!A:Z,MATCH(P628&amp;"-"&amp;AQ$1,'تعرفه ها'!C:C,0),MATCH(F628,'تعرفه ها'!$2:$2,0),1),"---")</f>
        <v>---</v>
      </c>
      <c r="AR628" s="188" t="str">
        <f>IFERROR(INDEX('تعرفه ها'!A:Z,MATCH(P628&amp;"-"&amp;AR$1,'تعرفه ها'!C:C,0),MATCH(F628,'تعرفه ها'!$2:$2,0),1),"---")</f>
        <v>---</v>
      </c>
      <c r="AS628" s="265"/>
      <c r="AT628" s="415" t="str">
        <f t="shared" si="221"/>
        <v>---</v>
      </c>
      <c r="AU628" s="415" t="str">
        <f t="shared" si="222"/>
        <v>---</v>
      </c>
      <c r="AV628" s="415" t="str">
        <f t="shared" si="223"/>
        <v>---</v>
      </c>
      <c r="AW628" s="415" t="str">
        <f t="shared" si="224"/>
        <v>---</v>
      </c>
      <c r="AX628" s="415" t="str">
        <f t="shared" si="225"/>
        <v>---</v>
      </c>
      <c r="AY628" s="415" t="str">
        <f>IFERROR(AH628*INDEX('تعرفه ها'!A:Z,MATCH("عوارض برق به ازاء هر کیلووات",'تعرفه ها'!$C:$C,0),MATCH(F628,'تعرفه ها'!$2:$2,0)),"---")</f>
        <v>---</v>
      </c>
      <c r="AZ628" s="415" t="str">
        <f t="shared" si="226"/>
        <v>---</v>
      </c>
      <c r="BA628" s="415" t="str">
        <f>IFERROR(ROUND(((AX628+AY628+AZ628)*INDEX('تعرفه ها'!A:Z,MATCH("هزینه نگهداری و تعمیرات شبکه برق",'تعرفه ها'!$C:$C,0),MATCH(F628,'تعرفه ها'!$2:$2,0))/100),0),"---")</f>
        <v>---</v>
      </c>
      <c r="BB628" s="415">
        <f>IFERROR(IF(P628="دیماندی",ROUND(AJ628*INDEX('تعرفه ها'!A:Z,MATCH(BB$1,'تعرفه ها'!$C:$C,0),MATCH(F628,'تعرفه ها'!$2:$2,0))*J628/30,0),0),"---")</f>
        <v>0</v>
      </c>
      <c r="BC628" s="415"/>
      <c r="BD628" s="54" t="str">
        <f>IFERROR(IF(INDEX('اطلاعات دوره'!A:Z,MATCH(G628,'اطلاعات دوره'!C:C,0),MATCH("برق",'اطلاعات دوره'!$1:$1,0))="دارد",ROUND(AX628*INDEX('تعرفه ها'!A:Z,MATCH("پیک فصلی برق",'تعرفه ها'!$C:$C,0),MATCH(F628,'تعرفه ها'!$2:$2,0))/100,0),0),"---")</f>
        <v>---</v>
      </c>
      <c r="BE628" s="415" t="str">
        <f>IFERROR(ROUND(((AX628+AY628+AZ628+BA628+BB628+BC628+BD628)*INDEX('تعرفه ها'!A:Z,MATCH("مالیات برق",'تعرفه ها'!$C:$C,0),MATCH(F628,'تعرفه ها'!$2:$2,0))/100),0),"---")</f>
        <v>---</v>
      </c>
      <c r="BF628" s="415" t="str">
        <f t="shared" si="227"/>
        <v>---</v>
      </c>
      <c r="BG628" s="415" t="str">
        <f t="shared" si="231"/>
        <v>---</v>
      </c>
      <c r="BH628" s="415" t="str">
        <f t="shared" si="228"/>
        <v>---</v>
      </c>
      <c r="BI628" s="54" t="str">
        <f t="shared" si="229"/>
        <v>---</v>
      </c>
      <c r="BJ628" s="55" t="str">
        <f t="shared" si="230"/>
        <v>---</v>
      </c>
      <c r="BK628" s="262"/>
      <c r="BL628" s="183" t="str">
        <f>IFERROR(IF(INDEX(پرداخت!A:AZ,MATCH(A628&amp;" - "&amp;"برق",پرداخت!$B:$B,0),MATCH(G628,پرداخت!$1:$1,0))="نشده","نشده","شده"),"---")</f>
        <v>---</v>
      </c>
      <c r="BN628" s="257"/>
      <c r="BO628" s="257"/>
      <c r="BP628" s="257"/>
      <c r="BQ628" s="257"/>
      <c r="BR628" s="257"/>
      <c r="BS628" s="257"/>
      <c r="BT628" s="257"/>
      <c r="BU628" s="257"/>
      <c r="BV628" s="257"/>
      <c r="BW628" s="257"/>
      <c r="BX628" s="257"/>
      <c r="BY628" s="257"/>
      <c r="BZ628" s="257"/>
      <c r="CA628" s="257"/>
      <c r="CB628" s="257"/>
      <c r="CC628" s="257"/>
      <c r="CD628" s="257"/>
      <c r="CE628" s="257"/>
      <c r="CF628" s="257"/>
      <c r="CG628" s="257"/>
      <c r="CH628"/>
      <c r="CI628"/>
      <c r="CJ628"/>
      <c r="CK628"/>
    </row>
    <row r="629" spans="1:89" ht="33.75" hidden="1">
      <c r="A629" s="170"/>
      <c r="B629" s="47">
        <f>IFERROR(INDEX('اطلاعات انشعابات شرکتها'!A:BB,MATCH(A629,'اطلاعات انشعابات شرکتها'!A:A,0),MATCH(B$1,'اطلاعات انشعابات شرکتها'!$1:$1,0)),0)</f>
        <v>0</v>
      </c>
      <c r="C629" s="48">
        <f>IFERROR(INDEX('اطلاعات انشعابات شرکتها'!A:BB,MATCH(A629,'اطلاعات انشعابات شرکتها'!A:A,0),MATCH(C$1,'اطلاعات انشعابات شرکتها'!$1:$1,0)),0)</f>
        <v>0</v>
      </c>
      <c r="D629" s="45"/>
      <c r="E629" s="171"/>
      <c r="F629" s="170"/>
      <c r="G629" s="188" t="str">
        <f t="shared" si="209"/>
        <v>/</v>
      </c>
      <c r="H629" s="188">
        <f>IFERROR(INDEX('اطلاعات دوره'!A:Z,MATCH(G629,'اطلاعات دوره'!C:C,0),MATCH(H$1,'اطلاعات دوره'!$1:$1,0)),0)</f>
        <v>0</v>
      </c>
      <c r="I629" s="188">
        <f>IFERROR(INDEX('اطلاعات دوره'!A:Z,MATCH(G629,'اطلاعات دوره'!C:C,0),MATCH(I$1,'اطلاعات دوره'!$1:$1,0)),0)</f>
        <v>0</v>
      </c>
      <c r="J629" s="188">
        <f>IFERROR(INDEX('اطلاعات دوره'!A:Z,MATCH(G629,'اطلاعات دوره'!C:C,0),MATCH(J$1,'اطلاعات دوره'!$1:$1,0)),0)</f>
        <v>0</v>
      </c>
      <c r="K629" s="265"/>
      <c r="L629" s="188" t="str">
        <f>IFERROR(INDEX('اطلاعات دوره'!A:Z,MATCH(G629,'اطلاعات دوره'!C:C,0)-1,MATCH("عنوان",'اطلاعات دوره'!$1:$1,0)),"---")</f>
        <v>---</v>
      </c>
      <c r="M629" s="188" t="str">
        <f t="shared" si="210"/>
        <v>----</v>
      </c>
      <c r="N629" s="188" t="str">
        <f t="shared" si="211"/>
        <v>-/</v>
      </c>
      <c r="O629" s="265"/>
      <c r="P629" s="188">
        <f>IFERROR(INDEX('اطلاعات انشعابات شرکتها'!A:BB,MATCH(A629,'اطلاعات انشعابات شرکتها'!A:A,0),MATCH(P$1,'اطلاعات انشعابات شرکتها'!$1:$1,0)),0)</f>
        <v>0</v>
      </c>
      <c r="Q629" s="188">
        <f>IFERROR(INDEX('اطلاعات انشعابات شرکتها'!A:BB,MATCH(A629,'اطلاعات انشعابات شرکتها'!A:A,0),MATCH(Q$1,'اطلاعات انشعابات شرکتها'!$1:$1,0)),0)</f>
        <v>0</v>
      </c>
      <c r="R629" s="188">
        <f>IFERROR(INDEX('اطلاعات انشعابات شرکتها'!A:BB,MATCH(A629,'اطلاعات انشعابات شرکتها'!A:A,0),MATCH(R$1,'اطلاعات انشعابات شرکتها'!$1:$1,0)),0)</f>
        <v>0</v>
      </c>
      <c r="S629" s="265"/>
      <c r="T629" s="188">
        <f>IFERROR(INDEX('قرائت کنتور'!A:AZ,MATCH(A629&amp;"-"&amp;T$1,'قرائت کنتور'!B:B,0),MATCH(G629,'قرائت کنتور'!$1:$1,0)),0)</f>
        <v>0</v>
      </c>
      <c r="U629" s="188">
        <f>IFERROR(INDEX('قرائت کنتور'!A:AZ,MATCH(A629&amp;"-"&amp;U$1,'قرائت کنتور'!B:B,0),MATCH(L629,'قرائت کنتور'!$1:$1,0)),0)</f>
        <v>0</v>
      </c>
      <c r="V629" s="188">
        <f>IFERROR(INDEX('قرائت کنتور'!A:AZ,MATCH(A629&amp;"-"&amp;U$1,'قرائت کنتور'!B:B,0),MATCH(G629,'قرائت کنتور'!$1:$1,0)),0)</f>
        <v>0</v>
      </c>
      <c r="W629" s="188">
        <f>IFERROR(INDEX('قرائت کنتور'!A:AZ,MATCH(A629&amp;"-"&amp;W$1,'قرائت کنتور'!B:B,0),MATCH(L629,'قرائت کنتور'!$1:$1,0)),0)</f>
        <v>0</v>
      </c>
      <c r="X629" s="188">
        <f>IFERROR(INDEX('قرائت کنتور'!A:AZ,MATCH(A629&amp;"-"&amp;W$1,'قرائت کنتور'!B:B,0),MATCH(G629,'قرائت کنتور'!$1:$1,0)),0)</f>
        <v>0</v>
      </c>
      <c r="Y629" s="188">
        <f>IFERROR(INDEX('قرائت کنتور'!A:AZ,MATCH(A629&amp;"-"&amp;Y$1,'قرائت کنتور'!B:B,0),MATCH(L629,'قرائت کنتور'!$1:$1,0)),0)</f>
        <v>0</v>
      </c>
      <c r="Z629" s="188">
        <f>IFERROR(INDEX('قرائت کنتور'!A:AZ,MATCH(A629&amp;"-"&amp;Y$1,'قرائت کنتور'!B:B,0),MATCH(G629,'قرائت کنتور'!$1:$1,0)),0)</f>
        <v>0</v>
      </c>
      <c r="AA629" s="188">
        <f>IFERROR(INDEX('قرائت کنتور'!A:AZ,MATCH(A629&amp;"-"&amp;AA$1,'قرائت کنتور'!B:B,0),MATCH(L629,'قرائت کنتور'!$1:$1,0)),0)</f>
        <v>0</v>
      </c>
      <c r="AB629" s="188">
        <f>IFERROR(INDEX('قرائت کنتور'!A:AZ,MATCH(A629&amp;"-"&amp;AA$1,'قرائت کنتور'!B:B,0),MATCH(G629,'قرائت کنتور'!$1:$1,0)),0)</f>
        <v>0</v>
      </c>
      <c r="AC629" s="265"/>
      <c r="AD629" s="188">
        <f t="shared" si="212"/>
        <v>0</v>
      </c>
      <c r="AE629" s="188">
        <f t="shared" si="213"/>
        <v>0</v>
      </c>
      <c r="AF629" s="188">
        <f t="shared" si="214"/>
        <v>0</v>
      </c>
      <c r="AG629" s="188">
        <f t="shared" si="215"/>
        <v>0</v>
      </c>
      <c r="AH629" s="188">
        <f t="shared" si="216"/>
        <v>0</v>
      </c>
      <c r="AI629" s="188">
        <f t="shared" si="217"/>
        <v>0</v>
      </c>
      <c r="AJ629" s="188" t="str">
        <f t="shared" si="218"/>
        <v>0</v>
      </c>
      <c r="AK629" s="265"/>
      <c r="AL629" s="254" t="str">
        <f t="shared" si="219"/>
        <v>---</v>
      </c>
      <c r="AM629" s="254" t="str">
        <f t="shared" si="220"/>
        <v>---</v>
      </c>
      <c r="AN629" s="265"/>
      <c r="AO629" s="188" t="str">
        <f>IFERROR(INDEX('تعرفه ها'!A:Z,MATCH(P629&amp;"-"&amp;AO$1,'تعرفه ها'!C:C,0),MATCH(F629,'تعرفه ها'!$2:$2,0),1),"---")</f>
        <v>---</v>
      </c>
      <c r="AP629" s="188" t="str">
        <f>IFERROR(INDEX('تعرفه ها'!A:Z,MATCH(P629&amp;"-"&amp;AP$1,'تعرفه ها'!C:C,0),MATCH(F629,'تعرفه ها'!$2:$2,0),1),"---")</f>
        <v>---</v>
      </c>
      <c r="AQ629" s="188" t="str">
        <f>IFERROR(INDEX('تعرفه ها'!A:Z,MATCH(P629&amp;"-"&amp;AQ$1,'تعرفه ها'!C:C,0),MATCH(F629,'تعرفه ها'!$2:$2,0),1),"---")</f>
        <v>---</v>
      </c>
      <c r="AR629" s="188" t="str">
        <f>IFERROR(INDEX('تعرفه ها'!A:Z,MATCH(P629&amp;"-"&amp;AR$1,'تعرفه ها'!C:C,0),MATCH(F629,'تعرفه ها'!$2:$2,0),1),"---")</f>
        <v>---</v>
      </c>
      <c r="AS629" s="265"/>
      <c r="AT629" s="415" t="str">
        <f t="shared" si="221"/>
        <v>---</v>
      </c>
      <c r="AU629" s="415" t="str">
        <f t="shared" si="222"/>
        <v>---</v>
      </c>
      <c r="AV629" s="415" t="str">
        <f t="shared" si="223"/>
        <v>---</v>
      </c>
      <c r="AW629" s="415" t="str">
        <f t="shared" si="224"/>
        <v>---</v>
      </c>
      <c r="AX629" s="415" t="str">
        <f t="shared" si="225"/>
        <v>---</v>
      </c>
      <c r="AY629" s="415" t="str">
        <f>IFERROR(AH629*INDEX('تعرفه ها'!A:Z,MATCH("عوارض برق به ازاء هر کیلووات",'تعرفه ها'!$C:$C,0),MATCH(F629,'تعرفه ها'!$2:$2,0)),"---")</f>
        <v>---</v>
      </c>
      <c r="AZ629" s="415" t="str">
        <f t="shared" si="226"/>
        <v>---</v>
      </c>
      <c r="BA629" s="415" t="str">
        <f>IFERROR(ROUND(((AX629+AY629+AZ629)*INDEX('تعرفه ها'!A:Z,MATCH("هزینه نگهداری و تعمیرات شبکه برق",'تعرفه ها'!$C:$C,0),MATCH(F629,'تعرفه ها'!$2:$2,0))/100),0),"---")</f>
        <v>---</v>
      </c>
      <c r="BB629" s="415">
        <f>IFERROR(IF(P629="دیماندی",ROUND(AJ629*INDEX('تعرفه ها'!A:Z,MATCH(BB$1,'تعرفه ها'!$C:$C,0),MATCH(F629,'تعرفه ها'!$2:$2,0))*J629/30,0),0),"---")</f>
        <v>0</v>
      </c>
      <c r="BC629" s="415"/>
      <c r="BD629" s="54" t="str">
        <f>IFERROR(IF(INDEX('اطلاعات دوره'!A:Z,MATCH(G629,'اطلاعات دوره'!C:C,0),MATCH("برق",'اطلاعات دوره'!$1:$1,0))="دارد",ROUND(AX629*INDEX('تعرفه ها'!A:Z,MATCH("پیک فصلی برق",'تعرفه ها'!$C:$C,0),MATCH(F629,'تعرفه ها'!$2:$2,0))/100,0),0),"---")</f>
        <v>---</v>
      </c>
      <c r="BE629" s="415" t="str">
        <f>IFERROR(ROUND(((AX629+AY629+AZ629+BA629+BB629+BC629+BD629)*INDEX('تعرفه ها'!A:Z,MATCH("مالیات برق",'تعرفه ها'!$C:$C,0),MATCH(F629,'تعرفه ها'!$2:$2,0))/100),0),"---")</f>
        <v>---</v>
      </c>
      <c r="BF629" s="415" t="str">
        <f t="shared" si="227"/>
        <v>---</v>
      </c>
      <c r="BG629" s="415" t="str">
        <f t="shared" si="231"/>
        <v>---</v>
      </c>
      <c r="BH629" s="415" t="str">
        <f t="shared" si="228"/>
        <v>---</v>
      </c>
      <c r="BI629" s="54" t="str">
        <f t="shared" si="229"/>
        <v>---</v>
      </c>
      <c r="BJ629" s="55" t="str">
        <f t="shared" si="230"/>
        <v>---</v>
      </c>
      <c r="BK629" s="262"/>
      <c r="BL629" s="183" t="str">
        <f>IFERROR(IF(INDEX(پرداخت!A:AZ,MATCH(A629&amp;" - "&amp;"برق",پرداخت!$B:$B,0),MATCH(G629,پرداخت!$1:$1,0))="نشده","نشده","شده"),"---")</f>
        <v>---</v>
      </c>
      <c r="BN629" s="257"/>
      <c r="BO629" s="257"/>
      <c r="BP629" s="257"/>
      <c r="BQ629" s="257"/>
      <c r="BR629" s="257"/>
      <c r="BS629" s="257"/>
      <c r="BT629" s="257"/>
      <c r="BU629" s="257"/>
      <c r="BV629" s="257"/>
      <c r="BW629" s="257"/>
      <c r="BX629" s="257"/>
      <c r="BY629" s="257"/>
      <c r="BZ629" s="257"/>
      <c r="CA629" s="257"/>
      <c r="CB629" s="257"/>
      <c r="CC629" s="257"/>
      <c r="CD629" s="257"/>
      <c r="CE629" s="257"/>
      <c r="CF629" s="257"/>
      <c r="CG629" s="257"/>
      <c r="CH629"/>
      <c r="CI629"/>
      <c r="CJ629"/>
      <c r="CK629"/>
    </row>
    <row r="630" spans="1:89" ht="33.75" hidden="1">
      <c r="A630" s="170"/>
      <c r="B630" s="47">
        <f>IFERROR(INDEX('اطلاعات انشعابات شرکتها'!A:BB,MATCH(A630,'اطلاعات انشعابات شرکتها'!A:A,0),MATCH(B$1,'اطلاعات انشعابات شرکتها'!$1:$1,0)),0)</f>
        <v>0</v>
      </c>
      <c r="C630" s="48">
        <f>IFERROR(INDEX('اطلاعات انشعابات شرکتها'!A:BB,MATCH(A630,'اطلاعات انشعابات شرکتها'!A:A,0),MATCH(C$1,'اطلاعات انشعابات شرکتها'!$1:$1,0)),0)</f>
        <v>0</v>
      </c>
      <c r="D630" s="45"/>
      <c r="E630" s="171"/>
      <c r="F630" s="170"/>
      <c r="G630" s="188" t="str">
        <f t="shared" si="209"/>
        <v>/</v>
      </c>
      <c r="H630" s="188">
        <f>IFERROR(INDEX('اطلاعات دوره'!A:Z,MATCH(G630,'اطلاعات دوره'!C:C,0),MATCH(H$1,'اطلاعات دوره'!$1:$1,0)),0)</f>
        <v>0</v>
      </c>
      <c r="I630" s="188">
        <f>IFERROR(INDEX('اطلاعات دوره'!A:Z,MATCH(G630,'اطلاعات دوره'!C:C,0),MATCH(I$1,'اطلاعات دوره'!$1:$1,0)),0)</f>
        <v>0</v>
      </c>
      <c r="J630" s="188">
        <f>IFERROR(INDEX('اطلاعات دوره'!A:Z,MATCH(G630,'اطلاعات دوره'!C:C,0),MATCH(J$1,'اطلاعات دوره'!$1:$1,0)),0)</f>
        <v>0</v>
      </c>
      <c r="K630" s="265"/>
      <c r="L630" s="188" t="str">
        <f>IFERROR(INDEX('اطلاعات دوره'!A:Z,MATCH(G630,'اطلاعات دوره'!C:C,0)-1,MATCH("عنوان",'اطلاعات دوره'!$1:$1,0)),"---")</f>
        <v>---</v>
      </c>
      <c r="M630" s="188" t="str">
        <f t="shared" si="210"/>
        <v>----</v>
      </c>
      <c r="N630" s="188" t="str">
        <f t="shared" si="211"/>
        <v>-/</v>
      </c>
      <c r="O630" s="265"/>
      <c r="P630" s="188">
        <f>IFERROR(INDEX('اطلاعات انشعابات شرکتها'!A:BB,MATCH(A630,'اطلاعات انشعابات شرکتها'!A:A,0),MATCH(P$1,'اطلاعات انشعابات شرکتها'!$1:$1,0)),0)</f>
        <v>0</v>
      </c>
      <c r="Q630" s="188">
        <f>IFERROR(INDEX('اطلاعات انشعابات شرکتها'!A:BB,MATCH(A630,'اطلاعات انشعابات شرکتها'!A:A,0),MATCH(Q$1,'اطلاعات انشعابات شرکتها'!$1:$1,0)),0)</f>
        <v>0</v>
      </c>
      <c r="R630" s="188">
        <f>IFERROR(INDEX('اطلاعات انشعابات شرکتها'!A:BB,MATCH(A630,'اطلاعات انشعابات شرکتها'!A:A,0),MATCH(R$1,'اطلاعات انشعابات شرکتها'!$1:$1,0)),0)</f>
        <v>0</v>
      </c>
      <c r="S630" s="265"/>
      <c r="T630" s="188">
        <f>IFERROR(INDEX('قرائت کنتور'!A:AZ,MATCH(A630&amp;"-"&amp;T$1,'قرائت کنتور'!B:B,0),MATCH(G630,'قرائت کنتور'!$1:$1,0)),0)</f>
        <v>0</v>
      </c>
      <c r="U630" s="188">
        <f>IFERROR(INDEX('قرائت کنتور'!A:AZ,MATCH(A630&amp;"-"&amp;U$1,'قرائت کنتور'!B:B,0),MATCH(L630,'قرائت کنتور'!$1:$1,0)),0)</f>
        <v>0</v>
      </c>
      <c r="V630" s="188">
        <f>IFERROR(INDEX('قرائت کنتور'!A:AZ,MATCH(A630&amp;"-"&amp;U$1,'قرائت کنتور'!B:B,0),MATCH(G630,'قرائت کنتور'!$1:$1,0)),0)</f>
        <v>0</v>
      </c>
      <c r="W630" s="188">
        <f>IFERROR(INDEX('قرائت کنتور'!A:AZ,MATCH(A630&amp;"-"&amp;W$1,'قرائت کنتور'!B:B,0),MATCH(L630,'قرائت کنتور'!$1:$1,0)),0)</f>
        <v>0</v>
      </c>
      <c r="X630" s="188">
        <f>IFERROR(INDEX('قرائت کنتور'!A:AZ,MATCH(A630&amp;"-"&amp;W$1,'قرائت کنتور'!B:B,0),MATCH(G630,'قرائت کنتور'!$1:$1,0)),0)</f>
        <v>0</v>
      </c>
      <c r="Y630" s="188">
        <f>IFERROR(INDEX('قرائت کنتور'!A:AZ,MATCH(A630&amp;"-"&amp;Y$1,'قرائت کنتور'!B:B,0),MATCH(L630,'قرائت کنتور'!$1:$1,0)),0)</f>
        <v>0</v>
      </c>
      <c r="Z630" s="188">
        <f>IFERROR(INDEX('قرائت کنتور'!A:AZ,MATCH(A630&amp;"-"&amp;Y$1,'قرائت کنتور'!B:B,0),MATCH(G630,'قرائت کنتور'!$1:$1,0)),0)</f>
        <v>0</v>
      </c>
      <c r="AA630" s="188">
        <f>IFERROR(INDEX('قرائت کنتور'!A:AZ,MATCH(A630&amp;"-"&amp;AA$1,'قرائت کنتور'!B:B,0),MATCH(L630,'قرائت کنتور'!$1:$1,0)),0)</f>
        <v>0</v>
      </c>
      <c r="AB630" s="188">
        <f>IFERROR(INDEX('قرائت کنتور'!A:AZ,MATCH(A630&amp;"-"&amp;AA$1,'قرائت کنتور'!B:B,0),MATCH(G630,'قرائت کنتور'!$1:$1,0)),0)</f>
        <v>0</v>
      </c>
      <c r="AC630" s="265"/>
      <c r="AD630" s="188">
        <f t="shared" si="212"/>
        <v>0</v>
      </c>
      <c r="AE630" s="188">
        <f t="shared" si="213"/>
        <v>0</v>
      </c>
      <c r="AF630" s="188">
        <f t="shared" si="214"/>
        <v>0</v>
      </c>
      <c r="AG630" s="188">
        <f t="shared" si="215"/>
        <v>0</v>
      </c>
      <c r="AH630" s="188">
        <f t="shared" si="216"/>
        <v>0</v>
      </c>
      <c r="AI630" s="188">
        <f t="shared" si="217"/>
        <v>0</v>
      </c>
      <c r="AJ630" s="188" t="str">
        <f t="shared" si="218"/>
        <v>0</v>
      </c>
      <c r="AK630" s="265"/>
      <c r="AL630" s="254" t="str">
        <f t="shared" si="219"/>
        <v>---</v>
      </c>
      <c r="AM630" s="254" t="str">
        <f t="shared" si="220"/>
        <v>---</v>
      </c>
      <c r="AN630" s="265"/>
      <c r="AO630" s="188" t="str">
        <f>IFERROR(INDEX('تعرفه ها'!A:Z,MATCH(P630&amp;"-"&amp;AO$1,'تعرفه ها'!C:C,0),MATCH(F630,'تعرفه ها'!$2:$2,0),1),"---")</f>
        <v>---</v>
      </c>
      <c r="AP630" s="188" t="str">
        <f>IFERROR(INDEX('تعرفه ها'!A:Z,MATCH(P630&amp;"-"&amp;AP$1,'تعرفه ها'!C:C,0),MATCH(F630,'تعرفه ها'!$2:$2,0),1),"---")</f>
        <v>---</v>
      </c>
      <c r="AQ630" s="188" t="str">
        <f>IFERROR(INDEX('تعرفه ها'!A:Z,MATCH(P630&amp;"-"&amp;AQ$1,'تعرفه ها'!C:C,0),MATCH(F630,'تعرفه ها'!$2:$2,0),1),"---")</f>
        <v>---</v>
      </c>
      <c r="AR630" s="188" t="str">
        <f>IFERROR(INDEX('تعرفه ها'!A:Z,MATCH(P630&amp;"-"&amp;AR$1,'تعرفه ها'!C:C,0),MATCH(F630,'تعرفه ها'!$2:$2,0),1),"---")</f>
        <v>---</v>
      </c>
      <c r="AS630" s="265"/>
      <c r="AT630" s="415" t="str">
        <f t="shared" si="221"/>
        <v>---</v>
      </c>
      <c r="AU630" s="415" t="str">
        <f t="shared" si="222"/>
        <v>---</v>
      </c>
      <c r="AV630" s="415" t="str">
        <f t="shared" si="223"/>
        <v>---</v>
      </c>
      <c r="AW630" s="415" t="str">
        <f t="shared" si="224"/>
        <v>---</v>
      </c>
      <c r="AX630" s="415" t="str">
        <f t="shared" si="225"/>
        <v>---</v>
      </c>
      <c r="AY630" s="415" t="str">
        <f>IFERROR(AH630*INDEX('تعرفه ها'!A:Z,MATCH("عوارض برق به ازاء هر کیلووات",'تعرفه ها'!$C:$C,0),MATCH(F630,'تعرفه ها'!$2:$2,0)),"---")</f>
        <v>---</v>
      </c>
      <c r="AZ630" s="415" t="str">
        <f t="shared" si="226"/>
        <v>---</v>
      </c>
      <c r="BA630" s="415" t="str">
        <f>IFERROR(ROUND(((AX630+AY630+AZ630)*INDEX('تعرفه ها'!A:Z,MATCH("هزینه نگهداری و تعمیرات شبکه برق",'تعرفه ها'!$C:$C,0),MATCH(F630,'تعرفه ها'!$2:$2,0))/100),0),"---")</f>
        <v>---</v>
      </c>
      <c r="BB630" s="415">
        <f>IFERROR(IF(P630="دیماندی",ROUND(AJ630*INDEX('تعرفه ها'!A:Z,MATCH(BB$1,'تعرفه ها'!$C:$C,0),MATCH(F630,'تعرفه ها'!$2:$2,0))*J630/30,0),0),"---")</f>
        <v>0</v>
      </c>
      <c r="BC630" s="415"/>
      <c r="BD630" s="54" t="str">
        <f>IFERROR(IF(INDEX('اطلاعات دوره'!A:Z,MATCH(G630,'اطلاعات دوره'!C:C,0),MATCH("برق",'اطلاعات دوره'!$1:$1,0))="دارد",ROUND(AX630*INDEX('تعرفه ها'!A:Z,MATCH("پیک فصلی برق",'تعرفه ها'!$C:$C,0),MATCH(F630,'تعرفه ها'!$2:$2,0))/100,0),0),"---")</f>
        <v>---</v>
      </c>
      <c r="BE630" s="415" t="str">
        <f>IFERROR(ROUND(((AX630+AY630+AZ630+BA630+BB630+BC630+BD630)*INDEX('تعرفه ها'!A:Z,MATCH("مالیات برق",'تعرفه ها'!$C:$C,0),MATCH(F630,'تعرفه ها'!$2:$2,0))/100),0),"---")</f>
        <v>---</v>
      </c>
      <c r="BF630" s="415" t="str">
        <f t="shared" si="227"/>
        <v>---</v>
      </c>
      <c r="BG630" s="415" t="str">
        <f t="shared" si="231"/>
        <v>---</v>
      </c>
      <c r="BH630" s="415" t="str">
        <f t="shared" si="228"/>
        <v>---</v>
      </c>
      <c r="BI630" s="54" t="str">
        <f t="shared" si="229"/>
        <v>---</v>
      </c>
      <c r="BJ630" s="55" t="str">
        <f t="shared" si="230"/>
        <v>---</v>
      </c>
      <c r="BK630" s="262"/>
      <c r="BL630" s="183" t="str">
        <f>IFERROR(IF(INDEX(پرداخت!A:AZ,MATCH(A630&amp;" - "&amp;"برق",پرداخت!$B:$B,0),MATCH(G630,پرداخت!$1:$1,0))="نشده","نشده","شده"),"---")</f>
        <v>---</v>
      </c>
      <c r="BN630" s="257"/>
      <c r="BO630" s="257"/>
      <c r="BP630" s="257"/>
      <c r="BQ630" s="257"/>
      <c r="BR630" s="257"/>
      <c r="BS630" s="257"/>
      <c r="BT630" s="257"/>
      <c r="BU630" s="257"/>
      <c r="BV630" s="257"/>
      <c r="BW630" s="257"/>
      <c r="BX630" s="257"/>
      <c r="BY630" s="257"/>
      <c r="BZ630" s="257"/>
      <c r="CA630" s="257"/>
      <c r="CB630" s="257"/>
      <c r="CC630" s="257"/>
      <c r="CD630" s="257"/>
      <c r="CE630" s="257"/>
      <c r="CF630" s="257"/>
      <c r="CG630" s="257"/>
      <c r="CH630"/>
      <c r="CI630"/>
      <c r="CJ630"/>
      <c r="CK630"/>
    </row>
    <row r="631" spans="1:89" ht="33.75" hidden="1">
      <c r="A631" s="170"/>
      <c r="B631" s="47">
        <f>IFERROR(INDEX('اطلاعات انشعابات شرکتها'!A:BB,MATCH(A631,'اطلاعات انشعابات شرکتها'!A:A,0),MATCH(B$1,'اطلاعات انشعابات شرکتها'!$1:$1,0)),0)</f>
        <v>0</v>
      </c>
      <c r="C631" s="48">
        <f>IFERROR(INDEX('اطلاعات انشعابات شرکتها'!A:BB,MATCH(A631,'اطلاعات انشعابات شرکتها'!A:A,0),MATCH(C$1,'اطلاعات انشعابات شرکتها'!$1:$1,0)),0)</f>
        <v>0</v>
      </c>
      <c r="D631" s="45"/>
      <c r="E631" s="171"/>
      <c r="F631" s="170"/>
      <c r="G631" s="188" t="str">
        <f t="shared" si="209"/>
        <v>/</v>
      </c>
      <c r="H631" s="188">
        <f>IFERROR(INDEX('اطلاعات دوره'!A:Z,MATCH(G631,'اطلاعات دوره'!C:C,0),MATCH(H$1,'اطلاعات دوره'!$1:$1,0)),0)</f>
        <v>0</v>
      </c>
      <c r="I631" s="188">
        <f>IFERROR(INDEX('اطلاعات دوره'!A:Z,MATCH(G631,'اطلاعات دوره'!C:C,0),MATCH(I$1,'اطلاعات دوره'!$1:$1,0)),0)</f>
        <v>0</v>
      </c>
      <c r="J631" s="188">
        <f>IFERROR(INDEX('اطلاعات دوره'!A:Z,MATCH(G631,'اطلاعات دوره'!C:C,0),MATCH(J$1,'اطلاعات دوره'!$1:$1,0)),0)</f>
        <v>0</v>
      </c>
      <c r="K631" s="265"/>
      <c r="L631" s="188" t="str">
        <f>IFERROR(INDEX('اطلاعات دوره'!A:Z,MATCH(G631,'اطلاعات دوره'!C:C,0)-1,MATCH("عنوان",'اطلاعات دوره'!$1:$1,0)),"---")</f>
        <v>---</v>
      </c>
      <c r="M631" s="188" t="str">
        <f t="shared" si="210"/>
        <v>----</v>
      </c>
      <c r="N631" s="188" t="str">
        <f t="shared" si="211"/>
        <v>-/</v>
      </c>
      <c r="O631" s="265"/>
      <c r="P631" s="188">
        <f>IFERROR(INDEX('اطلاعات انشعابات شرکتها'!A:BB,MATCH(A631,'اطلاعات انشعابات شرکتها'!A:A,0),MATCH(P$1,'اطلاعات انشعابات شرکتها'!$1:$1,0)),0)</f>
        <v>0</v>
      </c>
      <c r="Q631" s="188">
        <f>IFERROR(INDEX('اطلاعات انشعابات شرکتها'!A:BB,MATCH(A631,'اطلاعات انشعابات شرکتها'!A:A,0),MATCH(Q$1,'اطلاعات انشعابات شرکتها'!$1:$1,0)),0)</f>
        <v>0</v>
      </c>
      <c r="R631" s="188">
        <f>IFERROR(INDEX('اطلاعات انشعابات شرکتها'!A:BB,MATCH(A631,'اطلاعات انشعابات شرکتها'!A:A,0),MATCH(R$1,'اطلاعات انشعابات شرکتها'!$1:$1,0)),0)</f>
        <v>0</v>
      </c>
      <c r="S631" s="265"/>
      <c r="T631" s="188">
        <f>IFERROR(INDEX('قرائت کنتور'!A:AZ,MATCH(A631&amp;"-"&amp;T$1,'قرائت کنتور'!B:B,0),MATCH(G631,'قرائت کنتور'!$1:$1,0)),0)</f>
        <v>0</v>
      </c>
      <c r="U631" s="188">
        <f>IFERROR(INDEX('قرائت کنتور'!A:AZ,MATCH(A631&amp;"-"&amp;U$1,'قرائت کنتور'!B:B,0),MATCH(L631,'قرائت کنتور'!$1:$1,0)),0)</f>
        <v>0</v>
      </c>
      <c r="V631" s="188">
        <f>IFERROR(INDEX('قرائت کنتور'!A:AZ,MATCH(A631&amp;"-"&amp;U$1,'قرائت کنتور'!B:B,0),MATCH(G631,'قرائت کنتور'!$1:$1,0)),0)</f>
        <v>0</v>
      </c>
      <c r="W631" s="188">
        <f>IFERROR(INDEX('قرائت کنتور'!A:AZ,MATCH(A631&amp;"-"&amp;W$1,'قرائت کنتور'!B:B,0),MATCH(L631,'قرائت کنتور'!$1:$1,0)),0)</f>
        <v>0</v>
      </c>
      <c r="X631" s="188">
        <f>IFERROR(INDEX('قرائت کنتور'!A:AZ,MATCH(A631&amp;"-"&amp;W$1,'قرائت کنتور'!B:B,0),MATCH(G631,'قرائت کنتور'!$1:$1,0)),0)</f>
        <v>0</v>
      </c>
      <c r="Y631" s="188">
        <f>IFERROR(INDEX('قرائت کنتور'!A:AZ,MATCH(A631&amp;"-"&amp;Y$1,'قرائت کنتور'!B:B,0),MATCH(L631,'قرائت کنتور'!$1:$1,0)),0)</f>
        <v>0</v>
      </c>
      <c r="Z631" s="188">
        <f>IFERROR(INDEX('قرائت کنتور'!A:AZ,MATCH(A631&amp;"-"&amp;Y$1,'قرائت کنتور'!B:B,0),MATCH(G631,'قرائت کنتور'!$1:$1,0)),0)</f>
        <v>0</v>
      </c>
      <c r="AA631" s="188">
        <f>IFERROR(INDEX('قرائت کنتور'!A:AZ,MATCH(A631&amp;"-"&amp;AA$1,'قرائت کنتور'!B:B,0),MATCH(L631,'قرائت کنتور'!$1:$1,0)),0)</f>
        <v>0</v>
      </c>
      <c r="AB631" s="188">
        <f>IFERROR(INDEX('قرائت کنتور'!A:AZ,MATCH(A631&amp;"-"&amp;AA$1,'قرائت کنتور'!B:B,0),MATCH(G631,'قرائت کنتور'!$1:$1,0)),0)</f>
        <v>0</v>
      </c>
      <c r="AC631" s="265"/>
      <c r="AD631" s="188">
        <f t="shared" si="212"/>
        <v>0</v>
      </c>
      <c r="AE631" s="188">
        <f t="shared" si="213"/>
        <v>0</v>
      </c>
      <c r="AF631" s="188">
        <f t="shared" si="214"/>
        <v>0</v>
      </c>
      <c r="AG631" s="188">
        <f t="shared" si="215"/>
        <v>0</v>
      </c>
      <c r="AH631" s="188">
        <f t="shared" si="216"/>
        <v>0</v>
      </c>
      <c r="AI631" s="188">
        <f t="shared" si="217"/>
        <v>0</v>
      </c>
      <c r="AJ631" s="188" t="str">
        <f t="shared" si="218"/>
        <v>0</v>
      </c>
      <c r="AK631" s="265"/>
      <c r="AL631" s="254" t="str">
        <f t="shared" si="219"/>
        <v>---</v>
      </c>
      <c r="AM631" s="254" t="str">
        <f t="shared" si="220"/>
        <v>---</v>
      </c>
      <c r="AN631" s="265"/>
      <c r="AO631" s="188" t="str">
        <f>IFERROR(INDEX('تعرفه ها'!A:Z,MATCH(P631&amp;"-"&amp;AO$1,'تعرفه ها'!C:C,0),MATCH(F631,'تعرفه ها'!$2:$2,0),1),"---")</f>
        <v>---</v>
      </c>
      <c r="AP631" s="188" t="str">
        <f>IFERROR(INDEX('تعرفه ها'!A:Z,MATCH(P631&amp;"-"&amp;AP$1,'تعرفه ها'!C:C,0),MATCH(F631,'تعرفه ها'!$2:$2,0),1),"---")</f>
        <v>---</v>
      </c>
      <c r="AQ631" s="188" t="str">
        <f>IFERROR(INDEX('تعرفه ها'!A:Z,MATCH(P631&amp;"-"&amp;AQ$1,'تعرفه ها'!C:C,0),MATCH(F631,'تعرفه ها'!$2:$2,0),1),"---")</f>
        <v>---</v>
      </c>
      <c r="AR631" s="188" t="str">
        <f>IFERROR(INDEX('تعرفه ها'!A:Z,MATCH(P631&amp;"-"&amp;AR$1,'تعرفه ها'!C:C,0),MATCH(F631,'تعرفه ها'!$2:$2,0),1),"---")</f>
        <v>---</v>
      </c>
      <c r="AS631" s="265"/>
      <c r="AT631" s="415" t="str">
        <f t="shared" si="221"/>
        <v>---</v>
      </c>
      <c r="AU631" s="415" t="str">
        <f t="shared" si="222"/>
        <v>---</v>
      </c>
      <c r="AV631" s="415" t="str">
        <f t="shared" si="223"/>
        <v>---</v>
      </c>
      <c r="AW631" s="415" t="str">
        <f t="shared" si="224"/>
        <v>---</v>
      </c>
      <c r="AX631" s="415" t="str">
        <f t="shared" si="225"/>
        <v>---</v>
      </c>
      <c r="AY631" s="415" t="str">
        <f>IFERROR(AH631*INDEX('تعرفه ها'!A:Z,MATCH("عوارض برق به ازاء هر کیلووات",'تعرفه ها'!$C:$C,0),MATCH(F631,'تعرفه ها'!$2:$2,0)),"---")</f>
        <v>---</v>
      </c>
      <c r="AZ631" s="415" t="str">
        <f t="shared" si="226"/>
        <v>---</v>
      </c>
      <c r="BA631" s="415" t="str">
        <f>IFERROR(ROUND(((AX631+AY631+AZ631)*INDEX('تعرفه ها'!A:Z,MATCH("هزینه نگهداری و تعمیرات شبکه برق",'تعرفه ها'!$C:$C,0),MATCH(F631,'تعرفه ها'!$2:$2,0))/100),0),"---")</f>
        <v>---</v>
      </c>
      <c r="BB631" s="415">
        <f>IFERROR(IF(P631="دیماندی",ROUND(AJ631*INDEX('تعرفه ها'!A:Z,MATCH(BB$1,'تعرفه ها'!$C:$C,0),MATCH(F631,'تعرفه ها'!$2:$2,0))*J631/30,0),0),"---")</f>
        <v>0</v>
      </c>
      <c r="BC631" s="415"/>
      <c r="BD631" s="54" t="str">
        <f>IFERROR(IF(INDEX('اطلاعات دوره'!A:Z,MATCH(G631,'اطلاعات دوره'!C:C,0),MATCH("برق",'اطلاعات دوره'!$1:$1,0))="دارد",ROUND(AX631*INDEX('تعرفه ها'!A:Z,MATCH("پیک فصلی برق",'تعرفه ها'!$C:$C,0),MATCH(F631,'تعرفه ها'!$2:$2,0))/100,0),0),"---")</f>
        <v>---</v>
      </c>
      <c r="BE631" s="415" t="str">
        <f>IFERROR(ROUND(((AX631+AY631+AZ631+BA631+BB631+BC631+BD631)*INDEX('تعرفه ها'!A:Z,MATCH("مالیات برق",'تعرفه ها'!$C:$C,0),MATCH(F631,'تعرفه ها'!$2:$2,0))/100),0),"---")</f>
        <v>---</v>
      </c>
      <c r="BF631" s="415" t="str">
        <f t="shared" si="227"/>
        <v>---</v>
      </c>
      <c r="BG631" s="415" t="str">
        <f t="shared" si="231"/>
        <v>---</v>
      </c>
      <c r="BH631" s="415" t="str">
        <f t="shared" si="228"/>
        <v>---</v>
      </c>
      <c r="BI631" s="54" t="str">
        <f t="shared" si="229"/>
        <v>---</v>
      </c>
      <c r="BJ631" s="55" t="str">
        <f t="shared" si="230"/>
        <v>---</v>
      </c>
      <c r="BK631" s="262"/>
      <c r="BL631" s="183" t="str">
        <f>IFERROR(IF(INDEX(پرداخت!A:AZ,MATCH(A631&amp;" - "&amp;"برق",پرداخت!$B:$B,0),MATCH(G631,پرداخت!$1:$1,0))="نشده","نشده","شده"),"---")</f>
        <v>---</v>
      </c>
      <c r="BN631" s="257"/>
      <c r="BO631" s="257"/>
      <c r="BP631" s="257"/>
      <c r="BQ631" s="257"/>
      <c r="BR631" s="257"/>
      <c r="BS631" s="257"/>
      <c r="BT631" s="257"/>
      <c r="BU631" s="257"/>
      <c r="BV631" s="257"/>
      <c r="BW631" s="257"/>
      <c r="BX631" s="257"/>
      <c r="BY631" s="257"/>
      <c r="BZ631" s="257"/>
      <c r="CA631" s="257"/>
      <c r="CB631" s="257"/>
      <c r="CC631" s="257"/>
      <c r="CD631" s="257"/>
      <c r="CE631" s="257"/>
      <c r="CF631" s="257"/>
      <c r="CG631" s="257"/>
      <c r="CH631"/>
      <c r="CI631"/>
      <c r="CJ631"/>
      <c r="CK631"/>
    </row>
    <row r="632" spans="1:89" ht="33.75" hidden="1">
      <c r="A632" s="170"/>
      <c r="B632" s="47">
        <f>IFERROR(INDEX('اطلاعات انشعابات شرکتها'!A:BB,MATCH(A632,'اطلاعات انشعابات شرکتها'!A:A,0),MATCH(B$1,'اطلاعات انشعابات شرکتها'!$1:$1,0)),0)</f>
        <v>0</v>
      </c>
      <c r="C632" s="48">
        <f>IFERROR(INDEX('اطلاعات انشعابات شرکتها'!A:BB,MATCH(A632,'اطلاعات انشعابات شرکتها'!A:A,0),MATCH(C$1,'اطلاعات انشعابات شرکتها'!$1:$1,0)),0)</f>
        <v>0</v>
      </c>
      <c r="D632" s="45"/>
      <c r="E632" s="171"/>
      <c r="F632" s="170"/>
      <c r="G632" s="188" t="str">
        <f t="shared" si="209"/>
        <v>/</v>
      </c>
      <c r="H632" s="188">
        <f>IFERROR(INDEX('اطلاعات دوره'!A:Z,MATCH(G632,'اطلاعات دوره'!C:C,0),MATCH(H$1,'اطلاعات دوره'!$1:$1,0)),0)</f>
        <v>0</v>
      </c>
      <c r="I632" s="188">
        <f>IFERROR(INDEX('اطلاعات دوره'!A:Z,MATCH(G632,'اطلاعات دوره'!C:C,0),MATCH(I$1,'اطلاعات دوره'!$1:$1,0)),0)</f>
        <v>0</v>
      </c>
      <c r="J632" s="188">
        <f>IFERROR(INDEX('اطلاعات دوره'!A:Z,MATCH(G632,'اطلاعات دوره'!C:C,0),MATCH(J$1,'اطلاعات دوره'!$1:$1,0)),0)</f>
        <v>0</v>
      </c>
      <c r="K632" s="265"/>
      <c r="L632" s="188" t="str">
        <f>IFERROR(INDEX('اطلاعات دوره'!A:Z,MATCH(G632,'اطلاعات دوره'!C:C,0)-1,MATCH("عنوان",'اطلاعات دوره'!$1:$1,0)),"---")</f>
        <v>---</v>
      </c>
      <c r="M632" s="188" t="str">
        <f t="shared" si="210"/>
        <v>----</v>
      </c>
      <c r="N632" s="188" t="str">
        <f t="shared" si="211"/>
        <v>-/</v>
      </c>
      <c r="O632" s="265"/>
      <c r="P632" s="188">
        <f>IFERROR(INDEX('اطلاعات انشعابات شرکتها'!A:BB,MATCH(A632,'اطلاعات انشعابات شرکتها'!A:A,0),MATCH(P$1,'اطلاعات انشعابات شرکتها'!$1:$1,0)),0)</f>
        <v>0</v>
      </c>
      <c r="Q632" s="188">
        <f>IFERROR(INDEX('اطلاعات انشعابات شرکتها'!A:BB,MATCH(A632,'اطلاعات انشعابات شرکتها'!A:A,0),MATCH(Q$1,'اطلاعات انشعابات شرکتها'!$1:$1,0)),0)</f>
        <v>0</v>
      </c>
      <c r="R632" s="188">
        <f>IFERROR(INDEX('اطلاعات انشعابات شرکتها'!A:BB,MATCH(A632,'اطلاعات انشعابات شرکتها'!A:A,0),MATCH(R$1,'اطلاعات انشعابات شرکتها'!$1:$1,0)),0)</f>
        <v>0</v>
      </c>
      <c r="S632" s="265"/>
      <c r="T632" s="188">
        <f>IFERROR(INDEX('قرائت کنتور'!A:AZ,MATCH(A632&amp;"-"&amp;T$1,'قرائت کنتور'!B:B,0),MATCH(G632,'قرائت کنتور'!$1:$1,0)),0)</f>
        <v>0</v>
      </c>
      <c r="U632" s="188">
        <f>IFERROR(INDEX('قرائت کنتور'!A:AZ,MATCH(A632&amp;"-"&amp;U$1,'قرائت کنتور'!B:B,0),MATCH(L632,'قرائت کنتور'!$1:$1,0)),0)</f>
        <v>0</v>
      </c>
      <c r="V632" s="188">
        <f>IFERROR(INDEX('قرائت کنتور'!A:AZ,MATCH(A632&amp;"-"&amp;U$1,'قرائت کنتور'!B:B,0),MATCH(G632,'قرائت کنتور'!$1:$1,0)),0)</f>
        <v>0</v>
      </c>
      <c r="W632" s="188">
        <f>IFERROR(INDEX('قرائت کنتور'!A:AZ,MATCH(A632&amp;"-"&amp;W$1,'قرائت کنتور'!B:B,0),MATCH(L632,'قرائت کنتور'!$1:$1,0)),0)</f>
        <v>0</v>
      </c>
      <c r="X632" s="188">
        <f>IFERROR(INDEX('قرائت کنتور'!A:AZ,MATCH(A632&amp;"-"&amp;W$1,'قرائت کنتور'!B:B,0),MATCH(G632,'قرائت کنتور'!$1:$1,0)),0)</f>
        <v>0</v>
      </c>
      <c r="Y632" s="188">
        <f>IFERROR(INDEX('قرائت کنتور'!A:AZ,MATCH(A632&amp;"-"&amp;Y$1,'قرائت کنتور'!B:B,0),MATCH(L632,'قرائت کنتور'!$1:$1,0)),0)</f>
        <v>0</v>
      </c>
      <c r="Z632" s="188">
        <f>IFERROR(INDEX('قرائت کنتور'!A:AZ,MATCH(A632&amp;"-"&amp;Y$1,'قرائت کنتور'!B:B,0),MATCH(G632,'قرائت کنتور'!$1:$1,0)),0)</f>
        <v>0</v>
      </c>
      <c r="AA632" s="188">
        <f>IFERROR(INDEX('قرائت کنتور'!A:AZ,MATCH(A632&amp;"-"&amp;AA$1,'قرائت کنتور'!B:B,0),MATCH(L632,'قرائت کنتور'!$1:$1,0)),0)</f>
        <v>0</v>
      </c>
      <c r="AB632" s="188">
        <f>IFERROR(INDEX('قرائت کنتور'!A:AZ,MATCH(A632&amp;"-"&amp;AA$1,'قرائت کنتور'!B:B,0),MATCH(G632,'قرائت کنتور'!$1:$1,0)),0)</f>
        <v>0</v>
      </c>
      <c r="AC632" s="265"/>
      <c r="AD632" s="188">
        <f t="shared" si="212"/>
        <v>0</v>
      </c>
      <c r="AE632" s="188">
        <f t="shared" si="213"/>
        <v>0</v>
      </c>
      <c r="AF632" s="188">
        <f t="shared" si="214"/>
        <v>0</v>
      </c>
      <c r="AG632" s="188">
        <f t="shared" si="215"/>
        <v>0</v>
      </c>
      <c r="AH632" s="188">
        <f t="shared" si="216"/>
        <v>0</v>
      </c>
      <c r="AI632" s="188">
        <f t="shared" si="217"/>
        <v>0</v>
      </c>
      <c r="AJ632" s="188" t="str">
        <f t="shared" si="218"/>
        <v>0</v>
      </c>
      <c r="AK632" s="265"/>
      <c r="AL632" s="254" t="str">
        <f t="shared" si="219"/>
        <v>---</v>
      </c>
      <c r="AM632" s="254" t="str">
        <f t="shared" si="220"/>
        <v>---</v>
      </c>
      <c r="AN632" s="265"/>
      <c r="AO632" s="188" t="str">
        <f>IFERROR(INDEX('تعرفه ها'!A:Z,MATCH(P632&amp;"-"&amp;AO$1,'تعرفه ها'!C:C,0),MATCH(F632,'تعرفه ها'!$2:$2,0),1),"---")</f>
        <v>---</v>
      </c>
      <c r="AP632" s="188" t="str">
        <f>IFERROR(INDEX('تعرفه ها'!A:Z,MATCH(P632&amp;"-"&amp;AP$1,'تعرفه ها'!C:C,0),MATCH(F632,'تعرفه ها'!$2:$2,0),1),"---")</f>
        <v>---</v>
      </c>
      <c r="AQ632" s="188" t="str">
        <f>IFERROR(INDEX('تعرفه ها'!A:Z,MATCH(P632&amp;"-"&amp;AQ$1,'تعرفه ها'!C:C,0),MATCH(F632,'تعرفه ها'!$2:$2,0),1),"---")</f>
        <v>---</v>
      </c>
      <c r="AR632" s="188" t="str">
        <f>IFERROR(INDEX('تعرفه ها'!A:Z,MATCH(P632&amp;"-"&amp;AR$1,'تعرفه ها'!C:C,0),MATCH(F632,'تعرفه ها'!$2:$2,0),1),"---")</f>
        <v>---</v>
      </c>
      <c r="AS632" s="265"/>
      <c r="AT632" s="415" t="str">
        <f t="shared" si="221"/>
        <v>---</v>
      </c>
      <c r="AU632" s="415" t="str">
        <f t="shared" si="222"/>
        <v>---</v>
      </c>
      <c r="AV632" s="415" t="str">
        <f t="shared" si="223"/>
        <v>---</v>
      </c>
      <c r="AW632" s="415" t="str">
        <f t="shared" si="224"/>
        <v>---</v>
      </c>
      <c r="AX632" s="415" t="str">
        <f t="shared" si="225"/>
        <v>---</v>
      </c>
      <c r="AY632" s="415" t="str">
        <f>IFERROR(AH632*INDEX('تعرفه ها'!A:Z,MATCH("عوارض برق به ازاء هر کیلووات",'تعرفه ها'!$C:$C,0),MATCH(F632,'تعرفه ها'!$2:$2,0)),"---")</f>
        <v>---</v>
      </c>
      <c r="AZ632" s="415" t="str">
        <f t="shared" si="226"/>
        <v>---</v>
      </c>
      <c r="BA632" s="415" t="str">
        <f>IFERROR(ROUND(((AX632+AY632+AZ632)*INDEX('تعرفه ها'!A:Z,MATCH("هزینه نگهداری و تعمیرات شبکه برق",'تعرفه ها'!$C:$C,0),MATCH(F632,'تعرفه ها'!$2:$2,0))/100),0),"---")</f>
        <v>---</v>
      </c>
      <c r="BB632" s="415">
        <f>IFERROR(IF(P632="دیماندی",ROUND(AJ632*INDEX('تعرفه ها'!A:Z,MATCH(BB$1,'تعرفه ها'!$C:$C,0),MATCH(F632,'تعرفه ها'!$2:$2,0))*J632/30,0),0),"---")</f>
        <v>0</v>
      </c>
      <c r="BC632" s="415"/>
      <c r="BD632" s="54" t="str">
        <f>IFERROR(IF(INDEX('اطلاعات دوره'!A:Z,MATCH(G632,'اطلاعات دوره'!C:C,0),MATCH("برق",'اطلاعات دوره'!$1:$1,0))="دارد",ROUND(AX632*INDEX('تعرفه ها'!A:Z,MATCH("پیک فصلی برق",'تعرفه ها'!$C:$C,0),MATCH(F632,'تعرفه ها'!$2:$2,0))/100,0),0),"---")</f>
        <v>---</v>
      </c>
      <c r="BE632" s="415" t="str">
        <f>IFERROR(ROUND(((AX632+AY632+AZ632+BA632+BB632+BC632+BD632)*INDEX('تعرفه ها'!A:Z,MATCH("مالیات برق",'تعرفه ها'!$C:$C,0),MATCH(F632,'تعرفه ها'!$2:$2,0))/100),0),"---")</f>
        <v>---</v>
      </c>
      <c r="BF632" s="415" t="str">
        <f t="shared" si="227"/>
        <v>---</v>
      </c>
      <c r="BG632" s="415" t="str">
        <f t="shared" si="231"/>
        <v>---</v>
      </c>
      <c r="BH632" s="415" t="str">
        <f t="shared" si="228"/>
        <v>---</v>
      </c>
      <c r="BI632" s="54" t="str">
        <f t="shared" si="229"/>
        <v>---</v>
      </c>
      <c r="BJ632" s="55" t="str">
        <f t="shared" si="230"/>
        <v>---</v>
      </c>
      <c r="BK632" s="262"/>
      <c r="BL632" s="183" t="str">
        <f>IFERROR(IF(INDEX(پرداخت!A:AZ,MATCH(A632&amp;" - "&amp;"برق",پرداخت!$B:$B,0),MATCH(G632,پرداخت!$1:$1,0))="نشده","نشده","شده"),"---")</f>
        <v>---</v>
      </c>
      <c r="BN632" s="257"/>
      <c r="BO632" s="257"/>
      <c r="BP632" s="257"/>
      <c r="BQ632" s="257"/>
      <c r="BR632" s="257"/>
      <c r="BS632" s="257"/>
      <c r="BT632" s="257"/>
      <c r="BU632" s="257"/>
      <c r="BV632" s="257"/>
      <c r="BW632" s="257"/>
      <c r="BX632" s="257"/>
      <c r="BY632" s="257"/>
      <c r="BZ632" s="257"/>
      <c r="CA632" s="257"/>
      <c r="CB632" s="257"/>
      <c r="CC632" s="257"/>
      <c r="CD632" s="257"/>
      <c r="CE632" s="257"/>
      <c r="CF632" s="257"/>
      <c r="CG632" s="257"/>
      <c r="CH632"/>
      <c r="CI632"/>
      <c r="CJ632"/>
      <c r="CK632"/>
    </row>
    <row r="633" spans="1:89" ht="33.75" hidden="1">
      <c r="A633" s="170"/>
      <c r="B633" s="47">
        <f>IFERROR(INDEX('اطلاعات انشعابات شرکتها'!A:BB,MATCH(A633,'اطلاعات انشعابات شرکتها'!A:A,0),MATCH(B$1,'اطلاعات انشعابات شرکتها'!$1:$1,0)),0)</f>
        <v>0</v>
      </c>
      <c r="C633" s="48">
        <f>IFERROR(INDEX('اطلاعات انشعابات شرکتها'!A:BB,MATCH(A633,'اطلاعات انشعابات شرکتها'!A:A,0),MATCH(C$1,'اطلاعات انشعابات شرکتها'!$1:$1,0)),0)</f>
        <v>0</v>
      </c>
      <c r="D633" s="45"/>
      <c r="E633" s="171"/>
      <c r="F633" s="170"/>
      <c r="G633" s="188" t="str">
        <f t="shared" si="209"/>
        <v>/</v>
      </c>
      <c r="H633" s="188">
        <f>IFERROR(INDEX('اطلاعات دوره'!A:Z,MATCH(G633,'اطلاعات دوره'!C:C,0),MATCH(H$1,'اطلاعات دوره'!$1:$1,0)),0)</f>
        <v>0</v>
      </c>
      <c r="I633" s="188">
        <f>IFERROR(INDEX('اطلاعات دوره'!A:Z,MATCH(G633,'اطلاعات دوره'!C:C,0),MATCH(I$1,'اطلاعات دوره'!$1:$1,0)),0)</f>
        <v>0</v>
      </c>
      <c r="J633" s="188">
        <f>IFERROR(INDEX('اطلاعات دوره'!A:Z,MATCH(G633,'اطلاعات دوره'!C:C,0),MATCH(J$1,'اطلاعات دوره'!$1:$1,0)),0)</f>
        <v>0</v>
      </c>
      <c r="K633" s="265"/>
      <c r="L633" s="188" t="str">
        <f>IFERROR(INDEX('اطلاعات دوره'!A:Z,MATCH(G633,'اطلاعات دوره'!C:C,0)-1,MATCH("عنوان",'اطلاعات دوره'!$1:$1,0)),"---")</f>
        <v>---</v>
      </c>
      <c r="M633" s="188" t="str">
        <f t="shared" si="210"/>
        <v>----</v>
      </c>
      <c r="N633" s="188" t="str">
        <f t="shared" si="211"/>
        <v>-/</v>
      </c>
      <c r="O633" s="265"/>
      <c r="P633" s="188">
        <f>IFERROR(INDEX('اطلاعات انشعابات شرکتها'!A:BB,MATCH(A633,'اطلاعات انشعابات شرکتها'!A:A,0),MATCH(P$1,'اطلاعات انشعابات شرکتها'!$1:$1,0)),0)</f>
        <v>0</v>
      </c>
      <c r="Q633" s="188">
        <f>IFERROR(INDEX('اطلاعات انشعابات شرکتها'!A:BB,MATCH(A633,'اطلاعات انشعابات شرکتها'!A:A,0),MATCH(Q$1,'اطلاعات انشعابات شرکتها'!$1:$1,0)),0)</f>
        <v>0</v>
      </c>
      <c r="R633" s="188">
        <f>IFERROR(INDEX('اطلاعات انشعابات شرکتها'!A:BB,MATCH(A633,'اطلاعات انشعابات شرکتها'!A:A,0),MATCH(R$1,'اطلاعات انشعابات شرکتها'!$1:$1,0)),0)</f>
        <v>0</v>
      </c>
      <c r="S633" s="265"/>
      <c r="T633" s="188">
        <f>IFERROR(INDEX('قرائت کنتور'!A:AZ,MATCH(A633&amp;"-"&amp;T$1,'قرائت کنتور'!B:B,0),MATCH(G633,'قرائت کنتور'!$1:$1,0)),0)</f>
        <v>0</v>
      </c>
      <c r="U633" s="188">
        <f>IFERROR(INDEX('قرائت کنتور'!A:AZ,MATCH(A633&amp;"-"&amp;U$1,'قرائت کنتور'!B:B,0),MATCH(L633,'قرائت کنتور'!$1:$1,0)),0)</f>
        <v>0</v>
      </c>
      <c r="V633" s="188">
        <f>IFERROR(INDEX('قرائت کنتور'!A:AZ,MATCH(A633&amp;"-"&amp;U$1,'قرائت کنتور'!B:B,0),MATCH(G633,'قرائت کنتور'!$1:$1,0)),0)</f>
        <v>0</v>
      </c>
      <c r="W633" s="188">
        <f>IFERROR(INDEX('قرائت کنتور'!A:AZ,MATCH(A633&amp;"-"&amp;W$1,'قرائت کنتور'!B:B,0),MATCH(L633,'قرائت کنتور'!$1:$1,0)),0)</f>
        <v>0</v>
      </c>
      <c r="X633" s="188">
        <f>IFERROR(INDEX('قرائت کنتور'!A:AZ,MATCH(A633&amp;"-"&amp;W$1,'قرائت کنتور'!B:B,0),MATCH(G633,'قرائت کنتور'!$1:$1,0)),0)</f>
        <v>0</v>
      </c>
      <c r="Y633" s="188">
        <f>IFERROR(INDEX('قرائت کنتور'!A:AZ,MATCH(A633&amp;"-"&amp;Y$1,'قرائت کنتور'!B:B,0),MATCH(L633,'قرائت کنتور'!$1:$1,0)),0)</f>
        <v>0</v>
      </c>
      <c r="Z633" s="188">
        <f>IFERROR(INDEX('قرائت کنتور'!A:AZ,MATCH(A633&amp;"-"&amp;Y$1,'قرائت کنتور'!B:B,0),MATCH(G633,'قرائت کنتور'!$1:$1,0)),0)</f>
        <v>0</v>
      </c>
      <c r="AA633" s="188">
        <f>IFERROR(INDEX('قرائت کنتور'!A:AZ,MATCH(A633&amp;"-"&amp;AA$1,'قرائت کنتور'!B:B,0),MATCH(L633,'قرائت کنتور'!$1:$1,0)),0)</f>
        <v>0</v>
      </c>
      <c r="AB633" s="188">
        <f>IFERROR(INDEX('قرائت کنتور'!A:AZ,MATCH(A633&amp;"-"&amp;AA$1,'قرائت کنتور'!B:B,0),MATCH(G633,'قرائت کنتور'!$1:$1,0)),0)</f>
        <v>0</v>
      </c>
      <c r="AC633" s="265"/>
      <c r="AD633" s="188">
        <f t="shared" si="212"/>
        <v>0</v>
      </c>
      <c r="AE633" s="188">
        <f t="shared" si="213"/>
        <v>0</v>
      </c>
      <c r="AF633" s="188">
        <f t="shared" si="214"/>
        <v>0</v>
      </c>
      <c r="AG633" s="188">
        <f t="shared" si="215"/>
        <v>0</v>
      </c>
      <c r="AH633" s="188">
        <f t="shared" si="216"/>
        <v>0</v>
      </c>
      <c r="AI633" s="188">
        <f t="shared" si="217"/>
        <v>0</v>
      </c>
      <c r="AJ633" s="188" t="str">
        <f t="shared" si="218"/>
        <v>0</v>
      </c>
      <c r="AK633" s="265"/>
      <c r="AL633" s="254" t="str">
        <f t="shared" si="219"/>
        <v>---</v>
      </c>
      <c r="AM633" s="254" t="str">
        <f t="shared" si="220"/>
        <v>---</v>
      </c>
      <c r="AN633" s="265"/>
      <c r="AO633" s="188" t="str">
        <f>IFERROR(INDEX('تعرفه ها'!A:Z,MATCH(P633&amp;"-"&amp;AO$1,'تعرفه ها'!C:C,0),MATCH(F633,'تعرفه ها'!$2:$2,0),1),"---")</f>
        <v>---</v>
      </c>
      <c r="AP633" s="188" t="str">
        <f>IFERROR(INDEX('تعرفه ها'!A:Z,MATCH(P633&amp;"-"&amp;AP$1,'تعرفه ها'!C:C,0),MATCH(F633,'تعرفه ها'!$2:$2,0),1),"---")</f>
        <v>---</v>
      </c>
      <c r="AQ633" s="188" t="str">
        <f>IFERROR(INDEX('تعرفه ها'!A:Z,MATCH(P633&amp;"-"&amp;AQ$1,'تعرفه ها'!C:C,0),MATCH(F633,'تعرفه ها'!$2:$2,0),1),"---")</f>
        <v>---</v>
      </c>
      <c r="AR633" s="188" t="str">
        <f>IFERROR(INDEX('تعرفه ها'!A:Z,MATCH(P633&amp;"-"&amp;AR$1,'تعرفه ها'!C:C,0),MATCH(F633,'تعرفه ها'!$2:$2,0),1),"---")</f>
        <v>---</v>
      </c>
      <c r="AS633" s="265"/>
      <c r="AT633" s="415" t="str">
        <f t="shared" si="221"/>
        <v>---</v>
      </c>
      <c r="AU633" s="415" t="str">
        <f t="shared" si="222"/>
        <v>---</v>
      </c>
      <c r="AV633" s="415" t="str">
        <f t="shared" si="223"/>
        <v>---</v>
      </c>
      <c r="AW633" s="415" t="str">
        <f t="shared" si="224"/>
        <v>---</v>
      </c>
      <c r="AX633" s="415" t="str">
        <f t="shared" si="225"/>
        <v>---</v>
      </c>
      <c r="AY633" s="415" t="str">
        <f>IFERROR(AH633*INDEX('تعرفه ها'!A:Z,MATCH("عوارض برق به ازاء هر کیلووات",'تعرفه ها'!$C:$C,0),MATCH(F633,'تعرفه ها'!$2:$2,0)),"---")</f>
        <v>---</v>
      </c>
      <c r="AZ633" s="415" t="str">
        <f t="shared" si="226"/>
        <v>---</v>
      </c>
      <c r="BA633" s="415" t="str">
        <f>IFERROR(ROUND(((AX633+AY633+AZ633)*INDEX('تعرفه ها'!A:Z,MATCH("هزینه نگهداری و تعمیرات شبکه برق",'تعرفه ها'!$C:$C,0),MATCH(F633,'تعرفه ها'!$2:$2,0))/100),0),"---")</f>
        <v>---</v>
      </c>
      <c r="BB633" s="415">
        <f>IFERROR(IF(P633="دیماندی",ROUND(AJ633*INDEX('تعرفه ها'!A:Z,MATCH(BB$1,'تعرفه ها'!$C:$C,0),MATCH(F633,'تعرفه ها'!$2:$2,0))*J633/30,0),0),"---")</f>
        <v>0</v>
      </c>
      <c r="BC633" s="415"/>
      <c r="BD633" s="54" t="str">
        <f>IFERROR(IF(INDEX('اطلاعات دوره'!A:Z,MATCH(G633,'اطلاعات دوره'!C:C,0),MATCH("برق",'اطلاعات دوره'!$1:$1,0))="دارد",ROUND(AX633*INDEX('تعرفه ها'!A:Z,MATCH("پیک فصلی برق",'تعرفه ها'!$C:$C,0),MATCH(F633,'تعرفه ها'!$2:$2,0))/100,0),0),"---")</f>
        <v>---</v>
      </c>
      <c r="BE633" s="415" t="str">
        <f>IFERROR(ROUND(((AX633+AY633+AZ633+BA633+BB633+BC633+BD633)*INDEX('تعرفه ها'!A:Z,MATCH("مالیات برق",'تعرفه ها'!$C:$C,0),MATCH(F633,'تعرفه ها'!$2:$2,0))/100),0),"---")</f>
        <v>---</v>
      </c>
      <c r="BF633" s="415" t="str">
        <f t="shared" si="227"/>
        <v>---</v>
      </c>
      <c r="BG633" s="415" t="str">
        <f t="shared" si="231"/>
        <v>---</v>
      </c>
      <c r="BH633" s="415" t="str">
        <f t="shared" si="228"/>
        <v>---</v>
      </c>
      <c r="BI633" s="54" t="str">
        <f t="shared" si="229"/>
        <v>---</v>
      </c>
      <c r="BJ633" s="55" t="str">
        <f t="shared" si="230"/>
        <v>---</v>
      </c>
      <c r="BK633" s="262"/>
      <c r="BL633" s="183" t="str">
        <f>IFERROR(IF(INDEX(پرداخت!A:AZ,MATCH(A633&amp;" - "&amp;"برق",پرداخت!$B:$B,0),MATCH(G633,پرداخت!$1:$1,0))="نشده","نشده","شده"),"---")</f>
        <v>---</v>
      </c>
      <c r="BN633" s="257"/>
      <c r="BO633" s="257"/>
      <c r="BP633" s="257"/>
      <c r="BQ633" s="257"/>
      <c r="BR633" s="257"/>
      <c r="BS633" s="257"/>
      <c r="BT633" s="257"/>
      <c r="BU633" s="257"/>
      <c r="BV633" s="257"/>
      <c r="BW633" s="257"/>
      <c r="BX633" s="257"/>
      <c r="BY633" s="257"/>
      <c r="BZ633" s="257"/>
      <c r="CA633" s="257"/>
      <c r="CB633" s="257"/>
      <c r="CC633" s="257"/>
      <c r="CD633" s="257"/>
      <c r="CE633" s="257"/>
      <c r="CF633" s="257"/>
      <c r="CG633" s="257"/>
      <c r="CH633"/>
      <c r="CI633"/>
      <c r="CJ633"/>
      <c r="CK633"/>
    </row>
    <row r="634" spans="1:89" ht="33.75" hidden="1">
      <c r="A634" s="170"/>
      <c r="B634" s="47">
        <f>IFERROR(INDEX('اطلاعات انشعابات شرکتها'!A:BB,MATCH(A634,'اطلاعات انشعابات شرکتها'!A:A,0),MATCH(B$1,'اطلاعات انشعابات شرکتها'!$1:$1,0)),0)</f>
        <v>0</v>
      </c>
      <c r="C634" s="48">
        <f>IFERROR(INDEX('اطلاعات انشعابات شرکتها'!A:BB,MATCH(A634,'اطلاعات انشعابات شرکتها'!A:A,0),MATCH(C$1,'اطلاعات انشعابات شرکتها'!$1:$1,0)),0)</f>
        <v>0</v>
      </c>
      <c r="D634" s="45"/>
      <c r="E634" s="171"/>
      <c r="F634" s="170"/>
      <c r="G634" s="188" t="str">
        <f t="shared" si="209"/>
        <v>/</v>
      </c>
      <c r="H634" s="188">
        <f>IFERROR(INDEX('اطلاعات دوره'!A:Z,MATCH(G634,'اطلاعات دوره'!C:C,0),MATCH(H$1,'اطلاعات دوره'!$1:$1,0)),0)</f>
        <v>0</v>
      </c>
      <c r="I634" s="188">
        <f>IFERROR(INDEX('اطلاعات دوره'!A:Z,MATCH(G634,'اطلاعات دوره'!C:C,0),MATCH(I$1,'اطلاعات دوره'!$1:$1,0)),0)</f>
        <v>0</v>
      </c>
      <c r="J634" s="188">
        <f>IFERROR(INDEX('اطلاعات دوره'!A:Z,MATCH(G634,'اطلاعات دوره'!C:C,0),MATCH(J$1,'اطلاعات دوره'!$1:$1,0)),0)</f>
        <v>0</v>
      </c>
      <c r="K634" s="265"/>
      <c r="L634" s="188" t="str">
        <f>IFERROR(INDEX('اطلاعات دوره'!A:Z,MATCH(G634,'اطلاعات دوره'!C:C,0)-1,MATCH("عنوان",'اطلاعات دوره'!$1:$1,0)),"---")</f>
        <v>---</v>
      </c>
      <c r="M634" s="188" t="str">
        <f t="shared" si="210"/>
        <v>----</v>
      </c>
      <c r="N634" s="188" t="str">
        <f t="shared" si="211"/>
        <v>-/</v>
      </c>
      <c r="O634" s="265"/>
      <c r="P634" s="188">
        <f>IFERROR(INDEX('اطلاعات انشعابات شرکتها'!A:BB,MATCH(A634,'اطلاعات انشعابات شرکتها'!A:A,0),MATCH(P$1,'اطلاعات انشعابات شرکتها'!$1:$1,0)),0)</f>
        <v>0</v>
      </c>
      <c r="Q634" s="188">
        <f>IFERROR(INDEX('اطلاعات انشعابات شرکتها'!A:BB,MATCH(A634,'اطلاعات انشعابات شرکتها'!A:A,0),MATCH(Q$1,'اطلاعات انشعابات شرکتها'!$1:$1,0)),0)</f>
        <v>0</v>
      </c>
      <c r="R634" s="188">
        <f>IFERROR(INDEX('اطلاعات انشعابات شرکتها'!A:BB,MATCH(A634,'اطلاعات انشعابات شرکتها'!A:A,0),MATCH(R$1,'اطلاعات انشعابات شرکتها'!$1:$1,0)),0)</f>
        <v>0</v>
      </c>
      <c r="S634" s="265"/>
      <c r="T634" s="188">
        <f>IFERROR(INDEX('قرائت کنتور'!A:AZ,MATCH(A634&amp;"-"&amp;T$1,'قرائت کنتور'!B:B,0),MATCH(G634,'قرائت کنتور'!$1:$1,0)),0)</f>
        <v>0</v>
      </c>
      <c r="U634" s="188">
        <f>IFERROR(INDEX('قرائت کنتور'!A:AZ,MATCH(A634&amp;"-"&amp;U$1,'قرائت کنتور'!B:B,0),MATCH(L634,'قرائت کنتور'!$1:$1,0)),0)</f>
        <v>0</v>
      </c>
      <c r="V634" s="188">
        <f>IFERROR(INDEX('قرائت کنتور'!A:AZ,MATCH(A634&amp;"-"&amp;U$1,'قرائت کنتور'!B:B,0),MATCH(G634,'قرائت کنتور'!$1:$1,0)),0)</f>
        <v>0</v>
      </c>
      <c r="W634" s="188">
        <f>IFERROR(INDEX('قرائت کنتور'!A:AZ,MATCH(A634&amp;"-"&amp;W$1,'قرائت کنتور'!B:B,0),MATCH(L634,'قرائت کنتور'!$1:$1,0)),0)</f>
        <v>0</v>
      </c>
      <c r="X634" s="188">
        <f>IFERROR(INDEX('قرائت کنتور'!A:AZ,MATCH(A634&amp;"-"&amp;W$1,'قرائت کنتور'!B:B,0),MATCH(G634,'قرائت کنتور'!$1:$1,0)),0)</f>
        <v>0</v>
      </c>
      <c r="Y634" s="188">
        <f>IFERROR(INDEX('قرائت کنتور'!A:AZ,MATCH(A634&amp;"-"&amp;Y$1,'قرائت کنتور'!B:B,0),MATCH(L634,'قرائت کنتور'!$1:$1,0)),0)</f>
        <v>0</v>
      </c>
      <c r="Z634" s="188">
        <f>IFERROR(INDEX('قرائت کنتور'!A:AZ,MATCH(A634&amp;"-"&amp;Y$1,'قرائت کنتور'!B:B,0),MATCH(G634,'قرائت کنتور'!$1:$1,0)),0)</f>
        <v>0</v>
      </c>
      <c r="AA634" s="188">
        <f>IFERROR(INDEX('قرائت کنتور'!A:AZ,MATCH(A634&amp;"-"&amp;AA$1,'قرائت کنتور'!B:B,0),MATCH(L634,'قرائت کنتور'!$1:$1,0)),0)</f>
        <v>0</v>
      </c>
      <c r="AB634" s="188">
        <f>IFERROR(INDEX('قرائت کنتور'!A:AZ,MATCH(A634&amp;"-"&amp;AA$1,'قرائت کنتور'!B:B,0),MATCH(G634,'قرائت کنتور'!$1:$1,0)),0)</f>
        <v>0</v>
      </c>
      <c r="AC634" s="265"/>
      <c r="AD634" s="188">
        <f t="shared" si="212"/>
        <v>0</v>
      </c>
      <c r="AE634" s="188">
        <f t="shared" si="213"/>
        <v>0</v>
      </c>
      <c r="AF634" s="188">
        <f t="shared" si="214"/>
        <v>0</v>
      </c>
      <c r="AG634" s="188">
        <f t="shared" si="215"/>
        <v>0</v>
      </c>
      <c r="AH634" s="188">
        <f t="shared" si="216"/>
        <v>0</v>
      </c>
      <c r="AI634" s="188">
        <f t="shared" si="217"/>
        <v>0</v>
      </c>
      <c r="AJ634" s="188" t="str">
        <f t="shared" si="218"/>
        <v>0</v>
      </c>
      <c r="AK634" s="265"/>
      <c r="AL634" s="254" t="str">
        <f t="shared" si="219"/>
        <v>---</v>
      </c>
      <c r="AM634" s="254" t="str">
        <f t="shared" si="220"/>
        <v>---</v>
      </c>
      <c r="AN634" s="265"/>
      <c r="AO634" s="188" t="str">
        <f>IFERROR(INDEX('تعرفه ها'!A:Z,MATCH(P634&amp;"-"&amp;AO$1,'تعرفه ها'!C:C,0),MATCH(F634,'تعرفه ها'!$2:$2,0),1),"---")</f>
        <v>---</v>
      </c>
      <c r="AP634" s="188" t="str">
        <f>IFERROR(INDEX('تعرفه ها'!A:Z,MATCH(P634&amp;"-"&amp;AP$1,'تعرفه ها'!C:C,0),MATCH(F634,'تعرفه ها'!$2:$2,0),1),"---")</f>
        <v>---</v>
      </c>
      <c r="AQ634" s="188" t="str">
        <f>IFERROR(INDEX('تعرفه ها'!A:Z,MATCH(P634&amp;"-"&amp;AQ$1,'تعرفه ها'!C:C,0),MATCH(F634,'تعرفه ها'!$2:$2,0),1),"---")</f>
        <v>---</v>
      </c>
      <c r="AR634" s="188" t="str">
        <f>IFERROR(INDEX('تعرفه ها'!A:Z,MATCH(P634&amp;"-"&amp;AR$1,'تعرفه ها'!C:C,0),MATCH(F634,'تعرفه ها'!$2:$2,0),1),"---")</f>
        <v>---</v>
      </c>
      <c r="AS634" s="265"/>
      <c r="AT634" s="415" t="str">
        <f t="shared" si="221"/>
        <v>---</v>
      </c>
      <c r="AU634" s="415" t="str">
        <f t="shared" si="222"/>
        <v>---</v>
      </c>
      <c r="AV634" s="415" t="str">
        <f t="shared" si="223"/>
        <v>---</v>
      </c>
      <c r="AW634" s="415" t="str">
        <f t="shared" si="224"/>
        <v>---</v>
      </c>
      <c r="AX634" s="415" t="str">
        <f t="shared" si="225"/>
        <v>---</v>
      </c>
      <c r="AY634" s="415" t="str">
        <f>IFERROR(AH634*INDEX('تعرفه ها'!A:Z,MATCH("عوارض برق به ازاء هر کیلووات",'تعرفه ها'!$C:$C,0),MATCH(F634,'تعرفه ها'!$2:$2,0)),"---")</f>
        <v>---</v>
      </c>
      <c r="AZ634" s="415" t="str">
        <f t="shared" si="226"/>
        <v>---</v>
      </c>
      <c r="BA634" s="415" t="str">
        <f>IFERROR(ROUND(((AX634+AY634+AZ634)*INDEX('تعرفه ها'!A:Z,MATCH("هزینه نگهداری و تعمیرات شبکه برق",'تعرفه ها'!$C:$C,0),MATCH(F634,'تعرفه ها'!$2:$2,0))/100),0),"---")</f>
        <v>---</v>
      </c>
      <c r="BB634" s="415">
        <f>IFERROR(IF(P634="دیماندی",ROUND(AJ634*INDEX('تعرفه ها'!A:Z,MATCH(BB$1,'تعرفه ها'!$C:$C,0),MATCH(F634,'تعرفه ها'!$2:$2,0))*J634/30,0),0),"---")</f>
        <v>0</v>
      </c>
      <c r="BC634" s="415"/>
      <c r="BD634" s="54" t="str">
        <f>IFERROR(IF(INDEX('اطلاعات دوره'!A:Z,MATCH(G634,'اطلاعات دوره'!C:C,0),MATCH("برق",'اطلاعات دوره'!$1:$1,0))="دارد",ROUND(AX634*INDEX('تعرفه ها'!A:Z,MATCH("پیک فصلی برق",'تعرفه ها'!$C:$C,0),MATCH(F634,'تعرفه ها'!$2:$2,0))/100,0),0),"---")</f>
        <v>---</v>
      </c>
      <c r="BE634" s="415" t="str">
        <f>IFERROR(ROUND(((AX634+AY634+AZ634+BA634+BB634+BC634+BD634)*INDEX('تعرفه ها'!A:Z,MATCH("مالیات برق",'تعرفه ها'!$C:$C,0),MATCH(F634,'تعرفه ها'!$2:$2,0))/100),0),"---")</f>
        <v>---</v>
      </c>
      <c r="BF634" s="415" t="str">
        <f t="shared" si="227"/>
        <v>---</v>
      </c>
      <c r="BG634" s="415" t="str">
        <f t="shared" si="231"/>
        <v>---</v>
      </c>
      <c r="BH634" s="415" t="str">
        <f t="shared" si="228"/>
        <v>---</v>
      </c>
      <c r="BI634" s="54" t="str">
        <f t="shared" si="229"/>
        <v>---</v>
      </c>
      <c r="BJ634" s="55" t="str">
        <f t="shared" si="230"/>
        <v>---</v>
      </c>
      <c r="BK634" s="262"/>
      <c r="BL634" s="183" t="str">
        <f>IFERROR(IF(INDEX(پرداخت!A:AZ,MATCH(A634&amp;" - "&amp;"برق",پرداخت!$B:$B,0),MATCH(G634,پرداخت!$1:$1,0))="نشده","نشده","شده"),"---")</f>
        <v>---</v>
      </c>
      <c r="BN634" s="257"/>
      <c r="BO634" s="257"/>
      <c r="BP634" s="257"/>
      <c r="BQ634" s="257"/>
      <c r="BR634" s="257"/>
      <c r="BS634" s="257"/>
      <c r="BT634" s="257"/>
      <c r="BU634" s="257"/>
      <c r="BV634" s="257"/>
      <c r="BW634" s="257"/>
      <c r="BX634" s="257"/>
      <c r="BY634" s="257"/>
      <c r="BZ634" s="257"/>
      <c r="CA634" s="257"/>
      <c r="CB634" s="257"/>
      <c r="CC634" s="257"/>
      <c r="CD634" s="257"/>
      <c r="CE634" s="257"/>
      <c r="CF634" s="257"/>
      <c r="CG634" s="257"/>
      <c r="CH634"/>
      <c r="CI634"/>
      <c r="CJ634"/>
      <c r="CK634"/>
    </row>
    <row r="635" spans="1:89" ht="33.75" hidden="1">
      <c r="A635" s="170"/>
      <c r="B635" s="47">
        <f>IFERROR(INDEX('اطلاعات انشعابات شرکتها'!A:BB,MATCH(A635,'اطلاعات انشعابات شرکتها'!A:A,0),MATCH(B$1,'اطلاعات انشعابات شرکتها'!$1:$1,0)),0)</f>
        <v>0</v>
      </c>
      <c r="C635" s="48">
        <f>IFERROR(INDEX('اطلاعات انشعابات شرکتها'!A:BB,MATCH(A635,'اطلاعات انشعابات شرکتها'!A:A,0),MATCH(C$1,'اطلاعات انشعابات شرکتها'!$1:$1,0)),0)</f>
        <v>0</v>
      </c>
      <c r="D635" s="45"/>
      <c r="E635" s="171"/>
      <c r="F635" s="170"/>
      <c r="G635" s="188" t="str">
        <f t="shared" si="209"/>
        <v>/</v>
      </c>
      <c r="H635" s="188">
        <f>IFERROR(INDEX('اطلاعات دوره'!A:Z,MATCH(G635,'اطلاعات دوره'!C:C,0),MATCH(H$1,'اطلاعات دوره'!$1:$1,0)),0)</f>
        <v>0</v>
      </c>
      <c r="I635" s="188">
        <f>IFERROR(INDEX('اطلاعات دوره'!A:Z,MATCH(G635,'اطلاعات دوره'!C:C,0),MATCH(I$1,'اطلاعات دوره'!$1:$1,0)),0)</f>
        <v>0</v>
      </c>
      <c r="J635" s="188">
        <f>IFERROR(INDEX('اطلاعات دوره'!A:Z,MATCH(G635,'اطلاعات دوره'!C:C,0),MATCH(J$1,'اطلاعات دوره'!$1:$1,0)),0)</f>
        <v>0</v>
      </c>
      <c r="K635" s="265"/>
      <c r="L635" s="188" t="str">
        <f>IFERROR(INDEX('اطلاعات دوره'!A:Z,MATCH(G635,'اطلاعات دوره'!C:C,0)-1,MATCH("عنوان",'اطلاعات دوره'!$1:$1,0)),"---")</f>
        <v>---</v>
      </c>
      <c r="M635" s="188" t="str">
        <f t="shared" si="210"/>
        <v>----</v>
      </c>
      <c r="N635" s="188" t="str">
        <f t="shared" si="211"/>
        <v>-/</v>
      </c>
      <c r="O635" s="265"/>
      <c r="P635" s="188">
        <f>IFERROR(INDEX('اطلاعات انشعابات شرکتها'!A:BB,MATCH(A635,'اطلاعات انشعابات شرکتها'!A:A,0),MATCH(P$1,'اطلاعات انشعابات شرکتها'!$1:$1,0)),0)</f>
        <v>0</v>
      </c>
      <c r="Q635" s="188">
        <f>IFERROR(INDEX('اطلاعات انشعابات شرکتها'!A:BB,MATCH(A635,'اطلاعات انشعابات شرکتها'!A:A,0),MATCH(Q$1,'اطلاعات انشعابات شرکتها'!$1:$1,0)),0)</f>
        <v>0</v>
      </c>
      <c r="R635" s="188">
        <f>IFERROR(INDEX('اطلاعات انشعابات شرکتها'!A:BB,MATCH(A635,'اطلاعات انشعابات شرکتها'!A:A,0),MATCH(R$1,'اطلاعات انشعابات شرکتها'!$1:$1,0)),0)</f>
        <v>0</v>
      </c>
      <c r="S635" s="265"/>
      <c r="T635" s="188">
        <f>IFERROR(INDEX('قرائت کنتور'!A:AZ,MATCH(A635&amp;"-"&amp;T$1,'قرائت کنتور'!B:B,0),MATCH(G635,'قرائت کنتور'!$1:$1,0)),0)</f>
        <v>0</v>
      </c>
      <c r="U635" s="188">
        <f>IFERROR(INDEX('قرائت کنتور'!A:AZ,MATCH(A635&amp;"-"&amp;U$1,'قرائت کنتور'!B:B,0),MATCH(L635,'قرائت کنتور'!$1:$1,0)),0)</f>
        <v>0</v>
      </c>
      <c r="V635" s="188">
        <f>IFERROR(INDEX('قرائت کنتور'!A:AZ,MATCH(A635&amp;"-"&amp;U$1,'قرائت کنتور'!B:B,0),MATCH(G635,'قرائت کنتور'!$1:$1,0)),0)</f>
        <v>0</v>
      </c>
      <c r="W635" s="188">
        <f>IFERROR(INDEX('قرائت کنتور'!A:AZ,MATCH(A635&amp;"-"&amp;W$1,'قرائت کنتور'!B:B,0),MATCH(L635,'قرائت کنتور'!$1:$1,0)),0)</f>
        <v>0</v>
      </c>
      <c r="X635" s="188">
        <f>IFERROR(INDEX('قرائت کنتور'!A:AZ,MATCH(A635&amp;"-"&amp;W$1,'قرائت کنتور'!B:B,0),MATCH(G635,'قرائت کنتور'!$1:$1,0)),0)</f>
        <v>0</v>
      </c>
      <c r="Y635" s="188">
        <f>IFERROR(INDEX('قرائت کنتور'!A:AZ,MATCH(A635&amp;"-"&amp;Y$1,'قرائت کنتور'!B:B,0),MATCH(L635,'قرائت کنتور'!$1:$1,0)),0)</f>
        <v>0</v>
      </c>
      <c r="Z635" s="188">
        <f>IFERROR(INDEX('قرائت کنتور'!A:AZ,MATCH(A635&amp;"-"&amp;Y$1,'قرائت کنتور'!B:B,0),MATCH(G635,'قرائت کنتور'!$1:$1,0)),0)</f>
        <v>0</v>
      </c>
      <c r="AA635" s="188">
        <f>IFERROR(INDEX('قرائت کنتور'!A:AZ,MATCH(A635&amp;"-"&amp;AA$1,'قرائت کنتور'!B:B,0),MATCH(L635,'قرائت کنتور'!$1:$1,0)),0)</f>
        <v>0</v>
      </c>
      <c r="AB635" s="188">
        <f>IFERROR(INDEX('قرائت کنتور'!A:AZ,MATCH(A635&amp;"-"&amp;AA$1,'قرائت کنتور'!B:B,0),MATCH(G635,'قرائت کنتور'!$1:$1,0)),0)</f>
        <v>0</v>
      </c>
      <c r="AC635" s="265"/>
      <c r="AD635" s="188">
        <f t="shared" si="212"/>
        <v>0</v>
      </c>
      <c r="AE635" s="188">
        <f t="shared" si="213"/>
        <v>0</v>
      </c>
      <c r="AF635" s="188">
        <f t="shared" si="214"/>
        <v>0</v>
      </c>
      <c r="AG635" s="188">
        <f t="shared" si="215"/>
        <v>0</v>
      </c>
      <c r="AH635" s="188">
        <f t="shared" si="216"/>
        <v>0</v>
      </c>
      <c r="AI635" s="188">
        <f t="shared" si="217"/>
        <v>0</v>
      </c>
      <c r="AJ635" s="188" t="str">
        <f t="shared" si="218"/>
        <v>0</v>
      </c>
      <c r="AK635" s="265"/>
      <c r="AL635" s="254" t="str">
        <f t="shared" si="219"/>
        <v>---</v>
      </c>
      <c r="AM635" s="254" t="str">
        <f t="shared" si="220"/>
        <v>---</v>
      </c>
      <c r="AN635" s="265"/>
      <c r="AO635" s="188" t="str">
        <f>IFERROR(INDEX('تعرفه ها'!A:Z,MATCH(P635&amp;"-"&amp;AO$1,'تعرفه ها'!C:C,0),MATCH(F635,'تعرفه ها'!$2:$2,0),1),"---")</f>
        <v>---</v>
      </c>
      <c r="AP635" s="188" t="str">
        <f>IFERROR(INDEX('تعرفه ها'!A:Z,MATCH(P635&amp;"-"&amp;AP$1,'تعرفه ها'!C:C,0),MATCH(F635,'تعرفه ها'!$2:$2,0),1),"---")</f>
        <v>---</v>
      </c>
      <c r="AQ635" s="188" t="str">
        <f>IFERROR(INDEX('تعرفه ها'!A:Z,MATCH(P635&amp;"-"&amp;AQ$1,'تعرفه ها'!C:C,0),MATCH(F635,'تعرفه ها'!$2:$2,0),1),"---")</f>
        <v>---</v>
      </c>
      <c r="AR635" s="188" t="str">
        <f>IFERROR(INDEX('تعرفه ها'!A:Z,MATCH(P635&amp;"-"&amp;AR$1,'تعرفه ها'!C:C,0),MATCH(F635,'تعرفه ها'!$2:$2,0),1),"---")</f>
        <v>---</v>
      </c>
      <c r="AS635" s="265"/>
      <c r="AT635" s="415" t="str">
        <f t="shared" si="221"/>
        <v>---</v>
      </c>
      <c r="AU635" s="415" t="str">
        <f t="shared" si="222"/>
        <v>---</v>
      </c>
      <c r="AV635" s="415" t="str">
        <f t="shared" si="223"/>
        <v>---</v>
      </c>
      <c r="AW635" s="415" t="str">
        <f t="shared" si="224"/>
        <v>---</v>
      </c>
      <c r="AX635" s="415" t="str">
        <f t="shared" si="225"/>
        <v>---</v>
      </c>
      <c r="AY635" s="415" t="str">
        <f>IFERROR(AH635*INDEX('تعرفه ها'!A:Z,MATCH("عوارض برق به ازاء هر کیلووات",'تعرفه ها'!$C:$C,0),MATCH(F635,'تعرفه ها'!$2:$2,0)),"---")</f>
        <v>---</v>
      </c>
      <c r="AZ635" s="415" t="str">
        <f t="shared" si="226"/>
        <v>---</v>
      </c>
      <c r="BA635" s="415" t="str">
        <f>IFERROR(ROUND(((AX635+AY635+AZ635)*INDEX('تعرفه ها'!A:Z,MATCH("هزینه نگهداری و تعمیرات شبکه برق",'تعرفه ها'!$C:$C,0),MATCH(F635,'تعرفه ها'!$2:$2,0))/100),0),"---")</f>
        <v>---</v>
      </c>
      <c r="BB635" s="415">
        <f>IFERROR(IF(P635="دیماندی",ROUND(AJ635*INDEX('تعرفه ها'!A:Z,MATCH(BB$1,'تعرفه ها'!$C:$C,0),MATCH(F635,'تعرفه ها'!$2:$2,0))*J635/30,0),0),"---")</f>
        <v>0</v>
      </c>
      <c r="BC635" s="415"/>
      <c r="BD635" s="54" t="str">
        <f>IFERROR(IF(INDEX('اطلاعات دوره'!A:Z,MATCH(G635,'اطلاعات دوره'!C:C,0),MATCH("برق",'اطلاعات دوره'!$1:$1,0))="دارد",ROUND(AX635*INDEX('تعرفه ها'!A:Z,MATCH("پیک فصلی برق",'تعرفه ها'!$C:$C,0),MATCH(F635,'تعرفه ها'!$2:$2,0))/100,0),0),"---")</f>
        <v>---</v>
      </c>
      <c r="BE635" s="415" t="str">
        <f>IFERROR(ROUND(((AX635+AY635+AZ635+BA635+BB635+BC635+BD635)*INDEX('تعرفه ها'!A:Z,MATCH("مالیات برق",'تعرفه ها'!$C:$C,0),MATCH(F635,'تعرفه ها'!$2:$2,0))/100),0),"---")</f>
        <v>---</v>
      </c>
      <c r="BF635" s="415" t="str">
        <f t="shared" si="227"/>
        <v>---</v>
      </c>
      <c r="BG635" s="415" t="str">
        <f t="shared" si="231"/>
        <v>---</v>
      </c>
      <c r="BH635" s="415" t="str">
        <f t="shared" si="228"/>
        <v>---</v>
      </c>
      <c r="BI635" s="54" t="str">
        <f t="shared" si="229"/>
        <v>---</v>
      </c>
      <c r="BJ635" s="55" t="str">
        <f t="shared" si="230"/>
        <v>---</v>
      </c>
      <c r="BK635" s="262"/>
      <c r="BL635" s="183" t="str">
        <f>IFERROR(IF(INDEX(پرداخت!A:AZ,MATCH(A635&amp;" - "&amp;"برق",پرداخت!$B:$B,0),MATCH(G635,پرداخت!$1:$1,0))="نشده","نشده","شده"),"---")</f>
        <v>---</v>
      </c>
      <c r="BN635" s="257"/>
      <c r="BO635" s="257"/>
      <c r="BP635" s="257"/>
      <c r="BQ635" s="257"/>
      <c r="BR635" s="257"/>
      <c r="BS635" s="257"/>
      <c r="BT635" s="257"/>
      <c r="BU635" s="257"/>
      <c r="BV635" s="257"/>
      <c r="BW635" s="257"/>
      <c r="BX635" s="257"/>
      <c r="BY635" s="257"/>
      <c r="BZ635" s="257"/>
      <c r="CA635" s="257"/>
      <c r="CB635" s="257"/>
      <c r="CC635" s="257"/>
      <c r="CD635" s="257"/>
      <c r="CE635" s="257"/>
      <c r="CF635" s="257"/>
      <c r="CG635" s="257"/>
      <c r="CH635"/>
      <c r="CI635"/>
      <c r="CJ635"/>
      <c r="CK635"/>
    </row>
    <row r="636" spans="1:89" ht="33.75" hidden="1">
      <c r="A636" s="170"/>
      <c r="B636" s="47">
        <f>IFERROR(INDEX('اطلاعات انشعابات شرکتها'!A:BB,MATCH(A636,'اطلاعات انشعابات شرکتها'!A:A,0),MATCH(B$1,'اطلاعات انشعابات شرکتها'!$1:$1,0)),0)</f>
        <v>0</v>
      </c>
      <c r="C636" s="48">
        <f>IFERROR(INDEX('اطلاعات انشعابات شرکتها'!A:BB,MATCH(A636,'اطلاعات انشعابات شرکتها'!A:A,0),MATCH(C$1,'اطلاعات انشعابات شرکتها'!$1:$1,0)),0)</f>
        <v>0</v>
      </c>
      <c r="D636" s="45"/>
      <c r="E636" s="171"/>
      <c r="F636" s="170"/>
      <c r="G636" s="188" t="str">
        <f t="shared" si="209"/>
        <v>/</v>
      </c>
      <c r="H636" s="188">
        <f>IFERROR(INDEX('اطلاعات دوره'!A:Z,MATCH(G636,'اطلاعات دوره'!C:C,0),MATCH(H$1,'اطلاعات دوره'!$1:$1,0)),0)</f>
        <v>0</v>
      </c>
      <c r="I636" s="188">
        <f>IFERROR(INDEX('اطلاعات دوره'!A:Z,MATCH(G636,'اطلاعات دوره'!C:C,0),MATCH(I$1,'اطلاعات دوره'!$1:$1,0)),0)</f>
        <v>0</v>
      </c>
      <c r="J636" s="188">
        <f>IFERROR(INDEX('اطلاعات دوره'!A:Z,MATCH(G636,'اطلاعات دوره'!C:C,0),MATCH(J$1,'اطلاعات دوره'!$1:$1,0)),0)</f>
        <v>0</v>
      </c>
      <c r="K636" s="265"/>
      <c r="L636" s="188" t="str">
        <f>IFERROR(INDEX('اطلاعات دوره'!A:Z,MATCH(G636,'اطلاعات دوره'!C:C,0)-1,MATCH("عنوان",'اطلاعات دوره'!$1:$1,0)),"---")</f>
        <v>---</v>
      </c>
      <c r="M636" s="188" t="str">
        <f t="shared" si="210"/>
        <v>----</v>
      </c>
      <c r="N636" s="188" t="str">
        <f t="shared" si="211"/>
        <v>-/</v>
      </c>
      <c r="O636" s="265"/>
      <c r="P636" s="188">
        <f>IFERROR(INDEX('اطلاعات انشعابات شرکتها'!A:BB,MATCH(A636,'اطلاعات انشعابات شرکتها'!A:A,0),MATCH(P$1,'اطلاعات انشعابات شرکتها'!$1:$1,0)),0)</f>
        <v>0</v>
      </c>
      <c r="Q636" s="188">
        <f>IFERROR(INDEX('اطلاعات انشعابات شرکتها'!A:BB,MATCH(A636,'اطلاعات انشعابات شرکتها'!A:A,0),MATCH(Q$1,'اطلاعات انشعابات شرکتها'!$1:$1,0)),0)</f>
        <v>0</v>
      </c>
      <c r="R636" s="188">
        <f>IFERROR(INDEX('اطلاعات انشعابات شرکتها'!A:BB,MATCH(A636,'اطلاعات انشعابات شرکتها'!A:A,0),MATCH(R$1,'اطلاعات انشعابات شرکتها'!$1:$1,0)),0)</f>
        <v>0</v>
      </c>
      <c r="S636" s="265"/>
      <c r="T636" s="188">
        <f>IFERROR(INDEX('قرائت کنتور'!A:AZ,MATCH(A636&amp;"-"&amp;T$1,'قرائت کنتور'!B:B,0),MATCH(G636,'قرائت کنتور'!$1:$1,0)),0)</f>
        <v>0</v>
      </c>
      <c r="U636" s="188">
        <f>IFERROR(INDEX('قرائت کنتور'!A:AZ,MATCH(A636&amp;"-"&amp;U$1,'قرائت کنتور'!B:B,0),MATCH(L636,'قرائت کنتور'!$1:$1,0)),0)</f>
        <v>0</v>
      </c>
      <c r="V636" s="188">
        <f>IFERROR(INDEX('قرائت کنتور'!A:AZ,MATCH(A636&amp;"-"&amp;U$1,'قرائت کنتور'!B:B,0),MATCH(G636,'قرائت کنتور'!$1:$1,0)),0)</f>
        <v>0</v>
      </c>
      <c r="W636" s="188">
        <f>IFERROR(INDEX('قرائت کنتور'!A:AZ,MATCH(A636&amp;"-"&amp;W$1,'قرائت کنتور'!B:B,0),MATCH(L636,'قرائت کنتور'!$1:$1,0)),0)</f>
        <v>0</v>
      </c>
      <c r="X636" s="188">
        <f>IFERROR(INDEX('قرائت کنتور'!A:AZ,MATCH(A636&amp;"-"&amp;W$1,'قرائت کنتور'!B:B,0),MATCH(G636,'قرائت کنتور'!$1:$1,0)),0)</f>
        <v>0</v>
      </c>
      <c r="Y636" s="188">
        <f>IFERROR(INDEX('قرائت کنتور'!A:AZ,MATCH(A636&amp;"-"&amp;Y$1,'قرائت کنتور'!B:B,0),MATCH(L636,'قرائت کنتور'!$1:$1,0)),0)</f>
        <v>0</v>
      </c>
      <c r="Z636" s="188">
        <f>IFERROR(INDEX('قرائت کنتور'!A:AZ,MATCH(A636&amp;"-"&amp;Y$1,'قرائت کنتور'!B:B,0),MATCH(G636,'قرائت کنتور'!$1:$1,0)),0)</f>
        <v>0</v>
      </c>
      <c r="AA636" s="188">
        <f>IFERROR(INDEX('قرائت کنتور'!A:AZ,MATCH(A636&amp;"-"&amp;AA$1,'قرائت کنتور'!B:B,0),MATCH(L636,'قرائت کنتور'!$1:$1,0)),0)</f>
        <v>0</v>
      </c>
      <c r="AB636" s="188">
        <f>IFERROR(INDEX('قرائت کنتور'!A:AZ,MATCH(A636&amp;"-"&amp;AA$1,'قرائت کنتور'!B:B,0),MATCH(G636,'قرائت کنتور'!$1:$1,0)),0)</f>
        <v>0</v>
      </c>
      <c r="AC636" s="265"/>
      <c r="AD636" s="188">
        <f t="shared" si="212"/>
        <v>0</v>
      </c>
      <c r="AE636" s="188">
        <f t="shared" si="213"/>
        <v>0</v>
      </c>
      <c r="AF636" s="188">
        <f t="shared" si="214"/>
        <v>0</v>
      </c>
      <c r="AG636" s="188">
        <f t="shared" si="215"/>
        <v>0</v>
      </c>
      <c r="AH636" s="188">
        <f t="shared" si="216"/>
        <v>0</v>
      </c>
      <c r="AI636" s="188">
        <f t="shared" si="217"/>
        <v>0</v>
      </c>
      <c r="AJ636" s="188" t="str">
        <f t="shared" si="218"/>
        <v>0</v>
      </c>
      <c r="AK636" s="265"/>
      <c r="AL636" s="254" t="str">
        <f t="shared" si="219"/>
        <v>---</v>
      </c>
      <c r="AM636" s="254" t="str">
        <f t="shared" si="220"/>
        <v>---</v>
      </c>
      <c r="AN636" s="265"/>
      <c r="AO636" s="188" t="str">
        <f>IFERROR(INDEX('تعرفه ها'!A:Z,MATCH(P636&amp;"-"&amp;AO$1,'تعرفه ها'!C:C,0),MATCH(F636,'تعرفه ها'!$2:$2,0),1),"---")</f>
        <v>---</v>
      </c>
      <c r="AP636" s="188" t="str">
        <f>IFERROR(INDEX('تعرفه ها'!A:Z,MATCH(P636&amp;"-"&amp;AP$1,'تعرفه ها'!C:C,0),MATCH(F636,'تعرفه ها'!$2:$2,0),1),"---")</f>
        <v>---</v>
      </c>
      <c r="AQ636" s="188" t="str">
        <f>IFERROR(INDEX('تعرفه ها'!A:Z,MATCH(P636&amp;"-"&amp;AQ$1,'تعرفه ها'!C:C,0),MATCH(F636,'تعرفه ها'!$2:$2,0),1),"---")</f>
        <v>---</v>
      </c>
      <c r="AR636" s="188" t="str">
        <f>IFERROR(INDEX('تعرفه ها'!A:Z,MATCH(P636&amp;"-"&amp;AR$1,'تعرفه ها'!C:C,0),MATCH(F636,'تعرفه ها'!$2:$2,0),1),"---")</f>
        <v>---</v>
      </c>
      <c r="AS636" s="265"/>
      <c r="AT636" s="415" t="str">
        <f t="shared" si="221"/>
        <v>---</v>
      </c>
      <c r="AU636" s="415" t="str">
        <f t="shared" si="222"/>
        <v>---</v>
      </c>
      <c r="AV636" s="415" t="str">
        <f t="shared" si="223"/>
        <v>---</v>
      </c>
      <c r="AW636" s="415" t="str">
        <f t="shared" si="224"/>
        <v>---</v>
      </c>
      <c r="AX636" s="415" t="str">
        <f t="shared" si="225"/>
        <v>---</v>
      </c>
      <c r="AY636" s="415" t="str">
        <f>IFERROR(AH636*INDEX('تعرفه ها'!A:Z,MATCH("عوارض برق به ازاء هر کیلووات",'تعرفه ها'!$C:$C,0),MATCH(F636,'تعرفه ها'!$2:$2,0)),"---")</f>
        <v>---</v>
      </c>
      <c r="AZ636" s="415" t="str">
        <f t="shared" si="226"/>
        <v>---</v>
      </c>
      <c r="BA636" s="415" t="str">
        <f>IFERROR(ROUND(((AX636+AY636+AZ636)*INDEX('تعرفه ها'!A:Z,MATCH("هزینه نگهداری و تعمیرات شبکه برق",'تعرفه ها'!$C:$C,0),MATCH(F636,'تعرفه ها'!$2:$2,0))/100),0),"---")</f>
        <v>---</v>
      </c>
      <c r="BB636" s="415">
        <f>IFERROR(IF(P636="دیماندی",ROUND(AJ636*INDEX('تعرفه ها'!A:Z,MATCH(BB$1,'تعرفه ها'!$C:$C,0),MATCH(F636,'تعرفه ها'!$2:$2,0))*J636/30,0),0),"---")</f>
        <v>0</v>
      </c>
      <c r="BC636" s="415"/>
      <c r="BD636" s="54" t="str">
        <f>IFERROR(IF(INDEX('اطلاعات دوره'!A:Z,MATCH(G636,'اطلاعات دوره'!C:C,0),MATCH("برق",'اطلاعات دوره'!$1:$1,0))="دارد",ROUND(AX636*INDEX('تعرفه ها'!A:Z,MATCH("پیک فصلی برق",'تعرفه ها'!$C:$C,0),MATCH(F636,'تعرفه ها'!$2:$2,0))/100,0),0),"---")</f>
        <v>---</v>
      </c>
      <c r="BE636" s="415" t="str">
        <f>IFERROR(ROUND(((AX636+AY636+AZ636+BA636+BB636+BC636+BD636)*INDEX('تعرفه ها'!A:Z,MATCH("مالیات برق",'تعرفه ها'!$C:$C,0),MATCH(F636,'تعرفه ها'!$2:$2,0))/100),0),"---")</f>
        <v>---</v>
      </c>
      <c r="BF636" s="415" t="str">
        <f t="shared" si="227"/>
        <v>---</v>
      </c>
      <c r="BG636" s="415" t="str">
        <f t="shared" si="231"/>
        <v>---</v>
      </c>
      <c r="BH636" s="415" t="str">
        <f t="shared" si="228"/>
        <v>---</v>
      </c>
      <c r="BI636" s="54" t="str">
        <f t="shared" si="229"/>
        <v>---</v>
      </c>
      <c r="BJ636" s="55" t="str">
        <f t="shared" si="230"/>
        <v>---</v>
      </c>
      <c r="BK636" s="262"/>
      <c r="BL636" s="183" t="str">
        <f>IFERROR(IF(INDEX(پرداخت!A:AZ,MATCH(A636&amp;" - "&amp;"برق",پرداخت!$B:$B,0),MATCH(G636,پرداخت!$1:$1,0))="نشده","نشده","شده"),"---")</f>
        <v>---</v>
      </c>
      <c r="BN636" s="257"/>
      <c r="BO636" s="257"/>
      <c r="BP636" s="257"/>
      <c r="BQ636" s="257"/>
      <c r="BR636" s="257"/>
      <c r="BS636" s="257"/>
      <c r="BT636" s="257"/>
      <c r="BU636" s="257"/>
      <c r="BV636" s="257"/>
      <c r="BW636" s="257"/>
      <c r="BX636" s="257"/>
      <c r="BY636" s="257"/>
      <c r="BZ636" s="257"/>
      <c r="CA636" s="257"/>
      <c r="CB636" s="257"/>
      <c r="CC636" s="257"/>
      <c r="CD636" s="257"/>
      <c r="CE636" s="257"/>
      <c r="CF636" s="257"/>
      <c r="CG636" s="257"/>
      <c r="CH636"/>
      <c r="CI636"/>
      <c r="CJ636"/>
      <c r="CK636"/>
    </row>
    <row r="637" spans="1:89" ht="33.75" hidden="1">
      <c r="A637" s="170"/>
      <c r="B637" s="47">
        <f>IFERROR(INDEX('اطلاعات انشعابات شرکتها'!A:BB,MATCH(A637,'اطلاعات انشعابات شرکتها'!A:A,0),MATCH(B$1,'اطلاعات انشعابات شرکتها'!$1:$1,0)),0)</f>
        <v>0</v>
      </c>
      <c r="C637" s="48">
        <f>IFERROR(INDEX('اطلاعات انشعابات شرکتها'!A:BB,MATCH(A637,'اطلاعات انشعابات شرکتها'!A:A,0),MATCH(C$1,'اطلاعات انشعابات شرکتها'!$1:$1,0)),0)</f>
        <v>0</v>
      </c>
      <c r="D637" s="45"/>
      <c r="E637" s="171"/>
      <c r="F637" s="170"/>
      <c r="G637" s="188" t="str">
        <f t="shared" si="209"/>
        <v>/</v>
      </c>
      <c r="H637" s="188">
        <f>IFERROR(INDEX('اطلاعات دوره'!A:Z,MATCH(G637,'اطلاعات دوره'!C:C,0),MATCH(H$1,'اطلاعات دوره'!$1:$1,0)),0)</f>
        <v>0</v>
      </c>
      <c r="I637" s="188">
        <f>IFERROR(INDEX('اطلاعات دوره'!A:Z,MATCH(G637,'اطلاعات دوره'!C:C,0),MATCH(I$1,'اطلاعات دوره'!$1:$1,0)),0)</f>
        <v>0</v>
      </c>
      <c r="J637" s="188">
        <f>IFERROR(INDEX('اطلاعات دوره'!A:Z,MATCH(G637,'اطلاعات دوره'!C:C,0),MATCH(J$1,'اطلاعات دوره'!$1:$1,0)),0)</f>
        <v>0</v>
      </c>
      <c r="K637" s="265"/>
      <c r="L637" s="188" t="str">
        <f>IFERROR(INDEX('اطلاعات دوره'!A:Z,MATCH(G637,'اطلاعات دوره'!C:C,0)-1,MATCH("عنوان",'اطلاعات دوره'!$1:$1,0)),"---")</f>
        <v>---</v>
      </c>
      <c r="M637" s="188" t="str">
        <f t="shared" si="210"/>
        <v>----</v>
      </c>
      <c r="N637" s="188" t="str">
        <f t="shared" si="211"/>
        <v>-/</v>
      </c>
      <c r="O637" s="265"/>
      <c r="P637" s="188">
        <f>IFERROR(INDEX('اطلاعات انشعابات شرکتها'!A:BB,MATCH(A637,'اطلاعات انشعابات شرکتها'!A:A,0),MATCH(P$1,'اطلاعات انشعابات شرکتها'!$1:$1,0)),0)</f>
        <v>0</v>
      </c>
      <c r="Q637" s="188">
        <f>IFERROR(INDEX('اطلاعات انشعابات شرکتها'!A:BB,MATCH(A637,'اطلاعات انشعابات شرکتها'!A:A,0),MATCH(Q$1,'اطلاعات انشعابات شرکتها'!$1:$1,0)),0)</f>
        <v>0</v>
      </c>
      <c r="R637" s="188">
        <f>IFERROR(INDEX('اطلاعات انشعابات شرکتها'!A:BB,MATCH(A637,'اطلاعات انشعابات شرکتها'!A:A,0),MATCH(R$1,'اطلاعات انشعابات شرکتها'!$1:$1,0)),0)</f>
        <v>0</v>
      </c>
      <c r="S637" s="265"/>
      <c r="T637" s="188">
        <f>IFERROR(INDEX('قرائت کنتور'!A:AZ,MATCH(A637&amp;"-"&amp;T$1,'قرائت کنتور'!B:B,0),MATCH(G637,'قرائت کنتور'!$1:$1,0)),0)</f>
        <v>0</v>
      </c>
      <c r="U637" s="188">
        <f>IFERROR(INDEX('قرائت کنتور'!A:AZ,MATCH(A637&amp;"-"&amp;U$1,'قرائت کنتور'!B:B,0),MATCH(L637,'قرائت کنتور'!$1:$1,0)),0)</f>
        <v>0</v>
      </c>
      <c r="V637" s="188">
        <f>IFERROR(INDEX('قرائت کنتور'!A:AZ,MATCH(A637&amp;"-"&amp;U$1,'قرائت کنتور'!B:B,0),MATCH(G637,'قرائت کنتور'!$1:$1,0)),0)</f>
        <v>0</v>
      </c>
      <c r="W637" s="188">
        <f>IFERROR(INDEX('قرائت کنتور'!A:AZ,MATCH(A637&amp;"-"&amp;W$1,'قرائت کنتور'!B:B,0),MATCH(L637,'قرائت کنتور'!$1:$1,0)),0)</f>
        <v>0</v>
      </c>
      <c r="X637" s="188">
        <f>IFERROR(INDEX('قرائت کنتور'!A:AZ,MATCH(A637&amp;"-"&amp;W$1,'قرائت کنتور'!B:B,0),MATCH(G637,'قرائت کنتور'!$1:$1,0)),0)</f>
        <v>0</v>
      </c>
      <c r="Y637" s="188">
        <f>IFERROR(INDEX('قرائت کنتور'!A:AZ,MATCH(A637&amp;"-"&amp;Y$1,'قرائت کنتور'!B:B,0),MATCH(L637,'قرائت کنتور'!$1:$1,0)),0)</f>
        <v>0</v>
      </c>
      <c r="Z637" s="188">
        <f>IFERROR(INDEX('قرائت کنتور'!A:AZ,MATCH(A637&amp;"-"&amp;Y$1,'قرائت کنتور'!B:B,0),MATCH(G637,'قرائت کنتور'!$1:$1,0)),0)</f>
        <v>0</v>
      </c>
      <c r="AA637" s="188">
        <f>IFERROR(INDEX('قرائت کنتور'!A:AZ,MATCH(A637&amp;"-"&amp;AA$1,'قرائت کنتور'!B:B,0),MATCH(L637,'قرائت کنتور'!$1:$1,0)),0)</f>
        <v>0</v>
      </c>
      <c r="AB637" s="188">
        <f>IFERROR(INDEX('قرائت کنتور'!A:AZ,MATCH(A637&amp;"-"&amp;AA$1,'قرائت کنتور'!B:B,0),MATCH(G637,'قرائت کنتور'!$1:$1,0)),0)</f>
        <v>0</v>
      </c>
      <c r="AC637" s="265"/>
      <c r="AD637" s="188">
        <f t="shared" si="212"/>
        <v>0</v>
      </c>
      <c r="AE637" s="188">
        <f t="shared" si="213"/>
        <v>0</v>
      </c>
      <c r="AF637" s="188">
        <f t="shared" si="214"/>
        <v>0</v>
      </c>
      <c r="AG637" s="188">
        <f t="shared" si="215"/>
        <v>0</v>
      </c>
      <c r="AH637" s="188">
        <f t="shared" si="216"/>
        <v>0</v>
      </c>
      <c r="AI637" s="188">
        <f t="shared" si="217"/>
        <v>0</v>
      </c>
      <c r="AJ637" s="188" t="str">
        <f t="shared" si="218"/>
        <v>0</v>
      </c>
      <c r="AK637" s="265"/>
      <c r="AL637" s="254" t="str">
        <f t="shared" si="219"/>
        <v>---</v>
      </c>
      <c r="AM637" s="254" t="str">
        <f t="shared" si="220"/>
        <v>---</v>
      </c>
      <c r="AN637" s="265"/>
      <c r="AO637" s="188" t="str">
        <f>IFERROR(INDEX('تعرفه ها'!A:Z,MATCH(P637&amp;"-"&amp;AO$1,'تعرفه ها'!C:C,0),MATCH(F637,'تعرفه ها'!$2:$2,0),1),"---")</f>
        <v>---</v>
      </c>
      <c r="AP637" s="188" t="str">
        <f>IFERROR(INDEX('تعرفه ها'!A:Z,MATCH(P637&amp;"-"&amp;AP$1,'تعرفه ها'!C:C,0),MATCH(F637,'تعرفه ها'!$2:$2,0),1),"---")</f>
        <v>---</v>
      </c>
      <c r="AQ637" s="188" t="str">
        <f>IFERROR(INDEX('تعرفه ها'!A:Z,MATCH(P637&amp;"-"&amp;AQ$1,'تعرفه ها'!C:C,0),MATCH(F637,'تعرفه ها'!$2:$2,0),1),"---")</f>
        <v>---</v>
      </c>
      <c r="AR637" s="188" t="str">
        <f>IFERROR(INDEX('تعرفه ها'!A:Z,MATCH(P637&amp;"-"&amp;AR$1,'تعرفه ها'!C:C,0),MATCH(F637,'تعرفه ها'!$2:$2,0),1),"---")</f>
        <v>---</v>
      </c>
      <c r="AS637" s="265"/>
      <c r="AT637" s="415" t="str">
        <f t="shared" si="221"/>
        <v>---</v>
      </c>
      <c r="AU637" s="415" t="str">
        <f t="shared" si="222"/>
        <v>---</v>
      </c>
      <c r="AV637" s="415" t="str">
        <f t="shared" si="223"/>
        <v>---</v>
      </c>
      <c r="AW637" s="415" t="str">
        <f t="shared" si="224"/>
        <v>---</v>
      </c>
      <c r="AX637" s="415" t="str">
        <f t="shared" si="225"/>
        <v>---</v>
      </c>
      <c r="AY637" s="415" t="str">
        <f>IFERROR(AH637*INDEX('تعرفه ها'!A:Z,MATCH("عوارض برق به ازاء هر کیلووات",'تعرفه ها'!$C:$C,0),MATCH(F637,'تعرفه ها'!$2:$2,0)),"---")</f>
        <v>---</v>
      </c>
      <c r="AZ637" s="415" t="str">
        <f t="shared" si="226"/>
        <v>---</v>
      </c>
      <c r="BA637" s="415" t="str">
        <f>IFERROR(ROUND(((AX637+AY637+AZ637)*INDEX('تعرفه ها'!A:Z,MATCH("هزینه نگهداری و تعمیرات شبکه برق",'تعرفه ها'!$C:$C,0),MATCH(F637,'تعرفه ها'!$2:$2,0))/100),0),"---")</f>
        <v>---</v>
      </c>
      <c r="BB637" s="415">
        <f>IFERROR(IF(P637="دیماندی",ROUND(AJ637*INDEX('تعرفه ها'!A:Z,MATCH(BB$1,'تعرفه ها'!$C:$C,0),MATCH(F637,'تعرفه ها'!$2:$2,0))*J637/30,0),0),"---")</f>
        <v>0</v>
      </c>
      <c r="BC637" s="415"/>
      <c r="BD637" s="54" t="str">
        <f>IFERROR(IF(INDEX('اطلاعات دوره'!A:Z,MATCH(G637,'اطلاعات دوره'!C:C,0),MATCH("برق",'اطلاعات دوره'!$1:$1,0))="دارد",ROUND(AX637*INDEX('تعرفه ها'!A:Z,MATCH("پیک فصلی برق",'تعرفه ها'!$C:$C,0),MATCH(F637,'تعرفه ها'!$2:$2,0))/100,0),0),"---")</f>
        <v>---</v>
      </c>
      <c r="BE637" s="415" t="str">
        <f>IFERROR(ROUND(((AX637+AY637+AZ637+BA637+BB637+BC637+BD637)*INDEX('تعرفه ها'!A:Z,MATCH("مالیات برق",'تعرفه ها'!$C:$C,0),MATCH(F637,'تعرفه ها'!$2:$2,0))/100),0),"---")</f>
        <v>---</v>
      </c>
      <c r="BF637" s="415" t="str">
        <f t="shared" si="227"/>
        <v>---</v>
      </c>
      <c r="BG637" s="415" t="str">
        <f t="shared" si="231"/>
        <v>---</v>
      </c>
      <c r="BH637" s="415" t="str">
        <f t="shared" si="228"/>
        <v>---</v>
      </c>
      <c r="BI637" s="54" t="str">
        <f t="shared" si="229"/>
        <v>---</v>
      </c>
      <c r="BJ637" s="55" t="str">
        <f t="shared" si="230"/>
        <v>---</v>
      </c>
      <c r="BK637" s="262"/>
      <c r="BL637" s="183" t="str">
        <f>IFERROR(IF(INDEX(پرداخت!A:AZ,MATCH(A637&amp;" - "&amp;"برق",پرداخت!$B:$B,0),MATCH(G637,پرداخت!$1:$1,0))="نشده","نشده","شده"),"---")</f>
        <v>---</v>
      </c>
      <c r="BN637" s="257"/>
      <c r="BO637" s="257"/>
      <c r="BP637" s="257"/>
      <c r="BQ637" s="257"/>
      <c r="BR637" s="257"/>
      <c r="BS637" s="257"/>
      <c r="BT637" s="257"/>
      <c r="BU637" s="257"/>
      <c r="BV637" s="257"/>
      <c r="BW637" s="257"/>
      <c r="BX637" s="257"/>
      <c r="BY637" s="257"/>
      <c r="BZ637" s="257"/>
      <c r="CA637" s="257"/>
      <c r="CB637" s="257"/>
      <c r="CC637" s="257"/>
      <c r="CD637" s="257"/>
      <c r="CE637" s="257"/>
      <c r="CF637" s="257"/>
      <c r="CG637" s="257"/>
      <c r="CH637"/>
      <c r="CI637"/>
      <c r="CJ637"/>
      <c r="CK637"/>
    </row>
    <row r="638" spans="1:89" ht="33.75" hidden="1">
      <c r="A638" s="170"/>
      <c r="B638" s="47">
        <f>IFERROR(INDEX('اطلاعات انشعابات شرکتها'!A:BB,MATCH(A638,'اطلاعات انشعابات شرکتها'!A:A,0),MATCH(B$1,'اطلاعات انشعابات شرکتها'!$1:$1,0)),0)</f>
        <v>0</v>
      </c>
      <c r="C638" s="48">
        <f>IFERROR(INDEX('اطلاعات انشعابات شرکتها'!A:BB,MATCH(A638,'اطلاعات انشعابات شرکتها'!A:A,0),MATCH(C$1,'اطلاعات انشعابات شرکتها'!$1:$1,0)),0)</f>
        <v>0</v>
      </c>
      <c r="D638" s="45"/>
      <c r="E638" s="171"/>
      <c r="F638" s="170"/>
      <c r="G638" s="188" t="str">
        <f t="shared" si="209"/>
        <v>/</v>
      </c>
      <c r="H638" s="188">
        <f>IFERROR(INDEX('اطلاعات دوره'!A:Z,MATCH(G638,'اطلاعات دوره'!C:C,0),MATCH(H$1,'اطلاعات دوره'!$1:$1,0)),0)</f>
        <v>0</v>
      </c>
      <c r="I638" s="188">
        <f>IFERROR(INDEX('اطلاعات دوره'!A:Z,MATCH(G638,'اطلاعات دوره'!C:C,0),MATCH(I$1,'اطلاعات دوره'!$1:$1,0)),0)</f>
        <v>0</v>
      </c>
      <c r="J638" s="188">
        <f>IFERROR(INDEX('اطلاعات دوره'!A:Z,MATCH(G638,'اطلاعات دوره'!C:C,0),MATCH(J$1,'اطلاعات دوره'!$1:$1,0)),0)</f>
        <v>0</v>
      </c>
      <c r="K638" s="265"/>
      <c r="L638" s="188" t="str">
        <f>IFERROR(INDEX('اطلاعات دوره'!A:Z,MATCH(G638,'اطلاعات دوره'!C:C,0)-1,MATCH("عنوان",'اطلاعات دوره'!$1:$1,0)),"---")</f>
        <v>---</v>
      </c>
      <c r="M638" s="188" t="str">
        <f t="shared" si="210"/>
        <v>----</v>
      </c>
      <c r="N638" s="188" t="str">
        <f t="shared" si="211"/>
        <v>-/</v>
      </c>
      <c r="O638" s="265"/>
      <c r="P638" s="188">
        <f>IFERROR(INDEX('اطلاعات انشعابات شرکتها'!A:BB,MATCH(A638,'اطلاعات انشعابات شرکتها'!A:A,0),MATCH(P$1,'اطلاعات انشعابات شرکتها'!$1:$1,0)),0)</f>
        <v>0</v>
      </c>
      <c r="Q638" s="188">
        <f>IFERROR(INDEX('اطلاعات انشعابات شرکتها'!A:BB,MATCH(A638,'اطلاعات انشعابات شرکتها'!A:A,0),MATCH(Q$1,'اطلاعات انشعابات شرکتها'!$1:$1,0)),0)</f>
        <v>0</v>
      </c>
      <c r="R638" s="188">
        <f>IFERROR(INDEX('اطلاعات انشعابات شرکتها'!A:BB,MATCH(A638,'اطلاعات انشعابات شرکتها'!A:A,0),MATCH(R$1,'اطلاعات انشعابات شرکتها'!$1:$1,0)),0)</f>
        <v>0</v>
      </c>
      <c r="S638" s="265"/>
      <c r="T638" s="188">
        <f>IFERROR(INDEX('قرائت کنتور'!A:AZ,MATCH(A638&amp;"-"&amp;T$1,'قرائت کنتور'!B:B,0),MATCH(G638,'قرائت کنتور'!$1:$1,0)),0)</f>
        <v>0</v>
      </c>
      <c r="U638" s="188">
        <f>IFERROR(INDEX('قرائت کنتور'!A:AZ,MATCH(A638&amp;"-"&amp;U$1,'قرائت کنتور'!B:B,0),MATCH(L638,'قرائت کنتور'!$1:$1,0)),0)</f>
        <v>0</v>
      </c>
      <c r="V638" s="188">
        <f>IFERROR(INDEX('قرائت کنتور'!A:AZ,MATCH(A638&amp;"-"&amp;U$1,'قرائت کنتور'!B:B,0),MATCH(G638,'قرائت کنتور'!$1:$1,0)),0)</f>
        <v>0</v>
      </c>
      <c r="W638" s="188">
        <f>IFERROR(INDEX('قرائت کنتور'!A:AZ,MATCH(A638&amp;"-"&amp;W$1,'قرائت کنتور'!B:B,0),MATCH(L638,'قرائت کنتور'!$1:$1,0)),0)</f>
        <v>0</v>
      </c>
      <c r="X638" s="188">
        <f>IFERROR(INDEX('قرائت کنتور'!A:AZ,MATCH(A638&amp;"-"&amp;W$1,'قرائت کنتور'!B:B,0),MATCH(G638,'قرائت کنتور'!$1:$1,0)),0)</f>
        <v>0</v>
      </c>
      <c r="Y638" s="188">
        <f>IFERROR(INDEX('قرائت کنتور'!A:AZ,MATCH(A638&amp;"-"&amp;Y$1,'قرائت کنتور'!B:B,0),MATCH(L638,'قرائت کنتور'!$1:$1,0)),0)</f>
        <v>0</v>
      </c>
      <c r="Z638" s="188">
        <f>IFERROR(INDEX('قرائت کنتور'!A:AZ,MATCH(A638&amp;"-"&amp;Y$1,'قرائت کنتور'!B:B,0),MATCH(G638,'قرائت کنتور'!$1:$1,0)),0)</f>
        <v>0</v>
      </c>
      <c r="AA638" s="188">
        <f>IFERROR(INDEX('قرائت کنتور'!A:AZ,MATCH(A638&amp;"-"&amp;AA$1,'قرائت کنتور'!B:B,0),MATCH(L638,'قرائت کنتور'!$1:$1,0)),0)</f>
        <v>0</v>
      </c>
      <c r="AB638" s="188">
        <f>IFERROR(INDEX('قرائت کنتور'!A:AZ,MATCH(A638&amp;"-"&amp;AA$1,'قرائت کنتور'!B:B,0),MATCH(G638,'قرائت کنتور'!$1:$1,0)),0)</f>
        <v>0</v>
      </c>
      <c r="AC638" s="265"/>
      <c r="AD638" s="188">
        <f t="shared" si="212"/>
        <v>0</v>
      </c>
      <c r="AE638" s="188">
        <f t="shared" si="213"/>
        <v>0</v>
      </c>
      <c r="AF638" s="188">
        <f t="shared" si="214"/>
        <v>0</v>
      </c>
      <c r="AG638" s="188">
        <f t="shared" si="215"/>
        <v>0</v>
      </c>
      <c r="AH638" s="188">
        <f t="shared" si="216"/>
        <v>0</v>
      </c>
      <c r="AI638" s="188">
        <f t="shared" si="217"/>
        <v>0</v>
      </c>
      <c r="AJ638" s="188" t="str">
        <f t="shared" si="218"/>
        <v>0</v>
      </c>
      <c r="AK638" s="265"/>
      <c r="AL638" s="254" t="str">
        <f t="shared" si="219"/>
        <v>---</v>
      </c>
      <c r="AM638" s="254" t="str">
        <f t="shared" si="220"/>
        <v>---</v>
      </c>
      <c r="AN638" s="265"/>
      <c r="AO638" s="188" t="str">
        <f>IFERROR(INDEX('تعرفه ها'!A:Z,MATCH(P638&amp;"-"&amp;AO$1,'تعرفه ها'!C:C,0),MATCH(F638,'تعرفه ها'!$2:$2,0),1),"---")</f>
        <v>---</v>
      </c>
      <c r="AP638" s="188" t="str">
        <f>IFERROR(INDEX('تعرفه ها'!A:Z,MATCH(P638&amp;"-"&amp;AP$1,'تعرفه ها'!C:C,0),MATCH(F638,'تعرفه ها'!$2:$2,0),1),"---")</f>
        <v>---</v>
      </c>
      <c r="AQ638" s="188" t="str">
        <f>IFERROR(INDEX('تعرفه ها'!A:Z,MATCH(P638&amp;"-"&amp;AQ$1,'تعرفه ها'!C:C,0),MATCH(F638,'تعرفه ها'!$2:$2,0),1),"---")</f>
        <v>---</v>
      </c>
      <c r="AR638" s="188" t="str">
        <f>IFERROR(INDEX('تعرفه ها'!A:Z,MATCH(P638&amp;"-"&amp;AR$1,'تعرفه ها'!C:C,0),MATCH(F638,'تعرفه ها'!$2:$2,0),1),"---")</f>
        <v>---</v>
      </c>
      <c r="AS638" s="265"/>
      <c r="AT638" s="415" t="str">
        <f t="shared" si="221"/>
        <v>---</v>
      </c>
      <c r="AU638" s="415" t="str">
        <f t="shared" si="222"/>
        <v>---</v>
      </c>
      <c r="AV638" s="415" t="str">
        <f t="shared" si="223"/>
        <v>---</v>
      </c>
      <c r="AW638" s="415" t="str">
        <f t="shared" si="224"/>
        <v>---</v>
      </c>
      <c r="AX638" s="415" t="str">
        <f t="shared" si="225"/>
        <v>---</v>
      </c>
      <c r="AY638" s="415" t="str">
        <f>IFERROR(AH638*INDEX('تعرفه ها'!A:Z,MATCH("عوارض برق به ازاء هر کیلووات",'تعرفه ها'!$C:$C,0),MATCH(F638,'تعرفه ها'!$2:$2,0)),"---")</f>
        <v>---</v>
      </c>
      <c r="AZ638" s="415" t="str">
        <f t="shared" si="226"/>
        <v>---</v>
      </c>
      <c r="BA638" s="415" t="str">
        <f>IFERROR(ROUND(((AX638+AY638+AZ638)*INDEX('تعرفه ها'!A:Z,MATCH("هزینه نگهداری و تعمیرات شبکه برق",'تعرفه ها'!$C:$C,0),MATCH(F638,'تعرفه ها'!$2:$2,0))/100),0),"---")</f>
        <v>---</v>
      </c>
      <c r="BB638" s="415">
        <f>IFERROR(IF(P638="دیماندی",ROUND(AJ638*INDEX('تعرفه ها'!A:Z,MATCH(BB$1,'تعرفه ها'!$C:$C,0),MATCH(F638,'تعرفه ها'!$2:$2,0))*J638/30,0),0),"---")</f>
        <v>0</v>
      </c>
      <c r="BC638" s="415"/>
      <c r="BD638" s="54" t="str">
        <f>IFERROR(IF(INDEX('اطلاعات دوره'!A:Z,MATCH(G638,'اطلاعات دوره'!C:C,0),MATCH("برق",'اطلاعات دوره'!$1:$1,0))="دارد",ROUND(AX638*INDEX('تعرفه ها'!A:Z,MATCH("پیک فصلی برق",'تعرفه ها'!$C:$C,0),MATCH(F638,'تعرفه ها'!$2:$2,0))/100,0),0),"---")</f>
        <v>---</v>
      </c>
      <c r="BE638" s="415" t="str">
        <f>IFERROR(ROUND(((AX638+AY638+AZ638+BA638+BB638+BC638+BD638)*INDEX('تعرفه ها'!A:Z,MATCH("مالیات برق",'تعرفه ها'!$C:$C,0),MATCH(F638,'تعرفه ها'!$2:$2,0))/100),0),"---")</f>
        <v>---</v>
      </c>
      <c r="BF638" s="415" t="str">
        <f t="shared" si="227"/>
        <v>---</v>
      </c>
      <c r="BG638" s="415" t="str">
        <f t="shared" si="231"/>
        <v>---</v>
      </c>
      <c r="BH638" s="415" t="str">
        <f t="shared" si="228"/>
        <v>---</v>
      </c>
      <c r="BI638" s="54" t="str">
        <f t="shared" si="229"/>
        <v>---</v>
      </c>
      <c r="BJ638" s="55" t="str">
        <f t="shared" si="230"/>
        <v>---</v>
      </c>
      <c r="BK638" s="262"/>
      <c r="BL638" s="183" t="str">
        <f>IFERROR(IF(INDEX(پرداخت!A:AZ,MATCH(A638&amp;" - "&amp;"برق",پرداخت!$B:$B,0),MATCH(G638,پرداخت!$1:$1,0))="نشده","نشده","شده"),"---")</f>
        <v>---</v>
      </c>
      <c r="BN638" s="257"/>
      <c r="BO638" s="257"/>
      <c r="BP638" s="257"/>
      <c r="BQ638" s="257"/>
      <c r="BR638" s="257"/>
      <c r="BS638" s="257"/>
      <c r="BT638" s="257"/>
      <c r="BU638" s="257"/>
      <c r="BV638" s="257"/>
      <c r="BW638" s="257"/>
      <c r="BX638" s="257"/>
      <c r="BY638" s="257"/>
      <c r="BZ638" s="257"/>
      <c r="CA638" s="257"/>
      <c r="CB638" s="257"/>
      <c r="CC638" s="257"/>
      <c r="CD638" s="257"/>
      <c r="CE638" s="257"/>
      <c r="CF638" s="257"/>
      <c r="CG638" s="257"/>
      <c r="CH638"/>
      <c r="CI638"/>
      <c r="CJ638"/>
      <c r="CK638"/>
    </row>
    <row r="639" spans="1:89" ht="33.75" hidden="1">
      <c r="A639" s="170"/>
      <c r="B639" s="47">
        <f>IFERROR(INDEX('اطلاعات انشعابات شرکتها'!A:BB,MATCH(A639,'اطلاعات انشعابات شرکتها'!A:A,0),MATCH(B$1,'اطلاعات انشعابات شرکتها'!$1:$1,0)),0)</f>
        <v>0</v>
      </c>
      <c r="C639" s="48">
        <f>IFERROR(INDEX('اطلاعات انشعابات شرکتها'!A:BB,MATCH(A639,'اطلاعات انشعابات شرکتها'!A:A,0),MATCH(C$1,'اطلاعات انشعابات شرکتها'!$1:$1,0)),0)</f>
        <v>0</v>
      </c>
      <c r="D639" s="45"/>
      <c r="E639" s="171"/>
      <c r="F639" s="170"/>
      <c r="G639" s="188" t="str">
        <f t="shared" si="209"/>
        <v>/</v>
      </c>
      <c r="H639" s="188">
        <f>IFERROR(INDEX('اطلاعات دوره'!A:Z,MATCH(G639,'اطلاعات دوره'!C:C,0),MATCH(H$1,'اطلاعات دوره'!$1:$1,0)),0)</f>
        <v>0</v>
      </c>
      <c r="I639" s="188">
        <f>IFERROR(INDEX('اطلاعات دوره'!A:Z,MATCH(G639,'اطلاعات دوره'!C:C,0),MATCH(I$1,'اطلاعات دوره'!$1:$1,0)),0)</f>
        <v>0</v>
      </c>
      <c r="J639" s="188">
        <f>IFERROR(INDEX('اطلاعات دوره'!A:Z,MATCH(G639,'اطلاعات دوره'!C:C,0),MATCH(J$1,'اطلاعات دوره'!$1:$1,0)),0)</f>
        <v>0</v>
      </c>
      <c r="K639" s="265"/>
      <c r="L639" s="188" t="str">
        <f>IFERROR(INDEX('اطلاعات دوره'!A:Z,MATCH(G639,'اطلاعات دوره'!C:C,0)-1,MATCH("عنوان",'اطلاعات دوره'!$1:$1,0)),"---")</f>
        <v>---</v>
      </c>
      <c r="M639" s="188" t="str">
        <f t="shared" si="210"/>
        <v>----</v>
      </c>
      <c r="N639" s="188" t="str">
        <f t="shared" si="211"/>
        <v>-/</v>
      </c>
      <c r="O639" s="265"/>
      <c r="P639" s="188">
        <f>IFERROR(INDEX('اطلاعات انشعابات شرکتها'!A:BB,MATCH(A639,'اطلاعات انشعابات شرکتها'!A:A,0),MATCH(P$1,'اطلاعات انشعابات شرکتها'!$1:$1,0)),0)</f>
        <v>0</v>
      </c>
      <c r="Q639" s="188">
        <f>IFERROR(INDEX('اطلاعات انشعابات شرکتها'!A:BB,MATCH(A639,'اطلاعات انشعابات شرکتها'!A:A,0),MATCH(Q$1,'اطلاعات انشعابات شرکتها'!$1:$1,0)),0)</f>
        <v>0</v>
      </c>
      <c r="R639" s="188">
        <f>IFERROR(INDEX('اطلاعات انشعابات شرکتها'!A:BB,MATCH(A639,'اطلاعات انشعابات شرکتها'!A:A,0),MATCH(R$1,'اطلاعات انشعابات شرکتها'!$1:$1,0)),0)</f>
        <v>0</v>
      </c>
      <c r="S639" s="265"/>
      <c r="T639" s="188">
        <f>IFERROR(INDEX('قرائت کنتور'!A:AZ,MATCH(A639&amp;"-"&amp;T$1,'قرائت کنتور'!B:B,0),MATCH(G639,'قرائت کنتور'!$1:$1,0)),0)</f>
        <v>0</v>
      </c>
      <c r="U639" s="188">
        <f>IFERROR(INDEX('قرائت کنتور'!A:AZ,MATCH(A639&amp;"-"&amp;U$1,'قرائت کنتور'!B:B,0),MATCH(L639,'قرائت کنتور'!$1:$1,0)),0)</f>
        <v>0</v>
      </c>
      <c r="V639" s="188">
        <f>IFERROR(INDEX('قرائت کنتور'!A:AZ,MATCH(A639&amp;"-"&amp;U$1,'قرائت کنتور'!B:B,0),MATCH(G639,'قرائت کنتور'!$1:$1,0)),0)</f>
        <v>0</v>
      </c>
      <c r="W639" s="188">
        <f>IFERROR(INDEX('قرائت کنتور'!A:AZ,MATCH(A639&amp;"-"&amp;W$1,'قرائت کنتور'!B:B,0),MATCH(L639,'قرائت کنتور'!$1:$1,0)),0)</f>
        <v>0</v>
      </c>
      <c r="X639" s="188">
        <f>IFERROR(INDEX('قرائت کنتور'!A:AZ,MATCH(A639&amp;"-"&amp;W$1,'قرائت کنتور'!B:B,0),MATCH(G639,'قرائت کنتور'!$1:$1,0)),0)</f>
        <v>0</v>
      </c>
      <c r="Y639" s="188">
        <f>IFERROR(INDEX('قرائت کنتور'!A:AZ,MATCH(A639&amp;"-"&amp;Y$1,'قرائت کنتور'!B:B,0),MATCH(L639,'قرائت کنتور'!$1:$1,0)),0)</f>
        <v>0</v>
      </c>
      <c r="Z639" s="188">
        <f>IFERROR(INDEX('قرائت کنتور'!A:AZ,MATCH(A639&amp;"-"&amp;Y$1,'قرائت کنتور'!B:B,0),MATCH(G639,'قرائت کنتور'!$1:$1,0)),0)</f>
        <v>0</v>
      </c>
      <c r="AA639" s="188">
        <f>IFERROR(INDEX('قرائت کنتور'!A:AZ,MATCH(A639&amp;"-"&amp;AA$1,'قرائت کنتور'!B:B,0),MATCH(L639,'قرائت کنتور'!$1:$1,0)),0)</f>
        <v>0</v>
      </c>
      <c r="AB639" s="188">
        <f>IFERROR(INDEX('قرائت کنتور'!A:AZ,MATCH(A639&amp;"-"&amp;AA$1,'قرائت کنتور'!B:B,0),MATCH(G639,'قرائت کنتور'!$1:$1,0)),0)</f>
        <v>0</v>
      </c>
      <c r="AC639" s="265"/>
      <c r="AD639" s="188">
        <f t="shared" si="212"/>
        <v>0</v>
      </c>
      <c r="AE639" s="188">
        <f t="shared" si="213"/>
        <v>0</v>
      </c>
      <c r="AF639" s="188">
        <f t="shared" si="214"/>
        <v>0</v>
      </c>
      <c r="AG639" s="188">
        <f t="shared" si="215"/>
        <v>0</v>
      </c>
      <c r="AH639" s="188">
        <f t="shared" si="216"/>
        <v>0</v>
      </c>
      <c r="AI639" s="188">
        <f t="shared" si="217"/>
        <v>0</v>
      </c>
      <c r="AJ639" s="188" t="str">
        <f t="shared" si="218"/>
        <v>0</v>
      </c>
      <c r="AK639" s="265"/>
      <c r="AL639" s="254" t="str">
        <f t="shared" si="219"/>
        <v>---</v>
      </c>
      <c r="AM639" s="254" t="str">
        <f t="shared" si="220"/>
        <v>---</v>
      </c>
      <c r="AN639" s="265"/>
      <c r="AO639" s="188" t="str">
        <f>IFERROR(INDEX('تعرفه ها'!A:Z,MATCH(P639&amp;"-"&amp;AO$1,'تعرفه ها'!C:C,0),MATCH(F639,'تعرفه ها'!$2:$2,0),1),"---")</f>
        <v>---</v>
      </c>
      <c r="AP639" s="188" t="str">
        <f>IFERROR(INDEX('تعرفه ها'!A:Z,MATCH(P639&amp;"-"&amp;AP$1,'تعرفه ها'!C:C,0),MATCH(F639,'تعرفه ها'!$2:$2,0),1),"---")</f>
        <v>---</v>
      </c>
      <c r="AQ639" s="188" t="str">
        <f>IFERROR(INDEX('تعرفه ها'!A:Z,MATCH(P639&amp;"-"&amp;AQ$1,'تعرفه ها'!C:C,0),MATCH(F639,'تعرفه ها'!$2:$2,0),1),"---")</f>
        <v>---</v>
      </c>
      <c r="AR639" s="188" t="str">
        <f>IFERROR(INDEX('تعرفه ها'!A:Z,MATCH(P639&amp;"-"&amp;AR$1,'تعرفه ها'!C:C,0),MATCH(F639,'تعرفه ها'!$2:$2,0),1),"---")</f>
        <v>---</v>
      </c>
      <c r="AS639" s="265"/>
      <c r="AT639" s="415" t="str">
        <f t="shared" si="221"/>
        <v>---</v>
      </c>
      <c r="AU639" s="415" t="str">
        <f t="shared" si="222"/>
        <v>---</v>
      </c>
      <c r="AV639" s="415" t="str">
        <f t="shared" si="223"/>
        <v>---</v>
      </c>
      <c r="AW639" s="415" t="str">
        <f t="shared" si="224"/>
        <v>---</v>
      </c>
      <c r="AX639" s="415" t="str">
        <f t="shared" si="225"/>
        <v>---</v>
      </c>
      <c r="AY639" s="415" t="str">
        <f>IFERROR(AH639*INDEX('تعرفه ها'!A:Z,MATCH("عوارض برق به ازاء هر کیلووات",'تعرفه ها'!$C:$C,0),MATCH(F639,'تعرفه ها'!$2:$2,0)),"---")</f>
        <v>---</v>
      </c>
      <c r="AZ639" s="415" t="str">
        <f t="shared" si="226"/>
        <v>---</v>
      </c>
      <c r="BA639" s="415" t="str">
        <f>IFERROR(ROUND(((AX639+AY639+AZ639)*INDEX('تعرفه ها'!A:Z,MATCH("هزینه نگهداری و تعمیرات شبکه برق",'تعرفه ها'!$C:$C,0),MATCH(F639,'تعرفه ها'!$2:$2,0))/100),0),"---")</f>
        <v>---</v>
      </c>
      <c r="BB639" s="415">
        <f>IFERROR(IF(P639="دیماندی",ROUND(AJ639*INDEX('تعرفه ها'!A:Z,MATCH(BB$1,'تعرفه ها'!$C:$C,0),MATCH(F639,'تعرفه ها'!$2:$2,0))*J639/30,0),0),"---")</f>
        <v>0</v>
      </c>
      <c r="BC639" s="415"/>
      <c r="BD639" s="54" t="str">
        <f>IFERROR(IF(INDEX('اطلاعات دوره'!A:Z,MATCH(G639,'اطلاعات دوره'!C:C,0),MATCH("برق",'اطلاعات دوره'!$1:$1,0))="دارد",ROUND(AX639*INDEX('تعرفه ها'!A:Z,MATCH("پیک فصلی برق",'تعرفه ها'!$C:$C,0),MATCH(F639,'تعرفه ها'!$2:$2,0))/100,0),0),"---")</f>
        <v>---</v>
      </c>
      <c r="BE639" s="415" t="str">
        <f>IFERROR(ROUND(((AX639+AY639+AZ639+BA639+BB639+BC639+BD639)*INDEX('تعرفه ها'!A:Z,MATCH("مالیات برق",'تعرفه ها'!$C:$C,0),MATCH(F639,'تعرفه ها'!$2:$2,0))/100),0),"---")</f>
        <v>---</v>
      </c>
      <c r="BF639" s="415" t="str">
        <f t="shared" si="227"/>
        <v>---</v>
      </c>
      <c r="BG639" s="415" t="str">
        <f t="shared" si="231"/>
        <v>---</v>
      </c>
      <c r="BH639" s="415" t="str">
        <f t="shared" si="228"/>
        <v>---</v>
      </c>
      <c r="BI639" s="54" t="str">
        <f t="shared" si="229"/>
        <v>---</v>
      </c>
      <c r="BJ639" s="55" t="str">
        <f t="shared" si="230"/>
        <v>---</v>
      </c>
      <c r="BK639" s="262"/>
      <c r="BL639" s="183" t="str">
        <f>IFERROR(IF(INDEX(پرداخت!A:AZ,MATCH(A639&amp;" - "&amp;"برق",پرداخت!$B:$B,0),MATCH(G639,پرداخت!$1:$1,0))="نشده","نشده","شده"),"---")</f>
        <v>---</v>
      </c>
      <c r="BN639" s="257"/>
      <c r="BO639" s="257"/>
      <c r="BP639" s="257"/>
      <c r="BQ639" s="257"/>
      <c r="BR639" s="257"/>
      <c r="BS639" s="257"/>
      <c r="BT639" s="257"/>
      <c r="BU639" s="257"/>
      <c r="BV639" s="257"/>
      <c r="BW639" s="257"/>
      <c r="BX639" s="257"/>
      <c r="BY639" s="257"/>
      <c r="BZ639" s="257"/>
      <c r="CA639" s="257"/>
      <c r="CB639" s="257"/>
      <c r="CC639" s="257"/>
      <c r="CD639" s="257"/>
      <c r="CE639" s="257"/>
      <c r="CF639" s="257"/>
      <c r="CG639" s="257"/>
      <c r="CH639"/>
      <c r="CI639"/>
      <c r="CJ639"/>
      <c r="CK639"/>
    </row>
    <row r="640" spans="1:89" ht="33.75" hidden="1">
      <c r="A640" s="170"/>
      <c r="B640" s="47">
        <f>IFERROR(INDEX('اطلاعات انشعابات شرکتها'!A:BB,MATCH(A640,'اطلاعات انشعابات شرکتها'!A:A,0),MATCH(B$1,'اطلاعات انشعابات شرکتها'!$1:$1,0)),0)</f>
        <v>0</v>
      </c>
      <c r="C640" s="48">
        <f>IFERROR(INDEX('اطلاعات انشعابات شرکتها'!A:BB,MATCH(A640,'اطلاعات انشعابات شرکتها'!A:A,0),MATCH(C$1,'اطلاعات انشعابات شرکتها'!$1:$1,0)),0)</f>
        <v>0</v>
      </c>
      <c r="D640" s="45"/>
      <c r="E640" s="171"/>
      <c r="F640" s="170"/>
      <c r="G640" s="188" t="str">
        <f t="shared" si="209"/>
        <v>/</v>
      </c>
      <c r="H640" s="188">
        <f>IFERROR(INDEX('اطلاعات دوره'!A:Z,MATCH(G640,'اطلاعات دوره'!C:C,0),MATCH(H$1,'اطلاعات دوره'!$1:$1,0)),0)</f>
        <v>0</v>
      </c>
      <c r="I640" s="188">
        <f>IFERROR(INDEX('اطلاعات دوره'!A:Z,MATCH(G640,'اطلاعات دوره'!C:C,0),MATCH(I$1,'اطلاعات دوره'!$1:$1,0)),0)</f>
        <v>0</v>
      </c>
      <c r="J640" s="188">
        <f>IFERROR(INDEX('اطلاعات دوره'!A:Z,MATCH(G640,'اطلاعات دوره'!C:C,0),MATCH(J$1,'اطلاعات دوره'!$1:$1,0)),0)</f>
        <v>0</v>
      </c>
      <c r="K640" s="265"/>
      <c r="L640" s="188" t="str">
        <f>IFERROR(INDEX('اطلاعات دوره'!A:Z,MATCH(G640,'اطلاعات دوره'!C:C,0)-1,MATCH("عنوان",'اطلاعات دوره'!$1:$1,0)),"---")</f>
        <v>---</v>
      </c>
      <c r="M640" s="188" t="str">
        <f t="shared" si="210"/>
        <v>----</v>
      </c>
      <c r="N640" s="188" t="str">
        <f t="shared" si="211"/>
        <v>-/</v>
      </c>
      <c r="O640" s="265"/>
      <c r="P640" s="188">
        <f>IFERROR(INDEX('اطلاعات انشعابات شرکتها'!A:BB,MATCH(A640,'اطلاعات انشعابات شرکتها'!A:A,0),MATCH(P$1,'اطلاعات انشعابات شرکتها'!$1:$1,0)),0)</f>
        <v>0</v>
      </c>
      <c r="Q640" s="188">
        <f>IFERROR(INDEX('اطلاعات انشعابات شرکتها'!A:BB,MATCH(A640,'اطلاعات انشعابات شرکتها'!A:A,0),MATCH(Q$1,'اطلاعات انشعابات شرکتها'!$1:$1,0)),0)</f>
        <v>0</v>
      </c>
      <c r="R640" s="188">
        <f>IFERROR(INDEX('اطلاعات انشعابات شرکتها'!A:BB,MATCH(A640,'اطلاعات انشعابات شرکتها'!A:A,0),MATCH(R$1,'اطلاعات انشعابات شرکتها'!$1:$1,0)),0)</f>
        <v>0</v>
      </c>
      <c r="S640" s="265"/>
      <c r="T640" s="188">
        <f>IFERROR(INDEX('قرائت کنتور'!A:AZ,MATCH(A640&amp;"-"&amp;T$1,'قرائت کنتور'!B:B,0),MATCH(G640,'قرائت کنتور'!$1:$1,0)),0)</f>
        <v>0</v>
      </c>
      <c r="U640" s="188">
        <f>IFERROR(INDEX('قرائت کنتور'!A:AZ,MATCH(A640&amp;"-"&amp;U$1,'قرائت کنتور'!B:B,0),MATCH(L640,'قرائت کنتور'!$1:$1,0)),0)</f>
        <v>0</v>
      </c>
      <c r="V640" s="188">
        <f>IFERROR(INDEX('قرائت کنتور'!A:AZ,MATCH(A640&amp;"-"&amp;U$1,'قرائت کنتور'!B:B,0),MATCH(G640,'قرائت کنتور'!$1:$1,0)),0)</f>
        <v>0</v>
      </c>
      <c r="W640" s="188">
        <f>IFERROR(INDEX('قرائت کنتور'!A:AZ,MATCH(A640&amp;"-"&amp;W$1,'قرائت کنتور'!B:B,0),MATCH(L640,'قرائت کنتور'!$1:$1,0)),0)</f>
        <v>0</v>
      </c>
      <c r="X640" s="188">
        <f>IFERROR(INDEX('قرائت کنتور'!A:AZ,MATCH(A640&amp;"-"&amp;W$1,'قرائت کنتور'!B:B,0),MATCH(G640,'قرائت کنتور'!$1:$1,0)),0)</f>
        <v>0</v>
      </c>
      <c r="Y640" s="188">
        <f>IFERROR(INDEX('قرائت کنتور'!A:AZ,MATCH(A640&amp;"-"&amp;Y$1,'قرائت کنتور'!B:B,0),MATCH(L640,'قرائت کنتور'!$1:$1,0)),0)</f>
        <v>0</v>
      </c>
      <c r="Z640" s="188">
        <f>IFERROR(INDEX('قرائت کنتور'!A:AZ,MATCH(A640&amp;"-"&amp;Y$1,'قرائت کنتور'!B:B,0),MATCH(G640,'قرائت کنتور'!$1:$1,0)),0)</f>
        <v>0</v>
      </c>
      <c r="AA640" s="188">
        <f>IFERROR(INDEX('قرائت کنتور'!A:AZ,MATCH(A640&amp;"-"&amp;AA$1,'قرائت کنتور'!B:B,0),MATCH(L640,'قرائت کنتور'!$1:$1,0)),0)</f>
        <v>0</v>
      </c>
      <c r="AB640" s="188">
        <f>IFERROR(INDEX('قرائت کنتور'!A:AZ,MATCH(A640&amp;"-"&amp;AA$1,'قرائت کنتور'!B:B,0),MATCH(G640,'قرائت کنتور'!$1:$1,0)),0)</f>
        <v>0</v>
      </c>
      <c r="AC640" s="265"/>
      <c r="AD640" s="188">
        <f t="shared" si="212"/>
        <v>0</v>
      </c>
      <c r="AE640" s="188">
        <f t="shared" si="213"/>
        <v>0</v>
      </c>
      <c r="AF640" s="188">
        <f t="shared" si="214"/>
        <v>0</v>
      </c>
      <c r="AG640" s="188">
        <f t="shared" si="215"/>
        <v>0</v>
      </c>
      <c r="AH640" s="188">
        <f t="shared" si="216"/>
        <v>0</v>
      </c>
      <c r="AI640" s="188">
        <f t="shared" si="217"/>
        <v>0</v>
      </c>
      <c r="AJ640" s="188" t="str">
        <f t="shared" si="218"/>
        <v>0</v>
      </c>
      <c r="AK640" s="265"/>
      <c r="AL640" s="254" t="str">
        <f t="shared" si="219"/>
        <v>---</v>
      </c>
      <c r="AM640" s="254" t="str">
        <f t="shared" si="220"/>
        <v>---</v>
      </c>
      <c r="AN640" s="265"/>
      <c r="AO640" s="188" t="str">
        <f>IFERROR(INDEX('تعرفه ها'!A:Z,MATCH(P640&amp;"-"&amp;AO$1,'تعرفه ها'!C:C,0),MATCH(F640,'تعرفه ها'!$2:$2,0),1),"---")</f>
        <v>---</v>
      </c>
      <c r="AP640" s="188" t="str">
        <f>IFERROR(INDEX('تعرفه ها'!A:Z,MATCH(P640&amp;"-"&amp;AP$1,'تعرفه ها'!C:C,0),MATCH(F640,'تعرفه ها'!$2:$2,0),1),"---")</f>
        <v>---</v>
      </c>
      <c r="AQ640" s="188" t="str">
        <f>IFERROR(INDEX('تعرفه ها'!A:Z,MATCH(P640&amp;"-"&amp;AQ$1,'تعرفه ها'!C:C,0),MATCH(F640,'تعرفه ها'!$2:$2,0),1),"---")</f>
        <v>---</v>
      </c>
      <c r="AR640" s="188" t="str">
        <f>IFERROR(INDEX('تعرفه ها'!A:Z,MATCH(P640&amp;"-"&amp;AR$1,'تعرفه ها'!C:C,0),MATCH(F640,'تعرفه ها'!$2:$2,0),1),"---")</f>
        <v>---</v>
      </c>
      <c r="AS640" s="265"/>
      <c r="AT640" s="415" t="str">
        <f t="shared" si="221"/>
        <v>---</v>
      </c>
      <c r="AU640" s="415" t="str">
        <f t="shared" si="222"/>
        <v>---</v>
      </c>
      <c r="AV640" s="415" t="str">
        <f t="shared" si="223"/>
        <v>---</v>
      </c>
      <c r="AW640" s="415" t="str">
        <f t="shared" si="224"/>
        <v>---</v>
      </c>
      <c r="AX640" s="415" t="str">
        <f t="shared" si="225"/>
        <v>---</v>
      </c>
      <c r="AY640" s="415" t="str">
        <f>IFERROR(AH640*INDEX('تعرفه ها'!A:Z,MATCH("عوارض برق به ازاء هر کیلووات",'تعرفه ها'!$C:$C,0),MATCH(F640,'تعرفه ها'!$2:$2,0)),"---")</f>
        <v>---</v>
      </c>
      <c r="AZ640" s="415" t="str">
        <f t="shared" si="226"/>
        <v>---</v>
      </c>
      <c r="BA640" s="415" t="str">
        <f>IFERROR(ROUND(((AX640+AY640+AZ640)*INDEX('تعرفه ها'!A:Z,MATCH("هزینه نگهداری و تعمیرات شبکه برق",'تعرفه ها'!$C:$C,0),MATCH(F640,'تعرفه ها'!$2:$2,0))/100),0),"---")</f>
        <v>---</v>
      </c>
      <c r="BB640" s="415">
        <f>IFERROR(IF(P640="دیماندی",ROUND(AJ640*INDEX('تعرفه ها'!A:Z,MATCH(BB$1,'تعرفه ها'!$C:$C,0),MATCH(F640,'تعرفه ها'!$2:$2,0))*J640/30,0),0),"---")</f>
        <v>0</v>
      </c>
      <c r="BC640" s="415"/>
      <c r="BD640" s="54" t="str">
        <f>IFERROR(IF(INDEX('اطلاعات دوره'!A:Z,MATCH(G640,'اطلاعات دوره'!C:C,0),MATCH("برق",'اطلاعات دوره'!$1:$1,0))="دارد",ROUND(AX640*INDEX('تعرفه ها'!A:Z,MATCH("پیک فصلی برق",'تعرفه ها'!$C:$C,0),MATCH(F640,'تعرفه ها'!$2:$2,0))/100,0),0),"---")</f>
        <v>---</v>
      </c>
      <c r="BE640" s="415" t="str">
        <f>IFERROR(ROUND(((AX640+AY640+AZ640+BA640+BB640+BC640+BD640)*INDEX('تعرفه ها'!A:Z,MATCH("مالیات برق",'تعرفه ها'!$C:$C,0),MATCH(F640,'تعرفه ها'!$2:$2,0))/100),0),"---")</f>
        <v>---</v>
      </c>
      <c r="BF640" s="415" t="str">
        <f t="shared" si="227"/>
        <v>---</v>
      </c>
      <c r="BG640" s="415" t="str">
        <f t="shared" si="231"/>
        <v>---</v>
      </c>
      <c r="BH640" s="415" t="str">
        <f t="shared" si="228"/>
        <v>---</v>
      </c>
      <c r="BI640" s="54" t="str">
        <f t="shared" si="229"/>
        <v>---</v>
      </c>
      <c r="BJ640" s="55" t="str">
        <f t="shared" si="230"/>
        <v>---</v>
      </c>
      <c r="BK640" s="262"/>
      <c r="BL640" s="183" t="str">
        <f>IFERROR(IF(INDEX(پرداخت!A:AZ,MATCH(A640&amp;" - "&amp;"برق",پرداخت!$B:$B,0),MATCH(G640,پرداخت!$1:$1,0))="نشده","نشده","شده"),"---")</f>
        <v>---</v>
      </c>
      <c r="BN640" s="257"/>
      <c r="BO640" s="257"/>
      <c r="BP640" s="257"/>
      <c r="BQ640" s="257"/>
      <c r="BR640" s="257"/>
      <c r="BS640" s="257"/>
      <c r="BT640" s="257"/>
      <c r="BU640" s="257"/>
      <c r="BV640" s="257"/>
      <c r="BW640" s="257"/>
      <c r="BX640" s="257"/>
      <c r="BY640" s="257"/>
      <c r="BZ640" s="257"/>
      <c r="CA640" s="257"/>
      <c r="CB640" s="257"/>
      <c r="CC640" s="257"/>
      <c r="CD640" s="257"/>
      <c r="CE640" s="257"/>
      <c r="CF640" s="257"/>
      <c r="CG640" s="257"/>
      <c r="CH640"/>
      <c r="CI640"/>
      <c r="CJ640"/>
      <c r="CK640"/>
    </row>
    <row r="641" spans="1:89" ht="33.75" hidden="1">
      <c r="A641" s="170"/>
      <c r="B641" s="47">
        <f>IFERROR(INDEX('اطلاعات انشعابات شرکتها'!A:BB,MATCH(A641,'اطلاعات انشعابات شرکتها'!A:A,0),MATCH(B$1,'اطلاعات انشعابات شرکتها'!$1:$1,0)),0)</f>
        <v>0</v>
      </c>
      <c r="C641" s="48">
        <f>IFERROR(INDEX('اطلاعات انشعابات شرکتها'!A:BB,MATCH(A641,'اطلاعات انشعابات شرکتها'!A:A,0),MATCH(C$1,'اطلاعات انشعابات شرکتها'!$1:$1,0)),0)</f>
        <v>0</v>
      </c>
      <c r="D641" s="45"/>
      <c r="E641" s="171"/>
      <c r="F641" s="170"/>
      <c r="G641" s="188" t="str">
        <f t="shared" si="209"/>
        <v>/</v>
      </c>
      <c r="H641" s="188">
        <f>IFERROR(INDEX('اطلاعات دوره'!A:Z,MATCH(G641,'اطلاعات دوره'!C:C,0),MATCH(H$1,'اطلاعات دوره'!$1:$1,0)),0)</f>
        <v>0</v>
      </c>
      <c r="I641" s="188">
        <f>IFERROR(INDEX('اطلاعات دوره'!A:Z,MATCH(G641,'اطلاعات دوره'!C:C,0),MATCH(I$1,'اطلاعات دوره'!$1:$1,0)),0)</f>
        <v>0</v>
      </c>
      <c r="J641" s="188">
        <f>IFERROR(INDEX('اطلاعات دوره'!A:Z,MATCH(G641,'اطلاعات دوره'!C:C,0),MATCH(J$1,'اطلاعات دوره'!$1:$1,0)),0)</f>
        <v>0</v>
      </c>
      <c r="K641" s="265"/>
      <c r="L641" s="188" t="str">
        <f>IFERROR(INDEX('اطلاعات دوره'!A:Z,MATCH(G641,'اطلاعات دوره'!C:C,0)-1,MATCH("عنوان",'اطلاعات دوره'!$1:$1,0)),"---")</f>
        <v>---</v>
      </c>
      <c r="M641" s="188" t="str">
        <f t="shared" si="210"/>
        <v>----</v>
      </c>
      <c r="N641" s="188" t="str">
        <f t="shared" si="211"/>
        <v>-/</v>
      </c>
      <c r="O641" s="265"/>
      <c r="P641" s="188">
        <f>IFERROR(INDEX('اطلاعات انشعابات شرکتها'!A:BB,MATCH(A641,'اطلاعات انشعابات شرکتها'!A:A,0),MATCH(P$1,'اطلاعات انشعابات شرکتها'!$1:$1,0)),0)</f>
        <v>0</v>
      </c>
      <c r="Q641" s="188">
        <f>IFERROR(INDEX('اطلاعات انشعابات شرکتها'!A:BB,MATCH(A641,'اطلاعات انشعابات شرکتها'!A:A,0),MATCH(Q$1,'اطلاعات انشعابات شرکتها'!$1:$1,0)),0)</f>
        <v>0</v>
      </c>
      <c r="R641" s="188">
        <f>IFERROR(INDEX('اطلاعات انشعابات شرکتها'!A:BB,MATCH(A641,'اطلاعات انشعابات شرکتها'!A:A,0),MATCH(R$1,'اطلاعات انشعابات شرکتها'!$1:$1,0)),0)</f>
        <v>0</v>
      </c>
      <c r="S641" s="265"/>
      <c r="T641" s="188">
        <f>IFERROR(INDEX('قرائت کنتور'!A:AZ,MATCH(A641&amp;"-"&amp;T$1,'قرائت کنتور'!B:B,0),MATCH(G641,'قرائت کنتور'!$1:$1,0)),0)</f>
        <v>0</v>
      </c>
      <c r="U641" s="188">
        <f>IFERROR(INDEX('قرائت کنتور'!A:AZ,MATCH(A641&amp;"-"&amp;U$1,'قرائت کنتور'!B:B,0),MATCH(L641,'قرائت کنتور'!$1:$1,0)),0)</f>
        <v>0</v>
      </c>
      <c r="V641" s="188">
        <f>IFERROR(INDEX('قرائت کنتور'!A:AZ,MATCH(A641&amp;"-"&amp;U$1,'قرائت کنتور'!B:B,0),MATCH(G641,'قرائت کنتور'!$1:$1,0)),0)</f>
        <v>0</v>
      </c>
      <c r="W641" s="188">
        <f>IFERROR(INDEX('قرائت کنتور'!A:AZ,MATCH(A641&amp;"-"&amp;W$1,'قرائت کنتور'!B:B,0),MATCH(L641,'قرائت کنتور'!$1:$1,0)),0)</f>
        <v>0</v>
      </c>
      <c r="X641" s="188">
        <f>IFERROR(INDEX('قرائت کنتور'!A:AZ,MATCH(A641&amp;"-"&amp;W$1,'قرائت کنتور'!B:B,0),MATCH(G641,'قرائت کنتور'!$1:$1,0)),0)</f>
        <v>0</v>
      </c>
      <c r="Y641" s="188">
        <f>IFERROR(INDEX('قرائت کنتور'!A:AZ,MATCH(A641&amp;"-"&amp;Y$1,'قرائت کنتور'!B:B,0),MATCH(L641,'قرائت کنتور'!$1:$1,0)),0)</f>
        <v>0</v>
      </c>
      <c r="Z641" s="188">
        <f>IFERROR(INDEX('قرائت کنتور'!A:AZ,MATCH(A641&amp;"-"&amp;Y$1,'قرائت کنتور'!B:B,0),MATCH(G641,'قرائت کنتور'!$1:$1,0)),0)</f>
        <v>0</v>
      </c>
      <c r="AA641" s="188">
        <f>IFERROR(INDEX('قرائت کنتور'!A:AZ,MATCH(A641&amp;"-"&amp;AA$1,'قرائت کنتور'!B:B,0),MATCH(L641,'قرائت کنتور'!$1:$1,0)),0)</f>
        <v>0</v>
      </c>
      <c r="AB641" s="188">
        <f>IFERROR(INDEX('قرائت کنتور'!A:AZ,MATCH(A641&amp;"-"&amp;AA$1,'قرائت کنتور'!B:B,0),MATCH(G641,'قرائت کنتور'!$1:$1,0)),0)</f>
        <v>0</v>
      </c>
      <c r="AC641" s="265"/>
      <c r="AD641" s="188">
        <f t="shared" si="212"/>
        <v>0</v>
      </c>
      <c r="AE641" s="188">
        <f t="shared" si="213"/>
        <v>0</v>
      </c>
      <c r="AF641" s="188">
        <f t="shared" si="214"/>
        <v>0</v>
      </c>
      <c r="AG641" s="188">
        <f t="shared" si="215"/>
        <v>0</v>
      </c>
      <c r="AH641" s="188">
        <f t="shared" si="216"/>
        <v>0</v>
      </c>
      <c r="AI641" s="188">
        <f t="shared" si="217"/>
        <v>0</v>
      </c>
      <c r="AJ641" s="188" t="str">
        <f t="shared" si="218"/>
        <v>0</v>
      </c>
      <c r="AK641" s="265"/>
      <c r="AL641" s="254" t="str">
        <f t="shared" si="219"/>
        <v>---</v>
      </c>
      <c r="AM641" s="254" t="str">
        <f t="shared" si="220"/>
        <v>---</v>
      </c>
      <c r="AN641" s="265"/>
      <c r="AO641" s="188" t="str">
        <f>IFERROR(INDEX('تعرفه ها'!A:Z,MATCH(P641&amp;"-"&amp;AO$1,'تعرفه ها'!C:C,0),MATCH(F641,'تعرفه ها'!$2:$2,0),1),"---")</f>
        <v>---</v>
      </c>
      <c r="AP641" s="188" t="str">
        <f>IFERROR(INDEX('تعرفه ها'!A:Z,MATCH(P641&amp;"-"&amp;AP$1,'تعرفه ها'!C:C,0),MATCH(F641,'تعرفه ها'!$2:$2,0),1),"---")</f>
        <v>---</v>
      </c>
      <c r="AQ641" s="188" t="str">
        <f>IFERROR(INDEX('تعرفه ها'!A:Z,MATCH(P641&amp;"-"&amp;AQ$1,'تعرفه ها'!C:C,0),MATCH(F641,'تعرفه ها'!$2:$2,0),1),"---")</f>
        <v>---</v>
      </c>
      <c r="AR641" s="188" t="str">
        <f>IFERROR(INDEX('تعرفه ها'!A:Z,MATCH(P641&amp;"-"&amp;AR$1,'تعرفه ها'!C:C,0),MATCH(F641,'تعرفه ها'!$2:$2,0),1),"---")</f>
        <v>---</v>
      </c>
      <c r="AS641" s="265"/>
      <c r="AT641" s="415" t="str">
        <f t="shared" si="221"/>
        <v>---</v>
      </c>
      <c r="AU641" s="415" t="str">
        <f t="shared" si="222"/>
        <v>---</v>
      </c>
      <c r="AV641" s="415" t="str">
        <f t="shared" si="223"/>
        <v>---</v>
      </c>
      <c r="AW641" s="415" t="str">
        <f t="shared" si="224"/>
        <v>---</v>
      </c>
      <c r="AX641" s="415" t="str">
        <f t="shared" si="225"/>
        <v>---</v>
      </c>
      <c r="AY641" s="415" t="str">
        <f>IFERROR(AH641*INDEX('تعرفه ها'!A:Z,MATCH("عوارض برق به ازاء هر کیلووات",'تعرفه ها'!$C:$C,0),MATCH(F641,'تعرفه ها'!$2:$2,0)),"---")</f>
        <v>---</v>
      </c>
      <c r="AZ641" s="415" t="str">
        <f t="shared" si="226"/>
        <v>---</v>
      </c>
      <c r="BA641" s="415" t="str">
        <f>IFERROR(ROUND(((AX641+AY641+AZ641)*INDEX('تعرفه ها'!A:Z,MATCH("هزینه نگهداری و تعمیرات شبکه برق",'تعرفه ها'!$C:$C,0),MATCH(F641,'تعرفه ها'!$2:$2,0))/100),0),"---")</f>
        <v>---</v>
      </c>
      <c r="BB641" s="415">
        <f>IFERROR(IF(P641="دیماندی",ROUND(AJ641*INDEX('تعرفه ها'!A:Z,MATCH(BB$1,'تعرفه ها'!$C:$C,0),MATCH(F641,'تعرفه ها'!$2:$2,0))*J641/30,0),0),"---")</f>
        <v>0</v>
      </c>
      <c r="BC641" s="415"/>
      <c r="BD641" s="54" t="str">
        <f>IFERROR(IF(INDEX('اطلاعات دوره'!A:Z,MATCH(G641,'اطلاعات دوره'!C:C,0),MATCH("برق",'اطلاعات دوره'!$1:$1,0))="دارد",ROUND(AX641*INDEX('تعرفه ها'!A:Z,MATCH("پیک فصلی برق",'تعرفه ها'!$C:$C,0),MATCH(F641,'تعرفه ها'!$2:$2,0))/100,0),0),"---")</f>
        <v>---</v>
      </c>
      <c r="BE641" s="415" t="str">
        <f>IFERROR(ROUND(((AX641+AY641+AZ641+BA641+BB641+BC641+BD641)*INDEX('تعرفه ها'!A:Z,MATCH("مالیات برق",'تعرفه ها'!$C:$C,0),MATCH(F641,'تعرفه ها'!$2:$2,0))/100),0),"---")</f>
        <v>---</v>
      </c>
      <c r="BF641" s="415" t="str">
        <f t="shared" si="227"/>
        <v>---</v>
      </c>
      <c r="BG641" s="415" t="str">
        <f t="shared" si="231"/>
        <v>---</v>
      </c>
      <c r="BH641" s="415" t="str">
        <f t="shared" si="228"/>
        <v>---</v>
      </c>
      <c r="BI641" s="54" t="str">
        <f t="shared" si="229"/>
        <v>---</v>
      </c>
      <c r="BJ641" s="55" t="str">
        <f t="shared" si="230"/>
        <v>---</v>
      </c>
      <c r="BK641" s="262"/>
      <c r="BL641" s="183" t="str">
        <f>IFERROR(IF(INDEX(پرداخت!A:AZ,MATCH(A641&amp;" - "&amp;"برق",پرداخت!$B:$B,0),MATCH(G641,پرداخت!$1:$1,0))="نشده","نشده","شده"),"---")</f>
        <v>---</v>
      </c>
      <c r="BN641" s="257"/>
      <c r="BO641" s="257"/>
      <c r="BP641" s="257"/>
      <c r="BQ641" s="257"/>
      <c r="BR641" s="257"/>
      <c r="BS641" s="257"/>
      <c r="BT641" s="257"/>
      <c r="BU641" s="257"/>
      <c r="BV641" s="257"/>
      <c r="BW641" s="257"/>
      <c r="BX641" s="257"/>
      <c r="BY641" s="257"/>
      <c r="BZ641" s="257"/>
      <c r="CA641" s="257"/>
      <c r="CB641" s="257"/>
      <c r="CC641" s="257"/>
      <c r="CD641" s="257"/>
      <c r="CE641" s="257"/>
      <c r="CF641" s="257"/>
      <c r="CG641" s="257"/>
      <c r="CH641"/>
      <c r="CI641"/>
      <c r="CJ641"/>
      <c r="CK641"/>
    </row>
    <row r="642" spans="1:89" ht="33.75" hidden="1">
      <c r="A642" s="170"/>
      <c r="B642" s="47">
        <f>IFERROR(INDEX('اطلاعات انشعابات شرکتها'!A:BB,MATCH(A642,'اطلاعات انشعابات شرکتها'!A:A,0),MATCH(B$1,'اطلاعات انشعابات شرکتها'!$1:$1,0)),0)</f>
        <v>0</v>
      </c>
      <c r="C642" s="48">
        <f>IFERROR(INDEX('اطلاعات انشعابات شرکتها'!A:BB,MATCH(A642,'اطلاعات انشعابات شرکتها'!A:A,0),MATCH(C$1,'اطلاعات انشعابات شرکتها'!$1:$1,0)),0)</f>
        <v>0</v>
      </c>
      <c r="D642" s="45"/>
      <c r="E642" s="171"/>
      <c r="F642" s="170"/>
      <c r="G642" s="188" t="str">
        <f t="shared" si="209"/>
        <v>/</v>
      </c>
      <c r="H642" s="188">
        <f>IFERROR(INDEX('اطلاعات دوره'!A:Z,MATCH(G642,'اطلاعات دوره'!C:C,0),MATCH(H$1,'اطلاعات دوره'!$1:$1,0)),0)</f>
        <v>0</v>
      </c>
      <c r="I642" s="188">
        <f>IFERROR(INDEX('اطلاعات دوره'!A:Z,MATCH(G642,'اطلاعات دوره'!C:C,0),MATCH(I$1,'اطلاعات دوره'!$1:$1,0)),0)</f>
        <v>0</v>
      </c>
      <c r="J642" s="188">
        <f>IFERROR(INDEX('اطلاعات دوره'!A:Z,MATCH(G642,'اطلاعات دوره'!C:C,0),MATCH(J$1,'اطلاعات دوره'!$1:$1,0)),0)</f>
        <v>0</v>
      </c>
      <c r="K642" s="265"/>
      <c r="L642" s="188" t="str">
        <f>IFERROR(INDEX('اطلاعات دوره'!A:Z,MATCH(G642,'اطلاعات دوره'!C:C,0)-1,MATCH("عنوان",'اطلاعات دوره'!$1:$1,0)),"---")</f>
        <v>---</v>
      </c>
      <c r="M642" s="188" t="str">
        <f t="shared" si="210"/>
        <v>----</v>
      </c>
      <c r="N642" s="188" t="str">
        <f t="shared" si="211"/>
        <v>-/</v>
      </c>
      <c r="O642" s="265"/>
      <c r="P642" s="188">
        <f>IFERROR(INDEX('اطلاعات انشعابات شرکتها'!A:BB,MATCH(A642,'اطلاعات انشعابات شرکتها'!A:A,0),MATCH(P$1,'اطلاعات انشعابات شرکتها'!$1:$1,0)),0)</f>
        <v>0</v>
      </c>
      <c r="Q642" s="188">
        <f>IFERROR(INDEX('اطلاعات انشعابات شرکتها'!A:BB,MATCH(A642,'اطلاعات انشعابات شرکتها'!A:A,0),MATCH(Q$1,'اطلاعات انشعابات شرکتها'!$1:$1,0)),0)</f>
        <v>0</v>
      </c>
      <c r="R642" s="188">
        <f>IFERROR(INDEX('اطلاعات انشعابات شرکتها'!A:BB,MATCH(A642,'اطلاعات انشعابات شرکتها'!A:A,0),MATCH(R$1,'اطلاعات انشعابات شرکتها'!$1:$1,0)),0)</f>
        <v>0</v>
      </c>
      <c r="S642" s="265"/>
      <c r="T642" s="188">
        <f>IFERROR(INDEX('قرائت کنتور'!A:AZ,MATCH(A642&amp;"-"&amp;T$1,'قرائت کنتور'!B:B,0),MATCH(G642,'قرائت کنتور'!$1:$1,0)),0)</f>
        <v>0</v>
      </c>
      <c r="U642" s="188">
        <f>IFERROR(INDEX('قرائت کنتور'!A:AZ,MATCH(A642&amp;"-"&amp;U$1,'قرائت کنتور'!B:B,0),MATCH(L642,'قرائت کنتور'!$1:$1,0)),0)</f>
        <v>0</v>
      </c>
      <c r="V642" s="188">
        <f>IFERROR(INDEX('قرائت کنتور'!A:AZ,MATCH(A642&amp;"-"&amp;U$1,'قرائت کنتور'!B:B,0),MATCH(G642,'قرائت کنتور'!$1:$1,0)),0)</f>
        <v>0</v>
      </c>
      <c r="W642" s="188">
        <f>IFERROR(INDEX('قرائت کنتور'!A:AZ,MATCH(A642&amp;"-"&amp;W$1,'قرائت کنتور'!B:B,0),MATCH(L642,'قرائت کنتور'!$1:$1,0)),0)</f>
        <v>0</v>
      </c>
      <c r="X642" s="188">
        <f>IFERROR(INDEX('قرائت کنتور'!A:AZ,MATCH(A642&amp;"-"&amp;W$1,'قرائت کنتور'!B:B,0),MATCH(G642,'قرائت کنتور'!$1:$1,0)),0)</f>
        <v>0</v>
      </c>
      <c r="Y642" s="188">
        <f>IFERROR(INDEX('قرائت کنتور'!A:AZ,MATCH(A642&amp;"-"&amp;Y$1,'قرائت کنتور'!B:B,0),MATCH(L642,'قرائت کنتور'!$1:$1,0)),0)</f>
        <v>0</v>
      </c>
      <c r="Z642" s="188">
        <f>IFERROR(INDEX('قرائت کنتور'!A:AZ,MATCH(A642&amp;"-"&amp;Y$1,'قرائت کنتور'!B:B,0),MATCH(G642,'قرائت کنتور'!$1:$1,0)),0)</f>
        <v>0</v>
      </c>
      <c r="AA642" s="188">
        <f>IFERROR(INDEX('قرائت کنتور'!A:AZ,MATCH(A642&amp;"-"&amp;AA$1,'قرائت کنتور'!B:B,0),MATCH(L642,'قرائت کنتور'!$1:$1,0)),0)</f>
        <v>0</v>
      </c>
      <c r="AB642" s="188">
        <f>IFERROR(INDEX('قرائت کنتور'!A:AZ,MATCH(A642&amp;"-"&amp;AA$1,'قرائت کنتور'!B:B,0),MATCH(G642,'قرائت کنتور'!$1:$1,0)),0)</f>
        <v>0</v>
      </c>
      <c r="AC642" s="265"/>
      <c r="AD642" s="188">
        <f t="shared" si="212"/>
        <v>0</v>
      </c>
      <c r="AE642" s="188">
        <f t="shared" si="213"/>
        <v>0</v>
      </c>
      <c r="AF642" s="188">
        <f t="shared" si="214"/>
        <v>0</v>
      </c>
      <c r="AG642" s="188">
        <f t="shared" si="215"/>
        <v>0</v>
      </c>
      <c r="AH642" s="188">
        <f t="shared" si="216"/>
        <v>0</v>
      </c>
      <c r="AI642" s="188">
        <f t="shared" si="217"/>
        <v>0</v>
      </c>
      <c r="AJ642" s="188" t="str">
        <f t="shared" si="218"/>
        <v>0</v>
      </c>
      <c r="AK642" s="265"/>
      <c r="AL642" s="254" t="str">
        <f t="shared" si="219"/>
        <v>---</v>
      </c>
      <c r="AM642" s="254" t="str">
        <f t="shared" si="220"/>
        <v>---</v>
      </c>
      <c r="AN642" s="265"/>
      <c r="AO642" s="188" t="str">
        <f>IFERROR(INDEX('تعرفه ها'!A:Z,MATCH(P642&amp;"-"&amp;AO$1,'تعرفه ها'!C:C,0),MATCH(F642,'تعرفه ها'!$2:$2,0),1),"---")</f>
        <v>---</v>
      </c>
      <c r="AP642" s="188" t="str">
        <f>IFERROR(INDEX('تعرفه ها'!A:Z,MATCH(P642&amp;"-"&amp;AP$1,'تعرفه ها'!C:C,0),MATCH(F642,'تعرفه ها'!$2:$2,0),1),"---")</f>
        <v>---</v>
      </c>
      <c r="AQ642" s="188" t="str">
        <f>IFERROR(INDEX('تعرفه ها'!A:Z,MATCH(P642&amp;"-"&amp;AQ$1,'تعرفه ها'!C:C,0),MATCH(F642,'تعرفه ها'!$2:$2,0),1),"---")</f>
        <v>---</v>
      </c>
      <c r="AR642" s="188" t="str">
        <f>IFERROR(INDEX('تعرفه ها'!A:Z,MATCH(P642&amp;"-"&amp;AR$1,'تعرفه ها'!C:C,0),MATCH(F642,'تعرفه ها'!$2:$2,0),1),"---")</f>
        <v>---</v>
      </c>
      <c r="AS642" s="265"/>
      <c r="AT642" s="415" t="str">
        <f t="shared" si="221"/>
        <v>---</v>
      </c>
      <c r="AU642" s="415" t="str">
        <f t="shared" si="222"/>
        <v>---</v>
      </c>
      <c r="AV642" s="415" t="str">
        <f t="shared" si="223"/>
        <v>---</v>
      </c>
      <c r="AW642" s="415" t="str">
        <f t="shared" si="224"/>
        <v>---</v>
      </c>
      <c r="AX642" s="415" t="str">
        <f t="shared" si="225"/>
        <v>---</v>
      </c>
      <c r="AY642" s="415" t="str">
        <f>IFERROR(AH642*INDEX('تعرفه ها'!A:Z,MATCH("عوارض برق به ازاء هر کیلووات",'تعرفه ها'!$C:$C,0),MATCH(F642,'تعرفه ها'!$2:$2,0)),"---")</f>
        <v>---</v>
      </c>
      <c r="AZ642" s="415" t="str">
        <f t="shared" si="226"/>
        <v>---</v>
      </c>
      <c r="BA642" s="415" t="str">
        <f>IFERROR(ROUND(((AX642+AY642+AZ642)*INDEX('تعرفه ها'!A:Z,MATCH("هزینه نگهداری و تعمیرات شبکه برق",'تعرفه ها'!$C:$C,0),MATCH(F642,'تعرفه ها'!$2:$2,0))/100),0),"---")</f>
        <v>---</v>
      </c>
      <c r="BB642" s="415">
        <f>IFERROR(IF(P642="دیماندی",ROUND(AJ642*INDEX('تعرفه ها'!A:Z,MATCH(BB$1,'تعرفه ها'!$C:$C,0),MATCH(F642,'تعرفه ها'!$2:$2,0))*J642/30,0),0),"---")</f>
        <v>0</v>
      </c>
      <c r="BC642" s="415"/>
      <c r="BD642" s="54" t="str">
        <f>IFERROR(IF(INDEX('اطلاعات دوره'!A:Z,MATCH(G642,'اطلاعات دوره'!C:C,0),MATCH("برق",'اطلاعات دوره'!$1:$1,0))="دارد",ROUND(AX642*INDEX('تعرفه ها'!A:Z,MATCH("پیک فصلی برق",'تعرفه ها'!$C:$C,0),MATCH(F642,'تعرفه ها'!$2:$2,0))/100,0),0),"---")</f>
        <v>---</v>
      </c>
      <c r="BE642" s="415" t="str">
        <f>IFERROR(ROUND(((AX642+AY642+AZ642+BA642+BB642+BC642+BD642)*INDEX('تعرفه ها'!A:Z,MATCH("مالیات برق",'تعرفه ها'!$C:$C,0),MATCH(F642,'تعرفه ها'!$2:$2,0))/100),0),"---")</f>
        <v>---</v>
      </c>
      <c r="BF642" s="415" t="str">
        <f t="shared" si="227"/>
        <v>---</v>
      </c>
      <c r="BG642" s="415" t="str">
        <f t="shared" si="231"/>
        <v>---</v>
      </c>
      <c r="BH642" s="415" t="str">
        <f t="shared" si="228"/>
        <v>---</v>
      </c>
      <c r="BI642" s="54" t="str">
        <f t="shared" si="229"/>
        <v>---</v>
      </c>
      <c r="BJ642" s="55" t="str">
        <f t="shared" si="230"/>
        <v>---</v>
      </c>
      <c r="BK642" s="262"/>
      <c r="BL642" s="183" t="str">
        <f>IFERROR(IF(INDEX(پرداخت!A:AZ,MATCH(A642&amp;" - "&amp;"برق",پرداخت!$B:$B,0),MATCH(G642,پرداخت!$1:$1,0))="نشده","نشده","شده"),"---")</f>
        <v>---</v>
      </c>
      <c r="BN642" s="257"/>
      <c r="BO642" s="257"/>
      <c r="BP642" s="257"/>
      <c r="BQ642" s="257"/>
      <c r="BR642" s="257"/>
      <c r="BS642" s="257"/>
      <c r="BT642" s="257"/>
      <c r="BU642" s="257"/>
      <c r="BV642" s="257"/>
      <c r="BW642" s="257"/>
      <c r="BX642" s="257"/>
      <c r="BY642" s="257"/>
      <c r="BZ642" s="257"/>
      <c r="CA642" s="257"/>
      <c r="CB642" s="257"/>
      <c r="CC642" s="257"/>
      <c r="CD642" s="257"/>
      <c r="CE642" s="257"/>
      <c r="CF642" s="257"/>
      <c r="CG642" s="257"/>
      <c r="CH642"/>
      <c r="CI642"/>
      <c r="CJ642"/>
      <c r="CK642"/>
    </row>
    <row r="643" spans="1:89" ht="33.75" hidden="1">
      <c r="A643" s="170"/>
      <c r="B643" s="47">
        <f>IFERROR(INDEX('اطلاعات انشعابات شرکتها'!A:BB,MATCH(A643,'اطلاعات انشعابات شرکتها'!A:A,0),MATCH(B$1,'اطلاعات انشعابات شرکتها'!$1:$1,0)),0)</f>
        <v>0</v>
      </c>
      <c r="C643" s="48">
        <f>IFERROR(INDEX('اطلاعات انشعابات شرکتها'!A:BB,MATCH(A643,'اطلاعات انشعابات شرکتها'!A:A,0),MATCH(C$1,'اطلاعات انشعابات شرکتها'!$1:$1,0)),0)</f>
        <v>0</v>
      </c>
      <c r="D643" s="45"/>
      <c r="E643" s="171"/>
      <c r="F643" s="170"/>
      <c r="G643" s="188" t="str">
        <f t="shared" si="209"/>
        <v>/</v>
      </c>
      <c r="H643" s="188">
        <f>IFERROR(INDEX('اطلاعات دوره'!A:Z,MATCH(G643,'اطلاعات دوره'!C:C,0),MATCH(H$1,'اطلاعات دوره'!$1:$1,0)),0)</f>
        <v>0</v>
      </c>
      <c r="I643" s="188">
        <f>IFERROR(INDEX('اطلاعات دوره'!A:Z,MATCH(G643,'اطلاعات دوره'!C:C,0),MATCH(I$1,'اطلاعات دوره'!$1:$1,0)),0)</f>
        <v>0</v>
      </c>
      <c r="J643" s="188">
        <f>IFERROR(INDEX('اطلاعات دوره'!A:Z,MATCH(G643,'اطلاعات دوره'!C:C,0),MATCH(J$1,'اطلاعات دوره'!$1:$1,0)),0)</f>
        <v>0</v>
      </c>
      <c r="K643" s="265"/>
      <c r="L643" s="188" t="str">
        <f>IFERROR(INDEX('اطلاعات دوره'!A:Z,MATCH(G643,'اطلاعات دوره'!C:C,0)-1,MATCH("عنوان",'اطلاعات دوره'!$1:$1,0)),"---")</f>
        <v>---</v>
      </c>
      <c r="M643" s="188" t="str">
        <f t="shared" si="210"/>
        <v>----</v>
      </c>
      <c r="N643" s="188" t="str">
        <f t="shared" si="211"/>
        <v>-/</v>
      </c>
      <c r="O643" s="265"/>
      <c r="P643" s="188">
        <f>IFERROR(INDEX('اطلاعات انشعابات شرکتها'!A:BB,MATCH(A643,'اطلاعات انشعابات شرکتها'!A:A,0),MATCH(P$1,'اطلاعات انشعابات شرکتها'!$1:$1,0)),0)</f>
        <v>0</v>
      </c>
      <c r="Q643" s="188">
        <f>IFERROR(INDEX('اطلاعات انشعابات شرکتها'!A:BB,MATCH(A643,'اطلاعات انشعابات شرکتها'!A:A,0),MATCH(Q$1,'اطلاعات انشعابات شرکتها'!$1:$1,0)),0)</f>
        <v>0</v>
      </c>
      <c r="R643" s="188">
        <f>IFERROR(INDEX('اطلاعات انشعابات شرکتها'!A:BB,MATCH(A643,'اطلاعات انشعابات شرکتها'!A:A,0),MATCH(R$1,'اطلاعات انشعابات شرکتها'!$1:$1,0)),0)</f>
        <v>0</v>
      </c>
      <c r="S643" s="265"/>
      <c r="T643" s="188">
        <f>IFERROR(INDEX('قرائت کنتور'!A:AZ,MATCH(A643&amp;"-"&amp;T$1,'قرائت کنتور'!B:B,0),MATCH(G643,'قرائت کنتور'!$1:$1,0)),0)</f>
        <v>0</v>
      </c>
      <c r="U643" s="188">
        <f>IFERROR(INDEX('قرائت کنتور'!A:AZ,MATCH(A643&amp;"-"&amp;U$1,'قرائت کنتور'!B:B,0),MATCH(L643,'قرائت کنتور'!$1:$1,0)),0)</f>
        <v>0</v>
      </c>
      <c r="V643" s="188">
        <f>IFERROR(INDEX('قرائت کنتور'!A:AZ,MATCH(A643&amp;"-"&amp;U$1,'قرائت کنتور'!B:B,0),MATCH(G643,'قرائت کنتور'!$1:$1,0)),0)</f>
        <v>0</v>
      </c>
      <c r="W643" s="188">
        <f>IFERROR(INDEX('قرائت کنتور'!A:AZ,MATCH(A643&amp;"-"&amp;W$1,'قرائت کنتور'!B:B,0),MATCH(L643,'قرائت کنتور'!$1:$1,0)),0)</f>
        <v>0</v>
      </c>
      <c r="X643" s="188">
        <f>IFERROR(INDEX('قرائت کنتور'!A:AZ,MATCH(A643&amp;"-"&amp;W$1,'قرائت کنتور'!B:B,0),MATCH(G643,'قرائت کنتور'!$1:$1,0)),0)</f>
        <v>0</v>
      </c>
      <c r="Y643" s="188">
        <f>IFERROR(INDEX('قرائت کنتور'!A:AZ,MATCH(A643&amp;"-"&amp;Y$1,'قرائت کنتور'!B:B,0),MATCH(L643,'قرائت کنتور'!$1:$1,0)),0)</f>
        <v>0</v>
      </c>
      <c r="Z643" s="188">
        <f>IFERROR(INDEX('قرائت کنتور'!A:AZ,MATCH(A643&amp;"-"&amp;Y$1,'قرائت کنتور'!B:B,0),MATCH(G643,'قرائت کنتور'!$1:$1,0)),0)</f>
        <v>0</v>
      </c>
      <c r="AA643" s="188">
        <f>IFERROR(INDEX('قرائت کنتور'!A:AZ,MATCH(A643&amp;"-"&amp;AA$1,'قرائت کنتور'!B:B,0),MATCH(L643,'قرائت کنتور'!$1:$1,0)),0)</f>
        <v>0</v>
      </c>
      <c r="AB643" s="188">
        <f>IFERROR(INDEX('قرائت کنتور'!A:AZ,MATCH(A643&amp;"-"&amp;AA$1,'قرائت کنتور'!B:B,0),MATCH(G643,'قرائت کنتور'!$1:$1,0)),0)</f>
        <v>0</v>
      </c>
      <c r="AC643" s="265"/>
      <c r="AD643" s="188">
        <f t="shared" si="212"/>
        <v>0</v>
      </c>
      <c r="AE643" s="188">
        <f t="shared" si="213"/>
        <v>0</v>
      </c>
      <c r="AF643" s="188">
        <f t="shared" si="214"/>
        <v>0</v>
      </c>
      <c r="AG643" s="188">
        <f t="shared" si="215"/>
        <v>0</v>
      </c>
      <c r="AH643" s="188">
        <f t="shared" si="216"/>
        <v>0</v>
      </c>
      <c r="AI643" s="188">
        <f t="shared" si="217"/>
        <v>0</v>
      </c>
      <c r="AJ643" s="188" t="str">
        <f t="shared" si="218"/>
        <v>0</v>
      </c>
      <c r="AK643" s="265"/>
      <c r="AL643" s="254" t="str">
        <f t="shared" si="219"/>
        <v>---</v>
      </c>
      <c r="AM643" s="254" t="str">
        <f t="shared" si="220"/>
        <v>---</v>
      </c>
      <c r="AN643" s="265"/>
      <c r="AO643" s="188" t="str">
        <f>IFERROR(INDEX('تعرفه ها'!A:Z,MATCH(P643&amp;"-"&amp;AO$1,'تعرفه ها'!C:C,0),MATCH(F643,'تعرفه ها'!$2:$2,0),1),"---")</f>
        <v>---</v>
      </c>
      <c r="AP643" s="188" t="str">
        <f>IFERROR(INDEX('تعرفه ها'!A:Z,MATCH(P643&amp;"-"&amp;AP$1,'تعرفه ها'!C:C,0),MATCH(F643,'تعرفه ها'!$2:$2,0),1),"---")</f>
        <v>---</v>
      </c>
      <c r="AQ643" s="188" t="str">
        <f>IFERROR(INDEX('تعرفه ها'!A:Z,MATCH(P643&amp;"-"&amp;AQ$1,'تعرفه ها'!C:C,0),MATCH(F643,'تعرفه ها'!$2:$2,0),1),"---")</f>
        <v>---</v>
      </c>
      <c r="AR643" s="188" t="str">
        <f>IFERROR(INDEX('تعرفه ها'!A:Z,MATCH(P643&amp;"-"&amp;AR$1,'تعرفه ها'!C:C,0),MATCH(F643,'تعرفه ها'!$2:$2,0),1),"---")</f>
        <v>---</v>
      </c>
      <c r="AS643" s="265"/>
      <c r="AT643" s="415" t="str">
        <f t="shared" si="221"/>
        <v>---</v>
      </c>
      <c r="AU643" s="415" t="str">
        <f t="shared" si="222"/>
        <v>---</v>
      </c>
      <c r="AV643" s="415" t="str">
        <f t="shared" si="223"/>
        <v>---</v>
      </c>
      <c r="AW643" s="415" t="str">
        <f t="shared" si="224"/>
        <v>---</v>
      </c>
      <c r="AX643" s="415" t="str">
        <f t="shared" si="225"/>
        <v>---</v>
      </c>
      <c r="AY643" s="415" t="str">
        <f>IFERROR(AH643*INDEX('تعرفه ها'!A:Z,MATCH("عوارض برق به ازاء هر کیلووات",'تعرفه ها'!$C:$C,0),MATCH(F643,'تعرفه ها'!$2:$2,0)),"---")</f>
        <v>---</v>
      </c>
      <c r="AZ643" s="415" t="str">
        <f t="shared" si="226"/>
        <v>---</v>
      </c>
      <c r="BA643" s="415" t="str">
        <f>IFERROR(ROUND(((AX643+AY643+AZ643)*INDEX('تعرفه ها'!A:Z,MATCH("هزینه نگهداری و تعمیرات شبکه برق",'تعرفه ها'!$C:$C,0),MATCH(F643,'تعرفه ها'!$2:$2,0))/100),0),"---")</f>
        <v>---</v>
      </c>
      <c r="BB643" s="415">
        <f>IFERROR(IF(P643="دیماندی",ROUND(AJ643*INDEX('تعرفه ها'!A:Z,MATCH(BB$1,'تعرفه ها'!$C:$C,0),MATCH(F643,'تعرفه ها'!$2:$2,0))*J643/30,0),0),"---")</f>
        <v>0</v>
      </c>
      <c r="BC643" s="415"/>
      <c r="BD643" s="54" t="str">
        <f>IFERROR(IF(INDEX('اطلاعات دوره'!A:Z,MATCH(G643,'اطلاعات دوره'!C:C,0),MATCH("برق",'اطلاعات دوره'!$1:$1,0))="دارد",ROUND(AX643*INDEX('تعرفه ها'!A:Z,MATCH("پیک فصلی برق",'تعرفه ها'!$C:$C,0),MATCH(F643,'تعرفه ها'!$2:$2,0))/100,0),0),"---")</f>
        <v>---</v>
      </c>
      <c r="BE643" s="415" t="str">
        <f>IFERROR(ROUND(((AX643+AY643+AZ643+BA643+BB643+BC643+BD643)*INDEX('تعرفه ها'!A:Z,MATCH("مالیات برق",'تعرفه ها'!$C:$C,0),MATCH(F643,'تعرفه ها'!$2:$2,0))/100),0),"---")</f>
        <v>---</v>
      </c>
      <c r="BF643" s="415" t="str">
        <f t="shared" si="227"/>
        <v>---</v>
      </c>
      <c r="BG643" s="415" t="str">
        <f t="shared" si="231"/>
        <v>---</v>
      </c>
      <c r="BH643" s="415" t="str">
        <f t="shared" si="228"/>
        <v>---</v>
      </c>
      <c r="BI643" s="54" t="str">
        <f t="shared" si="229"/>
        <v>---</v>
      </c>
      <c r="BJ643" s="55" t="str">
        <f t="shared" si="230"/>
        <v>---</v>
      </c>
      <c r="BK643" s="262"/>
      <c r="BL643" s="183" t="str">
        <f>IFERROR(IF(INDEX(پرداخت!A:AZ,MATCH(A643&amp;" - "&amp;"برق",پرداخت!$B:$B,0),MATCH(G643,پرداخت!$1:$1,0))="نشده","نشده","شده"),"---")</f>
        <v>---</v>
      </c>
      <c r="BN643" s="257"/>
      <c r="BO643" s="257"/>
      <c r="BP643" s="257"/>
      <c r="BQ643" s="257"/>
      <c r="BR643" s="257"/>
      <c r="BS643" s="257"/>
      <c r="BT643" s="257"/>
      <c r="BU643" s="257"/>
      <c r="BV643" s="257"/>
      <c r="BW643" s="257"/>
      <c r="BX643" s="257"/>
      <c r="BY643" s="257"/>
      <c r="BZ643" s="257"/>
      <c r="CA643" s="257"/>
      <c r="CB643" s="257"/>
      <c r="CC643" s="257"/>
      <c r="CD643" s="257"/>
      <c r="CE643" s="257"/>
      <c r="CF643" s="257"/>
      <c r="CG643" s="257"/>
      <c r="CH643"/>
      <c r="CI643"/>
      <c r="CJ643"/>
      <c r="CK643"/>
    </row>
    <row r="644" spans="1:89" ht="33.75" hidden="1">
      <c r="A644" s="170"/>
      <c r="B644" s="47">
        <f>IFERROR(INDEX('اطلاعات انشعابات شرکتها'!A:BB,MATCH(A644,'اطلاعات انشعابات شرکتها'!A:A,0),MATCH(B$1,'اطلاعات انشعابات شرکتها'!$1:$1,0)),0)</f>
        <v>0</v>
      </c>
      <c r="C644" s="48">
        <f>IFERROR(INDEX('اطلاعات انشعابات شرکتها'!A:BB,MATCH(A644,'اطلاعات انشعابات شرکتها'!A:A,0),MATCH(C$1,'اطلاعات انشعابات شرکتها'!$1:$1,0)),0)</f>
        <v>0</v>
      </c>
      <c r="D644" s="45"/>
      <c r="E644" s="171"/>
      <c r="F644" s="170"/>
      <c r="G644" s="188" t="str">
        <f t="shared" ref="G644:G707" si="232">F644&amp;"/"&amp;E644</f>
        <v>/</v>
      </c>
      <c r="H644" s="188">
        <f>IFERROR(INDEX('اطلاعات دوره'!A:Z,MATCH(G644,'اطلاعات دوره'!C:C,0),MATCH(H$1,'اطلاعات دوره'!$1:$1,0)),0)</f>
        <v>0</v>
      </c>
      <c r="I644" s="188">
        <f>IFERROR(INDEX('اطلاعات دوره'!A:Z,MATCH(G644,'اطلاعات دوره'!C:C,0),MATCH(I$1,'اطلاعات دوره'!$1:$1,0)),0)</f>
        <v>0</v>
      </c>
      <c r="J644" s="188">
        <f>IFERROR(INDEX('اطلاعات دوره'!A:Z,MATCH(G644,'اطلاعات دوره'!C:C,0),MATCH(J$1,'اطلاعات دوره'!$1:$1,0)),0)</f>
        <v>0</v>
      </c>
      <c r="K644" s="265"/>
      <c r="L644" s="188" t="str">
        <f>IFERROR(INDEX('اطلاعات دوره'!A:Z,MATCH(G644,'اطلاعات دوره'!C:C,0)-1,MATCH("عنوان",'اطلاعات دوره'!$1:$1,0)),"---")</f>
        <v>---</v>
      </c>
      <c r="M644" s="188" t="str">
        <f t="shared" ref="M644:M707" si="233">A644&amp;"-"&amp;L644</f>
        <v>----</v>
      </c>
      <c r="N644" s="188" t="str">
        <f t="shared" ref="N644:N707" si="234">A644&amp;"-"&amp;G644</f>
        <v>-/</v>
      </c>
      <c r="O644" s="265"/>
      <c r="P644" s="188">
        <f>IFERROR(INDEX('اطلاعات انشعابات شرکتها'!A:BB,MATCH(A644,'اطلاعات انشعابات شرکتها'!A:A,0),MATCH(P$1,'اطلاعات انشعابات شرکتها'!$1:$1,0)),0)</f>
        <v>0</v>
      </c>
      <c r="Q644" s="188">
        <f>IFERROR(INDEX('اطلاعات انشعابات شرکتها'!A:BB,MATCH(A644,'اطلاعات انشعابات شرکتها'!A:A,0),MATCH(Q$1,'اطلاعات انشعابات شرکتها'!$1:$1,0)),0)</f>
        <v>0</v>
      </c>
      <c r="R644" s="188">
        <f>IFERROR(INDEX('اطلاعات انشعابات شرکتها'!A:BB,MATCH(A644,'اطلاعات انشعابات شرکتها'!A:A,0),MATCH(R$1,'اطلاعات انشعابات شرکتها'!$1:$1,0)),0)</f>
        <v>0</v>
      </c>
      <c r="S644" s="265"/>
      <c r="T644" s="188">
        <f>IFERROR(INDEX('قرائت کنتور'!A:AZ,MATCH(A644&amp;"-"&amp;T$1,'قرائت کنتور'!B:B,0),MATCH(G644,'قرائت کنتور'!$1:$1,0)),0)</f>
        <v>0</v>
      </c>
      <c r="U644" s="188">
        <f>IFERROR(INDEX('قرائت کنتور'!A:AZ,MATCH(A644&amp;"-"&amp;U$1,'قرائت کنتور'!B:B,0),MATCH(L644,'قرائت کنتور'!$1:$1,0)),0)</f>
        <v>0</v>
      </c>
      <c r="V644" s="188">
        <f>IFERROR(INDEX('قرائت کنتور'!A:AZ,MATCH(A644&amp;"-"&amp;U$1,'قرائت کنتور'!B:B,0),MATCH(G644,'قرائت کنتور'!$1:$1,0)),0)</f>
        <v>0</v>
      </c>
      <c r="W644" s="188">
        <f>IFERROR(INDEX('قرائت کنتور'!A:AZ,MATCH(A644&amp;"-"&amp;W$1,'قرائت کنتور'!B:B,0),MATCH(L644,'قرائت کنتور'!$1:$1,0)),0)</f>
        <v>0</v>
      </c>
      <c r="X644" s="188">
        <f>IFERROR(INDEX('قرائت کنتور'!A:AZ,MATCH(A644&amp;"-"&amp;W$1,'قرائت کنتور'!B:B,0),MATCH(G644,'قرائت کنتور'!$1:$1,0)),0)</f>
        <v>0</v>
      </c>
      <c r="Y644" s="188">
        <f>IFERROR(INDEX('قرائت کنتور'!A:AZ,MATCH(A644&amp;"-"&amp;Y$1,'قرائت کنتور'!B:B,0),MATCH(L644,'قرائت کنتور'!$1:$1,0)),0)</f>
        <v>0</v>
      </c>
      <c r="Z644" s="188">
        <f>IFERROR(INDEX('قرائت کنتور'!A:AZ,MATCH(A644&amp;"-"&amp;Y$1,'قرائت کنتور'!B:B,0),MATCH(G644,'قرائت کنتور'!$1:$1,0)),0)</f>
        <v>0</v>
      </c>
      <c r="AA644" s="188">
        <f>IFERROR(INDEX('قرائت کنتور'!A:AZ,MATCH(A644&amp;"-"&amp;AA$1,'قرائت کنتور'!B:B,0),MATCH(L644,'قرائت کنتور'!$1:$1,0)),0)</f>
        <v>0</v>
      </c>
      <c r="AB644" s="188">
        <f>IFERROR(INDEX('قرائت کنتور'!A:AZ,MATCH(A644&amp;"-"&amp;AA$1,'قرائت کنتور'!B:B,0),MATCH(G644,'قرائت کنتور'!$1:$1,0)),0)</f>
        <v>0</v>
      </c>
      <c r="AC644" s="265"/>
      <c r="AD644" s="188">
        <f t="shared" ref="AD644:AD707" si="235">IFERROR((V644-U644)*R644,"---")</f>
        <v>0</v>
      </c>
      <c r="AE644" s="188">
        <f t="shared" ref="AE644:AE707" si="236">IFERROR((X644-W644)*R644,"---")</f>
        <v>0</v>
      </c>
      <c r="AF644" s="188">
        <f t="shared" ref="AF644:AF707" si="237">IFERROR((Z644-Y644)*R644,"---")</f>
        <v>0</v>
      </c>
      <c r="AG644" s="188">
        <f t="shared" ref="AG644:AG707" si="238">IFERROR((AB644-AA644)*R644,"---")</f>
        <v>0</v>
      </c>
      <c r="AH644" s="188">
        <f t="shared" ref="AH644:AH707" si="239">IFERROR(AD644+AE644+AF644,"---")</f>
        <v>0</v>
      </c>
      <c r="AI644" s="188">
        <f t="shared" ref="AI644:AI707" si="240">IFERROR(T644*R644,"---")</f>
        <v>0</v>
      </c>
      <c r="AJ644" s="188" t="str">
        <f t="shared" ref="AJ644:AJ707" si="241">IFERROR(IF(P644="دیماندی",IF(AI644&gt;(0.9*Q644),AI644,0.9*Q644),"0"),"---")</f>
        <v>0</v>
      </c>
      <c r="AK644" s="265"/>
      <c r="AL644" s="254" t="str">
        <f t="shared" ref="AL644:AL707" si="242">IFERROR((AH644)/((AH644^2+AG644^2)^0.5),"---")</f>
        <v>---</v>
      </c>
      <c r="AM644" s="254" t="str">
        <f t="shared" ref="AM644:AM707" si="243">IFERROR(IF((0.9/AL644-1)&gt;0.01,0.9/AL644-1,"0"),"---")</f>
        <v>---</v>
      </c>
      <c r="AN644" s="265"/>
      <c r="AO644" s="188" t="str">
        <f>IFERROR(INDEX('تعرفه ها'!A:Z,MATCH(P644&amp;"-"&amp;AO$1,'تعرفه ها'!C:C,0),MATCH(F644,'تعرفه ها'!$2:$2,0),1),"---")</f>
        <v>---</v>
      </c>
      <c r="AP644" s="188" t="str">
        <f>IFERROR(INDEX('تعرفه ها'!A:Z,MATCH(P644&amp;"-"&amp;AP$1,'تعرفه ها'!C:C,0),MATCH(F644,'تعرفه ها'!$2:$2,0),1),"---")</f>
        <v>---</v>
      </c>
      <c r="AQ644" s="188" t="str">
        <f>IFERROR(INDEX('تعرفه ها'!A:Z,MATCH(P644&amp;"-"&amp;AQ$1,'تعرفه ها'!C:C,0),MATCH(F644,'تعرفه ها'!$2:$2,0),1),"---")</f>
        <v>---</v>
      </c>
      <c r="AR644" s="188" t="str">
        <f>IFERROR(INDEX('تعرفه ها'!A:Z,MATCH(P644&amp;"-"&amp;AR$1,'تعرفه ها'!C:C,0),MATCH(F644,'تعرفه ها'!$2:$2,0),1),"---")</f>
        <v>---</v>
      </c>
      <c r="AS644" s="265"/>
      <c r="AT644" s="415" t="str">
        <f t="shared" ref="AT644:AT707" si="244">IFERROR(AD644*AO644,"---")</f>
        <v>---</v>
      </c>
      <c r="AU644" s="415" t="str">
        <f t="shared" ref="AU644:AU707" si="245">IFERROR(AE644*AP644,"---")</f>
        <v>---</v>
      </c>
      <c r="AV644" s="415" t="str">
        <f t="shared" ref="AV644:AV707" si="246">IFERROR(AF644*AQ644,"---")</f>
        <v>---</v>
      </c>
      <c r="AW644" s="415" t="str">
        <f t="shared" ref="AW644:AW707" si="247">IFERROR(AG644*AR644,"---")</f>
        <v>---</v>
      </c>
      <c r="AX644" s="415" t="str">
        <f t="shared" ref="AX644:AX707" si="248">IFERROR((AT644+AU644+AV644+AW644),"---")</f>
        <v>---</v>
      </c>
      <c r="AY644" s="415" t="str">
        <f>IFERROR(AH644*INDEX('تعرفه ها'!A:Z,MATCH("عوارض برق به ازاء هر کیلووات",'تعرفه ها'!$C:$C,0),MATCH(F644,'تعرفه ها'!$2:$2,0)),"---")</f>
        <v>---</v>
      </c>
      <c r="AZ644" s="415" t="str">
        <f t="shared" ref="AZ644:AZ707" si="249">IFERROR(ROUND((AT644+AU644+AV644)*AM644,0),"---")</f>
        <v>---</v>
      </c>
      <c r="BA644" s="415" t="str">
        <f>IFERROR(ROUND(((AX644+AY644+AZ644)*INDEX('تعرفه ها'!A:Z,MATCH("هزینه نگهداری و تعمیرات شبکه برق",'تعرفه ها'!$C:$C,0),MATCH(F644,'تعرفه ها'!$2:$2,0))/100),0),"---")</f>
        <v>---</v>
      </c>
      <c r="BB644" s="415">
        <f>IFERROR(IF(P644="دیماندی",ROUND(AJ644*INDEX('تعرفه ها'!A:Z,MATCH(BB$1,'تعرفه ها'!$C:$C,0),MATCH(F644,'تعرفه ها'!$2:$2,0))*J644/30,0),0),"---")</f>
        <v>0</v>
      </c>
      <c r="BC644" s="415"/>
      <c r="BD644" s="54" t="str">
        <f>IFERROR(IF(INDEX('اطلاعات دوره'!A:Z,MATCH(G644,'اطلاعات دوره'!C:C,0),MATCH("برق",'اطلاعات دوره'!$1:$1,0))="دارد",ROUND(AX644*INDEX('تعرفه ها'!A:Z,MATCH("پیک فصلی برق",'تعرفه ها'!$C:$C,0),MATCH(F644,'تعرفه ها'!$2:$2,0))/100,0),0),"---")</f>
        <v>---</v>
      </c>
      <c r="BE644" s="415" t="str">
        <f>IFERROR(ROUND(((AX644+AY644+AZ644+BA644+BB644+BC644+BD644)*INDEX('تعرفه ها'!A:Z,MATCH("مالیات برق",'تعرفه ها'!$C:$C,0),MATCH(F644,'تعرفه ها'!$2:$2,0))/100),0),"---")</f>
        <v>---</v>
      </c>
      <c r="BF644" s="415" t="str">
        <f t="shared" ref="BF644:BF707" si="250">IFERROR((AX644+AY644+AZ644+BA644+BB644+BC644+BD644+BE644),"---")</f>
        <v>---</v>
      </c>
      <c r="BG644" s="415" t="str">
        <f t="shared" si="231"/>
        <v>---</v>
      </c>
      <c r="BH644" s="415" t="str">
        <f t="shared" ref="BH644:BH707" si="251">IFERROR((BF644+BG644),"---")</f>
        <v>---</v>
      </c>
      <c r="BI644" s="54" t="str">
        <f t="shared" ref="BI644:BI707" si="252">IFERROR(INT(RIGHT(BH644,3)),"---")</f>
        <v>---</v>
      </c>
      <c r="BJ644" s="55" t="str">
        <f t="shared" ref="BJ644:BJ707" si="253">IFERROR(BH644-BI644,"---")</f>
        <v>---</v>
      </c>
      <c r="BK644" s="262"/>
      <c r="BL644" s="183" t="str">
        <f>IFERROR(IF(INDEX(پرداخت!A:AZ,MATCH(A644&amp;" - "&amp;"برق",پرداخت!$B:$B,0),MATCH(G644,پرداخت!$1:$1,0))="نشده","نشده","شده"),"---")</f>
        <v>---</v>
      </c>
      <c r="BN644" s="257"/>
      <c r="BO644" s="257"/>
      <c r="BP644" s="257"/>
      <c r="BQ644" s="257"/>
      <c r="BR644" s="257"/>
      <c r="BS644" s="257"/>
      <c r="BT644" s="257"/>
      <c r="BU644" s="257"/>
      <c r="BV644" s="257"/>
      <c r="BW644" s="257"/>
      <c r="BX644" s="257"/>
      <c r="BY644" s="257"/>
      <c r="BZ644" s="257"/>
      <c r="CA644" s="257"/>
      <c r="CB644" s="257"/>
      <c r="CC644" s="257"/>
      <c r="CD644" s="257"/>
      <c r="CE644" s="257"/>
      <c r="CF644" s="257"/>
      <c r="CG644" s="257"/>
      <c r="CH644"/>
      <c r="CI644"/>
      <c r="CJ644"/>
      <c r="CK644"/>
    </row>
    <row r="645" spans="1:89" ht="33.75" hidden="1">
      <c r="A645" s="170"/>
      <c r="B645" s="47">
        <f>IFERROR(INDEX('اطلاعات انشعابات شرکتها'!A:BB,MATCH(A645,'اطلاعات انشعابات شرکتها'!A:A,0),MATCH(B$1,'اطلاعات انشعابات شرکتها'!$1:$1,0)),0)</f>
        <v>0</v>
      </c>
      <c r="C645" s="48">
        <f>IFERROR(INDEX('اطلاعات انشعابات شرکتها'!A:BB,MATCH(A645,'اطلاعات انشعابات شرکتها'!A:A,0),MATCH(C$1,'اطلاعات انشعابات شرکتها'!$1:$1,0)),0)</f>
        <v>0</v>
      </c>
      <c r="D645" s="45"/>
      <c r="E645" s="171"/>
      <c r="F645" s="170"/>
      <c r="G645" s="188" t="str">
        <f t="shared" si="232"/>
        <v>/</v>
      </c>
      <c r="H645" s="188">
        <f>IFERROR(INDEX('اطلاعات دوره'!A:Z,MATCH(G645,'اطلاعات دوره'!C:C,0),MATCH(H$1,'اطلاعات دوره'!$1:$1,0)),0)</f>
        <v>0</v>
      </c>
      <c r="I645" s="188">
        <f>IFERROR(INDEX('اطلاعات دوره'!A:Z,MATCH(G645,'اطلاعات دوره'!C:C,0),MATCH(I$1,'اطلاعات دوره'!$1:$1,0)),0)</f>
        <v>0</v>
      </c>
      <c r="J645" s="188">
        <f>IFERROR(INDEX('اطلاعات دوره'!A:Z,MATCH(G645,'اطلاعات دوره'!C:C,0),MATCH(J$1,'اطلاعات دوره'!$1:$1,0)),0)</f>
        <v>0</v>
      </c>
      <c r="K645" s="265"/>
      <c r="L645" s="188" t="str">
        <f>IFERROR(INDEX('اطلاعات دوره'!A:Z,MATCH(G645,'اطلاعات دوره'!C:C,0)-1,MATCH("عنوان",'اطلاعات دوره'!$1:$1,0)),"---")</f>
        <v>---</v>
      </c>
      <c r="M645" s="188" t="str">
        <f t="shared" si="233"/>
        <v>----</v>
      </c>
      <c r="N645" s="188" t="str">
        <f t="shared" si="234"/>
        <v>-/</v>
      </c>
      <c r="O645" s="265"/>
      <c r="P645" s="188">
        <f>IFERROR(INDEX('اطلاعات انشعابات شرکتها'!A:BB,MATCH(A645,'اطلاعات انشعابات شرکتها'!A:A,0),MATCH(P$1,'اطلاعات انشعابات شرکتها'!$1:$1,0)),0)</f>
        <v>0</v>
      </c>
      <c r="Q645" s="188">
        <f>IFERROR(INDEX('اطلاعات انشعابات شرکتها'!A:BB,MATCH(A645,'اطلاعات انشعابات شرکتها'!A:A,0),MATCH(Q$1,'اطلاعات انشعابات شرکتها'!$1:$1,0)),0)</f>
        <v>0</v>
      </c>
      <c r="R645" s="188">
        <f>IFERROR(INDEX('اطلاعات انشعابات شرکتها'!A:BB,MATCH(A645,'اطلاعات انشعابات شرکتها'!A:A,0),MATCH(R$1,'اطلاعات انشعابات شرکتها'!$1:$1,0)),0)</f>
        <v>0</v>
      </c>
      <c r="S645" s="265"/>
      <c r="T645" s="188">
        <f>IFERROR(INDEX('قرائت کنتور'!A:AZ,MATCH(A645&amp;"-"&amp;T$1,'قرائت کنتور'!B:B,0),MATCH(G645,'قرائت کنتور'!$1:$1,0)),0)</f>
        <v>0</v>
      </c>
      <c r="U645" s="188">
        <f>IFERROR(INDEX('قرائت کنتور'!A:AZ,MATCH(A645&amp;"-"&amp;U$1,'قرائت کنتور'!B:B,0),MATCH(L645,'قرائت کنتور'!$1:$1,0)),0)</f>
        <v>0</v>
      </c>
      <c r="V645" s="188">
        <f>IFERROR(INDEX('قرائت کنتور'!A:AZ,MATCH(A645&amp;"-"&amp;U$1,'قرائت کنتور'!B:B,0),MATCH(G645,'قرائت کنتور'!$1:$1,0)),0)</f>
        <v>0</v>
      </c>
      <c r="W645" s="188">
        <f>IFERROR(INDEX('قرائت کنتور'!A:AZ,MATCH(A645&amp;"-"&amp;W$1,'قرائت کنتور'!B:B,0),MATCH(L645,'قرائت کنتور'!$1:$1,0)),0)</f>
        <v>0</v>
      </c>
      <c r="X645" s="188">
        <f>IFERROR(INDEX('قرائت کنتور'!A:AZ,MATCH(A645&amp;"-"&amp;W$1,'قرائت کنتور'!B:B,0),MATCH(G645,'قرائت کنتور'!$1:$1,0)),0)</f>
        <v>0</v>
      </c>
      <c r="Y645" s="188">
        <f>IFERROR(INDEX('قرائت کنتور'!A:AZ,MATCH(A645&amp;"-"&amp;Y$1,'قرائت کنتور'!B:B,0),MATCH(L645,'قرائت کنتور'!$1:$1,0)),0)</f>
        <v>0</v>
      </c>
      <c r="Z645" s="188">
        <f>IFERROR(INDEX('قرائت کنتور'!A:AZ,MATCH(A645&amp;"-"&amp;Y$1,'قرائت کنتور'!B:B,0),MATCH(G645,'قرائت کنتور'!$1:$1,0)),0)</f>
        <v>0</v>
      </c>
      <c r="AA645" s="188">
        <f>IFERROR(INDEX('قرائت کنتور'!A:AZ,MATCH(A645&amp;"-"&amp;AA$1,'قرائت کنتور'!B:B,0),MATCH(L645,'قرائت کنتور'!$1:$1,0)),0)</f>
        <v>0</v>
      </c>
      <c r="AB645" s="188">
        <f>IFERROR(INDEX('قرائت کنتور'!A:AZ,MATCH(A645&amp;"-"&amp;AA$1,'قرائت کنتور'!B:B,0),MATCH(G645,'قرائت کنتور'!$1:$1,0)),0)</f>
        <v>0</v>
      </c>
      <c r="AC645" s="265"/>
      <c r="AD645" s="188">
        <f t="shared" si="235"/>
        <v>0</v>
      </c>
      <c r="AE645" s="188">
        <f t="shared" si="236"/>
        <v>0</v>
      </c>
      <c r="AF645" s="188">
        <f t="shared" si="237"/>
        <v>0</v>
      </c>
      <c r="AG645" s="188">
        <f t="shared" si="238"/>
        <v>0</v>
      </c>
      <c r="AH645" s="188">
        <f t="shared" si="239"/>
        <v>0</v>
      </c>
      <c r="AI645" s="188">
        <f t="shared" si="240"/>
        <v>0</v>
      </c>
      <c r="AJ645" s="188" t="str">
        <f t="shared" si="241"/>
        <v>0</v>
      </c>
      <c r="AK645" s="265"/>
      <c r="AL645" s="254" t="str">
        <f t="shared" si="242"/>
        <v>---</v>
      </c>
      <c r="AM645" s="254" t="str">
        <f t="shared" si="243"/>
        <v>---</v>
      </c>
      <c r="AN645" s="265"/>
      <c r="AO645" s="188" t="str">
        <f>IFERROR(INDEX('تعرفه ها'!A:Z,MATCH(P645&amp;"-"&amp;AO$1,'تعرفه ها'!C:C,0),MATCH(F645,'تعرفه ها'!$2:$2,0),1),"---")</f>
        <v>---</v>
      </c>
      <c r="AP645" s="188" t="str">
        <f>IFERROR(INDEX('تعرفه ها'!A:Z,MATCH(P645&amp;"-"&amp;AP$1,'تعرفه ها'!C:C,0),MATCH(F645,'تعرفه ها'!$2:$2,0),1),"---")</f>
        <v>---</v>
      </c>
      <c r="AQ645" s="188" t="str">
        <f>IFERROR(INDEX('تعرفه ها'!A:Z,MATCH(P645&amp;"-"&amp;AQ$1,'تعرفه ها'!C:C,0),MATCH(F645,'تعرفه ها'!$2:$2,0),1),"---")</f>
        <v>---</v>
      </c>
      <c r="AR645" s="188" t="str">
        <f>IFERROR(INDEX('تعرفه ها'!A:Z,MATCH(P645&amp;"-"&amp;AR$1,'تعرفه ها'!C:C,0),MATCH(F645,'تعرفه ها'!$2:$2,0),1),"---")</f>
        <v>---</v>
      </c>
      <c r="AS645" s="265"/>
      <c r="AT645" s="415" t="str">
        <f t="shared" si="244"/>
        <v>---</v>
      </c>
      <c r="AU645" s="415" t="str">
        <f t="shared" si="245"/>
        <v>---</v>
      </c>
      <c r="AV645" s="415" t="str">
        <f t="shared" si="246"/>
        <v>---</v>
      </c>
      <c r="AW645" s="415" t="str">
        <f t="shared" si="247"/>
        <v>---</v>
      </c>
      <c r="AX645" s="415" t="str">
        <f t="shared" si="248"/>
        <v>---</v>
      </c>
      <c r="AY645" s="415" t="str">
        <f>IFERROR(AH645*INDEX('تعرفه ها'!A:Z,MATCH("عوارض برق به ازاء هر کیلووات",'تعرفه ها'!$C:$C,0),MATCH(F645,'تعرفه ها'!$2:$2,0)),"---")</f>
        <v>---</v>
      </c>
      <c r="AZ645" s="415" t="str">
        <f t="shared" si="249"/>
        <v>---</v>
      </c>
      <c r="BA645" s="415" t="str">
        <f>IFERROR(ROUND(((AX645+AY645+AZ645)*INDEX('تعرفه ها'!A:Z,MATCH("هزینه نگهداری و تعمیرات شبکه برق",'تعرفه ها'!$C:$C,0),MATCH(F645,'تعرفه ها'!$2:$2,0))/100),0),"---")</f>
        <v>---</v>
      </c>
      <c r="BB645" s="415">
        <f>IFERROR(IF(P645="دیماندی",ROUND(AJ645*INDEX('تعرفه ها'!A:Z,MATCH(BB$1,'تعرفه ها'!$C:$C,0),MATCH(F645,'تعرفه ها'!$2:$2,0))*J645/30,0),0),"---")</f>
        <v>0</v>
      </c>
      <c r="BC645" s="415"/>
      <c r="BD645" s="54" t="str">
        <f>IFERROR(IF(INDEX('اطلاعات دوره'!A:Z,MATCH(G645,'اطلاعات دوره'!C:C,0),MATCH("برق",'اطلاعات دوره'!$1:$1,0))="دارد",ROUND(AX645*INDEX('تعرفه ها'!A:Z,MATCH("پیک فصلی برق",'تعرفه ها'!$C:$C,0),MATCH(F645,'تعرفه ها'!$2:$2,0))/100,0),0),"---")</f>
        <v>---</v>
      </c>
      <c r="BE645" s="415" t="str">
        <f>IFERROR(ROUND(((AX645+AY645+AZ645+BA645+BB645+BC645+BD645)*INDEX('تعرفه ها'!A:Z,MATCH("مالیات برق",'تعرفه ها'!$C:$C,0),MATCH(F645,'تعرفه ها'!$2:$2,0))/100),0),"---")</f>
        <v>---</v>
      </c>
      <c r="BF645" s="415" t="str">
        <f t="shared" si="250"/>
        <v>---</v>
      </c>
      <c r="BG645" s="415" t="str">
        <f t="shared" si="231"/>
        <v>---</v>
      </c>
      <c r="BH645" s="415" t="str">
        <f t="shared" si="251"/>
        <v>---</v>
      </c>
      <c r="BI645" s="54" t="str">
        <f t="shared" si="252"/>
        <v>---</v>
      </c>
      <c r="BJ645" s="55" t="str">
        <f t="shared" si="253"/>
        <v>---</v>
      </c>
      <c r="BK645" s="262"/>
      <c r="BL645" s="183" t="str">
        <f>IFERROR(IF(INDEX(پرداخت!A:AZ,MATCH(A645&amp;" - "&amp;"برق",پرداخت!$B:$B,0),MATCH(G645,پرداخت!$1:$1,0))="نشده","نشده","شده"),"---")</f>
        <v>---</v>
      </c>
      <c r="BN645" s="257"/>
      <c r="BO645" s="257"/>
      <c r="BP645" s="257"/>
      <c r="BQ645" s="257"/>
      <c r="BR645" s="257"/>
      <c r="BS645" s="257"/>
      <c r="BT645" s="257"/>
      <c r="BU645" s="257"/>
      <c r="BV645" s="257"/>
      <c r="BW645" s="257"/>
      <c r="BX645" s="257"/>
      <c r="BY645" s="257"/>
      <c r="BZ645" s="257"/>
      <c r="CA645" s="257"/>
      <c r="CB645" s="257"/>
      <c r="CC645" s="257"/>
      <c r="CD645" s="257"/>
      <c r="CE645" s="257"/>
      <c r="CF645" s="257"/>
      <c r="CG645" s="257"/>
      <c r="CH645"/>
      <c r="CI645"/>
      <c r="CJ645"/>
      <c r="CK645"/>
    </row>
    <row r="646" spans="1:89" ht="33.75" hidden="1">
      <c r="A646" s="170"/>
      <c r="B646" s="47">
        <f>IFERROR(INDEX('اطلاعات انشعابات شرکتها'!A:BB,MATCH(A646,'اطلاعات انشعابات شرکتها'!A:A,0),MATCH(B$1,'اطلاعات انشعابات شرکتها'!$1:$1,0)),0)</f>
        <v>0</v>
      </c>
      <c r="C646" s="48">
        <f>IFERROR(INDEX('اطلاعات انشعابات شرکتها'!A:BB,MATCH(A646,'اطلاعات انشعابات شرکتها'!A:A,0),MATCH(C$1,'اطلاعات انشعابات شرکتها'!$1:$1,0)),0)</f>
        <v>0</v>
      </c>
      <c r="D646" s="45"/>
      <c r="E646" s="171"/>
      <c r="F646" s="170"/>
      <c r="G646" s="188" t="str">
        <f t="shared" si="232"/>
        <v>/</v>
      </c>
      <c r="H646" s="188">
        <f>IFERROR(INDEX('اطلاعات دوره'!A:Z,MATCH(G646,'اطلاعات دوره'!C:C,0),MATCH(H$1,'اطلاعات دوره'!$1:$1,0)),0)</f>
        <v>0</v>
      </c>
      <c r="I646" s="188">
        <f>IFERROR(INDEX('اطلاعات دوره'!A:Z,MATCH(G646,'اطلاعات دوره'!C:C,0),MATCH(I$1,'اطلاعات دوره'!$1:$1,0)),0)</f>
        <v>0</v>
      </c>
      <c r="J646" s="188">
        <f>IFERROR(INDEX('اطلاعات دوره'!A:Z,MATCH(G646,'اطلاعات دوره'!C:C,0),MATCH(J$1,'اطلاعات دوره'!$1:$1,0)),0)</f>
        <v>0</v>
      </c>
      <c r="K646" s="265"/>
      <c r="L646" s="188" t="str">
        <f>IFERROR(INDEX('اطلاعات دوره'!A:Z,MATCH(G646,'اطلاعات دوره'!C:C,0)-1,MATCH("عنوان",'اطلاعات دوره'!$1:$1,0)),"---")</f>
        <v>---</v>
      </c>
      <c r="M646" s="188" t="str">
        <f t="shared" si="233"/>
        <v>----</v>
      </c>
      <c r="N646" s="188" t="str">
        <f t="shared" si="234"/>
        <v>-/</v>
      </c>
      <c r="O646" s="265"/>
      <c r="P646" s="188">
        <f>IFERROR(INDEX('اطلاعات انشعابات شرکتها'!A:BB,MATCH(A646,'اطلاعات انشعابات شرکتها'!A:A,0),MATCH(P$1,'اطلاعات انشعابات شرکتها'!$1:$1,0)),0)</f>
        <v>0</v>
      </c>
      <c r="Q646" s="188">
        <f>IFERROR(INDEX('اطلاعات انشعابات شرکتها'!A:BB,MATCH(A646,'اطلاعات انشعابات شرکتها'!A:A,0),MATCH(Q$1,'اطلاعات انشعابات شرکتها'!$1:$1,0)),0)</f>
        <v>0</v>
      </c>
      <c r="R646" s="188">
        <f>IFERROR(INDEX('اطلاعات انشعابات شرکتها'!A:BB,MATCH(A646,'اطلاعات انشعابات شرکتها'!A:A,0),MATCH(R$1,'اطلاعات انشعابات شرکتها'!$1:$1,0)),0)</f>
        <v>0</v>
      </c>
      <c r="S646" s="265"/>
      <c r="T646" s="188">
        <f>IFERROR(INDEX('قرائت کنتور'!A:AZ,MATCH(A646&amp;"-"&amp;T$1,'قرائت کنتور'!B:B,0),MATCH(G646,'قرائت کنتور'!$1:$1,0)),0)</f>
        <v>0</v>
      </c>
      <c r="U646" s="188">
        <f>IFERROR(INDEX('قرائت کنتور'!A:AZ,MATCH(A646&amp;"-"&amp;U$1,'قرائت کنتور'!B:B,0),MATCH(L646,'قرائت کنتور'!$1:$1,0)),0)</f>
        <v>0</v>
      </c>
      <c r="V646" s="188">
        <f>IFERROR(INDEX('قرائت کنتور'!A:AZ,MATCH(A646&amp;"-"&amp;U$1,'قرائت کنتور'!B:B,0),MATCH(G646,'قرائت کنتور'!$1:$1,0)),0)</f>
        <v>0</v>
      </c>
      <c r="W646" s="188">
        <f>IFERROR(INDEX('قرائت کنتور'!A:AZ,MATCH(A646&amp;"-"&amp;W$1,'قرائت کنتور'!B:B,0),MATCH(L646,'قرائت کنتور'!$1:$1,0)),0)</f>
        <v>0</v>
      </c>
      <c r="X646" s="188">
        <f>IFERROR(INDEX('قرائت کنتور'!A:AZ,MATCH(A646&amp;"-"&amp;W$1,'قرائت کنتور'!B:B,0),MATCH(G646,'قرائت کنتور'!$1:$1,0)),0)</f>
        <v>0</v>
      </c>
      <c r="Y646" s="188">
        <f>IFERROR(INDEX('قرائت کنتور'!A:AZ,MATCH(A646&amp;"-"&amp;Y$1,'قرائت کنتور'!B:B,0),MATCH(L646,'قرائت کنتور'!$1:$1,0)),0)</f>
        <v>0</v>
      </c>
      <c r="Z646" s="188">
        <f>IFERROR(INDEX('قرائت کنتور'!A:AZ,MATCH(A646&amp;"-"&amp;Y$1,'قرائت کنتور'!B:B,0),MATCH(G646,'قرائت کنتور'!$1:$1,0)),0)</f>
        <v>0</v>
      </c>
      <c r="AA646" s="188">
        <f>IFERROR(INDEX('قرائت کنتور'!A:AZ,MATCH(A646&amp;"-"&amp;AA$1,'قرائت کنتور'!B:B,0),MATCH(L646,'قرائت کنتور'!$1:$1,0)),0)</f>
        <v>0</v>
      </c>
      <c r="AB646" s="188">
        <f>IFERROR(INDEX('قرائت کنتور'!A:AZ,MATCH(A646&amp;"-"&amp;AA$1,'قرائت کنتور'!B:B,0),MATCH(G646,'قرائت کنتور'!$1:$1,0)),0)</f>
        <v>0</v>
      </c>
      <c r="AC646" s="265"/>
      <c r="AD646" s="188">
        <f t="shared" si="235"/>
        <v>0</v>
      </c>
      <c r="AE646" s="188">
        <f t="shared" si="236"/>
        <v>0</v>
      </c>
      <c r="AF646" s="188">
        <f t="shared" si="237"/>
        <v>0</v>
      </c>
      <c r="AG646" s="188">
        <f t="shared" si="238"/>
        <v>0</v>
      </c>
      <c r="AH646" s="188">
        <f t="shared" si="239"/>
        <v>0</v>
      </c>
      <c r="AI646" s="188">
        <f t="shared" si="240"/>
        <v>0</v>
      </c>
      <c r="AJ646" s="188" t="str">
        <f t="shared" si="241"/>
        <v>0</v>
      </c>
      <c r="AK646" s="265"/>
      <c r="AL646" s="254" t="str">
        <f t="shared" si="242"/>
        <v>---</v>
      </c>
      <c r="AM646" s="254" t="str">
        <f t="shared" si="243"/>
        <v>---</v>
      </c>
      <c r="AN646" s="265"/>
      <c r="AO646" s="188" t="str">
        <f>IFERROR(INDEX('تعرفه ها'!A:Z,MATCH(P646&amp;"-"&amp;AO$1,'تعرفه ها'!C:C,0),MATCH(F646,'تعرفه ها'!$2:$2,0),1),"---")</f>
        <v>---</v>
      </c>
      <c r="AP646" s="188" t="str">
        <f>IFERROR(INDEX('تعرفه ها'!A:Z,MATCH(P646&amp;"-"&amp;AP$1,'تعرفه ها'!C:C,0),MATCH(F646,'تعرفه ها'!$2:$2,0),1),"---")</f>
        <v>---</v>
      </c>
      <c r="AQ646" s="188" t="str">
        <f>IFERROR(INDEX('تعرفه ها'!A:Z,MATCH(P646&amp;"-"&amp;AQ$1,'تعرفه ها'!C:C,0),MATCH(F646,'تعرفه ها'!$2:$2,0),1),"---")</f>
        <v>---</v>
      </c>
      <c r="AR646" s="188" t="str">
        <f>IFERROR(INDEX('تعرفه ها'!A:Z,MATCH(P646&amp;"-"&amp;AR$1,'تعرفه ها'!C:C,0),MATCH(F646,'تعرفه ها'!$2:$2,0),1),"---")</f>
        <v>---</v>
      </c>
      <c r="AS646" s="265"/>
      <c r="AT646" s="415" t="str">
        <f t="shared" si="244"/>
        <v>---</v>
      </c>
      <c r="AU646" s="415" t="str">
        <f t="shared" si="245"/>
        <v>---</v>
      </c>
      <c r="AV646" s="415" t="str">
        <f t="shared" si="246"/>
        <v>---</v>
      </c>
      <c r="AW646" s="415" t="str">
        <f t="shared" si="247"/>
        <v>---</v>
      </c>
      <c r="AX646" s="415" t="str">
        <f t="shared" si="248"/>
        <v>---</v>
      </c>
      <c r="AY646" s="415" t="str">
        <f>IFERROR(AH646*INDEX('تعرفه ها'!A:Z,MATCH("عوارض برق به ازاء هر کیلووات",'تعرفه ها'!$C:$C,0),MATCH(F646,'تعرفه ها'!$2:$2,0)),"---")</f>
        <v>---</v>
      </c>
      <c r="AZ646" s="415" t="str">
        <f t="shared" si="249"/>
        <v>---</v>
      </c>
      <c r="BA646" s="415" t="str">
        <f>IFERROR(ROUND(((AX646+AY646+AZ646)*INDEX('تعرفه ها'!A:Z,MATCH("هزینه نگهداری و تعمیرات شبکه برق",'تعرفه ها'!$C:$C,0),MATCH(F646,'تعرفه ها'!$2:$2,0))/100),0),"---")</f>
        <v>---</v>
      </c>
      <c r="BB646" s="415">
        <f>IFERROR(IF(P646="دیماندی",ROUND(AJ646*INDEX('تعرفه ها'!A:Z,MATCH(BB$1,'تعرفه ها'!$C:$C,0),MATCH(F646,'تعرفه ها'!$2:$2,0))*J646/30,0),0),"---")</f>
        <v>0</v>
      </c>
      <c r="BC646" s="415"/>
      <c r="BD646" s="54" t="str">
        <f>IFERROR(IF(INDEX('اطلاعات دوره'!A:Z,MATCH(G646,'اطلاعات دوره'!C:C,0),MATCH("برق",'اطلاعات دوره'!$1:$1,0))="دارد",ROUND(AX646*INDEX('تعرفه ها'!A:Z,MATCH("پیک فصلی برق",'تعرفه ها'!$C:$C,0),MATCH(F646,'تعرفه ها'!$2:$2,0))/100,0),0),"---")</f>
        <v>---</v>
      </c>
      <c r="BE646" s="415" t="str">
        <f>IFERROR(ROUND(((AX646+AY646+AZ646+BA646+BB646+BC646+BD646)*INDEX('تعرفه ها'!A:Z,MATCH("مالیات برق",'تعرفه ها'!$C:$C,0),MATCH(F646,'تعرفه ها'!$2:$2,0))/100),0),"---")</f>
        <v>---</v>
      </c>
      <c r="BF646" s="415" t="str">
        <f t="shared" si="250"/>
        <v>---</v>
      </c>
      <c r="BG646" s="415" t="str">
        <f t="shared" si="231"/>
        <v>---</v>
      </c>
      <c r="BH646" s="415" t="str">
        <f t="shared" si="251"/>
        <v>---</v>
      </c>
      <c r="BI646" s="54" t="str">
        <f t="shared" si="252"/>
        <v>---</v>
      </c>
      <c r="BJ646" s="55" t="str">
        <f t="shared" si="253"/>
        <v>---</v>
      </c>
      <c r="BK646" s="262"/>
      <c r="BL646" s="183" t="str">
        <f>IFERROR(IF(INDEX(پرداخت!A:AZ,MATCH(A646&amp;" - "&amp;"برق",پرداخت!$B:$B,0),MATCH(G646,پرداخت!$1:$1,0))="نشده","نشده","شده"),"---")</f>
        <v>---</v>
      </c>
      <c r="BN646" s="257"/>
      <c r="BO646" s="257"/>
      <c r="BP646" s="257"/>
      <c r="BQ646" s="257"/>
      <c r="BR646" s="257"/>
      <c r="BS646" s="257"/>
      <c r="BT646" s="257"/>
      <c r="BU646" s="257"/>
      <c r="BV646" s="257"/>
      <c r="BW646" s="257"/>
      <c r="BX646" s="257"/>
      <c r="BY646" s="257"/>
      <c r="BZ646" s="257"/>
      <c r="CA646" s="257"/>
      <c r="CB646" s="257"/>
      <c r="CC646" s="257"/>
      <c r="CD646" s="257"/>
      <c r="CE646" s="257"/>
      <c r="CF646" s="257"/>
      <c r="CG646" s="257"/>
      <c r="CH646"/>
      <c r="CI646"/>
      <c r="CJ646"/>
      <c r="CK646"/>
    </row>
    <row r="647" spans="1:89" ht="33.75" hidden="1">
      <c r="A647" s="170"/>
      <c r="B647" s="47">
        <f>IFERROR(INDEX('اطلاعات انشعابات شرکتها'!A:BB,MATCH(A647,'اطلاعات انشعابات شرکتها'!A:A,0),MATCH(B$1,'اطلاعات انشعابات شرکتها'!$1:$1,0)),0)</f>
        <v>0</v>
      </c>
      <c r="C647" s="48">
        <f>IFERROR(INDEX('اطلاعات انشعابات شرکتها'!A:BB,MATCH(A647,'اطلاعات انشعابات شرکتها'!A:A,0),MATCH(C$1,'اطلاعات انشعابات شرکتها'!$1:$1,0)),0)</f>
        <v>0</v>
      </c>
      <c r="D647" s="45"/>
      <c r="E647" s="171"/>
      <c r="F647" s="170"/>
      <c r="G647" s="188" t="str">
        <f t="shared" si="232"/>
        <v>/</v>
      </c>
      <c r="H647" s="188">
        <f>IFERROR(INDEX('اطلاعات دوره'!A:Z,MATCH(G647,'اطلاعات دوره'!C:C,0),MATCH(H$1,'اطلاعات دوره'!$1:$1,0)),0)</f>
        <v>0</v>
      </c>
      <c r="I647" s="188">
        <f>IFERROR(INDEX('اطلاعات دوره'!A:Z,MATCH(G647,'اطلاعات دوره'!C:C,0),MATCH(I$1,'اطلاعات دوره'!$1:$1,0)),0)</f>
        <v>0</v>
      </c>
      <c r="J647" s="188">
        <f>IFERROR(INDEX('اطلاعات دوره'!A:Z,MATCH(G647,'اطلاعات دوره'!C:C,0),MATCH(J$1,'اطلاعات دوره'!$1:$1,0)),0)</f>
        <v>0</v>
      </c>
      <c r="K647" s="265"/>
      <c r="L647" s="188" t="str">
        <f>IFERROR(INDEX('اطلاعات دوره'!A:Z,MATCH(G647,'اطلاعات دوره'!C:C,0)-1,MATCH("عنوان",'اطلاعات دوره'!$1:$1,0)),"---")</f>
        <v>---</v>
      </c>
      <c r="M647" s="188" t="str">
        <f t="shared" si="233"/>
        <v>----</v>
      </c>
      <c r="N647" s="188" t="str">
        <f t="shared" si="234"/>
        <v>-/</v>
      </c>
      <c r="O647" s="265"/>
      <c r="P647" s="188">
        <f>IFERROR(INDEX('اطلاعات انشعابات شرکتها'!A:BB,MATCH(A647,'اطلاعات انشعابات شرکتها'!A:A,0),MATCH(P$1,'اطلاعات انشعابات شرکتها'!$1:$1,0)),0)</f>
        <v>0</v>
      </c>
      <c r="Q647" s="188">
        <f>IFERROR(INDEX('اطلاعات انشعابات شرکتها'!A:BB,MATCH(A647,'اطلاعات انشعابات شرکتها'!A:A,0),MATCH(Q$1,'اطلاعات انشعابات شرکتها'!$1:$1,0)),0)</f>
        <v>0</v>
      </c>
      <c r="R647" s="188">
        <f>IFERROR(INDEX('اطلاعات انشعابات شرکتها'!A:BB,MATCH(A647,'اطلاعات انشعابات شرکتها'!A:A,0),MATCH(R$1,'اطلاعات انشعابات شرکتها'!$1:$1,0)),0)</f>
        <v>0</v>
      </c>
      <c r="S647" s="265"/>
      <c r="T647" s="188">
        <f>IFERROR(INDEX('قرائت کنتور'!A:AZ,MATCH(A647&amp;"-"&amp;T$1,'قرائت کنتور'!B:B,0),MATCH(G647,'قرائت کنتور'!$1:$1,0)),0)</f>
        <v>0</v>
      </c>
      <c r="U647" s="188">
        <f>IFERROR(INDEX('قرائت کنتور'!A:AZ,MATCH(A647&amp;"-"&amp;U$1,'قرائت کنتور'!B:B,0),MATCH(L647,'قرائت کنتور'!$1:$1,0)),0)</f>
        <v>0</v>
      </c>
      <c r="V647" s="188">
        <f>IFERROR(INDEX('قرائت کنتور'!A:AZ,MATCH(A647&amp;"-"&amp;U$1,'قرائت کنتور'!B:B,0),MATCH(G647,'قرائت کنتور'!$1:$1,0)),0)</f>
        <v>0</v>
      </c>
      <c r="W647" s="188">
        <f>IFERROR(INDEX('قرائت کنتور'!A:AZ,MATCH(A647&amp;"-"&amp;W$1,'قرائت کنتور'!B:B,0),MATCH(L647,'قرائت کنتور'!$1:$1,0)),0)</f>
        <v>0</v>
      </c>
      <c r="X647" s="188">
        <f>IFERROR(INDEX('قرائت کنتور'!A:AZ,MATCH(A647&amp;"-"&amp;W$1,'قرائت کنتور'!B:B,0),MATCH(G647,'قرائت کنتور'!$1:$1,0)),0)</f>
        <v>0</v>
      </c>
      <c r="Y647" s="188">
        <f>IFERROR(INDEX('قرائت کنتور'!A:AZ,MATCH(A647&amp;"-"&amp;Y$1,'قرائت کنتور'!B:B,0),MATCH(L647,'قرائت کنتور'!$1:$1,0)),0)</f>
        <v>0</v>
      </c>
      <c r="Z647" s="188">
        <f>IFERROR(INDEX('قرائت کنتور'!A:AZ,MATCH(A647&amp;"-"&amp;Y$1,'قرائت کنتور'!B:B,0),MATCH(G647,'قرائت کنتور'!$1:$1,0)),0)</f>
        <v>0</v>
      </c>
      <c r="AA647" s="188">
        <f>IFERROR(INDEX('قرائت کنتور'!A:AZ,MATCH(A647&amp;"-"&amp;AA$1,'قرائت کنتور'!B:B,0),MATCH(L647,'قرائت کنتور'!$1:$1,0)),0)</f>
        <v>0</v>
      </c>
      <c r="AB647" s="188">
        <f>IFERROR(INDEX('قرائت کنتور'!A:AZ,MATCH(A647&amp;"-"&amp;AA$1,'قرائت کنتور'!B:B,0),MATCH(G647,'قرائت کنتور'!$1:$1,0)),0)</f>
        <v>0</v>
      </c>
      <c r="AC647" s="265"/>
      <c r="AD647" s="188">
        <f t="shared" si="235"/>
        <v>0</v>
      </c>
      <c r="AE647" s="188">
        <f t="shared" si="236"/>
        <v>0</v>
      </c>
      <c r="AF647" s="188">
        <f t="shared" si="237"/>
        <v>0</v>
      </c>
      <c r="AG647" s="188">
        <f t="shared" si="238"/>
        <v>0</v>
      </c>
      <c r="AH647" s="188">
        <f t="shared" si="239"/>
        <v>0</v>
      </c>
      <c r="AI647" s="188">
        <f t="shared" si="240"/>
        <v>0</v>
      </c>
      <c r="AJ647" s="188" t="str">
        <f t="shared" si="241"/>
        <v>0</v>
      </c>
      <c r="AK647" s="265"/>
      <c r="AL647" s="254" t="str">
        <f t="shared" si="242"/>
        <v>---</v>
      </c>
      <c r="AM647" s="254" t="str">
        <f t="shared" si="243"/>
        <v>---</v>
      </c>
      <c r="AN647" s="265"/>
      <c r="AO647" s="188" t="str">
        <f>IFERROR(INDEX('تعرفه ها'!A:Z,MATCH(P647&amp;"-"&amp;AO$1,'تعرفه ها'!C:C,0),MATCH(F647,'تعرفه ها'!$2:$2,0),1),"---")</f>
        <v>---</v>
      </c>
      <c r="AP647" s="188" t="str">
        <f>IFERROR(INDEX('تعرفه ها'!A:Z,MATCH(P647&amp;"-"&amp;AP$1,'تعرفه ها'!C:C,0),MATCH(F647,'تعرفه ها'!$2:$2,0),1),"---")</f>
        <v>---</v>
      </c>
      <c r="AQ647" s="188" t="str">
        <f>IFERROR(INDEX('تعرفه ها'!A:Z,MATCH(P647&amp;"-"&amp;AQ$1,'تعرفه ها'!C:C,0),MATCH(F647,'تعرفه ها'!$2:$2,0),1),"---")</f>
        <v>---</v>
      </c>
      <c r="AR647" s="188" t="str">
        <f>IFERROR(INDEX('تعرفه ها'!A:Z,MATCH(P647&amp;"-"&amp;AR$1,'تعرفه ها'!C:C,0),MATCH(F647,'تعرفه ها'!$2:$2,0),1),"---")</f>
        <v>---</v>
      </c>
      <c r="AS647" s="265"/>
      <c r="AT647" s="415" t="str">
        <f t="shared" si="244"/>
        <v>---</v>
      </c>
      <c r="AU647" s="415" t="str">
        <f t="shared" si="245"/>
        <v>---</v>
      </c>
      <c r="AV647" s="415" t="str">
        <f t="shared" si="246"/>
        <v>---</v>
      </c>
      <c r="AW647" s="415" t="str">
        <f t="shared" si="247"/>
        <v>---</v>
      </c>
      <c r="AX647" s="415" t="str">
        <f t="shared" si="248"/>
        <v>---</v>
      </c>
      <c r="AY647" s="415" t="str">
        <f>IFERROR(AH647*INDEX('تعرفه ها'!A:Z,MATCH("عوارض برق به ازاء هر کیلووات",'تعرفه ها'!$C:$C,0),MATCH(F647,'تعرفه ها'!$2:$2,0)),"---")</f>
        <v>---</v>
      </c>
      <c r="AZ647" s="415" t="str">
        <f t="shared" si="249"/>
        <v>---</v>
      </c>
      <c r="BA647" s="415" t="str">
        <f>IFERROR(ROUND(((AX647+AY647+AZ647)*INDEX('تعرفه ها'!A:Z,MATCH("هزینه نگهداری و تعمیرات شبکه برق",'تعرفه ها'!$C:$C,0),MATCH(F647,'تعرفه ها'!$2:$2,0))/100),0),"---")</f>
        <v>---</v>
      </c>
      <c r="BB647" s="415">
        <f>IFERROR(IF(P647="دیماندی",ROUND(AJ647*INDEX('تعرفه ها'!A:Z,MATCH(BB$1,'تعرفه ها'!$C:$C,0),MATCH(F647,'تعرفه ها'!$2:$2,0))*J647/30,0),0),"---")</f>
        <v>0</v>
      </c>
      <c r="BC647" s="415"/>
      <c r="BD647" s="54" t="str">
        <f>IFERROR(IF(INDEX('اطلاعات دوره'!A:Z,MATCH(G647,'اطلاعات دوره'!C:C,0),MATCH("برق",'اطلاعات دوره'!$1:$1,0))="دارد",ROUND(AX647*INDEX('تعرفه ها'!A:Z,MATCH("پیک فصلی برق",'تعرفه ها'!$C:$C,0),MATCH(F647,'تعرفه ها'!$2:$2,0))/100,0),0),"---")</f>
        <v>---</v>
      </c>
      <c r="BE647" s="415" t="str">
        <f>IFERROR(ROUND(((AX647+AY647+AZ647+BA647+BB647+BC647+BD647)*INDEX('تعرفه ها'!A:Z,MATCH("مالیات برق",'تعرفه ها'!$C:$C,0),MATCH(F647,'تعرفه ها'!$2:$2,0))/100),0),"---")</f>
        <v>---</v>
      </c>
      <c r="BF647" s="415" t="str">
        <f t="shared" si="250"/>
        <v>---</v>
      </c>
      <c r="BG647" s="415" t="str">
        <f t="shared" si="231"/>
        <v>---</v>
      </c>
      <c r="BH647" s="415" t="str">
        <f t="shared" si="251"/>
        <v>---</v>
      </c>
      <c r="BI647" s="54" t="str">
        <f t="shared" si="252"/>
        <v>---</v>
      </c>
      <c r="BJ647" s="55" t="str">
        <f t="shared" si="253"/>
        <v>---</v>
      </c>
      <c r="BK647" s="262"/>
      <c r="BL647" s="183" t="str">
        <f>IFERROR(IF(INDEX(پرداخت!A:AZ,MATCH(A647&amp;" - "&amp;"برق",پرداخت!$B:$B,0),MATCH(G647,پرداخت!$1:$1,0))="نشده","نشده","شده"),"---")</f>
        <v>---</v>
      </c>
      <c r="BN647" s="257"/>
      <c r="BO647" s="257"/>
      <c r="BP647" s="257"/>
      <c r="BQ647" s="257"/>
      <c r="BR647" s="257"/>
      <c r="BS647" s="257"/>
      <c r="BT647" s="257"/>
      <c r="BU647" s="257"/>
      <c r="BV647" s="257"/>
      <c r="BW647" s="257"/>
      <c r="BX647" s="257"/>
      <c r="BY647" s="257"/>
      <c r="BZ647" s="257"/>
      <c r="CA647" s="257"/>
      <c r="CB647" s="257"/>
      <c r="CC647" s="257"/>
      <c r="CD647" s="257"/>
      <c r="CE647" s="257"/>
      <c r="CF647" s="257"/>
      <c r="CG647" s="257"/>
      <c r="CH647"/>
      <c r="CI647"/>
      <c r="CJ647"/>
      <c r="CK647"/>
    </row>
    <row r="648" spans="1:89" ht="33.75" hidden="1">
      <c r="A648" s="170"/>
      <c r="B648" s="47">
        <f>IFERROR(INDEX('اطلاعات انشعابات شرکتها'!A:BB,MATCH(A648,'اطلاعات انشعابات شرکتها'!A:A,0),MATCH(B$1,'اطلاعات انشعابات شرکتها'!$1:$1,0)),0)</f>
        <v>0</v>
      </c>
      <c r="C648" s="48">
        <f>IFERROR(INDEX('اطلاعات انشعابات شرکتها'!A:BB,MATCH(A648,'اطلاعات انشعابات شرکتها'!A:A,0),MATCH(C$1,'اطلاعات انشعابات شرکتها'!$1:$1,0)),0)</f>
        <v>0</v>
      </c>
      <c r="D648" s="45"/>
      <c r="E648" s="171"/>
      <c r="F648" s="170"/>
      <c r="G648" s="188" t="str">
        <f t="shared" si="232"/>
        <v>/</v>
      </c>
      <c r="H648" s="188">
        <f>IFERROR(INDEX('اطلاعات دوره'!A:Z,MATCH(G648,'اطلاعات دوره'!C:C,0),MATCH(H$1,'اطلاعات دوره'!$1:$1,0)),0)</f>
        <v>0</v>
      </c>
      <c r="I648" s="188">
        <f>IFERROR(INDEX('اطلاعات دوره'!A:Z,MATCH(G648,'اطلاعات دوره'!C:C,0),MATCH(I$1,'اطلاعات دوره'!$1:$1,0)),0)</f>
        <v>0</v>
      </c>
      <c r="J648" s="188">
        <f>IFERROR(INDEX('اطلاعات دوره'!A:Z,MATCH(G648,'اطلاعات دوره'!C:C,0),MATCH(J$1,'اطلاعات دوره'!$1:$1,0)),0)</f>
        <v>0</v>
      </c>
      <c r="K648" s="265"/>
      <c r="L648" s="188" t="str">
        <f>IFERROR(INDEX('اطلاعات دوره'!A:Z,MATCH(G648,'اطلاعات دوره'!C:C,0)-1,MATCH("عنوان",'اطلاعات دوره'!$1:$1,0)),"---")</f>
        <v>---</v>
      </c>
      <c r="M648" s="188" t="str">
        <f t="shared" si="233"/>
        <v>----</v>
      </c>
      <c r="N648" s="188" t="str">
        <f t="shared" si="234"/>
        <v>-/</v>
      </c>
      <c r="O648" s="265"/>
      <c r="P648" s="188">
        <f>IFERROR(INDEX('اطلاعات انشعابات شرکتها'!A:BB,MATCH(A648,'اطلاعات انشعابات شرکتها'!A:A,0),MATCH(P$1,'اطلاعات انشعابات شرکتها'!$1:$1,0)),0)</f>
        <v>0</v>
      </c>
      <c r="Q648" s="188">
        <f>IFERROR(INDEX('اطلاعات انشعابات شرکتها'!A:BB,MATCH(A648,'اطلاعات انشعابات شرکتها'!A:A,0),MATCH(Q$1,'اطلاعات انشعابات شرکتها'!$1:$1,0)),0)</f>
        <v>0</v>
      </c>
      <c r="R648" s="188">
        <f>IFERROR(INDEX('اطلاعات انشعابات شرکتها'!A:BB,MATCH(A648,'اطلاعات انشعابات شرکتها'!A:A,0),MATCH(R$1,'اطلاعات انشعابات شرکتها'!$1:$1,0)),0)</f>
        <v>0</v>
      </c>
      <c r="S648" s="265"/>
      <c r="T648" s="188">
        <f>IFERROR(INDEX('قرائت کنتور'!A:AZ,MATCH(A648&amp;"-"&amp;T$1,'قرائت کنتور'!B:B,0),MATCH(G648,'قرائت کنتور'!$1:$1,0)),0)</f>
        <v>0</v>
      </c>
      <c r="U648" s="188">
        <f>IFERROR(INDEX('قرائت کنتور'!A:AZ,MATCH(A648&amp;"-"&amp;U$1,'قرائت کنتور'!B:B,0),MATCH(L648,'قرائت کنتور'!$1:$1,0)),0)</f>
        <v>0</v>
      </c>
      <c r="V648" s="188">
        <f>IFERROR(INDEX('قرائت کنتور'!A:AZ,MATCH(A648&amp;"-"&amp;U$1,'قرائت کنتور'!B:B,0),MATCH(G648,'قرائت کنتور'!$1:$1,0)),0)</f>
        <v>0</v>
      </c>
      <c r="W648" s="188">
        <f>IFERROR(INDEX('قرائت کنتور'!A:AZ,MATCH(A648&amp;"-"&amp;W$1,'قرائت کنتور'!B:B,0),MATCH(L648,'قرائت کنتور'!$1:$1,0)),0)</f>
        <v>0</v>
      </c>
      <c r="X648" s="188">
        <f>IFERROR(INDEX('قرائت کنتور'!A:AZ,MATCH(A648&amp;"-"&amp;W$1,'قرائت کنتور'!B:B,0),MATCH(G648,'قرائت کنتور'!$1:$1,0)),0)</f>
        <v>0</v>
      </c>
      <c r="Y648" s="188">
        <f>IFERROR(INDEX('قرائت کنتور'!A:AZ,MATCH(A648&amp;"-"&amp;Y$1,'قرائت کنتور'!B:B,0),MATCH(L648,'قرائت کنتور'!$1:$1,0)),0)</f>
        <v>0</v>
      </c>
      <c r="Z648" s="188">
        <f>IFERROR(INDEX('قرائت کنتور'!A:AZ,MATCH(A648&amp;"-"&amp;Y$1,'قرائت کنتور'!B:B,0),MATCH(G648,'قرائت کنتور'!$1:$1,0)),0)</f>
        <v>0</v>
      </c>
      <c r="AA648" s="188">
        <f>IFERROR(INDEX('قرائت کنتور'!A:AZ,MATCH(A648&amp;"-"&amp;AA$1,'قرائت کنتور'!B:B,0),MATCH(L648,'قرائت کنتور'!$1:$1,0)),0)</f>
        <v>0</v>
      </c>
      <c r="AB648" s="188">
        <f>IFERROR(INDEX('قرائت کنتور'!A:AZ,MATCH(A648&amp;"-"&amp;AA$1,'قرائت کنتور'!B:B,0),MATCH(G648,'قرائت کنتور'!$1:$1,0)),0)</f>
        <v>0</v>
      </c>
      <c r="AC648" s="265"/>
      <c r="AD648" s="188">
        <f t="shared" si="235"/>
        <v>0</v>
      </c>
      <c r="AE648" s="188">
        <f t="shared" si="236"/>
        <v>0</v>
      </c>
      <c r="AF648" s="188">
        <f t="shared" si="237"/>
        <v>0</v>
      </c>
      <c r="AG648" s="188">
        <f t="shared" si="238"/>
        <v>0</v>
      </c>
      <c r="AH648" s="188">
        <f t="shared" si="239"/>
        <v>0</v>
      </c>
      <c r="AI648" s="188">
        <f t="shared" si="240"/>
        <v>0</v>
      </c>
      <c r="AJ648" s="188" t="str">
        <f t="shared" si="241"/>
        <v>0</v>
      </c>
      <c r="AK648" s="265"/>
      <c r="AL648" s="254" t="str">
        <f t="shared" si="242"/>
        <v>---</v>
      </c>
      <c r="AM648" s="254" t="str">
        <f t="shared" si="243"/>
        <v>---</v>
      </c>
      <c r="AN648" s="265"/>
      <c r="AO648" s="188" t="str">
        <f>IFERROR(INDEX('تعرفه ها'!A:Z,MATCH(P648&amp;"-"&amp;AO$1,'تعرفه ها'!C:C,0),MATCH(F648,'تعرفه ها'!$2:$2,0),1),"---")</f>
        <v>---</v>
      </c>
      <c r="AP648" s="188" t="str">
        <f>IFERROR(INDEX('تعرفه ها'!A:Z,MATCH(P648&amp;"-"&amp;AP$1,'تعرفه ها'!C:C,0),MATCH(F648,'تعرفه ها'!$2:$2,0),1),"---")</f>
        <v>---</v>
      </c>
      <c r="AQ648" s="188" t="str">
        <f>IFERROR(INDEX('تعرفه ها'!A:Z,MATCH(P648&amp;"-"&amp;AQ$1,'تعرفه ها'!C:C,0),MATCH(F648,'تعرفه ها'!$2:$2,0),1),"---")</f>
        <v>---</v>
      </c>
      <c r="AR648" s="188" t="str">
        <f>IFERROR(INDEX('تعرفه ها'!A:Z,MATCH(P648&amp;"-"&amp;AR$1,'تعرفه ها'!C:C,0),MATCH(F648,'تعرفه ها'!$2:$2,0),1),"---")</f>
        <v>---</v>
      </c>
      <c r="AS648" s="265"/>
      <c r="AT648" s="415" t="str">
        <f t="shared" si="244"/>
        <v>---</v>
      </c>
      <c r="AU648" s="415" t="str">
        <f t="shared" si="245"/>
        <v>---</v>
      </c>
      <c r="AV648" s="415" t="str">
        <f t="shared" si="246"/>
        <v>---</v>
      </c>
      <c r="AW648" s="415" t="str">
        <f t="shared" si="247"/>
        <v>---</v>
      </c>
      <c r="AX648" s="415" t="str">
        <f t="shared" si="248"/>
        <v>---</v>
      </c>
      <c r="AY648" s="415" t="str">
        <f>IFERROR(AH648*INDEX('تعرفه ها'!A:Z,MATCH("عوارض برق به ازاء هر کیلووات",'تعرفه ها'!$C:$C,0),MATCH(F648,'تعرفه ها'!$2:$2,0)),"---")</f>
        <v>---</v>
      </c>
      <c r="AZ648" s="415" t="str">
        <f t="shared" si="249"/>
        <v>---</v>
      </c>
      <c r="BA648" s="415" t="str">
        <f>IFERROR(ROUND(((AX648+AY648+AZ648)*INDEX('تعرفه ها'!A:Z,MATCH("هزینه نگهداری و تعمیرات شبکه برق",'تعرفه ها'!$C:$C,0),MATCH(F648,'تعرفه ها'!$2:$2,0))/100),0),"---")</f>
        <v>---</v>
      </c>
      <c r="BB648" s="415">
        <f>IFERROR(IF(P648="دیماندی",ROUND(AJ648*INDEX('تعرفه ها'!A:Z,MATCH(BB$1,'تعرفه ها'!$C:$C,0),MATCH(F648,'تعرفه ها'!$2:$2,0))*J648/30,0),0),"---")</f>
        <v>0</v>
      </c>
      <c r="BC648" s="415"/>
      <c r="BD648" s="54" t="str">
        <f>IFERROR(IF(INDEX('اطلاعات دوره'!A:Z,MATCH(G648,'اطلاعات دوره'!C:C,0),MATCH("برق",'اطلاعات دوره'!$1:$1,0))="دارد",ROUND(AX648*INDEX('تعرفه ها'!A:Z,MATCH("پیک فصلی برق",'تعرفه ها'!$C:$C,0),MATCH(F648,'تعرفه ها'!$2:$2,0))/100,0),0),"---")</f>
        <v>---</v>
      </c>
      <c r="BE648" s="415" t="str">
        <f>IFERROR(ROUND(((AX648+AY648+AZ648+BA648+BB648+BC648+BD648)*INDEX('تعرفه ها'!A:Z,MATCH("مالیات برق",'تعرفه ها'!$C:$C,0),MATCH(F648,'تعرفه ها'!$2:$2,0))/100),0),"---")</f>
        <v>---</v>
      </c>
      <c r="BF648" s="415" t="str">
        <f t="shared" si="250"/>
        <v>---</v>
      </c>
      <c r="BG648" s="415" t="str">
        <f t="shared" si="231"/>
        <v>---</v>
      </c>
      <c r="BH648" s="415" t="str">
        <f t="shared" si="251"/>
        <v>---</v>
      </c>
      <c r="BI648" s="54" t="str">
        <f t="shared" si="252"/>
        <v>---</v>
      </c>
      <c r="BJ648" s="55" t="str">
        <f t="shared" si="253"/>
        <v>---</v>
      </c>
      <c r="BK648" s="262"/>
      <c r="BL648" s="183" t="str">
        <f>IFERROR(IF(INDEX(پرداخت!A:AZ,MATCH(A648&amp;" - "&amp;"برق",پرداخت!$B:$B,0),MATCH(G648,پرداخت!$1:$1,0))="نشده","نشده","شده"),"---")</f>
        <v>---</v>
      </c>
      <c r="BN648" s="257"/>
      <c r="BO648" s="257"/>
      <c r="BP648" s="257"/>
      <c r="BQ648" s="257"/>
      <c r="BR648" s="257"/>
      <c r="BS648" s="257"/>
      <c r="BT648" s="257"/>
      <c r="BU648" s="257"/>
      <c r="BV648" s="257"/>
      <c r="BW648" s="257"/>
      <c r="BX648" s="257"/>
      <c r="BY648" s="257"/>
      <c r="BZ648" s="257"/>
      <c r="CA648" s="257"/>
      <c r="CB648" s="257"/>
      <c r="CC648" s="257"/>
      <c r="CD648" s="257"/>
      <c r="CE648" s="257"/>
      <c r="CF648" s="257"/>
      <c r="CG648" s="257"/>
      <c r="CH648"/>
      <c r="CI648"/>
      <c r="CJ648"/>
      <c r="CK648"/>
    </row>
    <row r="649" spans="1:89" ht="33.75" hidden="1">
      <c r="A649" s="170"/>
      <c r="B649" s="47">
        <f>IFERROR(INDEX('اطلاعات انشعابات شرکتها'!A:BB,MATCH(A649,'اطلاعات انشعابات شرکتها'!A:A,0),MATCH(B$1,'اطلاعات انشعابات شرکتها'!$1:$1,0)),0)</f>
        <v>0</v>
      </c>
      <c r="C649" s="48">
        <f>IFERROR(INDEX('اطلاعات انشعابات شرکتها'!A:BB,MATCH(A649,'اطلاعات انشعابات شرکتها'!A:A,0),MATCH(C$1,'اطلاعات انشعابات شرکتها'!$1:$1,0)),0)</f>
        <v>0</v>
      </c>
      <c r="D649" s="45"/>
      <c r="E649" s="171"/>
      <c r="F649" s="170"/>
      <c r="G649" s="188" t="str">
        <f t="shared" si="232"/>
        <v>/</v>
      </c>
      <c r="H649" s="188">
        <f>IFERROR(INDEX('اطلاعات دوره'!A:Z,MATCH(G649,'اطلاعات دوره'!C:C,0),MATCH(H$1,'اطلاعات دوره'!$1:$1,0)),0)</f>
        <v>0</v>
      </c>
      <c r="I649" s="188">
        <f>IFERROR(INDEX('اطلاعات دوره'!A:Z,MATCH(G649,'اطلاعات دوره'!C:C,0),MATCH(I$1,'اطلاعات دوره'!$1:$1,0)),0)</f>
        <v>0</v>
      </c>
      <c r="J649" s="188">
        <f>IFERROR(INDEX('اطلاعات دوره'!A:Z,MATCH(G649,'اطلاعات دوره'!C:C,0),MATCH(J$1,'اطلاعات دوره'!$1:$1,0)),0)</f>
        <v>0</v>
      </c>
      <c r="K649" s="265"/>
      <c r="L649" s="188" t="str">
        <f>IFERROR(INDEX('اطلاعات دوره'!A:Z,MATCH(G649,'اطلاعات دوره'!C:C,0)-1,MATCH("عنوان",'اطلاعات دوره'!$1:$1,0)),"---")</f>
        <v>---</v>
      </c>
      <c r="M649" s="188" t="str">
        <f t="shared" si="233"/>
        <v>----</v>
      </c>
      <c r="N649" s="188" t="str">
        <f t="shared" si="234"/>
        <v>-/</v>
      </c>
      <c r="O649" s="265"/>
      <c r="P649" s="188">
        <f>IFERROR(INDEX('اطلاعات انشعابات شرکتها'!A:BB,MATCH(A649,'اطلاعات انشعابات شرکتها'!A:A,0),MATCH(P$1,'اطلاعات انشعابات شرکتها'!$1:$1,0)),0)</f>
        <v>0</v>
      </c>
      <c r="Q649" s="188">
        <f>IFERROR(INDEX('اطلاعات انشعابات شرکتها'!A:BB,MATCH(A649,'اطلاعات انشعابات شرکتها'!A:A,0),MATCH(Q$1,'اطلاعات انشعابات شرکتها'!$1:$1,0)),0)</f>
        <v>0</v>
      </c>
      <c r="R649" s="188">
        <f>IFERROR(INDEX('اطلاعات انشعابات شرکتها'!A:BB,MATCH(A649,'اطلاعات انشعابات شرکتها'!A:A,0),MATCH(R$1,'اطلاعات انشعابات شرکتها'!$1:$1,0)),0)</f>
        <v>0</v>
      </c>
      <c r="S649" s="265"/>
      <c r="T649" s="188">
        <f>IFERROR(INDEX('قرائت کنتور'!A:AZ,MATCH(A649&amp;"-"&amp;T$1,'قرائت کنتور'!B:B,0),MATCH(G649,'قرائت کنتور'!$1:$1,0)),0)</f>
        <v>0</v>
      </c>
      <c r="U649" s="188">
        <f>IFERROR(INDEX('قرائت کنتور'!A:AZ,MATCH(A649&amp;"-"&amp;U$1,'قرائت کنتور'!B:B,0),MATCH(L649,'قرائت کنتور'!$1:$1,0)),0)</f>
        <v>0</v>
      </c>
      <c r="V649" s="188">
        <f>IFERROR(INDEX('قرائت کنتور'!A:AZ,MATCH(A649&amp;"-"&amp;U$1,'قرائت کنتور'!B:B,0),MATCH(G649,'قرائت کنتور'!$1:$1,0)),0)</f>
        <v>0</v>
      </c>
      <c r="W649" s="188">
        <f>IFERROR(INDEX('قرائت کنتور'!A:AZ,MATCH(A649&amp;"-"&amp;W$1,'قرائت کنتور'!B:B,0),MATCH(L649,'قرائت کنتور'!$1:$1,0)),0)</f>
        <v>0</v>
      </c>
      <c r="X649" s="188">
        <f>IFERROR(INDEX('قرائت کنتور'!A:AZ,MATCH(A649&amp;"-"&amp;W$1,'قرائت کنتور'!B:B,0),MATCH(G649,'قرائت کنتور'!$1:$1,0)),0)</f>
        <v>0</v>
      </c>
      <c r="Y649" s="188">
        <f>IFERROR(INDEX('قرائت کنتور'!A:AZ,MATCH(A649&amp;"-"&amp;Y$1,'قرائت کنتور'!B:B,0),MATCH(L649,'قرائت کنتور'!$1:$1,0)),0)</f>
        <v>0</v>
      </c>
      <c r="Z649" s="188">
        <f>IFERROR(INDEX('قرائت کنتور'!A:AZ,MATCH(A649&amp;"-"&amp;Y$1,'قرائت کنتور'!B:B,0),MATCH(G649,'قرائت کنتور'!$1:$1,0)),0)</f>
        <v>0</v>
      </c>
      <c r="AA649" s="188">
        <f>IFERROR(INDEX('قرائت کنتور'!A:AZ,MATCH(A649&amp;"-"&amp;AA$1,'قرائت کنتور'!B:B,0),MATCH(L649,'قرائت کنتور'!$1:$1,0)),0)</f>
        <v>0</v>
      </c>
      <c r="AB649" s="188">
        <f>IFERROR(INDEX('قرائت کنتور'!A:AZ,MATCH(A649&amp;"-"&amp;AA$1,'قرائت کنتور'!B:B,0),MATCH(G649,'قرائت کنتور'!$1:$1,0)),0)</f>
        <v>0</v>
      </c>
      <c r="AC649" s="265"/>
      <c r="AD649" s="188">
        <f t="shared" si="235"/>
        <v>0</v>
      </c>
      <c r="AE649" s="188">
        <f t="shared" si="236"/>
        <v>0</v>
      </c>
      <c r="AF649" s="188">
        <f t="shared" si="237"/>
        <v>0</v>
      </c>
      <c r="AG649" s="188">
        <f t="shared" si="238"/>
        <v>0</v>
      </c>
      <c r="AH649" s="188">
        <f t="shared" si="239"/>
        <v>0</v>
      </c>
      <c r="AI649" s="188">
        <f t="shared" si="240"/>
        <v>0</v>
      </c>
      <c r="AJ649" s="188" t="str">
        <f t="shared" si="241"/>
        <v>0</v>
      </c>
      <c r="AK649" s="265"/>
      <c r="AL649" s="254" t="str">
        <f t="shared" si="242"/>
        <v>---</v>
      </c>
      <c r="AM649" s="254" t="str">
        <f t="shared" si="243"/>
        <v>---</v>
      </c>
      <c r="AN649" s="265"/>
      <c r="AO649" s="188" t="str">
        <f>IFERROR(INDEX('تعرفه ها'!A:Z,MATCH(P649&amp;"-"&amp;AO$1,'تعرفه ها'!C:C,0),MATCH(F649,'تعرفه ها'!$2:$2,0),1),"---")</f>
        <v>---</v>
      </c>
      <c r="AP649" s="188" t="str">
        <f>IFERROR(INDEX('تعرفه ها'!A:Z,MATCH(P649&amp;"-"&amp;AP$1,'تعرفه ها'!C:C,0),MATCH(F649,'تعرفه ها'!$2:$2,0),1),"---")</f>
        <v>---</v>
      </c>
      <c r="AQ649" s="188" t="str">
        <f>IFERROR(INDEX('تعرفه ها'!A:Z,MATCH(P649&amp;"-"&amp;AQ$1,'تعرفه ها'!C:C,0),MATCH(F649,'تعرفه ها'!$2:$2,0),1),"---")</f>
        <v>---</v>
      </c>
      <c r="AR649" s="188" t="str">
        <f>IFERROR(INDEX('تعرفه ها'!A:Z,MATCH(P649&amp;"-"&amp;AR$1,'تعرفه ها'!C:C,0),MATCH(F649,'تعرفه ها'!$2:$2,0),1),"---")</f>
        <v>---</v>
      </c>
      <c r="AS649" s="265"/>
      <c r="AT649" s="415" t="str">
        <f t="shared" si="244"/>
        <v>---</v>
      </c>
      <c r="AU649" s="415" t="str">
        <f t="shared" si="245"/>
        <v>---</v>
      </c>
      <c r="AV649" s="415" t="str">
        <f t="shared" si="246"/>
        <v>---</v>
      </c>
      <c r="AW649" s="415" t="str">
        <f t="shared" si="247"/>
        <v>---</v>
      </c>
      <c r="AX649" s="415" t="str">
        <f t="shared" si="248"/>
        <v>---</v>
      </c>
      <c r="AY649" s="415" t="str">
        <f>IFERROR(AH649*INDEX('تعرفه ها'!A:Z,MATCH("عوارض برق به ازاء هر کیلووات",'تعرفه ها'!$C:$C,0),MATCH(F649,'تعرفه ها'!$2:$2,0)),"---")</f>
        <v>---</v>
      </c>
      <c r="AZ649" s="415" t="str">
        <f t="shared" si="249"/>
        <v>---</v>
      </c>
      <c r="BA649" s="415" t="str">
        <f>IFERROR(ROUND(((AX649+AY649+AZ649)*INDEX('تعرفه ها'!A:Z,MATCH("هزینه نگهداری و تعمیرات شبکه برق",'تعرفه ها'!$C:$C,0),MATCH(F649,'تعرفه ها'!$2:$2,0))/100),0),"---")</f>
        <v>---</v>
      </c>
      <c r="BB649" s="415">
        <f>IFERROR(IF(P649="دیماندی",ROUND(AJ649*INDEX('تعرفه ها'!A:Z,MATCH(BB$1,'تعرفه ها'!$C:$C,0),MATCH(F649,'تعرفه ها'!$2:$2,0))*J649/30,0),0),"---")</f>
        <v>0</v>
      </c>
      <c r="BC649" s="415"/>
      <c r="BD649" s="54" t="str">
        <f>IFERROR(IF(INDEX('اطلاعات دوره'!A:Z,MATCH(G649,'اطلاعات دوره'!C:C,0),MATCH("برق",'اطلاعات دوره'!$1:$1,0))="دارد",ROUND(AX649*INDEX('تعرفه ها'!A:Z,MATCH("پیک فصلی برق",'تعرفه ها'!$C:$C,0),MATCH(F649,'تعرفه ها'!$2:$2,0))/100,0),0),"---")</f>
        <v>---</v>
      </c>
      <c r="BE649" s="415" t="str">
        <f>IFERROR(ROUND(((AX649+AY649+AZ649+BA649+BB649+BC649+BD649)*INDEX('تعرفه ها'!A:Z,MATCH("مالیات برق",'تعرفه ها'!$C:$C,0),MATCH(F649,'تعرفه ها'!$2:$2,0))/100),0),"---")</f>
        <v>---</v>
      </c>
      <c r="BF649" s="415" t="str">
        <f t="shared" si="250"/>
        <v>---</v>
      </c>
      <c r="BG649" s="415" t="str">
        <f t="shared" si="231"/>
        <v>---</v>
      </c>
      <c r="BH649" s="415" t="str">
        <f t="shared" si="251"/>
        <v>---</v>
      </c>
      <c r="BI649" s="54" t="str">
        <f t="shared" si="252"/>
        <v>---</v>
      </c>
      <c r="BJ649" s="55" t="str">
        <f t="shared" si="253"/>
        <v>---</v>
      </c>
      <c r="BK649" s="262"/>
      <c r="BL649" s="183" t="str">
        <f>IFERROR(IF(INDEX(پرداخت!A:AZ,MATCH(A649&amp;" - "&amp;"برق",پرداخت!$B:$B,0),MATCH(G649,پرداخت!$1:$1,0))="نشده","نشده","شده"),"---")</f>
        <v>---</v>
      </c>
      <c r="BN649" s="257"/>
      <c r="BO649" s="257"/>
      <c r="BP649" s="257"/>
      <c r="BQ649" s="257"/>
      <c r="BR649" s="257"/>
      <c r="BS649" s="257"/>
      <c r="BT649" s="257"/>
      <c r="BU649" s="257"/>
      <c r="BV649" s="257"/>
      <c r="BW649" s="257"/>
      <c r="BX649" s="257"/>
      <c r="BY649" s="257"/>
      <c r="BZ649" s="257"/>
      <c r="CA649" s="257"/>
      <c r="CB649" s="257"/>
      <c r="CC649" s="257"/>
      <c r="CD649" s="257"/>
      <c r="CE649" s="257"/>
      <c r="CF649" s="257"/>
      <c r="CG649" s="257"/>
      <c r="CH649"/>
      <c r="CI649"/>
      <c r="CJ649"/>
      <c r="CK649"/>
    </row>
    <row r="650" spans="1:89" ht="33.75" hidden="1">
      <c r="A650" s="170"/>
      <c r="B650" s="47">
        <f>IFERROR(INDEX('اطلاعات انشعابات شرکتها'!A:BB,MATCH(A650,'اطلاعات انشعابات شرکتها'!A:A,0),MATCH(B$1,'اطلاعات انشعابات شرکتها'!$1:$1,0)),0)</f>
        <v>0</v>
      </c>
      <c r="C650" s="48">
        <f>IFERROR(INDEX('اطلاعات انشعابات شرکتها'!A:BB,MATCH(A650,'اطلاعات انشعابات شرکتها'!A:A,0),MATCH(C$1,'اطلاعات انشعابات شرکتها'!$1:$1,0)),0)</f>
        <v>0</v>
      </c>
      <c r="D650" s="45"/>
      <c r="E650" s="171"/>
      <c r="F650" s="170"/>
      <c r="G650" s="188" t="str">
        <f t="shared" si="232"/>
        <v>/</v>
      </c>
      <c r="H650" s="188">
        <f>IFERROR(INDEX('اطلاعات دوره'!A:Z,MATCH(G650,'اطلاعات دوره'!C:C,0),MATCH(H$1,'اطلاعات دوره'!$1:$1,0)),0)</f>
        <v>0</v>
      </c>
      <c r="I650" s="188">
        <f>IFERROR(INDEX('اطلاعات دوره'!A:Z,MATCH(G650,'اطلاعات دوره'!C:C,0),MATCH(I$1,'اطلاعات دوره'!$1:$1,0)),0)</f>
        <v>0</v>
      </c>
      <c r="J650" s="188">
        <f>IFERROR(INDEX('اطلاعات دوره'!A:Z,MATCH(G650,'اطلاعات دوره'!C:C,0),MATCH(J$1,'اطلاعات دوره'!$1:$1,0)),0)</f>
        <v>0</v>
      </c>
      <c r="K650" s="265"/>
      <c r="L650" s="188" t="str">
        <f>IFERROR(INDEX('اطلاعات دوره'!A:Z,MATCH(G650,'اطلاعات دوره'!C:C,0)-1,MATCH("عنوان",'اطلاعات دوره'!$1:$1,0)),"---")</f>
        <v>---</v>
      </c>
      <c r="M650" s="188" t="str">
        <f t="shared" si="233"/>
        <v>----</v>
      </c>
      <c r="N650" s="188" t="str">
        <f t="shared" si="234"/>
        <v>-/</v>
      </c>
      <c r="O650" s="265"/>
      <c r="P650" s="188">
        <f>IFERROR(INDEX('اطلاعات انشعابات شرکتها'!A:BB,MATCH(A650,'اطلاعات انشعابات شرکتها'!A:A,0),MATCH(P$1,'اطلاعات انشعابات شرکتها'!$1:$1,0)),0)</f>
        <v>0</v>
      </c>
      <c r="Q650" s="188">
        <f>IFERROR(INDEX('اطلاعات انشعابات شرکتها'!A:BB,MATCH(A650,'اطلاعات انشعابات شرکتها'!A:A,0),MATCH(Q$1,'اطلاعات انشعابات شرکتها'!$1:$1,0)),0)</f>
        <v>0</v>
      </c>
      <c r="R650" s="188">
        <f>IFERROR(INDEX('اطلاعات انشعابات شرکتها'!A:BB,MATCH(A650,'اطلاعات انشعابات شرکتها'!A:A,0),MATCH(R$1,'اطلاعات انشعابات شرکتها'!$1:$1,0)),0)</f>
        <v>0</v>
      </c>
      <c r="S650" s="265"/>
      <c r="T650" s="188">
        <f>IFERROR(INDEX('قرائت کنتور'!A:AZ,MATCH(A650&amp;"-"&amp;T$1,'قرائت کنتور'!B:B,0),MATCH(G650,'قرائت کنتور'!$1:$1,0)),0)</f>
        <v>0</v>
      </c>
      <c r="U650" s="188">
        <f>IFERROR(INDEX('قرائت کنتور'!A:AZ,MATCH(A650&amp;"-"&amp;U$1,'قرائت کنتور'!B:B,0),MATCH(L650,'قرائت کنتور'!$1:$1,0)),0)</f>
        <v>0</v>
      </c>
      <c r="V650" s="188">
        <f>IFERROR(INDEX('قرائت کنتور'!A:AZ,MATCH(A650&amp;"-"&amp;U$1,'قرائت کنتور'!B:B,0),MATCH(G650,'قرائت کنتور'!$1:$1,0)),0)</f>
        <v>0</v>
      </c>
      <c r="W650" s="188">
        <f>IFERROR(INDEX('قرائت کنتور'!A:AZ,MATCH(A650&amp;"-"&amp;W$1,'قرائت کنتور'!B:B,0),MATCH(L650,'قرائت کنتور'!$1:$1,0)),0)</f>
        <v>0</v>
      </c>
      <c r="X650" s="188">
        <f>IFERROR(INDEX('قرائت کنتور'!A:AZ,MATCH(A650&amp;"-"&amp;W$1,'قرائت کنتور'!B:B,0),MATCH(G650,'قرائت کنتور'!$1:$1,0)),0)</f>
        <v>0</v>
      </c>
      <c r="Y650" s="188">
        <f>IFERROR(INDEX('قرائت کنتور'!A:AZ,MATCH(A650&amp;"-"&amp;Y$1,'قرائت کنتور'!B:B,0),MATCH(L650,'قرائت کنتور'!$1:$1,0)),0)</f>
        <v>0</v>
      </c>
      <c r="Z650" s="188">
        <f>IFERROR(INDEX('قرائت کنتور'!A:AZ,MATCH(A650&amp;"-"&amp;Y$1,'قرائت کنتور'!B:B,0),MATCH(G650,'قرائت کنتور'!$1:$1,0)),0)</f>
        <v>0</v>
      </c>
      <c r="AA650" s="188">
        <f>IFERROR(INDEX('قرائت کنتور'!A:AZ,MATCH(A650&amp;"-"&amp;AA$1,'قرائت کنتور'!B:B,0),MATCH(L650,'قرائت کنتور'!$1:$1,0)),0)</f>
        <v>0</v>
      </c>
      <c r="AB650" s="188">
        <f>IFERROR(INDEX('قرائت کنتور'!A:AZ,MATCH(A650&amp;"-"&amp;AA$1,'قرائت کنتور'!B:B,0),MATCH(G650,'قرائت کنتور'!$1:$1,0)),0)</f>
        <v>0</v>
      </c>
      <c r="AC650" s="265"/>
      <c r="AD650" s="188">
        <f t="shared" si="235"/>
        <v>0</v>
      </c>
      <c r="AE650" s="188">
        <f t="shared" si="236"/>
        <v>0</v>
      </c>
      <c r="AF650" s="188">
        <f t="shared" si="237"/>
        <v>0</v>
      </c>
      <c r="AG650" s="188">
        <f t="shared" si="238"/>
        <v>0</v>
      </c>
      <c r="AH650" s="188">
        <f t="shared" si="239"/>
        <v>0</v>
      </c>
      <c r="AI650" s="188">
        <f t="shared" si="240"/>
        <v>0</v>
      </c>
      <c r="AJ650" s="188" t="str">
        <f t="shared" si="241"/>
        <v>0</v>
      </c>
      <c r="AK650" s="265"/>
      <c r="AL650" s="254" t="str">
        <f t="shared" si="242"/>
        <v>---</v>
      </c>
      <c r="AM650" s="254" t="str">
        <f t="shared" si="243"/>
        <v>---</v>
      </c>
      <c r="AN650" s="265"/>
      <c r="AO650" s="188" t="str">
        <f>IFERROR(INDEX('تعرفه ها'!A:Z,MATCH(P650&amp;"-"&amp;AO$1,'تعرفه ها'!C:C,0),MATCH(F650,'تعرفه ها'!$2:$2,0),1),"---")</f>
        <v>---</v>
      </c>
      <c r="AP650" s="188" t="str">
        <f>IFERROR(INDEX('تعرفه ها'!A:Z,MATCH(P650&amp;"-"&amp;AP$1,'تعرفه ها'!C:C,0),MATCH(F650,'تعرفه ها'!$2:$2,0),1),"---")</f>
        <v>---</v>
      </c>
      <c r="AQ650" s="188" t="str">
        <f>IFERROR(INDEX('تعرفه ها'!A:Z,MATCH(P650&amp;"-"&amp;AQ$1,'تعرفه ها'!C:C,0),MATCH(F650,'تعرفه ها'!$2:$2,0),1),"---")</f>
        <v>---</v>
      </c>
      <c r="AR650" s="188" t="str">
        <f>IFERROR(INDEX('تعرفه ها'!A:Z,MATCH(P650&amp;"-"&amp;AR$1,'تعرفه ها'!C:C,0),MATCH(F650,'تعرفه ها'!$2:$2,0),1),"---")</f>
        <v>---</v>
      </c>
      <c r="AS650" s="265"/>
      <c r="AT650" s="415" t="str">
        <f t="shared" si="244"/>
        <v>---</v>
      </c>
      <c r="AU650" s="415" t="str">
        <f t="shared" si="245"/>
        <v>---</v>
      </c>
      <c r="AV650" s="415" t="str">
        <f t="shared" si="246"/>
        <v>---</v>
      </c>
      <c r="AW650" s="415" t="str">
        <f t="shared" si="247"/>
        <v>---</v>
      </c>
      <c r="AX650" s="415" t="str">
        <f t="shared" si="248"/>
        <v>---</v>
      </c>
      <c r="AY650" s="415" t="str">
        <f>IFERROR(AH650*INDEX('تعرفه ها'!A:Z,MATCH("عوارض برق به ازاء هر کیلووات",'تعرفه ها'!$C:$C,0),MATCH(F650,'تعرفه ها'!$2:$2,0)),"---")</f>
        <v>---</v>
      </c>
      <c r="AZ650" s="415" t="str">
        <f t="shared" si="249"/>
        <v>---</v>
      </c>
      <c r="BA650" s="415" t="str">
        <f>IFERROR(ROUND(((AX650+AY650+AZ650)*INDEX('تعرفه ها'!A:Z,MATCH("هزینه نگهداری و تعمیرات شبکه برق",'تعرفه ها'!$C:$C,0),MATCH(F650,'تعرفه ها'!$2:$2,0))/100),0),"---")</f>
        <v>---</v>
      </c>
      <c r="BB650" s="415">
        <f>IFERROR(IF(P650="دیماندی",ROUND(AJ650*INDEX('تعرفه ها'!A:Z,MATCH(BB$1,'تعرفه ها'!$C:$C,0),MATCH(F650,'تعرفه ها'!$2:$2,0))*J650/30,0),0),"---")</f>
        <v>0</v>
      </c>
      <c r="BC650" s="415"/>
      <c r="BD650" s="54" t="str">
        <f>IFERROR(IF(INDEX('اطلاعات دوره'!A:Z,MATCH(G650,'اطلاعات دوره'!C:C,0),MATCH("برق",'اطلاعات دوره'!$1:$1,0))="دارد",ROUND(AX650*INDEX('تعرفه ها'!A:Z,MATCH("پیک فصلی برق",'تعرفه ها'!$C:$C,0),MATCH(F650,'تعرفه ها'!$2:$2,0))/100,0),0),"---")</f>
        <v>---</v>
      </c>
      <c r="BE650" s="415" t="str">
        <f>IFERROR(ROUND(((AX650+AY650+AZ650+BA650+BB650+BC650+BD650)*INDEX('تعرفه ها'!A:Z,MATCH("مالیات برق",'تعرفه ها'!$C:$C,0),MATCH(F650,'تعرفه ها'!$2:$2,0))/100),0),"---")</f>
        <v>---</v>
      </c>
      <c r="BF650" s="415" t="str">
        <f t="shared" si="250"/>
        <v>---</v>
      </c>
      <c r="BG650" s="415" t="str">
        <f t="shared" si="231"/>
        <v>---</v>
      </c>
      <c r="BH650" s="415" t="str">
        <f t="shared" si="251"/>
        <v>---</v>
      </c>
      <c r="BI650" s="54" t="str">
        <f t="shared" si="252"/>
        <v>---</v>
      </c>
      <c r="BJ650" s="55" t="str">
        <f t="shared" si="253"/>
        <v>---</v>
      </c>
      <c r="BK650" s="262"/>
      <c r="BL650" s="183" t="str">
        <f>IFERROR(IF(INDEX(پرداخت!A:AZ,MATCH(A650&amp;" - "&amp;"برق",پرداخت!$B:$B,0),MATCH(G650,پرداخت!$1:$1,0))="نشده","نشده","شده"),"---")</f>
        <v>---</v>
      </c>
      <c r="BN650" s="257"/>
      <c r="BO650" s="257"/>
      <c r="BP650" s="257"/>
      <c r="BQ650" s="257"/>
      <c r="BR650" s="257"/>
      <c r="BS650" s="257"/>
      <c r="BT650" s="257"/>
      <c r="BU650" s="257"/>
      <c r="BV650" s="257"/>
      <c r="BW650" s="257"/>
      <c r="BX650" s="257"/>
      <c r="BY650" s="257"/>
      <c r="BZ650" s="257"/>
      <c r="CA650" s="257"/>
      <c r="CB650" s="257"/>
      <c r="CC650" s="257"/>
      <c r="CD650" s="257"/>
      <c r="CE650" s="257"/>
      <c r="CF650" s="257"/>
      <c r="CG650" s="257"/>
      <c r="CH650"/>
      <c r="CI650"/>
      <c r="CJ650"/>
      <c r="CK650"/>
    </row>
    <row r="651" spans="1:89" ht="33.75" hidden="1">
      <c r="A651" s="170"/>
      <c r="B651" s="47">
        <f>IFERROR(INDEX('اطلاعات انشعابات شرکتها'!A:BB,MATCH(A651,'اطلاعات انشعابات شرکتها'!A:A,0),MATCH(B$1,'اطلاعات انشعابات شرکتها'!$1:$1,0)),0)</f>
        <v>0</v>
      </c>
      <c r="C651" s="48">
        <f>IFERROR(INDEX('اطلاعات انشعابات شرکتها'!A:BB,MATCH(A651,'اطلاعات انشعابات شرکتها'!A:A,0),MATCH(C$1,'اطلاعات انشعابات شرکتها'!$1:$1,0)),0)</f>
        <v>0</v>
      </c>
      <c r="D651" s="45"/>
      <c r="E651" s="171"/>
      <c r="F651" s="170"/>
      <c r="G651" s="188" t="str">
        <f t="shared" si="232"/>
        <v>/</v>
      </c>
      <c r="H651" s="188">
        <f>IFERROR(INDEX('اطلاعات دوره'!A:Z,MATCH(G651,'اطلاعات دوره'!C:C,0),MATCH(H$1,'اطلاعات دوره'!$1:$1,0)),0)</f>
        <v>0</v>
      </c>
      <c r="I651" s="188">
        <f>IFERROR(INDEX('اطلاعات دوره'!A:Z,MATCH(G651,'اطلاعات دوره'!C:C,0),MATCH(I$1,'اطلاعات دوره'!$1:$1,0)),0)</f>
        <v>0</v>
      </c>
      <c r="J651" s="188">
        <f>IFERROR(INDEX('اطلاعات دوره'!A:Z,MATCH(G651,'اطلاعات دوره'!C:C,0),MATCH(J$1,'اطلاعات دوره'!$1:$1,0)),0)</f>
        <v>0</v>
      </c>
      <c r="K651" s="265"/>
      <c r="L651" s="188" t="str">
        <f>IFERROR(INDEX('اطلاعات دوره'!A:Z,MATCH(G651,'اطلاعات دوره'!C:C,0)-1,MATCH("عنوان",'اطلاعات دوره'!$1:$1,0)),"---")</f>
        <v>---</v>
      </c>
      <c r="M651" s="188" t="str">
        <f t="shared" si="233"/>
        <v>----</v>
      </c>
      <c r="N651" s="188" t="str">
        <f t="shared" si="234"/>
        <v>-/</v>
      </c>
      <c r="O651" s="265"/>
      <c r="P651" s="188">
        <f>IFERROR(INDEX('اطلاعات انشعابات شرکتها'!A:BB,MATCH(A651,'اطلاعات انشعابات شرکتها'!A:A,0),MATCH(P$1,'اطلاعات انشعابات شرکتها'!$1:$1,0)),0)</f>
        <v>0</v>
      </c>
      <c r="Q651" s="188">
        <f>IFERROR(INDEX('اطلاعات انشعابات شرکتها'!A:BB,MATCH(A651,'اطلاعات انشعابات شرکتها'!A:A,0),MATCH(Q$1,'اطلاعات انشعابات شرکتها'!$1:$1,0)),0)</f>
        <v>0</v>
      </c>
      <c r="R651" s="188">
        <f>IFERROR(INDEX('اطلاعات انشعابات شرکتها'!A:BB,MATCH(A651,'اطلاعات انشعابات شرکتها'!A:A,0),MATCH(R$1,'اطلاعات انشعابات شرکتها'!$1:$1,0)),0)</f>
        <v>0</v>
      </c>
      <c r="S651" s="265"/>
      <c r="T651" s="188">
        <f>IFERROR(INDEX('قرائت کنتور'!A:AZ,MATCH(A651&amp;"-"&amp;T$1,'قرائت کنتور'!B:B,0),MATCH(G651,'قرائت کنتور'!$1:$1,0)),0)</f>
        <v>0</v>
      </c>
      <c r="U651" s="188">
        <f>IFERROR(INDEX('قرائت کنتور'!A:AZ,MATCH(A651&amp;"-"&amp;U$1,'قرائت کنتور'!B:B,0),MATCH(L651,'قرائت کنتور'!$1:$1,0)),0)</f>
        <v>0</v>
      </c>
      <c r="V651" s="188">
        <f>IFERROR(INDEX('قرائت کنتور'!A:AZ,MATCH(A651&amp;"-"&amp;U$1,'قرائت کنتور'!B:B,0),MATCH(G651,'قرائت کنتور'!$1:$1,0)),0)</f>
        <v>0</v>
      </c>
      <c r="W651" s="188">
        <f>IFERROR(INDEX('قرائت کنتور'!A:AZ,MATCH(A651&amp;"-"&amp;W$1,'قرائت کنتور'!B:B,0),MATCH(L651,'قرائت کنتور'!$1:$1,0)),0)</f>
        <v>0</v>
      </c>
      <c r="X651" s="188">
        <f>IFERROR(INDEX('قرائت کنتور'!A:AZ,MATCH(A651&amp;"-"&amp;W$1,'قرائت کنتور'!B:B,0),MATCH(G651,'قرائت کنتور'!$1:$1,0)),0)</f>
        <v>0</v>
      </c>
      <c r="Y651" s="188">
        <f>IFERROR(INDEX('قرائت کنتور'!A:AZ,MATCH(A651&amp;"-"&amp;Y$1,'قرائت کنتور'!B:B,0),MATCH(L651,'قرائت کنتور'!$1:$1,0)),0)</f>
        <v>0</v>
      </c>
      <c r="Z651" s="188">
        <f>IFERROR(INDEX('قرائت کنتور'!A:AZ,MATCH(A651&amp;"-"&amp;Y$1,'قرائت کنتور'!B:B,0),MATCH(G651,'قرائت کنتور'!$1:$1,0)),0)</f>
        <v>0</v>
      </c>
      <c r="AA651" s="188">
        <f>IFERROR(INDEX('قرائت کنتور'!A:AZ,MATCH(A651&amp;"-"&amp;AA$1,'قرائت کنتور'!B:B,0),MATCH(L651,'قرائت کنتور'!$1:$1,0)),0)</f>
        <v>0</v>
      </c>
      <c r="AB651" s="188">
        <f>IFERROR(INDEX('قرائت کنتور'!A:AZ,MATCH(A651&amp;"-"&amp;AA$1,'قرائت کنتور'!B:B,0),MATCH(G651,'قرائت کنتور'!$1:$1,0)),0)</f>
        <v>0</v>
      </c>
      <c r="AC651" s="265"/>
      <c r="AD651" s="188">
        <f t="shared" si="235"/>
        <v>0</v>
      </c>
      <c r="AE651" s="188">
        <f t="shared" si="236"/>
        <v>0</v>
      </c>
      <c r="AF651" s="188">
        <f t="shared" si="237"/>
        <v>0</v>
      </c>
      <c r="AG651" s="188">
        <f t="shared" si="238"/>
        <v>0</v>
      </c>
      <c r="AH651" s="188">
        <f t="shared" si="239"/>
        <v>0</v>
      </c>
      <c r="AI651" s="188">
        <f t="shared" si="240"/>
        <v>0</v>
      </c>
      <c r="AJ651" s="188" t="str">
        <f t="shared" si="241"/>
        <v>0</v>
      </c>
      <c r="AK651" s="265"/>
      <c r="AL651" s="254" t="str">
        <f t="shared" si="242"/>
        <v>---</v>
      </c>
      <c r="AM651" s="254" t="str">
        <f t="shared" si="243"/>
        <v>---</v>
      </c>
      <c r="AN651" s="265"/>
      <c r="AO651" s="188" t="str">
        <f>IFERROR(INDEX('تعرفه ها'!A:Z,MATCH(P651&amp;"-"&amp;AO$1,'تعرفه ها'!C:C,0),MATCH(F651,'تعرفه ها'!$2:$2,0),1),"---")</f>
        <v>---</v>
      </c>
      <c r="AP651" s="188" t="str">
        <f>IFERROR(INDEX('تعرفه ها'!A:Z,MATCH(P651&amp;"-"&amp;AP$1,'تعرفه ها'!C:C,0),MATCH(F651,'تعرفه ها'!$2:$2,0),1),"---")</f>
        <v>---</v>
      </c>
      <c r="AQ651" s="188" t="str">
        <f>IFERROR(INDEX('تعرفه ها'!A:Z,MATCH(P651&amp;"-"&amp;AQ$1,'تعرفه ها'!C:C,0),MATCH(F651,'تعرفه ها'!$2:$2,0),1),"---")</f>
        <v>---</v>
      </c>
      <c r="AR651" s="188" t="str">
        <f>IFERROR(INDEX('تعرفه ها'!A:Z,MATCH(P651&amp;"-"&amp;AR$1,'تعرفه ها'!C:C,0),MATCH(F651,'تعرفه ها'!$2:$2,0),1),"---")</f>
        <v>---</v>
      </c>
      <c r="AS651" s="265"/>
      <c r="AT651" s="415" t="str">
        <f t="shared" si="244"/>
        <v>---</v>
      </c>
      <c r="AU651" s="415" t="str">
        <f t="shared" si="245"/>
        <v>---</v>
      </c>
      <c r="AV651" s="415" t="str">
        <f t="shared" si="246"/>
        <v>---</v>
      </c>
      <c r="AW651" s="415" t="str">
        <f t="shared" si="247"/>
        <v>---</v>
      </c>
      <c r="AX651" s="415" t="str">
        <f t="shared" si="248"/>
        <v>---</v>
      </c>
      <c r="AY651" s="415" t="str">
        <f>IFERROR(AH651*INDEX('تعرفه ها'!A:Z,MATCH("عوارض برق به ازاء هر کیلووات",'تعرفه ها'!$C:$C,0),MATCH(F651,'تعرفه ها'!$2:$2,0)),"---")</f>
        <v>---</v>
      </c>
      <c r="AZ651" s="415" t="str">
        <f t="shared" si="249"/>
        <v>---</v>
      </c>
      <c r="BA651" s="415" t="str">
        <f>IFERROR(ROUND(((AX651+AY651+AZ651)*INDEX('تعرفه ها'!A:Z,MATCH("هزینه نگهداری و تعمیرات شبکه برق",'تعرفه ها'!$C:$C,0),MATCH(F651,'تعرفه ها'!$2:$2,0))/100),0),"---")</f>
        <v>---</v>
      </c>
      <c r="BB651" s="415">
        <f>IFERROR(IF(P651="دیماندی",ROUND(AJ651*INDEX('تعرفه ها'!A:Z,MATCH(BB$1,'تعرفه ها'!$C:$C,0),MATCH(F651,'تعرفه ها'!$2:$2,0))*J651/30,0),0),"---")</f>
        <v>0</v>
      </c>
      <c r="BC651" s="415"/>
      <c r="BD651" s="54" t="str">
        <f>IFERROR(IF(INDEX('اطلاعات دوره'!A:Z,MATCH(G651,'اطلاعات دوره'!C:C,0),MATCH("برق",'اطلاعات دوره'!$1:$1,0))="دارد",ROUND(AX651*INDEX('تعرفه ها'!A:Z,MATCH("پیک فصلی برق",'تعرفه ها'!$C:$C,0),MATCH(F651,'تعرفه ها'!$2:$2,0))/100,0),0),"---")</f>
        <v>---</v>
      </c>
      <c r="BE651" s="415" t="str">
        <f>IFERROR(ROUND(((AX651+AY651+AZ651+BA651+BB651+BC651+BD651)*INDEX('تعرفه ها'!A:Z,MATCH("مالیات برق",'تعرفه ها'!$C:$C,0),MATCH(F651,'تعرفه ها'!$2:$2,0))/100),0),"---")</f>
        <v>---</v>
      </c>
      <c r="BF651" s="415" t="str">
        <f t="shared" si="250"/>
        <v>---</v>
      </c>
      <c r="BG651" s="415" t="str">
        <f t="shared" si="231"/>
        <v>---</v>
      </c>
      <c r="BH651" s="415" t="str">
        <f t="shared" si="251"/>
        <v>---</v>
      </c>
      <c r="BI651" s="54" t="str">
        <f t="shared" si="252"/>
        <v>---</v>
      </c>
      <c r="BJ651" s="55" t="str">
        <f t="shared" si="253"/>
        <v>---</v>
      </c>
      <c r="BK651" s="262"/>
      <c r="BL651" s="183" t="str">
        <f>IFERROR(IF(INDEX(پرداخت!A:AZ,MATCH(A651&amp;" - "&amp;"برق",پرداخت!$B:$B,0),MATCH(G651,پرداخت!$1:$1,0))="نشده","نشده","شده"),"---")</f>
        <v>---</v>
      </c>
      <c r="BN651" s="257"/>
      <c r="BO651" s="257"/>
      <c r="BP651" s="257"/>
      <c r="BQ651" s="257"/>
      <c r="BR651" s="257"/>
      <c r="BS651" s="257"/>
      <c r="BT651" s="257"/>
      <c r="BU651" s="257"/>
      <c r="BV651" s="257"/>
      <c r="BW651" s="257"/>
      <c r="BX651" s="257"/>
      <c r="BY651" s="257"/>
      <c r="BZ651" s="257"/>
      <c r="CA651" s="257"/>
      <c r="CB651" s="257"/>
      <c r="CC651" s="257"/>
      <c r="CD651" s="257"/>
      <c r="CE651" s="257"/>
      <c r="CF651" s="257"/>
      <c r="CG651" s="257"/>
      <c r="CH651"/>
      <c r="CI651"/>
      <c r="CJ651"/>
      <c r="CK651"/>
    </row>
    <row r="652" spans="1:89" ht="33.75" hidden="1">
      <c r="A652" s="170"/>
      <c r="B652" s="47">
        <f>IFERROR(INDEX('اطلاعات انشعابات شرکتها'!A:BB,MATCH(A652,'اطلاعات انشعابات شرکتها'!A:A,0),MATCH(B$1,'اطلاعات انشعابات شرکتها'!$1:$1,0)),0)</f>
        <v>0</v>
      </c>
      <c r="C652" s="48">
        <f>IFERROR(INDEX('اطلاعات انشعابات شرکتها'!A:BB,MATCH(A652,'اطلاعات انشعابات شرکتها'!A:A,0),MATCH(C$1,'اطلاعات انشعابات شرکتها'!$1:$1,0)),0)</f>
        <v>0</v>
      </c>
      <c r="D652" s="45"/>
      <c r="E652" s="171"/>
      <c r="F652" s="170"/>
      <c r="G652" s="188" t="str">
        <f t="shared" si="232"/>
        <v>/</v>
      </c>
      <c r="H652" s="188">
        <f>IFERROR(INDEX('اطلاعات دوره'!A:Z,MATCH(G652,'اطلاعات دوره'!C:C,0),MATCH(H$1,'اطلاعات دوره'!$1:$1,0)),0)</f>
        <v>0</v>
      </c>
      <c r="I652" s="188">
        <f>IFERROR(INDEX('اطلاعات دوره'!A:Z,MATCH(G652,'اطلاعات دوره'!C:C,0),MATCH(I$1,'اطلاعات دوره'!$1:$1,0)),0)</f>
        <v>0</v>
      </c>
      <c r="J652" s="188">
        <f>IFERROR(INDEX('اطلاعات دوره'!A:Z,MATCH(G652,'اطلاعات دوره'!C:C,0),MATCH(J$1,'اطلاعات دوره'!$1:$1,0)),0)</f>
        <v>0</v>
      </c>
      <c r="K652" s="265"/>
      <c r="L652" s="188" t="str">
        <f>IFERROR(INDEX('اطلاعات دوره'!A:Z,MATCH(G652,'اطلاعات دوره'!C:C,0)-1,MATCH("عنوان",'اطلاعات دوره'!$1:$1,0)),"---")</f>
        <v>---</v>
      </c>
      <c r="M652" s="188" t="str">
        <f t="shared" si="233"/>
        <v>----</v>
      </c>
      <c r="N652" s="188" t="str">
        <f t="shared" si="234"/>
        <v>-/</v>
      </c>
      <c r="O652" s="265"/>
      <c r="P652" s="188">
        <f>IFERROR(INDEX('اطلاعات انشعابات شرکتها'!A:BB,MATCH(A652,'اطلاعات انشعابات شرکتها'!A:A,0),MATCH(P$1,'اطلاعات انشعابات شرکتها'!$1:$1,0)),0)</f>
        <v>0</v>
      </c>
      <c r="Q652" s="188">
        <f>IFERROR(INDEX('اطلاعات انشعابات شرکتها'!A:BB,MATCH(A652,'اطلاعات انشعابات شرکتها'!A:A,0),MATCH(Q$1,'اطلاعات انشعابات شرکتها'!$1:$1,0)),0)</f>
        <v>0</v>
      </c>
      <c r="R652" s="188">
        <f>IFERROR(INDEX('اطلاعات انشعابات شرکتها'!A:BB,MATCH(A652,'اطلاعات انشعابات شرکتها'!A:A,0),MATCH(R$1,'اطلاعات انشعابات شرکتها'!$1:$1,0)),0)</f>
        <v>0</v>
      </c>
      <c r="S652" s="265"/>
      <c r="T652" s="188">
        <f>IFERROR(INDEX('قرائت کنتور'!A:AZ,MATCH(A652&amp;"-"&amp;T$1,'قرائت کنتور'!B:B,0),MATCH(G652,'قرائت کنتور'!$1:$1,0)),0)</f>
        <v>0</v>
      </c>
      <c r="U652" s="188">
        <f>IFERROR(INDEX('قرائت کنتور'!A:AZ,MATCH(A652&amp;"-"&amp;U$1,'قرائت کنتور'!B:B,0),MATCH(L652,'قرائت کنتور'!$1:$1,0)),0)</f>
        <v>0</v>
      </c>
      <c r="V652" s="188">
        <f>IFERROR(INDEX('قرائت کنتور'!A:AZ,MATCH(A652&amp;"-"&amp;U$1,'قرائت کنتور'!B:B,0),MATCH(G652,'قرائت کنتور'!$1:$1,0)),0)</f>
        <v>0</v>
      </c>
      <c r="W652" s="188">
        <f>IFERROR(INDEX('قرائت کنتور'!A:AZ,MATCH(A652&amp;"-"&amp;W$1,'قرائت کنتور'!B:B,0),MATCH(L652,'قرائت کنتور'!$1:$1,0)),0)</f>
        <v>0</v>
      </c>
      <c r="X652" s="188">
        <f>IFERROR(INDEX('قرائت کنتور'!A:AZ,MATCH(A652&amp;"-"&amp;W$1,'قرائت کنتور'!B:B,0),MATCH(G652,'قرائت کنتور'!$1:$1,0)),0)</f>
        <v>0</v>
      </c>
      <c r="Y652" s="188">
        <f>IFERROR(INDEX('قرائت کنتور'!A:AZ,MATCH(A652&amp;"-"&amp;Y$1,'قرائت کنتور'!B:B,0),MATCH(L652,'قرائت کنتور'!$1:$1,0)),0)</f>
        <v>0</v>
      </c>
      <c r="Z652" s="188">
        <f>IFERROR(INDEX('قرائت کنتور'!A:AZ,MATCH(A652&amp;"-"&amp;Y$1,'قرائت کنتور'!B:B,0),MATCH(G652,'قرائت کنتور'!$1:$1,0)),0)</f>
        <v>0</v>
      </c>
      <c r="AA652" s="188">
        <f>IFERROR(INDEX('قرائت کنتور'!A:AZ,MATCH(A652&amp;"-"&amp;AA$1,'قرائت کنتور'!B:B,0),MATCH(L652,'قرائت کنتور'!$1:$1,0)),0)</f>
        <v>0</v>
      </c>
      <c r="AB652" s="188">
        <f>IFERROR(INDEX('قرائت کنتور'!A:AZ,MATCH(A652&amp;"-"&amp;AA$1,'قرائت کنتور'!B:B,0),MATCH(G652,'قرائت کنتور'!$1:$1,0)),0)</f>
        <v>0</v>
      </c>
      <c r="AC652" s="265"/>
      <c r="AD652" s="188">
        <f t="shared" si="235"/>
        <v>0</v>
      </c>
      <c r="AE652" s="188">
        <f t="shared" si="236"/>
        <v>0</v>
      </c>
      <c r="AF652" s="188">
        <f t="shared" si="237"/>
        <v>0</v>
      </c>
      <c r="AG652" s="188">
        <f t="shared" si="238"/>
        <v>0</v>
      </c>
      <c r="AH652" s="188">
        <f t="shared" si="239"/>
        <v>0</v>
      </c>
      <c r="AI652" s="188">
        <f t="shared" si="240"/>
        <v>0</v>
      </c>
      <c r="AJ652" s="188" t="str">
        <f t="shared" si="241"/>
        <v>0</v>
      </c>
      <c r="AK652" s="265"/>
      <c r="AL652" s="254" t="str">
        <f t="shared" si="242"/>
        <v>---</v>
      </c>
      <c r="AM652" s="254" t="str">
        <f t="shared" si="243"/>
        <v>---</v>
      </c>
      <c r="AN652" s="265"/>
      <c r="AO652" s="188" t="str">
        <f>IFERROR(INDEX('تعرفه ها'!A:Z,MATCH(P652&amp;"-"&amp;AO$1,'تعرفه ها'!C:C,0),MATCH(F652,'تعرفه ها'!$2:$2,0),1),"---")</f>
        <v>---</v>
      </c>
      <c r="AP652" s="188" t="str">
        <f>IFERROR(INDEX('تعرفه ها'!A:Z,MATCH(P652&amp;"-"&amp;AP$1,'تعرفه ها'!C:C,0),MATCH(F652,'تعرفه ها'!$2:$2,0),1),"---")</f>
        <v>---</v>
      </c>
      <c r="AQ652" s="188" t="str">
        <f>IFERROR(INDEX('تعرفه ها'!A:Z,MATCH(P652&amp;"-"&amp;AQ$1,'تعرفه ها'!C:C,0),MATCH(F652,'تعرفه ها'!$2:$2,0),1),"---")</f>
        <v>---</v>
      </c>
      <c r="AR652" s="188" t="str">
        <f>IFERROR(INDEX('تعرفه ها'!A:Z,MATCH(P652&amp;"-"&amp;AR$1,'تعرفه ها'!C:C,0),MATCH(F652,'تعرفه ها'!$2:$2,0),1),"---")</f>
        <v>---</v>
      </c>
      <c r="AS652" s="265"/>
      <c r="AT652" s="415" t="str">
        <f t="shared" si="244"/>
        <v>---</v>
      </c>
      <c r="AU652" s="415" t="str">
        <f t="shared" si="245"/>
        <v>---</v>
      </c>
      <c r="AV652" s="415" t="str">
        <f t="shared" si="246"/>
        <v>---</v>
      </c>
      <c r="AW652" s="415" t="str">
        <f t="shared" si="247"/>
        <v>---</v>
      </c>
      <c r="AX652" s="415" t="str">
        <f t="shared" si="248"/>
        <v>---</v>
      </c>
      <c r="AY652" s="415" t="str">
        <f>IFERROR(AH652*INDEX('تعرفه ها'!A:Z,MATCH("عوارض برق به ازاء هر کیلووات",'تعرفه ها'!$C:$C,0),MATCH(F652,'تعرفه ها'!$2:$2,0)),"---")</f>
        <v>---</v>
      </c>
      <c r="AZ652" s="415" t="str">
        <f t="shared" si="249"/>
        <v>---</v>
      </c>
      <c r="BA652" s="415" t="str">
        <f>IFERROR(ROUND(((AX652+AY652+AZ652)*INDEX('تعرفه ها'!A:Z,MATCH("هزینه نگهداری و تعمیرات شبکه برق",'تعرفه ها'!$C:$C,0),MATCH(F652,'تعرفه ها'!$2:$2,0))/100),0),"---")</f>
        <v>---</v>
      </c>
      <c r="BB652" s="415">
        <f>IFERROR(IF(P652="دیماندی",ROUND(AJ652*INDEX('تعرفه ها'!A:Z,MATCH(BB$1,'تعرفه ها'!$C:$C,0),MATCH(F652,'تعرفه ها'!$2:$2,0))*J652/30,0),0),"---")</f>
        <v>0</v>
      </c>
      <c r="BC652" s="415"/>
      <c r="BD652" s="54" t="str">
        <f>IFERROR(IF(INDEX('اطلاعات دوره'!A:Z,MATCH(G652,'اطلاعات دوره'!C:C,0),MATCH("برق",'اطلاعات دوره'!$1:$1,0))="دارد",ROUND(AX652*INDEX('تعرفه ها'!A:Z,MATCH("پیک فصلی برق",'تعرفه ها'!$C:$C,0),MATCH(F652,'تعرفه ها'!$2:$2,0))/100,0),0),"---")</f>
        <v>---</v>
      </c>
      <c r="BE652" s="415" t="str">
        <f>IFERROR(ROUND(((AX652+AY652+AZ652+BA652+BB652+BC652+BD652)*INDEX('تعرفه ها'!A:Z,MATCH("مالیات برق",'تعرفه ها'!$C:$C,0),MATCH(F652,'تعرفه ها'!$2:$2,0))/100),0),"---")</f>
        <v>---</v>
      </c>
      <c r="BF652" s="415" t="str">
        <f t="shared" si="250"/>
        <v>---</v>
      </c>
      <c r="BG652" s="415" t="str">
        <f t="shared" si="231"/>
        <v>---</v>
      </c>
      <c r="BH652" s="415" t="str">
        <f t="shared" si="251"/>
        <v>---</v>
      </c>
      <c r="BI652" s="54" t="str">
        <f t="shared" si="252"/>
        <v>---</v>
      </c>
      <c r="BJ652" s="55" t="str">
        <f t="shared" si="253"/>
        <v>---</v>
      </c>
      <c r="BK652" s="262"/>
      <c r="BL652" s="183" t="str">
        <f>IFERROR(IF(INDEX(پرداخت!A:AZ,MATCH(A652&amp;" - "&amp;"برق",پرداخت!$B:$B,0),MATCH(G652,پرداخت!$1:$1,0))="نشده","نشده","شده"),"---")</f>
        <v>---</v>
      </c>
      <c r="BN652" s="257"/>
      <c r="BO652" s="257"/>
      <c r="BP652" s="257"/>
      <c r="BQ652" s="257"/>
      <c r="BR652" s="257"/>
      <c r="BS652" s="257"/>
      <c r="BT652" s="257"/>
      <c r="BU652" s="257"/>
      <c r="BV652" s="257"/>
      <c r="BW652" s="257"/>
      <c r="BX652" s="257"/>
      <c r="BY652" s="257"/>
      <c r="BZ652" s="257"/>
      <c r="CA652" s="257"/>
      <c r="CB652" s="257"/>
      <c r="CC652" s="257"/>
      <c r="CD652" s="257"/>
      <c r="CE652" s="257"/>
      <c r="CF652" s="257"/>
      <c r="CG652" s="257"/>
      <c r="CH652"/>
      <c r="CI652"/>
      <c r="CJ652"/>
      <c r="CK652"/>
    </row>
    <row r="653" spans="1:89" ht="33.75" hidden="1">
      <c r="A653" s="170"/>
      <c r="B653" s="47">
        <f>IFERROR(INDEX('اطلاعات انشعابات شرکتها'!A:BB,MATCH(A653,'اطلاعات انشعابات شرکتها'!A:A,0),MATCH(B$1,'اطلاعات انشعابات شرکتها'!$1:$1,0)),0)</f>
        <v>0</v>
      </c>
      <c r="C653" s="48">
        <f>IFERROR(INDEX('اطلاعات انشعابات شرکتها'!A:BB,MATCH(A653,'اطلاعات انشعابات شرکتها'!A:A,0),MATCH(C$1,'اطلاعات انشعابات شرکتها'!$1:$1,0)),0)</f>
        <v>0</v>
      </c>
      <c r="D653" s="45"/>
      <c r="E653" s="171"/>
      <c r="F653" s="170"/>
      <c r="G653" s="188" t="str">
        <f t="shared" si="232"/>
        <v>/</v>
      </c>
      <c r="H653" s="188">
        <f>IFERROR(INDEX('اطلاعات دوره'!A:Z,MATCH(G653,'اطلاعات دوره'!C:C,0),MATCH(H$1,'اطلاعات دوره'!$1:$1,0)),0)</f>
        <v>0</v>
      </c>
      <c r="I653" s="188">
        <f>IFERROR(INDEX('اطلاعات دوره'!A:Z,MATCH(G653,'اطلاعات دوره'!C:C,0),MATCH(I$1,'اطلاعات دوره'!$1:$1,0)),0)</f>
        <v>0</v>
      </c>
      <c r="J653" s="188">
        <f>IFERROR(INDEX('اطلاعات دوره'!A:Z,MATCH(G653,'اطلاعات دوره'!C:C,0),MATCH(J$1,'اطلاعات دوره'!$1:$1,0)),0)</f>
        <v>0</v>
      </c>
      <c r="K653" s="265"/>
      <c r="L653" s="188" t="str">
        <f>IFERROR(INDEX('اطلاعات دوره'!A:Z,MATCH(G653,'اطلاعات دوره'!C:C,0)-1,MATCH("عنوان",'اطلاعات دوره'!$1:$1,0)),"---")</f>
        <v>---</v>
      </c>
      <c r="M653" s="188" t="str">
        <f t="shared" si="233"/>
        <v>----</v>
      </c>
      <c r="N653" s="188" t="str">
        <f t="shared" si="234"/>
        <v>-/</v>
      </c>
      <c r="O653" s="265"/>
      <c r="P653" s="188">
        <f>IFERROR(INDEX('اطلاعات انشعابات شرکتها'!A:BB,MATCH(A653,'اطلاعات انشعابات شرکتها'!A:A,0),MATCH(P$1,'اطلاعات انشعابات شرکتها'!$1:$1,0)),0)</f>
        <v>0</v>
      </c>
      <c r="Q653" s="188">
        <f>IFERROR(INDEX('اطلاعات انشعابات شرکتها'!A:BB,MATCH(A653,'اطلاعات انشعابات شرکتها'!A:A,0),MATCH(Q$1,'اطلاعات انشعابات شرکتها'!$1:$1,0)),0)</f>
        <v>0</v>
      </c>
      <c r="R653" s="188">
        <f>IFERROR(INDEX('اطلاعات انشعابات شرکتها'!A:BB,MATCH(A653,'اطلاعات انشعابات شرکتها'!A:A,0),MATCH(R$1,'اطلاعات انشعابات شرکتها'!$1:$1,0)),0)</f>
        <v>0</v>
      </c>
      <c r="S653" s="265"/>
      <c r="T653" s="188">
        <f>IFERROR(INDEX('قرائت کنتور'!A:AZ,MATCH(A653&amp;"-"&amp;T$1,'قرائت کنتور'!B:B,0),MATCH(G653,'قرائت کنتور'!$1:$1,0)),0)</f>
        <v>0</v>
      </c>
      <c r="U653" s="188">
        <f>IFERROR(INDEX('قرائت کنتور'!A:AZ,MATCH(A653&amp;"-"&amp;U$1,'قرائت کنتور'!B:B,0),MATCH(L653,'قرائت کنتور'!$1:$1,0)),0)</f>
        <v>0</v>
      </c>
      <c r="V653" s="188">
        <f>IFERROR(INDEX('قرائت کنتور'!A:AZ,MATCH(A653&amp;"-"&amp;U$1,'قرائت کنتور'!B:B,0),MATCH(G653,'قرائت کنتور'!$1:$1,0)),0)</f>
        <v>0</v>
      </c>
      <c r="W653" s="188">
        <f>IFERROR(INDEX('قرائت کنتور'!A:AZ,MATCH(A653&amp;"-"&amp;W$1,'قرائت کنتور'!B:B,0),MATCH(L653,'قرائت کنتور'!$1:$1,0)),0)</f>
        <v>0</v>
      </c>
      <c r="X653" s="188">
        <f>IFERROR(INDEX('قرائت کنتور'!A:AZ,MATCH(A653&amp;"-"&amp;W$1,'قرائت کنتور'!B:B,0),MATCH(G653,'قرائت کنتور'!$1:$1,0)),0)</f>
        <v>0</v>
      </c>
      <c r="Y653" s="188">
        <f>IFERROR(INDEX('قرائت کنتور'!A:AZ,MATCH(A653&amp;"-"&amp;Y$1,'قرائت کنتور'!B:B,0),MATCH(L653,'قرائت کنتور'!$1:$1,0)),0)</f>
        <v>0</v>
      </c>
      <c r="Z653" s="188">
        <f>IFERROR(INDEX('قرائت کنتور'!A:AZ,MATCH(A653&amp;"-"&amp;Y$1,'قرائت کنتور'!B:B,0),MATCH(G653,'قرائت کنتور'!$1:$1,0)),0)</f>
        <v>0</v>
      </c>
      <c r="AA653" s="188">
        <f>IFERROR(INDEX('قرائت کنتور'!A:AZ,MATCH(A653&amp;"-"&amp;AA$1,'قرائت کنتور'!B:B,0),MATCH(L653,'قرائت کنتور'!$1:$1,0)),0)</f>
        <v>0</v>
      </c>
      <c r="AB653" s="188">
        <f>IFERROR(INDEX('قرائت کنتور'!A:AZ,MATCH(A653&amp;"-"&amp;AA$1,'قرائت کنتور'!B:B,0),MATCH(G653,'قرائت کنتور'!$1:$1,0)),0)</f>
        <v>0</v>
      </c>
      <c r="AC653" s="265"/>
      <c r="AD653" s="188">
        <f t="shared" si="235"/>
        <v>0</v>
      </c>
      <c r="AE653" s="188">
        <f t="shared" si="236"/>
        <v>0</v>
      </c>
      <c r="AF653" s="188">
        <f t="shared" si="237"/>
        <v>0</v>
      </c>
      <c r="AG653" s="188">
        <f t="shared" si="238"/>
        <v>0</v>
      </c>
      <c r="AH653" s="188">
        <f t="shared" si="239"/>
        <v>0</v>
      </c>
      <c r="AI653" s="188">
        <f t="shared" si="240"/>
        <v>0</v>
      </c>
      <c r="AJ653" s="188" t="str">
        <f t="shared" si="241"/>
        <v>0</v>
      </c>
      <c r="AK653" s="265"/>
      <c r="AL653" s="254" t="str">
        <f t="shared" si="242"/>
        <v>---</v>
      </c>
      <c r="AM653" s="254" t="str">
        <f t="shared" si="243"/>
        <v>---</v>
      </c>
      <c r="AN653" s="265"/>
      <c r="AO653" s="188" t="str">
        <f>IFERROR(INDEX('تعرفه ها'!A:Z,MATCH(P653&amp;"-"&amp;AO$1,'تعرفه ها'!C:C,0),MATCH(F653,'تعرفه ها'!$2:$2,0),1),"---")</f>
        <v>---</v>
      </c>
      <c r="AP653" s="188" t="str">
        <f>IFERROR(INDEX('تعرفه ها'!A:Z,MATCH(P653&amp;"-"&amp;AP$1,'تعرفه ها'!C:C,0),MATCH(F653,'تعرفه ها'!$2:$2,0),1),"---")</f>
        <v>---</v>
      </c>
      <c r="AQ653" s="188" t="str">
        <f>IFERROR(INDEX('تعرفه ها'!A:Z,MATCH(P653&amp;"-"&amp;AQ$1,'تعرفه ها'!C:C,0),MATCH(F653,'تعرفه ها'!$2:$2,0),1),"---")</f>
        <v>---</v>
      </c>
      <c r="AR653" s="188" t="str">
        <f>IFERROR(INDEX('تعرفه ها'!A:Z,MATCH(P653&amp;"-"&amp;AR$1,'تعرفه ها'!C:C,0),MATCH(F653,'تعرفه ها'!$2:$2,0),1),"---")</f>
        <v>---</v>
      </c>
      <c r="AS653" s="265"/>
      <c r="AT653" s="415" t="str">
        <f t="shared" si="244"/>
        <v>---</v>
      </c>
      <c r="AU653" s="415" t="str">
        <f t="shared" si="245"/>
        <v>---</v>
      </c>
      <c r="AV653" s="415" t="str">
        <f t="shared" si="246"/>
        <v>---</v>
      </c>
      <c r="AW653" s="415" t="str">
        <f t="shared" si="247"/>
        <v>---</v>
      </c>
      <c r="AX653" s="415" t="str">
        <f t="shared" si="248"/>
        <v>---</v>
      </c>
      <c r="AY653" s="415" t="str">
        <f>IFERROR(AH653*INDEX('تعرفه ها'!A:Z,MATCH("عوارض برق به ازاء هر کیلووات",'تعرفه ها'!$C:$C,0),MATCH(F653,'تعرفه ها'!$2:$2,0)),"---")</f>
        <v>---</v>
      </c>
      <c r="AZ653" s="415" t="str">
        <f t="shared" si="249"/>
        <v>---</v>
      </c>
      <c r="BA653" s="415" t="str">
        <f>IFERROR(ROUND(((AX653+AY653+AZ653)*INDEX('تعرفه ها'!A:Z,MATCH("هزینه نگهداری و تعمیرات شبکه برق",'تعرفه ها'!$C:$C,0),MATCH(F653,'تعرفه ها'!$2:$2,0))/100),0),"---")</f>
        <v>---</v>
      </c>
      <c r="BB653" s="415">
        <f>IFERROR(IF(P653="دیماندی",ROUND(AJ653*INDEX('تعرفه ها'!A:Z,MATCH(BB$1,'تعرفه ها'!$C:$C,0),MATCH(F653,'تعرفه ها'!$2:$2,0))*J653/30,0),0),"---")</f>
        <v>0</v>
      </c>
      <c r="BC653" s="415"/>
      <c r="BD653" s="54" t="str">
        <f>IFERROR(IF(INDEX('اطلاعات دوره'!A:Z,MATCH(G653,'اطلاعات دوره'!C:C,0),MATCH("برق",'اطلاعات دوره'!$1:$1,0))="دارد",ROUND(AX653*INDEX('تعرفه ها'!A:Z,MATCH("پیک فصلی برق",'تعرفه ها'!$C:$C,0),MATCH(F653,'تعرفه ها'!$2:$2,0))/100,0),0),"---")</f>
        <v>---</v>
      </c>
      <c r="BE653" s="415" t="str">
        <f>IFERROR(ROUND(((AX653+AY653+AZ653+BA653+BB653+BC653+BD653)*INDEX('تعرفه ها'!A:Z,MATCH("مالیات برق",'تعرفه ها'!$C:$C,0),MATCH(F653,'تعرفه ها'!$2:$2,0))/100),0),"---")</f>
        <v>---</v>
      </c>
      <c r="BF653" s="415" t="str">
        <f t="shared" si="250"/>
        <v>---</v>
      </c>
      <c r="BG653" s="415" t="str">
        <f t="shared" si="231"/>
        <v>---</v>
      </c>
      <c r="BH653" s="415" t="str">
        <f t="shared" si="251"/>
        <v>---</v>
      </c>
      <c r="BI653" s="54" t="str">
        <f t="shared" si="252"/>
        <v>---</v>
      </c>
      <c r="BJ653" s="55" t="str">
        <f t="shared" si="253"/>
        <v>---</v>
      </c>
      <c r="BK653" s="262"/>
      <c r="BL653" s="183" t="str">
        <f>IFERROR(IF(INDEX(پرداخت!A:AZ,MATCH(A653&amp;" - "&amp;"برق",پرداخت!$B:$B,0),MATCH(G653,پرداخت!$1:$1,0))="نشده","نشده","شده"),"---")</f>
        <v>---</v>
      </c>
      <c r="BN653" s="257"/>
      <c r="BO653" s="257"/>
      <c r="BP653" s="257"/>
      <c r="BQ653" s="257"/>
      <c r="BR653" s="257"/>
      <c r="BS653" s="257"/>
      <c r="BT653" s="257"/>
      <c r="BU653" s="257"/>
      <c r="BV653" s="257"/>
      <c r="BW653" s="257"/>
      <c r="BX653" s="257"/>
      <c r="BY653" s="257"/>
      <c r="BZ653" s="257"/>
      <c r="CA653" s="257"/>
      <c r="CB653" s="257"/>
      <c r="CC653" s="257"/>
      <c r="CD653" s="257"/>
      <c r="CE653" s="257"/>
      <c r="CF653" s="257"/>
      <c r="CG653" s="257"/>
      <c r="CH653"/>
      <c r="CI653"/>
      <c r="CJ653"/>
      <c r="CK653"/>
    </row>
    <row r="654" spans="1:89" ht="33.75" hidden="1">
      <c r="A654" s="170"/>
      <c r="B654" s="47">
        <f>IFERROR(INDEX('اطلاعات انشعابات شرکتها'!A:BB,MATCH(A654,'اطلاعات انشعابات شرکتها'!A:A,0),MATCH(B$1,'اطلاعات انشعابات شرکتها'!$1:$1,0)),0)</f>
        <v>0</v>
      </c>
      <c r="C654" s="48">
        <f>IFERROR(INDEX('اطلاعات انشعابات شرکتها'!A:BB,MATCH(A654,'اطلاعات انشعابات شرکتها'!A:A,0),MATCH(C$1,'اطلاعات انشعابات شرکتها'!$1:$1,0)),0)</f>
        <v>0</v>
      </c>
      <c r="D654" s="45"/>
      <c r="E654" s="171"/>
      <c r="F654" s="170"/>
      <c r="G654" s="188" t="str">
        <f t="shared" si="232"/>
        <v>/</v>
      </c>
      <c r="H654" s="188">
        <f>IFERROR(INDEX('اطلاعات دوره'!A:Z,MATCH(G654,'اطلاعات دوره'!C:C,0),MATCH(H$1,'اطلاعات دوره'!$1:$1,0)),0)</f>
        <v>0</v>
      </c>
      <c r="I654" s="188">
        <f>IFERROR(INDEX('اطلاعات دوره'!A:Z,MATCH(G654,'اطلاعات دوره'!C:C,0),MATCH(I$1,'اطلاعات دوره'!$1:$1,0)),0)</f>
        <v>0</v>
      </c>
      <c r="J654" s="188">
        <f>IFERROR(INDEX('اطلاعات دوره'!A:Z,MATCH(G654,'اطلاعات دوره'!C:C,0),MATCH(J$1,'اطلاعات دوره'!$1:$1,0)),0)</f>
        <v>0</v>
      </c>
      <c r="K654" s="265"/>
      <c r="L654" s="188" t="str">
        <f>IFERROR(INDEX('اطلاعات دوره'!A:Z,MATCH(G654,'اطلاعات دوره'!C:C,0)-1,MATCH("عنوان",'اطلاعات دوره'!$1:$1,0)),"---")</f>
        <v>---</v>
      </c>
      <c r="M654" s="188" t="str">
        <f t="shared" si="233"/>
        <v>----</v>
      </c>
      <c r="N654" s="188" t="str">
        <f t="shared" si="234"/>
        <v>-/</v>
      </c>
      <c r="O654" s="265"/>
      <c r="P654" s="188">
        <f>IFERROR(INDEX('اطلاعات انشعابات شرکتها'!A:BB,MATCH(A654,'اطلاعات انشعابات شرکتها'!A:A,0),MATCH(P$1,'اطلاعات انشعابات شرکتها'!$1:$1,0)),0)</f>
        <v>0</v>
      </c>
      <c r="Q654" s="188">
        <f>IFERROR(INDEX('اطلاعات انشعابات شرکتها'!A:BB,MATCH(A654,'اطلاعات انشعابات شرکتها'!A:A,0),MATCH(Q$1,'اطلاعات انشعابات شرکتها'!$1:$1,0)),0)</f>
        <v>0</v>
      </c>
      <c r="R654" s="188">
        <f>IFERROR(INDEX('اطلاعات انشعابات شرکتها'!A:BB,MATCH(A654,'اطلاعات انشعابات شرکتها'!A:A,0),MATCH(R$1,'اطلاعات انشعابات شرکتها'!$1:$1,0)),0)</f>
        <v>0</v>
      </c>
      <c r="S654" s="265"/>
      <c r="T654" s="188">
        <f>IFERROR(INDEX('قرائت کنتور'!A:AZ,MATCH(A654&amp;"-"&amp;T$1,'قرائت کنتور'!B:B,0),MATCH(G654,'قرائت کنتور'!$1:$1,0)),0)</f>
        <v>0</v>
      </c>
      <c r="U654" s="188">
        <f>IFERROR(INDEX('قرائت کنتور'!A:AZ,MATCH(A654&amp;"-"&amp;U$1,'قرائت کنتور'!B:B,0),MATCH(L654,'قرائت کنتور'!$1:$1,0)),0)</f>
        <v>0</v>
      </c>
      <c r="V654" s="188">
        <f>IFERROR(INDEX('قرائت کنتور'!A:AZ,MATCH(A654&amp;"-"&amp;U$1,'قرائت کنتور'!B:B,0),MATCH(G654,'قرائت کنتور'!$1:$1,0)),0)</f>
        <v>0</v>
      </c>
      <c r="W654" s="188">
        <f>IFERROR(INDEX('قرائت کنتور'!A:AZ,MATCH(A654&amp;"-"&amp;W$1,'قرائت کنتور'!B:B,0),MATCH(L654,'قرائت کنتور'!$1:$1,0)),0)</f>
        <v>0</v>
      </c>
      <c r="X654" s="188">
        <f>IFERROR(INDEX('قرائت کنتور'!A:AZ,MATCH(A654&amp;"-"&amp;W$1,'قرائت کنتور'!B:B,0),MATCH(G654,'قرائت کنتور'!$1:$1,0)),0)</f>
        <v>0</v>
      </c>
      <c r="Y654" s="188">
        <f>IFERROR(INDEX('قرائت کنتور'!A:AZ,MATCH(A654&amp;"-"&amp;Y$1,'قرائت کنتور'!B:B,0),MATCH(L654,'قرائت کنتور'!$1:$1,0)),0)</f>
        <v>0</v>
      </c>
      <c r="Z654" s="188">
        <f>IFERROR(INDEX('قرائت کنتور'!A:AZ,MATCH(A654&amp;"-"&amp;Y$1,'قرائت کنتور'!B:B,0),MATCH(G654,'قرائت کنتور'!$1:$1,0)),0)</f>
        <v>0</v>
      </c>
      <c r="AA654" s="188">
        <f>IFERROR(INDEX('قرائت کنتور'!A:AZ,MATCH(A654&amp;"-"&amp;AA$1,'قرائت کنتور'!B:B,0),MATCH(L654,'قرائت کنتور'!$1:$1,0)),0)</f>
        <v>0</v>
      </c>
      <c r="AB654" s="188">
        <f>IFERROR(INDEX('قرائت کنتور'!A:AZ,MATCH(A654&amp;"-"&amp;AA$1,'قرائت کنتور'!B:B,0),MATCH(G654,'قرائت کنتور'!$1:$1,0)),0)</f>
        <v>0</v>
      </c>
      <c r="AC654" s="265"/>
      <c r="AD654" s="188">
        <f t="shared" si="235"/>
        <v>0</v>
      </c>
      <c r="AE654" s="188">
        <f t="shared" si="236"/>
        <v>0</v>
      </c>
      <c r="AF654" s="188">
        <f t="shared" si="237"/>
        <v>0</v>
      </c>
      <c r="AG654" s="188">
        <f t="shared" si="238"/>
        <v>0</v>
      </c>
      <c r="AH654" s="188">
        <f t="shared" si="239"/>
        <v>0</v>
      </c>
      <c r="AI654" s="188">
        <f t="shared" si="240"/>
        <v>0</v>
      </c>
      <c r="AJ654" s="188" t="str">
        <f t="shared" si="241"/>
        <v>0</v>
      </c>
      <c r="AK654" s="265"/>
      <c r="AL654" s="254" t="str">
        <f t="shared" si="242"/>
        <v>---</v>
      </c>
      <c r="AM654" s="254" t="str">
        <f t="shared" si="243"/>
        <v>---</v>
      </c>
      <c r="AN654" s="265"/>
      <c r="AO654" s="188" t="str">
        <f>IFERROR(INDEX('تعرفه ها'!A:Z,MATCH(P654&amp;"-"&amp;AO$1,'تعرفه ها'!C:C,0),MATCH(F654,'تعرفه ها'!$2:$2,0),1),"---")</f>
        <v>---</v>
      </c>
      <c r="AP654" s="188" t="str">
        <f>IFERROR(INDEX('تعرفه ها'!A:Z,MATCH(P654&amp;"-"&amp;AP$1,'تعرفه ها'!C:C,0),MATCH(F654,'تعرفه ها'!$2:$2,0),1),"---")</f>
        <v>---</v>
      </c>
      <c r="AQ654" s="188" t="str">
        <f>IFERROR(INDEX('تعرفه ها'!A:Z,MATCH(P654&amp;"-"&amp;AQ$1,'تعرفه ها'!C:C,0),MATCH(F654,'تعرفه ها'!$2:$2,0),1),"---")</f>
        <v>---</v>
      </c>
      <c r="AR654" s="188" t="str">
        <f>IFERROR(INDEX('تعرفه ها'!A:Z,MATCH(P654&amp;"-"&amp;AR$1,'تعرفه ها'!C:C,0),MATCH(F654,'تعرفه ها'!$2:$2,0),1),"---")</f>
        <v>---</v>
      </c>
      <c r="AS654" s="265"/>
      <c r="AT654" s="415" t="str">
        <f t="shared" si="244"/>
        <v>---</v>
      </c>
      <c r="AU654" s="415" t="str">
        <f t="shared" si="245"/>
        <v>---</v>
      </c>
      <c r="AV654" s="415" t="str">
        <f t="shared" si="246"/>
        <v>---</v>
      </c>
      <c r="AW654" s="415" t="str">
        <f t="shared" si="247"/>
        <v>---</v>
      </c>
      <c r="AX654" s="415" t="str">
        <f t="shared" si="248"/>
        <v>---</v>
      </c>
      <c r="AY654" s="415" t="str">
        <f>IFERROR(AH654*INDEX('تعرفه ها'!A:Z,MATCH("عوارض برق به ازاء هر کیلووات",'تعرفه ها'!$C:$C,0),MATCH(F654,'تعرفه ها'!$2:$2,0)),"---")</f>
        <v>---</v>
      </c>
      <c r="AZ654" s="415" t="str">
        <f t="shared" si="249"/>
        <v>---</v>
      </c>
      <c r="BA654" s="415" t="str">
        <f>IFERROR(ROUND(((AX654+AY654+AZ654)*INDEX('تعرفه ها'!A:Z,MATCH("هزینه نگهداری و تعمیرات شبکه برق",'تعرفه ها'!$C:$C,0),MATCH(F654,'تعرفه ها'!$2:$2,0))/100),0),"---")</f>
        <v>---</v>
      </c>
      <c r="BB654" s="415">
        <f>IFERROR(IF(P654="دیماندی",ROUND(AJ654*INDEX('تعرفه ها'!A:Z,MATCH(BB$1,'تعرفه ها'!$C:$C,0),MATCH(F654,'تعرفه ها'!$2:$2,0))*J654/30,0),0),"---")</f>
        <v>0</v>
      </c>
      <c r="BC654" s="415"/>
      <c r="BD654" s="54" t="str">
        <f>IFERROR(IF(INDEX('اطلاعات دوره'!A:Z,MATCH(G654,'اطلاعات دوره'!C:C,0),MATCH("برق",'اطلاعات دوره'!$1:$1,0))="دارد",ROUND(AX654*INDEX('تعرفه ها'!A:Z,MATCH("پیک فصلی برق",'تعرفه ها'!$C:$C,0),MATCH(F654,'تعرفه ها'!$2:$2,0))/100,0),0),"---")</f>
        <v>---</v>
      </c>
      <c r="BE654" s="415" t="str">
        <f>IFERROR(ROUND(((AX654+AY654+AZ654+BA654+BB654+BC654+BD654)*INDEX('تعرفه ها'!A:Z,MATCH("مالیات برق",'تعرفه ها'!$C:$C,0),MATCH(F654,'تعرفه ها'!$2:$2,0))/100),0),"---")</f>
        <v>---</v>
      </c>
      <c r="BF654" s="415" t="str">
        <f t="shared" si="250"/>
        <v>---</v>
      </c>
      <c r="BG654" s="415" t="str">
        <f t="shared" si="231"/>
        <v>---</v>
      </c>
      <c r="BH654" s="415" t="str">
        <f t="shared" si="251"/>
        <v>---</v>
      </c>
      <c r="BI654" s="54" t="str">
        <f t="shared" si="252"/>
        <v>---</v>
      </c>
      <c r="BJ654" s="55" t="str">
        <f t="shared" si="253"/>
        <v>---</v>
      </c>
      <c r="BK654" s="262"/>
      <c r="BL654" s="183" t="str">
        <f>IFERROR(IF(INDEX(پرداخت!A:AZ,MATCH(A654&amp;" - "&amp;"برق",پرداخت!$B:$B,0),MATCH(G654,پرداخت!$1:$1,0))="نشده","نشده","شده"),"---")</f>
        <v>---</v>
      </c>
      <c r="BN654" s="257"/>
      <c r="BO654" s="257"/>
      <c r="BP654" s="257"/>
      <c r="BQ654" s="257"/>
      <c r="BR654" s="257"/>
      <c r="BS654" s="257"/>
      <c r="BT654" s="257"/>
      <c r="BU654" s="257"/>
      <c r="BV654" s="257"/>
      <c r="BW654" s="257"/>
      <c r="BX654" s="257"/>
      <c r="BY654" s="257"/>
      <c r="BZ654" s="257"/>
      <c r="CA654" s="257"/>
      <c r="CB654" s="257"/>
      <c r="CC654" s="257"/>
      <c r="CD654" s="257"/>
      <c r="CE654" s="257"/>
      <c r="CF654" s="257"/>
      <c r="CG654" s="257"/>
      <c r="CH654"/>
      <c r="CI654"/>
      <c r="CJ654"/>
      <c r="CK654"/>
    </row>
    <row r="655" spans="1:89" ht="33.75" hidden="1">
      <c r="A655" s="170"/>
      <c r="B655" s="47">
        <f>IFERROR(INDEX('اطلاعات انشعابات شرکتها'!A:BB,MATCH(A655,'اطلاعات انشعابات شرکتها'!A:A,0),MATCH(B$1,'اطلاعات انشعابات شرکتها'!$1:$1,0)),0)</f>
        <v>0</v>
      </c>
      <c r="C655" s="48">
        <f>IFERROR(INDEX('اطلاعات انشعابات شرکتها'!A:BB,MATCH(A655,'اطلاعات انشعابات شرکتها'!A:A,0),MATCH(C$1,'اطلاعات انشعابات شرکتها'!$1:$1,0)),0)</f>
        <v>0</v>
      </c>
      <c r="D655" s="45"/>
      <c r="E655" s="171"/>
      <c r="F655" s="170"/>
      <c r="G655" s="188" t="str">
        <f t="shared" si="232"/>
        <v>/</v>
      </c>
      <c r="H655" s="188">
        <f>IFERROR(INDEX('اطلاعات دوره'!A:Z,MATCH(G655,'اطلاعات دوره'!C:C,0),MATCH(H$1,'اطلاعات دوره'!$1:$1,0)),0)</f>
        <v>0</v>
      </c>
      <c r="I655" s="188">
        <f>IFERROR(INDEX('اطلاعات دوره'!A:Z,MATCH(G655,'اطلاعات دوره'!C:C,0),MATCH(I$1,'اطلاعات دوره'!$1:$1,0)),0)</f>
        <v>0</v>
      </c>
      <c r="J655" s="188">
        <f>IFERROR(INDEX('اطلاعات دوره'!A:Z,MATCH(G655,'اطلاعات دوره'!C:C,0),MATCH(J$1,'اطلاعات دوره'!$1:$1,0)),0)</f>
        <v>0</v>
      </c>
      <c r="K655" s="265"/>
      <c r="L655" s="188" t="str">
        <f>IFERROR(INDEX('اطلاعات دوره'!A:Z,MATCH(G655,'اطلاعات دوره'!C:C,0)-1,MATCH("عنوان",'اطلاعات دوره'!$1:$1,0)),"---")</f>
        <v>---</v>
      </c>
      <c r="M655" s="188" t="str">
        <f t="shared" si="233"/>
        <v>----</v>
      </c>
      <c r="N655" s="188" t="str">
        <f t="shared" si="234"/>
        <v>-/</v>
      </c>
      <c r="O655" s="265"/>
      <c r="P655" s="188">
        <f>IFERROR(INDEX('اطلاعات انشعابات شرکتها'!A:BB,MATCH(A655,'اطلاعات انشعابات شرکتها'!A:A,0),MATCH(P$1,'اطلاعات انشعابات شرکتها'!$1:$1,0)),0)</f>
        <v>0</v>
      </c>
      <c r="Q655" s="188">
        <f>IFERROR(INDEX('اطلاعات انشعابات شرکتها'!A:BB,MATCH(A655,'اطلاعات انشعابات شرکتها'!A:A,0),MATCH(Q$1,'اطلاعات انشعابات شرکتها'!$1:$1,0)),0)</f>
        <v>0</v>
      </c>
      <c r="R655" s="188">
        <f>IFERROR(INDEX('اطلاعات انشعابات شرکتها'!A:BB,MATCH(A655,'اطلاعات انشعابات شرکتها'!A:A,0),MATCH(R$1,'اطلاعات انشعابات شرکتها'!$1:$1,0)),0)</f>
        <v>0</v>
      </c>
      <c r="S655" s="265"/>
      <c r="T655" s="188">
        <f>IFERROR(INDEX('قرائت کنتور'!A:AZ,MATCH(A655&amp;"-"&amp;T$1,'قرائت کنتور'!B:B,0),MATCH(G655,'قرائت کنتور'!$1:$1,0)),0)</f>
        <v>0</v>
      </c>
      <c r="U655" s="188">
        <f>IFERROR(INDEX('قرائت کنتور'!A:AZ,MATCH(A655&amp;"-"&amp;U$1,'قرائت کنتور'!B:B,0),MATCH(L655,'قرائت کنتور'!$1:$1,0)),0)</f>
        <v>0</v>
      </c>
      <c r="V655" s="188">
        <f>IFERROR(INDEX('قرائت کنتور'!A:AZ,MATCH(A655&amp;"-"&amp;U$1,'قرائت کنتور'!B:B,0),MATCH(G655,'قرائت کنتور'!$1:$1,0)),0)</f>
        <v>0</v>
      </c>
      <c r="W655" s="188">
        <f>IFERROR(INDEX('قرائت کنتور'!A:AZ,MATCH(A655&amp;"-"&amp;W$1,'قرائت کنتور'!B:B,0),MATCH(L655,'قرائت کنتور'!$1:$1,0)),0)</f>
        <v>0</v>
      </c>
      <c r="X655" s="188">
        <f>IFERROR(INDEX('قرائت کنتور'!A:AZ,MATCH(A655&amp;"-"&amp;W$1,'قرائت کنتور'!B:B,0),MATCH(G655,'قرائت کنتور'!$1:$1,0)),0)</f>
        <v>0</v>
      </c>
      <c r="Y655" s="188">
        <f>IFERROR(INDEX('قرائت کنتور'!A:AZ,MATCH(A655&amp;"-"&amp;Y$1,'قرائت کنتور'!B:B,0),MATCH(L655,'قرائت کنتور'!$1:$1,0)),0)</f>
        <v>0</v>
      </c>
      <c r="Z655" s="188">
        <f>IFERROR(INDEX('قرائت کنتور'!A:AZ,MATCH(A655&amp;"-"&amp;Y$1,'قرائت کنتور'!B:B,0),MATCH(G655,'قرائت کنتور'!$1:$1,0)),0)</f>
        <v>0</v>
      </c>
      <c r="AA655" s="188">
        <f>IFERROR(INDEX('قرائت کنتور'!A:AZ,MATCH(A655&amp;"-"&amp;AA$1,'قرائت کنتور'!B:B,0),MATCH(L655,'قرائت کنتور'!$1:$1,0)),0)</f>
        <v>0</v>
      </c>
      <c r="AB655" s="188">
        <f>IFERROR(INDEX('قرائت کنتور'!A:AZ,MATCH(A655&amp;"-"&amp;AA$1,'قرائت کنتور'!B:B,0),MATCH(G655,'قرائت کنتور'!$1:$1,0)),0)</f>
        <v>0</v>
      </c>
      <c r="AC655" s="265"/>
      <c r="AD655" s="188">
        <f t="shared" si="235"/>
        <v>0</v>
      </c>
      <c r="AE655" s="188">
        <f t="shared" si="236"/>
        <v>0</v>
      </c>
      <c r="AF655" s="188">
        <f t="shared" si="237"/>
        <v>0</v>
      </c>
      <c r="AG655" s="188">
        <f t="shared" si="238"/>
        <v>0</v>
      </c>
      <c r="AH655" s="188">
        <f t="shared" si="239"/>
        <v>0</v>
      </c>
      <c r="AI655" s="188">
        <f t="shared" si="240"/>
        <v>0</v>
      </c>
      <c r="AJ655" s="188" t="str">
        <f t="shared" si="241"/>
        <v>0</v>
      </c>
      <c r="AK655" s="265"/>
      <c r="AL655" s="254" t="str">
        <f t="shared" si="242"/>
        <v>---</v>
      </c>
      <c r="AM655" s="254" t="str">
        <f t="shared" si="243"/>
        <v>---</v>
      </c>
      <c r="AN655" s="265"/>
      <c r="AO655" s="188" t="str">
        <f>IFERROR(INDEX('تعرفه ها'!A:Z,MATCH(P655&amp;"-"&amp;AO$1,'تعرفه ها'!C:C,0),MATCH(F655,'تعرفه ها'!$2:$2,0),1),"---")</f>
        <v>---</v>
      </c>
      <c r="AP655" s="188" t="str">
        <f>IFERROR(INDEX('تعرفه ها'!A:Z,MATCH(P655&amp;"-"&amp;AP$1,'تعرفه ها'!C:C,0),MATCH(F655,'تعرفه ها'!$2:$2,0),1),"---")</f>
        <v>---</v>
      </c>
      <c r="AQ655" s="188" t="str">
        <f>IFERROR(INDEX('تعرفه ها'!A:Z,MATCH(P655&amp;"-"&amp;AQ$1,'تعرفه ها'!C:C,0),MATCH(F655,'تعرفه ها'!$2:$2,0),1),"---")</f>
        <v>---</v>
      </c>
      <c r="AR655" s="188" t="str">
        <f>IFERROR(INDEX('تعرفه ها'!A:Z,MATCH(P655&amp;"-"&amp;AR$1,'تعرفه ها'!C:C,0),MATCH(F655,'تعرفه ها'!$2:$2,0),1),"---")</f>
        <v>---</v>
      </c>
      <c r="AS655" s="265"/>
      <c r="AT655" s="415" t="str">
        <f t="shared" si="244"/>
        <v>---</v>
      </c>
      <c r="AU655" s="415" t="str">
        <f t="shared" si="245"/>
        <v>---</v>
      </c>
      <c r="AV655" s="415" t="str">
        <f t="shared" si="246"/>
        <v>---</v>
      </c>
      <c r="AW655" s="415" t="str">
        <f t="shared" si="247"/>
        <v>---</v>
      </c>
      <c r="AX655" s="415" t="str">
        <f t="shared" si="248"/>
        <v>---</v>
      </c>
      <c r="AY655" s="415" t="str">
        <f>IFERROR(AH655*INDEX('تعرفه ها'!A:Z,MATCH("عوارض برق به ازاء هر کیلووات",'تعرفه ها'!$C:$C,0),MATCH(F655,'تعرفه ها'!$2:$2,0)),"---")</f>
        <v>---</v>
      </c>
      <c r="AZ655" s="415" t="str">
        <f t="shared" si="249"/>
        <v>---</v>
      </c>
      <c r="BA655" s="415" t="str">
        <f>IFERROR(ROUND(((AX655+AY655+AZ655)*INDEX('تعرفه ها'!A:Z,MATCH("هزینه نگهداری و تعمیرات شبکه برق",'تعرفه ها'!$C:$C,0),MATCH(F655,'تعرفه ها'!$2:$2,0))/100),0),"---")</f>
        <v>---</v>
      </c>
      <c r="BB655" s="415">
        <f>IFERROR(IF(P655="دیماندی",ROUND(AJ655*INDEX('تعرفه ها'!A:Z,MATCH(BB$1,'تعرفه ها'!$C:$C,0),MATCH(F655,'تعرفه ها'!$2:$2,0))*J655/30,0),0),"---")</f>
        <v>0</v>
      </c>
      <c r="BC655" s="415"/>
      <c r="BD655" s="54" t="str">
        <f>IFERROR(IF(INDEX('اطلاعات دوره'!A:Z,MATCH(G655,'اطلاعات دوره'!C:C,0),MATCH("برق",'اطلاعات دوره'!$1:$1,0))="دارد",ROUND(AX655*INDEX('تعرفه ها'!A:Z,MATCH("پیک فصلی برق",'تعرفه ها'!$C:$C,0),MATCH(F655,'تعرفه ها'!$2:$2,0))/100,0),0),"---")</f>
        <v>---</v>
      </c>
      <c r="BE655" s="415" t="str">
        <f>IFERROR(ROUND(((AX655+AY655+AZ655+BA655+BB655+BC655+BD655)*INDEX('تعرفه ها'!A:Z,MATCH("مالیات برق",'تعرفه ها'!$C:$C,0),MATCH(F655,'تعرفه ها'!$2:$2,0))/100),0),"---")</f>
        <v>---</v>
      </c>
      <c r="BF655" s="415" t="str">
        <f t="shared" si="250"/>
        <v>---</v>
      </c>
      <c r="BG655" s="415" t="str">
        <f t="shared" ref="BG655:BG718" si="254">IFERROR(IF(VLOOKUP(M655,N:BL,51,0)="شده",VLOOKUP(M655,N:BL,48,0),VLOOKUP(M655,N:BL,47,0)),"---")</f>
        <v>---</v>
      </c>
      <c r="BH655" s="415" t="str">
        <f t="shared" si="251"/>
        <v>---</v>
      </c>
      <c r="BI655" s="54" t="str">
        <f t="shared" si="252"/>
        <v>---</v>
      </c>
      <c r="BJ655" s="55" t="str">
        <f t="shared" si="253"/>
        <v>---</v>
      </c>
      <c r="BK655" s="262"/>
      <c r="BL655" s="183" t="str">
        <f>IFERROR(IF(INDEX(پرداخت!A:AZ,MATCH(A655&amp;" - "&amp;"برق",پرداخت!$B:$B,0),MATCH(G655,پرداخت!$1:$1,0))="نشده","نشده","شده"),"---")</f>
        <v>---</v>
      </c>
      <c r="BN655" s="257"/>
      <c r="BO655" s="257"/>
      <c r="BP655" s="257"/>
      <c r="BQ655" s="257"/>
      <c r="BR655" s="257"/>
      <c r="BS655" s="257"/>
      <c r="BT655" s="257"/>
      <c r="BU655" s="257"/>
      <c r="BV655" s="257"/>
      <c r="BW655" s="257"/>
      <c r="BX655" s="257"/>
      <c r="BY655" s="257"/>
      <c r="BZ655" s="257"/>
      <c r="CA655" s="257"/>
      <c r="CB655" s="257"/>
      <c r="CC655" s="257"/>
      <c r="CD655" s="257"/>
      <c r="CE655" s="257"/>
      <c r="CF655" s="257"/>
      <c r="CG655" s="257"/>
      <c r="CH655"/>
      <c r="CI655"/>
      <c r="CJ655"/>
      <c r="CK655"/>
    </row>
    <row r="656" spans="1:89" ht="33.75" hidden="1">
      <c r="A656" s="170"/>
      <c r="B656" s="47">
        <f>IFERROR(INDEX('اطلاعات انشعابات شرکتها'!A:BB,MATCH(A656,'اطلاعات انشعابات شرکتها'!A:A,0),MATCH(B$1,'اطلاعات انشعابات شرکتها'!$1:$1,0)),0)</f>
        <v>0</v>
      </c>
      <c r="C656" s="48">
        <f>IFERROR(INDEX('اطلاعات انشعابات شرکتها'!A:BB,MATCH(A656,'اطلاعات انشعابات شرکتها'!A:A,0),MATCH(C$1,'اطلاعات انشعابات شرکتها'!$1:$1,0)),0)</f>
        <v>0</v>
      </c>
      <c r="D656" s="45"/>
      <c r="E656" s="171"/>
      <c r="F656" s="170"/>
      <c r="G656" s="188" t="str">
        <f t="shared" si="232"/>
        <v>/</v>
      </c>
      <c r="H656" s="188">
        <f>IFERROR(INDEX('اطلاعات دوره'!A:Z,MATCH(G656,'اطلاعات دوره'!C:C,0),MATCH(H$1,'اطلاعات دوره'!$1:$1,0)),0)</f>
        <v>0</v>
      </c>
      <c r="I656" s="188">
        <f>IFERROR(INDEX('اطلاعات دوره'!A:Z,MATCH(G656,'اطلاعات دوره'!C:C,0),MATCH(I$1,'اطلاعات دوره'!$1:$1,0)),0)</f>
        <v>0</v>
      </c>
      <c r="J656" s="188">
        <f>IFERROR(INDEX('اطلاعات دوره'!A:Z,MATCH(G656,'اطلاعات دوره'!C:C,0),MATCH(J$1,'اطلاعات دوره'!$1:$1,0)),0)</f>
        <v>0</v>
      </c>
      <c r="K656" s="265"/>
      <c r="L656" s="188" t="str">
        <f>IFERROR(INDEX('اطلاعات دوره'!A:Z,MATCH(G656,'اطلاعات دوره'!C:C,0)-1,MATCH("عنوان",'اطلاعات دوره'!$1:$1,0)),"---")</f>
        <v>---</v>
      </c>
      <c r="M656" s="188" t="str">
        <f t="shared" si="233"/>
        <v>----</v>
      </c>
      <c r="N656" s="188" t="str">
        <f t="shared" si="234"/>
        <v>-/</v>
      </c>
      <c r="O656" s="265"/>
      <c r="P656" s="188">
        <f>IFERROR(INDEX('اطلاعات انشعابات شرکتها'!A:BB,MATCH(A656,'اطلاعات انشعابات شرکتها'!A:A,0),MATCH(P$1,'اطلاعات انشعابات شرکتها'!$1:$1,0)),0)</f>
        <v>0</v>
      </c>
      <c r="Q656" s="188">
        <f>IFERROR(INDEX('اطلاعات انشعابات شرکتها'!A:BB,MATCH(A656,'اطلاعات انشعابات شرکتها'!A:A,0),MATCH(Q$1,'اطلاعات انشعابات شرکتها'!$1:$1,0)),0)</f>
        <v>0</v>
      </c>
      <c r="R656" s="188">
        <f>IFERROR(INDEX('اطلاعات انشعابات شرکتها'!A:BB,MATCH(A656,'اطلاعات انشعابات شرکتها'!A:A,0),MATCH(R$1,'اطلاعات انشعابات شرکتها'!$1:$1,0)),0)</f>
        <v>0</v>
      </c>
      <c r="S656" s="265"/>
      <c r="T656" s="188">
        <f>IFERROR(INDEX('قرائت کنتور'!A:AZ,MATCH(A656&amp;"-"&amp;T$1,'قرائت کنتور'!B:B,0),MATCH(G656,'قرائت کنتور'!$1:$1,0)),0)</f>
        <v>0</v>
      </c>
      <c r="U656" s="188">
        <f>IFERROR(INDEX('قرائت کنتور'!A:AZ,MATCH(A656&amp;"-"&amp;U$1,'قرائت کنتور'!B:B,0),MATCH(L656,'قرائت کنتور'!$1:$1,0)),0)</f>
        <v>0</v>
      </c>
      <c r="V656" s="188">
        <f>IFERROR(INDEX('قرائت کنتور'!A:AZ,MATCH(A656&amp;"-"&amp;U$1,'قرائت کنتور'!B:B,0),MATCH(G656,'قرائت کنتور'!$1:$1,0)),0)</f>
        <v>0</v>
      </c>
      <c r="W656" s="188">
        <f>IFERROR(INDEX('قرائت کنتور'!A:AZ,MATCH(A656&amp;"-"&amp;W$1,'قرائت کنتور'!B:B,0),MATCH(L656,'قرائت کنتور'!$1:$1,0)),0)</f>
        <v>0</v>
      </c>
      <c r="X656" s="188">
        <f>IFERROR(INDEX('قرائت کنتور'!A:AZ,MATCH(A656&amp;"-"&amp;W$1,'قرائت کنتور'!B:B,0),MATCH(G656,'قرائت کنتور'!$1:$1,0)),0)</f>
        <v>0</v>
      </c>
      <c r="Y656" s="188">
        <f>IFERROR(INDEX('قرائت کنتور'!A:AZ,MATCH(A656&amp;"-"&amp;Y$1,'قرائت کنتور'!B:B,0),MATCH(L656,'قرائت کنتور'!$1:$1,0)),0)</f>
        <v>0</v>
      </c>
      <c r="Z656" s="188">
        <f>IFERROR(INDEX('قرائت کنتور'!A:AZ,MATCH(A656&amp;"-"&amp;Y$1,'قرائت کنتور'!B:B,0),MATCH(G656,'قرائت کنتور'!$1:$1,0)),0)</f>
        <v>0</v>
      </c>
      <c r="AA656" s="188">
        <f>IFERROR(INDEX('قرائت کنتور'!A:AZ,MATCH(A656&amp;"-"&amp;AA$1,'قرائت کنتور'!B:B,0),MATCH(L656,'قرائت کنتور'!$1:$1,0)),0)</f>
        <v>0</v>
      </c>
      <c r="AB656" s="188">
        <f>IFERROR(INDEX('قرائت کنتور'!A:AZ,MATCH(A656&amp;"-"&amp;AA$1,'قرائت کنتور'!B:B,0),MATCH(G656,'قرائت کنتور'!$1:$1,0)),0)</f>
        <v>0</v>
      </c>
      <c r="AC656" s="265"/>
      <c r="AD656" s="188">
        <f t="shared" si="235"/>
        <v>0</v>
      </c>
      <c r="AE656" s="188">
        <f t="shared" si="236"/>
        <v>0</v>
      </c>
      <c r="AF656" s="188">
        <f t="shared" si="237"/>
        <v>0</v>
      </c>
      <c r="AG656" s="188">
        <f t="shared" si="238"/>
        <v>0</v>
      </c>
      <c r="AH656" s="188">
        <f t="shared" si="239"/>
        <v>0</v>
      </c>
      <c r="AI656" s="188">
        <f t="shared" si="240"/>
        <v>0</v>
      </c>
      <c r="AJ656" s="188" t="str">
        <f t="shared" si="241"/>
        <v>0</v>
      </c>
      <c r="AK656" s="265"/>
      <c r="AL656" s="254" t="str">
        <f t="shared" si="242"/>
        <v>---</v>
      </c>
      <c r="AM656" s="254" t="str">
        <f t="shared" si="243"/>
        <v>---</v>
      </c>
      <c r="AN656" s="265"/>
      <c r="AO656" s="188" t="str">
        <f>IFERROR(INDEX('تعرفه ها'!A:Z,MATCH(P656&amp;"-"&amp;AO$1,'تعرفه ها'!C:C,0),MATCH(F656,'تعرفه ها'!$2:$2,0),1),"---")</f>
        <v>---</v>
      </c>
      <c r="AP656" s="188" t="str">
        <f>IFERROR(INDEX('تعرفه ها'!A:Z,MATCH(P656&amp;"-"&amp;AP$1,'تعرفه ها'!C:C,0),MATCH(F656,'تعرفه ها'!$2:$2,0),1),"---")</f>
        <v>---</v>
      </c>
      <c r="AQ656" s="188" t="str">
        <f>IFERROR(INDEX('تعرفه ها'!A:Z,MATCH(P656&amp;"-"&amp;AQ$1,'تعرفه ها'!C:C,0),MATCH(F656,'تعرفه ها'!$2:$2,0),1),"---")</f>
        <v>---</v>
      </c>
      <c r="AR656" s="188" t="str">
        <f>IFERROR(INDEX('تعرفه ها'!A:Z,MATCH(P656&amp;"-"&amp;AR$1,'تعرفه ها'!C:C,0),MATCH(F656,'تعرفه ها'!$2:$2,0),1),"---")</f>
        <v>---</v>
      </c>
      <c r="AS656" s="265"/>
      <c r="AT656" s="415" t="str">
        <f t="shared" si="244"/>
        <v>---</v>
      </c>
      <c r="AU656" s="415" t="str">
        <f t="shared" si="245"/>
        <v>---</v>
      </c>
      <c r="AV656" s="415" t="str">
        <f t="shared" si="246"/>
        <v>---</v>
      </c>
      <c r="AW656" s="415" t="str">
        <f t="shared" si="247"/>
        <v>---</v>
      </c>
      <c r="AX656" s="415" t="str">
        <f t="shared" si="248"/>
        <v>---</v>
      </c>
      <c r="AY656" s="415" t="str">
        <f>IFERROR(AH656*INDEX('تعرفه ها'!A:Z,MATCH("عوارض برق به ازاء هر کیلووات",'تعرفه ها'!$C:$C,0),MATCH(F656,'تعرفه ها'!$2:$2,0)),"---")</f>
        <v>---</v>
      </c>
      <c r="AZ656" s="415" t="str">
        <f t="shared" si="249"/>
        <v>---</v>
      </c>
      <c r="BA656" s="415" t="str">
        <f>IFERROR(ROUND(((AX656+AY656+AZ656)*INDEX('تعرفه ها'!A:Z,MATCH("هزینه نگهداری و تعمیرات شبکه برق",'تعرفه ها'!$C:$C,0),MATCH(F656,'تعرفه ها'!$2:$2,0))/100),0),"---")</f>
        <v>---</v>
      </c>
      <c r="BB656" s="415">
        <f>IFERROR(IF(P656="دیماندی",ROUND(AJ656*INDEX('تعرفه ها'!A:Z,MATCH(BB$1,'تعرفه ها'!$C:$C,0),MATCH(F656,'تعرفه ها'!$2:$2,0))*J656/30,0),0),"---")</f>
        <v>0</v>
      </c>
      <c r="BC656" s="415"/>
      <c r="BD656" s="54" t="str">
        <f>IFERROR(IF(INDEX('اطلاعات دوره'!A:Z,MATCH(G656,'اطلاعات دوره'!C:C,0),MATCH("برق",'اطلاعات دوره'!$1:$1,0))="دارد",ROUND(AX656*INDEX('تعرفه ها'!A:Z,MATCH("پیک فصلی برق",'تعرفه ها'!$C:$C,0),MATCH(F656,'تعرفه ها'!$2:$2,0))/100,0),0),"---")</f>
        <v>---</v>
      </c>
      <c r="BE656" s="415" t="str">
        <f>IFERROR(ROUND(((AX656+AY656+AZ656+BA656+BB656+BC656+BD656)*INDEX('تعرفه ها'!A:Z,MATCH("مالیات برق",'تعرفه ها'!$C:$C,0),MATCH(F656,'تعرفه ها'!$2:$2,0))/100),0),"---")</f>
        <v>---</v>
      </c>
      <c r="BF656" s="415" t="str">
        <f t="shared" si="250"/>
        <v>---</v>
      </c>
      <c r="BG656" s="415" t="str">
        <f t="shared" si="254"/>
        <v>---</v>
      </c>
      <c r="BH656" s="415" t="str">
        <f t="shared" si="251"/>
        <v>---</v>
      </c>
      <c r="BI656" s="54" t="str">
        <f t="shared" si="252"/>
        <v>---</v>
      </c>
      <c r="BJ656" s="55" t="str">
        <f t="shared" si="253"/>
        <v>---</v>
      </c>
      <c r="BK656" s="262"/>
      <c r="BL656" s="183" t="str">
        <f>IFERROR(IF(INDEX(پرداخت!A:AZ,MATCH(A656&amp;" - "&amp;"برق",پرداخت!$B:$B,0),MATCH(G656,پرداخت!$1:$1,0))="نشده","نشده","شده"),"---")</f>
        <v>---</v>
      </c>
      <c r="BN656" s="257"/>
      <c r="BO656" s="257"/>
      <c r="BP656" s="257"/>
      <c r="BQ656" s="257"/>
      <c r="BR656" s="257"/>
      <c r="BS656" s="257"/>
      <c r="BT656" s="257"/>
      <c r="BU656" s="257"/>
      <c r="BV656" s="257"/>
      <c r="BW656" s="257"/>
      <c r="BX656" s="257"/>
      <c r="BY656" s="257"/>
      <c r="BZ656" s="257"/>
      <c r="CA656" s="257"/>
      <c r="CB656" s="257"/>
      <c r="CC656" s="257"/>
      <c r="CD656" s="257"/>
      <c r="CE656" s="257"/>
      <c r="CF656" s="257"/>
      <c r="CG656" s="257"/>
      <c r="CH656"/>
      <c r="CI656"/>
      <c r="CJ656"/>
      <c r="CK656"/>
    </row>
    <row r="657" spans="1:89" ht="33.75" hidden="1">
      <c r="A657" s="170"/>
      <c r="B657" s="47">
        <f>IFERROR(INDEX('اطلاعات انشعابات شرکتها'!A:BB,MATCH(A657,'اطلاعات انشعابات شرکتها'!A:A,0),MATCH(B$1,'اطلاعات انشعابات شرکتها'!$1:$1,0)),0)</f>
        <v>0</v>
      </c>
      <c r="C657" s="48">
        <f>IFERROR(INDEX('اطلاعات انشعابات شرکتها'!A:BB,MATCH(A657,'اطلاعات انشعابات شرکتها'!A:A,0),MATCH(C$1,'اطلاعات انشعابات شرکتها'!$1:$1,0)),0)</f>
        <v>0</v>
      </c>
      <c r="D657" s="45"/>
      <c r="E657" s="171"/>
      <c r="F657" s="170"/>
      <c r="G657" s="188" t="str">
        <f t="shared" si="232"/>
        <v>/</v>
      </c>
      <c r="H657" s="188">
        <f>IFERROR(INDEX('اطلاعات دوره'!A:Z,MATCH(G657,'اطلاعات دوره'!C:C,0),MATCH(H$1,'اطلاعات دوره'!$1:$1,0)),0)</f>
        <v>0</v>
      </c>
      <c r="I657" s="188">
        <f>IFERROR(INDEX('اطلاعات دوره'!A:Z,MATCH(G657,'اطلاعات دوره'!C:C,0),MATCH(I$1,'اطلاعات دوره'!$1:$1,0)),0)</f>
        <v>0</v>
      </c>
      <c r="J657" s="188">
        <f>IFERROR(INDEX('اطلاعات دوره'!A:Z,MATCH(G657,'اطلاعات دوره'!C:C,0),MATCH(J$1,'اطلاعات دوره'!$1:$1,0)),0)</f>
        <v>0</v>
      </c>
      <c r="K657" s="265"/>
      <c r="L657" s="188" t="str">
        <f>IFERROR(INDEX('اطلاعات دوره'!A:Z,MATCH(G657,'اطلاعات دوره'!C:C,0)-1,MATCH("عنوان",'اطلاعات دوره'!$1:$1,0)),"---")</f>
        <v>---</v>
      </c>
      <c r="M657" s="188" t="str">
        <f t="shared" si="233"/>
        <v>----</v>
      </c>
      <c r="N657" s="188" t="str">
        <f t="shared" si="234"/>
        <v>-/</v>
      </c>
      <c r="O657" s="265"/>
      <c r="P657" s="188">
        <f>IFERROR(INDEX('اطلاعات انشعابات شرکتها'!A:BB,MATCH(A657,'اطلاعات انشعابات شرکتها'!A:A,0),MATCH(P$1,'اطلاعات انشعابات شرکتها'!$1:$1,0)),0)</f>
        <v>0</v>
      </c>
      <c r="Q657" s="188">
        <f>IFERROR(INDEX('اطلاعات انشعابات شرکتها'!A:BB,MATCH(A657,'اطلاعات انشعابات شرکتها'!A:A,0),MATCH(Q$1,'اطلاعات انشعابات شرکتها'!$1:$1,0)),0)</f>
        <v>0</v>
      </c>
      <c r="R657" s="188">
        <f>IFERROR(INDEX('اطلاعات انشعابات شرکتها'!A:BB,MATCH(A657,'اطلاعات انشعابات شرکتها'!A:A,0),MATCH(R$1,'اطلاعات انشعابات شرکتها'!$1:$1,0)),0)</f>
        <v>0</v>
      </c>
      <c r="S657" s="265"/>
      <c r="T657" s="188">
        <f>IFERROR(INDEX('قرائت کنتور'!A:AZ,MATCH(A657&amp;"-"&amp;T$1,'قرائت کنتور'!B:B,0),MATCH(G657,'قرائت کنتور'!$1:$1,0)),0)</f>
        <v>0</v>
      </c>
      <c r="U657" s="188">
        <f>IFERROR(INDEX('قرائت کنتور'!A:AZ,MATCH(A657&amp;"-"&amp;U$1,'قرائت کنتور'!B:B,0),MATCH(L657,'قرائت کنتور'!$1:$1,0)),0)</f>
        <v>0</v>
      </c>
      <c r="V657" s="188">
        <f>IFERROR(INDEX('قرائت کنتور'!A:AZ,MATCH(A657&amp;"-"&amp;U$1,'قرائت کنتور'!B:B,0),MATCH(G657,'قرائت کنتور'!$1:$1,0)),0)</f>
        <v>0</v>
      </c>
      <c r="W657" s="188">
        <f>IFERROR(INDEX('قرائت کنتور'!A:AZ,MATCH(A657&amp;"-"&amp;W$1,'قرائت کنتور'!B:B,0),MATCH(L657,'قرائت کنتور'!$1:$1,0)),0)</f>
        <v>0</v>
      </c>
      <c r="X657" s="188">
        <f>IFERROR(INDEX('قرائت کنتور'!A:AZ,MATCH(A657&amp;"-"&amp;W$1,'قرائت کنتور'!B:B,0),MATCH(G657,'قرائت کنتور'!$1:$1,0)),0)</f>
        <v>0</v>
      </c>
      <c r="Y657" s="188">
        <f>IFERROR(INDEX('قرائت کنتور'!A:AZ,MATCH(A657&amp;"-"&amp;Y$1,'قرائت کنتور'!B:B,0),MATCH(L657,'قرائت کنتور'!$1:$1,0)),0)</f>
        <v>0</v>
      </c>
      <c r="Z657" s="188">
        <f>IFERROR(INDEX('قرائت کنتور'!A:AZ,MATCH(A657&amp;"-"&amp;Y$1,'قرائت کنتور'!B:B,0),MATCH(G657,'قرائت کنتور'!$1:$1,0)),0)</f>
        <v>0</v>
      </c>
      <c r="AA657" s="188">
        <f>IFERROR(INDEX('قرائت کنتور'!A:AZ,MATCH(A657&amp;"-"&amp;AA$1,'قرائت کنتور'!B:B,0),MATCH(L657,'قرائت کنتور'!$1:$1,0)),0)</f>
        <v>0</v>
      </c>
      <c r="AB657" s="188">
        <f>IFERROR(INDEX('قرائت کنتور'!A:AZ,MATCH(A657&amp;"-"&amp;AA$1,'قرائت کنتور'!B:B,0),MATCH(G657,'قرائت کنتور'!$1:$1,0)),0)</f>
        <v>0</v>
      </c>
      <c r="AC657" s="265"/>
      <c r="AD657" s="188">
        <f t="shared" si="235"/>
        <v>0</v>
      </c>
      <c r="AE657" s="188">
        <f t="shared" si="236"/>
        <v>0</v>
      </c>
      <c r="AF657" s="188">
        <f t="shared" si="237"/>
        <v>0</v>
      </c>
      <c r="AG657" s="188">
        <f t="shared" si="238"/>
        <v>0</v>
      </c>
      <c r="AH657" s="188">
        <f t="shared" si="239"/>
        <v>0</v>
      </c>
      <c r="AI657" s="188">
        <f t="shared" si="240"/>
        <v>0</v>
      </c>
      <c r="AJ657" s="188" t="str">
        <f t="shared" si="241"/>
        <v>0</v>
      </c>
      <c r="AK657" s="265"/>
      <c r="AL657" s="254" t="str">
        <f t="shared" si="242"/>
        <v>---</v>
      </c>
      <c r="AM657" s="254" t="str">
        <f t="shared" si="243"/>
        <v>---</v>
      </c>
      <c r="AN657" s="265"/>
      <c r="AO657" s="188" t="str">
        <f>IFERROR(INDEX('تعرفه ها'!A:Z,MATCH(P657&amp;"-"&amp;AO$1,'تعرفه ها'!C:C,0),MATCH(F657,'تعرفه ها'!$2:$2,0),1),"---")</f>
        <v>---</v>
      </c>
      <c r="AP657" s="188" t="str">
        <f>IFERROR(INDEX('تعرفه ها'!A:Z,MATCH(P657&amp;"-"&amp;AP$1,'تعرفه ها'!C:C,0),MATCH(F657,'تعرفه ها'!$2:$2,0),1),"---")</f>
        <v>---</v>
      </c>
      <c r="AQ657" s="188" t="str">
        <f>IFERROR(INDEX('تعرفه ها'!A:Z,MATCH(P657&amp;"-"&amp;AQ$1,'تعرفه ها'!C:C,0),MATCH(F657,'تعرفه ها'!$2:$2,0),1),"---")</f>
        <v>---</v>
      </c>
      <c r="AR657" s="188" t="str">
        <f>IFERROR(INDEX('تعرفه ها'!A:Z,MATCH(P657&amp;"-"&amp;AR$1,'تعرفه ها'!C:C,0),MATCH(F657,'تعرفه ها'!$2:$2,0),1),"---")</f>
        <v>---</v>
      </c>
      <c r="AS657" s="265"/>
      <c r="AT657" s="415" t="str">
        <f t="shared" si="244"/>
        <v>---</v>
      </c>
      <c r="AU657" s="415" t="str">
        <f t="shared" si="245"/>
        <v>---</v>
      </c>
      <c r="AV657" s="415" t="str">
        <f t="shared" si="246"/>
        <v>---</v>
      </c>
      <c r="AW657" s="415" t="str">
        <f t="shared" si="247"/>
        <v>---</v>
      </c>
      <c r="AX657" s="415" t="str">
        <f t="shared" si="248"/>
        <v>---</v>
      </c>
      <c r="AY657" s="415" t="str">
        <f>IFERROR(AH657*INDEX('تعرفه ها'!A:Z,MATCH("عوارض برق به ازاء هر کیلووات",'تعرفه ها'!$C:$C,0),MATCH(F657,'تعرفه ها'!$2:$2,0)),"---")</f>
        <v>---</v>
      </c>
      <c r="AZ657" s="415" t="str">
        <f t="shared" si="249"/>
        <v>---</v>
      </c>
      <c r="BA657" s="415" t="str">
        <f>IFERROR(ROUND(((AX657+AY657+AZ657)*INDEX('تعرفه ها'!A:Z,MATCH("هزینه نگهداری و تعمیرات شبکه برق",'تعرفه ها'!$C:$C,0),MATCH(F657,'تعرفه ها'!$2:$2,0))/100),0),"---")</f>
        <v>---</v>
      </c>
      <c r="BB657" s="415">
        <f>IFERROR(IF(P657="دیماندی",ROUND(AJ657*INDEX('تعرفه ها'!A:Z,MATCH(BB$1,'تعرفه ها'!$C:$C,0),MATCH(F657,'تعرفه ها'!$2:$2,0))*J657/30,0),0),"---")</f>
        <v>0</v>
      </c>
      <c r="BC657" s="415"/>
      <c r="BD657" s="54" t="str">
        <f>IFERROR(IF(INDEX('اطلاعات دوره'!A:Z,MATCH(G657,'اطلاعات دوره'!C:C,0),MATCH("برق",'اطلاعات دوره'!$1:$1,0))="دارد",ROUND(AX657*INDEX('تعرفه ها'!A:Z,MATCH("پیک فصلی برق",'تعرفه ها'!$C:$C,0),MATCH(F657,'تعرفه ها'!$2:$2,0))/100,0),0),"---")</f>
        <v>---</v>
      </c>
      <c r="BE657" s="415" t="str">
        <f>IFERROR(ROUND(((AX657+AY657+AZ657+BA657+BB657+BC657+BD657)*INDEX('تعرفه ها'!A:Z,MATCH("مالیات برق",'تعرفه ها'!$C:$C,0),MATCH(F657,'تعرفه ها'!$2:$2,0))/100),0),"---")</f>
        <v>---</v>
      </c>
      <c r="BF657" s="415" t="str">
        <f t="shared" si="250"/>
        <v>---</v>
      </c>
      <c r="BG657" s="415" t="str">
        <f t="shared" si="254"/>
        <v>---</v>
      </c>
      <c r="BH657" s="415" t="str">
        <f t="shared" si="251"/>
        <v>---</v>
      </c>
      <c r="BI657" s="54" t="str">
        <f t="shared" si="252"/>
        <v>---</v>
      </c>
      <c r="BJ657" s="55" t="str">
        <f t="shared" si="253"/>
        <v>---</v>
      </c>
      <c r="BK657" s="262"/>
      <c r="BL657" s="183" t="str">
        <f>IFERROR(IF(INDEX(پرداخت!A:AZ,MATCH(A657&amp;" - "&amp;"برق",پرداخت!$B:$B,0),MATCH(G657,پرداخت!$1:$1,0))="نشده","نشده","شده"),"---")</f>
        <v>---</v>
      </c>
      <c r="BN657" s="257"/>
      <c r="BO657" s="257"/>
      <c r="BP657" s="257"/>
      <c r="BQ657" s="257"/>
      <c r="BR657" s="257"/>
      <c r="BS657" s="257"/>
      <c r="BT657" s="257"/>
      <c r="BU657" s="257"/>
      <c r="BV657" s="257"/>
      <c r="BW657" s="257"/>
      <c r="BX657" s="257"/>
      <c r="BY657" s="257"/>
      <c r="BZ657" s="257"/>
      <c r="CA657" s="257"/>
      <c r="CB657" s="257"/>
      <c r="CC657" s="257"/>
      <c r="CD657" s="257"/>
      <c r="CE657" s="257"/>
      <c r="CF657" s="257"/>
      <c r="CG657" s="257"/>
      <c r="CH657"/>
      <c r="CI657"/>
      <c r="CJ657"/>
      <c r="CK657"/>
    </row>
    <row r="658" spans="1:89" ht="33.75" hidden="1">
      <c r="A658" s="170"/>
      <c r="B658" s="47">
        <f>IFERROR(INDEX('اطلاعات انشعابات شرکتها'!A:BB,MATCH(A658,'اطلاعات انشعابات شرکتها'!A:A,0),MATCH(B$1,'اطلاعات انشعابات شرکتها'!$1:$1,0)),0)</f>
        <v>0</v>
      </c>
      <c r="C658" s="48">
        <f>IFERROR(INDEX('اطلاعات انشعابات شرکتها'!A:BB,MATCH(A658,'اطلاعات انشعابات شرکتها'!A:A,0),MATCH(C$1,'اطلاعات انشعابات شرکتها'!$1:$1,0)),0)</f>
        <v>0</v>
      </c>
      <c r="D658" s="45"/>
      <c r="E658" s="171"/>
      <c r="F658" s="170"/>
      <c r="G658" s="188" t="str">
        <f t="shared" si="232"/>
        <v>/</v>
      </c>
      <c r="H658" s="188">
        <f>IFERROR(INDEX('اطلاعات دوره'!A:Z,MATCH(G658,'اطلاعات دوره'!C:C,0),MATCH(H$1,'اطلاعات دوره'!$1:$1,0)),0)</f>
        <v>0</v>
      </c>
      <c r="I658" s="188">
        <f>IFERROR(INDEX('اطلاعات دوره'!A:Z,MATCH(G658,'اطلاعات دوره'!C:C,0),MATCH(I$1,'اطلاعات دوره'!$1:$1,0)),0)</f>
        <v>0</v>
      </c>
      <c r="J658" s="188">
        <f>IFERROR(INDEX('اطلاعات دوره'!A:Z,MATCH(G658,'اطلاعات دوره'!C:C,0),MATCH(J$1,'اطلاعات دوره'!$1:$1,0)),0)</f>
        <v>0</v>
      </c>
      <c r="K658" s="265"/>
      <c r="L658" s="188" t="str">
        <f>IFERROR(INDEX('اطلاعات دوره'!A:Z,MATCH(G658,'اطلاعات دوره'!C:C,0)-1,MATCH("عنوان",'اطلاعات دوره'!$1:$1,0)),"---")</f>
        <v>---</v>
      </c>
      <c r="M658" s="188" t="str">
        <f t="shared" si="233"/>
        <v>----</v>
      </c>
      <c r="N658" s="188" t="str">
        <f t="shared" si="234"/>
        <v>-/</v>
      </c>
      <c r="O658" s="265"/>
      <c r="P658" s="188">
        <f>IFERROR(INDEX('اطلاعات انشعابات شرکتها'!A:BB,MATCH(A658,'اطلاعات انشعابات شرکتها'!A:A,0),MATCH(P$1,'اطلاعات انشعابات شرکتها'!$1:$1,0)),0)</f>
        <v>0</v>
      </c>
      <c r="Q658" s="188">
        <f>IFERROR(INDEX('اطلاعات انشعابات شرکتها'!A:BB,MATCH(A658,'اطلاعات انشعابات شرکتها'!A:A,0),MATCH(Q$1,'اطلاعات انشعابات شرکتها'!$1:$1,0)),0)</f>
        <v>0</v>
      </c>
      <c r="R658" s="188">
        <f>IFERROR(INDEX('اطلاعات انشعابات شرکتها'!A:BB,MATCH(A658,'اطلاعات انشعابات شرکتها'!A:A,0),MATCH(R$1,'اطلاعات انشعابات شرکتها'!$1:$1,0)),0)</f>
        <v>0</v>
      </c>
      <c r="S658" s="265"/>
      <c r="T658" s="188">
        <f>IFERROR(INDEX('قرائت کنتور'!A:AZ,MATCH(A658&amp;"-"&amp;T$1,'قرائت کنتور'!B:B,0),MATCH(G658,'قرائت کنتور'!$1:$1,0)),0)</f>
        <v>0</v>
      </c>
      <c r="U658" s="188">
        <f>IFERROR(INDEX('قرائت کنتور'!A:AZ,MATCH(A658&amp;"-"&amp;U$1,'قرائت کنتور'!B:B,0),MATCH(L658,'قرائت کنتور'!$1:$1,0)),0)</f>
        <v>0</v>
      </c>
      <c r="V658" s="188">
        <f>IFERROR(INDEX('قرائت کنتور'!A:AZ,MATCH(A658&amp;"-"&amp;U$1,'قرائت کنتور'!B:B,0),MATCH(G658,'قرائت کنتور'!$1:$1,0)),0)</f>
        <v>0</v>
      </c>
      <c r="W658" s="188">
        <f>IFERROR(INDEX('قرائت کنتور'!A:AZ,MATCH(A658&amp;"-"&amp;W$1,'قرائت کنتور'!B:B,0),MATCH(L658,'قرائت کنتور'!$1:$1,0)),0)</f>
        <v>0</v>
      </c>
      <c r="X658" s="188">
        <f>IFERROR(INDEX('قرائت کنتور'!A:AZ,MATCH(A658&amp;"-"&amp;W$1,'قرائت کنتور'!B:B,0),MATCH(G658,'قرائت کنتور'!$1:$1,0)),0)</f>
        <v>0</v>
      </c>
      <c r="Y658" s="188">
        <f>IFERROR(INDEX('قرائت کنتور'!A:AZ,MATCH(A658&amp;"-"&amp;Y$1,'قرائت کنتور'!B:B,0),MATCH(L658,'قرائت کنتور'!$1:$1,0)),0)</f>
        <v>0</v>
      </c>
      <c r="Z658" s="188">
        <f>IFERROR(INDEX('قرائت کنتور'!A:AZ,MATCH(A658&amp;"-"&amp;Y$1,'قرائت کنتور'!B:B,0),MATCH(G658,'قرائت کنتور'!$1:$1,0)),0)</f>
        <v>0</v>
      </c>
      <c r="AA658" s="188">
        <f>IFERROR(INDEX('قرائت کنتور'!A:AZ,MATCH(A658&amp;"-"&amp;AA$1,'قرائت کنتور'!B:B,0),MATCH(L658,'قرائت کنتور'!$1:$1,0)),0)</f>
        <v>0</v>
      </c>
      <c r="AB658" s="188">
        <f>IFERROR(INDEX('قرائت کنتور'!A:AZ,MATCH(A658&amp;"-"&amp;AA$1,'قرائت کنتور'!B:B,0),MATCH(G658,'قرائت کنتور'!$1:$1,0)),0)</f>
        <v>0</v>
      </c>
      <c r="AC658" s="265"/>
      <c r="AD658" s="188">
        <f t="shared" si="235"/>
        <v>0</v>
      </c>
      <c r="AE658" s="188">
        <f t="shared" si="236"/>
        <v>0</v>
      </c>
      <c r="AF658" s="188">
        <f t="shared" si="237"/>
        <v>0</v>
      </c>
      <c r="AG658" s="188">
        <f t="shared" si="238"/>
        <v>0</v>
      </c>
      <c r="AH658" s="188">
        <f t="shared" si="239"/>
        <v>0</v>
      </c>
      <c r="AI658" s="188">
        <f t="shared" si="240"/>
        <v>0</v>
      </c>
      <c r="AJ658" s="188" t="str">
        <f t="shared" si="241"/>
        <v>0</v>
      </c>
      <c r="AK658" s="265"/>
      <c r="AL658" s="254" t="str">
        <f t="shared" si="242"/>
        <v>---</v>
      </c>
      <c r="AM658" s="254" t="str">
        <f t="shared" si="243"/>
        <v>---</v>
      </c>
      <c r="AN658" s="265"/>
      <c r="AO658" s="188" t="str">
        <f>IFERROR(INDEX('تعرفه ها'!A:Z,MATCH(P658&amp;"-"&amp;AO$1,'تعرفه ها'!C:C,0),MATCH(F658,'تعرفه ها'!$2:$2,0),1),"---")</f>
        <v>---</v>
      </c>
      <c r="AP658" s="188" t="str">
        <f>IFERROR(INDEX('تعرفه ها'!A:Z,MATCH(P658&amp;"-"&amp;AP$1,'تعرفه ها'!C:C,0),MATCH(F658,'تعرفه ها'!$2:$2,0),1),"---")</f>
        <v>---</v>
      </c>
      <c r="AQ658" s="188" t="str">
        <f>IFERROR(INDEX('تعرفه ها'!A:Z,MATCH(P658&amp;"-"&amp;AQ$1,'تعرفه ها'!C:C,0),MATCH(F658,'تعرفه ها'!$2:$2,0),1),"---")</f>
        <v>---</v>
      </c>
      <c r="AR658" s="188" t="str">
        <f>IFERROR(INDEX('تعرفه ها'!A:Z,MATCH(P658&amp;"-"&amp;AR$1,'تعرفه ها'!C:C,0),MATCH(F658,'تعرفه ها'!$2:$2,0),1),"---")</f>
        <v>---</v>
      </c>
      <c r="AS658" s="265"/>
      <c r="AT658" s="415" t="str">
        <f t="shared" si="244"/>
        <v>---</v>
      </c>
      <c r="AU658" s="415" t="str">
        <f t="shared" si="245"/>
        <v>---</v>
      </c>
      <c r="AV658" s="415" t="str">
        <f t="shared" si="246"/>
        <v>---</v>
      </c>
      <c r="AW658" s="415" t="str">
        <f t="shared" si="247"/>
        <v>---</v>
      </c>
      <c r="AX658" s="415" t="str">
        <f t="shared" si="248"/>
        <v>---</v>
      </c>
      <c r="AY658" s="415" t="str">
        <f>IFERROR(AH658*INDEX('تعرفه ها'!A:Z,MATCH("عوارض برق به ازاء هر کیلووات",'تعرفه ها'!$C:$C,0),MATCH(F658,'تعرفه ها'!$2:$2,0)),"---")</f>
        <v>---</v>
      </c>
      <c r="AZ658" s="415" t="str">
        <f t="shared" si="249"/>
        <v>---</v>
      </c>
      <c r="BA658" s="415" t="str">
        <f>IFERROR(ROUND(((AX658+AY658+AZ658)*INDEX('تعرفه ها'!A:Z,MATCH("هزینه نگهداری و تعمیرات شبکه برق",'تعرفه ها'!$C:$C,0),MATCH(F658,'تعرفه ها'!$2:$2,0))/100),0),"---")</f>
        <v>---</v>
      </c>
      <c r="BB658" s="415">
        <f>IFERROR(IF(P658="دیماندی",ROUND(AJ658*INDEX('تعرفه ها'!A:Z,MATCH(BB$1,'تعرفه ها'!$C:$C,0),MATCH(F658,'تعرفه ها'!$2:$2,0))*J658/30,0),0),"---")</f>
        <v>0</v>
      </c>
      <c r="BC658" s="415"/>
      <c r="BD658" s="54" t="str">
        <f>IFERROR(IF(INDEX('اطلاعات دوره'!A:Z,MATCH(G658,'اطلاعات دوره'!C:C,0),MATCH("برق",'اطلاعات دوره'!$1:$1,0))="دارد",ROUND(AX658*INDEX('تعرفه ها'!A:Z,MATCH("پیک فصلی برق",'تعرفه ها'!$C:$C,0),MATCH(F658,'تعرفه ها'!$2:$2,0))/100,0),0),"---")</f>
        <v>---</v>
      </c>
      <c r="BE658" s="415" t="str">
        <f>IFERROR(ROUND(((AX658+AY658+AZ658+BA658+BB658+BC658+BD658)*INDEX('تعرفه ها'!A:Z,MATCH("مالیات برق",'تعرفه ها'!$C:$C,0),MATCH(F658,'تعرفه ها'!$2:$2,0))/100),0),"---")</f>
        <v>---</v>
      </c>
      <c r="BF658" s="415" t="str">
        <f t="shared" si="250"/>
        <v>---</v>
      </c>
      <c r="BG658" s="415" t="str">
        <f t="shared" si="254"/>
        <v>---</v>
      </c>
      <c r="BH658" s="415" t="str">
        <f t="shared" si="251"/>
        <v>---</v>
      </c>
      <c r="BI658" s="54" t="str">
        <f t="shared" si="252"/>
        <v>---</v>
      </c>
      <c r="BJ658" s="55" t="str">
        <f t="shared" si="253"/>
        <v>---</v>
      </c>
      <c r="BK658" s="262"/>
      <c r="BL658" s="183" t="str">
        <f>IFERROR(IF(INDEX(پرداخت!A:AZ,MATCH(A658&amp;" - "&amp;"برق",پرداخت!$B:$B,0),MATCH(G658,پرداخت!$1:$1,0))="نشده","نشده","شده"),"---")</f>
        <v>---</v>
      </c>
      <c r="BN658" s="257"/>
      <c r="BO658" s="257"/>
      <c r="BP658" s="257"/>
      <c r="BQ658" s="257"/>
      <c r="BR658" s="257"/>
      <c r="BS658" s="257"/>
      <c r="BT658" s="257"/>
      <c r="BU658" s="257"/>
      <c r="BV658" s="257"/>
      <c r="BW658" s="257"/>
      <c r="BX658" s="257"/>
      <c r="BY658" s="257"/>
      <c r="BZ658" s="257"/>
      <c r="CA658" s="257"/>
      <c r="CB658" s="257"/>
      <c r="CC658" s="257"/>
      <c r="CD658" s="257"/>
      <c r="CE658" s="257"/>
      <c r="CF658" s="257"/>
      <c r="CG658" s="257"/>
      <c r="CH658"/>
      <c r="CI658"/>
      <c r="CJ658"/>
      <c r="CK658"/>
    </row>
    <row r="659" spans="1:89" ht="33.75" hidden="1">
      <c r="A659" s="170"/>
      <c r="B659" s="47">
        <f>IFERROR(INDEX('اطلاعات انشعابات شرکتها'!A:BB,MATCH(A659,'اطلاعات انشعابات شرکتها'!A:A,0),MATCH(B$1,'اطلاعات انشعابات شرکتها'!$1:$1,0)),0)</f>
        <v>0</v>
      </c>
      <c r="C659" s="48">
        <f>IFERROR(INDEX('اطلاعات انشعابات شرکتها'!A:BB,MATCH(A659,'اطلاعات انشعابات شرکتها'!A:A,0),MATCH(C$1,'اطلاعات انشعابات شرکتها'!$1:$1,0)),0)</f>
        <v>0</v>
      </c>
      <c r="D659" s="45"/>
      <c r="E659" s="171"/>
      <c r="F659" s="170"/>
      <c r="G659" s="188" t="str">
        <f t="shared" si="232"/>
        <v>/</v>
      </c>
      <c r="H659" s="188">
        <f>IFERROR(INDEX('اطلاعات دوره'!A:Z,MATCH(G659,'اطلاعات دوره'!C:C,0),MATCH(H$1,'اطلاعات دوره'!$1:$1,0)),0)</f>
        <v>0</v>
      </c>
      <c r="I659" s="188">
        <f>IFERROR(INDEX('اطلاعات دوره'!A:Z,MATCH(G659,'اطلاعات دوره'!C:C,0),MATCH(I$1,'اطلاعات دوره'!$1:$1,0)),0)</f>
        <v>0</v>
      </c>
      <c r="J659" s="188">
        <f>IFERROR(INDEX('اطلاعات دوره'!A:Z,MATCH(G659,'اطلاعات دوره'!C:C,0),MATCH(J$1,'اطلاعات دوره'!$1:$1,0)),0)</f>
        <v>0</v>
      </c>
      <c r="K659" s="265"/>
      <c r="L659" s="188" t="str">
        <f>IFERROR(INDEX('اطلاعات دوره'!A:Z,MATCH(G659,'اطلاعات دوره'!C:C,0)-1,MATCH("عنوان",'اطلاعات دوره'!$1:$1,0)),"---")</f>
        <v>---</v>
      </c>
      <c r="M659" s="188" t="str">
        <f t="shared" si="233"/>
        <v>----</v>
      </c>
      <c r="N659" s="188" t="str">
        <f t="shared" si="234"/>
        <v>-/</v>
      </c>
      <c r="O659" s="265"/>
      <c r="P659" s="188">
        <f>IFERROR(INDEX('اطلاعات انشعابات شرکتها'!A:BB,MATCH(A659,'اطلاعات انشعابات شرکتها'!A:A,0),MATCH(P$1,'اطلاعات انشعابات شرکتها'!$1:$1,0)),0)</f>
        <v>0</v>
      </c>
      <c r="Q659" s="188">
        <f>IFERROR(INDEX('اطلاعات انشعابات شرکتها'!A:BB,MATCH(A659,'اطلاعات انشعابات شرکتها'!A:A,0),MATCH(Q$1,'اطلاعات انشعابات شرکتها'!$1:$1,0)),0)</f>
        <v>0</v>
      </c>
      <c r="R659" s="188">
        <f>IFERROR(INDEX('اطلاعات انشعابات شرکتها'!A:BB,MATCH(A659,'اطلاعات انشعابات شرکتها'!A:A,0),MATCH(R$1,'اطلاعات انشعابات شرکتها'!$1:$1,0)),0)</f>
        <v>0</v>
      </c>
      <c r="S659" s="265"/>
      <c r="T659" s="188">
        <f>IFERROR(INDEX('قرائت کنتور'!A:AZ,MATCH(A659&amp;"-"&amp;T$1,'قرائت کنتور'!B:B,0),MATCH(G659,'قرائت کنتور'!$1:$1,0)),0)</f>
        <v>0</v>
      </c>
      <c r="U659" s="188">
        <f>IFERROR(INDEX('قرائت کنتور'!A:AZ,MATCH(A659&amp;"-"&amp;U$1,'قرائت کنتور'!B:B,0),MATCH(L659,'قرائت کنتور'!$1:$1,0)),0)</f>
        <v>0</v>
      </c>
      <c r="V659" s="188">
        <f>IFERROR(INDEX('قرائت کنتور'!A:AZ,MATCH(A659&amp;"-"&amp;U$1,'قرائت کنتور'!B:B,0),MATCH(G659,'قرائت کنتور'!$1:$1,0)),0)</f>
        <v>0</v>
      </c>
      <c r="W659" s="188">
        <f>IFERROR(INDEX('قرائت کنتور'!A:AZ,MATCH(A659&amp;"-"&amp;W$1,'قرائت کنتور'!B:B,0),MATCH(L659,'قرائت کنتور'!$1:$1,0)),0)</f>
        <v>0</v>
      </c>
      <c r="X659" s="188">
        <f>IFERROR(INDEX('قرائت کنتور'!A:AZ,MATCH(A659&amp;"-"&amp;W$1,'قرائت کنتور'!B:B,0),MATCH(G659,'قرائت کنتور'!$1:$1,0)),0)</f>
        <v>0</v>
      </c>
      <c r="Y659" s="188">
        <f>IFERROR(INDEX('قرائت کنتور'!A:AZ,MATCH(A659&amp;"-"&amp;Y$1,'قرائت کنتور'!B:B,0),MATCH(L659,'قرائت کنتور'!$1:$1,0)),0)</f>
        <v>0</v>
      </c>
      <c r="Z659" s="188">
        <f>IFERROR(INDEX('قرائت کنتور'!A:AZ,MATCH(A659&amp;"-"&amp;Y$1,'قرائت کنتور'!B:B,0),MATCH(G659,'قرائت کنتور'!$1:$1,0)),0)</f>
        <v>0</v>
      </c>
      <c r="AA659" s="188">
        <f>IFERROR(INDEX('قرائت کنتور'!A:AZ,MATCH(A659&amp;"-"&amp;AA$1,'قرائت کنتور'!B:B,0),MATCH(L659,'قرائت کنتور'!$1:$1,0)),0)</f>
        <v>0</v>
      </c>
      <c r="AB659" s="188">
        <f>IFERROR(INDEX('قرائت کنتور'!A:AZ,MATCH(A659&amp;"-"&amp;AA$1,'قرائت کنتور'!B:B,0),MATCH(G659,'قرائت کنتور'!$1:$1,0)),0)</f>
        <v>0</v>
      </c>
      <c r="AC659" s="265"/>
      <c r="AD659" s="188">
        <f t="shared" si="235"/>
        <v>0</v>
      </c>
      <c r="AE659" s="188">
        <f t="shared" si="236"/>
        <v>0</v>
      </c>
      <c r="AF659" s="188">
        <f t="shared" si="237"/>
        <v>0</v>
      </c>
      <c r="AG659" s="188">
        <f t="shared" si="238"/>
        <v>0</v>
      </c>
      <c r="AH659" s="188">
        <f t="shared" si="239"/>
        <v>0</v>
      </c>
      <c r="AI659" s="188">
        <f t="shared" si="240"/>
        <v>0</v>
      </c>
      <c r="AJ659" s="188" t="str">
        <f t="shared" si="241"/>
        <v>0</v>
      </c>
      <c r="AK659" s="265"/>
      <c r="AL659" s="254" t="str">
        <f t="shared" si="242"/>
        <v>---</v>
      </c>
      <c r="AM659" s="254" t="str">
        <f t="shared" si="243"/>
        <v>---</v>
      </c>
      <c r="AN659" s="265"/>
      <c r="AO659" s="188" t="str">
        <f>IFERROR(INDEX('تعرفه ها'!A:Z,MATCH(P659&amp;"-"&amp;AO$1,'تعرفه ها'!C:C,0),MATCH(F659,'تعرفه ها'!$2:$2,0),1),"---")</f>
        <v>---</v>
      </c>
      <c r="AP659" s="188" t="str">
        <f>IFERROR(INDEX('تعرفه ها'!A:Z,MATCH(P659&amp;"-"&amp;AP$1,'تعرفه ها'!C:C,0),MATCH(F659,'تعرفه ها'!$2:$2,0),1),"---")</f>
        <v>---</v>
      </c>
      <c r="AQ659" s="188" t="str">
        <f>IFERROR(INDEX('تعرفه ها'!A:Z,MATCH(P659&amp;"-"&amp;AQ$1,'تعرفه ها'!C:C,0),MATCH(F659,'تعرفه ها'!$2:$2,0),1),"---")</f>
        <v>---</v>
      </c>
      <c r="AR659" s="188" t="str">
        <f>IFERROR(INDEX('تعرفه ها'!A:Z,MATCH(P659&amp;"-"&amp;AR$1,'تعرفه ها'!C:C,0),MATCH(F659,'تعرفه ها'!$2:$2,0),1),"---")</f>
        <v>---</v>
      </c>
      <c r="AS659" s="265"/>
      <c r="AT659" s="415" t="str">
        <f t="shared" si="244"/>
        <v>---</v>
      </c>
      <c r="AU659" s="415" t="str">
        <f t="shared" si="245"/>
        <v>---</v>
      </c>
      <c r="AV659" s="415" t="str">
        <f t="shared" si="246"/>
        <v>---</v>
      </c>
      <c r="AW659" s="415" t="str">
        <f t="shared" si="247"/>
        <v>---</v>
      </c>
      <c r="AX659" s="415" t="str">
        <f t="shared" si="248"/>
        <v>---</v>
      </c>
      <c r="AY659" s="415" t="str">
        <f>IFERROR(AH659*INDEX('تعرفه ها'!A:Z,MATCH("عوارض برق به ازاء هر کیلووات",'تعرفه ها'!$C:$C,0),MATCH(F659,'تعرفه ها'!$2:$2,0)),"---")</f>
        <v>---</v>
      </c>
      <c r="AZ659" s="415" t="str">
        <f t="shared" si="249"/>
        <v>---</v>
      </c>
      <c r="BA659" s="415" t="str">
        <f>IFERROR(ROUND(((AX659+AY659+AZ659)*INDEX('تعرفه ها'!A:Z,MATCH("هزینه نگهداری و تعمیرات شبکه برق",'تعرفه ها'!$C:$C,0),MATCH(F659,'تعرفه ها'!$2:$2,0))/100),0),"---")</f>
        <v>---</v>
      </c>
      <c r="BB659" s="415">
        <f>IFERROR(IF(P659="دیماندی",ROUND(AJ659*INDEX('تعرفه ها'!A:Z,MATCH(BB$1,'تعرفه ها'!$C:$C,0),MATCH(F659,'تعرفه ها'!$2:$2,0))*J659/30,0),0),"---")</f>
        <v>0</v>
      </c>
      <c r="BC659" s="415"/>
      <c r="BD659" s="54" t="str">
        <f>IFERROR(IF(INDEX('اطلاعات دوره'!A:Z,MATCH(G659,'اطلاعات دوره'!C:C,0),MATCH("برق",'اطلاعات دوره'!$1:$1,0))="دارد",ROUND(AX659*INDEX('تعرفه ها'!A:Z,MATCH("پیک فصلی برق",'تعرفه ها'!$C:$C,0),MATCH(F659,'تعرفه ها'!$2:$2,0))/100,0),0),"---")</f>
        <v>---</v>
      </c>
      <c r="BE659" s="415" t="str">
        <f>IFERROR(ROUND(((AX659+AY659+AZ659+BA659+BB659+BC659+BD659)*INDEX('تعرفه ها'!A:Z,MATCH("مالیات برق",'تعرفه ها'!$C:$C,0),MATCH(F659,'تعرفه ها'!$2:$2,0))/100),0),"---")</f>
        <v>---</v>
      </c>
      <c r="BF659" s="415" t="str">
        <f t="shared" si="250"/>
        <v>---</v>
      </c>
      <c r="BG659" s="415" t="str">
        <f t="shared" si="254"/>
        <v>---</v>
      </c>
      <c r="BH659" s="415" t="str">
        <f t="shared" si="251"/>
        <v>---</v>
      </c>
      <c r="BI659" s="54" t="str">
        <f t="shared" si="252"/>
        <v>---</v>
      </c>
      <c r="BJ659" s="55" t="str">
        <f t="shared" si="253"/>
        <v>---</v>
      </c>
      <c r="BK659" s="262"/>
      <c r="BL659" s="183" t="str">
        <f>IFERROR(IF(INDEX(پرداخت!A:AZ,MATCH(A659&amp;" - "&amp;"برق",پرداخت!$B:$B,0),MATCH(G659,پرداخت!$1:$1,0))="نشده","نشده","شده"),"---")</f>
        <v>---</v>
      </c>
      <c r="BN659" s="257"/>
      <c r="BO659" s="257"/>
      <c r="BP659" s="257"/>
      <c r="BQ659" s="257"/>
      <c r="BR659" s="257"/>
      <c r="BS659" s="257"/>
      <c r="BT659" s="257"/>
      <c r="BU659" s="257"/>
      <c r="BV659" s="257"/>
      <c r="BW659" s="257"/>
      <c r="BX659" s="257"/>
      <c r="BY659" s="257"/>
      <c r="BZ659" s="257"/>
      <c r="CA659" s="257"/>
      <c r="CB659" s="257"/>
      <c r="CC659" s="257"/>
      <c r="CD659" s="257"/>
      <c r="CE659" s="257"/>
      <c r="CF659" s="257"/>
      <c r="CG659" s="257"/>
      <c r="CH659"/>
      <c r="CI659"/>
      <c r="CJ659"/>
      <c r="CK659"/>
    </row>
    <row r="660" spans="1:89" ht="33.75" hidden="1">
      <c r="A660" s="170"/>
      <c r="B660" s="47">
        <f>IFERROR(INDEX('اطلاعات انشعابات شرکتها'!A:BB,MATCH(A660,'اطلاعات انشعابات شرکتها'!A:A,0),MATCH(B$1,'اطلاعات انشعابات شرکتها'!$1:$1,0)),0)</f>
        <v>0</v>
      </c>
      <c r="C660" s="48">
        <f>IFERROR(INDEX('اطلاعات انشعابات شرکتها'!A:BB,MATCH(A660,'اطلاعات انشعابات شرکتها'!A:A,0),MATCH(C$1,'اطلاعات انشعابات شرکتها'!$1:$1,0)),0)</f>
        <v>0</v>
      </c>
      <c r="D660" s="45"/>
      <c r="E660" s="171"/>
      <c r="F660" s="170"/>
      <c r="G660" s="188" t="str">
        <f t="shared" si="232"/>
        <v>/</v>
      </c>
      <c r="H660" s="188">
        <f>IFERROR(INDEX('اطلاعات دوره'!A:Z,MATCH(G660,'اطلاعات دوره'!C:C,0),MATCH(H$1,'اطلاعات دوره'!$1:$1,0)),0)</f>
        <v>0</v>
      </c>
      <c r="I660" s="188">
        <f>IFERROR(INDEX('اطلاعات دوره'!A:Z,MATCH(G660,'اطلاعات دوره'!C:C,0),MATCH(I$1,'اطلاعات دوره'!$1:$1,0)),0)</f>
        <v>0</v>
      </c>
      <c r="J660" s="188">
        <f>IFERROR(INDEX('اطلاعات دوره'!A:Z,MATCH(G660,'اطلاعات دوره'!C:C,0),MATCH(J$1,'اطلاعات دوره'!$1:$1,0)),0)</f>
        <v>0</v>
      </c>
      <c r="K660" s="265"/>
      <c r="L660" s="188" t="str">
        <f>IFERROR(INDEX('اطلاعات دوره'!A:Z,MATCH(G660,'اطلاعات دوره'!C:C,0)-1,MATCH("عنوان",'اطلاعات دوره'!$1:$1,0)),"---")</f>
        <v>---</v>
      </c>
      <c r="M660" s="188" t="str">
        <f t="shared" si="233"/>
        <v>----</v>
      </c>
      <c r="N660" s="188" t="str">
        <f t="shared" si="234"/>
        <v>-/</v>
      </c>
      <c r="O660" s="265"/>
      <c r="P660" s="188">
        <f>IFERROR(INDEX('اطلاعات انشعابات شرکتها'!A:BB,MATCH(A660,'اطلاعات انشعابات شرکتها'!A:A,0),MATCH(P$1,'اطلاعات انشعابات شرکتها'!$1:$1,0)),0)</f>
        <v>0</v>
      </c>
      <c r="Q660" s="188">
        <f>IFERROR(INDEX('اطلاعات انشعابات شرکتها'!A:BB,MATCH(A660,'اطلاعات انشعابات شرکتها'!A:A,0),MATCH(Q$1,'اطلاعات انشعابات شرکتها'!$1:$1,0)),0)</f>
        <v>0</v>
      </c>
      <c r="R660" s="188">
        <f>IFERROR(INDEX('اطلاعات انشعابات شرکتها'!A:BB,MATCH(A660,'اطلاعات انشعابات شرکتها'!A:A,0),MATCH(R$1,'اطلاعات انشعابات شرکتها'!$1:$1,0)),0)</f>
        <v>0</v>
      </c>
      <c r="S660" s="265"/>
      <c r="T660" s="188">
        <f>IFERROR(INDEX('قرائت کنتور'!A:AZ,MATCH(A660&amp;"-"&amp;T$1,'قرائت کنتور'!B:B,0),MATCH(G660,'قرائت کنتور'!$1:$1,0)),0)</f>
        <v>0</v>
      </c>
      <c r="U660" s="188">
        <f>IFERROR(INDEX('قرائت کنتور'!A:AZ,MATCH(A660&amp;"-"&amp;U$1,'قرائت کنتور'!B:B,0),MATCH(L660,'قرائت کنتور'!$1:$1,0)),0)</f>
        <v>0</v>
      </c>
      <c r="V660" s="188">
        <f>IFERROR(INDEX('قرائت کنتور'!A:AZ,MATCH(A660&amp;"-"&amp;U$1,'قرائت کنتور'!B:B,0),MATCH(G660,'قرائت کنتور'!$1:$1,0)),0)</f>
        <v>0</v>
      </c>
      <c r="W660" s="188">
        <f>IFERROR(INDEX('قرائت کنتور'!A:AZ,MATCH(A660&amp;"-"&amp;W$1,'قرائت کنتور'!B:B,0),MATCH(L660,'قرائت کنتور'!$1:$1,0)),0)</f>
        <v>0</v>
      </c>
      <c r="X660" s="188">
        <f>IFERROR(INDEX('قرائت کنتور'!A:AZ,MATCH(A660&amp;"-"&amp;W$1,'قرائت کنتور'!B:B,0),MATCH(G660,'قرائت کنتور'!$1:$1,0)),0)</f>
        <v>0</v>
      </c>
      <c r="Y660" s="188">
        <f>IFERROR(INDEX('قرائت کنتور'!A:AZ,MATCH(A660&amp;"-"&amp;Y$1,'قرائت کنتور'!B:B,0),MATCH(L660,'قرائت کنتور'!$1:$1,0)),0)</f>
        <v>0</v>
      </c>
      <c r="Z660" s="188">
        <f>IFERROR(INDEX('قرائت کنتور'!A:AZ,MATCH(A660&amp;"-"&amp;Y$1,'قرائت کنتور'!B:B,0),MATCH(G660,'قرائت کنتور'!$1:$1,0)),0)</f>
        <v>0</v>
      </c>
      <c r="AA660" s="188">
        <f>IFERROR(INDEX('قرائت کنتور'!A:AZ,MATCH(A660&amp;"-"&amp;AA$1,'قرائت کنتور'!B:B,0),MATCH(L660,'قرائت کنتور'!$1:$1,0)),0)</f>
        <v>0</v>
      </c>
      <c r="AB660" s="188">
        <f>IFERROR(INDEX('قرائت کنتور'!A:AZ,MATCH(A660&amp;"-"&amp;AA$1,'قرائت کنتور'!B:B,0),MATCH(G660,'قرائت کنتور'!$1:$1,0)),0)</f>
        <v>0</v>
      </c>
      <c r="AC660" s="265"/>
      <c r="AD660" s="188">
        <f t="shared" si="235"/>
        <v>0</v>
      </c>
      <c r="AE660" s="188">
        <f t="shared" si="236"/>
        <v>0</v>
      </c>
      <c r="AF660" s="188">
        <f t="shared" si="237"/>
        <v>0</v>
      </c>
      <c r="AG660" s="188">
        <f t="shared" si="238"/>
        <v>0</v>
      </c>
      <c r="AH660" s="188">
        <f t="shared" si="239"/>
        <v>0</v>
      </c>
      <c r="AI660" s="188">
        <f t="shared" si="240"/>
        <v>0</v>
      </c>
      <c r="AJ660" s="188" t="str">
        <f t="shared" si="241"/>
        <v>0</v>
      </c>
      <c r="AK660" s="265"/>
      <c r="AL660" s="254" t="str">
        <f t="shared" si="242"/>
        <v>---</v>
      </c>
      <c r="AM660" s="254" t="str">
        <f t="shared" si="243"/>
        <v>---</v>
      </c>
      <c r="AN660" s="265"/>
      <c r="AO660" s="188" t="str">
        <f>IFERROR(INDEX('تعرفه ها'!A:Z,MATCH(P660&amp;"-"&amp;AO$1,'تعرفه ها'!C:C,0),MATCH(F660,'تعرفه ها'!$2:$2,0),1),"---")</f>
        <v>---</v>
      </c>
      <c r="AP660" s="188" t="str">
        <f>IFERROR(INDEX('تعرفه ها'!A:Z,MATCH(P660&amp;"-"&amp;AP$1,'تعرفه ها'!C:C,0),MATCH(F660,'تعرفه ها'!$2:$2,0),1),"---")</f>
        <v>---</v>
      </c>
      <c r="AQ660" s="188" t="str">
        <f>IFERROR(INDEX('تعرفه ها'!A:Z,MATCH(P660&amp;"-"&amp;AQ$1,'تعرفه ها'!C:C,0),MATCH(F660,'تعرفه ها'!$2:$2,0),1),"---")</f>
        <v>---</v>
      </c>
      <c r="AR660" s="188" t="str">
        <f>IFERROR(INDEX('تعرفه ها'!A:Z,MATCH(P660&amp;"-"&amp;AR$1,'تعرفه ها'!C:C,0),MATCH(F660,'تعرفه ها'!$2:$2,0),1),"---")</f>
        <v>---</v>
      </c>
      <c r="AS660" s="265"/>
      <c r="AT660" s="415" t="str">
        <f t="shared" si="244"/>
        <v>---</v>
      </c>
      <c r="AU660" s="415" t="str">
        <f t="shared" si="245"/>
        <v>---</v>
      </c>
      <c r="AV660" s="415" t="str">
        <f t="shared" si="246"/>
        <v>---</v>
      </c>
      <c r="AW660" s="415" t="str">
        <f t="shared" si="247"/>
        <v>---</v>
      </c>
      <c r="AX660" s="415" t="str">
        <f t="shared" si="248"/>
        <v>---</v>
      </c>
      <c r="AY660" s="415" t="str">
        <f>IFERROR(AH660*INDEX('تعرفه ها'!A:Z,MATCH("عوارض برق به ازاء هر کیلووات",'تعرفه ها'!$C:$C,0),MATCH(F660,'تعرفه ها'!$2:$2,0)),"---")</f>
        <v>---</v>
      </c>
      <c r="AZ660" s="415" t="str">
        <f t="shared" si="249"/>
        <v>---</v>
      </c>
      <c r="BA660" s="415" t="str">
        <f>IFERROR(ROUND(((AX660+AY660+AZ660)*INDEX('تعرفه ها'!A:Z,MATCH("هزینه نگهداری و تعمیرات شبکه برق",'تعرفه ها'!$C:$C,0),MATCH(F660,'تعرفه ها'!$2:$2,0))/100),0),"---")</f>
        <v>---</v>
      </c>
      <c r="BB660" s="415">
        <f>IFERROR(IF(P660="دیماندی",ROUND(AJ660*INDEX('تعرفه ها'!A:Z,MATCH(BB$1,'تعرفه ها'!$C:$C,0),MATCH(F660,'تعرفه ها'!$2:$2,0))*J660/30,0),0),"---")</f>
        <v>0</v>
      </c>
      <c r="BC660" s="415"/>
      <c r="BD660" s="54" t="str">
        <f>IFERROR(IF(INDEX('اطلاعات دوره'!A:Z,MATCH(G660,'اطلاعات دوره'!C:C,0),MATCH("برق",'اطلاعات دوره'!$1:$1,0))="دارد",ROUND(AX660*INDEX('تعرفه ها'!A:Z,MATCH("پیک فصلی برق",'تعرفه ها'!$C:$C,0),MATCH(F660,'تعرفه ها'!$2:$2,0))/100,0),0),"---")</f>
        <v>---</v>
      </c>
      <c r="BE660" s="415" t="str">
        <f>IFERROR(ROUND(((AX660+AY660+AZ660+BA660+BB660+BC660+BD660)*INDEX('تعرفه ها'!A:Z,MATCH("مالیات برق",'تعرفه ها'!$C:$C,0),MATCH(F660,'تعرفه ها'!$2:$2,0))/100),0),"---")</f>
        <v>---</v>
      </c>
      <c r="BF660" s="415" t="str">
        <f t="shared" si="250"/>
        <v>---</v>
      </c>
      <c r="BG660" s="415" t="str">
        <f t="shared" si="254"/>
        <v>---</v>
      </c>
      <c r="BH660" s="415" t="str">
        <f t="shared" si="251"/>
        <v>---</v>
      </c>
      <c r="BI660" s="54" t="str">
        <f t="shared" si="252"/>
        <v>---</v>
      </c>
      <c r="BJ660" s="55" t="str">
        <f t="shared" si="253"/>
        <v>---</v>
      </c>
      <c r="BK660" s="262"/>
      <c r="BL660" s="183" t="str">
        <f>IFERROR(IF(INDEX(پرداخت!A:AZ,MATCH(A660&amp;" - "&amp;"برق",پرداخت!$B:$B,0),MATCH(G660,پرداخت!$1:$1,0))="نشده","نشده","شده"),"---")</f>
        <v>---</v>
      </c>
      <c r="BN660" s="257"/>
      <c r="BO660" s="257"/>
      <c r="BP660" s="257"/>
      <c r="BQ660" s="257"/>
      <c r="BR660" s="257"/>
      <c r="BS660" s="257"/>
      <c r="BT660" s="257"/>
      <c r="BU660" s="257"/>
      <c r="BV660" s="257"/>
      <c r="BW660" s="257"/>
      <c r="BX660" s="257"/>
      <c r="BY660" s="257"/>
      <c r="BZ660" s="257"/>
      <c r="CA660" s="257"/>
      <c r="CB660" s="257"/>
      <c r="CC660" s="257"/>
      <c r="CD660" s="257"/>
      <c r="CE660" s="257"/>
      <c r="CF660" s="257"/>
      <c r="CG660" s="257"/>
      <c r="CH660"/>
      <c r="CI660"/>
      <c r="CJ660"/>
      <c r="CK660"/>
    </row>
    <row r="661" spans="1:89" ht="33.75" hidden="1">
      <c r="A661" s="170"/>
      <c r="B661" s="47">
        <f>IFERROR(INDEX('اطلاعات انشعابات شرکتها'!A:BB,MATCH(A661,'اطلاعات انشعابات شرکتها'!A:A,0),MATCH(B$1,'اطلاعات انشعابات شرکتها'!$1:$1,0)),0)</f>
        <v>0</v>
      </c>
      <c r="C661" s="48">
        <f>IFERROR(INDEX('اطلاعات انشعابات شرکتها'!A:BB,MATCH(A661,'اطلاعات انشعابات شرکتها'!A:A,0),MATCH(C$1,'اطلاعات انشعابات شرکتها'!$1:$1,0)),0)</f>
        <v>0</v>
      </c>
      <c r="D661" s="45"/>
      <c r="E661" s="171"/>
      <c r="F661" s="170"/>
      <c r="G661" s="188" t="str">
        <f t="shared" si="232"/>
        <v>/</v>
      </c>
      <c r="H661" s="188">
        <f>IFERROR(INDEX('اطلاعات دوره'!A:Z,MATCH(G661,'اطلاعات دوره'!C:C,0),MATCH(H$1,'اطلاعات دوره'!$1:$1,0)),0)</f>
        <v>0</v>
      </c>
      <c r="I661" s="188">
        <f>IFERROR(INDEX('اطلاعات دوره'!A:Z,MATCH(G661,'اطلاعات دوره'!C:C,0),MATCH(I$1,'اطلاعات دوره'!$1:$1,0)),0)</f>
        <v>0</v>
      </c>
      <c r="J661" s="188">
        <f>IFERROR(INDEX('اطلاعات دوره'!A:Z,MATCH(G661,'اطلاعات دوره'!C:C,0),MATCH(J$1,'اطلاعات دوره'!$1:$1,0)),0)</f>
        <v>0</v>
      </c>
      <c r="K661" s="265"/>
      <c r="L661" s="188" t="str">
        <f>IFERROR(INDEX('اطلاعات دوره'!A:Z,MATCH(G661,'اطلاعات دوره'!C:C,0)-1,MATCH("عنوان",'اطلاعات دوره'!$1:$1,0)),"---")</f>
        <v>---</v>
      </c>
      <c r="M661" s="188" t="str">
        <f t="shared" si="233"/>
        <v>----</v>
      </c>
      <c r="N661" s="188" t="str">
        <f t="shared" si="234"/>
        <v>-/</v>
      </c>
      <c r="O661" s="265"/>
      <c r="P661" s="188">
        <f>IFERROR(INDEX('اطلاعات انشعابات شرکتها'!A:BB,MATCH(A661,'اطلاعات انشعابات شرکتها'!A:A,0),MATCH(P$1,'اطلاعات انشعابات شرکتها'!$1:$1,0)),0)</f>
        <v>0</v>
      </c>
      <c r="Q661" s="188">
        <f>IFERROR(INDEX('اطلاعات انشعابات شرکتها'!A:BB,MATCH(A661,'اطلاعات انشعابات شرکتها'!A:A,0),MATCH(Q$1,'اطلاعات انشعابات شرکتها'!$1:$1,0)),0)</f>
        <v>0</v>
      </c>
      <c r="R661" s="188">
        <f>IFERROR(INDEX('اطلاعات انشعابات شرکتها'!A:BB,MATCH(A661,'اطلاعات انشعابات شرکتها'!A:A,0),MATCH(R$1,'اطلاعات انشعابات شرکتها'!$1:$1,0)),0)</f>
        <v>0</v>
      </c>
      <c r="S661" s="265"/>
      <c r="T661" s="188">
        <f>IFERROR(INDEX('قرائت کنتور'!A:AZ,MATCH(A661&amp;"-"&amp;T$1,'قرائت کنتور'!B:B,0),MATCH(G661,'قرائت کنتور'!$1:$1,0)),0)</f>
        <v>0</v>
      </c>
      <c r="U661" s="188">
        <f>IFERROR(INDEX('قرائت کنتور'!A:AZ,MATCH(A661&amp;"-"&amp;U$1,'قرائت کنتور'!B:B,0),MATCH(L661,'قرائت کنتور'!$1:$1,0)),0)</f>
        <v>0</v>
      </c>
      <c r="V661" s="188">
        <f>IFERROR(INDEX('قرائت کنتور'!A:AZ,MATCH(A661&amp;"-"&amp;U$1,'قرائت کنتور'!B:B,0),MATCH(G661,'قرائت کنتور'!$1:$1,0)),0)</f>
        <v>0</v>
      </c>
      <c r="W661" s="188">
        <f>IFERROR(INDEX('قرائت کنتور'!A:AZ,MATCH(A661&amp;"-"&amp;W$1,'قرائت کنتور'!B:B,0),MATCH(L661,'قرائت کنتور'!$1:$1,0)),0)</f>
        <v>0</v>
      </c>
      <c r="X661" s="188">
        <f>IFERROR(INDEX('قرائت کنتور'!A:AZ,MATCH(A661&amp;"-"&amp;W$1,'قرائت کنتور'!B:B,0),MATCH(G661,'قرائت کنتور'!$1:$1,0)),0)</f>
        <v>0</v>
      </c>
      <c r="Y661" s="188">
        <f>IFERROR(INDEX('قرائت کنتور'!A:AZ,MATCH(A661&amp;"-"&amp;Y$1,'قرائت کنتور'!B:B,0),MATCH(L661,'قرائت کنتور'!$1:$1,0)),0)</f>
        <v>0</v>
      </c>
      <c r="Z661" s="188">
        <f>IFERROR(INDEX('قرائت کنتور'!A:AZ,MATCH(A661&amp;"-"&amp;Y$1,'قرائت کنتور'!B:B,0),MATCH(G661,'قرائت کنتور'!$1:$1,0)),0)</f>
        <v>0</v>
      </c>
      <c r="AA661" s="188">
        <f>IFERROR(INDEX('قرائت کنتور'!A:AZ,MATCH(A661&amp;"-"&amp;AA$1,'قرائت کنتور'!B:B,0),MATCH(L661,'قرائت کنتور'!$1:$1,0)),0)</f>
        <v>0</v>
      </c>
      <c r="AB661" s="188">
        <f>IFERROR(INDEX('قرائت کنتور'!A:AZ,MATCH(A661&amp;"-"&amp;AA$1,'قرائت کنتور'!B:B,0),MATCH(G661,'قرائت کنتور'!$1:$1,0)),0)</f>
        <v>0</v>
      </c>
      <c r="AC661" s="265"/>
      <c r="AD661" s="188">
        <f t="shared" si="235"/>
        <v>0</v>
      </c>
      <c r="AE661" s="188">
        <f t="shared" si="236"/>
        <v>0</v>
      </c>
      <c r="AF661" s="188">
        <f t="shared" si="237"/>
        <v>0</v>
      </c>
      <c r="AG661" s="188">
        <f t="shared" si="238"/>
        <v>0</v>
      </c>
      <c r="AH661" s="188">
        <f t="shared" si="239"/>
        <v>0</v>
      </c>
      <c r="AI661" s="188">
        <f t="shared" si="240"/>
        <v>0</v>
      </c>
      <c r="AJ661" s="188" t="str">
        <f t="shared" si="241"/>
        <v>0</v>
      </c>
      <c r="AK661" s="265"/>
      <c r="AL661" s="254" t="str">
        <f t="shared" si="242"/>
        <v>---</v>
      </c>
      <c r="AM661" s="254" t="str">
        <f t="shared" si="243"/>
        <v>---</v>
      </c>
      <c r="AN661" s="265"/>
      <c r="AO661" s="188" t="str">
        <f>IFERROR(INDEX('تعرفه ها'!A:Z,MATCH(P661&amp;"-"&amp;AO$1,'تعرفه ها'!C:C,0),MATCH(F661,'تعرفه ها'!$2:$2,0),1),"---")</f>
        <v>---</v>
      </c>
      <c r="AP661" s="188" t="str">
        <f>IFERROR(INDEX('تعرفه ها'!A:Z,MATCH(P661&amp;"-"&amp;AP$1,'تعرفه ها'!C:C,0),MATCH(F661,'تعرفه ها'!$2:$2,0),1),"---")</f>
        <v>---</v>
      </c>
      <c r="AQ661" s="188" t="str">
        <f>IFERROR(INDEX('تعرفه ها'!A:Z,MATCH(P661&amp;"-"&amp;AQ$1,'تعرفه ها'!C:C,0),MATCH(F661,'تعرفه ها'!$2:$2,0),1),"---")</f>
        <v>---</v>
      </c>
      <c r="AR661" s="188" t="str">
        <f>IFERROR(INDEX('تعرفه ها'!A:Z,MATCH(P661&amp;"-"&amp;AR$1,'تعرفه ها'!C:C,0),MATCH(F661,'تعرفه ها'!$2:$2,0),1),"---")</f>
        <v>---</v>
      </c>
      <c r="AS661" s="265"/>
      <c r="AT661" s="415" t="str">
        <f t="shared" si="244"/>
        <v>---</v>
      </c>
      <c r="AU661" s="415" t="str">
        <f t="shared" si="245"/>
        <v>---</v>
      </c>
      <c r="AV661" s="415" t="str">
        <f t="shared" si="246"/>
        <v>---</v>
      </c>
      <c r="AW661" s="415" t="str">
        <f t="shared" si="247"/>
        <v>---</v>
      </c>
      <c r="AX661" s="415" t="str">
        <f t="shared" si="248"/>
        <v>---</v>
      </c>
      <c r="AY661" s="415" t="str">
        <f>IFERROR(AH661*INDEX('تعرفه ها'!A:Z,MATCH("عوارض برق به ازاء هر کیلووات",'تعرفه ها'!$C:$C,0),MATCH(F661,'تعرفه ها'!$2:$2,0)),"---")</f>
        <v>---</v>
      </c>
      <c r="AZ661" s="415" t="str">
        <f t="shared" si="249"/>
        <v>---</v>
      </c>
      <c r="BA661" s="415" t="str">
        <f>IFERROR(ROUND(((AX661+AY661+AZ661)*INDEX('تعرفه ها'!A:Z,MATCH("هزینه نگهداری و تعمیرات شبکه برق",'تعرفه ها'!$C:$C,0),MATCH(F661,'تعرفه ها'!$2:$2,0))/100),0),"---")</f>
        <v>---</v>
      </c>
      <c r="BB661" s="415">
        <f>IFERROR(IF(P661="دیماندی",ROUND(AJ661*INDEX('تعرفه ها'!A:Z,MATCH(BB$1,'تعرفه ها'!$C:$C,0),MATCH(F661,'تعرفه ها'!$2:$2,0))*J661/30,0),0),"---")</f>
        <v>0</v>
      </c>
      <c r="BC661" s="415"/>
      <c r="BD661" s="54" t="str">
        <f>IFERROR(IF(INDEX('اطلاعات دوره'!A:Z,MATCH(G661,'اطلاعات دوره'!C:C,0),MATCH("برق",'اطلاعات دوره'!$1:$1,0))="دارد",ROUND(AX661*INDEX('تعرفه ها'!A:Z,MATCH("پیک فصلی برق",'تعرفه ها'!$C:$C,0),MATCH(F661,'تعرفه ها'!$2:$2,0))/100,0),0),"---")</f>
        <v>---</v>
      </c>
      <c r="BE661" s="415" t="str">
        <f>IFERROR(ROUND(((AX661+AY661+AZ661+BA661+BB661+BC661+BD661)*INDEX('تعرفه ها'!A:Z,MATCH("مالیات برق",'تعرفه ها'!$C:$C,0),MATCH(F661,'تعرفه ها'!$2:$2,0))/100),0),"---")</f>
        <v>---</v>
      </c>
      <c r="BF661" s="415" t="str">
        <f t="shared" si="250"/>
        <v>---</v>
      </c>
      <c r="BG661" s="415" t="str">
        <f t="shared" si="254"/>
        <v>---</v>
      </c>
      <c r="BH661" s="415" t="str">
        <f t="shared" si="251"/>
        <v>---</v>
      </c>
      <c r="BI661" s="54" t="str">
        <f t="shared" si="252"/>
        <v>---</v>
      </c>
      <c r="BJ661" s="55" t="str">
        <f t="shared" si="253"/>
        <v>---</v>
      </c>
      <c r="BK661" s="262"/>
      <c r="BL661" s="183" t="str">
        <f>IFERROR(IF(INDEX(پرداخت!A:AZ,MATCH(A661&amp;" - "&amp;"برق",پرداخت!$B:$B,0),MATCH(G661,پرداخت!$1:$1,0))="نشده","نشده","شده"),"---")</f>
        <v>---</v>
      </c>
      <c r="BN661" s="257"/>
      <c r="BO661" s="257"/>
      <c r="BP661" s="257"/>
      <c r="BQ661" s="257"/>
      <c r="BR661" s="257"/>
      <c r="BS661" s="257"/>
      <c r="BT661" s="257"/>
      <c r="BU661" s="257"/>
      <c r="BV661" s="257"/>
      <c r="BW661" s="257"/>
      <c r="BX661" s="257"/>
      <c r="BY661" s="257"/>
      <c r="BZ661" s="257"/>
      <c r="CA661" s="257"/>
      <c r="CB661" s="257"/>
      <c r="CC661" s="257"/>
      <c r="CD661" s="257"/>
      <c r="CE661" s="257"/>
      <c r="CF661" s="257"/>
      <c r="CG661" s="257"/>
      <c r="CH661"/>
      <c r="CI661"/>
      <c r="CJ661"/>
      <c r="CK661"/>
    </row>
    <row r="662" spans="1:89" ht="33.75" hidden="1">
      <c r="A662" s="170"/>
      <c r="B662" s="47">
        <f>IFERROR(INDEX('اطلاعات انشعابات شرکتها'!A:BB,MATCH(A662,'اطلاعات انشعابات شرکتها'!A:A,0),MATCH(B$1,'اطلاعات انشعابات شرکتها'!$1:$1,0)),0)</f>
        <v>0</v>
      </c>
      <c r="C662" s="48">
        <f>IFERROR(INDEX('اطلاعات انشعابات شرکتها'!A:BB,MATCH(A662,'اطلاعات انشعابات شرکتها'!A:A,0),MATCH(C$1,'اطلاعات انشعابات شرکتها'!$1:$1,0)),0)</f>
        <v>0</v>
      </c>
      <c r="D662" s="45"/>
      <c r="E662" s="171"/>
      <c r="F662" s="170"/>
      <c r="G662" s="188" t="str">
        <f t="shared" si="232"/>
        <v>/</v>
      </c>
      <c r="H662" s="188">
        <f>IFERROR(INDEX('اطلاعات دوره'!A:Z,MATCH(G662,'اطلاعات دوره'!C:C,0),MATCH(H$1,'اطلاعات دوره'!$1:$1,0)),0)</f>
        <v>0</v>
      </c>
      <c r="I662" s="188">
        <f>IFERROR(INDEX('اطلاعات دوره'!A:Z,MATCH(G662,'اطلاعات دوره'!C:C,0),MATCH(I$1,'اطلاعات دوره'!$1:$1,0)),0)</f>
        <v>0</v>
      </c>
      <c r="J662" s="188">
        <f>IFERROR(INDEX('اطلاعات دوره'!A:Z,MATCH(G662,'اطلاعات دوره'!C:C,0),MATCH(J$1,'اطلاعات دوره'!$1:$1,0)),0)</f>
        <v>0</v>
      </c>
      <c r="K662" s="265"/>
      <c r="L662" s="188" t="str">
        <f>IFERROR(INDEX('اطلاعات دوره'!A:Z,MATCH(G662,'اطلاعات دوره'!C:C,0)-1,MATCH("عنوان",'اطلاعات دوره'!$1:$1,0)),"---")</f>
        <v>---</v>
      </c>
      <c r="M662" s="188" t="str">
        <f t="shared" si="233"/>
        <v>----</v>
      </c>
      <c r="N662" s="188" t="str">
        <f t="shared" si="234"/>
        <v>-/</v>
      </c>
      <c r="O662" s="265"/>
      <c r="P662" s="188">
        <f>IFERROR(INDEX('اطلاعات انشعابات شرکتها'!A:BB,MATCH(A662,'اطلاعات انشعابات شرکتها'!A:A,0),MATCH(P$1,'اطلاعات انشعابات شرکتها'!$1:$1,0)),0)</f>
        <v>0</v>
      </c>
      <c r="Q662" s="188">
        <f>IFERROR(INDEX('اطلاعات انشعابات شرکتها'!A:BB,MATCH(A662,'اطلاعات انشعابات شرکتها'!A:A,0),MATCH(Q$1,'اطلاعات انشعابات شرکتها'!$1:$1,0)),0)</f>
        <v>0</v>
      </c>
      <c r="R662" s="188">
        <f>IFERROR(INDEX('اطلاعات انشعابات شرکتها'!A:BB,MATCH(A662,'اطلاعات انشعابات شرکتها'!A:A,0),MATCH(R$1,'اطلاعات انشعابات شرکتها'!$1:$1,0)),0)</f>
        <v>0</v>
      </c>
      <c r="S662" s="265"/>
      <c r="T662" s="188">
        <f>IFERROR(INDEX('قرائت کنتور'!A:AZ,MATCH(A662&amp;"-"&amp;T$1,'قرائت کنتور'!B:B,0),MATCH(G662,'قرائت کنتور'!$1:$1,0)),0)</f>
        <v>0</v>
      </c>
      <c r="U662" s="188">
        <f>IFERROR(INDEX('قرائت کنتور'!A:AZ,MATCH(A662&amp;"-"&amp;U$1,'قرائت کنتور'!B:B,0),MATCH(L662,'قرائت کنتور'!$1:$1,0)),0)</f>
        <v>0</v>
      </c>
      <c r="V662" s="188">
        <f>IFERROR(INDEX('قرائت کنتور'!A:AZ,MATCH(A662&amp;"-"&amp;U$1,'قرائت کنتور'!B:B,0),MATCH(G662,'قرائت کنتور'!$1:$1,0)),0)</f>
        <v>0</v>
      </c>
      <c r="W662" s="188">
        <f>IFERROR(INDEX('قرائت کنتور'!A:AZ,MATCH(A662&amp;"-"&amp;W$1,'قرائت کنتور'!B:B,0),MATCH(L662,'قرائت کنتور'!$1:$1,0)),0)</f>
        <v>0</v>
      </c>
      <c r="X662" s="188">
        <f>IFERROR(INDEX('قرائت کنتور'!A:AZ,MATCH(A662&amp;"-"&amp;W$1,'قرائت کنتور'!B:B,0),MATCH(G662,'قرائت کنتور'!$1:$1,0)),0)</f>
        <v>0</v>
      </c>
      <c r="Y662" s="188">
        <f>IFERROR(INDEX('قرائت کنتور'!A:AZ,MATCH(A662&amp;"-"&amp;Y$1,'قرائت کنتور'!B:B,0),MATCH(L662,'قرائت کنتور'!$1:$1,0)),0)</f>
        <v>0</v>
      </c>
      <c r="Z662" s="188">
        <f>IFERROR(INDEX('قرائت کنتور'!A:AZ,MATCH(A662&amp;"-"&amp;Y$1,'قرائت کنتور'!B:B,0),MATCH(G662,'قرائت کنتور'!$1:$1,0)),0)</f>
        <v>0</v>
      </c>
      <c r="AA662" s="188">
        <f>IFERROR(INDEX('قرائت کنتور'!A:AZ,MATCH(A662&amp;"-"&amp;AA$1,'قرائت کنتور'!B:B,0),MATCH(L662,'قرائت کنتور'!$1:$1,0)),0)</f>
        <v>0</v>
      </c>
      <c r="AB662" s="188">
        <f>IFERROR(INDEX('قرائت کنتور'!A:AZ,MATCH(A662&amp;"-"&amp;AA$1,'قرائت کنتور'!B:B,0),MATCH(G662,'قرائت کنتور'!$1:$1,0)),0)</f>
        <v>0</v>
      </c>
      <c r="AC662" s="265"/>
      <c r="AD662" s="188">
        <f t="shared" si="235"/>
        <v>0</v>
      </c>
      <c r="AE662" s="188">
        <f t="shared" si="236"/>
        <v>0</v>
      </c>
      <c r="AF662" s="188">
        <f t="shared" si="237"/>
        <v>0</v>
      </c>
      <c r="AG662" s="188">
        <f t="shared" si="238"/>
        <v>0</v>
      </c>
      <c r="AH662" s="188">
        <f t="shared" si="239"/>
        <v>0</v>
      </c>
      <c r="AI662" s="188">
        <f t="shared" si="240"/>
        <v>0</v>
      </c>
      <c r="AJ662" s="188" t="str">
        <f t="shared" si="241"/>
        <v>0</v>
      </c>
      <c r="AK662" s="265"/>
      <c r="AL662" s="254" t="str">
        <f t="shared" si="242"/>
        <v>---</v>
      </c>
      <c r="AM662" s="254" t="str">
        <f t="shared" si="243"/>
        <v>---</v>
      </c>
      <c r="AN662" s="265"/>
      <c r="AO662" s="188" t="str">
        <f>IFERROR(INDEX('تعرفه ها'!A:Z,MATCH(P662&amp;"-"&amp;AO$1,'تعرفه ها'!C:C,0),MATCH(F662,'تعرفه ها'!$2:$2,0),1),"---")</f>
        <v>---</v>
      </c>
      <c r="AP662" s="188" t="str">
        <f>IFERROR(INDEX('تعرفه ها'!A:Z,MATCH(P662&amp;"-"&amp;AP$1,'تعرفه ها'!C:C,0),MATCH(F662,'تعرفه ها'!$2:$2,0),1),"---")</f>
        <v>---</v>
      </c>
      <c r="AQ662" s="188" t="str">
        <f>IFERROR(INDEX('تعرفه ها'!A:Z,MATCH(P662&amp;"-"&amp;AQ$1,'تعرفه ها'!C:C,0),MATCH(F662,'تعرفه ها'!$2:$2,0),1),"---")</f>
        <v>---</v>
      </c>
      <c r="AR662" s="188" t="str">
        <f>IFERROR(INDEX('تعرفه ها'!A:Z,MATCH(P662&amp;"-"&amp;AR$1,'تعرفه ها'!C:C,0),MATCH(F662,'تعرفه ها'!$2:$2,0),1),"---")</f>
        <v>---</v>
      </c>
      <c r="AS662" s="265"/>
      <c r="AT662" s="415" t="str">
        <f t="shared" si="244"/>
        <v>---</v>
      </c>
      <c r="AU662" s="415" t="str">
        <f t="shared" si="245"/>
        <v>---</v>
      </c>
      <c r="AV662" s="415" t="str">
        <f t="shared" si="246"/>
        <v>---</v>
      </c>
      <c r="AW662" s="415" t="str">
        <f t="shared" si="247"/>
        <v>---</v>
      </c>
      <c r="AX662" s="415" t="str">
        <f t="shared" si="248"/>
        <v>---</v>
      </c>
      <c r="AY662" s="415" t="str">
        <f>IFERROR(AH662*INDEX('تعرفه ها'!A:Z,MATCH("عوارض برق به ازاء هر کیلووات",'تعرفه ها'!$C:$C,0),MATCH(F662,'تعرفه ها'!$2:$2,0)),"---")</f>
        <v>---</v>
      </c>
      <c r="AZ662" s="415" t="str">
        <f t="shared" si="249"/>
        <v>---</v>
      </c>
      <c r="BA662" s="415" t="str">
        <f>IFERROR(ROUND(((AX662+AY662+AZ662)*INDEX('تعرفه ها'!A:Z,MATCH("هزینه نگهداری و تعمیرات شبکه برق",'تعرفه ها'!$C:$C,0),MATCH(F662,'تعرفه ها'!$2:$2,0))/100),0),"---")</f>
        <v>---</v>
      </c>
      <c r="BB662" s="415">
        <f>IFERROR(IF(P662="دیماندی",ROUND(AJ662*INDEX('تعرفه ها'!A:Z,MATCH(BB$1,'تعرفه ها'!$C:$C,0),MATCH(F662,'تعرفه ها'!$2:$2,0))*J662/30,0),0),"---")</f>
        <v>0</v>
      </c>
      <c r="BC662" s="415"/>
      <c r="BD662" s="54" t="str">
        <f>IFERROR(IF(INDEX('اطلاعات دوره'!A:Z,MATCH(G662,'اطلاعات دوره'!C:C,0),MATCH("برق",'اطلاعات دوره'!$1:$1,0))="دارد",ROUND(AX662*INDEX('تعرفه ها'!A:Z,MATCH("پیک فصلی برق",'تعرفه ها'!$C:$C,0),MATCH(F662,'تعرفه ها'!$2:$2,0))/100,0),0),"---")</f>
        <v>---</v>
      </c>
      <c r="BE662" s="415" t="str">
        <f>IFERROR(ROUND(((AX662+AY662+AZ662+BA662+BB662+BC662+BD662)*INDEX('تعرفه ها'!A:Z,MATCH("مالیات برق",'تعرفه ها'!$C:$C,0),MATCH(F662,'تعرفه ها'!$2:$2,0))/100),0),"---")</f>
        <v>---</v>
      </c>
      <c r="BF662" s="415" t="str">
        <f t="shared" si="250"/>
        <v>---</v>
      </c>
      <c r="BG662" s="415" t="str">
        <f t="shared" si="254"/>
        <v>---</v>
      </c>
      <c r="BH662" s="415" t="str">
        <f t="shared" si="251"/>
        <v>---</v>
      </c>
      <c r="BI662" s="54" t="str">
        <f t="shared" si="252"/>
        <v>---</v>
      </c>
      <c r="BJ662" s="55" t="str">
        <f t="shared" si="253"/>
        <v>---</v>
      </c>
      <c r="BK662" s="262"/>
      <c r="BL662" s="183" t="str">
        <f>IFERROR(IF(INDEX(پرداخت!A:AZ,MATCH(A662&amp;" - "&amp;"برق",پرداخت!$B:$B,0),MATCH(G662,پرداخت!$1:$1,0))="نشده","نشده","شده"),"---")</f>
        <v>---</v>
      </c>
      <c r="BN662" s="257"/>
      <c r="BO662" s="257"/>
      <c r="BP662" s="257"/>
      <c r="BQ662" s="257"/>
      <c r="BR662" s="257"/>
      <c r="BS662" s="257"/>
      <c r="BT662" s="257"/>
      <c r="BU662" s="257"/>
      <c r="BV662" s="257"/>
      <c r="BW662" s="257"/>
      <c r="BX662" s="257"/>
      <c r="BY662" s="257"/>
      <c r="BZ662" s="257"/>
      <c r="CA662" s="257"/>
      <c r="CB662" s="257"/>
      <c r="CC662" s="257"/>
      <c r="CD662" s="257"/>
      <c r="CE662" s="257"/>
      <c r="CF662" s="257"/>
      <c r="CG662" s="257"/>
      <c r="CH662"/>
      <c r="CI662"/>
      <c r="CJ662"/>
      <c r="CK662"/>
    </row>
    <row r="663" spans="1:89" ht="33.75" hidden="1">
      <c r="A663" s="170"/>
      <c r="B663" s="47">
        <f>IFERROR(INDEX('اطلاعات انشعابات شرکتها'!A:BB,MATCH(A663,'اطلاعات انشعابات شرکتها'!A:A,0),MATCH(B$1,'اطلاعات انشعابات شرکتها'!$1:$1,0)),0)</f>
        <v>0</v>
      </c>
      <c r="C663" s="48">
        <f>IFERROR(INDEX('اطلاعات انشعابات شرکتها'!A:BB,MATCH(A663,'اطلاعات انشعابات شرکتها'!A:A,0),MATCH(C$1,'اطلاعات انشعابات شرکتها'!$1:$1,0)),0)</f>
        <v>0</v>
      </c>
      <c r="D663" s="45"/>
      <c r="E663" s="171"/>
      <c r="F663" s="170"/>
      <c r="G663" s="188" t="str">
        <f t="shared" si="232"/>
        <v>/</v>
      </c>
      <c r="H663" s="188">
        <f>IFERROR(INDEX('اطلاعات دوره'!A:Z,MATCH(G663,'اطلاعات دوره'!C:C,0),MATCH(H$1,'اطلاعات دوره'!$1:$1,0)),0)</f>
        <v>0</v>
      </c>
      <c r="I663" s="188">
        <f>IFERROR(INDEX('اطلاعات دوره'!A:Z,MATCH(G663,'اطلاعات دوره'!C:C,0),MATCH(I$1,'اطلاعات دوره'!$1:$1,0)),0)</f>
        <v>0</v>
      </c>
      <c r="J663" s="188">
        <f>IFERROR(INDEX('اطلاعات دوره'!A:Z,MATCH(G663,'اطلاعات دوره'!C:C,0),MATCH(J$1,'اطلاعات دوره'!$1:$1,0)),0)</f>
        <v>0</v>
      </c>
      <c r="K663" s="265"/>
      <c r="L663" s="188" t="str">
        <f>IFERROR(INDEX('اطلاعات دوره'!A:Z,MATCH(G663,'اطلاعات دوره'!C:C,0)-1,MATCH("عنوان",'اطلاعات دوره'!$1:$1,0)),"---")</f>
        <v>---</v>
      </c>
      <c r="M663" s="188" t="str">
        <f t="shared" si="233"/>
        <v>----</v>
      </c>
      <c r="N663" s="188" t="str">
        <f t="shared" si="234"/>
        <v>-/</v>
      </c>
      <c r="O663" s="265"/>
      <c r="P663" s="188">
        <f>IFERROR(INDEX('اطلاعات انشعابات شرکتها'!A:BB,MATCH(A663,'اطلاعات انشعابات شرکتها'!A:A,0),MATCH(P$1,'اطلاعات انشعابات شرکتها'!$1:$1,0)),0)</f>
        <v>0</v>
      </c>
      <c r="Q663" s="188">
        <f>IFERROR(INDEX('اطلاعات انشعابات شرکتها'!A:BB,MATCH(A663,'اطلاعات انشعابات شرکتها'!A:A,0),MATCH(Q$1,'اطلاعات انشعابات شرکتها'!$1:$1,0)),0)</f>
        <v>0</v>
      </c>
      <c r="R663" s="188">
        <f>IFERROR(INDEX('اطلاعات انشعابات شرکتها'!A:BB,MATCH(A663,'اطلاعات انشعابات شرکتها'!A:A,0),MATCH(R$1,'اطلاعات انشعابات شرکتها'!$1:$1,0)),0)</f>
        <v>0</v>
      </c>
      <c r="S663" s="265"/>
      <c r="T663" s="188">
        <f>IFERROR(INDEX('قرائت کنتور'!A:AZ,MATCH(A663&amp;"-"&amp;T$1,'قرائت کنتور'!B:B,0),MATCH(G663,'قرائت کنتور'!$1:$1,0)),0)</f>
        <v>0</v>
      </c>
      <c r="U663" s="188">
        <f>IFERROR(INDEX('قرائت کنتور'!A:AZ,MATCH(A663&amp;"-"&amp;U$1,'قرائت کنتور'!B:B,0),MATCH(L663,'قرائت کنتور'!$1:$1,0)),0)</f>
        <v>0</v>
      </c>
      <c r="V663" s="188">
        <f>IFERROR(INDEX('قرائت کنتور'!A:AZ,MATCH(A663&amp;"-"&amp;U$1,'قرائت کنتور'!B:B,0),MATCH(G663,'قرائت کنتور'!$1:$1,0)),0)</f>
        <v>0</v>
      </c>
      <c r="W663" s="188">
        <f>IFERROR(INDEX('قرائت کنتور'!A:AZ,MATCH(A663&amp;"-"&amp;W$1,'قرائت کنتور'!B:B,0),MATCH(L663,'قرائت کنتور'!$1:$1,0)),0)</f>
        <v>0</v>
      </c>
      <c r="X663" s="188">
        <f>IFERROR(INDEX('قرائت کنتور'!A:AZ,MATCH(A663&amp;"-"&amp;W$1,'قرائت کنتور'!B:B,0),MATCH(G663,'قرائت کنتور'!$1:$1,0)),0)</f>
        <v>0</v>
      </c>
      <c r="Y663" s="188">
        <f>IFERROR(INDEX('قرائت کنتور'!A:AZ,MATCH(A663&amp;"-"&amp;Y$1,'قرائت کنتور'!B:B,0),MATCH(L663,'قرائت کنتور'!$1:$1,0)),0)</f>
        <v>0</v>
      </c>
      <c r="Z663" s="188">
        <f>IFERROR(INDEX('قرائت کنتور'!A:AZ,MATCH(A663&amp;"-"&amp;Y$1,'قرائت کنتور'!B:B,0),MATCH(G663,'قرائت کنتور'!$1:$1,0)),0)</f>
        <v>0</v>
      </c>
      <c r="AA663" s="188">
        <f>IFERROR(INDEX('قرائت کنتور'!A:AZ,MATCH(A663&amp;"-"&amp;AA$1,'قرائت کنتور'!B:B,0),MATCH(L663,'قرائت کنتور'!$1:$1,0)),0)</f>
        <v>0</v>
      </c>
      <c r="AB663" s="188">
        <f>IFERROR(INDEX('قرائت کنتور'!A:AZ,MATCH(A663&amp;"-"&amp;AA$1,'قرائت کنتور'!B:B,0),MATCH(G663,'قرائت کنتور'!$1:$1,0)),0)</f>
        <v>0</v>
      </c>
      <c r="AC663" s="265"/>
      <c r="AD663" s="188">
        <f t="shared" si="235"/>
        <v>0</v>
      </c>
      <c r="AE663" s="188">
        <f t="shared" si="236"/>
        <v>0</v>
      </c>
      <c r="AF663" s="188">
        <f t="shared" si="237"/>
        <v>0</v>
      </c>
      <c r="AG663" s="188">
        <f t="shared" si="238"/>
        <v>0</v>
      </c>
      <c r="AH663" s="188">
        <f t="shared" si="239"/>
        <v>0</v>
      </c>
      <c r="AI663" s="188">
        <f t="shared" si="240"/>
        <v>0</v>
      </c>
      <c r="AJ663" s="188" t="str">
        <f t="shared" si="241"/>
        <v>0</v>
      </c>
      <c r="AK663" s="265"/>
      <c r="AL663" s="254" t="str">
        <f t="shared" si="242"/>
        <v>---</v>
      </c>
      <c r="AM663" s="254" t="str">
        <f t="shared" si="243"/>
        <v>---</v>
      </c>
      <c r="AN663" s="265"/>
      <c r="AO663" s="188" t="str">
        <f>IFERROR(INDEX('تعرفه ها'!A:Z,MATCH(P663&amp;"-"&amp;AO$1,'تعرفه ها'!C:C,0),MATCH(F663,'تعرفه ها'!$2:$2,0),1),"---")</f>
        <v>---</v>
      </c>
      <c r="AP663" s="188" t="str">
        <f>IFERROR(INDEX('تعرفه ها'!A:Z,MATCH(P663&amp;"-"&amp;AP$1,'تعرفه ها'!C:C,0),MATCH(F663,'تعرفه ها'!$2:$2,0),1),"---")</f>
        <v>---</v>
      </c>
      <c r="AQ663" s="188" t="str">
        <f>IFERROR(INDEX('تعرفه ها'!A:Z,MATCH(P663&amp;"-"&amp;AQ$1,'تعرفه ها'!C:C,0),MATCH(F663,'تعرفه ها'!$2:$2,0),1),"---")</f>
        <v>---</v>
      </c>
      <c r="AR663" s="188" t="str">
        <f>IFERROR(INDEX('تعرفه ها'!A:Z,MATCH(P663&amp;"-"&amp;AR$1,'تعرفه ها'!C:C,0),MATCH(F663,'تعرفه ها'!$2:$2,0),1),"---")</f>
        <v>---</v>
      </c>
      <c r="AS663" s="265"/>
      <c r="AT663" s="415" t="str">
        <f t="shared" si="244"/>
        <v>---</v>
      </c>
      <c r="AU663" s="415" t="str">
        <f t="shared" si="245"/>
        <v>---</v>
      </c>
      <c r="AV663" s="415" t="str">
        <f t="shared" si="246"/>
        <v>---</v>
      </c>
      <c r="AW663" s="415" t="str">
        <f t="shared" si="247"/>
        <v>---</v>
      </c>
      <c r="AX663" s="415" t="str">
        <f t="shared" si="248"/>
        <v>---</v>
      </c>
      <c r="AY663" s="415" t="str">
        <f>IFERROR(AH663*INDEX('تعرفه ها'!A:Z,MATCH("عوارض برق به ازاء هر کیلووات",'تعرفه ها'!$C:$C,0),MATCH(F663,'تعرفه ها'!$2:$2,0)),"---")</f>
        <v>---</v>
      </c>
      <c r="AZ663" s="415" t="str">
        <f t="shared" si="249"/>
        <v>---</v>
      </c>
      <c r="BA663" s="415" t="str">
        <f>IFERROR(ROUND(((AX663+AY663+AZ663)*INDEX('تعرفه ها'!A:Z,MATCH("هزینه نگهداری و تعمیرات شبکه برق",'تعرفه ها'!$C:$C,0),MATCH(F663,'تعرفه ها'!$2:$2,0))/100),0),"---")</f>
        <v>---</v>
      </c>
      <c r="BB663" s="415">
        <f>IFERROR(IF(P663="دیماندی",ROUND(AJ663*INDEX('تعرفه ها'!A:Z,MATCH(BB$1,'تعرفه ها'!$C:$C,0),MATCH(F663,'تعرفه ها'!$2:$2,0))*J663/30,0),0),"---")</f>
        <v>0</v>
      </c>
      <c r="BC663" s="415"/>
      <c r="BD663" s="54" t="str">
        <f>IFERROR(IF(INDEX('اطلاعات دوره'!A:Z,MATCH(G663,'اطلاعات دوره'!C:C,0),MATCH("برق",'اطلاعات دوره'!$1:$1,0))="دارد",ROUND(AX663*INDEX('تعرفه ها'!A:Z,MATCH("پیک فصلی برق",'تعرفه ها'!$C:$C,0),MATCH(F663,'تعرفه ها'!$2:$2,0))/100,0),0),"---")</f>
        <v>---</v>
      </c>
      <c r="BE663" s="415" t="str">
        <f>IFERROR(ROUND(((AX663+AY663+AZ663+BA663+BB663+BC663+BD663)*INDEX('تعرفه ها'!A:Z,MATCH("مالیات برق",'تعرفه ها'!$C:$C,0),MATCH(F663,'تعرفه ها'!$2:$2,0))/100),0),"---")</f>
        <v>---</v>
      </c>
      <c r="BF663" s="415" t="str">
        <f t="shared" si="250"/>
        <v>---</v>
      </c>
      <c r="BG663" s="415" t="str">
        <f t="shared" si="254"/>
        <v>---</v>
      </c>
      <c r="BH663" s="415" t="str">
        <f t="shared" si="251"/>
        <v>---</v>
      </c>
      <c r="BI663" s="54" t="str">
        <f t="shared" si="252"/>
        <v>---</v>
      </c>
      <c r="BJ663" s="55" t="str">
        <f t="shared" si="253"/>
        <v>---</v>
      </c>
      <c r="BK663" s="262"/>
      <c r="BL663" s="183" t="str">
        <f>IFERROR(IF(INDEX(پرداخت!A:AZ,MATCH(A663&amp;" - "&amp;"برق",پرداخت!$B:$B,0),MATCH(G663,پرداخت!$1:$1,0))="نشده","نشده","شده"),"---")</f>
        <v>---</v>
      </c>
      <c r="BN663" s="257"/>
      <c r="BO663" s="257"/>
      <c r="BP663" s="257"/>
      <c r="BQ663" s="257"/>
      <c r="BR663" s="257"/>
      <c r="BS663" s="257"/>
      <c r="BT663" s="257"/>
      <c r="BU663" s="257"/>
      <c r="BV663" s="257"/>
      <c r="BW663" s="257"/>
      <c r="BX663" s="257"/>
      <c r="BY663" s="257"/>
      <c r="BZ663" s="257"/>
      <c r="CA663" s="257"/>
      <c r="CB663" s="257"/>
      <c r="CC663" s="257"/>
      <c r="CD663" s="257"/>
      <c r="CE663" s="257"/>
      <c r="CF663" s="257"/>
      <c r="CG663" s="257"/>
      <c r="CH663"/>
      <c r="CI663"/>
      <c r="CJ663"/>
      <c r="CK663"/>
    </row>
    <row r="664" spans="1:89" ht="33.75" hidden="1">
      <c r="A664" s="170"/>
      <c r="B664" s="47">
        <f>IFERROR(INDEX('اطلاعات انشعابات شرکتها'!A:BB,MATCH(A664,'اطلاعات انشعابات شرکتها'!A:A,0),MATCH(B$1,'اطلاعات انشعابات شرکتها'!$1:$1,0)),0)</f>
        <v>0</v>
      </c>
      <c r="C664" s="48">
        <f>IFERROR(INDEX('اطلاعات انشعابات شرکتها'!A:BB,MATCH(A664,'اطلاعات انشعابات شرکتها'!A:A,0),MATCH(C$1,'اطلاعات انشعابات شرکتها'!$1:$1,0)),0)</f>
        <v>0</v>
      </c>
      <c r="D664" s="45"/>
      <c r="E664" s="171"/>
      <c r="F664" s="170"/>
      <c r="G664" s="188" t="str">
        <f t="shared" si="232"/>
        <v>/</v>
      </c>
      <c r="H664" s="188">
        <f>IFERROR(INDEX('اطلاعات دوره'!A:Z,MATCH(G664,'اطلاعات دوره'!C:C,0),MATCH(H$1,'اطلاعات دوره'!$1:$1,0)),0)</f>
        <v>0</v>
      </c>
      <c r="I664" s="188">
        <f>IFERROR(INDEX('اطلاعات دوره'!A:Z,MATCH(G664,'اطلاعات دوره'!C:C,0),MATCH(I$1,'اطلاعات دوره'!$1:$1,0)),0)</f>
        <v>0</v>
      </c>
      <c r="J664" s="188">
        <f>IFERROR(INDEX('اطلاعات دوره'!A:Z,MATCH(G664,'اطلاعات دوره'!C:C,0),MATCH(J$1,'اطلاعات دوره'!$1:$1,0)),0)</f>
        <v>0</v>
      </c>
      <c r="K664" s="265"/>
      <c r="L664" s="188" t="str">
        <f>IFERROR(INDEX('اطلاعات دوره'!A:Z,MATCH(G664,'اطلاعات دوره'!C:C,0)-1,MATCH("عنوان",'اطلاعات دوره'!$1:$1,0)),"---")</f>
        <v>---</v>
      </c>
      <c r="M664" s="188" t="str">
        <f t="shared" si="233"/>
        <v>----</v>
      </c>
      <c r="N664" s="188" t="str">
        <f t="shared" si="234"/>
        <v>-/</v>
      </c>
      <c r="O664" s="265"/>
      <c r="P664" s="188">
        <f>IFERROR(INDEX('اطلاعات انشعابات شرکتها'!A:BB,MATCH(A664,'اطلاعات انشعابات شرکتها'!A:A,0),MATCH(P$1,'اطلاعات انشعابات شرکتها'!$1:$1,0)),0)</f>
        <v>0</v>
      </c>
      <c r="Q664" s="188">
        <f>IFERROR(INDEX('اطلاعات انشعابات شرکتها'!A:BB,MATCH(A664,'اطلاعات انشعابات شرکتها'!A:A,0),MATCH(Q$1,'اطلاعات انشعابات شرکتها'!$1:$1,0)),0)</f>
        <v>0</v>
      </c>
      <c r="R664" s="188">
        <f>IFERROR(INDEX('اطلاعات انشعابات شرکتها'!A:BB,MATCH(A664,'اطلاعات انشعابات شرکتها'!A:A,0),MATCH(R$1,'اطلاعات انشعابات شرکتها'!$1:$1,0)),0)</f>
        <v>0</v>
      </c>
      <c r="S664" s="265"/>
      <c r="T664" s="188">
        <f>IFERROR(INDEX('قرائت کنتور'!A:AZ,MATCH(A664&amp;"-"&amp;T$1,'قرائت کنتور'!B:B,0),MATCH(G664,'قرائت کنتور'!$1:$1,0)),0)</f>
        <v>0</v>
      </c>
      <c r="U664" s="188">
        <f>IFERROR(INDEX('قرائت کنتور'!A:AZ,MATCH(A664&amp;"-"&amp;U$1,'قرائت کنتور'!B:B,0),MATCH(L664,'قرائت کنتور'!$1:$1,0)),0)</f>
        <v>0</v>
      </c>
      <c r="V664" s="188">
        <f>IFERROR(INDEX('قرائت کنتور'!A:AZ,MATCH(A664&amp;"-"&amp;U$1,'قرائت کنتور'!B:B,0),MATCH(G664,'قرائت کنتور'!$1:$1,0)),0)</f>
        <v>0</v>
      </c>
      <c r="W664" s="188">
        <f>IFERROR(INDEX('قرائت کنتور'!A:AZ,MATCH(A664&amp;"-"&amp;W$1,'قرائت کنتور'!B:B,0),MATCH(L664,'قرائت کنتور'!$1:$1,0)),0)</f>
        <v>0</v>
      </c>
      <c r="X664" s="188">
        <f>IFERROR(INDEX('قرائت کنتور'!A:AZ,MATCH(A664&amp;"-"&amp;W$1,'قرائت کنتور'!B:B,0),MATCH(G664,'قرائت کنتور'!$1:$1,0)),0)</f>
        <v>0</v>
      </c>
      <c r="Y664" s="188">
        <f>IFERROR(INDEX('قرائت کنتور'!A:AZ,MATCH(A664&amp;"-"&amp;Y$1,'قرائت کنتور'!B:B,0),MATCH(L664,'قرائت کنتور'!$1:$1,0)),0)</f>
        <v>0</v>
      </c>
      <c r="Z664" s="188">
        <f>IFERROR(INDEX('قرائت کنتور'!A:AZ,MATCH(A664&amp;"-"&amp;Y$1,'قرائت کنتور'!B:B,0),MATCH(G664,'قرائت کنتور'!$1:$1,0)),0)</f>
        <v>0</v>
      </c>
      <c r="AA664" s="188">
        <f>IFERROR(INDEX('قرائت کنتور'!A:AZ,MATCH(A664&amp;"-"&amp;AA$1,'قرائت کنتور'!B:B,0),MATCH(L664,'قرائت کنتور'!$1:$1,0)),0)</f>
        <v>0</v>
      </c>
      <c r="AB664" s="188">
        <f>IFERROR(INDEX('قرائت کنتور'!A:AZ,MATCH(A664&amp;"-"&amp;AA$1,'قرائت کنتور'!B:B,0),MATCH(G664,'قرائت کنتور'!$1:$1,0)),0)</f>
        <v>0</v>
      </c>
      <c r="AC664" s="265"/>
      <c r="AD664" s="188">
        <f t="shared" si="235"/>
        <v>0</v>
      </c>
      <c r="AE664" s="188">
        <f t="shared" si="236"/>
        <v>0</v>
      </c>
      <c r="AF664" s="188">
        <f t="shared" si="237"/>
        <v>0</v>
      </c>
      <c r="AG664" s="188">
        <f t="shared" si="238"/>
        <v>0</v>
      </c>
      <c r="AH664" s="188">
        <f t="shared" si="239"/>
        <v>0</v>
      </c>
      <c r="AI664" s="188">
        <f t="shared" si="240"/>
        <v>0</v>
      </c>
      <c r="AJ664" s="188" t="str">
        <f t="shared" si="241"/>
        <v>0</v>
      </c>
      <c r="AK664" s="265"/>
      <c r="AL664" s="254" t="str">
        <f t="shared" si="242"/>
        <v>---</v>
      </c>
      <c r="AM664" s="254" t="str">
        <f t="shared" si="243"/>
        <v>---</v>
      </c>
      <c r="AN664" s="265"/>
      <c r="AO664" s="188" t="str">
        <f>IFERROR(INDEX('تعرفه ها'!A:Z,MATCH(P664&amp;"-"&amp;AO$1,'تعرفه ها'!C:C,0),MATCH(F664,'تعرفه ها'!$2:$2,0),1),"---")</f>
        <v>---</v>
      </c>
      <c r="AP664" s="188" t="str">
        <f>IFERROR(INDEX('تعرفه ها'!A:Z,MATCH(P664&amp;"-"&amp;AP$1,'تعرفه ها'!C:C,0),MATCH(F664,'تعرفه ها'!$2:$2,0),1),"---")</f>
        <v>---</v>
      </c>
      <c r="AQ664" s="188" t="str">
        <f>IFERROR(INDEX('تعرفه ها'!A:Z,MATCH(P664&amp;"-"&amp;AQ$1,'تعرفه ها'!C:C,0),MATCH(F664,'تعرفه ها'!$2:$2,0),1),"---")</f>
        <v>---</v>
      </c>
      <c r="AR664" s="188" t="str">
        <f>IFERROR(INDEX('تعرفه ها'!A:Z,MATCH(P664&amp;"-"&amp;AR$1,'تعرفه ها'!C:C,0),MATCH(F664,'تعرفه ها'!$2:$2,0),1),"---")</f>
        <v>---</v>
      </c>
      <c r="AS664" s="265"/>
      <c r="AT664" s="415" t="str">
        <f t="shared" si="244"/>
        <v>---</v>
      </c>
      <c r="AU664" s="415" t="str">
        <f t="shared" si="245"/>
        <v>---</v>
      </c>
      <c r="AV664" s="415" t="str">
        <f t="shared" si="246"/>
        <v>---</v>
      </c>
      <c r="AW664" s="415" t="str">
        <f t="shared" si="247"/>
        <v>---</v>
      </c>
      <c r="AX664" s="415" t="str">
        <f t="shared" si="248"/>
        <v>---</v>
      </c>
      <c r="AY664" s="415" t="str">
        <f>IFERROR(AH664*INDEX('تعرفه ها'!A:Z,MATCH("عوارض برق به ازاء هر کیلووات",'تعرفه ها'!$C:$C,0),MATCH(F664,'تعرفه ها'!$2:$2,0)),"---")</f>
        <v>---</v>
      </c>
      <c r="AZ664" s="415" t="str">
        <f t="shared" si="249"/>
        <v>---</v>
      </c>
      <c r="BA664" s="415" t="str">
        <f>IFERROR(ROUND(((AX664+AY664+AZ664)*INDEX('تعرفه ها'!A:Z,MATCH("هزینه نگهداری و تعمیرات شبکه برق",'تعرفه ها'!$C:$C,0),MATCH(F664,'تعرفه ها'!$2:$2,0))/100),0),"---")</f>
        <v>---</v>
      </c>
      <c r="BB664" s="415">
        <f>IFERROR(IF(P664="دیماندی",ROUND(AJ664*INDEX('تعرفه ها'!A:Z,MATCH(BB$1,'تعرفه ها'!$C:$C,0),MATCH(F664,'تعرفه ها'!$2:$2,0))*J664/30,0),0),"---")</f>
        <v>0</v>
      </c>
      <c r="BC664" s="415"/>
      <c r="BD664" s="54" t="str">
        <f>IFERROR(IF(INDEX('اطلاعات دوره'!A:Z,MATCH(G664,'اطلاعات دوره'!C:C,0),MATCH("برق",'اطلاعات دوره'!$1:$1,0))="دارد",ROUND(AX664*INDEX('تعرفه ها'!A:Z,MATCH("پیک فصلی برق",'تعرفه ها'!$C:$C,0),MATCH(F664,'تعرفه ها'!$2:$2,0))/100,0),0),"---")</f>
        <v>---</v>
      </c>
      <c r="BE664" s="415" t="str">
        <f>IFERROR(ROUND(((AX664+AY664+AZ664+BA664+BB664+BC664+BD664)*INDEX('تعرفه ها'!A:Z,MATCH("مالیات برق",'تعرفه ها'!$C:$C,0),MATCH(F664,'تعرفه ها'!$2:$2,0))/100),0),"---")</f>
        <v>---</v>
      </c>
      <c r="BF664" s="415" t="str">
        <f t="shared" si="250"/>
        <v>---</v>
      </c>
      <c r="BG664" s="415" t="str">
        <f t="shared" si="254"/>
        <v>---</v>
      </c>
      <c r="BH664" s="415" t="str">
        <f t="shared" si="251"/>
        <v>---</v>
      </c>
      <c r="BI664" s="54" t="str">
        <f t="shared" si="252"/>
        <v>---</v>
      </c>
      <c r="BJ664" s="55" t="str">
        <f t="shared" si="253"/>
        <v>---</v>
      </c>
      <c r="BK664" s="262"/>
      <c r="BL664" s="183" t="str">
        <f>IFERROR(IF(INDEX(پرداخت!A:AZ,MATCH(A664&amp;" - "&amp;"برق",پرداخت!$B:$B,0),MATCH(G664,پرداخت!$1:$1,0))="نشده","نشده","شده"),"---")</f>
        <v>---</v>
      </c>
      <c r="BN664" s="257"/>
      <c r="BO664" s="257"/>
      <c r="BP664" s="257"/>
      <c r="BQ664" s="257"/>
      <c r="BR664" s="257"/>
      <c r="BS664" s="257"/>
      <c r="BT664" s="257"/>
      <c r="BU664" s="257"/>
      <c r="BV664" s="257"/>
      <c r="BW664" s="257"/>
      <c r="BX664" s="257"/>
      <c r="BY664" s="257"/>
      <c r="BZ664" s="257"/>
      <c r="CA664" s="257"/>
      <c r="CB664" s="257"/>
      <c r="CC664" s="257"/>
      <c r="CD664" s="257"/>
      <c r="CE664" s="257"/>
      <c r="CF664" s="257"/>
      <c r="CG664" s="257"/>
      <c r="CH664"/>
      <c r="CI664"/>
      <c r="CJ664"/>
      <c r="CK664"/>
    </row>
    <row r="665" spans="1:89" ht="33.75" hidden="1">
      <c r="A665" s="170"/>
      <c r="B665" s="47">
        <f>IFERROR(INDEX('اطلاعات انشعابات شرکتها'!A:BB,MATCH(A665,'اطلاعات انشعابات شرکتها'!A:A,0),MATCH(B$1,'اطلاعات انشعابات شرکتها'!$1:$1,0)),0)</f>
        <v>0</v>
      </c>
      <c r="C665" s="48">
        <f>IFERROR(INDEX('اطلاعات انشعابات شرکتها'!A:BB,MATCH(A665,'اطلاعات انشعابات شرکتها'!A:A,0),MATCH(C$1,'اطلاعات انشعابات شرکتها'!$1:$1,0)),0)</f>
        <v>0</v>
      </c>
      <c r="D665" s="45"/>
      <c r="E665" s="171"/>
      <c r="F665" s="170"/>
      <c r="G665" s="188" t="str">
        <f t="shared" si="232"/>
        <v>/</v>
      </c>
      <c r="H665" s="188">
        <f>IFERROR(INDEX('اطلاعات دوره'!A:Z,MATCH(G665,'اطلاعات دوره'!C:C,0),MATCH(H$1,'اطلاعات دوره'!$1:$1,0)),0)</f>
        <v>0</v>
      </c>
      <c r="I665" s="188">
        <f>IFERROR(INDEX('اطلاعات دوره'!A:Z,MATCH(G665,'اطلاعات دوره'!C:C,0),MATCH(I$1,'اطلاعات دوره'!$1:$1,0)),0)</f>
        <v>0</v>
      </c>
      <c r="J665" s="188">
        <f>IFERROR(INDEX('اطلاعات دوره'!A:Z,MATCH(G665,'اطلاعات دوره'!C:C,0),MATCH(J$1,'اطلاعات دوره'!$1:$1,0)),0)</f>
        <v>0</v>
      </c>
      <c r="K665" s="265"/>
      <c r="L665" s="188" t="str">
        <f>IFERROR(INDEX('اطلاعات دوره'!A:Z,MATCH(G665,'اطلاعات دوره'!C:C,0)-1,MATCH("عنوان",'اطلاعات دوره'!$1:$1,0)),"---")</f>
        <v>---</v>
      </c>
      <c r="M665" s="188" t="str">
        <f t="shared" si="233"/>
        <v>----</v>
      </c>
      <c r="N665" s="188" t="str">
        <f t="shared" si="234"/>
        <v>-/</v>
      </c>
      <c r="O665" s="265"/>
      <c r="P665" s="188">
        <f>IFERROR(INDEX('اطلاعات انشعابات شرکتها'!A:BB,MATCH(A665,'اطلاعات انشعابات شرکتها'!A:A,0),MATCH(P$1,'اطلاعات انشعابات شرکتها'!$1:$1,0)),0)</f>
        <v>0</v>
      </c>
      <c r="Q665" s="188">
        <f>IFERROR(INDEX('اطلاعات انشعابات شرکتها'!A:BB,MATCH(A665,'اطلاعات انشعابات شرکتها'!A:A,0),MATCH(Q$1,'اطلاعات انشعابات شرکتها'!$1:$1,0)),0)</f>
        <v>0</v>
      </c>
      <c r="R665" s="188">
        <f>IFERROR(INDEX('اطلاعات انشعابات شرکتها'!A:BB,MATCH(A665,'اطلاعات انشعابات شرکتها'!A:A,0),MATCH(R$1,'اطلاعات انشعابات شرکتها'!$1:$1,0)),0)</f>
        <v>0</v>
      </c>
      <c r="S665" s="265"/>
      <c r="T665" s="188">
        <f>IFERROR(INDEX('قرائت کنتور'!A:AZ,MATCH(A665&amp;"-"&amp;T$1,'قرائت کنتور'!B:B,0),MATCH(G665,'قرائت کنتور'!$1:$1,0)),0)</f>
        <v>0</v>
      </c>
      <c r="U665" s="188">
        <f>IFERROR(INDEX('قرائت کنتور'!A:AZ,MATCH(A665&amp;"-"&amp;U$1,'قرائت کنتور'!B:B,0),MATCH(L665,'قرائت کنتور'!$1:$1,0)),0)</f>
        <v>0</v>
      </c>
      <c r="V665" s="188">
        <f>IFERROR(INDEX('قرائت کنتور'!A:AZ,MATCH(A665&amp;"-"&amp;U$1,'قرائت کنتور'!B:B,0),MATCH(G665,'قرائت کنتور'!$1:$1,0)),0)</f>
        <v>0</v>
      </c>
      <c r="W665" s="188">
        <f>IFERROR(INDEX('قرائت کنتور'!A:AZ,MATCH(A665&amp;"-"&amp;W$1,'قرائت کنتور'!B:B,0),MATCH(L665,'قرائت کنتور'!$1:$1,0)),0)</f>
        <v>0</v>
      </c>
      <c r="X665" s="188">
        <f>IFERROR(INDEX('قرائت کنتور'!A:AZ,MATCH(A665&amp;"-"&amp;W$1,'قرائت کنتور'!B:B,0),MATCH(G665,'قرائت کنتور'!$1:$1,0)),0)</f>
        <v>0</v>
      </c>
      <c r="Y665" s="188">
        <f>IFERROR(INDEX('قرائت کنتور'!A:AZ,MATCH(A665&amp;"-"&amp;Y$1,'قرائت کنتور'!B:B,0),MATCH(L665,'قرائت کنتور'!$1:$1,0)),0)</f>
        <v>0</v>
      </c>
      <c r="Z665" s="188">
        <f>IFERROR(INDEX('قرائت کنتور'!A:AZ,MATCH(A665&amp;"-"&amp;Y$1,'قرائت کنتور'!B:B,0),MATCH(G665,'قرائت کنتور'!$1:$1,0)),0)</f>
        <v>0</v>
      </c>
      <c r="AA665" s="188">
        <f>IFERROR(INDEX('قرائت کنتور'!A:AZ,MATCH(A665&amp;"-"&amp;AA$1,'قرائت کنتور'!B:B,0),MATCH(L665,'قرائت کنتور'!$1:$1,0)),0)</f>
        <v>0</v>
      </c>
      <c r="AB665" s="188">
        <f>IFERROR(INDEX('قرائت کنتور'!A:AZ,MATCH(A665&amp;"-"&amp;AA$1,'قرائت کنتور'!B:B,0),MATCH(G665,'قرائت کنتور'!$1:$1,0)),0)</f>
        <v>0</v>
      </c>
      <c r="AC665" s="265"/>
      <c r="AD665" s="188">
        <f t="shared" si="235"/>
        <v>0</v>
      </c>
      <c r="AE665" s="188">
        <f t="shared" si="236"/>
        <v>0</v>
      </c>
      <c r="AF665" s="188">
        <f t="shared" si="237"/>
        <v>0</v>
      </c>
      <c r="AG665" s="188">
        <f t="shared" si="238"/>
        <v>0</v>
      </c>
      <c r="AH665" s="188">
        <f t="shared" si="239"/>
        <v>0</v>
      </c>
      <c r="AI665" s="188">
        <f t="shared" si="240"/>
        <v>0</v>
      </c>
      <c r="AJ665" s="188" t="str">
        <f t="shared" si="241"/>
        <v>0</v>
      </c>
      <c r="AK665" s="265"/>
      <c r="AL665" s="254" t="str">
        <f t="shared" si="242"/>
        <v>---</v>
      </c>
      <c r="AM665" s="254" t="str">
        <f t="shared" si="243"/>
        <v>---</v>
      </c>
      <c r="AN665" s="265"/>
      <c r="AO665" s="188" t="str">
        <f>IFERROR(INDEX('تعرفه ها'!A:Z,MATCH(P665&amp;"-"&amp;AO$1,'تعرفه ها'!C:C,0),MATCH(F665,'تعرفه ها'!$2:$2,0),1),"---")</f>
        <v>---</v>
      </c>
      <c r="AP665" s="188" t="str">
        <f>IFERROR(INDEX('تعرفه ها'!A:Z,MATCH(P665&amp;"-"&amp;AP$1,'تعرفه ها'!C:C,0),MATCH(F665,'تعرفه ها'!$2:$2,0),1),"---")</f>
        <v>---</v>
      </c>
      <c r="AQ665" s="188" t="str">
        <f>IFERROR(INDEX('تعرفه ها'!A:Z,MATCH(P665&amp;"-"&amp;AQ$1,'تعرفه ها'!C:C,0),MATCH(F665,'تعرفه ها'!$2:$2,0),1),"---")</f>
        <v>---</v>
      </c>
      <c r="AR665" s="188" t="str">
        <f>IFERROR(INDEX('تعرفه ها'!A:Z,MATCH(P665&amp;"-"&amp;AR$1,'تعرفه ها'!C:C,0),MATCH(F665,'تعرفه ها'!$2:$2,0),1),"---")</f>
        <v>---</v>
      </c>
      <c r="AS665" s="265"/>
      <c r="AT665" s="415" t="str">
        <f t="shared" si="244"/>
        <v>---</v>
      </c>
      <c r="AU665" s="415" t="str">
        <f t="shared" si="245"/>
        <v>---</v>
      </c>
      <c r="AV665" s="415" t="str">
        <f t="shared" si="246"/>
        <v>---</v>
      </c>
      <c r="AW665" s="415" t="str">
        <f t="shared" si="247"/>
        <v>---</v>
      </c>
      <c r="AX665" s="415" t="str">
        <f t="shared" si="248"/>
        <v>---</v>
      </c>
      <c r="AY665" s="415" t="str">
        <f>IFERROR(AH665*INDEX('تعرفه ها'!A:Z,MATCH("عوارض برق به ازاء هر کیلووات",'تعرفه ها'!$C:$C,0),MATCH(F665,'تعرفه ها'!$2:$2,0)),"---")</f>
        <v>---</v>
      </c>
      <c r="AZ665" s="415" t="str">
        <f t="shared" si="249"/>
        <v>---</v>
      </c>
      <c r="BA665" s="415" t="str">
        <f>IFERROR(ROUND(((AX665+AY665+AZ665)*INDEX('تعرفه ها'!A:Z,MATCH("هزینه نگهداری و تعمیرات شبکه برق",'تعرفه ها'!$C:$C,0),MATCH(F665,'تعرفه ها'!$2:$2,0))/100),0),"---")</f>
        <v>---</v>
      </c>
      <c r="BB665" s="415">
        <f>IFERROR(IF(P665="دیماندی",ROUND(AJ665*INDEX('تعرفه ها'!A:Z,MATCH(BB$1,'تعرفه ها'!$C:$C,0),MATCH(F665,'تعرفه ها'!$2:$2,0))*J665/30,0),0),"---")</f>
        <v>0</v>
      </c>
      <c r="BC665" s="415"/>
      <c r="BD665" s="54" t="str">
        <f>IFERROR(IF(INDEX('اطلاعات دوره'!A:Z,MATCH(G665,'اطلاعات دوره'!C:C,0),MATCH("برق",'اطلاعات دوره'!$1:$1,0))="دارد",ROUND(AX665*INDEX('تعرفه ها'!A:Z,MATCH("پیک فصلی برق",'تعرفه ها'!$C:$C,0),MATCH(F665,'تعرفه ها'!$2:$2,0))/100,0),0),"---")</f>
        <v>---</v>
      </c>
      <c r="BE665" s="415" t="str">
        <f>IFERROR(ROUND(((AX665+AY665+AZ665+BA665+BB665+BC665+BD665)*INDEX('تعرفه ها'!A:Z,MATCH("مالیات برق",'تعرفه ها'!$C:$C,0),MATCH(F665,'تعرفه ها'!$2:$2,0))/100),0),"---")</f>
        <v>---</v>
      </c>
      <c r="BF665" s="415" t="str">
        <f t="shared" si="250"/>
        <v>---</v>
      </c>
      <c r="BG665" s="415" t="str">
        <f t="shared" si="254"/>
        <v>---</v>
      </c>
      <c r="BH665" s="415" t="str">
        <f t="shared" si="251"/>
        <v>---</v>
      </c>
      <c r="BI665" s="54" t="str">
        <f t="shared" si="252"/>
        <v>---</v>
      </c>
      <c r="BJ665" s="55" t="str">
        <f t="shared" si="253"/>
        <v>---</v>
      </c>
      <c r="BK665" s="262"/>
      <c r="BL665" s="183" t="str">
        <f>IFERROR(IF(INDEX(پرداخت!A:AZ,MATCH(A665&amp;" - "&amp;"برق",پرداخت!$B:$B,0),MATCH(G665,پرداخت!$1:$1,0))="نشده","نشده","شده"),"---")</f>
        <v>---</v>
      </c>
      <c r="BN665" s="257"/>
      <c r="BO665" s="257"/>
      <c r="BP665" s="257"/>
      <c r="BQ665" s="257"/>
      <c r="BR665" s="257"/>
      <c r="BS665" s="257"/>
      <c r="BT665" s="257"/>
      <c r="BU665" s="257"/>
      <c r="BV665" s="257"/>
      <c r="BW665" s="257"/>
      <c r="BX665" s="257"/>
      <c r="BY665" s="257"/>
      <c r="BZ665" s="257"/>
      <c r="CA665" s="257"/>
      <c r="CB665" s="257"/>
      <c r="CC665" s="257"/>
      <c r="CD665" s="257"/>
      <c r="CE665" s="257"/>
      <c r="CF665" s="257"/>
      <c r="CG665" s="257"/>
      <c r="CH665"/>
      <c r="CI665"/>
      <c r="CJ665"/>
      <c r="CK665"/>
    </row>
    <row r="666" spans="1:89" ht="33.75" hidden="1">
      <c r="A666" s="170"/>
      <c r="B666" s="47">
        <f>IFERROR(INDEX('اطلاعات انشعابات شرکتها'!A:BB,MATCH(A666,'اطلاعات انشعابات شرکتها'!A:A,0),MATCH(B$1,'اطلاعات انشعابات شرکتها'!$1:$1,0)),0)</f>
        <v>0</v>
      </c>
      <c r="C666" s="48">
        <f>IFERROR(INDEX('اطلاعات انشعابات شرکتها'!A:BB,MATCH(A666,'اطلاعات انشعابات شرکتها'!A:A,0),MATCH(C$1,'اطلاعات انشعابات شرکتها'!$1:$1,0)),0)</f>
        <v>0</v>
      </c>
      <c r="D666" s="45"/>
      <c r="E666" s="171"/>
      <c r="F666" s="170"/>
      <c r="G666" s="188" t="str">
        <f t="shared" si="232"/>
        <v>/</v>
      </c>
      <c r="H666" s="188">
        <f>IFERROR(INDEX('اطلاعات دوره'!A:Z,MATCH(G666,'اطلاعات دوره'!C:C,0),MATCH(H$1,'اطلاعات دوره'!$1:$1,0)),0)</f>
        <v>0</v>
      </c>
      <c r="I666" s="188">
        <f>IFERROR(INDEX('اطلاعات دوره'!A:Z,MATCH(G666,'اطلاعات دوره'!C:C,0),MATCH(I$1,'اطلاعات دوره'!$1:$1,0)),0)</f>
        <v>0</v>
      </c>
      <c r="J666" s="188">
        <f>IFERROR(INDEX('اطلاعات دوره'!A:Z,MATCH(G666,'اطلاعات دوره'!C:C,0),MATCH(J$1,'اطلاعات دوره'!$1:$1,0)),0)</f>
        <v>0</v>
      </c>
      <c r="K666" s="265"/>
      <c r="L666" s="188" t="str">
        <f>IFERROR(INDEX('اطلاعات دوره'!A:Z,MATCH(G666,'اطلاعات دوره'!C:C,0)-1,MATCH("عنوان",'اطلاعات دوره'!$1:$1,0)),"---")</f>
        <v>---</v>
      </c>
      <c r="M666" s="188" t="str">
        <f t="shared" si="233"/>
        <v>----</v>
      </c>
      <c r="N666" s="188" t="str">
        <f t="shared" si="234"/>
        <v>-/</v>
      </c>
      <c r="O666" s="265"/>
      <c r="P666" s="188">
        <f>IFERROR(INDEX('اطلاعات انشعابات شرکتها'!A:BB,MATCH(A666,'اطلاعات انشعابات شرکتها'!A:A,0),MATCH(P$1,'اطلاعات انشعابات شرکتها'!$1:$1,0)),0)</f>
        <v>0</v>
      </c>
      <c r="Q666" s="188">
        <f>IFERROR(INDEX('اطلاعات انشعابات شرکتها'!A:BB,MATCH(A666,'اطلاعات انشعابات شرکتها'!A:A,0),MATCH(Q$1,'اطلاعات انشعابات شرکتها'!$1:$1,0)),0)</f>
        <v>0</v>
      </c>
      <c r="R666" s="188">
        <f>IFERROR(INDEX('اطلاعات انشعابات شرکتها'!A:BB,MATCH(A666,'اطلاعات انشعابات شرکتها'!A:A,0),MATCH(R$1,'اطلاعات انشعابات شرکتها'!$1:$1,0)),0)</f>
        <v>0</v>
      </c>
      <c r="S666" s="265"/>
      <c r="T666" s="188">
        <f>IFERROR(INDEX('قرائت کنتور'!A:AZ,MATCH(A666&amp;"-"&amp;T$1,'قرائت کنتور'!B:B,0),MATCH(G666,'قرائت کنتور'!$1:$1,0)),0)</f>
        <v>0</v>
      </c>
      <c r="U666" s="188">
        <f>IFERROR(INDEX('قرائت کنتور'!A:AZ,MATCH(A666&amp;"-"&amp;U$1,'قرائت کنتور'!B:B,0),MATCH(L666,'قرائت کنتور'!$1:$1,0)),0)</f>
        <v>0</v>
      </c>
      <c r="V666" s="188">
        <f>IFERROR(INDEX('قرائت کنتور'!A:AZ,MATCH(A666&amp;"-"&amp;U$1,'قرائت کنتور'!B:B,0),MATCH(G666,'قرائت کنتور'!$1:$1,0)),0)</f>
        <v>0</v>
      </c>
      <c r="W666" s="188">
        <f>IFERROR(INDEX('قرائت کنتور'!A:AZ,MATCH(A666&amp;"-"&amp;W$1,'قرائت کنتور'!B:B,0),MATCH(L666,'قرائت کنتور'!$1:$1,0)),0)</f>
        <v>0</v>
      </c>
      <c r="X666" s="188">
        <f>IFERROR(INDEX('قرائت کنتور'!A:AZ,MATCH(A666&amp;"-"&amp;W$1,'قرائت کنتور'!B:B,0),MATCH(G666,'قرائت کنتور'!$1:$1,0)),0)</f>
        <v>0</v>
      </c>
      <c r="Y666" s="188">
        <f>IFERROR(INDEX('قرائت کنتور'!A:AZ,MATCH(A666&amp;"-"&amp;Y$1,'قرائت کنتور'!B:B,0),MATCH(L666,'قرائت کنتور'!$1:$1,0)),0)</f>
        <v>0</v>
      </c>
      <c r="Z666" s="188">
        <f>IFERROR(INDEX('قرائت کنتور'!A:AZ,MATCH(A666&amp;"-"&amp;Y$1,'قرائت کنتور'!B:B,0),MATCH(G666,'قرائت کنتور'!$1:$1,0)),0)</f>
        <v>0</v>
      </c>
      <c r="AA666" s="188">
        <f>IFERROR(INDEX('قرائت کنتور'!A:AZ,MATCH(A666&amp;"-"&amp;AA$1,'قرائت کنتور'!B:B,0),MATCH(L666,'قرائت کنتور'!$1:$1,0)),0)</f>
        <v>0</v>
      </c>
      <c r="AB666" s="188">
        <f>IFERROR(INDEX('قرائت کنتور'!A:AZ,MATCH(A666&amp;"-"&amp;AA$1,'قرائت کنتور'!B:B,0),MATCH(G666,'قرائت کنتور'!$1:$1,0)),0)</f>
        <v>0</v>
      </c>
      <c r="AC666" s="265"/>
      <c r="AD666" s="188">
        <f t="shared" si="235"/>
        <v>0</v>
      </c>
      <c r="AE666" s="188">
        <f t="shared" si="236"/>
        <v>0</v>
      </c>
      <c r="AF666" s="188">
        <f t="shared" si="237"/>
        <v>0</v>
      </c>
      <c r="AG666" s="188">
        <f t="shared" si="238"/>
        <v>0</v>
      </c>
      <c r="AH666" s="188">
        <f t="shared" si="239"/>
        <v>0</v>
      </c>
      <c r="AI666" s="188">
        <f t="shared" si="240"/>
        <v>0</v>
      </c>
      <c r="AJ666" s="188" t="str">
        <f t="shared" si="241"/>
        <v>0</v>
      </c>
      <c r="AK666" s="265"/>
      <c r="AL666" s="254" t="str">
        <f t="shared" si="242"/>
        <v>---</v>
      </c>
      <c r="AM666" s="254" t="str">
        <f t="shared" si="243"/>
        <v>---</v>
      </c>
      <c r="AN666" s="265"/>
      <c r="AO666" s="188" t="str">
        <f>IFERROR(INDEX('تعرفه ها'!A:Z,MATCH(P666&amp;"-"&amp;AO$1,'تعرفه ها'!C:C,0),MATCH(F666,'تعرفه ها'!$2:$2,0),1),"---")</f>
        <v>---</v>
      </c>
      <c r="AP666" s="188" t="str">
        <f>IFERROR(INDEX('تعرفه ها'!A:Z,MATCH(P666&amp;"-"&amp;AP$1,'تعرفه ها'!C:C,0),MATCH(F666,'تعرفه ها'!$2:$2,0),1),"---")</f>
        <v>---</v>
      </c>
      <c r="AQ666" s="188" t="str">
        <f>IFERROR(INDEX('تعرفه ها'!A:Z,MATCH(P666&amp;"-"&amp;AQ$1,'تعرفه ها'!C:C,0),MATCH(F666,'تعرفه ها'!$2:$2,0),1),"---")</f>
        <v>---</v>
      </c>
      <c r="AR666" s="188" t="str">
        <f>IFERROR(INDEX('تعرفه ها'!A:Z,MATCH(P666&amp;"-"&amp;AR$1,'تعرفه ها'!C:C,0),MATCH(F666,'تعرفه ها'!$2:$2,0),1),"---")</f>
        <v>---</v>
      </c>
      <c r="AS666" s="265"/>
      <c r="AT666" s="415" t="str">
        <f t="shared" si="244"/>
        <v>---</v>
      </c>
      <c r="AU666" s="415" t="str">
        <f t="shared" si="245"/>
        <v>---</v>
      </c>
      <c r="AV666" s="415" t="str">
        <f t="shared" si="246"/>
        <v>---</v>
      </c>
      <c r="AW666" s="415" t="str">
        <f t="shared" si="247"/>
        <v>---</v>
      </c>
      <c r="AX666" s="415" t="str">
        <f t="shared" si="248"/>
        <v>---</v>
      </c>
      <c r="AY666" s="415" t="str">
        <f>IFERROR(AH666*INDEX('تعرفه ها'!A:Z,MATCH("عوارض برق به ازاء هر کیلووات",'تعرفه ها'!$C:$C,0),MATCH(F666,'تعرفه ها'!$2:$2,0)),"---")</f>
        <v>---</v>
      </c>
      <c r="AZ666" s="415" t="str">
        <f t="shared" si="249"/>
        <v>---</v>
      </c>
      <c r="BA666" s="415" t="str">
        <f>IFERROR(ROUND(((AX666+AY666+AZ666)*INDEX('تعرفه ها'!A:Z,MATCH("هزینه نگهداری و تعمیرات شبکه برق",'تعرفه ها'!$C:$C,0),MATCH(F666,'تعرفه ها'!$2:$2,0))/100),0),"---")</f>
        <v>---</v>
      </c>
      <c r="BB666" s="415">
        <f>IFERROR(IF(P666="دیماندی",ROUND(AJ666*INDEX('تعرفه ها'!A:Z,MATCH(BB$1,'تعرفه ها'!$C:$C,0),MATCH(F666,'تعرفه ها'!$2:$2,0))*J666/30,0),0),"---")</f>
        <v>0</v>
      </c>
      <c r="BC666" s="415"/>
      <c r="BD666" s="54" t="str">
        <f>IFERROR(IF(INDEX('اطلاعات دوره'!A:Z,MATCH(G666,'اطلاعات دوره'!C:C,0),MATCH("برق",'اطلاعات دوره'!$1:$1,0))="دارد",ROUND(AX666*INDEX('تعرفه ها'!A:Z,MATCH("پیک فصلی برق",'تعرفه ها'!$C:$C,0),MATCH(F666,'تعرفه ها'!$2:$2,0))/100,0),0),"---")</f>
        <v>---</v>
      </c>
      <c r="BE666" s="415" t="str">
        <f>IFERROR(ROUND(((AX666+AY666+AZ666+BA666+BB666+BC666+BD666)*INDEX('تعرفه ها'!A:Z,MATCH("مالیات برق",'تعرفه ها'!$C:$C,0),MATCH(F666,'تعرفه ها'!$2:$2,0))/100),0),"---")</f>
        <v>---</v>
      </c>
      <c r="BF666" s="415" t="str">
        <f t="shared" si="250"/>
        <v>---</v>
      </c>
      <c r="BG666" s="415" t="str">
        <f t="shared" si="254"/>
        <v>---</v>
      </c>
      <c r="BH666" s="415" t="str">
        <f t="shared" si="251"/>
        <v>---</v>
      </c>
      <c r="BI666" s="54" t="str">
        <f t="shared" si="252"/>
        <v>---</v>
      </c>
      <c r="BJ666" s="55" t="str">
        <f t="shared" si="253"/>
        <v>---</v>
      </c>
      <c r="BK666" s="262"/>
      <c r="BL666" s="183" t="str">
        <f>IFERROR(IF(INDEX(پرداخت!A:AZ,MATCH(A666&amp;" - "&amp;"برق",پرداخت!$B:$B,0),MATCH(G666,پرداخت!$1:$1,0))="نشده","نشده","شده"),"---")</f>
        <v>---</v>
      </c>
      <c r="BN666" s="257"/>
      <c r="BO666" s="257"/>
      <c r="BP666" s="257"/>
      <c r="BQ666" s="257"/>
      <c r="BR666" s="257"/>
      <c r="BS666" s="257"/>
      <c r="BT666" s="257"/>
      <c r="BU666" s="257"/>
      <c r="BV666" s="257"/>
      <c r="BW666" s="257"/>
      <c r="BX666" s="257"/>
      <c r="BY666" s="257"/>
      <c r="BZ666" s="257"/>
      <c r="CA666" s="257"/>
      <c r="CB666" s="257"/>
      <c r="CC666" s="257"/>
      <c r="CD666" s="257"/>
      <c r="CE666" s="257"/>
      <c r="CF666" s="257"/>
      <c r="CG666" s="257"/>
      <c r="CH666"/>
      <c r="CI666"/>
      <c r="CJ666"/>
      <c r="CK666"/>
    </row>
    <row r="667" spans="1:89" ht="33.75" hidden="1">
      <c r="A667" s="170"/>
      <c r="B667" s="47">
        <f>IFERROR(INDEX('اطلاعات انشعابات شرکتها'!A:BB,MATCH(A667,'اطلاعات انشعابات شرکتها'!A:A,0),MATCH(B$1,'اطلاعات انشعابات شرکتها'!$1:$1,0)),0)</f>
        <v>0</v>
      </c>
      <c r="C667" s="48">
        <f>IFERROR(INDEX('اطلاعات انشعابات شرکتها'!A:BB,MATCH(A667,'اطلاعات انشعابات شرکتها'!A:A,0),MATCH(C$1,'اطلاعات انشعابات شرکتها'!$1:$1,0)),0)</f>
        <v>0</v>
      </c>
      <c r="D667" s="45"/>
      <c r="E667" s="171"/>
      <c r="F667" s="170"/>
      <c r="G667" s="188" t="str">
        <f t="shared" si="232"/>
        <v>/</v>
      </c>
      <c r="H667" s="188">
        <f>IFERROR(INDEX('اطلاعات دوره'!A:Z,MATCH(G667,'اطلاعات دوره'!C:C,0),MATCH(H$1,'اطلاعات دوره'!$1:$1,0)),0)</f>
        <v>0</v>
      </c>
      <c r="I667" s="188">
        <f>IFERROR(INDEX('اطلاعات دوره'!A:Z,MATCH(G667,'اطلاعات دوره'!C:C,0),MATCH(I$1,'اطلاعات دوره'!$1:$1,0)),0)</f>
        <v>0</v>
      </c>
      <c r="J667" s="188">
        <f>IFERROR(INDEX('اطلاعات دوره'!A:Z,MATCH(G667,'اطلاعات دوره'!C:C,0),MATCH(J$1,'اطلاعات دوره'!$1:$1,0)),0)</f>
        <v>0</v>
      </c>
      <c r="K667" s="265"/>
      <c r="L667" s="188" t="str">
        <f>IFERROR(INDEX('اطلاعات دوره'!A:Z,MATCH(G667,'اطلاعات دوره'!C:C,0)-1,MATCH("عنوان",'اطلاعات دوره'!$1:$1,0)),"---")</f>
        <v>---</v>
      </c>
      <c r="M667" s="188" t="str">
        <f t="shared" si="233"/>
        <v>----</v>
      </c>
      <c r="N667" s="188" t="str">
        <f t="shared" si="234"/>
        <v>-/</v>
      </c>
      <c r="O667" s="265"/>
      <c r="P667" s="188">
        <f>IFERROR(INDEX('اطلاعات انشعابات شرکتها'!A:BB,MATCH(A667,'اطلاعات انشعابات شرکتها'!A:A,0),MATCH(P$1,'اطلاعات انشعابات شرکتها'!$1:$1,0)),0)</f>
        <v>0</v>
      </c>
      <c r="Q667" s="188">
        <f>IFERROR(INDEX('اطلاعات انشعابات شرکتها'!A:BB,MATCH(A667,'اطلاعات انشعابات شرکتها'!A:A,0),MATCH(Q$1,'اطلاعات انشعابات شرکتها'!$1:$1,0)),0)</f>
        <v>0</v>
      </c>
      <c r="R667" s="188">
        <f>IFERROR(INDEX('اطلاعات انشعابات شرکتها'!A:BB,MATCH(A667,'اطلاعات انشعابات شرکتها'!A:A,0),MATCH(R$1,'اطلاعات انشعابات شرکتها'!$1:$1,0)),0)</f>
        <v>0</v>
      </c>
      <c r="S667" s="265"/>
      <c r="T667" s="188">
        <f>IFERROR(INDEX('قرائت کنتور'!A:AZ,MATCH(A667&amp;"-"&amp;T$1,'قرائت کنتور'!B:B,0),MATCH(G667,'قرائت کنتور'!$1:$1,0)),0)</f>
        <v>0</v>
      </c>
      <c r="U667" s="188">
        <f>IFERROR(INDEX('قرائت کنتور'!A:AZ,MATCH(A667&amp;"-"&amp;U$1,'قرائت کنتور'!B:B,0),MATCH(L667,'قرائت کنتور'!$1:$1,0)),0)</f>
        <v>0</v>
      </c>
      <c r="V667" s="188">
        <f>IFERROR(INDEX('قرائت کنتور'!A:AZ,MATCH(A667&amp;"-"&amp;U$1,'قرائت کنتور'!B:B,0),MATCH(G667,'قرائت کنتور'!$1:$1,0)),0)</f>
        <v>0</v>
      </c>
      <c r="W667" s="188">
        <f>IFERROR(INDEX('قرائت کنتور'!A:AZ,MATCH(A667&amp;"-"&amp;W$1,'قرائت کنتور'!B:B,0),MATCH(L667,'قرائت کنتور'!$1:$1,0)),0)</f>
        <v>0</v>
      </c>
      <c r="X667" s="188">
        <f>IFERROR(INDEX('قرائت کنتور'!A:AZ,MATCH(A667&amp;"-"&amp;W$1,'قرائت کنتور'!B:B,0),MATCH(G667,'قرائت کنتور'!$1:$1,0)),0)</f>
        <v>0</v>
      </c>
      <c r="Y667" s="188">
        <f>IFERROR(INDEX('قرائت کنتور'!A:AZ,MATCH(A667&amp;"-"&amp;Y$1,'قرائت کنتور'!B:B,0),MATCH(L667,'قرائت کنتور'!$1:$1,0)),0)</f>
        <v>0</v>
      </c>
      <c r="Z667" s="188">
        <f>IFERROR(INDEX('قرائت کنتور'!A:AZ,MATCH(A667&amp;"-"&amp;Y$1,'قرائت کنتور'!B:B,0),MATCH(G667,'قرائت کنتور'!$1:$1,0)),0)</f>
        <v>0</v>
      </c>
      <c r="AA667" s="188">
        <f>IFERROR(INDEX('قرائت کنتور'!A:AZ,MATCH(A667&amp;"-"&amp;AA$1,'قرائت کنتور'!B:B,0),MATCH(L667,'قرائت کنتور'!$1:$1,0)),0)</f>
        <v>0</v>
      </c>
      <c r="AB667" s="188">
        <f>IFERROR(INDEX('قرائت کنتور'!A:AZ,MATCH(A667&amp;"-"&amp;AA$1,'قرائت کنتور'!B:B,0),MATCH(G667,'قرائت کنتور'!$1:$1,0)),0)</f>
        <v>0</v>
      </c>
      <c r="AC667" s="265"/>
      <c r="AD667" s="188">
        <f t="shared" si="235"/>
        <v>0</v>
      </c>
      <c r="AE667" s="188">
        <f t="shared" si="236"/>
        <v>0</v>
      </c>
      <c r="AF667" s="188">
        <f t="shared" si="237"/>
        <v>0</v>
      </c>
      <c r="AG667" s="188">
        <f t="shared" si="238"/>
        <v>0</v>
      </c>
      <c r="AH667" s="188">
        <f t="shared" si="239"/>
        <v>0</v>
      </c>
      <c r="AI667" s="188">
        <f t="shared" si="240"/>
        <v>0</v>
      </c>
      <c r="AJ667" s="188" t="str">
        <f t="shared" si="241"/>
        <v>0</v>
      </c>
      <c r="AK667" s="265"/>
      <c r="AL667" s="254" t="str">
        <f t="shared" si="242"/>
        <v>---</v>
      </c>
      <c r="AM667" s="254" t="str">
        <f t="shared" si="243"/>
        <v>---</v>
      </c>
      <c r="AN667" s="265"/>
      <c r="AO667" s="188" t="str">
        <f>IFERROR(INDEX('تعرفه ها'!A:Z,MATCH(P667&amp;"-"&amp;AO$1,'تعرفه ها'!C:C,0),MATCH(F667,'تعرفه ها'!$2:$2,0),1),"---")</f>
        <v>---</v>
      </c>
      <c r="AP667" s="188" t="str">
        <f>IFERROR(INDEX('تعرفه ها'!A:Z,MATCH(P667&amp;"-"&amp;AP$1,'تعرفه ها'!C:C,0),MATCH(F667,'تعرفه ها'!$2:$2,0),1),"---")</f>
        <v>---</v>
      </c>
      <c r="AQ667" s="188" t="str">
        <f>IFERROR(INDEX('تعرفه ها'!A:Z,MATCH(P667&amp;"-"&amp;AQ$1,'تعرفه ها'!C:C,0),MATCH(F667,'تعرفه ها'!$2:$2,0),1),"---")</f>
        <v>---</v>
      </c>
      <c r="AR667" s="188" t="str">
        <f>IFERROR(INDEX('تعرفه ها'!A:Z,MATCH(P667&amp;"-"&amp;AR$1,'تعرفه ها'!C:C,0),MATCH(F667,'تعرفه ها'!$2:$2,0),1),"---")</f>
        <v>---</v>
      </c>
      <c r="AS667" s="265"/>
      <c r="AT667" s="415" t="str">
        <f t="shared" si="244"/>
        <v>---</v>
      </c>
      <c r="AU667" s="415" t="str">
        <f t="shared" si="245"/>
        <v>---</v>
      </c>
      <c r="AV667" s="415" t="str">
        <f t="shared" si="246"/>
        <v>---</v>
      </c>
      <c r="AW667" s="415" t="str">
        <f t="shared" si="247"/>
        <v>---</v>
      </c>
      <c r="AX667" s="415" t="str">
        <f t="shared" si="248"/>
        <v>---</v>
      </c>
      <c r="AY667" s="415" t="str">
        <f>IFERROR(AH667*INDEX('تعرفه ها'!A:Z,MATCH("عوارض برق به ازاء هر کیلووات",'تعرفه ها'!$C:$C,0),MATCH(F667,'تعرفه ها'!$2:$2,0)),"---")</f>
        <v>---</v>
      </c>
      <c r="AZ667" s="415" t="str">
        <f t="shared" si="249"/>
        <v>---</v>
      </c>
      <c r="BA667" s="415" t="str">
        <f>IFERROR(ROUND(((AX667+AY667+AZ667)*INDEX('تعرفه ها'!A:Z,MATCH("هزینه نگهداری و تعمیرات شبکه برق",'تعرفه ها'!$C:$C,0),MATCH(F667,'تعرفه ها'!$2:$2,0))/100),0),"---")</f>
        <v>---</v>
      </c>
      <c r="BB667" s="415">
        <f>IFERROR(IF(P667="دیماندی",ROUND(AJ667*INDEX('تعرفه ها'!A:Z,MATCH(BB$1,'تعرفه ها'!$C:$C,0),MATCH(F667,'تعرفه ها'!$2:$2,0))*J667/30,0),0),"---")</f>
        <v>0</v>
      </c>
      <c r="BC667" s="415"/>
      <c r="BD667" s="54" t="str">
        <f>IFERROR(IF(INDEX('اطلاعات دوره'!A:Z,MATCH(G667,'اطلاعات دوره'!C:C,0),MATCH("برق",'اطلاعات دوره'!$1:$1,0))="دارد",ROUND(AX667*INDEX('تعرفه ها'!A:Z,MATCH("پیک فصلی برق",'تعرفه ها'!$C:$C,0),MATCH(F667,'تعرفه ها'!$2:$2,0))/100,0),0),"---")</f>
        <v>---</v>
      </c>
      <c r="BE667" s="415" t="str">
        <f>IFERROR(ROUND(((AX667+AY667+AZ667+BA667+BB667+BC667+BD667)*INDEX('تعرفه ها'!A:Z,MATCH("مالیات برق",'تعرفه ها'!$C:$C,0),MATCH(F667,'تعرفه ها'!$2:$2,0))/100),0),"---")</f>
        <v>---</v>
      </c>
      <c r="BF667" s="415" t="str">
        <f t="shared" si="250"/>
        <v>---</v>
      </c>
      <c r="BG667" s="415" t="str">
        <f t="shared" si="254"/>
        <v>---</v>
      </c>
      <c r="BH667" s="415" t="str">
        <f t="shared" si="251"/>
        <v>---</v>
      </c>
      <c r="BI667" s="54" t="str">
        <f t="shared" si="252"/>
        <v>---</v>
      </c>
      <c r="BJ667" s="55" t="str">
        <f t="shared" si="253"/>
        <v>---</v>
      </c>
      <c r="BK667" s="262"/>
      <c r="BL667" s="183" t="str">
        <f>IFERROR(IF(INDEX(پرداخت!A:AZ,MATCH(A667&amp;" - "&amp;"برق",پرداخت!$B:$B,0),MATCH(G667,پرداخت!$1:$1,0))="نشده","نشده","شده"),"---")</f>
        <v>---</v>
      </c>
      <c r="BN667" s="257"/>
      <c r="BO667" s="257"/>
      <c r="BP667" s="257"/>
      <c r="BQ667" s="257"/>
      <c r="BR667" s="257"/>
      <c r="BS667" s="257"/>
      <c r="BT667" s="257"/>
      <c r="BU667" s="257"/>
      <c r="BV667" s="257"/>
      <c r="BW667" s="257"/>
      <c r="BX667" s="257"/>
      <c r="BY667" s="257"/>
      <c r="BZ667" s="257"/>
      <c r="CA667" s="257"/>
      <c r="CB667" s="257"/>
      <c r="CC667" s="257"/>
      <c r="CD667" s="257"/>
      <c r="CE667" s="257"/>
      <c r="CF667" s="257"/>
      <c r="CG667" s="257"/>
      <c r="CH667"/>
      <c r="CI667"/>
      <c r="CJ667"/>
      <c r="CK667"/>
    </row>
    <row r="668" spans="1:89" ht="33.75" hidden="1">
      <c r="A668" s="170"/>
      <c r="B668" s="47">
        <f>IFERROR(INDEX('اطلاعات انشعابات شرکتها'!A:BB,MATCH(A668,'اطلاعات انشعابات شرکتها'!A:A,0),MATCH(B$1,'اطلاعات انشعابات شرکتها'!$1:$1,0)),0)</f>
        <v>0</v>
      </c>
      <c r="C668" s="48">
        <f>IFERROR(INDEX('اطلاعات انشعابات شرکتها'!A:BB,MATCH(A668,'اطلاعات انشعابات شرکتها'!A:A,0),MATCH(C$1,'اطلاعات انشعابات شرکتها'!$1:$1,0)),0)</f>
        <v>0</v>
      </c>
      <c r="D668" s="45"/>
      <c r="E668" s="171"/>
      <c r="F668" s="170"/>
      <c r="G668" s="188" t="str">
        <f t="shared" si="232"/>
        <v>/</v>
      </c>
      <c r="H668" s="188">
        <f>IFERROR(INDEX('اطلاعات دوره'!A:Z,MATCH(G668,'اطلاعات دوره'!C:C,0),MATCH(H$1,'اطلاعات دوره'!$1:$1,0)),0)</f>
        <v>0</v>
      </c>
      <c r="I668" s="188">
        <f>IFERROR(INDEX('اطلاعات دوره'!A:Z,MATCH(G668,'اطلاعات دوره'!C:C,0),MATCH(I$1,'اطلاعات دوره'!$1:$1,0)),0)</f>
        <v>0</v>
      </c>
      <c r="J668" s="188">
        <f>IFERROR(INDEX('اطلاعات دوره'!A:Z,MATCH(G668,'اطلاعات دوره'!C:C,0),MATCH(J$1,'اطلاعات دوره'!$1:$1,0)),0)</f>
        <v>0</v>
      </c>
      <c r="K668" s="265"/>
      <c r="L668" s="188" t="str">
        <f>IFERROR(INDEX('اطلاعات دوره'!A:Z,MATCH(G668,'اطلاعات دوره'!C:C,0)-1,MATCH("عنوان",'اطلاعات دوره'!$1:$1,0)),"---")</f>
        <v>---</v>
      </c>
      <c r="M668" s="188" t="str">
        <f t="shared" si="233"/>
        <v>----</v>
      </c>
      <c r="N668" s="188" t="str">
        <f t="shared" si="234"/>
        <v>-/</v>
      </c>
      <c r="O668" s="265"/>
      <c r="P668" s="188">
        <f>IFERROR(INDEX('اطلاعات انشعابات شرکتها'!A:BB,MATCH(A668,'اطلاعات انشعابات شرکتها'!A:A,0),MATCH(P$1,'اطلاعات انشعابات شرکتها'!$1:$1,0)),0)</f>
        <v>0</v>
      </c>
      <c r="Q668" s="188">
        <f>IFERROR(INDEX('اطلاعات انشعابات شرکتها'!A:BB,MATCH(A668,'اطلاعات انشعابات شرکتها'!A:A,0),MATCH(Q$1,'اطلاعات انشعابات شرکتها'!$1:$1,0)),0)</f>
        <v>0</v>
      </c>
      <c r="R668" s="188">
        <f>IFERROR(INDEX('اطلاعات انشعابات شرکتها'!A:BB,MATCH(A668,'اطلاعات انشعابات شرکتها'!A:A,0),MATCH(R$1,'اطلاعات انشعابات شرکتها'!$1:$1,0)),0)</f>
        <v>0</v>
      </c>
      <c r="S668" s="265"/>
      <c r="T668" s="188">
        <f>IFERROR(INDEX('قرائت کنتور'!A:AZ,MATCH(A668&amp;"-"&amp;T$1,'قرائت کنتور'!B:B,0),MATCH(G668,'قرائت کنتور'!$1:$1,0)),0)</f>
        <v>0</v>
      </c>
      <c r="U668" s="188">
        <f>IFERROR(INDEX('قرائت کنتور'!A:AZ,MATCH(A668&amp;"-"&amp;U$1,'قرائت کنتور'!B:B,0),MATCH(L668,'قرائت کنتور'!$1:$1,0)),0)</f>
        <v>0</v>
      </c>
      <c r="V668" s="188">
        <f>IFERROR(INDEX('قرائت کنتور'!A:AZ,MATCH(A668&amp;"-"&amp;U$1,'قرائت کنتور'!B:B,0),MATCH(G668,'قرائت کنتور'!$1:$1,0)),0)</f>
        <v>0</v>
      </c>
      <c r="W668" s="188">
        <f>IFERROR(INDEX('قرائت کنتور'!A:AZ,MATCH(A668&amp;"-"&amp;W$1,'قرائت کنتور'!B:B,0),MATCH(L668,'قرائت کنتور'!$1:$1,0)),0)</f>
        <v>0</v>
      </c>
      <c r="X668" s="188">
        <f>IFERROR(INDEX('قرائت کنتور'!A:AZ,MATCH(A668&amp;"-"&amp;W$1,'قرائت کنتور'!B:B,0),MATCH(G668,'قرائت کنتور'!$1:$1,0)),0)</f>
        <v>0</v>
      </c>
      <c r="Y668" s="188">
        <f>IFERROR(INDEX('قرائت کنتور'!A:AZ,MATCH(A668&amp;"-"&amp;Y$1,'قرائت کنتور'!B:B,0),MATCH(L668,'قرائت کنتور'!$1:$1,0)),0)</f>
        <v>0</v>
      </c>
      <c r="Z668" s="188">
        <f>IFERROR(INDEX('قرائت کنتور'!A:AZ,MATCH(A668&amp;"-"&amp;Y$1,'قرائت کنتور'!B:B,0),MATCH(G668,'قرائت کنتور'!$1:$1,0)),0)</f>
        <v>0</v>
      </c>
      <c r="AA668" s="188">
        <f>IFERROR(INDEX('قرائت کنتور'!A:AZ,MATCH(A668&amp;"-"&amp;AA$1,'قرائت کنتور'!B:B,0),MATCH(L668,'قرائت کنتور'!$1:$1,0)),0)</f>
        <v>0</v>
      </c>
      <c r="AB668" s="188">
        <f>IFERROR(INDEX('قرائت کنتور'!A:AZ,MATCH(A668&amp;"-"&amp;AA$1,'قرائت کنتور'!B:B,0),MATCH(G668,'قرائت کنتور'!$1:$1,0)),0)</f>
        <v>0</v>
      </c>
      <c r="AC668" s="265"/>
      <c r="AD668" s="188">
        <f t="shared" si="235"/>
        <v>0</v>
      </c>
      <c r="AE668" s="188">
        <f t="shared" si="236"/>
        <v>0</v>
      </c>
      <c r="AF668" s="188">
        <f t="shared" si="237"/>
        <v>0</v>
      </c>
      <c r="AG668" s="188">
        <f t="shared" si="238"/>
        <v>0</v>
      </c>
      <c r="AH668" s="188">
        <f t="shared" si="239"/>
        <v>0</v>
      </c>
      <c r="AI668" s="188">
        <f t="shared" si="240"/>
        <v>0</v>
      </c>
      <c r="AJ668" s="188" t="str">
        <f t="shared" si="241"/>
        <v>0</v>
      </c>
      <c r="AK668" s="265"/>
      <c r="AL668" s="254" t="str">
        <f t="shared" si="242"/>
        <v>---</v>
      </c>
      <c r="AM668" s="254" t="str">
        <f t="shared" si="243"/>
        <v>---</v>
      </c>
      <c r="AN668" s="265"/>
      <c r="AO668" s="188" t="str">
        <f>IFERROR(INDEX('تعرفه ها'!A:Z,MATCH(P668&amp;"-"&amp;AO$1,'تعرفه ها'!C:C,0),MATCH(F668,'تعرفه ها'!$2:$2,0),1),"---")</f>
        <v>---</v>
      </c>
      <c r="AP668" s="188" t="str">
        <f>IFERROR(INDEX('تعرفه ها'!A:Z,MATCH(P668&amp;"-"&amp;AP$1,'تعرفه ها'!C:C,0),MATCH(F668,'تعرفه ها'!$2:$2,0),1),"---")</f>
        <v>---</v>
      </c>
      <c r="AQ668" s="188" t="str">
        <f>IFERROR(INDEX('تعرفه ها'!A:Z,MATCH(P668&amp;"-"&amp;AQ$1,'تعرفه ها'!C:C,0),MATCH(F668,'تعرفه ها'!$2:$2,0),1),"---")</f>
        <v>---</v>
      </c>
      <c r="AR668" s="188" t="str">
        <f>IFERROR(INDEX('تعرفه ها'!A:Z,MATCH(P668&amp;"-"&amp;AR$1,'تعرفه ها'!C:C,0),MATCH(F668,'تعرفه ها'!$2:$2,0),1),"---")</f>
        <v>---</v>
      </c>
      <c r="AS668" s="265"/>
      <c r="AT668" s="415" t="str">
        <f t="shared" si="244"/>
        <v>---</v>
      </c>
      <c r="AU668" s="415" t="str">
        <f t="shared" si="245"/>
        <v>---</v>
      </c>
      <c r="AV668" s="415" t="str">
        <f t="shared" si="246"/>
        <v>---</v>
      </c>
      <c r="AW668" s="415" t="str">
        <f t="shared" si="247"/>
        <v>---</v>
      </c>
      <c r="AX668" s="415" t="str">
        <f t="shared" si="248"/>
        <v>---</v>
      </c>
      <c r="AY668" s="415" t="str">
        <f>IFERROR(AH668*INDEX('تعرفه ها'!A:Z,MATCH("عوارض برق به ازاء هر کیلووات",'تعرفه ها'!$C:$C,0),MATCH(F668,'تعرفه ها'!$2:$2,0)),"---")</f>
        <v>---</v>
      </c>
      <c r="AZ668" s="415" t="str">
        <f t="shared" si="249"/>
        <v>---</v>
      </c>
      <c r="BA668" s="415" t="str">
        <f>IFERROR(ROUND(((AX668+AY668+AZ668)*INDEX('تعرفه ها'!A:Z,MATCH("هزینه نگهداری و تعمیرات شبکه برق",'تعرفه ها'!$C:$C,0),MATCH(F668,'تعرفه ها'!$2:$2,0))/100),0),"---")</f>
        <v>---</v>
      </c>
      <c r="BB668" s="415">
        <f>IFERROR(IF(P668="دیماندی",ROUND(AJ668*INDEX('تعرفه ها'!A:Z,MATCH(BB$1,'تعرفه ها'!$C:$C,0),MATCH(F668,'تعرفه ها'!$2:$2,0))*J668/30,0),0),"---")</f>
        <v>0</v>
      </c>
      <c r="BC668" s="415"/>
      <c r="BD668" s="54" t="str">
        <f>IFERROR(IF(INDEX('اطلاعات دوره'!A:Z,MATCH(G668,'اطلاعات دوره'!C:C,0),MATCH("برق",'اطلاعات دوره'!$1:$1,0))="دارد",ROUND(AX668*INDEX('تعرفه ها'!A:Z,MATCH("پیک فصلی برق",'تعرفه ها'!$C:$C,0),MATCH(F668,'تعرفه ها'!$2:$2,0))/100,0),0),"---")</f>
        <v>---</v>
      </c>
      <c r="BE668" s="415" t="str">
        <f>IFERROR(ROUND(((AX668+AY668+AZ668+BA668+BB668+BC668+BD668)*INDEX('تعرفه ها'!A:Z,MATCH("مالیات برق",'تعرفه ها'!$C:$C,0),MATCH(F668,'تعرفه ها'!$2:$2,0))/100),0),"---")</f>
        <v>---</v>
      </c>
      <c r="BF668" s="415" t="str">
        <f t="shared" si="250"/>
        <v>---</v>
      </c>
      <c r="BG668" s="415" t="str">
        <f t="shared" si="254"/>
        <v>---</v>
      </c>
      <c r="BH668" s="415" t="str">
        <f t="shared" si="251"/>
        <v>---</v>
      </c>
      <c r="BI668" s="54" t="str">
        <f t="shared" si="252"/>
        <v>---</v>
      </c>
      <c r="BJ668" s="55" t="str">
        <f t="shared" si="253"/>
        <v>---</v>
      </c>
      <c r="BK668" s="262"/>
      <c r="BL668" s="183" t="str">
        <f>IFERROR(IF(INDEX(پرداخت!A:AZ,MATCH(A668&amp;" - "&amp;"برق",پرداخت!$B:$B,0),MATCH(G668,پرداخت!$1:$1,0))="نشده","نشده","شده"),"---")</f>
        <v>---</v>
      </c>
      <c r="BN668" s="257"/>
      <c r="BO668" s="257"/>
      <c r="BP668" s="257"/>
      <c r="BQ668" s="257"/>
      <c r="BR668" s="257"/>
      <c r="BS668" s="257"/>
      <c r="BT668" s="257"/>
      <c r="BU668" s="257"/>
      <c r="BV668" s="257"/>
      <c r="BW668" s="257"/>
      <c r="BX668" s="257"/>
      <c r="BY668" s="257"/>
      <c r="BZ668" s="257"/>
      <c r="CA668" s="257"/>
      <c r="CB668" s="257"/>
      <c r="CC668" s="257"/>
      <c r="CD668" s="257"/>
      <c r="CE668" s="257"/>
      <c r="CF668" s="257"/>
      <c r="CG668" s="257"/>
      <c r="CH668"/>
      <c r="CI668"/>
      <c r="CJ668"/>
      <c r="CK668"/>
    </row>
    <row r="669" spans="1:89" ht="33.75" hidden="1">
      <c r="A669" s="170"/>
      <c r="B669" s="47">
        <f>IFERROR(INDEX('اطلاعات انشعابات شرکتها'!A:BB,MATCH(A669,'اطلاعات انشعابات شرکتها'!A:A,0),MATCH(B$1,'اطلاعات انشعابات شرکتها'!$1:$1,0)),0)</f>
        <v>0</v>
      </c>
      <c r="C669" s="48">
        <f>IFERROR(INDEX('اطلاعات انشعابات شرکتها'!A:BB,MATCH(A669,'اطلاعات انشعابات شرکتها'!A:A,0),MATCH(C$1,'اطلاعات انشعابات شرکتها'!$1:$1,0)),0)</f>
        <v>0</v>
      </c>
      <c r="D669" s="45"/>
      <c r="E669" s="171"/>
      <c r="F669" s="170"/>
      <c r="G669" s="188" t="str">
        <f t="shared" si="232"/>
        <v>/</v>
      </c>
      <c r="H669" s="188">
        <f>IFERROR(INDEX('اطلاعات دوره'!A:Z,MATCH(G669,'اطلاعات دوره'!C:C,0),MATCH(H$1,'اطلاعات دوره'!$1:$1,0)),0)</f>
        <v>0</v>
      </c>
      <c r="I669" s="188">
        <f>IFERROR(INDEX('اطلاعات دوره'!A:Z,MATCH(G669,'اطلاعات دوره'!C:C,0),MATCH(I$1,'اطلاعات دوره'!$1:$1,0)),0)</f>
        <v>0</v>
      </c>
      <c r="J669" s="188">
        <f>IFERROR(INDEX('اطلاعات دوره'!A:Z,MATCH(G669,'اطلاعات دوره'!C:C,0),MATCH(J$1,'اطلاعات دوره'!$1:$1,0)),0)</f>
        <v>0</v>
      </c>
      <c r="K669" s="265"/>
      <c r="L669" s="188" t="str">
        <f>IFERROR(INDEX('اطلاعات دوره'!A:Z,MATCH(G669,'اطلاعات دوره'!C:C,0)-1,MATCH("عنوان",'اطلاعات دوره'!$1:$1,0)),"---")</f>
        <v>---</v>
      </c>
      <c r="M669" s="188" t="str">
        <f t="shared" si="233"/>
        <v>----</v>
      </c>
      <c r="N669" s="188" t="str">
        <f t="shared" si="234"/>
        <v>-/</v>
      </c>
      <c r="O669" s="265"/>
      <c r="P669" s="188">
        <f>IFERROR(INDEX('اطلاعات انشعابات شرکتها'!A:BB,MATCH(A669,'اطلاعات انشعابات شرکتها'!A:A,0),MATCH(P$1,'اطلاعات انشعابات شرکتها'!$1:$1,0)),0)</f>
        <v>0</v>
      </c>
      <c r="Q669" s="188">
        <f>IFERROR(INDEX('اطلاعات انشعابات شرکتها'!A:BB,MATCH(A669,'اطلاعات انشعابات شرکتها'!A:A,0),MATCH(Q$1,'اطلاعات انشعابات شرکتها'!$1:$1,0)),0)</f>
        <v>0</v>
      </c>
      <c r="R669" s="188">
        <f>IFERROR(INDEX('اطلاعات انشعابات شرکتها'!A:BB,MATCH(A669,'اطلاعات انشعابات شرکتها'!A:A,0),MATCH(R$1,'اطلاعات انشعابات شرکتها'!$1:$1,0)),0)</f>
        <v>0</v>
      </c>
      <c r="S669" s="265"/>
      <c r="T669" s="188">
        <f>IFERROR(INDEX('قرائت کنتور'!A:AZ,MATCH(A669&amp;"-"&amp;T$1,'قرائت کنتور'!B:B,0),MATCH(G669,'قرائت کنتور'!$1:$1,0)),0)</f>
        <v>0</v>
      </c>
      <c r="U669" s="188">
        <f>IFERROR(INDEX('قرائت کنتور'!A:AZ,MATCH(A669&amp;"-"&amp;U$1,'قرائت کنتور'!B:B,0),MATCH(L669,'قرائت کنتور'!$1:$1,0)),0)</f>
        <v>0</v>
      </c>
      <c r="V669" s="188">
        <f>IFERROR(INDEX('قرائت کنتور'!A:AZ,MATCH(A669&amp;"-"&amp;U$1,'قرائت کنتور'!B:B,0),MATCH(G669,'قرائت کنتور'!$1:$1,0)),0)</f>
        <v>0</v>
      </c>
      <c r="W669" s="188">
        <f>IFERROR(INDEX('قرائت کنتور'!A:AZ,MATCH(A669&amp;"-"&amp;W$1,'قرائت کنتور'!B:B,0),MATCH(L669,'قرائت کنتور'!$1:$1,0)),0)</f>
        <v>0</v>
      </c>
      <c r="X669" s="188">
        <f>IFERROR(INDEX('قرائت کنتور'!A:AZ,MATCH(A669&amp;"-"&amp;W$1,'قرائت کنتور'!B:B,0),MATCH(G669,'قرائت کنتور'!$1:$1,0)),0)</f>
        <v>0</v>
      </c>
      <c r="Y669" s="188">
        <f>IFERROR(INDEX('قرائت کنتور'!A:AZ,MATCH(A669&amp;"-"&amp;Y$1,'قرائت کنتور'!B:B,0),MATCH(L669,'قرائت کنتور'!$1:$1,0)),0)</f>
        <v>0</v>
      </c>
      <c r="Z669" s="188">
        <f>IFERROR(INDEX('قرائت کنتور'!A:AZ,MATCH(A669&amp;"-"&amp;Y$1,'قرائت کنتور'!B:B,0),MATCH(G669,'قرائت کنتور'!$1:$1,0)),0)</f>
        <v>0</v>
      </c>
      <c r="AA669" s="188">
        <f>IFERROR(INDEX('قرائت کنتور'!A:AZ,MATCH(A669&amp;"-"&amp;AA$1,'قرائت کنتور'!B:B,0),MATCH(L669,'قرائت کنتور'!$1:$1,0)),0)</f>
        <v>0</v>
      </c>
      <c r="AB669" s="188">
        <f>IFERROR(INDEX('قرائت کنتور'!A:AZ,MATCH(A669&amp;"-"&amp;AA$1,'قرائت کنتور'!B:B,0),MATCH(G669,'قرائت کنتور'!$1:$1,0)),0)</f>
        <v>0</v>
      </c>
      <c r="AC669" s="265"/>
      <c r="AD669" s="188">
        <f t="shared" si="235"/>
        <v>0</v>
      </c>
      <c r="AE669" s="188">
        <f t="shared" si="236"/>
        <v>0</v>
      </c>
      <c r="AF669" s="188">
        <f t="shared" si="237"/>
        <v>0</v>
      </c>
      <c r="AG669" s="188">
        <f t="shared" si="238"/>
        <v>0</v>
      </c>
      <c r="AH669" s="188">
        <f t="shared" si="239"/>
        <v>0</v>
      </c>
      <c r="AI669" s="188">
        <f t="shared" si="240"/>
        <v>0</v>
      </c>
      <c r="AJ669" s="188" t="str">
        <f t="shared" si="241"/>
        <v>0</v>
      </c>
      <c r="AK669" s="265"/>
      <c r="AL669" s="254" t="str">
        <f t="shared" si="242"/>
        <v>---</v>
      </c>
      <c r="AM669" s="254" t="str">
        <f t="shared" si="243"/>
        <v>---</v>
      </c>
      <c r="AN669" s="265"/>
      <c r="AO669" s="188" t="str">
        <f>IFERROR(INDEX('تعرفه ها'!A:Z,MATCH(P669&amp;"-"&amp;AO$1,'تعرفه ها'!C:C,0),MATCH(F669,'تعرفه ها'!$2:$2,0),1),"---")</f>
        <v>---</v>
      </c>
      <c r="AP669" s="188" t="str">
        <f>IFERROR(INDEX('تعرفه ها'!A:Z,MATCH(P669&amp;"-"&amp;AP$1,'تعرفه ها'!C:C,0),MATCH(F669,'تعرفه ها'!$2:$2,0),1),"---")</f>
        <v>---</v>
      </c>
      <c r="AQ669" s="188" t="str">
        <f>IFERROR(INDEX('تعرفه ها'!A:Z,MATCH(P669&amp;"-"&amp;AQ$1,'تعرفه ها'!C:C,0),MATCH(F669,'تعرفه ها'!$2:$2,0),1),"---")</f>
        <v>---</v>
      </c>
      <c r="AR669" s="188" t="str">
        <f>IFERROR(INDEX('تعرفه ها'!A:Z,MATCH(P669&amp;"-"&amp;AR$1,'تعرفه ها'!C:C,0),MATCH(F669,'تعرفه ها'!$2:$2,0),1),"---")</f>
        <v>---</v>
      </c>
      <c r="AS669" s="265"/>
      <c r="AT669" s="415" t="str">
        <f t="shared" si="244"/>
        <v>---</v>
      </c>
      <c r="AU669" s="415" t="str">
        <f t="shared" si="245"/>
        <v>---</v>
      </c>
      <c r="AV669" s="415" t="str">
        <f t="shared" si="246"/>
        <v>---</v>
      </c>
      <c r="AW669" s="415" t="str">
        <f t="shared" si="247"/>
        <v>---</v>
      </c>
      <c r="AX669" s="415" t="str">
        <f t="shared" si="248"/>
        <v>---</v>
      </c>
      <c r="AY669" s="415" t="str">
        <f>IFERROR(AH669*INDEX('تعرفه ها'!A:Z,MATCH("عوارض برق به ازاء هر کیلووات",'تعرفه ها'!$C:$C,0),MATCH(F669,'تعرفه ها'!$2:$2,0)),"---")</f>
        <v>---</v>
      </c>
      <c r="AZ669" s="415" t="str">
        <f t="shared" si="249"/>
        <v>---</v>
      </c>
      <c r="BA669" s="415" t="str">
        <f>IFERROR(ROUND(((AX669+AY669+AZ669)*INDEX('تعرفه ها'!A:Z,MATCH("هزینه نگهداری و تعمیرات شبکه برق",'تعرفه ها'!$C:$C,0),MATCH(F669,'تعرفه ها'!$2:$2,0))/100),0),"---")</f>
        <v>---</v>
      </c>
      <c r="BB669" s="415">
        <f>IFERROR(IF(P669="دیماندی",ROUND(AJ669*INDEX('تعرفه ها'!A:Z,MATCH(BB$1,'تعرفه ها'!$C:$C,0),MATCH(F669,'تعرفه ها'!$2:$2,0))*J669/30,0),0),"---")</f>
        <v>0</v>
      </c>
      <c r="BC669" s="415"/>
      <c r="BD669" s="54" t="str">
        <f>IFERROR(IF(INDEX('اطلاعات دوره'!A:Z,MATCH(G669,'اطلاعات دوره'!C:C,0),MATCH("برق",'اطلاعات دوره'!$1:$1,0))="دارد",ROUND(AX669*INDEX('تعرفه ها'!A:Z,MATCH("پیک فصلی برق",'تعرفه ها'!$C:$C,0),MATCH(F669,'تعرفه ها'!$2:$2,0))/100,0),0),"---")</f>
        <v>---</v>
      </c>
      <c r="BE669" s="415" t="str">
        <f>IFERROR(ROUND(((AX669+AY669+AZ669+BA669+BB669+BC669+BD669)*INDEX('تعرفه ها'!A:Z,MATCH("مالیات برق",'تعرفه ها'!$C:$C,0),MATCH(F669,'تعرفه ها'!$2:$2,0))/100),0),"---")</f>
        <v>---</v>
      </c>
      <c r="BF669" s="415" t="str">
        <f t="shared" si="250"/>
        <v>---</v>
      </c>
      <c r="BG669" s="415" t="str">
        <f t="shared" si="254"/>
        <v>---</v>
      </c>
      <c r="BH669" s="415" t="str">
        <f t="shared" si="251"/>
        <v>---</v>
      </c>
      <c r="BI669" s="54" t="str">
        <f t="shared" si="252"/>
        <v>---</v>
      </c>
      <c r="BJ669" s="55" t="str">
        <f t="shared" si="253"/>
        <v>---</v>
      </c>
      <c r="BK669" s="262"/>
      <c r="BL669" s="183" t="str">
        <f>IFERROR(IF(INDEX(پرداخت!A:AZ,MATCH(A669&amp;" - "&amp;"برق",پرداخت!$B:$B,0),MATCH(G669,پرداخت!$1:$1,0))="نشده","نشده","شده"),"---")</f>
        <v>---</v>
      </c>
      <c r="BN669" s="257"/>
      <c r="BO669" s="257"/>
      <c r="BP669" s="257"/>
      <c r="BQ669" s="257"/>
      <c r="BR669" s="257"/>
      <c r="BS669" s="257"/>
      <c r="BT669" s="257"/>
      <c r="BU669" s="257"/>
      <c r="BV669" s="257"/>
      <c r="BW669" s="257"/>
      <c r="BX669" s="257"/>
      <c r="BY669" s="257"/>
      <c r="BZ669" s="257"/>
      <c r="CA669" s="257"/>
      <c r="CB669" s="257"/>
      <c r="CC669" s="257"/>
      <c r="CD669" s="257"/>
      <c r="CE669" s="257"/>
      <c r="CF669" s="257"/>
      <c r="CG669" s="257"/>
      <c r="CH669"/>
      <c r="CI669"/>
      <c r="CJ669"/>
      <c r="CK669"/>
    </row>
    <row r="670" spans="1:89" ht="33.75" hidden="1">
      <c r="A670" s="170"/>
      <c r="B670" s="47">
        <f>IFERROR(INDEX('اطلاعات انشعابات شرکتها'!A:BB,MATCH(A670,'اطلاعات انشعابات شرکتها'!A:A,0),MATCH(B$1,'اطلاعات انشعابات شرکتها'!$1:$1,0)),0)</f>
        <v>0</v>
      </c>
      <c r="C670" s="48">
        <f>IFERROR(INDEX('اطلاعات انشعابات شرکتها'!A:BB,MATCH(A670,'اطلاعات انشعابات شرکتها'!A:A,0),MATCH(C$1,'اطلاعات انشعابات شرکتها'!$1:$1,0)),0)</f>
        <v>0</v>
      </c>
      <c r="D670" s="45"/>
      <c r="E670" s="171"/>
      <c r="F670" s="170"/>
      <c r="G670" s="188" t="str">
        <f t="shared" si="232"/>
        <v>/</v>
      </c>
      <c r="H670" s="188">
        <f>IFERROR(INDEX('اطلاعات دوره'!A:Z,MATCH(G670,'اطلاعات دوره'!C:C,0),MATCH(H$1,'اطلاعات دوره'!$1:$1,0)),0)</f>
        <v>0</v>
      </c>
      <c r="I670" s="188">
        <f>IFERROR(INDEX('اطلاعات دوره'!A:Z,MATCH(G670,'اطلاعات دوره'!C:C,0),MATCH(I$1,'اطلاعات دوره'!$1:$1,0)),0)</f>
        <v>0</v>
      </c>
      <c r="J670" s="188">
        <f>IFERROR(INDEX('اطلاعات دوره'!A:Z,MATCH(G670,'اطلاعات دوره'!C:C,0),MATCH(J$1,'اطلاعات دوره'!$1:$1,0)),0)</f>
        <v>0</v>
      </c>
      <c r="K670" s="265"/>
      <c r="L670" s="188" t="str">
        <f>IFERROR(INDEX('اطلاعات دوره'!A:Z,MATCH(G670,'اطلاعات دوره'!C:C,0)-1,MATCH("عنوان",'اطلاعات دوره'!$1:$1,0)),"---")</f>
        <v>---</v>
      </c>
      <c r="M670" s="188" t="str">
        <f t="shared" si="233"/>
        <v>----</v>
      </c>
      <c r="N670" s="188" t="str">
        <f t="shared" si="234"/>
        <v>-/</v>
      </c>
      <c r="O670" s="265"/>
      <c r="P670" s="188">
        <f>IFERROR(INDEX('اطلاعات انشعابات شرکتها'!A:BB,MATCH(A670,'اطلاعات انشعابات شرکتها'!A:A,0),MATCH(P$1,'اطلاعات انشعابات شرکتها'!$1:$1,0)),0)</f>
        <v>0</v>
      </c>
      <c r="Q670" s="188">
        <f>IFERROR(INDEX('اطلاعات انشعابات شرکتها'!A:BB,MATCH(A670,'اطلاعات انشعابات شرکتها'!A:A,0),MATCH(Q$1,'اطلاعات انشعابات شرکتها'!$1:$1,0)),0)</f>
        <v>0</v>
      </c>
      <c r="R670" s="188">
        <f>IFERROR(INDEX('اطلاعات انشعابات شرکتها'!A:BB,MATCH(A670,'اطلاعات انشعابات شرکتها'!A:A,0),MATCH(R$1,'اطلاعات انشعابات شرکتها'!$1:$1,0)),0)</f>
        <v>0</v>
      </c>
      <c r="S670" s="265"/>
      <c r="T670" s="188">
        <f>IFERROR(INDEX('قرائت کنتور'!A:AZ,MATCH(A670&amp;"-"&amp;T$1,'قرائت کنتور'!B:B,0),MATCH(G670,'قرائت کنتور'!$1:$1,0)),0)</f>
        <v>0</v>
      </c>
      <c r="U670" s="188">
        <f>IFERROR(INDEX('قرائت کنتور'!A:AZ,MATCH(A670&amp;"-"&amp;U$1,'قرائت کنتور'!B:B,0),MATCH(L670,'قرائت کنتور'!$1:$1,0)),0)</f>
        <v>0</v>
      </c>
      <c r="V670" s="188">
        <f>IFERROR(INDEX('قرائت کنتور'!A:AZ,MATCH(A670&amp;"-"&amp;U$1,'قرائت کنتور'!B:B,0),MATCH(G670,'قرائت کنتور'!$1:$1,0)),0)</f>
        <v>0</v>
      </c>
      <c r="W670" s="188">
        <f>IFERROR(INDEX('قرائت کنتور'!A:AZ,MATCH(A670&amp;"-"&amp;W$1,'قرائت کنتور'!B:B,0),MATCH(L670,'قرائت کنتور'!$1:$1,0)),0)</f>
        <v>0</v>
      </c>
      <c r="X670" s="188">
        <f>IFERROR(INDEX('قرائت کنتور'!A:AZ,MATCH(A670&amp;"-"&amp;W$1,'قرائت کنتور'!B:B,0),MATCH(G670,'قرائت کنتور'!$1:$1,0)),0)</f>
        <v>0</v>
      </c>
      <c r="Y670" s="188">
        <f>IFERROR(INDEX('قرائت کنتور'!A:AZ,MATCH(A670&amp;"-"&amp;Y$1,'قرائت کنتور'!B:B,0),MATCH(L670,'قرائت کنتور'!$1:$1,0)),0)</f>
        <v>0</v>
      </c>
      <c r="Z670" s="188">
        <f>IFERROR(INDEX('قرائت کنتور'!A:AZ,MATCH(A670&amp;"-"&amp;Y$1,'قرائت کنتور'!B:B,0),MATCH(G670,'قرائت کنتور'!$1:$1,0)),0)</f>
        <v>0</v>
      </c>
      <c r="AA670" s="188">
        <f>IFERROR(INDEX('قرائت کنتور'!A:AZ,MATCH(A670&amp;"-"&amp;AA$1,'قرائت کنتور'!B:B,0),MATCH(L670,'قرائت کنتور'!$1:$1,0)),0)</f>
        <v>0</v>
      </c>
      <c r="AB670" s="188">
        <f>IFERROR(INDEX('قرائت کنتور'!A:AZ,MATCH(A670&amp;"-"&amp;AA$1,'قرائت کنتور'!B:B,0),MATCH(G670,'قرائت کنتور'!$1:$1,0)),0)</f>
        <v>0</v>
      </c>
      <c r="AC670" s="265"/>
      <c r="AD670" s="188">
        <f t="shared" si="235"/>
        <v>0</v>
      </c>
      <c r="AE670" s="188">
        <f t="shared" si="236"/>
        <v>0</v>
      </c>
      <c r="AF670" s="188">
        <f t="shared" si="237"/>
        <v>0</v>
      </c>
      <c r="AG670" s="188">
        <f t="shared" si="238"/>
        <v>0</v>
      </c>
      <c r="AH670" s="188">
        <f t="shared" si="239"/>
        <v>0</v>
      </c>
      <c r="AI670" s="188">
        <f t="shared" si="240"/>
        <v>0</v>
      </c>
      <c r="AJ670" s="188" t="str">
        <f t="shared" si="241"/>
        <v>0</v>
      </c>
      <c r="AK670" s="265"/>
      <c r="AL670" s="254" t="str">
        <f t="shared" si="242"/>
        <v>---</v>
      </c>
      <c r="AM670" s="254" t="str">
        <f t="shared" si="243"/>
        <v>---</v>
      </c>
      <c r="AN670" s="265"/>
      <c r="AO670" s="188" t="str">
        <f>IFERROR(INDEX('تعرفه ها'!A:Z,MATCH(P670&amp;"-"&amp;AO$1,'تعرفه ها'!C:C,0),MATCH(F670,'تعرفه ها'!$2:$2,0),1),"---")</f>
        <v>---</v>
      </c>
      <c r="AP670" s="188" t="str">
        <f>IFERROR(INDEX('تعرفه ها'!A:Z,MATCH(P670&amp;"-"&amp;AP$1,'تعرفه ها'!C:C,0),MATCH(F670,'تعرفه ها'!$2:$2,0),1),"---")</f>
        <v>---</v>
      </c>
      <c r="AQ670" s="188" t="str">
        <f>IFERROR(INDEX('تعرفه ها'!A:Z,MATCH(P670&amp;"-"&amp;AQ$1,'تعرفه ها'!C:C,0),MATCH(F670,'تعرفه ها'!$2:$2,0),1),"---")</f>
        <v>---</v>
      </c>
      <c r="AR670" s="188" t="str">
        <f>IFERROR(INDEX('تعرفه ها'!A:Z,MATCH(P670&amp;"-"&amp;AR$1,'تعرفه ها'!C:C,0),MATCH(F670,'تعرفه ها'!$2:$2,0),1),"---")</f>
        <v>---</v>
      </c>
      <c r="AS670" s="265"/>
      <c r="AT670" s="415" t="str">
        <f t="shared" si="244"/>
        <v>---</v>
      </c>
      <c r="AU670" s="415" t="str">
        <f t="shared" si="245"/>
        <v>---</v>
      </c>
      <c r="AV670" s="415" t="str">
        <f t="shared" si="246"/>
        <v>---</v>
      </c>
      <c r="AW670" s="415" t="str">
        <f t="shared" si="247"/>
        <v>---</v>
      </c>
      <c r="AX670" s="415" t="str">
        <f t="shared" si="248"/>
        <v>---</v>
      </c>
      <c r="AY670" s="415" t="str">
        <f>IFERROR(AH670*INDEX('تعرفه ها'!A:Z,MATCH("عوارض برق به ازاء هر کیلووات",'تعرفه ها'!$C:$C,0),MATCH(F670,'تعرفه ها'!$2:$2,0)),"---")</f>
        <v>---</v>
      </c>
      <c r="AZ670" s="415" t="str">
        <f t="shared" si="249"/>
        <v>---</v>
      </c>
      <c r="BA670" s="415" t="str">
        <f>IFERROR(ROUND(((AX670+AY670+AZ670)*INDEX('تعرفه ها'!A:Z,MATCH("هزینه نگهداری و تعمیرات شبکه برق",'تعرفه ها'!$C:$C,0),MATCH(F670,'تعرفه ها'!$2:$2,0))/100),0),"---")</f>
        <v>---</v>
      </c>
      <c r="BB670" s="415">
        <f>IFERROR(IF(P670="دیماندی",ROUND(AJ670*INDEX('تعرفه ها'!A:Z,MATCH(BB$1,'تعرفه ها'!$C:$C,0),MATCH(F670,'تعرفه ها'!$2:$2,0))*J670/30,0),0),"---")</f>
        <v>0</v>
      </c>
      <c r="BC670" s="415"/>
      <c r="BD670" s="54" t="str">
        <f>IFERROR(IF(INDEX('اطلاعات دوره'!A:Z,MATCH(G670,'اطلاعات دوره'!C:C,0),MATCH("برق",'اطلاعات دوره'!$1:$1,0))="دارد",ROUND(AX670*INDEX('تعرفه ها'!A:Z,MATCH("پیک فصلی برق",'تعرفه ها'!$C:$C,0),MATCH(F670,'تعرفه ها'!$2:$2,0))/100,0),0),"---")</f>
        <v>---</v>
      </c>
      <c r="BE670" s="415" t="str">
        <f>IFERROR(ROUND(((AX670+AY670+AZ670+BA670+BB670+BC670+BD670)*INDEX('تعرفه ها'!A:Z,MATCH("مالیات برق",'تعرفه ها'!$C:$C,0),MATCH(F670,'تعرفه ها'!$2:$2,0))/100),0),"---")</f>
        <v>---</v>
      </c>
      <c r="BF670" s="415" t="str">
        <f t="shared" si="250"/>
        <v>---</v>
      </c>
      <c r="BG670" s="415" t="str">
        <f t="shared" si="254"/>
        <v>---</v>
      </c>
      <c r="BH670" s="415" t="str">
        <f t="shared" si="251"/>
        <v>---</v>
      </c>
      <c r="BI670" s="54" t="str">
        <f t="shared" si="252"/>
        <v>---</v>
      </c>
      <c r="BJ670" s="55" t="str">
        <f t="shared" si="253"/>
        <v>---</v>
      </c>
      <c r="BK670" s="262"/>
      <c r="BL670" s="183" t="str">
        <f>IFERROR(IF(INDEX(پرداخت!A:AZ,MATCH(A670&amp;" - "&amp;"برق",پرداخت!$B:$B,0),MATCH(G670,پرداخت!$1:$1,0))="نشده","نشده","شده"),"---")</f>
        <v>---</v>
      </c>
      <c r="BN670" s="257"/>
      <c r="BO670" s="257"/>
      <c r="BP670" s="257"/>
      <c r="BQ670" s="257"/>
      <c r="BR670" s="257"/>
      <c r="BS670" s="257"/>
      <c r="BT670" s="257"/>
      <c r="BU670" s="257"/>
      <c r="BV670" s="257"/>
      <c r="BW670" s="257"/>
      <c r="BX670" s="257"/>
      <c r="BY670" s="257"/>
      <c r="BZ670" s="257"/>
      <c r="CA670" s="257"/>
      <c r="CB670" s="257"/>
      <c r="CC670" s="257"/>
      <c r="CD670" s="257"/>
      <c r="CE670" s="257"/>
      <c r="CF670" s="257"/>
      <c r="CG670" s="257"/>
      <c r="CH670"/>
      <c r="CI670"/>
      <c r="CJ670"/>
      <c r="CK670"/>
    </row>
    <row r="671" spans="1:89" ht="33.75" hidden="1">
      <c r="A671" s="170"/>
      <c r="B671" s="47">
        <f>IFERROR(INDEX('اطلاعات انشعابات شرکتها'!A:BB,MATCH(A671,'اطلاعات انشعابات شرکتها'!A:A,0),MATCH(B$1,'اطلاعات انشعابات شرکتها'!$1:$1,0)),0)</f>
        <v>0</v>
      </c>
      <c r="C671" s="48">
        <f>IFERROR(INDEX('اطلاعات انشعابات شرکتها'!A:BB,MATCH(A671,'اطلاعات انشعابات شرکتها'!A:A,0),MATCH(C$1,'اطلاعات انشعابات شرکتها'!$1:$1,0)),0)</f>
        <v>0</v>
      </c>
      <c r="D671" s="45"/>
      <c r="E671" s="171"/>
      <c r="F671" s="170"/>
      <c r="G671" s="188" t="str">
        <f t="shared" si="232"/>
        <v>/</v>
      </c>
      <c r="H671" s="188">
        <f>IFERROR(INDEX('اطلاعات دوره'!A:Z,MATCH(G671,'اطلاعات دوره'!C:C,0),MATCH(H$1,'اطلاعات دوره'!$1:$1,0)),0)</f>
        <v>0</v>
      </c>
      <c r="I671" s="188">
        <f>IFERROR(INDEX('اطلاعات دوره'!A:Z,MATCH(G671,'اطلاعات دوره'!C:C,0),MATCH(I$1,'اطلاعات دوره'!$1:$1,0)),0)</f>
        <v>0</v>
      </c>
      <c r="J671" s="188">
        <f>IFERROR(INDEX('اطلاعات دوره'!A:Z,MATCH(G671,'اطلاعات دوره'!C:C,0),MATCH(J$1,'اطلاعات دوره'!$1:$1,0)),0)</f>
        <v>0</v>
      </c>
      <c r="K671" s="265"/>
      <c r="L671" s="188" t="str">
        <f>IFERROR(INDEX('اطلاعات دوره'!A:Z,MATCH(G671,'اطلاعات دوره'!C:C,0)-1,MATCH("عنوان",'اطلاعات دوره'!$1:$1,0)),"---")</f>
        <v>---</v>
      </c>
      <c r="M671" s="188" t="str">
        <f t="shared" si="233"/>
        <v>----</v>
      </c>
      <c r="N671" s="188" t="str">
        <f t="shared" si="234"/>
        <v>-/</v>
      </c>
      <c r="O671" s="265"/>
      <c r="P671" s="188">
        <f>IFERROR(INDEX('اطلاعات انشعابات شرکتها'!A:BB,MATCH(A671,'اطلاعات انشعابات شرکتها'!A:A,0),MATCH(P$1,'اطلاعات انشعابات شرکتها'!$1:$1,0)),0)</f>
        <v>0</v>
      </c>
      <c r="Q671" s="188">
        <f>IFERROR(INDEX('اطلاعات انشعابات شرکتها'!A:BB,MATCH(A671,'اطلاعات انشعابات شرکتها'!A:A,0),MATCH(Q$1,'اطلاعات انشعابات شرکتها'!$1:$1,0)),0)</f>
        <v>0</v>
      </c>
      <c r="R671" s="188">
        <f>IFERROR(INDEX('اطلاعات انشعابات شرکتها'!A:BB,MATCH(A671,'اطلاعات انشعابات شرکتها'!A:A,0),MATCH(R$1,'اطلاعات انشعابات شرکتها'!$1:$1,0)),0)</f>
        <v>0</v>
      </c>
      <c r="S671" s="265"/>
      <c r="T671" s="188">
        <f>IFERROR(INDEX('قرائت کنتور'!A:AZ,MATCH(A671&amp;"-"&amp;T$1,'قرائت کنتور'!B:B,0),MATCH(G671,'قرائت کنتور'!$1:$1,0)),0)</f>
        <v>0</v>
      </c>
      <c r="U671" s="188">
        <f>IFERROR(INDEX('قرائت کنتور'!A:AZ,MATCH(A671&amp;"-"&amp;U$1,'قرائت کنتور'!B:B,0),MATCH(L671,'قرائت کنتور'!$1:$1,0)),0)</f>
        <v>0</v>
      </c>
      <c r="V671" s="188">
        <f>IFERROR(INDEX('قرائت کنتور'!A:AZ,MATCH(A671&amp;"-"&amp;U$1,'قرائت کنتور'!B:B,0),MATCH(G671,'قرائت کنتور'!$1:$1,0)),0)</f>
        <v>0</v>
      </c>
      <c r="W671" s="188">
        <f>IFERROR(INDEX('قرائت کنتور'!A:AZ,MATCH(A671&amp;"-"&amp;W$1,'قرائت کنتور'!B:B,0),MATCH(L671,'قرائت کنتور'!$1:$1,0)),0)</f>
        <v>0</v>
      </c>
      <c r="X671" s="188">
        <f>IFERROR(INDEX('قرائت کنتور'!A:AZ,MATCH(A671&amp;"-"&amp;W$1,'قرائت کنتور'!B:B,0),MATCH(G671,'قرائت کنتور'!$1:$1,0)),0)</f>
        <v>0</v>
      </c>
      <c r="Y671" s="188">
        <f>IFERROR(INDEX('قرائت کنتور'!A:AZ,MATCH(A671&amp;"-"&amp;Y$1,'قرائت کنتور'!B:B,0),MATCH(L671,'قرائت کنتور'!$1:$1,0)),0)</f>
        <v>0</v>
      </c>
      <c r="Z671" s="188">
        <f>IFERROR(INDEX('قرائت کنتور'!A:AZ,MATCH(A671&amp;"-"&amp;Y$1,'قرائت کنتور'!B:B,0),MATCH(G671,'قرائت کنتور'!$1:$1,0)),0)</f>
        <v>0</v>
      </c>
      <c r="AA671" s="188">
        <f>IFERROR(INDEX('قرائت کنتور'!A:AZ,MATCH(A671&amp;"-"&amp;AA$1,'قرائت کنتور'!B:B,0),MATCH(L671,'قرائت کنتور'!$1:$1,0)),0)</f>
        <v>0</v>
      </c>
      <c r="AB671" s="188">
        <f>IFERROR(INDEX('قرائت کنتور'!A:AZ,MATCH(A671&amp;"-"&amp;AA$1,'قرائت کنتور'!B:B,0),MATCH(G671,'قرائت کنتور'!$1:$1,0)),0)</f>
        <v>0</v>
      </c>
      <c r="AC671" s="265"/>
      <c r="AD671" s="188">
        <f t="shared" si="235"/>
        <v>0</v>
      </c>
      <c r="AE671" s="188">
        <f t="shared" si="236"/>
        <v>0</v>
      </c>
      <c r="AF671" s="188">
        <f t="shared" si="237"/>
        <v>0</v>
      </c>
      <c r="AG671" s="188">
        <f t="shared" si="238"/>
        <v>0</v>
      </c>
      <c r="AH671" s="188">
        <f t="shared" si="239"/>
        <v>0</v>
      </c>
      <c r="AI671" s="188">
        <f t="shared" si="240"/>
        <v>0</v>
      </c>
      <c r="AJ671" s="188" t="str">
        <f t="shared" si="241"/>
        <v>0</v>
      </c>
      <c r="AK671" s="265"/>
      <c r="AL671" s="254" t="str">
        <f t="shared" si="242"/>
        <v>---</v>
      </c>
      <c r="AM671" s="254" t="str">
        <f t="shared" si="243"/>
        <v>---</v>
      </c>
      <c r="AN671" s="265"/>
      <c r="AO671" s="188" t="str">
        <f>IFERROR(INDEX('تعرفه ها'!A:Z,MATCH(P671&amp;"-"&amp;AO$1,'تعرفه ها'!C:C,0),MATCH(F671,'تعرفه ها'!$2:$2,0),1),"---")</f>
        <v>---</v>
      </c>
      <c r="AP671" s="188" t="str">
        <f>IFERROR(INDEX('تعرفه ها'!A:Z,MATCH(P671&amp;"-"&amp;AP$1,'تعرفه ها'!C:C,0),MATCH(F671,'تعرفه ها'!$2:$2,0),1),"---")</f>
        <v>---</v>
      </c>
      <c r="AQ671" s="188" t="str">
        <f>IFERROR(INDEX('تعرفه ها'!A:Z,MATCH(P671&amp;"-"&amp;AQ$1,'تعرفه ها'!C:C,0),MATCH(F671,'تعرفه ها'!$2:$2,0),1),"---")</f>
        <v>---</v>
      </c>
      <c r="AR671" s="188" t="str">
        <f>IFERROR(INDEX('تعرفه ها'!A:Z,MATCH(P671&amp;"-"&amp;AR$1,'تعرفه ها'!C:C,0),MATCH(F671,'تعرفه ها'!$2:$2,0),1),"---")</f>
        <v>---</v>
      </c>
      <c r="AS671" s="265"/>
      <c r="AT671" s="415" t="str">
        <f t="shared" si="244"/>
        <v>---</v>
      </c>
      <c r="AU671" s="415" t="str">
        <f t="shared" si="245"/>
        <v>---</v>
      </c>
      <c r="AV671" s="415" t="str">
        <f t="shared" si="246"/>
        <v>---</v>
      </c>
      <c r="AW671" s="415" t="str">
        <f t="shared" si="247"/>
        <v>---</v>
      </c>
      <c r="AX671" s="415" t="str">
        <f t="shared" si="248"/>
        <v>---</v>
      </c>
      <c r="AY671" s="415" t="str">
        <f>IFERROR(AH671*INDEX('تعرفه ها'!A:Z,MATCH("عوارض برق به ازاء هر کیلووات",'تعرفه ها'!$C:$C,0),MATCH(F671,'تعرفه ها'!$2:$2,0)),"---")</f>
        <v>---</v>
      </c>
      <c r="AZ671" s="415" t="str">
        <f t="shared" si="249"/>
        <v>---</v>
      </c>
      <c r="BA671" s="415" t="str">
        <f>IFERROR(ROUND(((AX671+AY671+AZ671)*INDEX('تعرفه ها'!A:Z,MATCH("هزینه نگهداری و تعمیرات شبکه برق",'تعرفه ها'!$C:$C,0),MATCH(F671,'تعرفه ها'!$2:$2,0))/100),0),"---")</f>
        <v>---</v>
      </c>
      <c r="BB671" s="415">
        <f>IFERROR(IF(P671="دیماندی",ROUND(AJ671*INDEX('تعرفه ها'!A:Z,MATCH(BB$1,'تعرفه ها'!$C:$C,0),MATCH(F671,'تعرفه ها'!$2:$2,0))*J671/30,0),0),"---")</f>
        <v>0</v>
      </c>
      <c r="BC671" s="415"/>
      <c r="BD671" s="54" t="str">
        <f>IFERROR(IF(INDEX('اطلاعات دوره'!A:Z,MATCH(G671,'اطلاعات دوره'!C:C,0),MATCH("برق",'اطلاعات دوره'!$1:$1,0))="دارد",ROUND(AX671*INDEX('تعرفه ها'!A:Z,MATCH("پیک فصلی برق",'تعرفه ها'!$C:$C,0),MATCH(F671,'تعرفه ها'!$2:$2,0))/100,0),0),"---")</f>
        <v>---</v>
      </c>
      <c r="BE671" s="415" t="str">
        <f>IFERROR(ROUND(((AX671+AY671+AZ671+BA671+BB671+BC671+BD671)*INDEX('تعرفه ها'!A:Z,MATCH("مالیات برق",'تعرفه ها'!$C:$C,0),MATCH(F671,'تعرفه ها'!$2:$2,0))/100),0),"---")</f>
        <v>---</v>
      </c>
      <c r="BF671" s="415" t="str">
        <f t="shared" si="250"/>
        <v>---</v>
      </c>
      <c r="BG671" s="415" t="str">
        <f t="shared" si="254"/>
        <v>---</v>
      </c>
      <c r="BH671" s="415" t="str">
        <f t="shared" si="251"/>
        <v>---</v>
      </c>
      <c r="BI671" s="54" t="str">
        <f t="shared" si="252"/>
        <v>---</v>
      </c>
      <c r="BJ671" s="55" t="str">
        <f t="shared" si="253"/>
        <v>---</v>
      </c>
      <c r="BK671" s="262"/>
      <c r="BL671" s="183" t="str">
        <f>IFERROR(IF(INDEX(پرداخت!A:AZ,MATCH(A671&amp;" - "&amp;"برق",پرداخت!$B:$B,0),MATCH(G671,پرداخت!$1:$1,0))="نشده","نشده","شده"),"---")</f>
        <v>---</v>
      </c>
      <c r="BN671" s="257"/>
      <c r="BO671" s="257"/>
      <c r="BP671" s="257"/>
      <c r="BQ671" s="257"/>
      <c r="BR671" s="257"/>
      <c r="BS671" s="257"/>
      <c r="BT671" s="257"/>
      <c r="BU671" s="257"/>
      <c r="BV671" s="257"/>
      <c r="BW671" s="257"/>
      <c r="BX671" s="257"/>
      <c r="BY671" s="257"/>
      <c r="BZ671" s="257"/>
      <c r="CA671" s="257"/>
      <c r="CB671" s="257"/>
      <c r="CC671" s="257"/>
      <c r="CD671" s="257"/>
      <c r="CE671" s="257"/>
      <c r="CF671" s="257"/>
      <c r="CG671" s="257"/>
      <c r="CH671"/>
      <c r="CI671"/>
      <c r="CJ671"/>
      <c r="CK671"/>
    </row>
    <row r="672" spans="1:89" ht="33.75" hidden="1">
      <c r="A672" s="170"/>
      <c r="B672" s="47">
        <f>IFERROR(INDEX('اطلاعات انشعابات شرکتها'!A:BB,MATCH(A672,'اطلاعات انشعابات شرکتها'!A:A,0),MATCH(B$1,'اطلاعات انشعابات شرکتها'!$1:$1,0)),0)</f>
        <v>0</v>
      </c>
      <c r="C672" s="48">
        <f>IFERROR(INDEX('اطلاعات انشعابات شرکتها'!A:BB,MATCH(A672,'اطلاعات انشعابات شرکتها'!A:A,0),MATCH(C$1,'اطلاعات انشعابات شرکتها'!$1:$1,0)),0)</f>
        <v>0</v>
      </c>
      <c r="D672" s="45"/>
      <c r="E672" s="171"/>
      <c r="F672" s="170"/>
      <c r="G672" s="188" t="str">
        <f t="shared" si="232"/>
        <v>/</v>
      </c>
      <c r="H672" s="188">
        <f>IFERROR(INDEX('اطلاعات دوره'!A:Z,MATCH(G672,'اطلاعات دوره'!C:C,0),MATCH(H$1,'اطلاعات دوره'!$1:$1,0)),0)</f>
        <v>0</v>
      </c>
      <c r="I672" s="188">
        <f>IFERROR(INDEX('اطلاعات دوره'!A:Z,MATCH(G672,'اطلاعات دوره'!C:C,0),MATCH(I$1,'اطلاعات دوره'!$1:$1,0)),0)</f>
        <v>0</v>
      </c>
      <c r="J672" s="188">
        <f>IFERROR(INDEX('اطلاعات دوره'!A:Z,MATCH(G672,'اطلاعات دوره'!C:C,0),MATCH(J$1,'اطلاعات دوره'!$1:$1,0)),0)</f>
        <v>0</v>
      </c>
      <c r="K672" s="265"/>
      <c r="L672" s="188" t="str">
        <f>IFERROR(INDEX('اطلاعات دوره'!A:Z,MATCH(G672,'اطلاعات دوره'!C:C,0)-1,MATCH("عنوان",'اطلاعات دوره'!$1:$1,0)),"---")</f>
        <v>---</v>
      </c>
      <c r="M672" s="188" t="str">
        <f t="shared" si="233"/>
        <v>----</v>
      </c>
      <c r="N672" s="188" t="str">
        <f t="shared" si="234"/>
        <v>-/</v>
      </c>
      <c r="O672" s="265"/>
      <c r="P672" s="188">
        <f>IFERROR(INDEX('اطلاعات انشعابات شرکتها'!A:BB,MATCH(A672,'اطلاعات انشعابات شرکتها'!A:A,0),MATCH(P$1,'اطلاعات انشعابات شرکتها'!$1:$1,0)),0)</f>
        <v>0</v>
      </c>
      <c r="Q672" s="188">
        <f>IFERROR(INDEX('اطلاعات انشعابات شرکتها'!A:BB,MATCH(A672,'اطلاعات انشعابات شرکتها'!A:A,0),MATCH(Q$1,'اطلاعات انشعابات شرکتها'!$1:$1,0)),0)</f>
        <v>0</v>
      </c>
      <c r="R672" s="188">
        <f>IFERROR(INDEX('اطلاعات انشعابات شرکتها'!A:BB,MATCH(A672,'اطلاعات انشعابات شرکتها'!A:A,0),MATCH(R$1,'اطلاعات انشعابات شرکتها'!$1:$1,0)),0)</f>
        <v>0</v>
      </c>
      <c r="S672" s="265"/>
      <c r="T672" s="188">
        <f>IFERROR(INDEX('قرائت کنتور'!A:AZ,MATCH(A672&amp;"-"&amp;T$1,'قرائت کنتور'!B:B,0),MATCH(G672,'قرائت کنتور'!$1:$1,0)),0)</f>
        <v>0</v>
      </c>
      <c r="U672" s="188">
        <f>IFERROR(INDEX('قرائت کنتور'!A:AZ,MATCH(A672&amp;"-"&amp;U$1,'قرائت کنتور'!B:B,0),MATCH(L672,'قرائت کنتور'!$1:$1,0)),0)</f>
        <v>0</v>
      </c>
      <c r="V672" s="188">
        <f>IFERROR(INDEX('قرائت کنتور'!A:AZ,MATCH(A672&amp;"-"&amp;U$1,'قرائت کنتور'!B:B,0),MATCH(G672,'قرائت کنتور'!$1:$1,0)),0)</f>
        <v>0</v>
      </c>
      <c r="W672" s="188">
        <f>IFERROR(INDEX('قرائت کنتور'!A:AZ,MATCH(A672&amp;"-"&amp;W$1,'قرائت کنتور'!B:B,0),MATCH(L672,'قرائت کنتور'!$1:$1,0)),0)</f>
        <v>0</v>
      </c>
      <c r="X672" s="188">
        <f>IFERROR(INDEX('قرائت کنتور'!A:AZ,MATCH(A672&amp;"-"&amp;W$1,'قرائت کنتور'!B:B,0),MATCH(G672,'قرائت کنتور'!$1:$1,0)),0)</f>
        <v>0</v>
      </c>
      <c r="Y672" s="188">
        <f>IFERROR(INDEX('قرائت کنتور'!A:AZ,MATCH(A672&amp;"-"&amp;Y$1,'قرائت کنتور'!B:B,0),MATCH(L672,'قرائت کنتور'!$1:$1,0)),0)</f>
        <v>0</v>
      </c>
      <c r="Z672" s="188">
        <f>IFERROR(INDEX('قرائت کنتور'!A:AZ,MATCH(A672&amp;"-"&amp;Y$1,'قرائت کنتور'!B:B,0),MATCH(G672,'قرائت کنتور'!$1:$1,0)),0)</f>
        <v>0</v>
      </c>
      <c r="AA672" s="188">
        <f>IFERROR(INDEX('قرائت کنتور'!A:AZ,MATCH(A672&amp;"-"&amp;AA$1,'قرائت کنتور'!B:B,0),MATCH(L672,'قرائت کنتور'!$1:$1,0)),0)</f>
        <v>0</v>
      </c>
      <c r="AB672" s="188">
        <f>IFERROR(INDEX('قرائت کنتور'!A:AZ,MATCH(A672&amp;"-"&amp;AA$1,'قرائت کنتور'!B:B,0),MATCH(G672,'قرائت کنتور'!$1:$1,0)),0)</f>
        <v>0</v>
      </c>
      <c r="AC672" s="265"/>
      <c r="AD672" s="188">
        <f t="shared" si="235"/>
        <v>0</v>
      </c>
      <c r="AE672" s="188">
        <f t="shared" si="236"/>
        <v>0</v>
      </c>
      <c r="AF672" s="188">
        <f t="shared" si="237"/>
        <v>0</v>
      </c>
      <c r="AG672" s="188">
        <f t="shared" si="238"/>
        <v>0</v>
      </c>
      <c r="AH672" s="188">
        <f t="shared" si="239"/>
        <v>0</v>
      </c>
      <c r="AI672" s="188">
        <f t="shared" si="240"/>
        <v>0</v>
      </c>
      <c r="AJ672" s="188" t="str">
        <f t="shared" si="241"/>
        <v>0</v>
      </c>
      <c r="AK672" s="265"/>
      <c r="AL672" s="254" t="str">
        <f t="shared" si="242"/>
        <v>---</v>
      </c>
      <c r="AM672" s="254" t="str">
        <f t="shared" si="243"/>
        <v>---</v>
      </c>
      <c r="AN672" s="265"/>
      <c r="AO672" s="188" t="str">
        <f>IFERROR(INDEX('تعرفه ها'!A:Z,MATCH(P672&amp;"-"&amp;AO$1,'تعرفه ها'!C:C,0),MATCH(F672,'تعرفه ها'!$2:$2,0),1),"---")</f>
        <v>---</v>
      </c>
      <c r="AP672" s="188" t="str">
        <f>IFERROR(INDEX('تعرفه ها'!A:Z,MATCH(P672&amp;"-"&amp;AP$1,'تعرفه ها'!C:C,0),MATCH(F672,'تعرفه ها'!$2:$2,0),1),"---")</f>
        <v>---</v>
      </c>
      <c r="AQ672" s="188" t="str">
        <f>IFERROR(INDEX('تعرفه ها'!A:Z,MATCH(P672&amp;"-"&amp;AQ$1,'تعرفه ها'!C:C,0),MATCH(F672,'تعرفه ها'!$2:$2,0),1),"---")</f>
        <v>---</v>
      </c>
      <c r="AR672" s="188" t="str">
        <f>IFERROR(INDEX('تعرفه ها'!A:Z,MATCH(P672&amp;"-"&amp;AR$1,'تعرفه ها'!C:C,0),MATCH(F672,'تعرفه ها'!$2:$2,0),1),"---")</f>
        <v>---</v>
      </c>
      <c r="AS672" s="265"/>
      <c r="AT672" s="415" t="str">
        <f t="shared" si="244"/>
        <v>---</v>
      </c>
      <c r="AU672" s="415" t="str">
        <f t="shared" si="245"/>
        <v>---</v>
      </c>
      <c r="AV672" s="415" t="str">
        <f t="shared" si="246"/>
        <v>---</v>
      </c>
      <c r="AW672" s="415" t="str">
        <f t="shared" si="247"/>
        <v>---</v>
      </c>
      <c r="AX672" s="415" t="str">
        <f t="shared" si="248"/>
        <v>---</v>
      </c>
      <c r="AY672" s="415" t="str">
        <f>IFERROR(AH672*INDEX('تعرفه ها'!A:Z,MATCH("عوارض برق به ازاء هر کیلووات",'تعرفه ها'!$C:$C,0),MATCH(F672,'تعرفه ها'!$2:$2,0)),"---")</f>
        <v>---</v>
      </c>
      <c r="AZ672" s="415" t="str">
        <f t="shared" si="249"/>
        <v>---</v>
      </c>
      <c r="BA672" s="415" t="str">
        <f>IFERROR(ROUND(((AX672+AY672+AZ672)*INDEX('تعرفه ها'!A:Z,MATCH("هزینه نگهداری و تعمیرات شبکه برق",'تعرفه ها'!$C:$C,0),MATCH(F672,'تعرفه ها'!$2:$2,0))/100),0),"---")</f>
        <v>---</v>
      </c>
      <c r="BB672" s="415">
        <f>IFERROR(IF(P672="دیماندی",ROUND(AJ672*INDEX('تعرفه ها'!A:Z,MATCH(BB$1,'تعرفه ها'!$C:$C,0),MATCH(F672,'تعرفه ها'!$2:$2,0))*J672/30,0),0),"---")</f>
        <v>0</v>
      </c>
      <c r="BC672" s="415"/>
      <c r="BD672" s="54" t="str">
        <f>IFERROR(IF(INDEX('اطلاعات دوره'!A:Z,MATCH(G672,'اطلاعات دوره'!C:C,0),MATCH("برق",'اطلاعات دوره'!$1:$1,0))="دارد",ROUND(AX672*INDEX('تعرفه ها'!A:Z,MATCH("پیک فصلی برق",'تعرفه ها'!$C:$C,0),MATCH(F672,'تعرفه ها'!$2:$2,0))/100,0),0),"---")</f>
        <v>---</v>
      </c>
      <c r="BE672" s="415" t="str">
        <f>IFERROR(ROUND(((AX672+AY672+AZ672+BA672+BB672+BC672+BD672)*INDEX('تعرفه ها'!A:Z,MATCH("مالیات برق",'تعرفه ها'!$C:$C,0),MATCH(F672,'تعرفه ها'!$2:$2,0))/100),0),"---")</f>
        <v>---</v>
      </c>
      <c r="BF672" s="415" t="str">
        <f t="shared" si="250"/>
        <v>---</v>
      </c>
      <c r="BG672" s="415" t="str">
        <f t="shared" si="254"/>
        <v>---</v>
      </c>
      <c r="BH672" s="415" t="str">
        <f t="shared" si="251"/>
        <v>---</v>
      </c>
      <c r="BI672" s="54" t="str">
        <f t="shared" si="252"/>
        <v>---</v>
      </c>
      <c r="BJ672" s="55" t="str">
        <f t="shared" si="253"/>
        <v>---</v>
      </c>
      <c r="BK672" s="262"/>
      <c r="BL672" s="183" t="str">
        <f>IFERROR(IF(INDEX(پرداخت!A:AZ,MATCH(A672&amp;" - "&amp;"برق",پرداخت!$B:$B,0),MATCH(G672,پرداخت!$1:$1,0))="نشده","نشده","شده"),"---")</f>
        <v>---</v>
      </c>
      <c r="BN672" s="257"/>
      <c r="BO672" s="257"/>
      <c r="BP672" s="257"/>
      <c r="BQ672" s="257"/>
      <c r="BR672" s="257"/>
      <c r="BS672" s="257"/>
      <c r="BT672" s="257"/>
      <c r="BU672" s="257"/>
      <c r="BV672" s="257"/>
      <c r="BW672" s="257"/>
      <c r="BX672" s="257"/>
      <c r="BY672" s="257"/>
      <c r="BZ672" s="257"/>
      <c r="CA672" s="257"/>
      <c r="CB672" s="257"/>
      <c r="CC672" s="257"/>
      <c r="CD672" s="257"/>
      <c r="CE672" s="257"/>
      <c r="CF672" s="257"/>
      <c r="CG672" s="257"/>
      <c r="CH672"/>
      <c r="CI672"/>
      <c r="CJ672"/>
      <c r="CK672"/>
    </row>
    <row r="673" spans="1:89" ht="33.75" hidden="1">
      <c r="A673" s="170"/>
      <c r="B673" s="47">
        <f>IFERROR(INDEX('اطلاعات انشعابات شرکتها'!A:BB,MATCH(A673,'اطلاعات انشعابات شرکتها'!A:A,0),MATCH(B$1,'اطلاعات انشعابات شرکتها'!$1:$1,0)),0)</f>
        <v>0</v>
      </c>
      <c r="C673" s="48">
        <f>IFERROR(INDEX('اطلاعات انشعابات شرکتها'!A:BB,MATCH(A673,'اطلاعات انشعابات شرکتها'!A:A,0),MATCH(C$1,'اطلاعات انشعابات شرکتها'!$1:$1,0)),0)</f>
        <v>0</v>
      </c>
      <c r="D673" s="45"/>
      <c r="E673" s="171"/>
      <c r="F673" s="170"/>
      <c r="G673" s="188" t="str">
        <f t="shared" si="232"/>
        <v>/</v>
      </c>
      <c r="H673" s="188">
        <f>IFERROR(INDEX('اطلاعات دوره'!A:Z,MATCH(G673,'اطلاعات دوره'!C:C,0),MATCH(H$1,'اطلاعات دوره'!$1:$1,0)),0)</f>
        <v>0</v>
      </c>
      <c r="I673" s="188">
        <f>IFERROR(INDEX('اطلاعات دوره'!A:Z,MATCH(G673,'اطلاعات دوره'!C:C,0),MATCH(I$1,'اطلاعات دوره'!$1:$1,0)),0)</f>
        <v>0</v>
      </c>
      <c r="J673" s="188">
        <f>IFERROR(INDEX('اطلاعات دوره'!A:Z,MATCH(G673,'اطلاعات دوره'!C:C,0),MATCH(J$1,'اطلاعات دوره'!$1:$1,0)),0)</f>
        <v>0</v>
      </c>
      <c r="K673" s="265"/>
      <c r="L673" s="188" t="str">
        <f>IFERROR(INDEX('اطلاعات دوره'!A:Z,MATCH(G673,'اطلاعات دوره'!C:C,0)-1,MATCH("عنوان",'اطلاعات دوره'!$1:$1,0)),"---")</f>
        <v>---</v>
      </c>
      <c r="M673" s="188" t="str">
        <f t="shared" si="233"/>
        <v>----</v>
      </c>
      <c r="N673" s="188" t="str">
        <f t="shared" si="234"/>
        <v>-/</v>
      </c>
      <c r="O673" s="265"/>
      <c r="P673" s="188">
        <f>IFERROR(INDEX('اطلاعات انشعابات شرکتها'!A:BB,MATCH(A673,'اطلاعات انشعابات شرکتها'!A:A,0),MATCH(P$1,'اطلاعات انشعابات شرکتها'!$1:$1,0)),0)</f>
        <v>0</v>
      </c>
      <c r="Q673" s="188">
        <f>IFERROR(INDEX('اطلاعات انشعابات شرکتها'!A:BB,MATCH(A673,'اطلاعات انشعابات شرکتها'!A:A,0),MATCH(Q$1,'اطلاعات انشعابات شرکتها'!$1:$1,0)),0)</f>
        <v>0</v>
      </c>
      <c r="R673" s="188">
        <f>IFERROR(INDEX('اطلاعات انشعابات شرکتها'!A:BB,MATCH(A673,'اطلاعات انشعابات شرکتها'!A:A,0),MATCH(R$1,'اطلاعات انشعابات شرکتها'!$1:$1,0)),0)</f>
        <v>0</v>
      </c>
      <c r="S673" s="265"/>
      <c r="T673" s="188">
        <f>IFERROR(INDEX('قرائت کنتور'!A:AZ,MATCH(A673&amp;"-"&amp;T$1,'قرائت کنتور'!B:B,0),MATCH(G673,'قرائت کنتور'!$1:$1,0)),0)</f>
        <v>0</v>
      </c>
      <c r="U673" s="188">
        <f>IFERROR(INDEX('قرائت کنتور'!A:AZ,MATCH(A673&amp;"-"&amp;U$1,'قرائت کنتور'!B:B,0),MATCH(L673,'قرائت کنتور'!$1:$1,0)),0)</f>
        <v>0</v>
      </c>
      <c r="V673" s="188">
        <f>IFERROR(INDEX('قرائت کنتور'!A:AZ,MATCH(A673&amp;"-"&amp;U$1,'قرائت کنتور'!B:B,0),MATCH(G673,'قرائت کنتور'!$1:$1,0)),0)</f>
        <v>0</v>
      </c>
      <c r="W673" s="188">
        <f>IFERROR(INDEX('قرائت کنتور'!A:AZ,MATCH(A673&amp;"-"&amp;W$1,'قرائت کنتور'!B:B,0),MATCH(L673,'قرائت کنتور'!$1:$1,0)),0)</f>
        <v>0</v>
      </c>
      <c r="X673" s="188">
        <f>IFERROR(INDEX('قرائت کنتور'!A:AZ,MATCH(A673&amp;"-"&amp;W$1,'قرائت کنتور'!B:B,0),MATCH(G673,'قرائت کنتور'!$1:$1,0)),0)</f>
        <v>0</v>
      </c>
      <c r="Y673" s="188">
        <f>IFERROR(INDEX('قرائت کنتور'!A:AZ,MATCH(A673&amp;"-"&amp;Y$1,'قرائت کنتور'!B:B,0),MATCH(L673,'قرائت کنتور'!$1:$1,0)),0)</f>
        <v>0</v>
      </c>
      <c r="Z673" s="188">
        <f>IFERROR(INDEX('قرائت کنتور'!A:AZ,MATCH(A673&amp;"-"&amp;Y$1,'قرائت کنتور'!B:B,0),MATCH(G673,'قرائت کنتور'!$1:$1,0)),0)</f>
        <v>0</v>
      </c>
      <c r="AA673" s="188">
        <f>IFERROR(INDEX('قرائت کنتور'!A:AZ,MATCH(A673&amp;"-"&amp;AA$1,'قرائت کنتور'!B:B,0),MATCH(L673,'قرائت کنتور'!$1:$1,0)),0)</f>
        <v>0</v>
      </c>
      <c r="AB673" s="188">
        <f>IFERROR(INDEX('قرائت کنتور'!A:AZ,MATCH(A673&amp;"-"&amp;AA$1,'قرائت کنتور'!B:B,0),MATCH(G673,'قرائت کنتور'!$1:$1,0)),0)</f>
        <v>0</v>
      </c>
      <c r="AC673" s="265"/>
      <c r="AD673" s="188">
        <f t="shared" si="235"/>
        <v>0</v>
      </c>
      <c r="AE673" s="188">
        <f t="shared" si="236"/>
        <v>0</v>
      </c>
      <c r="AF673" s="188">
        <f t="shared" si="237"/>
        <v>0</v>
      </c>
      <c r="AG673" s="188">
        <f t="shared" si="238"/>
        <v>0</v>
      </c>
      <c r="AH673" s="188">
        <f t="shared" si="239"/>
        <v>0</v>
      </c>
      <c r="AI673" s="188">
        <f t="shared" si="240"/>
        <v>0</v>
      </c>
      <c r="AJ673" s="188" t="str">
        <f t="shared" si="241"/>
        <v>0</v>
      </c>
      <c r="AK673" s="265"/>
      <c r="AL673" s="254" t="str">
        <f t="shared" si="242"/>
        <v>---</v>
      </c>
      <c r="AM673" s="254" t="str">
        <f t="shared" si="243"/>
        <v>---</v>
      </c>
      <c r="AN673" s="265"/>
      <c r="AO673" s="188" t="str">
        <f>IFERROR(INDEX('تعرفه ها'!A:Z,MATCH(P673&amp;"-"&amp;AO$1,'تعرفه ها'!C:C,0),MATCH(F673,'تعرفه ها'!$2:$2,0),1),"---")</f>
        <v>---</v>
      </c>
      <c r="AP673" s="188" t="str">
        <f>IFERROR(INDEX('تعرفه ها'!A:Z,MATCH(P673&amp;"-"&amp;AP$1,'تعرفه ها'!C:C,0),MATCH(F673,'تعرفه ها'!$2:$2,0),1),"---")</f>
        <v>---</v>
      </c>
      <c r="AQ673" s="188" t="str">
        <f>IFERROR(INDEX('تعرفه ها'!A:Z,MATCH(P673&amp;"-"&amp;AQ$1,'تعرفه ها'!C:C,0),MATCH(F673,'تعرفه ها'!$2:$2,0),1),"---")</f>
        <v>---</v>
      </c>
      <c r="AR673" s="188" t="str">
        <f>IFERROR(INDEX('تعرفه ها'!A:Z,MATCH(P673&amp;"-"&amp;AR$1,'تعرفه ها'!C:C,0),MATCH(F673,'تعرفه ها'!$2:$2,0),1),"---")</f>
        <v>---</v>
      </c>
      <c r="AS673" s="265"/>
      <c r="AT673" s="415" t="str">
        <f t="shared" si="244"/>
        <v>---</v>
      </c>
      <c r="AU673" s="415" t="str">
        <f t="shared" si="245"/>
        <v>---</v>
      </c>
      <c r="AV673" s="415" t="str">
        <f t="shared" si="246"/>
        <v>---</v>
      </c>
      <c r="AW673" s="415" t="str">
        <f t="shared" si="247"/>
        <v>---</v>
      </c>
      <c r="AX673" s="415" t="str">
        <f t="shared" si="248"/>
        <v>---</v>
      </c>
      <c r="AY673" s="415" t="str">
        <f>IFERROR(AH673*INDEX('تعرفه ها'!A:Z,MATCH("عوارض برق به ازاء هر کیلووات",'تعرفه ها'!$C:$C,0),MATCH(F673,'تعرفه ها'!$2:$2,0)),"---")</f>
        <v>---</v>
      </c>
      <c r="AZ673" s="415" t="str">
        <f t="shared" si="249"/>
        <v>---</v>
      </c>
      <c r="BA673" s="415" t="str">
        <f>IFERROR(ROUND(((AX673+AY673+AZ673)*INDEX('تعرفه ها'!A:Z,MATCH("هزینه نگهداری و تعمیرات شبکه برق",'تعرفه ها'!$C:$C,0),MATCH(F673,'تعرفه ها'!$2:$2,0))/100),0),"---")</f>
        <v>---</v>
      </c>
      <c r="BB673" s="415">
        <f>IFERROR(IF(P673="دیماندی",ROUND(AJ673*INDEX('تعرفه ها'!A:Z,MATCH(BB$1,'تعرفه ها'!$C:$C,0),MATCH(F673,'تعرفه ها'!$2:$2,0))*J673/30,0),0),"---")</f>
        <v>0</v>
      </c>
      <c r="BC673" s="415"/>
      <c r="BD673" s="54" t="str">
        <f>IFERROR(IF(INDEX('اطلاعات دوره'!A:Z,MATCH(G673,'اطلاعات دوره'!C:C,0),MATCH("برق",'اطلاعات دوره'!$1:$1,0))="دارد",ROUND(AX673*INDEX('تعرفه ها'!A:Z,MATCH("پیک فصلی برق",'تعرفه ها'!$C:$C,0),MATCH(F673,'تعرفه ها'!$2:$2,0))/100,0),0),"---")</f>
        <v>---</v>
      </c>
      <c r="BE673" s="415" t="str">
        <f>IFERROR(ROUND(((AX673+AY673+AZ673+BA673+BB673+BC673+BD673)*INDEX('تعرفه ها'!A:Z,MATCH("مالیات برق",'تعرفه ها'!$C:$C,0),MATCH(F673,'تعرفه ها'!$2:$2,0))/100),0),"---")</f>
        <v>---</v>
      </c>
      <c r="BF673" s="415" t="str">
        <f t="shared" si="250"/>
        <v>---</v>
      </c>
      <c r="BG673" s="415" t="str">
        <f t="shared" si="254"/>
        <v>---</v>
      </c>
      <c r="BH673" s="415" t="str">
        <f t="shared" si="251"/>
        <v>---</v>
      </c>
      <c r="BI673" s="54" t="str">
        <f t="shared" si="252"/>
        <v>---</v>
      </c>
      <c r="BJ673" s="55" t="str">
        <f t="shared" si="253"/>
        <v>---</v>
      </c>
      <c r="BK673" s="262"/>
      <c r="BL673" s="183" t="str">
        <f>IFERROR(IF(INDEX(پرداخت!A:AZ,MATCH(A673&amp;" - "&amp;"برق",پرداخت!$B:$B,0),MATCH(G673,پرداخت!$1:$1,0))="نشده","نشده","شده"),"---")</f>
        <v>---</v>
      </c>
      <c r="BN673" s="257"/>
      <c r="BO673" s="257"/>
      <c r="BP673" s="257"/>
      <c r="BQ673" s="257"/>
      <c r="BR673" s="257"/>
      <c r="BS673" s="257"/>
      <c r="BT673" s="257"/>
      <c r="BU673" s="257"/>
      <c r="BV673" s="257"/>
      <c r="BW673" s="257"/>
      <c r="BX673" s="257"/>
      <c r="BY673" s="257"/>
      <c r="BZ673" s="257"/>
      <c r="CA673" s="257"/>
      <c r="CB673" s="257"/>
      <c r="CC673" s="257"/>
      <c r="CD673" s="257"/>
      <c r="CE673" s="257"/>
      <c r="CF673" s="257"/>
      <c r="CG673" s="257"/>
      <c r="CH673"/>
      <c r="CI673"/>
      <c r="CJ673"/>
      <c r="CK673"/>
    </row>
    <row r="674" spans="1:89" ht="33.75" hidden="1">
      <c r="A674" s="170"/>
      <c r="B674" s="47">
        <f>IFERROR(INDEX('اطلاعات انشعابات شرکتها'!A:BB,MATCH(A674,'اطلاعات انشعابات شرکتها'!A:A,0),MATCH(B$1,'اطلاعات انشعابات شرکتها'!$1:$1,0)),0)</f>
        <v>0</v>
      </c>
      <c r="C674" s="48">
        <f>IFERROR(INDEX('اطلاعات انشعابات شرکتها'!A:BB,MATCH(A674,'اطلاعات انشعابات شرکتها'!A:A,0),MATCH(C$1,'اطلاعات انشعابات شرکتها'!$1:$1,0)),0)</f>
        <v>0</v>
      </c>
      <c r="D674" s="45"/>
      <c r="E674" s="171"/>
      <c r="F674" s="170"/>
      <c r="G674" s="188" t="str">
        <f t="shared" si="232"/>
        <v>/</v>
      </c>
      <c r="H674" s="188">
        <f>IFERROR(INDEX('اطلاعات دوره'!A:Z,MATCH(G674,'اطلاعات دوره'!C:C,0),MATCH(H$1,'اطلاعات دوره'!$1:$1,0)),0)</f>
        <v>0</v>
      </c>
      <c r="I674" s="188">
        <f>IFERROR(INDEX('اطلاعات دوره'!A:Z,MATCH(G674,'اطلاعات دوره'!C:C,0),MATCH(I$1,'اطلاعات دوره'!$1:$1,0)),0)</f>
        <v>0</v>
      </c>
      <c r="J674" s="188">
        <f>IFERROR(INDEX('اطلاعات دوره'!A:Z,MATCH(G674,'اطلاعات دوره'!C:C,0),MATCH(J$1,'اطلاعات دوره'!$1:$1,0)),0)</f>
        <v>0</v>
      </c>
      <c r="K674" s="265"/>
      <c r="L674" s="188" t="str">
        <f>IFERROR(INDEX('اطلاعات دوره'!A:Z,MATCH(G674,'اطلاعات دوره'!C:C,0)-1,MATCH("عنوان",'اطلاعات دوره'!$1:$1,0)),"---")</f>
        <v>---</v>
      </c>
      <c r="M674" s="188" t="str">
        <f t="shared" si="233"/>
        <v>----</v>
      </c>
      <c r="N674" s="188" t="str">
        <f t="shared" si="234"/>
        <v>-/</v>
      </c>
      <c r="O674" s="265"/>
      <c r="P674" s="188">
        <f>IFERROR(INDEX('اطلاعات انشعابات شرکتها'!A:BB,MATCH(A674,'اطلاعات انشعابات شرکتها'!A:A,0),MATCH(P$1,'اطلاعات انشعابات شرکتها'!$1:$1,0)),0)</f>
        <v>0</v>
      </c>
      <c r="Q674" s="188">
        <f>IFERROR(INDEX('اطلاعات انشعابات شرکتها'!A:BB,MATCH(A674,'اطلاعات انشعابات شرکتها'!A:A,0),MATCH(Q$1,'اطلاعات انشعابات شرکتها'!$1:$1,0)),0)</f>
        <v>0</v>
      </c>
      <c r="R674" s="188">
        <f>IFERROR(INDEX('اطلاعات انشعابات شرکتها'!A:BB,MATCH(A674,'اطلاعات انشعابات شرکتها'!A:A,0),MATCH(R$1,'اطلاعات انشعابات شرکتها'!$1:$1,0)),0)</f>
        <v>0</v>
      </c>
      <c r="S674" s="265"/>
      <c r="T674" s="188">
        <f>IFERROR(INDEX('قرائت کنتور'!A:AZ,MATCH(A674&amp;"-"&amp;T$1,'قرائت کنتور'!B:B,0),MATCH(G674,'قرائت کنتور'!$1:$1,0)),0)</f>
        <v>0</v>
      </c>
      <c r="U674" s="188">
        <f>IFERROR(INDEX('قرائت کنتور'!A:AZ,MATCH(A674&amp;"-"&amp;U$1,'قرائت کنتور'!B:B,0),MATCH(L674,'قرائت کنتور'!$1:$1,0)),0)</f>
        <v>0</v>
      </c>
      <c r="V674" s="188">
        <f>IFERROR(INDEX('قرائت کنتور'!A:AZ,MATCH(A674&amp;"-"&amp;U$1,'قرائت کنتور'!B:B,0),MATCH(G674,'قرائت کنتور'!$1:$1,0)),0)</f>
        <v>0</v>
      </c>
      <c r="W674" s="188">
        <f>IFERROR(INDEX('قرائت کنتور'!A:AZ,MATCH(A674&amp;"-"&amp;W$1,'قرائت کنتور'!B:B,0),MATCH(L674,'قرائت کنتور'!$1:$1,0)),0)</f>
        <v>0</v>
      </c>
      <c r="X674" s="188">
        <f>IFERROR(INDEX('قرائت کنتور'!A:AZ,MATCH(A674&amp;"-"&amp;W$1,'قرائت کنتور'!B:B,0),MATCH(G674,'قرائت کنتور'!$1:$1,0)),0)</f>
        <v>0</v>
      </c>
      <c r="Y674" s="188">
        <f>IFERROR(INDEX('قرائت کنتور'!A:AZ,MATCH(A674&amp;"-"&amp;Y$1,'قرائت کنتور'!B:B,0),MATCH(L674,'قرائت کنتور'!$1:$1,0)),0)</f>
        <v>0</v>
      </c>
      <c r="Z674" s="188">
        <f>IFERROR(INDEX('قرائت کنتور'!A:AZ,MATCH(A674&amp;"-"&amp;Y$1,'قرائت کنتور'!B:B,0),MATCH(G674,'قرائت کنتور'!$1:$1,0)),0)</f>
        <v>0</v>
      </c>
      <c r="AA674" s="188">
        <f>IFERROR(INDEX('قرائت کنتور'!A:AZ,MATCH(A674&amp;"-"&amp;AA$1,'قرائت کنتور'!B:B,0),MATCH(L674,'قرائت کنتور'!$1:$1,0)),0)</f>
        <v>0</v>
      </c>
      <c r="AB674" s="188">
        <f>IFERROR(INDEX('قرائت کنتور'!A:AZ,MATCH(A674&amp;"-"&amp;AA$1,'قرائت کنتور'!B:B,0),MATCH(G674,'قرائت کنتور'!$1:$1,0)),0)</f>
        <v>0</v>
      </c>
      <c r="AC674" s="265"/>
      <c r="AD674" s="188">
        <f t="shared" si="235"/>
        <v>0</v>
      </c>
      <c r="AE674" s="188">
        <f t="shared" si="236"/>
        <v>0</v>
      </c>
      <c r="AF674" s="188">
        <f t="shared" si="237"/>
        <v>0</v>
      </c>
      <c r="AG674" s="188">
        <f t="shared" si="238"/>
        <v>0</v>
      </c>
      <c r="AH674" s="188">
        <f t="shared" si="239"/>
        <v>0</v>
      </c>
      <c r="AI674" s="188">
        <f t="shared" si="240"/>
        <v>0</v>
      </c>
      <c r="AJ674" s="188" t="str">
        <f t="shared" si="241"/>
        <v>0</v>
      </c>
      <c r="AK674" s="265"/>
      <c r="AL674" s="254" t="str">
        <f t="shared" si="242"/>
        <v>---</v>
      </c>
      <c r="AM674" s="254" t="str">
        <f t="shared" si="243"/>
        <v>---</v>
      </c>
      <c r="AN674" s="265"/>
      <c r="AO674" s="188" t="str">
        <f>IFERROR(INDEX('تعرفه ها'!A:Z,MATCH(P674&amp;"-"&amp;AO$1,'تعرفه ها'!C:C,0),MATCH(F674,'تعرفه ها'!$2:$2,0),1),"---")</f>
        <v>---</v>
      </c>
      <c r="AP674" s="188" t="str">
        <f>IFERROR(INDEX('تعرفه ها'!A:Z,MATCH(P674&amp;"-"&amp;AP$1,'تعرفه ها'!C:C,0),MATCH(F674,'تعرفه ها'!$2:$2,0),1),"---")</f>
        <v>---</v>
      </c>
      <c r="AQ674" s="188" t="str">
        <f>IFERROR(INDEX('تعرفه ها'!A:Z,MATCH(P674&amp;"-"&amp;AQ$1,'تعرفه ها'!C:C,0),MATCH(F674,'تعرفه ها'!$2:$2,0),1),"---")</f>
        <v>---</v>
      </c>
      <c r="AR674" s="188" t="str">
        <f>IFERROR(INDEX('تعرفه ها'!A:Z,MATCH(P674&amp;"-"&amp;AR$1,'تعرفه ها'!C:C,0),MATCH(F674,'تعرفه ها'!$2:$2,0),1),"---")</f>
        <v>---</v>
      </c>
      <c r="AS674" s="265"/>
      <c r="AT674" s="415" t="str">
        <f t="shared" si="244"/>
        <v>---</v>
      </c>
      <c r="AU674" s="415" t="str">
        <f t="shared" si="245"/>
        <v>---</v>
      </c>
      <c r="AV674" s="415" t="str">
        <f t="shared" si="246"/>
        <v>---</v>
      </c>
      <c r="AW674" s="415" t="str">
        <f t="shared" si="247"/>
        <v>---</v>
      </c>
      <c r="AX674" s="415" t="str">
        <f t="shared" si="248"/>
        <v>---</v>
      </c>
      <c r="AY674" s="415" t="str">
        <f>IFERROR(AH674*INDEX('تعرفه ها'!A:Z,MATCH("عوارض برق به ازاء هر کیلووات",'تعرفه ها'!$C:$C,0),MATCH(F674,'تعرفه ها'!$2:$2,0)),"---")</f>
        <v>---</v>
      </c>
      <c r="AZ674" s="415" t="str">
        <f t="shared" si="249"/>
        <v>---</v>
      </c>
      <c r="BA674" s="415" t="str">
        <f>IFERROR(ROUND(((AX674+AY674+AZ674)*INDEX('تعرفه ها'!A:Z,MATCH("هزینه نگهداری و تعمیرات شبکه برق",'تعرفه ها'!$C:$C,0),MATCH(F674,'تعرفه ها'!$2:$2,0))/100),0),"---")</f>
        <v>---</v>
      </c>
      <c r="BB674" s="415">
        <f>IFERROR(IF(P674="دیماندی",ROUND(AJ674*INDEX('تعرفه ها'!A:Z,MATCH(BB$1,'تعرفه ها'!$C:$C,0),MATCH(F674,'تعرفه ها'!$2:$2,0))*J674/30,0),0),"---")</f>
        <v>0</v>
      </c>
      <c r="BC674" s="415"/>
      <c r="BD674" s="54" t="str">
        <f>IFERROR(IF(INDEX('اطلاعات دوره'!A:Z,MATCH(G674,'اطلاعات دوره'!C:C,0),MATCH("برق",'اطلاعات دوره'!$1:$1,0))="دارد",ROUND(AX674*INDEX('تعرفه ها'!A:Z,MATCH("پیک فصلی برق",'تعرفه ها'!$C:$C,0),MATCH(F674,'تعرفه ها'!$2:$2,0))/100,0),0),"---")</f>
        <v>---</v>
      </c>
      <c r="BE674" s="415" t="str">
        <f>IFERROR(ROUND(((AX674+AY674+AZ674+BA674+BB674+BC674+BD674)*INDEX('تعرفه ها'!A:Z,MATCH("مالیات برق",'تعرفه ها'!$C:$C,0),MATCH(F674,'تعرفه ها'!$2:$2,0))/100),0),"---")</f>
        <v>---</v>
      </c>
      <c r="BF674" s="415" t="str">
        <f t="shared" si="250"/>
        <v>---</v>
      </c>
      <c r="BG674" s="415" t="str">
        <f t="shared" si="254"/>
        <v>---</v>
      </c>
      <c r="BH674" s="415" t="str">
        <f t="shared" si="251"/>
        <v>---</v>
      </c>
      <c r="BI674" s="54" t="str">
        <f t="shared" si="252"/>
        <v>---</v>
      </c>
      <c r="BJ674" s="55" t="str">
        <f t="shared" si="253"/>
        <v>---</v>
      </c>
      <c r="BK674" s="262"/>
      <c r="BL674" s="183" t="str">
        <f>IFERROR(IF(INDEX(پرداخت!A:AZ,MATCH(A674&amp;" - "&amp;"برق",پرداخت!$B:$B,0),MATCH(G674,پرداخت!$1:$1,0))="نشده","نشده","شده"),"---")</f>
        <v>---</v>
      </c>
      <c r="BN674" s="257"/>
      <c r="BO674" s="257"/>
      <c r="BP674" s="257"/>
      <c r="BQ674" s="257"/>
      <c r="BR674" s="257"/>
      <c r="BS674" s="257"/>
      <c r="BT674" s="257"/>
      <c r="BU674" s="257"/>
      <c r="BV674" s="257"/>
      <c r="BW674" s="257"/>
      <c r="BX674" s="257"/>
      <c r="BY674" s="257"/>
      <c r="BZ674" s="257"/>
      <c r="CA674" s="257"/>
      <c r="CB674" s="257"/>
      <c r="CC674" s="257"/>
      <c r="CD674" s="257"/>
      <c r="CE674" s="257"/>
      <c r="CF674" s="257"/>
      <c r="CG674" s="257"/>
      <c r="CH674"/>
      <c r="CI674"/>
      <c r="CJ674"/>
      <c r="CK674"/>
    </row>
    <row r="675" spans="1:89" ht="33.75" hidden="1">
      <c r="A675" s="170"/>
      <c r="B675" s="47">
        <f>IFERROR(INDEX('اطلاعات انشعابات شرکتها'!A:BB,MATCH(A675,'اطلاعات انشعابات شرکتها'!A:A,0),MATCH(B$1,'اطلاعات انشعابات شرکتها'!$1:$1,0)),0)</f>
        <v>0</v>
      </c>
      <c r="C675" s="48">
        <f>IFERROR(INDEX('اطلاعات انشعابات شرکتها'!A:BB,MATCH(A675,'اطلاعات انشعابات شرکتها'!A:A,0),MATCH(C$1,'اطلاعات انشعابات شرکتها'!$1:$1,0)),0)</f>
        <v>0</v>
      </c>
      <c r="D675" s="45"/>
      <c r="E675" s="171"/>
      <c r="F675" s="170"/>
      <c r="G675" s="188" t="str">
        <f t="shared" si="232"/>
        <v>/</v>
      </c>
      <c r="H675" s="188">
        <f>IFERROR(INDEX('اطلاعات دوره'!A:Z,MATCH(G675,'اطلاعات دوره'!C:C,0),MATCH(H$1,'اطلاعات دوره'!$1:$1,0)),0)</f>
        <v>0</v>
      </c>
      <c r="I675" s="188">
        <f>IFERROR(INDEX('اطلاعات دوره'!A:Z,MATCH(G675,'اطلاعات دوره'!C:C,0),MATCH(I$1,'اطلاعات دوره'!$1:$1,0)),0)</f>
        <v>0</v>
      </c>
      <c r="J675" s="188">
        <f>IFERROR(INDEX('اطلاعات دوره'!A:Z,MATCH(G675,'اطلاعات دوره'!C:C,0),MATCH(J$1,'اطلاعات دوره'!$1:$1,0)),0)</f>
        <v>0</v>
      </c>
      <c r="K675" s="265"/>
      <c r="L675" s="188" t="str">
        <f>IFERROR(INDEX('اطلاعات دوره'!A:Z,MATCH(G675,'اطلاعات دوره'!C:C,0)-1,MATCH("عنوان",'اطلاعات دوره'!$1:$1,0)),"---")</f>
        <v>---</v>
      </c>
      <c r="M675" s="188" t="str">
        <f t="shared" si="233"/>
        <v>----</v>
      </c>
      <c r="N675" s="188" t="str">
        <f t="shared" si="234"/>
        <v>-/</v>
      </c>
      <c r="O675" s="265"/>
      <c r="P675" s="188">
        <f>IFERROR(INDEX('اطلاعات انشعابات شرکتها'!A:BB,MATCH(A675,'اطلاعات انشعابات شرکتها'!A:A,0),MATCH(P$1,'اطلاعات انشعابات شرکتها'!$1:$1,0)),0)</f>
        <v>0</v>
      </c>
      <c r="Q675" s="188">
        <f>IFERROR(INDEX('اطلاعات انشعابات شرکتها'!A:BB,MATCH(A675,'اطلاعات انشعابات شرکتها'!A:A,0),MATCH(Q$1,'اطلاعات انشعابات شرکتها'!$1:$1,0)),0)</f>
        <v>0</v>
      </c>
      <c r="R675" s="188">
        <f>IFERROR(INDEX('اطلاعات انشعابات شرکتها'!A:BB,MATCH(A675,'اطلاعات انشعابات شرکتها'!A:A,0),MATCH(R$1,'اطلاعات انشعابات شرکتها'!$1:$1,0)),0)</f>
        <v>0</v>
      </c>
      <c r="S675" s="265"/>
      <c r="T675" s="188">
        <f>IFERROR(INDEX('قرائت کنتور'!A:AZ,MATCH(A675&amp;"-"&amp;T$1,'قرائت کنتور'!B:B,0),MATCH(G675,'قرائت کنتور'!$1:$1,0)),0)</f>
        <v>0</v>
      </c>
      <c r="U675" s="188">
        <f>IFERROR(INDEX('قرائت کنتور'!A:AZ,MATCH(A675&amp;"-"&amp;U$1,'قرائت کنتور'!B:B,0),MATCH(L675,'قرائت کنتور'!$1:$1,0)),0)</f>
        <v>0</v>
      </c>
      <c r="V675" s="188">
        <f>IFERROR(INDEX('قرائت کنتور'!A:AZ,MATCH(A675&amp;"-"&amp;U$1,'قرائت کنتور'!B:B,0),MATCH(G675,'قرائت کنتور'!$1:$1,0)),0)</f>
        <v>0</v>
      </c>
      <c r="W675" s="188">
        <f>IFERROR(INDEX('قرائت کنتور'!A:AZ,MATCH(A675&amp;"-"&amp;W$1,'قرائت کنتور'!B:B,0),MATCH(L675,'قرائت کنتور'!$1:$1,0)),0)</f>
        <v>0</v>
      </c>
      <c r="X675" s="188">
        <f>IFERROR(INDEX('قرائت کنتور'!A:AZ,MATCH(A675&amp;"-"&amp;W$1,'قرائت کنتور'!B:B,0),MATCH(G675,'قرائت کنتور'!$1:$1,0)),0)</f>
        <v>0</v>
      </c>
      <c r="Y675" s="188">
        <f>IFERROR(INDEX('قرائت کنتور'!A:AZ,MATCH(A675&amp;"-"&amp;Y$1,'قرائت کنتور'!B:B,0),MATCH(L675,'قرائت کنتور'!$1:$1,0)),0)</f>
        <v>0</v>
      </c>
      <c r="Z675" s="188">
        <f>IFERROR(INDEX('قرائت کنتور'!A:AZ,MATCH(A675&amp;"-"&amp;Y$1,'قرائت کنتور'!B:B,0),MATCH(G675,'قرائت کنتور'!$1:$1,0)),0)</f>
        <v>0</v>
      </c>
      <c r="AA675" s="188">
        <f>IFERROR(INDEX('قرائت کنتور'!A:AZ,MATCH(A675&amp;"-"&amp;AA$1,'قرائت کنتور'!B:B,0),MATCH(L675,'قرائت کنتور'!$1:$1,0)),0)</f>
        <v>0</v>
      </c>
      <c r="AB675" s="188">
        <f>IFERROR(INDEX('قرائت کنتور'!A:AZ,MATCH(A675&amp;"-"&amp;AA$1,'قرائت کنتور'!B:B,0),MATCH(G675,'قرائت کنتور'!$1:$1,0)),0)</f>
        <v>0</v>
      </c>
      <c r="AC675" s="265"/>
      <c r="AD675" s="188">
        <f t="shared" si="235"/>
        <v>0</v>
      </c>
      <c r="AE675" s="188">
        <f t="shared" si="236"/>
        <v>0</v>
      </c>
      <c r="AF675" s="188">
        <f t="shared" si="237"/>
        <v>0</v>
      </c>
      <c r="AG675" s="188">
        <f t="shared" si="238"/>
        <v>0</v>
      </c>
      <c r="AH675" s="188">
        <f t="shared" si="239"/>
        <v>0</v>
      </c>
      <c r="AI675" s="188">
        <f t="shared" si="240"/>
        <v>0</v>
      </c>
      <c r="AJ675" s="188" t="str">
        <f t="shared" si="241"/>
        <v>0</v>
      </c>
      <c r="AK675" s="265"/>
      <c r="AL675" s="254" t="str">
        <f t="shared" si="242"/>
        <v>---</v>
      </c>
      <c r="AM675" s="254" t="str">
        <f t="shared" si="243"/>
        <v>---</v>
      </c>
      <c r="AN675" s="265"/>
      <c r="AO675" s="188" t="str">
        <f>IFERROR(INDEX('تعرفه ها'!A:Z,MATCH(P675&amp;"-"&amp;AO$1,'تعرفه ها'!C:C,0),MATCH(F675,'تعرفه ها'!$2:$2,0),1),"---")</f>
        <v>---</v>
      </c>
      <c r="AP675" s="188" t="str">
        <f>IFERROR(INDEX('تعرفه ها'!A:Z,MATCH(P675&amp;"-"&amp;AP$1,'تعرفه ها'!C:C,0),MATCH(F675,'تعرفه ها'!$2:$2,0),1),"---")</f>
        <v>---</v>
      </c>
      <c r="AQ675" s="188" t="str">
        <f>IFERROR(INDEX('تعرفه ها'!A:Z,MATCH(P675&amp;"-"&amp;AQ$1,'تعرفه ها'!C:C,0),MATCH(F675,'تعرفه ها'!$2:$2,0),1),"---")</f>
        <v>---</v>
      </c>
      <c r="AR675" s="188" t="str">
        <f>IFERROR(INDEX('تعرفه ها'!A:Z,MATCH(P675&amp;"-"&amp;AR$1,'تعرفه ها'!C:C,0),MATCH(F675,'تعرفه ها'!$2:$2,0),1),"---")</f>
        <v>---</v>
      </c>
      <c r="AS675" s="265"/>
      <c r="AT675" s="415" t="str">
        <f t="shared" si="244"/>
        <v>---</v>
      </c>
      <c r="AU675" s="415" t="str">
        <f t="shared" si="245"/>
        <v>---</v>
      </c>
      <c r="AV675" s="415" t="str">
        <f t="shared" si="246"/>
        <v>---</v>
      </c>
      <c r="AW675" s="415" t="str">
        <f t="shared" si="247"/>
        <v>---</v>
      </c>
      <c r="AX675" s="415" t="str">
        <f t="shared" si="248"/>
        <v>---</v>
      </c>
      <c r="AY675" s="415" t="str">
        <f>IFERROR(AH675*INDEX('تعرفه ها'!A:Z,MATCH("عوارض برق به ازاء هر کیلووات",'تعرفه ها'!$C:$C,0),MATCH(F675,'تعرفه ها'!$2:$2,0)),"---")</f>
        <v>---</v>
      </c>
      <c r="AZ675" s="415" t="str">
        <f t="shared" si="249"/>
        <v>---</v>
      </c>
      <c r="BA675" s="415" t="str">
        <f>IFERROR(ROUND(((AX675+AY675+AZ675)*INDEX('تعرفه ها'!A:Z,MATCH("هزینه نگهداری و تعمیرات شبکه برق",'تعرفه ها'!$C:$C,0),MATCH(F675,'تعرفه ها'!$2:$2,0))/100),0),"---")</f>
        <v>---</v>
      </c>
      <c r="BB675" s="415">
        <f>IFERROR(IF(P675="دیماندی",ROUND(AJ675*INDEX('تعرفه ها'!A:Z,MATCH(BB$1,'تعرفه ها'!$C:$C,0),MATCH(F675,'تعرفه ها'!$2:$2,0))*J675/30,0),0),"---")</f>
        <v>0</v>
      </c>
      <c r="BC675" s="415"/>
      <c r="BD675" s="54" t="str">
        <f>IFERROR(IF(INDEX('اطلاعات دوره'!A:Z,MATCH(G675,'اطلاعات دوره'!C:C,0),MATCH("برق",'اطلاعات دوره'!$1:$1,0))="دارد",ROUND(AX675*INDEX('تعرفه ها'!A:Z,MATCH("پیک فصلی برق",'تعرفه ها'!$C:$C,0),MATCH(F675,'تعرفه ها'!$2:$2,0))/100,0),0),"---")</f>
        <v>---</v>
      </c>
      <c r="BE675" s="415" t="str">
        <f>IFERROR(ROUND(((AX675+AY675+AZ675+BA675+BB675+BC675+BD675)*INDEX('تعرفه ها'!A:Z,MATCH("مالیات برق",'تعرفه ها'!$C:$C,0),MATCH(F675,'تعرفه ها'!$2:$2,0))/100),0),"---")</f>
        <v>---</v>
      </c>
      <c r="BF675" s="415" t="str">
        <f t="shared" si="250"/>
        <v>---</v>
      </c>
      <c r="BG675" s="415" t="str">
        <f t="shared" si="254"/>
        <v>---</v>
      </c>
      <c r="BH675" s="415" t="str">
        <f t="shared" si="251"/>
        <v>---</v>
      </c>
      <c r="BI675" s="54" t="str">
        <f t="shared" si="252"/>
        <v>---</v>
      </c>
      <c r="BJ675" s="55" t="str">
        <f t="shared" si="253"/>
        <v>---</v>
      </c>
      <c r="BK675" s="262"/>
      <c r="BL675" s="183" t="str">
        <f>IFERROR(IF(INDEX(پرداخت!A:AZ,MATCH(A675&amp;" - "&amp;"برق",پرداخت!$B:$B,0),MATCH(G675,پرداخت!$1:$1,0))="نشده","نشده","شده"),"---")</f>
        <v>---</v>
      </c>
      <c r="BN675" s="257"/>
      <c r="BO675" s="257"/>
      <c r="BP675" s="257"/>
      <c r="BQ675" s="257"/>
      <c r="BR675" s="257"/>
      <c r="BS675" s="257"/>
      <c r="BT675" s="257"/>
      <c r="BU675" s="257"/>
      <c r="BV675" s="257"/>
      <c r="BW675" s="257"/>
      <c r="BX675" s="257"/>
      <c r="BY675" s="257"/>
      <c r="BZ675" s="257"/>
      <c r="CA675" s="257"/>
      <c r="CB675" s="257"/>
      <c r="CC675" s="257"/>
      <c r="CD675" s="257"/>
      <c r="CE675" s="257"/>
      <c r="CF675" s="257"/>
      <c r="CG675" s="257"/>
      <c r="CH675"/>
      <c r="CI675"/>
      <c r="CJ675"/>
      <c r="CK675"/>
    </row>
    <row r="676" spans="1:89" ht="33.75" hidden="1">
      <c r="A676" s="170"/>
      <c r="B676" s="47">
        <f>IFERROR(INDEX('اطلاعات انشعابات شرکتها'!A:BB,MATCH(A676,'اطلاعات انشعابات شرکتها'!A:A,0),MATCH(B$1,'اطلاعات انشعابات شرکتها'!$1:$1,0)),0)</f>
        <v>0</v>
      </c>
      <c r="C676" s="48">
        <f>IFERROR(INDEX('اطلاعات انشعابات شرکتها'!A:BB,MATCH(A676,'اطلاعات انشعابات شرکتها'!A:A,0),MATCH(C$1,'اطلاعات انشعابات شرکتها'!$1:$1,0)),0)</f>
        <v>0</v>
      </c>
      <c r="D676" s="45"/>
      <c r="E676" s="171"/>
      <c r="F676" s="170"/>
      <c r="G676" s="188" t="str">
        <f t="shared" si="232"/>
        <v>/</v>
      </c>
      <c r="H676" s="188">
        <f>IFERROR(INDEX('اطلاعات دوره'!A:Z,MATCH(G676,'اطلاعات دوره'!C:C,0),MATCH(H$1,'اطلاعات دوره'!$1:$1,0)),0)</f>
        <v>0</v>
      </c>
      <c r="I676" s="188">
        <f>IFERROR(INDEX('اطلاعات دوره'!A:Z,MATCH(G676,'اطلاعات دوره'!C:C,0),MATCH(I$1,'اطلاعات دوره'!$1:$1,0)),0)</f>
        <v>0</v>
      </c>
      <c r="J676" s="188">
        <f>IFERROR(INDEX('اطلاعات دوره'!A:Z,MATCH(G676,'اطلاعات دوره'!C:C,0),MATCH(J$1,'اطلاعات دوره'!$1:$1,0)),0)</f>
        <v>0</v>
      </c>
      <c r="K676" s="265"/>
      <c r="L676" s="188" t="str">
        <f>IFERROR(INDEX('اطلاعات دوره'!A:Z,MATCH(G676,'اطلاعات دوره'!C:C,0)-1,MATCH("عنوان",'اطلاعات دوره'!$1:$1,0)),"---")</f>
        <v>---</v>
      </c>
      <c r="M676" s="188" t="str">
        <f t="shared" si="233"/>
        <v>----</v>
      </c>
      <c r="N676" s="188" t="str">
        <f t="shared" si="234"/>
        <v>-/</v>
      </c>
      <c r="O676" s="265"/>
      <c r="P676" s="188">
        <f>IFERROR(INDEX('اطلاعات انشعابات شرکتها'!A:BB,MATCH(A676,'اطلاعات انشعابات شرکتها'!A:A,0),MATCH(P$1,'اطلاعات انشعابات شرکتها'!$1:$1,0)),0)</f>
        <v>0</v>
      </c>
      <c r="Q676" s="188">
        <f>IFERROR(INDEX('اطلاعات انشعابات شرکتها'!A:BB,MATCH(A676,'اطلاعات انشعابات شرکتها'!A:A,0),MATCH(Q$1,'اطلاعات انشعابات شرکتها'!$1:$1,0)),0)</f>
        <v>0</v>
      </c>
      <c r="R676" s="188">
        <f>IFERROR(INDEX('اطلاعات انشعابات شرکتها'!A:BB,MATCH(A676,'اطلاعات انشعابات شرکتها'!A:A,0),MATCH(R$1,'اطلاعات انشعابات شرکتها'!$1:$1,0)),0)</f>
        <v>0</v>
      </c>
      <c r="S676" s="265"/>
      <c r="T676" s="188">
        <f>IFERROR(INDEX('قرائت کنتور'!A:AZ,MATCH(A676&amp;"-"&amp;T$1,'قرائت کنتور'!B:B,0),MATCH(G676,'قرائت کنتور'!$1:$1,0)),0)</f>
        <v>0</v>
      </c>
      <c r="U676" s="188">
        <f>IFERROR(INDEX('قرائت کنتور'!A:AZ,MATCH(A676&amp;"-"&amp;U$1,'قرائت کنتور'!B:B,0),MATCH(L676,'قرائت کنتور'!$1:$1,0)),0)</f>
        <v>0</v>
      </c>
      <c r="V676" s="188">
        <f>IFERROR(INDEX('قرائت کنتور'!A:AZ,MATCH(A676&amp;"-"&amp;U$1,'قرائت کنتور'!B:B,0),MATCH(G676,'قرائت کنتور'!$1:$1,0)),0)</f>
        <v>0</v>
      </c>
      <c r="W676" s="188">
        <f>IFERROR(INDEX('قرائت کنتور'!A:AZ,MATCH(A676&amp;"-"&amp;W$1,'قرائت کنتور'!B:B,0),MATCH(L676,'قرائت کنتور'!$1:$1,0)),0)</f>
        <v>0</v>
      </c>
      <c r="X676" s="188">
        <f>IFERROR(INDEX('قرائت کنتور'!A:AZ,MATCH(A676&amp;"-"&amp;W$1,'قرائت کنتور'!B:B,0),MATCH(G676,'قرائت کنتور'!$1:$1,0)),0)</f>
        <v>0</v>
      </c>
      <c r="Y676" s="188">
        <f>IFERROR(INDEX('قرائت کنتور'!A:AZ,MATCH(A676&amp;"-"&amp;Y$1,'قرائت کنتور'!B:B,0),MATCH(L676,'قرائت کنتور'!$1:$1,0)),0)</f>
        <v>0</v>
      </c>
      <c r="Z676" s="188">
        <f>IFERROR(INDEX('قرائت کنتور'!A:AZ,MATCH(A676&amp;"-"&amp;Y$1,'قرائت کنتور'!B:B,0),MATCH(G676,'قرائت کنتور'!$1:$1,0)),0)</f>
        <v>0</v>
      </c>
      <c r="AA676" s="188">
        <f>IFERROR(INDEX('قرائت کنتور'!A:AZ,MATCH(A676&amp;"-"&amp;AA$1,'قرائت کنتور'!B:B,0),MATCH(L676,'قرائت کنتور'!$1:$1,0)),0)</f>
        <v>0</v>
      </c>
      <c r="AB676" s="188">
        <f>IFERROR(INDEX('قرائت کنتور'!A:AZ,MATCH(A676&amp;"-"&amp;AA$1,'قرائت کنتور'!B:B,0),MATCH(G676,'قرائت کنتور'!$1:$1,0)),0)</f>
        <v>0</v>
      </c>
      <c r="AC676" s="265"/>
      <c r="AD676" s="188">
        <f t="shared" si="235"/>
        <v>0</v>
      </c>
      <c r="AE676" s="188">
        <f t="shared" si="236"/>
        <v>0</v>
      </c>
      <c r="AF676" s="188">
        <f t="shared" si="237"/>
        <v>0</v>
      </c>
      <c r="AG676" s="188">
        <f t="shared" si="238"/>
        <v>0</v>
      </c>
      <c r="AH676" s="188">
        <f t="shared" si="239"/>
        <v>0</v>
      </c>
      <c r="AI676" s="188">
        <f t="shared" si="240"/>
        <v>0</v>
      </c>
      <c r="AJ676" s="188" t="str">
        <f t="shared" si="241"/>
        <v>0</v>
      </c>
      <c r="AK676" s="265"/>
      <c r="AL676" s="254" t="str">
        <f t="shared" si="242"/>
        <v>---</v>
      </c>
      <c r="AM676" s="254" t="str">
        <f t="shared" si="243"/>
        <v>---</v>
      </c>
      <c r="AN676" s="265"/>
      <c r="AO676" s="188" t="str">
        <f>IFERROR(INDEX('تعرفه ها'!A:Z,MATCH(P676&amp;"-"&amp;AO$1,'تعرفه ها'!C:C,0),MATCH(F676,'تعرفه ها'!$2:$2,0),1),"---")</f>
        <v>---</v>
      </c>
      <c r="AP676" s="188" t="str">
        <f>IFERROR(INDEX('تعرفه ها'!A:Z,MATCH(P676&amp;"-"&amp;AP$1,'تعرفه ها'!C:C,0),MATCH(F676,'تعرفه ها'!$2:$2,0),1),"---")</f>
        <v>---</v>
      </c>
      <c r="AQ676" s="188" t="str">
        <f>IFERROR(INDEX('تعرفه ها'!A:Z,MATCH(P676&amp;"-"&amp;AQ$1,'تعرفه ها'!C:C,0),MATCH(F676,'تعرفه ها'!$2:$2,0),1),"---")</f>
        <v>---</v>
      </c>
      <c r="AR676" s="188" t="str">
        <f>IFERROR(INDEX('تعرفه ها'!A:Z,MATCH(P676&amp;"-"&amp;AR$1,'تعرفه ها'!C:C,0),MATCH(F676,'تعرفه ها'!$2:$2,0),1),"---")</f>
        <v>---</v>
      </c>
      <c r="AS676" s="265"/>
      <c r="AT676" s="415" t="str">
        <f t="shared" si="244"/>
        <v>---</v>
      </c>
      <c r="AU676" s="415" t="str">
        <f t="shared" si="245"/>
        <v>---</v>
      </c>
      <c r="AV676" s="415" t="str">
        <f t="shared" si="246"/>
        <v>---</v>
      </c>
      <c r="AW676" s="415" t="str">
        <f t="shared" si="247"/>
        <v>---</v>
      </c>
      <c r="AX676" s="415" t="str">
        <f t="shared" si="248"/>
        <v>---</v>
      </c>
      <c r="AY676" s="415" t="str">
        <f>IFERROR(AH676*INDEX('تعرفه ها'!A:Z,MATCH("عوارض برق به ازاء هر کیلووات",'تعرفه ها'!$C:$C,0),MATCH(F676,'تعرفه ها'!$2:$2,0)),"---")</f>
        <v>---</v>
      </c>
      <c r="AZ676" s="415" t="str">
        <f t="shared" si="249"/>
        <v>---</v>
      </c>
      <c r="BA676" s="415" t="str">
        <f>IFERROR(ROUND(((AX676+AY676+AZ676)*INDEX('تعرفه ها'!A:Z,MATCH("هزینه نگهداری و تعمیرات شبکه برق",'تعرفه ها'!$C:$C,0),MATCH(F676,'تعرفه ها'!$2:$2,0))/100),0),"---")</f>
        <v>---</v>
      </c>
      <c r="BB676" s="415">
        <f>IFERROR(IF(P676="دیماندی",ROUND(AJ676*INDEX('تعرفه ها'!A:Z,MATCH(BB$1,'تعرفه ها'!$C:$C,0),MATCH(F676,'تعرفه ها'!$2:$2,0))*J676/30,0),0),"---")</f>
        <v>0</v>
      </c>
      <c r="BC676" s="415"/>
      <c r="BD676" s="54" t="str">
        <f>IFERROR(IF(INDEX('اطلاعات دوره'!A:Z,MATCH(G676,'اطلاعات دوره'!C:C,0),MATCH("برق",'اطلاعات دوره'!$1:$1,0))="دارد",ROUND(AX676*INDEX('تعرفه ها'!A:Z,MATCH("پیک فصلی برق",'تعرفه ها'!$C:$C,0),MATCH(F676,'تعرفه ها'!$2:$2,0))/100,0),0),"---")</f>
        <v>---</v>
      </c>
      <c r="BE676" s="415" t="str">
        <f>IFERROR(ROUND(((AX676+AY676+AZ676+BA676+BB676+BC676+BD676)*INDEX('تعرفه ها'!A:Z,MATCH("مالیات برق",'تعرفه ها'!$C:$C,0),MATCH(F676,'تعرفه ها'!$2:$2,0))/100),0),"---")</f>
        <v>---</v>
      </c>
      <c r="BF676" s="415" t="str">
        <f t="shared" si="250"/>
        <v>---</v>
      </c>
      <c r="BG676" s="415" t="str">
        <f t="shared" si="254"/>
        <v>---</v>
      </c>
      <c r="BH676" s="415" t="str">
        <f t="shared" si="251"/>
        <v>---</v>
      </c>
      <c r="BI676" s="54" t="str">
        <f t="shared" si="252"/>
        <v>---</v>
      </c>
      <c r="BJ676" s="55" t="str">
        <f t="shared" si="253"/>
        <v>---</v>
      </c>
      <c r="BK676" s="262"/>
      <c r="BL676" s="183" t="str">
        <f>IFERROR(IF(INDEX(پرداخت!A:AZ,MATCH(A676&amp;" - "&amp;"برق",پرداخت!$B:$B,0),MATCH(G676,پرداخت!$1:$1,0))="نشده","نشده","شده"),"---")</f>
        <v>---</v>
      </c>
      <c r="BN676" s="257"/>
      <c r="BO676" s="257"/>
      <c r="BP676" s="257"/>
      <c r="BQ676" s="257"/>
      <c r="BR676" s="257"/>
      <c r="BS676" s="257"/>
      <c r="BT676" s="257"/>
      <c r="BU676" s="257"/>
      <c r="BV676" s="257"/>
      <c r="BW676" s="257"/>
      <c r="BX676" s="257"/>
      <c r="BY676" s="257"/>
      <c r="BZ676" s="257"/>
      <c r="CA676" s="257"/>
      <c r="CB676" s="257"/>
      <c r="CC676" s="257"/>
      <c r="CD676" s="257"/>
      <c r="CE676" s="257"/>
      <c r="CF676" s="257"/>
      <c r="CG676" s="257"/>
      <c r="CH676"/>
      <c r="CI676"/>
      <c r="CJ676"/>
      <c r="CK676"/>
    </row>
    <row r="677" spans="1:89" ht="33.75" hidden="1">
      <c r="A677" s="170"/>
      <c r="B677" s="47">
        <f>IFERROR(INDEX('اطلاعات انشعابات شرکتها'!A:BB,MATCH(A677,'اطلاعات انشعابات شرکتها'!A:A,0),MATCH(B$1,'اطلاعات انشعابات شرکتها'!$1:$1,0)),0)</f>
        <v>0</v>
      </c>
      <c r="C677" s="48">
        <f>IFERROR(INDEX('اطلاعات انشعابات شرکتها'!A:BB,MATCH(A677,'اطلاعات انشعابات شرکتها'!A:A,0),MATCH(C$1,'اطلاعات انشعابات شرکتها'!$1:$1,0)),0)</f>
        <v>0</v>
      </c>
      <c r="D677" s="45"/>
      <c r="E677" s="171"/>
      <c r="F677" s="170"/>
      <c r="G677" s="188" t="str">
        <f t="shared" si="232"/>
        <v>/</v>
      </c>
      <c r="H677" s="188">
        <f>IFERROR(INDEX('اطلاعات دوره'!A:Z,MATCH(G677,'اطلاعات دوره'!C:C,0),MATCH(H$1,'اطلاعات دوره'!$1:$1,0)),0)</f>
        <v>0</v>
      </c>
      <c r="I677" s="188">
        <f>IFERROR(INDEX('اطلاعات دوره'!A:Z,MATCH(G677,'اطلاعات دوره'!C:C,0),MATCH(I$1,'اطلاعات دوره'!$1:$1,0)),0)</f>
        <v>0</v>
      </c>
      <c r="J677" s="188">
        <f>IFERROR(INDEX('اطلاعات دوره'!A:Z,MATCH(G677,'اطلاعات دوره'!C:C,0),MATCH(J$1,'اطلاعات دوره'!$1:$1,0)),0)</f>
        <v>0</v>
      </c>
      <c r="K677" s="265"/>
      <c r="L677" s="188" t="str">
        <f>IFERROR(INDEX('اطلاعات دوره'!A:Z,MATCH(G677,'اطلاعات دوره'!C:C,0)-1,MATCH("عنوان",'اطلاعات دوره'!$1:$1,0)),"---")</f>
        <v>---</v>
      </c>
      <c r="M677" s="188" t="str">
        <f t="shared" si="233"/>
        <v>----</v>
      </c>
      <c r="N677" s="188" t="str">
        <f t="shared" si="234"/>
        <v>-/</v>
      </c>
      <c r="O677" s="265"/>
      <c r="P677" s="188">
        <f>IFERROR(INDEX('اطلاعات انشعابات شرکتها'!A:BB,MATCH(A677,'اطلاعات انشعابات شرکتها'!A:A,0),MATCH(P$1,'اطلاعات انشعابات شرکتها'!$1:$1,0)),0)</f>
        <v>0</v>
      </c>
      <c r="Q677" s="188">
        <f>IFERROR(INDEX('اطلاعات انشعابات شرکتها'!A:BB,MATCH(A677,'اطلاعات انشعابات شرکتها'!A:A,0),MATCH(Q$1,'اطلاعات انشعابات شرکتها'!$1:$1,0)),0)</f>
        <v>0</v>
      </c>
      <c r="R677" s="188">
        <f>IFERROR(INDEX('اطلاعات انشعابات شرکتها'!A:BB,MATCH(A677,'اطلاعات انشعابات شرکتها'!A:A,0),MATCH(R$1,'اطلاعات انشعابات شرکتها'!$1:$1,0)),0)</f>
        <v>0</v>
      </c>
      <c r="S677" s="265"/>
      <c r="T677" s="188">
        <f>IFERROR(INDEX('قرائت کنتور'!A:AZ,MATCH(A677&amp;"-"&amp;T$1,'قرائت کنتور'!B:B,0),MATCH(G677,'قرائت کنتور'!$1:$1,0)),0)</f>
        <v>0</v>
      </c>
      <c r="U677" s="188">
        <f>IFERROR(INDEX('قرائت کنتور'!A:AZ,MATCH(A677&amp;"-"&amp;U$1,'قرائت کنتور'!B:B,0),MATCH(L677,'قرائت کنتور'!$1:$1,0)),0)</f>
        <v>0</v>
      </c>
      <c r="V677" s="188">
        <f>IFERROR(INDEX('قرائت کنتور'!A:AZ,MATCH(A677&amp;"-"&amp;U$1,'قرائت کنتور'!B:B,0),MATCH(G677,'قرائت کنتور'!$1:$1,0)),0)</f>
        <v>0</v>
      </c>
      <c r="W677" s="188">
        <f>IFERROR(INDEX('قرائت کنتور'!A:AZ,MATCH(A677&amp;"-"&amp;W$1,'قرائت کنتور'!B:B,0),MATCH(L677,'قرائت کنتور'!$1:$1,0)),0)</f>
        <v>0</v>
      </c>
      <c r="X677" s="188">
        <f>IFERROR(INDEX('قرائت کنتور'!A:AZ,MATCH(A677&amp;"-"&amp;W$1,'قرائت کنتور'!B:B,0),MATCH(G677,'قرائت کنتور'!$1:$1,0)),0)</f>
        <v>0</v>
      </c>
      <c r="Y677" s="188">
        <f>IFERROR(INDEX('قرائت کنتور'!A:AZ,MATCH(A677&amp;"-"&amp;Y$1,'قرائت کنتور'!B:B,0),MATCH(L677,'قرائت کنتور'!$1:$1,0)),0)</f>
        <v>0</v>
      </c>
      <c r="Z677" s="188">
        <f>IFERROR(INDEX('قرائت کنتور'!A:AZ,MATCH(A677&amp;"-"&amp;Y$1,'قرائت کنتور'!B:B,0),MATCH(G677,'قرائت کنتور'!$1:$1,0)),0)</f>
        <v>0</v>
      </c>
      <c r="AA677" s="188">
        <f>IFERROR(INDEX('قرائت کنتور'!A:AZ,MATCH(A677&amp;"-"&amp;AA$1,'قرائت کنتور'!B:B,0),MATCH(L677,'قرائت کنتور'!$1:$1,0)),0)</f>
        <v>0</v>
      </c>
      <c r="AB677" s="188">
        <f>IFERROR(INDEX('قرائت کنتور'!A:AZ,MATCH(A677&amp;"-"&amp;AA$1,'قرائت کنتور'!B:B,0),MATCH(G677,'قرائت کنتور'!$1:$1,0)),0)</f>
        <v>0</v>
      </c>
      <c r="AC677" s="265"/>
      <c r="AD677" s="188">
        <f t="shared" si="235"/>
        <v>0</v>
      </c>
      <c r="AE677" s="188">
        <f t="shared" si="236"/>
        <v>0</v>
      </c>
      <c r="AF677" s="188">
        <f t="shared" si="237"/>
        <v>0</v>
      </c>
      <c r="AG677" s="188">
        <f t="shared" si="238"/>
        <v>0</v>
      </c>
      <c r="AH677" s="188">
        <f t="shared" si="239"/>
        <v>0</v>
      </c>
      <c r="AI677" s="188">
        <f t="shared" si="240"/>
        <v>0</v>
      </c>
      <c r="AJ677" s="188" t="str">
        <f t="shared" si="241"/>
        <v>0</v>
      </c>
      <c r="AK677" s="265"/>
      <c r="AL677" s="254" t="str">
        <f t="shared" si="242"/>
        <v>---</v>
      </c>
      <c r="AM677" s="254" t="str">
        <f t="shared" si="243"/>
        <v>---</v>
      </c>
      <c r="AN677" s="265"/>
      <c r="AO677" s="188" t="str">
        <f>IFERROR(INDEX('تعرفه ها'!A:Z,MATCH(P677&amp;"-"&amp;AO$1,'تعرفه ها'!C:C,0),MATCH(F677,'تعرفه ها'!$2:$2,0),1),"---")</f>
        <v>---</v>
      </c>
      <c r="AP677" s="188" t="str">
        <f>IFERROR(INDEX('تعرفه ها'!A:Z,MATCH(P677&amp;"-"&amp;AP$1,'تعرفه ها'!C:C,0),MATCH(F677,'تعرفه ها'!$2:$2,0),1),"---")</f>
        <v>---</v>
      </c>
      <c r="AQ677" s="188" t="str">
        <f>IFERROR(INDEX('تعرفه ها'!A:Z,MATCH(P677&amp;"-"&amp;AQ$1,'تعرفه ها'!C:C,0),MATCH(F677,'تعرفه ها'!$2:$2,0),1),"---")</f>
        <v>---</v>
      </c>
      <c r="AR677" s="188" t="str">
        <f>IFERROR(INDEX('تعرفه ها'!A:Z,MATCH(P677&amp;"-"&amp;AR$1,'تعرفه ها'!C:C,0),MATCH(F677,'تعرفه ها'!$2:$2,0),1),"---")</f>
        <v>---</v>
      </c>
      <c r="AS677" s="265"/>
      <c r="AT677" s="415" t="str">
        <f t="shared" si="244"/>
        <v>---</v>
      </c>
      <c r="AU677" s="415" t="str">
        <f t="shared" si="245"/>
        <v>---</v>
      </c>
      <c r="AV677" s="415" t="str">
        <f t="shared" si="246"/>
        <v>---</v>
      </c>
      <c r="AW677" s="415" t="str">
        <f t="shared" si="247"/>
        <v>---</v>
      </c>
      <c r="AX677" s="415" t="str">
        <f t="shared" si="248"/>
        <v>---</v>
      </c>
      <c r="AY677" s="415" t="str">
        <f>IFERROR(AH677*INDEX('تعرفه ها'!A:Z,MATCH("عوارض برق به ازاء هر کیلووات",'تعرفه ها'!$C:$C,0),MATCH(F677,'تعرفه ها'!$2:$2,0)),"---")</f>
        <v>---</v>
      </c>
      <c r="AZ677" s="415" t="str">
        <f t="shared" si="249"/>
        <v>---</v>
      </c>
      <c r="BA677" s="415" t="str">
        <f>IFERROR(ROUND(((AX677+AY677+AZ677)*INDEX('تعرفه ها'!A:Z,MATCH("هزینه نگهداری و تعمیرات شبکه برق",'تعرفه ها'!$C:$C,0),MATCH(F677,'تعرفه ها'!$2:$2,0))/100),0),"---")</f>
        <v>---</v>
      </c>
      <c r="BB677" s="415">
        <f>IFERROR(IF(P677="دیماندی",ROUND(AJ677*INDEX('تعرفه ها'!A:Z,MATCH(BB$1,'تعرفه ها'!$C:$C,0),MATCH(F677,'تعرفه ها'!$2:$2,0))*J677/30,0),0),"---")</f>
        <v>0</v>
      </c>
      <c r="BC677" s="415"/>
      <c r="BD677" s="54" t="str">
        <f>IFERROR(IF(INDEX('اطلاعات دوره'!A:Z,MATCH(G677,'اطلاعات دوره'!C:C,0),MATCH("برق",'اطلاعات دوره'!$1:$1,0))="دارد",ROUND(AX677*INDEX('تعرفه ها'!A:Z,MATCH("پیک فصلی برق",'تعرفه ها'!$C:$C,0),MATCH(F677,'تعرفه ها'!$2:$2,0))/100,0),0),"---")</f>
        <v>---</v>
      </c>
      <c r="BE677" s="415" t="str">
        <f>IFERROR(ROUND(((AX677+AY677+AZ677+BA677+BB677+BC677+BD677)*INDEX('تعرفه ها'!A:Z,MATCH("مالیات برق",'تعرفه ها'!$C:$C,0),MATCH(F677,'تعرفه ها'!$2:$2,0))/100),0),"---")</f>
        <v>---</v>
      </c>
      <c r="BF677" s="415" t="str">
        <f t="shared" si="250"/>
        <v>---</v>
      </c>
      <c r="BG677" s="415" t="str">
        <f t="shared" si="254"/>
        <v>---</v>
      </c>
      <c r="BH677" s="415" t="str">
        <f t="shared" si="251"/>
        <v>---</v>
      </c>
      <c r="BI677" s="54" t="str">
        <f t="shared" si="252"/>
        <v>---</v>
      </c>
      <c r="BJ677" s="55" t="str">
        <f t="shared" si="253"/>
        <v>---</v>
      </c>
      <c r="BK677" s="262"/>
      <c r="BL677" s="183" t="str">
        <f>IFERROR(IF(INDEX(پرداخت!A:AZ,MATCH(A677&amp;" - "&amp;"برق",پرداخت!$B:$B,0),MATCH(G677,پرداخت!$1:$1,0))="نشده","نشده","شده"),"---")</f>
        <v>---</v>
      </c>
      <c r="BN677" s="257"/>
      <c r="BO677" s="257"/>
      <c r="BP677" s="257"/>
      <c r="BQ677" s="257"/>
      <c r="BR677" s="257"/>
      <c r="BS677" s="257"/>
      <c r="BT677" s="257"/>
      <c r="BU677" s="257"/>
      <c r="BV677" s="257"/>
      <c r="BW677" s="257"/>
      <c r="BX677" s="257"/>
      <c r="BY677" s="257"/>
      <c r="BZ677" s="257"/>
      <c r="CA677" s="257"/>
      <c r="CB677" s="257"/>
      <c r="CC677" s="257"/>
      <c r="CD677" s="257"/>
      <c r="CE677" s="257"/>
      <c r="CF677" s="257"/>
      <c r="CG677" s="257"/>
      <c r="CH677"/>
      <c r="CI677"/>
      <c r="CJ677"/>
      <c r="CK677"/>
    </row>
    <row r="678" spans="1:89" ht="33.75" hidden="1">
      <c r="A678" s="170"/>
      <c r="B678" s="47">
        <f>IFERROR(INDEX('اطلاعات انشعابات شرکتها'!A:BB,MATCH(A678,'اطلاعات انشعابات شرکتها'!A:A,0),MATCH(B$1,'اطلاعات انشعابات شرکتها'!$1:$1,0)),0)</f>
        <v>0</v>
      </c>
      <c r="C678" s="48">
        <f>IFERROR(INDEX('اطلاعات انشعابات شرکتها'!A:BB,MATCH(A678,'اطلاعات انشعابات شرکتها'!A:A,0),MATCH(C$1,'اطلاعات انشعابات شرکتها'!$1:$1,0)),0)</f>
        <v>0</v>
      </c>
      <c r="D678" s="45"/>
      <c r="E678" s="171"/>
      <c r="F678" s="170"/>
      <c r="G678" s="188" t="str">
        <f t="shared" si="232"/>
        <v>/</v>
      </c>
      <c r="H678" s="188">
        <f>IFERROR(INDEX('اطلاعات دوره'!A:Z,MATCH(G678,'اطلاعات دوره'!C:C,0),MATCH(H$1,'اطلاعات دوره'!$1:$1,0)),0)</f>
        <v>0</v>
      </c>
      <c r="I678" s="188">
        <f>IFERROR(INDEX('اطلاعات دوره'!A:Z,MATCH(G678,'اطلاعات دوره'!C:C,0),MATCH(I$1,'اطلاعات دوره'!$1:$1,0)),0)</f>
        <v>0</v>
      </c>
      <c r="J678" s="188">
        <f>IFERROR(INDEX('اطلاعات دوره'!A:Z,MATCH(G678,'اطلاعات دوره'!C:C,0),MATCH(J$1,'اطلاعات دوره'!$1:$1,0)),0)</f>
        <v>0</v>
      </c>
      <c r="K678" s="265"/>
      <c r="L678" s="188" t="str">
        <f>IFERROR(INDEX('اطلاعات دوره'!A:Z,MATCH(G678,'اطلاعات دوره'!C:C,0)-1,MATCH("عنوان",'اطلاعات دوره'!$1:$1,0)),"---")</f>
        <v>---</v>
      </c>
      <c r="M678" s="188" t="str">
        <f t="shared" si="233"/>
        <v>----</v>
      </c>
      <c r="N678" s="188" t="str">
        <f t="shared" si="234"/>
        <v>-/</v>
      </c>
      <c r="O678" s="265"/>
      <c r="P678" s="188">
        <f>IFERROR(INDEX('اطلاعات انشعابات شرکتها'!A:BB,MATCH(A678,'اطلاعات انشعابات شرکتها'!A:A,0),MATCH(P$1,'اطلاعات انشعابات شرکتها'!$1:$1,0)),0)</f>
        <v>0</v>
      </c>
      <c r="Q678" s="188">
        <f>IFERROR(INDEX('اطلاعات انشعابات شرکتها'!A:BB,MATCH(A678,'اطلاعات انشعابات شرکتها'!A:A,0),MATCH(Q$1,'اطلاعات انشعابات شرکتها'!$1:$1,0)),0)</f>
        <v>0</v>
      </c>
      <c r="R678" s="188">
        <f>IFERROR(INDEX('اطلاعات انشعابات شرکتها'!A:BB,MATCH(A678,'اطلاعات انشعابات شرکتها'!A:A,0),MATCH(R$1,'اطلاعات انشعابات شرکتها'!$1:$1,0)),0)</f>
        <v>0</v>
      </c>
      <c r="S678" s="265"/>
      <c r="T678" s="188">
        <f>IFERROR(INDEX('قرائت کنتور'!A:AZ,MATCH(A678&amp;"-"&amp;T$1,'قرائت کنتور'!B:B,0),MATCH(G678,'قرائت کنتور'!$1:$1,0)),0)</f>
        <v>0</v>
      </c>
      <c r="U678" s="188">
        <f>IFERROR(INDEX('قرائت کنتور'!A:AZ,MATCH(A678&amp;"-"&amp;U$1,'قرائت کنتور'!B:B,0),MATCH(L678,'قرائت کنتور'!$1:$1,0)),0)</f>
        <v>0</v>
      </c>
      <c r="V678" s="188">
        <f>IFERROR(INDEX('قرائت کنتور'!A:AZ,MATCH(A678&amp;"-"&amp;U$1,'قرائت کنتور'!B:B,0),MATCH(G678,'قرائت کنتور'!$1:$1,0)),0)</f>
        <v>0</v>
      </c>
      <c r="W678" s="188">
        <f>IFERROR(INDEX('قرائت کنتور'!A:AZ,MATCH(A678&amp;"-"&amp;W$1,'قرائت کنتور'!B:B,0),MATCH(L678,'قرائت کنتور'!$1:$1,0)),0)</f>
        <v>0</v>
      </c>
      <c r="X678" s="188">
        <f>IFERROR(INDEX('قرائت کنتور'!A:AZ,MATCH(A678&amp;"-"&amp;W$1,'قرائت کنتور'!B:B,0),MATCH(G678,'قرائت کنتور'!$1:$1,0)),0)</f>
        <v>0</v>
      </c>
      <c r="Y678" s="188">
        <f>IFERROR(INDEX('قرائت کنتور'!A:AZ,MATCH(A678&amp;"-"&amp;Y$1,'قرائت کنتور'!B:B,0),MATCH(L678,'قرائت کنتور'!$1:$1,0)),0)</f>
        <v>0</v>
      </c>
      <c r="Z678" s="188">
        <f>IFERROR(INDEX('قرائت کنتور'!A:AZ,MATCH(A678&amp;"-"&amp;Y$1,'قرائت کنتور'!B:B,0),MATCH(G678,'قرائت کنتور'!$1:$1,0)),0)</f>
        <v>0</v>
      </c>
      <c r="AA678" s="188">
        <f>IFERROR(INDEX('قرائت کنتور'!A:AZ,MATCH(A678&amp;"-"&amp;AA$1,'قرائت کنتور'!B:B,0),MATCH(L678,'قرائت کنتور'!$1:$1,0)),0)</f>
        <v>0</v>
      </c>
      <c r="AB678" s="188">
        <f>IFERROR(INDEX('قرائت کنتور'!A:AZ,MATCH(A678&amp;"-"&amp;AA$1,'قرائت کنتور'!B:B,0),MATCH(G678,'قرائت کنتور'!$1:$1,0)),0)</f>
        <v>0</v>
      </c>
      <c r="AC678" s="265"/>
      <c r="AD678" s="188">
        <f t="shared" si="235"/>
        <v>0</v>
      </c>
      <c r="AE678" s="188">
        <f t="shared" si="236"/>
        <v>0</v>
      </c>
      <c r="AF678" s="188">
        <f t="shared" si="237"/>
        <v>0</v>
      </c>
      <c r="AG678" s="188">
        <f t="shared" si="238"/>
        <v>0</v>
      </c>
      <c r="AH678" s="188">
        <f t="shared" si="239"/>
        <v>0</v>
      </c>
      <c r="AI678" s="188">
        <f t="shared" si="240"/>
        <v>0</v>
      </c>
      <c r="AJ678" s="188" t="str">
        <f t="shared" si="241"/>
        <v>0</v>
      </c>
      <c r="AK678" s="265"/>
      <c r="AL678" s="254" t="str">
        <f t="shared" si="242"/>
        <v>---</v>
      </c>
      <c r="AM678" s="254" t="str">
        <f t="shared" si="243"/>
        <v>---</v>
      </c>
      <c r="AN678" s="265"/>
      <c r="AO678" s="188" t="str">
        <f>IFERROR(INDEX('تعرفه ها'!A:Z,MATCH(P678&amp;"-"&amp;AO$1,'تعرفه ها'!C:C,0),MATCH(F678,'تعرفه ها'!$2:$2,0),1),"---")</f>
        <v>---</v>
      </c>
      <c r="AP678" s="188" t="str">
        <f>IFERROR(INDEX('تعرفه ها'!A:Z,MATCH(P678&amp;"-"&amp;AP$1,'تعرفه ها'!C:C,0),MATCH(F678,'تعرفه ها'!$2:$2,0),1),"---")</f>
        <v>---</v>
      </c>
      <c r="AQ678" s="188" t="str">
        <f>IFERROR(INDEX('تعرفه ها'!A:Z,MATCH(P678&amp;"-"&amp;AQ$1,'تعرفه ها'!C:C,0),MATCH(F678,'تعرفه ها'!$2:$2,0),1),"---")</f>
        <v>---</v>
      </c>
      <c r="AR678" s="188" t="str">
        <f>IFERROR(INDEX('تعرفه ها'!A:Z,MATCH(P678&amp;"-"&amp;AR$1,'تعرفه ها'!C:C,0),MATCH(F678,'تعرفه ها'!$2:$2,0),1),"---")</f>
        <v>---</v>
      </c>
      <c r="AS678" s="265"/>
      <c r="AT678" s="415" t="str">
        <f t="shared" si="244"/>
        <v>---</v>
      </c>
      <c r="AU678" s="415" t="str">
        <f t="shared" si="245"/>
        <v>---</v>
      </c>
      <c r="AV678" s="415" t="str">
        <f t="shared" si="246"/>
        <v>---</v>
      </c>
      <c r="AW678" s="415" t="str">
        <f t="shared" si="247"/>
        <v>---</v>
      </c>
      <c r="AX678" s="415" t="str">
        <f t="shared" si="248"/>
        <v>---</v>
      </c>
      <c r="AY678" s="415" t="str">
        <f>IFERROR(AH678*INDEX('تعرفه ها'!A:Z,MATCH("عوارض برق به ازاء هر کیلووات",'تعرفه ها'!$C:$C,0),MATCH(F678,'تعرفه ها'!$2:$2,0)),"---")</f>
        <v>---</v>
      </c>
      <c r="AZ678" s="415" t="str">
        <f t="shared" si="249"/>
        <v>---</v>
      </c>
      <c r="BA678" s="415" t="str">
        <f>IFERROR(ROUND(((AX678+AY678+AZ678)*INDEX('تعرفه ها'!A:Z,MATCH("هزینه نگهداری و تعمیرات شبکه برق",'تعرفه ها'!$C:$C,0),MATCH(F678,'تعرفه ها'!$2:$2,0))/100),0),"---")</f>
        <v>---</v>
      </c>
      <c r="BB678" s="415">
        <f>IFERROR(IF(P678="دیماندی",ROUND(AJ678*INDEX('تعرفه ها'!A:Z,MATCH(BB$1,'تعرفه ها'!$C:$C,0),MATCH(F678,'تعرفه ها'!$2:$2,0))*J678/30,0),0),"---")</f>
        <v>0</v>
      </c>
      <c r="BC678" s="415"/>
      <c r="BD678" s="54" t="str">
        <f>IFERROR(IF(INDEX('اطلاعات دوره'!A:Z,MATCH(G678,'اطلاعات دوره'!C:C,0),MATCH("برق",'اطلاعات دوره'!$1:$1,0))="دارد",ROUND(AX678*INDEX('تعرفه ها'!A:Z,MATCH("پیک فصلی برق",'تعرفه ها'!$C:$C,0),MATCH(F678,'تعرفه ها'!$2:$2,0))/100,0),0),"---")</f>
        <v>---</v>
      </c>
      <c r="BE678" s="415" t="str">
        <f>IFERROR(ROUND(((AX678+AY678+AZ678+BA678+BB678+BC678+BD678)*INDEX('تعرفه ها'!A:Z,MATCH("مالیات برق",'تعرفه ها'!$C:$C,0),MATCH(F678,'تعرفه ها'!$2:$2,0))/100),0),"---")</f>
        <v>---</v>
      </c>
      <c r="BF678" s="415" t="str">
        <f t="shared" si="250"/>
        <v>---</v>
      </c>
      <c r="BG678" s="415" t="str">
        <f t="shared" si="254"/>
        <v>---</v>
      </c>
      <c r="BH678" s="415" t="str">
        <f t="shared" si="251"/>
        <v>---</v>
      </c>
      <c r="BI678" s="54" t="str">
        <f t="shared" si="252"/>
        <v>---</v>
      </c>
      <c r="BJ678" s="55" t="str">
        <f t="shared" si="253"/>
        <v>---</v>
      </c>
      <c r="BK678" s="262"/>
      <c r="BL678" s="183" t="str">
        <f>IFERROR(IF(INDEX(پرداخت!A:AZ,MATCH(A678&amp;" - "&amp;"برق",پرداخت!$B:$B,0),MATCH(G678,پرداخت!$1:$1,0))="نشده","نشده","شده"),"---")</f>
        <v>---</v>
      </c>
      <c r="BN678" s="257"/>
      <c r="BO678" s="257"/>
      <c r="BP678" s="257"/>
      <c r="BQ678" s="257"/>
      <c r="BR678" s="257"/>
      <c r="BS678" s="257"/>
      <c r="BT678" s="257"/>
      <c r="BU678" s="257"/>
      <c r="BV678" s="257"/>
      <c r="BW678" s="257"/>
      <c r="BX678" s="257"/>
      <c r="BY678" s="257"/>
      <c r="BZ678" s="257"/>
      <c r="CA678" s="257"/>
      <c r="CB678" s="257"/>
      <c r="CC678" s="257"/>
      <c r="CD678" s="257"/>
      <c r="CE678" s="257"/>
      <c r="CF678" s="257"/>
      <c r="CG678" s="257"/>
      <c r="CH678"/>
      <c r="CI678"/>
      <c r="CJ678"/>
      <c r="CK678"/>
    </row>
    <row r="679" spans="1:89" ht="33.75" hidden="1">
      <c r="A679" s="170"/>
      <c r="B679" s="47">
        <f>IFERROR(INDEX('اطلاعات انشعابات شرکتها'!A:BB,MATCH(A679,'اطلاعات انشعابات شرکتها'!A:A,0),MATCH(B$1,'اطلاعات انشعابات شرکتها'!$1:$1,0)),0)</f>
        <v>0</v>
      </c>
      <c r="C679" s="48">
        <f>IFERROR(INDEX('اطلاعات انشعابات شرکتها'!A:BB,MATCH(A679,'اطلاعات انشعابات شرکتها'!A:A,0),MATCH(C$1,'اطلاعات انشعابات شرکتها'!$1:$1,0)),0)</f>
        <v>0</v>
      </c>
      <c r="D679" s="45"/>
      <c r="E679" s="171"/>
      <c r="F679" s="170"/>
      <c r="G679" s="188" t="str">
        <f t="shared" si="232"/>
        <v>/</v>
      </c>
      <c r="H679" s="188">
        <f>IFERROR(INDEX('اطلاعات دوره'!A:Z,MATCH(G679,'اطلاعات دوره'!C:C,0),MATCH(H$1,'اطلاعات دوره'!$1:$1,0)),0)</f>
        <v>0</v>
      </c>
      <c r="I679" s="188">
        <f>IFERROR(INDEX('اطلاعات دوره'!A:Z,MATCH(G679,'اطلاعات دوره'!C:C,0),MATCH(I$1,'اطلاعات دوره'!$1:$1,0)),0)</f>
        <v>0</v>
      </c>
      <c r="J679" s="188">
        <f>IFERROR(INDEX('اطلاعات دوره'!A:Z,MATCH(G679,'اطلاعات دوره'!C:C,0),MATCH(J$1,'اطلاعات دوره'!$1:$1,0)),0)</f>
        <v>0</v>
      </c>
      <c r="K679" s="265"/>
      <c r="L679" s="188" t="str">
        <f>IFERROR(INDEX('اطلاعات دوره'!A:Z,MATCH(G679,'اطلاعات دوره'!C:C,0)-1,MATCH("عنوان",'اطلاعات دوره'!$1:$1,0)),"---")</f>
        <v>---</v>
      </c>
      <c r="M679" s="188" t="str">
        <f t="shared" si="233"/>
        <v>----</v>
      </c>
      <c r="N679" s="188" t="str">
        <f t="shared" si="234"/>
        <v>-/</v>
      </c>
      <c r="O679" s="265"/>
      <c r="P679" s="188">
        <f>IFERROR(INDEX('اطلاعات انشعابات شرکتها'!A:BB,MATCH(A679,'اطلاعات انشعابات شرکتها'!A:A,0),MATCH(P$1,'اطلاعات انشعابات شرکتها'!$1:$1,0)),0)</f>
        <v>0</v>
      </c>
      <c r="Q679" s="188">
        <f>IFERROR(INDEX('اطلاعات انشعابات شرکتها'!A:BB,MATCH(A679,'اطلاعات انشعابات شرکتها'!A:A,0),MATCH(Q$1,'اطلاعات انشعابات شرکتها'!$1:$1,0)),0)</f>
        <v>0</v>
      </c>
      <c r="R679" s="188">
        <f>IFERROR(INDEX('اطلاعات انشعابات شرکتها'!A:BB,MATCH(A679,'اطلاعات انشعابات شرکتها'!A:A,0),MATCH(R$1,'اطلاعات انشعابات شرکتها'!$1:$1,0)),0)</f>
        <v>0</v>
      </c>
      <c r="S679" s="265"/>
      <c r="T679" s="188">
        <f>IFERROR(INDEX('قرائت کنتور'!A:AZ,MATCH(A679&amp;"-"&amp;T$1,'قرائت کنتور'!B:B,0),MATCH(G679,'قرائت کنتور'!$1:$1,0)),0)</f>
        <v>0</v>
      </c>
      <c r="U679" s="188">
        <f>IFERROR(INDEX('قرائت کنتور'!A:AZ,MATCH(A679&amp;"-"&amp;U$1,'قرائت کنتور'!B:B,0),MATCH(L679,'قرائت کنتور'!$1:$1,0)),0)</f>
        <v>0</v>
      </c>
      <c r="V679" s="188">
        <f>IFERROR(INDEX('قرائت کنتور'!A:AZ,MATCH(A679&amp;"-"&amp;U$1,'قرائت کنتور'!B:B,0),MATCH(G679,'قرائت کنتور'!$1:$1,0)),0)</f>
        <v>0</v>
      </c>
      <c r="W679" s="188">
        <f>IFERROR(INDEX('قرائت کنتور'!A:AZ,MATCH(A679&amp;"-"&amp;W$1,'قرائت کنتور'!B:B,0),MATCH(L679,'قرائت کنتور'!$1:$1,0)),0)</f>
        <v>0</v>
      </c>
      <c r="X679" s="188">
        <f>IFERROR(INDEX('قرائت کنتور'!A:AZ,MATCH(A679&amp;"-"&amp;W$1,'قرائت کنتور'!B:B,0),MATCH(G679,'قرائت کنتور'!$1:$1,0)),0)</f>
        <v>0</v>
      </c>
      <c r="Y679" s="188">
        <f>IFERROR(INDEX('قرائت کنتور'!A:AZ,MATCH(A679&amp;"-"&amp;Y$1,'قرائت کنتور'!B:B,0),MATCH(L679,'قرائت کنتور'!$1:$1,0)),0)</f>
        <v>0</v>
      </c>
      <c r="Z679" s="188">
        <f>IFERROR(INDEX('قرائت کنتور'!A:AZ,MATCH(A679&amp;"-"&amp;Y$1,'قرائت کنتور'!B:B,0),MATCH(G679,'قرائت کنتور'!$1:$1,0)),0)</f>
        <v>0</v>
      </c>
      <c r="AA679" s="188">
        <f>IFERROR(INDEX('قرائت کنتور'!A:AZ,MATCH(A679&amp;"-"&amp;AA$1,'قرائت کنتور'!B:B,0),MATCH(L679,'قرائت کنتور'!$1:$1,0)),0)</f>
        <v>0</v>
      </c>
      <c r="AB679" s="188">
        <f>IFERROR(INDEX('قرائت کنتور'!A:AZ,MATCH(A679&amp;"-"&amp;AA$1,'قرائت کنتور'!B:B,0),MATCH(G679,'قرائت کنتور'!$1:$1,0)),0)</f>
        <v>0</v>
      </c>
      <c r="AC679" s="265"/>
      <c r="AD679" s="188">
        <f t="shared" si="235"/>
        <v>0</v>
      </c>
      <c r="AE679" s="188">
        <f t="shared" si="236"/>
        <v>0</v>
      </c>
      <c r="AF679" s="188">
        <f t="shared" si="237"/>
        <v>0</v>
      </c>
      <c r="AG679" s="188">
        <f t="shared" si="238"/>
        <v>0</v>
      </c>
      <c r="AH679" s="188">
        <f t="shared" si="239"/>
        <v>0</v>
      </c>
      <c r="AI679" s="188">
        <f t="shared" si="240"/>
        <v>0</v>
      </c>
      <c r="AJ679" s="188" t="str">
        <f t="shared" si="241"/>
        <v>0</v>
      </c>
      <c r="AK679" s="265"/>
      <c r="AL679" s="254" t="str">
        <f t="shared" si="242"/>
        <v>---</v>
      </c>
      <c r="AM679" s="254" t="str">
        <f t="shared" si="243"/>
        <v>---</v>
      </c>
      <c r="AN679" s="265"/>
      <c r="AO679" s="188" t="str">
        <f>IFERROR(INDEX('تعرفه ها'!A:Z,MATCH(P679&amp;"-"&amp;AO$1,'تعرفه ها'!C:C,0),MATCH(F679,'تعرفه ها'!$2:$2,0),1),"---")</f>
        <v>---</v>
      </c>
      <c r="AP679" s="188" t="str">
        <f>IFERROR(INDEX('تعرفه ها'!A:Z,MATCH(P679&amp;"-"&amp;AP$1,'تعرفه ها'!C:C,0),MATCH(F679,'تعرفه ها'!$2:$2,0),1),"---")</f>
        <v>---</v>
      </c>
      <c r="AQ679" s="188" t="str">
        <f>IFERROR(INDEX('تعرفه ها'!A:Z,MATCH(P679&amp;"-"&amp;AQ$1,'تعرفه ها'!C:C,0),MATCH(F679,'تعرفه ها'!$2:$2,0),1),"---")</f>
        <v>---</v>
      </c>
      <c r="AR679" s="188" t="str">
        <f>IFERROR(INDEX('تعرفه ها'!A:Z,MATCH(P679&amp;"-"&amp;AR$1,'تعرفه ها'!C:C,0),MATCH(F679,'تعرفه ها'!$2:$2,0),1),"---")</f>
        <v>---</v>
      </c>
      <c r="AS679" s="265"/>
      <c r="AT679" s="415" t="str">
        <f t="shared" si="244"/>
        <v>---</v>
      </c>
      <c r="AU679" s="415" t="str">
        <f t="shared" si="245"/>
        <v>---</v>
      </c>
      <c r="AV679" s="415" t="str">
        <f t="shared" si="246"/>
        <v>---</v>
      </c>
      <c r="AW679" s="415" t="str">
        <f t="shared" si="247"/>
        <v>---</v>
      </c>
      <c r="AX679" s="415" t="str">
        <f t="shared" si="248"/>
        <v>---</v>
      </c>
      <c r="AY679" s="415" t="str">
        <f>IFERROR(AH679*INDEX('تعرفه ها'!A:Z,MATCH("عوارض برق به ازاء هر کیلووات",'تعرفه ها'!$C:$C,0),MATCH(F679,'تعرفه ها'!$2:$2,0)),"---")</f>
        <v>---</v>
      </c>
      <c r="AZ679" s="415" t="str">
        <f t="shared" si="249"/>
        <v>---</v>
      </c>
      <c r="BA679" s="415" t="str">
        <f>IFERROR(ROUND(((AX679+AY679+AZ679)*INDEX('تعرفه ها'!A:Z,MATCH("هزینه نگهداری و تعمیرات شبکه برق",'تعرفه ها'!$C:$C,0),MATCH(F679,'تعرفه ها'!$2:$2,0))/100),0),"---")</f>
        <v>---</v>
      </c>
      <c r="BB679" s="415">
        <f>IFERROR(IF(P679="دیماندی",ROUND(AJ679*INDEX('تعرفه ها'!A:Z,MATCH(BB$1,'تعرفه ها'!$C:$C,0),MATCH(F679,'تعرفه ها'!$2:$2,0))*J679/30,0),0),"---")</f>
        <v>0</v>
      </c>
      <c r="BC679" s="415"/>
      <c r="BD679" s="54" t="str">
        <f>IFERROR(IF(INDEX('اطلاعات دوره'!A:Z,MATCH(G679,'اطلاعات دوره'!C:C,0),MATCH("برق",'اطلاعات دوره'!$1:$1,0))="دارد",ROUND(AX679*INDEX('تعرفه ها'!A:Z,MATCH("پیک فصلی برق",'تعرفه ها'!$C:$C,0),MATCH(F679,'تعرفه ها'!$2:$2,0))/100,0),0),"---")</f>
        <v>---</v>
      </c>
      <c r="BE679" s="415" t="str">
        <f>IFERROR(ROUND(((AX679+AY679+AZ679+BA679+BB679+BC679+BD679)*INDEX('تعرفه ها'!A:Z,MATCH("مالیات برق",'تعرفه ها'!$C:$C,0),MATCH(F679,'تعرفه ها'!$2:$2,0))/100),0),"---")</f>
        <v>---</v>
      </c>
      <c r="BF679" s="415" t="str">
        <f t="shared" si="250"/>
        <v>---</v>
      </c>
      <c r="BG679" s="415" t="str">
        <f t="shared" si="254"/>
        <v>---</v>
      </c>
      <c r="BH679" s="415" t="str">
        <f t="shared" si="251"/>
        <v>---</v>
      </c>
      <c r="BI679" s="54" t="str">
        <f t="shared" si="252"/>
        <v>---</v>
      </c>
      <c r="BJ679" s="55" t="str">
        <f t="shared" si="253"/>
        <v>---</v>
      </c>
      <c r="BK679" s="262"/>
      <c r="BL679" s="183" t="str">
        <f>IFERROR(IF(INDEX(پرداخت!A:AZ,MATCH(A679&amp;" - "&amp;"برق",پرداخت!$B:$B,0),MATCH(G679,پرداخت!$1:$1,0))="نشده","نشده","شده"),"---")</f>
        <v>---</v>
      </c>
      <c r="BN679" s="257"/>
      <c r="BO679" s="257"/>
      <c r="BP679" s="257"/>
      <c r="BQ679" s="257"/>
      <c r="BR679" s="257"/>
      <c r="BS679" s="257"/>
      <c r="BT679" s="257"/>
      <c r="BU679" s="257"/>
      <c r="BV679" s="257"/>
      <c r="BW679" s="257"/>
      <c r="BX679" s="257"/>
      <c r="BY679" s="257"/>
      <c r="BZ679" s="257"/>
      <c r="CA679" s="257"/>
      <c r="CB679" s="257"/>
      <c r="CC679" s="257"/>
      <c r="CD679" s="257"/>
      <c r="CE679" s="257"/>
      <c r="CF679" s="257"/>
      <c r="CG679" s="257"/>
      <c r="CH679"/>
      <c r="CI679"/>
      <c r="CJ679"/>
      <c r="CK679"/>
    </row>
    <row r="680" spans="1:89" ht="33.75" hidden="1">
      <c r="A680" s="170"/>
      <c r="B680" s="47">
        <f>IFERROR(INDEX('اطلاعات انشعابات شرکتها'!A:BB,MATCH(A680,'اطلاعات انشعابات شرکتها'!A:A,0),MATCH(B$1,'اطلاعات انشعابات شرکتها'!$1:$1,0)),0)</f>
        <v>0</v>
      </c>
      <c r="C680" s="48">
        <f>IFERROR(INDEX('اطلاعات انشعابات شرکتها'!A:BB,MATCH(A680,'اطلاعات انشعابات شرکتها'!A:A,0),MATCH(C$1,'اطلاعات انشعابات شرکتها'!$1:$1,0)),0)</f>
        <v>0</v>
      </c>
      <c r="D680" s="45"/>
      <c r="E680" s="171"/>
      <c r="F680" s="170"/>
      <c r="G680" s="188" t="str">
        <f t="shared" si="232"/>
        <v>/</v>
      </c>
      <c r="H680" s="188">
        <f>IFERROR(INDEX('اطلاعات دوره'!A:Z,MATCH(G680,'اطلاعات دوره'!C:C,0),MATCH(H$1,'اطلاعات دوره'!$1:$1,0)),0)</f>
        <v>0</v>
      </c>
      <c r="I680" s="188">
        <f>IFERROR(INDEX('اطلاعات دوره'!A:Z,MATCH(G680,'اطلاعات دوره'!C:C,0),MATCH(I$1,'اطلاعات دوره'!$1:$1,0)),0)</f>
        <v>0</v>
      </c>
      <c r="J680" s="188">
        <f>IFERROR(INDEX('اطلاعات دوره'!A:Z,MATCH(G680,'اطلاعات دوره'!C:C,0),MATCH(J$1,'اطلاعات دوره'!$1:$1,0)),0)</f>
        <v>0</v>
      </c>
      <c r="K680" s="265"/>
      <c r="L680" s="188" t="str">
        <f>IFERROR(INDEX('اطلاعات دوره'!A:Z,MATCH(G680,'اطلاعات دوره'!C:C,0)-1,MATCH("عنوان",'اطلاعات دوره'!$1:$1,0)),"---")</f>
        <v>---</v>
      </c>
      <c r="M680" s="188" t="str">
        <f t="shared" si="233"/>
        <v>----</v>
      </c>
      <c r="N680" s="188" t="str">
        <f t="shared" si="234"/>
        <v>-/</v>
      </c>
      <c r="O680" s="265"/>
      <c r="P680" s="188">
        <f>IFERROR(INDEX('اطلاعات انشعابات شرکتها'!A:BB,MATCH(A680,'اطلاعات انشعابات شرکتها'!A:A,0),MATCH(P$1,'اطلاعات انشعابات شرکتها'!$1:$1,0)),0)</f>
        <v>0</v>
      </c>
      <c r="Q680" s="188">
        <f>IFERROR(INDEX('اطلاعات انشعابات شرکتها'!A:BB,MATCH(A680,'اطلاعات انشعابات شرکتها'!A:A,0),MATCH(Q$1,'اطلاعات انشعابات شرکتها'!$1:$1,0)),0)</f>
        <v>0</v>
      </c>
      <c r="R680" s="188">
        <f>IFERROR(INDEX('اطلاعات انشعابات شرکتها'!A:BB,MATCH(A680,'اطلاعات انشعابات شرکتها'!A:A,0),MATCH(R$1,'اطلاعات انشعابات شرکتها'!$1:$1,0)),0)</f>
        <v>0</v>
      </c>
      <c r="S680" s="265"/>
      <c r="T680" s="188">
        <f>IFERROR(INDEX('قرائت کنتور'!A:AZ,MATCH(A680&amp;"-"&amp;T$1,'قرائت کنتور'!B:B,0),MATCH(G680,'قرائت کنتور'!$1:$1,0)),0)</f>
        <v>0</v>
      </c>
      <c r="U680" s="188">
        <f>IFERROR(INDEX('قرائت کنتور'!A:AZ,MATCH(A680&amp;"-"&amp;U$1,'قرائت کنتور'!B:B,0),MATCH(L680,'قرائت کنتور'!$1:$1,0)),0)</f>
        <v>0</v>
      </c>
      <c r="V680" s="188">
        <f>IFERROR(INDEX('قرائت کنتور'!A:AZ,MATCH(A680&amp;"-"&amp;U$1,'قرائت کنتور'!B:B,0),MATCH(G680,'قرائت کنتور'!$1:$1,0)),0)</f>
        <v>0</v>
      </c>
      <c r="W680" s="188">
        <f>IFERROR(INDEX('قرائت کنتور'!A:AZ,MATCH(A680&amp;"-"&amp;W$1,'قرائت کنتور'!B:B,0),MATCH(L680,'قرائت کنتور'!$1:$1,0)),0)</f>
        <v>0</v>
      </c>
      <c r="X680" s="188">
        <f>IFERROR(INDEX('قرائت کنتور'!A:AZ,MATCH(A680&amp;"-"&amp;W$1,'قرائت کنتور'!B:B,0),MATCH(G680,'قرائت کنتور'!$1:$1,0)),0)</f>
        <v>0</v>
      </c>
      <c r="Y680" s="188">
        <f>IFERROR(INDEX('قرائت کنتور'!A:AZ,MATCH(A680&amp;"-"&amp;Y$1,'قرائت کنتور'!B:B,0),MATCH(L680,'قرائت کنتور'!$1:$1,0)),0)</f>
        <v>0</v>
      </c>
      <c r="Z680" s="188">
        <f>IFERROR(INDEX('قرائت کنتور'!A:AZ,MATCH(A680&amp;"-"&amp;Y$1,'قرائت کنتور'!B:B,0),MATCH(G680,'قرائت کنتور'!$1:$1,0)),0)</f>
        <v>0</v>
      </c>
      <c r="AA680" s="188">
        <f>IFERROR(INDEX('قرائت کنتور'!A:AZ,MATCH(A680&amp;"-"&amp;AA$1,'قرائت کنتور'!B:B,0),MATCH(L680,'قرائت کنتور'!$1:$1,0)),0)</f>
        <v>0</v>
      </c>
      <c r="AB680" s="188">
        <f>IFERROR(INDEX('قرائت کنتور'!A:AZ,MATCH(A680&amp;"-"&amp;AA$1,'قرائت کنتور'!B:B,0),MATCH(G680,'قرائت کنتور'!$1:$1,0)),0)</f>
        <v>0</v>
      </c>
      <c r="AC680" s="265"/>
      <c r="AD680" s="188">
        <f t="shared" si="235"/>
        <v>0</v>
      </c>
      <c r="AE680" s="188">
        <f t="shared" si="236"/>
        <v>0</v>
      </c>
      <c r="AF680" s="188">
        <f t="shared" si="237"/>
        <v>0</v>
      </c>
      <c r="AG680" s="188">
        <f t="shared" si="238"/>
        <v>0</v>
      </c>
      <c r="AH680" s="188">
        <f t="shared" si="239"/>
        <v>0</v>
      </c>
      <c r="AI680" s="188">
        <f t="shared" si="240"/>
        <v>0</v>
      </c>
      <c r="AJ680" s="188" t="str">
        <f t="shared" si="241"/>
        <v>0</v>
      </c>
      <c r="AK680" s="265"/>
      <c r="AL680" s="254" t="str">
        <f t="shared" si="242"/>
        <v>---</v>
      </c>
      <c r="AM680" s="254" t="str">
        <f t="shared" si="243"/>
        <v>---</v>
      </c>
      <c r="AN680" s="265"/>
      <c r="AO680" s="188" t="str">
        <f>IFERROR(INDEX('تعرفه ها'!A:Z,MATCH(P680&amp;"-"&amp;AO$1,'تعرفه ها'!C:C,0),MATCH(F680,'تعرفه ها'!$2:$2,0),1),"---")</f>
        <v>---</v>
      </c>
      <c r="AP680" s="188" t="str">
        <f>IFERROR(INDEX('تعرفه ها'!A:Z,MATCH(P680&amp;"-"&amp;AP$1,'تعرفه ها'!C:C,0),MATCH(F680,'تعرفه ها'!$2:$2,0),1),"---")</f>
        <v>---</v>
      </c>
      <c r="AQ680" s="188" t="str">
        <f>IFERROR(INDEX('تعرفه ها'!A:Z,MATCH(P680&amp;"-"&amp;AQ$1,'تعرفه ها'!C:C,0),MATCH(F680,'تعرفه ها'!$2:$2,0),1),"---")</f>
        <v>---</v>
      </c>
      <c r="AR680" s="188" t="str">
        <f>IFERROR(INDEX('تعرفه ها'!A:Z,MATCH(P680&amp;"-"&amp;AR$1,'تعرفه ها'!C:C,0),MATCH(F680,'تعرفه ها'!$2:$2,0),1),"---")</f>
        <v>---</v>
      </c>
      <c r="AS680" s="265"/>
      <c r="AT680" s="415" t="str">
        <f t="shared" si="244"/>
        <v>---</v>
      </c>
      <c r="AU680" s="415" t="str">
        <f t="shared" si="245"/>
        <v>---</v>
      </c>
      <c r="AV680" s="415" t="str">
        <f t="shared" si="246"/>
        <v>---</v>
      </c>
      <c r="AW680" s="415" t="str">
        <f t="shared" si="247"/>
        <v>---</v>
      </c>
      <c r="AX680" s="415" t="str">
        <f t="shared" si="248"/>
        <v>---</v>
      </c>
      <c r="AY680" s="415" t="str">
        <f>IFERROR(AH680*INDEX('تعرفه ها'!A:Z,MATCH("عوارض برق به ازاء هر کیلووات",'تعرفه ها'!$C:$C,0),MATCH(F680,'تعرفه ها'!$2:$2,0)),"---")</f>
        <v>---</v>
      </c>
      <c r="AZ680" s="415" t="str">
        <f t="shared" si="249"/>
        <v>---</v>
      </c>
      <c r="BA680" s="415" t="str">
        <f>IFERROR(ROUND(((AX680+AY680+AZ680)*INDEX('تعرفه ها'!A:Z,MATCH("هزینه نگهداری و تعمیرات شبکه برق",'تعرفه ها'!$C:$C,0),MATCH(F680,'تعرفه ها'!$2:$2,0))/100),0),"---")</f>
        <v>---</v>
      </c>
      <c r="BB680" s="415">
        <f>IFERROR(IF(P680="دیماندی",ROUND(AJ680*INDEX('تعرفه ها'!A:Z,MATCH(BB$1,'تعرفه ها'!$C:$C,0),MATCH(F680,'تعرفه ها'!$2:$2,0))*J680/30,0),0),"---")</f>
        <v>0</v>
      </c>
      <c r="BC680" s="415"/>
      <c r="BD680" s="54" t="str">
        <f>IFERROR(IF(INDEX('اطلاعات دوره'!A:Z,MATCH(G680,'اطلاعات دوره'!C:C,0),MATCH("برق",'اطلاعات دوره'!$1:$1,0))="دارد",ROUND(AX680*INDEX('تعرفه ها'!A:Z,MATCH("پیک فصلی برق",'تعرفه ها'!$C:$C,0),MATCH(F680,'تعرفه ها'!$2:$2,0))/100,0),0),"---")</f>
        <v>---</v>
      </c>
      <c r="BE680" s="415" t="str">
        <f>IFERROR(ROUND(((AX680+AY680+AZ680+BA680+BB680+BC680+BD680)*INDEX('تعرفه ها'!A:Z,MATCH("مالیات برق",'تعرفه ها'!$C:$C,0),MATCH(F680,'تعرفه ها'!$2:$2,0))/100),0),"---")</f>
        <v>---</v>
      </c>
      <c r="BF680" s="415" t="str">
        <f t="shared" si="250"/>
        <v>---</v>
      </c>
      <c r="BG680" s="415" t="str">
        <f t="shared" si="254"/>
        <v>---</v>
      </c>
      <c r="BH680" s="415" t="str">
        <f t="shared" si="251"/>
        <v>---</v>
      </c>
      <c r="BI680" s="54" t="str">
        <f t="shared" si="252"/>
        <v>---</v>
      </c>
      <c r="BJ680" s="55" t="str">
        <f t="shared" si="253"/>
        <v>---</v>
      </c>
      <c r="BK680" s="262"/>
      <c r="BL680" s="183" t="str">
        <f>IFERROR(IF(INDEX(پرداخت!A:AZ,MATCH(A680&amp;" - "&amp;"برق",پرداخت!$B:$B,0),MATCH(G680,پرداخت!$1:$1,0))="نشده","نشده","شده"),"---")</f>
        <v>---</v>
      </c>
      <c r="BN680" s="257"/>
      <c r="BO680" s="257"/>
      <c r="BP680" s="257"/>
      <c r="BQ680" s="257"/>
      <c r="BR680" s="257"/>
      <c r="BS680" s="257"/>
      <c r="BT680" s="257"/>
      <c r="BU680" s="257"/>
      <c r="BV680" s="257"/>
      <c r="BW680" s="257"/>
      <c r="BX680" s="257"/>
      <c r="BY680" s="257"/>
      <c r="BZ680" s="257"/>
      <c r="CA680" s="257"/>
      <c r="CB680" s="257"/>
      <c r="CC680" s="257"/>
      <c r="CD680" s="257"/>
      <c r="CE680" s="257"/>
      <c r="CF680" s="257"/>
      <c r="CG680" s="257"/>
      <c r="CH680"/>
      <c r="CI680"/>
      <c r="CJ680"/>
      <c r="CK680"/>
    </row>
    <row r="681" spans="1:89" ht="33.75" hidden="1">
      <c r="A681" s="170"/>
      <c r="B681" s="47">
        <f>IFERROR(INDEX('اطلاعات انشعابات شرکتها'!A:BB,MATCH(A681,'اطلاعات انشعابات شرکتها'!A:A,0),MATCH(B$1,'اطلاعات انشعابات شرکتها'!$1:$1,0)),0)</f>
        <v>0</v>
      </c>
      <c r="C681" s="48">
        <f>IFERROR(INDEX('اطلاعات انشعابات شرکتها'!A:BB,MATCH(A681,'اطلاعات انشعابات شرکتها'!A:A,0),MATCH(C$1,'اطلاعات انشعابات شرکتها'!$1:$1,0)),0)</f>
        <v>0</v>
      </c>
      <c r="D681" s="45"/>
      <c r="E681" s="171"/>
      <c r="F681" s="170"/>
      <c r="G681" s="188" t="str">
        <f t="shared" si="232"/>
        <v>/</v>
      </c>
      <c r="H681" s="188">
        <f>IFERROR(INDEX('اطلاعات دوره'!A:Z,MATCH(G681,'اطلاعات دوره'!C:C,0),MATCH(H$1,'اطلاعات دوره'!$1:$1,0)),0)</f>
        <v>0</v>
      </c>
      <c r="I681" s="188">
        <f>IFERROR(INDEX('اطلاعات دوره'!A:Z,MATCH(G681,'اطلاعات دوره'!C:C,0),MATCH(I$1,'اطلاعات دوره'!$1:$1,0)),0)</f>
        <v>0</v>
      </c>
      <c r="J681" s="188">
        <f>IFERROR(INDEX('اطلاعات دوره'!A:Z,MATCH(G681,'اطلاعات دوره'!C:C,0),MATCH(J$1,'اطلاعات دوره'!$1:$1,0)),0)</f>
        <v>0</v>
      </c>
      <c r="K681" s="265"/>
      <c r="L681" s="188" t="str">
        <f>IFERROR(INDEX('اطلاعات دوره'!A:Z,MATCH(G681,'اطلاعات دوره'!C:C,0)-1,MATCH("عنوان",'اطلاعات دوره'!$1:$1,0)),"---")</f>
        <v>---</v>
      </c>
      <c r="M681" s="188" t="str">
        <f t="shared" si="233"/>
        <v>----</v>
      </c>
      <c r="N681" s="188" t="str">
        <f t="shared" si="234"/>
        <v>-/</v>
      </c>
      <c r="O681" s="265"/>
      <c r="P681" s="188">
        <f>IFERROR(INDEX('اطلاعات انشعابات شرکتها'!A:BB,MATCH(A681,'اطلاعات انشعابات شرکتها'!A:A,0),MATCH(P$1,'اطلاعات انشعابات شرکتها'!$1:$1,0)),0)</f>
        <v>0</v>
      </c>
      <c r="Q681" s="188">
        <f>IFERROR(INDEX('اطلاعات انشعابات شرکتها'!A:BB,MATCH(A681,'اطلاعات انشعابات شرکتها'!A:A,0),MATCH(Q$1,'اطلاعات انشعابات شرکتها'!$1:$1,0)),0)</f>
        <v>0</v>
      </c>
      <c r="R681" s="188">
        <f>IFERROR(INDEX('اطلاعات انشعابات شرکتها'!A:BB,MATCH(A681,'اطلاعات انشعابات شرکتها'!A:A,0),MATCH(R$1,'اطلاعات انشعابات شرکتها'!$1:$1,0)),0)</f>
        <v>0</v>
      </c>
      <c r="S681" s="265"/>
      <c r="T681" s="188">
        <f>IFERROR(INDEX('قرائت کنتور'!A:AZ,MATCH(A681&amp;"-"&amp;T$1,'قرائت کنتور'!B:B,0),MATCH(G681,'قرائت کنتور'!$1:$1,0)),0)</f>
        <v>0</v>
      </c>
      <c r="U681" s="188">
        <f>IFERROR(INDEX('قرائت کنتور'!A:AZ,MATCH(A681&amp;"-"&amp;U$1,'قرائت کنتور'!B:B,0),MATCH(L681,'قرائت کنتور'!$1:$1,0)),0)</f>
        <v>0</v>
      </c>
      <c r="V681" s="188">
        <f>IFERROR(INDEX('قرائت کنتور'!A:AZ,MATCH(A681&amp;"-"&amp;U$1,'قرائت کنتور'!B:B,0),MATCH(G681,'قرائت کنتور'!$1:$1,0)),0)</f>
        <v>0</v>
      </c>
      <c r="W681" s="188">
        <f>IFERROR(INDEX('قرائت کنتور'!A:AZ,MATCH(A681&amp;"-"&amp;W$1,'قرائت کنتور'!B:B,0),MATCH(L681,'قرائت کنتور'!$1:$1,0)),0)</f>
        <v>0</v>
      </c>
      <c r="X681" s="188">
        <f>IFERROR(INDEX('قرائت کنتور'!A:AZ,MATCH(A681&amp;"-"&amp;W$1,'قرائت کنتور'!B:B,0),MATCH(G681,'قرائت کنتور'!$1:$1,0)),0)</f>
        <v>0</v>
      </c>
      <c r="Y681" s="188">
        <f>IFERROR(INDEX('قرائت کنتور'!A:AZ,MATCH(A681&amp;"-"&amp;Y$1,'قرائت کنتور'!B:B,0),MATCH(L681,'قرائت کنتور'!$1:$1,0)),0)</f>
        <v>0</v>
      </c>
      <c r="Z681" s="188">
        <f>IFERROR(INDEX('قرائت کنتور'!A:AZ,MATCH(A681&amp;"-"&amp;Y$1,'قرائت کنتور'!B:B,0),MATCH(G681,'قرائت کنتور'!$1:$1,0)),0)</f>
        <v>0</v>
      </c>
      <c r="AA681" s="188">
        <f>IFERROR(INDEX('قرائت کنتور'!A:AZ,MATCH(A681&amp;"-"&amp;AA$1,'قرائت کنتور'!B:B,0),MATCH(L681,'قرائت کنتور'!$1:$1,0)),0)</f>
        <v>0</v>
      </c>
      <c r="AB681" s="188">
        <f>IFERROR(INDEX('قرائت کنتور'!A:AZ,MATCH(A681&amp;"-"&amp;AA$1,'قرائت کنتور'!B:B,0),MATCH(G681,'قرائت کنتور'!$1:$1,0)),0)</f>
        <v>0</v>
      </c>
      <c r="AC681" s="265"/>
      <c r="AD681" s="188">
        <f t="shared" si="235"/>
        <v>0</v>
      </c>
      <c r="AE681" s="188">
        <f t="shared" si="236"/>
        <v>0</v>
      </c>
      <c r="AF681" s="188">
        <f t="shared" si="237"/>
        <v>0</v>
      </c>
      <c r="AG681" s="188">
        <f t="shared" si="238"/>
        <v>0</v>
      </c>
      <c r="AH681" s="188">
        <f t="shared" si="239"/>
        <v>0</v>
      </c>
      <c r="AI681" s="188">
        <f t="shared" si="240"/>
        <v>0</v>
      </c>
      <c r="AJ681" s="188" t="str">
        <f t="shared" si="241"/>
        <v>0</v>
      </c>
      <c r="AK681" s="265"/>
      <c r="AL681" s="254" t="str">
        <f t="shared" si="242"/>
        <v>---</v>
      </c>
      <c r="AM681" s="254" t="str">
        <f t="shared" si="243"/>
        <v>---</v>
      </c>
      <c r="AN681" s="265"/>
      <c r="AO681" s="188" t="str">
        <f>IFERROR(INDEX('تعرفه ها'!A:Z,MATCH(P681&amp;"-"&amp;AO$1,'تعرفه ها'!C:C,0),MATCH(F681,'تعرفه ها'!$2:$2,0),1),"---")</f>
        <v>---</v>
      </c>
      <c r="AP681" s="188" t="str">
        <f>IFERROR(INDEX('تعرفه ها'!A:Z,MATCH(P681&amp;"-"&amp;AP$1,'تعرفه ها'!C:C,0),MATCH(F681,'تعرفه ها'!$2:$2,0),1),"---")</f>
        <v>---</v>
      </c>
      <c r="AQ681" s="188" t="str">
        <f>IFERROR(INDEX('تعرفه ها'!A:Z,MATCH(P681&amp;"-"&amp;AQ$1,'تعرفه ها'!C:C,0),MATCH(F681,'تعرفه ها'!$2:$2,0),1),"---")</f>
        <v>---</v>
      </c>
      <c r="AR681" s="188" t="str">
        <f>IFERROR(INDEX('تعرفه ها'!A:Z,MATCH(P681&amp;"-"&amp;AR$1,'تعرفه ها'!C:C,0),MATCH(F681,'تعرفه ها'!$2:$2,0),1),"---")</f>
        <v>---</v>
      </c>
      <c r="AS681" s="265"/>
      <c r="AT681" s="415" t="str">
        <f t="shared" si="244"/>
        <v>---</v>
      </c>
      <c r="AU681" s="415" t="str">
        <f t="shared" si="245"/>
        <v>---</v>
      </c>
      <c r="AV681" s="415" t="str">
        <f t="shared" si="246"/>
        <v>---</v>
      </c>
      <c r="AW681" s="415" t="str">
        <f t="shared" si="247"/>
        <v>---</v>
      </c>
      <c r="AX681" s="415" t="str">
        <f t="shared" si="248"/>
        <v>---</v>
      </c>
      <c r="AY681" s="415" t="str">
        <f>IFERROR(AH681*INDEX('تعرفه ها'!A:Z,MATCH("عوارض برق به ازاء هر کیلووات",'تعرفه ها'!$C:$C,0),MATCH(F681,'تعرفه ها'!$2:$2,0)),"---")</f>
        <v>---</v>
      </c>
      <c r="AZ681" s="415" t="str">
        <f t="shared" si="249"/>
        <v>---</v>
      </c>
      <c r="BA681" s="415" t="str">
        <f>IFERROR(ROUND(((AX681+AY681+AZ681)*INDEX('تعرفه ها'!A:Z,MATCH("هزینه نگهداری و تعمیرات شبکه برق",'تعرفه ها'!$C:$C,0),MATCH(F681,'تعرفه ها'!$2:$2,0))/100),0),"---")</f>
        <v>---</v>
      </c>
      <c r="BB681" s="415">
        <f>IFERROR(IF(P681="دیماندی",ROUND(AJ681*INDEX('تعرفه ها'!A:Z,MATCH(BB$1,'تعرفه ها'!$C:$C,0),MATCH(F681,'تعرفه ها'!$2:$2,0))*J681/30,0),0),"---")</f>
        <v>0</v>
      </c>
      <c r="BC681" s="415"/>
      <c r="BD681" s="54" t="str">
        <f>IFERROR(IF(INDEX('اطلاعات دوره'!A:Z,MATCH(G681,'اطلاعات دوره'!C:C,0),MATCH("برق",'اطلاعات دوره'!$1:$1,0))="دارد",ROUND(AX681*INDEX('تعرفه ها'!A:Z,MATCH("پیک فصلی برق",'تعرفه ها'!$C:$C,0),MATCH(F681,'تعرفه ها'!$2:$2,0))/100,0),0),"---")</f>
        <v>---</v>
      </c>
      <c r="BE681" s="415" t="str">
        <f>IFERROR(ROUND(((AX681+AY681+AZ681+BA681+BB681+BC681+BD681)*INDEX('تعرفه ها'!A:Z,MATCH("مالیات برق",'تعرفه ها'!$C:$C,0),MATCH(F681,'تعرفه ها'!$2:$2,0))/100),0),"---")</f>
        <v>---</v>
      </c>
      <c r="BF681" s="415" t="str">
        <f t="shared" si="250"/>
        <v>---</v>
      </c>
      <c r="BG681" s="415" t="str">
        <f t="shared" si="254"/>
        <v>---</v>
      </c>
      <c r="BH681" s="415" t="str">
        <f t="shared" si="251"/>
        <v>---</v>
      </c>
      <c r="BI681" s="54" t="str">
        <f t="shared" si="252"/>
        <v>---</v>
      </c>
      <c r="BJ681" s="55" t="str">
        <f t="shared" si="253"/>
        <v>---</v>
      </c>
      <c r="BK681" s="262"/>
      <c r="BL681" s="183" t="str">
        <f>IFERROR(IF(INDEX(پرداخت!A:AZ,MATCH(A681&amp;" - "&amp;"برق",پرداخت!$B:$B,0),MATCH(G681,پرداخت!$1:$1,0))="نشده","نشده","شده"),"---")</f>
        <v>---</v>
      </c>
      <c r="BN681" s="257"/>
      <c r="BO681" s="257"/>
      <c r="BP681" s="257"/>
      <c r="BQ681" s="257"/>
      <c r="BR681" s="257"/>
      <c r="BS681" s="257"/>
      <c r="BT681" s="257"/>
      <c r="BU681" s="257"/>
      <c r="BV681" s="257"/>
      <c r="BW681" s="257"/>
      <c r="BX681" s="257"/>
      <c r="BY681" s="257"/>
      <c r="BZ681" s="257"/>
      <c r="CA681" s="257"/>
      <c r="CB681" s="257"/>
      <c r="CC681" s="257"/>
      <c r="CD681" s="257"/>
      <c r="CE681" s="257"/>
      <c r="CF681" s="257"/>
      <c r="CG681" s="257"/>
      <c r="CH681"/>
      <c r="CI681"/>
      <c r="CJ681"/>
      <c r="CK681"/>
    </row>
    <row r="682" spans="1:89" ht="33.75" hidden="1">
      <c r="A682" s="170"/>
      <c r="B682" s="47">
        <f>IFERROR(INDEX('اطلاعات انشعابات شرکتها'!A:BB,MATCH(A682,'اطلاعات انشعابات شرکتها'!A:A,0),MATCH(B$1,'اطلاعات انشعابات شرکتها'!$1:$1,0)),0)</f>
        <v>0</v>
      </c>
      <c r="C682" s="48">
        <f>IFERROR(INDEX('اطلاعات انشعابات شرکتها'!A:BB,MATCH(A682,'اطلاعات انشعابات شرکتها'!A:A,0),MATCH(C$1,'اطلاعات انشعابات شرکتها'!$1:$1,0)),0)</f>
        <v>0</v>
      </c>
      <c r="D682" s="45"/>
      <c r="E682" s="171"/>
      <c r="F682" s="170"/>
      <c r="G682" s="188" t="str">
        <f t="shared" si="232"/>
        <v>/</v>
      </c>
      <c r="H682" s="188">
        <f>IFERROR(INDEX('اطلاعات دوره'!A:Z,MATCH(G682,'اطلاعات دوره'!C:C,0),MATCH(H$1,'اطلاعات دوره'!$1:$1,0)),0)</f>
        <v>0</v>
      </c>
      <c r="I682" s="188">
        <f>IFERROR(INDEX('اطلاعات دوره'!A:Z,MATCH(G682,'اطلاعات دوره'!C:C,0),MATCH(I$1,'اطلاعات دوره'!$1:$1,0)),0)</f>
        <v>0</v>
      </c>
      <c r="J682" s="188">
        <f>IFERROR(INDEX('اطلاعات دوره'!A:Z,MATCH(G682,'اطلاعات دوره'!C:C,0),MATCH(J$1,'اطلاعات دوره'!$1:$1,0)),0)</f>
        <v>0</v>
      </c>
      <c r="K682" s="265"/>
      <c r="L682" s="188" t="str">
        <f>IFERROR(INDEX('اطلاعات دوره'!A:Z,MATCH(G682,'اطلاعات دوره'!C:C,0)-1,MATCH("عنوان",'اطلاعات دوره'!$1:$1,0)),"---")</f>
        <v>---</v>
      </c>
      <c r="M682" s="188" t="str">
        <f t="shared" si="233"/>
        <v>----</v>
      </c>
      <c r="N682" s="188" t="str">
        <f t="shared" si="234"/>
        <v>-/</v>
      </c>
      <c r="O682" s="265"/>
      <c r="P682" s="188">
        <f>IFERROR(INDEX('اطلاعات انشعابات شرکتها'!A:BB,MATCH(A682,'اطلاعات انشعابات شرکتها'!A:A,0),MATCH(P$1,'اطلاعات انشعابات شرکتها'!$1:$1,0)),0)</f>
        <v>0</v>
      </c>
      <c r="Q682" s="188">
        <f>IFERROR(INDEX('اطلاعات انشعابات شرکتها'!A:BB,MATCH(A682,'اطلاعات انشعابات شرکتها'!A:A,0),MATCH(Q$1,'اطلاعات انشعابات شرکتها'!$1:$1,0)),0)</f>
        <v>0</v>
      </c>
      <c r="R682" s="188">
        <f>IFERROR(INDEX('اطلاعات انشعابات شرکتها'!A:BB,MATCH(A682,'اطلاعات انشعابات شرکتها'!A:A,0),MATCH(R$1,'اطلاعات انشعابات شرکتها'!$1:$1,0)),0)</f>
        <v>0</v>
      </c>
      <c r="S682" s="265"/>
      <c r="T682" s="188">
        <f>IFERROR(INDEX('قرائت کنتور'!A:AZ,MATCH(A682&amp;"-"&amp;T$1,'قرائت کنتور'!B:B,0),MATCH(G682,'قرائت کنتور'!$1:$1,0)),0)</f>
        <v>0</v>
      </c>
      <c r="U682" s="188">
        <f>IFERROR(INDEX('قرائت کنتور'!A:AZ,MATCH(A682&amp;"-"&amp;U$1,'قرائت کنتور'!B:B,0),MATCH(L682,'قرائت کنتور'!$1:$1,0)),0)</f>
        <v>0</v>
      </c>
      <c r="V682" s="188">
        <f>IFERROR(INDEX('قرائت کنتور'!A:AZ,MATCH(A682&amp;"-"&amp;U$1,'قرائت کنتور'!B:B,0),MATCH(G682,'قرائت کنتور'!$1:$1,0)),0)</f>
        <v>0</v>
      </c>
      <c r="W682" s="188">
        <f>IFERROR(INDEX('قرائت کنتور'!A:AZ,MATCH(A682&amp;"-"&amp;W$1,'قرائت کنتور'!B:B,0),MATCH(L682,'قرائت کنتور'!$1:$1,0)),0)</f>
        <v>0</v>
      </c>
      <c r="X682" s="188">
        <f>IFERROR(INDEX('قرائت کنتور'!A:AZ,MATCH(A682&amp;"-"&amp;W$1,'قرائت کنتور'!B:B,0),MATCH(G682,'قرائت کنتور'!$1:$1,0)),0)</f>
        <v>0</v>
      </c>
      <c r="Y682" s="188">
        <f>IFERROR(INDEX('قرائت کنتور'!A:AZ,MATCH(A682&amp;"-"&amp;Y$1,'قرائت کنتور'!B:B,0),MATCH(L682,'قرائت کنتور'!$1:$1,0)),0)</f>
        <v>0</v>
      </c>
      <c r="Z682" s="188">
        <f>IFERROR(INDEX('قرائت کنتور'!A:AZ,MATCH(A682&amp;"-"&amp;Y$1,'قرائت کنتور'!B:B,0),MATCH(G682,'قرائت کنتور'!$1:$1,0)),0)</f>
        <v>0</v>
      </c>
      <c r="AA682" s="188">
        <f>IFERROR(INDEX('قرائت کنتور'!A:AZ,MATCH(A682&amp;"-"&amp;AA$1,'قرائت کنتور'!B:B,0),MATCH(L682,'قرائت کنتور'!$1:$1,0)),0)</f>
        <v>0</v>
      </c>
      <c r="AB682" s="188">
        <f>IFERROR(INDEX('قرائت کنتور'!A:AZ,MATCH(A682&amp;"-"&amp;AA$1,'قرائت کنتور'!B:B,0),MATCH(G682,'قرائت کنتور'!$1:$1,0)),0)</f>
        <v>0</v>
      </c>
      <c r="AC682" s="265"/>
      <c r="AD682" s="188">
        <f t="shared" si="235"/>
        <v>0</v>
      </c>
      <c r="AE682" s="188">
        <f t="shared" si="236"/>
        <v>0</v>
      </c>
      <c r="AF682" s="188">
        <f t="shared" si="237"/>
        <v>0</v>
      </c>
      <c r="AG682" s="188">
        <f t="shared" si="238"/>
        <v>0</v>
      </c>
      <c r="AH682" s="188">
        <f t="shared" si="239"/>
        <v>0</v>
      </c>
      <c r="AI682" s="188">
        <f t="shared" si="240"/>
        <v>0</v>
      </c>
      <c r="AJ682" s="188" t="str">
        <f t="shared" si="241"/>
        <v>0</v>
      </c>
      <c r="AK682" s="265"/>
      <c r="AL682" s="254" t="str">
        <f t="shared" si="242"/>
        <v>---</v>
      </c>
      <c r="AM682" s="254" t="str">
        <f t="shared" si="243"/>
        <v>---</v>
      </c>
      <c r="AN682" s="265"/>
      <c r="AO682" s="188" t="str">
        <f>IFERROR(INDEX('تعرفه ها'!A:Z,MATCH(P682&amp;"-"&amp;AO$1,'تعرفه ها'!C:C,0),MATCH(F682,'تعرفه ها'!$2:$2,0),1),"---")</f>
        <v>---</v>
      </c>
      <c r="AP682" s="188" t="str">
        <f>IFERROR(INDEX('تعرفه ها'!A:Z,MATCH(P682&amp;"-"&amp;AP$1,'تعرفه ها'!C:C,0),MATCH(F682,'تعرفه ها'!$2:$2,0),1),"---")</f>
        <v>---</v>
      </c>
      <c r="AQ682" s="188" t="str">
        <f>IFERROR(INDEX('تعرفه ها'!A:Z,MATCH(P682&amp;"-"&amp;AQ$1,'تعرفه ها'!C:C,0),MATCH(F682,'تعرفه ها'!$2:$2,0),1),"---")</f>
        <v>---</v>
      </c>
      <c r="AR682" s="188" t="str">
        <f>IFERROR(INDEX('تعرفه ها'!A:Z,MATCH(P682&amp;"-"&amp;AR$1,'تعرفه ها'!C:C,0),MATCH(F682,'تعرفه ها'!$2:$2,0),1),"---")</f>
        <v>---</v>
      </c>
      <c r="AS682" s="265"/>
      <c r="AT682" s="415" t="str">
        <f t="shared" si="244"/>
        <v>---</v>
      </c>
      <c r="AU682" s="415" t="str">
        <f t="shared" si="245"/>
        <v>---</v>
      </c>
      <c r="AV682" s="415" t="str">
        <f t="shared" si="246"/>
        <v>---</v>
      </c>
      <c r="AW682" s="415" t="str">
        <f t="shared" si="247"/>
        <v>---</v>
      </c>
      <c r="AX682" s="415" t="str">
        <f t="shared" si="248"/>
        <v>---</v>
      </c>
      <c r="AY682" s="415" t="str">
        <f>IFERROR(AH682*INDEX('تعرفه ها'!A:Z,MATCH("عوارض برق به ازاء هر کیلووات",'تعرفه ها'!$C:$C,0),MATCH(F682,'تعرفه ها'!$2:$2,0)),"---")</f>
        <v>---</v>
      </c>
      <c r="AZ682" s="415" t="str">
        <f t="shared" si="249"/>
        <v>---</v>
      </c>
      <c r="BA682" s="415" t="str">
        <f>IFERROR(ROUND(((AX682+AY682+AZ682)*INDEX('تعرفه ها'!A:Z,MATCH("هزینه نگهداری و تعمیرات شبکه برق",'تعرفه ها'!$C:$C,0),MATCH(F682,'تعرفه ها'!$2:$2,0))/100),0),"---")</f>
        <v>---</v>
      </c>
      <c r="BB682" s="415">
        <f>IFERROR(IF(P682="دیماندی",ROUND(AJ682*INDEX('تعرفه ها'!A:Z,MATCH(BB$1,'تعرفه ها'!$C:$C,0),MATCH(F682,'تعرفه ها'!$2:$2,0))*J682/30,0),0),"---")</f>
        <v>0</v>
      </c>
      <c r="BC682" s="415"/>
      <c r="BD682" s="54" t="str">
        <f>IFERROR(IF(INDEX('اطلاعات دوره'!A:Z,MATCH(G682,'اطلاعات دوره'!C:C,0),MATCH("برق",'اطلاعات دوره'!$1:$1,0))="دارد",ROUND(AX682*INDEX('تعرفه ها'!A:Z,MATCH("پیک فصلی برق",'تعرفه ها'!$C:$C,0),MATCH(F682,'تعرفه ها'!$2:$2,0))/100,0),0),"---")</f>
        <v>---</v>
      </c>
      <c r="BE682" s="415" t="str">
        <f>IFERROR(ROUND(((AX682+AY682+AZ682+BA682+BB682+BC682+BD682)*INDEX('تعرفه ها'!A:Z,MATCH("مالیات برق",'تعرفه ها'!$C:$C,0),MATCH(F682,'تعرفه ها'!$2:$2,0))/100),0),"---")</f>
        <v>---</v>
      </c>
      <c r="BF682" s="415" t="str">
        <f t="shared" si="250"/>
        <v>---</v>
      </c>
      <c r="BG682" s="415" t="str">
        <f t="shared" si="254"/>
        <v>---</v>
      </c>
      <c r="BH682" s="415" t="str">
        <f t="shared" si="251"/>
        <v>---</v>
      </c>
      <c r="BI682" s="54" t="str">
        <f t="shared" si="252"/>
        <v>---</v>
      </c>
      <c r="BJ682" s="55" t="str">
        <f t="shared" si="253"/>
        <v>---</v>
      </c>
      <c r="BK682" s="262"/>
      <c r="BL682" s="183" t="str">
        <f>IFERROR(IF(INDEX(پرداخت!A:AZ,MATCH(A682&amp;" - "&amp;"برق",پرداخت!$B:$B,0),MATCH(G682,پرداخت!$1:$1,0))="نشده","نشده","شده"),"---")</f>
        <v>---</v>
      </c>
      <c r="BN682" s="257"/>
      <c r="BO682" s="257"/>
      <c r="BP682" s="257"/>
      <c r="BQ682" s="257"/>
      <c r="BR682" s="257"/>
      <c r="BS682" s="257"/>
      <c r="BT682" s="257"/>
      <c r="BU682" s="257"/>
      <c r="BV682" s="257"/>
      <c r="BW682" s="257"/>
      <c r="BX682" s="257"/>
      <c r="BY682" s="257"/>
      <c r="BZ682" s="257"/>
      <c r="CA682" s="257"/>
      <c r="CB682" s="257"/>
      <c r="CC682" s="257"/>
      <c r="CD682" s="257"/>
      <c r="CE682" s="257"/>
      <c r="CF682" s="257"/>
      <c r="CG682" s="257"/>
      <c r="CH682"/>
      <c r="CI682"/>
      <c r="CJ682"/>
      <c r="CK682"/>
    </row>
    <row r="683" spans="1:89" ht="33.75" hidden="1">
      <c r="A683" s="170"/>
      <c r="B683" s="47">
        <f>IFERROR(INDEX('اطلاعات انشعابات شرکتها'!A:BB,MATCH(A683,'اطلاعات انشعابات شرکتها'!A:A,0),MATCH(B$1,'اطلاعات انشعابات شرکتها'!$1:$1,0)),0)</f>
        <v>0</v>
      </c>
      <c r="C683" s="48">
        <f>IFERROR(INDEX('اطلاعات انشعابات شرکتها'!A:BB,MATCH(A683,'اطلاعات انشعابات شرکتها'!A:A,0),MATCH(C$1,'اطلاعات انشعابات شرکتها'!$1:$1,0)),0)</f>
        <v>0</v>
      </c>
      <c r="D683" s="45"/>
      <c r="E683" s="171"/>
      <c r="F683" s="170"/>
      <c r="G683" s="188" t="str">
        <f t="shared" si="232"/>
        <v>/</v>
      </c>
      <c r="H683" s="188">
        <f>IFERROR(INDEX('اطلاعات دوره'!A:Z,MATCH(G683,'اطلاعات دوره'!C:C,0),MATCH(H$1,'اطلاعات دوره'!$1:$1,0)),0)</f>
        <v>0</v>
      </c>
      <c r="I683" s="188">
        <f>IFERROR(INDEX('اطلاعات دوره'!A:Z,MATCH(G683,'اطلاعات دوره'!C:C,0),MATCH(I$1,'اطلاعات دوره'!$1:$1,0)),0)</f>
        <v>0</v>
      </c>
      <c r="J683" s="188">
        <f>IFERROR(INDEX('اطلاعات دوره'!A:Z,MATCH(G683,'اطلاعات دوره'!C:C,0),MATCH(J$1,'اطلاعات دوره'!$1:$1,0)),0)</f>
        <v>0</v>
      </c>
      <c r="K683" s="265"/>
      <c r="L683" s="188" t="str">
        <f>IFERROR(INDEX('اطلاعات دوره'!A:Z,MATCH(G683,'اطلاعات دوره'!C:C,0)-1,MATCH("عنوان",'اطلاعات دوره'!$1:$1,0)),"---")</f>
        <v>---</v>
      </c>
      <c r="M683" s="188" t="str">
        <f t="shared" si="233"/>
        <v>----</v>
      </c>
      <c r="N683" s="188" t="str">
        <f t="shared" si="234"/>
        <v>-/</v>
      </c>
      <c r="O683" s="265"/>
      <c r="P683" s="188">
        <f>IFERROR(INDEX('اطلاعات انشعابات شرکتها'!A:BB,MATCH(A683,'اطلاعات انشعابات شرکتها'!A:A,0),MATCH(P$1,'اطلاعات انشعابات شرکتها'!$1:$1,0)),0)</f>
        <v>0</v>
      </c>
      <c r="Q683" s="188">
        <f>IFERROR(INDEX('اطلاعات انشعابات شرکتها'!A:BB,MATCH(A683,'اطلاعات انشعابات شرکتها'!A:A,0),MATCH(Q$1,'اطلاعات انشعابات شرکتها'!$1:$1,0)),0)</f>
        <v>0</v>
      </c>
      <c r="R683" s="188">
        <f>IFERROR(INDEX('اطلاعات انشعابات شرکتها'!A:BB,MATCH(A683,'اطلاعات انشعابات شرکتها'!A:A,0),MATCH(R$1,'اطلاعات انشعابات شرکتها'!$1:$1,0)),0)</f>
        <v>0</v>
      </c>
      <c r="S683" s="265"/>
      <c r="T683" s="188">
        <f>IFERROR(INDEX('قرائت کنتور'!A:AZ,MATCH(A683&amp;"-"&amp;T$1,'قرائت کنتور'!B:B,0),MATCH(G683,'قرائت کنتور'!$1:$1,0)),0)</f>
        <v>0</v>
      </c>
      <c r="U683" s="188">
        <f>IFERROR(INDEX('قرائت کنتور'!A:AZ,MATCH(A683&amp;"-"&amp;U$1,'قرائت کنتور'!B:B,0),MATCH(L683,'قرائت کنتور'!$1:$1,0)),0)</f>
        <v>0</v>
      </c>
      <c r="V683" s="188">
        <f>IFERROR(INDEX('قرائت کنتور'!A:AZ,MATCH(A683&amp;"-"&amp;U$1,'قرائت کنتور'!B:B,0),MATCH(G683,'قرائت کنتور'!$1:$1,0)),0)</f>
        <v>0</v>
      </c>
      <c r="W683" s="188">
        <f>IFERROR(INDEX('قرائت کنتور'!A:AZ,MATCH(A683&amp;"-"&amp;W$1,'قرائت کنتور'!B:B,0),MATCH(L683,'قرائت کنتور'!$1:$1,0)),0)</f>
        <v>0</v>
      </c>
      <c r="X683" s="188">
        <f>IFERROR(INDEX('قرائت کنتور'!A:AZ,MATCH(A683&amp;"-"&amp;W$1,'قرائت کنتور'!B:B,0),MATCH(G683,'قرائت کنتور'!$1:$1,0)),0)</f>
        <v>0</v>
      </c>
      <c r="Y683" s="188">
        <f>IFERROR(INDEX('قرائت کنتور'!A:AZ,MATCH(A683&amp;"-"&amp;Y$1,'قرائت کنتور'!B:B,0),MATCH(L683,'قرائت کنتور'!$1:$1,0)),0)</f>
        <v>0</v>
      </c>
      <c r="Z683" s="188">
        <f>IFERROR(INDEX('قرائت کنتور'!A:AZ,MATCH(A683&amp;"-"&amp;Y$1,'قرائت کنتور'!B:B,0),MATCH(G683,'قرائت کنتور'!$1:$1,0)),0)</f>
        <v>0</v>
      </c>
      <c r="AA683" s="188">
        <f>IFERROR(INDEX('قرائت کنتور'!A:AZ,MATCH(A683&amp;"-"&amp;AA$1,'قرائت کنتور'!B:B,0),MATCH(L683,'قرائت کنتور'!$1:$1,0)),0)</f>
        <v>0</v>
      </c>
      <c r="AB683" s="188">
        <f>IFERROR(INDEX('قرائت کنتور'!A:AZ,MATCH(A683&amp;"-"&amp;AA$1,'قرائت کنتور'!B:B,0),MATCH(G683,'قرائت کنتور'!$1:$1,0)),0)</f>
        <v>0</v>
      </c>
      <c r="AC683" s="265"/>
      <c r="AD683" s="188">
        <f t="shared" si="235"/>
        <v>0</v>
      </c>
      <c r="AE683" s="188">
        <f t="shared" si="236"/>
        <v>0</v>
      </c>
      <c r="AF683" s="188">
        <f t="shared" si="237"/>
        <v>0</v>
      </c>
      <c r="AG683" s="188">
        <f t="shared" si="238"/>
        <v>0</v>
      </c>
      <c r="AH683" s="188">
        <f t="shared" si="239"/>
        <v>0</v>
      </c>
      <c r="AI683" s="188">
        <f t="shared" si="240"/>
        <v>0</v>
      </c>
      <c r="AJ683" s="188" t="str">
        <f t="shared" si="241"/>
        <v>0</v>
      </c>
      <c r="AK683" s="265"/>
      <c r="AL683" s="254" t="str">
        <f t="shared" si="242"/>
        <v>---</v>
      </c>
      <c r="AM683" s="254" t="str">
        <f t="shared" si="243"/>
        <v>---</v>
      </c>
      <c r="AN683" s="265"/>
      <c r="AO683" s="188" t="str">
        <f>IFERROR(INDEX('تعرفه ها'!A:Z,MATCH(P683&amp;"-"&amp;AO$1,'تعرفه ها'!C:C,0),MATCH(F683,'تعرفه ها'!$2:$2,0),1),"---")</f>
        <v>---</v>
      </c>
      <c r="AP683" s="188" t="str">
        <f>IFERROR(INDEX('تعرفه ها'!A:Z,MATCH(P683&amp;"-"&amp;AP$1,'تعرفه ها'!C:C,0),MATCH(F683,'تعرفه ها'!$2:$2,0),1),"---")</f>
        <v>---</v>
      </c>
      <c r="AQ683" s="188" t="str">
        <f>IFERROR(INDEX('تعرفه ها'!A:Z,MATCH(P683&amp;"-"&amp;AQ$1,'تعرفه ها'!C:C,0),MATCH(F683,'تعرفه ها'!$2:$2,0),1),"---")</f>
        <v>---</v>
      </c>
      <c r="AR683" s="188" t="str">
        <f>IFERROR(INDEX('تعرفه ها'!A:Z,MATCH(P683&amp;"-"&amp;AR$1,'تعرفه ها'!C:C,0),MATCH(F683,'تعرفه ها'!$2:$2,0),1),"---")</f>
        <v>---</v>
      </c>
      <c r="AS683" s="265"/>
      <c r="AT683" s="415" t="str">
        <f t="shared" si="244"/>
        <v>---</v>
      </c>
      <c r="AU683" s="415" t="str">
        <f t="shared" si="245"/>
        <v>---</v>
      </c>
      <c r="AV683" s="415" t="str">
        <f t="shared" si="246"/>
        <v>---</v>
      </c>
      <c r="AW683" s="415" t="str">
        <f t="shared" si="247"/>
        <v>---</v>
      </c>
      <c r="AX683" s="415" t="str">
        <f t="shared" si="248"/>
        <v>---</v>
      </c>
      <c r="AY683" s="415" t="str">
        <f>IFERROR(AH683*INDEX('تعرفه ها'!A:Z,MATCH("عوارض برق به ازاء هر کیلووات",'تعرفه ها'!$C:$C,0),MATCH(F683,'تعرفه ها'!$2:$2,0)),"---")</f>
        <v>---</v>
      </c>
      <c r="AZ683" s="415" t="str">
        <f t="shared" si="249"/>
        <v>---</v>
      </c>
      <c r="BA683" s="415" t="str">
        <f>IFERROR(ROUND(((AX683+AY683+AZ683)*INDEX('تعرفه ها'!A:Z,MATCH("هزینه نگهداری و تعمیرات شبکه برق",'تعرفه ها'!$C:$C,0),MATCH(F683,'تعرفه ها'!$2:$2,0))/100),0),"---")</f>
        <v>---</v>
      </c>
      <c r="BB683" s="415">
        <f>IFERROR(IF(P683="دیماندی",ROUND(AJ683*INDEX('تعرفه ها'!A:Z,MATCH(BB$1,'تعرفه ها'!$C:$C,0),MATCH(F683,'تعرفه ها'!$2:$2,0))*J683/30,0),0),"---")</f>
        <v>0</v>
      </c>
      <c r="BC683" s="415"/>
      <c r="BD683" s="54" t="str">
        <f>IFERROR(IF(INDEX('اطلاعات دوره'!A:Z,MATCH(G683,'اطلاعات دوره'!C:C,0),MATCH("برق",'اطلاعات دوره'!$1:$1,0))="دارد",ROUND(AX683*INDEX('تعرفه ها'!A:Z,MATCH("پیک فصلی برق",'تعرفه ها'!$C:$C,0),MATCH(F683,'تعرفه ها'!$2:$2,0))/100,0),0),"---")</f>
        <v>---</v>
      </c>
      <c r="BE683" s="415" t="str">
        <f>IFERROR(ROUND(((AX683+AY683+AZ683+BA683+BB683+BC683+BD683)*INDEX('تعرفه ها'!A:Z,MATCH("مالیات برق",'تعرفه ها'!$C:$C,0),MATCH(F683,'تعرفه ها'!$2:$2,0))/100),0),"---")</f>
        <v>---</v>
      </c>
      <c r="BF683" s="415" t="str">
        <f t="shared" si="250"/>
        <v>---</v>
      </c>
      <c r="BG683" s="415" t="str">
        <f t="shared" si="254"/>
        <v>---</v>
      </c>
      <c r="BH683" s="415" t="str">
        <f t="shared" si="251"/>
        <v>---</v>
      </c>
      <c r="BI683" s="54" t="str">
        <f t="shared" si="252"/>
        <v>---</v>
      </c>
      <c r="BJ683" s="55" t="str">
        <f t="shared" si="253"/>
        <v>---</v>
      </c>
      <c r="BK683" s="262"/>
      <c r="BL683" s="183" t="str">
        <f>IFERROR(IF(INDEX(پرداخت!A:AZ,MATCH(A683&amp;" - "&amp;"برق",پرداخت!$B:$B,0),MATCH(G683,پرداخت!$1:$1,0))="نشده","نشده","شده"),"---")</f>
        <v>---</v>
      </c>
      <c r="BN683" s="257"/>
      <c r="BO683" s="257"/>
      <c r="BP683" s="257"/>
      <c r="BQ683" s="257"/>
      <c r="BR683" s="257"/>
      <c r="BS683" s="257"/>
      <c r="BT683" s="257"/>
      <c r="BU683" s="257"/>
      <c r="BV683" s="257"/>
      <c r="BW683" s="257"/>
      <c r="BX683" s="257"/>
      <c r="BY683" s="257"/>
      <c r="BZ683" s="257"/>
      <c r="CA683" s="257"/>
      <c r="CB683" s="257"/>
      <c r="CC683" s="257"/>
      <c r="CD683" s="257"/>
      <c r="CE683" s="257"/>
      <c r="CF683" s="257"/>
      <c r="CG683" s="257"/>
      <c r="CH683"/>
      <c r="CI683"/>
      <c r="CJ683"/>
      <c r="CK683"/>
    </row>
    <row r="684" spans="1:89" ht="33.75" hidden="1">
      <c r="A684" s="170"/>
      <c r="B684" s="47">
        <f>IFERROR(INDEX('اطلاعات انشعابات شرکتها'!A:BB,MATCH(A684,'اطلاعات انشعابات شرکتها'!A:A,0),MATCH(B$1,'اطلاعات انشعابات شرکتها'!$1:$1,0)),0)</f>
        <v>0</v>
      </c>
      <c r="C684" s="48">
        <f>IFERROR(INDEX('اطلاعات انشعابات شرکتها'!A:BB,MATCH(A684,'اطلاعات انشعابات شرکتها'!A:A,0),MATCH(C$1,'اطلاعات انشعابات شرکتها'!$1:$1,0)),0)</f>
        <v>0</v>
      </c>
      <c r="D684" s="45"/>
      <c r="E684" s="171"/>
      <c r="F684" s="170"/>
      <c r="G684" s="188" t="str">
        <f t="shared" si="232"/>
        <v>/</v>
      </c>
      <c r="H684" s="188">
        <f>IFERROR(INDEX('اطلاعات دوره'!A:Z,MATCH(G684,'اطلاعات دوره'!C:C,0),MATCH(H$1,'اطلاعات دوره'!$1:$1,0)),0)</f>
        <v>0</v>
      </c>
      <c r="I684" s="188">
        <f>IFERROR(INDEX('اطلاعات دوره'!A:Z,MATCH(G684,'اطلاعات دوره'!C:C,0),MATCH(I$1,'اطلاعات دوره'!$1:$1,0)),0)</f>
        <v>0</v>
      </c>
      <c r="J684" s="188">
        <f>IFERROR(INDEX('اطلاعات دوره'!A:Z,MATCH(G684,'اطلاعات دوره'!C:C,0),MATCH(J$1,'اطلاعات دوره'!$1:$1,0)),0)</f>
        <v>0</v>
      </c>
      <c r="K684" s="265"/>
      <c r="L684" s="188" t="str">
        <f>IFERROR(INDEX('اطلاعات دوره'!A:Z,MATCH(G684,'اطلاعات دوره'!C:C,0)-1,MATCH("عنوان",'اطلاعات دوره'!$1:$1,0)),"---")</f>
        <v>---</v>
      </c>
      <c r="M684" s="188" t="str">
        <f t="shared" si="233"/>
        <v>----</v>
      </c>
      <c r="N684" s="188" t="str">
        <f t="shared" si="234"/>
        <v>-/</v>
      </c>
      <c r="O684" s="265"/>
      <c r="P684" s="188">
        <f>IFERROR(INDEX('اطلاعات انشعابات شرکتها'!A:BB,MATCH(A684,'اطلاعات انشعابات شرکتها'!A:A,0),MATCH(P$1,'اطلاعات انشعابات شرکتها'!$1:$1,0)),0)</f>
        <v>0</v>
      </c>
      <c r="Q684" s="188">
        <f>IFERROR(INDEX('اطلاعات انشعابات شرکتها'!A:BB,MATCH(A684,'اطلاعات انشعابات شرکتها'!A:A,0),MATCH(Q$1,'اطلاعات انشعابات شرکتها'!$1:$1,0)),0)</f>
        <v>0</v>
      </c>
      <c r="R684" s="188">
        <f>IFERROR(INDEX('اطلاعات انشعابات شرکتها'!A:BB,MATCH(A684,'اطلاعات انشعابات شرکتها'!A:A,0),MATCH(R$1,'اطلاعات انشعابات شرکتها'!$1:$1,0)),0)</f>
        <v>0</v>
      </c>
      <c r="S684" s="265"/>
      <c r="T684" s="188">
        <f>IFERROR(INDEX('قرائت کنتور'!A:AZ,MATCH(A684&amp;"-"&amp;T$1,'قرائت کنتور'!B:B,0),MATCH(G684,'قرائت کنتور'!$1:$1,0)),0)</f>
        <v>0</v>
      </c>
      <c r="U684" s="188">
        <f>IFERROR(INDEX('قرائت کنتور'!A:AZ,MATCH(A684&amp;"-"&amp;U$1,'قرائت کنتور'!B:B,0),MATCH(L684,'قرائت کنتور'!$1:$1,0)),0)</f>
        <v>0</v>
      </c>
      <c r="V684" s="188">
        <f>IFERROR(INDEX('قرائت کنتور'!A:AZ,MATCH(A684&amp;"-"&amp;U$1,'قرائت کنتور'!B:B,0),MATCH(G684,'قرائت کنتور'!$1:$1,0)),0)</f>
        <v>0</v>
      </c>
      <c r="W684" s="188">
        <f>IFERROR(INDEX('قرائت کنتور'!A:AZ,MATCH(A684&amp;"-"&amp;W$1,'قرائت کنتور'!B:B,0),MATCH(L684,'قرائت کنتور'!$1:$1,0)),0)</f>
        <v>0</v>
      </c>
      <c r="X684" s="188">
        <f>IFERROR(INDEX('قرائت کنتور'!A:AZ,MATCH(A684&amp;"-"&amp;W$1,'قرائت کنتور'!B:B,0),MATCH(G684,'قرائت کنتور'!$1:$1,0)),0)</f>
        <v>0</v>
      </c>
      <c r="Y684" s="188">
        <f>IFERROR(INDEX('قرائت کنتور'!A:AZ,MATCH(A684&amp;"-"&amp;Y$1,'قرائت کنتور'!B:B,0),MATCH(L684,'قرائت کنتور'!$1:$1,0)),0)</f>
        <v>0</v>
      </c>
      <c r="Z684" s="188">
        <f>IFERROR(INDEX('قرائت کنتور'!A:AZ,MATCH(A684&amp;"-"&amp;Y$1,'قرائت کنتور'!B:B,0),MATCH(G684,'قرائت کنتور'!$1:$1,0)),0)</f>
        <v>0</v>
      </c>
      <c r="AA684" s="188">
        <f>IFERROR(INDEX('قرائت کنتور'!A:AZ,MATCH(A684&amp;"-"&amp;AA$1,'قرائت کنتور'!B:B,0),MATCH(L684,'قرائت کنتور'!$1:$1,0)),0)</f>
        <v>0</v>
      </c>
      <c r="AB684" s="188">
        <f>IFERROR(INDEX('قرائت کنتور'!A:AZ,MATCH(A684&amp;"-"&amp;AA$1,'قرائت کنتور'!B:B,0),MATCH(G684,'قرائت کنتور'!$1:$1,0)),0)</f>
        <v>0</v>
      </c>
      <c r="AC684" s="265"/>
      <c r="AD684" s="188">
        <f t="shared" si="235"/>
        <v>0</v>
      </c>
      <c r="AE684" s="188">
        <f t="shared" si="236"/>
        <v>0</v>
      </c>
      <c r="AF684" s="188">
        <f t="shared" si="237"/>
        <v>0</v>
      </c>
      <c r="AG684" s="188">
        <f t="shared" si="238"/>
        <v>0</v>
      </c>
      <c r="AH684" s="188">
        <f t="shared" si="239"/>
        <v>0</v>
      </c>
      <c r="AI684" s="188">
        <f t="shared" si="240"/>
        <v>0</v>
      </c>
      <c r="AJ684" s="188" t="str">
        <f t="shared" si="241"/>
        <v>0</v>
      </c>
      <c r="AK684" s="265"/>
      <c r="AL684" s="254" t="str">
        <f t="shared" si="242"/>
        <v>---</v>
      </c>
      <c r="AM684" s="254" t="str">
        <f t="shared" si="243"/>
        <v>---</v>
      </c>
      <c r="AN684" s="265"/>
      <c r="AO684" s="188" t="str">
        <f>IFERROR(INDEX('تعرفه ها'!A:Z,MATCH(P684&amp;"-"&amp;AO$1,'تعرفه ها'!C:C,0),MATCH(F684,'تعرفه ها'!$2:$2,0),1),"---")</f>
        <v>---</v>
      </c>
      <c r="AP684" s="188" t="str">
        <f>IFERROR(INDEX('تعرفه ها'!A:Z,MATCH(P684&amp;"-"&amp;AP$1,'تعرفه ها'!C:C,0),MATCH(F684,'تعرفه ها'!$2:$2,0),1),"---")</f>
        <v>---</v>
      </c>
      <c r="AQ684" s="188" t="str">
        <f>IFERROR(INDEX('تعرفه ها'!A:Z,MATCH(P684&amp;"-"&amp;AQ$1,'تعرفه ها'!C:C,0),MATCH(F684,'تعرفه ها'!$2:$2,0),1),"---")</f>
        <v>---</v>
      </c>
      <c r="AR684" s="188" t="str">
        <f>IFERROR(INDEX('تعرفه ها'!A:Z,MATCH(P684&amp;"-"&amp;AR$1,'تعرفه ها'!C:C,0),MATCH(F684,'تعرفه ها'!$2:$2,0),1),"---")</f>
        <v>---</v>
      </c>
      <c r="AS684" s="265"/>
      <c r="AT684" s="415" t="str">
        <f t="shared" si="244"/>
        <v>---</v>
      </c>
      <c r="AU684" s="415" t="str">
        <f t="shared" si="245"/>
        <v>---</v>
      </c>
      <c r="AV684" s="415" t="str">
        <f t="shared" si="246"/>
        <v>---</v>
      </c>
      <c r="AW684" s="415" t="str">
        <f t="shared" si="247"/>
        <v>---</v>
      </c>
      <c r="AX684" s="415" t="str">
        <f t="shared" si="248"/>
        <v>---</v>
      </c>
      <c r="AY684" s="415" t="str">
        <f>IFERROR(AH684*INDEX('تعرفه ها'!A:Z,MATCH("عوارض برق به ازاء هر کیلووات",'تعرفه ها'!$C:$C,0),MATCH(F684,'تعرفه ها'!$2:$2,0)),"---")</f>
        <v>---</v>
      </c>
      <c r="AZ684" s="415" t="str">
        <f t="shared" si="249"/>
        <v>---</v>
      </c>
      <c r="BA684" s="415" t="str">
        <f>IFERROR(ROUND(((AX684+AY684+AZ684)*INDEX('تعرفه ها'!A:Z,MATCH("هزینه نگهداری و تعمیرات شبکه برق",'تعرفه ها'!$C:$C,0),MATCH(F684,'تعرفه ها'!$2:$2,0))/100),0),"---")</f>
        <v>---</v>
      </c>
      <c r="BB684" s="415">
        <f>IFERROR(IF(P684="دیماندی",ROUND(AJ684*INDEX('تعرفه ها'!A:Z,MATCH(BB$1,'تعرفه ها'!$C:$C,0),MATCH(F684,'تعرفه ها'!$2:$2,0))*J684/30,0),0),"---")</f>
        <v>0</v>
      </c>
      <c r="BC684" s="415"/>
      <c r="BD684" s="54" t="str">
        <f>IFERROR(IF(INDEX('اطلاعات دوره'!A:Z,MATCH(G684,'اطلاعات دوره'!C:C,0),MATCH("برق",'اطلاعات دوره'!$1:$1,0))="دارد",ROUND(AX684*INDEX('تعرفه ها'!A:Z,MATCH("پیک فصلی برق",'تعرفه ها'!$C:$C,0),MATCH(F684,'تعرفه ها'!$2:$2,0))/100,0),0),"---")</f>
        <v>---</v>
      </c>
      <c r="BE684" s="415" t="str">
        <f>IFERROR(ROUND(((AX684+AY684+AZ684+BA684+BB684+BC684+BD684)*INDEX('تعرفه ها'!A:Z,MATCH("مالیات برق",'تعرفه ها'!$C:$C,0),MATCH(F684,'تعرفه ها'!$2:$2,0))/100),0),"---")</f>
        <v>---</v>
      </c>
      <c r="BF684" s="415" t="str">
        <f t="shared" si="250"/>
        <v>---</v>
      </c>
      <c r="BG684" s="415" t="str">
        <f t="shared" si="254"/>
        <v>---</v>
      </c>
      <c r="BH684" s="415" t="str">
        <f t="shared" si="251"/>
        <v>---</v>
      </c>
      <c r="BI684" s="54" t="str">
        <f t="shared" si="252"/>
        <v>---</v>
      </c>
      <c r="BJ684" s="55" t="str">
        <f t="shared" si="253"/>
        <v>---</v>
      </c>
      <c r="BK684" s="262"/>
      <c r="BL684" s="183" t="str">
        <f>IFERROR(IF(INDEX(پرداخت!A:AZ,MATCH(A684&amp;" - "&amp;"برق",پرداخت!$B:$B,0),MATCH(G684,پرداخت!$1:$1,0))="نشده","نشده","شده"),"---")</f>
        <v>---</v>
      </c>
      <c r="BN684" s="257"/>
      <c r="BO684" s="257"/>
      <c r="BP684" s="257"/>
      <c r="BQ684" s="257"/>
      <c r="BR684" s="257"/>
      <c r="BS684" s="257"/>
      <c r="BT684" s="257"/>
      <c r="BU684" s="257"/>
      <c r="BV684" s="257"/>
      <c r="BW684" s="257"/>
      <c r="BX684" s="257"/>
      <c r="BY684" s="257"/>
      <c r="BZ684" s="257"/>
      <c r="CA684" s="257"/>
      <c r="CB684" s="257"/>
      <c r="CC684" s="257"/>
      <c r="CD684" s="257"/>
      <c r="CE684" s="257"/>
      <c r="CF684" s="257"/>
      <c r="CG684" s="257"/>
      <c r="CH684"/>
      <c r="CI684"/>
      <c r="CJ684"/>
      <c r="CK684"/>
    </row>
    <row r="685" spans="1:89" ht="33.75" hidden="1">
      <c r="A685" s="170"/>
      <c r="B685" s="47">
        <f>IFERROR(INDEX('اطلاعات انشعابات شرکتها'!A:BB,MATCH(A685,'اطلاعات انشعابات شرکتها'!A:A,0),MATCH(B$1,'اطلاعات انشعابات شرکتها'!$1:$1,0)),0)</f>
        <v>0</v>
      </c>
      <c r="C685" s="48">
        <f>IFERROR(INDEX('اطلاعات انشعابات شرکتها'!A:BB,MATCH(A685,'اطلاعات انشعابات شرکتها'!A:A,0),MATCH(C$1,'اطلاعات انشعابات شرکتها'!$1:$1,0)),0)</f>
        <v>0</v>
      </c>
      <c r="D685" s="45"/>
      <c r="E685" s="171"/>
      <c r="F685" s="170"/>
      <c r="G685" s="188" t="str">
        <f t="shared" si="232"/>
        <v>/</v>
      </c>
      <c r="H685" s="188">
        <f>IFERROR(INDEX('اطلاعات دوره'!A:Z,MATCH(G685,'اطلاعات دوره'!C:C,0),MATCH(H$1,'اطلاعات دوره'!$1:$1,0)),0)</f>
        <v>0</v>
      </c>
      <c r="I685" s="188">
        <f>IFERROR(INDEX('اطلاعات دوره'!A:Z,MATCH(G685,'اطلاعات دوره'!C:C,0),MATCH(I$1,'اطلاعات دوره'!$1:$1,0)),0)</f>
        <v>0</v>
      </c>
      <c r="J685" s="188">
        <f>IFERROR(INDEX('اطلاعات دوره'!A:Z,MATCH(G685,'اطلاعات دوره'!C:C,0),MATCH(J$1,'اطلاعات دوره'!$1:$1,0)),0)</f>
        <v>0</v>
      </c>
      <c r="K685" s="265"/>
      <c r="L685" s="188" t="str">
        <f>IFERROR(INDEX('اطلاعات دوره'!A:Z,MATCH(G685,'اطلاعات دوره'!C:C,0)-1,MATCH("عنوان",'اطلاعات دوره'!$1:$1,0)),"---")</f>
        <v>---</v>
      </c>
      <c r="M685" s="188" t="str">
        <f t="shared" si="233"/>
        <v>----</v>
      </c>
      <c r="N685" s="188" t="str">
        <f t="shared" si="234"/>
        <v>-/</v>
      </c>
      <c r="O685" s="265"/>
      <c r="P685" s="188">
        <f>IFERROR(INDEX('اطلاعات انشعابات شرکتها'!A:BB,MATCH(A685,'اطلاعات انشعابات شرکتها'!A:A,0),MATCH(P$1,'اطلاعات انشعابات شرکتها'!$1:$1,0)),0)</f>
        <v>0</v>
      </c>
      <c r="Q685" s="188">
        <f>IFERROR(INDEX('اطلاعات انشعابات شرکتها'!A:BB,MATCH(A685,'اطلاعات انشعابات شرکتها'!A:A,0),MATCH(Q$1,'اطلاعات انشعابات شرکتها'!$1:$1,0)),0)</f>
        <v>0</v>
      </c>
      <c r="R685" s="188">
        <f>IFERROR(INDEX('اطلاعات انشعابات شرکتها'!A:BB,MATCH(A685,'اطلاعات انشعابات شرکتها'!A:A,0),MATCH(R$1,'اطلاعات انشعابات شرکتها'!$1:$1,0)),0)</f>
        <v>0</v>
      </c>
      <c r="S685" s="265"/>
      <c r="T685" s="188">
        <f>IFERROR(INDEX('قرائت کنتور'!A:AZ,MATCH(A685&amp;"-"&amp;T$1,'قرائت کنتور'!B:B,0),MATCH(G685,'قرائت کنتور'!$1:$1,0)),0)</f>
        <v>0</v>
      </c>
      <c r="U685" s="188">
        <f>IFERROR(INDEX('قرائت کنتور'!A:AZ,MATCH(A685&amp;"-"&amp;U$1,'قرائت کنتور'!B:B,0),MATCH(L685,'قرائت کنتور'!$1:$1,0)),0)</f>
        <v>0</v>
      </c>
      <c r="V685" s="188">
        <f>IFERROR(INDEX('قرائت کنتور'!A:AZ,MATCH(A685&amp;"-"&amp;U$1,'قرائت کنتور'!B:B,0),MATCH(G685,'قرائت کنتور'!$1:$1,0)),0)</f>
        <v>0</v>
      </c>
      <c r="W685" s="188">
        <f>IFERROR(INDEX('قرائت کنتور'!A:AZ,MATCH(A685&amp;"-"&amp;W$1,'قرائت کنتور'!B:B,0),MATCH(L685,'قرائت کنتور'!$1:$1,0)),0)</f>
        <v>0</v>
      </c>
      <c r="X685" s="188">
        <f>IFERROR(INDEX('قرائت کنتور'!A:AZ,MATCH(A685&amp;"-"&amp;W$1,'قرائت کنتور'!B:B,0),MATCH(G685,'قرائت کنتور'!$1:$1,0)),0)</f>
        <v>0</v>
      </c>
      <c r="Y685" s="188">
        <f>IFERROR(INDEX('قرائت کنتور'!A:AZ,MATCH(A685&amp;"-"&amp;Y$1,'قرائت کنتور'!B:B,0),MATCH(L685,'قرائت کنتور'!$1:$1,0)),0)</f>
        <v>0</v>
      </c>
      <c r="Z685" s="188">
        <f>IFERROR(INDEX('قرائت کنتور'!A:AZ,MATCH(A685&amp;"-"&amp;Y$1,'قرائت کنتور'!B:B,0),MATCH(G685,'قرائت کنتور'!$1:$1,0)),0)</f>
        <v>0</v>
      </c>
      <c r="AA685" s="188">
        <f>IFERROR(INDEX('قرائت کنتور'!A:AZ,MATCH(A685&amp;"-"&amp;AA$1,'قرائت کنتور'!B:B,0),MATCH(L685,'قرائت کنتور'!$1:$1,0)),0)</f>
        <v>0</v>
      </c>
      <c r="AB685" s="188">
        <f>IFERROR(INDEX('قرائت کنتور'!A:AZ,MATCH(A685&amp;"-"&amp;AA$1,'قرائت کنتور'!B:B,0),MATCH(G685,'قرائت کنتور'!$1:$1,0)),0)</f>
        <v>0</v>
      </c>
      <c r="AC685" s="265"/>
      <c r="AD685" s="188">
        <f t="shared" si="235"/>
        <v>0</v>
      </c>
      <c r="AE685" s="188">
        <f t="shared" si="236"/>
        <v>0</v>
      </c>
      <c r="AF685" s="188">
        <f t="shared" si="237"/>
        <v>0</v>
      </c>
      <c r="AG685" s="188">
        <f t="shared" si="238"/>
        <v>0</v>
      </c>
      <c r="AH685" s="188">
        <f t="shared" si="239"/>
        <v>0</v>
      </c>
      <c r="AI685" s="188">
        <f t="shared" si="240"/>
        <v>0</v>
      </c>
      <c r="AJ685" s="188" t="str">
        <f t="shared" si="241"/>
        <v>0</v>
      </c>
      <c r="AK685" s="265"/>
      <c r="AL685" s="254" t="str">
        <f t="shared" si="242"/>
        <v>---</v>
      </c>
      <c r="AM685" s="254" t="str">
        <f t="shared" si="243"/>
        <v>---</v>
      </c>
      <c r="AN685" s="265"/>
      <c r="AO685" s="188" t="str">
        <f>IFERROR(INDEX('تعرفه ها'!A:Z,MATCH(P685&amp;"-"&amp;AO$1,'تعرفه ها'!C:C,0),MATCH(F685,'تعرفه ها'!$2:$2,0),1),"---")</f>
        <v>---</v>
      </c>
      <c r="AP685" s="188" t="str">
        <f>IFERROR(INDEX('تعرفه ها'!A:Z,MATCH(P685&amp;"-"&amp;AP$1,'تعرفه ها'!C:C,0),MATCH(F685,'تعرفه ها'!$2:$2,0),1),"---")</f>
        <v>---</v>
      </c>
      <c r="AQ685" s="188" t="str">
        <f>IFERROR(INDEX('تعرفه ها'!A:Z,MATCH(P685&amp;"-"&amp;AQ$1,'تعرفه ها'!C:C,0),MATCH(F685,'تعرفه ها'!$2:$2,0),1),"---")</f>
        <v>---</v>
      </c>
      <c r="AR685" s="188" t="str">
        <f>IFERROR(INDEX('تعرفه ها'!A:Z,MATCH(P685&amp;"-"&amp;AR$1,'تعرفه ها'!C:C,0),MATCH(F685,'تعرفه ها'!$2:$2,0),1),"---")</f>
        <v>---</v>
      </c>
      <c r="AS685" s="265"/>
      <c r="AT685" s="415" t="str">
        <f t="shared" si="244"/>
        <v>---</v>
      </c>
      <c r="AU685" s="415" t="str">
        <f t="shared" si="245"/>
        <v>---</v>
      </c>
      <c r="AV685" s="415" t="str">
        <f t="shared" si="246"/>
        <v>---</v>
      </c>
      <c r="AW685" s="415" t="str">
        <f t="shared" si="247"/>
        <v>---</v>
      </c>
      <c r="AX685" s="415" t="str">
        <f t="shared" si="248"/>
        <v>---</v>
      </c>
      <c r="AY685" s="415" t="str">
        <f>IFERROR(AH685*INDEX('تعرفه ها'!A:Z,MATCH("عوارض برق به ازاء هر کیلووات",'تعرفه ها'!$C:$C,0),MATCH(F685,'تعرفه ها'!$2:$2,0)),"---")</f>
        <v>---</v>
      </c>
      <c r="AZ685" s="415" t="str">
        <f t="shared" si="249"/>
        <v>---</v>
      </c>
      <c r="BA685" s="415" t="str">
        <f>IFERROR(ROUND(((AX685+AY685+AZ685)*INDEX('تعرفه ها'!A:Z,MATCH("هزینه نگهداری و تعمیرات شبکه برق",'تعرفه ها'!$C:$C,0),MATCH(F685,'تعرفه ها'!$2:$2,0))/100),0),"---")</f>
        <v>---</v>
      </c>
      <c r="BB685" s="415">
        <f>IFERROR(IF(P685="دیماندی",ROUND(AJ685*INDEX('تعرفه ها'!A:Z,MATCH(BB$1,'تعرفه ها'!$C:$C,0),MATCH(F685,'تعرفه ها'!$2:$2,0))*J685/30,0),0),"---")</f>
        <v>0</v>
      </c>
      <c r="BC685" s="415"/>
      <c r="BD685" s="54" t="str">
        <f>IFERROR(IF(INDEX('اطلاعات دوره'!A:Z,MATCH(G685,'اطلاعات دوره'!C:C,0),MATCH("برق",'اطلاعات دوره'!$1:$1,0))="دارد",ROUND(AX685*INDEX('تعرفه ها'!A:Z,MATCH("پیک فصلی برق",'تعرفه ها'!$C:$C,0),MATCH(F685,'تعرفه ها'!$2:$2,0))/100,0),0),"---")</f>
        <v>---</v>
      </c>
      <c r="BE685" s="415" t="str">
        <f>IFERROR(ROUND(((AX685+AY685+AZ685+BA685+BB685+BC685+BD685)*INDEX('تعرفه ها'!A:Z,MATCH("مالیات برق",'تعرفه ها'!$C:$C,0),MATCH(F685,'تعرفه ها'!$2:$2,0))/100),0),"---")</f>
        <v>---</v>
      </c>
      <c r="BF685" s="415" t="str">
        <f t="shared" si="250"/>
        <v>---</v>
      </c>
      <c r="BG685" s="415" t="str">
        <f t="shared" si="254"/>
        <v>---</v>
      </c>
      <c r="BH685" s="415" t="str">
        <f t="shared" si="251"/>
        <v>---</v>
      </c>
      <c r="BI685" s="54" t="str">
        <f t="shared" si="252"/>
        <v>---</v>
      </c>
      <c r="BJ685" s="55" t="str">
        <f t="shared" si="253"/>
        <v>---</v>
      </c>
      <c r="BK685" s="262"/>
      <c r="BL685" s="183" t="str">
        <f>IFERROR(IF(INDEX(پرداخت!A:AZ,MATCH(A685&amp;" - "&amp;"برق",پرداخت!$B:$B,0),MATCH(G685,پرداخت!$1:$1,0))="نشده","نشده","شده"),"---")</f>
        <v>---</v>
      </c>
      <c r="BN685" s="257"/>
      <c r="BO685" s="257"/>
      <c r="BP685" s="257"/>
      <c r="BQ685" s="257"/>
      <c r="BR685" s="257"/>
      <c r="BS685" s="257"/>
      <c r="BT685" s="257"/>
      <c r="BU685" s="257"/>
      <c r="BV685" s="257"/>
      <c r="BW685" s="257"/>
      <c r="BX685" s="257"/>
      <c r="BY685" s="257"/>
      <c r="BZ685" s="257"/>
      <c r="CA685" s="257"/>
      <c r="CB685" s="257"/>
      <c r="CC685" s="257"/>
      <c r="CD685" s="257"/>
      <c r="CE685" s="257"/>
      <c r="CF685" s="257"/>
      <c r="CG685" s="257"/>
      <c r="CH685"/>
      <c r="CI685"/>
      <c r="CJ685"/>
      <c r="CK685"/>
    </row>
    <row r="686" spans="1:89" ht="33.75" hidden="1">
      <c r="A686" s="170"/>
      <c r="B686" s="47">
        <f>IFERROR(INDEX('اطلاعات انشعابات شرکتها'!A:BB,MATCH(A686,'اطلاعات انشعابات شرکتها'!A:A,0),MATCH(B$1,'اطلاعات انشعابات شرکتها'!$1:$1,0)),0)</f>
        <v>0</v>
      </c>
      <c r="C686" s="48">
        <f>IFERROR(INDEX('اطلاعات انشعابات شرکتها'!A:BB,MATCH(A686,'اطلاعات انشعابات شرکتها'!A:A,0),MATCH(C$1,'اطلاعات انشعابات شرکتها'!$1:$1,0)),0)</f>
        <v>0</v>
      </c>
      <c r="D686" s="45"/>
      <c r="E686" s="171"/>
      <c r="F686" s="170"/>
      <c r="G686" s="188" t="str">
        <f t="shared" si="232"/>
        <v>/</v>
      </c>
      <c r="H686" s="188">
        <f>IFERROR(INDEX('اطلاعات دوره'!A:Z,MATCH(G686,'اطلاعات دوره'!C:C,0),MATCH(H$1,'اطلاعات دوره'!$1:$1,0)),0)</f>
        <v>0</v>
      </c>
      <c r="I686" s="188">
        <f>IFERROR(INDEX('اطلاعات دوره'!A:Z,MATCH(G686,'اطلاعات دوره'!C:C,0),MATCH(I$1,'اطلاعات دوره'!$1:$1,0)),0)</f>
        <v>0</v>
      </c>
      <c r="J686" s="188">
        <f>IFERROR(INDEX('اطلاعات دوره'!A:Z,MATCH(G686,'اطلاعات دوره'!C:C,0),MATCH(J$1,'اطلاعات دوره'!$1:$1,0)),0)</f>
        <v>0</v>
      </c>
      <c r="K686" s="265"/>
      <c r="L686" s="188" t="str">
        <f>IFERROR(INDEX('اطلاعات دوره'!A:Z,MATCH(G686,'اطلاعات دوره'!C:C,0)-1,MATCH("عنوان",'اطلاعات دوره'!$1:$1,0)),"---")</f>
        <v>---</v>
      </c>
      <c r="M686" s="188" t="str">
        <f t="shared" si="233"/>
        <v>----</v>
      </c>
      <c r="N686" s="188" t="str">
        <f t="shared" si="234"/>
        <v>-/</v>
      </c>
      <c r="O686" s="265"/>
      <c r="P686" s="188">
        <f>IFERROR(INDEX('اطلاعات انشعابات شرکتها'!A:BB,MATCH(A686,'اطلاعات انشعابات شرکتها'!A:A,0),MATCH(P$1,'اطلاعات انشعابات شرکتها'!$1:$1,0)),0)</f>
        <v>0</v>
      </c>
      <c r="Q686" s="188">
        <f>IFERROR(INDEX('اطلاعات انشعابات شرکتها'!A:BB,MATCH(A686,'اطلاعات انشعابات شرکتها'!A:A,0),MATCH(Q$1,'اطلاعات انشعابات شرکتها'!$1:$1,0)),0)</f>
        <v>0</v>
      </c>
      <c r="R686" s="188">
        <f>IFERROR(INDEX('اطلاعات انشعابات شرکتها'!A:BB,MATCH(A686,'اطلاعات انشعابات شرکتها'!A:A,0),MATCH(R$1,'اطلاعات انشعابات شرکتها'!$1:$1,0)),0)</f>
        <v>0</v>
      </c>
      <c r="S686" s="265"/>
      <c r="T686" s="188">
        <f>IFERROR(INDEX('قرائت کنتور'!A:AZ,MATCH(A686&amp;"-"&amp;T$1,'قرائت کنتور'!B:B,0),MATCH(G686,'قرائت کنتور'!$1:$1,0)),0)</f>
        <v>0</v>
      </c>
      <c r="U686" s="188">
        <f>IFERROR(INDEX('قرائت کنتور'!A:AZ,MATCH(A686&amp;"-"&amp;U$1,'قرائت کنتور'!B:B,0),MATCH(L686,'قرائت کنتور'!$1:$1,0)),0)</f>
        <v>0</v>
      </c>
      <c r="V686" s="188">
        <f>IFERROR(INDEX('قرائت کنتور'!A:AZ,MATCH(A686&amp;"-"&amp;U$1,'قرائت کنتور'!B:B,0),MATCH(G686,'قرائت کنتور'!$1:$1,0)),0)</f>
        <v>0</v>
      </c>
      <c r="W686" s="188">
        <f>IFERROR(INDEX('قرائت کنتور'!A:AZ,MATCH(A686&amp;"-"&amp;W$1,'قرائت کنتور'!B:B,0),MATCH(L686,'قرائت کنتور'!$1:$1,0)),0)</f>
        <v>0</v>
      </c>
      <c r="X686" s="188">
        <f>IFERROR(INDEX('قرائت کنتور'!A:AZ,MATCH(A686&amp;"-"&amp;W$1,'قرائت کنتور'!B:B,0),MATCH(G686,'قرائت کنتور'!$1:$1,0)),0)</f>
        <v>0</v>
      </c>
      <c r="Y686" s="188">
        <f>IFERROR(INDEX('قرائت کنتور'!A:AZ,MATCH(A686&amp;"-"&amp;Y$1,'قرائت کنتور'!B:B,0),MATCH(L686,'قرائت کنتور'!$1:$1,0)),0)</f>
        <v>0</v>
      </c>
      <c r="Z686" s="188">
        <f>IFERROR(INDEX('قرائت کنتور'!A:AZ,MATCH(A686&amp;"-"&amp;Y$1,'قرائت کنتور'!B:B,0),MATCH(G686,'قرائت کنتور'!$1:$1,0)),0)</f>
        <v>0</v>
      </c>
      <c r="AA686" s="188">
        <f>IFERROR(INDEX('قرائت کنتور'!A:AZ,MATCH(A686&amp;"-"&amp;AA$1,'قرائت کنتور'!B:B,0),MATCH(L686,'قرائت کنتور'!$1:$1,0)),0)</f>
        <v>0</v>
      </c>
      <c r="AB686" s="188">
        <f>IFERROR(INDEX('قرائت کنتور'!A:AZ,MATCH(A686&amp;"-"&amp;AA$1,'قرائت کنتور'!B:B,0),MATCH(G686,'قرائت کنتور'!$1:$1,0)),0)</f>
        <v>0</v>
      </c>
      <c r="AC686" s="265"/>
      <c r="AD686" s="188">
        <f t="shared" si="235"/>
        <v>0</v>
      </c>
      <c r="AE686" s="188">
        <f t="shared" si="236"/>
        <v>0</v>
      </c>
      <c r="AF686" s="188">
        <f t="shared" si="237"/>
        <v>0</v>
      </c>
      <c r="AG686" s="188">
        <f t="shared" si="238"/>
        <v>0</v>
      </c>
      <c r="AH686" s="188">
        <f t="shared" si="239"/>
        <v>0</v>
      </c>
      <c r="AI686" s="188">
        <f t="shared" si="240"/>
        <v>0</v>
      </c>
      <c r="AJ686" s="188" t="str">
        <f t="shared" si="241"/>
        <v>0</v>
      </c>
      <c r="AK686" s="265"/>
      <c r="AL686" s="254" t="str">
        <f t="shared" si="242"/>
        <v>---</v>
      </c>
      <c r="AM686" s="254" t="str">
        <f t="shared" si="243"/>
        <v>---</v>
      </c>
      <c r="AN686" s="265"/>
      <c r="AO686" s="188" t="str">
        <f>IFERROR(INDEX('تعرفه ها'!A:Z,MATCH(P686&amp;"-"&amp;AO$1,'تعرفه ها'!C:C,0),MATCH(F686,'تعرفه ها'!$2:$2,0),1),"---")</f>
        <v>---</v>
      </c>
      <c r="AP686" s="188" t="str">
        <f>IFERROR(INDEX('تعرفه ها'!A:Z,MATCH(P686&amp;"-"&amp;AP$1,'تعرفه ها'!C:C,0),MATCH(F686,'تعرفه ها'!$2:$2,0),1),"---")</f>
        <v>---</v>
      </c>
      <c r="AQ686" s="188" t="str">
        <f>IFERROR(INDEX('تعرفه ها'!A:Z,MATCH(P686&amp;"-"&amp;AQ$1,'تعرفه ها'!C:C,0),MATCH(F686,'تعرفه ها'!$2:$2,0),1),"---")</f>
        <v>---</v>
      </c>
      <c r="AR686" s="188" t="str">
        <f>IFERROR(INDEX('تعرفه ها'!A:Z,MATCH(P686&amp;"-"&amp;AR$1,'تعرفه ها'!C:C,0),MATCH(F686,'تعرفه ها'!$2:$2,0),1),"---")</f>
        <v>---</v>
      </c>
      <c r="AS686" s="265"/>
      <c r="AT686" s="415" t="str">
        <f t="shared" si="244"/>
        <v>---</v>
      </c>
      <c r="AU686" s="415" t="str">
        <f t="shared" si="245"/>
        <v>---</v>
      </c>
      <c r="AV686" s="415" t="str">
        <f t="shared" si="246"/>
        <v>---</v>
      </c>
      <c r="AW686" s="415" t="str">
        <f t="shared" si="247"/>
        <v>---</v>
      </c>
      <c r="AX686" s="415" t="str">
        <f t="shared" si="248"/>
        <v>---</v>
      </c>
      <c r="AY686" s="415" t="str">
        <f>IFERROR(AH686*INDEX('تعرفه ها'!A:Z,MATCH("عوارض برق به ازاء هر کیلووات",'تعرفه ها'!$C:$C,0),MATCH(F686,'تعرفه ها'!$2:$2,0)),"---")</f>
        <v>---</v>
      </c>
      <c r="AZ686" s="415" t="str">
        <f t="shared" si="249"/>
        <v>---</v>
      </c>
      <c r="BA686" s="415" t="str">
        <f>IFERROR(ROUND(((AX686+AY686+AZ686)*INDEX('تعرفه ها'!A:Z,MATCH("هزینه نگهداری و تعمیرات شبکه برق",'تعرفه ها'!$C:$C,0),MATCH(F686,'تعرفه ها'!$2:$2,0))/100),0),"---")</f>
        <v>---</v>
      </c>
      <c r="BB686" s="415">
        <f>IFERROR(IF(P686="دیماندی",ROUND(AJ686*INDEX('تعرفه ها'!A:Z,MATCH(BB$1,'تعرفه ها'!$C:$C,0),MATCH(F686,'تعرفه ها'!$2:$2,0))*J686/30,0),0),"---")</f>
        <v>0</v>
      </c>
      <c r="BC686" s="415"/>
      <c r="BD686" s="54" t="str">
        <f>IFERROR(IF(INDEX('اطلاعات دوره'!A:Z,MATCH(G686,'اطلاعات دوره'!C:C,0),MATCH("برق",'اطلاعات دوره'!$1:$1,0))="دارد",ROUND(AX686*INDEX('تعرفه ها'!A:Z,MATCH("پیک فصلی برق",'تعرفه ها'!$C:$C,0),MATCH(F686,'تعرفه ها'!$2:$2,0))/100,0),0),"---")</f>
        <v>---</v>
      </c>
      <c r="BE686" s="415" t="str">
        <f>IFERROR(ROUND(((AX686+AY686+AZ686+BA686+BB686+BC686+BD686)*INDEX('تعرفه ها'!A:Z,MATCH("مالیات برق",'تعرفه ها'!$C:$C,0),MATCH(F686,'تعرفه ها'!$2:$2,0))/100),0),"---")</f>
        <v>---</v>
      </c>
      <c r="BF686" s="415" t="str">
        <f t="shared" si="250"/>
        <v>---</v>
      </c>
      <c r="BG686" s="415" t="str">
        <f t="shared" si="254"/>
        <v>---</v>
      </c>
      <c r="BH686" s="415" t="str">
        <f t="shared" si="251"/>
        <v>---</v>
      </c>
      <c r="BI686" s="54" t="str">
        <f t="shared" si="252"/>
        <v>---</v>
      </c>
      <c r="BJ686" s="55" t="str">
        <f t="shared" si="253"/>
        <v>---</v>
      </c>
      <c r="BK686" s="262"/>
      <c r="BL686" s="183" t="str">
        <f>IFERROR(IF(INDEX(پرداخت!A:AZ,MATCH(A686&amp;" - "&amp;"برق",پرداخت!$B:$B,0),MATCH(G686,پرداخت!$1:$1,0))="نشده","نشده","شده"),"---")</f>
        <v>---</v>
      </c>
      <c r="BN686" s="257"/>
      <c r="BO686" s="257"/>
      <c r="BP686" s="257"/>
      <c r="BQ686" s="257"/>
      <c r="BR686" s="257"/>
      <c r="BS686" s="257"/>
      <c r="BT686" s="257"/>
      <c r="BU686" s="257"/>
      <c r="BV686" s="257"/>
      <c r="BW686" s="257"/>
      <c r="BX686" s="257"/>
      <c r="BY686" s="257"/>
      <c r="BZ686" s="257"/>
      <c r="CA686" s="257"/>
      <c r="CB686" s="257"/>
      <c r="CC686" s="257"/>
      <c r="CD686" s="257"/>
      <c r="CE686" s="257"/>
      <c r="CF686" s="257"/>
      <c r="CG686" s="257"/>
      <c r="CH686"/>
      <c r="CI686"/>
      <c r="CJ686"/>
      <c r="CK686"/>
    </row>
    <row r="687" spans="1:89" ht="33.75" hidden="1">
      <c r="A687" s="170"/>
      <c r="B687" s="47">
        <f>IFERROR(INDEX('اطلاعات انشعابات شرکتها'!A:BB,MATCH(A687,'اطلاعات انشعابات شرکتها'!A:A,0),MATCH(B$1,'اطلاعات انشعابات شرکتها'!$1:$1,0)),0)</f>
        <v>0</v>
      </c>
      <c r="C687" s="48">
        <f>IFERROR(INDEX('اطلاعات انشعابات شرکتها'!A:BB,MATCH(A687,'اطلاعات انشعابات شرکتها'!A:A,0),MATCH(C$1,'اطلاعات انشعابات شرکتها'!$1:$1,0)),0)</f>
        <v>0</v>
      </c>
      <c r="D687" s="45"/>
      <c r="E687" s="171"/>
      <c r="F687" s="170"/>
      <c r="G687" s="188" t="str">
        <f t="shared" si="232"/>
        <v>/</v>
      </c>
      <c r="H687" s="188">
        <f>IFERROR(INDEX('اطلاعات دوره'!A:Z,MATCH(G687,'اطلاعات دوره'!C:C,0),MATCH(H$1,'اطلاعات دوره'!$1:$1,0)),0)</f>
        <v>0</v>
      </c>
      <c r="I687" s="188">
        <f>IFERROR(INDEX('اطلاعات دوره'!A:Z,MATCH(G687,'اطلاعات دوره'!C:C,0),MATCH(I$1,'اطلاعات دوره'!$1:$1,0)),0)</f>
        <v>0</v>
      </c>
      <c r="J687" s="188">
        <f>IFERROR(INDEX('اطلاعات دوره'!A:Z,MATCH(G687,'اطلاعات دوره'!C:C,0),MATCH(J$1,'اطلاعات دوره'!$1:$1,0)),0)</f>
        <v>0</v>
      </c>
      <c r="K687" s="265"/>
      <c r="L687" s="188" t="str">
        <f>IFERROR(INDEX('اطلاعات دوره'!A:Z,MATCH(G687,'اطلاعات دوره'!C:C,0)-1,MATCH("عنوان",'اطلاعات دوره'!$1:$1,0)),"---")</f>
        <v>---</v>
      </c>
      <c r="M687" s="188" t="str">
        <f t="shared" si="233"/>
        <v>----</v>
      </c>
      <c r="N687" s="188" t="str">
        <f t="shared" si="234"/>
        <v>-/</v>
      </c>
      <c r="O687" s="265"/>
      <c r="P687" s="188">
        <f>IFERROR(INDEX('اطلاعات انشعابات شرکتها'!A:BB,MATCH(A687,'اطلاعات انشعابات شرکتها'!A:A,0),MATCH(P$1,'اطلاعات انشعابات شرکتها'!$1:$1,0)),0)</f>
        <v>0</v>
      </c>
      <c r="Q687" s="188">
        <f>IFERROR(INDEX('اطلاعات انشعابات شرکتها'!A:BB,MATCH(A687,'اطلاعات انشعابات شرکتها'!A:A,0),MATCH(Q$1,'اطلاعات انشعابات شرکتها'!$1:$1,0)),0)</f>
        <v>0</v>
      </c>
      <c r="R687" s="188">
        <f>IFERROR(INDEX('اطلاعات انشعابات شرکتها'!A:BB,MATCH(A687,'اطلاعات انشعابات شرکتها'!A:A,0),MATCH(R$1,'اطلاعات انشعابات شرکتها'!$1:$1,0)),0)</f>
        <v>0</v>
      </c>
      <c r="S687" s="265"/>
      <c r="T687" s="188">
        <f>IFERROR(INDEX('قرائت کنتور'!A:AZ,MATCH(A687&amp;"-"&amp;T$1,'قرائت کنتور'!B:B,0),MATCH(G687,'قرائت کنتور'!$1:$1,0)),0)</f>
        <v>0</v>
      </c>
      <c r="U687" s="188">
        <f>IFERROR(INDEX('قرائت کنتور'!A:AZ,MATCH(A687&amp;"-"&amp;U$1,'قرائت کنتور'!B:B,0),MATCH(L687,'قرائت کنتور'!$1:$1,0)),0)</f>
        <v>0</v>
      </c>
      <c r="V687" s="188">
        <f>IFERROR(INDEX('قرائت کنتور'!A:AZ,MATCH(A687&amp;"-"&amp;U$1,'قرائت کنتور'!B:B,0),MATCH(G687,'قرائت کنتور'!$1:$1,0)),0)</f>
        <v>0</v>
      </c>
      <c r="W687" s="188">
        <f>IFERROR(INDEX('قرائت کنتور'!A:AZ,MATCH(A687&amp;"-"&amp;W$1,'قرائت کنتور'!B:B,0),MATCH(L687,'قرائت کنتور'!$1:$1,0)),0)</f>
        <v>0</v>
      </c>
      <c r="X687" s="188">
        <f>IFERROR(INDEX('قرائت کنتور'!A:AZ,MATCH(A687&amp;"-"&amp;W$1,'قرائت کنتور'!B:B,0),MATCH(G687,'قرائت کنتور'!$1:$1,0)),0)</f>
        <v>0</v>
      </c>
      <c r="Y687" s="188">
        <f>IFERROR(INDEX('قرائت کنتور'!A:AZ,MATCH(A687&amp;"-"&amp;Y$1,'قرائت کنتور'!B:B,0),MATCH(L687,'قرائت کنتور'!$1:$1,0)),0)</f>
        <v>0</v>
      </c>
      <c r="Z687" s="188">
        <f>IFERROR(INDEX('قرائت کنتور'!A:AZ,MATCH(A687&amp;"-"&amp;Y$1,'قرائت کنتور'!B:B,0),MATCH(G687,'قرائت کنتور'!$1:$1,0)),0)</f>
        <v>0</v>
      </c>
      <c r="AA687" s="188">
        <f>IFERROR(INDEX('قرائت کنتور'!A:AZ,MATCH(A687&amp;"-"&amp;AA$1,'قرائت کنتور'!B:B,0),MATCH(L687,'قرائت کنتور'!$1:$1,0)),0)</f>
        <v>0</v>
      </c>
      <c r="AB687" s="188">
        <f>IFERROR(INDEX('قرائت کنتور'!A:AZ,MATCH(A687&amp;"-"&amp;AA$1,'قرائت کنتور'!B:B,0),MATCH(G687,'قرائت کنتور'!$1:$1,0)),0)</f>
        <v>0</v>
      </c>
      <c r="AC687" s="265"/>
      <c r="AD687" s="188">
        <f t="shared" si="235"/>
        <v>0</v>
      </c>
      <c r="AE687" s="188">
        <f t="shared" si="236"/>
        <v>0</v>
      </c>
      <c r="AF687" s="188">
        <f t="shared" si="237"/>
        <v>0</v>
      </c>
      <c r="AG687" s="188">
        <f t="shared" si="238"/>
        <v>0</v>
      </c>
      <c r="AH687" s="188">
        <f t="shared" si="239"/>
        <v>0</v>
      </c>
      <c r="AI687" s="188">
        <f t="shared" si="240"/>
        <v>0</v>
      </c>
      <c r="AJ687" s="188" t="str">
        <f t="shared" si="241"/>
        <v>0</v>
      </c>
      <c r="AK687" s="265"/>
      <c r="AL687" s="254" t="str">
        <f t="shared" si="242"/>
        <v>---</v>
      </c>
      <c r="AM687" s="254" t="str">
        <f t="shared" si="243"/>
        <v>---</v>
      </c>
      <c r="AN687" s="265"/>
      <c r="AO687" s="188" t="str">
        <f>IFERROR(INDEX('تعرفه ها'!A:Z,MATCH(P687&amp;"-"&amp;AO$1,'تعرفه ها'!C:C,0),MATCH(F687,'تعرفه ها'!$2:$2,0),1),"---")</f>
        <v>---</v>
      </c>
      <c r="AP687" s="188" t="str">
        <f>IFERROR(INDEX('تعرفه ها'!A:Z,MATCH(P687&amp;"-"&amp;AP$1,'تعرفه ها'!C:C,0),MATCH(F687,'تعرفه ها'!$2:$2,0),1),"---")</f>
        <v>---</v>
      </c>
      <c r="AQ687" s="188" t="str">
        <f>IFERROR(INDEX('تعرفه ها'!A:Z,MATCH(P687&amp;"-"&amp;AQ$1,'تعرفه ها'!C:C,0),MATCH(F687,'تعرفه ها'!$2:$2,0),1),"---")</f>
        <v>---</v>
      </c>
      <c r="AR687" s="188" t="str">
        <f>IFERROR(INDEX('تعرفه ها'!A:Z,MATCH(P687&amp;"-"&amp;AR$1,'تعرفه ها'!C:C,0),MATCH(F687,'تعرفه ها'!$2:$2,0),1),"---")</f>
        <v>---</v>
      </c>
      <c r="AS687" s="265"/>
      <c r="AT687" s="415" t="str">
        <f t="shared" si="244"/>
        <v>---</v>
      </c>
      <c r="AU687" s="415" t="str">
        <f t="shared" si="245"/>
        <v>---</v>
      </c>
      <c r="AV687" s="415" t="str">
        <f t="shared" si="246"/>
        <v>---</v>
      </c>
      <c r="AW687" s="415" t="str">
        <f t="shared" si="247"/>
        <v>---</v>
      </c>
      <c r="AX687" s="415" t="str">
        <f t="shared" si="248"/>
        <v>---</v>
      </c>
      <c r="AY687" s="415" t="str">
        <f>IFERROR(AH687*INDEX('تعرفه ها'!A:Z,MATCH("عوارض برق به ازاء هر کیلووات",'تعرفه ها'!$C:$C,0),MATCH(F687,'تعرفه ها'!$2:$2,0)),"---")</f>
        <v>---</v>
      </c>
      <c r="AZ687" s="415" t="str">
        <f t="shared" si="249"/>
        <v>---</v>
      </c>
      <c r="BA687" s="415" t="str">
        <f>IFERROR(ROUND(((AX687+AY687+AZ687)*INDEX('تعرفه ها'!A:Z,MATCH("هزینه نگهداری و تعمیرات شبکه برق",'تعرفه ها'!$C:$C,0),MATCH(F687,'تعرفه ها'!$2:$2,0))/100),0),"---")</f>
        <v>---</v>
      </c>
      <c r="BB687" s="415">
        <f>IFERROR(IF(P687="دیماندی",ROUND(AJ687*INDEX('تعرفه ها'!A:Z,MATCH(BB$1,'تعرفه ها'!$C:$C,0),MATCH(F687,'تعرفه ها'!$2:$2,0))*J687/30,0),0),"---")</f>
        <v>0</v>
      </c>
      <c r="BC687" s="415"/>
      <c r="BD687" s="54" t="str">
        <f>IFERROR(IF(INDEX('اطلاعات دوره'!A:Z,MATCH(G687,'اطلاعات دوره'!C:C,0),MATCH("برق",'اطلاعات دوره'!$1:$1,0))="دارد",ROUND(AX687*INDEX('تعرفه ها'!A:Z,MATCH("پیک فصلی برق",'تعرفه ها'!$C:$C,0),MATCH(F687,'تعرفه ها'!$2:$2,0))/100,0),0),"---")</f>
        <v>---</v>
      </c>
      <c r="BE687" s="415" t="str">
        <f>IFERROR(ROUND(((AX687+AY687+AZ687+BA687+BB687+BC687+BD687)*INDEX('تعرفه ها'!A:Z,MATCH("مالیات برق",'تعرفه ها'!$C:$C,0),MATCH(F687,'تعرفه ها'!$2:$2,0))/100),0),"---")</f>
        <v>---</v>
      </c>
      <c r="BF687" s="415" t="str">
        <f t="shared" si="250"/>
        <v>---</v>
      </c>
      <c r="BG687" s="415" t="str">
        <f t="shared" si="254"/>
        <v>---</v>
      </c>
      <c r="BH687" s="415" t="str">
        <f t="shared" si="251"/>
        <v>---</v>
      </c>
      <c r="BI687" s="54" t="str">
        <f t="shared" si="252"/>
        <v>---</v>
      </c>
      <c r="BJ687" s="55" t="str">
        <f t="shared" si="253"/>
        <v>---</v>
      </c>
      <c r="BK687" s="262"/>
      <c r="BL687" s="183" t="str">
        <f>IFERROR(IF(INDEX(پرداخت!A:AZ,MATCH(A687&amp;" - "&amp;"برق",پرداخت!$B:$B,0),MATCH(G687,پرداخت!$1:$1,0))="نشده","نشده","شده"),"---")</f>
        <v>---</v>
      </c>
      <c r="BN687" s="257"/>
      <c r="BO687" s="257"/>
      <c r="BP687" s="257"/>
      <c r="BQ687" s="257"/>
      <c r="BR687" s="257"/>
      <c r="BS687" s="257"/>
      <c r="BT687" s="257"/>
      <c r="BU687" s="257"/>
      <c r="BV687" s="257"/>
      <c r="BW687" s="257"/>
      <c r="BX687" s="257"/>
      <c r="BY687" s="257"/>
      <c r="BZ687" s="257"/>
      <c r="CA687" s="257"/>
      <c r="CB687" s="257"/>
      <c r="CC687" s="257"/>
      <c r="CD687" s="257"/>
      <c r="CE687" s="257"/>
      <c r="CF687" s="257"/>
      <c r="CG687" s="257"/>
      <c r="CH687"/>
      <c r="CI687"/>
      <c r="CJ687"/>
      <c r="CK687"/>
    </row>
    <row r="688" spans="1:89" ht="33.75" hidden="1">
      <c r="A688" s="170"/>
      <c r="B688" s="47">
        <f>IFERROR(INDEX('اطلاعات انشعابات شرکتها'!A:BB,MATCH(A688,'اطلاعات انشعابات شرکتها'!A:A,0),MATCH(B$1,'اطلاعات انشعابات شرکتها'!$1:$1,0)),0)</f>
        <v>0</v>
      </c>
      <c r="C688" s="48">
        <f>IFERROR(INDEX('اطلاعات انشعابات شرکتها'!A:BB,MATCH(A688,'اطلاعات انشعابات شرکتها'!A:A,0),MATCH(C$1,'اطلاعات انشعابات شرکتها'!$1:$1,0)),0)</f>
        <v>0</v>
      </c>
      <c r="D688" s="45"/>
      <c r="E688" s="171"/>
      <c r="F688" s="170"/>
      <c r="G688" s="188" t="str">
        <f t="shared" si="232"/>
        <v>/</v>
      </c>
      <c r="H688" s="188">
        <f>IFERROR(INDEX('اطلاعات دوره'!A:Z,MATCH(G688,'اطلاعات دوره'!C:C,0),MATCH(H$1,'اطلاعات دوره'!$1:$1,0)),0)</f>
        <v>0</v>
      </c>
      <c r="I688" s="188">
        <f>IFERROR(INDEX('اطلاعات دوره'!A:Z,MATCH(G688,'اطلاعات دوره'!C:C,0),MATCH(I$1,'اطلاعات دوره'!$1:$1,0)),0)</f>
        <v>0</v>
      </c>
      <c r="J688" s="188">
        <f>IFERROR(INDEX('اطلاعات دوره'!A:Z,MATCH(G688,'اطلاعات دوره'!C:C,0),MATCH(J$1,'اطلاعات دوره'!$1:$1,0)),0)</f>
        <v>0</v>
      </c>
      <c r="K688" s="265"/>
      <c r="L688" s="188" t="str">
        <f>IFERROR(INDEX('اطلاعات دوره'!A:Z,MATCH(G688,'اطلاعات دوره'!C:C,0)-1,MATCH("عنوان",'اطلاعات دوره'!$1:$1,0)),"---")</f>
        <v>---</v>
      </c>
      <c r="M688" s="188" t="str">
        <f t="shared" si="233"/>
        <v>----</v>
      </c>
      <c r="N688" s="188" t="str">
        <f t="shared" si="234"/>
        <v>-/</v>
      </c>
      <c r="O688" s="265"/>
      <c r="P688" s="188">
        <f>IFERROR(INDEX('اطلاعات انشعابات شرکتها'!A:BB,MATCH(A688,'اطلاعات انشعابات شرکتها'!A:A,0),MATCH(P$1,'اطلاعات انشعابات شرکتها'!$1:$1,0)),0)</f>
        <v>0</v>
      </c>
      <c r="Q688" s="188">
        <f>IFERROR(INDEX('اطلاعات انشعابات شرکتها'!A:BB,MATCH(A688,'اطلاعات انشعابات شرکتها'!A:A,0),MATCH(Q$1,'اطلاعات انشعابات شرکتها'!$1:$1,0)),0)</f>
        <v>0</v>
      </c>
      <c r="R688" s="188">
        <f>IFERROR(INDEX('اطلاعات انشعابات شرکتها'!A:BB,MATCH(A688,'اطلاعات انشعابات شرکتها'!A:A,0),MATCH(R$1,'اطلاعات انشعابات شرکتها'!$1:$1,0)),0)</f>
        <v>0</v>
      </c>
      <c r="S688" s="265"/>
      <c r="T688" s="188">
        <f>IFERROR(INDEX('قرائت کنتور'!A:AZ,MATCH(A688&amp;"-"&amp;T$1,'قرائت کنتور'!B:B,0),MATCH(G688,'قرائت کنتور'!$1:$1,0)),0)</f>
        <v>0</v>
      </c>
      <c r="U688" s="188">
        <f>IFERROR(INDEX('قرائت کنتور'!A:AZ,MATCH(A688&amp;"-"&amp;U$1,'قرائت کنتور'!B:B,0),MATCH(L688,'قرائت کنتور'!$1:$1,0)),0)</f>
        <v>0</v>
      </c>
      <c r="V688" s="188">
        <f>IFERROR(INDEX('قرائت کنتور'!A:AZ,MATCH(A688&amp;"-"&amp;U$1,'قرائت کنتور'!B:B,0),MATCH(G688,'قرائت کنتور'!$1:$1,0)),0)</f>
        <v>0</v>
      </c>
      <c r="W688" s="188">
        <f>IFERROR(INDEX('قرائت کنتور'!A:AZ,MATCH(A688&amp;"-"&amp;W$1,'قرائت کنتور'!B:B,0),MATCH(L688,'قرائت کنتور'!$1:$1,0)),0)</f>
        <v>0</v>
      </c>
      <c r="X688" s="188">
        <f>IFERROR(INDEX('قرائت کنتور'!A:AZ,MATCH(A688&amp;"-"&amp;W$1,'قرائت کنتور'!B:B,0),MATCH(G688,'قرائت کنتور'!$1:$1,0)),0)</f>
        <v>0</v>
      </c>
      <c r="Y688" s="188">
        <f>IFERROR(INDEX('قرائت کنتور'!A:AZ,MATCH(A688&amp;"-"&amp;Y$1,'قرائت کنتور'!B:B,0),MATCH(L688,'قرائت کنتور'!$1:$1,0)),0)</f>
        <v>0</v>
      </c>
      <c r="Z688" s="188">
        <f>IFERROR(INDEX('قرائت کنتور'!A:AZ,MATCH(A688&amp;"-"&amp;Y$1,'قرائت کنتور'!B:B,0),MATCH(G688,'قرائت کنتور'!$1:$1,0)),0)</f>
        <v>0</v>
      </c>
      <c r="AA688" s="188">
        <f>IFERROR(INDEX('قرائت کنتور'!A:AZ,MATCH(A688&amp;"-"&amp;AA$1,'قرائت کنتور'!B:B,0),MATCH(L688,'قرائت کنتور'!$1:$1,0)),0)</f>
        <v>0</v>
      </c>
      <c r="AB688" s="188">
        <f>IFERROR(INDEX('قرائت کنتور'!A:AZ,MATCH(A688&amp;"-"&amp;AA$1,'قرائت کنتور'!B:B,0),MATCH(G688,'قرائت کنتور'!$1:$1,0)),0)</f>
        <v>0</v>
      </c>
      <c r="AC688" s="265"/>
      <c r="AD688" s="188">
        <f t="shared" si="235"/>
        <v>0</v>
      </c>
      <c r="AE688" s="188">
        <f t="shared" si="236"/>
        <v>0</v>
      </c>
      <c r="AF688" s="188">
        <f t="shared" si="237"/>
        <v>0</v>
      </c>
      <c r="AG688" s="188">
        <f t="shared" si="238"/>
        <v>0</v>
      </c>
      <c r="AH688" s="188">
        <f t="shared" si="239"/>
        <v>0</v>
      </c>
      <c r="AI688" s="188">
        <f t="shared" si="240"/>
        <v>0</v>
      </c>
      <c r="AJ688" s="188" t="str">
        <f t="shared" si="241"/>
        <v>0</v>
      </c>
      <c r="AK688" s="265"/>
      <c r="AL688" s="254" t="str">
        <f t="shared" si="242"/>
        <v>---</v>
      </c>
      <c r="AM688" s="254" t="str">
        <f t="shared" si="243"/>
        <v>---</v>
      </c>
      <c r="AN688" s="265"/>
      <c r="AO688" s="188" t="str">
        <f>IFERROR(INDEX('تعرفه ها'!A:Z,MATCH(P688&amp;"-"&amp;AO$1,'تعرفه ها'!C:C,0),MATCH(F688,'تعرفه ها'!$2:$2,0),1),"---")</f>
        <v>---</v>
      </c>
      <c r="AP688" s="188" t="str">
        <f>IFERROR(INDEX('تعرفه ها'!A:Z,MATCH(P688&amp;"-"&amp;AP$1,'تعرفه ها'!C:C,0),MATCH(F688,'تعرفه ها'!$2:$2,0),1),"---")</f>
        <v>---</v>
      </c>
      <c r="AQ688" s="188" t="str">
        <f>IFERROR(INDEX('تعرفه ها'!A:Z,MATCH(P688&amp;"-"&amp;AQ$1,'تعرفه ها'!C:C,0),MATCH(F688,'تعرفه ها'!$2:$2,0),1),"---")</f>
        <v>---</v>
      </c>
      <c r="AR688" s="188" t="str">
        <f>IFERROR(INDEX('تعرفه ها'!A:Z,MATCH(P688&amp;"-"&amp;AR$1,'تعرفه ها'!C:C,0),MATCH(F688,'تعرفه ها'!$2:$2,0),1),"---")</f>
        <v>---</v>
      </c>
      <c r="AS688" s="265"/>
      <c r="AT688" s="415" t="str">
        <f t="shared" si="244"/>
        <v>---</v>
      </c>
      <c r="AU688" s="415" t="str">
        <f t="shared" si="245"/>
        <v>---</v>
      </c>
      <c r="AV688" s="415" t="str">
        <f t="shared" si="246"/>
        <v>---</v>
      </c>
      <c r="AW688" s="415" t="str">
        <f t="shared" si="247"/>
        <v>---</v>
      </c>
      <c r="AX688" s="415" t="str">
        <f t="shared" si="248"/>
        <v>---</v>
      </c>
      <c r="AY688" s="415" t="str">
        <f>IFERROR(AH688*INDEX('تعرفه ها'!A:Z,MATCH("عوارض برق به ازاء هر کیلووات",'تعرفه ها'!$C:$C,0),MATCH(F688,'تعرفه ها'!$2:$2,0)),"---")</f>
        <v>---</v>
      </c>
      <c r="AZ688" s="415" t="str">
        <f t="shared" si="249"/>
        <v>---</v>
      </c>
      <c r="BA688" s="415" t="str">
        <f>IFERROR(ROUND(((AX688+AY688+AZ688)*INDEX('تعرفه ها'!A:Z,MATCH("هزینه نگهداری و تعمیرات شبکه برق",'تعرفه ها'!$C:$C,0),MATCH(F688,'تعرفه ها'!$2:$2,0))/100),0),"---")</f>
        <v>---</v>
      </c>
      <c r="BB688" s="415">
        <f>IFERROR(IF(P688="دیماندی",ROUND(AJ688*INDEX('تعرفه ها'!A:Z,MATCH(BB$1,'تعرفه ها'!$C:$C,0),MATCH(F688,'تعرفه ها'!$2:$2,0))*J688/30,0),0),"---")</f>
        <v>0</v>
      </c>
      <c r="BC688" s="415"/>
      <c r="BD688" s="54" t="str">
        <f>IFERROR(IF(INDEX('اطلاعات دوره'!A:Z,MATCH(G688,'اطلاعات دوره'!C:C,0),MATCH("برق",'اطلاعات دوره'!$1:$1,0))="دارد",ROUND(AX688*INDEX('تعرفه ها'!A:Z,MATCH("پیک فصلی برق",'تعرفه ها'!$C:$C,0),MATCH(F688,'تعرفه ها'!$2:$2,0))/100,0),0),"---")</f>
        <v>---</v>
      </c>
      <c r="BE688" s="415" t="str">
        <f>IFERROR(ROUND(((AX688+AY688+AZ688+BA688+BB688+BC688+BD688)*INDEX('تعرفه ها'!A:Z,MATCH("مالیات برق",'تعرفه ها'!$C:$C,0),MATCH(F688,'تعرفه ها'!$2:$2,0))/100),0),"---")</f>
        <v>---</v>
      </c>
      <c r="BF688" s="415" t="str">
        <f t="shared" si="250"/>
        <v>---</v>
      </c>
      <c r="BG688" s="415" t="str">
        <f t="shared" si="254"/>
        <v>---</v>
      </c>
      <c r="BH688" s="415" t="str">
        <f t="shared" si="251"/>
        <v>---</v>
      </c>
      <c r="BI688" s="54" t="str">
        <f t="shared" si="252"/>
        <v>---</v>
      </c>
      <c r="BJ688" s="55" t="str">
        <f t="shared" si="253"/>
        <v>---</v>
      </c>
      <c r="BK688" s="262"/>
      <c r="BL688" s="183" t="str">
        <f>IFERROR(IF(INDEX(پرداخت!A:AZ,MATCH(A688&amp;" - "&amp;"برق",پرداخت!$B:$B,0),MATCH(G688,پرداخت!$1:$1,0))="نشده","نشده","شده"),"---")</f>
        <v>---</v>
      </c>
      <c r="BN688" s="257"/>
      <c r="BO688" s="257"/>
      <c r="BP688" s="257"/>
      <c r="BQ688" s="257"/>
      <c r="BR688" s="257"/>
      <c r="BS688" s="257"/>
      <c r="BT688" s="257"/>
      <c r="BU688" s="257"/>
      <c r="BV688" s="257"/>
      <c r="BW688" s="257"/>
      <c r="BX688" s="257"/>
      <c r="BY688" s="257"/>
      <c r="BZ688" s="257"/>
      <c r="CA688" s="257"/>
      <c r="CB688" s="257"/>
      <c r="CC688" s="257"/>
      <c r="CD688" s="257"/>
      <c r="CE688" s="257"/>
      <c r="CF688" s="257"/>
      <c r="CG688" s="257"/>
      <c r="CH688"/>
      <c r="CI688"/>
      <c r="CJ688"/>
      <c r="CK688"/>
    </row>
    <row r="689" spans="1:89" ht="33.75" hidden="1">
      <c r="A689" s="170"/>
      <c r="B689" s="47">
        <f>IFERROR(INDEX('اطلاعات انشعابات شرکتها'!A:BB,MATCH(A689,'اطلاعات انشعابات شرکتها'!A:A,0),MATCH(B$1,'اطلاعات انشعابات شرکتها'!$1:$1,0)),0)</f>
        <v>0</v>
      </c>
      <c r="C689" s="48">
        <f>IFERROR(INDEX('اطلاعات انشعابات شرکتها'!A:BB,MATCH(A689,'اطلاعات انشعابات شرکتها'!A:A,0),MATCH(C$1,'اطلاعات انشعابات شرکتها'!$1:$1,0)),0)</f>
        <v>0</v>
      </c>
      <c r="D689" s="45"/>
      <c r="E689" s="171"/>
      <c r="F689" s="170"/>
      <c r="G689" s="188" t="str">
        <f t="shared" si="232"/>
        <v>/</v>
      </c>
      <c r="H689" s="188">
        <f>IFERROR(INDEX('اطلاعات دوره'!A:Z,MATCH(G689,'اطلاعات دوره'!C:C,0),MATCH(H$1,'اطلاعات دوره'!$1:$1,0)),0)</f>
        <v>0</v>
      </c>
      <c r="I689" s="188">
        <f>IFERROR(INDEX('اطلاعات دوره'!A:Z,MATCH(G689,'اطلاعات دوره'!C:C,0),MATCH(I$1,'اطلاعات دوره'!$1:$1,0)),0)</f>
        <v>0</v>
      </c>
      <c r="J689" s="188">
        <f>IFERROR(INDEX('اطلاعات دوره'!A:Z,MATCH(G689,'اطلاعات دوره'!C:C,0),MATCH(J$1,'اطلاعات دوره'!$1:$1,0)),0)</f>
        <v>0</v>
      </c>
      <c r="K689" s="265"/>
      <c r="L689" s="188" t="str">
        <f>IFERROR(INDEX('اطلاعات دوره'!A:Z,MATCH(G689,'اطلاعات دوره'!C:C,0)-1,MATCH("عنوان",'اطلاعات دوره'!$1:$1,0)),"---")</f>
        <v>---</v>
      </c>
      <c r="M689" s="188" t="str">
        <f t="shared" si="233"/>
        <v>----</v>
      </c>
      <c r="N689" s="188" t="str">
        <f t="shared" si="234"/>
        <v>-/</v>
      </c>
      <c r="O689" s="265"/>
      <c r="P689" s="188">
        <f>IFERROR(INDEX('اطلاعات انشعابات شرکتها'!A:BB,MATCH(A689,'اطلاعات انشعابات شرکتها'!A:A,0),MATCH(P$1,'اطلاعات انشعابات شرکتها'!$1:$1,0)),0)</f>
        <v>0</v>
      </c>
      <c r="Q689" s="188">
        <f>IFERROR(INDEX('اطلاعات انشعابات شرکتها'!A:BB,MATCH(A689,'اطلاعات انشعابات شرکتها'!A:A,0),MATCH(Q$1,'اطلاعات انشعابات شرکتها'!$1:$1,0)),0)</f>
        <v>0</v>
      </c>
      <c r="R689" s="188">
        <f>IFERROR(INDEX('اطلاعات انشعابات شرکتها'!A:BB,MATCH(A689,'اطلاعات انشعابات شرکتها'!A:A,0),MATCH(R$1,'اطلاعات انشعابات شرکتها'!$1:$1,0)),0)</f>
        <v>0</v>
      </c>
      <c r="S689" s="265"/>
      <c r="T689" s="188">
        <f>IFERROR(INDEX('قرائت کنتور'!A:AZ,MATCH(A689&amp;"-"&amp;T$1,'قرائت کنتور'!B:B,0),MATCH(G689,'قرائت کنتور'!$1:$1,0)),0)</f>
        <v>0</v>
      </c>
      <c r="U689" s="188">
        <f>IFERROR(INDEX('قرائت کنتور'!A:AZ,MATCH(A689&amp;"-"&amp;U$1,'قرائت کنتور'!B:B,0),MATCH(L689,'قرائت کنتور'!$1:$1,0)),0)</f>
        <v>0</v>
      </c>
      <c r="V689" s="188">
        <f>IFERROR(INDEX('قرائت کنتور'!A:AZ,MATCH(A689&amp;"-"&amp;U$1,'قرائت کنتور'!B:B,0),MATCH(G689,'قرائت کنتور'!$1:$1,0)),0)</f>
        <v>0</v>
      </c>
      <c r="W689" s="188">
        <f>IFERROR(INDEX('قرائت کنتور'!A:AZ,MATCH(A689&amp;"-"&amp;W$1,'قرائت کنتور'!B:B,0),MATCH(L689,'قرائت کنتور'!$1:$1,0)),0)</f>
        <v>0</v>
      </c>
      <c r="X689" s="188">
        <f>IFERROR(INDEX('قرائت کنتور'!A:AZ,MATCH(A689&amp;"-"&amp;W$1,'قرائت کنتور'!B:B,0),MATCH(G689,'قرائت کنتور'!$1:$1,0)),0)</f>
        <v>0</v>
      </c>
      <c r="Y689" s="188">
        <f>IFERROR(INDEX('قرائت کنتور'!A:AZ,MATCH(A689&amp;"-"&amp;Y$1,'قرائت کنتور'!B:B,0),MATCH(L689,'قرائت کنتور'!$1:$1,0)),0)</f>
        <v>0</v>
      </c>
      <c r="Z689" s="188">
        <f>IFERROR(INDEX('قرائت کنتور'!A:AZ,MATCH(A689&amp;"-"&amp;Y$1,'قرائت کنتور'!B:B,0),MATCH(G689,'قرائت کنتور'!$1:$1,0)),0)</f>
        <v>0</v>
      </c>
      <c r="AA689" s="188">
        <f>IFERROR(INDEX('قرائت کنتور'!A:AZ,MATCH(A689&amp;"-"&amp;AA$1,'قرائت کنتور'!B:B,0),MATCH(L689,'قرائت کنتور'!$1:$1,0)),0)</f>
        <v>0</v>
      </c>
      <c r="AB689" s="188">
        <f>IFERROR(INDEX('قرائت کنتور'!A:AZ,MATCH(A689&amp;"-"&amp;AA$1,'قرائت کنتور'!B:B,0),MATCH(G689,'قرائت کنتور'!$1:$1,0)),0)</f>
        <v>0</v>
      </c>
      <c r="AC689" s="265"/>
      <c r="AD689" s="188">
        <f t="shared" si="235"/>
        <v>0</v>
      </c>
      <c r="AE689" s="188">
        <f t="shared" si="236"/>
        <v>0</v>
      </c>
      <c r="AF689" s="188">
        <f t="shared" si="237"/>
        <v>0</v>
      </c>
      <c r="AG689" s="188">
        <f t="shared" si="238"/>
        <v>0</v>
      </c>
      <c r="AH689" s="188">
        <f t="shared" si="239"/>
        <v>0</v>
      </c>
      <c r="AI689" s="188">
        <f t="shared" si="240"/>
        <v>0</v>
      </c>
      <c r="AJ689" s="188" t="str">
        <f t="shared" si="241"/>
        <v>0</v>
      </c>
      <c r="AK689" s="265"/>
      <c r="AL689" s="254" t="str">
        <f t="shared" si="242"/>
        <v>---</v>
      </c>
      <c r="AM689" s="254" t="str">
        <f t="shared" si="243"/>
        <v>---</v>
      </c>
      <c r="AN689" s="265"/>
      <c r="AO689" s="188" t="str">
        <f>IFERROR(INDEX('تعرفه ها'!A:Z,MATCH(P689&amp;"-"&amp;AO$1,'تعرفه ها'!C:C,0),MATCH(F689,'تعرفه ها'!$2:$2,0),1),"---")</f>
        <v>---</v>
      </c>
      <c r="AP689" s="188" t="str">
        <f>IFERROR(INDEX('تعرفه ها'!A:Z,MATCH(P689&amp;"-"&amp;AP$1,'تعرفه ها'!C:C,0),MATCH(F689,'تعرفه ها'!$2:$2,0),1),"---")</f>
        <v>---</v>
      </c>
      <c r="AQ689" s="188" t="str">
        <f>IFERROR(INDEX('تعرفه ها'!A:Z,MATCH(P689&amp;"-"&amp;AQ$1,'تعرفه ها'!C:C,0),MATCH(F689,'تعرفه ها'!$2:$2,0),1),"---")</f>
        <v>---</v>
      </c>
      <c r="AR689" s="188" t="str">
        <f>IFERROR(INDEX('تعرفه ها'!A:Z,MATCH(P689&amp;"-"&amp;AR$1,'تعرفه ها'!C:C,0),MATCH(F689,'تعرفه ها'!$2:$2,0),1),"---")</f>
        <v>---</v>
      </c>
      <c r="AS689" s="265"/>
      <c r="AT689" s="415" t="str">
        <f t="shared" si="244"/>
        <v>---</v>
      </c>
      <c r="AU689" s="415" t="str">
        <f t="shared" si="245"/>
        <v>---</v>
      </c>
      <c r="AV689" s="415" t="str">
        <f t="shared" si="246"/>
        <v>---</v>
      </c>
      <c r="AW689" s="415" t="str">
        <f t="shared" si="247"/>
        <v>---</v>
      </c>
      <c r="AX689" s="415" t="str">
        <f t="shared" si="248"/>
        <v>---</v>
      </c>
      <c r="AY689" s="415" t="str">
        <f>IFERROR(AH689*INDEX('تعرفه ها'!A:Z,MATCH("عوارض برق به ازاء هر کیلووات",'تعرفه ها'!$C:$C,0),MATCH(F689,'تعرفه ها'!$2:$2,0)),"---")</f>
        <v>---</v>
      </c>
      <c r="AZ689" s="415" t="str">
        <f t="shared" si="249"/>
        <v>---</v>
      </c>
      <c r="BA689" s="415" t="str">
        <f>IFERROR(ROUND(((AX689+AY689+AZ689)*INDEX('تعرفه ها'!A:Z,MATCH("هزینه نگهداری و تعمیرات شبکه برق",'تعرفه ها'!$C:$C,0),MATCH(F689,'تعرفه ها'!$2:$2,0))/100),0),"---")</f>
        <v>---</v>
      </c>
      <c r="BB689" s="415">
        <f>IFERROR(IF(P689="دیماندی",ROUND(AJ689*INDEX('تعرفه ها'!A:Z,MATCH(BB$1,'تعرفه ها'!$C:$C,0),MATCH(F689,'تعرفه ها'!$2:$2,0))*J689/30,0),0),"---")</f>
        <v>0</v>
      </c>
      <c r="BC689" s="415"/>
      <c r="BD689" s="54" t="str">
        <f>IFERROR(IF(INDEX('اطلاعات دوره'!A:Z,MATCH(G689,'اطلاعات دوره'!C:C,0),MATCH("برق",'اطلاعات دوره'!$1:$1,0))="دارد",ROUND(AX689*INDEX('تعرفه ها'!A:Z,MATCH("پیک فصلی برق",'تعرفه ها'!$C:$C,0),MATCH(F689,'تعرفه ها'!$2:$2,0))/100,0),0),"---")</f>
        <v>---</v>
      </c>
      <c r="BE689" s="415" t="str">
        <f>IFERROR(ROUND(((AX689+AY689+AZ689+BA689+BB689+BC689+BD689)*INDEX('تعرفه ها'!A:Z,MATCH("مالیات برق",'تعرفه ها'!$C:$C,0),MATCH(F689,'تعرفه ها'!$2:$2,0))/100),0),"---")</f>
        <v>---</v>
      </c>
      <c r="BF689" s="415" t="str">
        <f t="shared" si="250"/>
        <v>---</v>
      </c>
      <c r="BG689" s="415" t="str">
        <f t="shared" si="254"/>
        <v>---</v>
      </c>
      <c r="BH689" s="415" t="str">
        <f t="shared" si="251"/>
        <v>---</v>
      </c>
      <c r="BI689" s="54" t="str">
        <f t="shared" si="252"/>
        <v>---</v>
      </c>
      <c r="BJ689" s="55" t="str">
        <f t="shared" si="253"/>
        <v>---</v>
      </c>
      <c r="BK689" s="262"/>
      <c r="BL689" s="183" t="str">
        <f>IFERROR(IF(INDEX(پرداخت!A:AZ,MATCH(A689&amp;" - "&amp;"برق",پرداخت!$B:$B,0),MATCH(G689,پرداخت!$1:$1,0))="نشده","نشده","شده"),"---")</f>
        <v>---</v>
      </c>
      <c r="BN689" s="257"/>
      <c r="BO689" s="257"/>
      <c r="BP689" s="257"/>
      <c r="BQ689" s="257"/>
      <c r="BR689" s="257"/>
      <c r="BS689" s="257"/>
      <c r="BT689" s="257"/>
      <c r="BU689" s="257"/>
      <c r="BV689" s="257"/>
      <c r="BW689" s="257"/>
      <c r="BX689" s="257"/>
      <c r="BY689" s="257"/>
      <c r="BZ689" s="257"/>
      <c r="CA689" s="257"/>
      <c r="CB689" s="257"/>
      <c r="CC689" s="257"/>
      <c r="CD689" s="257"/>
      <c r="CE689" s="257"/>
      <c r="CF689" s="257"/>
      <c r="CG689" s="257"/>
      <c r="CH689"/>
      <c r="CI689"/>
      <c r="CJ689"/>
      <c r="CK689"/>
    </row>
    <row r="690" spans="1:89" ht="33.75" hidden="1">
      <c r="A690" s="170"/>
      <c r="B690" s="47">
        <f>IFERROR(INDEX('اطلاعات انشعابات شرکتها'!A:BB,MATCH(A690,'اطلاعات انشعابات شرکتها'!A:A,0),MATCH(B$1,'اطلاعات انشعابات شرکتها'!$1:$1,0)),0)</f>
        <v>0</v>
      </c>
      <c r="C690" s="48">
        <f>IFERROR(INDEX('اطلاعات انشعابات شرکتها'!A:BB,MATCH(A690,'اطلاعات انشعابات شرکتها'!A:A,0),MATCH(C$1,'اطلاعات انشعابات شرکتها'!$1:$1,0)),0)</f>
        <v>0</v>
      </c>
      <c r="D690" s="45"/>
      <c r="E690" s="171"/>
      <c r="F690" s="170"/>
      <c r="G690" s="188" t="str">
        <f t="shared" si="232"/>
        <v>/</v>
      </c>
      <c r="H690" s="188">
        <f>IFERROR(INDEX('اطلاعات دوره'!A:Z,MATCH(G690,'اطلاعات دوره'!C:C,0),MATCH(H$1,'اطلاعات دوره'!$1:$1,0)),0)</f>
        <v>0</v>
      </c>
      <c r="I690" s="188">
        <f>IFERROR(INDEX('اطلاعات دوره'!A:Z,MATCH(G690,'اطلاعات دوره'!C:C,0),MATCH(I$1,'اطلاعات دوره'!$1:$1,0)),0)</f>
        <v>0</v>
      </c>
      <c r="J690" s="188">
        <f>IFERROR(INDEX('اطلاعات دوره'!A:Z,MATCH(G690,'اطلاعات دوره'!C:C,0),MATCH(J$1,'اطلاعات دوره'!$1:$1,0)),0)</f>
        <v>0</v>
      </c>
      <c r="K690" s="265"/>
      <c r="L690" s="188" t="str">
        <f>IFERROR(INDEX('اطلاعات دوره'!A:Z,MATCH(G690,'اطلاعات دوره'!C:C,0)-1,MATCH("عنوان",'اطلاعات دوره'!$1:$1,0)),"---")</f>
        <v>---</v>
      </c>
      <c r="M690" s="188" t="str">
        <f t="shared" si="233"/>
        <v>----</v>
      </c>
      <c r="N690" s="188" t="str">
        <f t="shared" si="234"/>
        <v>-/</v>
      </c>
      <c r="O690" s="265"/>
      <c r="P690" s="188">
        <f>IFERROR(INDEX('اطلاعات انشعابات شرکتها'!A:BB,MATCH(A690,'اطلاعات انشعابات شرکتها'!A:A,0),MATCH(P$1,'اطلاعات انشعابات شرکتها'!$1:$1,0)),0)</f>
        <v>0</v>
      </c>
      <c r="Q690" s="188">
        <f>IFERROR(INDEX('اطلاعات انشعابات شرکتها'!A:BB,MATCH(A690,'اطلاعات انشعابات شرکتها'!A:A,0),MATCH(Q$1,'اطلاعات انشعابات شرکتها'!$1:$1,0)),0)</f>
        <v>0</v>
      </c>
      <c r="R690" s="188">
        <f>IFERROR(INDEX('اطلاعات انشعابات شرکتها'!A:BB,MATCH(A690,'اطلاعات انشعابات شرکتها'!A:A,0),MATCH(R$1,'اطلاعات انشعابات شرکتها'!$1:$1,0)),0)</f>
        <v>0</v>
      </c>
      <c r="S690" s="265"/>
      <c r="T690" s="188">
        <f>IFERROR(INDEX('قرائت کنتور'!A:AZ,MATCH(A690&amp;"-"&amp;T$1,'قرائت کنتور'!B:B,0),MATCH(G690,'قرائت کنتور'!$1:$1,0)),0)</f>
        <v>0</v>
      </c>
      <c r="U690" s="188">
        <f>IFERROR(INDEX('قرائت کنتور'!A:AZ,MATCH(A690&amp;"-"&amp;U$1,'قرائت کنتور'!B:B,0),MATCH(L690,'قرائت کنتور'!$1:$1,0)),0)</f>
        <v>0</v>
      </c>
      <c r="V690" s="188">
        <f>IFERROR(INDEX('قرائت کنتور'!A:AZ,MATCH(A690&amp;"-"&amp;U$1,'قرائت کنتور'!B:B,0),MATCH(G690,'قرائت کنتور'!$1:$1,0)),0)</f>
        <v>0</v>
      </c>
      <c r="W690" s="188">
        <f>IFERROR(INDEX('قرائت کنتور'!A:AZ,MATCH(A690&amp;"-"&amp;W$1,'قرائت کنتور'!B:B,0),MATCH(L690,'قرائت کنتور'!$1:$1,0)),0)</f>
        <v>0</v>
      </c>
      <c r="X690" s="188">
        <f>IFERROR(INDEX('قرائت کنتور'!A:AZ,MATCH(A690&amp;"-"&amp;W$1,'قرائت کنتور'!B:B,0),MATCH(G690,'قرائت کنتور'!$1:$1,0)),0)</f>
        <v>0</v>
      </c>
      <c r="Y690" s="188">
        <f>IFERROR(INDEX('قرائت کنتور'!A:AZ,MATCH(A690&amp;"-"&amp;Y$1,'قرائت کنتور'!B:B,0),MATCH(L690,'قرائت کنتور'!$1:$1,0)),0)</f>
        <v>0</v>
      </c>
      <c r="Z690" s="188">
        <f>IFERROR(INDEX('قرائت کنتور'!A:AZ,MATCH(A690&amp;"-"&amp;Y$1,'قرائت کنتور'!B:B,0),MATCH(G690,'قرائت کنتور'!$1:$1,0)),0)</f>
        <v>0</v>
      </c>
      <c r="AA690" s="188">
        <f>IFERROR(INDEX('قرائت کنتور'!A:AZ,MATCH(A690&amp;"-"&amp;AA$1,'قرائت کنتور'!B:B,0),MATCH(L690,'قرائت کنتور'!$1:$1,0)),0)</f>
        <v>0</v>
      </c>
      <c r="AB690" s="188">
        <f>IFERROR(INDEX('قرائت کنتور'!A:AZ,MATCH(A690&amp;"-"&amp;AA$1,'قرائت کنتور'!B:B,0),MATCH(G690,'قرائت کنتور'!$1:$1,0)),0)</f>
        <v>0</v>
      </c>
      <c r="AC690" s="265"/>
      <c r="AD690" s="188">
        <f t="shared" si="235"/>
        <v>0</v>
      </c>
      <c r="AE690" s="188">
        <f t="shared" si="236"/>
        <v>0</v>
      </c>
      <c r="AF690" s="188">
        <f t="shared" si="237"/>
        <v>0</v>
      </c>
      <c r="AG690" s="188">
        <f t="shared" si="238"/>
        <v>0</v>
      </c>
      <c r="AH690" s="188">
        <f t="shared" si="239"/>
        <v>0</v>
      </c>
      <c r="AI690" s="188">
        <f t="shared" si="240"/>
        <v>0</v>
      </c>
      <c r="AJ690" s="188" t="str">
        <f t="shared" si="241"/>
        <v>0</v>
      </c>
      <c r="AK690" s="265"/>
      <c r="AL690" s="254" t="str">
        <f t="shared" si="242"/>
        <v>---</v>
      </c>
      <c r="AM690" s="254" t="str">
        <f t="shared" si="243"/>
        <v>---</v>
      </c>
      <c r="AN690" s="265"/>
      <c r="AO690" s="188" t="str">
        <f>IFERROR(INDEX('تعرفه ها'!A:Z,MATCH(P690&amp;"-"&amp;AO$1,'تعرفه ها'!C:C,0),MATCH(F690,'تعرفه ها'!$2:$2,0),1),"---")</f>
        <v>---</v>
      </c>
      <c r="AP690" s="188" t="str">
        <f>IFERROR(INDEX('تعرفه ها'!A:Z,MATCH(P690&amp;"-"&amp;AP$1,'تعرفه ها'!C:C,0),MATCH(F690,'تعرفه ها'!$2:$2,0),1),"---")</f>
        <v>---</v>
      </c>
      <c r="AQ690" s="188" t="str">
        <f>IFERROR(INDEX('تعرفه ها'!A:Z,MATCH(P690&amp;"-"&amp;AQ$1,'تعرفه ها'!C:C,0),MATCH(F690,'تعرفه ها'!$2:$2,0),1),"---")</f>
        <v>---</v>
      </c>
      <c r="AR690" s="188" t="str">
        <f>IFERROR(INDEX('تعرفه ها'!A:Z,MATCH(P690&amp;"-"&amp;AR$1,'تعرفه ها'!C:C,0),MATCH(F690,'تعرفه ها'!$2:$2,0),1),"---")</f>
        <v>---</v>
      </c>
      <c r="AS690" s="265"/>
      <c r="AT690" s="415" t="str">
        <f t="shared" si="244"/>
        <v>---</v>
      </c>
      <c r="AU690" s="415" t="str">
        <f t="shared" si="245"/>
        <v>---</v>
      </c>
      <c r="AV690" s="415" t="str">
        <f t="shared" si="246"/>
        <v>---</v>
      </c>
      <c r="AW690" s="415" t="str">
        <f t="shared" si="247"/>
        <v>---</v>
      </c>
      <c r="AX690" s="415" t="str">
        <f t="shared" si="248"/>
        <v>---</v>
      </c>
      <c r="AY690" s="415" t="str">
        <f>IFERROR(AH690*INDEX('تعرفه ها'!A:Z,MATCH("عوارض برق به ازاء هر کیلووات",'تعرفه ها'!$C:$C,0),MATCH(F690,'تعرفه ها'!$2:$2,0)),"---")</f>
        <v>---</v>
      </c>
      <c r="AZ690" s="415" t="str">
        <f t="shared" si="249"/>
        <v>---</v>
      </c>
      <c r="BA690" s="415" t="str">
        <f>IFERROR(ROUND(((AX690+AY690+AZ690)*INDEX('تعرفه ها'!A:Z,MATCH("هزینه نگهداری و تعمیرات شبکه برق",'تعرفه ها'!$C:$C,0),MATCH(F690,'تعرفه ها'!$2:$2,0))/100),0),"---")</f>
        <v>---</v>
      </c>
      <c r="BB690" s="415">
        <f>IFERROR(IF(P690="دیماندی",ROUND(AJ690*INDEX('تعرفه ها'!A:Z,MATCH(BB$1,'تعرفه ها'!$C:$C,0),MATCH(F690,'تعرفه ها'!$2:$2,0))*J690/30,0),0),"---")</f>
        <v>0</v>
      </c>
      <c r="BC690" s="415"/>
      <c r="BD690" s="54" t="str">
        <f>IFERROR(IF(INDEX('اطلاعات دوره'!A:Z,MATCH(G690,'اطلاعات دوره'!C:C,0),MATCH("برق",'اطلاعات دوره'!$1:$1,0))="دارد",ROUND(AX690*INDEX('تعرفه ها'!A:Z,MATCH("پیک فصلی برق",'تعرفه ها'!$C:$C,0),MATCH(F690,'تعرفه ها'!$2:$2,0))/100,0),0),"---")</f>
        <v>---</v>
      </c>
      <c r="BE690" s="415" t="str">
        <f>IFERROR(ROUND(((AX690+AY690+AZ690+BA690+BB690+BC690+BD690)*INDEX('تعرفه ها'!A:Z,MATCH("مالیات برق",'تعرفه ها'!$C:$C,0),MATCH(F690,'تعرفه ها'!$2:$2,0))/100),0),"---")</f>
        <v>---</v>
      </c>
      <c r="BF690" s="415" t="str">
        <f t="shared" si="250"/>
        <v>---</v>
      </c>
      <c r="BG690" s="415" t="str">
        <f t="shared" si="254"/>
        <v>---</v>
      </c>
      <c r="BH690" s="415" t="str">
        <f t="shared" si="251"/>
        <v>---</v>
      </c>
      <c r="BI690" s="54" t="str">
        <f t="shared" si="252"/>
        <v>---</v>
      </c>
      <c r="BJ690" s="55" t="str">
        <f t="shared" si="253"/>
        <v>---</v>
      </c>
      <c r="BK690" s="262"/>
      <c r="BL690" s="183" t="str">
        <f>IFERROR(IF(INDEX(پرداخت!A:AZ,MATCH(A690&amp;" - "&amp;"برق",پرداخت!$B:$B,0),MATCH(G690,پرداخت!$1:$1,0))="نشده","نشده","شده"),"---")</f>
        <v>---</v>
      </c>
      <c r="BN690" s="257"/>
      <c r="BO690" s="257"/>
      <c r="BP690" s="257"/>
      <c r="BQ690" s="257"/>
      <c r="BR690" s="257"/>
      <c r="BS690" s="257"/>
      <c r="BT690" s="257"/>
      <c r="BU690" s="257"/>
      <c r="BV690" s="257"/>
      <c r="BW690" s="257"/>
      <c r="BX690" s="257"/>
      <c r="BY690" s="257"/>
      <c r="BZ690" s="257"/>
      <c r="CA690" s="257"/>
      <c r="CB690" s="257"/>
      <c r="CC690" s="257"/>
      <c r="CD690" s="257"/>
      <c r="CE690" s="257"/>
      <c r="CF690" s="257"/>
      <c r="CG690" s="257"/>
      <c r="CH690"/>
      <c r="CI690"/>
      <c r="CJ690"/>
      <c r="CK690"/>
    </row>
    <row r="691" spans="1:89" ht="33.75" hidden="1">
      <c r="A691" s="170"/>
      <c r="B691" s="47">
        <f>IFERROR(INDEX('اطلاعات انشعابات شرکتها'!A:BB,MATCH(A691,'اطلاعات انشعابات شرکتها'!A:A,0),MATCH(B$1,'اطلاعات انشعابات شرکتها'!$1:$1,0)),0)</f>
        <v>0</v>
      </c>
      <c r="C691" s="48">
        <f>IFERROR(INDEX('اطلاعات انشعابات شرکتها'!A:BB,MATCH(A691,'اطلاعات انشعابات شرکتها'!A:A,0),MATCH(C$1,'اطلاعات انشعابات شرکتها'!$1:$1,0)),0)</f>
        <v>0</v>
      </c>
      <c r="D691" s="45"/>
      <c r="E691" s="171"/>
      <c r="F691" s="170"/>
      <c r="G691" s="188" t="str">
        <f t="shared" si="232"/>
        <v>/</v>
      </c>
      <c r="H691" s="188">
        <f>IFERROR(INDEX('اطلاعات دوره'!A:Z,MATCH(G691,'اطلاعات دوره'!C:C,0),MATCH(H$1,'اطلاعات دوره'!$1:$1,0)),0)</f>
        <v>0</v>
      </c>
      <c r="I691" s="188">
        <f>IFERROR(INDEX('اطلاعات دوره'!A:Z,MATCH(G691,'اطلاعات دوره'!C:C,0),MATCH(I$1,'اطلاعات دوره'!$1:$1,0)),0)</f>
        <v>0</v>
      </c>
      <c r="J691" s="188">
        <f>IFERROR(INDEX('اطلاعات دوره'!A:Z,MATCH(G691,'اطلاعات دوره'!C:C,0),MATCH(J$1,'اطلاعات دوره'!$1:$1,0)),0)</f>
        <v>0</v>
      </c>
      <c r="K691" s="265"/>
      <c r="L691" s="188" t="str">
        <f>IFERROR(INDEX('اطلاعات دوره'!A:Z,MATCH(G691,'اطلاعات دوره'!C:C,0)-1,MATCH("عنوان",'اطلاعات دوره'!$1:$1,0)),"---")</f>
        <v>---</v>
      </c>
      <c r="M691" s="188" t="str">
        <f t="shared" si="233"/>
        <v>----</v>
      </c>
      <c r="N691" s="188" t="str">
        <f t="shared" si="234"/>
        <v>-/</v>
      </c>
      <c r="O691" s="265"/>
      <c r="P691" s="188">
        <f>IFERROR(INDEX('اطلاعات انشعابات شرکتها'!A:BB,MATCH(A691,'اطلاعات انشعابات شرکتها'!A:A,0),MATCH(P$1,'اطلاعات انشعابات شرکتها'!$1:$1,0)),0)</f>
        <v>0</v>
      </c>
      <c r="Q691" s="188">
        <f>IFERROR(INDEX('اطلاعات انشعابات شرکتها'!A:BB,MATCH(A691,'اطلاعات انشعابات شرکتها'!A:A,0),MATCH(Q$1,'اطلاعات انشعابات شرکتها'!$1:$1,0)),0)</f>
        <v>0</v>
      </c>
      <c r="R691" s="188">
        <f>IFERROR(INDEX('اطلاعات انشعابات شرکتها'!A:BB,MATCH(A691,'اطلاعات انشعابات شرکتها'!A:A,0),MATCH(R$1,'اطلاعات انشعابات شرکتها'!$1:$1,0)),0)</f>
        <v>0</v>
      </c>
      <c r="S691" s="265"/>
      <c r="T691" s="188">
        <f>IFERROR(INDEX('قرائت کنتور'!A:AZ,MATCH(A691&amp;"-"&amp;T$1,'قرائت کنتور'!B:B,0),MATCH(G691,'قرائت کنتور'!$1:$1,0)),0)</f>
        <v>0</v>
      </c>
      <c r="U691" s="188">
        <f>IFERROR(INDEX('قرائت کنتور'!A:AZ,MATCH(A691&amp;"-"&amp;U$1,'قرائت کنتور'!B:B,0),MATCH(L691,'قرائت کنتور'!$1:$1,0)),0)</f>
        <v>0</v>
      </c>
      <c r="V691" s="188">
        <f>IFERROR(INDEX('قرائت کنتور'!A:AZ,MATCH(A691&amp;"-"&amp;U$1,'قرائت کنتور'!B:B,0),MATCH(G691,'قرائت کنتور'!$1:$1,0)),0)</f>
        <v>0</v>
      </c>
      <c r="W691" s="188">
        <f>IFERROR(INDEX('قرائت کنتور'!A:AZ,MATCH(A691&amp;"-"&amp;W$1,'قرائت کنتور'!B:B,0),MATCH(L691,'قرائت کنتور'!$1:$1,0)),0)</f>
        <v>0</v>
      </c>
      <c r="X691" s="188">
        <f>IFERROR(INDEX('قرائت کنتور'!A:AZ,MATCH(A691&amp;"-"&amp;W$1,'قرائت کنتور'!B:B,0),MATCH(G691,'قرائت کنتور'!$1:$1,0)),0)</f>
        <v>0</v>
      </c>
      <c r="Y691" s="188">
        <f>IFERROR(INDEX('قرائت کنتور'!A:AZ,MATCH(A691&amp;"-"&amp;Y$1,'قرائت کنتور'!B:B,0),MATCH(L691,'قرائت کنتور'!$1:$1,0)),0)</f>
        <v>0</v>
      </c>
      <c r="Z691" s="188">
        <f>IFERROR(INDEX('قرائت کنتور'!A:AZ,MATCH(A691&amp;"-"&amp;Y$1,'قرائت کنتور'!B:B,0),MATCH(G691,'قرائت کنتور'!$1:$1,0)),0)</f>
        <v>0</v>
      </c>
      <c r="AA691" s="188">
        <f>IFERROR(INDEX('قرائت کنتور'!A:AZ,MATCH(A691&amp;"-"&amp;AA$1,'قرائت کنتور'!B:B,0),MATCH(L691,'قرائت کنتور'!$1:$1,0)),0)</f>
        <v>0</v>
      </c>
      <c r="AB691" s="188">
        <f>IFERROR(INDEX('قرائت کنتور'!A:AZ,MATCH(A691&amp;"-"&amp;AA$1,'قرائت کنتور'!B:B,0),MATCH(G691,'قرائت کنتور'!$1:$1,0)),0)</f>
        <v>0</v>
      </c>
      <c r="AC691" s="265"/>
      <c r="AD691" s="188">
        <f t="shared" si="235"/>
        <v>0</v>
      </c>
      <c r="AE691" s="188">
        <f t="shared" si="236"/>
        <v>0</v>
      </c>
      <c r="AF691" s="188">
        <f t="shared" si="237"/>
        <v>0</v>
      </c>
      <c r="AG691" s="188">
        <f t="shared" si="238"/>
        <v>0</v>
      </c>
      <c r="AH691" s="188">
        <f t="shared" si="239"/>
        <v>0</v>
      </c>
      <c r="AI691" s="188">
        <f t="shared" si="240"/>
        <v>0</v>
      </c>
      <c r="AJ691" s="188" t="str">
        <f t="shared" si="241"/>
        <v>0</v>
      </c>
      <c r="AK691" s="265"/>
      <c r="AL691" s="254" t="str">
        <f t="shared" si="242"/>
        <v>---</v>
      </c>
      <c r="AM691" s="254" t="str">
        <f t="shared" si="243"/>
        <v>---</v>
      </c>
      <c r="AN691" s="265"/>
      <c r="AO691" s="188" t="str">
        <f>IFERROR(INDEX('تعرفه ها'!A:Z,MATCH(P691&amp;"-"&amp;AO$1,'تعرفه ها'!C:C,0),MATCH(F691,'تعرفه ها'!$2:$2,0),1),"---")</f>
        <v>---</v>
      </c>
      <c r="AP691" s="188" t="str">
        <f>IFERROR(INDEX('تعرفه ها'!A:Z,MATCH(P691&amp;"-"&amp;AP$1,'تعرفه ها'!C:C,0),MATCH(F691,'تعرفه ها'!$2:$2,0),1),"---")</f>
        <v>---</v>
      </c>
      <c r="AQ691" s="188" t="str">
        <f>IFERROR(INDEX('تعرفه ها'!A:Z,MATCH(P691&amp;"-"&amp;AQ$1,'تعرفه ها'!C:C,0),MATCH(F691,'تعرفه ها'!$2:$2,0),1),"---")</f>
        <v>---</v>
      </c>
      <c r="AR691" s="188" t="str">
        <f>IFERROR(INDEX('تعرفه ها'!A:Z,MATCH(P691&amp;"-"&amp;AR$1,'تعرفه ها'!C:C,0),MATCH(F691,'تعرفه ها'!$2:$2,0),1),"---")</f>
        <v>---</v>
      </c>
      <c r="AS691" s="265"/>
      <c r="AT691" s="415" t="str">
        <f t="shared" si="244"/>
        <v>---</v>
      </c>
      <c r="AU691" s="415" t="str">
        <f t="shared" si="245"/>
        <v>---</v>
      </c>
      <c r="AV691" s="415" t="str">
        <f t="shared" si="246"/>
        <v>---</v>
      </c>
      <c r="AW691" s="415" t="str">
        <f t="shared" si="247"/>
        <v>---</v>
      </c>
      <c r="AX691" s="415" t="str">
        <f t="shared" si="248"/>
        <v>---</v>
      </c>
      <c r="AY691" s="415" t="str">
        <f>IFERROR(AH691*INDEX('تعرفه ها'!A:Z,MATCH("عوارض برق به ازاء هر کیلووات",'تعرفه ها'!$C:$C,0),MATCH(F691,'تعرفه ها'!$2:$2,0)),"---")</f>
        <v>---</v>
      </c>
      <c r="AZ691" s="415" t="str">
        <f t="shared" si="249"/>
        <v>---</v>
      </c>
      <c r="BA691" s="415" t="str">
        <f>IFERROR(ROUND(((AX691+AY691+AZ691)*INDEX('تعرفه ها'!A:Z,MATCH("هزینه نگهداری و تعمیرات شبکه برق",'تعرفه ها'!$C:$C,0),MATCH(F691,'تعرفه ها'!$2:$2,0))/100),0),"---")</f>
        <v>---</v>
      </c>
      <c r="BB691" s="415">
        <f>IFERROR(IF(P691="دیماندی",ROUND(AJ691*INDEX('تعرفه ها'!A:Z,MATCH(BB$1,'تعرفه ها'!$C:$C,0),MATCH(F691,'تعرفه ها'!$2:$2,0))*J691/30,0),0),"---")</f>
        <v>0</v>
      </c>
      <c r="BC691" s="415"/>
      <c r="BD691" s="54" t="str">
        <f>IFERROR(IF(INDEX('اطلاعات دوره'!A:Z,MATCH(G691,'اطلاعات دوره'!C:C,0),MATCH("برق",'اطلاعات دوره'!$1:$1,0))="دارد",ROUND(AX691*INDEX('تعرفه ها'!A:Z,MATCH("پیک فصلی برق",'تعرفه ها'!$C:$C,0),MATCH(F691,'تعرفه ها'!$2:$2,0))/100,0),0),"---")</f>
        <v>---</v>
      </c>
      <c r="BE691" s="415" t="str">
        <f>IFERROR(ROUND(((AX691+AY691+AZ691+BA691+BB691+BC691+BD691)*INDEX('تعرفه ها'!A:Z,MATCH("مالیات برق",'تعرفه ها'!$C:$C,0),MATCH(F691,'تعرفه ها'!$2:$2,0))/100),0),"---")</f>
        <v>---</v>
      </c>
      <c r="BF691" s="415" t="str">
        <f t="shared" si="250"/>
        <v>---</v>
      </c>
      <c r="BG691" s="415" t="str">
        <f t="shared" si="254"/>
        <v>---</v>
      </c>
      <c r="BH691" s="415" t="str">
        <f t="shared" si="251"/>
        <v>---</v>
      </c>
      <c r="BI691" s="54" t="str">
        <f t="shared" si="252"/>
        <v>---</v>
      </c>
      <c r="BJ691" s="55" t="str">
        <f t="shared" si="253"/>
        <v>---</v>
      </c>
      <c r="BK691" s="262"/>
      <c r="BL691" s="183" t="str">
        <f>IFERROR(IF(INDEX(پرداخت!A:AZ,MATCH(A691&amp;" - "&amp;"برق",پرداخت!$B:$B,0),MATCH(G691,پرداخت!$1:$1,0))="نشده","نشده","شده"),"---")</f>
        <v>---</v>
      </c>
      <c r="BN691" s="257"/>
      <c r="BO691" s="257"/>
      <c r="BP691" s="257"/>
      <c r="BQ691" s="257"/>
      <c r="BR691" s="257"/>
      <c r="BS691" s="257"/>
      <c r="BT691" s="257"/>
      <c r="BU691" s="257"/>
      <c r="BV691" s="257"/>
      <c r="BW691" s="257"/>
      <c r="BX691" s="257"/>
      <c r="BY691" s="257"/>
      <c r="BZ691" s="257"/>
      <c r="CA691" s="257"/>
      <c r="CB691" s="257"/>
      <c r="CC691" s="257"/>
      <c r="CD691" s="257"/>
      <c r="CE691" s="257"/>
      <c r="CF691" s="257"/>
      <c r="CG691" s="257"/>
      <c r="CH691"/>
      <c r="CI691"/>
      <c r="CJ691"/>
      <c r="CK691"/>
    </row>
    <row r="692" spans="1:89" ht="33.75" hidden="1">
      <c r="A692" s="170"/>
      <c r="B692" s="47">
        <f>IFERROR(INDEX('اطلاعات انشعابات شرکتها'!A:BB,MATCH(A692,'اطلاعات انشعابات شرکتها'!A:A,0),MATCH(B$1,'اطلاعات انشعابات شرکتها'!$1:$1,0)),0)</f>
        <v>0</v>
      </c>
      <c r="C692" s="48">
        <f>IFERROR(INDEX('اطلاعات انشعابات شرکتها'!A:BB,MATCH(A692,'اطلاعات انشعابات شرکتها'!A:A,0),MATCH(C$1,'اطلاعات انشعابات شرکتها'!$1:$1,0)),0)</f>
        <v>0</v>
      </c>
      <c r="D692" s="45"/>
      <c r="E692" s="171"/>
      <c r="F692" s="170"/>
      <c r="G692" s="188" t="str">
        <f t="shared" si="232"/>
        <v>/</v>
      </c>
      <c r="H692" s="188">
        <f>IFERROR(INDEX('اطلاعات دوره'!A:Z,MATCH(G692,'اطلاعات دوره'!C:C,0),MATCH(H$1,'اطلاعات دوره'!$1:$1,0)),0)</f>
        <v>0</v>
      </c>
      <c r="I692" s="188">
        <f>IFERROR(INDEX('اطلاعات دوره'!A:Z,MATCH(G692,'اطلاعات دوره'!C:C,0),MATCH(I$1,'اطلاعات دوره'!$1:$1,0)),0)</f>
        <v>0</v>
      </c>
      <c r="J692" s="188">
        <f>IFERROR(INDEX('اطلاعات دوره'!A:Z,MATCH(G692,'اطلاعات دوره'!C:C,0),MATCH(J$1,'اطلاعات دوره'!$1:$1,0)),0)</f>
        <v>0</v>
      </c>
      <c r="K692" s="265"/>
      <c r="L692" s="188" t="str">
        <f>IFERROR(INDEX('اطلاعات دوره'!A:Z,MATCH(G692,'اطلاعات دوره'!C:C,0)-1,MATCH("عنوان",'اطلاعات دوره'!$1:$1,0)),"---")</f>
        <v>---</v>
      </c>
      <c r="M692" s="188" t="str">
        <f t="shared" si="233"/>
        <v>----</v>
      </c>
      <c r="N692" s="188" t="str">
        <f t="shared" si="234"/>
        <v>-/</v>
      </c>
      <c r="O692" s="265"/>
      <c r="P692" s="188">
        <f>IFERROR(INDEX('اطلاعات انشعابات شرکتها'!A:BB,MATCH(A692,'اطلاعات انشعابات شرکتها'!A:A,0),MATCH(P$1,'اطلاعات انشعابات شرکتها'!$1:$1,0)),0)</f>
        <v>0</v>
      </c>
      <c r="Q692" s="188">
        <f>IFERROR(INDEX('اطلاعات انشعابات شرکتها'!A:BB,MATCH(A692,'اطلاعات انشعابات شرکتها'!A:A,0),MATCH(Q$1,'اطلاعات انشعابات شرکتها'!$1:$1,0)),0)</f>
        <v>0</v>
      </c>
      <c r="R692" s="188">
        <f>IFERROR(INDEX('اطلاعات انشعابات شرکتها'!A:BB,MATCH(A692,'اطلاعات انشعابات شرکتها'!A:A,0),MATCH(R$1,'اطلاعات انشعابات شرکتها'!$1:$1,0)),0)</f>
        <v>0</v>
      </c>
      <c r="S692" s="265"/>
      <c r="T692" s="188">
        <f>IFERROR(INDEX('قرائت کنتور'!A:AZ,MATCH(A692&amp;"-"&amp;T$1,'قرائت کنتور'!B:B,0),MATCH(G692,'قرائت کنتور'!$1:$1,0)),0)</f>
        <v>0</v>
      </c>
      <c r="U692" s="188">
        <f>IFERROR(INDEX('قرائت کنتور'!A:AZ,MATCH(A692&amp;"-"&amp;U$1,'قرائت کنتور'!B:B,0),MATCH(L692,'قرائت کنتور'!$1:$1,0)),0)</f>
        <v>0</v>
      </c>
      <c r="V692" s="188">
        <f>IFERROR(INDEX('قرائت کنتور'!A:AZ,MATCH(A692&amp;"-"&amp;U$1,'قرائت کنتور'!B:B,0),MATCH(G692,'قرائت کنتور'!$1:$1,0)),0)</f>
        <v>0</v>
      </c>
      <c r="W692" s="188">
        <f>IFERROR(INDEX('قرائت کنتور'!A:AZ,MATCH(A692&amp;"-"&amp;W$1,'قرائت کنتور'!B:B,0),MATCH(L692,'قرائت کنتور'!$1:$1,0)),0)</f>
        <v>0</v>
      </c>
      <c r="X692" s="188">
        <f>IFERROR(INDEX('قرائت کنتور'!A:AZ,MATCH(A692&amp;"-"&amp;W$1,'قرائت کنتور'!B:B,0),MATCH(G692,'قرائت کنتور'!$1:$1,0)),0)</f>
        <v>0</v>
      </c>
      <c r="Y692" s="188">
        <f>IFERROR(INDEX('قرائت کنتور'!A:AZ,MATCH(A692&amp;"-"&amp;Y$1,'قرائت کنتور'!B:B,0),MATCH(L692,'قرائت کنتور'!$1:$1,0)),0)</f>
        <v>0</v>
      </c>
      <c r="Z692" s="188">
        <f>IFERROR(INDEX('قرائت کنتور'!A:AZ,MATCH(A692&amp;"-"&amp;Y$1,'قرائت کنتور'!B:B,0),MATCH(G692,'قرائت کنتور'!$1:$1,0)),0)</f>
        <v>0</v>
      </c>
      <c r="AA692" s="188">
        <f>IFERROR(INDEX('قرائت کنتور'!A:AZ,MATCH(A692&amp;"-"&amp;AA$1,'قرائت کنتور'!B:B,0),MATCH(L692,'قرائت کنتور'!$1:$1,0)),0)</f>
        <v>0</v>
      </c>
      <c r="AB692" s="188">
        <f>IFERROR(INDEX('قرائت کنتور'!A:AZ,MATCH(A692&amp;"-"&amp;AA$1,'قرائت کنتور'!B:B,0),MATCH(G692,'قرائت کنتور'!$1:$1,0)),0)</f>
        <v>0</v>
      </c>
      <c r="AC692" s="265"/>
      <c r="AD692" s="188">
        <f t="shared" si="235"/>
        <v>0</v>
      </c>
      <c r="AE692" s="188">
        <f t="shared" si="236"/>
        <v>0</v>
      </c>
      <c r="AF692" s="188">
        <f t="shared" si="237"/>
        <v>0</v>
      </c>
      <c r="AG692" s="188">
        <f t="shared" si="238"/>
        <v>0</v>
      </c>
      <c r="AH692" s="188">
        <f t="shared" si="239"/>
        <v>0</v>
      </c>
      <c r="AI692" s="188">
        <f t="shared" si="240"/>
        <v>0</v>
      </c>
      <c r="AJ692" s="188" t="str">
        <f t="shared" si="241"/>
        <v>0</v>
      </c>
      <c r="AK692" s="265"/>
      <c r="AL692" s="254" t="str">
        <f t="shared" si="242"/>
        <v>---</v>
      </c>
      <c r="AM692" s="254" t="str">
        <f t="shared" si="243"/>
        <v>---</v>
      </c>
      <c r="AN692" s="265"/>
      <c r="AO692" s="188" t="str">
        <f>IFERROR(INDEX('تعرفه ها'!A:Z,MATCH(P692&amp;"-"&amp;AO$1,'تعرفه ها'!C:C,0),MATCH(F692,'تعرفه ها'!$2:$2,0),1),"---")</f>
        <v>---</v>
      </c>
      <c r="AP692" s="188" t="str">
        <f>IFERROR(INDEX('تعرفه ها'!A:Z,MATCH(P692&amp;"-"&amp;AP$1,'تعرفه ها'!C:C,0),MATCH(F692,'تعرفه ها'!$2:$2,0),1),"---")</f>
        <v>---</v>
      </c>
      <c r="AQ692" s="188" t="str">
        <f>IFERROR(INDEX('تعرفه ها'!A:Z,MATCH(P692&amp;"-"&amp;AQ$1,'تعرفه ها'!C:C,0),MATCH(F692,'تعرفه ها'!$2:$2,0),1),"---")</f>
        <v>---</v>
      </c>
      <c r="AR692" s="188" t="str">
        <f>IFERROR(INDEX('تعرفه ها'!A:Z,MATCH(P692&amp;"-"&amp;AR$1,'تعرفه ها'!C:C,0),MATCH(F692,'تعرفه ها'!$2:$2,0),1),"---")</f>
        <v>---</v>
      </c>
      <c r="AS692" s="265"/>
      <c r="AT692" s="415" t="str">
        <f t="shared" si="244"/>
        <v>---</v>
      </c>
      <c r="AU692" s="415" t="str">
        <f t="shared" si="245"/>
        <v>---</v>
      </c>
      <c r="AV692" s="415" t="str">
        <f t="shared" si="246"/>
        <v>---</v>
      </c>
      <c r="AW692" s="415" t="str">
        <f t="shared" si="247"/>
        <v>---</v>
      </c>
      <c r="AX692" s="415" t="str">
        <f t="shared" si="248"/>
        <v>---</v>
      </c>
      <c r="AY692" s="415" t="str">
        <f>IFERROR(AH692*INDEX('تعرفه ها'!A:Z,MATCH("عوارض برق به ازاء هر کیلووات",'تعرفه ها'!$C:$C,0),MATCH(F692,'تعرفه ها'!$2:$2,0)),"---")</f>
        <v>---</v>
      </c>
      <c r="AZ692" s="415" t="str">
        <f t="shared" si="249"/>
        <v>---</v>
      </c>
      <c r="BA692" s="415" t="str">
        <f>IFERROR(ROUND(((AX692+AY692+AZ692)*INDEX('تعرفه ها'!A:Z,MATCH("هزینه نگهداری و تعمیرات شبکه برق",'تعرفه ها'!$C:$C,0),MATCH(F692,'تعرفه ها'!$2:$2,0))/100),0),"---")</f>
        <v>---</v>
      </c>
      <c r="BB692" s="415">
        <f>IFERROR(IF(P692="دیماندی",ROUND(AJ692*INDEX('تعرفه ها'!A:Z,MATCH(BB$1,'تعرفه ها'!$C:$C,0),MATCH(F692,'تعرفه ها'!$2:$2,0))*J692/30,0),0),"---")</f>
        <v>0</v>
      </c>
      <c r="BC692" s="415"/>
      <c r="BD692" s="54" t="str">
        <f>IFERROR(IF(INDEX('اطلاعات دوره'!A:Z,MATCH(G692,'اطلاعات دوره'!C:C,0),MATCH("برق",'اطلاعات دوره'!$1:$1,0))="دارد",ROUND(AX692*INDEX('تعرفه ها'!A:Z,MATCH("پیک فصلی برق",'تعرفه ها'!$C:$C,0),MATCH(F692,'تعرفه ها'!$2:$2,0))/100,0),0),"---")</f>
        <v>---</v>
      </c>
      <c r="BE692" s="415" t="str">
        <f>IFERROR(ROUND(((AX692+AY692+AZ692+BA692+BB692+BC692+BD692)*INDEX('تعرفه ها'!A:Z,MATCH("مالیات برق",'تعرفه ها'!$C:$C,0),MATCH(F692,'تعرفه ها'!$2:$2,0))/100),0),"---")</f>
        <v>---</v>
      </c>
      <c r="BF692" s="415" t="str">
        <f t="shared" si="250"/>
        <v>---</v>
      </c>
      <c r="BG692" s="415" t="str">
        <f t="shared" si="254"/>
        <v>---</v>
      </c>
      <c r="BH692" s="415" t="str">
        <f t="shared" si="251"/>
        <v>---</v>
      </c>
      <c r="BI692" s="54" t="str">
        <f t="shared" si="252"/>
        <v>---</v>
      </c>
      <c r="BJ692" s="55" t="str">
        <f t="shared" si="253"/>
        <v>---</v>
      </c>
      <c r="BK692" s="262"/>
      <c r="BL692" s="183" t="str">
        <f>IFERROR(IF(INDEX(پرداخت!A:AZ,MATCH(A692&amp;" - "&amp;"برق",پرداخت!$B:$B,0),MATCH(G692,پرداخت!$1:$1,0))="نشده","نشده","شده"),"---")</f>
        <v>---</v>
      </c>
      <c r="BN692" s="257"/>
      <c r="BO692" s="257"/>
      <c r="BP692" s="257"/>
      <c r="BQ692" s="257"/>
      <c r="BR692" s="257"/>
      <c r="BS692" s="257"/>
      <c r="BT692" s="257"/>
      <c r="BU692" s="257"/>
      <c r="BV692" s="257"/>
      <c r="BW692" s="257"/>
      <c r="BX692" s="257"/>
      <c r="BY692" s="257"/>
      <c r="BZ692" s="257"/>
      <c r="CA692" s="257"/>
      <c r="CB692" s="257"/>
      <c r="CC692" s="257"/>
      <c r="CD692" s="257"/>
      <c r="CE692" s="257"/>
      <c r="CF692" s="257"/>
      <c r="CG692" s="257"/>
      <c r="CH692"/>
      <c r="CI692"/>
      <c r="CJ692"/>
      <c r="CK692"/>
    </row>
    <row r="693" spans="1:89" ht="33.75" hidden="1">
      <c r="A693" s="170"/>
      <c r="B693" s="47">
        <f>IFERROR(INDEX('اطلاعات انشعابات شرکتها'!A:BB,MATCH(A693,'اطلاعات انشعابات شرکتها'!A:A,0),MATCH(B$1,'اطلاعات انشعابات شرکتها'!$1:$1,0)),0)</f>
        <v>0</v>
      </c>
      <c r="C693" s="48">
        <f>IFERROR(INDEX('اطلاعات انشعابات شرکتها'!A:BB,MATCH(A693,'اطلاعات انشعابات شرکتها'!A:A,0),MATCH(C$1,'اطلاعات انشعابات شرکتها'!$1:$1,0)),0)</f>
        <v>0</v>
      </c>
      <c r="D693" s="45"/>
      <c r="E693" s="171"/>
      <c r="F693" s="170"/>
      <c r="G693" s="188" t="str">
        <f t="shared" si="232"/>
        <v>/</v>
      </c>
      <c r="H693" s="188">
        <f>IFERROR(INDEX('اطلاعات دوره'!A:Z,MATCH(G693,'اطلاعات دوره'!C:C,0),MATCH(H$1,'اطلاعات دوره'!$1:$1,0)),0)</f>
        <v>0</v>
      </c>
      <c r="I693" s="188">
        <f>IFERROR(INDEX('اطلاعات دوره'!A:Z,MATCH(G693,'اطلاعات دوره'!C:C,0),MATCH(I$1,'اطلاعات دوره'!$1:$1,0)),0)</f>
        <v>0</v>
      </c>
      <c r="J693" s="188">
        <f>IFERROR(INDEX('اطلاعات دوره'!A:Z,MATCH(G693,'اطلاعات دوره'!C:C,0),MATCH(J$1,'اطلاعات دوره'!$1:$1,0)),0)</f>
        <v>0</v>
      </c>
      <c r="K693" s="265"/>
      <c r="L693" s="188" t="str">
        <f>IFERROR(INDEX('اطلاعات دوره'!A:Z,MATCH(G693,'اطلاعات دوره'!C:C,0)-1,MATCH("عنوان",'اطلاعات دوره'!$1:$1,0)),"---")</f>
        <v>---</v>
      </c>
      <c r="M693" s="188" t="str">
        <f t="shared" si="233"/>
        <v>----</v>
      </c>
      <c r="N693" s="188" t="str">
        <f t="shared" si="234"/>
        <v>-/</v>
      </c>
      <c r="O693" s="265"/>
      <c r="P693" s="188">
        <f>IFERROR(INDEX('اطلاعات انشعابات شرکتها'!A:BB,MATCH(A693,'اطلاعات انشعابات شرکتها'!A:A,0),MATCH(P$1,'اطلاعات انشعابات شرکتها'!$1:$1,0)),0)</f>
        <v>0</v>
      </c>
      <c r="Q693" s="188">
        <f>IFERROR(INDEX('اطلاعات انشعابات شرکتها'!A:BB,MATCH(A693,'اطلاعات انشعابات شرکتها'!A:A,0),MATCH(Q$1,'اطلاعات انشعابات شرکتها'!$1:$1,0)),0)</f>
        <v>0</v>
      </c>
      <c r="R693" s="188">
        <f>IFERROR(INDEX('اطلاعات انشعابات شرکتها'!A:BB,MATCH(A693,'اطلاعات انشعابات شرکتها'!A:A,0),MATCH(R$1,'اطلاعات انشعابات شرکتها'!$1:$1,0)),0)</f>
        <v>0</v>
      </c>
      <c r="S693" s="265"/>
      <c r="T693" s="188">
        <f>IFERROR(INDEX('قرائت کنتور'!A:AZ,MATCH(A693&amp;"-"&amp;T$1,'قرائت کنتور'!B:B,0),MATCH(G693,'قرائت کنتور'!$1:$1,0)),0)</f>
        <v>0</v>
      </c>
      <c r="U693" s="188">
        <f>IFERROR(INDEX('قرائت کنتور'!A:AZ,MATCH(A693&amp;"-"&amp;U$1,'قرائت کنتور'!B:B,0),MATCH(L693,'قرائت کنتور'!$1:$1,0)),0)</f>
        <v>0</v>
      </c>
      <c r="V693" s="188">
        <f>IFERROR(INDEX('قرائت کنتور'!A:AZ,MATCH(A693&amp;"-"&amp;U$1,'قرائت کنتور'!B:B,0),MATCH(G693,'قرائت کنتور'!$1:$1,0)),0)</f>
        <v>0</v>
      </c>
      <c r="W693" s="188">
        <f>IFERROR(INDEX('قرائت کنتور'!A:AZ,MATCH(A693&amp;"-"&amp;W$1,'قرائت کنتور'!B:B,0),MATCH(L693,'قرائت کنتور'!$1:$1,0)),0)</f>
        <v>0</v>
      </c>
      <c r="X693" s="188">
        <f>IFERROR(INDEX('قرائت کنتور'!A:AZ,MATCH(A693&amp;"-"&amp;W$1,'قرائت کنتور'!B:B,0),MATCH(G693,'قرائت کنتور'!$1:$1,0)),0)</f>
        <v>0</v>
      </c>
      <c r="Y693" s="188">
        <f>IFERROR(INDEX('قرائت کنتور'!A:AZ,MATCH(A693&amp;"-"&amp;Y$1,'قرائت کنتور'!B:B,0),MATCH(L693,'قرائت کنتور'!$1:$1,0)),0)</f>
        <v>0</v>
      </c>
      <c r="Z693" s="188">
        <f>IFERROR(INDEX('قرائت کنتور'!A:AZ,MATCH(A693&amp;"-"&amp;Y$1,'قرائت کنتور'!B:B,0),MATCH(G693,'قرائت کنتور'!$1:$1,0)),0)</f>
        <v>0</v>
      </c>
      <c r="AA693" s="188">
        <f>IFERROR(INDEX('قرائت کنتور'!A:AZ,MATCH(A693&amp;"-"&amp;AA$1,'قرائت کنتور'!B:B,0),MATCH(L693,'قرائت کنتور'!$1:$1,0)),0)</f>
        <v>0</v>
      </c>
      <c r="AB693" s="188">
        <f>IFERROR(INDEX('قرائت کنتور'!A:AZ,MATCH(A693&amp;"-"&amp;AA$1,'قرائت کنتور'!B:B,0),MATCH(G693,'قرائت کنتور'!$1:$1,0)),0)</f>
        <v>0</v>
      </c>
      <c r="AC693" s="265"/>
      <c r="AD693" s="188">
        <f t="shared" si="235"/>
        <v>0</v>
      </c>
      <c r="AE693" s="188">
        <f t="shared" si="236"/>
        <v>0</v>
      </c>
      <c r="AF693" s="188">
        <f t="shared" si="237"/>
        <v>0</v>
      </c>
      <c r="AG693" s="188">
        <f t="shared" si="238"/>
        <v>0</v>
      </c>
      <c r="AH693" s="188">
        <f t="shared" si="239"/>
        <v>0</v>
      </c>
      <c r="AI693" s="188">
        <f t="shared" si="240"/>
        <v>0</v>
      </c>
      <c r="AJ693" s="188" t="str">
        <f t="shared" si="241"/>
        <v>0</v>
      </c>
      <c r="AK693" s="265"/>
      <c r="AL693" s="254" t="str">
        <f t="shared" si="242"/>
        <v>---</v>
      </c>
      <c r="AM693" s="254" t="str">
        <f t="shared" si="243"/>
        <v>---</v>
      </c>
      <c r="AN693" s="265"/>
      <c r="AO693" s="188" t="str">
        <f>IFERROR(INDEX('تعرفه ها'!A:Z,MATCH(P693&amp;"-"&amp;AO$1,'تعرفه ها'!C:C,0),MATCH(F693,'تعرفه ها'!$2:$2,0),1),"---")</f>
        <v>---</v>
      </c>
      <c r="AP693" s="188" t="str">
        <f>IFERROR(INDEX('تعرفه ها'!A:Z,MATCH(P693&amp;"-"&amp;AP$1,'تعرفه ها'!C:C,0),MATCH(F693,'تعرفه ها'!$2:$2,0),1),"---")</f>
        <v>---</v>
      </c>
      <c r="AQ693" s="188" t="str">
        <f>IFERROR(INDEX('تعرفه ها'!A:Z,MATCH(P693&amp;"-"&amp;AQ$1,'تعرفه ها'!C:C,0),MATCH(F693,'تعرفه ها'!$2:$2,0),1),"---")</f>
        <v>---</v>
      </c>
      <c r="AR693" s="188" t="str">
        <f>IFERROR(INDEX('تعرفه ها'!A:Z,MATCH(P693&amp;"-"&amp;AR$1,'تعرفه ها'!C:C,0),MATCH(F693,'تعرفه ها'!$2:$2,0),1),"---")</f>
        <v>---</v>
      </c>
      <c r="AS693" s="265"/>
      <c r="AT693" s="415" t="str">
        <f t="shared" si="244"/>
        <v>---</v>
      </c>
      <c r="AU693" s="415" t="str">
        <f t="shared" si="245"/>
        <v>---</v>
      </c>
      <c r="AV693" s="415" t="str">
        <f t="shared" si="246"/>
        <v>---</v>
      </c>
      <c r="AW693" s="415" t="str">
        <f t="shared" si="247"/>
        <v>---</v>
      </c>
      <c r="AX693" s="415" t="str">
        <f t="shared" si="248"/>
        <v>---</v>
      </c>
      <c r="AY693" s="415" t="str">
        <f>IFERROR(AH693*INDEX('تعرفه ها'!A:Z,MATCH("عوارض برق به ازاء هر کیلووات",'تعرفه ها'!$C:$C,0),MATCH(F693,'تعرفه ها'!$2:$2,0)),"---")</f>
        <v>---</v>
      </c>
      <c r="AZ693" s="415" t="str">
        <f t="shared" si="249"/>
        <v>---</v>
      </c>
      <c r="BA693" s="415" t="str">
        <f>IFERROR(ROUND(((AX693+AY693+AZ693)*INDEX('تعرفه ها'!A:Z,MATCH("هزینه نگهداری و تعمیرات شبکه برق",'تعرفه ها'!$C:$C,0),MATCH(F693,'تعرفه ها'!$2:$2,0))/100),0),"---")</f>
        <v>---</v>
      </c>
      <c r="BB693" s="415">
        <f>IFERROR(IF(P693="دیماندی",ROUND(AJ693*INDEX('تعرفه ها'!A:Z,MATCH(BB$1,'تعرفه ها'!$C:$C,0),MATCH(F693,'تعرفه ها'!$2:$2,0))*J693/30,0),0),"---")</f>
        <v>0</v>
      </c>
      <c r="BC693" s="415"/>
      <c r="BD693" s="54" t="str">
        <f>IFERROR(IF(INDEX('اطلاعات دوره'!A:Z,MATCH(G693,'اطلاعات دوره'!C:C,0),MATCH("برق",'اطلاعات دوره'!$1:$1,0))="دارد",ROUND(AX693*INDEX('تعرفه ها'!A:Z,MATCH("پیک فصلی برق",'تعرفه ها'!$C:$C,0),MATCH(F693,'تعرفه ها'!$2:$2,0))/100,0),0),"---")</f>
        <v>---</v>
      </c>
      <c r="BE693" s="415" t="str">
        <f>IFERROR(ROUND(((AX693+AY693+AZ693+BA693+BB693+BC693+BD693)*INDEX('تعرفه ها'!A:Z,MATCH("مالیات برق",'تعرفه ها'!$C:$C,0),MATCH(F693,'تعرفه ها'!$2:$2,0))/100),0),"---")</f>
        <v>---</v>
      </c>
      <c r="BF693" s="415" t="str">
        <f t="shared" si="250"/>
        <v>---</v>
      </c>
      <c r="BG693" s="415" t="str">
        <f t="shared" si="254"/>
        <v>---</v>
      </c>
      <c r="BH693" s="415" t="str">
        <f t="shared" si="251"/>
        <v>---</v>
      </c>
      <c r="BI693" s="54" t="str">
        <f t="shared" si="252"/>
        <v>---</v>
      </c>
      <c r="BJ693" s="55" t="str">
        <f t="shared" si="253"/>
        <v>---</v>
      </c>
      <c r="BK693" s="262"/>
      <c r="BL693" s="183" t="str">
        <f>IFERROR(IF(INDEX(پرداخت!A:AZ,MATCH(A693&amp;" - "&amp;"برق",پرداخت!$B:$B,0),MATCH(G693,پرداخت!$1:$1,0))="نشده","نشده","شده"),"---")</f>
        <v>---</v>
      </c>
      <c r="BN693" s="257"/>
      <c r="BO693" s="257"/>
      <c r="BP693" s="257"/>
      <c r="BQ693" s="257"/>
      <c r="BR693" s="257"/>
      <c r="BS693" s="257"/>
      <c r="BT693" s="257"/>
      <c r="BU693" s="257"/>
      <c r="BV693" s="257"/>
      <c r="BW693" s="257"/>
      <c r="BX693" s="257"/>
      <c r="BY693" s="257"/>
      <c r="BZ693" s="257"/>
      <c r="CA693" s="257"/>
      <c r="CB693" s="257"/>
      <c r="CC693" s="257"/>
      <c r="CD693" s="257"/>
      <c r="CE693" s="257"/>
      <c r="CF693" s="257"/>
      <c r="CG693" s="257"/>
      <c r="CH693"/>
      <c r="CI693"/>
      <c r="CJ693"/>
      <c r="CK693"/>
    </row>
    <row r="694" spans="1:89" ht="33.75" hidden="1">
      <c r="A694" s="170"/>
      <c r="B694" s="47">
        <f>IFERROR(INDEX('اطلاعات انشعابات شرکتها'!A:BB,MATCH(A694,'اطلاعات انشعابات شرکتها'!A:A,0),MATCH(B$1,'اطلاعات انشعابات شرکتها'!$1:$1,0)),0)</f>
        <v>0</v>
      </c>
      <c r="C694" s="48">
        <f>IFERROR(INDEX('اطلاعات انشعابات شرکتها'!A:BB,MATCH(A694,'اطلاعات انشعابات شرکتها'!A:A,0),MATCH(C$1,'اطلاعات انشعابات شرکتها'!$1:$1,0)),0)</f>
        <v>0</v>
      </c>
      <c r="D694" s="45"/>
      <c r="E694" s="171"/>
      <c r="F694" s="170"/>
      <c r="G694" s="188" t="str">
        <f t="shared" si="232"/>
        <v>/</v>
      </c>
      <c r="H694" s="188">
        <f>IFERROR(INDEX('اطلاعات دوره'!A:Z,MATCH(G694,'اطلاعات دوره'!C:C,0),MATCH(H$1,'اطلاعات دوره'!$1:$1,0)),0)</f>
        <v>0</v>
      </c>
      <c r="I694" s="188">
        <f>IFERROR(INDEX('اطلاعات دوره'!A:Z,MATCH(G694,'اطلاعات دوره'!C:C,0),MATCH(I$1,'اطلاعات دوره'!$1:$1,0)),0)</f>
        <v>0</v>
      </c>
      <c r="J694" s="188">
        <f>IFERROR(INDEX('اطلاعات دوره'!A:Z,MATCH(G694,'اطلاعات دوره'!C:C,0),MATCH(J$1,'اطلاعات دوره'!$1:$1,0)),0)</f>
        <v>0</v>
      </c>
      <c r="K694" s="265"/>
      <c r="L694" s="188" t="str">
        <f>IFERROR(INDEX('اطلاعات دوره'!A:Z,MATCH(G694,'اطلاعات دوره'!C:C,0)-1,MATCH("عنوان",'اطلاعات دوره'!$1:$1,0)),"---")</f>
        <v>---</v>
      </c>
      <c r="M694" s="188" t="str">
        <f t="shared" si="233"/>
        <v>----</v>
      </c>
      <c r="N694" s="188" t="str">
        <f t="shared" si="234"/>
        <v>-/</v>
      </c>
      <c r="O694" s="265"/>
      <c r="P694" s="188">
        <f>IFERROR(INDEX('اطلاعات انشعابات شرکتها'!A:BB,MATCH(A694,'اطلاعات انشعابات شرکتها'!A:A,0),MATCH(P$1,'اطلاعات انشعابات شرکتها'!$1:$1,0)),0)</f>
        <v>0</v>
      </c>
      <c r="Q694" s="188">
        <f>IFERROR(INDEX('اطلاعات انشعابات شرکتها'!A:BB,MATCH(A694,'اطلاعات انشعابات شرکتها'!A:A,0),MATCH(Q$1,'اطلاعات انشعابات شرکتها'!$1:$1,0)),0)</f>
        <v>0</v>
      </c>
      <c r="R694" s="188">
        <f>IFERROR(INDEX('اطلاعات انشعابات شرکتها'!A:BB,MATCH(A694,'اطلاعات انشعابات شرکتها'!A:A,0),MATCH(R$1,'اطلاعات انشعابات شرکتها'!$1:$1,0)),0)</f>
        <v>0</v>
      </c>
      <c r="S694" s="265"/>
      <c r="T694" s="188">
        <f>IFERROR(INDEX('قرائت کنتور'!A:AZ,MATCH(A694&amp;"-"&amp;T$1,'قرائت کنتور'!B:B,0),MATCH(G694,'قرائت کنتور'!$1:$1,0)),0)</f>
        <v>0</v>
      </c>
      <c r="U694" s="188">
        <f>IFERROR(INDEX('قرائت کنتور'!A:AZ,MATCH(A694&amp;"-"&amp;U$1,'قرائت کنتور'!B:B,0),MATCH(L694,'قرائت کنتور'!$1:$1,0)),0)</f>
        <v>0</v>
      </c>
      <c r="V694" s="188">
        <f>IFERROR(INDEX('قرائت کنتور'!A:AZ,MATCH(A694&amp;"-"&amp;U$1,'قرائت کنتور'!B:B,0),MATCH(G694,'قرائت کنتور'!$1:$1,0)),0)</f>
        <v>0</v>
      </c>
      <c r="W694" s="188">
        <f>IFERROR(INDEX('قرائت کنتور'!A:AZ,MATCH(A694&amp;"-"&amp;W$1,'قرائت کنتور'!B:B,0),MATCH(L694,'قرائت کنتور'!$1:$1,0)),0)</f>
        <v>0</v>
      </c>
      <c r="X694" s="188">
        <f>IFERROR(INDEX('قرائت کنتور'!A:AZ,MATCH(A694&amp;"-"&amp;W$1,'قرائت کنتور'!B:B,0),MATCH(G694,'قرائت کنتور'!$1:$1,0)),0)</f>
        <v>0</v>
      </c>
      <c r="Y694" s="188">
        <f>IFERROR(INDEX('قرائت کنتور'!A:AZ,MATCH(A694&amp;"-"&amp;Y$1,'قرائت کنتور'!B:B,0),MATCH(L694,'قرائت کنتور'!$1:$1,0)),0)</f>
        <v>0</v>
      </c>
      <c r="Z694" s="188">
        <f>IFERROR(INDEX('قرائت کنتور'!A:AZ,MATCH(A694&amp;"-"&amp;Y$1,'قرائت کنتور'!B:B,0),MATCH(G694,'قرائت کنتور'!$1:$1,0)),0)</f>
        <v>0</v>
      </c>
      <c r="AA694" s="188">
        <f>IFERROR(INDEX('قرائت کنتور'!A:AZ,MATCH(A694&amp;"-"&amp;AA$1,'قرائت کنتور'!B:B,0),MATCH(L694,'قرائت کنتور'!$1:$1,0)),0)</f>
        <v>0</v>
      </c>
      <c r="AB694" s="188">
        <f>IFERROR(INDEX('قرائت کنتور'!A:AZ,MATCH(A694&amp;"-"&amp;AA$1,'قرائت کنتور'!B:B,0),MATCH(G694,'قرائت کنتور'!$1:$1,0)),0)</f>
        <v>0</v>
      </c>
      <c r="AC694" s="265"/>
      <c r="AD694" s="188">
        <f t="shared" si="235"/>
        <v>0</v>
      </c>
      <c r="AE694" s="188">
        <f t="shared" si="236"/>
        <v>0</v>
      </c>
      <c r="AF694" s="188">
        <f t="shared" si="237"/>
        <v>0</v>
      </c>
      <c r="AG694" s="188">
        <f t="shared" si="238"/>
        <v>0</v>
      </c>
      <c r="AH694" s="188">
        <f t="shared" si="239"/>
        <v>0</v>
      </c>
      <c r="AI694" s="188">
        <f t="shared" si="240"/>
        <v>0</v>
      </c>
      <c r="AJ694" s="188" t="str">
        <f t="shared" si="241"/>
        <v>0</v>
      </c>
      <c r="AK694" s="265"/>
      <c r="AL694" s="254" t="str">
        <f t="shared" si="242"/>
        <v>---</v>
      </c>
      <c r="AM694" s="254" t="str">
        <f t="shared" si="243"/>
        <v>---</v>
      </c>
      <c r="AN694" s="265"/>
      <c r="AO694" s="188" t="str">
        <f>IFERROR(INDEX('تعرفه ها'!A:Z,MATCH(P694&amp;"-"&amp;AO$1,'تعرفه ها'!C:C,0),MATCH(F694,'تعرفه ها'!$2:$2,0),1),"---")</f>
        <v>---</v>
      </c>
      <c r="AP694" s="188" t="str">
        <f>IFERROR(INDEX('تعرفه ها'!A:Z,MATCH(P694&amp;"-"&amp;AP$1,'تعرفه ها'!C:C,0),MATCH(F694,'تعرفه ها'!$2:$2,0),1),"---")</f>
        <v>---</v>
      </c>
      <c r="AQ694" s="188" t="str">
        <f>IFERROR(INDEX('تعرفه ها'!A:Z,MATCH(P694&amp;"-"&amp;AQ$1,'تعرفه ها'!C:C,0),MATCH(F694,'تعرفه ها'!$2:$2,0),1),"---")</f>
        <v>---</v>
      </c>
      <c r="AR694" s="188" t="str">
        <f>IFERROR(INDEX('تعرفه ها'!A:Z,MATCH(P694&amp;"-"&amp;AR$1,'تعرفه ها'!C:C,0),MATCH(F694,'تعرفه ها'!$2:$2,0),1),"---")</f>
        <v>---</v>
      </c>
      <c r="AS694" s="265"/>
      <c r="AT694" s="415" t="str">
        <f t="shared" si="244"/>
        <v>---</v>
      </c>
      <c r="AU694" s="415" t="str">
        <f t="shared" si="245"/>
        <v>---</v>
      </c>
      <c r="AV694" s="415" t="str">
        <f t="shared" si="246"/>
        <v>---</v>
      </c>
      <c r="AW694" s="415" t="str">
        <f t="shared" si="247"/>
        <v>---</v>
      </c>
      <c r="AX694" s="415" t="str">
        <f t="shared" si="248"/>
        <v>---</v>
      </c>
      <c r="AY694" s="415" t="str">
        <f>IFERROR(AH694*INDEX('تعرفه ها'!A:Z,MATCH("عوارض برق به ازاء هر کیلووات",'تعرفه ها'!$C:$C,0),MATCH(F694,'تعرفه ها'!$2:$2,0)),"---")</f>
        <v>---</v>
      </c>
      <c r="AZ694" s="415" t="str">
        <f t="shared" si="249"/>
        <v>---</v>
      </c>
      <c r="BA694" s="415" t="str">
        <f>IFERROR(ROUND(((AX694+AY694+AZ694)*INDEX('تعرفه ها'!A:Z,MATCH("هزینه نگهداری و تعمیرات شبکه برق",'تعرفه ها'!$C:$C,0),MATCH(F694,'تعرفه ها'!$2:$2,0))/100),0),"---")</f>
        <v>---</v>
      </c>
      <c r="BB694" s="415">
        <f>IFERROR(IF(P694="دیماندی",ROUND(AJ694*INDEX('تعرفه ها'!A:Z,MATCH(BB$1,'تعرفه ها'!$C:$C,0),MATCH(F694,'تعرفه ها'!$2:$2,0))*J694/30,0),0),"---")</f>
        <v>0</v>
      </c>
      <c r="BC694" s="415"/>
      <c r="BD694" s="54" t="str">
        <f>IFERROR(IF(INDEX('اطلاعات دوره'!A:Z,MATCH(G694,'اطلاعات دوره'!C:C,0),MATCH("برق",'اطلاعات دوره'!$1:$1,0))="دارد",ROUND(AX694*INDEX('تعرفه ها'!A:Z,MATCH("پیک فصلی برق",'تعرفه ها'!$C:$C,0),MATCH(F694,'تعرفه ها'!$2:$2,0))/100,0),0),"---")</f>
        <v>---</v>
      </c>
      <c r="BE694" s="415" t="str">
        <f>IFERROR(ROUND(((AX694+AY694+AZ694+BA694+BB694+BC694+BD694)*INDEX('تعرفه ها'!A:Z,MATCH("مالیات برق",'تعرفه ها'!$C:$C,0),MATCH(F694,'تعرفه ها'!$2:$2,0))/100),0),"---")</f>
        <v>---</v>
      </c>
      <c r="BF694" s="415" t="str">
        <f t="shared" si="250"/>
        <v>---</v>
      </c>
      <c r="BG694" s="415" t="str">
        <f t="shared" si="254"/>
        <v>---</v>
      </c>
      <c r="BH694" s="415" t="str">
        <f t="shared" si="251"/>
        <v>---</v>
      </c>
      <c r="BI694" s="54" t="str">
        <f t="shared" si="252"/>
        <v>---</v>
      </c>
      <c r="BJ694" s="55" t="str">
        <f t="shared" si="253"/>
        <v>---</v>
      </c>
      <c r="BK694" s="262"/>
      <c r="BL694" s="183" t="str">
        <f>IFERROR(IF(INDEX(پرداخت!A:AZ,MATCH(A694&amp;" - "&amp;"برق",پرداخت!$B:$B,0),MATCH(G694,پرداخت!$1:$1,0))="نشده","نشده","شده"),"---")</f>
        <v>---</v>
      </c>
      <c r="BN694" s="257"/>
      <c r="BO694" s="257"/>
      <c r="BP694" s="257"/>
      <c r="BQ694" s="257"/>
      <c r="BR694" s="257"/>
      <c r="BS694" s="257"/>
      <c r="BT694" s="257"/>
      <c r="BU694" s="257"/>
      <c r="BV694" s="257"/>
      <c r="BW694" s="257"/>
      <c r="BX694" s="257"/>
      <c r="BY694" s="257"/>
      <c r="BZ694" s="257"/>
      <c r="CA694" s="257"/>
      <c r="CB694" s="257"/>
      <c r="CC694" s="257"/>
      <c r="CD694" s="257"/>
      <c r="CE694" s="257"/>
      <c r="CF694" s="257"/>
      <c r="CG694" s="257"/>
      <c r="CH694"/>
      <c r="CI694"/>
      <c r="CJ694"/>
      <c r="CK694"/>
    </row>
    <row r="695" spans="1:89" ht="33.75" hidden="1">
      <c r="A695" s="170"/>
      <c r="B695" s="47">
        <f>IFERROR(INDEX('اطلاعات انشعابات شرکتها'!A:BB,MATCH(A695,'اطلاعات انشعابات شرکتها'!A:A,0),MATCH(B$1,'اطلاعات انشعابات شرکتها'!$1:$1,0)),0)</f>
        <v>0</v>
      </c>
      <c r="C695" s="48">
        <f>IFERROR(INDEX('اطلاعات انشعابات شرکتها'!A:BB,MATCH(A695,'اطلاعات انشعابات شرکتها'!A:A,0),MATCH(C$1,'اطلاعات انشعابات شرکتها'!$1:$1,0)),0)</f>
        <v>0</v>
      </c>
      <c r="D695" s="45"/>
      <c r="E695" s="171"/>
      <c r="F695" s="170"/>
      <c r="G695" s="188" t="str">
        <f t="shared" si="232"/>
        <v>/</v>
      </c>
      <c r="H695" s="188">
        <f>IFERROR(INDEX('اطلاعات دوره'!A:Z,MATCH(G695,'اطلاعات دوره'!C:C,0),MATCH(H$1,'اطلاعات دوره'!$1:$1,0)),0)</f>
        <v>0</v>
      </c>
      <c r="I695" s="188">
        <f>IFERROR(INDEX('اطلاعات دوره'!A:Z,MATCH(G695,'اطلاعات دوره'!C:C,0),MATCH(I$1,'اطلاعات دوره'!$1:$1,0)),0)</f>
        <v>0</v>
      </c>
      <c r="J695" s="188">
        <f>IFERROR(INDEX('اطلاعات دوره'!A:Z,MATCH(G695,'اطلاعات دوره'!C:C,0),MATCH(J$1,'اطلاعات دوره'!$1:$1,0)),0)</f>
        <v>0</v>
      </c>
      <c r="K695" s="265"/>
      <c r="L695" s="188" t="str">
        <f>IFERROR(INDEX('اطلاعات دوره'!A:Z,MATCH(G695,'اطلاعات دوره'!C:C,0)-1,MATCH("عنوان",'اطلاعات دوره'!$1:$1,0)),"---")</f>
        <v>---</v>
      </c>
      <c r="M695" s="188" t="str">
        <f t="shared" si="233"/>
        <v>----</v>
      </c>
      <c r="N695" s="188" t="str">
        <f t="shared" si="234"/>
        <v>-/</v>
      </c>
      <c r="O695" s="265"/>
      <c r="P695" s="188">
        <f>IFERROR(INDEX('اطلاعات انشعابات شرکتها'!A:BB,MATCH(A695,'اطلاعات انشعابات شرکتها'!A:A,0),MATCH(P$1,'اطلاعات انشعابات شرکتها'!$1:$1,0)),0)</f>
        <v>0</v>
      </c>
      <c r="Q695" s="188">
        <f>IFERROR(INDEX('اطلاعات انشعابات شرکتها'!A:BB,MATCH(A695,'اطلاعات انشعابات شرکتها'!A:A,0),MATCH(Q$1,'اطلاعات انشعابات شرکتها'!$1:$1,0)),0)</f>
        <v>0</v>
      </c>
      <c r="R695" s="188">
        <f>IFERROR(INDEX('اطلاعات انشعابات شرکتها'!A:BB,MATCH(A695,'اطلاعات انشعابات شرکتها'!A:A,0),MATCH(R$1,'اطلاعات انشعابات شرکتها'!$1:$1,0)),0)</f>
        <v>0</v>
      </c>
      <c r="S695" s="265"/>
      <c r="T695" s="188">
        <f>IFERROR(INDEX('قرائت کنتور'!A:AZ,MATCH(A695&amp;"-"&amp;T$1,'قرائت کنتور'!B:B,0),MATCH(G695,'قرائت کنتور'!$1:$1,0)),0)</f>
        <v>0</v>
      </c>
      <c r="U695" s="188">
        <f>IFERROR(INDEX('قرائت کنتور'!A:AZ,MATCH(A695&amp;"-"&amp;U$1,'قرائت کنتور'!B:B,0),MATCH(L695,'قرائت کنتور'!$1:$1,0)),0)</f>
        <v>0</v>
      </c>
      <c r="V695" s="188">
        <f>IFERROR(INDEX('قرائت کنتور'!A:AZ,MATCH(A695&amp;"-"&amp;U$1,'قرائت کنتور'!B:B,0),MATCH(G695,'قرائت کنتور'!$1:$1,0)),0)</f>
        <v>0</v>
      </c>
      <c r="W695" s="188">
        <f>IFERROR(INDEX('قرائت کنتور'!A:AZ,MATCH(A695&amp;"-"&amp;W$1,'قرائت کنتور'!B:B,0),MATCH(L695,'قرائت کنتور'!$1:$1,0)),0)</f>
        <v>0</v>
      </c>
      <c r="X695" s="188">
        <f>IFERROR(INDEX('قرائت کنتور'!A:AZ,MATCH(A695&amp;"-"&amp;W$1,'قرائت کنتور'!B:B,0),MATCH(G695,'قرائت کنتور'!$1:$1,0)),0)</f>
        <v>0</v>
      </c>
      <c r="Y695" s="188">
        <f>IFERROR(INDEX('قرائت کنتور'!A:AZ,MATCH(A695&amp;"-"&amp;Y$1,'قرائت کنتور'!B:B,0),MATCH(L695,'قرائت کنتور'!$1:$1,0)),0)</f>
        <v>0</v>
      </c>
      <c r="Z695" s="188">
        <f>IFERROR(INDEX('قرائت کنتور'!A:AZ,MATCH(A695&amp;"-"&amp;Y$1,'قرائت کنتور'!B:B,0),MATCH(G695,'قرائت کنتور'!$1:$1,0)),0)</f>
        <v>0</v>
      </c>
      <c r="AA695" s="188">
        <f>IFERROR(INDEX('قرائت کنتور'!A:AZ,MATCH(A695&amp;"-"&amp;AA$1,'قرائت کنتور'!B:B,0),MATCH(L695,'قرائت کنتور'!$1:$1,0)),0)</f>
        <v>0</v>
      </c>
      <c r="AB695" s="188">
        <f>IFERROR(INDEX('قرائت کنتور'!A:AZ,MATCH(A695&amp;"-"&amp;AA$1,'قرائت کنتور'!B:B,0),MATCH(G695,'قرائت کنتور'!$1:$1,0)),0)</f>
        <v>0</v>
      </c>
      <c r="AC695" s="265"/>
      <c r="AD695" s="188">
        <f t="shared" si="235"/>
        <v>0</v>
      </c>
      <c r="AE695" s="188">
        <f t="shared" si="236"/>
        <v>0</v>
      </c>
      <c r="AF695" s="188">
        <f t="shared" si="237"/>
        <v>0</v>
      </c>
      <c r="AG695" s="188">
        <f t="shared" si="238"/>
        <v>0</v>
      </c>
      <c r="AH695" s="188">
        <f t="shared" si="239"/>
        <v>0</v>
      </c>
      <c r="AI695" s="188">
        <f t="shared" si="240"/>
        <v>0</v>
      </c>
      <c r="AJ695" s="188" t="str">
        <f t="shared" si="241"/>
        <v>0</v>
      </c>
      <c r="AK695" s="265"/>
      <c r="AL695" s="254" t="str">
        <f t="shared" si="242"/>
        <v>---</v>
      </c>
      <c r="AM695" s="254" t="str">
        <f t="shared" si="243"/>
        <v>---</v>
      </c>
      <c r="AN695" s="265"/>
      <c r="AO695" s="188" t="str">
        <f>IFERROR(INDEX('تعرفه ها'!A:Z,MATCH(P695&amp;"-"&amp;AO$1,'تعرفه ها'!C:C,0),MATCH(F695,'تعرفه ها'!$2:$2,0),1),"---")</f>
        <v>---</v>
      </c>
      <c r="AP695" s="188" t="str">
        <f>IFERROR(INDEX('تعرفه ها'!A:Z,MATCH(P695&amp;"-"&amp;AP$1,'تعرفه ها'!C:C,0),MATCH(F695,'تعرفه ها'!$2:$2,0),1),"---")</f>
        <v>---</v>
      </c>
      <c r="AQ695" s="188" t="str">
        <f>IFERROR(INDEX('تعرفه ها'!A:Z,MATCH(P695&amp;"-"&amp;AQ$1,'تعرفه ها'!C:C,0),MATCH(F695,'تعرفه ها'!$2:$2,0),1),"---")</f>
        <v>---</v>
      </c>
      <c r="AR695" s="188" t="str">
        <f>IFERROR(INDEX('تعرفه ها'!A:Z,MATCH(P695&amp;"-"&amp;AR$1,'تعرفه ها'!C:C,0),MATCH(F695,'تعرفه ها'!$2:$2,0),1),"---")</f>
        <v>---</v>
      </c>
      <c r="AS695" s="265"/>
      <c r="AT695" s="415" t="str">
        <f t="shared" si="244"/>
        <v>---</v>
      </c>
      <c r="AU695" s="415" t="str">
        <f t="shared" si="245"/>
        <v>---</v>
      </c>
      <c r="AV695" s="415" t="str">
        <f t="shared" si="246"/>
        <v>---</v>
      </c>
      <c r="AW695" s="415" t="str">
        <f t="shared" si="247"/>
        <v>---</v>
      </c>
      <c r="AX695" s="415" t="str">
        <f t="shared" si="248"/>
        <v>---</v>
      </c>
      <c r="AY695" s="415" t="str">
        <f>IFERROR(AH695*INDEX('تعرفه ها'!A:Z,MATCH("عوارض برق به ازاء هر کیلووات",'تعرفه ها'!$C:$C,0),MATCH(F695,'تعرفه ها'!$2:$2,0)),"---")</f>
        <v>---</v>
      </c>
      <c r="AZ695" s="415" t="str">
        <f t="shared" si="249"/>
        <v>---</v>
      </c>
      <c r="BA695" s="415" t="str">
        <f>IFERROR(ROUND(((AX695+AY695+AZ695)*INDEX('تعرفه ها'!A:Z,MATCH("هزینه نگهداری و تعمیرات شبکه برق",'تعرفه ها'!$C:$C,0),MATCH(F695,'تعرفه ها'!$2:$2,0))/100),0),"---")</f>
        <v>---</v>
      </c>
      <c r="BB695" s="415">
        <f>IFERROR(IF(P695="دیماندی",ROUND(AJ695*INDEX('تعرفه ها'!A:Z,MATCH(BB$1,'تعرفه ها'!$C:$C,0),MATCH(F695,'تعرفه ها'!$2:$2,0))*J695/30,0),0),"---")</f>
        <v>0</v>
      </c>
      <c r="BC695" s="415"/>
      <c r="BD695" s="54" t="str">
        <f>IFERROR(IF(INDEX('اطلاعات دوره'!A:Z,MATCH(G695,'اطلاعات دوره'!C:C,0),MATCH("برق",'اطلاعات دوره'!$1:$1,0))="دارد",ROUND(AX695*INDEX('تعرفه ها'!A:Z,MATCH("پیک فصلی برق",'تعرفه ها'!$C:$C,0),MATCH(F695,'تعرفه ها'!$2:$2,0))/100,0),0),"---")</f>
        <v>---</v>
      </c>
      <c r="BE695" s="415" t="str">
        <f>IFERROR(ROUND(((AX695+AY695+AZ695+BA695+BB695+BC695+BD695)*INDEX('تعرفه ها'!A:Z,MATCH("مالیات برق",'تعرفه ها'!$C:$C,0),MATCH(F695,'تعرفه ها'!$2:$2,0))/100),0),"---")</f>
        <v>---</v>
      </c>
      <c r="BF695" s="415" t="str">
        <f t="shared" si="250"/>
        <v>---</v>
      </c>
      <c r="BG695" s="415" t="str">
        <f t="shared" si="254"/>
        <v>---</v>
      </c>
      <c r="BH695" s="415" t="str">
        <f t="shared" si="251"/>
        <v>---</v>
      </c>
      <c r="BI695" s="54" t="str">
        <f t="shared" si="252"/>
        <v>---</v>
      </c>
      <c r="BJ695" s="55" t="str">
        <f t="shared" si="253"/>
        <v>---</v>
      </c>
      <c r="BK695" s="262"/>
      <c r="BL695" s="183" t="str">
        <f>IFERROR(IF(INDEX(پرداخت!A:AZ,MATCH(A695&amp;" - "&amp;"برق",پرداخت!$B:$B,0),MATCH(G695,پرداخت!$1:$1,0))="نشده","نشده","شده"),"---")</f>
        <v>---</v>
      </c>
      <c r="BN695" s="257"/>
      <c r="BO695" s="257"/>
      <c r="BP695" s="257"/>
      <c r="BQ695" s="257"/>
      <c r="BR695" s="257"/>
      <c r="BS695" s="257"/>
      <c r="BT695" s="257"/>
      <c r="BU695" s="257"/>
      <c r="BV695" s="257"/>
      <c r="BW695" s="257"/>
      <c r="BX695" s="257"/>
      <c r="BY695" s="257"/>
      <c r="BZ695" s="257"/>
      <c r="CA695" s="257"/>
      <c r="CB695" s="257"/>
      <c r="CC695" s="257"/>
      <c r="CD695" s="257"/>
      <c r="CE695" s="257"/>
      <c r="CF695" s="257"/>
      <c r="CG695" s="257"/>
      <c r="CH695"/>
      <c r="CI695"/>
      <c r="CJ695"/>
      <c r="CK695"/>
    </row>
    <row r="696" spans="1:89" ht="33.75" hidden="1">
      <c r="A696" s="170"/>
      <c r="B696" s="47">
        <f>IFERROR(INDEX('اطلاعات انشعابات شرکتها'!A:BB,MATCH(A696,'اطلاعات انشعابات شرکتها'!A:A,0),MATCH(B$1,'اطلاعات انشعابات شرکتها'!$1:$1,0)),0)</f>
        <v>0</v>
      </c>
      <c r="C696" s="48">
        <f>IFERROR(INDEX('اطلاعات انشعابات شرکتها'!A:BB,MATCH(A696,'اطلاعات انشعابات شرکتها'!A:A,0),MATCH(C$1,'اطلاعات انشعابات شرکتها'!$1:$1,0)),0)</f>
        <v>0</v>
      </c>
      <c r="D696" s="45"/>
      <c r="E696" s="171"/>
      <c r="F696" s="170"/>
      <c r="G696" s="188" t="str">
        <f t="shared" si="232"/>
        <v>/</v>
      </c>
      <c r="H696" s="188">
        <f>IFERROR(INDEX('اطلاعات دوره'!A:Z,MATCH(G696,'اطلاعات دوره'!C:C,0),MATCH(H$1,'اطلاعات دوره'!$1:$1,0)),0)</f>
        <v>0</v>
      </c>
      <c r="I696" s="188">
        <f>IFERROR(INDEX('اطلاعات دوره'!A:Z,MATCH(G696,'اطلاعات دوره'!C:C,0),MATCH(I$1,'اطلاعات دوره'!$1:$1,0)),0)</f>
        <v>0</v>
      </c>
      <c r="J696" s="188">
        <f>IFERROR(INDEX('اطلاعات دوره'!A:Z,MATCH(G696,'اطلاعات دوره'!C:C,0),MATCH(J$1,'اطلاعات دوره'!$1:$1,0)),0)</f>
        <v>0</v>
      </c>
      <c r="K696" s="265"/>
      <c r="L696" s="188" t="str">
        <f>IFERROR(INDEX('اطلاعات دوره'!A:Z,MATCH(G696,'اطلاعات دوره'!C:C,0)-1,MATCH("عنوان",'اطلاعات دوره'!$1:$1,0)),"---")</f>
        <v>---</v>
      </c>
      <c r="M696" s="188" t="str">
        <f t="shared" si="233"/>
        <v>----</v>
      </c>
      <c r="N696" s="188" t="str">
        <f t="shared" si="234"/>
        <v>-/</v>
      </c>
      <c r="O696" s="265"/>
      <c r="P696" s="188">
        <f>IFERROR(INDEX('اطلاعات انشعابات شرکتها'!A:BB,MATCH(A696,'اطلاعات انشعابات شرکتها'!A:A,0),MATCH(P$1,'اطلاعات انشعابات شرکتها'!$1:$1,0)),0)</f>
        <v>0</v>
      </c>
      <c r="Q696" s="188">
        <f>IFERROR(INDEX('اطلاعات انشعابات شرکتها'!A:BB,MATCH(A696,'اطلاعات انشعابات شرکتها'!A:A,0),MATCH(Q$1,'اطلاعات انشعابات شرکتها'!$1:$1,0)),0)</f>
        <v>0</v>
      </c>
      <c r="R696" s="188">
        <f>IFERROR(INDEX('اطلاعات انشعابات شرکتها'!A:BB,MATCH(A696,'اطلاعات انشعابات شرکتها'!A:A,0),MATCH(R$1,'اطلاعات انشعابات شرکتها'!$1:$1,0)),0)</f>
        <v>0</v>
      </c>
      <c r="S696" s="265"/>
      <c r="T696" s="188">
        <f>IFERROR(INDEX('قرائت کنتور'!A:AZ,MATCH(A696&amp;"-"&amp;T$1,'قرائت کنتور'!B:B,0),MATCH(G696,'قرائت کنتور'!$1:$1,0)),0)</f>
        <v>0</v>
      </c>
      <c r="U696" s="188">
        <f>IFERROR(INDEX('قرائت کنتور'!A:AZ,MATCH(A696&amp;"-"&amp;U$1,'قرائت کنتور'!B:B,0),MATCH(L696,'قرائت کنتور'!$1:$1,0)),0)</f>
        <v>0</v>
      </c>
      <c r="V696" s="188">
        <f>IFERROR(INDEX('قرائت کنتور'!A:AZ,MATCH(A696&amp;"-"&amp;U$1,'قرائت کنتور'!B:B,0),MATCH(G696,'قرائت کنتور'!$1:$1,0)),0)</f>
        <v>0</v>
      </c>
      <c r="W696" s="188">
        <f>IFERROR(INDEX('قرائت کنتور'!A:AZ,MATCH(A696&amp;"-"&amp;W$1,'قرائت کنتور'!B:B,0),MATCH(L696,'قرائت کنتور'!$1:$1,0)),0)</f>
        <v>0</v>
      </c>
      <c r="X696" s="188">
        <f>IFERROR(INDEX('قرائت کنتور'!A:AZ,MATCH(A696&amp;"-"&amp;W$1,'قرائت کنتور'!B:B,0),MATCH(G696,'قرائت کنتور'!$1:$1,0)),0)</f>
        <v>0</v>
      </c>
      <c r="Y696" s="188">
        <f>IFERROR(INDEX('قرائت کنتور'!A:AZ,MATCH(A696&amp;"-"&amp;Y$1,'قرائت کنتور'!B:B,0),MATCH(L696,'قرائت کنتور'!$1:$1,0)),0)</f>
        <v>0</v>
      </c>
      <c r="Z696" s="188">
        <f>IFERROR(INDEX('قرائت کنتور'!A:AZ,MATCH(A696&amp;"-"&amp;Y$1,'قرائت کنتور'!B:B,0),MATCH(G696,'قرائت کنتور'!$1:$1,0)),0)</f>
        <v>0</v>
      </c>
      <c r="AA696" s="188">
        <f>IFERROR(INDEX('قرائت کنتور'!A:AZ,MATCH(A696&amp;"-"&amp;AA$1,'قرائت کنتور'!B:B,0),MATCH(L696,'قرائت کنتور'!$1:$1,0)),0)</f>
        <v>0</v>
      </c>
      <c r="AB696" s="188">
        <f>IFERROR(INDEX('قرائت کنتور'!A:AZ,MATCH(A696&amp;"-"&amp;AA$1,'قرائت کنتور'!B:B,0),MATCH(G696,'قرائت کنتور'!$1:$1,0)),0)</f>
        <v>0</v>
      </c>
      <c r="AC696" s="265"/>
      <c r="AD696" s="188">
        <f t="shared" si="235"/>
        <v>0</v>
      </c>
      <c r="AE696" s="188">
        <f t="shared" si="236"/>
        <v>0</v>
      </c>
      <c r="AF696" s="188">
        <f t="shared" si="237"/>
        <v>0</v>
      </c>
      <c r="AG696" s="188">
        <f t="shared" si="238"/>
        <v>0</v>
      </c>
      <c r="AH696" s="188">
        <f t="shared" si="239"/>
        <v>0</v>
      </c>
      <c r="AI696" s="188">
        <f t="shared" si="240"/>
        <v>0</v>
      </c>
      <c r="AJ696" s="188" t="str">
        <f t="shared" si="241"/>
        <v>0</v>
      </c>
      <c r="AK696" s="265"/>
      <c r="AL696" s="254" t="str">
        <f t="shared" si="242"/>
        <v>---</v>
      </c>
      <c r="AM696" s="254" t="str">
        <f t="shared" si="243"/>
        <v>---</v>
      </c>
      <c r="AN696" s="265"/>
      <c r="AO696" s="188" t="str">
        <f>IFERROR(INDEX('تعرفه ها'!A:Z,MATCH(P696&amp;"-"&amp;AO$1,'تعرفه ها'!C:C,0),MATCH(F696,'تعرفه ها'!$2:$2,0),1),"---")</f>
        <v>---</v>
      </c>
      <c r="AP696" s="188" t="str">
        <f>IFERROR(INDEX('تعرفه ها'!A:Z,MATCH(P696&amp;"-"&amp;AP$1,'تعرفه ها'!C:C,0),MATCH(F696,'تعرفه ها'!$2:$2,0),1),"---")</f>
        <v>---</v>
      </c>
      <c r="AQ696" s="188" t="str">
        <f>IFERROR(INDEX('تعرفه ها'!A:Z,MATCH(P696&amp;"-"&amp;AQ$1,'تعرفه ها'!C:C,0),MATCH(F696,'تعرفه ها'!$2:$2,0),1),"---")</f>
        <v>---</v>
      </c>
      <c r="AR696" s="188" t="str">
        <f>IFERROR(INDEX('تعرفه ها'!A:Z,MATCH(P696&amp;"-"&amp;AR$1,'تعرفه ها'!C:C,0),MATCH(F696,'تعرفه ها'!$2:$2,0),1),"---")</f>
        <v>---</v>
      </c>
      <c r="AS696" s="265"/>
      <c r="AT696" s="415" t="str">
        <f t="shared" si="244"/>
        <v>---</v>
      </c>
      <c r="AU696" s="415" t="str">
        <f t="shared" si="245"/>
        <v>---</v>
      </c>
      <c r="AV696" s="415" t="str">
        <f t="shared" si="246"/>
        <v>---</v>
      </c>
      <c r="AW696" s="415" t="str">
        <f t="shared" si="247"/>
        <v>---</v>
      </c>
      <c r="AX696" s="415" t="str">
        <f t="shared" si="248"/>
        <v>---</v>
      </c>
      <c r="AY696" s="415" t="str">
        <f>IFERROR(AH696*INDEX('تعرفه ها'!A:Z,MATCH("عوارض برق به ازاء هر کیلووات",'تعرفه ها'!$C:$C,0),MATCH(F696,'تعرفه ها'!$2:$2,0)),"---")</f>
        <v>---</v>
      </c>
      <c r="AZ696" s="415" t="str">
        <f t="shared" si="249"/>
        <v>---</v>
      </c>
      <c r="BA696" s="415" t="str">
        <f>IFERROR(ROUND(((AX696+AY696+AZ696)*INDEX('تعرفه ها'!A:Z,MATCH("هزینه نگهداری و تعمیرات شبکه برق",'تعرفه ها'!$C:$C,0),MATCH(F696,'تعرفه ها'!$2:$2,0))/100),0),"---")</f>
        <v>---</v>
      </c>
      <c r="BB696" s="415">
        <f>IFERROR(IF(P696="دیماندی",ROUND(AJ696*INDEX('تعرفه ها'!A:Z,MATCH(BB$1,'تعرفه ها'!$C:$C,0),MATCH(F696,'تعرفه ها'!$2:$2,0))*J696/30,0),0),"---")</f>
        <v>0</v>
      </c>
      <c r="BC696" s="415"/>
      <c r="BD696" s="54" t="str">
        <f>IFERROR(IF(INDEX('اطلاعات دوره'!A:Z,MATCH(G696,'اطلاعات دوره'!C:C,0),MATCH("برق",'اطلاعات دوره'!$1:$1,0))="دارد",ROUND(AX696*INDEX('تعرفه ها'!A:Z,MATCH("پیک فصلی برق",'تعرفه ها'!$C:$C,0),MATCH(F696,'تعرفه ها'!$2:$2,0))/100,0),0),"---")</f>
        <v>---</v>
      </c>
      <c r="BE696" s="415" t="str">
        <f>IFERROR(ROUND(((AX696+AY696+AZ696+BA696+BB696+BC696+BD696)*INDEX('تعرفه ها'!A:Z,MATCH("مالیات برق",'تعرفه ها'!$C:$C,0),MATCH(F696,'تعرفه ها'!$2:$2,0))/100),0),"---")</f>
        <v>---</v>
      </c>
      <c r="BF696" s="415" t="str">
        <f t="shared" si="250"/>
        <v>---</v>
      </c>
      <c r="BG696" s="415" t="str">
        <f t="shared" si="254"/>
        <v>---</v>
      </c>
      <c r="BH696" s="415" t="str">
        <f t="shared" si="251"/>
        <v>---</v>
      </c>
      <c r="BI696" s="54" t="str">
        <f t="shared" si="252"/>
        <v>---</v>
      </c>
      <c r="BJ696" s="55" t="str">
        <f t="shared" si="253"/>
        <v>---</v>
      </c>
      <c r="BK696" s="262"/>
      <c r="BL696" s="183" t="str">
        <f>IFERROR(IF(INDEX(پرداخت!A:AZ,MATCH(A696&amp;" - "&amp;"برق",پرداخت!$B:$B,0),MATCH(G696,پرداخت!$1:$1,0))="نشده","نشده","شده"),"---")</f>
        <v>---</v>
      </c>
      <c r="BN696" s="257"/>
      <c r="BO696" s="257"/>
      <c r="BP696" s="257"/>
      <c r="BQ696" s="257"/>
      <c r="BR696" s="257"/>
      <c r="BS696" s="257"/>
      <c r="BT696" s="257"/>
      <c r="BU696" s="257"/>
      <c r="BV696" s="257"/>
      <c r="BW696" s="257"/>
      <c r="BX696" s="257"/>
      <c r="BY696" s="257"/>
      <c r="BZ696" s="257"/>
      <c r="CA696" s="257"/>
      <c r="CB696" s="257"/>
      <c r="CC696" s="257"/>
      <c r="CD696" s="257"/>
      <c r="CE696" s="257"/>
      <c r="CF696" s="257"/>
      <c r="CG696" s="257"/>
      <c r="CH696"/>
      <c r="CI696"/>
      <c r="CJ696"/>
      <c r="CK696"/>
    </row>
    <row r="697" spans="1:89" ht="33.75" hidden="1">
      <c r="A697" s="170"/>
      <c r="B697" s="47">
        <f>IFERROR(INDEX('اطلاعات انشعابات شرکتها'!A:BB,MATCH(A697,'اطلاعات انشعابات شرکتها'!A:A,0),MATCH(B$1,'اطلاعات انشعابات شرکتها'!$1:$1,0)),0)</f>
        <v>0</v>
      </c>
      <c r="C697" s="48">
        <f>IFERROR(INDEX('اطلاعات انشعابات شرکتها'!A:BB,MATCH(A697,'اطلاعات انشعابات شرکتها'!A:A,0),MATCH(C$1,'اطلاعات انشعابات شرکتها'!$1:$1,0)),0)</f>
        <v>0</v>
      </c>
      <c r="D697" s="45"/>
      <c r="E697" s="171"/>
      <c r="F697" s="170"/>
      <c r="G697" s="188" t="str">
        <f t="shared" si="232"/>
        <v>/</v>
      </c>
      <c r="H697" s="188">
        <f>IFERROR(INDEX('اطلاعات دوره'!A:Z,MATCH(G697,'اطلاعات دوره'!C:C,0),MATCH(H$1,'اطلاعات دوره'!$1:$1,0)),0)</f>
        <v>0</v>
      </c>
      <c r="I697" s="188">
        <f>IFERROR(INDEX('اطلاعات دوره'!A:Z,MATCH(G697,'اطلاعات دوره'!C:C,0),MATCH(I$1,'اطلاعات دوره'!$1:$1,0)),0)</f>
        <v>0</v>
      </c>
      <c r="J697" s="188">
        <f>IFERROR(INDEX('اطلاعات دوره'!A:Z,MATCH(G697,'اطلاعات دوره'!C:C,0),MATCH(J$1,'اطلاعات دوره'!$1:$1,0)),0)</f>
        <v>0</v>
      </c>
      <c r="K697" s="265"/>
      <c r="L697" s="188" t="str">
        <f>IFERROR(INDEX('اطلاعات دوره'!A:Z,MATCH(G697,'اطلاعات دوره'!C:C,0)-1,MATCH("عنوان",'اطلاعات دوره'!$1:$1,0)),"---")</f>
        <v>---</v>
      </c>
      <c r="M697" s="188" t="str">
        <f t="shared" si="233"/>
        <v>----</v>
      </c>
      <c r="N697" s="188" t="str">
        <f t="shared" si="234"/>
        <v>-/</v>
      </c>
      <c r="O697" s="265"/>
      <c r="P697" s="188">
        <f>IFERROR(INDEX('اطلاعات انشعابات شرکتها'!A:BB,MATCH(A697,'اطلاعات انشعابات شرکتها'!A:A,0),MATCH(P$1,'اطلاعات انشعابات شرکتها'!$1:$1,0)),0)</f>
        <v>0</v>
      </c>
      <c r="Q697" s="188">
        <f>IFERROR(INDEX('اطلاعات انشعابات شرکتها'!A:BB,MATCH(A697,'اطلاعات انشعابات شرکتها'!A:A,0),MATCH(Q$1,'اطلاعات انشعابات شرکتها'!$1:$1,0)),0)</f>
        <v>0</v>
      </c>
      <c r="R697" s="188">
        <f>IFERROR(INDEX('اطلاعات انشعابات شرکتها'!A:BB,MATCH(A697,'اطلاعات انشعابات شرکتها'!A:A,0),MATCH(R$1,'اطلاعات انشعابات شرکتها'!$1:$1,0)),0)</f>
        <v>0</v>
      </c>
      <c r="S697" s="265"/>
      <c r="T697" s="188">
        <f>IFERROR(INDEX('قرائت کنتور'!A:AZ,MATCH(A697&amp;"-"&amp;T$1,'قرائت کنتور'!B:B,0),MATCH(G697,'قرائت کنتور'!$1:$1,0)),0)</f>
        <v>0</v>
      </c>
      <c r="U697" s="188">
        <f>IFERROR(INDEX('قرائت کنتور'!A:AZ,MATCH(A697&amp;"-"&amp;U$1,'قرائت کنتور'!B:B,0),MATCH(L697,'قرائت کنتور'!$1:$1,0)),0)</f>
        <v>0</v>
      </c>
      <c r="V697" s="188">
        <f>IFERROR(INDEX('قرائت کنتور'!A:AZ,MATCH(A697&amp;"-"&amp;U$1,'قرائت کنتور'!B:B,0),MATCH(G697,'قرائت کنتور'!$1:$1,0)),0)</f>
        <v>0</v>
      </c>
      <c r="W697" s="188">
        <f>IFERROR(INDEX('قرائت کنتور'!A:AZ,MATCH(A697&amp;"-"&amp;W$1,'قرائت کنتور'!B:B,0),MATCH(L697,'قرائت کنتور'!$1:$1,0)),0)</f>
        <v>0</v>
      </c>
      <c r="X697" s="188">
        <f>IFERROR(INDEX('قرائت کنتور'!A:AZ,MATCH(A697&amp;"-"&amp;W$1,'قرائت کنتور'!B:B,0),MATCH(G697,'قرائت کنتور'!$1:$1,0)),0)</f>
        <v>0</v>
      </c>
      <c r="Y697" s="188">
        <f>IFERROR(INDEX('قرائت کنتور'!A:AZ,MATCH(A697&amp;"-"&amp;Y$1,'قرائت کنتور'!B:B,0),MATCH(L697,'قرائت کنتور'!$1:$1,0)),0)</f>
        <v>0</v>
      </c>
      <c r="Z697" s="188">
        <f>IFERROR(INDEX('قرائت کنتور'!A:AZ,MATCH(A697&amp;"-"&amp;Y$1,'قرائت کنتور'!B:B,0),MATCH(G697,'قرائت کنتور'!$1:$1,0)),0)</f>
        <v>0</v>
      </c>
      <c r="AA697" s="188">
        <f>IFERROR(INDEX('قرائت کنتور'!A:AZ,MATCH(A697&amp;"-"&amp;AA$1,'قرائت کنتور'!B:B,0),MATCH(L697,'قرائت کنتور'!$1:$1,0)),0)</f>
        <v>0</v>
      </c>
      <c r="AB697" s="188">
        <f>IFERROR(INDEX('قرائت کنتور'!A:AZ,MATCH(A697&amp;"-"&amp;AA$1,'قرائت کنتور'!B:B,0),MATCH(G697,'قرائت کنتور'!$1:$1,0)),0)</f>
        <v>0</v>
      </c>
      <c r="AC697" s="265"/>
      <c r="AD697" s="188">
        <f t="shared" si="235"/>
        <v>0</v>
      </c>
      <c r="AE697" s="188">
        <f t="shared" si="236"/>
        <v>0</v>
      </c>
      <c r="AF697" s="188">
        <f t="shared" si="237"/>
        <v>0</v>
      </c>
      <c r="AG697" s="188">
        <f t="shared" si="238"/>
        <v>0</v>
      </c>
      <c r="AH697" s="188">
        <f t="shared" si="239"/>
        <v>0</v>
      </c>
      <c r="AI697" s="188">
        <f t="shared" si="240"/>
        <v>0</v>
      </c>
      <c r="AJ697" s="188" t="str">
        <f t="shared" si="241"/>
        <v>0</v>
      </c>
      <c r="AK697" s="265"/>
      <c r="AL697" s="254" t="str">
        <f t="shared" si="242"/>
        <v>---</v>
      </c>
      <c r="AM697" s="254" t="str">
        <f t="shared" si="243"/>
        <v>---</v>
      </c>
      <c r="AN697" s="265"/>
      <c r="AO697" s="188" t="str">
        <f>IFERROR(INDEX('تعرفه ها'!A:Z,MATCH(P697&amp;"-"&amp;AO$1,'تعرفه ها'!C:C,0),MATCH(F697,'تعرفه ها'!$2:$2,0),1),"---")</f>
        <v>---</v>
      </c>
      <c r="AP697" s="188" t="str">
        <f>IFERROR(INDEX('تعرفه ها'!A:Z,MATCH(P697&amp;"-"&amp;AP$1,'تعرفه ها'!C:C,0),MATCH(F697,'تعرفه ها'!$2:$2,0),1),"---")</f>
        <v>---</v>
      </c>
      <c r="AQ697" s="188" t="str">
        <f>IFERROR(INDEX('تعرفه ها'!A:Z,MATCH(P697&amp;"-"&amp;AQ$1,'تعرفه ها'!C:C,0),MATCH(F697,'تعرفه ها'!$2:$2,0),1),"---")</f>
        <v>---</v>
      </c>
      <c r="AR697" s="188" t="str">
        <f>IFERROR(INDEX('تعرفه ها'!A:Z,MATCH(P697&amp;"-"&amp;AR$1,'تعرفه ها'!C:C,0),MATCH(F697,'تعرفه ها'!$2:$2,0),1),"---")</f>
        <v>---</v>
      </c>
      <c r="AS697" s="265"/>
      <c r="AT697" s="415" t="str">
        <f t="shared" si="244"/>
        <v>---</v>
      </c>
      <c r="AU697" s="415" t="str">
        <f t="shared" si="245"/>
        <v>---</v>
      </c>
      <c r="AV697" s="415" t="str">
        <f t="shared" si="246"/>
        <v>---</v>
      </c>
      <c r="AW697" s="415" t="str">
        <f t="shared" si="247"/>
        <v>---</v>
      </c>
      <c r="AX697" s="415" t="str">
        <f t="shared" si="248"/>
        <v>---</v>
      </c>
      <c r="AY697" s="415" t="str">
        <f>IFERROR(AH697*INDEX('تعرفه ها'!A:Z,MATCH("عوارض برق به ازاء هر کیلووات",'تعرفه ها'!$C:$C,0),MATCH(F697,'تعرفه ها'!$2:$2,0)),"---")</f>
        <v>---</v>
      </c>
      <c r="AZ697" s="415" t="str">
        <f t="shared" si="249"/>
        <v>---</v>
      </c>
      <c r="BA697" s="415" t="str">
        <f>IFERROR(ROUND(((AX697+AY697+AZ697)*INDEX('تعرفه ها'!A:Z,MATCH("هزینه نگهداری و تعمیرات شبکه برق",'تعرفه ها'!$C:$C,0),MATCH(F697,'تعرفه ها'!$2:$2,0))/100),0),"---")</f>
        <v>---</v>
      </c>
      <c r="BB697" s="415">
        <f>IFERROR(IF(P697="دیماندی",ROUND(AJ697*INDEX('تعرفه ها'!A:Z,MATCH(BB$1,'تعرفه ها'!$C:$C,0),MATCH(F697,'تعرفه ها'!$2:$2,0))*J697/30,0),0),"---")</f>
        <v>0</v>
      </c>
      <c r="BC697" s="415"/>
      <c r="BD697" s="54" t="str">
        <f>IFERROR(IF(INDEX('اطلاعات دوره'!A:Z,MATCH(G697,'اطلاعات دوره'!C:C,0),MATCH("برق",'اطلاعات دوره'!$1:$1,0))="دارد",ROUND(AX697*INDEX('تعرفه ها'!A:Z,MATCH("پیک فصلی برق",'تعرفه ها'!$C:$C,0),MATCH(F697,'تعرفه ها'!$2:$2,0))/100,0),0),"---")</f>
        <v>---</v>
      </c>
      <c r="BE697" s="415" t="str">
        <f>IFERROR(ROUND(((AX697+AY697+AZ697+BA697+BB697+BC697+BD697)*INDEX('تعرفه ها'!A:Z,MATCH("مالیات برق",'تعرفه ها'!$C:$C,0),MATCH(F697,'تعرفه ها'!$2:$2,0))/100),0),"---")</f>
        <v>---</v>
      </c>
      <c r="BF697" s="415" t="str">
        <f t="shared" si="250"/>
        <v>---</v>
      </c>
      <c r="BG697" s="415" t="str">
        <f t="shared" si="254"/>
        <v>---</v>
      </c>
      <c r="BH697" s="415" t="str">
        <f t="shared" si="251"/>
        <v>---</v>
      </c>
      <c r="BI697" s="54" t="str">
        <f t="shared" si="252"/>
        <v>---</v>
      </c>
      <c r="BJ697" s="55" t="str">
        <f t="shared" si="253"/>
        <v>---</v>
      </c>
      <c r="BK697" s="262"/>
      <c r="BL697" s="183" t="str">
        <f>IFERROR(IF(INDEX(پرداخت!A:AZ,MATCH(A697&amp;" - "&amp;"برق",پرداخت!$B:$B,0),MATCH(G697,پرداخت!$1:$1,0))="نشده","نشده","شده"),"---")</f>
        <v>---</v>
      </c>
      <c r="BN697" s="257"/>
      <c r="BO697" s="257"/>
      <c r="BP697" s="257"/>
      <c r="BQ697" s="257"/>
      <c r="BR697" s="257"/>
      <c r="BS697" s="257"/>
      <c r="BT697" s="257"/>
      <c r="BU697" s="257"/>
      <c r="BV697" s="257"/>
      <c r="BW697" s="257"/>
      <c r="BX697" s="257"/>
      <c r="BY697" s="257"/>
      <c r="BZ697" s="257"/>
      <c r="CA697" s="257"/>
      <c r="CB697" s="257"/>
      <c r="CC697" s="257"/>
      <c r="CD697" s="257"/>
      <c r="CE697" s="257"/>
      <c r="CF697" s="257"/>
      <c r="CG697" s="257"/>
      <c r="CH697"/>
      <c r="CI697"/>
      <c r="CJ697"/>
      <c r="CK697"/>
    </row>
    <row r="698" spans="1:89" ht="33.75" hidden="1">
      <c r="A698" s="170"/>
      <c r="B698" s="47">
        <f>IFERROR(INDEX('اطلاعات انشعابات شرکتها'!A:BB,MATCH(A698,'اطلاعات انشعابات شرکتها'!A:A,0),MATCH(B$1,'اطلاعات انشعابات شرکتها'!$1:$1,0)),0)</f>
        <v>0</v>
      </c>
      <c r="C698" s="48">
        <f>IFERROR(INDEX('اطلاعات انشعابات شرکتها'!A:BB,MATCH(A698,'اطلاعات انشعابات شرکتها'!A:A,0),MATCH(C$1,'اطلاعات انشعابات شرکتها'!$1:$1,0)),0)</f>
        <v>0</v>
      </c>
      <c r="D698" s="45"/>
      <c r="E698" s="171"/>
      <c r="F698" s="170"/>
      <c r="G698" s="188" t="str">
        <f t="shared" si="232"/>
        <v>/</v>
      </c>
      <c r="H698" s="188">
        <f>IFERROR(INDEX('اطلاعات دوره'!A:Z,MATCH(G698,'اطلاعات دوره'!C:C,0),MATCH(H$1,'اطلاعات دوره'!$1:$1,0)),0)</f>
        <v>0</v>
      </c>
      <c r="I698" s="188">
        <f>IFERROR(INDEX('اطلاعات دوره'!A:Z,MATCH(G698,'اطلاعات دوره'!C:C,0),MATCH(I$1,'اطلاعات دوره'!$1:$1,0)),0)</f>
        <v>0</v>
      </c>
      <c r="J698" s="188">
        <f>IFERROR(INDEX('اطلاعات دوره'!A:Z,MATCH(G698,'اطلاعات دوره'!C:C,0),MATCH(J$1,'اطلاعات دوره'!$1:$1,0)),0)</f>
        <v>0</v>
      </c>
      <c r="K698" s="265"/>
      <c r="L698" s="188" t="str">
        <f>IFERROR(INDEX('اطلاعات دوره'!A:Z,MATCH(G698,'اطلاعات دوره'!C:C,0)-1,MATCH("عنوان",'اطلاعات دوره'!$1:$1,0)),"---")</f>
        <v>---</v>
      </c>
      <c r="M698" s="188" t="str">
        <f t="shared" si="233"/>
        <v>----</v>
      </c>
      <c r="N698" s="188" t="str">
        <f t="shared" si="234"/>
        <v>-/</v>
      </c>
      <c r="O698" s="265"/>
      <c r="P698" s="188">
        <f>IFERROR(INDEX('اطلاعات انشعابات شرکتها'!A:BB,MATCH(A698,'اطلاعات انشعابات شرکتها'!A:A,0),MATCH(P$1,'اطلاعات انشعابات شرکتها'!$1:$1,0)),0)</f>
        <v>0</v>
      </c>
      <c r="Q698" s="188">
        <f>IFERROR(INDEX('اطلاعات انشعابات شرکتها'!A:BB,MATCH(A698,'اطلاعات انشعابات شرکتها'!A:A,0),MATCH(Q$1,'اطلاعات انشعابات شرکتها'!$1:$1,0)),0)</f>
        <v>0</v>
      </c>
      <c r="R698" s="188">
        <f>IFERROR(INDEX('اطلاعات انشعابات شرکتها'!A:BB,MATCH(A698,'اطلاعات انشعابات شرکتها'!A:A,0),MATCH(R$1,'اطلاعات انشعابات شرکتها'!$1:$1,0)),0)</f>
        <v>0</v>
      </c>
      <c r="S698" s="265"/>
      <c r="T698" s="188">
        <f>IFERROR(INDEX('قرائت کنتور'!A:AZ,MATCH(A698&amp;"-"&amp;T$1,'قرائت کنتور'!B:B,0),MATCH(G698,'قرائت کنتور'!$1:$1,0)),0)</f>
        <v>0</v>
      </c>
      <c r="U698" s="188">
        <f>IFERROR(INDEX('قرائت کنتور'!A:AZ,MATCH(A698&amp;"-"&amp;U$1,'قرائت کنتور'!B:B,0),MATCH(L698,'قرائت کنتور'!$1:$1,0)),0)</f>
        <v>0</v>
      </c>
      <c r="V698" s="188">
        <f>IFERROR(INDEX('قرائت کنتور'!A:AZ,MATCH(A698&amp;"-"&amp;U$1,'قرائت کنتور'!B:B,0),MATCH(G698,'قرائت کنتور'!$1:$1,0)),0)</f>
        <v>0</v>
      </c>
      <c r="W698" s="188">
        <f>IFERROR(INDEX('قرائت کنتور'!A:AZ,MATCH(A698&amp;"-"&amp;W$1,'قرائت کنتور'!B:B,0),MATCH(L698,'قرائت کنتور'!$1:$1,0)),0)</f>
        <v>0</v>
      </c>
      <c r="X698" s="188">
        <f>IFERROR(INDEX('قرائت کنتور'!A:AZ,MATCH(A698&amp;"-"&amp;W$1,'قرائت کنتور'!B:B,0),MATCH(G698,'قرائت کنتور'!$1:$1,0)),0)</f>
        <v>0</v>
      </c>
      <c r="Y698" s="188">
        <f>IFERROR(INDEX('قرائت کنتور'!A:AZ,MATCH(A698&amp;"-"&amp;Y$1,'قرائت کنتور'!B:B,0),MATCH(L698,'قرائت کنتور'!$1:$1,0)),0)</f>
        <v>0</v>
      </c>
      <c r="Z698" s="188">
        <f>IFERROR(INDEX('قرائت کنتور'!A:AZ,MATCH(A698&amp;"-"&amp;Y$1,'قرائت کنتور'!B:B,0),MATCH(G698,'قرائت کنتور'!$1:$1,0)),0)</f>
        <v>0</v>
      </c>
      <c r="AA698" s="188">
        <f>IFERROR(INDEX('قرائت کنتور'!A:AZ,MATCH(A698&amp;"-"&amp;AA$1,'قرائت کنتور'!B:B,0),MATCH(L698,'قرائت کنتور'!$1:$1,0)),0)</f>
        <v>0</v>
      </c>
      <c r="AB698" s="188">
        <f>IFERROR(INDEX('قرائت کنتور'!A:AZ,MATCH(A698&amp;"-"&amp;AA$1,'قرائت کنتور'!B:B,0),MATCH(G698,'قرائت کنتور'!$1:$1,0)),0)</f>
        <v>0</v>
      </c>
      <c r="AC698" s="265"/>
      <c r="AD698" s="188">
        <f t="shared" si="235"/>
        <v>0</v>
      </c>
      <c r="AE698" s="188">
        <f t="shared" si="236"/>
        <v>0</v>
      </c>
      <c r="AF698" s="188">
        <f t="shared" si="237"/>
        <v>0</v>
      </c>
      <c r="AG698" s="188">
        <f t="shared" si="238"/>
        <v>0</v>
      </c>
      <c r="AH698" s="188">
        <f t="shared" si="239"/>
        <v>0</v>
      </c>
      <c r="AI698" s="188">
        <f t="shared" si="240"/>
        <v>0</v>
      </c>
      <c r="AJ698" s="188" t="str">
        <f t="shared" si="241"/>
        <v>0</v>
      </c>
      <c r="AK698" s="265"/>
      <c r="AL698" s="254" t="str">
        <f t="shared" si="242"/>
        <v>---</v>
      </c>
      <c r="AM698" s="254" t="str">
        <f t="shared" si="243"/>
        <v>---</v>
      </c>
      <c r="AN698" s="265"/>
      <c r="AO698" s="188" t="str">
        <f>IFERROR(INDEX('تعرفه ها'!A:Z,MATCH(P698&amp;"-"&amp;AO$1,'تعرفه ها'!C:C,0),MATCH(F698,'تعرفه ها'!$2:$2,0),1),"---")</f>
        <v>---</v>
      </c>
      <c r="AP698" s="188" t="str">
        <f>IFERROR(INDEX('تعرفه ها'!A:Z,MATCH(P698&amp;"-"&amp;AP$1,'تعرفه ها'!C:C,0),MATCH(F698,'تعرفه ها'!$2:$2,0),1),"---")</f>
        <v>---</v>
      </c>
      <c r="AQ698" s="188" t="str">
        <f>IFERROR(INDEX('تعرفه ها'!A:Z,MATCH(P698&amp;"-"&amp;AQ$1,'تعرفه ها'!C:C,0),MATCH(F698,'تعرفه ها'!$2:$2,0),1),"---")</f>
        <v>---</v>
      </c>
      <c r="AR698" s="188" t="str">
        <f>IFERROR(INDEX('تعرفه ها'!A:Z,MATCH(P698&amp;"-"&amp;AR$1,'تعرفه ها'!C:C,0),MATCH(F698,'تعرفه ها'!$2:$2,0),1),"---")</f>
        <v>---</v>
      </c>
      <c r="AS698" s="265"/>
      <c r="AT698" s="415" t="str">
        <f t="shared" si="244"/>
        <v>---</v>
      </c>
      <c r="AU698" s="415" t="str">
        <f t="shared" si="245"/>
        <v>---</v>
      </c>
      <c r="AV698" s="415" t="str">
        <f t="shared" si="246"/>
        <v>---</v>
      </c>
      <c r="AW698" s="415" t="str">
        <f t="shared" si="247"/>
        <v>---</v>
      </c>
      <c r="AX698" s="415" t="str">
        <f t="shared" si="248"/>
        <v>---</v>
      </c>
      <c r="AY698" s="415" t="str">
        <f>IFERROR(AH698*INDEX('تعرفه ها'!A:Z,MATCH("عوارض برق به ازاء هر کیلووات",'تعرفه ها'!$C:$C,0),MATCH(F698,'تعرفه ها'!$2:$2,0)),"---")</f>
        <v>---</v>
      </c>
      <c r="AZ698" s="415" t="str">
        <f t="shared" si="249"/>
        <v>---</v>
      </c>
      <c r="BA698" s="415" t="str">
        <f>IFERROR(ROUND(((AX698+AY698+AZ698)*INDEX('تعرفه ها'!A:Z,MATCH("هزینه نگهداری و تعمیرات شبکه برق",'تعرفه ها'!$C:$C,0),MATCH(F698,'تعرفه ها'!$2:$2,0))/100),0),"---")</f>
        <v>---</v>
      </c>
      <c r="BB698" s="415">
        <f>IFERROR(IF(P698="دیماندی",ROUND(AJ698*INDEX('تعرفه ها'!A:Z,MATCH(BB$1,'تعرفه ها'!$C:$C,0),MATCH(F698,'تعرفه ها'!$2:$2,0))*J698/30,0),0),"---")</f>
        <v>0</v>
      </c>
      <c r="BC698" s="415"/>
      <c r="BD698" s="54" t="str">
        <f>IFERROR(IF(INDEX('اطلاعات دوره'!A:Z,MATCH(G698,'اطلاعات دوره'!C:C,0),MATCH("برق",'اطلاعات دوره'!$1:$1,0))="دارد",ROUND(AX698*INDEX('تعرفه ها'!A:Z,MATCH("پیک فصلی برق",'تعرفه ها'!$C:$C,0),MATCH(F698,'تعرفه ها'!$2:$2,0))/100,0),0),"---")</f>
        <v>---</v>
      </c>
      <c r="BE698" s="415" t="str">
        <f>IFERROR(ROUND(((AX698+AY698+AZ698+BA698+BB698+BC698+BD698)*INDEX('تعرفه ها'!A:Z,MATCH("مالیات برق",'تعرفه ها'!$C:$C,0),MATCH(F698,'تعرفه ها'!$2:$2,0))/100),0),"---")</f>
        <v>---</v>
      </c>
      <c r="BF698" s="415" t="str">
        <f t="shared" si="250"/>
        <v>---</v>
      </c>
      <c r="BG698" s="415" t="str">
        <f t="shared" si="254"/>
        <v>---</v>
      </c>
      <c r="BH698" s="415" t="str">
        <f t="shared" si="251"/>
        <v>---</v>
      </c>
      <c r="BI698" s="54" t="str">
        <f t="shared" si="252"/>
        <v>---</v>
      </c>
      <c r="BJ698" s="55" t="str">
        <f t="shared" si="253"/>
        <v>---</v>
      </c>
      <c r="BK698" s="262"/>
      <c r="BL698" s="183" t="str">
        <f>IFERROR(IF(INDEX(پرداخت!A:AZ,MATCH(A698&amp;" - "&amp;"برق",پرداخت!$B:$B,0),MATCH(G698,پرداخت!$1:$1,0))="نشده","نشده","شده"),"---")</f>
        <v>---</v>
      </c>
      <c r="BN698" s="257"/>
      <c r="BO698" s="257"/>
      <c r="BP698" s="257"/>
      <c r="BQ698" s="257"/>
      <c r="BR698" s="257"/>
      <c r="BS698" s="257"/>
      <c r="BT698" s="257"/>
      <c r="BU698" s="257"/>
      <c r="BV698" s="257"/>
      <c r="BW698" s="257"/>
      <c r="BX698" s="257"/>
      <c r="BY698" s="257"/>
      <c r="BZ698" s="257"/>
      <c r="CA698" s="257"/>
      <c r="CB698" s="257"/>
      <c r="CC698" s="257"/>
      <c r="CD698" s="257"/>
      <c r="CE698" s="257"/>
      <c r="CF698" s="257"/>
      <c r="CG698" s="257"/>
      <c r="CH698"/>
      <c r="CI698"/>
      <c r="CJ698"/>
      <c r="CK698"/>
    </row>
    <row r="699" spans="1:89" ht="33.75" hidden="1">
      <c r="A699" s="170"/>
      <c r="B699" s="47">
        <f>IFERROR(INDEX('اطلاعات انشعابات شرکتها'!A:BB,MATCH(A699,'اطلاعات انشعابات شرکتها'!A:A,0),MATCH(B$1,'اطلاعات انشعابات شرکتها'!$1:$1,0)),0)</f>
        <v>0</v>
      </c>
      <c r="C699" s="48">
        <f>IFERROR(INDEX('اطلاعات انشعابات شرکتها'!A:BB,MATCH(A699,'اطلاعات انشعابات شرکتها'!A:A,0),MATCH(C$1,'اطلاعات انشعابات شرکتها'!$1:$1,0)),0)</f>
        <v>0</v>
      </c>
      <c r="D699" s="45"/>
      <c r="E699" s="171"/>
      <c r="F699" s="170"/>
      <c r="G699" s="188" t="str">
        <f t="shared" si="232"/>
        <v>/</v>
      </c>
      <c r="H699" s="188">
        <f>IFERROR(INDEX('اطلاعات دوره'!A:Z,MATCH(G699,'اطلاعات دوره'!C:C,0),MATCH(H$1,'اطلاعات دوره'!$1:$1,0)),0)</f>
        <v>0</v>
      </c>
      <c r="I699" s="188">
        <f>IFERROR(INDEX('اطلاعات دوره'!A:Z,MATCH(G699,'اطلاعات دوره'!C:C,0),MATCH(I$1,'اطلاعات دوره'!$1:$1,0)),0)</f>
        <v>0</v>
      </c>
      <c r="J699" s="188">
        <f>IFERROR(INDEX('اطلاعات دوره'!A:Z,MATCH(G699,'اطلاعات دوره'!C:C,0),MATCH(J$1,'اطلاعات دوره'!$1:$1,0)),0)</f>
        <v>0</v>
      </c>
      <c r="K699" s="265"/>
      <c r="L699" s="188" t="str">
        <f>IFERROR(INDEX('اطلاعات دوره'!A:Z,MATCH(G699,'اطلاعات دوره'!C:C,0)-1,MATCH("عنوان",'اطلاعات دوره'!$1:$1,0)),"---")</f>
        <v>---</v>
      </c>
      <c r="M699" s="188" t="str">
        <f t="shared" si="233"/>
        <v>----</v>
      </c>
      <c r="N699" s="188" t="str">
        <f t="shared" si="234"/>
        <v>-/</v>
      </c>
      <c r="O699" s="265"/>
      <c r="P699" s="188">
        <f>IFERROR(INDEX('اطلاعات انشعابات شرکتها'!A:BB,MATCH(A699,'اطلاعات انشعابات شرکتها'!A:A,0),MATCH(P$1,'اطلاعات انشعابات شرکتها'!$1:$1,0)),0)</f>
        <v>0</v>
      </c>
      <c r="Q699" s="188">
        <f>IFERROR(INDEX('اطلاعات انشعابات شرکتها'!A:BB,MATCH(A699,'اطلاعات انشعابات شرکتها'!A:A,0),MATCH(Q$1,'اطلاعات انشعابات شرکتها'!$1:$1,0)),0)</f>
        <v>0</v>
      </c>
      <c r="R699" s="188">
        <f>IFERROR(INDEX('اطلاعات انشعابات شرکتها'!A:BB,MATCH(A699,'اطلاعات انشعابات شرکتها'!A:A,0),MATCH(R$1,'اطلاعات انشعابات شرکتها'!$1:$1,0)),0)</f>
        <v>0</v>
      </c>
      <c r="S699" s="265"/>
      <c r="T699" s="188">
        <f>IFERROR(INDEX('قرائت کنتور'!A:AZ,MATCH(A699&amp;"-"&amp;T$1,'قرائت کنتور'!B:B,0),MATCH(G699,'قرائت کنتور'!$1:$1,0)),0)</f>
        <v>0</v>
      </c>
      <c r="U699" s="188">
        <f>IFERROR(INDEX('قرائت کنتور'!A:AZ,MATCH(A699&amp;"-"&amp;U$1,'قرائت کنتور'!B:B,0),MATCH(L699,'قرائت کنتور'!$1:$1,0)),0)</f>
        <v>0</v>
      </c>
      <c r="V699" s="188">
        <f>IFERROR(INDEX('قرائت کنتور'!A:AZ,MATCH(A699&amp;"-"&amp;U$1,'قرائت کنتور'!B:B,0),MATCH(G699,'قرائت کنتور'!$1:$1,0)),0)</f>
        <v>0</v>
      </c>
      <c r="W699" s="188">
        <f>IFERROR(INDEX('قرائت کنتور'!A:AZ,MATCH(A699&amp;"-"&amp;W$1,'قرائت کنتور'!B:B,0),MATCH(L699,'قرائت کنتور'!$1:$1,0)),0)</f>
        <v>0</v>
      </c>
      <c r="X699" s="188">
        <f>IFERROR(INDEX('قرائت کنتور'!A:AZ,MATCH(A699&amp;"-"&amp;W$1,'قرائت کنتور'!B:B,0),MATCH(G699,'قرائت کنتور'!$1:$1,0)),0)</f>
        <v>0</v>
      </c>
      <c r="Y699" s="188">
        <f>IFERROR(INDEX('قرائت کنتور'!A:AZ,MATCH(A699&amp;"-"&amp;Y$1,'قرائت کنتور'!B:B,0),MATCH(L699,'قرائت کنتور'!$1:$1,0)),0)</f>
        <v>0</v>
      </c>
      <c r="Z699" s="188">
        <f>IFERROR(INDEX('قرائت کنتور'!A:AZ,MATCH(A699&amp;"-"&amp;Y$1,'قرائت کنتور'!B:B,0),MATCH(G699,'قرائت کنتور'!$1:$1,0)),0)</f>
        <v>0</v>
      </c>
      <c r="AA699" s="188">
        <f>IFERROR(INDEX('قرائت کنتور'!A:AZ,MATCH(A699&amp;"-"&amp;AA$1,'قرائت کنتور'!B:B,0),MATCH(L699,'قرائت کنتور'!$1:$1,0)),0)</f>
        <v>0</v>
      </c>
      <c r="AB699" s="188">
        <f>IFERROR(INDEX('قرائت کنتور'!A:AZ,MATCH(A699&amp;"-"&amp;AA$1,'قرائت کنتور'!B:B,0),MATCH(G699,'قرائت کنتور'!$1:$1,0)),0)</f>
        <v>0</v>
      </c>
      <c r="AC699" s="265"/>
      <c r="AD699" s="188">
        <f t="shared" si="235"/>
        <v>0</v>
      </c>
      <c r="AE699" s="188">
        <f t="shared" si="236"/>
        <v>0</v>
      </c>
      <c r="AF699" s="188">
        <f t="shared" si="237"/>
        <v>0</v>
      </c>
      <c r="AG699" s="188">
        <f t="shared" si="238"/>
        <v>0</v>
      </c>
      <c r="AH699" s="188">
        <f t="shared" si="239"/>
        <v>0</v>
      </c>
      <c r="AI699" s="188">
        <f t="shared" si="240"/>
        <v>0</v>
      </c>
      <c r="AJ699" s="188" t="str">
        <f t="shared" si="241"/>
        <v>0</v>
      </c>
      <c r="AK699" s="265"/>
      <c r="AL699" s="254" t="str">
        <f t="shared" si="242"/>
        <v>---</v>
      </c>
      <c r="AM699" s="254" t="str">
        <f t="shared" si="243"/>
        <v>---</v>
      </c>
      <c r="AN699" s="265"/>
      <c r="AO699" s="188" t="str">
        <f>IFERROR(INDEX('تعرفه ها'!A:Z,MATCH(P699&amp;"-"&amp;AO$1,'تعرفه ها'!C:C,0),MATCH(F699,'تعرفه ها'!$2:$2,0),1),"---")</f>
        <v>---</v>
      </c>
      <c r="AP699" s="188" t="str">
        <f>IFERROR(INDEX('تعرفه ها'!A:Z,MATCH(P699&amp;"-"&amp;AP$1,'تعرفه ها'!C:C,0),MATCH(F699,'تعرفه ها'!$2:$2,0),1),"---")</f>
        <v>---</v>
      </c>
      <c r="AQ699" s="188" t="str">
        <f>IFERROR(INDEX('تعرفه ها'!A:Z,MATCH(P699&amp;"-"&amp;AQ$1,'تعرفه ها'!C:C,0),MATCH(F699,'تعرفه ها'!$2:$2,0),1),"---")</f>
        <v>---</v>
      </c>
      <c r="AR699" s="188" t="str">
        <f>IFERROR(INDEX('تعرفه ها'!A:Z,MATCH(P699&amp;"-"&amp;AR$1,'تعرفه ها'!C:C,0),MATCH(F699,'تعرفه ها'!$2:$2,0),1),"---")</f>
        <v>---</v>
      </c>
      <c r="AS699" s="265"/>
      <c r="AT699" s="415" t="str">
        <f t="shared" si="244"/>
        <v>---</v>
      </c>
      <c r="AU699" s="415" t="str">
        <f t="shared" si="245"/>
        <v>---</v>
      </c>
      <c r="AV699" s="415" t="str">
        <f t="shared" si="246"/>
        <v>---</v>
      </c>
      <c r="AW699" s="415" t="str">
        <f t="shared" si="247"/>
        <v>---</v>
      </c>
      <c r="AX699" s="415" t="str">
        <f t="shared" si="248"/>
        <v>---</v>
      </c>
      <c r="AY699" s="415" t="str">
        <f>IFERROR(AH699*INDEX('تعرفه ها'!A:Z,MATCH("عوارض برق به ازاء هر کیلووات",'تعرفه ها'!$C:$C,0),MATCH(F699,'تعرفه ها'!$2:$2,0)),"---")</f>
        <v>---</v>
      </c>
      <c r="AZ699" s="415" t="str">
        <f t="shared" si="249"/>
        <v>---</v>
      </c>
      <c r="BA699" s="415" t="str">
        <f>IFERROR(ROUND(((AX699+AY699+AZ699)*INDEX('تعرفه ها'!A:Z,MATCH("هزینه نگهداری و تعمیرات شبکه برق",'تعرفه ها'!$C:$C,0),MATCH(F699,'تعرفه ها'!$2:$2,0))/100),0),"---")</f>
        <v>---</v>
      </c>
      <c r="BB699" s="415">
        <f>IFERROR(IF(P699="دیماندی",ROUND(AJ699*INDEX('تعرفه ها'!A:Z,MATCH(BB$1,'تعرفه ها'!$C:$C,0),MATCH(F699,'تعرفه ها'!$2:$2,0))*J699/30,0),0),"---")</f>
        <v>0</v>
      </c>
      <c r="BC699" s="415"/>
      <c r="BD699" s="54" t="str">
        <f>IFERROR(IF(INDEX('اطلاعات دوره'!A:Z,MATCH(G699,'اطلاعات دوره'!C:C,0),MATCH("برق",'اطلاعات دوره'!$1:$1,0))="دارد",ROUND(AX699*INDEX('تعرفه ها'!A:Z,MATCH("پیک فصلی برق",'تعرفه ها'!$C:$C,0),MATCH(F699,'تعرفه ها'!$2:$2,0))/100,0),0),"---")</f>
        <v>---</v>
      </c>
      <c r="BE699" s="415" t="str">
        <f>IFERROR(ROUND(((AX699+AY699+AZ699+BA699+BB699+BC699+BD699)*INDEX('تعرفه ها'!A:Z,MATCH("مالیات برق",'تعرفه ها'!$C:$C,0),MATCH(F699,'تعرفه ها'!$2:$2,0))/100),0),"---")</f>
        <v>---</v>
      </c>
      <c r="BF699" s="415" t="str">
        <f t="shared" si="250"/>
        <v>---</v>
      </c>
      <c r="BG699" s="415" t="str">
        <f t="shared" si="254"/>
        <v>---</v>
      </c>
      <c r="BH699" s="415" t="str">
        <f t="shared" si="251"/>
        <v>---</v>
      </c>
      <c r="BI699" s="54" t="str">
        <f t="shared" si="252"/>
        <v>---</v>
      </c>
      <c r="BJ699" s="55" t="str">
        <f t="shared" si="253"/>
        <v>---</v>
      </c>
      <c r="BK699" s="262"/>
      <c r="BL699" s="183" t="str">
        <f>IFERROR(IF(INDEX(پرداخت!A:AZ,MATCH(A699&amp;" - "&amp;"برق",پرداخت!$B:$B,0),MATCH(G699,پرداخت!$1:$1,0))="نشده","نشده","شده"),"---")</f>
        <v>---</v>
      </c>
      <c r="BN699" s="257"/>
      <c r="BO699" s="257"/>
      <c r="BP699" s="257"/>
      <c r="BQ699" s="257"/>
      <c r="BR699" s="257"/>
      <c r="BS699" s="257"/>
      <c r="BT699" s="257"/>
      <c r="BU699" s="257"/>
      <c r="BV699" s="257"/>
      <c r="BW699" s="257"/>
      <c r="BX699" s="257"/>
      <c r="BY699" s="257"/>
      <c r="BZ699" s="257"/>
      <c r="CA699" s="257"/>
      <c r="CB699" s="257"/>
      <c r="CC699" s="257"/>
      <c r="CD699" s="257"/>
      <c r="CE699" s="257"/>
      <c r="CF699" s="257"/>
      <c r="CG699" s="257"/>
      <c r="CH699"/>
      <c r="CI699"/>
      <c r="CJ699"/>
      <c r="CK699"/>
    </row>
    <row r="700" spans="1:89" ht="33.75" hidden="1">
      <c r="A700" s="170"/>
      <c r="B700" s="47">
        <f>IFERROR(INDEX('اطلاعات انشعابات شرکتها'!A:BB,MATCH(A700,'اطلاعات انشعابات شرکتها'!A:A,0),MATCH(B$1,'اطلاعات انشعابات شرکتها'!$1:$1,0)),0)</f>
        <v>0</v>
      </c>
      <c r="C700" s="48">
        <f>IFERROR(INDEX('اطلاعات انشعابات شرکتها'!A:BB,MATCH(A700,'اطلاعات انشعابات شرکتها'!A:A,0),MATCH(C$1,'اطلاعات انشعابات شرکتها'!$1:$1,0)),0)</f>
        <v>0</v>
      </c>
      <c r="D700" s="45"/>
      <c r="E700" s="171"/>
      <c r="F700" s="170"/>
      <c r="G700" s="188" t="str">
        <f t="shared" si="232"/>
        <v>/</v>
      </c>
      <c r="H700" s="188">
        <f>IFERROR(INDEX('اطلاعات دوره'!A:Z,MATCH(G700,'اطلاعات دوره'!C:C,0),MATCH(H$1,'اطلاعات دوره'!$1:$1,0)),0)</f>
        <v>0</v>
      </c>
      <c r="I700" s="188">
        <f>IFERROR(INDEX('اطلاعات دوره'!A:Z,MATCH(G700,'اطلاعات دوره'!C:C,0),MATCH(I$1,'اطلاعات دوره'!$1:$1,0)),0)</f>
        <v>0</v>
      </c>
      <c r="J700" s="188">
        <f>IFERROR(INDEX('اطلاعات دوره'!A:Z,MATCH(G700,'اطلاعات دوره'!C:C,0),MATCH(J$1,'اطلاعات دوره'!$1:$1,0)),0)</f>
        <v>0</v>
      </c>
      <c r="K700" s="265"/>
      <c r="L700" s="188" t="str">
        <f>IFERROR(INDEX('اطلاعات دوره'!A:Z,MATCH(G700,'اطلاعات دوره'!C:C,0)-1,MATCH("عنوان",'اطلاعات دوره'!$1:$1,0)),"---")</f>
        <v>---</v>
      </c>
      <c r="M700" s="188" t="str">
        <f t="shared" si="233"/>
        <v>----</v>
      </c>
      <c r="N700" s="188" t="str">
        <f t="shared" si="234"/>
        <v>-/</v>
      </c>
      <c r="O700" s="265"/>
      <c r="P700" s="188">
        <f>IFERROR(INDEX('اطلاعات انشعابات شرکتها'!A:BB,MATCH(A700,'اطلاعات انشعابات شرکتها'!A:A,0),MATCH(P$1,'اطلاعات انشعابات شرکتها'!$1:$1,0)),0)</f>
        <v>0</v>
      </c>
      <c r="Q700" s="188">
        <f>IFERROR(INDEX('اطلاعات انشعابات شرکتها'!A:BB,MATCH(A700,'اطلاعات انشعابات شرکتها'!A:A,0),MATCH(Q$1,'اطلاعات انشعابات شرکتها'!$1:$1,0)),0)</f>
        <v>0</v>
      </c>
      <c r="R700" s="188">
        <f>IFERROR(INDEX('اطلاعات انشعابات شرکتها'!A:BB,MATCH(A700,'اطلاعات انشعابات شرکتها'!A:A,0),MATCH(R$1,'اطلاعات انشعابات شرکتها'!$1:$1,0)),0)</f>
        <v>0</v>
      </c>
      <c r="S700" s="265"/>
      <c r="T700" s="188">
        <f>IFERROR(INDEX('قرائت کنتور'!A:AZ,MATCH(A700&amp;"-"&amp;T$1,'قرائت کنتور'!B:B,0),MATCH(G700,'قرائت کنتور'!$1:$1,0)),0)</f>
        <v>0</v>
      </c>
      <c r="U700" s="188">
        <f>IFERROR(INDEX('قرائت کنتور'!A:AZ,MATCH(A700&amp;"-"&amp;U$1,'قرائت کنتور'!B:B,0),MATCH(L700,'قرائت کنتور'!$1:$1,0)),0)</f>
        <v>0</v>
      </c>
      <c r="V700" s="188">
        <f>IFERROR(INDEX('قرائت کنتور'!A:AZ,MATCH(A700&amp;"-"&amp;U$1,'قرائت کنتور'!B:B,0),MATCH(G700,'قرائت کنتور'!$1:$1,0)),0)</f>
        <v>0</v>
      </c>
      <c r="W700" s="188">
        <f>IFERROR(INDEX('قرائت کنتور'!A:AZ,MATCH(A700&amp;"-"&amp;W$1,'قرائت کنتور'!B:B,0),MATCH(L700,'قرائت کنتور'!$1:$1,0)),0)</f>
        <v>0</v>
      </c>
      <c r="X700" s="188">
        <f>IFERROR(INDEX('قرائت کنتور'!A:AZ,MATCH(A700&amp;"-"&amp;W$1,'قرائت کنتور'!B:B,0),MATCH(G700,'قرائت کنتور'!$1:$1,0)),0)</f>
        <v>0</v>
      </c>
      <c r="Y700" s="188">
        <f>IFERROR(INDEX('قرائت کنتور'!A:AZ,MATCH(A700&amp;"-"&amp;Y$1,'قرائت کنتور'!B:B,0),MATCH(L700,'قرائت کنتور'!$1:$1,0)),0)</f>
        <v>0</v>
      </c>
      <c r="Z700" s="188">
        <f>IFERROR(INDEX('قرائت کنتور'!A:AZ,MATCH(A700&amp;"-"&amp;Y$1,'قرائت کنتور'!B:B,0),MATCH(G700,'قرائت کنتور'!$1:$1,0)),0)</f>
        <v>0</v>
      </c>
      <c r="AA700" s="188">
        <f>IFERROR(INDEX('قرائت کنتور'!A:AZ,MATCH(A700&amp;"-"&amp;AA$1,'قرائت کنتور'!B:B,0),MATCH(L700,'قرائت کنتور'!$1:$1,0)),0)</f>
        <v>0</v>
      </c>
      <c r="AB700" s="188">
        <f>IFERROR(INDEX('قرائت کنتور'!A:AZ,MATCH(A700&amp;"-"&amp;AA$1,'قرائت کنتور'!B:B,0),MATCH(G700,'قرائت کنتور'!$1:$1,0)),0)</f>
        <v>0</v>
      </c>
      <c r="AC700" s="265"/>
      <c r="AD700" s="188">
        <f t="shared" si="235"/>
        <v>0</v>
      </c>
      <c r="AE700" s="188">
        <f t="shared" si="236"/>
        <v>0</v>
      </c>
      <c r="AF700" s="188">
        <f t="shared" si="237"/>
        <v>0</v>
      </c>
      <c r="AG700" s="188">
        <f t="shared" si="238"/>
        <v>0</v>
      </c>
      <c r="AH700" s="188">
        <f t="shared" si="239"/>
        <v>0</v>
      </c>
      <c r="AI700" s="188">
        <f t="shared" si="240"/>
        <v>0</v>
      </c>
      <c r="AJ700" s="188" t="str">
        <f t="shared" si="241"/>
        <v>0</v>
      </c>
      <c r="AK700" s="265"/>
      <c r="AL700" s="254" t="str">
        <f t="shared" si="242"/>
        <v>---</v>
      </c>
      <c r="AM700" s="254" t="str">
        <f t="shared" si="243"/>
        <v>---</v>
      </c>
      <c r="AN700" s="265"/>
      <c r="AO700" s="188" t="str">
        <f>IFERROR(INDEX('تعرفه ها'!A:Z,MATCH(P700&amp;"-"&amp;AO$1,'تعرفه ها'!C:C,0),MATCH(F700,'تعرفه ها'!$2:$2,0),1),"---")</f>
        <v>---</v>
      </c>
      <c r="AP700" s="188" t="str">
        <f>IFERROR(INDEX('تعرفه ها'!A:Z,MATCH(P700&amp;"-"&amp;AP$1,'تعرفه ها'!C:C,0),MATCH(F700,'تعرفه ها'!$2:$2,0),1),"---")</f>
        <v>---</v>
      </c>
      <c r="AQ700" s="188" t="str">
        <f>IFERROR(INDEX('تعرفه ها'!A:Z,MATCH(P700&amp;"-"&amp;AQ$1,'تعرفه ها'!C:C,0),MATCH(F700,'تعرفه ها'!$2:$2,0),1),"---")</f>
        <v>---</v>
      </c>
      <c r="AR700" s="188" t="str">
        <f>IFERROR(INDEX('تعرفه ها'!A:Z,MATCH(P700&amp;"-"&amp;AR$1,'تعرفه ها'!C:C,0),MATCH(F700,'تعرفه ها'!$2:$2,0),1),"---")</f>
        <v>---</v>
      </c>
      <c r="AS700" s="265"/>
      <c r="AT700" s="415" t="str">
        <f t="shared" si="244"/>
        <v>---</v>
      </c>
      <c r="AU700" s="415" t="str">
        <f t="shared" si="245"/>
        <v>---</v>
      </c>
      <c r="AV700" s="415" t="str">
        <f t="shared" si="246"/>
        <v>---</v>
      </c>
      <c r="AW700" s="415" t="str">
        <f t="shared" si="247"/>
        <v>---</v>
      </c>
      <c r="AX700" s="415" t="str">
        <f t="shared" si="248"/>
        <v>---</v>
      </c>
      <c r="AY700" s="415" t="str">
        <f>IFERROR(AH700*INDEX('تعرفه ها'!A:Z,MATCH("عوارض برق به ازاء هر کیلووات",'تعرفه ها'!$C:$C,0),MATCH(F700,'تعرفه ها'!$2:$2,0)),"---")</f>
        <v>---</v>
      </c>
      <c r="AZ700" s="415" t="str">
        <f t="shared" si="249"/>
        <v>---</v>
      </c>
      <c r="BA700" s="415" t="str">
        <f>IFERROR(ROUND(((AX700+AY700+AZ700)*INDEX('تعرفه ها'!A:Z,MATCH("هزینه نگهداری و تعمیرات شبکه برق",'تعرفه ها'!$C:$C,0),MATCH(F700,'تعرفه ها'!$2:$2,0))/100),0),"---")</f>
        <v>---</v>
      </c>
      <c r="BB700" s="415">
        <f>IFERROR(IF(P700="دیماندی",ROUND(AJ700*INDEX('تعرفه ها'!A:Z,MATCH(BB$1,'تعرفه ها'!$C:$C,0),MATCH(F700,'تعرفه ها'!$2:$2,0))*J700/30,0),0),"---")</f>
        <v>0</v>
      </c>
      <c r="BC700" s="415"/>
      <c r="BD700" s="54" t="str">
        <f>IFERROR(IF(INDEX('اطلاعات دوره'!A:Z,MATCH(G700,'اطلاعات دوره'!C:C,0),MATCH("برق",'اطلاعات دوره'!$1:$1,0))="دارد",ROUND(AX700*INDEX('تعرفه ها'!A:Z,MATCH("پیک فصلی برق",'تعرفه ها'!$C:$C,0),MATCH(F700,'تعرفه ها'!$2:$2,0))/100,0),0),"---")</f>
        <v>---</v>
      </c>
      <c r="BE700" s="415" t="str">
        <f>IFERROR(ROUND(((AX700+AY700+AZ700+BA700+BB700+BC700+BD700)*INDEX('تعرفه ها'!A:Z,MATCH("مالیات برق",'تعرفه ها'!$C:$C,0),MATCH(F700,'تعرفه ها'!$2:$2,0))/100),0),"---")</f>
        <v>---</v>
      </c>
      <c r="BF700" s="415" t="str">
        <f t="shared" si="250"/>
        <v>---</v>
      </c>
      <c r="BG700" s="415" t="str">
        <f t="shared" si="254"/>
        <v>---</v>
      </c>
      <c r="BH700" s="415" t="str">
        <f t="shared" si="251"/>
        <v>---</v>
      </c>
      <c r="BI700" s="54" t="str">
        <f t="shared" si="252"/>
        <v>---</v>
      </c>
      <c r="BJ700" s="55" t="str">
        <f t="shared" si="253"/>
        <v>---</v>
      </c>
      <c r="BK700" s="262"/>
      <c r="BL700" s="183" t="str">
        <f>IFERROR(IF(INDEX(پرداخت!A:AZ,MATCH(A700&amp;" - "&amp;"برق",پرداخت!$B:$B,0),MATCH(G700,پرداخت!$1:$1,0))="نشده","نشده","شده"),"---")</f>
        <v>---</v>
      </c>
      <c r="BN700" s="257"/>
      <c r="BO700" s="257"/>
      <c r="BP700" s="257"/>
      <c r="BQ700" s="257"/>
      <c r="BR700" s="257"/>
      <c r="BS700" s="257"/>
      <c r="BT700" s="257"/>
      <c r="BU700" s="257"/>
      <c r="BV700" s="257"/>
      <c r="BW700" s="257"/>
      <c r="BX700" s="257"/>
      <c r="BY700" s="257"/>
      <c r="BZ700" s="257"/>
      <c r="CA700" s="257"/>
      <c r="CB700" s="257"/>
      <c r="CC700" s="257"/>
      <c r="CD700" s="257"/>
      <c r="CE700" s="257"/>
      <c r="CF700" s="257"/>
      <c r="CG700" s="257"/>
      <c r="CH700"/>
      <c r="CI700"/>
      <c r="CJ700"/>
      <c r="CK700"/>
    </row>
    <row r="701" spans="1:89" ht="33.75" hidden="1">
      <c r="A701" s="170"/>
      <c r="B701" s="47">
        <f>IFERROR(INDEX('اطلاعات انشعابات شرکتها'!A:BB,MATCH(A701,'اطلاعات انشعابات شرکتها'!A:A,0),MATCH(B$1,'اطلاعات انشعابات شرکتها'!$1:$1,0)),0)</f>
        <v>0</v>
      </c>
      <c r="C701" s="48">
        <f>IFERROR(INDEX('اطلاعات انشعابات شرکتها'!A:BB,MATCH(A701,'اطلاعات انشعابات شرکتها'!A:A,0),MATCH(C$1,'اطلاعات انشعابات شرکتها'!$1:$1,0)),0)</f>
        <v>0</v>
      </c>
      <c r="D701" s="45"/>
      <c r="E701" s="171"/>
      <c r="F701" s="170"/>
      <c r="G701" s="188" t="str">
        <f t="shared" si="232"/>
        <v>/</v>
      </c>
      <c r="H701" s="188">
        <f>IFERROR(INDEX('اطلاعات دوره'!A:Z,MATCH(G701,'اطلاعات دوره'!C:C,0),MATCH(H$1,'اطلاعات دوره'!$1:$1,0)),0)</f>
        <v>0</v>
      </c>
      <c r="I701" s="188">
        <f>IFERROR(INDEX('اطلاعات دوره'!A:Z,MATCH(G701,'اطلاعات دوره'!C:C,0),MATCH(I$1,'اطلاعات دوره'!$1:$1,0)),0)</f>
        <v>0</v>
      </c>
      <c r="J701" s="188">
        <f>IFERROR(INDEX('اطلاعات دوره'!A:Z,MATCH(G701,'اطلاعات دوره'!C:C,0),MATCH(J$1,'اطلاعات دوره'!$1:$1,0)),0)</f>
        <v>0</v>
      </c>
      <c r="K701" s="265"/>
      <c r="L701" s="188" t="str">
        <f>IFERROR(INDEX('اطلاعات دوره'!A:Z,MATCH(G701,'اطلاعات دوره'!C:C,0)-1,MATCH("عنوان",'اطلاعات دوره'!$1:$1,0)),"---")</f>
        <v>---</v>
      </c>
      <c r="M701" s="188" t="str">
        <f t="shared" si="233"/>
        <v>----</v>
      </c>
      <c r="N701" s="188" t="str">
        <f t="shared" si="234"/>
        <v>-/</v>
      </c>
      <c r="O701" s="265"/>
      <c r="P701" s="188">
        <f>IFERROR(INDEX('اطلاعات انشعابات شرکتها'!A:BB,MATCH(A701,'اطلاعات انشعابات شرکتها'!A:A,0),MATCH(P$1,'اطلاعات انشعابات شرکتها'!$1:$1,0)),0)</f>
        <v>0</v>
      </c>
      <c r="Q701" s="188">
        <f>IFERROR(INDEX('اطلاعات انشعابات شرکتها'!A:BB,MATCH(A701,'اطلاعات انشعابات شرکتها'!A:A,0),MATCH(Q$1,'اطلاعات انشعابات شرکتها'!$1:$1,0)),0)</f>
        <v>0</v>
      </c>
      <c r="R701" s="188">
        <f>IFERROR(INDEX('اطلاعات انشعابات شرکتها'!A:BB,MATCH(A701,'اطلاعات انشعابات شرکتها'!A:A,0),MATCH(R$1,'اطلاعات انشعابات شرکتها'!$1:$1,0)),0)</f>
        <v>0</v>
      </c>
      <c r="S701" s="265"/>
      <c r="T701" s="188">
        <f>IFERROR(INDEX('قرائت کنتور'!A:AZ,MATCH(A701&amp;"-"&amp;T$1,'قرائت کنتور'!B:B,0),MATCH(G701,'قرائت کنتور'!$1:$1,0)),0)</f>
        <v>0</v>
      </c>
      <c r="U701" s="188">
        <f>IFERROR(INDEX('قرائت کنتور'!A:AZ,MATCH(A701&amp;"-"&amp;U$1,'قرائت کنتور'!B:B,0),MATCH(L701,'قرائت کنتور'!$1:$1,0)),0)</f>
        <v>0</v>
      </c>
      <c r="V701" s="188">
        <f>IFERROR(INDEX('قرائت کنتور'!A:AZ,MATCH(A701&amp;"-"&amp;U$1,'قرائت کنتور'!B:B,0),MATCH(G701,'قرائت کنتور'!$1:$1,0)),0)</f>
        <v>0</v>
      </c>
      <c r="W701" s="188">
        <f>IFERROR(INDEX('قرائت کنتور'!A:AZ,MATCH(A701&amp;"-"&amp;W$1,'قرائت کنتور'!B:B,0),MATCH(L701,'قرائت کنتور'!$1:$1,0)),0)</f>
        <v>0</v>
      </c>
      <c r="X701" s="188">
        <f>IFERROR(INDEX('قرائت کنتور'!A:AZ,MATCH(A701&amp;"-"&amp;W$1,'قرائت کنتور'!B:B,0),MATCH(G701,'قرائت کنتور'!$1:$1,0)),0)</f>
        <v>0</v>
      </c>
      <c r="Y701" s="188">
        <f>IFERROR(INDEX('قرائت کنتور'!A:AZ,MATCH(A701&amp;"-"&amp;Y$1,'قرائت کنتور'!B:B,0),MATCH(L701,'قرائت کنتور'!$1:$1,0)),0)</f>
        <v>0</v>
      </c>
      <c r="Z701" s="188">
        <f>IFERROR(INDEX('قرائت کنتور'!A:AZ,MATCH(A701&amp;"-"&amp;Y$1,'قرائت کنتور'!B:B,0),MATCH(G701,'قرائت کنتور'!$1:$1,0)),0)</f>
        <v>0</v>
      </c>
      <c r="AA701" s="188">
        <f>IFERROR(INDEX('قرائت کنتور'!A:AZ,MATCH(A701&amp;"-"&amp;AA$1,'قرائت کنتور'!B:B,0),MATCH(L701,'قرائت کنتور'!$1:$1,0)),0)</f>
        <v>0</v>
      </c>
      <c r="AB701" s="188">
        <f>IFERROR(INDEX('قرائت کنتور'!A:AZ,MATCH(A701&amp;"-"&amp;AA$1,'قرائت کنتور'!B:B,0),MATCH(G701,'قرائت کنتور'!$1:$1,0)),0)</f>
        <v>0</v>
      </c>
      <c r="AC701" s="265"/>
      <c r="AD701" s="188">
        <f t="shared" si="235"/>
        <v>0</v>
      </c>
      <c r="AE701" s="188">
        <f t="shared" si="236"/>
        <v>0</v>
      </c>
      <c r="AF701" s="188">
        <f t="shared" si="237"/>
        <v>0</v>
      </c>
      <c r="AG701" s="188">
        <f t="shared" si="238"/>
        <v>0</v>
      </c>
      <c r="AH701" s="188">
        <f t="shared" si="239"/>
        <v>0</v>
      </c>
      <c r="AI701" s="188">
        <f t="shared" si="240"/>
        <v>0</v>
      </c>
      <c r="AJ701" s="188" t="str">
        <f t="shared" si="241"/>
        <v>0</v>
      </c>
      <c r="AK701" s="265"/>
      <c r="AL701" s="254" t="str">
        <f t="shared" si="242"/>
        <v>---</v>
      </c>
      <c r="AM701" s="254" t="str">
        <f t="shared" si="243"/>
        <v>---</v>
      </c>
      <c r="AN701" s="265"/>
      <c r="AO701" s="188" t="str">
        <f>IFERROR(INDEX('تعرفه ها'!A:Z,MATCH(P701&amp;"-"&amp;AO$1,'تعرفه ها'!C:C,0),MATCH(F701,'تعرفه ها'!$2:$2,0),1),"---")</f>
        <v>---</v>
      </c>
      <c r="AP701" s="188" t="str">
        <f>IFERROR(INDEX('تعرفه ها'!A:Z,MATCH(P701&amp;"-"&amp;AP$1,'تعرفه ها'!C:C,0),MATCH(F701,'تعرفه ها'!$2:$2,0),1),"---")</f>
        <v>---</v>
      </c>
      <c r="AQ701" s="188" t="str">
        <f>IFERROR(INDEX('تعرفه ها'!A:Z,MATCH(P701&amp;"-"&amp;AQ$1,'تعرفه ها'!C:C,0),MATCH(F701,'تعرفه ها'!$2:$2,0),1),"---")</f>
        <v>---</v>
      </c>
      <c r="AR701" s="188" t="str">
        <f>IFERROR(INDEX('تعرفه ها'!A:Z,MATCH(P701&amp;"-"&amp;AR$1,'تعرفه ها'!C:C,0),MATCH(F701,'تعرفه ها'!$2:$2,0),1),"---")</f>
        <v>---</v>
      </c>
      <c r="AS701" s="265"/>
      <c r="AT701" s="415" t="str">
        <f t="shared" si="244"/>
        <v>---</v>
      </c>
      <c r="AU701" s="415" t="str">
        <f t="shared" si="245"/>
        <v>---</v>
      </c>
      <c r="AV701" s="415" t="str">
        <f t="shared" si="246"/>
        <v>---</v>
      </c>
      <c r="AW701" s="415" t="str">
        <f t="shared" si="247"/>
        <v>---</v>
      </c>
      <c r="AX701" s="415" t="str">
        <f t="shared" si="248"/>
        <v>---</v>
      </c>
      <c r="AY701" s="415" t="str">
        <f>IFERROR(AH701*INDEX('تعرفه ها'!A:Z,MATCH("عوارض برق به ازاء هر کیلووات",'تعرفه ها'!$C:$C,0),MATCH(F701,'تعرفه ها'!$2:$2,0)),"---")</f>
        <v>---</v>
      </c>
      <c r="AZ701" s="415" t="str">
        <f t="shared" si="249"/>
        <v>---</v>
      </c>
      <c r="BA701" s="415" t="str">
        <f>IFERROR(ROUND(((AX701+AY701+AZ701)*INDEX('تعرفه ها'!A:Z,MATCH("هزینه نگهداری و تعمیرات شبکه برق",'تعرفه ها'!$C:$C,0),MATCH(F701,'تعرفه ها'!$2:$2,0))/100),0),"---")</f>
        <v>---</v>
      </c>
      <c r="BB701" s="415">
        <f>IFERROR(IF(P701="دیماندی",ROUND(AJ701*INDEX('تعرفه ها'!A:Z,MATCH(BB$1,'تعرفه ها'!$C:$C,0),MATCH(F701,'تعرفه ها'!$2:$2,0))*J701/30,0),0),"---")</f>
        <v>0</v>
      </c>
      <c r="BC701" s="415"/>
      <c r="BD701" s="54" t="str">
        <f>IFERROR(IF(INDEX('اطلاعات دوره'!A:Z,MATCH(G701,'اطلاعات دوره'!C:C,0),MATCH("برق",'اطلاعات دوره'!$1:$1,0))="دارد",ROUND(AX701*INDEX('تعرفه ها'!A:Z,MATCH("پیک فصلی برق",'تعرفه ها'!$C:$C,0),MATCH(F701,'تعرفه ها'!$2:$2,0))/100,0),0),"---")</f>
        <v>---</v>
      </c>
      <c r="BE701" s="415" t="str">
        <f>IFERROR(ROUND(((AX701+AY701+AZ701+BA701+BB701+BC701+BD701)*INDEX('تعرفه ها'!A:Z,MATCH("مالیات برق",'تعرفه ها'!$C:$C,0),MATCH(F701,'تعرفه ها'!$2:$2,0))/100),0),"---")</f>
        <v>---</v>
      </c>
      <c r="BF701" s="415" t="str">
        <f t="shared" si="250"/>
        <v>---</v>
      </c>
      <c r="BG701" s="415" t="str">
        <f t="shared" si="254"/>
        <v>---</v>
      </c>
      <c r="BH701" s="415" t="str">
        <f t="shared" si="251"/>
        <v>---</v>
      </c>
      <c r="BI701" s="54" t="str">
        <f t="shared" si="252"/>
        <v>---</v>
      </c>
      <c r="BJ701" s="55" t="str">
        <f t="shared" si="253"/>
        <v>---</v>
      </c>
      <c r="BK701" s="262"/>
      <c r="BL701" s="183" t="str">
        <f>IFERROR(IF(INDEX(پرداخت!A:AZ,MATCH(A701&amp;" - "&amp;"برق",پرداخت!$B:$B,0),MATCH(G701,پرداخت!$1:$1,0))="نشده","نشده","شده"),"---")</f>
        <v>---</v>
      </c>
      <c r="BN701" s="257"/>
      <c r="BO701" s="257"/>
      <c r="BP701" s="257"/>
      <c r="BQ701" s="257"/>
      <c r="BR701" s="257"/>
      <c r="BS701" s="257"/>
      <c r="BT701" s="257"/>
      <c r="BU701" s="257"/>
      <c r="BV701" s="257"/>
      <c r="BW701" s="257"/>
      <c r="BX701" s="257"/>
      <c r="BY701" s="257"/>
      <c r="BZ701" s="257"/>
      <c r="CA701" s="257"/>
      <c r="CB701" s="257"/>
      <c r="CC701" s="257"/>
      <c r="CD701" s="257"/>
      <c r="CE701" s="257"/>
      <c r="CF701" s="257"/>
      <c r="CG701" s="257"/>
      <c r="CH701"/>
      <c r="CI701"/>
      <c r="CJ701"/>
      <c r="CK701"/>
    </row>
    <row r="702" spans="1:89" ht="33.75" hidden="1">
      <c r="A702" s="170"/>
      <c r="B702" s="47">
        <f>IFERROR(INDEX('اطلاعات انشعابات شرکتها'!A:BB,MATCH(A702,'اطلاعات انشعابات شرکتها'!A:A,0),MATCH(B$1,'اطلاعات انشعابات شرکتها'!$1:$1,0)),0)</f>
        <v>0</v>
      </c>
      <c r="C702" s="48">
        <f>IFERROR(INDEX('اطلاعات انشعابات شرکتها'!A:BB,MATCH(A702,'اطلاعات انشعابات شرکتها'!A:A,0),MATCH(C$1,'اطلاعات انشعابات شرکتها'!$1:$1,0)),0)</f>
        <v>0</v>
      </c>
      <c r="D702" s="45"/>
      <c r="E702" s="171"/>
      <c r="F702" s="170"/>
      <c r="G702" s="188" t="str">
        <f t="shared" si="232"/>
        <v>/</v>
      </c>
      <c r="H702" s="188">
        <f>IFERROR(INDEX('اطلاعات دوره'!A:Z,MATCH(G702,'اطلاعات دوره'!C:C,0),MATCH(H$1,'اطلاعات دوره'!$1:$1,0)),0)</f>
        <v>0</v>
      </c>
      <c r="I702" s="188">
        <f>IFERROR(INDEX('اطلاعات دوره'!A:Z,MATCH(G702,'اطلاعات دوره'!C:C,0),MATCH(I$1,'اطلاعات دوره'!$1:$1,0)),0)</f>
        <v>0</v>
      </c>
      <c r="J702" s="188">
        <f>IFERROR(INDEX('اطلاعات دوره'!A:Z,MATCH(G702,'اطلاعات دوره'!C:C,0),MATCH(J$1,'اطلاعات دوره'!$1:$1,0)),0)</f>
        <v>0</v>
      </c>
      <c r="K702" s="265"/>
      <c r="L702" s="188" t="str">
        <f>IFERROR(INDEX('اطلاعات دوره'!A:Z,MATCH(G702,'اطلاعات دوره'!C:C,0)-1,MATCH("عنوان",'اطلاعات دوره'!$1:$1,0)),"---")</f>
        <v>---</v>
      </c>
      <c r="M702" s="188" t="str">
        <f t="shared" si="233"/>
        <v>----</v>
      </c>
      <c r="N702" s="188" t="str">
        <f t="shared" si="234"/>
        <v>-/</v>
      </c>
      <c r="O702" s="265"/>
      <c r="P702" s="188">
        <f>IFERROR(INDEX('اطلاعات انشعابات شرکتها'!A:BB,MATCH(A702,'اطلاعات انشعابات شرکتها'!A:A,0),MATCH(P$1,'اطلاعات انشعابات شرکتها'!$1:$1,0)),0)</f>
        <v>0</v>
      </c>
      <c r="Q702" s="188">
        <f>IFERROR(INDEX('اطلاعات انشعابات شرکتها'!A:BB,MATCH(A702,'اطلاعات انشعابات شرکتها'!A:A,0),MATCH(Q$1,'اطلاعات انشعابات شرکتها'!$1:$1,0)),0)</f>
        <v>0</v>
      </c>
      <c r="R702" s="188">
        <f>IFERROR(INDEX('اطلاعات انشعابات شرکتها'!A:BB,MATCH(A702,'اطلاعات انشعابات شرکتها'!A:A,0),MATCH(R$1,'اطلاعات انشعابات شرکتها'!$1:$1,0)),0)</f>
        <v>0</v>
      </c>
      <c r="S702" s="265"/>
      <c r="T702" s="188">
        <f>IFERROR(INDEX('قرائت کنتور'!A:AZ,MATCH(A702&amp;"-"&amp;T$1,'قرائت کنتور'!B:B,0),MATCH(G702,'قرائت کنتور'!$1:$1,0)),0)</f>
        <v>0</v>
      </c>
      <c r="U702" s="188">
        <f>IFERROR(INDEX('قرائت کنتور'!A:AZ,MATCH(A702&amp;"-"&amp;U$1,'قرائت کنتور'!B:B,0),MATCH(L702,'قرائت کنتور'!$1:$1,0)),0)</f>
        <v>0</v>
      </c>
      <c r="V702" s="188">
        <f>IFERROR(INDEX('قرائت کنتور'!A:AZ,MATCH(A702&amp;"-"&amp;U$1,'قرائت کنتور'!B:B,0),MATCH(G702,'قرائت کنتور'!$1:$1,0)),0)</f>
        <v>0</v>
      </c>
      <c r="W702" s="188">
        <f>IFERROR(INDEX('قرائت کنتور'!A:AZ,MATCH(A702&amp;"-"&amp;W$1,'قرائت کنتور'!B:B,0),MATCH(L702,'قرائت کنتور'!$1:$1,0)),0)</f>
        <v>0</v>
      </c>
      <c r="X702" s="188">
        <f>IFERROR(INDEX('قرائت کنتور'!A:AZ,MATCH(A702&amp;"-"&amp;W$1,'قرائت کنتور'!B:B,0),MATCH(G702,'قرائت کنتور'!$1:$1,0)),0)</f>
        <v>0</v>
      </c>
      <c r="Y702" s="188">
        <f>IFERROR(INDEX('قرائت کنتور'!A:AZ,MATCH(A702&amp;"-"&amp;Y$1,'قرائت کنتور'!B:B,0),MATCH(L702,'قرائت کنتور'!$1:$1,0)),0)</f>
        <v>0</v>
      </c>
      <c r="Z702" s="188">
        <f>IFERROR(INDEX('قرائت کنتور'!A:AZ,MATCH(A702&amp;"-"&amp;Y$1,'قرائت کنتور'!B:B,0),MATCH(G702,'قرائت کنتور'!$1:$1,0)),0)</f>
        <v>0</v>
      </c>
      <c r="AA702" s="188">
        <f>IFERROR(INDEX('قرائت کنتور'!A:AZ,MATCH(A702&amp;"-"&amp;AA$1,'قرائت کنتور'!B:B,0),MATCH(L702,'قرائت کنتور'!$1:$1,0)),0)</f>
        <v>0</v>
      </c>
      <c r="AB702" s="188">
        <f>IFERROR(INDEX('قرائت کنتور'!A:AZ,MATCH(A702&amp;"-"&amp;AA$1,'قرائت کنتور'!B:B,0),MATCH(G702,'قرائت کنتور'!$1:$1,0)),0)</f>
        <v>0</v>
      </c>
      <c r="AC702" s="265"/>
      <c r="AD702" s="188">
        <f t="shared" si="235"/>
        <v>0</v>
      </c>
      <c r="AE702" s="188">
        <f t="shared" si="236"/>
        <v>0</v>
      </c>
      <c r="AF702" s="188">
        <f t="shared" si="237"/>
        <v>0</v>
      </c>
      <c r="AG702" s="188">
        <f t="shared" si="238"/>
        <v>0</v>
      </c>
      <c r="AH702" s="188">
        <f t="shared" si="239"/>
        <v>0</v>
      </c>
      <c r="AI702" s="188">
        <f t="shared" si="240"/>
        <v>0</v>
      </c>
      <c r="AJ702" s="188" t="str">
        <f t="shared" si="241"/>
        <v>0</v>
      </c>
      <c r="AK702" s="265"/>
      <c r="AL702" s="254" t="str">
        <f t="shared" si="242"/>
        <v>---</v>
      </c>
      <c r="AM702" s="254" t="str">
        <f t="shared" si="243"/>
        <v>---</v>
      </c>
      <c r="AN702" s="265"/>
      <c r="AO702" s="188" t="str">
        <f>IFERROR(INDEX('تعرفه ها'!A:Z,MATCH(P702&amp;"-"&amp;AO$1,'تعرفه ها'!C:C,0),MATCH(F702,'تعرفه ها'!$2:$2,0),1),"---")</f>
        <v>---</v>
      </c>
      <c r="AP702" s="188" t="str">
        <f>IFERROR(INDEX('تعرفه ها'!A:Z,MATCH(P702&amp;"-"&amp;AP$1,'تعرفه ها'!C:C,0),MATCH(F702,'تعرفه ها'!$2:$2,0),1),"---")</f>
        <v>---</v>
      </c>
      <c r="AQ702" s="188" t="str">
        <f>IFERROR(INDEX('تعرفه ها'!A:Z,MATCH(P702&amp;"-"&amp;AQ$1,'تعرفه ها'!C:C,0),MATCH(F702,'تعرفه ها'!$2:$2,0),1),"---")</f>
        <v>---</v>
      </c>
      <c r="AR702" s="188" t="str">
        <f>IFERROR(INDEX('تعرفه ها'!A:Z,MATCH(P702&amp;"-"&amp;AR$1,'تعرفه ها'!C:C,0),MATCH(F702,'تعرفه ها'!$2:$2,0),1),"---")</f>
        <v>---</v>
      </c>
      <c r="AS702" s="265"/>
      <c r="AT702" s="415" t="str">
        <f t="shared" si="244"/>
        <v>---</v>
      </c>
      <c r="AU702" s="415" t="str">
        <f t="shared" si="245"/>
        <v>---</v>
      </c>
      <c r="AV702" s="415" t="str">
        <f t="shared" si="246"/>
        <v>---</v>
      </c>
      <c r="AW702" s="415" t="str">
        <f t="shared" si="247"/>
        <v>---</v>
      </c>
      <c r="AX702" s="415" t="str">
        <f t="shared" si="248"/>
        <v>---</v>
      </c>
      <c r="AY702" s="415" t="str">
        <f>IFERROR(AH702*INDEX('تعرفه ها'!A:Z,MATCH("عوارض برق به ازاء هر کیلووات",'تعرفه ها'!$C:$C,0),MATCH(F702,'تعرفه ها'!$2:$2,0)),"---")</f>
        <v>---</v>
      </c>
      <c r="AZ702" s="415" t="str">
        <f t="shared" si="249"/>
        <v>---</v>
      </c>
      <c r="BA702" s="415" t="str">
        <f>IFERROR(ROUND(((AX702+AY702+AZ702)*INDEX('تعرفه ها'!A:Z,MATCH("هزینه نگهداری و تعمیرات شبکه برق",'تعرفه ها'!$C:$C,0),MATCH(F702,'تعرفه ها'!$2:$2,0))/100),0),"---")</f>
        <v>---</v>
      </c>
      <c r="BB702" s="415">
        <f>IFERROR(IF(P702="دیماندی",ROUND(AJ702*INDEX('تعرفه ها'!A:Z,MATCH(BB$1,'تعرفه ها'!$C:$C,0),MATCH(F702,'تعرفه ها'!$2:$2,0))*J702/30,0),0),"---")</f>
        <v>0</v>
      </c>
      <c r="BC702" s="415"/>
      <c r="BD702" s="54" t="str">
        <f>IFERROR(IF(INDEX('اطلاعات دوره'!A:Z,MATCH(G702,'اطلاعات دوره'!C:C,0),MATCH("برق",'اطلاعات دوره'!$1:$1,0))="دارد",ROUND(AX702*INDEX('تعرفه ها'!A:Z,MATCH("پیک فصلی برق",'تعرفه ها'!$C:$C,0),MATCH(F702,'تعرفه ها'!$2:$2,0))/100,0),0),"---")</f>
        <v>---</v>
      </c>
      <c r="BE702" s="415" t="str">
        <f>IFERROR(ROUND(((AX702+AY702+AZ702+BA702+BB702+BC702+BD702)*INDEX('تعرفه ها'!A:Z,MATCH("مالیات برق",'تعرفه ها'!$C:$C,0),MATCH(F702,'تعرفه ها'!$2:$2,0))/100),0),"---")</f>
        <v>---</v>
      </c>
      <c r="BF702" s="415" t="str">
        <f t="shared" si="250"/>
        <v>---</v>
      </c>
      <c r="BG702" s="415" t="str">
        <f t="shared" si="254"/>
        <v>---</v>
      </c>
      <c r="BH702" s="415" t="str">
        <f t="shared" si="251"/>
        <v>---</v>
      </c>
      <c r="BI702" s="54" t="str">
        <f t="shared" si="252"/>
        <v>---</v>
      </c>
      <c r="BJ702" s="55" t="str">
        <f t="shared" si="253"/>
        <v>---</v>
      </c>
      <c r="BK702" s="262"/>
      <c r="BL702" s="183" t="str">
        <f>IFERROR(IF(INDEX(پرداخت!A:AZ,MATCH(A702&amp;" - "&amp;"برق",پرداخت!$B:$B,0),MATCH(G702,پرداخت!$1:$1,0))="نشده","نشده","شده"),"---")</f>
        <v>---</v>
      </c>
      <c r="BN702" s="257"/>
      <c r="BO702" s="257"/>
      <c r="BP702" s="257"/>
      <c r="BQ702" s="257"/>
      <c r="BR702" s="257"/>
      <c r="BS702" s="257"/>
      <c r="BT702" s="257"/>
      <c r="BU702" s="257"/>
      <c r="BV702" s="257"/>
      <c r="BW702" s="257"/>
      <c r="BX702" s="257"/>
      <c r="BY702" s="257"/>
      <c r="BZ702" s="257"/>
      <c r="CA702" s="257"/>
      <c r="CB702" s="257"/>
      <c r="CC702" s="257"/>
      <c r="CD702" s="257"/>
      <c r="CE702" s="257"/>
      <c r="CF702" s="257"/>
      <c r="CG702" s="257"/>
      <c r="CH702"/>
      <c r="CI702"/>
      <c r="CJ702"/>
      <c r="CK702"/>
    </row>
    <row r="703" spans="1:89" ht="33.75" hidden="1">
      <c r="A703" s="170"/>
      <c r="B703" s="47">
        <f>IFERROR(INDEX('اطلاعات انشعابات شرکتها'!A:BB,MATCH(A703,'اطلاعات انشعابات شرکتها'!A:A,0),MATCH(B$1,'اطلاعات انشعابات شرکتها'!$1:$1,0)),0)</f>
        <v>0</v>
      </c>
      <c r="C703" s="48">
        <f>IFERROR(INDEX('اطلاعات انشعابات شرکتها'!A:BB,MATCH(A703,'اطلاعات انشعابات شرکتها'!A:A,0),MATCH(C$1,'اطلاعات انشعابات شرکتها'!$1:$1,0)),0)</f>
        <v>0</v>
      </c>
      <c r="D703" s="45"/>
      <c r="E703" s="171"/>
      <c r="F703" s="170"/>
      <c r="G703" s="188" t="str">
        <f t="shared" si="232"/>
        <v>/</v>
      </c>
      <c r="H703" s="188">
        <f>IFERROR(INDEX('اطلاعات دوره'!A:Z,MATCH(G703,'اطلاعات دوره'!C:C,0),MATCH(H$1,'اطلاعات دوره'!$1:$1,0)),0)</f>
        <v>0</v>
      </c>
      <c r="I703" s="188">
        <f>IFERROR(INDEX('اطلاعات دوره'!A:Z,MATCH(G703,'اطلاعات دوره'!C:C,0),MATCH(I$1,'اطلاعات دوره'!$1:$1,0)),0)</f>
        <v>0</v>
      </c>
      <c r="J703" s="188">
        <f>IFERROR(INDEX('اطلاعات دوره'!A:Z,MATCH(G703,'اطلاعات دوره'!C:C,0),MATCH(J$1,'اطلاعات دوره'!$1:$1,0)),0)</f>
        <v>0</v>
      </c>
      <c r="K703" s="265"/>
      <c r="L703" s="188" t="str">
        <f>IFERROR(INDEX('اطلاعات دوره'!A:Z,MATCH(G703,'اطلاعات دوره'!C:C,0)-1,MATCH("عنوان",'اطلاعات دوره'!$1:$1,0)),"---")</f>
        <v>---</v>
      </c>
      <c r="M703" s="188" t="str">
        <f t="shared" si="233"/>
        <v>----</v>
      </c>
      <c r="N703" s="188" t="str">
        <f t="shared" si="234"/>
        <v>-/</v>
      </c>
      <c r="O703" s="265"/>
      <c r="P703" s="188">
        <f>IFERROR(INDEX('اطلاعات انشعابات شرکتها'!A:BB,MATCH(A703,'اطلاعات انشعابات شرکتها'!A:A,0),MATCH(P$1,'اطلاعات انشعابات شرکتها'!$1:$1,0)),0)</f>
        <v>0</v>
      </c>
      <c r="Q703" s="188">
        <f>IFERROR(INDEX('اطلاعات انشعابات شرکتها'!A:BB,MATCH(A703,'اطلاعات انشعابات شرکتها'!A:A,0),MATCH(Q$1,'اطلاعات انشعابات شرکتها'!$1:$1,0)),0)</f>
        <v>0</v>
      </c>
      <c r="R703" s="188">
        <f>IFERROR(INDEX('اطلاعات انشعابات شرکتها'!A:BB,MATCH(A703,'اطلاعات انشعابات شرکتها'!A:A,0),MATCH(R$1,'اطلاعات انشعابات شرکتها'!$1:$1,0)),0)</f>
        <v>0</v>
      </c>
      <c r="S703" s="265"/>
      <c r="T703" s="188">
        <f>IFERROR(INDEX('قرائت کنتور'!A:AZ,MATCH(A703&amp;"-"&amp;T$1,'قرائت کنتور'!B:B,0),MATCH(G703,'قرائت کنتور'!$1:$1,0)),0)</f>
        <v>0</v>
      </c>
      <c r="U703" s="188">
        <f>IFERROR(INDEX('قرائت کنتور'!A:AZ,MATCH(A703&amp;"-"&amp;U$1,'قرائت کنتور'!B:B,0),MATCH(L703,'قرائت کنتور'!$1:$1,0)),0)</f>
        <v>0</v>
      </c>
      <c r="V703" s="188">
        <f>IFERROR(INDEX('قرائت کنتور'!A:AZ,MATCH(A703&amp;"-"&amp;U$1,'قرائت کنتور'!B:B,0),MATCH(G703,'قرائت کنتور'!$1:$1,0)),0)</f>
        <v>0</v>
      </c>
      <c r="W703" s="188">
        <f>IFERROR(INDEX('قرائت کنتور'!A:AZ,MATCH(A703&amp;"-"&amp;W$1,'قرائت کنتور'!B:B,0),MATCH(L703,'قرائت کنتور'!$1:$1,0)),0)</f>
        <v>0</v>
      </c>
      <c r="X703" s="188">
        <f>IFERROR(INDEX('قرائت کنتور'!A:AZ,MATCH(A703&amp;"-"&amp;W$1,'قرائت کنتور'!B:B,0),MATCH(G703,'قرائت کنتور'!$1:$1,0)),0)</f>
        <v>0</v>
      </c>
      <c r="Y703" s="188">
        <f>IFERROR(INDEX('قرائت کنتور'!A:AZ,MATCH(A703&amp;"-"&amp;Y$1,'قرائت کنتور'!B:B,0),MATCH(L703,'قرائت کنتور'!$1:$1,0)),0)</f>
        <v>0</v>
      </c>
      <c r="Z703" s="188">
        <f>IFERROR(INDEX('قرائت کنتور'!A:AZ,MATCH(A703&amp;"-"&amp;Y$1,'قرائت کنتور'!B:B,0),MATCH(G703,'قرائت کنتور'!$1:$1,0)),0)</f>
        <v>0</v>
      </c>
      <c r="AA703" s="188">
        <f>IFERROR(INDEX('قرائت کنتور'!A:AZ,MATCH(A703&amp;"-"&amp;AA$1,'قرائت کنتور'!B:B,0),MATCH(L703,'قرائت کنتور'!$1:$1,0)),0)</f>
        <v>0</v>
      </c>
      <c r="AB703" s="188">
        <f>IFERROR(INDEX('قرائت کنتور'!A:AZ,MATCH(A703&amp;"-"&amp;AA$1,'قرائت کنتور'!B:B,0),MATCH(G703,'قرائت کنتور'!$1:$1,0)),0)</f>
        <v>0</v>
      </c>
      <c r="AC703" s="265"/>
      <c r="AD703" s="188">
        <f t="shared" si="235"/>
        <v>0</v>
      </c>
      <c r="AE703" s="188">
        <f t="shared" si="236"/>
        <v>0</v>
      </c>
      <c r="AF703" s="188">
        <f t="shared" si="237"/>
        <v>0</v>
      </c>
      <c r="AG703" s="188">
        <f t="shared" si="238"/>
        <v>0</v>
      </c>
      <c r="AH703" s="188">
        <f t="shared" si="239"/>
        <v>0</v>
      </c>
      <c r="AI703" s="188">
        <f t="shared" si="240"/>
        <v>0</v>
      </c>
      <c r="AJ703" s="188" t="str">
        <f t="shared" si="241"/>
        <v>0</v>
      </c>
      <c r="AK703" s="265"/>
      <c r="AL703" s="254" t="str">
        <f t="shared" si="242"/>
        <v>---</v>
      </c>
      <c r="AM703" s="254" t="str">
        <f t="shared" si="243"/>
        <v>---</v>
      </c>
      <c r="AN703" s="265"/>
      <c r="AO703" s="188" t="str">
        <f>IFERROR(INDEX('تعرفه ها'!A:Z,MATCH(P703&amp;"-"&amp;AO$1,'تعرفه ها'!C:C,0),MATCH(F703,'تعرفه ها'!$2:$2,0),1),"---")</f>
        <v>---</v>
      </c>
      <c r="AP703" s="188" t="str">
        <f>IFERROR(INDEX('تعرفه ها'!A:Z,MATCH(P703&amp;"-"&amp;AP$1,'تعرفه ها'!C:C,0),MATCH(F703,'تعرفه ها'!$2:$2,0),1),"---")</f>
        <v>---</v>
      </c>
      <c r="AQ703" s="188" t="str">
        <f>IFERROR(INDEX('تعرفه ها'!A:Z,MATCH(P703&amp;"-"&amp;AQ$1,'تعرفه ها'!C:C,0),MATCH(F703,'تعرفه ها'!$2:$2,0),1),"---")</f>
        <v>---</v>
      </c>
      <c r="AR703" s="188" t="str">
        <f>IFERROR(INDEX('تعرفه ها'!A:Z,MATCH(P703&amp;"-"&amp;AR$1,'تعرفه ها'!C:C,0),MATCH(F703,'تعرفه ها'!$2:$2,0),1),"---")</f>
        <v>---</v>
      </c>
      <c r="AS703" s="265"/>
      <c r="AT703" s="415" t="str">
        <f t="shared" si="244"/>
        <v>---</v>
      </c>
      <c r="AU703" s="415" t="str">
        <f t="shared" si="245"/>
        <v>---</v>
      </c>
      <c r="AV703" s="415" t="str">
        <f t="shared" si="246"/>
        <v>---</v>
      </c>
      <c r="AW703" s="415" t="str">
        <f t="shared" si="247"/>
        <v>---</v>
      </c>
      <c r="AX703" s="415" t="str">
        <f t="shared" si="248"/>
        <v>---</v>
      </c>
      <c r="AY703" s="415" t="str">
        <f>IFERROR(AH703*INDEX('تعرفه ها'!A:Z,MATCH("عوارض برق به ازاء هر کیلووات",'تعرفه ها'!$C:$C,0),MATCH(F703,'تعرفه ها'!$2:$2,0)),"---")</f>
        <v>---</v>
      </c>
      <c r="AZ703" s="415" t="str">
        <f t="shared" si="249"/>
        <v>---</v>
      </c>
      <c r="BA703" s="415" t="str">
        <f>IFERROR(ROUND(((AX703+AY703+AZ703)*INDEX('تعرفه ها'!A:Z,MATCH("هزینه نگهداری و تعمیرات شبکه برق",'تعرفه ها'!$C:$C,0),MATCH(F703,'تعرفه ها'!$2:$2,0))/100),0),"---")</f>
        <v>---</v>
      </c>
      <c r="BB703" s="415">
        <f>IFERROR(IF(P703="دیماندی",ROUND(AJ703*INDEX('تعرفه ها'!A:Z,MATCH(BB$1,'تعرفه ها'!$C:$C,0),MATCH(F703,'تعرفه ها'!$2:$2,0))*J703/30,0),0),"---")</f>
        <v>0</v>
      </c>
      <c r="BC703" s="415"/>
      <c r="BD703" s="54" t="str">
        <f>IFERROR(IF(INDEX('اطلاعات دوره'!A:Z,MATCH(G703,'اطلاعات دوره'!C:C,0),MATCH("برق",'اطلاعات دوره'!$1:$1,0))="دارد",ROUND(AX703*INDEX('تعرفه ها'!A:Z,MATCH("پیک فصلی برق",'تعرفه ها'!$C:$C,0),MATCH(F703,'تعرفه ها'!$2:$2,0))/100,0),0),"---")</f>
        <v>---</v>
      </c>
      <c r="BE703" s="415" t="str">
        <f>IFERROR(ROUND(((AX703+AY703+AZ703+BA703+BB703+BC703+BD703)*INDEX('تعرفه ها'!A:Z,MATCH("مالیات برق",'تعرفه ها'!$C:$C,0),MATCH(F703,'تعرفه ها'!$2:$2,0))/100),0),"---")</f>
        <v>---</v>
      </c>
      <c r="BF703" s="415" t="str">
        <f t="shared" si="250"/>
        <v>---</v>
      </c>
      <c r="BG703" s="415" t="str">
        <f t="shared" si="254"/>
        <v>---</v>
      </c>
      <c r="BH703" s="415" t="str">
        <f t="shared" si="251"/>
        <v>---</v>
      </c>
      <c r="BI703" s="54" t="str">
        <f t="shared" si="252"/>
        <v>---</v>
      </c>
      <c r="BJ703" s="55" t="str">
        <f t="shared" si="253"/>
        <v>---</v>
      </c>
      <c r="BK703" s="262"/>
      <c r="BL703" s="183" t="str">
        <f>IFERROR(IF(INDEX(پرداخت!A:AZ,MATCH(A703&amp;" - "&amp;"برق",پرداخت!$B:$B,0),MATCH(G703,پرداخت!$1:$1,0))="نشده","نشده","شده"),"---")</f>
        <v>---</v>
      </c>
      <c r="BN703" s="257"/>
      <c r="BO703" s="257"/>
      <c r="BP703" s="257"/>
      <c r="BQ703" s="257"/>
      <c r="BR703" s="257"/>
      <c r="BS703" s="257"/>
      <c r="BT703" s="257"/>
      <c r="BU703" s="257"/>
      <c r="BV703" s="257"/>
      <c r="BW703" s="257"/>
      <c r="BX703" s="257"/>
      <c r="BY703" s="257"/>
      <c r="BZ703" s="257"/>
      <c r="CA703" s="257"/>
      <c r="CB703" s="257"/>
      <c r="CC703" s="257"/>
      <c r="CD703" s="257"/>
      <c r="CE703" s="257"/>
      <c r="CF703" s="257"/>
      <c r="CG703" s="257"/>
      <c r="CH703"/>
      <c r="CI703"/>
      <c r="CJ703"/>
      <c r="CK703"/>
    </row>
    <row r="704" spans="1:89" ht="33.75" hidden="1">
      <c r="A704" s="170"/>
      <c r="B704" s="47">
        <f>IFERROR(INDEX('اطلاعات انشعابات شرکتها'!A:BB,MATCH(A704,'اطلاعات انشعابات شرکتها'!A:A,0),MATCH(B$1,'اطلاعات انشعابات شرکتها'!$1:$1,0)),0)</f>
        <v>0</v>
      </c>
      <c r="C704" s="48">
        <f>IFERROR(INDEX('اطلاعات انشعابات شرکتها'!A:BB,MATCH(A704,'اطلاعات انشعابات شرکتها'!A:A,0),MATCH(C$1,'اطلاعات انشعابات شرکتها'!$1:$1,0)),0)</f>
        <v>0</v>
      </c>
      <c r="D704" s="45"/>
      <c r="E704" s="171"/>
      <c r="F704" s="170"/>
      <c r="G704" s="188" t="str">
        <f t="shared" si="232"/>
        <v>/</v>
      </c>
      <c r="H704" s="188">
        <f>IFERROR(INDEX('اطلاعات دوره'!A:Z,MATCH(G704,'اطلاعات دوره'!C:C,0),MATCH(H$1,'اطلاعات دوره'!$1:$1,0)),0)</f>
        <v>0</v>
      </c>
      <c r="I704" s="188">
        <f>IFERROR(INDEX('اطلاعات دوره'!A:Z,MATCH(G704,'اطلاعات دوره'!C:C,0),MATCH(I$1,'اطلاعات دوره'!$1:$1,0)),0)</f>
        <v>0</v>
      </c>
      <c r="J704" s="188">
        <f>IFERROR(INDEX('اطلاعات دوره'!A:Z,MATCH(G704,'اطلاعات دوره'!C:C,0),MATCH(J$1,'اطلاعات دوره'!$1:$1,0)),0)</f>
        <v>0</v>
      </c>
      <c r="K704" s="265"/>
      <c r="L704" s="188" t="str">
        <f>IFERROR(INDEX('اطلاعات دوره'!A:Z,MATCH(G704,'اطلاعات دوره'!C:C,0)-1,MATCH("عنوان",'اطلاعات دوره'!$1:$1,0)),"---")</f>
        <v>---</v>
      </c>
      <c r="M704" s="188" t="str">
        <f t="shared" si="233"/>
        <v>----</v>
      </c>
      <c r="N704" s="188" t="str">
        <f t="shared" si="234"/>
        <v>-/</v>
      </c>
      <c r="O704" s="265"/>
      <c r="P704" s="188">
        <f>IFERROR(INDEX('اطلاعات انشعابات شرکتها'!A:BB,MATCH(A704,'اطلاعات انشعابات شرکتها'!A:A,0),MATCH(P$1,'اطلاعات انشعابات شرکتها'!$1:$1,0)),0)</f>
        <v>0</v>
      </c>
      <c r="Q704" s="188">
        <f>IFERROR(INDEX('اطلاعات انشعابات شرکتها'!A:BB,MATCH(A704,'اطلاعات انشعابات شرکتها'!A:A,0),MATCH(Q$1,'اطلاعات انشعابات شرکتها'!$1:$1,0)),0)</f>
        <v>0</v>
      </c>
      <c r="R704" s="188">
        <f>IFERROR(INDEX('اطلاعات انشعابات شرکتها'!A:BB,MATCH(A704,'اطلاعات انشعابات شرکتها'!A:A,0),MATCH(R$1,'اطلاعات انشعابات شرکتها'!$1:$1,0)),0)</f>
        <v>0</v>
      </c>
      <c r="S704" s="265"/>
      <c r="T704" s="188">
        <f>IFERROR(INDEX('قرائت کنتور'!A:AZ,MATCH(A704&amp;"-"&amp;T$1,'قرائت کنتور'!B:B,0),MATCH(G704,'قرائت کنتور'!$1:$1,0)),0)</f>
        <v>0</v>
      </c>
      <c r="U704" s="188">
        <f>IFERROR(INDEX('قرائت کنتور'!A:AZ,MATCH(A704&amp;"-"&amp;U$1,'قرائت کنتور'!B:B,0),MATCH(L704,'قرائت کنتور'!$1:$1,0)),0)</f>
        <v>0</v>
      </c>
      <c r="V704" s="188">
        <f>IFERROR(INDEX('قرائت کنتور'!A:AZ,MATCH(A704&amp;"-"&amp;U$1,'قرائت کنتور'!B:B,0),MATCH(G704,'قرائت کنتور'!$1:$1,0)),0)</f>
        <v>0</v>
      </c>
      <c r="W704" s="188">
        <f>IFERROR(INDEX('قرائت کنتور'!A:AZ,MATCH(A704&amp;"-"&amp;W$1,'قرائت کنتور'!B:B,0),MATCH(L704,'قرائت کنتور'!$1:$1,0)),0)</f>
        <v>0</v>
      </c>
      <c r="X704" s="188">
        <f>IFERROR(INDEX('قرائت کنتور'!A:AZ,MATCH(A704&amp;"-"&amp;W$1,'قرائت کنتور'!B:B,0),MATCH(G704,'قرائت کنتور'!$1:$1,0)),0)</f>
        <v>0</v>
      </c>
      <c r="Y704" s="188">
        <f>IFERROR(INDEX('قرائت کنتور'!A:AZ,MATCH(A704&amp;"-"&amp;Y$1,'قرائت کنتور'!B:B,0),MATCH(L704,'قرائت کنتور'!$1:$1,0)),0)</f>
        <v>0</v>
      </c>
      <c r="Z704" s="188">
        <f>IFERROR(INDEX('قرائت کنتور'!A:AZ,MATCH(A704&amp;"-"&amp;Y$1,'قرائت کنتور'!B:B,0),MATCH(G704,'قرائت کنتور'!$1:$1,0)),0)</f>
        <v>0</v>
      </c>
      <c r="AA704" s="188">
        <f>IFERROR(INDEX('قرائت کنتور'!A:AZ,MATCH(A704&amp;"-"&amp;AA$1,'قرائت کنتور'!B:B,0),MATCH(L704,'قرائت کنتور'!$1:$1,0)),0)</f>
        <v>0</v>
      </c>
      <c r="AB704" s="188">
        <f>IFERROR(INDEX('قرائت کنتور'!A:AZ,MATCH(A704&amp;"-"&amp;AA$1,'قرائت کنتور'!B:B,0),MATCH(G704,'قرائت کنتور'!$1:$1,0)),0)</f>
        <v>0</v>
      </c>
      <c r="AC704" s="265"/>
      <c r="AD704" s="188">
        <f t="shared" si="235"/>
        <v>0</v>
      </c>
      <c r="AE704" s="188">
        <f t="shared" si="236"/>
        <v>0</v>
      </c>
      <c r="AF704" s="188">
        <f t="shared" si="237"/>
        <v>0</v>
      </c>
      <c r="AG704" s="188">
        <f t="shared" si="238"/>
        <v>0</v>
      </c>
      <c r="AH704" s="188">
        <f t="shared" si="239"/>
        <v>0</v>
      </c>
      <c r="AI704" s="188">
        <f t="shared" si="240"/>
        <v>0</v>
      </c>
      <c r="AJ704" s="188" t="str">
        <f t="shared" si="241"/>
        <v>0</v>
      </c>
      <c r="AK704" s="265"/>
      <c r="AL704" s="254" t="str">
        <f t="shared" si="242"/>
        <v>---</v>
      </c>
      <c r="AM704" s="254" t="str">
        <f t="shared" si="243"/>
        <v>---</v>
      </c>
      <c r="AN704" s="265"/>
      <c r="AO704" s="188" t="str">
        <f>IFERROR(INDEX('تعرفه ها'!A:Z,MATCH(P704&amp;"-"&amp;AO$1,'تعرفه ها'!C:C,0),MATCH(F704,'تعرفه ها'!$2:$2,0),1),"---")</f>
        <v>---</v>
      </c>
      <c r="AP704" s="188" t="str">
        <f>IFERROR(INDEX('تعرفه ها'!A:Z,MATCH(P704&amp;"-"&amp;AP$1,'تعرفه ها'!C:C,0),MATCH(F704,'تعرفه ها'!$2:$2,0),1),"---")</f>
        <v>---</v>
      </c>
      <c r="AQ704" s="188" t="str">
        <f>IFERROR(INDEX('تعرفه ها'!A:Z,MATCH(P704&amp;"-"&amp;AQ$1,'تعرفه ها'!C:C,0),MATCH(F704,'تعرفه ها'!$2:$2,0),1),"---")</f>
        <v>---</v>
      </c>
      <c r="AR704" s="188" t="str">
        <f>IFERROR(INDEX('تعرفه ها'!A:Z,MATCH(P704&amp;"-"&amp;AR$1,'تعرفه ها'!C:C,0),MATCH(F704,'تعرفه ها'!$2:$2,0),1),"---")</f>
        <v>---</v>
      </c>
      <c r="AS704" s="265"/>
      <c r="AT704" s="415" t="str">
        <f t="shared" si="244"/>
        <v>---</v>
      </c>
      <c r="AU704" s="415" t="str">
        <f t="shared" si="245"/>
        <v>---</v>
      </c>
      <c r="AV704" s="415" t="str">
        <f t="shared" si="246"/>
        <v>---</v>
      </c>
      <c r="AW704" s="415" t="str">
        <f t="shared" si="247"/>
        <v>---</v>
      </c>
      <c r="AX704" s="415" t="str">
        <f t="shared" si="248"/>
        <v>---</v>
      </c>
      <c r="AY704" s="415" t="str">
        <f>IFERROR(AH704*INDEX('تعرفه ها'!A:Z,MATCH("عوارض برق به ازاء هر کیلووات",'تعرفه ها'!$C:$C,0),MATCH(F704,'تعرفه ها'!$2:$2,0)),"---")</f>
        <v>---</v>
      </c>
      <c r="AZ704" s="415" t="str">
        <f t="shared" si="249"/>
        <v>---</v>
      </c>
      <c r="BA704" s="415" t="str">
        <f>IFERROR(ROUND(((AX704+AY704+AZ704)*INDEX('تعرفه ها'!A:Z,MATCH("هزینه نگهداری و تعمیرات شبکه برق",'تعرفه ها'!$C:$C,0),MATCH(F704,'تعرفه ها'!$2:$2,0))/100),0),"---")</f>
        <v>---</v>
      </c>
      <c r="BB704" s="415">
        <f>IFERROR(IF(P704="دیماندی",ROUND(AJ704*INDEX('تعرفه ها'!A:Z,MATCH(BB$1,'تعرفه ها'!$C:$C,0),MATCH(F704,'تعرفه ها'!$2:$2,0))*J704/30,0),0),"---")</f>
        <v>0</v>
      </c>
      <c r="BC704" s="415"/>
      <c r="BD704" s="54" t="str">
        <f>IFERROR(IF(INDEX('اطلاعات دوره'!A:Z,MATCH(G704,'اطلاعات دوره'!C:C,0),MATCH("برق",'اطلاعات دوره'!$1:$1,0))="دارد",ROUND(AX704*INDEX('تعرفه ها'!A:Z,MATCH("پیک فصلی برق",'تعرفه ها'!$C:$C,0),MATCH(F704,'تعرفه ها'!$2:$2,0))/100,0),0),"---")</f>
        <v>---</v>
      </c>
      <c r="BE704" s="415" t="str">
        <f>IFERROR(ROUND(((AX704+AY704+AZ704+BA704+BB704+BC704+BD704)*INDEX('تعرفه ها'!A:Z,MATCH("مالیات برق",'تعرفه ها'!$C:$C,0),MATCH(F704,'تعرفه ها'!$2:$2,0))/100),0),"---")</f>
        <v>---</v>
      </c>
      <c r="BF704" s="415" t="str">
        <f t="shared" si="250"/>
        <v>---</v>
      </c>
      <c r="BG704" s="415" t="str">
        <f t="shared" si="254"/>
        <v>---</v>
      </c>
      <c r="BH704" s="415" t="str">
        <f t="shared" si="251"/>
        <v>---</v>
      </c>
      <c r="BI704" s="54" t="str">
        <f t="shared" si="252"/>
        <v>---</v>
      </c>
      <c r="BJ704" s="55" t="str">
        <f t="shared" si="253"/>
        <v>---</v>
      </c>
      <c r="BK704" s="262"/>
      <c r="BL704" s="183" t="str">
        <f>IFERROR(IF(INDEX(پرداخت!A:AZ,MATCH(A704&amp;" - "&amp;"برق",پرداخت!$B:$B,0),MATCH(G704,پرداخت!$1:$1,0))="نشده","نشده","شده"),"---")</f>
        <v>---</v>
      </c>
      <c r="BN704" s="257"/>
      <c r="BO704" s="257"/>
      <c r="BP704" s="257"/>
      <c r="BQ704" s="257"/>
      <c r="BR704" s="257"/>
      <c r="BS704" s="257"/>
      <c r="BT704" s="257"/>
      <c r="BU704" s="257"/>
      <c r="BV704" s="257"/>
      <c r="BW704" s="257"/>
      <c r="BX704" s="257"/>
      <c r="BY704" s="257"/>
      <c r="BZ704" s="257"/>
      <c r="CA704" s="257"/>
      <c r="CB704" s="257"/>
      <c r="CC704" s="257"/>
      <c r="CD704" s="257"/>
      <c r="CE704" s="257"/>
      <c r="CF704" s="257"/>
      <c r="CG704" s="257"/>
      <c r="CH704"/>
      <c r="CI704"/>
      <c r="CJ704"/>
      <c r="CK704"/>
    </row>
    <row r="705" spans="1:89" ht="33.75" hidden="1">
      <c r="A705" s="170"/>
      <c r="B705" s="47">
        <f>IFERROR(INDEX('اطلاعات انشعابات شرکتها'!A:BB,MATCH(A705,'اطلاعات انشعابات شرکتها'!A:A,0),MATCH(B$1,'اطلاعات انشعابات شرکتها'!$1:$1,0)),0)</f>
        <v>0</v>
      </c>
      <c r="C705" s="48">
        <f>IFERROR(INDEX('اطلاعات انشعابات شرکتها'!A:BB,MATCH(A705,'اطلاعات انشعابات شرکتها'!A:A,0),MATCH(C$1,'اطلاعات انشعابات شرکتها'!$1:$1,0)),0)</f>
        <v>0</v>
      </c>
      <c r="D705" s="45"/>
      <c r="E705" s="171"/>
      <c r="F705" s="170"/>
      <c r="G705" s="188" t="str">
        <f t="shared" si="232"/>
        <v>/</v>
      </c>
      <c r="H705" s="188">
        <f>IFERROR(INDEX('اطلاعات دوره'!A:Z,MATCH(G705,'اطلاعات دوره'!C:C,0),MATCH(H$1,'اطلاعات دوره'!$1:$1,0)),0)</f>
        <v>0</v>
      </c>
      <c r="I705" s="188">
        <f>IFERROR(INDEX('اطلاعات دوره'!A:Z,MATCH(G705,'اطلاعات دوره'!C:C,0),MATCH(I$1,'اطلاعات دوره'!$1:$1,0)),0)</f>
        <v>0</v>
      </c>
      <c r="J705" s="188">
        <f>IFERROR(INDEX('اطلاعات دوره'!A:Z,MATCH(G705,'اطلاعات دوره'!C:C,0),MATCH(J$1,'اطلاعات دوره'!$1:$1,0)),0)</f>
        <v>0</v>
      </c>
      <c r="K705" s="265"/>
      <c r="L705" s="188" t="str">
        <f>IFERROR(INDEX('اطلاعات دوره'!A:Z,MATCH(G705,'اطلاعات دوره'!C:C,0)-1,MATCH("عنوان",'اطلاعات دوره'!$1:$1,0)),"---")</f>
        <v>---</v>
      </c>
      <c r="M705" s="188" t="str">
        <f t="shared" si="233"/>
        <v>----</v>
      </c>
      <c r="N705" s="188" t="str">
        <f t="shared" si="234"/>
        <v>-/</v>
      </c>
      <c r="O705" s="265"/>
      <c r="P705" s="188">
        <f>IFERROR(INDEX('اطلاعات انشعابات شرکتها'!A:BB,MATCH(A705,'اطلاعات انشعابات شرکتها'!A:A,0),MATCH(P$1,'اطلاعات انشعابات شرکتها'!$1:$1,0)),0)</f>
        <v>0</v>
      </c>
      <c r="Q705" s="188">
        <f>IFERROR(INDEX('اطلاعات انشعابات شرکتها'!A:BB,MATCH(A705,'اطلاعات انشعابات شرکتها'!A:A,0),MATCH(Q$1,'اطلاعات انشعابات شرکتها'!$1:$1,0)),0)</f>
        <v>0</v>
      </c>
      <c r="R705" s="188">
        <f>IFERROR(INDEX('اطلاعات انشعابات شرکتها'!A:BB,MATCH(A705,'اطلاعات انشعابات شرکتها'!A:A,0),MATCH(R$1,'اطلاعات انشعابات شرکتها'!$1:$1,0)),0)</f>
        <v>0</v>
      </c>
      <c r="S705" s="265"/>
      <c r="T705" s="188">
        <f>IFERROR(INDEX('قرائت کنتور'!A:AZ,MATCH(A705&amp;"-"&amp;T$1,'قرائت کنتور'!B:B,0),MATCH(G705,'قرائت کنتور'!$1:$1,0)),0)</f>
        <v>0</v>
      </c>
      <c r="U705" s="188">
        <f>IFERROR(INDEX('قرائت کنتور'!A:AZ,MATCH(A705&amp;"-"&amp;U$1,'قرائت کنتور'!B:B,0),MATCH(L705,'قرائت کنتور'!$1:$1,0)),0)</f>
        <v>0</v>
      </c>
      <c r="V705" s="188">
        <f>IFERROR(INDEX('قرائت کنتور'!A:AZ,MATCH(A705&amp;"-"&amp;U$1,'قرائت کنتور'!B:B,0),MATCH(G705,'قرائت کنتور'!$1:$1,0)),0)</f>
        <v>0</v>
      </c>
      <c r="W705" s="188">
        <f>IFERROR(INDEX('قرائت کنتور'!A:AZ,MATCH(A705&amp;"-"&amp;W$1,'قرائت کنتور'!B:B,0),MATCH(L705,'قرائت کنتور'!$1:$1,0)),0)</f>
        <v>0</v>
      </c>
      <c r="X705" s="188">
        <f>IFERROR(INDEX('قرائت کنتور'!A:AZ,MATCH(A705&amp;"-"&amp;W$1,'قرائت کنتور'!B:B,0),MATCH(G705,'قرائت کنتور'!$1:$1,0)),0)</f>
        <v>0</v>
      </c>
      <c r="Y705" s="188">
        <f>IFERROR(INDEX('قرائت کنتور'!A:AZ,MATCH(A705&amp;"-"&amp;Y$1,'قرائت کنتور'!B:B,0),MATCH(L705,'قرائت کنتور'!$1:$1,0)),0)</f>
        <v>0</v>
      </c>
      <c r="Z705" s="188">
        <f>IFERROR(INDEX('قرائت کنتور'!A:AZ,MATCH(A705&amp;"-"&amp;Y$1,'قرائت کنتور'!B:B,0),MATCH(G705,'قرائت کنتور'!$1:$1,0)),0)</f>
        <v>0</v>
      </c>
      <c r="AA705" s="188">
        <f>IFERROR(INDEX('قرائت کنتور'!A:AZ,MATCH(A705&amp;"-"&amp;AA$1,'قرائت کنتور'!B:B,0),MATCH(L705,'قرائت کنتور'!$1:$1,0)),0)</f>
        <v>0</v>
      </c>
      <c r="AB705" s="188">
        <f>IFERROR(INDEX('قرائت کنتور'!A:AZ,MATCH(A705&amp;"-"&amp;AA$1,'قرائت کنتور'!B:B,0),MATCH(G705,'قرائت کنتور'!$1:$1,0)),0)</f>
        <v>0</v>
      </c>
      <c r="AC705" s="265"/>
      <c r="AD705" s="188">
        <f t="shared" si="235"/>
        <v>0</v>
      </c>
      <c r="AE705" s="188">
        <f t="shared" si="236"/>
        <v>0</v>
      </c>
      <c r="AF705" s="188">
        <f t="shared" si="237"/>
        <v>0</v>
      </c>
      <c r="AG705" s="188">
        <f t="shared" si="238"/>
        <v>0</v>
      </c>
      <c r="AH705" s="188">
        <f t="shared" si="239"/>
        <v>0</v>
      </c>
      <c r="AI705" s="188">
        <f t="shared" si="240"/>
        <v>0</v>
      </c>
      <c r="AJ705" s="188" t="str">
        <f t="shared" si="241"/>
        <v>0</v>
      </c>
      <c r="AK705" s="265"/>
      <c r="AL705" s="254" t="str">
        <f t="shared" si="242"/>
        <v>---</v>
      </c>
      <c r="AM705" s="254" t="str">
        <f t="shared" si="243"/>
        <v>---</v>
      </c>
      <c r="AN705" s="265"/>
      <c r="AO705" s="188" t="str">
        <f>IFERROR(INDEX('تعرفه ها'!A:Z,MATCH(P705&amp;"-"&amp;AO$1,'تعرفه ها'!C:C,0),MATCH(F705,'تعرفه ها'!$2:$2,0),1),"---")</f>
        <v>---</v>
      </c>
      <c r="AP705" s="188" t="str">
        <f>IFERROR(INDEX('تعرفه ها'!A:Z,MATCH(P705&amp;"-"&amp;AP$1,'تعرفه ها'!C:C,0),MATCH(F705,'تعرفه ها'!$2:$2,0),1),"---")</f>
        <v>---</v>
      </c>
      <c r="AQ705" s="188" t="str">
        <f>IFERROR(INDEX('تعرفه ها'!A:Z,MATCH(P705&amp;"-"&amp;AQ$1,'تعرفه ها'!C:C,0),MATCH(F705,'تعرفه ها'!$2:$2,0),1),"---")</f>
        <v>---</v>
      </c>
      <c r="AR705" s="188" t="str">
        <f>IFERROR(INDEX('تعرفه ها'!A:Z,MATCH(P705&amp;"-"&amp;AR$1,'تعرفه ها'!C:C,0),MATCH(F705,'تعرفه ها'!$2:$2,0),1),"---")</f>
        <v>---</v>
      </c>
      <c r="AS705" s="265"/>
      <c r="AT705" s="415" t="str">
        <f t="shared" si="244"/>
        <v>---</v>
      </c>
      <c r="AU705" s="415" t="str">
        <f t="shared" si="245"/>
        <v>---</v>
      </c>
      <c r="AV705" s="415" t="str">
        <f t="shared" si="246"/>
        <v>---</v>
      </c>
      <c r="AW705" s="415" t="str">
        <f t="shared" si="247"/>
        <v>---</v>
      </c>
      <c r="AX705" s="415" t="str">
        <f t="shared" si="248"/>
        <v>---</v>
      </c>
      <c r="AY705" s="415" t="str">
        <f>IFERROR(AH705*INDEX('تعرفه ها'!A:Z,MATCH("عوارض برق به ازاء هر کیلووات",'تعرفه ها'!$C:$C,0),MATCH(F705,'تعرفه ها'!$2:$2,0)),"---")</f>
        <v>---</v>
      </c>
      <c r="AZ705" s="415" t="str">
        <f t="shared" si="249"/>
        <v>---</v>
      </c>
      <c r="BA705" s="415" t="str">
        <f>IFERROR(ROUND(((AX705+AY705+AZ705)*INDEX('تعرفه ها'!A:Z,MATCH("هزینه نگهداری و تعمیرات شبکه برق",'تعرفه ها'!$C:$C,0),MATCH(F705,'تعرفه ها'!$2:$2,0))/100),0),"---")</f>
        <v>---</v>
      </c>
      <c r="BB705" s="415">
        <f>IFERROR(IF(P705="دیماندی",ROUND(AJ705*INDEX('تعرفه ها'!A:Z,MATCH(BB$1,'تعرفه ها'!$C:$C,0),MATCH(F705,'تعرفه ها'!$2:$2,0))*J705/30,0),0),"---")</f>
        <v>0</v>
      </c>
      <c r="BC705" s="415"/>
      <c r="BD705" s="54" t="str">
        <f>IFERROR(IF(INDEX('اطلاعات دوره'!A:Z,MATCH(G705,'اطلاعات دوره'!C:C,0),MATCH("برق",'اطلاعات دوره'!$1:$1,0))="دارد",ROUND(AX705*INDEX('تعرفه ها'!A:Z,MATCH("پیک فصلی برق",'تعرفه ها'!$C:$C,0),MATCH(F705,'تعرفه ها'!$2:$2,0))/100,0),0),"---")</f>
        <v>---</v>
      </c>
      <c r="BE705" s="415" t="str">
        <f>IFERROR(ROUND(((AX705+AY705+AZ705+BA705+BB705+BC705+BD705)*INDEX('تعرفه ها'!A:Z,MATCH("مالیات برق",'تعرفه ها'!$C:$C,0),MATCH(F705,'تعرفه ها'!$2:$2,0))/100),0),"---")</f>
        <v>---</v>
      </c>
      <c r="BF705" s="415" t="str">
        <f t="shared" si="250"/>
        <v>---</v>
      </c>
      <c r="BG705" s="415" t="str">
        <f t="shared" si="254"/>
        <v>---</v>
      </c>
      <c r="BH705" s="415" t="str">
        <f t="shared" si="251"/>
        <v>---</v>
      </c>
      <c r="BI705" s="54" t="str">
        <f t="shared" si="252"/>
        <v>---</v>
      </c>
      <c r="BJ705" s="55" t="str">
        <f t="shared" si="253"/>
        <v>---</v>
      </c>
      <c r="BK705" s="262"/>
      <c r="BL705" s="183" t="str">
        <f>IFERROR(IF(INDEX(پرداخت!A:AZ,MATCH(A705&amp;" - "&amp;"برق",پرداخت!$B:$B,0),MATCH(G705,پرداخت!$1:$1,0))="نشده","نشده","شده"),"---")</f>
        <v>---</v>
      </c>
      <c r="BN705" s="257"/>
      <c r="BO705" s="257"/>
      <c r="BP705" s="257"/>
      <c r="BQ705" s="257"/>
      <c r="BR705" s="257"/>
      <c r="BS705" s="257"/>
      <c r="BT705" s="257"/>
      <c r="BU705" s="257"/>
      <c r="BV705" s="257"/>
      <c r="BW705" s="257"/>
      <c r="BX705" s="257"/>
      <c r="BY705" s="257"/>
      <c r="BZ705" s="257"/>
      <c r="CA705" s="257"/>
      <c r="CB705" s="257"/>
      <c r="CC705" s="257"/>
      <c r="CD705" s="257"/>
      <c r="CE705" s="257"/>
      <c r="CF705" s="257"/>
      <c r="CG705" s="257"/>
      <c r="CH705"/>
      <c r="CI705"/>
      <c r="CJ705"/>
      <c r="CK705"/>
    </row>
    <row r="706" spans="1:89" ht="33.75" hidden="1">
      <c r="A706" s="170"/>
      <c r="B706" s="47">
        <f>IFERROR(INDEX('اطلاعات انشعابات شرکتها'!A:BB,MATCH(A706,'اطلاعات انشعابات شرکتها'!A:A,0),MATCH(B$1,'اطلاعات انشعابات شرکتها'!$1:$1,0)),0)</f>
        <v>0</v>
      </c>
      <c r="C706" s="48">
        <f>IFERROR(INDEX('اطلاعات انشعابات شرکتها'!A:BB,MATCH(A706,'اطلاعات انشعابات شرکتها'!A:A,0),MATCH(C$1,'اطلاعات انشعابات شرکتها'!$1:$1,0)),0)</f>
        <v>0</v>
      </c>
      <c r="D706" s="45"/>
      <c r="E706" s="171"/>
      <c r="F706" s="170"/>
      <c r="G706" s="188" t="str">
        <f t="shared" si="232"/>
        <v>/</v>
      </c>
      <c r="H706" s="188">
        <f>IFERROR(INDEX('اطلاعات دوره'!A:Z,MATCH(G706,'اطلاعات دوره'!C:C,0),MATCH(H$1,'اطلاعات دوره'!$1:$1,0)),0)</f>
        <v>0</v>
      </c>
      <c r="I706" s="188">
        <f>IFERROR(INDEX('اطلاعات دوره'!A:Z,MATCH(G706,'اطلاعات دوره'!C:C,0),MATCH(I$1,'اطلاعات دوره'!$1:$1,0)),0)</f>
        <v>0</v>
      </c>
      <c r="J706" s="188">
        <f>IFERROR(INDEX('اطلاعات دوره'!A:Z,MATCH(G706,'اطلاعات دوره'!C:C,0),MATCH(J$1,'اطلاعات دوره'!$1:$1,0)),0)</f>
        <v>0</v>
      </c>
      <c r="K706" s="265"/>
      <c r="L706" s="188" t="str">
        <f>IFERROR(INDEX('اطلاعات دوره'!A:Z,MATCH(G706,'اطلاعات دوره'!C:C,0)-1,MATCH("عنوان",'اطلاعات دوره'!$1:$1,0)),"---")</f>
        <v>---</v>
      </c>
      <c r="M706" s="188" t="str">
        <f t="shared" si="233"/>
        <v>----</v>
      </c>
      <c r="N706" s="188" t="str">
        <f t="shared" si="234"/>
        <v>-/</v>
      </c>
      <c r="O706" s="265"/>
      <c r="P706" s="188">
        <f>IFERROR(INDEX('اطلاعات انشعابات شرکتها'!A:BB,MATCH(A706,'اطلاعات انشعابات شرکتها'!A:A,0),MATCH(P$1,'اطلاعات انشعابات شرکتها'!$1:$1,0)),0)</f>
        <v>0</v>
      </c>
      <c r="Q706" s="188">
        <f>IFERROR(INDEX('اطلاعات انشعابات شرکتها'!A:BB,MATCH(A706,'اطلاعات انشعابات شرکتها'!A:A,0),MATCH(Q$1,'اطلاعات انشعابات شرکتها'!$1:$1,0)),0)</f>
        <v>0</v>
      </c>
      <c r="R706" s="188">
        <f>IFERROR(INDEX('اطلاعات انشعابات شرکتها'!A:BB,MATCH(A706,'اطلاعات انشعابات شرکتها'!A:A,0),MATCH(R$1,'اطلاعات انشعابات شرکتها'!$1:$1,0)),0)</f>
        <v>0</v>
      </c>
      <c r="S706" s="265"/>
      <c r="T706" s="188">
        <f>IFERROR(INDEX('قرائت کنتور'!A:AZ,MATCH(A706&amp;"-"&amp;T$1,'قرائت کنتور'!B:B,0),MATCH(G706,'قرائت کنتور'!$1:$1,0)),0)</f>
        <v>0</v>
      </c>
      <c r="U706" s="188">
        <f>IFERROR(INDEX('قرائت کنتور'!A:AZ,MATCH(A706&amp;"-"&amp;U$1,'قرائت کنتور'!B:B,0),MATCH(L706,'قرائت کنتور'!$1:$1,0)),0)</f>
        <v>0</v>
      </c>
      <c r="V706" s="188">
        <f>IFERROR(INDEX('قرائت کنتور'!A:AZ,MATCH(A706&amp;"-"&amp;U$1,'قرائت کنتور'!B:B,0),MATCH(G706,'قرائت کنتور'!$1:$1,0)),0)</f>
        <v>0</v>
      </c>
      <c r="W706" s="188">
        <f>IFERROR(INDEX('قرائت کنتور'!A:AZ,MATCH(A706&amp;"-"&amp;W$1,'قرائت کنتور'!B:B,0),MATCH(L706,'قرائت کنتور'!$1:$1,0)),0)</f>
        <v>0</v>
      </c>
      <c r="X706" s="188">
        <f>IFERROR(INDEX('قرائت کنتور'!A:AZ,MATCH(A706&amp;"-"&amp;W$1,'قرائت کنتور'!B:B,0),MATCH(G706,'قرائت کنتور'!$1:$1,0)),0)</f>
        <v>0</v>
      </c>
      <c r="Y706" s="188">
        <f>IFERROR(INDEX('قرائت کنتور'!A:AZ,MATCH(A706&amp;"-"&amp;Y$1,'قرائت کنتور'!B:B,0),MATCH(L706,'قرائت کنتور'!$1:$1,0)),0)</f>
        <v>0</v>
      </c>
      <c r="Z706" s="188">
        <f>IFERROR(INDEX('قرائت کنتور'!A:AZ,MATCH(A706&amp;"-"&amp;Y$1,'قرائت کنتور'!B:B,0),MATCH(G706,'قرائت کنتور'!$1:$1,0)),0)</f>
        <v>0</v>
      </c>
      <c r="AA706" s="188">
        <f>IFERROR(INDEX('قرائت کنتور'!A:AZ,MATCH(A706&amp;"-"&amp;AA$1,'قرائت کنتور'!B:B,0),MATCH(L706,'قرائت کنتور'!$1:$1,0)),0)</f>
        <v>0</v>
      </c>
      <c r="AB706" s="188">
        <f>IFERROR(INDEX('قرائت کنتور'!A:AZ,MATCH(A706&amp;"-"&amp;AA$1,'قرائت کنتور'!B:B,0),MATCH(G706,'قرائت کنتور'!$1:$1,0)),0)</f>
        <v>0</v>
      </c>
      <c r="AC706" s="265"/>
      <c r="AD706" s="188">
        <f t="shared" si="235"/>
        <v>0</v>
      </c>
      <c r="AE706" s="188">
        <f t="shared" si="236"/>
        <v>0</v>
      </c>
      <c r="AF706" s="188">
        <f t="shared" si="237"/>
        <v>0</v>
      </c>
      <c r="AG706" s="188">
        <f t="shared" si="238"/>
        <v>0</v>
      </c>
      <c r="AH706" s="188">
        <f t="shared" si="239"/>
        <v>0</v>
      </c>
      <c r="AI706" s="188">
        <f t="shared" si="240"/>
        <v>0</v>
      </c>
      <c r="AJ706" s="188" t="str">
        <f t="shared" si="241"/>
        <v>0</v>
      </c>
      <c r="AK706" s="265"/>
      <c r="AL706" s="254" t="str">
        <f t="shared" si="242"/>
        <v>---</v>
      </c>
      <c r="AM706" s="254" t="str">
        <f t="shared" si="243"/>
        <v>---</v>
      </c>
      <c r="AN706" s="265"/>
      <c r="AO706" s="188" t="str">
        <f>IFERROR(INDEX('تعرفه ها'!A:Z,MATCH(P706&amp;"-"&amp;AO$1,'تعرفه ها'!C:C,0),MATCH(F706,'تعرفه ها'!$2:$2,0),1),"---")</f>
        <v>---</v>
      </c>
      <c r="AP706" s="188" t="str">
        <f>IFERROR(INDEX('تعرفه ها'!A:Z,MATCH(P706&amp;"-"&amp;AP$1,'تعرفه ها'!C:C,0),MATCH(F706,'تعرفه ها'!$2:$2,0),1),"---")</f>
        <v>---</v>
      </c>
      <c r="AQ706" s="188" t="str">
        <f>IFERROR(INDEX('تعرفه ها'!A:Z,MATCH(P706&amp;"-"&amp;AQ$1,'تعرفه ها'!C:C,0),MATCH(F706,'تعرفه ها'!$2:$2,0),1),"---")</f>
        <v>---</v>
      </c>
      <c r="AR706" s="188" t="str">
        <f>IFERROR(INDEX('تعرفه ها'!A:Z,MATCH(P706&amp;"-"&amp;AR$1,'تعرفه ها'!C:C,0),MATCH(F706,'تعرفه ها'!$2:$2,0),1),"---")</f>
        <v>---</v>
      </c>
      <c r="AS706" s="265"/>
      <c r="AT706" s="415" t="str">
        <f t="shared" si="244"/>
        <v>---</v>
      </c>
      <c r="AU706" s="415" t="str">
        <f t="shared" si="245"/>
        <v>---</v>
      </c>
      <c r="AV706" s="415" t="str">
        <f t="shared" si="246"/>
        <v>---</v>
      </c>
      <c r="AW706" s="415" t="str">
        <f t="shared" si="247"/>
        <v>---</v>
      </c>
      <c r="AX706" s="415" t="str">
        <f t="shared" si="248"/>
        <v>---</v>
      </c>
      <c r="AY706" s="415" t="str">
        <f>IFERROR(AH706*INDEX('تعرفه ها'!A:Z,MATCH("عوارض برق به ازاء هر کیلووات",'تعرفه ها'!$C:$C,0),MATCH(F706,'تعرفه ها'!$2:$2,0)),"---")</f>
        <v>---</v>
      </c>
      <c r="AZ706" s="415" t="str">
        <f t="shared" si="249"/>
        <v>---</v>
      </c>
      <c r="BA706" s="415" t="str">
        <f>IFERROR(ROUND(((AX706+AY706+AZ706)*INDEX('تعرفه ها'!A:Z,MATCH("هزینه نگهداری و تعمیرات شبکه برق",'تعرفه ها'!$C:$C,0),MATCH(F706,'تعرفه ها'!$2:$2,0))/100),0),"---")</f>
        <v>---</v>
      </c>
      <c r="BB706" s="415">
        <f>IFERROR(IF(P706="دیماندی",ROUND(AJ706*INDEX('تعرفه ها'!A:Z,MATCH(BB$1,'تعرفه ها'!$C:$C,0),MATCH(F706,'تعرفه ها'!$2:$2,0))*J706/30,0),0),"---")</f>
        <v>0</v>
      </c>
      <c r="BC706" s="415"/>
      <c r="BD706" s="54" t="str">
        <f>IFERROR(IF(INDEX('اطلاعات دوره'!A:Z,MATCH(G706,'اطلاعات دوره'!C:C,0),MATCH("برق",'اطلاعات دوره'!$1:$1,0))="دارد",ROUND(AX706*INDEX('تعرفه ها'!A:Z,MATCH("پیک فصلی برق",'تعرفه ها'!$C:$C,0),MATCH(F706,'تعرفه ها'!$2:$2,0))/100,0),0),"---")</f>
        <v>---</v>
      </c>
      <c r="BE706" s="415" t="str">
        <f>IFERROR(ROUND(((AX706+AY706+AZ706+BA706+BB706+BC706+BD706)*INDEX('تعرفه ها'!A:Z,MATCH("مالیات برق",'تعرفه ها'!$C:$C,0),MATCH(F706,'تعرفه ها'!$2:$2,0))/100),0),"---")</f>
        <v>---</v>
      </c>
      <c r="BF706" s="415" t="str">
        <f t="shared" si="250"/>
        <v>---</v>
      </c>
      <c r="BG706" s="415" t="str">
        <f t="shared" si="254"/>
        <v>---</v>
      </c>
      <c r="BH706" s="415" t="str">
        <f t="shared" si="251"/>
        <v>---</v>
      </c>
      <c r="BI706" s="54" t="str">
        <f t="shared" si="252"/>
        <v>---</v>
      </c>
      <c r="BJ706" s="55" t="str">
        <f t="shared" si="253"/>
        <v>---</v>
      </c>
      <c r="BK706" s="262"/>
      <c r="BL706" s="183" t="str">
        <f>IFERROR(IF(INDEX(پرداخت!A:AZ,MATCH(A706&amp;" - "&amp;"برق",پرداخت!$B:$B,0),MATCH(G706,پرداخت!$1:$1,0))="نشده","نشده","شده"),"---")</f>
        <v>---</v>
      </c>
      <c r="BN706" s="257"/>
      <c r="BO706" s="257"/>
      <c r="BP706" s="257"/>
      <c r="BQ706" s="257"/>
      <c r="BR706" s="257"/>
      <c r="BS706" s="257"/>
      <c r="BT706" s="257"/>
      <c r="BU706" s="257"/>
      <c r="BV706" s="257"/>
      <c r="BW706" s="257"/>
      <c r="BX706" s="257"/>
      <c r="BY706" s="257"/>
      <c r="BZ706" s="257"/>
      <c r="CA706" s="257"/>
      <c r="CB706" s="257"/>
      <c r="CC706" s="257"/>
      <c r="CD706" s="257"/>
      <c r="CE706" s="257"/>
      <c r="CF706" s="257"/>
      <c r="CG706" s="257"/>
      <c r="CH706"/>
      <c r="CI706"/>
      <c r="CJ706"/>
      <c r="CK706"/>
    </row>
    <row r="707" spans="1:89" ht="33.75" hidden="1">
      <c r="A707" s="170"/>
      <c r="B707" s="47">
        <f>IFERROR(INDEX('اطلاعات انشعابات شرکتها'!A:BB,MATCH(A707,'اطلاعات انشعابات شرکتها'!A:A,0),MATCH(B$1,'اطلاعات انشعابات شرکتها'!$1:$1,0)),0)</f>
        <v>0</v>
      </c>
      <c r="C707" s="48">
        <f>IFERROR(INDEX('اطلاعات انشعابات شرکتها'!A:BB,MATCH(A707,'اطلاعات انشعابات شرکتها'!A:A,0),MATCH(C$1,'اطلاعات انشعابات شرکتها'!$1:$1,0)),0)</f>
        <v>0</v>
      </c>
      <c r="D707" s="45"/>
      <c r="E707" s="171"/>
      <c r="F707" s="170"/>
      <c r="G707" s="188" t="str">
        <f t="shared" si="232"/>
        <v>/</v>
      </c>
      <c r="H707" s="188">
        <f>IFERROR(INDEX('اطلاعات دوره'!A:Z,MATCH(G707,'اطلاعات دوره'!C:C,0),MATCH(H$1,'اطلاعات دوره'!$1:$1,0)),0)</f>
        <v>0</v>
      </c>
      <c r="I707" s="188">
        <f>IFERROR(INDEX('اطلاعات دوره'!A:Z,MATCH(G707,'اطلاعات دوره'!C:C,0),MATCH(I$1,'اطلاعات دوره'!$1:$1,0)),0)</f>
        <v>0</v>
      </c>
      <c r="J707" s="188">
        <f>IFERROR(INDEX('اطلاعات دوره'!A:Z,MATCH(G707,'اطلاعات دوره'!C:C,0),MATCH(J$1,'اطلاعات دوره'!$1:$1,0)),0)</f>
        <v>0</v>
      </c>
      <c r="K707" s="265"/>
      <c r="L707" s="188" t="str">
        <f>IFERROR(INDEX('اطلاعات دوره'!A:Z,MATCH(G707,'اطلاعات دوره'!C:C,0)-1,MATCH("عنوان",'اطلاعات دوره'!$1:$1,0)),"---")</f>
        <v>---</v>
      </c>
      <c r="M707" s="188" t="str">
        <f t="shared" si="233"/>
        <v>----</v>
      </c>
      <c r="N707" s="188" t="str">
        <f t="shared" si="234"/>
        <v>-/</v>
      </c>
      <c r="O707" s="265"/>
      <c r="P707" s="188">
        <f>IFERROR(INDEX('اطلاعات انشعابات شرکتها'!A:BB,MATCH(A707,'اطلاعات انشعابات شرکتها'!A:A,0),MATCH(P$1,'اطلاعات انشعابات شرکتها'!$1:$1,0)),0)</f>
        <v>0</v>
      </c>
      <c r="Q707" s="188">
        <f>IFERROR(INDEX('اطلاعات انشعابات شرکتها'!A:BB,MATCH(A707,'اطلاعات انشعابات شرکتها'!A:A,0),MATCH(Q$1,'اطلاعات انشعابات شرکتها'!$1:$1,0)),0)</f>
        <v>0</v>
      </c>
      <c r="R707" s="188">
        <f>IFERROR(INDEX('اطلاعات انشعابات شرکتها'!A:BB,MATCH(A707,'اطلاعات انشعابات شرکتها'!A:A,0),MATCH(R$1,'اطلاعات انشعابات شرکتها'!$1:$1,0)),0)</f>
        <v>0</v>
      </c>
      <c r="S707" s="265"/>
      <c r="T707" s="188">
        <f>IFERROR(INDEX('قرائت کنتور'!A:AZ,MATCH(A707&amp;"-"&amp;T$1,'قرائت کنتور'!B:B,0),MATCH(G707,'قرائت کنتور'!$1:$1,0)),0)</f>
        <v>0</v>
      </c>
      <c r="U707" s="188">
        <f>IFERROR(INDEX('قرائت کنتور'!A:AZ,MATCH(A707&amp;"-"&amp;U$1,'قرائت کنتور'!B:B,0),MATCH(L707,'قرائت کنتور'!$1:$1,0)),0)</f>
        <v>0</v>
      </c>
      <c r="V707" s="188">
        <f>IFERROR(INDEX('قرائت کنتور'!A:AZ,MATCH(A707&amp;"-"&amp;U$1,'قرائت کنتور'!B:B,0),MATCH(G707,'قرائت کنتور'!$1:$1,0)),0)</f>
        <v>0</v>
      </c>
      <c r="W707" s="188">
        <f>IFERROR(INDEX('قرائت کنتور'!A:AZ,MATCH(A707&amp;"-"&amp;W$1,'قرائت کنتور'!B:B,0),MATCH(L707,'قرائت کنتور'!$1:$1,0)),0)</f>
        <v>0</v>
      </c>
      <c r="X707" s="188">
        <f>IFERROR(INDEX('قرائت کنتور'!A:AZ,MATCH(A707&amp;"-"&amp;W$1,'قرائت کنتور'!B:B,0),MATCH(G707,'قرائت کنتور'!$1:$1,0)),0)</f>
        <v>0</v>
      </c>
      <c r="Y707" s="188">
        <f>IFERROR(INDEX('قرائت کنتور'!A:AZ,MATCH(A707&amp;"-"&amp;Y$1,'قرائت کنتور'!B:B,0),MATCH(L707,'قرائت کنتور'!$1:$1,0)),0)</f>
        <v>0</v>
      </c>
      <c r="Z707" s="188">
        <f>IFERROR(INDEX('قرائت کنتور'!A:AZ,MATCH(A707&amp;"-"&amp;Y$1,'قرائت کنتور'!B:B,0),MATCH(G707,'قرائت کنتور'!$1:$1,0)),0)</f>
        <v>0</v>
      </c>
      <c r="AA707" s="188">
        <f>IFERROR(INDEX('قرائت کنتور'!A:AZ,MATCH(A707&amp;"-"&amp;AA$1,'قرائت کنتور'!B:B,0),MATCH(L707,'قرائت کنتور'!$1:$1,0)),0)</f>
        <v>0</v>
      </c>
      <c r="AB707" s="188">
        <f>IFERROR(INDEX('قرائت کنتور'!A:AZ,MATCH(A707&amp;"-"&amp;AA$1,'قرائت کنتور'!B:B,0),MATCH(G707,'قرائت کنتور'!$1:$1,0)),0)</f>
        <v>0</v>
      </c>
      <c r="AC707" s="265"/>
      <c r="AD707" s="188">
        <f t="shared" si="235"/>
        <v>0</v>
      </c>
      <c r="AE707" s="188">
        <f t="shared" si="236"/>
        <v>0</v>
      </c>
      <c r="AF707" s="188">
        <f t="shared" si="237"/>
        <v>0</v>
      </c>
      <c r="AG707" s="188">
        <f t="shared" si="238"/>
        <v>0</v>
      </c>
      <c r="AH707" s="188">
        <f t="shared" si="239"/>
        <v>0</v>
      </c>
      <c r="AI707" s="188">
        <f t="shared" si="240"/>
        <v>0</v>
      </c>
      <c r="AJ707" s="188" t="str">
        <f t="shared" si="241"/>
        <v>0</v>
      </c>
      <c r="AK707" s="265"/>
      <c r="AL707" s="254" t="str">
        <f t="shared" si="242"/>
        <v>---</v>
      </c>
      <c r="AM707" s="254" t="str">
        <f t="shared" si="243"/>
        <v>---</v>
      </c>
      <c r="AN707" s="265"/>
      <c r="AO707" s="188" t="str">
        <f>IFERROR(INDEX('تعرفه ها'!A:Z,MATCH(P707&amp;"-"&amp;AO$1,'تعرفه ها'!C:C,0),MATCH(F707,'تعرفه ها'!$2:$2,0),1),"---")</f>
        <v>---</v>
      </c>
      <c r="AP707" s="188" t="str">
        <f>IFERROR(INDEX('تعرفه ها'!A:Z,MATCH(P707&amp;"-"&amp;AP$1,'تعرفه ها'!C:C,0),MATCH(F707,'تعرفه ها'!$2:$2,0),1),"---")</f>
        <v>---</v>
      </c>
      <c r="AQ707" s="188" t="str">
        <f>IFERROR(INDEX('تعرفه ها'!A:Z,MATCH(P707&amp;"-"&amp;AQ$1,'تعرفه ها'!C:C,0),MATCH(F707,'تعرفه ها'!$2:$2,0),1),"---")</f>
        <v>---</v>
      </c>
      <c r="AR707" s="188" t="str">
        <f>IFERROR(INDEX('تعرفه ها'!A:Z,MATCH(P707&amp;"-"&amp;AR$1,'تعرفه ها'!C:C,0),MATCH(F707,'تعرفه ها'!$2:$2,0),1),"---")</f>
        <v>---</v>
      </c>
      <c r="AS707" s="265"/>
      <c r="AT707" s="415" t="str">
        <f t="shared" si="244"/>
        <v>---</v>
      </c>
      <c r="AU707" s="415" t="str">
        <f t="shared" si="245"/>
        <v>---</v>
      </c>
      <c r="AV707" s="415" t="str">
        <f t="shared" si="246"/>
        <v>---</v>
      </c>
      <c r="AW707" s="415" t="str">
        <f t="shared" si="247"/>
        <v>---</v>
      </c>
      <c r="AX707" s="415" t="str">
        <f t="shared" si="248"/>
        <v>---</v>
      </c>
      <c r="AY707" s="415" t="str">
        <f>IFERROR(AH707*INDEX('تعرفه ها'!A:Z,MATCH("عوارض برق به ازاء هر کیلووات",'تعرفه ها'!$C:$C,0),MATCH(F707,'تعرفه ها'!$2:$2,0)),"---")</f>
        <v>---</v>
      </c>
      <c r="AZ707" s="415" t="str">
        <f t="shared" si="249"/>
        <v>---</v>
      </c>
      <c r="BA707" s="415" t="str">
        <f>IFERROR(ROUND(((AX707+AY707+AZ707)*INDEX('تعرفه ها'!A:Z,MATCH("هزینه نگهداری و تعمیرات شبکه برق",'تعرفه ها'!$C:$C,0),MATCH(F707,'تعرفه ها'!$2:$2,0))/100),0),"---")</f>
        <v>---</v>
      </c>
      <c r="BB707" s="415">
        <f>IFERROR(IF(P707="دیماندی",ROUND(AJ707*INDEX('تعرفه ها'!A:Z,MATCH(BB$1,'تعرفه ها'!$C:$C,0),MATCH(F707,'تعرفه ها'!$2:$2,0))*J707/30,0),0),"---")</f>
        <v>0</v>
      </c>
      <c r="BC707" s="415"/>
      <c r="BD707" s="54" t="str">
        <f>IFERROR(IF(INDEX('اطلاعات دوره'!A:Z,MATCH(G707,'اطلاعات دوره'!C:C,0),MATCH("برق",'اطلاعات دوره'!$1:$1,0))="دارد",ROUND(AX707*INDEX('تعرفه ها'!A:Z,MATCH("پیک فصلی برق",'تعرفه ها'!$C:$C,0),MATCH(F707,'تعرفه ها'!$2:$2,0))/100,0),0),"---")</f>
        <v>---</v>
      </c>
      <c r="BE707" s="415" t="str">
        <f>IFERROR(ROUND(((AX707+AY707+AZ707+BA707+BB707+BC707+BD707)*INDEX('تعرفه ها'!A:Z,MATCH("مالیات برق",'تعرفه ها'!$C:$C,0),MATCH(F707,'تعرفه ها'!$2:$2,0))/100),0),"---")</f>
        <v>---</v>
      </c>
      <c r="BF707" s="415" t="str">
        <f t="shared" si="250"/>
        <v>---</v>
      </c>
      <c r="BG707" s="415" t="str">
        <f t="shared" si="254"/>
        <v>---</v>
      </c>
      <c r="BH707" s="415" t="str">
        <f t="shared" si="251"/>
        <v>---</v>
      </c>
      <c r="BI707" s="54" t="str">
        <f t="shared" si="252"/>
        <v>---</v>
      </c>
      <c r="BJ707" s="55" t="str">
        <f t="shared" si="253"/>
        <v>---</v>
      </c>
      <c r="BK707" s="262"/>
      <c r="BL707" s="183" t="str">
        <f>IFERROR(IF(INDEX(پرداخت!A:AZ,MATCH(A707&amp;" - "&amp;"برق",پرداخت!$B:$B,0),MATCH(G707,پرداخت!$1:$1,0))="نشده","نشده","شده"),"---")</f>
        <v>---</v>
      </c>
      <c r="BN707" s="257"/>
      <c r="BO707" s="257"/>
      <c r="BP707" s="257"/>
      <c r="BQ707" s="257"/>
      <c r="BR707" s="257"/>
      <c r="BS707" s="257"/>
      <c r="BT707" s="257"/>
      <c r="BU707" s="257"/>
      <c r="BV707" s="257"/>
      <c r="BW707" s="257"/>
      <c r="BX707" s="257"/>
      <c r="BY707" s="257"/>
      <c r="BZ707" s="257"/>
      <c r="CA707" s="257"/>
      <c r="CB707" s="257"/>
      <c r="CC707" s="257"/>
      <c r="CD707" s="257"/>
      <c r="CE707" s="257"/>
      <c r="CF707" s="257"/>
      <c r="CG707" s="257"/>
      <c r="CH707"/>
      <c r="CI707"/>
      <c r="CJ707"/>
      <c r="CK707"/>
    </row>
    <row r="708" spans="1:89" ht="33.75" hidden="1">
      <c r="A708" s="170"/>
      <c r="B708" s="47">
        <f>IFERROR(INDEX('اطلاعات انشعابات شرکتها'!A:BB,MATCH(A708,'اطلاعات انشعابات شرکتها'!A:A,0),MATCH(B$1,'اطلاعات انشعابات شرکتها'!$1:$1,0)),0)</f>
        <v>0</v>
      </c>
      <c r="C708" s="48">
        <f>IFERROR(INDEX('اطلاعات انشعابات شرکتها'!A:BB,MATCH(A708,'اطلاعات انشعابات شرکتها'!A:A,0),MATCH(C$1,'اطلاعات انشعابات شرکتها'!$1:$1,0)),0)</f>
        <v>0</v>
      </c>
      <c r="D708" s="45"/>
      <c r="E708" s="171"/>
      <c r="F708" s="170"/>
      <c r="G708" s="188" t="str">
        <f t="shared" ref="G708:G771" si="255">F708&amp;"/"&amp;E708</f>
        <v>/</v>
      </c>
      <c r="H708" s="188">
        <f>IFERROR(INDEX('اطلاعات دوره'!A:Z,MATCH(G708,'اطلاعات دوره'!C:C,0),MATCH(H$1,'اطلاعات دوره'!$1:$1,0)),0)</f>
        <v>0</v>
      </c>
      <c r="I708" s="188">
        <f>IFERROR(INDEX('اطلاعات دوره'!A:Z,MATCH(G708,'اطلاعات دوره'!C:C,0),MATCH(I$1,'اطلاعات دوره'!$1:$1,0)),0)</f>
        <v>0</v>
      </c>
      <c r="J708" s="188">
        <f>IFERROR(INDEX('اطلاعات دوره'!A:Z,MATCH(G708,'اطلاعات دوره'!C:C,0),MATCH(J$1,'اطلاعات دوره'!$1:$1,0)),0)</f>
        <v>0</v>
      </c>
      <c r="K708" s="265"/>
      <c r="L708" s="188" t="str">
        <f>IFERROR(INDEX('اطلاعات دوره'!A:Z,MATCH(G708,'اطلاعات دوره'!C:C,0)-1,MATCH("عنوان",'اطلاعات دوره'!$1:$1,0)),"---")</f>
        <v>---</v>
      </c>
      <c r="M708" s="188" t="str">
        <f t="shared" ref="M708:M771" si="256">A708&amp;"-"&amp;L708</f>
        <v>----</v>
      </c>
      <c r="N708" s="188" t="str">
        <f t="shared" ref="N708:N771" si="257">A708&amp;"-"&amp;G708</f>
        <v>-/</v>
      </c>
      <c r="O708" s="265"/>
      <c r="P708" s="188">
        <f>IFERROR(INDEX('اطلاعات انشعابات شرکتها'!A:BB,MATCH(A708,'اطلاعات انشعابات شرکتها'!A:A,0),MATCH(P$1,'اطلاعات انشعابات شرکتها'!$1:$1,0)),0)</f>
        <v>0</v>
      </c>
      <c r="Q708" s="188">
        <f>IFERROR(INDEX('اطلاعات انشعابات شرکتها'!A:BB,MATCH(A708,'اطلاعات انشعابات شرکتها'!A:A,0),MATCH(Q$1,'اطلاعات انشعابات شرکتها'!$1:$1,0)),0)</f>
        <v>0</v>
      </c>
      <c r="R708" s="188">
        <f>IFERROR(INDEX('اطلاعات انشعابات شرکتها'!A:BB,MATCH(A708,'اطلاعات انشعابات شرکتها'!A:A,0),MATCH(R$1,'اطلاعات انشعابات شرکتها'!$1:$1,0)),0)</f>
        <v>0</v>
      </c>
      <c r="S708" s="265"/>
      <c r="T708" s="188">
        <f>IFERROR(INDEX('قرائت کنتور'!A:AZ,MATCH(A708&amp;"-"&amp;T$1,'قرائت کنتور'!B:B,0),MATCH(G708,'قرائت کنتور'!$1:$1,0)),0)</f>
        <v>0</v>
      </c>
      <c r="U708" s="188">
        <f>IFERROR(INDEX('قرائت کنتور'!A:AZ,MATCH(A708&amp;"-"&amp;U$1,'قرائت کنتور'!B:B,0),MATCH(L708,'قرائت کنتور'!$1:$1,0)),0)</f>
        <v>0</v>
      </c>
      <c r="V708" s="188">
        <f>IFERROR(INDEX('قرائت کنتور'!A:AZ,MATCH(A708&amp;"-"&amp;U$1,'قرائت کنتور'!B:B,0),MATCH(G708,'قرائت کنتور'!$1:$1,0)),0)</f>
        <v>0</v>
      </c>
      <c r="W708" s="188">
        <f>IFERROR(INDEX('قرائت کنتور'!A:AZ,MATCH(A708&amp;"-"&amp;W$1,'قرائت کنتور'!B:B,0),MATCH(L708,'قرائت کنتور'!$1:$1,0)),0)</f>
        <v>0</v>
      </c>
      <c r="X708" s="188">
        <f>IFERROR(INDEX('قرائت کنتور'!A:AZ,MATCH(A708&amp;"-"&amp;W$1,'قرائت کنتور'!B:B,0),MATCH(G708,'قرائت کنتور'!$1:$1,0)),0)</f>
        <v>0</v>
      </c>
      <c r="Y708" s="188">
        <f>IFERROR(INDEX('قرائت کنتور'!A:AZ,MATCH(A708&amp;"-"&amp;Y$1,'قرائت کنتور'!B:B,0),MATCH(L708,'قرائت کنتور'!$1:$1,0)),0)</f>
        <v>0</v>
      </c>
      <c r="Z708" s="188">
        <f>IFERROR(INDEX('قرائت کنتور'!A:AZ,MATCH(A708&amp;"-"&amp;Y$1,'قرائت کنتور'!B:B,0),MATCH(G708,'قرائت کنتور'!$1:$1,0)),0)</f>
        <v>0</v>
      </c>
      <c r="AA708" s="188">
        <f>IFERROR(INDEX('قرائت کنتور'!A:AZ,MATCH(A708&amp;"-"&amp;AA$1,'قرائت کنتور'!B:B,0),MATCH(L708,'قرائت کنتور'!$1:$1,0)),0)</f>
        <v>0</v>
      </c>
      <c r="AB708" s="188">
        <f>IFERROR(INDEX('قرائت کنتور'!A:AZ,MATCH(A708&amp;"-"&amp;AA$1,'قرائت کنتور'!B:B,0),MATCH(G708,'قرائت کنتور'!$1:$1,0)),0)</f>
        <v>0</v>
      </c>
      <c r="AC708" s="265"/>
      <c r="AD708" s="188">
        <f t="shared" ref="AD708:AD771" si="258">IFERROR((V708-U708)*R708,"---")</f>
        <v>0</v>
      </c>
      <c r="AE708" s="188">
        <f t="shared" ref="AE708:AE771" si="259">IFERROR((X708-W708)*R708,"---")</f>
        <v>0</v>
      </c>
      <c r="AF708" s="188">
        <f t="shared" ref="AF708:AF771" si="260">IFERROR((Z708-Y708)*R708,"---")</f>
        <v>0</v>
      </c>
      <c r="AG708" s="188">
        <f t="shared" ref="AG708:AG771" si="261">IFERROR((AB708-AA708)*R708,"---")</f>
        <v>0</v>
      </c>
      <c r="AH708" s="188">
        <f t="shared" ref="AH708:AH771" si="262">IFERROR(AD708+AE708+AF708,"---")</f>
        <v>0</v>
      </c>
      <c r="AI708" s="188">
        <f t="shared" ref="AI708:AI771" si="263">IFERROR(T708*R708,"---")</f>
        <v>0</v>
      </c>
      <c r="AJ708" s="188" t="str">
        <f t="shared" ref="AJ708:AJ771" si="264">IFERROR(IF(P708="دیماندی",IF(AI708&gt;(0.9*Q708),AI708,0.9*Q708),"0"),"---")</f>
        <v>0</v>
      </c>
      <c r="AK708" s="265"/>
      <c r="AL708" s="254" t="str">
        <f t="shared" ref="AL708:AL771" si="265">IFERROR((AH708)/((AH708^2+AG708^2)^0.5),"---")</f>
        <v>---</v>
      </c>
      <c r="AM708" s="254" t="str">
        <f t="shared" ref="AM708:AM771" si="266">IFERROR(IF((0.9/AL708-1)&gt;0.01,0.9/AL708-1,"0"),"---")</f>
        <v>---</v>
      </c>
      <c r="AN708" s="265"/>
      <c r="AO708" s="188" t="str">
        <f>IFERROR(INDEX('تعرفه ها'!A:Z,MATCH(P708&amp;"-"&amp;AO$1,'تعرفه ها'!C:C,0),MATCH(F708,'تعرفه ها'!$2:$2,0),1),"---")</f>
        <v>---</v>
      </c>
      <c r="AP708" s="188" t="str">
        <f>IFERROR(INDEX('تعرفه ها'!A:Z,MATCH(P708&amp;"-"&amp;AP$1,'تعرفه ها'!C:C,0),MATCH(F708,'تعرفه ها'!$2:$2,0),1),"---")</f>
        <v>---</v>
      </c>
      <c r="AQ708" s="188" t="str">
        <f>IFERROR(INDEX('تعرفه ها'!A:Z,MATCH(P708&amp;"-"&amp;AQ$1,'تعرفه ها'!C:C,0),MATCH(F708,'تعرفه ها'!$2:$2,0),1),"---")</f>
        <v>---</v>
      </c>
      <c r="AR708" s="188" t="str">
        <f>IFERROR(INDEX('تعرفه ها'!A:Z,MATCH(P708&amp;"-"&amp;AR$1,'تعرفه ها'!C:C,0),MATCH(F708,'تعرفه ها'!$2:$2,0),1),"---")</f>
        <v>---</v>
      </c>
      <c r="AS708" s="265"/>
      <c r="AT708" s="415" t="str">
        <f t="shared" ref="AT708:AT771" si="267">IFERROR(AD708*AO708,"---")</f>
        <v>---</v>
      </c>
      <c r="AU708" s="415" t="str">
        <f t="shared" ref="AU708:AU771" si="268">IFERROR(AE708*AP708,"---")</f>
        <v>---</v>
      </c>
      <c r="AV708" s="415" t="str">
        <f t="shared" ref="AV708:AV771" si="269">IFERROR(AF708*AQ708,"---")</f>
        <v>---</v>
      </c>
      <c r="AW708" s="415" t="str">
        <f t="shared" ref="AW708:AW771" si="270">IFERROR(AG708*AR708,"---")</f>
        <v>---</v>
      </c>
      <c r="AX708" s="415" t="str">
        <f t="shared" ref="AX708:AX771" si="271">IFERROR((AT708+AU708+AV708+AW708),"---")</f>
        <v>---</v>
      </c>
      <c r="AY708" s="415" t="str">
        <f>IFERROR(AH708*INDEX('تعرفه ها'!A:Z,MATCH("عوارض برق به ازاء هر کیلووات",'تعرفه ها'!$C:$C,0),MATCH(F708,'تعرفه ها'!$2:$2,0)),"---")</f>
        <v>---</v>
      </c>
      <c r="AZ708" s="415" t="str">
        <f t="shared" ref="AZ708:AZ771" si="272">IFERROR(ROUND((AT708+AU708+AV708)*AM708,0),"---")</f>
        <v>---</v>
      </c>
      <c r="BA708" s="415" t="str">
        <f>IFERROR(ROUND(((AX708+AY708+AZ708)*INDEX('تعرفه ها'!A:Z,MATCH("هزینه نگهداری و تعمیرات شبکه برق",'تعرفه ها'!$C:$C,0),MATCH(F708,'تعرفه ها'!$2:$2,0))/100),0),"---")</f>
        <v>---</v>
      </c>
      <c r="BB708" s="415">
        <f>IFERROR(IF(P708="دیماندی",ROUND(AJ708*INDEX('تعرفه ها'!A:Z,MATCH(BB$1,'تعرفه ها'!$C:$C,0),MATCH(F708,'تعرفه ها'!$2:$2,0))*J708/30,0),0),"---")</f>
        <v>0</v>
      </c>
      <c r="BC708" s="415"/>
      <c r="BD708" s="54" t="str">
        <f>IFERROR(IF(INDEX('اطلاعات دوره'!A:Z,MATCH(G708,'اطلاعات دوره'!C:C,0),MATCH("برق",'اطلاعات دوره'!$1:$1,0))="دارد",ROUND(AX708*INDEX('تعرفه ها'!A:Z,MATCH("پیک فصلی برق",'تعرفه ها'!$C:$C,0),MATCH(F708,'تعرفه ها'!$2:$2,0))/100,0),0),"---")</f>
        <v>---</v>
      </c>
      <c r="BE708" s="415" t="str">
        <f>IFERROR(ROUND(((AX708+AY708+AZ708+BA708+BB708+BC708+BD708)*INDEX('تعرفه ها'!A:Z,MATCH("مالیات برق",'تعرفه ها'!$C:$C,0),MATCH(F708,'تعرفه ها'!$2:$2,0))/100),0),"---")</f>
        <v>---</v>
      </c>
      <c r="BF708" s="415" t="str">
        <f t="shared" ref="BF708:BF771" si="273">IFERROR((AX708+AY708+AZ708+BA708+BB708+BC708+BD708+BE708),"---")</f>
        <v>---</v>
      </c>
      <c r="BG708" s="415" t="str">
        <f t="shared" si="254"/>
        <v>---</v>
      </c>
      <c r="BH708" s="415" t="str">
        <f t="shared" ref="BH708:BH771" si="274">IFERROR((BF708+BG708),"---")</f>
        <v>---</v>
      </c>
      <c r="BI708" s="54" t="str">
        <f t="shared" ref="BI708:BI771" si="275">IFERROR(INT(RIGHT(BH708,3)),"---")</f>
        <v>---</v>
      </c>
      <c r="BJ708" s="55" t="str">
        <f t="shared" ref="BJ708:BJ771" si="276">IFERROR(BH708-BI708,"---")</f>
        <v>---</v>
      </c>
      <c r="BK708" s="262"/>
      <c r="BL708" s="183" t="str">
        <f>IFERROR(IF(INDEX(پرداخت!A:AZ,MATCH(A708&amp;" - "&amp;"برق",پرداخت!$B:$B,0),MATCH(G708,پرداخت!$1:$1,0))="نشده","نشده","شده"),"---")</f>
        <v>---</v>
      </c>
      <c r="BN708" s="257"/>
      <c r="BO708" s="257"/>
      <c r="BP708" s="257"/>
      <c r="BQ708" s="257"/>
      <c r="BR708" s="257"/>
      <c r="BS708" s="257"/>
      <c r="BT708" s="257"/>
      <c r="BU708" s="257"/>
      <c r="BV708" s="257"/>
      <c r="BW708" s="257"/>
      <c r="BX708" s="257"/>
      <c r="BY708" s="257"/>
      <c r="BZ708" s="257"/>
      <c r="CA708" s="257"/>
      <c r="CB708" s="257"/>
      <c r="CC708" s="257"/>
      <c r="CD708" s="257"/>
      <c r="CE708" s="257"/>
      <c r="CF708" s="257"/>
      <c r="CG708" s="257"/>
      <c r="CH708"/>
      <c r="CI708"/>
      <c r="CJ708"/>
      <c r="CK708"/>
    </row>
    <row r="709" spans="1:89" ht="33.75" hidden="1">
      <c r="A709" s="170"/>
      <c r="B709" s="47">
        <f>IFERROR(INDEX('اطلاعات انشعابات شرکتها'!A:BB,MATCH(A709,'اطلاعات انشعابات شرکتها'!A:A,0),MATCH(B$1,'اطلاعات انشعابات شرکتها'!$1:$1,0)),0)</f>
        <v>0</v>
      </c>
      <c r="C709" s="48">
        <f>IFERROR(INDEX('اطلاعات انشعابات شرکتها'!A:BB,MATCH(A709,'اطلاعات انشعابات شرکتها'!A:A,0),MATCH(C$1,'اطلاعات انشعابات شرکتها'!$1:$1,0)),0)</f>
        <v>0</v>
      </c>
      <c r="D709" s="45"/>
      <c r="E709" s="171"/>
      <c r="F709" s="170"/>
      <c r="G709" s="188" t="str">
        <f t="shared" si="255"/>
        <v>/</v>
      </c>
      <c r="H709" s="188">
        <f>IFERROR(INDEX('اطلاعات دوره'!A:Z,MATCH(G709,'اطلاعات دوره'!C:C,0),MATCH(H$1,'اطلاعات دوره'!$1:$1,0)),0)</f>
        <v>0</v>
      </c>
      <c r="I709" s="188">
        <f>IFERROR(INDEX('اطلاعات دوره'!A:Z,MATCH(G709,'اطلاعات دوره'!C:C,0),MATCH(I$1,'اطلاعات دوره'!$1:$1,0)),0)</f>
        <v>0</v>
      </c>
      <c r="J709" s="188">
        <f>IFERROR(INDEX('اطلاعات دوره'!A:Z,MATCH(G709,'اطلاعات دوره'!C:C,0),MATCH(J$1,'اطلاعات دوره'!$1:$1,0)),0)</f>
        <v>0</v>
      </c>
      <c r="K709" s="265"/>
      <c r="L709" s="188" t="str">
        <f>IFERROR(INDEX('اطلاعات دوره'!A:Z,MATCH(G709,'اطلاعات دوره'!C:C,0)-1,MATCH("عنوان",'اطلاعات دوره'!$1:$1,0)),"---")</f>
        <v>---</v>
      </c>
      <c r="M709" s="188" t="str">
        <f t="shared" si="256"/>
        <v>----</v>
      </c>
      <c r="N709" s="188" t="str">
        <f t="shared" si="257"/>
        <v>-/</v>
      </c>
      <c r="O709" s="265"/>
      <c r="P709" s="188">
        <f>IFERROR(INDEX('اطلاعات انشعابات شرکتها'!A:BB,MATCH(A709,'اطلاعات انشعابات شرکتها'!A:A,0),MATCH(P$1,'اطلاعات انشعابات شرکتها'!$1:$1,0)),0)</f>
        <v>0</v>
      </c>
      <c r="Q709" s="188">
        <f>IFERROR(INDEX('اطلاعات انشعابات شرکتها'!A:BB,MATCH(A709,'اطلاعات انشعابات شرکتها'!A:A,0),MATCH(Q$1,'اطلاعات انشعابات شرکتها'!$1:$1,0)),0)</f>
        <v>0</v>
      </c>
      <c r="R709" s="188">
        <f>IFERROR(INDEX('اطلاعات انشعابات شرکتها'!A:BB,MATCH(A709,'اطلاعات انشعابات شرکتها'!A:A,0),MATCH(R$1,'اطلاعات انشعابات شرکتها'!$1:$1,0)),0)</f>
        <v>0</v>
      </c>
      <c r="S709" s="265"/>
      <c r="T709" s="188">
        <f>IFERROR(INDEX('قرائت کنتور'!A:AZ,MATCH(A709&amp;"-"&amp;T$1,'قرائت کنتور'!B:B,0),MATCH(G709,'قرائت کنتور'!$1:$1,0)),0)</f>
        <v>0</v>
      </c>
      <c r="U709" s="188">
        <f>IFERROR(INDEX('قرائت کنتور'!A:AZ,MATCH(A709&amp;"-"&amp;U$1,'قرائت کنتور'!B:B,0),MATCH(L709,'قرائت کنتور'!$1:$1,0)),0)</f>
        <v>0</v>
      </c>
      <c r="V709" s="188">
        <f>IFERROR(INDEX('قرائت کنتور'!A:AZ,MATCH(A709&amp;"-"&amp;U$1,'قرائت کنتور'!B:B,0),MATCH(G709,'قرائت کنتور'!$1:$1,0)),0)</f>
        <v>0</v>
      </c>
      <c r="W709" s="188">
        <f>IFERROR(INDEX('قرائت کنتور'!A:AZ,MATCH(A709&amp;"-"&amp;W$1,'قرائت کنتور'!B:B,0),MATCH(L709,'قرائت کنتور'!$1:$1,0)),0)</f>
        <v>0</v>
      </c>
      <c r="X709" s="188">
        <f>IFERROR(INDEX('قرائت کنتور'!A:AZ,MATCH(A709&amp;"-"&amp;W$1,'قرائت کنتور'!B:B,0),MATCH(G709,'قرائت کنتور'!$1:$1,0)),0)</f>
        <v>0</v>
      </c>
      <c r="Y709" s="188">
        <f>IFERROR(INDEX('قرائت کنتور'!A:AZ,MATCH(A709&amp;"-"&amp;Y$1,'قرائت کنتور'!B:B,0),MATCH(L709,'قرائت کنتور'!$1:$1,0)),0)</f>
        <v>0</v>
      </c>
      <c r="Z709" s="188">
        <f>IFERROR(INDEX('قرائت کنتور'!A:AZ,MATCH(A709&amp;"-"&amp;Y$1,'قرائت کنتور'!B:B,0),MATCH(G709,'قرائت کنتور'!$1:$1,0)),0)</f>
        <v>0</v>
      </c>
      <c r="AA709" s="188">
        <f>IFERROR(INDEX('قرائت کنتور'!A:AZ,MATCH(A709&amp;"-"&amp;AA$1,'قرائت کنتور'!B:B,0),MATCH(L709,'قرائت کنتور'!$1:$1,0)),0)</f>
        <v>0</v>
      </c>
      <c r="AB709" s="188">
        <f>IFERROR(INDEX('قرائت کنتور'!A:AZ,MATCH(A709&amp;"-"&amp;AA$1,'قرائت کنتور'!B:B,0),MATCH(G709,'قرائت کنتور'!$1:$1,0)),0)</f>
        <v>0</v>
      </c>
      <c r="AC709" s="265"/>
      <c r="AD709" s="188">
        <f t="shared" si="258"/>
        <v>0</v>
      </c>
      <c r="AE709" s="188">
        <f t="shared" si="259"/>
        <v>0</v>
      </c>
      <c r="AF709" s="188">
        <f t="shared" si="260"/>
        <v>0</v>
      </c>
      <c r="AG709" s="188">
        <f t="shared" si="261"/>
        <v>0</v>
      </c>
      <c r="AH709" s="188">
        <f t="shared" si="262"/>
        <v>0</v>
      </c>
      <c r="AI709" s="188">
        <f t="shared" si="263"/>
        <v>0</v>
      </c>
      <c r="AJ709" s="188" t="str">
        <f t="shared" si="264"/>
        <v>0</v>
      </c>
      <c r="AK709" s="265"/>
      <c r="AL709" s="254" t="str">
        <f t="shared" si="265"/>
        <v>---</v>
      </c>
      <c r="AM709" s="254" t="str">
        <f t="shared" si="266"/>
        <v>---</v>
      </c>
      <c r="AN709" s="265"/>
      <c r="AO709" s="188" t="str">
        <f>IFERROR(INDEX('تعرفه ها'!A:Z,MATCH(P709&amp;"-"&amp;AO$1,'تعرفه ها'!C:C,0),MATCH(F709,'تعرفه ها'!$2:$2,0),1),"---")</f>
        <v>---</v>
      </c>
      <c r="AP709" s="188" t="str">
        <f>IFERROR(INDEX('تعرفه ها'!A:Z,MATCH(P709&amp;"-"&amp;AP$1,'تعرفه ها'!C:C,0),MATCH(F709,'تعرفه ها'!$2:$2,0),1),"---")</f>
        <v>---</v>
      </c>
      <c r="AQ709" s="188" t="str">
        <f>IFERROR(INDEX('تعرفه ها'!A:Z,MATCH(P709&amp;"-"&amp;AQ$1,'تعرفه ها'!C:C,0),MATCH(F709,'تعرفه ها'!$2:$2,0),1),"---")</f>
        <v>---</v>
      </c>
      <c r="AR709" s="188" t="str">
        <f>IFERROR(INDEX('تعرفه ها'!A:Z,MATCH(P709&amp;"-"&amp;AR$1,'تعرفه ها'!C:C,0),MATCH(F709,'تعرفه ها'!$2:$2,0),1),"---")</f>
        <v>---</v>
      </c>
      <c r="AS709" s="265"/>
      <c r="AT709" s="415" t="str">
        <f t="shared" si="267"/>
        <v>---</v>
      </c>
      <c r="AU709" s="415" t="str">
        <f t="shared" si="268"/>
        <v>---</v>
      </c>
      <c r="AV709" s="415" t="str">
        <f t="shared" si="269"/>
        <v>---</v>
      </c>
      <c r="AW709" s="415" t="str">
        <f t="shared" si="270"/>
        <v>---</v>
      </c>
      <c r="AX709" s="415" t="str">
        <f t="shared" si="271"/>
        <v>---</v>
      </c>
      <c r="AY709" s="415" t="str">
        <f>IFERROR(AH709*INDEX('تعرفه ها'!A:Z,MATCH("عوارض برق به ازاء هر کیلووات",'تعرفه ها'!$C:$C,0),MATCH(F709,'تعرفه ها'!$2:$2,0)),"---")</f>
        <v>---</v>
      </c>
      <c r="AZ709" s="415" t="str">
        <f t="shared" si="272"/>
        <v>---</v>
      </c>
      <c r="BA709" s="415" t="str">
        <f>IFERROR(ROUND(((AX709+AY709+AZ709)*INDEX('تعرفه ها'!A:Z,MATCH("هزینه نگهداری و تعمیرات شبکه برق",'تعرفه ها'!$C:$C,0),MATCH(F709,'تعرفه ها'!$2:$2,0))/100),0),"---")</f>
        <v>---</v>
      </c>
      <c r="BB709" s="415">
        <f>IFERROR(IF(P709="دیماندی",ROUND(AJ709*INDEX('تعرفه ها'!A:Z,MATCH(BB$1,'تعرفه ها'!$C:$C,0),MATCH(F709,'تعرفه ها'!$2:$2,0))*J709/30,0),0),"---")</f>
        <v>0</v>
      </c>
      <c r="BC709" s="415"/>
      <c r="BD709" s="54" t="str">
        <f>IFERROR(IF(INDEX('اطلاعات دوره'!A:Z,MATCH(G709,'اطلاعات دوره'!C:C,0),MATCH("برق",'اطلاعات دوره'!$1:$1,0))="دارد",ROUND(AX709*INDEX('تعرفه ها'!A:Z,MATCH("پیک فصلی برق",'تعرفه ها'!$C:$C,0),MATCH(F709,'تعرفه ها'!$2:$2,0))/100,0),0),"---")</f>
        <v>---</v>
      </c>
      <c r="BE709" s="415" t="str">
        <f>IFERROR(ROUND(((AX709+AY709+AZ709+BA709+BB709+BC709+BD709)*INDEX('تعرفه ها'!A:Z,MATCH("مالیات برق",'تعرفه ها'!$C:$C,0),MATCH(F709,'تعرفه ها'!$2:$2,0))/100),0),"---")</f>
        <v>---</v>
      </c>
      <c r="BF709" s="415" t="str">
        <f t="shared" si="273"/>
        <v>---</v>
      </c>
      <c r="BG709" s="415" t="str">
        <f t="shared" si="254"/>
        <v>---</v>
      </c>
      <c r="BH709" s="415" t="str">
        <f t="shared" si="274"/>
        <v>---</v>
      </c>
      <c r="BI709" s="54" t="str">
        <f t="shared" si="275"/>
        <v>---</v>
      </c>
      <c r="BJ709" s="55" t="str">
        <f t="shared" si="276"/>
        <v>---</v>
      </c>
      <c r="BK709" s="262"/>
      <c r="BL709" s="183" t="str">
        <f>IFERROR(IF(INDEX(پرداخت!A:AZ,MATCH(A709&amp;" - "&amp;"برق",پرداخت!$B:$B,0),MATCH(G709,پرداخت!$1:$1,0))="نشده","نشده","شده"),"---")</f>
        <v>---</v>
      </c>
      <c r="BN709" s="257"/>
      <c r="BO709" s="257"/>
      <c r="BP709" s="257"/>
      <c r="BQ709" s="257"/>
      <c r="BR709" s="257"/>
      <c r="BS709" s="257"/>
      <c r="BT709" s="257"/>
      <c r="BU709" s="257"/>
      <c r="BV709" s="257"/>
      <c r="BW709" s="257"/>
      <c r="BX709" s="257"/>
      <c r="BY709" s="257"/>
      <c r="BZ709" s="257"/>
      <c r="CA709" s="257"/>
      <c r="CB709" s="257"/>
      <c r="CC709" s="257"/>
      <c r="CD709" s="257"/>
      <c r="CE709" s="257"/>
      <c r="CF709" s="257"/>
      <c r="CG709" s="257"/>
      <c r="CH709"/>
      <c r="CI709"/>
      <c r="CJ709"/>
      <c r="CK709"/>
    </row>
    <row r="710" spans="1:89" ht="33.75" hidden="1">
      <c r="A710" s="170"/>
      <c r="B710" s="47">
        <f>IFERROR(INDEX('اطلاعات انشعابات شرکتها'!A:BB,MATCH(A710,'اطلاعات انشعابات شرکتها'!A:A,0),MATCH(B$1,'اطلاعات انشعابات شرکتها'!$1:$1,0)),0)</f>
        <v>0</v>
      </c>
      <c r="C710" s="48">
        <f>IFERROR(INDEX('اطلاعات انشعابات شرکتها'!A:BB,MATCH(A710,'اطلاعات انشعابات شرکتها'!A:A,0),MATCH(C$1,'اطلاعات انشعابات شرکتها'!$1:$1,0)),0)</f>
        <v>0</v>
      </c>
      <c r="D710" s="45"/>
      <c r="E710" s="171"/>
      <c r="F710" s="170"/>
      <c r="G710" s="188" t="str">
        <f t="shared" si="255"/>
        <v>/</v>
      </c>
      <c r="H710" s="188">
        <f>IFERROR(INDEX('اطلاعات دوره'!A:Z,MATCH(G710,'اطلاعات دوره'!C:C,0),MATCH(H$1,'اطلاعات دوره'!$1:$1,0)),0)</f>
        <v>0</v>
      </c>
      <c r="I710" s="188">
        <f>IFERROR(INDEX('اطلاعات دوره'!A:Z,MATCH(G710,'اطلاعات دوره'!C:C,0),MATCH(I$1,'اطلاعات دوره'!$1:$1,0)),0)</f>
        <v>0</v>
      </c>
      <c r="J710" s="188">
        <f>IFERROR(INDEX('اطلاعات دوره'!A:Z,MATCH(G710,'اطلاعات دوره'!C:C,0),MATCH(J$1,'اطلاعات دوره'!$1:$1,0)),0)</f>
        <v>0</v>
      </c>
      <c r="K710" s="265"/>
      <c r="L710" s="188" t="str">
        <f>IFERROR(INDEX('اطلاعات دوره'!A:Z,MATCH(G710,'اطلاعات دوره'!C:C,0)-1,MATCH("عنوان",'اطلاعات دوره'!$1:$1,0)),"---")</f>
        <v>---</v>
      </c>
      <c r="M710" s="188" t="str">
        <f t="shared" si="256"/>
        <v>----</v>
      </c>
      <c r="N710" s="188" t="str">
        <f t="shared" si="257"/>
        <v>-/</v>
      </c>
      <c r="O710" s="265"/>
      <c r="P710" s="188">
        <f>IFERROR(INDEX('اطلاعات انشعابات شرکتها'!A:BB,MATCH(A710,'اطلاعات انشعابات شرکتها'!A:A,0),MATCH(P$1,'اطلاعات انشعابات شرکتها'!$1:$1,0)),0)</f>
        <v>0</v>
      </c>
      <c r="Q710" s="188">
        <f>IFERROR(INDEX('اطلاعات انشعابات شرکتها'!A:BB,MATCH(A710,'اطلاعات انشعابات شرکتها'!A:A,0),MATCH(Q$1,'اطلاعات انشعابات شرکتها'!$1:$1,0)),0)</f>
        <v>0</v>
      </c>
      <c r="R710" s="188">
        <f>IFERROR(INDEX('اطلاعات انشعابات شرکتها'!A:BB,MATCH(A710,'اطلاعات انشعابات شرکتها'!A:A,0),MATCH(R$1,'اطلاعات انشعابات شرکتها'!$1:$1,0)),0)</f>
        <v>0</v>
      </c>
      <c r="S710" s="265"/>
      <c r="T710" s="188">
        <f>IFERROR(INDEX('قرائت کنتور'!A:AZ,MATCH(A710&amp;"-"&amp;T$1,'قرائت کنتور'!B:B,0),MATCH(G710,'قرائت کنتور'!$1:$1,0)),0)</f>
        <v>0</v>
      </c>
      <c r="U710" s="188">
        <f>IFERROR(INDEX('قرائت کنتور'!A:AZ,MATCH(A710&amp;"-"&amp;U$1,'قرائت کنتور'!B:B,0),MATCH(L710,'قرائت کنتور'!$1:$1,0)),0)</f>
        <v>0</v>
      </c>
      <c r="V710" s="188">
        <f>IFERROR(INDEX('قرائت کنتور'!A:AZ,MATCH(A710&amp;"-"&amp;U$1,'قرائت کنتور'!B:B,0),MATCH(G710,'قرائت کنتور'!$1:$1,0)),0)</f>
        <v>0</v>
      </c>
      <c r="W710" s="188">
        <f>IFERROR(INDEX('قرائت کنتور'!A:AZ,MATCH(A710&amp;"-"&amp;W$1,'قرائت کنتور'!B:B,0),MATCH(L710,'قرائت کنتور'!$1:$1,0)),0)</f>
        <v>0</v>
      </c>
      <c r="X710" s="188">
        <f>IFERROR(INDEX('قرائت کنتور'!A:AZ,MATCH(A710&amp;"-"&amp;W$1,'قرائت کنتور'!B:B,0),MATCH(G710,'قرائت کنتور'!$1:$1,0)),0)</f>
        <v>0</v>
      </c>
      <c r="Y710" s="188">
        <f>IFERROR(INDEX('قرائت کنتور'!A:AZ,MATCH(A710&amp;"-"&amp;Y$1,'قرائت کنتور'!B:B,0),MATCH(L710,'قرائت کنتور'!$1:$1,0)),0)</f>
        <v>0</v>
      </c>
      <c r="Z710" s="188">
        <f>IFERROR(INDEX('قرائت کنتور'!A:AZ,MATCH(A710&amp;"-"&amp;Y$1,'قرائت کنتور'!B:B,0),MATCH(G710,'قرائت کنتور'!$1:$1,0)),0)</f>
        <v>0</v>
      </c>
      <c r="AA710" s="188">
        <f>IFERROR(INDEX('قرائت کنتور'!A:AZ,MATCH(A710&amp;"-"&amp;AA$1,'قرائت کنتور'!B:B,0),MATCH(L710,'قرائت کنتور'!$1:$1,0)),0)</f>
        <v>0</v>
      </c>
      <c r="AB710" s="188">
        <f>IFERROR(INDEX('قرائت کنتور'!A:AZ,MATCH(A710&amp;"-"&amp;AA$1,'قرائت کنتور'!B:B,0),MATCH(G710,'قرائت کنتور'!$1:$1,0)),0)</f>
        <v>0</v>
      </c>
      <c r="AC710" s="265"/>
      <c r="AD710" s="188">
        <f t="shared" si="258"/>
        <v>0</v>
      </c>
      <c r="AE710" s="188">
        <f t="shared" si="259"/>
        <v>0</v>
      </c>
      <c r="AF710" s="188">
        <f t="shared" si="260"/>
        <v>0</v>
      </c>
      <c r="AG710" s="188">
        <f t="shared" si="261"/>
        <v>0</v>
      </c>
      <c r="AH710" s="188">
        <f t="shared" si="262"/>
        <v>0</v>
      </c>
      <c r="AI710" s="188">
        <f t="shared" si="263"/>
        <v>0</v>
      </c>
      <c r="AJ710" s="188" t="str">
        <f t="shared" si="264"/>
        <v>0</v>
      </c>
      <c r="AK710" s="265"/>
      <c r="AL710" s="254" t="str">
        <f t="shared" si="265"/>
        <v>---</v>
      </c>
      <c r="AM710" s="254" t="str">
        <f t="shared" si="266"/>
        <v>---</v>
      </c>
      <c r="AN710" s="265"/>
      <c r="AO710" s="188" t="str">
        <f>IFERROR(INDEX('تعرفه ها'!A:Z,MATCH(P710&amp;"-"&amp;AO$1,'تعرفه ها'!C:C,0),MATCH(F710,'تعرفه ها'!$2:$2,0),1),"---")</f>
        <v>---</v>
      </c>
      <c r="AP710" s="188" t="str">
        <f>IFERROR(INDEX('تعرفه ها'!A:Z,MATCH(P710&amp;"-"&amp;AP$1,'تعرفه ها'!C:C,0),MATCH(F710,'تعرفه ها'!$2:$2,0),1),"---")</f>
        <v>---</v>
      </c>
      <c r="AQ710" s="188" t="str">
        <f>IFERROR(INDEX('تعرفه ها'!A:Z,MATCH(P710&amp;"-"&amp;AQ$1,'تعرفه ها'!C:C,0),MATCH(F710,'تعرفه ها'!$2:$2,0),1),"---")</f>
        <v>---</v>
      </c>
      <c r="AR710" s="188" t="str">
        <f>IFERROR(INDEX('تعرفه ها'!A:Z,MATCH(P710&amp;"-"&amp;AR$1,'تعرفه ها'!C:C,0),MATCH(F710,'تعرفه ها'!$2:$2,0),1),"---")</f>
        <v>---</v>
      </c>
      <c r="AS710" s="265"/>
      <c r="AT710" s="415" t="str">
        <f t="shared" si="267"/>
        <v>---</v>
      </c>
      <c r="AU710" s="415" t="str">
        <f t="shared" si="268"/>
        <v>---</v>
      </c>
      <c r="AV710" s="415" t="str">
        <f t="shared" si="269"/>
        <v>---</v>
      </c>
      <c r="AW710" s="415" t="str">
        <f t="shared" si="270"/>
        <v>---</v>
      </c>
      <c r="AX710" s="415" t="str">
        <f t="shared" si="271"/>
        <v>---</v>
      </c>
      <c r="AY710" s="415" t="str">
        <f>IFERROR(AH710*INDEX('تعرفه ها'!A:Z,MATCH("عوارض برق به ازاء هر کیلووات",'تعرفه ها'!$C:$C,0),MATCH(F710,'تعرفه ها'!$2:$2,0)),"---")</f>
        <v>---</v>
      </c>
      <c r="AZ710" s="415" t="str">
        <f t="shared" si="272"/>
        <v>---</v>
      </c>
      <c r="BA710" s="415" t="str">
        <f>IFERROR(ROUND(((AX710+AY710+AZ710)*INDEX('تعرفه ها'!A:Z,MATCH("هزینه نگهداری و تعمیرات شبکه برق",'تعرفه ها'!$C:$C,0),MATCH(F710,'تعرفه ها'!$2:$2,0))/100),0),"---")</f>
        <v>---</v>
      </c>
      <c r="BB710" s="415">
        <f>IFERROR(IF(P710="دیماندی",ROUND(AJ710*INDEX('تعرفه ها'!A:Z,MATCH(BB$1,'تعرفه ها'!$C:$C,0),MATCH(F710,'تعرفه ها'!$2:$2,0))*J710/30,0),0),"---")</f>
        <v>0</v>
      </c>
      <c r="BC710" s="415"/>
      <c r="BD710" s="54" t="str">
        <f>IFERROR(IF(INDEX('اطلاعات دوره'!A:Z,MATCH(G710,'اطلاعات دوره'!C:C,0),MATCH("برق",'اطلاعات دوره'!$1:$1,0))="دارد",ROUND(AX710*INDEX('تعرفه ها'!A:Z,MATCH("پیک فصلی برق",'تعرفه ها'!$C:$C,0),MATCH(F710,'تعرفه ها'!$2:$2,0))/100,0),0),"---")</f>
        <v>---</v>
      </c>
      <c r="BE710" s="415" t="str">
        <f>IFERROR(ROUND(((AX710+AY710+AZ710+BA710+BB710+BC710+BD710)*INDEX('تعرفه ها'!A:Z,MATCH("مالیات برق",'تعرفه ها'!$C:$C,0),MATCH(F710,'تعرفه ها'!$2:$2,0))/100),0),"---")</f>
        <v>---</v>
      </c>
      <c r="BF710" s="415" t="str">
        <f t="shared" si="273"/>
        <v>---</v>
      </c>
      <c r="BG710" s="415" t="str">
        <f t="shared" si="254"/>
        <v>---</v>
      </c>
      <c r="BH710" s="415" t="str">
        <f t="shared" si="274"/>
        <v>---</v>
      </c>
      <c r="BI710" s="54" t="str">
        <f t="shared" si="275"/>
        <v>---</v>
      </c>
      <c r="BJ710" s="55" t="str">
        <f t="shared" si="276"/>
        <v>---</v>
      </c>
      <c r="BK710" s="262"/>
      <c r="BL710" s="183" t="str">
        <f>IFERROR(IF(INDEX(پرداخت!A:AZ,MATCH(A710&amp;" - "&amp;"برق",پرداخت!$B:$B,0),MATCH(G710,پرداخت!$1:$1,0))="نشده","نشده","شده"),"---")</f>
        <v>---</v>
      </c>
      <c r="BN710" s="257"/>
      <c r="BO710" s="257"/>
      <c r="BP710" s="257"/>
      <c r="BQ710" s="257"/>
      <c r="BR710" s="257"/>
      <c r="BS710" s="257"/>
      <c r="BT710" s="257"/>
      <c r="BU710" s="257"/>
      <c r="BV710" s="257"/>
      <c r="BW710" s="257"/>
      <c r="BX710" s="257"/>
      <c r="BY710" s="257"/>
      <c r="BZ710" s="257"/>
      <c r="CA710" s="257"/>
      <c r="CB710" s="257"/>
      <c r="CC710" s="257"/>
      <c r="CD710" s="257"/>
      <c r="CE710" s="257"/>
      <c r="CF710" s="257"/>
      <c r="CG710" s="257"/>
      <c r="CH710"/>
      <c r="CI710"/>
      <c r="CJ710"/>
      <c r="CK710"/>
    </row>
    <row r="711" spans="1:89" ht="33.75" hidden="1">
      <c r="A711" s="170"/>
      <c r="B711" s="47">
        <f>IFERROR(INDEX('اطلاعات انشعابات شرکتها'!A:BB,MATCH(A711,'اطلاعات انشعابات شرکتها'!A:A,0),MATCH(B$1,'اطلاعات انشعابات شرکتها'!$1:$1,0)),0)</f>
        <v>0</v>
      </c>
      <c r="C711" s="48">
        <f>IFERROR(INDEX('اطلاعات انشعابات شرکتها'!A:BB,MATCH(A711,'اطلاعات انشعابات شرکتها'!A:A,0),MATCH(C$1,'اطلاعات انشعابات شرکتها'!$1:$1,0)),0)</f>
        <v>0</v>
      </c>
      <c r="D711" s="45"/>
      <c r="E711" s="171"/>
      <c r="F711" s="170"/>
      <c r="G711" s="188" t="str">
        <f t="shared" si="255"/>
        <v>/</v>
      </c>
      <c r="H711" s="188">
        <f>IFERROR(INDEX('اطلاعات دوره'!A:Z,MATCH(G711,'اطلاعات دوره'!C:C,0),MATCH(H$1,'اطلاعات دوره'!$1:$1,0)),0)</f>
        <v>0</v>
      </c>
      <c r="I711" s="188">
        <f>IFERROR(INDEX('اطلاعات دوره'!A:Z,MATCH(G711,'اطلاعات دوره'!C:C,0),MATCH(I$1,'اطلاعات دوره'!$1:$1,0)),0)</f>
        <v>0</v>
      </c>
      <c r="J711" s="188">
        <f>IFERROR(INDEX('اطلاعات دوره'!A:Z,MATCH(G711,'اطلاعات دوره'!C:C,0),MATCH(J$1,'اطلاعات دوره'!$1:$1,0)),0)</f>
        <v>0</v>
      </c>
      <c r="K711" s="265"/>
      <c r="L711" s="188" t="str">
        <f>IFERROR(INDEX('اطلاعات دوره'!A:Z,MATCH(G711,'اطلاعات دوره'!C:C,0)-1,MATCH("عنوان",'اطلاعات دوره'!$1:$1,0)),"---")</f>
        <v>---</v>
      </c>
      <c r="M711" s="188" t="str">
        <f t="shared" si="256"/>
        <v>----</v>
      </c>
      <c r="N711" s="188" t="str">
        <f t="shared" si="257"/>
        <v>-/</v>
      </c>
      <c r="O711" s="265"/>
      <c r="P711" s="188">
        <f>IFERROR(INDEX('اطلاعات انشعابات شرکتها'!A:BB,MATCH(A711,'اطلاعات انشعابات شرکتها'!A:A,0),MATCH(P$1,'اطلاعات انشعابات شرکتها'!$1:$1,0)),0)</f>
        <v>0</v>
      </c>
      <c r="Q711" s="188">
        <f>IFERROR(INDEX('اطلاعات انشعابات شرکتها'!A:BB,MATCH(A711,'اطلاعات انشعابات شرکتها'!A:A,0),MATCH(Q$1,'اطلاعات انشعابات شرکتها'!$1:$1,0)),0)</f>
        <v>0</v>
      </c>
      <c r="R711" s="188">
        <f>IFERROR(INDEX('اطلاعات انشعابات شرکتها'!A:BB,MATCH(A711,'اطلاعات انشعابات شرکتها'!A:A,0),MATCH(R$1,'اطلاعات انشعابات شرکتها'!$1:$1,0)),0)</f>
        <v>0</v>
      </c>
      <c r="S711" s="265"/>
      <c r="T711" s="188">
        <f>IFERROR(INDEX('قرائت کنتور'!A:AZ,MATCH(A711&amp;"-"&amp;T$1,'قرائت کنتور'!B:B,0),MATCH(G711,'قرائت کنتور'!$1:$1,0)),0)</f>
        <v>0</v>
      </c>
      <c r="U711" s="188">
        <f>IFERROR(INDEX('قرائت کنتور'!A:AZ,MATCH(A711&amp;"-"&amp;U$1,'قرائت کنتور'!B:B,0),MATCH(L711,'قرائت کنتور'!$1:$1,0)),0)</f>
        <v>0</v>
      </c>
      <c r="V711" s="188">
        <f>IFERROR(INDEX('قرائت کنتور'!A:AZ,MATCH(A711&amp;"-"&amp;U$1,'قرائت کنتور'!B:B,0),MATCH(G711,'قرائت کنتور'!$1:$1,0)),0)</f>
        <v>0</v>
      </c>
      <c r="W711" s="188">
        <f>IFERROR(INDEX('قرائت کنتور'!A:AZ,MATCH(A711&amp;"-"&amp;W$1,'قرائت کنتور'!B:B,0),MATCH(L711,'قرائت کنتور'!$1:$1,0)),0)</f>
        <v>0</v>
      </c>
      <c r="X711" s="188">
        <f>IFERROR(INDEX('قرائت کنتور'!A:AZ,MATCH(A711&amp;"-"&amp;W$1,'قرائت کنتور'!B:B,0),MATCH(G711,'قرائت کنتور'!$1:$1,0)),0)</f>
        <v>0</v>
      </c>
      <c r="Y711" s="188">
        <f>IFERROR(INDEX('قرائت کنتور'!A:AZ,MATCH(A711&amp;"-"&amp;Y$1,'قرائت کنتور'!B:B,0),MATCH(L711,'قرائت کنتور'!$1:$1,0)),0)</f>
        <v>0</v>
      </c>
      <c r="Z711" s="188">
        <f>IFERROR(INDEX('قرائت کنتور'!A:AZ,MATCH(A711&amp;"-"&amp;Y$1,'قرائت کنتور'!B:B,0),MATCH(G711,'قرائت کنتور'!$1:$1,0)),0)</f>
        <v>0</v>
      </c>
      <c r="AA711" s="188">
        <f>IFERROR(INDEX('قرائت کنتور'!A:AZ,MATCH(A711&amp;"-"&amp;AA$1,'قرائت کنتور'!B:B,0),MATCH(L711,'قرائت کنتور'!$1:$1,0)),0)</f>
        <v>0</v>
      </c>
      <c r="AB711" s="188">
        <f>IFERROR(INDEX('قرائت کنتور'!A:AZ,MATCH(A711&amp;"-"&amp;AA$1,'قرائت کنتور'!B:B,0),MATCH(G711,'قرائت کنتور'!$1:$1,0)),0)</f>
        <v>0</v>
      </c>
      <c r="AC711" s="265"/>
      <c r="AD711" s="188">
        <f t="shared" si="258"/>
        <v>0</v>
      </c>
      <c r="AE711" s="188">
        <f t="shared" si="259"/>
        <v>0</v>
      </c>
      <c r="AF711" s="188">
        <f t="shared" si="260"/>
        <v>0</v>
      </c>
      <c r="AG711" s="188">
        <f t="shared" si="261"/>
        <v>0</v>
      </c>
      <c r="AH711" s="188">
        <f t="shared" si="262"/>
        <v>0</v>
      </c>
      <c r="AI711" s="188">
        <f t="shared" si="263"/>
        <v>0</v>
      </c>
      <c r="AJ711" s="188" t="str">
        <f t="shared" si="264"/>
        <v>0</v>
      </c>
      <c r="AK711" s="265"/>
      <c r="AL711" s="254" t="str">
        <f t="shared" si="265"/>
        <v>---</v>
      </c>
      <c r="AM711" s="254" t="str">
        <f t="shared" si="266"/>
        <v>---</v>
      </c>
      <c r="AN711" s="265"/>
      <c r="AO711" s="188" t="str">
        <f>IFERROR(INDEX('تعرفه ها'!A:Z,MATCH(P711&amp;"-"&amp;AO$1,'تعرفه ها'!C:C,0),MATCH(F711,'تعرفه ها'!$2:$2,0),1),"---")</f>
        <v>---</v>
      </c>
      <c r="AP711" s="188" t="str">
        <f>IFERROR(INDEX('تعرفه ها'!A:Z,MATCH(P711&amp;"-"&amp;AP$1,'تعرفه ها'!C:C,0),MATCH(F711,'تعرفه ها'!$2:$2,0),1),"---")</f>
        <v>---</v>
      </c>
      <c r="AQ711" s="188" t="str">
        <f>IFERROR(INDEX('تعرفه ها'!A:Z,MATCH(P711&amp;"-"&amp;AQ$1,'تعرفه ها'!C:C,0),MATCH(F711,'تعرفه ها'!$2:$2,0),1),"---")</f>
        <v>---</v>
      </c>
      <c r="AR711" s="188" t="str">
        <f>IFERROR(INDEX('تعرفه ها'!A:Z,MATCH(P711&amp;"-"&amp;AR$1,'تعرفه ها'!C:C,0),MATCH(F711,'تعرفه ها'!$2:$2,0),1),"---")</f>
        <v>---</v>
      </c>
      <c r="AS711" s="265"/>
      <c r="AT711" s="415" t="str">
        <f t="shared" si="267"/>
        <v>---</v>
      </c>
      <c r="AU711" s="415" t="str">
        <f t="shared" si="268"/>
        <v>---</v>
      </c>
      <c r="AV711" s="415" t="str">
        <f t="shared" si="269"/>
        <v>---</v>
      </c>
      <c r="AW711" s="415" t="str">
        <f t="shared" si="270"/>
        <v>---</v>
      </c>
      <c r="AX711" s="415" t="str">
        <f t="shared" si="271"/>
        <v>---</v>
      </c>
      <c r="AY711" s="415" t="str">
        <f>IFERROR(AH711*INDEX('تعرفه ها'!A:Z,MATCH("عوارض برق به ازاء هر کیلووات",'تعرفه ها'!$C:$C,0),MATCH(F711,'تعرفه ها'!$2:$2,0)),"---")</f>
        <v>---</v>
      </c>
      <c r="AZ711" s="415" t="str">
        <f t="shared" si="272"/>
        <v>---</v>
      </c>
      <c r="BA711" s="415" t="str">
        <f>IFERROR(ROUND(((AX711+AY711+AZ711)*INDEX('تعرفه ها'!A:Z,MATCH("هزینه نگهداری و تعمیرات شبکه برق",'تعرفه ها'!$C:$C,0),MATCH(F711,'تعرفه ها'!$2:$2,0))/100),0),"---")</f>
        <v>---</v>
      </c>
      <c r="BB711" s="415">
        <f>IFERROR(IF(P711="دیماندی",ROUND(AJ711*INDEX('تعرفه ها'!A:Z,MATCH(BB$1,'تعرفه ها'!$C:$C,0),MATCH(F711,'تعرفه ها'!$2:$2,0))*J711/30,0),0),"---")</f>
        <v>0</v>
      </c>
      <c r="BC711" s="415"/>
      <c r="BD711" s="54" t="str">
        <f>IFERROR(IF(INDEX('اطلاعات دوره'!A:Z,MATCH(G711,'اطلاعات دوره'!C:C,0),MATCH("برق",'اطلاعات دوره'!$1:$1,0))="دارد",ROUND(AX711*INDEX('تعرفه ها'!A:Z,MATCH("پیک فصلی برق",'تعرفه ها'!$C:$C,0),MATCH(F711,'تعرفه ها'!$2:$2,0))/100,0),0),"---")</f>
        <v>---</v>
      </c>
      <c r="BE711" s="415" t="str">
        <f>IFERROR(ROUND(((AX711+AY711+AZ711+BA711+BB711+BC711+BD711)*INDEX('تعرفه ها'!A:Z,MATCH("مالیات برق",'تعرفه ها'!$C:$C,0),MATCH(F711,'تعرفه ها'!$2:$2,0))/100),0),"---")</f>
        <v>---</v>
      </c>
      <c r="BF711" s="415" t="str">
        <f t="shared" si="273"/>
        <v>---</v>
      </c>
      <c r="BG711" s="415" t="str">
        <f t="shared" si="254"/>
        <v>---</v>
      </c>
      <c r="BH711" s="415" t="str">
        <f t="shared" si="274"/>
        <v>---</v>
      </c>
      <c r="BI711" s="54" t="str">
        <f t="shared" si="275"/>
        <v>---</v>
      </c>
      <c r="BJ711" s="55" t="str">
        <f t="shared" si="276"/>
        <v>---</v>
      </c>
      <c r="BK711" s="262"/>
      <c r="BL711" s="183" t="str">
        <f>IFERROR(IF(INDEX(پرداخت!A:AZ,MATCH(A711&amp;" - "&amp;"برق",پرداخت!$B:$B,0),MATCH(G711,پرداخت!$1:$1,0))="نشده","نشده","شده"),"---")</f>
        <v>---</v>
      </c>
      <c r="BN711" s="257"/>
      <c r="BO711" s="257"/>
      <c r="BP711" s="257"/>
      <c r="BQ711" s="257"/>
      <c r="BR711" s="257"/>
      <c r="BS711" s="257"/>
      <c r="BT711" s="257"/>
      <c r="BU711" s="257"/>
      <c r="BV711" s="257"/>
      <c r="BW711" s="257"/>
      <c r="BX711" s="257"/>
      <c r="BY711" s="257"/>
      <c r="BZ711" s="257"/>
      <c r="CA711" s="257"/>
      <c r="CB711" s="257"/>
      <c r="CC711" s="257"/>
      <c r="CD711" s="257"/>
      <c r="CE711" s="257"/>
      <c r="CF711" s="257"/>
      <c r="CG711" s="257"/>
      <c r="CH711"/>
      <c r="CI711"/>
      <c r="CJ711"/>
      <c r="CK711"/>
    </row>
    <row r="712" spans="1:89" ht="33.75" hidden="1">
      <c r="A712" s="170"/>
      <c r="B712" s="47">
        <f>IFERROR(INDEX('اطلاعات انشعابات شرکتها'!A:BB,MATCH(A712,'اطلاعات انشعابات شرکتها'!A:A,0),MATCH(B$1,'اطلاعات انشعابات شرکتها'!$1:$1,0)),0)</f>
        <v>0</v>
      </c>
      <c r="C712" s="48">
        <f>IFERROR(INDEX('اطلاعات انشعابات شرکتها'!A:BB,MATCH(A712,'اطلاعات انشعابات شرکتها'!A:A,0),MATCH(C$1,'اطلاعات انشعابات شرکتها'!$1:$1,0)),0)</f>
        <v>0</v>
      </c>
      <c r="D712" s="45"/>
      <c r="E712" s="171"/>
      <c r="F712" s="170"/>
      <c r="G712" s="188" t="str">
        <f t="shared" si="255"/>
        <v>/</v>
      </c>
      <c r="H712" s="188">
        <f>IFERROR(INDEX('اطلاعات دوره'!A:Z,MATCH(G712,'اطلاعات دوره'!C:C,0),MATCH(H$1,'اطلاعات دوره'!$1:$1,0)),0)</f>
        <v>0</v>
      </c>
      <c r="I712" s="188">
        <f>IFERROR(INDEX('اطلاعات دوره'!A:Z,MATCH(G712,'اطلاعات دوره'!C:C,0),MATCH(I$1,'اطلاعات دوره'!$1:$1,0)),0)</f>
        <v>0</v>
      </c>
      <c r="J712" s="188">
        <f>IFERROR(INDEX('اطلاعات دوره'!A:Z,MATCH(G712,'اطلاعات دوره'!C:C,0),MATCH(J$1,'اطلاعات دوره'!$1:$1,0)),0)</f>
        <v>0</v>
      </c>
      <c r="K712" s="265"/>
      <c r="L712" s="188" t="str">
        <f>IFERROR(INDEX('اطلاعات دوره'!A:Z,MATCH(G712,'اطلاعات دوره'!C:C,0)-1,MATCH("عنوان",'اطلاعات دوره'!$1:$1,0)),"---")</f>
        <v>---</v>
      </c>
      <c r="M712" s="188" t="str">
        <f t="shared" si="256"/>
        <v>----</v>
      </c>
      <c r="N712" s="188" t="str">
        <f t="shared" si="257"/>
        <v>-/</v>
      </c>
      <c r="O712" s="265"/>
      <c r="P712" s="188">
        <f>IFERROR(INDEX('اطلاعات انشعابات شرکتها'!A:BB,MATCH(A712,'اطلاعات انشعابات شرکتها'!A:A,0),MATCH(P$1,'اطلاعات انشعابات شرکتها'!$1:$1,0)),0)</f>
        <v>0</v>
      </c>
      <c r="Q712" s="188">
        <f>IFERROR(INDEX('اطلاعات انشعابات شرکتها'!A:BB,MATCH(A712,'اطلاعات انشعابات شرکتها'!A:A,0),MATCH(Q$1,'اطلاعات انشعابات شرکتها'!$1:$1,0)),0)</f>
        <v>0</v>
      </c>
      <c r="R712" s="188">
        <f>IFERROR(INDEX('اطلاعات انشعابات شرکتها'!A:BB,MATCH(A712,'اطلاعات انشعابات شرکتها'!A:A,0),MATCH(R$1,'اطلاعات انشعابات شرکتها'!$1:$1,0)),0)</f>
        <v>0</v>
      </c>
      <c r="S712" s="265"/>
      <c r="T712" s="188">
        <f>IFERROR(INDEX('قرائت کنتور'!A:AZ,MATCH(A712&amp;"-"&amp;T$1,'قرائت کنتور'!B:B,0),MATCH(G712,'قرائت کنتور'!$1:$1,0)),0)</f>
        <v>0</v>
      </c>
      <c r="U712" s="188">
        <f>IFERROR(INDEX('قرائت کنتور'!A:AZ,MATCH(A712&amp;"-"&amp;U$1,'قرائت کنتور'!B:B,0),MATCH(L712,'قرائت کنتور'!$1:$1,0)),0)</f>
        <v>0</v>
      </c>
      <c r="V712" s="188">
        <f>IFERROR(INDEX('قرائت کنتور'!A:AZ,MATCH(A712&amp;"-"&amp;U$1,'قرائت کنتور'!B:B,0),MATCH(G712,'قرائت کنتور'!$1:$1,0)),0)</f>
        <v>0</v>
      </c>
      <c r="W712" s="188">
        <f>IFERROR(INDEX('قرائت کنتور'!A:AZ,MATCH(A712&amp;"-"&amp;W$1,'قرائت کنتور'!B:B,0),MATCH(L712,'قرائت کنتور'!$1:$1,0)),0)</f>
        <v>0</v>
      </c>
      <c r="X712" s="188">
        <f>IFERROR(INDEX('قرائت کنتور'!A:AZ,MATCH(A712&amp;"-"&amp;W$1,'قرائت کنتور'!B:B,0),MATCH(G712,'قرائت کنتور'!$1:$1,0)),0)</f>
        <v>0</v>
      </c>
      <c r="Y712" s="188">
        <f>IFERROR(INDEX('قرائت کنتور'!A:AZ,MATCH(A712&amp;"-"&amp;Y$1,'قرائت کنتور'!B:B,0),MATCH(L712,'قرائت کنتور'!$1:$1,0)),0)</f>
        <v>0</v>
      </c>
      <c r="Z712" s="188">
        <f>IFERROR(INDEX('قرائت کنتور'!A:AZ,MATCH(A712&amp;"-"&amp;Y$1,'قرائت کنتور'!B:B,0),MATCH(G712,'قرائت کنتور'!$1:$1,0)),0)</f>
        <v>0</v>
      </c>
      <c r="AA712" s="188">
        <f>IFERROR(INDEX('قرائت کنتور'!A:AZ,MATCH(A712&amp;"-"&amp;AA$1,'قرائت کنتور'!B:B,0),MATCH(L712,'قرائت کنتور'!$1:$1,0)),0)</f>
        <v>0</v>
      </c>
      <c r="AB712" s="188">
        <f>IFERROR(INDEX('قرائت کنتور'!A:AZ,MATCH(A712&amp;"-"&amp;AA$1,'قرائت کنتور'!B:B,0),MATCH(G712,'قرائت کنتور'!$1:$1,0)),0)</f>
        <v>0</v>
      </c>
      <c r="AC712" s="265"/>
      <c r="AD712" s="188">
        <f t="shared" si="258"/>
        <v>0</v>
      </c>
      <c r="AE712" s="188">
        <f t="shared" si="259"/>
        <v>0</v>
      </c>
      <c r="AF712" s="188">
        <f t="shared" si="260"/>
        <v>0</v>
      </c>
      <c r="AG712" s="188">
        <f t="shared" si="261"/>
        <v>0</v>
      </c>
      <c r="AH712" s="188">
        <f t="shared" si="262"/>
        <v>0</v>
      </c>
      <c r="AI712" s="188">
        <f t="shared" si="263"/>
        <v>0</v>
      </c>
      <c r="AJ712" s="188" t="str">
        <f t="shared" si="264"/>
        <v>0</v>
      </c>
      <c r="AK712" s="265"/>
      <c r="AL712" s="254" t="str">
        <f t="shared" si="265"/>
        <v>---</v>
      </c>
      <c r="AM712" s="254" t="str">
        <f t="shared" si="266"/>
        <v>---</v>
      </c>
      <c r="AN712" s="265"/>
      <c r="AO712" s="188" t="str">
        <f>IFERROR(INDEX('تعرفه ها'!A:Z,MATCH(P712&amp;"-"&amp;AO$1,'تعرفه ها'!C:C,0),MATCH(F712,'تعرفه ها'!$2:$2,0),1),"---")</f>
        <v>---</v>
      </c>
      <c r="AP712" s="188" t="str">
        <f>IFERROR(INDEX('تعرفه ها'!A:Z,MATCH(P712&amp;"-"&amp;AP$1,'تعرفه ها'!C:C,0),MATCH(F712,'تعرفه ها'!$2:$2,0),1),"---")</f>
        <v>---</v>
      </c>
      <c r="AQ712" s="188" t="str">
        <f>IFERROR(INDEX('تعرفه ها'!A:Z,MATCH(P712&amp;"-"&amp;AQ$1,'تعرفه ها'!C:C,0),MATCH(F712,'تعرفه ها'!$2:$2,0),1),"---")</f>
        <v>---</v>
      </c>
      <c r="AR712" s="188" t="str">
        <f>IFERROR(INDEX('تعرفه ها'!A:Z,MATCH(P712&amp;"-"&amp;AR$1,'تعرفه ها'!C:C,0),MATCH(F712,'تعرفه ها'!$2:$2,0),1),"---")</f>
        <v>---</v>
      </c>
      <c r="AS712" s="265"/>
      <c r="AT712" s="415" t="str">
        <f t="shared" si="267"/>
        <v>---</v>
      </c>
      <c r="AU712" s="415" t="str">
        <f t="shared" si="268"/>
        <v>---</v>
      </c>
      <c r="AV712" s="415" t="str">
        <f t="shared" si="269"/>
        <v>---</v>
      </c>
      <c r="AW712" s="415" t="str">
        <f t="shared" si="270"/>
        <v>---</v>
      </c>
      <c r="AX712" s="415" t="str">
        <f t="shared" si="271"/>
        <v>---</v>
      </c>
      <c r="AY712" s="415" t="str">
        <f>IFERROR(AH712*INDEX('تعرفه ها'!A:Z,MATCH("عوارض برق به ازاء هر کیلووات",'تعرفه ها'!$C:$C,0),MATCH(F712,'تعرفه ها'!$2:$2,0)),"---")</f>
        <v>---</v>
      </c>
      <c r="AZ712" s="415" t="str">
        <f t="shared" si="272"/>
        <v>---</v>
      </c>
      <c r="BA712" s="415" t="str">
        <f>IFERROR(ROUND(((AX712+AY712+AZ712)*INDEX('تعرفه ها'!A:Z,MATCH("هزینه نگهداری و تعمیرات شبکه برق",'تعرفه ها'!$C:$C,0),MATCH(F712,'تعرفه ها'!$2:$2,0))/100),0),"---")</f>
        <v>---</v>
      </c>
      <c r="BB712" s="415">
        <f>IFERROR(IF(P712="دیماندی",ROUND(AJ712*INDEX('تعرفه ها'!A:Z,MATCH(BB$1,'تعرفه ها'!$C:$C,0),MATCH(F712,'تعرفه ها'!$2:$2,0))*J712/30,0),0),"---")</f>
        <v>0</v>
      </c>
      <c r="BC712" s="415"/>
      <c r="BD712" s="54" t="str">
        <f>IFERROR(IF(INDEX('اطلاعات دوره'!A:Z,MATCH(G712,'اطلاعات دوره'!C:C,0),MATCH("برق",'اطلاعات دوره'!$1:$1,0))="دارد",ROUND(AX712*INDEX('تعرفه ها'!A:Z,MATCH("پیک فصلی برق",'تعرفه ها'!$C:$C,0),MATCH(F712,'تعرفه ها'!$2:$2,0))/100,0),0),"---")</f>
        <v>---</v>
      </c>
      <c r="BE712" s="415" t="str">
        <f>IFERROR(ROUND(((AX712+AY712+AZ712+BA712+BB712+BC712+BD712)*INDEX('تعرفه ها'!A:Z,MATCH("مالیات برق",'تعرفه ها'!$C:$C,0),MATCH(F712,'تعرفه ها'!$2:$2,0))/100),0),"---")</f>
        <v>---</v>
      </c>
      <c r="BF712" s="415" t="str">
        <f t="shared" si="273"/>
        <v>---</v>
      </c>
      <c r="BG712" s="415" t="str">
        <f t="shared" si="254"/>
        <v>---</v>
      </c>
      <c r="BH712" s="415" t="str">
        <f t="shared" si="274"/>
        <v>---</v>
      </c>
      <c r="BI712" s="54" t="str">
        <f t="shared" si="275"/>
        <v>---</v>
      </c>
      <c r="BJ712" s="55" t="str">
        <f t="shared" si="276"/>
        <v>---</v>
      </c>
      <c r="BK712" s="262"/>
      <c r="BL712" s="183" t="str">
        <f>IFERROR(IF(INDEX(پرداخت!A:AZ,MATCH(A712&amp;" - "&amp;"برق",پرداخت!$B:$B,0),MATCH(G712,پرداخت!$1:$1,0))="نشده","نشده","شده"),"---")</f>
        <v>---</v>
      </c>
      <c r="BN712" s="257"/>
      <c r="BO712" s="257"/>
      <c r="BP712" s="257"/>
      <c r="BQ712" s="257"/>
      <c r="BR712" s="257"/>
      <c r="BS712" s="257"/>
      <c r="BT712" s="257"/>
      <c r="BU712" s="257"/>
      <c r="BV712" s="257"/>
      <c r="BW712" s="257"/>
      <c r="BX712" s="257"/>
      <c r="BY712" s="257"/>
      <c r="BZ712" s="257"/>
      <c r="CA712" s="257"/>
      <c r="CB712" s="257"/>
      <c r="CC712" s="257"/>
      <c r="CD712" s="257"/>
      <c r="CE712" s="257"/>
      <c r="CF712" s="257"/>
      <c r="CG712" s="257"/>
      <c r="CH712"/>
      <c r="CI712"/>
      <c r="CJ712"/>
      <c r="CK712"/>
    </row>
    <row r="713" spans="1:89" ht="33.75" hidden="1">
      <c r="A713" s="170"/>
      <c r="B713" s="47">
        <f>IFERROR(INDEX('اطلاعات انشعابات شرکتها'!A:BB,MATCH(A713,'اطلاعات انشعابات شرکتها'!A:A,0),MATCH(B$1,'اطلاعات انشعابات شرکتها'!$1:$1,0)),0)</f>
        <v>0</v>
      </c>
      <c r="C713" s="48">
        <f>IFERROR(INDEX('اطلاعات انشعابات شرکتها'!A:BB,MATCH(A713,'اطلاعات انشعابات شرکتها'!A:A,0),MATCH(C$1,'اطلاعات انشعابات شرکتها'!$1:$1,0)),0)</f>
        <v>0</v>
      </c>
      <c r="D713" s="45"/>
      <c r="E713" s="171"/>
      <c r="F713" s="170"/>
      <c r="G713" s="188" t="str">
        <f t="shared" si="255"/>
        <v>/</v>
      </c>
      <c r="H713" s="188">
        <f>IFERROR(INDEX('اطلاعات دوره'!A:Z,MATCH(G713,'اطلاعات دوره'!C:C,0),MATCH(H$1,'اطلاعات دوره'!$1:$1,0)),0)</f>
        <v>0</v>
      </c>
      <c r="I713" s="188">
        <f>IFERROR(INDEX('اطلاعات دوره'!A:Z,MATCH(G713,'اطلاعات دوره'!C:C,0),MATCH(I$1,'اطلاعات دوره'!$1:$1,0)),0)</f>
        <v>0</v>
      </c>
      <c r="J713" s="188">
        <f>IFERROR(INDEX('اطلاعات دوره'!A:Z,MATCH(G713,'اطلاعات دوره'!C:C,0),MATCH(J$1,'اطلاعات دوره'!$1:$1,0)),0)</f>
        <v>0</v>
      </c>
      <c r="K713" s="265"/>
      <c r="L713" s="188" t="str">
        <f>IFERROR(INDEX('اطلاعات دوره'!A:Z,MATCH(G713,'اطلاعات دوره'!C:C,0)-1,MATCH("عنوان",'اطلاعات دوره'!$1:$1,0)),"---")</f>
        <v>---</v>
      </c>
      <c r="M713" s="188" t="str">
        <f t="shared" si="256"/>
        <v>----</v>
      </c>
      <c r="N713" s="188" t="str">
        <f t="shared" si="257"/>
        <v>-/</v>
      </c>
      <c r="O713" s="265"/>
      <c r="P713" s="188">
        <f>IFERROR(INDEX('اطلاعات انشعابات شرکتها'!A:BB,MATCH(A713,'اطلاعات انشعابات شرکتها'!A:A,0),MATCH(P$1,'اطلاعات انشعابات شرکتها'!$1:$1,0)),0)</f>
        <v>0</v>
      </c>
      <c r="Q713" s="188">
        <f>IFERROR(INDEX('اطلاعات انشعابات شرکتها'!A:BB,MATCH(A713,'اطلاعات انشعابات شرکتها'!A:A,0),MATCH(Q$1,'اطلاعات انشعابات شرکتها'!$1:$1,0)),0)</f>
        <v>0</v>
      </c>
      <c r="R713" s="188">
        <f>IFERROR(INDEX('اطلاعات انشعابات شرکتها'!A:BB,MATCH(A713,'اطلاعات انشعابات شرکتها'!A:A,0),MATCH(R$1,'اطلاعات انشعابات شرکتها'!$1:$1,0)),0)</f>
        <v>0</v>
      </c>
      <c r="S713" s="265"/>
      <c r="T713" s="188">
        <f>IFERROR(INDEX('قرائت کنتور'!A:AZ,MATCH(A713&amp;"-"&amp;T$1,'قرائت کنتور'!B:B,0),MATCH(G713,'قرائت کنتور'!$1:$1,0)),0)</f>
        <v>0</v>
      </c>
      <c r="U713" s="188">
        <f>IFERROR(INDEX('قرائت کنتور'!A:AZ,MATCH(A713&amp;"-"&amp;U$1,'قرائت کنتور'!B:B,0),MATCH(L713,'قرائت کنتور'!$1:$1,0)),0)</f>
        <v>0</v>
      </c>
      <c r="V713" s="188">
        <f>IFERROR(INDEX('قرائت کنتور'!A:AZ,MATCH(A713&amp;"-"&amp;U$1,'قرائت کنتور'!B:B,0),MATCH(G713,'قرائت کنتور'!$1:$1,0)),0)</f>
        <v>0</v>
      </c>
      <c r="W713" s="188">
        <f>IFERROR(INDEX('قرائت کنتور'!A:AZ,MATCH(A713&amp;"-"&amp;W$1,'قرائت کنتور'!B:B,0),MATCH(L713,'قرائت کنتور'!$1:$1,0)),0)</f>
        <v>0</v>
      </c>
      <c r="X713" s="188">
        <f>IFERROR(INDEX('قرائت کنتور'!A:AZ,MATCH(A713&amp;"-"&amp;W$1,'قرائت کنتور'!B:B,0),MATCH(G713,'قرائت کنتور'!$1:$1,0)),0)</f>
        <v>0</v>
      </c>
      <c r="Y713" s="188">
        <f>IFERROR(INDEX('قرائت کنتور'!A:AZ,MATCH(A713&amp;"-"&amp;Y$1,'قرائت کنتور'!B:B,0),MATCH(L713,'قرائت کنتور'!$1:$1,0)),0)</f>
        <v>0</v>
      </c>
      <c r="Z713" s="188">
        <f>IFERROR(INDEX('قرائت کنتور'!A:AZ,MATCH(A713&amp;"-"&amp;Y$1,'قرائت کنتور'!B:B,0),MATCH(G713,'قرائت کنتور'!$1:$1,0)),0)</f>
        <v>0</v>
      </c>
      <c r="AA713" s="188">
        <f>IFERROR(INDEX('قرائت کنتور'!A:AZ,MATCH(A713&amp;"-"&amp;AA$1,'قرائت کنتور'!B:B,0),MATCH(L713,'قرائت کنتور'!$1:$1,0)),0)</f>
        <v>0</v>
      </c>
      <c r="AB713" s="188">
        <f>IFERROR(INDEX('قرائت کنتور'!A:AZ,MATCH(A713&amp;"-"&amp;AA$1,'قرائت کنتور'!B:B,0),MATCH(G713,'قرائت کنتور'!$1:$1,0)),0)</f>
        <v>0</v>
      </c>
      <c r="AC713" s="265"/>
      <c r="AD713" s="188">
        <f t="shared" si="258"/>
        <v>0</v>
      </c>
      <c r="AE713" s="188">
        <f t="shared" si="259"/>
        <v>0</v>
      </c>
      <c r="AF713" s="188">
        <f t="shared" si="260"/>
        <v>0</v>
      </c>
      <c r="AG713" s="188">
        <f t="shared" si="261"/>
        <v>0</v>
      </c>
      <c r="AH713" s="188">
        <f t="shared" si="262"/>
        <v>0</v>
      </c>
      <c r="AI713" s="188">
        <f t="shared" si="263"/>
        <v>0</v>
      </c>
      <c r="AJ713" s="188" t="str">
        <f t="shared" si="264"/>
        <v>0</v>
      </c>
      <c r="AK713" s="265"/>
      <c r="AL713" s="254" t="str">
        <f t="shared" si="265"/>
        <v>---</v>
      </c>
      <c r="AM713" s="254" t="str">
        <f t="shared" si="266"/>
        <v>---</v>
      </c>
      <c r="AN713" s="265"/>
      <c r="AO713" s="188" t="str">
        <f>IFERROR(INDEX('تعرفه ها'!A:Z,MATCH(P713&amp;"-"&amp;AO$1,'تعرفه ها'!C:C,0),MATCH(F713,'تعرفه ها'!$2:$2,0),1),"---")</f>
        <v>---</v>
      </c>
      <c r="AP713" s="188" t="str">
        <f>IFERROR(INDEX('تعرفه ها'!A:Z,MATCH(P713&amp;"-"&amp;AP$1,'تعرفه ها'!C:C,0),MATCH(F713,'تعرفه ها'!$2:$2,0),1),"---")</f>
        <v>---</v>
      </c>
      <c r="AQ713" s="188" t="str">
        <f>IFERROR(INDEX('تعرفه ها'!A:Z,MATCH(P713&amp;"-"&amp;AQ$1,'تعرفه ها'!C:C,0),MATCH(F713,'تعرفه ها'!$2:$2,0),1),"---")</f>
        <v>---</v>
      </c>
      <c r="AR713" s="188" t="str">
        <f>IFERROR(INDEX('تعرفه ها'!A:Z,MATCH(P713&amp;"-"&amp;AR$1,'تعرفه ها'!C:C,0),MATCH(F713,'تعرفه ها'!$2:$2,0),1),"---")</f>
        <v>---</v>
      </c>
      <c r="AS713" s="265"/>
      <c r="AT713" s="415" t="str">
        <f t="shared" si="267"/>
        <v>---</v>
      </c>
      <c r="AU713" s="415" t="str">
        <f t="shared" si="268"/>
        <v>---</v>
      </c>
      <c r="AV713" s="415" t="str">
        <f t="shared" si="269"/>
        <v>---</v>
      </c>
      <c r="AW713" s="415" t="str">
        <f t="shared" si="270"/>
        <v>---</v>
      </c>
      <c r="AX713" s="415" t="str">
        <f t="shared" si="271"/>
        <v>---</v>
      </c>
      <c r="AY713" s="415" t="str">
        <f>IFERROR(AH713*INDEX('تعرفه ها'!A:Z,MATCH("عوارض برق به ازاء هر کیلووات",'تعرفه ها'!$C:$C,0),MATCH(F713,'تعرفه ها'!$2:$2,0)),"---")</f>
        <v>---</v>
      </c>
      <c r="AZ713" s="415" t="str">
        <f t="shared" si="272"/>
        <v>---</v>
      </c>
      <c r="BA713" s="415" t="str">
        <f>IFERROR(ROUND(((AX713+AY713+AZ713)*INDEX('تعرفه ها'!A:Z,MATCH("هزینه نگهداری و تعمیرات شبکه برق",'تعرفه ها'!$C:$C,0),MATCH(F713,'تعرفه ها'!$2:$2,0))/100),0),"---")</f>
        <v>---</v>
      </c>
      <c r="BB713" s="415">
        <f>IFERROR(IF(P713="دیماندی",ROUND(AJ713*INDEX('تعرفه ها'!A:Z,MATCH(BB$1,'تعرفه ها'!$C:$C,0),MATCH(F713,'تعرفه ها'!$2:$2,0))*J713/30,0),0),"---")</f>
        <v>0</v>
      </c>
      <c r="BC713" s="415"/>
      <c r="BD713" s="54" t="str">
        <f>IFERROR(IF(INDEX('اطلاعات دوره'!A:Z,MATCH(G713,'اطلاعات دوره'!C:C,0),MATCH("برق",'اطلاعات دوره'!$1:$1,0))="دارد",ROUND(AX713*INDEX('تعرفه ها'!A:Z,MATCH("پیک فصلی برق",'تعرفه ها'!$C:$C,0),MATCH(F713,'تعرفه ها'!$2:$2,0))/100,0),0),"---")</f>
        <v>---</v>
      </c>
      <c r="BE713" s="415" t="str">
        <f>IFERROR(ROUND(((AX713+AY713+AZ713+BA713+BB713+BC713+BD713)*INDEX('تعرفه ها'!A:Z,MATCH("مالیات برق",'تعرفه ها'!$C:$C,0),MATCH(F713,'تعرفه ها'!$2:$2,0))/100),0),"---")</f>
        <v>---</v>
      </c>
      <c r="BF713" s="415" t="str">
        <f t="shared" si="273"/>
        <v>---</v>
      </c>
      <c r="BG713" s="415" t="str">
        <f t="shared" si="254"/>
        <v>---</v>
      </c>
      <c r="BH713" s="415" t="str">
        <f t="shared" si="274"/>
        <v>---</v>
      </c>
      <c r="BI713" s="54" t="str">
        <f t="shared" si="275"/>
        <v>---</v>
      </c>
      <c r="BJ713" s="55" t="str">
        <f t="shared" si="276"/>
        <v>---</v>
      </c>
      <c r="BK713" s="262"/>
      <c r="BL713" s="183" t="str">
        <f>IFERROR(IF(INDEX(پرداخت!A:AZ,MATCH(A713&amp;" - "&amp;"برق",پرداخت!$B:$B,0),MATCH(G713,پرداخت!$1:$1,0))="نشده","نشده","شده"),"---")</f>
        <v>---</v>
      </c>
      <c r="BN713" s="257"/>
      <c r="BO713" s="257"/>
      <c r="BP713" s="257"/>
      <c r="BQ713" s="257"/>
      <c r="BR713" s="257"/>
      <c r="BS713" s="257"/>
      <c r="BT713" s="257"/>
      <c r="BU713" s="257"/>
      <c r="BV713" s="257"/>
      <c r="BW713" s="257"/>
      <c r="BX713" s="257"/>
      <c r="BY713" s="257"/>
      <c r="BZ713" s="257"/>
      <c r="CA713" s="257"/>
      <c r="CB713" s="257"/>
      <c r="CC713" s="257"/>
      <c r="CD713" s="257"/>
      <c r="CE713" s="257"/>
      <c r="CF713" s="257"/>
      <c r="CG713" s="257"/>
      <c r="CH713"/>
      <c r="CI713"/>
      <c r="CJ713"/>
      <c r="CK713"/>
    </row>
    <row r="714" spans="1:89" ht="33.75" hidden="1">
      <c r="A714" s="170"/>
      <c r="B714" s="47">
        <f>IFERROR(INDEX('اطلاعات انشعابات شرکتها'!A:BB,MATCH(A714,'اطلاعات انشعابات شرکتها'!A:A,0),MATCH(B$1,'اطلاعات انشعابات شرکتها'!$1:$1,0)),0)</f>
        <v>0</v>
      </c>
      <c r="C714" s="48">
        <f>IFERROR(INDEX('اطلاعات انشعابات شرکتها'!A:BB,MATCH(A714,'اطلاعات انشعابات شرکتها'!A:A,0),MATCH(C$1,'اطلاعات انشعابات شرکتها'!$1:$1,0)),0)</f>
        <v>0</v>
      </c>
      <c r="D714" s="45"/>
      <c r="E714" s="171"/>
      <c r="F714" s="170"/>
      <c r="G714" s="188" t="str">
        <f t="shared" si="255"/>
        <v>/</v>
      </c>
      <c r="H714" s="188">
        <f>IFERROR(INDEX('اطلاعات دوره'!A:Z,MATCH(G714,'اطلاعات دوره'!C:C,0),MATCH(H$1,'اطلاعات دوره'!$1:$1,0)),0)</f>
        <v>0</v>
      </c>
      <c r="I714" s="188">
        <f>IFERROR(INDEX('اطلاعات دوره'!A:Z,MATCH(G714,'اطلاعات دوره'!C:C,0),MATCH(I$1,'اطلاعات دوره'!$1:$1,0)),0)</f>
        <v>0</v>
      </c>
      <c r="J714" s="188">
        <f>IFERROR(INDEX('اطلاعات دوره'!A:Z,MATCH(G714,'اطلاعات دوره'!C:C,0),MATCH(J$1,'اطلاعات دوره'!$1:$1,0)),0)</f>
        <v>0</v>
      </c>
      <c r="K714" s="265"/>
      <c r="L714" s="188" t="str">
        <f>IFERROR(INDEX('اطلاعات دوره'!A:Z,MATCH(G714,'اطلاعات دوره'!C:C,0)-1,MATCH("عنوان",'اطلاعات دوره'!$1:$1,0)),"---")</f>
        <v>---</v>
      </c>
      <c r="M714" s="188" t="str">
        <f t="shared" si="256"/>
        <v>----</v>
      </c>
      <c r="N714" s="188" t="str">
        <f t="shared" si="257"/>
        <v>-/</v>
      </c>
      <c r="O714" s="265"/>
      <c r="P714" s="188">
        <f>IFERROR(INDEX('اطلاعات انشعابات شرکتها'!A:BB,MATCH(A714,'اطلاعات انشعابات شرکتها'!A:A,0),MATCH(P$1,'اطلاعات انشعابات شرکتها'!$1:$1,0)),0)</f>
        <v>0</v>
      </c>
      <c r="Q714" s="188">
        <f>IFERROR(INDEX('اطلاعات انشعابات شرکتها'!A:BB,MATCH(A714,'اطلاعات انشعابات شرکتها'!A:A,0),MATCH(Q$1,'اطلاعات انشعابات شرکتها'!$1:$1,0)),0)</f>
        <v>0</v>
      </c>
      <c r="R714" s="188">
        <f>IFERROR(INDEX('اطلاعات انشعابات شرکتها'!A:BB,MATCH(A714,'اطلاعات انشعابات شرکتها'!A:A,0),MATCH(R$1,'اطلاعات انشعابات شرکتها'!$1:$1,0)),0)</f>
        <v>0</v>
      </c>
      <c r="S714" s="265"/>
      <c r="T714" s="188">
        <f>IFERROR(INDEX('قرائت کنتور'!A:AZ,MATCH(A714&amp;"-"&amp;T$1,'قرائت کنتور'!B:B,0),MATCH(G714,'قرائت کنتور'!$1:$1,0)),0)</f>
        <v>0</v>
      </c>
      <c r="U714" s="188">
        <f>IFERROR(INDEX('قرائت کنتور'!A:AZ,MATCH(A714&amp;"-"&amp;U$1,'قرائت کنتور'!B:B,0),MATCH(L714,'قرائت کنتور'!$1:$1,0)),0)</f>
        <v>0</v>
      </c>
      <c r="V714" s="188">
        <f>IFERROR(INDEX('قرائت کنتور'!A:AZ,MATCH(A714&amp;"-"&amp;U$1,'قرائت کنتور'!B:B,0),MATCH(G714,'قرائت کنتور'!$1:$1,0)),0)</f>
        <v>0</v>
      </c>
      <c r="W714" s="188">
        <f>IFERROR(INDEX('قرائت کنتور'!A:AZ,MATCH(A714&amp;"-"&amp;W$1,'قرائت کنتور'!B:B,0),MATCH(L714,'قرائت کنتور'!$1:$1,0)),0)</f>
        <v>0</v>
      </c>
      <c r="X714" s="188">
        <f>IFERROR(INDEX('قرائت کنتور'!A:AZ,MATCH(A714&amp;"-"&amp;W$1,'قرائت کنتور'!B:B,0),MATCH(G714,'قرائت کنتور'!$1:$1,0)),0)</f>
        <v>0</v>
      </c>
      <c r="Y714" s="188">
        <f>IFERROR(INDEX('قرائت کنتور'!A:AZ,MATCH(A714&amp;"-"&amp;Y$1,'قرائت کنتور'!B:B,0),MATCH(L714,'قرائت کنتور'!$1:$1,0)),0)</f>
        <v>0</v>
      </c>
      <c r="Z714" s="188">
        <f>IFERROR(INDEX('قرائت کنتور'!A:AZ,MATCH(A714&amp;"-"&amp;Y$1,'قرائت کنتور'!B:B,0),MATCH(G714,'قرائت کنتور'!$1:$1,0)),0)</f>
        <v>0</v>
      </c>
      <c r="AA714" s="188">
        <f>IFERROR(INDEX('قرائت کنتور'!A:AZ,MATCH(A714&amp;"-"&amp;AA$1,'قرائت کنتور'!B:B,0),MATCH(L714,'قرائت کنتور'!$1:$1,0)),0)</f>
        <v>0</v>
      </c>
      <c r="AB714" s="188">
        <f>IFERROR(INDEX('قرائت کنتور'!A:AZ,MATCH(A714&amp;"-"&amp;AA$1,'قرائت کنتور'!B:B,0),MATCH(G714,'قرائت کنتور'!$1:$1,0)),0)</f>
        <v>0</v>
      </c>
      <c r="AC714" s="265"/>
      <c r="AD714" s="188">
        <f t="shared" si="258"/>
        <v>0</v>
      </c>
      <c r="AE714" s="188">
        <f t="shared" si="259"/>
        <v>0</v>
      </c>
      <c r="AF714" s="188">
        <f t="shared" si="260"/>
        <v>0</v>
      </c>
      <c r="AG714" s="188">
        <f t="shared" si="261"/>
        <v>0</v>
      </c>
      <c r="AH714" s="188">
        <f t="shared" si="262"/>
        <v>0</v>
      </c>
      <c r="AI714" s="188">
        <f t="shared" si="263"/>
        <v>0</v>
      </c>
      <c r="AJ714" s="188" t="str">
        <f t="shared" si="264"/>
        <v>0</v>
      </c>
      <c r="AK714" s="265"/>
      <c r="AL714" s="254" t="str">
        <f t="shared" si="265"/>
        <v>---</v>
      </c>
      <c r="AM714" s="254" t="str">
        <f t="shared" si="266"/>
        <v>---</v>
      </c>
      <c r="AN714" s="265"/>
      <c r="AO714" s="188" t="str">
        <f>IFERROR(INDEX('تعرفه ها'!A:Z,MATCH(P714&amp;"-"&amp;AO$1,'تعرفه ها'!C:C,0),MATCH(F714,'تعرفه ها'!$2:$2,0),1),"---")</f>
        <v>---</v>
      </c>
      <c r="AP714" s="188" t="str">
        <f>IFERROR(INDEX('تعرفه ها'!A:Z,MATCH(P714&amp;"-"&amp;AP$1,'تعرفه ها'!C:C,0),MATCH(F714,'تعرفه ها'!$2:$2,0),1),"---")</f>
        <v>---</v>
      </c>
      <c r="AQ714" s="188" t="str">
        <f>IFERROR(INDEX('تعرفه ها'!A:Z,MATCH(P714&amp;"-"&amp;AQ$1,'تعرفه ها'!C:C,0),MATCH(F714,'تعرفه ها'!$2:$2,0),1),"---")</f>
        <v>---</v>
      </c>
      <c r="AR714" s="188" t="str">
        <f>IFERROR(INDEX('تعرفه ها'!A:Z,MATCH(P714&amp;"-"&amp;AR$1,'تعرفه ها'!C:C,0),MATCH(F714,'تعرفه ها'!$2:$2,0),1),"---")</f>
        <v>---</v>
      </c>
      <c r="AS714" s="265"/>
      <c r="AT714" s="415" t="str">
        <f t="shared" si="267"/>
        <v>---</v>
      </c>
      <c r="AU714" s="415" t="str">
        <f t="shared" si="268"/>
        <v>---</v>
      </c>
      <c r="AV714" s="415" t="str">
        <f t="shared" si="269"/>
        <v>---</v>
      </c>
      <c r="AW714" s="415" t="str">
        <f t="shared" si="270"/>
        <v>---</v>
      </c>
      <c r="AX714" s="415" t="str">
        <f t="shared" si="271"/>
        <v>---</v>
      </c>
      <c r="AY714" s="415" t="str">
        <f>IFERROR(AH714*INDEX('تعرفه ها'!A:Z,MATCH("عوارض برق به ازاء هر کیلووات",'تعرفه ها'!$C:$C,0),MATCH(F714,'تعرفه ها'!$2:$2,0)),"---")</f>
        <v>---</v>
      </c>
      <c r="AZ714" s="415" t="str">
        <f t="shared" si="272"/>
        <v>---</v>
      </c>
      <c r="BA714" s="415" t="str">
        <f>IFERROR(ROUND(((AX714+AY714+AZ714)*INDEX('تعرفه ها'!A:Z,MATCH("هزینه نگهداری و تعمیرات شبکه برق",'تعرفه ها'!$C:$C,0),MATCH(F714,'تعرفه ها'!$2:$2,0))/100),0),"---")</f>
        <v>---</v>
      </c>
      <c r="BB714" s="415">
        <f>IFERROR(IF(P714="دیماندی",ROUND(AJ714*INDEX('تعرفه ها'!A:Z,MATCH(BB$1,'تعرفه ها'!$C:$C,0),MATCH(F714,'تعرفه ها'!$2:$2,0))*J714/30,0),0),"---")</f>
        <v>0</v>
      </c>
      <c r="BC714" s="415"/>
      <c r="BD714" s="54" t="str">
        <f>IFERROR(IF(INDEX('اطلاعات دوره'!A:Z,MATCH(G714,'اطلاعات دوره'!C:C,0),MATCH("برق",'اطلاعات دوره'!$1:$1,0))="دارد",ROUND(AX714*INDEX('تعرفه ها'!A:Z,MATCH("پیک فصلی برق",'تعرفه ها'!$C:$C,0),MATCH(F714,'تعرفه ها'!$2:$2,0))/100,0),0),"---")</f>
        <v>---</v>
      </c>
      <c r="BE714" s="415" t="str">
        <f>IFERROR(ROUND(((AX714+AY714+AZ714+BA714+BB714+BC714+BD714)*INDEX('تعرفه ها'!A:Z,MATCH("مالیات برق",'تعرفه ها'!$C:$C,0),MATCH(F714,'تعرفه ها'!$2:$2,0))/100),0),"---")</f>
        <v>---</v>
      </c>
      <c r="BF714" s="415" t="str">
        <f t="shared" si="273"/>
        <v>---</v>
      </c>
      <c r="BG714" s="415" t="str">
        <f t="shared" si="254"/>
        <v>---</v>
      </c>
      <c r="BH714" s="415" t="str">
        <f t="shared" si="274"/>
        <v>---</v>
      </c>
      <c r="BI714" s="54" t="str">
        <f t="shared" si="275"/>
        <v>---</v>
      </c>
      <c r="BJ714" s="55" t="str">
        <f t="shared" si="276"/>
        <v>---</v>
      </c>
      <c r="BK714" s="262"/>
      <c r="BL714" s="183" t="str">
        <f>IFERROR(IF(INDEX(پرداخت!A:AZ,MATCH(A714&amp;" - "&amp;"برق",پرداخت!$B:$B,0),MATCH(G714,پرداخت!$1:$1,0))="نشده","نشده","شده"),"---")</f>
        <v>---</v>
      </c>
      <c r="BN714" s="257"/>
      <c r="BO714" s="257"/>
      <c r="BP714" s="257"/>
      <c r="BQ714" s="257"/>
      <c r="BR714" s="257"/>
      <c r="BS714" s="257"/>
      <c r="BT714" s="257"/>
      <c r="BU714" s="257"/>
      <c r="BV714" s="257"/>
      <c r="BW714" s="257"/>
      <c r="BX714" s="257"/>
      <c r="BY714" s="257"/>
      <c r="BZ714" s="257"/>
      <c r="CA714" s="257"/>
      <c r="CB714" s="257"/>
      <c r="CC714" s="257"/>
      <c r="CD714" s="257"/>
      <c r="CE714" s="257"/>
      <c r="CF714" s="257"/>
      <c r="CG714" s="257"/>
      <c r="CH714"/>
      <c r="CI714"/>
      <c r="CJ714"/>
      <c r="CK714"/>
    </row>
    <row r="715" spans="1:89" ht="33.75" hidden="1">
      <c r="A715" s="170"/>
      <c r="B715" s="47">
        <f>IFERROR(INDEX('اطلاعات انشعابات شرکتها'!A:BB,MATCH(A715,'اطلاعات انشعابات شرکتها'!A:A,0),MATCH(B$1,'اطلاعات انشعابات شرکتها'!$1:$1,0)),0)</f>
        <v>0</v>
      </c>
      <c r="C715" s="48">
        <f>IFERROR(INDEX('اطلاعات انشعابات شرکتها'!A:BB,MATCH(A715,'اطلاعات انشعابات شرکتها'!A:A,0),MATCH(C$1,'اطلاعات انشعابات شرکتها'!$1:$1,0)),0)</f>
        <v>0</v>
      </c>
      <c r="D715" s="45"/>
      <c r="E715" s="171"/>
      <c r="F715" s="170"/>
      <c r="G715" s="188" t="str">
        <f t="shared" si="255"/>
        <v>/</v>
      </c>
      <c r="H715" s="188">
        <f>IFERROR(INDEX('اطلاعات دوره'!A:Z,MATCH(G715,'اطلاعات دوره'!C:C,0),MATCH(H$1,'اطلاعات دوره'!$1:$1,0)),0)</f>
        <v>0</v>
      </c>
      <c r="I715" s="188">
        <f>IFERROR(INDEX('اطلاعات دوره'!A:Z,MATCH(G715,'اطلاعات دوره'!C:C,0),MATCH(I$1,'اطلاعات دوره'!$1:$1,0)),0)</f>
        <v>0</v>
      </c>
      <c r="J715" s="188">
        <f>IFERROR(INDEX('اطلاعات دوره'!A:Z,MATCH(G715,'اطلاعات دوره'!C:C,0),MATCH(J$1,'اطلاعات دوره'!$1:$1,0)),0)</f>
        <v>0</v>
      </c>
      <c r="K715" s="265"/>
      <c r="L715" s="188" t="str">
        <f>IFERROR(INDEX('اطلاعات دوره'!A:Z,MATCH(G715,'اطلاعات دوره'!C:C,0)-1,MATCH("عنوان",'اطلاعات دوره'!$1:$1,0)),"---")</f>
        <v>---</v>
      </c>
      <c r="M715" s="188" t="str">
        <f t="shared" si="256"/>
        <v>----</v>
      </c>
      <c r="N715" s="188" t="str">
        <f t="shared" si="257"/>
        <v>-/</v>
      </c>
      <c r="O715" s="265"/>
      <c r="P715" s="188">
        <f>IFERROR(INDEX('اطلاعات انشعابات شرکتها'!A:BB,MATCH(A715,'اطلاعات انشعابات شرکتها'!A:A,0),MATCH(P$1,'اطلاعات انشعابات شرکتها'!$1:$1,0)),0)</f>
        <v>0</v>
      </c>
      <c r="Q715" s="188">
        <f>IFERROR(INDEX('اطلاعات انشعابات شرکتها'!A:BB,MATCH(A715,'اطلاعات انشعابات شرکتها'!A:A,0),MATCH(Q$1,'اطلاعات انشعابات شرکتها'!$1:$1,0)),0)</f>
        <v>0</v>
      </c>
      <c r="R715" s="188">
        <f>IFERROR(INDEX('اطلاعات انشعابات شرکتها'!A:BB,MATCH(A715,'اطلاعات انشعابات شرکتها'!A:A,0),MATCH(R$1,'اطلاعات انشعابات شرکتها'!$1:$1,0)),0)</f>
        <v>0</v>
      </c>
      <c r="S715" s="265"/>
      <c r="T715" s="188">
        <f>IFERROR(INDEX('قرائت کنتور'!A:AZ,MATCH(A715&amp;"-"&amp;T$1,'قرائت کنتور'!B:B,0),MATCH(G715,'قرائت کنتور'!$1:$1,0)),0)</f>
        <v>0</v>
      </c>
      <c r="U715" s="188">
        <f>IFERROR(INDEX('قرائت کنتور'!A:AZ,MATCH(A715&amp;"-"&amp;U$1,'قرائت کنتور'!B:B,0),MATCH(L715,'قرائت کنتور'!$1:$1,0)),0)</f>
        <v>0</v>
      </c>
      <c r="V715" s="188">
        <f>IFERROR(INDEX('قرائت کنتور'!A:AZ,MATCH(A715&amp;"-"&amp;U$1,'قرائت کنتور'!B:B,0),MATCH(G715,'قرائت کنتور'!$1:$1,0)),0)</f>
        <v>0</v>
      </c>
      <c r="W715" s="188">
        <f>IFERROR(INDEX('قرائت کنتور'!A:AZ,MATCH(A715&amp;"-"&amp;W$1,'قرائت کنتور'!B:B,0),MATCH(L715,'قرائت کنتور'!$1:$1,0)),0)</f>
        <v>0</v>
      </c>
      <c r="X715" s="188">
        <f>IFERROR(INDEX('قرائت کنتور'!A:AZ,MATCH(A715&amp;"-"&amp;W$1,'قرائت کنتور'!B:B,0),MATCH(G715,'قرائت کنتور'!$1:$1,0)),0)</f>
        <v>0</v>
      </c>
      <c r="Y715" s="188">
        <f>IFERROR(INDEX('قرائت کنتور'!A:AZ,MATCH(A715&amp;"-"&amp;Y$1,'قرائت کنتور'!B:B,0),MATCH(L715,'قرائت کنتور'!$1:$1,0)),0)</f>
        <v>0</v>
      </c>
      <c r="Z715" s="188">
        <f>IFERROR(INDEX('قرائت کنتور'!A:AZ,MATCH(A715&amp;"-"&amp;Y$1,'قرائت کنتور'!B:B,0),MATCH(G715,'قرائت کنتور'!$1:$1,0)),0)</f>
        <v>0</v>
      </c>
      <c r="AA715" s="188">
        <f>IFERROR(INDEX('قرائت کنتور'!A:AZ,MATCH(A715&amp;"-"&amp;AA$1,'قرائت کنتور'!B:B,0),MATCH(L715,'قرائت کنتور'!$1:$1,0)),0)</f>
        <v>0</v>
      </c>
      <c r="AB715" s="188">
        <f>IFERROR(INDEX('قرائت کنتور'!A:AZ,MATCH(A715&amp;"-"&amp;AA$1,'قرائت کنتور'!B:B,0),MATCH(G715,'قرائت کنتور'!$1:$1,0)),0)</f>
        <v>0</v>
      </c>
      <c r="AC715" s="265"/>
      <c r="AD715" s="188">
        <f t="shared" si="258"/>
        <v>0</v>
      </c>
      <c r="AE715" s="188">
        <f t="shared" si="259"/>
        <v>0</v>
      </c>
      <c r="AF715" s="188">
        <f t="shared" si="260"/>
        <v>0</v>
      </c>
      <c r="AG715" s="188">
        <f t="shared" si="261"/>
        <v>0</v>
      </c>
      <c r="AH715" s="188">
        <f t="shared" si="262"/>
        <v>0</v>
      </c>
      <c r="AI715" s="188">
        <f t="shared" si="263"/>
        <v>0</v>
      </c>
      <c r="AJ715" s="188" t="str">
        <f t="shared" si="264"/>
        <v>0</v>
      </c>
      <c r="AK715" s="265"/>
      <c r="AL715" s="254" t="str">
        <f t="shared" si="265"/>
        <v>---</v>
      </c>
      <c r="AM715" s="254" t="str">
        <f t="shared" si="266"/>
        <v>---</v>
      </c>
      <c r="AN715" s="265"/>
      <c r="AO715" s="188" t="str">
        <f>IFERROR(INDEX('تعرفه ها'!A:Z,MATCH(P715&amp;"-"&amp;AO$1,'تعرفه ها'!C:C,0),MATCH(F715,'تعرفه ها'!$2:$2,0),1),"---")</f>
        <v>---</v>
      </c>
      <c r="AP715" s="188" t="str">
        <f>IFERROR(INDEX('تعرفه ها'!A:Z,MATCH(P715&amp;"-"&amp;AP$1,'تعرفه ها'!C:C,0),MATCH(F715,'تعرفه ها'!$2:$2,0),1),"---")</f>
        <v>---</v>
      </c>
      <c r="AQ715" s="188" t="str">
        <f>IFERROR(INDEX('تعرفه ها'!A:Z,MATCH(P715&amp;"-"&amp;AQ$1,'تعرفه ها'!C:C,0),MATCH(F715,'تعرفه ها'!$2:$2,0),1),"---")</f>
        <v>---</v>
      </c>
      <c r="AR715" s="188" t="str">
        <f>IFERROR(INDEX('تعرفه ها'!A:Z,MATCH(P715&amp;"-"&amp;AR$1,'تعرفه ها'!C:C,0),MATCH(F715,'تعرفه ها'!$2:$2,0),1),"---")</f>
        <v>---</v>
      </c>
      <c r="AS715" s="265"/>
      <c r="AT715" s="415" t="str">
        <f t="shared" si="267"/>
        <v>---</v>
      </c>
      <c r="AU715" s="415" t="str">
        <f t="shared" si="268"/>
        <v>---</v>
      </c>
      <c r="AV715" s="415" t="str">
        <f t="shared" si="269"/>
        <v>---</v>
      </c>
      <c r="AW715" s="415" t="str">
        <f t="shared" si="270"/>
        <v>---</v>
      </c>
      <c r="AX715" s="415" t="str">
        <f t="shared" si="271"/>
        <v>---</v>
      </c>
      <c r="AY715" s="415" t="str">
        <f>IFERROR(AH715*INDEX('تعرفه ها'!A:Z,MATCH("عوارض برق به ازاء هر کیلووات",'تعرفه ها'!$C:$C,0),MATCH(F715,'تعرفه ها'!$2:$2,0)),"---")</f>
        <v>---</v>
      </c>
      <c r="AZ715" s="415" t="str">
        <f t="shared" si="272"/>
        <v>---</v>
      </c>
      <c r="BA715" s="415" t="str">
        <f>IFERROR(ROUND(((AX715+AY715+AZ715)*INDEX('تعرفه ها'!A:Z,MATCH("هزینه نگهداری و تعمیرات شبکه برق",'تعرفه ها'!$C:$C,0),MATCH(F715,'تعرفه ها'!$2:$2,0))/100),0),"---")</f>
        <v>---</v>
      </c>
      <c r="BB715" s="415">
        <f>IFERROR(IF(P715="دیماندی",ROUND(AJ715*INDEX('تعرفه ها'!A:Z,MATCH(BB$1,'تعرفه ها'!$C:$C,0),MATCH(F715,'تعرفه ها'!$2:$2,0))*J715/30,0),0),"---")</f>
        <v>0</v>
      </c>
      <c r="BC715" s="415"/>
      <c r="BD715" s="54" t="str">
        <f>IFERROR(IF(INDEX('اطلاعات دوره'!A:Z,MATCH(G715,'اطلاعات دوره'!C:C,0),MATCH("برق",'اطلاعات دوره'!$1:$1,0))="دارد",ROUND(AX715*INDEX('تعرفه ها'!A:Z,MATCH("پیک فصلی برق",'تعرفه ها'!$C:$C,0),MATCH(F715,'تعرفه ها'!$2:$2,0))/100,0),0),"---")</f>
        <v>---</v>
      </c>
      <c r="BE715" s="415" t="str">
        <f>IFERROR(ROUND(((AX715+AY715+AZ715+BA715+BB715+BC715+BD715)*INDEX('تعرفه ها'!A:Z,MATCH("مالیات برق",'تعرفه ها'!$C:$C,0),MATCH(F715,'تعرفه ها'!$2:$2,0))/100),0),"---")</f>
        <v>---</v>
      </c>
      <c r="BF715" s="415" t="str">
        <f t="shared" si="273"/>
        <v>---</v>
      </c>
      <c r="BG715" s="415" t="str">
        <f t="shared" si="254"/>
        <v>---</v>
      </c>
      <c r="BH715" s="415" t="str">
        <f t="shared" si="274"/>
        <v>---</v>
      </c>
      <c r="BI715" s="54" t="str">
        <f t="shared" si="275"/>
        <v>---</v>
      </c>
      <c r="BJ715" s="55" t="str">
        <f t="shared" si="276"/>
        <v>---</v>
      </c>
      <c r="BK715" s="262"/>
      <c r="BL715" s="183" t="str">
        <f>IFERROR(IF(INDEX(پرداخت!A:AZ,MATCH(A715&amp;" - "&amp;"برق",پرداخت!$B:$B,0),MATCH(G715,پرداخت!$1:$1,0))="نشده","نشده","شده"),"---")</f>
        <v>---</v>
      </c>
      <c r="BN715" s="257"/>
      <c r="BO715" s="257"/>
      <c r="BP715" s="257"/>
      <c r="BQ715" s="257"/>
      <c r="BR715" s="257"/>
      <c r="BS715" s="257"/>
      <c r="BT715" s="257"/>
      <c r="BU715" s="257"/>
      <c r="BV715" s="257"/>
      <c r="BW715" s="257"/>
      <c r="BX715" s="257"/>
      <c r="BY715" s="257"/>
      <c r="BZ715" s="257"/>
      <c r="CA715" s="257"/>
      <c r="CB715" s="257"/>
      <c r="CC715" s="257"/>
      <c r="CD715" s="257"/>
      <c r="CE715" s="257"/>
      <c r="CF715" s="257"/>
      <c r="CG715" s="257"/>
      <c r="CH715"/>
      <c r="CI715"/>
      <c r="CJ715"/>
      <c r="CK715"/>
    </row>
    <row r="716" spans="1:89" ht="33.75" hidden="1">
      <c r="A716" s="170"/>
      <c r="B716" s="47">
        <f>IFERROR(INDEX('اطلاعات انشعابات شرکتها'!A:BB,MATCH(A716,'اطلاعات انشعابات شرکتها'!A:A,0),MATCH(B$1,'اطلاعات انشعابات شرکتها'!$1:$1,0)),0)</f>
        <v>0</v>
      </c>
      <c r="C716" s="48">
        <f>IFERROR(INDEX('اطلاعات انشعابات شرکتها'!A:BB,MATCH(A716,'اطلاعات انشعابات شرکتها'!A:A,0),MATCH(C$1,'اطلاعات انشعابات شرکتها'!$1:$1,0)),0)</f>
        <v>0</v>
      </c>
      <c r="D716" s="45"/>
      <c r="E716" s="171"/>
      <c r="F716" s="170"/>
      <c r="G716" s="188" t="str">
        <f t="shared" si="255"/>
        <v>/</v>
      </c>
      <c r="H716" s="188">
        <f>IFERROR(INDEX('اطلاعات دوره'!A:Z,MATCH(G716,'اطلاعات دوره'!C:C,0),MATCH(H$1,'اطلاعات دوره'!$1:$1,0)),0)</f>
        <v>0</v>
      </c>
      <c r="I716" s="188">
        <f>IFERROR(INDEX('اطلاعات دوره'!A:Z,MATCH(G716,'اطلاعات دوره'!C:C,0),MATCH(I$1,'اطلاعات دوره'!$1:$1,0)),0)</f>
        <v>0</v>
      </c>
      <c r="J716" s="188">
        <f>IFERROR(INDEX('اطلاعات دوره'!A:Z,MATCH(G716,'اطلاعات دوره'!C:C,0),MATCH(J$1,'اطلاعات دوره'!$1:$1,0)),0)</f>
        <v>0</v>
      </c>
      <c r="K716" s="265"/>
      <c r="L716" s="188" t="str">
        <f>IFERROR(INDEX('اطلاعات دوره'!A:Z,MATCH(G716,'اطلاعات دوره'!C:C,0)-1,MATCH("عنوان",'اطلاعات دوره'!$1:$1,0)),"---")</f>
        <v>---</v>
      </c>
      <c r="M716" s="188" t="str">
        <f t="shared" si="256"/>
        <v>----</v>
      </c>
      <c r="N716" s="188" t="str">
        <f t="shared" si="257"/>
        <v>-/</v>
      </c>
      <c r="O716" s="265"/>
      <c r="P716" s="188">
        <f>IFERROR(INDEX('اطلاعات انشعابات شرکتها'!A:BB,MATCH(A716,'اطلاعات انشعابات شرکتها'!A:A,0),MATCH(P$1,'اطلاعات انشعابات شرکتها'!$1:$1,0)),0)</f>
        <v>0</v>
      </c>
      <c r="Q716" s="188">
        <f>IFERROR(INDEX('اطلاعات انشعابات شرکتها'!A:BB,MATCH(A716,'اطلاعات انشعابات شرکتها'!A:A,0),MATCH(Q$1,'اطلاعات انشعابات شرکتها'!$1:$1,0)),0)</f>
        <v>0</v>
      </c>
      <c r="R716" s="188">
        <f>IFERROR(INDEX('اطلاعات انشعابات شرکتها'!A:BB,MATCH(A716,'اطلاعات انشعابات شرکتها'!A:A,0),MATCH(R$1,'اطلاعات انشعابات شرکتها'!$1:$1,0)),0)</f>
        <v>0</v>
      </c>
      <c r="S716" s="265"/>
      <c r="T716" s="188">
        <f>IFERROR(INDEX('قرائت کنتور'!A:AZ,MATCH(A716&amp;"-"&amp;T$1,'قرائت کنتور'!B:B,0),MATCH(G716,'قرائت کنتور'!$1:$1,0)),0)</f>
        <v>0</v>
      </c>
      <c r="U716" s="188">
        <f>IFERROR(INDEX('قرائت کنتور'!A:AZ,MATCH(A716&amp;"-"&amp;U$1,'قرائت کنتور'!B:B,0),MATCH(L716,'قرائت کنتور'!$1:$1,0)),0)</f>
        <v>0</v>
      </c>
      <c r="V716" s="188">
        <f>IFERROR(INDEX('قرائت کنتور'!A:AZ,MATCH(A716&amp;"-"&amp;U$1,'قرائت کنتور'!B:B,0),MATCH(G716,'قرائت کنتور'!$1:$1,0)),0)</f>
        <v>0</v>
      </c>
      <c r="W716" s="188">
        <f>IFERROR(INDEX('قرائت کنتور'!A:AZ,MATCH(A716&amp;"-"&amp;W$1,'قرائت کنتور'!B:B,0),MATCH(L716,'قرائت کنتور'!$1:$1,0)),0)</f>
        <v>0</v>
      </c>
      <c r="X716" s="188">
        <f>IFERROR(INDEX('قرائت کنتور'!A:AZ,MATCH(A716&amp;"-"&amp;W$1,'قرائت کنتور'!B:B,0),MATCH(G716,'قرائت کنتور'!$1:$1,0)),0)</f>
        <v>0</v>
      </c>
      <c r="Y716" s="188">
        <f>IFERROR(INDEX('قرائت کنتور'!A:AZ,MATCH(A716&amp;"-"&amp;Y$1,'قرائت کنتور'!B:B,0),MATCH(L716,'قرائت کنتور'!$1:$1,0)),0)</f>
        <v>0</v>
      </c>
      <c r="Z716" s="188">
        <f>IFERROR(INDEX('قرائت کنتور'!A:AZ,MATCH(A716&amp;"-"&amp;Y$1,'قرائت کنتور'!B:B,0),MATCH(G716,'قرائت کنتور'!$1:$1,0)),0)</f>
        <v>0</v>
      </c>
      <c r="AA716" s="188">
        <f>IFERROR(INDEX('قرائت کنتور'!A:AZ,MATCH(A716&amp;"-"&amp;AA$1,'قرائت کنتور'!B:B,0),MATCH(L716,'قرائت کنتور'!$1:$1,0)),0)</f>
        <v>0</v>
      </c>
      <c r="AB716" s="188">
        <f>IFERROR(INDEX('قرائت کنتور'!A:AZ,MATCH(A716&amp;"-"&amp;AA$1,'قرائت کنتور'!B:B,0),MATCH(G716,'قرائت کنتور'!$1:$1,0)),0)</f>
        <v>0</v>
      </c>
      <c r="AC716" s="265"/>
      <c r="AD716" s="188">
        <f t="shared" si="258"/>
        <v>0</v>
      </c>
      <c r="AE716" s="188">
        <f t="shared" si="259"/>
        <v>0</v>
      </c>
      <c r="AF716" s="188">
        <f t="shared" si="260"/>
        <v>0</v>
      </c>
      <c r="AG716" s="188">
        <f t="shared" si="261"/>
        <v>0</v>
      </c>
      <c r="AH716" s="188">
        <f t="shared" si="262"/>
        <v>0</v>
      </c>
      <c r="AI716" s="188">
        <f t="shared" si="263"/>
        <v>0</v>
      </c>
      <c r="AJ716" s="188" t="str">
        <f t="shared" si="264"/>
        <v>0</v>
      </c>
      <c r="AK716" s="265"/>
      <c r="AL716" s="254" t="str">
        <f t="shared" si="265"/>
        <v>---</v>
      </c>
      <c r="AM716" s="254" t="str">
        <f t="shared" si="266"/>
        <v>---</v>
      </c>
      <c r="AN716" s="265"/>
      <c r="AO716" s="188" t="str">
        <f>IFERROR(INDEX('تعرفه ها'!A:Z,MATCH(P716&amp;"-"&amp;AO$1,'تعرفه ها'!C:C,0),MATCH(F716,'تعرفه ها'!$2:$2,0),1),"---")</f>
        <v>---</v>
      </c>
      <c r="AP716" s="188" t="str">
        <f>IFERROR(INDEX('تعرفه ها'!A:Z,MATCH(P716&amp;"-"&amp;AP$1,'تعرفه ها'!C:C,0),MATCH(F716,'تعرفه ها'!$2:$2,0),1),"---")</f>
        <v>---</v>
      </c>
      <c r="AQ716" s="188" t="str">
        <f>IFERROR(INDEX('تعرفه ها'!A:Z,MATCH(P716&amp;"-"&amp;AQ$1,'تعرفه ها'!C:C,0),MATCH(F716,'تعرفه ها'!$2:$2,0),1),"---")</f>
        <v>---</v>
      </c>
      <c r="AR716" s="188" t="str">
        <f>IFERROR(INDEX('تعرفه ها'!A:Z,MATCH(P716&amp;"-"&amp;AR$1,'تعرفه ها'!C:C,0),MATCH(F716,'تعرفه ها'!$2:$2,0),1),"---")</f>
        <v>---</v>
      </c>
      <c r="AS716" s="265"/>
      <c r="AT716" s="415" t="str">
        <f t="shared" si="267"/>
        <v>---</v>
      </c>
      <c r="AU716" s="415" t="str">
        <f t="shared" si="268"/>
        <v>---</v>
      </c>
      <c r="AV716" s="415" t="str">
        <f t="shared" si="269"/>
        <v>---</v>
      </c>
      <c r="AW716" s="415" t="str">
        <f t="shared" si="270"/>
        <v>---</v>
      </c>
      <c r="AX716" s="415" t="str">
        <f t="shared" si="271"/>
        <v>---</v>
      </c>
      <c r="AY716" s="415" t="str">
        <f>IFERROR(AH716*INDEX('تعرفه ها'!A:Z,MATCH("عوارض برق به ازاء هر کیلووات",'تعرفه ها'!$C:$C,0),MATCH(F716,'تعرفه ها'!$2:$2,0)),"---")</f>
        <v>---</v>
      </c>
      <c r="AZ716" s="415" t="str">
        <f t="shared" si="272"/>
        <v>---</v>
      </c>
      <c r="BA716" s="415" t="str">
        <f>IFERROR(ROUND(((AX716+AY716+AZ716)*INDEX('تعرفه ها'!A:Z,MATCH("هزینه نگهداری و تعمیرات شبکه برق",'تعرفه ها'!$C:$C,0),MATCH(F716,'تعرفه ها'!$2:$2,0))/100),0),"---")</f>
        <v>---</v>
      </c>
      <c r="BB716" s="415">
        <f>IFERROR(IF(P716="دیماندی",ROUND(AJ716*INDEX('تعرفه ها'!A:Z,MATCH(BB$1,'تعرفه ها'!$C:$C,0),MATCH(F716,'تعرفه ها'!$2:$2,0))*J716/30,0),0),"---")</f>
        <v>0</v>
      </c>
      <c r="BC716" s="415"/>
      <c r="BD716" s="54" t="str">
        <f>IFERROR(IF(INDEX('اطلاعات دوره'!A:Z,MATCH(G716,'اطلاعات دوره'!C:C,0),MATCH("برق",'اطلاعات دوره'!$1:$1,0))="دارد",ROUND(AX716*INDEX('تعرفه ها'!A:Z,MATCH("پیک فصلی برق",'تعرفه ها'!$C:$C,0),MATCH(F716,'تعرفه ها'!$2:$2,0))/100,0),0),"---")</f>
        <v>---</v>
      </c>
      <c r="BE716" s="415" t="str">
        <f>IFERROR(ROUND(((AX716+AY716+AZ716+BA716+BB716+BC716+BD716)*INDEX('تعرفه ها'!A:Z,MATCH("مالیات برق",'تعرفه ها'!$C:$C,0),MATCH(F716,'تعرفه ها'!$2:$2,0))/100),0),"---")</f>
        <v>---</v>
      </c>
      <c r="BF716" s="415" t="str">
        <f t="shared" si="273"/>
        <v>---</v>
      </c>
      <c r="BG716" s="415" t="str">
        <f t="shared" si="254"/>
        <v>---</v>
      </c>
      <c r="BH716" s="415" t="str">
        <f t="shared" si="274"/>
        <v>---</v>
      </c>
      <c r="BI716" s="54" t="str">
        <f t="shared" si="275"/>
        <v>---</v>
      </c>
      <c r="BJ716" s="55" t="str">
        <f t="shared" si="276"/>
        <v>---</v>
      </c>
      <c r="BK716" s="262"/>
      <c r="BL716" s="183" t="str">
        <f>IFERROR(IF(INDEX(پرداخت!A:AZ,MATCH(A716&amp;" - "&amp;"برق",پرداخت!$B:$B,0),MATCH(G716,پرداخت!$1:$1,0))="نشده","نشده","شده"),"---")</f>
        <v>---</v>
      </c>
      <c r="BN716" s="257"/>
      <c r="BO716" s="257"/>
      <c r="BP716" s="257"/>
      <c r="BQ716" s="257"/>
      <c r="BR716" s="257"/>
      <c r="BS716" s="257"/>
      <c r="BT716" s="257"/>
      <c r="BU716" s="257"/>
      <c r="BV716" s="257"/>
      <c r="BW716" s="257"/>
      <c r="BX716" s="257"/>
      <c r="BY716" s="257"/>
      <c r="BZ716" s="257"/>
      <c r="CA716" s="257"/>
      <c r="CB716" s="257"/>
      <c r="CC716" s="257"/>
      <c r="CD716" s="257"/>
      <c r="CE716" s="257"/>
      <c r="CF716" s="257"/>
      <c r="CG716" s="257"/>
      <c r="CH716"/>
      <c r="CI716"/>
      <c r="CJ716"/>
      <c r="CK716"/>
    </row>
    <row r="717" spans="1:89" ht="33.75" hidden="1">
      <c r="A717" s="170"/>
      <c r="B717" s="47">
        <f>IFERROR(INDEX('اطلاعات انشعابات شرکتها'!A:BB,MATCH(A717,'اطلاعات انشعابات شرکتها'!A:A,0),MATCH(B$1,'اطلاعات انشعابات شرکتها'!$1:$1,0)),0)</f>
        <v>0</v>
      </c>
      <c r="C717" s="48">
        <f>IFERROR(INDEX('اطلاعات انشعابات شرکتها'!A:BB,MATCH(A717,'اطلاعات انشعابات شرکتها'!A:A,0),MATCH(C$1,'اطلاعات انشعابات شرکتها'!$1:$1,0)),0)</f>
        <v>0</v>
      </c>
      <c r="D717" s="45"/>
      <c r="E717" s="171"/>
      <c r="F717" s="170"/>
      <c r="G717" s="188" t="str">
        <f t="shared" si="255"/>
        <v>/</v>
      </c>
      <c r="H717" s="188">
        <f>IFERROR(INDEX('اطلاعات دوره'!A:Z,MATCH(G717,'اطلاعات دوره'!C:C,0),MATCH(H$1,'اطلاعات دوره'!$1:$1,0)),0)</f>
        <v>0</v>
      </c>
      <c r="I717" s="188">
        <f>IFERROR(INDEX('اطلاعات دوره'!A:Z,MATCH(G717,'اطلاعات دوره'!C:C,0),MATCH(I$1,'اطلاعات دوره'!$1:$1,0)),0)</f>
        <v>0</v>
      </c>
      <c r="J717" s="188">
        <f>IFERROR(INDEX('اطلاعات دوره'!A:Z,MATCH(G717,'اطلاعات دوره'!C:C,0),MATCH(J$1,'اطلاعات دوره'!$1:$1,0)),0)</f>
        <v>0</v>
      </c>
      <c r="K717" s="265"/>
      <c r="L717" s="188" t="str">
        <f>IFERROR(INDEX('اطلاعات دوره'!A:Z,MATCH(G717,'اطلاعات دوره'!C:C,0)-1,MATCH("عنوان",'اطلاعات دوره'!$1:$1,0)),"---")</f>
        <v>---</v>
      </c>
      <c r="M717" s="188" t="str">
        <f t="shared" si="256"/>
        <v>----</v>
      </c>
      <c r="N717" s="188" t="str">
        <f t="shared" si="257"/>
        <v>-/</v>
      </c>
      <c r="O717" s="265"/>
      <c r="P717" s="188">
        <f>IFERROR(INDEX('اطلاعات انشعابات شرکتها'!A:BB,MATCH(A717,'اطلاعات انشعابات شرکتها'!A:A,0),MATCH(P$1,'اطلاعات انشعابات شرکتها'!$1:$1,0)),0)</f>
        <v>0</v>
      </c>
      <c r="Q717" s="188">
        <f>IFERROR(INDEX('اطلاعات انشعابات شرکتها'!A:BB,MATCH(A717,'اطلاعات انشعابات شرکتها'!A:A,0),MATCH(Q$1,'اطلاعات انشعابات شرکتها'!$1:$1,0)),0)</f>
        <v>0</v>
      </c>
      <c r="R717" s="188">
        <f>IFERROR(INDEX('اطلاعات انشعابات شرکتها'!A:BB,MATCH(A717,'اطلاعات انشعابات شرکتها'!A:A,0),MATCH(R$1,'اطلاعات انشعابات شرکتها'!$1:$1,0)),0)</f>
        <v>0</v>
      </c>
      <c r="S717" s="265"/>
      <c r="T717" s="188">
        <f>IFERROR(INDEX('قرائت کنتور'!A:AZ,MATCH(A717&amp;"-"&amp;T$1,'قرائت کنتور'!B:B,0),MATCH(G717,'قرائت کنتور'!$1:$1,0)),0)</f>
        <v>0</v>
      </c>
      <c r="U717" s="188">
        <f>IFERROR(INDEX('قرائت کنتور'!A:AZ,MATCH(A717&amp;"-"&amp;U$1,'قرائت کنتور'!B:B,0),MATCH(L717,'قرائت کنتور'!$1:$1,0)),0)</f>
        <v>0</v>
      </c>
      <c r="V717" s="188">
        <f>IFERROR(INDEX('قرائت کنتور'!A:AZ,MATCH(A717&amp;"-"&amp;U$1,'قرائت کنتور'!B:B,0),MATCH(G717,'قرائت کنتور'!$1:$1,0)),0)</f>
        <v>0</v>
      </c>
      <c r="W717" s="188">
        <f>IFERROR(INDEX('قرائت کنتور'!A:AZ,MATCH(A717&amp;"-"&amp;W$1,'قرائت کنتور'!B:B,0),MATCH(L717,'قرائت کنتور'!$1:$1,0)),0)</f>
        <v>0</v>
      </c>
      <c r="X717" s="188">
        <f>IFERROR(INDEX('قرائت کنتور'!A:AZ,MATCH(A717&amp;"-"&amp;W$1,'قرائت کنتور'!B:B,0),MATCH(G717,'قرائت کنتور'!$1:$1,0)),0)</f>
        <v>0</v>
      </c>
      <c r="Y717" s="188">
        <f>IFERROR(INDEX('قرائت کنتور'!A:AZ,MATCH(A717&amp;"-"&amp;Y$1,'قرائت کنتور'!B:B,0),MATCH(L717,'قرائت کنتور'!$1:$1,0)),0)</f>
        <v>0</v>
      </c>
      <c r="Z717" s="188">
        <f>IFERROR(INDEX('قرائت کنتور'!A:AZ,MATCH(A717&amp;"-"&amp;Y$1,'قرائت کنتور'!B:B,0),MATCH(G717,'قرائت کنتور'!$1:$1,0)),0)</f>
        <v>0</v>
      </c>
      <c r="AA717" s="188">
        <f>IFERROR(INDEX('قرائت کنتور'!A:AZ,MATCH(A717&amp;"-"&amp;AA$1,'قرائت کنتور'!B:B,0),MATCH(L717,'قرائت کنتور'!$1:$1,0)),0)</f>
        <v>0</v>
      </c>
      <c r="AB717" s="188">
        <f>IFERROR(INDEX('قرائت کنتور'!A:AZ,MATCH(A717&amp;"-"&amp;AA$1,'قرائت کنتور'!B:B,0),MATCH(G717,'قرائت کنتور'!$1:$1,0)),0)</f>
        <v>0</v>
      </c>
      <c r="AC717" s="265"/>
      <c r="AD717" s="188">
        <f t="shared" si="258"/>
        <v>0</v>
      </c>
      <c r="AE717" s="188">
        <f t="shared" si="259"/>
        <v>0</v>
      </c>
      <c r="AF717" s="188">
        <f t="shared" si="260"/>
        <v>0</v>
      </c>
      <c r="AG717" s="188">
        <f t="shared" si="261"/>
        <v>0</v>
      </c>
      <c r="AH717" s="188">
        <f t="shared" si="262"/>
        <v>0</v>
      </c>
      <c r="AI717" s="188">
        <f t="shared" si="263"/>
        <v>0</v>
      </c>
      <c r="AJ717" s="188" t="str">
        <f t="shared" si="264"/>
        <v>0</v>
      </c>
      <c r="AK717" s="265"/>
      <c r="AL717" s="254" t="str">
        <f t="shared" si="265"/>
        <v>---</v>
      </c>
      <c r="AM717" s="254" t="str">
        <f t="shared" si="266"/>
        <v>---</v>
      </c>
      <c r="AN717" s="265"/>
      <c r="AO717" s="188" t="str">
        <f>IFERROR(INDEX('تعرفه ها'!A:Z,MATCH(P717&amp;"-"&amp;AO$1,'تعرفه ها'!C:C,0),MATCH(F717,'تعرفه ها'!$2:$2,0),1),"---")</f>
        <v>---</v>
      </c>
      <c r="AP717" s="188" t="str">
        <f>IFERROR(INDEX('تعرفه ها'!A:Z,MATCH(P717&amp;"-"&amp;AP$1,'تعرفه ها'!C:C,0),MATCH(F717,'تعرفه ها'!$2:$2,0),1),"---")</f>
        <v>---</v>
      </c>
      <c r="AQ717" s="188" t="str">
        <f>IFERROR(INDEX('تعرفه ها'!A:Z,MATCH(P717&amp;"-"&amp;AQ$1,'تعرفه ها'!C:C,0),MATCH(F717,'تعرفه ها'!$2:$2,0),1),"---")</f>
        <v>---</v>
      </c>
      <c r="AR717" s="188" t="str">
        <f>IFERROR(INDEX('تعرفه ها'!A:Z,MATCH(P717&amp;"-"&amp;AR$1,'تعرفه ها'!C:C,0),MATCH(F717,'تعرفه ها'!$2:$2,0),1),"---")</f>
        <v>---</v>
      </c>
      <c r="AS717" s="265"/>
      <c r="AT717" s="415" t="str">
        <f t="shared" si="267"/>
        <v>---</v>
      </c>
      <c r="AU717" s="415" t="str">
        <f t="shared" si="268"/>
        <v>---</v>
      </c>
      <c r="AV717" s="415" t="str">
        <f t="shared" si="269"/>
        <v>---</v>
      </c>
      <c r="AW717" s="415" t="str">
        <f t="shared" si="270"/>
        <v>---</v>
      </c>
      <c r="AX717" s="415" t="str">
        <f t="shared" si="271"/>
        <v>---</v>
      </c>
      <c r="AY717" s="415" t="str">
        <f>IFERROR(AH717*INDEX('تعرفه ها'!A:Z,MATCH("عوارض برق به ازاء هر کیلووات",'تعرفه ها'!$C:$C,0),MATCH(F717,'تعرفه ها'!$2:$2,0)),"---")</f>
        <v>---</v>
      </c>
      <c r="AZ717" s="415" t="str">
        <f t="shared" si="272"/>
        <v>---</v>
      </c>
      <c r="BA717" s="415" t="str">
        <f>IFERROR(ROUND(((AX717+AY717+AZ717)*INDEX('تعرفه ها'!A:Z,MATCH("هزینه نگهداری و تعمیرات شبکه برق",'تعرفه ها'!$C:$C,0),MATCH(F717,'تعرفه ها'!$2:$2,0))/100),0),"---")</f>
        <v>---</v>
      </c>
      <c r="BB717" s="415">
        <f>IFERROR(IF(P717="دیماندی",ROUND(AJ717*INDEX('تعرفه ها'!A:Z,MATCH(BB$1,'تعرفه ها'!$C:$C,0),MATCH(F717,'تعرفه ها'!$2:$2,0))*J717/30,0),0),"---")</f>
        <v>0</v>
      </c>
      <c r="BC717" s="415"/>
      <c r="BD717" s="54" t="str">
        <f>IFERROR(IF(INDEX('اطلاعات دوره'!A:Z,MATCH(G717,'اطلاعات دوره'!C:C,0),MATCH("برق",'اطلاعات دوره'!$1:$1,0))="دارد",ROUND(AX717*INDEX('تعرفه ها'!A:Z,MATCH("پیک فصلی برق",'تعرفه ها'!$C:$C,0),MATCH(F717,'تعرفه ها'!$2:$2,0))/100,0),0),"---")</f>
        <v>---</v>
      </c>
      <c r="BE717" s="415" t="str">
        <f>IFERROR(ROUND(((AX717+AY717+AZ717+BA717+BB717+BC717+BD717)*INDEX('تعرفه ها'!A:Z,MATCH("مالیات برق",'تعرفه ها'!$C:$C,0),MATCH(F717,'تعرفه ها'!$2:$2,0))/100),0),"---")</f>
        <v>---</v>
      </c>
      <c r="BF717" s="415" t="str">
        <f t="shared" si="273"/>
        <v>---</v>
      </c>
      <c r="BG717" s="415" t="str">
        <f t="shared" si="254"/>
        <v>---</v>
      </c>
      <c r="BH717" s="415" t="str">
        <f t="shared" si="274"/>
        <v>---</v>
      </c>
      <c r="BI717" s="54" t="str">
        <f t="shared" si="275"/>
        <v>---</v>
      </c>
      <c r="BJ717" s="55" t="str">
        <f t="shared" si="276"/>
        <v>---</v>
      </c>
      <c r="BK717" s="262"/>
      <c r="BL717" s="183" t="str">
        <f>IFERROR(IF(INDEX(پرداخت!A:AZ,MATCH(A717&amp;" - "&amp;"برق",پرداخت!$B:$B,0),MATCH(G717,پرداخت!$1:$1,0))="نشده","نشده","شده"),"---")</f>
        <v>---</v>
      </c>
      <c r="BN717" s="257"/>
      <c r="BO717" s="257"/>
      <c r="BP717" s="257"/>
      <c r="BQ717" s="257"/>
      <c r="BR717" s="257"/>
      <c r="BS717" s="257"/>
      <c r="BT717" s="257"/>
      <c r="BU717" s="257"/>
      <c r="BV717" s="257"/>
      <c r="BW717" s="257"/>
      <c r="BX717" s="257"/>
      <c r="BY717" s="257"/>
      <c r="BZ717" s="257"/>
      <c r="CA717" s="257"/>
      <c r="CB717" s="257"/>
      <c r="CC717" s="257"/>
      <c r="CD717" s="257"/>
      <c r="CE717" s="257"/>
      <c r="CF717" s="257"/>
      <c r="CG717" s="257"/>
      <c r="CH717"/>
      <c r="CI717"/>
      <c r="CJ717"/>
      <c r="CK717"/>
    </row>
    <row r="718" spans="1:89" ht="33.75" hidden="1">
      <c r="A718" s="170"/>
      <c r="B718" s="47">
        <f>IFERROR(INDEX('اطلاعات انشعابات شرکتها'!A:BB,MATCH(A718,'اطلاعات انشعابات شرکتها'!A:A,0),MATCH(B$1,'اطلاعات انشعابات شرکتها'!$1:$1,0)),0)</f>
        <v>0</v>
      </c>
      <c r="C718" s="48">
        <f>IFERROR(INDEX('اطلاعات انشعابات شرکتها'!A:BB,MATCH(A718,'اطلاعات انشعابات شرکتها'!A:A,0),MATCH(C$1,'اطلاعات انشعابات شرکتها'!$1:$1,0)),0)</f>
        <v>0</v>
      </c>
      <c r="D718" s="45"/>
      <c r="E718" s="171"/>
      <c r="F718" s="170"/>
      <c r="G718" s="188" t="str">
        <f t="shared" si="255"/>
        <v>/</v>
      </c>
      <c r="H718" s="188">
        <f>IFERROR(INDEX('اطلاعات دوره'!A:Z,MATCH(G718,'اطلاعات دوره'!C:C,0),MATCH(H$1,'اطلاعات دوره'!$1:$1,0)),0)</f>
        <v>0</v>
      </c>
      <c r="I718" s="188">
        <f>IFERROR(INDEX('اطلاعات دوره'!A:Z,MATCH(G718,'اطلاعات دوره'!C:C,0),MATCH(I$1,'اطلاعات دوره'!$1:$1,0)),0)</f>
        <v>0</v>
      </c>
      <c r="J718" s="188">
        <f>IFERROR(INDEX('اطلاعات دوره'!A:Z,MATCH(G718,'اطلاعات دوره'!C:C,0),MATCH(J$1,'اطلاعات دوره'!$1:$1,0)),0)</f>
        <v>0</v>
      </c>
      <c r="K718" s="265"/>
      <c r="L718" s="188" t="str">
        <f>IFERROR(INDEX('اطلاعات دوره'!A:Z,MATCH(G718,'اطلاعات دوره'!C:C,0)-1,MATCH("عنوان",'اطلاعات دوره'!$1:$1,0)),"---")</f>
        <v>---</v>
      </c>
      <c r="M718" s="188" t="str">
        <f t="shared" si="256"/>
        <v>----</v>
      </c>
      <c r="N718" s="188" t="str">
        <f t="shared" si="257"/>
        <v>-/</v>
      </c>
      <c r="O718" s="265"/>
      <c r="P718" s="188">
        <f>IFERROR(INDEX('اطلاعات انشعابات شرکتها'!A:BB,MATCH(A718,'اطلاعات انشعابات شرکتها'!A:A,0),MATCH(P$1,'اطلاعات انشعابات شرکتها'!$1:$1,0)),0)</f>
        <v>0</v>
      </c>
      <c r="Q718" s="188">
        <f>IFERROR(INDEX('اطلاعات انشعابات شرکتها'!A:BB,MATCH(A718,'اطلاعات انشعابات شرکتها'!A:A,0),MATCH(Q$1,'اطلاعات انشعابات شرکتها'!$1:$1,0)),0)</f>
        <v>0</v>
      </c>
      <c r="R718" s="188">
        <f>IFERROR(INDEX('اطلاعات انشعابات شرکتها'!A:BB,MATCH(A718,'اطلاعات انشعابات شرکتها'!A:A,0),MATCH(R$1,'اطلاعات انشعابات شرکتها'!$1:$1,0)),0)</f>
        <v>0</v>
      </c>
      <c r="S718" s="265"/>
      <c r="T718" s="188">
        <f>IFERROR(INDEX('قرائت کنتور'!A:AZ,MATCH(A718&amp;"-"&amp;T$1,'قرائت کنتور'!B:B,0),MATCH(G718,'قرائت کنتور'!$1:$1,0)),0)</f>
        <v>0</v>
      </c>
      <c r="U718" s="188">
        <f>IFERROR(INDEX('قرائت کنتور'!A:AZ,MATCH(A718&amp;"-"&amp;U$1,'قرائت کنتور'!B:B,0),MATCH(L718,'قرائت کنتور'!$1:$1,0)),0)</f>
        <v>0</v>
      </c>
      <c r="V718" s="188">
        <f>IFERROR(INDEX('قرائت کنتور'!A:AZ,MATCH(A718&amp;"-"&amp;U$1,'قرائت کنتور'!B:B,0),MATCH(G718,'قرائت کنتور'!$1:$1,0)),0)</f>
        <v>0</v>
      </c>
      <c r="W718" s="188">
        <f>IFERROR(INDEX('قرائت کنتور'!A:AZ,MATCH(A718&amp;"-"&amp;W$1,'قرائت کنتور'!B:B,0),MATCH(L718,'قرائت کنتور'!$1:$1,0)),0)</f>
        <v>0</v>
      </c>
      <c r="X718" s="188">
        <f>IFERROR(INDEX('قرائت کنتور'!A:AZ,MATCH(A718&amp;"-"&amp;W$1,'قرائت کنتور'!B:B,0),MATCH(G718,'قرائت کنتور'!$1:$1,0)),0)</f>
        <v>0</v>
      </c>
      <c r="Y718" s="188">
        <f>IFERROR(INDEX('قرائت کنتور'!A:AZ,MATCH(A718&amp;"-"&amp;Y$1,'قرائت کنتور'!B:B,0),MATCH(L718,'قرائت کنتور'!$1:$1,0)),0)</f>
        <v>0</v>
      </c>
      <c r="Z718" s="188">
        <f>IFERROR(INDEX('قرائت کنتور'!A:AZ,MATCH(A718&amp;"-"&amp;Y$1,'قرائت کنتور'!B:B,0),MATCH(G718,'قرائت کنتور'!$1:$1,0)),0)</f>
        <v>0</v>
      </c>
      <c r="AA718" s="188">
        <f>IFERROR(INDEX('قرائت کنتور'!A:AZ,MATCH(A718&amp;"-"&amp;AA$1,'قرائت کنتور'!B:B,0),MATCH(L718,'قرائت کنتور'!$1:$1,0)),0)</f>
        <v>0</v>
      </c>
      <c r="AB718" s="188">
        <f>IFERROR(INDEX('قرائت کنتور'!A:AZ,MATCH(A718&amp;"-"&amp;AA$1,'قرائت کنتور'!B:B,0),MATCH(G718,'قرائت کنتور'!$1:$1,0)),0)</f>
        <v>0</v>
      </c>
      <c r="AC718" s="265"/>
      <c r="AD718" s="188">
        <f t="shared" si="258"/>
        <v>0</v>
      </c>
      <c r="AE718" s="188">
        <f t="shared" si="259"/>
        <v>0</v>
      </c>
      <c r="AF718" s="188">
        <f t="shared" si="260"/>
        <v>0</v>
      </c>
      <c r="AG718" s="188">
        <f t="shared" si="261"/>
        <v>0</v>
      </c>
      <c r="AH718" s="188">
        <f t="shared" si="262"/>
        <v>0</v>
      </c>
      <c r="AI718" s="188">
        <f t="shared" si="263"/>
        <v>0</v>
      </c>
      <c r="AJ718" s="188" t="str">
        <f t="shared" si="264"/>
        <v>0</v>
      </c>
      <c r="AK718" s="265"/>
      <c r="AL718" s="254" t="str">
        <f t="shared" si="265"/>
        <v>---</v>
      </c>
      <c r="AM718" s="254" t="str">
        <f t="shared" si="266"/>
        <v>---</v>
      </c>
      <c r="AN718" s="265"/>
      <c r="AO718" s="188" t="str">
        <f>IFERROR(INDEX('تعرفه ها'!A:Z,MATCH(P718&amp;"-"&amp;AO$1,'تعرفه ها'!C:C,0),MATCH(F718,'تعرفه ها'!$2:$2,0),1),"---")</f>
        <v>---</v>
      </c>
      <c r="AP718" s="188" t="str">
        <f>IFERROR(INDEX('تعرفه ها'!A:Z,MATCH(P718&amp;"-"&amp;AP$1,'تعرفه ها'!C:C,0),MATCH(F718,'تعرفه ها'!$2:$2,0),1),"---")</f>
        <v>---</v>
      </c>
      <c r="AQ718" s="188" t="str">
        <f>IFERROR(INDEX('تعرفه ها'!A:Z,MATCH(P718&amp;"-"&amp;AQ$1,'تعرفه ها'!C:C,0),MATCH(F718,'تعرفه ها'!$2:$2,0),1),"---")</f>
        <v>---</v>
      </c>
      <c r="AR718" s="188" t="str">
        <f>IFERROR(INDEX('تعرفه ها'!A:Z,MATCH(P718&amp;"-"&amp;AR$1,'تعرفه ها'!C:C,0),MATCH(F718,'تعرفه ها'!$2:$2,0),1),"---")</f>
        <v>---</v>
      </c>
      <c r="AS718" s="265"/>
      <c r="AT718" s="415" t="str">
        <f t="shared" si="267"/>
        <v>---</v>
      </c>
      <c r="AU718" s="415" t="str">
        <f t="shared" si="268"/>
        <v>---</v>
      </c>
      <c r="AV718" s="415" t="str">
        <f t="shared" si="269"/>
        <v>---</v>
      </c>
      <c r="AW718" s="415" t="str">
        <f t="shared" si="270"/>
        <v>---</v>
      </c>
      <c r="AX718" s="415" t="str">
        <f t="shared" si="271"/>
        <v>---</v>
      </c>
      <c r="AY718" s="415" t="str">
        <f>IFERROR(AH718*INDEX('تعرفه ها'!A:Z,MATCH("عوارض برق به ازاء هر کیلووات",'تعرفه ها'!$C:$C,0),MATCH(F718,'تعرفه ها'!$2:$2,0)),"---")</f>
        <v>---</v>
      </c>
      <c r="AZ718" s="415" t="str">
        <f t="shared" si="272"/>
        <v>---</v>
      </c>
      <c r="BA718" s="415" t="str">
        <f>IFERROR(ROUND(((AX718+AY718+AZ718)*INDEX('تعرفه ها'!A:Z,MATCH("هزینه نگهداری و تعمیرات شبکه برق",'تعرفه ها'!$C:$C,0),MATCH(F718,'تعرفه ها'!$2:$2,0))/100),0),"---")</f>
        <v>---</v>
      </c>
      <c r="BB718" s="415">
        <f>IFERROR(IF(P718="دیماندی",ROUND(AJ718*INDEX('تعرفه ها'!A:Z,MATCH(BB$1,'تعرفه ها'!$C:$C,0),MATCH(F718,'تعرفه ها'!$2:$2,0))*J718/30,0),0),"---")</f>
        <v>0</v>
      </c>
      <c r="BC718" s="415"/>
      <c r="BD718" s="54" t="str">
        <f>IFERROR(IF(INDEX('اطلاعات دوره'!A:Z,MATCH(G718,'اطلاعات دوره'!C:C,0),MATCH("برق",'اطلاعات دوره'!$1:$1,0))="دارد",ROUND(AX718*INDEX('تعرفه ها'!A:Z,MATCH("پیک فصلی برق",'تعرفه ها'!$C:$C,0),MATCH(F718,'تعرفه ها'!$2:$2,0))/100,0),0),"---")</f>
        <v>---</v>
      </c>
      <c r="BE718" s="415" t="str">
        <f>IFERROR(ROUND(((AX718+AY718+AZ718+BA718+BB718+BC718+BD718)*INDEX('تعرفه ها'!A:Z,MATCH("مالیات برق",'تعرفه ها'!$C:$C,0),MATCH(F718,'تعرفه ها'!$2:$2,0))/100),0),"---")</f>
        <v>---</v>
      </c>
      <c r="BF718" s="415" t="str">
        <f t="shared" si="273"/>
        <v>---</v>
      </c>
      <c r="BG718" s="415" t="str">
        <f t="shared" si="254"/>
        <v>---</v>
      </c>
      <c r="BH718" s="415" t="str">
        <f t="shared" si="274"/>
        <v>---</v>
      </c>
      <c r="BI718" s="54" t="str">
        <f t="shared" si="275"/>
        <v>---</v>
      </c>
      <c r="BJ718" s="55" t="str">
        <f t="shared" si="276"/>
        <v>---</v>
      </c>
      <c r="BK718" s="262"/>
      <c r="BL718" s="183" t="str">
        <f>IFERROR(IF(INDEX(پرداخت!A:AZ,MATCH(A718&amp;" - "&amp;"برق",پرداخت!$B:$B,0),MATCH(G718,پرداخت!$1:$1,0))="نشده","نشده","شده"),"---")</f>
        <v>---</v>
      </c>
      <c r="BN718" s="257"/>
      <c r="BO718" s="257"/>
      <c r="BP718" s="257"/>
      <c r="BQ718" s="257"/>
      <c r="BR718" s="257"/>
      <c r="BS718" s="257"/>
      <c r="BT718" s="257"/>
      <c r="BU718" s="257"/>
      <c r="BV718" s="257"/>
      <c r="BW718" s="257"/>
      <c r="BX718" s="257"/>
      <c r="BY718" s="257"/>
      <c r="BZ718" s="257"/>
      <c r="CA718" s="257"/>
      <c r="CB718" s="257"/>
      <c r="CC718" s="257"/>
      <c r="CD718" s="257"/>
      <c r="CE718" s="257"/>
      <c r="CF718" s="257"/>
      <c r="CG718" s="257"/>
      <c r="CH718"/>
      <c r="CI718"/>
      <c r="CJ718"/>
      <c r="CK718"/>
    </row>
    <row r="719" spans="1:89" ht="33.75" hidden="1">
      <c r="A719" s="170"/>
      <c r="B719" s="47">
        <f>IFERROR(INDEX('اطلاعات انشعابات شرکتها'!A:BB,MATCH(A719,'اطلاعات انشعابات شرکتها'!A:A,0),MATCH(B$1,'اطلاعات انشعابات شرکتها'!$1:$1,0)),0)</f>
        <v>0</v>
      </c>
      <c r="C719" s="48">
        <f>IFERROR(INDEX('اطلاعات انشعابات شرکتها'!A:BB,MATCH(A719,'اطلاعات انشعابات شرکتها'!A:A,0),MATCH(C$1,'اطلاعات انشعابات شرکتها'!$1:$1,0)),0)</f>
        <v>0</v>
      </c>
      <c r="D719" s="45"/>
      <c r="E719" s="171"/>
      <c r="F719" s="170"/>
      <c r="G719" s="188" t="str">
        <f t="shared" si="255"/>
        <v>/</v>
      </c>
      <c r="H719" s="188">
        <f>IFERROR(INDEX('اطلاعات دوره'!A:Z,MATCH(G719,'اطلاعات دوره'!C:C,0),MATCH(H$1,'اطلاعات دوره'!$1:$1,0)),0)</f>
        <v>0</v>
      </c>
      <c r="I719" s="188">
        <f>IFERROR(INDEX('اطلاعات دوره'!A:Z,MATCH(G719,'اطلاعات دوره'!C:C,0),MATCH(I$1,'اطلاعات دوره'!$1:$1,0)),0)</f>
        <v>0</v>
      </c>
      <c r="J719" s="188">
        <f>IFERROR(INDEX('اطلاعات دوره'!A:Z,MATCH(G719,'اطلاعات دوره'!C:C,0),MATCH(J$1,'اطلاعات دوره'!$1:$1,0)),0)</f>
        <v>0</v>
      </c>
      <c r="K719" s="265"/>
      <c r="L719" s="188" t="str">
        <f>IFERROR(INDEX('اطلاعات دوره'!A:Z,MATCH(G719,'اطلاعات دوره'!C:C,0)-1,MATCH("عنوان",'اطلاعات دوره'!$1:$1,0)),"---")</f>
        <v>---</v>
      </c>
      <c r="M719" s="188" t="str">
        <f t="shared" si="256"/>
        <v>----</v>
      </c>
      <c r="N719" s="188" t="str">
        <f t="shared" si="257"/>
        <v>-/</v>
      </c>
      <c r="O719" s="265"/>
      <c r="P719" s="188">
        <f>IFERROR(INDEX('اطلاعات انشعابات شرکتها'!A:BB,MATCH(A719,'اطلاعات انشعابات شرکتها'!A:A,0),MATCH(P$1,'اطلاعات انشعابات شرکتها'!$1:$1,0)),0)</f>
        <v>0</v>
      </c>
      <c r="Q719" s="188">
        <f>IFERROR(INDEX('اطلاعات انشعابات شرکتها'!A:BB,MATCH(A719,'اطلاعات انشعابات شرکتها'!A:A,0),MATCH(Q$1,'اطلاعات انشعابات شرکتها'!$1:$1,0)),0)</f>
        <v>0</v>
      </c>
      <c r="R719" s="188">
        <f>IFERROR(INDEX('اطلاعات انشعابات شرکتها'!A:BB,MATCH(A719,'اطلاعات انشعابات شرکتها'!A:A,0),MATCH(R$1,'اطلاعات انشعابات شرکتها'!$1:$1,0)),0)</f>
        <v>0</v>
      </c>
      <c r="S719" s="265"/>
      <c r="T719" s="188">
        <f>IFERROR(INDEX('قرائت کنتور'!A:AZ,MATCH(A719&amp;"-"&amp;T$1,'قرائت کنتور'!B:B,0),MATCH(G719,'قرائت کنتور'!$1:$1,0)),0)</f>
        <v>0</v>
      </c>
      <c r="U719" s="188">
        <f>IFERROR(INDEX('قرائت کنتور'!A:AZ,MATCH(A719&amp;"-"&amp;U$1,'قرائت کنتور'!B:B,0),MATCH(L719,'قرائت کنتور'!$1:$1,0)),0)</f>
        <v>0</v>
      </c>
      <c r="V719" s="188">
        <f>IFERROR(INDEX('قرائت کنتور'!A:AZ,MATCH(A719&amp;"-"&amp;U$1,'قرائت کنتور'!B:B,0),MATCH(G719,'قرائت کنتور'!$1:$1,0)),0)</f>
        <v>0</v>
      </c>
      <c r="W719" s="188">
        <f>IFERROR(INDEX('قرائت کنتور'!A:AZ,MATCH(A719&amp;"-"&amp;W$1,'قرائت کنتور'!B:B,0),MATCH(L719,'قرائت کنتور'!$1:$1,0)),0)</f>
        <v>0</v>
      </c>
      <c r="X719" s="188">
        <f>IFERROR(INDEX('قرائت کنتور'!A:AZ,MATCH(A719&amp;"-"&amp;W$1,'قرائت کنتور'!B:B,0),MATCH(G719,'قرائت کنتور'!$1:$1,0)),0)</f>
        <v>0</v>
      </c>
      <c r="Y719" s="188">
        <f>IFERROR(INDEX('قرائت کنتور'!A:AZ,MATCH(A719&amp;"-"&amp;Y$1,'قرائت کنتور'!B:B,0),MATCH(L719,'قرائت کنتور'!$1:$1,0)),0)</f>
        <v>0</v>
      </c>
      <c r="Z719" s="188">
        <f>IFERROR(INDEX('قرائت کنتور'!A:AZ,MATCH(A719&amp;"-"&amp;Y$1,'قرائت کنتور'!B:B,0),MATCH(G719,'قرائت کنتور'!$1:$1,0)),0)</f>
        <v>0</v>
      </c>
      <c r="AA719" s="188">
        <f>IFERROR(INDEX('قرائت کنتور'!A:AZ,MATCH(A719&amp;"-"&amp;AA$1,'قرائت کنتور'!B:B,0),MATCH(L719,'قرائت کنتور'!$1:$1,0)),0)</f>
        <v>0</v>
      </c>
      <c r="AB719" s="188">
        <f>IFERROR(INDEX('قرائت کنتور'!A:AZ,MATCH(A719&amp;"-"&amp;AA$1,'قرائت کنتور'!B:B,0),MATCH(G719,'قرائت کنتور'!$1:$1,0)),0)</f>
        <v>0</v>
      </c>
      <c r="AC719" s="265"/>
      <c r="AD719" s="188">
        <f t="shared" si="258"/>
        <v>0</v>
      </c>
      <c r="AE719" s="188">
        <f t="shared" si="259"/>
        <v>0</v>
      </c>
      <c r="AF719" s="188">
        <f t="shared" si="260"/>
        <v>0</v>
      </c>
      <c r="AG719" s="188">
        <f t="shared" si="261"/>
        <v>0</v>
      </c>
      <c r="AH719" s="188">
        <f t="shared" si="262"/>
        <v>0</v>
      </c>
      <c r="AI719" s="188">
        <f t="shared" si="263"/>
        <v>0</v>
      </c>
      <c r="AJ719" s="188" t="str">
        <f t="shared" si="264"/>
        <v>0</v>
      </c>
      <c r="AK719" s="265"/>
      <c r="AL719" s="254" t="str">
        <f t="shared" si="265"/>
        <v>---</v>
      </c>
      <c r="AM719" s="254" t="str">
        <f t="shared" si="266"/>
        <v>---</v>
      </c>
      <c r="AN719" s="265"/>
      <c r="AO719" s="188" t="str">
        <f>IFERROR(INDEX('تعرفه ها'!A:Z,MATCH(P719&amp;"-"&amp;AO$1,'تعرفه ها'!C:C,0),MATCH(F719,'تعرفه ها'!$2:$2,0),1),"---")</f>
        <v>---</v>
      </c>
      <c r="AP719" s="188" t="str">
        <f>IFERROR(INDEX('تعرفه ها'!A:Z,MATCH(P719&amp;"-"&amp;AP$1,'تعرفه ها'!C:C,0),MATCH(F719,'تعرفه ها'!$2:$2,0),1),"---")</f>
        <v>---</v>
      </c>
      <c r="AQ719" s="188" t="str">
        <f>IFERROR(INDEX('تعرفه ها'!A:Z,MATCH(P719&amp;"-"&amp;AQ$1,'تعرفه ها'!C:C,0),MATCH(F719,'تعرفه ها'!$2:$2,0),1),"---")</f>
        <v>---</v>
      </c>
      <c r="AR719" s="188" t="str">
        <f>IFERROR(INDEX('تعرفه ها'!A:Z,MATCH(P719&amp;"-"&amp;AR$1,'تعرفه ها'!C:C,0),MATCH(F719,'تعرفه ها'!$2:$2,0),1),"---")</f>
        <v>---</v>
      </c>
      <c r="AS719" s="265"/>
      <c r="AT719" s="415" t="str">
        <f t="shared" si="267"/>
        <v>---</v>
      </c>
      <c r="AU719" s="415" t="str">
        <f t="shared" si="268"/>
        <v>---</v>
      </c>
      <c r="AV719" s="415" t="str">
        <f t="shared" si="269"/>
        <v>---</v>
      </c>
      <c r="AW719" s="415" t="str">
        <f t="shared" si="270"/>
        <v>---</v>
      </c>
      <c r="AX719" s="415" t="str">
        <f t="shared" si="271"/>
        <v>---</v>
      </c>
      <c r="AY719" s="415" t="str">
        <f>IFERROR(AH719*INDEX('تعرفه ها'!A:Z,MATCH("عوارض برق به ازاء هر کیلووات",'تعرفه ها'!$C:$C,0),MATCH(F719,'تعرفه ها'!$2:$2,0)),"---")</f>
        <v>---</v>
      </c>
      <c r="AZ719" s="415" t="str">
        <f t="shared" si="272"/>
        <v>---</v>
      </c>
      <c r="BA719" s="415" t="str">
        <f>IFERROR(ROUND(((AX719+AY719+AZ719)*INDEX('تعرفه ها'!A:Z,MATCH("هزینه نگهداری و تعمیرات شبکه برق",'تعرفه ها'!$C:$C,0),MATCH(F719,'تعرفه ها'!$2:$2,0))/100),0),"---")</f>
        <v>---</v>
      </c>
      <c r="BB719" s="415">
        <f>IFERROR(IF(P719="دیماندی",ROUND(AJ719*INDEX('تعرفه ها'!A:Z,MATCH(BB$1,'تعرفه ها'!$C:$C,0),MATCH(F719,'تعرفه ها'!$2:$2,0))*J719/30,0),0),"---")</f>
        <v>0</v>
      </c>
      <c r="BC719" s="415"/>
      <c r="BD719" s="54" t="str">
        <f>IFERROR(IF(INDEX('اطلاعات دوره'!A:Z,MATCH(G719,'اطلاعات دوره'!C:C,0),MATCH("برق",'اطلاعات دوره'!$1:$1,0))="دارد",ROUND(AX719*INDEX('تعرفه ها'!A:Z,MATCH("پیک فصلی برق",'تعرفه ها'!$C:$C,0),MATCH(F719,'تعرفه ها'!$2:$2,0))/100,0),0),"---")</f>
        <v>---</v>
      </c>
      <c r="BE719" s="415" t="str">
        <f>IFERROR(ROUND(((AX719+AY719+AZ719+BA719+BB719+BC719+BD719)*INDEX('تعرفه ها'!A:Z,MATCH("مالیات برق",'تعرفه ها'!$C:$C,0),MATCH(F719,'تعرفه ها'!$2:$2,0))/100),0),"---")</f>
        <v>---</v>
      </c>
      <c r="BF719" s="415" t="str">
        <f t="shared" si="273"/>
        <v>---</v>
      </c>
      <c r="BG719" s="415" t="str">
        <f t="shared" ref="BG719:BG782" si="277">IFERROR(IF(VLOOKUP(M719,N:BL,51,0)="شده",VLOOKUP(M719,N:BL,48,0),VLOOKUP(M719,N:BL,47,0)),"---")</f>
        <v>---</v>
      </c>
      <c r="BH719" s="415" t="str">
        <f t="shared" si="274"/>
        <v>---</v>
      </c>
      <c r="BI719" s="54" t="str">
        <f t="shared" si="275"/>
        <v>---</v>
      </c>
      <c r="BJ719" s="55" t="str">
        <f t="shared" si="276"/>
        <v>---</v>
      </c>
      <c r="BK719" s="262"/>
      <c r="BL719" s="183" t="str">
        <f>IFERROR(IF(INDEX(پرداخت!A:AZ,MATCH(A719&amp;" - "&amp;"برق",پرداخت!$B:$B,0),MATCH(G719,پرداخت!$1:$1,0))="نشده","نشده","شده"),"---")</f>
        <v>---</v>
      </c>
      <c r="BN719" s="257"/>
      <c r="BO719" s="257"/>
      <c r="BP719" s="257"/>
      <c r="BQ719" s="257"/>
      <c r="BR719" s="257"/>
      <c r="BS719" s="257"/>
      <c r="BT719" s="257"/>
      <c r="BU719" s="257"/>
      <c r="BV719" s="257"/>
      <c r="BW719" s="257"/>
      <c r="BX719" s="257"/>
      <c r="BY719" s="257"/>
      <c r="BZ719" s="257"/>
      <c r="CA719" s="257"/>
      <c r="CB719" s="257"/>
      <c r="CC719" s="257"/>
      <c r="CD719" s="257"/>
      <c r="CE719" s="257"/>
      <c r="CF719" s="257"/>
      <c r="CG719" s="257"/>
      <c r="CH719"/>
      <c r="CI719"/>
      <c r="CJ719"/>
      <c r="CK719"/>
    </row>
    <row r="720" spans="1:89" ht="33.75" hidden="1">
      <c r="A720" s="170"/>
      <c r="B720" s="47">
        <f>IFERROR(INDEX('اطلاعات انشعابات شرکتها'!A:BB,MATCH(A720,'اطلاعات انشعابات شرکتها'!A:A,0),MATCH(B$1,'اطلاعات انشعابات شرکتها'!$1:$1,0)),0)</f>
        <v>0</v>
      </c>
      <c r="C720" s="48">
        <f>IFERROR(INDEX('اطلاعات انشعابات شرکتها'!A:BB,MATCH(A720,'اطلاعات انشعابات شرکتها'!A:A,0),MATCH(C$1,'اطلاعات انشعابات شرکتها'!$1:$1,0)),0)</f>
        <v>0</v>
      </c>
      <c r="D720" s="45"/>
      <c r="E720" s="171"/>
      <c r="F720" s="170"/>
      <c r="G720" s="188" t="str">
        <f t="shared" si="255"/>
        <v>/</v>
      </c>
      <c r="H720" s="188">
        <f>IFERROR(INDEX('اطلاعات دوره'!A:Z,MATCH(G720,'اطلاعات دوره'!C:C,0),MATCH(H$1,'اطلاعات دوره'!$1:$1,0)),0)</f>
        <v>0</v>
      </c>
      <c r="I720" s="188">
        <f>IFERROR(INDEX('اطلاعات دوره'!A:Z,MATCH(G720,'اطلاعات دوره'!C:C,0),MATCH(I$1,'اطلاعات دوره'!$1:$1,0)),0)</f>
        <v>0</v>
      </c>
      <c r="J720" s="188">
        <f>IFERROR(INDEX('اطلاعات دوره'!A:Z,MATCH(G720,'اطلاعات دوره'!C:C,0),MATCH(J$1,'اطلاعات دوره'!$1:$1,0)),0)</f>
        <v>0</v>
      </c>
      <c r="K720" s="265"/>
      <c r="L720" s="188" t="str">
        <f>IFERROR(INDEX('اطلاعات دوره'!A:Z,MATCH(G720,'اطلاعات دوره'!C:C,0)-1,MATCH("عنوان",'اطلاعات دوره'!$1:$1,0)),"---")</f>
        <v>---</v>
      </c>
      <c r="M720" s="188" t="str">
        <f t="shared" si="256"/>
        <v>----</v>
      </c>
      <c r="N720" s="188" t="str">
        <f t="shared" si="257"/>
        <v>-/</v>
      </c>
      <c r="O720" s="265"/>
      <c r="P720" s="188">
        <f>IFERROR(INDEX('اطلاعات انشعابات شرکتها'!A:BB,MATCH(A720,'اطلاعات انشعابات شرکتها'!A:A,0),MATCH(P$1,'اطلاعات انشعابات شرکتها'!$1:$1,0)),0)</f>
        <v>0</v>
      </c>
      <c r="Q720" s="188">
        <f>IFERROR(INDEX('اطلاعات انشعابات شرکتها'!A:BB,MATCH(A720,'اطلاعات انشعابات شرکتها'!A:A,0),MATCH(Q$1,'اطلاعات انشعابات شرکتها'!$1:$1,0)),0)</f>
        <v>0</v>
      </c>
      <c r="R720" s="188">
        <f>IFERROR(INDEX('اطلاعات انشعابات شرکتها'!A:BB,MATCH(A720,'اطلاعات انشعابات شرکتها'!A:A,0),MATCH(R$1,'اطلاعات انشعابات شرکتها'!$1:$1,0)),0)</f>
        <v>0</v>
      </c>
      <c r="S720" s="265"/>
      <c r="T720" s="188">
        <f>IFERROR(INDEX('قرائت کنتور'!A:AZ,MATCH(A720&amp;"-"&amp;T$1,'قرائت کنتور'!B:B,0),MATCH(G720,'قرائت کنتور'!$1:$1,0)),0)</f>
        <v>0</v>
      </c>
      <c r="U720" s="188">
        <f>IFERROR(INDEX('قرائت کنتور'!A:AZ,MATCH(A720&amp;"-"&amp;U$1,'قرائت کنتور'!B:B,0),MATCH(L720,'قرائت کنتور'!$1:$1,0)),0)</f>
        <v>0</v>
      </c>
      <c r="V720" s="188">
        <f>IFERROR(INDEX('قرائت کنتور'!A:AZ,MATCH(A720&amp;"-"&amp;U$1,'قرائت کنتور'!B:B,0),MATCH(G720,'قرائت کنتور'!$1:$1,0)),0)</f>
        <v>0</v>
      </c>
      <c r="W720" s="188">
        <f>IFERROR(INDEX('قرائت کنتور'!A:AZ,MATCH(A720&amp;"-"&amp;W$1,'قرائت کنتور'!B:B,0),MATCH(L720,'قرائت کنتور'!$1:$1,0)),0)</f>
        <v>0</v>
      </c>
      <c r="X720" s="188">
        <f>IFERROR(INDEX('قرائت کنتور'!A:AZ,MATCH(A720&amp;"-"&amp;W$1,'قرائت کنتور'!B:B,0),MATCH(G720,'قرائت کنتور'!$1:$1,0)),0)</f>
        <v>0</v>
      </c>
      <c r="Y720" s="188">
        <f>IFERROR(INDEX('قرائت کنتور'!A:AZ,MATCH(A720&amp;"-"&amp;Y$1,'قرائت کنتور'!B:B,0),MATCH(L720,'قرائت کنتور'!$1:$1,0)),0)</f>
        <v>0</v>
      </c>
      <c r="Z720" s="188">
        <f>IFERROR(INDEX('قرائت کنتور'!A:AZ,MATCH(A720&amp;"-"&amp;Y$1,'قرائت کنتور'!B:B,0),MATCH(G720,'قرائت کنتور'!$1:$1,0)),0)</f>
        <v>0</v>
      </c>
      <c r="AA720" s="188">
        <f>IFERROR(INDEX('قرائت کنتور'!A:AZ,MATCH(A720&amp;"-"&amp;AA$1,'قرائت کنتور'!B:B,0),MATCH(L720,'قرائت کنتور'!$1:$1,0)),0)</f>
        <v>0</v>
      </c>
      <c r="AB720" s="188">
        <f>IFERROR(INDEX('قرائت کنتور'!A:AZ,MATCH(A720&amp;"-"&amp;AA$1,'قرائت کنتور'!B:B,0),MATCH(G720,'قرائت کنتور'!$1:$1,0)),0)</f>
        <v>0</v>
      </c>
      <c r="AC720" s="265"/>
      <c r="AD720" s="188">
        <f t="shared" si="258"/>
        <v>0</v>
      </c>
      <c r="AE720" s="188">
        <f t="shared" si="259"/>
        <v>0</v>
      </c>
      <c r="AF720" s="188">
        <f t="shared" si="260"/>
        <v>0</v>
      </c>
      <c r="AG720" s="188">
        <f t="shared" si="261"/>
        <v>0</v>
      </c>
      <c r="AH720" s="188">
        <f t="shared" si="262"/>
        <v>0</v>
      </c>
      <c r="AI720" s="188">
        <f t="shared" si="263"/>
        <v>0</v>
      </c>
      <c r="AJ720" s="188" t="str">
        <f t="shared" si="264"/>
        <v>0</v>
      </c>
      <c r="AK720" s="265"/>
      <c r="AL720" s="254" t="str">
        <f t="shared" si="265"/>
        <v>---</v>
      </c>
      <c r="AM720" s="254" t="str">
        <f t="shared" si="266"/>
        <v>---</v>
      </c>
      <c r="AN720" s="265"/>
      <c r="AO720" s="188" t="str">
        <f>IFERROR(INDEX('تعرفه ها'!A:Z,MATCH(P720&amp;"-"&amp;AO$1,'تعرفه ها'!C:C,0),MATCH(F720,'تعرفه ها'!$2:$2,0),1),"---")</f>
        <v>---</v>
      </c>
      <c r="AP720" s="188" t="str">
        <f>IFERROR(INDEX('تعرفه ها'!A:Z,MATCH(P720&amp;"-"&amp;AP$1,'تعرفه ها'!C:C,0),MATCH(F720,'تعرفه ها'!$2:$2,0),1),"---")</f>
        <v>---</v>
      </c>
      <c r="AQ720" s="188" t="str">
        <f>IFERROR(INDEX('تعرفه ها'!A:Z,MATCH(P720&amp;"-"&amp;AQ$1,'تعرفه ها'!C:C,0),MATCH(F720,'تعرفه ها'!$2:$2,0),1),"---")</f>
        <v>---</v>
      </c>
      <c r="AR720" s="188" t="str">
        <f>IFERROR(INDEX('تعرفه ها'!A:Z,MATCH(P720&amp;"-"&amp;AR$1,'تعرفه ها'!C:C,0),MATCH(F720,'تعرفه ها'!$2:$2,0),1),"---")</f>
        <v>---</v>
      </c>
      <c r="AS720" s="265"/>
      <c r="AT720" s="415" t="str">
        <f t="shared" si="267"/>
        <v>---</v>
      </c>
      <c r="AU720" s="415" t="str">
        <f t="shared" si="268"/>
        <v>---</v>
      </c>
      <c r="AV720" s="415" t="str">
        <f t="shared" si="269"/>
        <v>---</v>
      </c>
      <c r="AW720" s="415" t="str">
        <f t="shared" si="270"/>
        <v>---</v>
      </c>
      <c r="AX720" s="415" t="str">
        <f t="shared" si="271"/>
        <v>---</v>
      </c>
      <c r="AY720" s="415" t="str">
        <f>IFERROR(AH720*INDEX('تعرفه ها'!A:Z,MATCH("عوارض برق به ازاء هر کیلووات",'تعرفه ها'!$C:$C,0),MATCH(F720,'تعرفه ها'!$2:$2,0)),"---")</f>
        <v>---</v>
      </c>
      <c r="AZ720" s="415" t="str">
        <f t="shared" si="272"/>
        <v>---</v>
      </c>
      <c r="BA720" s="415" t="str">
        <f>IFERROR(ROUND(((AX720+AY720+AZ720)*INDEX('تعرفه ها'!A:Z,MATCH("هزینه نگهداری و تعمیرات شبکه برق",'تعرفه ها'!$C:$C,0),MATCH(F720,'تعرفه ها'!$2:$2,0))/100),0),"---")</f>
        <v>---</v>
      </c>
      <c r="BB720" s="415">
        <f>IFERROR(IF(P720="دیماندی",ROUND(AJ720*INDEX('تعرفه ها'!A:Z,MATCH(BB$1,'تعرفه ها'!$C:$C,0),MATCH(F720,'تعرفه ها'!$2:$2,0))*J720/30,0),0),"---")</f>
        <v>0</v>
      </c>
      <c r="BC720" s="415"/>
      <c r="BD720" s="54" t="str">
        <f>IFERROR(IF(INDEX('اطلاعات دوره'!A:Z,MATCH(G720,'اطلاعات دوره'!C:C,0),MATCH("برق",'اطلاعات دوره'!$1:$1,0))="دارد",ROUND(AX720*INDEX('تعرفه ها'!A:Z,MATCH("پیک فصلی برق",'تعرفه ها'!$C:$C,0),MATCH(F720,'تعرفه ها'!$2:$2,0))/100,0),0),"---")</f>
        <v>---</v>
      </c>
      <c r="BE720" s="415" t="str">
        <f>IFERROR(ROUND(((AX720+AY720+AZ720+BA720+BB720+BC720+BD720)*INDEX('تعرفه ها'!A:Z,MATCH("مالیات برق",'تعرفه ها'!$C:$C,0),MATCH(F720,'تعرفه ها'!$2:$2,0))/100),0),"---")</f>
        <v>---</v>
      </c>
      <c r="BF720" s="415" t="str">
        <f t="shared" si="273"/>
        <v>---</v>
      </c>
      <c r="BG720" s="415" t="str">
        <f t="shared" si="277"/>
        <v>---</v>
      </c>
      <c r="BH720" s="415" t="str">
        <f t="shared" si="274"/>
        <v>---</v>
      </c>
      <c r="BI720" s="54" t="str">
        <f t="shared" si="275"/>
        <v>---</v>
      </c>
      <c r="BJ720" s="55" t="str">
        <f t="shared" si="276"/>
        <v>---</v>
      </c>
      <c r="BK720" s="262"/>
      <c r="BL720" s="183" t="str">
        <f>IFERROR(IF(INDEX(پرداخت!A:AZ,MATCH(A720&amp;" - "&amp;"برق",پرداخت!$B:$B,0),MATCH(G720,پرداخت!$1:$1,0))="نشده","نشده","شده"),"---")</f>
        <v>---</v>
      </c>
      <c r="BN720" s="257"/>
      <c r="BO720" s="257"/>
      <c r="BP720" s="257"/>
      <c r="BQ720" s="257"/>
      <c r="BR720" s="257"/>
      <c r="BS720" s="257"/>
      <c r="BT720" s="257"/>
      <c r="BU720" s="257"/>
      <c r="BV720" s="257"/>
      <c r="BW720" s="257"/>
      <c r="BX720" s="257"/>
      <c r="BY720" s="257"/>
      <c r="BZ720" s="257"/>
      <c r="CA720" s="257"/>
      <c r="CB720" s="257"/>
      <c r="CC720" s="257"/>
      <c r="CD720" s="257"/>
      <c r="CE720" s="257"/>
      <c r="CF720" s="257"/>
      <c r="CG720" s="257"/>
      <c r="CH720"/>
      <c r="CI720"/>
      <c r="CJ720"/>
      <c r="CK720"/>
    </row>
    <row r="721" spans="1:89" ht="33.75" hidden="1">
      <c r="A721" s="170"/>
      <c r="B721" s="47">
        <f>IFERROR(INDEX('اطلاعات انشعابات شرکتها'!A:BB,MATCH(A721,'اطلاعات انشعابات شرکتها'!A:A,0),MATCH(B$1,'اطلاعات انشعابات شرکتها'!$1:$1,0)),0)</f>
        <v>0</v>
      </c>
      <c r="C721" s="48">
        <f>IFERROR(INDEX('اطلاعات انشعابات شرکتها'!A:BB,MATCH(A721,'اطلاعات انشعابات شرکتها'!A:A,0),MATCH(C$1,'اطلاعات انشعابات شرکتها'!$1:$1,0)),0)</f>
        <v>0</v>
      </c>
      <c r="D721" s="45"/>
      <c r="E721" s="171"/>
      <c r="F721" s="170"/>
      <c r="G721" s="188" t="str">
        <f t="shared" si="255"/>
        <v>/</v>
      </c>
      <c r="H721" s="188">
        <f>IFERROR(INDEX('اطلاعات دوره'!A:Z,MATCH(G721,'اطلاعات دوره'!C:C,0),MATCH(H$1,'اطلاعات دوره'!$1:$1,0)),0)</f>
        <v>0</v>
      </c>
      <c r="I721" s="188">
        <f>IFERROR(INDEX('اطلاعات دوره'!A:Z,MATCH(G721,'اطلاعات دوره'!C:C,0),MATCH(I$1,'اطلاعات دوره'!$1:$1,0)),0)</f>
        <v>0</v>
      </c>
      <c r="J721" s="188">
        <f>IFERROR(INDEX('اطلاعات دوره'!A:Z,MATCH(G721,'اطلاعات دوره'!C:C,0),MATCH(J$1,'اطلاعات دوره'!$1:$1,0)),0)</f>
        <v>0</v>
      </c>
      <c r="K721" s="265"/>
      <c r="L721" s="188" t="str">
        <f>IFERROR(INDEX('اطلاعات دوره'!A:Z,MATCH(G721,'اطلاعات دوره'!C:C,0)-1,MATCH("عنوان",'اطلاعات دوره'!$1:$1,0)),"---")</f>
        <v>---</v>
      </c>
      <c r="M721" s="188" t="str">
        <f t="shared" si="256"/>
        <v>----</v>
      </c>
      <c r="N721" s="188" t="str">
        <f t="shared" si="257"/>
        <v>-/</v>
      </c>
      <c r="O721" s="265"/>
      <c r="P721" s="188">
        <f>IFERROR(INDEX('اطلاعات انشعابات شرکتها'!A:BB,MATCH(A721,'اطلاعات انشعابات شرکتها'!A:A,0),MATCH(P$1,'اطلاعات انشعابات شرکتها'!$1:$1,0)),0)</f>
        <v>0</v>
      </c>
      <c r="Q721" s="188">
        <f>IFERROR(INDEX('اطلاعات انشعابات شرکتها'!A:BB,MATCH(A721,'اطلاعات انشعابات شرکتها'!A:A,0),MATCH(Q$1,'اطلاعات انشعابات شرکتها'!$1:$1,0)),0)</f>
        <v>0</v>
      </c>
      <c r="R721" s="188">
        <f>IFERROR(INDEX('اطلاعات انشعابات شرکتها'!A:BB,MATCH(A721,'اطلاعات انشعابات شرکتها'!A:A,0),MATCH(R$1,'اطلاعات انشعابات شرکتها'!$1:$1,0)),0)</f>
        <v>0</v>
      </c>
      <c r="S721" s="265"/>
      <c r="T721" s="188">
        <f>IFERROR(INDEX('قرائت کنتور'!A:AZ,MATCH(A721&amp;"-"&amp;T$1,'قرائت کنتور'!B:B,0),MATCH(G721,'قرائت کنتور'!$1:$1,0)),0)</f>
        <v>0</v>
      </c>
      <c r="U721" s="188">
        <f>IFERROR(INDEX('قرائت کنتور'!A:AZ,MATCH(A721&amp;"-"&amp;U$1,'قرائت کنتور'!B:B,0),MATCH(L721,'قرائت کنتور'!$1:$1,0)),0)</f>
        <v>0</v>
      </c>
      <c r="V721" s="188">
        <f>IFERROR(INDEX('قرائت کنتور'!A:AZ,MATCH(A721&amp;"-"&amp;U$1,'قرائت کنتور'!B:B,0),MATCH(G721,'قرائت کنتور'!$1:$1,0)),0)</f>
        <v>0</v>
      </c>
      <c r="W721" s="188">
        <f>IFERROR(INDEX('قرائت کنتور'!A:AZ,MATCH(A721&amp;"-"&amp;W$1,'قرائت کنتور'!B:B,0),MATCH(L721,'قرائت کنتور'!$1:$1,0)),0)</f>
        <v>0</v>
      </c>
      <c r="X721" s="188">
        <f>IFERROR(INDEX('قرائت کنتور'!A:AZ,MATCH(A721&amp;"-"&amp;W$1,'قرائت کنتور'!B:B,0),MATCH(G721,'قرائت کنتور'!$1:$1,0)),0)</f>
        <v>0</v>
      </c>
      <c r="Y721" s="188">
        <f>IFERROR(INDEX('قرائت کنتور'!A:AZ,MATCH(A721&amp;"-"&amp;Y$1,'قرائت کنتور'!B:B,0),MATCH(L721,'قرائت کنتور'!$1:$1,0)),0)</f>
        <v>0</v>
      </c>
      <c r="Z721" s="188">
        <f>IFERROR(INDEX('قرائت کنتور'!A:AZ,MATCH(A721&amp;"-"&amp;Y$1,'قرائت کنتور'!B:B,0),MATCH(G721,'قرائت کنتور'!$1:$1,0)),0)</f>
        <v>0</v>
      </c>
      <c r="AA721" s="188">
        <f>IFERROR(INDEX('قرائت کنتور'!A:AZ,MATCH(A721&amp;"-"&amp;AA$1,'قرائت کنتور'!B:B,0),MATCH(L721,'قرائت کنتور'!$1:$1,0)),0)</f>
        <v>0</v>
      </c>
      <c r="AB721" s="188">
        <f>IFERROR(INDEX('قرائت کنتور'!A:AZ,MATCH(A721&amp;"-"&amp;AA$1,'قرائت کنتور'!B:B,0),MATCH(G721,'قرائت کنتور'!$1:$1,0)),0)</f>
        <v>0</v>
      </c>
      <c r="AC721" s="265"/>
      <c r="AD721" s="188">
        <f t="shared" si="258"/>
        <v>0</v>
      </c>
      <c r="AE721" s="188">
        <f t="shared" si="259"/>
        <v>0</v>
      </c>
      <c r="AF721" s="188">
        <f t="shared" si="260"/>
        <v>0</v>
      </c>
      <c r="AG721" s="188">
        <f t="shared" si="261"/>
        <v>0</v>
      </c>
      <c r="AH721" s="188">
        <f t="shared" si="262"/>
        <v>0</v>
      </c>
      <c r="AI721" s="188">
        <f t="shared" si="263"/>
        <v>0</v>
      </c>
      <c r="AJ721" s="188" t="str">
        <f t="shared" si="264"/>
        <v>0</v>
      </c>
      <c r="AK721" s="265"/>
      <c r="AL721" s="254" t="str">
        <f t="shared" si="265"/>
        <v>---</v>
      </c>
      <c r="AM721" s="254" t="str">
        <f t="shared" si="266"/>
        <v>---</v>
      </c>
      <c r="AN721" s="265"/>
      <c r="AO721" s="188" t="str">
        <f>IFERROR(INDEX('تعرفه ها'!A:Z,MATCH(P721&amp;"-"&amp;AO$1,'تعرفه ها'!C:C,0),MATCH(F721,'تعرفه ها'!$2:$2,0),1),"---")</f>
        <v>---</v>
      </c>
      <c r="AP721" s="188" t="str">
        <f>IFERROR(INDEX('تعرفه ها'!A:Z,MATCH(P721&amp;"-"&amp;AP$1,'تعرفه ها'!C:C,0),MATCH(F721,'تعرفه ها'!$2:$2,0),1),"---")</f>
        <v>---</v>
      </c>
      <c r="AQ721" s="188" t="str">
        <f>IFERROR(INDEX('تعرفه ها'!A:Z,MATCH(P721&amp;"-"&amp;AQ$1,'تعرفه ها'!C:C,0),MATCH(F721,'تعرفه ها'!$2:$2,0),1),"---")</f>
        <v>---</v>
      </c>
      <c r="AR721" s="188" t="str">
        <f>IFERROR(INDEX('تعرفه ها'!A:Z,MATCH(P721&amp;"-"&amp;AR$1,'تعرفه ها'!C:C,0),MATCH(F721,'تعرفه ها'!$2:$2,0),1),"---")</f>
        <v>---</v>
      </c>
      <c r="AS721" s="265"/>
      <c r="AT721" s="415" t="str">
        <f t="shared" si="267"/>
        <v>---</v>
      </c>
      <c r="AU721" s="415" t="str">
        <f t="shared" si="268"/>
        <v>---</v>
      </c>
      <c r="AV721" s="415" t="str">
        <f t="shared" si="269"/>
        <v>---</v>
      </c>
      <c r="AW721" s="415" t="str">
        <f t="shared" si="270"/>
        <v>---</v>
      </c>
      <c r="AX721" s="415" t="str">
        <f t="shared" si="271"/>
        <v>---</v>
      </c>
      <c r="AY721" s="415" t="str">
        <f>IFERROR(AH721*INDEX('تعرفه ها'!A:Z,MATCH("عوارض برق به ازاء هر کیلووات",'تعرفه ها'!$C:$C,0),MATCH(F721,'تعرفه ها'!$2:$2,0)),"---")</f>
        <v>---</v>
      </c>
      <c r="AZ721" s="415" t="str">
        <f t="shared" si="272"/>
        <v>---</v>
      </c>
      <c r="BA721" s="415" t="str">
        <f>IFERROR(ROUND(((AX721+AY721+AZ721)*INDEX('تعرفه ها'!A:Z,MATCH("هزینه نگهداری و تعمیرات شبکه برق",'تعرفه ها'!$C:$C,0),MATCH(F721,'تعرفه ها'!$2:$2,0))/100),0),"---")</f>
        <v>---</v>
      </c>
      <c r="BB721" s="415">
        <f>IFERROR(IF(P721="دیماندی",ROUND(AJ721*INDEX('تعرفه ها'!A:Z,MATCH(BB$1,'تعرفه ها'!$C:$C,0),MATCH(F721,'تعرفه ها'!$2:$2,0))*J721/30,0),0),"---")</f>
        <v>0</v>
      </c>
      <c r="BC721" s="415"/>
      <c r="BD721" s="54" t="str">
        <f>IFERROR(IF(INDEX('اطلاعات دوره'!A:Z,MATCH(G721,'اطلاعات دوره'!C:C,0),MATCH("برق",'اطلاعات دوره'!$1:$1,0))="دارد",ROUND(AX721*INDEX('تعرفه ها'!A:Z,MATCH("پیک فصلی برق",'تعرفه ها'!$C:$C,0),MATCH(F721,'تعرفه ها'!$2:$2,0))/100,0),0),"---")</f>
        <v>---</v>
      </c>
      <c r="BE721" s="415" t="str">
        <f>IFERROR(ROUND(((AX721+AY721+AZ721+BA721+BB721+BC721+BD721)*INDEX('تعرفه ها'!A:Z,MATCH("مالیات برق",'تعرفه ها'!$C:$C,0),MATCH(F721,'تعرفه ها'!$2:$2,0))/100),0),"---")</f>
        <v>---</v>
      </c>
      <c r="BF721" s="415" t="str">
        <f t="shared" si="273"/>
        <v>---</v>
      </c>
      <c r="BG721" s="415" t="str">
        <f t="shared" si="277"/>
        <v>---</v>
      </c>
      <c r="BH721" s="415" t="str">
        <f t="shared" si="274"/>
        <v>---</v>
      </c>
      <c r="BI721" s="54" t="str">
        <f t="shared" si="275"/>
        <v>---</v>
      </c>
      <c r="BJ721" s="55" t="str">
        <f t="shared" si="276"/>
        <v>---</v>
      </c>
      <c r="BK721" s="262"/>
      <c r="BL721" s="183" t="str">
        <f>IFERROR(IF(INDEX(پرداخت!A:AZ,MATCH(A721&amp;" - "&amp;"برق",پرداخت!$B:$B,0),MATCH(G721,پرداخت!$1:$1,0))="نشده","نشده","شده"),"---")</f>
        <v>---</v>
      </c>
      <c r="BN721" s="257"/>
      <c r="BO721" s="257"/>
      <c r="BP721" s="257"/>
      <c r="BQ721" s="257"/>
      <c r="BR721" s="257"/>
      <c r="BS721" s="257"/>
      <c r="BT721" s="257"/>
      <c r="BU721" s="257"/>
      <c r="BV721" s="257"/>
      <c r="BW721" s="257"/>
      <c r="BX721" s="257"/>
      <c r="BY721" s="257"/>
      <c r="BZ721" s="257"/>
      <c r="CA721" s="257"/>
      <c r="CB721" s="257"/>
      <c r="CC721" s="257"/>
      <c r="CD721" s="257"/>
      <c r="CE721" s="257"/>
      <c r="CF721" s="257"/>
      <c r="CG721" s="257"/>
      <c r="CH721"/>
      <c r="CI721"/>
      <c r="CJ721"/>
      <c r="CK721"/>
    </row>
    <row r="722" spans="1:89" ht="33.75" hidden="1">
      <c r="A722" s="170"/>
      <c r="B722" s="47">
        <f>IFERROR(INDEX('اطلاعات انشعابات شرکتها'!A:BB,MATCH(A722,'اطلاعات انشعابات شرکتها'!A:A,0),MATCH(B$1,'اطلاعات انشعابات شرکتها'!$1:$1,0)),0)</f>
        <v>0</v>
      </c>
      <c r="C722" s="48">
        <f>IFERROR(INDEX('اطلاعات انشعابات شرکتها'!A:BB,MATCH(A722,'اطلاعات انشعابات شرکتها'!A:A,0),MATCH(C$1,'اطلاعات انشعابات شرکتها'!$1:$1,0)),0)</f>
        <v>0</v>
      </c>
      <c r="D722" s="45"/>
      <c r="E722" s="171"/>
      <c r="F722" s="170"/>
      <c r="G722" s="188" t="str">
        <f t="shared" si="255"/>
        <v>/</v>
      </c>
      <c r="H722" s="188">
        <f>IFERROR(INDEX('اطلاعات دوره'!A:Z,MATCH(G722,'اطلاعات دوره'!C:C,0),MATCH(H$1,'اطلاعات دوره'!$1:$1,0)),0)</f>
        <v>0</v>
      </c>
      <c r="I722" s="188">
        <f>IFERROR(INDEX('اطلاعات دوره'!A:Z,MATCH(G722,'اطلاعات دوره'!C:C,0),MATCH(I$1,'اطلاعات دوره'!$1:$1,0)),0)</f>
        <v>0</v>
      </c>
      <c r="J722" s="188">
        <f>IFERROR(INDEX('اطلاعات دوره'!A:Z,MATCH(G722,'اطلاعات دوره'!C:C,0),MATCH(J$1,'اطلاعات دوره'!$1:$1,0)),0)</f>
        <v>0</v>
      </c>
      <c r="K722" s="265"/>
      <c r="L722" s="188" t="str">
        <f>IFERROR(INDEX('اطلاعات دوره'!A:Z,MATCH(G722,'اطلاعات دوره'!C:C,0)-1,MATCH("عنوان",'اطلاعات دوره'!$1:$1,0)),"---")</f>
        <v>---</v>
      </c>
      <c r="M722" s="188" t="str">
        <f t="shared" si="256"/>
        <v>----</v>
      </c>
      <c r="N722" s="188" t="str">
        <f t="shared" si="257"/>
        <v>-/</v>
      </c>
      <c r="O722" s="265"/>
      <c r="P722" s="188">
        <f>IFERROR(INDEX('اطلاعات انشعابات شرکتها'!A:BB,MATCH(A722,'اطلاعات انشعابات شرکتها'!A:A,0),MATCH(P$1,'اطلاعات انشعابات شرکتها'!$1:$1,0)),0)</f>
        <v>0</v>
      </c>
      <c r="Q722" s="188">
        <f>IFERROR(INDEX('اطلاعات انشعابات شرکتها'!A:BB,MATCH(A722,'اطلاعات انشعابات شرکتها'!A:A,0),MATCH(Q$1,'اطلاعات انشعابات شرکتها'!$1:$1,0)),0)</f>
        <v>0</v>
      </c>
      <c r="R722" s="188">
        <f>IFERROR(INDEX('اطلاعات انشعابات شرکتها'!A:BB,MATCH(A722,'اطلاعات انشعابات شرکتها'!A:A,0),MATCH(R$1,'اطلاعات انشعابات شرکتها'!$1:$1,0)),0)</f>
        <v>0</v>
      </c>
      <c r="S722" s="265"/>
      <c r="T722" s="188">
        <f>IFERROR(INDEX('قرائت کنتور'!A:AZ,MATCH(A722&amp;"-"&amp;T$1,'قرائت کنتور'!B:B,0),MATCH(G722,'قرائت کنتور'!$1:$1,0)),0)</f>
        <v>0</v>
      </c>
      <c r="U722" s="188">
        <f>IFERROR(INDEX('قرائت کنتور'!A:AZ,MATCH(A722&amp;"-"&amp;U$1,'قرائت کنتور'!B:B,0),MATCH(L722,'قرائت کنتور'!$1:$1,0)),0)</f>
        <v>0</v>
      </c>
      <c r="V722" s="188">
        <f>IFERROR(INDEX('قرائت کنتور'!A:AZ,MATCH(A722&amp;"-"&amp;U$1,'قرائت کنتور'!B:B,0),MATCH(G722,'قرائت کنتور'!$1:$1,0)),0)</f>
        <v>0</v>
      </c>
      <c r="W722" s="188">
        <f>IFERROR(INDEX('قرائت کنتور'!A:AZ,MATCH(A722&amp;"-"&amp;W$1,'قرائت کنتور'!B:B,0),MATCH(L722,'قرائت کنتور'!$1:$1,0)),0)</f>
        <v>0</v>
      </c>
      <c r="X722" s="188">
        <f>IFERROR(INDEX('قرائت کنتور'!A:AZ,MATCH(A722&amp;"-"&amp;W$1,'قرائت کنتور'!B:B,0),MATCH(G722,'قرائت کنتور'!$1:$1,0)),0)</f>
        <v>0</v>
      </c>
      <c r="Y722" s="188">
        <f>IFERROR(INDEX('قرائت کنتور'!A:AZ,MATCH(A722&amp;"-"&amp;Y$1,'قرائت کنتور'!B:B,0),MATCH(L722,'قرائت کنتور'!$1:$1,0)),0)</f>
        <v>0</v>
      </c>
      <c r="Z722" s="188">
        <f>IFERROR(INDEX('قرائت کنتور'!A:AZ,MATCH(A722&amp;"-"&amp;Y$1,'قرائت کنتور'!B:B,0),MATCH(G722,'قرائت کنتور'!$1:$1,0)),0)</f>
        <v>0</v>
      </c>
      <c r="AA722" s="188">
        <f>IFERROR(INDEX('قرائت کنتور'!A:AZ,MATCH(A722&amp;"-"&amp;AA$1,'قرائت کنتور'!B:B,0),MATCH(L722,'قرائت کنتور'!$1:$1,0)),0)</f>
        <v>0</v>
      </c>
      <c r="AB722" s="188">
        <f>IFERROR(INDEX('قرائت کنتور'!A:AZ,MATCH(A722&amp;"-"&amp;AA$1,'قرائت کنتور'!B:B,0),MATCH(G722,'قرائت کنتور'!$1:$1,0)),0)</f>
        <v>0</v>
      </c>
      <c r="AC722" s="265"/>
      <c r="AD722" s="188">
        <f t="shared" si="258"/>
        <v>0</v>
      </c>
      <c r="AE722" s="188">
        <f t="shared" si="259"/>
        <v>0</v>
      </c>
      <c r="AF722" s="188">
        <f t="shared" si="260"/>
        <v>0</v>
      </c>
      <c r="AG722" s="188">
        <f t="shared" si="261"/>
        <v>0</v>
      </c>
      <c r="AH722" s="188">
        <f t="shared" si="262"/>
        <v>0</v>
      </c>
      <c r="AI722" s="188">
        <f t="shared" si="263"/>
        <v>0</v>
      </c>
      <c r="AJ722" s="188" t="str">
        <f t="shared" si="264"/>
        <v>0</v>
      </c>
      <c r="AK722" s="265"/>
      <c r="AL722" s="254" t="str">
        <f t="shared" si="265"/>
        <v>---</v>
      </c>
      <c r="AM722" s="254" t="str">
        <f t="shared" si="266"/>
        <v>---</v>
      </c>
      <c r="AN722" s="265"/>
      <c r="AO722" s="188" t="str">
        <f>IFERROR(INDEX('تعرفه ها'!A:Z,MATCH(P722&amp;"-"&amp;AO$1,'تعرفه ها'!C:C,0),MATCH(F722,'تعرفه ها'!$2:$2,0),1),"---")</f>
        <v>---</v>
      </c>
      <c r="AP722" s="188" t="str">
        <f>IFERROR(INDEX('تعرفه ها'!A:Z,MATCH(P722&amp;"-"&amp;AP$1,'تعرفه ها'!C:C,0),MATCH(F722,'تعرفه ها'!$2:$2,0),1),"---")</f>
        <v>---</v>
      </c>
      <c r="AQ722" s="188" t="str">
        <f>IFERROR(INDEX('تعرفه ها'!A:Z,MATCH(P722&amp;"-"&amp;AQ$1,'تعرفه ها'!C:C,0),MATCH(F722,'تعرفه ها'!$2:$2,0),1),"---")</f>
        <v>---</v>
      </c>
      <c r="AR722" s="188" t="str">
        <f>IFERROR(INDEX('تعرفه ها'!A:Z,MATCH(P722&amp;"-"&amp;AR$1,'تعرفه ها'!C:C,0),MATCH(F722,'تعرفه ها'!$2:$2,0),1),"---")</f>
        <v>---</v>
      </c>
      <c r="AS722" s="265"/>
      <c r="AT722" s="415" t="str">
        <f t="shared" si="267"/>
        <v>---</v>
      </c>
      <c r="AU722" s="415" t="str">
        <f t="shared" si="268"/>
        <v>---</v>
      </c>
      <c r="AV722" s="415" t="str">
        <f t="shared" si="269"/>
        <v>---</v>
      </c>
      <c r="AW722" s="415" t="str">
        <f t="shared" si="270"/>
        <v>---</v>
      </c>
      <c r="AX722" s="415" t="str">
        <f t="shared" si="271"/>
        <v>---</v>
      </c>
      <c r="AY722" s="415" t="str">
        <f>IFERROR(AH722*INDEX('تعرفه ها'!A:Z,MATCH("عوارض برق به ازاء هر کیلووات",'تعرفه ها'!$C:$C,0),MATCH(F722,'تعرفه ها'!$2:$2,0)),"---")</f>
        <v>---</v>
      </c>
      <c r="AZ722" s="415" t="str">
        <f t="shared" si="272"/>
        <v>---</v>
      </c>
      <c r="BA722" s="415" t="str">
        <f>IFERROR(ROUND(((AX722+AY722+AZ722)*INDEX('تعرفه ها'!A:Z,MATCH("هزینه نگهداری و تعمیرات شبکه برق",'تعرفه ها'!$C:$C,0),MATCH(F722,'تعرفه ها'!$2:$2,0))/100),0),"---")</f>
        <v>---</v>
      </c>
      <c r="BB722" s="415">
        <f>IFERROR(IF(P722="دیماندی",ROUND(AJ722*INDEX('تعرفه ها'!A:Z,MATCH(BB$1,'تعرفه ها'!$C:$C,0),MATCH(F722,'تعرفه ها'!$2:$2,0))*J722/30,0),0),"---")</f>
        <v>0</v>
      </c>
      <c r="BC722" s="415"/>
      <c r="BD722" s="54" t="str">
        <f>IFERROR(IF(INDEX('اطلاعات دوره'!A:Z,MATCH(G722,'اطلاعات دوره'!C:C,0),MATCH("برق",'اطلاعات دوره'!$1:$1,0))="دارد",ROUND(AX722*INDEX('تعرفه ها'!A:Z,MATCH("پیک فصلی برق",'تعرفه ها'!$C:$C,0),MATCH(F722,'تعرفه ها'!$2:$2,0))/100,0),0),"---")</f>
        <v>---</v>
      </c>
      <c r="BE722" s="415" t="str">
        <f>IFERROR(ROUND(((AX722+AY722+AZ722+BA722+BB722+BC722+BD722)*INDEX('تعرفه ها'!A:Z,MATCH("مالیات برق",'تعرفه ها'!$C:$C,0),MATCH(F722,'تعرفه ها'!$2:$2,0))/100),0),"---")</f>
        <v>---</v>
      </c>
      <c r="BF722" s="415" t="str">
        <f t="shared" si="273"/>
        <v>---</v>
      </c>
      <c r="BG722" s="415" t="str">
        <f t="shared" si="277"/>
        <v>---</v>
      </c>
      <c r="BH722" s="415" t="str">
        <f t="shared" si="274"/>
        <v>---</v>
      </c>
      <c r="BI722" s="54" t="str">
        <f t="shared" si="275"/>
        <v>---</v>
      </c>
      <c r="BJ722" s="55" t="str">
        <f t="shared" si="276"/>
        <v>---</v>
      </c>
      <c r="BK722" s="262"/>
      <c r="BL722" s="183" t="str">
        <f>IFERROR(IF(INDEX(پرداخت!A:AZ,MATCH(A722&amp;" - "&amp;"برق",پرداخت!$B:$B,0),MATCH(G722,پرداخت!$1:$1,0))="نشده","نشده","شده"),"---")</f>
        <v>---</v>
      </c>
      <c r="BN722" s="257"/>
      <c r="BO722" s="257"/>
      <c r="BP722" s="257"/>
      <c r="BQ722" s="257"/>
      <c r="BR722" s="257"/>
      <c r="BS722" s="257"/>
      <c r="BT722" s="257"/>
      <c r="BU722" s="257"/>
      <c r="BV722" s="257"/>
      <c r="BW722" s="257"/>
      <c r="BX722" s="257"/>
      <c r="BY722" s="257"/>
      <c r="BZ722" s="257"/>
      <c r="CA722" s="257"/>
      <c r="CB722" s="257"/>
      <c r="CC722" s="257"/>
      <c r="CD722" s="257"/>
      <c r="CE722" s="257"/>
      <c r="CF722" s="257"/>
      <c r="CG722" s="257"/>
      <c r="CH722"/>
      <c r="CI722"/>
      <c r="CJ722"/>
      <c r="CK722"/>
    </row>
    <row r="723" spans="1:89" ht="33.75" hidden="1">
      <c r="A723" s="170"/>
      <c r="B723" s="47">
        <f>IFERROR(INDEX('اطلاعات انشعابات شرکتها'!A:BB,MATCH(A723,'اطلاعات انشعابات شرکتها'!A:A,0),MATCH(B$1,'اطلاعات انشعابات شرکتها'!$1:$1,0)),0)</f>
        <v>0</v>
      </c>
      <c r="C723" s="48">
        <f>IFERROR(INDEX('اطلاعات انشعابات شرکتها'!A:BB,MATCH(A723,'اطلاعات انشعابات شرکتها'!A:A,0),MATCH(C$1,'اطلاعات انشعابات شرکتها'!$1:$1,0)),0)</f>
        <v>0</v>
      </c>
      <c r="D723" s="45"/>
      <c r="E723" s="171"/>
      <c r="F723" s="170"/>
      <c r="G723" s="188" t="str">
        <f t="shared" si="255"/>
        <v>/</v>
      </c>
      <c r="H723" s="188">
        <f>IFERROR(INDEX('اطلاعات دوره'!A:Z,MATCH(G723,'اطلاعات دوره'!C:C,0),MATCH(H$1,'اطلاعات دوره'!$1:$1,0)),0)</f>
        <v>0</v>
      </c>
      <c r="I723" s="188">
        <f>IFERROR(INDEX('اطلاعات دوره'!A:Z,MATCH(G723,'اطلاعات دوره'!C:C,0),MATCH(I$1,'اطلاعات دوره'!$1:$1,0)),0)</f>
        <v>0</v>
      </c>
      <c r="J723" s="188">
        <f>IFERROR(INDEX('اطلاعات دوره'!A:Z,MATCH(G723,'اطلاعات دوره'!C:C,0),MATCH(J$1,'اطلاعات دوره'!$1:$1,0)),0)</f>
        <v>0</v>
      </c>
      <c r="K723" s="265"/>
      <c r="L723" s="188" t="str">
        <f>IFERROR(INDEX('اطلاعات دوره'!A:Z,MATCH(G723,'اطلاعات دوره'!C:C,0)-1,MATCH("عنوان",'اطلاعات دوره'!$1:$1,0)),"---")</f>
        <v>---</v>
      </c>
      <c r="M723" s="188" t="str">
        <f t="shared" si="256"/>
        <v>----</v>
      </c>
      <c r="N723" s="188" t="str">
        <f t="shared" si="257"/>
        <v>-/</v>
      </c>
      <c r="O723" s="265"/>
      <c r="P723" s="188">
        <f>IFERROR(INDEX('اطلاعات انشعابات شرکتها'!A:BB,MATCH(A723,'اطلاعات انشعابات شرکتها'!A:A,0),MATCH(P$1,'اطلاعات انشعابات شرکتها'!$1:$1,0)),0)</f>
        <v>0</v>
      </c>
      <c r="Q723" s="188">
        <f>IFERROR(INDEX('اطلاعات انشعابات شرکتها'!A:BB,MATCH(A723,'اطلاعات انشعابات شرکتها'!A:A,0),MATCH(Q$1,'اطلاعات انشعابات شرکتها'!$1:$1,0)),0)</f>
        <v>0</v>
      </c>
      <c r="R723" s="188">
        <f>IFERROR(INDEX('اطلاعات انشعابات شرکتها'!A:BB,MATCH(A723,'اطلاعات انشعابات شرکتها'!A:A,0),MATCH(R$1,'اطلاعات انشعابات شرکتها'!$1:$1,0)),0)</f>
        <v>0</v>
      </c>
      <c r="S723" s="265"/>
      <c r="T723" s="188">
        <f>IFERROR(INDEX('قرائت کنتور'!A:AZ,MATCH(A723&amp;"-"&amp;T$1,'قرائت کنتور'!B:B,0),MATCH(G723,'قرائت کنتور'!$1:$1,0)),0)</f>
        <v>0</v>
      </c>
      <c r="U723" s="188">
        <f>IFERROR(INDEX('قرائت کنتور'!A:AZ,MATCH(A723&amp;"-"&amp;U$1,'قرائت کنتور'!B:B,0),MATCH(L723,'قرائت کنتور'!$1:$1,0)),0)</f>
        <v>0</v>
      </c>
      <c r="V723" s="188">
        <f>IFERROR(INDEX('قرائت کنتور'!A:AZ,MATCH(A723&amp;"-"&amp;U$1,'قرائت کنتور'!B:B,0),MATCH(G723,'قرائت کنتور'!$1:$1,0)),0)</f>
        <v>0</v>
      </c>
      <c r="W723" s="188">
        <f>IFERROR(INDEX('قرائت کنتور'!A:AZ,MATCH(A723&amp;"-"&amp;W$1,'قرائت کنتور'!B:B,0),MATCH(L723,'قرائت کنتور'!$1:$1,0)),0)</f>
        <v>0</v>
      </c>
      <c r="X723" s="188">
        <f>IFERROR(INDEX('قرائت کنتور'!A:AZ,MATCH(A723&amp;"-"&amp;W$1,'قرائت کنتور'!B:B,0),MATCH(G723,'قرائت کنتور'!$1:$1,0)),0)</f>
        <v>0</v>
      </c>
      <c r="Y723" s="188">
        <f>IFERROR(INDEX('قرائت کنتور'!A:AZ,MATCH(A723&amp;"-"&amp;Y$1,'قرائت کنتور'!B:B,0),MATCH(L723,'قرائت کنتور'!$1:$1,0)),0)</f>
        <v>0</v>
      </c>
      <c r="Z723" s="188">
        <f>IFERROR(INDEX('قرائت کنتور'!A:AZ,MATCH(A723&amp;"-"&amp;Y$1,'قرائت کنتور'!B:B,0),MATCH(G723,'قرائت کنتور'!$1:$1,0)),0)</f>
        <v>0</v>
      </c>
      <c r="AA723" s="188">
        <f>IFERROR(INDEX('قرائت کنتور'!A:AZ,MATCH(A723&amp;"-"&amp;AA$1,'قرائت کنتور'!B:B,0),MATCH(L723,'قرائت کنتور'!$1:$1,0)),0)</f>
        <v>0</v>
      </c>
      <c r="AB723" s="188">
        <f>IFERROR(INDEX('قرائت کنتور'!A:AZ,MATCH(A723&amp;"-"&amp;AA$1,'قرائت کنتور'!B:B,0),MATCH(G723,'قرائت کنتور'!$1:$1,0)),0)</f>
        <v>0</v>
      </c>
      <c r="AC723" s="265"/>
      <c r="AD723" s="188">
        <f t="shared" si="258"/>
        <v>0</v>
      </c>
      <c r="AE723" s="188">
        <f t="shared" si="259"/>
        <v>0</v>
      </c>
      <c r="AF723" s="188">
        <f t="shared" si="260"/>
        <v>0</v>
      </c>
      <c r="AG723" s="188">
        <f t="shared" si="261"/>
        <v>0</v>
      </c>
      <c r="AH723" s="188">
        <f t="shared" si="262"/>
        <v>0</v>
      </c>
      <c r="AI723" s="188">
        <f t="shared" si="263"/>
        <v>0</v>
      </c>
      <c r="AJ723" s="188" t="str">
        <f t="shared" si="264"/>
        <v>0</v>
      </c>
      <c r="AK723" s="265"/>
      <c r="AL723" s="254" t="str">
        <f t="shared" si="265"/>
        <v>---</v>
      </c>
      <c r="AM723" s="254" t="str">
        <f t="shared" si="266"/>
        <v>---</v>
      </c>
      <c r="AN723" s="265"/>
      <c r="AO723" s="188" t="str">
        <f>IFERROR(INDEX('تعرفه ها'!A:Z,MATCH(P723&amp;"-"&amp;AO$1,'تعرفه ها'!C:C,0),MATCH(F723,'تعرفه ها'!$2:$2,0),1),"---")</f>
        <v>---</v>
      </c>
      <c r="AP723" s="188" t="str">
        <f>IFERROR(INDEX('تعرفه ها'!A:Z,MATCH(P723&amp;"-"&amp;AP$1,'تعرفه ها'!C:C,0),MATCH(F723,'تعرفه ها'!$2:$2,0),1),"---")</f>
        <v>---</v>
      </c>
      <c r="AQ723" s="188" t="str">
        <f>IFERROR(INDEX('تعرفه ها'!A:Z,MATCH(P723&amp;"-"&amp;AQ$1,'تعرفه ها'!C:C,0),MATCH(F723,'تعرفه ها'!$2:$2,0),1),"---")</f>
        <v>---</v>
      </c>
      <c r="AR723" s="188" t="str">
        <f>IFERROR(INDEX('تعرفه ها'!A:Z,MATCH(P723&amp;"-"&amp;AR$1,'تعرفه ها'!C:C,0),MATCH(F723,'تعرفه ها'!$2:$2,0),1),"---")</f>
        <v>---</v>
      </c>
      <c r="AS723" s="265"/>
      <c r="AT723" s="415" t="str">
        <f t="shared" si="267"/>
        <v>---</v>
      </c>
      <c r="AU723" s="415" t="str">
        <f t="shared" si="268"/>
        <v>---</v>
      </c>
      <c r="AV723" s="415" t="str">
        <f t="shared" si="269"/>
        <v>---</v>
      </c>
      <c r="AW723" s="415" t="str">
        <f t="shared" si="270"/>
        <v>---</v>
      </c>
      <c r="AX723" s="415" t="str">
        <f t="shared" si="271"/>
        <v>---</v>
      </c>
      <c r="AY723" s="415" t="str">
        <f>IFERROR(AH723*INDEX('تعرفه ها'!A:Z,MATCH("عوارض برق به ازاء هر کیلووات",'تعرفه ها'!$C:$C,0),MATCH(F723,'تعرفه ها'!$2:$2,0)),"---")</f>
        <v>---</v>
      </c>
      <c r="AZ723" s="415" t="str">
        <f t="shared" si="272"/>
        <v>---</v>
      </c>
      <c r="BA723" s="415" t="str">
        <f>IFERROR(ROUND(((AX723+AY723+AZ723)*INDEX('تعرفه ها'!A:Z,MATCH("هزینه نگهداری و تعمیرات شبکه برق",'تعرفه ها'!$C:$C,0),MATCH(F723,'تعرفه ها'!$2:$2,0))/100),0),"---")</f>
        <v>---</v>
      </c>
      <c r="BB723" s="415">
        <f>IFERROR(IF(P723="دیماندی",ROUND(AJ723*INDEX('تعرفه ها'!A:Z,MATCH(BB$1,'تعرفه ها'!$C:$C,0),MATCH(F723,'تعرفه ها'!$2:$2,0))*J723/30,0),0),"---")</f>
        <v>0</v>
      </c>
      <c r="BC723" s="415"/>
      <c r="BD723" s="54" t="str">
        <f>IFERROR(IF(INDEX('اطلاعات دوره'!A:Z,MATCH(G723,'اطلاعات دوره'!C:C,0),MATCH("برق",'اطلاعات دوره'!$1:$1,0))="دارد",ROUND(AX723*INDEX('تعرفه ها'!A:Z,MATCH("پیک فصلی برق",'تعرفه ها'!$C:$C,0),MATCH(F723,'تعرفه ها'!$2:$2,0))/100,0),0),"---")</f>
        <v>---</v>
      </c>
      <c r="BE723" s="415" t="str">
        <f>IFERROR(ROUND(((AX723+AY723+AZ723+BA723+BB723+BC723+BD723)*INDEX('تعرفه ها'!A:Z,MATCH("مالیات برق",'تعرفه ها'!$C:$C,0),MATCH(F723,'تعرفه ها'!$2:$2,0))/100),0),"---")</f>
        <v>---</v>
      </c>
      <c r="BF723" s="415" t="str">
        <f t="shared" si="273"/>
        <v>---</v>
      </c>
      <c r="BG723" s="415" t="str">
        <f t="shared" si="277"/>
        <v>---</v>
      </c>
      <c r="BH723" s="415" t="str">
        <f t="shared" si="274"/>
        <v>---</v>
      </c>
      <c r="BI723" s="54" t="str">
        <f t="shared" si="275"/>
        <v>---</v>
      </c>
      <c r="BJ723" s="55" t="str">
        <f t="shared" si="276"/>
        <v>---</v>
      </c>
      <c r="BK723" s="262"/>
      <c r="BL723" s="183" t="str">
        <f>IFERROR(IF(INDEX(پرداخت!A:AZ,MATCH(A723&amp;" - "&amp;"برق",پرداخت!$B:$B,0),MATCH(G723,پرداخت!$1:$1,0))="نشده","نشده","شده"),"---")</f>
        <v>---</v>
      </c>
      <c r="BN723" s="257"/>
      <c r="BO723" s="257"/>
      <c r="BP723" s="257"/>
      <c r="BQ723" s="257"/>
      <c r="BR723" s="257"/>
      <c r="BS723" s="257"/>
      <c r="BT723" s="257"/>
      <c r="BU723" s="257"/>
      <c r="BV723" s="257"/>
      <c r="BW723" s="257"/>
      <c r="BX723" s="257"/>
      <c r="BY723" s="257"/>
      <c r="BZ723" s="257"/>
      <c r="CA723" s="257"/>
      <c r="CB723" s="257"/>
      <c r="CC723" s="257"/>
      <c r="CD723" s="257"/>
      <c r="CE723" s="257"/>
      <c r="CF723" s="257"/>
      <c r="CG723" s="257"/>
      <c r="CH723"/>
      <c r="CI723"/>
      <c r="CJ723"/>
      <c r="CK723"/>
    </row>
    <row r="724" spans="1:89" ht="33.75" hidden="1">
      <c r="A724" s="170"/>
      <c r="B724" s="47">
        <f>IFERROR(INDEX('اطلاعات انشعابات شرکتها'!A:BB,MATCH(A724,'اطلاعات انشعابات شرکتها'!A:A,0),MATCH(B$1,'اطلاعات انشعابات شرکتها'!$1:$1,0)),0)</f>
        <v>0</v>
      </c>
      <c r="C724" s="48">
        <f>IFERROR(INDEX('اطلاعات انشعابات شرکتها'!A:BB,MATCH(A724,'اطلاعات انشعابات شرکتها'!A:A,0),MATCH(C$1,'اطلاعات انشعابات شرکتها'!$1:$1,0)),0)</f>
        <v>0</v>
      </c>
      <c r="D724" s="45"/>
      <c r="E724" s="171"/>
      <c r="F724" s="170"/>
      <c r="G724" s="188" t="str">
        <f t="shared" si="255"/>
        <v>/</v>
      </c>
      <c r="H724" s="188">
        <f>IFERROR(INDEX('اطلاعات دوره'!A:Z,MATCH(G724,'اطلاعات دوره'!C:C,0),MATCH(H$1,'اطلاعات دوره'!$1:$1,0)),0)</f>
        <v>0</v>
      </c>
      <c r="I724" s="188">
        <f>IFERROR(INDEX('اطلاعات دوره'!A:Z,MATCH(G724,'اطلاعات دوره'!C:C,0),MATCH(I$1,'اطلاعات دوره'!$1:$1,0)),0)</f>
        <v>0</v>
      </c>
      <c r="J724" s="188">
        <f>IFERROR(INDEX('اطلاعات دوره'!A:Z,MATCH(G724,'اطلاعات دوره'!C:C,0),MATCH(J$1,'اطلاعات دوره'!$1:$1,0)),0)</f>
        <v>0</v>
      </c>
      <c r="K724" s="265"/>
      <c r="L724" s="188" t="str">
        <f>IFERROR(INDEX('اطلاعات دوره'!A:Z,MATCH(G724,'اطلاعات دوره'!C:C,0)-1,MATCH("عنوان",'اطلاعات دوره'!$1:$1,0)),"---")</f>
        <v>---</v>
      </c>
      <c r="M724" s="188" t="str">
        <f t="shared" si="256"/>
        <v>----</v>
      </c>
      <c r="N724" s="188" t="str">
        <f t="shared" si="257"/>
        <v>-/</v>
      </c>
      <c r="O724" s="265"/>
      <c r="P724" s="188">
        <f>IFERROR(INDEX('اطلاعات انشعابات شرکتها'!A:BB,MATCH(A724,'اطلاعات انشعابات شرکتها'!A:A,0),MATCH(P$1,'اطلاعات انشعابات شرکتها'!$1:$1,0)),0)</f>
        <v>0</v>
      </c>
      <c r="Q724" s="188">
        <f>IFERROR(INDEX('اطلاعات انشعابات شرکتها'!A:BB,MATCH(A724,'اطلاعات انشعابات شرکتها'!A:A,0),MATCH(Q$1,'اطلاعات انشعابات شرکتها'!$1:$1,0)),0)</f>
        <v>0</v>
      </c>
      <c r="R724" s="188">
        <f>IFERROR(INDEX('اطلاعات انشعابات شرکتها'!A:BB,MATCH(A724,'اطلاعات انشعابات شرکتها'!A:A,0),MATCH(R$1,'اطلاعات انشعابات شرکتها'!$1:$1,0)),0)</f>
        <v>0</v>
      </c>
      <c r="S724" s="265"/>
      <c r="T724" s="188">
        <f>IFERROR(INDEX('قرائت کنتور'!A:AZ,MATCH(A724&amp;"-"&amp;T$1,'قرائت کنتور'!B:B,0),MATCH(G724,'قرائت کنتور'!$1:$1,0)),0)</f>
        <v>0</v>
      </c>
      <c r="U724" s="188">
        <f>IFERROR(INDEX('قرائت کنتور'!A:AZ,MATCH(A724&amp;"-"&amp;U$1,'قرائت کنتور'!B:B,0),MATCH(L724,'قرائت کنتور'!$1:$1,0)),0)</f>
        <v>0</v>
      </c>
      <c r="V724" s="188">
        <f>IFERROR(INDEX('قرائت کنتور'!A:AZ,MATCH(A724&amp;"-"&amp;U$1,'قرائت کنتور'!B:B,0),MATCH(G724,'قرائت کنتور'!$1:$1,0)),0)</f>
        <v>0</v>
      </c>
      <c r="W724" s="188">
        <f>IFERROR(INDEX('قرائت کنتور'!A:AZ,MATCH(A724&amp;"-"&amp;W$1,'قرائت کنتور'!B:B,0),MATCH(L724,'قرائت کنتور'!$1:$1,0)),0)</f>
        <v>0</v>
      </c>
      <c r="X724" s="188">
        <f>IFERROR(INDEX('قرائت کنتور'!A:AZ,MATCH(A724&amp;"-"&amp;W$1,'قرائت کنتور'!B:B,0),MATCH(G724,'قرائت کنتور'!$1:$1,0)),0)</f>
        <v>0</v>
      </c>
      <c r="Y724" s="188">
        <f>IFERROR(INDEX('قرائت کنتور'!A:AZ,MATCH(A724&amp;"-"&amp;Y$1,'قرائت کنتور'!B:B,0),MATCH(L724,'قرائت کنتور'!$1:$1,0)),0)</f>
        <v>0</v>
      </c>
      <c r="Z724" s="188">
        <f>IFERROR(INDEX('قرائت کنتور'!A:AZ,MATCH(A724&amp;"-"&amp;Y$1,'قرائت کنتور'!B:B,0),MATCH(G724,'قرائت کنتور'!$1:$1,0)),0)</f>
        <v>0</v>
      </c>
      <c r="AA724" s="188">
        <f>IFERROR(INDEX('قرائت کنتور'!A:AZ,MATCH(A724&amp;"-"&amp;AA$1,'قرائت کنتور'!B:B,0),MATCH(L724,'قرائت کنتور'!$1:$1,0)),0)</f>
        <v>0</v>
      </c>
      <c r="AB724" s="188">
        <f>IFERROR(INDEX('قرائت کنتور'!A:AZ,MATCH(A724&amp;"-"&amp;AA$1,'قرائت کنتور'!B:B,0),MATCH(G724,'قرائت کنتور'!$1:$1,0)),0)</f>
        <v>0</v>
      </c>
      <c r="AC724" s="265"/>
      <c r="AD724" s="188">
        <f t="shared" si="258"/>
        <v>0</v>
      </c>
      <c r="AE724" s="188">
        <f t="shared" si="259"/>
        <v>0</v>
      </c>
      <c r="AF724" s="188">
        <f t="shared" si="260"/>
        <v>0</v>
      </c>
      <c r="AG724" s="188">
        <f t="shared" si="261"/>
        <v>0</v>
      </c>
      <c r="AH724" s="188">
        <f t="shared" si="262"/>
        <v>0</v>
      </c>
      <c r="AI724" s="188">
        <f t="shared" si="263"/>
        <v>0</v>
      </c>
      <c r="AJ724" s="188" t="str">
        <f t="shared" si="264"/>
        <v>0</v>
      </c>
      <c r="AK724" s="265"/>
      <c r="AL724" s="254" t="str">
        <f t="shared" si="265"/>
        <v>---</v>
      </c>
      <c r="AM724" s="254" t="str">
        <f t="shared" si="266"/>
        <v>---</v>
      </c>
      <c r="AN724" s="265"/>
      <c r="AO724" s="188" t="str">
        <f>IFERROR(INDEX('تعرفه ها'!A:Z,MATCH(P724&amp;"-"&amp;AO$1,'تعرفه ها'!C:C,0),MATCH(F724,'تعرفه ها'!$2:$2,0),1),"---")</f>
        <v>---</v>
      </c>
      <c r="AP724" s="188" t="str">
        <f>IFERROR(INDEX('تعرفه ها'!A:Z,MATCH(P724&amp;"-"&amp;AP$1,'تعرفه ها'!C:C,0),MATCH(F724,'تعرفه ها'!$2:$2,0),1),"---")</f>
        <v>---</v>
      </c>
      <c r="AQ724" s="188" t="str">
        <f>IFERROR(INDEX('تعرفه ها'!A:Z,MATCH(P724&amp;"-"&amp;AQ$1,'تعرفه ها'!C:C,0),MATCH(F724,'تعرفه ها'!$2:$2,0),1),"---")</f>
        <v>---</v>
      </c>
      <c r="AR724" s="188" t="str">
        <f>IFERROR(INDEX('تعرفه ها'!A:Z,MATCH(P724&amp;"-"&amp;AR$1,'تعرفه ها'!C:C,0),MATCH(F724,'تعرفه ها'!$2:$2,0),1),"---")</f>
        <v>---</v>
      </c>
      <c r="AS724" s="265"/>
      <c r="AT724" s="415" t="str">
        <f t="shared" si="267"/>
        <v>---</v>
      </c>
      <c r="AU724" s="415" t="str">
        <f t="shared" si="268"/>
        <v>---</v>
      </c>
      <c r="AV724" s="415" t="str">
        <f t="shared" si="269"/>
        <v>---</v>
      </c>
      <c r="AW724" s="415" t="str">
        <f t="shared" si="270"/>
        <v>---</v>
      </c>
      <c r="AX724" s="415" t="str">
        <f t="shared" si="271"/>
        <v>---</v>
      </c>
      <c r="AY724" s="415" t="str">
        <f>IFERROR(AH724*INDEX('تعرفه ها'!A:Z,MATCH("عوارض برق به ازاء هر کیلووات",'تعرفه ها'!$C:$C,0),MATCH(F724,'تعرفه ها'!$2:$2,0)),"---")</f>
        <v>---</v>
      </c>
      <c r="AZ724" s="415" t="str">
        <f t="shared" si="272"/>
        <v>---</v>
      </c>
      <c r="BA724" s="415" t="str">
        <f>IFERROR(ROUND(((AX724+AY724+AZ724)*INDEX('تعرفه ها'!A:Z,MATCH("هزینه نگهداری و تعمیرات شبکه برق",'تعرفه ها'!$C:$C,0),MATCH(F724,'تعرفه ها'!$2:$2,0))/100),0),"---")</f>
        <v>---</v>
      </c>
      <c r="BB724" s="415">
        <f>IFERROR(IF(P724="دیماندی",ROUND(AJ724*INDEX('تعرفه ها'!A:Z,MATCH(BB$1,'تعرفه ها'!$C:$C,0),MATCH(F724,'تعرفه ها'!$2:$2,0))*J724/30,0),0),"---")</f>
        <v>0</v>
      </c>
      <c r="BC724" s="415"/>
      <c r="BD724" s="54" t="str">
        <f>IFERROR(IF(INDEX('اطلاعات دوره'!A:Z,MATCH(G724,'اطلاعات دوره'!C:C,0),MATCH("برق",'اطلاعات دوره'!$1:$1,0))="دارد",ROUND(AX724*INDEX('تعرفه ها'!A:Z,MATCH("پیک فصلی برق",'تعرفه ها'!$C:$C,0),MATCH(F724,'تعرفه ها'!$2:$2,0))/100,0),0),"---")</f>
        <v>---</v>
      </c>
      <c r="BE724" s="415" t="str">
        <f>IFERROR(ROUND(((AX724+AY724+AZ724+BA724+BB724+BC724+BD724)*INDEX('تعرفه ها'!A:Z,MATCH("مالیات برق",'تعرفه ها'!$C:$C,0),MATCH(F724,'تعرفه ها'!$2:$2,0))/100),0),"---")</f>
        <v>---</v>
      </c>
      <c r="BF724" s="415" t="str">
        <f t="shared" si="273"/>
        <v>---</v>
      </c>
      <c r="BG724" s="415" t="str">
        <f t="shared" si="277"/>
        <v>---</v>
      </c>
      <c r="BH724" s="415" t="str">
        <f t="shared" si="274"/>
        <v>---</v>
      </c>
      <c r="BI724" s="54" t="str">
        <f t="shared" si="275"/>
        <v>---</v>
      </c>
      <c r="BJ724" s="55" t="str">
        <f t="shared" si="276"/>
        <v>---</v>
      </c>
      <c r="BK724" s="262"/>
      <c r="BL724" s="183" t="str">
        <f>IFERROR(IF(INDEX(پرداخت!A:AZ,MATCH(A724&amp;" - "&amp;"برق",پرداخت!$B:$B,0),MATCH(G724,پرداخت!$1:$1,0))="نشده","نشده","شده"),"---")</f>
        <v>---</v>
      </c>
      <c r="BN724" s="257"/>
      <c r="BO724" s="257"/>
      <c r="BP724" s="257"/>
      <c r="BQ724" s="257"/>
      <c r="BR724" s="257"/>
      <c r="BS724" s="257"/>
      <c r="BT724" s="257"/>
      <c r="BU724" s="257"/>
      <c r="BV724" s="257"/>
      <c r="BW724" s="257"/>
      <c r="BX724" s="257"/>
      <c r="BY724" s="257"/>
      <c r="BZ724" s="257"/>
      <c r="CA724" s="257"/>
      <c r="CB724" s="257"/>
      <c r="CC724" s="257"/>
      <c r="CD724" s="257"/>
      <c r="CE724" s="257"/>
      <c r="CF724" s="257"/>
      <c r="CG724" s="257"/>
      <c r="CH724"/>
      <c r="CI724"/>
      <c r="CJ724"/>
      <c r="CK724"/>
    </row>
    <row r="725" spans="1:89" ht="33.75" hidden="1">
      <c r="A725" s="170"/>
      <c r="B725" s="47">
        <f>IFERROR(INDEX('اطلاعات انشعابات شرکتها'!A:BB,MATCH(A725,'اطلاعات انشعابات شرکتها'!A:A,0),MATCH(B$1,'اطلاعات انشعابات شرکتها'!$1:$1,0)),0)</f>
        <v>0</v>
      </c>
      <c r="C725" s="48">
        <f>IFERROR(INDEX('اطلاعات انشعابات شرکتها'!A:BB,MATCH(A725,'اطلاعات انشعابات شرکتها'!A:A,0),MATCH(C$1,'اطلاعات انشعابات شرکتها'!$1:$1,0)),0)</f>
        <v>0</v>
      </c>
      <c r="D725" s="45"/>
      <c r="E725" s="171"/>
      <c r="F725" s="170"/>
      <c r="G725" s="188" t="str">
        <f t="shared" si="255"/>
        <v>/</v>
      </c>
      <c r="H725" s="188">
        <f>IFERROR(INDEX('اطلاعات دوره'!A:Z,MATCH(G725,'اطلاعات دوره'!C:C,0),MATCH(H$1,'اطلاعات دوره'!$1:$1,0)),0)</f>
        <v>0</v>
      </c>
      <c r="I725" s="188">
        <f>IFERROR(INDEX('اطلاعات دوره'!A:Z,MATCH(G725,'اطلاعات دوره'!C:C,0),MATCH(I$1,'اطلاعات دوره'!$1:$1,0)),0)</f>
        <v>0</v>
      </c>
      <c r="J725" s="188">
        <f>IFERROR(INDEX('اطلاعات دوره'!A:Z,MATCH(G725,'اطلاعات دوره'!C:C,0),MATCH(J$1,'اطلاعات دوره'!$1:$1,0)),0)</f>
        <v>0</v>
      </c>
      <c r="K725" s="265"/>
      <c r="L725" s="188" t="str">
        <f>IFERROR(INDEX('اطلاعات دوره'!A:Z,MATCH(G725,'اطلاعات دوره'!C:C,0)-1,MATCH("عنوان",'اطلاعات دوره'!$1:$1,0)),"---")</f>
        <v>---</v>
      </c>
      <c r="M725" s="188" t="str">
        <f t="shared" si="256"/>
        <v>----</v>
      </c>
      <c r="N725" s="188" t="str">
        <f t="shared" si="257"/>
        <v>-/</v>
      </c>
      <c r="O725" s="265"/>
      <c r="P725" s="188">
        <f>IFERROR(INDEX('اطلاعات انشعابات شرکتها'!A:BB,MATCH(A725,'اطلاعات انشعابات شرکتها'!A:A,0),MATCH(P$1,'اطلاعات انشعابات شرکتها'!$1:$1,0)),0)</f>
        <v>0</v>
      </c>
      <c r="Q725" s="188">
        <f>IFERROR(INDEX('اطلاعات انشعابات شرکتها'!A:BB,MATCH(A725,'اطلاعات انشعابات شرکتها'!A:A,0),MATCH(Q$1,'اطلاعات انشعابات شرکتها'!$1:$1,0)),0)</f>
        <v>0</v>
      </c>
      <c r="R725" s="188">
        <f>IFERROR(INDEX('اطلاعات انشعابات شرکتها'!A:BB,MATCH(A725,'اطلاعات انشعابات شرکتها'!A:A,0),MATCH(R$1,'اطلاعات انشعابات شرکتها'!$1:$1,0)),0)</f>
        <v>0</v>
      </c>
      <c r="S725" s="265"/>
      <c r="T725" s="188">
        <f>IFERROR(INDEX('قرائت کنتور'!A:AZ,MATCH(A725&amp;"-"&amp;T$1,'قرائت کنتور'!B:B,0),MATCH(G725,'قرائت کنتور'!$1:$1,0)),0)</f>
        <v>0</v>
      </c>
      <c r="U725" s="188">
        <f>IFERROR(INDEX('قرائت کنتور'!A:AZ,MATCH(A725&amp;"-"&amp;U$1,'قرائت کنتور'!B:B,0),MATCH(L725,'قرائت کنتور'!$1:$1,0)),0)</f>
        <v>0</v>
      </c>
      <c r="V725" s="188">
        <f>IFERROR(INDEX('قرائت کنتور'!A:AZ,MATCH(A725&amp;"-"&amp;U$1,'قرائت کنتور'!B:B,0),MATCH(G725,'قرائت کنتور'!$1:$1,0)),0)</f>
        <v>0</v>
      </c>
      <c r="W725" s="188">
        <f>IFERROR(INDEX('قرائت کنتور'!A:AZ,MATCH(A725&amp;"-"&amp;W$1,'قرائت کنتور'!B:B,0),MATCH(L725,'قرائت کنتور'!$1:$1,0)),0)</f>
        <v>0</v>
      </c>
      <c r="X725" s="188">
        <f>IFERROR(INDEX('قرائت کنتور'!A:AZ,MATCH(A725&amp;"-"&amp;W$1,'قرائت کنتور'!B:B,0),MATCH(G725,'قرائت کنتور'!$1:$1,0)),0)</f>
        <v>0</v>
      </c>
      <c r="Y725" s="188">
        <f>IFERROR(INDEX('قرائت کنتور'!A:AZ,MATCH(A725&amp;"-"&amp;Y$1,'قرائت کنتور'!B:B,0),MATCH(L725,'قرائت کنتور'!$1:$1,0)),0)</f>
        <v>0</v>
      </c>
      <c r="Z725" s="188">
        <f>IFERROR(INDEX('قرائت کنتور'!A:AZ,MATCH(A725&amp;"-"&amp;Y$1,'قرائت کنتور'!B:B,0),MATCH(G725,'قرائت کنتور'!$1:$1,0)),0)</f>
        <v>0</v>
      </c>
      <c r="AA725" s="188">
        <f>IFERROR(INDEX('قرائت کنتور'!A:AZ,MATCH(A725&amp;"-"&amp;AA$1,'قرائت کنتور'!B:B,0),MATCH(L725,'قرائت کنتور'!$1:$1,0)),0)</f>
        <v>0</v>
      </c>
      <c r="AB725" s="188">
        <f>IFERROR(INDEX('قرائت کنتور'!A:AZ,MATCH(A725&amp;"-"&amp;AA$1,'قرائت کنتور'!B:B,0),MATCH(G725,'قرائت کنتور'!$1:$1,0)),0)</f>
        <v>0</v>
      </c>
      <c r="AC725" s="265"/>
      <c r="AD725" s="188">
        <f t="shared" si="258"/>
        <v>0</v>
      </c>
      <c r="AE725" s="188">
        <f t="shared" si="259"/>
        <v>0</v>
      </c>
      <c r="AF725" s="188">
        <f t="shared" si="260"/>
        <v>0</v>
      </c>
      <c r="AG725" s="188">
        <f t="shared" si="261"/>
        <v>0</v>
      </c>
      <c r="AH725" s="188">
        <f t="shared" si="262"/>
        <v>0</v>
      </c>
      <c r="AI725" s="188">
        <f t="shared" si="263"/>
        <v>0</v>
      </c>
      <c r="AJ725" s="188" t="str">
        <f t="shared" si="264"/>
        <v>0</v>
      </c>
      <c r="AK725" s="265"/>
      <c r="AL725" s="254" t="str">
        <f t="shared" si="265"/>
        <v>---</v>
      </c>
      <c r="AM725" s="254" t="str">
        <f t="shared" si="266"/>
        <v>---</v>
      </c>
      <c r="AN725" s="265"/>
      <c r="AO725" s="188" t="str">
        <f>IFERROR(INDEX('تعرفه ها'!A:Z,MATCH(P725&amp;"-"&amp;AO$1,'تعرفه ها'!C:C,0),MATCH(F725,'تعرفه ها'!$2:$2,0),1),"---")</f>
        <v>---</v>
      </c>
      <c r="AP725" s="188" t="str">
        <f>IFERROR(INDEX('تعرفه ها'!A:Z,MATCH(P725&amp;"-"&amp;AP$1,'تعرفه ها'!C:C,0),MATCH(F725,'تعرفه ها'!$2:$2,0),1),"---")</f>
        <v>---</v>
      </c>
      <c r="AQ725" s="188" t="str">
        <f>IFERROR(INDEX('تعرفه ها'!A:Z,MATCH(P725&amp;"-"&amp;AQ$1,'تعرفه ها'!C:C,0),MATCH(F725,'تعرفه ها'!$2:$2,0),1),"---")</f>
        <v>---</v>
      </c>
      <c r="AR725" s="188" t="str">
        <f>IFERROR(INDEX('تعرفه ها'!A:Z,MATCH(P725&amp;"-"&amp;AR$1,'تعرفه ها'!C:C,0),MATCH(F725,'تعرفه ها'!$2:$2,0),1),"---")</f>
        <v>---</v>
      </c>
      <c r="AS725" s="265"/>
      <c r="AT725" s="415" t="str">
        <f t="shared" si="267"/>
        <v>---</v>
      </c>
      <c r="AU725" s="415" t="str">
        <f t="shared" si="268"/>
        <v>---</v>
      </c>
      <c r="AV725" s="415" t="str">
        <f t="shared" si="269"/>
        <v>---</v>
      </c>
      <c r="AW725" s="415" t="str">
        <f t="shared" si="270"/>
        <v>---</v>
      </c>
      <c r="AX725" s="415" t="str">
        <f t="shared" si="271"/>
        <v>---</v>
      </c>
      <c r="AY725" s="415" t="str">
        <f>IFERROR(AH725*INDEX('تعرفه ها'!A:Z,MATCH("عوارض برق به ازاء هر کیلووات",'تعرفه ها'!$C:$C,0),MATCH(F725,'تعرفه ها'!$2:$2,0)),"---")</f>
        <v>---</v>
      </c>
      <c r="AZ725" s="415" t="str">
        <f t="shared" si="272"/>
        <v>---</v>
      </c>
      <c r="BA725" s="415" t="str">
        <f>IFERROR(ROUND(((AX725+AY725+AZ725)*INDEX('تعرفه ها'!A:Z,MATCH("هزینه نگهداری و تعمیرات شبکه برق",'تعرفه ها'!$C:$C,0),MATCH(F725,'تعرفه ها'!$2:$2,0))/100),0),"---")</f>
        <v>---</v>
      </c>
      <c r="BB725" s="415">
        <f>IFERROR(IF(P725="دیماندی",ROUND(AJ725*INDEX('تعرفه ها'!A:Z,MATCH(BB$1,'تعرفه ها'!$C:$C,0),MATCH(F725,'تعرفه ها'!$2:$2,0))*J725/30,0),0),"---")</f>
        <v>0</v>
      </c>
      <c r="BC725" s="415"/>
      <c r="BD725" s="54" t="str">
        <f>IFERROR(IF(INDEX('اطلاعات دوره'!A:Z,MATCH(G725,'اطلاعات دوره'!C:C,0),MATCH("برق",'اطلاعات دوره'!$1:$1,0))="دارد",ROUND(AX725*INDEX('تعرفه ها'!A:Z,MATCH("پیک فصلی برق",'تعرفه ها'!$C:$C,0),MATCH(F725,'تعرفه ها'!$2:$2,0))/100,0),0),"---")</f>
        <v>---</v>
      </c>
      <c r="BE725" s="415" t="str">
        <f>IFERROR(ROUND(((AX725+AY725+AZ725+BA725+BB725+BC725+BD725)*INDEX('تعرفه ها'!A:Z,MATCH("مالیات برق",'تعرفه ها'!$C:$C,0),MATCH(F725,'تعرفه ها'!$2:$2,0))/100),0),"---")</f>
        <v>---</v>
      </c>
      <c r="BF725" s="415" t="str">
        <f t="shared" si="273"/>
        <v>---</v>
      </c>
      <c r="BG725" s="415" t="str">
        <f t="shared" si="277"/>
        <v>---</v>
      </c>
      <c r="BH725" s="415" t="str">
        <f t="shared" si="274"/>
        <v>---</v>
      </c>
      <c r="BI725" s="54" t="str">
        <f t="shared" si="275"/>
        <v>---</v>
      </c>
      <c r="BJ725" s="55" t="str">
        <f t="shared" si="276"/>
        <v>---</v>
      </c>
      <c r="BK725" s="262"/>
      <c r="BL725" s="183" t="str">
        <f>IFERROR(IF(INDEX(پرداخت!A:AZ,MATCH(A725&amp;" - "&amp;"برق",پرداخت!$B:$B,0),MATCH(G725,پرداخت!$1:$1,0))="نشده","نشده","شده"),"---")</f>
        <v>---</v>
      </c>
      <c r="BN725" s="257"/>
      <c r="BO725" s="257"/>
      <c r="BP725" s="257"/>
      <c r="BQ725" s="257"/>
      <c r="BR725" s="257"/>
      <c r="BS725" s="257"/>
      <c r="BT725" s="257"/>
      <c r="BU725" s="257"/>
      <c r="BV725" s="257"/>
      <c r="BW725" s="257"/>
      <c r="BX725" s="257"/>
      <c r="BY725" s="257"/>
      <c r="BZ725" s="257"/>
      <c r="CA725" s="257"/>
      <c r="CB725" s="257"/>
      <c r="CC725" s="257"/>
      <c r="CD725" s="257"/>
      <c r="CE725" s="257"/>
      <c r="CF725" s="257"/>
      <c r="CG725" s="257"/>
      <c r="CH725"/>
      <c r="CI725"/>
      <c r="CJ725"/>
      <c r="CK725"/>
    </row>
    <row r="726" spans="1:89" ht="33.75" hidden="1">
      <c r="A726" s="170"/>
      <c r="B726" s="47">
        <f>IFERROR(INDEX('اطلاعات انشعابات شرکتها'!A:BB,MATCH(A726,'اطلاعات انشعابات شرکتها'!A:A,0),MATCH(B$1,'اطلاعات انشعابات شرکتها'!$1:$1,0)),0)</f>
        <v>0</v>
      </c>
      <c r="C726" s="48">
        <f>IFERROR(INDEX('اطلاعات انشعابات شرکتها'!A:BB,MATCH(A726,'اطلاعات انشعابات شرکتها'!A:A,0),MATCH(C$1,'اطلاعات انشعابات شرکتها'!$1:$1,0)),0)</f>
        <v>0</v>
      </c>
      <c r="D726" s="45"/>
      <c r="E726" s="171"/>
      <c r="F726" s="170"/>
      <c r="G726" s="188" t="str">
        <f t="shared" si="255"/>
        <v>/</v>
      </c>
      <c r="H726" s="188">
        <f>IFERROR(INDEX('اطلاعات دوره'!A:Z,MATCH(G726,'اطلاعات دوره'!C:C,0),MATCH(H$1,'اطلاعات دوره'!$1:$1,0)),0)</f>
        <v>0</v>
      </c>
      <c r="I726" s="188">
        <f>IFERROR(INDEX('اطلاعات دوره'!A:Z,MATCH(G726,'اطلاعات دوره'!C:C,0),MATCH(I$1,'اطلاعات دوره'!$1:$1,0)),0)</f>
        <v>0</v>
      </c>
      <c r="J726" s="188">
        <f>IFERROR(INDEX('اطلاعات دوره'!A:Z,MATCH(G726,'اطلاعات دوره'!C:C,0),MATCH(J$1,'اطلاعات دوره'!$1:$1,0)),0)</f>
        <v>0</v>
      </c>
      <c r="K726" s="265"/>
      <c r="L726" s="188" t="str">
        <f>IFERROR(INDEX('اطلاعات دوره'!A:Z,MATCH(G726,'اطلاعات دوره'!C:C,0)-1,MATCH("عنوان",'اطلاعات دوره'!$1:$1,0)),"---")</f>
        <v>---</v>
      </c>
      <c r="M726" s="188" t="str">
        <f t="shared" si="256"/>
        <v>----</v>
      </c>
      <c r="N726" s="188" t="str">
        <f t="shared" si="257"/>
        <v>-/</v>
      </c>
      <c r="O726" s="265"/>
      <c r="P726" s="188">
        <f>IFERROR(INDEX('اطلاعات انشعابات شرکتها'!A:BB,MATCH(A726,'اطلاعات انشعابات شرکتها'!A:A,0),MATCH(P$1,'اطلاعات انشعابات شرکتها'!$1:$1,0)),0)</f>
        <v>0</v>
      </c>
      <c r="Q726" s="188">
        <f>IFERROR(INDEX('اطلاعات انشعابات شرکتها'!A:BB,MATCH(A726,'اطلاعات انشعابات شرکتها'!A:A,0),MATCH(Q$1,'اطلاعات انشعابات شرکتها'!$1:$1,0)),0)</f>
        <v>0</v>
      </c>
      <c r="R726" s="188">
        <f>IFERROR(INDEX('اطلاعات انشعابات شرکتها'!A:BB,MATCH(A726,'اطلاعات انشعابات شرکتها'!A:A,0),MATCH(R$1,'اطلاعات انشعابات شرکتها'!$1:$1,0)),0)</f>
        <v>0</v>
      </c>
      <c r="S726" s="265"/>
      <c r="T726" s="188">
        <f>IFERROR(INDEX('قرائت کنتور'!A:AZ,MATCH(A726&amp;"-"&amp;T$1,'قرائت کنتور'!B:B,0),MATCH(G726,'قرائت کنتور'!$1:$1,0)),0)</f>
        <v>0</v>
      </c>
      <c r="U726" s="188">
        <f>IFERROR(INDEX('قرائت کنتور'!A:AZ,MATCH(A726&amp;"-"&amp;U$1,'قرائت کنتور'!B:B,0),MATCH(L726,'قرائت کنتور'!$1:$1,0)),0)</f>
        <v>0</v>
      </c>
      <c r="V726" s="188">
        <f>IFERROR(INDEX('قرائت کنتور'!A:AZ,MATCH(A726&amp;"-"&amp;U$1,'قرائت کنتور'!B:B,0),MATCH(G726,'قرائت کنتور'!$1:$1,0)),0)</f>
        <v>0</v>
      </c>
      <c r="W726" s="188">
        <f>IFERROR(INDEX('قرائت کنتور'!A:AZ,MATCH(A726&amp;"-"&amp;W$1,'قرائت کنتور'!B:B,0),MATCH(L726,'قرائت کنتور'!$1:$1,0)),0)</f>
        <v>0</v>
      </c>
      <c r="X726" s="188">
        <f>IFERROR(INDEX('قرائت کنتور'!A:AZ,MATCH(A726&amp;"-"&amp;W$1,'قرائت کنتور'!B:B,0),MATCH(G726,'قرائت کنتور'!$1:$1,0)),0)</f>
        <v>0</v>
      </c>
      <c r="Y726" s="188">
        <f>IFERROR(INDEX('قرائت کنتور'!A:AZ,MATCH(A726&amp;"-"&amp;Y$1,'قرائت کنتور'!B:B,0),MATCH(L726,'قرائت کنتور'!$1:$1,0)),0)</f>
        <v>0</v>
      </c>
      <c r="Z726" s="188">
        <f>IFERROR(INDEX('قرائت کنتور'!A:AZ,MATCH(A726&amp;"-"&amp;Y$1,'قرائت کنتور'!B:B,0),MATCH(G726,'قرائت کنتور'!$1:$1,0)),0)</f>
        <v>0</v>
      </c>
      <c r="AA726" s="188">
        <f>IFERROR(INDEX('قرائت کنتور'!A:AZ,MATCH(A726&amp;"-"&amp;AA$1,'قرائت کنتور'!B:B,0),MATCH(L726,'قرائت کنتور'!$1:$1,0)),0)</f>
        <v>0</v>
      </c>
      <c r="AB726" s="188">
        <f>IFERROR(INDEX('قرائت کنتور'!A:AZ,MATCH(A726&amp;"-"&amp;AA$1,'قرائت کنتور'!B:B,0),MATCH(G726,'قرائت کنتور'!$1:$1,0)),0)</f>
        <v>0</v>
      </c>
      <c r="AC726" s="265"/>
      <c r="AD726" s="188">
        <f t="shared" si="258"/>
        <v>0</v>
      </c>
      <c r="AE726" s="188">
        <f t="shared" si="259"/>
        <v>0</v>
      </c>
      <c r="AF726" s="188">
        <f t="shared" si="260"/>
        <v>0</v>
      </c>
      <c r="AG726" s="188">
        <f t="shared" si="261"/>
        <v>0</v>
      </c>
      <c r="AH726" s="188">
        <f t="shared" si="262"/>
        <v>0</v>
      </c>
      <c r="AI726" s="188">
        <f t="shared" si="263"/>
        <v>0</v>
      </c>
      <c r="AJ726" s="188" t="str">
        <f t="shared" si="264"/>
        <v>0</v>
      </c>
      <c r="AK726" s="265"/>
      <c r="AL726" s="254" t="str">
        <f t="shared" si="265"/>
        <v>---</v>
      </c>
      <c r="AM726" s="254" t="str">
        <f t="shared" si="266"/>
        <v>---</v>
      </c>
      <c r="AN726" s="265"/>
      <c r="AO726" s="188" t="str">
        <f>IFERROR(INDEX('تعرفه ها'!A:Z,MATCH(P726&amp;"-"&amp;AO$1,'تعرفه ها'!C:C,0),MATCH(F726,'تعرفه ها'!$2:$2,0),1),"---")</f>
        <v>---</v>
      </c>
      <c r="AP726" s="188" t="str">
        <f>IFERROR(INDEX('تعرفه ها'!A:Z,MATCH(P726&amp;"-"&amp;AP$1,'تعرفه ها'!C:C,0),MATCH(F726,'تعرفه ها'!$2:$2,0),1),"---")</f>
        <v>---</v>
      </c>
      <c r="AQ726" s="188" t="str">
        <f>IFERROR(INDEX('تعرفه ها'!A:Z,MATCH(P726&amp;"-"&amp;AQ$1,'تعرفه ها'!C:C,0),MATCH(F726,'تعرفه ها'!$2:$2,0),1),"---")</f>
        <v>---</v>
      </c>
      <c r="AR726" s="188" t="str">
        <f>IFERROR(INDEX('تعرفه ها'!A:Z,MATCH(P726&amp;"-"&amp;AR$1,'تعرفه ها'!C:C,0),MATCH(F726,'تعرفه ها'!$2:$2,0),1),"---")</f>
        <v>---</v>
      </c>
      <c r="AS726" s="265"/>
      <c r="AT726" s="415" t="str">
        <f t="shared" si="267"/>
        <v>---</v>
      </c>
      <c r="AU726" s="415" t="str">
        <f t="shared" si="268"/>
        <v>---</v>
      </c>
      <c r="AV726" s="415" t="str">
        <f t="shared" si="269"/>
        <v>---</v>
      </c>
      <c r="AW726" s="415" t="str">
        <f t="shared" si="270"/>
        <v>---</v>
      </c>
      <c r="AX726" s="415" t="str">
        <f t="shared" si="271"/>
        <v>---</v>
      </c>
      <c r="AY726" s="415" t="str">
        <f>IFERROR(AH726*INDEX('تعرفه ها'!A:Z,MATCH("عوارض برق به ازاء هر کیلووات",'تعرفه ها'!$C:$C,0),MATCH(F726,'تعرفه ها'!$2:$2,0)),"---")</f>
        <v>---</v>
      </c>
      <c r="AZ726" s="415" t="str">
        <f t="shared" si="272"/>
        <v>---</v>
      </c>
      <c r="BA726" s="415" t="str">
        <f>IFERROR(ROUND(((AX726+AY726+AZ726)*INDEX('تعرفه ها'!A:Z,MATCH("هزینه نگهداری و تعمیرات شبکه برق",'تعرفه ها'!$C:$C,0),MATCH(F726,'تعرفه ها'!$2:$2,0))/100),0),"---")</f>
        <v>---</v>
      </c>
      <c r="BB726" s="415">
        <f>IFERROR(IF(P726="دیماندی",ROUND(AJ726*INDEX('تعرفه ها'!A:Z,MATCH(BB$1,'تعرفه ها'!$C:$C,0),MATCH(F726,'تعرفه ها'!$2:$2,0))*J726/30,0),0),"---")</f>
        <v>0</v>
      </c>
      <c r="BC726" s="415"/>
      <c r="BD726" s="54" t="str">
        <f>IFERROR(IF(INDEX('اطلاعات دوره'!A:Z,MATCH(G726,'اطلاعات دوره'!C:C,0),MATCH("برق",'اطلاعات دوره'!$1:$1,0))="دارد",ROUND(AX726*INDEX('تعرفه ها'!A:Z,MATCH("پیک فصلی برق",'تعرفه ها'!$C:$C,0),MATCH(F726,'تعرفه ها'!$2:$2,0))/100,0),0),"---")</f>
        <v>---</v>
      </c>
      <c r="BE726" s="415" t="str">
        <f>IFERROR(ROUND(((AX726+AY726+AZ726+BA726+BB726+BC726+BD726)*INDEX('تعرفه ها'!A:Z,MATCH("مالیات برق",'تعرفه ها'!$C:$C,0),MATCH(F726,'تعرفه ها'!$2:$2,0))/100),0),"---")</f>
        <v>---</v>
      </c>
      <c r="BF726" s="415" t="str">
        <f t="shared" si="273"/>
        <v>---</v>
      </c>
      <c r="BG726" s="415" t="str">
        <f t="shared" si="277"/>
        <v>---</v>
      </c>
      <c r="BH726" s="415" t="str">
        <f t="shared" si="274"/>
        <v>---</v>
      </c>
      <c r="BI726" s="54" t="str">
        <f t="shared" si="275"/>
        <v>---</v>
      </c>
      <c r="BJ726" s="55" t="str">
        <f t="shared" si="276"/>
        <v>---</v>
      </c>
      <c r="BK726" s="262"/>
      <c r="BL726" s="183" t="str">
        <f>IFERROR(IF(INDEX(پرداخت!A:AZ,MATCH(A726&amp;" - "&amp;"برق",پرداخت!$B:$B,0),MATCH(G726,پرداخت!$1:$1,0))="نشده","نشده","شده"),"---")</f>
        <v>---</v>
      </c>
      <c r="BN726" s="257"/>
      <c r="BO726" s="257"/>
      <c r="BP726" s="257"/>
      <c r="BQ726" s="257"/>
      <c r="BR726" s="257"/>
      <c r="BS726" s="257"/>
      <c r="BT726" s="257"/>
      <c r="BU726" s="257"/>
      <c r="BV726" s="257"/>
      <c r="BW726" s="257"/>
      <c r="BX726" s="257"/>
      <c r="BY726" s="257"/>
      <c r="BZ726" s="257"/>
      <c r="CA726" s="257"/>
      <c r="CB726" s="257"/>
      <c r="CC726" s="257"/>
      <c r="CD726" s="257"/>
      <c r="CE726" s="257"/>
      <c r="CF726" s="257"/>
      <c r="CG726" s="257"/>
      <c r="CH726"/>
      <c r="CI726"/>
      <c r="CJ726"/>
      <c r="CK726"/>
    </row>
    <row r="727" spans="1:89" ht="33.75" hidden="1">
      <c r="A727" s="170"/>
      <c r="B727" s="47">
        <f>IFERROR(INDEX('اطلاعات انشعابات شرکتها'!A:BB,MATCH(A727,'اطلاعات انشعابات شرکتها'!A:A,0),MATCH(B$1,'اطلاعات انشعابات شرکتها'!$1:$1,0)),0)</f>
        <v>0</v>
      </c>
      <c r="C727" s="48">
        <f>IFERROR(INDEX('اطلاعات انشعابات شرکتها'!A:BB,MATCH(A727,'اطلاعات انشعابات شرکتها'!A:A,0),MATCH(C$1,'اطلاعات انشعابات شرکتها'!$1:$1,0)),0)</f>
        <v>0</v>
      </c>
      <c r="D727" s="45"/>
      <c r="E727" s="171"/>
      <c r="F727" s="170"/>
      <c r="G727" s="188" t="str">
        <f t="shared" si="255"/>
        <v>/</v>
      </c>
      <c r="H727" s="188">
        <f>IFERROR(INDEX('اطلاعات دوره'!A:Z,MATCH(G727,'اطلاعات دوره'!C:C,0),MATCH(H$1,'اطلاعات دوره'!$1:$1,0)),0)</f>
        <v>0</v>
      </c>
      <c r="I727" s="188">
        <f>IFERROR(INDEX('اطلاعات دوره'!A:Z,MATCH(G727,'اطلاعات دوره'!C:C,0),MATCH(I$1,'اطلاعات دوره'!$1:$1,0)),0)</f>
        <v>0</v>
      </c>
      <c r="J727" s="188">
        <f>IFERROR(INDEX('اطلاعات دوره'!A:Z,MATCH(G727,'اطلاعات دوره'!C:C,0),MATCH(J$1,'اطلاعات دوره'!$1:$1,0)),0)</f>
        <v>0</v>
      </c>
      <c r="K727" s="265"/>
      <c r="L727" s="188" t="str">
        <f>IFERROR(INDEX('اطلاعات دوره'!A:Z,MATCH(G727,'اطلاعات دوره'!C:C,0)-1,MATCH("عنوان",'اطلاعات دوره'!$1:$1,0)),"---")</f>
        <v>---</v>
      </c>
      <c r="M727" s="188" t="str">
        <f t="shared" si="256"/>
        <v>----</v>
      </c>
      <c r="N727" s="188" t="str">
        <f t="shared" si="257"/>
        <v>-/</v>
      </c>
      <c r="O727" s="265"/>
      <c r="P727" s="188">
        <f>IFERROR(INDEX('اطلاعات انشعابات شرکتها'!A:BB,MATCH(A727,'اطلاعات انشعابات شرکتها'!A:A,0),MATCH(P$1,'اطلاعات انشعابات شرکتها'!$1:$1,0)),0)</f>
        <v>0</v>
      </c>
      <c r="Q727" s="188">
        <f>IFERROR(INDEX('اطلاعات انشعابات شرکتها'!A:BB,MATCH(A727,'اطلاعات انشعابات شرکتها'!A:A,0),MATCH(Q$1,'اطلاعات انشعابات شرکتها'!$1:$1,0)),0)</f>
        <v>0</v>
      </c>
      <c r="R727" s="188">
        <f>IFERROR(INDEX('اطلاعات انشعابات شرکتها'!A:BB,MATCH(A727,'اطلاعات انشعابات شرکتها'!A:A,0),MATCH(R$1,'اطلاعات انشعابات شرکتها'!$1:$1,0)),0)</f>
        <v>0</v>
      </c>
      <c r="S727" s="265"/>
      <c r="T727" s="188">
        <f>IFERROR(INDEX('قرائت کنتور'!A:AZ,MATCH(A727&amp;"-"&amp;T$1,'قرائت کنتور'!B:B,0),MATCH(G727,'قرائت کنتور'!$1:$1,0)),0)</f>
        <v>0</v>
      </c>
      <c r="U727" s="188">
        <f>IFERROR(INDEX('قرائت کنتور'!A:AZ,MATCH(A727&amp;"-"&amp;U$1,'قرائت کنتور'!B:B,0),MATCH(L727,'قرائت کنتور'!$1:$1,0)),0)</f>
        <v>0</v>
      </c>
      <c r="V727" s="188">
        <f>IFERROR(INDEX('قرائت کنتور'!A:AZ,MATCH(A727&amp;"-"&amp;U$1,'قرائت کنتور'!B:B,0),MATCH(G727,'قرائت کنتور'!$1:$1,0)),0)</f>
        <v>0</v>
      </c>
      <c r="W727" s="188">
        <f>IFERROR(INDEX('قرائت کنتور'!A:AZ,MATCH(A727&amp;"-"&amp;W$1,'قرائت کنتور'!B:B,0),MATCH(L727,'قرائت کنتور'!$1:$1,0)),0)</f>
        <v>0</v>
      </c>
      <c r="X727" s="188">
        <f>IFERROR(INDEX('قرائت کنتور'!A:AZ,MATCH(A727&amp;"-"&amp;W$1,'قرائت کنتور'!B:B,0),MATCH(G727,'قرائت کنتور'!$1:$1,0)),0)</f>
        <v>0</v>
      </c>
      <c r="Y727" s="188">
        <f>IFERROR(INDEX('قرائت کنتور'!A:AZ,MATCH(A727&amp;"-"&amp;Y$1,'قرائت کنتور'!B:B,0),MATCH(L727,'قرائت کنتور'!$1:$1,0)),0)</f>
        <v>0</v>
      </c>
      <c r="Z727" s="188">
        <f>IFERROR(INDEX('قرائت کنتور'!A:AZ,MATCH(A727&amp;"-"&amp;Y$1,'قرائت کنتور'!B:B,0),MATCH(G727,'قرائت کنتور'!$1:$1,0)),0)</f>
        <v>0</v>
      </c>
      <c r="AA727" s="188">
        <f>IFERROR(INDEX('قرائت کنتور'!A:AZ,MATCH(A727&amp;"-"&amp;AA$1,'قرائت کنتور'!B:B,0),MATCH(L727,'قرائت کنتور'!$1:$1,0)),0)</f>
        <v>0</v>
      </c>
      <c r="AB727" s="188">
        <f>IFERROR(INDEX('قرائت کنتور'!A:AZ,MATCH(A727&amp;"-"&amp;AA$1,'قرائت کنتور'!B:B,0),MATCH(G727,'قرائت کنتور'!$1:$1,0)),0)</f>
        <v>0</v>
      </c>
      <c r="AC727" s="265"/>
      <c r="AD727" s="188">
        <f t="shared" si="258"/>
        <v>0</v>
      </c>
      <c r="AE727" s="188">
        <f t="shared" si="259"/>
        <v>0</v>
      </c>
      <c r="AF727" s="188">
        <f t="shared" si="260"/>
        <v>0</v>
      </c>
      <c r="AG727" s="188">
        <f t="shared" si="261"/>
        <v>0</v>
      </c>
      <c r="AH727" s="188">
        <f t="shared" si="262"/>
        <v>0</v>
      </c>
      <c r="AI727" s="188">
        <f t="shared" si="263"/>
        <v>0</v>
      </c>
      <c r="AJ727" s="188" t="str">
        <f t="shared" si="264"/>
        <v>0</v>
      </c>
      <c r="AK727" s="265"/>
      <c r="AL727" s="254" t="str">
        <f t="shared" si="265"/>
        <v>---</v>
      </c>
      <c r="AM727" s="254" t="str">
        <f t="shared" si="266"/>
        <v>---</v>
      </c>
      <c r="AN727" s="265"/>
      <c r="AO727" s="188" t="str">
        <f>IFERROR(INDEX('تعرفه ها'!A:Z,MATCH(P727&amp;"-"&amp;AO$1,'تعرفه ها'!C:C,0),MATCH(F727,'تعرفه ها'!$2:$2,0),1),"---")</f>
        <v>---</v>
      </c>
      <c r="AP727" s="188" t="str">
        <f>IFERROR(INDEX('تعرفه ها'!A:Z,MATCH(P727&amp;"-"&amp;AP$1,'تعرفه ها'!C:C,0),MATCH(F727,'تعرفه ها'!$2:$2,0),1),"---")</f>
        <v>---</v>
      </c>
      <c r="AQ727" s="188" t="str">
        <f>IFERROR(INDEX('تعرفه ها'!A:Z,MATCH(P727&amp;"-"&amp;AQ$1,'تعرفه ها'!C:C,0),MATCH(F727,'تعرفه ها'!$2:$2,0),1),"---")</f>
        <v>---</v>
      </c>
      <c r="AR727" s="188" t="str">
        <f>IFERROR(INDEX('تعرفه ها'!A:Z,MATCH(P727&amp;"-"&amp;AR$1,'تعرفه ها'!C:C,0),MATCH(F727,'تعرفه ها'!$2:$2,0),1),"---")</f>
        <v>---</v>
      </c>
      <c r="AS727" s="265"/>
      <c r="AT727" s="415" t="str">
        <f t="shared" si="267"/>
        <v>---</v>
      </c>
      <c r="AU727" s="415" t="str">
        <f t="shared" si="268"/>
        <v>---</v>
      </c>
      <c r="AV727" s="415" t="str">
        <f t="shared" si="269"/>
        <v>---</v>
      </c>
      <c r="AW727" s="415" t="str">
        <f t="shared" si="270"/>
        <v>---</v>
      </c>
      <c r="AX727" s="415" t="str">
        <f t="shared" si="271"/>
        <v>---</v>
      </c>
      <c r="AY727" s="415" t="str">
        <f>IFERROR(AH727*INDEX('تعرفه ها'!A:Z,MATCH("عوارض برق به ازاء هر کیلووات",'تعرفه ها'!$C:$C,0),MATCH(F727,'تعرفه ها'!$2:$2,0)),"---")</f>
        <v>---</v>
      </c>
      <c r="AZ727" s="415" t="str">
        <f t="shared" si="272"/>
        <v>---</v>
      </c>
      <c r="BA727" s="415" t="str">
        <f>IFERROR(ROUND(((AX727+AY727+AZ727)*INDEX('تعرفه ها'!A:Z,MATCH("هزینه نگهداری و تعمیرات شبکه برق",'تعرفه ها'!$C:$C,0),MATCH(F727,'تعرفه ها'!$2:$2,0))/100),0),"---")</f>
        <v>---</v>
      </c>
      <c r="BB727" s="415">
        <f>IFERROR(IF(P727="دیماندی",ROUND(AJ727*INDEX('تعرفه ها'!A:Z,MATCH(BB$1,'تعرفه ها'!$C:$C,0),MATCH(F727,'تعرفه ها'!$2:$2,0))*J727/30,0),0),"---")</f>
        <v>0</v>
      </c>
      <c r="BC727" s="415"/>
      <c r="BD727" s="54" t="str">
        <f>IFERROR(IF(INDEX('اطلاعات دوره'!A:Z,MATCH(G727,'اطلاعات دوره'!C:C,0),MATCH("برق",'اطلاعات دوره'!$1:$1,0))="دارد",ROUND(AX727*INDEX('تعرفه ها'!A:Z,MATCH("پیک فصلی برق",'تعرفه ها'!$C:$C,0),MATCH(F727,'تعرفه ها'!$2:$2,0))/100,0),0),"---")</f>
        <v>---</v>
      </c>
      <c r="BE727" s="415" t="str">
        <f>IFERROR(ROUND(((AX727+AY727+AZ727+BA727+BB727+BC727+BD727)*INDEX('تعرفه ها'!A:Z,MATCH("مالیات برق",'تعرفه ها'!$C:$C,0),MATCH(F727,'تعرفه ها'!$2:$2,0))/100),0),"---")</f>
        <v>---</v>
      </c>
      <c r="BF727" s="415" t="str">
        <f t="shared" si="273"/>
        <v>---</v>
      </c>
      <c r="BG727" s="415" t="str">
        <f t="shared" si="277"/>
        <v>---</v>
      </c>
      <c r="BH727" s="415" t="str">
        <f t="shared" si="274"/>
        <v>---</v>
      </c>
      <c r="BI727" s="54" t="str">
        <f t="shared" si="275"/>
        <v>---</v>
      </c>
      <c r="BJ727" s="55" t="str">
        <f t="shared" si="276"/>
        <v>---</v>
      </c>
      <c r="BK727" s="262"/>
      <c r="BL727" s="183" t="str">
        <f>IFERROR(IF(INDEX(پرداخت!A:AZ,MATCH(A727&amp;" - "&amp;"برق",پرداخت!$B:$B,0),MATCH(G727,پرداخت!$1:$1,0))="نشده","نشده","شده"),"---")</f>
        <v>---</v>
      </c>
      <c r="BN727" s="257"/>
      <c r="BO727" s="257"/>
      <c r="BP727" s="257"/>
      <c r="BQ727" s="257"/>
      <c r="BR727" s="257"/>
      <c r="BS727" s="257"/>
      <c r="BT727" s="257"/>
      <c r="BU727" s="257"/>
      <c r="BV727" s="257"/>
      <c r="BW727" s="257"/>
      <c r="BX727" s="257"/>
      <c r="BY727" s="257"/>
      <c r="BZ727" s="257"/>
      <c r="CA727" s="257"/>
      <c r="CB727" s="257"/>
      <c r="CC727" s="257"/>
      <c r="CD727" s="257"/>
      <c r="CE727" s="257"/>
      <c r="CF727" s="257"/>
      <c r="CG727" s="257"/>
      <c r="CH727"/>
      <c r="CI727"/>
      <c r="CJ727"/>
      <c r="CK727"/>
    </row>
    <row r="728" spans="1:89" ht="33.75" hidden="1">
      <c r="A728" s="170"/>
      <c r="B728" s="47">
        <f>IFERROR(INDEX('اطلاعات انشعابات شرکتها'!A:BB,MATCH(A728,'اطلاعات انشعابات شرکتها'!A:A,0),MATCH(B$1,'اطلاعات انشعابات شرکتها'!$1:$1,0)),0)</f>
        <v>0</v>
      </c>
      <c r="C728" s="48">
        <f>IFERROR(INDEX('اطلاعات انشعابات شرکتها'!A:BB,MATCH(A728,'اطلاعات انشعابات شرکتها'!A:A,0),MATCH(C$1,'اطلاعات انشعابات شرکتها'!$1:$1,0)),0)</f>
        <v>0</v>
      </c>
      <c r="D728" s="45"/>
      <c r="E728" s="171"/>
      <c r="F728" s="170"/>
      <c r="G728" s="188" t="str">
        <f t="shared" si="255"/>
        <v>/</v>
      </c>
      <c r="H728" s="188">
        <f>IFERROR(INDEX('اطلاعات دوره'!A:Z,MATCH(G728,'اطلاعات دوره'!C:C,0),MATCH(H$1,'اطلاعات دوره'!$1:$1,0)),0)</f>
        <v>0</v>
      </c>
      <c r="I728" s="188">
        <f>IFERROR(INDEX('اطلاعات دوره'!A:Z,MATCH(G728,'اطلاعات دوره'!C:C,0),MATCH(I$1,'اطلاعات دوره'!$1:$1,0)),0)</f>
        <v>0</v>
      </c>
      <c r="J728" s="188">
        <f>IFERROR(INDEX('اطلاعات دوره'!A:Z,MATCH(G728,'اطلاعات دوره'!C:C,0),MATCH(J$1,'اطلاعات دوره'!$1:$1,0)),0)</f>
        <v>0</v>
      </c>
      <c r="K728" s="265"/>
      <c r="L728" s="188" t="str">
        <f>IFERROR(INDEX('اطلاعات دوره'!A:Z,MATCH(G728,'اطلاعات دوره'!C:C,0)-1,MATCH("عنوان",'اطلاعات دوره'!$1:$1,0)),"---")</f>
        <v>---</v>
      </c>
      <c r="M728" s="188" t="str">
        <f t="shared" si="256"/>
        <v>----</v>
      </c>
      <c r="N728" s="188" t="str">
        <f t="shared" si="257"/>
        <v>-/</v>
      </c>
      <c r="O728" s="265"/>
      <c r="P728" s="188">
        <f>IFERROR(INDEX('اطلاعات انشعابات شرکتها'!A:BB,MATCH(A728,'اطلاعات انشعابات شرکتها'!A:A,0),MATCH(P$1,'اطلاعات انشعابات شرکتها'!$1:$1,0)),0)</f>
        <v>0</v>
      </c>
      <c r="Q728" s="188">
        <f>IFERROR(INDEX('اطلاعات انشعابات شرکتها'!A:BB,MATCH(A728,'اطلاعات انشعابات شرکتها'!A:A,0),MATCH(Q$1,'اطلاعات انشعابات شرکتها'!$1:$1,0)),0)</f>
        <v>0</v>
      </c>
      <c r="R728" s="188">
        <f>IFERROR(INDEX('اطلاعات انشعابات شرکتها'!A:BB,MATCH(A728,'اطلاعات انشعابات شرکتها'!A:A,0),MATCH(R$1,'اطلاعات انشعابات شرکتها'!$1:$1,0)),0)</f>
        <v>0</v>
      </c>
      <c r="S728" s="265"/>
      <c r="T728" s="188">
        <f>IFERROR(INDEX('قرائت کنتور'!A:AZ,MATCH(A728&amp;"-"&amp;T$1,'قرائت کنتور'!B:B,0),MATCH(G728,'قرائت کنتور'!$1:$1,0)),0)</f>
        <v>0</v>
      </c>
      <c r="U728" s="188">
        <f>IFERROR(INDEX('قرائت کنتور'!A:AZ,MATCH(A728&amp;"-"&amp;U$1,'قرائت کنتور'!B:B,0),MATCH(L728,'قرائت کنتور'!$1:$1,0)),0)</f>
        <v>0</v>
      </c>
      <c r="V728" s="188">
        <f>IFERROR(INDEX('قرائت کنتور'!A:AZ,MATCH(A728&amp;"-"&amp;U$1,'قرائت کنتور'!B:B,0),MATCH(G728,'قرائت کنتور'!$1:$1,0)),0)</f>
        <v>0</v>
      </c>
      <c r="W728" s="188">
        <f>IFERROR(INDEX('قرائت کنتور'!A:AZ,MATCH(A728&amp;"-"&amp;W$1,'قرائت کنتور'!B:B,0),MATCH(L728,'قرائت کنتور'!$1:$1,0)),0)</f>
        <v>0</v>
      </c>
      <c r="X728" s="188">
        <f>IFERROR(INDEX('قرائت کنتور'!A:AZ,MATCH(A728&amp;"-"&amp;W$1,'قرائت کنتور'!B:B,0),MATCH(G728,'قرائت کنتور'!$1:$1,0)),0)</f>
        <v>0</v>
      </c>
      <c r="Y728" s="188">
        <f>IFERROR(INDEX('قرائت کنتور'!A:AZ,MATCH(A728&amp;"-"&amp;Y$1,'قرائت کنتور'!B:B,0),MATCH(L728,'قرائت کنتور'!$1:$1,0)),0)</f>
        <v>0</v>
      </c>
      <c r="Z728" s="188">
        <f>IFERROR(INDEX('قرائت کنتور'!A:AZ,MATCH(A728&amp;"-"&amp;Y$1,'قرائت کنتور'!B:B,0),MATCH(G728,'قرائت کنتور'!$1:$1,0)),0)</f>
        <v>0</v>
      </c>
      <c r="AA728" s="188">
        <f>IFERROR(INDEX('قرائت کنتور'!A:AZ,MATCH(A728&amp;"-"&amp;AA$1,'قرائت کنتور'!B:B,0),MATCH(L728,'قرائت کنتور'!$1:$1,0)),0)</f>
        <v>0</v>
      </c>
      <c r="AB728" s="188">
        <f>IFERROR(INDEX('قرائت کنتور'!A:AZ,MATCH(A728&amp;"-"&amp;AA$1,'قرائت کنتور'!B:B,0),MATCH(G728,'قرائت کنتور'!$1:$1,0)),0)</f>
        <v>0</v>
      </c>
      <c r="AC728" s="265"/>
      <c r="AD728" s="188">
        <f t="shared" si="258"/>
        <v>0</v>
      </c>
      <c r="AE728" s="188">
        <f t="shared" si="259"/>
        <v>0</v>
      </c>
      <c r="AF728" s="188">
        <f t="shared" si="260"/>
        <v>0</v>
      </c>
      <c r="AG728" s="188">
        <f t="shared" si="261"/>
        <v>0</v>
      </c>
      <c r="AH728" s="188">
        <f t="shared" si="262"/>
        <v>0</v>
      </c>
      <c r="AI728" s="188">
        <f t="shared" si="263"/>
        <v>0</v>
      </c>
      <c r="AJ728" s="188" t="str">
        <f t="shared" si="264"/>
        <v>0</v>
      </c>
      <c r="AK728" s="265"/>
      <c r="AL728" s="254" t="str">
        <f t="shared" si="265"/>
        <v>---</v>
      </c>
      <c r="AM728" s="254" t="str">
        <f t="shared" si="266"/>
        <v>---</v>
      </c>
      <c r="AN728" s="265"/>
      <c r="AO728" s="188" t="str">
        <f>IFERROR(INDEX('تعرفه ها'!A:Z,MATCH(P728&amp;"-"&amp;AO$1,'تعرفه ها'!C:C,0),MATCH(F728,'تعرفه ها'!$2:$2,0),1),"---")</f>
        <v>---</v>
      </c>
      <c r="AP728" s="188" t="str">
        <f>IFERROR(INDEX('تعرفه ها'!A:Z,MATCH(P728&amp;"-"&amp;AP$1,'تعرفه ها'!C:C,0),MATCH(F728,'تعرفه ها'!$2:$2,0),1),"---")</f>
        <v>---</v>
      </c>
      <c r="AQ728" s="188" t="str">
        <f>IFERROR(INDEX('تعرفه ها'!A:Z,MATCH(P728&amp;"-"&amp;AQ$1,'تعرفه ها'!C:C,0),MATCH(F728,'تعرفه ها'!$2:$2,0),1),"---")</f>
        <v>---</v>
      </c>
      <c r="AR728" s="188" t="str">
        <f>IFERROR(INDEX('تعرفه ها'!A:Z,MATCH(P728&amp;"-"&amp;AR$1,'تعرفه ها'!C:C,0),MATCH(F728,'تعرفه ها'!$2:$2,0),1),"---")</f>
        <v>---</v>
      </c>
      <c r="AS728" s="265"/>
      <c r="AT728" s="415" t="str">
        <f t="shared" si="267"/>
        <v>---</v>
      </c>
      <c r="AU728" s="415" t="str">
        <f t="shared" si="268"/>
        <v>---</v>
      </c>
      <c r="AV728" s="415" t="str">
        <f t="shared" si="269"/>
        <v>---</v>
      </c>
      <c r="AW728" s="415" t="str">
        <f t="shared" si="270"/>
        <v>---</v>
      </c>
      <c r="AX728" s="415" t="str">
        <f t="shared" si="271"/>
        <v>---</v>
      </c>
      <c r="AY728" s="415" t="str">
        <f>IFERROR(AH728*INDEX('تعرفه ها'!A:Z,MATCH("عوارض برق به ازاء هر کیلووات",'تعرفه ها'!$C:$C,0),MATCH(F728,'تعرفه ها'!$2:$2,0)),"---")</f>
        <v>---</v>
      </c>
      <c r="AZ728" s="415" t="str">
        <f t="shared" si="272"/>
        <v>---</v>
      </c>
      <c r="BA728" s="415" t="str">
        <f>IFERROR(ROUND(((AX728+AY728+AZ728)*INDEX('تعرفه ها'!A:Z,MATCH("هزینه نگهداری و تعمیرات شبکه برق",'تعرفه ها'!$C:$C,0),MATCH(F728,'تعرفه ها'!$2:$2,0))/100),0),"---")</f>
        <v>---</v>
      </c>
      <c r="BB728" s="415">
        <f>IFERROR(IF(P728="دیماندی",ROUND(AJ728*INDEX('تعرفه ها'!A:Z,MATCH(BB$1,'تعرفه ها'!$C:$C,0),MATCH(F728,'تعرفه ها'!$2:$2,0))*J728/30,0),0),"---")</f>
        <v>0</v>
      </c>
      <c r="BC728" s="415"/>
      <c r="BD728" s="54" t="str">
        <f>IFERROR(IF(INDEX('اطلاعات دوره'!A:Z,MATCH(G728,'اطلاعات دوره'!C:C,0),MATCH("برق",'اطلاعات دوره'!$1:$1,0))="دارد",ROUND(AX728*INDEX('تعرفه ها'!A:Z,MATCH("پیک فصلی برق",'تعرفه ها'!$C:$C,0),MATCH(F728,'تعرفه ها'!$2:$2,0))/100,0),0),"---")</f>
        <v>---</v>
      </c>
      <c r="BE728" s="415" t="str">
        <f>IFERROR(ROUND(((AX728+AY728+AZ728+BA728+BB728+BC728+BD728)*INDEX('تعرفه ها'!A:Z,MATCH("مالیات برق",'تعرفه ها'!$C:$C,0),MATCH(F728,'تعرفه ها'!$2:$2,0))/100),0),"---")</f>
        <v>---</v>
      </c>
      <c r="BF728" s="415" t="str">
        <f t="shared" si="273"/>
        <v>---</v>
      </c>
      <c r="BG728" s="415" t="str">
        <f t="shared" si="277"/>
        <v>---</v>
      </c>
      <c r="BH728" s="415" t="str">
        <f t="shared" si="274"/>
        <v>---</v>
      </c>
      <c r="BI728" s="54" t="str">
        <f t="shared" si="275"/>
        <v>---</v>
      </c>
      <c r="BJ728" s="55" t="str">
        <f t="shared" si="276"/>
        <v>---</v>
      </c>
      <c r="BK728" s="262"/>
      <c r="BL728" s="183" t="str">
        <f>IFERROR(IF(INDEX(پرداخت!A:AZ,MATCH(A728&amp;" - "&amp;"برق",پرداخت!$B:$B,0),MATCH(G728,پرداخت!$1:$1,0))="نشده","نشده","شده"),"---")</f>
        <v>---</v>
      </c>
      <c r="BN728" s="257"/>
      <c r="BO728" s="257"/>
      <c r="BP728" s="257"/>
      <c r="BQ728" s="257"/>
      <c r="BR728" s="257"/>
      <c r="BS728" s="257"/>
      <c r="BT728" s="257"/>
      <c r="BU728" s="257"/>
      <c r="BV728" s="257"/>
      <c r="BW728" s="257"/>
      <c r="BX728" s="257"/>
      <c r="BY728" s="257"/>
      <c r="BZ728" s="257"/>
      <c r="CA728" s="257"/>
      <c r="CB728" s="257"/>
      <c r="CC728" s="257"/>
      <c r="CD728" s="257"/>
      <c r="CE728" s="257"/>
      <c r="CF728" s="257"/>
      <c r="CG728" s="257"/>
      <c r="CH728"/>
      <c r="CI728"/>
      <c r="CJ728"/>
      <c r="CK728"/>
    </row>
    <row r="729" spans="1:89" ht="33.75" hidden="1">
      <c r="A729" s="170"/>
      <c r="B729" s="47">
        <f>IFERROR(INDEX('اطلاعات انشعابات شرکتها'!A:BB,MATCH(A729,'اطلاعات انشعابات شرکتها'!A:A,0),MATCH(B$1,'اطلاعات انشعابات شرکتها'!$1:$1,0)),0)</f>
        <v>0</v>
      </c>
      <c r="C729" s="48">
        <f>IFERROR(INDEX('اطلاعات انشعابات شرکتها'!A:BB,MATCH(A729,'اطلاعات انشعابات شرکتها'!A:A,0),MATCH(C$1,'اطلاعات انشعابات شرکتها'!$1:$1,0)),0)</f>
        <v>0</v>
      </c>
      <c r="D729" s="45"/>
      <c r="E729" s="171"/>
      <c r="F729" s="170"/>
      <c r="G729" s="188" t="str">
        <f t="shared" si="255"/>
        <v>/</v>
      </c>
      <c r="H729" s="188">
        <f>IFERROR(INDEX('اطلاعات دوره'!A:Z,MATCH(G729,'اطلاعات دوره'!C:C,0),MATCH(H$1,'اطلاعات دوره'!$1:$1,0)),0)</f>
        <v>0</v>
      </c>
      <c r="I729" s="188">
        <f>IFERROR(INDEX('اطلاعات دوره'!A:Z,MATCH(G729,'اطلاعات دوره'!C:C,0),MATCH(I$1,'اطلاعات دوره'!$1:$1,0)),0)</f>
        <v>0</v>
      </c>
      <c r="J729" s="188">
        <f>IFERROR(INDEX('اطلاعات دوره'!A:Z,MATCH(G729,'اطلاعات دوره'!C:C,0),MATCH(J$1,'اطلاعات دوره'!$1:$1,0)),0)</f>
        <v>0</v>
      </c>
      <c r="K729" s="265"/>
      <c r="L729" s="188" t="str">
        <f>IFERROR(INDEX('اطلاعات دوره'!A:Z,MATCH(G729,'اطلاعات دوره'!C:C,0)-1,MATCH("عنوان",'اطلاعات دوره'!$1:$1,0)),"---")</f>
        <v>---</v>
      </c>
      <c r="M729" s="188" t="str">
        <f t="shared" si="256"/>
        <v>----</v>
      </c>
      <c r="N729" s="188" t="str">
        <f t="shared" si="257"/>
        <v>-/</v>
      </c>
      <c r="O729" s="265"/>
      <c r="P729" s="188">
        <f>IFERROR(INDEX('اطلاعات انشعابات شرکتها'!A:BB,MATCH(A729,'اطلاعات انشعابات شرکتها'!A:A,0),MATCH(P$1,'اطلاعات انشعابات شرکتها'!$1:$1,0)),0)</f>
        <v>0</v>
      </c>
      <c r="Q729" s="188">
        <f>IFERROR(INDEX('اطلاعات انشعابات شرکتها'!A:BB,MATCH(A729,'اطلاعات انشعابات شرکتها'!A:A,0),MATCH(Q$1,'اطلاعات انشعابات شرکتها'!$1:$1,0)),0)</f>
        <v>0</v>
      </c>
      <c r="R729" s="188">
        <f>IFERROR(INDEX('اطلاعات انشعابات شرکتها'!A:BB,MATCH(A729,'اطلاعات انشعابات شرکتها'!A:A,0),MATCH(R$1,'اطلاعات انشعابات شرکتها'!$1:$1,0)),0)</f>
        <v>0</v>
      </c>
      <c r="S729" s="265"/>
      <c r="T729" s="188">
        <f>IFERROR(INDEX('قرائت کنتور'!A:AZ,MATCH(A729&amp;"-"&amp;T$1,'قرائت کنتور'!B:B,0),MATCH(G729,'قرائت کنتور'!$1:$1,0)),0)</f>
        <v>0</v>
      </c>
      <c r="U729" s="188">
        <f>IFERROR(INDEX('قرائت کنتور'!A:AZ,MATCH(A729&amp;"-"&amp;U$1,'قرائت کنتور'!B:B,0),MATCH(L729,'قرائت کنتور'!$1:$1,0)),0)</f>
        <v>0</v>
      </c>
      <c r="V729" s="188">
        <f>IFERROR(INDEX('قرائت کنتور'!A:AZ,MATCH(A729&amp;"-"&amp;U$1,'قرائت کنتور'!B:B,0),MATCH(G729,'قرائت کنتور'!$1:$1,0)),0)</f>
        <v>0</v>
      </c>
      <c r="W729" s="188">
        <f>IFERROR(INDEX('قرائت کنتور'!A:AZ,MATCH(A729&amp;"-"&amp;W$1,'قرائت کنتور'!B:B,0),MATCH(L729,'قرائت کنتور'!$1:$1,0)),0)</f>
        <v>0</v>
      </c>
      <c r="X729" s="188">
        <f>IFERROR(INDEX('قرائت کنتور'!A:AZ,MATCH(A729&amp;"-"&amp;W$1,'قرائت کنتور'!B:B,0),MATCH(G729,'قرائت کنتور'!$1:$1,0)),0)</f>
        <v>0</v>
      </c>
      <c r="Y729" s="188">
        <f>IFERROR(INDEX('قرائت کنتور'!A:AZ,MATCH(A729&amp;"-"&amp;Y$1,'قرائت کنتور'!B:B,0),MATCH(L729,'قرائت کنتور'!$1:$1,0)),0)</f>
        <v>0</v>
      </c>
      <c r="Z729" s="188">
        <f>IFERROR(INDEX('قرائت کنتور'!A:AZ,MATCH(A729&amp;"-"&amp;Y$1,'قرائت کنتور'!B:B,0),MATCH(G729,'قرائت کنتور'!$1:$1,0)),0)</f>
        <v>0</v>
      </c>
      <c r="AA729" s="188">
        <f>IFERROR(INDEX('قرائت کنتور'!A:AZ,MATCH(A729&amp;"-"&amp;AA$1,'قرائت کنتور'!B:B,0),MATCH(L729,'قرائت کنتور'!$1:$1,0)),0)</f>
        <v>0</v>
      </c>
      <c r="AB729" s="188">
        <f>IFERROR(INDEX('قرائت کنتور'!A:AZ,MATCH(A729&amp;"-"&amp;AA$1,'قرائت کنتور'!B:B,0),MATCH(G729,'قرائت کنتور'!$1:$1,0)),0)</f>
        <v>0</v>
      </c>
      <c r="AC729" s="265"/>
      <c r="AD729" s="188">
        <f t="shared" si="258"/>
        <v>0</v>
      </c>
      <c r="AE729" s="188">
        <f t="shared" si="259"/>
        <v>0</v>
      </c>
      <c r="AF729" s="188">
        <f t="shared" si="260"/>
        <v>0</v>
      </c>
      <c r="AG729" s="188">
        <f t="shared" si="261"/>
        <v>0</v>
      </c>
      <c r="AH729" s="188">
        <f t="shared" si="262"/>
        <v>0</v>
      </c>
      <c r="AI729" s="188">
        <f t="shared" si="263"/>
        <v>0</v>
      </c>
      <c r="AJ729" s="188" t="str">
        <f t="shared" si="264"/>
        <v>0</v>
      </c>
      <c r="AK729" s="265"/>
      <c r="AL729" s="254" t="str">
        <f t="shared" si="265"/>
        <v>---</v>
      </c>
      <c r="AM729" s="254" t="str">
        <f t="shared" si="266"/>
        <v>---</v>
      </c>
      <c r="AN729" s="265"/>
      <c r="AO729" s="188" t="str">
        <f>IFERROR(INDEX('تعرفه ها'!A:Z,MATCH(P729&amp;"-"&amp;AO$1,'تعرفه ها'!C:C,0),MATCH(F729,'تعرفه ها'!$2:$2,0),1),"---")</f>
        <v>---</v>
      </c>
      <c r="AP729" s="188" t="str">
        <f>IFERROR(INDEX('تعرفه ها'!A:Z,MATCH(P729&amp;"-"&amp;AP$1,'تعرفه ها'!C:C,0),MATCH(F729,'تعرفه ها'!$2:$2,0),1),"---")</f>
        <v>---</v>
      </c>
      <c r="AQ729" s="188" t="str">
        <f>IFERROR(INDEX('تعرفه ها'!A:Z,MATCH(P729&amp;"-"&amp;AQ$1,'تعرفه ها'!C:C,0),MATCH(F729,'تعرفه ها'!$2:$2,0),1),"---")</f>
        <v>---</v>
      </c>
      <c r="AR729" s="188" t="str">
        <f>IFERROR(INDEX('تعرفه ها'!A:Z,MATCH(P729&amp;"-"&amp;AR$1,'تعرفه ها'!C:C,0),MATCH(F729,'تعرفه ها'!$2:$2,0),1),"---")</f>
        <v>---</v>
      </c>
      <c r="AS729" s="265"/>
      <c r="AT729" s="415" t="str">
        <f t="shared" si="267"/>
        <v>---</v>
      </c>
      <c r="AU729" s="415" t="str">
        <f t="shared" si="268"/>
        <v>---</v>
      </c>
      <c r="AV729" s="415" t="str">
        <f t="shared" si="269"/>
        <v>---</v>
      </c>
      <c r="AW729" s="415" t="str">
        <f t="shared" si="270"/>
        <v>---</v>
      </c>
      <c r="AX729" s="415" t="str">
        <f t="shared" si="271"/>
        <v>---</v>
      </c>
      <c r="AY729" s="415" t="str">
        <f>IFERROR(AH729*INDEX('تعرفه ها'!A:Z,MATCH("عوارض برق به ازاء هر کیلووات",'تعرفه ها'!$C:$C,0),MATCH(F729,'تعرفه ها'!$2:$2,0)),"---")</f>
        <v>---</v>
      </c>
      <c r="AZ729" s="415" t="str">
        <f t="shared" si="272"/>
        <v>---</v>
      </c>
      <c r="BA729" s="415" t="str">
        <f>IFERROR(ROUND(((AX729+AY729+AZ729)*INDEX('تعرفه ها'!A:Z,MATCH("هزینه نگهداری و تعمیرات شبکه برق",'تعرفه ها'!$C:$C,0),MATCH(F729,'تعرفه ها'!$2:$2,0))/100),0),"---")</f>
        <v>---</v>
      </c>
      <c r="BB729" s="415">
        <f>IFERROR(IF(P729="دیماندی",ROUND(AJ729*INDEX('تعرفه ها'!A:Z,MATCH(BB$1,'تعرفه ها'!$C:$C,0),MATCH(F729,'تعرفه ها'!$2:$2,0))*J729/30,0),0),"---")</f>
        <v>0</v>
      </c>
      <c r="BC729" s="415"/>
      <c r="BD729" s="54" t="str">
        <f>IFERROR(IF(INDEX('اطلاعات دوره'!A:Z,MATCH(G729,'اطلاعات دوره'!C:C,0),MATCH("برق",'اطلاعات دوره'!$1:$1,0))="دارد",ROUND(AX729*INDEX('تعرفه ها'!A:Z,MATCH("پیک فصلی برق",'تعرفه ها'!$C:$C,0),MATCH(F729,'تعرفه ها'!$2:$2,0))/100,0),0),"---")</f>
        <v>---</v>
      </c>
      <c r="BE729" s="415" t="str">
        <f>IFERROR(ROUND(((AX729+AY729+AZ729+BA729+BB729+BC729+BD729)*INDEX('تعرفه ها'!A:Z,MATCH("مالیات برق",'تعرفه ها'!$C:$C,0),MATCH(F729,'تعرفه ها'!$2:$2,0))/100),0),"---")</f>
        <v>---</v>
      </c>
      <c r="BF729" s="415" t="str">
        <f t="shared" si="273"/>
        <v>---</v>
      </c>
      <c r="BG729" s="415" t="str">
        <f t="shared" si="277"/>
        <v>---</v>
      </c>
      <c r="BH729" s="415" t="str">
        <f t="shared" si="274"/>
        <v>---</v>
      </c>
      <c r="BI729" s="54" t="str">
        <f t="shared" si="275"/>
        <v>---</v>
      </c>
      <c r="BJ729" s="55" t="str">
        <f t="shared" si="276"/>
        <v>---</v>
      </c>
      <c r="BK729" s="262"/>
      <c r="BL729" s="183" t="str">
        <f>IFERROR(IF(INDEX(پرداخت!A:AZ,MATCH(A729&amp;" - "&amp;"برق",پرداخت!$B:$B,0),MATCH(G729,پرداخت!$1:$1,0))="نشده","نشده","شده"),"---")</f>
        <v>---</v>
      </c>
      <c r="BN729" s="257"/>
      <c r="BO729" s="257"/>
      <c r="BP729" s="257"/>
      <c r="BQ729" s="257"/>
      <c r="BR729" s="257"/>
      <c r="BS729" s="257"/>
      <c r="BT729" s="257"/>
      <c r="BU729" s="257"/>
      <c r="BV729" s="257"/>
      <c r="BW729" s="257"/>
      <c r="BX729" s="257"/>
      <c r="BY729" s="257"/>
      <c r="BZ729" s="257"/>
      <c r="CA729" s="257"/>
      <c r="CB729" s="257"/>
      <c r="CC729" s="257"/>
      <c r="CD729" s="257"/>
      <c r="CE729" s="257"/>
      <c r="CF729" s="257"/>
      <c r="CG729" s="257"/>
      <c r="CH729"/>
      <c r="CI729"/>
      <c r="CJ729"/>
      <c r="CK729"/>
    </row>
    <row r="730" spans="1:89" ht="33.75" hidden="1">
      <c r="A730" s="170"/>
      <c r="B730" s="47">
        <f>IFERROR(INDEX('اطلاعات انشعابات شرکتها'!A:BB,MATCH(A730,'اطلاعات انشعابات شرکتها'!A:A,0),MATCH(B$1,'اطلاعات انشعابات شرکتها'!$1:$1,0)),0)</f>
        <v>0</v>
      </c>
      <c r="C730" s="48">
        <f>IFERROR(INDEX('اطلاعات انشعابات شرکتها'!A:BB,MATCH(A730,'اطلاعات انشعابات شرکتها'!A:A,0),MATCH(C$1,'اطلاعات انشعابات شرکتها'!$1:$1,0)),0)</f>
        <v>0</v>
      </c>
      <c r="D730" s="45"/>
      <c r="E730" s="171"/>
      <c r="F730" s="170"/>
      <c r="G730" s="188" t="str">
        <f t="shared" si="255"/>
        <v>/</v>
      </c>
      <c r="H730" s="188">
        <f>IFERROR(INDEX('اطلاعات دوره'!A:Z,MATCH(G730,'اطلاعات دوره'!C:C,0),MATCH(H$1,'اطلاعات دوره'!$1:$1,0)),0)</f>
        <v>0</v>
      </c>
      <c r="I730" s="188">
        <f>IFERROR(INDEX('اطلاعات دوره'!A:Z,MATCH(G730,'اطلاعات دوره'!C:C,0),MATCH(I$1,'اطلاعات دوره'!$1:$1,0)),0)</f>
        <v>0</v>
      </c>
      <c r="J730" s="188">
        <f>IFERROR(INDEX('اطلاعات دوره'!A:Z,MATCH(G730,'اطلاعات دوره'!C:C,0),MATCH(J$1,'اطلاعات دوره'!$1:$1,0)),0)</f>
        <v>0</v>
      </c>
      <c r="K730" s="265"/>
      <c r="L730" s="188" t="str">
        <f>IFERROR(INDEX('اطلاعات دوره'!A:Z,MATCH(G730,'اطلاعات دوره'!C:C,0)-1,MATCH("عنوان",'اطلاعات دوره'!$1:$1,0)),"---")</f>
        <v>---</v>
      </c>
      <c r="M730" s="188" t="str">
        <f t="shared" si="256"/>
        <v>----</v>
      </c>
      <c r="N730" s="188" t="str">
        <f t="shared" si="257"/>
        <v>-/</v>
      </c>
      <c r="O730" s="265"/>
      <c r="P730" s="188">
        <f>IFERROR(INDEX('اطلاعات انشعابات شرکتها'!A:BB,MATCH(A730,'اطلاعات انشعابات شرکتها'!A:A,0),MATCH(P$1,'اطلاعات انشعابات شرکتها'!$1:$1,0)),0)</f>
        <v>0</v>
      </c>
      <c r="Q730" s="188">
        <f>IFERROR(INDEX('اطلاعات انشعابات شرکتها'!A:BB,MATCH(A730,'اطلاعات انشعابات شرکتها'!A:A,0),MATCH(Q$1,'اطلاعات انشعابات شرکتها'!$1:$1,0)),0)</f>
        <v>0</v>
      </c>
      <c r="R730" s="188">
        <f>IFERROR(INDEX('اطلاعات انشعابات شرکتها'!A:BB,MATCH(A730,'اطلاعات انشعابات شرکتها'!A:A,0),MATCH(R$1,'اطلاعات انشعابات شرکتها'!$1:$1,0)),0)</f>
        <v>0</v>
      </c>
      <c r="S730" s="265"/>
      <c r="T730" s="188">
        <f>IFERROR(INDEX('قرائت کنتور'!A:AZ,MATCH(A730&amp;"-"&amp;T$1,'قرائت کنتور'!B:B,0),MATCH(G730,'قرائت کنتور'!$1:$1,0)),0)</f>
        <v>0</v>
      </c>
      <c r="U730" s="188">
        <f>IFERROR(INDEX('قرائت کنتور'!A:AZ,MATCH(A730&amp;"-"&amp;U$1,'قرائت کنتور'!B:B,0),MATCH(L730,'قرائت کنتور'!$1:$1,0)),0)</f>
        <v>0</v>
      </c>
      <c r="V730" s="188">
        <f>IFERROR(INDEX('قرائت کنتور'!A:AZ,MATCH(A730&amp;"-"&amp;U$1,'قرائت کنتور'!B:B,0),MATCH(G730,'قرائت کنتور'!$1:$1,0)),0)</f>
        <v>0</v>
      </c>
      <c r="W730" s="188">
        <f>IFERROR(INDEX('قرائت کنتور'!A:AZ,MATCH(A730&amp;"-"&amp;W$1,'قرائت کنتور'!B:B,0),MATCH(L730,'قرائت کنتور'!$1:$1,0)),0)</f>
        <v>0</v>
      </c>
      <c r="X730" s="188">
        <f>IFERROR(INDEX('قرائت کنتور'!A:AZ,MATCH(A730&amp;"-"&amp;W$1,'قرائت کنتور'!B:B,0),MATCH(G730,'قرائت کنتور'!$1:$1,0)),0)</f>
        <v>0</v>
      </c>
      <c r="Y730" s="188">
        <f>IFERROR(INDEX('قرائت کنتور'!A:AZ,MATCH(A730&amp;"-"&amp;Y$1,'قرائت کنتور'!B:B,0),MATCH(L730,'قرائت کنتور'!$1:$1,0)),0)</f>
        <v>0</v>
      </c>
      <c r="Z730" s="188">
        <f>IFERROR(INDEX('قرائت کنتور'!A:AZ,MATCH(A730&amp;"-"&amp;Y$1,'قرائت کنتور'!B:B,0),MATCH(G730,'قرائت کنتور'!$1:$1,0)),0)</f>
        <v>0</v>
      </c>
      <c r="AA730" s="188">
        <f>IFERROR(INDEX('قرائت کنتور'!A:AZ,MATCH(A730&amp;"-"&amp;AA$1,'قرائت کنتور'!B:B,0),MATCH(L730,'قرائت کنتور'!$1:$1,0)),0)</f>
        <v>0</v>
      </c>
      <c r="AB730" s="188">
        <f>IFERROR(INDEX('قرائت کنتور'!A:AZ,MATCH(A730&amp;"-"&amp;AA$1,'قرائت کنتور'!B:B,0),MATCH(G730,'قرائت کنتور'!$1:$1,0)),0)</f>
        <v>0</v>
      </c>
      <c r="AC730" s="265"/>
      <c r="AD730" s="188">
        <f t="shared" si="258"/>
        <v>0</v>
      </c>
      <c r="AE730" s="188">
        <f t="shared" si="259"/>
        <v>0</v>
      </c>
      <c r="AF730" s="188">
        <f t="shared" si="260"/>
        <v>0</v>
      </c>
      <c r="AG730" s="188">
        <f t="shared" si="261"/>
        <v>0</v>
      </c>
      <c r="AH730" s="188">
        <f t="shared" si="262"/>
        <v>0</v>
      </c>
      <c r="AI730" s="188">
        <f t="shared" si="263"/>
        <v>0</v>
      </c>
      <c r="AJ730" s="188" t="str">
        <f t="shared" si="264"/>
        <v>0</v>
      </c>
      <c r="AK730" s="265"/>
      <c r="AL730" s="254" t="str">
        <f t="shared" si="265"/>
        <v>---</v>
      </c>
      <c r="AM730" s="254" t="str">
        <f t="shared" si="266"/>
        <v>---</v>
      </c>
      <c r="AN730" s="265"/>
      <c r="AO730" s="188" t="str">
        <f>IFERROR(INDEX('تعرفه ها'!A:Z,MATCH(P730&amp;"-"&amp;AO$1,'تعرفه ها'!C:C,0),MATCH(F730,'تعرفه ها'!$2:$2,0),1),"---")</f>
        <v>---</v>
      </c>
      <c r="AP730" s="188" t="str">
        <f>IFERROR(INDEX('تعرفه ها'!A:Z,MATCH(P730&amp;"-"&amp;AP$1,'تعرفه ها'!C:C,0),MATCH(F730,'تعرفه ها'!$2:$2,0),1),"---")</f>
        <v>---</v>
      </c>
      <c r="AQ730" s="188" t="str">
        <f>IFERROR(INDEX('تعرفه ها'!A:Z,MATCH(P730&amp;"-"&amp;AQ$1,'تعرفه ها'!C:C,0),MATCH(F730,'تعرفه ها'!$2:$2,0),1),"---")</f>
        <v>---</v>
      </c>
      <c r="AR730" s="188" t="str">
        <f>IFERROR(INDEX('تعرفه ها'!A:Z,MATCH(P730&amp;"-"&amp;AR$1,'تعرفه ها'!C:C,0),MATCH(F730,'تعرفه ها'!$2:$2,0),1),"---")</f>
        <v>---</v>
      </c>
      <c r="AS730" s="265"/>
      <c r="AT730" s="415" t="str">
        <f t="shared" si="267"/>
        <v>---</v>
      </c>
      <c r="AU730" s="415" t="str">
        <f t="shared" si="268"/>
        <v>---</v>
      </c>
      <c r="AV730" s="415" t="str">
        <f t="shared" si="269"/>
        <v>---</v>
      </c>
      <c r="AW730" s="415" t="str">
        <f t="shared" si="270"/>
        <v>---</v>
      </c>
      <c r="AX730" s="415" t="str">
        <f t="shared" si="271"/>
        <v>---</v>
      </c>
      <c r="AY730" s="415" t="str">
        <f>IFERROR(AH730*INDEX('تعرفه ها'!A:Z,MATCH("عوارض برق به ازاء هر کیلووات",'تعرفه ها'!$C:$C,0),MATCH(F730,'تعرفه ها'!$2:$2,0)),"---")</f>
        <v>---</v>
      </c>
      <c r="AZ730" s="415" t="str">
        <f t="shared" si="272"/>
        <v>---</v>
      </c>
      <c r="BA730" s="415" t="str">
        <f>IFERROR(ROUND(((AX730+AY730+AZ730)*INDEX('تعرفه ها'!A:Z,MATCH("هزینه نگهداری و تعمیرات شبکه برق",'تعرفه ها'!$C:$C,0),MATCH(F730,'تعرفه ها'!$2:$2,0))/100),0),"---")</f>
        <v>---</v>
      </c>
      <c r="BB730" s="415">
        <f>IFERROR(IF(P730="دیماندی",ROUND(AJ730*INDEX('تعرفه ها'!A:Z,MATCH(BB$1,'تعرفه ها'!$C:$C,0),MATCH(F730,'تعرفه ها'!$2:$2,0))*J730/30,0),0),"---")</f>
        <v>0</v>
      </c>
      <c r="BC730" s="415"/>
      <c r="BD730" s="54" t="str">
        <f>IFERROR(IF(INDEX('اطلاعات دوره'!A:Z,MATCH(G730,'اطلاعات دوره'!C:C,0),MATCH("برق",'اطلاعات دوره'!$1:$1,0))="دارد",ROUND(AX730*INDEX('تعرفه ها'!A:Z,MATCH("پیک فصلی برق",'تعرفه ها'!$C:$C,0),MATCH(F730,'تعرفه ها'!$2:$2,0))/100,0),0),"---")</f>
        <v>---</v>
      </c>
      <c r="BE730" s="415" t="str">
        <f>IFERROR(ROUND(((AX730+AY730+AZ730+BA730+BB730+BC730+BD730)*INDEX('تعرفه ها'!A:Z,MATCH("مالیات برق",'تعرفه ها'!$C:$C,0),MATCH(F730,'تعرفه ها'!$2:$2,0))/100),0),"---")</f>
        <v>---</v>
      </c>
      <c r="BF730" s="415" t="str">
        <f t="shared" si="273"/>
        <v>---</v>
      </c>
      <c r="BG730" s="415" t="str">
        <f t="shared" si="277"/>
        <v>---</v>
      </c>
      <c r="BH730" s="415" t="str">
        <f t="shared" si="274"/>
        <v>---</v>
      </c>
      <c r="BI730" s="54" t="str">
        <f t="shared" si="275"/>
        <v>---</v>
      </c>
      <c r="BJ730" s="55" t="str">
        <f t="shared" si="276"/>
        <v>---</v>
      </c>
      <c r="BK730" s="262"/>
      <c r="BL730" s="183" t="str">
        <f>IFERROR(IF(INDEX(پرداخت!A:AZ,MATCH(A730&amp;" - "&amp;"برق",پرداخت!$B:$B,0),MATCH(G730,پرداخت!$1:$1,0))="نشده","نشده","شده"),"---")</f>
        <v>---</v>
      </c>
      <c r="BN730" s="257"/>
      <c r="BO730" s="257"/>
      <c r="BP730" s="257"/>
      <c r="BQ730" s="257"/>
      <c r="BR730" s="257"/>
      <c r="BS730" s="257"/>
      <c r="BT730" s="257"/>
      <c r="BU730" s="257"/>
      <c r="BV730" s="257"/>
      <c r="BW730" s="257"/>
      <c r="BX730" s="257"/>
      <c r="BY730" s="257"/>
      <c r="BZ730" s="257"/>
      <c r="CA730" s="257"/>
      <c r="CB730" s="257"/>
      <c r="CC730" s="257"/>
      <c r="CD730" s="257"/>
      <c r="CE730" s="257"/>
      <c r="CF730" s="257"/>
      <c r="CG730" s="257"/>
      <c r="CH730"/>
      <c r="CI730"/>
      <c r="CJ730"/>
      <c r="CK730"/>
    </row>
    <row r="731" spans="1:89" ht="33.75" hidden="1">
      <c r="A731" s="170"/>
      <c r="B731" s="47">
        <f>IFERROR(INDEX('اطلاعات انشعابات شرکتها'!A:BB,MATCH(A731,'اطلاعات انشعابات شرکتها'!A:A,0),MATCH(B$1,'اطلاعات انشعابات شرکتها'!$1:$1,0)),0)</f>
        <v>0</v>
      </c>
      <c r="C731" s="48">
        <f>IFERROR(INDEX('اطلاعات انشعابات شرکتها'!A:BB,MATCH(A731,'اطلاعات انشعابات شرکتها'!A:A,0),MATCH(C$1,'اطلاعات انشعابات شرکتها'!$1:$1,0)),0)</f>
        <v>0</v>
      </c>
      <c r="D731" s="45"/>
      <c r="E731" s="171"/>
      <c r="F731" s="170"/>
      <c r="G731" s="188" t="str">
        <f t="shared" si="255"/>
        <v>/</v>
      </c>
      <c r="H731" s="188">
        <f>IFERROR(INDEX('اطلاعات دوره'!A:Z,MATCH(G731,'اطلاعات دوره'!C:C,0),MATCH(H$1,'اطلاعات دوره'!$1:$1,0)),0)</f>
        <v>0</v>
      </c>
      <c r="I731" s="188">
        <f>IFERROR(INDEX('اطلاعات دوره'!A:Z,MATCH(G731,'اطلاعات دوره'!C:C,0),MATCH(I$1,'اطلاعات دوره'!$1:$1,0)),0)</f>
        <v>0</v>
      </c>
      <c r="J731" s="188">
        <f>IFERROR(INDEX('اطلاعات دوره'!A:Z,MATCH(G731,'اطلاعات دوره'!C:C,0),MATCH(J$1,'اطلاعات دوره'!$1:$1,0)),0)</f>
        <v>0</v>
      </c>
      <c r="K731" s="265"/>
      <c r="L731" s="188" t="str">
        <f>IFERROR(INDEX('اطلاعات دوره'!A:Z,MATCH(G731,'اطلاعات دوره'!C:C,0)-1,MATCH("عنوان",'اطلاعات دوره'!$1:$1,0)),"---")</f>
        <v>---</v>
      </c>
      <c r="M731" s="188" t="str">
        <f t="shared" si="256"/>
        <v>----</v>
      </c>
      <c r="N731" s="188" t="str">
        <f t="shared" si="257"/>
        <v>-/</v>
      </c>
      <c r="O731" s="265"/>
      <c r="P731" s="188">
        <f>IFERROR(INDEX('اطلاعات انشعابات شرکتها'!A:BB,MATCH(A731,'اطلاعات انشعابات شرکتها'!A:A,0),MATCH(P$1,'اطلاعات انشعابات شرکتها'!$1:$1,0)),0)</f>
        <v>0</v>
      </c>
      <c r="Q731" s="188">
        <f>IFERROR(INDEX('اطلاعات انشعابات شرکتها'!A:BB,MATCH(A731,'اطلاعات انشعابات شرکتها'!A:A,0),MATCH(Q$1,'اطلاعات انشعابات شرکتها'!$1:$1,0)),0)</f>
        <v>0</v>
      </c>
      <c r="R731" s="188">
        <f>IFERROR(INDEX('اطلاعات انشعابات شرکتها'!A:BB,MATCH(A731,'اطلاعات انشعابات شرکتها'!A:A,0),MATCH(R$1,'اطلاعات انشعابات شرکتها'!$1:$1,0)),0)</f>
        <v>0</v>
      </c>
      <c r="S731" s="265"/>
      <c r="T731" s="188">
        <f>IFERROR(INDEX('قرائت کنتور'!A:AZ,MATCH(A731&amp;"-"&amp;T$1,'قرائت کنتور'!B:B,0),MATCH(G731,'قرائت کنتور'!$1:$1,0)),0)</f>
        <v>0</v>
      </c>
      <c r="U731" s="188">
        <f>IFERROR(INDEX('قرائت کنتور'!A:AZ,MATCH(A731&amp;"-"&amp;U$1,'قرائت کنتور'!B:B,0),MATCH(L731,'قرائت کنتور'!$1:$1,0)),0)</f>
        <v>0</v>
      </c>
      <c r="V731" s="188">
        <f>IFERROR(INDEX('قرائت کنتور'!A:AZ,MATCH(A731&amp;"-"&amp;U$1,'قرائت کنتور'!B:B,0),MATCH(G731,'قرائت کنتور'!$1:$1,0)),0)</f>
        <v>0</v>
      </c>
      <c r="W731" s="188">
        <f>IFERROR(INDEX('قرائت کنتور'!A:AZ,MATCH(A731&amp;"-"&amp;W$1,'قرائت کنتور'!B:B,0),MATCH(L731,'قرائت کنتور'!$1:$1,0)),0)</f>
        <v>0</v>
      </c>
      <c r="X731" s="188">
        <f>IFERROR(INDEX('قرائت کنتور'!A:AZ,MATCH(A731&amp;"-"&amp;W$1,'قرائت کنتور'!B:B,0),MATCH(G731,'قرائت کنتور'!$1:$1,0)),0)</f>
        <v>0</v>
      </c>
      <c r="Y731" s="188">
        <f>IFERROR(INDEX('قرائت کنتور'!A:AZ,MATCH(A731&amp;"-"&amp;Y$1,'قرائت کنتور'!B:B,0),MATCH(L731,'قرائت کنتور'!$1:$1,0)),0)</f>
        <v>0</v>
      </c>
      <c r="Z731" s="188">
        <f>IFERROR(INDEX('قرائت کنتور'!A:AZ,MATCH(A731&amp;"-"&amp;Y$1,'قرائت کنتور'!B:B,0),MATCH(G731,'قرائت کنتور'!$1:$1,0)),0)</f>
        <v>0</v>
      </c>
      <c r="AA731" s="188">
        <f>IFERROR(INDEX('قرائت کنتور'!A:AZ,MATCH(A731&amp;"-"&amp;AA$1,'قرائت کنتور'!B:B,0),MATCH(L731,'قرائت کنتور'!$1:$1,0)),0)</f>
        <v>0</v>
      </c>
      <c r="AB731" s="188">
        <f>IFERROR(INDEX('قرائت کنتور'!A:AZ,MATCH(A731&amp;"-"&amp;AA$1,'قرائت کنتور'!B:B,0),MATCH(G731,'قرائت کنتور'!$1:$1,0)),0)</f>
        <v>0</v>
      </c>
      <c r="AC731" s="265"/>
      <c r="AD731" s="188">
        <f t="shared" si="258"/>
        <v>0</v>
      </c>
      <c r="AE731" s="188">
        <f t="shared" si="259"/>
        <v>0</v>
      </c>
      <c r="AF731" s="188">
        <f t="shared" si="260"/>
        <v>0</v>
      </c>
      <c r="AG731" s="188">
        <f t="shared" si="261"/>
        <v>0</v>
      </c>
      <c r="AH731" s="188">
        <f t="shared" si="262"/>
        <v>0</v>
      </c>
      <c r="AI731" s="188">
        <f t="shared" si="263"/>
        <v>0</v>
      </c>
      <c r="AJ731" s="188" t="str">
        <f t="shared" si="264"/>
        <v>0</v>
      </c>
      <c r="AK731" s="265"/>
      <c r="AL731" s="254" t="str">
        <f t="shared" si="265"/>
        <v>---</v>
      </c>
      <c r="AM731" s="254" t="str">
        <f t="shared" si="266"/>
        <v>---</v>
      </c>
      <c r="AN731" s="265"/>
      <c r="AO731" s="188" t="str">
        <f>IFERROR(INDEX('تعرفه ها'!A:Z,MATCH(P731&amp;"-"&amp;AO$1,'تعرفه ها'!C:C,0),MATCH(F731,'تعرفه ها'!$2:$2,0),1),"---")</f>
        <v>---</v>
      </c>
      <c r="AP731" s="188" t="str">
        <f>IFERROR(INDEX('تعرفه ها'!A:Z,MATCH(P731&amp;"-"&amp;AP$1,'تعرفه ها'!C:C,0),MATCH(F731,'تعرفه ها'!$2:$2,0),1),"---")</f>
        <v>---</v>
      </c>
      <c r="AQ731" s="188" t="str">
        <f>IFERROR(INDEX('تعرفه ها'!A:Z,MATCH(P731&amp;"-"&amp;AQ$1,'تعرفه ها'!C:C,0),MATCH(F731,'تعرفه ها'!$2:$2,0),1),"---")</f>
        <v>---</v>
      </c>
      <c r="AR731" s="188" t="str">
        <f>IFERROR(INDEX('تعرفه ها'!A:Z,MATCH(P731&amp;"-"&amp;AR$1,'تعرفه ها'!C:C,0),MATCH(F731,'تعرفه ها'!$2:$2,0),1),"---")</f>
        <v>---</v>
      </c>
      <c r="AS731" s="265"/>
      <c r="AT731" s="415" t="str">
        <f t="shared" si="267"/>
        <v>---</v>
      </c>
      <c r="AU731" s="415" t="str">
        <f t="shared" si="268"/>
        <v>---</v>
      </c>
      <c r="AV731" s="415" t="str">
        <f t="shared" si="269"/>
        <v>---</v>
      </c>
      <c r="AW731" s="415" t="str">
        <f t="shared" si="270"/>
        <v>---</v>
      </c>
      <c r="AX731" s="415" t="str">
        <f t="shared" si="271"/>
        <v>---</v>
      </c>
      <c r="AY731" s="415" t="str">
        <f>IFERROR(AH731*INDEX('تعرفه ها'!A:Z,MATCH("عوارض برق به ازاء هر کیلووات",'تعرفه ها'!$C:$C,0),MATCH(F731,'تعرفه ها'!$2:$2,0)),"---")</f>
        <v>---</v>
      </c>
      <c r="AZ731" s="415" t="str">
        <f t="shared" si="272"/>
        <v>---</v>
      </c>
      <c r="BA731" s="415" t="str">
        <f>IFERROR(ROUND(((AX731+AY731+AZ731)*INDEX('تعرفه ها'!A:Z,MATCH("هزینه نگهداری و تعمیرات شبکه برق",'تعرفه ها'!$C:$C,0),MATCH(F731,'تعرفه ها'!$2:$2,0))/100),0),"---")</f>
        <v>---</v>
      </c>
      <c r="BB731" s="415">
        <f>IFERROR(IF(P731="دیماندی",ROUND(AJ731*INDEX('تعرفه ها'!A:Z,MATCH(BB$1,'تعرفه ها'!$C:$C,0),MATCH(F731,'تعرفه ها'!$2:$2,0))*J731/30,0),0),"---")</f>
        <v>0</v>
      </c>
      <c r="BC731" s="415"/>
      <c r="BD731" s="54" t="str">
        <f>IFERROR(IF(INDEX('اطلاعات دوره'!A:Z,MATCH(G731,'اطلاعات دوره'!C:C,0),MATCH("برق",'اطلاعات دوره'!$1:$1,0))="دارد",ROUND(AX731*INDEX('تعرفه ها'!A:Z,MATCH("پیک فصلی برق",'تعرفه ها'!$C:$C,0),MATCH(F731,'تعرفه ها'!$2:$2,0))/100,0),0),"---")</f>
        <v>---</v>
      </c>
      <c r="BE731" s="415" t="str">
        <f>IFERROR(ROUND(((AX731+AY731+AZ731+BA731+BB731+BC731+BD731)*INDEX('تعرفه ها'!A:Z,MATCH("مالیات برق",'تعرفه ها'!$C:$C,0),MATCH(F731,'تعرفه ها'!$2:$2,0))/100),0),"---")</f>
        <v>---</v>
      </c>
      <c r="BF731" s="415" t="str">
        <f t="shared" si="273"/>
        <v>---</v>
      </c>
      <c r="BG731" s="415" t="str">
        <f t="shared" si="277"/>
        <v>---</v>
      </c>
      <c r="BH731" s="415" t="str">
        <f t="shared" si="274"/>
        <v>---</v>
      </c>
      <c r="BI731" s="54" t="str">
        <f t="shared" si="275"/>
        <v>---</v>
      </c>
      <c r="BJ731" s="55" t="str">
        <f t="shared" si="276"/>
        <v>---</v>
      </c>
      <c r="BK731" s="262"/>
      <c r="BL731" s="183" t="str">
        <f>IFERROR(IF(INDEX(پرداخت!A:AZ,MATCH(A731&amp;" - "&amp;"برق",پرداخت!$B:$B,0),MATCH(G731,پرداخت!$1:$1,0))="نشده","نشده","شده"),"---")</f>
        <v>---</v>
      </c>
      <c r="BN731" s="257"/>
      <c r="BO731" s="257"/>
      <c r="BP731" s="257"/>
      <c r="BQ731" s="257"/>
      <c r="BR731" s="257"/>
      <c r="BS731" s="257"/>
      <c r="BT731" s="257"/>
      <c r="BU731" s="257"/>
      <c r="BV731" s="257"/>
      <c r="BW731" s="257"/>
      <c r="BX731" s="257"/>
      <c r="BY731" s="257"/>
      <c r="BZ731" s="257"/>
      <c r="CA731" s="257"/>
      <c r="CB731" s="257"/>
      <c r="CC731" s="257"/>
      <c r="CD731" s="257"/>
      <c r="CE731" s="257"/>
      <c r="CF731" s="257"/>
      <c r="CG731" s="257"/>
      <c r="CH731"/>
      <c r="CI731"/>
      <c r="CJ731"/>
      <c r="CK731"/>
    </row>
    <row r="732" spans="1:89" ht="33.75" hidden="1">
      <c r="A732" s="170"/>
      <c r="B732" s="47">
        <f>IFERROR(INDEX('اطلاعات انشعابات شرکتها'!A:BB,MATCH(A732,'اطلاعات انشعابات شرکتها'!A:A,0),MATCH(B$1,'اطلاعات انشعابات شرکتها'!$1:$1,0)),0)</f>
        <v>0</v>
      </c>
      <c r="C732" s="48">
        <f>IFERROR(INDEX('اطلاعات انشعابات شرکتها'!A:BB,MATCH(A732,'اطلاعات انشعابات شرکتها'!A:A,0),MATCH(C$1,'اطلاعات انشعابات شرکتها'!$1:$1,0)),0)</f>
        <v>0</v>
      </c>
      <c r="D732" s="45"/>
      <c r="E732" s="171"/>
      <c r="F732" s="170"/>
      <c r="G732" s="188" t="str">
        <f t="shared" si="255"/>
        <v>/</v>
      </c>
      <c r="H732" s="188">
        <f>IFERROR(INDEX('اطلاعات دوره'!A:Z,MATCH(G732,'اطلاعات دوره'!C:C,0),MATCH(H$1,'اطلاعات دوره'!$1:$1,0)),0)</f>
        <v>0</v>
      </c>
      <c r="I732" s="188">
        <f>IFERROR(INDEX('اطلاعات دوره'!A:Z,MATCH(G732,'اطلاعات دوره'!C:C,0),MATCH(I$1,'اطلاعات دوره'!$1:$1,0)),0)</f>
        <v>0</v>
      </c>
      <c r="J732" s="188">
        <f>IFERROR(INDEX('اطلاعات دوره'!A:Z,MATCH(G732,'اطلاعات دوره'!C:C,0),MATCH(J$1,'اطلاعات دوره'!$1:$1,0)),0)</f>
        <v>0</v>
      </c>
      <c r="K732" s="265"/>
      <c r="L732" s="188" t="str">
        <f>IFERROR(INDEX('اطلاعات دوره'!A:Z,MATCH(G732,'اطلاعات دوره'!C:C,0)-1,MATCH("عنوان",'اطلاعات دوره'!$1:$1,0)),"---")</f>
        <v>---</v>
      </c>
      <c r="M732" s="188" t="str">
        <f t="shared" si="256"/>
        <v>----</v>
      </c>
      <c r="N732" s="188" t="str">
        <f t="shared" si="257"/>
        <v>-/</v>
      </c>
      <c r="O732" s="265"/>
      <c r="P732" s="188">
        <f>IFERROR(INDEX('اطلاعات انشعابات شرکتها'!A:BB,MATCH(A732,'اطلاعات انشعابات شرکتها'!A:A,0),MATCH(P$1,'اطلاعات انشعابات شرکتها'!$1:$1,0)),0)</f>
        <v>0</v>
      </c>
      <c r="Q732" s="188">
        <f>IFERROR(INDEX('اطلاعات انشعابات شرکتها'!A:BB,MATCH(A732,'اطلاعات انشعابات شرکتها'!A:A,0),MATCH(Q$1,'اطلاعات انشعابات شرکتها'!$1:$1,0)),0)</f>
        <v>0</v>
      </c>
      <c r="R732" s="188">
        <f>IFERROR(INDEX('اطلاعات انشعابات شرکتها'!A:BB,MATCH(A732,'اطلاعات انشعابات شرکتها'!A:A,0),MATCH(R$1,'اطلاعات انشعابات شرکتها'!$1:$1,0)),0)</f>
        <v>0</v>
      </c>
      <c r="S732" s="265"/>
      <c r="T732" s="188">
        <f>IFERROR(INDEX('قرائت کنتور'!A:AZ,MATCH(A732&amp;"-"&amp;T$1,'قرائت کنتور'!B:B,0),MATCH(G732,'قرائت کنتور'!$1:$1,0)),0)</f>
        <v>0</v>
      </c>
      <c r="U732" s="188">
        <f>IFERROR(INDEX('قرائت کنتور'!A:AZ,MATCH(A732&amp;"-"&amp;U$1,'قرائت کنتور'!B:B,0),MATCH(L732,'قرائت کنتور'!$1:$1,0)),0)</f>
        <v>0</v>
      </c>
      <c r="V732" s="188">
        <f>IFERROR(INDEX('قرائت کنتور'!A:AZ,MATCH(A732&amp;"-"&amp;U$1,'قرائت کنتور'!B:B,0),MATCH(G732,'قرائت کنتور'!$1:$1,0)),0)</f>
        <v>0</v>
      </c>
      <c r="W732" s="188">
        <f>IFERROR(INDEX('قرائت کنتور'!A:AZ,MATCH(A732&amp;"-"&amp;W$1,'قرائت کنتور'!B:B,0),MATCH(L732,'قرائت کنتور'!$1:$1,0)),0)</f>
        <v>0</v>
      </c>
      <c r="X732" s="188">
        <f>IFERROR(INDEX('قرائت کنتور'!A:AZ,MATCH(A732&amp;"-"&amp;W$1,'قرائت کنتور'!B:B,0),MATCH(G732,'قرائت کنتور'!$1:$1,0)),0)</f>
        <v>0</v>
      </c>
      <c r="Y732" s="188">
        <f>IFERROR(INDEX('قرائت کنتور'!A:AZ,MATCH(A732&amp;"-"&amp;Y$1,'قرائت کنتور'!B:B,0),MATCH(L732,'قرائت کنتور'!$1:$1,0)),0)</f>
        <v>0</v>
      </c>
      <c r="Z732" s="188">
        <f>IFERROR(INDEX('قرائت کنتور'!A:AZ,MATCH(A732&amp;"-"&amp;Y$1,'قرائت کنتور'!B:B,0),MATCH(G732,'قرائت کنتور'!$1:$1,0)),0)</f>
        <v>0</v>
      </c>
      <c r="AA732" s="188">
        <f>IFERROR(INDEX('قرائت کنتور'!A:AZ,MATCH(A732&amp;"-"&amp;AA$1,'قرائت کنتور'!B:B,0),MATCH(L732,'قرائت کنتور'!$1:$1,0)),0)</f>
        <v>0</v>
      </c>
      <c r="AB732" s="188">
        <f>IFERROR(INDEX('قرائت کنتور'!A:AZ,MATCH(A732&amp;"-"&amp;AA$1,'قرائت کنتور'!B:B,0),MATCH(G732,'قرائت کنتور'!$1:$1,0)),0)</f>
        <v>0</v>
      </c>
      <c r="AC732" s="265"/>
      <c r="AD732" s="188">
        <f t="shared" si="258"/>
        <v>0</v>
      </c>
      <c r="AE732" s="188">
        <f t="shared" si="259"/>
        <v>0</v>
      </c>
      <c r="AF732" s="188">
        <f t="shared" si="260"/>
        <v>0</v>
      </c>
      <c r="AG732" s="188">
        <f t="shared" si="261"/>
        <v>0</v>
      </c>
      <c r="AH732" s="188">
        <f t="shared" si="262"/>
        <v>0</v>
      </c>
      <c r="AI732" s="188">
        <f t="shared" si="263"/>
        <v>0</v>
      </c>
      <c r="AJ732" s="188" t="str">
        <f t="shared" si="264"/>
        <v>0</v>
      </c>
      <c r="AK732" s="265"/>
      <c r="AL732" s="254" t="str">
        <f t="shared" si="265"/>
        <v>---</v>
      </c>
      <c r="AM732" s="254" t="str">
        <f t="shared" si="266"/>
        <v>---</v>
      </c>
      <c r="AN732" s="265"/>
      <c r="AO732" s="188" t="str">
        <f>IFERROR(INDEX('تعرفه ها'!A:Z,MATCH(P732&amp;"-"&amp;AO$1,'تعرفه ها'!C:C,0),MATCH(F732,'تعرفه ها'!$2:$2,0),1),"---")</f>
        <v>---</v>
      </c>
      <c r="AP732" s="188" t="str">
        <f>IFERROR(INDEX('تعرفه ها'!A:Z,MATCH(P732&amp;"-"&amp;AP$1,'تعرفه ها'!C:C,0),MATCH(F732,'تعرفه ها'!$2:$2,0),1),"---")</f>
        <v>---</v>
      </c>
      <c r="AQ732" s="188" t="str">
        <f>IFERROR(INDEX('تعرفه ها'!A:Z,MATCH(P732&amp;"-"&amp;AQ$1,'تعرفه ها'!C:C,0),MATCH(F732,'تعرفه ها'!$2:$2,0),1),"---")</f>
        <v>---</v>
      </c>
      <c r="AR732" s="188" t="str">
        <f>IFERROR(INDEX('تعرفه ها'!A:Z,MATCH(P732&amp;"-"&amp;AR$1,'تعرفه ها'!C:C,0),MATCH(F732,'تعرفه ها'!$2:$2,0),1),"---")</f>
        <v>---</v>
      </c>
      <c r="AS732" s="265"/>
      <c r="AT732" s="415" t="str">
        <f t="shared" si="267"/>
        <v>---</v>
      </c>
      <c r="AU732" s="415" t="str">
        <f t="shared" si="268"/>
        <v>---</v>
      </c>
      <c r="AV732" s="415" t="str">
        <f t="shared" si="269"/>
        <v>---</v>
      </c>
      <c r="AW732" s="415" t="str">
        <f t="shared" si="270"/>
        <v>---</v>
      </c>
      <c r="AX732" s="415" t="str">
        <f t="shared" si="271"/>
        <v>---</v>
      </c>
      <c r="AY732" s="415" t="str">
        <f>IFERROR(AH732*INDEX('تعرفه ها'!A:Z,MATCH("عوارض برق به ازاء هر کیلووات",'تعرفه ها'!$C:$C,0),MATCH(F732,'تعرفه ها'!$2:$2,0)),"---")</f>
        <v>---</v>
      </c>
      <c r="AZ732" s="415" t="str">
        <f t="shared" si="272"/>
        <v>---</v>
      </c>
      <c r="BA732" s="415" t="str">
        <f>IFERROR(ROUND(((AX732+AY732+AZ732)*INDEX('تعرفه ها'!A:Z,MATCH("هزینه نگهداری و تعمیرات شبکه برق",'تعرفه ها'!$C:$C,0),MATCH(F732,'تعرفه ها'!$2:$2,0))/100),0),"---")</f>
        <v>---</v>
      </c>
      <c r="BB732" s="415">
        <f>IFERROR(IF(P732="دیماندی",ROUND(AJ732*INDEX('تعرفه ها'!A:Z,MATCH(BB$1,'تعرفه ها'!$C:$C,0),MATCH(F732,'تعرفه ها'!$2:$2,0))*J732/30,0),0),"---")</f>
        <v>0</v>
      </c>
      <c r="BC732" s="415"/>
      <c r="BD732" s="54" t="str">
        <f>IFERROR(IF(INDEX('اطلاعات دوره'!A:Z,MATCH(G732,'اطلاعات دوره'!C:C,0),MATCH("برق",'اطلاعات دوره'!$1:$1,0))="دارد",ROUND(AX732*INDEX('تعرفه ها'!A:Z,MATCH("پیک فصلی برق",'تعرفه ها'!$C:$C,0),MATCH(F732,'تعرفه ها'!$2:$2,0))/100,0),0),"---")</f>
        <v>---</v>
      </c>
      <c r="BE732" s="415" t="str">
        <f>IFERROR(ROUND(((AX732+AY732+AZ732+BA732+BB732+BC732+BD732)*INDEX('تعرفه ها'!A:Z,MATCH("مالیات برق",'تعرفه ها'!$C:$C,0),MATCH(F732,'تعرفه ها'!$2:$2,0))/100),0),"---")</f>
        <v>---</v>
      </c>
      <c r="BF732" s="415" t="str">
        <f t="shared" si="273"/>
        <v>---</v>
      </c>
      <c r="BG732" s="415" t="str">
        <f t="shared" si="277"/>
        <v>---</v>
      </c>
      <c r="BH732" s="415" t="str">
        <f t="shared" si="274"/>
        <v>---</v>
      </c>
      <c r="BI732" s="54" t="str">
        <f t="shared" si="275"/>
        <v>---</v>
      </c>
      <c r="BJ732" s="55" t="str">
        <f t="shared" si="276"/>
        <v>---</v>
      </c>
      <c r="BK732" s="262"/>
      <c r="BL732" s="183" t="str">
        <f>IFERROR(IF(INDEX(پرداخت!A:AZ,MATCH(A732&amp;" - "&amp;"برق",پرداخت!$B:$B,0),MATCH(G732,پرداخت!$1:$1,0))="نشده","نشده","شده"),"---")</f>
        <v>---</v>
      </c>
      <c r="BN732" s="257"/>
      <c r="BO732" s="257"/>
      <c r="BP732" s="257"/>
      <c r="BQ732" s="257"/>
      <c r="BR732" s="257"/>
      <c r="BS732" s="257"/>
      <c r="BT732" s="257"/>
      <c r="BU732" s="257"/>
      <c r="BV732" s="257"/>
      <c r="BW732" s="257"/>
      <c r="BX732" s="257"/>
      <c r="BY732" s="257"/>
      <c r="BZ732" s="257"/>
      <c r="CA732" s="257"/>
      <c r="CB732" s="257"/>
      <c r="CC732" s="257"/>
      <c r="CD732" s="257"/>
      <c r="CE732" s="257"/>
      <c r="CF732" s="257"/>
      <c r="CG732" s="257"/>
      <c r="CH732"/>
      <c r="CI732"/>
      <c r="CJ732"/>
      <c r="CK732"/>
    </row>
    <row r="733" spans="1:89" ht="33.75" hidden="1">
      <c r="A733" s="170"/>
      <c r="B733" s="47">
        <f>IFERROR(INDEX('اطلاعات انشعابات شرکتها'!A:BB,MATCH(A733,'اطلاعات انشعابات شرکتها'!A:A,0),MATCH(B$1,'اطلاعات انشعابات شرکتها'!$1:$1,0)),0)</f>
        <v>0</v>
      </c>
      <c r="C733" s="48">
        <f>IFERROR(INDEX('اطلاعات انشعابات شرکتها'!A:BB,MATCH(A733,'اطلاعات انشعابات شرکتها'!A:A,0),MATCH(C$1,'اطلاعات انشعابات شرکتها'!$1:$1,0)),0)</f>
        <v>0</v>
      </c>
      <c r="D733" s="45"/>
      <c r="E733" s="171"/>
      <c r="F733" s="170"/>
      <c r="G733" s="188" t="str">
        <f t="shared" si="255"/>
        <v>/</v>
      </c>
      <c r="H733" s="188">
        <f>IFERROR(INDEX('اطلاعات دوره'!A:Z,MATCH(G733,'اطلاعات دوره'!C:C,0),MATCH(H$1,'اطلاعات دوره'!$1:$1,0)),0)</f>
        <v>0</v>
      </c>
      <c r="I733" s="188">
        <f>IFERROR(INDEX('اطلاعات دوره'!A:Z,MATCH(G733,'اطلاعات دوره'!C:C,0),MATCH(I$1,'اطلاعات دوره'!$1:$1,0)),0)</f>
        <v>0</v>
      </c>
      <c r="J733" s="188">
        <f>IFERROR(INDEX('اطلاعات دوره'!A:Z,MATCH(G733,'اطلاعات دوره'!C:C,0),MATCH(J$1,'اطلاعات دوره'!$1:$1,0)),0)</f>
        <v>0</v>
      </c>
      <c r="K733" s="265"/>
      <c r="L733" s="188" t="str">
        <f>IFERROR(INDEX('اطلاعات دوره'!A:Z,MATCH(G733,'اطلاعات دوره'!C:C,0)-1,MATCH("عنوان",'اطلاعات دوره'!$1:$1,0)),"---")</f>
        <v>---</v>
      </c>
      <c r="M733" s="188" t="str">
        <f t="shared" si="256"/>
        <v>----</v>
      </c>
      <c r="N733" s="188" t="str">
        <f t="shared" si="257"/>
        <v>-/</v>
      </c>
      <c r="O733" s="265"/>
      <c r="P733" s="188">
        <f>IFERROR(INDEX('اطلاعات انشعابات شرکتها'!A:BB,MATCH(A733,'اطلاعات انشعابات شرکتها'!A:A,0),MATCH(P$1,'اطلاعات انشعابات شرکتها'!$1:$1,0)),0)</f>
        <v>0</v>
      </c>
      <c r="Q733" s="188">
        <f>IFERROR(INDEX('اطلاعات انشعابات شرکتها'!A:BB,MATCH(A733,'اطلاعات انشعابات شرکتها'!A:A,0),MATCH(Q$1,'اطلاعات انشعابات شرکتها'!$1:$1,0)),0)</f>
        <v>0</v>
      </c>
      <c r="R733" s="188">
        <f>IFERROR(INDEX('اطلاعات انشعابات شرکتها'!A:BB,MATCH(A733,'اطلاعات انشعابات شرکتها'!A:A,0),MATCH(R$1,'اطلاعات انشعابات شرکتها'!$1:$1,0)),0)</f>
        <v>0</v>
      </c>
      <c r="S733" s="265"/>
      <c r="T733" s="188">
        <f>IFERROR(INDEX('قرائت کنتور'!A:AZ,MATCH(A733&amp;"-"&amp;T$1,'قرائت کنتور'!B:B,0),MATCH(G733,'قرائت کنتور'!$1:$1,0)),0)</f>
        <v>0</v>
      </c>
      <c r="U733" s="188">
        <f>IFERROR(INDEX('قرائت کنتور'!A:AZ,MATCH(A733&amp;"-"&amp;U$1,'قرائت کنتور'!B:B,0),MATCH(L733,'قرائت کنتور'!$1:$1,0)),0)</f>
        <v>0</v>
      </c>
      <c r="V733" s="188">
        <f>IFERROR(INDEX('قرائت کنتور'!A:AZ,MATCH(A733&amp;"-"&amp;U$1,'قرائت کنتور'!B:B,0),MATCH(G733,'قرائت کنتور'!$1:$1,0)),0)</f>
        <v>0</v>
      </c>
      <c r="W733" s="188">
        <f>IFERROR(INDEX('قرائت کنتور'!A:AZ,MATCH(A733&amp;"-"&amp;W$1,'قرائت کنتور'!B:B,0),MATCH(L733,'قرائت کنتور'!$1:$1,0)),0)</f>
        <v>0</v>
      </c>
      <c r="X733" s="188">
        <f>IFERROR(INDEX('قرائت کنتور'!A:AZ,MATCH(A733&amp;"-"&amp;W$1,'قرائت کنتور'!B:B,0),MATCH(G733,'قرائت کنتور'!$1:$1,0)),0)</f>
        <v>0</v>
      </c>
      <c r="Y733" s="188">
        <f>IFERROR(INDEX('قرائت کنتور'!A:AZ,MATCH(A733&amp;"-"&amp;Y$1,'قرائت کنتور'!B:B,0),MATCH(L733,'قرائت کنتور'!$1:$1,0)),0)</f>
        <v>0</v>
      </c>
      <c r="Z733" s="188">
        <f>IFERROR(INDEX('قرائت کنتور'!A:AZ,MATCH(A733&amp;"-"&amp;Y$1,'قرائت کنتور'!B:B,0),MATCH(G733,'قرائت کنتور'!$1:$1,0)),0)</f>
        <v>0</v>
      </c>
      <c r="AA733" s="188">
        <f>IFERROR(INDEX('قرائت کنتور'!A:AZ,MATCH(A733&amp;"-"&amp;AA$1,'قرائت کنتور'!B:B,0),MATCH(L733,'قرائت کنتور'!$1:$1,0)),0)</f>
        <v>0</v>
      </c>
      <c r="AB733" s="188">
        <f>IFERROR(INDEX('قرائت کنتور'!A:AZ,MATCH(A733&amp;"-"&amp;AA$1,'قرائت کنتور'!B:B,0),MATCH(G733,'قرائت کنتور'!$1:$1,0)),0)</f>
        <v>0</v>
      </c>
      <c r="AC733" s="265"/>
      <c r="AD733" s="188">
        <f t="shared" si="258"/>
        <v>0</v>
      </c>
      <c r="AE733" s="188">
        <f t="shared" si="259"/>
        <v>0</v>
      </c>
      <c r="AF733" s="188">
        <f t="shared" si="260"/>
        <v>0</v>
      </c>
      <c r="AG733" s="188">
        <f t="shared" si="261"/>
        <v>0</v>
      </c>
      <c r="AH733" s="188">
        <f t="shared" si="262"/>
        <v>0</v>
      </c>
      <c r="AI733" s="188">
        <f t="shared" si="263"/>
        <v>0</v>
      </c>
      <c r="AJ733" s="188" t="str">
        <f t="shared" si="264"/>
        <v>0</v>
      </c>
      <c r="AK733" s="265"/>
      <c r="AL733" s="254" t="str">
        <f t="shared" si="265"/>
        <v>---</v>
      </c>
      <c r="AM733" s="254" t="str">
        <f t="shared" si="266"/>
        <v>---</v>
      </c>
      <c r="AN733" s="265"/>
      <c r="AO733" s="188" t="str">
        <f>IFERROR(INDEX('تعرفه ها'!A:Z,MATCH(P733&amp;"-"&amp;AO$1,'تعرفه ها'!C:C,0),MATCH(F733,'تعرفه ها'!$2:$2,0),1),"---")</f>
        <v>---</v>
      </c>
      <c r="AP733" s="188" t="str">
        <f>IFERROR(INDEX('تعرفه ها'!A:Z,MATCH(P733&amp;"-"&amp;AP$1,'تعرفه ها'!C:C,0),MATCH(F733,'تعرفه ها'!$2:$2,0),1),"---")</f>
        <v>---</v>
      </c>
      <c r="AQ733" s="188" t="str">
        <f>IFERROR(INDEX('تعرفه ها'!A:Z,MATCH(P733&amp;"-"&amp;AQ$1,'تعرفه ها'!C:C,0),MATCH(F733,'تعرفه ها'!$2:$2,0),1),"---")</f>
        <v>---</v>
      </c>
      <c r="AR733" s="188" t="str">
        <f>IFERROR(INDEX('تعرفه ها'!A:Z,MATCH(P733&amp;"-"&amp;AR$1,'تعرفه ها'!C:C,0),MATCH(F733,'تعرفه ها'!$2:$2,0),1),"---")</f>
        <v>---</v>
      </c>
      <c r="AS733" s="265"/>
      <c r="AT733" s="415" t="str">
        <f t="shared" si="267"/>
        <v>---</v>
      </c>
      <c r="AU733" s="415" t="str">
        <f t="shared" si="268"/>
        <v>---</v>
      </c>
      <c r="AV733" s="415" t="str">
        <f t="shared" si="269"/>
        <v>---</v>
      </c>
      <c r="AW733" s="415" t="str">
        <f t="shared" si="270"/>
        <v>---</v>
      </c>
      <c r="AX733" s="415" t="str">
        <f t="shared" si="271"/>
        <v>---</v>
      </c>
      <c r="AY733" s="415" t="str">
        <f>IFERROR(AH733*INDEX('تعرفه ها'!A:Z,MATCH("عوارض برق به ازاء هر کیلووات",'تعرفه ها'!$C:$C,0),MATCH(F733,'تعرفه ها'!$2:$2,0)),"---")</f>
        <v>---</v>
      </c>
      <c r="AZ733" s="415" t="str">
        <f t="shared" si="272"/>
        <v>---</v>
      </c>
      <c r="BA733" s="415" t="str">
        <f>IFERROR(ROUND(((AX733+AY733+AZ733)*INDEX('تعرفه ها'!A:Z,MATCH("هزینه نگهداری و تعمیرات شبکه برق",'تعرفه ها'!$C:$C,0),MATCH(F733,'تعرفه ها'!$2:$2,0))/100),0),"---")</f>
        <v>---</v>
      </c>
      <c r="BB733" s="415">
        <f>IFERROR(IF(P733="دیماندی",ROUND(AJ733*INDEX('تعرفه ها'!A:Z,MATCH(BB$1,'تعرفه ها'!$C:$C,0),MATCH(F733,'تعرفه ها'!$2:$2,0))*J733/30,0),0),"---")</f>
        <v>0</v>
      </c>
      <c r="BC733" s="415"/>
      <c r="BD733" s="54" t="str">
        <f>IFERROR(IF(INDEX('اطلاعات دوره'!A:Z,MATCH(G733,'اطلاعات دوره'!C:C,0),MATCH("برق",'اطلاعات دوره'!$1:$1,0))="دارد",ROUND(AX733*INDEX('تعرفه ها'!A:Z,MATCH("پیک فصلی برق",'تعرفه ها'!$C:$C,0),MATCH(F733,'تعرفه ها'!$2:$2,0))/100,0),0),"---")</f>
        <v>---</v>
      </c>
      <c r="BE733" s="415" t="str">
        <f>IFERROR(ROUND(((AX733+AY733+AZ733+BA733+BB733+BC733+BD733)*INDEX('تعرفه ها'!A:Z,MATCH("مالیات برق",'تعرفه ها'!$C:$C,0),MATCH(F733,'تعرفه ها'!$2:$2,0))/100),0),"---")</f>
        <v>---</v>
      </c>
      <c r="BF733" s="415" t="str">
        <f t="shared" si="273"/>
        <v>---</v>
      </c>
      <c r="BG733" s="415" t="str">
        <f t="shared" si="277"/>
        <v>---</v>
      </c>
      <c r="BH733" s="415" t="str">
        <f t="shared" si="274"/>
        <v>---</v>
      </c>
      <c r="BI733" s="54" t="str">
        <f t="shared" si="275"/>
        <v>---</v>
      </c>
      <c r="BJ733" s="55" t="str">
        <f t="shared" si="276"/>
        <v>---</v>
      </c>
      <c r="BK733" s="262"/>
      <c r="BL733" s="183" t="str">
        <f>IFERROR(IF(INDEX(پرداخت!A:AZ,MATCH(A733&amp;" - "&amp;"برق",پرداخت!$B:$B,0),MATCH(G733,پرداخت!$1:$1,0))="نشده","نشده","شده"),"---")</f>
        <v>---</v>
      </c>
      <c r="BN733" s="257"/>
      <c r="BO733" s="257"/>
      <c r="BP733" s="257"/>
      <c r="BQ733" s="257"/>
      <c r="BR733" s="257"/>
      <c r="BS733" s="257"/>
      <c r="BT733" s="257"/>
      <c r="BU733" s="257"/>
      <c r="BV733" s="257"/>
      <c r="BW733" s="257"/>
      <c r="BX733" s="257"/>
      <c r="BY733" s="257"/>
      <c r="BZ733" s="257"/>
      <c r="CA733" s="257"/>
      <c r="CB733" s="257"/>
      <c r="CC733" s="257"/>
      <c r="CD733" s="257"/>
      <c r="CE733" s="257"/>
      <c r="CF733" s="257"/>
      <c r="CG733" s="257"/>
      <c r="CH733"/>
      <c r="CI733"/>
      <c r="CJ733"/>
      <c r="CK733"/>
    </row>
    <row r="734" spans="1:89" ht="33.75" hidden="1">
      <c r="A734" s="170"/>
      <c r="B734" s="47">
        <f>IFERROR(INDEX('اطلاعات انشعابات شرکتها'!A:BB,MATCH(A734,'اطلاعات انشعابات شرکتها'!A:A,0),MATCH(B$1,'اطلاعات انشعابات شرکتها'!$1:$1,0)),0)</f>
        <v>0</v>
      </c>
      <c r="C734" s="48">
        <f>IFERROR(INDEX('اطلاعات انشعابات شرکتها'!A:BB,MATCH(A734,'اطلاعات انشعابات شرکتها'!A:A,0),MATCH(C$1,'اطلاعات انشعابات شرکتها'!$1:$1,0)),0)</f>
        <v>0</v>
      </c>
      <c r="D734" s="45"/>
      <c r="E734" s="171"/>
      <c r="F734" s="170"/>
      <c r="G734" s="188" t="str">
        <f t="shared" si="255"/>
        <v>/</v>
      </c>
      <c r="H734" s="188">
        <f>IFERROR(INDEX('اطلاعات دوره'!A:Z,MATCH(G734,'اطلاعات دوره'!C:C,0),MATCH(H$1,'اطلاعات دوره'!$1:$1,0)),0)</f>
        <v>0</v>
      </c>
      <c r="I734" s="188">
        <f>IFERROR(INDEX('اطلاعات دوره'!A:Z,MATCH(G734,'اطلاعات دوره'!C:C,0),MATCH(I$1,'اطلاعات دوره'!$1:$1,0)),0)</f>
        <v>0</v>
      </c>
      <c r="J734" s="188">
        <f>IFERROR(INDEX('اطلاعات دوره'!A:Z,MATCH(G734,'اطلاعات دوره'!C:C,0),MATCH(J$1,'اطلاعات دوره'!$1:$1,0)),0)</f>
        <v>0</v>
      </c>
      <c r="K734" s="265"/>
      <c r="L734" s="188" t="str">
        <f>IFERROR(INDEX('اطلاعات دوره'!A:Z,MATCH(G734,'اطلاعات دوره'!C:C,0)-1,MATCH("عنوان",'اطلاعات دوره'!$1:$1,0)),"---")</f>
        <v>---</v>
      </c>
      <c r="M734" s="188" t="str">
        <f t="shared" si="256"/>
        <v>----</v>
      </c>
      <c r="N734" s="188" t="str">
        <f t="shared" si="257"/>
        <v>-/</v>
      </c>
      <c r="O734" s="265"/>
      <c r="P734" s="188">
        <f>IFERROR(INDEX('اطلاعات انشعابات شرکتها'!A:BB,MATCH(A734,'اطلاعات انشعابات شرکتها'!A:A,0),MATCH(P$1,'اطلاعات انشعابات شرکتها'!$1:$1,0)),0)</f>
        <v>0</v>
      </c>
      <c r="Q734" s="188">
        <f>IFERROR(INDEX('اطلاعات انشعابات شرکتها'!A:BB,MATCH(A734,'اطلاعات انشعابات شرکتها'!A:A,0),MATCH(Q$1,'اطلاعات انشعابات شرکتها'!$1:$1,0)),0)</f>
        <v>0</v>
      </c>
      <c r="R734" s="188">
        <f>IFERROR(INDEX('اطلاعات انشعابات شرکتها'!A:BB,MATCH(A734,'اطلاعات انشعابات شرکتها'!A:A,0),MATCH(R$1,'اطلاعات انشعابات شرکتها'!$1:$1,0)),0)</f>
        <v>0</v>
      </c>
      <c r="S734" s="265"/>
      <c r="T734" s="188">
        <f>IFERROR(INDEX('قرائت کنتور'!A:AZ,MATCH(A734&amp;"-"&amp;T$1,'قرائت کنتور'!B:B,0),MATCH(G734,'قرائت کنتور'!$1:$1,0)),0)</f>
        <v>0</v>
      </c>
      <c r="U734" s="188">
        <f>IFERROR(INDEX('قرائت کنتور'!A:AZ,MATCH(A734&amp;"-"&amp;U$1,'قرائت کنتور'!B:B,0),MATCH(L734,'قرائت کنتور'!$1:$1,0)),0)</f>
        <v>0</v>
      </c>
      <c r="V734" s="188">
        <f>IFERROR(INDEX('قرائت کنتور'!A:AZ,MATCH(A734&amp;"-"&amp;U$1,'قرائت کنتور'!B:B,0),MATCH(G734,'قرائت کنتور'!$1:$1,0)),0)</f>
        <v>0</v>
      </c>
      <c r="W734" s="188">
        <f>IFERROR(INDEX('قرائت کنتور'!A:AZ,MATCH(A734&amp;"-"&amp;W$1,'قرائت کنتور'!B:B,0),MATCH(L734,'قرائت کنتور'!$1:$1,0)),0)</f>
        <v>0</v>
      </c>
      <c r="X734" s="188">
        <f>IFERROR(INDEX('قرائت کنتور'!A:AZ,MATCH(A734&amp;"-"&amp;W$1,'قرائت کنتور'!B:B,0),MATCH(G734,'قرائت کنتور'!$1:$1,0)),0)</f>
        <v>0</v>
      </c>
      <c r="Y734" s="188">
        <f>IFERROR(INDEX('قرائت کنتور'!A:AZ,MATCH(A734&amp;"-"&amp;Y$1,'قرائت کنتور'!B:B,0),MATCH(L734,'قرائت کنتور'!$1:$1,0)),0)</f>
        <v>0</v>
      </c>
      <c r="Z734" s="188">
        <f>IFERROR(INDEX('قرائت کنتور'!A:AZ,MATCH(A734&amp;"-"&amp;Y$1,'قرائت کنتور'!B:B,0),MATCH(G734,'قرائت کنتور'!$1:$1,0)),0)</f>
        <v>0</v>
      </c>
      <c r="AA734" s="188">
        <f>IFERROR(INDEX('قرائت کنتور'!A:AZ,MATCH(A734&amp;"-"&amp;AA$1,'قرائت کنتور'!B:B,0),MATCH(L734,'قرائت کنتور'!$1:$1,0)),0)</f>
        <v>0</v>
      </c>
      <c r="AB734" s="188">
        <f>IFERROR(INDEX('قرائت کنتور'!A:AZ,MATCH(A734&amp;"-"&amp;AA$1,'قرائت کنتور'!B:B,0),MATCH(G734,'قرائت کنتور'!$1:$1,0)),0)</f>
        <v>0</v>
      </c>
      <c r="AC734" s="265"/>
      <c r="AD734" s="188">
        <f t="shared" si="258"/>
        <v>0</v>
      </c>
      <c r="AE734" s="188">
        <f t="shared" si="259"/>
        <v>0</v>
      </c>
      <c r="AF734" s="188">
        <f t="shared" si="260"/>
        <v>0</v>
      </c>
      <c r="AG734" s="188">
        <f t="shared" si="261"/>
        <v>0</v>
      </c>
      <c r="AH734" s="188">
        <f t="shared" si="262"/>
        <v>0</v>
      </c>
      <c r="AI734" s="188">
        <f t="shared" si="263"/>
        <v>0</v>
      </c>
      <c r="AJ734" s="188" t="str">
        <f t="shared" si="264"/>
        <v>0</v>
      </c>
      <c r="AK734" s="265"/>
      <c r="AL734" s="254" t="str">
        <f t="shared" si="265"/>
        <v>---</v>
      </c>
      <c r="AM734" s="254" t="str">
        <f t="shared" si="266"/>
        <v>---</v>
      </c>
      <c r="AN734" s="265"/>
      <c r="AO734" s="188" t="str">
        <f>IFERROR(INDEX('تعرفه ها'!A:Z,MATCH(P734&amp;"-"&amp;AO$1,'تعرفه ها'!C:C,0),MATCH(F734,'تعرفه ها'!$2:$2,0),1),"---")</f>
        <v>---</v>
      </c>
      <c r="AP734" s="188" t="str">
        <f>IFERROR(INDEX('تعرفه ها'!A:Z,MATCH(P734&amp;"-"&amp;AP$1,'تعرفه ها'!C:C,0),MATCH(F734,'تعرفه ها'!$2:$2,0),1),"---")</f>
        <v>---</v>
      </c>
      <c r="AQ734" s="188" t="str">
        <f>IFERROR(INDEX('تعرفه ها'!A:Z,MATCH(P734&amp;"-"&amp;AQ$1,'تعرفه ها'!C:C,0),MATCH(F734,'تعرفه ها'!$2:$2,0),1),"---")</f>
        <v>---</v>
      </c>
      <c r="AR734" s="188" t="str">
        <f>IFERROR(INDEX('تعرفه ها'!A:Z,MATCH(P734&amp;"-"&amp;AR$1,'تعرفه ها'!C:C,0),MATCH(F734,'تعرفه ها'!$2:$2,0),1),"---")</f>
        <v>---</v>
      </c>
      <c r="AS734" s="265"/>
      <c r="AT734" s="415" t="str">
        <f t="shared" si="267"/>
        <v>---</v>
      </c>
      <c r="AU734" s="415" t="str">
        <f t="shared" si="268"/>
        <v>---</v>
      </c>
      <c r="AV734" s="415" t="str">
        <f t="shared" si="269"/>
        <v>---</v>
      </c>
      <c r="AW734" s="415" t="str">
        <f t="shared" si="270"/>
        <v>---</v>
      </c>
      <c r="AX734" s="415" t="str">
        <f t="shared" si="271"/>
        <v>---</v>
      </c>
      <c r="AY734" s="415" t="str">
        <f>IFERROR(AH734*INDEX('تعرفه ها'!A:Z,MATCH("عوارض برق به ازاء هر کیلووات",'تعرفه ها'!$C:$C,0),MATCH(F734,'تعرفه ها'!$2:$2,0)),"---")</f>
        <v>---</v>
      </c>
      <c r="AZ734" s="415" t="str">
        <f t="shared" si="272"/>
        <v>---</v>
      </c>
      <c r="BA734" s="415" t="str">
        <f>IFERROR(ROUND(((AX734+AY734+AZ734)*INDEX('تعرفه ها'!A:Z,MATCH("هزینه نگهداری و تعمیرات شبکه برق",'تعرفه ها'!$C:$C,0),MATCH(F734,'تعرفه ها'!$2:$2,0))/100),0),"---")</f>
        <v>---</v>
      </c>
      <c r="BB734" s="415">
        <f>IFERROR(IF(P734="دیماندی",ROUND(AJ734*INDEX('تعرفه ها'!A:Z,MATCH(BB$1,'تعرفه ها'!$C:$C,0),MATCH(F734,'تعرفه ها'!$2:$2,0))*J734/30,0),0),"---")</f>
        <v>0</v>
      </c>
      <c r="BC734" s="415"/>
      <c r="BD734" s="54" t="str">
        <f>IFERROR(IF(INDEX('اطلاعات دوره'!A:Z,MATCH(G734,'اطلاعات دوره'!C:C,0),MATCH("برق",'اطلاعات دوره'!$1:$1,0))="دارد",ROUND(AX734*INDEX('تعرفه ها'!A:Z,MATCH("پیک فصلی برق",'تعرفه ها'!$C:$C,0),MATCH(F734,'تعرفه ها'!$2:$2,0))/100,0),0),"---")</f>
        <v>---</v>
      </c>
      <c r="BE734" s="415" t="str">
        <f>IFERROR(ROUND(((AX734+AY734+AZ734+BA734+BB734+BC734+BD734)*INDEX('تعرفه ها'!A:Z,MATCH("مالیات برق",'تعرفه ها'!$C:$C,0),MATCH(F734,'تعرفه ها'!$2:$2,0))/100),0),"---")</f>
        <v>---</v>
      </c>
      <c r="BF734" s="415" t="str">
        <f t="shared" si="273"/>
        <v>---</v>
      </c>
      <c r="BG734" s="415" t="str">
        <f t="shared" si="277"/>
        <v>---</v>
      </c>
      <c r="BH734" s="415" t="str">
        <f t="shared" si="274"/>
        <v>---</v>
      </c>
      <c r="BI734" s="54" t="str">
        <f t="shared" si="275"/>
        <v>---</v>
      </c>
      <c r="BJ734" s="55" t="str">
        <f t="shared" si="276"/>
        <v>---</v>
      </c>
      <c r="BK734" s="262"/>
      <c r="BL734" s="183" t="str">
        <f>IFERROR(IF(INDEX(پرداخت!A:AZ,MATCH(A734&amp;" - "&amp;"برق",پرداخت!$B:$B,0),MATCH(G734,پرداخت!$1:$1,0))="نشده","نشده","شده"),"---")</f>
        <v>---</v>
      </c>
      <c r="BN734" s="257"/>
      <c r="BO734" s="257"/>
      <c r="BP734" s="257"/>
      <c r="BQ734" s="257"/>
      <c r="BR734" s="257"/>
      <c r="BS734" s="257"/>
      <c r="BT734" s="257"/>
      <c r="BU734" s="257"/>
      <c r="BV734" s="257"/>
      <c r="BW734" s="257"/>
      <c r="BX734" s="257"/>
      <c r="BY734" s="257"/>
      <c r="BZ734" s="257"/>
      <c r="CA734" s="257"/>
      <c r="CB734" s="257"/>
      <c r="CC734" s="257"/>
      <c r="CD734" s="257"/>
      <c r="CE734" s="257"/>
      <c r="CF734" s="257"/>
      <c r="CG734" s="257"/>
      <c r="CH734"/>
      <c r="CI734"/>
      <c r="CJ734"/>
      <c r="CK734"/>
    </row>
    <row r="735" spans="1:89" ht="33.75" hidden="1">
      <c r="A735" s="170"/>
      <c r="B735" s="47">
        <f>IFERROR(INDEX('اطلاعات انشعابات شرکتها'!A:BB,MATCH(A735,'اطلاعات انشعابات شرکتها'!A:A,0),MATCH(B$1,'اطلاعات انشعابات شرکتها'!$1:$1,0)),0)</f>
        <v>0</v>
      </c>
      <c r="C735" s="48">
        <f>IFERROR(INDEX('اطلاعات انشعابات شرکتها'!A:BB,MATCH(A735,'اطلاعات انشعابات شرکتها'!A:A,0),MATCH(C$1,'اطلاعات انشعابات شرکتها'!$1:$1,0)),0)</f>
        <v>0</v>
      </c>
      <c r="D735" s="45"/>
      <c r="E735" s="171"/>
      <c r="F735" s="170"/>
      <c r="G735" s="188" t="str">
        <f t="shared" si="255"/>
        <v>/</v>
      </c>
      <c r="H735" s="188">
        <f>IFERROR(INDEX('اطلاعات دوره'!A:Z,MATCH(G735,'اطلاعات دوره'!C:C,0),MATCH(H$1,'اطلاعات دوره'!$1:$1,0)),0)</f>
        <v>0</v>
      </c>
      <c r="I735" s="188">
        <f>IFERROR(INDEX('اطلاعات دوره'!A:Z,MATCH(G735,'اطلاعات دوره'!C:C,0),MATCH(I$1,'اطلاعات دوره'!$1:$1,0)),0)</f>
        <v>0</v>
      </c>
      <c r="J735" s="188">
        <f>IFERROR(INDEX('اطلاعات دوره'!A:Z,MATCH(G735,'اطلاعات دوره'!C:C,0),MATCH(J$1,'اطلاعات دوره'!$1:$1,0)),0)</f>
        <v>0</v>
      </c>
      <c r="K735" s="265"/>
      <c r="L735" s="188" t="str">
        <f>IFERROR(INDEX('اطلاعات دوره'!A:Z,MATCH(G735,'اطلاعات دوره'!C:C,0)-1,MATCH("عنوان",'اطلاعات دوره'!$1:$1,0)),"---")</f>
        <v>---</v>
      </c>
      <c r="M735" s="188" t="str">
        <f t="shared" si="256"/>
        <v>----</v>
      </c>
      <c r="N735" s="188" t="str">
        <f t="shared" si="257"/>
        <v>-/</v>
      </c>
      <c r="O735" s="265"/>
      <c r="P735" s="188">
        <f>IFERROR(INDEX('اطلاعات انشعابات شرکتها'!A:BB,MATCH(A735,'اطلاعات انشعابات شرکتها'!A:A,0),MATCH(P$1,'اطلاعات انشعابات شرکتها'!$1:$1,0)),0)</f>
        <v>0</v>
      </c>
      <c r="Q735" s="188">
        <f>IFERROR(INDEX('اطلاعات انشعابات شرکتها'!A:BB,MATCH(A735,'اطلاعات انشعابات شرکتها'!A:A,0),MATCH(Q$1,'اطلاعات انشعابات شرکتها'!$1:$1,0)),0)</f>
        <v>0</v>
      </c>
      <c r="R735" s="188">
        <f>IFERROR(INDEX('اطلاعات انشعابات شرکتها'!A:BB,MATCH(A735,'اطلاعات انشعابات شرکتها'!A:A,0),MATCH(R$1,'اطلاعات انشعابات شرکتها'!$1:$1,0)),0)</f>
        <v>0</v>
      </c>
      <c r="S735" s="265"/>
      <c r="T735" s="188">
        <f>IFERROR(INDEX('قرائت کنتور'!A:AZ,MATCH(A735&amp;"-"&amp;T$1,'قرائت کنتور'!B:B,0),MATCH(G735,'قرائت کنتور'!$1:$1,0)),0)</f>
        <v>0</v>
      </c>
      <c r="U735" s="188">
        <f>IFERROR(INDEX('قرائت کنتور'!A:AZ,MATCH(A735&amp;"-"&amp;U$1,'قرائت کنتور'!B:B,0),MATCH(L735,'قرائت کنتور'!$1:$1,0)),0)</f>
        <v>0</v>
      </c>
      <c r="V735" s="188">
        <f>IFERROR(INDEX('قرائت کنتور'!A:AZ,MATCH(A735&amp;"-"&amp;U$1,'قرائت کنتور'!B:B,0),MATCH(G735,'قرائت کنتور'!$1:$1,0)),0)</f>
        <v>0</v>
      </c>
      <c r="W735" s="188">
        <f>IFERROR(INDEX('قرائت کنتور'!A:AZ,MATCH(A735&amp;"-"&amp;W$1,'قرائت کنتور'!B:B,0),MATCH(L735,'قرائت کنتور'!$1:$1,0)),0)</f>
        <v>0</v>
      </c>
      <c r="X735" s="188">
        <f>IFERROR(INDEX('قرائت کنتور'!A:AZ,MATCH(A735&amp;"-"&amp;W$1,'قرائت کنتور'!B:B,0),MATCH(G735,'قرائت کنتور'!$1:$1,0)),0)</f>
        <v>0</v>
      </c>
      <c r="Y735" s="188">
        <f>IFERROR(INDEX('قرائت کنتور'!A:AZ,MATCH(A735&amp;"-"&amp;Y$1,'قرائت کنتور'!B:B,0),MATCH(L735,'قرائت کنتور'!$1:$1,0)),0)</f>
        <v>0</v>
      </c>
      <c r="Z735" s="188">
        <f>IFERROR(INDEX('قرائت کنتور'!A:AZ,MATCH(A735&amp;"-"&amp;Y$1,'قرائت کنتور'!B:B,0),MATCH(G735,'قرائت کنتور'!$1:$1,0)),0)</f>
        <v>0</v>
      </c>
      <c r="AA735" s="188">
        <f>IFERROR(INDEX('قرائت کنتور'!A:AZ,MATCH(A735&amp;"-"&amp;AA$1,'قرائت کنتور'!B:B,0),MATCH(L735,'قرائت کنتور'!$1:$1,0)),0)</f>
        <v>0</v>
      </c>
      <c r="AB735" s="188">
        <f>IFERROR(INDEX('قرائت کنتور'!A:AZ,MATCH(A735&amp;"-"&amp;AA$1,'قرائت کنتور'!B:B,0),MATCH(G735,'قرائت کنتور'!$1:$1,0)),0)</f>
        <v>0</v>
      </c>
      <c r="AC735" s="265"/>
      <c r="AD735" s="188">
        <f t="shared" si="258"/>
        <v>0</v>
      </c>
      <c r="AE735" s="188">
        <f t="shared" si="259"/>
        <v>0</v>
      </c>
      <c r="AF735" s="188">
        <f t="shared" si="260"/>
        <v>0</v>
      </c>
      <c r="AG735" s="188">
        <f t="shared" si="261"/>
        <v>0</v>
      </c>
      <c r="AH735" s="188">
        <f t="shared" si="262"/>
        <v>0</v>
      </c>
      <c r="AI735" s="188">
        <f t="shared" si="263"/>
        <v>0</v>
      </c>
      <c r="AJ735" s="188" t="str">
        <f t="shared" si="264"/>
        <v>0</v>
      </c>
      <c r="AK735" s="265"/>
      <c r="AL735" s="254" t="str">
        <f t="shared" si="265"/>
        <v>---</v>
      </c>
      <c r="AM735" s="254" t="str">
        <f t="shared" si="266"/>
        <v>---</v>
      </c>
      <c r="AN735" s="265"/>
      <c r="AO735" s="188" t="str">
        <f>IFERROR(INDEX('تعرفه ها'!A:Z,MATCH(P735&amp;"-"&amp;AO$1,'تعرفه ها'!C:C,0),MATCH(F735,'تعرفه ها'!$2:$2,0),1),"---")</f>
        <v>---</v>
      </c>
      <c r="AP735" s="188" t="str">
        <f>IFERROR(INDEX('تعرفه ها'!A:Z,MATCH(P735&amp;"-"&amp;AP$1,'تعرفه ها'!C:C,0),MATCH(F735,'تعرفه ها'!$2:$2,0),1),"---")</f>
        <v>---</v>
      </c>
      <c r="AQ735" s="188" t="str">
        <f>IFERROR(INDEX('تعرفه ها'!A:Z,MATCH(P735&amp;"-"&amp;AQ$1,'تعرفه ها'!C:C,0),MATCH(F735,'تعرفه ها'!$2:$2,0),1),"---")</f>
        <v>---</v>
      </c>
      <c r="AR735" s="188" t="str">
        <f>IFERROR(INDEX('تعرفه ها'!A:Z,MATCH(P735&amp;"-"&amp;AR$1,'تعرفه ها'!C:C,0),MATCH(F735,'تعرفه ها'!$2:$2,0),1),"---")</f>
        <v>---</v>
      </c>
      <c r="AS735" s="265"/>
      <c r="AT735" s="415" t="str">
        <f t="shared" si="267"/>
        <v>---</v>
      </c>
      <c r="AU735" s="415" t="str">
        <f t="shared" si="268"/>
        <v>---</v>
      </c>
      <c r="AV735" s="415" t="str">
        <f t="shared" si="269"/>
        <v>---</v>
      </c>
      <c r="AW735" s="415" t="str">
        <f t="shared" si="270"/>
        <v>---</v>
      </c>
      <c r="AX735" s="415" t="str">
        <f t="shared" si="271"/>
        <v>---</v>
      </c>
      <c r="AY735" s="415" t="str">
        <f>IFERROR(AH735*INDEX('تعرفه ها'!A:Z,MATCH("عوارض برق به ازاء هر کیلووات",'تعرفه ها'!$C:$C,0),MATCH(F735,'تعرفه ها'!$2:$2,0)),"---")</f>
        <v>---</v>
      </c>
      <c r="AZ735" s="415" t="str">
        <f t="shared" si="272"/>
        <v>---</v>
      </c>
      <c r="BA735" s="415" t="str">
        <f>IFERROR(ROUND(((AX735+AY735+AZ735)*INDEX('تعرفه ها'!A:Z,MATCH("هزینه نگهداری و تعمیرات شبکه برق",'تعرفه ها'!$C:$C,0),MATCH(F735,'تعرفه ها'!$2:$2,0))/100),0),"---")</f>
        <v>---</v>
      </c>
      <c r="BB735" s="415">
        <f>IFERROR(IF(P735="دیماندی",ROUND(AJ735*INDEX('تعرفه ها'!A:Z,MATCH(BB$1,'تعرفه ها'!$C:$C,0),MATCH(F735,'تعرفه ها'!$2:$2,0))*J735/30,0),0),"---")</f>
        <v>0</v>
      </c>
      <c r="BC735" s="415"/>
      <c r="BD735" s="54" t="str">
        <f>IFERROR(IF(INDEX('اطلاعات دوره'!A:Z,MATCH(G735,'اطلاعات دوره'!C:C,0),MATCH("برق",'اطلاعات دوره'!$1:$1,0))="دارد",ROUND(AX735*INDEX('تعرفه ها'!A:Z,MATCH("پیک فصلی برق",'تعرفه ها'!$C:$C,0),MATCH(F735,'تعرفه ها'!$2:$2,0))/100,0),0),"---")</f>
        <v>---</v>
      </c>
      <c r="BE735" s="415" t="str">
        <f>IFERROR(ROUND(((AX735+AY735+AZ735+BA735+BB735+BC735+BD735)*INDEX('تعرفه ها'!A:Z,MATCH("مالیات برق",'تعرفه ها'!$C:$C,0),MATCH(F735,'تعرفه ها'!$2:$2,0))/100),0),"---")</f>
        <v>---</v>
      </c>
      <c r="BF735" s="415" t="str">
        <f t="shared" si="273"/>
        <v>---</v>
      </c>
      <c r="BG735" s="415" t="str">
        <f t="shared" si="277"/>
        <v>---</v>
      </c>
      <c r="BH735" s="415" t="str">
        <f t="shared" si="274"/>
        <v>---</v>
      </c>
      <c r="BI735" s="54" t="str">
        <f t="shared" si="275"/>
        <v>---</v>
      </c>
      <c r="BJ735" s="55" t="str">
        <f t="shared" si="276"/>
        <v>---</v>
      </c>
      <c r="BK735" s="262"/>
      <c r="BL735" s="183" t="str">
        <f>IFERROR(IF(INDEX(پرداخت!A:AZ,MATCH(A735&amp;" - "&amp;"برق",پرداخت!$B:$B,0),MATCH(G735,پرداخت!$1:$1,0))="نشده","نشده","شده"),"---")</f>
        <v>---</v>
      </c>
      <c r="BN735" s="257"/>
      <c r="BO735" s="257"/>
      <c r="BP735" s="257"/>
      <c r="BQ735" s="257"/>
      <c r="BR735" s="257"/>
      <c r="BS735" s="257"/>
      <c r="BT735" s="257"/>
      <c r="BU735" s="257"/>
      <c r="BV735" s="257"/>
      <c r="BW735" s="257"/>
      <c r="BX735" s="257"/>
      <c r="BY735" s="257"/>
      <c r="BZ735" s="257"/>
      <c r="CA735" s="257"/>
      <c r="CB735" s="257"/>
      <c r="CC735" s="257"/>
      <c r="CD735" s="257"/>
      <c r="CE735" s="257"/>
      <c r="CF735" s="257"/>
      <c r="CG735" s="257"/>
      <c r="CH735"/>
      <c r="CI735"/>
      <c r="CJ735"/>
      <c r="CK735"/>
    </row>
    <row r="736" spans="1:89" ht="33.75" hidden="1">
      <c r="A736" s="170"/>
      <c r="B736" s="47">
        <f>IFERROR(INDEX('اطلاعات انشعابات شرکتها'!A:BB,MATCH(A736,'اطلاعات انشعابات شرکتها'!A:A,0),MATCH(B$1,'اطلاعات انشعابات شرکتها'!$1:$1,0)),0)</f>
        <v>0</v>
      </c>
      <c r="C736" s="48">
        <f>IFERROR(INDEX('اطلاعات انشعابات شرکتها'!A:BB,MATCH(A736,'اطلاعات انشعابات شرکتها'!A:A,0),MATCH(C$1,'اطلاعات انشعابات شرکتها'!$1:$1,0)),0)</f>
        <v>0</v>
      </c>
      <c r="D736" s="45"/>
      <c r="E736" s="171"/>
      <c r="F736" s="170"/>
      <c r="G736" s="188" t="str">
        <f t="shared" si="255"/>
        <v>/</v>
      </c>
      <c r="H736" s="188">
        <f>IFERROR(INDEX('اطلاعات دوره'!A:Z,MATCH(G736,'اطلاعات دوره'!C:C,0),MATCH(H$1,'اطلاعات دوره'!$1:$1,0)),0)</f>
        <v>0</v>
      </c>
      <c r="I736" s="188">
        <f>IFERROR(INDEX('اطلاعات دوره'!A:Z,MATCH(G736,'اطلاعات دوره'!C:C,0),MATCH(I$1,'اطلاعات دوره'!$1:$1,0)),0)</f>
        <v>0</v>
      </c>
      <c r="J736" s="188">
        <f>IFERROR(INDEX('اطلاعات دوره'!A:Z,MATCH(G736,'اطلاعات دوره'!C:C,0),MATCH(J$1,'اطلاعات دوره'!$1:$1,0)),0)</f>
        <v>0</v>
      </c>
      <c r="K736" s="265"/>
      <c r="L736" s="188" t="str">
        <f>IFERROR(INDEX('اطلاعات دوره'!A:Z,MATCH(G736,'اطلاعات دوره'!C:C,0)-1,MATCH("عنوان",'اطلاعات دوره'!$1:$1,0)),"---")</f>
        <v>---</v>
      </c>
      <c r="M736" s="188" t="str">
        <f t="shared" si="256"/>
        <v>----</v>
      </c>
      <c r="N736" s="188" t="str">
        <f t="shared" si="257"/>
        <v>-/</v>
      </c>
      <c r="O736" s="265"/>
      <c r="P736" s="188">
        <f>IFERROR(INDEX('اطلاعات انشعابات شرکتها'!A:BB,MATCH(A736,'اطلاعات انشعابات شرکتها'!A:A,0),MATCH(P$1,'اطلاعات انشعابات شرکتها'!$1:$1,0)),0)</f>
        <v>0</v>
      </c>
      <c r="Q736" s="188">
        <f>IFERROR(INDEX('اطلاعات انشعابات شرکتها'!A:BB,MATCH(A736,'اطلاعات انشعابات شرکتها'!A:A,0),MATCH(Q$1,'اطلاعات انشعابات شرکتها'!$1:$1,0)),0)</f>
        <v>0</v>
      </c>
      <c r="R736" s="188">
        <f>IFERROR(INDEX('اطلاعات انشعابات شرکتها'!A:BB,MATCH(A736,'اطلاعات انشعابات شرکتها'!A:A,0),MATCH(R$1,'اطلاعات انشعابات شرکتها'!$1:$1,0)),0)</f>
        <v>0</v>
      </c>
      <c r="S736" s="265"/>
      <c r="T736" s="188">
        <f>IFERROR(INDEX('قرائت کنتور'!A:AZ,MATCH(A736&amp;"-"&amp;T$1,'قرائت کنتور'!B:B,0),MATCH(G736,'قرائت کنتور'!$1:$1,0)),0)</f>
        <v>0</v>
      </c>
      <c r="U736" s="188">
        <f>IFERROR(INDEX('قرائت کنتور'!A:AZ,MATCH(A736&amp;"-"&amp;U$1,'قرائت کنتور'!B:B,0),MATCH(L736,'قرائت کنتور'!$1:$1,0)),0)</f>
        <v>0</v>
      </c>
      <c r="V736" s="188">
        <f>IFERROR(INDEX('قرائت کنتور'!A:AZ,MATCH(A736&amp;"-"&amp;U$1,'قرائت کنتور'!B:B,0),MATCH(G736,'قرائت کنتور'!$1:$1,0)),0)</f>
        <v>0</v>
      </c>
      <c r="W736" s="188">
        <f>IFERROR(INDEX('قرائت کنتور'!A:AZ,MATCH(A736&amp;"-"&amp;W$1,'قرائت کنتور'!B:B,0),MATCH(L736,'قرائت کنتور'!$1:$1,0)),0)</f>
        <v>0</v>
      </c>
      <c r="X736" s="188">
        <f>IFERROR(INDEX('قرائت کنتور'!A:AZ,MATCH(A736&amp;"-"&amp;W$1,'قرائت کنتور'!B:B,0),MATCH(G736,'قرائت کنتور'!$1:$1,0)),0)</f>
        <v>0</v>
      </c>
      <c r="Y736" s="188">
        <f>IFERROR(INDEX('قرائت کنتور'!A:AZ,MATCH(A736&amp;"-"&amp;Y$1,'قرائت کنتور'!B:B,0),MATCH(L736,'قرائت کنتور'!$1:$1,0)),0)</f>
        <v>0</v>
      </c>
      <c r="Z736" s="188">
        <f>IFERROR(INDEX('قرائت کنتور'!A:AZ,MATCH(A736&amp;"-"&amp;Y$1,'قرائت کنتور'!B:B,0),MATCH(G736,'قرائت کنتور'!$1:$1,0)),0)</f>
        <v>0</v>
      </c>
      <c r="AA736" s="188">
        <f>IFERROR(INDEX('قرائت کنتور'!A:AZ,MATCH(A736&amp;"-"&amp;AA$1,'قرائت کنتور'!B:B,0),MATCH(L736,'قرائت کنتور'!$1:$1,0)),0)</f>
        <v>0</v>
      </c>
      <c r="AB736" s="188">
        <f>IFERROR(INDEX('قرائت کنتور'!A:AZ,MATCH(A736&amp;"-"&amp;AA$1,'قرائت کنتور'!B:B,0),MATCH(G736,'قرائت کنتور'!$1:$1,0)),0)</f>
        <v>0</v>
      </c>
      <c r="AC736" s="265"/>
      <c r="AD736" s="188">
        <f t="shared" si="258"/>
        <v>0</v>
      </c>
      <c r="AE736" s="188">
        <f t="shared" si="259"/>
        <v>0</v>
      </c>
      <c r="AF736" s="188">
        <f t="shared" si="260"/>
        <v>0</v>
      </c>
      <c r="AG736" s="188">
        <f t="shared" si="261"/>
        <v>0</v>
      </c>
      <c r="AH736" s="188">
        <f t="shared" si="262"/>
        <v>0</v>
      </c>
      <c r="AI736" s="188">
        <f t="shared" si="263"/>
        <v>0</v>
      </c>
      <c r="AJ736" s="188" t="str">
        <f t="shared" si="264"/>
        <v>0</v>
      </c>
      <c r="AK736" s="265"/>
      <c r="AL736" s="254" t="str">
        <f t="shared" si="265"/>
        <v>---</v>
      </c>
      <c r="AM736" s="254" t="str">
        <f t="shared" si="266"/>
        <v>---</v>
      </c>
      <c r="AN736" s="265"/>
      <c r="AO736" s="188" t="str">
        <f>IFERROR(INDEX('تعرفه ها'!A:Z,MATCH(P736&amp;"-"&amp;AO$1,'تعرفه ها'!C:C,0),MATCH(F736,'تعرفه ها'!$2:$2,0),1),"---")</f>
        <v>---</v>
      </c>
      <c r="AP736" s="188" t="str">
        <f>IFERROR(INDEX('تعرفه ها'!A:Z,MATCH(P736&amp;"-"&amp;AP$1,'تعرفه ها'!C:C,0),MATCH(F736,'تعرفه ها'!$2:$2,0),1),"---")</f>
        <v>---</v>
      </c>
      <c r="AQ736" s="188" t="str">
        <f>IFERROR(INDEX('تعرفه ها'!A:Z,MATCH(P736&amp;"-"&amp;AQ$1,'تعرفه ها'!C:C,0),MATCH(F736,'تعرفه ها'!$2:$2,0),1),"---")</f>
        <v>---</v>
      </c>
      <c r="AR736" s="188" t="str">
        <f>IFERROR(INDEX('تعرفه ها'!A:Z,MATCH(P736&amp;"-"&amp;AR$1,'تعرفه ها'!C:C,0),MATCH(F736,'تعرفه ها'!$2:$2,0),1),"---")</f>
        <v>---</v>
      </c>
      <c r="AS736" s="265"/>
      <c r="AT736" s="415" t="str">
        <f t="shared" si="267"/>
        <v>---</v>
      </c>
      <c r="AU736" s="415" t="str">
        <f t="shared" si="268"/>
        <v>---</v>
      </c>
      <c r="AV736" s="415" t="str">
        <f t="shared" si="269"/>
        <v>---</v>
      </c>
      <c r="AW736" s="415" t="str">
        <f t="shared" si="270"/>
        <v>---</v>
      </c>
      <c r="AX736" s="415" t="str">
        <f t="shared" si="271"/>
        <v>---</v>
      </c>
      <c r="AY736" s="415" t="str">
        <f>IFERROR(AH736*INDEX('تعرفه ها'!A:Z,MATCH("عوارض برق به ازاء هر کیلووات",'تعرفه ها'!$C:$C,0),MATCH(F736,'تعرفه ها'!$2:$2,0)),"---")</f>
        <v>---</v>
      </c>
      <c r="AZ736" s="415" t="str">
        <f t="shared" si="272"/>
        <v>---</v>
      </c>
      <c r="BA736" s="415" t="str">
        <f>IFERROR(ROUND(((AX736+AY736+AZ736)*INDEX('تعرفه ها'!A:Z,MATCH("هزینه نگهداری و تعمیرات شبکه برق",'تعرفه ها'!$C:$C,0),MATCH(F736,'تعرفه ها'!$2:$2,0))/100),0),"---")</f>
        <v>---</v>
      </c>
      <c r="BB736" s="415">
        <f>IFERROR(IF(P736="دیماندی",ROUND(AJ736*INDEX('تعرفه ها'!A:Z,MATCH(BB$1,'تعرفه ها'!$C:$C,0),MATCH(F736,'تعرفه ها'!$2:$2,0))*J736/30,0),0),"---")</f>
        <v>0</v>
      </c>
      <c r="BC736" s="415"/>
      <c r="BD736" s="54" t="str">
        <f>IFERROR(IF(INDEX('اطلاعات دوره'!A:Z,MATCH(G736,'اطلاعات دوره'!C:C,0),MATCH("برق",'اطلاعات دوره'!$1:$1,0))="دارد",ROUND(AX736*INDEX('تعرفه ها'!A:Z,MATCH("پیک فصلی برق",'تعرفه ها'!$C:$C,0),MATCH(F736,'تعرفه ها'!$2:$2,0))/100,0),0),"---")</f>
        <v>---</v>
      </c>
      <c r="BE736" s="415" t="str">
        <f>IFERROR(ROUND(((AX736+AY736+AZ736+BA736+BB736+BC736+BD736)*INDEX('تعرفه ها'!A:Z,MATCH("مالیات برق",'تعرفه ها'!$C:$C,0),MATCH(F736,'تعرفه ها'!$2:$2,0))/100),0),"---")</f>
        <v>---</v>
      </c>
      <c r="BF736" s="415" t="str">
        <f t="shared" si="273"/>
        <v>---</v>
      </c>
      <c r="BG736" s="415" t="str">
        <f t="shared" si="277"/>
        <v>---</v>
      </c>
      <c r="BH736" s="415" t="str">
        <f t="shared" si="274"/>
        <v>---</v>
      </c>
      <c r="BI736" s="54" t="str">
        <f t="shared" si="275"/>
        <v>---</v>
      </c>
      <c r="BJ736" s="55" t="str">
        <f t="shared" si="276"/>
        <v>---</v>
      </c>
      <c r="BK736" s="262"/>
      <c r="BL736" s="183" t="str">
        <f>IFERROR(IF(INDEX(پرداخت!A:AZ,MATCH(A736&amp;" - "&amp;"برق",پرداخت!$B:$B,0),MATCH(G736,پرداخت!$1:$1,0))="نشده","نشده","شده"),"---")</f>
        <v>---</v>
      </c>
      <c r="BN736" s="257"/>
      <c r="BO736" s="257"/>
      <c r="BP736" s="257"/>
      <c r="BQ736" s="257"/>
      <c r="BR736" s="257"/>
      <c r="BS736" s="257"/>
      <c r="BT736" s="257"/>
      <c r="BU736" s="257"/>
      <c r="BV736" s="257"/>
      <c r="BW736" s="257"/>
      <c r="BX736" s="257"/>
      <c r="BY736" s="257"/>
      <c r="BZ736" s="257"/>
      <c r="CA736" s="257"/>
      <c r="CB736" s="257"/>
      <c r="CC736" s="257"/>
      <c r="CD736" s="257"/>
      <c r="CE736" s="257"/>
      <c r="CF736" s="257"/>
      <c r="CG736" s="257"/>
      <c r="CH736"/>
      <c r="CI736"/>
      <c r="CJ736"/>
      <c r="CK736"/>
    </row>
    <row r="737" spans="1:89" ht="33.75" hidden="1">
      <c r="A737" s="170"/>
      <c r="B737" s="47">
        <f>IFERROR(INDEX('اطلاعات انشعابات شرکتها'!A:BB,MATCH(A737,'اطلاعات انشعابات شرکتها'!A:A,0),MATCH(B$1,'اطلاعات انشعابات شرکتها'!$1:$1,0)),0)</f>
        <v>0</v>
      </c>
      <c r="C737" s="48">
        <f>IFERROR(INDEX('اطلاعات انشعابات شرکتها'!A:BB,MATCH(A737,'اطلاعات انشعابات شرکتها'!A:A,0),MATCH(C$1,'اطلاعات انشعابات شرکتها'!$1:$1,0)),0)</f>
        <v>0</v>
      </c>
      <c r="D737" s="45"/>
      <c r="E737" s="171"/>
      <c r="F737" s="170"/>
      <c r="G737" s="188" t="str">
        <f t="shared" si="255"/>
        <v>/</v>
      </c>
      <c r="H737" s="188">
        <f>IFERROR(INDEX('اطلاعات دوره'!A:Z,MATCH(G737,'اطلاعات دوره'!C:C,0),MATCH(H$1,'اطلاعات دوره'!$1:$1,0)),0)</f>
        <v>0</v>
      </c>
      <c r="I737" s="188">
        <f>IFERROR(INDEX('اطلاعات دوره'!A:Z,MATCH(G737,'اطلاعات دوره'!C:C,0),MATCH(I$1,'اطلاعات دوره'!$1:$1,0)),0)</f>
        <v>0</v>
      </c>
      <c r="J737" s="188">
        <f>IFERROR(INDEX('اطلاعات دوره'!A:Z,MATCH(G737,'اطلاعات دوره'!C:C,0),MATCH(J$1,'اطلاعات دوره'!$1:$1,0)),0)</f>
        <v>0</v>
      </c>
      <c r="K737" s="265"/>
      <c r="L737" s="188" t="str">
        <f>IFERROR(INDEX('اطلاعات دوره'!A:Z,MATCH(G737,'اطلاعات دوره'!C:C,0)-1,MATCH("عنوان",'اطلاعات دوره'!$1:$1,0)),"---")</f>
        <v>---</v>
      </c>
      <c r="M737" s="188" t="str">
        <f t="shared" si="256"/>
        <v>----</v>
      </c>
      <c r="N737" s="188" t="str">
        <f t="shared" si="257"/>
        <v>-/</v>
      </c>
      <c r="O737" s="265"/>
      <c r="P737" s="188">
        <f>IFERROR(INDEX('اطلاعات انشعابات شرکتها'!A:BB,MATCH(A737,'اطلاعات انشعابات شرکتها'!A:A,0),MATCH(P$1,'اطلاعات انشعابات شرکتها'!$1:$1,0)),0)</f>
        <v>0</v>
      </c>
      <c r="Q737" s="188">
        <f>IFERROR(INDEX('اطلاعات انشعابات شرکتها'!A:BB,MATCH(A737,'اطلاعات انشعابات شرکتها'!A:A,0),MATCH(Q$1,'اطلاعات انشعابات شرکتها'!$1:$1,0)),0)</f>
        <v>0</v>
      </c>
      <c r="R737" s="188">
        <f>IFERROR(INDEX('اطلاعات انشعابات شرکتها'!A:BB,MATCH(A737,'اطلاعات انشعابات شرکتها'!A:A,0),MATCH(R$1,'اطلاعات انشعابات شرکتها'!$1:$1,0)),0)</f>
        <v>0</v>
      </c>
      <c r="S737" s="265"/>
      <c r="T737" s="188">
        <f>IFERROR(INDEX('قرائت کنتور'!A:AZ,MATCH(A737&amp;"-"&amp;T$1,'قرائت کنتور'!B:B,0),MATCH(G737,'قرائت کنتور'!$1:$1,0)),0)</f>
        <v>0</v>
      </c>
      <c r="U737" s="188">
        <f>IFERROR(INDEX('قرائت کنتور'!A:AZ,MATCH(A737&amp;"-"&amp;U$1,'قرائت کنتور'!B:B,0),MATCH(L737,'قرائت کنتور'!$1:$1,0)),0)</f>
        <v>0</v>
      </c>
      <c r="V737" s="188">
        <f>IFERROR(INDEX('قرائت کنتور'!A:AZ,MATCH(A737&amp;"-"&amp;U$1,'قرائت کنتور'!B:B,0),MATCH(G737,'قرائت کنتور'!$1:$1,0)),0)</f>
        <v>0</v>
      </c>
      <c r="W737" s="188">
        <f>IFERROR(INDEX('قرائت کنتور'!A:AZ,MATCH(A737&amp;"-"&amp;W$1,'قرائت کنتور'!B:B,0),MATCH(L737,'قرائت کنتور'!$1:$1,0)),0)</f>
        <v>0</v>
      </c>
      <c r="X737" s="188">
        <f>IFERROR(INDEX('قرائت کنتور'!A:AZ,MATCH(A737&amp;"-"&amp;W$1,'قرائت کنتور'!B:B,0),MATCH(G737,'قرائت کنتور'!$1:$1,0)),0)</f>
        <v>0</v>
      </c>
      <c r="Y737" s="188">
        <f>IFERROR(INDEX('قرائت کنتور'!A:AZ,MATCH(A737&amp;"-"&amp;Y$1,'قرائت کنتور'!B:B,0),MATCH(L737,'قرائت کنتور'!$1:$1,0)),0)</f>
        <v>0</v>
      </c>
      <c r="Z737" s="188">
        <f>IFERROR(INDEX('قرائت کنتور'!A:AZ,MATCH(A737&amp;"-"&amp;Y$1,'قرائت کنتور'!B:B,0),MATCH(G737,'قرائت کنتور'!$1:$1,0)),0)</f>
        <v>0</v>
      </c>
      <c r="AA737" s="188">
        <f>IFERROR(INDEX('قرائت کنتور'!A:AZ,MATCH(A737&amp;"-"&amp;AA$1,'قرائت کنتور'!B:B,0),MATCH(L737,'قرائت کنتور'!$1:$1,0)),0)</f>
        <v>0</v>
      </c>
      <c r="AB737" s="188">
        <f>IFERROR(INDEX('قرائت کنتور'!A:AZ,MATCH(A737&amp;"-"&amp;AA$1,'قرائت کنتور'!B:B,0),MATCH(G737,'قرائت کنتور'!$1:$1,0)),0)</f>
        <v>0</v>
      </c>
      <c r="AC737" s="265"/>
      <c r="AD737" s="188">
        <f t="shared" si="258"/>
        <v>0</v>
      </c>
      <c r="AE737" s="188">
        <f t="shared" si="259"/>
        <v>0</v>
      </c>
      <c r="AF737" s="188">
        <f t="shared" si="260"/>
        <v>0</v>
      </c>
      <c r="AG737" s="188">
        <f t="shared" si="261"/>
        <v>0</v>
      </c>
      <c r="AH737" s="188">
        <f t="shared" si="262"/>
        <v>0</v>
      </c>
      <c r="AI737" s="188">
        <f t="shared" si="263"/>
        <v>0</v>
      </c>
      <c r="AJ737" s="188" t="str">
        <f t="shared" si="264"/>
        <v>0</v>
      </c>
      <c r="AK737" s="265"/>
      <c r="AL737" s="254" t="str">
        <f t="shared" si="265"/>
        <v>---</v>
      </c>
      <c r="AM737" s="254" t="str">
        <f t="shared" si="266"/>
        <v>---</v>
      </c>
      <c r="AN737" s="265"/>
      <c r="AO737" s="188" t="str">
        <f>IFERROR(INDEX('تعرفه ها'!A:Z,MATCH(P737&amp;"-"&amp;AO$1,'تعرفه ها'!C:C,0),MATCH(F737,'تعرفه ها'!$2:$2,0),1),"---")</f>
        <v>---</v>
      </c>
      <c r="AP737" s="188" t="str">
        <f>IFERROR(INDEX('تعرفه ها'!A:Z,MATCH(P737&amp;"-"&amp;AP$1,'تعرفه ها'!C:C,0),MATCH(F737,'تعرفه ها'!$2:$2,0),1),"---")</f>
        <v>---</v>
      </c>
      <c r="AQ737" s="188" t="str">
        <f>IFERROR(INDEX('تعرفه ها'!A:Z,MATCH(P737&amp;"-"&amp;AQ$1,'تعرفه ها'!C:C,0),MATCH(F737,'تعرفه ها'!$2:$2,0),1),"---")</f>
        <v>---</v>
      </c>
      <c r="AR737" s="188" t="str">
        <f>IFERROR(INDEX('تعرفه ها'!A:Z,MATCH(P737&amp;"-"&amp;AR$1,'تعرفه ها'!C:C,0),MATCH(F737,'تعرفه ها'!$2:$2,0),1),"---")</f>
        <v>---</v>
      </c>
      <c r="AS737" s="265"/>
      <c r="AT737" s="415" t="str">
        <f t="shared" si="267"/>
        <v>---</v>
      </c>
      <c r="AU737" s="415" t="str">
        <f t="shared" si="268"/>
        <v>---</v>
      </c>
      <c r="AV737" s="415" t="str">
        <f t="shared" si="269"/>
        <v>---</v>
      </c>
      <c r="AW737" s="415" t="str">
        <f t="shared" si="270"/>
        <v>---</v>
      </c>
      <c r="AX737" s="415" t="str">
        <f t="shared" si="271"/>
        <v>---</v>
      </c>
      <c r="AY737" s="415" t="str">
        <f>IFERROR(AH737*INDEX('تعرفه ها'!A:Z,MATCH("عوارض برق به ازاء هر کیلووات",'تعرفه ها'!$C:$C,0),MATCH(F737,'تعرفه ها'!$2:$2,0)),"---")</f>
        <v>---</v>
      </c>
      <c r="AZ737" s="415" t="str">
        <f t="shared" si="272"/>
        <v>---</v>
      </c>
      <c r="BA737" s="415" t="str">
        <f>IFERROR(ROUND(((AX737+AY737+AZ737)*INDEX('تعرفه ها'!A:Z,MATCH("هزینه نگهداری و تعمیرات شبکه برق",'تعرفه ها'!$C:$C,0),MATCH(F737,'تعرفه ها'!$2:$2,0))/100),0),"---")</f>
        <v>---</v>
      </c>
      <c r="BB737" s="415">
        <f>IFERROR(IF(P737="دیماندی",ROUND(AJ737*INDEX('تعرفه ها'!A:Z,MATCH(BB$1,'تعرفه ها'!$C:$C,0),MATCH(F737,'تعرفه ها'!$2:$2,0))*J737/30,0),0),"---")</f>
        <v>0</v>
      </c>
      <c r="BC737" s="415"/>
      <c r="BD737" s="54" t="str">
        <f>IFERROR(IF(INDEX('اطلاعات دوره'!A:Z,MATCH(G737,'اطلاعات دوره'!C:C,0),MATCH("برق",'اطلاعات دوره'!$1:$1,0))="دارد",ROUND(AX737*INDEX('تعرفه ها'!A:Z,MATCH("پیک فصلی برق",'تعرفه ها'!$C:$C,0),MATCH(F737,'تعرفه ها'!$2:$2,0))/100,0),0),"---")</f>
        <v>---</v>
      </c>
      <c r="BE737" s="415" t="str">
        <f>IFERROR(ROUND(((AX737+AY737+AZ737+BA737+BB737+BC737+BD737)*INDEX('تعرفه ها'!A:Z,MATCH("مالیات برق",'تعرفه ها'!$C:$C,0),MATCH(F737,'تعرفه ها'!$2:$2,0))/100),0),"---")</f>
        <v>---</v>
      </c>
      <c r="BF737" s="415" t="str">
        <f t="shared" si="273"/>
        <v>---</v>
      </c>
      <c r="BG737" s="415" t="str">
        <f t="shared" si="277"/>
        <v>---</v>
      </c>
      <c r="BH737" s="415" t="str">
        <f t="shared" si="274"/>
        <v>---</v>
      </c>
      <c r="BI737" s="54" t="str">
        <f t="shared" si="275"/>
        <v>---</v>
      </c>
      <c r="BJ737" s="55" t="str">
        <f t="shared" si="276"/>
        <v>---</v>
      </c>
      <c r="BK737" s="262"/>
      <c r="BL737" s="183" t="str">
        <f>IFERROR(IF(INDEX(پرداخت!A:AZ,MATCH(A737&amp;" - "&amp;"برق",پرداخت!$B:$B,0),MATCH(G737,پرداخت!$1:$1,0))="نشده","نشده","شده"),"---")</f>
        <v>---</v>
      </c>
      <c r="BN737" s="257"/>
      <c r="BO737" s="257"/>
      <c r="BP737" s="257"/>
      <c r="BQ737" s="257"/>
      <c r="BR737" s="257"/>
      <c r="BS737" s="257"/>
      <c r="BT737" s="257"/>
      <c r="BU737" s="257"/>
      <c r="BV737" s="257"/>
      <c r="BW737" s="257"/>
      <c r="BX737" s="257"/>
      <c r="BY737" s="257"/>
      <c r="BZ737" s="257"/>
      <c r="CA737" s="257"/>
      <c r="CB737" s="257"/>
      <c r="CC737" s="257"/>
      <c r="CD737" s="257"/>
      <c r="CE737" s="257"/>
      <c r="CF737" s="257"/>
      <c r="CG737" s="257"/>
      <c r="CH737"/>
      <c r="CI737"/>
      <c r="CJ737"/>
      <c r="CK737"/>
    </row>
    <row r="738" spans="1:89" ht="33.75" hidden="1">
      <c r="A738" s="170"/>
      <c r="B738" s="47">
        <f>IFERROR(INDEX('اطلاعات انشعابات شرکتها'!A:BB,MATCH(A738,'اطلاعات انشعابات شرکتها'!A:A,0),MATCH(B$1,'اطلاعات انشعابات شرکتها'!$1:$1,0)),0)</f>
        <v>0</v>
      </c>
      <c r="C738" s="48">
        <f>IFERROR(INDEX('اطلاعات انشعابات شرکتها'!A:BB,MATCH(A738,'اطلاعات انشعابات شرکتها'!A:A,0),MATCH(C$1,'اطلاعات انشعابات شرکتها'!$1:$1,0)),0)</f>
        <v>0</v>
      </c>
      <c r="D738" s="45"/>
      <c r="E738" s="171"/>
      <c r="F738" s="170"/>
      <c r="G738" s="188" t="str">
        <f t="shared" si="255"/>
        <v>/</v>
      </c>
      <c r="H738" s="188">
        <f>IFERROR(INDEX('اطلاعات دوره'!A:Z,MATCH(G738,'اطلاعات دوره'!C:C,0),MATCH(H$1,'اطلاعات دوره'!$1:$1,0)),0)</f>
        <v>0</v>
      </c>
      <c r="I738" s="188">
        <f>IFERROR(INDEX('اطلاعات دوره'!A:Z,MATCH(G738,'اطلاعات دوره'!C:C,0),MATCH(I$1,'اطلاعات دوره'!$1:$1,0)),0)</f>
        <v>0</v>
      </c>
      <c r="J738" s="188">
        <f>IFERROR(INDEX('اطلاعات دوره'!A:Z,MATCH(G738,'اطلاعات دوره'!C:C,0),MATCH(J$1,'اطلاعات دوره'!$1:$1,0)),0)</f>
        <v>0</v>
      </c>
      <c r="K738" s="265"/>
      <c r="L738" s="188" t="str">
        <f>IFERROR(INDEX('اطلاعات دوره'!A:Z,MATCH(G738,'اطلاعات دوره'!C:C,0)-1,MATCH("عنوان",'اطلاعات دوره'!$1:$1,0)),"---")</f>
        <v>---</v>
      </c>
      <c r="M738" s="188" t="str">
        <f t="shared" si="256"/>
        <v>----</v>
      </c>
      <c r="N738" s="188" t="str">
        <f t="shared" si="257"/>
        <v>-/</v>
      </c>
      <c r="O738" s="265"/>
      <c r="P738" s="188">
        <f>IFERROR(INDEX('اطلاعات انشعابات شرکتها'!A:BB,MATCH(A738,'اطلاعات انشعابات شرکتها'!A:A,0),MATCH(P$1,'اطلاعات انشعابات شرکتها'!$1:$1,0)),0)</f>
        <v>0</v>
      </c>
      <c r="Q738" s="188">
        <f>IFERROR(INDEX('اطلاعات انشعابات شرکتها'!A:BB,MATCH(A738,'اطلاعات انشعابات شرکتها'!A:A,0),MATCH(Q$1,'اطلاعات انشعابات شرکتها'!$1:$1,0)),0)</f>
        <v>0</v>
      </c>
      <c r="R738" s="188">
        <f>IFERROR(INDEX('اطلاعات انشعابات شرکتها'!A:BB,MATCH(A738,'اطلاعات انشعابات شرکتها'!A:A,0),MATCH(R$1,'اطلاعات انشعابات شرکتها'!$1:$1,0)),0)</f>
        <v>0</v>
      </c>
      <c r="S738" s="265"/>
      <c r="T738" s="188">
        <f>IFERROR(INDEX('قرائت کنتور'!A:AZ,MATCH(A738&amp;"-"&amp;T$1,'قرائت کنتور'!B:B,0),MATCH(G738,'قرائت کنتور'!$1:$1,0)),0)</f>
        <v>0</v>
      </c>
      <c r="U738" s="188">
        <f>IFERROR(INDEX('قرائت کنتور'!A:AZ,MATCH(A738&amp;"-"&amp;U$1,'قرائت کنتور'!B:B,0),MATCH(L738,'قرائت کنتور'!$1:$1,0)),0)</f>
        <v>0</v>
      </c>
      <c r="V738" s="188">
        <f>IFERROR(INDEX('قرائت کنتور'!A:AZ,MATCH(A738&amp;"-"&amp;U$1,'قرائت کنتور'!B:B,0),MATCH(G738,'قرائت کنتور'!$1:$1,0)),0)</f>
        <v>0</v>
      </c>
      <c r="W738" s="188">
        <f>IFERROR(INDEX('قرائت کنتور'!A:AZ,MATCH(A738&amp;"-"&amp;W$1,'قرائت کنتور'!B:B,0),MATCH(L738,'قرائت کنتور'!$1:$1,0)),0)</f>
        <v>0</v>
      </c>
      <c r="X738" s="188">
        <f>IFERROR(INDEX('قرائت کنتور'!A:AZ,MATCH(A738&amp;"-"&amp;W$1,'قرائت کنتور'!B:B,0),MATCH(G738,'قرائت کنتور'!$1:$1,0)),0)</f>
        <v>0</v>
      </c>
      <c r="Y738" s="188">
        <f>IFERROR(INDEX('قرائت کنتور'!A:AZ,MATCH(A738&amp;"-"&amp;Y$1,'قرائت کنتور'!B:B,0),MATCH(L738,'قرائت کنتور'!$1:$1,0)),0)</f>
        <v>0</v>
      </c>
      <c r="Z738" s="188">
        <f>IFERROR(INDEX('قرائت کنتور'!A:AZ,MATCH(A738&amp;"-"&amp;Y$1,'قرائت کنتور'!B:B,0),MATCH(G738,'قرائت کنتور'!$1:$1,0)),0)</f>
        <v>0</v>
      </c>
      <c r="AA738" s="188">
        <f>IFERROR(INDEX('قرائت کنتور'!A:AZ,MATCH(A738&amp;"-"&amp;AA$1,'قرائت کنتور'!B:B,0),MATCH(L738,'قرائت کنتور'!$1:$1,0)),0)</f>
        <v>0</v>
      </c>
      <c r="AB738" s="188">
        <f>IFERROR(INDEX('قرائت کنتور'!A:AZ,MATCH(A738&amp;"-"&amp;AA$1,'قرائت کنتور'!B:B,0),MATCH(G738,'قرائت کنتور'!$1:$1,0)),0)</f>
        <v>0</v>
      </c>
      <c r="AC738" s="265"/>
      <c r="AD738" s="188">
        <f t="shared" si="258"/>
        <v>0</v>
      </c>
      <c r="AE738" s="188">
        <f t="shared" si="259"/>
        <v>0</v>
      </c>
      <c r="AF738" s="188">
        <f t="shared" si="260"/>
        <v>0</v>
      </c>
      <c r="AG738" s="188">
        <f t="shared" si="261"/>
        <v>0</v>
      </c>
      <c r="AH738" s="188">
        <f t="shared" si="262"/>
        <v>0</v>
      </c>
      <c r="AI738" s="188">
        <f t="shared" si="263"/>
        <v>0</v>
      </c>
      <c r="AJ738" s="188" t="str">
        <f t="shared" si="264"/>
        <v>0</v>
      </c>
      <c r="AK738" s="265"/>
      <c r="AL738" s="254" t="str">
        <f t="shared" si="265"/>
        <v>---</v>
      </c>
      <c r="AM738" s="254" t="str">
        <f t="shared" si="266"/>
        <v>---</v>
      </c>
      <c r="AN738" s="265"/>
      <c r="AO738" s="188" t="str">
        <f>IFERROR(INDEX('تعرفه ها'!A:Z,MATCH(P738&amp;"-"&amp;AO$1,'تعرفه ها'!C:C,0),MATCH(F738,'تعرفه ها'!$2:$2,0),1),"---")</f>
        <v>---</v>
      </c>
      <c r="AP738" s="188" t="str">
        <f>IFERROR(INDEX('تعرفه ها'!A:Z,MATCH(P738&amp;"-"&amp;AP$1,'تعرفه ها'!C:C,0),MATCH(F738,'تعرفه ها'!$2:$2,0),1),"---")</f>
        <v>---</v>
      </c>
      <c r="AQ738" s="188" t="str">
        <f>IFERROR(INDEX('تعرفه ها'!A:Z,MATCH(P738&amp;"-"&amp;AQ$1,'تعرفه ها'!C:C,0),MATCH(F738,'تعرفه ها'!$2:$2,0),1),"---")</f>
        <v>---</v>
      </c>
      <c r="AR738" s="188" t="str">
        <f>IFERROR(INDEX('تعرفه ها'!A:Z,MATCH(P738&amp;"-"&amp;AR$1,'تعرفه ها'!C:C,0),MATCH(F738,'تعرفه ها'!$2:$2,0),1),"---")</f>
        <v>---</v>
      </c>
      <c r="AS738" s="265"/>
      <c r="AT738" s="415" t="str">
        <f t="shared" si="267"/>
        <v>---</v>
      </c>
      <c r="AU738" s="415" t="str">
        <f t="shared" si="268"/>
        <v>---</v>
      </c>
      <c r="AV738" s="415" t="str">
        <f t="shared" si="269"/>
        <v>---</v>
      </c>
      <c r="AW738" s="415" t="str">
        <f t="shared" si="270"/>
        <v>---</v>
      </c>
      <c r="AX738" s="415" t="str">
        <f t="shared" si="271"/>
        <v>---</v>
      </c>
      <c r="AY738" s="415" t="str">
        <f>IFERROR(AH738*INDEX('تعرفه ها'!A:Z,MATCH("عوارض برق به ازاء هر کیلووات",'تعرفه ها'!$C:$C,0),MATCH(F738,'تعرفه ها'!$2:$2,0)),"---")</f>
        <v>---</v>
      </c>
      <c r="AZ738" s="415" t="str">
        <f t="shared" si="272"/>
        <v>---</v>
      </c>
      <c r="BA738" s="415" t="str">
        <f>IFERROR(ROUND(((AX738+AY738+AZ738)*INDEX('تعرفه ها'!A:Z,MATCH("هزینه نگهداری و تعمیرات شبکه برق",'تعرفه ها'!$C:$C,0),MATCH(F738,'تعرفه ها'!$2:$2,0))/100),0),"---")</f>
        <v>---</v>
      </c>
      <c r="BB738" s="415">
        <f>IFERROR(IF(P738="دیماندی",ROUND(AJ738*INDEX('تعرفه ها'!A:Z,MATCH(BB$1,'تعرفه ها'!$C:$C,0),MATCH(F738,'تعرفه ها'!$2:$2,0))*J738/30,0),0),"---")</f>
        <v>0</v>
      </c>
      <c r="BC738" s="415"/>
      <c r="BD738" s="54" t="str">
        <f>IFERROR(IF(INDEX('اطلاعات دوره'!A:Z,MATCH(G738,'اطلاعات دوره'!C:C,0),MATCH("برق",'اطلاعات دوره'!$1:$1,0))="دارد",ROUND(AX738*INDEX('تعرفه ها'!A:Z,MATCH("پیک فصلی برق",'تعرفه ها'!$C:$C,0),MATCH(F738,'تعرفه ها'!$2:$2,0))/100,0),0),"---")</f>
        <v>---</v>
      </c>
      <c r="BE738" s="415" t="str">
        <f>IFERROR(ROUND(((AX738+AY738+AZ738+BA738+BB738+BC738+BD738)*INDEX('تعرفه ها'!A:Z,MATCH("مالیات برق",'تعرفه ها'!$C:$C,0),MATCH(F738,'تعرفه ها'!$2:$2,0))/100),0),"---")</f>
        <v>---</v>
      </c>
      <c r="BF738" s="415" t="str">
        <f t="shared" si="273"/>
        <v>---</v>
      </c>
      <c r="BG738" s="415" t="str">
        <f t="shared" si="277"/>
        <v>---</v>
      </c>
      <c r="BH738" s="415" t="str">
        <f t="shared" si="274"/>
        <v>---</v>
      </c>
      <c r="BI738" s="54" t="str">
        <f t="shared" si="275"/>
        <v>---</v>
      </c>
      <c r="BJ738" s="55" t="str">
        <f t="shared" si="276"/>
        <v>---</v>
      </c>
      <c r="BK738" s="262"/>
      <c r="BL738" s="183" t="str">
        <f>IFERROR(IF(INDEX(پرداخت!A:AZ,MATCH(A738&amp;" - "&amp;"برق",پرداخت!$B:$B,0),MATCH(G738,پرداخت!$1:$1,0))="نشده","نشده","شده"),"---")</f>
        <v>---</v>
      </c>
      <c r="BN738" s="257"/>
      <c r="BO738" s="257"/>
      <c r="BP738" s="257"/>
      <c r="BQ738" s="257"/>
      <c r="BR738" s="257"/>
      <c r="BS738" s="257"/>
      <c r="BT738" s="257"/>
      <c r="BU738" s="257"/>
      <c r="BV738" s="257"/>
      <c r="BW738" s="257"/>
      <c r="BX738" s="257"/>
      <c r="BY738" s="257"/>
      <c r="BZ738" s="257"/>
      <c r="CA738" s="257"/>
      <c r="CB738" s="257"/>
      <c r="CC738" s="257"/>
      <c r="CD738" s="257"/>
      <c r="CE738" s="257"/>
      <c r="CF738" s="257"/>
      <c r="CG738" s="257"/>
      <c r="CH738"/>
      <c r="CI738"/>
      <c r="CJ738"/>
      <c r="CK738"/>
    </row>
    <row r="739" spans="1:89" ht="33.75" hidden="1">
      <c r="A739" s="170"/>
      <c r="B739" s="47">
        <f>IFERROR(INDEX('اطلاعات انشعابات شرکتها'!A:BB,MATCH(A739,'اطلاعات انشعابات شرکتها'!A:A,0),MATCH(B$1,'اطلاعات انشعابات شرکتها'!$1:$1,0)),0)</f>
        <v>0</v>
      </c>
      <c r="C739" s="48">
        <f>IFERROR(INDEX('اطلاعات انشعابات شرکتها'!A:BB,MATCH(A739,'اطلاعات انشعابات شرکتها'!A:A,0),MATCH(C$1,'اطلاعات انشعابات شرکتها'!$1:$1,0)),0)</f>
        <v>0</v>
      </c>
      <c r="D739" s="45"/>
      <c r="E739" s="171"/>
      <c r="F739" s="170"/>
      <c r="G739" s="188" t="str">
        <f t="shared" si="255"/>
        <v>/</v>
      </c>
      <c r="H739" s="188">
        <f>IFERROR(INDEX('اطلاعات دوره'!A:Z,MATCH(G739,'اطلاعات دوره'!C:C,0),MATCH(H$1,'اطلاعات دوره'!$1:$1,0)),0)</f>
        <v>0</v>
      </c>
      <c r="I739" s="188">
        <f>IFERROR(INDEX('اطلاعات دوره'!A:Z,MATCH(G739,'اطلاعات دوره'!C:C,0),MATCH(I$1,'اطلاعات دوره'!$1:$1,0)),0)</f>
        <v>0</v>
      </c>
      <c r="J739" s="188">
        <f>IFERROR(INDEX('اطلاعات دوره'!A:Z,MATCH(G739,'اطلاعات دوره'!C:C,0),MATCH(J$1,'اطلاعات دوره'!$1:$1,0)),0)</f>
        <v>0</v>
      </c>
      <c r="K739" s="265"/>
      <c r="L739" s="188" t="str">
        <f>IFERROR(INDEX('اطلاعات دوره'!A:Z,MATCH(G739,'اطلاعات دوره'!C:C,0)-1,MATCH("عنوان",'اطلاعات دوره'!$1:$1,0)),"---")</f>
        <v>---</v>
      </c>
      <c r="M739" s="188" t="str">
        <f t="shared" si="256"/>
        <v>----</v>
      </c>
      <c r="N739" s="188" t="str">
        <f t="shared" si="257"/>
        <v>-/</v>
      </c>
      <c r="O739" s="265"/>
      <c r="P739" s="188">
        <f>IFERROR(INDEX('اطلاعات انشعابات شرکتها'!A:BB,MATCH(A739,'اطلاعات انشعابات شرکتها'!A:A,0),MATCH(P$1,'اطلاعات انشعابات شرکتها'!$1:$1,0)),0)</f>
        <v>0</v>
      </c>
      <c r="Q739" s="188">
        <f>IFERROR(INDEX('اطلاعات انشعابات شرکتها'!A:BB,MATCH(A739,'اطلاعات انشعابات شرکتها'!A:A,0),MATCH(Q$1,'اطلاعات انشعابات شرکتها'!$1:$1,0)),0)</f>
        <v>0</v>
      </c>
      <c r="R739" s="188">
        <f>IFERROR(INDEX('اطلاعات انشعابات شرکتها'!A:BB,MATCH(A739,'اطلاعات انشعابات شرکتها'!A:A,0),MATCH(R$1,'اطلاعات انشعابات شرکتها'!$1:$1,0)),0)</f>
        <v>0</v>
      </c>
      <c r="S739" s="265"/>
      <c r="T739" s="188">
        <f>IFERROR(INDEX('قرائت کنتور'!A:AZ,MATCH(A739&amp;"-"&amp;T$1,'قرائت کنتور'!B:B,0),MATCH(G739,'قرائت کنتور'!$1:$1,0)),0)</f>
        <v>0</v>
      </c>
      <c r="U739" s="188">
        <f>IFERROR(INDEX('قرائت کنتور'!A:AZ,MATCH(A739&amp;"-"&amp;U$1,'قرائت کنتور'!B:B,0),MATCH(L739,'قرائت کنتور'!$1:$1,0)),0)</f>
        <v>0</v>
      </c>
      <c r="V739" s="188">
        <f>IFERROR(INDEX('قرائت کنتور'!A:AZ,MATCH(A739&amp;"-"&amp;U$1,'قرائت کنتور'!B:B,0),MATCH(G739,'قرائت کنتور'!$1:$1,0)),0)</f>
        <v>0</v>
      </c>
      <c r="W739" s="188">
        <f>IFERROR(INDEX('قرائت کنتور'!A:AZ,MATCH(A739&amp;"-"&amp;W$1,'قرائت کنتور'!B:B,0),MATCH(L739,'قرائت کنتور'!$1:$1,0)),0)</f>
        <v>0</v>
      </c>
      <c r="X739" s="188">
        <f>IFERROR(INDEX('قرائت کنتور'!A:AZ,MATCH(A739&amp;"-"&amp;W$1,'قرائت کنتور'!B:B,0),MATCH(G739,'قرائت کنتور'!$1:$1,0)),0)</f>
        <v>0</v>
      </c>
      <c r="Y739" s="188">
        <f>IFERROR(INDEX('قرائت کنتور'!A:AZ,MATCH(A739&amp;"-"&amp;Y$1,'قرائت کنتور'!B:B,0),MATCH(L739,'قرائت کنتور'!$1:$1,0)),0)</f>
        <v>0</v>
      </c>
      <c r="Z739" s="188">
        <f>IFERROR(INDEX('قرائت کنتور'!A:AZ,MATCH(A739&amp;"-"&amp;Y$1,'قرائت کنتور'!B:B,0),MATCH(G739,'قرائت کنتور'!$1:$1,0)),0)</f>
        <v>0</v>
      </c>
      <c r="AA739" s="188">
        <f>IFERROR(INDEX('قرائت کنتور'!A:AZ,MATCH(A739&amp;"-"&amp;AA$1,'قرائت کنتور'!B:B,0),MATCH(L739,'قرائت کنتور'!$1:$1,0)),0)</f>
        <v>0</v>
      </c>
      <c r="AB739" s="188">
        <f>IFERROR(INDEX('قرائت کنتور'!A:AZ,MATCH(A739&amp;"-"&amp;AA$1,'قرائت کنتور'!B:B,0),MATCH(G739,'قرائت کنتور'!$1:$1,0)),0)</f>
        <v>0</v>
      </c>
      <c r="AC739" s="265"/>
      <c r="AD739" s="188">
        <f t="shared" si="258"/>
        <v>0</v>
      </c>
      <c r="AE739" s="188">
        <f t="shared" si="259"/>
        <v>0</v>
      </c>
      <c r="AF739" s="188">
        <f t="shared" si="260"/>
        <v>0</v>
      </c>
      <c r="AG739" s="188">
        <f t="shared" si="261"/>
        <v>0</v>
      </c>
      <c r="AH739" s="188">
        <f t="shared" si="262"/>
        <v>0</v>
      </c>
      <c r="AI739" s="188">
        <f t="shared" si="263"/>
        <v>0</v>
      </c>
      <c r="AJ739" s="188" t="str">
        <f t="shared" si="264"/>
        <v>0</v>
      </c>
      <c r="AK739" s="265"/>
      <c r="AL739" s="254" t="str">
        <f t="shared" si="265"/>
        <v>---</v>
      </c>
      <c r="AM739" s="254" t="str">
        <f t="shared" si="266"/>
        <v>---</v>
      </c>
      <c r="AN739" s="265"/>
      <c r="AO739" s="188" t="str">
        <f>IFERROR(INDEX('تعرفه ها'!A:Z,MATCH(P739&amp;"-"&amp;AO$1,'تعرفه ها'!C:C,0),MATCH(F739,'تعرفه ها'!$2:$2,0),1),"---")</f>
        <v>---</v>
      </c>
      <c r="AP739" s="188" t="str">
        <f>IFERROR(INDEX('تعرفه ها'!A:Z,MATCH(P739&amp;"-"&amp;AP$1,'تعرفه ها'!C:C,0),MATCH(F739,'تعرفه ها'!$2:$2,0),1),"---")</f>
        <v>---</v>
      </c>
      <c r="AQ739" s="188" t="str">
        <f>IFERROR(INDEX('تعرفه ها'!A:Z,MATCH(P739&amp;"-"&amp;AQ$1,'تعرفه ها'!C:C,0),MATCH(F739,'تعرفه ها'!$2:$2,0),1),"---")</f>
        <v>---</v>
      </c>
      <c r="AR739" s="188" t="str">
        <f>IFERROR(INDEX('تعرفه ها'!A:Z,MATCH(P739&amp;"-"&amp;AR$1,'تعرفه ها'!C:C,0),MATCH(F739,'تعرفه ها'!$2:$2,0),1),"---")</f>
        <v>---</v>
      </c>
      <c r="AS739" s="265"/>
      <c r="AT739" s="415" t="str">
        <f t="shared" si="267"/>
        <v>---</v>
      </c>
      <c r="AU739" s="415" t="str">
        <f t="shared" si="268"/>
        <v>---</v>
      </c>
      <c r="AV739" s="415" t="str">
        <f t="shared" si="269"/>
        <v>---</v>
      </c>
      <c r="AW739" s="415" t="str">
        <f t="shared" si="270"/>
        <v>---</v>
      </c>
      <c r="AX739" s="415" t="str">
        <f t="shared" si="271"/>
        <v>---</v>
      </c>
      <c r="AY739" s="415" t="str">
        <f>IFERROR(AH739*INDEX('تعرفه ها'!A:Z,MATCH("عوارض برق به ازاء هر کیلووات",'تعرفه ها'!$C:$C,0),MATCH(F739,'تعرفه ها'!$2:$2,0)),"---")</f>
        <v>---</v>
      </c>
      <c r="AZ739" s="415" t="str">
        <f t="shared" si="272"/>
        <v>---</v>
      </c>
      <c r="BA739" s="415" t="str">
        <f>IFERROR(ROUND(((AX739+AY739+AZ739)*INDEX('تعرفه ها'!A:Z,MATCH("هزینه نگهداری و تعمیرات شبکه برق",'تعرفه ها'!$C:$C,0),MATCH(F739,'تعرفه ها'!$2:$2,0))/100),0),"---")</f>
        <v>---</v>
      </c>
      <c r="BB739" s="415">
        <f>IFERROR(IF(P739="دیماندی",ROUND(AJ739*INDEX('تعرفه ها'!A:Z,MATCH(BB$1,'تعرفه ها'!$C:$C,0),MATCH(F739,'تعرفه ها'!$2:$2,0))*J739/30,0),0),"---")</f>
        <v>0</v>
      </c>
      <c r="BC739" s="415"/>
      <c r="BD739" s="54" t="str">
        <f>IFERROR(IF(INDEX('اطلاعات دوره'!A:Z,MATCH(G739,'اطلاعات دوره'!C:C,0),MATCH("برق",'اطلاعات دوره'!$1:$1,0))="دارد",ROUND(AX739*INDEX('تعرفه ها'!A:Z,MATCH("پیک فصلی برق",'تعرفه ها'!$C:$C,0),MATCH(F739,'تعرفه ها'!$2:$2,0))/100,0),0),"---")</f>
        <v>---</v>
      </c>
      <c r="BE739" s="415" t="str">
        <f>IFERROR(ROUND(((AX739+AY739+AZ739+BA739+BB739+BC739+BD739)*INDEX('تعرفه ها'!A:Z,MATCH("مالیات برق",'تعرفه ها'!$C:$C,0),MATCH(F739,'تعرفه ها'!$2:$2,0))/100),0),"---")</f>
        <v>---</v>
      </c>
      <c r="BF739" s="415" t="str">
        <f t="shared" si="273"/>
        <v>---</v>
      </c>
      <c r="BG739" s="415" t="str">
        <f t="shared" si="277"/>
        <v>---</v>
      </c>
      <c r="BH739" s="415" t="str">
        <f t="shared" si="274"/>
        <v>---</v>
      </c>
      <c r="BI739" s="54" t="str">
        <f t="shared" si="275"/>
        <v>---</v>
      </c>
      <c r="BJ739" s="55" t="str">
        <f t="shared" si="276"/>
        <v>---</v>
      </c>
      <c r="BK739" s="262"/>
      <c r="BL739" s="183" t="str">
        <f>IFERROR(IF(INDEX(پرداخت!A:AZ,MATCH(A739&amp;" - "&amp;"برق",پرداخت!$B:$B,0),MATCH(G739,پرداخت!$1:$1,0))="نشده","نشده","شده"),"---")</f>
        <v>---</v>
      </c>
      <c r="BN739" s="257"/>
      <c r="BO739" s="257"/>
      <c r="BP739" s="257"/>
      <c r="BQ739" s="257"/>
      <c r="BR739" s="257"/>
      <c r="BS739" s="257"/>
      <c r="BT739" s="257"/>
      <c r="BU739" s="257"/>
      <c r="BV739" s="257"/>
      <c r="BW739" s="257"/>
      <c r="BX739" s="257"/>
      <c r="BY739" s="257"/>
      <c r="BZ739" s="257"/>
      <c r="CA739" s="257"/>
      <c r="CB739" s="257"/>
      <c r="CC739" s="257"/>
      <c r="CD739" s="257"/>
      <c r="CE739" s="257"/>
      <c r="CF739" s="257"/>
      <c r="CG739" s="257"/>
      <c r="CH739"/>
      <c r="CI739"/>
      <c r="CJ739"/>
      <c r="CK739"/>
    </row>
    <row r="740" spans="1:89" ht="33.75" hidden="1">
      <c r="A740" s="170"/>
      <c r="B740" s="47">
        <f>IFERROR(INDEX('اطلاعات انشعابات شرکتها'!A:BB,MATCH(A740,'اطلاعات انشعابات شرکتها'!A:A,0),MATCH(B$1,'اطلاعات انشعابات شرکتها'!$1:$1,0)),0)</f>
        <v>0</v>
      </c>
      <c r="C740" s="48">
        <f>IFERROR(INDEX('اطلاعات انشعابات شرکتها'!A:BB,MATCH(A740,'اطلاعات انشعابات شرکتها'!A:A,0),MATCH(C$1,'اطلاعات انشعابات شرکتها'!$1:$1,0)),0)</f>
        <v>0</v>
      </c>
      <c r="D740" s="45"/>
      <c r="E740" s="171"/>
      <c r="F740" s="170"/>
      <c r="G740" s="188" t="str">
        <f t="shared" si="255"/>
        <v>/</v>
      </c>
      <c r="H740" s="188">
        <f>IFERROR(INDEX('اطلاعات دوره'!A:Z,MATCH(G740,'اطلاعات دوره'!C:C,0),MATCH(H$1,'اطلاعات دوره'!$1:$1,0)),0)</f>
        <v>0</v>
      </c>
      <c r="I740" s="188">
        <f>IFERROR(INDEX('اطلاعات دوره'!A:Z,MATCH(G740,'اطلاعات دوره'!C:C,0),MATCH(I$1,'اطلاعات دوره'!$1:$1,0)),0)</f>
        <v>0</v>
      </c>
      <c r="J740" s="188">
        <f>IFERROR(INDEX('اطلاعات دوره'!A:Z,MATCH(G740,'اطلاعات دوره'!C:C,0),MATCH(J$1,'اطلاعات دوره'!$1:$1,0)),0)</f>
        <v>0</v>
      </c>
      <c r="K740" s="265"/>
      <c r="L740" s="188" t="str">
        <f>IFERROR(INDEX('اطلاعات دوره'!A:Z,MATCH(G740,'اطلاعات دوره'!C:C,0)-1,MATCH("عنوان",'اطلاعات دوره'!$1:$1,0)),"---")</f>
        <v>---</v>
      </c>
      <c r="M740" s="188" t="str">
        <f t="shared" si="256"/>
        <v>----</v>
      </c>
      <c r="N740" s="188" t="str">
        <f t="shared" si="257"/>
        <v>-/</v>
      </c>
      <c r="O740" s="265"/>
      <c r="P740" s="188">
        <f>IFERROR(INDEX('اطلاعات انشعابات شرکتها'!A:BB,MATCH(A740,'اطلاعات انشعابات شرکتها'!A:A,0),MATCH(P$1,'اطلاعات انشعابات شرکتها'!$1:$1,0)),0)</f>
        <v>0</v>
      </c>
      <c r="Q740" s="188">
        <f>IFERROR(INDEX('اطلاعات انشعابات شرکتها'!A:BB,MATCH(A740,'اطلاعات انشعابات شرکتها'!A:A,0),MATCH(Q$1,'اطلاعات انشعابات شرکتها'!$1:$1,0)),0)</f>
        <v>0</v>
      </c>
      <c r="R740" s="188">
        <f>IFERROR(INDEX('اطلاعات انشعابات شرکتها'!A:BB,MATCH(A740,'اطلاعات انشعابات شرکتها'!A:A,0),MATCH(R$1,'اطلاعات انشعابات شرکتها'!$1:$1,0)),0)</f>
        <v>0</v>
      </c>
      <c r="S740" s="265"/>
      <c r="T740" s="188">
        <f>IFERROR(INDEX('قرائت کنتور'!A:AZ,MATCH(A740&amp;"-"&amp;T$1,'قرائت کنتور'!B:B,0),MATCH(G740,'قرائت کنتور'!$1:$1,0)),0)</f>
        <v>0</v>
      </c>
      <c r="U740" s="188">
        <f>IFERROR(INDEX('قرائت کنتور'!A:AZ,MATCH(A740&amp;"-"&amp;U$1,'قرائت کنتور'!B:B,0),MATCH(L740,'قرائت کنتور'!$1:$1,0)),0)</f>
        <v>0</v>
      </c>
      <c r="V740" s="188">
        <f>IFERROR(INDEX('قرائت کنتور'!A:AZ,MATCH(A740&amp;"-"&amp;U$1,'قرائت کنتور'!B:B,0),MATCH(G740,'قرائت کنتور'!$1:$1,0)),0)</f>
        <v>0</v>
      </c>
      <c r="W740" s="188">
        <f>IFERROR(INDEX('قرائت کنتور'!A:AZ,MATCH(A740&amp;"-"&amp;W$1,'قرائت کنتور'!B:B,0),MATCH(L740,'قرائت کنتور'!$1:$1,0)),0)</f>
        <v>0</v>
      </c>
      <c r="X740" s="188">
        <f>IFERROR(INDEX('قرائت کنتور'!A:AZ,MATCH(A740&amp;"-"&amp;W$1,'قرائت کنتور'!B:B,0),MATCH(G740,'قرائت کنتور'!$1:$1,0)),0)</f>
        <v>0</v>
      </c>
      <c r="Y740" s="188">
        <f>IFERROR(INDEX('قرائت کنتور'!A:AZ,MATCH(A740&amp;"-"&amp;Y$1,'قرائت کنتور'!B:B,0),MATCH(L740,'قرائت کنتور'!$1:$1,0)),0)</f>
        <v>0</v>
      </c>
      <c r="Z740" s="188">
        <f>IFERROR(INDEX('قرائت کنتور'!A:AZ,MATCH(A740&amp;"-"&amp;Y$1,'قرائت کنتور'!B:B,0),MATCH(G740,'قرائت کنتور'!$1:$1,0)),0)</f>
        <v>0</v>
      </c>
      <c r="AA740" s="188">
        <f>IFERROR(INDEX('قرائت کنتور'!A:AZ,MATCH(A740&amp;"-"&amp;AA$1,'قرائت کنتور'!B:B,0),MATCH(L740,'قرائت کنتور'!$1:$1,0)),0)</f>
        <v>0</v>
      </c>
      <c r="AB740" s="188">
        <f>IFERROR(INDEX('قرائت کنتور'!A:AZ,MATCH(A740&amp;"-"&amp;AA$1,'قرائت کنتور'!B:B,0),MATCH(G740,'قرائت کنتور'!$1:$1,0)),0)</f>
        <v>0</v>
      </c>
      <c r="AC740" s="265"/>
      <c r="AD740" s="188">
        <f t="shared" si="258"/>
        <v>0</v>
      </c>
      <c r="AE740" s="188">
        <f t="shared" si="259"/>
        <v>0</v>
      </c>
      <c r="AF740" s="188">
        <f t="shared" si="260"/>
        <v>0</v>
      </c>
      <c r="AG740" s="188">
        <f t="shared" si="261"/>
        <v>0</v>
      </c>
      <c r="AH740" s="188">
        <f t="shared" si="262"/>
        <v>0</v>
      </c>
      <c r="AI740" s="188">
        <f t="shared" si="263"/>
        <v>0</v>
      </c>
      <c r="AJ740" s="188" t="str">
        <f t="shared" si="264"/>
        <v>0</v>
      </c>
      <c r="AK740" s="265"/>
      <c r="AL740" s="254" t="str">
        <f t="shared" si="265"/>
        <v>---</v>
      </c>
      <c r="AM740" s="254" t="str">
        <f t="shared" si="266"/>
        <v>---</v>
      </c>
      <c r="AN740" s="265"/>
      <c r="AO740" s="188" t="str">
        <f>IFERROR(INDEX('تعرفه ها'!A:Z,MATCH(P740&amp;"-"&amp;AO$1,'تعرفه ها'!C:C,0),MATCH(F740,'تعرفه ها'!$2:$2,0),1),"---")</f>
        <v>---</v>
      </c>
      <c r="AP740" s="188" t="str">
        <f>IFERROR(INDEX('تعرفه ها'!A:Z,MATCH(P740&amp;"-"&amp;AP$1,'تعرفه ها'!C:C,0),MATCH(F740,'تعرفه ها'!$2:$2,0),1),"---")</f>
        <v>---</v>
      </c>
      <c r="AQ740" s="188" t="str">
        <f>IFERROR(INDEX('تعرفه ها'!A:Z,MATCH(P740&amp;"-"&amp;AQ$1,'تعرفه ها'!C:C,0),MATCH(F740,'تعرفه ها'!$2:$2,0),1),"---")</f>
        <v>---</v>
      </c>
      <c r="AR740" s="188" t="str">
        <f>IFERROR(INDEX('تعرفه ها'!A:Z,MATCH(P740&amp;"-"&amp;AR$1,'تعرفه ها'!C:C,0),MATCH(F740,'تعرفه ها'!$2:$2,0),1),"---")</f>
        <v>---</v>
      </c>
      <c r="AS740" s="265"/>
      <c r="AT740" s="415" t="str">
        <f t="shared" si="267"/>
        <v>---</v>
      </c>
      <c r="AU740" s="415" t="str">
        <f t="shared" si="268"/>
        <v>---</v>
      </c>
      <c r="AV740" s="415" t="str">
        <f t="shared" si="269"/>
        <v>---</v>
      </c>
      <c r="AW740" s="415" t="str">
        <f t="shared" si="270"/>
        <v>---</v>
      </c>
      <c r="AX740" s="415" t="str">
        <f t="shared" si="271"/>
        <v>---</v>
      </c>
      <c r="AY740" s="415" t="str">
        <f>IFERROR(AH740*INDEX('تعرفه ها'!A:Z,MATCH("عوارض برق به ازاء هر کیلووات",'تعرفه ها'!$C:$C,0),MATCH(F740,'تعرفه ها'!$2:$2,0)),"---")</f>
        <v>---</v>
      </c>
      <c r="AZ740" s="415" t="str">
        <f t="shared" si="272"/>
        <v>---</v>
      </c>
      <c r="BA740" s="415" t="str">
        <f>IFERROR(ROUND(((AX740+AY740+AZ740)*INDEX('تعرفه ها'!A:Z,MATCH("هزینه نگهداری و تعمیرات شبکه برق",'تعرفه ها'!$C:$C,0),MATCH(F740,'تعرفه ها'!$2:$2,0))/100),0),"---")</f>
        <v>---</v>
      </c>
      <c r="BB740" s="415">
        <f>IFERROR(IF(P740="دیماندی",ROUND(AJ740*INDEX('تعرفه ها'!A:Z,MATCH(BB$1,'تعرفه ها'!$C:$C,0),MATCH(F740,'تعرفه ها'!$2:$2,0))*J740/30,0),0),"---")</f>
        <v>0</v>
      </c>
      <c r="BC740" s="415"/>
      <c r="BD740" s="54" t="str">
        <f>IFERROR(IF(INDEX('اطلاعات دوره'!A:Z,MATCH(G740,'اطلاعات دوره'!C:C,0),MATCH("برق",'اطلاعات دوره'!$1:$1,0))="دارد",ROUND(AX740*INDEX('تعرفه ها'!A:Z,MATCH("پیک فصلی برق",'تعرفه ها'!$C:$C,0),MATCH(F740,'تعرفه ها'!$2:$2,0))/100,0),0),"---")</f>
        <v>---</v>
      </c>
      <c r="BE740" s="415" t="str">
        <f>IFERROR(ROUND(((AX740+AY740+AZ740+BA740+BB740+BC740+BD740)*INDEX('تعرفه ها'!A:Z,MATCH("مالیات برق",'تعرفه ها'!$C:$C,0),MATCH(F740,'تعرفه ها'!$2:$2,0))/100),0),"---")</f>
        <v>---</v>
      </c>
      <c r="BF740" s="415" t="str">
        <f t="shared" si="273"/>
        <v>---</v>
      </c>
      <c r="BG740" s="415" t="str">
        <f t="shared" si="277"/>
        <v>---</v>
      </c>
      <c r="BH740" s="415" t="str">
        <f t="shared" si="274"/>
        <v>---</v>
      </c>
      <c r="BI740" s="54" t="str">
        <f t="shared" si="275"/>
        <v>---</v>
      </c>
      <c r="BJ740" s="55" t="str">
        <f t="shared" si="276"/>
        <v>---</v>
      </c>
      <c r="BK740" s="262"/>
      <c r="BL740" s="183" t="str">
        <f>IFERROR(IF(INDEX(پرداخت!A:AZ,MATCH(A740&amp;" - "&amp;"برق",پرداخت!$B:$B,0),MATCH(G740,پرداخت!$1:$1,0))="نشده","نشده","شده"),"---")</f>
        <v>---</v>
      </c>
      <c r="BN740" s="257"/>
      <c r="BO740" s="257"/>
      <c r="BP740" s="257"/>
      <c r="BQ740" s="257"/>
      <c r="BR740" s="257"/>
      <c r="BS740" s="257"/>
      <c r="BT740" s="257"/>
      <c r="BU740" s="257"/>
      <c r="BV740" s="257"/>
      <c r="BW740" s="257"/>
      <c r="BX740" s="257"/>
      <c r="BY740" s="257"/>
      <c r="BZ740" s="257"/>
      <c r="CA740" s="257"/>
      <c r="CB740" s="257"/>
      <c r="CC740" s="257"/>
      <c r="CD740" s="257"/>
      <c r="CE740" s="257"/>
      <c r="CF740" s="257"/>
      <c r="CG740" s="257"/>
      <c r="CH740"/>
      <c r="CI740"/>
      <c r="CJ740"/>
      <c r="CK740"/>
    </row>
    <row r="741" spans="1:89" ht="33.75" hidden="1">
      <c r="A741" s="170"/>
      <c r="B741" s="47">
        <f>IFERROR(INDEX('اطلاعات انشعابات شرکتها'!A:BB,MATCH(A741,'اطلاعات انشعابات شرکتها'!A:A,0),MATCH(B$1,'اطلاعات انشعابات شرکتها'!$1:$1,0)),0)</f>
        <v>0</v>
      </c>
      <c r="C741" s="48">
        <f>IFERROR(INDEX('اطلاعات انشعابات شرکتها'!A:BB,MATCH(A741,'اطلاعات انشعابات شرکتها'!A:A,0),MATCH(C$1,'اطلاعات انشعابات شرکتها'!$1:$1,0)),0)</f>
        <v>0</v>
      </c>
      <c r="D741" s="45"/>
      <c r="E741" s="171"/>
      <c r="F741" s="170"/>
      <c r="G741" s="188" t="str">
        <f t="shared" si="255"/>
        <v>/</v>
      </c>
      <c r="H741" s="188">
        <f>IFERROR(INDEX('اطلاعات دوره'!A:Z,MATCH(G741,'اطلاعات دوره'!C:C,0),MATCH(H$1,'اطلاعات دوره'!$1:$1,0)),0)</f>
        <v>0</v>
      </c>
      <c r="I741" s="188">
        <f>IFERROR(INDEX('اطلاعات دوره'!A:Z,MATCH(G741,'اطلاعات دوره'!C:C,0),MATCH(I$1,'اطلاعات دوره'!$1:$1,0)),0)</f>
        <v>0</v>
      </c>
      <c r="J741" s="188">
        <f>IFERROR(INDEX('اطلاعات دوره'!A:Z,MATCH(G741,'اطلاعات دوره'!C:C,0),MATCH(J$1,'اطلاعات دوره'!$1:$1,0)),0)</f>
        <v>0</v>
      </c>
      <c r="K741" s="265"/>
      <c r="L741" s="188" t="str">
        <f>IFERROR(INDEX('اطلاعات دوره'!A:Z,MATCH(G741,'اطلاعات دوره'!C:C,0)-1,MATCH("عنوان",'اطلاعات دوره'!$1:$1,0)),"---")</f>
        <v>---</v>
      </c>
      <c r="M741" s="188" t="str">
        <f t="shared" si="256"/>
        <v>----</v>
      </c>
      <c r="N741" s="188" t="str">
        <f t="shared" si="257"/>
        <v>-/</v>
      </c>
      <c r="O741" s="265"/>
      <c r="P741" s="188">
        <f>IFERROR(INDEX('اطلاعات انشعابات شرکتها'!A:BB,MATCH(A741,'اطلاعات انشعابات شرکتها'!A:A,0),MATCH(P$1,'اطلاعات انشعابات شرکتها'!$1:$1,0)),0)</f>
        <v>0</v>
      </c>
      <c r="Q741" s="188">
        <f>IFERROR(INDEX('اطلاعات انشعابات شرکتها'!A:BB,MATCH(A741,'اطلاعات انشعابات شرکتها'!A:A,0),MATCH(Q$1,'اطلاعات انشعابات شرکتها'!$1:$1,0)),0)</f>
        <v>0</v>
      </c>
      <c r="R741" s="188">
        <f>IFERROR(INDEX('اطلاعات انشعابات شرکتها'!A:BB,MATCH(A741,'اطلاعات انشعابات شرکتها'!A:A,0),MATCH(R$1,'اطلاعات انشعابات شرکتها'!$1:$1,0)),0)</f>
        <v>0</v>
      </c>
      <c r="S741" s="265"/>
      <c r="T741" s="188">
        <f>IFERROR(INDEX('قرائت کنتور'!A:AZ,MATCH(A741&amp;"-"&amp;T$1,'قرائت کنتور'!B:B,0),MATCH(G741,'قرائت کنتور'!$1:$1,0)),0)</f>
        <v>0</v>
      </c>
      <c r="U741" s="188">
        <f>IFERROR(INDEX('قرائت کنتور'!A:AZ,MATCH(A741&amp;"-"&amp;U$1,'قرائت کنتور'!B:B,0),MATCH(L741,'قرائت کنتور'!$1:$1,0)),0)</f>
        <v>0</v>
      </c>
      <c r="V741" s="188">
        <f>IFERROR(INDEX('قرائت کنتور'!A:AZ,MATCH(A741&amp;"-"&amp;U$1,'قرائت کنتور'!B:B,0),MATCH(G741,'قرائت کنتور'!$1:$1,0)),0)</f>
        <v>0</v>
      </c>
      <c r="W741" s="188">
        <f>IFERROR(INDEX('قرائت کنتور'!A:AZ,MATCH(A741&amp;"-"&amp;W$1,'قرائت کنتور'!B:B,0),MATCH(L741,'قرائت کنتور'!$1:$1,0)),0)</f>
        <v>0</v>
      </c>
      <c r="X741" s="188">
        <f>IFERROR(INDEX('قرائت کنتور'!A:AZ,MATCH(A741&amp;"-"&amp;W$1,'قرائت کنتور'!B:B,0),MATCH(G741,'قرائت کنتور'!$1:$1,0)),0)</f>
        <v>0</v>
      </c>
      <c r="Y741" s="188">
        <f>IFERROR(INDEX('قرائت کنتور'!A:AZ,MATCH(A741&amp;"-"&amp;Y$1,'قرائت کنتور'!B:B,0),MATCH(L741,'قرائت کنتور'!$1:$1,0)),0)</f>
        <v>0</v>
      </c>
      <c r="Z741" s="188">
        <f>IFERROR(INDEX('قرائت کنتور'!A:AZ,MATCH(A741&amp;"-"&amp;Y$1,'قرائت کنتور'!B:B,0),MATCH(G741,'قرائت کنتور'!$1:$1,0)),0)</f>
        <v>0</v>
      </c>
      <c r="AA741" s="188">
        <f>IFERROR(INDEX('قرائت کنتور'!A:AZ,MATCH(A741&amp;"-"&amp;AA$1,'قرائت کنتور'!B:B,0),MATCH(L741,'قرائت کنتور'!$1:$1,0)),0)</f>
        <v>0</v>
      </c>
      <c r="AB741" s="188">
        <f>IFERROR(INDEX('قرائت کنتور'!A:AZ,MATCH(A741&amp;"-"&amp;AA$1,'قرائت کنتور'!B:B,0),MATCH(G741,'قرائت کنتور'!$1:$1,0)),0)</f>
        <v>0</v>
      </c>
      <c r="AC741" s="265"/>
      <c r="AD741" s="188">
        <f t="shared" si="258"/>
        <v>0</v>
      </c>
      <c r="AE741" s="188">
        <f t="shared" si="259"/>
        <v>0</v>
      </c>
      <c r="AF741" s="188">
        <f t="shared" si="260"/>
        <v>0</v>
      </c>
      <c r="AG741" s="188">
        <f t="shared" si="261"/>
        <v>0</v>
      </c>
      <c r="AH741" s="188">
        <f t="shared" si="262"/>
        <v>0</v>
      </c>
      <c r="AI741" s="188">
        <f t="shared" si="263"/>
        <v>0</v>
      </c>
      <c r="AJ741" s="188" t="str">
        <f t="shared" si="264"/>
        <v>0</v>
      </c>
      <c r="AK741" s="265"/>
      <c r="AL741" s="254" t="str">
        <f t="shared" si="265"/>
        <v>---</v>
      </c>
      <c r="AM741" s="254" t="str">
        <f t="shared" si="266"/>
        <v>---</v>
      </c>
      <c r="AN741" s="265"/>
      <c r="AO741" s="188" t="str">
        <f>IFERROR(INDEX('تعرفه ها'!A:Z,MATCH(P741&amp;"-"&amp;AO$1,'تعرفه ها'!C:C,0),MATCH(F741,'تعرفه ها'!$2:$2,0),1),"---")</f>
        <v>---</v>
      </c>
      <c r="AP741" s="188" t="str">
        <f>IFERROR(INDEX('تعرفه ها'!A:Z,MATCH(P741&amp;"-"&amp;AP$1,'تعرفه ها'!C:C,0),MATCH(F741,'تعرفه ها'!$2:$2,0),1),"---")</f>
        <v>---</v>
      </c>
      <c r="AQ741" s="188" t="str">
        <f>IFERROR(INDEX('تعرفه ها'!A:Z,MATCH(P741&amp;"-"&amp;AQ$1,'تعرفه ها'!C:C,0),MATCH(F741,'تعرفه ها'!$2:$2,0),1),"---")</f>
        <v>---</v>
      </c>
      <c r="AR741" s="188" t="str">
        <f>IFERROR(INDEX('تعرفه ها'!A:Z,MATCH(P741&amp;"-"&amp;AR$1,'تعرفه ها'!C:C,0),MATCH(F741,'تعرفه ها'!$2:$2,0),1),"---")</f>
        <v>---</v>
      </c>
      <c r="AS741" s="265"/>
      <c r="AT741" s="415" t="str">
        <f t="shared" si="267"/>
        <v>---</v>
      </c>
      <c r="AU741" s="415" t="str">
        <f t="shared" si="268"/>
        <v>---</v>
      </c>
      <c r="AV741" s="415" t="str">
        <f t="shared" si="269"/>
        <v>---</v>
      </c>
      <c r="AW741" s="415" t="str">
        <f t="shared" si="270"/>
        <v>---</v>
      </c>
      <c r="AX741" s="415" t="str">
        <f t="shared" si="271"/>
        <v>---</v>
      </c>
      <c r="AY741" s="415" t="str">
        <f>IFERROR(AH741*INDEX('تعرفه ها'!A:Z,MATCH("عوارض برق به ازاء هر کیلووات",'تعرفه ها'!$C:$C,0),MATCH(F741,'تعرفه ها'!$2:$2,0)),"---")</f>
        <v>---</v>
      </c>
      <c r="AZ741" s="415" t="str">
        <f t="shared" si="272"/>
        <v>---</v>
      </c>
      <c r="BA741" s="415" t="str">
        <f>IFERROR(ROUND(((AX741+AY741+AZ741)*INDEX('تعرفه ها'!A:Z,MATCH("هزینه نگهداری و تعمیرات شبکه برق",'تعرفه ها'!$C:$C,0),MATCH(F741,'تعرفه ها'!$2:$2,0))/100),0),"---")</f>
        <v>---</v>
      </c>
      <c r="BB741" s="415">
        <f>IFERROR(IF(P741="دیماندی",ROUND(AJ741*INDEX('تعرفه ها'!A:Z,MATCH(BB$1,'تعرفه ها'!$C:$C,0),MATCH(F741,'تعرفه ها'!$2:$2,0))*J741/30,0),0),"---")</f>
        <v>0</v>
      </c>
      <c r="BC741" s="415"/>
      <c r="BD741" s="54" t="str">
        <f>IFERROR(IF(INDEX('اطلاعات دوره'!A:Z,MATCH(G741,'اطلاعات دوره'!C:C,0),MATCH("برق",'اطلاعات دوره'!$1:$1,0))="دارد",ROUND(AX741*INDEX('تعرفه ها'!A:Z,MATCH("پیک فصلی برق",'تعرفه ها'!$C:$C,0),MATCH(F741,'تعرفه ها'!$2:$2,0))/100,0),0),"---")</f>
        <v>---</v>
      </c>
      <c r="BE741" s="415" t="str">
        <f>IFERROR(ROUND(((AX741+AY741+AZ741+BA741+BB741+BC741+BD741)*INDEX('تعرفه ها'!A:Z,MATCH("مالیات برق",'تعرفه ها'!$C:$C,0),MATCH(F741,'تعرفه ها'!$2:$2,0))/100),0),"---")</f>
        <v>---</v>
      </c>
      <c r="BF741" s="415" t="str">
        <f t="shared" si="273"/>
        <v>---</v>
      </c>
      <c r="BG741" s="415" t="str">
        <f t="shared" si="277"/>
        <v>---</v>
      </c>
      <c r="BH741" s="415" t="str">
        <f t="shared" si="274"/>
        <v>---</v>
      </c>
      <c r="BI741" s="54" t="str">
        <f t="shared" si="275"/>
        <v>---</v>
      </c>
      <c r="BJ741" s="55" t="str">
        <f t="shared" si="276"/>
        <v>---</v>
      </c>
      <c r="BK741" s="262"/>
      <c r="BL741" s="183" t="str">
        <f>IFERROR(IF(INDEX(پرداخت!A:AZ,MATCH(A741&amp;" - "&amp;"برق",پرداخت!$B:$B,0),MATCH(G741,پرداخت!$1:$1,0))="نشده","نشده","شده"),"---")</f>
        <v>---</v>
      </c>
      <c r="BN741" s="257"/>
      <c r="BO741" s="257"/>
      <c r="BP741" s="257"/>
      <c r="BQ741" s="257"/>
      <c r="BR741" s="257"/>
      <c r="BS741" s="257"/>
      <c r="BT741" s="257"/>
      <c r="BU741" s="257"/>
      <c r="BV741" s="257"/>
      <c r="BW741" s="257"/>
      <c r="BX741" s="257"/>
      <c r="BY741" s="257"/>
      <c r="BZ741" s="257"/>
      <c r="CA741" s="257"/>
      <c r="CB741" s="257"/>
      <c r="CC741" s="257"/>
      <c r="CD741" s="257"/>
      <c r="CE741" s="257"/>
      <c r="CF741" s="257"/>
      <c r="CG741" s="257"/>
      <c r="CH741"/>
      <c r="CI741"/>
      <c r="CJ741"/>
      <c r="CK741"/>
    </row>
    <row r="742" spans="1:89" ht="33.75" hidden="1">
      <c r="A742" s="170"/>
      <c r="B742" s="47">
        <f>IFERROR(INDEX('اطلاعات انشعابات شرکتها'!A:BB,MATCH(A742,'اطلاعات انشعابات شرکتها'!A:A,0),MATCH(B$1,'اطلاعات انشعابات شرکتها'!$1:$1,0)),0)</f>
        <v>0</v>
      </c>
      <c r="C742" s="48">
        <f>IFERROR(INDEX('اطلاعات انشعابات شرکتها'!A:BB,MATCH(A742,'اطلاعات انشعابات شرکتها'!A:A,0),MATCH(C$1,'اطلاعات انشعابات شرکتها'!$1:$1,0)),0)</f>
        <v>0</v>
      </c>
      <c r="D742" s="45"/>
      <c r="E742" s="171"/>
      <c r="F742" s="170"/>
      <c r="G742" s="188" t="str">
        <f t="shared" si="255"/>
        <v>/</v>
      </c>
      <c r="H742" s="188">
        <f>IFERROR(INDEX('اطلاعات دوره'!A:Z,MATCH(G742,'اطلاعات دوره'!C:C,0),MATCH(H$1,'اطلاعات دوره'!$1:$1,0)),0)</f>
        <v>0</v>
      </c>
      <c r="I742" s="188">
        <f>IFERROR(INDEX('اطلاعات دوره'!A:Z,MATCH(G742,'اطلاعات دوره'!C:C,0),MATCH(I$1,'اطلاعات دوره'!$1:$1,0)),0)</f>
        <v>0</v>
      </c>
      <c r="J742" s="188">
        <f>IFERROR(INDEX('اطلاعات دوره'!A:Z,MATCH(G742,'اطلاعات دوره'!C:C,0),MATCH(J$1,'اطلاعات دوره'!$1:$1,0)),0)</f>
        <v>0</v>
      </c>
      <c r="K742" s="265"/>
      <c r="L742" s="188" t="str">
        <f>IFERROR(INDEX('اطلاعات دوره'!A:Z,MATCH(G742,'اطلاعات دوره'!C:C,0)-1,MATCH("عنوان",'اطلاعات دوره'!$1:$1,0)),"---")</f>
        <v>---</v>
      </c>
      <c r="M742" s="188" t="str">
        <f t="shared" si="256"/>
        <v>----</v>
      </c>
      <c r="N742" s="188" t="str">
        <f t="shared" si="257"/>
        <v>-/</v>
      </c>
      <c r="O742" s="265"/>
      <c r="P742" s="188">
        <f>IFERROR(INDEX('اطلاعات انشعابات شرکتها'!A:BB,MATCH(A742,'اطلاعات انشعابات شرکتها'!A:A,0),MATCH(P$1,'اطلاعات انشعابات شرکتها'!$1:$1,0)),0)</f>
        <v>0</v>
      </c>
      <c r="Q742" s="188">
        <f>IFERROR(INDEX('اطلاعات انشعابات شرکتها'!A:BB,MATCH(A742,'اطلاعات انشعابات شرکتها'!A:A,0),MATCH(Q$1,'اطلاعات انشعابات شرکتها'!$1:$1,0)),0)</f>
        <v>0</v>
      </c>
      <c r="R742" s="188">
        <f>IFERROR(INDEX('اطلاعات انشعابات شرکتها'!A:BB,MATCH(A742,'اطلاعات انشعابات شرکتها'!A:A,0),MATCH(R$1,'اطلاعات انشعابات شرکتها'!$1:$1,0)),0)</f>
        <v>0</v>
      </c>
      <c r="S742" s="265"/>
      <c r="T742" s="188">
        <f>IFERROR(INDEX('قرائت کنتور'!A:AZ,MATCH(A742&amp;"-"&amp;T$1,'قرائت کنتور'!B:B,0),MATCH(G742,'قرائت کنتور'!$1:$1,0)),0)</f>
        <v>0</v>
      </c>
      <c r="U742" s="188">
        <f>IFERROR(INDEX('قرائت کنتور'!A:AZ,MATCH(A742&amp;"-"&amp;U$1,'قرائت کنتور'!B:B,0),MATCH(L742,'قرائت کنتور'!$1:$1,0)),0)</f>
        <v>0</v>
      </c>
      <c r="V742" s="188">
        <f>IFERROR(INDEX('قرائت کنتور'!A:AZ,MATCH(A742&amp;"-"&amp;U$1,'قرائت کنتور'!B:B,0),MATCH(G742,'قرائت کنتور'!$1:$1,0)),0)</f>
        <v>0</v>
      </c>
      <c r="W742" s="188">
        <f>IFERROR(INDEX('قرائت کنتور'!A:AZ,MATCH(A742&amp;"-"&amp;W$1,'قرائت کنتور'!B:B,0),MATCH(L742,'قرائت کنتور'!$1:$1,0)),0)</f>
        <v>0</v>
      </c>
      <c r="X742" s="188">
        <f>IFERROR(INDEX('قرائت کنتور'!A:AZ,MATCH(A742&amp;"-"&amp;W$1,'قرائت کنتور'!B:B,0),MATCH(G742,'قرائت کنتور'!$1:$1,0)),0)</f>
        <v>0</v>
      </c>
      <c r="Y742" s="188">
        <f>IFERROR(INDEX('قرائت کنتور'!A:AZ,MATCH(A742&amp;"-"&amp;Y$1,'قرائت کنتور'!B:B,0),MATCH(L742,'قرائت کنتور'!$1:$1,0)),0)</f>
        <v>0</v>
      </c>
      <c r="Z742" s="188">
        <f>IFERROR(INDEX('قرائت کنتور'!A:AZ,MATCH(A742&amp;"-"&amp;Y$1,'قرائت کنتور'!B:B,0),MATCH(G742,'قرائت کنتور'!$1:$1,0)),0)</f>
        <v>0</v>
      </c>
      <c r="AA742" s="188">
        <f>IFERROR(INDEX('قرائت کنتور'!A:AZ,MATCH(A742&amp;"-"&amp;AA$1,'قرائت کنتور'!B:B,0),MATCH(L742,'قرائت کنتور'!$1:$1,0)),0)</f>
        <v>0</v>
      </c>
      <c r="AB742" s="188">
        <f>IFERROR(INDEX('قرائت کنتور'!A:AZ,MATCH(A742&amp;"-"&amp;AA$1,'قرائت کنتور'!B:B,0),MATCH(G742,'قرائت کنتور'!$1:$1,0)),0)</f>
        <v>0</v>
      </c>
      <c r="AC742" s="265"/>
      <c r="AD742" s="188">
        <f t="shared" si="258"/>
        <v>0</v>
      </c>
      <c r="AE742" s="188">
        <f t="shared" si="259"/>
        <v>0</v>
      </c>
      <c r="AF742" s="188">
        <f t="shared" si="260"/>
        <v>0</v>
      </c>
      <c r="AG742" s="188">
        <f t="shared" si="261"/>
        <v>0</v>
      </c>
      <c r="AH742" s="188">
        <f t="shared" si="262"/>
        <v>0</v>
      </c>
      <c r="AI742" s="188">
        <f t="shared" si="263"/>
        <v>0</v>
      </c>
      <c r="AJ742" s="188" t="str">
        <f t="shared" si="264"/>
        <v>0</v>
      </c>
      <c r="AK742" s="265"/>
      <c r="AL742" s="254" t="str">
        <f t="shared" si="265"/>
        <v>---</v>
      </c>
      <c r="AM742" s="254" t="str">
        <f t="shared" si="266"/>
        <v>---</v>
      </c>
      <c r="AN742" s="265"/>
      <c r="AO742" s="188" t="str">
        <f>IFERROR(INDEX('تعرفه ها'!A:Z,MATCH(P742&amp;"-"&amp;AO$1,'تعرفه ها'!C:C,0),MATCH(F742,'تعرفه ها'!$2:$2,0),1),"---")</f>
        <v>---</v>
      </c>
      <c r="AP742" s="188" t="str">
        <f>IFERROR(INDEX('تعرفه ها'!A:Z,MATCH(P742&amp;"-"&amp;AP$1,'تعرفه ها'!C:C,0),MATCH(F742,'تعرفه ها'!$2:$2,0),1),"---")</f>
        <v>---</v>
      </c>
      <c r="AQ742" s="188" t="str">
        <f>IFERROR(INDEX('تعرفه ها'!A:Z,MATCH(P742&amp;"-"&amp;AQ$1,'تعرفه ها'!C:C,0),MATCH(F742,'تعرفه ها'!$2:$2,0),1),"---")</f>
        <v>---</v>
      </c>
      <c r="AR742" s="188" t="str">
        <f>IFERROR(INDEX('تعرفه ها'!A:Z,MATCH(P742&amp;"-"&amp;AR$1,'تعرفه ها'!C:C,0),MATCH(F742,'تعرفه ها'!$2:$2,0),1),"---")</f>
        <v>---</v>
      </c>
      <c r="AS742" s="265"/>
      <c r="AT742" s="415" t="str">
        <f t="shared" si="267"/>
        <v>---</v>
      </c>
      <c r="AU742" s="415" t="str">
        <f t="shared" si="268"/>
        <v>---</v>
      </c>
      <c r="AV742" s="415" t="str">
        <f t="shared" si="269"/>
        <v>---</v>
      </c>
      <c r="AW742" s="415" t="str">
        <f t="shared" si="270"/>
        <v>---</v>
      </c>
      <c r="AX742" s="415" t="str">
        <f t="shared" si="271"/>
        <v>---</v>
      </c>
      <c r="AY742" s="415" t="str">
        <f>IFERROR(AH742*INDEX('تعرفه ها'!A:Z,MATCH("عوارض برق به ازاء هر کیلووات",'تعرفه ها'!$C:$C,0),MATCH(F742,'تعرفه ها'!$2:$2,0)),"---")</f>
        <v>---</v>
      </c>
      <c r="AZ742" s="415" t="str">
        <f t="shared" si="272"/>
        <v>---</v>
      </c>
      <c r="BA742" s="415" t="str">
        <f>IFERROR(ROUND(((AX742+AY742+AZ742)*INDEX('تعرفه ها'!A:Z,MATCH("هزینه نگهداری و تعمیرات شبکه برق",'تعرفه ها'!$C:$C,0),MATCH(F742,'تعرفه ها'!$2:$2,0))/100),0),"---")</f>
        <v>---</v>
      </c>
      <c r="BB742" s="415">
        <f>IFERROR(IF(P742="دیماندی",ROUND(AJ742*INDEX('تعرفه ها'!A:Z,MATCH(BB$1,'تعرفه ها'!$C:$C,0),MATCH(F742,'تعرفه ها'!$2:$2,0))*J742/30,0),0),"---")</f>
        <v>0</v>
      </c>
      <c r="BC742" s="415"/>
      <c r="BD742" s="54" t="str">
        <f>IFERROR(IF(INDEX('اطلاعات دوره'!A:Z,MATCH(G742,'اطلاعات دوره'!C:C,0),MATCH("برق",'اطلاعات دوره'!$1:$1,0))="دارد",ROUND(AX742*INDEX('تعرفه ها'!A:Z,MATCH("پیک فصلی برق",'تعرفه ها'!$C:$C,0),MATCH(F742,'تعرفه ها'!$2:$2,0))/100,0),0),"---")</f>
        <v>---</v>
      </c>
      <c r="BE742" s="415" t="str">
        <f>IFERROR(ROUND(((AX742+AY742+AZ742+BA742+BB742+BC742+BD742)*INDEX('تعرفه ها'!A:Z,MATCH("مالیات برق",'تعرفه ها'!$C:$C,0),MATCH(F742,'تعرفه ها'!$2:$2,0))/100),0),"---")</f>
        <v>---</v>
      </c>
      <c r="BF742" s="415" t="str">
        <f t="shared" si="273"/>
        <v>---</v>
      </c>
      <c r="BG742" s="415" t="str">
        <f t="shared" si="277"/>
        <v>---</v>
      </c>
      <c r="BH742" s="415" t="str">
        <f t="shared" si="274"/>
        <v>---</v>
      </c>
      <c r="BI742" s="54" t="str">
        <f t="shared" si="275"/>
        <v>---</v>
      </c>
      <c r="BJ742" s="55" t="str">
        <f t="shared" si="276"/>
        <v>---</v>
      </c>
      <c r="BK742" s="262"/>
      <c r="BL742" s="183" t="str">
        <f>IFERROR(IF(INDEX(پرداخت!A:AZ,MATCH(A742&amp;" - "&amp;"برق",پرداخت!$B:$B,0),MATCH(G742,پرداخت!$1:$1,0))="نشده","نشده","شده"),"---")</f>
        <v>---</v>
      </c>
      <c r="BN742" s="257"/>
      <c r="BO742" s="257"/>
      <c r="BP742" s="257"/>
      <c r="BQ742" s="257"/>
      <c r="BR742" s="257"/>
      <c r="BS742" s="257"/>
      <c r="BT742" s="257"/>
      <c r="BU742" s="257"/>
      <c r="BV742" s="257"/>
      <c r="BW742" s="257"/>
      <c r="BX742" s="257"/>
      <c r="BY742" s="257"/>
      <c r="BZ742" s="257"/>
      <c r="CA742" s="257"/>
      <c r="CB742" s="257"/>
      <c r="CC742" s="257"/>
      <c r="CD742" s="257"/>
      <c r="CE742" s="257"/>
      <c r="CF742" s="257"/>
      <c r="CG742" s="257"/>
      <c r="CH742"/>
      <c r="CI742"/>
      <c r="CJ742"/>
      <c r="CK742"/>
    </row>
    <row r="743" spans="1:89" ht="33.75" hidden="1">
      <c r="A743" s="170"/>
      <c r="B743" s="47">
        <f>IFERROR(INDEX('اطلاعات انشعابات شرکتها'!A:BB,MATCH(A743,'اطلاعات انشعابات شرکتها'!A:A,0),MATCH(B$1,'اطلاعات انشعابات شرکتها'!$1:$1,0)),0)</f>
        <v>0</v>
      </c>
      <c r="C743" s="48">
        <f>IFERROR(INDEX('اطلاعات انشعابات شرکتها'!A:BB,MATCH(A743,'اطلاعات انشعابات شرکتها'!A:A,0),MATCH(C$1,'اطلاعات انشعابات شرکتها'!$1:$1,0)),0)</f>
        <v>0</v>
      </c>
      <c r="D743" s="45"/>
      <c r="E743" s="171"/>
      <c r="F743" s="170"/>
      <c r="G743" s="188" t="str">
        <f t="shared" si="255"/>
        <v>/</v>
      </c>
      <c r="H743" s="188">
        <f>IFERROR(INDEX('اطلاعات دوره'!A:Z,MATCH(G743,'اطلاعات دوره'!C:C,0),MATCH(H$1,'اطلاعات دوره'!$1:$1,0)),0)</f>
        <v>0</v>
      </c>
      <c r="I743" s="188">
        <f>IFERROR(INDEX('اطلاعات دوره'!A:Z,MATCH(G743,'اطلاعات دوره'!C:C,0),MATCH(I$1,'اطلاعات دوره'!$1:$1,0)),0)</f>
        <v>0</v>
      </c>
      <c r="J743" s="188">
        <f>IFERROR(INDEX('اطلاعات دوره'!A:Z,MATCH(G743,'اطلاعات دوره'!C:C,0),MATCH(J$1,'اطلاعات دوره'!$1:$1,0)),0)</f>
        <v>0</v>
      </c>
      <c r="K743" s="265"/>
      <c r="L743" s="188" t="str">
        <f>IFERROR(INDEX('اطلاعات دوره'!A:Z,MATCH(G743,'اطلاعات دوره'!C:C,0)-1,MATCH("عنوان",'اطلاعات دوره'!$1:$1,0)),"---")</f>
        <v>---</v>
      </c>
      <c r="M743" s="188" t="str">
        <f t="shared" si="256"/>
        <v>----</v>
      </c>
      <c r="N743" s="188" t="str">
        <f t="shared" si="257"/>
        <v>-/</v>
      </c>
      <c r="O743" s="265"/>
      <c r="P743" s="188">
        <f>IFERROR(INDEX('اطلاعات انشعابات شرکتها'!A:BB,MATCH(A743,'اطلاعات انشعابات شرکتها'!A:A,0),MATCH(P$1,'اطلاعات انشعابات شرکتها'!$1:$1,0)),0)</f>
        <v>0</v>
      </c>
      <c r="Q743" s="188">
        <f>IFERROR(INDEX('اطلاعات انشعابات شرکتها'!A:BB,MATCH(A743,'اطلاعات انشعابات شرکتها'!A:A,0),MATCH(Q$1,'اطلاعات انشعابات شرکتها'!$1:$1,0)),0)</f>
        <v>0</v>
      </c>
      <c r="R743" s="188">
        <f>IFERROR(INDEX('اطلاعات انشعابات شرکتها'!A:BB,MATCH(A743,'اطلاعات انشعابات شرکتها'!A:A,0),MATCH(R$1,'اطلاعات انشعابات شرکتها'!$1:$1,0)),0)</f>
        <v>0</v>
      </c>
      <c r="S743" s="265"/>
      <c r="T743" s="188">
        <f>IFERROR(INDEX('قرائت کنتور'!A:AZ,MATCH(A743&amp;"-"&amp;T$1,'قرائت کنتور'!B:B,0),MATCH(G743,'قرائت کنتور'!$1:$1,0)),0)</f>
        <v>0</v>
      </c>
      <c r="U743" s="188">
        <f>IFERROR(INDEX('قرائت کنتور'!A:AZ,MATCH(A743&amp;"-"&amp;U$1,'قرائت کنتور'!B:B,0),MATCH(L743,'قرائت کنتور'!$1:$1,0)),0)</f>
        <v>0</v>
      </c>
      <c r="V743" s="188">
        <f>IFERROR(INDEX('قرائت کنتور'!A:AZ,MATCH(A743&amp;"-"&amp;U$1,'قرائت کنتور'!B:B,0),MATCH(G743,'قرائت کنتور'!$1:$1,0)),0)</f>
        <v>0</v>
      </c>
      <c r="W743" s="188">
        <f>IFERROR(INDEX('قرائت کنتور'!A:AZ,MATCH(A743&amp;"-"&amp;W$1,'قرائت کنتور'!B:B,0),MATCH(L743,'قرائت کنتور'!$1:$1,0)),0)</f>
        <v>0</v>
      </c>
      <c r="X743" s="188">
        <f>IFERROR(INDEX('قرائت کنتور'!A:AZ,MATCH(A743&amp;"-"&amp;W$1,'قرائت کنتور'!B:B,0),MATCH(G743,'قرائت کنتور'!$1:$1,0)),0)</f>
        <v>0</v>
      </c>
      <c r="Y743" s="188">
        <f>IFERROR(INDEX('قرائت کنتور'!A:AZ,MATCH(A743&amp;"-"&amp;Y$1,'قرائت کنتور'!B:B,0),MATCH(L743,'قرائت کنتور'!$1:$1,0)),0)</f>
        <v>0</v>
      </c>
      <c r="Z743" s="188">
        <f>IFERROR(INDEX('قرائت کنتور'!A:AZ,MATCH(A743&amp;"-"&amp;Y$1,'قرائت کنتور'!B:B,0),MATCH(G743,'قرائت کنتور'!$1:$1,0)),0)</f>
        <v>0</v>
      </c>
      <c r="AA743" s="188">
        <f>IFERROR(INDEX('قرائت کنتور'!A:AZ,MATCH(A743&amp;"-"&amp;AA$1,'قرائت کنتور'!B:B,0),MATCH(L743,'قرائت کنتور'!$1:$1,0)),0)</f>
        <v>0</v>
      </c>
      <c r="AB743" s="188">
        <f>IFERROR(INDEX('قرائت کنتور'!A:AZ,MATCH(A743&amp;"-"&amp;AA$1,'قرائت کنتور'!B:B,0),MATCH(G743,'قرائت کنتور'!$1:$1,0)),0)</f>
        <v>0</v>
      </c>
      <c r="AC743" s="265"/>
      <c r="AD743" s="188">
        <f t="shared" si="258"/>
        <v>0</v>
      </c>
      <c r="AE743" s="188">
        <f t="shared" si="259"/>
        <v>0</v>
      </c>
      <c r="AF743" s="188">
        <f t="shared" si="260"/>
        <v>0</v>
      </c>
      <c r="AG743" s="188">
        <f t="shared" si="261"/>
        <v>0</v>
      </c>
      <c r="AH743" s="188">
        <f t="shared" si="262"/>
        <v>0</v>
      </c>
      <c r="AI743" s="188">
        <f t="shared" si="263"/>
        <v>0</v>
      </c>
      <c r="AJ743" s="188" t="str">
        <f t="shared" si="264"/>
        <v>0</v>
      </c>
      <c r="AK743" s="265"/>
      <c r="AL743" s="254" t="str">
        <f t="shared" si="265"/>
        <v>---</v>
      </c>
      <c r="AM743" s="254" t="str">
        <f t="shared" si="266"/>
        <v>---</v>
      </c>
      <c r="AN743" s="265"/>
      <c r="AO743" s="188" t="str">
        <f>IFERROR(INDEX('تعرفه ها'!A:Z,MATCH(P743&amp;"-"&amp;AO$1,'تعرفه ها'!C:C,0),MATCH(F743,'تعرفه ها'!$2:$2,0),1),"---")</f>
        <v>---</v>
      </c>
      <c r="AP743" s="188" t="str">
        <f>IFERROR(INDEX('تعرفه ها'!A:Z,MATCH(P743&amp;"-"&amp;AP$1,'تعرفه ها'!C:C,0),MATCH(F743,'تعرفه ها'!$2:$2,0),1),"---")</f>
        <v>---</v>
      </c>
      <c r="AQ743" s="188" t="str">
        <f>IFERROR(INDEX('تعرفه ها'!A:Z,MATCH(P743&amp;"-"&amp;AQ$1,'تعرفه ها'!C:C,0),MATCH(F743,'تعرفه ها'!$2:$2,0),1),"---")</f>
        <v>---</v>
      </c>
      <c r="AR743" s="188" t="str">
        <f>IFERROR(INDEX('تعرفه ها'!A:Z,MATCH(P743&amp;"-"&amp;AR$1,'تعرفه ها'!C:C,0),MATCH(F743,'تعرفه ها'!$2:$2,0),1),"---")</f>
        <v>---</v>
      </c>
      <c r="AS743" s="265"/>
      <c r="AT743" s="415" t="str">
        <f t="shared" si="267"/>
        <v>---</v>
      </c>
      <c r="AU743" s="415" t="str">
        <f t="shared" si="268"/>
        <v>---</v>
      </c>
      <c r="AV743" s="415" t="str">
        <f t="shared" si="269"/>
        <v>---</v>
      </c>
      <c r="AW743" s="415" t="str">
        <f t="shared" si="270"/>
        <v>---</v>
      </c>
      <c r="AX743" s="415" t="str">
        <f t="shared" si="271"/>
        <v>---</v>
      </c>
      <c r="AY743" s="415" t="str">
        <f>IFERROR(AH743*INDEX('تعرفه ها'!A:Z,MATCH("عوارض برق به ازاء هر کیلووات",'تعرفه ها'!$C:$C,0),MATCH(F743,'تعرفه ها'!$2:$2,0)),"---")</f>
        <v>---</v>
      </c>
      <c r="AZ743" s="415" t="str">
        <f t="shared" si="272"/>
        <v>---</v>
      </c>
      <c r="BA743" s="415" t="str">
        <f>IFERROR(ROUND(((AX743+AY743+AZ743)*INDEX('تعرفه ها'!A:Z,MATCH("هزینه نگهداری و تعمیرات شبکه برق",'تعرفه ها'!$C:$C,0),MATCH(F743,'تعرفه ها'!$2:$2,0))/100),0),"---")</f>
        <v>---</v>
      </c>
      <c r="BB743" s="415">
        <f>IFERROR(IF(P743="دیماندی",ROUND(AJ743*INDEX('تعرفه ها'!A:Z,MATCH(BB$1,'تعرفه ها'!$C:$C,0),MATCH(F743,'تعرفه ها'!$2:$2,0))*J743/30,0),0),"---")</f>
        <v>0</v>
      </c>
      <c r="BC743" s="415"/>
      <c r="BD743" s="54" t="str">
        <f>IFERROR(IF(INDEX('اطلاعات دوره'!A:Z,MATCH(G743,'اطلاعات دوره'!C:C,0),MATCH("برق",'اطلاعات دوره'!$1:$1,0))="دارد",ROUND(AX743*INDEX('تعرفه ها'!A:Z,MATCH("پیک فصلی برق",'تعرفه ها'!$C:$C,0),MATCH(F743,'تعرفه ها'!$2:$2,0))/100,0),0),"---")</f>
        <v>---</v>
      </c>
      <c r="BE743" s="415" t="str">
        <f>IFERROR(ROUND(((AX743+AY743+AZ743+BA743+BB743+BC743+BD743)*INDEX('تعرفه ها'!A:Z,MATCH("مالیات برق",'تعرفه ها'!$C:$C,0),MATCH(F743,'تعرفه ها'!$2:$2,0))/100),0),"---")</f>
        <v>---</v>
      </c>
      <c r="BF743" s="415" t="str">
        <f t="shared" si="273"/>
        <v>---</v>
      </c>
      <c r="BG743" s="415" t="str">
        <f t="shared" si="277"/>
        <v>---</v>
      </c>
      <c r="BH743" s="415" t="str">
        <f t="shared" si="274"/>
        <v>---</v>
      </c>
      <c r="BI743" s="54" t="str">
        <f t="shared" si="275"/>
        <v>---</v>
      </c>
      <c r="BJ743" s="55" t="str">
        <f t="shared" si="276"/>
        <v>---</v>
      </c>
      <c r="BK743" s="262"/>
      <c r="BL743" s="183" t="str">
        <f>IFERROR(IF(INDEX(پرداخت!A:AZ,MATCH(A743&amp;" - "&amp;"برق",پرداخت!$B:$B,0),MATCH(G743,پرداخت!$1:$1,0))="نشده","نشده","شده"),"---")</f>
        <v>---</v>
      </c>
      <c r="BN743" s="257"/>
      <c r="BO743" s="257"/>
      <c r="BP743" s="257"/>
      <c r="BQ743" s="257"/>
      <c r="BR743" s="257"/>
      <c r="BS743" s="257"/>
      <c r="BT743" s="257"/>
      <c r="BU743" s="257"/>
      <c r="BV743" s="257"/>
      <c r="BW743" s="257"/>
      <c r="BX743" s="257"/>
      <c r="BY743" s="257"/>
      <c r="BZ743" s="257"/>
      <c r="CA743" s="257"/>
      <c r="CB743" s="257"/>
      <c r="CC743" s="257"/>
      <c r="CD743" s="257"/>
      <c r="CE743" s="257"/>
      <c r="CF743" s="257"/>
      <c r="CG743" s="257"/>
      <c r="CH743"/>
      <c r="CI743"/>
      <c r="CJ743"/>
      <c r="CK743"/>
    </row>
    <row r="744" spans="1:89" ht="33.75" hidden="1">
      <c r="A744" s="170"/>
      <c r="B744" s="47">
        <f>IFERROR(INDEX('اطلاعات انشعابات شرکتها'!A:BB,MATCH(A744,'اطلاعات انشعابات شرکتها'!A:A,0),MATCH(B$1,'اطلاعات انشعابات شرکتها'!$1:$1,0)),0)</f>
        <v>0</v>
      </c>
      <c r="C744" s="48">
        <f>IFERROR(INDEX('اطلاعات انشعابات شرکتها'!A:BB,MATCH(A744,'اطلاعات انشعابات شرکتها'!A:A,0),MATCH(C$1,'اطلاعات انشعابات شرکتها'!$1:$1,0)),0)</f>
        <v>0</v>
      </c>
      <c r="D744" s="45"/>
      <c r="E744" s="171"/>
      <c r="F744" s="170"/>
      <c r="G744" s="188" t="str">
        <f t="shared" si="255"/>
        <v>/</v>
      </c>
      <c r="H744" s="188">
        <f>IFERROR(INDEX('اطلاعات دوره'!A:Z,MATCH(G744,'اطلاعات دوره'!C:C,0),MATCH(H$1,'اطلاعات دوره'!$1:$1,0)),0)</f>
        <v>0</v>
      </c>
      <c r="I744" s="188">
        <f>IFERROR(INDEX('اطلاعات دوره'!A:Z,MATCH(G744,'اطلاعات دوره'!C:C,0),MATCH(I$1,'اطلاعات دوره'!$1:$1,0)),0)</f>
        <v>0</v>
      </c>
      <c r="J744" s="188">
        <f>IFERROR(INDEX('اطلاعات دوره'!A:Z,MATCH(G744,'اطلاعات دوره'!C:C,0),MATCH(J$1,'اطلاعات دوره'!$1:$1,0)),0)</f>
        <v>0</v>
      </c>
      <c r="K744" s="265"/>
      <c r="L744" s="188" t="str">
        <f>IFERROR(INDEX('اطلاعات دوره'!A:Z,MATCH(G744,'اطلاعات دوره'!C:C,0)-1,MATCH("عنوان",'اطلاعات دوره'!$1:$1,0)),"---")</f>
        <v>---</v>
      </c>
      <c r="M744" s="188" t="str">
        <f t="shared" si="256"/>
        <v>----</v>
      </c>
      <c r="N744" s="188" t="str">
        <f t="shared" si="257"/>
        <v>-/</v>
      </c>
      <c r="O744" s="265"/>
      <c r="P744" s="188">
        <f>IFERROR(INDEX('اطلاعات انشعابات شرکتها'!A:BB,MATCH(A744,'اطلاعات انشعابات شرکتها'!A:A,0),MATCH(P$1,'اطلاعات انشعابات شرکتها'!$1:$1,0)),0)</f>
        <v>0</v>
      </c>
      <c r="Q744" s="188">
        <f>IFERROR(INDEX('اطلاعات انشعابات شرکتها'!A:BB,MATCH(A744,'اطلاعات انشعابات شرکتها'!A:A,0),MATCH(Q$1,'اطلاعات انشعابات شرکتها'!$1:$1,0)),0)</f>
        <v>0</v>
      </c>
      <c r="R744" s="188">
        <f>IFERROR(INDEX('اطلاعات انشعابات شرکتها'!A:BB,MATCH(A744,'اطلاعات انشعابات شرکتها'!A:A,0),MATCH(R$1,'اطلاعات انشعابات شرکتها'!$1:$1,0)),0)</f>
        <v>0</v>
      </c>
      <c r="S744" s="265"/>
      <c r="T744" s="188">
        <f>IFERROR(INDEX('قرائت کنتور'!A:AZ,MATCH(A744&amp;"-"&amp;T$1,'قرائت کنتور'!B:B,0),MATCH(G744,'قرائت کنتور'!$1:$1,0)),0)</f>
        <v>0</v>
      </c>
      <c r="U744" s="188">
        <f>IFERROR(INDEX('قرائت کنتور'!A:AZ,MATCH(A744&amp;"-"&amp;U$1,'قرائت کنتور'!B:B,0),MATCH(L744,'قرائت کنتور'!$1:$1,0)),0)</f>
        <v>0</v>
      </c>
      <c r="V744" s="188">
        <f>IFERROR(INDEX('قرائت کنتور'!A:AZ,MATCH(A744&amp;"-"&amp;U$1,'قرائت کنتور'!B:B,0),MATCH(G744,'قرائت کنتور'!$1:$1,0)),0)</f>
        <v>0</v>
      </c>
      <c r="W744" s="188">
        <f>IFERROR(INDEX('قرائت کنتور'!A:AZ,MATCH(A744&amp;"-"&amp;W$1,'قرائت کنتور'!B:B,0),MATCH(L744,'قرائت کنتور'!$1:$1,0)),0)</f>
        <v>0</v>
      </c>
      <c r="X744" s="188">
        <f>IFERROR(INDEX('قرائت کنتور'!A:AZ,MATCH(A744&amp;"-"&amp;W$1,'قرائت کنتور'!B:B,0),MATCH(G744,'قرائت کنتور'!$1:$1,0)),0)</f>
        <v>0</v>
      </c>
      <c r="Y744" s="188">
        <f>IFERROR(INDEX('قرائت کنتور'!A:AZ,MATCH(A744&amp;"-"&amp;Y$1,'قرائت کنتور'!B:B,0),MATCH(L744,'قرائت کنتور'!$1:$1,0)),0)</f>
        <v>0</v>
      </c>
      <c r="Z744" s="188">
        <f>IFERROR(INDEX('قرائت کنتور'!A:AZ,MATCH(A744&amp;"-"&amp;Y$1,'قرائت کنتور'!B:B,0),MATCH(G744,'قرائت کنتور'!$1:$1,0)),0)</f>
        <v>0</v>
      </c>
      <c r="AA744" s="188">
        <f>IFERROR(INDEX('قرائت کنتور'!A:AZ,MATCH(A744&amp;"-"&amp;AA$1,'قرائت کنتور'!B:B,0),MATCH(L744,'قرائت کنتور'!$1:$1,0)),0)</f>
        <v>0</v>
      </c>
      <c r="AB744" s="188">
        <f>IFERROR(INDEX('قرائت کنتور'!A:AZ,MATCH(A744&amp;"-"&amp;AA$1,'قرائت کنتور'!B:B,0),MATCH(G744,'قرائت کنتور'!$1:$1,0)),0)</f>
        <v>0</v>
      </c>
      <c r="AC744" s="265"/>
      <c r="AD744" s="188">
        <f t="shared" si="258"/>
        <v>0</v>
      </c>
      <c r="AE744" s="188">
        <f t="shared" si="259"/>
        <v>0</v>
      </c>
      <c r="AF744" s="188">
        <f t="shared" si="260"/>
        <v>0</v>
      </c>
      <c r="AG744" s="188">
        <f t="shared" si="261"/>
        <v>0</v>
      </c>
      <c r="AH744" s="188">
        <f t="shared" si="262"/>
        <v>0</v>
      </c>
      <c r="AI744" s="188">
        <f t="shared" si="263"/>
        <v>0</v>
      </c>
      <c r="AJ744" s="188" t="str">
        <f t="shared" si="264"/>
        <v>0</v>
      </c>
      <c r="AK744" s="265"/>
      <c r="AL744" s="254" t="str">
        <f t="shared" si="265"/>
        <v>---</v>
      </c>
      <c r="AM744" s="254" t="str">
        <f t="shared" si="266"/>
        <v>---</v>
      </c>
      <c r="AN744" s="265"/>
      <c r="AO744" s="188" t="str">
        <f>IFERROR(INDEX('تعرفه ها'!A:Z,MATCH(P744&amp;"-"&amp;AO$1,'تعرفه ها'!C:C,0),MATCH(F744,'تعرفه ها'!$2:$2,0),1),"---")</f>
        <v>---</v>
      </c>
      <c r="AP744" s="188" t="str">
        <f>IFERROR(INDEX('تعرفه ها'!A:Z,MATCH(P744&amp;"-"&amp;AP$1,'تعرفه ها'!C:C,0),MATCH(F744,'تعرفه ها'!$2:$2,0),1),"---")</f>
        <v>---</v>
      </c>
      <c r="AQ744" s="188" t="str">
        <f>IFERROR(INDEX('تعرفه ها'!A:Z,MATCH(P744&amp;"-"&amp;AQ$1,'تعرفه ها'!C:C,0),MATCH(F744,'تعرفه ها'!$2:$2,0),1),"---")</f>
        <v>---</v>
      </c>
      <c r="AR744" s="188" t="str">
        <f>IFERROR(INDEX('تعرفه ها'!A:Z,MATCH(P744&amp;"-"&amp;AR$1,'تعرفه ها'!C:C,0),MATCH(F744,'تعرفه ها'!$2:$2,0),1),"---")</f>
        <v>---</v>
      </c>
      <c r="AS744" s="265"/>
      <c r="AT744" s="415" t="str">
        <f t="shared" si="267"/>
        <v>---</v>
      </c>
      <c r="AU744" s="415" t="str">
        <f t="shared" si="268"/>
        <v>---</v>
      </c>
      <c r="AV744" s="415" t="str">
        <f t="shared" si="269"/>
        <v>---</v>
      </c>
      <c r="AW744" s="415" t="str">
        <f t="shared" si="270"/>
        <v>---</v>
      </c>
      <c r="AX744" s="415" t="str">
        <f t="shared" si="271"/>
        <v>---</v>
      </c>
      <c r="AY744" s="415" t="str">
        <f>IFERROR(AH744*INDEX('تعرفه ها'!A:Z,MATCH("عوارض برق به ازاء هر کیلووات",'تعرفه ها'!$C:$C,0),MATCH(F744,'تعرفه ها'!$2:$2,0)),"---")</f>
        <v>---</v>
      </c>
      <c r="AZ744" s="415" t="str">
        <f t="shared" si="272"/>
        <v>---</v>
      </c>
      <c r="BA744" s="415" t="str">
        <f>IFERROR(ROUND(((AX744+AY744+AZ744)*INDEX('تعرفه ها'!A:Z,MATCH("هزینه نگهداری و تعمیرات شبکه برق",'تعرفه ها'!$C:$C,0),MATCH(F744,'تعرفه ها'!$2:$2,0))/100),0),"---")</f>
        <v>---</v>
      </c>
      <c r="BB744" s="415">
        <f>IFERROR(IF(P744="دیماندی",ROUND(AJ744*INDEX('تعرفه ها'!A:Z,MATCH(BB$1,'تعرفه ها'!$C:$C,0),MATCH(F744,'تعرفه ها'!$2:$2,0))*J744/30,0),0),"---")</f>
        <v>0</v>
      </c>
      <c r="BC744" s="415"/>
      <c r="BD744" s="54" t="str">
        <f>IFERROR(IF(INDEX('اطلاعات دوره'!A:Z,MATCH(G744,'اطلاعات دوره'!C:C,0),MATCH("برق",'اطلاعات دوره'!$1:$1,0))="دارد",ROUND(AX744*INDEX('تعرفه ها'!A:Z,MATCH("پیک فصلی برق",'تعرفه ها'!$C:$C,0),MATCH(F744,'تعرفه ها'!$2:$2,0))/100,0),0),"---")</f>
        <v>---</v>
      </c>
      <c r="BE744" s="415" t="str">
        <f>IFERROR(ROUND(((AX744+AY744+AZ744+BA744+BB744+BC744+BD744)*INDEX('تعرفه ها'!A:Z,MATCH("مالیات برق",'تعرفه ها'!$C:$C,0),MATCH(F744,'تعرفه ها'!$2:$2,0))/100),0),"---")</f>
        <v>---</v>
      </c>
      <c r="BF744" s="415" t="str">
        <f t="shared" si="273"/>
        <v>---</v>
      </c>
      <c r="BG744" s="415" t="str">
        <f t="shared" si="277"/>
        <v>---</v>
      </c>
      <c r="BH744" s="415" t="str">
        <f t="shared" si="274"/>
        <v>---</v>
      </c>
      <c r="BI744" s="54" t="str">
        <f t="shared" si="275"/>
        <v>---</v>
      </c>
      <c r="BJ744" s="55" t="str">
        <f t="shared" si="276"/>
        <v>---</v>
      </c>
      <c r="BK744" s="262"/>
      <c r="BL744" s="183" t="str">
        <f>IFERROR(IF(INDEX(پرداخت!A:AZ,MATCH(A744&amp;" - "&amp;"برق",پرداخت!$B:$B,0),MATCH(G744,پرداخت!$1:$1,0))="نشده","نشده","شده"),"---")</f>
        <v>---</v>
      </c>
      <c r="BN744" s="257"/>
      <c r="BO744" s="257"/>
      <c r="BP744" s="257"/>
      <c r="BQ744" s="257"/>
      <c r="BR744" s="257"/>
      <c r="BS744" s="257"/>
      <c r="BT744" s="257"/>
      <c r="BU744" s="257"/>
      <c r="BV744" s="257"/>
      <c r="BW744" s="257"/>
      <c r="BX744" s="257"/>
      <c r="BY744" s="257"/>
      <c r="BZ744" s="257"/>
      <c r="CA744" s="257"/>
      <c r="CB744" s="257"/>
      <c r="CC744" s="257"/>
      <c r="CD744" s="257"/>
      <c r="CE744" s="257"/>
      <c r="CF744" s="257"/>
      <c r="CG744" s="257"/>
      <c r="CH744"/>
      <c r="CI744"/>
      <c r="CJ744"/>
      <c r="CK744"/>
    </row>
    <row r="745" spans="1:89" ht="33.75" hidden="1">
      <c r="A745" s="170"/>
      <c r="B745" s="47">
        <f>IFERROR(INDEX('اطلاعات انشعابات شرکتها'!A:BB,MATCH(A745,'اطلاعات انشعابات شرکتها'!A:A,0),MATCH(B$1,'اطلاعات انشعابات شرکتها'!$1:$1,0)),0)</f>
        <v>0</v>
      </c>
      <c r="C745" s="48">
        <f>IFERROR(INDEX('اطلاعات انشعابات شرکتها'!A:BB,MATCH(A745,'اطلاعات انشعابات شرکتها'!A:A,0),MATCH(C$1,'اطلاعات انشعابات شرکتها'!$1:$1,0)),0)</f>
        <v>0</v>
      </c>
      <c r="D745" s="45"/>
      <c r="E745" s="171"/>
      <c r="F745" s="170"/>
      <c r="G745" s="188" t="str">
        <f t="shared" si="255"/>
        <v>/</v>
      </c>
      <c r="H745" s="188">
        <f>IFERROR(INDEX('اطلاعات دوره'!A:Z,MATCH(G745,'اطلاعات دوره'!C:C,0),MATCH(H$1,'اطلاعات دوره'!$1:$1,0)),0)</f>
        <v>0</v>
      </c>
      <c r="I745" s="188">
        <f>IFERROR(INDEX('اطلاعات دوره'!A:Z,MATCH(G745,'اطلاعات دوره'!C:C,0),MATCH(I$1,'اطلاعات دوره'!$1:$1,0)),0)</f>
        <v>0</v>
      </c>
      <c r="J745" s="188">
        <f>IFERROR(INDEX('اطلاعات دوره'!A:Z,MATCH(G745,'اطلاعات دوره'!C:C,0),MATCH(J$1,'اطلاعات دوره'!$1:$1,0)),0)</f>
        <v>0</v>
      </c>
      <c r="K745" s="265"/>
      <c r="L745" s="188" t="str">
        <f>IFERROR(INDEX('اطلاعات دوره'!A:Z,MATCH(G745,'اطلاعات دوره'!C:C,0)-1,MATCH("عنوان",'اطلاعات دوره'!$1:$1,0)),"---")</f>
        <v>---</v>
      </c>
      <c r="M745" s="188" t="str">
        <f t="shared" si="256"/>
        <v>----</v>
      </c>
      <c r="N745" s="188" t="str">
        <f t="shared" si="257"/>
        <v>-/</v>
      </c>
      <c r="O745" s="265"/>
      <c r="P745" s="188">
        <f>IFERROR(INDEX('اطلاعات انشعابات شرکتها'!A:BB,MATCH(A745,'اطلاعات انشعابات شرکتها'!A:A,0),MATCH(P$1,'اطلاعات انشعابات شرکتها'!$1:$1,0)),0)</f>
        <v>0</v>
      </c>
      <c r="Q745" s="188">
        <f>IFERROR(INDEX('اطلاعات انشعابات شرکتها'!A:BB,MATCH(A745,'اطلاعات انشعابات شرکتها'!A:A,0),MATCH(Q$1,'اطلاعات انشعابات شرکتها'!$1:$1,0)),0)</f>
        <v>0</v>
      </c>
      <c r="R745" s="188">
        <f>IFERROR(INDEX('اطلاعات انشعابات شرکتها'!A:BB,MATCH(A745,'اطلاعات انشعابات شرکتها'!A:A,0),MATCH(R$1,'اطلاعات انشعابات شرکتها'!$1:$1,0)),0)</f>
        <v>0</v>
      </c>
      <c r="S745" s="265"/>
      <c r="T745" s="188">
        <f>IFERROR(INDEX('قرائت کنتور'!A:AZ,MATCH(A745&amp;"-"&amp;T$1,'قرائت کنتور'!B:B,0),MATCH(G745,'قرائت کنتور'!$1:$1,0)),0)</f>
        <v>0</v>
      </c>
      <c r="U745" s="188">
        <f>IFERROR(INDEX('قرائت کنتور'!A:AZ,MATCH(A745&amp;"-"&amp;U$1,'قرائت کنتور'!B:B,0),MATCH(L745,'قرائت کنتور'!$1:$1,0)),0)</f>
        <v>0</v>
      </c>
      <c r="V745" s="188">
        <f>IFERROR(INDEX('قرائت کنتور'!A:AZ,MATCH(A745&amp;"-"&amp;U$1,'قرائت کنتور'!B:B,0),MATCH(G745,'قرائت کنتور'!$1:$1,0)),0)</f>
        <v>0</v>
      </c>
      <c r="W745" s="188">
        <f>IFERROR(INDEX('قرائت کنتور'!A:AZ,MATCH(A745&amp;"-"&amp;W$1,'قرائت کنتور'!B:B,0),MATCH(L745,'قرائت کنتور'!$1:$1,0)),0)</f>
        <v>0</v>
      </c>
      <c r="X745" s="188">
        <f>IFERROR(INDEX('قرائت کنتور'!A:AZ,MATCH(A745&amp;"-"&amp;W$1,'قرائت کنتور'!B:B,0),MATCH(G745,'قرائت کنتور'!$1:$1,0)),0)</f>
        <v>0</v>
      </c>
      <c r="Y745" s="188">
        <f>IFERROR(INDEX('قرائت کنتور'!A:AZ,MATCH(A745&amp;"-"&amp;Y$1,'قرائت کنتور'!B:B,0),MATCH(L745,'قرائت کنتور'!$1:$1,0)),0)</f>
        <v>0</v>
      </c>
      <c r="Z745" s="188">
        <f>IFERROR(INDEX('قرائت کنتور'!A:AZ,MATCH(A745&amp;"-"&amp;Y$1,'قرائت کنتور'!B:B,0),MATCH(G745,'قرائت کنتور'!$1:$1,0)),0)</f>
        <v>0</v>
      </c>
      <c r="AA745" s="188">
        <f>IFERROR(INDEX('قرائت کنتور'!A:AZ,MATCH(A745&amp;"-"&amp;AA$1,'قرائت کنتور'!B:B,0),MATCH(L745,'قرائت کنتور'!$1:$1,0)),0)</f>
        <v>0</v>
      </c>
      <c r="AB745" s="188">
        <f>IFERROR(INDEX('قرائت کنتور'!A:AZ,MATCH(A745&amp;"-"&amp;AA$1,'قرائت کنتور'!B:B,0),MATCH(G745,'قرائت کنتور'!$1:$1,0)),0)</f>
        <v>0</v>
      </c>
      <c r="AC745" s="265"/>
      <c r="AD745" s="188">
        <f t="shared" si="258"/>
        <v>0</v>
      </c>
      <c r="AE745" s="188">
        <f t="shared" si="259"/>
        <v>0</v>
      </c>
      <c r="AF745" s="188">
        <f t="shared" si="260"/>
        <v>0</v>
      </c>
      <c r="AG745" s="188">
        <f t="shared" si="261"/>
        <v>0</v>
      </c>
      <c r="AH745" s="188">
        <f t="shared" si="262"/>
        <v>0</v>
      </c>
      <c r="AI745" s="188">
        <f t="shared" si="263"/>
        <v>0</v>
      </c>
      <c r="AJ745" s="188" t="str">
        <f t="shared" si="264"/>
        <v>0</v>
      </c>
      <c r="AK745" s="265"/>
      <c r="AL745" s="254" t="str">
        <f t="shared" si="265"/>
        <v>---</v>
      </c>
      <c r="AM745" s="254" t="str">
        <f t="shared" si="266"/>
        <v>---</v>
      </c>
      <c r="AN745" s="265"/>
      <c r="AO745" s="188" t="str">
        <f>IFERROR(INDEX('تعرفه ها'!A:Z,MATCH(P745&amp;"-"&amp;AO$1,'تعرفه ها'!C:C,0),MATCH(F745,'تعرفه ها'!$2:$2,0),1),"---")</f>
        <v>---</v>
      </c>
      <c r="AP745" s="188" t="str">
        <f>IFERROR(INDEX('تعرفه ها'!A:Z,MATCH(P745&amp;"-"&amp;AP$1,'تعرفه ها'!C:C,0),MATCH(F745,'تعرفه ها'!$2:$2,0),1),"---")</f>
        <v>---</v>
      </c>
      <c r="AQ745" s="188" t="str">
        <f>IFERROR(INDEX('تعرفه ها'!A:Z,MATCH(P745&amp;"-"&amp;AQ$1,'تعرفه ها'!C:C,0),MATCH(F745,'تعرفه ها'!$2:$2,0),1),"---")</f>
        <v>---</v>
      </c>
      <c r="AR745" s="188" t="str">
        <f>IFERROR(INDEX('تعرفه ها'!A:Z,MATCH(P745&amp;"-"&amp;AR$1,'تعرفه ها'!C:C,0),MATCH(F745,'تعرفه ها'!$2:$2,0),1),"---")</f>
        <v>---</v>
      </c>
      <c r="AS745" s="265"/>
      <c r="AT745" s="415" t="str">
        <f t="shared" si="267"/>
        <v>---</v>
      </c>
      <c r="AU745" s="415" t="str">
        <f t="shared" si="268"/>
        <v>---</v>
      </c>
      <c r="AV745" s="415" t="str">
        <f t="shared" si="269"/>
        <v>---</v>
      </c>
      <c r="AW745" s="415" t="str">
        <f t="shared" si="270"/>
        <v>---</v>
      </c>
      <c r="AX745" s="415" t="str">
        <f t="shared" si="271"/>
        <v>---</v>
      </c>
      <c r="AY745" s="415" t="str">
        <f>IFERROR(AH745*INDEX('تعرفه ها'!A:Z,MATCH("عوارض برق به ازاء هر کیلووات",'تعرفه ها'!$C:$C,0),MATCH(F745,'تعرفه ها'!$2:$2,0)),"---")</f>
        <v>---</v>
      </c>
      <c r="AZ745" s="415" t="str">
        <f t="shared" si="272"/>
        <v>---</v>
      </c>
      <c r="BA745" s="415" t="str">
        <f>IFERROR(ROUND(((AX745+AY745+AZ745)*INDEX('تعرفه ها'!A:Z,MATCH("هزینه نگهداری و تعمیرات شبکه برق",'تعرفه ها'!$C:$C,0),MATCH(F745,'تعرفه ها'!$2:$2,0))/100),0),"---")</f>
        <v>---</v>
      </c>
      <c r="BB745" s="415">
        <f>IFERROR(IF(P745="دیماندی",ROUND(AJ745*INDEX('تعرفه ها'!A:Z,MATCH(BB$1,'تعرفه ها'!$C:$C,0),MATCH(F745,'تعرفه ها'!$2:$2,0))*J745/30,0),0),"---")</f>
        <v>0</v>
      </c>
      <c r="BC745" s="415"/>
      <c r="BD745" s="54" t="str">
        <f>IFERROR(IF(INDEX('اطلاعات دوره'!A:Z,MATCH(G745,'اطلاعات دوره'!C:C,0),MATCH("برق",'اطلاعات دوره'!$1:$1,0))="دارد",ROUND(AX745*INDEX('تعرفه ها'!A:Z,MATCH("پیک فصلی برق",'تعرفه ها'!$C:$C,0),MATCH(F745,'تعرفه ها'!$2:$2,0))/100,0),0),"---")</f>
        <v>---</v>
      </c>
      <c r="BE745" s="415" t="str">
        <f>IFERROR(ROUND(((AX745+AY745+AZ745+BA745+BB745+BC745+BD745)*INDEX('تعرفه ها'!A:Z,MATCH("مالیات برق",'تعرفه ها'!$C:$C,0),MATCH(F745,'تعرفه ها'!$2:$2,0))/100),0),"---")</f>
        <v>---</v>
      </c>
      <c r="BF745" s="415" t="str">
        <f t="shared" si="273"/>
        <v>---</v>
      </c>
      <c r="BG745" s="415" t="str">
        <f t="shared" si="277"/>
        <v>---</v>
      </c>
      <c r="BH745" s="415" t="str">
        <f t="shared" si="274"/>
        <v>---</v>
      </c>
      <c r="BI745" s="54" t="str">
        <f t="shared" si="275"/>
        <v>---</v>
      </c>
      <c r="BJ745" s="55" t="str">
        <f t="shared" si="276"/>
        <v>---</v>
      </c>
      <c r="BK745" s="262"/>
      <c r="BL745" s="183" t="str">
        <f>IFERROR(IF(INDEX(پرداخت!A:AZ,MATCH(A745&amp;" - "&amp;"برق",پرداخت!$B:$B,0),MATCH(G745,پرداخت!$1:$1,0))="نشده","نشده","شده"),"---")</f>
        <v>---</v>
      </c>
      <c r="BN745" s="257"/>
      <c r="BO745" s="257"/>
      <c r="BP745" s="257"/>
      <c r="BQ745" s="257"/>
      <c r="BR745" s="257"/>
      <c r="BS745" s="257"/>
      <c r="BT745" s="257"/>
      <c r="BU745" s="257"/>
      <c r="BV745" s="257"/>
      <c r="BW745" s="257"/>
      <c r="BX745" s="257"/>
      <c r="BY745" s="257"/>
      <c r="BZ745" s="257"/>
      <c r="CA745" s="257"/>
      <c r="CB745" s="257"/>
      <c r="CC745" s="257"/>
      <c r="CD745" s="257"/>
      <c r="CE745" s="257"/>
      <c r="CF745" s="257"/>
      <c r="CG745" s="257"/>
      <c r="CH745"/>
      <c r="CI745"/>
      <c r="CJ745"/>
      <c r="CK745"/>
    </row>
    <row r="746" spans="1:89" ht="33.75" hidden="1">
      <c r="A746" s="170"/>
      <c r="B746" s="47">
        <f>IFERROR(INDEX('اطلاعات انشعابات شرکتها'!A:BB,MATCH(A746,'اطلاعات انشعابات شرکتها'!A:A,0),MATCH(B$1,'اطلاعات انشعابات شرکتها'!$1:$1,0)),0)</f>
        <v>0</v>
      </c>
      <c r="C746" s="48">
        <f>IFERROR(INDEX('اطلاعات انشعابات شرکتها'!A:BB,MATCH(A746,'اطلاعات انشعابات شرکتها'!A:A,0),MATCH(C$1,'اطلاعات انشعابات شرکتها'!$1:$1,0)),0)</f>
        <v>0</v>
      </c>
      <c r="D746" s="45"/>
      <c r="E746" s="171"/>
      <c r="F746" s="170"/>
      <c r="G746" s="188" t="str">
        <f t="shared" si="255"/>
        <v>/</v>
      </c>
      <c r="H746" s="188">
        <f>IFERROR(INDEX('اطلاعات دوره'!A:Z,MATCH(G746,'اطلاعات دوره'!C:C,0),MATCH(H$1,'اطلاعات دوره'!$1:$1,0)),0)</f>
        <v>0</v>
      </c>
      <c r="I746" s="188">
        <f>IFERROR(INDEX('اطلاعات دوره'!A:Z,MATCH(G746,'اطلاعات دوره'!C:C,0),MATCH(I$1,'اطلاعات دوره'!$1:$1,0)),0)</f>
        <v>0</v>
      </c>
      <c r="J746" s="188">
        <f>IFERROR(INDEX('اطلاعات دوره'!A:Z,MATCH(G746,'اطلاعات دوره'!C:C,0),MATCH(J$1,'اطلاعات دوره'!$1:$1,0)),0)</f>
        <v>0</v>
      </c>
      <c r="K746" s="265"/>
      <c r="L746" s="188" t="str">
        <f>IFERROR(INDEX('اطلاعات دوره'!A:Z,MATCH(G746,'اطلاعات دوره'!C:C,0)-1,MATCH("عنوان",'اطلاعات دوره'!$1:$1,0)),"---")</f>
        <v>---</v>
      </c>
      <c r="M746" s="188" t="str">
        <f t="shared" si="256"/>
        <v>----</v>
      </c>
      <c r="N746" s="188" t="str">
        <f t="shared" si="257"/>
        <v>-/</v>
      </c>
      <c r="O746" s="265"/>
      <c r="P746" s="188">
        <f>IFERROR(INDEX('اطلاعات انشعابات شرکتها'!A:BB,MATCH(A746,'اطلاعات انشعابات شرکتها'!A:A,0),MATCH(P$1,'اطلاعات انشعابات شرکتها'!$1:$1,0)),0)</f>
        <v>0</v>
      </c>
      <c r="Q746" s="188">
        <f>IFERROR(INDEX('اطلاعات انشعابات شرکتها'!A:BB,MATCH(A746,'اطلاعات انشعابات شرکتها'!A:A,0),MATCH(Q$1,'اطلاعات انشعابات شرکتها'!$1:$1,0)),0)</f>
        <v>0</v>
      </c>
      <c r="R746" s="188">
        <f>IFERROR(INDEX('اطلاعات انشعابات شرکتها'!A:BB,MATCH(A746,'اطلاعات انشعابات شرکتها'!A:A,0),MATCH(R$1,'اطلاعات انشعابات شرکتها'!$1:$1,0)),0)</f>
        <v>0</v>
      </c>
      <c r="S746" s="265"/>
      <c r="T746" s="188">
        <f>IFERROR(INDEX('قرائت کنتور'!A:AZ,MATCH(A746&amp;"-"&amp;T$1,'قرائت کنتور'!B:B,0),MATCH(G746,'قرائت کنتور'!$1:$1,0)),0)</f>
        <v>0</v>
      </c>
      <c r="U746" s="188">
        <f>IFERROR(INDEX('قرائت کنتور'!A:AZ,MATCH(A746&amp;"-"&amp;U$1,'قرائت کنتور'!B:B,0),MATCH(L746,'قرائت کنتور'!$1:$1,0)),0)</f>
        <v>0</v>
      </c>
      <c r="V746" s="188">
        <f>IFERROR(INDEX('قرائت کنتور'!A:AZ,MATCH(A746&amp;"-"&amp;U$1,'قرائت کنتور'!B:B,0),MATCH(G746,'قرائت کنتور'!$1:$1,0)),0)</f>
        <v>0</v>
      </c>
      <c r="W746" s="188">
        <f>IFERROR(INDEX('قرائت کنتور'!A:AZ,MATCH(A746&amp;"-"&amp;W$1,'قرائت کنتور'!B:B,0),MATCH(L746,'قرائت کنتور'!$1:$1,0)),0)</f>
        <v>0</v>
      </c>
      <c r="X746" s="188">
        <f>IFERROR(INDEX('قرائت کنتور'!A:AZ,MATCH(A746&amp;"-"&amp;W$1,'قرائت کنتور'!B:B,0),MATCH(G746,'قرائت کنتور'!$1:$1,0)),0)</f>
        <v>0</v>
      </c>
      <c r="Y746" s="188">
        <f>IFERROR(INDEX('قرائت کنتور'!A:AZ,MATCH(A746&amp;"-"&amp;Y$1,'قرائت کنتور'!B:B,0),MATCH(L746,'قرائت کنتور'!$1:$1,0)),0)</f>
        <v>0</v>
      </c>
      <c r="Z746" s="188">
        <f>IFERROR(INDEX('قرائت کنتور'!A:AZ,MATCH(A746&amp;"-"&amp;Y$1,'قرائت کنتور'!B:B,0),MATCH(G746,'قرائت کنتور'!$1:$1,0)),0)</f>
        <v>0</v>
      </c>
      <c r="AA746" s="188">
        <f>IFERROR(INDEX('قرائت کنتور'!A:AZ,MATCH(A746&amp;"-"&amp;AA$1,'قرائت کنتور'!B:B,0),MATCH(L746,'قرائت کنتور'!$1:$1,0)),0)</f>
        <v>0</v>
      </c>
      <c r="AB746" s="188">
        <f>IFERROR(INDEX('قرائت کنتور'!A:AZ,MATCH(A746&amp;"-"&amp;AA$1,'قرائت کنتور'!B:B,0),MATCH(G746,'قرائت کنتور'!$1:$1,0)),0)</f>
        <v>0</v>
      </c>
      <c r="AC746" s="265"/>
      <c r="AD746" s="188">
        <f t="shared" si="258"/>
        <v>0</v>
      </c>
      <c r="AE746" s="188">
        <f t="shared" si="259"/>
        <v>0</v>
      </c>
      <c r="AF746" s="188">
        <f t="shared" si="260"/>
        <v>0</v>
      </c>
      <c r="AG746" s="188">
        <f t="shared" si="261"/>
        <v>0</v>
      </c>
      <c r="AH746" s="188">
        <f t="shared" si="262"/>
        <v>0</v>
      </c>
      <c r="AI746" s="188">
        <f t="shared" si="263"/>
        <v>0</v>
      </c>
      <c r="AJ746" s="188" t="str">
        <f t="shared" si="264"/>
        <v>0</v>
      </c>
      <c r="AK746" s="265"/>
      <c r="AL746" s="254" t="str">
        <f t="shared" si="265"/>
        <v>---</v>
      </c>
      <c r="AM746" s="254" t="str">
        <f t="shared" si="266"/>
        <v>---</v>
      </c>
      <c r="AN746" s="265"/>
      <c r="AO746" s="188" t="str">
        <f>IFERROR(INDEX('تعرفه ها'!A:Z,MATCH(P746&amp;"-"&amp;AO$1,'تعرفه ها'!C:C,0),MATCH(F746,'تعرفه ها'!$2:$2,0),1),"---")</f>
        <v>---</v>
      </c>
      <c r="AP746" s="188" t="str">
        <f>IFERROR(INDEX('تعرفه ها'!A:Z,MATCH(P746&amp;"-"&amp;AP$1,'تعرفه ها'!C:C,0),MATCH(F746,'تعرفه ها'!$2:$2,0),1),"---")</f>
        <v>---</v>
      </c>
      <c r="AQ746" s="188" t="str">
        <f>IFERROR(INDEX('تعرفه ها'!A:Z,MATCH(P746&amp;"-"&amp;AQ$1,'تعرفه ها'!C:C,0),MATCH(F746,'تعرفه ها'!$2:$2,0),1),"---")</f>
        <v>---</v>
      </c>
      <c r="AR746" s="188" t="str">
        <f>IFERROR(INDEX('تعرفه ها'!A:Z,MATCH(P746&amp;"-"&amp;AR$1,'تعرفه ها'!C:C,0),MATCH(F746,'تعرفه ها'!$2:$2,0),1),"---")</f>
        <v>---</v>
      </c>
      <c r="AS746" s="265"/>
      <c r="AT746" s="415" t="str">
        <f t="shared" si="267"/>
        <v>---</v>
      </c>
      <c r="AU746" s="415" t="str">
        <f t="shared" si="268"/>
        <v>---</v>
      </c>
      <c r="AV746" s="415" t="str">
        <f t="shared" si="269"/>
        <v>---</v>
      </c>
      <c r="AW746" s="415" t="str">
        <f t="shared" si="270"/>
        <v>---</v>
      </c>
      <c r="AX746" s="415" t="str">
        <f t="shared" si="271"/>
        <v>---</v>
      </c>
      <c r="AY746" s="415" t="str">
        <f>IFERROR(AH746*INDEX('تعرفه ها'!A:Z,MATCH("عوارض برق به ازاء هر کیلووات",'تعرفه ها'!$C:$C,0),MATCH(F746,'تعرفه ها'!$2:$2,0)),"---")</f>
        <v>---</v>
      </c>
      <c r="AZ746" s="415" t="str">
        <f t="shared" si="272"/>
        <v>---</v>
      </c>
      <c r="BA746" s="415" t="str">
        <f>IFERROR(ROUND(((AX746+AY746+AZ746)*INDEX('تعرفه ها'!A:Z,MATCH("هزینه نگهداری و تعمیرات شبکه برق",'تعرفه ها'!$C:$C,0),MATCH(F746,'تعرفه ها'!$2:$2,0))/100),0),"---")</f>
        <v>---</v>
      </c>
      <c r="BB746" s="415">
        <f>IFERROR(IF(P746="دیماندی",ROUND(AJ746*INDEX('تعرفه ها'!A:Z,MATCH(BB$1,'تعرفه ها'!$C:$C,0),MATCH(F746,'تعرفه ها'!$2:$2,0))*J746/30,0),0),"---")</f>
        <v>0</v>
      </c>
      <c r="BC746" s="415"/>
      <c r="BD746" s="54" t="str">
        <f>IFERROR(IF(INDEX('اطلاعات دوره'!A:Z,MATCH(G746,'اطلاعات دوره'!C:C,0),MATCH("برق",'اطلاعات دوره'!$1:$1,0))="دارد",ROUND(AX746*INDEX('تعرفه ها'!A:Z,MATCH("پیک فصلی برق",'تعرفه ها'!$C:$C,0),MATCH(F746,'تعرفه ها'!$2:$2,0))/100,0),0),"---")</f>
        <v>---</v>
      </c>
      <c r="BE746" s="415" t="str">
        <f>IFERROR(ROUND(((AX746+AY746+AZ746+BA746+BB746+BC746+BD746)*INDEX('تعرفه ها'!A:Z,MATCH("مالیات برق",'تعرفه ها'!$C:$C,0),MATCH(F746,'تعرفه ها'!$2:$2,0))/100),0),"---")</f>
        <v>---</v>
      </c>
      <c r="BF746" s="415" t="str">
        <f t="shared" si="273"/>
        <v>---</v>
      </c>
      <c r="BG746" s="415" t="str">
        <f t="shared" si="277"/>
        <v>---</v>
      </c>
      <c r="BH746" s="415" t="str">
        <f t="shared" si="274"/>
        <v>---</v>
      </c>
      <c r="BI746" s="54" t="str">
        <f t="shared" si="275"/>
        <v>---</v>
      </c>
      <c r="BJ746" s="55" t="str">
        <f t="shared" si="276"/>
        <v>---</v>
      </c>
      <c r="BK746" s="262"/>
      <c r="BL746" s="183" t="str">
        <f>IFERROR(IF(INDEX(پرداخت!A:AZ,MATCH(A746&amp;" - "&amp;"برق",پرداخت!$B:$B,0),MATCH(G746,پرداخت!$1:$1,0))="نشده","نشده","شده"),"---")</f>
        <v>---</v>
      </c>
      <c r="BN746" s="257"/>
      <c r="BO746" s="257"/>
      <c r="BP746" s="257"/>
      <c r="BQ746" s="257"/>
      <c r="BR746" s="257"/>
      <c r="BS746" s="257"/>
      <c r="BT746" s="257"/>
      <c r="BU746" s="257"/>
      <c r="BV746" s="257"/>
      <c r="BW746" s="257"/>
      <c r="BX746" s="257"/>
      <c r="BY746" s="257"/>
      <c r="BZ746" s="257"/>
      <c r="CA746" s="257"/>
      <c r="CB746" s="257"/>
      <c r="CC746" s="257"/>
      <c r="CD746" s="257"/>
      <c r="CE746" s="257"/>
      <c r="CF746" s="257"/>
      <c r="CG746" s="257"/>
      <c r="CH746"/>
      <c r="CI746"/>
      <c r="CJ746"/>
      <c r="CK746"/>
    </row>
    <row r="747" spans="1:89" ht="33.75" hidden="1">
      <c r="A747" s="170"/>
      <c r="B747" s="47">
        <f>IFERROR(INDEX('اطلاعات انشعابات شرکتها'!A:BB,MATCH(A747,'اطلاعات انشعابات شرکتها'!A:A,0),MATCH(B$1,'اطلاعات انشعابات شرکتها'!$1:$1,0)),0)</f>
        <v>0</v>
      </c>
      <c r="C747" s="48">
        <f>IFERROR(INDEX('اطلاعات انشعابات شرکتها'!A:BB,MATCH(A747,'اطلاعات انشعابات شرکتها'!A:A,0),MATCH(C$1,'اطلاعات انشعابات شرکتها'!$1:$1,0)),0)</f>
        <v>0</v>
      </c>
      <c r="D747" s="45"/>
      <c r="E747" s="171"/>
      <c r="F747" s="170"/>
      <c r="G747" s="188" t="str">
        <f t="shared" si="255"/>
        <v>/</v>
      </c>
      <c r="H747" s="188">
        <f>IFERROR(INDEX('اطلاعات دوره'!A:Z,MATCH(G747,'اطلاعات دوره'!C:C,0),MATCH(H$1,'اطلاعات دوره'!$1:$1,0)),0)</f>
        <v>0</v>
      </c>
      <c r="I747" s="188">
        <f>IFERROR(INDEX('اطلاعات دوره'!A:Z,MATCH(G747,'اطلاعات دوره'!C:C,0),MATCH(I$1,'اطلاعات دوره'!$1:$1,0)),0)</f>
        <v>0</v>
      </c>
      <c r="J747" s="188">
        <f>IFERROR(INDEX('اطلاعات دوره'!A:Z,MATCH(G747,'اطلاعات دوره'!C:C,0),MATCH(J$1,'اطلاعات دوره'!$1:$1,0)),0)</f>
        <v>0</v>
      </c>
      <c r="K747" s="265"/>
      <c r="L747" s="188" t="str">
        <f>IFERROR(INDEX('اطلاعات دوره'!A:Z,MATCH(G747,'اطلاعات دوره'!C:C,0)-1,MATCH("عنوان",'اطلاعات دوره'!$1:$1,0)),"---")</f>
        <v>---</v>
      </c>
      <c r="M747" s="188" t="str">
        <f t="shared" si="256"/>
        <v>----</v>
      </c>
      <c r="N747" s="188" t="str">
        <f t="shared" si="257"/>
        <v>-/</v>
      </c>
      <c r="O747" s="265"/>
      <c r="P747" s="188">
        <f>IFERROR(INDEX('اطلاعات انشعابات شرکتها'!A:BB,MATCH(A747,'اطلاعات انشعابات شرکتها'!A:A,0),MATCH(P$1,'اطلاعات انشعابات شرکتها'!$1:$1,0)),0)</f>
        <v>0</v>
      </c>
      <c r="Q747" s="188">
        <f>IFERROR(INDEX('اطلاعات انشعابات شرکتها'!A:BB,MATCH(A747,'اطلاعات انشعابات شرکتها'!A:A,0),MATCH(Q$1,'اطلاعات انشعابات شرکتها'!$1:$1,0)),0)</f>
        <v>0</v>
      </c>
      <c r="R747" s="188">
        <f>IFERROR(INDEX('اطلاعات انشعابات شرکتها'!A:BB,MATCH(A747,'اطلاعات انشعابات شرکتها'!A:A,0),MATCH(R$1,'اطلاعات انشعابات شرکتها'!$1:$1,0)),0)</f>
        <v>0</v>
      </c>
      <c r="S747" s="265"/>
      <c r="T747" s="188">
        <f>IFERROR(INDEX('قرائت کنتور'!A:AZ,MATCH(A747&amp;"-"&amp;T$1,'قرائت کنتور'!B:B,0),MATCH(G747,'قرائت کنتور'!$1:$1,0)),0)</f>
        <v>0</v>
      </c>
      <c r="U747" s="188">
        <f>IFERROR(INDEX('قرائت کنتور'!A:AZ,MATCH(A747&amp;"-"&amp;U$1,'قرائت کنتور'!B:B,0),MATCH(L747,'قرائت کنتور'!$1:$1,0)),0)</f>
        <v>0</v>
      </c>
      <c r="V747" s="188">
        <f>IFERROR(INDEX('قرائت کنتور'!A:AZ,MATCH(A747&amp;"-"&amp;U$1,'قرائت کنتور'!B:B,0),MATCH(G747,'قرائت کنتور'!$1:$1,0)),0)</f>
        <v>0</v>
      </c>
      <c r="W747" s="188">
        <f>IFERROR(INDEX('قرائت کنتور'!A:AZ,MATCH(A747&amp;"-"&amp;W$1,'قرائت کنتور'!B:B,0),MATCH(L747,'قرائت کنتور'!$1:$1,0)),0)</f>
        <v>0</v>
      </c>
      <c r="X747" s="188">
        <f>IFERROR(INDEX('قرائت کنتور'!A:AZ,MATCH(A747&amp;"-"&amp;W$1,'قرائت کنتور'!B:B,0),MATCH(G747,'قرائت کنتور'!$1:$1,0)),0)</f>
        <v>0</v>
      </c>
      <c r="Y747" s="188">
        <f>IFERROR(INDEX('قرائت کنتور'!A:AZ,MATCH(A747&amp;"-"&amp;Y$1,'قرائت کنتور'!B:B,0),MATCH(L747,'قرائت کنتور'!$1:$1,0)),0)</f>
        <v>0</v>
      </c>
      <c r="Z747" s="188">
        <f>IFERROR(INDEX('قرائت کنتور'!A:AZ,MATCH(A747&amp;"-"&amp;Y$1,'قرائت کنتور'!B:B,0),MATCH(G747,'قرائت کنتور'!$1:$1,0)),0)</f>
        <v>0</v>
      </c>
      <c r="AA747" s="188">
        <f>IFERROR(INDEX('قرائت کنتور'!A:AZ,MATCH(A747&amp;"-"&amp;AA$1,'قرائت کنتور'!B:B,0),MATCH(L747,'قرائت کنتور'!$1:$1,0)),0)</f>
        <v>0</v>
      </c>
      <c r="AB747" s="188">
        <f>IFERROR(INDEX('قرائت کنتور'!A:AZ,MATCH(A747&amp;"-"&amp;AA$1,'قرائت کنتور'!B:B,0),MATCH(G747,'قرائت کنتور'!$1:$1,0)),0)</f>
        <v>0</v>
      </c>
      <c r="AC747" s="265"/>
      <c r="AD747" s="188">
        <f t="shared" si="258"/>
        <v>0</v>
      </c>
      <c r="AE747" s="188">
        <f t="shared" si="259"/>
        <v>0</v>
      </c>
      <c r="AF747" s="188">
        <f t="shared" si="260"/>
        <v>0</v>
      </c>
      <c r="AG747" s="188">
        <f t="shared" si="261"/>
        <v>0</v>
      </c>
      <c r="AH747" s="188">
        <f t="shared" si="262"/>
        <v>0</v>
      </c>
      <c r="AI747" s="188">
        <f t="shared" si="263"/>
        <v>0</v>
      </c>
      <c r="AJ747" s="188" t="str">
        <f t="shared" si="264"/>
        <v>0</v>
      </c>
      <c r="AK747" s="265"/>
      <c r="AL747" s="254" t="str">
        <f t="shared" si="265"/>
        <v>---</v>
      </c>
      <c r="AM747" s="254" t="str">
        <f t="shared" si="266"/>
        <v>---</v>
      </c>
      <c r="AN747" s="265"/>
      <c r="AO747" s="188" t="str">
        <f>IFERROR(INDEX('تعرفه ها'!A:Z,MATCH(P747&amp;"-"&amp;AO$1,'تعرفه ها'!C:C,0),MATCH(F747,'تعرفه ها'!$2:$2,0),1),"---")</f>
        <v>---</v>
      </c>
      <c r="AP747" s="188" t="str">
        <f>IFERROR(INDEX('تعرفه ها'!A:Z,MATCH(P747&amp;"-"&amp;AP$1,'تعرفه ها'!C:C,0),MATCH(F747,'تعرفه ها'!$2:$2,0),1),"---")</f>
        <v>---</v>
      </c>
      <c r="AQ747" s="188" t="str">
        <f>IFERROR(INDEX('تعرفه ها'!A:Z,MATCH(P747&amp;"-"&amp;AQ$1,'تعرفه ها'!C:C,0),MATCH(F747,'تعرفه ها'!$2:$2,0),1),"---")</f>
        <v>---</v>
      </c>
      <c r="AR747" s="188" t="str">
        <f>IFERROR(INDEX('تعرفه ها'!A:Z,MATCH(P747&amp;"-"&amp;AR$1,'تعرفه ها'!C:C,0),MATCH(F747,'تعرفه ها'!$2:$2,0),1),"---")</f>
        <v>---</v>
      </c>
      <c r="AS747" s="265"/>
      <c r="AT747" s="415" t="str">
        <f t="shared" si="267"/>
        <v>---</v>
      </c>
      <c r="AU747" s="415" t="str">
        <f t="shared" si="268"/>
        <v>---</v>
      </c>
      <c r="AV747" s="415" t="str">
        <f t="shared" si="269"/>
        <v>---</v>
      </c>
      <c r="AW747" s="415" t="str">
        <f t="shared" si="270"/>
        <v>---</v>
      </c>
      <c r="AX747" s="415" t="str">
        <f t="shared" si="271"/>
        <v>---</v>
      </c>
      <c r="AY747" s="415" t="str">
        <f>IFERROR(AH747*INDEX('تعرفه ها'!A:Z,MATCH("عوارض برق به ازاء هر کیلووات",'تعرفه ها'!$C:$C,0),MATCH(F747,'تعرفه ها'!$2:$2,0)),"---")</f>
        <v>---</v>
      </c>
      <c r="AZ747" s="415" t="str">
        <f t="shared" si="272"/>
        <v>---</v>
      </c>
      <c r="BA747" s="415" t="str">
        <f>IFERROR(ROUND(((AX747+AY747+AZ747)*INDEX('تعرفه ها'!A:Z,MATCH("هزینه نگهداری و تعمیرات شبکه برق",'تعرفه ها'!$C:$C,0),MATCH(F747,'تعرفه ها'!$2:$2,0))/100),0),"---")</f>
        <v>---</v>
      </c>
      <c r="BB747" s="415">
        <f>IFERROR(IF(P747="دیماندی",ROUND(AJ747*INDEX('تعرفه ها'!A:Z,MATCH(BB$1,'تعرفه ها'!$C:$C,0),MATCH(F747,'تعرفه ها'!$2:$2,0))*J747/30,0),0),"---")</f>
        <v>0</v>
      </c>
      <c r="BC747" s="415"/>
      <c r="BD747" s="54" t="str">
        <f>IFERROR(IF(INDEX('اطلاعات دوره'!A:Z,MATCH(G747,'اطلاعات دوره'!C:C,0),MATCH("برق",'اطلاعات دوره'!$1:$1,0))="دارد",ROUND(AX747*INDEX('تعرفه ها'!A:Z,MATCH("پیک فصلی برق",'تعرفه ها'!$C:$C,0),MATCH(F747,'تعرفه ها'!$2:$2,0))/100,0),0),"---")</f>
        <v>---</v>
      </c>
      <c r="BE747" s="415" t="str">
        <f>IFERROR(ROUND(((AX747+AY747+AZ747+BA747+BB747+BC747+BD747)*INDEX('تعرفه ها'!A:Z,MATCH("مالیات برق",'تعرفه ها'!$C:$C,0),MATCH(F747,'تعرفه ها'!$2:$2,0))/100),0),"---")</f>
        <v>---</v>
      </c>
      <c r="BF747" s="415" t="str">
        <f t="shared" si="273"/>
        <v>---</v>
      </c>
      <c r="BG747" s="415" t="str">
        <f t="shared" si="277"/>
        <v>---</v>
      </c>
      <c r="BH747" s="415" t="str">
        <f t="shared" si="274"/>
        <v>---</v>
      </c>
      <c r="BI747" s="54" t="str">
        <f t="shared" si="275"/>
        <v>---</v>
      </c>
      <c r="BJ747" s="55" t="str">
        <f t="shared" si="276"/>
        <v>---</v>
      </c>
      <c r="BK747" s="262"/>
      <c r="BL747" s="183" t="str">
        <f>IFERROR(IF(INDEX(پرداخت!A:AZ,MATCH(A747&amp;" - "&amp;"برق",پرداخت!$B:$B,0),MATCH(G747,پرداخت!$1:$1,0))="نشده","نشده","شده"),"---")</f>
        <v>---</v>
      </c>
      <c r="BN747" s="257"/>
      <c r="BO747" s="257"/>
      <c r="BP747" s="257"/>
      <c r="BQ747" s="257"/>
      <c r="BR747" s="257"/>
      <c r="BS747" s="257"/>
      <c r="BT747" s="257"/>
      <c r="BU747" s="257"/>
      <c r="BV747" s="257"/>
      <c r="BW747" s="257"/>
      <c r="BX747" s="257"/>
      <c r="BY747" s="257"/>
      <c r="BZ747" s="257"/>
      <c r="CA747" s="257"/>
      <c r="CB747" s="257"/>
      <c r="CC747" s="257"/>
      <c r="CD747" s="257"/>
      <c r="CE747" s="257"/>
      <c r="CF747" s="257"/>
      <c r="CG747" s="257"/>
      <c r="CH747"/>
      <c r="CI747"/>
      <c r="CJ747"/>
      <c r="CK747"/>
    </row>
    <row r="748" spans="1:89" ht="33.75" hidden="1">
      <c r="A748" s="170"/>
      <c r="B748" s="47">
        <f>IFERROR(INDEX('اطلاعات انشعابات شرکتها'!A:BB,MATCH(A748,'اطلاعات انشعابات شرکتها'!A:A,0),MATCH(B$1,'اطلاعات انشعابات شرکتها'!$1:$1,0)),0)</f>
        <v>0</v>
      </c>
      <c r="C748" s="48">
        <f>IFERROR(INDEX('اطلاعات انشعابات شرکتها'!A:BB,MATCH(A748,'اطلاعات انشعابات شرکتها'!A:A,0),MATCH(C$1,'اطلاعات انشعابات شرکتها'!$1:$1,0)),0)</f>
        <v>0</v>
      </c>
      <c r="D748" s="45"/>
      <c r="E748" s="171"/>
      <c r="F748" s="170"/>
      <c r="G748" s="188" t="str">
        <f t="shared" si="255"/>
        <v>/</v>
      </c>
      <c r="H748" s="188">
        <f>IFERROR(INDEX('اطلاعات دوره'!A:Z,MATCH(G748,'اطلاعات دوره'!C:C,0),MATCH(H$1,'اطلاعات دوره'!$1:$1,0)),0)</f>
        <v>0</v>
      </c>
      <c r="I748" s="188">
        <f>IFERROR(INDEX('اطلاعات دوره'!A:Z,MATCH(G748,'اطلاعات دوره'!C:C,0),MATCH(I$1,'اطلاعات دوره'!$1:$1,0)),0)</f>
        <v>0</v>
      </c>
      <c r="J748" s="188">
        <f>IFERROR(INDEX('اطلاعات دوره'!A:Z,MATCH(G748,'اطلاعات دوره'!C:C,0),MATCH(J$1,'اطلاعات دوره'!$1:$1,0)),0)</f>
        <v>0</v>
      </c>
      <c r="K748" s="265"/>
      <c r="L748" s="188" t="str">
        <f>IFERROR(INDEX('اطلاعات دوره'!A:Z,MATCH(G748,'اطلاعات دوره'!C:C,0)-1,MATCH("عنوان",'اطلاعات دوره'!$1:$1,0)),"---")</f>
        <v>---</v>
      </c>
      <c r="M748" s="188" t="str">
        <f t="shared" si="256"/>
        <v>----</v>
      </c>
      <c r="N748" s="188" t="str">
        <f t="shared" si="257"/>
        <v>-/</v>
      </c>
      <c r="O748" s="265"/>
      <c r="P748" s="188">
        <f>IFERROR(INDEX('اطلاعات انشعابات شرکتها'!A:BB,MATCH(A748,'اطلاعات انشعابات شرکتها'!A:A,0),MATCH(P$1,'اطلاعات انشعابات شرکتها'!$1:$1,0)),0)</f>
        <v>0</v>
      </c>
      <c r="Q748" s="188">
        <f>IFERROR(INDEX('اطلاعات انشعابات شرکتها'!A:BB,MATCH(A748,'اطلاعات انشعابات شرکتها'!A:A,0),MATCH(Q$1,'اطلاعات انشعابات شرکتها'!$1:$1,0)),0)</f>
        <v>0</v>
      </c>
      <c r="R748" s="188">
        <f>IFERROR(INDEX('اطلاعات انشعابات شرکتها'!A:BB,MATCH(A748,'اطلاعات انشعابات شرکتها'!A:A,0),MATCH(R$1,'اطلاعات انشعابات شرکتها'!$1:$1,0)),0)</f>
        <v>0</v>
      </c>
      <c r="S748" s="265"/>
      <c r="T748" s="188">
        <f>IFERROR(INDEX('قرائت کنتور'!A:AZ,MATCH(A748&amp;"-"&amp;T$1,'قرائت کنتور'!B:B,0),MATCH(G748,'قرائت کنتور'!$1:$1,0)),0)</f>
        <v>0</v>
      </c>
      <c r="U748" s="188">
        <f>IFERROR(INDEX('قرائت کنتور'!A:AZ,MATCH(A748&amp;"-"&amp;U$1,'قرائت کنتور'!B:B,0),MATCH(L748,'قرائت کنتور'!$1:$1,0)),0)</f>
        <v>0</v>
      </c>
      <c r="V748" s="188">
        <f>IFERROR(INDEX('قرائت کنتور'!A:AZ,MATCH(A748&amp;"-"&amp;U$1,'قرائت کنتور'!B:B,0),MATCH(G748,'قرائت کنتور'!$1:$1,0)),0)</f>
        <v>0</v>
      </c>
      <c r="W748" s="188">
        <f>IFERROR(INDEX('قرائت کنتور'!A:AZ,MATCH(A748&amp;"-"&amp;W$1,'قرائت کنتور'!B:B,0),MATCH(L748,'قرائت کنتور'!$1:$1,0)),0)</f>
        <v>0</v>
      </c>
      <c r="X748" s="188">
        <f>IFERROR(INDEX('قرائت کنتور'!A:AZ,MATCH(A748&amp;"-"&amp;W$1,'قرائت کنتور'!B:B,0),MATCH(G748,'قرائت کنتور'!$1:$1,0)),0)</f>
        <v>0</v>
      </c>
      <c r="Y748" s="188">
        <f>IFERROR(INDEX('قرائت کنتور'!A:AZ,MATCH(A748&amp;"-"&amp;Y$1,'قرائت کنتور'!B:B,0),MATCH(L748,'قرائت کنتور'!$1:$1,0)),0)</f>
        <v>0</v>
      </c>
      <c r="Z748" s="188">
        <f>IFERROR(INDEX('قرائت کنتور'!A:AZ,MATCH(A748&amp;"-"&amp;Y$1,'قرائت کنتور'!B:B,0),MATCH(G748,'قرائت کنتور'!$1:$1,0)),0)</f>
        <v>0</v>
      </c>
      <c r="AA748" s="188">
        <f>IFERROR(INDEX('قرائت کنتور'!A:AZ,MATCH(A748&amp;"-"&amp;AA$1,'قرائت کنتور'!B:B,0),MATCH(L748,'قرائت کنتور'!$1:$1,0)),0)</f>
        <v>0</v>
      </c>
      <c r="AB748" s="188">
        <f>IFERROR(INDEX('قرائت کنتور'!A:AZ,MATCH(A748&amp;"-"&amp;AA$1,'قرائت کنتور'!B:B,0),MATCH(G748,'قرائت کنتور'!$1:$1,0)),0)</f>
        <v>0</v>
      </c>
      <c r="AC748" s="265"/>
      <c r="AD748" s="188">
        <f t="shared" si="258"/>
        <v>0</v>
      </c>
      <c r="AE748" s="188">
        <f t="shared" si="259"/>
        <v>0</v>
      </c>
      <c r="AF748" s="188">
        <f t="shared" si="260"/>
        <v>0</v>
      </c>
      <c r="AG748" s="188">
        <f t="shared" si="261"/>
        <v>0</v>
      </c>
      <c r="AH748" s="188">
        <f t="shared" si="262"/>
        <v>0</v>
      </c>
      <c r="AI748" s="188">
        <f t="shared" si="263"/>
        <v>0</v>
      </c>
      <c r="AJ748" s="188" t="str">
        <f t="shared" si="264"/>
        <v>0</v>
      </c>
      <c r="AK748" s="265"/>
      <c r="AL748" s="254" t="str">
        <f t="shared" si="265"/>
        <v>---</v>
      </c>
      <c r="AM748" s="254" t="str">
        <f t="shared" si="266"/>
        <v>---</v>
      </c>
      <c r="AN748" s="265"/>
      <c r="AO748" s="188" t="str">
        <f>IFERROR(INDEX('تعرفه ها'!A:Z,MATCH(P748&amp;"-"&amp;AO$1,'تعرفه ها'!C:C,0),MATCH(F748,'تعرفه ها'!$2:$2,0),1),"---")</f>
        <v>---</v>
      </c>
      <c r="AP748" s="188" t="str">
        <f>IFERROR(INDEX('تعرفه ها'!A:Z,MATCH(P748&amp;"-"&amp;AP$1,'تعرفه ها'!C:C,0),MATCH(F748,'تعرفه ها'!$2:$2,0),1),"---")</f>
        <v>---</v>
      </c>
      <c r="AQ748" s="188" t="str">
        <f>IFERROR(INDEX('تعرفه ها'!A:Z,MATCH(P748&amp;"-"&amp;AQ$1,'تعرفه ها'!C:C,0),MATCH(F748,'تعرفه ها'!$2:$2,0),1),"---")</f>
        <v>---</v>
      </c>
      <c r="AR748" s="188" t="str">
        <f>IFERROR(INDEX('تعرفه ها'!A:Z,MATCH(P748&amp;"-"&amp;AR$1,'تعرفه ها'!C:C,0),MATCH(F748,'تعرفه ها'!$2:$2,0),1),"---")</f>
        <v>---</v>
      </c>
      <c r="AS748" s="265"/>
      <c r="AT748" s="415" t="str">
        <f t="shared" si="267"/>
        <v>---</v>
      </c>
      <c r="AU748" s="415" t="str">
        <f t="shared" si="268"/>
        <v>---</v>
      </c>
      <c r="AV748" s="415" t="str">
        <f t="shared" si="269"/>
        <v>---</v>
      </c>
      <c r="AW748" s="415" t="str">
        <f t="shared" si="270"/>
        <v>---</v>
      </c>
      <c r="AX748" s="415" t="str">
        <f t="shared" si="271"/>
        <v>---</v>
      </c>
      <c r="AY748" s="415" t="str">
        <f>IFERROR(AH748*INDEX('تعرفه ها'!A:Z,MATCH("عوارض برق به ازاء هر کیلووات",'تعرفه ها'!$C:$C,0),MATCH(F748,'تعرفه ها'!$2:$2,0)),"---")</f>
        <v>---</v>
      </c>
      <c r="AZ748" s="415" t="str">
        <f t="shared" si="272"/>
        <v>---</v>
      </c>
      <c r="BA748" s="415" t="str">
        <f>IFERROR(ROUND(((AX748+AY748+AZ748)*INDEX('تعرفه ها'!A:Z,MATCH("هزینه نگهداری و تعمیرات شبکه برق",'تعرفه ها'!$C:$C,0),MATCH(F748,'تعرفه ها'!$2:$2,0))/100),0),"---")</f>
        <v>---</v>
      </c>
      <c r="BB748" s="415">
        <f>IFERROR(IF(P748="دیماندی",ROUND(AJ748*INDEX('تعرفه ها'!A:Z,MATCH(BB$1,'تعرفه ها'!$C:$C,0),MATCH(F748,'تعرفه ها'!$2:$2,0))*J748/30,0),0),"---")</f>
        <v>0</v>
      </c>
      <c r="BC748" s="415"/>
      <c r="BD748" s="54" t="str">
        <f>IFERROR(IF(INDEX('اطلاعات دوره'!A:Z,MATCH(G748,'اطلاعات دوره'!C:C,0),MATCH("برق",'اطلاعات دوره'!$1:$1,0))="دارد",ROUND(AX748*INDEX('تعرفه ها'!A:Z,MATCH("پیک فصلی برق",'تعرفه ها'!$C:$C,0),MATCH(F748,'تعرفه ها'!$2:$2,0))/100,0),0),"---")</f>
        <v>---</v>
      </c>
      <c r="BE748" s="415" t="str">
        <f>IFERROR(ROUND(((AX748+AY748+AZ748+BA748+BB748+BC748+BD748)*INDEX('تعرفه ها'!A:Z,MATCH("مالیات برق",'تعرفه ها'!$C:$C,0),MATCH(F748,'تعرفه ها'!$2:$2,0))/100),0),"---")</f>
        <v>---</v>
      </c>
      <c r="BF748" s="415" t="str">
        <f t="shared" si="273"/>
        <v>---</v>
      </c>
      <c r="BG748" s="415" t="str">
        <f t="shared" si="277"/>
        <v>---</v>
      </c>
      <c r="BH748" s="415" t="str">
        <f t="shared" si="274"/>
        <v>---</v>
      </c>
      <c r="BI748" s="54" t="str">
        <f t="shared" si="275"/>
        <v>---</v>
      </c>
      <c r="BJ748" s="55" t="str">
        <f t="shared" si="276"/>
        <v>---</v>
      </c>
      <c r="BK748" s="262"/>
      <c r="BL748" s="183" t="str">
        <f>IFERROR(IF(INDEX(پرداخت!A:AZ,MATCH(A748&amp;" - "&amp;"برق",پرداخت!$B:$B,0),MATCH(G748,پرداخت!$1:$1,0))="نشده","نشده","شده"),"---")</f>
        <v>---</v>
      </c>
      <c r="BN748" s="257"/>
      <c r="BO748" s="257"/>
      <c r="BP748" s="257"/>
      <c r="BQ748" s="257"/>
      <c r="BR748" s="257"/>
      <c r="BS748" s="257"/>
      <c r="BT748" s="257"/>
      <c r="BU748" s="257"/>
      <c r="BV748" s="257"/>
      <c r="BW748" s="257"/>
      <c r="BX748" s="257"/>
      <c r="BY748" s="257"/>
      <c r="BZ748" s="257"/>
      <c r="CA748" s="257"/>
      <c r="CB748" s="257"/>
      <c r="CC748" s="257"/>
      <c r="CD748" s="257"/>
      <c r="CE748" s="257"/>
      <c r="CF748" s="257"/>
      <c r="CG748" s="257"/>
      <c r="CH748"/>
      <c r="CI748"/>
      <c r="CJ748"/>
      <c r="CK748"/>
    </row>
    <row r="749" spans="1:89" ht="33.75" hidden="1">
      <c r="A749" s="170"/>
      <c r="B749" s="47">
        <f>IFERROR(INDEX('اطلاعات انشعابات شرکتها'!A:BB,MATCH(A749,'اطلاعات انشعابات شرکتها'!A:A,0),MATCH(B$1,'اطلاعات انشعابات شرکتها'!$1:$1,0)),0)</f>
        <v>0</v>
      </c>
      <c r="C749" s="48">
        <f>IFERROR(INDEX('اطلاعات انشعابات شرکتها'!A:BB,MATCH(A749,'اطلاعات انشعابات شرکتها'!A:A,0),MATCH(C$1,'اطلاعات انشعابات شرکتها'!$1:$1,0)),0)</f>
        <v>0</v>
      </c>
      <c r="D749" s="45"/>
      <c r="E749" s="171"/>
      <c r="F749" s="170"/>
      <c r="G749" s="188" t="str">
        <f t="shared" si="255"/>
        <v>/</v>
      </c>
      <c r="H749" s="188">
        <f>IFERROR(INDEX('اطلاعات دوره'!A:Z,MATCH(G749,'اطلاعات دوره'!C:C,0),MATCH(H$1,'اطلاعات دوره'!$1:$1,0)),0)</f>
        <v>0</v>
      </c>
      <c r="I749" s="188">
        <f>IFERROR(INDEX('اطلاعات دوره'!A:Z,MATCH(G749,'اطلاعات دوره'!C:C,0),MATCH(I$1,'اطلاعات دوره'!$1:$1,0)),0)</f>
        <v>0</v>
      </c>
      <c r="J749" s="188">
        <f>IFERROR(INDEX('اطلاعات دوره'!A:Z,MATCH(G749,'اطلاعات دوره'!C:C,0),MATCH(J$1,'اطلاعات دوره'!$1:$1,0)),0)</f>
        <v>0</v>
      </c>
      <c r="K749" s="265"/>
      <c r="L749" s="188" t="str">
        <f>IFERROR(INDEX('اطلاعات دوره'!A:Z,MATCH(G749,'اطلاعات دوره'!C:C,0)-1,MATCH("عنوان",'اطلاعات دوره'!$1:$1,0)),"---")</f>
        <v>---</v>
      </c>
      <c r="M749" s="188" t="str">
        <f t="shared" si="256"/>
        <v>----</v>
      </c>
      <c r="N749" s="188" t="str">
        <f t="shared" si="257"/>
        <v>-/</v>
      </c>
      <c r="O749" s="265"/>
      <c r="P749" s="188">
        <f>IFERROR(INDEX('اطلاعات انشعابات شرکتها'!A:BB,MATCH(A749,'اطلاعات انشعابات شرکتها'!A:A,0),MATCH(P$1,'اطلاعات انشعابات شرکتها'!$1:$1,0)),0)</f>
        <v>0</v>
      </c>
      <c r="Q749" s="188">
        <f>IFERROR(INDEX('اطلاعات انشعابات شرکتها'!A:BB,MATCH(A749,'اطلاعات انشعابات شرکتها'!A:A,0),MATCH(Q$1,'اطلاعات انشعابات شرکتها'!$1:$1,0)),0)</f>
        <v>0</v>
      </c>
      <c r="R749" s="188">
        <f>IFERROR(INDEX('اطلاعات انشعابات شرکتها'!A:BB,MATCH(A749,'اطلاعات انشعابات شرکتها'!A:A,0),MATCH(R$1,'اطلاعات انشعابات شرکتها'!$1:$1,0)),0)</f>
        <v>0</v>
      </c>
      <c r="S749" s="265"/>
      <c r="T749" s="188">
        <f>IFERROR(INDEX('قرائت کنتور'!A:AZ,MATCH(A749&amp;"-"&amp;T$1,'قرائت کنتور'!B:B,0),MATCH(G749,'قرائت کنتور'!$1:$1,0)),0)</f>
        <v>0</v>
      </c>
      <c r="U749" s="188">
        <f>IFERROR(INDEX('قرائت کنتور'!A:AZ,MATCH(A749&amp;"-"&amp;U$1,'قرائت کنتور'!B:B,0),MATCH(L749,'قرائت کنتور'!$1:$1,0)),0)</f>
        <v>0</v>
      </c>
      <c r="V749" s="188">
        <f>IFERROR(INDEX('قرائت کنتور'!A:AZ,MATCH(A749&amp;"-"&amp;U$1,'قرائت کنتور'!B:B,0),MATCH(G749,'قرائت کنتور'!$1:$1,0)),0)</f>
        <v>0</v>
      </c>
      <c r="W749" s="188">
        <f>IFERROR(INDEX('قرائت کنتور'!A:AZ,MATCH(A749&amp;"-"&amp;W$1,'قرائت کنتور'!B:B,0),MATCH(L749,'قرائت کنتور'!$1:$1,0)),0)</f>
        <v>0</v>
      </c>
      <c r="X749" s="188">
        <f>IFERROR(INDEX('قرائت کنتور'!A:AZ,MATCH(A749&amp;"-"&amp;W$1,'قرائت کنتور'!B:B,0),MATCH(G749,'قرائت کنتور'!$1:$1,0)),0)</f>
        <v>0</v>
      </c>
      <c r="Y749" s="188">
        <f>IFERROR(INDEX('قرائت کنتور'!A:AZ,MATCH(A749&amp;"-"&amp;Y$1,'قرائت کنتور'!B:B,0),MATCH(L749,'قرائت کنتور'!$1:$1,0)),0)</f>
        <v>0</v>
      </c>
      <c r="Z749" s="188">
        <f>IFERROR(INDEX('قرائت کنتور'!A:AZ,MATCH(A749&amp;"-"&amp;Y$1,'قرائت کنتور'!B:B,0),MATCH(G749,'قرائت کنتور'!$1:$1,0)),0)</f>
        <v>0</v>
      </c>
      <c r="AA749" s="188">
        <f>IFERROR(INDEX('قرائت کنتور'!A:AZ,MATCH(A749&amp;"-"&amp;AA$1,'قرائت کنتور'!B:B,0),MATCH(L749,'قرائت کنتور'!$1:$1,0)),0)</f>
        <v>0</v>
      </c>
      <c r="AB749" s="188">
        <f>IFERROR(INDEX('قرائت کنتور'!A:AZ,MATCH(A749&amp;"-"&amp;AA$1,'قرائت کنتور'!B:B,0),MATCH(G749,'قرائت کنتور'!$1:$1,0)),0)</f>
        <v>0</v>
      </c>
      <c r="AC749" s="265"/>
      <c r="AD749" s="188">
        <f t="shared" si="258"/>
        <v>0</v>
      </c>
      <c r="AE749" s="188">
        <f t="shared" si="259"/>
        <v>0</v>
      </c>
      <c r="AF749" s="188">
        <f t="shared" si="260"/>
        <v>0</v>
      </c>
      <c r="AG749" s="188">
        <f t="shared" si="261"/>
        <v>0</v>
      </c>
      <c r="AH749" s="188">
        <f t="shared" si="262"/>
        <v>0</v>
      </c>
      <c r="AI749" s="188">
        <f t="shared" si="263"/>
        <v>0</v>
      </c>
      <c r="AJ749" s="188" t="str">
        <f t="shared" si="264"/>
        <v>0</v>
      </c>
      <c r="AK749" s="265"/>
      <c r="AL749" s="254" t="str">
        <f t="shared" si="265"/>
        <v>---</v>
      </c>
      <c r="AM749" s="254" t="str">
        <f t="shared" si="266"/>
        <v>---</v>
      </c>
      <c r="AN749" s="265"/>
      <c r="AO749" s="188" t="str">
        <f>IFERROR(INDEX('تعرفه ها'!A:Z,MATCH(P749&amp;"-"&amp;AO$1,'تعرفه ها'!C:C,0),MATCH(F749,'تعرفه ها'!$2:$2,0),1),"---")</f>
        <v>---</v>
      </c>
      <c r="AP749" s="188" t="str">
        <f>IFERROR(INDEX('تعرفه ها'!A:Z,MATCH(P749&amp;"-"&amp;AP$1,'تعرفه ها'!C:C,0),MATCH(F749,'تعرفه ها'!$2:$2,0),1),"---")</f>
        <v>---</v>
      </c>
      <c r="AQ749" s="188" t="str">
        <f>IFERROR(INDEX('تعرفه ها'!A:Z,MATCH(P749&amp;"-"&amp;AQ$1,'تعرفه ها'!C:C,0),MATCH(F749,'تعرفه ها'!$2:$2,0),1),"---")</f>
        <v>---</v>
      </c>
      <c r="AR749" s="188" t="str">
        <f>IFERROR(INDEX('تعرفه ها'!A:Z,MATCH(P749&amp;"-"&amp;AR$1,'تعرفه ها'!C:C,0),MATCH(F749,'تعرفه ها'!$2:$2,0),1),"---")</f>
        <v>---</v>
      </c>
      <c r="AS749" s="265"/>
      <c r="AT749" s="415" t="str">
        <f t="shared" si="267"/>
        <v>---</v>
      </c>
      <c r="AU749" s="415" t="str">
        <f t="shared" si="268"/>
        <v>---</v>
      </c>
      <c r="AV749" s="415" t="str">
        <f t="shared" si="269"/>
        <v>---</v>
      </c>
      <c r="AW749" s="415" t="str">
        <f t="shared" si="270"/>
        <v>---</v>
      </c>
      <c r="AX749" s="415" t="str">
        <f t="shared" si="271"/>
        <v>---</v>
      </c>
      <c r="AY749" s="415" t="str">
        <f>IFERROR(AH749*INDEX('تعرفه ها'!A:Z,MATCH("عوارض برق به ازاء هر کیلووات",'تعرفه ها'!$C:$C,0),MATCH(F749,'تعرفه ها'!$2:$2,0)),"---")</f>
        <v>---</v>
      </c>
      <c r="AZ749" s="415" t="str">
        <f t="shared" si="272"/>
        <v>---</v>
      </c>
      <c r="BA749" s="415" t="str">
        <f>IFERROR(ROUND(((AX749+AY749+AZ749)*INDEX('تعرفه ها'!A:Z,MATCH("هزینه نگهداری و تعمیرات شبکه برق",'تعرفه ها'!$C:$C,0),MATCH(F749,'تعرفه ها'!$2:$2,0))/100),0),"---")</f>
        <v>---</v>
      </c>
      <c r="BB749" s="415">
        <f>IFERROR(IF(P749="دیماندی",ROUND(AJ749*INDEX('تعرفه ها'!A:Z,MATCH(BB$1,'تعرفه ها'!$C:$C,0),MATCH(F749,'تعرفه ها'!$2:$2,0))*J749/30,0),0),"---")</f>
        <v>0</v>
      </c>
      <c r="BC749" s="415"/>
      <c r="BD749" s="54" t="str">
        <f>IFERROR(IF(INDEX('اطلاعات دوره'!A:Z,MATCH(G749,'اطلاعات دوره'!C:C,0),MATCH("برق",'اطلاعات دوره'!$1:$1,0))="دارد",ROUND(AX749*INDEX('تعرفه ها'!A:Z,MATCH("پیک فصلی برق",'تعرفه ها'!$C:$C,0),MATCH(F749,'تعرفه ها'!$2:$2,0))/100,0),0),"---")</f>
        <v>---</v>
      </c>
      <c r="BE749" s="415" t="str">
        <f>IFERROR(ROUND(((AX749+AY749+AZ749+BA749+BB749+BC749+BD749)*INDEX('تعرفه ها'!A:Z,MATCH("مالیات برق",'تعرفه ها'!$C:$C,0),MATCH(F749,'تعرفه ها'!$2:$2,0))/100),0),"---")</f>
        <v>---</v>
      </c>
      <c r="BF749" s="415" t="str">
        <f t="shared" si="273"/>
        <v>---</v>
      </c>
      <c r="BG749" s="415" t="str">
        <f t="shared" si="277"/>
        <v>---</v>
      </c>
      <c r="BH749" s="415" t="str">
        <f t="shared" si="274"/>
        <v>---</v>
      </c>
      <c r="BI749" s="54" t="str">
        <f t="shared" si="275"/>
        <v>---</v>
      </c>
      <c r="BJ749" s="55" t="str">
        <f t="shared" si="276"/>
        <v>---</v>
      </c>
      <c r="BK749" s="262"/>
      <c r="BL749" s="183" t="str">
        <f>IFERROR(IF(INDEX(پرداخت!A:AZ,MATCH(A749&amp;" - "&amp;"برق",پرداخت!$B:$B,0),MATCH(G749,پرداخت!$1:$1,0))="نشده","نشده","شده"),"---")</f>
        <v>---</v>
      </c>
      <c r="BN749" s="257"/>
      <c r="BO749" s="257"/>
      <c r="BP749" s="257"/>
      <c r="BQ749" s="257"/>
      <c r="BR749" s="257"/>
      <c r="BS749" s="257"/>
      <c r="BT749" s="257"/>
      <c r="BU749" s="257"/>
      <c r="BV749" s="257"/>
      <c r="BW749" s="257"/>
      <c r="BX749" s="257"/>
      <c r="BY749" s="257"/>
      <c r="BZ749" s="257"/>
      <c r="CA749" s="257"/>
      <c r="CB749" s="257"/>
      <c r="CC749" s="257"/>
      <c r="CD749" s="257"/>
      <c r="CE749" s="257"/>
      <c r="CF749" s="257"/>
      <c r="CG749" s="257"/>
      <c r="CH749"/>
      <c r="CI749"/>
      <c r="CJ749"/>
      <c r="CK749"/>
    </row>
    <row r="750" spans="1:89" ht="33.75" hidden="1">
      <c r="A750" s="170"/>
      <c r="B750" s="47">
        <f>IFERROR(INDEX('اطلاعات انشعابات شرکتها'!A:BB,MATCH(A750,'اطلاعات انشعابات شرکتها'!A:A,0),MATCH(B$1,'اطلاعات انشعابات شرکتها'!$1:$1,0)),0)</f>
        <v>0</v>
      </c>
      <c r="C750" s="48">
        <f>IFERROR(INDEX('اطلاعات انشعابات شرکتها'!A:BB,MATCH(A750,'اطلاعات انشعابات شرکتها'!A:A,0),MATCH(C$1,'اطلاعات انشعابات شرکتها'!$1:$1,0)),0)</f>
        <v>0</v>
      </c>
      <c r="D750" s="45"/>
      <c r="E750" s="171"/>
      <c r="F750" s="170"/>
      <c r="G750" s="188" t="str">
        <f t="shared" si="255"/>
        <v>/</v>
      </c>
      <c r="H750" s="188">
        <f>IFERROR(INDEX('اطلاعات دوره'!A:Z,MATCH(G750,'اطلاعات دوره'!C:C,0),MATCH(H$1,'اطلاعات دوره'!$1:$1,0)),0)</f>
        <v>0</v>
      </c>
      <c r="I750" s="188">
        <f>IFERROR(INDEX('اطلاعات دوره'!A:Z,MATCH(G750,'اطلاعات دوره'!C:C,0),MATCH(I$1,'اطلاعات دوره'!$1:$1,0)),0)</f>
        <v>0</v>
      </c>
      <c r="J750" s="188">
        <f>IFERROR(INDEX('اطلاعات دوره'!A:Z,MATCH(G750,'اطلاعات دوره'!C:C,0),MATCH(J$1,'اطلاعات دوره'!$1:$1,0)),0)</f>
        <v>0</v>
      </c>
      <c r="K750" s="265"/>
      <c r="L750" s="188" t="str">
        <f>IFERROR(INDEX('اطلاعات دوره'!A:Z,MATCH(G750,'اطلاعات دوره'!C:C,0)-1,MATCH("عنوان",'اطلاعات دوره'!$1:$1,0)),"---")</f>
        <v>---</v>
      </c>
      <c r="M750" s="188" t="str">
        <f t="shared" si="256"/>
        <v>----</v>
      </c>
      <c r="N750" s="188" t="str">
        <f t="shared" si="257"/>
        <v>-/</v>
      </c>
      <c r="O750" s="265"/>
      <c r="P750" s="188">
        <f>IFERROR(INDEX('اطلاعات انشعابات شرکتها'!A:BB,MATCH(A750,'اطلاعات انشعابات شرکتها'!A:A,0),MATCH(P$1,'اطلاعات انشعابات شرکتها'!$1:$1,0)),0)</f>
        <v>0</v>
      </c>
      <c r="Q750" s="188">
        <f>IFERROR(INDEX('اطلاعات انشعابات شرکتها'!A:BB,MATCH(A750,'اطلاعات انشعابات شرکتها'!A:A,0),MATCH(Q$1,'اطلاعات انشعابات شرکتها'!$1:$1,0)),0)</f>
        <v>0</v>
      </c>
      <c r="R750" s="188">
        <f>IFERROR(INDEX('اطلاعات انشعابات شرکتها'!A:BB,MATCH(A750,'اطلاعات انشعابات شرکتها'!A:A,0),MATCH(R$1,'اطلاعات انشعابات شرکتها'!$1:$1,0)),0)</f>
        <v>0</v>
      </c>
      <c r="S750" s="265"/>
      <c r="T750" s="188">
        <f>IFERROR(INDEX('قرائت کنتور'!A:AZ,MATCH(A750&amp;"-"&amp;T$1,'قرائت کنتور'!B:B,0),MATCH(G750,'قرائت کنتور'!$1:$1,0)),0)</f>
        <v>0</v>
      </c>
      <c r="U750" s="188">
        <f>IFERROR(INDEX('قرائت کنتور'!A:AZ,MATCH(A750&amp;"-"&amp;U$1,'قرائت کنتور'!B:B,0),MATCH(L750,'قرائت کنتور'!$1:$1,0)),0)</f>
        <v>0</v>
      </c>
      <c r="V750" s="188">
        <f>IFERROR(INDEX('قرائت کنتور'!A:AZ,MATCH(A750&amp;"-"&amp;U$1,'قرائت کنتور'!B:B,0),MATCH(G750,'قرائت کنتور'!$1:$1,0)),0)</f>
        <v>0</v>
      </c>
      <c r="W750" s="188">
        <f>IFERROR(INDEX('قرائت کنتور'!A:AZ,MATCH(A750&amp;"-"&amp;W$1,'قرائت کنتور'!B:B,0),MATCH(L750,'قرائت کنتور'!$1:$1,0)),0)</f>
        <v>0</v>
      </c>
      <c r="X750" s="188">
        <f>IFERROR(INDEX('قرائت کنتور'!A:AZ,MATCH(A750&amp;"-"&amp;W$1,'قرائت کنتور'!B:B,0),MATCH(G750,'قرائت کنتور'!$1:$1,0)),0)</f>
        <v>0</v>
      </c>
      <c r="Y750" s="188">
        <f>IFERROR(INDEX('قرائت کنتور'!A:AZ,MATCH(A750&amp;"-"&amp;Y$1,'قرائت کنتور'!B:B,0),MATCH(L750,'قرائت کنتور'!$1:$1,0)),0)</f>
        <v>0</v>
      </c>
      <c r="Z750" s="188">
        <f>IFERROR(INDEX('قرائت کنتور'!A:AZ,MATCH(A750&amp;"-"&amp;Y$1,'قرائت کنتور'!B:B,0),MATCH(G750,'قرائت کنتور'!$1:$1,0)),0)</f>
        <v>0</v>
      </c>
      <c r="AA750" s="188">
        <f>IFERROR(INDEX('قرائت کنتور'!A:AZ,MATCH(A750&amp;"-"&amp;AA$1,'قرائت کنتور'!B:B,0),MATCH(L750,'قرائت کنتور'!$1:$1,0)),0)</f>
        <v>0</v>
      </c>
      <c r="AB750" s="188">
        <f>IFERROR(INDEX('قرائت کنتور'!A:AZ,MATCH(A750&amp;"-"&amp;AA$1,'قرائت کنتور'!B:B,0),MATCH(G750,'قرائت کنتور'!$1:$1,0)),0)</f>
        <v>0</v>
      </c>
      <c r="AC750" s="265"/>
      <c r="AD750" s="188">
        <f t="shared" si="258"/>
        <v>0</v>
      </c>
      <c r="AE750" s="188">
        <f t="shared" si="259"/>
        <v>0</v>
      </c>
      <c r="AF750" s="188">
        <f t="shared" si="260"/>
        <v>0</v>
      </c>
      <c r="AG750" s="188">
        <f t="shared" si="261"/>
        <v>0</v>
      </c>
      <c r="AH750" s="188">
        <f t="shared" si="262"/>
        <v>0</v>
      </c>
      <c r="AI750" s="188">
        <f t="shared" si="263"/>
        <v>0</v>
      </c>
      <c r="AJ750" s="188" t="str">
        <f t="shared" si="264"/>
        <v>0</v>
      </c>
      <c r="AK750" s="265"/>
      <c r="AL750" s="254" t="str">
        <f t="shared" si="265"/>
        <v>---</v>
      </c>
      <c r="AM750" s="254" t="str">
        <f t="shared" si="266"/>
        <v>---</v>
      </c>
      <c r="AN750" s="265"/>
      <c r="AO750" s="188" t="str">
        <f>IFERROR(INDEX('تعرفه ها'!A:Z,MATCH(P750&amp;"-"&amp;AO$1,'تعرفه ها'!C:C,0),MATCH(F750,'تعرفه ها'!$2:$2,0),1),"---")</f>
        <v>---</v>
      </c>
      <c r="AP750" s="188" t="str">
        <f>IFERROR(INDEX('تعرفه ها'!A:Z,MATCH(P750&amp;"-"&amp;AP$1,'تعرفه ها'!C:C,0),MATCH(F750,'تعرفه ها'!$2:$2,0),1),"---")</f>
        <v>---</v>
      </c>
      <c r="AQ750" s="188" t="str">
        <f>IFERROR(INDEX('تعرفه ها'!A:Z,MATCH(P750&amp;"-"&amp;AQ$1,'تعرفه ها'!C:C,0),MATCH(F750,'تعرفه ها'!$2:$2,0),1),"---")</f>
        <v>---</v>
      </c>
      <c r="AR750" s="188" t="str">
        <f>IFERROR(INDEX('تعرفه ها'!A:Z,MATCH(P750&amp;"-"&amp;AR$1,'تعرفه ها'!C:C,0),MATCH(F750,'تعرفه ها'!$2:$2,0),1),"---")</f>
        <v>---</v>
      </c>
      <c r="AS750" s="265"/>
      <c r="AT750" s="415" t="str">
        <f t="shared" si="267"/>
        <v>---</v>
      </c>
      <c r="AU750" s="415" t="str">
        <f t="shared" si="268"/>
        <v>---</v>
      </c>
      <c r="AV750" s="415" t="str">
        <f t="shared" si="269"/>
        <v>---</v>
      </c>
      <c r="AW750" s="415" t="str">
        <f t="shared" si="270"/>
        <v>---</v>
      </c>
      <c r="AX750" s="415" t="str">
        <f t="shared" si="271"/>
        <v>---</v>
      </c>
      <c r="AY750" s="415" t="str">
        <f>IFERROR(AH750*INDEX('تعرفه ها'!A:Z,MATCH("عوارض برق به ازاء هر کیلووات",'تعرفه ها'!$C:$C,0),MATCH(F750,'تعرفه ها'!$2:$2,0)),"---")</f>
        <v>---</v>
      </c>
      <c r="AZ750" s="415" t="str">
        <f t="shared" si="272"/>
        <v>---</v>
      </c>
      <c r="BA750" s="415" t="str">
        <f>IFERROR(ROUND(((AX750+AY750+AZ750)*INDEX('تعرفه ها'!A:Z,MATCH("هزینه نگهداری و تعمیرات شبکه برق",'تعرفه ها'!$C:$C,0),MATCH(F750,'تعرفه ها'!$2:$2,0))/100),0),"---")</f>
        <v>---</v>
      </c>
      <c r="BB750" s="415">
        <f>IFERROR(IF(P750="دیماندی",ROUND(AJ750*INDEX('تعرفه ها'!A:Z,MATCH(BB$1,'تعرفه ها'!$C:$C,0),MATCH(F750,'تعرفه ها'!$2:$2,0))*J750/30,0),0),"---")</f>
        <v>0</v>
      </c>
      <c r="BC750" s="415"/>
      <c r="BD750" s="54" t="str">
        <f>IFERROR(IF(INDEX('اطلاعات دوره'!A:Z,MATCH(G750,'اطلاعات دوره'!C:C,0),MATCH("برق",'اطلاعات دوره'!$1:$1,0))="دارد",ROUND(AX750*INDEX('تعرفه ها'!A:Z,MATCH("پیک فصلی برق",'تعرفه ها'!$C:$C,0),MATCH(F750,'تعرفه ها'!$2:$2,0))/100,0),0),"---")</f>
        <v>---</v>
      </c>
      <c r="BE750" s="415" t="str">
        <f>IFERROR(ROUND(((AX750+AY750+AZ750+BA750+BB750+BC750+BD750)*INDEX('تعرفه ها'!A:Z,MATCH("مالیات برق",'تعرفه ها'!$C:$C,0),MATCH(F750,'تعرفه ها'!$2:$2,0))/100),0),"---")</f>
        <v>---</v>
      </c>
      <c r="BF750" s="415" t="str">
        <f t="shared" si="273"/>
        <v>---</v>
      </c>
      <c r="BG750" s="415" t="str">
        <f t="shared" si="277"/>
        <v>---</v>
      </c>
      <c r="BH750" s="415" t="str">
        <f t="shared" si="274"/>
        <v>---</v>
      </c>
      <c r="BI750" s="54" t="str">
        <f t="shared" si="275"/>
        <v>---</v>
      </c>
      <c r="BJ750" s="55" t="str">
        <f t="shared" si="276"/>
        <v>---</v>
      </c>
      <c r="BK750" s="262"/>
      <c r="BL750" s="183" t="str">
        <f>IFERROR(IF(INDEX(پرداخت!A:AZ,MATCH(A750&amp;" - "&amp;"برق",پرداخت!$B:$B,0),MATCH(G750,پرداخت!$1:$1,0))="نشده","نشده","شده"),"---")</f>
        <v>---</v>
      </c>
      <c r="BN750" s="257"/>
      <c r="BO750" s="257"/>
      <c r="BP750" s="257"/>
      <c r="BQ750" s="257"/>
      <c r="BR750" s="257"/>
      <c r="BS750" s="257"/>
      <c r="BT750" s="257"/>
      <c r="BU750" s="257"/>
      <c r="BV750" s="257"/>
      <c r="BW750" s="257"/>
      <c r="BX750" s="257"/>
      <c r="BY750" s="257"/>
      <c r="BZ750" s="257"/>
      <c r="CA750" s="257"/>
      <c r="CB750" s="257"/>
      <c r="CC750" s="257"/>
      <c r="CD750" s="257"/>
      <c r="CE750" s="257"/>
      <c r="CF750" s="257"/>
      <c r="CG750" s="257"/>
      <c r="CH750"/>
      <c r="CI750"/>
      <c r="CJ750"/>
      <c r="CK750"/>
    </row>
    <row r="751" spans="1:89" ht="33.75" hidden="1">
      <c r="A751" s="170"/>
      <c r="B751" s="47">
        <f>IFERROR(INDEX('اطلاعات انشعابات شرکتها'!A:BB,MATCH(A751,'اطلاعات انشعابات شرکتها'!A:A,0),MATCH(B$1,'اطلاعات انشعابات شرکتها'!$1:$1,0)),0)</f>
        <v>0</v>
      </c>
      <c r="C751" s="48">
        <f>IFERROR(INDEX('اطلاعات انشعابات شرکتها'!A:BB,MATCH(A751,'اطلاعات انشعابات شرکتها'!A:A,0),MATCH(C$1,'اطلاعات انشعابات شرکتها'!$1:$1,0)),0)</f>
        <v>0</v>
      </c>
      <c r="D751" s="45"/>
      <c r="E751" s="171"/>
      <c r="F751" s="170"/>
      <c r="G751" s="188" t="str">
        <f t="shared" si="255"/>
        <v>/</v>
      </c>
      <c r="H751" s="188">
        <f>IFERROR(INDEX('اطلاعات دوره'!A:Z,MATCH(G751,'اطلاعات دوره'!C:C,0),MATCH(H$1,'اطلاعات دوره'!$1:$1,0)),0)</f>
        <v>0</v>
      </c>
      <c r="I751" s="188">
        <f>IFERROR(INDEX('اطلاعات دوره'!A:Z,MATCH(G751,'اطلاعات دوره'!C:C,0),MATCH(I$1,'اطلاعات دوره'!$1:$1,0)),0)</f>
        <v>0</v>
      </c>
      <c r="J751" s="188">
        <f>IFERROR(INDEX('اطلاعات دوره'!A:Z,MATCH(G751,'اطلاعات دوره'!C:C,0),MATCH(J$1,'اطلاعات دوره'!$1:$1,0)),0)</f>
        <v>0</v>
      </c>
      <c r="K751" s="265"/>
      <c r="L751" s="188" t="str">
        <f>IFERROR(INDEX('اطلاعات دوره'!A:Z,MATCH(G751,'اطلاعات دوره'!C:C,0)-1,MATCH("عنوان",'اطلاعات دوره'!$1:$1,0)),"---")</f>
        <v>---</v>
      </c>
      <c r="M751" s="188" t="str">
        <f t="shared" si="256"/>
        <v>----</v>
      </c>
      <c r="N751" s="188" t="str">
        <f t="shared" si="257"/>
        <v>-/</v>
      </c>
      <c r="O751" s="265"/>
      <c r="P751" s="188">
        <f>IFERROR(INDEX('اطلاعات انشعابات شرکتها'!A:BB,MATCH(A751,'اطلاعات انشعابات شرکتها'!A:A,0),MATCH(P$1,'اطلاعات انشعابات شرکتها'!$1:$1,0)),0)</f>
        <v>0</v>
      </c>
      <c r="Q751" s="188">
        <f>IFERROR(INDEX('اطلاعات انشعابات شرکتها'!A:BB,MATCH(A751,'اطلاعات انشعابات شرکتها'!A:A,0),MATCH(Q$1,'اطلاعات انشعابات شرکتها'!$1:$1,0)),0)</f>
        <v>0</v>
      </c>
      <c r="R751" s="188">
        <f>IFERROR(INDEX('اطلاعات انشعابات شرکتها'!A:BB,MATCH(A751,'اطلاعات انشعابات شرکتها'!A:A,0),MATCH(R$1,'اطلاعات انشعابات شرکتها'!$1:$1,0)),0)</f>
        <v>0</v>
      </c>
      <c r="S751" s="265"/>
      <c r="T751" s="188">
        <f>IFERROR(INDEX('قرائت کنتور'!A:AZ,MATCH(A751&amp;"-"&amp;T$1,'قرائت کنتور'!B:B,0),MATCH(G751,'قرائت کنتور'!$1:$1,0)),0)</f>
        <v>0</v>
      </c>
      <c r="U751" s="188">
        <f>IFERROR(INDEX('قرائت کنتور'!A:AZ,MATCH(A751&amp;"-"&amp;U$1,'قرائت کنتور'!B:B,0),MATCH(L751,'قرائت کنتور'!$1:$1,0)),0)</f>
        <v>0</v>
      </c>
      <c r="V751" s="188">
        <f>IFERROR(INDEX('قرائت کنتور'!A:AZ,MATCH(A751&amp;"-"&amp;U$1,'قرائت کنتور'!B:B,0),MATCH(G751,'قرائت کنتور'!$1:$1,0)),0)</f>
        <v>0</v>
      </c>
      <c r="W751" s="188">
        <f>IFERROR(INDEX('قرائت کنتور'!A:AZ,MATCH(A751&amp;"-"&amp;W$1,'قرائت کنتور'!B:B,0),MATCH(L751,'قرائت کنتور'!$1:$1,0)),0)</f>
        <v>0</v>
      </c>
      <c r="X751" s="188">
        <f>IFERROR(INDEX('قرائت کنتور'!A:AZ,MATCH(A751&amp;"-"&amp;W$1,'قرائت کنتور'!B:B,0),MATCH(G751,'قرائت کنتور'!$1:$1,0)),0)</f>
        <v>0</v>
      </c>
      <c r="Y751" s="188">
        <f>IFERROR(INDEX('قرائت کنتور'!A:AZ,MATCH(A751&amp;"-"&amp;Y$1,'قرائت کنتور'!B:B,0),MATCH(L751,'قرائت کنتور'!$1:$1,0)),0)</f>
        <v>0</v>
      </c>
      <c r="Z751" s="188">
        <f>IFERROR(INDEX('قرائت کنتور'!A:AZ,MATCH(A751&amp;"-"&amp;Y$1,'قرائت کنتور'!B:B,0),MATCH(G751,'قرائت کنتور'!$1:$1,0)),0)</f>
        <v>0</v>
      </c>
      <c r="AA751" s="188">
        <f>IFERROR(INDEX('قرائت کنتور'!A:AZ,MATCH(A751&amp;"-"&amp;AA$1,'قرائت کنتور'!B:B,0),MATCH(L751,'قرائت کنتور'!$1:$1,0)),0)</f>
        <v>0</v>
      </c>
      <c r="AB751" s="188">
        <f>IFERROR(INDEX('قرائت کنتور'!A:AZ,MATCH(A751&amp;"-"&amp;AA$1,'قرائت کنتور'!B:B,0),MATCH(G751,'قرائت کنتور'!$1:$1,0)),0)</f>
        <v>0</v>
      </c>
      <c r="AC751" s="265"/>
      <c r="AD751" s="188">
        <f t="shared" si="258"/>
        <v>0</v>
      </c>
      <c r="AE751" s="188">
        <f t="shared" si="259"/>
        <v>0</v>
      </c>
      <c r="AF751" s="188">
        <f t="shared" si="260"/>
        <v>0</v>
      </c>
      <c r="AG751" s="188">
        <f t="shared" si="261"/>
        <v>0</v>
      </c>
      <c r="AH751" s="188">
        <f t="shared" si="262"/>
        <v>0</v>
      </c>
      <c r="AI751" s="188">
        <f t="shared" si="263"/>
        <v>0</v>
      </c>
      <c r="AJ751" s="188" t="str">
        <f t="shared" si="264"/>
        <v>0</v>
      </c>
      <c r="AK751" s="265"/>
      <c r="AL751" s="254" t="str">
        <f t="shared" si="265"/>
        <v>---</v>
      </c>
      <c r="AM751" s="254" t="str">
        <f t="shared" si="266"/>
        <v>---</v>
      </c>
      <c r="AN751" s="265"/>
      <c r="AO751" s="188" t="str">
        <f>IFERROR(INDEX('تعرفه ها'!A:Z,MATCH(P751&amp;"-"&amp;AO$1,'تعرفه ها'!C:C,0),MATCH(F751,'تعرفه ها'!$2:$2,0),1),"---")</f>
        <v>---</v>
      </c>
      <c r="AP751" s="188" t="str">
        <f>IFERROR(INDEX('تعرفه ها'!A:Z,MATCH(P751&amp;"-"&amp;AP$1,'تعرفه ها'!C:C,0),MATCH(F751,'تعرفه ها'!$2:$2,0),1),"---")</f>
        <v>---</v>
      </c>
      <c r="AQ751" s="188" t="str">
        <f>IFERROR(INDEX('تعرفه ها'!A:Z,MATCH(P751&amp;"-"&amp;AQ$1,'تعرفه ها'!C:C,0),MATCH(F751,'تعرفه ها'!$2:$2,0),1),"---")</f>
        <v>---</v>
      </c>
      <c r="AR751" s="188" t="str">
        <f>IFERROR(INDEX('تعرفه ها'!A:Z,MATCH(P751&amp;"-"&amp;AR$1,'تعرفه ها'!C:C,0),MATCH(F751,'تعرفه ها'!$2:$2,0),1),"---")</f>
        <v>---</v>
      </c>
      <c r="AS751" s="265"/>
      <c r="AT751" s="415" t="str">
        <f t="shared" si="267"/>
        <v>---</v>
      </c>
      <c r="AU751" s="415" t="str">
        <f t="shared" si="268"/>
        <v>---</v>
      </c>
      <c r="AV751" s="415" t="str">
        <f t="shared" si="269"/>
        <v>---</v>
      </c>
      <c r="AW751" s="415" t="str">
        <f t="shared" si="270"/>
        <v>---</v>
      </c>
      <c r="AX751" s="415" t="str">
        <f t="shared" si="271"/>
        <v>---</v>
      </c>
      <c r="AY751" s="415" t="str">
        <f>IFERROR(AH751*INDEX('تعرفه ها'!A:Z,MATCH("عوارض برق به ازاء هر کیلووات",'تعرفه ها'!$C:$C,0),MATCH(F751,'تعرفه ها'!$2:$2,0)),"---")</f>
        <v>---</v>
      </c>
      <c r="AZ751" s="415" t="str">
        <f t="shared" si="272"/>
        <v>---</v>
      </c>
      <c r="BA751" s="415" t="str">
        <f>IFERROR(ROUND(((AX751+AY751+AZ751)*INDEX('تعرفه ها'!A:Z,MATCH("هزینه نگهداری و تعمیرات شبکه برق",'تعرفه ها'!$C:$C,0),MATCH(F751,'تعرفه ها'!$2:$2,0))/100),0),"---")</f>
        <v>---</v>
      </c>
      <c r="BB751" s="415">
        <f>IFERROR(IF(P751="دیماندی",ROUND(AJ751*INDEX('تعرفه ها'!A:Z,MATCH(BB$1,'تعرفه ها'!$C:$C,0),MATCH(F751,'تعرفه ها'!$2:$2,0))*J751/30,0),0),"---")</f>
        <v>0</v>
      </c>
      <c r="BC751" s="415"/>
      <c r="BD751" s="54" t="str">
        <f>IFERROR(IF(INDEX('اطلاعات دوره'!A:Z,MATCH(G751,'اطلاعات دوره'!C:C,0),MATCH("برق",'اطلاعات دوره'!$1:$1,0))="دارد",ROUND(AX751*INDEX('تعرفه ها'!A:Z,MATCH("پیک فصلی برق",'تعرفه ها'!$C:$C,0),MATCH(F751,'تعرفه ها'!$2:$2,0))/100,0),0),"---")</f>
        <v>---</v>
      </c>
      <c r="BE751" s="415" t="str">
        <f>IFERROR(ROUND(((AX751+AY751+AZ751+BA751+BB751+BC751+BD751)*INDEX('تعرفه ها'!A:Z,MATCH("مالیات برق",'تعرفه ها'!$C:$C,0),MATCH(F751,'تعرفه ها'!$2:$2,0))/100),0),"---")</f>
        <v>---</v>
      </c>
      <c r="BF751" s="415" t="str">
        <f t="shared" si="273"/>
        <v>---</v>
      </c>
      <c r="BG751" s="415" t="str">
        <f t="shared" si="277"/>
        <v>---</v>
      </c>
      <c r="BH751" s="415" t="str">
        <f t="shared" si="274"/>
        <v>---</v>
      </c>
      <c r="BI751" s="54" t="str">
        <f t="shared" si="275"/>
        <v>---</v>
      </c>
      <c r="BJ751" s="55" t="str">
        <f t="shared" si="276"/>
        <v>---</v>
      </c>
      <c r="BK751" s="262"/>
      <c r="BL751" s="183" t="str">
        <f>IFERROR(IF(INDEX(پرداخت!A:AZ,MATCH(A751&amp;" - "&amp;"برق",پرداخت!$B:$B,0),MATCH(G751,پرداخت!$1:$1,0))="نشده","نشده","شده"),"---")</f>
        <v>---</v>
      </c>
      <c r="BN751" s="257"/>
      <c r="BO751" s="257"/>
      <c r="BP751" s="257"/>
      <c r="BQ751" s="257"/>
      <c r="BR751" s="257"/>
      <c r="BS751" s="257"/>
      <c r="BT751" s="257"/>
      <c r="BU751" s="257"/>
      <c r="BV751" s="257"/>
      <c r="BW751" s="257"/>
      <c r="BX751" s="257"/>
      <c r="BY751" s="257"/>
      <c r="BZ751" s="257"/>
      <c r="CA751" s="257"/>
      <c r="CB751" s="257"/>
      <c r="CC751" s="257"/>
      <c r="CD751" s="257"/>
      <c r="CE751" s="257"/>
      <c r="CF751" s="257"/>
      <c r="CG751" s="257"/>
      <c r="CH751"/>
      <c r="CI751"/>
      <c r="CJ751"/>
      <c r="CK751"/>
    </row>
    <row r="752" spans="1:89" ht="33.75" hidden="1">
      <c r="A752" s="170"/>
      <c r="B752" s="47">
        <f>IFERROR(INDEX('اطلاعات انشعابات شرکتها'!A:BB,MATCH(A752,'اطلاعات انشعابات شرکتها'!A:A,0),MATCH(B$1,'اطلاعات انشعابات شرکتها'!$1:$1,0)),0)</f>
        <v>0</v>
      </c>
      <c r="C752" s="48">
        <f>IFERROR(INDEX('اطلاعات انشعابات شرکتها'!A:BB,MATCH(A752,'اطلاعات انشعابات شرکتها'!A:A,0),MATCH(C$1,'اطلاعات انشعابات شرکتها'!$1:$1,0)),0)</f>
        <v>0</v>
      </c>
      <c r="D752" s="45"/>
      <c r="E752" s="171"/>
      <c r="F752" s="170"/>
      <c r="G752" s="188" t="str">
        <f t="shared" si="255"/>
        <v>/</v>
      </c>
      <c r="H752" s="188">
        <f>IFERROR(INDEX('اطلاعات دوره'!A:Z,MATCH(G752,'اطلاعات دوره'!C:C,0),MATCH(H$1,'اطلاعات دوره'!$1:$1,0)),0)</f>
        <v>0</v>
      </c>
      <c r="I752" s="188">
        <f>IFERROR(INDEX('اطلاعات دوره'!A:Z,MATCH(G752,'اطلاعات دوره'!C:C,0),MATCH(I$1,'اطلاعات دوره'!$1:$1,0)),0)</f>
        <v>0</v>
      </c>
      <c r="J752" s="188">
        <f>IFERROR(INDEX('اطلاعات دوره'!A:Z,MATCH(G752,'اطلاعات دوره'!C:C,0),MATCH(J$1,'اطلاعات دوره'!$1:$1,0)),0)</f>
        <v>0</v>
      </c>
      <c r="K752" s="265"/>
      <c r="L752" s="188" t="str">
        <f>IFERROR(INDEX('اطلاعات دوره'!A:Z,MATCH(G752,'اطلاعات دوره'!C:C,0)-1,MATCH("عنوان",'اطلاعات دوره'!$1:$1,0)),"---")</f>
        <v>---</v>
      </c>
      <c r="M752" s="188" t="str">
        <f t="shared" si="256"/>
        <v>----</v>
      </c>
      <c r="N752" s="188" t="str">
        <f t="shared" si="257"/>
        <v>-/</v>
      </c>
      <c r="O752" s="265"/>
      <c r="P752" s="188">
        <f>IFERROR(INDEX('اطلاعات انشعابات شرکتها'!A:BB,MATCH(A752,'اطلاعات انشعابات شرکتها'!A:A,0),MATCH(P$1,'اطلاعات انشعابات شرکتها'!$1:$1,0)),0)</f>
        <v>0</v>
      </c>
      <c r="Q752" s="188">
        <f>IFERROR(INDEX('اطلاعات انشعابات شرکتها'!A:BB,MATCH(A752,'اطلاعات انشعابات شرکتها'!A:A,0),MATCH(Q$1,'اطلاعات انشعابات شرکتها'!$1:$1,0)),0)</f>
        <v>0</v>
      </c>
      <c r="R752" s="188">
        <f>IFERROR(INDEX('اطلاعات انشعابات شرکتها'!A:BB,MATCH(A752,'اطلاعات انشعابات شرکتها'!A:A,0),MATCH(R$1,'اطلاعات انشعابات شرکتها'!$1:$1,0)),0)</f>
        <v>0</v>
      </c>
      <c r="S752" s="265"/>
      <c r="T752" s="188">
        <f>IFERROR(INDEX('قرائت کنتور'!A:AZ,MATCH(A752&amp;"-"&amp;T$1,'قرائت کنتور'!B:B,0),MATCH(G752,'قرائت کنتور'!$1:$1,0)),0)</f>
        <v>0</v>
      </c>
      <c r="U752" s="188">
        <f>IFERROR(INDEX('قرائت کنتور'!A:AZ,MATCH(A752&amp;"-"&amp;U$1,'قرائت کنتور'!B:B,0),MATCH(L752,'قرائت کنتور'!$1:$1,0)),0)</f>
        <v>0</v>
      </c>
      <c r="V752" s="188">
        <f>IFERROR(INDEX('قرائت کنتور'!A:AZ,MATCH(A752&amp;"-"&amp;U$1,'قرائت کنتور'!B:B,0),MATCH(G752,'قرائت کنتور'!$1:$1,0)),0)</f>
        <v>0</v>
      </c>
      <c r="W752" s="188">
        <f>IFERROR(INDEX('قرائت کنتور'!A:AZ,MATCH(A752&amp;"-"&amp;W$1,'قرائت کنتور'!B:B,0),MATCH(L752,'قرائت کنتور'!$1:$1,0)),0)</f>
        <v>0</v>
      </c>
      <c r="X752" s="188">
        <f>IFERROR(INDEX('قرائت کنتور'!A:AZ,MATCH(A752&amp;"-"&amp;W$1,'قرائت کنتور'!B:B,0),MATCH(G752,'قرائت کنتور'!$1:$1,0)),0)</f>
        <v>0</v>
      </c>
      <c r="Y752" s="188">
        <f>IFERROR(INDEX('قرائت کنتور'!A:AZ,MATCH(A752&amp;"-"&amp;Y$1,'قرائت کنتور'!B:B,0),MATCH(L752,'قرائت کنتور'!$1:$1,0)),0)</f>
        <v>0</v>
      </c>
      <c r="Z752" s="188">
        <f>IFERROR(INDEX('قرائت کنتور'!A:AZ,MATCH(A752&amp;"-"&amp;Y$1,'قرائت کنتور'!B:B,0),MATCH(G752,'قرائت کنتور'!$1:$1,0)),0)</f>
        <v>0</v>
      </c>
      <c r="AA752" s="188">
        <f>IFERROR(INDEX('قرائت کنتور'!A:AZ,MATCH(A752&amp;"-"&amp;AA$1,'قرائت کنتور'!B:B,0),MATCH(L752,'قرائت کنتور'!$1:$1,0)),0)</f>
        <v>0</v>
      </c>
      <c r="AB752" s="188">
        <f>IFERROR(INDEX('قرائت کنتور'!A:AZ,MATCH(A752&amp;"-"&amp;AA$1,'قرائت کنتور'!B:B,0),MATCH(G752,'قرائت کنتور'!$1:$1,0)),0)</f>
        <v>0</v>
      </c>
      <c r="AC752" s="265"/>
      <c r="AD752" s="188">
        <f t="shared" si="258"/>
        <v>0</v>
      </c>
      <c r="AE752" s="188">
        <f t="shared" si="259"/>
        <v>0</v>
      </c>
      <c r="AF752" s="188">
        <f t="shared" si="260"/>
        <v>0</v>
      </c>
      <c r="AG752" s="188">
        <f t="shared" si="261"/>
        <v>0</v>
      </c>
      <c r="AH752" s="188">
        <f t="shared" si="262"/>
        <v>0</v>
      </c>
      <c r="AI752" s="188">
        <f t="shared" si="263"/>
        <v>0</v>
      </c>
      <c r="AJ752" s="188" t="str">
        <f t="shared" si="264"/>
        <v>0</v>
      </c>
      <c r="AK752" s="265"/>
      <c r="AL752" s="254" t="str">
        <f t="shared" si="265"/>
        <v>---</v>
      </c>
      <c r="AM752" s="254" t="str">
        <f t="shared" si="266"/>
        <v>---</v>
      </c>
      <c r="AN752" s="265"/>
      <c r="AO752" s="188" t="str">
        <f>IFERROR(INDEX('تعرفه ها'!A:Z,MATCH(P752&amp;"-"&amp;AO$1,'تعرفه ها'!C:C,0),MATCH(F752,'تعرفه ها'!$2:$2,0),1),"---")</f>
        <v>---</v>
      </c>
      <c r="AP752" s="188" t="str">
        <f>IFERROR(INDEX('تعرفه ها'!A:Z,MATCH(P752&amp;"-"&amp;AP$1,'تعرفه ها'!C:C,0),MATCH(F752,'تعرفه ها'!$2:$2,0),1),"---")</f>
        <v>---</v>
      </c>
      <c r="AQ752" s="188" t="str">
        <f>IFERROR(INDEX('تعرفه ها'!A:Z,MATCH(P752&amp;"-"&amp;AQ$1,'تعرفه ها'!C:C,0),MATCH(F752,'تعرفه ها'!$2:$2,0),1),"---")</f>
        <v>---</v>
      </c>
      <c r="AR752" s="188" t="str">
        <f>IFERROR(INDEX('تعرفه ها'!A:Z,MATCH(P752&amp;"-"&amp;AR$1,'تعرفه ها'!C:C,0),MATCH(F752,'تعرفه ها'!$2:$2,0),1),"---")</f>
        <v>---</v>
      </c>
      <c r="AS752" s="265"/>
      <c r="AT752" s="415" t="str">
        <f t="shared" si="267"/>
        <v>---</v>
      </c>
      <c r="AU752" s="415" t="str">
        <f t="shared" si="268"/>
        <v>---</v>
      </c>
      <c r="AV752" s="415" t="str">
        <f t="shared" si="269"/>
        <v>---</v>
      </c>
      <c r="AW752" s="415" t="str">
        <f t="shared" si="270"/>
        <v>---</v>
      </c>
      <c r="AX752" s="415" t="str">
        <f t="shared" si="271"/>
        <v>---</v>
      </c>
      <c r="AY752" s="415" t="str">
        <f>IFERROR(AH752*INDEX('تعرفه ها'!A:Z,MATCH("عوارض برق به ازاء هر کیلووات",'تعرفه ها'!$C:$C,0),MATCH(F752,'تعرفه ها'!$2:$2,0)),"---")</f>
        <v>---</v>
      </c>
      <c r="AZ752" s="415" t="str">
        <f t="shared" si="272"/>
        <v>---</v>
      </c>
      <c r="BA752" s="415" t="str">
        <f>IFERROR(ROUND(((AX752+AY752+AZ752)*INDEX('تعرفه ها'!A:Z,MATCH("هزینه نگهداری و تعمیرات شبکه برق",'تعرفه ها'!$C:$C,0),MATCH(F752,'تعرفه ها'!$2:$2,0))/100),0),"---")</f>
        <v>---</v>
      </c>
      <c r="BB752" s="415">
        <f>IFERROR(IF(P752="دیماندی",ROUND(AJ752*INDEX('تعرفه ها'!A:Z,MATCH(BB$1,'تعرفه ها'!$C:$C,0),MATCH(F752,'تعرفه ها'!$2:$2,0))*J752/30,0),0),"---")</f>
        <v>0</v>
      </c>
      <c r="BC752" s="415"/>
      <c r="BD752" s="54" t="str">
        <f>IFERROR(IF(INDEX('اطلاعات دوره'!A:Z,MATCH(G752,'اطلاعات دوره'!C:C,0),MATCH("برق",'اطلاعات دوره'!$1:$1,0))="دارد",ROUND(AX752*INDEX('تعرفه ها'!A:Z,MATCH("پیک فصلی برق",'تعرفه ها'!$C:$C,0),MATCH(F752,'تعرفه ها'!$2:$2,0))/100,0),0),"---")</f>
        <v>---</v>
      </c>
      <c r="BE752" s="415" t="str">
        <f>IFERROR(ROUND(((AX752+AY752+AZ752+BA752+BB752+BC752+BD752)*INDEX('تعرفه ها'!A:Z,MATCH("مالیات برق",'تعرفه ها'!$C:$C,0),MATCH(F752,'تعرفه ها'!$2:$2,0))/100),0),"---")</f>
        <v>---</v>
      </c>
      <c r="BF752" s="415" t="str">
        <f t="shared" si="273"/>
        <v>---</v>
      </c>
      <c r="BG752" s="415" t="str">
        <f t="shared" si="277"/>
        <v>---</v>
      </c>
      <c r="BH752" s="415" t="str">
        <f t="shared" si="274"/>
        <v>---</v>
      </c>
      <c r="BI752" s="54" t="str">
        <f t="shared" si="275"/>
        <v>---</v>
      </c>
      <c r="BJ752" s="55" t="str">
        <f t="shared" si="276"/>
        <v>---</v>
      </c>
      <c r="BK752" s="262"/>
      <c r="BL752" s="183" t="str">
        <f>IFERROR(IF(INDEX(پرداخت!A:AZ,MATCH(A752&amp;" - "&amp;"برق",پرداخت!$B:$B,0),MATCH(G752,پرداخت!$1:$1,0))="نشده","نشده","شده"),"---")</f>
        <v>---</v>
      </c>
      <c r="BN752" s="257"/>
      <c r="BO752" s="257"/>
      <c r="BP752" s="257"/>
      <c r="BQ752" s="257"/>
      <c r="BR752" s="257"/>
      <c r="BS752" s="257"/>
      <c r="BT752" s="257"/>
      <c r="BU752" s="257"/>
      <c r="BV752" s="257"/>
      <c r="BW752" s="257"/>
      <c r="BX752" s="257"/>
      <c r="BY752" s="257"/>
      <c r="BZ752" s="257"/>
      <c r="CA752" s="257"/>
      <c r="CB752" s="257"/>
      <c r="CC752" s="257"/>
      <c r="CD752" s="257"/>
      <c r="CE752" s="257"/>
      <c r="CF752" s="257"/>
      <c r="CG752" s="257"/>
      <c r="CH752"/>
      <c r="CI752"/>
      <c r="CJ752"/>
      <c r="CK752"/>
    </row>
    <row r="753" spans="1:89" ht="33.75" hidden="1">
      <c r="A753" s="170"/>
      <c r="B753" s="47">
        <f>IFERROR(INDEX('اطلاعات انشعابات شرکتها'!A:BB,MATCH(A753,'اطلاعات انشعابات شرکتها'!A:A,0),MATCH(B$1,'اطلاعات انشعابات شرکتها'!$1:$1,0)),0)</f>
        <v>0</v>
      </c>
      <c r="C753" s="48">
        <f>IFERROR(INDEX('اطلاعات انشعابات شرکتها'!A:BB,MATCH(A753,'اطلاعات انشعابات شرکتها'!A:A,0),MATCH(C$1,'اطلاعات انشعابات شرکتها'!$1:$1,0)),0)</f>
        <v>0</v>
      </c>
      <c r="D753" s="45"/>
      <c r="E753" s="171"/>
      <c r="F753" s="170"/>
      <c r="G753" s="188" t="str">
        <f t="shared" si="255"/>
        <v>/</v>
      </c>
      <c r="H753" s="188">
        <f>IFERROR(INDEX('اطلاعات دوره'!A:Z,MATCH(G753,'اطلاعات دوره'!C:C,0),MATCH(H$1,'اطلاعات دوره'!$1:$1,0)),0)</f>
        <v>0</v>
      </c>
      <c r="I753" s="188">
        <f>IFERROR(INDEX('اطلاعات دوره'!A:Z,MATCH(G753,'اطلاعات دوره'!C:C,0),MATCH(I$1,'اطلاعات دوره'!$1:$1,0)),0)</f>
        <v>0</v>
      </c>
      <c r="J753" s="188">
        <f>IFERROR(INDEX('اطلاعات دوره'!A:Z,MATCH(G753,'اطلاعات دوره'!C:C,0),MATCH(J$1,'اطلاعات دوره'!$1:$1,0)),0)</f>
        <v>0</v>
      </c>
      <c r="K753" s="265"/>
      <c r="L753" s="188" t="str">
        <f>IFERROR(INDEX('اطلاعات دوره'!A:Z,MATCH(G753,'اطلاعات دوره'!C:C,0)-1,MATCH("عنوان",'اطلاعات دوره'!$1:$1,0)),"---")</f>
        <v>---</v>
      </c>
      <c r="M753" s="188" t="str">
        <f t="shared" si="256"/>
        <v>----</v>
      </c>
      <c r="N753" s="188" t="str">
        <f t="shared" si="257"/>
        <v>-/</v>
      </c>
      <c r="O753" s="265"/>
      <c r="P753" s="188">
        <f>IFERROR(INDEX('اطلاعات انشعابات شرکتها'!A:BB,MATCH(A753,'اطلاعات انشعابات شرکتها'!A:A,0),MATCH(P$1,'اطلاعات انشعابات شرکتها'!$1:$1,0)),0)</f>
        <v>0</v>
      </c>
      <c r="Q753" s="188">
        <f>IFERROR(INDEX('اطلاعات انشعابات شرکتها'!A:BB,MATCH(A753,'اطلاعات انشعابات شرکتها'!A:A,0),MATCH(Q$1,'اطلاعات انشعابات شرکتها'!$1:$1,0)),0)</f>
        <v>0</v>
      </c>
      <c r="R753" s="188">
        <f>IFERROR(INDEX('اطلاعات انشعابات شرکتها'!A:BB,MATCH(A753,'اطلاعات انشعابات شرکتها'!A:A,0),MATCH(R$1,'اطلاعات انشعابات شرکتها'!$1:$1,0)),0)</f>
        <v>0</v>
      </c>
      <c r="S753" s="265"/>
      <c r="T753" s="188">
        <f>IFERROR(INDEX('قرائت کنتور'!A:AZ,MATCH(A753&amp;"-"&amp;T$1,'قرائت کنتور'!B:B,0),MATCH(G753,'قرائت کنتور'!$1:$1,0)),0)</f>
        <v>0</v>
      </c>
      <c r="U753" s="188">
        <f>IFERROR(INDEX('قرائت کنتور'!A:AZ,MATCH(A753&amp;"-"&amp;U$1,'قرائت کنتور'!B:B,0),MATCH(L753,'قرائت کنتور'!$1:$1,0)),0)</f>
        <v>0</v>
      </c>
      <c r="V753" s="188">
        <f>IFERROR(INDEX('قرائت کنتور'!A:AZ,MATCH(A753&amp;"-"&amp;U$1,'قرائت کنتور'!B:B,0),MATCH(G753,'قرائت کنتور'!$1:$1,0)),0)</f>
        <v>0</v>
      </c>
      <c r="W753" s="188">
        <f>IFERROR(INDEX('قرائت کنتور'!A:AZ,MATCH(A753&amp;"-"&amp;W$1,'قرائت کنتور'!B:B,0),MATCH(L753,'قرائت کنتور'!$1:$1,0)),0)</f>
        <v>0</v>
      </c>
      <c r="X753" s="188">
        <f>IFERROR(INDEX('قرائت کنتور'!A:AZ,MATCH(A753&amp;"-"&amp;W$1,'قرائت کنتور'!B:B,0),MATCH(G753,'قرائت کنتور'!$1:$1,0)),0)</f>
        <v>0</v>
      </c>
      <c r="Y753" s="188">
        <f>IFERROR(INDEX('قرائت کنتور'!A:AZ,MATCH(A753&amp;"-"&amp;Y$1,'قرائت کنتور'!B:B,0),MATCH(L753,'قرائت کنتور'!$1:$1,0)),0)</f>
        <v>0</v>
      </c>
      <c r="Z753" s="188">
        <f>IFERROR(INDEX('قرائت کنتور'!A:AZ,MATCH(A753&amp;"-"&amp;Y$1,'قرائت کنتور'!B:B,0),MATCH(G753,'قرائت کنتور'!$1:$1,0)),0)</f>
        <v>0</v>
      </c>
      <c r="AA753" s="188">
        <f>IFERROR(INDEX('قرائت کنتور'!A:AZ,MATCH(A753&amp;"-"&amp;AA$1,'قرائت کنتور'!B:B,0),MATCH(L753,'قرائت کنتور'!$1:$1,0)),0)</f>
        <v>0</v>
      </c>
      <c r="AB753" s="188">
        <f>IFERROR(INDEX('قرائت کنتور'!A:AZ,MATCH(A753&amp;"-"&amp;AA$1,'قرائت کنتور'!B:B,0),MATCH(G753,'قرائت کنتور'!$1:$1,0)),0)</f>
        <v>0</v>
      </c>
      <c r="AC753" s="265"/>
      <c r="AD753" s="188">
        <f t="shared" si="258"/>
        <v>0</v>
      </c>
      <c r="AE753" s="188">
        <f t="shared" si="259"/>
        <v>0</v>
      </c>
      <c r="AF753" s="188">
        <f t="shared" si="260"/>
        <v>0</v>
      </c>
      <c r="AG753" s="188">
        <f t="shared" si="261"/>
        <v>0</v>
      </c>
      <c r="AH753" s="188">
        <f t="shared" si="262"/>
        <v>0</v>
      </c>
      <c r="AI753" s="188">
        <f t="shared" si="263"/>
        <v>0</v>
      </c>
      <c r="AJ753" s="188" t="str">
        <f t="shared" si="264"/>
        <v>0</v>
      </c>
      <c r="AK753" s="265"/>
      <c r="AL753" s="254" t="str">
        <f t="shared" si="265"/>
        <v>---</v>
      </c>
      <c r="AM753" s="254" t="str">
        <f t="shared" si="266"/>
        <v>---</v>
      </c>
      <c r="AN753" s="265"/>
      <c r="AO753" s="188" t="str">
        <f>IFERROR(INDEX('تعرفه ها'!A:Z,MATCH(P753&amp;"-"&amp;AO$1,'تعرفه ها'!C:C,0),MATCH(F753,'تعرفه ها'!$2:$2,0),1),"---")</f>
        <v>---</v>
      </c>
      <c r="AP753" s="188" t="str">
        <f>IFERROR(INDEX('تعرفه ها'!A:Z,MATCH(P753&amp;"-"&amp;AP$1,'تعرفه ها'!C:C,0),MATCH(F753,'تعرفه ها'!$2:$2,0),1),"---")</f>
        <v>---</v>
      </c>
      <c r="AQ753" s="188" t="str">
        <f>IFERROR(INDEX('تعرفه ها'!A:Z,MATCH(P753&amp;"-"&amp;AQ$1,'تعرفه ها'!C:C,0),MATCH(F753,'تعرفه ها'!$2:$2,0),1),"---")</f>
        <v>---</v>
      </c>
      <c r="AR753" s="188" t="str">
        <f>IFERROR(INDEX('تعرفه ها'!A:Z,MATCH(P753&amp;"-"&amp;AR$1,'تعرفه ها'!C:C,0),MATCH(F753,'تعرفه ها'!$2:$2,0),1),"---")</f>
        <v>---</v>
      </c>
      <c r="AS753" s="265"/>
      <c r="AT753" s="415" t="str">
        <f t="shared" si="267"/>
        <v>---</v>
      </c>
      <c r="AU753" s="415" t="str">
        <f t="shared" si="268"/>
        <v>---</v>
      </c>
      <c r="AV753" s="415" t="str">
        <f t="shared" si="269"/>
        <v>---</v>
      </c>
      <c r="AW753" s="415" t="str">
        <f t="shared" si="270"/>
        <v>---</v>
      </c>
      <c r="AX753" s="415" t="str">
        <f t="shared" si="271"/>
        <v>---</v>
      </c>
      <c r="AY753" s="415" t="str">
        <f>IFERROR(AH753*INDEX('تعرفه ها'!A:Z,MATCH("عوارض برق به ازاء هر کیلووات",'تعرفه ها'!$C:$C,0),MATCH(F753,'تعرفه ها'!$2:$2,0)),"---")</f>
        <v>---</v>
      </c>
      <c r="AZ753" s="415" t="str">
        <f t="shared" si="272"/>
        <v>---</v>
      </c>
      <c r="BA753" s="415" t="str">
        <f>IFERROR(ROUND(((AX753+AY753+AZ753)*INDEX('تعرفه ها'!A:Z,MATCH("هزینه نگهداری و تعمیرات شبکه برق",'تعرفه ها'!$C:$C,0),MATCH(F753,'تعرفه ها'!$2:$2,0))/100),0),"---")</f>
        <v>---</v>
      </c>
      <c r="BB753" s="415">
        <f>IFERROR(IF(P753="دیماندی",ROUND(AJ753*INDEX('تعرفه ها'!A:Z,MATCH(BB$1,'تعرفه ها'!$C:$C,0),MATCH(F753,'تعرفه ها'!$2:$2,0))*J753/30,0),0),"---")</f>
        <v>0</v>
      </c>
      <c r="BC753" s="415"/>
      <c r="BD753" s="54" t="str">
        <f>IFERROR(IF(INDEX('اطلاعات دوره'!A:Z,MATCH(G753,'اطلاعات دوره'!C:C,0),MATCH("برق",'اطلاعات دوره'!$1:$1,0))="دارد",ROUND(AX753*INDEX('تعرفه ها'!A:Z,MATCH("پیک فصلی برق",'تعرفه ها'!$C:$C,0),MATCH(F753,'تعرفه ها'!$2:$2,0))/100,0),0),"---")</f>
        <v>---</v>
      </c>
      <c r="BE753" s="415" t="str">
        <f>IFERROR(ROUND(((AX753+AY753+AZ753+BA753+BB753+BC753+BD753)*INDEX('تعرفه ها'!A:Z,MATCH("مالیات برق",'تعرفه ها'!$C:$C,0),MATCH(F753,'تعرفه ها'!$2:$2,0))/100),0),"---")</f>
        <v>---</v>
      </c>
      <c r="BF753" s="415" t="str">
        <f t="shared" si="273"/>
        <v>---</v>
      </c>
      <c r="BG753" s="415" t="str">
        <f t="shared" si="277"/>
        <v>---</v>
      </c>
      <c r="BH753" s="415" t="str">
        <f t="shared" si="274"/>
        <v>---</v>
      </c>
      <c r="BI753" s="54" t="str">
        <f t="shared" si="275"/>
        <v>---</v>
      </c>
      <c r="BJ753" s="55" t="str">
        <f t="shared" si="276"/>
        <v>---</v>
      </c>
      <c r="BK753" s="262"/>
      <c r="BL753" s="183" t="str">
        <f>IFERROR(IF(INDEX(پرداخت!A:AZ,MATCH(A753&amp;" - "&amp;"برق",پرداخت!$B:$B,0),MATCH(G753,پرداخت!$1:$1,0))="نشده","نشده","شده"),"---")</f>
        <v>---</v>
      </c>
      <c r="BN753" s="257"/>
      <c r="BO753" s="257"/>
      <c r="BP753" s="257"/>
      <c r="BQ753" s="257"/>
      <c r="BR753" s="257"/>
      <c r="BS753" s="257"/>
      <c r="BT753" s="257"/>
      <c r="BU753" s="257"/>
      <c r="BV753" s="257"/>
      <c r="BW753" s="257"/>
      <c r="BX753" s="257"/>
      <c r="BY753" s="257"/>
      <c r="BZ753" s="257"/>
      <c r="CA753" s="257"/>
      <c r="CB753" s="257"/>
      <c r="CC753" s="257"/>
      <c r="CD753" s="257"/>
      <c r="CE753" s="257"/>
      <c r="CF753" s="257"/>
      <c r="CG753" s="257"/>
      <c r="CH753"/>
      <c r="CI753"/>
      <c r="CJ753"/>
      <c r="CK753"/>
    </row>
    <row r="754" spans="1:89" ht="33.75" hidden="1">
      <c r="A754" s="170"/>
      <c r="B754" s="47">
        <f>IFERROR(INDEX('اطلاعات انشعابات شرکتها'!A:BB,MATCH(A754,'اطلاعات انشعابات شرکتها'!A:A,0),MATCH(B$1,'اطلاعات انشعابات شرکتها'!$1:$1,0)),0)</f>
        <v>0</v>
      </c>
      <c r="C754" s="48">
        <f>IFERROR(INDEX('اطلاعات انشعابات شرکتها'!A:BB,MATCH(A754,'اطلاعات انشعابات شرکتها'!A:A,0),MATCH(C$1,'اطلاعات انشعابات شرکتها'!$1:$1,0)),0)</f>
        <v>0</v>
      </c>
      <c r="D754" s="45"/>
      <c r="E754" s="171"/>
      <c r="F754" s="170"/>
      <c r="G754" s="188" t="str">
        <f t="shared" si="255"/>
        <v>/</v>
      </c>
      <c r="H754" s="188">
        <f>IFERROR(INDEX('اطلاعات دوره'!A:Z,MATCH(G754,'اطلاعات دوره'!C:C,0),MATCH(H$1,'اطلاعات دوره'!$1:$1,0)),0)</f>
        <v>0</v>
      </c>
      <c r="I754" s="188">
        <f>IFERROR(INDEX('اطلاعات دوره'!A:Z,MATCH(G754,'اطلاعات دوره'!C:C,0),MATCH(I$1,'اطلاعات دوره'!$1:$1,0)),0)</f>
        <v>0</v>
      </c>
      <c r="J754" s="188">
        <f>IFERROR(INDEX('اطلاعات دوره'!A:Z,MATCH(G754,'اطلاعات دوره'!C:C,0),MATCH(J$1,'اطلاعات دوره'!$1:$1,0)),0)</f>
        <v>0</v>
      </c>
      <c r="K754" s="265"/>
      <c r="L754" s="188" t="str">
        <f>IFERROR(INDEX('اطلاعات دوره'!A:Z,MATCH(G754,'اطلاعات دوره'!C:C,0)-1,MATCH("عنوان",'اطلاعات دوره'!$1:$1,0)),"---")</f>
        <v>---</v>
      </c>
      <c r="M754" s="188" t="str">
        <f t="shared" si="256"/>
        <v>----</v>
      </c>
      <c r="N754" s="188" t="str">
        <f t="shared" si="257"/>
        <v>-/</v>
      </c>
      <c r="O754" s="265"/>
      <c r="P754" s="188">
        <f>IFERROR(INDEX('اطلاعات انشعابات شرکتها'!A:BB,MATCH(A754,'اطلاعات انشعابات شرکتها'!A:A,0),MATCH(P$1,'اطلاعات انشعابات شرکتها'!$1:$1,0)),0)</f>
        <v>0</v>
      </c>
      <c r="Q754" s="188">
        <f>IFERROR(INDEX('اطلاعات انشعابات شرکتها'!A:BB,MATCH(A754,'اطلاعات انشعابات شرکتها'!A:A,0),MATCH(Q$1,'اطلاعات انشعابات شرکتها'!$1:$1,0)),0)</f>
        <v>0</v>
      </c>
      <c r="R754" s="188">
        <f>IFERROR(INDEX('اطلاعات انشعابات شرکتها'!A:BB,MATCH(A754,'اطلاعات انشعابات شرکتها'!A:A,0),MATCH(R$1,'اطلاعات انشعابات شرکتها'!$1:$1,0)),0)</f>
        <v>0</v>
      </c>
      <c r="S754" s="265"/>
      <c r="T754" s="188">
        <f>IFERROR(INDEX('قرائت کنتور'!A:AZ,MATCH(A754&amp;"-"&amp;T$1,'قرائت کنتور'!B:B,0),MATCH(G754,'قرائت کنتور'!$1:$1,0)),0)</f>
        <v>0</v>
      </c>
      <c r="U754" s="188">
        <f>IFERROR(INDEX('قرائت کنتور'!A:AZ,MATCH(A754&amp;"-"&amp;U$1,'قرائت کنتور'!B:B,0),MATCH(L754,'قرائت کنتور'!$1:$1,0)),0)</f>
        <v>0</v>
      </c>
      <c r="V754" s="188">
        <f>IFERROR(INDEX('قرائت کنتور'!A:AZ,MATCH(A754&amp;"-"&amp;U$1,'قرائت کنتور'!B:B,0),MATCH(G754,'قرائت کنتور'!$1:$1,0)),0)</f>
        <v>0</v>
      </c>
      <c r="W754" s="188">
        <f>IFERROR(INDEX('قرائت کنتور'!A:AZ,MATCH(A754&amp;"-"&amp;W$1,'قرائت کنتور'!B:B,0),MATCH(L754,'قرائت کنتور'!$1:$1,0)),0)</f>
        <v>0</v>
      </c>
      <c r="X754" s="188">
        <f>IFERROR(INDEX('قرائت کنتور'!A:AZ,MATCH(A754&amp;"-"&amp;W$1,'قرائت کنتور'!B:B,0),MATCH(G754,'قرائت کنتور'!$1:$1,0)),0)</f>
        <v>0</v>
      </c>
      <c r="Y754" s="188">
        <f>IFERROR(INDEX('قرائت کنتور'!A:AZ,MATCH(A754&amp;"-"&amp;Y$1,'قرائت کنتور'!B:B,0),MATCH(L754,'قرائت کنتور'!$1:$1,0)),0)</f>
        <v>0</v>
      </c>
      <c r="Z754" s="188">
        <f>IFERROR(INDEX('قرائت کنتور'!A:AZ,MATCH(A754&amp;"-"&amp;Y$1,'قرائت کنتور'!B:B,0),MATCH(G754,'قرائت کنتور'!$1:$1,0)),0)</f>
        <v>0</v>
      </c>
      <c r="AA754" s="188">
        <f>IFERROR(INDEX('قرائت کنتور'!A:AZ,MATCH(A754&amp;"-"&amp;AA$1,'قرائت کنتور'!B:B,0),MATCH(L754,'قرائت کنتور'!$1:$1,0)),0)</f>
        <v>0</v>
      </c>
      <c r="AB754" s="188">
        <f>IFERROR(INDEX('قرائت کنتور'!A:AZ,MATCH(A754&amp;"-"&amp;AA$1,'قرائت کنتور'!B:B,0),MATCH(G754,'قرائت کنتور'!$1:$1,0)),0)</f>
        <v>0</v>
      </c>
      <c r="AC754" s="265"/>
      <c r="AD754" s="188">
        <f t="shared" si="258"/>
        <v>0</v>
      </c>
      <c r="AE754" s="188">
        <f t="shared" si="259"/>
        <v>0</v>
      </c>
      <c r="AF754" s="188">
        <f t="shared" si="260"/>
        <v>0</v>
      </c>
      <c r="AG754" s="188">
        <f t="shared" si="261"/>
        <v>0</v>
      </c>
      <c r="AH754" s="188">
        <f t="shared" si="262"/>
        <v>0</v>
      </c>
      <c r="AI754" s="188">
        <f t="shared" si="263"/>
        <v>0</v>
      </c>
      <c r="AJ754" s="188" t="str">
        <f t="shared" si="264"/>
        <v>0</v>
      </c>
      <c r="AK754" s="265"/>
      <c r="AL754" s="254" t="str">
        <f t="shared" si="265"/>
        <v>---</v>
      </c>
      <c r="AM754" s="254" t="str">
        <f t="shared" si="266"/>
        <v>---</v>
      </c>
      <c r="AN754" s="265"/>
      <c r="AO754" s="188" t="str">
        <f>IFERROR(INDEX('تعرفه ها'!A:Z,MATCH(P754&amp;"-"&amp;AO$1,'تعرفه ها'!C:C,0),MATCH(F754,'تعرفه ها'!$2:$2,0),1),"---")</f>
        <v>---</v>
      </c>
      <c r="AP754" s="188" t="str">
        <f>IFERROR(INDEX('تعرفه ها'!A:Z,MATCH(P754&amp;"-"&amp;AP$1,'تعرفه ها'!C:C,0),MATCH(F754,'تعرفه ها'!$2:$2,0),1),"---")</f>
        <v>---</v>
      </c>
      <c r="AQ754" s="188" t="str">
        <f>IFERROR(INDEX('تعرفه ها'!A:Z,MATCH(P754&amp;"-"&amp;AQ$1,'تعرفه ها'!C:C,0),MATCH(F754,'تعرفه ها'!$2:$2,0),1),"---")</f>
        <v>---</v>
      </c>
      <c r="AR754" s="188" t="str">
        <f>IFERROR(INDEX('تعرفه ها'!A:Z,MATCH(P754&amp;"-"&amp;AR$1,'تعرفه ها'!C:C,0),MATCH(F754,'تعرفه ها'!$2:$2,0),1),"---")</f>
        <v>---</v>
      </c>
      <c r="AS754" s="265"/>
      <c r="AT754" s="415" t="str">
        <f t="shared" si="267"/>
        <v>---</v>
      </c>
      <c r="AU754" s="415" t="str">
        <f t="shared" si="268"/>
        <v>---</v>
      </c>
      <c r="AV754" s="415" t="str">
        <f t="shared" si="269"/>
        <v>---</v>
      </c>
      <c r="AW754" s="415" t="str">
        <f t="shared" si="270"/>
        <v>---</v>
      </c>
      <c r="AX754" s="415" t="str">
        <f t="shared" si="271"/>
        <v>---</v>
      </c>
      <c r="AY754" s="415" t="str">
        <f>IFERROR(AH754*INDEX('تعرفه ها'!A:Z,MATCH("عوارض برق به ازاء هر کیلووات",'تعرفه ها'!$C:$C,0),MATCH(F754,'تعرفه ها'!$2:$2,0)),"---")</f>
        <v>---</v>
      </c>
      <c r="AZ754" s="415" t="str">
        <f t="shared" si="272"/>
        <v>---</v>
      </c>
      <c r="BA754" s="415" t="str">
        <f>IFERROR(ROUND(((AX754+AY754+AZ754)*INDEX('تعرفه ها'!A:Z,MATCH("هزینه نگهداری و تعمیرات شبکه برق",'تعرفه ها'!$C:$C,0),MATCH(F754,'تعرفه ها'!$2:$2,0))/100),0),"---")</f>
        <v>---</v>
      </c>
      <c r="BB754" s="415">
        <f>IFERROR(IF(P754="دیماندی",ROUND(AJ754*INDEX('تعرفه ها'!A:Z,MATCH(BB$1,'تعرفه ها'!$C:$C,0),MATCH(F754,'تعرفه ها'!$2:$2,0))*J754/30,0),0),"---")</f>
        <v>0</v>
      </c>
      <c r="BC754" s="415"/>
      <c r="BD754" s="54" t="str">
        <f>IFERROR(IF(INDEX('اطلاعات دوره'!A:Z,MATCH(G754,'اطلاعات دوره'!C:C,0),MATCH("برق",'اطلاعات دوره'!$1:$1,0))="دارد",ROUND(AX754*INDEX('تعرفه ها'!A:Z,MATCH("پیک فصلی برق",'تعرفه ها'!$C:$C,0),MATCH(F754,'تعرفه ها'!$2:$2,0))/100,0),0),"---")</f>
        <v>---</v>
      </c>
      <c r="BE754" s="415" t="str">
        <f>IFERROR(ROUND(((AX754+AY754+AZ754+BA754+BB754+BC754+BD754)*INDEX('تعرفه ها'!A:Z,MATCH("مالیات برق",'تعرفه ها'!$C:$C,0),MATCH(F754,'تعرفه ها'!$2:$2,0))/100),0),"---")</f>
        <v>---</v>
      </c>
      <c r="BF754" s="415" t="str">
        <f t="shared" si="273"/>
        <v>---</v>
      </c>
      <c r="BG754" s="415" t="str">
        <f t="shared" si="277"/>
        <v>---</v>
      </c>
      <c r="BH754" s="415" t="str">
        <f t="shared" si="274"/>
        <v>---</v>
      </c>
      <c r="BI754" s="54" t="str">
        <f t="shared" si="275"/>
        <v>---</v>
      </c>
      <c r="BJ754" s="55" t="str">
        <f t="shared" si="276"/>
        <v>---</v>
      </c>
      <c r="BK754" s="262"/>
      <c r="BL754" s="183" t="str">
        <f>IFERROR(IF(INDEX(پرداخت!A:AZ,MATCH(A754&amp;" - "&amp;"برق",پرداخت!$B:$B,0),MATCH(G754,پرداخت!$1:$1,0))="نشده","نشده","شده"),"---")</f>
        <v>---</v>
      </c>
      <c r="BN754" s="257"/>
      <c r="BO754" s="257"/>
      <c r="BP754" s="257"/>
      <c r="BQ754" s="257"/>
      <c r="BR754" s="257"/>
      <c r="BS754" s="257"/>
      <c r="BT754" s="257"/>
      <c r="BU754" s="257"/>
      <c r="BV754" s="257"/>
      <c r="BW754" s="257"/>
      <c r="BX754" s="257"/>
      <c r="BY754" s="257"/>
      <c r="BZ754" s="257"/>
      <c r="CA754" s="257"/>
      <c r="CB754" s="257"/>
      <c r="CC754" s="257"/>
      <c r="CD754" s="257"/>
      <c r="CE754" s="257"/>
      <c r="CF754" s="257"/>
      <c r="CG754" s="257"/>
      <c r="CH754"/>
      <c r="CI754"/>
      <c r="CJ754"/>
      <c r="CK754"/>
    </row>
    <row r="755" spans="1:89" ht="33.75" hidden="1">
      <c r="A755" s="170"/>
      <c r="B755" s="47">
        <f>IFERROR(INDEX('اطلاعات انشعابات شرکتها'!A:BB,MATCH(A755,'اطلاعات انشعابات شرکتها'!A:A,0),MATCH(B$1,'اطلاعات انشعابات شرکتها'!$1:$1,0)),0)</f>
        <v>0</v>
      </c>
      <c r="C755" s="48">
        <f>IFERROR(INDEX('اطلاعات انشعابات شرکتها'!A:BB,MATCH(A755,'اطلاعات انشعابات شرکتها'!A:A,0),MATCH(C$1,'اطلاعات انشعابات شرکتها'!$1:$1,0)),0)</f>
        <v>0</v>
      </c>
      <c r="D755" s="45"/>
      <c r="E755" s="171"/>
      <c r="F755" s="170"/>
      <c r="G755" s="188" t="str">
        <f t="shared" si="255"/>
        <v>/</v>
      </c>
      <c r="H755" s="188">
        <f>IFERROR(INDEX('اطلاعات دوره'!A:Z,MATCH(G755,'اطلاعات دوره'!C:C,0),MATCH(H$1,'اطلاعات دوره'!$1:$1,0)),0)</f>
        <v>0</v>
      </c>
      <c r="I755" s="188">
        <f>IFERROR(INDEX('اطلاعات دوره'!A:Z,MATCH(G755,'اطلاعات دوره'!C:C,0),MATCH(I$1,'اطلاعات دوره'!$1:$1,0)),0)</f>
        <v>0</v>
      </c>
      <c r="J755" s="188">
        <f>IFERROR(INDEX('اطلاعات دوره'!A:Z,MATCH(G755,'اطلاعات دوره'!C:C,0),MATCH(J$1,'اطلاعات دوره'!$1:$1,0)),0)</f>
        <v>0</v>
      </c>
      <c r="K755" s="265"/>
      <c r="L755" s="188" t="str">
        <f>IFERROR(INDEX('اطلاعات دوره'!A:Z,MATCH(G755,'اطلاعات دوره'!C:C,0)-1,MATCH("عنوان",'اطلاعات دوره'!$1:$1,0)),"---")</f>
        <v>---</v>
      </c>
      <c r="M755" s="188" t="str">
        <f t="shared" si="256"/>
        <v>----</v>
      </c>
      <c r="N755" s="188" t="str">
        <f t="shared" si="257"/>
        <v>-/</v>
      </c>
      <c r="O755" s="265"/>
      <c r="P755" s="188">
        <f>IFERROR(INDEX('اطلاعات انشعابات شرکتها'!A:BB,MATCH(A755,'اطلاعات انشعابات شرکتها'!A:A,0),MATCH(P$1,'اطلاعات انشعابات شرکتها'!$1:$1,0)),0)</f>
        <v>0</v>
      </c>
      <c r="Q755" s="188">
        <f>IFERROR(INDEX('اطلاعات انشعابات شرکتها'!A:BB,MATCH(A755,'اطلاعات انشعابات شرکتها'!A:A,0),MATCH(Q$1,'اطلاعات انشعابات شرکتها'!$1:$1,0)),0)</f>
        <v>0</v>
      </c>
      <c r="R755" s="188">
        <f>IFERROR(INDEX('اطلاعات انشعابات شرکتها'!A:BB,MATCH(A755,'اطلاعات انشعابات شرکتها'!A:A,0),MATCH(R$1,'اطلاعات انشعابات شرکتها'!$1:$1,0)),0)</f>
        <v>0</v>
      </c>
      <c r="S755" s="265"/>
      <c r="T755" s="188">
        <f>IFERROR(INDEX('قرائت کنتور'!A:AZ,MATCH(A755&amp;"-"&amp;T$1,'قرائت کنتور'!B:B,0),MATCH(G755,'قرائت کنتور'!$1:$1,0)),0)</f>
        <v>0</v>
      </c>
      <c r="U755" s="188">
        <f>IFERROR(INDEX('قرائت کنتور'!A:AZ,MATCH(A755&amp;"-"&amp;U$1,'قرائت کنتور'!B:B,0),MATCH(L755,'قرائت کنتور'!$1:$1,0)),0)</f>
        <v>0</v>
      </c>
      <c r="V755" s="188">
        <f>IFERROR(INDEX('قرائت کنتور'!A:AZ,MATCH(A755&amp;"-"&amp;U$1,'قرائت کنتور'!B:B,0),MATCH(G755,'قرائت کنتور'!$1:$1,0)),0)</f>
        <v>0</v>
      </c>
      <c r="W755" s="188">
        <f>IFERROR(INDEX('قرائت کنتور'!A:AZ,MATCH(A755&amp;"-"&amp;W$1,'قرائت کنتور'!B:B,0),MATCH(L755,'قرائت کنتور'!$1:$1,0)),0)</f>
        <v>0</v>
      </c>
      <c r="X755" s="188">
        <f>IFERROR(INDEX('قرائت کنتور'!A:AZ,MATCH(A755&amp;"-"&amp;W$1,'قرائت کنتور'!B:B,0),MATCH(G755,'قرائت کنتور'!$1:$1,0)),0)</f>
        <v>0</v>
      </c>
      <c r="Y755" s="188">
        <f>IFERROR(INDEX('قرائت کنتور'!A:AZ,MATCH(A755&amp;"-"&amp;Y$1,'قرائت کنتور'!B:B,0),MATCH(L755,'قرائت کنتور'!$1:$1,0)),0)</f>
        <v>0</v>
      </c>
      <c r="Z755" s="188">
        <f>IFERROR(INDEX('قرائت کنتور'!A:AZ,MATCH(A755&amp;"-"&amp;Y$1,'قرائت کنتور'!B:B,0),MATCH(G755,'قرائت کنتور'!$1:$1,0)),0)</f>
        <v>0</v>
      </c>
      <c r="AA755" s="188">
        <f>IFERROR(INDEX('قرائت کنتور'!A:AZ,MATCH(A755&amp;"-"&amp;AA$1,'قرائت کنتور'!B:B,0),MATCH(L755,'قرائت کنتور'!$1:$1,0)),0)</f>
        <v>0</v>
      </c>
      <c r="AB755" s="188">
        <f>IFERROR(INDEX('قرائت کنتور'!A:AZ,MATCH(A755&amp;"-"&amp;AA$1,'قرائت کنتور'!B:B,0),MATCH(G755,'قرائت کنتور'!$1:$1,0)),0)</f>
        <v>0</v>
      </c>
      <c r="AC755" s="265"/>
      <c r="AD755" s="188">
        <f t="shared" si="258"/>
        <v>0</v>
      </c>
      <c r="AE755" s="188">
        <f t="shared" si="259"/>
        <v>0</v>
      </c>
      <c r="AF755" s="188">
        <f t="shared" si="260"/>
        <v>0</v>
      </c>
      <c r="AG755" s="188">
        <f t="shared" si="261"/>
        <v>0</v>
      </c>
      <c r="AH755" s="188">
        <f t="shared" si="262"/>
        <v>0</v>
      </c>
      <c r="AI755" s="188">
        <f t="shared" si="263"/>
        <v>0</v>
      </c>
      <c r="AJ755" s="188" t="str">
        <f t="shared" si="264"/>
        <v>0</v>
      </c>
      <c r="AK755" s="265"/>
      <c r="AL755" s="254" t="str">
        <f t="shared" si="265"/>
        <v>---</v>
      </c>
      <c r="AM755" s="254" t="str">
        <f t="shared" si="266"/>
        <v>---</v>
      </c>
      <c r="AN755" s="265"/>
      <c r="AO755" s="188" t="str">
        <f>IFERROR(INDEX('تعرفه ها'!A:Z,MATCH(P755&amp;"-"&amp;AO$1,'تعرفه ها'!C:C,0),MATCH(F755,'تعرفه ها'!$2:$2,0),1),"---")</f>
        <v>---</v>
      </c>
      <c r="AP755" s="188" t="str">
        <f>IFERROR(INDEX('تعرفه ها'!A:Z,MATCH(P755&amp;"-"&amp;AP$1,'تعرفه ها'!C:C,0),MATCH(F755,'تعرفه ها'!$2:$2,0),1),"---")</f>
        <v>---</v>
      </c>
      <c r="AQ755" s="188" t="str">
        <f>IFERROR(INDEX('تعرفه ها'!A:Z,MATCH(P755&amp;"-"&amp;AQ$1,'تعرفه ها'!C:C,0),MATCH(F755,'تعرفه ها'!$2:$2,0),1),"---")</f>
        <v>---</v>
      </c>
      <c r="AR755" s="188" t="str">
        <f>IFERROR(INDEX('تعرفه ها'!A:Z,MATCH(P755&amp;"-"&amp;AR$1,'تعرفه ها'!C:C,0),MATCH(F755,'تعرفه ها'!$2:$2,0),1),"---")</f>
        <v>---</v>
      </c>
      <c r="AS755" s="265"/>
      <c r="AT755" s="415" t="str">
        <f t="shared" si="267"/>
        <v>---</v>
      </c>
      <c r="AU755" s="415" t="str">
        <f t="shared" si="268"/>
        <v>---</v>
      </c>
      <c r="AV755" s="415" t="str">
        <f t="shared" si="269"/>
        <v>---</v>
      </c>
      <c r="AW755" s="415" t="str">
        <f t="shared" si="270"/>
        <v>---</v>
      </c>
      <c r="AX755" s="415" t="str">
        <f t="shared" si="271"/>
        <v>---</v>
      </c>
      <c r="AY755" s="415" t="str">
        <f>IFERROR(AH755*INDEX('تعرفه ها'!A:Z,MATCH("عوارض برق به ازاء هر کیلووات",'تعرفه ها'!$C:$C,0),MATCH(F755,'تعرفه ها'!$2:$2,0)),"---")</f>
        <v>---</v>
      </c>
      <c r="AZ755" s="415" t="str">
        <f t="shared" si="272"/>
        <v>---</v>
      </c>
      <c r="BA755" s="415" t="str">
        <f>IFERROR(ROUND(((AX755+AY755+AZ755)*INDEX('تعرفه ها'!A:Z,MATCH("هزینه نگهداری و تعمیرات شبکه برق",'تعرفه ها'!$C:$C,0),MATCH(F755,'تعرفه ها'!$2:$2,0))/100),0),"---")</f>
        <v>---</v>
      </c>
      <c r="BB755" s="415">
        <f>IFERROR(IF(P755="دیماندی",ROUND(AJ755*INDEX('تعرفه ها'!A:Z,MATCH(BB$1,'تعرفه ها'!$C:$C,0),MATCH(F755,'تعرفه ها'!$2:$2,0))*J755/30,0),0),"---")</f>
        <v>0</v>
      </c>
      <c r="BC755" s="415"/>
      <c r="BD755" s="54" t="str">
        <f>IFERROR(IF(INDEX('اطلاعات دوره'!A:Z,MATCH(G755,'اطلاعات دوره'!C:C,0),MATCH("برق",'اطلاعات دوره'!$1:$1,0))="دارد",ROUND(AX755*INDEX('تعرفه ها'!A:Z,MATCH("پیک فصلی برق",'تعرفه ها'!$C:$C,0),MATCH(F755,'تعرفه ها'!$2:$2,0))/100,0),0),"---")</f>
        <v>---</v>
      </c>
      <c r="BE755" s="415" t="str">
        <f>IFERROR(ROUND(((AX755+AY755+AZ755+BA755+BB755+BC755+BD755)*INDEX('تعرفه ها'!A:Z,MATCH("مالیات برق",'تعرفه ها'!$C:$C,0),MATCH(F755,'تعرفه ها'!$2:$2,0))/100),0),"---")</f>
        <v>---</v>
      </c>
      <c r="BF755" s="415" t="str">
        <f t="shared" si="273"/>
        <v>---</v>
      </c>
      <c r="BG755" s="415" t="str">
        <f t="shared" si="277"/>
        <v>---</v>
      </c>
      <c r="BH755" s="415" t="str">
        <f t="shared" si="274"/>
        <v>---</v>
      </c>
      <c r="BI755" s="54" t="str">
        <f t="shared" si="275"/>
        <v>---</v>
      </c>
      <c r="BJ755" s="55" t="str">
        <f t="shared" si="276"/>
        <v>---</v>
      </c>
      <c r="BK755" s="262"/>
      <c r="BL755" s="183" t="str">
        <f>IFERROR(IF(INDEX(پرداخت!A:AZ,MATCH(A755&amp;" - "&amp;"برق",پرداخت!$B:$B,0),MATCH(G755,پرداخت!$1:$1,0))="نشده","نشده","شده"),"---")</f>
        <v>---</v>
      </c>
      <c r="BN755" s="257"/>
      <c r="BO755" s="257"/>
      <c r="BP755" s="257"/>
      <c r="BQ755" s="257"/>
      <c r="BR755" s="257"/>
      <c r="BS755" s="257"/>
      <c r="BT755" s="257"/>
      <c r="BU755" s="257"/>
      <c r="BV755" s="257"/>
      <c r="BW755" s="257"/>
      <c r="BX755" s="257"/>
      <c r="BY755" s="257"/>
      <c r="BZ755" s="257"/>
      <c r="CA755" s="257"/>
      <c r="CB755" s="257"/>
      <c r="CC755" s="257"/>
      <c r="CD755" s="257"/>
      <c r="CE755" s="257"/>
      <c r="CF755" s="257"/>
      <c r="CG755" s="257"/>
      <c r="CH755"/>
      <c r="CI755"/>
      <c r="CJ755"/>
      <c r="CK755"/>
    </row>
    <row r="756" spans="1:89" ht="33.75" hidden="1">
      <c r="A756" s="170"/>
      <c r="B756" s="47">
        <f>IFERROR(INDEX('اطلاعات انشعابات شرکتها'!A:BB,MATCH(A756,'اطلاعات انشعابات شرکتها'!A:A,0),MATCH(B$1,'اطلاعات انشعابات شرکتها'!$1:$1,0)),0)</f>
        <v>0</v>
      </c>
      <c r="C756" s="48">
        <f>IFERROR(INDEX('اطلاعات انشعابات شرکتها'!A:BB,MATCH(A756,'اطلاعات انشعابات شرکتها'!A:A,0),MATCH(C$1,'اطلاعات انشعابات شرکتها'!$1:$1,0)),0)</f>
        <v>0</v>
      </c>
      <c r="D756" s="45"/>
      <c r="E756" s="171"/>
      <c r="F756" s="170"/>
      <c r="G756" s="188" t="str">
        <f t="shared" si="255"/>
        <v>/</v>
      </c>
      <c r="H756" s="188">
        <f>IFERROR(INDEX('اطلاعات دوره'!A:Z,MATCH(G756,'اطلاعات دوره'!C:C,0),MATCH(H$1,'اطلاعات دوره'!$1:$1,0)),0)</f>
        <v>0</v>
      </c>
      <c r="I756" s="188">
        <f>IFERROR(INDEX('اطلاعات دوره'!A:Z,MATCH(G756,'اطلاعات دوره'!C:C,0),MATCH(I$1,'اطلاعات دوره'!$1:$1,0)),0)</f>
        <v>0</v>
      </c>
      <c r="J756" s="188">
        <f>IFERROR(INDEX('اطلاعات دوره'!A:Z,MATCH(G756,'اطلاعات دوره'!C:C,0),MATCH(J$1,'اطلاعات دوره'!$1:$1,0)),0)</f>
        <v>0</v>
      </c>
      <c r="K756" s="265"/>
      <c r="L756" s="188" t="str">
        <f>IFERROR(INDEX('اطلاعات دوره'!A:Z,MATCH(G756,'اطلاعات دوره'!C:C,0)-1,MATCH("عنوان",'اطلاعات دوره'!$1:$1,0)),"---")</f>
        <v>---</v>
      </c>
      <c r="M756" s="188" t="str">
        <f t="shared" si="256"/>
        <v>----</v>
      </c>
      <c r="N756" s="188" t="str">
        <f t="shared" si="257"/>
        <v>-/</v>
      </c>
      <c r="O756" s="265"/>
      <c r="P756" s="188">
        <f>IFERROR(INDEX('اطلاعات انشعابات شرکتها'!A:BB,MATCH(A756,'اطلاعات انشعابات شرکتها'!A:A,0),MATCH(P$1,'اطلاعات انشعابات شرکتها'!$1:$1,0)),0)</f>
        <v>0</v>
      </c>
      <c r="Q756" s="188">
        <f>IFERROR(INDEX('اطلاعات انشعابات شرکتها'!A:BB,MATCH(A756,'اطلاعات انشعابات شرکتها'!A:A,0),MATCH(Q$1,'اطلاعات انشعابات شرکتها'!$1:$1,0)),0)</f>
        <v>0</v>
      </c>
      <c r="R756" s="188">
        <f>IFERROR(INDEX('اطلاعات انشعابات شرکتها'!A:BB,MATCH(A756,'اطلاعات انشعابات شرکتها'!A:A,0),MATCH(R$1,'اطلاعات انشعابات شرکتها'!$1:$1,0)),0)</f>
        <v>0</v>
      </c>
      <c r="S756" s="265"/>
      <c r="T756" s="188">
        <f>IFERROR(INDEX('قرائت کنتور'!A:AZ,MATCH(A756&amp;"-"&amp;T$1,'قرائت کنتور'!B:B,0),MATCH(G756,'قرائت کنتور'!$1:$1,0)),0)</f>
        <v>0</v>
      </c>
      <c r="U756" s="188">
        <f>IFERROR(INDEX('قرائت کنتور'!A:AZ,MATCH(A756&amp;"-"&amp;U$1,'قرائت کنتور'!B:B,0),MATCH(L756,'قرائت کنتور'!$1:$1,0)),0)</f>
        <v>0</v>
      </c>
      <c r="V756" s="188">
        <f>IFERROR(INDEX('قرائت کنتور'!A:AZ,MATCH(A756&amp;"-"&amp;U$1,'قرائت کنتور'!B:B,0),MATCH(G756,'قرائت کنتور'!$1:$1,0)),0)</f>
        <v>0</v>
      </c>
      <c r="W756" s="188">
        <f>IFERROR(INDEX('قرائت کنتور'!A:AZ,MATCH(A756&amp;"-"&amp;W$1,'قرائت کنتور'!B:B,0),MATCH(L756,'قرائت کنتور'!$1:$1,0)),0)</f>
        <v>0</v>
      </c>
      <c r="X756" s="188">
        <f>IFERROR(INDEX('قرائت کنتور'!A:AZ,MATCH(A756&amp;"-"&amp;W$1,'قرائت کنتور'!B:B,0),MATCH(G756,'قرائت کنتور'!$1:$1,0)),0)</f>
        <v>0</v>
      </c>
      <c r="Y756" s="188">
        <f>IFERROR(INDEX('قرائت کنتور'!A:AZ,MATCH(A756&amp;"-"&amp;Y$1,'قرائت کنتور'!B:B,0),MATCH(L756,'قرائت کنتور'!$1:$1,0)),0)</f>
        <v>0</v>
      </c>
      <c r="Z756" s="188">
        <f>IFERROR(INDEX('قرائت کنتور'!A:AZ,MATCH(A756&amp;"-"&amp;Y$1,'قرائت کنتور'!B:B,0),MATCH(G756,'قرائت کنتور'!$1:$1,0)),0)</f>
        <v>0</v>
      </c>
      <c r="AA756" s="188">
        <f>IFERROR(INDEX('قرائت کنتور'!A:AZ,MATCH(A756&amp;"-"&amp;AA$1,'قرائت کنتور'!B:B,0),MATCH(L756,'قرائت کنتور'!$1:$1,0)),0)</f>
        <v>0</v>
      </c>
      <c r="AB756" s="188">
        <f>IFERROR(INDEX('قرائت کنتور'!A:AZ,MATCH(A756&amp;"-"&amp;AA$1,'قرائت کنتور'!B:B,0),MATCH(G756,'قرائت کنتور'!$1:$1,0)),0)</f>
        <v>0</v>
      </c>
      <c r="AC756" s="265"/>
      <c r="AD756" s="188">
        <f t="shared" si="258"/>
        <v>0</v>
      </c>
      <c r="AE756" s="188">
        <f t="shared" si="259"/>
        <v>0</v>
      </c>
      <c r="AF756" s="188">
        <f t="shared" si="260"/>
        <v>0</v>
      </c>
      <c r="AG756" s="188">
        <f t="shared" si="261"/>
        <v>0</v>
      </c>
      <c r="AH756" s="188">
        <f t="shared" si="262"/>
        <v>0</v>
      </c>
      <c r="AI756" s="188">
        <f t="shared" si="263"/>
        <v>0</v>
      </c>
      <c r="AJ756" s="188" t="str">
        <f t="shared" si="264"/>
        <v>0</v>
      </c>
      <c r="AK756" s="265"/>
      <c r="AL756" s="254" t="str">
        <f t="shared" si="265"/>
        <v>---</v>
      </c>
      <c r="AM756" s="254" t="str">
        <f t="shared" si="266"/>
        <v>---</v>
      </c>
      <c r="AN756" s="265"/>
      <c r="AO756" s="188" t="str">
        <f>IFERROR(INDEX('تعرفه ها'!A:Z,MATCH(P756&amp;"-"&amp;AO$1,'تعرفه ها'!C:C,0),MATCH(F756,'تعرفه ها'!$2:$2,0),1),"---")</f>
        <v>---</v>
      </c>
      <c r="AP756" s="188" t="str">
        <f>IFERROR(INDEX('تعرفه ها'!A:Z,MATCH(P756&amp;"-"&amp;AP$1,'تعرفه ها'!C:C,0),MATCH(F756,'تعرفه ها'!$2:$2,0),1),"---")</f>
        <v>---</v>
      </c>
      <c r="AQ756" s="188" t="str">
        <f>IFERROR(INDEX('تعرفه ها'!A:Z,MATCH(P756&amp;"-"&amp;AQ$1,'تعرفه ها'!C:C,0),MATCH(F756,'تعرفه ها'!$2:$2,0),1),"---")</f>
        <v>---</v>
      </c>
      <c r="AR756" s="188" t="str">
        <f>IFERROR(INDEX('تعرفه ها'!A:Z,MATCH(P756&amp;"-"&amp;AR$1,'تعرفه ها'!C:C,0),MATCH(F756,'تعرفه ها'!$2:$2,0),1),"---")</f>
        <v>---</v>
      </c>
      <c r="AS756" s="265"/>
      <c r="AT756" s="415" t="str">
        <f t="shared" si="267"/>
        <v>---</v>
      </c>
      <c r="AU756" s="415" t="str">
        <f t="shared" si="268"/>
        <v>---</v>
      </c>
      <c r="AV756" s="415" t="str">
        <f t="shared" si="269"/>
        <v>---</v>
      </c>
      <c r="AW756" s="415" t="str">
        <f t="shared" si="270"/>
        <v>---</v>
      </c>
      <c r="AX756" s="415" t="str">
        <f t="shared" si="271"/>
        <v>---</v>
      </c>
      <c r="AY756" s="415" t="str">
        <f>IFERROR(AH756*INDEX('تعرفه ها'!A:Z,MATCH("عوارض برق به ازاء هر کیلووات",'تعرفه ها'!$C:$C,0),MATCH(F756,'تعرفه ها'!$2:$2,0)),"---")</f>
        <v>---</v>
      </c>
      <c r="AZ756" s="415" t="str">
        <f t="shared" si="272"/>
        <v>---</v>
      </c>
      <c r="BA756" s="415" t="str">
        <f>IFERROR(ROUND(((AX756+AY756+AZ756)*INDEX('تعرفه ها'!A:Z,MATCH("هزینه نگهداری و تعمیرات شبکه برق",'تعرفه ها'!$C:$C,0),MATCH(F756,'تعرفه ها'!$2:$2,0))/100),0),"---")</f>
        <v>---</v>
      </c>
      <c r="BB756" s="415">
        <f>IFERROR(IF(P756="دیماندی",ROUND(AJ756*INDEX('تعرفه ها'!A:Z,MATCH(BB$1,'تعرفه ها'!$C:$C,0),MATCH(F756,'تعرفه ها'!$2:$2,0))*J756/30,0),0),"---")</f>
        <v>0</v>
      </c>
      <c r="BC756" s="415"/>
      <c r="BD756" s="54" t="str">
        <f>IFERROR(IF(INDEX('اطلاعات دوره'!A:Z,MATCH(G756,'اطلاعات دوره'!C:C,0),MATCH("برق",'اطلاعات دوره'!$1:$1,0))="دارد",ROUND(AX756*INDEX('تعرفه ها'!A:Z,MATCH("پیک فصلی برق",'تعرفه ها'!$C:$C,0),MATCH(F756,'تعرفه ها'!$2:$2,0))/100,0),0),"---")</f>
        <v>---</v>
      </c>
      <c r="BE756" s="415" t="str">
        <f>IFERROR(ROUND(((AX756+AY756+AZ756+BA756+BB756+BC756+BD756)*INDEX('تعرفه ها'!A:Z,MATCH("مالیات برق",'تعرفه ها'!$C:$C,0),MATCH(F756,'تعرفه ها'!$2:$2,0))/100),0),"---")</f>
        <v>---</v>
      </c>
      <c r="BF756" s="415" t="str">
        <f t="shared" si="273"/>
        <v>---</v>
      </c>
      <c r="BG756" s="415" t="str">
        <f t="shared" si="277"/>
        <v>---</v>
      </c>
      <c r="BH756" s="415" t="str">
        <f t="shared" si="274"/>
        <v>---</v>
      </c>
      <c r="BI756" s="54" t="str">
        <f t="shared" si="275"/>
        <v>---</v>
      </c>
      <c r="BJ756" s="55" t="str">
        <f t="shared" si="276"/>
        <v>---</v>
      </c>
      <c r="BK756" s="262"/>
      <c r="BL756" s="183" t="str">
        <f>IFERROR(IF(INDEX(پرداخت!A:AZ,MATCH(A756&amp;" - "&amp;"برق",پرداخت!$B:$B,0),MATCH(G756,پرداخت!$1:$1,0))="نشده","نشده","شده"),"---")</f>
        <v>---</v>
      </c>
      <c r="BN756" s="257"/>
      <c r="BO756" s="257"/>
      <c r="BP756" s="257"/>
      <c r="BQ756" s="257"/>
      <c r="BR756" s="257"/>
      <c r="BS756" s="257"/>
      <c r="BT756" s="257"/>
      <c r="BU756" s="257"/>
      <c r="BV756" s="257"/>
      <c r="BW756" s="257"/>
      <c r="BX756" s="257"/>
      <c r="BY756" s="257"/>
      <c r="BZ756" s="257"/>
      <c r="CA756" s="257"/>
      <c r="CB756" s="257"/>
      <c r="CC756" s="257"/>
      <c r="CD756" s="257"/>
      <c r="CE756" s="257"/>
      <c r="CF756" s="257"/>
      <c r="CG756" s="257"/>
      <c r="CH756"/>
      <c r="CI756"/>
      <c r="CJ756"/>
      <c r="CK756"/>
    </row>
    <row r="757" spans="1:89" ht="33.75" hidden="1">
      <c r="A757" s="170"/>
      <c r="B757" s="47">
        <f>IFERROR(INDEX('اطلاعات انشعابات شرکتها'!A:BB,MATCH(A757,'اطلاعات انشعابات شرکتها'!A:A,0),MATCH(B$1,'اطلاعات انشعابات شرکتها'!$1:$1,0)),0)</f>
        <v>0</v>
      </c>
      <c r="C757" s="48">
        <f>IFERROR(INDEX('اطلاعات انشعابات شرکتها'!A:BB,MATCH(A757,'اطلاعات انشعابات شرکتها'!A:A,0),MATCH(C$1,'اطلاعات انشعابات شرکتها'!$1:$1,0)),0)</f>
        <v>0</v>
      </c>
      <c r="D757" s="45"/>
      <c r="E757" s="171"/>
      <c r="F757" s="170"/>
      <c r="G757" s="188" t="str">
        <f t="shared" si="255"/>
        <v>/</v>
      </c>
      <c r="H757" s="188">
        <f>IFERROR(INDEX('اطلاعات دوره'!A:Z,MATCH(G757,'اطلاعات دوره'!C:C,0),MATCH(H$1,'اطلاعات دوره'!$1:$1,0)),0)</f>
        <v>0</v>
      </c>
      <c r="I757" s="188">
        <f>IFERROR(INDEX('اطلاعات دوره'!A:Z,MATCH(G757,'اطلاعات دوره'!C:C,0),MATCH(I$1,'اطلاعات دوره'!$1:$1,0)),0)</f>
        <v>0</v>
      </c>
      <c r="J757" s="188">
        <f>IFERROR(INDEX('اطلاعات دوره'!A:Z,MATCH(G757,'اطلاعات دوره'!C:C,0),MATCH(J$1,'اطلاعات دوره'!$1:$1,0)),0)</f>
        <v>0</v>
      </c>
      <c r="K757" s="265"/>
      <c r="L757" s="188" t="str">
        <f>IFERROR(INDEX('اطلاعات دوره'!A:Z,MATCH(G757,'اطلاعات دوره'!C:C,0)-1,MATCH("عنوان",'اطلاعات دوره'!$1:$1,0)),"---")</f>
        <v>---</v>
      </c>
      <c r="M757" s="188" t="str">
        <f t="shared" si="256"/>
        <v>----</v>
      </c>
      <c r="N757" s="188" t="str">
        <f t="shared" si="257"/>
        <v>-/</v>
      </c>
      <c r="O757" s="265"/>
      <c r="P757" s="188">
        <f>IFERROR(INDEX('اطلاعات انشعابات شرکتها'!A:BB,MATCH(A757,'اطلاعات انشعابات شرکتها'!A:A,0),MATCH(P$1,'اطلاعات انشعابات شرکتها'!$1:$1,0)),0)</f>
        <v>0</v>
      </c>
      <c r="Q757" s="188">
        <f>IFERROR(INDEX('اطلاعات انشعابات شرکتها'!A:BB,MATCH(A757,'اطلاعات انشعابات شرکتها'!A:A,0),MATCH(Q$1,'اطلاعات انشعابات شرکتها'!$1:$1,0)),0)</f>
        <v>0</v>
      </c>
      <c r="R757" s="188">
        <f>IFERROR(INDEX('اطلاعات انشعابات شرکتها'!A:BB,MATCH(A757,'اطلاعات انشعابات شرکتها'!A:A,0),MATCH(R$1,'اطلاعات انشعابات شرکتها'!$1:$1,0)),0)</f>
        <v>0</v>
      </c>
      <c r="S757" s="265"/>
      <c r="T757" s="188">
        <f>IFERROR(INDEX('قرائت کنتور'!A:AZ,MATCH(A757&amp;"-"&amp;T$1,'قرائت کنتور'!B:B,0),MATCH(G757,'قرائت کنتور'!$1:$1,0)),0)</f>
        <v>0</v>
      </c>
      <c r="U757" s="188">
        <f>IFERROR(INDEX('قرائت کنتور'!A:AZ,MATCH(A757&amp;"-"&amp;U$1,'قرائت کنتور'!B:B,0),MATCH(L757,'قرائت کنتور'!$1:$1,0)),0)</f>
        <v>0</v>
      </c>
      <c r="V757" s="188">
        <f>IFERROR(INDEX('قرائت کنتور'!A:AZ,MATCH(A757&amp;"-"&amp;U$1,'قرائت کنتور'!B:B,0),MATCH(G757,'قرائت کنتور'!$1:$1,0)),0)</f>
        <v>0</v>
      </c>
      <c r="W757" s="188">
        <f>IFERROR(INDEX('قرائت کنتور'!A:AZ,MATCH(A757&amp;"-"&amp;W$1,'قرائت کنتور'!B:B,0),MATCH(L757,'قرائت کنتور'!$1:$1,0)),0)</f>
        <v>0</v>
      </c>
      <c r="X757" s="188">
        <f>IFERROR(INDEX('قرائت کنتور'!A:AZ,MATCH(A757&amp;"-"&amp;W$1,'قرائت کنتور'!B:B,0),MATCH(G757,'قرائت کنتور'!$1:$1,0)),0)</f>
        <v>0</v>
      </c>
      <c r="Y757" s="188">
        <f>IFERROR(INDEX('قرائت کنتور'!A:AZ,MATCH(A757&amp;"-"&amp;Y$1,'قرائت کنتور'!B:B,0),MATCH(L757,'قرائت کنتور'!$1:$1,0)),0)</f>
        <v>0</v>
      </c>
      <c r="Z757" s="188">
        <f>IFERROR(INDEX('قرائت کنتور'!A:AZ,MATCH(A757&amp;"-"&amp;Y$1,'قرائت کنتور'!B:B,0),MATCH(G757,'قرائت کنتور'!$1:$1,0)),0)</f>
        <v>0</v>
      </c>
      <c r="AA757" s="188">
        <f>IFERROR(INDEX('قرائت کنتور'!A:AZ,MATCH(A757&amp;"-"&amp;AA$1,'قرائت کنتور'!B:B,0),MATCH(L757,'قرائت کنتور'!$1:$1,0)),0)</f>
        <v>0</v>
      </c>
      <c r="AB757" s="188">
        <f>IFERROR(INDEX('قرائت کنتور'!A:AZ,MATCH(A757&amp;"-"&amp;AA$1,'قرائت کنتور'!B:B,0),MATCH(G757,'قرائت کنتور'!$1:$1,0)),0)</f>
        <v>0</v>
      </c>
      <c r="AC757" s="265"/>
      <c r="AD757" s="188">
        <f t="shared" si="258"/>
        <v>0</v>
      </c>
      <c r="AE757" s="188">
        <f t="shared" si="259"/>
        <v>0</v>
      </c>
      <c r="AF757" s="188">
        <f t="shared" si="260"/>
        <v>0</v>
      </c>
      <c r="AG757" s="188">
        <f t="shared" si="261"/>
        <v>0</v>
      </c>
      <c r="AH757" s="188">
        <f t="shared" si="262"/>
        <v>0</v>
      </c>
      <c r="AI757" s="188">
        <f t="shared" si="263"/>
        <v>0</v>
      </c>
      <c r="AJ757" s="188" t="str">
        <f t="shared" si="264"/>
        <v>0</v>
      </c>
      <c r="AK757" s="265"/>
      <c r="AL757" s="254" t="str">
        <f t="shared" si="265"/>
        <v>---</v>
      </c>
      <c r="AM757" s="254" t="str">
        <f t="shared" si="266"/>
        <v>---</v>
      </c>
      <c r="AN757" s="265"/>
      <c r="AO757" s="188" t="str">
        <f>IFERROR(INDEX('تعرفه ها'!A:Z,MATCH(P757&amp;"-"&amp;AO$1,'تعرفه ها'!C:C,0),MATCH(F757,'تعرفه ها'!$2:$2,0),1),"---")</f>
        <v>---</v>
      </c>
      <c r="AP757" s="188" t="str">
        <f>IFERROR(INDEX('تعرفه ها'!A:Z,MATCH(P757&amp;"-"&amp;AP$1,'تعرفه ها'!C:C,0),MATCH(F757,'تعرفه ها'!$2:$2,0),1),"---")</f>
        <v>---</v>
      </c>
      <c r="AQ757" s="188" t="str">
        <f>IFERROR(INDEX('تعرفه ها'!A:Z,MATCH(P757&amp;"-"&amp;AQ$1,'تعرفه ها'!C:C,0),MATCH(F757,'تعرفه ها'!$2:$2,0),1),"---")</f>
        <v>---</v>
      </c>
      <c r="AR757" s="188" t="str">
        <f>IFERROR(INDEX('تعرفه ها'!A:Z,MATCH(P757&amp;"-"&amp;AR$1,'تعرفه ها'!C:C,0),MATCH(F757,'تعرفه ها'!$2:$2,0),1),"---")</f>
        <v>---</v>
      </c>
      <c r="AS757" s="265"/>
      <c r="AT757" s="415" t="str">
        <f t="shared" si="267"/>
        <v>---</v>
      </c>
      <c r="AU757" s="415" t="str">
        <f t="shared" si="268"/>
        <v>---</v>
      </c>
      <c r="AV757" s="415" t="str">
        <f t="shared" si="269"/>
        <v>---</v>
      </c>
      <c r="AW757" s="415" t="str">
        <f t="shared" si="270"/>
        <v>---</v>
      </c>
      <c r="AX757" s="415" t="str">
        <f t="shared" si="271"/>
        <v>---</v>
      </c>
      <c r="AY757" s="415" t="str">
        <f>IFERROR(AH757*INDEX('تعرفه ها'!A:Z,MATCH("عوارض برق به ازاء هر کیلووات",'تعرفه ها'!$C:$C,0),MATCH(F757,'تعرفه ها'!$2:$2,0)),"---")</f>
        <v>---</v>
      </c>
      <c r="AZ757" s="415" t="str">
        <f t="shared" si="272"/>
        <v>---</v>
      </c>
      <c r="BA757" s="415" t="str">
        <f>IFERROR(ROUND(((AX757+AY757+AZ757)*INDEX('تعرفه ها'!A:Z,MATCH("هزینه نگهداری و تعمیرات شبکه برق",'تعرفه ها'!$C:$C,0),MATCH(F757,'تعرفه ها'!$2:$2,0))/100),0),"---")</f>
        <v>---</v>
      </c>
      <c r="BB757" s="415">
        <f>IFERROR(IF(P757="دیماندی",ROUND(AJ757*INDEX('تعرفه ها'!A:Z,MATCH(BB$1,'تعرفه ها'!$C:$C,0),MATCH(F757,'تعرفه ها'!$2:$2,0))*J757/30,0),0),"---")</f>
        <v>0</v>
      </c>
      <c r="BC757" s="415"/>
      <c r="BD757" s="54" t="str">
        <f>IFERROR(IF(INDEX('اطلاعات دوره'!A:Z,MATCH(G757,'اطلاعات دوره'!C:C,0),MATCH("برق",'اطلاعات دوره'!$1:$1,0))="دارد",ROUND(AX757*INDEX('تعرفه ها'!A:Z,MATCH("پیک فصلی برق",'تعرفه ها'!$C:$C,0),MATCH(F757,'تعرفه ها'!$2:$2,0))/100,0),0),"---")</f>
        <v>---</v>
      </c>
      <c r="BE757" s="415" t="str">
        <f>IFERROR(ROUND(((AX757+AY757+AZ757+BA757+BB757+BC757+BD757)*INDEX('تعرفه ها'!A:Z,MATCH("مالیات برق",'تعرفه ها'!$C:$C,0),MATCH(F757,'تعرفه ها'!$2:$2,0))/100),0),"---")</f>
        <v>---</v>
      </c>
      <c r="BF757" s="415" t="str">
        <f t="shared" si="273"/>
        <v>---</v>
      </c>
      <c r="BG757" s="415" t="str">
        <f t="shared" si="277"/>
        <v>---</v>
      </c>
      <c r="BH757" s="415" t="str">
        <f t="shared" si="274"/>
        <v>---</v>
      </c>
      <c r="BI757" s="54" t="str">
        <f t="shared" si="275"/>
        <v>---</v>
      </c>
      <c r="BJ757" s="55" t="str">
        <f t="shared" si="276"/>
        <v>---</v>
      </c>
      <c r="BK757" s="262"/>
      <c r="BL757" s="183" t="str">
        <f>IFERROR(IF(INDEX(پرداخت!A:AZ,MATCH(A757&amp;" - "&amp;"برق",پرداخت!$B:$B,0),MATCH(G757,پرداخت!$1:$1,0))="نشده","نشده","شده"),"---")</f>
        <v>---</v>
      </c>
      <c r="BN757" s="257"/>
      <c r="BO757" s="257"/>
      <c r="BP757" s="257"/>
      <c r="BQ757" s="257"/>
      <c r="BR757" s="257"/>
      <c r="BS757" s="257"/>
      <c r="BT757" s="257"/>
      <c r="BU757" s="257"/>
      <c r="BV757" s="257"/>
      <c r="BW757" s="257"/>
      <c r="BX757" s="257"/>
      <c r="BY757" s="257"/>
      <c r="BZ757" s="257"/>
      <c r="CA757" s="257"/>
      <c r="CB757" s="257"/>
      <c r="CC757" s="257"/>
      <c r="CD757" s="257"/>
      <c r="CE757" s="257"/>
      <c r="CF757" s="257"/>
      <c r="CG757" s="257"/>
      <c r="CH757"/>
      <c r="CI757"/>
      <c r="CJ757"/>
      <c r="CK757"/>
    </row>
    <row r="758" spans="1:89" ht="33.75" hidden="1">
      <c r="A758" s="170"/>
      <c r="B758" s="47">
        <f>IFERROR(INDEX('اطلاعات انشعابات شرکتها'!A:BB,MATCH(A758,'اطلاعات انشعابات شرکتها'!A:A,0),MATCH(B$1,'اطلاعات انشعابات شرکتها'!$1:$1,0)),0)</f>
        <v>0</v>
      </c>
      <c r="C758" s="48">
        <f>IFERROR(INDEX('اطلاعات انشعابات شرکتها'!A:BB,MATCH(A758,'اطلاعات انشعابات شرکتها'!A:A,0),MATCH(C$1,'اطلاعات انشعابات شرکتها'!$1:$1,0)),0)</f>
        <v>0</v>
      </c>
      <c r="D758" s="45"/>
      <c r="E758" s="171"/>
      <c r="F758" s="170"/>
      <c r="G758" s="188" t="str">
        <f t="shared" si="255"/>
        <v>/</v>
      </c>
      <c r="H758" s="188">
        <f>IFERROR(INDEX('اطلاعات دوره'!A:Z,MATCH(G758,'اطلاعات دوره'!C:C,0),MATCH(H$1,'اطلاعات دوره'!$1:$1,0)),0)</f>
        <v>0</v>
      </c>
      <c r="I758" s="188">
        <f>IFERROR(INDEX('اطلاعات دوره'!A:Z,MATCH(G758,'اطلاعات دوره'!C:C,0),MATCH(I$1,'اطلاعات دوره'!$1:$1,0)),0)</f>
        <v>0</v>
      </c>
      <c r="J758" s="188">
        <f>IFERROR(INDEX('اطلاعات دوره'!A:Z,MATCH(G758,'اطلاعات دوره'!C:C,0),MATCH(J$1,'اطلاعات دوره'!$1:$1,0)),0)</f>
        <v>0</v>
      </c>
      <c r="K758" s="265"/>
      <c r="L758" s="188" t="str">
        <f>IFERROR(INDEX('اطلاعات دوره'!A:Z,MATCH(G758,'اطلاعات دوره'!C:C,0)-1,MATCH("عنوان",'اطلاعات دوره'!$1:$1,0)),"---")</f>
        <v>---</v>
      </c>
      <c r="M758" s="188" t="str">
        <f t="shared" si="256"/>
        <v>----</v>
      </c>
      <c r="N758" s="188" t="str">
        <f t="shared" si="257"/>
        <v>-/</v>
      </c>
      <c r="O758" s="265"/>
      <c r="P758" s="188">
        <f>IFERROR(INDEX('اطلاعات انشعابات شرکتها'!A:BB,MATCH(A758,'اطلاعات انشعابات شرکتها'!A:A,0),MATCH(P$1,'اطلاعات انشعابات شرکتها'!$1:$1,0)),0)</f>
        <v>0</v>
      </c>
      <c r="Q758" s="188">
        <f>IFERROR(INDEX('اطلاعات انشعابات شرکتها'!A:BB,MATCH(A758,'اطلاعات انشعابات شرکتها'!A:A,0),MATCH(Q$1,'اطلاعات انشعابات شرکتها'!$1:$1,0)),0)</f>
        <v>0</v>
      </c>
      <c r="R758" s="188">
        <f>IFERROR(INDEX('اطلاعات انشعابات شرکتها'!A:BB,MATCH(A758,'اطلاعات انشعابات شرکتها'!A:A,0),MATCH(R$1,'اطلاعات انشعابات شرکتها'!$1:$1,0)),0)</f>
        <v>0</v>
      </c>
      <c r="S758" s="265"/>
      <c r="T758" s="188">
        <f>IFERROR(INDEX('قرائت کنتور'!A:AZ,MATCH(A758&amp;"-"&amp;T$1,'قرائت کنتور'!B:B,0),MATCH(G758,'قرائت کنتور'!$1:$1,0)),0)</f>
        <v>0</v>
      </c>
      <c r="U758" s="188">
        <f>IFERROR(INDEX('قرائت کنتور'!A:AZ,MATCH(A758&amp;"-"&amp;U$1,'قرائت کنتور'!B:B,0),MATCH(L758,'قرائت کنتور'!$1:$1,0)),0)</f>
        <v>0</v>
      </c>
      <c r="V758" s="188">
        <f>IFERROR(INDEX('قرائت کنتور'!A:AZ,MATCH(A758&amp;"-"&amp;U$1,'قرائت کنتور'!B:B,0),MATCH(G758,'قرائت کنتور'!$1:$1,0)),0)</f>
        <v>0</v>
      </c>
      <c r="W758" s="188">
        <f>IFERROR(INDEX('قرائت کنتور'!A:AZ,MATCH(A758&amp;"-"&amp;W$1,'قرائت کنتور'!B:B,0),MATCH(L758,'قرائت کنتور'!$1:$1,0)),0)</f>
        <v>0</v>
      </c>
      <c r="X758" s="188">
        <f>IFERROR(INDEX('قرائت کنتور'!A:AZ,MATCH(A758&amp;"-"&amp;W$1,'قرائت کنتور'!B:B,0),MATCH(G758,'قرائت کنتور'!$1:$1,0)),0)</f>
        <v>0</v>
      </c>
      <c r="Y758" s="188">
        <f>IFERROR(INDEX('قرائت کنتور'!A:AZ,MATCH(A758&amp;"-"&amp;Y$1,'قرائت کنتور'!B:B,0),MATCH(L758,'قرائت کنتور'!$1:$1,0)),0)</f>
        <v>0</v>
      </c>
      <c r="Z758" s="188">
        <f>IFERROR(INDEX('قرائت کنتور'!A:AZ,MATCH(A758&amp;"-"&amp;Y$1,'قرائت کنتور'!B:B,0),MATCH(G758,'قرائت کنتور'!$1:$1,0)),0)</f>
        <v>0</v>
      </c>
      <c r="AA758" s="188">
        <f>IFERROR(INDEX('قرائت کنتور'!A:AZ,MATCH(A758&amp;"-"&amp;AA$1,'قرائت کنتور'!B:B,0),MATCH(L758,'قرائت کنتور'!$1:$1,0)),0)</f>
        <v>0</v>
      </c>
      <c r="AB758" s="188">
        <f>IFERROR(INDEX('قرائت کنتور'!A:AZ,MATCH(A758&amp;"-"&amp;AA$1,'قرائت کنتور'!B:B,0),MATCH(G758,'قرائت کنتور'!$1:$1,0)),0)</f>
        <v>0</v>
      </c>
      <c r="AC758" s="265"/>
      <c r="AD758" s="188">
        <f t="shared" si="258"/>
        <v>0</v>
      </c>
      <c r="AE758" s="188">
        <f t="shared" si="259"/>
        <v>0</v>
      </c>
      <c r="AF758" s="188">
        <f t="shared" si="260"/>
        <v>0</v>
      </c>
      <c r="AG758" s="188">
        <f t="shared" si="261"/>
        <v>0</v>
      </c>
      <c r="AH758" s="188">
        <f t="shared" si="262"/>
        <v>0</v>
      </c>
      <c r="AI758" s="188">
        <f t="shared" si="263"/>
        <v>0</v>
      </c>
      <c r="AJ758" s="188" t="str">
        <f t="shared" si="264"/>
        <v>0</v>
      </c>
      <c r="AK758" s="265"/>
      <c r="AL758" s="254" t="str">
        <f t="shared" si="265"/>
        <v>---</v>
      </c>
      <c r="AM758" s="254" t="str">
        <f t="shared" si="266"/>
        <v>---</v>
      </c>
      <c r="AN758" s="265"/>
      <c r="AO758" s="188" t="str">
        <f>IFERROR(INDEX('تعرفه ها'!A:Z,MATCH(P758&amp;"-"&amp;AO$1,'تعرفه ها'!C:C,0),MATCH(F758,'تعرفه ها'!$2:$2,0),1),"---")</f>
        <v>---</v>
      </c>
      <c r="AP758" s="188" t="str">
        <f>IFERROR(INDEX('تعرفه ها'!A:Z,MATCH(P758&amp;"-"&amp;AP$1,'تعرفه ها'!C:C,0),MATCH(F758,'تعرفه ها'!$2:$2,0),1),"---")</f>
        <v>---</v>
      </c>
      <c r="AQ758" s="188" t="str">
        <f>IFERROR(INDEX('تعرفه ها'!A:Z,MATCH(P758&amp;"-"&amp;AQ$1,'تعرفه ها'!C:C,0),MATCH(F758,'تعرفه ها'!$2:$2,0),1),"---")</f>
        <v>---</v>
      </c>
      <c r="AR758" s="188" t="str">
        <f>IFERROR(INDEX('تعرفه ها'!A:Z,MATCH(P758&amp;"-"&amp;AR$1,'تعرفه ها'!C:C,0),MATCH(F758,'تعرفه ها'!$2:$2,0),1),"---")</f>
        <v>---</v>
      </c>
      <c r="AS758" s="265"/>
      <c r="AT758" s="415" t="str">
        <f t="shared" si="267"/>
        <v>---</v>
      </c>
      <c r="AU758" s="415" t="str">
        <f t="shared" si="268"/>
        <v>---</v>
      </c>
      <c r="AV758" s="415" t="str">
        <f t="shared" si="269"/>
        <v>---</v>
      </c>
      <c r="AW758" s="415" t="str">
        <f t="shared" si="270"/>
        <v>---</v>
      </c>
      <c r="AX758" s="415" t="str">
        <f t="shared" si="271"/>
        <v>---</v>
      </c>
      <c r="AY758" s="415" t="str">
        <f>IFERROR(AH758*INDEX('تعرفه ها'!A:Z,MATCH("عوارض برق به ازاء هر کیلووات",'تعرفه ها'!$C:$C,0),MATCH(F758,'تعرفه ها'!$2:$2,0)),"---")</f>
        <v>---</v>
      </c>
      <c r="AZ758" s="415" t="str">
        <f t="shared" si="272"/>
        <v>---</v>
      </c>
      <c r="BA758" s="415" t="str">
        <f>IFERROR(ROUND(((AX758+AY758+AZ758)*INDEX('تعرفه ها'!A:Z,MATCH("هزینه نگهداری و تعمیرات شبکه برق",'تعرفه ها'!$C:$C,0),MATCH(F758,'تعرفه ها'!$2:$2,0))/100),0),"---")</f>
        <v>---</v>
      </c>
      <c r="BB758" s="415">
        <f>IFERROR(IF(P758="دیماندی",ROUND(AJ758*INDEX('تعرفه ها'!A:Z,MATCH(BB$1,'تعرفه ها'!$C:$C,0),MATCH(F758,'تعرفه ها'!$2:$2,0))*J758/30,0),0),"---")</f>
        <v>0</v>
      </c>
      <c r="BC758" s="415"/>
      <c r="BD758" s="54" t="str">
        <f>IFERROR(IF(INDEX('اطلاعات دوره'!A:Z,MATCH(G758,'اطلاعات دوره'!C:C,0),MATCH("برق",'اطلاعات دوره'!$1:$1,0))="دارد",ROUND(AX758*INDEX('تعرفه ها'!A:Z,MATCH("پیک فصلی برق",'تعرفه ها'!$C:$C,0),MATCH(F758,'تعرفه ها'!$2:$2,0))/100,0),0),"---")</f>
        <v>---</v>
      </c>
      <c r="BE758" s="415" t="str">
        <f>IFERROR(ROUND(((AX758+AY758+AZ758+BA758+BB758+BC758+BD758)*INDEX('تعرفه ها'!A:Z,MATCH("مالیات برق",'تعرفه ها'!$C:$C,0),MATCH(F758,'تعرفه ها'!$2:$2,0))/100),0),"---")</f>
        <v>---</v>
      </c>
      <c r="BF758" s="415" t="str">
        <f t="shared" si="273"/>
        <v>---</v>
      </c>
      <c r="BG758" s="415" t="str">
        <f t="shared" si="277"/>
        <v>---</v>
      </c>
      <c r="BH758" s="415" t="str">
        <f t="shared" si="274"/>
        <v>---</v>
      </c>
      <c r="BI758" s="54" t="str">
        <f t="shared" si="275"/>
        <v>---</v>
      </c>
      <c r="BJ758" s="55" t="str">
        <f t="shared" si="276"/>
        <v>---</v>
      </c>
      <c r="BK758" s="262"/>
      <c r="BL758" s="183" t="str">
        <f>IFERROR(IF(INDEX(پرداخت!A:AZ,MATCH(A758&amp;" - "&amp;"برق",پرداخت!$B:$B,0),MATCH(G758,پرداخت!$1:$1,0))="نشده","نشده","شده"),"---")</f>
        <v>---</v>
      </c>
      <c r="BN758" s="257"/>
      <c r="BO758" s="257"/>
      <c r="BP758" s="257"/>
      <c r="BQ758" s="257"/>
      <c r="BR758" s="257"/>
      <c r="BS758" s="257"/>
      <c r="BT758" s="257"/>
      <c r="BU758" s="257"/>
      <c r="BV758" s="257"/>
      <c r="BW758" s="257"/>
      <c r="BX758" s="257"/>
      <c r="BY758" s="257"/>
      <c r="BZ758" s="257"/>
      <c r="CA758" s="257"/>
      <c r="CB758" s="257"/>
      <c r="CC758" s="257"/>
      <c r="CD758" s="257"/>
      <c r="CE758" s="257"/>
      <c r="CF758" s="257"/>
      <c r="CG758" s="257"/>
      <c r="CH758"/>
      <c r="CI758"/>
      <c r="CJ758"/>
      <c r="CK758"/>
    </row>
    <row r="759" spans="1:89" ht="33.75" hidden="1">
      <c r="A759" s="170"/>
      <c r="B759" s="47">
        <f>IFERROR(INDEX('اطلاعات انشعابات شرکتها'!A:BB,MATCH(A759,'اطلاعات انشعابات شرکتها'!A:A,0),MATCH(B$1,'اطلاعات انشعابات شرکتها'!$1:$1,0)),0)</f>
        <v>0</v>
      </c>
      <c r="C759" s="48">
        <f>IFERROR(INDEX('اطلاعات انشعابات شرکتها'!A:BB,MATCH(A759,'اطلاعات انشعابات شرکتها'!A:A,0),MATCH(C$1,'اطلاعات انشعابات شرکتها'!$1:$1,0)),0)</f>
        <v>0</v>
      </c>
      <c r="D759" s="45"/>
      <c r="E759" s="171"/>
      <c r="F759" s="170"/>
      <c r="G759" s="188" t="str">
        <f t="shared" si="255"/>
        <v>/</v>
      </c>
      <c r="H759" s="188">
        <f>IFERROR(INDEX('اطلاعات دوره'!A:Z,MATCH(G759,'اطلاعات دوره'!C:C,0),MATCH(H$1,'اطلاعات دوره'!$1:$1,0)),0)</f>
        <v>0</v>
      </c>
      <c r="I759" s="188">
        <f>IFERROR(INDEX('اطلاعات دوره'!A:Z,MATCH(G759,'اطلاعات دوره'!C:C,0),MATCH(I$1,'اطلاعات دوره'!$1:$1,0)),0)</f>
        <v>0</v>
      </c>
      <c r="J759" s="188">
        <f>IFERROR(INDEX('اطلاعات دوره'!A:Z,MATCH(G759,'اطلاعات دوره'!C:C,0),MATCH(J$1,'اطلاعات دوره'!$1:$1,0)),0)</f>
        <v>0</v>
      </c>
      <c r="K759" s="265"/>
      <c r="L759" s="188" t="str">
        <f>IFERROR(INDEX('اطلاعات دوره'!A:Z,MATCH(G759,'اطلاعات دوره'!C:C,0)-1,MATCH("عنوان",'اطلاعات دوره'!$1:$1,0)),"---")</f>
        <v>---</v>
      </c>
      <c r="M759" s="188" t="str">
        <f t="shared" si="256"/>
        <v>----</v>
      </c>
      <c r="N759" s="188" t="str">
        <f t="shared" si="257"/>
        <v>-/</v>
      </c>
      <c r="O759" s="265"/>
      <c r="P759" s="188">
        <f>IFERROR(INDEX('اطلاعات انشعابات شرکتها'!A:BB,MATCH(A759,'اطلاعات انشعابات شرکتها'!A:A,0),MATCH(P$1,'اطلاعات انشعابات شرکتها'!$1:$1,0)),0)</f>
        <v>0</v>
      </c>
      <c r="Q759" s="188">
        <f>IFERROR(INDEX('اطلاعات انشعابات شرکتها'!A:BB,MATCH(A759,'اطلاعات انشعابات شرکتها'!A:A,0),MATCH(Q$1,'اطلاعات انشعابات شرکتها'!$1:$1,0)),0)</f>
        <v>0</v>
      </c>
      <c r="R759" s="188">
        <f>IFERROR(INDEX('اطلاعات انشعابات شرکتها'!A:BB,MATCH(A759,'اطلاعات انشعابات شرکتها'!A:A,0),MATCH(R$1,'اطلاعات انشعابات شرکتها'!$1:$1,0)),0)</f>
        <v>0</v>
      </c>
      <c r="S759" s="265"/>
      <c r="T759" s="188">
        <f>IFERROR(INDEX('قرائت کنتور'!A:AZ,MATCH(A759&amp;"-"&amp;T$1,'قرائت کنتور'!B:B,0),MATCH(G759,'قرائت کنتور'!$1:$1,0)),0)</f>
        <v>0</v>
      </c>
      <c r="U759" s="188">
        <f>IFERROR(INDEX('قرائت کنتور'!A:AZ,MATCH(A759&amp;"-"&amp;U$1,'قرائت کنتور'!B:B,0),MATCH(L759,'قرائت کنتور'!$1:$1,0)),0)</f>
        <v>0</v>
      </c>
      <c r="V759" s="188">
        <f>IFERROR(INDEX('قرائت کنتور'!A:AZ,MATCH(A759&amp;"-"&amp;U$1,'قرائت کنتور'!B:B,0),MATCH(G759,'قرائت کنتور'!$1:$1,0)),0)</f>
        <v>0</v>
      </c>
      <c r="W759" s="188">
        <f>IFERROR(INDEX('قرائت کنتور'!A:AZ,MATCH(A759&amp;"-"&amp;W$1,'قرائت کنتور'!B:B,0),MATCH(L759,'قرائت کنتور'!$1:$1,0)),0)</f>
        <v>0</v>
      </c>
      <c r="X759" s="188">
        <f>IFERROR(INDEX('قرائت کنتور'!A:AZ,MATCH(A759&amp;"-"&amp;W$1,'قرائت کنتور'!B:B,0),MATCH(G759,'قرائت کنتور'!$1:$1,0)),0)</f>
        <v>0</v>
      </c>
      <c r="Y759" s="188">
        <f>IFERROR(INDEX('قرائت کنتور'!A:AZ,MATCH(A759&amp;"-"&amp;Y$1,'قرائت کنتور'!B:B,0),MATCH(L759,'قرائت کنتور'!$1:$1,0)),0)</f>
        <v>0</v>
      </c>
      <c r="Z759" s="188">
        <f>IFERROR(INDEX('قرائت کنتور'!A:AZ,MATCH(A759&amp;"-"&amp;Y$1,'قرائت کنتور'!B:B,0),MATCH(G759,'قرائت کنتور'!$1:$1,0)),0)</f>
        <v>0</v>
      </c>
      <c r="AA759" s="188">
        <f>IFERROR(INDEX('قرائت کنتور'!A:AZ,MATCH(A759&amp;"-"&amp;AA$1,'قرائت کنتور'!B:B,0),MATCH(L759,'قرائت کنتور'!$1:$1,0)),0)</f>
        <v>0</v>
      </c>
      <c r="AB759" s="188">
        <f>IFERROR(INDEX('قرائت کنتور'!A:AZ,MATCH(A759&amp;"-"&amp;AA$1,'قرائت کنتور'!B:B,0),MATCH(G759,'قرائت کنتور'!$1:$1,0)),0)</f>
        <v>0</v>
      </c>
      <c r="AC759" s="265"/>
      <c r="AD759" s="188">
        <f t="shared" si="258"/>
        <v>0</v>
      </c>
      <c r="AE759" s="188">
        <f t="shared" si="259"/>
        <v>0</v>
      </c>
      <c r="AF759" s="188">
        <f t="shared" si="260"/>
        <v>0</v>
      </c>
      <c r="AG759" s="188">
        <f t="shared" si="261"/>
        <v>0</v>
      </c>
      <c r="AH759" s="188">
        <f t="shared" si="262"/>
        <v>0</v>
      </c>
      <c r="AI759" s="188">
        <f t="shared" si="263"/>
        <v>0</v>
      </c>
      <c r="AJ759" s="188" t="str">
        <f t="shared" si="264"/>
        <v>0</v>
      </c>
      <c r="AK759" s="265"/>
      <c r="AL759" s="254" t="str">
        <f t="shared" si="265"/>
        <v>---</v>
      </c>
      <c r="AM759" s="254" t="str">
        <f t="shared" si="266"/>
        <v>---</v>
      </c>
      <c r="AN759" s="265"/>
      <c r="AO759" s="188" t="str">
        <f>IFERROR(INDEX('تعرفه ها'!A:Z,MATCH(P759&amp;"-"&amp;AO$1,'تعرفه ها'!C:C,0),MATCH(F759,'تعرفه ها'!$2:$2,0),1),"---")</f>
        <v>---</v>
      </c>
      <c r="AP759" s="188" t="str">
        <f>IFERROR(INDEX('تعرفه ها'!A:Z,MATCH(P759&amp;"-"&amp;AP$1,'تعرفه ها'!C:C,0),MATCH(F759,'تعرفه ها'!$2:$2,0),1),"---")</f>
        <v>---</v>
      </c>
      <c r="AQ759" s="188" t="str">
        <f>IFERROR(INDEX('تعرفه ها'!A:Z,MATCH(P759&amp;"-"&amp;AQ$1,'تعرفه ها'!C:C,0),MATCH(F759,'تعرفه ها'!$2:$2,0),1),"---")</f>
        <v>---</v>
      </c>
      <c r="AR759" s="188" t="str">
        <f>IFERROR(INDEX('تعرفه ها'!A:Z,MATCH(P759&amp;"-"&amp;AR$1,'تعرفه ها'!C:C,0),MATCH(F759,'تعرفه ها'!$2:$2,0),1),"---")</f>
        <v>---</v>
      </c>
      <c r="AS759" s="265"/>
      <c r="AT759" s="415" t="str">
        <f t="shared" si="267"/>
        <v>---</v>
      </c>
      <c r="AU759" s="415" t="str">
        <f t="shared" si="268"/>
        <v>---</v>
      </c>
      <c r="AV759" s="415" t="str">
        <f t="shared" si="269"/>
        <v>---</v>
      </c>
      <c r="AW759" s="415" t="str">
        <f t="shared" si="270"/>
        <v>---</v>
      </c>
      <c r="AX759" s="415" t="str">
        <f t="shared" si="271"/>
        <v>---</v>
      </c>
      <c r="AY759" s="415" t="str">
        <f>IFERROR(AH759*INDEX('تعرفه ها'!A:Z,MATCH("عوارض برق به ازاء هر کیلووات",'تعرفه ها'!$C:$C,0),MATCH(F759,'تعرفه ها'!$2:$2,0)),"---")</f>
        <v>---</v>
      </c>
      <c r="AZ759" s="415" t="str">
        <f t="shared" si="272"/>
        <v>---</v>
      </c>
      <c r="BA759" s="415" t="str">
        <f>IFERROR(ROUND(((AX759+AY759+AZ759)*INDEX('تعرفه ها'!A:Z,MATCH("هزینه نگهداری و تعمیرات شبکه برق",'تعرفه ها'!$C:$C,0),MATCH(F759,'تعرفه ها'!$2:$2,0))/100),0),"---")</f>
        <v>---</v>
      </c>
      <c r="BB759" s="415">
        <f>IFERROR(IF(P759="دیماندی",ROUND(AJ759*INDEX('تعرفه ها'!A:Z,MATCH(BB$1,'تعرفه ها'!$C:$C,0),MATCH(F759,'تعرفه ها'!$2:$2,0))*J759/30,0),0),"---")</f>
        <v>0</v>
      </c>
      <c r="BC759" s="415"/>
      <c r="BD759" s="54" t="str">
        <f>IFERROR(IF(INDEX('اطلاعات دوره'!A:Z,MATCH(G759,'اطلاعات دوره'!C:C,0),MATCH("برق",'اطلاعات دوره'!$1:$1,0))="دارد",ROUND(AX759*INDEX('تعرفه ها'!A:Z,MATCH("پیک فصلی برق",'تعرفه ها'!$C:$C,0),MATCH(F759,'تعرفه ها'!$2:$2,0))/100,0),0),"---")</f>
        <v>---</v>
      </c>
      <c r="BE759" s="415" t="str">
        <f>IFERROR(ROUND(((AX759+AY759+AZ759+BA759+BB759+BC759+BD759)*INDEX('تعرفه ها'!A:Z,MATCH("مالیات برق",'تعرفه ها'!$C:$C,0),MATCH(F759,'تعرفه ها'!$2:$2,0))/100),0),"---")</f>
        <v>---</v>
      </c>
      <c r="BF759" s="415" t="str">
        <f t="shared" si="273"/>
        <v>---</v>
      </c>
      <c r="BG759" s="415" t="str">
        <f t="shared" si="277"/>
        <v>---</v>
      </c>
      <c r="BH759" s="415" t="str">
        <f t="shared" si="274"/>
        <v>---</v>
      </c>
      <c r="BI759" s="54" t="str">
        <f t="shared" si="275"/>
        <v>---</v>
      </c>
      <c r="BJ759" s="55" t="str">
        <f t="shared" si="276"/>
        <v>---</v>
      </c>
      <c r="BK759" s="262"/>
      <c r="BL759" s="183" t="str">
        <f>IFERROR(IF(INDEX(پرداخت!A:AZ,MATCH(A759&amp;" - "&amp;"برق",پرداخت!$B:$B,0),MATCH(G759,پرداخت!$1:$1,0))="نشده","نشده","شده"),"---")</f>
        <v>---</v>
      </c>
      <c r="BN759" s="257"/>
      <c r="BO759" s="257"/>
      <c r="BP759" s="257"/>
      <c r="BQ759" s="257"/>
      <c r="BR759" s="257"/>
      <c r="BS759" s="257"/>
      <c r="BT759" s="257"/>
      <c r="BU759" s="257"/>
      <c r="BV759" s="257"/>
      <c r="BW759" s="257"/>
      <c r="BX759" s="257"/>
      <c r="BY759" s="257"/>
      <c r="BZ759" s="257"/>
      <c r="CA759" s="257"/>
      <c r="CB759" s="257"/>
      <c r="CC759" s="257"/>
      <c r="CD759" s="257"/>
      <c r="CE759" s="257"/>
      <c r="CF759" s="257"/>
      <c r="CG759" s="257"/>
      <c r="CH759"/>
      <c r="CI759"/>
      <c r="CJ759"/>
      <c r="CK759"/>
    </row>
    <row r="760" spans="1:89" ht="33.75" hidden="1">
      <c r="A760" s="170"/>
      <c r="B760" s="47">
        <f>IFERROR(INDEX('اطلاعات انشعابات شرکتها'!A:BB,MATCH(A760,'اطلاعات انشعابات شرکتها'!A:A,0),MATCH(B$1,'اطلاعات انشعابات شرکتها'!$1:$1,0)),0)</f>
        <v>0</v>
      </c>
      <c r="C760" s="48">
        <f>IFERROR(INDEX('اطلاعات انشعابات شرکتها'!A:BB,MATCH(A760,'اطلاعات انشعابات شرکتها'!A:A,0),MATCH(C$1,'اطلاعات انشعابات شرکتها'!$1:$1,0)),0)</f>
        <v>0</v>
      </c>
      <c r="D760" s="45"/>
      <c r="E760" s="171"/>
      <c r="F760" s="170"/>
      <c r="G760" s="188" t="str">
        <f t="shared" si="255"/>
        <v>/</v>
      </c>
      <c r="H760" s="188">
        <f>IFERROR(INDEX('اطلاعات دوره'!A:Z,MATCH(G760,'اطلاعات دوره'!C:C,0),MATCH(H$1,'اطلاعات دوره'!$1:$1,0)),0)</f>
        <v>0</v>
      </c>
      <c r="I760" s="188">
        <f>IFERROR(INDEX('اطلاعات دوره'!A:Z,MATCH(G760,'اطلاعات دوره'!C:C,0),MATCH(I$1,'اطلاعات دوره'!$1:$1,0)),0)</f>
        <v>0</v>
      </c>
      <c r="J760" s="188">
        <f>IFERROR(INDEX('اطلاعات دوره'!A:Z,MATCH(G760,'اطلاعات دوره'!C:C,0),MATCH(J$1,'اطلاعات دوره'!$1:$1,0)),0)</f>
        <v>0</v>
      </c>
      <c r="K760" s="265"/>
      <c r="L760" s="188" t="str">
        <f>IFERROR(INDEX('اطلاعات دوره'!A:Z,MATCH(G760,'اطلاعات دوره'!C:C,0)-1,MATCH("عنوان",'اطلاعات دوره'!$1:$1,0)),"---")</f>
        <v>---</v>
      </c>
      <c r="M760" s="188" t="str">
        <f t="shared" si="256"/>
        <v>----</v>
      </c>
      <c r="N760" s="188" t="str">
        <f t="shared" si="257"/>
        <v>-/</v>
      </c>
      <c r="O760" s="265"/>
      <c r="P760" s="188">
        <f>IFERROR(INDEX('اطلاعات انشعابات شرکتها'!A:BB,MATCH(A760,'اطلاعات انشعابات شرکتها'!A:A,0),MATCH(P$1,'اطلاعات انشعابات شرکتها'!$1:$1,0)),0)</f>
        <v>0</v>
      </c>
      <c r="Q760" s="188">
        <f>IFERROR(INDEX('اطلاعات انشعابات شرکتها'!A:BB,MATCH(A760,'اطلاعات انشعابات شرکتها'!A:A,0),MATCH(Q$1,'اطلاعات انشعابات شرکتها'!$1:$1,0)),0)</f>
        <v>0</v>
      </c>
      <c r="R760" s="188">
        <f>IFERROR(INDEX('اطلاعات انشعابات شرکتها'!A:BB,MATCH(A760,'اطلاعات انشعابات شرکتها'!A:A,0),MATCH(R$1,'اطلاعات انشعابات شرکتها'!$1:$1,0)),0)</f>
        <v>0</v>
      </c>
      <c r="S760" s="265"/>
      <c r="T760" s="188">
        <f>IFERROR(INDEX('قرائت کنتور'!A:AZ,MATCH(A760&amp;"-"&amp;T$1,'قرائت کنتور'!B:B,0),MATCH(G760,'قرائت کنتور'!$1:$1,0)),0)</f>
        <v>0</v>
      </c>
      <c r="U760" s="188">
        <f>IFERROR(INDEX('قرائت کنتور'!A:AZ,MATCH(A760&amp;"-"&amp;U$1,'قرائت کنتور'!B:B,0),MATCH(L760,'قرائت کنتور'!$1:$1,0)),0)</f>
        <v>0</v>
      </c>
      <c r="V760" s="188">
        <f>IFERROR(INDEX('قرائت کنتور'!A:AZ,MATCH(A760&amp;"-"&amp;U$1,'قرائت کنتور'!B:B,0),MATCH(G760,'قرائت کنتور'!$1:$1,0)),0)</f>
        <v>0</v>
      </c>
      <c r="W760" s="188">
        <f>IFERROR(INDEX('قرائت کنتور'!A:AZ,MATCH(A760&amp;"-"&amp;W$1,'قرائت کنتور'!B:B,0),MATCH(L760,'قرائت کنتور'!$1:$1,0)),0)</f>
        <v>0</v>
      </c>
      <c r="X760" s="188">
        <f>IFERROR(INDEX('قرائت کنتور'!A:AZ,MATCH(A760&amp;"-"&amp;W$1,'قرائت کنتور'!B:B,0),MATCH(G760,'قرائت کنتور'!$1:$1,0)),0)</f>
        <v>0</v>
      </c>
      <c r="Y760" s="188">
        <f>IFERROR(INDEX('قرائت کنتور'!A:AZ,MATCH(A760&amp;"-"&amp;Y$1,'قرائت کنتور'!B:B,0),MATCH(L760,'قرائت کنتور'!$1:$1,0)),0)</f>
        <v>0</v>
      </c>
      <c r="Z760" s="188">
        <f>IFERROR(INDEX('قرائت کنتور'!A:AZ,MATCH(A760&amp;"-"&amp;Y$1,'قرائت کنتور'!B:B,0),MATCH(G760,'قرائت کنتور'!$1:$1,0)),0)</f>
        <v>0</v>
      </c>
      <c r="AA760" s="188">
        <f>IFERROR(INDEX('قرائت کنتور'!A:AZ,MATCH(A760&amp;"-"&amp;AA$1,'قرائت کنتور'!B:B,0),MATCH(L760,'قرائت کنتور'!$1:$1,0)),0)</f>
        <v>0</v>
      </c>
      <c r="AB760" s="188">
        <f>IFERROR(INDEX('قرائت کنتور'!A:AZ,MATCH(A760&amp;"-"&amp;AA$1,'قرائت کنتور'!B:B,0),MATCH(G760,'قرائت کنتور'!$1:$1,0)),0)</f>
        <v>0</v>
      </c>
      <c r="AC760" s="265"/>
      <c r="AD760" s="188">
        <f t="shared" si="258"/>
        <v>0</v>
      </c>
      <c r="AE760" s="188">
        <f t="shared" si="259"/>
        <v>0</v>
      </c>
      <c r="AF760" s="188">
        <f t="shared" si="260"/>
        <v>0</v>
      </c>
      <c r="AG760" s="188">
        <f t="shared" si="261"/>
        <v>0</v>
      </c>
      <c r="AH760" s="188">
        <f t="shared" si="262"/>
        <v>0</v>
      </c>
      <c r="AI760" s="188">
        <f t="shared" si="263"/>
        <v>0</v>
      </c>
      <c r="AJ760" s="188" t="str">
        <f t="shared" si="264"/>
        <v>0</v>
      </c>
      <c r="AK760" s="265"/>
      <c r="AL760" s="254" t="str">
        <f t="shared" si="265"/>
        <v>---</v>
      </c>
      <c r="AM760" s="254" t="str">
        <f t="shared" si="266"/>
        <v>---</v>
      </c>
      <c r="AN760" s="265"/>
      <c r="AO760" s="188" t="str">
        <f>IFERROR(INDEX('تعرفه ها'!A:Z,MATCH(P760&amp;"-"&amp;AO$1,'تعرفه ها'!C:C,0),MATCH(F760,'تعرفه ها'!$2:$2,0),1),"---")</f>
        <v>---</v>
      </c>
      <c r="AP760" s="188" t="str">
        <f>IFERROR(INDEX('تعرفه ها'!A:Z,MATCH(P760&amp;"-"&amp;AP$1,'تعرفه ها'!C:C,0),MATCH(F760,'تعرفه ها'!$2:$2,0),1),"---")</f>
        <v>---</v>
      </c>
      <c r="AQ760" s="188" t="str">
        <f>IFERROR(INDEX('تعرفه ها'!A:Z,MATCH(P760&amp;"-"&amp;AQ$1,'تعرفه ها'!C:C,0),MATCH(F760,'تعرفه ها'!$2:$2,0),1),"---")</f>
        <v>---</v>
      </c>
      <c r="AR760" s="188" t="str">
        <f>IFERROR(INDEX('تعرفه ها'!A:Z,MATCH(P760&amp;"-"&amp;AR$1,'تعرفه ها'!C:C,0),MATCH(F760,'تعرفه ها'!$2:$2,0),1),"---")</f>
        <v>---</v>
      </c>
      <c r="AS760" s="265"/>
      <c r="AT760" s="415" t="str">
        <f t="shared" si="267"/>
        <v>---</v>
      </c>
      <c r="AU760" s="415" t="str">
        <f t="shared" si="268"/>
        <v>---</v>
      </c>
      <c r="AV760" s="415" t="str">
        <f t="shared" si="269"/>
        <v>---</v>
      </c>
      <c r="AW760" s="415" t="str">
        <f t="shared" si="270"/>
        <v>---</v>
      </c>
      <c r="AX760" s="415" t="str">
        <f t="shared" si="271"/>
        <v>---</v>
      </c>
      <c r="AY760" s="415" t="str">
        <f>IFERROR(AH760*INDEX('تعرفه ها'!A:Z,MATCH("عوارض برق به ازاء هر کیلووات",'تعرفه ها'!$C:$C,0),MATCH(F760,'تعرفه ها'!$2:$2,0)),"---")</f>
        <v>---</v>
      </c>
      <c r="AZ760" s="415" t="str">
        <f t="shared" si="272"/>
        <v>---</v>
      </c>
      <c r="BA760" s="415" t="str">
        <f>IFERROR(ROUND(((AX760+AY760+AZ760)*INDEX('تعرفه ها'!A:Z,MATCH("هزینه نگهداری و تعمیرات شبکه برق",'تعرفه ها'!$C:$C,0),MATCH(F760,'تعرفه ها'!$2:$2,0))/100),0),"---")</f>
        <v>---</v>
      </c>
      <c r="BB760" s="415">
        <f>IFERROR(IF(P760="دیماندی",ROUND(AJ760*INDEX('تعرفه ها'!A:Z,MATCH(BB$1,'تعرفه ها'!$C:$C,0),MATCH(F760,'تعرفه ها'!$2:$2,0))*J760/30,0),0),"---")</f>
        <v>0</v>
      </c>
      <c r="BC760" s="415"/>
      <c r="BD760" s="54" t="str">
        <f>IFERROR(IF(INDEX('اطلاعات دوره'!A:Z,MATCH(G760,'اطلاعات دوره'!C:C,0),MATCH("برق",'اطلاعات دوره'!$1:$1,0))="دارد",ROUND(AX760*INDEX('تعرفه ها'!A:Z,MATCH("پیک فصلی برق",'تعرفه ها'!$C:$C,0),MATCH(F760,'تعرفه ها'!$2:$2,0))/100,0),0),"---")</f>
        <v>---</v>
      </c>
      <c r="BE760" s="415" t="str">
        <f>IFERROR(ROUND(((AX760+AY760+AZ760+BA760+BB760+BC760+BD760)*INDEX('تعرفه ها'!A:Z,MATCH("مالیات برق",'تعرفه ها'!$C:$C,0),MATCH(F760,'تعرفه ها'!$2:$2,0))/100),0),"---")</f>
        <v>---</v>
      </c>
      <c r="BF760" s="415" t="str">
        <f t="shared" si="273"/>
        <v>---</v>
      </c>
      <c r="BG760" s="415" t="str">
        <f t="shared" si="277"/>
        <v>---</v>
      </c>
      <c r="BH760" s="415" t="str">
        <f t="shared" si="274"/>
        <v>---</v>
      </c>
      <c r="BI760" s="54" t="str">
        <f t="shared" si="275"/>
        <v>---</v>
      </c>
      <c r="BJ760" s="55" t="str">
        <f t="shared" si="276"/>
        <v>---</v>
      </c>
      <c r="BK760" s="262"/>
      <c r="BL760" s="183" t="str">
        <f>IFERROR(IF(INDEX(پرداخت!A:AZ,MATCH(A760&amp;" - "&amp;"برق",پرداخت!$B:$B,0),MATCH(G760,پرداخت!$1:$1,0))="نشده","نشده","شده"),"---")</f>
        <v>---</v>
      </c>
      <c r="BN760" s="257"/>
      <c r="BO760" s="257"/>
      <c r="BP760" s="257"/>
      <c r="BQ760" s="257"/>
      <c r="BR760" s="257"/>
      <c r="BS760" s="257"/>
      <c r="BT760" s="257"/>
      <c r="BU760" s="257"/>
      <c r="BV760" s="257"/>
      <c r="BW760" s="257"/>
      <c r="BX760" s="257"/>
      <c r="BY760" s="257"/>
      <c r="BZ760" s="257"/>
      <c r="CA760" s="257"/>
      <c r="CB760" s="257"/>
      <c r="CC760" s="257"/>
      <c r="CD760" s="257"/>
      <c r="CE760" s="257"/>
      <c r="CF760" s="257"/>
      <c r="CG760" s="257"/>
      <c r="CH760"/>
      <c r="CI760"/>
      <c r="CJ760"/>
      <c r="CK760"/>
    </row>
    <row r="761" spans="1:89" ht="33.75" hidden="1">
      <c r="A761" s="170"/>
      <c r="B761" s="47">
        <f>IFERROR(INDEX('اطلاعات انشعابات شرکتها'!A:BB,MATCH(A761,'اطلاعات انشعابات شرکتها'!A:A,0),MATCH(B$1,'اطلاعات انشعابات شرکتها'!$1:$1,0)),0)</f>
        <v>0</v>
      </c>
      <c r="C761" s="48">
        <f>IFERROR(INDEX('اطلاعات انشعابات شرکتها'!A:BB,MATCH(A761,'اطلاعات انشعابات شرکتها'!A:A,0),MATCH(C$1,'اطلاعات انشعابات شرکتها'!$1:$1,0)),0)</f>
        <v>0</v>
      </c>
      <c r="D761" s="45"/>
      <c r="E761" s="171"/>
      <c r="F761" s="170"/>
      <c r="G761" s="188" t="str">
        <f t="shared" si="255"/>
        <v>/</v>
      </c>
      <c r="H761" s="188">
        <f>IFERROR(INDEX('اطلاعات دوره'!A:Z,MATCH(G761,'اطلاعات دوره'!C:C,0),MATCH(H$1,'اطلاعات دوره'!$1:$1,0)),0)</f>
        <v>0</v>
      </c>
      <c r="I761" s="188">
        <f>IFERROR(INDEX('اطلاعات دوره'!A:Z,MATCH(G761,'اطلاعات دوره'!C:C,0),MATCH(I$1,'اطلاعات دوره'!$1:$1,0)),0)</f>
        <v>0</v>
      </c>
      <c r="J761" s="188">
        <f>IFERROR(INDEX('اطلاعات دوره'!A:Z,MATCH(G761,'اطلاعات دوره'!C:C,0),MATCH(J$1,'اطلاعات دوره'!$1:$1,0)),0)</f>
        <v>0</v>
      </c>
      <c r="K761" s="265"/>
      <c r="L761" s="188" t="str">
        <f>IFERROR(INDEX('اطلاعات دوره'!A:Z,MATCH(G761,'اطلاعات دوره'!C:C,0)-1,MATCH("عنوان",'اطلاعات دوره'!$1:$1,0)),"---")</f>
        <v>---</v>
      </c>
      <c r="M761" s="188" t="str">
        <f t="shared" si="256"/>
        <v>----</v>
      </c>
      <c r="N761" s="188" t="str">
        <f t="shared" si="257"/>
        <v>-/</v>
      </c>
      <c r="O761" s="265"/>
      <c r="P761" s="188">
        <f>IFERROR(INDEX('اطلاعات انشعابات شرکتها'!A:BB,MATCH(A761,'اطلاعات انشعابات شرکتها'!A:A,0),MATCH(P$1,'اطلاعات انشعابات شرکتها'!$1:$1,0)),0)</f>
        <v>0</v>
      </c>
      <c r="Q761" s="188">
        <f>IFERROR(INDEX('اطلاعات انشعابات شرکتها'!A:BB,MATCH(A761,'اطلاعات انشعابات شرکتها'!A:A,0),MATCH(Q$1,'اطلاعات انشعابات شرکتها'!$1:$1,0)),0)</f>
        <v>0</v>
      </c>
      <c r="R761" s="188">
        <f>IFERROR(INDEX('اطلاعات انشعابات شرکتها'!A:BB,MATCH(A761,'اطلاعات انشعابات شرکتها'!A:A,0),MATCH(R$1,'اطلاعات انشعابات شرکتها'!$1:$1,0)),0)</f>
        <v>0</v>
      </c>
      <c r="S761" s="265"/>
      <c r="T761" s="188">
        <f>IFERROR(INDEX('قرائت کنتور'!A:AZ,MATCH(A761&amp;"-"&amp;T$1,'قرائت کنتور'!B:B,0),MATCH(G761,'قرائت کنتور'!$1:$1,0)),0)</f>
        <v>0</v>
      </c>
      <c r="U761" s="188">
        <f>IFERROR(INDEX('قرائت کنتور'!A:AZ,MATCH(A761&amp;"-"&amp;U$1,'قرائت کنتور'!B:B,0),MATCH(L761,'قرائت کنتور'!$1:$1,0)),0)</f>
        <v>0</v>
      </c>
      <c r="V761" s="188">
        <f>IFERROR(INDEX('قرائت کنتور'!A:AZ,MATCH(A761&amp;"-"&amp;U$1,'قرائت کنتور'!B:B,0),MATCH(G761,'قرائت کنتور'!$1:$1,0)),0)</f>
        <v>0</v>
      </c>
      <c r="W761" s="188">
        <f>IFERROR(INDEX('قرائت کنتور'!A:AZ,MATCH(A761&amp;"-"&amp;W$1,'قرائت کنتور'!B:B,0),MATCH(L761,'قرائت کنتور'!$1:$1,0)),0)</f>
        <v>0</v>
      </c>
      <c r="X761" s="188">
        <f>IFERROR(INDEX('قرائت کنتور'!A:AZ,MATCH(A761&amp;"-"&amp;W$1,'قرائت کنتور'!B:B,0),MATCH(G761,'قرائت کنتور'!$1:$1,0)),0)</f>
        <v>0</v>
      </c>
      <c r="Y761" s="188">
        <f>IFERROR(INDEX('قرائت کنتور'!A:AZ,MATCH(A761&amp;"-"&amp;Y$1,'قرائت کنتور'!B:B,0),MATCH(L761,'قرائت کنتور'!$1:$1,0)),0)</f>
        <v>0</v>
      </c>
      <c r="Z761" s="188">
        <f>IFERROR(INDEX('قرائت کنتور'!A:AZ,MATCH(A761&amp;"-"&amp;Y$1,'قرائت کنتور'!B:B,0),MATCH(G761,'قرائت کنتور'!$1:$1,0)),0)</f>
        <v>0</v>
      </c>
      <c r="AA761" s="188">
        <f>IFERROR(INDEX('قرائت کنتور'!A:AZ,MATCH(A761&amp;"-"&amp;AA$1,'قرائت کنتور'!B:B,0),MATCH(L761,'قرائت کنتور'!$1:$1,0)),0)</f>
        <v>0</v>
      </c>
      <c r="AB761" s="188">
        <f>IFERROR(INDEX('قرائت کنتور'!A:AZ,MATCH(A761&amp;"-"&amp;AA$1,'قرائت کنتور'!B:B,0),MATCH(G761,'قرائت کنتور'!$1:$1,0)),0)</f>
        <v>0</v>
      </c>
      <c r="AC761" s="265"/>
      <c r="AD761" s="188">
        <f t="shared" si="258"/>
        <v>0</v>
      </c>
      <c r="AE761" s="188">
        <f t="shared" si="259"/>
        <v>0</v>
      </c>
      <c r="AF761" s="188">
        <f t="shared" si="260"/>
        <v>0</v>
      </c>
      <c r="AG761" s="188">
        <f t="shared" si="261"/>
        <v>0</v>
      </c>
      <c r="AH761" s="188">
        <f t="shared" si="262"/>
        <v>0</v>
      </c>
      <c r="AI761" s="188">
        <f t="shared" si="263"/>
        <v>0</v>
      </c>
      <c r="AJ761" s="188" t="str">
        <f t="shared" si="264"/>
        <v>0</v>
      </c>
      <c r="AK761" s="265"/>
      <c r="AL761" s="254" t="str">
        <f t="shared" si="265"/>
        <v>---</v>
      </c>
      <c r="AM761" s="254" t="str">
        <f t="shared" si="266"/>
        <v>---</v>
      </c>
      <c r="AN761" s="265"/>
      <c r="AO761" s="188" t="str">
        <f>IFERROR(INDEX('تعرفه ها'!A:Z,MATCH(P761&amp;"-"&amp;AO$1,'تعرفه ها'!C:C,0),MATCH(F761,'تعرفه ها'!$2:$2,0),1),"---")</f>
        <v>---</v>
      </c>
      <c r="AP761" s="188" t="str">
        <f>IFERROR(INDEX('تعرفه ها'!A:Z,MATCH(P761&amp;"-"&amp;AP$1,'تعرفه ها'!C:C,0),MATCH(F761,'تعرفه ها'!$2:$2,0),1),"---")</f>
        <v>---</v>
      </c>
      <c r="AQ761" s="188" t="str">
        <f>IFERROR(INDEX('تعرفه ها'!A:Z,MATCH(P761&amp;"-"&amp;AQ$1,'تعرفه ها'!C:C,0),MATCH(F761,'تعرفه ها'!$2:$2,0),1),"---")</f>
        <v>---</v>
      </c>
      <c r="AR761" s="188" t="str">
        <f>IFERROR(INDEX('تعرفه ها'!A:Z,MATCH(P761&amp;"-"&amp;AR$1,'تعرفه ها'!C:C,0),MATCH(F761,'تعرفه ها'!$2:$2,0),1),"---")</f>
        <v>---</v>
      </c>
      <c r="AS761" s="265"/>
      <c r="AT761" s="415" t="str">
        <f t="shared" si="267"/>
        <v>---</v>
      </c>
      <c r="AU761" s="415" t="str">
        <f t="shared" si="268"/>
        <v>---</v>
      </c>
      <c r="AV761" s="415" t="str">
        <f t="shared" si="269"/>
        <v>---</v>
      </c>
      <c r="AW761" s="415" t="str">
        <f t="shared" si="270"/>
        <v>---</v>
      </c>
      <c r="AX761" s="415" t="str">
        <f t="shared" si="271"/>
        <v>---</v>
      </c>
      <c r="AY761" s="415" t="str">
        <f>IFERROR(AH761*INDEX('تعرفه ها'!A:Z,MATCH("عوارض برق به ازاء هر کیلووات",'تعرفه ها'!$C:$C,0),MATCH(F761,'تعرفه ها'!$2:$2,0)),"---")</f>
        <v>---</v>
      </c>
      <c r="AZ761" s="415" t="str">
        <f t="shared" si="272"/>
        <v>---</v>
      </c>
      <c r="BA761" s="415" t="str">
        <f>IFERROR(ROUND(((AX761+AY761+AZ761)*INDEX('تعرفه ها'!A:Z,MATCH("هزینه نگهداری و تعمیرات شبکه برق",'تعرفه ها'!$C:$C,0),MATCH(F761,'تعرفه ها'!$2:$2,0))/100),0),"---")</f>
        <v>---</v>
      </c>
      <c r="BB761" s="415">
        <f>IFERROR(IF(P761="دیماندی",ROUND(AJ761*INDEX('تعرفه ها'!A:Z,MATCH(BB$1,'تعرفه ها'!$C:$C,0),MATCH(F761,'تعرفه ها'!$2:$2,0))*J761/30,0),0),"---")</f>
        <v>0</v>
      </c>
      <c r="BC761" s="415"/>
      <c r="BD761" s="54" t="str">
        <f>IFERROR(IF(INDEX('اطلاعات دوره'!A:Z,MATCH(G761,'اطلاعات دوره'!C:C,0),MATCH("برق",'اطلاعات دوره'!$1:$1,0))="دارد",ROUND(AX761*INDEX('تعرفه ها'!A:Z,MATCH("پیک فصلی برق",'تعرفه ها'!$C:$C,0),MATCH(F761,'تعرفه ها'!$2:$2,0))/100,0),0),"---")</f>
        <v>---</v>
      </c>
      <c r="BE761" s="415" t="str">
        <f>IFERROR(ROUND(((AX761+AY761+AZ761+BA761+BB761+BC761+BD761)*INDEX('تعرفه ها'!A:Z,MATCH("مالیات برق",'تعرفه ها'!$C:$C,0),MATCH(F761,'تعرفه ها'!$2:$2,0))/100),0),"---")</f>
        <v>---</v>
      </c>
      <c r="BF761" s="415" t="str">
        <f t="shared" si="273"/>
        <v>---</v>
      </c>
      <c r="BG761" s="415" t="str">
        <f t="shared" si="277"/>
        <v>---</v>
      </c>
      <c r="BH761" s="415" t="str">
        <f t="shared" si="274"/>
        <v>---</v>
      </c>
      <c r="BI761" s="54" t="str">
        <f t="shared" si="275"/>
        <v>---</v>
      </c>
      <c r="BJ761" s="55" t="str">
        <f t="shared" si="276"/>
        <v>---</v>
      </c>
      <c r="BK761" s="262"/>
      <c r="BL761" s="183" t="str">
        <f>IFERROR(IF(INDEX(پرداخت!A:AZ,MATCH(A761&amp;" - "&amp;"برق",پرداخت!$B:$B,0),MATCH(G761,پرداخت!$1:$1,0))="نشده","نشده","شده"),"---")</f>
        <v>---</v>
      </c>
      <c r="BN761" s="257"/>
      <c r="BO761" s="257"/>
      <c r="BP761" s="257"/>
      <c r="BQ761" s="257"/>
      <c r="BR761" s="257"/>
      <c r="BS761" s="257"/>
      <c r="BT761" s="257"/>
      <c r="BU761" s="257"/>
      <c r="BV761" s="257"/>
      <c r="BW761" s="257"/>
      <c r="BX761" s="257"/>
      <c r="BY761" s="257"/>
      <c r="BZ761" s="257"/>
      <c r="CA761" s="257"/>
      <c r="CB761" s="257"/>
      <c r="CC761" s="257"/>
      <c r="CD761" s="257"/>
      <c r="CE761" s="257"/>
      <c r="CF761" s="257"/>
      <c r="CG761" s="257"/>
      <c r="CH761"/>
      <c r="CI761"/>
      <c r="CJ761"/>
      <c r="CK761"/>
    </row>
    <row r="762" spans="1:89" ht="33.75" hidden="1">
      <c r="A762" s="170"/>
      <c r="B762" s="47">
        <f>IFERROR(INDEX('اطلاعات انشعابات شرکتها'!A:BB,MATCH(A762,'اطلاعات انشعابات شرکتها'!A:A,0),MATCH(B$1,'اطلاعات انشعابات شرکتها'!$1:$1,0)),0)</f>
        <v>0</v>
      </c>
      <c r="C762" s="48">
        <f>IFERROR(INDEX('اطلاعات انشعابات شرکتها'!A:BB,MATCH(A762,'اطلاعات انشعابات شرکتها'!A:A,0),MATCH(C$1,'اطلاعات انشعابات شرکتها'!$1:$1,0)),0)</f>
        <v>0</v>
      </c>
      <c r="D762" s="45"/>
      <c r="E762" s="171"/>
      <c r="F762" s="170"/>
      <c r="G762" s="188" t="str">
        <f t="shared" si="255"/>
        <v>/</v>
      </c>
      <c r="H762" s="188">
        <f>IFERROR(INDEX('اطلاعات دوره'!A:Z,MATCH(G762,'اطلاعات دوره'!C:C,0),MATCH(H$1,'اطلاعات دوره'!$1:$1,0)),0)</f>
        <v>0</v>
      </c>
      <c r="I762" s="188">
        <f>IFERROR(INDEX('اطلاعات دوره'!A:Z,MATCH(G762,'اطلاعات دوره'!C:C,0),MATCH(I$1,'اطلاعات دوره'!$1:$1,0)),0)</f>
        <v>0</v>
      </c>
      <c r="J762" s="188">
        <f>IFERROR(INDEX('اطلاعات دوره'!A:Z,MATCH(G762,'اطلاعات دوره'!C:C,0),MATCH(J$1,'اطلاعات دوره'!$1:$1,0)),0)</f>
        <v>0</v>
      </c>
      <c r="K762" s="265"/>
      <c r="L762" s="188" t="str">
        <f>IFERROR(INDEX('اطلاعات دوره'!A:Z,MATCH(G762,'اطلاعات دوره'!C:C,0)-1,MATCH("عنوان",'اطلاعات دوره'!$1:$1,0)),"---")</f>
        <v>---</v>
      </c>
      <c r="M762" s="188" t="str">
        <f t="shared" si="256"/>
        <v>----</v>
      </c>
      <c r="N762" s="188" t="str">
        <f t="shared" si="257"/>
        <v>-/</v>
      </c>
      <c r="O762" s="265"/>
      <c r="P762" s="188">
        <f>IFERROR(INDEX('اطلاعات انشعابات شرکتها'!A:BB,MATCH(A762,'اطلاعات انشعابات شرکتها'!A:A,0),MATCH(P$1,'اطلاعات انشعابات شرکتها'!$1:$1,0)),0)</f>
        <v>0</v>
      </c>
      <c r="Q762" s="188">
        <f>IFERROR(INDEX('اطلاعات انشعابات شرکتها'!A:BB,MATCH(A762,'اطلاعات انشعابات شرکتها'!A:A,0),MATCH(Q$1,'اطلاعات انشعابات شرکتها'!$1:$1,0)),0)</f>
        <v>0</v>
      </c>
      <c r="R762" s="188">
        <f>IFERROR(INDEX('اطلاعات انشعابات شرکتها'!A:BB,MATCH(A762,'اطلاعات انشعابات شرکتها'!A:A,0),MATCH(R$1,'اطلاعات انشعابات شرکتها'!$1:$1,0)),0)</f>
        <v>0</v>
      </c>
      <c r="S762" s="265"/>
      <c r="T762" s="188">
        <f>IFERROR(INDEX('قرائت کنتور'!A:AZ,MATCH(A762&amp;"-"&amp;T$1,'قرائت کنتور'!B:B,0),MATCH(G762,'قرائت کنتور'!$1:$1,0)),0)</f>
        <v>0</v>
      </c>
      <c r="U762" s="188">
        <f>IFERROR(INDEX('قرائت کنتور'!A:AZ,MATCH(A762&amp;"-"&amp;U$1,'قرائت کنتور'!B:B,0),MATCH(L762,'قرائت کنتور'!$1:$1,0)),0)</f>
        <v>0</v>
      </c>
      <c r="V762" s="188">
        <f>IFERROR(INDEX('قرائت کنتور'!A:AZ,MATCH(A762&amp;"-"&amp;U$1,'قرائت کنتور'!B:B,0),MATCH(G762,'قرائت کنتور'!$1:$1,0)),0)</f>
        <v>0</v>
      </c>
      <c r="W762" s="188">
        <f>IFERROR(INDEX('قرائت کنتور'!A:AZ,MATCH(A762&amp;"-"&amp;W$1,'قرائت کنتور'!B:B,0),MATCH(L762,'قرائت کنتور'!$1:$1,0)),0)</f>
        <v>0</v>
      </c>
      <c r="X762" s="188">
        <f>IFERROR(INDEX('قرائت کنتور'!A:AZ,MATCH(A762&amp;"-"&amp;W$1,'قرائت کنتور'!B:B,0),MATCH(G762,'قرائت کنتور'!$1:$1,0)),0)</f>
        <v>0</v>
      </c>
      <c r="Y762" s="188">
        <f>IFERROR(INDEX('قرائت کنتور'!A:AZ,MATCH(A762&amp;"-"&amp;Y$1,'قرائت کنتور'!B:B,0),MATCH(L762,'قرائت کنتور'!$1:$1,0)),0)</f>
        <v>0</v>
      </c>
      <c r="Z762" s="188">
        <f>IFERROR(INDEX('قرائت کنتور'!A:AZ,MATCH(A762&amp;"-"&amp;Y$1,'قرائت کنتور'!B:B,0),MATCH(G762,'قرائت کنتور'!$1:$1,0)),0)</f>
        <v>0</v>
      </c>
      <c r="AA762" s="188">
        <f>IFERROR(INDEX('قرائت کنتور'!A:AZ,MATCH(A762&amp;"-"&amp;AA$1,'قرائت کنتور'!B:B,0),MATCH(L762,'قرائت کنتور'!$1:$1,0)),0)</f>
        <v>0</v>
      </c>
      <c r="AB762" s="188">
        <f>IFERROR(INDEX('قرائت کنتور'!A:AZ,MATCH(A762&amp;"-"&amp;AA$1,'قرائت کنتور'!B:B,0),MATCH(G762,'قرائت کنتور'!$1:$1,0)),0)</f>
        <v>0</v>
      </c>
      <c r="AC762" s="265"/>
      <c r="AD762" s="188">
        <f t="shared" si="258"/>
        <v>0</v>
      </c>
      <c r="AE762" s="188">
        <f t="shared" si="259"/>
        <v>0</v>
      </c>
      <c r="AF762" s="188">
        <f t="shared" si="260"/>
        <v>0</v>
      </c>
      <c r="AG762" s="188">
        <f t="shared" si="261"/>
        <v>0</v>
      </c>
      <c r="AH762" s="188">
        <f t="shared" si="262"/>
        <v>0</v>
      </c>
      <c r="AI762" s="188">
        <f t="shared" si="263"/>
        <v>0</v>
      </c>
      <c r="AJ762" s="188" t="str">
        <f t="shared" si="264"/>
        <v>0</v>
      </c>
      <c r="AK762" s="265"/>
      <c r="AL762" s="254" t="str">
        <f t="shared" si="265"/>
        <v>---</v>
      </c>
      <c r="AM762" s="254" t="str">
        <f t="shared" si="266"/>
        <v>---</v>
      </c>
      <c r="AN762" s="265"/>
      <c r="AO762" s="188" t="str">
        <f>IFERROR(INDEX('تعرفه ها'!A:Z,MATCH(P762&amp;"-"&amp;AO$1,'تعرفه ها'!C:C,0),MATCH(F762,'تعرفه ها'!$2:$2,0),1),"---")</f>
        <v>---</v>
      </c>
      <c r="AP762" s="188" t="str">
        <f>IFERROR(INDEX('تعرفه ها'!A:Z,MATCH(P762&amp;"-"&amp;AP$1,'تعرفه ها'!C:C,0),MATCH(F762,'تعرفه ها'!$2:$2,0),1),"---")</f>
        <v>---</v>
      </c>
      <c r="AQ762" s="188" t="str">
        <f>IFERROR(INDEX('تعرفه ها'!A:Z,MATCH(P762&amp;"-"&amp;AQ$1,'تعرفه ها'!C:C,0),MATCH(F762,'تعرفه ها'!$2:$2,0),1),"---")</f>
        <v>---</v>
      </c>
      <c r="AR762" s="188" t="str">
        <f>IFERROR(INDEX('تعرفه ها'!A:Z,MATCH(P762&amp;"-"&amp;AR$1,'تعرفه ها'!C:C,0),MATCH(F762,'تعرفه ها'!$2:$2,0),1),"---")</f>
        <v>---</v>
      </c>
      <c r="AS762" s="265"/>
      <c r="AT762" s="415" t="str">
        <f t="shared" si="267"/>
        <v>---</v>
      </c>
      <c r="AU762" s="415" t="str">
        <f t="shared" si="268"/>
        <v>---</v>
      </c>
      <c r="AV762" s="415" t="str">
        <f t="shared" si="269"/>
        <v>---</v>
      </c>
      <c r="AW762" s="415" t="str">
        <f t="shared" si="270"/>
        <v>---</v>
      </c>
      <c r="AX762" s="415" t="str">
        <f t="shared" si="271"/>
        <v>---</v>
      </c>
      <c r="AY762" s="415" t="str">
        <f>IFERROR(AH762*INDEX('تعرفه ها'!A:Z,MATCH("عوارض برق به ازاء هر کیلووات",'تعرفه ها'!$C:$C,0),MATCH(F762,'تعرفه ها'!$2:$2,0)),"---")</f>
        <v>---</v>
      </c>
      <c r="AZ762" s="415" t="str">
        <f t="shared" si="272"/>
        <v>---</v>
      </c>
      <c r="BA762" s="415" t="str">
        <f>IFERROR(ROUND(((AX762+AY762+AZ762)*INDEX('تعرفه ها'!A:Z,MATCH("هزینه نگهداری و تعمیرات شبکه برق",'تعرفه ها'!$C:$C,0),MATCH(F762,'تعرفه ها'!$2:$2,0))/100),0),"---")</f>
        <v>---</v>
      </c>
      <c r="BB762" s="415">
        <f>IFERROR(IF(P762="دیماندی",ROUND(AJ762*INDEX('تعرفه ها'!A:Z,MATCH(BB$1,'تعرفه ها'!$C:$C,0),MATCH(F762,'تعرفه ها'!$2:$2,0))*J762/30,0),0),"---")</f>
        <v>0</v>
      </c>
      <c r="BC762" s="415"/>
      <c r="BD762" s="54" t="str">
        <f>IFERROR(IF(INDEX('اطلاعات دوره'!A:Z,MATCH(G762,'اطلاعات دوره'!C:C,0),MATCH("برق",'اطلاعات دوره'!$1:$1,0))="دارد",ROUND(AX762*INDEX('تعرفه ها'!A:Z,MATCH("پیک فصلی برق",'تعرفه ها'!$C:$C,0),MATCH(F762,'تعرفه ها'!$2:$2,0))/100,0),0),"---")</f>
        <v>---</v>
      </c>
      <c r="BE762" s="415" t="str">
        <f>IFERROR(ROUND(((AX762+AY762+AZ762+BA762+BB762+BC762+BD762)*INDEX('تعرفه ها'!A:Z,MATCH("مالیات برق",'تعرفه ها'!$C:$C,0),MATCH(F762,'تعرفه ها'!$2:$2,0))/100),0),"---")</f>
        <v>---</v>
      </c>
      <c r="BF762" s="415" t="str">
        <f t="shared" si="273"/>
        <v>---</v>
      </c>
      <c r="BG762" s="415" t="str">
        <f t="shared" si="277"/>
        <v>---</v>
      </c>
      <c r="BH762" s="415" t="str">
        <f t="shared" si="274"/>
        <v>---</v>
      </c>
      <c r="BI762" s="54" t="str">
        <f t="shared" si="275"/>
        <v>---</v>
      </c>
      <c r="BJ762" s="55" t="str">
        <f t="shared" si="276"/>
        <v>---</v>
      </c>
      <c r="BK762" s="262"/>
      <c r="BL762" s="183" t="str">
        <f>IFERROR(IF(INDEX(پرداخت!A:AZ,MATCH(A762&amp;" - "&amp;"برق",پرداخت!$B:$B,0),MATCH(G762,پرداخت!$1:$1,0))="نشده","نشده","شده"),"---")</f>
        <v>---</v>
      </c>
      <c r="BN762" s="257"/>
      <c r="BO762" s="257"/>
      <c r="BP762" s="257"/>
      <c r="BQ762" s="257"/>
      <c r="BR762" s="257"/>
      <c r="BS762" s="257"/>
      <c r="BT762" s="257"/>
      <c r="BU762" s="257"/>
      <c r="BV762" s="257"/>
      <c r="BW762" s="257"/>
      <c r="BX762" s="257"/>
      <c r="BY762" s="257"/>
      <c r="BZ762" s="257"/>
      <c r="CA762" s="257"/>
      <c r="CB762" s="257"/>
      <c r="CC762" s="257"/>
      <c r="CD762" s="257"/>
      <c r="CE762" s="257"/>
      <c r="CF762" s="257"/>
      <c r="CG762" s="257"/>
      <c r="CH762"/>
      <c r="CI762"/>
      <c r="CJ762"/>
      <c r="CK762"/>
    </row>
    <row r="763" spans="1:89" ht="33.75" hidden="1">
      <c r="A763" s="170"/>
      <c r="B763" s="47">
        <f>IFERROR(INDEX('اطلاعات انشعابات شرکتها'!A:BB,MATCH(A763,'اطلاعات انشعابات شرکتها'!A:A,0),MATCH(B$1,'اطلاعات انشعابات شرکتها'!$1:$1,0)),0)</f>
        <v>0</v>
      </c>
      <c r="C763" s="48">
        <f>IFERROR(INDEX('اطلاعات انشعابات شرکتها'!A:BB,MATCH(A763,'اطلاعات انشعابات شرکتها'!A:A,0),MATCH(C$1,'اطلاعات انشعابات شرکتها'!$1:$1,0)),0)</f>
        <v>0</v>
      </c>
      <c r="D763" s="45"/>
      <c r="E763" s="171"/>
      <c r="F763" s="170"/>
      <c r="G763" s="188" t="str">
        <f t="shared" si="255"/>
        <v>/</v>
      </c>
      <c r="H763" s="188">
        <f>IFERROR(INDEX('اطلاعات دوره'!A:Z,MATCH(G763,'اطلاعات دوره'!C:C,0),MATCH(H$1,'اطلاعات دوره'!$1:$1,0)),0)</f>
        <v>0</v>
      </c>
      <c r="I763" s="188">
        <f>IFERROR(INDEX('اطلاعات دوره'!A:Z,MATCH(G763,'اطلاعات دوره'!C:C,0),MATCH(I$1,'اطلاعات دوره'!$1:$1,0)),0)</f>
        <v>0</v>
      </c>
      <c r="J763" s="188">
        <f>IFERROR(INDEX('اطلاعات دوره'!A:Z,MATCH(G763,'اطلاعات دوره'!C:C,0),MATCH(J$1,'اطلاعات دوره'!$1:$1,0)),0)</f>
        <v>0</v>
      </c>
      <c r="K763" s="265"/>
      <c r="L763" s="188" t="str">
        <f>IFERROR(INDEX('اطلاعات دوره'!A:Z,MATCH(G763,'اطلاعات دوره'!C:C,0)-1,MATCH("عنوان",'اطلاعات دوره'!$1:$1,0)),"---")</f>
        <v>---</v>
      </c>
      <c r="M763" s="188" t="str">
        <f t="shared" si="256"/>
        <v>----</v>
      </c>
      <c r="N763" s="188" t="str">
        <f t="shared" si="257"/>
        <v>-/</v>
      </c>
      <c r="O763" s="265"/>
      <c r="P763" s="188">
        <f>IFERROR(INDEX('اطلاعات انشعابات شرکتها'!A:BB,MATCH(A763,'اطلاعات انشعابات شرکتها'!A:A,0),MATCH(P$1,'اطلاعات انشعابات شرکتها'!$1:$1,0)),0)</f>
        <v>0</v>
      </c>
      <c r="Q763" s="188">
        <f>IFERROR(INDEX('اطلاعات انشعابات شرکتها'!A:BB,MATCH(A763,'اطلاعات انشعابات شرکتها'!A:A,0),MATCH(Q$1,'اطلاعات انشعابات شرکتها'!$1:$1,0)),0)</f>
        <v>0</v>
      </c>
      <c r="R763" s="188">
        <f>IFERROR(INDEX('اطلاعات انشعابات شرکتها'!A:BB,MATCH(A763,'اطلاعات انشعابات شرکتها'!A:A,0),MATCH(R$1,'اطلاعات انشعابات شرکتها'!$1:$1,0)),0)</f>
        <v>0</v>
      </c>
      <c r="S763" s="265"/>
      <c r="T763" s="188">
        <f>IFERROR(INDEX('قرائت کنتور'!A:AZ,MATCH(A763&amp;"-"&amp;T$1,'قرائت کنتور'!B:B,0),MATCH(G763,'قرائت کنتور'!$1:$1,0)),0)</f>
        <v>0</v>
      </c>
      <c r="U763" s="188">
        <f>IFERROR(INDEX('قرائت کنتور'!A:AZ,MATCH(A763&amp;"-"&amp;U$1,'قرائت کنتور'!B:B,0),MATCH(L763,'قرائت کنتور'!$1:$1,0)),0)</f>
        <v>0</v>
      </c>
      <c r="V763" s="188">
        <f>IFERROR(INDEX('قرائت کنتور'!A:AZ,MATCH(A763&amp;"-"&amp;U$1,'قرائت کنتور'!B:B,0),MATCH(G763,'قرائت کنتور'!$1:$1,0)),0)</f>
        <v>0</v>
      </c>
      <c r="W763" s="188">
        <f>IFERROR(INDEX('قرائت کنتور'!A:AZ,MATCH(A763&amp;"-"&amp;W$1,'قرائت کنتور'!B:B,0),MATCH(L763,'قرائت کنتور'!$1:$1,0)),0)</f>
        <v>0</v>
      </c>
      <c r="X763" s="188">
        <f>IFERROR(INDEX('قرائت کنتور'!A:AZ,MATCH(A763&amp;"-"&amp;W$1,'قرائت کنتور'!B:B,0),MATCH(G763,'قرائت کنتور'!$1:$1,0)),0)</f>
        <v>0</v>
      </c>
      <c r="Y763" s="188">
        <f>IFERROR(INDEX('قرائت کنتور'!A:AZ,MATCH(A763&amp;"-"&amp;Y$1,'قرائت کنتور'!B:B,0),MATCH(L763,'قرائت کنتور'!$1:$1,0)),0)</f>
        <v>0</v>
      </c>
      <c r="Z763" s="188">
        <f>IFERROR(INDEX('قرائت کنتور'!A:AZ,MATCH(A763&amp;"-"&amp;Y$1,'قرائت کنتور'!B:B,0),MATCH(G763,'قرائت کنتور'!$1:$1,0)),0)</f>
        <v>0</v>
      </c>
      <c r="AA763" s="188">
        <f>IFERROR(INDEX('قرائت کنتور'!A:AZ,MATCH(A763&amp;"-"&amp;AA$1,'قرائت کنتور'!B:B,0),MATCH(L763,'قرائت کنتور'!$1:$1,0)),0)</f>
        <v>0</v>
      </c>
      <c r="AB763" s="188">
        <f>IFERROR(INDEX('قرائت کنتور'!A:AZ,MATCH(A763&amp;"-"&amp;AA$1,'قرائت کنتور'!B:B,0),MATCH(G763,'قرائت کنتور'!$1:$1,0)),0)</f>
        <v>0</v>
      </c>
      <c r="AC763" s="265"/>
      <c r="AD763" s="188">
        <f t="shared" si="258"/>
        <v>0</v>
      </c>
      <c r="AE763" s="188">
        <f t="shared" si="259"/>
        <v>0</v>
      </c>
      <c r="AF763" s="188">
        <f t="shared" si="260"/>
        <v>0</v>
      </c>
      <c r="AG763" s="188">
        <f t="shared" si="261"/>
        <v>0</v>
      </c>
      <c r="AH763" s="188">
        <f t="shared" si="262"/>
        <v>0</v>
      </c>
      <c r="AI763" s="188">
        <f t="shared" si="263"/>
        <v>0</v>
      </c>
      <c r="AJ763" s="188" t="str">
        <f t="shared" si="264"/>
        <v>0</v>
      </c>
      <c r="AK763" s="265"/>
      <c r="AL763" s="254" t="str">
        <f t="shared" si="265"/>
        <v>---</v>
      </c>
      <c r="AM763" s="254" t="str">
        <f t="shared" si="266"/>
        <v>---</v>
      </c>
      <c r="AN763" s="265"/>
      <c r="AO763" s="188" t="str">
        <f>IFERROR(INDEX('تعرفه ها'!A:Z,MATCH(P763&amp;"-"&amp;AO$1,'تعرفه ها'!C:C,0),MATCH(F763,'تعرفه ها'!$2:$2,0),1),"---")</f>
        <v>---</v>
      </c>
      <c r="AP763" s="188" t="str">
        <f>IFERROR(INDEX('تعرفه ها'!A:Z,MATCH(P763&amp;"-"&amp;AP$1,'تعرفه ها'!C:C,0),MATCH(F763,'تعرفه ها'!$2:$2,0),1),"---")</f>
        <v>---</v>
      </c>
      <c r="AQ763" s="188" t="str">
        <f>IFERROR(INDEX('تعرفه ها'!A:Z,MATCH(P763&amp;"-"&amp;AQ$1,'تعرفه ها'!C:C,0),MATCH(F763,'تعرفه ها'!$2:$2,0),1),"---")</f>
        <v>---</v>
      </c>
      <c r="AR763" s="188" t="str">
        <f>IFERROR(INDEX('تعرفه ها'!A:Z,MATCH(P763&amp;"-"&amp;AR$1,'تعرفه ها'!C:C,0),MATCH(F763,'تعرفه ها'!$2:$2,0),1),"---")</f>
        <v>---</v>
      </c>
      <c r="AS763" s="265"/>
      <c r="AT763" s="415" t="str">
        <f t="shared" si="267"/>
        <v>---</v>
      </c>
      <c r="AU763" s="415" t="str">
        <f t="shared" si="268"/>
        <v>---</v>
      </c>
      <c r="AV763" s="415" t="str">
        <f t="shared" si="269"/>
        <v>---</v>
      </c>
      <c r="AW763" s="415" t="str">
        <f t="shared" si="270"/>
        <v>---</v>
      </c>
      <c r="AX763" s="415" t="str">
        <f t="shared" si="271"/>
        <v>---</v>
      </c>
      <c r="AY763" s="415" t="str">
        <f>IFERROR(AH763*INDEX('تعرفه ها'!A:Z,MATCH("عوارض برق به ازاء هر کیلووات",'تعرفه ها'!$C:$C,0),MATCH(F763,'تعرفه ها'!$2:$2,0)),"---")</f>
        <v>---</v>
      </c>
      <c r="AZ763" s="415" t="str">
        <f t="shared" si="272"/>
        <v>---</v>
      </c>
      <c r="BA763" s="415" t="str">
        <f>IFERROR(ROUND(((AX763+AY763+AZ763)*INDEX('تعرفه ها'!A:Z,MATCH("هزینه نگهداری و تعمیرات شبکه برق",'تعرفه ها'!$C:$C,0),MATCH(F763,'تعرفه ها'!$2:$2,0))/100),0),"---")</f>
        <v>---</v>
      </c>
      <c r="BB763" s="415">
        <f>IFERROR(IF(P763="دیماندی",ROUND(AJ763*INDEX('تعرفه ها'!A:Z,MATCH(BB$1,'تعرفه ها'!$C:$C,0),MATCH(F763,'تعرفه ها'!$2:$2,0))*J763/30,0),0),"---")</f>
        <v>0</v>
      </c>
      <c r="BC763" s="415"/>
      <c r="BD763" s="54" t="str">
        <f>IFERROR(IF(INDEX('اطلاعات دوره'!A:Z,MATCH(G763,'اطلاعات دوره'!C:C,0),MATCH("برق",'اطلاعات دوره'!$1:$1,0))="دارد",ROUND(AX763*INDEX('تعرفه ها'!A:Z,MATCH("پیک فصلی برق",'تعرفه ها'!$C:$C,0),MATCH(F763,'تعرفه ها'!$2:$2,0))/100,0),0),"---")</f>
        <v>---</v>
      </c>
      <c r="BE763" s="415" t="str">
        <f>IFERROR(ROUND(((AX763+AY763+AZ763+BA763+BB763+BC763+BD763)*INDEX('تعرفه ها'!A:Z,MATCH("مالیات برق",'تعرفه ها'!$C:$C,0),MATCH(F763,'تعرفه ها'!$2:$2,0))/100),0),"---")</f>
        <v>---</v>
      </c>
      <c r="BF763" s="415" t="str">
        <f t="shared" si="273"/>
        <v>---</v>
      </c>
      <c r="BG763" s="415" t="str">
        <f t="shared" si="277"/>
        <v>---</v>
      </c>
      <c r="BH763" s="415" t="str">
        <f t="shared" si="274"/>
        <v>---</v>
      </c>
      <c r="BI763" s="54" t="str">
        <f t="shared" si="275"/>
        <v>---</v>
      </c>
      <c r="BJ763" s="55" t="str">
        <f t="shared" si="276"/>
        <v>---</v>
      </c>
      <c r="BK763" s="262"/>
      <c r="BL763" s="183" t="str">
        <f>IFERROR(IF(INDEX(پرداخت!A:AZ,MATCH(A763&amp;" - "&amp;"برق",پرداخت!$B:$B,0),MATCH(G763,پرداخت!$1:$1,0))="نشده","نشده","شده"),"---")</f>
        <v>---</v>
      </c>
      <c r="BN763" s="257"/>
      <c r="BO763" s="257"/>
      <c r="BP763" s="257"/>
      <c r="BQ763" s="257"/>
      <c r="BR763" s="257"/>
      <c r="BS763" s="257"/>
      <c r="BT763" s="257"/>
      <c r="BU763" s="257"/>
      <c r="BV763" s="257"/>
      <c r="BW763" s="257"/>
      <c r="BX763" s="257"/>
      <c r="BY763" s="257"/>
      <c r="BZ763" s="257"/>
      <c r="CA763" s="257"/>
      <c r="CB763" s="257"/>
      <c r="CC763" s="257"/>
      <c r="CD763" s="257"/>
      <c r="CE763" s="257"/>
      <c r="CF763" s="257"/>
      <c r="CG763" s="257"/>
      <c r="CH763"/>
      <c r="CI763"/>
      <c r="CJ763"/>
      <c r="CK763"/>
    </row>
    <row r="764" spans="1:89" ht="33.75" hidden="1">
      <c r="A764" s="170"/>
      <c r="B764" s="47">
        <f>IFERROR(INDEX('اطلاعات انشعابات شرکتها'!A:BB,MATCH(A764,'اطلاعات انشعابات شرکتها'!A:A,0),MATCH(B$1,'اطلاعات انشعابات شرکتها'!$1:$1,0)),0)</f>
        <v>0</v>
      </c>
      <c r="C764" s="48">
        <f>IFERROR(INDEX('اطلاعات انشعابات شرکتها'!A:BB,MATCH(A764,'اطلاعات انشعابات شرکتها'!A:A,0),MATCH(C$1,'اطلاعات انشعابات شرکتها'!$1:$1,0)),0)</f>
        <v>0</v>
      </c>
      <c r="D764" s="45"/>
      <c r="E764" s="171"/>
      <c r="F764" s="170"/>
      <c r="G764" s="188" t="str">
        <f t="shared" si="255"/>
        <v>/</v>
      </c>
      <c r="H764" s="188">
        <f>IFERROR(INDEX('اطلاعات دوره'!A:Z,MATCH(G764,'اطلاعات دوره'!C:C,0),MATCH(H$1,'اطلاعات دوره'!$1:$1,0)),0)</f>
        <v>0</v>
      </c>
      <c r="I764" s="188">
        <f>IFERROR(INDEX('اطلاعات دوره'!A:Z,MATCH(G764,'اطلاعات دوره'!C:C,0),MATCH(I$1,'اطلاعات دوره'!$1:$1,0)),0)</f>
        <v>0</v>
      </c>
      <c r="J764" s="188">
        <f>IFERROR(INDEX('اطلاعات دوره'!A:Z,MATCH(G764,'اطلاعات دوره'!C:C,0),MATCH(J$1,'اطلاعات دوره'!$1:$1,0)),0)</f>
        <v>0</v>
      </c>
      <c r="K764" s="265"/>
      <c r="L764" s="188" t="str">
        <f>IFERROR(INDEX('اطلاعات دوره'!A:Z,MATCH(G764,'اطلاعات دوره'!C:C,0)-1,MATCH("عنوان",'اطلاعات دوره'!$1:$1,0)),"---")</f>
        <v>---</v>
      </c>
      <c r="M764" s="188" t="str">
        <f t="shared" si="256"/>
        <v>----</v>
      </c>
      <c r="N764" s="188" t="str">
        <f t="shared" si="257"/>
        <v>-/</v>
      </c>
      <c r="O764" s="265"/>
      <c r="P764" s="188">
        <f>IFERROR(INDEX('اطلاعات انشعابات شرکتها'!A:BB,MATCH(A764,'اطلاعات انشعابات شرکتها'!A:A,0),MATCH(P$1,'اطلاعات انشعابات شرکتها'!$1:$1,0)),0)</f>
        <v>0</v>
      </c>
      <c r="Q764" s="188">
        <f>IFERROR(INDEX('اطلاعات انشعابات شرکتها'!A:BB,MATCH(A764,'اطلاعات انشعابات شرکتها'!A:A,0),MATCH(Q$1,'اطلاعات انشعابات شرکتها'!$1:$1,0)),0)</f>
        <v>0</v>
      </c>
      <c r="R764" s="188">
        <f>IFERROR(INDEX('اطلاعات انشعابات شرکتها'!A:BB,MATCH(A764,'اطلاعات انشعابات شرکتها'!A:A,0),MATCH(R$1,'اطلاعات انشعابات شرکتها'!$1:$1,0)),0)</f>
        <v>0</v>
      </c>
      <c r="S764" s="265"/>
      <c r="T764" s="188">
        <f>IFERROR(INDEX('قرائت کنتور'!A:AZ,MATCH(A764&amp;"-"&amp;T$1,'قرائت کنتور'!B:B,0),MATCH(G764,'قرائت کنتور'!$1:$1,0)),0)</f>
        <v>0</v>
      </c>
      <c r="U764" s="188">
        <f>IFERROR(INDEX('قرائت کنتور'!A:AZ,MATCH(A764&amp;"-"&amp;U$1,'قرائت کنتور'!B:B,0),MATCH(L764,'قرائت کنتور'!$1:$1,0)),0)</f>
        <v>0</v>
      </c>
      <c r="V764" s="188">
        <f>IFERROR(INDEX('قرائت کنتور'!A:AZ,MATCH(A764&amp;"-"&amp;U$1,'قرائت کنتور'!B:B,0),MATCH(G764,'قرائت کنتور'!$1:$1,0)),0)</f>
        <v>0</v>
      </c>
      <c r="W764" s="188">
        <f>IFERROR(INDEX('قرائت کنتور'!A:AZ,MATCH(A764&amp;"-"&amp;W$1,'قرائت کنتور'!B:B,0),MATCH(L764,'قرائت کنتور'!$1:$1,0)),0)</f>
        <v>0</v>
      </c>
      <c r="X764" s="188">
        <f>IFERROR(INDEX('قرائت کنتور'!A:AZ,MATCH(A764&amp;"-"&amp;W$1,'قرائت کنتور'!B:B,0),MATCH(G764,'قرائت کنتور'!$1:$1,0)),0)</f>
        <v>0</v>
      </c>
      <c r="Y764" s="188">
        <f>IFERROR(INDEX('قرائت کنتور'!A:AZ,MATCH(A764&amp;"-"&amp;Y$1,'قرائت کنتور'!B:B,0),MATCH(L764,'قرائت کنتور'!$1:$1,0)),0)</f>
        <v>0</v>
      </c>
      <c r="Z764" s="188">
        <f>IFERROR(INDEX('قرائت کنتور'!A:AZ,MATCH(A764&amp;"-"&amp;Y$1,'قرائت کنتور'!B:B,0),MATCH(G764,'قرائت کنتور'!$1:$1,0)),0)</f>
        <v>0</v>
      </c>
      <c r="AA764" s="188">
        <f>IFERROR(INDEX('قرائت کنتور'!A:AZ,MATCH(A764&amp;"-"&amp;AA$1,'قرائت کنتور'!B:B,0),MATCH(L764,'قرائت کنتور'!$1:$1,0)),0)</f>
        <v>0</v>
      </c>
      <c r="AB764" s="188">
        <f>IFERROR(INDEX('قرائت کنتور'!A:AZ,MATCH(A764&amp;"-"&amp;AA$1,'قرائت کنتور'!B:B,0),MATCH(G764,'قرائت کنتور'!$1:$1,0)),0)</f>
        <v>0</v>
      </c>
      <c r="AC764" s="265"/>
      <c r="AD764" s="188">
        <f t="shared" si="258"/>
        <v>0</v>
      </c>
      <c r="AE764" s="188">
        <f t="shared" si="259"/>
        <v>0</v>
      </c>
      <c r="AF764" s="188">
        <f t="shared" si="260"/>
        <v>0</v>
      </c>
      <c r="AG764" s="188">
        <f t="shared" si="261"/>
        <v>0</v>
      </c>
      <c r="AH764" s="188">
        <f t="shared" si="262"/>
        <v>0</v>
      </c>
      <c r="AI764" s="188">
        <f t="shared" si="263"/>
        <v>0</v>
      </c>
      <c r="AJ764" s="188" t="str">
        <f t="shared" si="264"/>
        <v>0</v>
      </c>
      <c r="AK764" s="265"/>
      <c r="AL764" s="254" t="str">
        <f t="shared" si="265"/>
        <v>---</v>
      </c>
      <c r="AM764" s="254" t="str">
        <f t="shared" si="266"/>
        <v>---</v>
      </c>
      <c r="AN764" s="265"/>
      <c r="AO764" s="188" t="str">
        <f>IFERROR(INDEX('تعرفه ها'!A:Z,MATCH(P764&amp;"-"&amp;AO$1,'تعرفه ها'!C:C,0),MATCH(F764,'تعرفه ها'!$2:$2,0),1),"---")</f>
        <v>---</v>
      </c>
      <c r="AP764" s="188" t="str">
        <f>IFERROR(INDEX('تعرفه ها'!A:Z,MATCH(P764&amp;"-"&amp;AP$1,'تعرفه ها'!C:C,0),MATCH(F764,'تعرفه ها'!$2:$2,0),1),"---")</f>
        <v>---</v>
      </c>
      <c r="AQ764" s="188" t="str">
        <f>IFERROR(INDEX('تعرفه ها'!A:Z,MATCH(P764&amp;"-"&amp;AQ$1,'تعرفه ها'!C:C,0),MATCH(F764,'تعرفه ها'!$2:$2,0),1),"---")</f>
        <v>---</v>
      </c>
      <c r="AR764" s="188" t="str">
        <f>IFERROR(INDEX('تعرفه ها'!A:Z,MATCH(P764&amp;"-"&amp;AR$1,'تعرفه ها'!C:C,0),MATCH(F764,'تعرفه ها'!$2:$2,0),1),"---")</f>
        <v>---</v>
      </c>
      <c r="AS764" s="265"/>
      <c r="AT764" s="415" t="str">
        <f t="shared" si="267"/>
        <v>---</v>
      </c>
      <c r="AU764" s="415" t="str">
        <f t="shared" si="268"/>
        <v>---</v>
      </c>
      <c r="AV764" s="415" t="str">
        <f t="shared" si="269"/>
        <v>---</v>
      </c>
      <c r="AW764" s="415" t="str">
        <f t="shared" si="270"/>
        <v>---</v>
      </c>
      <c r="AX764" s="415" t="str">
        <f t="shared" si="271"/>
        <v>---</v>
      </c>
      <c r="AY764" s="415" t="str">
        <f>IFERROR(AH764*INDEX('تعرفه ها'!A:Z,MATCH("عوارض برق به ازاء هر کیلووات",'تعرفه ها'!$C:$C,0),MATCH(F764,'تعرفه ها'!$2:$2,0)),"---")</f>
        <v>---</v>
      </c>
      <c r="AZ764" s="415" t="str">
        <f t="shared" si="272"/>
        <v>---</v>
      </c>
      <c r="BA764" s="415" t="str">
        <f>IFERROR(ROUND(((AX764+AY764+AZ764)*INDEX('تعرفه ها'!A:Z,MATCH("هزینه نگهداری و تعمیرات شبکه برق",'تعرفه ها'!$C:$C,0),MATCH(F764,'تعرفه ها'!$2:$2,0))/100),0),"---")</f>
        <v>---</v>
      </c>
      <c r="BB764" s="415">
        <f>IFERROR(IF(P764="دیماندی",ROUND(AJ764*INDEX('تعرفه ها'!A:Z,MATCH(BB$1,'تعرفه ها'!$C:$C,0),MATCH(F764,'تعرفه ها'!$2:$2,0))*J764/30,0),0),"---")</f>
        <v>0</v>
      </c>
      <c r="BC764" s="415"/>
      <c r="BD764" s="54" t="str">
        <f>IFERROR(IF(INDEX('اطلاعات دوره'!A:Z,MATCH(G764,'اطلاعات دوره'!C:C,0),MATCH("برق",'اطلاعات دوره'!$1:$1,0))="دارد",ROUND(AX764*INDEX('تعرفه ها'!A:Z,MATCH("پیک فصلی برق",'تعرفه ها'!$C:$C,0),MATCH(F764,'تعرفه ها'!$2:$2,0))/100,0),0),"---")</f>
        <v>---</v>
      </c>
      <c r="BE764" s="415" t="str">
        <f>IFERROR(ROUND(((AX764+AY764+AZ764+BA764+BB764+BC764+BD764)*INDEX('تعرفه ها'!A:Z,MATCH("مالیات برق",'تعرفه ها'!$C:$C,0),MATCH(F764,'تعرفه ها'!$2:$2,0))/100),0),"---")</f>
        <v>---</v>
      </c>
      <c r="BF764" s="415" t="str">
        <f t="shared" si="273"/>
        <v>---</v>
      </c>
      <c r="BG764" s="415" t="str">
        <f t="shared" si="277"/>
        <v>---</v>
      </c>
      <c r="BH764" s="415" t="str">
        <f t="shared" si="274"/>
        <v>---</v>
      </c>
      <c r="BI764" s="54" t="str">
        <f t="shared" si="275"/>
        <v>---</v>
      </c>
      <c r="BJ764" s="55" t="str">
        <f t="shared" si="276"/>
        <v>---</v>
      </c>
      <c r="BK764" s="262"/>
      <c r="BL764" s="183" t="str">
        <f>IFERROR(IF(INDEX(پرداخت!A:AZ,MATCH(A764&amp;" - "&amp;"برق",پرداخت!$B:$B,0),MATCH(G764,پرداخت!$1:$1,0))="نشده","نشده","شده"),"---")</f>
        <v>---</v>
      </c>
      <c r="BN764" s="257"/>
      <c r="BO764" s="257"/>
      <c r="BP764" s="257"/>
      <c r="BQ764" s="257"/>
      <c r="BR764" s="257"/>
      <c r="BS764" s="257"/>
      <c r="BT764" s="257"/>
      <c r="BU764" s="257"/>
      <c r="BV764" s="257"/>
      <c r="BW764" s="257"/>
      <c r="BX764" s="257"/>
      <c r="BY764" s="257"/>
      <c r="BZ764" s="257"/>
      <c r="CA764" s="257"/>
      <c r="CB764" s="257"/>
      <c r="CC764" s="257"/>
      <c r="CD764" s="257"/>
      <c r="CE764" s="257"/>
      <c r="CF764" s="257"/>
      <c r="CG764" s="257"/>
      <c r="CH764"/>
      <c r="CI764"/>
      <c r="CJ764"/>
      <c r="CK764"/>
    </row>
    <row r="765" spans="1:89" ht="33.75" hidden="1">
      <c r="A765" s="170"/>
      <c r="B765" s="47">
        <f>IFERROR(INDEX('اطلاعات انشعابات شرکتها'!A:BB,MATCH(A765,'اطلاعات انشعابات شرکتها'!A:A,0),MATCH(B$1,'اطلاعات انشعابات شرکتها'!$1:$1,0)),0)</f>
        <v>0</v>
      </c>
      <c r="C765" s="48">
        <f>IFERROR(INDEX('اطلاعات انشعابات شرکتها'!A:BB,MATCH(A765,'اطلاعات انشعابات شرکتها'!A:A,0),MATCH(C$1,'اطلاعات انشعابات شرکتها'!$1:$1,0)),0)</f>
        <v>0</v>
      </c>
      <c r="D765" s="45"/>
      <c r="E765" s="171"/>
      <c r="F765" s="170"/>
      <c r="G765" s="188" t="str">
        <f t="shared" si="255"/>
        <v>/</v>
      </c>
      <c r="H765" s="188">
        <f>IFERROR(INDEX('اطلاعات دوره'!A:Z,MATCH(G765,'اطلاعات دوره'!C:C,0),MATCH(H$1,'اطلاعات دوره'!$1:$1,0)),0)</f>
        <v>0</v>
      </c>
      <c r="I765" s="188">
        <f>IFERROR(INDEX('اطلاعات دوره'!A:Z,MATCH(G765,'اطلاعات دوره'!C:C,0),MATCH(I$1,'اطلاعات دوره'!$1:$1,0)),0)</f>
        <v>0</v>
      </c>
      <c r="J765" s="188">
        <f>IFERROR(INDEX('اطلاعات دوره'!A:Z,MATCH(G765,'اطلاعات دوره'!C:C,0),MATCH(J$1,'اطلاعات دوره'!$1:$1,0)),0)</f>
        <v>0</v>
      </c>
      <c r="K765" s="265"/>
      <c r="L765" s="188" t="str">
        <f>IFERROR(INDEX('اطلاعات دوره'!A:Z,MATCH(G765,'اطلاعات دوره'!C:C,0)-1,MATCH("عنوان",'اطلاعات دوره'!$1:$1,0)),"---")</f>
        <v>---</v>
      </c>
      <c r="M765" s="188" t="str">
        <f t="shared" si="256"/>
        <v>----</v>
      </c>
      <c r="N765" s="188" t="str">
        <f t="shared" si="257"/>
        <v>-/</v>
      </c>
      <c r="O765" s="265"/>
      <c r="P765" s="188">
        <f>IFERROR(INDEX('اطلاعات انشعابات شرکتها'!A:BB,MATCH(A765,'اطلاعات انشعابات شرکتها'!A:A,0),MATCH(P$1,'اطلاعات انشعابات شرکتها'!$1:$1,0)),0)</f>
        <v>0</v>
      </c>
      <c r="Q765" s="188">
        <f>IFERROR(INDEX('اطلاعات انشعابات شرکتها'!A:BB,MATCH(A765,'اطلاعات انشعابات شرکتها'!A:A,0),MATCH(Q$1,'اطلاعات انشعابات شرکتها'!$1:$1,0)),0)</f>
        <v>0</v>
      </c>
      <c r="R765" s="188">
        <f>IFERROR(INDEX('اطلاعات انشعابات شرکتها'!A:BB,MATCH(A765,'اطلاعات انشعابات شرکتها'!A:A,0),MATCH(R$1,'اطلاعات انشعابات شرکتها'!$1:$1,0)),0)</f>
        <v>0</v>
      </c>
      <c r="S765" s="265"/>
      <c r="T765" s="188">
        <f>IFERROR(INDEX('قرائت کنتور'!A:AZ,MATCH(A765&amp;"-"&amp;T$1,'قرائت کنتور'!B:B,0),MATCH(G765,'قرائت کنتور'!$1:$1,0)),0)</f>
        <v>0</v>
      </c>
      <c r="U765" s="188">
        <f>IFERROR(INDEX('قرائت کنتور'!A:AZ,MATCH(A765&amp;"-"&amp;U$1,'قرائت کنتور'!B:B,0),MATCH(L765,'قرائت کنتور'!$1:$1,0)),0)</f>
        <v>0</v>
      </c>
      <c r="V765" s="188">
        <f>IFERROR(INDEX('قرائت کنتور'!A:AZ,MATCH(A765&amp;"-"&amp;U$1,'قرائت کنتور'!B:B,0),MATCH(G765,'قرائت کنتور'!$1:$1,0)),0)</f>
        <v>0</v>
      </c>
      <c r="W765" s="188">
        <f>IFERROR(INDEX('قرائت کنتور'!A:AZ,MATCH(A765&amp;"-"&amp;W$1,'قرائت کنتور'!B:B,0),MATCH(L765,'قرائت کنتور'!$1:$1,0)),0)</f>
        <v>0</v>
      </c>
      <c r="X765" s="188">
        <f>IFERROR(INDEX('قرائت کنتور'!A:AZ,MATCH(A765&amp;"-"&amp;W$1,'قرائت کنتور'!B:B,0),MATCH(G765,'قرائت کنتور'!$1:$1,0)),0)</f>
        <v>0</v>
      </c>
      <c r="Y765" s="188">
        <f>IFERROR(INDEX('قرائت کنتور'!A:AZ,MATCH(A765&amp;"-"&amp;Y$1,'قرائت کنتور'!B:B,0),MATCH(L765,'قرائت کنتور'!$1:$1,0)),0)</f>
        <v>0</v>
      </c>
      <c r="Z765" s="188">
        <f>IFERROR(INDEX('قرائت کنتور'!A:AZ,MATCH(A765&amp;"-"&amp;Y$1,'قرائت کنتور'!B:B,0),MATCH(G765,'قرائت کنتور'!$1:$1,0)),0)</f>
        <v>0</v>
      </c>
      <c r="AA765" s="188">
        <f>IFERROR(INDEX('قرائت کنتور'!A:AZ,MATCH(A765&amp;"-"&amp;AA$1,'قرائت کنتور'!B:B,0),MATCH(L765,'قرائت کنتور'!$1:$1,0)),0)</f>
        <v>0</v>
      </c>
      <c r="AB765" s="188">
        <f>IFERROR(INDEX('قرائت کنتور'!A:AZ,MATCH(A765&amp;"-"&amp;AA$1,'قرائت کنتور'!B:B,0),MATCH(G765,'قرائت کنتور'!$1:$1,0)),0)</f>
        <v>0</v>
      </c>
      <c r="AC765" s="265"/>
      <c r="AD765" s="188">
        <f t="shared" si="258"/>
        <v>0</v>
      </c>
      <c r="AE765" s="188">
        <f t="shared" si="259"/>
        <v>0</v>
      </c>
      <c r="AF765" s="188">
        <f t="shared" si="260"/>
        <v>0</v>
      </c>
      <c r="AG765" s="188">
        <f t="shared" si="261"/>
        <v>0</v>
      </c>
      <c r="AH765" s="188">
        <f t="shared" si="262"/>
        <v>0</v>
      </c>
      <c r="AI765" s="188">
        <f t="shared" si="263"/>
        <v>0</v>
      </c>
      <c r="AJ765" s="188" t="str">
        <f t="shared" si="264"/>
        <v>0</v>
      </c>
      <c r="AK765" s="265"/>
      <c r="AL765" s="254" t="str">
        <f t="shared" si="265"/>
        <v>---</v>
      </c>
      <c r="AM765" s="254" t="str">
        <f t="shared" si="266"/>
        <v>---</v>
      </c>
      <c r="AN765" s="265"/>
      <c r="AO765" s="188" t="str">
        <f>IFERROR(INDEX('تعرفه ها'!A:Z,MATCH(P765&amp;"-"&amp;AO$1,'تعرفه ها'!C:C,0),MATCH(F765,'تعرفه ها'!$2:$2,0),1),"---")</f>
        <v>---</v>
      </c>
      <c r="AP765" s="188" t="str">
        <f>IFERROR(INDEX('تعرفه ها'!A:Z,MATCH(P765&amp;"-"&amp;AP$1,'تعرفه ها'!C:C,0),MATCH(F765,'تعرفه ها'!$2:$2,0),1),"---")</f>
        <v>---</v>
      </c>
      <c r="AQ765" s="188" t="str">
        <f>IFERROR(INDEX('تعرفه ها'!A:Z,MATCH(P765&amp;"-"&amp;AQ$1,'تعرفه ها'!C:C,0),MATCH(F765,'تعرفه ها'!$2:$2,0),1),"---")</f>
        <v>---</v>
      </c>
      <c r="AR765" s="188" t="str">
        <f>IFERROR(INDEX('تعرفه ها'!A:Z,MATCH(P765&amp;"-"&amp;AR$1,'تعرفه ها'!C:C,0),MATCH(F765,'تعرفه ها'!$2:$2,0),1),"---")</f>
        <v>---</v>
      </c>
      <c r="AS765" s="265"/>
      <c r="AT765" s="415" t="str">
        <f t="shared" si="267"/>
        <v>---</v>
      </c>
      <c r="AU765" s="415" t="str">
        <f t="shared" si="268"/>
        <v>---</v>
      </c>
      <c r="AV765" s="415" t="str">
        <f t="shared" si="269"/>
        <v>---</v>
      </c>
      <c r="AW765" s="415" t="str">
        <f t="shared" si="270"/>
        <v>---</v>
      </c>
      <c r="AX765" s="415" t="str">
        <f t="shared" si="271"/>
        <v>---</v>
      </c>
      <c r="AY765" s="415" t="str">
        <f>IFERROR(AH765*INDEX('تعرفه ها'!A:Z,MATCH("عوارض برق به ازاء هر کیلووات",'تعرفه ها'!$C:$C,0),MATCH(F765,'تعرفه ها'!$2:$2,0)),"---")</f>
        <v>---</v>
      </c>
      <c r="AZ765" s="415" t="str">
        <f t="shared" si="272"/>
        <v>---</v>
      </c>
      <c r="BA765" s="415" t="str">
        <f>IFERROR(ROUND(((AX765+AY765+AZ765)*INDEX('تعرفه ها'!A:Z,MATCH("هزینه نگهداری و تعمیرات شبکه برق",'تعرفه ها'!$C:$C,0),MATCH(F765,'تعرفه ها'!$2:$2,0))/100),0),"---")</f>
        <v>---</v>
      </c>
      <c r="BB765" s="415">
        <f>IFERROR(IF(P765="دیماندی",ROUND(AJ765*INDEX('تعرفه ها'!A:Z,MATCH(BB$1,'تعرفه ها'!$C:$C,0),MATCH(F765,'تعرفه ها'!$2:$2,0))*J765/30,0),0),"---")</f>
        <v>0</v>
      </c>
      <c r="BC765" s="415"/>
      <c r="BD765" s="54" t="str">
        <f>IFERROR(IF(INDEX('اطلاعات دوره'!A:Z,MATCH(G765,'اطلاعات دوره'!C:C,0),MATCH("برق",'اطلاعات دوره'!$1:$1,0))="دارد",ROUND(AX765*INDEX('تعرفه ها'!A:Z,MATCH("پیک فصلی برق",'تعرفه ها'!$C:$C,0),MATCH(F765,'تعرفه ها'!$2:$2,0))/100,0),0),"---")</f>
        <v>---</v>
      </c>
      <c r="BE765" s="415" t="str">
        <f>IFERROR(ROUND(((AX765+AY765+AZ765+BA765+BB765+BC765+BD765)*INDEX('تعرفه ها'!A:Z,MATCH("مالیات برق",'تعرفه ها'!$C:$C,0),MATCH(F765,'تعرفه ها'!$2:$2,0))/100),0),"---")</f>
        <v>---</v>
      </c>
      <c r="BF765" s="415" t="str">
        <f t="shared" si="273"/>
        <v>---</v>
      </c>
      <c r="BG765" s="415" t="str">
        <f t="shared" si="277"/>
        <v>---</v>
      </c>
      <c r="BH765" s="415" t="str">
        <f t="shared" si="274"/>
        <v>---</v>
      </c>
      <c r="BI765" s="54" t="str">
        <f t="shared" si="275"/>
        <v>---</v>
      </c>
      <c r="BJ765" s="55" t="str">
        <f t="shared" si="276"/>
        <v>---</v>
      </c>
      <c r="BK765" s="262"/>
      <c r="BL765" s="183" t="str">
        <f>IFERROR(IF(INDEX(پرداخت!A:AZ,MATCH(A765&amp;" - "&amp;"برق",پرداخت!$B:$B,0),MATCH(G765,پرداخت!$1:$1,0))="نشده","نشده","شده"),"---")</f>
        <v>---</v>
      </c>
    </row>
    <row r="766" spans="1:89" ht="33.75" hidden="1">
      <c r="A766" s="170"/>
      <c r="B766" s="47">
        <f>IFERROR(INDEX('اطلاعات انشعابات شرکتها'!A:BB,MATCH(A766,'اطلاعات انشعابات شرکتها'!A:A,0),MATCH(B$1,'اطلاعات انشعابات شرکتها'!$1:$1,0)),0)</f>
        <v>0</v>
      </c>
      <c r="C766" s="48">
        <f>IFERROR(INDEX('اطلاعات انشعابات شرکتها'!A:BB,MATCH(A766,'اطلاعات انشعابات شرکتها'!A:A,0),MATCH(C$1,'اطلاعات انشعابات شرکتها'!$1:$1,0)),0)</f>
        <v>0</v>
      </c>
      <c r="D766" s="45"/>
      <c r="E766" s="171"/>
      <c r="F766" s="170"/>
      <c r="G766" s="188" t="str">
        <f t="shared" si="255"/>
        <v>/</v>
      </c>
      <c r="H766" s="188">
        <f>IFERROR(INDEX('اطلاعات دوره'!A:Z,MATCH(G766,'اطلاعات دوره'!C:C,0),MATCH(H$1,'اطلاعات دوره'!$1:$1,0)),0)</f>
        <v>0</v>
      </c>
      <c r="I766" s="188">
        <f>IFERROR(INDEX('اطلاعات دوره'!A:Z,MATCH(G766,'اطلاعات دوره'!C:C,0),MATCH(I$1,'اطلاعات دوره'!$1:$1,0)),0)</f>
        <v>0</v>
      </c>
      <c r="J766" s="188">
        <f>IFERROR(INDEX('اطلاعات دوره'!A:Z,MATCH(G766,'اطلاعات دوره'!C:C,0),MATCH(J$1,'اطلاعات دوره'!$1:$1,0)),0)</f>
        <v>0</v>
      </c>
      <c r="K766" s="265"/>
      <c r="L766" s="188" t="str">
        <f>IFERROR(INDEX('اطلاعات دوره'!A:Z,MATCH(G766,'اطلاعات دوره'!C:C,0)-1,MATCH("عنوان",'اطلاعات دوره'!$1:$1,0)),"---")</f>
        <v>---</v>
      </c>
      <c r="M766" s="188" t="str">
        <f t="shared" si="256"/>
        <v>----</v>
      </c>
      <c r="N766" s="188" t="str">
        <f t="shared" si="257"/>
        <v>-/</v>
      </c>
      <c r="O766" s="265"/>
      <c r="P766" s="188">
        <f>IFERROR(INDEX('اطلاعات انشعابات شرکتها'!A:BB,MATCH(A766,'اطلاعات انشعابات شرکتها'!A:A,0),MATCH(P$1,'اطلاعات انشعابات شرکتها'!$1:$1,0)),0)</f>
        <v>0</v>
      </c>
      <c r="Q766" s="188">
        <f>IFERROR(INDEX('اطلاعات انشعابات شرکتها'!A:BB,MATCH(A766,'اطلاعات انشعابات شرکتها'!A:A,0),MATCH(Q$1,'اطلاعات انشعابات شرکتها'!$1:$1,0)),0)</f>
        <v>0</v>
      </c>
      <c r="R766" s="188">
        <f>IFERROR(INDEX('اطلاعات انشعابات شرکتها'!A:BB,MATCH(A766,'اطلاعات انشعابات شرکتها'!A:A,0),MATCH(R$1,'اطلاعات انشعابات شرکتها'!$1:$1,0)),0)</f>
        <v>0</v>
      </c>
      <c r="S766" s="265"/>
      <c r="T766" s="188">
        <f>IFERROR(INDEX('قرائت کنتور'!A:AZ,MATCH(A766&amp;"-"&amp;T$1,'قرائت کنتور'!B:B,0),MATCH(G766,'قرائت کنتور'!$1:$1,0)),0)</f>
        <v>0</v>
      </c>
      <c r="U766" s="188">
        <f>IFERROR(INDEX('قرائت کنتور'!A:AZ,MATCH(A766&amp;"-"&amp;U$1,'قرائت کنتور'!B:B,0),MATCH(L766,'قرائت کنتور'!$1:$1,0)),0)</f>
        <v>0</v>
      </c>
      <c r="V766" s="188">
        <f>IFERROR(INDEX('قرائت کنتور'!A:AZ,MATCH(A766&amp;"-"&amp;U$1,'قرائت کنتور'!B:B,0),MATCH(G766,'قرائت کنتور'!$1:$1,0)),0)</f>
        <v>0</v>
      </c>
      <c r="W766" s="188">
        <f>IFERROR(INDEX('قرائت کنتور'!A:AZ,MATCH(A766&amp;"-"&amp;W$1,'قرائت کنتور'!B:B,0),MATCH(L766,'قرائت کنتور'!$1:$1,0)),0)</f>
        <v>0</v>
      </c>
      <c r="X766" s="188">
        <f>IFERROR(INDEX('قرائت کنتور'!A:AZ,MATCH(A766&amp;"-"&amp;W$1,'قرائت کنتور'!B:B,0),MATCH(G766,'قرائت کنتور'!$1:$1,0)),0)</f>
        <v>0</v>
      </c>
      <c r="Y766" s="188">
        <f>IFERROR(INDEX('قرائت کنتور'!A:AZ,MATCH(A766&amp;"-"&amp;Y$1,'قرائت کنتور'!B:B,0),MATCH(L766,'قرائت کنتور'!$1:$1,0)),0)</f>
        <v>0</v>
      </c>
      <c r="Z766" s="188">
        <f>IFERROR(INDEX('قرائت کنتور'!A:AZ,MATCH(A766&amp;"-"&amp;Y$1,'قرائت کنتور'!B:B,0),MATCH(G766,'قرائت کنتور'!$1:$1,0)),0)</f>
        <v>0</v>
      </c>
      <c r="AA766" s="188">
        <f>IFERROR(INDEX('قرائت کنتور'!A:AZ,MATCH(A766&amp;"-"&amp;AA$1,'قرائت کنتور'!B:B,0),MATCH(L766,'قرائت کنتور'!$1:$1,0)),0)</f>
        <v>0</v>
      </c>
      <c r="AB766" s="188">
        <f>IFERROR(INDEX('قرائت کنتور'!A:AZ,MATCH(A766&amp;"-"&amp;AA$1,'قرائت کنتور'!B:B,0),MATCH(G766,'قرائت کنتور'!$1:$1,0)),0)</f>
        <v>0</v>
      </c>
      <c r="AC766" s="265"/>
      <c r="AD766" s="188">
        <f t="shared" si="258"/>
        <v>0</v>
      </c>
      <c r="AE766" s="188">
        <f t="shared" si="259"/>
        <v>0</v>
      </c>
      <c r="AF766" s="188">
        <f t="shared" si="260"/>
        <v>0</v>
      </c>
      <c r="AG766" s="188">
        <f t="shared" si="261"/>
        <v>0</v>
      </c>
      <c r="AH766" s="188">
        <f t="shared" si="262"/>
        <v>0</v>
      </c>
      <c r="AI766" s="188">
        <f t="shared" si="263"/>
        <v>0</v>
      </c>
      <c r="AJ766" s="188" t="str">
        <f t="shared" si="264"/>
        <v>0</v>
      </c>
      <c r="AK766" s="265"/>
      <c r="AL766" s="254" t="str">
        <f t="shared" si="265"/>
        <v>---</v>
      </c>
      <c r="AM766" s="254" t="str">
        <f t="shared" si="266"/>
        <v>---</v>
      </c>
      <c r="AN766" s="265"/>
      <c r="AO766" s="188" t="str">
        <f>IFERROR(INDEX('تعرفه ها'!A:Z,MATCH(P766&amp;"-"&amp;AO$1,'تعرفه ها'!C:C,0),MATCH(F766,'تعرفه ها'!$2:$2,0),1),"---")</f>
        <v>---</v>
      </c>
      <c r="AP766" s="188" t="str">
        <f>IFERROR(INDEX('تعرفه ها'!A:Z,MATCH(P766&amp;"-"&amp;AP$1,'تعرفه ها'!C:C,0),MATCH(F766,'تعرفه ها'!$2:$2,0),1),"---")</f>
        <v>---</v>
      </c>
      <c r="AQ766" s="188" t="str">
        <f>IFERROR(INDEX('تعرفه ها'!A:Z,MATCH(P766&amp;"-"&amp;AQ$1,'تعرفه ها'!C:C,0),MATCH(F766,'تعرفه ها'!$2:$2,0),1),"---")</f>
        <v>---</v>
      </c>
      <c r="AR766" s="188" t="str">
        <f>IFERROR(INDEX('تعرفه ها'!A:Z,MATCH(P766&amp;"-"&amp;AR$1,'تعرفه ها'!C:C,0),MATCH(F766,'تعرفه ها'!$2:$2,0),1),"---")</f>
        <v>---</v>
      </c>
      <c r="AS766" s="265"/>
      <c r="AT766" s="415" t="str">
        <f t="shared" si="267"/>
        <v>---</v>
      </c>
      <c r="AU766" s="415" t="str">
        <f t="shared" si="268"/>
        <v>---</v>
      </c>
      <c r="AV766" s="415" t="str">
        <f t="shared" si="269"/>
        <v>---</v>
      </c>
      <c r="AW766" s="415" t="str">
        <f t="shared" si="270"/>
        <v>---</v>
      </c>
      <c r="AX766" s="415" t="str">
        <f t="shared" si="271"/>
        <v>---</v>
      </c>
      <c r="AY766" s="415" t="str">
        <f>IFERROR(AH766*INDEX('تعرفه ها'!A:Z,MATCH("عوارض برق به ازاء هر کیلووات",'تعرفه ها'!$C:$C,0),MATCH(F766,'تعرفه ها'!$2:$2,0)),"---")</f>
        <v>---</v>
      </c>
      <c r="AZ766" s="415" t="str">
        <f t="shared" si="272"/>
        <v>---</v>
      </c>
      <c r="BA766" s="415" t="str">
        <f>IFERROR(ROUND(((AX766+AY766+AZ766)*INDEX('تعرفه ها'!A:Z,MATCH("هزینه نگهداری و تعمیرات شبکه برق",'تعرفه ها'!$C:$C,0),MATCH(F766,'تعرفه ها'!$2:$2,0))/100),0),"---")</f>
        <v>---</v>
      </c>
      <c r="BB766" s="415">
        <f>IFERROR(IF(P766="دیماندی",ROUND(AJ766*INDEX('تعرفه ها'!A:Z,MATCH(BB$1,'تعرفه ها'!$C:$C,0),MATCH(F766,'تعرفه ها'!$2:$2,0))*J766/30,0),0),"---")</f>
        <v>0</v>
      </c>
      <c r="BC766" s="415"/>
      <c r="BD766" s="54" t="str">
        <f>IFERROR(IF(INDEX('اطلاعات دوره'!A:Z,MATCH(G766,'اطلاعات دوره'!C:C,0),MATCH("برق",'اطلاعات دوره'!$1:$1,0))="دارد",ROUND(AX766*INDEX('تعرفه ها'!A:Z,MATCH("پیک فصلی برق",'تعرفه ها'!$C:$C,0),MATCH(F766,'تعرفه ها'!$2:$2,0))/100,0),0),"---")</f>
        <v>---</v>
      </c>
      <c r="BE766" s="415" t="str">
        <f>IFERROR(ROUND(((AX766+AY766+AZ766+BA766+BB766+BC766+BD766)*INDEX('تعرفه ها'!A:Z,MATCH("مالیات برق",'تعرفه ها'!$C:$C,0),MATCH(F766,'تعرفه ها'!$2:$2,0))/100),0),"---")</f>
        <v>---</v>
      </c>
      <c r="BF766" s="415" t="str">
        <f t="shared" si="273"/>
        <v>---</v>
      </c>
      <c r="BG766" s="415" t="str">
        <f t="shared" si="277"/>
        <v>---</v>
      </c>
      <c r="BH766" s="415" t="str">
        <f t="shared" si="274"/>
        <v>---</v>
      </c>
      <c r="BI766" s="54" t="str">
        <f t="shared" si="275"/>
        <v>---</v>
      </c>
      <c r="BJ766" s="55" t="str">
        <f t="shared" si="276"/>
        <v>---</v>
      </c>
      <c r="BK766" s="262"/>
      <c r="BL766" s="183" t="str">
        <f>IFERROR(IF(INDEX(پرداخت!A:AZ,MATCH(A766&amp;" - "&amp;"برق",پرداخت!$B:$B,0),MATCH(G766,پرداخت!$1:$1,0))="نشده","نشده","شده"),"---")</f>
        <v>---</v>
      </c>
    </row>
    <row r="767" spans="1:89" ht="33.75" hidden="1">
      <c r="A767" s="170"/>
      <c r="B767" s="47">
        <f>IFERROR(INDEX('اطلاعات انشعابات شرکتها'!A:BB,MATCH(A767,'اطلاعات انشعابات شرکتها'!A:A,0),MATCH(B$1,'اطلاعات انشعابات شرکتها'!$1:$1,0)),0)</f>
        <v>0</v>
      </c>
      <c r="C767" s="48">
        <f>IFERROR(INDEX('اطلاعات انشعابات شرکتها'!A:BB,MATCH(A767,'اطلاعات انشعابات شرکتها'!A:A,0),MATCH(C$1,'اطلاعات انشعابات شرکتها'!$1:$1,0)),0)</f>
        <v>0</v>
      </c>
      <c r="D767" s="45"/>
      <c r="E767" s="171"/>
      <c r="F767" s="170"/>
      <c r="G767" s="188" t="str">
        <f t="shared" si="255"/>
        <v>/</v>
      </c>
      <c r="H767" s="188">
        <f>IFERROR(INDEX('اطلاعات دوره'!A:Z,MATCH(G767,'اطلاعات دوره'!C:C,0),MATCH(H$1,'اطلاعات دوره'!$1:$1,0)),0)</f>
        <v>0</v>
      </c>
      <c r="I767" s="188">
        <f>IFERROR(INDEX('اطلاعات دوره'!A:Z,MATCH(G767,'اطلاعات دوره'!C:C,0),MATCH(I$1,'اطلاعات دوره'!$1:$1,0)),0)</f>
        <v>0</v>
      </c>
      <c r="J767" s="188">
        <f>IFERROR(INDEX('اطلاعات دوره'!A:Z,MATCH(G767,'اطلاعات دوره'!C:C,0),MATCH(J$1,'اطلاعات دوره'!$1:$1,0)),0)</f>
        <v>0</v>
      </c>
      <c r="K767" s="265"/>
      <c r="L767" s="188" t="str">
        <f>IFERROR(INDEX('اطلاعات دوره'!A:Z,MATCH(G767,'اطلاعات دوره'!C:C,0)-1,MATCH("عنوان",'اطلاعات دوره'!$1:$1,0)),"---")</f>
        <v>---</v>
      </c>
      <c r="M767" s="188" t="str">
        <f t="shared" si="256"/>
        <v>----</v>
      </c>
      <c r="N767" s="188" t="str">
        <f t="shared" si="257"/>
        <v>-/</v>
      </c>
      <c r="O767" s="265"/>
      <c r="P767" s="188">
        <f>IFERROR(INDEX('اطلاعات انشعابات شرکتها'!A:BB,MATCH(A767,'اطلاعات انشعابات شرکتها'!A:A,0),MATCH(P$1,'اطلاعات انشعابات شرکتها'!$1:$1,0)),0)</f>
        <v>0</v>
      </c>
      <c r="Q767" s="188">
        <f>IFERROR(INDEX('اطلاعات انشعابات شرکتها'!A:BB,MATCH(A767,'اطلاعات انشعابات شرکتها'!A:A,0),MATCH(Q$1,'اطلاعات انشعابات شرکتها'!$1:$1,0)),0)</f>
        <v>0</v>
      </c>
      <c r="R767" s="188">
        <f>IFERROR(INDEX('اطلاعات انشعابات شرکتها'!A:BB,MATCH(A767,'اطلاعات انشعابات شرکتها'!A:A,0),MATCH(R$1,'اطلاعات انشعابات شرکتها'!$1:$1,0)),0)</f>
        <v>0</v>
      </c>
      <c r="S767" s="265"/>
      <c r="T767" s="188">
        <f>IFERROR(INDEX('قرائت کنتور'!A:AZ,MATCH(A767&amp;"-"&amp;T$1,'قرائت کنتور'!B:B,0),MATCH(G767,'قرائت کنتور'!$1:$1,0)),0)</f>
        <v>0</v>
      </c>
      <c r="U767" s="188">
        <f>IFERROR(INDEX('قرائت کنتور'!A:AZ,MATCH(A767&amp;"-"&amp;U$1,'قرائت کنتور'!B:B,0),MATCH(L767,'قرائت کنتور'!$1:$1,0)),0)</f>
        <v>0</v>
      </c>
      <c r="V767" s="188">
        <f>IFERROR(INDEX('قرائت کنتور'!A:AZ,MATCH(A767&amp;"-"&amp;U$1,'قرائت کنتور'!B:B,0),MATCH(G767,'قرائت کنتور'!$1:$1,0)),0)</f>
        <v>0</v>
      </c>
      <c r="W767" s="188">
        <f>IFERROR(INDEX('قرائت کنتور'!A:AZ,MATCH(A767&amp;"-"&amp;W$1,'قرائت کنتور'!B:B,0),MATCH(L767,'قرائت کنتور'!$1:$1,0)),0)</f>
        <v>0</v>
      </c>
      <c r="X767" s="188">
        <f>IFERROR(INDEX('قرائت کنتور'!A:AZ,MATCH(A767&amp;"-"&amp;W$1,'قرائت کنتور'!B:B,0),MATCH(G767,'قرائت کنتور'!$1:$1,0)),0)</f>
        <v>0</v>
      </c>
      <c r="Y767" s="188">
        <f>IFERROR(INDEX('قرائت کنتور'!A:AZ,MATCH(A767&amp;"-"&amp;Y$1,'قرائت کنتور'!B:B,0),MATCH(L767,'قرائت کنتور'!$1:$1,0)),0)</f>
        <v>0</v>
      </c>
      <c r="Z767" s="188">
        <f>IFERROR(INDEX('قرائت کنتور'!A:AZ,MATCH(A767&amp;"-"&amp;Y$1,'قرائت کنتور'!B:B,0),MATCH(G767,'قرائت کنتور'!$1:$1,0)),0)</f>
        <v>0</v>
      </c>
      <c r="AA767" s="188">
        <f>IFERROR(INDEX('قرائت کنتور'!A:AZ,MATCH(A767&amp;"-"&amp;AA$1,'قرائت کنتور'!B:B,0),MATCH(L767,'قرائت کنتور'!$1:$1,0)),0)</f>
        <v>0</v>
      </c>
      <c r="AB767" s="188">
        <f>IFERROR(INDEX('قرائت کنتور'!A:AZ,MATCH(A767&amp;"-"&amp;AA$1,'قرائت کنتور'!B:B,0),MATCH(G767,'قرائت کنتور'!$1:$1,0)),0)</f>
        <v>0</v>
      </c>
      <c r="AC767" s="265"/>
      <c r="AD767" s="188">
        <f t="shared" si="258"/>
        <v>0</v>
      </c>
      <c r="AE767" s="188">
        <f t="shared" si="259"/>
        <v>0</v>
      </c>
      <c r="AF767" s="188">
        <f t="shared" si="260"/>
        <v>0</v>
      </c>
      <c r="AG767" s="188">
        <f t="shared" si="261"/>
        <v>0</v>
      </c>
      <c r="AH767" s="188">
        <f t="shared" si="262"/>
        <v>0</v>
      </c>
      <c r="AI767" s="188">
        <f t="shared" si="263"/>
        <v>0</v>
      </c>
      <c r="AJ767" s="188" t="str">
        <f t="shared" si="264"/>
        <v>0</v>
      </c>
      <c r="AK767" s="265"/>
      <c r="AL767" s="254" t="str">
        <f t="shared" si="265"/>
        <v>---</v>
      </c>
      <c r="AM767" s="254" t="str">
        <f t="shared" si="266"/>
        <v>---</v>
      </c>
      <c r="AN767" s="265"/>
      <c r="AO767" s="188" t="str">
        <f>IFERROR(INDEX('تعرفه ها'!A:Z,MATCH(P767&amp;"-"&amp;AO$1,'تعرفه ها'!C:C,0),MATCH(F767,'تعرفه ها'!$2:$2,0),1),"---")</f>
        <v>---</v>
      </c>
      <c r="AP767" s="188" t="str">
        <f>IFERROR(INDEX('تعرفه ها'!A:Z,MATCH(P767&amp;"-"&amp;AP$1,'تعرفه ها'!C:C,0),MATCH(F767,'تعرفه ها'!$2:$2,0),1),"---")</f>
        <v>---</v>
      </c>
      <c r="AQ767" s="188" t="str">
        <f>IFERROR(INDEX('تعرفه ها'!A:Z,MATCH(P767&amp;"-"&amp;AQ$1,'تعرفه ها'!C:C,0),MATCH(F767,'تعرفه ها'!$2:$2,0),1),"---")</f>
        <v>---</v>
      </c>
      <c r="AR767" s="188" t="str">
        <f>IFERROR(INDEX('تعرفه ها'!A:Z,MATCH(P767&amp;"-"&amp;AR$1,'تعرفه ها'!C:C,0),MATCH(F767,'تعرفه ها'!$2:$2,0),1),"---")</f>
        <v>---</v>
      </c>
      <c r="AS767" s="265"/>
      <c r="AT767" s="415" t="str">
        <f t="shared" si="267"/>
        <v>---</v>
      </c>
      <c r="AU767" s="415" t="str">
        <f t="shared" si="268"/>
        <v>---</v>
      </c>
      <c r="AV767" s="415" t="str">
        <f t="shared" si="269"/>
        <v>---</v>
      </c>
      <c r="AW767" s="415" t="str">
        <f t="shared" si="270"/>
        <v>---</v>
      </c>
      <c r="AX767" s="415" t="str">
        <f t="shared" si="271"/>
        <v>---</v>
      </c>
      <c r="AY767" s="415" t="str">
        <f>IFERROR(AH767*INDEX('تعرفه ها'!A:Z,MATCH("عوارض برق به ازاء هر کیلووات",'تعرفه ها'!$C:$C,0),MATCH(F767,'تعرفه ها'!$2:$2,0)),"---")</f>
        <v>---</v>
      </c>
      <c r="AZ767" s="415" t="str">
        <f t="shared" si="272"/>
        <v>---</v>
      </c>
      <c r="BA767" s="415" t="str">
        <f>IFERROR(ROUND(((AX767+AY767+AZ767)*INDEX('تعرفه ها'!A:Z,MATCH("هزینه نگهداری و تعمیرات شبکه برق",'تعرفه ها'!$C:$C,0),MATCH(F767,'تعرفه ها'!$2:$2,0))/100),0),"---")</f>
        <v>---</v>
      </c>
      <c r="BB767" s="415">
        <f>IFERROR(IF(P767="دیماندی",ROUND(AJ767*INDEX('تعرفه ها'!A:Z,MATCH(BB$1,'تعرفه ها'!$C:$C,0),MATCH(F767,'تعرفه ها'!$2:$2,0))*J767/30,0),0),"---")</f>
        <v>0</v>
      </c>
      <c r="BC767" s="415"/>
      <c r="BD767" s="54" t="str">
        <f>IFERROR(IF(INDEX('اطلاعات دوره'!A:Z,MATCH(G767,'اطلاعات دوره'!C:C,0),MATCH("برق",'اطلاعات دوره'!$1:$1,0))="دارد",ROUND(AX767*INDEX('تعرفه ها'!A:Z,MATCH("پیک فصلی برق",'تعرفه ها'!$C:$C,0),MATCH(F767,'تعرفه ها'!$2:$2,0))/100,0),0),"---")</f>
        <v>---</v>
      </c>
      <c r="BE767" s="415" t="str">
        <f>IFERROR(ROUND(((AX767+AY767+AZ767+BA767+BB767+BC767+BD767)*INDEX('تعرفه ها'!A:Z,MATCH("مالیات برق",'تعرفه ها'!$C:$C,0),MATCH(F767,'تعرفه ها'!$2:$2,0))/100),0),"---")</f>
        <v>---</v>
      </c>
      <c r="BF767" s="415" t="str">
        <f t="shared" si="273"/>
        <v>---</v>
      </c>
      <c r="BG767" s="415" t="str">
        <f t="shared" si="277"/>
        <v>---</v>
      </c>
      <c r="BH767" s="415" t="str">
        <f t="shared" si="274"/>
        <v>---</v>
      </c>
      <c r="BI767" s="54" t="str">
        <f t="shared" si="275"/>
        <v>---</v>
      </c>
      <c r="BJ767" s="55" t="str">
        <f t="shared" si="276"/>
        <v>---</v>
      </c>
      <c r="BK767" s="262"/>
      <c r="BL767" s="183" t="str">
        <f>IFERROR(IF(INDEX(پرداخت!A:AZ,MATCH(A767&amp;" - "&amp;"برق",پرداخت!$B:$B,0),MATCH(G767,پرداخت!$1:$1,0))="نشده","نشده","شده"),"---")</f>
        <v>---</v>
      </c>
    </row>
    <row r="768" spans="1:89" ht="33.75" hidden="1">
      <c r="A768" s="170"/>
      <c r="B768" s="47">
        <f>IFERROR(INDEX('اطلاعات انشعابات شرکتها'!A:BB,MATCH(A768,'اطلاعات انشعابات شرکتها'!A:A,0),MATCH(B$1,'اطلاعات انشعابات شرکتها'!$1:$1,0)),0)</f>
        <v>0</v>
      </c>
      <c r="C768" s="48">
        <f>IFERROR(INDEX('اطلاعات انشعابات شرکتها'!A:BB,MATCH(A768,'اطلاعات انشعابات شرکتها'!A:A,0),MATCH(C$1,'اطلاعات انشعابات شرکتها'!$1:$1,0)),0)</f>
        <v>0</v>
      </c>
      <c r="D768" s="45"/>
      <c r="E768" s="171"/>
      <c r="F768" s="170"/>
      <c r="G768" s="188" t="str">
        <f t="shared" si="255"/>
        <v>/</v>
      </c>
      <c r="H768" s="188">
        <f>IFERROR(INDEX('اطلاعات دوره'!A:Z,MATCH(G768,'اطلاعات دوره'!C:C,0),MATCH(H$1,'اطلاعات دوره'!$1:$1,0)),0)</f>
        <v>0</v>
      </c>
      <c r="I768" s="188">
        <f>IFERROR(INDEX('اطلاعات دوره'!A:Z,MATCH(G768,'اطلاعات دوره'!C:C,0),MATCH(I$1,'اطلاعات دوره'!$1:$1,0)),0)</f>
        <v>0</v>
      </c>
      <c r="J768" s="188">
        <f>IFERROR(INDEX('اطلاعات دوره'!A:Z,MATCH(G768,'اطلاعات دوره'!C:C,0),MATCH(J$1,'اطلاعات دوره'!$1:$1,0)),0)</f>
        <v>0</v>
      </c>
      <c r="K768" s="265"/>
      <c r="L768" s="188" t="str">
        <f>IFERROR(INDEX('اطلاعات دوره'!A:Z,MATCH(G768,'اطلاعات دوره'!C:C,0)-1,MATCH("عنوان",'اطلاعات دوره'!$1:$1,0)),"---")</f>
        <v>---</v>
      </c>
      <c r="M768" s="188" t="str">
        <f t="shared" si="256"/>
        <v>----</v>
      </c>
      <c r="N768" s="188" t="str">
        <f t="shared" si="257"/>
        <v>-/</v>
      </c>
      <c r="O768" s="265"/>
      <c r="P768" s="188">
        <f>IFERROR(INDEX('اطلاعات انشعابات شرکتها'!A:BB,MATCH(A768,'اطلاعات انشعابات شرکتها'!A:A,0),MATCH(P$1,'اطلاعات انشعابات شرکتها'!$1:$1,0)),0)</f>
        <v>0</v>
      </c>
      <c r="Q768" s="188">
        <f>IFERROR(INDEX('اطلاعات انشعابات شرکتها'!A:BB,MATCH(A768,'اطلاعات انشعابات شرکتها'!A:A,0),MATCH(Q$1,'اطلاعات انشعابات شرکتها'!$1:$1,0)),0)</f>
        <v>0</v>
      </c>
      <c r="R768" s="188">
        <f>IFERROR(INDEX('اطلاعات انشعابات شرکتها'!A:BB,MATCH(A768,'اطلاعات انشعابات شرکتها'!A:A,0),MATCH(R$1,'اطلاعات انشعابات شرکتها'!$1:$1,0)),0)</f>
        <v>0</v>
      </c>
      <c r="S768" s="265"/>
      <c r="T768" s="188">
        <f>IFERROR(INDEX('قرائت کنتور'!A:AZ,MATCH(A768&amp;"-"&amp;T$1,'قرائت کنتور'!B:B,0),MATCH(G768,'قرائت کنتور'!$1:$1,0)),0)</f>
        <v>0</v>
      </c>
      <c r="U768" s="188">
        <f>IFERROR(INDEX('قرائت کنتور'!A:AZ,MATCH(A768&amp;"-"&amp;U$1,'قرائت کنتور'!B:B,0),MATCH(L768,'قرائت کنتور'!$1:$1,0)),0)</f>
        <v>0</v>
      </c>
      <c r="V768" s="188">
        <f>IFERROR(INDEX('قرائت کنتور'!A:AZ,MATCH(A768&amp;"-"&amp;U$1,'قرائت کنتور'!B:B,0),MATCH(G768,'قرائت کنتور'!$1:$1,0)),0)</f>
        <v>0</v>
      </c>
      <c r="W768" s="188">
        <f>IFERROR(INDEX('قرائت کنتور'!A:AZ,MATCH(A768&amp;"-"&amp;W$1,'قرائت کنتور'!B:B,0),MATCH(L768,'قرائت کنتور'!$1:$1,0)),0)</f>
        <v>0</v>
      </c>
      <c r="X768" s="188">
        <f>IFERROR(INDEX('قرائت کنتور'!A:AZ,MATCH(A768&amp;"-"&amp;W$1,'قرائت کنتور'!B:B,0),MATCH(G768,'قرائت کنتور'!$1:$1,0)),0)</f>
        <v>0</v>
      </c>
      <c r="Y768" s="188">
        <f>IFERROR(INDEX('قرائت کنتور'!A:AZ,MATCH(A768&amp;"-"&amp;Y$1,'قرائت کنتور'!B:B,0),MATCH(L768,'قرائت کنتور'!$1:$1,0)),0)</f>
        <v>0</v>
      </c>
      <c r="Z768" s="188">
        <f>IFERROR(INDEX('قرائت کنتور'!A:AZ,MATCH(A768&amp;"-"&amp;Y$1,'قرائت کنتور'!B:B,0),MATCH(G768,'قرائت کنتور'!$1:$1,0)),0)</f>
        <v>0</v>
      </c>
      <c r="AA768" s="188">
        <f>IFERROR(INDEX('قرائت کنتور'!A:AZ,MATCH(A768&amp;"-"&amp;AA$1,'قرائت کنتور'!B:B,0),MATCH(L768,'قرائت کنتور'!$1:$1,0)),0)</f>
        <v>0</v>
      </c>
      <c r="AB768" s="188">
        <f>IFERROR(INDEX('قرائت کنتور'!A:AZ,MATCH(A768&amp;"-"&amp;AA$1,'قرائت کنتور'!B:B,0),MATCH(G768,'قرائت کنتور'!$1:$1,0)),0)</f>
        <v>0</v>
      </c>
      <c r="AC768" s="265"/>
      <c r="AD768" s="188">
        <f t="shared" si="258"/>
        <v>0</v>
      </c>
      <c r="AE768" s="188">
        <f t="shared" si="259"/>
        <v>0</v>
      </c>
      <c r="AF768" s="188">
        <f t="shared" si="260"/>
        <v>0</v>
      </c>
      <c r="AG768" s="188">
        <f t="shared" si="261"/>
        <v>0</v>
      </c>
      <c r="AH768" s="188">
        <f t="shared" si="262"/>
        <v>0</v>
      </c>
      <c r="AI768" s="188">
        <f t="shared" si="263"/>
        <v>0</v>
      </c>
      <c r="AJ768" s="188" t="str">
        <f t="shared" si="264"/>
        <v>0</v>
      </c>
      <c r="AK768" s="265"/>
      <c r="AL768" s="254" t="str">
        <f t="shared" si="265"/>
        <v>---</v>
      </c>
      <c r="AM768" s="254" t="str">
        <f t="shared" si="266"/>
        <v>---</v>
      </c>
      <c r="AN768" s="265"/>
      <c r="AO768" s="188" t="str">
        <f>IFERROR(INDEX('تعرفه ها'!A:Z,MATCH(P768&amp;"-"&amp;AO$1,'تعرفه ها'!C:C,0),MATCH(F768,'تعرفه ها'!$2:$2,0),1),"---")</f>
        <v>---</v>
      </c>
      <c r="AP768" s="188" t="str">
        <f>IFERROR(INDEX('تعرفه ها'!A:Z,MATCH(P768&amp;"-"&amp;AP$1,'تعرفه ها'!C:C,0),MATCH(F768,'تعرفه ها'!$2:$2,0),1),"---")</f>
        <v>---</v>
      </c>
      <c r="AQ768" s="188" t="str">
        <f>IFERROR(INDEX('تعرفه ها'!A:Z,MATCH(P768&amp;"-"&amp;AQ$1,'تعرفه ها'!C:C,0),MATCH(F768,'تعرفه ها'!$2:$2,0),1),"---")</f>
        <v>---</v>
      </c>
      <c r="AR768" s="188" t="str">
        <f>IFERROR(INDEX('تعرفه ها'!A:Z,MATCH(P768&amp;"-"&amp;AR$1,'تعرفه ها'!C:C,0),MATCH(F768,'تعرفه ها'!$2:$2,0),1),"---")</f>
        <v>---</v>
      </c>
      <c r="AS768" s="265"/>
      <c r="AT768" s="415" t="str">
        <f t="shared" si="267"/>
        <v>---</v>
      </c>
      <c r="AU768" s="415" t="str">
        <f t="shared" si="268"/>
        <v>---</v>
      </c>
      <c r="AV768" s="415" t="str">
        <f t="shared" si="269"/>
        <v>---</v>
      </c>
      <c r="AW768" s="415" t="str">
        <f t="shared" si="270"/>
        <v>---</v>
      </c>
      <c r="AX768" s="415" t="str">
        <f t="shared" si="271"/>
        <v>---</v>
      </c>
      <c r="AY768" s="415" t="str">
        <f>IFERROR(AH768*INDEX('تعرفه ها'!A:Z,MATCH("عوارض برق به ازاء هر کیلووات",'تعرفه ها'!$C:$C,0),MATCH(F768,'تعرفه ها'!$2:$2,0)),"---")</f>
        <v>---</v>
      </c>
      <c r="AZ768" s="415" t="str">
        <f t="shared" si="272"/>
        <v>---</v>
      </c>
      <c r="BA768" s="415" t="str">
        <f>IFERROR(ROUND(((AX768+AY768+AZ768)*INDEX('تعرفه ها'!A:Z,MATCH("هزینه نگهداری و تعمیرات شبکه برق",'تعرفه ها'!$C:$C,0),MATCH(F768,'تعرفه ها'!$2:$2,0))/100),0),"---")</f>
        <v>---</v>
      </c>
      <c r="BB768" s="415">
        <f>IFERROR(IF(P768="دیماندی",ROUND(AJ768*INDEX('تعرفه ها'!A:Z,MATCH(BB$1,'تعرفه ها'!$C:$C,0),MATCH(F768,'تعرفه ها'!$2:$2,0))*J768/30,0),0),"---")</f>
        <v>0</v>
      </c>
      <c r="BC768" s="415"/>
      <c r="BD768" s="54" t="str">
        <f>IFERROR(IF(INDEX('اطلاعات دوره'!A:Z,MATCH(G768,'اطلاعات دوره'!C:C,0),MATCH("برق",'اطلاعات دوره'!$1:$1,0))="دارد",ROUND(AX768*INDEX('تعرفه ها'!A:Z,MATCH("پیک فصلی برق",'تعرفه ها'!$C:$C,0),MATCH(F768,'تعرفه ها'!$2:$2,0))/100,0),0),"---")</f>
        <v>---</v>
      </c>
      <c r="BE768" s="415" t="str">
        <f>IFERROR(ROUND(((AX768+AY768+AZ768+BA768+BB768+BC768+BD768)*INDEX('تعرفه ها'!A:Z,MATCH("مالیات برق",'تعرفه ها'!$C:$C,0),MATCH(F768,'تعرفه ها'!$2:$2,0))/100),0),"---")</f>
        <v>---</v>
      </c>
      <c r="BF768" s="415" t="str">
        <f t="shared" si="273"/>
        <v>---</v>
      </c>
      <c r="BG768" s="415" t="str">
        <f t="shared" si="277"/>
        <v>---</v>
      </c>
      <c r="BH768" s="415" t="str">
        <f t="shared" si="274"/>
        <v>---</v>
      </c>
      <c r="BI768" s="54" t="str">
        <f t="shared" si="275"/>
        <v>---</v>
      </c>
      <c r="BJ768" s="55" t="str">
        <f t="shared" si="276"/>
        <v>---</v>
      </c>
      <c r="BK768" s="262"/>
      <c r="BL768" s="183" t="str">
        <f>IFERROR(IF(INDEX(پرداخت!A:AZ,MATCH(A768&amp;" - "&amp;"برق",پرداخت!$B:$B,0),MATCH(G768,پرداخت!$1:$1,0))="نشده","نشده","شده"),"---")</f>
        <v>---</v>
      </c>
    </row>
    <row r="769" spans="1:64" ht="33.75" hidden="1">
      <c r="A769" s="170"/>
      <c r="B769" s="47">
        <f>IFERROR(INDEX('اطلاعات انشعابات شرکتها'!A:BB,MATCH(A769,'اطلاعات انشعابات شرکتها'!A:A,0),MATCH(B$1,'اطلاعات انشعابات شرکتها'!$1:$1,0)),0)</f>
        <v>0</v>
      </c>
      <c r="C769" s="48">
        <f>IFERROR(INDEX('اطلاعات انشعابات شرکتها'!A:BB,MATCH(A769,'اطلاعات انشعابات شرکتها'!A:A,0),MATCH(C$1,'اطلاعات انشعابات شرکتها'!$1:$1,0)),0)</f>
        <v>0</v>
      </c>
      <c r="D769" s="45"/>
      <c r="E769" s="171"/>
      <c r="F769" s="170"/>
      <c r="G769" s="188" t="str">
        <f t="shared" si="255"/>
        <v>/</v>
      </c>
      <c r="H769" s="188">
        <f>IFERROR(INDEX('اطلاعات دوره'!A:Z,MATCH(G769,'اطلاعات دوره'!C:C,0),MATCH(H$1,'اطلاعات دوره'!$1:$1,0)),0)</f>
        <v>0</v>
      </c>
      <c r="I769" s="188">
        <f>IFERROR(INDEX('اطلاعات دوره'!A:Z,MATCH(G769,'اطلاعات دوره'!C:C,0),MATCH(I$1,'اطلاعات دوره'!$1:$1,0)),0)</f>
        <v>0</v>
      </c>
      <c r="J769" s="188">
        <f>IFERROR(INDEX('اطلاعات دوره'!A:Z,MATCH(G769,'اطلاعات دوره'!C:C,0),MATCH(J$1,'اطلاعات دوره'!$1:$1,0)),0)</f>
        <v>0</v>
      </c>
      <c r="K769" s="265"/>
      <c r="L769" s="188" t="str">
        <f>IFERROR(INDEX('اطلاعات دوره'!A:Z,MATCH(G769,'اطلاعات دوره'!C:C,0)-1,MATCH("عنوان",'اطلاعات دوره'!$1:$1,0)),"---")</f>
        <v>---</v>
      </c>
      <c r="M769" s="188" t="str">
        <f t="shared" si="256"/>
        <v>----</v>
      </c>
      <c r="N769" s="188" t="str">
        <f t="shared" si="257"/>
        <v>-/</v>
      </c>
      <c r="O769" s="265"/>
      <c r="P769" s="188">
        <f>IFERROR(INDEX('اطلاعات انشعابات شرکتها'!A:BB,MATCH(A769,'اطلاعات انشعابات شرکتها'!A:A,0),MATCH(P$1,'اطلاعات انشعابات شرکتها'!$1:$1,0)),0)</f>
        <v>0</v>
      </c>
      <c r="Q769" s="188">
        <f>IFERROR(INDEX('اطلاعات انشعابات شرکتها'!A:BB,MATCH(A769,'اطلاعات انشعابات شرکتها'!A:A,0),MATCH(Q$1,'اطلاعات انشعابات شرکتها'!$1:$1,0)),0)</f>
        <v>0</v>
      </c>
      <c r="R769" s="188">
        <f>IFERROR(INDEX('اطلاعات انشعابات شرکتها'!A:BB,MATCH(A769,'اطلاعات انشعابات شرکتها'!A:A,0),MATCH(R$1,'اطلاعات انشعابات شرکتها'!$1:$1,0)),0)</f>
        <v>0</v>
      </c>
      <c r="S769" s="265"/>
      <c r="T769" s="188">
        <f>IFERROR(INDEX('قرائت کنتور'!A:AZ,MATCH(A769&amp;"-"&amp;T$1,'قرائت کنتور'!B:B,0),MATCH(G769,'قرائت کنتور'!$1:$1,0)),0)</f>
        <v>0</v>
      </c>
      <c r="U769" s="188">
        <f>IFERROR(INDEX('قرائت کنتور'!A:AZ,MATCH(A769&amp;"-"&amp;U$1,'قرائت کنتور'!B:B,0),MATCH(L769,'قرائت کنتور'!$1:$1,0)),0)</f>
        <v>0</v>
      </c>
      <c r="V769" s="188">
        <f>IFERROR(INDEX('قرائت کنتور'!A:AZ,MATCH(A769&amp;"-"&amp;U$1,'قرائت کنتور'!B:B,0),MATCH(G769,'قرائت کنتور'!$1:$1,0)),0)</f>
        <v>0</v>
      </c>
      <c r="W769" s="188">
        <f>IFERROR(INDEX('قرائت کنتور'!A:AZ,MATCH(A769&amp;"-"&amp;W$1,'قرائت کنتور'!B:B,0),MATCH(L769,'قرائت کنتور'!$1:$1,0)),0)</f>
        <v>0</v>
      </c>
      <c r="X769" s="188">
        <f>IFERROR(INDEX('قرائت کنتور'!A:AZ,MATCH(A769&amp;"-"&amp;W$1,'قرائت کنتور'!B:B,0),MATCH(G769,'قرائت کنتور'!$1:$1,0)),0)</f>
        <v>0</v>
      </c>
      <c r="Y769" s="188">
        <f>IFERROR(INDEX('قرائت کنتور'!A:AZ,MATCH(A769&amp;"-"&amp;Y$1,'قرائت کنتور'!B:B,0),MATCH(L769,'قرائت کنتور'!$1:$1,0)),0)</f>
        <v>0</v>
      </c>
      <c r="Z769" s="188">
        <f>IFERROR(INDEX('قرائت کنتور'!A:AZ,MATCH(A769&amp;"-"&amp;Y$1,'قرائت کنتور'!B:B,0),MATCH(G769,'قرائت کنتور'!$1:$1,0)),0)</f>
        <v>0</v>
      </c>
      <c r="AA769" s="188">
        <f>IFERROR(INDEX('قرائت کنتور'!A:AZ,MATCH(A769&amp;"-"&amp;AA$1,'قرائت کنتور'!B:B,0),MATCH(L769,'قرائت کنتور'!$1:$1,0)),0)</f>
        <v>0</v>
      </c>
      <c r="AB769" s="188">
        <f>IFERROR(INDEX('قرائت کنتور'!A:AZ,MATCH(A769&amp;"-"&amp;AA$1,'قرائت کنتور'!B:B,0),MATCH(G769,'قرائت کنتور'!$1:$1,0)),0)</f>
        <v>0</v>
      </c>
      <c r="AC769" s="265"/>
      <c r="AD769" s="188">
        <f t="shared" si="258"/>
        <v>0</v>
      </c>
      <c r="AE769" s="188">
        <f t="shared" si="259"/>
        <v>0</v>
      </c>
      <c r="AF769" s="188">
        <f t="shared" si="260"/>
        <v>0</v>
      </c>
      <c r="AG769" s="188">
        <f t="shared" si="261"/>
        <v>0</v>
      </c>
      <c r="AH769" s="188">
        <f t="shared" si="262"/>
        <v>0</v>
      </c>
      <c r="AI769" s="188">
        <f t="shared" si="263"/>
        <v>0</v>
      </c>
      <c r="AJ769" s="188" t="str">
        <f t="shared" si="264"/>
        <v>0</v>
      </c>
      <c r="AK769" s="265"/>
      <c r="AL769" s="254" t="str">
        <f t="shared" si="265"/>
        <v>---</v>
      </c>
      <c r="AM769" s="254" t="str">
        <f t="shared" si="266"/>
        <v>---</v>
      </c>
      <c r="AN769" s="265"/>
      <c r="AO769" s="188" t="str">
        <f>IFERROR(INDEX('تعرفه ها'!A:Z,MATCH(P769&amp;"-"&amp;AO$1,'تعرفه ها'!C:C,0),MATCH(F769,'تعرفه ها'!$2:$2,0),1),"---")</f>
        <v>---</v>
      </c>
      <c r="AP769" s="188" t="str">
        <f>IFERROR(INDEX('تعرفه ها'!A:Z,MATCH(P769&amp;"-"&amp;AP$1,'تعرفه ها'!C:C,0),MATCH(F769,'تعرفه ها'!$2:$2,0),1),"---")</f>
        <v>---</v>
      </c>
      <c r="AQ769" s="188" t="str">
        <f>IFERROR(INDEX('تعرفه ها'!A:Z,MATCH(P769&amp;"-"&amp;AQ$1,'تعرفه ها'!C:C,0),MATCH(F769,'تعرفه ها'!$2:$2,0),1),"---")</f>
        <v>---</v>
      </c>
      <c r="AR769" s="188" t="str">
        <f>IFERROR(INDEX('تعرفه ها'!A:Z,MATCH(P769&amp;"-"&amp;AR$1,'تعرفه ها'!C:C,0),MATCH(F769,'تعرفه ها'!$2:$2,0),1),"---")</f>
        <v>---</v>
      </c>
      <c r="AS769" s="265"/>
      <c r="AT769" s="415" t="str">
        <f t="shared" si="267"/>
        <v>---</v>
      </c>
      <c r="AU769" s="415" t="str">
        <f t="shared" si="268"/>
        <v>---</v>
      </c>
      <c r="AV769" s="415" t="str">
        <f t="shared" si="269"/>
        <v>---</v>
      </c>
      <c r="AW769" s="415" t="str">
        <f t="shared" si="270"/>
        <v>---</v>
      </c>
      <c r="AX769" s="415" t="str">
        <f t="shared" si="271"/>
        <v>---</v>
      </c>
      <c r="AY769" s="415" t="str">
        <f>IFERROR(AH769*INDEX('تعرفه ها'!A:Z,MATCH("عوارض برق به ازاء هر کیلووات",'تعرفه ها'!$C:$C,0),MATCH(F769,'تعرفه ها'!$2:$2,0)),"---")</f>
        <v>---</v>
      </c>
      <c r="AZ769" s="415" t="str">
        <f t="shared" si="272"/>
        <v>---</v>
      </c>
      <c r="BA769" s="415" t="str">
        <f>IFERROR(ROUND(((AX769+AY769+AZ769)*INDEX('تعرفه ها'!A:Z,MATCH("هزینه نگهداری و تعمیرات شبکه برق",'تعرفه ها'!$C:$C,0),MATCH(F769,'تعرفه ها'!$2:$2,0))/100),0),"---")</f>
        <v>---</v>
      </c>
      <c r="BB769" s="415">
        <f>IFERROR(IF(P769="دیماندی",ROUND(AJ769*INDEX('تعرفه ها'!A:Z,MATCH(BB$1,'تعرفه ها'!$C:$C,0),MATCH(F769,'تعرفه ها'!$2:$2,0))*J769/30,0),0),"---")</f>
        <v>0</v>
      </c>
      <c r="BC769" s="415"/>
      <c r="BD769" s="54" t="str">
        <f>IFERROR(IF(INDEX('اطلاعات دوره'!A:Z,MATCH(G769,'اطلاعات دوره'!C:C,0),MATCH("برق",'اطلاعات دوره'!$1:$1,0))="دارد",ROUND(AX769*INDEX('تعرفه ها'!A:Z,MATCH("پیک فصلی برق",'تعرفه ها'!$C:$C,0),MATCH(F769,'تعرفه ها'!$2:$2,0))/100,0),0),"---")</f>
        <v>---</v>
      </c>
      <c r="BE769" s="415" t="str">
        <f>IFERROR(ROUND(((AX769+AY769+AZ769+BA769+BB769+BC769+BD769)*INDEX('تعرفه ها'!A:Z,MATCH("مالیات برق",'تعرفه ها'!$C:$C,0),MATCH(F769,'تعرفه ها'!$2:$2,0))/100),0),"---")</f>
        <v>---</v>
      </c>
      <c r="BF769" s="415" t="str">
        <f t="shared" si="273"/>
        <v>---</v>
      </c>
      <c r="BG769" s="415" t="str">
        <f t="shared" si="277"/>
        <v>---</v>
      </c>
      <c r="BH769" s="415" t="str">
        <f t="shared" si="274"/>
        <v>---</v>
      </c>
      <c r="BI769" s="54" t="str">
        <f t="shared" si="275"/>
        <v>---</v>
      </c>
      <c r="BJ769" s="55" t="str">
        <f t="shared" si="276"/>
        <v>---</v>
      </c>
      <c r="BK769" s="262"/>
      <c r="BL769" s="183" t="str">
        <f>IFERROR(IF(INDEX(پرداخت!A:AZ,MATCH(A769&amp;" - "&amp;"برق",پرداخت!$B:$B,0),MATCH(G769,پرداخت!$1:$1,0))="نشده","نشده","شده"),"---")</f>
        <v>---</v>
      </c>
    </row>
    <row r="770" spans="1:64" ht="33.75" hidden="1">
      <c r="A770" s="170"/>
      <c r="B770" s="47">
        <f>IFERROR(INDEX('اطلاعات انشعابات شرکتها'!A:BB,MATCH(A770,'اطلاعات انشعابات شرکتها'!A:A,0),MATCH(B$1,'اطلاعات انشعابات شرکتها'!$1:$1,0)),0)</f>
        <v>0</v>
      </c>
      <c r="C770" s="48">
        <f>IFERROR(INDEX('اطلاعات انشعابات شرکتها'!A:BB,MATCH(A770,'اطلاعات انشعابات شرکتها'!A:A,0),MATCH(C$1,'اطلاعات انشعابات شرکتها'!$1:$1,0)),0)</f>
        <v>0</v>
      </c>
      <c r="D770" s="45"/>
      <c r="E770" s="171"/>
      <c r="F770" s="170"/>
      <c r="G770" s="188" t="str">
        <f t="shared" si="255"/>
        <v>/</v>
      </c>
      <c r="H770" s="188">
        <f>IFERROR(INDEX('اطلاعات دوره'!A:Z,MATCH(G770,'اطلاعات دوره'!C:C,0),MATCH(H$1,'اطلاعات دوره'!$1:$1,0)),0)</f>
        <v>0</v>
      </c>
      <c r="I770" s="188">
        <f>IFERROR(INDEX('اطلاعات دوره'!A:Z,MATCH(G770,'اطلاعات دوره'!C:C,0),MATCH(I$1,'اطلاعات دوره'!$1:$1,0)),0)</f>
        <v>0</v>
      </c>
      <c r="J770" s="188">
        <f>IFERROR(INDEX('اطلاعات دوره'!A:Z,MATCH(G770,'اطلاعات دوره'!C:C,0),MATCH(J$1,'اطلاعات دوره'!$1:$1,0)),0)</f>
        <v>0</v>
      </c>
      <c r="K770" s="265"/>
      <c r="L770" s="188" t="str">
        <f>IFERROR(INDEX('اطلاعات دوره'!A:Z,MATCH(G770,'اطلاعات دوره'!C:C,0)-1,MATCH("عنوان",'اطلاعات دوره'!$1:$1,0)),"---")</f>
        <v>---</v>
      </c>
      <c r="M770" s="188" t="str">
        <f t="shared" si="256"/>
        <v>----</v>
      </c>
      <c r="N770" s="188" t="str">
        <f t="shared" si="257"/>
        <v>-/</v>
      </c>
      <c r="O770" s="265"/>
      <c r="P770" s="188">
        <f>IFERROR(INDEX('اطلاعات انشعابات شرکتها'!A:BB,MATCH(A770,'اطلاعات انشعابات شرکتها'!A:A,0),MATCH(P$1,'اطلاعات انشعابات شرکتها'!$1:$1,0)),0)</f>
        <v>0</v>
      </c>
      <c r="Q770" s="188">
        <f>IFERROR(INDEX('اطلاعات انشعابات شرکتها'!A:BB,MATCH(A770,'اطلاعات انشعابات شرکتها'!A:A,0),MATCH(Q$1,'اطلاعات انشعابات شرکتها'!$1:$1,0)),0)</f>
        <v>0</v>
      </c>
      <c r="R770" s="188">
        <f>IFERROR(INDEX('اطلاعات انشعابات شرکتها'!A:BB,MATCH(A770,'اطلاعات انشعابات شرکتها'!A:A,0),MATCH(R$1,'اطلاعات انشعابات شرکتها'!$1:$1,0)),0)</f>
        <v>0</v>
      </c>
      <c r="S770" s="265"/>
      <c r="T770" s="188">
        <f>IFERROR(INDEX('قرائت کنتور'!A:AZ,MATCH(A770&amp;"-"&amp;T$1,'قرائت کنتور'!B:B,0),MATCH(G770,'قرائت کنتور'!$1:$1,0)),0)</f>
        <v>0</v>
      </c>
      <c r="U770" s="188">
        <f>IFERROR(INDEX('قرائت کنتور'!A:AZ,MATCH(A770&amp;"-"&amp;U$1,'قرائت کنتور'!B:B,0),MATCH(L770,'قرائت کنتور'!$1:$1,0)),0)</f>
        <v>0</v>
      </c>
      <c r="V770" s="188">
        <f>IFERROR(INDEX('قرائت کنتور'!A:AZ,MATCH(A770&amp;"-"&amp;U$1,'قرائت کنتور'!B:B,0),MATCH(G770,'قرائت کنتور'!$1:$1,0)),0)</f>
        <v>0</v>
      </c>
      <c r="W770" s="188">
        <f>IFERROR(INDEX('قرائت کنتور'!A:AZ,MATCH(A770&amp;"-"&amp;W$1,'قرائت کنتور'!B:B,0),MATCH(L770,'قرائت کنتور'!$1:$1,0)),0)</f>
        <v>0</v>
      </c>
      <c r="X770" s="188">
        <f>IFERROR(INDEX('قرائت کنتور'!A:AZ,MATCH(A770&amp;"-"&amp;W$1,'قرائت کنتور'!B:B,0),MATCH(G770,'قرائت کنتور'!$1:$1,0)),0)</f>
        <v>0</v>
      </c>
      <c r="Y770" s="188">
        <f>IFERROR(INDEX('قرائت کنتور'!A:AZ,MATCH(A770&amp;"-"&amp;Y$1,'قرائت کنتور'!B:B,0),MATCH(L770,'قرائت کنتور'!$1:$1,0)),0)</f>
        <v>0</v>
      </c>
      <c r="Z770" s="188">
        <f>IFERROR(INDEX('قرائت کنتور'!A:AZ,MATCH(A770&amp;"-"&amp;Y$1,'قرائت کنتور'!B:B,0),MATCH(G770,'قرائت کنتور'!$1:$1,0)),0)</f>
        <v>0</v>
      </c>
      <c r="AA770" s="188">
        <f>IFERROR(INDEX('قرائت کنتور'!A:AZ,MATCH(A770&amp;"-"&amp;AA$1,'قرائت کنتور'!B:B,0),MATCH(L770,'قرائت کنتور'!$1:$1,0)),0)</f>
        <v>0</v>
      </c>
      <c r="AB770" s="188">
        <f>IFERROR(INDEX('قرائت کنتور'!A:AZ,MATCH(A770&amp;"-"&amp;AA$1,'قرائت کنتور'!B:B,0),MATCH(G770,'قرائت کنتور'!$1:$1,0)),0)</f>
        <v>0</v>
      </c>
      <c r="AC770" s="265"/>
      <c r="AD770" s="188">
        <f t="shared" si="258"/>
        <v>0</v>
      </c>
      <c r="AE770" s="188">
        <f t="shared" si="259"/>
        <v>0</v>
      </c>
      <c r="AF770" s="188">
        <f t="shared" si="260"/>
        <v>0</v>
      </c>
      <c r="AG770" s="188">
        <f t="shared" si="261"/>
        <v>0</v>
      </c>
      <c r="AH770" s="188">
        <f t="shared" si="262"/>
        <v>0</v>
      </c>
      <c r="AI770" s="188">
        <f t="shared" si="263"/>
        <v>0</v>
      </c>
      <c r="AJ770" s="188" t="str">
        <f t="shared" si="264"/>
        <v>0</v>
      </c>
      <c r="AK770" s="265"/>
      <c r="AL770" s="254" t="str">
        <f t="shared" si="265"/>
        <v>---</v>
      </c>
      <c r="AM770" s="254" t="str">
        <f t="shared" si="266"/>
        <v>---</v>
      </c>
      <c r="AN770" s="265"/>
      <c r="AO770" s="188" t="str">
        <f>IFERROR(INDEX('تعرفه ها'!A:Z,MATCH(P770&amp;"-"&amp;AO$1,'تعرفه ها'!C:C,0),MATCH(F770,'تعرفه ها'!$2:$2,0),1),"---")</f>
        <v>---</v>
      </c>
      <c r="AP770" s="188" t="str">
        <f>IFERROR(INDEX('تعرفه ها'!A:Z,MATCH(P770&amp;"-"&amp;AP$1,'تعرفه ها'!C:C,0),MATCH(F770,'تعرفه ها'!$2:$2,0),1),"---")</f>
        <v>---</v>
      </c>
      <c r="AQ770" s="188" t="str">
        <f>IFERROR(INDEX('تعرفه ها'!A:Z,MATCH(P770&amp;"-"&amp;AQ$1,'تعرفه ها'!C:C,0),MATCH(F770,'تعرفه ها'!$2:$2,0),1),"---")</f>
        <v>---</v>
      </c>
      <c r="AR770" s="188" t="str">
        <f>IFERROR(INDEX('تعرفه ها'!A:Z,MATCH(P770&amp;"-"&amp;AR$1,'تعرفه ها'!C:C,0),MATCH(F770,'تعرفه ها'!$2:$2,0),1),"---")</f>
        <v>---</v>
      </c>
      <c r="AS770" s="265"/>
      <c r="AT770" s="415" t="str">
        <f t="shared" si="267"/>
        <v>---</v>
      </c>
      <c r="AU770" s="415" t="str">
        <f t="shared" si="268"/>
        <v>---</v>
      </c>
      <c r="AV770" s="415" t="str">
        <f t="shared" si="269"/>
        <v>---</v>
      </c>
      <c r="AW770" s="415" t="str">
        <f t="shared" si="270"/>
        <v>---</v>
      </c>
      <c r="AX770" s="415" t="str">
        <f t="shared" si="271"/>
        <v>---</v>
      </c>
      <c r="AY770" s="415" t="str">
        <f>IFERROR(AH770*INDEX('تعرفه ها'!A:Z,MATCH("عوارض برق به ازاء هر کیلووات",'تعرفه ها'!$C:$C,0),MATCH(F770,'تعرفه ها'!$2:$2,0)),"---")</f>
        <v>---</v>
      </c>
      <c r="AZ770" s="415" t="str">
        <f t="shared" si="272"/>
        <v>---</v>
      </c>
      <c r="BA770" s="415" t="str">
        <f>IFERROR(ROUND(((AX770+AY770+AZ770)*INDEX('تعرفه ها'!A:Z,MATCH("هزینه نگهداری و تعمیرات شبکه برق",'تعرفه ها'!$C:$C,0),MATCH(F770,'تعرفه ها'!$2:$2,0))/100),0),"---")</f>
        <v>---</v>
      </c>
      <c r="BB770" s="415">
        <f>IFERROR(IF(P770="دیماندی",ROUND(AJ770*INDEX('تعرفه ها'!A:Z,MATCH(BB$1,'تعرفه ها'!$C:$C,0),MATCH(F770,'تعرفه ها'!$2:$2,0))*J770/30,0),0),"---")</f>
        <v>0</v>
      </c>
      <c r="BC770" s="415"/>
      <c r="BD770" s="54" t="str">
        <f>IFERROR(IF(INDEX('اطلاعات دوره'!A:Z,MATCH(G770,'اطلاعات دوره'!C:C,0),MATCH("برق",'اطلاعات دوره'!$1:$1,0))="دارد",ROUND(AX770*INDEX('تعرفه ها'!A:Z,MATCH("پیک فصلی برق",'تعرفه ها'!$C:$C,0),MATCH(F770,'تعرفه ها'!$2:$2,0))/100,0),0),"---")</f>
        <v>---</v>
      </c>
      <c r="BE770" s="415" t="str">
        <f>IFERROR(ROUND(((AX770+AY770+AZ770+BA770+BB770+BC770+BD770)*INDEX('تعرفه ها'!A:Z,MATCH("مالیات برق",'تعرفه ها'!$C:$C,0),MATCH(F770,'تعرفه ها'!$2:$2,0))/100),0),"---")</f>
        <v>---</v>
      </c>
      <c r="BF770" s="415" t="str">
        <f t="shared" si="273"/>
        <v>---</v>
      </c>
      <c r="BG770" s="415" t="str">
        <f t="shared" si="277"/>
        <v>---</v>
      </c>
      <c r="BH770" s="415" t="str">
        <f t="shared" si="274"/>
        <v>---</v>
      </c>
      <c r="BI770" s="54" t="str">
        <f t="shared" si="275"/>
        <v>---</v>
      </c>
      <c r="BJ770" s="55" t="str">
        <f t="shared" si="276"/>
        <v>---</v>
      </c>
      <c r="BK770" s="262"/>
      <c r="BL770" s="183" t="str">
        <f>IFERROR(IF(INDEX(پرداخت!A:AZ,MATCH(A770&amp;" - "&amp;"برق",پرداخت!$B:$B,0),MATCH(G770,پرداخت!$1:$1,0))="نشده","نشده","شده"),"---")</f>
        <v>---</v>
      </c>
    </row>
    <row r="771" spans="1:64" ht="33.75" hidden="1">
      <c r="A771" s="170"/>
      <c r="B771" s="47">
        <f>IFERROR(INDEX('اطلاعات انشعابات شرکتها'!A:BB,MATCH(A771,'اطلاعات انشعابات شرکتها'!A:A,0),MATCH(B$1,'اطلاعات انشعابات شرکتها'!$1:$1,0)),0)</f>
        <v>0</v>
      </c>
      <c r="C771" s="48">
        <f>IFERROR(INDEX('اطلاعات انشعابات شرکتها'!A:BB,MATCH(A771,'اطلاعات انشعابات شرکتها'!A:A,0),MATCH(C$1,'اطلاعات انشعابات شرکتها'!$1:$1,0)),0)</f>
        <v>0</v>
      </c>
      <c r="D771" s="45"/>
      <c r="E771" s="171"/>
      <c r="F771" s="170"/>
      <c r="G771" s="188" t="str">
        <f t="shared" si="255"/>
        <v>/</v>
      </c>
      <c r="H771" s="188">
        <f>IFERROR(INDEX('اطلاعات دوره'!A:Z,MATCH(G771,'اطلاعات دوره'!C:C,0),MATCH(H$1,'اطلاعات دوره'!$1:$1,0)),0)</f>
        <v>0</v>
      </c>
      <c r="I771" s="188">
        <f>IFERROR(INDEX('اطلاعات دوره'!A:Z,MATCH(G771,'اطلاعات دوره'!C:C,0),MATCH(I$1,'اطلاعات دوره'!$1:$1,0)),0)</f>
        <v>0</v>
      </c>
      <c r="J771" s="188">
        <f>IFERROR(INDEX('اطلاعات دوره'!A:Z,MATCH(G771,'اطلاعات دوره'!C:C,0),MATCH(J$1,'اطلاعات دوره'!$1:$1,0)),0)</f>
        <v>0</v>
      </c>
      <c r="K771" s="265"/>
      <c r="L771" s="188" t="str">
        <f>IFERROR(INDEX('اطلاعات دوره'!A:Z,MATCH(G771,'اطلاعات دوره'!C:C,0)-1,MATCH("عنوان",'اطلاعات دوره'!$1:$1,0)),"---")</f>
        <v>---</v>
      </c>
      <c r="M771" s="188" t="str">
        <f t="shared" si="256"/>
        <v>----</v>
      </c>
      <c r="N771" s="188" t="str">
        <f t="shared" si="257"/>
        <v>-/</v>
      </c>
      <c r="O771" s="265"/>
      <c r="P771" s="188">
        <f>IFERROR(INDEX('اطلاعات انشعابات شرکتها'!A:BB,MATCH(A771,'اطلاعات انشعابات شرکتها'!A:A,0),MATCH(P$1,'اطلاعات انشعابات شرکتها'!$1:$1,0)),0)</f>
        <v>0</v>
      </c>
      <c r="Q771" s="188">
        <f>IFERROR(INDEX('اطلاعات انشعابات شرکتها'!A:BB,MATCH(A771,'اطلاعات انشعابات شرکتها'!A:A,0),MATCH(Q$1,'اطلاعات انشعابات شرکتها'!$1:$1,0)),0)</f>
        <v>0</v>
      </c>
      <c r="R771" s="188">
        <f>IFERROR(INDEX('اطلاعات انشعابات شرکتها'!A:BB,MATCH(A771,'اطلاعات انشعابات شرکتها'!A:A,0),MATCH(R$1,'اطلاعات انشعابات شرکتها'!$1:$1,0)),0)</f>
        <v>0</v>
      </c>
      <c r="S771" s="265"/>
      <c r="T771" s="188">
        <f>IFERROR(INDEX('قرائت کنتور'!A:AZ,MATCH(A771&amp;"-"&amp;T$1,'قرائت کنتور'!B:B,0),MATCH(G771,'قرائت کنتور'!$1:$1,0)),0)</f>
        <v>0</v>
      </c>
      <c r="U771" s="188">
        <f>IFERROR(INDEX('قرائت کنتور'!A:AZ,MATCH(A771&amp;"-"&amp;U$1,'قرائت کنتور'!B:B,0),MATCH(L771,'قرائت کنتور'!$1:$1,0)),0)</f>
        <v>0</v>
      </c>
      <c r="V771" s="188">
        <f>IFERROR(INDEX('قرائت کنتور'!A:AZ,MATCH(A771&amp;"-"&amp;U$1,'قرائت کنتور'!B:B,0),MATCH(G771,'قرائت کنتور'!$1:$1,0)),0)</f>
        <v>0</v>
      </c>
      <c r="W771" s="188">
        <f>IFERROR(INDEX('قرائت کنتور'!A:AZ,MATCH(A771&amp;"-"&amp;W$1,'قرائت کنتور'!B:B,0),MATCH(L771,'قرائت کنتور'!$1:$1,0)),0)</f>
        <v>0</v>
      </c>
      <c r="X771" s="188">
        <f>IFERROR(INDEX('قرائت کنتور'!A:AZ,MATCH(A771&amp;"-"&amp;W$1,'قرائت کنتور'!B:B,0),MATCH(G771,'قرائت کنتور'!$1:$1,0)),0)</f>
        <v>0</v>
      </c>
      <c r="Y771" s="188">
        <f>IFERROR(INDEX('قرائت کنتور'!A:AZ,MATCH(A771&amp;"-"&amp;Y$1,'قرائت کنتور'!B:B,0),MATCH(L771,'قرائت کنتور'!$1:$1,0)),0)</f>
        <v>0</v>
      </c>
      <c r="Z771" s="188">
        <f>IFERROR(INDEX('قرائت کنتور'!A:AZ,MATCH(A771&amp;"-"&amp;Y$1,'قرائت کنتور'!B:B,0),MATCH(G771,'قرائت کنتور'!$1:$1,0)),0)</f>
        <v>0</v>
      </c>
      <c r="AA771" s="188">
        <f>IFERROR(INDEX('قرائت کنتور'!A:AZ,MATCH(A771&amp;"-"&amp;AA$1,'قرائت کنتور'!B:B,0),MATCH(L771,'قرائت کنتور'!$1:$1,0)),0)</f>
        <v>0</v>
      </c>
      <c r="AB771" s="188">
        <f>IFERROR(INDEX('قرائت کنتور'!A:AZ,MATCH(A771&amp;"-"&amp;AA$1,'قرائت کنتور'!B:B,0),MATCH(G771,'قرائت کنتور'!$1:$1,0)),0)</f>
        <v>0</v>
      </c>
      <c r="AC771" s="265"/>
      <c r="AD771" s="188">
        <f t="shared" si="258"/>
        <v>0</v>
      </c>
      <c r="AE771" s="188">
        <f t="shared" si="259"/>
        <v>0</v>
      </c>
      <c r="AF771" s="188">
        <f t="shared" si="260"/>
        <v>0</v>
      </c>
      <c r="AG771" s="188">
        <f t="shared" si="261"/>
        <v>0</v>
      </c>
      <c r="AH771" s="188">
        <f t="shared" si="262"/>
        <v>0</v>
      </c>
      <c r="AI771" s="188">
        <f t="shared" si="263"/>
        <v>0</v>
      </c>
      <c r="AJ771" s="188" t="str">
        <f t="shared" si="264"/>
        <v>0</v>
      </c>
      <c r="AK771" s="265"/>
      <c r="AL771" s="254" t="str">
        <f t="shared" si="265"/>
        <v>---</v>
      </c>
      <c r="AM771" s="254" t="str">
        <f t="shared" si="266"/>
        <v>---</v>
      </c>
      <c r="AN771" s="265"/>
      <c r="AO771" s="188" t="str">
        <f>IFERROR(INDEX('تعرفه ها'!A:Z,MATCH(P771&amp;"-"&amp;AO$1,'تعرفه ها'!C:C,0),MATCH(F771,'تعرفه ها'!$2:$2,0),1),"---")</f>
        <v>---</v>
      </c>
      <c r="AP771" s="188" t="str">
        <f>IFERROR(INDEX('تعرفه ها'!A:Z,MATCH(P771&amp;"-"&amp;AP$1,'تعرفه ها'!C:C,0),MATCH(F771,'تعرفه ها'!$2:$2,0),1),"---")</f>
        <v>---</v>
      </c>
      <c r="AQ771" s="188" t="str">
        <f>IFERROR(INDEX('تعرفه ها'!A:Z,MATCH(P771&amp;"-"&amp;AQ$1,'تعرفه ها'!C:C,0),MATCH(F771,'تعرفه ها'!$2:$2,0),1),"---")</f>
        <v>---</v>
      </c>
      <c r="AR771" s="188" t="str">
        <f>IFERROR(INDEX('تعرفه ها'!A:Z,MATCH(P771&amp;"-"&amp;AR$1,'تعرفه ها'!C:C,0),MATCH(F771,'تعرفه ها'!$2:$2,0),1),"---")</f>
        <v>---</v>
      </c>
      <c r="AS771" s="265"/>
      <c r="AT771" s="415" t="str">
        <f t="shared" si="267"/>
        <v>---</v>
      </c>
      <c r="AU771" s="415" t="str">
        <f t="shared" si="268"/>
        <v>---</v>
      </c>
      <c r="AV771" s="415" t="str">
        <f t="shared" si="269"/>
        <v>---</v>
      </c>
      <c r="AW771" s="415" t="str">
        <f t="shared" si="270"/>
        <v>---</v>
      </c>
      <c r="AX771" s="415" t="str">
        <f t="shared" si="271"/>
        <v>---</v>
      </c>
      <c r="AY771" s="415" t="str">
        <f>IFERROR(AH771*INDEX('تعرفه ها'!A:Z,MATCH("عوارض برق به ازاء هر کیلووات",'تعرفه ها'!$C:$C,0),MATCH(F771,'تعرفه ها'!$2:$2,0)),"---")</f>
        <v>---</v>
      </c>
      <c r="AZ771" s="415" t="str">
        <f t="shared" si="272"/>
        <v>---</v>
      </c>
      <c r="BA771" s="415" t="str">
        <f>IFERROR(ROUND(((AX771+AY771+AZ771)*INDEX('تعرفه ها'!A:Z,MATCH("هزینه نگهداری و تعمیرات شبکه برق",'تعرفه ها'!$C:$C,0),MATCH(F771,'تعرفه ها'!$2:$2,0))/100),0),"---")</f>
        <v>---</v>
      </c>
      <c r="BB771" s="415">
        <f>IFERROR(IF(P771="دیماندی",ROUND(AJ771*INDEX('تعرفه ها'!A:Z,MATCH(BB$1,'تعرفه ها'!$C:$C,0),MATCH(F771,'تعرفه ها'!$2:$2,0))*J771/30,0),0),"---")</f>
        <v>0</v>
      </c>
      <c r="BC771" s="415"/>
      <c r="BD771" s="54" t="str">
        <f>IFERROR(IF(INDEX('اطلاعات دوره'!A:Z,MATCH(G771,'اطلاعات دوره'!C:C,0),MATCH("برق",'اطلاعات دوره'!$1:$1,0))="دارد",ROUND(AX771*INDEX('تعرفه ها'!A:Z,MATCH("پیک فصلی برق",'تعرفه ها'!$C:$C,0),MATCH(F771,'تعرفه ها'!$2:$2,0))/100,0),0),"---")</f>
        <v>---</v>
      </c>
      <c r="BE771" s="415" t="str">
        <f>IFERROR(ROUND(((AX771+AY771+AZ771+BA771+BB771+BC771+BD771)*INDEX('تعرفه ها'!A:Z,MATCH("مالیات برق",'تعرفه ها'!$C:$C,0),MATCH(F771,'تعرفه ها'!$2:$2,0))/100),0),"---")</f>
        <v>---</v>
      </c>
      <c r="BF771" s="415" t="str">
        <f t="shared" si="273"/>
        <v>---</v>
      </c>
      <c r="BG771" s="415" t="str">
        <f t="shared" si="277"/>
        <v>---</v>
      </c>
      <c r="BH771" s="415" t="str">
        <f t="shared" si="274"/>
        <v>---</v>
      </c>
      <c r="BI771" s="54" t="str">
        <f t="shared" si="275"/>
        <v>---</v>
      </c>
      <c r="BJ771" s="55" t="str">
        <f t="shared" si="276"/>
        <v>---</v>
      </c>
      <c r="BK771" s="262"/>
      <c r="BL771" s="183" t="str">
        <f>IFERROR(IF(INDEX(پرداخت!A:AZ,MATCH(A771&amp;" - "&amp;"برق",پرداخت!$B:$B,0),MATCH(G771,پرداخت!$1:$1,0))="نشده","نشده","شده"),"---")</f>
        <v>---</v>
      </c>
    </row>
    <row r="772" spans="1:64" ht="33.75" hidden="1">
      <c r="A772" s="170"/>
      <c r="B772" s="47">
        <f>IFERROR(INDEX('اطلاعات انشعابات شرکتها'!A:BB,MATCH(A772,'اطلاعات انشعابات شرکتها'!A:A,0),MATCH(B$1,'اطلاعات انشعابات شرکتها'!$1:$1,0)),0)</f>
        <v>0</v>
      </c>
      <c r="C772" s="48">
        <f>IFERROR(INDEX('اطلاعات انشعابات شرکتها'!A:BB,MATCH(A772,'اطلاعات انشعابات شرکتها'!A:A,0),MATCH(C$1,'اطلاعات انشعابات شرکتها'!$1:$1,0)),0)</f>
        <v>0</v>
      </c>
      <c r="D772" s="45"/>
      <c r="E772" s="171"/>
      <c r="F772" s="170"/>
      <c r="G772" s="188" t="str">
        <f t="shared" ref="G772:G835" si="278">F772&amp;"/"&amp;E772</f>
        <v>/</v>
      </c>
      <c r="H772" s="188">
        <f>IFERROR(INDEX('اطلاعات دوره'!A:Z,MATCH(G772,'اطلاعات دوره'!C:C,0),MATCH(H$1,'اطلاعات دوره'!$1:$1,0)),0)</f>
        <v>0</v>
      </c>
      <c r="I772" s="188">
        <f>IFERROR(INDEX('اطلاعات دوره'!A:Z,MATCH(G772,'اطلاعات دوره'!C:C,0),MATCH(I$1,'اطلاعات دوره'!$1:$1,0)),0)</f>
        <v>0</v>
      </c>
      <c r="J772" s="188">
        <f>IFERROR(INDEX('اطلاعات دوره'!A:Z,MATCH(G772,'اطلاعات دوره'!C:C,0),MATCH(J$1,'اطلاعات دوره'!$1:$1,0)),0)</f>
        <v>0</v>
      </c>
      <c r="K772" s="265"/>
      <c r="L772" s="188" t="str">
        <f>IFERROR(INDEX('اطلاعات دوره'!A:Z,MATCH(G772,'اطلاعات دوره'!C:C,0)-1,MATCH("عنوان",'اطلاعات دوره'!$1:$1,0)),"---")</f>
        <v>---</v>
      </c>
      <c r="M772" s="188" t="str">
        <f t="shared" ref="M772:M835" si="279">A772&amp;"-"&amp;L772</f>
        <v>----</v>
      </c>
      <c r="N772" s="188" t="str">
        <f t="shared" ref="N772:N835" si="280">A772&amp;"-"&amp;G772</f>
        <v>-/</v>
      </c>
      <c r="O772" s="265"/>
      <c r="P772" s="188">
        <f>IFERROR(INDEX('اطلاعات انشعابات شرکتها'!A:BB,MATCH(A772,'اطلاعات انشعابات شرکتها'!A:A,0),MATCH(P$1,'اطلاعات انشعابات شرکتها'!$1:$1,0)),0)</f>
        <v>0</v>
      </c>
      <c r="Q772" s="188">
        <f>IFERROR(INDEX('اطلاعات انشعابات شرکتها'!A:BB,MATCH(A772,'اطلاعات انشعابات شرکتها'!A:A,0),MATCH(Q$1,'اطلاعات انشعابات شرکتها'!$1:$1,0)),0)</f>
        <v>0</v>
      </c>
      <c r="R772" s="188">
        <f>IFERROR(INDEX('اطلاعات انشعابات شرکتها'!A:BB,MATCH(A772,'اطلاعات انشعابات شرکتها'!A:A,0),MATCH(R$1,'اطلاعات انشعابات شرکتها'!$1:$1,0)),0)</f>
        <v>0</v>
      </c>
      <c r="S772" s="265"/>
      <c r="T772" s="188">
        <f>IFERROR(INDEX('قرائت کنتور'!A:AZ,MATCH(A772&amp;"-"&amp;T$1,'قرائت کنتور'!B:B,0),MATCH(G772,'قرائت کنتور'!$1:$1,0)),0)</f>
        <v>0</v>
      </c>
      <c r="U772" s="188">
        <f>IFERROR(INDEX('قرائت کنتور'!A:AZ,MATCH(A772&amp;"-"&amp;U$1,'قرائت کنتور'!B:B,0),MATCH(L772,'قرائت کنتور'!$1:$1,0)),0)</f>
        <v>0</v>
      </c>
      <c r="V772" s="188">
        <f>IFERROR(INDEX('قرائت کنتور'!A:AZ,MATCH(A772&amp;"-"&amp;U$1,'قرائت کنتور'!B:B,0),MATCH(G772,'قرائت کنتور'!$1:$1,0)),0)</f>
        <v>0</v>
      </c>
      <c r="W772" s="188">
        <f>IFERROR(INDEX('قرائت کنتور'!A:AZ,MATCH(A772&amp;"-"&amp;W$1,'قرائت کنتور'!B:B,0),MATCH(L772,'قرائت کنتور'!$1:$1,0)),0)</f>
        <v>0</v>
      </c>
      <c r="X772" s="188">
        <f>IFERROR(INDEX('قرائت کنتور'!A:AZ,MATCH(A772&amp;"-"&amp;W$1,'قرائت کنتور'!B:B,0),MATCH(G772,'قرائت کنتور'!$1:$1,0)),0)</f>
        <v>0</v>
      </c>
      <c r="Y772" s="188">
        <f>IFERROR(INDEX('قرائت کنتور'!A:AZ,MATCH(A772&amp;"-"&amp;Y$1,'قرائت کنتور'!B:B,0),MATCH(L772,'قرائت کنتور'!$1:$1,0)),0)</f>
        <v>0</v>
      </c>
      <c r="Z772" s="188">
        <f>IFERROR(INDEX('قرائت کنتور'!A:AZ,MATCH(A772&amp;"-"&amp;Y$1,'قرائت کنتور'!B:B,0),MATCH(G772,'قرائت کنتور'!$1:$1,0)),0)</f>
        <v>0</v>
      </c>
      <c r="AA772" s="188">
        <f>IFERROR(INDEX('قرائت کنتور'!A:AZ,MATCH(A772&amp;"-"&amp;AA$1,'قرائت کنتور'!B:B,0),MATCH(L772,'قرائت کنتور'!$1:$1,0)),0)</f>
        <v>0</v>
      </c>
      <c r="AB772" s="188">
        <f>IFERROR(INDEX('قرائت کنتور'!A:AZ,MATCH(A772&amp;"-"&amp;AA$1,'قرائت کنتور'!B:B,0),MATCH(G772,'قرائت کنتور'!$1:$1,0)),0)</f>
        <v>0</v>
      </c>
      <c r="AC772" s="265"/>
      <c r="AD772" s="188">
        <f t="shared" ref="AD772:AD835" si="281">IFERROR((V772-U772)*R772,"---")</f>
        <v>0</v>
      </c>
      <c r="AE772" s="188">
        <f t="shared" ref="AE772:AE835" si="282">IFERROR((X772-W772)*R772,"---")</f>
        <v>0</v>
      </c>
      <c r="AF772" s="188">
        <f t="shared" ref="AF772:AF835" si="283">IFERROR((Z772-Y772)*R772,"---")</f>
        <v>0</v>
      </c>
      <c r="AG772" s="188">
        <f t="shared" ref="AG772:AG835" si="284">IFERROR((AB772-AA772)*R772,"---")</f>
        <v>0</v>
      </c>
      <c r="AH772" s="188">
        <f t="shared" ref="AH772:AH835" si="285">IFERROR(AD772+AE772+AF772,"---")</f>
        <v>0</v>
      </c>
      <c r="AI772" s="188">
        <f t="shared" ref="AI772:AI835" si="286">IFERROR(T772*R772,"---")</f>
        <v>0</v>
      </c>
      <c r="AJ772" s="188" t="str">
        <f t="shared" ref="AJ772:AJ835" si="287">IFERROR(IF(P772="دیماندی",IF(AI772&gt;(0.9*Q772),AI772,0.9*Q772),"0"),"---")</f>
        <v>0</v>
      </c>
      <c r="AK772" s="265"/>
      <c r="AL772" s="254" t="str">
        <f t="shared" ref="AL772:AL835" si="288">IFERROR((AH772)/((AH772^2+AG772^2)^0.5),"---")</f>
        <v>---</v>
      </c>
      <c r="AM772" s="254" t="str">
        <f t="shared" ref="AM772:AM835" si="289">IFERROR(IF((0.9/AL772-1)&gt;0.01,0.9/AL772-1,"0"),"---")</f>
        <v>---</v>
      </c>
      <c r="AN772" s="265"/>
      <c r="AO772" s="188" t="str">
        <f>IFERROR(INDEX('تعرفه ها'!A:Z,MATCH(P772&amp;"-"&amp;AO$1,'تعرفه ها'!C:C,0),MATCH(F772,'تعرفه ها'!$2:$2,0),1),"---")</f>
        <v>---</v>
      </c>
      <c r="AP772" s="188" t="str">
        <f>IFERROR(INDEX('تعرفه ها'!A:Z,MATCH(P772&amp;"-"&amp;AP$1,'تعرفه ها'!C:C,0),MATCH(F772,'تعرفه ها'!$2:$2,0),1),"---")</f>
        <v>---</v>
      </c>
      <c r="AQ772" s="188" t="str">
        <f>IFERROR(INDEX('تعرفه ها'!A:Z,MATCH(P772&amp;"-"&amp;AQ$1,'تعرفه ها'!C:C,0),MATCH(F772,'تعرفه ها'!$2:$2,0),1),"---")</f>
        <v>---</v>
      </c>
      <c r="AR772" s="188" t="str">
        <f>IFERROR(INDEX('تعرفه ها'!A:Z,MATCH(P772&amp;"-"&amp;AR$1,'تعرفه ها'!C:C,0),MATCH(F772,'تعرفه ها'!$2:$2,0),1),"---")</f>
        <v>---</v>
      </c>
      <c r="AS772" s="265"/>
      <c r="AT772" s="415" t="str">
        <f t="shared" ref="AT772:AT835" si="290">IFERROR(AD772*AO772,"---")</f>
        <v>---</v>
      </c>
      <c r="AU772" s="415" t="str">
        <f t="shared" ref="AU772:AU835" si="291">IFERROR(AE772*AP772,"---")</f>
        <v>---</v>
      </c>
      <c r="AV772" s="415" t="str">
        <f t="shared" ref="AV772:AV835" si="292">IFERROR(AF772*AQ772,"---")</f>
        <v>---</v>
      </c>
      <c r="AW772" s="415" t="str">
        <f t="shared" ref="AW772:AW835" si="293">IFERROR(AG772*AR772,"---")</f>
        <v>---</v>
      </c>
      <c r="AX772" s="415" t="str">
        <f t="shared" ref="AX772:AX835" si="294">IFERROR((AT772+AU772+AV772+AW772),"---")</f>
        <v>---</v>
      </c>
      <c r="AY772" s="415" t="str">
        <f>IFERROR(AH772*INDEX('تعرفه ها'!A:Z,MATCH("عوارض برق به ازاء هر کیلووات",'تعرفه ها'!$C:$C,0),MATCH(F772,'تعرفه ها'!$2:$2,0)),"---")</f>
        <v>---</v>
      </c>
      <c r="AZ772" s="415" t="str">
        <f t="shared" ref="AZ772:AZ835" si="295">IFERROR(ROUND((AT772+AU772+AV772)*AM772,0),"---")</f>
        <v>---</v>
      </c>
      <c r="BA772" s="415" t="str">
        <f>IFERROR(ROUND(((AX772+AY772+AZ772)*INDEX('تعرفه ها'!A:Z,MATCH("هزینه نگهداری و تعمیرات شبکه برق",'تعرفه ها'!$C:$C,0),MATCH(F772,'تعرفه ها'!$2:$2,0))/100),0),"---")</f>
        <v>---</v>
      </c>
      <c r="BB772" s="415">
        <f>IFERROR(IF(P772="دیماندی",ROUND(AJ772*INDEX('تعرفه ها'!A:Z,MATCH(BB$1,'تعرفه ها'!$C:$C,0),MATCH(F772,'تعرفه ها'!$2:$2,0))*J772/30,0),0),"---")</f>
        <v>0</v>
      </c>
      <c r="BC772" s="415"/>
      <c r="BD772" s="54" t="str">
        <f>IFERROR(IF(INDEX('اطلاعات دوره'!A:Z,MATCH(G772,'اطلاعات دوره'!C:C,0),MATCH("برق",'اطلاعات دوره'!$1:$1,0))="دارد",ROUND(AX772*INDEX('تعرفه ها'!A:Z,MATCH("پیک فصلی برق",'تعرفه ها'!$C:$C,0),MATCH(F772,'تعرفه ها'!$2:$2,0))/100,0),0),"---")</f>
        <v>---</v>
      </c>
      <c r="BE772" s="415" t="str">
        <f>IFERROR(ROUND(((AX772+AY772+AZ772+BA772+BB772+BC772+BD772)*INDEX('تعرفه ها'!A:Z,MATCH("مالیات برق",'تعرفه ها'!$C:$C,0),MATCH(F772,'تعرفه ها'!$2:$2,0))/100),0),"---")</f>
        <v>---</v>
      </c>
      <c r="BF772" s="415" t="str">
        <f t="shared" ref="BF772:BF835" si="296">IFERROR((AX772+AY772+AZ772+BA772+BB772+BC772+BD772+BE772),"---")</f>
        <v>---</v>
      </c>
      <c r="BG772" s="415" t="str">
        <f t="shared" si="277"/>
        <v>---</v>
      </c>
      <c r="BH772" s="415" t="str">
        <f t="shared" ref="BH772:BH835" si="297">IFERROR((BF772+BG772),"---")</f>
        <v>---</v>
      </c>
      <c r="BI772" s="54" t="str">
        <f t="shared" ref="BI772:BI835" si="298">IFERROR(INT(RIGHT(BH772,3)),"---")</f>
        <v>---</v>
      </c>
      <c r="BJ772" s="55" t="str">
        <f t="shared" ref="BJ772:BJ835" si="299">IFERROR(BH772-BI772,"---")</f>
        <v>---</v>
      </c>
      <c r="BK772" s="262"/>
      <c r="BL772" s="183" t="str">
        <f>IFERROR(IF(INDEX(پرداخت!A:AZ,MATCH(A772&amp;" - "&amp;"برق",پرداخت!$B:$B,0),MATCH(G772,پرداخت!$1:$1,0))="نشده","نشده","شده"),"---")</f>
        <v>---</v>
      </c>
    </row>
    <row r="773" spans="1:64" ht="33.75" hidden="1">
      <c r="A773" s="170"/>
      <c r="B773" s="47">
        <f>IFERROR(INDEX('اطلاعات انشعابات شرکتها'!A:BB,MATCH(A773,'اطلاعات انشعابات شرکتها'!A:A,0),MATCH(B$1,'اطلاعات انشعابات شرکتها'!$1:$1,0)),0)</f>
        <v>0</v>
      </c>
      <c r="C773" s="48">
        <f>IFERROR(INDEX('اطلاعات انشعابات شرکتها'!A:BB,MATCH(A773,'اطلاعات انشعابات شرکتها'!A:A,0),MATCH(C$1,'اطلاعات انشعابات شرکتها'!$1:$1,0)),0)</f>
        <v>0</v>
      </c>
      <c r="D773" s="45"/>
      <c r="E773" s="171"/>
      <c r="F773" s="170"/>
      <c r="G773" s="188" t="str">
        <f t="shared" si="278"/>
        <v>/</v>
      </c>
      <c r="H773" s="188">
        <f>IFERROR(INDEX('اطلاعات دوره'!A:Z,MATCH(G773,'اطلاعات دوره'!C:C,0),MATCH(H$1,'اطلاعات دوره'!$1:$1,0)),0)</f>
        <v>0</v>
      </c>
      <c r="I773" s="188">
        <f>IFERROR(INDEX('اطلاعات دوره'!A:Z,MATCH(G773,'اطلاعات دوره'!C:C,0),MATCH(I$1,'اطلاعات دوره'!$1:$1,0)),0)</f>
        <v>0</v>
      </c>
      <c r="J773" s="188">
        <f>IFERROR(INDEX('اطلاعات دوره'!A:Z,MATCH(G773,'اطلاعات دوره'!C:C,0),MATCH(J$1,'اطلاعات دوره'!$1:$1,0)),0)</f>
        <v>0</v>
      </c>
      <c r="K773" s="265"/>
      <c r="L773" s="188" t="str">
        <f>IFERROR(INDEX('اطلاعات دوره'!A:Z,MATCH(G773,'اطلاعات دوره'!C:C,0)-1,MATCH("عنوان",'اطلاعات دوره'!$1:$1,0)),"---")</f>
        <v>---</v>
      </c>
      <c r="M773" s="188" t="str">
        <f t="shared" si="279"/>
        <v>----</v>
      </c>
      <c r="N773" s="188" t="str">
        <f t="shared" si="280"/>
        <v>-/</v>
      </c>
      <c r="O773" s="265"/>
      <c r="P773" s="188">
        <f>IFERROR(INDEX('اطلاعات انشعابات شرکتها'!A:BB,MATCH(A773,'اطلاعات انشعابات شرکتها'!A:A,0),MATCH(P$1,'اطلاعات انشعابات شرکتها'!$1:$1,0)),0)</f>
        <v>0</v>
      </c>
      <c r="Q773" s="188">
        <f>IFERROR(INDEX('اطلاعات انشعابات شرکتها'!A:BB,MATCH(A773,'اطلاعات انشعابات شرکتها'!A:A,0),MATCH(Q$1,'اطلاعات انشعابات شرکتها'!$1:$1,0)),0)</f>
        <v>0</v>
      </c>
      <c r="R773" s="188">
        <f>IFERROR(INDEX('اطلاعات انشعابات شرکتها'!A:BB,MATCH(A773,'اطلاعات انشعابات شرکتها'!A:A,0),MATCH(R$1,'اطلاعات انشعابات شرکتها'!$1:$1,0)),0)</f>
        <v>0</v>
      </c>
      <c r="S773" s="265"/>
      <c r="T773" s="188">
        <f>IFERROR(INDEX('قرائت کنتور'!A:AZ,MATCH(A773&amp;"-"&amp;T$1,'قرائت کنتور'!B:B,0),MATCH(G773,'قرائت کنتور'!$1:$1,0)),0)</f>
        <v>0</v>
      </c>
      <c r="U773" s="188">
        <f>IFERROR(INDEX('قرائت کنتور'!A:AZ,MATCH(A773&amp;"-"&amp;U$1,'قرائت کنتور'!B:B,0),MATCH(L773,'قرائت کنتور'!$1:$1,0)),0)</f>
        <v>0</v>
      </c>
      <c r="V773" s="188">
        <f>IFERROR(INDEX('قرائت کنتور'!A:AZ,MATCH(A773&amp;"-"&amp;U$1,'قرائت کنتور'!B:B,0),MATCH(G773,'قرائت کنتور'!$1:$1,0)),0)</f>
        <v>0</v>
      </c>
      <c r="W773" s="188">
        <f>IFERROR(INDEX('قرائت کنتور'!A:AZ,MATCH(A773&amp;"-"&amp;W$1,'قرائت کنتور'!B:B,0),MATCH(L773,'قرائت کنتور'!$1:$1,0)),0)</f>
        <v>0</v>
      </c>
      <c r="X773" s="188">
        <f>IFERROR(INDEX('قرائت کنتور'!A:AZ,MATCH(A773&amp;"-"&amp;W$1,'قرائت کنتور'!B:B,0),MATCH(G773,'قرائت کنتور'!$1:$1,0)),0)</f>
        <v>0</v>
      </c>
      <c r="Y773" s="188">
        <f>IFERROR(INDEX('قرائت کنتور'!A:AZ,MATCH(A773&amp;"-"&amp;Y$1,'قرائت کنتور'!B:B,0),MATCH(L773,'قرائت کنتور'!$1:$1,0)),0)</f>
        <v>0</v>
      </c>
      <c r="Z773" s="188">
        <f>IFERROR(INDEX('قرائت کنتور'!A:AZ,MATCH(A773&amp;"-"&amp;Y$1,'قرائت کنتور'!B:B,0),MATCH(G773,'قرائت کنتور'!$1:$1,0)),0)</f>
        <v>0</v>
      </c>
      <c r="AA773" s="188">
        <f>IFERROR(INDEX('قرائت کنتور'!A:AZ,MATCH(A773&amp;"-"&amp;AA$1,'قرائت کنتور'!B:B,0),MATCH(L773,'قرائت کنتور'!$1:$1,0)),0)</f>
        <v>0</v>
      </c>
      <c r="AB773" s="188">
        <f>IFERROR(INDEX('قرائت کنتور'!A:AZ,MATCH(A773&amp;"-"&amp;AA$1,'قرائت کنتور'!B:B,0),MATCH(G773,'قرائت کنتور'!$1:$1,0)),0)</f>
        <v>0</v>
      </c>
      <c r="AC773" s="265"/>
      <c r="AD773" s="188">
        <f t="shared" si="281"/>
        <v>0</v>
      </c>
      <c r="AE773" s="188">
        <f t="shared" si="282"/>
        <v>0</v>
      </c>
      <c r="AF773" s="188">
        <f t="shared" si="283"/>
        <v>0</v>
      </c>
      <c r="AG773" s="188">
        <f t="shared" si="284"/>
        <v>0</v>
      </c>
      <c r="AH773" s="188">
        <f t="shared" si="285"/>
        <v>0</v>
      </c>
      <c r="AI773" s="188">
        <f t="shared" si="286"/>
        <v>0</v>
      </c>
      <c r="AJ773" s="188" t="str">
        <f t="shared" si="287"/>
        <v>0</v>
      </c>
      <c r="AK773" s="265"/>
      <c r="AL773" s="254" t="str">
        <f t="shared" si="288"/>
        <v>---</v>
      </c>
      <c r="AM773" s="254" t="str">
        <f t="shared" si="289"/>
        <v>---</v>
      </c>
      <c r="AN773" s="265"/>
      <c r="AO773" s="188" t="str">
        <f>IFERROR(INDEX('تعرفه ها'!A:Z,MATCH(P773&amp;"-"&amp;AO$1,'تعرفه ها'!C:C,0),MATCH(F773,'تعرفه ها'!$2:$2,0),1),"---")</f>
        <v>---</v>
      </c>
      <c r="AP773" s="188" t="str">
        <f>IFERROR(INDEX('تعرفه ها'!A:Z,MATCH(P773&amp;"-"&amp;AP$1,'تعرفه ها'!C:C,0),MATCH(F773,'تعرفه ها'!$2:$2,0),1),"---")</f>
        <v>---</v>
      </c>
      <c r="AQ773" s="188" t="str">
        <f>IFERROR(INDEX('تعرفه ها'!A:Z,MATCH(P773&amp;"-"&amp;AQ$1,'تعرفه ها'!C:C,0),MATCH(F773,'تعرفه ها'!$2:$2,0),1),"---")</f>
        <v>---</v>
      </c>
      <c r="AR773" s="188" t="str">
        <f>IFERROR(INDEX('تعرفه ها'!A:Z,MATCH(P773&amp;"-"&amp;AR$1,'تعرفه ها'!C:C,0),MATCH(F773,'تعرفه ها'!$2:$2,0),1),"---")</f>
        <v>---</v>
      </c>
      <c r="AS773" s="265"/>
      <c r="AT773" s="415" t="str">
        <f t="shared" si="290"/>
        <v>---</v>
      </c>
      <c r="AU773" s="415" t="str">
        <f t="shared" si="291"/>
        <v>---</v>
      </c>
      <c r="AV773" s="415" t="str">
        <f t="shared" si="292"/>
        <v>---</v>
      </c>
      <c r="AW773" s="415" t="str">
        <f t="shared" si="293"/>
        <v>---</v>
      </c>
      <c r="AX773" s="415" t="str">
        <f t="shared" si="294"/>
        <v>---</v>
      </c>
      <c r="AY773" s="415" t="str">
        <f>IFERROR(AH773*INDEX('تعرفه ها'!A:Z,MATCH("عوارض برق به ازاء هر کیلووات",'تعرفه ها'!$C:$C,0),MATCH(F773,'تعرفه ها'!$2:$2,0)),"---")</f>
        <v>---</v>
      </c>
      <c r="AZ773" s="415" t="str">
        <f t="shared" si="295"/>
        <v>---</v>
      </c>
      <c r="BA773" s="415" t="str">
        <f>IFERROR(ROUND(((AX773+AY773+AZ773)*INDEX('تعرفه ها'!A:Z,MATCH("هزینه نگهداری و تعمیرات شبکه برق",'تعرفه ها'!$C:$C,0),MATCH(F773,'تعرفه ها'!$2:$2,0))/100),0),"---")</f>
        <v>---</v>
      </c>
      <c r="BB773" s="415">
        <f>IFERROR(IF(P773="دیماندی",ROUND(AJ773*INDEX('تعرفه ها'!A:Z,MATCH(BB$1,'تعرفه ها'!$C:$C,0),MATCH(F773,'تعرفه ها'!$2:$2,0))*J773/30,0),0),"---")</f>
        <v>0</v>
      </c>
      <c r="BC773" s="415"/>
      <c r="BD773" s="54" t="str">
        <f>IFERROR(IF(INDEX('اطلاعات دوره'!A:Z,MATCH(G773,'اطلاعات دوره'!C:C,0),MATCH("برق",'اطلاعات دوره'!$1:$1,0))="دارد",ROUND(AX773*INDEX('تعرفه ها'!A:Z,MATCH("پیک فصلی برق",'تعرفه ها'!$C:$C,0),MATCH(F773,'تعرفه ها'!$2:$2,0))/100,0),0),"---")</f>
        <v>---</v>
      </c>
      <c r="BE773" s="415" t="str">
        <f>IFERROR(ROUND(((AX773+AY773+AZ773+BA773+BB773+BC773+BD773)*INDEX('تعرفه ها'!A:Z,MATCH("مالیات برق",'تعرفه ها'!$C:$C,0),MATCH(F773,'تعرفه ها'!$2:$2,0))/100),0),"---")</f>
        <v>---</v>
      </c>
      <c r="BF773" s="415" t="str">
        <f t="shared" si="296"/>
        <v>---</v>
      </c>
      <c r="BG773" s="415" t="str">
        <f t="shared" si="277"/>
        <v>---</v>
      </c>
      <c r="BH773" s="415" t="str">
        <f t="shared" si="297"/>
        <v>---</v>
      </c>
      <c r="BI773" s="54" t="str">
        <f t="shared" si="298"/>
        <v>---</v>
      </c>
      <c r="BJ773" s="55" t="str">
        <f t="shared" si="299"/>
        <v>---</v>
      </c>
      <c r="BK773" s="262"/>
      <c r="BL773" s="183" t="str">
        <f>IFERROR(IF(INDEX(پرداخت!A:AZ,MATCH(A773&amp;" - "&amp;"برق",پرداخت!$B:$B,0),MATCH(G773,پرداخت!$1:$1,0))="نشده","نشده","شده"),"---")</f>
        <v>---</v>
      </c>
    </row>
    <row r="774" spans="1:64" ht="33.75" hidden="1">
      <c r="A774" s="170"/>
      <c r="B774" s="47">
        <f>IFERROR(INDEX('اطلاعات انشعابات شرکتها'!A:BB,MATCH(A774,'اطلاعات انشعابات شرکتها'!A:A,0),MATCH(B$1,'اطلاعات انشعابات شرکتها'!$1:$1,0)),0)</f>
        <v>0</v>
      </c>
      <c r="C774" s="48">
        <f>IFERROR(INDEX('اطلاعات انشعابات شرکتها'!A:BB,MATCH(A774,'اطلاعات انشعابات شرکتها'!A:A,0),MATCH(C$1,'اطلاعات انشعابات شرکتها'!$1:$1,0)),0)</f>
        <v>0</v>
      </c>
      <c r="D774" s="45"/>
      <c r="E774" s="171"/>
      <c r="F774" s="170"/>
      <c r="G774" s="188" t="str">
        <f t="shared" si="278"/>
        <v>/</v>
      </c>
      <c r="H774" s="188">
        <f>IFERROR(INDEX('اطلاعات دوره'!A:Z,MATCH(G774,'اطلاعات دوره'!C:C,0),MATCH(H$1,'اطلاعات دوره'!$1:$1,0)),0)</f>
        <v>0</v>
      </c>
      <c r="I774" s="188">
        <f>IFERROR(INDEX('اطلاعات دوره'!A:Z,MATCH(G774,'اطلاعات دوره'!C:C,0),MATCH(I$1,'اطلاعات دوره'!$1:$1,0)),0)</f>
        <v>0</v>
      </c>
      <c r="J774" s="188">
        <f>IFERROR(INDEX('اطلاعات دوره'!A:Z,MATCH(G774,'اطلاعات دوره'!C:C,0),MATCH(J$1,'اطلاعات دوره'!$1:$1,0)),0)</f>
        <v>0</v>
      </c>
      <c r="K774" s="265"/>
      <c r="L774" s="188" t="str">
        <f>IFERROR(INDEX('اطلاعات دوره'!A:Z,MATCH(G774,'اطلاعات دوره'!C:C,0)-1,MATCH("عنوان",'اطلاعات دوره'!$1:$1,0)),"---")</f>
        <v>---</v>
      </c>
      <c r="M774" s="188" t="str">
        <f t="shared" si="279"/>
        <v>----</v>
      </c>
      <c r="N774" s="188" t="str">
        <f t="shared" si="280"/>
        <v>-/</v>
      </c>
      <c r="O774" s="265"/>
      <c r="P774" s="188">
        <f>IFERROR(INDEX('اطلاعات انشعابات شرکتها'!A:BB,MATCH(A774,'اطلاعات انشعابات شرکتها'!A:A,0),MATCH(P$1,'اطلاعات انشعابات شرکتها'!$1:$1,0)),0)</f>
        <v>0</v>
      </c>
      <c r="Q774" s="188">
        <f>IFERROR(INDEX('اطلاعات انشعابات شرکتها'!A:BB,MATCH(A774,'اطلاعات انشعابات شرکتها'!A:A,0),MATCH(Q$1,'اطلاعات انشعابات شرکتها'!$1:$1,0)),0)</f>
        <v>0</v>
      </c>
      <c r="R774" s="188">
        <f>IFERROR(INDEX('اطلاعات انشعابات شرکتها'!A:BB,MATCH(A774,'اطلاعات انشعابات شرکتها'!A:A,0),MATCH(R$1,'اطلاعات انشعابات شرکتها'!$1:$1,0)),0)</f>
        <v>0</v>
      </c>
      <c r="S774" s="265"/>
      <c r="T774" s="188">
        <f>IFERROR(INDEX('قرائت کنتور'!A:AZ,MATCH(A774&amp;"-"&amp;T$1,'قرائت کنتور'!B:B,0),MATCH(G774,'قرائت کنتور'!$1:$1,0)),0)</f>
        <v>0</v>
      </c>
      <c r="U774" s="188">
        <f>IFERROR(INDEX('قرائت کنتور'!A:AZ,MATCH(A774&amp;"-"&amp;U$1,'قرائت کنتور'!B:B,0),MATCH(L774,'قرائت کنتور'!$1:$1,0)),0)</f>
        <v>0</v>
      </c>
      <c r="V774" s="188">
        <f>IFERROR(INDEX('قرائت کنتور'!A:AZ,MATCH(A774&amp;"-"&amp;U$1,'قرائت کنتور'!B:B,0),MATCH(G774,'قرائت کنتور'!$1:$1,0)),0)</f>
        <v>0</v>
      </c>
      <c r="W774" s="188">
        <f>IFERROR(INDEX('قرائت کنتور'!A:AZ,MATCH(A774&amp;"-"&amp;W$1,'قرائت کنتور'!B:B,0),MATCH(L774,'قرائت کنتور'!$1:$1,0)),0)</f>
        <v>0</v>
      </c>
      <c r="X774" s="188">
        <f>IFERROR(INDEX('قرائت کنتور'!A:AZ,MATCH(A774&amp;"-"&amp;W$1,'قرائت کنتور'!B:B,0),MATCH(G774,'قرائت کنتور'!$1:$1,0)),0)</f>
        <v>0</v>
      </c>
      <c r="Y774" s="188">
        <f>IFERROR(INDEX('قرائت کنتور'!A:AZ,MATCH(A774&amp;"-"&amp;Y$1,'قرائت کنتور'!B:B,0),MATCH(L774,'قرائت کنتور'!$1:$1,0)),0)</f>
        <v>0</v>
      </c>
      <c r="Z774" s="188">
        <f>IFERROR(INDEX('قرائت کنتور'!A:AZ,MATCH(A774&amp;"-"&amp;Y$1,'قرائت کنتور'!B:B,0),MATCH(G774,'قرائت کنتور'!$1:$1,0)),0)</f>
        <v>0</v>
      </c>
      <c r="AA774" s="188">
        <f>IFERROR(INDEX('قرائت کنتور'!A:AZ,MATCH(A774&amp;"-"&amp;AA$1,'قرائت کنتور'!B:B,0),MATCH(L774,'قرائت کنتور'!$1:$1,0)),0)</f>
        <v>0</v>
      </c>
      <c r="AB774" s="188">
        <f>IFERROR(INDEX('قرائت کنتور'!A:AZ,MATCH(A774&amp;"-"&amp;AA$1,'قرائت کنتور'!B:B,0),MATCH(G774,'قرائت کنتور'!$1:$1,0)),0)</f>
        <v>0</v>
      </c>
      <c r="AC774" s="265"/>
      <c r="AD774" s="188">
        <f t="shared" si="281"/>
        <v>0</v>
      </c>
      <c r="AE774" s="188">
        <f t="shared" si="282"/>
        <v>0</v>
      </c>
      <c r="AF774" s="188">
        <f t="shared" si="283"/>
        <v>0</v>
      </c>
      <c r="AG774" s="188">
        <f t="shared" si="284"/>
        <v>0</v>
      </c>
      <c r="AH774" s="188">
        <f t="shared" si="285"/>
        <v>0</v>
      </c>
      <c r="AI774" s="188">
        <f t="shared" si="286"/>
        <v>0</v>
      </c>
      <c r="AJ774" s="188" t="str">
        <f t="shared" si="287"/>
        <v>0</v>
      </c>
      <c r="AK774" s="265"/>
      <c r="AL774" s="254" t="str">
        <f t="shared" si="288"/>
        <v>---</v>
      </c>
      <c r="AM774" s="254" t="str">
        <f t="shared" si="289"/>
        <v>---</v>
      </c>
      <c r="AN774" s="265"/>
      <c r="AO774" s="188" t="str">
        <f>IFERROR(INDEX('تعرفه ها'!A:Z,MATCH(P774&amp;"-"&amp;AO$1,'تعرفه ها'!C:C,0),MATCH(F774,'تعرفه ها'!$2:$2,0),1),"---")</f>
        <v>---</v>
      </c>
      <c r="AP774" s="188" t="str">
        <f>IFERROR(INDEX('تعرفه ها'!A:Z,MATCH(P774&amp;"-"&amp;AP$1,'تعرفه ها'!C:C,0),MATCH(F774,'تعرفه ها'!$2:$2,0),1),"---")</f>
        <v>---</v>
      </c>
      <c r="AQ774" s="188" t="str">
        <f>IFERROR(INDEX('تعرفه ها'!A:Z,MATCH(P774&amp;"-"&amp;AQ$1,'تعرفه ها'!C:C,0),MATCH(F774,'تعرفه ها'!$2:$2,0),1),"---")</f>
        <v>---</v>
      </c>
      <c r="AR774" s="188" t="str">
        <f>IFERROR(INDEX('تعرفه ها'!A:Z,MATCH(P774&amp;"-"&amp;AR$1,'تعرفه ها'!C:C,0),MATCH(F774,'تعرفه ها'!$2:$2,0),1),"---")</f>
        <v>---</v>
      </c>
      <c r="AS774" s="265"/>
      <c r="AT774" s="415" t="str">
        <f t="shared" si="290"/>
        <v>---</v>
      </c>
      <c r="AU774" s="415" t="str">
        <f t="shared" si="291"/>
        <v>---</v>
      </c>
      <c r="AV774" s="415" t="str">
        <f t="shared" si="292"/>
        <v>---</v>
      </c>
      <c r="AW774" s="415" t="str">
        <f t="shared" si="293"/>
        <v>---</v>
      </c>
      <c r="AX774" s="415" t="str">
        <f t="shared" si="294"/>
        <v>---</v>
      </c>
      <c r="AY774" s="415" t="str">
        <f>IFERROR(AH774*INDEX('تعرفه ها'!A:Z,MATCH("عوارض برق به ازاء هر کیلووات",'تعرفه ها'!$C:$C,0),MATCH(F774,'تعرفه ها'!$2:$2,0)),"---")</f>
        <v>---</v>
      </c>
      <c r="AZ774" s="415" t="str">
        <f t="shared" si="295"/>
        <v>---</v>
      </c>
      <c r="BA774" s="415" t="str">
        <f>IFERROR(ROUND(((AX774+AY774+AZ774)*INDEX('تعرفه ها'!A:Z,MATCH("هزینه نگهداری و تعمیرات شبکه برق",'تعرفه ها'!$C:$C,0),MATCH(F774,'تعرفه ها'!$2:$2,0))/100),0),"---")</f>
        <v>---</v>
      </c>
      <c r="BB774" s="415">
        <f>IFERROR(IF(P774="دیماندی",ROUND(AJ774*INDEX('تعرفه ها'!A:Z,MATCH(BB$1,'تعرفه ها'!$C:$C,0),MATCH(F774,'تعرفه ها'!$2:$2,0))*J774/30,0),0),"---")</f>
        <v>0</v>
      </c>
      <c r="BC774" s="415"/>
      <c r="BD774" s="54" t="str">
        <f>IFERROR(IF(INDEX('اطلاعات دوره'!A:Z,MATCH(G774,'اطلاعات دوره'!C:C,0),MATCH("برق",'اطلاعات دوره'!$1:$1,0))="دارد",ROUND(AX774*INDEX('تعرفه ها'!A:Z,MATCH("پیک فصلی برق",'تعرفه ها'!$C:$C,0),MATCH(F774,'تعرفه ها'!$2:$2,0))/100,0),0),"---")</f>
        <v>---</v>
      </c>
      <c r="BE774" s="415" t="str">
        <f>IFERROR(ROUND(((AX774+AY774+AZ774+BA774+BB774+BC774+BD774)*INDEX('تعرفه ها'!A:Z,MATCH("مالیات برق",'تعرفه ها'!$C:$C,0),MATCH(F774,'تعرفه ها'!$2:$2,0))/100),0),"---")</f>
        <v>---</v>
      </c>
      <c r="BF774" s="415" t="str">
        <f t="shared" si="296"/>
        <v>---</v>
      </c>
      <c r="BG774" s="415" t="str">
        <f t="shared" si="277"/>
        <v>---</v>
      </c>
      <c r="BH774" s="415" t="str">
        <f t="shared" si="297"/>
        <v>---</v>
      </c>
      <c r="BI774" s="54" t="str">
        <f t="shared" si="298"/>
        <v>---</v>
      </c>
      <c r="BJ774" s="55" t="str">
        <f t="shared" si="299"/>
        <v>---</v>
      </c>
      <c r="BK774" s="262"/>
      <c r="BL774" s="183" t="str">
        <f>IFERROR(IF(INDEX(پرداخت!A:AZ,MATCH(A774&amp;" - "&amp;"برق",پرداخت!$B:$B,0),MATCH(G774,پرداخت!$1:$1,0))="نشده","نشده","شده"),"---")</f>
        <v>---</v>
      </c>
    </row>
    <row r="775" spans="1:64" ht="33.75" hidden="1">
      <c r="A775" s="170"/>
      <c r="B775" s="47">
        <f>IFERROR(INDEX('اطلاعات انشعابات شرکتها'!A:BB,MATCH(A775,'اطلاعات انشعابات شرکتها'!A:A,0),MATCH(B$1,'اطلاعات انشعابات شرکتها'!$1:$1,0)),0)</f>
        <v>0</v>
      </c>
      <c r="C775" s="48">
        <f>IFERROR(INDEX('اطلاعات انشعابات شرکتها'!A:BB,MATCH(A775,'اطلاعات انشعابات شرکتها'!A:A,0),MATCH(C$1,'اطلاعات انشعابات شرکتها'!$1:$1,0)),0)</f>
        <v>0</v>
      </c>
      <c r="D775" s="45"/>
      <c r="E775" s="171"/>
      <c r="F775" s="170"/>
      <c r="G775" s="188" t="str">
        <f t="shared" si="278"/>
        <v>/</v>
      </c>
      <c r="H775" s="188">
        <f>IFERROR(INDEX('اطلاعات دوره'!A:Z,MATCH(G775,'اطلاعات دوره'!C:C,0),MATCH(H$1,'اطلاعات دوره'!$1:$1,0)),0)</f>
        <v>0</v>
      </c>
      <c r="I775" s="188">
        <f>IFERROR(INDEX('اطلاعات دوره'!A:Z,MATCH(G775,'اطلاعات دوره'!C:C,0),MATCH(I$1,'اطلاعات دوره'!$1:$1,0)),0)</f>
        <v>0</v>
      </c>
      <c r="J775" s="188">
        <f>IFERROR(INDEX('اطلاعات دوره'!A:Z,MATCH(G775,'اطلاعات دوره'!C:C,0),MATCH(J$1,'اطلاعات دوره'!$1:$1,0)),0)</f>
        <v>0</v>
      </c>
      <c r="K775" s="265"/>
      <c r="L775" s="188" t="str">
        <f>IFERROR(INDEX('اطلاعات دوره'!A:Z,MATCH(G775,'اطلاعات دوره'!C:C,0)-1,MATCH("عنوان",'اطلاعات دوره'!$1:$1,0)),"---")</f>
        <v>---</v>
      </c>
      <c r="M775" s="188" t="str">
        <f t="shared" si="279"/>
        <v>----</v>
      </c>
      <c r="N775" s="188" t="str">
        <f t="shared" si="280"/>
        <v>-/</v>
      </c>
      <c r="O775" s="265"/>
      <c r="P775" s="188">
        <f>IFERROR(INDEX('اطلاعات انشعابات شرکتها'!A:BB,MATCH(A775,'اطلاعات انشعابات شرکتها'!A:A,0),MATCH(P$1,'اطلاعات انشعابات شرکتها'!$1:$1,0)),0)</f>
        <v>0</v>
      </c>
      <c r="Q775" s="188">
        <f>IFERROR(INDEX('اطلاعات انشعابات شرکتها'!A:BB,MATCH(A775,'اطلاعات انشعابات شرکتها'!A:A,0),MATCH(Q$1,'اطلاعات انشعابات شرکتها'!$1:$1,0)),0)</f>
        <v>0</v>
      </c>
      <c r="R775" s="188">
        <f>IFERROR(INDEX('اطلاعات انشعابات شرکتها'!A:BB,MATCH(A775,'اطلاعات انشعابات شرکتها'!A:A,0),MATCH(R$1,'اطلاعات انشعابات شرکتها'!$1:$1,0)),0)</f>
        <v>0</v>
      </c>
      <c r="S775" s="265"/>
      <c r="T775" s="188">
        <f>IFERROR(INDEX('قرائت کنتور'!A:AZ,MATCH(A775&amp;"-"&amp;T$1,'قرائت کنتور'!B:B,0),MATCH(G775,'قرائت کنتور'!$1:$1,0)),0)</f>
        <v>0</v>
      </c>
      <c r="U775" s="188">
        <f>IFERROR(INDEX('قرائت کنتور'!A:AZ,MATCH(A775&amp;"-"&amp;U$1,'قرائت کنتور'!B:B,0),MATCH(L775,'قرائت کنتور'!$1:$1,0)),0)</f>
        <v>0</v>
      </c>
      <c r="V775" s="188">
        <f>IFERROR(INDEX('قرائت کنتور'!A:AZ,MATCH(A775&amp;"-"&amp;U$1,'قرائت کنتور'!B:B,0),MATCH(G775,'قرائت کنتور'!$1:$1,0)),0)</f>
        <v>0</v>
      </c>
      <c r="W775" s="188">
        <f>IFERROR(INDEX('قرائت کنتور'!A:AZ,MATCH(A775&amp;"-"&amp;W$1,'قرائت کنتور'!B:B,0),MATCH(L775,'قرائت کنتور'!$1:$1,0)),0)</f>
        <v>0</v>
      </c>
      <c r="X775" s="188">
        <f>IFERROR(INDEX('قرائت کنتور'!A:AZ,MATCH(A775&amp;"-"&amp;W$1,'قرائت کنتور'!B:B,0),MATCH(G775,'قرائت کنتور'!$1:$1,0)),0)</f>
        <v>0</v>
      </c>
      <c r="Y775" s="188">
        <f>IFERROR(INDEX('قرائت کنتور'!A:AZ,MATCH(A775&amp;"-"&amp;Y$1,'قرائت کنتور'!B:B,0),MATCH(L775,'قرائت کنتور'!$1:$1,0)),0)</f>
        <v>0</v>
      </c>
      <c r="Z775" s="188">
        <f>IFERROR(INDEX('قرائت کنتور'!A:AZ,MATCH(A775&amp;"-"&amp;Y$1,'قرائت کنتور'!B:B,0),MATCH(G775,'قرائت کنتور'!$1:$1,0)),0)</f>
        <v>0</v>
      </c>
      <c r="AA775" s="188">
        <f>IFERROR(INDEX('قرائت کنتور'!A:AZ,MATCH(A775&amp;"-"&amp;AA$1,'قرائت کنتور'!B:B,0),MATCH(L775,'قرائت کنتور'!$1:$1,0)),0)</f>
        <v>0</v>
      </c>
      <c r="AB775" s="188">
        <f>IFERROR(INDEX('قرائت کنتور'!A:AZ,MATCH(A775&amp;"-"&amp;AA$1,'قرائت کنتور'!B:B,0),MATCH(G775,'قرائت کنتور'!$1:$1,0)),0)</f>
        <v>0</v>
      </c>
      <c r="AC775" s="265"/>
      <c r="AD775" s="188">
        <f t="shared" si="281"/>
        <v>0</v>
      </c>
      <c r="AE775" s="188">
        <f t="shared" si="282"/>
        <v>0</v>
      </c>
      <c r="AF775" s="188">
        <f t="shared" si="283"/>
        <v>0</v>
      </c>
      <c r="AG775" s="188">
        <f t="shared" si="284"/>
        <v>0</v>
      </c>
      <c r="AH775" s="188">
        <f t="shared" si="285"/>
        <v>0</v>
      </c>
      <c r="AI775" s="188">
        <f t="shared" si="286"/>
        <v>0</v>
      </c>
      <c r="AJ775" s="188" t="str">
        <f t="shared" si="287"/>
        <v>0</v>
      </c>
      <c r="AK775" s="265"/>
      <c r="AL775" s="254" t="str">
        <f t="shared" si="288"/>
        <v>---</v>
      </c>
      <c r="AM775" s="254" t="str">
        <f t="shared" si="289"/>
        <v>---</v>
      </c>
      <c r="AN775" s="265"/>
      <c r="AO775" s="188" t="str">
        <f>IFERROR(INDEX('تعرفه ها'!A:Z,MATCH(P775&amp;"-"&amp;AO$1,'تعرفه ها'!C:C,0),MATCH(F775,'تعرفه ها'!$2:$2,0),1),"---")</f>
        <v>---</v>
      </c>
      <c r="AP775" s="188" t="str">
        <f>IFERROR(INDEX('تعرفه ها'!A:Z,MATCH(P775&amp;"-"&amp;AP$1,'تعرفه ها'!C:C,0),MATCH(F775,'تعرفه ها'!$2:$2,0),1),"---")</f>
        <v>---</v>
      </c>
      <c r="AQ775" s="188" t="str">
        <f>IFERROR(INDEX('تعرفه ها'!A:Z,MATCH(P775&amp;"-"&amp;AQ$1,'تعرفه ها'!C:C,0),MATCH(F775,'تعرفه ها'!$2:$2,0),1),"---")</f>
        <v>---</v>
      </c>
      <c r="AR775" s="188" t="str">
        <f>IFERROR(INDEX('تعرفه ها'!A:Z,MATCH(P775&amp;"-"&amp;AR$1,'تعرفه ها'!C:C,0),MATCH(F775,'تعرفه ها'!$2:$2,0),1),"---")</f>
        <v>---</v>
      </c>
      <c r="AS775" s="265"/>
      <c r="AT775" s="415" t="str">
        <f t="shared" si="290"/>
        <v>---</v>
      </c>
      <c r="AU775" s="415" t="str">
        <f t="shared" si="291"/>
        <v>---</v>
      </c>
      <c r="AV775" s="415" t="str">
        <f t="shared" si="292"/>
        <v>---</v>
      </c>
      <c r="AW775" s="415" t="str">
        <f t="shared" si="293"/>
        <v>---</v>
      </c>
      <c r="AX775" s="415" t="str">
        <f t="shared" si="294"/>
        <v>---</v>
      </c>
      <c r="AY775" s="415" t="str">
        <f>IFERROR(AH775*INDEX('تعرفه ها'!A:Z,MATCH("عوارض برق به ازاء هر کیلووات",'تعرفه ها'!$C:$C,0),MATCH(F775,'تعرفه ها'!$2:$2,0)),"---")</f>
        <v>---</v>
      </c>
      <c r="AZ775" s="415" t="str">
        <f t="shared" si="295"/>
        <v>---</v>
      </c>
      <c r="BA775" s="415" t="str">
        <f>IFERROR(ROUND(((AX775+AY775+AZ775)*INDEX('تعرفه ها'!A:Z,MATCH("هزینه نگهداری و تعمیرات شبکه برق",'تعرفه ها'!$C:$C,0),MATCH(F775,'تعرفه ها'!$2:$2,0))/100),0),"---")</f>
        <v>---</v>
      </c>
      <c r="BB775" s="415">
        <f>IFERROR(IF(P775="دیماندی",ROUND(AJ775*INDEX('تعرفه ها'!A:Z,MATCH(BB$1,'تعرفه ها'!$C:$C,0),MATCH(F775,'تعرفه ها'!$2:$2,0))*J775/30,0),0),"---")</f>
        <v>0</v>
      </c>
      <c r="BC775" s="415"/>
      <c r="BD775" s="54" t="str">
        <f>IFERROR(IF(INDEX('اطلاعات دوره'!A:Z,MATCH(G775,'اطلاعات دوره'!C:C,0),MATCH("برق",'اطلاعات دوره'!$1:$1,0))="دارد",ROUND(AX775*INDEX('تعرفه ها'!A:Z,MATCH("پیک فصلی برق",'تعرفه ها'!$C:$C,0),MATCH(F775,'تعرفه ها'!$2:$2,0))/100,0),0),"---")</f>
        <v>---</v>
      </c>
      <c r="BE775" s="415" t="str">
        <f>IFERROR(ROUND(((AX775+AY775+AZ775+BA775+BB775+BC775+BD775)*INDEX('تعرفه ها'!A:Z,MATCH("مالیات برق",'تعرفه ها'!$C:$C,0),MATCH(F775,'تعرفه ها'!$2:$2,0))/100),0),"---")</f>
        <v>---</v>
      </c>
      <c r="BF775" s="415" t="str">
        <f t="shared" si="296"/>
        <v>---</v>
      </c>
      <c r="BG775" s="415" t="str">
        <f t="shared" si="277"/>
        <v>---</v>
      </c>
      <c r="BH775" s="415" t="str">
        <f t="shared" si="297"/>
        <v>---</v>
      </c>
      <c r="BI775" s="54" t="str">
        <f t="shared" si="298"/>
        <v>---</v>
      </c>
      <c r="BJ775" s="55" t="str">
        <f t="shared" si="299"/>
        <v>---</v>
      </c>
      <c r="BK775" s="262"/>
      <c r="BL775" s="183" t="str">
        <f>IFERROR(IF(INDEX(پرداخت!A:AZ,MATCH(A775&amp;" - "&amp;"برق",پرداخت!$B:$B,0),MATCH(G775,پرداخت!$1:$1,0))="نشده","نشده","شده"),"---")</f>
        <v>---</v>
      </c>
    </row>
    <row r="776" spans="1:64" ht="33.75" hidden="1">
      <c r="A776" s="170"/>
      <c r="B776" s="47">
        <f>IFERROR(INDEX('اطلاعات انشعابات شرکتها'!A:BB,MATCH(A776,'اطلاعات انشعابات شرکتها'!A:A,0),MATCH(B$1,'اطلاعات انشعابات شرکتها'!$1:$1,0)),0)</f>
        <v>0</v>
      </c>
      <c r="C776" s="48">
        <f>IFERROR(INDEX('اطلاعات انشعابات شرکتها'!A:BB,MATCH(A776,'اطلاعات انشعابات شرکتها'!A:A,0),MATCH(C$1,'اطلاعات انشعابات شرکتها'!$1:$1,0)),0)</f>
        <v>0</v>
      </c>
      <c r="D776" s="45"/>
      <c r="E776" s="171"/>
      <c r="F776" s="170"/>
      <c r="G776" s="188" t="str">
        <f t="shared" si="278"/>
        <v>/</v>
      </c>
      <c r="H776" s="188">
        <f>IFERROR(INDEX('اطلاعات دوره'!A:Z,MATCH(G776,'اطلاعات دوره'!C:C,0),MATCH(H$1,'اطلاعات دوره'!$1:$1,0)),0)</f>
        <v>0</v>
      </c>
      <c r="I776" s="188">
        <f>IFERROR(INDEX('اطلاعات دوره'!A:Z,MATCH(G776,'اطلاعات دوره'!C:C,0),MATCH(I$1,'اطلاعات دوره'!$1:$1,0)),0)</f>
        <v>0</v>
      </c>
      <c r="J776" s="188">
        <f>IFERROR(INDEX('اطلاعات دوره'!A:Z,MATCH(G776,'اطلاعات دوره'!C:C,0),MATCH(J$1,'اطلاعات دوره'!$1:$1,0)),0)</f>
        <v>0</v>
      </c>
      <c r="K776" s="265"/>
      <c r="L776" s="188" t="str">
        <f>IFERROR(INDEX('اطلاعات دوره'!A:Z,MATCH(G776,'اطلاعات دوره'!C:C,0)-1,MATCH("عنوان",'اطلاعات دوره'!$1:$1,0)),"---")</f>
        <v>---</v>
      </c>
      <c r="M776" s="188" t="str">
        <f t="shared" si="279"/>
        <v>----</v>
      </c>
      <c r="N776" s="188" t="str">
        <f t="shared" si="280"/>
        <v>-/</v>
      </c>
      <c r="O776" s="265"/>
      <c r="P776" s="188">
        <f>IFERROR(INDEX('اطلاعات انشعابات شرکتها'!A:BB,MATCH(A776,'اطلاعات انشعابات شرکتها'!A:A,0),MATCH(P$1,'اطلاعات انشعابات شرکتها'!$1:$1,0)),0)</f>
        <v>0</v>
      </c>
      <c r="Q776" s="188">
        <f>IFERROR(INDEX('اطلاعات انشعابات شرکتها'!A:BB,MATCH(A776,'اطلاعات انشعابات شرکتها'!A:A,0),MATCH(Q$1,'اطلاعات انشعابات شرکتها'!$1:$1,0)),0)</f>
        <v>0</v>
      </c>
      <c r="R776" s="188">
        <f>IFERROR(INDEX('اطلاعات انشعابات شرکتها'!A:BB,MATCH(A776,'اطلاعات انشعابات شرکتها'!A:A,0),MATCH(R$1,'اطلاعات انشعابات شرکتها'!$1:$1,0)),0)</f>
        <v>0</v>
      </c>
      <c r="S776" s="265"/>
      <c r="T776" s="188">
        <f>IFERROR(INDEX('قرائت کنتور'!A:AZ,MATCH(A776&amp;"-"&amp;T$1,'قرائت کنتور'!B:B,0),MATCH(G776,'قرائت کنتور'!$1:$1,0)),0)</f>
        <v>0</v>
      </c>
      <c r="U776" s="188">
        <f>IFERROR(INDEX('قرائت کنتور'!A:AZ,MATCH(A776&amp;"-"&amp;U$1,'قرائت کنتور'!B:B,0),MATCH(L776,'قرائت کنتور'!$1:$1,0)),0)</f>
        <v>0</v>
      </c>
      <c r="V776" s="188">
        <f>IFERROR(INDEX('قرائت کنتور'!A:AZ,MATCH(A776&amp;"-"&amp;U$1,'قرائت کنتور'!B:B,0),MATCH(G776,'قرائت کنتور'!$1:$1,0)),0)</f>
        <v>0</v>
      </c>
      <c r="W776" s="188">
        <f>IFERROR(INDEX('قرائت کنتور'!A:AZ,MATCH(A776&amp;"-"&amp;W$1,'قرائت کنتور'!B:B,0),MATCH(L776,'قرائت کنتور'!$1:$1,0)),0)</f>
        <v>0</v>
      </c>
      <c r="X776" s="188">
        <f>IFERROR(INDEX('قرائت کنتور'!A:AZ,MATCH(A776&amp;"-"&amp;W$1,'قرائت کنتور'!B:B,0),MATCH(G776,'قرائت کنتور'!$1:$1,0)),0)</f>
        <v>0</v>
      </c>
      <c r="Y776" s="188">
        <f>IFERROR(INDEX('قرائت کنتور'!A:AZ,MATCH(A776&amp;"-"&amp;Y$1,'قرائت کنتور'!B:B,0),MATCH(L776,'قرائت کنتور'!$1:$1,0)),0)</f>
        <v>0</v>
      </c>
      <c r="Z776" s="188">
        <f>IFERROR(INDEX('قرائت کنتور'!A:AZ,MATCH(A776&amp;"-"&amp;Y$1,'قرائت کنتور'!B:B,0),MATCH(G776,'قرائت کنتور'!$1:$1,0)),0)</f>
        <v>0</v>
      </c>
      <c r="AA776" s="188">
        <f>IFERROR(INDEX('قرائت کنتور'!A:AZ,MATCH(A776&amp;"-"&amp;AA$1,'قرائت کنتور'!B:B,0),MATCH(L776,'قرائت کنتور'!$1:$1,0)),0)</f>
        <v>0</v>
      </c>
      <c r="AB776" s="188">
        <f>IFERROR(INDEX('قرائت کنتور'!A:AZ,MATCH(A776&amp;"-"&amp;AA$1,'قرائت کنتور'!B:B,0),MATCH(G776,'قرائت کنتور'!$1:$1,0)),0)</f>
        <v>0</v>
      </c>
      <c r="AC776" s="265"/>
      <c r="AD776" s="188">
        <f t="shared" si="281"/>
        <v>0</v>
      </c>
      <c r="AE776" s="188">
        <f t="shared" si="282"/>
        <v>0</v>
      </c>
      <c r="AF776" s="188">
        <f t="shared" si="283"/>
        <v>0</v>
      </c>
      <c r="AG776" s="188">
        <f t="shared" si="284"/>
        <v>0</v>
      </c>
      <c r="AH776" s="188">
        <f t="shared" si="285"/>
        <v>0</v>
      </c>
      <c r="AI776" s="188">
        <f t="shared" si="286"/>
        <v>0</v>
      </c>
      <c r="AJ776" s="188" t="str">
        <f t="shared" si="287"/>
        <v>0</v>
      </c>
      <c r="AK776" s="265"/>
      <c r="AL776" s="254" t="str">
        <f t="shared" si="288"/>
        <v>---</v>
      </c>
      <c r="AM776" s="254" t="str">
        <f t="shared" si="289"/>
        <v>---</v>
      </c>
      <c r="AN776" s="265"/>
      <c r="AO776" s="188" t="str">
        <f>IFERROR(INDEX('تعرفه ها'!A:Z,MATCH(P776&amp;"-"&amp;AO$1,'تعرفه ها'!C:C,0),MATCH(F776,'تعرفه ها'!$2:$2,0),1),"---")</f>
        <v>---</v>
      </c>
      <c r="AP776" s="188" t="str">
        <f>IFERROR(INDEX('تعرفه ها'!A:Z,MATCH(P776&amp;"-"&amp;AP$1,'تعرفه ها'!C:C,0),MATCH(F776,'تعرفه ها'!$2:$2,0),1),"---")</f>
        <v>---</v>
      </c>
      <c r="AQ776" s="188" t="str">
        <f>IFERROR(INDEX('تعرفه ها'!A:Z,MATCH(P776&amp;"-"&amp;AQ$1,'تعرفه ها'!C:C,0),MATCH(F776,'تعرفه ها'!$2:$2,0),1),"---")</f>
        <v>---</v>
      </c>
      <c r="AR776" s="188" t="str">
        <f>IFERROR(INDEX('تعرفه ها'!A:Z,MATCH(P776&amp;"-"&amp;AR$1,'تعرفه ها'!C:C,0),MATCH(F776,'تعرفه ها'!$2:$2,0),1),"---")</f>
        <v>---</v>
      </c>
      <c r="AS776" s="265"/>
      <c r="AT776" s="415" t="str">
        <f t="shared" si="290"/>
        <v>---</v>
      </c>
      <c r="AU776" s="415" t="str">
        <f t="shared" si="291"/>
        <v>---</v>
      </c>
      <c r="AV776" s="415" t="str">
        <f t="shared" si="292"/>
        <v>---</v>
      </c>
      <c r="AW776" s="415" t="str">
        <f t="shared" si="293"/>
        <v>---</v>
      </c>
      <c r="AX776" s="415" t="str">
        <f t="shared" si="294"/>
        <v>---</v>
      </c>
      <c r="AY776" s="415" t="str">
        <f>IFERROR(AH776*INDEX('تعرفه ها'!A:Z,MATCH("عوارض برق به ازاء هر کیلووات",'تعرفه ها'!$C:$C,0),MATCH(F776,'تعرفه ها'!$2:$2,0)),"---")</f>
        <v>---</v>
      </c>
      <c r="AZ776" s="415" t="str">
        <f t="shared" si="295"/>
        <v>---</v>
      </c>
      <c r="BA776" s="415" t="str">
        <f>IFERROR(ROUND(((AX776+AY776+AZ776)*INDEX('تعرفه ها'!A:Z,MATCH("هزینه نگهداری و تعمیرات شبکه برق",'تعرفه ها'!$C:$C,0),MATCH(F776,'تعرفه ها'!$2:$2,0))/100),0),"---")</f>
        <v>---</v>
      </c>
      <c r="BB776" s="415">
        <f>IFERROR(IF(P776="دیماندی",ROUND(AJ776*INDEX('تعرفه ها'!A:Z,MATCH(BB$1,'تعرفه ها'!$C:$C,0),MATCH(F776,'تعرفه ها'!$2:$2,0))*J776/30,0),0),"---")</f>
        <v>0</v>
      </c>
      <c r="BC776" s="415"/>
      <c r="BD776" s="54" t="str">
        <f>IFERROR(IF(INDEX('اطلاعات دوره'!A:Z,MATCH(G776,'اطلاعات دوره'!C:C,0),MATCH("برق",'اطلاعات دوره'!$1:$1,0))="دارد",ROUND(AX776*INDEX('تعرفه ها'!A:Z,MATCH("پیک فصلی برق",'تعرفه ها'!$C:$C,0),MATCH(F776,'تعرفه ها'!$2:$2,0))/100,0),0),"---")</f>
        <v>---</v>
      </c>
      <c r="BE776" s="415" t="str">
        <f>IFERROR(ROUND(((AX776+AY776+AZ776+BA776+BB776+BC776+BD776)*INDEX('تعرفه ها'!A:Z,MATCH("مالیات برق",'تعرفه ها'!$C:$C,0),MATCH(F776,'تعرفه ها'!$2:$2,0))/100),0),"---")</f>
        <v>---</v>
      </c>
      <c r="BF776" s="415" t="str">
        <f t="shared" si="296"/>
        <v>---</v>
      </c>
      <c r="BG776" s="415" t="str">
        <f t="shared" si="277"/>
        <v>---</v>
      </c>
      <c r="BH776" s="415" t="str">
        <f t="shared" si="297"/>
        <v>---</v>
      </c>
      <c r="BI776" s="54" t="str">
        <f t="shared" si="298"/>
        <v>---</v>
      </c>
      <c r="BJ776" s="55" t="str">
        <f t="shared" si="299"/>
        <v>---</v>
      </c>
      <c r="BK776" s="262"/>
      <c r="BL776" s="183" t="str">
        <f>IFERROR(IF(INDEX(پرداخت!A:AZ,MATCH(A776&amp;" - "&amp;"برق",پرداخت!$B:$B,0),MATCH(G776,پرداخت!$1:$1,0))="نشده","نشده","شده"),"---")</f>
        <v>---</v>
      </c>
    </row>
    <row r="777" spans="1:64" ht="33.75" hidden="1">
      <c r="A777" s="170"/>
      <c r="B777" s="47">
        <f>IFERROR(INDEX('اطلاعات انشعابات شرکتها'!A:BB,MATCH(A777,'اطلاعات انشعابات شرکتها'!A:A,0),MATCH(B$1,'اطلاعات انشعابات شرکتها'!$1:$1,0)),0)</f>
        <v>0</v>
      </c>
      <c r="C777" s="48">
        <f>IFERROR(INDEX('اطلاعات انشعابات شرکتها'!A:BB,MATCH(A777,'اطلاعات انشعابات شرکتها'!A:A,0),MATCH(C$1,'اطلاعات انشعابات شرکتها'!$1:$1,0)),0)</f>
        <v>0</v>
      </c>
      <c r="D777" s="45"/>
      <c r="E777" s="171"/>
      <c r="F777" s="170"/>
      <c r="G777" s="188" t="str">
        <f t="shared" si="278"/>
        <v>/</v>
      </c>
      <c r="H777" s="188">
        <f>IFERROR(INDEX('اطلاعات دوره'!A:Z,MATCH(G777,'اطلاعات دوره'!C:C,0),MATCH(H$1,'اطلاعات دوره'!$1:$1,0)),0)</f>
        <v>0</v>
      </c>
      <c r="I777" s="188">
        <f>IFERROR(INDEX('اطلاعات دوره'!A:Z,MATCH(G777,'اطلاعات دوره'!C:C,0),MATCH(I$1,'اطلاعات دوره'!$1:$1,0)),0)</f>
        <v>0</v>
      </c>
      <c r="J777" s="188">
        <f>IFERROR(INDEX('اطلاعات دوره'!A:Z,MATCH(G777,'اطلاعات دوره'!C:C,0),MATCH(J$1,'اطلاعات دوره'!$1:$1,0)),0)</f>
        <v>0</v>
      </c>
      <c r="K777" s="265"/>
      <c r="L777" s="188" t="str">
        <f>IFERROR(INDEX('اطلاعات دوره'!A:Z,MATCH(G777,'اطلاعات دوره'!C:C,0)-1,MATCH("عنوان",'اطلاعات دوره'!$1:$1,0)),"---")</f>
        <v>---</v>
      </c>
      <c r="M777" s="188" t="str">
        <f t="shared" si="279"/>
        <v>----</v>
      </c>
      <c r="N777" s="188" t="str">
        <f t="shared" si="280"/>
        <v>-/</v>
      </c>
      <c r="O777" s="265"/>
      <c r="P777" s="188">
        <f>IFERROR(INDEX('اطلاعات انشعابات شرکتها'!A:BB,MATCH(A777,'اطلاعات انشعابات شرکتها'!A:A,0),MATCH(P$1,'اطلاعات انشعابات شرکتها'!$1:$1,0)),0)</f>
        <v>0</v>
      </c>
      <c r="Q777" s="188">
        <f>IFERROR(INDEX('اطلاعات انشعابات شرکتها'!A:BB,MATCH(A777,'اطلاعات انشعابات شرکتها'!A:A,0),MATCH(Q$1,'اطلاعات انشعابات شرکتها'!$1:$1,0)),0)</f>
        <v>0</v>
      </c>
      <c r="R777" s="188">
        <f>IFERROR(INDEX('اطلاعات انشعابات شرکتها'!A:BB,MATCH(A777,'اطلاعات انشعابات شرکتها'!A:A,0),MATCH(R$1,'اطلاعات انشعابات شرکتها'!$1:$1,0)),0)</f>
        <v>0</v>
      </c>
      <c r="S777" s="265"/>
      <c r="T777" s="188">
        <f>IFERROR(INDEX('قرائت کنتور'!A:AZ,MATCH(A777&amp;"-"&amp;T$1,'قرائت کنتور'!B:B,0),MATCH(G777,'قرائت کنتور'!$1:$1,0)),0)</f>
        <v>0</v>
      </c>
      <c r="U777" s="188">
        <f>IFERROR(INDEX('قرائت کنتور'!A:AZ,MATCH(A777&amp;"-"&amp;U$1,'قرائت کنتور'!B:B,0),MATCH(L777,'قرائت کنتور'!$1:$1,0)),0)</f>
        <v>0</v>
      </c>
      <c r="V777" s="188">
        <f>IFERROR(INDEX('قرائت کنتور'!A:AZ,MATCH(A777&amp;"-"&amp;U$1,'قرائت کنتور'!B:B,0),MATCH(G777,'قرائت کنتور'!$1:$1,0)),0)</f>
        <v>0</v>
      </c>
      <c r="W777" s="188">
        <f>IFERROR(INDEX('قرائت کنتور'!A:AZ,MATCH(A777&amp;"-"&amp;W$1,'قرائت کنتور'!B:B,0),MATCH(L777,'قرائت کنتور'!$1:$1,0)),0)</f>
        <v>0</v>
      </c>
      <c r="X777" s="188">
        <f>IFERROR(INDEX('قرائت کنتور'!A:AZ,MATCH(A777&amp;"-"&amp;W$1,'قرائت کنتور'!B:B,0),MATCH(G777,'قرائت کنتور'!$1:$1,0)),0)</f>
        <v>0</v>
      </c>
      <c r="Y777" s="188">
        <f>IFERROR(INDEX('قرائت کنتور'!A:AZ,MATCH(A777&amp;"-"&amp;Y$1,'قرائت کنتور'!B:B,0),MATCH(L777,'قرائت کنتور'!$1:$1,0)),0)</f>
        <v>0</v>
      </c>
      <c r="Z777" s="188">
        <f>IFERROR(INDEX('قرائت کنتور'!A:AZ,MATCH(A777&amp;"-"&amp;Y$1,'قرائت کنتور'!B:B,0),MATCH(G777,'قرائت کنتور'!$1:$1,0)),0)</f>
        <v>0</v>
      </c>
      <c r="AA777" s="188">
        <f>IFERROR(INDEX('قرائت کنتور'!A:AZ,MATCH(A777&amp;"-"&amp;AA$1,'قرائت کنتور'!B:B,0),MATCH(L777,'قرائت کنتور'!$1:$1,0)),0)</f>
        <v>0</v>
      </c>
      <c r="AB777" s="188">
        <f>IFERROR(INDEX('قرائت کنتور'!A:AZ,MATCH(A777&amp;"-"&amp;AA$1,'قرائت کنتور'!B:B,0),MATCH(G777,'قرائت کنتور'!$1:$1,0)),0)</f>
        <v>0</v>
      </c>
      <c r="AC777" s="265"/>
      <c r="AD777" s="188">
        <f t="shared" si="281"/>
        <v>0</v>
      </c>
      <c r="AE777" s="188">
        <f t="shared" si="282"/>
        <v>0</v>
      </c>
      <c r="AF777" s="188">
        <f t="shared" si="283"/>
        <v>0</v>
      </c>
      <c r="AG777" s="188">
        <f t="shared" si="284"/>
        <v>0</v>
      </c>
      <c r="AH777" s="188">
        <f t="shared" si="285"/>
        <v>0</v>
      </c>
      <c r="AI777" s="188">
        <f t="shared" si="286"/>
        <v>0</v>
      </c>
      <c r="AJ777" s="188" t="str">
        <f t="shared" si="287"/>
        <v>0</v>
      </c>
      <c r="AK777" s="265"/>
      <c r="AL777" s="254" t="str">
        <f t="shared" si="288"/>
        <v>---</v>
      </c>
      <c r="AM777" s="254" t="str">
        <f t="shared" si="289"/>
        <v>---</v>
      </c>
      <c r="AN777" s="265"/>
      <c r="AO777" s="188" t="str">
        <f>IFERROR(INDEX('تعرفه ها'!A:Z,MATCH(P777&amp;"-"&amp;AO$1,'تعرفه ها'!C:C,0),MATCH(F777,'تعرفه ها'!$2:$2,0),1),"---")</f>
        <v>---</v>
      </c>
      <c r="AP777" s="188" t="str">
        <f>IFERROR(INDEX('تعرفه ها'!A:Z,MATCH(P777&amp;"-"&amp;AP$1,'تعرفه ها'!C:C,0),MATCH(F777,'تعرفه ها'!$2:$2,0),1),"---")</f>
        <v>---</v>
      </c>
      <c r="AQ777" s="188" t="str">
        <f>IFERROR(INDEX('تعرفه ها'!A:Z,MATCH(P777&amp;"-"&amp;AQ$1,'تعرفه ها'!C:C,0),MATCH(F777,'تعرفه ها'!$2:$2,0),1),"---")</f>
        <v>---</v>
      </c>
      <c r="AR777" s="188" t="str">
        <f>IFERROR(INDEX('تعرفه ها'!A:Z,MATCH(P777&amp;"-"&amp;AR$1,'تعرفه ها'!C:C,0),MATCH(F777,'تعرفه ها'!$2:$2,0),1),"---")</f>
        <v>---</v>
      </c>
      <c r="AS777" s="265"/>
      <c r="AT777" s="415" t="str">
        <f t="shared" si="290"/>
        <v>---</v>
      </c>
      <c r="AU777" s="415" t="str">
        <f t="shared" si="291"/>
        <v>---</v>
      </c>
      <c r="AV777" s="415" t="str">
        <f t="shared" si="292"/>
        <v>---</v>
      </c>
      <c r="AW777" s="415" t="str">
        <f t="shared" si="293"/>
        <v>---</v>
      </c>
      <c r="AX777" s="415" t="str">
        <f t="shared" si="294"/>
        <v>---</v>
      </c>
      <c r="AY777" s="415" t="str">
        <f>IFERROR(AH777*INDEX('تعرفه ها'!A:Z,MATCH("عوارض برق به ازاء هر کیلووات",'تعرفه ها'!$C:$C,0),MATCH(F777,'تعرفه ها'!$2:$2,0)),"---")</f>
        <v>---</v>
      </c>
      <c r="AZ777" s="415" t="str">
        <f t="shared" si="295"/>
        <v>---</v>
      </c>
      <c r="BA777" s="415" t="str">
        <f>IFERROR(ROUND(((AX777+AY777+AZ777)*INDEX('تعرفه ها'!A:Z,MATCH("هزینه نگهداری و تعمیرات شبکه برق",'تعرفه ها'!$C:$C,0),MATCH(F777,'تعرفه ها'!$2:$2,0))/100),0),"---")</f>
        <v>---</v>
      </c>
      <c r="BB777" s="415">
        <f>IFERROR(IF(P777="دیماندی",ROUND(AJ777*INDEX('تعرفه ها'!A:Z,MATCH(BB$1,'تعرفه ها'!$C:$C,0),MATCH(F777,'تعرفه ها'!$2:$2,0))*J777/30,0),0),"---")</f>
        <v>0</v>
      </c>
      <c r="BC777" s="415"/>
      <c r="BD777" s="54" t="str">
        <f>IFERROR(IF(INDEX('اطلاعات دوره'!A:Z,MATCH(G777,'اطلاعات دوره'!C:C,0),MATCH("برق",'اطلاعات دوره'!$1:$1,0))="دارد",ROUND(AX777*INDEX('تعرفه ها'!A:Z,MATCH("پیک فصلی برق",'تعرفه ها'!$C:$C,0),MATCH(F777,'تعرفه ها'!$2:$2,0))/100,0),0),"---")</f>
        <v>---</v>
      </c>
      <c r="BE777" s="415" t="str">
        <f>IFERROR(ROUND(((AX777+AY777+AZ777+BA777+BB777+BC777+BD777)*INDEX('تعرفه ها'!A:Z,MATCH("مالیات برق",'تعرفه ها'!$C:$C,0),MATCH(F777,'تعرفه ها'!$2:$2,0))/100),0),"---")</f>
        <v>---</v>
      </c>
      <c r="BF777" s="415" t="str">
        <f t="shared" si="296"/>
        <v>---</v>
      </c>
      <c r="BG777" s="415" t="str">
        <f t="shared" si="277"/>
        <v>---</v>
      </c>
      <c r="BH777" s="415" t="str">
        <f t="shared" si="297"/>
        <v>---</v>
      </c>
      <c r="BI777" s="54" t="str">
        <f t="shared" si="298"/>
        <v>---</v>
      </c>
      <c r="BJ777" s="55" t="str">
        <f t="shared" si="299"/>
        <v>---</v>
      </c>
      <c r="BK777" s="262"/>
      <c r="BL777" s="183" t="str">
        <f>IFERROR(IF(INDEX(پرداخت!A:AZ,MATCH(A777&amp;" - "&amp;"برق",پرداخت!$B:$B,0),MATCH(G777,پرداخت!$1:$1,0))="نشده","نشده","شده"),"---")</f>
        <v>---</v>
      </c>
    </row>
    <row r="778" spans="1:64" ht="33.75" hidden="1">
      <c r="A778" s="170"/>
      <c r="B778" s="47">
        <f>IFERROR(INDEX('اطلاعات انشعابات شرکتها'!A:BB,MATCH(A778,'اطلاعات انشعابات شرکتها'!A:A,0),MATCH(B$1,'اطلاعات انشعابات شرکتها'!$1:$1,0)),0)</f>
        <v>0</v>
      </c>
      <c r="C778" s="48">
        <f>IFERROR(INDEX('اطلاعات انشعابات شرکتها'!A:BB,MATCH(A778,'اطلاعات انشعابات شرکتها'!A:A,0),MATCH(C$1,'اطلاعات انشعابات شرکتها'!$1:$1,0)),0)</f>
        <v>0</v>
      </c>
      <c r="D778" s="45"/>
      <c r="E778" s="171"/>
      <c r="F778" s="170"/>
      <c r="G778" s="188" t="str">
        <f t="shared" si="278"/>
        <v>/</v>
      </c>
      <c r="H778" s="188">
        <f>IFERROR(INDEX('اطلاعات دوره'!A:Z,MATCH(G778,'اطلاعات دوره'!C:C,0),MATCH(H$1,'اطلاعات دوره'!$1:$1,0)),0)</f>
        <v>0</v>
      </c>
      <c r="I778" s="188">
        <f>IFERROR(INDEX('اطلاعات دوره'!A:Z,MATCH(G778,'اطلاعات دوره'!C:C,0),MATCH(I$1,'اطلاعات دوره'!$1:$1,0)),0)</f>
        <v>0</v>
      </c>
      <c r="J778" s="188">
        <f>IFERROR(INDEX('اطلاعات دوره'!A:Z,MATCH(G778,'اطلاعات دوره'!C:C,0),MATCH(J$1,'اطلاعات دوره'!$1:$1,0)),0)</f>
        <v>0</v>
      </c>
      <c r="K778" s="265"/>
      <c r="L778" s="188" t="str">
        <f>IFERROR(INDEX('اطلاعات دوره'!A:Z,MATCH(G778,'اطلاعات دوره'!C:C,0)-1,MATCH("عنوان",'اطلاعات دوره'!$1:$1,0)),"---")</f>
        <v>---</v>
      </c>
      <c r="M778" s="188" t="str">
        <f t="shared" si="279"/>
        <v>----</v>
      </c>
      <c r="N778" s="188" t="str">
        <f t="shared" si="280"/>
        <v>-/</v>
      </c>
      <c r="O778" s="265"/>
      <c r="P778" s="188">
        <f>IFERROR(INDEX('اطلاعات انشعابات شرکتها'!A:BB,MATCH(A778,'اطلاعات انشعابات شرکتها'!A:A,0),MATCH(P$1,'اطلاعات انشعابات شرکتها'!$1:$1,0)),0)</f>
        <v>0</v>
      </c>
      <c r="Q778" s="188">
        <f>IFERROR(INDEX('اطلاعات انشعابات شرکتها'!A:BB,MATCH(A778,'اطلاعات انشعابات شرکتها'!A:A,0),MATCH(Q$1,'اطلاعات انشعابات شرکتها'!$1:$1,0)),0)</f>
        <v>0</v>
      </c>
      <c r="R778" s="188">
        <f>IFERROR(INDEX('اطلاعات انشعابات شرکتها'!A:BB,MATCH(A778,'اطلاعات انشعابات شرکتها'!A:A,0),MATCH(R$1,'اطلاعات انشعابات شرکتها'!$1:$1,0)),0)</f>
        <v>0</v>
      </c>
      <c r="S778" s="265"/>
      <c r="T778" s="188">
        <f>IFERROR(INDEX('قرائت کنتور'!A:AZ,MATCH(A778&amp;"-"&amp;T$1,'قرائت کنتور'!B:B,0),MATCH(G778,'قرائت کنتور'!$1:$1,0)),0)</f>
        <v>0</v>
      </c>
      <c r="U778" s="188">
        <f>IFERROR(INDEX('قرائت کنتور'!A:AZ,MATCH(A778&amp;"-"&amp;U$1,'قرائت کنتور'!B:B,0),MATCH(L778,'قرائت کنتور'!$1:$1,0)),0)</f>
        <v>0</v>
      </c>
      <c r="V778" s="188">
        <f>IFERROR(INDEX('قرائت کنتور'!A:AZ,MATCH(A778&amp;"-"&amp;U$1,'قرائت کنتور'!B:B,0),MATCH(G778,'قرائت کنتور'!$1:$1,0)),0)</f>
        <v>0</v>
      </c>
      <c r="W778" s="188">
        <f>IFERROR(INDEX('قرائت کنتور'!A:AZ,MATCH(A778&amp;"-"&amp;W$1,'قرائت کنتور'!B:B,0),MATCH(L778,'قرائت کنتور'!$1:$1,0)),0)</f>
        <v>0</v>
      </c>
      <c r="X778" s="188">
        <f>IFERROR(INDEX('قرائت کنتور'!A:AZ,MATCH(A778&amp;"-"&amp;W$1,'قرائت کنتور'!B:B,0),MATCH(G778,'قرائت کنتور'!$1:$1,0)),0)</f>
        <v>0</v>
      </c>
      <c r="Y778" s="188">
        <f>IFERROR(INDEX('قرائت کنتور'!A:AZ,MATCH(A778&amp;"-"&amp;Y$1,'قرائت کنتور'!B:B,0),MATCH(L778,'قرائت کنتور'!$1:$1,0)),0)</f>
        <v>0</v>
      </c>
      <c r="Z778" s="188">
        <f>IFERROR(INDEX('قرائت کنتور'!A:AZ,MATCH(A778&amp;"-"&amp;Y$1,'قرائت کنتور'!B:B,0),MATCH(G778,'قرائت کنتور'!$1:$1,0)),0)</f>
        <v>0</v>
      </c>
      <c r="AA778" s="188">
        <f>IFERROR(INDEX('قرائت کنتور'!A:AZ,MATCH(A778&amp;"-"&amp;AA$1,'قرائت کنتور'!B:B,0),MATCH(L778,'قرائت کنتور'!$1:$1,0)),0)</f>
        <v>0</v>
      </c>
      <c r="AB778" s="188">
        <f>IFERROR(INDEX('قرائت کنتور'!A:AZ,MATCH(A778&amp;"-"&amp;AA$1,'قرائت کنتور'!B:B,0),MATCH(G778,'قرائت کنتور'!$1:$1,0)),0)</f>
        <v>0</v>
      </c>
      <c r="AC778" s="265"/>
      <c r="AD778" s="188">
        <f t="shared" si="281"/>
        <v>0</v>
      </c>
      <c r="AE778" s="188">
        <f t="shared" si="282"/>
        <v>0</v>
      </c>
      <c r="AF778" s="188">
        <f t="shared" si="283"/>
        <v>0</v>
      </c>
      <c r="AG778" s="188">
        <f t="shared" si="284"/>
        <v>0</v>
      </c>
      <c r="AH778" s="188">
        <f t="shared" si="285"/>
        <v>0</v>
      </c>
      <c r="AI778" s="188">
        <f t="shared" si="286"/>
        <v>0</v>
      </c>
      <c r="AJ778" s="188" t="str">
        <f t="shared" si="287"/>
        <v>0</v>
      </c>
      <c r="AK778" s="265"/>
      <c r="AL778" s="254" t="str">
        <f t="shared" si="288"/>
        <v>---</v>
      </c>
      <c r="AM778" s="254" t="str">
        <f t="shared" si="289"/>
        <v>---</v>
      </c>
      <c r="AN778" s="265"/>
      <c r="AO778" s="188" t="str">
        <f>IFERROR(INDEX('تعرفه ها'!A:Z,MATCH(P778&amp;"-"&amp;AO$1,'تعرفه ها'!C:C,0),MATCH(F778,'تعرفه ها'!$2:$2,0),1),"---")</f>
        <v>---</v>
      </c>
      <c r="AP778" s="188" t="str">
        <f>IFERROR(INDEX('تعرفه ها'!A:Z,MATCH(P778&amp;"-"&amp;AP$1,'تعرفه ها'!C:C,0),MATCH(F778,'تعرفه ها'!$2:$2,0),1),"---")</f>
        <v>---</v>
      </c>
      <c r="AQ778" s="188" t="str">
        <f>IFERROR(INDEX('تعرفه ها'!A:Z,MATCH(P778&amp;"-"&amp;AQ$1,'تعرفه ها'!C:C,0),MATCH(F778,'تعرفه ها'!$2:$2,0),1),"---")</f>
        <v>---</v>
      </c>
      <c r="AR778" s="188" t="str">
        <f>IFERROR(INDEX('تعرفه ها'!A:Z,MATCH(P778&amp;"-"&amp;AR$1,'تعرفه ها'!C:C,0),MATCH(F778,'تعرفه ها'!$2:$2,0),1),"---")</f>
        <v>---</v>
      </c>
      <c r="AS778" s="265"/>
      <c r="AT778" s="415" t="str">
        <f t="shared" si="290"/>
        <v>---</v>
      </c>
      <c r="AU778" s="415" t="str">
        <f t="shared" si="291"/>
        <v>---</v>
      </c>
      <c r="AV778" s="415" t="str">
        <f t="shared" si="292"/>
        <v>---</v>
      </c>
      <c r="AW778" s="415" t="str">
        <f t="shared" si="293"/>
        <v>---</v>
      </c>
      <c r="AX778" s="415" t="str">
        <f t="shared" si="294"/>
        <v>---</v>
      </c>
      <c r="AY778" s="415" t="str">
        <f>IFERROR(AH778*INDEX('تعرفه ها'!A:Z,MATCH("عوارض برق به ازاء هر کیلووات",'تعرفه ها'!$C:$C,0),MATCH(F778,'تعرفه ها'!$2:$2,0)),"---")</f>
        <v>---</v>
      </c>
      <c r="AZ778" s="415" t="str">
        <f t="shared" si="295"/>
        <v>---</v>
      </c>
      <c r="BA778" s="415" t="str">
        <f>IFERROR(ROUND(((AX778+AY778+AZ778)*INDEX('تعرفه ها'!A:Z,MATCH("هزینه نگهداری و تعمیرات شبکه برق",'تعرفه ها'!$C:$C,0),MATCH(F778,'تعرفه ها'!$2:$2,0))/100),0),"---")</f>
        <v>---</v>
      </c>
      <c r="BB778" s="415">
        <f>IFERROR(IF(P778="دیماندی",ROUND(AJ778*INDEX('تعرفه ها'!A:Z,MATCH(BB$1,'تعرفه ها'!$C:$C,0),MATCH(F778,'تعرفه ها'!$2:$2,0))*J778/30,0),0),"---")</f>
        <v>0</v>
      </c>
      <c r="BC778" s="415"/>
      <c r="BD778" s="54" t="str">
        <f>IFERROR(IF(INDEX('اطلاعات دوره'!A:Z,MATCH(G778,'اطلاعات دوره'!C:C,0),MATCH("برق",'اطلاعات دوره'!$1:$1,0))="دارد",ROUND(AX778*INDEX('تعرفه ها'!A:Z,MATCH("پیک فصلی برق",'تعرفه ها'!$C:$C,0),MATCH(F778,'تعرفه ها'!$2:$2,0))/100,0),0),"---")</f>
        <v>---</v>
      </c>
      <c r="BE778" s="415" t="str">
        <f>IFERROR(ROUND(((AX778+AY778+AZ778+BA778+BB778+BC778+BD778)*INDEX('تعرفه ها'!A:Z,MATCH("مالیات برق",'تعرفه ها'!$C:$C,0),MATCH(F778,'تعرفه ها'!$2:$2,0))/100),0),"---")</f>
        <v>---</v>
      </c>
      <c r="BF778" s="415" t="str">
        <f t="shared" si="296"/>
        <v>---</v>
      </c>
      <c r="BG778" s="415" t="str">
        <f t="shared" si="277"/>
        <v>---</v>
      </c>
      <c r="BH778" s="415" t="str">
        <f t="shared" si="297"/>
        <v>---</v>
      </c>
      <c r="BI778" s="54" t="str">
        <f t="shared" si="298"/>
        <v>---</v>
      </c>
      <c r="BJ778" s="55" t="str">
        <f t="shared" si="299"/>
        <v>---</v>
      </c>
      <c r="BK778" s="262"/>
      <c r="BL778" s="183" t="str">
        <f>IFERROR(IF(INDEX(پرداخت!A:AZ,MATCH(A778&amp;" - "&amp;"برق",پرداخت!$B:$B,0),MATCH(G778,پرداخت!$1:$1,0))="نشده","نشده","شده"),"---")</f>
        <v>---</v>
      </c>
    </row>
    <row r="779" spans="1:64" ht="33.75" hidden="1">
      <c r="A779" s="170"/>
      <c r="B779" s="47">
        <f>IFERROR(INDEX('اطلاعات انشعابات شرکتها'!A:BB,MATCH(A779,'اطلاعات انشعابات شرکتها'!A:A,0),MATCH(B$1,'اطلاعات انشعابات شرکتها'!$1:$1,0)),0)</f>
        <v>0</v>
      </c>
      <c r="C779" s="48">
        <f>IFERROR(INDEX('اطلاعات انشعابات شرکتها'!A:BB,MATCH(A779,'اطلاعات انشعابات شرکتها'!A:A,0),MATCH(C$1,'اطلاعات انشعابات شرکتها'!$1:$1,0)),0)</f>
        <v>0</v>
      </c>
      <c r="D779" s="45"/>
      <c r="E779" s="171"/>
      <c r="F779" s="170"/>
      <c r="G779" s="188" t="str">
        <f t="shared" si="278"/>
        <v>/</v>
      </c>
      <c r="H779" s="188">
        <f>IFERROR(INDEX('اطلاعات دوره'!A:Z,MATCH(G779,'اطلاعات دوره'!C:C,0),MATCH(H$1,'اطلاعات دوره'!$1:$1,0)),0)</f>
        <v>0</v>
      </c>
      <c r="I779" s="188">
        <f>IFERROR(INDEX('اطلاعات دوره'!A:Z,MATCH(G779,'اطلاعات دوره'!C:C,0),MATCH(I$1,'اطلاعات دوره'!$1:$1,0)),0)</f>
        <v>0</v>
      </c>
      <c r="J779" s="188">
        <f>IFERROR(INDEX('اطلاعات دوره'!A:Z,MATCH(G779,'اطلاعات دوره'!C:C,0),MATCH(J$1,'اطلاعات دوره'!$1:$1,0)),0)</f>
        <v>0</v>
      </c>
      <c r="K779" s="265"/>
      <c r="L779" s="188" t="str">
        <f>IFERROR(INDEX('اطلاعات دوره'!A:Z,MATCH(G779,'اطلاعات دوره'!C:C,0)-1,MATCH("عنوان",'اطلاعات دوره'!$1:$1,0)),"---")</f>
        <v>---</v>
      </c>
      <c r="M779" s="188" t="str">
        <f t="shared" si="279"/>
        <v>----</v>
      </c>
      <c r="N779" s="188" t="str">
        <f t="shared" si="280"/>
        <v>-/</v>
      </c>
      <c r="O779" s="265"/>
      <c r="P779" s="188">
        <f>IFERROR(INDEX('اطلاعات انشعابات شرکتها'!A:BB,MATCH(A779,'اطلاعات انشعابات شرکتها'!A:A,0),MATCH(P$1,'اطلاعات انشعابات شرکتها'!$1:$1,0)),0)</f>
        <v>0</v>
      </c>
      <c r="Q779" s="188">
        <f>IFERROR(INDEX('اطلاعات انشعابات شرکتها'!A:BB,MATCH(A779,'اطلاعات انشعابات شرکتها'!A:A,0),MATCH(Q$1,'اطلاعات انشعابات شرکتها'!$1:$1,0)),0)</f>
        <v>0</v>
      </c>
      <c r="R779" s="188">
        <f>IFERROR(INDEX('اطلاعات انشعابات شرکتها'!A:BB,MATCH(A779,'اطلاعات انشعابات شرکتها'!A:A,0),MATCH(R$1,'اطلاعات انشعابات شرکتها'!$1:$1,0)),0)</f>
        <v>0</v>
      </c>
      <c r="S779" s="265"/>
      <c r="T779" s="188">
        <f>IFERROR(INDEX('قرائت کنتور'!A:AZ,MATCH(A779&amp;"-"&amp;T$1,'قرائت کنتور'!B:B,0),MATCH(G779,'قرائت کنتور'!$1:$1,0)),0)</f>
        <v>0</v>
      </c>
      <c r="U779" s="188">
        <f>IFERROR(INDEX('قرائت کنتور'!A:AZ,MATCH(A779&amp;"-"&amp;U$1,'قرائت کنتور'!B:B,0),MATCH(L779,'قرائت کنتور'!$1:$1,0)),0)</f>
        <v>0</v>
      </c>
      <c r="V779" s="188">
        <f>IFERROR(INDEX('قرائت کنتور'!A:AZ,MATCH(A779&amp;"-"&amp;U$1,'قرائت کنتور'!B:B,0),MATCH(G779,'قرائت کنتور'!$1:$1,0)),0)</f>
        <v>0</v>
      </c>
      <c r="W779" s="188">
        <f>IFERROR(INDEX('قرائت کنتور'!A:AZ,MATCH(A779&amp;"-"&amp;W$1,'قرائت کنتور'!B:B,0),MATCH(L779,'قرائت کنتور'!$1:$1,0)),0)</f>
        <v>0</v>
      </c>
      <c r="X779" s="188">
        <f>IFERROR(INDEX('قرائت کنتور'!A:AZ,MATCH(A779&amp;"-"&amp;W$1,'قرائت کنتور'!B:B,0),MATCH(G779,'قرائت کنتور'!$1:$1,0)),0)</f>
        <v>0</v>
      </c>
      <c r="Y779" s="188">
        <f>IFERROR(INDEX('قرائت کنتور'!A:AZ,MATCH(A779&amp;"-"&amp;Y$1,'قرائت کنتور'!B:B,0),MATCH(L779,'قرائت کنتور'!$1:$1,0)),0)</f>
        <v>0</v>
      </c>
      <c r="Z779" s="188">
        <f>IFERROR(INDEX('قرائت کنتور'!A:AZ,MATCH(A779&amp;"-"&amp;Y$1,'قرائت کنتور'!B:B,0),MATCH(G779,'قرائت کنتور'!$1:$1,0)),0)</f>
        <v>0</v>
      </c>
      <c r="AA779" s="188">
        <f>IFERROR(INDEX('قرائت کنتور'!A:AZ,MATCH(A779&amp;"-"&amp;AA$1,'قرائت کنتور'!B:B,0),MATCH(L779,'قرائت کنتور'!$1:$1,0)),0)</f>
        <v>0</v>
      </c>
      <c r="AB779" s="188">
        <f>IFERROR(INDEX('قرائت کنتور'!A:AZ,MATCH(A779&amp;"-"&amp;AA$1,'قرائت کنتور'!B:B,0),MATCH(G779,'قرائت کنتور'!$1:$1,0)),0)</f>
        <v>0</v>
      </c>
      <c r="AC779" s="265"/>
      <c r="AD779" s="188">
        <f t="shared" si="281"/>
        <v>0</v>
      </c>
      <c r="AE779" s="188">
        <f t="shared" si="282"/>
        <v>0</v>
      </c>
      <c r="AF779" s="188">
        <f t="shared" si="283"/>
        <v>0</v>
      </c>
      <c r="AG779" s="188">
        <f t="shared" si="284"/>
        <v>0</v>
      </c>
      <c r="AH779" s="188">
        <f t="shared" si="285"/>
        <v>0</v>
      </c>
      <c r="AI779" s="188">
        <f t="shared" si="286"/>
        <v>0</v>
      </c>
      <c r="AJ779" s="188" t="str">
        <f t="shared" si="287"/>
        <v>0</v>
      </c>
      <c r="AK779" s="265"/>
      <c r="AL779" s="254" t="str">
        <f t="shared" si="288"/>
        <v>---</v>
      </c>
      <c r="AM779" s="254" t="str">
        <f t="shared" si="289"/>
        <v>---</v>
      </c>
      <c r="AN779" s="265"/>
      <c r="AO779" s="188" t="str">
        <f>IFERROR(INDEX('تعرفه ها'!A:Z,MATCH(P779&amp;"-"&amp;AO$1,'تعرفه ها'!C:C,0),MATCH(F779,'تعرفه ها'!$2:$2,0),1),"---")</f>
        <v>---</v>
      </c>
      <c r="AP779" s="188" t="str">
        <f>IFERROR(INDEX('تعرفه ها'!A:Z,MATCH(P779&amp;"-"&amp;AP$1,'تعرفه ها'!C:C,0),MATCH(F779,'تعرفه ها'!$2:$2,0),1),"---")</f>
        <v>---</v>
      </c>
      <c r="AQ779" s="188" t="str">
        <f>IFERROR(INDEX('تعرفه ها'!A:Z,MATCH(P779&amp;"-"&amp;AQ$1,'تعرفه ها'!C:C,0),MATCH(F779,'تعرفه ها'!$2:$2,0),1),"---")</f>
        <v>---</v>
      </c>
      <c r="AR779" s="188" t="str">
        <f>IFERROR(INDEX('تعرفه ها'!A:Z,MATCH(P779&amp;"-"&amp;AR$1,'تعرفه ها'!C:C,0),MATCH(F779,'تعرفه ها'!$2:$2,0),1),"---")</f>
        <v>---</v>
      </c>
      <c r="AS779" s="265"/>
      <c r="AT779" s="415" t="str">
        <f t="shared" si="290"/>
        <v>---</v>
      </c>
      <c r="AU779" s="415" t="str">
        <f t="shared" si="291"/>
        <v>---</v>
      </c>
      <c r="AV779" s="415" t="str">
        <f t="shared" si="292"/>
        <v>---</v>
      </c>
      <c r="AW779" s="415" t="str">
        <f t="shared" si="293"/>
        <v>---</v>
      </c>
      <c r="AX779" s="415" t="str">
        <f t="shared" si="294"/>
        <v>---</v>
      </c>
      <c r="AY779" s="415" t="str">
        <f>IFERROR(AH779*INDEX('تعرفه ها'!A:Z,MATCH("عوارض برق به ازاء هر کیلووات",'تعرفه ها'!$C:$C,0),MATCH(F779,'تعرفه ها'!$2:$2,0)),"---")</f>
        <v>---</v>
      </c>
      <c r="AZ779" s="415" t="str">
        <f t="shared" si="295"/>
        <v>---</v>
      </c>
      <c r="BA779" s="415" t="str">
        <f>IFERROR(ROUND(((AX779+AY779+AZ779)*INDEX('تعرفه ها'!A:Z,MATCH("هزینه نگهداری و تعمیرات شبکه برق",'تعرفه ها'!$C:$C,0),MATCH(F779,'تعرفه ها'!$2:$2,0))/100),0),"---")</f>
        <v>---</v>
      </c>
      <c r="BB779" s="415">
        <f>IFERROR(IF(P779="دیماندی",ROUND(AJ779*INDEX('تعرفه ها'!A:Z,MATCH(BB$1,'تعرفه ها'!$C:$C,0),MATCH(F779,'تعرفه ها'!$2:$2,0))*J779/30,0),0),"---")</f>
        <v>0</v>
      </c>
      <c r="BC779" s="415"/>
      <c r="BD779" s="54" t="str">
        <f>IFERROR(IF(INDEX('اطلاعات دوره'!A:Z,MATCH(G779,'اطلاعات دوره'!C:C,0),MATCH("برق",'اطلاعات دوره'!$1:$1,0))="دارد",ROUND(AX779*INDEX('تعرفه ها'!A:Z,MATCH("پیک فصلی برق",'تعرفه ها'!$C:$C,0),MATCH(F779,'تعرفه ها'!$2:$2,0))/100,0),0),"---")</f>
        <v>---</v>
      </c>
      <c r="BE779" s="415" t="str">
        <f>IFERROR(ROUND(((AX779+AY779+AZ779+BA779+BB779+BC779+BD779)*INDEX('تعرفه ها'!A:Z,MATCH("مالیات برق",'تعرفه ها'!$C:$C,0),MATCH(F779,'تعرفه ها'!$2:$2,0))/100),0),"---")</f>
        <v>---</v>
      </c>
      <c r="BF779" s="415" t="str">
        <f t="shared" si="296"/>
        <v>---</v>
      </c>
      <c r="BG779" s="415" t="str">
        <f t="shared" si="277"/>
        <v>---</v>
      </c>
      <c r="BH779" s="415" t="str">
        <f t="shared" si="297"/>
        <v>---</v>
      </c>
      <c r="BI779" s="54" t="str">
        <f t="shared" si="298"/>
        <v>---</v>
      </c>
      <c r="BJ779" s="55" t="str">
        <f t="shared" si="299"/>
        <v>---</v>
      </c>
      <c r="BK779" s="262"/>
      <c r="BL779" s="183" t="str">
        <f>IFERROR(IF(INDEX(پرداخت!A:AZ,MATCH(A779&amp;" - "&amp;"برق",پرداخت!$B:$B,0),MATCH(G779,پرداخت!$1:$1,0))="نشده","نشده","شده"),"---")</f>
        <v>---</v>
      </c>
    </row>
    <row r="780" spans="1:64" ht="33.75" hidden="1">
      <c r="A780" s="170"/>
      <c r="B780" s="47">
        <f>IFERROR(INDEX('اطلاعات انشعابات شرکتها'!A:BB,MATCH(A780,'اطلاعات انشعابات شرکتها'!A:A,0),MATCH(B$1,'اطلاعات انشعابات شرکتها'!$1:$1,0)),0)</f>
        <v>0</v>
      </c>
      <c r="C780" s="48">
        <f>IFERROR(INDEX('اطلاعات انشعابات شرکتها'!A:BB,MATCH(A780,'اطلاعات انشعابات شرکتها'!A:A,0),MATCH(C$1,'اطلاعات انشعابات شرکتها'!$1:$1,0)),0)</f>
        <v>0</v>
      </c>
      <c r="D780" s="45"/>
      <c r="E780" s="171"/>
      <c r="F780" s="170"/>
      <c r="G780" s="188" t="str">
        <f t="shared" si="278"/>
        <v>/</v>
      </c>
      <c r="H780" s="188">
        <f>IFERROR(INDEX('اطلاعات دوره'!A:Z,MATCH(G780,'اطلاعات دوره'!C:C,0),MATCH(H$1,'اطلاعات دوره'!$1:$1,0)),0)</f>
        <v>0</v>
      </c>
      <c r="I780" s="188">
        <f>IFERROR(INDEX('اطلاعات دوره'!A:Z,MATCH(G780,'اطلاعات دوره'!C:C,0),MATCH(I$1,'اطلاعات دوره'!$1:$1,0)),0)</f>
        <v>0</v>
      </c>
      <c r="J780" s="188">
        <f>IFERROR(INDEX('اطلاعات دوره'!A:Z,MATCH(G780,'اطلاعات دوره'!C:C,0),MATCH(J$1,'اطلاعات دوره'!$1:$1,0)),0)</f>
        <v>0</v>
      </c>
      <c r="K780" s="265"/>
      <c r="L780" s="188" t="str">
        <f>IFERROR(INDEX('اطلاعات دوره'!A:Z,MATCH(G780,'اطلاعات دوره'!C:C,0)-1,MATCH("عنوان",'اطلاعات دوره'!$1:$1,0)),"---")</f>
        <v>---</v>
      </c>
      <c r="M780" s="188" t="str">
        <f t="shared" si="279"/>
        <v>----</v>
      </c>
      <c r="N780" s="188" t="str">
        <f t="shared" si="280"/>
        <v>-/</v>
      </c>
      <c r="O780" s="265"/>
      <c r="P780" s="188">
        <f>IFERROR(INDEX('اطلاعات انشعابات شرکتها'!A:BB,MATCH(A780,'اطلاعات انشعابات شرکتها'!A:A,0),MATCH(P$1,'اطلاعات انشعابات شرکتها'!$1:$1,0)),0)</f>
        <v>0</v>
      </c>
      <c r="Q780" s="188">
        <f>IFERROR(INDEX('اطلاعات انشعابات شرکتها'!A:BB,MATCH(A780,'اطلاعات انشعابات شرکتها'!A:A,0),MATCH(Q$1,'اطلاعات انشعابات شرکتها'!$1:$1,0)),0)</f>
        <v>0</v>
      </c>
      <c r="R780" s="188">
        <f>IFERROR(INDEX('اطلاعات انشعابات شرکتها'!A:BB,MATCH(A780,'اطلاعات انشعابات شرکتها'!A:A,0),MATCH(R$1,'اطلاعات انشعابات شرکتها'!$1:$1,0)),0)</f>
        <v>0</v>
      </c>
      <c r="S780" s="265"/>
      <c r="T780" s="188">
        <f>IFERROR(INDEX('قرائت کنتور'!A:AZ,MATCH(A780&amp;"-"&amp;T$1,'قرائت کنتور'!B:B,0),MATCH(G780,'قرائت کنتور'!$1:$1,0)),0)</f>
        <v>0</v>
      </c>
      <c r="U780" s="188">
        <f>IFERROR(INDEX('قرائت کنتور'!A:AZ,MATCH(A780&amp;"-"&amp;U$1,'قرائت کنتور'!B:B,0),MATCH(L780,'قرائت کنتور'!$1:$1,0)),0)</f>
        <v>0</v>
      </c>
      <c r="V780" s="188">
        <f>IFERROR(INDEX('قرائت کنتور'!A:AZ,MATCH(A780&amp;"-"&amp;U$1,'قرائت کنتور'!B:B,0),MATCH(G780,'قرائت کنتور'!$1:$1,0)),0)</f>
        <v>0</v>
      </c>
      <c r="W780" s="188">
        <f>IFERROR(INDEX('قرائت کنتور'!A:AZ,MATCH(A780&amp;"-"&amp;W$1,'قرائت کنتور'!B:B,0),MATCH(L780,'قرائت کنتور'!$1:$1,0)),0)</f>
        <v>0</v>
      </c>
      <c r="X780" s="188">
        <f>IFERROR(INDEX('قرائت کنتور'!A:AZ,MATCH(A780&amp;"-"&amp;W$1,'قرائت کنتور'!B:B,0),MATCH(G780,'قرائت کنتور'!$1:$1,0)),0)</f>
        <v>0</v>
      </c>
      <c r="Y780" s="188">
        <f>IFERROR(INDEX('قرائت کنتور'!A:AZ,MATCH(A780&amp;"-"&amp;Y$1,'قرائت کنتور'!B:B,0),MATCH(L780,'قرائت کنتور'!$1:$1,0)),0)</f>
        <v>0</v>
      </c>
      <c r="Z780" s="188">
        <f>IFERROR(INDEX('قرائت کنتور'!A:AZ,MATCH(A780&amp;"-"&amp;Y$1,'قرائت کنتور'!B:B,0),MATCH(G780,'قرائت کنتور'!$1:$1,0)),0)</f>
        <v>0</v>
      </c>
      <c r="AA780" s="188">
        <f>IFERROR(INDEX('قرائت کنتور'!A:AZ,MATCH(A780&amp;"-"&amp;AA$1,'قرائت کنتور'!B:B,0),MATCH(L780,'قرائت کنتور'!$1:$1,0)),0)</f>
        <v>0</v>
      </c>
      <c r="AB780" s="188">
        <f>IFERROR(INDEX('قرائت کنتور'!A:AZ,MATCH(A780&amp;"-"&amp;AA$1,'قرائت کنتور'!B:B,0),MATCH(G780,'قرائت کنتور'!$1:$1,0)),0)</f>
        <v>0</v>
      </c>
      <c r="AC780" s="265"/>
      <c r="AD780" s="188">
        <f t="shared" si="281"/>
        <v>0</v>
      </c>
      <c r="AE780" s="188">
        <f t="shared" si="282"/>
        <v>0</v>
      </c>
      <c r="AF780" s="188">
        <f t="shared" si="283"/>
        <v>0</v>
      </c>
      <c r="AG780" s="188">
        <f t="shared" si="284"/>
        <v>0</v>
      </c>
      <c r="AH780" s="188">
        <f t="shared" si="285"/>
        <v>0</v>
      </c>
      <c r="AI780" s="188">
        <f t="shared" si="286"/>
        <v>0</v>
      </c>
      <c r="AJ780" s="188" t="str">
        <f t="shared" si="287"/>
        <v>0</v>
      </c>
      <c r="AK780" s="265"/>
      <c r="AL780" s="254" t="str">
        <f t="shared" si="288"/>
        <v>---</v>
      </c>
      <c r="AM780" s="254" t="str">
        <f t="shared" si="289"/>
        <v>---</v>
      </c>
      <c r="AN780" s="265"/>
      <c r="AO780" s="188" t="str">
        <f>IFERROR(INDEX('تعرفه ها'!A:Z,MATCH(P780&amp;"-"&amp;AO$1,'تعرفه ها'!C:C,0),MATCH(F780,'تعرفه ها'!$2:$2,0),1),"---")</f>
        <v>---</v>
      </c>
      <c r="AP780" s="188" t="str">
        <f>IFERROR(INDEX('تعرفه ها'!A:Z,MATCH(P780&amp;"-"&amp;AP$1,'تعرفه ها'!C:C,0),MATCH(F780,'تعرفه ها'!$2:$2,0),1),"---")</f>
        <v>---</v>
      </c>
      <c r="AQ780" s="188" t="str">
        <f>IFERROR(INDEX('تعرفه ها'!A:Z,MATCH(P780&amp;"-"&amp;AQ$1,'تعرفه ها'!C:C,0),MATCH(F780,'تعرفه ها'!$2:$2,0),1),"---")</f>
        <v>---</v>
      </c>
      <c r="AR780" s="188" t="str">
        <f>IFERROR(INDEX('تعرفه ها'!A:Z,MATCH(P780&amp;"-"&amp;AR$1,'تعرفه ها'!C:C,0),MATCH(F780,'تعرفه ها'!$2:$2,0),1),"---")</f>
        <v>---</v>
      </c>
      <c r="AS780" s="265"/>
      <c r="AT780" s="415" t="str">
        <f t="shared" si="290"/>
        <v>---</v>
      </c>
      <c r="AU780" s="415" t="str">
        <f t="shared" si="291"/>
        <v>---</v>
      </c>
      <c r="AV780" s="415" t="str">
        <f t="shared" si="292"/>
        <v>---</v>
      </c>
      <c r="AW780" s="415" t="str">
        <f t="shared" si="293"/>
        <v>---</v>
      </c>
      <c r="AX780" s="415" t="str">
        <f t="shared" si="294"/>
        <v>---</v>
      </c>
      <c r="AY780" s="415" t="str">
        <f>IFERROR(AH780*INDEX('تعرفه ها'!A:Z,MATCH("عوارض برق به ازاء هر کیلووات",'تعرفه ها'!$C:$C,0),MATCH(F780,'تعرفه ها'!$2:$2,0)),"---")</f>
        <v>---</v>
      </c>
      <c r="AZ780" s="415" t="str">
        <f t="shared" si="295"/>
        <v>---</v>
      </c>
      <c r="BA780" s="415" t="str">
        <f>IFERROR(ROUND(((AX780+AY780+AZ780)*INDEX('تعرفه ها'!A:Z,MATCH("هزینه نگهداری و تعمیرات شبکه برق",'تعرفه ها'!$C:$C,0),MATCH(F780,'تعرفه ها'!$2:$2,0))/100),0),"---")</f>
        <v>---</v>
      </c>
      <c r="BB780" s="415">
        <f>IFERROR(IF(P780="دیماندی",ROUND(AJ780*INDEX('تعرفه ها'!A:Z,MATCH(BB$1,'تعرفه ها'!$C:$C,0),MATCH(F780,'تعرفه ها'!$2:$2,0))*J780/30,0),0),"---")</f>
        <v>0</v>
      </c>
      <c r="BC780" s="415"/>
      <c r="BD780" s="54" t="str">
        <f>IFERROR(IF(INDEX('اطلاعات دوره'!A:Z,MATCH(G780,'اطلاعات دوره'!C:C,0),MATCH("برق",'اطلاعات دوره'!$1:$1,0))="دارد",ROUND(AX780*INDEX('تعرفه ها'!A:Z,MATCH("پیک فصلی برق",'تعرفه ها'!$C:$C,0),MATCH(F780,'تعرفه ها'!$2:$2,0))/100,0),0),"---")</f>
        <v>---</v>
      </c>
      <c r="BE780" s="415" t="str">
        <f>IFERROR(ROUND(((AX780+AY780+AZ780+BA780+BB780+BC780+BD780)*INDEX('تعرفه ها'!A:Z,MATCH("مالیات برق",'تعرفه ها'!$C:$C,0),MATCH(F780,'تعرفه ها'!$2:$2,0))/100),0),"---")</f>
        <v>---</v>
      </c>
      <c r="BF780" s="415" t="str">
        <f t="shared" si="296"/>
        <v>---</v>
      </c>
      <c r="BG780" s="415" t="str">
        <f t="shared" si="277"/>
        <v>---</v>
      </c>
      <c r="BH780" s="415" t="str">
        <f t="shared" si="297"/>
        <v>---</v>
      </c>
      <c r="BI780" s="54" t="str">
        <f t="shared" si="298"/>
        <v>---</v>
      </c>
      <c r="BJ780" s="55" t="str">
        <f t="shared" si="299"/>
        <v>---</v>
      </c>
      <c r="BK780" s="262"/>
      <c r="BL780" s="183" t="str">
        <f>IFERROR(IF(INDEX(پرداخت!A:AZ,MATCH(A780&amp;" - "&amp;"برق",پرداخت!$B:$B,0),MATCH(G780,پرداخت!$1:$1,0))="نشده","نشده","شده"),"---")</f>
        <v>---</v>
      </c>
    </row>
    <row r="781" spans="1:64" ht="33.75" hidden="1">
      <c r="A781" s="170"/>
      <c r="B781" s="47">
        <f>IFERROR(INDEX('اطلاعات انشعابات شرکتها'!A:BB,MATCH(A781,'اطلاعات انشعابات شرکتها'!A:A,0),MATCH(B$1,'اطلاعات انشعابات شرکتها'!$1:$1,0)),0)</f>
        <v>0</v>
      </c>
      <c r="C781" s="48">
        <f>IFERROR(INDEX('اطلاعات انشعابات شرکتها'!A:BB,MATCH(A781,'اطلاعات انشعابات شرکتها'!A:A,0),MATCH(C$1,'اطلاعات انشعابات شرکتها'!$1:$1,0)),0)</f>
        <v>0</v>
      </c>
      <c r="D781" s="45"/>
      <c r="E781" s="171"/>
      <c r="F781" s="170"/>
      <c r="G781" s="188" t="str">
        <f t="shared" si="278"/>
        <v>/</v>
      </c>
      <c r="H781" s="188">
        <f>IFERROR(INDEX('اطلاعات دوره'!A:Z,MATCH(G781,'اطلاعات دوره'!C:C,0),MATCH(H$1,'اطلاعات دوره'!$1:$1,0)),0)</f>
        <v>0</v>
      </c>
      <c r="I781" s="188">
        <f>IFERROR(INDEX('اطلاعات دوره'!A:Z,MATCH(G781,'اطلاعات دوره'!C:C,0),MATCH(I$1,'اطلاعات دوره'!$1:$1,0)),0)</f>
        <v>0</v>
      </c>
      <c r="J781" s="188">
        <f>IFERROR(INDEX('اطلاعات دوره'!A:Z,MATCH(G781,'اطلاعات دوره'!C:C,0),MATCH(J$1,'اطلاعات دوره'!$1:$1,0)),0)</f>
        <v>0</v>
      </c>
      <c r="K781" s="265"/>
      <c r="L781" s="188" t="str">
        <f>IFERROR(INDEX('اطلاعات دوره'!A:Z,MATCH(G781,'اطلاعات دوره'!C:C,0)-1,MATCH("عنوان",'اطلاعات دوره'!$1:$1,0)),"---")</f>
        <v>---</v>
      </c>
      <c r="M781" s="188" t="str">
        <f t="shared" si="279"/>
        <v>----</v>
      </c>
      <c r="N781" s="188" t="str">
        <f t="shared" si="280"/>
        <v>-/</v>
      </c>
      <c r="O781" s="265"/>
      <c r="P781" s="188">
        <f>IFERROR(INDEX('اطلاعات انشعابات شرکتها'!A:BB,MATCH(A781,'اطلاعات انشعابات شرکتها'!A:A,0),MATCH(P$1,'اطلاعات انشعابات شرکتها'!$1:$1,0)),0)</f>
        <v>0</v>
      </c>
      <c r="Q781" s="188">
        <f>IFERROR(INDEX('اطلاعات انشعابات شرکتها'!A:BB,MATCH(A781,'اطلاعات انشعابات شرکتها'!A:A,0),MATCH(Q$1,'اطلاعات انشعابات شرکتها'!$1:$1,0)),0)</f>
        <v>0</v>
      </c>
      <c r="R781" s="188">
        <f>IFERROR(INDEX('اطلاعات انشعابات شرکتها'!A:BB,MATCH(A781,'اطلاعات انشعابات شرکتها'!A:A,0),MATCH(R$1,'اطلاعات انشعابات شرکتها'!$1:$1,0)),0)</f>
        <v>0</v>
      </c>
      <c r="S781" s="265"/>
      <c r="T781" s="188">
        <f>IFERROR(INDEX('قرائت کنتور'!A:AZ,MATCH(A781&amp;"-"&amp;T$1,'قرائت کنتور'!B:B,0),MATCH(G781,'قرائت کنتور'!$1:$1,0)),0)</f>
        <v>0</v>
      </c>
      <c r="U781" s="188">
        <f>IFERROR(INDEX('قرائت کنتور'!A:AZ,MATCH(A781&amp;"-"&amp;U$1,'قرائت کنتور'!B:B,0),MATCH(L781,'قرائت کنتور'!$1:$1,0)),0)</f>
        <v>0</v>
      </c>
      <c r="V781" s="188">
        <f>IFERROR(INDEX('قرائت کنتور'!A:AZ,MATCH(A781&amp;"-"&amp;U$1,'قرائت کنتور'!B:B,0),MATCH(G781,'قرائت کنتور'!$1:$1,0)),0)</f>
        <v>0</v>
      </c>
      <c r="W781" s="188">
        <f>IFERROR(INDEX('قرائت کنتور'!A:AZ,MATCH(A781&amp;"-"&amp;W$1,'قرائت کنتور'!B:B,0),MATCH(L781,'قرائت کنتور'!$1:$1,0)),0)</f>
        <v>0</v>
      </c>
      <c r="X781" s="188">
        <f>IFERROR(INDEX('قرائت کنتور'!A:AZ,MATCH(A781&amp;"-"&amp;W$1,'قرائت کنتور'!B:B,0),MATCH(G781,'قرائت کنتور'!$1:$1,0)),0)</f>
        <v>0</v>
      </c>
      <c r="Y781" s="188">
        <f>IFERROR(INDEX('قرائت کنتور'!A:AZ,MATCH(A781&amp;"-"&amp;Y$1,'قرائت کنتور'!B:B,0),MATCH(L781,'قرائت کنتور'!$1:$1,0)),0)</f>
        <v>0</v>
      </c>
      <c r="Z781" s="188">
        <f>IFERROR(INDEX('قرائت کنتور'!A:AZ,MATCH(A781&amp;"-"&amp;Y$1,'قرائت کنتور'!B:B,0),MATCH(G781,'قرائت کنتور'!$1:$1,0)),0)</f>
        <v>0</v>
      </c>
      <c r="AA781" s="188">
        <f>IFERROR(INDEX('قرائت کنتور'!A:AZ,MATCH(A781&amp;"-"&amp;AA$1,'قرائت کنتور'!B:B,0),MATCH(L781,'قرائت کنتور'!$1:$1,0)),0)</f>
        <v>0</v>
      </c>
      <c r="AB781" s="188">
        <f>IFERROR(INDEX('قرائت کنتور'!A:AZ,MATCH(A781&amp;"-"&amp;AA$1,'قرائت کنتور'!B:B,0),MATCH(G781,'قرائت کنتور'!$1:$1,0)),0)</f>
        <v>0</v>
      </c>
      <c r="AC781" s="265"/>
      <c r="AD781" s="188">
        <f t="shared" si="281"/>
        <v>0</v>
      </c>
      <c r="AE781" s="188">
        <f t="shared" si="282"/>
        <v>0</v>
      </c>
      <c r="AF781" s="188">
        <f t="shared" si="283"/>
        <v>0</v>
      </c>
      <c r="AG781" s="188">
        <f t="shared" si="284"/>
        <v>0</v>
      </c>
      <c r="AH781" s="188">
        <f t="shared" si="285"/>
        <v>0</v>
      </c>
      <c r="AI781" s="188">
        <f t="shared" si="286"/>
        <v>0</v>
      </c>
      <c r="AJ781" s="188" t="str">
        <f t="shared" si="287"/>
        <v>0</v>
      </c>
      <c r="AK781" s="265"/>
      <c r="AL781" s="254" t="str">
        <f t="shared" si="288"/>
        <v>---</v>
      </c>
      <c r="AM781" s="254" t="str">
        <f t="shared" si="289"/>
        <v>---</v>
      </c>
      <c r="AN781" s="265"/>
      <c r="AO781" s="188" t="str">
        <f>IFERROR(INDEX('تعرفه ها'!A:Z,MATCH(P781&amp;"-"&amp;AO$1,'تعرفه ها'!C:C,0),MATCH(F781,'تعرفه ها'!$2:$2,0),1),"---")</f>
        <v>---</v>
      </c>
      <c r="AP781" s="188" t="str">
        <f>IFERROR(INDEX('تعرفه ها'!A:Z,MATCH(P781&amp;"-"&amp;AP$1,'تعرفه ها'!C:C,0),MATCH(F781,'تعرفه ها'!$2:$2,0),1),"---")</f>
        <v>---</v>
      </c>
      <c r="AQ781" s="188" t="str">
        <f>IFERROR(INDEX('تعرفه ها'!A:Z,MATCH(P781&amp;"-"&amp;AQ$1,'تعرفه ها'!C:C,0),MATCH(F781,'تعرفه ها'!$2:$2,0),1),"---")</f>
        <v>---</v>
      </c>
      <c r="AR781" s="188" t="str">
        <f>IFERROR(INDEX('تعرفه ها'!A:Z,MATCH(P781&amp;"-"&amp;AR$1,'تعرفه ها'!C:C,0),MATCH(F781,'تعرفه ها'!$2:$2,0),1),"---")</f>
        <v>---</v>
      </c>
      <c r="AS781" s="265"/>
      <c r="AT781" s="415" t="str">
        <f t="shared" si="290"/>
        <v>---</v>
      </c>
      <c r="AU781" s="415" t="str">
        <f t="shared" si="291"/>
        <v>---</v>
      </c>
      <c r="AV781" s="415" t="str">
        <f t="shared" si="292"/>
        <v>---</v>
      </c>
      <c r="AW781" s="415" t="str">
        <f t="shared" si="293"/>
        <v>---</v>
      </c>
      <c r="AX781" s="415" t="str">
        <f t="shared" si="294"/>
        <v>---</v>
      </c>
      <c r="AY781" s="415" t="str">
        <f>IFERROR(AH781*INDEX('تعرفه ها'!A:Z,MATCH("عوارض برق به ازاء هر کیلووات",'تعرفه ها'!$C:$C,0),MATCH(F781,'تعرفه ها'!$2:$2,0)),"---")</f>
        <v>---</v>
      </c>
      <c r="AZ781" s="415" t="str">
        <f t="shared" si="295"/>
        <v>---</v>
      </c>
      <c r="BA781" s="415" t="str">
        <f>IFERROR(ROUND(((AX781+AY781+AZ781)*INDEX('تعرفه ها'!A:Z,MATCH("هزینه نگهداری و تعمیرات شبکه برق",'تعرفه ها'!$C:$C,0),MATCH(F781,'تعرفه ها'!$2:$2,0))/100),0),"---")</f>
        <v>---</v>
      </c>
      <c r="BB781" s="415">
        <f>IFERROR(IF(P781="دیماندی",ROUND(AJ781*INDEX('تعرفه ها'!A:Z,MATCH(BB$1,'تعرفه ها'!$C:$C,0),MATCH(F781,'تعرفه ها'!$2:$2,0))*J781/30,0),0),"---")</f>
        <v>0</v>
      </c>
      <c r="BC781" s="415"/>
      <c r="BD781" s="54" t="str">
        <f>IFERROR(IF(INDEX('اطلاعات دوره'!A:Z,MATCH(G781,'اطلاعات دوره'!C:C,0),MATCH("برق",'اطلاعات دوره'!$1:$1,0))="دارد",ROUND(AX781*INDEX('تعرفه ها'!A:Z,MATCH("پیک فصلی برق",'تعرفه ها'!$C:$C,0),MATCH(F781,'تعرفه ها'!$2:$2,0))/100,0),0),"---")</f>
        <v>---</v>
      </c>
      <c r="BE781" s="415" t="str">
        <f>IFERROR(ROUND(((AX781+AY781+AZ781+BA781+BB781+BC781+BD781)*INDEX('تعرفه ها'!A:Z,MATCH("مالیات برق",'تعرفه ها'!$C:$C,0),MATCH(F781,'تعرفه ها'!$2:$2,0))/100),0),"---")</f>
        <v>---</v>
      </c>
      <c r="BF781" s="415" t="str">
        <f t="shared" si="296"/>
        <v>---</v>
      </c>
      <c r="BG781" s="415" t="str">
        <f t="shared" si="277"/>
        <v>---</v>
      </c>
      <c r="BH781" s="415" t="str">
        <f t="shared" si="297"/>
        <v>---</v>
      </c>
      <c r="BI781" s="54" t="str">
        <f t="shared" si="298"/>
        <v>---</v>
      </c>
      <c r="BJ781" s="55" t="str">
        <f t="shared" si="299"/>
        <v>---</v>
      </c>
      <c r="BK781" s="262"/>
      <c r="BL781" s="183" t="str">
        <f>IFERROR(IF(INDEX(پرداخت!A:AZ,MATCH(A781&amp;" - "&amp;"برق",پرداخت!$B:$B,0),MATCH(G781,پرداخت!$1:$1,0))="نشده","نشده","شده"),"---")</f>
        <v>---</v>
      </c>
    </row>
    <row r="782" spans="1:64" ht="33.75" hidden="1">
      <c r="A782" s="170"/>
      <c r="B782" s="47">
        <f>IFERROR(INDEX('اطلاعات انشعابات شرکتها'!A:BB,MATCH(A782,'اطلاعات انشعابات شرکتها'!A:A,0),MATCH(B$1,'اطلاعات انشعابات شرکتها'!$1:$1,0)),0)</f>
        <v>0</v>
      </c>
      <c r="C782" s="48">
        <f>IFERROR(INDEX('اطلاعات انشعابات شرکتها'!A:BB,MATCH(A782,'اطلاعات انشعابات شرکتها'!A:A,0),MATCH(C$1,'اطلاعات انشعابات شرکتها'!$1:$1,0)),0)</f>
        <v>0</v>
      </c>
      <c r="D782" s="45"/>
      <c r="E782" s="171"/>
      <c r="F782" s="170"/>
      <c r="G782" s="188" t="str">
        <f t="shared" si="278"/>
        <v>/</v>
      </c>
      <c r="H782" s="188">
        <f>IFERROR(INDEX('اطلاعات دوره'!A:Z,MATCH(G782,'اطلاعات دوره'!C:C,0),MATCH(H$1,'اطلاعات دوره'!$1:$1,0)),0)</f>
        <v>0</v>
      </c>
      <c r="I782" s="188">
        <f>IFERROR(INDEX('اطلاعات دوره'!A:Z,MATCH(G782,'اطلاعات دوره'!C:C,0),MATCH(I$1,'اطلاعات دوره'!$1:$1,0)),0)</f>
        <v>0</v>
      </c>
      <c r="J782" s="188">
        <f>IFERROR(INDEX('اطلاعات دوره'!A:Z,MATCH(G782,'اطلاعات دوره'!C:C,0),MATCH(J$1,'اطلاعات دوره'!$1:$1,0)),0)</f>
        <v>0</v>
      </c>
      <c r="K782" s="265"/>
      <c r="L782" s="188" t="str">
        <f>IFERROR(INDEX('اطلاعات دوره'!A:Z,MATCH(G782,'اطلاعات دوره'!C:C,0)-1,MATCH("عنوان",'اطلاعات دوره'!$1:$1,0)),"---")</f>
        <v>---</v>
      </c>
      <c r="M782" s="188" t="str">
        <f t="shared" si="279"/>
        <v>----</v>
      </c>
      <c r="N782" s="188" t="str">
        <f t="shared" si="280"/>
        <v>-/</v>
      </c>
      <c r="O782" s="265"/>
      <c r="P782" s="188">
        <f>IFERROR(INDEX('اطلاعات انشعابات شرکتها'!A:BB,MATCH(A782,'اطلاعات انشعابات شرکتها'!A:A,0),MATCH(P$1,'اطلاعات انشعابات شرکتها'!$1:$1,0)),0)</f>
        <v>0</v>
      </c>
      <c r="Q782" s="188">
        <f>IFERROR(INDEX('اطلاعات انشعابات شرکتها'!A:BB,MATCH(A782,'اطلاعات انشعابات شرکتها'!A:A,0),MATCH(Q$1,'اطلاعات انشعابات شرکتها'!$1:$1,0)),0)</f>
        <v>0</v>
      </c>
      <c r="R782" s="188">
        <f>IFERROR(INDEX('اطلاعات انشعابات شرکتها'!A:BB,MATCH(A782,'اطلاعات انشعابات شرکتها'!A:A,0),MATCH(R$1,'اطلاعات انشعابات شرکتها'!$1:$1,0)),0)</f>
        <v>0</v>
      </c>
      <c r="S782" s="265"/>
      <c r="T782" s="188">
        <f>IFERROR(INDEX('قرائت کنتور'!A:AZ,MATCH(A782&amp;"-"&amp;T$1,'قرائت کنتور'!B:B,0),MATCH(G782,'قرائت کنتور'!$1:$1,0)),0)</f>
        <v>0</v>
      </c>
      <c r="U782" s="188">
        <f>IFERROR(INDEX('قرائت کنتور'!A:AZ,MATCH(A782&amp;"-"&amp;U$1,'قرائت کنتور'!B:B,0),MATCH(L782,'قرائت کنتور'!$1:$1,0)),0)</f>
        <v>0</v>
      </c>
      <c r="V782" s="188">
        <f>IFERROR(INDEX('قرائت کنتور'!A:AZ,MATCH(A782&amp;"-"&amp;U$1,'قرائت کنتور'!B:B,0),MATCH(G782,'قرائت کنتور'!$1:$1,0)),0)</f>
        <v>0</v>
      </c>
      <c r="W782" s="188">
        <f>IFERROR(INDEX('قرائت کنتور'!A:AZ,MATCH(A782&amp;"-"&amp;W$1,'قرائت کنتور'!B:B,0),MATCH(L782,'قرائت کنتور'!$1:$1,0)),0)</f>
        <v>0</v>
      </c>
      <c r="X782" s="188">
        <f>IFERROR(INDEX('قرائت کنتور'!A:AZ,MATCH(A782&amp;"-"&amp;W$1,'قرائت کنتور'!B:B,0),MATCH(G782,'قرائت کنتور'!$1:$1,0)),0)</f>
        <v>0</v>
      </c>
      <c r="Y782" s="188">
        <f>IFERROR(INDEX('قرائت کنتور'!A:AZ,MATCH(A782&amp;"-"&amp;Y$1,'قرائت کنتور'!B:B,0),MATCH(L782,'قرائت کنتور'!$1:$1,0)),0)</f>
        <v>0</v>
      </c>
      <c r="Z782" s="188">
        <f>IFERROR(INDEX('قرائت کنتور'!A:AZ,MATCH(A782&amp;"-"&amp;Y$1,'قرائت کنتور'!B:B,0),MATCH(G782,'قرائت کنتور'!$1:$1,0)),0)</f>
        <v>0</v>
      </c>
      <c r="AA782" s="188">
        <f>IFERROR(INDEX('قرائت کنتور'!A:AZ,MATCH(A782&amp;"-"&amp;AA$1,'قرائت کنتور'!B:B,0),MATCH(L782,'قرائت کنتور'!$1:$1,0)),0)</f>
        <v>0</v>
      </c>
      <c r="AB782" s="188">
        <f>IFERROR(INDEX('قرائت کنتور'!A:AZ,MATCH(A782&amp;"-"&amp;AA$1,'قرائت کنتور'!B:B,0),MATCH(G782,'قرائت کنتور'!$1:$1,0)),0)</f>
        <v>0</v>
      </c>
      <c r="AC782" s="265"/>
      <c r="AD782" s="188">
        <f t="shared" si="281"/>
        <v>0</v>
      </c>
      <c r="AE782" s="188">
        <f t="shared" si="282"/>
        <v>0</v>
      </c>
      <c r="AF782" s="188">
        <f t="shared" si="283"/>
        <v>0</v>
      </c>
      <c r="AG782" s="188">
        <f t="shared" si="284"/>
        <v>0</v>
      </c>
      <c r="AH782" s="188">
        <f t="shared" si="285"/>
        <v>0</v>
      </c>
      <c r="AI782" s="188">
        <f t="shared" si="286"/>
        <v>0</v>
      </c>
      <c r="AJ782" s="188" t="str">
        <f t="shared" si="287"/>
        <v>0</v>
      </c>
      <c r="AK782" s="265"/>
      <c r="AL782" s="254" t="str">
        <f t="shared" si="288"/>
        <v>---</v>
      </c>
      <c r="AM782" s="254" t="str">
        <f t="shared" si="289"/>
        <v>---</v>
      </c>
      <c r="AN782" s="265"/>
      <c r="AO782" s="188" t="str">
        <f>IFERROR(INDEX('تعرفه ها'!A:Z,MATCH(P782&amp;"-"&amp;AO$1,'تعرفه ها'!C:C,0),MATCH(F782,'تعرفه ها'!$2:$2,0),1),"---")</f>
        <v>---</v>
      </c>
      <c r="AP782" s="188" t="str">
        <f>IFERROR(INDEX('تعرفه ها'!A:Z,MATCH(P782&amp;"-"&amp;AP$1,'تعرفه ها'!C:C,0),MATCH(F782,'تعرفه ها'!$2:$2,0),1),"---")</f>
        <v>---</v>
      </c>
      <c r="AQ782" s="188" t="str">
        <f>IFERROR(INDEX('تعرفه ها'!A:Z,MATCH(P782&amp;"-"&amp;AQ$1,'تعرفه ها'!C:C,0),MATCH(F782,'تعرفه ها'!$2:$2,0),1),"---")</f>
        <v>---</v>
      </c>
      <c r="AR782" s="188" t="str">
        <f>IFERROR(INDEX('تعرفه ها'!A:Z,MATCH(P782&amp;"-"&amp;AR$1,'تعرفه ها'!C:C,0),MATCH(F782,'تعرفه ها'!$2:$2,0),1),"---")</f>
        <v>---</v>
      </c>
      <c r="AS782" s="265"/>
      <c r="AT782" s="415" t="str">
        <f t="shared" si="290"/>
        <v>---</v>
      </c>
      <c r="AU782" s="415" t="str">
        <f t="shared" si="291"/>
        <v>---</v>
      </c>
      <c r="AV782" s="415" t="str">
        <f t="shared" si="292"/>
        <v>---</v>
      </c>
      <c r="AW782" s="415" t="str">
        <f t="shared" si="293"/>
        <v>---</v>
      </c>
      <c r="AX782" s="415" t="str">
        <f t="shared" si="294"/>
        <v>---</v>
      </c>
      <c r="AY782" s="415" t="str">
        <f>IFERROR(AH782*INDEX('تعرفه ها'!A:Z,MATCH("عوارض برق به ازاء هر کیلووات",'تعرفه ها'!$C:$C,0),MATCH(F782,'تعرفه ها'!$2:$2,0)),"---")</f>
        <v>---</v>
      </c>
      <c r="AZ782" s="415" t="str">
        <f t="shared" si="295"/>
        <v>---</v>
      </c>
      <c r="BA782" s="415" t="str">
        <f>IFERROR(ROUND(((AX782+AY782+AZ782)*INDEX('تعرفه ها'!A:Z,MATCH("هزینه نگهداری و تعمیرات شبکه برق",'تعرفه ها'!$C:$C,0),MATCH(F782,'تعرفه ها'!$2:$2,0))/100),0),"---")</f>
        <v>---</v>
      </c>
      <c r="BB782" s="415">
        <f>IFERROR(IF(P782="دیماندی",ROUND(AJ782*INDEX('تعرفه ها'!A:Z,MATCH(BB$1,'تعرفه ها'!$C:$C,0),MATCH(F782,'تعرفه ها'!$2:$2,0))*J782/30,0),0),"---")</f>
        <v>0</v>
      </c>
      <c r="BC782" s="415"/>
      <c r="BD782" s="54" t="str">
        <f>IFERROR(IF(INDEX('اطلاعات دوره'!A:Z,MATCH(G782,'اطلاعات دوره'!C:C,0),MATCH("برق",'اطلاعات دوره'!$1:$1,0))="دارد",ROUND(AX782*INDEX('تعرفه ها'!A:Z,MATCH("پیک فصلی برق",'تعرفه ها'!$C:$C,0),MATCH(F782,'تعرفه ها'!$2:$2,0))/100,0),0),"---")</f>
        <v>---</v>
      </c>
      <c r="BE782" s="415" t="str">
        <f>IFERROR(ROUND(((AX782+AY782+AZ782+BA782+BB782+BC782+BD782)*INDEX('تعرفه ها'!A:Z,MATCH("مالیات برق",'تعرفه ها'!$C:$C,0),MATCH(F782,'تعرفه ها'!$2:$2,0))/100),0),"---")</f>
        <v>---</v>
      </c>
      <c r="BF782" s="415" t="str">
        <f t="shared" si="296"/>
        <v>---</v>
      </c>
      <c r="BG782" s="415" t="str">
        <f t="shared" si="277"/>
        <v>---</v>
      </c>
      <c r="BH782" s="415" t="str">
        <f t="shared" si="297"/>
        <v>---</v>
      </c>
      <c r="BI782" s="54" t="str">
        <f t="shared" si="298"/>
        <v>---</v>
      </c>
      <c r="BJ782" s="55" t="str">
        <f t="shared" si="299"/>
        <v>---</v>
      </c>
      <c r="BK782" s="262"/>
      <c r="BL782" s="183" t="str">
        <f>IFERROR(IF(INDEX(پرداخت!A:AZ,MATCH(A782&amp;" - "&amp;"برق",پرداخت!$B:$B,0),MATCH(G782,پرداخت!$1:$1,0))="نشده","نشده","شده"),"---")</f>
        <v>---</v>
      </c>
    </row>
    <row r="783" spans="1:64" ht="33.75" hidden="1">
      <c r="A783" s="170"/>
      <c r="B783" s="47">
        <f>IFERROR(INDEX('اطلاعات انشعابات شرکتها'!A:BB,MATCH(A783,'اطلاعات انشعابات شرکتها'!A:A,0),MATCH(B$1,'اطلاعات انشعابات شرکتها'!$1:$1,0)),0)</f>
        <v>0</v>
      </c>
      <c r="C783" s="48">
        <f>IFERROR(INDEX('اطلاعات انشعابات شرکتها'!A:BB,MATCH(A783,'اطلاعات انشعابات شرکتها'!A:A,0),MATCH(C$1,'اطلاعات انشعابات شرکتها'!$1:$1,0)),0)</f>
        <v>0</v>
      </c>
      <c r="D783" s="45"/>
      <c r="E783" s="171"/>
      <c r="F783" s="170"/>
      <c r="G783" s="188" t="str">
        <f t="shared" si="278"/>
        <v>/</v>
      </c>
      <c r="H783" s="188">
        <f>IFERROR(INDEX('اطلاعات دوره'!A:Z,MATCH(G783,'اطلاعات دوره'!C:C,0),MATCH(H$1,'اطلاعات دوره'!$1:$1,0)),0)</f>
        <v>0</v>
      </c>
      <c r="I783" s="188">
        <f>IFERROR(INDEX('اطلاعات دوره'!A:Z,MATCH(G783,'اطلاعات دوره'!C:C,0),MATCH(I$1,'اطلاعات دوره'!$1:$1,0)),0)</f>
        <v>0</v>
      </c>
      <c r="J783" s="188">
        <f>IFERROR(INDEX('اطلاعات دوره'!A:Z,MATCH(G783,'اطلاعات دوره'!C:C,0),MATCH(J$1,'اطلاعات دوره'!$1:$1,0)),0)</f>
        <v>0</v>
      </c>
      <c r="K783" s="265"/>
      <c r="L783" s="188" t="str">
        <f>IFERROR(INDEX('اطلاعات دوره'!A:Z,MATCH(G783,'اطلاعات دوره'!C:C,0)-1,MATCH("عنوان",'اطلاعات دوره'!$1:$1,0)),"---")</f>
        <v>---</v>
      </c>
      <c r="M783" s="188" t="str">
        <f t="shared" si="279"/>
        <v>----</v>
      </c>
      <c r="N783" s="188" t="str">
        <f t="shared" si="280"/>
        <v>-/</v>
      </c>
      <c r="O783" s="265"/>
      <c r="P783" s="188">
        <f>IFERROR(INDEX('اطلاعات انشعابات شرکتها'!A:BB,MATCH(A783,'اطلاعات انشعابات شرکتها'!A:A,0),MATCH(P$1,'اطلاعات انشعابات شرکتها'!$1:$1,0)),0)</f>
        <v>0</v>
      </c>
      <c r="Q783" s="188">
        <f>IFERROR(INDEX('اطلاعات انشعابات شرکتها'!A:BB,MATCH(A783,'اطلاعات انشعابات شرکتها'!A:A,0),MATCH(Q$1,'اطلاعات انشعابات شرکتها'!$1:$1,0)),0)</f>
        <v>0</v>
      </c>
      <c r="R783" s="188">
        <f>IFERROR(INDEX('اطلاعات انشعابات شرکتها'!A:BB,MATCH(A783,'اطلاعات انشعابات شرکتها'!A:A,0),MATCH(R$1,'اطلاعات انشعابات شرکتها'!$1:$1,0)),0)</f>
        <v>0</v>
      </c>
      <c r="S783" s="265"/>
      <c r="T783" s="188">
        <f>IFERROR(INDEX('قرائت کنتور'!A:AZ,MATCH(A783&amp;"-"&amp;T$1,'قرائت کنتور'!B:B,0),MATCH(G783,'قرائت کنتور'!$1:$1,0)),0)</f>
        <v>0</v>
      </c>
      <c r="U783" s="188">
        <f>IFERROR(INDEX('قرائت کنتور'!A:AZ,MATCH(A783&amp;"-"&amp;U$1,'قرائت کنتور'!B:B,0),MATCH(L783,'قرائت کنتور'!$1:$1,0)),0)</f>
        <v>0</v>
      </c>
      <c r="V783" s="188">
        <f>IFERROR(INDEX('قرائت کنتور'!A:AZ,MATCH(A783&amp;"-"&amp;U$1,'قرائت کنتور'!B:B,0),MATCH(G783,'قرائت کنتور'!$1:$1,0)),0)</f>
        <v>0</v>
      </c>
      <c r="W783" s="188">
        <f>IFERROR(INDEX('قرائت کنتور'!A:AZ,MATCH(A783&amp;"-"&amp;W$1,'قرائت کنتور'!B:B,0),MATCH(L783,'قرائت کنتور'!$1:$1,0)),0)</f>
        <v>0</v>
      </c>
      <c r="X783" s="188">
        <f>IFERROR(INDEX('قرائت کنتور'!A:AZ,MATCH(A783&amp;"-"&amp;W$1,'قرائت کنتور'!B:B,0),MATCH(G783,'قرائت کنتور'!$1:$1,0)),0)</f>
        <v>0</v>
      </c>
      <c r="Y783" s="188">
        <f>IFERROR(INDEX('قرائت کنتور'!A:AZ,MATCH(A783&amp;"-"&amp;Y$1,'قرائت کنتور'!B:B,0),MATCH(L783,'قرائت کنتور'!$1:$1,0)),0)</f>
        <v>0</v>
      </c>
      <c r="Z783" s="188">
        <f>IFERROR(INDEX('قرائت کنتور'!A:AZ,MATCH(A783&amp;"-"&amp;Y$1,'قرائت کنتور'!B:B,0),MATCH(G783,'قرائت کنتور'!$1:$1,0)),0)</f>
        <v>0</v>
      </c>
      <c r="AA783" s="188">
        <f>IFERROR(INDEX('قرائت کنتور'!A:AZ,MATCH(A783&amp;"-"&amp;AA$1,'قرائت کنتور'!B:B,0),MATCH(L783,'قرائت کنتور'!$1:$1,0)),0)</f>
        <v>0</v>
      </c>
      <c r="AB783" s="188">
        <f>IFERROR(INDEX('قرائت کنتور'!A:AZ,MATCH(A783&amp;"-"&amp;AA$1,'قرائت کنتور'!B:B,0),MATCH(G783,'قرائت کنتور'!$1:$1,0)),0)</f>
        <v>0</v>
      </c>
      <c r="AC783" s="265"/>
      <c r="AD783" s="188">
        <f t="shared" si="281"/>
        <v>0</v>
      </c>
      <c r="AE783" s="188">
        <f t="shared" si="282"/>
        <v>0</v>
      </c>
      <c r="AF783" s="188">
        <f t="shared" si="283"/>
        <v>0</v>
      </c>
      <c r="AG783" s="188">
        <f t="shared" si="284"/>
        <v>0</v>
      </c>
      <c r="AH783" s="188">
        <f t="shared" si="285"/>
        <v>0</v>
      </c>
      <c r="AI783" s="188">
        <f t="shared" si="286"/>
        <v>0</v>
      </c>
      <c r="AJ783" s="188" t="str">
        <f t="shared" si="287"/>
        <v>0</v>
      </c>
      <c r="AK783" s="265"/>
      <c r="AL783" s="254" t="str">
        <f t="shared" si="288"/>
        <v>---</v>
      </c>
      <c r="AM783" s="254" t="str">
        <f t="shared" si="289"/>
        <v>---</v>
      </c>
      <c r="AN783" s="265"/>
      <c r="AO783" s="188" t="str">
        <f>IFERROR(INDEX('تعرفه ها'!A:Z,MATCH(P783&amp;"-"&amp;AO$1,'تعرفه ها'!C:C,0),MATCH(F783,'تعرفه ها'!$2:$2,0),1),"---")</f>
        <v>---</v>
      </c>
      <c r="AP783" s="188" t="str">
        <f>IFERROR(INDEX('تعرفه ها'!A:Z,MATCH(P783&amp;"-"&amp;AP$1,'تعرفه ها'!C:C,0),MATCH(F783,'تعرفه ها'!$2:$2,0),1),"---")</f>
        <v>---</v>
      </c>
      <c r="AQ783" s="188" t="str">
        <f>IFERROR(INDEX('تعرفه ها'!A:Z,MATCH(P783&amp;"-"&amp;AQ$1,'تعرفه ها'!C:C,0),MATCH(F783,'تعرفه ها'!$2:$2,0),1),"---")</f>
        <v>---</v>
      </c>
      <c r="AR783" s="188" t="str">
        <f>IFERROR(INDEX('تعرفه ها'!A:Z,MATCH(P783&amp;"-"&amp;AR$1,'تعرفه ها'!C:C,0),MATCH(F783,'تعرفه ها'!$2:$2,0),1),"---")</f>
        <v>---</v>
      </c>
      <c r="AS783" s="265"/>
      <c r="AT783" s="415" t="str">
        <f t="shared" si="290"/>
        <v>---</v>
      </c>
      <c r="AU783" s="415" t="str">
        <f t="shared" si="291"/>
        <v>---</v>
      </c>
      <c r="AV783" s="415" t="str">
        <f t="shared" si="292"/>
        <v>---</v>
      </c>
      <c r="AW783" s="415" t="str">
        <f t="shared" si="293"/>
        <v>---</v>
      </c>
      <c r="AX783" s="415" t="str">
        <f t="shared" si="294"/>
        <v>---</v>
      </c>
      <c r="AY783" s="415" t="str">
        <f>IFERROR(AH783*INDEX('تعرفه ها'!A:Z,MATCH("عوارض برق به ازاء هر کیلووات",'تعرفه ها'!$C:$C,0),MATCH(F783,'تعرفه ها'!$2:$2,0)),"---")</f>
        <v>---</v>
      </c>
      <c r="AZ783" s="415" t="str">
        <f t="shared" si="295"/>
        <v>---</v>
      </c>
      <c r="BA783" s="415" t="str">
        <f>IFERROR(ROUND(((AX783+AY783+AZ783)*INDEX('تعرفه ها'!A:Z,MATCH("هزینه نگهداری و تعمیرات شبکه برق",'تعرفه ها'!$C:$C,0),MATCH(F783,'تعرفه ها'!$2:$2,0))/100),0),"---")</f>
        <v>---</v>
      </c>
      <c r="BB783" s="415">
        <f>IFERROR(IF(P783="دیماندی",ROUND(AJ783*INDEX('تعرفه ها'!A:Z,MATCH(BB$1,'تعرفه ها'!$C:$C,0),MATCH(F783,'تعرفه ها'!$2:$2,0))*J783/30,0),0),"---")</f>
        <v>0</v>
      </c>
      <c r="BC783" s="415"/>
      <c r="BD783" s="54" t="str">
        <f>IFERROR(IF(INDEX('اطلاعات دوره'!A:Z,MATCH(G783,'اطلاعات دوره'!C:C,0),MATCH("برق",'اطلاعات دوره'!$1:$1,0))="دارد",ROUND(AX783*INDEX('تعرفه ها'!A:Z,MATCH("پیک فصلی برق",'تعرفه ها'!$C:$C,0),MATCH(F783,'تعرفه ها'!$2:$2,0))/100,0),0),"---")</f>
        <v>---</v>
      </c>
      <c r="BE783" s="415" t="str">
        <f>IFERROR(ROUND(((AX783+AY783+AZ783+BA783+BB783+BC783+BD783)*INDEX('تعرفه ها'!A:Z,MATCH("مالیات برق",'تعرفه ها'!$C:$C,0),MATCH(F783,'تعرفه ها'!$2:$2,0))/100),0),"---")</f>
        <v>---</v>
      </c>
      <c r="BF783" s="415" t="str">
        <f t="shared" si="296"/>
        <v>---</v>
      </c>
      <c r="BG783" s="415" t="str">
        <f t="shared" ref="BG783:BG846" si="300">IFERROR(IF(VLOOKUP(M783,N:BL,51,0)="شده",VLOOKUP(M783,N:BL,48,0),VLOOKUP(M783,N:BL,47,0)),"---")</f>
        <v>---</v>
      </c>
      <c r="BH783" s="415" t="str">
        <f t="shared" si="297"/>
        <v>---</v>
      </c>
      <c r="BI783" s="54" t="str">
        <f t="shared" si="298"/>
        <v>---</v>
      </c>
      <c r="BJ783" s="55" t="str">
        <f t="shared" si="299"/>
        <v>---</v>
      </c>
      <c r="BK783" s="262"/>
      <c r="BL783" s="183" t="str">
        <f>IFERROR(IF(INDEX(پرداخت!A:AZ,MATCH(A783&amp;" - "&amp;"برق",پرداخت!$B:$B,0),MATCH(G783,پرداخت!$1:$1,0))="نشده","نشده","شده"),"---")</f>
        <v>---</v>
      </c>
    </row>
    <row r="784" spans="1:64" ht="33.75" hidden="1">
      <c r="A784" s="170"/>
      <c r="B784" s="47">
        <f>IFERROR(INDEX('اطلاعات انشعابات شرکتها'!A:BB,MATCH(A784,'اطلاعات انشعابات شرکتها'!A:A,0),MATCH(B$1,'اطلاعات انشعابات شرکتها'!$1:$1,0)),0)</f>
        <v>0</v>
      </c>
      <c r="C784" s="48">
        <f>IFERROR(INDEX('اطلاعات انشعابات شرکتها'!A:BB,MATCH(A784,'اطلاعات انشعابات شرکتها'!A:A,0),MATCH(C$1,'اطلاعات انشعابات شرکتها'!$1:$1,0)),0)</f>
        <v>0</v>
      </c>
      <c r="D784" s="45"/>
      <c r="E784" s="171"/>
      <c r="F784" s="170"/>
      <c r="G784" s="188" t="str">
        <f t="shared" si="278"/>
        <v>/</v>
      </c>
      <c r="H784" s="188">
        <f>IFERROR(INDEX('اطلاعات دوره'!A:Z,MATCH(G784,'اطلاعات دوره'!C:C,0),MATCH(H$1,'اطلاعات دوره'!$1:$1,0)),0)</f>
        <v>0</v>
      </c>
      <c r="I784" s="188">
        <f>IFERROR(INDEX('اطلاعات دوره'!A:Z,MATCH(G784,'اطلاعات دوره'!C:C,0),MATCH(I$1,'اطلاعات دوره'!$1:$1,0)),0)</f>
        <v>0</v>
      </c>
      <c r="J784" s="188">
        <f>IFERROR(INDEX('اطلاعات دوره'!A:Z,MATCH(G784,'اطلاعات دوره'!C:C,0),MATCH(J$1,'اطلاعات دوره'!$1:$1,0)),0)</f>
        <v>0</v>
      </c>
      <c r="K784" s="265"/>
      <c r="L784" s="188" t="str">
        <f>IFERROR(INDEX('اطلاعات دوره'!A:Z,MATCH(G784,'اطلاعات دوره'!C:C,0)-1,MATCH("عنوان",'اطلاعات دوره'!$1:$1,0)),"---")</f>
        <v>---</v>
      </c>
      <c r="M784" s="188" t="str">
        <f t="shared" si="279"/>
        <v>----</v>
      </c>
      <c r="N784" s="188" t="str">
        <f t="shared" si="280"/>
        <v>-/</v>
      </c>
      <c r="O784" s="265"/>
      <c r="P784" s="188">
        <f>IFERROR(INDEX('اطلاعات انشعابات شرکتها'!A:BB,MATCH(A784,'اطلاعات انشعابات شرکتها'!A:A,0),MATCH(P$1,'اطلاعات انشعابات شرکتها'!$1:$1,0)),0)</f>
        <v>0</v>
      </c>
      <c r="Q784" s="188">
        <f>IFERROR(INDEX('اطلاعات انشعابات شرکتها'!A:BB,MATCH(A784,'اطلاعات انشعابات شرکتها'!A:A,0),MATCH(Q$1,'اطلاعات انشعابات شرکتها'!$1:$1,0)),0)</f>
        <v>0</v>
      </c>
      <c r="R784" s="188">
        <f>IFERROR(INDEX('اطلاعات انشعابات شرکتها'!A:BB,MATCH(A784,'اطلاعات انشعابات شرکتها'!A:A,0),MATCH(R$1,'اطلاعات انشعابات شرکتها'!$1:$1,0)),0)</f>
        <v>0</v>
      </c>
      <c r="S784" s="265"/>
      <c r="T784" s="188">
        <f>IFERROR(INDEX('قرائت کنتور'!A:AZ,MATCH(A784&amp;"-"&amp;T$1,'قرائت کنتور'!B:B,0),MATCH(G784,'قرائت کنتور'!$1:$1,0)),0)</f>
        <v>0</v>
      </c>
      <c r="U784" s="188">
        <f>IFERROR(INDEX('قرائت کنتور'!A:AZ,MATCH(A784&amp;"-"&amp;U$1,'قرائت کنتور'!B:B,0),MATCH(L784,'قرائت کنتور'!$1:$1,0)),0)</f>
        <v>0</v>
      </c>
      <c r="V784" s="188">
        <f>IFERROR(INDEX('قرائت کنتور'!A:AZ,MATCH(A784&amp;"-"&amp;U$1,'قرائت کنتور'!B:B,0),MATCH(G784,'قرائت کنتور'!$1:$1,0)),0)</f>
        <v>0</v>
      </c>
      <c r="W784" s="188">
        <f>IFERROR(INDEX('قرائت کنتور'!A:AZ,MATCH(A784&amp;"-"&amp;W$1,'قرائت کنتور'!B:B,0),MATCH(L784,'قرائت کنتور'!$1:$1,0)),0)</f>
        <v>0</v>
      </c>
      <c r="X784" s="188">
        <f>IFERROR(INDEX('قرائت کنتور'!A:AZ,MATCH(A784&amp;"-"&amp;W$1,'قرائت کنتور'!B:B,0),MATCH(G784,'قرائت کنتور'!$1:$1,0)),0)</f>
        <v>0</v>
      </c>
      <c r="Y784" s="188">
        <f>IFERROR(INDEX('قرائت کنتور'!A:AZ,MATCH(A784&amp;"-"&amp;Y$1,'قرائت کنتور'!B:B,0),MATCH(L784,'قرائت کنتور'!$1:$1,0)),0)</f>
        <v>0</v>
      </c>
      <c r="Z784" s="188">
        <f>IFERROR(INDEX('قرائت کنتور'!A:AZ,MATCH(A784&amp;"-"&amp;Y$1,'قرائت کنتور'!B:B,0),MATCH(G784,'قرائت کنتور'!$1:$1,0)),0)</f>
        <v>0</v>
      </c>
      <c r="AA784" s="188">
        <f>IFERROR(INDEX('قرائت کنتور'!A:AZ,MATCH(A784&amp;"-"&amp;AA$1,'قرائت کنتور'!B:B,0),MATCH(L784,'قرائت کنتور'!$1:$1,0)),0)</f>
        <v>0</v>
      </c>
      <c r="AB784" s="188">
        <f>IFERROR(INDEX('قرائت کنتور'!A:AZ,MATCH(A784&amp;"-"&amp;AA$1,'قرائت کنتور'!B:B,0),MATCH(G784,'قرائت کنتور'!$1:$1,0)),0)</f>
        <v>0</v>
      </c>
      <c r="AC784" s="265"/>
      <c r="AD784" s="188">
        <f t="shared" si="281"/>
        <v>0</v>
      </c>
      <c r="AE784" s="188">
        <f t="shared" si="282"/>
        <v>0</v>
      </c>
      <c r="AF784" s="188">
        <f t="shared" si="283"/>
        <v>0</v>
      </c>
      <c r="AG784" s="188">
        <f t="shared" si="284"/>
        <v>0</v>
      </c>
      <c r="AH784" s="188">
        <f t="shared" si="285"/>
        <v>0</v>
      </c>
      <c r="AI784" s="188">
        <f t="shared" si="286"/>
        <v>0</v>
      </c>
      <c r="AJ784" s="188" t="str">
        <f t="shared" si="287"/>
        <v>0</v>
      </c>
      <c r="AK784" s="265"/>
      <c r="AL784" s="254" t="str">
        <f t="shared" si="288"/>
        <v>---</v>
      </c>
      <c r="AM784" s="254" t="str">
        <f t="shared" si="289"/>
        <v>---</v>
      </c>
      <c r="AN784" s="265"/>
      <c r="AO784" s="188" t="str">
        <f>IFERROR(INDEX('تعرفه ها'!A:Z,MATCH(P784&amp;"-"&amp;AO$1,'تعرفه ها'!C:C,0),MATCH(F784,'تعرفه ها'!$2:$2,0),1),"---")</f>
        <v>---</v>
      </c>
      <c r="AP784" s="188" t="str">
        <f>IFERROR(INDEX('تعرفه ها'!A:Z,MATCH(P784&amp;"-"&amp;AP$1,'تعرفه ها'!C:C,0),MATCH(F784,'تعرفه ها'!$2:$2,0),1),"---")</f>
        <v>---</v>
      </c>
      <c r="AQ784" s="188" t="str">
        <f>IFERROR(INDEX('تعرفه ها'!A:Z,MATCH(P784&amp;"-"&amp;AQ$1,'تعرفه ها'!C:C,0),MATCH(F784,'تعرفه ها'!$2:$2,0),1),"---")</f>
        <v>---</v>
      </c>
      <c r="AR784" s="188" t="str">
        <f>IFERROR(INDEX('تعرفه ها'!A:Z,MATCH(P784&amp;"-"&amp;AR$1,'تعرفه ها'!C:C,0),MATCH(F784,'تعرفه ها'!$2:$2,0),1),"---")</f>
        <v>---</v>
      </c>
      <c r="AS784" s="265"/>
      <c r="AT784" s="415" t="str">
        <f t="shared" si="290"/>
        <v>---</v>
      </c>
      <c r="AU784" s="415" t="str">
        <f t="shared" si="291"/>
        <v>---</v>
      </c>
      <c r="AV784" s="415" t="str">
        <f t="shared" si="292"/>
        <v>---</v>
      </c>
      <c r="AW784" s="415" t="str">
        <f t="shared" si="293"/>
        <v>---</v>
      </c>
      <c r="AX784" s="415" t="str">
        <f t="shared" si="294"/>
        <v>---</v>
      </c>
      <c r="AY784" s="415" t="str">
        <f>IFERROR(AH784*INDEX('تعرفه ها'!A:Z,MATCH("عوارض برق به ازاء هر کیلووات",'تعرفه ها'!$C:$C,0),MATCH(F784,'تعرفه ها'!$2:$2,0)),"---")</f>
        <v>---</v>
      </c>
      <c r="AZ784" s="415" t="str">
        <f t="shared" si="295"/>
        <v>---</v>
      </c>
      <c r="BA784" s="415" t="str">
        <f>IFERROR(ROUND(((AX784+AY784+AZ784)*INDEX('تعرفه ها'!A:Z,MATCH("هزینه نگهداری و تعمیرات شبکه برق",'تعرفه ها'!$C:$C,0),MATCH(F784,'تعرفه ها'!$2:$2,0))/100),0),"---")</f>
        <v>---</v>
      </c>
      <c r="BB784" s="415">
        <f>IFERROR(IF(P784="دیماندی",ROUND(AJ784*INDEX('تعرفه ها'!A:Z,MATCH(BB$1,'تعرفه ها'!$C:$C,0),MATCH(F784,'تعرفه ها'!$2:$2,0))*J784/30,0),0),"---")</f>
        <v>0</v>
      </c>
      <c r="BC784" s="415"/>
      <c r="BD784" s="54" t="str">
        <f>IFERROR(IF(INDEX('اطلاعات دوره'!A:Z,MATCH(G784,'اطلاعات دوره'!C:C,0),MATCH("برق",'اطلاعات دوره'!$1:$1,0))="دارد",ROUND(AX784*INDEX('تعرفه ها'!A:Z,MATCH("پیک فصلی برق",'تعرفه ها'!$C:$C,0),MATCH(F784,'تعرفه ها'!$2:$2,0))/100,0),0),"---")</f>
        <v>---</v>
      </c>
      <c r="BE784" s="415" t="str">
        <f>IFERROR(ROUND(((AX784+AY784+AZ784+BA784+BB784+BC784+BD784)*INDEX('تعرفه ها'!A:Z,MATCH("مالیات برق",'تعرفه ها'!$C:$C,0),MATCH(F784,'تعرفه ها'!$2:$2,0))/100),0),"---")</f>
        <v>---</v>
      </c>
      <c r="BF784" s="415" t="str">
        <f t="shared" si="296"/>
        <v>---</v>
      </c>
      <c r="BG784" s="415" t="str">
        <f t="shared" si="300"/>
        <v>---</v>
      </c>
      <c r="BH784" s="415" t="str">
        <f t="shared" si="297"/>
        <v>---</v>
      </c>
      <c r="BI784" s="54" t="str">
        <f t="shared" si="298"/>
        <v>---</v>
      </c>
      <c r="BJ784" s="55" t="str">
        <f t="shared" si="299"/>
        <v>---</v>
      </c>
      <c r="BK784" s="262"/>
      <c r="BL784" s="183" t="str">
        <f>IFERROR(IF(INDEX(پرداخت!A:AZ,MATCH(A784&amp;" - "&amp;"برق",پرداخت!$B:$B,0),MATCH(G784,پرداخت!$1:$1,0))="نشده","نشده","شده"),"---")</f>
        <v>---</v>
      </c>
    </row>
    <row r="785" spans="1:64" ht="33.75" hidden="1">
      <c r="A785" s="170"/>
      <c r="B785" s="47">
        <f>IFERROR(INDEX('اطلاعات انشعابات شرکتها'!A:BB,MATCH(A785,'اطلاعات انشعابات شرکتها'!A:A,0),MATCH(B$1,'اطلاعات انشعابات شرکتها'!$1:$1,0)),0)</f>
        <v>0</v>
      </c>
      <c r="C785" s="48">
        <f>IFERROR(INDEX('اطلاعات انشعابات شرکتها'!A:BB,MATCH(A785,'اطلاعات انشعابات شرکتها'!A:A,0),MATCH(C$1,'اطلاعات انشعابات شرکتها'!$1:$1,0)),0)</f>
        <v>0</v>
      </c>
      <c r="D785" s="45"/>
      <c r="E785" s="171"/>
      <c r="F785" s="170"/>
      <c r="G785" s="188" t="str">
        <f t="shared" si="278"/>
        <v>/</v>
      </c>
      <c r="H785" s="188">
        <f>IFERROR(INDEX('اطلاعات دوره'!A:Z,MATCH(G785,'اطلاعات دوره'!C:C,0),MATCH(H$1,'اطلاعات دوره'!$1:$1,0)),0)</f>
        <v>0</v>
      </c>
      <c r="I785" s="188">
        <f>IFERROR(INDEX('اطلاعات دوره'!A:Z,MATCH(G785,'اطلاعات دوره'!C:C,0),MATCH(I$1,'اطلاعات دوره'!$1:$1,0)),0)</f>
        <v>0</v>
      </c>
      <c r="J785" s="188">
        <f>IFERROR(INDEX('اطلاعات دوره'!A:Z,MATCH(G785,'اطلاعات دوره'!C:C,0),MATCH(J$1,'اطلاعات دوره'!$1:$1,0)),0)</f>
        <v>0</v>
      </c>
      <c r="K785" s="265"/>
      <c r="L785" s="188" t="str">
        <f>IFERROR(INDEX('اطلاعات دوره'!A:Z,MATCH(G785,'اطلاعات دوره'!C:C,0)-1,MATCH("عنوان",'اطلاعات دوره'!$1:$1,0)),"---")</f>
        <v>---</v>
      </c>
      <c r="M785" s="188" t="str">
        <f t="shared" si="279"/>
        <v>----</v>
      </c>
      <c r="N785" s="188" t="str">
        <f t="shared" si="280"/>
        <v>-/</v>
      </c>
      <c r="O785" s="265"/>
      <c r="P785" s="188">
        <f>IFERROR(INDEX('اطلاعات انشعابات شرکتها'!A:BB,MATCH(A785,'اطلاعات انشعابات شرکتها'!A:A,0),MATCH(P$1,'اطلاعات انشعابات شرکتها'!$1:$1,0)),0)</f>
        <v>0</v>
      </c>
      <c r="Q785" s="188">
        <f>IFERROR(INDEX('اطلاعات انشعابات شرکتها'!A:BB,MATCH(A785,'اطلاعات انشعابات شرکتها'!A:A,0),MATCH(Q$1,'اطلاعات انشعابات شرکتها'!$1:$1,0)),0)</f>
        <v>0</v>
      </c>
      <c r="R785" s="188">
        <f>IFERROR(INDEX('اطلاعات انشعابات شرکتها'!A:BB,MATCH(A785,'اطلاعات انشعابات شرکتها'!A:A,0),MATCH(R$1,'اطلاعات انشعابات شرکتها'!$1:$1,0)),0)</f>
        <v>0</v>
      </c>
      <c r="S785" s="265"/>
      <c r="T785" s="188">
        <f>IFERROR(INDEX('قرائت کنتور'!A:AZ,MATCH(A785&amp;"-"&amp;T$1,'قرائت کنتور'!B:B,0),MATCH(G785,'قرائت کنتور'!$1:$1,0)),0)</f>
        <v>0</v>
      </c>
      <c r="U785" s="188">
        <f>IFERROR(INDEX('قرائت کنتور'!A:AZ,MATCH(A785&amp;"-"&amp;U$1,'قرائت کنتور'!B:B,0),MATCH(L785,'قرائت کنتور'!$1:$1,0)),0)</f>
        <v>0</v>
      </c>
      <c r="V785" s="188">
        <f>IFERROR(INDEX('قرائت کنتور'!A:AZ,MATCH(A785&amp;"-"&amp;U$1,'قرائت کنتور'!B:B,0),MATCH(G785,'قرائت کنتور'!$1:$1,0)),0)</f>
        <v>0</v>
      </c>
      <c r="W785" s="188">
        <f>IFERROR(INDEX('قرائت کنتور'!A:AZ,MATCH(A785&amp;"-"&amp;W$1,'قرائت کنتور'!B:B,0),MATCH(L785,'قرائت کنتور'!$1:$1,0)),0)</f>
        <v>0</v>
      </c>
      <c r="X785" s="188">
        <f>IFERROR(INDEX('قرائت کنتور'!A:AZ,MATCH(A785&amp;"-"&amp;W$1,'قرائت کنتور'!B:B,0),MATCH(G785,'قرائت کنتور'!$1:$1,0)),0)</f>
        <v>0</v>
      </c>
      <c r="Y785" s="188">
        <f>IFERROR(INDEX('قرائت کنتور'!A:AZ,MATCH(A785&amp;"-"&amp;Y$1,'قرائت کنتور'!B:B,0),MATCH(L785,'قرائت کنتور'!$1:$1,0)),0)</f>
        <v>0</v>
      </c>
      <c r="Z785" s="188">
        <f>IFERROR(INDEX('قرائت کنتور'!A:AZ,MATCH(A785&amp;"-"&amp;Y$1,'قرائت کنتور'!B:B,0),MATCH(G785,'قرائت کنتور'!$1:$1,0)),0)</f>
        <v>0</v>
      </c>
      <c r="AA785" s="188">
        <f>IFERROR(INDEX('قرائت کنتور'!A:AZ,MATCH(A785&amp;"-"&amp;AA$1,'قرائت کنتور'!B:B,0),MATCH(L785,'قرائت کنتور'!$1:$1,0)),0)</f>
        <v>0</v>
      </c>
      <c r="AB785" s="188">
        <f>IFERROR(INDEX('قرائت کنتور'!A:AZ,MATCH(A785&amp;"-"&amp;AA$1,'قرائت کنتور'!B:B,0),MATCH(G785,'قرائت کنتور'!$1:$1,0)),0)</f>
        <v>0</v>
      </c>
      <c r="AC785" s="265"/>
      <c r="AD785" s="188">
        <f t="shared" si="281"/>
        <v>0</v>
      </c>
      <c r="AE785" s="188">
        <f t="shared" si="282"/>
        <v>0</v>
      </c>
      <c r="AF785" s="188">
        <f t="shared" si="283"/>
        <v>0</v>
      </c>
      <c r="AG785" s="188">
        <f t="shared" si="284"/>
        <v>0</v>
      </c>
      <c r="AH785" s="188">
        <f t="shared" si="285"/>
        <v>0</v>
      </c>
      <c r="AI785" s="188">
        <f t="shared" si="286"/>
        <v>0</v>
      </c>
      <c r="AJ785" s="188" t="str">
        <f t="shared" si="287"/>
        <v>0</v>
      </c>
      <c r="AK785" s="265"/>
      <c r="AL785" s="254" t="str">
        <f t="shared" si="288"/>
        <v>---</v>
      </c>
      <c r="AM785" s="254" t="str">
        <f t="shared" si="289"/>
        <v>---</v>
      </c>
      <c r="AN785" s="265"/>
      <c r="AO785" s="188" t="str">
        <f>IFERROR(INDEX('تعرفه ها'!A:Z,MATCH(P785&amp;"-"&amp;AO$1,'تعرفه ها'!C:C,0),MATCH(F785,'تعرفه ها'!$2:$2,0),1),"---")</f>
        <v>---</v>
      </c>
      <c r="AP785" s="188" t="str">
        <f>IFERROR(INDEX('تعرفه ها'!A:Z,MATCH(P785&amp;"-"&amp;AP$1,'تعرفه ها'!C:C,0),MATCH(F785,'تعرفه ها'!$2:$2,0),1),"---")</f>
        <v>---</v>
      </c>
      <c r="AQ785" s="188" t="str">
        <f>IFERROR(INDEX('تعرفه ها'!A:Z,MATCH(P785&amp;"-"&amp;AQ$1,'تعرفه ها'!C:C,0),MATCH(F785,'تعرفه ها'!$2:$2,0),1),"---")</f>
        <v>---</v>
      </c>
      <c r="AR785" s="188" t="str">
        <f>IFERROR(INDEX('تعرفه ها'!A:Z,MATCH(P785&amp;"-"&amp;AR$1,'تعرفه ها'!C:C,0),MATCH(F785,'تعرفه ها'!$2:$2,0),1),"---")</f>
        <v>---</v>
      </c>
      <c r="AS785" s="265"/>
      <c r="AT785" s="415" t="str">
        <f t="shared" si="290"/>
        <v>---</v>
      </c>
      <c r="AU785" s="415" t="str">
        <f t="shared" si="291"/>
        <v>---</v>
      </c>
      <c r="AV785" s="415" t="str">
        <f t="shared" si="292"/>
        <v>---</v>
      </c>
      <c r="AW785" s="415" t="str">
        <f t="shared" si="293"/>
        <v>---</v>
      </c>
      <c r="AX785" s="415" t="str">
        <f t="shared" si="294"/>
        <v>---</v>
      </c>
      <c r="AY785" s="415" t="str">
        <f>IFERROR(AH785*INDEX('تعرفه ها'!A:Z,MATCH("عوارض برق به ازاء هر کیلووات",'تعرفه ها'!$C:$C,0),MATCH(F785,'تعرفه ها'!$2:$2,0)),"---")</f>
        <v>---</v>
      </c>
      <c r="AZ785" s="415" t="str">
        <f t="shared" si="295"/>
        <v>---</v>
      </c>
      <c r="BA785" s="415" t="str">
        <f>IFERROR(ROUND(((AX785+AY785+AZ785)*INDEX('تعرفه ها'!A:Z,MATCH("هزینه نگهداری و تعمیرات شبکه برق",'تعرفه ها'!$C:$C,0),MATCH(F785,'تعرفه ها'!$2:$2,0))/100),0),"---")</f>
        <v>---</v>
      </c>
      <c r="BB785" s="415">
        <f>IFERROR(IF(P785="دیماندی",ROUND(AJ785*INDEX('تعرفه ها'!A:Z,MATCH(BB$1,'تعرفه ها'!$C:$C,0),MATCH(F785,'تعرفه ها'!$2:$2,0))*J785/30,0),0),"---")</f>
        <v>0</v>
      </c>
      <c r="BC785" s="415"/>
      <c r="BD785" s="54" t="str">
        <f>IFERROR(IF(INDEX('اطلاعات دوره'!A:Z,MATCH(G785,'اطلاعات دوره'!C:C,0),MATCH("برق",'اطلاعات دوره'!$1:$1,0))="دارد",ROUND(AX785*INDEX('تعرفه ها'!A:Z,MATCH("پیک فصلی برق",'تعرفه ها'!$C:$C,0),MATCH(F785,'تعرفه ها'!$2:$2,0))/100,0),0),"---")</f>
        <v>---</v>
      </c>
      <c r="BE785" s="415" t="str">
        <f>IFERROR(ROUND(((AX785+AY785+AZ785+BA785+BB785+BC785+BD785)*INDEX('تعرفه ها'!A:Z,MATCH("مالیات برق",'تعرفه ها'!$C:$C,0),MATCH(F785,'تعرفه ها'!$2:$2,0))/100),0),"---")</f>
        <v>---</v>
      </c>
      <c r="BF785" s="415" t="str">
        <f t="shared" si="296"/>
        <v>---</v>
      </c>
      <c r="BG785" s="415" t="str">
        <f t="shared" si="300"/>
        <v>---</v>
      </c>
      <c r="BH785" s="415" t="str">
        <f t="shared" si="297"/>
        <v>---</v>
      </c>
      <c r="BI785" s="54" t="str">
        <f t="shared" si="298"/>
        <v>---</v>
      </c>
      <c r="BJ785" s="55" t="str">
        <f t="shared" si="299"/>
        <v>---</v>
      </c>
      <c r="BK785" s="262"/>
      <c r="BL785" s="183" t="str">
        <f>IFERROR(IF(INDEX(پرداخت!A:AZ,MATCH(A785&amp;" - "&amp;"برق",پرداخت!$B:$B,0),MATCH(G785,پرداخت!$1:$1,0))="نشده","نشده","شده"),"---")</f>
        <v>---</v>
      </c>
    </row>
    <row r="786" spans="1:64" ht="33.75" hidden="1">
      <c r="A786" s="170"/>
      <c r="B786" s="47">
        <f>IFERROR(INDEX('اطلاعات انشعابات شرکتها'!A:BB,MATCH(A786,'اطلاعات انشعابات شرکتها'!A:A,0),MATCH(B$1,'اطلاعات انشعابات شرکتها'!$1:$1,0)),0)</f>
        <v>0</v>
      </c>
      <c r="C786" s="48">
        <f>IFERROR(INDEX('اطلاعات انشعابات شرکتها'!A:BB,MATCH(A786,'اطلاعات انشعابات شرکتها'!A:A,0),MATCH(C$1,'اطلاعات انشعابات شرکتها'!$1:$1,0)),0)</f>
        <v>0</v>
      </c>
      <c r="D786" s="45"/>
      <c r="E786" s="171"/>
      <c r="F786" s="170"/>
      <c r="G786" s="188" t="str">
        <f t="shared" si="278"/>
        <v>/</v>
      </c>
      <c r="H786" s="188">
        <f>IFERROR(INDEX('اطلاعات دوره'!A:Z,MATCH(G786,'اطلاعات دوره'!C:C,0),MATCH(H$1,'اطلاعات دوره'!$1:$1,0)),0)</f>
        <v>0</v>
      </c>
      <c r="I786" s="188">
        <f>IFERROR(INDEX('اطلاعات دوره'!A:Z,MATCH(G786,'اطلاعات دوره'!C:C,0),MATCH(I$1,'اطلاعات دوره'!$1:$1,0)),0)</f>
        <v>0</v>
      </c>
      <c r="J786" s="188">
        <f>IFERROR(INDEX('اطلاعات دوره'!A:Z,MATCH(G786,'اطلاعات دوره'!C:C,0),MATCH(J$1,'اطلاعات دوره'!$1:$1,0)),0)</f>
        <v>0</v>
      </c>
      <c r="K786" s="265"/>
      <c r="L786" s="188" t="str">
        <f>IFERROR(INDEX('اطلاعات دوره'!A:Z,MATCH(G786,'اطلاعات دوره'!C:C,0)-1,MATCH("عنوان",'اطلاعات دوره'!$1:$1,0)),"---")</f>
        <v>---</v>
      </c>
      <c r="M786" s="188" t="str">
        <f t="shared" si="279"/>
        <v>----</v>
      </c>
      <c r="N786" s="188" t="str">
        <f t="shared" si="280"/>
        <v>-/</v>
      </c>
      <c r="O786" s="265"/>
      <c r="P786" s="188">
        <f>IFERROR(INDEX('اطلاعات انشعابات شرکتها'!A:BB,MATCH(A786,'اطلاعات انشعابات شرکتها'!A:A,0),MATCH(P$1,'اطلاعات انشعابات شرکتها'!$1:$1,0)),0)</f>
        <v>0</v>
      </c>
      <c r="Q786" s="188">
        <f>IFERROR(INDEX('اطلاعات انشعابات شرکتها'!A:BB,MATCH(A786,'اطلاعات انشعابات شرکتها'!A:A,0),MATCH(Q$1,'اطلاعات انشعابات شرکتها'!$1:$1,0)),0)</f>
        <v>0</v>
      </c>
      <c r="R786" s="188">
        <f>IFERROR(INDEX('اطلاعات انشعابات شرکتها'!A:BB,MATCH(A786,'اطلاعات انشعابات شرکتها'!A:A,0),MATCH(R$1,'اطلاعات انشعابات شرکتها'!$1:$1,0)),0)</f>
        <v>0</v>
      </c>
      <c r="S786" s="265"/>
      <c r="T786" s="188">
        <f>IFERROR(INDEX('قرائت کنتور'!A:AZ,MATCH(A786&amp;"-"&amp;T$1,'قرائت کنتور'!B:B,0),MATCH(G786,'قرائت کنتور'!$1:$1,0)),0)</f>
        <v>0</v>
      </c>
      <c r="U786" s="188">
        <f>IFERROR(INDEX('قرائت کنتور'!A:AZ,MATCH(A786&amp;"-"&amp;U$1,'قرائت کنتور'!B:B,0),MATCH(L786,'قرائت کنتور'!$1:$1,0)),0)</f>
        <v>0</v>
      </c>
      <c r="V786" s="188">
        <f>IFERROR(INDEX('قرائت کنتور'!A:AZ,MATCH(A786&amp;"-"&amp;U$1,'قرائت کنتور'!B:B,0),MATCH(G786,'قرائت کنتور'!$1:$1,0)),0)</f>
        <v>0</v>
      </c>
      <c r="W786" s="188">
        <f>IFERROR(INDEX('قرائت کنتور'!A:AZ,MATCH(A786&amp;"-"&amp;W$1,'قرائت کنتور'!B:B,0),MATCH(L786,'قرائت کنتور'!$1:$1,0)),0)</f>
        <v>0</v>
      </c>
      <c r="X786" s="188">
        <f>IFERROR(INDEX('قرائت کنتور'!A:AZ,MATCH(A786&amp;"-"&amp;W$1,'قرائت کنتور'!B:B,0),MATCH(G786,'قرائت کنتور'!$1:$1,0)),0)</f>
        <v>0</v>
      </c>
      <c r="Y786" s="188">
        <f>IFERROR(INDEX('قرائت کنتور'!A:AZ,MATCH(A786&amp;"-"&amp;Y$1,'قرائت کنتور'!B:B,0),MATCH(L786,'قرائت کنتور'!$1:$1,0)),0)</f>
        <v>0</v>
      </c>
      <c r="Z786" s="188">
        <f>IFERROR(INDEX('قرائت کنتور'!A:AZ,MATCH(A786&amp;"-"&amp;Y$1,'قرائت کنتور'!B:B,0),MATCH(G786,'قرائت کنتور'!$1:$1,0)),0)</f>
        <v>0</v>
      </c>
      <c r="AA786" s="188">
        <f>IFERROR(INDEX('قرائت کنتور'!A:AZ,MATCH(A786&amp;"-"&amp;AA$1,'قرائت کنتور'!B:B,0),MATCH(L786,'قرائت کنتور'!$1:$1,0)),0)</f>
        <v>0</v>
      </c>
      <c r="AB786" s="188">
        <f>IFERROR(INDEX('قرائت کنتور'!A:AZ,MATCH(A786&amp;"-"&amp;AA$1,'قرائت کنتور'!B:B,0),MATCH(G786,'قرائت کنتور'!$1:$1,0)),0)</f>
        <v>0</v>
      </c>
      <c r="AC786" s="265"/>
      <c r="AD786" s="188">
        <f t="shared" si="281"/>
        <v>0</v>
      </c>
      <c r="AE786" s="188">
        <f t="shared" si="282"/>
        <v>0</v>
      </c>
      <c r="AF786" s="188">
        <f t="shared" si="283"/>
        <v>0</v>
      </c>
      <c r="AG786" s="188">
        <f t="shared" si="284"/>
        <v>0</v>
      </c>
      <c r="AH786" s="188">
        <f t="shared" si="285"/>
        <v>0</v>
      </c>
      <c r="AI786" s="188">
        <f t="shared" si="286"/>
        <v>0</v>
      </c>
      <c r="AJ786" s="188" t="str">
        <f t="shared" si="287"/>
        <v>0</v>
      </c>
      <c r="AK786" s="265"/>
      <c r="AL786" s="254" t="str">
        <f t="shared" si="288"/>
        <v>---</v>
      </c>
      <c r="AM786" s="254" t="str">
        <f t="shared" si="289"/>
        <v>---</v>
      </c>
      <c r="AN786" s="265"/>
      <c r="AO786" s="188" t="str">
        <f>IFERROR(INDEX('تعرفه ها'!A:Z,MATCH(P786&amp;"-"&amp;AO$1,'تعرفه ها'!C:C,0),MATCH(F786,'تعرفه ها'!$2:$2,0),1),"---")</f>
        <v>---</v>
      </c>
      <c r="AP786" s="188" t="str">
        <f>IFERROR(INDEX('تعرفه ها'!A:Z,MATCH(P786&amp;"-"&amp;AP$1,'تعرفه ها'!C:C,0),MATCH(F786,'تعرفه ها'!$2:$2,0),1),"---")</f>
        <v>---</v>
      </c>
      <c r="AQ786" s="188" t="str">
        <f>IFERROR(INDEX('تعرفه ها'!A:Z,MATCH(P786&amp;"-"&amp;AQ$1,'تعرفه ها'!C:C,0),MATCH(F786,'تعرفه ها'!$2:$2,0),1),"---")</f>
        <v>---</v>
      </c>
      <c r="AR786" s="188" t="str">
        <f>IFERROR(INDEX('تعرفه ها'!A:Z,MATCH(P786&amp;"-"&amp;AR$1,'تعرفه ها'!C:C,0),MATCH(F786,'تعرفه ها'!$2:$2,0),1),"---")</f>
        <v>---</v>
      </c>
      <c r="AS786" s="265"/>
      <c r="AT786" s="415" t="str">
        <f t="shared" si="290"/>
        <v>---</v>
      </c>
      <c r="AU786" s="415" t="str">
        <f t="shared" si="291"/>
        <v>---</v>
      </c>
      <c r="AV786" s="415" t="str">
        <f t="shared" si="292"/>
        <v>---</v>
      </c>
      <c r="AW786" s="415" t="str">
        <f t="shared" si="293"/>
        <v>---</v>
      </c>
      <c r="AX786" s="415" t="str">
        <f t="shared" si="294"/>
        <v>---</v>
      </c>
      <c r="AY786" s="415" t="str">
        <f>IFERROR(AH786*INDEX('تعرفه ها'!A:Z,MATCH("عوارض برق به ازاء هر کیلووات",'تعرفه ها'!$C:$C,0),MATCH(F786,'تعرفه ها'!$2:$2,0)),"---")</f>
        <v>---</v>
      </c>
      <c r="AZ786" s="415" t="str">
        <f t="shared" si="295"/>
        <v>---</v>
      </c>
      <c r="BA786" s="415" t="str">
        <f>IFERROR(ROUND(((AX786+AY786+AZ786)*INDEX('تعرفه ها'!A:Z,MATCH("هزینه نگهداری و تعمیرات شبکه برق",'تعرفه ها'!$C:$C,0),MATCH(F786,'تعرفه ها'!$2:$2,0))/100),0),"---")</f>
        <v>---</v>
      </c>
      <c r="BB786" s="415">
        <f>IFERROR(IF(P786="دیماندی",ROUND(AJ786*INDEX('تعرفه ها'!A:Z,MATCH(BB$1,'تعرفه ها'!$C:$C,0),MATCH(F786,'تعرفه ها'!$2:$2,0))*J786/30,0),0),"---")</f>
        <v>0</v>
      </c>
      <c r="BC786" s="415"/>
      <c r="BD786" s="54" t="str">
        <f>IFERROR(IF(INDEX('اطلاعات دوره'!A:Z,MATCH(G786,'اطلاعات دوره'!C:C,0),MATCH("برق",'اطلاعات دوره'!$1:$1,0))="دارد",ROUND(AX786*INDEX('تعرفه ها'!A:Z,MATCH("پیک فصلی برق",'تعرفه ها'!$C:$C,0),MATCH(F786,'تعرفه ها'!$2:$2,0))/100,0),0),"---")</f>
        <v>---</v>
      </c>
      <c r="BE786" s="415" t="str">
        <f>IFERROR(ROUND(((AX786+AY786+AZ786+BA786+BB786+BC786+BD786)*INDEX('تعرفه ها'!A:Z,MATCH("مالیات برق",'تعرفه ها'!$C:$C,0),MATCH(F786,'تعرفه ها'!$2:$2,0))/100),0),"---")</f>
        <v>---</v>
      </c>
      <c r="BF786" s="415" t="str">
        <f t="shared" si="296"/>
        <v>---</v>
      </c>
      <c r="BG786" s="415" t="str">
        <f t="shared" si="300"/>
        <v>---</v>
      </c>
      <c r="BH786" s="415" t="str">
        <f t="shared" si="297"/>
        <v>---</v>
      </c>
      <c r="BI786" s="54" t="str">
        <f t="shared" si="298"/>
        <v>---</v>
      </c>
      <c r="BJ786" s="55" t="str">
        <f t="shared" si="299"/>
        <v>---</v>
      </c>
      <c r="BK786" s="262"/>
      <c r="BL786" s="183" t="str">
        <f>IFERROR(IF(INDEX(پرداخت!A:AZ,MATCH(A786&amp;" - "&amp;"برق",پرداخت!$B:$B,0),MATCH(G786,پرداخت!$1:$1,0))="نشده","نشده","شده"),"---")</f>
        <v>---</v>
      </c>
    </row>
    <row r="787" spans="1:64" ht="33.75" hidden="1">
      <c r="A787" s="170"/>
      <c r="B787" s="47">
        <f>IFERROR(INDEX('اطلاعات انشعابات شرکتها'!A:BB,MATCH(A787,'اطلاعات انشعابات شرکتها'!A:A,0),MATCH(B$1,'اطلاعات انشعابات شرکتها'!$1:$1,0)),0)</f>
        <v>0</v>
      </c>
      <c r="C787" s="48">
        <f>IFERROR(INDEX('اطلاعات انشعابات شرکتها'!A:BB,MATCH(A787,'اطلاعات انشعابات شرکتها'!A:A,0),MATCH(C$1,'اطلاعات انشعابات شرکتها'!$1:$1,0)),0)</f>
        <v>0</v>
      </c>
      <c r="D787" s="45"/>
      <c r="E787" s="171"/>
      <c r="F787" s="170"/>
      <c r="G787" s="188" t="str">
        <f t="shared" si="278"/>
        <v>/</v>
      </c>
      <c r="H787" s="188">
        <f>IFERROR(INDEX('اطلاعات دوره'!A:Z,MATCH(G787,'اطلاعات دوره'!C:C,0),MATCH(H$1,'اطلاعات دوره'!$1:$1,0)),0)</f>
        <v>0</v>
      </c>
      <c r="I787" s="188">
        <f>IFERROR(INDEX('اطلاعات دوره'!A:Z,MATCH(G787,'اطلاعات دوره'!C:C,0),MATCH(I$1,'اطلاعات دوره'!$1:$1,0)),0)</f>
        <v>0</v>
      </c>
      <c r="J787" s="188">
        <f>IFERROR(INDEX('اطلاعات دوره'!A:Z,MATCH(G787,'اطلاعات دوره'!C:C,0),MATCH(J$1,'اطلاعات دوره'!$1:$1,0)),0)</f>
        <v>0</v>
      </c>
      <c r="K787" s="265"/>
      <c r="L787" s="188" t="str">
        <f>IFERROR(INDEX('اطلاعات دوره'!A:Z,MATCH(G787,'اطلاعات دوره'!C:C,0)-1,MATCH("عنوان",'اطلاعات دوره'!$1:$1,0)),"---")</f>
        <v>---</v>
      </c>
      <c r="M787" s="188" t="str">
        <f t="shared" si="279"/>
        <v>----</v>
      </c>
      <c r="N787" s="188" t="str">
        <f t="shared" si="280"/>
        <v>-/</v>
      </c>
      <c r="O787" s="265"/>
      <c r="P787" s="188">
        <f>IFERROR(INDEX('اطلاعات انشعابات شرکتها'!A:BB,MATCH(A787,'اطلاعات انشعابات شرکتها'!A:A,0),MATCH(P$1,'اطلاعات انشعابات شرکتها'!$1:$1,0)),0)</f>
        <v>0</v>
      </c>
      <c r="Q787" s="188">
        <f>IFERROR(INDEX('اطلاعات انشعابات شرکتها'!A:BB,MATCH(A787,'اطلاعات انشعابات شرکتها'!A:A,0),MATCH(Q$1,'اطلاعات انشعابات شرکتها'!$1:$1,0)),0)</f>
        <v>0</v>
      </c>
      <c r="R787" s="188">
        <f>IFERROR(INDEX('اطلاعات انشعابات شرکتها'!A:BB,MATCH(A787,'اطلاعات انشعابات شرکتها'!A:A,0),MATCH(R$1,'اطلاعات انشعابات شرکتها'!$1:$1,0)),0)</f>
        <v>0</v>
      </c>
      <c r="S787" s="265"/>
      <c r="T787" s="188">
        <f>IFERROR(INDEX('قرائت کنتور'!A:AZ,MATCH(A787&amp;"-"&amp;T$1,'قرائت کنتور'!B:B,0),MATCH(G787,'قرائت کنتور'!$1:$1,0)),0)</f>
        <v>0</v>
      </c>
      <c r="U787" s="188">
        <f>IFERROR(INDEX('قرائت کنتور'!A:AZ,MATCH(A787&amp;"-"&amp;U$1,'قرائت کنتور'!B:B,0),MATCH(L787,'قرائت کنتور'!$1:$1,0)),0)</f>
        <v>0</v>
      </c>
      <c r="V787" s="188">
        <f>IFERROR(INDEX('قرائت کنتور'!A:AZ,MATCH(A787&amp;"-"&amp;U$1,'قرائت کنتور'!B:B,0),MATCH(G787,'قرائت کنتور'!$1:$1,0)),0)</f>
        <v>0</v>
      </c>
      <c r="W787" s="188">
        <f>IFERROR(INDEX('قرائت کنتور'!A:AZ,MATCH(A787&amp;"-"&amp;W$1,'قرائت کنتور'!B:B,0),MATCH(L787,'قرائت کنتور'!$1:$1,0)),0)</f>
        <v>0</v>
      </c>
      <c r="X787" s="188">
        <f>IFERROR(INDEX('قرائت کنتور'!A:AZ,MATCH(A787&amp;"-"&amp;W$1,'قرائت کنتور'!B:B,0),MATCH(G787,'قرائت کنتور'!$1:$1,0)),0)</f>
        <v>0</v>
      </c>
      <c r="Y787" s="188">
        <f>IFERROR(INDEX('قرائت کنتور'!A:AZ,MATCH(A787&amp;"-"&amp;Y$1,'قرائت کنتور'!B:B,0),MATCH(L787,'قرائت کنتور'!$1:$1,0)),0)</f>
        <v>0</v>
      </c>
      <c r="Z787" s="188">
        <f>IFERROR(INDEX('قرائت کنتور'!A:AZ,MATCH(A787&amp;"-"&amp;Y$1,'قرائت کنتور'!B:B,0),MATCH(G787,'قرائت کنتور'!$1:$1,0)),0)</f>
        <v>0</v>
      </c>
      <c r="AA787" s="188">
        <f>IFERROR(INDEX('قرائت کنتور'!A:AZ,MATCH(A787&amp;"-"&amp;AA$1,'قرائت کنتور'!B:B,0),MATCH(L787,'قرائت کنتور'!$1:$1,0)),0)</f>
        <v>0</v>
      </c>
      <c r="AB787" s="188">
        <f>IFERROR(INDEX('قرائت کنتور'!A:AZ,MATCH(A787&amp;"-"&amp;AA$1,'قرائت کنتور'!B:B,0),MATCH(G787,'قرائت کنتور'!$1:$1,0)),0)</f>
        <v>0</v>
      </c>
      <c r="AC787" s="265"/>
      <c r="AD787" s="188">
        <f t="shared" si="281"/>
        <v>0</v>
      </c>
      <c r="AE787" s="188">
        <f t="shared" si="282"/>
        <v>0</v>
      </c>
      <c r="AF787" s="188">
        <f t="shared" si="283"/>
        <v>0</v>
      </c>
      <c r="AG787" s="188">
        <f t="shared" si="284"/>
        <v>0</v>
      </c>
      <c r="AH787" s="188">
        <f t="shared" si="285"/>
        <v>0</v>
      </c>
      <c r="AI787" s="188">
        <f t="shared" si="286"/>
        <v>0</v>
      </c>
      <c r="AJ787" s="188" t="str">
        <f t="shared" si="287"/>
        <v>0</v>
      </c>
      <c r="AK787" s="265"/>
      <c r="AL787" s="254" t="str">
        <f t="shared" si="288"/>
        <v>---</v>
      </c>
      <c r="AM787" s="254" t="str">
        <f t="shared" si="289"/>
        <v>---</v>
      </c>
      <c r="AN787" s="265"/>
      <c r="AO787" s="188" t="str">
        <f>IFERROR(INDEX('تعرفه ها'!A:Z,MATCH(P787&amp;"-"&amp;AO$1,'تعرفه ها'!C:C,0),MATCH(F787,'تعرفه ها'!$2:$2,0),1),"---")</f>
        <v>---</v>
      </c>
      <c r="AP787" s="188" t="str">
        <f>IFERROR(INDEX('تعرفه ها'!A:Z,MATCH(P787&amp;"-"&amp;AP$1,'تعرفه ها'!C:C,0),MATCH(F787,'تعرفه ها'!$2:$2,0),1),"---")</f>
        <v>---</v>
      </c>
      <c r="AQ787" s="188" t="str">
        <f>IFERROR(INDEX('تعرفه ها'!A:Z,MATCH(P787&amp;"-"&amp;AQ$1,'تعرفه ها'!C:C,0),MATCH(F787,'تعرفه ها'!$2:$2,0),1),"---")</f>
        <v>---</v>
      </c>
      <c r="AR787" s="188" t="str">
        <f>IFERROR(INDEX('تعرفه ها'!A:Z,MATCH(P787&amp;"-"&amp;AR$1,'تعرفه ها'!C:C,0),MATCH(F787,'تعرفه ها'!$2:$2,0),1),"---")</f>
        <v>---</v>
      </c>
      <c r="AS787" s="265"/>
      <c r="AT787" s="415" t="str">
        <f t="shared" si="290"/>
        <v>---</v>
      </c>
      <c r="AU787" s="415" t="str">
        <f t="shared" si="291"/>
        <v>---</v>
      </c>
      <c r="AV787" s="415" t="str">
        <f t="shared" si="292"/>
        <v>---</v>
      </c>
      <c r="AW787" s="415" t="str">
        <f t="shared" si="293"/>
        <v>---</v>
      </c>
      <c r="AX787" s="415" t="str">
        <f t="shared" si="294"/>
        <v>---</v>
      </c>
      <c r="AY787" s="415" t="str">
        <f>IFERROR(AH787*INDEX('تعرفه ها'!A:Z,MATCH("عوارض برق به ازاء هر کیلووات",'تعرفه ها'!$C:$C,0),MATCH(F787,'تعرفه ها'!$2:$2,0)),"---")</f>
        <v>---</v>
      </c>
      <c r="AZ787" s="415" t="str">
        <f t="shared" si="295"/>
        <v>---</v>
      </c>
      <c r="BA787" s="415" t="str">
        <f>IFERROR(ROUND(((AX787+AY787+AZ787)*INDEX('تعرفه ها'!A:Z,MATCH("هزینه نگهداری و تعمیرات شبکه برق",'تعرفه ها'!$C:$C,0),MATCH(F787,'تعرفه ها'!$2:$2,0))/100),0),"---")</f>
        <v>---</v>
      </c>
      <c r="BB787" s="415">
        <f>IFERROR(IF(P787="دیماندی",ROUND(AJ787*INDEX('تعرفه ها'!A:Z,MATCH(BB$1,'تعرفه ها'!$C:$C,0),MATCH(F787,'تعرفه ها'!$2:$2,0))*J787/30,0),0),"---")</f>
        <v>0</v>
      </c>
      <c r="BC787" s="415"/>
      <c r="BD787" s="54" t="str">
        <f>IFERROR(IF(INDEX('اطلاعات دوره'!A:Z,MATCH(G787,'اطلاعات دوره'!C:C,0),MATCH("برق",'اطلاعات دوره'!$1:$1,0))="دارد",ROUND(AX787*INDEX('تعرفه ها'!A:Z,MATCH("پیک فصلی برق",'تعرفه ها'!$C:$C,0),MATCH(F787,'تعرفه ها'!$2:$2,0))/100,0),0),"---")</f>
        <v>---</v>
      </c>
      <c r="BE787" s="415" t="str">
        <f>IFERROR(ROUND(((AX787+AY787+AZ787+BA787+BB787+BC787+BD787)*INDEX('تعرفه ها'!A:Z,MATCH("مالیات برق",'تعرفه ها'!$C:$C,0),MATCH(F787,'تعرفه ها'!$2:$2,0))/100),0),"---")</f>
        <v>---</v>
      </c>
      <c r="BF787" s="415" t="str">
        <f t="shared" si="296"/>
        <v>---</v>
      </c>
      <c r="BG787" s="415" t="str">
        <f t="shared" si="300"/>
        <v>---</v>
      </c>
      <c r="BH787" s="415" t="str">
        <f t="shared" si="297"/>
        <v>---</v>
      </c>
      <c r="BI787" s="54" t="str">
        <f t="shared" si="298"/>
        <v>---</v>
      </c>
      <c r="BJ787" s="55" t="str">
        <f t="shared" si="299"/>
        <v>---</v>
      </c>
      <c r="BK787" s="262"/>
      <c r="BL787" s="183" t="str">
        <f>IFERROR(IF(INDEX(پرداخت!A:AZ,MATCH(A787&amp;" - "&amp;"برق",پرداخت!$B:$B,0),MATCH(G787,پرداخت!$1:$1,0))="نشده","نشده","شده"),"---")</f>
        <v>---</v>
      </c>
    </row>
    <row r="788" spans="1:64" ht="33.75" hidden="1">
      <c r="A788" s="170"/>
      <c r="B788" s="47">
        <f>IFERROR(INDEX('اطلاعات انشعابات شرکتها'!A:BB,MATCH(A788,'اطلاعات انشعابات شرکتها'!A:A,0),MATCH(B$1,'اطلاعات انشعابات شرکتها'!$1:$1,0)),0)</f>
        <v>0</v>
      </c>
      <c r="C788" s="48">
        <f>IFERROR(INDEX('اطلاعات انشعابات شرکتها'!A:BB,MATCH(A788,'اطلاعات انشعابات شرکتها'!A:A,0),MATCH(C$1,'اطلاعات انشعابات شرکتها'!$1:$1,0)),0)</f>
        <v>0</v>
      </c>
      <c r="D788" s="45"/>
      <c r="E788" s="171"/>
      <c r="F788" s="170"/>
      <c r="G788" s="188" t="str">
        <f t="shared" si="278"/>
        <v>/</v>
      </c>
      <c r="H788" s="188">
        <f>IFERROR(INDEX('اطلاعات دوره'!A:Z,MATCH(G788,'اطلاعات دوره'!C:C,0),MATCH(H$1,'اطلاعات دوره'!$1:$1,0)),0)</f>
        <v>0</v>
      </c>
      <c r="I788" s="188">
        <f>IFERROR(INDEX('اطلاعات دوره'!A:Z,MATCH(G788,'اطلاعات دوره'!C:C,0),MATCH(I$1,'اطلاعات دوره'!$1:$1,0)),0)</f>
        <v>0</v>
      </c>
      <c r="J788" s="188">
        <f>IFERROR(INDEX('اطلاعات دوره'!A:Z,MATCH(G788,'اطلاعات دوره'!C:C,0),MATCH(J$1,'اطلاعات دوره'!$1:$1,0)),0)</f>
        <v>0</v>
      </c>
      <c r="K788" s="265"/>
      <c r="L788" s="188" t="str">
        <f>IFERROR(INDEX('اطلاعات دوره'!A:Z,MATCH(G788,'اطلاعات دوره'!C:C,0)-1,MATCH("عنوان",'اطلاعات دوره'!$1:$1,0)),"---")</f>
        <v>---</v>
      </c>
      <c r="M788" s="188" t="str">
        <f t="shared" si="279"/>
        <v>----</v>
      </c>
      <c r="N788" s="188" t="str">
        <f t="shared" si="280"/>
        <v>-/</v>
      </c>
      <c r="O788" s="265"/>
      <c r="P788" s="188">
        <f>IFERROR(INDEX('اطلاعات انشعابات شرکتها'!A:BB,MATCH(A788,'اطلاعات انشعابات شرکتها'!A:A,0),MATCH(P$1,'اطلاعات انشعابات شرکتها'!$1:$1,0)),0)</f>
        <v>0</v>
      </c>
      <c r="Q788" s="188">
        <f>IFERROR(INDEX('اطلاعات انشعابات شرکتها'!A:BB,MATCH(A788,'اطلاعات انشعابات شرکتها'!A:A,0),MATCH(Q$1,'اطلاعات انشعابات شرکتها'!$1:$1,0)),0)</f>
        <v>0</v>
      </c>
      <c r="R788" s="188">
        <f>IFERROR(INDEX('اطلاعات انشعابات شرکتها'!A:BB,MATCH(A788,'اطلاعات انشعابات شرکتها'!A:A,0),MATCH(R$1,'اطلاعات انشعابات شرکتها'!$1:$1,0)),0)</f>
        <v>0</v>
      </c>
      <c r="S788" s="265"/>
      <c r="T788" s="188">
        <f>IFERROR(INDEX('قرائت کنتور'!A:AZ,MATCH(A788&amp;"-"&amp;T$1,'قرائت کنتور'!B:B,0),MATCH(G788,'قرائت کنتور'!$1:$1,0)),0)</f>
        <v>0</v>
      </c>
      <c r="U788" s="188">
        <f>IFERROR(INDEX('قرائت کنتور'!A:AZ,MATCH(A788&amp;"-"&amp;U$1,'قرائت کنتور'!B:B,0),MATCH(L788,'قرائت کنتور'!$1:$1,0)),0)</f>
        <v>0</v>
      </c>
      <c r="V788" s="188">
        <f>IFERROR(INDEX('قرائت کنتور'!A:AZ,MATCH(A788&amp;"-"&amp;U$1,'قرائت کنتور'!B:B,0),MATCH(G788,'قرائت کنتور'!$1:$1,0)),0)</f>
        <v>0</v>
      </c>
      <c r="W788" s="188">
        <f>IFERROR(INDEX('قرائت کنتور'!A:AZ,MATCH(A788&amp;"-"&amp;W$1,'قرائت کنتور'!B:B,0),MATCH(L788,'قرائت کنتور'!$1:$1,0)),0)</f>
        <v>0</v>
      </c>
      <c r="X788" s="188">
        <f>IFERROR(INDEX('قرائت کنتور'!A:AZ,MATCH(A788&amp;"-"&amp;W$1,'قرائت کنتور'!B:B,0),MATCH(G788,'قرائت کنتور'!$1:$1,0)),0)</f>
        <v>0</v>
      </c>
      <c r="Y788" s="188">
        <f>IFERROR(INDEX('قرائت کنتور'!A:AZ,MATCH(A788&amp;"-"&amp;Y$1,'قرائت کنتور'!B:B,0),MATCH(L788,'قرائت کنتور'!$1:$1,0)),0)</f>
        <v>0</v>
      </c>
      <c r="Z788" s="188">
        <f>IFERROR(INDEX('قرائت کنتور'!A:AZ,MATCH(A788&amp;"-"&amp;Y$1,'قرائت کنتور'!B:B,0),MATCH(G788,'قرائت کنتور'!$1:$1,0)),0)</f>
        <v>0</v>
      </c>
      <c r="AA788" s="188">
        <f>IFERROR(INDEX('قرائت کنتور'!A:AZ,MATCH(A788&amp;"-"&amp;AA$1,'قرائت کنتور'!B:B,0),MATCH(L788,'قرائت کنتور'!$1:$1,0)),0)</f>
        <v>0</v>
      </c>
      <c r="AB788" s="188">
        <f>IFERROR(INDEX('قرائت کنتور'!A:AZ,MATCH(A788&amp;"-"&amp;AA$1,'قرائت کنتور'!B:B,0),MATCH(G788,'قرائت کنتور'!$1:$1,0)),0)</f>
        <v>0</v>
      </c>
      <c r="AC788" s="265"/>
      <c r="AD788" s="188">
        <f t="shared" si="281"/>
        <v>0</v>
      </c>
      <c r="AE788" s="188">
        <f t="shared" si="282"/>
        <v>0</v>
      </c>
      <c r="AF788" s="188">
        <f t="shared" si="283"/>
        <v>0</v>
      </c>
      <c r="AG788" s="188">
        <f t="shared" si="284"/>
        <v>0</v>
      </c>
      <c r="AH788" s="188">
        <f t="shared" si="285"/>
        <v>0</v>
      </c>
      <c r="AI788" s="188">
        <f t="shared" si="286"/>
        <v>0</v>
      </c>
      <c r="AJ788" s="188" t="str">
        <f t="shared" si="287"/>
        <v>0</v>
      </c>
      <c r="AK788" s="265"/>
      <c r="AL788" s="254" t="str">
        <f t="shared" si="288"/>
        <v>---</v>
      </c>
      <c r="AM788" s="254" t="str">
        <f t="shared" si="289"/>
        <v>---</v>
      </c>
      <c r="AN788" s="265"/>
      <c r="AO788" s="188" t="str">
        <f>IFERROR(INDEX('تعرفه ها'!A:Z,MATCH(P788&amp;"-"&amp;AO$1,'تعرفه ها'!C:C,0),MATCH(F788,'تعرفه ها'!$2:$2,0),1),"---")</f>
        <v>---</v>
      </c>
      <c r="AP788" s="188" t="str">
        <f>IFERROR(INDEX('تعرفه ها'!A:Z,MATCH(P788&amp;"-"&amp;AP$1,'تعرفه ها'!C:C,0),MATCH(F788,'تعرفه ها'!$2:$2,0),1),"---")</f>
        <v>---</v>
      </c>
      <c r="AQ788" s="188" t="str">
        <f>IFERROR(INDEX('تعرفه ها'!A:Z,MATCH(P788&amp;"-"&amp;AQ$1,'تعرفه ها'!C:C,0),MATCH(F788,'تعرفه ها'!$2:$2,0),1),"---")</f>
        <v>---</v>
      </c>
      <c r="AR788" s="188" t="str">
        <f>IFERROR(INDEX('تعرفه ها'!A:Z,MATCH(P788&amp;"-"&amp;AR$1,'تعرفه ها'!C:C,0),MATCH(F788,'تعرفه ها'!$2:$2,0),1),"---")</f>
        <v>---</v>
      </c>
      <c r="AS788" s="265"/>
      <c r="AT788" s="415" t="str">
        <f t="shared" si="290"/>
        <v>---</v>
      </c>
      <c r="AU788" s="415" t="str">
        <f t="shared" si="291"/>
        <v>---</v>
      </c>
      <c r="AV788" s="415" t="str">
        <f t="shared" si="292"/>
        <v>---</v>
      </c>
      <c r="AW788" s="415" t="str">
        <f t="shared" si="293"/>
        <v>---</v>
      </c>
      <c r="AX788" s="415" t="str">
        <f t="shared" si="294"/>
        <v>---</v>
      </c>
      <c r="AY788" s="415" t="str">
        <f>IFERROR(AH788*INDEX('تعرفه ها'!A:Z,MATCH("عوارض برق به ازاء هر کیلووات",'تعرفه ها'!$C:$C,0),MATCH(F788,'تعرفه ها'!$2:$2,0)),"---")</f>
        <v>---</v>
      </c>
      <c r="AZ788" s="415" t="str">
        <f t="shared" si="295"/>
        <v>---</v>
      </c>
      <c r="BA788" s="415" t="str">
        <f>IFERROR(ROUND(((AX788+AY788+AZ788)*INDEX('تعرفه ها'!A:Z,MATCH("هزینه نگهداری و تعمیرات شبکه برق",'تعرفه ها'!$C:$C,0),MATCH(F788,'تعرفه ها'!$2:$2,0))/100),0),"---")</f>
        <v>---</v>
      </c>
      <c r="BB788" s="415">
        <f>IFERROR(IF(P788="دیماندی",ROUND(AJ788*INDEX('تعرفه ها'!A:Z,MATCH(BB$1,'تعرفه ها'!$C:$C,0),MATCH(F788,'تعرفه ها'!$2:$2,0))*J788/30,0),0),"---")</f>
        <v>0</v>
      </c>
      <c r="BC788" s="415"/>
      <c r="BD788" s="54" t="str">
        <f>IFERROR(IF(INDEX('اطلاعات دوره'!A:Z,MATCH(G788,'اطلاعات دوره'!C:C,0),MATCH("برق",'اطلاعات دوره'!$1:$1,0))="دارد",ROUND(AX788*INDEX('تعرفه ها'!A:Z,MATCH("پیک فصلی برق",'تعرفه ها'!$C:$C,0),MATCH(F788,'تعرفه ها'!$2:$2,0))/100,0),0),"---")</f>
        <v>---</v>
      </c>
      <c r="BE788" s="415" t="str">
        <f>IFERROR(ROUND(((AX788+AY788+AZ788+BA788+BB788+BC788+BD788)*INDEX('تعرفه ها'!A:Z,MATCH("مالیات برق",'تعرفه ها'!$C:$C,0),MATCH(F788,'تعرفه ها'!$2:$2,0))/100),0),"---")</f>
        <v>---</v>
      </c>
      <c r="BF788" s="415" t="str">
        <f t="shared" si="296"/>
        <v>---</v>
      </c>
      <c r="BG788" s="415" t="str">
        <f t="shared" si="300"/>
        <v>---</v>
      </c>
      <c r="BH788" s="415" t="str">
        <f t="shared" si="297"/>
        <v>---</v>
      </c>
      <c r="BI788" s="54" t="str">
        <f t="shared" si="298"/>
        <v>---</v>
      </c>
      <c r="BJ788" s="55" t="str">
        <f t="shared" si="299"/>
        <v>---</v>
      </c>
      <c r="BK788" s="262"/>
      <c r="BL788" s="183" t="str">
        <f>IFERROR(IF(INDEX(پرداخت!A:AZ,MATCH(A788&amp;" - "&amp;"برق",پرداخت!$B:$B,0),MATCH(G788,پرداخت!$1:$1,0))="نشده","نشده","شده"),"---")</f>
        <v>---</v>
      </c>
    </row>
    <row r="789" spans="1:64" ht="33.75" hidden="1">
      <c r="A789" s="170"/>
      <c r="B789" s="47">
        <f>IFERROR(INDEX('اطلاعات انشعابات شرکتها'!A:BB,MATCH(A789,'اطلاعات انشعابات شرکتها'!A:A,0),MATCH(B$1,'اطلاعات انشعابات شرکتها'!$1:$1,0)),0)</f>
        <v>0</v>
      </c>
      <c r="C789" s="48">
        <f>IFERROR(INDEX('اطلاعات انشعابات شرکتها'!A:BB,MATCH(A789,'اطلاعات انشعابات شرکتها'!A:A,0),MATCH(C$1,'اطلاعات انشعابات شرکتها'!$1:$1,0)),0)</f>
        <v>0</v>
      </c>
      <c r="D789" s="45"/>
      <c r="E789" s="171"/>
      <c r="F789" s="170"/>
      <c r="G789" s="188" t="str">
        <f t="shared" si="278"/>
        <v>/</v>
      </c>
      <c r="H789" s="188">
        <f>IFERROR(INDEX('اطلاعات دوره'!A:Z,MATCH(G789,'اطلاعات دوره'!C:C,0),MATCH(H$1,'اطلاعات دوره'!$1:$1,0)),0)</f>
        <v>0</v>
      </c>
      <c r="I789" s="188">
        <f>IFERROR(INDEX('اطلاعات دوره'!A:Z,MATCH(G789,'اطلاعات دوره'!C:C,0),MATCH(I$1,'اطلاعات دوره'!$1:$1,0)),0)</f>
        <v>0</v>
      </c>
      <c r="J789" s="188">
        <f>IFERROR(INDEX('اطلاعات دوره'!A:Z,MATCH(G789,'اطلاعات دوره'!C:C,0),MATCH(J$1,'اطلاعات دوره'!$1:$1,0)),0)</f>
        <v>0</v>
      </c>
      <c r="K789" s="265"/>
      <c r="L789" s="188" t="str">
        <f>IFERROR(INDEX('اطلاعات دوره'!A:Z,MATCH(G789,'اطلاعات دوره'!C:C,0)-1,MATCH("عنوان",'اطلاعات دوره'!$1:$1,0)),"---")</f>
        <v>---</v>
      </c>
      <c r="M789" s="188" t="str">
        <f t="shared" si="279"/>
        <v>----</v>
      </c>
      <c r="N789" s="188" t="str">
        <f t="shared" si="280"/>
        <v>-/</v>
      </c>
      <c r="O789" s="265"/>
      <c r="P789" s="188">
        <f>IFERROR(INDEX('اطلاعات انشعابات شرکتها'!A:BB,MATCH(A789,'اطلاعات انشعابات شرکتها'!A:A,0),MATCH(P$1,'اطلاعات انشعابات شرکتها'!$1:$1,0)),0)</f>
        <v>0</v>
      </c>
      <c r="Q789" s="188">
        <f>IFERROR(INDEX('اطلاعات انشعابات شرکتها'!A:BB,MATCH(A789,'اطلاعات انشعابات شرکتها'!A:A,0),MATCH(Q$1,'اطلاعات انشعابات شرکتها'!$1:$1,0)),0)</f>
        <v>0</v>
      </c>
      <c r="R789" s="188">
        <f>IFERROR(INDEX('اطلاعات انشعابات شرکتها'!A:BB,MATCH(A789,'اطلاعات انشعابات شرکتها'!A:A,0),MATCH(R$1,'اطلاعات انشعابات شرکتها'!$1:$1,0)),0)</f>
        <v>0</v>
      </c>
      <c r="S789" s="265"/>
      <c r="T789" s="188">
        <f>IFERROR(INDEX('قرائت کنتور'!A:AZ,MATCH(A789&amp;"-"&amp;T$1,'قرائت کنتور'!B:B,0),MATCH(G789,'قرائت کنتور'!$1:$1,0)),0)</f>
        <v>0</v>
      </c>
      <c r="U789" s="188">
        <f>IFERROR(INDEX('قرائت کنتور'!A:AZ,MATCH(A789&amp;"-"&amp;U$1,'قرائت کنتور'!B:B,0),MATCH(L789,'قرائت کنتور'!$1:$1,0)),0)</f>
        <v>0</v>
      </c>
      <c r="V789" s="188">
        <f>IFERROR(INDEX('قرائت کنتور'!A:AZ,MATCH(A789&amp;"-"&amp;U$1,'قرائت کنتور'!B:B,0),MATCH(G789,'قرائت کنتور'!$1:$1,0)),0)</f>
        <v>0</v>
      </c>
      <c r="W789" s="188">
        <f>IFERROR(INDEX('قرائت کنتور'!A:AZ,MATCH(A789&amp;"-"&amp;W$1,'قرائت کنتور'!B:B,0),MATCH(L789,'قرائت کنتور'!$1:$1,0)),0)</f>
        <v>0</v>
      </c>
      <c r="X789" s="188">
        <f>IFERROR(INDEX('قرائت کنتور'!A:AZ,MATCH(A789&amp;"-"&amp;W$1,'قرائت کنتور'!B:B,0),MATCH(G789,'قرائت کنتور'!$1:$1,0)),0)</f>
        <v>0</v>
      </c>
      <c r="Y789" s="188">
        <f>IFERROR(INDEX('قرائت کنتور'!A:AZ,MATCH(A789&amp;"-"&amp;Y$1,'قرائت کنتور'!B:B,0),MATCH(L789,'قرائت کنتور'!$1:$1,0)),0)</f>
        <v>0</v>
      </c>
      <c r="Z789" s="188">
        <f>IFERROR(INDEX('قرائت کنتور'!A:AZ,MATCH(A789&amp;"-"&amp;Y$1,'قرائت کنتور'!B:B,0),MATCH(G789,'قرائت کنتور'!$1:$1,0)),0)</f>
        <v>0</v>
      </c>
      <c r="AA789" s="188">
        <f>IFERROR(INDEX('قرائت کنتور'!A:AZ,MATCH(A789&amp;"-"&amp;AA$1,'قرائت کنتور'!B:B,0),MATCH(L789,'قرائت کنتور'!$1:$1,0)),0)</f>
        <v>0</v>
      </c>
      <c r="AB789" s="188">
        <f>IFERROR(INDEX('قرائت کنتور'!A:AZ,MATCH(A789&amp;"-"&amp;AA$1,'قرائت کنتور'!B:B,0),MATCH(G789,'قرائت کنتور'!$1:$1,0)),0)</f>
        <v>0</v>
      </c>
      <c r="AC789" s="265"/>
      <c r="AD789" s="188">
        <f t="shared" si="281"/>
        <v>0</v>
      </c>
      <c r="AE789" s="188">
        <f t="shared" si="282"/>
        <v>0</v>
      </c>
      <c r="AF789" s="188">
        <f t="shared" si="283"/>
        <v>0</v>
      </c>
      <c r="AG789" s="188">
        <f t="shared" si="284"/>
        <v>0</v>
      </c>
      <c r="AH789" s="188">
        <f t="shared" si="285"/>
        <v>0</v>
      </c>
      <c r="AI789" s="188">
        <f t="shared" si="286"/>
        <v>0</v>
      </c>
      <c r="AJ789" s="188" t="str">
        <f t="shared" si="287"/>
        <v>0</v>
      </c>
      <c r="AK789" s="265"/>
      <c r="AL789" s="254" t="str">
        <f t="shared" si="288"/>
        <v>---</v>
      </c>
      <c r="AM789" s="254" t="str">
        <f t="shared" si="289"/>
        <v>---</v>
      </c>
      <c r="AN789" s="265"/>
      <c r="AO789" s="188" t="str">
        <f>IFERROR(INDEX('تعرفه ها'!A:Z,MATCH(P789&amp;"-"&amp;AO$1,'تعرفه ها'!C:C,0),MATCH(F789,'تعرفه ها'!$2:$2,0),1),"---")</f>
        <v>---</v>
      </c>
      <c r="AP789" s="188" t="str">
        <f>IFERROR(INDEX('تعرفه ها'!A:Z,MATCH(P789&amp;"-"&amp;AP$1,'تعرفه ها'!C:C,0),MATCH(F789,'تعرفه ها'!$2:$2,0),1),"---")</f>
        <v>---</v>
      </c>
      <c r="AQ789" s="188" t="str">
        <f>IFERROR(INDEX('تعرفه ها'!A:Z,MATCH(P789&amp;"-"&amp;AQ$1,'تعرفه ها'!C:C,0),MATCH(F789,'تعرفه ها'!$2:$2,0),1),"---")</f>
        <v>---</v>
      </c>
      <c r="AR789" s="188" t="str">
        <f>IFERROR(INDEX('تعرفه ها'!A:Z,MATCH(P789&amp;"-"&amp;AR$1,'تعرفه ها'!C:C,0),MATCH(F789,'تعرفه ها'!$2:$2,0),1),"---")</f>
        <v>---</v>
      </c>
      <c r="AS789" s="265"/>
      <c r="AT789" s="415" t="str">
        <f t="shared" si="290"/>
        <v>---</v>
      </c>
      <c r="AU789" s="415" t="str">
        <f t="shared" si="291"/>
        <v>---</v>
      </c>
      <c r="AV789" s="415" t="str">
        <f t="shared" si="292"/>
        <v>---</v>
      </c>
      <c r="AW789" s="415" t="str">
        <f t="shared" si="293"/>
        <v>---</v>
      </c>
      <c r="AX789" s="415" t="str">
        <f t="shared" si="294"/>
        <v>---</v>
      </c>
      <c r="AY789" s="415" t="str">
        <f>IFERROR(AH789*INDEX('تعرفه ها'!A:Z,MATCH("عوارض برق به ازاء هر کیلووات",'تعرفه ها'!$C:$C,0),MATCH(F789,'تعرفه ها'!$2:$2,0)),"---")</f>
        <v>---</v>
      </c>
      <c r="AZ789" s="415" t="str">
        <f t="shared" si="295"/>
        <v>---</v>
      </c>
      <c r="BA789" s="415" t="str">
        <f>IFERROR(ROUND(((AX789+AY789+AZ789)*INDEX('تعرفه ها'!A:Z,MATCH("هزینه نگهداری و تعمیرات شبکه برق",'تعرفه ها'!$C:$C,0),MATCH(F789,'تعرفه ها'!$2:$2,0))/100),0),"---")</f>
        <v>---</v>
      </c>
      <c r="BB789" s="415">
        <f>IFERROR(IF(P789="دیماندی",ROUND(AJ789*INDEX('تعرفه ها'!A:Z,MATCH(BB$1,'تعرفه ها'!$C:$C,0),MATCH(F789,'تعرفه ها'!$2:$2,0))*J789/30,0),0),"---")</f>
        <v>0</v>
      </c>
      <c r="BC789" s="415"/>
      <c r="BD789" s="54" t="str">
        <f>IFERROR(IF(INDEX('اطلاعات دوره'!A:Z,MATCH(G789,'اطلاعات دوره'!C:C,0),MATCH("برق",'اطلاعات دوره'!$1:$1,0))="دارد",ROUND(AX789*INDEX('تعرفه ها'!A:Z,MATCH("پیک فصلی برق",'تعرفه ها'!$C:$C,0),MATCH(F789,'تعرفه ها'!$2:$2,0))/100,0),0),"---")</f>
        <v>---</v>
      </c>
      <c r="BE789" s="415" t="str">
        <f>IFERROR(ROUND(((AX789+AY789+AZ789+BA789+BB789+BC789+BD789)*INDEX('تعرفه ها'!A:Z,MATCH("مالیات برق",'تعرفه ها'!$C:$C,0),MATCH(F789,'تعرفه ها'!$2:$2,0))/100),0),"---")</f>
        <v>---</v>
      </c>
      <c r="BF789" s="415" t="str">
        <f t="shared" si="296"/>
        <v>---</v>
      </c>
      <c r="BG789" s="415" t="str">
        <f t="shared" si="300"/>
        <v>---</v>
      </c>
      <c r="BH789" s="415" t="str">
        <f t="shared" si="297"/>
        <v>---</v>
      </c>
      <c r="BI789" s="54" t="str">
        <f t="shared" si="298"/>
        <v>---</v>
      </c>
      <c r="BJ789" s="55" t="str">
        <f t="shared" si="299"/>
        <v>---</v>
      </c>
      <c r="BK789" s="262"/>
      <c r="BL789" s="183" t="str">
        <f>IFERROR(IF(INDEX(پرداخت!A:AZ,MATCH(A789&amp;" - "&amp;"برق",پرداخت!$B:$B,0),MATCH(G789,پرداخت!$1:$1,0))="نشده","نشده","شده"),"---")</f>
        <v>---</v>
      </c>
    </row>
    <row r="790" spans="1:64" ht="33.75" hidden="1">
      <c r="A790" s="170"/>
      <c r="B790" s="47">
        <f>IFERROR(INDEX('اطلاعات انشعابات شرکتها'!A:BB,MATCH(A790,'اطلاعات انشعابات شرکتها'!A:A,0),MATCH(B$1,'اطلاعات انشعابات شرکتها'!$1:$1,0)),0)</f>
        <v>0</v>
      </c>
      <c r="C790" s="48">
        <f>IFERROR(INDEX('اطلاعات انشعابات شرکتها'!A:BB,MATCH(A790,'اطلاعات انشعابات شرکتها'!A:A,0),MATCH(C$1,'اطلاعات انشعابات شرکتها'!$1:$1,0)),0)</f>
        <v>0</v>
      </c>
      <c r="D790" s="45"/>
      <c r="E790" s="171"/>
      <c r="F790" s="170"/>
      <c r="G790" s="188" t="str">
        <f t="shared" si="278"/>
        <v>/</v>
      </c>
      <c r="H790" s="188">
        <f>IFERROR(INDEX('اطلاعات دوره'!A:Z,MATCH(G790,'اطلاعات دوره'!C:C,0),MATCH(H$1,'اطلاعات دوره'!$1:$1,0)),0)</f>
        <v>0</v>
      </c>
      <c r="I790" s="188">
        <f>IFERROR(INDEX('اطلاعات دوره'!A:Z,MATCH(G790,'اطلاعات دوره'!C:C,0),MATCH(I$1,'اطلاعات دوره'!$1:$1,0)),0)</f>
        <v>0</v>
      </c>
      <c r="J790" s="188">
        <f>IFERROR(INDEX('اطلاعات دوره'!A:Z,MATCH(G790,'اطلاعات دوره'!C:C,0),MATCH(J$1,'اطلاعات دوره'!$1:$1,0)),0)</f>
        <v>0</v>
      </c>
      <c r="K790" s="265"/>
      <c r="L790" s="188" t="str">
        <f>IFERROR(INDEX('اطلاعات دوره'!A:Z,MATCH(G790,'اطلاعات دوره'!C:C,0)-1,MATCH("عنوان",'اطلاعات دوره'!$1:$1,0)),"---")</f>
        <v>---</v>
      </c>
      <c r="M790" s="188" t="str">
        <f t="shared" si="279"/>
        <v>----</v>
      </c>
      <c r="N790" s="188" t="str">
        <f t="shared" si="280"/>
        <v>-/</v>
      </c>
      <c r="O790" s="265"/>
      <c r="P790" s="188">
        <f>IFERROR(INDEX('اطلاعات انشعابات شرکتها'!A:BB,MATCH(A790,'اطلاعات انشعابات شرکتها'!A:A,0),MATCH(P$1,'اطلاعات انشعابات شرکتها'!$1:$1,0)),0)</f>
        <v>0</v>
      </c>
      <c r="Q790" s="188">
        <f>IFERROR(INDEX('اطلاعات انشعابات شرکتها'!A:BB,MATCH(A790,'اطلاعات انشعابات شرکتها'!A:A,0),MATCH(Q$1,'اطلاعات انشعابات شرکتها'!$1:$1,0)),0)</f>
        <v>0</v>
      </c>
      <c r="R790" s="188">
        <f>IFERROR(INDEX('اطلاعات انشعابات شرکتها'!A:BB,MATCH(A790,'اطلاعات انشعابات شرکتها'!A:A,0),MATCH(R$1,'اطلاعات انشعابات شرکتها'!$1:$1,0)),0)</f>
        <v>0</v>
      </c>
      <c r="S790" s="265"/>
      <c r="T790" s="188">
        <f>IFERROR(INDEX('قرائت کنتور'!A:AZ,MATCH(A790&amp;"-"&amp;T$1,'قرائت کنتور'!B:B,0),MATCH(G790,'قرائت کنتور'!$1:$1,0)),0)</f>
        <v>0</v>
      </c>
      <c r="U790" s="188">
        <f>IFERROR(INDEX('قرائت کنتور'!A:AZ,MATCH(A790&amp;"-"&amp;U$1,'قرائت کنتور'!B:B,0),MATCH(L790,'قرائت کنتور'!$1:$1,0)),0)</f>
        <v>0</v>
      </c>
      <c r="V790" s="188">
        <f>IFERROR(INDEX('قرائت کنتور'!A:AZ,MATCH(A790&amp;"-"&amp;U$1,'قرائت کنتور'!B:B,0),MATCH(G790,'قرائت کنتور'!$1:$1,0)),0)</f>
        <v>0</v>
      </c>
      <c r="W790" s="188">
        <f>IFERROR(INDEX('قرائت کنتور'!A:AZ,MATCH(A790&amp;"-"&amp;W$1,'قرائت کنتور'!B:B,0),MATCH(L790,'قرائت کنتور'!$1:$1,0)),0)</f>
        <v>0</v>
      </c>
      <c r="X790" s="188">
        <f>IFERROR(INDEX('قرائت کنتور'!A:AZ,MATCH(A790&amp;"-"&amp;W$1,'قرائت کنتور'!B:B,0),MATCH(G790,'قرائت کنتور'!$1:$1,0)),0)</f>
        <v>0</v>
      </c>
      <c r="Y790" s="188">
        <f>IFERROR(INDEX('قرائت کنتور'!A:AZ,MATCH(A790&amp;"-"&amp;Y$1,'قرائت کنتور'!B:B,0),MATCH(L790,'قرائت کنتور'!$1:$1,0)),0)</f>
        <v>0</v>
      </c>
      <c r="Z790" s="188">
        <f>IFERROR(INDEX('قرائت کنتور'!A:AZ,MATCH(A790&amp;"-"&amp;Y$1,'قرائت کنتور'!B:B,0),MATCH(G790,'قرائت کنتور'!$1:$1,0)),0)</f>
        <v>0</v>
      </c>
      <c r="AA790" s="188">
        <f>IFERROR(INDEX('قرائت کنتور'!A:AZ,MATCH(A790&amp;"-"&amp;AA$1,'قرائت کنتور'!B:B,0),MATCH(L790,'قرائت کنتور'!$1:$1,0)),0)</f>
        <v>0</v>
      </c>
      <c r="AB790" s="188">
        <f>IFERROR(INDEX('قرائت کنتور'!A:AZ,MATCH(A790&amp;"-"&amp;AA$1,'قرائت کنتور'!B:B,0),MATCH(G790,'قرائت کنتور'!$1:$1,0)),0)</f>
        <v>0</v>
      </c>
      <c r="AC790" s="265"/>
      <c r="AD790" s="188">
        <f t="shared" si="281"/>
        <v>0</v>
      </c>
      <c r="AE790" s="188">
        <f t="shared" si="282"/>
        <v>0</v>
      </c>
      <c r="AF790" s="188">
        <f t="shared" si="283"/>
        <v>0</v>
      </c>
      <c r="AG790" s="188">
        <f t="shared" si="284"/>
        <v>0</v>
      </c>
      <c r="AH790" s="188">
        <f t="shared" si="285"/>
        <v>0</v>
      </c>
      <c r="AI790" s="188">
        <f t="shared" si="286"/>
        <v>0</v>
      </c>
      <c r="AJ790" s="188" t="str">
        <f t="shared" si="287"/>
        <v>0</v>
      </c>
      <c r="AK790" s="265"/>
      <c r="AL790" s="254" t="str">
        <f t="shared" si="288"/>
        <v>---</v>
      </c>
      <c r="AM790" s="254" t="str">
        <f t="shared" si="289"/>
        <v>---</v>
      </c>
      <c r="AN790" s="265"/>
      <c r="AO790" s="188" t="str">
        <f>IFERROR(INDEX('تعرفه ها'!A:Z,MATCH(P790&amp;"-"&amp;AO$1,'تعرفه ها'!C:C,0),MATCH(F790,'تعرفه ها'!$2:$2,0),1),"---")</f>
        <v>---</v>
      </c>
      <c r="AP790" s="188" t="str">
        <f>IFERROR(INDEX('تعرفه ها'!A:Z,MATCH(P790&amp;"-"&amp;AP$1,'تعرفه ها'!C:C,0),MATCH(F790,'تعرفه ها'!$2:$2,0),1),"---")</f>
        <v>---</v>
      </c>
      <c r="AQ790" s="188" t="str">
        <f>IFERROR(INDEX('تعرفه ها'!A:Z,MATCH(P790&amp;"-"&amp;AQ$1,'تعرفه ها'!C:C,0),MATCH(F790,'تعرفه ها'!$2:$2,0),1),"---")</f>
        <v>---</v>
      </c>
      <c r="AR790" s="188" t="str">
        <f>IFERROR(INDEX('تعرفه ها'!A:Z,MATCH(P790&amp;"-"&amp;AR$1,'تعرفه ها'!C:C,0),MATCH(F790,'تعرفه ها'!$2:$2,0),1),"---")</f>
        <v>---</v>
      </c>
      <c r="AS790" s="265"/>
      <c r="AT790" s="415" t="str">
        <f t="shared" si="290"/>
        <v>---</v>
      </c>
      <c r="AU790" s="415" t="str">
        <f t="shared" si="291"/>
        <v>---</v>
      </c>
      <c r="AV790" s="415" t="str">
        <f t="shared" si="292"/>
        <v>---</v>
      </c>
      <c r="AW790" s="415" t="str">
        <f t="shared" si="293"/>
        <v>---</v>
      </c>
      <c r="AX790" s="415" t="str">
        <f t="shared" si="294"/>
        <v>---</v>
      </c>
      <c r="AY790" s="415" t="str">
        <f>IFERROR(AH790*INDEX('تعرفه ها'!A:Z,MATCH("عوارض برق به ازاء هر کیلووات",'تعرفه ها'!$C:$C,0),MATCH(F790,'تعرفه ها'!$2:$2,0)),"---")</f>
        <v>---</v>
      </c>
      <c r="AZ790" s="415" t="str">
        <f t="shared" si="295"/>
        <v>---</v>
      </c>
      <c r="BA790" s="415" t="str">
        <f>IFERROR(ROUND(((AX790+AY790+AZ790)*INDEX('تعرفه ها'!A:Z,MATCH("هزینه نگهداری و تعمیرات شبکه برق",'تعرفه ها'!$C:$C,0),MATCH(F790,'تعرفه ها'!$2:$2,0))/100),0),"---")</f>
        <v>---</v>
      </c>
      <c r="BB790" s="415">
        <f>IFERROR(IF(P790="دیماندی",ROUND(AJ790*INDEX('تعرفه ها'!A:Z,MATCH(BB$1,'تعرفه ها'!$C:$C,0),MATCH(F790,'تعرفه ها'!$2:$2,0))*J790/30,0),0),"---")</f>
        <v>0</v>
      </c>
      <c r="BC790" s="415"/>
      <c r="BD790" s="54" t="str">
        <f>IFERROR(IF(INDEX('اطلاعات دوره'!A:Z,MATCH(G790,'اطلاعات دوره'!C:C,0),MATCH("برق",'اطلاعات دوره'!$1:$1,0))="دارد",ROUND(AX790*INDEX('تعرفه ها'!A:Z,MATCH("پیک فصلی برق",'تعرفه ها'!$C:$C,0),MATCH(F790,'تعرفه ها'!$2:$2,0))/100,0),0),"---")</f>
        <v>---</v>
      </c>
      <c r="BE790" s="415" t="str">
        <f>IFERROR(ROUND(((AX790+AY790+AZ790+BA790+BB790+BC790+BD790)*INDEX('تعرفه ها'!A:Z,MATCH("مالیات برق",'تعرفه ها'!$C:$C,0),MATCH(F790,'تعرفه ها'!$2:$2,0))/100),0),"---")</f>
        <v>---</v>
      </c>
      <c r="BF790" s="415" t="str">
        <f t="shared" si="296"/>
        <v>---</v>
      </c>
      <c r="BG790" s="415" t="str">
        <f t="shared" si="300"/>
        <v>---</v>
      </c>
      <c r="BH790" s="415" t="str">
        <f t="shared" si="297"/>
        <v>---</v>
      </c>
      <c r="BI790" s="54" t="str">
        <f t="shared" si="298"/>
        <v>---</v>
      </c>
      <c r="BJ790" s="55" t="str">
        <f t="shared" si="299"/>
        <v>---</v>
      </c>
      <c r="BK790" s="262"/>
      <c r="BL790" s="183" t="str">
        <f>IFERROR(IF(INDEX(پرداخت!A:AZ,MATCH(A790&amp;" - "&amp;"برق",پرداخت!$B:$B,0),MATCH(G790,پرداخت!$1:$1,0))="نشده","نشده","شده"),"---")</f>
        <v>---</v>
      </c>
    </row>
    <row r="791" spans="1:64" ht="33.75" hidden="1">
      <c r="A791" s="170"/>
      <c r="B791" s="47">
        <f>IFERROR(INDEX('اطلاعات انشعابات شرکتها'!A:BB,MATCH(A791,'اطلاعات انشعابات شرکتها'!A:A,0),MATCH(B$1,'اطلاعات انشعابات شرکتها'!$1:$1,0)),0)</f>
        <v>0</v>
      </c>
      <c r="C791" s="48">
        <f>IFERROR(INDEX('اطلاعات انشعابات شرکتها'!A:BB,MATCH(A791,'اطلاعات انشعابات شرکتها'!A:A,0),MATCH(C$1,'اطلاعات انشعابات شرکتها'!$1:$1,0)),0)</f>
        <v>0</v>
      </c>
      <c r="D791" s="45"/>
      <c r="E791" s="171"/>
      <c r="F791" s="170"/>
      <c r="G791" s="188" t="str">
        <f t="shared" si="278"/>
        <v>/</v>
      </c>
      <c r="H791" s="188">
        <f>IFERROR(INDEX('اطلاعات دوره'!A:Z,MATCH(G791,'اطلاعات دوره'!C:C,0),MATCH(H$1,'اطلاعات دوره'!$1:$1,0)),0)</f>
        <v>0</v>
      </c>
      <c r="I791" s="188">
        <f>IFERROR(INDEX('اطلاعات دوره'!A:Z,MATCH(G791,'اطلاعات دوره'!C:C,0),MATCH(I$1,'اطلاعات دوره'!$1:$1,0)),0)</f>
        <v>0</v>
      </c>
      <c r="J791" s="188">
        <f>IFERROR(INDEX('اطلاعات دوره'!A:Z,MATCH(G791,'اطلاعات دوره'!C:C,0),MATCH(J$1,'اطلاعات دوره'!$1:$1,0)),0)</f>
        <v>0</v>
      </c>
      <c r="K791" s="265"/>
      <c r="L791" s="188" t="str">
        <f>IFERROR(INDEX('اطلاعات دوره'!A:Z,MATCH(G791,'اطلاعات دوره'!C:C,0)-1,MATCH("عنوان",'اطلاعات دوره'!$1:$1,0)),"---")</f>
        <v>---</v>
      </c>
      <c r="M791" s="188" t="str">
        <f t="shared" si="279"/>
        <v>----</v>
      </c>
      <c r="N791" s="188" t="str">
        <f t="shared" si="280"/>
        <v>-/</v>
      </c>
      <c r="O791" s="265"/>
      <c r="P791" s="188">
        <f>IFERROR(INDEX('اطلاعات انشعابات شرکتها'!A:BB,MATCH(A791,'اطلاعات انشعابات شرکتها'!A:A,0),MATCH(P$1,'اطلاعات انشعابات شرکتها'!$1:$1,0)),0)</f>
        <v>0</v>
      </c>
      <c r="Q791" s="188">
        <f>IFERROR(INDEX('اطلاعات انشعابات شرکتها'!A:BB,MATCH(A791,'اطلاعات انشعابات شرکتها'!A:A,0),MATCH(Q$1,'اطلاعات انشعابات شرکتها'!$1:$1,0)),0)</f>
        <v>0</v>
      </c>
      <c r="R791" s="188">
        <f>IFERROR(INDEX('اطلاعات انشعابات شرکتها'!A:BB,MATCH(A791,'اطلاعات انشعابات شرکتها'!A:A,0),MATCH(R$1,'اطلاعات انشعابات شرکتها'!$1:$1,0)),0)</f>
        <v>0</v>
      </c>
      <c r="S791" s="265"/>
      <c r="T791" s="188">
        <f>IFERROR(INDEX('قرائت کنتور'!A:AZ,MATCH(A791&amp;"-"&amp;T$1,'قرائت کنتور'!B:B,0),MATCH(G791,'قرائت کنتور'!$1:$1,0)),0)</f>
        <v>0</v>
      </c>
      <c r="U791" s="188">
        <f>IFERROR(INDEX('قرائت کنتور'!A:AZ,MATCH(A791&amp;"-"&amp;U$1,'قرائت کنتور'!B:B,0),MATCH(L791,'قرائت کنتور'!$1:$1,0)),0)</f>
        <v>0</v>
      </c>
      <c r="V791" s="188">
        <f>IFERROR(INDEX('قرائت کنتور'!A:AZ,MATCH(A791&amp;"-"&amp;U$1,'قرائت کنتور'!B:B,0),MATCH(G791,'قرائت کنتور'!$1:$1,0)),0)</f>
        <v>0</v>
      </c>
      <c r="W791" s="188">
        <f>IFERROR(INDEX('قرائت کنتور'!A:AZ,MATCH(A791&amp;"-"&amp;W$1,'قرائت کنتور'!B:B,0),MATCH(L791,'قرائت کنتور'!$1:$1,0)),0)</f>
        <v>0</v>
      </c>
      <c r="X791" s="188">
        <f>IFERROR(INDEX('قرائت کنتور'!A:AZ,MATCH(A791&amp;"-"&amp;W$1,'قرائت کنتور'!B:B,0),MATCH(G791,'قرائت کنتور'!$1:$1,0)),0)</f>
        <v>0</v>
      </c>
      <c r="Y791" s="188">
        <f>IFERROR(INDEX('قرائت کنتور'!A:AZ,MATCH(A791&amp;"-"&amp;Y$1,'قرائت کنتور'!B:B,0),MATCH(L791,'قرائت کنتور'!$1:$1,0)),0)</f>
        <v>0</v>
      </c>
      <c r="Z791" s="188">
        <f>IFERROR(INDEX('قرائت کنتور'!A:AZ,MATCH(A791&amp;"-"&amp;Y$1,'قرائت کنتور'!B:B,0),MATCH(G791,'قرائت کنتور'!$1:$1,0)),0)</f>
        <v>0</v>
      </c>
      <c r="AA791" s="188">
        <f>IFERROR(INDEX('قرائت کنتور'!A:AZ,MATCH(A791&amp;"-"&amp;AA$1,'قرائت کنتور'!B:B,0),MATCH(L791,'قرائت کنتور'!$1:$1,0)),0)</f>
        <v>0</v>
      </c>
      <c r="AB791" s="188">
        <f>IFERROR(INDEX('قرائت کنتور'!A:AZ,MATCH(A791&amp;"-"&amp;AA$1,'قرائت کنتور'!B:B,0),MATCH(G791,'قرائت کنتور'!$1:$1,0)),0)</f>
        <v>0</v>
      </c>
      <c r="AC791" s="265"/>
      <c r="AD791" s="188">
        <f t="shared" si="281"/>
        <v>0</v>
      </c>
      <c r="AE791" s="188">
        <f t="shared" si="282"/>
        <v>0</v>
      </c>
      <c r="AF791" s="188">
        <f t="shared" si="283"/>
        <v>0</v>
      </c>
      <c r="AG791" s="188">
        <f t="shared" si="284"/>
        <v>0</v>
      </c>
      <c r="AH791" s="188">
        <f t="shared" si="285"/>
        <v>0</v>
      </c>
      <c r="AI791" s="188">
        <f t="shared" si="286"/>
        <v>0</v>
      </c>
      <c r="AJ791" s="188" t="str">
        <f t="shared" si="287"/>
        <v>0</v>
      </c>
      <c r="AK791" s="265"/>
      <c r="AL791" s="254" t="str">
        <f t="shared" si="288"/>
        <v>---</v>
      </c>
      <c r="AM791" s="254" t="str">
        <f t="shared" si="289"/>
        <v>---</v>
      </c>
      <c r="AN791" s="265"/>
      <c r="AO791" s="188" t="str">
        <f>IFERROR(INDEX('تعرفه ها'!A:Z,MATCH(P791&amp;"-"&amp;AO$1,'تعرفه ها'!C:C,0),MATCH(F791,'تعرفه ها'!$2:$2,0),1),"---")</f>
        <v>---</v>
      </c>
      <c r="AP791" s="188" t="str">
        <f>IFERROR(INDEX('تعرفه ها'!A:Z,MATCH(P791&amp;"-"&amp;AP$1,'تعرفه ها'!C:C,0),MATCH(F791,'تعرفه ها'!$2:$2,0),1),"---")</f>
        <v>---</v>
      </c>
      <c r="AQ791" s="188" t="str">
        <f>IFERROR(INDEX('تعرفه ها'!A:Z,MATCH(P791&amp;"-"&amp;AQ$1,'تعرفه ها'!C:C,0),MATCH(F791,'تعرفه ها'!$2:$2,0),1),"---")</f>
        <v>---</v>
      </c>
      <c r="AR791" s="188" t="str">
        <f>IFERROR(INDEX('تعرفه ها'!A:Z,MATCH(P791&amp;"-"&amp;AR$1,'تعرفه ها'!C:C,0),MATCH(F791,'تعرفه ها'!$2:$2,0),1),"---")</f>
        <v>---</v>
      </c>
      <c r="AS791" s="265"/>
      <c r="AT791" s="415" t="str">
        <f t="shared" si="290"/>
        <v>---</v>
      </c>
      <c r="AU791" s="415" t="str">
        <f t="shared" si="291"/>
        <v>---</v>
      </c>
      <c r="AV791" s="415" t="str">
        <f t="shared" si="292"/>
        <v>---</v>
      </c>
      <c r="AW791" s="415" t="str">
        <f t="shared" si="293"/>
        <v>---</v>
      </c>
      <c r="AX791" s="415" t="str">
        <f t="shared" si="294"/>
        <v>---</v>
      </c>
      <c r="AY791" s="415" t="str">
        <f>IFERROR(AH791*INDEX('تعرفه ها'!A:Z,MATCH("عوارض برق به ازاء هر کیلووات",'تعرفه ها'!$C:$C,0),MATCH(F791,'تعرفه ها'!$2:$2,0)),"---")</f>
        <v>---</v>
      </c>
      <c r="AZ791" s="415" t="str">
        <f t="shared" si="295"/>
        <v>---</v>
      </c>
      <c r="BA791" s="415" t="str">
        <f>IFERROR(ROUND(((AX791+AY791+AZ791)*INDEX('تعرفه ها'!A:Z,MATCH("هزینه نگهداری و تعمیرات شبکه برق",'تعرفه ها'!$C:$C,0),MATCH(F791,'تعرفه ها'!$2:$2,0))/100),0),"---")</f>
        <v>---</v>
      </c>
      <c r="BB791" s="415">
        <f>IFERROR(IF(P791="دیماندی",ROUND(AJ791*INDEX('تعرفه ها'!A:Z,MATCH(BB$1,'تعرفه ها'!$C:$C,0),MATCH(F791,'تعرفه ها'!$2:$2,0))*J791/30,0),0),"---")</f>
        <v>0</v>
      </c>
      <c r="BC791" s="415"/>
      <c r="BD791" s="54" t="str">
        <f>IFERROR(IF(INDEX('اطلاعات دوره'!A:Z,MATCH(G791,'اطلاعات دوره'!C:C,0),MATCH("برق",'اطلاعات دوره'!$1:$1,0))="دارد",ROUND(AX791*INDEX('تعرفه ها'!A:Z,MATCH("پیک فصلی برق",'تعرفه ها'!$C:$C,0),MATCH(F791,'تعرفه ها'!$2:$2,0))/100,0),0),"---")</f>
        <v>---</v>
      </c>
      <c r="BE791" s="415" t="str">
        <f>IFERROR(ROUND(((AX791+AY791+AZ791+BA791+BB791+BC791+BD791)*INDEX('تعرفه ها'!A:Z,MATCH("مالیات برق",'تعرفه ها'!$C:$C,0),MATCH(F791,'تعرفه ها'!$2:$2,0))/100),0),"---")</f>
        <v>---</v>
      </c>
      <c r="BF791" s="415" t="str">
        <f t="shared" si="296"/>
        <v>---</v>
      </c>
      <c r="BG791" s="415" t="str">
        <f t="shared" si="300"/>
        <v>---</v>
      </c>
      <c r="BH791" s="415" t="str">
        <f t="shared" si="297"/>
        <v>---</v>
      </c>
      <c r="BI791" s="54" t="str">
        <f t="shared" si="298"/>
        <v>---</v>
      </c>
      <c r="BJ791" s="55" t="str">
        <f t="shared" si="299"/>
        <v>---</v>
      </c>
      <c r="BK791" s="262"/>
      <c r="BL791" s="183" t="str">
        <f>IFERROR(IF(INDEX(پرداخت!A:AZ,MATCH(A791&amp;" - "&amp;"برق",پرداخت!$B:$B,0),MATCH(G791,پرداخت!$1:$1,0))="نشده","نشده","شده"),"---")</f>
        <v>---</v>
      </c>
    </row>
    <row r="792" spans="1:64" ht="33.75" hidden="1">
      <c r="A792" s="170"/>
      <c r="B792" s="47">
        <f>IFERROR(INDEX('اطلاعات انشعابات شرکتها'!A:BB,MATCH(A792,'اطلاعات انشعابات شرکتها'!A:A,0),MATCH(B$1,'اطلاعات انشعابات شرکتها'!$1:$1,0)),0)</f>
        <v>0</v>
      </c>
      <c r="C792" s="48">
        <f>IFERROR(INDEX('اطلاعات انشعابات شرکتها'!A:BB,MATCH(A792,'اطلاعات انشعابات شرکتها'!A:A,0),MATCH(C$1,'اطلاعات انشعابات شرکتها'!$1:$1,0)),0)</f>
        <v>0</v>
      </c>
      <c r="D792" s="45"/>
      <c r="E792" s="171"/>
      <c r="F792" s="170"/>
      <c r="G792" s="188" t="str">
        <f t="shared" si="278"/>
        <v>/</v>
      </c>
      <c r="H792" s="188">
        <f>IFERROR(INDEX('اطلاعات دوره'!A:Z,MATCH(G792,'اطلاعات دوره'!C:C,0),MATCH(H$1,'اطلاعات دوره'!$1:$1,0)),0)</f>
        <v>0</v>
      </c>
      <c r="I792" s="188">
        <f>IFERROR(INDEX('اطلاعات دوره'!A:Z,MATCH(G792,'اطلاعات دوره'!C:C,0),MATCH(I$1,'اطلاعات دوره'!$1:$1,0)),0)</f>
        <v>0</v>
      </c>
      <c r="J792" s="188">
        <f>IFERROR(INDEX('اطلاعات دوره'!A:Z,MATCH(G792,'اطلاعات دوره'!C:C,0),MATCH(J$1,'اطلاعات دوره'!$1:$1,0)),0)</f>
        <v>0</v>
      </c>
      <c r="K792" s="265"/>
      <c r="L792" s="188" t="str">
        <f>IFERROR(INDEX('اطلاعات دوره'!A:Z,MATCH(G792,'اطلاعات دوره'!C:C,0)-1,MATCH("عنوان",'اطلاعات دوره'!$1:$1,0)),"---")</f>
        <v>---</v>
      </c>
      <c r="M792" s="188" t="str">
        <f t="shared" si="279"/>
        <v>----</v>
      </c>
      <c r="N792" s="188" t="str">
        <f t="shared" si="280"/>
        <v>-/</v>
      </c>
      <c r="O792" s="265"/>
      <c r="P792" s="188">
        <f>IFERROR(INDEX('اطلاعات انشعابات شرکتها'!A:BB,MATCH(A792,'اطلاعات انشعابات شرکتها'!A:A,0),MATCH(P$1,'اطلاعات انشعابات شرکتها'!$1:$1,0)),0)</f>
        <v>0</v>
      </c>
      <c r="Q792" s="188">
        <f>IFERROR(INDEX('اطلاعات انشعابات شرکتها'!A:BB,MATCH(A792,'اطلاعات انشعابات شرکتها'!A:A,0),MATCH(Q$1,'اطلاعات انشعابات شرکتها'!$1:$1,0)),0)</f>
        <v>0</v>
      </c>
      <c r="R792" s="188">
        <f>IFERROR(INDEX('اطلاعات انشعابات شرکتها'!A:BB,MATCH(A792,'اطلاعات انشعابات شرکتها'!A:A,0),MATCH(R$1,'اطلاعات انشعابات شرکتها'!$1:$1,0)),0)</f>
        <v>0</v>
      </c>
      <c r="S792" s="265"/>
      <c r="T792" s="188">
        <f>IFERROR(INDEX('قرائت کنتور'!A:AZ,MATCH(A792&amp;"-"&amp;T$1,'قرائت کنتور'!B:B,0),MATCH(G792,'قرائت کنتور'!$1:$1,0)),0)</f>
        <v>0</v>
      </c>
      <c r="U792" s="188">
        <f>IFERROR(INDEX('قرائت کنتور'!A:AZ,MATCH(A792&amp;"-"&amp;U$1,'قرائت کنتور'!B:B,0),MATCH(L792,'قرائت کنتور'!$1:$1,0)),0)</f>
        <v>0</v>
      </c>
      <c r="V792" s="188">
        <f>IFERROR(INDEX('قرائت کنتور'!A:AZ,MATCH(A792&amp;"-"&amp;U$1,'قرائت کنتور'!B:B,0),MATCH(G792,'قرائت کنتور'!$1:$1,0)),0)</f>
        <v>0</v>
      </c>
      <c r="W792" s="188">
        <f>IFERROR(INDEX('قرائت کنتور'!A:AZ,MATCH(A792&amp;"-"&amp;W$1,'قرائت کنتور'!B:B,0),MATCH(L792,'قرائت کنتور'!$1:$1,0)),0)</f>
        <v>0</v>
      </c>
      <c r="X792" s="188">
        <f>IFERROR(INDEX('قرائت کنتور'!A:AZ,MATCH(A792&amp;"-"&amp;W$1,'قرائت کنتور'!B:B,0),MATCH(G792,'قرائت کنتور'!$1:$1,0)),0)</f>
        <v>0</v>
      </c>
      <c r="Y792" s="188">
        <f>IFERROR(INDEX('قرائت کنتور'!A:AZ,MATCH(A792&amp;"-"&amp;Y$1,'قرائت کنتور'!B:B,0),MATCH(L792,'قرائت کنتور'!$1:$1,0)),0)</f>
        <v>0</v>
      </c>
      <c r="Z792" s="188">
        <f>IFERROR(INDEX('قرائت کنتور'!A:AZ,MATCH(A792&amp;"-"&amp;Y$1,'قرائت کنتور'!B:B,0),MATCH(G792,'قرائت کنتور'!$1:$1,0)),0)</f>
        <v>0</v>
      </c>
      <c r="AA792" s="188">
        <f>IFERROR(INDEX('قرائت کنتور'!A:AZ,MATCH(A792&amp;"-"&amp;AA$1,'قرائت کنتور'!B:B,0),MATCH(L792,'قرائت کنتور'!$1:$1,0)),0)</f>
        <v>0</v>
      </c>
      <c r="AB792" s="188">
        <f>IFERROR(INDEX('قرائت کنتور'!A:AZ,MATCH(A792&amp;"-"&amp;AA$1,'قرائت کنتور'!B:B,0),MATCH(G792,'قرائت کنتور'!$1:$1,0)),0)</f>
        <v>0</v>
      </c>
      <c r="AC792" s="265"/>
      <c r="AD792" s="188">
        <f t="shared" si="281"/>
        <v>0</v>
      </c>
      <c r="AE792" s="188">
        <f t="shared" si="282"/>
        <v>0</v>
      </c>
      <c r="AF792" s="188">
        <f t="shared" si="283"/>
        <v>0</v>
      </c>
      <c r="AG792" s="188">
        <f t="shared" si="284"/>
        <v>0</v>
      </c>
      <c r="AH792" s="188">
        <f t="shared" si="285"/>
        <v>0</v>
      </c>
      <c r="AI792" s="188">
        <f t="shared" si="286"/>
        <v>0</v>
      </c>
      <c r="AJ792" s="188" t="str">
        <f t="shared" si="287"/>
        <v>0</v>
      </c>
      <c r="AK792" s="265"/>
      <c r="AL792" s="254" t="str">
        <f t="shared" si="288"/>
        <v>---</v>
      </c>
      <c r="AM792" s="254" t="str">
        <f t="shared" si="289"/>
        <v>---</v>
      </c>
      <c r="AN792" s="265"/>
      <c r="AO792" s="188" t="str">
        <f>IFERROR(INDEX('تعرفه ها'!A:Z,MATCH(P792&amp;"-"&amp;AO$1,'تعرفه ها'!C:C,0),MATCH(F792,'تعرفه ها'!$2:$2,0),1),"---")</f>
        <v>---</v>
      </c>
      <c r="AP792" s="188" t="str">
        <f>IFERROR(INDEX('تعرفه ها'!A:Z,MATCH(P792&amp;"-"&amp;AP$1,'تعرفه ها'!C:C,0),MATCH(F792,'تعرفه ها'!$2:$2,0),1),"---")</f>
        <v>---</v>
      </c>
      <c r="AQ792" s="188" t="str">
        <f>IFERROR(INDEX('تعرفه ها'!A:Z,MATCH(P792&amp;"-"&amp;AQ$1,'تعرفه ها'!C:C,0),MATCH(F792,'تعرفه ها'!$2:$2,0),1),"---")</f>
        <v>---</v>
      </c>
      <c r="AR792" s="188" t="str">
        <f>IFERROR(INDEX('تعرفه ها'!A:Z,MATCH(P792&amp;"-"&amp;AR$1,'تعرفه ها'!C:C,0),MATCH(F792,'تعرفه ها'!$2:$2,0),1),"---")</f>
        <v>---</v>
      </c>
      <c r="AS792" s="265"/>
      <c r="AT792" s="415" t="str">
        <f t="shared" si="290"/>
        <v>---</v>
      </c>
      <c r="AU792" s="415" t="str">
        <f t="shared" si="291"/>
        <v>---</v>
      </c>
      <c r="AV792" s="415" t="str">
        <f t="shared" si="292"/>
        <v>---</v>
      </c>
      <c r="AW792" s="415" t="str">
        <f t="shared" si="293"/>
        <v>---</v>
      </c>
      <c r="AX792" s="415" t="str">
        <f t="shared" si="294"/>
        <v>---</v>
      </c>
      <c r="AY792" s="415" t="str">
        <f>IFERROR(AH792*INDEX('تعرفه ها'!A:Z,MATCH("عوارض برق به ازاء هر کیلووات",'تعرفه ها'!$C:$C,0),MATCH(F792,'تعرفه ها'!$2:$2,0)),"---")</f>
        <v>---</v>
      </c>
      <c r="AZ792" s="415" t="str">
        <f t="shared" si="295"/>
        <v>---</v>
      </c>
      <c r="BA792" s="415" t="str">
        <f>IFERROR(ROUND(((AX792+AY792+AZ792)*INDEX('تعرفه ها'!A:Z,MATCH("هزینه نگهداری و تعمیرات شبکه برق",'تعرفه ها'!$C:$C,0),MATCH(F792,'تعرفه ها'!$2:$2,0))/100),0),"---")</f>
        <v>---</v>
      </c>
      <c r="BB792" s="415">
        <f>IFERROR(IF(P792="دیماندی",ROUND(AJ792*INDEX('تعرفه ها'!A:Z,MATCH(BB$1,'تعرفه ها'!$C:$C,0),MATCH(F792,'تعرفه ها'!$2:$2,0))*J792/30,0),0),"---")</f>
        <v>0</v>
      </c>
      <c r="BC792" s="415"/>
      <c r="BD792" s="54" t="str">
        <f>IFERROR(IF(INDEX('اطلاعات دوره'!A:Z,MATCH(G792,'اطلاعات دوره'!C:C,0),MATCH("برق",'اطلاعات دوره'!$1:$1,0))="دارد",ROUND(AX792*INDEX('تعرفه ها'!A:Z,MATCH("پیک فصلی برق",'تعرفه ها'!$C:$C,0),MATCH(F792,'تعرفه ها'!$2:$2,0))/100,0),0),"---")</f>
        <v>---</v>
      </c>
      <c r="BE792" s="415" t="str">
        <f>IFERROR(ROUND(((AX792+AY792+AZ792+BA792+BB792+BC792+BD792)*INDEX('تعرفه ها'!A:Z,MATCH("مالیات برق",'تعرفه ها'!$C:$C,0),MATCH(F792,'تعرفه ها'!$2:$2,0))/100),0),"---")</f>
        <v>---</v>
      </c>
      <c r="BF792" s="415" t="str">
        <f t="shared" si="296"/>
        <v>---</v>
      </c>
      <c r="BG792" s="415" t="str">
        <f t="shared" si="300"/>
        <v>---</v>
      </c>
      <c r="BH792" s="415" t="str">
        <f t="shared" si="297"/>
        <v>---</v>
      </c>
      <c r="BI792" s="54" t="str">
        <f t="shared" si="298"/>
        <v>---</v>
      </c>
      <c r="BJ792" s="55" t="str">
        <f t="shared" si="299"/>
        <v>---</v>
      </c>
      <c r="BK792" s="262"/>
      <c r="BL792" s="183" t="str">
        <f>IFERROR(IF(INDEX(پرداخت!A:AZ,MATCH(A792&amp;" - "&amp;"برق",پرداخت!$B:$B,0),MATCH(G792,پرداخت!$1:$1,0))="نشده","نشده","شده"),"---")</f>
        <v>---</v>
      </c>
    </row>
    <row r="793" spans="1:64" ht="33.75" hidden="1">
      <c r="A793" s="170"/>
      <c r="B793" s="47">
        <f>IFERROR(INDEX('اطلاعات انشعابات شرکتها'!A:BB,MATCH(A793,'اطلاعات انشعابات شرکتها'!A:A,0),MATCH(B$1,'اطلاعات انشعابات شرکتها'!$1:$1,0)),0)</f>
        <v>0</v>
      </c>
      <c r="C793" s="48">
        <f>IFERROR(INDEX('اطلاعات انشعابات شرکتها'!A:BB,MATCH(A793,'اطلاعات انشعابات شرکتها'!A:A,0),MATCH(C$1,'اطلاعات انشعابات شرکتها'!$1:$1,0)),0)</f>
        <v>0</v>
      </c>
      <c r="D793" s="45"/>
      <c r="E793" s="171"/>
      <c r="F793" s="170"/>
      <c r="G793" s="188" t="str">
        <f t="shared" si="278"/>
        <v>/</v>
      </c>
      <c r="H793" s="188">
        <f>IFERROR(INDEX('اطلاعات دوره'!A:Z,MATCH(G793,'اطلاعات دوره'!C:C,0),MATCH(H$1,'اطلاعات دوره'!$1:$1,0)),0)</f>
        <v>0</v>
      </c>
      <c r="I793" s="188">
        <f>IFERROR(INDEX('اطلاعات دوره'!A:Z,MATCH(G793,'اطلاعات دوره'!C:C,0),MATCH(I$1,'اطلاعات دوره'!$1:$1,0)),0)</f>
        <v>0</v>
      </c>
      <c r="J793" s="188">
        <f>IFERROR(INDEX('اطلاعات دوره'!A:Z,MATCH(G793,'اطلاعات دوره'!C:C,0),MATCH(J$1,'اطلاعات دوره'!$1:$1,0)),0)</f>
        <v>0</v>
      </c>
      <c r="K793" s="265"/>
      <c r="L793" s="188" t="str">
        <f>IFERROR(INDEX('اطلاعات دوره'!A:Z,MATCH(G793,'اطلاعات دوره'!C:C,0)-1,MATCH("عنوان",'اطلاعات دوره'!$1:$1,0)),"---")</f>
        <v>---</v>
      </c>
      <c r="M793" s="188" t="str">
        <f t="shared" si="279"/>
        <v>----</v>
      </c>
      <c r="N793" s="188" t="str">
        <f t="shared" si="280"/>
        <v>-/</v>
      </c>
      <c r="O793" s="265"/>
      <c r="P793" s="188">
        <f>IFERROR(INDEX('اطلاعات انشعابات شرکتها'!A:BB,MATCH(A793,'اطلاعات انشعابات شرکتها'!A:A,0),MATCH(P$1,'اطلاعات انشعابات شرکتها'!$1:$1,0)),0)</f>
        <v>0</v>
      </c>
      <c r="Q793" s="188">
        <f>IFERROR(INDEX('اطلاعات انشعابات شرکتها'!A:BB,MATCH(A793,'اطلاعات انشعابات شرکتها'!A:A,0),MATCH(Q$1,'اطلاعات انشعابات شرکتها'!$1:$1,0)),0)</f>
        <v>0</v>
      </c>
      <c r="R793" s="188">
        <f>IFERROR(INDEX('اطلاعات انشعابات شرکتها'!A:BB,MATCH(A793,'اطلاعات انشعابات شرکتها'!A:A,0),MATCH(R$1,'اطلاعات انشعابات شرکتها'!$1:$1,0)),0)</f>
        <v>0</v>
      </c>
      <c r="S793" s="265"/>
      <c r="T793" s="188">
        <f>IFERROR(INDEX('قرائت کنتور'!A:AZ,MATCH(A793&amp;"-"&amp;T$1,'قرائت کنتور'!B:B,0),MATCH(G793,'قرائت کنتور'!$1:$1,0)),0)</f>
        <v>0</v>
      </c>
      <c r="U793" s="188">
        <f>IFERROR(INDEX('قرائت کنتور'!A:AZ,MATCH(A793&amp;"-"&amp;U$1,'قرائت کنتور'!B:B,0),MATCH(L793,'قرائت کنتور'!$1:$1,0)),0)</f>
        <v>0</v>
      </c>
      <c r="V793" s="188">
        <f>IFERROR(INDEX('قرائت کنتور'!A:AZ,MATCH(A793&amp;"-"&amp;U$1,'قرائت کنتور'!B:B,0),MATCH(G793,'قرائت کنتور'!$1:$1,0)),0)</f>
        <v>0</v>
      </c>
      <c r="W793" s="188">
        <f>IFERROR(INDEX('قرائت کنتور'!A:AZ,MATCH(A793&amp;"-"&amp;W$1,'قرائت کنتور'!B:B,0),MATCH(L793,'قرائت کنتور'!$1:$1,0)),0)</f>
        <v>0</v>
      </c>
      <c r="X793" s="188">
        <f>IFERROR(INDEX('قرائت کنتور'!A:AZ,MATCH(A793&amp;"-"&amp;W$1,'قرائت کنتور'!B:B,0),MATCH(G793,'قرائت کنتور'!$1:$1,0)),0)</f>
        <v>0</v>
      </c>
      <c r="Y793" s="188">
        <f>IFERROR(INDEX('قرائت کنتور'!A:AZ,MATCH(A793&amp;"-"&amp;Y$1,'قرائت کنتور'!B:B,0),MATCH(L793,'قرائت کنتور'!$1:$1,0)),0)</f>
        <v>0</v>
      </c>
      <c r="Z793" s="188">
        <f>IFERROR(INDEX('قرائت کنتور'!A:AZ,MATCH(A793&amp;"-"&amp;Y$1,'قرائت کنتور'!B:B,0),MATCH(G793,'قرائت کنتور'!$1:$1,0)),0)</f>
        <v>0</v>
      </c>
      <c r="AA793" s="188">
        <f>IFERROR(INDEX('قرائت کنتور'!A:AZ,MATCH(A793&amp;"-"&amp;AA$1,'قرائت کنتور'!B:B,0),MATCH(L793,'قرائت کنتور'!$1:$1,0)),0)</f>
        <v>0</v>
      </c>
      <c r="AB793" s="188">
        <f>IFERROR(INDEX('قرائت کنتور'!A:AZ,MATCH(A793&amp;"-"&amp;AA$1,'قرائت کنتور'!B:B,0),MATCH(G793,'قرائت کنتور'!$1:$1,0)),0)</f>
        <v>0</v>
      </c>
      <c r="AC793" s="265"/>
      <c r="AD793" s="188">
        <f t="shared" si="281"/>
        <v>0</v>
      </c>
      <c r="AE793" s="188">
        <f t="shared" si="282"/>
        <v>0</v>
      </c>
      <c r="AF793" s="188">
        <f t="shared" si="283"/>
        <v>0</v>
      </c>
      <c r="AG793" s="188">
        <f t="shared" si="284"/>
        <v>0</v>
      </c>
      <c r="AH793" s="188">
        <f t="shared" si="285"/>
        <v>0</v>
      </c>
      <c r="AI793" s="188">
        <f t="shared" si="286"/>
        <v>0</v>
      </c>
      <c r="AJ793" s="188" t="str">
        <f t="shared" si="287"/>
        <v>0</v>
      </c>
      <c r="AK793" s="265"/>
      <c r="AL793" s="254" t="str">
        <f t="shared" si="288"/>
        <v>---</v>
      </c>
      <c r="AM793" s="254" t="str">
        <f t="shared" si="289"/>
        <v>---</v>
      </c>
      <c r="AN793" s="265"/>
      <c r="AO793" s="188" t="str">
        <f>IFERROR(INDEX('تعرفه ها'!A:Z,MATCH(P793&amp;"-"&amp;AO$1,'تعرفه ها'!C:C,0),MATCH(F793,'تعرفه ها'!$2:$2,0),1),"---")</f>
        <v>---</v>
      </c>
      <c r="AP793" s="188" t="str">
        <f>IFERROR(INDEX('تعرفه ها'!A:Z,MATCH(P793&amp;"-"&amp;AP$1,'تعرفه ها'!C:C,0),MATCH(F793,'تعرفه ها'!$2:$2,0),1),"---")</f>
        <v>---</v>
      </c>
      <c r="AQ793" s="188" t="str">
        <f>IFERROR(INDEX('تعرفه ها'!A:Z,MATCH(P793&amp;"-"&amp;AQ$1,'تعرفه ها'!C:C,0),MATCH(F793,'تعرفه ها'!$2:$2,0),1),"---")</f>
        <v>---</v>
      </c>
      <c r="AR793" s="188" t="str">
        <f>IFERROR(INDEX('تعرفه ها'!A:Z,MATCH(P793&amp;"-"&amp;AR$1,'تعرفه ها'!C:C,0),MATCH(F793,'تعرفه ها'!$2:$2,0),1),"---")</f>
        <v>---</v>
      </c>
      <c r="AS793" s="265"/>
      <c r="AT793" s="415" t="str">
        <f t="shared" si="290"/>
        <v>---</v>
      </c>
      <c r="AU793" s="415" t="str">
        <f t="shared" si="291"/>
        <v>---</v>
      </c>
      <c r="AV793" s="415" t="str">
        <f t="shared" si="292"/>
        <v>---</v>
      </c>
      <c r="AW793" s="415" t="str">
        <f t="shared" si="293"/>
        <v>---</v>
      </c>
      <c r="AX793" s="415" t="str">
        <f t="shared" si="294"/>
        <v>---</v>
      </c>
      <c r="AY793" s="415" t="str">
        <f>IFERROR(AH793*INDEX('تعرفه ها'!A:Z,MATCH("عوارض برق به ازاء هر کیلووات",'تعرفه ها'!$C:$C,0),MATCH(F793,'تعرفه ها'!$2:$2,0)),"---")</f>
        <v>---</v>
      </c>
      <c r="AZ793" s="415" t="str">
        <f t="shared" si="295"/>
        <v>---</v>
      </c>
      <c r="BA793" s="415" t="str">
        <f>IFERROR(ROUND(((AX793+AY793+AZ793)*INDEX('تعرفه ها'!A:Z,MATCH("هزینه نگهداری و تعمیرات شبکه برق",'تعرفه ها'!$C:$C,0),MATCH(F793,'تعرفه ها'!$2:$2,0))/100),0),"---")</f>
        <v>---</v>
      </c>
      <c r="BB793" s="415">
        <f>IFERROR(IF(P793="دیماندی",ROUND(AJ793*INDEX('تعرفه ها'!A:Z,MATCH(BB$1,'تعرفه ها'!$C:$C,0),MATCH(F793,'تعرفه ها'!$2:$2,0))*J793/30,0),0),"---")</f>
        <v>0</v>
      </c>
      <c r="BC793" s="415"/>
      <c r="BD793" s="54" t="str">
        <f>IFERROR(IF(INDEX('اطلاعات دوره'!A:Z,MATCH(G793,'اطلاعات دوره'!C:C,0),MATCH("برق",'اطلاعات دوره'!$1:$1,0))="دارد",ROUND(AX793*INDEX('تعرفه ها'!A:Z,MATCH("پیک فصلی برق",'تعرفه ها'!$C:$C,0),MATCH(F793,'تعرفه ها'!$2:$2,0))/100,0),0),"---")</f>
        <v>---</v>
      </c>
      <c r="BE793" s="415" t="str">
        <f>IFERROR(ROUND(((AX793+AY793+AZ793+BA793+BB793+BC793+BD793)*INDEX('تعرفه ها'!A:Z,MATCH("مالیات برق",'تعرفه ها'!$C:$C,0),MATCH(F793,'تعرفه ها'!$2:$2,0))/100),0),"---")</f>
        <v>---</v>
      </c>
      <c r="BF793" s="415" t="str">
        <f t="shared" si="296"/>
        <v>---</v>
      </c>
      <c r="BG793" s="415" t="str">
        <f t="shared" si="300"/>
        <v>---</v>
      </c>
      <c r="BH793" s="415" t="str">
        <f t="shared" si="297"/>
        <v>---</v>
      </c>
      <c r="BI793" s="54" t="str">
        <f t="shared" si="298"/>
        <v>---</v>
      </c>
      <c r="BJ793" s="55" t="str">
        <f t="shared" si="299"/>
        <v>---</v>
      </c>
      <c r="BK793" s="262"/>
      <c r="BL793" s="183" t="str">
        <f>IFERROR(IF(INDEX(پرداخت!A:AZ,MATCH(A793&amp;" - "&amp;"برق",پرداخت!$B:$B,0),MATCH(G793,پرداخت!$1:$1,0))="نشده","نشده","شده"),"---")</f>
        <v>---</v>
      </c>
    </row>
    <row r="794" spans="1:64" ht="33.75" hidden="1">
      <c r="A794" s="170"/>
      <c r="B794" s="47">
        <f>IFERROR(INDEX('اطلاعات انشعابات شرکتها'!A:BB,MATCH(A794,'اطلاعات انشعابات شرکتها'!A:A,0),MATCH(B$1,'اطلاعات انشعابات شرکتها'!$1:$1,0)),0)</f>
        <v>0</v>
      </c>
      <c r="C794" s="48">
        <f>IFERROR(INDEX('اطلاعات انشعابات شرکتها'!A:BB,MATCH(A794,'اطلاعات انشعابات شرکتها'!A:A,0),MATCH(C$1,'اطلاعات انشعابات شرکتها'!$1:$1,0)),0)</f>
        <v>0</v>
      </c>
      <c r="D794" s="45"/>
      <c r="E794" s="171"/>
      <c r="F794" s="170"/>
      <c r="G794" s="188" t="str">
        <f t="shared" si="278"/>
        <v>/</v>
      </c>
      <c r="H794" s="188">
        <f>IFERROR(INDEX('اطلاعات دوره'!A:Z,MATCH(G794,'اطلاعات دوره'!C:C,0),MATCH(H$1,'اطلاعات دوره'!$1:$1,0)),0)</f>
        <v>0</v>
      </c>
      <c r="I794" s="188">
        <f>IFERROR(INDEX('اطلاعات دوره'!A:Z,MATCH(G794,'اطلاعات دوره'!C:C,0),MATCH(I$1,'اطلاعات دوره'!$1:$1,0)),0)</f>
        <v>0</v>
      </c>
      <c r="J794" s="188">
        <f>IFERROR(INDEX('اطلاعات دوره'!A:Z,MATCH(G794,'اطلاعات دوره'!C:C,0),MATCH(J$1,'اطلاعات دوره'!$1:$1,0)),0)</f>
        <v>0</v>
      </c>
      <c r="K794" s="265"/>
      <c r="L794" s="188" t="str">
        <f>IFERROR(INDEX('اطلاعات دوره'!A:Z,MATCH(G794,'اطلاعات دوره'!C:C,0)-1,MATCH("عنوان",'اطلاعات دوره'!$1:$1,0)),"---")</f>
        <v>---</v>
      </c>
      <c r="M794" s="188" t="str">
        <f t="shared" si="279"/>
        <v>----</v>
      </c>
      <c r="N794" s="188" t="str">
        <f t="shared" si="280"/>
        <v>-/</v>
      </c>
      <c r="O794" s="265"/>
      <c r="P794" s="188">
        <f>IFERROR(INDEX('اطلاعات انشعابات شرکتها'!A:BB,MATCH(A794,'اطلاعات انشعابات شرکتها'!A:A,0),MATCH(P$1,'اطلاعات انشعابات شرکتها'!$1:$1,0)),0)</f>
        <v>0</v>
      </c>
      <c r="Q794" s="188">
        <f>IFERROR(INDEX('اطلاعات انشعابات شرکتها'!A:BB,MATCH(A794,'اطلاعات انشعابات شرکتها'!A:A,0),MATCH(Q$1,'اطلاعات انشعابات شرکتها'!$1:$1,0)),0)</f>
        <v>0</v>
      </c>
      <c r="R794" s="188">
        <f>IFERROR(INDEX('اطلاعات انشعابات شرکتها'!A:BB,MATCH(A794,'اطلاعات انشعابات شرکتها'!A:A,0),MATCH(R$1,'اطلاعات انشعابات شرکتها'!$1:$1,0)),0)</f>
        <v>0</v>
      </c>
      <c r="S794" s="265"/>
      <c r="T794" s="188">
        <f>IFERROR(INDEX('قرائت کنتور'!A:AZ,MATCH(A794&amp;"-"&amp;T$1,'قرائت کنتور'!B:B,0),MATCH(G794,'قرائت کنتور'!$1:$1,0)),0)</f>
        <v>0</v>
      </c>
      <c r="U794" s="188">
        <f>IFERROR(INDEX('قرائت کنتور'!A:AZ,MATCH(A794&amp;"-"&amp;U$1,'قرائت کنتور'!B:B,0),MATCH(L794,'قرائت کنتور'!$1:$1,0)),0)</f>
        <v>0</v>
      </c>
      <c r="V794" s="188">
        <f>IFERROR(INDEX('قرائت کنتور'!A:AZ,MATCH(A794&amp;"-"&amp;U$1,'قرائت کنتور'!B:B,0),MATCH(G794,'قرائت کنتور'!$1:$1,0)),0)</f>
        <v>0</v>
      </c>
      <c r="W794" s="188">
        <f>IFERROR(INDEX('قرائت کنتور'!A:AZ,MATCH(A794&amp;"-"&amp;W$1,'قرائت کنتور'!B:B,0),MATCH(L794,'قرائت کنتور'!$1:$1,0)),0)</f>
        <v>0</v>
      </c>
      <c r="X794" s="188">
        <f>IFERROR(INDEX('قرائت کنتور'!A:AZ,MATCH(A794&amp;"-"&amp;W$1,'قرائت کنتور'!B:B,0),MATCH(G794,'قرائت کنتور'!$1:$1,0)),0)</f>
        <v>0</v>
      </c>
      <c r="Y794" s="188">
        <f>IFERROR(INDEX('قرائت کنتور'!A:AZ,MATCH(A794&amp;"-"&amp;Y$1,'قرائت کنتور'!B:B,0),MATCH(L794,'قرائت کنتور'!$1:$1,0)),0)</f>
        <v>0</v>
      </c>
      <c r="Z794" s="188">
        <f>IFERROR(INDEX('قرائت کنتور'!A:AZ,MATCH(A794&amp;"-"&amp;Y$1,'قرائت کنتور'!B:B,0),MATCH(G794,'قرائت کنتور'!$1:$1,0)),0)</f>
        <v>0</v>
      </c>
      <c r="AA794" s="188">
        <f>IFERROR(INDEX('قرائت کنتور'!A:AZ,MATCH(A794&amp;"-"&amp;AA$1,'قرائت کنتور'!B:B,0),MATCH(L794,'قرائت کنتور'!$1:$1,0)),0)</f>
        <v>0</v>
      </c>
      <c r="AB794" s="188">
        <f>IFERROR(INDEX('قرائت کنتور'!A:AZ,MATCH(A794&amp;"-"&amp;AA$1,'قرائت کنتور'!B:B,0),MATCH(G794,'قرائت کنتور'!$1:$1,0)),0)</f>
        <v>0</v>
      </c>
      <c r="AC794" s="265"/>
      <c r="AD794" s="188">
        <f t="shared" si="281"/>
        <v>0</v>
      </c>
      <c r="AE794" s="188">
        <f t="shared" si="282"/>
        <v>0</v>
      </c>
      <c r="AF794" s="188">
        <f t="shared" si="283"/>
        <v>0</v>
      </c>
      <c r="AG794" s="188">
        <f t="shared" si="284"/>
        <v>0</v>
      </c>
      <c r="AH794" s="188">
        <f t="shared" si="285"/>
        <v>0</v>
      </c>
      <c r="AI794" s="188">
        <f t="shared" si="286"/>
        <v>0</v>
      </c>
      <c r="AJ794" s="188" t="str">
        <f t="shared" si="287"/>
        <v>0</v>
      </c>
      <c r="AK794" s="265"/>
      <c r="AL794" s="254" t="str">
        <f t="shared" si="288"/>
        <v>---</v>
      </c>
      <c r="AM794" s="254" t="str">
        <f t="shared" si="289"/>
        <v>---</v>
      </c>
      <c r="AN794" s="265"/>
      <c r="AO794" s="188" t="str">
        <f>IFERROR(INDEX('تعرفه ها'!A:Z,MATCH(P794&amp;"-"&amp;AO$1,'تعرفه ها'!C:C,0),MATCH(F794,'تعرفه ها'!$2:$2,0),1),"---")</f>
        <v>---</v>
      </c>
      <c r="AP794" s="188" t="str">
        <f>IFERROR(INDEX('تعرفه ها'!A:Z,MATCH(P794&amp;"-"&amp;AP$1,'تعرفه ها'!C:C,0),MATCH(F794,'تعرفه ها'!$2:$2,0),1),"---")</f>
        <v>---</v>
      </c>
      <c r="AQ794" s="188" t="str">
        <f>IFERROR(INDEX('تعرفه ها'!A:Z,MATCH(P794&amp;"-"&amp;AQ$1,'تعرفه ها'!C:C,0),MATCH(F794,'تعرفه ها'!$2:$2,0),1),"---")</f>
        <v>---</v>
      </c>
      <c r="AR794" s="188" t="str">
        <f>IFERROR(INDEX('تعرفه ها'!A:Z,MATCH(P794&amp;"-"&amp;AR$1,'تعرفه ها'!C:C,0),MATCH(F794,'تعرفه ها'!$2:$2,0),1),"---")</f>
        <v>---</v>
      </c>
      <c r="AS794" s="265"/>
      <c r="AT794" s="415" t="str">
        <f t="shared" si="290"/>
        <v>---</v>
      </c>
      <c r="AU794" s="415" t="str">
        <f t="shared" si="291"/>
        <v>---</v>
      </c>
      <c r="AV794" s="415" t="str">
        <f t="shared" si="292"/>
        <v>---</v>
      </c>
      <c r="AW794" s="415" t="str">
        <f t="shared" si="293"/>
        <v>---</v>
      </c>
      <c r="AX794" s="415" t="str">
        <f t="shared" si="294"/>
        <v>---</v>
      </c>
      <c r="AY794" s="415" t="str">
        <f>IFERROR(AH794*INDEX('تعرفه ها'!A:Z,MATCH("عوارض برق به ازاء هر کیلووات",'تعرفه ها'!$C:$C,0),MATCH(F794,'تعرفه ها'!$2:$2,0)),"---")</f>
        <v>---</v>
      </c>
      <c r="AZ794" s="415" t="str">
        <f t="shared" si="295"/>
        <v>---</v>
      </c>
      <c r="BA794" s="415" t="str">
        <f>IFERROR(ROUND(((AX794+AY794+AZ794)*INDEX('تعرفه ها'!A:Z,MATCH("هزینه نگهداری و تعمیرات شبکه برق",'تعرفه ها'!$C:$C,0),MATCH(F794,'تعرفه ها'!$2:$2,0))/100),0),"---")</f>
        <v>---</v>
      </c>
      <c r="BB794" s="415">
        <f>IFERROR(IF(P794="دیماندی",ROUND(AJ794*INDEX('تعرفه ها'!A:Z,MATCH(BB$1,'تعرفه ها'!$C:$C,0),MATCH(F794,'تعرفه ها'!$2:$2,0))*J794/30,0),0),"---")</f>
        <v>0</v>
      </c>
      <c r="BC794" s="415"/>
      <c r="BD794" s="54" t="str">
        <f>IFERROR(IF(INDEX('اطلاعات دوره'!A:Z,MATCH(G794,'اطلاعات دوره'!C:C,0),MATCH("برق",'اطلاعات دوره'!$1:$1,0))="دارد",ROUND(AX794*INDEX('تعرفه ها'!A:Z,MATCH("پیک فصلی برق",'تعرفه ها'!$C:$C,0),MATCH(F794,'تعرفه ها'!$2:$2,0))/100,0),0),"---")</f>
        <v>---</v>
      </c>
      <c r="BE794" s="415" t="str">
        <f>IFERROR(ROUND(((AX794+AY794+AZ794+BA794+BB794+BC794+BD794)*INDEX('تعرفه ها'!A:Z,MATCH("مالیات برق",'تعرفه ها'!$C:$C,0),MATCH(F794,'تعرفه ها'!$2:$2,0))/100),0),"---")</f>
        <v>---</v>
      </c>
      <c r="BF794" s="415" t="str">
        <f t="shared" si="296"/>
        <v>---</v>
      </c>
      <c r="BG794" s="415" t="str">
        <f t="shared" si="300"/>
        <v>---</v>
      </c>
      <c r="BH794" s="415" t="str">
        <f t="shared" si="297"/>
        <v>---</v>
      </c>
      <c r="BI794" s="54" t="str">
        <f t="shared" si="298"/>
        <v>---</v>
      </c>
      <c r="BJ794" s="55" t="str">
        <f t="shared" si="299"/>
        <v>---</v>
      </c>
      <c r="BK794" s="262"/>
      <c r="BL794" s="183" t="str">
        <f>IFERROR(IF(INDEX(پرداخت!A:AZ,MATCH(A794&amp;" - "&amp;"برق",پرداخت!$B:$B,0),MATCH(G794,پرداخت!$1:$1,0))="نشده","نشده","شده"),"---")</f>
        <v>---</v>
      </c>
    </row>
    <row r="795" spans="1:64" ht="33.75" hidden="1">
      <c r="A795" s="170"/>
      <c r="B795" s="47">
        <f>IFERROR(INDEX('اطلاعات انشعابات شرکتها'!A:BB,MATCH(A795,'اطلاعات انشعابات شرکتها'!A:A,0),MATCH(B$1,'اطلاعات انشعابات شرکتها'!$1:$1,0)),0)</f>
        <v>0</v>
      </c>
      <c r="C795" s="48">
        <f>IFERROR(INDEX('اطلاعات انشعابات شرکتها'!A:BB,MATCH(A795,'اطلاعات انشعابات شرکتها'!A:A,0),MATCH(C$1,'اطلاعات انشعابات شرکتها'!$1:$1,0)),0)</f>
        <v>0</v>
      </c>
      <c r="D795" s="45"/>
      <c r="E795" s="171"/>
      <c r="F795" s="170"/>
      <c r="G795" s="188" t="str">
        <f t="shared" si="278"/>
        <v>/</v>
      </c>
      <c r="H795" s="188">
        <f>IFERROR(INDEX('اطلاعات دوره'!A:Z,MATCH(G795,'اطلاعات دوره'!C:C,0),MATCH(H$1,'اطلاعات دوره'!$1:$1,0)),0)</f>
        <v>0</v>
      </c>
      <c r="I795" s="188">
        <f>IFERROR(INDEX('اطلاعات دوره'!A:Z,MATCH(G795,'اطلاعات دوره'!C:C,0),MATCH(I$1,'اطلاعات دوره'!$1:$1,0)),0)</f>
        <v>0</v>
      </c>
      <c r="J795" s="188">
        <f>IFERROR(INDEX('اطلاعات دوره'!A:Z,MATCH(G795,'اطلاعات دوره'!C:C,0),MATCH(J$1,'اطلاعات دوره'!$1:$1,0)),0)</f>
        <v>0</v>
      </c>
      <c r="K795" s="265"/>
      <c r="L795" s="188" t="str">
        <f>IFERROR(INDEX('اطلاعات دوره'!A:Z,MATCH(G795,'اطلاعات دوره'!C:C,0)-1,MATCH("عنوان",'اطلاعات دوره'!$1:$1,0)),"---")</f>
        <v>---</v>
      </c>
      <c r="M795" s="188" t="str">
        <f t="shared" si="279"/>
        <v>----</v>
      </c>
      <c r="N795" s="188" t="str">
        <f t="shared" si="280"/>
        <v>-/</v>
      </c>
      <c r="O795" s="265"/>
      <c r="P795" s="188">
        <f>IFERROR(INDEX('اطلاعات انشعابات شرکتها'!A:BB,MATCH(A795,'اطلاعات انشعابات شرکتها'!A:A,0),MATCH(P$1,'اطلاعات انشعابات شرکتها'!$1:$1,0)),0)</f>
        <v>0</v>
      </c>
      <c r="Q795" s="188">
        <f>IFERROR(INDEX('اطلاعات انشعابات شرکتها'!A:BB,MATCH(A795,'اطلاعات انشعابات شرکتها'!A:A,0),MATCH(Q$1,'اطلاعات انشعابات شرکتها'!$1:$1,0)),0)</f>
        <v>0</v>
      </c>
      <c r="R795" s="188">
        <f>IFERROR(INDEX('اطلاعات انشعابات شرکتها'!A:BB,MATCH(A795,'اطلاعات انشعابات شرکتها'!A:A,0),MATCH(R$1,'اطلاعات انشعابات شرکتها'!$1:$1,0)),0)</f>
        <v>0</v>
      </c>
      <c r="S795" s="265"/>
      <c r="T795" s="188">
        <f>IFERROR(INDEX('قرائت کنتور'!A:AZ,MATCH(A795&amp;"-"&amp;T$1,'قرائت کنتور'!B:B,0),MATCH(G795,'قرائت کنتور'!$1:$1,0)),0)</f>
        <v>0</v>
      </c>
      <c r="U795" s="188">
        <f>IFERROR(INDEX('قرائت کنتور'!A:AZ,MATCH(A795&amp;"-"&amp;U$1,'قرائت کنتور'!B:B,0),MATCH(L795,'قرائت کنتور'!$1:$1,0)),0)</f>
        <v>0</v>
      </c>
      <c r="V795" s="188">
        <f>IFERROR(INDEX('قرائت کنتور'!A:AZ,MATCH(A795&amp;"-"&amp;U$1,'قرائت کنتور'!B:B,0),MATCH(G795,'قرائت کنتور'!$1:$1,0)),0)</f>
        <v>0</v>
      </c>
      <c r="W795" s="188">
        <f>IFERROR(INDEX('قرائت کنتور'!A:AZ,MATCH(A795&amp;"-"&amp;W$1,'قرائت کنتور'!B:B,0),MATCH(L795,'قرائت کنتور'!$1:$1,0)),0)</f>
        <v>0</v>
      </c>
      <c r="X795" s="188">
        <f>IFERROR(INDEX('قرائت کنتور'!A:AZ,MATCH(A795&amp;"-"&amp;W$1,'قرائت کنتور'!B:B,0),MATCH(G795,'قرائت کنتور'!$1:$1,0)),0)</f>
        <v>0</v>
      </c>
      <c r="Y795" s="188">
        <f>IFERROR(INDEX('قرائت کنتور'!A:AZ,MATCH(A795&amp;"-"&amp;Y$1,'قرائت کنتور'!B:B,0),MATCH(L795,'قرائت کنتور'!$1:$1,0)),0)</f>
        <v>0</v>
      </c>
      <c r="Z795" s="188">
        <f>IFERROR(INDEX('قرائت کنتور'!A:AZ,MATCH(A795&amp;"-"&amp;Y$1,'قرائت کنتور'!B:B,0),MATCH(G795,'قرائت کنتور'!$1:$1,0)),0)</f>
        <v>0</v>
      </c>
      <c r="AA795" s="188">
        <f>IFERROR(INDEX('قرائت کنتور'!A:AZ,MATCH(A795&amp;"-"&amp;AA$1,'قرائت کنتور'!B:B,0),MATCH(L795,'قرائت کنتور'!$1:$1,0)),0)</f>
        <v>0</v>
      </c>
      <c r="AB795" s="188">
        <f>IFERROR(INDEX('قرائت کنتور'!A:AZ,MATCH(A795&amp;"-"&amp;AA$1,'قرائت کنتور'!B:B,0),MATCH(G795,'قرائت کنتور'!$1:$1,0)),0)</f>
        <v>0</v>
      </c>
      <c r="AC795" s="265"/>
      <c r="AD795" s="188">
        <f t="shared" si="281"/>
        <v>0</v>
      </c>
      <c r="AE795" s="188">
        <f t="shared" si="282"/>
        <v>0</v>
      </c>
      <c r="AF795" s="188">
        <f t="shared" si="283"/>
        <v>0</v>
      </c>
      <c r="AG795" s="188">
        <f t="shared" si="284"/>
        <v>0</v>
      </c>
      <c r="AH795" s="188">
        <f t="shared" si="285"/>
        <v>0</v>
      </c>
      <c r="AI795" s="188">
        <f t="shared" si="286"/>
        <v>0</v>
      </c>
      <c r="AJ795" s="188" t="str">
        <f t="shared" si="287"/>
        <v>0</v>
      </c>
      <c r="AK795" s="265"/>
      <c r="AL795" s="254" t="str">
        <f t="shared" si="288"/>
        <v>---</v>
      </c>
      <c r="AM795" s="254" t="str">
        <f t="shared" si="289"/>
        <v>---</v>
      </c>
      <c r="AN795" s="265"/>
      <c r="AO795" s="188" t="str">
        <f>IFERROR(INDEX('تعرفه ها'!A:Z,MATCH(P795&amp;"-"&amp;AO$1,'تعرفه ها'!C:C,0),MATCH(F795,'تعرفه ها'!$2:$2,0),1),"---")</f>
        <v>---</v>
      </c>
      <c r="AP795" s="188" t="str">
        <f>IFERROR(INDEX('تعرفه ها'!A:Z,MATCH(P795&amp;"-"&amp;AP$1,'تعرفه ها'!C:C,0),MATCH(F795,'تعرفه ها'!$2:$2,0),1),"---")</f>
        <v>---</v>
      </c>
      <c r="AQ795" s="188" t="str">
        <f>IFERROR(INDEX('تعرفه ها'!A:Z,MATCH(P795&amp;"-"&amp;AQ$1,'تعرفه ها'!C:C,0),MATCH(F795,'تعرفه ها'!$2:$2,0),1),"---")</f>
        <v>---</v>
      </c>
      <c r="AR795" s="188" t="str">
        <f>IFERROR(INDEX('تعرفه ها'!A:Z,MATCH(P795&amp;"-"&amp;AR$1,'تعرفه ها'!C:C,0),MATCH(F795,'تعرفه ها'!$2:$2,0),1),"---")</f>
        <v>---</v>
      </c>
      <c r="AS795" s="265"/>
      <c r="AT795" s="415" t="str">
        <f t="shared" si="290"/>
        <v>---</v>
      </c>
      <c r="AU795" s="415" t="str">
        <f t="shared" si="291"/>
        <v>---</v>
      </c>
      <c r="AV795" s="415" t="str">
        <f t="shared" si="292"/>
        <v>---</v>
      </c>
      <c r="AW795" s="415" t="str">
        <f t="shared" si="293"/>
        <v>---</v>
      </c>
      <c r="AX795" s="415" t="str">
        <f t="shared" si="294"/>
        <v>---</v>
      </c>
      <c r="AY795" s="415" t="str">
        <f>IFERROR(AH795*INDEX('تعرفه ها'!A:Z,MATCH("عوارض برق به ازاء هر کیلووات",'تعرفه ها'!$C:$C,0),MATCH(F795,'تعرفه ها'!$2:$2,0)),"---")</f>
        <v>---</v>
      </c>
      <c r="AZ795" s="415" t="str">
        <f t="shared" si="295"/>
        <v>---</v>
      </c>
      <c r="BA795" s="415" t="str">
        <f>IFERROR(ROUND(((AX795+AY795+AZ795)*INDEX('تعرفه ها'!A:Z,MATCH("هزینه نگهداری و تعمیرات شبکه برق",'تعرفه ها'!$C:$C,0),MATCH(F795,'تعرفه ها'!$2:$2,0))/100),0),"---")</f>
        <v>---</v>
      </c>
      <c r="BB795" s="415">
        <f>IFERROR(IF(P795="دیماندی",ROUND(AJ795*INDEX('تعرفه ها'!A:Z,MATCH(BB$1,'تعرفه ها'!$C:$C,0),MATCH(F795,'تعرفه ها'!$2:$2,0))*J795/30,0),0),"---")</f>
        <v>0</v>
      </c>
      <c r="BC795" s="415"/>
      <c r="BD795" s="54" t="str">
        <f>IFERROR(IF(INDEX('اطلاعات دوره'!A:Z,MATCH(G795,'اطلاعات دوره'!C:C,0),MATCH("برق",'اطلاعات دوره'!$1:$1,0))="دارد",ROUND(AX795*INDEX('تعرفه ها'!A:Z,MATCH("پیک فصلی برق",'تعرفه ها'!$C:$C,0),MATCH(F795,'تعرفه ها'!$2:$2,0))/100,0),0),"---")</f>
        <v>---</v>
      </c>
      <c r="BE795" s="415" t="str">
        <f>IFERROR(ROUND(((AX795+AY795+AZ795+BA795+BB795+BC795+BD795)*INDEX('تعرفه ها'!A:Z,MATCH("مالیات برق",'تعرفه ها'!$C:$C,0),MATCH(F795,'تعرفه ها'!$2:$2,0))/100),0),"---")</f>
        <v>---</v>
      </c>
      <c r="BF795" s="415" t="str">
        <f t="shared" si="296"/>
        <v>---</v>
      </c>
      <c r="BG795" s="415" t="str">
        <f t="shared" si="300"/>
        <v>---</v>
      </c>
      <c r="BH795" s="415" t="str">
        <f t="shared" si="297"/>
        <v>---</v>
      </c>
      <c r="BI795" s="54" t="str">
        <f t="shared" si="298"/>
        <v>---</v>
      </c>
      <c r="BJ795" s="55" t="str">
        <f t="shared" si="299"/>
        <v>---</v>
      </c>
      <c r="BK795" s="262"/>
      <c r="BL795" s="183" t="str">
        <f>IFERROR(IF(INDEX(پرداخت!A:AZ,MATCH(A795&amp;" - "&amp;"برق",پرداخت!$B:$B,0),MATCH(G795,پرداخت!$1:$1,0))="نشده","نشده","شده"),"---")</f>
        <v>---</v>
      </c>
    </row>
    <row r="796" spans="1:64" ht="33.75" hidden="1">
      <c r="A796" s="170"/>
      <c r="B796" s="47">
        <f>IFERROR(INDEX('اطلاعات انشعابات شرکتها'!A:BB,MATCH(A796,'اطلاعات انشعابات شرکتها'!A:A,0),MATCH(B$1,'اطلاعات انشعابات شرکتها'!$1:$1,0)),0)</f>
        <v>0</v>
      </c>
      <c r="C796" s="48">
        <f>IFERROR(INDEX('اطلاعات انشعابات شرکتها'!A:BB,MATCH(A796,'اطلاعات انشعابات شرکتها'!A:A,0),MATCH(C$1,'اطلاعات انشعابات شرکتها'!$1:$1,0)),0)</f>
        <v>0</v>
      </c>
      <c r="D796" s="45"/>
      <c r="E796" s="171"/>
      <c r="F796" s="170"/>
      <c r="G796" s="188" t="str">
        <f t="shared" si="278"/>
        <v>/</v>
      </c>
      <c r="H796" s="188">
        <f>IFERROR(INDEX('اطلاعات دوره'!A:Z,MATCH(G796,'اطلاعات دوره'!C:C,0),MATCH(H$1,'اطلاعات دوره'!$1:$1,0)),0)</f>
        <v>0</v>
      </c>
      <c r="I796" s="188">
        <f>IFERROR(INDEX('اطلاعات دوره'!A:Z,MATCH(G796,'اطلاعات دوره'!C:C,0),MATCH(I$1,'اطلاعات دوره'!$1:$1,0)),0)</f>
        <v>0</v>
      </c>
      <c r="J796" s="188">
        <f>IFERROR(INDEX('اطلاعات دوره'!A:Z,MATCH(G796,'اطلاعات دوره'!C:C,0),MATCH(J$1,'اطلاعات دوره'!$1:$1,0)),0)</f>
        <v>0</v>
      </c>
      <c r="K796" s="265"/>
      <c r="L796" s="188" t="str">
        <f>IFERROR(INDEX('اطلاعات دوره'!A:Z,MATCH(G796,'اطلاعات دوره'!C:C,0)-1,MATCH("عنوان",'اطلاعات دوره'!$1:$1,0)),"---")</f>
        <v>---</v>
      </c>
      <c r="M796" s="188" t="str">
        <f t="shared" si="279"/>
        <v>----</v>
      </c>
      <c r="N796" s="188" t="str">
        <f t="shared" si="280"/>
        <v>-/</v>
      </c>
      <c r="O796" s="265"/>
      <c r="P796" s="188">
        <f>IFERROR(INDEX('اطلاعات انشعابات شرکتها'!A:BB,MATCH(A796,'اطلاعات انشعابات شرکتها'!A:A,0),MATCH(P$1,'اطلاعات انشعابات شرکتها'!$1:$1,0)),0)</f>
        <v>0</v>
      </c>
      <c r="Q796" s="188">
        <f>IFERROR(INDEX('اطلاعات انشعابات شرکتها'!A:BB,MATCH(A796,'اطلاعات انشعابات شرکتها'!A:A,0),MATCH(Q$1,'اطلاعات انشعابات شرکتها'!$1:$1,0)),0)</f>
        <v>0</v>
      </c>
      <c r="R796" s="188">
        <f>IFERROR(INDEX('اطلاعات انشعابات شرکتها'!A:BB,MATCH(A796,'اطلاعات انشعابات شرکتها'!A:A,0),MATCH(R$1,'اطلاعات انشعابات شرکتها'!$1:$1,0)),0)</f>
        <v>0</v>
      </c>
      <c r="S796" s="265"/>
      <c r="T796" s="188">
        <f>IFERROR(INDEX('قرائت کنتور'!A:AZ,MATCH(A796&amp;"-"&amp;T$1,'قرائت کنتور'!B:B,0),MATCH(G796,'قرائت کنتور'!$1:$1,0)),0)</f>
        <v>0</v>
      </c>
      <c r="U796" s="188">
        <f>IFERROR(INDEX('قرائت کنتور'!A:AZ,MATCH(A796&amp;"-"&amp;U$1,'قرائت کنتور'!B:B,0),MATCH(L796,'قرائت کنتور'!$1:$1,0)),0)</f>
        <v>0</v>
      </c>
      <c r="V796" s="188">
        <f>IFERROR(INDEX('قرائت کنتور'!A:AZ,MATCH(A796&amp;"-"&amp;U$1,'قرائت کنتور'!B:B,0),MATCH(G796,'قرائت کنتور'!$1:$1,0)),0)</f>
        <v>0</v>
      </c>
      <c r="W796" s="188">
        <f>IFERROR(INDEX('قرائت کنتور'!A:AZ,MATCH(A796&amp;"-"&amp;W$1,'قرائت کنتور'!B:B,0),MATCH(L796,'قرائت کنتور'!$1:$1,0)),0)</f>
        <v>0</v>
      </c>
      <c r="X796" s="188">
        <f>IFERROR(INDEX('قرائت کنتور'!A:AZ,MATCH(A796&amp;"-"&amp;W$1,'قرائت کنتور'!B:B,0),MATCH(G796,'قرائت کنتور'!$1:$1,0)),0)</f>
        <v>0</v>
      </c>
      <c r="Y796" s="188">
        <f>IFERROR(INDEX('قرائت کنتور'!A:AZ,MATCH(A796&amp;"-"&amp;Y$1,'قرائت کنتور'!B:B,0),MATCH(L796,'قرائت کنتور'!$1:$1,0)),0)</f>
        <v>0</v>
      </c>
      <c r="Z796" s="188">
        <f>IFERROR(INDEX('قرائت کنتور'!A:AZ,MATCH(A796&amp;"-"&amp;Y$1,'قرائت کنتور'!B:B,0),MATCH(G796,'قرائت کنتور'!$1:$1,0)),0)</f>
        <v>0</v>
      </c>
      <c r="AA796" s="188">
        <f>IFERROR(INDEX('قرائت کنتور'!A:AZ,MATCH(A796&amp;"-"&amp;AA$1,'قرائت کنتور'!B:B,0),MATCH(L796,'قرائت کنتور'!$1:$1,0)),0)</f>
        <v>0</v>
      </c>
      <c r="AB796" s="188">
        <f>IFERROR(INDEX('قرائت کنتور'!A:AZ,MATCH(A796&amp;"-"&amp;AA$1,'قرائت کنتور'!B:B,0),MATCH(G796,'قرائت کنتور'!$1:$1,0)),0)</f>
        <v>0</v>
      </c>
      <c r="AC796" s="265"/>
      <c r="AD796" s="188">
        <f t="shared" si="281"/>
        <v>0</v>
      </c>
      <c r="AE796" s="188">
        <f t="shared" si="282"/>
        <v>0</v>
      </c>
      <c r="AF796" s="188">
        <f t="shared" si="283"/>
        <v>0</v>
      </c>
      <c r="AG796" s="188">
        <f t="shared" si="284"/>
        <v>0</v>
      </c>
      <c r="AH796" s="188">
        <f t="shared" si="285"/>
        <v>0</v>
      </c>
      <c r="AI796" s="188">
        <f t="shared" si="286"/>
        <v>0</v>
      </c>
      <c r="AJ796" s="188" t="str">
        <f t="shared" si="287"/>
        <v>0</v>
      </c>
      <c r="AK796" s="265"/>
      <c r="AL796" s="254" t="str">
        <f t="shared" si="288"/>
        <v>---</v>
      </c>
      <c r="AM796" s="254" t="str">
        <f t="shared" si="289"/>
        <v>---</v>
      </c>
      <c r="AN796" s="265"/>
      <c r="AO796" s="188" t="str">
        <f>IFERROR(INDEX('تعرفه ها'!A:Z,MATCH(P796&amp;"-"&amp;AO$1,'تعرفه ها'!C:C,0),MATCH(F796,'تعرفه ها'!$2:$2,0),1),"---")</f>
        <v>---</v>
      </c>
      <c r="AP796" s="188" t="str">
        <f>IFERROR(INDEX('تعرفه ها'!A:Z,MATCH(P796&amp;"-"&amp;AP$1,'تعرفه ها'!C:C,0),MATCH(F796,'تعرفه ها'!$2:$2,0),1),"---")</f>
        <v>---</v>
      </c>
      <c r="AQ796" s="188" t="str">
        <f>IFERROR(INDEX('تعرفه ها'!A:Z,MATCH(P796&amp;"-"&amp;AQ$1,'تعرفه ها'!C:C,0),MATCH(F796,'تعرفه ها'!$2:$2,0),1),"---")</f>
        <v>---</v>
      </c>
      <c r="AR796" s="188" t="str">
        <f>IFERROR(INDEX('تعرفه ها'!A:Z,MATCH(P796&amp;"-"&amp;AR$1,'تعرفه ها'!C:C,0),MATCH(F796,'تعرفه ها'!$2:$2,0),1),"---")</f>
        <v>---</v>
      </c>
      <c r="AS796" s="265"/>
      <c r="AT796" s="415" t="str">
        <f t="shared" si="290"/>
        <v>---</v>
      </c>
      <c r="AU796" s="415" t="str">
        <f t="shared" si="291"/>
        <v>---</v>
      </c>
      <c r="AV796" s="415" t="str">
        <f t="shared" si="292"/>
        <v>---</v>
      </c>
      <c r="AW796" s="415" t="str">
        <f t="shared" si="293"/>
        <v>---</v>
      </c>
      <c r="AX796" s="415" t="str">
        <f t="shared" si="294"/>
        <v>---</v>
      </c>
      <c r="AY796" s="415" t="str">
        <f>IFERROR(AH796*INDEX('تعرفه ها'!A:Z,MATCH("عوارض برق به ازاء هر کیلووات",'تعرفه ها'!$C:$C,0),MATCH(F796,'تعرفه ها'!$2:$2,0)),"---")</f>
        <v>---</v>
      </c>
      <c r="AZ796" s="415" t="str">
        <f t="shared" si="295"/>
        <v>---</v>
      </c>
      <c r="BA796" s="415" t="str">
        <f>IFERROR(ROUND(((AX796+AY796+AZ796)*INDEX('تعرفه ها'!A:Z,MATCH("هزینه نگهداری و تعمیرات شبکه برق",'تعرفه ها'!$C:$C,0),MATCH(F796,'تعرفه ها'!$2:$2,0))/100),0),"---")</f>
        <v>---</v>
      </c>
      <c r="BB796" s="415">
        <f>IFERROR(IF(P796="دیماندی",ROUND(AJ796*INDEX('تعرفه ها'!A:Z,MATCH(BB$1,'تعرفه ها'!$C:$C,0),MATCH(F796,'تعرفه ها'!$2:$2,0))*J796/30,0),0),"---")</f>
        <v>0</v>
      </c>
      <c r="BC796" s="415"/>
      <c r="BD796" s="54" t="str">
        <f>IFERROR(IF(INDEX('اطلاعات دوره'!A:Z,MATCH(G796,'اطلاعات دوره'!C:C,0),MATCH("برق",'اطلاعات دوره'!$1:$1,0))="دارد",ROUND(AX796*INDEX('تعرفه ها'!A:Z,MATCH("پیک فصلی برق",'تعرفه ها'!$C:$C,0),MATCH(F796,'تعرفه ها'!$2:$2,0))/100,0),0),"---")</f>
        <v>---</v>
      </c>
      <c r="BE796" s="415" t="str">
        <f>IFERROR(ROUND(((AX796+AY796+AZ796+BA796+BB796+BC796+BD796)*INDEX('تعرفه ها'!A:Z,MATCH("مالیات برق",'تعرفه ها'!$C:$C,0),MATCH(F796,'تعرفه ها'!$2:$2,0))/100),0),"---")</f>
        <v>---</v>
      </c>
      <c r="BF796" s="415" t="str">
        <f t="shared" si="296"/>
        <v>---</v>
      </c>
      <c r="BG796" s="415" t="str">
        <f t="shared" si="300"/>
        <v>---</v>
      </c>
      <c r="BH796" s="415" t="str">
        <f t="shared" si="297"/>
        <v>---</v>
      </c>
      <c r="BI796" s="54" t="str">
        <f t="shared" si="298"/>
        <v>---</v>
      </c>
      <c r="BJ796" s="55" t="str">
        <f t="shared" si="299"/>
        <v>---</v>
      </c>
      <c r="BK796" s="262"/>
      <c r="BL796" s="183" t="str">
        <f>IFERROR(IF(INDEX(پرداخت!A:AZ,MATCH(A796&amp;" - "&amp;"برق",پرداخت!$B:$B,0),MATCH(G796,پرداخت!$1:$1,0))="نشده","نشده","شده"),"---")</f>
        <v>---</v>
      </c>
    </row>
    <row r="797" spans="1:64" ht="33.75" hidden="1">
      <c r="A797" s="170"/>
      <c r="B797" s="47">
        <f>IFERROR(INDEX('اطلاعات انشعابات شرکتها'!A:BB,MATCH(A797,'اطلاعات انشعابات شرکتها'!A:A,0),MATCH(B$1,'اطلاعات انشعابات شرکتها'!$1:$1,0)),0)</f>
        <v>0</v>
      </c>
      <c r="C797" s="48">
        <f>IFERROR(INDEX('اطلاعات انشعابات شرکتها'!A:BB,MATCH(A797,'اطلاعات انشعابات شرکتها'!A:A,0),MATCH(C$1,'اطلاعات انشعابات شرکتها'!$1:$1,0)),0)</f>
        <v>0</v>
      </c>
      <c r="D797" s="45"/>
      <c r="E797" s="171"/>
      <c r="F797" s="170"/>
      <c r="G797" s="188" t="str">
        <f t="shared" si="278"/>
        <v>/</v>
      </c>
      <c r="H797" s="188">
        <f>IFERROR(INDEX('اطلاعات دوره'!A:Z,MATCH(G797,'اطلاعات دوره'!C:C,0),MATCH(H$1,'اطلاعات دوره'!$1:$1,0)),0)</f>
        <v>0</v>
      </c>
      <c r="I797" s="188">
        <f>IFERROR(INDEX('اطلاعات دوره'!A:Z,MATCH(G797,'اطلاعات دوره'!C:C,0),MATCH(I$1,'اطلاعات دوره'!$1:$1,0)),0)</f>
        <v>0</v>
      </c>
      <c r="J797" s="188">
        <f>IFERROR(INDEX('اطلاعات دوره'!A:Z,MATCH(G797,'اطلاعات دوره'!C:C,0),MATCH(J$1,'اطلاعات دوره'!$1:$1,0)),0)</f>
        <v>0</v>
      </c>
      <c r="K797" s="265"/>
      <c r="L797" s="188" t="str">
        <f>IFERROR(INDEX('اطلاعات دوره'!A:Z,MATCH(G797,'اطلاعات دوره'!C:C,0)-1,MATCH("عنوان",'اطلاعات دوره'!$1:$1,0)),"---")</f>
        <v>---</v>
      </c>
      <c r="M797" s="188" t="str">
        <f t="shared" si="279"/>
        <v>----</v>
      </c>
      <c r="N797" s="188" t="str">
        <f t="shared" si="280"/>
        <v>-/</v>
      </c>
      <c r="O797" s="265"/>
      <c r="P797" s="188">
        <f>IFERROR(INDEX('اطلاعات انشعابات شرکتها'!A:BB,MATCH(A797,'اطلاعات انشعابات شرکتها'!A:A,0),MATCH(P$1,'اطلاعات انشعابات شرکتها'!$1:$1,0)),0)</f>
        <v>0</v>
      </c>
      <c r="Q797" s="188">
        <f>IFERROR(INDEX('اطلاعات انشعابات شرکتها'!A:BB,MATCH(A797,'اطلاعات انشعابات شرکتها'!A:A,0),MATCH(Q$1,'اطلاعات انشعابات شرکتها'!$1:$1,0)),0)</f>
        <v>0</v>
      </c>
      <c r="R797" s="188">
        <f>IFERROR(INDEX('اطلاعات انشعابات شرکتها'!A:BB,MATCH(A797,'اطلاعات انشعابات شرکتها'!A:A,0),MATCH(R$1,'اطلاعات انشعابات شرکتها'!$1:$1,0)),0)</f>
        <v>0</v>
      </c>
      <c r="S797" s="265"/>
      <c r="T797" s="188">
        <f>IFERROR(INDEX('قرائت کنتور'!A:AZ,MATCH(A797&amp;"-"&amp;T$1,'قرائت کنتور'!B:B,0),MATCH(G797,'قرائت کنتور'!$1:$1,0)),0)</f>
        <v>0</v>
      </c>
      <c r="U797" s="188">
        <f>IFERROR(INDEX('قرائت کنتور'!A:AZ,MATCH(A797&amp;"-"&amp;U$1,'قرائت کنتور'!B:B,0),MATCH(L797,'قرائت کنتور'!$1:$1,0)),0)</f>
        <v>0</v>
      </c>
      <c r="V797" s="188">
        <f>IFERROR(INDEX('قرائت کنتور'!A:AZ,MATCH(A797&amp;"-"&amp;U$1,'قرائت کنتور'!B:B,0),MATCH(G797,'قرائت کنتور'!$1:$1,0)),0)</f>
        <v>0</v>
      </c>
      <c r="W797" s="188">
        <f>IFERROR(INDEX('قرائت کنتور'!A:AZ,MATCH(A797&amp;"-"&amp;W$1,'قرائت کنتور'!B:B,0),MATCH(L797,'قرائت کنتور'!$1:$1,0)),0)</f>
        <v>0</v>
      </c>
      <c r="X797" s="188">
        <f>IFERROR(INDEX('قرائت کنتور'!A:AZ,MATCH(A797&amp;"-"&amp;W$1,'قرائت کنتور'!B:B,0),MATCH(G797,'قرائت کنتور'!$1:$1,0)),0)</f>
        <v>0</v>
      </c>
      <c r="Y797" s="188">
        <f>IFERROR(INDEX('قرائت کنتور'!A:AZ,MATCH(A797&amp;"-"&amp;Y$1,'قرائت کنتور'!B:B,0),MATCH(L797,'قرائت کنتور'!$1:$1,0)),0)</f>
        <v>0</v>
      </c>
      <c r="Z797" s="188">
        <f>IFERROR(INDEX('قرائت کنتور'!A:AZ,MATCH(A797&amp;"-"&amp;Y$1,'قرائت کنتور'!B:B,0),MATCH(G797,'قرائت کنتور'!$1:$1,0)),0)</f>
        <v>0</v>
      </c>
      <c r="AA797" s="188">
        <f>IFERROR(INDEX('قرائت کنتور'!A:AZ,MATCH(A797&amp;"-"&amp;AA$1,'قرائت کنتور'!B:B,0),MATCH(L797,'قرائت کنتور'!$1:$1,0)),0)</f>
        <v>0</v>
      </c>
      <c r="AB797" s="188">
        <f>IFERROR(INDEX('قرائت کنتور'!A:AZ,MATCH(A797&amp;"-"&amp;AA$1,'قرائت کنتور'!B:B,0),MATCH(G797,'قرائت کنتور'!$1:$1,0)),0)</f>
        <v>0</v>
      </c>
      <c r="AC797" s="265"/>
      <c r="AD797" s="188">
        <f t="shared" si="281"/>
        <v>0</v>
      </c>
      <c r="AE797" s="188">
        <f t="shared" si="282"/>
        <v>0</v>
      </c>
      <c r="AF797" s="188">
        <f t="shared" si="283"/>
        <v>0</v>
      </c>
      <c r="AG797" s="188">
        <f t="shared" si="284"/>
        <v>0</v>
      </c>
      <c r="AH797" s="188">
        <f t="shared" si="285"/>
        <v>0</v>
      </c>
      <c r="AI797" s="188">
        <f t="shared" si="286"/>
        <v>0</v>
      </c>
      <c r="AJ797" s="188" t="str">
        <f t="shared" si="287"/>
        <v>0</v>
      </c>
      <c r="AK797" s="265"/>
      <c r="AL797" s="254" t="str">
        <f t="shared" si="288"/>
        <v>---</v>
      </c>
      <c r="AM797" s="254" t="str">
        <f t="shared" si="289"/>
        <v>---</v>
      </c>
      <c r="AN797" s="265"/>
      <c r="AO797" s="188" t="str">
        <f>IFERROR(INDEX('تعرفه ها'!A:Z,MATCH(P797&amp;"-"&amp;AO$1,'تعرفه ها'!C:C,0),MATCH(F797,'تعرفه ها'!$2:$2,0),1),"---")</f>
        <v>---</v>
      </c>
      <c r="AP797" s="188" t="str">
        <f>IFERROR(INDEX('تعرفه ها'!A:Z,MATCH(P797&amp;"-"&amp;AP$1,'تعرفه ها'!C:C,0),MATCH(F797,'تعرفه ها'!$2:$2,0),1),"---")</f>
        <v>---</v>
      </c>
      <c r="AQ797" s="188" t="str">
        <f>IFERROR(INDEX('تعرفه ها'!A:Z,MATCH(P797&amp;"-"&amp;AQ$1,'تعرفه ها'!C:C,0),MATCH(F797,'تعرفه ها'!$2:$2,0),1),"---")</f>
        <v>---</v>
      </c>
      <c r="AR797" s="188" t="str">
        <f>IFERROR(INDEX('تعرفه ها'!A:Z,MATCH(P797&amp;"-"&amp;AR$1,'تعرفه ها'!C:C,0),MATCH(F797,'تعرفه ها'!$2:$2,0),1),"---")</f>
        <v>---</v>
      </c>
      <c r="AS797" s="265"/>
      <c r="AT797" s="415" t="str">
        <f t="shared" si="290"/>
        <v>---</v>
      </c>
      <c r="AU797" s="415" t="str">
        <f t="shared" si="291"/>
        <v>---</v>
      </c>
      <c r="AV797" s="415" t="str">
        <f t="shared" si="292"/>
        <v>---</v>
      </c>
      <c r="AW797" s="415" t="str">
        <f t="shared" si="293"/>
        <v>---</v>
      </c>
      <c r="AX797" s="415" t="str">
        <f t="shared" si="294"/>
        <v>---</v>
      </c>
      <c r="AY797" s="415" t="str">
        <f>IFERROR(AH797*INDEX('تعرفه ها'!A:Z,MATCH("عوارض برق به ازاء هر کیلووات",'تعرفه ها'!$C:$C,0),MATCH(F797,'تعرفه ها'!$2:$2,0)),"---")</f>
        <v>---</v>
      </c>
      <c r="AZ797" s="415" t="str">
        <f t="shared" si="295"/>
        <v>---</v>
      </c>
      <c r="BA797" s="415" t="str">
        <f>IFERROR(ROUND(((AX797+AY797+AZ797)*INDEX('تعرفه ها'!A:Z,MATCH("هزینه نگهداری و تعمیرات شبکه برق",'تعرفه ها'!$C:$C,0),MATCH(F797,'تعرفه ها'!$2:$2,0))/100),0),"---")</f>
        <v>---</v>
      </c>
      <c r="BB797" s="415">
        <f>IFERROR(IF(P797="دیماندی",ROUND(AJ797*INDEX('تعرفه ها'!A:Z,MATCH(BB$1,'تعرفه ها'!$C:$C,0),MATCH(F797,'تعرفه ها'!$2:$2,0))*J797/30,0),0),"---")</f>
        <v>0</v>
      </c>
      <c r="BC797" s="415"/>
      <c r="BD797" s="54" t="str">
        <f>IFERROR(IF(INDEX('اطلاعات دوره'!A:Z,MATCH(G797,'اطلاعات دوره'!C:C,0),MATCH("برق",'اطلاعات دوره'!$1:$1,0))="دارد",ROUND(AX797*INDEX('تعرفه ها'!A:Z,MATCH("پیک فصلی برق",'تعرفه ها'!$C:$C,0),MATCH(F797,'تعرفه ها'!$2:$2,0))/100,0),0),"---")</f>
        <v>---</v>
      </c>
      <c r="BE797" s="415" t="str">
        <f>IFERROR(ROUND(((AX797+AY797+AZ797+BA797+BB797+BC797+BD797)*INDEX('تعرفه ها'!A:Z,MATCH("مالیات برق",'تعرفه ها'!$C:$C,0),MATCH(F797,'تعرفه ها'!$2:$2,0))/100),0),"---")</f>
        <v>---</v>
      </c>
      <c r="BF797" s="415" t="str">
        <f t="shared" si="296"/>
        <v>---</v>
      </c>
      <c r="BG797" s="415" t="str">
        <f t="shared" si="300"/>
        <v>---</v>
      </c>
      <c r="BH797" s="415" t="str">
        <f t="shared" si="297"/>
        <v>---</v>
      </c>
      <c r="BI797" s="54" t="str">
        <f t="shared" si="298"/>
        <v>---</v>
      </c>
      <c r="BJ797" s="55" t="str">
        <f t="shared" si="299"/>
        <v>---</v>
      </c>
      <c r="BK797" s="262"/>
      <c r="BL797" s="183" t="str">
        <f>IFERROR(IF(INDEX(پرداخت!A:AZ,MATCH(A797&amp;" - "&amp;"برق",پرداخت!$B:$B,0),MATCH(G797,پرداخت!$1:$1,0))="نشده","نشده","شده"),"---")</f>
        <v>---</v>
      </c>
    </row>
    <row r="798" spans="1:64" ht="33.75" hidden="1">
      <c r="A798" s="170"/>
      <c r="B798" s="47">
        <f>IFERROR(INDEX('اطلاعات انشعابات شرکتها'!A:BB,MATCH(A798,'اطلاعات انشعابات شرکتها'!A:A,0),MATCH(B$1,'اطلاعات انشعابات شرکتها'!$1:$1,0)),0)</f>
        <v>0</v>
      </c>
      <c r="C798" s="48">
        <f>IFERROR(INDEX('اطلاعات انشعابات شرکتها'!A:BB,MATCH(A798,'اطلاعات انشعابات شرکتها'!A:A,0),MATCH(C$1,'اطلاعات انشعابات شرکتها'!$1:$1,0)),0)</f>
        <v>0</v>
      </c>
      <c r="D798" s="45"/>
      <c r="E798" s="171"/>
      <c r="F798" s="170"/>
      <c r="G798" s="188" t="str">
        <f t="shared" si="278"/>
        <v>/</v>
      </c>
      <c r="H798" s="188">
        <f>IFERROR(INDEX('اطلاعات دوره'!A:Z,MATCH(G798,'اطلاعات دوره'!C:C,0),MATCH(H$1,'اطلاعات دوره'!$1:$1,0)),0)</f>
        <v>0</v>
      </c>
      <c r="I798" s="188">
        <f>IFERROR(INDEX('اطلاعات دوره'!A:Z,MATCH(G798,'اطلاعات دوره'!C:C,0),MATCH(I$1,'اطلاعات دوره'!$1:$1,0)),0)</f>
        <v>0</v>
      </c>
      <c r="J798" s="188">
        <f>IFERROR(INDEX('اطلاعات دوره'!A:Z,MATCH(G798,'اطلاعات دوره'!C:C,0),MATCH(J$1,'اطلاعات دوره'!$1:$1,0)),0)</f>
        <v>0</v>
      </c>
      <c r="K798" s="265"/>
      <c r="L798" s="188" t="str">
        <f>IFERROR(INDEX('اطلاعات دوره'!A:Z,MATCH(G798,'اطلاعات دوره'!C:C,0)-1,MATCH("عنوان",'اطلاعات دوره'!$1:$1,0)),"---")</f>
        <v>---</v>
      </c>
      <c r="M798" s="188" t="str">
        <f t="shared" si="279"/>
        <v>----</v>
      </c>
      <c r="N798" s="188" t="str">
        <f t="shared" si="280"/>
        <v>-/</v>
      </c>
      <c r="O798" s="265"/>
      <c r="P798" s="188">
        <f>IFERROR(INDEX('اطلاعات انشعابات شرکتها'!A:BB,MATCH(A798,'اطلاعات انشعابات شرکتها'!A:A,0),MATCH(P$1,'اطلاعات انشعابات شرکتها'!$1:$1,0)),0)</f>
        <v>0</v>
      </c>
      <c r="Q798" s="188">
        <f>IFERROR(INDEX('اطلاعات انشعابات شرکتها'!A:BB,MATCH(A798,'اطلاعات انشعابات شرکتها'!A:A,0),MATCH(Q$1,'اطلاعات انشعابات شرکتها'!$1:$1,0)),0)</f>
        <v>0</v>
      </c>
      <c r="R798" s="188">
        <f>IFERROR(INDEX('اطلاعات انشعابات شرکتها'!A:BB,MATCH(A798,'اطلاعات انشعابات شرکتها'!A:A,0),MATCH(R$1,'اطلاعات انشعابات شرکتها'!$1:$1,0)),0)</f>
        <v>0</v>
      </c>
      <c r="S798" s="265"/>
      <c r="T798" s="188">
        <f>IFERROR(INDEX('قرائت کنتور'!A:AZ,MATCH(A798&amp;"-"&amp;T$1,'قرائت کنتور'!B:B,0),MATCH(G798,'قرائت کنتور'!$1:$1,0)),0)</f>
        <v>0</v>
      </c>
      <c r="U798" s="188">
        <f>IFERROR(INDEX('قرائت کنتور'!A:AZ,MATCH(A798&amp;"-"&amp;U$1,'قرائت کنتور'!B:B,0),MATCH(L798,'قرائت کنتور'!$1:$1,0)),0)</f>
        <v>0</v>
      </c>
      <c r="V798" s="188">
        <f>IFERROR(INDEX('قرائت کنتور'!A:AZ,MATCH(A798&amp;"-"&amp;U$1,'قرائت کنتور'!B:B,0),MATCH(G798,'قرائت کنتور'!$1:$1,0)),0)</f>
        <v>0</v>
      </c>
      <c r="W798" s="188">
        <f>IFERROR(INDEX('قرائت کنتور'!A:AZ,MATCH(A798&amp;"-"&amp;W$1,'قرائت کنتور'!B:B,0),MATCH(L798,'قرائت کنتور'!$1:$1,0)),0)</f>
        <v>0</v>
      </c>
      <c r="X798" s="188">
        <f>IFERROR(INDEX('قرائت کنتور'!A:AZ,MATCH(A798&amp;"-"&amp;W$1,'قرائت کنتور'!B:B,0),MATCH(G798,'قرائت کنتور'!$1:$1,0)),0)</f>
        <v>0</v>
      </c>
      <c r="Y798" s="188">
        <f>IFERROR(INDEX('قرائت کنتور'!A:AZ,MATCH(A798&amp;"-"&amp;Y$1,'قرائت کنتور'!B:B,0),MATCH(L798,'قرائت کنتور'!$1:$1,0)),0)</f>
        <v>0</v>
      </c>
      <c r="Z798" s="188">
        <f>IFERROR(INDEX('قرائت کنتور'!A:AZ,MATCH(A798&amp;"-"&amp;Y$1,'قرائت کنتور'!B:B,0),MATCH(G798,'قرائت کنتور'!$1:$1,0)),0)</f>
        <v>0</v>
      </c>
      <c r="AA798" s="188">
        <f>IFERROR(INDEX('قرائت کنتور'!A:AZ,MATCH(A798&amp;"-"&amp;AA$1,'قرائت کنتور'!B:B,0),MATCH(L798,'قرائت کنتور'!$1:$1,0)),0)</f>
        <v>0</v>
      </c>
      <c r="AB798" s="188">
        <f>IFERROR(INDEX('قرائت کنتور'!A:AZ,MATCH(A798&amp;"-"&amp;AA$1,'قرائت کنتور'!B:B,0),MATCH(G798,'قرائت کنتور'!$1:$1,0)),0)</f>
        <v>0</v>
      </c>
      <c r="AC798" s="265"/>
      <c r="AD798" s="188">
        <f t="shared" si="281"/>
        <v>0</v>
      </c>
      <c r="AE798" s="188">
        <f t="shared" si="282"/>
        <v>0</v>
      </c>
      <c r="AF798" s="188">
        <f t="shared" si="283"/>
        <v>0</v>
      </c>
      <c r="AG798" s="188">
        <f t="shared" si="284"/>
        <v>0</v>
      </c>
      <c r="AH798" s="188">
        <f t="shared" si="285"/>
        <v>0</v>
      </c>
      <c r="AI798" s="188">
        <f t="shared" si="286"/>
        <v>0</v>
      </c>
      <c r="AJ798" s="188" t="str">
        <f t="shared" si="287"/>
        <v>0</v>
      </c>
      <c r="AK798" s="265"/>
      <c r="AL798" s="254" t="str">
        <f t="shared" si="288"/>
        <v>---</v>
      </c>
      <c r="AM798" s="254" t="str">
        <f t="shared" si="289"/>
        <v>---</v>
      </c>
      <c r="AN798" s="265"/>
      <c r="AO798" s="188" t="str">
        <f>IFERROR(INDEX('تعرفه ها'!A:Z,MATCH(P798&amp;"-"&amp;AO$1,'تعرفه ها'!C:C,0),MATCH(F798,'تعرفه ها'!$2:$2,0),1),"---")</f>
        <v>---</v>
      </c>
      <c r="AP798" s="188" t="str">
        <f>IFERROR(INDEX('تعرفه ها'!A:Z,MATCH(P798&amp;"-"&amp;AP$1,'تعرفه ها'!C:C,0),MATCH(F798,'تعرفه ها'!$2:$2,0),1),"---")</f>
        <v>---</v>
      </c>
      <c r="AQ798" s="188" t="str">
        <f>IFERROR(INDEX('تعرفه ها'!A:Z,MATCH(P798&amp;"-"&amp;AQ$1,'تعرفه ها'!C:C,0),MATCH(F798,'تعرفه ها'!$2:$2,0),1),"---")</f>
        <v>---</v>
      </c>
      <c r="AR798" s="188" t="str">
        <f>IFERROR(INDEX('تعرفه ها'!A:Z,MATCH(P798&amp;"-"&amp;AR$1,'تعرفه ها'!C:C,0),MATCH(F798,'تعرفه ها'!$2:$2,0),1),"---")</f>
        <v>---</v>
      </c>
      <c r="AS798" s="265"/>
      <c r="AT798" s="415" t="str">
        <f t="shared" si="290"/>
        <v>---</v>
      </c>
      <c r="AU798" s="415" t="str">
        <f t="shared" si="291"/>
        <v>---</v>
      </c>
      <c r="AV798" s="415" t="str">
        <f t="shared" si="292"/>
        <v>---</v>
      </c>
      <c r="AW798" s="415" t="str">
        <f t="shared" si="293"/>
        <v>---</v>
      </c>
      <c r="AX798" s="415" t="str">
        <f t="shared" si="294"/>
        <v>---</v>
      </c>
      <c r="AY798" s="415" t="str">
        <f>IFERROR(AH798*INDEX('تعرفه ها'!A:Z,MATCH("عوارض برق به ازاء هر کیلووات",'تعرفه ها'!$C:$C,0),MATCH(F798,'تعرفه ها'!$2:$2,0)),"---")</f>
        <v>---</v>
      </c>
      <c r="AZ798" s="415" t="str">
        <f t="shared" si="295"/>
        <v>---</v>
      </c>
      <c r="BA798" s="415" t="str">
        <f>IFERROR(ROUND(((AX798+AY798+AZ798)*INDEX('تعرفه ها'!A:Z,MATCH("هزینه نگهداری و تعمیرات شبکه برق",'تعرفه ها'!$C:$C,0),MATCH(F798,'تعرفه ها'!$2:$2,0))/100),0),"---")</f>
        <v>---</v>
      </c>
      <c r="BB798" s="415">
        <f>IFERROR(IF(P798="دیماندی",ROUND(AJ798*INDEX('تعرفه ها'!A:Z,MATCH(BB$1,'تعرفه ها'!$C:$C,0),MATCH(F798,'تعرفه ها'!$2:$2,0))*J798/30,0),0),"---")</f>
        <v>0</v>
      </c>
      <c r="BC798" s="415"/>
      <c r="BD798" s="54" t="str">
        <f>IFERROR(IF(INDEX('اطلاعات دوره'!A:Z,MATCH(G798,'اطلاعات دوره'!C:C,0),MATCH("برق",'اطلاعات دوره'!$1:$1,0))="دارد",ROUND(AX798*INDEX('تعرفه ها'!A:Z,MATCH("پیک فصلی برق",'تعرفه ها'!$C:$C,0),MATCH(F798,'تعرفه ها'!$2:$2,0))/100,0),0),"---")</f>
        <v>---</v>
      </c>
      <c r="BE798" s="415" t="str">
        <f>IFERROR(ROUND(((AX798+AY798+AZ798+BA798+BB798+BC798+BD798)*INDEX('تعرفه ها'!A:Z,MATCH("مالیات برق",'تعرفه ها'!$C:$C,0),MATCH(F798,'تعرفه ها'!$2:$2,0))/100),0),"---")</f>
        <v>---</v>
      </c>
      <c r="BF798" s="415" t="str">
        <f t="shared" si="296"/>
        <v>---</v>
      </c>
      <c r="BG798" s="415" t="str">
        <f t="shared" si="300"/>
        <v>---</v>
      </c>
      <c r="BH798" s="415" t="str">
        <f t="shared" si="297"/>
        <v>---</v>
      </c>
      <c r="BI798" s="54" t="str">
        <f t="shared" si="298"/>
        <v>---</v>
      </c>
      <c r="BJ798" s="55" t="str">
        <f t="shared" si="299"/>
        <v>---</v>
      </c>
      <c r="BK798" s="262"/>
      <c r="BL798" s="183" t="str">
        <f>IFERROR(IF(INDEX(پرداخت!A:AZ,MATCH(A798&amp;" - "&amp;"برق",پرداخت!$B:$B,0),MATCH(G798,پرداخت!$1:$1,0))="نشده","نشده","شده"),"---")</f>
        <v>---</v>
      </c>
    </row>
    <row r="799" spans="1:64" ht="33.75" hidden="1">
      <c r="A799" s="170"/>
      <c r="B799" s="47">
        <f>IFERROR(INDEX('اطلاعات انشعابات شرکتها'!A:BB,MATCH(A799,'اطلاعات انشعابات شرکتها'!A:A,0),MATCH(B$1,'اطلاعات انشعابات شرکتها'!$1:$1,0)),0)</f>
        <v>0</v>
      </c>
      <c r="C799" s="48">
        <f>IFERROR(INDEX('اطلاعات انشعابات شرکتها'!A:BB,MATCH(A799,'اطلاعات انشعابات شرکتها'!A:A,0),MATCH(C$1,'اطلاعات انشعابات شرکتها'!$1:$1,0)),0)</f>
        <v>0</v>
      </c>
      <c r="D799" s="45"/>
      <c r="E799" s="171"/>
      <c r="F799" s="170"/>
      <c r="G799" s="188" t="str">
        <f t="shared" si="278"/>
        <v>/</v>
      </c>
      <c r="H799" s="188">
        <f>IFERROR(INDEX('اطلاعات دوره'!A:Z,MATCH(G799,'اطلاعات دوره'!C:C,0),MATCH(H$1,'اطلاعات دوره'!$1:$1,0)),0)</f>
        <v>0</v>
      </c>
      <c r="I799" s="188">
        <f>IFERROR(INDEX('اطلاعات دوره'!A:Z,MATCH(G799,'اطلاعات دوره'!C:C,0),MATCH(I$1,'اطلاعات دوره'!$1:$1,0)),0)</f>
        <v>0</v>
      </c>
      <c r="J799" s="188">
        <f>IFERROR(INDEX('اطلاعات دوره'!A:Z,MATCH(G799,'اطلاعات دوره'!C:C,0),MATCH(J$1,'اطلاعات دوره'!$1:$1,0)),0)</f>
        <v>0</v>
      </c>
      <c r="K799" s="265"/>
      <c r="L799" s="188" t="str">
        <f>IFERROR(INDEX('اطلاعات دوره'!A:Z,MATCH(G799,'اطلاعات دوره'!C:C,0)-1,MATCH("عنوان",'اطلاعات دوره'!$1:$1,0)),"---")</f>
        <v>---</v>
      </c>
      <c r="M799" s="188" t="str">
        <f t="shared" si="279"/>
        <v>----</v>
      </c>
      <c r="N799" s="188" t="str">
        <f t="shared" si="280"/>
        <v>-/</v>
      </c>
      <c r="O799" s="265"/>
      <c r="P799" s="188">
        <f>IFERROR(INDEX('اطلاعات انشعابات شرکتها'!A:BB,MATCH(A799,'اطلاعات انشعابات شرکتها'!A:A,0),MATCH(P$1,'اطلاعات انشعابات شرکتها'!$1:$1,0)),0)</f>
        <v>0</v>
      </c>
      <c r="Q799" s="188">
        <f>IFERROR(INDEX('اطلاعات انشعابات شرکتها'!A:BB,MATCH(A799,'اطلاعات انشعابات شرکتها'!A:A,0),MATCH(Q$1,'اطلاعات انشعابات شرکتها'!$1:$1,0)),0)</f>
        <v>0</v>
      </c>
      <c r="R799" s="188">
        <f>IFERROR(INDEX('اطلاعات انشعابات شرکتها'!A:BB,MATCH(A799,'اطلاعات انشعابات شرکتها'!A:A,0),MATCH(R$1,'اطلاعات انشعابات شرکتها'!$1:$1,0)),0)</f>
        <v>0</v>
      </c>
      <c r="S799" s="265"/>
      <c r="T799" s="188">
        <f>IFERROR(INDEX('قرائت کنتور'!A:AZ,MATCH(A799&amp;"-"&amp;T$1,'قرائت کنتور'!B:B,0),MATCH(G799,'قرائت کنتور'!$1:$1,0)),0)</f>
        <v>0</v>
      </c>
      <c r="U799" s="188">
        <f>IFERROR(INDEX('قرائت کنتور'!A:AZ,MATCH(A799&amp;"-"&amp;U$1,'قرائت کنتور'!B:B,0),MATCH(L799,'قرائت کنتور'!$1:$1,0)),0)</f>
        <v>0</v>
      </c>
      <c r="V799" s="188">
        <f>IFERROR(INDEX('قرائت کنتور'!A:AZ,MATCH(A799&amp;"-"&amp;U$1,'قرائت کنتور'!B:B,0),MATCH(G799,'قرائت کنتور'!$1:$1,0)),0)</f>
        <v>0</v>
      </c>
      <c r="W799" s="188">
        <f>IFERROR(INDEX('قرائت کنتور'!A:AZ,MATCH(A799&amp;"-"&amp;W$1,'قرائت کنتور'!B:B,0),MATCH(L799,'قرائت کنتور'!$1:$1,0)),0)</f>
        <v>0</v>
      </c>
      <c r="X799" s="188">
        <f>IFERROR(INDEX('قرائت کنتور'!A:AZ,MATCH(A799&amp;"-"&amp;W$1,'قرائت کنتور'!B:B,0),MATCH(G799,'قرائت کنتور'!$1:$1,0)),0)</f>
        <v>0</v>
      </c>
      <c r="Y799" s="188">
        <f>IFERROR(INDEX('قرائت کنتور'!A:AZ,MATCH(A799&amp;"-"&amp;Y$1,'قرائت کنتور'!B:B,0),MATCH(L799,'قرائت کنتور'!$1:$1,0)),0)</f>
        <v>0</v>
      </c>
      <c r="Z799" s="188">
        <f>IFERROR(INDEX('قرائت کنتور'!A:AZ,MATCH(A799&amp;"-"&amp;Y$1,'قرائت کنتور'!B:B,0),MATCH(G799,'قرائت کنتور'!$1:$1,0)),0)</f>
        <v>0</v>
      </c>
      <c r="AA799" s="188">
        <f>IFERROR(INDEX('قرائت کنتور'!A:AZ,MATCH(A799&amp;"-"&amp;AA$1,'قرائت کنتور'!B:B,0),MATCH(L799,'قرائت کنتور'!$1:$1,0)),0)</f>
        <v>0</v>
      </c>
      <c r="AB799" s="188">
        <f>IFERROR(INDEX('قرائت کنتور'!A:AZ,MATCH(A799&amp;"-"&amp;AA$1,'قرائت کنتور'!B:B,0),MATCH(G799,'قرائت کنتور'!$1:$1,0)),0)</f>
        <v>0</v>
      </c>
      <c r="AC799" s="265"/>
      <c r="AD799" s="188">
        <f t="shared" si="281"/>
        <v>0</v>
      </c>
      <c r="AE799" s="188">
        <f t="shared" si="282"/>
        <v>0</v>
      </c>
      <c r="AF799" s="188">
        <f t="shared" si="283"/>
        <v>0</v>
      </c>
      <c r="AG799" s="188">
        <f t="shared" si="284"/>
        <v>0</v>
      </c>
      <c r="AH799" s="188">
        <f t="shared" si="285"/>
        <v>0</v>
      </c>
      <c r="AI799" s="188">
        <f t="shared" si="286"/>
        <v>0</v>
      </c>
      <c r="AJ799" s="188" t="str">
        <f t="shared" si="287"/>
        <v>0</v>
      </c>
      <c r="AK799" s="265"/>
      <c r="AL799" s="254" t="str">
        <f t="shared" si="288"/>
        <v>---</v>
      </c>
      <c r="AM799" s="254" t="str">
        <f t="shared" si="289"/>
        <v>---</v>
      </c>
      <c r="AN799" s="265"/>
      <c r="AO799" s="188" t="str">
        <f>IFERROR(INDEX('تعرفه ها'!A:Z,MATCH(P799&amp;"-"&amp;AO$1,'تعرفه ها'!C:C,0),MATCH(F799,'تعرفه ها'!$2:$2,0),1),"---")</f>
        <v>---</v>
      </c>
      <c r="AP799" s="188" t="str">
        <f>IFERROR(INDEX('تعرفه ها'!A:Z,MATCH(P799&amp;"-"&amp;AP$1,'تعرفه ها'!C:C,0),MATCH(F799,'تعرفه ها'!$2:$2,0),1),"---")</f>
        <v>---</v>
      </c>
      <c r="AQ799" s="188" t="str">
        <f>IFERROR(INDEX('تعرفه ها'!A:Z,MATCH(P799&amp;"-"&amp;AQ$1,'تعرفه ها'!C:C,0),MATCH(F799,'تعرفه ها'!$2:$2,0),1),"---")</f>
        <v>---</v>
      </c>
      <c r="AR799" s="188" t="str">
        <f>IFERROR(INDEX('تعرفه ها'!A:Z,MATCH(P799&amp;"-"&amp;AR$1,'تعرفه ها'!C:C,0),MATCH(F799,'تعرفه ها'!$2:$2,0),1),"---")</f>
        <v>---</v>
      </c>
      <c r="AS799" s="265"/>
      <c r="AT799" s="415" t="str">
        <f t="shared" si="290"/>
        <v>---</v>
      </c>
      <c r="AU799" s="415" t="str">
        <f t="shared" si="291"/>
        <v>---</v>
      </c>
      <c r="AV799" s="415" t="str">
        <f t="shared" si="292"/>
        <v>---</v>
      </c>
      <c r="AW799" s="415" t="str">
        <f t="shared" si="293"/>
        <v>---</v>
      </c>
      <c r="AX799" s="415" t="str">
        <f t="shared" si="294"/>
        <v>---</v>
      </c>
      <c r="AY799" s="415" t="str">
        <f>IFERROR(AH799*INDEX('تعرفه ها'!A:Z,MATCH("عوارض برق به ازاء هر کیلووات",'تعرفه ها'!$C:$C,0),MATCH(F799,'تعرفه ها'!$2:$2,0)),"---")</f>
        <v>---</v>
      </c>
      <c r="AZ799" s="415" t="str">
        <f t="shared" si="295"/>
        <v>---</v>
      </c>
      <c r="BA799" s="415" t="str">
        <f>IFERROR(ROUND(((AX799+AY799+AZ799)*INDEX('تعرفه ها'!A:Z,MATCH("هزینه نگهداری و تعمیرات شبکه برق",'تعرفه ها'!$C:$C,0),MATCH(F799,'تعرفه ها'!$2:$2,0))/100),0),"---")</f>
        <v>---</v>
      </c>
      <c r="BB799" s="415">
        <f>IFERROR(IF(P799="دیماندی",ROUND(AJ799*INDEX('تعرفه ها'!A:Z,MATCH(BB$1,'تعرفه ها'!$C:$C,0),MATCH(F799,'تعرفه ها'!$2:$2,0))*J799/30,0),0),"---")</f>
        <v>0</v>
      </c>
      <c r="BC799" s="415"/>
      <c r="BD799" s="54" t="str">
        <f>IFERROR(IF(INDEX('اطلاعات دوره'!A:Z,MATCH(G799,'اطلاعات دوره'!C:C,0),MATCH("برق",'اطلاعات دوره'!$1:$1,0))="دارد",ROUND(AX799*INDEX('تعرفه ها'!A:Z,MATCH("پیک فصلی برق",'تعرفه ها'!$C:$C,0),MATCH(F799,'تعرفه ها'!$2:$2,0))/100,0),0),"---")</f>
        <v>---</v>
      </c>
      <c r="BE799" s="415" t="str">
        <f>IFERROR(ROUND(((AX799+AY799+AZ799+BA799+BB799+BC799+BD799)*INDEX('تعرفه ها'!A:Z,MATCH("مالیات برق",'تعرفه ها'!$C:$C,0),MATCH(F799,'تعرفه ها'!$2:$2,0))/100),0),"---")</f>
        <v>---</v>
      </c>
      <c r="BF799" s="415" t="str">
        <f t="shared" si="296"/>
        <v>---</v>
      </c>
      <c r="BG799" s="415" t="str">
        <f t="shared" si="300"/>
        <v>---</v>
      </c>
      <c r="BH799" s="415" t="str">
        <f t="shared" si="297"/>
        <v>---</v>
      </c>
      <c r="BI799" s="54" t="str">
        <f t="shared" si="298"/>
        <v>---</v>
      </c>
      <c r="BJ799" s="55" t="str">
        <f t="shared" si="299"/>
        <v>---</v>
      </c>
      <c r="BK799" s="262"/>
      <c r="BL799" s="183" t="str">
        <f>IFERROR(IF(INDEX(پرداخت!A:AZ,MATCH(A799&amp;" - "&amp;"برق",پرداخت!$B:$B,0),MATCH(G799,پرداخت!$1:$1,0))="نشده","نشده","شده"),"---")</f>
        <v>---</v>
      </c>
    </row>
    <row r="800" spans="1:64" ht="33.75" hidden="1">
      <c r="A800" s="170"/>
      <c r="B800" s="47">
        <f>IFERROR(INDEX('اطلاعات انشعابات شرکتها'!A:BB,MATCH(A800,'اطلاعات انشعابات شرکتها'!A:A,0),MATCH(B$1,'اطلاعات انشعابات شرکتها'!$1:$1,0)),0)</f>
        <v>0</v>
      </c>
      <c r="C800" s="48">
        <f>IFERROR(INDEX('اطلاعات انشعابات شرکتها'!A:BB,MATCH(A800,'اطلاعات انشعابات شرکتها'!A:A,0),MATCH(C$1,'اطلاعات انشعابات شرکتها'!$1:$1,0)),0)</f>
        <v>0</v>
      </c>
      <c r="D800" s="45"/>
      <c r="E800" s="171"/>
      <c r="F800" s="170"/>
      <c r="G800" s="188" t="str">
        <f t="shared" si="278"/>
        <v>/</v>
      </c>
      <c r="H800" s="188">
        <f>IFERROR(INDEX('اطلاعات دوره'!A:Z,MATCH(G800,'اطلاعات دوره'!C:C,0),MATCH(H$1,'اطلاعات دوره'!$1:$1,0)),0)</f>
        <v>0</v>
      </c>
      <c r="I800" s="188">
        <f>IFERROR(INDEX('اطلاعات دوره'!A:Z,MATCH(G800,'اطلاعات دوره'!C:C,0),MATCH(I$1,'اطلاعات دوره'!$1:$1,0)),0)</f>
        <v>0</v>
      </c>
      <c r="J800" s="188">
        <f>IFERROR(INDEX('اطلاعات دوره'!A:Z,MATCH(G800,'اطلاعات دوره'!C:C,0),MATCH(J$1,'اطلاعات دوره'!$1:$1,0)),0)</f>
        <v>0</v>
      </c>
      <c r="K800" s="265"/>
      <c r="L800" s="188" t="str">
        <f>IFERROR(INDEX('اطلاعات دوره'!A:Z,MATCH(G800,'اطلاعات دوره'!C:C,0)-1,MATCH("عنوان",'اطلاعات دوره'!$1:$1,0)),"---")</f>
        <v>---</v>
      </c>
      <c r="M800" s="188" t="str">
        <f t="shared" si="279"/>
        <v>----</v>
      </c>
      <c r="N800" s="188" t="str">
        <f t="shared" si="280"/>
        <v>-/</v>
      </c>
      <c r="O800" s="265"/>
      <c r="P800" s="188">
        <f>IFERROR(INDEX('اطلاعات انشعابات شرکتها'!A:BB,MATCH(A800,'اطلاعات انشعابات شرکتها'!A:A,0),MATCH(P$1,'اطلاعات انشعابات شرکتها'!$1:$1,0)),0)</f>
        <v>0</v>
      </c>
      <c r="Q800" s="188">
        <f>IFERROR(INDEX('اطلاعات انشعابات شرکتها'!A:BB,MATCH(A800,'اطلاعات انشعابات شرکتها'!A:A,0),MATCH(Q$1,'اطلاعات انشعابات شرکتها'!$1:$1,0)),0)</f>
        <v>0</v>
      </c>
      <c r="R800" s="188">
        <f>IFERROR(INDEX('اطلاعات انشعابات شرکتها'!A:BB,MATCH(A800,'اطلاعات انشعابات شرکتها'!A:A,0),MATCH(R$1,'اطلاعات انشعابات شرکتها'!$1:$1,0)),0)</f>
        <v>0</v>
      </c>
      <c r="S800" s="265"/>
      <c r="T800" s="188">
        <f>IFERROR(INDEX('قرائت کنتور'!A:AZ,MATCH(A800&amp;"-"&amp;T$1,'قرائت کنتور'!B:B,0),MATCH(G800,'قرائت کنتور'!$1:$1,0)),0)</f>
        <v>0</v>
      </c>
      <c r="U800" s="188">
        <f>IFERROR(INDEX('قرائت کنتور'!A:AZ,MATCH(A800&amp;"-"&amp;U$1,'قرائت کنتور'!B:B,0),MATCH(L800,'قرائت کنتور'!$1:$1,0)),0)</f>
        <v>0</v>
      </c>
      <c r="V800" s="188">
        <f>IFERROR(INDEX('قرائت کنتور'!A:AZ,MATCH(A800&amp;"-"&amp;U$1,'قرائت کنتور'!B:B,0),MATCH(G800,'قرائت کنتور'!$1:$1,0)),0)</f>
        <v>0</v>
      </c>
      <c r="W800" s="188">
        <f>IFERROR(INDEX('قرائت کنتور'!A:AZ,MATCH(A800&amp;"-"&amp;W$1,'قرائت کنتور'!B:B,0),MATCH(L800,'قرائت کنتور'!$1:$1,0)),0)</f>
        <v>0</v>
      </c>
      <c r="X800" s="188">
        <f>IFERROR(INDEX('قرائت کنتور'!A:AZ,MATCH(A800&amp;"-"&amp;W$1,'قرائت کنتور'!B:B,0),MATCH(G800,'قرائت کنتور'!$1:$1,0)),0)</f>
        <v>0</v>
      </c>
      <c r="Y800" s="188">
        <f>IFERROR(INDEX('قرائت کنتور'!A:AZ,MATCH(A800&amp;"-"&amp;Y$1,'قرائت کنتور'!B:B,0),MATCH(L800,'قرائت کنتور'!$1:$1,0)),0)</f>
        <v>0</v>
      </c>
      <c r="Z800" s="188">
        <f>IFERROR(INDEX('قرائت کنتور'!A:AZ,MATCH(A800&amp;"-"&amp;Y$1,'قرائت کنتور'!B:B,0),MATCH(G800,'قرائت کنتور'!$1:$1,0)),0)</f>
        <v>0</v>
      </c>
      <c r="AA800" s="188">
        <f>IFERROR(INDEX('قرائت کنتور'!A:AZ,MATCH(A800&amp;"-"&amp;AA$1,'قرائت کنتور'!B:B,0),MATCH(L800,'قرائت کنتور'!$1:$1,0)),0)</f>
        <v>0</v>
      </c>
      <c r="AB800" s="188">
        <f>IFERROR(INDEX('قرائت کنتور'!A:AZ,MATCH(A800&amp;"-"&amp;AA$1,'قرائت کنتور'!B:B,0),MATCH(G800,'قرائت کنتور'!$1:$1,0)),0)</f>
        <v>0</v>
      </c>
      <c r="AC800" s="265"/>
      <c r="AD800" s="188">
        <f t="shared" si="281"/>
        <v>0</v>
      </c>
      <c r="AE800" s="188">
        <f t="shared" si="282"/>
        <v>0</v>
      </c>
      <c r="AF800" s="188">
        <f t="shared" si="283"/>
        <v>0</v>
      </c>
      <c r="AG800" s="188">
        <f t="shared" si="284"/>
        <v>0</v>
      </c>
      <c r="AH800" s="188">
        <f t="shared" si="285"/>
        <v>0</v>
      </c>
      <c r="AI800" s="188">
        <f t="shared" si="286"/>
        <v>0</v>
      </c>
      <c r="AJ800" s="188" t="str">
        <f t="shared" si="287"/>
        <v>0</v>
      </c>
      <c r="AK800" s="265"/>
      <c r="AL800" s="254" t="str">
        <f t="shared" si="288"/>
        <v>---</v>
      </c>
      <c r="AM800" s="254" t="str">
        <f t="shared" si="289"/>
        <v>---</v>
      </c>
      <c r="AN800" s="265"/>
      <c r="AO800" s="188" t="str">
        <f>IFERROR(INDEX('تعرفه ها'!A:Z,MATCH(P800&amp;"-"&amp;AO$1,'تعرفه ها'!C:C,0),MATCH(F800,'تعرفه ها'!$2:$2,0),1),"---")</f>
        <v>---</v>
      </c>
      <c r="AP800" s="188" t="str">
        <f>IFERROR(INDEX('تعرفه ها'!A:Z,MATCH(P800&amp;"-"&amp;AP$1,'تعرفه ها'!C:C,0),MATCH(F800,'تعرفه ها'!$2:$2,0),1),"---")</f>
        <v>---</v>
      </c>
      <c r="AQ800" s="188" t="str">
        <f>IFERROR(INDEX('تعرفه ها'!A:Z,MATCH(P800&amp;"-"&amp;AQ$1,'تعرفه ها'!C:C,0),MATCH(F800,'تعرفه ها'!$2:$2,0),1),"---")</f>
        <v>---</v>
      </c>
      <c r="AR800" s="188" t="str">
        <f>IFERROR(INDEX('تعرفه ها'!A:Z,MATCH(P800&amp;"-"&amp;AR$1,'تعرفه ها'!C:C,0),MATCH(F800,'تعرفه ها'!$2:$2,0),1),"---")</f>
        <v>---</v>
      </c>
      <c r="AS800" s="265"/>
      <c r="AT800" s="415" t="str">
        <f t="shared" si="290"/>
        <v>---</v>
      </c>
      <c r="AU800" s="415" t="str">
        <f t="shared" si="291"/>
        <v>---</v>
      </c>
      <c r="AV800" s="415" t="str">
        <f t="shared" si="292"/>
        <v>---</v>
      </c>
      <c r="AW800" s="415" t="str">
        <f t="shared" si="293"/>
        <v>---</v>
      </c>
      <c r="AX800" s="415" t="str">
        <f t="shared" si="294"/>
        <v>---</v>
      </c>
      <c r="AY800" s="415" t="str">
        <f>IFERROR(AH800*INDEX('تعرفه ها'!A:Z,MATCH("عوارض برق به ازاء هر کیلووات",'تعرفه ها'!$C:$C,0),MATCH(F800,'تعرفه ها'!$2:$2,0)),"---")</f>
        <v>---</v>
      </c>
      <c r="AZ800" s="415" t="str">
        <f t="shared" si="295"/>
        <v>---</v>
      </c>
      <c r="BA800" s="415" t="str">
        <f>IFERROR(ROUND(((AX800+AY800+AZ800)*INDEX('تعرفه ها'!A:Z,MATCH("هزینه نگهداری و تعمیرات شبکه برق",'تعرفه ها'!$C:$C,0),MATCH(F800,'تعرفه ها'!$2:$2,0))/100),0),"---")</f>
        <v>---</v>
      </c>
      <c r="BB800" s="415">
        <f>IFERROR(IF(P800="دیماندی",ROUND(AJ800*INDEX('تعرفه ها'!A:Z,MATCH(BB$1,'تعرفه ها'!$C:$C,0),MATCH(F800,'تعرفه ها'!$2:$2,0))*J800/30,0),0),"---")</f>
        <v>0</v>
      </c>
      <c r="BC800" s="415"/>
      <c r="BD800" s="54" t="str">
        <f>IFERROR(IF(INDEX('اطلاعات دوره'!A:Z,MATCH(G800,'اطلاعات دوره'!C:C,0),MATCH("برق",'اطلاعات دوره'!$1:$1,0))="دارد",ROUND(AX800*INDEX('تعرفه ها'!A:Z,MATCH("پیک فصلی برق",'تعرفه ها'!$C:$C,0),MATCH(F800,'تعرفه ها'!$2:$2,0))/100,0),0),"---")</f>
        <v>---</v>
      </c>
      <c r="BE800" s="415" t="str">
        <f>IFERROR(ROUND(((AX800+AY800+AZ800+BA800+BB800+BC800+BD800)*INDEX('تعرفه ها'!A:Z,MATCH("مالیات برق",'تعرفه ها'!$C:$C,0),MATCH(F800,'تعرفه ها'!$2:$2,0))/100),0),"---")</f>
        <v>---</v>
      </c>
      <c r="BF800" s="415" t="str">
        <f t="shared" si="296"/>
        <v>---</v>
      </c>
      <c r="BG800" s="415" t="str">
        <f t="shared" si="300"/>
        <v>---</v>
      </c>
      <c r="BH800" s="415" t="str">
        <f t="shared" si="297"/>
        <v>---</v>
      </c>
      <c r="BI800" s="54" t="str">
        <f t="shared" si="298"/>
        <v>---</v>
      </c>
      <c r="BJ800" s="55" t="str">
        <f t="shared" si="299"/>
        <v>---</v>
      </c>
      <c r="BK800" s="262"/>
      <c r="BL800" s="183" t="str">
        <f>IFERROR(IF(INDEX(پرداخت!A:AZ,MATCH(A800&amp;" - "&amp;"برق",پرداخت!$B:$B,0),MATCH(G800,پرداخت!$1:$1,0))="نشده","نشده","شده"),"---")</f>
        <v>---</v>
      </c>
    </row>
    <row r="801" spans="1:64" ht="33.75" hidden="1">
      <c r="A801" s="170"/>
      <c r="B801" s="47">
        <f>IFERROR(INDEX('اطلاعات انشعابات شرکتها'!A:BB,MATCH(A801,'اطلاعات انشعابات شرکتها'!A:A,0),MATCH(B$1,'اطلاعات انشعابات شرکتها'!$1:$1,0)),0)</f>
        <v>0</v>
      </c>
      <c r="C801" s="48">
        <f>IFERROR(INDEX('اطلاعات انشعابات شرکتها'!A:BB,MATCH(A801,'اطلاعات انشعابات شرکتها'!A:A,0),MATCH(C$1,'اطلاعات انشعابات شرکتها'!$1:$1,0)),0)</f>
        <v>0</v>
      </c>
      <c r="D801" s="45"/>
      <c r="E801" s="171"/>
      <c r="F801" s="170"/>
      <c r="G801" s="188" t="str">
        <f t="shared" si="278"/>
        <v>/</v>
      </c>
      <c r="H801" s="188">
        <f>IFERROR(INDEX('اطلاعات دوره'!A:Z,MATCH(G801,'اطلاعات دوره'!C:C,0),MATCH(H$1,'اطلاعات دوره'!$1:$1,0)),0)</f>
        <v>0</v>
      </c>
      <c r="I801" s="188">
        <f>IFERROR(INDEX('اطلاعات دوره'!A:Z,MATCH(G801,'اطلاعات دوره'!C:C,0),MATCH(I$1,'اطلاعات دوره'!$1:$1,0)),0)</f>
        <v>0</v>
      </c>
      <c r="J801" s="188">
        <f>IFERROR(INDEX('اطلاعات دوره'!A:Z,MATCH(G801,'اطلاعات دوره'!C:C,0),MATCH(J$1,'اطلاعات دوره'!$1:$1,0)),0)</f>
        <v>0</v>
      </c>
      <c r="K801" s="265"/>
      <c r="L801" s="188" t="str">
        <f>IFERROR(INDEX('اطلاعات دوره'!A:Z,MATCH(G801,'اطلاعات دوره'!C:C,0)-1,MATCH("عنوان",'اطلاعات دوره'!$1:$1,0)),"---")</f>
        <v>---</v>
      </c>
      <c r="M801" s="188" t="str">
        <f t="shared" si="279"/>
        <v>----</v>
      </c>
      <c r="N801" s="188" t="str">
        <f t="shared" si="280"/>
        <v>-/</v>
      </c>
      <c r="O801" s="265"/>
      <c r="P801" s="188">
        <f>IFERROR(INDEX('اطلاعات انشعابات شرکتها'!A:BB,MATCH(A801,'اطلاعات انشعابات شرکتها'!A:A,0),MATCH(P$1,'اطلاعات انشعابات شرکتها'!$1:$1,0)),0)</f>
        <v>0</v>
      </c>
      <c r="Q801" s="188">
        <f>IFERROR(INDEX('اطلاعات انشعابات شرکتها'!A:BB,MATCH(A801,'اطلاعات انشعابات شرکتها'!A:A,0),MATCH(Q$1,'اطلاعات انشعابات شرکتها'!$1:$1,0)),0)</f>
        <v>0</v>
      </c>
      <c r="R801" s="188">
        <f>IFERROR(INDEX('اطلاعات انشعابات شرکتها'!A:BB,MATCH(A801,'اطلاعات انشعابات شرکتها'!A:A,0),MATCH(R$1,'اطلاعات انشعابات شرکتها'!$1:$1,0)),0)</f>
        <v>0</v>
      </c>
      <c r="S801" s="265"/>
      <c r="T801" s="188">
        <f>IFERROR(INDEX('قرائت کنتور'!A:AZ,MATCH(A801&amp;"-"&amp;T$1,'قرائت کنتور'!B:B,0),MATCH(G801,'قرائت کنتور'!$1:$1,0)),0)</f>
        <v>0</v>
      </c>
      <c r="U801" s="188">
        <f>IFERROR(INDEX('قرائت کنتور'!A:AZ,MATCH(A801&amp;"-"&amp;U$1,'قرائت کنتور'!B:B,0),MATCH(L801,'قرائت کنتور'!$1:$1,0)),0)</f>
        <v>0</v>
      </c>
      <c r="V801" s="188">
        <f>IFERROR(INDEX('قرائت کنتور'!A:AZ,MATCH(A801&amp;"-"&amp;U$1,'قرائت کنتور'!B:B,0),MATCH(G801,'قرائت کنتور'!$1:$1,0)),0)</f>
        <v>0</v>
      </c>
      <c r="W801" s="188">
        <f>IFERROR(INDEX('قرائت کنتور'!A:AZ,MATCH(A801&amp;"-"&amp;W$1,'قرائت کنتور'!B:B,0),MATCH(L801,'قرائت کنتور'!$1:$1,0)),0)</f>
        <v>0</v>
      </c>
      <c r="X801" s="188">
        <f>IFERROR(INDEX('قرائت کنتور'!A:AZ,MATCH(A801&amp;"-"&amp;W$1,'قرائت کنتور'!B:B,0),MATCH(G801,'قرائت کنتور'!$1:$1,0)),0)</f>
        <v>0</v>
      </c>
      <c r="Y801" s="188">
        <f>IFERROR(INDEX('قرائت کنتور'!A:AZ,MATCH(A801&amp;"-"&amp;Y$1,'قرائت کنتور'!B:B,0),MATCH(L801,'قرائت کنتور'!$1:$1,0)),0)</f>
        <v>0</v>
      </c>
      <c r="Z801" s="188">
        <f>IFERROR(INDEX('قرائت کنتور'!A:AZ,MATCH(A801&amp;"-"&amp;Y$1,'قرائت کنتور'!B:B,0),MATCH(G801,'قرائت کنتور'!$1:$1,0)),0)</f>
        <v>0</v>
      </c>
      <c r="AA801" s="188">
        <f>IFERROR(INDEX('قرائت کنتور'!A:AZ,MATCH(A801&amp;"-"&amp;AA$1,'قرائت کنتور'!B:B,0),MATCH(L801,'قرائت کنتور'!$1:$1,0)),0)</f>
        <v>0</v>
      </c>
      <c r="AB801" s="188">
        <f>IFERROR(INDEX('قرائت کنتور'!A:AZ,MATCH(A801&amp;"-"&amp;AA$1,'قرائت کنتور'!B:B,0),MATCH(G801,'قرائت کنتور'!$1:$1,0)),0)</f>
        <v>0</v>
      </c>
      <c r="AC801" s="265"/>
      <c r="AD801" s="188">
        <f t="shared" si="281"/>
        <v>0</v>
      </c>
      <c r="AE801" s="188">
        <f t="shared" si="282"/>
        <v>0</v>
      </c>
      <c r="AF801" s="188">
        <f t="shared" si="283"/>
        <v>0</v>
      </c>
      <c r="AG801" s="188">
        <f t="shared" si="284"/>
        <v>0</v>
      </c>
      <c r="AH801" s="188">
        <f t="shared" si="285"/>
        <v>0</v>
      </c>
      <c r="AI801" s="188">
        <f t="shared" si="286"/>
        <v>0</v>
      </c>
      <c r="AJ801" s="188" t="str">
        <f t="shared" si="287"/>
        <v>0</v>
      </c>
      <c r="AK801" s="265"/>
      <c r="AL801" s="254" t="str">
        <f t="shared" si="288"/>
        <v>---</v>
      </c>
      <c r="AM801" s="254" t="str">
        <f t="shared" si="289"/>
        <v>---</v>
      </c>
      <c r="AN801" s="265"/>
      <c r="AO801" s="188" t="str">
        <f>IFERROR(INDEX('تعرفه ها'!A:Z,MATCH(P801&amp;"-"&amp;AO$1,'تعرفه ها'!C:C,0),MATCH(F801,'تعرفه ها'!$2:$2,0),1),"---")</f>
        <v>---</v>
      </c>
      <c r="AP801" s="188" t="str">
        <f>IFERROR(INDEX('تعرفه ها'!A:Z,MATCH(P801&amp;"-"&amp;AP$1,'تعرفه ها'!C:C,0),MATCH(F801,'تعرفه ها'!$2:$2,0),1),"---")</f>
        <v>---</v>
      </c>
      <c r="AQ801" s="188" t="str">
        <f>IFERROR(INDEX('تعرفه ها'!A:Z,MATCH(P801&amp;"-"&amp;AQ$1,'تعرفه ها'!C:C,0),MATCH(F801,'تعرفه ها'!$2:$2,0),1),"---")</f>
        <v>---</v>
      </c>
      <c r="AR801" s="188" t="str">
        <f>IFERROR(INDEX('تعرفه ها'!A:Z,MATCH(P801&amp;"-"&amp;AR$1,'تعرفه ها'!C:C,0),MATCH(F801,'تعرفه ها'!$2:$2,0),1),"---")</f>
        <v>---</v>
      </c>
      <c r="AS801" s="265"/>
      <c r="AT801" s="415" t="str">
        <f t="shared" si="290"/>
        <v>---</v>
      </c>
      <c r="AU801" s="415" t="str">
        <f t="shared" si="291"/>
        <v>---</v>
      </c>
      <c r="AV801" s="415" t="str">
        <f t="shared" si="292"/>
        <v>---</v>
      </c>
      <c r="AW801" s="415" t="str">
        <f t="shared" si="293"/>
        <v>---</v>
      </c>
      <c r="AX801" s="415" t="str">
        <f t="shared" si="294"/>
        <v>---</v>
      </c>
      <c r="AY801" s="415" t="str">
        <f>IFERROR(AH801*INDEX('تعرفه ها'!A:Z,MATCH("عوارض برق به ازاء هر کیلووات",'تعرفه ها'!$C:$C,0),MATCH(F801,'تعرفه ها'!$2:$2,0)),"---")</f>
        <v>---</v>
      </c>
      <c r="AZ801" s="415" t="str">
        <f t="shared" si="295"/>
        <v>---</v>
      </c>
      <c r="BA801" s="415" t="str">
        <f>IFERROR(ROUND(((AX801+AY801+AZ801)*INDEX('تعرفه ها'!A:Z,MATCH("هزینه نگهداری و تعمیرات شبکه برق",'تعرفه ها'!$C:$C,0),MATCH(F801,'تعرفه ها'!$2:$2,0))/100),0),"---")</f>
        <v>---</v>
      </c>
      <c r="BB801" s="415">
        <f>IFERROR(IF(P801="دیماندی",ROUND(AJ801*INDEX('تعرفه ها'!A:Z,MATCH(BB$1,'تعرفه ها'!$C:$C,0),MATCH(F801,'تعرفه ها'!$2:$2,0))*J801/30,0),0),"---")</f>
        <v>0</v>
      </c>
      <c r="BC801" s="415"/>
      <c r="BD801" s="54" t="str">
        <f>IFERROR(IF(INDEX('اطلاعات دوره'!A:Z,MATCH(G801,'اطلاعات دوره'!C:C,0),MATCH("برق",'اطلاعات دوره'!$1:$1,0))="دارد",ROUND(AX801*INDEX('تعرفه ها'!A:Z,MATCH("پیک فصلی برق",'تعرفه ها'!$C:$C,0),MATCH(F801,'تعرفه ها'!$2:$2,0))/100,0),0),"---")</f>
        <v>---</v>
      </c>
      <c r="BE801" s="415" t="str">
        <f>IFERROR(ROUND(((AX801+AY801+AZ801+BA801+BB801+BC801+BD801)*INDEX('تعرفه ها'!A:Z,MATCH("مالیات برق",'تعرفه ها'!$C:$C,0),MATCH(F801,'تعرفه ها'!$2:$2,0))/100),0),"---")</f>
        <v>---</v>
      </c>
      <c r="BF801" s="415" t="str">
        <f t="shared" si="296"/>
        <v>---</v>
      </c>
      <c r="BG801" s="415" t="str">
        <f t="shared" si="300"/>
        <v>---</v>
      </c>
      <c r="BH801" s="415" t="str">
        <f t="shared" si="297"/>
        <v>---</v>
      </c>
      <c r="BI801" s="54" t="str">
        <f t="shared" si="298"/>
        <v>---</v>
      </c>
      <c r="BJ801" s="55" t="str">
        <f t="shared" si="299"/>
        <v>---</v>
      </c>
      <c r="BK801" s="262"/>
      <c r="BL801" s="183" t="str">
        <f>IFERROR(IF(INDEX(پرداخت!A:AZ,MATCH(A801&amp;" - "&amp;"برق",پرداخت!$B:$B,0),MATCH(G801,پرداخت!$1:$1,0))="نشده","نشده","شده"),"---")</f>
        <v>---</v>
      </c>
    </row>
    <row r="802" spans="1:64" ht="33.75" hidden="1">
      <c r="A802" s="170"/>
      <c r="B802" s="47">
        <f>IFERROR(INDEX('اطلاعات انشعابات شرکتها'!A:BB,MATCH(A802,'اطلاعات انشعابات شرکتها'!A:A,0),MATCH(B$1,'اطلاعات انشعابات شرکتها'!$1:$1,0)),0)</f>
        <v>0</v>
      </c>
      <c r="C802" s="48">
        <f>IFERROR(INDEX('اطلاعات انشعابات شرکتها'!A:BB,MATCH(A802,'اطلاعات انشعابات شرکتها'!A:A,0),MATCH(C$1,'اطلاعات انشعابات شرکتها'!$1:$1,0)),0)</f>
        <v>0</v>
      </c>
      <c r="D802" s="45"/>
      <c r="E802" s="171"/>
      <c r="F802" s="170"/>
      <c r="G802" s="188" t="str">
        <f t="shared" si="278"/>
        <v>/</v>
      </c>
      <c r="H802" s="188">
        <f>IFERROR(INDEX('اطلاعات دوره'!A:Z,MATCH(G802,'اطلاعات دوره'!C:C,0),MATCH(H$1,'اطلاعات دوره'!$1:$1,0)),0)</f>
        <v>0</v>
      </c>
      <c r="I802" s="188">
        <f>IFERROR(INDEX('اطلاعات دوره'!A:Z,MATCH(G802,'اطلاعات دوره'!C:C,0),MATCH(I$1,'اطلاعات دوره'!$1:$1,0)),0)</f>
        <v>0</v>
      </c>
      <c r="J802" s="188">
        <f>IFERROR(INDEX('اطلاعات دوره'!A:Z,MATCH(G802,'اطلاعات دوره'!C:C,0),MATCH(J$1,'اطلاعات دوره'!$1:$1,0)),0)</f>
        <v>0</v>
      </c>
      <c r="K802" s="265"/>
      <c r="L802" s="188" t="str">
        <f>IFERROR(INDEX('اطلاعات دوره'!A:Z,MATCH(G802,'اطلاعات دوره'!C:C,0)-1,MATCH("عنوان",'اطلاعات دوره'!$1:$1,0)),"---")</f>
        <v>---</v>
      </c>
      <c r="M802" s="188" t="str">
        <f t="shared" si="279"/>
        <v>----</v>
      </c>
      <c r="N802" s="188" t="str">
        <f t="shared" si="280"/>
        <v>-/</v>
      </c>
      <c r="O802" s="265"/>
      <c r="P802" s="188">
        <f>IFERROR(INDEX('اطلاعات انشعابات شرکتها'!A:BB,MATCH(A802,'اطلاعات انشعابات شرکتها'!A:A,0),MATCH(P$1,'اطلاعات انشعابات شرکتها'!$1:$1,0)),0)</f>
        <v>0</v>
      </c>
      <c r="Q802" s="188">
        <f>IFERROR(INDEX('اطلاعات انشعابات شرکتها'!A:BB,MATCH(A802,'اطلاعات انشعابات شرکتها'!A:A,0),MATCH(Q$1,'اطلاعات انشعابات شرکتها'!$1:$1,0)),0)</f>
        <v>0</v>
      </c>
      <c r="R802" s="188">
        <f>IFERROR(INDEX('اطلاعات انشعابات شرکتها'!A:BB,MATCH(A802,'اطلاعات انشعابات شرکتها'!A:A,0),MATCH(R$1,'اطلاعات انشعابات شرکتها'!$1:$1,0)),0)</f>
        <v>0</v>
      </c>
      <c r="S802" s="265"/>
      <c r="T802" s="188">
        <f>IFERROR(INDEX('قرائت کنتور'!A:AZ,MATCH(A802&amp;"-"&amp;T$1,'قرائت کنتور'!B:B,0),MATCH(G802,'قرائت کنتور'!$1:$1,0)),0)</f>
        <v>0</v>
      </c>
      <c r="U802" s="188">
        <f>IFERROR(INDEX('قرائت کنتور'!A:AZ,MATCH(A802&amp;"-"&amp;U$1,'قرائت کنتور'!B:B,0),MATCH(L802,'قرائت کنتور'!$1:$1,0)),0)</f>
        <v>0</v>
      </c>
      <c r="V802" s="188">
        <f>IFERROR(INDEX('قرائت کنتور'!A:AZ,MATCH(A802&amp;"-"&amp;U$1,'قرائت کنتور'!B:B,0),MATCH(G802,'قرائت کنتور'!$1:$1,0)),0)</f>
        <v>0</v>
      </c>
      <c r="W802" s="188">
        <f>IFERROR(INDEX('قرائت کنتور'!A:AZ,MATCH(A802&amp;"-"&amp;W$1,'قرائت کنتور'!B:B,0),MATCH(L802,'قرائت کنتور'!$1:$1,0)),0)</f>
        <v>0</v>
      </c>
      <c r="X802" s="188">
        <f>IFERROR(INDEX('قرائت کنتور'!A:AZ,MATCH(A802&amp;"-"&amp;W$1,'قرائت کنتور'!B:B,0),MATCH(G802,'قرائت کنتور'!$1:$1,0)),0)</f>
        <v>0</v>
      </c>
      <c r="Y802" s="188">
        <f>IFERROR(INDEX('قرائت کنتور'!A:AZ,MATCH(A802&amp;"-"&amp;Y$1,'قرائت کنتور'!B:B,0),MATCH(L802,'قرائت کنتور'!$1:$1,0)),0)</f>
        <v>0</v>
      </c>
      <c r="Z802" s="188">
        <f>IFERROR(INDEX('قرائت کنتور'!A:AZ,MATCH(A802&amp;"-"&amp;Y$1,'قرائت کنتور'!B:B,0),MATCH(G802,'قرائت کنتور'!$1:$1,0)),0)</f>
        <v>0</v>
      </c>
      <c r="AA802" s="188">
        <f>IFERROR(INDEX('قرائت کنتور'!A:AZ,MATCH(A802&amp;"-"&amp;AA$1,'قرائت کنتور'!B:B,0),MATCH(L802,'قرائت کنتور'!$1:$1,0)),0)</f>
        <v>0</v>
      </c>
      <c r="AB802" s="188">
        <f>IFERROR(INDEX('قرائت کنتور'!A:AZ,MATCH(A802&amp;"-"&amp;AA$1,'قرائت کنتور'!B:B,0),MATCH(G802,'قرائت کنتور'!$1:$1,0)),0)</f>
        <v>0</v>
      </c>
      <c r="AC802" s="265"/>
      <c r="AD802" s="188">
        <f t="shared" si="281"/>
        <v>0</v>
      </c>
      <c r="AE802" s="188">
        <f t="shared" si="282"/>
        <v>0</v>
      </c>
      <c r="AF802" s="188">
        <f t="shared" si="283"/>
        <v>0</v>
      </c>
      <c r="AG802" s="188">
        <f t="shared" si="284"/>
        <v>0</v>
      </c>
      <c r="AH802" s="188">
        <f t="shared" si="285"/>
        <v>0</v>
      </c>
      <c r="AI802" s="188">
        <f t="shared" si="286"/>
        <v>0</v>
      </c>
      <c r="AJ802" s="188" t="str">
        <f t="shared" si="287"/>
        <v>0</v>
      </c>
      <c r="AK802" s="265"/>
      <c r="AL802" s="254" t="str">
        <f t="shared" si="288"/>
        <v>---</v>
      </c>
      <c r="AM802" s="254" t="str">
        <f t="shared" si="289"/>
        <v>---</v>
      </c>
      <c r="AN802" s="265"/>
      <c r="AO802" s="188" t="str">
        <f>IFERROR(INDEX('تعرفه ها'!A:Z,MATCH(P802&amp;"-"&amp;AO$1,'تعرفه ها'!C:C,0),MATCH(F802,'تعرفه ها'!$2:$2,0),1),"---")</f>
        <v>---</v>
      </c>
      <c r="AP802" s="188" t="str">
        <f>IFERROR(INDEX('تعرفه ها'!A:Z,MATCH(P802&amp;"-"&amp;AP$1,'تعرفه ها'!C:C,0),MATCH(F802,'تعرفه ها'!$2:$2,0),1),"---")</f>
        <v>---</v>
      </c>
      <c r="AQ802" s="188" t="str">
        <f>IFERROR(INDEX('تعرفه ها'!A:Z,MATCH(P802&amp;"-"&amp;AQ$1,'تعرفه ها'!C:C,0),MATCH(F802,'تعرفه ها'!$2:$2,0),1),"---")</f>
        <v>---</v>
      </c>
      <c r="AR802" s="188" t="str">
        <f>IFERROR(INDEX('تعرفه ها'!A:Z,MATCH(P802&amp;"-"&amp;AR$1,'تعرفه ها'!C:C,0),MATCH(F802,'تعرفه ها'!$2:$2,0),1),"---")</f>
        <v>---</v>
      </c>
      <c r="AS802" s="265"/>
      <c r="AT802" s="415" t="str">
        <f t="shared" si="290"/>
        <v>---</v>
      </c>
      <c r="AU802" s="415" t="str">
        <f t="shared" si="291"/>
        <v>---</v>
      </c>
      <c r="AV802" s="415" t="str">
        <f t="shared" si="292"/>
        <v>---</v>
      </c>
      <c r="AW802" s="415" t="str">
        <f t="shared" si="293"/>
        <v>---</v>
      </c>
      <c r="AX802" s="415" t="str">
        <f t="shared" si="294"/>
        <v>---</v>
      </c>
      <c r="AY802" s="415" t="str">
        <f>IFERROR(AH802*INDEX('تعرفه ها'!A:Z,MATCH("عوارض برق به ازاء هر کیلووات",'تعرفه ها'!$C:$C,0),MATCH(F802,'تعرفه ها'!$2:$2,0)),"---")</f>
        <v>---</v>
      </c>
      <c r="AZ802" s="415" t="str">
        <f t="shared" si="295"/>
        <v>---</v>
      </c>
      <c r="BA802" s="415" t="str">
        <f>IFERROR(ROUND(((AX802+AY802+AZ802)*INDEX('تعرفه ها'!A:Z,MATCH("هزینه نگهداری و تعمیرات شبکه برق",'تعرفه ها'!$C:$C,0),MATCH(F802,'تعرفه ها'!$2:$2,0))/100),0),"---")</f>
        <v>---</v>
      </c>
      <c r="BB802" s="415">
        <f>IFERROR(IF(P802="دیماندی",ROUND(AJ802*INDEX('تعرفه ها'!A:Z,MATCH(BB$1,'تعرفه ها'!$C:$C,0),MATCH(F802,'تعرفه ها'!$2:$2,0))*J802/30,0),0),"---")</f>
        <v>0</v>
      </c>
      <c r="BC802" s="415"/>
      <c r="BD802" s="54" t="str">
        <f>IFERROR(IF(INDEX('اطلاعات دوره'!A:Z,MATCH(G802,'اطلاعات دوره'!C:C,0),MATCH("برق",'اطلاعات دوره'!$1:$1,0))="دارد",ROUND(AX802*INDEX('تعرفه ها'!A:Z,MATCH("پیک فصلی برق",'تعرفه ها'!$C:$C,0),MATCH(F802,'تعرفه ها'!$2:$2,0))/100,0),0),"---")</f>
        <v>---</v>
      </c>
      <c r="BE802" s="415" t="str">
        <f>IFERROR(ROUND(((AX802+AY802+AZ802+BA802+BB802+BC802+BD802)*INDEX('تعرفه ها'!A:Z,MATCH("مالیات برق",'تعرفه ها'!$C:$C,0),MATCH(F802,'تعرفه ها'!$2:$2,0))/100),0),"---")</f>
        <v>---</v>
      </c>
      <c r="BF802" s="415" t="str">
        <f t="shared" si="296"/>
        <v>---</v>
      </c>
      <c r="BG802" s="415" t="str">
        <f t="shared" si="300"/>
        <v>---</v>
      </c>
      <c r="BH802" s="415" t="str">
        <f t="shared" si="297"/>
        <v>---</v>
      </c>
      <c r="BI802" s="54" t="str">
        <f t="shared" si="298"/>
        <v>---</v>
      </c>
      <c r="BJ802" s="55" t="str">
        <f t="shared" si="299"/>
        <v>---</v>
      </c>
      <c r="BK802" s="262"/>
      <c r="BL802" s="183" t="str">
        <f>IFERROR(IF(INDEX(پرداخت!A:AZ,MATCH(A802&amp;" - "&amp;"برق",پرداخت!$B:$B,0),MATCH(G802,پرداخت!$1:$1,0))="نشده","نشده","شده"),"---")</f>
        <v>---</v>
      </c>
    </row>
    <row r="803" spans="1:64" ht="33.75" hidden="1">
      <c r="A803" s="170"/>
      <c r="B803" s="47">
        <f>IFERROR(INDEX('اطلاعات انشعابات شرکتها'!A:BB,MATCH(A803,'اطلاعات انشعابات شرکتها'!A:A,0),MATCH(B$1,'اطلاعات انشعابات شرکتها'!$1:$1,0)),0)</f>
        <v>0</v>
      </c>
      <c r="C803" s="48">
        <f>IFERROR(INDEX('اطلاعات انشعابات شرکتها'!A:BB,MATCH(A803,'اطلاعات انشعابات شرکتها'!A:A,0),MATCH(C$1,'اطلاعات انشعابات شرکتها'!$1:$1,0)),0)</f>
        <v>0</v>
      </c>
      <c r="D803" s="45"/>
      <c r="E803" s="171"/>
      <c r="F803" s="170"/>
      <c r="G803" s="188" t="str">
        <f t="shared" si="278"/>
        <v>/</v>
      </c>
      <c r="H803" s="188">
        <f>IFERROR(INDEX('اطلاعات دوره'!A:Z,MATCH(G803,'اطلاعات دوره'!C:C,0),MATCH(H$1,'اطلاعات دوره'!$1:$1,0)),0)</f>
        <v>0</v>
      </c>
      <c r="I803" s="188">
        <f>IFERROR(INDEX('اطلاعات دوره'!A:Z,MATCH(G803,'اطلاعات دوره'!C:C,0),MATCH(I$1,'اطلاعات دوره'!$1:$1,0)),0)</f>
        <v>0</v>
      </c>
      <c r="J803" s="188">
        <f>IFERROR(INDEX('اطلاعات دوره'!A:Z,MATCH(G803,'اطلاعات دوره'!C:C,0),MATCH(J$1,'اطلاعات دوره'!$1:$1,0)),0)</f>
        <v>0</v>
      </c>
      <c r="K803" s="265"/>
      <c r="L803" s="188" t="str">
        <f>IFERROR(INDEX('اطلاعات دوره'!A:Z,MATCH(G803,'اطلاعات دوره'!C:C,0)-1,MATCH("عنوان",'اطلاعات دوره'!$1:$1,0)),"---")</f>
        <v>---</v>
      </c>
      <c r="M803" s="188" t="str">
        <f t="shared" si="279"/>
        <v>----</v>
      </c>
      <c r="N803" s="188" t="str">
        <f t="shared" si="280"/>
        <v>-/</v>
      </c>
      <c r="O803" s="265"/>
      <c r="P803" s="188">
        <f>IFERROR(INDEX('اطلاعات انشعابات شرکتها'!A:BB,MATCH(A803,'اطلاعات انشعابات شرکتها'!A:A,0),MATCH(P$1,'اطلاعات انشعابات شرکتها'!$1:$1,0)),0)</f>
        <v>0</v>
      </c>
      <c r="Q803" s="188">
        <f>IFERROR(INDEX('اطلاعات انشعابات شرکتها'!A:BB,MATCH(A803,'اطلاعات انشعابات شرکتها'!A:A,0),MATCH(Q$1,'اطلاعات انشعابات شرکتها'!$1:$1,0)),0)</f>
        <v>0</v>
      </c>
      <c r="R803" s="188">
        <f>IFERROR(INDEX('اطلاعات انشعابات شرکتها'!A:BB,MATCH(A803,'اطلاعات انشعابات شرکتها'!A:A,0),MATCH(R$1,'اطلاعات انشعابات شرکتها'!$1:$1,0)),0)</f>
        <v>0</v>
      </c>
      <c r="S803" s="265"/>
      <c r="T803" s="188">
        <f>IFERROR(INDEX('قرائت کنتور'!A:AZ,MATCH(A803&amp;"-"&amp;T$1,'قرائت کنتور'!B:B,0),MATCH(G803,'قرائت کنتور'!$1:$1,0)),0)</f>
        <v>0</v>
      </c>
      <c r="U803" s="188">
        <f>IFERROR(INDEX('قرائت کنتور'!A:AZ,MATCH(A803&amp;"-"&amp;U$1,'قرائت کنتور'!B:B,0),MATCH(L803,'قرائت کنتور'!$1:$1,0)),0)</f>
        <v>0</v>
      </c>
      <c r="V803" s="188">
        <f>IFERROR(INDEX('قرائت کنتور'!A:AZ,MATCH(A803&amp;"-"&amp;U$1,'قرائت کنتور'!B:B,0),MATCH(G803,'قرائت کنتور'!$1:$1,0)),0)</f>
        <v>0</v>
      </c>
      <c r="W803" s="188">
        <f>IFERROR(INDEX('قرائت کنتور'!A:AZ,MATCH(A803&amp;"-"&amp;W$1,'قرائت کنتور'!B:B,0),MATCH(L803,'قرائت کنتور'!$1:$1,0)),0)</f>
        <v>0</v>
      </c>
      <c r="X803" s="188">
        <f>IFERROR(INDEX('قرائت کنتور'!A:AZ,MATCH(A803&amp;"-"&amp;W$1,'قرائت کنتور'!B:B,0),MATCH(G803,'قرائت کنتور'!$1:$1,0)),0)</f>
        <v>0</v>
      </c>
      <c r="Y803" s="188">
        <f>IFERROR(INDEX('قرائت کنتور'!A:AZ,MATCH(A803&amp;"-"&amp;Y$1,'قرائت کنتور'!B:B,0),MATCH(L803,'قرائت کنتور'!$1:$1,0)),0)</f>
        <v>0</v>
      </c>
      <c r="Z803" s="188">
        <f>IFERROR(INDEX('قرائت کنتور'!A:AZ,MATCH(A803&amp;"-"&amp;Y$1,'قرائت کنتور'!B:B,0),MATCH(G803,'قرائت کنتور'!$1:$1,0)),0)</f>
        <v>0</v>
      </c>
      <c r="AA803" s="188">
        <f>IFERROR(INDEX('قرائت کنتور'!A:AZ,MATCH(A803&amp;"-"&amp;AA$1,'قرائت کنتور'!B:B,0),MATCH(L803,'قرائت کنتور'!$1:$1,0)),0)</f>
        <v>0</v>
      </c>
      <c r="AB803" s="188">
        <f>IFERROR(INDEX('قرائت کنتور'!A:AZ,MATCH(A803&amp;"-"&amp;AA$1,'قرائت کنتور'!B:B,0),MATCH(G803,'قرائت کنتور'!$1:$1,0)),0)</f>
        <v>0</v>
      </c>
      <c r="AC803" s="265"/>
      <c r="AD803" s="188">
        <f t="shared" si="281"/>
        <v>0</v>
      </c>
      <c r="AE803" s="188">
        <f t="shared" si="282"/>
        <v>0</v>
      </c>
      <c r="AF803" s="188">
        <f t="shared" si="283"/>
        <v>0</v>
      </c>
      <c r="AG803" s="188">
        <f t="shared" si="284"/>
        <v>0</v>
      </c>
      <c r="AH803" s="188">
        <f t="shared" si="285"/>
        <v>0</v>
      </c>
      <c r="AI803" s="188">
        <f t="shared" si="286"/>
        <v>0</v>
      </c>
      <c r="AJ803" s="188" t="str">
        <f t="shared" si="287"/>
        <v>0</v>
      </c>
      <c r="AK803" s="265"/>
      <c r="AL803" s="254" t="str">
        <f t="shared" si="288"/>
        <v>---</v>
      </c>
      <c r="AM803" s="254" t="str">
        <f t="shared" si="289"/>
        <v>---</v>
      </c>
      <c r="AN803" s="265"/>
      <c r="AO803" s="188" t="str">
        <f>IFERROR(INDEX('تعرفه ها'!A:Z,MATCH(P803&amp;"-"&amp;AO$1,'تعرفه ها'!C:C,0),MATCH(F803,'تعرفه ها'!$2:$2,0),1),"---")</f>
        <v>---</v>
      </c>
      <c r="AP803" s="188" t="str">
        <f>IFERROR(INDEX('تعرفه ها'!A:Z,MATCH(P803&amp;"-"&amp;AP$1,'تعرفه ها'!C:C,0),MATCH(F803,'تعرفه ها'!$2:$2,0),1),"---")</f>
        <v>---</v>
      </c>
      <c r="AQ803" s="188" t="str">
        <f>IFERROR(INDEX('تعرفه ها'!A:Z,MATCH(P803&amp;"-"&amp;AQ$1,'تعرفه ها'!C:C,0),MATCH(F803,'تعرفه ها'!$2:$2,0),1),"---")</f>
        <v>---</v>
      </c>
      <c r="AR803" s="188" t="str">
        <f>IFERROR(INDEX('تعرفه ها'!A:Z,MATCH(P803&amp;"-"&amp;AR$1,'تعرفه ها'!C:C,0),MATCH(F803,'تعرفه ها'!$2:$2,0),1),"---")</f>
        <v>---</v>
      </c>
      <c r="AS803" s="265"/>
      <c r="AT803" s="415" t="str">
        <f t="shared" si="290"/>
        <v>---</v>
      </c>
      <c r="AU803" s="415" t="str">
        <f t="shared" si="291"/>
        <v>---</v>
      </c>
      <c r="AV803" s="415" t="str">
        <f t="shared" si="292"/>
        <v>---</v>
      </c>
      <c r="AW803" s="415" t="str">
        <f t="shared" si="293"/>
        <v>---</v>
      </c>
      <c r="AX803" s="415" t="str">
        <f t="shared" si="294"/>
        <v>---</v>
      </c>
      <c r="AY803" s="415" t="str">
        <f>IFERROR(AH803*INDEX('تعرفه ها'!A:Z,MATCH("عوارض برق به ازاء هر کیلووات",'تعرفه ها'!$C:$C,0),MATCH(F803,'تعرفه ها'!$2:$2,0)),"---")</f>
        <v>---</v>
      </c>
      <c r="AZ803" s="415" t="str">
        <f t="shared" si="295"/>
        <v>---</v>
      </c>
      <c r="BA803" s="415" t="str">
        <f>IFERROR(ROUND(((AX803+AY803+AZ803)*INDEX('تعرفه ها'!A:Z,MATCH("هزینه نگهداری و تعمیرات شبکه برق",'تعرفه ها'!$C:$C,0),MATCH(F803,'تعرفه ها'!$2:$2,0))/100),0),"---")</f>
        <v>---</v>
      </c>
      <c r="BB803" s="415">
        <f>IFERROR(IF(P803="دیماندی",ROUND(AJ803*INDEX('تعرفه ها'!A:Z,MATCH(BB$1,'تعرفه ها'!$C:$C,0),MATCH(F803,'تعرفه ها'!$2:$2,0))*J803/30,0),0),"---")</f>
        <v>0</v>
      </c>
      <c r="BC803" s="415"/>
      <c r="BD803" s="54" t="str">
        <f>IFERROR(IF(INDEX('اطلاعات دوره'!A:Z,MATCH(G803,'اطلاعات دوره'!C:C,0),MATCH("برق",'اطلاعات دوره'!$1:$1,0))="دارد",ROUND(AX803*INDEX('تعرفه ها'!A:Z,MATCH("پیک فصلی برق",'تعرفه ها'!$C:$C,0),MATCH(F803,'تعرفه ها'!$2:$2,0))/100,0),0),"---")</f>
        <v>---</v>
      </c>
      <c r="BE803" s="415" t="str">
        <f>IFERROR(ROUND(((AX803+AY803+AZ803+BA803+BB803+BC803+BD803)*INDEX('تعرفه ها'!A:Z,MATCH("مالیات برق",'تعرفه ها'!$C:$C,0),MATCH(F803,'تعرفه ها'!$2:$2,0))/100),0),"---")</f>
        <v>---</v>
      </c>
      <c r="BF803" s="415" t="str">
        <f t="shared" si="296"/>
        <v>---</v>
      </c>
      <c r="BG803" s="415" t="str">
        <f t="shared" si="300"/>
        <v>---</v>
      </c>
      <c r="BH803" s="415" t="str">
        <f t="shared" si="297"/>
        <v>---</v>
      </c>
      <c r="BI803" s="54" t="str">
        <f t="shared" si="298"/>
        <v>---</v>
      </c>
      <c r="BJ803" s="55" t="str">
        <f t="shared" si="299"/>
        <v>---</v>
      </c>
      <c r="BK803" s="262"/>
      <c r="BL803" s="183" t="str">
        <f>IFERROR(IF(INDEX(پرداخت!A:AZ,MATCH(A803&amp;" - "&amp;"برق",پرداخت!$B:$B,0),MATCH(G803,پرداخت!$1:$1,0))="نشده","نشده","شده"),"---")</f>
        <v>---</v>
      </c>
    </row>
    <row r="804" spans="1:64" ht="33.75" hidden="1">
      <c r="A804" s="170"/>
      <c r="B804" s="47">
        <f>IFERROR(INDEX('اطلاعات انشعابات شرکتها'!A:BB,MATCH(A804,'اطلاعات انشعابات شرکتها'!A:A,0),MATCH(B$1,'اطلاعات انشعابات شرکتها'!$1:$1,0)),0)</f>
        <v>0</v>
      </c>
      <c r="C804" s="48">
        <f>IFERROR(INDEX('اطلاعات انشعابات شرکتها'!A:BB,MATCH(A804,'اطلاعات انشعابات شرکتها'!A:A,0),MATCH(C$1,'اطلاعات انشعابات شرکتها'!$1:$1,0)),0)</f>
        <v>0</v>
      </c>
      <c r="D804" s="45"/>
      <c r="E804" s="171"/>
      <c r="F804" s="170"/>
      <c r="G804" s="188" t="str">
        <f t="shared" si="278"/>
        <v>/</v>
      </c>
      <c r="H804" s="188">
        <f>IFERROR(INDEX('اطلاعات دوره'!A:Z,MATCH(G804,'اطلاعات دوره'!C:C,0),MATCH(H$1,'اطلاعات دوره'!$1:$1,0)),0)</f>
        <v>0</v>
      </c>
      <c r="I804" s="188">
        <f>IFERROR(INDEX('اطلاعات دوره'!A:Z,MATCH(G804,'اطلاعات دوره'!C:C,0),MATCH(I$1,'اطلاعات دوره'!$1:$1,0)),0)</f>
        <v>0</v>
      </c>
      <c r="J804" s="188">
        <f>IFERROR(INDEX('اطلاعات دوره'!A:Z,MATCH(G804,'اطلاعات دوره'!C:C,0),MATCH(J$1,'اطلاعات دوره'!$1:$1,0)),0)</f>
        <v>0</v>
      </c>
      <c r="K804" s="265"/>
      <c r="L804" s="188" t="str">
        <f>IFERROR(INDEX('اطلاعات دوره'!A:Z,MATCH(G804,'اطلاعات دوره'!C:C,0)-1,MATCH("عنوان",'اطلاعات دوره'!$1:$1,0)),"---")</f>
        <v>---</v>
      </c>
      <c r="M804" s="188" t="str">
        <f t="shared" si="279"/>
        <v>----</v>
      </c>
      <c r="N804" s="188" t="str">
        <f t="shared" si="280"/>
        <v>-/</v>
      </c>
      <c r="O804" s="265"/>
      <c r="P804" s="188">
        <f>IFERROR(INDEX('اطلاعات انشعابات شرکتها'!A:BB,MATCH(A804,'اطلاعات انشعابات شرکتها'!A:A,0),MATCH(P$1,'اطلاعات انشعابات شرکتها'!$1:$1,0)),0)</f>
        <v>0</v>
      </c>
      <c r="Q804" s="188">
        <f>IFERROR(INDEX('اطلاعات انشعابات شرکتها'!A:BB,MATCH(A804,'اطلاعات انشعابات شرکتها'!A:A,0),MATCH(Q$1,'اطلاعات انشعابات شرکتها'!$1:$1,0)),0)</f>
        <v>0</v>
      </c>
      <c r="R804" s="188">
        <f>IFERROR(INDEX('اطلاعات انشعابات شرکتها'!A:BB,MATCH(A804,'اطلاعات انشعابات شرکتها'!A:A,0),MATCH(R$1,'اطلاعات انشعابات شرکتها'!$1:$1,0)),0)</f>
        <v>0</v>
      </c>
      <c r="S804" s="265"/>
      <c r="T804" s="188">
        <f>IFERROR(INDEX('قرائت کنتور'!A:AZ,MATCH(A804&amp;"-"&amp;T$1,'قرائت کنتور'!B:B,0),MATCH(G804,'قرائت کنتور'!$1:$1,0)),0)</f>
        <v>0</v>
      </c>
      <c r="U804" s="188">
        <f>IFERROR(INDEX('قرائت کنتور'!A:AZ,MATCH(A804&amp;"-"&amp;U$1,'قرائت کنتور'!B:B,0),MATCH(L804,'قرائت کنتور'!$1:$1,0)),0)</f>
        <v>0</v>
      </c>
      <c r="V804" s="188">
        <f>IFERROR(INDEX('قرائت کنتور'!A:AZ,MATCH(A804&amp;"-"&amp;U$1,'قرائت کنتور'!B:B,0),MATCH(G804,'قرائت کنتور'!$1:$1,0)),0)</f>
        <v>0</v>
      </c>
      <c r="W804" s="188">
        <f>IFERROR(INDEX('قرائت کنتور'!A:AZ,MATCH(A804&amp;"-"&amp;W$1,'قرائت کنتور'!B:B,0),MATCH(L804,'قرائت کنتور'!$1:$1,0)),0)</f>
        <v>0</v>
      </c>
      <c r="X804" s="188">
        <f>IFERROR(INDEX('قرائت کنتور'!A:AZ,MATCH(A804&amp;"-"&amp;W$1,'قرائت کنتور'!B:B,0),MATCH(G804,'قرائت کنتور'!$1:$1,0)),0)</f>
        <v>0</v>
      </c>
      <c r="Y804" s="188">
        <f>IFERROR(INDEX('قرائت کنتور'!A:AZ,MATCH(A804&amp;"-"&amp;Y$1,'قرائت کنتور'!B:B,0),MATCH(L804,'قرائت کنتور'!$1:$1,0)),0)</f>
        <v>0</v>
      </c>
      <c r="Z804" s="188">
        <f>IFERROR(INDEX('قرائت کنتور'!A:AZ,MATCH(A804&amp;"-"&amp;Y$1,'قرائت کنتور'!B:B,0),MATCH(G804,'قرائت کنتور'!$1:$1,0)),0)</f>
        <v>0</v>
      </c>
      <c r="AA804" s="188">
        <f>IFERROR(INDEX('قرائت کنتور'!A:AZ,MATCH(A804&amp;"-"&amp;AA$1,'قرائت کنتور'!B:B,0),MATCH(L804,'قرائت کنتور'!$1:$1,0)),0)</f>
        <v>0</v>
      </c>
      <c r="AB804" s="188">
        <f>IFERROR(INDEX('قرائت کنتور'!A:AZ,MATCH(A804&amp;"-"&amp;AA$1,'قرائت کنتور'!B:B,0),MATCH(G804,'قرائت کنتور'!$1:$1,0)),0)</f>
        <v>0</v>
      </c>
      <c r="AC804" s="265"/>
      <c r="AD804" s="188">
        <f t="shared" si="281"/>
        <v>0</v>
      </c>
      <c r="AE804" s="188">
        <f t="shared" si="282"/>
        <v>0</v>
      </c>
      <c r="AF804" s="188">
        <f t="shared" si="283"/>
        <v>0</v>
      </c>
      <c r="AG804" s="188">
        <f t="shared" si="284"/>
        <v>0</v>
      </c>
      <c r="AH804" s="188">
        <f t="shared" si="285"/>
        <v>0</v>
      </c>
      <c r="AI804" s="188">
        <f t="shared" si="286"/>
        <v>0</v>
      </c>
      <c r="AJ804" s="188" t="str">
        <f t="shared" si="287"/>
        <v>0</v>
      </c>
      <c r="AK804" s="265"/>
      <c r="AL804" s="254" t="str">
        <f t="shared" si="288"/>
        <v>---</v>
      </c>
      <c r="AM804" s="254" t="str">
        <f t="shared" si="289"/>
        <v>---</v>
      </c>
      <c r="AN804" s="265"/>
      <c r="AO804" s="188" t="str">
        <f>IFERROR(INDEX('تعرفه ها'!A:Z,MATCH(P804&amp;"-"&amp;AO$1,'تعرفه ها'!C:C,0),MATCH(F804,'تعرفه ها'!$2:$2,0),1),"---")</f>
        <v>---</v>
      </c>
      <c r="AP804" s="188" t="str">
        <f>IFERROR(INDEX('تعرفه ها'!A:Z,MATCH(P804&amp;"-"&amp;AP$1,'تعرفه ها'!C:C,0),MATCH(F804,'تعرفه ها'!$2:$2,0),1),"---")</f>
        <v>---</v>
      </c>
      <c r="AQ804" s="188" t="str">
        <f>IFERROR(INDEX('تعرفه ها'!A:Z,MATCH(P804&amp;"-"&amp;AQ$1,'تعرفه ها'!C:C,0),MATCH(F804,'تعرفه ها'!$2:$2,0),1),"---")</f>
        <v>---</v>
      </c>
      <c r="AR804" s="188" t="str">
        <f>IFERROR(INDEX('تعرفه ها'!A:Z,MATCH(P804&amp;"-"&amp;AR$1,'تعرفه ها'!C:C,0),MATCH(F804,'تعرفه ها'!$2:$2,0),1),"---")</f>
        <v>---</v>
      </c>
      <c r="AS804" s="265"/>
      <c r="AT804" s="415" t="str">
        <f t="shared" si="290"/>
        <v>---</v>
      </c>
      <c r="AU804" s="415" t="str">
        <f t="shared" si="291"/>
        <v>---</v>
      </c>
      <c r="AV804" s="415" t="str">
        <f t="shared" si="292"/>
        <v>---</v>
      </c>
      <c r="AW804" s="415" t="str">
        <f t="shared" si="293"/>
        <v>---</v>
      </c>
      <c r="AX804" s="415" t="str">
        <f t="shared" si="294"/>
        <v>---</v>
      </c>
      <c r="AY804" s="415" t="str">
        <f>IFERROR(AH804*INDEX('تعرفه ها'!A:Z,MATCH("عوارض برق به ازاء هر کیلووات",'تعرفه ها'!$C:$C,0),MATCH(F804,'تعرفه ها'!$2:$2,0)),"---")</f>
        <v>---</v>
      </c>
      <c r="AZ804" s="415" t="str">
        <f t="shared" si="295"/>
        <v>---</v>
      </c>
      <c r="BA804" s="415" t="str">
        <f>IFERROR(ROUND(((AX804+AY804+AZ804)*INDEX('تعرفه ها'!A:Z,MATCH("هزینه نگهداری و تعمیرات شبکه برق",'تعرفه ها'!$C:$C,0),MATCH(F804,'تعرفه ها'!$2:$2,0))/100),0),"---")</f>
        <v>---</v>
      </c>
      <c r="BB804" s="415">
        <f>IFERROR(IF(P804="دیماندی",ROUND(AJ804*INDEX('تعرفه ها'!A:Z,MATCH(BB$1,'تعرفه ها'!$C:$C,0),MATCH(F804,'تعرفه ها'!$2:$2,0))*J804/30,0),0),"---")</f>
        <v>0</v>
      </c>
      <c r="BC804" s="415"/>
      <c r="BD804" s="54" t="str">
        <f>IFERROR(IF(INDEX('اطلاعات دوره'!A:Z,MATCH(G804,'اطلاعات دوره'!C:C,0),MATCH("برق",'اطلاعات دوره'!$1:$1,0))="دارد",ROUND(AX804*INDEX('تعرفه ها'!A:Z,MATCH("پیک فصلی برق",'تعرفه ها'!$C:$C,0),MATCH(F804,'تعرفه ها'!$2:$2,0))/100,0),0),"---")</f>
        <v>---</v>
      </c>
      <c r="BE804" s="415" t="str">
        <f>IFERROR(ROUND(((AX804+AY804+AZ804+BA804+BB804+BC804+BD804)*INDEX('تعرفه ها'!A:Z,MATCH("مالیات برق",'تعرفه ها'!$C:$C,0),MATCH(F804,'تعرفه ها'!$2:$2,0))/100),0),"---")</f>
        <v>---</v>
      </c>
      <c r="BF804" s="415" t="str">
        <f t="shared" si="296"/>
        <v>---</v>
      </c>
      <c r="BG804" s="415" t="str">
        <f t="shared" si="300"/>
        <v>---</v>
      </c>
      <c r="BH804" s="415" t="str">
        <f t="shared" si="297"/>
        <v>---</v>
      </c>
      <c r="BI804" s="54" t="str">
        <f t="shared" si="298"/>
        <v>---</v>
      </c>
      <c r="BJ804" s="55" t="str">
        <f t="shared" si="299"/>
        <v>---</v>
      </c>
      <c r="BK804" s="262"/>
      <c r="BL804" s="183" t="str">
        <f>IFERROR(IF(INDEX(پرداخت!A:AZ,MATCH(A804&amp;" - "&amp;"برق",پرداخت!$B:$B,0),MATCH(G804,پرداخت!$1:$1,0))="نشده","نشده","شده"),"---")</f>
        <v>---</v>
      </c>
    </row>
    <row r="805" spans="1:64" ht="33.75" hidden="1">
      <c r="A805" s="170"/>
      <c r="B805" s="47">
        <f>IFERROR(INDEX('اطلاعات انشعابات شرکتها'!A:BB,MATCH(A805,'اطلاعات انشعابات شرکتها'!A:A,0),MATCH(B$1,'اطلاعات انشعابات شرکتها'!$1:$1,0)),0)</f>
        <v>0</v>
      </c>
      <c r="C805" s="48">
        <f>IFERROR(INDEX('اطلاعات انشعابات شرکتها'!A:BB,MATCH(A805,'اطلاعات انشعابات شرکتها'!A:A,0),MATCH(C$1,'اطلاعات انشعابات شرکتها'!$1:$1,0)),0)</f>
        <v>0</v>
      </c>
      <c r="D805" s="45"/>
      <c r="E805" s="171"/>
      <c r="F805" s="170"/>
      <c r="G805" s="188" t="str">
        <f t="shared" si="278"/>
        <v>/</v>
      </c>
      <c r="H805" s="188">
        <f>IFERROR(INDEX('اطلاعات دوره'!A:Z,MATCH(G805,'اطلاعات دوره'!C:C,0),MATCH(H$1,'اطلاعات دوره'!$1:$1,0)),0)</f>
        <v>0</v>
      </c>
      <c r="I805" s="188">
        <f>IFERROR(INDEX('اطلاعات دوره'!A:Z,MATCH(G805,'اطلاعات دوره'!C:C,0),MATCH(I$1,'اطلاعات دوره'!$1:$1,0)),0)</f>
        <v>0</v>
      </c>
      <c r="J805" s="188">
        <f>IFERROR(INDEX('اطلاعات دوره'!A:Z,MATCH(G805,'اطلاعات دوره'!C:C,0),MATCH(J$1,'اطلاعات دوره'!$1:$1,0)),0)</f>
        <v>0</v>
      </c>
      <c r="K805" s="265"/>
      <c r="L805" s="188" t="str">
        <f>IFERROR(INDEX('اطلاعات دوره'!A:Z,MATCH(G805,'اطلاعات دوره'!C:C,0)-1,MATCH("عنوان",'اطلاعات دوره'!$1:$1,0)),"---")</f>
        <v>---</v>
      </c>
      <c r="M805" s="188" t="str">
        <f t="shared" si="279"/>
        <v>----</v>
      </c>
      <c r="N805" s="188" t="str">
        <f t="shared" si="280"/>
        <v>-/</v>
      </c>
      <c r="O805" s="265"/>
      <c r="P805" s="188">
        <f>IFERROR(INDEX('اطلاعات انشعابات شرکتها'!A:BB,MATCH(A805,'اطلاعات انشعابات شرکتها'!A:A,0),MATCH(P$1,'اطلاعات انشعابات شرکتها'!$1:$1,0)),0)</f>
        <v>0</v>
      </c>
      <c r="Q805" s="188">
        <f>IFERROR(INDEX('اطلاعات انشعابات شرکتها'!A:BB,MATCH(A805,'اطلاعات انشعابات شرکتها'!A:A,0),MATCH(Q$1,'اطلاعات انشعابات شرکتها'!$1:$1,0)),0)</f>
        <v>0</v>
      </c>
      <c r="R805" s="188">
        <f>IFERROR(INDEX('اطلاعات انشعابات شرکتها'!A:BB,MATCH(A805,'اطلاعات انشعابات شرکتها'!A:A,0),MATCH(R$1,'اطلاعات انشعابات شرکتها'!$1:$1,0)),0)</f>
        <v>0</v>
      </c>
      <c r="S805" s="265"/>
      <c r="T805" s="188">
        <f>IFERROR(INDEX('قرائت کنتور'!A:AZ,MATCH(A805&amp;"-"&amp;T$1,'قرائت کنتور'!B:B,0),MATCH(G805,'قرائت کنتور'!$1:$1,0)),0)</f>
        <v>0</v>
      </c>
      <c r="U805" s="188">
        <f>IFERROR(INDEX('قرائت کنتور'!A:AZ,MATCH(A805&amp;"-"&amp;U$1,'قرائت کنتور'!B:B,0),MATCH(L805,'قرائت کنتور'!$1:$1,0)),0)</f>
        <v>0</v>
      </c>
      <c r="V805" s="188">
        <f>IFERROR(INDEX('قرائت کنتور'!A:AZ,MATCH(A805&amp;"-"&amp;U$1,'قرائت کنتور'!B:B,0),MATCH(G805,'قرائت کنتور'!$1:$1,0)),0)</f>
        <v>0</v>
      </c>
      <c r="W805" s="188">
        <f>IFERROR(INDEX('قرائت کنتور'!A:AZ,MATCH(A805&amp;"-"&amp;W$1,'قرائت کنتور'!B:B,0),MATCH(L805,'قرائت کنتور'!$1:$1,0)),0)</f>
        <v>0</v>
      </c>
      <c r="X805" s="188">
        <f>IFERROR(INDEX('قرائت کنتور'!A:AZ,MATCH(A805&amp;"-"&amp;W$1,'قرائت کنتور'!B:B,0),MATCH(G805,'قرائت کنتور'!$1:$1,0)),0)</f>
        <v>0</v>
      </c>
      <c r="Y805" s="188">
        <f>IFERROR(INDEX('قرائت کنتور'!A:AZ,MATCH(A805&amp;"-"&amp;Y$1,'قرائت کنتور'!B:B,0),MATCH(L805,'قرائت کنتور'!$1:$1,0)),0)</f>
        <v>0</v>
      </c>
      <c r="Z805" s="188">
        <f>IFERROR(INDEX('قرائت کنتور'!A:AZ,MATCH(A805&amp;"-"&amp;Y$1,'قرائت کنتور'!B:B,0),MATCH(G805,'قرائت کنتور'!$1:$1,0)),0)</f>
        <v>0</v>
      </c>
      <c r="AA805" s="188">
        <f>IFERROR(INDEX('قرائت کنتور'!A:AZ,MATCH(A805&amp;"-"&amp;AA$1,'قرائت کنتور'!B:B,0),MATCH(L805,'قرائت کنتور'!$1:$1,0)),0)</f>
        <v>0</v>
      </c>
      <c r="AB805" s="188">
        <f>IFERROR(INDEX('قرائت کنتور'!A:AZ,MATCH(A805&amp;"-"&amp;AA$1,'قرائت کنتور'!B:B,0),MATCH(G805,'قرائت کنتور'!$1:$1,0)),0)</f>
        <v>0</v>
      </c>
      <c r="AC805" s="265"/>
      <c r="AD805" s="188">
        <f t="shared" si="281"/>
        <v>0</v>
      </c>
      <c r="AE805" s="188">
        <f t="shared" si="282"/>
        <v>0</v>
      </c>
      <c r="AF805" s="188">
        <f t="shared" si="283"/>
        <v>0</v>
      </c>
      <c r="AG805" s="188">
        <f t="shared" si="284"/>
        <v>0</v>
      </c>
      <c r="AH805" s="188">
        <f t="shared" si="285"/>
        <v>0</v>
      </c>
      <c r="AI805" s="188">
        <f t="shared" si="286"/>
        <v>0</v>
      </c>
      <c r="AJ805" s="188" t="str">
        <f t="shared" si="287"/>
        <v>0</v>
      </c>
      <c r="AK805" s="265"/>
      <c r="AL805" s="254" t="str">
        <f t="shared" si="288"/>
        <v>---</v>
      </c>
      <c r="AM805" s="254" t="str">
        <f t="shared" si="289"/>
        <v>---</v>
      </c>
      <c r="AN805" s="265"/>
      <c r="AO805" s="188" t="str">
        <f>IFERROR(INDEX('تعرفه ها'!A:Z,MATCH(P805&amp;"-"&amp;AO$1,'تعرفه ها'!C:C,0),MATCH(F805,'تعرفه ها'!$2:$2,0),1),"---")</f>
        <v>---</v>
      </c>
      <c r="AP805" s="188" t="str">
        <f>IFERROR(INDEX('تعرفه ها'!A:Z,MATCH(P805&amp;"-"&amp;AP$1,'تعرفه ها'!C:C,0),MATCH(F805,'تعرفه ها'!$2:$2,0),1),"---")</f>
        <v>---</v>
      </c>
      <c r="AQ805" s="188" t="str">
        <f>IFERROR(INDEX('تعرفه ها'!A:Z,MATCH(P805&amp;"-"&amp;AQ$1,'تعرفه ها'!C:C,0),MATCH(F805,'تعرفه ها'!$2:$2,0),1),"---")</f>
        <v>---</v>
      </c>
      <c r="AR805" s="188" t="str">
        <f>IFERROR(INDEX('تعرفه ها'!A:Z,MATCH(P805&amp;"-"&amp;AR$1,'تعرفه ها'!C:C,0),MATCH(F805,'تعرفه ها'!$2:$2,0),1),"---")</f>
        <v>---</v>
      </c>
      <c r="AS805" s="265"/>
      <c r="AT805" s="415" t="str">
        <f t="shared" si="290"/>
        <v>---</v>
      </c>
      <c r="AU805" s="415" t="str">
        <f t="shared" si="291"/>
        <v>---</v>
      </c>
      <c r="AV805" s="415" t="str">
        <f t="shared" si="292"/>
        <v>---</v>
      </c>
      <c r="AW805" s="415" t="str">
        <f t="shared" si="293"/>
        <v>---</v>
      </c>
      <c r="AX805" s="415" t="str">
        <f t="shared" si="294"/>
        <v>---</v>
      </c>
      <c r="AY805" s="415" t="str">
        <f>IFERROR(AH805*INDEX('تعرفه ها'!A:Z,MATCH("عوارض برق به ازاء هر کیلووات",'تعرفه ها'!$C:$C,0),MATCH(F805,'تعرفه ها'!$2:$2,0)),"---")</f>
        <v>---</v>
      </c>
      <c r="AZ805" s="415" t="str">
        <f t="shared" si="295"/>
        <v>---</v>
      </c>
      <c r="BA805" s="415" t="str">
        <f>IFERROR(ROUND(((AX805+AY805+AZ805)*INDEX('تعرفه ها'!A:Z,MATCH("هزینه نگهداری و تعمیرات شبکه برق",'تعرفه ها'!$C:$C,0),MATCH(F805,'تعرفه ها'!$2:$2,0))/100),0),"---")</f>
        <v>---</v>
      </c>
      <c r="BB805" s="415">
        <f>IFERROR(IF(P805="دیماندی",ROUND(AJ805*INDEX('تعرفه ها'!A:Z,MATCH(BB$1,'تعرفه ها'!$C:$C,0),MATCH(F805,'تعرفه ها'!$2:$2,0))*J805/30,0),0),"---")</f>
        <v>0</v>
      </c>
      <c r="BC805" s="415"/>
      <c r="BD805" s="54" t="str">
        <f>IFERROR(IF(INDEX('اطلاعات دوره'!A:Z,MATCH(G805,'اطلاعات دوره'!C:C,0),MATCH("برق",'اطلاعات دوره'!$1:$1,0))="دارد",ROUND(AX805*INDEX('تعرفه ها'!A:Z,MATCH("پیک فصلی برق",'تعرفه ها'!$C:$C,0),MATCH(F805,'تعرفه ها'!$2:$2,0))/100,0),0),"---")</f>
        <v>---</v>
      </c>
      <c r="BE805" s="415" t="str">
        <f>IFERROR(ROUND(((AX805+AY805+AZ805+BA805+BB805+BC805+BD805)*INDEX('تعرفه ها'!A:Z,MATCH("مالیات برق",'تعرفه ها'!$C:$C,0),MATCH(F805,'تعرفه ها'!$2:$2,0))/100),0),"---")</f>
        <v>---</v>
      </c>
      <c r="BF805" s="415" t="str">
        <f t="shared" si="296"/>
        <v>---</v>
      </c>
      <c r="BG805" s="415" t="str">
        <f t="shared" si="300"/>
        <v>---</v>
      </c>
      <c r="BH805" s="415" t="str">
        <f t="shared" si="297"/>
        <v>---</v>
      </c>
      <c r="BI805" s="54" t="str">
        <f t="shared" si="298"/>
        <v>---</v>
      </c>
      <c r="BJ805" s="55" t="str">
        <f t="shared" si="299"/>
        <v>---</v>
      </c>
      <c r="BK805" s="262"/>
      <c r="BL805" s="183" t="str">
        <f>IFERROR(IF(INDEX(پرداخت!A:AZ,MATCH(A805&amp;" - "&amp;"برق",پرداخت!$B:$B,0),MATCH(G805,پرداخت!$1:$1,0))="نشده","نشده","شده"),"---")</f>
        <v>---</v>
      </c>
    </row>
    <row r="806" spans="1:64" ht="33.75" hidden="1">
      <c r="A806" s="170"/>
      <c r="B806" s="47">
        <f>IFERROR(INDEX('اطلاعات انشعابات شرکتها'!A:BB,MATCH(A806,'اطلاعات انشعابات شرکتها'!A:A,0),MATCH(B$1,'اطلاعات انشعابات شرکتها'!$1:$1,0)),0)</f>
        <v>0</v>
      </c>
      <c r="C806" s="48">
        <f>IFERROR(INDEX('اطلاعات انشعابات شرکتها'!A:BB,MATCH(A806,'اطلاعات انشعابات شرکتها'!A:A,0),MATCH(C$1,'اطلاعات انشعابات شرکتها'!$1:$1,0)),0)</f>
        <v>0</v>
      </c>
      <c r="D806" s="45"/>
      <c r="E806" s="171"/>
      <c r="F806" s="170"/>
      <c r="G806" s="188" t="str">
        <f t="shared" si="278"/>
        <v>/</v>
      </c>
      <c r="H806" s="188">
        <f>IFERROR(INDEX('اطلاعات دوره'!A:Z,MATCH(G806,'اطلاعات دوره'!C:C,0),MATCH(H$1,'اطلاعات دوره'!$1:$1,0)),0)</f>
        <v>0</v>
      </c>
      <c r="I806" s="188">
        <f>IFERROR(INDEX('اطلاعات دوره'!A:Z,MATCH(G806,'اطلاعات دوره'!C:C,0),MATCH(I$1,'اطلاعات دوره'!$1:$1,0)),0)</f>
        <v>0</v>
      </c>
      <c r="J806" s="188">
        <f>IFERROR(INDEX('اطلاعات دوره'!A:Z,MATCH(G806,'اطلاعات دوره'!C:C,0),MATCH(J$1,'اطلاعات دوره'!$1:$1,0)),0)</f>
        <v>0</v>
      </c>
      <c r="K806" s="265"/>
      <c r="L806" s="188" t="str">
        <f>IFERROR(INDEX('اطلاعات دوره'!A:Z,MATCH(G806,'اطلاعات دوره'!C:C,0)-1,MATCH("عنوان",'اطلاعات دوره'!$1:$1,0)),"---")</f>
        <v>---</v>
      </c>
      <c r="M806" s="188" t="str">
        <f t="shared" si="279"/>
        <v>----</v>
      </c>
      <c r="N806" s="188" t="str">
        <f t="shared" si="280"/>
        <v>-/</v>
      </c>
      <c r="O806" s="265"/>
      <c r="P806" s="188">
        <f>IFERROR(INDEX('اطلاعات انشعابات شرکتها'!A:BB,MATCH(A806,'اطلاعات انشعابات شرکتها'!A:A,0),MATCH(P$1,'اطلاعات انشعابات شرکتها'!$1:$1,0)),0)</f>
        <v>0</v>
      </c>
      <c r="Q806" s="188">
        <f>IFERROR(INDEX('اطلاعات انشعابات شرکتها'!A:BB,MATCH(A806,'اطلاعات انشعابات شرکتها'!A:A,0),MATCH(Q$1,'اطلاعات انشعابات شرکتها'!$1:$1,0)),0)</f>
        <v>0</v>
      </c>
      <c r="R806" s="188">
        <f>IFERROR(INDEX('اطلاعات انشعابات شرکتها'!A:BB,MATCH(A806,'اطلاعات انشعابات شرکتها'!A:A,0),MATCH(R$1,'اطلاعات انشعابات شرکتها'!$1:$1,0)),0)</f>
        <v>0</v>
      </c>
      <c r="S806" s="265"/>
      <c r="T806" s="188">
        <f>IFERROR(INDEX('قرائت کنتور'!A:AZ,MATCH(A806&amp;"-"&amp;T$1,'قرائت کنتور'!B:B,0),MATCH(G806,'قرائت کنتور'!$1:$1,0)),0)</f>
        <v>0</v>
      </c>
      <c r="U806" s="188">
        <f>IFERROR(INDEX('قرائت کنتور'!A:AZ,MATCH(A806&amp;"-"&amp;U$1,'قرائت کنتور'!B:B,0),MATCH(L806,'قرائت کنتور'!$1:$1,0)),0)</f>
        <v>0</v>
      </c>
      <c r="V806" s="188">
        <f>IFERROR(INDEX('قرائت کنتور'!A:AZ,MATCH(A806&amp;"-"&amp;U$1,'قرائت کنتور'!B:B,0),MATCH(G806,'قرائت کنتور'!$1:$1,0)),0)</f>
        <v>0</v>
      </c>
      <c r="W806" s="188">
        <f>IFERROR(INDEX('قرائت کنتور'!A:AZ,MATCH(A806&amp;"-"&amp;W$1,'قرائت کنتور'!B:B,0),MATCH(L806,'قرائت کنتور'!$1:$1,0)),0)</f>
        <v>0</v>
      </c>
      <c r="X806" s="188">
        <f>IFERROR(INDEX('قرائت کنتور'!A:AZ,MATCH(A806&amp;"-"&amp;W$1,'قرائت کنتور'!B:B,0),MATCH(G806,'قرائت کنتور'!$1:$1,0)),0)</f>
        <v>0</v>
      </c>
      <c r="Y806" s="188">
        <f>IFERROR(INDEX('قرائت کنتور'!A:AZ,MATCH(A806&amp;"-"&amp;Y$1,'قرائت کنتور'!B:B,0),MATCH(L806,'قرائت کنتور'!$1:$1,0)),0)</f>
        <v>0</v>
      </c>
      <c r="Z806" s="188">
        <f>IFERROR(INDEX('قرائت کنتور'!A:AZ,MATCH(A806&amp;"-"&amp;Y$1,'قرائت کنتور'!B:B,0),MATCH(G806,'قرائت کنتور'!$1:$1,0)),0)</f>
        <v>0</v>
      </c>
      <c r="AA806" s="188">
        <f>IFERROR(INDEX('قرائت کنتور'!A:AZ,MATCH(A806&amp;"-"&amp;AA$1,'قرائت کنتور'!B:B,0),MATCH(L806,'قرائت کنتور'!$1:$1,0)),0)</f>
        <v>0</v>
      </c>
      <c r="AB806" s="188">
        <f>IFERROR(INDEX('قرائت کنتور'!A:AZ,MATCH(A806&amp;"-"&amp;AA$1,'قرائت کنتور'!B:B,0),MATCH(G806,'قرائت کنتور'!$1:$1,0)),0)</f>
        <v>0</v>
      </c>
      <c r="AC806" s="265"/>
      <c r="AD806" s="188">
        <f t="shared" si="281"/>
        <v>0</v>
      </c>
      <c r="AE806" s="188">
        <f t="shared" si="282"/>
        <v>0</v>
      </c>
      <c r="AF806" s="188">
        <f t="shared" si="283"/>
        <v>0</v>
      </c>
      <c r="AG806" s="188">
        <f t="shared" si="284"/>
        <v>0</v>
      </c>
      <c r="AH806" s="188">
        <f t="shared" si="285"/>
        <v>0</v>
      </c>
      <c r="AI806" s="188">
        <f t="shared" si="286"/>
        <v>0</v>
      </c>
      <c r="AJ806" s="188" t="str">
        <f t="shared" si="287"/>
        <v>0</v>
      </c>
      <c r="AK806" s="265"/>
      <c r="AL806" s="254" t="str">
        <f t="shared" si="288"/>
        <v>---</v>
      </c>
      <c r="AM806" s="254" t="str">
        <f t="shared" si="289"/>
        <v>---</v>
      </c>
      <c r="AN806" s="265"/>
      <c r="AO806" s="188" t="str">
        <f>IFERROR(INDEX('تعرفه ها'!A:Z,MATCH(P806&amp;"-"&amp;AO$1,'تعرفه ها'!C:C,0),MATCH(F806,'تعرفه ها'!$2:$2,0),1),"---")</f>
        <v>---</v>
      </c>
      <c r="AP806" s="188" t="str">
        <f>IFERROR(INDEX('تعرفه ها'!A:Z,MATCH(P806&amp;"-"&amp;AP$1,'تعرفه ها'!C:C,0),MATCH(F806,'تعرفه ها'!$2:$2,0),1),"---")</f>
        <v>---</v>
      </c>
      <c r="AQ806" s="188" t="str">
        <f>IFERROR(INDEX('تعرفه ها'!A:Z,MATCH(P806&amp;"-"&amp;AQ$1,'تعرفه ها'!C:C,0),MATCH(F806,'تعرفه ها'!$2:$2,0),1),"---")</f>
        <v>---</v>
      </c>
      <c r="AR806" s="188" t="str">
        <f>IFERROR(INDEX('تعرفه ها'!A:Z,MATCH(P806&amp;"-"&amp;AR$1,'تعرفه ها'!C:C,0),MATCH(F806,'تعرفه ها'!$2:$2,0),1),"---")</f>
        <v>---</v>
      </c>
      <c r="AS806" s="265"/>
      <c r="AT806" s="415" t="str">
        <f t="shared" si="290"/>
        <v>---</v>
      </c>
      <c r="AU806" s="415" t="str">
        <f t="shared" si="291"/>
        <v>---</v>
      </c>
      <c r="AV806" s="415" t="str">
        <f t="shared" si="292"/>
        <v>---</v>
      </c>
      <c r="AW806" s="415" t="str">
        <f t="shared" si="293"/>
        <v>---</v>
      </c>
      <c r="AX806" s="415" t="str">
        <f t="shared" si="294"/>
        <v>---</v>
      </c>
      <c r="AY806" s="415" t="str">
        <f>IFERROR(AH806*INDEX('تعرفه ها'!A:Z,MATCH("عوارض برق به ازاء هر کیلووات",'تعرفه ها'!$C:$C,0),MATCH(F806,'تعرفه ها'!$2:$2,0)),"---")</f>
        <v>---</v>
      </c>
      <c r="AZ806" s="415" t="str">
        <f t="shared" si="295"/>
        <v>---</v>
      </c>
      <c r="BA806" s="415" t="str">
        <f>IFERROR(ROUND(((AX806+AY806+AZ806)*INDEX('تعرفه ها'!A:Z,MATCH("هزینه نگهداری و تعمیرات شبکه برق",'تعرفه ها'!$C:$C,0),MATCH(F806,'تعرفه ها'!$2:$2,0))/100),0),"---")</f>
        <v>---</v>
      </c>
      <c r="BB806" s="415">
        <f>IFERROR(IF(P806="دیماندی",ROUND(AJ806*INDEX('تعرفه ها'!A:Z,MATCH(BB$1,'تعرفه ها'!$C:$C,0),MATCH(F806,'تعرفه ها'!$2:$2,0))*J806/30,0),0),"---")</f>
        <v>0</v>
      </c>
      <c r="BC806" s="415"/>
      <c r="BD806" s="54" t="str">
        <f>IFERROR(IF(INDEX('اطلاعات دوره'!A:Z,MATCH(G806,'اطلاعات دوره'!C:C,0),MATCH("برق",'اطلاعات دوره'!$1:$1,0))="دارد",ROUND(AX806*INDEX('تعرفه ها'!A:Z,MATCH("پیک فصلی برق",'تعرفه ها'!$C:$C,0),MATCH(F806,'تعرفه ها'!$2:$2,0))/100,0),0),"---")</f>
        <v>---</v>
      </c>
      <c r="BE806" s="415" t="str">
        <f>IFERROR(ROUND(((AX806+AY806+AZ806+BA806+BB806+BC806+BD806)*INDEX('تعرفه ها'!A:Z,MATCH("مالیات برق",'تعرفه ها'!$C:$C,0),MATCH(F806,'تعرفه ها'!$2:$2,0))/100),0),"---")</f>
        <v>---</v>
      </c>
      <c r="BF806" s="415" t="str">
        <f t="shared" si="296"/>
        <v>---</v>
      </c>
      <c r="BG806" s="415" t="str">
        <f t="shared" si="300"/>
        <v>---</v>
      </c>
      <c r="BH806" s="415" t="str">
        <f t="shared" si="297"/>
        <v>---</v>
      </c>
      <c r="BI806" s="54" t="str">
        <f t="shared" si="298"/>
        <v>---</v>
      </c>
      <c r="BJ806" s="55" t="str">
        <f t="shared" si="299"/>
        <v>---</v>
      </c>
      <c r="BK806" s="262"/>
      <c r="BL806" s="183" t="str">
        <f>IFERROR(IF(INDEX(پرداخت!A:AZ,MATCH(A806&amp;" - "&amp;"برق",پرداخت!$B:$B,0),MATCH(G806,پرداخت!$1:$1,0))="نشده","نشده","شده"),"---")</f>
        <v>---</v>
      </c>
    </row>
    <row r="807" spans="1:64" ht="33.75" hidden="1">
      <c r="A807" s="170"/>
      <c r="B807" s="47">
        <f>IFERROR(INDEX('اطلاعات انشعابات شرکتها'!A:BB,MATCH(A807,'اطلاعات انشعابات شرکتها'!A:A,0),MATCH(B$1,'اطلاعات انشعابات شرکتها'!$1:$1,0)),0)</f>
        <v>0</v>
      </c>
      <c r="C807" s="48">
        <f>IFERROR(INDEX('اطلاعات انشعابات شرکتها'!A:BB,MATCH(A807,'اطلاعات انشعابات شرکتها'!A:A,0),MATCH(C$1,'اطلاعات انشعابات شرکتها'!$1:$1,0)),0)</f>
        <v>0</v>
      </c>
      <c r="D807" s="45"/>
      <c r="E807" s="171"/>
      <c r="F807" s="170"/>
      <c r="G807" s="188" t="str">
        <f t="shared" si="278"/>
        <v>/</v>
      </c>
      <c r="H807" s="188">
        <f>IFERROR(INDEX('اطلاعات دوره'!A:Z,MATCH(G807,'اطلاعات دوره'!C:C,0),MATCH(H$1,'اطلاعات دوره'!$1:$1,0)),0)</f>
        <v>0</v>
      </c>
      <c r="I807" s="188">
        <f>IFERROR(INDEX('اطلاعات دوره'!A:Z,MATCH(G807,'اطلاعات دوره'!C:C,0),MATCH(I$1,'اطلاعات دوره'!$1:$1,0)),0)</f>
        <v>0</v>
      </c>
      <c r="J807" s="188">
        <f>IFERROR(INDEX('اطلاعات دوره'!A:Z,MATCH(G807,'اطلاعات دوره'!C:C,0),MATCH(J$1,'اطلاعات دوره'!$1:$1,0)),0)</f>
        <v>0</v>
      </c>
      <c r="K807" s="265"/>
      <c r="L807" s="188" t="str">
        <f>IFERROR(INDEX('اطلاعات دوره'!A:Z,MATCH(G807,'اطلاعات دوره'!C:C,0)-1,MATCH("عنوان",'اطلاعات دوره'!$1:$1,0)),"---")</f>
        <v>---</v>
      </c>
      <c r="M807" s="188" t="str">
        <f t="shared" si="279"/>
        <v>----</v>
      </c>
      <c r="N807" s="188" t="str">
        <f t="shared" si="280"/>
        <v>-/</v>
      </c>
      <c r="O807" s="265"/>
      <c r="P807" s="188">
        <f>IFERROR(INDEX('اطلاعات انشعابات شرکتها'!A:BB,MATCH(A807,'اطلاعات انشعابات شرکتها'!A:A,0),MATCH(P$1,'اطلاعات انشعابات شرکتها'!$1:$1,0)),0)</f>
        <v>0</v>
      </c>
      <c r="Q807" s="188">
        <f>IFERROR(INDEX('اطلاعات انشعابات شرکتها'!A:BB,MATCH(A807,'اطلاعات انشعابات شرکتها'!A:A,0),MATCH(Q$1,'اطلاعات انشعابات شرکتها'!$1:$1,0)),0)</f>
        <v>0</v>
      </c>
      <c r="R807" s="188">
        <f>IFERROR(INDEX('اطلاعات انشعابات شرکتها'!A:BB,MATCH(A807,'اطلاعات انشعابات شرکتها'!A:A,0),MATCH(R$1,'اطلاعات انشعابات شرکتها'!$1:$1,0)),0)</f>
        <v>0</v>
      </c>
      <c r="S807" s="265"/>
      <c r="T807" s="188">
        <f>IFERROR(INDEX('قرائت کنتور'!A:AZ,MATCH(A807&amp;"-"&amp;T$1,'قرائت کنتور'!B:B,0),MATCH(G807,'قرائت کنتور'!$1:$1,0)),0)</f>
        <v>0</v>
      </c>
      <c r="U807" s="188">
        <f>IFERROR(INDEX('قرائت کنتور'!A:AZ,MATCH(A807&amp;"-"&amp;U$1,'قرائت کنتور'!B:B,0),MATCH(L807,'قرائت کنتور'!$1:$1,0)),0)</f>
        <v>0</v>
      </c>
      <c r="V807" s="188">
        <f>IFERROR(INDEX('قرائت کنتور'!A:AZ,MATCH(A807&amp;"-"&amp;U$1,'قرائت کنتور'!B:B,0),MATCH(G807,'قرائت کنتور'!$1:$1,0)),0)</f>
        <v>0</v>
      </c>
      <c r="W807" s="188">
        <f>IFERROR(INDEX('قرائت کنتور'!A:AZ,MATCH(A807&amp;"-"&amp;W$1,'قرائت کنتور'!B:B,0),MATCH(L807,'قرائت کنتور'!$1:$1,0)),0)</f>
        <v>0</v>
      </c>
      <c r="X807" s="188">
        <f>IFERROR(INDEX('قرائت کنتور'!A:AZ,MATCH(A807&amp;"-"&amp;W$1,'قرائت کنتور'!B:B,0),MATCH(G807,'قرائت کنتور'!$1:$1,0)),0)</f>
        <v>0</v>
      </c>
      <c r="Y807" s="188">
        <f>IFERROR(INDEX('قرائت کنتور'!A:AZ,MATCH(A807&amp;"-"&amp;Y$1,'قرائت کنتور'!B:B,0),MATCH(L807,'قرائت کنتور'!$1:$1,0)),0)</f>
        <v>0</v>
      </c>
      <c r="Z807" s="188">
        <f>IFERROR(INDEX('قرائت کنتور'!A:AZ,MATCH(A807&amp;"-"&amp;Y$1,'قرائت کنتور'!B:B,0),MATCH(G807,'قرائت کنتور'!$1:$1,0)),0)</f>
        <v>0</v>
      </c>
      <c r="AA807" s="188">
        <f>IFERROR(INDEX('قرائت کنتور'!A:AZ,MATCH(A807&amp;"-"&amp;AA$1,'قرائت کنتور'!B:B,0),MATCH(L807,'قرائت کنتور'!$1:$1,0)),0)</f>
        <v>0</v>
      </c>
      <c r="AB807" s="188">
        <f>IFERROR(INDEX('قرائت کنتور'!A:AZ,MATCH(A807&amp;"-"&amp;AA$1,'قرائت کنتور'!B:B,0),MATCH(G807,'قرائت کنتور'!$1:$1,0)),0)</f>
        <v>0</v>
      </c>
      <c r="AC807" s="265"/>
      <c r="AD807" s="188">
        <f t="shared" si="281"/>
        <v>0</v>
      </c>
      <c r="AE807" s="188">
        <f t="shared" si="282"/>
        <v>0</v>
      </c>
      <c r="AF807" s="188">
        <f t="shared" si="283"/>
        <v>0</v>
      </c>
      <c r="AG807" s="188">
        <f t="shared" si="284"/>
        <v>0</v>
      </c>
      <c r="AH807" s="188">
        <f t="shared" si="285"/>
        <v>0</v>
      </c>
      <c r="AI807" s="188">
        <f t="shared" si="286"/>
        <v>0</v>
      </c>
      <c r="AJ807" s="188" t="str">
        <f t="shared" si="287"/>
        <v>0</v>
      </c>
      <c r="AK807" s="265"/>
      <c r="AL807" s="254" t="str">
        <f t="shared" si="288"/>
        <v>---</v>
      </c>
      <c r="AM807" s="254" t="str">
        <f t="shared" si="289"/>
        <v>---</v>
      </c>
      <c r="AN807" s="265"/>
      <c r="AO807" s="188" t="str">
        <f>IFERROR(INDEX('تعرفه ها'!A:Z,MATCH(P807&amp;"-"&amp;AO$1,'تعرفه ها'!C:C,0),MATCH(F807,'تعرفه ها'!$2:$2,0),1),"---")</f>
        <v>---</v>
      </c>
      <c r="AP807" s="188" t="str">
        <f>IFERROR(INDEX('تعرفه ها'!A:Z,MATCH(P807&amp;"-"&amp;AP$1,'تعرفه ها'!C:C,0),MATCH(F807,'تعرفه ها'!$2:$2,0),1),"---")</f>
        <v>---</v>
      </c>
      <c r="AQ807" s="188" t="str">
        <f>IFERROR(INDEX('تعرفه ها'!A:Z,MATCH(P807&amp;"-"&amp;AQ$1,'تعرفه ها'!C:C,0),MATCH(F807,'تعرفه ها'!$2:$2,0),1),"---")</f>
        <v>---</v>
      </c>
      <c r="AR807" s="188" t="str">
        <f>IFERROR(INDEX('تعرفه ها'!A:Z,MATCH(P807&amp;"-"&amp;AR$1,'تعرفه ها'!C:C,0),MATCH(F807,'تعرفه ها'!$2:$2,0),1),"---")</f>
        <v>---</v>
      </c>
      <c r="AS807" s="265"/>
      <c r="AT807" s="415" t="str">
        <f t="shared" si="290"/>
        <v>---</v>
      </c>
      <c r="AU807" s="415" t="str">
        <f t="shared" si="291"/>
        <v>---</v>
      </c>
      <c r="AV807" s="415" t="str">
        <f t="shared" si="292"/>
        <v>---</v>
      </c>
      <c r="AW807" s="415" t="str">
        <f t="shared" si="293"/>
        <v>---</v>
      </c>
      <c r="AX807" s="415" t="str">
        <f t="shared" si="294"/>
        <v>---</v>
      </c>
      <c r="AY807" s="415" t="str">
        <f>IFERROR(AH807*INDEX('تعرفه ها'!A:Z,MATCH("عوارض برق به ازاء هر کیلووات",'تعرفه ها'!$C:$C,0),MATCH(F807,'تعرفه ها'!$2:$2,0)),"---")</f>
        <v>---</v>
      </c>
      <c r="AZ807" s="415" t="str">
        <f t="shared" si="295"/>
        <v>---</v>
      </c>
      <c r="BA807" s="415" t="str">
        <f>IFERROR(ROUND(((AX807+AY807+AZ807)*INDEX('تعرفه ها'!A:Z,MATCH("هزینه نگهداری و تعمیرات شبکه برق",'تعرفه ها'!$C:$C,0),MATCH(F807,'تعرفه ها'!$2:$2,0))/100),0),"---")</f>
        <v>---</v>
      </c>
      <c r="BB807" s="415">
        <f>IFERROR(IF(P807="دیماندی",ROUND(AJ807*INDEX('تعرفه ها'!A:Z,MATCH(BB$1,'تعرفه ها'!$C:$C,0),MATCH(F807,'تعرفه ها'!$2:$2,0))*J807/30,0),0),"---")</f>
        <v>0</v>
      </c>
      <c r="BC807" s="415"/>
      <c r="BD807" s="54" t="str">
        <f>IFERROR(IF(INDEX('اطلاعات دوره'!A:Z,MATCH(G807,'اطلاعات دوره'!C:C,0),MATCH("برق",'اطلاعات دوره'!$1:$1,0))="دارد",ROUND(AX807*INDEX('تعرفه ها'!A:Z,MATCH("پیک فصلی برق",'تعرفه ها'!$C:$C,0),MATCH(F807,'تعرفه ها'!$2:$2,0))/100,0),0),"---")</f>
        <v>---</v>
      </c>
      <c r="BE807" s="415" t="str">
        <f>IFERROR(ROUND(((AX807+AY807+AZ807+BA807+BB807+BC807+BD807)*INDEX('تعرفه ها'!A:Z,MATCH("مالیات برق",'تعرفه ها'!$C:$C,0),MATCH(F807,'تعرفه ها'!$2:$2,0))/100),0),"---")</f>
        <v>---</v>
      </c>
      <c r="BF807" s="415" t="str">
        <f t="shared" si="296"/>
        <v>---</v>
      </c>
      <c r="BG807" s="415" t="str">
        <f t="shared" si="300"/>
        <v>---</v>
      </c>
      <c r="BH807" s="415" t="str">
        <f t="shared" si="297"/>
        <v>---</v>
      </c>
      <c r="BI807" s="54" t="str">
        <f t="shared" si="298"/>
        <v>---</v>
      </c>
      <c r="BJ807" s="55" t="str">
        <f t="shared" si="299"/>
        <v>---</v>
      </c>
      <c r="BK807" s="262"/>
      <c r="BL807" s="183" t="str">
        <f>IFERROR(IF(INDEX(پرداخت!A:AZ,MATCH(A807&amp;" - "&amp;"برق",پرداخت!$B:$B,0),MATCH(G807,پرداخت!$1:$1,0))="نشده","نشده","شده"),"---")</f>
        <v>---</v>
      </c>
    </row>
    <row r="808" spans="1:64" ht="33.75" hidden="1">
      <c r="A808" s="170"/>
      <c r="B808" s="47">
        <f>IFERROR(INDEX('اطلاعات انشعابات شرکتها'!A:BB,MATCH(A808,'اطلاعات انشعابات شرکتها'!A:A,0),MATCH(B$1,'اطلاعات انشعابات شرکتها'!$1:$1,0)),0)</f>
        <v>0</v>
      </c>
      <c r="C808" s="48">
        <f>IFERROR(INDEX('اطلاعات انشعابات شرکتها'!A:BB,MATCH(A808,'اطلاعات انشعابات شرکتها'!A:A,0),MATCH(C$1,'اطلاعات انشعابات شرکتها'!$1:$1,0)),0)</f>
        <v>0</v>
      </c>
      <c r="D808" s="45"/>
      <c r="E808" s="171"/>
      <c r="F808" s="170"/>
      <c r="G808" s="188" t="str">
        <f t="shared" si="278"/>
        <v>/</v>
      </c>
      <c r="H808" s="188">
        <f>IFERROR(INDEX('اطلاعات دوره'!A:Z,MATCH(G808,'اطلاعات دوره'!C:C,0),MATCH(H$1,'اطلاعات دوره'!$1:$1,0)),0)</f>
        <v>0</v>
      </c>
      <c r="I808" s="188">
        <f>IFERROR(INDEX('اطلاعات دوره'!A:Z,MATCH(G808,'اطلاعات دوره'!C:C,0),MATCH(I$1,'اطلاعات دوره'!$1:$1,0)),0)</f>
        <v>0</v>
      </c>
      <c r="J808" s="188">
        <f>IFERROR(INDEX('اطلاعات دوره'!A:Z,MATCH(G808,'اطلاعات دوره'!C:C,0),MATCH(J$1,'اطلاعات دوره'!$1:$1,0)),0)</f>
        <v>0</v>
      </c>
      <c r="K808" s="265"/>
      <c r="L808" s="188" t="str">
        <f>IFERROR(INDEX('اطلاعات دوره'!A:Z,MATCH(G808,'اطلاعات دوره'!C:C,0)-1,MATCH("عنوان",'اطلاعات دوره'!$1:$1,0)),"---")</f>
        <v>---</v>
      </c>
      <c r="M808" s="188" t="str">
        <f t="shared" si="279"/>
        <v>----</v>
      </c>
      <c r="N808" s="188" t="str">
        <f t="shared" si="280"/>
        <v>-/</v>
      </c>
      <c r="O808" s="265"/>
      <c r="P808" s="188">
        <f>IFERROR(INDEX('اطلاعات انشعابات شرکتها'!A:BB,MATCH(A808,'اطلاعات انشعابات شرکتها'!A:A,0),MATCH(P$1,'اطلاعات انشعابات شرکتها'!$1:$1,0)),0)</f>
        <v>0</v>
      </c>
      <c r="Q808" s="188">
        <f>IFERROR(INDEX('اطلاعات انشعابات شرکتها'!A:BB,MATCH(A808,'اطلاعات انشعابات شرکتها'!A:A,0),MATCH(Q$1,'اطلاعات انشعابات شرکتها'!$1:$1,0)),0)</f>
        <v>0</v>
      </c>
      <c r="R808" s="188">
        <f>IFERROR(INDEX('اطلاعات انشعابات شرکتها'!A:BB,MATCH(A808,'اطلاعات انشعابات شرکتها'!A:A,0),MATCH(R$1,'اطلاعات انشعابات شرکتها'!$1:$1,0)),0)</f>
        <v>0</v>
      </c>
      <c r="S808" s="265"/>
      <c r="T808" s="188">
        <f>IFERROR(INDEX('قرائت کنتور'!A:AZ,MATCH(A808&amp;"-"&amp;T$1,'قرائت کنتور'!B:B,0),MATCH(G808,'قرائت کنتور'!$1:$1,0)),0)</f>
        <v>0</v>
      </c>
      <c r="U808" s="188">
        <f>IFERROR(INDEX('قرائت کنتور'!A:AZ,MATCH(A808&amp;"-"&amp;U$1,'قرائت کنتور'!B:B,0),MATCH(L808,'قرائت کنتور'!$1:$1,0)),0)</f>
        <v>0</v>
      </c>
      <c r="V808" s="188">
        <f>IFERROR(INDEX('قرائت کنتور'!A:AZ,MATCH(A808&amp;"-"&amp;U$1,'قرائت کنتور'!B:B,0),MATCH(G808,'قرائت کنتور'!$1:$1,0)),0)</f>
        <v>0</v>
      </c>
      <c r="W808" s="188">
        <f>IFERROR(INDEX('قرائت کنتور'!A:AZ,MATCH(A808&amp;"-"&amp;W$1,'قرائت کنتور'!B:B,0),MATCH(L808,'قرائت کنتور'!$1:$1,0)),0)</f>
        <v>0</v>
      </c>
      <c r="X808" s="188">
        <f>IFERROR(INDEX('قرائت کنتور'!A:AZ,MATCH(A808&amp;"-"&amp;W$1,'قرائت کنتور'!B:B,0),MATCH(G808,'قرائت کنتور'!$1:$1,0)),0)</f>
        <v>0</v>
      </c>
      <c r="Y808" s="188">
        <f>IFERROR(INDEX('قرائت کنتور'!A:AZ,MATCH(A808&amp;"-"&amp;Y$1,'قرائت کنتور'!B:B,0),MATCH(L808,'قرائت کنتور'!$1:$1,0)),0)</f>
        <v>0</v>
      </c>
      <c r="Z808" s="188">
        <f>IFERROR(INDEX('قرائت کنتور'!A:AZ,MATCH(A808&amp;"-"&amp;Y$1,'قرائت کنتور'!B:B,0),MATCH(G808,'قرائت کنتور'!$1:$1,0)),0)</f>
        <v>0</v>
      </c>
      <c r="AA808" s="188">
        <f>IFERROR(INDEX('قرائت کنتور'!A:AZ,MATCH(A808&amp;"-"&amp;AA$1,'قرائت کنتور'!B:B,0),MATCH(L808,'قرائت کنتور'!$1:$1,0)),0)</f>
        <v>0</v>
      </c>
      <c r="AB808" s="188">
        <f>IFERROR(INDEX('قرائت کنتور'!A:AZ,MATCH(A808&amp;"-"&amp;AA$1,'قرائت کنتور'!B:B,0),MATCH(G808,'قرائت کنتور'!$1:$1,0)),0)</f>
        <v>0</v>
      </c>
      <c r="AC808" s="265"/>
      <c r="AD808" s="188">
        <f t="shared" si="281"/>
        <v>0</v>
      </c>
      <c r="AE808" s="188">
        <f t="shared" si="282"/>
        <v>0</v>
      </c>
      <c r="AF808" s="188">
        <f t="shared" si="283"/>
        <v>0</v>
      </c>
      <c r="AG808" s="188">
        <f t="shared" si="284"/>
        <v>0</v>
      </c>
      <c r="AH808" s="188">
        <f t="shared" si="285"/>
        <v>0</v>
      </c>
      <c r="AI808" s="188">
        <f t="shared" si="286"/>
        <v>0</v>
      </c>
      <c r="AJ808" s="188" t="str">
        <f t="shared" si="287"/>
        <v>0</v>
      </c>
      <c r="AK808" s="265"/>
      <c r="AL808" s="254" t="str">
        <f t="shared" si="288"/>
        <v>---</v>
      </c>
      <c r="AM808" s="254" t="str">
        <f t="shared" si="289"/>
        <v>---</v>
      </c>
      <c r="AN808" s="265"/>
      <c r="AO808" s="188" t="str">
        <f>IFERROR(INDEX('تعرفه ها'!A:Z,MATCH(P808&amp;"-"&amp;AO$1,'تعرفه ها'!C:C,0),MATCH(F808,'تعرفه ها'!$2:$2,0),1),"---")</f>
        <v>---</v>
      </c>
      <c r="AP808" s="188" t="str">
        <f>IFERROR(INDEX('تعرفه ها'!A:Z,MATCH(P808&amp;"-"&amp;AP$1,'تعرفه ها'!C:C,0),MATCH(F808,'تعرفه ها'!$2:$2,0),1),"---")</f>
        <v>---</v>
      </c>
      <c r="AQ808" s="188" t="str">
        <f>IFERROR(INDEX('تعرفه ها'!A:Z,MATCH(P808&amp;"-"&amp;AQ$1,'تعرفه ها'!C:C,0),MATCH(F808,'تعرفه ها'!$2:$2,0),1),"---")</f>
        <v>---</v>
      </c>
      <c r="AR808" s="188" t="str">
        <f>IFERROR(INDEX('تعرفه ها'!A:Z,MATCH(P808&amp;"-"&amp;AR$1,'تعرفه ها'!C:C,0),MATCH(F808,'تعرفه ها'!$2:$2,0),1),"---")</f>
        <v>---</v>
      </c>
      <c r="AS808" s="265"/>
      <c r="AT808" s="415" t="str">
        <f t="shared" si="290"/>
        <v>---</v>
      </c>
      <c r="AU808" s="415" t="str">
        <f t="shared" si="291"/>
        <v>---</v>
      </c>
      <c r="AV808" s="415" t="str">
        <f t="shared" si="292"/>
        <v>---</v>
      </c>
      <c r="AW808" s="415" t="str">
        <f t="shared" si="293"/>
        <v>---</v>
      </c>
      <c r="AX808" s="415" t="str">
        <f t="shared" si="294"/>
        <v>---</v>
      </c>
      <c r="AY808" s="415" t="str">
        <f>IFERROR(AH808*INDEX('تعرفه ها'!A:Z,MATCH("عوارض برق به ازاء هر کیلووات",'تعرفه ها'!$C:$C,0),MATCH(F808,'تعرفه ها'!$2:$2,0)),"---")</f>
        <v>---</v>
      </c>
      <c r="AZ808" s="415" t="str">
        <f t="shared" si="295"/>
        <v>---</v>
      </c>
      <c r="BA808" s="415" t="str">
        <f>IFERROR(ROUND(((AX808+AY808+AZ808)*INDEX('تعرفه ها'!A:Z,MATCH("هزینه نگهداری و تعمیرات شبکه برق",'تعرفه ها'!$C:$C,0),MATCH(F808,'تعرفه ها'!$2:$2,0))/100),0),"---")</f>
        <v>---</v>
      </c>
      <c r="BB808" s="415">
        <f>IFERROR(IF(P808="دیماندی",ROUND(AJ808*INDEX('تعرفه ها'!A:Z,MATCH(BB$1,'تعرفه ها'!$C:$C,0),MATCH(F808,'تعرفه ها'!$2:$2,0))*J808/30,0),0),"---")</f>
        <v>0</v>
      </c>
      <c r="BC808" s="415"/>
      <c r="BD808" s="54" t="str">
        <f>IFERROR(IF(INDEX('اطلاعات دوره'!A:Z,MATCH(G808,'اطلاعات دوره'!C:C,0),MATCH("برق",'اطلاعات دوره'!$1:$1,0))="دارد",ROUND(AX808*INDEX('تعرفه ها'!A:Z,MATCH("پیک فصلی برق",'تعرفه ها'!$C:$C,0),MATCH(F808,'تعرفه ها'!$2:$2,0))/100,0),0),"---")</f>
        <v>---</v>
      </c>
      <c r="BE808" s="415" t="str">
        <f>IFERROR(ROUND(((AX808+AY808+AZ808+BA808+BB808+BC808+BD808)*INDEX('تعرفه ها'!A:Z,MATCH("مالیات برق",'تعرفه ها'!$C:$C,0),MATCH(F808,'تعرفه ها'!$2:$2,0))/100),0),"---")</f>
        <v>---</v>
      </c>
      <c r="BF808" s="415" t="str">
        <f t="shared" si="296"/>
        <v>---</v>
      </c>
      <c r="BG808" s="415" t="str">
        <f t="shared" si="300"/>
        <v>---</v>
      </c>
      <c r="BH808" s="415" t="str">
        <f t="shared" si="297"/>
        <v>---</v>
      </c>
      <c r="BI808" s="54" t="str">
        <f t="shared" si="298"/>
        <v>---</v>
      </c>
      <c r="BJ808" s="55" t="str">
        <f t="shared" si="299"/>
        <v>---</v>
      </c>
      <c r="BK808" s="262"/>
      <c r="BL808" s="183" t="str">
        <f>IFERROR(IF(INDEX(پرداخت!A:AZ,MATCH(A808&amp;" - "&amp;"برق",پرداخت!$B:$B,0),MATCH(G808,پرداخت!$1:$1,0))="نشده","نشده","شده"),"---")</f>
        <v>---</v>
      </c>
    </row>
    <row r="809" spans="1:64" ht="33.75" hidden="1">
      <c r="A809" s="170"/>
      <c r="B809" s="47">
        <f>IFERROR(INDEX('اطلاعات انشعابات شرکتها'!A:BB,MATCH(A809,'اطلاعات انشعابات شرکتها'!A:A,0),MATCH(B$1,'اطلاعات انشعابات شرکتها'!$1:$1,0)),0)</f>
        <v>0</v>
      </c>
      <c r="C809" s="48">
        <f>IFERROR(INDEX('اطلاعات انشعابات شرکتها'!A:BB,MATCH(A809,'اطلاعات انشعابات شرکتها'!A:A,0),MATCH(C$1,'اطلاعات انشعابات شرکتها'!$1:$1,0)),0)</f>
        <v>0</v>
      </c>
      <c r="D809" s="45"/>
      <c r="E809" s="171"/>
      <c r="F809" s="170"/>
      <c r="G809" s="188" t="str">
        <f t="shared" si="278"/>
        <v>/</v>
      </c>
      <c r="H809" s="188">
        <f>IFERROR(INDEX('اطلاعات دوره'!A:Z,MATCH(G809,'اطلاعات دوره'!C:C,0),MATCH(H$1,'اطلاعات دوره'!$1:$1,0)),0)</f>
        <v>0</v>
      </c>
      <c r="I809" s="188">
        <f>IFERROR(INDEX('اطلاعات دوره'!A:Z,MATCH(G809,'اطلاعات دوره'!C:C,0),MATCH(I$1,'اطلاعات دوره'!$1:$1,0)),0)</f>
        <v>0</v>
      </c>
      <c r="J809" s="188">
        <f>IFERROR(INDEX('اطلاعات دوره'!A:Z,MATCH(G809,'اطلاعات دوره'!C:C,0),MATCH(J$1,'اطلاعات دوره'!$1:$1,0)),0)</f>
        <v>0</v>
      </c>
      <c r="K809" s="265"/>
      <c r="L809" s="188" t="str">
        <f>IFERROR(INDEX('اطلاعات دوره'!A:Z,MATCH(G809,'اطلاعات دوره'!C:C,0)-1,MATCH("عنوان",'اطلاعات دوره'!$1:$1,0)),"---")</f>
        <v>---</v>
      </c>
      <c r="M809" s="188" t="str">
        <f t="shared" si="279"/>
        <v>----</v>
      </c>
      <c r="N809" s="188" t="str">
        <f t="shared" si="280"/>
        <v>-/</v>
      </c>
      <c r="O809" s="265"/>
      <c r="P809" s="188">
        <f>IFERROR(INDEX('اطلاعات انشعابات شرکتها'!A:BB,MATCH(A809,'اطلاعات انشعابات شرکتها'!A:A,0),MATCH(P$1,'اطلاعات انشعابات شرکتها'!$1:$1,0)),0)</f>
        <v>0</v>
      </c>
      <c r="Q809" s="188">
        <f>IFERROR(INDEX('اطلاعات انشعابات شرکتها'!A:BB,MATCH(A809,'اطلاعات انشعابات شرکتها'!A:A,0),MATCH(Q$1,'اطلاعات انشعابات شرکتها'!$1:$1,0)),0)</f>
        <v>0</v>
      </c>
      <c r="R809" s="188">
        <f>IFERROR(INDEX('اطلاعات انشعابات شرکتها'!A:BB,MATCH(A809,'اطلاعات انشعابات شرکتها'!A:A,0),MATCH(R$1,'اطلاعات انشعابات شرکتها'!$1:$1,0)),0)</f>
        <v>0</v>
      </c>
      <c r="S809" s="265"/>
      <c r="T809" s="188">
        <f>IFERROR(INDEX('قرائت کنتور'!A:AZ,MATCH(A809&amp;"-"&amp;T$1,'قرائت کنتور'!B:B,0),MATCH(G809,'قرائت کنتور'!$1:$1,0)),0)</f>
        <v>0</v>
      </c>
      <c r="U809" s="188">
        <f>IFERROR(INDEX('قرائت کنتور'!A:AZ,MATCH(A809&amp;"-"&amp;U$1,'قرائت کنتور'!B:B,0),MATCH(L809,'قرائت کنتور'!$1:$1,0)),0)</f>
        <v>0</v>
      </c>
      <c r="V809" s="188">
        <f>IFERROR(INDEX('قرائت کنتور'!A:AZ,MATCH(A809&amp;"-"&amp;U$1,'قرائت کنتور'!B:B,0),MATCH(G809,'قرائت کنتور'!$1:$1,0)),0)</f>
        <v>0</v>
      </c>
      <c r="W809" s="188">
        <f>IFERROR(INDEX('قرائت کنتور'!A:AZ,MATCH(A809&amp;"-"&amp;W$1,'قرائت کنتور'!B:B,0),MATCH(L809,'قرائت کنتور'!$1:$1,0)),0)</f>
        <v>0</v>
      </c>
      <c r="X809" s="188">
        <f>IFERROR(INDEX('قرائت کنتور'!A:AZ,MATCH(A809&amp;"-"&amp;W$1,'قرائت کنتور'!B:B,0),MATCH(G809,'قرائت کنتور'!$1:$1,0)),0)</f>
        <v>0</v>
      </c>
      <c r="Y809" s="188">
        <f>IFERROR(INDEX('قرائت کنتور'!A:AZ,MATCH(A809&amp;"-"&amp;Y$1,'قرائت کنتور'!B:B,0),MATCH(L809,'قرائت کنتور'!$1:$1,0)),0)</f>
        <v>0</v>
      </c>
      <c r="Z809" s="188">
        <f>IFERROR(INDEX('قرائت کنتور'!A:AZ,MATCH(A809&amp;"-"&amp;Y$1,'قرائت کنتور'!B:B,0),MATCH(G809,'قرائت کنتور'!$1:$1,0)),0)</f>
        <v>0</v>
      </c>
      <c r="AA809" s="188">
        <f>IFERROR(INDEX('قرائت کنتور'!A:AZ,MATCH(A809&amp;"-"&amp;AA$1,'قرائت کنتور'!B:B,0),MATCH(L809,'قرائت کنتور'!$1:$1,0)),0)</f>
        <v>0</v>
      </c>
      <c r="AB809" s="188">
        <f>IFERROR(INDEX('قرائت کنتور'!A:AZ,MATCH(A809&amp;"-"&amp;AA$1,'قرائت کنتور'!B:B,0),MATCH(G809,'قرائت کنتور'!$1:$1,0)),0)</f>
        <v>0</v>
      </c>
      <c r="AC809" s="265"/>
      <c r="AD809" s="188">
        <f t="shared" si="281"/>
        <v>0</v>
      </c>
      <c r="AE809" s="188">
        <f t="shared" si="282"/>
        <v>0</v>
      </c>
      <c r="AF809" s="188">
        <f t="shared" si="283"/>
        <v>0</v>
      </c>
      <c r="AG809" s="188">
        <f t="shared" si="284"/>
        <v>0</v>
      </c>
      <c r="AH809" s="188">
        <f t="shared" si="285"/>
        <v>0</v>
      </c>
      <c r="AI809" s="188">
        <f t="shared" si="286"/>
        <v>0</v>
      </c>
      <c r="AJ809" s="188" t="str">
        <f t="shared" si="287"/>
        <v>0</v>
      </c>
      <c r="AK809" s="265"/>
      <c r="AL809" s="254" t="str">
        <f t="shared" si="288"/>
        <v>---</v>
      </c>
      <c r="AM809" s="254" t="str">
        <f t="shared" si="289"/>
        <v>---</v>
      </c>
      <c r="AN809" s="265"/>
      <c r="AO809" s="188" t="str">
        <f>IFERROR(INDEX('تعرفه ها'!A:Z,MATCH(P809&amp;"-"&amp;AO$1,'تعرفه ها'!C:C,0),MATCH(F809,'تعرفه ها'!$2:$2,0),1),"---")</f>
        <v>---</v>
      </c>
      <c r="AP809" s="188" t="str">
        <f>IFERROR(INDEX('تعرفه ها'!A:Z,MATCH(P809&amp;"-"&amp;AP$1,'تعرفه ها'!C:C,0),MATCH(F809,'تعرفه ها'!$2:$2,0),1),"---")</f>
        <v>---</v>
      </c>
      <c r="AQ809" s="188" t="str">
        <f>IFERROR(INDEX('تعرفه ها'!A:Z,MATCH(P809&amp;"-"&amp;AQ$1,'تعرفه ها'!C:C,0),MATCH(F809,'تعرفه ها'!$2:$2,0),1),"---")</f>
        <v>---</v>
      </c>
      <c r="AR809" s="188" t="str">
        <f>IFERROR(INDEX('تعرفه ها'!A:Z,MATCH(P809&amp;"-"&amp;AR$1,'تعرفه ها'!C:C,0),MATCH(F809,'تعرفه ها'!$2:$2,0),1),"---")</f>
        <v>---</v>
      </c>
      <c r="AS809" s="265"/>
      <c r="AT809" s="415" t="str">
        <f t="shared" si="290"/>
        <v>---</v>
      </c>
      <c r="AU809" s="415" t="str">
        <f t="shared" si="291"/>
        <v>---</v>
      </c>
      <c r="AV809" s="415" t="str">
        <f t="shared" si="292"/>
        <v>---</v>
      </c>
      <c r="AW809" s="415" t="str">
        <f t="shared" si="293"/>
        <v>---</v>
      </c>
      <c r="AX809" s="415" t="str">
        <f t="shared" si="294"/>
        <v>---</v>
      </c>
      <c r="AY809" s="415" t="str">
        <f>IFERROR(AH809*INDEX('تعرفه ها'!A:Z,MATCH("عوارض برق به ازاء هر کیلووات",'تعرفه ها'!$C:$C,0),MATCH(F809,'تعرفه ها'!$2:$2,0)),"---")</f>
        <v>---</v>
      </c>
      <c r="AZ809" s="415" t="str">
        <f t="shared" si="295"/>
        <v>---</v>
      </c>
      <c r="BA809" s="415" t="str">
        <f>IFERROR(ROUND(((AX809+AY809+AZ809)*INDEX('تعرفه ها'!A:Z,MATCH("هزینه نگهداری و تعمیرات شبکه برق",'تعرفه ها'!$C:$C,0),MATCH(F809,'تعرفه ها'!$2:$2,0))/100),0),"---")</f>
        <v>---</v>
      </c>
      <c r="BB809" s="415">
        <f>IFERROR(IF(P809="دیماندی",ROUND(AJ809*INDEX('تعرفه ها'!A:Z,MATCH(BB$1,'تعرفه ها'!$C:$C,0),MATCH(F809,'تعرفه ها'!$2:$2,0))*J809/30,0),0),"---")</f>
        <v>0</v>
      </c>
      <c r="BC809" s="415"/>
      <c r="BD809" s="54" t="str">
        <f>IFERROR(IF(INDEX('اطلاعات دوره'!A:Z,MATCH(G809,'اطلاعات دوره'!C:C,0),MATCH("برق",'اطلاعات دوره'!$1:$1,0))="دارد",ROUND(AX809*INDEX('تعرفه ها'!A:Z,MATCH("پیک فصلی برق",'تعرفه ها'!$C:$C,0),MATCH(F809,'تعرفه ها'!$2:$2,0))/100,0),0),"---")</f>
        <v>---</v>
      </c>
      <c r="BE809" s="415" t="str">
        <f>IFERROR(ROUND(((AX809+AY809+AZ809+BA809+BB809+BC809+BD809)*INDEX('تعرفه ها'!A:Z,MATCH("مالیات برق",'تعرفه ها'!$C:$C,0),MATCH(F809,'تعرفه ها'!$2:$2,0))/100),0),"---")</f>
        <v>---</v>
      </c>
      <c r="BF809" s="415" t="str">
        <f t="shared" si="296"/>
        <v>---</v>
      </c>
      <c r="BG809" s="415" t="str">
        <f t="shared" si="300"/>
        <v>---</v>
      </c>
      <c r="BH809" s="415" t="str">
        <f t="shared" si="297"/>
        <v>---</v>
      </c>
      <c r="BI809" s="54" t="str">
        <f t="shared" si="298"/>
        <v>---</v>
      </c>
      <c r="BJ809" s="55" t="str">
        <f t="shared" si="299"/>
        <v>---</v>
      </c>
      <c r="BK809" s="262"/>
      <c r="BL809" s="183" t="str">
        <f>IFERROR(IF(INDEX(پرداخت!A:AZ,MATCH(A809&amp;" - "&amp;"برق",پرداخت!$B:$B,0),MATCH(G809,پرداخت!$1:$1,0))="نشده","نشده","شده"),"---")</f>
        <v>---</v>
      </c>
    </row>
    <row r="810" spans="1:64" ht="33.75" hidden="1">
      <c r="A810" s="170"/>
      <c r="B810" s="47">
        <f>IFERROR(INDEX('اطلاعات انشعابات شرکتها'!A:BB,MATCH(A810,'اطلاعات انشعابات شرکتها'!A:A,0),MATCH(B$1,'اطلاعات انشعابات شرکتها'!$1:$1,0)),0)</f>
        <v>0</v>
      </c>
      <c r="C810" s="48">
        <f>IFERROR(INDEX('اطلاعات انشعابات شرکتها'!A:BB,MATCH(A810,'اطلاعات انشعابات شرکتها'!A:A,0),MATCH(C$1,'اطلاعات انشعابات شرکتها'!$1:$1,0)),0)</f>
        <v>0</v>
      </c>
      <c r="D810" s="45"/>
      <c r="E810" s="171"/>
      <c r="F810" s="170"/>
      <c r="G810" s="188" t="str">
        <f t="shared" si="278"/>
        <v>/</v>
      </c>
      <c r="H810" s="188">
        <f>IFERROR(INDEX('اطلاعات دوره'!A:Z,MATCH(G810,'اطلاعات دوره'!C:C,0),MATCH(H$1,'اطلاعات دوره'!$1:$1,0)),0)</f>
        <v>0</v>
      </c>
      <c r="I810" s="188">
        <f>IFERROR(INDEX('اطلاعات دوره'!A:Z,MATCH(G810,'اطلاعات دوره'!C:C,0),MATCH(I$1,'اطلاعات دوره'!$1:$1,0)),0)</f>
        <v>0</v>
      </c>
      <c r="J810" s="188">
        <f>IFERROR(INDEX('اطلاعات دوره'!A:Z,MATCH(G810,'اطلاعات دوره'!C:C,0),MATCH(J$1,'اطلاعات دوره'!$1:$1,0)),0)</f>
        <v>0</v>
      </c>
      <c r="K810" s="265"/>
      <c r="L810" s="188" t="str">
        <f>IFERROR(INDEX('اطلاعات دوره'!A:Z,MATCH(G810,'اطلاعات دوره'!C:C,0)-1,MATCH("عنوان",'اطلاعات دوره'!$1:$1,0)),"---")</f>
        <v>---</v>
      </c>
      <c r="M810" s="188" t="str">
        <f t="shared" si="279"/>
        <v>----</v>
      </c>
      <c r="N810" s="188" t="str">
        <f t="shared" si="280"/>
        <v>-/</v>
      </c>
      <c r="O810" s="265"/>
      <c r="P810" s="188">
        <f>IFERROR(INDEX('اطلاعات انشعابات شرکتها'!A:BB,MATCH(A810,'اطلاعات انشعابات شرکتها'!A:A,0),MATCH(P$1,'اطلاعات انشعابات شرکتها'!$1:$1,0)),0)</f>
        <v>0</v>
      </c>
      <c r="Q810" s="188">
        <f>IFERROR(INDEX('اطلاعات انشعابات شرکتها'!A:BB,MATCH(A810,'اطلاعات انشعابات شرکتها'!A:A,0),MATCH(Q$1,'اطلاعات انشعابات شرکتها'!$1:$1,0)),0)</f>
        <v>0</v>
      </c>
      <c r="R810" s="188">
        <f>IFERROR(INDEX('اطلاعات انشعابات شرکتها'!A:BB,MATCH(A810,'اطلاعات انشعابات شرکتها'!A:A,0),MATCH(R$1,'اطلاعات انشعابات شرکتها'!$1:$1,0)),0)</f>
        <v>0</v>
      </c>
      <c r="S810" s="265"/>
      <c r="T810" s="188">
        <f>IFERROR(INDEX('قرائت کنتور'!A:AZ,MATCH(A810&amp;"-"&amp;T$1,'قرائت کنتور'!B:B,0),MATCH(G810,'قرائت کنتور'!$1:$1,0)),0)</f>
        <v>0</v>
      </c>
      <c r="U810" s="188">
        <f>IFERROR(INDEX('قرائت کنتور'!A:AZ,MATCH(A810&amp;"-"&amp;U$1,'قرائت کنتور'!B:B,0),MATCH(L810,'قرائت کنتور'!$1:$1,0)),0)</f>
        <v>0</v>
      </c>
      <c r="V810" s="188">
        <f>IFERROR(INDEX('قرائت کنتور'!A:AZ,MATCH(A810&amp;"-"&amp;U$1,'قرائت کنتور'!B:B,0),MATCH(G810,'قرائت کنتور'!$1:$1,0)),0)</f>
        <v>0</v>
      </c>
      <c r="W810" s="188">
        <f>IFERROR(INDEX('قرائت کنتور'!A:AZ,MATCH(A810&amp;"-"&amp;W$1,'قرائت کنتور'!B:B,0),MATCH(L810,'قرائت کنتور'!$1:$1,0)),0)</f>
        <v>0</v>
      </c>
      <c r="X810" s="188">
        <f>IFERROR(INDEX('قرائت کنتور'!A:AZ,MATCH(A810&amp;"-"&amp;W$1,'قرائت کنتور'!B:B,0),MATCH(G810,'قرائت کنتور'!$1:$1,0)),0)</f>
        <v>0</v>
      </c>
      <c r="Y810" s="188">
        <f>IFERROR(INDEX('قرائت کنتور'!A:AZ,MATCH(A810&amp;"-"&amp;Y$1,'قرائت کنتور'!B:B,0),MATCH(L810,'قرائت کنتور'!$1:$1,0)),0)</f>
        <v>0</v>
      </c>
      <c r="Z810" s="188">
        <f>IFERROR(INDEX('قرائت کنتور'!A:AZ,MATCH(A810&amp;"-"&amp;Y$1,'قرائت کنتور'!B:B,0),MATCH(G810,'قرائت کنتور'!$1:$1,0)),0)</f>
        <v>0</v>
      </c>
      <c r="AA810" s="188">
        <f>IFERROR(INDEX('قرائت کنتور'!A:AZ,MATCH(A810&amp;"-"&amp;AA$1,'قرائت کنتور'!B:B,0),MATCH(L810,'قرائت کنتور'!$1:$1,0)),0)</f>
        <v>0</v>
      </c>
      <c r="AB810" s="188">
        <f>IFERROR(INDEX('قرائت کنتور'!A:AZ,MATCH(A810&amp;"-"&amp;AA$1,'قرائت کنتور'!B:B,0),MATCH(G810,'قرائت کنتور'!$1:$1,0)),0)</f>
        <v>0</v>
      </c>
      <c r="AC810" s="265"/>
      <c r="AD810" s="188">
        <f t="shared" si="281"/>
        <v>0</v>
      </c>
      <c r="AE810" s="188">
        <f t="shared" si="282"/>
        <v>0</v>
      </c>
      <c r="AF810" s="188">
        <f t="shared" si="283"/>
        <v>0</v>
      </c>
      <c r="AG810" s="188">
        <f t="shared" si="284"/>
        <v>0</v>
      </c>
      <c r="AH810" s="188">
        <f t="shared" si="285"/>
        <v>0</v>
      </c>
      <c r="AI810" s="188">
        <f t="shared" si="286"/>
        <v>0</v>
      </c>
      <c r="AJ810" s="188" t="str">
        <f t="shared" si="287"/>
        <v>0</v>
      </c>
      <c r="AK810" s="265"/>
      <c r="AL810" s="254" t="str">
        <f t="shared" si="288"/>
        <v>---</v>
      </c>
      <c r="AM810" s="254" t="str">
        <f t="shared" si="289"/>
        <v>---</v>
      </c>
      <c r="AN810" s="265"/>
      <c r="AO810" s="188" t="str">
        <f>IFERROR(INDEX('تعرفه ها'!A:Z,MATCH(P810&amp;"-"&amp;AO$1,'تعرفه ها'!C:C,0),MATCH(F810,'تعرفه ها'!$2:$2,0),1),"---")</f>
        <v>---</v>
      </c>
      <c r="AP810" s="188" t="str">
        <f>IFERROR(INDEX('تعرفه ها'!A:Z,MATCH(P810&amp;"-"&amp;AP$1,'تعرفه ها'!C:C,0),MATCH(F810,'تعرفه ها'!$2:$2,0),1),"---")</f>
        <v>---</v>
      </c>
      <c r="AQ810" s="188" t="str">
        <f>IFERROR(INDEX('تعرفه ها'!A:Z,MATCH(P810&amp;"-"&amp;AQ$1,'تعرفه ها'!C:C,0),MATCH(F810,'تعرفه ها'!$2:$2,0),1),"---")</f>
        <v>---</v>
      </c>
      <c r="AR810" s="188" t="str">
        <f>IFERROR(INDEX('تعرفه ها'!A:Z,MATCH(P810&amp;"-"&amp;AR$1,'تعرفه ها'!C:C,0),MATCH(F810,'تعرفه ها'!$2:$2,0),1),"---")</f>
        <v>---</v>
      </c>
      <c r="AS810" s="265"/>
      <c r="AT810" s="415" t="str">
        <f t="shared" si="290"/>
        <v>---</v>
      </c>
      <c r="AU810" s="415" t="str">
        <f t="shared" si="291"/>
        <v>---</v>
      </c>
      <c r="AV810" s="415" t="str">
        <f t="shared" si="292"/>
        <v>---</v>
      </c>
      <c r="AW810" s="415" t="str">
        <f t="shared" si="293"/>
        <v>---</v>
      </c>
      <c r="AX810" s="415" t="str">
        <f t="shared" si="294"/>
        <v>---</v>
      </c>
      <c r="AY810" s="415" t="str">
        <f>IFERROR(AH810*INDEX('تعرفه ها'!A:Z,MATCH("عوارض برق به ازاء هر کیلووات",'تعرفه ها'!$C:$C,0),MATCH(F810,'تعرفه ها'!$2:$2,0)),"---")</f>
        <v>---</v>
      </c>
      <c r="AZ810" s="415" t="str">
        <f t="shared" si="295"/>
        <v>---</v>
      </c>
      <c r="BA810" s="415" t="str">
        <f>IFERROR(ROUND(((AX810+AY810+AZ810)*INDEX('تعرفه ها'!A:Z,MATCH("هزینه نگهداری و تعمیرات شبکه برق",'تعرفه ها'!$C:$C,0),MATCH(F810,'تعرفه ها'!$2:$2,0))/100),0),"---")</f>
        <v>---</v>
      </c>
      <c r="BB810" s="415">
        <f>IFERROR(IF(P810="دیماندی",ROUND(AJ810*INDEX('تعرفه ها'!A:Z,MATCH(BB$1,'تعرفه ها'!$C:$C,0),MATCH(F810,'تعرفه ها'!$2:$2,0))*J810/30,0),0),"---")</f>
        <v>0</v>
      </c>
      <c r="BC810" s="415"/>
      <c r="BD810" s="54" t="str">
        <f>IFERROR(IF(INDEX('اطلاعات دوره'!A:Z,MATCH(G810,'اطلاعات دوره'!C:C,0),MATCH("برق",'اطلاعات دوره'!$1:$1,0))="دارد",ROUND(AX810*INDEX('تعرفه ها'!A:Z,MATCH("پیک فصلی برق",'تعرفه ها'!$C:$C,0),MATCH(F810,'تعرفه ها'!$2:$2,0))/100,0),0),"---")</f>
        <v>---</v>
      </c>
      <c r="BE810" s="415" t="str">
        <f>IFERROR(ROUND(((AX810+AY810+AZ810+BA810+BB810+BC810+BD810)*INDEX('تعرفه ها'!A:Z,MATCH("مالیات برق",'تعرفه ها'!$C:$C,0),MATCH(F810,'تعرفه ها'!$2:$2,0))/100),0),"---")</f>
        <v>---</v>
      </c>
      <c r="BF810" s="415" t="str">
        <f t="shared" si="296"/>
        <v>---</v>
      </c>
      <c r="BG810" s="415" t="str">
        <f t="shared" si="300"/>
        <v>---</v>
      </c>
      <c r="BH810" s="415" t="str">
        <f t="shared" si="297"/>
        <v>---</v>
      </c>
      <c r="BI810" s="54" t="str">
        <f t="shared" si="298"/>
        <v>---</v>
      </c>
      <c r="BJ810" s="55" t="str">
        <f t="shared" si="299"/>
        <v>---</v>
      </c>
      <c r="BK810" s="262"/>
      <c r="BL810" s="183" t="str">
        <f>IFERROR(IF(INDEX(پرداخت!A:AZ,MATCH(A810&amp;" - "&amp;"برق",پرداخت!$B:$B,0),MATCH(G810,پرداخت!$1:$1,0))="نشده","نشده","شده"),"---")</f>
        <v>---</v>
      </c>
    </row>
    <row r="811" spans="1:64" ht="33.75" hidden="1">
      <c r="A811" s="170"/>
      <c r="B811" s="47">
        <f>IFERROR(INDEX('اطلاعات انشعابات شرکتها'!A:BB,MATCH(A811,'اطلاعات انشعابات شرکتها'!A:A,0),MATCH(B$1,'اطلاعات انشعابات شرکتها'!$1:$1,0)),0)</f>
        <v>0</v>
      </c>
      <c r="C811" s="48">
        <f>IFERROR(INDEX('اطلاعات انشعابات شرکتها'!A:BB,MATCH(A811,'اطلاعات انشعابات شرکتها'!A:A,0),MATCH(C$1,'اطلاعات انشعابات شرکتها'!$1:$1,0)),0)</f>
        <v>0</v>
      </c>
      <c r="D811" s="45"/>
      <c r="E811" s="171"/>
      <c r="F811" s="170"/>
      <c r="G811" s="188" t="str">
        <f t="shared" si="278"/>
        <v>/</v>
      </c>
      <c r="H811" s="188">
        <f>IFERROR(INDEX('اطلاعات دوره'!A:Z,MATCH(G811,'اطلاعات دوره'!C:C,0),MATCH(H$1,'اطلاعات دوره'!$1:$1,0)),0)</f>
        <v>0</v>
      </c>
      <c r="I811" s="188">
        <f>IFERROR(INDEX('اطلاعات دوره'!A:Z,MATCH(G811,'اطلاعات دوره'!C:C,0),MATCH(I$1,'اطلاعات دوره'!$1:$1,0)),0)</f>
        <v>0</v>
      </c>
      <c r="J811" s="188">
        <f>IFERROR(INDEX('اطلاعات دوره'!A:Z,MATCH(G811,'اطلاعات دوره'!C:C,0),MATCH(J$1,'اطلاعات دوره'!$1:$1,0)),0)</f>
        <v>0</v>
      </c>
      <c r="K811" s="265"/>
      <c r="L811" s="188" t="str">
        <f>IFERROR(INDEX('اطلاعات دوره'!A:Z,MATCH(G811,'اطلاعات دوره'!C:C,0)-1,MATCH("عنوان",'اطلاعات دوره'!$1:$1,0)),"---")</f>
        <v>---</v>
      </c>
      <c r="M811" s="188" t="str">
        <f t="shared" si="279"/>
        <v>----</v>
      </c>
      <c r="N811" s="188" t="str">
        <f t="shared" si="280"/>
        <v>-/</v>
      </c>
      <c r="O811" s="265"/>
      <c r="P811" s="188">
        <f>IFERROR(INDEX('اطلاعات انشعابات شرکتها'!A:BB,MATCH(A811,'اطلاعات انشعابات شرکتها'!A:A,0),MATCH(P$1,'اطلاعات انشعابات شرکتها'!$1:$1,0)),0)</f>
        <v>0</v>
      </c>
      <c r="Q811" s="188">
        <f>IFERROR(INDEX('اطلاعات انشعابات شرکتها'!A:BB,MATCH(A811,'اطلاعات انشعابات شرکتها'!A:A,0),MATCH(Q$1,'اطلاعات انشعابات شرکتها'!$1:$1,0)),0)</f>
        <v>0</v>
      </c>
      <c r="R811" s="188">
        <f>IFERROR(INDEX('اطلاعات انشعابات شرکتها'!A:BB,MATCH(A811,'اطلاعات انشعابات شرکتها'!A:A,0),MATCH(R$1,'اطلاعات انشعابات شرکتها'!$1:$1,0)),0)</f>
        <v>0</v>
      </c>
      <c r="S811" s="265"/>
      <c r="T811" s="188">
        <f>IFERROR(INDEX('قرائت کنتور'!A:AZ,MATCH(A811&amp;"-"&amp;T$1,'قرائت کنتور'!B:B,0),MATCH(G811,'قرائت کنتور'!$1:$1,0)),0)</f>
        <v>0</v>
      </c>
      <c r="U811" s="188">
        <f>IFERROR(INDEX('قرائت کنتور'!A:AZ,MATCH(A811&amp;"-"&amp;U$1,'قرائت کنتور'!B:B,0),MATCH(L811,'قرائت کنتور'!$1:$1,0)),0)</f>
        <v>0</v>
      </c>
      <c r="V811" s="188">
        <f>IFERROR(INDEX('قرائت کنتور'!A:AZ,MATCH(A811&amp;"-"&amp;U$1,'قرائت کنتور'!B:B,0),MATCH(G811,'قرائت کنتور'!$1:$1,0)),0)</f>
        <v>0</v>
      </c>
      <c r="W811" s="188">
        <f>IFERROR(INDEX('قرائت کنتور'!A:AZ,MATCH(A811&amp;"-"&amp;W$1,'قرائت کنتور'!B:B,0),MATCH(L811,'قرائت کنتور'!$1:$1,0)),0)</f>
        <v>0</v>
      </c>
      <c r="X811" s="188">
        <f>IFERROR(INDEX('قرائت کنتور'!A:AZ,MATCH(A811&amp;"-"&amp;W$1,'قرائت کنتور'!B:B,0),MATCH(G811,'قرائت کنتور'!$1:$1,0)),0)</f>
        <v>0</v>
      </c>
      <c r="Y811" s="188">
        <f>IFERROR(INDEX('قرائت کنتور'!A:AZ,MATCH(A811&amp;"-"&amp;Y$1,'قرائت کنتور'!B:B,0),MATCH(L811,'قرائت کنتور'!$1:$1,0)),0)</f>
        <v>0</v>
      </c>
      <c r="Z811" s="188">
        <f>IFERROR(INDEX('قرائت کنتور'!A:AZ,MATCH(A811&amp;"-"&amp;Y$1,'قرائت کنتور'!B:B,0),MATCH(G811,'قرائت کنتور'!$1:$1,0)),0)</f>
        <v>0</v>
      </c>
      <c r="AA811" s="188">
        <f>IFERROR(INDEX('قرائت کنتور'!A:AZ,MATCH(A811&amp;"-"&amp;AA$1,'قرائت کنتور'!B:B,0),MATCH(L811,'قرائت کنتور'!$1:$1,0)),0)</f>
        <v>0</v>
      </c>
      <c r="AB811" s="188">
        <f>IFERROR(INDEX('قرائت کنتور'!A:AZ,MATCH(A811&amp;"-"&amp;AA$1,'قرائت کنتور'!B:B,0),MATCH(G811,'قرائت کنتور'!$1:$1,0)),0)</f>
        <v>0</v>
      </c>
      <c r="AC811" s="265"/>
      <c r="AD811" s="188">
        <f t="shared" si="281"/>
        <v>0</v>
      </c>
      <c r="AE811" s="188">
        <f t="shared" si="282"/>
        <v>0</v>
      </c>
      <c r="AF811" s="188">
        <f t="shared" si="283"/>
        <v>0</v>
      </c>
      <c r="AG811" s="188">
        <f t="shared" si="284"/>
        <v>0</v>
      </c>
      <c r="AH811" s="188">
        <f t="shared" si="285"/>
        <v>0</v>
      </c>
      <c r="AI811" s="188">
        <f t="shared" si="286"/>
        <v>0</v>
      </c>
      <c r="AJ811" s="188" t="str">
        <f t="shared" si="287"/>
        <v>0</v>
      </c>
      <c r="AK811" s="265"/>
      <c r="AL811" s="254" t="str">
        <f t="shared" si="288"/>
        <v>---</v>
      </c>
      <c r="AM811" s="254" t="str">
        <f t="shared" si="289"/>
        <v>---</v>
      </c>
      <c r="AN811" s="265"/>
      <c r="AO811" s="188" t="str">
        <f>IFERROR(INDEX('تعرفه ها'!A:Z,MATCH(P811&amp;"-"&amp;AO$1,'تعرفه ها'!C:C,0),MATCH(F811,'تعرفه ها'!$2:$2,0),1),"---")</f>
        <v>---</v>
      </c>
      <c r="AP811" s="188" t="str">
        <f>IFERROR(INDEX('تعرفه ها'!A:Z,MATCH(P811&amp;"-"&amp;AP$1,'تعرفه ها'!C:C,0),MATCH(F811,'تعرفه ها'!$2:$2,0),1),"---")</f>
        <v>---</v>
      </c>
      <c r="AQ811" s="188" t="str">
        <f>IFERROR(INDEX('تعرفه ها'!A:Z,MATCH(P811&amp;"-"&amp;AQ$1,'تعرفه ها'!C:C,0),MATCH(F811,'تعرفه ها'!$2:$2,0),1),"---")</f>
        <v>---</v>
      </c>
      <c r="AR811" s="188" t="str">
        <f>IFERROR(INDEX('تعرفه ها'!A:Z,MATCH(P811&amp;"-"&amp;AR$1,'تعرفه ها'!C:C,0),MATCH(F811,'تعرفه ها'!$2:$2,0),1),"---")</f>
        <v>---</v>
      </c>
      <c r="AS811" s="265"/>
      <c r="AT811" s="415" t="str">
        <f t="shared" si="290"/>
        <v>---</v>
      </c>
      <c r="AU811" s="415" t="str">
        <f t="shared" si="291"/>
        <v>---</v>
      </c>
      <c r="AV811" s="415" t="str">
        <f t="shared" si="292"/>
        <v>---</v>
      </c>
      <c r="AW811" s="415" t="str">
        <f t="shared" si="293"/>
        <v>---</v>
      </c>
      <c r="AX811" s="415" t="str">
        <f t="shared" si="294"/>
        <v>---</v>
      </c>
      <c r="AY811" s="415" t="str">
        <f>IFERROR(AH811*INDEX('تعرفه ها'!A:Z,MATCH("عوارض برق به ازاء هر کیلووات",'تعرفه ها'!$C:$C,0),MATCH(F811,'تعرفه ها'!$2:$2,0)),"---")</f>
        <v>---</v>
      </c>
      <c r="AZ811" s="415" t="str">
        <f t="shared" si="295"/>
        <v>---</v>
      </c>
      <c r="BA811" s="415" t="str">
        <f>IFERROR(ROUND(((AX811+AY811+AZ811)*INDEX('تعرفه ها'!A:Z,MATCH("هزینه نگهداری و تعمیرات شبکه برق",'تعرفه ها'!$C:$C,0),MATCH(F811,'تعرفه ها'!$2:$2,0))/100),0),"---")</f>
        <v>---</v>
      </c>
      <c r="BB811" s="415">
        <f>IFERROR(IF(P811="دیماندی",ROUND(AJ811*INDEX('تعرفه ها'!A:Z,MATCH(BB$1,'تعرفه ها'!$C:$C,0),MATCH(F811,'تعرفه ها'!$2:$2,0))*J811/30,0),0),"---")</f>
        <v>0</v>
      </c>
      <c r="BC811" s="415"/>
      <c r="BD811" s="54" t="str">
        <f>IFERROR(IF(INDEX('اطلاعات دوره'!A:Z,MATCH(G811,'اطلاعات دوره'!C:C,0),MATCH("برق",'اطلاعات دوره'!$1:$1,0))="دارد",ROUND(AX811*INDEX('تعرفه ها'!A:Z,MATCH("پیک فصلی برق",'تعرفه ها'!$C:$C,0),MATCH(F811,'تعرفه ها'!$2:$2,0))/100,0),0),"---")</f>
        <v>---</v>
      </c>
      <c r="BE811" s="415" t="str">
        <f>IFERROR(ROUND(((AX811+AY811+AZ811+BA811+BB811+BC811+BD811)*INDEX('تعرفه ها'!A:Z,MATCH("مالیات برق",'تعرفه ها'!$C:$C,0),MATCH(F811,'تعرفه ها'!$2:$2,0))/100),0),"---")</f>
        <v>---</v>
      </c>
      <c r="BF811" s="415" t="str">
        <f t="shared" si="296"/>
        <v>---</v>
      </c>
      <c r="BG811" s="415" t="str">
        <f t="shared" si="300"/>
        <v>---</v>
      </c>
      <c r="BH811" s="415" t="str">
        <f t="shared" si="297"/>
        <v>---</v>
      </c>
      <c r="BI811" s="54" t="str">
        <f t="shared" si="298"/>
        <v>---</v>
      </c>
      <c r="BJ811" s="55" t="str">
        <f t="shared" si="299"/>
        <v>---</v>
      </c>
      <c r="BK811" s="262"/>
      <c r="BL811" s="183" t="str">
        <f>IFERROR(IF(INDEX(پرداخت!A:AZ,MATCH(A811&amp;" - "&amp;"برق",پرداخت!$B:$B,0),MATCH(G811,پرداخت!$1:$1,0))="نشده","نشده","شده"),"---")</f>
        <v>---</v>
      </c>
    </row>
    <row r="812" spans="1:64" ht="33.75" hidden="1">
      <c r="A812" s="170"/>
      <c r="B812" s="47">
        <f>IFERROR(INDEX('اطلاعات انشعابات شرکتها'!A:BB,MATCH(A812,'اطلاعات انشعابات شرکتها'!A:A,0),MATCH(B$1,'اطلاعات انشعابات شرکتها'!$1:$1,0)),0)</f>
        <v>0</v>
      </c>
      <c r="C812" s="48">
        <f>IFERROR(INDEX('اطلاعات انشعابات شرکتها'!A:BB,MATCH(A812,'اطلاعات انشعابات شرکتها'!A:A,0),MATCH(C$1,'اطلاعات انشعابات شرکتها'!$1:$1,0)),0)</f>
        <v>0</v>
      </c>
      <c r="D812" s="45"/>
      <c r="E812" s="171"/>
      <c r="F812" s="170"/>
      <c r="G812" s="188" t="str">
        <f t="shared" si="278"/>
        <v>/</v>
      </c>
      <c r="H812" s="188">
        <f>IFERROR(INDEX('اطلاعات دوره'!A:Z,MATCH(G812,'اطلاعات دوره'!C:C,0),MATCH(H$1,'اطلاعات دوره'!$1:$1,0)),0)</f>
        <v>0</v>
      </c>
      <c r="I812" s="188">
        <f>IFERROR(INDEX('اطلاعات دوره'!A:Z,MATCH(G812,'اطلاعات دوره'!C:C,0),MATCH(I$1,'اطلاعات دوره'!$1:$1,0)),0)</f>
        <v>0</v>
      </c>
      <c r="J812" s="188">
        <f>IFERROR(INDEX('اطلاعات دوره'!A:Z,MATCH(G812,'اطلاعات دوره'!C:C,0),MATCH(J$1,'اطلاعات دوره'!$1:$1,0)),0)</f>
        <v>0</v>
      </c>
      <c r="K812" s="265"/>
      <c r="L812" s="188" t="str">
        <f>IFERROR(INDEX('اطلاعات دوره'!A:Z,MATCH(G812,'اطلاعات دوره'!C:C,0)-1,MATCH("عنوان",'اطلاعات دوره'!$1:$1,0)),"---")</f>
        <v>---</v>
      </c>
      <c r="M812" s="188" t="str">
        <f t="shared" si="279"/>
        <v>----</v>
      </c>
      <c r="N812" s="188" t="str">
        <f t="shared" si="280"/>
        <v>-/</v>
      </c>
      <c r="O812" s="265"/>
      <c r="P812" s="188">
        <f>IFERROR(INDEX('اطلاعات انشعابات شرکتها'!A:BB,MATCH(A812,'اطلاعات انشعابات شرکتها'!A:A,0),MATCH(P$1,'اطلاعات انشعابات شرکتها'!$1:$1,0)),0)</f>
        <v>0</v>
      </c>
      <c r="Q812" s="188">
        <f>IFERROR(INDEX('اطلاعات انشعابات شرکتها'!A:BB,MATCH(A812,'اطلاعات انشعابات شرکتها'!A:A,0),MATCH(Q$1,'اطلاعات انشعابات شرکتها'!$1:$1,0)),0)</f>
        <v>0</v>
      </c>
      <c r="R812" s="188">
        <f>IFERROR(INDEX('اطلاعات انشعابات شرکتها'!A:BB,MATCH(A812,'اطلاعات انشعابات شرکتها'!A:A,0),MATCH(R$1,'اطلاعات انشعابات شرکتها'!$1:$1,0)),0)</f>
        <v>0</v>
      </c>
      <c r="S812" s="265"/>
      <c r="T812" s="188">
        <f>IFERROR(INDEX('قرائت کنتور'!A:AZ,MATCH(A812&amp;"-"&amp;T$1,'قرائت کنتور'!B:B,0),MATCH(G812,'قرائت کنتور'!$1:$1,0)),0)</f>
        <v>0</v>
      </c>
      <c r="U812" s="188">
        <f>IFERROR(INDEX('قرائت کنتور'!A:AZ,MATCH(A812&amp;"-"&amp;U$1,'قرائت کنتور'!B:B,0),MATCH(L812,'قرائت کنتور'!$1:$1,0)),0)</f>
        <v>0</v>
      </c>
      <c r="V812" s="188">
        <f>IFERROR(INDEX('قرائت کنتور'!A:AZ,MATCH(A812&amp;"-"&amp;U$1,'قرائت کنتور'!B:B,0),MATCH(G812,'قرائت کنتور'!$1:$1,0)),0)</f>
        <v>0</v>
      </c>
      <c r="W812" s="188">
        <f>IFERROR(INDEX('قرائت کنتور'!A:AZ,MATCH(A812&amp;"-"&amp;W$1,'قرائت کنتور'!B:B,0),MATCH(L812,'قرائت کنتور'!$1:$1,0)),0)</f>
        <v>0</v>
      </c>
      <c r="X812" s="188">
        <f>IFERROR(INDEX('قرائت کنتور'!A:AZ,MATCH(A812&amp;"-"&amp;W$1,'قرائت کنتور'!B:B,0),MATCH(G812,'قرائت کنتور'!$1:$1,0)),0)</f>
        <v>0</v>
      </c>
      <c r="Y812" s="188">
        <f>IFERROR(INDEX('قرائت کنتور'!A:AZ,MATCH(A812&amp;"-"&amp;Y$1,'قرائت کنتور'!B:B,0),MATCH(L812,'قرائت کنتور'!$1:$1,0)),0)</f>
        <v>0</v>
      </c>
      <c r="Z812" s="188">
        <f>IFERROR(INDEX('قرائت کنتور'!A:AZ,MATCH(A812&amp;"-"&amp;Y$1,'قرائت کنتور'!B:B,0),MATCH(G812,'قرائت کنتور'!$1:$1,0)),0)</f>
        <v>0</v>
      </c>
      <c r="AA812" s="188">
        <f>IFERROR(INDEX('قرائت کنتور'!A:AZ,MATCH(A812&amp;"-"&amp;AA$1,'قرائت کنتور'!B:B,0),MATCH(L812,'قرائت کنتور'!$1:$1,0)),0)</f>
        <v>0</v>
      </c>
      <c r="AB812" s="188">
        <f>IFERROR(INDEX('قرائت کنتور'!A:AZ,MATCH(A812&amp;"-"&amp;AA$1,'قرائت کنتور'!B:B,0),MATCH(G812,'قرائت کنتور'!$1:$1,0)),0)</f>
        <v>0</v>
      </c>
      <c r="AC812" s="265"/>
      <c r="AD812" s="188">
        <f t="shared" si="281"/>
        <v>0</v>
      </c>
      <c r="AE812" s="188">
        <f t="shared" si="282"/>
        <v>0</v>
      </c>
      <c r="AF812" s="188">
        <f t="shared" si="283"/>
        <v>0</v>
      </c>
      <c r="AG812" s="188">
        <f t="shared" si="284"/>
        <v>0</v>
      </c>
      <c r="AH812" s="188">
        <f t="shared" si="285"/>
        <v>0</v>
      </c>
      <c r="AI812" s="188">
        <f t="shared" si="286"/>
        <v>0</v>
      </c>
      <c r="AJ812" s="188" t="str">
        <f t="shared" si="287"/>
        <v>0</v>
      </c>
      <c r="AK812" s="265"/>
      <c r="AL812" s="254" t="str">
        <f t="shared" si="288"/>
        <v>---</v>
      </c>
      <c r="AM812" s="254" t="str">
        <f t="shared" si="289"/>
        <v>---</v>
      </c>
      <c r="AN812" s="265"/>
      <c r="AO812" s="188" t="str">
        <f>IFERROR(INDEX('تعرفه ها'!A:Z,MATCH(P812&amp;"-"&amp;AO$1,'تعرفه ها'!C:C,0),MATCH(F812,'تعرفه ها'!$2:$2,0),1),"---")</f>
        <v>---</v>
      </c>
      <c r="AP812" s="188" t="str">
        <f>IFERROR(INDEX('تعرفه ها'!A:Z,MATCH(P812&amp;"-"&amp;AP$1,'تعرفه ها'!C:C,0),MATCH(F812,'تعرفه ها'!$2:$2,0),1),"---")</f>
        <v>---</v>
      </c>
      <c r="AQ812" s="188" t="str">
        <f>IFERROR(INDEX('تعرفه ها'!A:Z,MATCH(P812&amp;"-"&amp;AQ$1,'تعرفه ها'!C:C,0),MATCH(F812,'تعرفه ها'!$2:$2,0),1),"---")</f>
        <v>---</v>
      </c>
      <c r="AR812" s="188" t="str">
        <f>IFERROR(INDEX('تعرفه ها'!A:Z,MATCH(P812&amp;"-"&amp;AR$1,'تعرفه ها'!C:C,0),MATCH(F812,'تعرفه ها'!$2:$2,0),1),"---")</f>
        <v>---</v>
      </c>
      <c r="AS812" s="265"/>
      <c r="AT812" s="415" t="str">
        <f t="shared" si="290"/>
        <v>---</v>
      </c>
      <c r="AU812" s="415" t="str">
        <f t="shared" si="291"/>
        <v>---</v>
      </c>
      <c r="AV812" s="415" t="str">
        <f t="shared" si="292"/>
        <v>---</v>
      </c>
      <c r="AW812" s="415" t="str">
        <f t="shared" si="293"/>
        <v>---</v>
      </c>
      <c r="AX812" s="415" t="str">
        <f t="shared" si="294"/>
        <v>---</v>
      </c>
      <c r="AY812" s="415" t="str">
        <f>IFERROR(AH812*INDEX('تعرفه ها'!A:Z,MATCH("عوارض برق به ازاء هر کیلووات",'تعرفه ها'!$C:$C,0),MATCH(F812,'تعرفه ها'!$2:$2,0)),"---")</f>
        <v>---</v>
      </c>
      <c r="AZ812" s="415" t="str">
        <f t="shared" si="295"/>
        <v>---</v>
      </c>
      <c r="BA812" s="415" t="str">
        <f>IFERROR(ROUND(((AX812+AY812+AZ812)*INDEX('تعرفه ها'!A:Z,MATCH("هزینه نگهداری و تعمیرات شبکه برق",'تعرفه ها'!$C:$C,0),MATCH(F812,'تعرفه ها'!$2:$2,0))/100),0),"---")</f>
        <v>---</v>
      </c>
      <c r="BB812" s="415">
        <f>IFERROR(IF(P812="دیماندی",ROUND(AJ812*INDEX('تعرفه ها'!A:Z,MATCH(BB$1,'تعرفه ها'!$C:$C,0),MATCH(F812,'تعرفه ها'!$2:$2,0))*J812/30,0),0),"---")</f>
        <v>0</v>
      </c>
      <c r="BC812" s="415"/>
      <c r="BD812" s="54" t="str">
        <f>IFERROR(IF(INDEX('اطلاعات دوره'!A:Z,MATCH(G812,'اطلاعات دوره'!C:C,0),MATCH("برق",'اطلاعات دوره'!$1:$1,0))="دارد",ROUND(AX812*INDEX('تعرفه ها'!A:Z,MATCH("پیک فصلی برق",'تعرفه ها'!$C:$C,0),MATCH(F812,'تعرفه ها'!$2:$2,0))/100,0),0),"---")</f>
        <v>---</v>
      </c>
      <c r="BE812" s="415" t="str">
        <f>IFERROR(ROUND(((AX812+AY812+AZ812+BA812+BB812+BC812+BD812)*INDEX('تعرفه ها'!A:Z,MATCH("مالیات برق",'تعرفه ها'!$C:$C,0),MATCH(F812,'تعرفه ها'!$2:$2,0))/100),0),"---")</f>
        <v>---</v>
      </c>
      <c r="BF812" s="415" t="str">
        <f t="shared" si="296"/>
        <v>---</v>
      </c>
      <c r="BG812" s="415" t="str">
        <f t="shared" si="300"/>
        <v>---</v>
      </c>
      <c r="BH812" s="415" t="str">
        <f t="shared" si="297"/>
        <v>---</v>
      </c>
      <c r="BI812" s="54" t="str">
        <f t="shared" si="298"/>
        <v>---</v>
      </c>
      <c r="BJ812" s="55" t="str">
        <f t="shared" si="299"/>
        <v>---</v>
      </c>
      <c r="BK812" s="262"/>
      <c r="BL812" s="183" t="str">
        <f>IFERROR(IF(INDEX(پرداخت!A:AZ,MATCH(A812&amp;" - "&amp;"برق",پرداخت!$B:$B,0),MATCH(G812,پرداخت!$1:$1,0))="نشده","نشده","شده"),"---")</f>
        <v>---</v>
      </c>
    </row>
    <row r="813" spans="1:64" ht="33.75" hidden="1">
      <c r="A813" s="170"/>
      <c r="B813" s="47">
        <f>IFERROR(INDEX('اطلاعات انشعابات شرکتها'!A:BB,MATCH(A813,'اطلاعات انشعابات شرکتها'!A:A,0),MATCH(B$1,'اطلاعات انشعابات شرکتها'!$1:$1,0)),0)</f>
        <v>0</v>
      </c>
      <c r="C813" s="48">
        <f>IFERROR(INDEX('اطلاعات انشعابات شرکتها'!A:BB,MATCH(A813,'اطلاعات انشعابات شرکتها'!A:A,0),MATCH(C$1,'اطلاعات انشعابات شرکتها'!$1:$1,0)),0)</f>
        <v>0</v>
      </c>
      <c r="D813" s="45"/>
      <c r="E813" s="171"/>
      <c r="F813" s="170"/>
      <c r="G813" s="188" t="str">
        <f t="shared" si="278"/>
        <v>/</v>
      </c>
      <c r="H813" s="188">
        <f>IFERROR(INDEX('اطلاعات دوره'!A:Z,MATCH(G813,'اطلاعات دوره'!C:C,0),MATCH(H$1,'اطلاعات دوره'!$1:$1,0)),0)</f>
        <v>0</v>
      </c>
      <c r="I813" s="188">
        <f>IFERROR(INDEX('اطلاعات دوره'!A:Z,MATCH(G813,'اطلاعات دوره'!C:C,0),MATCH(I$1,'اطلاعات دوره'!$1:$1,0)),0)</f>
        <v>0</v>
      </c>
      <c r="J813" s="188">
        <f>IFERROR(INDEX('اطلاعات دوره'!A:Z,MATCH(G813,'اطلاعات دوره'!C:C,0),MATCH(J$1,'اطلاعات دوره'!$1:$1,0)),0)</f>
        <v>0</v>
      </c>
      <c r="K813" s="265"/>
      <c r="L813" s="188" t="str">
        <f>IFERROR(INDEX('اطلاعات دوره'!A:Z,MATCH(G813,'اطلاعات دوره'!C:C,0)-1,MATCH("عنوان",'اطلاعات دوره'!$1:$1,0)),"---")</f>
        <v>---</v>
      </c>
      <c r="M813" s="188" t="str">
        <f t="shared" si="279"/>
        <v>----</v>
      </c>
      <c r="N813" s="188" t="str">
        <f t="shared" si="280"/>
        <v>-/</v>
      </c>
      <c r="O813" s="265"/>
      <c r="P813" s="188">
        <f>IFERROR(INDEX('اطلاعات انشعابات شرکتها'!A:BB,MATCH(A813,'اطلاعات انشعابات شرکتها'!A:A,0),MATCH(P$1,'اطلاعات انشعابات شرکتها'!$1:$1,0)),0)</f>
        <v>0</v>
      </c>
      <c r="Q813" s="188">
        <f>IFERROR(INDEX('اطلاعات انشعابات شرکتها'!A:BB,MATCH(A813,'اطلاعات انشعابات شرکتها'!A:A,0),MATCH(Q$1,'اطلاعات انشعابات شرکتها'!$1:$1,0)),0)</f>
        <v>0</v>
      </c>
      <c r="R813" s="188">
        <f>IFERROR(INDEX('اطلاعات انشعابات شرکتها'!A:BB,MATCH(A813,'اطلاعات انشعابات شرکتها'!A:A,0),MATCH(R$1,'اطلاعات انشعابات شرکتها'!$1:$1,0)),0)</f>
        <v>0</v>
      </c>
      <c r="S813" s="265"/>
      <c r="T813" s="188">
        <f>IFERROR(INDEX('قرائت کنتور'!A:AZ,MATCH(A813&amp;"-"&amp;T$1,'قرائت کنتور'!B:B,0),MATCH(G813,'قرائت کنتور'!$1:$1,0)),0)</f>
        <v>0</v>
      </c>
      <c r="U813" s="188">
        <f>IFERROR(INDEX('قرائت کنتور'!A:AZ,MATCH(A813&amp;"-"&amp;U$1,'قرائت کنتور'!B:B,0),MATCH(L813,'قرائت کنتور'!$1:$1,0)),0)</f>
        <v>0</v>
      </c>
      <c r="V813" s="188">
        <f>IFERROR(INDEX('قرائت کنتور'!A:AZ,MATCH(A813&amp;"-"&amp;U$1,'قرائت کنتور'!B:B,0),MATCH(G813,'قرائت کنتور'!$1:$1,0)),0)</f>
        <v>0</v>
      </c>
      <c r="W813" s="188">
        <f>IFERROR(INDEX('قرائت کنتور'!A:AZ,MATCH(A813&amp;"-"&amp;W$1,'قرائت کنتور'!B:B,0),MATCH(L813,'قرائت کنتور'!$1:$1,0)),0)</f>
        <v>0</v>
      </c>
      <c r="X813" s="188">
        <f>IFERROR(INDEX('قرائت کنتور'!A:AZ,MATCH(A813&amp;"-"&amp;W$1,'قرائت کنتور'!B:B,0),MATCH(G813,'قرائت کنتور'!$1:$1,0)),0)</f>
        <v>0</v>
      </c>
      <c r="Y813" s="188">
        <f>IFERROR(INDEX('قرائت کنتور'!A:AZ,MATCH(A813&amp;"-"&amp;Y$1,'قرائت کنتور'!B:B,0),MATCH(L813,'قرائت کنتور'!$1:$1,0)),0)</f>
        <v>0</v>
      </c>
      <c r="Z813" s="188">
        <f>IFERROR(INDEX('قرائت کنتور'!A:AZ,MATCH(A813&amp;"-"&amp;Y$1,'قرائت کنتور'!B:B,0),MATCH(G813,'قرائت کنتور'!$1:$1,0)),0)</f>
        <v>0</v>
      </c>
      <c r="AA813" s="188">
        <f>IFERROR(INDEX('قرائت کنتور'!A:AZ,MATCH(A813&amp;"-"&amp;AA$1,'قرائت کنتور'!B:B,0),MATCH(L813,'قرائت کنتور'!$1:$1,0)),0)</f>
        <v>0</v>
      </c>
      <c r="AB813" s="188">
        <f>IFERROR(INDEX('قرائت کنتور'!A:AZ,MATCH(A813&amp;"-"&amp;AA$1,'قرائت کنتور'!B:B,0),MATCH(G813,'قرائت کنتور'!$1:$1,0)),0)</f>
        <v>0</v>
      </c>
      <c r="AC813" s="265"/>
      <c r="AD813" s="188">
        <f t="shared" si="281"/>
        <v>0</v>
      </c>
      <c r="AE813" s="188">
        <f t="shared" si="282"/>
        <v>0</v>
      </c>
      <c r="AF813" s="188">
        <f t="shared" si="283"/>
        <v>0</v>
      </c>
      <c r="AG813" s="188">
        <f t="shared" si="284"/>
        <v>0</v>
      </c>
      <c r="AH813" s="188">
        <f t="shared" si="285"/>
        <v>0</v>
      </c>
      <c r="AI813" s="188">
        <f t="shared" si="286"/>
        <v>0</v>
      </c>
      <c r="AJ813" s="188" t="str">
        <f t="shared" si="287"/>
        <v>0</v>
      </c>
      <c r="AK813" s="265"/>
      <c r="AL813" s="254" t="str">
        <f t="shared" si="288"/>
        <v>---</v>
      </c>
      <c r="AM813" s="254" t="str">
        <f t="shared" si="289"/>
        <v>---</v>
      </c>
      <c r="AN813" s="265"/>
      <c r="AO813" s="188" t="str">
        <f>IFERROR(INDEX('تعرفه ها'!A:Z,MATCH(P813&amp;"-"&amp;AO$1,'تعرفه ها'!C:C,0),MATCH(F813,'تعرفه ها'!$2:$2,0),1),"---")</f>
        <v>---</v>
      </c>
      <c r="AP813" s="188" t="str">
        <f>IFERROR(INDEX('تعرفه ها'!A:Z,MATCH(P813&amp;"-"&amp;AP$1,'تعرفه ها'!C:C,0),MATCH(F813,'تعرفه ها'!$2:$2,0),1),"---")</f>
        <v>---</v>
      </c>
      <c r="AQ813" s="188" t="str">
        <f>IFERROR(INDEX('تعرفه ها'!A:Z,MATCH(P813&amp;"-"&amp;AQ$1,'تعرفه ها'!C:C,0),MATCH(F813,'تعرفه ها'!$2:$2,0),1),"---")</f>
        <v>---</v>
      </c>
      <c r="AR813" s="188" t="str">
        <f>IFERROR(INDEX('تعرفه ها'!A:Z,MATCH(P813&amp;"-"&amp;AR$1,'تعرفه ها'!C:C,0),MATCH(F813,'تعرفه ها'!$2:$2,0),1),"---")</f>
        <v>---</v>
      </c>
      <c r="AS813" s="265"/>
      <c r="AT813" s="415" t="str">
        <f t="shared" si="290"/>
        <v>---</v>
      </c>
      <c r="AU813" s="415" t="str">
        <f t="shared" si="291"/>
        <v>---</v>
      </c>
      <c r="AV813" s="415" t="str">
        <f t="shared" si="292"/>
        <v>---</v>
      </c>
      <c r="AW813" s="415" t="str">
        <f t="shared" si="293"/>
        <v>---</v>
      </c>
      <c r="AX813" s="415" t="str">
        <f t="shared" si="294"/>
        <v>---</v>
      </c>
      <c r="AY813" s="415" t="str">
        <f>IFERROR(AH813*INDEX('تعرفه ها'!A:Z,MATCH("عوارض برق به ازاء هر کیلووات",'تعرفه ها'!$C:$C,0),MATCH(F813,'تعرفه ها'!$2:$2,0)),"---")</f>
        <v>---</v>
      </c>
      <c r="AZ813" s="415" t="str">
        <f t="shared" si="295"/>
        <v>---</v>
      </c>
      <c r="BA813" s="415" t="str">
        <f>IFERROR(ROUND(((AX813+AY813+AZ813)*INDEX('تعرفه ها'!A:Z,MATCH("هزینه نگهداری و تعمیرات شبکه برق",'تعرفه ها'!$C:$C,0),MATCH(F813,'تعرفه ها'!$2:$2,0))/100),0),"---")</f>
        <v>---</v>
      </c>
      <c r="BB813" s="415">
        <f>IFERROR(IF(P813="دیماندی",ROUND(AJ813*INDEX('تعرفه ها'!A:Z,MATCH(BB$1,'تعرفه ها'!$C:$C,0),MATCH(F813,'تعرفه ها'!$2:$2,0))*J813/30,0),0),"---")</f>
        <v>0</v>
      </c>
      <c r="BC813" s="415"/>
      <c r="BD813" s="54" t="str">
        <f>IFERROR(IF(INDEX('اطلاعات دوره'!A:Z,MATCH(G813,'اطلاعات دوره'!C:C,0),MATCH("برق",'اطلاعات دوره'!$1:$1,0))="دارد",ROUND(AX813*INDEX('تعرفه ها'!A:Z,MATCH("پیک فصلی برق",'تعرفه ها'!$C:$C,0),MATCH(F813,'تعرفه ها'!$2:$2,0))/100,0),0),"---")</f>
        <v>---</v>
      </c>
      <c r="BE813" s="415" t="str">
        <f>IFERROR(ROUND(((AX813+AY813+AZ813+BA813+BB813+BC813+BD813)*INDEX('تعرفه ها'!A:Z,MATCH("مالیات برق",'تعرفه ها'!$C:$C,0),MATCH(F813,'تعرفه ها'!$2:$2,0))/100),0),"---")</f>
        <v>---</v>
      </c>
      <c r="BF813" s="415" t="str">
        <f t="shared" si="296"/>
        <v>---</v>
      </c>
      <c r="BG813" s="415" t="str">
        <f t="shared" si="300"/>
        <v>---</v>
      </c>
      <c r="BH813" s="415" t="str">
        <f t="shared" si="297"/>
        <v>---</v>
      </c>
      <c r="BI813" s="54" t="str">
        <f t="shared" si="298"/>
        <v>---</v>
      </c>
      <c r="BJ813" s="55" t="str">
        <f t="shared" si="299"/>
        <v>---</v>
      </c>
      <c r="BK813" s="262"/>
      <c r="BL813" s="183" t="str">
        <f>IFERROR(IF(INDEX(پرداخت!A:AZ,MATCH(A813&amp;" - "&amp;"برق",پرداخت!$B:$B,0),MATCH(G813,پرداخت!$1:$1,0))="نشده","نشده","شده"),"---")</f>
        <v>---</v>
      </c>
    </row>
    <row r="814" spans="1:64" ht="33.75" hidden="1">
      <c r="A814" s="170"/>
      <c r="B814" s="47">
        <f>IFERROR(INDEX('اطلاعات انشعابات شرکتها'!A:BB,MATCH(A814,'اطلاعات انشعابات شرکتها'!A:A,0),MATCH(B$1,'اطلاعات انشعابات شرکتها'!$1:$1,0)),0)</f>
        <v>0</v>
      </c>
      <c r="C814" s="48">
        <f>IFERROR(INDEX('اطلاعات انشعابات شرکتها'!A:BB,MATCH(A814,'اطلاعات انشعابات شرکتها'!A:A,0),MATCH(C$1,'اطلاعات انشعابات شرکتها'!$1:$1,0)),0)</f>
        <v>0</v>
      </c>
      <c r="D814" s="45"/>
      <c r="E814" s="171"/>
      <c r="F814" s="170"/>
      <c r="G814" s="188" t="str">
        <f t="shared" si="278"/>
        <v>/</v>
      </c>
      <c r="H814" s="188">
        <f>IFERROR(INDEX('اطلاعات دوره'!A:Z,MATCH(G814,'اطلاعات دوره'!C:C,0),MATCH(H$1,'اطلاعات دوره'!$1:$1,0)),0)</f>
        <v>0</v>
      </c>
      <c r="I814" s="188">
        <f>IFERROR(INDEX('اطلاعات دوره'!A:Z,MATCH(G814,'اطلاعات دوره'!C:C,0),MATCH(I$1,'اطلاعات دوره'!$1:$1,0)),0)</f>
        <v>0</v>
      </c>
      <c r="J814" s="188">
        <f>IFERROR(INDEX('اطلاعات دوره'!A:Z,MATCH(G814,'اطلاعات دوره'!C:C,0),MATCH(J$1,'اطلاعات دوره'!$1:$1,0)),0)</f>
        <v>0</v>
      </c>
      <c r="K814" s="265"/>
      <c r="L814" s="188" t="str">
        <f>IFERROR(INDEX('اطلاعات دوره'!A:Z,MATCH(G814,'اطلاعات دوره'!C:C,0)-1,MATCH("عنوان",'اطلاعات دوره'!$1:$1,0)),"---")</f>
        <v>---</v>
      </c>
      <c r="M814" s="188" t="str">
        <f t="shared" si="279"/>
        <v>----</v>
      </c>
      <c r="N814" s="188" t="str">
        <f t="shared" si="280"/>
        <v>-/</v>
      </c>
      <c r="O814" s="265"/>
      <c r="P814" s="188">
        <f>IFERROR(INDEX('اطلاعات انشعابات شرکتها'!A:BB,MATCH(A814,'اطلاعات انشعابات شرکتها'!A:A,0),MATCH(P$1,'اطلاعات انشعابات شرکتها'!$1:$1,0)),0)</f>
        <v>0</v>
      </c>
      <c r="Q814" s="188">
        <f>IFERROR(INDEX('اطلاعات انشعابات شرکتها'!A:BB,MATCH(A814,'اطلاعات انشعابات شرکتها'!A:A,0),MATCH(Q$1,'اطلاعات انشعابات شرکتها'!$1:$1,0)),0)</f>
        <v>0</v>
      </c>
      <c r="R814" s="188">
        <f>IFERROR(INDEX('اطلاعات انشعابات شرکتها'!A:BB,MATCH(A814,'اطلاعات انشعابات شرکتها'!A:A,0),MATCH(R$1,'اطلاعات انشعابات شرکتها'!$1:$1,0)),0)</f>
        <v>0</v>
      </c>
      <c r="S814" s="265"/>
      <c r="T814" s="188">
        <f>IFERROR(INDEX('قرائت کنتور'!A:AZ,MATCH(A814&amp;"-"&amp;T$1,'قرائت کنتور'!B:B,0),MATCH(G814,'قرائت کنتور'!$1:$1,0)),0)</f>
        <v>0</v>
      </c>
      <c r="U814" s="188">
        <f>IFERROR(INDEX('قرائت کنتور'!A:AZ,MATCH(A814&amp;"-"&amp;U$1,'قرائت کنتور'!B:B,0),MATCH(L814,'قرائت کنتور'!$1:$1,0)),0)</f>
        <v>0</v>
      </c>
      <c r="V814" s="188">
        <f>IFERROR(INDEX('قرائت کنتور'!A:AZ,MATCH(A814&amp;"-"&amp;U$1,'قرائت کنتور'!B:B,0),MATCH(G814,'قرائت کنتور'!$1:$1,0)),0)</f>
        <v>0</v>
      </c>
      <c r="W814" s="188">
        <f>IFERROR(INDEX('قرائت کنتور'!A:AZ,MATCH(A814&amp;"-"&amp;W$1,'قرائت کنتور'!B:B,0),MATCH(L814,'قرائت کنتور'!$1:$1,0)),0)</f>
        <v>0</v>
      </c>
      <c r="X814" s="188">
        <f>IFERROR(INDEX('قرائت کنتور'!A:AZ,MATCH(A814&amp;"-"&amp;W$1,'قرائت کنتور'!B:B,0),MATCH(G814,'قرائت کنتور'!$1:$1,0)),0)</f>
        <v>0</v>
      </c>
      <c r="Y814" s="188">
        <f>IFERROR(INDEX('قرائت کنتور'!A:AZ,MATCH(A814&amp;"-"&amp;Y$1,'قرائت کنتور'!B:B,0),MATCH(L814,'قرائت کنتور'!$1:$1,0)),0)</f>
        <v>0</v>
      </c>
      <c r="Z814" s="188">
        <f>IFERROR(INDEX('قرائت کنتور'!A:AZ,MATCH(A814&amp;"-"&amp;Y$1,'قرائت کنتور'!B:B,0),MATCH(G814,'قرائت کنتور'!$1:$1,0)),0)</f>
        <v>0</v>
      </c>
      <c r="AA814" s="188">
        <f>IFERROR(INDEX('قرائت کنتور'!A:AZ,MATCH(A814&amp;"-"&amp;AA$1,'قرائت کنتور'!B:B,0),MATCH(L814,'قرائت کنتور'!$1:$1,0)),0)</f>
        <v>0</v>
      </c>
      <c r="AB814" s="188">
        <f>IFERROR(INDEX('قرائت کنتور'!A:AZ,MATCH(A814&amp;"-"&amp;AA$1,'قرائت کنتور'!B:B,0),MATCH(G814,'قرائت کنتور'!$1:$1,0)),0)</f>
        <v>0</v>
      </c>
      <c r="AC814" s="265"/>
      <c r="AD814" s="188">
        <f t="shared" si="281"/>
        <v>0</v>
      </c>
      <c r="AE814" s="188">
        <f t="shared" si="282"/>
        <v>0</v>
      </c>
      <c r="AF814" s="188">
        <f t="shared" si="283"/>
        <v>0</v>
      </c>
      <c r="AG814" s="188">
        <f t="shared" si="284"/>
        <v>0</v>
      </c>
      <c r="AH814" s="188">
        <f t="shared" si="285"/>
        <v>0</v>
      </c>
      <c r="AI814" s="188">
        <f t="shared" si="286"/>
        <v>0</v>
      </c>
      <c r="AJ814" s="188" t="str">
        <f t="shared" si="287"/>
        <v>0</v>
      </c>
      <c r="AK814" s="265"/>
      <c r="AL814" s="254" t="str">
        <f t="shared" si="288"/>
        <v>---</v>
      </c>
      <c r="AM814" s="254" t="str">
        <f t="shared" si="289"/>
        <v>---</v>
      </c>
      <c r="AN814" s="265"/>
      <c r="AO814" s="188" t="str">
        <f>IFERROR(INDEX('تعرفه ها'!A:Z,MATCH(P814&amp;"-"&amp;AO$1,'تعرفه ها'!C:C,0),MATCH(F814,'تعرفه ها'!$2:$2,0),1),"---")</f>
        <v>---</v>
      </c>
      <c r="AP814" s="188" t="str">
        <f>IFERROR(INDEX('تعرفه ها'!A:Z,MATCH(P814&amp;"-"&amp;AP$1,'تعرفه ها'!C:C,0),MATCH(F814,'تعرفه ها'!$2:$2,0),1),"---")</f>
        <v>---</v>
      </c>
      <c r="AQ814" s="188" t="str">
        <f>IFERROR(INDEX('تعرفه ها'!A:Z,MATCH(P814&amp;"-"&amp;AQ$1,'تعرفه ها'!C:C,0),MATCH(F814,'تعرفه ها'!$2:$2,0),1),"---")</f>
        <v>---</v>
      </c>
      <c r="AR814" s="188" t="str">
        <f>IFERROR(INDEX('تعرفه ها'!A:Z,MATCH(P814&amp;"-"&amp;AR$1,'تعرفه ها'!C:C,0),MATCH(F814,'تعرفه ها'!$2:$2,0),1),"---")</f>
        <v>---</v>
      </c>
      <c r="AS814" s="265"/>
      <c r="AT814" s="415" t="str">
        <f t="shared" si="290"/>
        <v>---</v>
      </c>
      <c r="AU814" s="415" t="str">
        <f t="shared" si="291"/>
        <v>---</v>
      </c>
      <c r="AV814" s="415" t="str">
        <f t="shared" si="292"/>
        <v>---</v>
      </c>
      <c r="AW814" s="415" t="str">
        <f t="shared" si="293"/>
        <v>---</v>
      </c>
      <c r="AX814" s="415" t="str">
        <f t="shared" si="294"/>
        <v>---</v>
      </c>
      <c r="AY814" s="415" t="str">
        <f>IFERROR(AH814*INDEX('تعرفه ها'!A:Z,MATCH("عوارض برق به ازاء هر کیلووات",'تعرفه ها'!$C:$C,0),MATCH(F814,'تعرفه ها'!$2:$2,0)),"---")</f>
        <v>---</v>
      </c>
      <c r="AZ814" s="415" t="str">
        <f t="shared" si="295"/>
        <v>---</v>
      </c>
      <c r="BA814" s="415" t="str">
        <f>IFERROR(ROUND(((AX814+AY814+AZ814)*INDEX('تعرفه ها'!A:Z,MATCH("هزینه نگهداری و تعمیرات شبکه برق",'تعرفه ها'!$C:$C,0),MATCH(F814,'تعرفه ها'!$2:$2,0))/100),0),"---")</f>
        <v>---</v>
      </c>
      <c r="BB814" s="415">
        <f>IFERROR(IF(P814="دیماندی",ROUND(AJ814*INDEX('تعرفه ها'!A:Z,MATCH(BB$1,'تعرفه ها'!$C:$C,0),MATCH(F814,'تعرفه ها'!$2:$2,0))*J814/30,0),0),"---")</f>
        <v>0</v>
      </c>
      <c r="BC814" s="415"/>
      <c r="BD814" s="54" t="str">
        <f>IFERROR(IF(INDEX('اطلاعات دوره'!A:Z,MATCH(G814,'اطلاعات دوره'!C:C,0),MATCH("برق",'اطلاعات دوره'!$1:$1,0))="دارد",ROUND(AX814*INDEX('تعرفه ها'!A:Z,MATCH("پیک فصلی برق",'تعرفه ها'!$C:$C,0),MATCH(F814,'تعرفه ها'!$2:$2,0))/100,0),0),"---")</f>
        <v>---</v>
      </c>
      <c r="BE814" s="415" t="str">
        <f>IFERROR(ROUND(((AX814+AY814+AZ814+BA814+BB814+BC814+BD814)*INDEX('تعرفه ها'!A:Z,MATCH("مالیات برق",'تعرفه ها'!$C:$C,0),MATCH(F814,'تعرفه ها'!$2:$2,0))/100),0),"---")</f>
        <v>---</v>
      </c>
      <c r="BF814" s="415" t="str">
        <f t="shared" si="296"/>
        <v>---</v>
      </c>
      <c r="BG814" s="415" t="str">
        <f t="shared" si="300"/>
        <v>---</v>
      </c>
      <c r="BH814" s="415" t="str">
        <f t="shared" si="297"/>
        <v>---</v>
      </c>
      <c r="BI814" s="54" t="str">
        <f t="shared" si="298"/>
        <v>---</v>
      </c>
      <c r="BJ814" s="55" t="str">
        <f t="shared" si="299"/>
        <v>---</v>
      </c>
      <c r="BK814" s="262"/>
      <c r="BL814" s="183" t="str">
        <f>IFERROR(IF(INDEX(پرداخت!A:AZ,MATCH(A814&amp;" - "&amp;"برق",پرداخت!$B:$B,0),MATCH(G814,پرداخت!$1:$1,0))="نشده","نشده","شده"),"---")</f>
        <v>---</v>
      </c>
    </row>
    <row r="815" spans="1:64" ht="33.75" hidden="1">
      <c r="A815" s="170"/>
      <c r="B815" s="47">
        <f>IFERROR(INDEX('اطلاعات انشعابات شرکتها'!A:BB,MATCH(A815,'اطلاعات انشعابات شرکتها'!A:A,0),MATCH(B$1,'اطلاعات انشعابات شرکتها'!$1:$1,0)),0)</f>
        <v>0</v>
      </c>
      <c r="C815" s="48">
        <f>IFERROR(INDEX('اطلاعات انشعابات شرکتها'!A:BB,MATCH(A815,'اطلاعات انشعابات شرکتها'!A:A,0),MATCH(C$1,'اطلاعات انشعابات شرکتها'!$1:$1,0)),0)</f>
        <v>0</v>
      </c>
      <c r="D815" s="45"/>
      <c r="E815" s="171"/>
      <c r="F815" s="170"/>
      <c r="G815" s="188" t="str">
        <f t="shared" si="278"/>
        <v>/</v>
      </c>
      <c r="H815" s="188">
        <f>IFERROR(INDEX('اطلاعات دوره'!A:Z,MATCH(G815,'اطلاعات دوره'!C:C,0),MATCH(H$1,'اطلاعات دوره'!$1:$1,0)),0)</f>
        <v>0</v>
      </c>
      <c r="I815" s="188">
        <f>IFERROR(INDEX('اطلاعات دوره'!A:Z,MATCH(G815,'اطلاعات دوره'!C:C,0),MATCH(I$1,'اطلاعات دوره'!$1:$1,0)),0)</f>
        <v>0</v>
      </c>
      <c r="J815" s="188">
        <f>IFERROR(INDEX('اطلاعات دوره'!A:Z,MATCH(G815,'اطلاعات دوره'!C:C,0),MATCH(J$1,'اطلاعات دوره'!$1:$1,0)),0)</f>
        <v>0</v>
      </c>
      <c r="K815" s="265"/>
      <c r="L815" s="188" t="str">
        <f>IFERROR(INDEX('اطلاعات دوره'!A:Z,MATCH(G815,'اطلاعات دوره'!C:C,0)-1,MATCH("عنوان",'اطلاعات دوره'!$1:$1,0)),"---")</f>
        <v>---</v>
      </c>
      <c r="M815" s="188" t="str">
        <f t="shared" si="279"/>
        <v>----</v>
      </c>
      <c r="N815" s="188" t="str">
        <f t="shared" si="280"/>
        <v>-/</v>
      </c>
      <c r="O815" s="265"/>
      <c r="P815" s="188">
        <f>IFERROR(INDEX('اطلاعات انشعابات شرکتها'!A:BB,MATCH(A815,'اطلاعات انشعابات شرکتها'!A:A,0),MATCH(P$1,'اطلاعات انشعابات شرکتها'!$1:$1,0)),0)</f>
        <v>0</v>
      </c>
      <c r="Q815" s="188">
        <f>IFERROR(INDEX('اطلاعات انشعابات شرکتها'!A:BB,MATCH(A815,'اطلاعات انشعابات شرکتها'!A:A,0),MATCH(Q$1,'اطلاعات انشعابات شرکتها'!$1:$1,0)),0)</f>
        <v>0</v>
      </c>
      <c r="R815" s="188">
        <f>IFERROR(INDEX('اطلاعات انشعابات شرکتها'!A:BB,MATCH(A815,'اطلاعات انشعابات شرکتها'!A:A,0),MATCH(R$1,'اطلاعات انشعابات شرکتها'!$1:$1,0)),0)</f>
        <v>0</v>
      </c>
      <c r="S815" s="265"/>
      <c r="T815" s="188">
        <f>IFERROR(INDEX('قرائت کنتور'!A:AZ,MATCH(A815&amp;"-"&amp;T$1,'قرائت کنتور'!B:B,0),MATCH(G815,'قرائت کنتور'!$1:$1,0)),0)</f>
        <v>0</v>
      </c>
      <c r="U815" s="188">
        <f>IFERROR(INDEX('قرائت کنتور'!A:AZ,MATCH(A815&amp;"-"&amp;U$1,'قرائت کنتور'!B:B,0),MATCH(L815,'قرائت کنتور'!$1:$1,0)),0)</f>
        <v>0</v>
      </c>
      <c r="V815" s="188">
        <f>IFERROR(INDEX('قرائت کنتور'!A:AZ,MATCH(A815&amp;"-"&amp;U$1,'قرائت کنتور'!B:B,0),MATCH(G815,'قرائت کنتور'!$1:$1,0)),0)</f>
        <v>0</v>
      </c>
      <c r="W815" s="188">
        <f>IFERROR(INDEX('قرائت کنتور'!A:AZ,MATCH(A815&amp;"-"&amp;W$1,'قرائت کنتور'!B:B,0),MATCH(L815,'قرائت کنتور'!$1:$1,0)),0)</f>
        <v>0</v>
      </c>
      <c r="X815" s="188">
        <f>IFERROR(INDEX('قرائت کنتور'!A:AZ,MATCH(A815&amp;"-"&amp;W$1,'قرائت کنتور'!B:B,0),MATCH(G815,'قرائت کنتور'!$1:$1,0)),0)</f>
        <v>0</v>
      </c>
      <c r="Y815" s="188">
        <f>IFERROR(INDEX('قرائت کنتور'!A:AZ,MATCH(A815&amp;"-"&amp;Y$1,'قرائت کنتور'!B:B,0),MATCH(L815,'قرائت کنتور'!$1:$1,0)),0)</f>
        <v>0</v>
      </c>
      <c r="Z815" s="188">
        <f>IFERROR(INDEX('قرائت کنتور'!A:AZ,MATCH(A815&amp;"-"&amp;Y$1,'قرائت کنتور'!B:B,0),MATCH(G815,'قرائت کنتور'!$1:$1,0)),0)</f>
        <v>0</v>
      </c>
      <c r="AA815" s="188">
        <f>IFERROR(INDEX('قرائت کنتور'!A:AZ,MATCH(A815&amp;"-"&amp;AA$1,'قرائت کنتور'!B:B,0),MATCH(L815,'قرائت کنتور'!$1:$1,0)),0)</f>
        <v>0</v>
      </c>
      <c r="AB815" s="188">
        <f>IFERROR(INDEX('قرائت کنتور'!A:AZ,MATCH(A815&amp;"-"&amp;AA$1,'قرائت کنتور'!B:B,0),MATCH(G815,'قرائت کنتور'!$1:$1,0)),0)</f>
        <v>0</v>
      </c>
      <c r="AC815" s="265"/>
      <c r="AD815" s="188">
        <f t="shared" si="281"/>
        <v>0</v>
      </c>
      <c r="AE815" s="188">
        <f t="shared" si="282"/>
        <v>0</v>
      </c>
      <c r="AF815" s="188">
        <f t="shared" si="283"/>
        <v>0</v>
      </c>
      <c r="AG815" s="188">
        <f t="shared" si="284"/>
        <v>0</v>
      </c>
      <c r="AH815" s="188">
        <f t="shared" si="285"/>
        <v>0</v>
      </c>
      <c r="AI815" s="188">
        <f t="shared" si="286"/>
        <v>0</v>
      </c>
      <c r="AJ815" s="188" t="str">
        <f t="shared" si="287"/>
        <v>0</v>
      </c>
      <c r="AK815" s="265"/>
      <c r="AL815" s="254" t="str">
        <f t="shared" si="288"/>
        <v>---</v>
      </c>
      <c r="AM815" s="254" t="str">
        <f t="shared" si="289"/>
        <v>---</v>
      </c>
      <c r="AN815" s="265"/>
      <c r="AO815" s="188" t="str">
        <f>IFERROR(INDEX('تعرفه ها'!A:Z,MATCH(P815&amp;"-"&amp;AO$1,'تعرفه ها'!C:C,0),MATCH(F815,'تعرفه ها'!$2:$2,0),1),"---")</f>
        <v>---</v>
      </c>
      <c r="AP815" s="188" t="str">
        <f>IFERROR(INDEX('تعرفه ها'!A:Z,MATCH(P815&amp;"-"&amp;AP$1,'تعرفه ها'!C:C,0),MATCH(F815,'تعرفه ها'!$2:$2,0),1),"---")</f>
        <v>---</v>
      </c>
      <c r="AQ815" s="188" t="str">
        <f>IFERROR(INDEX('تعرفه ها'!A:Z,MATCH(P815&amp;"-"&amp;AQ$1,'تعرفه ها'!C:C,0),MATCH(F815,'تعرفه ها'!$2:$2,0),1),"---")</f>
        <v>---</v>
      </c>
      <c r="AR815" s="188" t="str">
        <f>IFERROR(INDEX('تعرفه ها'!A:Z,MATCH(P815&amp;"-"&amp;AR$1,'تعرفه ها'!C:C,0),MATCH(F815,'تعرفه ها'!$2:$2,0),1),"---")</f>
        <v>---</v>
      </c>
      <c r="AS815" s="265"/>
      <c r="AT815" s="415" t="str">
        <f t="shared" si="290"/>
        <v>---</v>
      </c>
      <c r="AU815" s="415" t="str">
        <f t="shared" si="291"/>
        <v>---</v>
      </c>
      <c r="AV815" s="415" t="str">
        <f t="shared" si="292"/>
        <v>---</v>
      </c>
      <c r="AW815" s="415" t="str">
        <f t="shared" si="293"/>
        <v>---</v>
      </c>
      <c r="AX815" s="415" t="str">
        <f t="shared" si="294"/>
        <v>---</v>
      </c>
      <c r="AY815" s="415" t="str">
        <f>IFERROR(AH815*INDEX('تعرفه ها'!A:Z,MATCH("عوارض برق به ازاء هر کیلووات",'تعرفه ها'!$C:$C,0),MATCH(F815,'تعرفه ها'!$2:$2,0)),"---")</f>
        <v>---</v>
      </c>
      <c r="AZ815" s="415" t="str">
        <f t="shared" si="295"/>
        <v>---</v>
      </c>
      <c r="BA815" s="415" t="str">
        <f>IFERROR(ROUND(((AX815+AY815+AZ815)*INDEX('تعرفه ها'!A:Z,MATCH("هزینه نگهداری و تعمیرات شبکه برق",'تعرفه ها'!$C:$C,0),MATCH(F815,'تعرفه ها'!$2:$2,0))/100),0),"---")</f>
        <v>---</v>
      </c>
      <c r="BB815" s="415">
        <f>IFERROR(IF(P815="دیماندی",ROUND(AJ815*INDEX('تعرفه ها'!A:Z,MATCH(BB$1,'تعرفه ها'!$C:$C,0),MATCH(F815,'تعرفه ها'!$2:$2,0))*J815/30,0),0),"---")</f>
        <v>0</v>
      </c>
      <c r="BC815" s="415"/>
      <c r="BD815" s="54" t="str">
        <f>IFERROR(IF(INDEX('اطلاعات دوره'!A:Z,MATCH(G815,'اطلاعات دوره'!C:C,0),MATCH("برق",'اطلاعات دوره'!$1:$1,0))="دارد",ROUND(AX815*INDEX('تعرفه ها'!A:Z,MATCH("پیک فصلی برق",'تعرفه ها'!$C:$C,0),MATCH(F815,'تعرفه ها'!$2:$2,0))/100,0),0),"---")</f>
        <v>---</v>
      </c>
      <c r="BE815" s="415" t="str">
        <f>IFERROR(ROUND(((AX815+AY815+AZ815+BA815+BB815+BC815+BD815)*INDEX('تعرفه ها'!A:Z,MATCH("مالیات برق",'تعرفه ها'!$C:$C,0),MATCH(F815,'تعرفه ها'!$2:$2,0))/100),0),"---")</f>
        <v>---</v>
      </c>
      <c r="BF815" s="415" t="str">
        <f t="shared" si="296"/>
        <v>---</v>
      </c>
      <c r="BG815" s="415" t="str">
        <f t="shared" si="300"/>
        <v>---</v>
      </c>
      <c r="BH815" s="415" t="str">
        <f t="shared" si="297"/>
        <v>---</v>
      </c>
      <c r="BI815" s="54" t="str">
        <f t="shared" si="298"/>
        <v>---</v>
      </c>
      <c r="BJ815" s="55" t="str">
        <f t="shared" si="299"/>
        <v>---</v>
      </c>
      <c r="BK815" s="262"/>
      <c r="BL815" s="183" t="str">
        <f>IFERROR(IF(INDEX(پرداخت!A:AZ,MATCH(A815&amp;" - "&amp;"برق",پرداخت!$B:$B,0),MATCH(G815,پرداخت!$1:$1,0))="نشده","نشده","شده"),"---")</f>
        <v>---</v>
      </c>
    </row>
    <row r="816" spans="1:64" ht="33.75" hidden="1">
      <c r="A816" s="170"/>
      <c r="B816" s="47">
        <f>IFERROR(INDEX('اطلاعات انشعابات شرکتها'!A:BB,MATCH(A816,'اطلاعات انشعابات شرکتها'!A:A,0),MATCH(B$1,'اطلاعات انشعابات شرکتها'!$1:$1,0)),0)</f>
        <v>0</v>
      </c>
      <c r="C816" s="48">
        <f>IFERROR(INDEX('اطلاعات انشعابات شرکتها'!A:BB,MATCH(A816,'اطلاعات انشعابات شرکتها'!A:A,0),MATCH(C$1,'اطلاعات انشعابات شرکتها'!$1:$1,0)),0)</f>
        <v>0</v>
      </c>
      <c r="D816" s="45"/>
      <c r="E816" s="171"/>
      <c r="F816" s="170"/>
      <c r="G816" s="188" t="str">
        <f t="shared" si="278"/>
        <v>/</v>
      </c>
      <c r="H816" s="188">
        <f>IFERROR(INDEX('اطلاعات دوره'!A:Z,MATCH(G816,'اطلاعات دوره'!C:C,0),MATCH(H$1,'اطلاعات دوره'!$1:$1,0)),0)</f>
        <v>0</v>
      </c>
      <c r="I816" s="188">
        <f>IFERROR(INDEX('اطلاعات دوره'!A:Z,MATCH(G816,'اطلاعات دوره'!C:C,0),MATCH(I$1,'اطلاعات دوره'!$1:$1,0)),0)</f>
        <v>0</v>
      </c>
      <c r="J816" s="188">
        <f>IFERROR(INDEX('اطلاعات دوره'!A:Z,MATCH(G816,'اطلاعات دوره'!C:C,0),MATCH(J$1,'اطلاعات دوره'!$1:$1,0)),0)</f>
        <v>0</v>
      </c>
      <c r="K816" s="265"/>
      <c r="L816" s="188" t="str">
        <f>IFERROR(INDEX('اطلاعات دوره'!A:Z,MATCH(G816,'اطلاعات دوره'!C:C,0)-1,MATCH("عنوان",'اطلاعات دوره'!$1:$1,0)),"---")</f>
        <v>---</v>
      </c>
      <c r="M816" s="188" t="str">
        <f t="shared" si="279"/>
        <v>----</v>
      </c>
      <c r="N816" s="188" t="str">
        <f t="shared" si="280"/>
        <v>-/</v>
      </c>
      <c r="O816" s="265"/>
      <c r="P816" s="188">
        <f>IFERROR(INDEX('اطلاعات انشعابات شرکتها'!A:BB,MATCH(A816,'اطلاعات انشعابات شرکتها'!A:A,0),MATCH(P$1,'اطلاعات انشعابات شرکتها'!$1:$1,0)),0)</f>
        <v>0</v>
      </c>
      <c r="Q816" s="188">
        <f>IFERROR(INDEX('اطلاعات انشعابات شرکتها'!A:BB,MATCH(A816,'اطلاعات انشعابات شرکتها'!A:A,0),MATCH(Q$1,'اطلاعات انشعابات شرکتها'!$1:$1,0)),0)</f>
        <v>0</v>
      </c>
      <c r="R816" s="188">
        <f>IFERROR(INDEX('اطلاعات انشعابات شرکتها'!A:BB,MATCH(A816,'اطلاعات انشعابات شرکتها'!A:A,0),MATCH(R$1,'اطلاعات انشعابات شرکتها'!$1:$1,0)),0)</f>
        <v>0</v>
      </c>
      <c r="S816" s="265"/>
      <c r="T816" s="188">
        <f>IFERROR(INDEX('قرائت کنتور'!A:AZ,MATCH(A816&amp;"-"&amp;T$1,'قرائت کنتور'!B:B,0),MATCH(G816,'قرائت کنتور'!$1:$1,0)),0)</f>
        <v>0</v>
      </c>
      <c r="U816" s="188">
        <f>IFERROR(INDEX('قرائت کنتور'!A:AZ,MATCH(A816&amp;"-"&amp;U$1,'قرائت کنتور'!B:B,0),MATCH(L816,'قرائت کنتور'!$1:$1,0)),0)</f>
        <v>0</v>
      </c>
      <c r="V816" s="188">
        <f>IFERROR(INDEX('قرائت کنتور'!A:AZ,MATCH(A816&amp;"-"&amp;U$1,'قرائت کنتور'!B:B,0),MATCH(G816,'قرائت کنتور'!$1:$1,0)),0)</f>
        <v>0</v>
      </c>
      <c r="W816" s="188">
        <f>IFERROR(INDEX('قرائت کنتور'!A:AZ,MATCH(A816&amp;"-"&amp;W$1,'قرائت کنتور'!B:B,0),MATCH(L816,'قرائت کنتور'!$1:$1,0)),0)</f>
        <v>0</v>
      </c>
      <c r="X816" s="188">
        <f>IFERROR(INDEX('قرائت کنتور'!A:AZ,MATCH(A816&amp;"-"&amp;W$1,'قرائت کنتور'!B:B,0),MATCH(G816,'قرائت کنتور'!$1:$1,0)),0)</f>
        <v>0</v>
      </c>
      <c r="Y816" s="188">
        <f>IFERROR(INDEX('قرائت کنتور'!A:AZ,MATCH(A816&amp;"-"&amp;Y$1,'قرائت کنتور'!B:B,0),MATCH(L816,'قرائت کنتور'!$1:$1,0)),0)</f>
        <v>0</v>
      </c>
      <c r="Z816" s="188">
        <f>IFERROR(INDEX('قرائت کنتور'!A:AZ,MATCH(A816&amp;"-"&amp;Y$1,'قرائت کنتور'!B:B,0),MATCH(G816,'قرائت کنتور'!$1:$1,0)),0)</f>
        <v>0</v>
      </c>
      <c r="AA816" s="188">
        <f>IFERROR(INDEX('قرائت کنتور'!A:AZ,MATCH(A816&amp;"-"&amp;AA$1,'قرائت کنتور'!B:B,0),MATCH(L816,'قرائت کنتور'!$1:$1,0)),0)</f>
        <v>0</v>
      </c>
      <c r="AB816" s="188">
        <f>IFERROR(INDEX('قرائت کنتور'!A:AZ,MATCH(A816&amp;"-"&amp;AA$1,'قرائت کنتور'!B:B,0),MATCH(G816,'قرائت کنتور'!$1:$1,0)),0)</f>
        <v>0</v>
      </c>
      <c r="AC816" s="265"/>
      <c r="AD816" s="188">
        <f t="shared" si="281"/>
        <v>0</v>
      </c>
      <c r="AE816" s="188">
        <f t="shared" si="282"/>
        <v>0</v>
      </c>
      <c r="AF816" s="188">
        <f t="shared" si="283"/>
        <v>0</v>
      </c>
      <c r="AG816" s="188">
        <f t="shared" si="284"/>
        <v>0</v>
      </c>
      <c r="AH816" s="188">
        <f t="shared" si="285"/>
        <v>0</v>
      </c>
      <c r="AI816" s="188">
        <f t="shared" si="286"/>
        <v>0</v>
      </c>
      <c r="AJ816" s="188" t="str">
        <f t="shared" si="287"/>
        <v>0</v>
      </c>
      <c r="AK816" s="265"/>
      <c r="AL816" s="254" t="str">
        <f t="shared" si="288"/>
        <v>---</v>
      </c>
      <c r="AM816" s="254" t="str">
        <f t="shared" si="289"/>
        <v>---</v>
      </c>
      <c r="AN816" s="265"/>
      <c r="AO816" s="188" t="str">
        <f>IFERROR(INDEX('تعرفه ها'!A:Z,MATCH(P816&amp;"-"&amp;AO$1,'تعرفه ها'!C:C,0),MATCH(F816,'تعرفه ها'!$2:$2,0),1),"---")</f>
        <v>---</v>
      </c>
      <c r="AP816" s="188" t="str">
        <f>IFERROR(INDEX('تعرفه ها'!A:Z,MATCH(P816&amp;"-"&amp;AP$1,'تعرفه ها'!C:C,0),MATCH(F816,'تعرفه ها'!$2:$2,0),1),"---")</f>
        <v>---</v>
      </c>
      <c r="AQ816" s="188" t="str">
        <f>IFERROR(INDEX('تعرفه ها'!A:Z,MATCH(P816&amp;"-"&amp;AQ$1,'تعرفه ها'!C:C,0),MATCH(F816,'تعرفه ها'!$2:$2,0),1),"---")</f>
        <v>---</v>
      </c>
      <c r="AR816" s="188" t="str">
        <f>IFERROR(INDEX('تعرفه ها'!A:Z,MATCH(P816&amp;"-"&amp;AR$1,'تعرفه ها'!C:C,0),MATCH(F816,'تعرفه ها'!$2:$2,0),1),"---")</f>
        <v>---</v>
      </c>
      <c r="AS816" s="265"/>
      <c r="AT816" s="415" t="str">
        <f t="shared" si="290"/>
        <v>---</v>
      </c>
      <c r="AU816" s="415" t="str">
        <f t="shared" si="291"/>
        <v>---</v>
      </c>
      <c r="AV816" s="415" t="str">
        <f t="shared" si="292"/>
        <v>---</v>
      </c>
      <c r="AW816" s="415" t="str">
        <f t="shared" si="293"/>
        <v>---</v>
      </c>
      <c r="AX816" s="415" t="str">
        <f t="shared" si="294"/>
        <v>---</v>
      </c>
      <c r="AY816" s="415" t="str">
        <f>IFERROR(AH816*INDEX('تعرفه ها'!A:Z,MATCH("عوارض برق به ازاء هر کیلووات",'تعرفه ها'!$C:$C,0),MATCH(F816,'تعرفه ها'!$2:$2,0)),"---")</f>
        <v>---</v>
      </c>
      <c r="AZ816" s="415" t="str">
        <f t="shared" si="295"/>
        <v>---</v>
      </c>
      <c r="BA816" s="415" t="str">
        <f>IFERROR(ROUND(((AX816+AY816+AZ816)*INDEX('تعرفه ها'!A:Z,MATCH("هزینه نگهداری و تعمیرات شبکه برق",'تعرفه ها'!$C:$C,0),MATCH(F816,'تعرفه ها'!$2:$2,0))/100),0),"---")</f>
        <v>---</v>
      </c>
      <c r="BB816" s="415">
        <f>IFERROR(IF(P816="دیماندی",ROUND(AJ816*INDEX('تعرفه ها'!A:Z,MATCH(BB$1,'تعرفه ها'!$C:$C,0),MATCH(F816,'تعرفه ها'!$2:$2,0))*J816/30,0),0),"---")</f>
        <v>0</v>
      </c>
      <c r="BC816" s="415"/>
      <c r="BD816" s="54" t="str">
        <f>IFERROR(IF(INDEX('اطلاعات دوره'!A:Z,MATCH(G816,'اطلاعات دوره'!C:C,0),MATCH("برق",'اطلاعات دوره'!$1:$1,0))="دارد",ROUND(AX816*INDEX('تعرفه ها'!A:Z,MATCH("پیک فصلی برق",'تعرفه ها'!$C:$C,0),MATCH(F816,'تعرفه ها'!$2:$2,0))/100,0),0),"---")</f>
        <v>---</v>
      </c>
      <c r="BE816" s="415" t="str">
        <f>IFERROR(ROUND(((AX816+AY816+AZ816+BA816+BB816+BC816+BD816)*INDEX('تعرفه ها'!A:Z,MATCH("مالیات برق",'تعرفه ها'!$C:$C,0),MATCH(F816,'تعرفه ها'!$2:$2,0))/100),0),"---")</f>
        <v>---</v>
      </c>
      <c r="BF816" s="415" t="str">
        <f t="shared" si="296"/>
        <v>---</v>
      </c>
      <c r="BG816" s="415" t="str">
        <f t="shared" si="300"/>
        <v>---</v>
      </c>
      <c r="BH816" s="415" t="str">
        <f t="shared" si="297"/>
        <v>---</v>
      </c>
      <c r="BI816" s="54" t="str">
        <f t="shared" si="298"/>
        <v>---</v>
      </c>
      <c r="BJ816" s="55" t="str">
        <f t="shared" si="299"/>
        <v>---</v>
      </c>
      <c r="BK816" s="262"/>
      <c r="BL816" s="183" t="str">
        <f>IFERROR(IF(INDEX(پرداخت!A:AZ,MATCH(A816&amp;" - "&amp;"برق",پرداخت!$B:$B,0),MATCH(G816,پرداخت!$1:$1,0))="نشده","نشده","شده"),"---")</f>
        <v>---</v>
      </c>
    </row>
    <row r="817" spans="1:64" ht="33.75" hidden="1">
      <c r="A817" s="170"/>
      <c r="B817" s="47">
        <f>IFERROR(INDEX('اطلاعات انشعابات شرکتها'!A:BB,MATCH(A817,'اطلاعات انشعابات شرکتها'!A:A,0),MATCH(B$1,'اطلاعات انشعابات شرکتها'!$1:$1,0)),0)</f>
        <v>0</v>
      </c>
      <c r="C817" s="48">
        <f>IFERROR(INDEX('اطلاعات انشعابات شرکتها'!A:BB,MATCH(A817,'اطلاعات انشعابات شرکتها'!A:A,0),MATCH(C$1,'اطلاعات انشعابات شرکتها'!$1:$1,0)),0)</f>
        <v>0</v>
      </c>
      <c r="D817" s="45"/>
      <c r="E817" s="171"/>
      <c r="F817" s="170"/>
      <c r="G817" s="188" t="str">
        <f t="shared" si="278"/>
        <v>/</v>
      </c>
      <c r="H817" s="188">
        <f>IFERROR(INDEX('اطلاعات دوره'!A:Z,MATCH(G817,'اطلاعات دوره'!C:C,0),MATCH(H$1,'اطلاعات دوره'!$1:$1,0)),0)</f>
        <v>0</v>
      </c>
      <c r="I817" s="188">
        <f>IFERROR(INDEX('اطلاعات دوره'!A:Z,MATCH(G817,'اطلاعات دوره'!C:C,0),MATCH(I$1,'اطلاعات دوره'!$1:$1,0)),0)</f>
        <v>0</v>
      </c>
      <c r="J817" s="188">
        <f>IFERROR(INDEX('اطلاعات دوره'!A:Z,MATCH(G817,'اطلاعات دوره'!C:C,0),MATCH(J$1,'اطلاعات دوره'!$1:$1,0)),0)</f>
        <v>0</v>
      </c>
      <c r="K817" s="265"/>
      <c r="L817" s="188" t="str">
        <f>IFERROR(INDEX('اطلاعات دوره'!A:Z,MATCH(G817,'اطلاعات دوره'!C:C,0)-1,MATCH("عنوان",'اطلاعات دوره'!$1:$1,0)),"---")</f>
        <v>---</v>
      </c>
      <c r="M817" s="188" t="str">
        <f t="shared" si="279"/>
        <v>----</v>
      </c>
      <c r="N817" s="188" t="str">
        <f t="shared" si="280"/>
        <v>-/</v>
      </c>
      <c r="O817" s="265"/>
      <c r="P817" s="188">
        <f>IFERROR(INDEX('اطلاعات انشعابات شرکتها'!A:BB,MATCH(A817,'اطلاعات انشعابات شرکتها'!A:A,0),MATCH(P$1,'اطلاعات انشعابات شرکتها'!$1:$1,0)),0)</f>
        <v>0</v>
      </c>
      <c r="Q817" s="188">
        <f>IFERROR(INDEX('اطلاعات انشعابات شرکتها'!A:BB,MATCH(A817,'اطلاعات انشعابات شرکتها'!A:A,0),MATCH(Q$1,'اطلاعات انشعابات شرکتها'!$1:$1,0)),0)</f>
        <v>0</v>
      </c>
      <c r="R817" s="188">
        <f>IFERROR(INDEX('اطلاعات انشعابات شرکتها'!A:BB,MATCH(A817,'اطلاعات انشعابات شرکتها'!A:A,0),MATCH(R$1,'اطلاعات انشعابات شرکتها'!$1:$1,0)),0)</f>
        <v>0</v>
      </c>
      <c r="S817" s="265"/>
      <c r="T817" s="188">
        <f>IFERROR(INDEX('قرائت کنتور'!A:AZ,MATCH(A817&amp;"-"&amp;T$1,'قرائت کنتور'!B:B,0),MATCH(G817,'قرائت کنتور'!$1:$1,0)),0)</f>
        <v>0</v>
      </c>
      <c r="U817" s="188">
        <f>IFERROR(INDEX('قرائت کنتور'!A:AZ,MATCH(A817&amp;"-"&amp;U$1,'قرائت کنتور'!B:B,0),MATCH(L817,'قرائت کنتور'!$1:$1,0)),0)</f>
        <v>0</v>
      </c>
      <c r="V817" s="188">
        <f>IFERROR(INDEX('قرائت کنتور'!A:AZ,MATCH(A817&amp;"-"&amp;U$1,'قرائت کنتور'!B:B,0),MATCH(G817,'قرائت کنتور'!$1:$1,0)),0)</f>
        <v>0</v>
      </c>
      <c r="W817" s="188">
        <f>IFERROR(INDEX('قرائت کنتور'!A:AZ,MATCH(A817&amp;"-"&amp;W$1,'قرائت کنتور'!B:B,0),MATCH(L817,'قرائت کنتور'!$1:$1,0)),0)</f>
        <v>0</v>
      </c>
      <c r="X817" s="188">
        <f>IFERROR(INDEX('قرائت کنتور'!A:AZ,MATCH(A817&amp;"-"&amp;W$1,'قرائت کنتور'!B:B,0),MATCH(G817,'قرائت کنتور'!$1:$1,0)),0)</f>
        <v>0</v>
      </c>
      <c r="Y817" s="188">
        <f>IFERROR(INDEX('قرائت کنتور'!A:AZ,MATCH(A817&amp;"-"&amp;Y$1,'قرائت کنتور'!B:B,0),MATCH(L817,'قرائت کنتور'!$1:$1,0)),0)</f>
        <v>0</v>
      </c>
      <c r="Z817" s="188">
        <f>IFERROR(INDEX('قرائت کنتور'!A:AZ,MATCH(A817&amp;"-"&amp;Y$1,'قرائت کنتور'!B:B,0),MATCH(G817,'قرائت کنتور'!$1:$1,0)),0)</f>
        <v>0</v>
      </c>
      <c r="AA817" s="188">
        <f>IFERROR(INDEX('قرائت کنتور'!A:AZ,MATCH(A817&amp;"-"&amp;AA$1,'قرائت کنتور'!B:B,0),MATCH(L817,'قرائت کنتور'!$1:$1,0)),0)</f>
        <v>0</v>
      </c>
      <c r="AB817" s="188">
        <f>IFERROR(INDEX('قرائت کنتور'!A:AZ,MATCH(A817&amp;"-"&amp;AA$1,'قرائت کنتور'!B:B,0),MATCH(G817,'قرائت کنتور'!$1:$1,0)),0)</f>
        <v>0</v>
      </c>
      <c r="AC817" s="265"/>
      <c r="AD817" s="188">
        <f t="shared" si="281"/>
        <v>0</v>
      </c>
      <c r="AE817" s="188">
        <f t="shared" si="282"/>
        <v>0</v>
      </c>
      <c r="AF817" s="188">
        <f t="shared" si="283"/>
        <v>0</v>
      </c>
      <c r="AG817" s="188">
        <f t="shared" si="284"/>
        <v>0</v>
      </c>
      <c r="AH817" s="188">
        <f t="shared" si="285"/>
        <v>0</v>
      </c>
      <c r="AI817" s="188">
        <f t="shared" si="286"/>
        <v>0</v>
      </c>
      <c r="AJ817" s="188" t="str">
        <f t="shared" si="287"/>
        <v>0</v>
      </c>
      <c r="AK817" s="265"/>
      <c r="AL817" s="254" t="str">
        <f t="shared" si="288"/>
        <v>---</v>
      </c>
      <c r="AM817" s="254" t="str">
        <f t="shared" si="289"/>
        <v>---</v>
      </c>
      <c r="AN817" s="265"/>
      <c r="AO817" s="188" t="str">
        <f>IFERROR(INDEX('تعرفه ها'!A:Z,MATCH(P817&amp;"-"&amp;AO$1,'تعرفه ها'!C:C,0),MATCH(F817,'تعرفه ها'!$2:$2,0),1),"---")</f>
        <v>---</v>
      </c>
      <c r="AP817" s="188" t="str">
        <f>IFERROR(INDEX('تعرفه ها'!A:Z,MATCH(P817&amp;"-"&amp;AP$1,'تعرفه ها'!C:C,0),MATCH(F817,'تعرفه ها'!$2:$2,0),1),"---")</f>
        <v>---</v>
      </c>
      <c r="AQ817" s="188" t="str">
        <f>IFERROR(INDEX('تعرفه ها'!A:Z,MATCH(P817&amp;"-"&amp;AQ$1,'تعرفه ها'!C:C,0),MATCH(F817,'تعرفه ها'!$2:$2,0),1),"---")</f>
        <v>---</v>
      </c>
      <c r="AR817" s="188" t="str">
        <f>IFERROR(INDEX('تعرفه ها'!A:Z,MATCH(P817&amp;"-"&amp;AR$1,'تعرفه ها'!C:C,0),MATCH(F817,'تعرفه ها'!$2:$2,0),1),"---")</f>
        <v>---</v>
      </c>
      <c r="AS817" s="265"/>
      <c r="AT817" s="415" t="str">
        <f t="shared" si="290"/>
        <v>---</v>
      </c>
      <c r="AU817" s="415" t="str">
        <f t="shared" si="291"/>
        <v>---</v>
      </c>
      <c r="AV817" s="415" t="str">
        <f t="shared" si="292"/>
        <v>---</v>
      </c>
      <c r="AW817" s="415" t="str">
        <f t="shared" si="293"/>
        <v>---</v>
      </c>
      <c r="AX817" s="415" t="str">
        <f t="shared" si="294"/>
        <v>---</v>
      </c>
      <c r="AY817" s="415" t="str">
        <f>IFERROR(AH817*INDEX('تعرفه ها'!A:Z,MATCH("عوارض برق به ازاء هر کیلووات",'تعرفه ها'!$C:$C,0),MATCH(F817,'تعرفه ها'!$2:$2,0)),"---")</f>
        <v>---</v>
      </c>
      <c r="AZ817" s="415" t="str">
        <f t="shared" si="295"/>
        <v>---</v>
      </c>
      <c r="BA817" s="415" t="str">
        <f>IFERROR(ROUND(((AX817+AY817+AZ817)*INDEX('تعرفه ها'!A:Z,MATCH("هزینه نگهداری و تعمیرات شبکه برق",'تعرفه ها'!$C:$C,0),MATCH(F817,'تعرفه ها'!$2:$2,0))/100),0),"---")</f>
        <v>---</v>
      </c>
      <c r="BB817" s="415">
        <f>IFERROR(IF(P817="دیماندی",ROUND(AJ817*INDEX('تعرفه ها'!A:Z,MATCH(BB$1,'تعرفه ها'!$C:$C,0),MATCH(F817,'تعرفه ها'!$2:$2,0))*J817/30,0),0),"---")</f>
        <v>0</v>
      </c>
      <c r="BC817" s="415"/>
      <c r="BD817" s="54" t="str">
        <f>IFERROR(IF(INDEX('اطلاعات دوره'!A:Z,MATCH(G817,'اطلاعات دوره'!C:C,0),MATCH("برق",'اطلاعات دوره'!$1:$1,0))="دارد",ROUND(AX817*INDEX('تعرفه ها'!A:Z,MATCH("پیک فصلی برق",'تعرفه ها'!$C:$C,0),MATCH(F817,'تعرفه ها'!$2:$2,0))/100,0),0),"---")</f>
        <v>---</v>
      </c>
      <c r="BE817" s="415" t="str">
        <f>IFERROR(ROUND(((AX817+AY817+AZ817+BA817+BB817+BC817+BD817)*INDEX('تعرفه ها'!A:Z,MATCH("مالیات برق",'تعرفه ها'!$C:$C,0),MATCH(F817,'تعرفه ها'!$2:$2,0))/100),0),"---")</f>
        <v>---</v>
      </c>
      <c r="BF817" s="415" t="str">
        <f t="shared" si="296"/>
        <v>---</v>
      </c>
      <c r="BG817" s="415" t="str">
        <f t="shared" si="300"/>
        <v>---</v>
      </c>
      <c r="BH817" s="415" t="str">
        <f t="shared" si="297"/>
        <v>---</v>
      </c>
      <c r="BI817" s="54" t="str">
        <f t="shared" si="298"/>
        <v>---</v>
      </c>
      <c r="BJ817" s="55" t="str">
        <f t="shared" si="299"/>
        <v>---</v>
      </c>
      <c r="BK817" s="262"/>
      <c r="BL817" s="183" t="str">
        <f>IFERROR(IF(INDEX(پرداخت!A:AZ,MATCH(A817&amp;" - "&amp;"برق",پرداخت!$B:$B,0),MATCH(G817,پرداخت!$1:$1,0))="نشده","نشده","شده"),"---")</f>
        <v>---</v>
      </c>
    </row>
    <row r="818" spans="1:64" ht="33.75" hidden="1">
      <c r="A818" s="170"/>
      <c r="B818" s="47">
        <f>IFERROR(INDEX('اطلاعات انشعابات شرکتها'!A:BB,MATCH(A818,'اطلاعات انشعابات شرکتها'!A:A,0),MATCH(B$1,'اطلاعات انشعابات شرکتها'!$1:$1,0)),0)</f>
        <v>0</v>
      </c>
      <c r="C818" s="48">
        <f>IFERROR(INDEX('اطلاعات انشعابات شرکتها'!A:BB,MATCH(A818,'اطلاعات انشعابات شرکتها'!A:A,0),MATCH(C$1,'اطلاعات انشعابات شرکتها'!$1:$1,0)),0)</f>
        <v>0</v>
      </c>
      <c r="D818" s="45"/>
      <c r="E818" s="171"/>
      <c r="F818" s="170"/>
      <c r="G818" s="188" t="str">
        <f t="shared" si="278"/>
        <v>/</v>
      </c>
      <c r="H818" s="188">
        <f>IFERROR(INDEX('اطلاعات دوره'!A:Z,MATCH(G818,'اطلاعات دوره'!C:C,0),MATCH(H$1,'اطلاعات دوره'!$1:$1,0)),0)</f>
        <v>0</v>
      </c>
      <c r="I818" s="188">
        <f>IFERROR(INDEX('اطلاعات دوره'!A:Z,MATCH(G818,'اطلاعات دوره'!C:C,0),MATCH(I$1,'اطلاعات دوره'!$1:$1,0)),0)</f>
        <v>0</v>
      </c>
      <c r="J818" s="188">
        <f>IFERROR(INDEX('اطلاعات دوره'!A:Z,MATCH(G818,'اطلاعات دوره'!C:C,0),MATCH(J$1,'اطلاعات دوره'!$1:$1,0)),0)</f>
        <v>0</v>
      </c>
      <c r="K818" s="265"/>
      <c r="L818" s="188" t="str">
        <f>IFERROR(INDEX('اطلاعات دوره'!A:Z,MATCH(G818,'اطلاعات دوره'!C:C,0)-1,MATCH("عنوان",'اطلاعات دوره'!$1:$1,0)),"---")</f>
        <v>---</v>
      </c>
      <c r="M818" s="188" t="str">
        <f t="shared" si="279"/>
        <v>----</v>
      </c>
      <c r="N818" s="188" t="str">
        <f t="shared" si="280"/>
        <v>-/</v>
      </c>
      <c r="O818" s="265"/>
      <c r="P818" s="188">
        <f>IFERROR(INDEX('اطلاعات انشعابات شرکتها'!A:BB,MATCH(A818,'اطلاعات انشعابات شرکتها'!A:A,0),MATCH(P$1,'اطلاعات انشعابات شرکتها'!$1:$1,0)),0)</f>
        <v>0</v>
      </c>
      <c r="Q818" s="188">
        <f>IFERROR(INDEX('اطلاعات انشعابات شرکتها'!A:BB,MATCH(A818,'اطلاعات انشعابات شرکتها'!A:A,0),MATCH(Q$1,'اطلاعات انشعابات شرکتها'!$1:$1,0)),0)</f>
        <v>0</v>
      </c>
      <c r="R818" s="188">
        <f>IFERROR(INDEX('اطلاعات انشعابات شرکتها'!A:BB,MATCH(A818,'اطلاعات انشعابات شرکتها'!A:A,0),MATCH(R$1,'اطلاعات انشعابات شرکتها'!$1:$1,0)),0)</f>
        <v>0</v>
      </c>
      <c r="S818" s="265"/>
      <c r="T818" s="188">
        <f>IFERROR(INDEX('قرائت کنتور'!A:AZ,MATCH(A818&amp;"-"&amp;T$1,'قرائت کنتور'!B:B,0),MATCH(G818,'قرائت کنتور'!$1:$1,0)),0)</f>
        <v>0</v>
      </c>
      <c r="U818" s="188">
        <f>IFERROR(INDEX('قرائت کنتور'!A:AZ,MATCH(A818&amp;"-"&amp;U$1,'قرائت کنتور'!B:B,0),MATCH(L818,'قرائت کنتور'!$1:$1,0)),0)</f>
        <v>0</v>
      </c>
      <c r="V818" s="188">
        <f>IFERROR(INDEX('قرائت کنتور'!A:AZ,MATCH(A818&amp;"-"&amp;U$1,'قرائت کنتور'!B:B,0),MATCH(G818,'قرائت کنتور'!$1:$1,0)),0)</f>
        <v>0</v>
      </c>
      <c r="W818" s="188">
        <f>IFERROR(INDEX('قرائت کنتور'!A:AZ,MATCH(A818&amp;"-"&amp;W$1,'قرائت کنتور'!B:B,0),MATCH(L818,'قرائت کنتور'!$1:$1,0)),0)</f>
        <v>0</v>
      </c>
      <c r="X818" s="188">
        <f>IFERROR(INDEX('قرائت کنتور'!A:AZ,MATCH(A818&amp;"-"&amp;W$1,'قرائت کنتور'!B:B,0),MATCH(G818,'قرائت کنتور'!$1:$1,0)),0)</f>
        <v>0</v>
      </c>
      <c r="Y818" s="188">
        <f>IFERROR(INDEX('قرائت کنتور'!A:AZ,MATCH(A818&amp;"-"&amp;Y$1,'قرائت کنتور'!B:B,0),MATCH(L818,'قرائت کنتور'!$1:$1,0)),0)</f>
        <v>0</v>
      </c>
      <c r="Z818" s="188">
        <f>IFERROR(INDEX('قرائت کنتور'!A:AZ,MATCH(A818&amp;"-"&amp;Y$1,'قرائت کنتور'!B:B,0),MATCH(G818,'قرائت کنتور'!$1:$1,0)),0)</f>
        <v>0</v>
      </c>
      <c r="AA818" s="188">
        <f>IFERROR(INDEX('قرائت کنتور'!A:AZ,MATCH(A818&amp;"-"&amp;AA$1,'قرائت کنتور'!B:B,0),MATCH(L818,'قرائت کنتور'!$1:$1,0)),0)</f>
        <v>0</v>
      </c>
      <c r="AB818" s="188">
        <f>IFERROR(INDEX('قرائت کنتور'!A:AZ,MATCH(A818&amp;"-"&amp;AA$1,'قرائت کنتور'!B:B,0),MATCH(G818,'قرائت کنتور'!$1:$1,0)),0)</f>
        <v>0</v>
      </c>
      <c r="AC818" s="265"/>
      <c r="AD818" s="188">
        <f t="shared" si="281"/>
        <v>0</v>
      </c>
      <c r="AE818" s="188">
        <f t="shared" si="282"/>
        <v>0</v>
      </c>
      <c r="AF818" s="188">
        <f t="shared" si="283"/>
        <v>0</v>
      </c>
      <c r="AG818" s="188">
        <f t="shared" si="284"/>
        <v>0</v>
      </c>
      <c r="AH818" s="188">
        <f t="shared" si="285"/>
        <v>0</v>
      </c>
      <c r="AI818" s="188">
        <f t="shared" si="286"/>
        <v>0</v>
      </c>
      <c r="AJ818" s="188" t="str">
        <f t="shared" si="287"/>
        <v>0</v>
      </c>
      <c r="AK818" s="265"/>
      <c r="AL818" s="254" t="str">
        <f t="shared" si="288"/>
        <v>---</v>
      </c>
      <c r="AM818" s="254" t="str">
        <f t="shared" si="289"/>
        <v>---</v>
      </c>
      <c r="AN818" s="265"/>
      <c r="AO818" s="188" t="str">
        <f>IFERROR(INDEX('تعرفه ها'!A:Z,MATCH(P818&amp;"-"&amp;AO$1,'تعرفه ها'!C:C,0),MATCH(F818,'تعرفه ها'!$2:$2,0),1),"---")</f>
        <v>---</v>
      </c>
      <c r="AP818" s="188" t="str">
        <f>IFERROR(INDEX('تعرفه ها'!A:Z,MATCH(P818&amp;"-"&amp;AP$1,'تعرفه ها'!C:C,0),MATCH(F818,'تعرفه ها'!$2:$2,0),1),"---")</f>
        <v>---</v>
      </c>
      <c r="AQ818" s="188" t="str">
        <f>IFERROR(INDEX('تعرفه ها'!A:Z,MATCH(P818&amp;"-"&amp;AQ$1,'تعرفه ها'!C:C,0),MATCH(F818,'تعرفه ها'!$2:$2,0),1),"---")</f>
        <v>---</v>
      </c>
      <c r="AR818" s="188" t="str">
        <f>IFERROR(INDEX('تعرفه ها'!A:Z,MATCH(P818&amp;"-"&amp;AR$1,'تعرفه ها'!C:C,0),MATCH(F818,'تعرفه ها'!$2:$2,0),1),"---")</f>
        <v>---</v>
      </c>
      <c r="AS818" s="265"/>
      <c r="AT818" s="415" t="str">
        <f t="shared" si="290"/>
        <v>---</v>
      </c>
      <c r="AU818" s="415" t="str">
        <f t="shared" si="291"/>
        <v>---</v>
      </c>
      <c r="AV818" s="415" t="str">
        <f t="shared" si="292"/>
        <v>---</v>
      </c>
      <c r="AW818" s="415" t="str">
        <f t="shared" si="293"/>
        <v>---</v>
      </c>
      <c r="AX818" s="415" t="str">
        <f t="shared" si="294"/>
        <v>---</v>
      </c>
      <c r="AY818" s="415" t="str">
        <f>IFERROR(AH818*INDEX('تعرفه ها'!A:Z,MATCH("عوارض برق به ازاء هر کیلووات",'تعرفه ها'!$C:$C,0),MATCH(F818,'تعرفه ها'!$2:$2,0)),"---")</f>
        <v>---</v>
      </c>
      <c r="AZ818" s="415" t="str">
        <f t="shared" si="295"/>
        <v>---</v>
      </c>
      <c r="BA818" s="415" t="str">
        <f>IFERROR(ROUND(((AX818+AY818+AZ818)*INDEX('تعرفه ها'!A:Z,MATCH("هزینه نگهداری و تعمیرات شبکه برق",'تعرفه ها'!$C:$C,0),MATCH(F818,'تعرفه ها'!$2:$2,0))/100),0),"---")</f>
        <v>---</v>
      </c>
      <c r="BB818" s="415">
        <f>IFERROR(IF(P818="دیماندی",ROUND(AJ818*INDEX('تعرفه ها'!A:Z,MATCH(BB$1,'تعرفه ها'!$C:$C,0),MATCH(F818,'تعرفه ها'!$2:$2,0))*J818/30,0),0),"---")</f>
        <v>0</v>
      </c>
      <c r="BC818" s="415"/>
      <c r="BD818" s="54" t="str">
        <f>IFERROR(IF(INDEX('اطلاعات دوره'!A:Z,MATCH(G818,'اطلاعات دوره'!C:C,0),MATCH("برق",'اطلاعات دوره'!$1:$1,0))="دارد",ROUND(AX818*INDEX('تعرفه ها'!A:Z,MATCH("پیک فصلی برق",'تعرفه ها'!$C:$C,0),MATCH(F818,'تعرفه ها'!$2:$2,0))/100,0),0),"---")</f>
        <v>---</v>
      </c>
      <c r="BE818" s="415" t="str">
        <f>IFERROR(ROUND(((AX818+AY818+AZ818+BA818+BB818+BC818+BD818)*INDEX('تعرفه ها'!A:Z,MATCH("مالیات برق",'تعرفه ها'!$C:$C,0),MATCH(F818,'تعرفه ها'!$2:$2,0))/100),0),"---")</f>
        <v>---</v>
      </c>
      <c r="BF818" s="415" t="str">
        <f t="shared" si="296"/>
        <v>---</v>
      </c>
      <c r="BG818" s="415" t="str">
        <f t="shared" si="300"/>
        <v>---</v>
      </c>
      <c r="BH818" s="415" t="str">
        <f t="shared" si="297"/>
        <v>---</v>
      </c>
      <c r="BI818" s="54" t="str">
        <f t="shared" si="298"/>
        <v>---</v>
      </c>
      <c r="BJ818" s="55" t="str">
        <f t="shared" si="299"/>
        <v>---</v>
      </c>
      <c r="BK818" s="262"/>
      <c r="BL818" s="183" t="str">
        <f>IFERROR(IF(INDEX(پرداخت!A:AZ,MATCH(A818&amp;" - "&amp;"برق",پرداخت!$B:$B,0),MATCH(G818,پرداخت!$1:$1,0))="نشده","نشده","شده"),"---")</f>
        <v>---</v>
      </c>
    </row>
    <row r="819" spans="1:64" ht="33.75" hidden="1">
      <c r="A819" s="170"/>
      <c r="B819" s="47">
        <f>IFERROR(INDEX('اطلاعات انشعابات شرکتها'!A:BB,MATCH(A819,'اطلاعات انشعابات شرکتها'!A:A,0),MATCH(B$1,'اطلاعات انشعابات شرکتها'!$1:$1,0)),0)</f>
        <v>0</v>
      </c>
      <c r="C819" s="48">
        <f>IFERROR(INDEX('اطلاعات انشعابات شرکتها'!A:BB,MATCH(A819,'اطلاعات انشعابات شرکتها'!A:A,0),MATCH(C$1,'اطلاعات انشعابات شرکتها'!$1:$1,0)),0)</f>
        <v>0</v>
      </c>
      <c r="D819" s="45"/>
      <c r="E819" s="171"/>
      <c r="F819" s="170"/>
      <c r="G819" s="188" t="str">
        <f t="shared" si="278"/>
        <v>/</v>
      </c>
      <c r="H819" s="188">
        <f>IFERROR(INDEX('اطلاعات دوره'!A:Z,MATCH(G819,'اطلاعات دوره'!C:C,0),MATCH(H$1,'اطلاعات دوره'!$1:$1,0)),0)</f>
        <v>0</v>
      </c>
      <c r="I819" s="188">
        <f>IFERROR(INDEX('اطلاعات دوره'!A:Z,MATCH(G819,'اطلاعات دوره'!C:C,0),MATCH(I$1,'اطلاعات دوره'!$1:$1,0)),0)</f>
        <v>0</v>
      </c>
      <c r="J819" s="188">
        <f>IFERROR(INDEX('اطلاعات دوره'!A:Z,MATCH(G819,'اطلاعات دوره'!C:C,0),MATCH(J$1,'اطلاعات دوره'!$1:$1,0)),0)</f>
        <v>0</v>
      </c>
      <c r="K819" s="265"/>
      <c r="L819" s="188" t="str">
        <f>IFERROR(INDEX('اطلاعات دوره'!A:Z,MATCH(G819,'اطلاعات دوره'!C:C,0)-1,MATCH("عنوان",'اطلاعات دوره'!$1:$1,0)),"---")</f>
        <v>---</v>
      </c>
      <c r="M819" s="188" t="str">
        <f t="shared" si="279"/>
        <v>----</v>
      </c>
      <c r="N819" s="188" t="str">
        <f t="shared" si="280"/>
        <v>-/</v>
      </c>
      <c r="O819" s="265"/>
      <c r="P819" s="188">
        <f>IFERROR(INDEX('اطلاعات انشعابات شرکتها'!A:BB,MATCH(A819,'اطلاعات انشعابات شرکتها'!A:A,0),MATCH(P$1,'اطلاعات انشعابات شرکتها'!$1:$1,0)),0)</f>
        <v>0</v>
      </c>
      <c r="Q819" s="188">
        <f>IFERROR(INDEX('اطلاعات انشعابات شرکتها'!A:BB,MATCH(A819,'اطلاعات انشعابات شرکتها'!A:A,0),MATCH(Q$1,'اطلاعات انشعابات شرکتها'!$1:$1,0)),0)</f>
        <v>0</v>
      </c>
      <c r="R819" s="188">
        <f>IFERROR(INDEX('اطلاعات انشعابات شرکتها'!A:BB,MATCH(A819,'اطلاعات انشعابات شرکتها'!A:A,0),MATCH(R$1,'اطلاعات انشعابات شرکتها'!$1:$1,0)),0)</f>
        <v>0</v>
      </c>
      <c r="S819" s="265"/>
      <c r="T819" s="188">
        <f>IFERROR(INDEX('قرائت کنتور'!A:AZ,MATCH(A819&amp;"-"&amp;T$1,'قرائت کنتور'!B:B,0),MATCH(G819,'قرائت کنتور'!$1:$1,0)),0)</f>
        <v>0</v>
      </c>
      <c r="U819" s="188">
        <f>IFERROR(INDEX('قرائت کنتور'!A:AZ,MATCH(A819&amp;"-"&amp;U$1,'قرائت کنتور'!B:B,0),MATCH(L819,'قرائت کنتور'!$1:$1,0)),0)</f>
        <v>0</v>
      </c>
      <c r="V819" s="188">
        <f>IFERROR(INDEX('قرائت کنتور'!A:AZ,MATCH(A819&amp;"-"&amp;U$1,'قرائت کنتور'!B:B,0),MATCH(G819,'قرائت کنتور'!$1:$1,0)),0)</f>
        <v>0</v>
      </c>
      <c r="W819" s="188">
        <f>IFERROR(INDEX('قرائت کنتور'!A:AZ,MATCH(A819&amp;"-"&amp;W$1,'قرائت کنتور'!B:B,0),MATCH(L819,'قرائت کنتور'!$1:$1,0)),0)</f>
        <v>0</v>
      </c>
      <c r="X819" s="188">
        <f>IFERROR(INDEX('قرائت کنتور'!A:AZ,MATCH(A819&amp;"-"&amp;W$1,'قرائت کنتور'!B:B,0),MATCH(G819,'قرائت کنتور'!$1:$1,0)),0)</f>
        <v>0</v>
      </c>
      <c r="Y819" s="188">
        <f>IFERROR(INDEX('قرائت کنتور'!A:AZ,MATCH(A819&amp;"-"&amp;Y$1,'قرائت کنتور'!B:B,0),MATCH(L819,'قرائت کنتور'!$1:$1,0)),0)</f>
        <v>0</v>
      </c>
      <c r="Z819" s="188">
        <f>IFERROR(INDEX('قرائت کنتور'!A:AZ,MATCH(A819&amp;"-"&amp;Y$1,'قرائت کنتور'!B:B,0),MATCH(G819,'قرائت کنتور'!$1:$1,0)),0)</f>
        <v>0</v>
      </c>
      <c r="AA819" s="188">
        <f>IFERROR(INDEX('قرائت کنتور'!A:AZ,MATCH(A819&amp;"-"&amp;AA$1,'قرائت کنتور'!B:B,0),MATCH(L819,'قرائت کنتور'!$1:$1,0)),0)</f>
        <v>0</v>
      </c>
      <c r="AB819" s="188">
        <f>IFERROR(INDEX('قرائت کنتور'!A:AZ,MATCH(A819&amp;"-"&amp;AA$1,'قرائت کنتور'!B:B,0),MATCH(G819,'قرائت کنتور'!$1:$1,0)),0)</f>
        <v>0</v>
      </c>
      <c r="AC819" s="265"/>
      <c r="AD819" s="188">
        <f t="shared" si="281"/>
        <v>0</v>
      </c>
      <c r="AE819" s="188">
        <f t="shared" si="282"/>
        <v>0</v>
      </c>
      <c r="AF819" s="188">
        <f t="shared" si="283"/>
        <v>0</v>
      </c>
      <c r="AG819" s="188">
        <f t="shared" si="284"/>
        <v>0</v>
      </c>
      <c r="AH819" s="188">
        <f t="shared" si="285"/>
        <v>0</v>
      </c>
      <c r="AI819" s="188">
        <f t="shared" si="286"/>
        <v>0</v>
      </c>
      <c r="AJ819" s="188" t="str">
        <f t="shared" si="287"/>
        <v>0</v>
      </c>
      <c r="AK819" s="265"/>
      <c r="AL819" s="254" t="str">
        <f t="shared" si="288"/>
        <v>---</v>
      </c>
      <c r="AM819" s="254" t="str">
        <f t="shared" si="289"/>
        <v>---</v>
      </c>
      <c r="AN819" s="265"/>
      <c r="AO819" s="188" t="str">
        <f>IFERROR(INDEX('تعرفه ها'!A:Z,MATCH(P819&amp;"-"&amp;AO$1,'تعرفه ها'!C:C,0),MATCH(F819,'تعرفه ها'!$2:$2,0),1),"---")</f>
        <v>---</v>
      </c>
      <c r="AP819" s="188" t="str">
        <f>IFERROR(INDEX('تعرفه ها'!A:Z,MATCH(P819&amp;"-"&amp;AP$1,'تعرفه ها'!C:C,0),MATCH(F819,'تعرفه ها'!$2:$2,0),1),"---")</f>
        <v>---</v>
      </c>
      <c r="AQ819" s="188" t="str">
        <f>IFERROR(INDEX('تعرفه ها'!A:Z,MATCH(P819&amp;"-"&amp;AQ$1,'تعرفه ها'!C:C,0),MATCH(F819,'تعرفه ها'!$2:$2,0),1),"---")</f>
        <v>---</v>
      </c>
      <c r="AR819" s="188" t="str">
        <f>IFERROR(INDEX('تعرفه ها'!A:Z,MATCH(P819&amp;"-"&amp;AR$1,'تعرفه ها'!C:C,0),MATCH(F819,'تعرفه ها'!$2:$2,0),1),"---")</f>
        <v>---</v>
      </c>
      <c r="AS819" s="265"/>
      <c r="AT819" s="415" t="str">
        <f t="shared" si="290"/>
        <v>---</v>
      </c>
      <c r="AU819" s="415" t="str">
        <f t="shared" si="291"/>
        <v>---</v>
      </c>
      <c r="AV819" s="415" t="str">
        <f t="shared" si="292"/>
        <v>---</v>
      </c>
      <c r="AW819" s="415" t="str">
        <f t="shared" si="293"/>
        <v>---</v>
      </c>
      <c r="AX819" s="415" t="str">
        <f t="shared" si="294"/>
        <v>---</v>
      </c>
      <c r="AY819" s="415" t="str">
        <f>IFERROR(AH819*INDEX('تعرفه ها'!A:Z,MATCH("عوارض برق به ازاء هر کیلووات",'تعرفه ها'!$C:$C,0),MATCH(F819,'تعرفه ها'!$2:$2,0)),"---")</f>
        <v>---</v>
      </c>
      <c r="AZ819" s="415" t="str">
        <f t="shared" si="295"/>
        <v>---</v>
      </c>
      <c r="BA819" s="415" t="str">
        <f>IFERROR(ROUND(((AX819+AY819+AZ819)*INDEX('تعرفه ها'!A:Z,MATCH("هزینه نگهداری و تعمیرات شبکه برق",'تعرفه ها'!$C:$C,0),MATCH(F819,'تعرفه ها'!$2:$2,0))/100),0),"---")</f>
        <v>---</v>
      </c>
      <c r="BB819" s="415">
        <f>IFERROR(IF(P819="دیماندی",ROUND(AJ819*INDEX('تعرفه ها'!A:Z,MATCH(BB$1,'تعرفه ها'!$C:$C,0),MATCH(F819,'تعرفه ها'!$2:$2,0))*J819/30,0),0),"---")</f>
        <v>0</v>
      </c>
      <c r="BC819" s="415"/>
      <c r="BD819" s="54" t="str">
        <f>IFERROR(IF(INDEX('اطلاعات دوره'!A:Z,MATCH(G819,'اطلاعات دوره'!C:C,0),MATCH("برق",'اطلاعات دوره'!$1:$1,0))="دارد",ROUND(AX819*INDEX('تعرفه ها'!A:Z,MATCH("پیک فصلی برق",'تعرفه ها'!$C:$C,0),MATCH(F819,'تعرفه ها'!$2:$2,0))/100,0),0),"---")</f>
        <v>---</v>
      </c>
      <c r="BE819" s="415" t="str">
        <f>IFERROR(ROUND(((AX819+AY819+AZ819+BA819+BB819+BC819+BD819)*INDEX('تعرفه ها'!A:Z,MATCH("مالیات برق",'تعرفه ها'!$C:$C,0),MATCH(F819,'تعرفه ها'!$2:$2,0))/100),0),"---")</f>
        <v>---</v>
      </c>
      <c r="BF819" s="415" t="str">
        <f t="shared" si="296"/>
        <v>---</v>
      </c>
      <c r="BG819" s="415" t="str">
        <f t="shared" si="300"/>
        <v>---</v>
      </c>
      <c r="BH819" s="415" t="str">
        <f t="shared" si="297"/>
        <v>---</v>
      </c>
      <c r="BI819" s="54" t="str">
        <f t="shared" si="298"/>
        <v>---</v>
      </c>
      <c r="BJ819" s="55" t="str">
        <f t="shared" si="299"/>
        <v>---</v>
      </c>
      <c r="BK819" s="262"/>
      <c r="BL819" s="183" t="str">
        <f>IFERROR(IF(INDEX(پرداخت!A:AZ,MATCH(A819&amp;" - "&amp;"برق",پرداخت!$B:$B,0),MATCH(G819,پرداخت!$1:$1,0))="نشده","نشده","شده"),"---")</f>
        <v>---</v>
      </c>
    </row>
    <row r="820" spans="1:64" ht="33.75" hidden="1">
      <c r="A820" s="170"/>
      <c r="B820" s="47">
        <f>IFERROR(INDEX('اطلاعات انشعابات شرکتها'!A:BB,MATCH(A820,'اطلاعات انشعابات شرکتها'!A:A,0),MATCH(B$1,'اطلاعات انشعابات شرکتها'!$1:$1,0)),0)</f>
        <v>0</v>
      </c>
      <c r="C820" s="48">
        <f>IFERROR(INDEX('اطلاعات انشعابات شرکتها'!A:BB,MATCH(A820,'اطلاعات انشعابات شرکتها'!A:A,0),MATCH(C$1,'اطلاعات انشعابات شرکتها'!$1:$1,0)),0)</f>
        <v>0</v>
      </c>
      <c r="D820" s="45"/>
      <c r="E820" s="171"/>
      <c r="F820" s="170"/>
      <c r="G820" s="188" t="str">
        <f t="shared" si="278"/>
        <v>/</v>
      </c>
      <c r="H820" s="188">
        <f>IFERROR(INDEX('اطلاعات دوره'!A:Z,MATCH(G820,'اطلاعات دوره'!C:C,0),MATCH(H$1,'اطلاعات دوره'!$1:$1,0)),0)</f>
        <v>0</v>
      </c>
      <c r="I820" s="188">
        <f>IFERROR(INDEX('اطلاعات دوره'!A:Z,MATCH(G820,'اطلاعات دوره'!C:C,0),MATCH(I$1,'اطلاعات دوره'!$1:$1,0)),0)</f>
        <v>0</v>
      </c>
      <c r="J820" s="188">
        <f>IFERROR(INDEX('اطلاعات دوره'!A:Z,MATCH(G820,'اطلاعات دوره'!C:C,0),MATCH(J$1,'اطلاعات دوره'!$1:$1,0)),0)</f>
        <v>0</v>
      </c>
      <c r="K820" s="265"/>
      <c r="L820" s="188" t="str">
        <f>IFERROR(INDEX('اطلاعات دوره'!A:Z,MATCH(G820,'اطلاعات دوره'!C:C,0)-1,MATCH("عنوان",'اطلاعات دوره'!$1:$1,0)),"---")</f>
        <v>---</v>
      </c>
      <c r="M820" s="188" t="str">
        <f t="shared" si="279"/>
        <v>----</v>
      </c>
      <c r="N820" s="188" t="str">
        <f t="shared" si="280"/>
        <v>-/</v>
      </c>
      <c r="O820" s="265"/>
      <c r="P820" s="188">
        <f>IFERROR(INDEX('اطلاعات انشعابات شرکتها'!A:BB,MATCH(A820,'اطلاعات انشعابات شرکتها'!A:A,0),MATCH(P$1,'اطلاعات انشعابات شرکتها'!$1:$1,0)),0)</f>
        <v>0</v>
      </c>
      <c r="Q820" s="188">
        <f>IFERROR(INDEX('اطلاعات انشعابات شرکتها'!A:BB,MATCH(A820,'اطلاعات انشعابات شرکتها'!A:A,0),MATCH(Q$1,'اطلاعات انشعابات شرکتها'!$1:$1,0)),0)</f>
        <v>0</v>
      </c>
      <c r="R820" s="188">
        <f>IFERROR(INDEX('اطلاعات انشعابات شرکتها'!A:BB,MATCH(A820,'اطلاعات انشعابات شرکتها'!A:A,0),MATCH(R$1,'اطلاعات انشعابات شرکتها'!$1:$1,0)),0)</f>
        <v>0</v>
      </c>
      <c r="S820" s="265"/>
      <c r="T820" s="188">
        <f>IFERROR(INDEX('قرائت کنتور'!A:AZ,MATCH(A820&amp;"-"&amp;T$1,'قرائت کنتور'!B:B,0),MATCH(G820,'قرائت کنتور'!$1:$1,0)),0)</f>
        <v>0</v>
      </c>
      <c r="U820" s="188">
        <f>IFERROR(INDEX('قرائت کنتور'!A:AZ,MATCH(A820&amp;"-"&amp;U$1,'قرائت کنتور'!B:B,0),MATCH(L820,'قرائت کنتور'!$1:$1,0)),0)</f>
        <v>0</v>
      </c>
      <c r="V820" s="188">
        <f>IFERROR(INDEX('قرائت کنتور'!A:AZ,MATCH(A820&amp;"-"&amp;U$1,'قرائت کنتور'!B:B,0),MATCH(G820,'قرائت کنتور'!$1:$1,0)),0)</f>
        <v>0</v>
      </c>
      <c r="W820" s="188">
        <f>IFERROR(INDEX('قرائت کنتور'!A:AZ,MATCH(A820&amp;"-"&amp;W$1,'قرائت کنتور'!B:B,0),MATCH(L820,'قرائت کنتور'!$1:$1,0)),0)</f>
        <v>0</v>
      </c>
      <c r="X820" s="188">
        <f>IFERROR(INDEX('قرائت کنتور'!A:AZ,MATCH(A820&amp;"-"&amp;W$1,'قرائت کنتور'!B:B,0),MATCH(G820,'قرائت کنتور'!$1:$1,0)),0)</f>
        <v>0</v>
      </c>
      <c r="Y820" s="188">
        <f>IFERROR(INDEX('قرائت کنتور'!A:AZ,MATCH(A820&amp;"-"&amp;Y$1,'قرائت کنتور'!B:B,0),MATCH(L820,'قرائت کنتور'!$1:$1,0)),0)</f>
        <v>0</v>
      </c>
      <c r="Z820" s="188">
        <f>IFERROR(INDEX('قرائت کنتور'!A:AZ,MATCH(A820&amp;"-"&amp;Y$1,'قرائت کنتور'!B:B,0),MATCH(G820,'قرائت کنتور'!$1:$1,0)),0)</f>
        <v>0</v>
      </c>
      <c r="AA820" s="188">
        <f>IFERROR(INDEX('قرائت کنتور'!A:AZ,MATCH(A820&amp;"-"&amp;AA$1,'قرائت کنتور'!B:B,0),MATCH(L820,'قرائت کنتور'!$1:$1,0)),0)</f>
        <v>0</v>
      </c>
      <c r="AB820" s="188">
        <f>IFERROR(INDEX('قرائت کنتور'!A:AZ,MATCH(A820&amp;"-"&amp;AA$1,'قرائت کنتور'!B:B,0),MATCH(G820,'قرائت کنتور'!$1:$1,0)),0)</f>
        <v>0</v>
      </c>
      <c r="AC820" s="265"/>
      <c r="AD820" s="188">
        <f t="shared" si="281"/>
        <v>0</v>
      </c>
      <c r="AE820" s="188">
        <f t="shared" si="282"/>
        <v>0</v>
      </c>
      <c r="AF820" s="188">
        <f t="shared" si="283"/>
        <v>0</v>
      </c>
      <c r="AG820" s="188">
        <f t="shared" si="284"/>
        <v>0</v>
      </c>
      <c r="AH820" s="188">
        <f t="shared" si="285"/>
        <v>0</v>
      </c>
      <c r="AI820" s="188">
        <f t="shared" si="286"/>
        <v>0</v>
      </c>
      <c r="AJ820" s="188" t="str">
        <f t="shared" si="287"/>
        <v>0</v>
      </c>
      <c r="AK820" s="265"/>
      <c r="AL820" s="254" t="str">
        <f t="shared" si="288"/>
        <v>---</v>
      </c>
      <c r="AM820" s="254" t="str">
        <f t="shared" si="289"/>
        <v>---</v>
      </c>
      <c r="AN820" s="265"/>
      <c r="AO820" s="188" t="str">
        <f>IFERROR(INDEX('تعرفه ها'!A:Z,MATCH(P820&amp;"-"&amp;AO$1,'تعرفه ها'!C:C,0),MATCH(F820,'تعرفه ها'!$2:$2,0),1),"---")</f>
        <v>---</v>
      </c>
      <c r="AP820" s="188" t="str">
        <f>IFERROR(INDEX('تعرفه ها'!A:Z,MATCH(P820&amp;"-"&amp;AP$1,'تعرفه ها'!C:C,0),MATCH(F820,'تعرفه ها'!$2:$2,0),1),"---")</f>
        <v>---</v>
      </c>
      <c r="AQ820" s="188" t="str">
        <f>IFERROR(INDEX('تعرفه ها'!A:Z,MATCH(P820&amp;"-"&amp;AQ$1,'تعرفه ها'!C:C,0),MATCH(F820,'تعرفه ها'!$2:$2,0),1),"---")</f>
        <v>---</v>
      </c>
      <c r="AR820" s="188" t="str">
        <f>IFERROR(INDEX('تعرفه ها'!A:Z,MATCH(P820&amp;"-"&amp;AR$1,'تعرفه ها'!C:C,0),MATCH(F820,'تعرفه ها'!$2:$2,0),1),"---")</f>
        <v>---</v>
      </c>
      <c r="AS820" s="265"/>
      <c r="AT820" s="415" t="str">
        <f t="shared" si="290"/>
        <v>---</v>
      </c>
      <c r="AU820" s="415" t="str">
        <f t="shared" si="291"/>
        <v>---</v>
      </c>
      <c r="AV820" s="415" t="str">
        <f t="shared" si="292"/>
        <v>---</v>
      </c>
      <c r="AW820" s="415" t="str">
        <f t="shared" si="293"/>
        <v>---</v>
      </c>
      <c r="AX820" s="415" t="str">
        <f t="shared" si="294"/>
        <v>---</v>
      </c>
      <c r="AY820" s="415" t="str">
        <f>IFERROR(AH820*INDEX('تعرفه ها'!A:Z,MATCH("عوارض برق به ازاء هر کیلووات",'تعرفه ها'!$C:$C,0),MATCH(F820,'تعرفه ها'!$2:$2,0)),"---")</f>
        <v>---</v>
      </c>
      <c r="AZ820" s="415" t="str">
        <f t="shared" si="295"/>
        <v>---</v>
      </c>
      <c r="BA820" s="415" t="str">
        <f>IFERROR(ROUND(((AX820+AY820+AZ820)*INDEX('تعرفه ها'!A:Z,MATCH("هزینه نگهداری و تعمیرات شبکه برق",'تعرفه ها'!$C:$C,0),MATCH(F820,'تعرفه ها'!$2:$2,0))/100),0),"---")</f>
        <v>---</v>
      </c>
      <c r="BB820" s="415">
        <f>IFERROR(IF(P820="دیماندی",ROUND(AJ820*INDEX('تعرفه ها'!A:Z,MATCH(BB$1,'تعرفه ها'!$C:$C,0),MATCH(F820,'تعرفه ها'!$2:$2,0))*J820/30,0),0),"---")</f>
        <v>0</v>
      </c>
      <c r="BC820" s="415"/>
      <c r="BD820" s="54" t="str">
        <f>IFERROR(IF(INDEX('اطلاعات دوره'!A:Z,MATCH(G820,'اطلاعات دوره'!C:C,0),MATCH("برق",'اطلاعات دوره'!$1:$1,0))="دارد",ROUND(AX820*INDEX('تعرفه ها'!A:Z,MATCH("پیک فصلی برق",'تعرفه ها'!$C:$C,0),MATCH(F820,'تعرفه ها'!$2:$2,0))/100,0),0),"---")</f>
        <v>---</v>
      </c>
      <c r="BE820" s="415" t="str">
        <f>IFERROR(ROUND(((AX820+AY820+AZ820+BA820+BB820+BC820+BD820)*INDEX('تعرفه ها'!A:Z,MATCH("مالیات برق",'تعرفه ها'!$C:$C,0),MATCH(F820,'تعرفه ها'!$2:$2,0))/100),0),"---")</f>
        <v>---</v>
      </c>
      <c r="BF820" s="415" t="str">
        <f t="shared" si="296"/>
        <v>---</v>
      </c>
      <c r="BG820" s="415" t="str">
        <f t="shared" si="300"/>
        <v>---</v>
      </c>
      <c r="BH820" s="415" t="str">
        <f t="shared" si="297"/>
        <v>---</v>
      </c>
      <c r="BI820" s="54" t="str">
        <f t="shared" si="298"/>
        <v>---</v>
      </c>
      <c r="BJ820" s="55" t="str">
        <f t="shared" si="299"/>
        <v>---</v>
      </c>
      <c r="BK820" s="262"/>
      <c r="BL820" s="183" t="str">
        <f>IFERROR(IF(INDEX(پرداخت!A:AZ,MATCH(A820&amp;" - "&amp;"برق",پرداخت!$B:$B,0),MATCH(G820,پرداخت!$1:$1,0))="نشده","نشده","شده"),"---")</f>
        <v>---</v>
      </c>
    </row>
    <row r="821" spans="1:64" ht="33.75" hidden="1">
      <c r="A821" s="170"/>
      <c r="B821" s="47">
        <f>IFERROR(INDEX('اطلاعات انشعابات شرکتها'!A:BB,MATCH(A821,'اطلاعات انشعابات شرکتها'!A:A,0),MATCH(B$1,'اطلاعات انشعابات شرکتها'!$1:$1,0)),0)</f>
        <v>0</v>
      </c>
      <c r="C821" s="48">
        <f>IFERROR(INDEX('اطلاعات انشعابات شرکتها'!A:BB,MATCH(A821,'اطلاعات انشعابات شرکتها'!A:A,0),MATCH(C$1,'اطلاعات انشعابات شرکتها'!$1:$1,0)),0)</f>
        <v>0</v>
      </c>
      <c r="D821" s="45"/>
      <c r="E821" s="171"/>
      <c r="F821" s="170"/>
      <c r="G821" s="188" t="str">
        <f t="shared" si="278"/>
        <v>/</v>
      </c>
      <c r="H821" s="188">
        <f>IFERROR(INDEX('اطلاعات دوره'!A:Z,MATCH(G821,'اطلاعات دوره'!C:C,0),MATCH(H$1,'اطلاعات دوره'!$1:$1,0)),0)</f>
        <v>0</v>
      </c>
      <c r="I821" s="188">
        <f>IFERROR(INDEX('اطلاعات دوره'!A:Z,MATCH(G821,'اطلاعات دوره'!C:C,0),MATCH(I$1,'اطلاعات دوره'!$1:$1,0)),0)</f>
        <v>0</v>
      </c>
      <c r="J821" s="188">
        <f>IFERROR(INDEX('اطلاعات دوره'!A:Z,MATCH(G821,'اطلاعات دوره'!C:C,0),MATCH(J$1,'اطلاعات دوره'!$1:$1,0)),0)</f>
        <v>0</v>
      </c>
      <c r="K821" s="265"/>
      <c r="L821" s="188" t="str">
        <f>IFERROR(INDEX('اطلاعات دوره'!A:Z,MATCH(G821,'اطلاعات دوره'!C:C,0)-1,MATCH("عنوان",'اطلاعات دوره'!$1:$1,0)),"---")</f>
        <v>---</v>
      </c>
      <c r="M821" s="188" t="str">
        <f t="shared" si="279"/>
        <v>----</v>
      </c>
      <c r="N821" s="188" t="str">
        <f t="shared" si="280"/>
        <v>-/</v>
      </c>
      <c r="O821" s="265"/>
      <c r="P821" s="188">
        <f>IFERROR(INDEX('اطلاعات انشعابات شرکتها'!A:BB,MATCH(A821,'اطلاعات انشعابات شرکتها'!A:A,0),MATCH(P$1,'اطلاعات انشعابات شرکتها'!$1:$1,0)),0)</f>
        <v>0</v>
      </c>
      <c r="Q821" s="188">
        <f>IFERROR(INDEX('اطلاعات انشعابات شرکتها'!A:BB,MATCH(A821,'اطلاعات انشعابات شرکتها'!A:A,0),MATCH(Q$1,'اطلاعات انشعابات شرکتها'!$1:$1,0)),0)</f>
        <v>0</v>
      </c>
      <c r="R821" s="188">
        <f>IFERROR(INDEX('اطلاعات انشعابات شرکتها'!A:BB,MATCH(A821,'اطلاعات انشعابات شرکتها'!A:A,0),MATCH(R$1,'اطلاعات انشعابات شرکتها'!$1:$1,0)),0)</f>
        <v>0</v>
      </c>
      <c r="S821" s="265"/>
      <c r="T821" s="188">
        <f>IFERROR(INDEX('قرائت کنتور'!A:AZ,MATCH(A821&amp;"-"&amp;T$1,'قرائت کنتور'!B:B,0),MATCH(G821,'قرائت کنتور'!$1:$1,0)),0)</f>
        <v>0</v>
      </c>
      <c r="U821" s="188">
        <f>IFERROR(INDEX('قرائت کنتور'!A:AZ,MATCH(A821&amp;"-"&amp;U$1,'قرائت کنتور'!B:B,0),MATCH(L821,'قرائت کنتور'!$1:$1,0)),0)</f>
        <v>0</v>
      </c>
      <c r="V821" s="188">
        <f>IFERROR(INDEX('قرائت کنتور'!A:AZ,MATCH(A821&amp;"-"&amp;U$1,'قرائت کنتور'!B:B,0),MATCH(G821,'قرائت کنتور'!$1:$1,0)),0)</f>
        <v>0</v>
      </c>
      <c r="W821" s="188">
        <f>IFERROR(INDEX('قرائت کنتور'!A:AZ,MATCH(A821&amp;"-"&amp;W$1,'قرائت کنتور'!B:B,0),MATCH(L821,'قرائت کنتور'!$1:$1,0)),0)</f>
        <v>0</v>
      </c>
      <c r="X821" s="188">
        <f>IFERROR(INDEX('قرائت کنتور'!A:AZ,MATCH(A821&amp;"-"&amp;W$1,'قرائت کنتور'!B:B,0),MATCH(G821,'قرائت کنتور'!$1:$1,0)),0)</f>
        <v>0</v>
      </c>
      <c r="Y821" s="188">
        <f>IFERROR(INDEX('قرائت کنتور'!A:AZ,MATCH(A821&amp;"-"&amp;Y$1,'قرائت کنتور'!B:B,0),MATCH(L821,'قرائت کنتور'!$1:$1,0)),0)</f>
        <v>0</v>
      </c>
      <c r="Z821" s="188">
        <f>IFERROR(INDEX('قرائت کنتور'!A:AZ,MATCH(A821&amp;"-"&amp;Y$1,'قرائت کنتور'!B:B,0),MATCH(G821,'قرائت کنتور'!$1:$1,0)),0)</f>
        <v>0</v>
      </c>
      <c r="AA821" s="188">
        <f>IFERROR(INDEX('قرائت کنتور'!A:AZ,MATCH(A821&amp;"-"&amp;AA$1,'قرائت کنتور'!B:B,0),MATCH(L821,'قرائت کنتور'!$1:$1,0)),0)</f>
        <v>0</v>
      </c>
      <c r="AB821" s="188">
        <f>IFERROR(INDEX('قرائت کنتور'!A:AZ,MATCH(A821&amp;"-"&amp;AA$1,'قرائت کنتور'!B:B,0),MATCH(G821,'قرائت کنتور'!$1:$1,0)),0)</f>
        <v>0</v>
      </c>
      <c r="AC821" s="265"/>
      <c r="AD821" s="188">
        <f t="shared" si="281"/>
        <v>0</v>
      </c>
      <c r="AE821" s="188">
        <f t="shared" si="282"/>
        <v>0</v>
      </c>
      <c r="AF821" s="188">
        <f t="shared" si="283"/>
        <v>0</v>
      </c>
      <c r="AG821" s="188">
        <f t="shared" si="284"/>
        <v>0</v>
      </c>
      <c r="AH821" s="188">
        <f t="shared" si="285"/>
        <v>0</v>
      </c>
      <c r="AI821" s="188">
        <f t="shared" si="286"/>
        <v>0</v>
      </c>
      <c r="AJ821" s="188" t="str">
        <f t="shared" si="287"/>
        <v>0</v>
      </c>
      <c r="AK821" s="265"/>
      <c r="AL821" s="254" t="str">
        <f t="shared" si="288"/>
        <v>---</v>
      </c>
      <c r="AM821" s="254" t="str">
        <f t="shared" si="289"/>
        <v>---</v>
      </c>
      <c r="AN821" s="265"/>
      <c r="AO821" s="188" t="str">
        <f>IFERROR(INDEX('تعرفه ها'!A:Z,MATCH(P821&amp;"-"&amp;AO$1,'تعرفه ها'!C:C,0),MATCH(F821,'تعرفه ها'!$2:$2,0),1),"---")</f>
        <v>---</v>
      </c>
      <c r="AP821" s="188" t="str">
        <f>IFERROR(INDEX('تعرفه ها'!A:Z,MATCH(P821&amp;"-"&amp;AP$1,'تعرفه ها'!C:C,0),MATCH(F821,'تعرفه ها'!$2:$2,0),1),"---")</f>
        <v>---</v>
      </c>
      <c r="AQ821" s="188" t="str">
        <f>IFERROR(INDEX('تعرفه ها'!A:Z,MATCH(P821&amp;"-"&amp;AQ$1,'تعرفه ها'!C:C,0),MATCH(F821,'تعرفه ها'!$2:$2,0),1),"---")</f>
        <v>---</v>
      </c>
      <c r="AR821" s="188" t="str">
        <f>IFERROR(INDEX('تعرفه ها'!A:Z,MATCH(P821&amp;"-"&amp;AR$1,'تعرفه ها'!C:C,0),MATCH(F821,'تعرفه ها'!$2:$2,0),1),"---")</f>
        <v>---</v>
      </c>
      <c r="AS821" s="265"/>
      <c r="AT821" s="415" t="str">
        <f t="shared" si="290"/>
        <v>---</v>
      </c>
      <c r="AU821" s="415" t="str">
        <f t="shared" si="291"/>
        <v>---</v>
      </c>
      <c r="AV821" s="415" t="str">
        <f t="shared" si="292"/>
        <v>---</v>
      </c>
      <c r="AW821" s="415" t="str">
        <f t="shared" si="293"/>
        <v>---</v>
      </c>
      <c r="AX821" s="415" t="str">
        <f t="shared" si="294"/>
        <v>---</v>
      </c>
      <c r="AY821" s="415" t="str">
        <f>IFERROR(AH821*INDEX('تعرفه ها'!A:Z,MATCH("عوارض برق به ازاء هر کیلووات",'تعرفه ها'!$C:$C,0),MATCH(F821,'تعرفه ها'!$2:$2,0)),"---")</f>
        <v>---</v>
      </c>
      <c r="AZ821" s="415" t="str">
        <f t="shared" si="295"/>
        <v>---</v>
      </c>
      <c r="BA821" s="415" t="str">
        <f>IFERROR(ROUND(((AX821+AY821+AZ821)*INDEX('تعرفه ها'!A:Z,MATCH("هزینه نگهداری و تعمیرات شبکه برق",'تعرفه ها'!$C:$C,0),MATCH(F821,'تعرفه ها'!$2:$2,0))/100),0),"---")</f>
        <v>---</v>
      </c>
      <c r="BB821" s="415">
        <f>IFERROR(IF(P821="دیماندی",ROUND(AJ821*INDEX('تعرفه ها'!A:Z,MATCH(BB$1,'تعرفه ها'!$C:$C,0),MATCH(F821,'تعرفه ها'!$2:$2,0))*J821/30,0),0),"---")</f>
        <v>0</v>
      </c>
      <c r="BC821" s="415"/>
      <c r="BD821" s="54" t="str">
        <f>IFERROR(IF(INDEX('اطلاعات دوره'!A:Z,MATCH(G821,'اطلاعات دوره'!C:C,0),MATCH("برق",'اطلاعات دوره'!$1:$1,0))="دارد",ROUND(AX821*INDEX('تعرفه ها'!A:Z,MATCH("پیک فصلی برق",'تعرفه ها'!$C:$C,0),MATCH(F821,'تعرفه ها'!$2:$2,0))/100,0),0),"---")</f>
        <v>---</v>
      </c>
      <c r="BE821" s="415" t="str">
        <f>IFERROR(ROUND(((AX821+AY821+AZ821+BA821+BB821+BC821+BD821)*INDEX('تعرفه ها'!A:Z,MATCH("مالیات برق",'تعرفه ها'!$C:$C,0),MATCH(F821,'تعرفه ها'!$2:$2,0))/100),0),"---")</f>
        <v>---</v>
      </c>
      <c r="BF821" s="415" t="str">
        <f t="shared" si="296"/>
        <v>---</v>
      </c>
      <c r="BG821" s="415" t="str">
        <f t="shared" si="300"/>
        <v>---</v>
      </c>
      <c r="BH821" s="415" t="str">
        <f t="shared" si="297"/>
        <v>---</v>
      </c>
      <c r="BI821" s="54" t="str">
        <f t="shared" si="298"/>
        <v>---</v>
      </c>
      <c r="BJ821" s="55" t="str">
        <f t="shared" si="299"/>
        <v>---</v>
      </c>
      <c r="BK821" s="262"/>
      <c r="BL821" s="183" t="str">
        <f>IFERROR(IF(INDEX(پرداخت!A:AZ,MATCH(A821&amp;" - "&amp;"برق",پرداخت!$B:$B,0),MATCH(G821,پرداخت!$1:$1,0))="نشده","نشده","شده"),"---")</f>
        <v>---</v>
      </c>
    </row>
    <row r="822" spans="1:64" ht="33.75" hidden="1">
      <c r="A822" s="170"/>
      <c r="B822" s="47">
        <f>IFERROR(INDEX('اطلاعات انشعابات شرکتها'!A:BB,MATCH(A822,'اطلاعات انشعابات شرکتها'!A:A,0),MATCH(B$1,'اطلاعات انشعابات شرکتها'!$1:$1,0)),0)</f>
        <v>0</v>
      </c>
      <c r="C822" s="48">
        <f>IFERROR(INDEX('اطلاعات انشعابات شرکتها'!A:BB,MATCH(A822,'اطلاعات انشعابات شرکتها'!A:A,0),MATCH(C$1,'اطلاعات انشعابات شرکتها'!$1:$1,0)),0)</f>
        <v>0</v>
      </c>
      <c r="D822" s="45"/>
      <c r="E822" s="171"/>
      <c r="F822" s="170"/>
      <c r="G822" s="188" t="str">
        <f t="shared" si="278"/>
        <v>/</v>
      </c>
      <c r="H822" s="188">
        <f>IFERROR(INDEX('اطلاعات دوره'!A:Z,MATCH(G822,'اطلاعات دوره'!C:C,0),MATCH(H$1,'اطلاعات دوره'!$1:$1,0)),0)</f>
        <v>0</v>
      </c>
      <c r="I822" s="188">
        <f>IFERROR(INDEX('اطلاعات دوره'!A:Z,MATCH(G822,'اطلاعات دوره'!C:C,0),MATCH(I$1,'اطلاعات دوره'!$1:$1,0)),0)</f>
        <v>0</v>
      </c>
      <c r="J822" s="188">
        <f>IFERROR(INDEX('اطلاعات دوره'!A:Z,MATCH(G822,'اطلاعات دوره'!C:C,0),MATCH(J$1,'اطلاعات دوره'!$1:$1,0)),0)</f>
        <v>0</v>
      </c>
      <c r="K822" s="265"/>
      <c r="L822" s="188" t="str">
        <f>IFERROR(INDEX('اطلاعات دوره'!A:Z,MATCH(G822,'اطلاعات دوره'!C:C,0)-1,MATCH("عنوان",'اطلاعات دوره'!$1:$1,0)),"---")</f>
        <v>---</v>
      </c>
      <c r="M822" s="188" t="str">
        <f t="shared" si="279"/>
        <v>----</v>
      </c>
      <c r="N822" s="188" t="str">
        <f t="shared" si="280"/>
        <v>-/</v>
      </c>
      <c r="O822" s="265"/>
      <c r="P822" s="188">
        <f>IFERROR(INDEX('اطلاعات انشعابات شرکتها'!A:BB,MATCH(A822,'اطلاعات انشعابات شرکتها'!A:A,0),MATCH(P$1,'اطلاعات انشعابات شرکتها'!$1:$1,0)),0)</f>
        <v>0</v>
      </c>
      <c r="Q822" s="188">
        <f>IFERROR(INDEX('اطلاعات انشعابات شرکتها'!A:BB,MATCH(A822,'اطلاعات انشعابات شرکتها'!A:A,0),MATCH(Q$1,'اطلاعات انشعابات شرکتها'!$1:$1,0)),0)</f>
        <v>0</v>
      </c>
      <c r="R822" s="188">
        <f>IFERROR(INDEX('اطلاعات انشعابات شرکتها'!A:BB,MATCH(A822,'اطلاعات انشعابات شرکتها'!A:A,0),MATCH(R$1,'اطلاعات انشعابات شرکتها'!$1:$1,0)),0)</f>
        <v>0</v>
      </c>
      <c r="S822" s="265"/>
      <c r="T822" s="188">
        <f>IFERROR(INDEX('قرائت کنتور'!A:AZ,MATCH(A822&amp;"-"&amp;T$1,'قرائت کنتور'!B:B,0),MATCH(G822,'قرائت کنتور'!$1:$1,0)),0)</f>
        <v>0</v>
      </c>
      <c r="U822" s="188">
        <f>IFERROR(INDEX('قرائت کنتور'!A:AZ,MATCH(A822&amp;"-"&amp;U$1,'قرائت کنتور'!B:B,0),MATCH(L822,'قرائت کنتور'!$1:$1,0)),0)</f>
        <v>0</v>
      </c>
      <c r="V822" s="188">
        <f>IFERROR(INDEX('قرائت کنتور'!A:AZ,MATCH(A822&amp;"-"&amp;U$1,'قرائت کنتور'!B:B,0),MATCH(G822,'قرائت کنتور'!$1:$1,0)),0)</f>
        <v>0</v>
      </c>
      <c r="W822" s="188">
        <f>IFERROR(INDEX('قرائت کنتور'!A:AZ,MATCH(A822&amp;"-"&amp;W$1,'قرائت کنتور'!B:B,0),MATCH(L822,'قرائت کنتور'!$1:$1,0)),0)</f>
        <v>0</v>
      </c>
      <c r="X822" s="188">
        <f>IFERROR(INDEX('قرائت کنتور'!A:AZ,MATCH(A822&amp;"-"&amp;W$1,'قرائت کنتور'!B:B,0),MATCH(G822,'قرائت کنتور'!$1:$1,0)),0)</f>
        <v>0</v>
      </c>
      <c r="Y822" s="188">
        <f>IFERROR(INDEX('قرائت کنتور'!A:AZ,MATCH(A822&amp;"-"&amp;Y$1,'قرائت کنتور'!B:B,0),MATCH(L822,'قرائت کنتور'!$1:$1,0)),0)</f>
        <v>0</v>
      </c>
      <c r="Z822" s="188">
        <f>IFERROR(INDEX('قرائت کنتور'!A:AZ,MATCH(A822&amp;"-"&amp;Y$1,'قرائت کنتور'!B:B,0),MATCH(G822,'قرائت کنتور'!$1:$1,0)),0)</f>
        <v>0</v>
      </c>
      <c r="AA822" s="188">
        <f>IFERROR(INDEX('قرائت کنتور'!A:AZ,MATCH(A822&amp;"-"&amp;AA$1,'قرائت کنتور'!B:B,0),MATCH(L822,'قرائت کنتور'!$1:$1,0)),0)</f>
        <v>0</v>
      </c>
      <c r="AB822" s="188">
        <f>IFERROR(INDEX('قرائت کنتور'!A:AZ,MATCH(A822&amp;"-"&amp;AA$1,'قرائت کنتور'!B:B,0),MATCH(G822,'قرائت کنتور'!$1:$1,0)),0)</f>
        <v>0</v>
      </c>
      <c r="AC822" s="265"/>
      <c r="AD822" s="188">
        <f t="shared" si="281"/>
        <v>0</v>
      </c>
      <c r="AE822" s="188">
        <f t="shared" si="282"/>
        <v>0</v>
      </c>
      <c r="AF822" s="188">
        <f t="shared" si="283"/>
        <v>0</v>
      </c>
      <c r="AG822" s="188">
        <f t="shared" si="284"/>
        <v>0</v>
      </c>
      <c r="AH822" s="188">
        <f t="shared" si="285"/>
        <v>0</v>
      </c>
      <c r="AI822" s="188">
        <f t="shared" si="286"/>
        <v>0</v>
      </c>
      <c r="AJ822" s="188" t="str">
        <f t="shared" si="287"/>
        <v>0</v>
      </c>
      <c r="AK822" s="265"/>
      <c r="AL822" s="254" t="str">
        <f t="shared" si="288"/>
        <v>---</v>
      </c>
      <c r="AM822" s="254" t="str">
        <f t="shared" si="289"/>
        <v>---</v>
      </c>
      <c r="AN822" s="265"/>
      <c r="AO822" s="188" t="str">
        <f>IFERROR(INDEX('تعرفه ها'!A:Z,MATCH(P822&amp;"-"&amp;AO$1,'تعرفه ها'!C:C,0),MATCH(F822,'تعرفه ها'!$2:$2,0),1),"---")</f>
        <v>---</v>
      </c>
      <c r="AP822" s="188" t="str">
        <f>IFERROR(INDEX('تعرفه ها'!A:Z,MATCH(P822&amp;"-"&amp;AP$1,'تعرفه ها'!C:C,0),MATCH(F822,'تعرفه ها'!$2:$2,0),1),"---")</f>
        <v>---</v>
      </c>
      <c r="AQ822" s="188" t="str">
        <f>IFERROR(INDEX('تعرفه ها'!A:Z,MATCH(P822&amp;"-"&amp;AQ$1,'تعرفه ها'!C:C,0),MATCH(F822,'تعرفه ها'!$2:$2,0),1),"---")</f>
        <v>---</v>
      </c>
      <c r="AR822" s="188" t="str">
        <f>IFERROR(INDEX('تعرفه ها'!A:Z,MATCH(P822&amp;"-"&amp;AR$1,'تعرفه ها'!C:C,0),MATCH(F822,'تعرفه ها'!$2:$2,0),1),"---")</f>
        <v>---</v>
      </c>
      <c r="AS822" s="265"/>
      <c r="AT822" s="415" t="str">
        <f t="shared" si="290"/>
        <v>---</v>
      </c>
      <c r="AU822" s="415" t="str">
        <f t="shared" si="291"/>
        <v>---</v>
      </c>
      <c r="AV822" s="415" t="str">
        <f t="shared" si="292"/>
        <v>---</v>
      </c>
      <c r="AW822" s="415" t="str">
        <f t="shared" si="293"/>
        <v>---</v>
      </c>
      <c r="AX822" s="415" t="str">
        <f t="shared" si="294"/>
        <v>---</v>
      </c>
      <c r="AY822" s="415" t="str">
        <f>IFERROR(AH822*INDEX('تعرفه ها'!A:Z,MATCH("عوارض برق به ازاء هر کیلووات",'تعرفه ها'!$C:$C,0),MATCH(F822,'تعرفه ها'!$2:$2,0)),"---")</f>
        <v>---</v>
      </c>
      <c r="AZ822" s="415" t="str">
        <f t="shared" si="295"/>
        <v>---</v>
      </c>
      <c r="BA822" s="415" t="str">
        <f>IFERROR(ROUND(((AX822+AY822+AZ822)*INDEX('تعرفه ها'!A:Z,MATCH("هزینه نگهداری و تعمیرات شبکه برق",'تعرفه ها'!$C:$C,0),MATCH(F822,'تعرفه ها'!$2:$2,0))/100),0),"---")</f>
        <v>---</v>
      </c>
      <c r="BB822" s="415">
        <f>IFERROR(IF(P822="دیماندی",ROUND(AJ822*INDEX('تعرفه ها'!A:Z,MATCH(BB$1,'تعرفه ها'!$C:$C,0),MATCH(F822,'تعرفه ها'!$2:$2,0))*J822/30,0),0),"---")</f>
        <v>0</v>
      </c>
      <c r="BC822" s="415"/>
      <c r="BD822" s="54" t="str">
        <f>IFERROR(IF(INDEX('اطلاعات دوره'!A:Z,MATCH(G822,'اطلاعات دوره'!C:C,0),MATCH("برق",'اطلاعات دوره'!$1:$1,0))="دارد",ROUND(AX822*INDEX('تعرفه ها'!A:Z,MATCH("پیک فصلی برق",'تعرفه ها'!$C:$C,0),MATCH(F822,'تعرفه ها'!$2:$2,0))/100,0),0),"---")</f>
        <v>---</v>
      </c>
      <c r="BE822" s="415" t="str">
        <f>IFERROR(ROUND(((AX822+AY822+AZ822+BA822+BB822+BC822+BD822)*INDEX('تعرفه ها'!A:Z,MATCH("مالیات برق",'تعرفه ها'!$C:$C,0),MATCH(F822,'تعرفه ها'!$2:$2,0))/100),0),"---")</f>
        <v>---</v>
      </c>
      <c r="BF822" s="415" t="str">
        <f t="shared" si="296"/>
        <v>---</v>
      </c>
      <c r="BG822" s="415" t="str">
        <f t="shared" si="300"/>
        <v>---</v>
      </c>
      <c r="BH822" s="415" t="str">
        <f t="shared" si="297"/>
        <v>---</v>
      </c>
      <c r="BI822" s="54" t="str">
        <f t="shared" si="298"/>
        <v>---</v>
      </c>
      <c r="BJ822" s="55" t="str">
        <f t="shared" si="299"/>
        <v>---</v>
      </c>
      <c r="BK822" s="262"/>
      <c r="BL822" s="183" t="str">
        <f>IFERROR(IF(INDEX(پرداخت!A:AZ,MATCH(A822&amp;" - "&amp;"برق",پرداخت!$B:$B,0),MATCH(G822,پرداخت!$1:$1,0))="نشده","نشده","شده"),"---")</f>
        <v>---</v>
      </c>
    </row>
    <row r="823" spans="1:64" ht="33.75" hidden="1">
      <c r="A823" s="170"/>
      <c r="B823" s="47">
        <f>IFERROR(INDEX('اطلاعات انشعابات شرکتها'!A:BB,MATCH(A823,'اطلاعات انشعابات شرکتها'!A:A,0),MATCH(B$1,'اطلاعات انشعابات شرکتها'!$1:$1,0)),0)</f>
        <v>0</v>
      </c>
      <c r="C823" s="48">
        <f>IFERROR(INDEX('اطلاعات انشعابات شرکتها'!A:BB,MATCH(A823,'اطلاعات انشعابات شرکتها'!A:A,0),MATCH(C$1,'اطلاعات انشعابات شرکتها'!$1:$1,0)),0)</f>
        <v>0</v>
      </c>
      <c r="D823" s="45"/>
      <c r="E823" s="171"/>
      <c r="F823" s="170"/>
      <c r="G823" s="188" t="str">
        <f t="shared" si="278"/>
        <v>/</v>
      </c>
      <c r="H823" s="188">
        <f>IFERROR(INDEX('اطلاعات دوره'!A:Z,MATCH(G823,'اطلاعات دوره'!C:C,0),MATCH(H$1,'اطلاعات دوره'!$1:$1,0)),0)</f>
        <v>0</v>
      </c>
      <c r="I823" s="188">
        <f>IFERROR(INDEX('اطلاعات دوره'!A:Z,MATCH(G823,'اطلاعات دوره'!C:C,0),MATCH(I$1,'اطلاعات دوره'!$1:$1,0)),0)</f>
        <v>0</v>
      </c>
      <c r="J823" s="188">
        <f>IFERROR(INDEX('اطلاعات دوره'!A:Z,MATCH(G823,'اطلاعات دوره'!C:C,0),MATCH(J$1,'اطلاعات دوره'!$1:$1,0)),0)</f>
        <v>0</v>
      </c>
      <c r="K823" s="265"/>
      <c r="L823" s="188" t="str">
        <f>IFERROR(INDEX('اطلاعات دوره'!A:Z,MATCH(G823,'اطلاعات دوره'!C:C,0)-1,MATCH("عنوان",'اطلاعات دوره'!$1:$1,0)),"---")</f>
        <v>---</v>
      </c>
      <c r="M823" s="188" t="str">
        <f t="shared" si="279"/>
        <v>----</v>
      </c>
      <c r="N823" s="188" t="str">
        <f t="shared" si="280"/>
        <v>-/</v>
      </c>
      <c r="O823" s="265"/>
      <c r="P823" s="188">
        <f>IFERROR(INDEX('اطلاعات انشعابات شرکتها'!A:BB,MATCH(A823,'اطلاعات انشعابات شرکتها'!A:A,0),MATCH(P$1,'اطلاعات انشعابات شرکتها'!$1:$1,0)),0)</f>
        <v>0</v>
      </c>
      <c r="Q823" s="188">
        <f>IFERROR(INDEX('اطلاعات انشعابات شرکتها'!A:BB,MATCH(A823,'اطلاعات انشعابات شرکتها'!A:A,0),MATCH(Q$1,'اطلاعات انشعابات شرکتها'!$1:$1,0)),0)</f>
        <v>0</v>
      </c>
      <c r="R823" s="188">
        <f>IFERROR(INDEX('اطلاعات انشعابات شرکتها'!A:BB,MATCH(A823,'اطلاعات انشعابات شرکتها'!A:A,0),MATCH(R$1,'اطلاعات انشعابات شرکتها'!$1:$1,0)),0)</f>
        <v>0</v>
      </c>
      <c r="S823" s="265"/>
      <c r="T823" s="188">
        <f>IFERROR(INDEX('قرائت کنتور'!A:AZ,MATCH(A823&amp;"-"&amp;T$1,'قرائت کنتور'!B:B,0),MATCH(G823,'قرائت کنتور'!$1:$1,0)),0)</f>
        <v>0</v>
      </c>
      <c r="U823" s="188">
        <f>IFERROR(INDEX('قرائت کنتور'!A:AZ,MATCH(A823&amp;"-"&amp;U$1,'قرائت کنتور'!B:B,0),MATCH(L823,'قرائت کنتور'!$1:$1,0)),0)</f>
        <v>0</v>
      </c>
      <c r="V823" s="188">
        <f>IFERROR(INDEX('قرائت کنتور'!A:AZ,MATCH(A823&amp;"-"&amp;U$1,'قرائت کنتور'!B:B,0),MATCH(G823,'قرائت کنتور'!$1:$1,0)),0)</f>
        <v>0</v>
      </c>
      <c r="W823" s="188">
        <f>IFERROR(INDEX('قرائت کنتور'!A:AZ,MATCH(A823&amp;"-"&amp;W$1,'قرائت کنتور'!B:B,0),MATCH(L823,'قرائت کنتور'!$1:$1,0)),0)</f>
        <v>0</v>
      </c>
      <c r="X823" s="188">
        <f>IFERROR(INDEX('قرائت کنتور'!A:AZ,MATCH(A823&amp;"-"&amp;W$1,'قرائت کنتور'!B:B,0),MATCH(G823,'قرائت کنتور'!$1:$1,0)),0)</f>
        <v>0</v>
      </c>
      <c r="Y823" s="188">
        <f>IFERROR(INDEX('قرائت کنتور'!A:AZ,MATCH(A823&amp;"-"&amp;Y$1,'قرائت کنتور'!B:B,0),MATCH(L823,'قرائت کنتور'!$1:$1,0)),0)</f>
        <v>0</v>
      </c>
      <c r="Z823" s="188">
        <f>IFERROR(INDEX('قرائت کنتور'!A:AZ,MATCH(A823&amp;"-"&amp;Y$1,'قرائت کنتور'!B:B,0),MATCH(G823,'قرائت کنتور'!$1:$1,0)),0)</f>
        <v>0</v>
      </c>
      <c r="AA823" s="188">
        <f>IFERROR(INDEX('قرائت کنتور'!A:AZ,MATCH(A823&amp;"-"&amp;AA$1,'قرائت کنتور'!B:B,0),MATCH(L823,'قرائت کنتور'!$1:$1,0)),0)</f>
        <v>0</v>
      </c>
      <c r="AB823" s="188">
        <f>IFERROR(INDEX('قرائت کنتور'!A:AZ,MATCH(A823&amp;"-"&amp;AA$1,'قرائت کنتور'!B:B,0),MATCH(G823,'قرائت کنتور'!$1:$1,0)),0)</f>
        <v>0</v>
      </c>
      <c r="AC823" s="265"/>
      <c r="AD823" s="188">
        <f t="shared" si="281"/>
        <v>0</v>
      </c>
      <c r="AE823" s="188">
        <f t="shared" si="282"/>
        <v>0</v>
      </c>
      <c r="AF823" s="188">
        <f t="shared" si="283"/>
        <v>0</v>
      </c>
      <c r="AG823" s="188">
        <f t="shared" si="284"/>
        <v>0</v>
      </c>
      <c r="AH823" s="188">
        <f t="shared" si="285"/>
        <v>0</v>
      </c>
      <c r="AI823" s="188">
        <f t="shared" si="286"/>
        <v>0</v>
      </c>
      <c r="AJ823" s="188" t="str">
        <f t="shared" si="287"/>
        <v>0</v>
      </c>
      <c r="AK823" s="265"/>
      <c r="AL823" s="254" t="str">
        <f t="shared" si="288"/>
        <v>---</v>
      </c>
      <c r="AM823" s="254" t="str">
        <f t="shared" si="289"/>
        <v>---</v>
      </c>
      <c r="AN823" s="265"/>
      <c r="AO823" s="188" t="str">
        <f>IFERROR(INDEX('تعرفه ها'!A:Z,MATCH(P823&amp;"-"&amp;AO$1,'تعرفه ها'!C:C,0),MATCH(F823,'تعرفه ها'!$2:$2,0),1),"---")</f>
        <v>---</v>
      </c>
      <c r="AP823" s="188" t="str">
        <f>IFERROR(INDEX('تعرفه ها'!A:Z,MATCH(P823&amp;"-"&amp;AP$1,'تعرفه ها'!C:C,0),MATCH(F823,'تعرفه ها'!$2:$2,0),1),"---")</f>
        <v>---</v>
      </c>
      <c r="AQ823" s="188" t="str">
        <f>IFERROR(INDEX('تعرفه ها'!A:Z,MATCH(P823&amp;"-"&amp;AQ$1,'تعرفه ها'!C:C,0),MATCH(F823,'تعرفه ها'!$2:$2,0),1),"---")</f>
        <v>---</v>
      </c>
      <c r="AR823" s="188" t="str">
        <f>IFERROR(INDEX('تعرفه ها'!A:Z,MATCH(P823&amp;"-"&amp;AR$1,'تعرفه ها'!C:C,0),MATCH(F823,'تعرفه ها'!$2:$2,0),1),"---")</f>
        <v>---</v>
      </c>
      <c r="AS823" s="265"/>
      <c r="AT823" s="415" t="str">
        <f t="shared" si="290"/>
        <v>---</v>
      </c>
      <c r="AU823" s="415" t="str">
        <f t="shared" si="291"/>
        <v>---</v>
      </c>
      <c r="AV823" s="415" t="str">
        <f t="shared" si="292"/>
        <v>---</v>
      </c>
      <c r="AW823" s="415" t="str">
        <f t="shared" si="293"/>
        <v>---</v>
      </c>
      <c r="AX823" s="415" t="str">
        <f t="shared" si="294"/>
        <v>---</v>
      </c>
      <c r="AY823" s="415" t="str">
        <f>IFERROR(AH823*INDEX('تعرفه ها'!A:Z,MATCH("عوارض برق به ازاء هر کیلووات",'تعرفه ها'!$C:$C,0),MATCH(F823,'تعرفه ها'!$2:$2,0)),"---")</f>
        <v>---</v>
      </c>
      <c r="AZ823" s="415" t="str">
        <f t="shared" si="295"/>
        <v>---</v>
      </c>
      <c r="BA823" s="415" t="str">
        <f>IFERROR(ROUND(((AX823+AY823+AZ823)*INDEX('تعرفه ها'!A:Z,MATCH("هزینه نگهداری و تعمیرات شبکه برق",'تعرفه ها'!$C:$C,0),MATCH(F823,'تعرفه ها'!$2:$2,0))/100),0),"---")</f>
        <v>---</v>
      </c>
      <c r="BB823" s="415">
        <f>IFERROR(IF(P823="دیماندی",ROUND(AJ823*INDEX('تعرفه ها'!A:Z,MATCH(BB$1,'تعرفه ها'!$C:$C,0),MATCH(F823,'تعرفه ها'!$2:$2,0))*J823/30,0),0),"---")</f>
        <v>0</v>
      </c>
      <c r="BC823" s="415"/>
      <c r="BD823" s="54" t="str">
        <f>IFERROR(IF(INDEX('اطلاعات دوره'!A:Z,MATCH(G823,'اطلاعات دوره'!C:C,0),MATCH("برق",'اطلاعات دوره'!$1:$1,0))="دارد",ROUND(AX823*INDEX('تعرفه ها'!A:Z,MATCH("پیک فصلی برق",'تعرفه ها'!$C:$C,0),MATCH(F823,'تعرفه ها'!$2:$2,0))/100,0),0),"---")</f>
        <v>---</v>
      </c>
      <c r="BE823" s="415" t="str">
        <f>IFERROR(ROUND(((AX823+AY823+AZ823+BA823+BB823+BC823+BD823)*INDEX('تعرفه ها'!A:Z,MATCH("مالیات برق",'تعرفه ها'!$C:$C,0),MATCH(F823,'تعرفه ها'!$2:$2,0))/100),0),"---")</f>
        <v>---</v>
      </c>
      <c r="BF823" s="415" t="str">
        <f t="shared" si="296"/>
        <v>---</v>
      </c>
      <c r="BG823" s="415" t="str">
        <f t="shared" si="300"/>
        <v>---</v>
      </c>
      <c r="BH823" s="415" t="str">
        <f t="shared" si="297"/>
        <v>---</v>
      </c>
      <c r="BI823" s="54" t="str">
        <f t="shared" si="298"/>
        <v>---</v>
      </c>
      <c r="BJ823" s="55" t="str">
        <f t="shared" si="299"/>
        <v>---</v>
      </c>
      <c r="BK823" s="262"/>
      <c r="BL823" s="183" t="str">
        <f>IFERROR(IF(INDEX(پرداخت!A:AZ,MATCH(A823&amp;" - "&amp;"برق",پرداخت!$B:$B,0),MATCH(G823,پرداخت!$1:$1,0))="نشده","نشده","شده"),"---")</f>
        <v>---</v>
      </c>
    </row>
    <row r="824" spans="1:64" ht="33.75" hidden="1">
      <c r="A824" s="170"/>
      <c r="B824" s="47">
        <f>IFERROR(INDEX('اطلاعات انشعابات شرکتها'!A:BB,MATCH(A824,'اطلاعات انشعابات شرکتها'!A:A,0),MATCH(B$1,'اطلاعات انشعابات شرکتها'!$1:$1,0)),0)</f>
        <v>0</v>
      </c>
      <c r="C824" s="48">
        <f>IFERROR(INDEX('اطلاعات انشعابات شرکتها'!A:BB,MATCH(A824,'اطلاعات انشعابات شرکتها'!A:A,0),MATCH(C$1,'اطلاعات انشعابات شرکتها'!$1:$1,0)),0)</f>
        <v>0</v>
      </c>
      <c r="D824" s="45"/>
      <c r="E824" s="171"/>
      <c r="F824" s="170"/>
      <c r="G824" s="188" t="str">
        <f t="shared" si="278"/>
        <v>/</v>
      </c>
      <c r="H824" s="188">
        <f>IFERROR(INDEX('اطلاعات دوره'!A:Z,MATCH(G824,'اطلاعات دوره'!C:C,0),MATCH(H$1,'اطلاعات دوره'!$1:$1,0)),0)</f>
        <v>0</v>
      </c>
      <c r="I824" s="188">
        <f>IFERROR(INDEX('اطلاعات دوره'!A:Z,MATCH(G824,'اطلاعات دوره'!C:C,0),MATCH(I$1,'اطلاعات دوره'!$1:$1,0)),0)</f>
        <v>0</v>
      </c>
      <c r="J824" s="188">
        <f>IFERROR(INDEX('اطلاعات دوره'!A:Z,MATCH(G824,'اطلاعات دوره'!C:C,0),MATCH(J$1,'اطلاعات دوره'!$1:$1,0)),0)</f>
        <v>0</v>
      </c>
      <c r="K824" s="265"/>
      <c r="L824" s="188" t="str">
        <f>IFERROR(INDEX('اطلاعات دوره'!A:Z,MATCH(G824,'اطلاعات دوره'!C:C,0)-1,MATCH("عنوان",'اطلاعات دوره'!$1:$1,0)),"---")</f>
        <v>---</v>
      </c>
      <c r="M824" s="188" t="str">
        <f t="shared" si="279"/>
        <v>----</v>
      </c>
      <c r="N824" s="188" t="str">
        <f t="shared" si="280"/>
        <v>-/</v>
      </c>
      <c r="O824" s="265"/>
      <c r="P824" s="188">
        <f>IFERROR(INDEX('اطلاعات انشعابات شرکتها'!A:BB,MATCH(A824,'اطلاعات انشعابات شرکتها'!A:A,0),MATCH(P$1,'اطلاعات انشعابات شرکتها'!$1:$1,0)),0)</f>
        <v>0</v>
      </c>
      <c r="Q824" s="188">
        <f>IFERROR(INDEX('اطلاعات انشعابات شرکتها'!A:BB,MATCH(A824,'اطلاعات انشعابات شرکتها'!A:A,0),MATCH(Q$1,'اطلاعات انشعابات شرکتها'!$1:$1,0)),0)</f>
        <v>0</v>
      </c>
      <c r="R824" s="188">
        <f>IFERROR(INDEX('اطلاعات انشعابات شرکتها'!A:BB,MATCH(A824,'اطلاعات انشعابات شرکتها'!A:A,0),MATCH(R$1,'اطلاعات انشعابات شرکتها'!$1:$1,0)),0)</f>
        <v>0</v>
      </c>
      <c r="S824" s="265"/>
      <c r="T824" s="188">
        <f>IFERROR(INDEX('قرائت کنتور'!A:AZ,MATCH(A824&amp;"-"&amp;T$1,'قرائت کنتور'!B:B,0),MATCH(G824,'قرائت کنتور'!$1:$1,0)),0)</f>
        <v>0</v>
      </c>
      <c r="U824" s="188">
        <f>IFERROR(INDEX('قرائت کنتور'!A:AZ,MATCH(A824&amp;"-"&amp;U$1,'قرائت کنتور'!B:B,0),MATCH(L824,'قرائت کنتور'!$1:$1,0)),0)</f>
        <v>0</v>
      </c>
      <c r="V824" s="188">
        <f>IFERROR(INDEX('قرائت کنتور'!A:AZ,MATCH(A824&amp;"-"&amp;U$1,'قرائت کنتور'!B:B,0),MATCH(G824,'قرائت کنتور'!$1:$1,0)),0)</f>
        <v>0</v>
      </c>
      <c r="W824" s="188">
        <f>IFERROR(INDEX('قرائت کنتور'!A:AZ,MATCH(A824&amp;"-"&amp;W$1,'قرائت کنتور'!B:B,0),MATCH(L824,'قرائت کنتور'!$1:$1,0)),0)</f>
        <v>0</v>
      </c>
      <c r="X824" s="188">
        <f>IFERROR(INDEX('قرائت کنتور'!A:AZ,MATCH(A824&amp;"-"&amp;W$1,'قرائت کنتور'!B:B,0),MATCH(G824,'قرائت کنتور'!$1:$1,0)),0)</f>
        <v>0</v>
      </c>
      <c r="Y824" s="188">
        <f>IFERROR(INDEX('قرائت کنتور'!A:AZ,MATCH(A824&amp;"-"&amp;Y$1,'قرائت کنتور'!B:B,0),MATCH(L824,'قرائت کنتور'!$1:$1,0)),0)</f>
        <v>0</v>
      </c>
      <c r="Z824" s="188">
        <f>IFERROR(INDEX('قرائت کنتور'!A:AZ,MATCH(A824&amp;"-"&amp;Y$1,'قرائت کنتور'!B:B,0),MATCH(G824,'قرائت کنتور'!$1:$1,0)),0)</f>
        <v>0</v>
      </c>
      <c r="AA824" s="188">
        <f>IFERROR(INDEX('قرائت کنتور'!A:AZ,MATCH(A824&amp;"-"&amp;AA$1,'قرائت کنتور'!B:B,0),MATCH(L824,'قرائت کنتور'!$1:$1,0)),0)</f>
        <v>0</v>
      </c>
      <c r="AB824" s="188">
        <f>IFERROR(INDEX('قرائت کنتور'!A:AZ,MATCH(A824&amp;"-"&amp;AA$1,'قرائت کنتور'!B:B,0),MATCH(G824,'قرائت کنتور'!$1:$1,0)),0)</f>
        <v>0</v>
      </c>
      <c r="AC824" s="265"/>
      <c r="AD824" s="188">
        <f t="shared" si="281"/>
        <v>0</v>
      </c>
      <c r="AE824" s="188">
        <f t="shared" si="282"/>
        <v>0</v>
      </c>
      <c r="AF824" s="188">
        <f t="shared" si="283"/>
        <v>0</v>
      </c>
      <c r="AG824" s="188">
        <f t="shared" si="284"/>
        <v>0</v>
      </c>
      <c r="AH824" s="188">
        <f t="shared" si="285"/>
        <v>0</v>
      </c>
      <c r="AI824" s="188">
        <f t="shared" si="286"/>
        <v>0</v>
      </c>
      <c r="AJ824" s="188" t="str">
        <f t="shared" si="287"/>
        <v>0</v>
      </c>
      <c r="AK824" s="265"/>
      <c r="AL824" s="254" t="str">
        <f t="shared" si="288"/>
        <v>---</v>
      </c>
      <c r="AM824" s="254" t="str">
        <f t="shared" si="289"/>
        <v>---</v>
      </c>
      <c r="AN824" s="265"/>
      <c r="AO824" s="188" t="str">
        <f>IFERROR(INDEX('تعرفه ها'!A:Z,MATCH(P824&amp;"-"&amp;AO$1,'تعرفه ها'!C:C,0),MATCH(F824,'تعرفه ها'!$2:$2,0),1),"---")</f>
        <v>---</v>
      </c>
      <c r="AP824" s="188" t="str">
        <f>IFERROR(INDEX('تعرفه ها'!A:Z,MATCH(P824&amp;"-"&amp;AP$1,'تعرفه ها'!C:C,0),MATCH(F824,'تعرفه ها'!$2:$2,0),1),"---")</f>
        <v>---</v>
      </c>
      <c r="AQ824" s="188" t="str">
        <f>IFERROR(INDEX('تعرفه ها'!A:Z,MATCH(P824&amp;"-"&amp;AQ$1,'تعرفه ها'!C:C,0),MATCH(F824,'تعرفه ها'!$2:$2,0),1),"---")</f>
        <v>---</v>
      </c>
      <c r="AR824" s="188" t="str">
        <f>IFERROR(INDEX('تعرفه ها'!A:Z,MATCH(P824&amp;"-"&amp;AR$1,'تعرفه ها'!C:C,0),MATCH(F824,'تعرفه ها'!$2:$2,0),1),"---")</f>
        <v>---</v>
      </c>
      <c r="AS824" s="265"/>
      <c r="AT824" s="415" t="str">
        <f t="shared" si="290"/>
        <v>---</v>
      </c>
      <c r="AU824" s="415" t="str">
        <f t="shared" si="291"/>
        <v>---</v>
      </c>
      <c r="AV824" s="415" t="str">
        <f t="shared" si="292"/>
        <v>---</v>
      </c>
      <c r="AW824" s="415" t="str">
        <f t="shared" si="293"/>
        <v>---</v>
      </c>
      <c r="AX824" s="415" t="str">
        <f t="shared" si="294"/>
        <v>---</v>
      </c>
      <c r="AY824" s="415" t="str">
        <f>IFERROR(AH824*INDEX('تعرفه ها'!A:Z,MATCH("عوارض برق به ازاء هر کیلووات",'تعرفه ها'!$C:$C,0),MATCH(F824,'تعرفه ها'!$2:$2,0)),"---")</f>
        <v>---</v>
      </c>
      <c r="AZ824" s="415" t="str">
        <f t="shared" si="295"/>
        <v>---</v>
      </c>
      <c r="BA824" s="415" t="str">
        <f>IFERROR(ROUND(((AX824+AY824+AZ824)*INDEX('تعرفه ها'!A:Z,MATCH("هزینه نگهداری و تعمیرات شبکه برق",'تعرفه ها'!$C:$C,0),MATCH(F824,'تعرفه ها'!$2:$2,0))/100),0),"---")</f>
        <v>---</v>
      </c>
      <c r="BB824" s="415">
        <f>IFERROR(IF(P824="دیماندی",ROUND(AJ824*INDEX('تعرفه ها'!A:Z,MATCH(BB$1,'تعرفه ها'!$C:$C,0),MATCH(F824,'تعرفه ها'!$2:$2,0))*J824/30,0),0),"---")</f>
        <v>0</v>
      </c>
      <c r="BC824" s="415"/>
      <c r="BD824" s="54" t="str">
        <f>IFERROR(IF(INDEX('اطلاعات دوره'!A:Z,MATCH(G824,'اطلاعات دوره'!C:C,0),MATCH("برق",'اطلاعات دوره'!$1:$1,0))="دارد",ROUND(AX824*INDEX('تعرفه ها'!A:Z,MATCH("پیک فصلی برق",'تعرفه ها'!$C:$C,0),MATCH(F824,'تعرفه ها'!$2:$2,0))/100,0),0),"---")</f>
        <v>---</v>
      </c>
      <c r="BE824" s="415" t="str">
        <f>IFERROR(ROUND(((AX824+AY824+AZ824+BA824+BB824+BC824+BD824)*INDEX('تعرفه ها'!A:Z,MATCH("مالیات برق",'تعرفه ها'!$C:$C,0),MATCH(F824,'تعرفه ها'!$2:$2,0))/100),0),"---")</f>
        <v>---</v>
      </c>
      <c r="BF824" s="415" t="str">
        <f t="shared" si="296"/>
        <v>---</v>
      </c>
      <c r="BG824" s="415" t="str">
        <f t="shared" si="300"/>
        <v>---</v>
      </c>
      <c r="BH824" s="415" t="str">
        <f t="shared" si="297"/>
        <v>---</v>
      </c>
      <c r="BI824" s="54" t="str">
        <f t="shared" si="298"/>
        <v>---</v>
      </c>
      <c r="BJ824" s="55" t="str">
        <f t="shared" si="299"/>
        <v>---</v>
      </c>
      <c r="BK824" s="262"/>
      <c r="BL824" s="183" t="str">
        <f>IFERROR(IF(INDEX(پرداخت!A:AZ,MATCH(A824&amp;" - "&amp;"برق",پرداخت!$B:$B,0),MATCH(G824,پرداخت!$1:$1,0))="نشده","نشده","شده"),"---")</f>
        <v>---</v>
      </c>
    </row>
    <row r="825" spans="1:64" ht="33.75" hidden="1">
      <c r="A825" s="170"/>
      <c r="B825" s="47">
        <f>IFERROR(INDEX('اطلاعات انشعابات شرکتها'!A:BB,MATCH(A825,'اطلاعات انشعابات شرکتها'!A:A,0),MATCH(B$1,'اطلاعات انشعابات شرکتها'!$1:$1,0)),0)</f>
        <v>0</v>
      </c>
      <c r="C825" s="48">
        <f>IFERROR(INDEX('اطلاعات انشعابات شرکتها'!A:BB,MATCH(A825,'اطلاعات انشعابات شرکتها'!A:A,0),MATCH(C$1,'اطلاعات انشعابات شرکتها'!$1:$1,0)),0)</f>
        <v>0</v>
      </c>
      <c r="D825" s="45"/>
      <c r="E825" s="171"/>
      <c r="F825" s="170"/>
      <c r="G825" s="188" t="str">
        <f t="shared" si="278"/>
        <v>/</v>
      </c>
      <c r="H825" s="188">
        <f>IFERROR(INDEX('اطلاعات دوره'!A:Z,MATCH(G825,'اطلاعات دوره'!C:C,0),MATCH(H$1,'اطلاعات دوره'!$1:$1,0)),0)</f>
        <v>0</v>
      </c>
      <c r="I825" s="188">
        <f>IFERROR(INDEX('اطلاعات دوره'!A:Z,MATCH(G825,'اطلاعات دوره'!C:C,0),MATCH(I$1,'اطلاعات دوره'!$1:$1,0)),0)</f>
        <v>0</v>
      </c>
      <c r="J825" s="188">
        <f>IFERROR(INDEX('اطلاعات دوره'!A:Z,MATCH(G825,'اطلاعات دوره'!C:C,0),MATCH(J$1,'اطلاعات دوره'!$1:$1,0)),0)</f>
        <v>0</v>
      </c>
      <c r="K825" s="265"/>
      <c r="L825" s="188" t="str">
        <f>IFERROR(INDEX('اطلاعات دوره'!A:Z,MATCH(G825,'اطلاعات دوره'!C:C,0)-1,MATCH("عنوان",'اطلاعات دوره'!$1:$1,0)),"---")</f>
        <v>---</v>
      </c>
      <c r="M825" s="188" t="str">
        <f t="shared" si="279"/>
        <v>----</v>
      </c>
      <c r="N825" s="188" t="str">
        <f t="shared" si="280"/>
        <v>-/</v>
      </c>
      <c r="O825" s="265"/>
      <c r="P825" s="188">
        <f>IFERROR(INDEX('اطلاعات انشعابات شرکتها'!A:BB,MATCH(A825,'اطلاعات انشعابات شرکتها'!A:A,0),MATCH(P$1,'اطلاعات انشعابات شرکتها'!$1:$1,0)),0)</f>
        <v>0</v>
      </c>
      <c r="Q825" s="188">
        <f>IFERROR(INDEX('اطلاعات انشعابات شرکتها'!A:BB,MATCH(A825,'اطلاعات انشعابات شرکتها'!A:A,0),MATCH(Q$1,'اطلاعات انشعابات شرکتها'!$1:$1,0)),0)</f>
        <v>0</v>
      </c>
      <c r="R825" s="188">
        <f>IFERROR(INDEX('اطلاعات انشعابات شرکتها'!A:BB,MATCH(A825,'اطلاعات انشعابات شرکتها'!A:A,0),MATCH(R$1,'اطلاعات انشعابات شرکتها'!$1:$1,0)),0)</f>
        <v>0</v>
      </c>
      <c r="S825" s="265"/>
      <c r="T825" s="188">
        <f>IFERROR(INDEX('قرائت کنتور'!A:AZ,MATCH(A825&amp;"-"&amp;T$1,'قرائت کنتور'!B:B,0),MATCH(G825,'قرائت کنتور'!$1:$1,0)),0)</f>
        <v>0</v>
      </c>
      <c r="U825" s="188">
        <f>IFERROR(INDEX('قرائت کنتور'!A:AZ,MATCH(A825&amp;"-"&amp;U$1,'قرائت کنتور'!B:B,0),MATCH(L825,'قرائت کنتور'!$1:$1,0)),0)</f>
        <v>0</v>
      </c>
      <c r="V825" s="188">
        <f>IFERROR(INDEX('قرائت کنتور'!A:AZ,MATCH(A825&amp;"-"&amp;U$1,'قرائت کنتور'!B:B,0),MATCH(G825,'قرائت کنتور'!$1:$1,0)),0)</f>
        <v>0</v>
      </c>
      <c r="W825" s="188">
        <f>IFERROR(INDEX('قرائت کنتور'!A:AZ,MATCH(A825&amp;"-"&amp;W$1,'قرائت کنتور'!B:B,0),MATCH(L825,'قرائت کنتور'!$1:$1,0)),0)</f>
        <v>0</v>
      </c>
      <c r="X825" s="188">
        <f>IFERROR(INDEX('قرائت کنتور'!A:AZ,MATCH(A825&amp;"-"&amp;W$1,'قرائت کنتور'!B:B,0),MATCH(G825,'قرائت کنتور'!$1:$1,0)),0)</f>
        <v>0</v>
      </c>
      <c r="Y825" s="188">
        <f>IFERROR(INDEX('قرائت کنتور'!A:AZ,MATCH(A825&amp;"-"&amp;Y$1,'قرائت کنتور'!B:B,0),MATCH(L825,'قرائت کنتور'!$1:$1,0)),0)</f>
        <v>0</v>
      </c>
      <c r="Z825" s="188">
        <f>IFERROR(INDEX('قرائت کنتور'!A:AZ,MATCH(A825&amp;"-"&amp;Y$1,'قرائت کنتور'!B:B,0),MATCH(G825,'قرائت کنتور'!$1:$1,0)),0)</f>
        <v>0</v>
      </c>
      <c r="AA825" s="188">
        <f>IFERROR(INDEX('قرائت کنتور'!A:AZ,MATCH(A825&amp;"-"&amp;AA$1,'قرائت کنتور'!B:B,0),MATCH(L825,'قرائت کنتور'!$1:$1,0)),0)</f>
        <v>0</v>
      </c>
      <c r="AB825" s="188">
        <f>IFERROR(INDEX('قرائت کنتور'!A:AZ,MATCH(A825&amp;"-"&amp;AA$1,'قرائت کنتور'!B:B,0),MATCH(G825,'قرائت کنتور'!$1:$1,0)),0)</f>
        <v>0</v>
      </c>
      <c r="AC825" s="265"/>
      <c r="AD825" s="188">
        <f t="shared" si="281"/>
        <v>0</v>
      </c>
      <c r="AE825" s="188">
        <f t="shared" si="282"/>
        <v>0</v>
      </c>
      <c r="AF825" s="188">
        <f t="shared" si="283"/>
        <v>0</v>
      </c>
      <c r="AG825" s="188">
        <f t="shared" si="284"/>
        <v>0</v>
      </c>
      <c r="AH825" s="188">
        <f t="shared" si="285"/>
        <v>0</v>
      </c>
      <c r="AI825" s="188">
        <f t="shared" si="286"/>
        <v>0</v>
      </c>
      <c r="AJ825" s="188" t="str">
        <f t="shared" si="287"/>
        <v>0</v>
      </c>
      <c r="AK825" s="265"/>
      <c r="AL825" s="254" t="str">
        <f t="shared" si="288"/>
        <v>---</v>
      </c>
      <c r="AM825" s="254" t="str">
        <f t="shared" si="289"/>
        <v>---</v>
      </c>
      <c r="AN825" s="265"/>
      <c r="AO825" s="188" t="str">
        <f>IFERROR(INDEX('تعرفه ها'!A:Z,MATCH(P825&amp;"-"&amp;AO$1,'تعرفه ها'!C:C,0),MATCH(F825,'تعرفه ها'!$2:$2,0),1),"---")</f>
        <v>---</v>
      </c>
      <c r="AP825" s="188" t="str">
        <f>IFERROR(INDEX('تعرفه ها'!A:Z,MATCH(P825&amp;"-"&amp;AP$1,'تعرفه ها'!C:C,0),MATCH(F825,'تعرفه ها'!$2:$2,0),1),"---")</f>
        <v>---</v>
      </c>
      <c r="AQ825" s="188" t="str">
        <f>IFERROR(INDEX('تعرفه ها'!A:Z,MATCH(P825&amp;"-"&amp;AQ$1,'تعرفه ها'!C:C,0),MATCH(F825,'تعرفه ها'!$2:$2,0),1),"---")</f>
        <v>---</v>
      </c>
      <c r="AR825" s="188" t="str">
        <f>IFERROR(INDEX('تعرفه ها'!A:Z,MATCH(P825&amp;"-"&amp;AR$1,'تعرفه ها'!C:C,0),MATCH(F825,'تعرفه ها'!$2:$2,0),1),"---")</f>
        <v>---</v>
      </c>
      <c r="AS825" s="265"/>
      <c r="AT825" s="415" t="str">
        <f t="shared" si="290"/>
        <v>---</v>
      </c>
      <c r="AU825" s="415" t="str">
        <f t="shared" si="291"/>
        <v>---</v>
      </c>
      <c r="AV825" s="415" t="str">
        <f t="shared" si="292"/>
        <v>---</v>
      </c>
      <c r="AW825" s="415" t="str">
        <f t="shared" si="293"/>
        <v>---</v>
      </c>
      <c r="AX825" s="415" t="str">
        <f t="shared" si="294"/>
        <v>---</v>
      </c>
      <c r="AY825" s="415" t="str">
        <f>IFERROR(AH825*INDEX('تعرفه ها'!A:Z,MATCH("عوارض برق به ازاء هر کیلووات",'تعرفه ها'!$C:$C,0),MATCH(F825,'تعرفه ها'!$2:$2,0)),"---")</f>
        <v>---</v>
      </c>
      <c r="AZ825" s="415" t="str">
        <f t="shared" si="295"/>
        <v>---</v>
      </c>
      <c r="BA825" s="415" t="str">
        <f>IFERROR(ROUND(((AX825+AY825+AZ825)*INDEX('تعرفه ها'!A:Z,MATCH("هزینه نگهداری و تعمیرات شبکه برق",'تعرفه ها'!$C:$C,0),MATCH(F825,'تعرفه ها'!$2:$2,0))/100),0),"---")</f>
        <v>---</v>
      </c>
      <c r="BB825" s="415">
        <f>IFERROR(IF(P825="دیماندی",ROUND(AJ825*INDEX('تعرفه ها'!A:Z,MATCH(BB$1,'تعرفه ها'!$C:$C,0),MATCH(F825,'تعرفه ها'!$2:$2,0))*J825/30,0),0),"---")</f>
        <v>0</v>
      </c>
      <c r="BC825" s="415"/>
      <c r="BD825" s="54" t="str">
        <f>IFERROR(IF(INDEX('اطلاعات دوره'!A:Z,MATCH(G825,'اطلاعات دوره'!C:C,0),MATCH("برق",'اطلاعات دوره'!$1:$1,0))="دارد",ROUND(AX825*INDEX('تعرفه ها'!A:Z,MATCH("پیک فصلی برق",'تعرفه ها'!$C:$C,0),MATCH(F825,'تعرفه ها'!$2:$2,0))/100,0),0),"---")</f>
        <v>---</v>
      </c>
      <c r="BE825" s="415" t="str">
        <f>IFERROR(ROUND(((AX825+AY825+AZ825+BA825+BB825+BC825+BD825)*INDEX('تعرفه ها'!A:Z,MATCH("مالیات برق",'تعرفه ها'!$C:$C,0),MATCH(F825,'تعرفه ها'!$2:$2,0))/100),0),"---")</f>
        <v>---</v>
      </c>
      <c r="BF825" s="415" t="str">
        <f t="shared" si="296"/>
        <v>---</v>
      </c>
      <c r="BG825" s="415" t="str">
        <f t="shared" si="300"/>
        <v>---</v>
      </c>
      <c r="BH825" s="415" t="str">
        <f t="shared" si="297"/>
        <v>---</v>
      </c>
      <c r="BI825" s="54" t="str">
        <f t="shared" si="298"/>
        <v>---</v>
      </c>
      <c r="BJ825" s="55" t="str">
        <f t="shared" si="299"/>
        <v>---</v>
      </c>
      <c r="BK825" s="262"/>
      <c r="BL825" s="183" t="str">
        <f>IFERROR(IF(INDEX(پرداخت!A:AZ,MATCH(A825&amp;" - "&amp;"برق",پرداخت!$B:$B,0),MATCH(G825,پرداخت!$1:$1,0))="نشده","نشده","شده"),"---")</f>
        <v>---</v>
      </c>
    </row>
    <row r="826" spans="1:64" ht="33.75" hidden="1">
      <c r="A826" s="170"/>
      <c r="B826" s="47">
        <f>IFERROR(INDEX('اطلاعات انشعابات شرکتها'!A:BB,MATCH(A826,'اطلاعات انشعابات شرکتها'!A:A,0),MATCH(B$1,'اطلاعات انشعابات شرکتها'!$1:$1,0)),0)</f>
        <v>0</v>
      </c>
      <c r="C826" s="48">
        <f>IFERROR(INDEX('اطلاعات انشعابات شرکتها'!A:BB,MATCH(A826,'اطلاعات انشعابات شرکتها'!A:A,0),MATCH(C$1,'اطلاعات انشعابات شرکتها'!$1:$1,0)),0)</f>
        <v>0</v>
      </c>
      <c r="D826" s="45"/>
      <c r="E826" s="171"/>
      <c r="F826" s="170"/>
      <c r="G826" s="188" t="str">
        <f t="shared" si="278"/>
        <v>/</v>
      </c>
      <c r="H826" s="188">
        <f>IFERROR(INDEX('اطلاعات دوره'!A:Z,MATCH(G826,'اطلاعات دوره'!C:C,0),MATCH(H$1,'اطلاعات دوره'!$1:$1,0)),0)</f>
        <v>0</v>
      </c>
      <c r="I826" s="188">
        <f>IFERROR(INDEX('اطلاعات دوره'!A:Z,MATCH(G826,'اطلاعات دوره'!C:C,0),MATCH(I$1,'اطلاعات دوره'!$1:$1,0)),0)</f>
        <v>0</v>
      </c>
      <c r="J826" s="188">
        <f>IFERROR(INDEX('اطلاعات دوره'!A:Z,MATCH(G826,'اطلاعات دوره'!C:C,0),MATCH(J$1,'اطلاعات دوره'!$1:$1,0)),0)</f>
        <v>0</v>
      </c>
      <c r="K826" s="265"/>
      <c r="L826" s="188" t="str">
        <f>IFERROR(INDEX('اطلاعات دوره'!A:Z,MATCH(G826,'اطلاعات دوره'!C:C,0)-1,MATCH("عنوان",'اطلاعات دوره'!$1:$1,0)),"---")</f>
        <v>---</v>
      </c>
      <c r="M826" s="188" t="str">
        <f t="shared" si="279"/>
        <v>----</v>
      </c>
      <c r="N826" s="188" t="str">
        <f t="shared" si="280"/>
        <v>-/</v>
      </c>
      <c r="O826" s="265"/>
      <c r="P826" s="188">
        <f>IFERROR(INDEX('اطلاعات انشعابات شرکتها'!A:BB,MATCH(A826,'اطلاعات انشعابات شرکتها'!A:A,0),MATCH(P$1,'اطلاعات انشعابات شرکتها'!$1:$1,0)),0)</f>
        <v>0</v>
      </c>
      <c r="Q826" s="188">
        <f>IFERROR(INDEX('اطلاعات انشعابات شرکتها'!A:BB,MATCH(A826,'اطلاعات انشعابات شرکتها'!A:A,0),MATCH(Q$1,'اطلاعات انشعابات شرکتها'!$1:$1,0)),0)</f>
        <v>0</v>
      </c>
      <c r="R826" s="188">
        <f>IFERROR(INDEX('اطلاعات انشعابات شرکتها'!A:BB,MATCH(A826,'اطلاعات انشعابات شرکتها'!A:A,0),MATCH(R$1,'اطلاعات انشعابات شرکتها'!$1:$1,0)),0)</f>
        <v>0</v>
      </c>
      <c r="S826" s="265"/>
      <c r="T826" s="188">
        <f>IFERROR(INDEX('قرائت کنتور'!A:AZ,MATCH(A826&amp;"-"&amp;T$1,'قرائت کنتور'!B:B,0),MATCH(G826,'قرائت کنتور'!$1:$1,0)),0)</f>
        <v>0</v>
      </c>
      <c r="U826" s="188">
        <f>IFERROR(INDEX('قرائت کنتور'!A:AZ,MATCH(A826&amp;"-"&amp;U$1,'قرائت کنتور'!B:B,0),MATCH(L826,'قرائت کنتور'!$1:$1,0)),0)</f>
        <v>0</v>
      </c>
      <c r="V826" s="188">
        <f>IFERROR(INDEX('قرائت کنتور'!A:AZ,MATCH(A826&amp;"-"&amp;U$1,'قرائت کنتور'!B:B,0),MATCH(G826,'قرائت کنتور'!$1:$1,0)),0)</f>
        <v>0</v>
      </c>
      <c r="W826" s="188">
        <f>IFERROR(INDEX('قرائت کنتور'!A:AZ,MATCH(A826&amp;"-"&amp;W$1,'قرائت کنتور'!B:B,0),MATCH(L826,'قرائت کنتور'!$1:$1,0)),0)</f>
        <v>0</v>
      </c>
      <c r="X826" s="188">
        <f>IFERROR(INDEX('قرائت کنتور'!A:AZ,MATCH(A826&amp;"-"&amp;W$1,'قرائت کنتور'!B:B,0),MATCH(G826,'قرائت کنتور'!$1:$1,0)),0)</f>
        <v>0</v>
      </c>
      <c r="Y826" s="188">
        <f>IFERROR(INDEX('قرائت کنتور'!A:AZ,MATCH(A826&amp;"-"&amp;Y$1,'قرائت کنتور'!B:B,0),MATCH(L826,'قرائت کنتور'!$1:$1,0)),0)</f>
        <v>0</v>
      </c>
      <c r="Z826" s="188">
        <f>IFERROR(INDEX('قرائت کنتور'!A:AZ,MATCH(A826&amp;"-"&amp;Y$1,'قرائت کنتور'!B:B,0),MATCH(G826,'قرائت کنتور'!$1:$1,0)),0)</f>
        <v>0</v>
      </c>
      <c r="AA826" s="188">
        <f>IFERROR(INDEX('قرائت کنتور'!A:AZ,MATCH(A826&amp;"-"&amp;AA$1,'قرائت کنتور'!B:B,0),MATCH(L826,'قرائت کنتور'!$1:$1,0)),0)</f>
        <v>0</v>
      </c>
      <c r="AB826" s="188">
        <f>IFERROR(INDEX('قرائت کنتور'!A:AZ,MATCH(A826&amp;"-"&amp;AA$1,'قرائت کنتور'!B:B,0),MATCH(G826,'قرائت کنتور'!$1:$1,0)),0)</f>
        <v>0</v>
      </c>
      <c r="AC826" s="265"/>
      <c r="AD826" s="188">
        <f t="shared" si="281"/>
        <v>0</v>
      </c>
      <c r="AE826" s="188">
        <f t="shared" si="282"/>
        <v>0</v>
      </c>
      <c r="AF826" s="188">
        <f t="shared" si="283"/>
        <v>0</v>
      </c>
      <c r="AG826" s="188">
        <f t="shared" si="284"/>
        <v>0</v>
      </c>
      <c r="AH826" s="188">
        <f t="shared" si="285"/>
        <v>0</v>
      </c>
      <c r="AI826" s="188">
        <f t="shared" si="286"/>
        <v>0</v>
      </c>
      <c r="AJ826" s="188" t="str">
        <f t="shared" si="287"/>
        <v>0</v>
      </c>
      <c r="AK826" s="265"/>
      <c r="AL826" s="254" t="str">
        <f t="shared" si="288"/>
        <v>---</v>
      </c>
      <c r="AM826" s="254" t="str">
        <f t="shared" si="289"/>
        <v>---</v>
      </c>
      <c r="AN826" s="265"/>
      <c r="AO826" s="188" t="str">
        <f>IFERROR(INDEX('تعرفه ها'!A:Z,MATCH(P826&amp;"-"&amp;AO$1,'تعرفه ها'!C:C,0),MATCH(F826,'تعرفه ها'!$2:$2,0),1),"---")</f>
        <v>---</v>
      </c>
      <c r="AP826" s="188" t="str">
        <f>IFERROR(INDEX('تعرفه ها'!A:Z,MATCH(P826&amp;"-"&amp;AP$1,'تعرفه ها'!C:C,0),MATCH(F826,'تعرفه ها'!$2:$2,0),1),"---")</f>
        <v>---</v>
      </c>
      <c r="AQ826" s="188" t="str">
        <f>IFERROR(INDEX('تعرفه ها'!A:Z,MATCH(P826&amp;"-"&amp;AQ$1,'تعرفه ها'!C:C,0),MATCH(F826,'تعرفه ها'!$2:$2,0),1),"---")</f>
        <v>---</v>
      </c>
      <c r="AR826" s="188" t="str">
        <f>IFERROR(INDEX('تعرفه ها'!A:Z,MATCH(P826&amp;"-"&amp;AR$1,'تعرفه ها'!C:C,0),MATCH(F826,'تعرفه ها'!$2:$2,0),1),"---")</f>
        <v>---</v>
      </c>
      <c r="AS826" s="265"/>
      <c r="AT826" s="415" t="str">
        <f t="shared" si="290"/>
        <v>---</v>
      </c>
      <c r="AU826" s="415" t="str">
        <f t="shared" si="291"/>
        <v>---</v>
      </c>
      <c r="AV826" s="415" t="str">
        <f t="shared" si="292"/>
        <v>---</v>
      </c>
      <c r="AW826" s="415" t="str">
        <f t="shared" si="293"/>
        <v>---</v>
      </c>
      <c r="AX826" s="415" t="str">
        <f t="shared" si="294"/>
        <v>---</v>
      </c>
      <c r="AY826" s="415" t="str">
        <f>IFERROR(AH826*INDEX('تعرفه ها'!A:Z,MATCH("عوارض برق به ازاء هر کیلووات",'تعرفه ها'!$C:$C,0),MATCH(F826,'تعرفه ها'!$2:$2,0)),"---")</f>
        <v>---</v>
      </c>
      <c r="AZ826" s="415" t="str">
        <f t="shared" si="295"/>
        <v>---</v>
      </c>
      <c r="BA826" s="415" t="str">
        <f>IFERROR(ROUND(((AX826+AY826+AZ826)*INDEX('تعرفه ها'!A:Z,MATCH("هزینه نگهداری و تعمیرات شبکه برق",'تعرفه ها'!$C:$C,0),MATCH(F826,'تعرفه ها'!$2:$2,0))/100),0),"---")</f>
        <v>---</v>
      </c>
      <c r="BB826" s="415">
        <f>IFERROR(IF(P826="دیماندی",ROUND(AJ826*INDEX('تعرفه ها'!A:Z,MATCH(BB$1,'تعرفه ها'!$C:$C,0),MATCH(F826,'تعرفه ها'!$2:$2,0))*J826/30,0),0),"---")</f>
        <v>0</v>
      </c>
      <c r="BC826" s="415"/>
      <c r="BD826" s="54" t="str">
        <f>IFERROR(IF(INDEX('اطلاعات دوره'!A:Z,MATCH(G826,'اطلاعات دوره'!C:C,0),MATCH("برق",'اطلاعات دوره'!$1:$1,0))="دارد",ROUND(AX826*INDEX('تعرفه ها'!A:Z,MATCH("پیک فصلی برق",'تعرفه ها'!$C:$C,0),MATCH(F826,'تعرفه ها'!$2:$2,0))/100,0),0),"---")</f>
        <v>---</v>
      </c>
      <c r="BE826" s="415" t="str">
        <f>IFERROR(ROUND(((AX826+AY826+AZ826+BA826+BB826+BC826+BD826)*INDEX('تعرفه ها'!A:Z,MATCH("مالیات برق",'تعرفه ها'!$C:$C,0),MATCH(F826,'تعرفه ها'!$2:$2,0))/100),0),"---")</f>
        <v>---</v>
      </c>
      <c r="BF826" s="415" t="str">
        <f t="shared" si="296"/>
        <v>---</v>
      </c>
      <c r="BG826" s="415" t="str">
        <f t="shared" si="300"/>
        <v>---</v>
      </c>
      <c r="BH826" s="415" t="str">
        <f t="shared" si="297"/>
        <v>---</v>
      </c>
      <c r="BI826" s="54" t="str">
        <f t="shared" si="298"/>
        <v>---</v>
      </c>
      <c r="BJ826" s="55" t="str">
        <f t="shared" si="299"/>
        <v>---</v>
      </c>
      <c r="BK826" s="262"/>
      <c r="BL826" s="183" t="str">
        <f>IFERROR(IF(INDEX(پرداخت!A:AZ,MATCH(A826&amp;" - "&amp;"برق",پرداخت!$B:$B,0),MATCH(G826,پرداخت!$1:$1,0))="نشده","نشده","شده"),"---")</f>
        <v>---</v>
      </c>
    </row>
    <row r="827" spans="1:64" ht="33.75" hidden="1">
      <c r="A827" s="170"/>
      <c r="B827" s="47">
        <f>IFERROR(INDEX('اطلاعات انشعابات شرکتها'!A:BB,MATCH(A827,'اطلاعات انشعابات شرکتها'!A:A,0),MATCH(B$1,'اطلاعات انشعابات شرکتها'!$1:$1,0)),0)</f>
        <v>0</v>
      </c>
      <c r="C827" s="48">
        <f>IFERROR(INDEX('اطلاعات انشعابات شرکتها'!A:BB,MATCH(A827,'اطلاعات انشعابات شرکتها'!A:A,0),MATCH(C$1,'اطلاعات انشعابات شرکتها'!$1:$1,0)),0)</f>
        <v>0</v>
      </c>
      <c r="D827" s="45"/>
      <c r="E827" s="171"/>
      <c r="F827" s="170"/>
      <c r="G827" s="188" t="str">
        <f t="shared" si="278"/>
        <v>/</v>
      </c>
      <c r="H827" s="188">
        <f>IFERROR(INDEX('اطلاعات دوره'!A:Z,MATCH(G827,'اطلاعات دوره'!C:C,0),MATCH(H$1,'اطلاعات دوره'!$1:$1,0)),0)</f>
        <v>0</v>
      </c>
      <c r="I827" s="188">
        <f>IFERROR(INDEX('اطلاعات دوره'!A:Z,MATCH(G827,'اطلاعات دوره'!C:C,0),MATCH(I$1,'اطلاعات دوره'!$1:$1,0)),0)</f>
        <v>0</v>
      </c>
      <c r="J827" s="188">
        <f>IFERROR(INDEX('اطلاعات دوره'!A:Z,MATCH(G827,'اطلاعات دوره'!C:C,0),MATCH(J$1,'اطلاعات دوره'!$1:$1,0)),0)</f>
        <v>0</v>
      </c>
      <c r="K827" s="265"/>
      <c r="L827" s="188" t="str">
        <f>IFERROR(INDEX('اطلاعات دوره'!A:Z,MATCH(G827,'اطلاعات دوره'!C:C,0)-1,MATCH("عنوان",'اطلاعات دوره'!$1:$1,0)),"---")</f>
        <v>---</v>
      </c>
      <c r="M827" s="188" t="str">
        <f t="shared" si="279"/>
        <v>----</v>
      </c>
      <c r="N827" s="188" t="str">
        <f t="shared" si="280"/>
        <v>-/</v>
      </c>
      <c r="O827" s="265"/>
      <c r="P827" s="188">
        <f>IFERROR(INDEX('اطلاعات انشعابات شرکتها'!A:BB,MATCH(A827,'اطلاعات انشعابات شرکتها'!A:A,0),MATCH(P$1,'اطلاعات انشعابات شرکتها'!$1:$1,0)),0)</f>
        <v>0</v>
      </c>
      <c r="Q827" s="188">
        <f>IFERROR(INDEX('اطلاعات انشعابات شرکتها'!A:BB,MATCH(A827,'اطلاعات انشعابات شرکتها'!A:A,0),MATCH(Q$1,'اطلاعات انشعابات شرکتها'!$1:$1,0)),0)</f>
        <v>0</v>
      </c>
      <c r="R827" s="188">
        <f>IFERROR(INDEX('اطلاعات انشعابات شرکتها'!A:BB,MATCH(A827,'اطلاعات انشعابات شرکتها'!A:A,0),MATCH(R$1,'اطلاعات انشعابات شرکتها'!$1:$1,0)),0)</f>
        <v>0</v>
      </c>
      <c r="S827" s="265"/>
      <c r="T827" s="188">
        <f>IFERROR(INDEX('قرائت کنتور'!A:AZ,MATCH(A827&amp;"-"&amp;T$1,'قرائت کنتور'!B:B,0),MATCH(G827,'قرائت کنتور'!$1:$1,0)),0)</f>
        <v>0</v>
      </c>
      <c r="U827" s="188">
        <f>IFERROR(INDEX('قرائت کنتور'!A:AZ,MATCH(A827&amp;"-"&amp;U$1,'قرائت کنتور'!B:B,0),MATCH(L827,'قرائت کنتور'!$1:$1,0)),0)</f>
        <v>0</v>
      </c>
      <c r="V827" s="188">
        <f>IFERROR(INDEX('قرائت کنتور'!A:AZ,MATCH(A827&amp;"-"&amp;U$1,'قرائت کنتور'!B:B,0),MATCH(G827,'قرائت کنتور'!$1:$1,0)),0)</f>
        <v>0</v>
      </c>
      <c r="W827" s="188">
        <f>IFERROR(INDEX('قرائت کنتور'!A:AZ,MATCH(A827&amp;"-"&amp;W$1,'قرائت کنتور'!B:B,0),MATCH(L827,'قرائت کنتور'!$1:$1,0)),0)</f>
        <v>0</v>
      </c>
      <c r="X827" s="188">
        <f>IFERROR(INDEX('قرائت کنتور'!A:AZ,MATCH(A827&amp;"-"&amp;W$1,'قرائت کنتور'!B:B,0),MATCH(G827,'قرائت کنتور'!$1:$1,0)),0)</f>
        <v>0</v>
      </c>
      <c r="Y827" s="188">
        <f>IFERROR(INDEX('قرائت کنتور'!A:AZ,MATCH(A827&amp;"-"&amp;Y$1,'قرائت کنتور'!B:B,0),MATCH(L827,'قرائت کنتور'!$1:$1,0)),0)</f>
        <v>0</v>
      </c>
      <c r="Z827" s="188">
        <f>IFERROR(INDEX('قرائت کنتور'!A:AZ,MATCH(A827&amp;"-"&amp;Y$1,'قرائت کنتور'!B:B,0),MATCH(G827,'قرائت کنتور'!$1:$1,0)),0)</f>
        <v>0</v>
      </c>
      <c r="AA827" s="188">
        <f>IFERROR(INDEX('قرائت کنتور'!A:AZ,MATCH(A827&amp;"-"&amp;AA$1,'قرائت کنتور'!B:B,0),MATCH(L827,'قرائت کنتور'!$1:$1,0)),0)</f>
        <v>0</v>
      </c>
      <c r="AB827" s="188">
        <f>IFERROR(INDEX('قرائت کنتور'!A:AZ,MATCH(A827&amp;"-"&amp;AA$1,'قرائت کنتور'!B:B,0),MATCH(G827,'قرائت کنتور'!$1:$1,0)),0)</f>
        <v>0</v>
      </c>
      <c r="AC827" s="265"/>
      <c r="AD827" s="188">
        <f t="shared" si="281"/>
        <v>0</v>
      </c>
      <c r="AE827" s="188">
        <f t="shared" si="282"/>
        <v>0</v>
      </c>
      <c r="AF827" s="188">
        <f t="shared" si="283"/>
        <v>0</v>
      </c>
      <c r="AG827" s="188">
        <f t="shared" si="284"/>
        <v>0</v>
      </c>
      <c r="AH827" s="188">
        <f t="shared" si="285"/>
        <v>0</v>
      </c>
      <c r="AI827" s="188">
        <f t="shared" si="286"/>
        <v>0</v>
      </c>
      <c r="AJ827" s="188" t="str">
        <f t="shared" si="287"/>
        <v>0</v>
      </c>
      <c r="AK827" s="265"/>
      <c r="AL827" s="254" t="str">
        <f t="shared" si="288"/>
        <v>---</v>
      </c>
      <c r="AM827" s="254" t="str">
        <f t="shared" si="289"/>
        <v>---</v>
      </c>
      <c r="AN827" s="265"/>
      <c r="AO827" s="188" t="str">
        <f>IFERROR(INDEX('تعرفه ها'!A:Z,MATCH(P827&amp;"-"&amp;AO$1,'تعرفه ها'!C:C,0),MATCH(F827,'تعرفه ها'!$2:$2,0),1),"---")</f>
        <v>---</v>
      </c>
      <c r="AP827" s="188" t="str">
        <f>IFERROR(INDEX('تعرفه ها'!A:Z,MATCH(P827&amp;"-"&amp;AP$1,'تعرفه ها'!C:C,0),MATCH(F827,'تعرفه ها'!$2:$2,0),1),"---")</f>
        <v>---</v>
      </c>
      <c r="AQ827" s="188" t="str">
        <f>IFERROR(INDEX('تعرفه ها'!A:Z,MATCH(P827&amp;"-"&amp;AQ$1,'تعرفه ها'!C:C,0),MATCH(F827,'تعرفه ها'!$2:$2,0),1),"---")</f>
        <v>---</v>
      </c>
      <c r="AR827" s="188" t="str">
        <f>IFERROR(INDEX('تعرفه ها'!A:Z,MATCH(P827&amp;"-"&amp;AR$1,'تعرفه ها'!C:C,0),MATCH(F827,'تعرفه ها'!$2:$2,0),1),"---")</f>
        <v>---</v>
      </c>
      <c r="AS827" s="265"/>
      <c r="AT827" s="415" t="str">
        <f t="shared" si="290"/>
        <v>---</v>
      </c>
      <c r="AU827" s="415" t="str">
        <f t="shared" si="291"/>
        <v>---</v>
      </c>
      <c r="AV827" s="415" t="str">
        <f t="shared" si="292"/>
        <v>---</v>
      </c>
      <c r="AW827" s="415" t="str">
        <f t="shared" si="293"/>
        <v>---</v>
      </c>
      <c r="AX827" s="415" t="str">
        <f t="shared" si="294"/>
        <v>---</v>
      </c>
      <c r="AY827" s="415" t="str">
        <f>IFERROR(AH827*INDEX('تعرفه ها'!A:Z,MATCH("عوارض برق به ازاء هر کیلووات",'تعرفه ها'!$C:$C,0),MATCH(F827,'تعرفه ها'!$2:$2,0)),"---")</f>
        <v>---</v>
      </c>
      <c r="AZ827" s="415" t="str">
        <f t="shared" si="295"/>
        <v>---</v>
      </c>
      <c r="BA827" s="415" t="str">
        <f>IFERROR(ROUND(((AX827+AY827+AZ827)*INDEX('تعرفه ها'!A:Z,MATCH("هزینه نگهداری و تعمیرات شبکه برق",'تعرفه ها'!$C:$C,0),MATCH(F827,'تعرفه ها'!$2:$2,0))/100),0),"---")</f>
        <v>---</v>
      </c>
      <c r="BB827" s="415">
        <f>IFERROR(IF(P827="دیماندی",ROUND(AJ827*INDEX('تعرفه ها'!A:Z,MATCH(BB$1,'تعرفه ها'!$C:$C,0),MATCH(F827,'تعرفه ها'!$2:$2,0))*J827/30,0),0),"---")</f>
        <v>0</v>
      </c>
      <c r="BC827" s="415"/>
      <c r="BD827" s="54" t="str">
        <f>IFERROR(IF(INDEX('اطلاعات دوره'!A:Z,MATCH(G827,'اطلاعات دوره'!C:C,0),MATCH("برق",'اطلاعات دوره'!$1:$1,0))="دارد",ROUND(AX827*INDEX('تعرفه ها'!A:Z,MATCH("پیک فصلی برق",'تعرفه ها'!$C:$C,0),MATCH(F827,'تعرفه ها'!$2:$2,0))/100,0),0),"---")</f>
        <v>---</v>
      </c>
      <c r="BE827" s="415" t="str">
        <f>IFERROR(ROUND(((AX827+AY827+AZ827+BA827+BB827+BC827+BD827)*INDEX('تعرفه ها'!A:Z,MATCH("مالیات برق",'تعرفه ها'!$C:$C,0),MATCH(F827,'تعرفه ها'!$2:$2,0))/100),0),"---")</f>
        <v>---</v>
      </c>
      <c r="BF827" s="415" t="str">
        <f t="shared" si="296"/>
        <v>---</v>
      </c>
      <c r="BG827" s="415" t="str">
        <f t="shared" si="300"/>
        <v>---</v>
      </c>
      <c r="BH827" s="415" t="str">
        <f t="shared" si="297"/>
        <v>---</v>
      </c>
      <c r="BI827" s="54" t="str">
        <f t="shared" si="298"/>
        <v>---</v>
      </c>
      <c r="BJ827" s="55" t="str">
        <f t="shared" si="299"/>
        <v>---</v>
      </c>
      <c r="BK827" s="262"/>
      <c r="BL827" s="183" t="str">
        <f>IFERROR(IF(INDEX(پرداخت!A:AZ,MATCH(A827&amp;" - "&amp;"برق",پرداخت!$B:$B,0),MATCH(G827,پرداخت!$1:$1,0))="نشده","نشده","شده"),"---")</f>
        <v>---</v>
      </c>
    </row>
    <row r="828" spans="1:64" ht="33.75" hidden="1">
      <c r="A828" s="170"/>
      <c r="B828" s="47">
        <f>IFERROR(INDEX('اطلاعات انشعابات شرکتها'!A:BB,MATCH(A828,'اطلاعات انشعابات شرکتها'!A:A,0),MATCH(B$1,'اطلاعات انشعابات شرکتها'!$1:$1,0)),0)</f>
        <v>0</v>
      </c>
      <c r="C828" s="48">
        <f>IFERROR(INDEX('اطلاعات انشعابات شرکتها'!A:BB,MATCH(A828,'اطلاعات انشعابات شرکتها'!A:A,0),MATCH(C$1,'اطلاعات انشعابات شرکتها'!$1:$1,0)),0)</f>
        <v>0</v>
      </c>
      <c r="D828" s="45"/>
      <c r="E828" s="171"/>
      <c r="F828" s="170"/>
      <c r="G828" s="188" t="str">
        <f t="shared" si="278"/>
        <v>/</v>
      </c>
      <c r="H828" s="188">
        <f>IFERROR(INDEX('اطلاعات دوره'!A:Z,MATCH(G828,'اطلاعات دوره'!C:C,0),MATCH(H$1,'اطلاعات دوره'!$1:$1,0)),0)</f>
        <v>0</v>
      </c>
      <c r="I828" s="188">
        <f>IFERROR(INDEX('اطلاعات دوره'!A:Z,MATCH(G828,'اطلاعات دوره'!C:C,0),MATCH(I$1,'اطلاعات دوره'!$1:$1,0)),0)</f>
        <v>0</v>
      </c>
      <c r="J828" s="188">
        <f>IFERROR(INDEX('اطلاعات دوره'!A:Z,MATCH(G828,'اطلاعات دوره'!C:C,0),MATCH(J$1,'اطلاعات دوره'!$1:$1,0)),0)</f>
        <v>0</v>
      </c>
      <c r="K828" s="265"/>
      <c r="L828" s="188" t="str">
        <f>IFERROR(INDEX('اطلاعات دوره'!A:Z,MATCH(G828,'اطلاعات دوره'!C:C,0)-1,MATCH("عنوان",'اطلاعات دوره'!$1:$1,0)),"---")</f>
        <v>---</v>
      </c>
      <c r="M828" s="188" t="str">
        <f t="shared" si="279"/>
        <v>----</v>
      </c>
      <c r="N828" s="188" t="str">
        <f t="shared" si="280"/>
        <v>-/</v>
      </c>
      <c r="O828" s="265"/>
      <c r="P828" s="188">
        <f>IFERROR(INDEX('اطلاعات انشعابات شرکتها'!A:BB,MATCH(A828,'اطلاعات انشعابات شرکتها'!A:A,0),MATCH(P$1,'اطلاعات انشعابات شرکتها'!$1:$1,0)),0)</f>
        <v>0</v>
      </c>
      <c r="Q828" s="188">
        <f>IFERROR(INDEX('اطلاعات انشعابات شرکتها'!A:BB,MATCH(A828,'اطلاعات انشعابات شرکتها'!A:A,0),MATCH(Q$1,'اطلاعات انشعابات شرکتها'!$1:$1,0)),0)</f>
        <v>0</v>
      </c>
      <c r="R828" s="188">
        <f>IFERROR(INDEX('اطلاعات انشعابات شرکتها'!A:BB,MATCH(A828,'اطلاعات انشعابات شرکتها'!A:A,0),MATCH(R$1,'اطلاعات انشعابات شرکتها'!$1:$1,0)),0)</f>
        <v>0</v>
      </c>
      <c r="S828" s="265"/>
      <c r="T828" s="188">
        <f>IFERROR(INDEX('قرائت کنتور'!A:AZ,MATCH(A828&amp;"-"&amp;T$1,'قرائت کنتور'!B:B,0),MATCH(G828,'قرائت کنتور'!$1:$1,0)),0)</f>
        <v>0</v>
      </c>
      <c r="U828" s="188">
        <f>IFERROR(INDEX('قرائت کنتور'!A:AZ,MATCH(A828&amp;"-"&amp;U$1,'قرائت کنتور'!B:B,0),MATCH(L828,'قرائت کنتور'!$1:$1,0)),0)</f>
        <v>0</v>
      </c>
      <c r="V828" s="188">
        <f>IFERROR(INDEX('قرائت کنتور'!A:AZ,MATCH(A828&amp;"-"&amp;U$1,'قرائت کنتور'!B:B,0),MATCH(G828,'قرائت کنتور'!$1:$1,0)),0)</f>
        <v>0</v>
      </c>
      <c r="W828" s="188">
        <f>IFERROR(INDEX('قرائت کنتور'!A:AZ,MATCH(A828&amp;"-"&amp;W$1,'قرائت کنتور'!B:B,0),MATCH(L828,'قرائت کنتور'!$1:$1,0)),0)</f>
        <v>0</v>
      </c>
      <c r="X828" s="188">
        <f>IFERROR(INDEX('قرائت کنتور'!A:AZ,MATCH(A828&amp;"-"&amp;W$1,'قرائت کنتور'!B:B,0),MATCH(G828,'قرائت کنتور'!$1:$1,0)),0)</f>
        <v>0</v>
      </c>
      <c r="Y828" s="188">
        <f>IFERROR(INDEX('قرائت کنتور'!A:AZ,MATCH(A828&amp;"-"&amp;Y$1,'قرائت کنتور'!B:B,0),MATCH(L828,'قرائت کنتور'!$1:$1,0)),0)</f>
        <v>0</v>
      </c>
      <c r="Z828" s="188">
        <f>IFERROR(INDEX('قرائت کنتور'!A:AZ,MATCH(A828&amp;"-"&amp;Y$1,'قرائت کنتور'!B:B,0),MATCH(G828,'قرائت کنتور'!$1:$1,0)),0)</f>
        <v>0</v>
      </c>
      <c r="AA828" s="188">
        <f>IFERROR(INDEX('قرائت کنتور'!A:AZ,MATCH(A828&amp;"-"&amp;AA$1,'قرائت کنتور'!B:B,0),MATCH(L828,'قرائت کنتور'!$1:$1,0)),0)</f>
        <v>0</v>
      </c>
      <c r="AB828" s="188">
        <f>IFERROR(INDEX('قرائت کنتور'!A:AZ,MATCH(A828&amp;"-"&amp;AA$1,'قرائت کنتور'!B:B,0),MATCH(G828,'قرائت کنتور'!$1:$1,0)),0)</f>
        <v>0</v>
      </c>
      <c r="AC828" s="265"/>
      <c r="AD828" s="188">
        <f t="shared" si="281"/>
        <v>0</v>
      </c>
      <c r="AE828" s="188">
        <f t="shared" si="282"/>
        <v>0</v>
      </c>
      <c r="AF828" s="188">
        <f t="shared" si="283"/>
        <v>0</v>
      </c>
      <c r="AG828" s="188">
        <f t="shared" si="284"/>
        <v>0</v>
      </c>
      <c r="AH828" s="188">
        <f t="shared" si="285"/>
        <v>0</v>
      </c>
      <c r="AI828" s="188">
        <f t="shared" si="286"/>
        <v>0</v>
      </c>
      <c r="AJ828" s="188" t="str">
        <f t="shared" si="287"/>
        <v>0</v>
      </c>
      <c r="AK828" s="265"/>
      <c r="AL828" s="254" t="str">
        <f t="shared" si="288"/>
        <v>---</v>
      </c>
      <c r="AM828" s="254" t="str">
        <f t="shared" si="289"/>
        <v>---</v>
      </c>
      <c r="AN828" s="265"/>
      <c r="AO828" s="188" t="str">
        <f>IFERROR(INDEX('تعرفه ها'!A:Z,MATCH(P828&amp;"-"&amp;AO$1,'تعرفه ها'!C:C,0),MATCH(F828,'تعرفه ها'!$2:$2,0),1),"---")</f>
        <v>---</v>
      </c>
      <c r="AP828" s="188" t="str">
        <f>IFERROR(INDEX('تعرفه ها'!A:Z,MATCH(P828&amp;"-"&amp;AP$1,'تعرفه ها'!C:C,0),MATCH(F828,'تعرفه ها'!$2:$2,0),1),"---")</f>
        <v>---</v>
      </c>
      <c r="AQ828" s="188" t="str">
        <f>IFERROR(INDEX('تعرفه ها'!A:Z,MATCH(P828&amp;"-"&amp;AQ$1,'تعرفه ها'!C:C,0),MATCH(F828,'تعرفه ها'!$2:$2,0),1),"---")</f>
        <v>---</v>
      </c>
      <c r="AR828" s="188" t="str">
        <f>IFERROR(INDEX('تعرفه ها'!A:Z,MATCH(P828&amp;"-"&amp;AR$1,'تعرفه ها'!C:C,0),MATCH(F828,'تعرفه ها'!$2:$2,0),1),"---")</f>
        <v>---</v>
      </c>
      <c r="AS828" s="265"/>
      <c r="AT828" s="415" t="str">
        <f t="shared" si="290"/>
        <v>---</v>
      </c>
      <c r="AU828" s="415" t="str">
        <f t="shared" si="291"/>
        <v>---</v>
      </c>
      <c r="AV828" s="415" t="str">
        <f t="shared" si="292"/>
        <v>---</v>
      </c>
      <c r="AW828" s="415" t="str">
        <f t="shared" si="293"/>
        <v>---</v>
      </c>
      <c r="AX828" s="415" t="str">
        <f t="shared" si="294"/>
        <v>---</v>
      </c>
      <c r="AY828" s="415" t="str">
        <f>IFERROR(AH828*INDEX('تعرفه ها'!A:Z,MATCH("عوارض برق به ازاء هر کیلووات",'تعرفه ها'!$C:$C,0),MATCH(F828,'تعرفه ها'!$2:$2,0)),"---")</f>
        <v>---</v>
      </c>
      <c r="AZ828" s="415" t="str">
        <f t="shared" si="295"/>
        <v>---</v>
      </c>
      <c r="BA828" s="415" t="str">
        <f>IFERROR(ROUND(((AX828+AY828+AZ828)*INDEX('تعرفه ها'!A:Z,MATCH("هزینه نگهداری و تعمیرات شبکه برق",'تعرفه ها'!$C:$C,0),MATCH(F828,'تعرفه ها'!$2:$2,0))/100),0),"---")</f>
        <v>---</v>
      </c>
      <c r="BB828" s="415">
        <f>IFERROR(IF(P828="دیماندی",ROUND(AJ828*INDEX('تعرفه ها'!A:Z,MATCH(BB$1,'تعرفه ها'!$C:$C,0),MATCH(F828,'تعرفه ها'!$2:$2,0))*J828/30,0),0),"---")</f>
        <v>0</v>
      </c>
      <c r="BC828" s="415"/>
      <c r="BD828" s="54" t="str">
        <f>IFERROR(IF(INDEX('اطلاعات دوره'!A:Z,MATCH(G828,'اطلاعات دوره'!C:C,0),MATCH("برق",'اطلاعات دوره'!$1:$1,0))="دارد",ROUND(AX828*INDEX('تعرفه ها'!A:Z,MATCH("پیک فصلی برق",'تعرفه ها'!$C:$C,0),MATCH(F828,'تعرفه ها'!$2:$2,0))/100,0),0),"---")</f>
        <v>---</v>
      </c>
      <c r="BE828" s="415" t="str">
        <f>IFERROR(ROUND(((AX828+AY828+AZ828+BA828+BB828+BC828+BD828)*INDEX('تعرفه ها'!A:Z,MATCH("مالیات برق",'تعرفه ها'!$C:$C,0),MATCH(F828,'تعرفه ها'!$2:$2,0))/100),0),"---")</f>
        <v>---</v>
      </c>
      <c r="BF828" s="415" t="str">
        <f t="shared" si="296"/>
        <v>---</v>
      </c>
      <c r="BG828" s="415" t="str">
        <f t="shared" si="300"/>
        <v>---</v>
      </c>
      <c r="BH828" s="415" t="str">
        <f t="shared" si="297"/>
        <v>---</v>
      </c>
      <c r="BI828" s="54" t="str">
        <f t="shared" si="298"/>
        <v>---</v>
      </c>
      <c r="BJ828" s="55" t="str">
        <f t="shared" si="299"/>
        <v>---</v>
      </c>
      <c r="BK828" s="262"/>
      <c r="BL828" s="183" t="str">
        <f>IFERROR(IF(INDEX(پرداخت!A:AZ,MATCH(A828&amp;" - "&amp;"برق",پرداخت!$B:$B,0),MATCH(G828,پرداخت!$1:$1,0))="نشده","نشده","شده"),"---")</f>
        <v>---</v>
      </c>
    </row>
    <row r="829" spans="1:64" ht="33.75" hidden="1">
      <c r="A829" s="170"/>
      <c r="B829" s="47">
        <f>IFERROR(INDEX('اطلاعات انشعابات شرکتها'!A:BB,MATCH(A829,'اطلاعات انشعابات شرکتها'!A:A,0),MATCH(B$1,'اطلاعات انشعابات شرکتها'!$1:$1,0)),0)</f>
        <v>0</v>
      </c>
      <c r="C829" s="48">
        <f>IFERROR(INDEX('اطلاعات انشعابات شرکتها'!A:BB,MATCH(A829,'اطلاعات انشعابات شرکتها'!A:A,0),MATCH(C$1,'اطلاعات انشعابات شرکتها'!$1:$1,0)),0)</f>
        <v>0</v>
      </c>
      <c r="D829" s="45"/>
      <c r="E829" s="171"/>
      <c r="F829" s="170"/>
      <c r="G829" s="188" t="str">
        <f t="shared" si="278"/>
        <v>/</v>
      </c>
      <c r="H829" s="188">
        <f>IFERROR(INDEX('اطلاعات دوره'!A:Z,MATCH(G829,'اطلاعات دوره'!C:C,0),MATCH(H$1,'اطلاعات دوره'!$1:$1,0)),0)</f>
        <v>0</v>
      </c>
      <c r="I829" s="188">
        <f>IFERROR(INDEX('اطلاعات دوره'!A:Z,MATCH(G829,'اطلاعات دوره'!C:C,0),MATCH(I$1,'اطلاعات دوره'!$1:$1,0)),0)</f>
        <v>0</v>
      </c>
      <c r="J829" s="188">
        <f>IFERROR(INDEX('اطلاعات دوره'!A:Z,MATCH(G829,'اطلاعات دوره'!C:C,0),MATCH(J$1,'اطلاعات دوره'!$1:$1,0)),0)</f>
        <v>0</v>
      </c>
      <c r="K829" s="265"/>
      <c r="L829" s="188" t="str">
        <f>IFERROR(INDEX('اطلاعات دوره'!A:Z,MATCH(G829,'اطلاعات دوره'!C:C,0)-1,MATCH("عنوان",'اطلاعات دوره'!$1:$1,0)),"---")</f>
        <v>---</v>
      </c>
      <c r="M829" s="188" t="str">
        <f t="shared" si="279"/>
        <v>----</v>
      </c>
      <c r="N829" s="188" t="str">
        <f t="shared" si="280"/>
        <v>-/</v>
      </c>
      <c r="O829" s="265"/>
      <c r="P829" s="188">
        <f>IFERROR(INDEX('اطلاعات انشعابات شرکتها'!A:BB,MATCH(A829,'اطلاعات انشعابات شرکتها'!A:A,0),MATCH(P$1,'اطلاعات انشعابات شرکتها'!$1:$1,0)),0)</f>
        <v>0</v>
      </c>
      <c r="Q829" s="188">
        <f>IFERROR(INDEX('اطلاعات انشعابات شرکتها'!A:BB,MATCH(A829,'اطلاعات انشعابات شرکتها'!A:A,0),MATCH(Q$1,'اطلاعات انشعابات شرکتها'!$1:$1,0)),0)</f>
        <v>0</v>
      </c>
      <c r="R829" s="188">
        <f>IFERROR(INDEX('اطلاعات انشعابات شرکتها'!A:BB,MATCH(A829,'اطلاعات انشعابات شرکتها'!A:A,0),MATCH(R$1,'اطلاعات انشعابات شرکتها'!$1:$1,0)),0)</f>
        <v>0</v>
      </c>
      <c r="S829" s="265"/>
      <c r="T829" s="188">
        <f>IFERROR(INDEX('قرائت کنتور'!A:AZ,MATCH(A829&amp;"-"&amp;T$1,'قرائت کنتور'!B:B,0),MATCH(G829,'قرائت کنتور'!$1:$1,0)),0)</f>
        <v>0</v>
      </c>
      <c r="U829" s="188">
        <f>IFERROR(INDEX('قرائت کنتور'!A:AZ,MATCH(A829&amp;"-"&amp;U$1,'قرائت کنتور'!B:B,0),MATCH(L829,'قرائت کنتور'!$1:$1,0)),0)</f>
        <v>0</v>
      </c>
      <c r="V829" s="188">
        <f>IFERROR(INDEX('قرائت کنتور'!A:AZ,MATCH(A829&amp;"-"&amp;U$1,'قرائت کنتور'!B:B,0),MATCH(G829,'قرائت کنتور'!$1:$1,0)),0)</f>
        <v>0</v>
      </c>
      <c r="W829" s="188">
        <f>IFERROR(INDEX('قرائت کنتور'!A:AZ,MATCH(A829&amp;"-"&amp;W$1,'قرائت کنتور'!B:B,0),MATCH(L829,'قرائت کنتور'!$1:$1,0)),0)</f>
        <v>0</v>
      </c>
      <c r="X829" s="188">
        <f>IFERROR(INDEX('قرائت کنتور'!A:AZ,MATCH(A829&amp;"-"&amp;W$1,'قرائت کنتور'!B:B,0),MATCH(G829,'قرائت کنتور'!$1:$1,0)),0)</f>
        <v>0</v>
      </c>
      <c r="Y829" s="188">
        <f>IFERROR(INDEX('قرائت کنتور'!A:AZ,MATCH(A829&amp;"-"&amp;Y$1,'قرائت کنتور'!B:B,0),MATCH(L829,'قرائت کنتور'!$1:$1,0)),0)</f>
        <v>0</v>
      </c>
      <c r="Z829" s="188">
        <f>IFERROR(INDEX('قرائت کنتور'!A:AZ,MATCH(A829&amp;"-"&amp;Y$1,'قرائت کنتور'!B:B,0),MATCH(G829,'قرائت کنتور'!$1:$1,0)),0)</f>
        <v>0</v>
      </c>
      <c r="AA829" s="188">
        <f>IFERROR(INDEX('قرائت کنتور'!A:AZ,MATCH(A829&amp;"-"&amp;AA$1,'قرائت کنتور'!B:B,0),MATCH(L829,'قرائت کنتور'!$1:$1,0)),0)</f>
        <v>0</v>
      </c>
      <c r="AB829" s="188">
        <f>IFERROR(INDEX('قرائت کنتور'!A:AZ,MATCH(A829&amp;"-"&amp;AA$1,'قرائت کنتور'!B:B,0),MATCH(G829,'قرائت کنتور'!$1:$1,0)),0)</f>
        <v>0</v>
      </c>
      <c r="AC829" s="265"/>
      <c r="AD829" s="188">
        <f t="shared" si="281"/>
        <v>0</v>
      </c>
      <c r="AE829" s="188">
        <f t="shared" si="282"/>
        <v>0</v>
      </c>
      <c r="AF829" s="188">
        <f t="shared" si="283"/>
        <v>0</v>
      </c>
      <c r="AG829" s="188">
        <f t="shared" si="284"/>
        <v>0</v>
      </c>
      <c r="AH829" s="188">
        <f t="shared" si="285"/>
        <v>0</v>
      </c>
      <c r="AI829" s="188">
        <f t="shared" si="286"/>
        <v>0</v>
      </c>
      <c r="AJ829" s="188" t="str">
        <f t="shared" si="287"/>
        <v>0</v>
      </c>
      <c r="AK829" s="265"/>
      <c r="AL829" s="254" t="str">
        <f t="shared" si="288"/>
        <v>---</v>
      </c>
      <c r="AM829" s="254" t="str">
        <f t="shared" si="289"/>
        <v>---</v>
      </c>
      <c r="AN829" s="265"/>
      <c r="AO829" s="188" t="str">
        <f>IFERROR(INDEX('تعرفه ها'!A:Z,MATCH(P829&amp;"-"&amp;AO$1,'تعرفه ها'!C:C,0),MATCH(F829,'تعرفه ها'!$2:$2,0),1),"---")</f>
        <v>---</v>
      </c>
      <c r="AP829" s="188" t="str">
        <f>IFERROR(INDEX('تعرفه ها'!A:Z,MATCH(P829&amp;"-"&amp;AP$1,'تعرفه ها'!C:C,0),MATCH(F829,'تعرفه ها'!$2:$2,0),1),"---")</f>
        <v>---</v>
      </c>
      <c r="AQ829" s="188" t="str">
        <f>IFERROR(INDEX('تعرفه ها'!A:Z,MATCH(P829&amp;"-"&amp;AQ$1,'تعرفه ها'!C:C,0),MATCH(F829,'تعرفه ها'!$2:$2,0),1),"---")</f>
        <v>---</v>
      </c>
      <c r="AR829" s="188" t="str">
        <f>IFERROR(INDEX('تعرفه ها'!A:Z,MATCH(P829&amp;"-"&amp;AR$1,'تعرفه ها'!C:C,0),MATCH(F829,'تعرفه ها'!$2:$2,0),1),"---")</f>
        <v>---</v>
      </c>
      <c r="AS829" s="265"/>
      <c r="AT829" s="415" t="str">
        <f t="shared" si="290"/>
        <v>---</v>
      </c>
      <c r="AU829" s="415" t="str">
        <f t="shared" si="291"/>
        <v>---</v>
      </c>
      <c r="AV829" s="415" t="str">
        <f t="shared" si="292"/>
        <v>---</v>
      </c>
      <c r="AW829" s="415" t="str">
        <f t="shared" si="293"/>
        <v>---</v>
      </c>
      <c r="AX829" s="415" t="str">
        <f t="shared" si="294"/>
        <v>---</v>
      </c>
      <c r="AY829" s="415" t="str">
        <f>IFERROR(AH829*INDEX('تعرفه ها'!A:Z,MATCH("عوارض برق به ازاء هر کیلووات",'تعرفه ها'!$C:$C,0),MATCH(F829,'تعرفه ها'!$2:$2,0)),"---")</f>
        <v>---</v>
      </c>
      <c r="AZ829" s="415" t="str">
        <f t="shared" si="295"/>
        <v>---</v>
      </c>
      <c r="BA829" s="415" t="str">
        <f>IFERROR(ROUND(((AX829+AY829+AZ829)*INDEX('تعرفه ها'!A:Z,MATCH("هزینه نگهداری و تعمیرات شبکه برق",'تعرفه ها'!$C:$C,0),MATCH(F829,'تعرفه ها'!$2:$2,0))/100),0),"---")</f>
        <v>---</v>
      </c>
      <c r="BB829" s="415">
        <f>IFERROR(IF(P829="دیماندی",ROUND(AJ829*INDEX('تعرفه ها'!A:Z,MATCH(BB$1,'تعرفه ها'!$C:$C,0),MATCH(F829,'تعرفه ها'!$2:$2,0))*J829/30,0),0),"---")</f>
        <v>0</v>
      </c>
      <c r="BC829" s="415"/>
      <c r="BD829" s="54" t="str">
        <f>IFERROR(IF(INDEX('اطلاعات دوره'!A:Z,MATCH(G829,'اطلاعات دوره'!C:C,0),MATCH("برق",'اطلاعات دوره'!$1:$1,0))="دارد",ROUND(AX829*INDEX('تعرفه ها'!A:Z,MATCH("پیک فصلی برق",'تعرفه ها'!$C:$C,0),MATCH(F829,'تعرفه ها'!$2:$2,0))/100,0),0),"---")</f>
        <v>---</v>
      </c>
      <c r="BE829" s="415" t="str">
        <f>IFERROR(ROUND(((AX829+AY829+AZ829+BA829+BB829+BC829+BD829)*INDEX('تعرفه ها'!A:Z,MATCH("مالیات برق",'تعرفه ها'!$C:$C,0),MATCH(F829,'تعرفه ها'!$2:$2,0))/100),0),"---")</f>
        <v>---</v>
      </c>
      <c r="BF829" s="415" t="str">
        <f t="shared" si="296"/>
        <v>---</v>
      </c>
      <c r="BG829" s="415" t="str">
        <f t="shared" si="300"/>
        <v>---</v>
      </c>
      <c r="BH829" s="415" t="str">
        <f t="shared" si="297"/>
        <v>---</v>
      </c>
      <c r="BI829" s="54" t="str">
        <f t="shared" si="298"/>
        <v>---</v>
      </c>
      <c r="BJ829" s="55" t="str">
        <f t="shared" si="299"/>
        <v>---</v>
      </c>
      <c r="BK829" s="262"/>
      <c r="BL829" s="183" t="str">
        <f>IFERROR(IF(INDEX(پرداخت!A:AZ,MATCH(A829&amp;" - "&amp;"برق",پرداخت!$B:$B,0),MATCH(G829,پرداخت!$1:$1,0))="نشده","نشده","شده"),"---")</f>
        <v>---</v>
      </c>
    </row>
    <row r="830" spans="1:64" ht="33.75" hidden="1">
      <c r="A830" s="170"/>
      <c r="B830" s="47">
        <f>IFERROR(INDEX('اطلاعات انشعابات شرکتها'!A:BB,MATCH(A830,'اطلاعات انشعابات شرکتها'!A:A,0),MATCH(B$1,'اطلاعات انشعابات شرکتها'!$1:$1,0)),0)</f>
        <v>0</v>
      </c>
      <c r="C830" s="48">
        <f>IFERROR(INDEX('اطلاعات انشعابات شرکتها'!A:BB,MATCH(A830,'اطلاعات انشعابات شرکتها'!A:A,0),MATCH(C$1,'اطلاعات انشعابات شرکتها'!$1:$1,0)),0)</f>
        <v>0</v>
      </c>
      <c r="D830" s="45"/>
      <c r="E830" s="171"/>
      <c r="F830" s="170"/>
      <c r="G830" s="188" t="str">
        <f t="shared" si="278"/>
        <v>/</v>
      </c>
      <c r="H830" s="188">
        <f>IFERROR(INDEX('اطلاعات دوره'!A:Z,MATCH(G830,'اطلاعات دوره'!C:C,0),MATCH(H$1,'اطلاعات دوره'!$1:$1,0)),0)</f>
        <v>0</v>
      </c>
      <c r="I830" s="188">
        <f>IFERROR(INDEX('اطلاعات دوره'!A:Z,MATCH(G830,'اطلاعات دوره'!C:C,0),MATCH(I$1,'اطلاعات دوره'!$1:$1,0)),0)</f>
        <v>0</v>
      </c>
      <c r="J830" s="188">
        <f>IFERROR(INDEX('اطلاعات دوره'!A:Z,MATCH(G830,'اطلاعات دوره'!C:C,0),MATCH(J$1,'اطلاعات دوره'!$1:$1,0)),0)</f>
        <v>0</v>
      </c>
      <c r="K830" s="265"/>
      <c r="L830" s="188" t="str">
        <f>IFERROR(INDEX('اطلاعات دوره'!A:Z,MATCH(G830,'اطلاعات دوره'!C:C,0)-1,MATCH("عنوان",'اطلاعات دوره'!$1:$1,0)),"---")</f>
        <v>---</v>
      </c>
      <c r="M830" s="188" t="str">
        <f t="shared" si="279"/>
        <v>----</v>
      </c>
      <c r="N830" s="188" t="str">
        <f t="shared" si="280"/>
        <v>-/</v>
      </c>
      <c r="O830" s="265"/>
      <c r="P830" s="188">
        <f>IFERROR(INDEX('اطلاعات انشعابات شرکتها'!A:BB,MATCH(A830,'اطلاعات انشعابات شرکتها'!A:A,0),MATCH(P$1,'اطلاعات انشعابات شرکتها'!$1:$1,0)),0)</f>
        <v>0</v>
      </c>
      <c r="Q830" s="188">
        <f>IFERROR(INDEX('اطلاعات انشعابات شرکتها'!A:BB,MATCH(A830,'اطلاعات انشعابات شرکتها'!A:A,0),MATCH(Q$1,'اطلاعات انشعابات شرکتها'!$1:$1,0)),0)</f>
        <v>0</v>
      </c>
      <c r="R830" s="188">
        <f>IFERROR(INDEX('اطلاعات انشعابات شرکتها'!A:BB,MATCH(A830,'اطلاعات انشعابات شرکتها'!A:A,0),MATCH(R$1,'اطلاعات انشعابات شرکتها'!$1:$1,0)),0)</f>
        <v>0</v>
      </c>
      <c r="S830" s="265"/>
      <c r="T830" s="188">
        <f>IFERROR(INDEX('قرائت کنتور'!A:AZ,MATCH(A830&amp;"-"&amp;T$1,'قرائت کنتور'!B:B,0),MATCH(G830,'قرائت کنتور'!$1:$1,0)),0)</f>
        <v>0</v>
      </c>
      <c r="U830" s="188">
        <f>IFERROR(INDEX('قرائت کنتور'!A:AZ,MATCH(A830&amp;"-"&amp;U$1,'قرائت کنتور'!B:B,0),MATCH(L830,'قرائت کنتور'!$1:$1,0)),0)</f>
        <v>0</v>
      </c>
      <c r="V830" s="188">
        <f>IFERROR(INDEX('قرائت کنتور'!A:AZ,MATCH(A830&amp;"-"&amp;U$1,'قرائت کنتور'!B:B,0),MATCH(G830,'قرائت کنتور'!$1:$1,0)),0)</f>
        <v>0</v>
      </c>
      <c r="W830" s="188">
        <f>IFERROR(INDEX('قرائت کنتور'!A:AZ,MATCH(A830&amp;"-"&amp;W$1,'قرائت کنتور'!B:B,0),MATCH(L830,'قرائت کنتور'!$1:$1,0)),0)</f>
        <v>0</v>
      </c>
      <c r="X830" s="188">
        <f>IFERROR(INDEX('قرائت کنتور'!A:AZ,MATCH(A830&amp;"-"&amp;W$1,'قرائت کنتور'!B:B,0),MATCH(G830,'قرائت کنتور'!$1:$1,0)),0)</f>
        <v>0</v>
      </c>
      <c r="Y830" s="188">
        <f>IFERROR(INDEX('قرائت کنتور'!A:AZ,MATCH(A830&amp;"-"&amp;Y$1,'قرائت کنتور'!B:B,0),MATCH(L830,'قرائت کنتور'!$1:$1,0)),0)</f>
        <v>0</v>
      </c>
      <c r="Z830" s="188">
        <f>IFERROR(INDEX('قرائت کنتور'!A:AZ,MATCH(A830&amp;"-"&amp;Y$1,'قرائت کنتور'!B:B,0),MATCH(G830,'قرائت کنتور'!$1:$1,0)),0)</f>
        <v>0</v>
      </c>
      <c r="AA830" s="188">
        <f>IFERROR(INDEX('قرائت کنتور'!A:AZ,MATCH(A830&amp;"-"&amp;AA$1,'قرائت کنتور'!B:B,0),MATCH(L830,'قرائت کنتور'!$1:$1,0)),0)</f>
        <v>0</v>
      </c>
      <c r="AB830" s="188">
        <f>IFERROR(INDEX('قرائت کنتور'!A:AZ,MATCH(A830&amp;"-"&amp;AA$1,'قرائت کنتور'!B:B,0),MATCH(G830,'قرائت کنتور'!$1:$1,0)),0)</f>
        <v>0</v>
      </c>
      <c r="AC830" s="265"/>
      <c r="AD830" s="188">
        <f t="shared" si="281"/>
        <v>0</v>
      </c>
      <c r="AE830" s="188">
        <f t="shared" si="282"/>
        <v>0</v>
      </c>
      <c r="AF830" s="188">
        <f t="shared" si="283"/>
        <v>0</v>
      </c>
      <c r="AG830" s="188">
        <f t="shared" si="284"/>
        <v>0</v>
      </c>
      <c r="AH830" s="188">
        <f t="shared" si="285"/>
        <v>0</v>
      </c>
      <c r="AI830" s="188">
        <f t="shared" si="286"/>
        <v>0</v>
      </c>
      <c r="AJ830" s="188" t="str">
        <f t="shared" si="287"/>
        <v>0</v>
      </c>
      <c r="AK830" s="265"/>
      <c r="AL830" s="254" t="str">
        <f t="shared" si="288"/>
        <v>---</v>
      </c>
      <c r="AM830" s="254" t="str">
        <f t="shared" si="289"/>
        <v>---</v>
      </c>
      <c r="AN830" s="265"/>
      <c r="AO830" s="188" t="str">
        <f>IFERROR(INDEX('تعرفه ها'!A:Z,MATCH(P830&amp;"-"&amp;AO$1,'تعرفه ها'!C:C,0),MATCH(F830,'تعرفه ها'!$2:$2,0),1),"---")</f>
        <v>---</v>
      </c>
      <c r="AP830" s="188" t="str">
        <f>IFERROR(INDEX('تعرفه ها'!A:Z,MATCH(P830&amp;"-"&amp;AP$1,'تعرفه ها'!C:C,0),MATCH(F830,'تعرفه ها'!$2:$2,0),1),"---")</f>
        <v>---</v>
      </c>
      <c r="AQ830" s="188" t="str">
        <f>IFERROR(INDEX('تعرفه ها'!A:Z,MATCH(P830&amp;"-"&amp;AQ$1,'تعرفه ها'!C:C,0),MATCH(F830,'تعرفه ها'!$2:$2,0),1),"---")</f>
        <v>---</v>
      </c>
      <c r="AR830" s="188" t="str">
        <f>IFERROR(INDEX('تعرفه ها'!A:Z,MATCH(P830&amp;"-"&amp;AR$1,'تعرفه ها'!C:C,0),MATCH(F830,'تعرفه ها'!$2:$2,0),1),"---")</f>
        <v>---</v>
      </c>
      <c r="AS830" s="265"/>
      <c r="AT830" s="415" t="str">
        <f t="shared" si="290"/>
        <v>---</v>
      </c>
      <c r="AU830" s="415" t="str">
        <f t="shared" si="291"/>
        <v>---</v>
      </c>
      <c r="AV830" s="415" t="str">
        <f t="shared" si="292"/>
        <v>---</v>
      </c>
      <c r="AW830" s="415" t="str">
        <f t="shared" si="293"/>
        <v>---</v>
      </c>
      <c r="AX830" s="415" t="str">
        <f t="shared" si="294"/>
        <v>---</v>
      </c>
      <c r="AY830" s="415" t="str">
        <f>IFERROR(AH830*INDEX('تعرفه ها'!A:Z,MATCH("عوارض برق به ازاء هر کیلووات",'تعرفه ها'!$C:$C,0),MATCH(F830,'تعرفه ها'!$2:$2,0)),"---")</f>
        <v>---</v>
      </c>
      <c r="AZ830" s="415" t="str">
        <f t="shared" si="295"/>
        <v>---</v>
      </c>
      <c r="BA830" s="415" t="str">
        <f>IFERROR(ROUND(((AX830+AY830+AZ830)*INDEX('تعرفه ها'!A:Z,MATCH("هزینه نگهداری و تعمیرات شبکه برق",'تعرفه ها'!$C:$C,0),MATCH(F830,'تعرفه ها'!$2:$2,0))/100),0),"---")</f>
        <v>---</v>
      </c>
      <c r="BB830" s="415">
        <f>IFERROR(IF(P830="دیماندی",ROUND(AJ830*INDEX('تعرفه ها'!A:Z,MATCH(BB$1,'تعرفه ها'!$C:$C,0),MATCH(F830,'تعرفه ها'!$2:$2,0))*J830/30,0),0),"---")</f>
        <v>0</v>
      </c>
      <c r="BC830" s="415"/>
      <c r="BD830" s="54" t="str">
        <f>IFERROR(IF(INDEX('اطلاعات دوره'!A:Z,MATCH(G830,'اطلاعات دوره'!C:C,0),MATCH("برق",'اطلاعات دوره'!$1:$1,0))="دارد",ROUND(AX830*INDEX('تعرفه ها'!A:Z,MATCH("پیک فصلی برق",'تعرفه ها'!$C:$C,0),MATCH(F830,'تعرفه ها'!$2:$2,0))/100,0),0),"---")</f>
        <v>---</v>
      </c>
      <c r="BE830" s="415" t="str">
        <f>IFERROR(ROUND(((AX830+AY830+AZ830+BA830+BB830+BC830+BD830)*INDEX('تعرفه ها'!A:Z,MATCH("مالیات برق",'تعرفه ها'!$C:$C,0),MATCH(F830,'تعرفه ها'!$2:$2,0))/100),0),"---")</f>
        <v>---</v>
      </c>
      <c r="BF830" s="415" t="str">
        <f t="shared" si="296"/>
        <v>---</v>
      </c>
      <c r="BG830" s="415" t="str">
        <f t="shared" si="300"/>
        <v>---</v>
      </c>
      <c r="BH830" s="415" t="str">
        <f t="shared" si="297"/>
        <v>---</v>
      </c>
      <c r="BI830" s="54" t="str">
        <f t="shared" si="298"/>
        <v>---</v>
      </c>
      <c r="BJ830" s="55" t="str">
        <f t="shared" si="299"/>
        <v>---</v>
      </c>
      <c r="BK830" s="262"/>
      <c r="BL830" s="183" t="str">
        <f>IFERROR(IF(INDEX(پرداخت!A:AZ,MATCH(A830&amp;" - "&amp;"برق",پرداخت!$B:$B,0),MATCH(G830,پرداخت!$1:$1,0))="نشده","نشده","شده"),"---")</f>
        <v>---</v>
      </c>
    </row>
    <row r="831" spans="1:64" ht="33.75" hidden="1">
      <c r="A831" s="170"/>
      <c r="B831" s="47">
        <f>IFERROR(INDEX('اطلاعات انشعابات شرکتها'!A:BB,MATCH(A831,'اطلاعات انشعابات شرکتها'!A:A,0),MATCH(B$1,'اطلاعات انشعابات شرکتها'!$1:$1,0)),0)</f>
        <v>0</v>
      </c>
      <c r="C831" s="48">
        <f>IFERROR(INDEX('اطلاعات انشعابات شرکتها'!A:BB,MATCH(A831,'اطلاعات انشعابات شرکتها'!A:A,0),MATCH(C$1,'اطلاعات انشعابات شرکتها'!$1:$1,0)),0)</f>
        <v>0</v>
      </c>
      <c r="D831" s="45"/>
      <c r="E831" s="171"/>
      <c r="F831" s="170"/>
      <c r="G831" s="188" t="str">
        <f t="shared" si="278"/>
        <v>/</v>
      </c>
      <c r="H831" s="188">
        <f>IFERROR(INDEX('اطلاعات دوره'!A:Z,MATCH(G831,'اطلاعات دوره'!C:C,0),MATCH(H$1,'اطلاعات دوره'!$1:$1,0)),0)</f>
        <v>0</v>
      </c>
      <c r="I831" s="188">
        <f>IFERROR(INDEX('اطلاعات دوره'!A:Z,MATCH(G831,'اطلاعات دوره'!C:C,0),MATCH(I$1,'اطلاعات دوره'!$1:$1,0)),0)</f>
        <v>0</v>
      </c>
      <c r="J831" s="188">
        <f>IFERROR(INDEX('اطلاعات دوره'!A:Z,MATCH(G831,'اطلاعات دوره'!C:C,0),MATCH(J$1,'اطلاعات دوره'!$1:$1,0)),0)</f>
        <v>0</v>
      </c>
      <c r="K831" s="265"/>
      <c r="L831" s="188" t="str">
        <f>IFERROR(INDEX('اطلاعات دوره'!A:Z,MATCH(G831,'اطلاعات دوره'!C:C,0)-1,MATCH("عنوان",'اطلاعات دوره'!$1:$1,0)),"---")</f>
        <v>---</v>
      </c>
      <c r="M831" s="188" t="str">
        <f t="shared" si="279"/>
        <v>----</v>
      </c>
      <c r="N831" s="188" t="str">
        <f t="shared" si="280"/>
        <v>-/</v>
      </c>
      <c r="O831" s="265"/>
      <c r="P831" s="188">
        <f>IFERROR(INDEX('اطلاعات انشعابات شرکتها'!A:BB,MATCH(A831,'اطلاعات انشعابات شرکتها'!A:A,0),MATCH(P$1,'اطلاعات انشعابات شرکتها'!$1:$1,0)),0)</f>
        <v>0</v>
      </c>
      <c r="Q831" s="188">
        <f>IFERROR(INDEX('اطلاعات انشعابات شرکتها'!A:BB,MATCH(A831,'اطلاعات انشعابات شرکتها'!A:A,0),MATCH(Q$1,'اطلاعات انشعابات شرکتها'!$1:$1,0)),0)</f>
        <v>0</v>
      </c>
      <c r="R831" s="188">
        <f>IFERROR(INDEX('اطلاعات انشعابات شرکتها'!A:BB,MATCH(A831,'اطلاعات انشعابات شرکتها'!A:A,0),MATCH(R$1,'اطلاعات انشعابات شرکتها'!$1:$1,0)),0)</f>
        <v>0</v>
      </c>
      <c r="S831" s="265"/>
      <c r="T831" s="188">
        <f>IFERROR(INDEX('قرائت کنتور'!A:AZ,MATCH(A831&amp;"-"&amp;T$1,'قرائت کنتور'!B:B,0),MATCH(G831,'قرائت کنتور'!$1:$1,0)),0)</f>
        <v>0</v>
      </c>
      <c r="U831" s="188">
        <f>IFERROR(INDEX('قرائت کنتور'!A:AZ,MATCH(A831&amp;"-"&amp;U$1,'قرائت کنتور'!B:B,0),MATCH(L831,'قرائت کنتور'!$1:$1,0)),0)</f>
        <v>0</v>
      </c>
      <c r="V831" s="188">
        <f>IFERROR(INDEX('قرائت کنتور'!A:AZ,MATCH(A831&amp;"-"&amp;U$1,'قرائت کنتور'!B:B,0),MATCH(G831,'قرائت کنتور'!$1:$1,0)),0)</f>
        <v>0</v>
      </c>
      <c r="W831" s="188">
        <f>IFERROR(INDEX('قرائت کنتور'!A:AZ,MATCH(A831&amp;"-"&amp;W$1,'قرائت کنتور'!B:B,0),MATCH(L831,'قرائت کنتور'!$1:$1,0)),0)</f>
        <v>0</v>
      </c>
      <c r="X831" s="188">
        <f>IFERROR(INDEX('قرائت کنتور'!A:AZ,MATCH(A831&amp;"-"&amp;W$1,'قرائت کنتور'!B:B,0),MATCH(G831,'قرائت کنتور'!$1:$1,0)),0)</f>
        <v>0</v>
      </c>
      <c r="Y831" s="188">
        <f>IFERROR(INDEX('قرائت کنتور'!A:AZ,MATCH(A831&amp;"-"&amp;Y$1,'قرائت کنتور'!B:B,0),MATCH(L831,'قرائت کنتور'!$1:$1,0)),0)</f>
        <v>0</v>
      </c>
      <c r="Z831" s="188">
        <f>IFERROR(INDEX('قرائت کنتور'!A:AZ,MATCH(A831&amp;"-"&amp;Y$1,'قرائت کنتور'!B:B,0),MATCH(G831,'قرائت کنتور'!$1:$1,0)),0)</f>
        <v>0</v>
      </c>
      <c r="AA831" s="188">
        <f>IFERROR(INDEX('قرائت کنتور'!A:AZ,MATCH(A831&amp;"-"&amp;AA$1,'قرائت کنتور'!B:B,0),MATCH(L831,'قرائت کنتور'!$1:$1,0)),0)</f>
        <v>0</v>
      </c>
      <c r="AB831" s="188">
        <f>IFERROR(INDEX('قرائت کنتور'!A:AZ,MATCH(A831&amp;"-"&amp;AA$1,'قرائت کنتور'!B:B,0),MATCH(G831,'قرائت کنتور'!$1:$1,0)),0)</f>
        <v>0</v>
      </c>
      <c r="AC831" s="265"/>
      <c r="AD831" s="188">
        <f t="shared" si="281"/>
        <v>0</v>
      </c>
      <c r="AE831" s="188">
        <f t="shared" si="282"/>
        <v>0</v>
      </c>
      <c r="AF831" s="188">
        <f t="shared" si="283"/>
        <v>0</v>
      </c>
      <c r="AG831" s="188">
        <f t="shared" si="284"/>
        <v>0</v>
      </c>
      <c r="AH831" s="188">
        <f t="shared" si="285"/>
        <v>0</v>
      </c>
      <c r="AI831" s="188">
        <f t="shared" si="286"/>
        <v>0</v>
      </c>
      <c r="AJ831" s="188" t="str">
        <f t="shared" si="287"/>
        <v>0</v>
      </c>
      <c r="AK831" s="265"/>
      <c r="AL831" s="254" t="str">
        <f t="shared" si="288"/>
        <v>---</v>
      </c>
      <c r="AM831" s="254" t="str">
        <f t="shared" si="289"/>
        <v>---</v>
      </c>
      <c r="AN831" s="265"/>
      <c r="AO831" s="188" t="str">
        <f>IFERROR(INDEX('تعرفه ها'!A:Z,MATCH(P831&amp;"-"&amp;AO$1,'تعرفه ها'!C:C,0),MATCH(F831,'تعرفه ها'!$2:$2,0),1),"---")</f>
        <v>---</v>
      </c>
      <c r="AP831" s="188" t="str">
        <f>IFERROR(INDEX('تعرفه ها'!A:Z,MATCH(P831&amp;"-"&amp;AP$1,'تعرفه ها'!C:C,0),MATCH(F831,'تعرفه ها'!$2:$2,0),1),"---")</f>
        <v>---</v>
      </c>
      <c r="AQ831" s="188" t="str">
        <f>IFERROR(INDEX('تعرفه ها'!A:Z,MATCH(P831&amp;"-"&amp;AQ$1,'تعرفه ها'!C:C,0),MATCH(F831,'تعرفه ها'!$2:$2,0),1),"---")</f>
        <v>---</v>
      </c>
      <c r="AR831" s="188" t="str">
        <f>IFERROR(INDEX('تعرفه ها'!A:Z,MATCH(P831&amp;"-"&amp;AR$1,'تعرفه ها'!C:C,0),MATCH(F831,'تعرفه ها'!$2:$2,0),1),"---")</f>
        <v>---</v>
      </c>
      <c r="AS831" s="265"/>
      <c r="AT831" s="415" t="str">
        <f t="shared" si="290"/>
        <v>---</v>
      </c>
      <c r="AU831" s="415" t="str">
        <f t="shared" si="291"/>
        <v>---</v>
      </c>
      <c r="AV831" s="415" t="str">
        <f t="shared" si="292"/>
        <v>---</v>
      </c>
      <c r="AW831" s="415" t="str">
        <f t="shared" si="293"/>
        <v>---</v>
      </c>
      <c r="AX831" s="415" t="str">
        <f t="shared" si="294"/>
        <v>---</v>
      </c>
      <c r="AY831" s="415" t="str">
        <f>IFERROR(AH831*INDEX('تعرفه ها'!A:Z,MATCH("عوارض برق به ازاء هر کیلووات",'تعرفه ها'!$C:$C,0),MATCH(F831,'تعرفه ها'!$2:$2,0)),"---")</f>
        <v>---</v>
      </c>
      <c r="AZ831" s="415" t="str">
        <f t="shared" si="295"/>
        <v>---</v>
      </c>
      <c r="BA831" s="415" t="str">
        <f>IFERROR(ROUND(((AX831+AY831+AZ831)*INDEX('تعرفه ها'!A:Z,MATCH("هزینه نگهداری و تعمیرات شبکه برق",'تعرفه ها'!$C:$C,0),MATCH(F831,'تعرفه ها'!$2:$2,0))/100),0),"---")</f>
        <v>---</v>
      </c>
      <c r="BB831" s="415">
        <f>IFERROR(IF(P831="دیماندی",ROUND(AJ831*INDEX('تعرفه ها'!A:Z,MATCH(BB$1,'تعرفه ها'!$C:$C,0),MATCH(F831,'تعرفه ها'!$2:$2,0))*J831/30,0),0),"---")</f>
        <v>0</v>
      </c>
      <c r="BC831" s="415"/>
      <c r="BD831" s="54" t="str">
        <f>IFERROR(IF(INDEX('اطلاعات دوره'!A:Z,MATCH(G831,'اطلاعات دوره'!C:C,0),MATCH("برق",'اطلاعات دوره'!$1:$1,0))="دارد",ROUND(AX831*INDEX('تعرفه ها'!A:Z,MATCH("پیک فصلی برق",'تعرفه ها'!$C:$C,0),MATCH(F831,'تعرفه ها'!$2:$2,0))/100,0),0),"---")</f>
        <v>---</v>
      </c>
      <c r="BE831" s="415" t="str">
        <f>IFERROR(ROUND(((AX831+AY831+AZ831+BA831+BB831+BC831+BD831)*INDEX('تعرفه ها'!A:Z,MATCH("مالیات برق",'تعرفه ها'!$C:$C,0),MATCH(F831,'تعرفه ها'!$2:$2,0))/100),0),"---")</f>
        <v>---</v>
      </c>
      <c r="BF831" s="415" t="str">
        <f t="shared" si="296"/>
        <v>---</v>
      </c>
      <c r="BG831" s="415" t="str">
        <f t="shared" si="300"/>
        <v>---</v>
      </c>
      <c r="BH831" s="415" t="str">
        <f t="shared" si="297"/>
        <v>---</v>
      </c>
      <c r="BI831" s="54" t="str">
        <f t="shared" si="298"/>
        <v>---</v>
      </c>
      <c r="BJ831" s="55" t="str">
        <f t="shared" si="299"/>
        <v>---</v>
      </c>
      <c r="BK831" s="262"/>
      <c r="BL831" s="183" t="str">
        <f>IFERROR(IF(INDEX(پرداخت!A:AZ,MATCH(A831&amp;" - "&amp;"برق",پرداخت!$B:$B,0),MATCH(G831,پرداخت!$1:$1,0))="نشده","نشده","شده"),"---")</f>
        <v>---</v>
      </c>
    </row>
    <row r="832" spans="1:64" ht="33.75" hidden="1">
      <c r="A832" s="170"/>
      <c r="B832" s="47">
        <f>IFERROR(INDEX('اطلاعات انشعابات شرکتها'!A:BB,MATCH(A832,'اطلاعات انشعابات شرکتها'!A:A,0),MATCH(B$1,'اطلاعات انشعابات شرکتها'!$1:$1,0)),0)</f>
        <v>0</v>
      </c>
      <c r="C832" s="48">
        <f>IFERROR(INDEX('اطلاعات انشعابات شرکتها'!A:BB,MATCH(A832,'اطلاعات انشعابات شرکتها'!A:A,0),MATCH(C$1,'اطلاعات انشعابات شرکتها'!$1:$1,0)),0)</f>
        <v>0</v>
      </c>
      <c r="D832" s="45"/>
      <c r="E832" s="171"/>
      <c r="F832" s="170"/>
      <c r="G832" s="188" t="str">
        <f t="shared" si="278"/>
        <v>/</v>
      </c>
      <c r="H832" s="188">
        <f>IFERROR(INDEX('اطلاعات دوره'!A:Z,MATCH(G832,'اطلاعات دوره'!C:C,0),MATCH(H$1,'اطلاعات دوره'!$1:$1,0)),0)</f>
        <v>0</v>
      </c>
      <c r="I832" s="188">
        <f>IFERROR(INDEX('اطلاعات دوره'!A:Z,MATCH(G832,'اطلاعات دوره'!C:C,0),MATCH(I$1,'اطلاعات دوره'!$1:$1,0)),0)</f>
        <v>0</v>
      </c>
      <c r="J832" s="188">
        <f>IFERROR(INDEX('اطلاعات دوره'!A:Z,MATCH(G832,'اطلاعات دوره'!C:C,0),MATCH(J$1,'اطلاعات دوره'!$1:$1,0)),0)</f>
        <v>0</v>
      </c>
      <c r="K832" s="265"/>
      <c r="L832" s="188" t="str">
        <f>IFERROR(INDEX('اطلاعات دوره'!A:Z,MATCH(G832,'اطلاعات دوره'!C:C,0)-1,MATCH("عنوان",'اطلاعات دوره'!$1:$1,0)),"---")</f>
        <v>---</v>
      </c>
      <c r="M832" s="188" t="str">
        <f t="shared" si="279"/>
        <v>----</v>
      </c>
      <c r="N832" s="188" t="str">
        <f t="shared" si="280"/>
        <v>-/</v>
      </c>
      <c r="O832" s="265"/>
      <c r="P832" s="188">
        <f>IFERROR(INDEX('اطلاعات انشعابات شرکتها'!A:BB,MATCH(A832,'اطلاعات انشعابات شرکتها'!A:A,0),MATCH(P$1,'اطلاعات انشعابات شرکتها'!$1:$1,0)),0)</f>
        <v>0</v>
      </c>
      <c r="Q832" s="188">
        <f>IFERROR(INDEX('اطلاعات انشعابات شرکتها'!A:BB,MATCH(A832,'اطلاعات انشعابات شرکتها'!A:A,0),MATCH(Q$1,'اطلاعات انشعابات شرکتها'!$1:$1,0)),0)</f>
        <v>0</v>
      </c>
      <c r="R832" s="188">
        <f>IFERROR(INDEX('اطلاعات انشعابات شرکتها'!A:BB,MATCH(A832,'اطلاعات انشعابات شرکتها'!A:A,0),MATCH(R$1,'اطلاعات انشعابات شرکتها'!$1:$1,0)),0)</f>
        <v>0</v>
      </c>
      <c r="S832" s="265"/>
      <c r="T832" s="188">
        <f>IFERROR(INDEX('قرائت کنتور'!A:AZ,MATCH(A832&amp;"-"&amp;T$1,'قرائت کنتور'!B:B,0),MATCH(G832,'قرائت کنتور'!$1:$1,0)),0)</f>
        <v>0</v>
      </c>
      <c r="U832" s="188">
        <f>IFERROR(INDEX('قرائت کنتور'!A:AZ,MATCH(A832&amp;"-"&amp;U$1,'قرائت کنتور'!B:B,0),MATCH(L832,'قرائت کنتور'!$1:$1,0)),0)</f>
        <v>0</v>
      </c>
      <c r="V832" s="188">
        <f>IFERROR(INDEX('قرائت کنتور'!A:AZ,MATCH(A832&amp;"-"&amp;U$1,'قرائت کنتور'!B:B,0),MATCH(G832,'قرائت کنتور'!$1:$1,0)),0)</f>
        <v>0</v>
      </c>
      <c r="W832" s="188">
        <f>IFERROR(INDEX('قرائت کنتور'!A:AZ,MATCH(A832&amp;"-"&amp;W$1,'قرائت کنتور'!B:B,0),MATCH(L832,'قرائت کنتور'!$1:$1,0)),0)</f>
        <v>0</v>
      </c>
      <c r="X832" s="188">
        <f>IFERROR(INDEX('قرائت کنتور'!A:AZ,MATCH(A832&amp;"-"&amp;W$1,'قرائت کنتور'!B:B,0),MATCH(G832,'قرائت کنتور'!$1:$1,0)),0)</f>
        <v>0</v>
      </c>
      <c r="Y832" s="188">
        <f>IFERROR(INDEX('قرائت کنتور'!A:AZ,MATCH(A832&amp;"-"&amp;Y$1,'قرائت کنتور'!B:B,0),MATCH(L832,'قرائت کنتور'!$1:$1,0)),0)</f>
        <v>0</v>
      </c>
      <c r="Z832" s="188">
        <f>IFERROR(INDEX('قرائت کنتور'!A:AZ,MATCH(A832&amp;"-"&amp;Y$1,'قرائت کنتور'!B:B,0),MATCH(G832,'قرائت کنتور'!$1:$1,0)),0)</f>
        <v>0</v>
      </c>
      <c r="AA832" s="188">
        <f>IFERROR(INDEX('قرائت کنتور'!A:AZ,MATCH(A832&amp;"-"&amp;AA$1,'قرائت کنتور'!B:B,0),MATCH(L832,'قرائت کنتور'!$1:$1,0)),0)</f>
        <v>0</v>
      </c>
      <c r="AB832" s="188">
        <f>IFERROR(INDEX('قرائت کنتور'!A:AZ,MATCH(A832&amp;"-"&amp;AA$1,'قرائت کنتور'!B:B,0),MATCH(G832,'قرائت کنتور'!$1:$1,0)),0)</f>
        <v>0</v>
      </c>
      <c r="AC832" s="265"/>
      <c r="AD832" s="188">
        <f t="shared" si="281"/>
        <v>0</v>
      </c>
      <c r="AE832" s="188">
        <f t="shared" si="282"/>
        <v>0</v>
      </c>
      <c r="AF832" s="188">
        <f t="shared" si="283"/>
        <v>0</v>
      </c>
      <c r="AG832" s="188">
        <f t="shared" si="284"/>
        <v>0</v>
      </c>
      <c r="AH832" s="188">
        <f t="shared" si="285"/>
        <v>0</v>
      </c>
      <c r="AI832" s="188">
        <f t="shared" si="286"/>
        <v>0</v>
      </c>
      <c r="AJ832" s="188" t="str">
        <f t="shared" si="287"/>
        <v>0</v>
      </c>
      <c r="AK832" s="265"/>
      <c r="AL832" s="254" t="str">
        <f t="shared" si="288"/>
        <v>---</v>
      </c>
      <c r="AM832" s="254" t="str">
        <f t="shared" si="289"/>
        <v>---</v>
      </c>
      <c r="AN832" s="265"/>
      <c r="AO832" s="188" t="str">
        <f>IFERROR(INDEX('تعرفه ها'!A:Z,MATCH(P832&amp;"-"&amp;AO$1,'تعرفه ها'!C:C,0),MATCH(F832,'تعرفه ها'!$2:$2,0),1),"---")</f>
        <v>---</v>
      </c>
      <c r="AP832" s="188" t="str">
        <f>IFERROR(INDEX('تعرفه ها'!A:Z,MATCH(P832&amp;"-"&amp;AP$1,'تعرفه ها'!C:C,0),MATCH(F832,'تعرفه ها'!$2:$2,0),1),"---")</f>
        <v>---</v>
      </c>
      <c r="AQ832" s="188" t="str">
        <f>IFERROR(INDEX('تعرفه ها'!A:Z,MATCH(P832&amp;"-"&amp;AQ$1,'تعرفه ها'!C:C,0),MATCH(F832,'تعرفه ها'!$2:$2,0),1),"---")</f>
        <v>---</v>
      </c>
      <c r="AR832" s="188" t="str">
        <f>IFERROR(INDEX('تعرفه ها'!A:Z,MATCH(P832&amp;"-"&amp;AR$1,'تعرفه ها'!C:C,0),MATCH(F832,'تعرفه ها'!$2:$2,0),1),"---")</f>
        <v>---</v>
      </c>
      <c r="AS832" s="265"/>
      <c r="AT832" s="415" t="str">
        <f t="shared" si="290"/>
        <v>---</v>
      </c>
      <c r="AU832" s="415" t="str">
        <f t="shared" si="291"/>
        <v>---</v>
      </c>
      <c r="AV832" s="415" t="str">
        <f t="shared" si="292"/>
        <v>---</v>
      </c>
      <c r="AW832" s="415" t="str">
        <f t="shared" si="293"/>
        <v>---</v>
      </c>
      <c r="AX832" s="415" t="str">
        <f t="shared" si="294"/>
        <v>---</v>
      </c>
      <c r="AY832" s="415" t="str">
        <f>IFERROR(AH832*INDEX('تعرفه ها'!A:Z,MATCH("عوارض برق به ازاء هر کیلووات",'تعرفه ها'!$C:$C,0),MATCH(F832,'تعرفه ها'!$2:$2,0)),"---")</f>
        <v>---</v>
      </c>
      <c r="AZ832" s="415" t="str">
        <f t="shared" si="295"/>
        <v>---</v>
      </c>
      <c r="BA832" s="415" t="str">
        <f>IFERROR(ROUND(((AX832+AY832+AZ832)*INDEX('تعرفه ها'!A:Z,MATCH("هزینه نگهداری و تعمیرات شبکه برق",'تعرفه ها'!$C:$C,0),MATCH(F832,'تعرفه ها'!$2:$2,0))/100),0),"---")</f>
        <v>---</v>
      </c>
      <c r="BB832" s="415">
        <f>IFERROR(IF(P832="دیماندی",ROUND(AJ832*INDEX('تعرفه ها'!A:Z,MATCH(BB$1,'تعرفه ها'!$C:$C,0),MATCH(F832,'تعرفه ها'!$2:$2,0))*J832/30,0),0),"---")</f>
        <v>0</v>
      </c>
      <c r="BC832" s="415"/>
      <c r="BD832" s="54" t="str">
        <f>IFERROR(IF(INDEX('اطلاعات دوره'!A:Z,MATCH(G832,'اطلاعات دوره'!C:C,0),MATCH("برق",'اطلاعات دوره'!$1:$1,0))="دارد",ROUND(AX832*INDEX('تعرفه ها'!A:Z,MATCH("پیک فصلی برق",'تعرفه ها'!$C:$C,0),MATCH(F832,'تعرفه ها'!$2:$2,0))/100,0),0),"---")</f>
        <v>---</v>
      </c>
      <c r="BE832" s="415" t="str">
        <f>IFERROR(ROUND(((AX832+AY832+AZ832+BA832+BB832+BC832+BD832)*INDEX('تعرفه ها'!A:Z,MATCH("مالیات برق",'تعرفه ها'!$C:$C,0),MATCH(F832,'تعرفه ها'!$2:$2,0))/100),0),"---")</f>
        <v>---</v>
      </c>
      <c r="BF832" s="415" t="str">
        <f t="shared" si="296"/>
        <v>---</v>
      </c>
      <c r="BG832" s="415" t="str">
        <f t="shared" si="300"/>
        <v>---</v>
      </c>
      <c r="BH832" s="415" t="str">
        <f t="shared" si="297"/>
        <v>---</v>
      </c>
      <c r="BI832" s="54" t="str">
        <f t="shared" si="298"/>
        <v>---</v>
      </c>
      <c r="BJ832" s="55" t="str">
        <f t="shared" si="299"/>
        <v>---</v>
      </c>
      <c r="BK832" s="262"/>
      <c r="BL832" s="183" t="str">
        <f>IFERROR(IF(INDEX(پرداخت!A:AZ,MATCH(A832&amp;" - "&amp;"برق",پرداخت!$B:$B,0),MATCH(G832,پرداخت!$1:$1,0))="نشده","نشده","شده"),"---")</f>
        <v>---</v>
      </c>
    </row>
    <row r="833" spans="1:64" ht="33.75" hidden="1">
      <c r="A833" s="170"/>
      <c r="B833" s="47">
        <f>IFERROR(INDEX('اطلاعات انشعابات شرکتها'!A:BB,MATCH(A833,'اطلاعات انشعابات شرکتها'!A:A,0),MATCH(B$1,'اطلاعات انشعابات شرکتها'!$1:$1,0)),0)</f>
        <v>0</v>
      </c>
      <c r="C833" s="48">
        <f>IFERROR(INDEX('اطلاعات انشعابات شرکتها'!A:BB,MATCH(A833,'اطلاعات انشعابات شرکتها'!A:A,0),MATCH(C$1,'اطلاعات انشعابات شرکتها'!$1:$1,0)),0)</f>
        <v>0</v>
      </c>
      <c r="D833" s="45"/>
      <c r="E833" s="171"/>
      <c r="F833" s="170"/>
      <c r="G833" s="188" t="str">
        <f t="shared" si="278"/>
        <v>/</v>
      </c>
      <c r="H833" s="188">
        <f>IFERROR(INDEX('اطلاعات دوره'!A:Z,MATCH(G833,'اطلاعات دوره'!C:C,0),MATCH(H$1,'اطلاعات دوره'!$1:$1,0)),0)</f>
        <v>0</v>
      </c>
      <c r="I833" s="188">
        <f>IFERROR(INDEX('اطلاعات دوره'!A:Z,MATCH(G833,'اطلاعات دوره'!C:C,0),MATCH(I$1,'اطلاعات دوره'!$1:$1,0)),0)</f>
        <v>0</v>
      </c>
      <c r="J833" s="188">
        <f>IFERROR(INDEX('اطلاعات دوره'!A:Z,MATCH(G833,'اطلاعات دوره'!C:C,0),MATCH(J$1,'اطلاعات دوره'!$1:$1,0)),0)</f>
        <v>0</v>
      </c>
      <c r="K833" s="265"/>
      <c r="L833" s="188" t="str">
        <f>IFERROR(INDEX('اطلاعات دوره'!A:Z,MATCH(G833,'اطلاعات دوره'!C:C,0)-1,MATCH("عنوان",'اطلاعات دوره'!$1:$1,0)),"---")</f>
        <v>---</v>
      </c>
      <c r="M833" s="188" t="str">
        <f t="shared" si="279"/>
        <v>----</v>
      </c>
      <c r="N833" s="188" t="str">
        <f t="shared" si="280"/>
        <v>-/</v>
      </c>
      <c r="O833" s="265"/>
      <c r="P833" s="188">
        <f>IFERROR(INDEX('اطلاعات انشعابات شرکتها'!A:BB,MATCH(A833,'اطلاعات انشعابات شرکتها'!A:A,0),MATCH(P$1,'اطلاعات انشعابات شرکتها'!$1:$1,0)),0)</f>
        <v>0</v>
      </c>
      <c r="Q833" s="188">
        <f>IFERROR(INDEX('اطلاعات انشعابات شرکتها'!A:BB,MATCH(A833,'اطلاعات انشعابات شرکتها'!A:A,0),MATCH(Q$1,'اطلاعات انشعابات شرکتها'!$1:$1,0)),0)</f>
        <v>0</v>
      </c>
      <c r="R833" s="188">
        <f>IFERROR(INDEX('اطلاعات انشعابات شرکتها'!A:BB,MATCH(A833,'اطلاعات انشعابات شرکتها'!A:A,0),MATCH(R$1,'اطلاعات انشعابات شرکتها'!$1:$1,0)),0)</f>
        <v>0</v>
      </c>
      <c r="S833" s="265"/>
      <c r="T833" s="188">
        <f>IFERROR(INDEX('قرائت کنتور'!A:AZ,MATCH(A833&amp;"-"&amp;T$1,'قرائت کنتور'!B:B,0),MATCH(G833,'قرائت کنتور'!$1:$1,0)),0)</f>
        <v>0</v>
      </c>
      <c r="U833" s="188">
        <f>IFERROR(INDEX('قرائت کنتور'!A:AZ,MATCH(A833&amp;"-"&amp;U$1,'قرائت کنتور'!B:B,0),MATCH(L833,'قرائت کنتور'!$1:$1,0)),0)</f>
        <v>0</v>
      </c>
      <c r="V833" s="188">
        <f>IFERROR(INDEX('قرائت کنتور'!A:AZ,MATCH(A833&amp;"-"&amp;U$1,'قرائت کنتور'!B:B,0),MATCH(G833,'قرائت کنتور'!$1:$1,0)),0)</f>
        <v>0</v>
      </c>
      <c r="W833" s="188">
        <f>IFERROR(INDEX('قرائت کنتور'!A:AZ,MATCH(A833&amp;"-"&amp;W$1,'قرائت کنتور'!B:B,0),MATCH(L833,'قرائت کنتور'!$1:$1,0)),0)</f>
        <v>0</v>
      </c>
      <c r="X833" s="188">
        <f>IFERROR(INDEX('قرائت کنتور'!A:AZ,MATCH(A833&amp;"-"&amp;W$1,'قرائت کنتور'!B:B,0),MATCH(G833,'قرائت کنتور'!$1:$1,0)),0)</f>
        <v>0</v>
      </c>
      <c r="Y833" s="188">
        <f>IFERROR(INDEX('قرائت کنتور'!A:AZ,MATCH(A833&amp;"-"&amp;Y$1,'قرائت کنتور'!B:B,0),MATCH(L833,'قرائت کنتور'!$1:$1,0)),0)</f>
        <v>0</v>
      </c>
      <c r="Z833" s="188">
        <f>IFERROR(INDEX('قرائت کنتور'!A:AZ,MATCH(A833&amp;"-"&amp;Y$1,'قرائت کنتور'!B:B,0),MATCH(G833,'قرائت کنتور'!$1:$1,0)),0)</f>
        <v>0</v>
      </c>
      <c r="AA833" s="188">
        <f>IFERROR(INDEX('قرائت کنتور'!A:AZ,MATCH(A833&amp;"-"&amp;AA$1,'قرائت کنتور'!B:B,0),MATCH(L833,'قرائت کنتور'!$1:$1,0)),0)</f>
        <v>0</v>
      </c>
      <c r="AB833" s="188">
        <f>IFERROR(INDEX('قرائت کنتور'!A:AZ,MATCH(A833&amp;"-"&amp;AA$1,'قرائت کنتور'!B:B,0),MATCH(G833,'قرائت کنتور'!$1:$1,0)),0)</f>
        <v>0</v>
      </c>
      <c r="AC833" s="265"/>
      <c r="AD833" s="188">
        <f t="shared" si="281"/>
        <v>0</v>
      </c>
      <c r="AE833" s="188">
        <f t="shared" si="282"/>
        <v>0</v>
      </c>
      <c r="AF833" s="188">
        <f t="shared" si="283"/>
        <v>0</v>
      </c>
      <c r="AG833" s="188">
        <f t="shared" si="284"/>
        <v>0</v>
      </c>
      <c r="AH833" s="188">
        <f t="shared" si="285"/>
        <v>0</v>
      </c>
      <c r="AI833" s="188">
        <f t="shared" si="286"/>
        <v>0</v>
      </c>
      <c r="AJ833" s="188" t="str">
        <f t="shared" si="287"/>
        <v>0</v>
      </c>
      <c r="AK833" s="265"/>
      <c r="AL833" s="254" t="str">
        <f t="shared" si="288"/>
        <v>---</v>
      </c>
      <c r="AM833" s="254" t="str">
        <f t="shared" si="289"/>
        <v>---</v>
      </c>
      <c r="AN833" s="265"/>
      <c r="AO833" s="188" t="str">
        <f>IFERROR(INDEX('تعرفه ها'!A:Z,MATCH(P833&amp;"-"&amp;AO$1,'تعرفه ها'!C:C,0),MATCH(F833,'تعرفه ها'!$2:$2,0),1),"---")</f>
        <v>---</v>
      </c>
      <c r="AP833" s="188" t="str">
        <f>IFERROR(INDEX('تعرفه ها'!A:Z,MATCH(P833&amp;"-"&amp;AP$1,'تعرفه ها'!C:C,0),MATCH(F833,'تعرفه ها'!$2:$2,0),1),"---")</f>
        <v>---</v>
      </c>
      <c r="AQ833" s="188" t="str">
        <f>IFERROR(INDEX('تعرفه ها'!A:Z,MATCH(P833&amp;"-"&amp;AQ$1,'تعرفه ها'!C:C,0),MATCH(F833,'تعرفه ها'!$2:$2,0),1),"---")</f>
        <v>---</v>
      </c>
      <c r="AR833" s="188" t="str">
        <f>IFERROR(INDEX('تعرفه ها'!A:Z,MATCH(P833&amp;"-"&amp;AR$1,'تعرفه ها'!C:C,0),MATCH(F833,'تعرفه ها'!$2:$2,0),1),"---")</f>
        <v>---</v>
      </c>
      <c r="AS833" s="265"/>
      <c r="AT833" s="415" t="str">
        <f t="shared" si="290"/>
        <v>---</v>
      </c>
      <c r="AU833" s="415" t="str">
        <f t="shared" si="291"/>
        <v>---</v>
      </c>
      <c r="AV833" s="415" t="str">
        <f t="shared" si="292"/>
        <v>---</v>
      </c>
      <c r="AW833" s="415" t="str">
        <f t="shared" si="293"/>
        <v>---</v>
      </c>
      <c r="AX833" s="415" t="str">
        <f t="shared" si="294"/>
        <v>---</v>
      </c>
      <c r="AY833" s="415" t="str">
        <f>IFERROR(AH833*INDEX('تعرفه ها'!A:Z,MATCH("عوارض برق به ازاء هر کیلووات",'تعرفه ها'!$C:$C,0),MATCH(F833,'تعرفه ها'!$2:$2,0)),"---")</f>
        <v>---</v>
      </c>
      <c r="AZ833" s="415" t="str">
        <f t="shared" si="295"/>
        <v>---</v>
      </c>
      <c r="BA833" s="415" t="str">
        <f>IFERROR(ROUND(((AX833+AY833+AZ833)*INDEX('تعرفه ها'!A:Z,MATCH("هزینه نگهداری و تعمیرات شبکه برق",'تعرفه ها'!$C:$C,0),MATCH(F833,'تعرفه ها'!$2:$2,0))/100),0),"---")</f>
        <v>---</v>
      </c>
      <c r="BB833" s="415">
        <f>IFERROR(IF(P833="دیماندی",ROUND(AJ833*INDEX('تعرفه ها'!A:Z,MATCH(BB$1,'تعرفه ها'!$C:$C,0),MATCH(F833,'تعرفه ها'!$2:$2,0))*J833/30,0),0),"---")</f>
        <v>0</v>
      </c>
      <c r="BC833" s="415"/>
      <c r="BD833" s="54" t="str">
        <f>IFERROR(IF(INDEX('اطلاعات دوره'!A:Z,MATCH(G833,'اطلاعات دوره'!C:C,0),MATCH("برق",'اطلاعات دوره'!$1:$1,0))="دارد",ROUND(AX833*INDEX('تعرفه ها'!A:Z,MATCH("پیک فصلی برق",'تعرفه ها'!$C:$C,0),MATCH(F833,'تعرفه ها'!$2:$2,0))/100,0),0),"---")</f>
        <v>---</v>
      </c>
      <c r="BE833" s="415" t="str">
        <f>IFERROR(ROUND(((AX833+AY833+AZ833+BA833+BB833+BC833+BD833)*INDEX('تعرفه ها'!A:Z,MATCH("مالیات برق",'تعرفه ها'!$C:$C,0),MATCH(F833,'تعرفه ها'!$2:$2,0))/100),0),"---")</f>
        <v>---</v>
      </c>
      <c r="BF833" s="415" t="str">
        <f t="shared" si="296"/>
        <v>---</v>
      </c>
      <c r="BG833" s="415" t="str">
        <f t="shared" si="300"/>
        <v>---</v>
      </c>
      <c r="BH833" s="415" t="str">
        <f t="shared" si="297"/>
        <v>---</v>
      </c>
      <c r="BI833" s="54" t="str">
        <f t="shared" si="298"/>
        <v>---</v>
      </c>
      <c r="BJ833" s="55" t="str">
        <f t="shared" si="299"/>
        <v>---</v>
      </c>
      <c r="BK833" s="262"/>
      <c r="BL833" s="183" t="str">
        <f>IFERROR(IF(INDEX(پرداخت!A:AZ,MATCH(A833&amp;" - "&amp;"برق",پرداخت!$B:$B,0),MATCH(G833,پرداخت!$1:$1,0))="نشده","نشده","شده"),"---")</f>
        <v>---</v>
      </c>
    </row>
    <row r="834" spans="1:64" ht="33.75" hidden="1">
      <c r="A834" s="170"/>
      <c r="B834" s="47">
        <f>IFERROR(INDEX('اطلاعات انشعابات شرکتها'!A:BB,MATCH(A834,'اطلاعات انشعابات شرکتها'!A:A,0),MATCH(B$1,'اطلاعات انشعابات شرکتها'!$1:$1,0)),0)</f>
        <v>0</v>
      </c>
      <c r="C834" s="48">
        <f>IFERROR(INDEX('اطلاعات انشعابات شرکتها'!A:BB,MATCH(A834,'اطلاعات انشعابات شرکتها'!A:A,0),MATCH(C$1,'اطلاعات انشعابات شرکتها'!$1:$1,0)),0)</f>
        <v>0</v>
      </c>
      <c r="D834" s="45"/>
      <c r="E834" s="171"/>
      <c r="F834" s="170"/>
      <c r="G834" s="188" t="str">
        <f t="shared" si="278"/>
        <v>/</v>
      </c>
      <c r="H834" s="188">
        <f>IFERROR(INDEX('اطلاعات دوره'!A:Z,MATCH(G834,'اطلاعات دوره'!C:C,0),MATCH(H$1,'اطلاعات دوره'!$1:$1,0)),0)</f>
        <v>0</v>
      </c>
      <c r="I834" s="188">
        <f>IFERROR(INDEX('اطلاعات دوره'!A:Z,MATCH(G834,'اطلاعات دوره'!C:C,0),MATCH(I$1,'اطلاعات دوره'!$1:$1,0)),0)</f>
        <v>0</v>
      </c>
      <c r="J834" s="188">
        <f>IFERROR(INDEX('اطلاعات دوره'!A:Z,MATCH(G834,'اطلاعات دوره'!C:C,0),MATCH(J$1,'اطلاعات دوره'!$1:$1,0)),0)</f>
        <v>0</v>
      </c>
      <c r="K834" s="265"/>
      <c r="L834" s="188" t="str">
        <f>IFERROR(INDEX('اطلاعات دوره'!A:Z,MATCH(G834,'اطلاعات دوره'!C:C,0)-1,MATCH("عنوان",'اطلاعات دوره'!$1:$1,0)),"---")</f>
        <v>---</v>
      </c>
      <c r="M834" s="188" t="str">
        <f t="shared" si="279"/>
        <v>----</v>
      </c>
      <c r="N834" s="188" t="str">
        <f t="shared" si="280"/>
        <v>-/</v>
      </c>
      <c r="O834" s="265"/>
      <c r="P834" s="188">
        <f>IFERROR(INDEX('اطلاعات انشعابات شرکتها'!A:BB,MATCH(A834,'اطلاعات انشعابات شرکتها'!A:A,0),MATCH(P$1,'اطلاعات انشعابات شرکتها'!$1:$1,0)),0)</f>
        <v>0</v>
      </c>
      <c r="Q834" s="188">
        <f>IFERROR(INDEX('اطلاعات انشعابات شرکتها'!A:BB,MATCH(A834,'اطلاعات انشعابات شرکتها'!A:A,0),MATCH(Q$1,'اطلاعات انشعابات شرکتها'!$1:$1,0)),0)</f>
        <v>0</v>
      </c>
      <c r="R834" s="188">
        <f>IFERROR(INDEX('اطلاعات انشعابات شرکتها'!A:BB,MATCH(A834,'اطلاعات انشعابات شرکتها'!A:A,0),MATCH(R$1,'اطلاعات انشعابات شرکتها'!$1:$1,0)),0)</f>
        <v>0</v>
      </c>
      <c r="S834" s="265"/>
      <c r="T834" s="188">
        <f>IFERROR(INDEX('قرائت کنتور'!A:AZ,MATCH(A834&amp;"-"&amp;T$1,'قرائت کنتور'!B:B,0),MATCH(G834,'قرائت کنتور'!$1:$1,0)),0)</f>
        <v>0</v>
      </c>
      <c r="U834" s="188">
        <f>IFERROR(INDEX('قرائت کنتور'!A:AZ,MATCH(A834&amp;"-"&amp;U$1,'قرائت کنتور'!B:B,0),MATCH(L834,'قرائت کنتور'!$1:$1,0)),0)</f>
        <v>0</v>
      </c>
      <c r="V834" s="188">
        <f>IFERROR(INDEX('قرائت کنتور'!A:AZ,MATCH(A834&amp;"-"&amp;U$1,'قرائت کنتور'!B:B,0),MATCH(G834,'قرائت کنتور'!$1:$1,0)),0)</f>
        <v>0</v>
      </c>
      <c r="W834" s="188">
        <f>IFERROR(INDEX('قرائت کنتور'!A:AZ,MATCH(A834&amp;"-"&amp;W$1,'قرائت کنتور'!B:B,0),MATCH(L834,'قرائت کنتور'!$1:$1,0)),0)</f>
        <v>0</v>
      </c>
      <c r="X834" s="188">
        <f>IFERROR(INDEX('قرائت کنتور'!A:AZ,MATCH(A834&amp;"-"&amp;W$1,'قرائت کنتور'!B:B,0),MATCH(G834,'قرائت کنتور'!$1:$1,0)),0)</f>
        <v>0</v>
      </c>
      <c r="Y834" s="188">
        <f>IFERROR(INDEX('قرائت کنتور'!A:AZ,MATCH(A834&amp;"-"&amp;Y$1,'قرائت کنتور'!B:B,0),MATCH(L834,'قرائت کنتور'!$1:$1,0)),0)</f>
        <v>0</v>
      </c>
      <c r="Z834" s="188">
        <f>IFERROR(INDEX('قرائت کنتور'!A:AZ,MATCH(A834&amp;"-"&amp;Y$1,'قرائت کنتور'!B:B,0),MATCH(G834,'قرائت کنتور'!$1:$1,0)),0)</f>
        <v>0</v>
      </c>
      <c r="AA834" s="188">
        <f>IFERROR(INDEX('قرائت کنتور'!A:AZ,MATCH(A834&amp;"-"&amp;AA$1,'قرائت کنتور'!B:B,0),MATCH(L834,'قرائت کنتور'!$1:$1,0)),0)</f>
        <v>0</v>
      </c>
      <c r="AB834" s="188">
        <f>IFERROR(INDEX('قرائت کنتور'!A:AZ,MATCH(A834&amp;"-"&amp;AA$1,'قرائت کنتور'!B:B,0),MATCH(G834,'قرائت کنتور'!$1:$1,0)),0)</f>
        <v>0</v>
      </c>
      <c r="AC834" s="265"/>
      <c r="AD834" s="188">
        <f t="shared" si="281"/>
        <v>0</v>
      </c>
      <c r="AE834" s="188">
        <f t="shared" si="282"/>
        <v>0</v>
      </c>
      <c r="AF834" s="188">
        <f t="shared" si="283"/>
        <v>0</v>
      </c>
      <c r="AG834" s="188">
        <f t="shared" si="284"/>
        <v>0</v>
      </c>
      <c r="AH834" s="188">
        <f t="shared" si="285"/>
        <v>0</v>
      </c>
      <c r="AI834" s="188">
        <f t="shared" si="286"/>
        <v>0</v>
      </c>
      <c r="AJ834" s="188" t="str">
        <f t="shared" si="287"/>
        <v>0</v>
      </c>
      <c r="AK834" s="265"/>
      <c r="AL834" s="254" t="str">
        <f t="shared" si="288"/>
        <v>---</v>
      </c>
      <c r="AM834" s="254" t="str">
        <f t="shared" si="289"/>
        <v>---</v>
      </c>
      <c r="AN834" s="265"/>
      <c r="AO834" s="188" t="str">
        <f>IFERROR(INDEX('تعرفه ها'!A:Z,MATCH(P834&amp;"-"&amp;AO$1,'تعرفه ها'!C:C,0),MATCH(F834,'تعرفه ها'!$2:$2,0),1),"---")</f>
        <v>---</v>
      </c>
      <c r="AP834" s="188" t="str">
        <f>IFERROR(INDEX('تعرفه ها'!A:Z,MATCH(P834&amp;"-"&amp;AP$1,'تعرفه ها'!C:C,0),MATCH(F834,'تعرفه ها'!$2:$2,0),1),"---")</f>
        <v>---</v>
      </c>
      <c r="AQ834" s="188" t="str">
        <f>IFERROR(INDEX('تعرفه ها'!A:Z,MATCH(P834&amp;"-"&amp;AQ$1,'تعرفه ها'!C:C,0),MATCH(F834,'تعرفه ها'!$2:$2,0),1),"---")</f>
        <v>---</v>
      </c>
      <c r="AR834" s="188" t="str">
        <f>IFERROR(INDEX('تعرفه ها'!A:Z,MATCH(P834&amp;"-"&amp;AR$1,'تعرفه ها'!C:C,0),MATCH(F834,'تعرفه ها'!$2:$2,0),1),"---")</f>
        <v>---</v>
      </c>
      <c r="AS834" s="265"/>
      <c r="AT834" s="415" t="str">
        <f t="shared" si="290"/>
        <v>---</v>
      </c>
      <c r="AU834" s="415" t="str">
        <f t="shared" si="291"/>
        <v>---</v>
      </c>
      <c r="AV834" s="415" t="str">
        <f t="shared" si="292"/>
        <v>---</v>
      </c>
      <c r="AW834" s="415" t="str">
        <f t="shared" si="293"/>
        <v>---</v>
      </c>
      <c r="AX834" s="415" t="str">
        <f t="shared" si="294"/>
        <v>---</v>
      </c>
      <c r="AY834" s="415" t="str">
        <f>IFERROR(AH834*INDEX('تعرفه ها'!A:Z,MATCH("عوارض برق به ازاء هر کیلووات",'تعرفه ها'!$C:$C,0),MATCH(F834,'تعرفه ها'!$2:$2,0)),"---")</f>
        <v>---</v>
      </c>
      <c r="AZ834" s="415" t="str">
        <f t="shared" si="295"/>
        <v>---</v>
      </c>
      <c r="BA834" s="415" t="str">
        <f>IFERROR(ROUND(((AX834+AY834+AZ834)*INDEX('تعرفه ها'!A:Z,MATCH("هزینه نگهداری و تعمیرات شبکه برق",'تعرفه ها'!$C:$C,0),MATCH(F834,'تعرفه ها'!$2:$2,0))/100),0),"---")</f>
        <v>---</v>
      </c>
      <c r="BB834" s="415">
        <f>IFERROR(IF(P834="دیماندی",ROUND(AJ834*INDEX('تعرفه ها'!A:Z,MATCH(BB$1,'تعرفه ها'!$C:$C,0),MATCH(F834,'تعرفه ها'!$2:$2,0))*J834/30,0),0),"---")</f>
        <v>0</v>
      </c>
      <c r="BC834" s="415"/>
      <c r="BD834" s="54" t="str">
        <f>IFERROR(IF(INDEX('اطلاعات دوره'!A:Z,MATCH(G834,'اطلاعات دوره'!C:C,0),MATCH("برق",'اطلاعات دوره'!$1:$1,0))="دارد",ROUND(AX834*INDEX('تعرفه ها'!A:Z,MATCH("پیک فصلی برق",'تعرفه ها'!$C:$C,0),MATCH(F834,'تعرفه ها'!$2:$2,0))/100,0),0),"---")</f>
        <v>---</v>
      </c>
      <c r="BE834" s="415" t="str">
        <f>IFERROR(ROUND(((AX834+AY834+AZ834+BA834+BB834+BC834+BD834)*INDEX('تعرفه ها'!A:Z,MATCH("مالیات برق",'تعرفه ها'!$C:$C,0),MATCH(F834,'تعرفه ها'!$2:$2,0))/100),0),"---")</f>
        <v>---</v>
      </c>
      <c r="BF834" s="415" t="str">
        <f t="shared" si="296"/>
        <v>---</v>
      </c>
      <c r="BG834" s="415" t="str">
        <f t="shared" si="300"/>
        <v>---</v>
      </c>
      <c r="BH834" s="415" t="str">
        <f t="shared" si="297"/>
        <v>---</v>
      </c>
      <c r="BI834" s="54" t="str">
        <f t="shared" si="298"/>
        <v>---</v>
      </c>
      <c r="BJ834" s="55" t="str">
        <f t="shared" si="299"/>
        <v>---</v>
      </c>
      <c r="BK834" s="262"/>
      <c r="BL834" s="183" t="str">
        <f>IFERROR(IF(INDEX(پرداخت!A:AZ,MATCH(A834&amp;" - "&amp;"برق",پرداخت!$B:$B,0),MATCH(G834,پرداخت!$1:$1,0))="نشده","نشده","شده"),"---")</f>
        <v>---</v>
      </c>
    </row>
    <row r="835" spans="1:64" ht="33.75" hidden="1">
      <c r="A835" s="170"/>
      <c r="B835" s="47">
        <f>IFERROR(INDEX('اطلاعات انشعابات شرکتها'!A:BB,MATCH(A835,'اطلاعات انشعابات شرکتها'!A:A,0),MATCH(B$1,'اطلاعات انشعابات شرکتها'!$1:$1,0)),0)</f>
        <v>0</v>
      </c>
      <c r="C835" s="48">
        <f>IFERROR(INDEX('اطلاعات انشعابات شرکتها'!A:BB,MATCH(A835,'اطلاعات انشعابات شرکتها'!A:A,0),MATCH(C$1,'اطلاعات انشعابات شرکتها'!$1:$1,0)),0)</f>
        <v>0</v>
      </c>
      <c r="D835" s="45"/>
      <c r="E835" s="171"/>
      <c r="F835" s="170"/>
      <c r="G835" s="188" t="str">
        <f t="shared" si="278"/>
        <v>/</v>
      </c>
      <c r="H835" s="188">
        <f>IFERROR(INDEX('اطلاعات دوره'!A:Z,MATCH(G835,'اطلاعات دوره'!C:C,0),MATCH(H$1,'اطلاعات دوره'!$1:$1,0)),0)</f>
        <v>0</v>
      </c>
      <c r="I835" s="188">
        <f>IFERROR(INDEX('اطلاعات دوره'!A:Z,MATCH(G835,'اطلاعات دوره'!C:C,0),MATCH(I$1,'اطلاعات دوره'!$1:$1,0)),0)</f>
        <v>0</v>
      </c>
      <c r="J835" s="188">
        <f>IFERROR(INDEX('اطلاعات دوره'!A:Z,MATCH(G835,'اطلاعات دوره'!C:C,0),MATCH(J$1,'اطلاعات دوره'!$1:$1,0)),0)</f>
        <v>0</v>
      </c>
      <c r="K835" s="265"/>
      <c r="L835" s="188" t="str">
        <f>IFERROR(INDEX('اطلاعات دوره'!A:Z,MATCH(G835,'اطلاعات دوره'!C:C,0)-1,MATCH("عنوان",'اطلاعات دوره'!$1:$1,0)),"---")</f>
        <v>---</v>
      </c>
      <c r="M835" s="188" t="str">
        <f t="shared" si="279"/>
        <v>----</v>
      </c>
      <c r="N835" s="188" t="str">
        <f t="shared" si="280"/>
        <v>-/</v>
      </c>
      <c r="O835" s="265"/>
      <c r="P835" s="188">
        <f>IFERROR(INDEX('اطلاعات انشعابات شرکتها'!A:BB,MATCH(A835,'اطلاعات انشعابات شرکتها'!A:A,0),MATCH(P$1,'اطلاعات انشعابات شرکتها'!$1:$1,0)),0)</f>
        <v>0</v>
      </c>
      <c r="Q835" s="188">
        <f>IFERROR(INDEX('اطلاعات انشعابات شرکتها'!A:BB,MATCH(A835,'اطلاعات انشعابات شرکتها'!A:A,0),MATCH(Q$1,'اطلاعات انشعابات شرکتها'!$1:$1,0)),0)</f>
        <v>0</v>
      </c>
      <c r="R835" s="188">
        <f>IFERROR(INDEX('اطلاعات انشعابات شرکتها'!A:BB,MATCH(A835,'اطلاعات انشعابات شرکتها'!A:A,0),MATCH(R$1,'اطلاعات انشعابات شرکتها'!$1:$1,0)),0)</f>
        <v>0</v>
      </c>
      <c r="S835" s="265"/>
      <c r="T835" s="188">
        <f>IFERROR(INDEX('قرائت کنتور'!A:AZ,MATCH(A835&amp;"-"&amp;T$1,'قرائت کنتور'!B:B,0),MATCH(G835,'قرائت کنتور'!$1:$1,0)),0)</f>
        <v>0</v>
      </c>
      <c r="U835" s="188">
        <f>IFERROR(INDEX('قرائت کنتور'!A:AZ,MATCH(A835&amp;"-"&amp;U$1,'قرائت کنتور'!B:B,0),MATCH(L835,'قرائت کنتور'!$1:$1,0)),0)</f>
        <v>0</v>
      </c>
      <c r="V835" s="188">
        <f>IFERROR(INDEX('قرائت کنتور'!A:AZ,MATCH(A835&amp;"-"&amp;U$1,'قرائت کنتور'!B:B,0),MATCH(G835,'قرائت کنتور'!$1:$1,0)),0)</f>
        <v>0</v>
      </c>
      <c r="W835" s="188">
        <f>IFERROR(INDEX('قرائت کنتور'!A:AZ,MATCH(A835&amp;"-"&amp;W$1,'قرائت کنتور'!B:B,0),MATCH(L835,'قرائت کنتور'!$1:$1,0)),0)</f>
        <v>0</v>
      </c>
      <c r="X835" s="188">
        <f>IFERROR(INDEX('قرائت کنتور'!A:AZ,MATCH(A835&amp;"-"&amp;W$1,'قرائت کنتور'!B:B,0),MATCH(G835,'قرائت کنتور'!$1:$1,0)),0)</f>
        <v>0</v>
      </c>
      <c r="Y835" s="188">
        <f>IFERROR(INDEX('قرائت کنتور'!A:AZ,MATCH(A835&amp;"-"&amp;Y$1,'قرائت کنتور'!B:B,0),MATCH(L835,'قرائت کنتور'!$1:$1,0)),0)</f>
        <v>0</v>
      </c>
      <c r="Z835" s="188">
        <f>IFERROR(INDEX('قرائت کنتور'!A:AZ,MATCH(A835&amp;"-"&amp;Y$1,'قرائت کنتور'!B:B,0),MATCH(G835,'قرائت کنتور'!$1:$1,0)),0)</f>
        <v>0</v>
      </c>
      <c r="AA835" s="188">
        <f>IFERROR(INDEX('قرائت کنتور'!A:AZ,MATCH(A835&amp;"-"&amp;AA$1,'قرائت کنتور'!B:B,0),MATCH(L835,'قرائت کنتور'!$1:$1,0)),0)</f>
        <v>0</v>
      </c>
      <c r="AB835" s="188">
        <f>IFERROR(INDEX('قرائت کنتور'!A:AZ,MATCH(A835&amp;"-"&amp;AA$1,'قرائت کنتور'!B:B,0),MATCH(G835,'قرائت کنتور'!$1:$1,0)),0)</f>
        <v>0</v>
      </c>
      <c r="AC835" s="265"/>
      <c r="AD835" s="188">
        <f t="shared" si="281"/>
        <v>0</v>
      </c>
      <c r="AE835" s="188">
        <f t="shared" si="282"/>
        <v>0</v>
      </c>
      <c r="AF835" s="188">
        <f t="shared" si="283"/>
        <v>0</v>
      </c>
      <c r="AG835" s="188">
        <f t="shared" si="284"/>
        <v>0</v>
      </c>
      <c r="AH835" s="188">
        <f t="shared" si="285"/>
        <v>0</v>
      </c>
      <c r="AI835" s="188">
        <f t="shared" si="286"/>
        <v>0</v>
      </c>
      <c r="AJ835" s="188" t="str">
        <f t="shared" si="287"/>
        <v>0</v>
      </c>
      <c r="AK835" s="265"/>
      <c r="AL835" s="254" t="str">
        <f t="shared" si="288"/>
        <v>---</v>
      </c>
      <c r="AM835" s="254" t="str">
        <f t="shared" si="289"/>
        <v>---</v>
      </c>
      <c r="AN835" s="265"/>
      <c r="AO835" s="188" t="str">
        <f>IFERROR(INDEX('تعرفه ها'!A:Z,MATCH(P835&amp;"-"&amp;AO$1,'تعرفه ها'!C:C,0),MATCH(F835,'تعرفه ها'!$2:$2,0),1),"---")</f>
        <v>---</v>
      </c>
      <c r="AP835" s="188" t="str">
        <f>IFERROR(INDEX('تعرفه ها'!A:Z,MATCH(P835&amp;"-"&amp;AP$1,'تعرفه ها'!C:C,0),MATCH(F835,'تعرفه ها'!$2:$2,0),1),"---")</f>
        <v>---</v>
      </c>
      <c r="AQ835" s="188" t="str">
        <f>IFERROR(INDEX('تعرفه ها'!A:Z,MATCH(P835&amp;"-"&amp;AQ$1,'تعرفه ها'!C:C,0),MATCH(F835,'تعرفه ها'!$2:$2,0),1),"---")</f>
        <v>---</v>
      </c>
      <c r="AR835" s="188" t="str">
        <f>IFERROR(INDEX('تعرفه ها'!A:Z,MATCH(P835&amp;"-"&amp;AR$1,'تعرفه ها'!C:C,0),MATCH(F835,'تعرفه ها'!$2:$2,0),1),"---")</f>
        <v>---</v>
      </c>
      <c r="AS835" s="265"/>
      <c r="AT835" s="415" t="str">
        <f t="shared" si="290"/>
        <v>---</v>
      </c>
      <c r="AU835" s="415" t="str">
        <f t="shared" si="291"/>
        <v>---</v>
      </c>
      <c r="AV835" s="415" t="str">
        <f t="shared" si="292"/>
        <v>---</v>
      </c>
      <c r="AW835" s="415" t="str">
        <f t="shared" si="293"/>
        <v>---</v>
      </c>
      <c r="AX835" s="415" t="str">
        <f t="shared" si="294"/>
        <v>---</v>
      </c>
      <c r="AY835" s="415" t="str">
        <f>IFERROR(AH835*INDEX('تعرفه ها'!A:Z,MATCH("عوارض برق به ازاء هر کیلووات",'تعرفه ها'!$C:$C,0),MATCH(F835,'تعرفه ها'!$2:$2,0)),"---")</f>
        <v>---</v>
      </c>
      <c r="AZ835" s="415" t="str">
        <f t="shared" si="295"/>
        <v>---</v>
      </c>
      <c r="BA835" s="415" t="str">
        <f>IFERROR(ROUND(((AX835+AY835+AZ835)*INDEX('تعرفه ها'!A:Z,MATCH("هزینه نگهداری و تعمیرات شبکه برق",'تعرفه ها'!$C:$C,0),MATCH(F835,'تعرفه ها'!$2:$2,0))/100),0),"---")</f>
        <v>---</v>
      </c>
      <c r="BB835" s="415">
        <f>IFERROR(IF(P835="دیماندی",ROUND(AJ835*INDEX('تعرفه ها'!A:Z,MATCH(BB$1,'تعرفه ها'!$C:$C,0),MATCH(F835,'تعرفه ها'!$2:$2,0))*J835/30,0),0),"---")</f>
        <v>0</v>
      </c>
      <c r="BC835" s="415"/>
      <c r="BD835" s="54" t="str">
        <f>IFERROR(IF(INDEX('اطلاعات دوره'!A:Z,MATCH(G835,'اطلاعات دوره'!C:C,0),MATCH("برق",'اطلاعات دوره'!$1:$1,0))="دارد",ROUND(AX835*INDEX('تعرفه ها'!A:Z,MATCH("پیک فصلی برق",'تعرفه ها'!$C:$C,0),MATCH(F835,'تعرفه ها'!$2:$2,0))/100,0),0),"---")</f>
        <v>---</v>
      </c>
      <c r="BE835" s="415" t="str">
        <f>IFERROR(ROUND(((AX835+AY835+AZ835+BA835+BB835+BC835+BD835)*INDEX('تعرفه ها'!A:Z,MATCH("مالیات برق",'تعرفه ها'!$C:$C,0),MATCH(F835,'تعرفه ها'!$2:$2,0))/100),0),"---")</f>
        <v>---</v>
      </c>
      <c r="BF835" s="415" t="str">
        <f t="shared" si="296"/>
        <v>---</v>
      </c>
      <c r="BG835" s="415" t="str">
        <f t="shared" si="300"/>
        <v>---</v>
      </c>
      <c r="BH835" s="415" t="str">
        <f t="shared" si="297"/>
        <v>---</v>
      </c>
      <c r="BI835" s="54" t="str">
        <f t="shared" si="298"/>
        <v>---</v>
      </c>
      <c r="BJ835" s="55" t="str">
        <f t="shared" si="299"/>
        <v>---</v>
      </c>
      <c r="BK835" s="262"/>
      <c r="BL835" s="183" t="str">
        <f>IFERROR(IF(INDEX(پرداخت!A:AZ,MATCH(A835&amp;" - "&amp;"برق",پرداخت!$B:$B,0),MATCH(G835,پرداخت!$1:$1,0))="نشده","نشده","شده"),"---")</f>
        <v>---</v>
      </c>
    </row>
    <row r="836" spans="1:64" ht="33.75" hidden="1">
      <c r="A836" s="170"/>
      <c r="B836" s="47">
        <f>IFERROR(INDEX('اطلاعات انشعابات شرکتها'!A:BB,MATCH(A836,'اطلاعات انشعابات شرکتها'!A:A,0),MATCH(B$1,'اطلاعات انشعابات شرکتها'!$1:$1,0)),0)</f>
        <v>0</v>
      </c>
      <c r="C836" s="48">
        <f>IFERROR(INDEX('اطلاعات انشعابات شرکتها'!A:BB,MATCH(A836,'اطلاعات انشعابات شرکتها'!A:A,0),MATCH(C$1,'اطلاعات انشعابات شرکتها'!$1:$1,0)),0)</f>
        <v>0</v>
      </c>
      <c r="D836" s="45"/>
      <c r="E836" s="171"/>
      <c r="F836" s="170"/>
      <c r="G836" s="188" t="str">
        <f t="shared" ref="G836:G899" si="301">F836&amp;"/"&amp;E836</f>
        <v>/</v>
      </c>
      <c r="H836" s="188">
        <f>IFERROR(INDEX('اطلاعات دوره'!A:Z,MATCH(G836,'اطلاعات دوره'!C:C,0),MATCH(H$1,'اطلاعات دوره'!$1:$1,0)),0)</f>
        <v>0</v>
      </c>
      <c r="I836" s="188">
        <f>IFERROR(INDEX('اطلاعات دوره'!A:Z,MATCH(G836,'اطلاعات دوره'!C:C,0),MATCH(I$1,'اطلاعات دوره'!$1:$1,0)),0)</f>
        <v>0</v>
      </c>
      <c r="J836" s="188">
        <f>IFERROR(INDEX('اطلاعات دوره'!A:Z,MATCH(G836,'اطلاعات دوره'!C:C,0),MATCH(J$1,'اطلاعات دوره'!$1:$1,0)),0)</f>
        <v>0</v>
      </c>
      <c r="K836" s="265"/>
      <c r="L836" s="188" t="str">
        <f>IFERROR(INDEX('اطلاعات دوره'!A:Z,MATCH(G836,'اطلاعات دوره'!C:C,0)-1,MATCH("عنوان",'اطلاعات دوره'!$1:$1,0)),"---")</f>
        <v>---</v>
      </c>
      <c r="M836" s="188" t="str">
        <f t="shared" ref="M836:M899" si="302">A836&amp;"-"&amp;L836</f>
        <v>----</v>
      </c>
      <c r="N836" s="188" t="str">
        <f t="shared" ref="N836:N899" si="303">A836&amp;"-"&amp;G836</f>
        <v>-/</v>
      </c>
      <c r="O836" s="265"/>
      <c r="P836" s="188">
        <f>IFERROR(INDEX('اطلاعات انشعابات شرکتها'!A:BB,MATCH(A836,'اطلاعات انشعابات شرکتها'!A:A,0),MATCH(P$1,'اطلاعات انشعابات شرکتها'!$1:$1,0)),0)</f>
        <v>0</v>
      </c>
      <c r="Q836" s="188">
        <f>IFERROR(INDEX('اطلاعات انشعابات شرکتها'!A:BB,MATCH(A836,'اطلاعات انشعابات شرکتها'!A:A,0),MATCH(Q$1,'اطلاعات انشعابات شرکتها'!$1:$1,0)),0)</f>
        <v>0</v>
      </c>
      <c r="R836" s="188">
        <f>IFERROR(INDEX('اطلاعات انشعابات شرکتها'!A:BB,MATCH(A836,'اطلاعات انشعابات شرکتها'!A:A,0),MATCH(R$1,'اطلاعات انشعابات شرکتها'!$1:$1,0)),0)</f>
        <v>0</v>
      </c>
      <c r="S836" s="265"/>
      <c r="T836" s="188">
        <f>IFERROR(INDEX('قرائت کنتور'!A:AZ,MATCH(A836&amp;"-"&amp;T$1,'قرائت کنتور'!B:B,0),MATCH(G836,'قرائت کنتور'!$1:$1,0)),0)</f>
        <v>0</v>
      </c>
      <c r="U836" s="188">
        <f>IFERROR(INDEX('قرائت کنتور'!A:AZ,MATCH(A836&amp;"-"&amp;U$1,'قرائت کنتور'!B:B,0),MATCH(L836,'قرائت کنتور'!$1:$1,0)),0)</f>
        <v>0</v>
      </c>
      <c r="V836" s="188">
        <f>IFERROR(INDEX('قرائت کنتور'!A:AZ,MATCH(A836&amp;"-"&amp;U$1,'قرائت کنتور'!B:B,0),MATCH(G836,'قرائت کنتور'!$1:$1,0)),0)</f>
        <v>0</v>
      </c>
      <c r="W836" s="188">
        <f>IFERROR(INDEX('قرائت کنتور'!A:AZ,MATCH(A836&amp;"-"&amp;W$1,'قرائت کنتور'!B:B,0),MATCH(L836,'قرائت کنتور'!$1:$1,0)),0)</f>
        <v>0</v>
      </c>
      <c r="X836" s="188">
        <f>IFERROR(INDEX('قرائت کنتور'!A:AZ,MATCH(A836&amp;"-"&amp;W$1,'قرائت کنتور'!B:B,0),MATCH(G836,'قرائت کنتور'!$1:$1,0)),0)</f>
        <v>0</v>
      </c>
      <c r="Y836" s="188">
        <f>IFERROR(INDEX('قرائت کنتور'!A:AZ,MATCH(A836&amp;"-"&amp;Y$1,'قرائت کنتور'!B:B,0),MATCH(L836,'قرائت کنتور'!$1:$1,0)),0)</f>
        <v>0</v>
      </c>
      <c r="Z836" s="188">
        <f>IFERROR(INDEX('قرائت کنتور'!A:AZ,MATCH(A836&amp;"-"&amp;Y$1,'قرائت کنتور'!B:B,0),MATCH(G836,'قرائت کنتور'!$1:$1,0)),0)</f>
        <v>0</v>
      </c>
      <c r="AA836" s="188">
        <f>IFERROR(INDEX('قرائت کنتور'!A:AZ,MATCH(A836&amp;"-"&amp;AA$1,'قرائت کنتور'!B:B,0),MATCH(L836,'قرائت کنتور'!$1:$1,0)),0)</f>
        <v>0</v>
      </c>
      <c r="AB836" s="188">
        <f>IFERROR(INDEX('قرائت کنتور'!A:AZ,MATCH(A836&amp;"-"&amp;AA$1,'قرائت کنتور'!B:B,0),MATCH(G836,'قرائت کنتور'!$1:$1,0)),0)</f>
        <v>0</v>
      </c>
      <c r="AC836" s="265"/>
      <c r="AD836" s="188">
        <f t="shared" ref="AD836:AD899" si="304">IFERROR((V836-U836)*R836,"---")</f>
        <v>0</v>
      </c>
      <c r="AE836" s="188">
        <f t="shared" ref="AE836:AE899" si="305">IFERROR((X836-W836)*R836,"---")</f>
        <v>0</v>
      </c>
      <c r="AF836" s="188">
        <f t="shared" ref="AF836:AF899" si="306">IFERROR((Z836-Y836)*R836,"---")</f>
        <v>0</v>
      </c>
      <c r="AG836" s="188">
        <f t="shared" ref="AG836:AG899" si="307">IFERROR((AB836-AA836)*R836,"---")</f>
        <v>0</v>
      </c>
      <c r="AH836" s="188">
        <f t="shared" ref="AH836:AH899" si="308">IFERROR(AD836+AE836+AF836,"---")</f>
        <v>0</v>
      </c>
      <c r="AI836" s="188">
        <f t="shared" ref="AI836:AI899" si="309">IFERROR(T836*R836,"---")</f>
        <v>0</v>
      </c>
      <c r="AJ836" s="188" t="str">
        <f t="shared" ref="AJ836:AJ899" si="310">IFERROR(IF(P836="دیماندی",IF(AI836&gt;(0.9*Q836),AI836,0.9*Q836),"0"),"---")</f>
        <v>0</v>
      </c>
      <c r="AK836" s="265"/>
      <c r="AL836" s="254" t="str">
        <f t="shared" ref="AL836:AL899" si="311">IFERROR((AH836)/((AH836^2+AG836^2)^0.5),"---")</f>
        <v>---</v>
      </c>
      <c r="AM836" s="254" t="str">
        <f t="shared" ref="AM836:AM899" si="312">IFERROR(IF((0.9/AL836-1)&gt;0.01,0.9/AL836-1,"0"),"---")</f>
        <v>---</v>
      </c>
      <c r="AN836" s="265"/>
      <c r="AO836" s="188" t="str">
        <f>IFERROR(INDEX('تعرفه ها'!A:Z,MATCH(P836&amp;"-"&amp;AO$1,'تعرفه ها'!C:C,0),MATCH(F836,'تعرفه ها'!$2:$2,0),1),"---")</f>
        <v>---</v>
      </c>
      <c r="AP836" s="188" t="str">
        <f>IFERROR(INDEX('تعرفه ها'!A:Z,MATCH(P836&amp;"-"&amp;AP$1,'تعرفه ها'!C:C,0),MATCH(F836,'تعرفه ها'!$2:$2,0),1),"---")</f>
        <v>---</v>
      </c>
      <c r="AQ836" s="188" t="str">
        <f>IFERROR(INDEX('تعرفه ها'!A:Z,MATCH(P836&amp;"-"&amp;AQ$1,'تعرفه ها'!C:C,0),MATCH(F836,'تعرفه ها'!$2:$2,0),1),"---")</f>
        <v>---</v>
      </c>
      <c r="AR836" s="188" t="str">
        <f>IFERROR(INDEX('تعرفه ها'!A:Z,MATCH(P836&amp;"-"&amp;AR$1,'تعرفه ها'!C:C,0),MATCH(F836,'تعرفه ها'!$2:$2,0),1),"---")</f>
        <v>---</v>
      </c>
      <c r="AS836" s="265"/>
      <c r="AT836" s="415" t="str">
        <f t="shared" ref="AT836:AT899" si="313">IFERROR(AD836*AO836,"---")</f>
        <v>---</v>
      </c>
      <c r="AU836" s="415" t="str">
        <f t="shared" ref="AU836:AU899" si="314">IFERROR(AE836*AP836,"---")</f>
        <v>---</v>
      </c>
      <c r="AV836" s="415" t="str">
        <f t="shared" ref="AV836:AV899" si="315">IFERROR(AF836*AQ836,"---")</f>
        <v>---</v>
      </c>
      <c r="AW836" s="415" t="str">
        <f t="shared" ref="AW836:AW899" si="316">IFERROR(AG836*AR836,"---")</f>
        <v>---</v>
      </c>
      <c r="AX836" s="415" t="str">
        <f t="shared" ref="AX836:AX899" si="317">IFERROR((AT836+AU836+AV836+AW836),"---")</f>
        <v>---</v>
      </c>
      <c r="AY836" s="415" t="str">
        <f>IFERROR(AH836*INDEX('تعرفه ها'!A:Z,MATCH("عوارض برق به ازاء هر کیلووات",'تعرفه ها'!$C:$C,0),MATCH(F836,'تعرفه ها'!$2:$2,0)),"---")</f>
        <v>---</v>
      </c>
      <c r="AZ836" s="415" t="str">
        <f t="shared" ref="AZ836:AZ899" si="318">IFERROR(ROUND((AT836+AU836+AV836)*AM836,0),"---")</f>
        <v>---</v>
      </c>
      <c r="BA836" s="415" t="str">
        <f>IFERROR(ROUND(((AX836+AY836+AZ836)*INDEX('تعرفه ها'!A:Z,MATCH("هزینه نگهداری و تعمیرات شبکه برق",'تعرفه ها'!$C:$C,0),MATCH(F836,'تعرفه ها'!$2:$2,0))/100),0),"---")</f>
        <v>---</v>
      </c>
      <c r="BB836" s="415">
        <f>IFERROR(IF(P836="دیماندی",ROUND(AJ836*INDEX('تعرفه ها'!A:Z,MATCH(BB$1,'تعرفه ها'!$C:$C,0),MATCH(F836,'تعرفه ها'!$2:$2,0))*J836/30,0),0),"---")</f>
        <v>0</v>
      </c>
      <c r="BC836" s="415"/>
      <c r="BD836" s="54" t="str">
        <f>IFERROR(IF(INDEX('اطلاعات دوره'!A:Z,MATCH(G836,'اطلاعات دوره'!C:C,0),MATCH("برق",'اطلاعات دوره'!$1:$1,0))="دارد",ROUND(AX836*INDEX('تعرفه ها'!A:Z,MATCH("پیک فصلی برق",'تعرفه ها'!$C:$C,0),MATCH(F836,'تعرفه ها'!$2:$2,0))/100,0),0),"---")</f>
        <v>---</v>
      </c>
      <c r="BE836" s="415" t="str">
        <f>IFERROR(ROUND(((AX836+AY836+AZ836+BA836+BB836+BC836+BD836)*INDEX('تعرفه ها'!A:Z,MATCH("مالیات برق",'تعرفه ها'!$C:$C,0),MATCH(F836,'تعرفه ها'!$2:$2,0))/100),0),"---")</f>
        <v>---</v>
      </c>
      <c r="BF836" s="415" t="str">
        <f t="shared" ref="BF836:BF899" si="319">IFERROR((AX836+AY836+AZ836+BA836+BB836+BC836+BD836+BE836),"---")</f>
        <v>---</v>
      </c>
      <c r="BG836" s="415" t="str">
        <f t="shared" si="300"/>
        <v>---</v>
      </c>
      <c r="BH836" s="415" t="str">
        <f t="shared" ref="BH836:BH899" si="320">IFERROR((BF836+BG836),"---")</f>
        <v>---</v>
      </c>
      <c r="BI836" s="54" t="str">
        <f t="shared" ref="BI836:BI899" si="321">IFERROR(INT(RIGHT(BH836,3)),"---")</f>
        <v>---</v>
      </c>
      <c r="BJ836" s="55" t="str">
        <f t="shared" ref="BJ836:BJ899" si="322">IFERROR(BH836-BI836,"---")</f>
        <v>---</v>
      </c>
      <c r="BK836" s="262"/>
      <c r="BL836" s="183" t="str">
        <f>IFERROR(IF(INDEX(پرداخت!A:AZ,MATCH(A836&amp;" - "&amp;"برق",پرداخت!$B:$B,0),MATCH(G836,پرداخت!$1:$1,0))="نشده","نشده","شده"),"---")</f>
        <v>---</v>
      </c>
    </row>
    <row r="837" spans="1:64" ht="33.75" hidden="1">
      <c r="A837" s="170"/>
      <c r="B837" s="47">
        <f>IFERROR(INDEX('اطلاعات انشعابات شرکتها'!A:BB,MATCH(A837,'اطلاعات انشعابات شرکتها'!A:A,0),MATCH(B$1,'اطلاعات انشعابات شرکتها'!$1:$1,0)),0)</f>
        <v>0</v>
      </c>
      <c r="C837" s="48">
        <f>IFERROR(INDEX('اطلاعات انشعابات شرکتها'!A:BB,MATCH(A837,'اطلاعات انشعابات شرکتها'!A:A,0),MATCH(C$1,'اطلاعات انشعابات شرکتها'!$1:$1,0)),0)</f>
        <v>0</v>
      </c>
      <c r="D837" s="45"/>
      <c r="E837" s="171"/>
      <c r="F837" s="170"/>
      <c r="G837" s="188" t="str">
        <f t="shared" si="301"/>
        <v>/</v>
      </c>
      <c r="H837" s="188">
        <f>IFERROR(INDEX('اطلاعات دوره'!A:Z,MATCH(G837,'اطلاعات دوره'!C:C,0),MATCH(H$1,'اطلاعات دوره'!$1:$1,0)),0)</f>
        <v>0</v>
      </c>
      <c r="I837" s="188">
        <f>IFERROR(INDEX('اطلاعات دوره'!A:Z,MATCH(G837,'اطلاعات دوره'!C:C,0),MATCH(I$1,'اطلاعات دوره'!$1:$1,0)),0)</f>
        <v>0</v>
      </c>
      <c r="J837" s="188">
        <f>IFERROR(INDEX('اطلاعات دوره'!A:Z,MATCH(G837,'اطلاعات دوره'!C:C,0),MATCH(J$1,'اطلاعات دوره'!$1:$1,0)),0)</f>
        <v>0</v>
      </c>
      <c r="K837" s="265"/>
      <c r="L837" s="188" t="str">
        <f>IFERROR(INDEX('اطلاعات دوره'!A:Z,MATCH(G837,'اطلاعات دوره'!C:C,0)-1,MATCH("عنوان",'اطلاعات دوره'!$1:$1,0)),"---")</f>
        <v>---</v>
      </c>
      <c r="M837" s="188" t="str">
        <f t="shared" si="302"/>
        <v>----</v>
      </c>
      <c r="N837" s="188" t="str">
        <f t="shared" si="303"/>
        <v>-/</v>
      </c>
      <c r="O837" s="265"/>
      <c r="P837" s="188">
        <f>IFERROR(INDEX('اطلاعات انشعابات شرکتها'!A:BB,MATCH(A837,'اطلاعات انشعابات شرکتها'!A:A,0),MATCH(P$1,'اطلاعات انشعابات شرکتها'!$1:$1,0)),0)</f>
        <v>0</v>
      </c>
      <c r="Q837" s="188">
        <f>IFERROR(INDEX('اطلاعات انشعابات شرکتها'!A:BB,MATCH(A837,'اطلاعات انشعابات شرکتها'!A:A,0),MATCH(Q$1,'اطلاعات انشعابات شرکتها'!$1:$1,0)),0)</f>
        <v>0</v>
      </c>
      <c r="R837" s="188">
        <f>IFERROR(INDEX('اطلاعات انشعابات شرکتها'!A:BB,MATCH(A837,'اطلاعات انشعابات شرکتها'!A:A,0),MATCH(R$1,'اطلاعات انشعابات شرکتها'!$1:$1,0)),0)</f>
        <v>0</v>
      </c>
      <c r="S837" s="265"/>
      <c r="T837" s="188">
        <f>IFERROR(INDEX('قرائت کنتور'!A:AZ,MATCH(A837&amp;"-"&amp;T$1,'قرائت کنتور'!B:B,0),MATCH(G837,'قرائت کنتور'!$1:$1,0)),0)</f>
        <v>0</v>
      </c>
      <c r="U837" s="188">
        <f>IFERROR(INDEX('قرائت کنتور'!A:AZ,MATCH(A837&amp;"-"&amp;U$1,'قرائت کنتور'!B:B,0),MATCH(L837,'قرائت کنتور'!$1:$1,0)),0)</f>
        <v>0</v>
      </c>
      <c r="V837" s="188">
        <f>IFERROR(INDEX('قرائت کنتور'!A:AZ,MATCH(A837&amp;"-"&amp;U$1,'قرائت کنتور'!B:B,0),MATCH(G837,'قرائت کنتور'!$1:$1,0)),0)</f>
        <v>0</v>
      </c>
      <c r="W837" s="188">
        <f>IFERROR(INDEX('قرائت کنتور'!A:AZ,MATCH(A837&amp;"-"&amp;W$1,'قرائت کنتور'!B:B,0),MATCH(L837,'قرائت کنتور'!$1:$1,0)),0)</f>
        <v>0</v>
      </c>
      <c r="X837" s="188">
        <f>IFERROR(INDEX('قرائت کنتور'!A:AZ,MATCH(A837&amp;"-"&amp;W$1,'قرائت کنتور'!B:B,0),MATCH(G837,'قرائت کنتور'!$1:$1,0)),0)</f>
        <v>0</v>
      </c>
      <c r="Y837" s="188">
        <f>IFERROR(INDEX('قرائت کنتور'!A:AZ,MATCH(A837&amp;"-"&amp;Y$1,'قرائت کنتور'!B:B,0),MATCH(L837,'قرائت کنتور'!$1:$1,0)),0)</f>
        <v>0</v>
      </c>
      <c r="Z837" s="188">
        <f>IFERROR(INDEX('قرائت کنتور'!A:AZ,MATCH(A837&amp;"-"&amp;Y$1,'قرائت کنتور'!B:B,0),MATCH(G837,'قرائت کنتور'!$1:$1,0)),0)</f>
        <v>0</v>
      </c>
      <c r="AA837" s="188">
        <f>IFERROR(INDEX('قرائت کنتور'!A:AZ,MATCH(A837&amp;"-"&amp;AA$1,'قرائت کنتور'!B:B,0),MATCH(L837,'قرائت کنتور'!$1:$1,0)),0)</f>
        <v>0</v>
      </c>
      <c r="AB837" s="188">
        <f>IFERROR(INDEX('قرائت کنتور'!A:AZ,MATCH(A837&amp;"-"&amp;AA$1,'قرائت کنتور'!B:B,0),MATCH(G837,'قرائت کنتور'!$1:$1,0)),0)</f>
        <v>0</v>
      </c>
      <c r="AC837" s="265"/>
      <c r="AD837" s="188">
        <f t="shared" si="304"/>
        <v>0</v>
      </c>
      <c r="AE837" s="188">
        <f t="shared" si="305"/>
        <v>0</v>
      </c>
      <c r="AF837" s="188">
        <f t="shared" si="306"/>
        <v>0</v>
      </c>
      <c r="AG837" s="188">
        <f t="shared" si="307"/>
        <v>0</v>
      </c>
      <c r="AH837" s="188">
        <f t="shared" si="308"/>
        <v>0</v>
      </c>
      <c r="AI837" s="188">
        <f t="shared" si="309"/>
        <v>0</v>
      </c>
      <c r="AJ837" s="188" t="str">
        <f t="shared" si="310"/>
        <v>0</v>
      </c>
      <c r="AK837" s="265"/>
      <c r="AL837" s="254" t="str">
        <f t="shared" si="311"/>
        <v>---</v>
      </c>
      <c r="AM837" s="254" t="str">
        <f t="shared" si="312"/>
        <v>---</v>
      </c>
      <c r="AN837" s="265"/>
      <c r="AO837" s="188" t="str">
        <f>IFERROR(INDEX('تعرفه ها'!A:Z,MATCH(P837&amp;"-"&amp;AO$1,'تعرفه ها'!C:C,0),MATCH(F837,'تعرفه ها'!$2:$2,0),1),"---")</f>
        <v>---</v>
      </c>
      <c r="AP837" s="188" t="str">
        <f>IFERROR(INDEX('تعرفه ها'!A:Z,MATCH(P837&amp;"-"&amp;AP$1,'تعرفه ها'!C:C,0),MATCH(F837,'تعرفه ها'!$2:$2,0),1),"---")</f>
        <v>---</v>
      </c>
      <c r="AQ837" s="188" t="str">
        <f>IFERROR(INDEX('تعرفه ها'!A:Z,MATCH(P837&amp;"-"&amp;AQ$1,'تعرفه ها'!C:C,0),MATCH(F837,'تعرفه ها'!$2:$2,0),1),"---")</f>
        <v>---</v>
      </c>
      <c r="AR837" s="188" t="str">
        <f>IFERROR(INDEX('تعرفه ها'!A:Z,MATCH(P837&amp;"-"&amp;AR$1,'تعرفه ها'!C:C,0),MATCH(F837,'تعرفه ها'!$2:$2,0),1),"---")</f>
        <v>---</v>
      </c>
      <c r="AS837" s="265"/>
      <c r="AT837" s="415" t="str">
        <f t="shared" si="313"/>
        <v>---</v>
      </c>
      <c r="AU837" s="415" t="str">
        <f t="shared" si="314"/>
        <v>---</v>
      </c>
      <c r="AV837" s="415" t="str">
        <f t="shared" si="315"/>
        <v>---</v>
      </c>
      <c r="AW837" s="415" t="str">
        <f t="shared" si="316"/>
        <v>---</v>
      </c>
      <c r="AX837" s="415" t="str">
        <f t="shared" si="317"/>
        <v>---</v>
      </c>
      <c r="AY837" s="415" t="str">
        <f>IFERROR(AH837*INDEX('تعرفه ها'!A:Z,MATCH("عوارض برق به ازاء هر کیلووات",'تعرفه ها'!$C:$C,0),MATCH(F837,'تعرفه ها'!$2:$2,0)),"---")</f>
        <v>---</v>
      </c>
      <c r="AZ837" s="415" t="str">
        <f t="shared" si="318"/>
        <v>---</v>
      </c>
      <c r="BA837" s="415" t="str">
        <f>IFERROR(ROUND(((AX837+AY837+AZ837)*INDEX('تعرفه ها'!A:Z,MATCH("هزینه نگهداری و تعمیرات شبکه برق",'تعرفه ها'!$C:$C,0),MATCH(F837,'تعرفه ها'!$2:$2,0))/100),0),"---")</f>
        <v>---</v>
      </c>
      <c r="BB837" s="415">
        <f>IFERROR(IF(P837="دیماندی",ROUND(AJ837*INDEX('تعرفه ها'!A:Z,MATCH(BB$1,'تعرفه ها'!$C:$C,0),MATCH(F837,'تعرفه ها'!$2:$2,0))*J837/30,0),0),"---")</f>
        <v>0</v>
      </c>
      <c r="BC837" s="415"/>
      <c r="BD837" s="54" t="str">
        <f>IFERROR(IF(INDEX('اطلاعات دوره'!A:Z,MATCH(G837,'اطلاعات دوره'!C:C,0),MATCH("برق",'اطلاعات دوره'!$1:$1,0))="دارد",ROUND(AX837*INDEX('تعرفه ها'!A:Z,MATCH("پیک فصلی برق",'تعرفه ها'!$C:$C,0),MATCH(F837,'تعرفه ها'!$2:$2,0))/100,0),0),"---")</f>
        <v>---</v>
      </c>
      <c r="BE837" s="415" t="str">
        <f>IFERROR(ROUND(((AX837+AY837+AZ837+BA837+BB837+BC837+BD837)*INDEX('تعرفه ها'!A:Z,MATCH("مالیات برق",'تعرفه ها'!$C:$C,0),MATCH(F837,'تعرفه ها'!$2:$2,0))/100),0),"---")</f>
        <v>---</v>
      </c>
      <c r="BF837" s="415" t="str">
        <f t="shared" si="319"/>
        <v>---</v>
      </c>
      <c r="BG837" s="415" t="str">
        <f t="shared" si="300"/>
        <v>---</v>
      </c>
      <c r="BH837" s="415" t="str">
        <f t="shared" si="320"/>
        <v>---</v>
      </c>
      <c r="BI837" s="54" t="str">
        <f t="shared" si="321"/>
        <v>---</v>
      </c>
      <c r="BJ837" s="55" t="str">
        <f t="shared" si="322"/>
        <v>---</v>
      </c>
      <c r="BK837" s="262"/>
      <c r="BL837" s="183" t="str">
        <f>IFERROR(IF(INDEX(پرداخت!A:AZ,MATCH(A837&amp;" - "&amp;"برق",پرداخت!$B:$B,0),MATCH(G837,پرداخت!$1:$1,0))="نشده","نشده","شده"),"---")</f>
        <v>---</v>
      </c>
    </row>
    <row r="838" spans="1:64" ht="33.75" hidden="1">
      <c r="A838" s="170"/>
      <c r="B838" s="47">
        <f>IFERROR(INDEX('اطلاعات انشعابات شرکتها'!A:BB,MATCH(A838,'اطلاعات انشعابات شرکتها'!A:A,0),MATCH(B$1,'اطلاعات انشعابات شرکتها'!$1:$1,0)),0)</f>
        <v>0</v>
      </c>
      <c r="C838" s="48">
        <f>IFERROR(INDEX('اطلاعات انشعابات شرکتها'!A:BB,MATCH(A838,'اطلاعات انشعابات شرکتها'!A:A,0),MATCH(C$1,'اطلاعات انشعابات شرکتها'!$1:$1,0)),0)</f>
        <v>0</v>
      </c>
      <c r="D838" s="45"/>
      <c r="E838" s="171"/>
      <c r="F838" s="170"/>
      <c r="G838" s="188" t="str">
        <f t="shared" si="301"/>
        <v>/</v>
      </c>
      <c r="H838" s="188">
        <f>IFERROR(INDEX('اطلاعات دوره'!A:Z,MATCH(G838,'اطلاعات دوره'!C:C,0),MATCH(H$1,'اطلاعات دوره'!$1:$1,0)),0)</f>
        <v>0</v>
      </c>
      <c r="I838" s="188">
        <f>IFERROR(INDEX('اطلاعات دوره'!A:Z,MATCH(G838,'اطلاعات دوره'!C:C,0),MATCH(I$1,'اطلاعات دوره'!$1:$1,0)),0)</f>
        <v>0</v>
      </c>
      <c r="J838" s="188">
        <f>IFERROR(INDEX('اطلاعات دوره'!A:Z,MATCH(G838,'اطلاعات دوره'!C:C,0),MATCH(J$1,'اطلاعات دوره'!$1:$1,0)),0)</f>
        <v>0</v>
      </c>
      <c r="K838" s="265"/>
      <c r="L838" s="188" t="str">
        <f>IFERROR(INDEX('اطلاعات دوره'!A:Z,MATCH(G838,'اطلاعات دوره'!C:C,0)-1,MATCH("عنوان",'اطلاعات دوره'!$1:$1,0)),"---")</f>
        <v>---</v>
      </c>
      <c r="M838" s="188" t="str">
        <f t="shared" si="302"/>
        <v>----</v>
      </c>
      <c r="N838" s="188" t="str">
        <f t="shared" si="303"/>
        <v>-/</v>
      </c>
      <c r="O838" s="265"/>
      <c r="P838" s="188">
        <f>IFERROR(INDEX('اطلاعات انشعابات شرکتها'!A:BB,MATCH(A838,'اطلاعات انشعابات شرکتها'!A:A,0),MATCH(P$1,'اطلاعات انشعابات شرکتها'!$1:$1,0)),0)</f>
        <v>0</v>
      </c>
      <c r="Q838" s="188">
        <f>IFERROR(INDEX('اطلاعات انشعابات شرکتها'!A:BB,MATCH(A838,'اطلاعات انشعابات شرکتها'!A:A,0),MATCH(Q$1,'اطلاعات انشعابات شرکتها'!$1:$1,0)),0)</f>
        <v>0</v>
      </c>
      <c r="R838" s="188">
        <f>IFERROR(INDEX('اطلاعات انشعابات شرکتها'!A:BB,MATCH(A838,'اطلاعات انشعابات شرکتها'!A:A,0),MATCH(R$1,'اطلاعات انشعابات شرکتها'!$1:$1,0)),0)</f>
        <v>0</v>
      </c>
      <c r="S838" s="265"/>
      <c r="T838" s="188">
        <f>IFERROR(INDEX('قرائت کنتور'!A:AZ,MATCH(A838&amp;"-"&amp;T$1,'قرائت کنتور'!B:B,0),MATCH(G838,'قرائت کنتور'!$1:$1,0)),0)</f>
        <v>0</v>
      </c>
      <c r="U838" s="188">
        <f>IFERROR(INDEX('قرائت کنتور'!A:AZ,MATCH(A838&amp;"-"&amp;U$1,'قرائت کنتور'!B:B,0),MATCH(L838,'قرائت کنتور'!$1:$1,0)),0)</f>
        <v>0</v>
      </c>
      <c r="V838" s="188">
        <f>IFERROR(INDEX('قرائت کنتور'!A:AZ,MATCH(A838&amp;"-"&amp;U$1,'قرائت کنتور'!B:B,0),MATCH(G838,'قرائت کنتور'!$1:$1,0)),0)</f>
        <v>0</v>
      </c>
      <c r="W838" s="188">
        <f>IFERROR(INDEX('قرائت کنتور'!A:AZ,MATCH(A838&amp;"-"&amp;W$1,'قرائت کنتور'!B:B,0),MATCH(L838,'قرائت کنتور'!$1:$1,0)),0)</f>
        <v>0</v>
      </c>
      <c r="X838" s="188">
        <f>IFERROR(INDEX('قرائت کنتور'!A:AZ,MATCH(A838&amp;"-"&amp;W$1,'قرائت کنتور'!B:B,0),MATCH(G838,'قرائت کنتور'!$1:$1,0)),0)</f>
        <v>0</v>
      </c>
      <c r="Y838" s="188">
        <f>IFERROR(INDEX('قرائت کنتور'!A:AZ,MATCH(A838&amp;"-"&amp;Y$1,'قرائت کنتور'!B:B,0),MATCH(L838,'قرائت کنتور'!$1:$1,0)),0)</f>
        <v>0</v>
      </c>
      <c r="Z838" s="188">
        <f>IFERROR(INDEX('قرائت کنتور'!A:AZ,MATCH(A838&amp;"-"&amp;Y$1,'قرائت کنتور'!B:B,0),MATCH(G838,'قرائت کنتور'!$1:$1,0)),0)</f>
        <v>0</v>
      </c>
      <c r="AA838" s="188">
        <f>IFERROR(INDEX('قرائت کنتور'!A:AZ,MATCH(A838&amp;"-"&amp;AA$1,'قرائت کنتور'!B:B,0),MATCH(L838,'قرائت کنتور'!$1:$1,0)),0)</f>
        <v>0</v>
      </c>
      <c r="AB838" s="188">
        <f>IFERROR(INDEX('قرائت کنتور'!A:AZ,MATCH(A838&amp;"-"&amp;AA$1,'قرائت کنتور'!B:B,0),MATCH(G838,'قرائت کنتور'!$1:$1,0)),0)</f>
        <v>0</v>
      </c>
      <c r="AC838" s="265"/>
      <c r="AD838" s="188">
        <f t="shared" si="304"/>
        <v>0</v>
      </c>
      <c r="AE838" s="188">
        <f t="shared" si="305"/>
        <v>0</v>
      </c>
      <c r="AF838" s="188">
        <f t="shared" si="306"/>
        <v>0</v>
      </c>
      <c r="AG838" s="188">
        <f t="shared" si="307"/>
        <v>0</v>
      </c>
      <c r="AH838" s="188">
        <f t="shared" si="308"/>
        <v>0</v>
      </c>
      <c r="AI838" s="188">
        <f t="shared" si="309"/>
        <v>0</v>
      </c>
      <c r="AJ838" s="188" t="str">
        <f t="shared" si="310"/>
        <v>0</v>
      </c>
      <c r="AK838" s="265"/>
      <c r="AL838" s="254" t="str">
        <f t="shared" si="311"/>
        <v>---</v>
      </c>
      <c r="AM838" s="254" t="str">
        <f t="shared" si="312"/>
        <v>---</v>
      </c>
      <c r="AN838" s="265"/>
      <c r="AO838" s="188" t="str">
        <f>IFERROR(INDEX('تعرفه ها'!A:Z,MATCH(P838&amp;"-"&amp;AO$1,'تعرفه ها'!C:C,0),MATCH(F838,'تعرفه ها'!$2:$2,0),1),"---")</f>
        <v>---</v>
      </c>
      <c r="AP838" s="188" t="str">
        <f>IFERROR(INDEX('تعرفه ها'!A:Z,MATCH(P838&amp;"-"&amp;AP$1,'تعرفه ها'!C:C,0),MATCH(F838,'تعرفه ها'!$2:$2,0),1),"---")</f>
        <v>---</v>
      </c>
      <c r="AQ838" s="188" t="str">
        <f>IFERROR(INDEX('تعرفه ها'!A:Z,MATCH(P838&amp;"-"&amp;AQ$1,'تعرفه ها'!C:C,0),MATCH(F838,'تعرفه ها'!$2:$2,0),1),"---")</f>
        <v>---</v>
      </c>
      <c r="AR838" s="188" t="str">
        <f>IFERROR(INDEX('تعرفه ها'!A:Z,MATCH(P838&amp;"-"&amp;AR$1,'تعرفه ها'!C:C,0),MATCH(F838,'تعرفه ها'!$2:$2,0),1),"---")</f>
        <v>---</v>
      </c>
      <c r="AS838" s="265"/>
      <c r="AT838" s="415" t="str">
        <f t="shared" si="313"/>
        <v>---</v>
      </c>
      <c r="AU838" s="415" t="str">
        <f t="shared" si="314"/>
        <v>---</v>
      </c>
      <c r="AV838" s="415" t="str">
        <f t="shared" si="315"/>
        <v>---</v>
      </c>
      <c r="AW838" s="415" t="str">
        <f t="shared" si="316"/>
        <v>---</v>
      </c>
      <c r="AX838" s="415" t="str">
        <f t="shared" si="317"/>
        <v>---</v>
      </c>
      <c r="AY838" s="415" t="str">
        <f>IFERROR(AH838*INDEX('تعرفه ها'!A:Z,MATCH("عوارض برق به ازاء هر کیلووات",'تعرفه ها'!$C:$C,0),MATCH(F838,'تعرفه ها'!$2:$2,0)),"---")</f>
        <v>---</v>
      </c>
      <c r="AZ838" s="415" t="str">
        <f t="shared" si="318"/>
        <v>---</v>
      </c>
      <c r="BA838" s="415" t="str">
        <f>IFERROR(ROUND(((AX838+AY838+AZ838)*INDEX('تعرفه ها'!A:Z,MATCH("هزینه نگهداری و تعمیرات شبکه برق",'تعرفه ها'!$C:$C,0),MATCH(F838,'تعرفه ها'!$2:$2,0))/100),0),"---")</f>
        <v>---</v>
      </c>
      <c r="BB838" s="415">
        <f>IFERROR(IF(P838="دیماندی",ROUND(AJ838*INDEX('تعرفه ها'!A:Z,MATCH(BB$1,'تعرفه ها'!$C:$C,0),MATCH(F838,'تعرفه ها'!$2:$2,0))*J838/30,0),0),"---")</f>
        <v>0</v>
      </c>
      <c r="BC838" s="415"/>
      <c r="BD838" s="54" t="str">
        <f>IFERROR(IF(INDEX('اطلاعات دوره'!A:Z,MATCH(G838,'اطلاعات دوره'!C:C,0),MATCH("برق",'اطلاعات دوره'!$1:$1,0))="دارد",ROUND(AX838*INDEX('تعرفه ها'!A:Z,MATCH("پیک فصلی برق",'تعرفه ها'!$C:$C,0),MATCH(F838,'تعرفه ها'!$2:$2,0))/100,0),0),"---")</f>
        <v>---</v>
      </c>
      <c r="BE838" s="415" t="str">
        <f>IFERROR(ROUND(((AX838+AY838+AZ838+BA838+BB838+BC838+BD838)*INDEX('تعرفه ها'!A:Z,MATCH("مالیات برق",'تعرفه ها'!$C:$C,0),MATCH(F838,'تعرفه ها'!$2:$2,0))/100),0),"---")</f>
        <v>---</v>
      </c>
      <c r="BF838" s="415" t="str">
        <f t="shared" si="319"/>
        <v>---</v>
      </c>
      <c r="BG838" s="415" t="str">
        <f t="shared" si="300"/>
        <v>---</v>
      </c>
      <c r="BH838" s="415" t="str">
        <f t="shared" si="320"/>
        <v>---</v>
      </c>
      <c r="BI838" s="54" t="str">
        <f t="shared" si="321"/>
        <v>---</v>
      </c>
      <c r="BJ838" s="55" t="str">
        <f t="shared" si="322"/>
        <v>---</v>
      </c>
      <c r="BK838" s="262"/>
      <c r="BL838" s="183" t="str">
        <f>IFERROR(IF(INDEX(پرداخت!A:AZ,MATCH(A838&amp;" - "&amp;"برق",پرداخت!$B:$B,0),MATCH(G838,پرداخت!$1:$1,0))="نشده","نشده","شده"),"---")</f>
        <v>---</v>
      </c>
    </row>
    <row r="839" spans="1:64" ht="33.75" hidden="1">
      <c r="A839" s="170"/>
      <c r="B839" s="47">
        <f>IFERROR(INDEX('اطلاعات انشعابات شرکتها'!A:BB,MATCH(A839,'اطلاعات انشعابات شرکتها'!A:A,0),MATCH(B$1,'اطلاعات انشعابات شرکتها'!$1:$1,0)),0)</f>
        <v>0</v>
      </c>
      <c r="C839" s="48">
        <f>IFERROR(INDEX('اطلاعات انشعابات شرکتها'!A:BB,MATCH(A839,'اطلاعات انشعابات شرکتها'!A:A,0),MATCH(C$1,'اطلاعات انشعابات شرکتها'!$1:$1,0)),0)</f>
        <v>0</v>
      </c>
      <c r="D839" s="45"/>
      <c r="E839" s="171"/>
      <c r="F839" s="170"/>
      <c r="G839" s="188" t="str">
        <f t="shared" si="301"/>
        <v>/</v>
      </c>
      <c r="H839" s="188">
        <f>IFERROR(INDEX('اطلاعات دوره'!A:Z,MATCH(G839,'اطلاعات دوره'!C:C,0),MATCH(H$1,'اطلاعات دوره'!$1:$1,0)),0)</f>
        <v>0</v>
      </c>
      <c r="I839" s="188">
        <f>IFERROR(INDEX('اطلاعات دوره'!A:Z,MATCH(G839,'اطلاعات دوره'!C:C,0),MATCH(I$1,'اطلاعات دوره'!$1:$1,0)),0)</f>
        <v>0</v>
      </c>
      <c r="J839" s="188">
        <f>IFERROR(INDEX('اطلاعات دوره'!A:Z,MATCH(G839,'اطلاعات دوره'!C:C,0),MATCH(J$1,'اطلاعات دوره'!$1:$1,0)),0)</f>
        <v>0</v>
      </c>
      <c r="K839" s="265"/>
      <c r="L839" s="188" t="str">
        <f>IFERROR(INDEX('اطلاعات دوره'!A:Z,MATCH(G839,'اطلاعات دوره'!C:C,0)-1,MATCH("عنوان",'اطلاعات دوره'!$1:$1,0)),"---")</f>
        <v>---</v>
      </c>
      <c r="M839" s="188" t="str">
        <f t="shared" si="302"/>
        <v>----</v>
      </c>
      <c r="N839" s="188" t="str">
        <f t="shared" si="303"/>
        <v>-/</v>
      </c>
      <c r="O839" s="265"/>
      <c r="P839" s="188">
        <f>IFERROR(INDEX('اطلاعات انشعابات شرکتها'!A:BB,MATCH(A839,'اطلاعات انشعابات شرکتها'!A:A,0),MATCH(P$1,'اطلاعات انشعابات شرکتها'!$1:$1,0)),0)</f>
        <v>0</v>
      </c>
      <c r="Q839" s="188">
        <f>IFERROR(INDEX('اطلاعات انشعابات شرکتها'!A:BB,MATCH(A839,'اطلاعات انشعابات شرکتها'!A:A,0),MATCH(Q$1,'اطلاعات انشعابات شرکتها'!$1:$1,0)),0)</f>
        <v>0</v>
      </c>
      <c r="R839" s="188">
        <f>IFERROR(INDEX('اطلاعات انشعابات شرکتها'!A:BB,MATCH(A839,'اطلاعات انشعابات شرکتها'!A:A,0),MATCH(R$1,'اطلاعات انشعابات شرکتها'!$1:$1,0)),0)</f>
        <v>0</v>
      </c>
      <c r="S839" s="265"/>
      <c r="T839" s="188">
        <f>IFERROR(INDEX('قرائت کنتور'!A:AZ,MATCH(A839&amp;"-"&amp;T$1,'قرائت کنتور'!B:B,0),MATCH(G839,'قرائت کنتور'!$1:$1,0)),0)</f>
        <v>0</v>
      </c>
      <c r="U839" s="188">
        <f>IFERROR(INDEX('قرائت کنتور'!A:AZ,MATCH(A839&amp;"-"&amp;U$1,'قرائت کنتور'!B:B,0),MATCH(L839,'قرائت کنتور'!$1:$1,0)),0)</f>
        <v>0</v>
      </c>
      <c r="V839" s="188">
        <f>IFERROR(INDEX('قرائت کنتور'!A:AZ,MATCH(A839&amp;"-"&amp;U$1,'قرائت کنتور'!B:B,0),MATCH(G839,'قرائت کنتور'!$1:$1,0)),0)</f>
        <v>0</v>
      </c>
      <c r="W839" s="188">
        <f>IFERROR(INDEX('قرائت کنتور'!A:AZ,MATCH(A839&amp;"-"&amp;W$1,'قرائت کنتور'!B:B,0),MATCH(L839,'قرائت کنتور'!$1:$1,0)),0)</f>
        <v>0</v>
      </c>
      <c r="X839" s="188">
        <f>IFERROR(INDEX('قرائت کنتور'!A:AZ,MATCH(A839&amp;"-"&amp;W$1,'قرائت کنتور'!B:B,0),MATCH(G839,'قرائت کنتور'!$1:$1,0)),0)</f>
        <v>0</v>
      </c>
      <c r="Y839" s="188">
        <f>IFERROR(INDEX('قرائت کنتور'!A:AZ,MATCH(A839&amp;"-"&amp;Y$1,'قرائت کنتور'!B:B,0),MATCH(L839,'قرائت کنتور'!$1:$1,0)),0)</f>
        <v>0</v>
      </c>
      <c r="Z839" s="188">
        <f>IFERROR(INDEX('قرائت کنتور'!A:AZ,MATCH(A839&amp;"-"&amp;Y$1,'قرائت کنتور'!B:B,0),MATCH(G839,'قرائت کنتور'!$1:$1,0)),0)</f>
        <v>0</v>
      </c>
      <c r="AA839" s="188">
        <f>IFERROR(INDEX('قرائت کنتور'!A:AZ,MATCH(A839&amp;"-"&amp;AA$1,'قرائت کنتور'!B:B,0),MATCH(L839,'قرائت کنتور'!$1:$1,0)),0)</f>
        <v>0</v>
      </c>
      <c r="AB839" s="188">
        <f>IFERROR(INDEX('قرائت کنتور'!A:AZ,MATCH(A839&amp;"-"&amp;AA$1,'قرائت کنتور'!B:B,0),MATCH(G839,'قرائت کنتور'!$1:$1,0)),0)</f>
        <v>0</v>
      </c>
      <c r="AC839" s="265"/>
      <c r="AD839" s="188">
        <f t="shared" si="304"/>
        <v>0</v>
      </c>
      <c r="AE839" s="188">
        <f t="shared" si="305"/>
        <v>0</v>
      </c>
      <c r="AF839" s="188">
        <f t="shared" si="306"/>
        <v>0</v>
      </c>
      <c r="AG839" s="188">
        <f t="shared" si="307"/>
        <v>0</v>
      </c>
      <c r="AH839" s="188">
        <f t="shared" si="308"/>
        <v>0</v>
      </c>
      <c r="AI839" s="188">
        <f t="shared" si="309"/>
        <v>0</v>
      </c>
      <c r="AJ839" s="188" t="str">
        <f t="shared" si="310"/>
        <v>0</v>
      </c>
      <c r="AK839" s="265"/>
      <c r="AL839" s="254" t="str">
        <f t="shared" si="311"/>
        <v>---</v>
      </c>
      <c r="AM839" s="254" t="str">
        <f t="shared" si="312"/>
        <v>---</v>
      </c>
      <c r="AN839" s="265"/>
      <c r="AO839" s="188" t="str">
        <f>IFERROR(INDEX('تعرفه ها'!A:Z,MATCH(P839&amp;"-"&amp;AO$1,'تعرفه ها'!C:C,0),MATCH(F839,'تعرفه ها'!$2:$2,0),1),"---")</f>
        <v>---</v>
      </c>
      <c r="AP839" s="188" t="str">
        <f>IFERROR(INDEX('تعرفه ها'!A:Z,MATCH(P839&amp;"-"&amp;AP$1,'تعرفه ها'!C:C,0),MATCH(F839,'تعرفه ها'!$2:$2,0),1),"---")</f>
        <v>---</v>
      </c>
      <c r="AQ839" s="188" t="str">
        <f>IFERROR(INDEX('تعرفه ها'!A:Z,MATCH(P839&amp;"-"&amp;AQ$1,'تعرفه ها'!C:C,0),MATCH(F839,'تعرفه ها'!$2:$2,0),1),"---")</f>
        <v>---</v>
      </c>
      <c r="AR839" s="188" t="str">
        <f>IFERROR(INDEX('تعرفه ها'!A:Z,MATCH(P839&amp;"-"&amp;AR$1,'تعرفه ها'!C:C,0),MATCH(F839,'تعرفه ها'!$2:$2,0),1),"---")</f>
        <v>---</v>
      </c>
      <c r="AS839" s="265"/>
      <c r="AT839" s="415" t="str">
        <f t="shared" si="313"/>
        <v>---</v>
      </c>
      <c r="AU839" s="415" t="str">
        <f t="shared" si="314"/>
        <v>---</v>
      </c>
      <c r="AV839" s="415" t="str">
        <f t="shared" si="315"/>
        <v>---</v>
      </c>
      <c r="AW839" s="415" t="str">
        <f t="shared" si="316"/>
        <v>---</v>
      </c>
      <c r="AX839" s="415" t="str">
        <f t="shared" si="317"/>
        <v>---</v>
      </c>
      <c r="AY839" s="415" t="str">
        <f>IFERROR(AH839*INDEX('تعرفه ها'!A:Z,MATCH("عوارض برق به ازاء هر کیلووات",'تعرفه ها'!$C:$C,0),MATCH(F839,'تعرفه ها'!$2:$2,0)),"---")</f>
        <v>---</v>
      </c>
      <c r="AZ839" s="415" t="str">
        <f t="shared" si="318"/>
        <v>---</v>
      </c>
      <c r="BA839" s="415" t="str">
        <f>IFERROR(ROUND(((AX839+AY839+AZ839)*INDEX('تعرفه ها'!A:Z,MATCH("هزینه نگهداری و تعمیرات شبکه برق",'تعرفه ها'!$C:$C,0),MATCH(F839,'تعرفه ها'!$2:$2,0))/100),0),"---")</f>
        <v>---</v>
      </c>
      <c r="BB839" s="415">
        <f>IFERROR(IF(P839="دیماندی",ROUND(AJ839*INDEX('تعرفه ها'!A:Z,MATCH(BB$1,'تعرفه ها'!$C:$C,0),MATCH(F839,'تعرفه ها'!$2:$2,0))*J839/30,0),0),"---")</f>
        <v>0</v>
      </c>
      <c r="BC839" s="415"/>
      <c r="BD839" s="54" t="str">
        <f>IFERROR(IF(INDEX('اطلاعات دوره'!A:Z,MATCH(G839,'اطلاعات دوره'!C:C,0),MATCH("برق",'اطلاعات دوره'!$1:$1,0))="دارد",ROUND(AX839*INDEX('تعرفه ها'!A:Z,MATCH("پیک فصلی برق",'تعرفه ها'!$C:$C,0),MATCH(F839,'تعرفه ها'!$2:$2,0))/100,0),0),"---")</f>
        <v>---</v>
      </c>
      <c r="BE839" s="415" t="str">
        <f>IFERROR(ROUND(((AX839+AY839+AZ839+BA839+BB839+BC839+BD839)*INDEX('تعرفه ها'!A:Z,MATCH("مالیات برق",'تعرفه ها'!$C:$C,0),MATCH(F839,'تعرفه ها'!$2:$2,0))/100),0),"---")</f>
        <v>---</v>
      </c>
      <c r="BF839" s="415" t="str">
        <f t="shared" si="319"/>
        <v>---</v>
      </c>
      <c r="BG839" s="415" t="str">
        <f t="shared" si="300"/>
        <v>---</v>
      </c>
      <c r="BH839" s="415" t="str">
        <f t="shared" si="320"/>
        <v>---</v>
      </c>
      <c r="BI839" s="54" t="str">
        <f t="shared" si="321"/>
        <v>---</v>
      </c>
      <c r="BJ839" s="55" t="str">
        <f t="shared" si="322"/>
        <v>---</v>
      </c>
      <c r="BK839" s="262"/>
      <c r="BL839" s="183" t="str">
        <f>IFERROR(IF(INDEX(پرداخت!A:AZ,MATCH(A839&amp;" - "&amp;"برق",پرداخت!$B:$B,0),MATCH(G839,پرداخت!$1:$1,0))="نشده","نشده","شده"),"---")</f>
        <v>---</v>
      </c>
    </row>
    <row r="840" spans="1:64" ht="33.75" hidden="1">
      <c r="A840" s="170"/>
      <c r="B840" s="47">
        <f>IFERROR(INDEX('اطلاعات انشعابات شرکتها'!A:BB,MATCH(A840,'اطلاعات انشعابات شرکتها'!A:A,0),MATCH(B$1,'اطلاعات انشعابات شرکتها'!$1:$1,0)),0)</f>
        <v>0</v>
      </c>
      <c r="C840" s="48">
        <f>IFERROR(INDEX('اطلاعات انشعابات شرکتها'!A:BB,MATCH(A840,'اطلاعات انشعابات شرکتها'!A:A,0),MATCH(C$1,'اطلاعات انشعابات شرکتها'!$1:$1,0)),0)</f>
        <v>0</v>
      </c>
      <c r="D840" s="45"/>
      <c r="E840" s="171"/>
      <c r="F840" s="170"/>
      <c r="G840" s="188" t="str">
        <f t="shared" si="301"/>
        <v>/</v>
      </c>
      <c r="H840" s="188">
        <f>IFERROR(INDEX('اطلاعات دوره'!A:Z,MATCH(G840,'اطلاعات دوره'!C:C,0),MATCH(H$1,'اطلاعات دوره'!$1:$1,0)),0)</f>
        <v>0</v>
      </c>
      <c r="I840" s="188">
        <f>IFERROR(INDEX('اطلاعات دوره'!A:Z,MATCH(G840,'اطلاعات دوره'!C:C,0),MATCH(I$1,'اطلاعات دوره'!$1:$1,0)),0)</f>
        <v>0</v>
      </c>
      <c r="J840" s="188">
        <f>IFERROR(INDEX('اطلاعات دوره'!A:Z,MATCH(G840,'اطلاعات دوره'!C:C,0),MATCH(J$1,'اطلاعات دوره'!$1:$1,0)),0)</f>
        <v>0</v>
      </c>
      <c r="K840" s="265"/>
      <c r="L840" s="188" t="str">
        <f>IFERROR(INDEX('اطلاعات دوره'!A:Z,MATCH(G840,'اطلاعات دوره'!C:C,0)-1,MATCH("عنوان",'اطلاعات دوره'!$1:$1,0)),"---")</f>
        <v>---</v>
      </c>
      <c r="M840" s="188" t="str">
        <f t="shared" si="302"/>
        <v>----</v>
      </c>
      <c r="N840" s="188" t="str">
        <f t="shared" si="303"/>
        <v>-/</v>
      </c>
      <c r="O840" s="265"/>
      <c r="P840" s="188">
        <f>IFERROR(INDEX('اطلاعات انشعابات شرکتها'!A:BB,MATCH(A840,'اطلاعات انشعابات شرکتها'!A:A,0),MATCH(P$1,'اطلاعات انشعابات شرکتها'!$1:$1,0)),0)</f>
        <v>0</v>
      </c>
      <c r="Q840" s="188">
        <f>IFERROR(INDEX('اطلاعات انشعابات شرکتها'!A:BB,MATCH(A840,'اطلاعات انشعابات شرکتها'!A:A,0),MATCH(Q$1,'اطلاعات انشعابات شرکتها'!$1:$1,0)),0)</f>
        <v>0</v>
      </c>
      <c r="R840" s="188">
        <f>IFERROR(INDEX('اطلاعات انشعابات شرکتها'!A:BB,MATCH(A840,'اطلاعات انشعابات شرکتها'!A:A,0),MATCH(R$1,'اطلاعات انشعابات شرکتها'!$1:$1,0)),0)</f>
        <v>0</v>
      </c>
      <c r="S840" s="265"/>
      <c r="T840" s="188">
        <f>IFERROR(INDEX('قرائت کنتور'!A:AZ,MATCH(A840&amp;"-"&amp;T$1,'قرائت کنتور'!B:B,0),MATCH(G840,'قرائت کنتور'!$1:$1,0)),0)</f>
        <v>0</v>
      </c>
      <c r="U840" s="188">
        <f>IFERROR(INDEX('قرائت کنتور'!A:AZ,MATCH(A840&amp;"-"&amp;U$1,'قرائت کنتور'!B:B,0),MATCH(L840,'قرائت کنتور'!$1:$1,0)),0)</f>
        <v>0</v>
      </c>
      <c r="V840" s="188">
        <f>IFERROR(INDEX('قرائت کنتور'!A:AZ,MATCH(A840&amp;"-"&amp;U$1,'قرائت کنتور'!B:B,0),MATCH(G840,'قرائت کنتور'!$1:$1,0)),0)</f>
        <v>0</v>
      </c>
      <c r="W840" s="188">
        <f>IFERROR(INDEX('قرائت کنتور'!A:AZ,MATCH(A840&amp;"-"&amp;W$1,'قرائت کنتور'!B:B,0),MATCH(L840,'قرائت کنتور'!$1:$1,0)),0)</f>
        <v>0</v>
      </c>
      <c r="X840" s="188">
        <f>IFERROR(INDEX('قرائت کنتور'!A:AZ,MATCH(A840&amp;"-"&amp;W$1,'قرائت کنتور'!B:B,0),MATCH(G840,'قرائت کنتور'!$1:$1,0)),0)</f>
        <v>0</v>
      </c>
      <c r="Y840" s="188">
        <f>IFERROR(INDEX('قرائت کنتور'!A:AZ,MATCH(A840&amp;"-"&amp;Y$1,'قرائت کنتور'!B:B,0),MATCH(L840,'قرائت کنتور'!$1:$1,0)),0)</f>
        <v>0</v>
      </c>
      <c r="Z840" s="188">
        <f>IFERROR(INDEX('قرائت کنتور'!A:AZ,MATCH(A840&amp;"-"&amp;Y$1,'قرائت کنتور'!B:B,0),MATCH(G840,'قرائت کنتور'!$1:$1,0)),0)</f>
        <v>0</v>
      </c>
      <c r="AA840" s="188">
        <f>IFERROR(INDEX('قرائت کنتور'!A:AZ,MATCH(A840&amp;"-"&amp;AA$1,'قرائت کنتور'!B:B,0),MATCH(L840,'قرائت کنتور'!$1:$1,0)),0)</f>
        <v>0</v>
      </c>
      <c r="AB840" s="188">
        <f>IFERROR(INDEX('قرائت کنتور'!A:AZ,MATCH(A840&amp;"-"&amp;AA$1,'قرائت کنتور'!B:B,0),MATCH(G840,'قرائت کنتور'!$1:$1,0)),0)</f>
        <v>0</v>
      </c>
      <c r="AC840" s="265"/>
      <c r="AD840" s="188">
        <f t="shared" si="304"/>
        <v>0</v>
      </c>
      <c r="AE840" s="188">
        <f t="shared" si="305"/>
        <v>0</v>
      </c>
      <c r="AF840" s="188">
        <f t="shared" si="306"/>
        <v>0</v>
      </c>
      <c r="AG840" s="188">
        <f t="shared" si="307"/>
        <v>0</v>
      </c>
      <c r="AH840" s="188">
        <f t="shared" si="308"/>
        <v>0</v>
      </c>
      <c r="AI840" s="188">
        <f t="shared" si="309"/>
        <v>0</v>
      </c>
      <c r="AJ840" s="188" t="str">
        <f t="shared" si="310"/>
        <v>0</v>
      </c>
      <c r="AK840" s="265"/>
      <c r="AL840" s="254" t="str">
        <f t="shared" si="311"/>
        <v>---</v>
      </c>
      <c r="AM840" s="254" t="str">
        <f t="shared" si="312"/>
        <v>---</v>
      </c>
      <c r="AN840" s="265"/>
      <c r="AO840" s="188" t="str">
        <f>IFERROR(INDEX('تعرفه ها'!A:Z,MATCH(P840&amp;"-"&amp;AO$1,'تعرفه ها'!C:C,0),MATCH(F840,'تعرفه ها'!$2:$2,0),1),"---")</f>
        <v>---</v>
      </c>
      <c r="AP840" s="188" t="str">
        <f>IFERROR(INDEX('تعرفه ها'!A:Z,MATCH(P840&amp;"-"&amp;AP$1,'تعرفه ها'!C:C,0),MATCH(F840,'تعرفه ها'!$2:$2,0),1),"---")</f>
        <v>---</v>
      </c>
      <c r="AQ840" s="188" t="str">
        <f>IFERROR(INDEX('تعرفه ها'!A:Z,MATCH(P840&amp;"-"&amp;AQ$1,'تعرفه ها'!C:C,0),MATCH(F840,'تعرفه ها'!$2:$2,0),1),"---")</f>
        <v>---</v>
      </c>
      <c r="AR840" s="188" t="str">
        <f>IFERROR(INDEX('تعرفه ها'!A:Z,MATCH(P840&amp;"-"&amp;AR$1,'تعرفه ها'!C:C,0),MATCH(F840,'تعرفه ها'!$2:$2,0),1),"---")</f>
        <v>---</v>
      </c>
      <c r="AS840" s="265"/>
      <c r="AT840" s="415" t="str">
        <f t="shared" si="313"/>
        <v>---</v>
      </c>
      <c r="AU840" s="415" t="str">
        <f t="shared" si="314"/>
        <v>---</v>
      </c>
      <c r="AV840" s="415" t="str">
        <f t="shared" si="315"/>
        <v>---</v>
      </c>
      <c r="AW840" s="415" t="str">
        <f t="shared" si="316"/>
        <v>---</v>
      </c>
      <c r="AX840" s="415" t="str">
        <f t="shared" si="317"/>
        <v>---</v>
      </c>
      <c r="AY840" s="415" t="str">
        <f>IFERROR(AH840*INDEX('تعرفه ها'!A:Z,MATCH("عوارض برق به ازاء هر کیلووات",'تعرفه ها'!$C:$C,0),MATCH(F840,'تعرفه ها'!$2:$2,0)),"---")</f>
        <v>---</v>
      </c>
      <c r="AZ840" s="415" t="str">
        <f t="shared" si="318"/>
        <v>---</v>
      </c>
      <c r="BA840" s="415" t="str">
        <f>IFERROR(ROUND(((AX840+AY840+AZ840)*INDEX('تعرفه ها'!A:Z,MATCH("هزینه نگهداری و تعمیرات شبکه برق",'تعرفه ها'!$C:$C,0),MATCH(F840,'تعرفه ها'!$2:$2,0))/100),0),"---")</f>
        <v>---</v>
      </c>
      <c r="BB840" s="415">
        <f>IFERROR(IF(P840="دیماندی",ROUND(AJ840*INDEX('تعرفه ها'!A:Z,MATCH(BB$1,'تعرفه ها'!$C:$C,0),MATCH(F840,'تعرفه ها'!$2:$2,0))*J840/30,0),0),"---")</f>
        <v>0</v>
      </c>
      <c r="BC840" s="415"/>
      <c r="BD840" s="54" t="str">
        <f>IFERROR(IF(INDEX('اطلاعات دوره'!A:Z,MATCH(G840,'اطلاعات دوره'!C:C,0),MATCH("برق",'اطلاعات دوره'!$1:$1,0))="دارد",ROUND(AX840*INDEX('تعرفه ها'!A:Z,MATCH("پیک فصلی برق",'تعرفه ها'!$C:$C,0),MATCH(F840,'تعرفه ها'!$2:$2,0))/100,0),0),"---")</f>
        <v>---</v>
      </c>
      <c r="BE840" s="415" t="str">
        <f>IFERROR(ROUND(((AX840+AY840+AZ840+BA840+BB840+BC840+BD840)*INDEX('تعرفه ها'!A:Z,MATCH("مالیات برق",'تعرفه ها'!$C:$C,0),MATCH(F840,'تعرفه ها'!$2:$2,0))/100),0),"---")</f>
        <v>---</v>
      </c>
      <c r="BF840" s="415" t="str">
        <f t="shared" si="319"/>
        <v>---</v>
      </c>
      <c r="BG840" s="415" t="str">
        <f t="shared" si="300"/>
        <v>---</v>
      </c>
      <c r="BH840" s="415" t="str">
        <f t="shared" si="320"/>
        <v>---</v>
      </c>
      <c r="BI840" s="54" t="str">
        <f t="shared" si="321"/>
        <v>---</v>
      </c>
      <c r="BJ840" s="55" t="str">
        <f t="shared" si="322"/>
        <v>---</v>
      </c>
      <c r="BK840" s="262"/>
      <c r="BL840" s="183" t="str">
        <f>IFERROR(IF(INDEX(پرداخت!A:AZ,MATCH(A840&amp;" - "&amp;"برق",پرداخت!$B:$B,0),MATCH(G840,پرداخت!$1:$1,0))="نشده","نشده","شده"),"---")</f>
        <v>---</v>
      </c>
    </row>
    <row r="841" spans="1:64" ht="33.75" hidden="1">
      <c r="A841" s="170"/>
      <c r="B841" s="47">
        <f>IFERROR(INDEX('اطلاعات انشعابات شرکتها'!A:BB,MATCH(A841,'اطلاعات انشعابات شرکتها'!A:A,0),MATCH(B$1,'اطلاعات انشعابات شرکتها'!$1:$1,0)),0)</f>
        <v>0</v>
      </c>
      <c r="C841" s="48">
        <f>IFERROR(INDEX('اطلاعات انشعابات شرکتها'!A:BB,MATCH(A841,'اطلاعات انشعابات شرکتها'!A:A,0),MATCH(C$1,'اطلاعات انشعابات شرکتها'!$1:$1,0)),0)</f>
        <v>0</v>
      </c>
      <c r="D841" s="45"/>
      <c r="E841" s="171"/>
      <c r="F841" s="170"/>
      <c r="G841" s="188" t="str">
        <f t="shared" si="301"/>
        <v>/</v>
      </c>
      <c r="H841" s="188">
        <f>IFERROR(INDEX('اطلاعات دوره'!A:Z,MATCH(G841,'اطلاعات دوره'!C:C,0),MATCH(H$1,'اطلاعات دوره'!$1:$1,0)),0)</f>
        <v>0</v>
      </c>
      <c r="I841" s="188">
        <f>IFERROR(INDEX('اطلاعات دوره'!A:Z,MATCH(G841,'اطلاعات دوره'!C:C,0),MATCH(I$1,'اطلاعات دوره'!$1:$1,0)),0)</f>
        <v>0</v>
      </c>
      <c r="J841" s="188">
        <f>IFERROR(INDEX('اطلاعات دوره'!A:Z,MATCH(G841,'اطلاعات دوره'!C:C,0),MATCH(J$1,'اطلاعات دوره'!$1:$1,0)),0)</f>
        <v>0</v>
      </c>
      <c r="K841" s="265"/>
      <c r="L841" s="188" t="str">
        <f>IFERROR(INDEX('اطلاعات دوره'!A:Z,MATCH(G841,'اطلاعات دوره'!C:C,0)-1,MATCH("عنوان",'اطلاعات دوره'!$1:$1,0)),"---")</f>
        <v>---</v>
      </c>
      <c r="M841" s="188" t="str">
        <f t="shared" si="302"/>
        <v>----</v>
      </c>
      <c r="N841" s="188" t="str">
        <f t="shared" si="303"/>
        <v>-/</v>
      </c>
      <c r="O841" s="265"/>
      <c r="P841" s="188">
        <f>IFERROR(INDEX('اطلاعات انشعابات شرکتها'!A:BB,MATCH(A841,'اطلاعات انشعابات شرکتها'!A:A,0),MATCH(P$1,'اطلاعات انشعابات شرکتها'!$1:$1,0)),0)</f>
        <v>0</v>
      </c>
      <c r="Q841" s="188">
        <f>IFERROR(INDEX('اطلاعات انشعابات شرکتها'!A:BB,MATCH(A841,'اطلاعات انشعابات شرکتها'!A:A,0),MATCH(Q$1,'اطلاعات انشعابات شرکتها'!$1:$1,0)),0)</f>
        <v>0</v>
      </c>
      <c r="R841" s="188">
        <f>IFERROR(INDEX('اطلاعات انشعابات شرکتها'!A:BB,MATCH(A841,'اطلاعات انشعابات شرکتها'!A:A,0),MATCH(R$1,'اطلاعات انشعابات شرکتها'!$1:$1,0)),0)</f>
        <v>0</v>
      </c>
      <c r="S841" s="265"/>
      <c r="T841" s="188">
        <f>IFERROR(INDEX('قرائت کنتور'!A:AZ,MATCH(A841&amp;"-"&amp;T$1,'قرائت کنتور'!B:B,0),MATCH(G841,'قرائت کنتور'!$1:$1,0)),0)</f>
        <v>0</v>
      </c>
      <c r="U841" s="188">
        <f>IFERROR(INDEX('قرائت کنتور'!A:AZ,MATCH(A841&amp;"-"&amp;U$1,'قرائت کنتور'!B:B,0),MATCH(L841,'قرائت کنتور'!$1:$1,0)),0)</f>
        <v>0</v>
      </c>
      <c r="V841" s="188">
        <f>IFERROR(INDEX('قرائت کنتور'!A:AZ,MATCH(A841&amp;"-"&amp;U$1,'قرائت کنتور'!B:B,0),MATCH(G841,'قرائت کنتور'!$1:$1,0)),0)</f>
        <v>0</v>
      </c>
      <c r="W841" s="188">
        <f>IFERROR(INDEX('قرائت کنتور'!A:AZ,MATCH(A841&amp;"-"&amp;W$1,'قرائت کنتور'!B:B,0),MATCH(L841,'قرائت کنتور'!$1:$1,0)),0)</f>
        <v>0</v>
      </c>
      <c r="X841" s="188">
        <f>IFERROR(INDEX('قرائت کنتور'!A:AZ,MATCH(A841&amp;"-"&amp;W$1,'قرائت کنتور'!B:B,0),MATCH(G841,'قرائت کنتور'!$1:$1,0)),0)</f>
        <v>0</v>
      </c>
      <c r="Y841" s="188">
        <f>IFERROR(INDEX('قرائت کنتور'!A:AZ,MATCH(A841&amp;"-"&amp;Y$1,'قرائت کنتور'!B:B,0),MATCH(L841,'قرائت کنتور'!$1:$1,0)),0)</f>
        <v>0</v>
      </c>
      <c r="Z841" s="188">
        <f>IFERROR(INDEX('قرائت کنتور'!A:AZ,MATCH(A841&amp;"-"&amp;Y$1,'قرائت کنتور'!B:B,0),MATCH(G841,'قرائت کنتور'!$1:$1,0)),0)</f>
        <v>0</v>
      </c>
      <c r="AA841" s="188">
        <f>IFERROR(INDEX('قرائت کنتور'!A:AZ,MATCH(A841&amp;"-"&amp;AA$1,'قرائت کنتور'!B:B,0),MATCH(L841,'قرائت کنتور'!$1:$1,0)),0)</f>
        <v>0</v>
      </c>
      <c r="AB841" s="188">
        <f>IFERROR(INDEX('قرائت کنتور'!A:AZ,MATCH(A841&amp;"-"&amp;AA$1,'قرائت کنتور'!B:B,0),MATCH(G841,'قرائت کنتور'!$1:$1,0)),0)</f>
        <v>0</v>
      </c>
      <c r="AC841" s="265"/>
      <c r="AD841" s="188">
        <f t="shared" si="304"/>
        <v>0</v>
      </c>
      <c r="AE841" s="188">
        <f t="shared" si="305"/>
        <v>0</v>
      </c>
      <c r="AF841" s="188">
        <f t="shared" si="306"/>
        <v>0</v>
      </c>
      <c r="AG841" s="188">
        <f t="shared" si="307"/>
        <v>0</v>
      </c>
      <c r="AH841" s="188">
        <f t="shared" si="308"/>
        <v>0</v>
      </c>
      <c r="AI841" s="188">
        <f t="shared" si="309"/>
        <v>0</v>
      </c>
      <c r="AJ841" s="188" t="str">
        <f t="shared" si="310"/>
        <v>0</v>
      </c>
      <c r="AK841" s="265"/>
      <c r="AL841" s="254" t="str">
        <f t="shared" si="311"/>
        <v>---</v>
      </c>
      <c r="AM841" s="254" t="str">
        <f t="shared" si="312"/>
        <v>---</v>
      </c>
      <c r="AN841" s="265"/>
      <c r="AO841" s="188" t="str">
        <f>IFERROR(INDEX('تعرفه ها'!A:Z,MATCH(P841&amp;"-"&amp;AO$1,'تعرفه ها'!C:C,0),MATCH(F841,'تعرفه ها'!$2:$2,0),1),"---")</f>
        <v>---</v>
      </c>
      <c r="AP841" s="188" t="str">
        <f>IFERROR(INDEX('تعرفه ها'!A:Z,MATCH(P841&amp;"-"&amp;AP$1,'تعرفه ها'!C:C,0),MATCH(F841,'تعرفه ها'!$2:$2,0),1),"---")</f>
        <v>---</v>
      </c>
      <c r="AQ841" s="188" t="str">
        <f>IFERROR(INDEX('تعرفه ها'!A:Z,MATCH(P841&amp;"-"&amp;AQ$1,'تعرفه ها'!C:C,0),MATCH(F841,'تعرفه ها'!$2:$2,0),1),"---")</f>
        <v>---</v>
      </c>
      <c r="AR841" s="188" t="str">
        <f>IFERROR(INDEX('تعرفه ها'!A:Z,MATCH(P841&amp;"-"&amp;AR$1,'تعرفه ها'!C:C,0),MATCH(F841,'تعرفه ها'!$2:$2,0),1),"---")</f>
        <v>---</v>
      </c>
      <c r="AS841" s="265"/>
      <c r="AT841" s="415" t="str">
        <f t="shared" si="313"/>
        <v>---</v>
      </c>
      <c r="AU841" s="415" t="str">
        <f t="shared" si="314"/>
        <v>---</v>
      </c>
      <c r="AV841" s="415" t="str">
        <f t="shared" si="315"/>
        <v>---</v>
      </c>
      <c r="AW841" s="415" t="str">
        <f t="shared" si="316"/>
        <v>---</v>
      </c>
      <c r="AX841" s="415" t="str">
        <f t="shared" si="317"/>
        <v>---</v>
      </c>
      <c r="AY841" s="415" t="str">
        <f>IFERROR(AH841*INDEX('تعرفه ها'!A:Z,MATCH("عوارض برق به ازاء هر کیلووات",'تعرفه ها'!$C:$C,0),MATCH(F841,'تعرفه ها'!$2:$2,0)),"---")</f>
        <v>---</v>
      </c>
      <c r="AZ841" s="415" t="str">
        <f t="shared" si="318"/>
        <v>---</v>
      </c>
      <c r="BA841" s="415" t="str">
        <f>IFERROR(ROUND(((AX841+AY841+AZ841)*INDEX('تعرفه ها'!A:Z,MATCH("هزینه نگهداری و تعمیرات شبکه برق",'تعرفه ها'!$C:$C,0),MATCH(F841,'تعرفه ها'!$2:$2,0))/100),0),"---")</f>
        <v>---</v>
      </c>
      <c r="BB841" s="415">
        <f>IFERROR(IF(P841="دیماندی",ROUND(AJ841*INDEX('تعرفه ها'!A:Z,MATCH(BB$1,'تعرفه ها'!$C:$C,0),MATCH(F841,'تعرفه ها'!$2:$2,0))*J841/30,0),0),"---")</f>
        <v>0</v>
      </c>
      <c r="BC841" s="415"/>
      <c r="BD841" s="54" t="str">
        <f>IFERROR(IF(INDEX('اطلاعات دوره'!A:Z,MATCH(G841,'اطلاعات دوره'!C:C,0),MATCH("برق",'اطلاعات دوره'!$1:$1,0))="دارد",ROUND(AX841*INDEX('تعرفه ها'!A:Z,MATCH("پیک فصلی برق",'تعرفه ها'!$C:$C,0),MATCH(F841,'تعرفه ها'!$2:$2,0))/100,0),0),"---")</f>
        <v>---</v>
      </c>
      <c r="BE841" s="415" t="str">
        <f>IFERROR(ROUND(((AX841+AY841+AZ841+BA841+BB841+BC841+BD841)*INDEX('تعرفه ها'!A:Z,MATCH("مالیات برق",'تعرفه ها'!$C:$C,0),MATCH(F841,'تعرفه ها'!$2:$2,0))/100),0),"---")</f>
        <v>---</v>
      </c>
      <c r="BF841" s="415" t="str">
        <f t="shared" si="319"/>
        <v>---</v>
      </c>
      <c r="BG841" s="415" t="str">
        <f t="shared" si="300"/>
        <v>---</v>
      </c>
      <c r="BH841" s="415" t="str">
        <f t="shared" si="320"/>
        <v>---</v>
      </c>
      <c r="BI841" s="54" t="str">
        <f t="shared" si="321"/>
        <v>---</v>
      </c>
      <c r="BJ841" s="55" t="str">
        <f t="shared" si="322"/>
        <v>---</v>
      </c>
      <c r="BK841" s="262"/>
      <c r="BL841" s="183" t="str">
        <f>IFERROR(IF(INDEX(پرداخت!A:AZ,MATCH(A841&amp;" - "&amp;"برق",پرداخت!$B:$B,0),MATCH(G841,پرداخت!$1:$1,0))="نشده","نشده","شده"),"---")</f>
        <v>---</v>
      </c>
    </row>
    <row r="842" spans="1:64" ht="33.75" hidden="1">
      <c r="A842" s="170"/>
      <c r="B842" s="47">
        <f>IFERROR(INDEX('اطلاعات انشعابات شرکتها'!A:BB,MATCH(A842,'اطلاعات انشعابات شرکتها'!A:A,0),MATCH(B$1,'اطلاعات انشعابات شرکتها'!$1:$1,0)),0)</f>
        <v>0</v>
      </c>
      <c r="C842" s="48">
        <f>IFERROR(INDEX('اطلاعات انشعابات شرکتها'!A:BB,MATCH(A842,'اطلاعات انشعابات شرکتها'!A:A,0),MATCH(C$1,'اطلاعات انشعابات شرکتها'!$1:$1,0)),0)</f>
        <v>0</v>
      </c>
      <c r="D842" s="45"/>
      <c r="E842" s="171"/>
      <c r="F842" s="170"/>
      <c r="G842" s="188" t="str">
        <f t="shared" si="301"/>
        <v>/</v>
      </c>
      <c r="H842" s="188">
        <f>IFERROR(INDEX('اطلاعات دوره'!A:Z,MATCH(G842,'اطلاعات دوره'!C:C,0),MATCH(H$1,'اطلاعات دوره'!$1:$1,0)),0)</f>
        <v>0</v>
      </c>
      <c r="I842" s="188">
        <f>IFERROR(INDEX('اطلاعات دوره'!A:Z,MATCH(G842,'اطلاعات دوره'!C:C,0),MATCH(I$1,'اطلاعات دوره'!$1:$1,0)),0)</f>
        <v>0</v>
      </c>
      <c r="J842" s="188">
        <f>IFERROR(INDEX('اطلاعات دوره'!A:Z,MATCH(G842,'اطلاعات دوره'!C:C,0),MATCH(J$1,'اطلاعات دوره'!$1:$1,0)),0)</f>
        <v>0</v>
      </c>
      <c r="K842" s="265"/>
      <c r="L842" s="188" t="str">
        <f>IFERROR(INDEX('اطلاعات دوره'!A:Z,MATCH(G842,'اطلاعات دوره'!C:C,0)-1,MATCH("عنوان",'اطلاعات دوره'!$1:$1,0)),"---")</f>
        <v>---</v>
      </c>
      <c r="M842" s="188" t="str">
        <f t="shared" si="302"/>
        <v>----</v>
      </c>
      <c r="N842" s="188" t="str">
        <f t="shared" si="303"/>
        <v>-/</v>
      </c>
      <c r="O842" s="265"/>
      <c r="P842" s="188">
        <f>IFERROR(INDEX('اطلاعات انشعابات شرکتها'!A:BB,MATCH(A842,'اطلاعات انشعابات شرکتها'!A:A,0),MATCH(P$1,'اطلاعات انشعابات شرکتها'!$1:$1,0)),0)</f>
        <v>0</v>
      </c>
      <c r="Q842" s="188">
        <f>IFERROR(INDEX('اطلاعات انشعابات شرکتها'!A:BB,MATCH(A842,'اطلاعات انشعابات شرکتها'!A:A,0),MATCH(Q$1,'اطلاعات انشعابات شرکتها'!$1:$1,0)),0)</f>
        <v>0</v>
      </c>
      <c r="R842" s="188">
        <f>IFERROR(INDEX('اطلاعات انشعابات شرکتها'!A:BB,MATCH(A842,'اطلاعات انشعابات شرکتها'!A:A,0),MATCH(R$1,'اطلاعات انشعابات شرکتها'!$1:$1,0)),0)</f>
        <v>0</v>
      </c>
      <c r="S842" s="265"/>
      <c r="T842" s="188">
        <f>IFERROR(INDEX('قرائت کنتور'!A:AZ,MATCH(A842&amp;"-"&amp;T$1,'قرائت کنتور'!B:B,0),MATCH(G842,'قرائت کنتور'!$1:$1,0)),0)</f>
        <v>0</v>
      </c>
      <c r="U842" s="188">
        <f>IFERROR(INDEX('قرائت کنتور'!A:AZ,MATCH(A842&amp;"-"&amp;U$1,'قرائت کنتور'!B:B,0),MATCH(L842,'قرائت کنتور'!$1:$1,0)),0)</f>
        <v>0</v>
      </c>
      <c r="V842" s="188">
        <f>IFERROR(INDEX('قرائت کنتور'!A:AZ,MATCH(A842&amp;"-"&amp;U$1,'قرائت کنتور'!B:B,0),MATCH(G842,'قرائت کنتور'!$1:$1,0)),0)</f>
        <v>0</v>
      </c>
      <c r="W842" s="188">
        <f>IFERROR(INDEX('قرائت کنتور'!A:AZ,MATCH(A842&amp;"-"&amp;W$1,'قرائت کنتور'!B:B,0),MATCH(L842,'قرائت کنتور'!$1:$1,0)),0)</f>
        <v>0</v>
      </c>
      <c r="X842" s="188">
        <f>IFERROR(INDEX('قرائت کنتور'!A:AZ,MATCH(A842&amp;"-"&amp;W$1,'قرائت کنتور'!B:B,0),MATCH(G842,'قرائت کنتور'!$1:$1,0)),0)</f>
        <v>0</v>
      </c>
      <c r="Y842" s="188">
        <f>IFERROR(INDEX('قرائت کنتور'!A:AZ,MATCH(A842&amp;"-"&amp;Y$1,'قرائت کنتور'!B:B,0),MATCH(L842,'قرائت کنتور'!$1:$1,0)),0)</f>
        <v>0</v>
      </c>
      <c r="Z842" s="188">
        <f>IFERROR(INDEX('قرائت کنتور'!A:AZ,MATCH(A842&amp;"-"&amp;Y$1,'قرائت کنتور'!B:B,0),MATCH(G842,'قرائت کنتور'!$1:$1,0)),0)</f>
        <v>0</v>
      </c>
      <c r="AA842" s="188">
        <f>IFERROR(INDEX('قرائت کنتور'!A:AZ,MATCH(A842&amp;"-"&amp;AA$1,'قرائت کنتور'!B:B,0),MATCH(L842,'قرائت کنتور'!$1:$1,0)),0)</f>
        <v>0</v>
      </c>
      <c r="AB842" s="188">
        <f>IFERROR(INDEX('قرائت کنتور'!A:AZ,MATCH(A842&amp;"-"&amp;AA$1,'قرائت کنتور'!B:B,0),MATCH(G842,'قرائت کنتور'!$1:$1,0)),0)</f>
        <v>0</v>
      </c>
      <c r="AC842" s="265"/>
      <c r="AD842" s="188">
        <f t="shared" si="304"/>
        <v>0</v>
      </c>
      <c r="AE842" s="188">
        <f t="shared" si="305"/>
        <v>0</v>
      </c>
      <c r="AF842" s="188">
        <f t="shared" si="306"/>
        <v>0</v>
      </c>
      <c r="AG842" s="188">
        <f t="shared" si="307"/>
        <v>0</v>
      </c>
      <c r="AH842" s="188">
        <f t="shared" si="308"/>
        <v>0</v>
      </c>
      <c r="AI842" s="188">
        <f t="shared" si="309"/>
        <v>0</v>
      </c>
      <c r="AJ842" s="188" t="str">
        <f t="shared" si="310"/>
        <v>0</v>
      </c>
      <c r="AK842" s="265"/>
      <c r="AL842" s="254" t="str">
        <f t="shared" si="311"/>
        <v>---</v>
      </c>
      <c r="AM842" s="254" t="str">
        <f t="shared" si="312"/>
        <v>---</v>
      </c>
      <c r="AN842" s="265"/>
      <c r="AO842" s="188" t="str">
        <f>IFERROR(INDEX('تعرفه ها'!A:Z,MATCH(P842&amp;"-"&amp;AO$1,'تعرفه ها'!C:C,0),MATCH(F842,'تعرفه ها'!$2:$2,0),1),"---")</f>
        <v>---</v>
      </c>
      <c r="AP842" s="188" t="str">
        <f>IFERROR(INDEX('تعرفه ها'!A:Z,MATCH(P842&amp;"-"&amp;AP$1,'تعرفه ها'!C:C,0),MATCH(F842,'تعرفه ها'!$2:$2,0),1),"---")</f>
        <v>---</v>
      </c>
      <c r="AQ842" s="188" t="str">
        <f>IFERROR(INDEX('تعرفه ها'!A:Z,MATCH(P842&amp;"-"&amp;AQ$1,'تعرفه ها'!C:C,0),MATCH(F842,'تعرفه ها'!$2:$2,0),1),"---")</f>
        <v>---</v>
      </c>
      <c r="AR842" s="188" t="str">
        <f>IFERROR(INDEX('تعرفه ها'!A:Z,MATCH(P842&amp;"-"&amp;AR$1,'تعرفه ها'!C:C,0),MATCH(F842,'تعرفه ها'!$2:$2,0),1),"---")</f>
        <v>---</v>
      </c>
      <c r="AS842" s="265"/>
      <c r="AT842" s="415" t="str">
        <f t="shared" si="313"/>
        <v>---</v>
      </c>
      <c r="AU842" s="415" t="str">
        <f t="shared" si="314"/>
        <v>---</v>
      </c>
      <c r="AV842" s="415" t="str">
        <f t="shared" si="315"/>
        <v>---</v>
      </c>
      <c r="AW842" s="415" t="str">
        <f t="shared" si="316"/>
        <v>---</v>
      </c>
      <c r="AX842" s="415" t="str">
        <f t="shared" si="317"/>
        <v>---</v>
      </c>
      <c r="AY842" s="415" t="str">
        <f>IFERROR(AH842*INDEX('تعرفه ها'!A:Z,MATCH("عوارض برق به ازاء هر کیلووات",'تعرفه ها'!$C:$C,0),MATCH(F842,'تعرفه ها'!$2:$2,0)),"---")</f>
        <v>---</v>
      </c>
      <c r="AZ842" s="415" t="str">
        <f t="shared" si="318"/>
        <v>---</v>
      </c>
      <c r="BA842" s="415" t="str">
        <f>IFERROR(ROUND(((AX842+AY842+AZ842)*INDEX('تعرفه ها'!A:Z,MATCH("هزینه نگهداری و تعمیرات شبکه برق",'تعرفه ها'!$C:$C,0),MATCH(F842,'تعرفه ها'!$2:$2,0))/100),0),"---")</f>
        <v>---</v>
      </c>
      <c r="BB842" s="415">
        <f>IFERROR(IF(P842="دیماندی",ROUND(AJ842*INDEX('تعرفه ها'!A:Z,MATCH(BB$1,'تعرفه ها'!$C:$C,0),MATCH(F842,'تعرفه ها'!$2:$2,0))*J842/30,0),0),"---")</f>
        <v>0</v>
      </c>
      <c r="BC842" s="415"/>
      <c r="BD842" s="54" t="str">
        <f>IFERROR(IF(INDEX('اطلاعات دوره'!A:Z,MATCH(G842,'اطلاعات دوره'!C:C,0),MATCH("برق",'اطلاعات دوره'!$1:$1,0))="دارد",ROUND(AX842*INDEX('تعرفه ها'!A:Z,MATCH("پیک فصلی برق",'تعرفه ها'!$C:$C,0),MATCH(F842,'تعرفه ها'!$2:$2,0))/100,0),0),"---")</f>
        <v>---</v>
      </c>
      <c r="BE842" s="415" t="str">
        <f>IFERROR(ROUND(((AX842+AY842+AZ842+BA842+BB842+BC842+BD842)*INDEX('تعرفه ها'!A:Z,MATCH("مالیات برق",'تعرفه ها'!$C:$C,0),MATCH(F842,'تعرفه ها'!$2:$2,0))/100),0),"---")</f>
        <v>---</v>
      </c>
      <c r="BF842" s="415" t="str">
        <f t="shared" si="319"/>
        <v>---</v>
      </c>
      <c r="BG842" s="415" t="str">
        <f t="shared" si="300"/>
        <v>---</v>
      </c>
      <c r="BH842" s="415" t="str">
        <f t="shared" si="320"/>
        <v>---</v>
      </c>
      <c r="BI842" s="54" t="str">
        <f t="shared" si="321"/>
        <v>---</v>
      </c>
      <c r="BJ842" s="55" t="str">
        <f t="shared" si="322"/>
        <v>---</v>
      </c>
      <c r="BK842" s="262"/>
      <c r="BL842" s="183" t="str">
        <f>IFERROR(IF(INDEX(پرداخت!A:AZ,MATCH(A842&amp;" - "&amp;"برق",پرداخت!$B:$B,0),MATCH(G842,پرداخت!$1:$1,0))="نشده","نشده","شده"),"---")</f>
        <v>---</v>
      </c>
    </row>
    <row r="843" spans="1:64" ht="33.75" hidden="1">
      <c r="A843" s="170"/>
      <c r="B843" s="47">
        <f>IFERROR(INDEX('اطلاعات انشعابات شرکتها'!A:BB,MATCH(A843,'اطلاعات انشعابات شرکتها'!A:A,0),MATCH(B$1,'اطلاعات انشعابات شرکتها'!$1:$1,0)),0)</f>
        <v>0</v>
      </c>
      <c r="C843" s="48">
        <f>IFERROR(INDEX('اطلاعات انشعابات شرکتها'!A:BB,MATCH(A843,'اطلاعات انشعابات شرکتها'!A:A,0),MATCH(C$1,'اطلاعات انشعابات شرکتها'!$1:$1,0)),0)</f>
        <v>0</v>
      </c>
      <c r="D843" s="45"/>
      <c r="E843" s="171"/>
      <c r="F843" s="170"/>
      <c r="G843" s="188" t="str">
        <f t="shared" si="301"/>
        <v>/</v>
      </c>
      <c r="H843" s="188">
        <f>IFERROR(INDEX('اطلاعات دوره'!A:Z,MATCH(G843,'اطلاعات دوره'!C:C,0),MATCH(H$1,'اطلاعات دوره'!$1:$1,0)),0)</f>
        <v>0</v>
      </c>
      <c r="I843" s="188">
        <f>IFERROR(INDEX('اطلاعات دوره'!A:Z,MATCH(G843,'اطلاعات دوره'!C:C,0),MATCH(I$1,'اطلاعات دوره'!$1:$1,0)),0)</f>
        <v>0</v>
      </c>
      <c r="J843" s="188">
        <f>IFERROR(INDEX('اطلاعات دوره'!A:Z,MATCH(G843,'اطلاعات دوره'!C:C,0),MATCH(J$1,'اطلاعات دوره'!$1:$1,0)),0)</f>
        <v>0</v>
      </c>
      <c r="K843" s="265"/>
      <c r="L843" s="188" t="str">
        <f>IFERROR(INDEX('اطلاعات دوره'!A:Z,MATCH(G843,'اطلاعات دوره'!C:C,0)-1,MATCH("عنوان",'اطلاعات دوره'!$1:$1,0)),"---")</f>
        <v>---</v>
      </c>
      <c r="M843" s="188" t="str">
        <f t="shared" si="302"/>
        <v>----</v>
      </c>
      <c r="N843" s="188" t="str">
        <f t="shared" si="303"/>
        <v>-/</v>
      </c>
      <c r="O843" s="265"/>
      <c r="P843" s="188">
        <f>IFERROR(INDEX('اطلاعات انشعابات شرکتها'!A:BB,MATCH(A843,'اطلاعات انشعابات شرکتها'!A:A,0),MATCH(P$1,'اطلاعات انشعابات شرکتها'!$1:$1,0)),0)</f>
        <v>0</v>
      </c>
      <c r="Q843" s="188">
        <f>IFERROR(INDEX('اطلاعات انشعابات شرکتها'!A:BB,MATCH(A843,'اطلاعات انشعابات شرکتها'!A:A,0),MATCH(Q$1,'اطلاعات انشعابات شرکتها'!$1:$1,0)),0)</f>
        <v>0</v>
      </c>
      <c r="R843" s="188">
        <f>IFERROR(INDEX('اطلاعات انشعابات شرکتها'!A:BB,MATCH(A843,'اطلاعات انشعابات شرکتها'!A:A,0),MATCH(R$1,'اطلاعات انشعابات شرکتها'!$1:$1,0)),0)</f>
        <v>0</v>
      </c>
      <c r="S843" s="265"/>
      <c r="T843" s="188">
        <f>IFERROR(INDEX('قرائت کنتور'!A:AZ,MATCH(A843&amp;"-"&amp;T$1,'قرائت کنتور'!B:B,0),MATCH(G843,'قرائت کنتور'!$1:$1,0)),0)</f>
        <v>0</v>
      </c>
      <c r="U843" s="188">
        <f>IFERROR(INDEX('قرائت کنتور'!A:AZ,MATCH(A843&amp;"-"&amp;U$1,'قرائت کنتور'!B:B,0),MATCH(L843,'قرائت کنتور'!$1:$1,0)),0)</f>
        <v>0</v>
      </c>
      <c r="V843" s="188">
        <f>IFERROR(INDEX('قرائت کنتور'!A:AZ,MATCH(A843&amp;"-"&amp;U$1,'قرائت کنتور'!B:B,0),MATCH(G843,'قرائت کنتور'!$1:$1,0)),0)</f>
        <v>0</v>
      </c>
      <c r="W843" s="188">
        <f>IFERROR(INDEX('قرائت کنتور'!A:AZ,MATCH(A843&amp;"-"&amp;W$1,'قرائت کنتور'!B:B,0),MATCH(L843,'قرائت کنتور'!$1:$1,0)),0)</f>
        <v>0</v>
      </c>
      <c r="X843" s="188">
        <f>IFERROR(INDEX('قرائت کنتور'!A:AZ,MATCH(A843&amp;"-"&amp;W$1,'قرائت کنتور'!B:B,0),MATCH(G843,'قرائت کنتور'!$1:$1,0)),0)</f>
        <v>0</v>
      </c>
      <c r="Y843" s="188">
        <f>IFERROR(INDEX('قرائت کنتور'!A:AZ,MATCH(A843&amp;"-"&amp;Y$1,'قرائت کنتور'!B:B,0),MATCH(L843,'قرائت کنتور'!$1:$1,0)),0)</f>
        <v>0</v>
      </c>
      <c r="Z843" s="188">
        <f>IFERROR(INDEX('قرائت کنتور'!A:AZ,MATCH(A843&amp;"-"&amp;Y$1,'قرائت کنتور'!B:B,0),MATCH(G843,'قرائت کنتور'!$1:$1,0)),0)</f>
        <v>0</v>
      </c>
      <c r="AA843" s="188">
        <f>IFERROR(INDEX('قرائت کنتور'!A:AZ,MATCH(A843&amp;"-"&amp;AA$1,'قرائت کنتور'!B:B,0),MATCH(L843,'قرائت کنتور'!$1:$1,0)),0)</f>
        <v>0</v>
      </c>
      <c r="AB843" s="188">
        <f>IFERROR(INDEX('قرائت کنتور'!A:AZ,MATCH(A843&amp;"-"&amp;AA$1,'قرائت کنتور'!B:B,0),MATCH(G843,'قرائت کنتور'!$1:$1,0)),0)</f>
        <v>0</v>
      </c>
      <c r="AC843" s="265"/>
      <c r="AD843" s="188">
        <f t="shared" si="304"/>
        <v>0</v>
      </c>
      <c r="AE843" s="188">
        <f t="shared" si="305"/>
        <v>0</v>
      </c>
      <c r="AF843" s="188">
        <f t="shared" si="306"/>
        <v>0</v>
      </c>
      <c r="AG843" s="188">
        <f t="shared" si="307"/>
        <v>0</v>
      </c>
      <c r="AH843" s="188">
        <f t="shared" si="308"/>
        <v>0</v>
      </c>
      <c r="AI843" s="188">
        <f t="shared" si="309"/>
        <v>0</v>
      </c>
      <c r="AJ843" s="188" t="str">
        <f t="shared" si="310"/>
        <v>0</v>
      </c>
      <c r="AK843" s="265"/>
      <c r="AL843" s="254" t="str">
        <f t="shared" si="311"/>
        <v>---</v>
      </c>
      <c r="AM843" s="254" t="str">
        <f t="shared" si="312"/>
        <v>---</v>
      </c>
      <c r="AN843" s="265"/>
      <c r="AO843" s="188" t="str">
        <f>IFERROR(INDEX('تعرفه ها'!A:Z,MATCH(P843&amp;"-"&amp;AO$1,'تعرفه ها'!C:C,0),MATCH(F843,'تعرفه ها'!$2:$2,0),1),"---")</f>
        <v>---</v>
      </c>
      <c r="AP843" s="188" t="str">
        <f>IFERROR(INDEX('تعرفه ها'!A:Z,MATCH(P843&amp;"-"&amp;AP$1,'تعرفه ها'!C:C,0),MATCH(F843,'تعرفه ها'!$2:$2,0),1),"---")</f>
        <v>---</v>
      </c>
      <c r="AQ843" s="188" t="str">
        <f>IFERROR(INDEX('تعرفه ها'!A:Z,MATCH(P843&amp;"-"&amp;AQ$1,'تعرفه ها'!C:C,0),MATCH(F843,'تعرفه ها'!$2:$2,0),1),"---")</f>
        <v>---</v>
      </c>
      <c r="AR843" s="188" t="str">
        <f>IFERROR(INDEX('تعرفه ها'!A:Z,MATCH(P843&amp;"-"&amp;AR$1,'تعرفه ها'!C:C,0),MATCH(F843,'تعرفه ها'!$2:$2,0),1),"---")</f>
        <v>---</v>
      </c>
      <c r="AS843" s="265"/>
      <c r="AT843" s="415" t="str">
        <f t="shared" si="313"/>
        <v>---</v>
      </c>
      <c r="AU843" s="415" t="str">
        <f t="shared" si="314"/>
        <v>---</v>
      </c>
      <c r="AV843" s="415" t="str">
        <f t="shared" si="315"/>
        <v>---</v>
      </c>
      <c r="AW843" s="415" t="str">
        <f t="shared" si="316"/>
        <v>---</v>
      </c>
      <c r="AX843" s="415" t="str">
        <f t="shared" si="317"/>
        <v>---</v>
      </c>
      <c r="AY843" s="415" t="str">
        <f>IFERROR(AH843*INDEX('تعرفه ها'!A:Z,MATCH("عوارض برق به ازاء هر کیلووات",'تعرفه ها'!$C:$C,0),MATCH(F843,'تعرفه ها'!$2:$2,0)),"---")</f>
        <v>---</v>
      </c>
      <c r="AZ843" s="415" t="str">
        <f t="shared" si="318"/>
        <v>---</v>
      </c>
      <c r="BA843" s="415" t="str">
        <f>IFERROR(ROUND(((AX843+AY843+AZ843)*INDEX('تعرفه ها'!A:Z,MATCH("هزینه نگهداری و تعمیرات شبکه برق",'تعرفه ها'!$C:$C,0),MATCH(F843,'تعرفه ها'!$2:$2,0))/100),0),"---")</f>
        <v>---</v>
      </c>
      <c r="BB843" s="415">
        <f>IFERROR(IF(P843="دیماندی",ROUND(AJ843*INDEX('تعرفه ها'!A:Z,MATCH(BB$1,'تعرفه ها'!$C:$C,0),MATCH(F843,'تعرفه ها'!$2:$2,0))*J843/30,0),0),"---")</f>
        <v>0</v>
      </c>
      <c r="BC843" s="415"/>
      <c r="BD843" s="54" t="str">
        <f>IFERROR(IF(INDEX('اطلاعات دوره'!A:Z,MATCH(G843,'اطلاعات دوره'!C:C,0),MATCH("برق",'اطلاعات دوره'!$1:$1,0))="دارد",ROUND(AX843*INDEX('تعرفه ها'!A:Z,MATCH("پیک فصلی برق",'تعرفه ها'!$C:$C,0),MATCH(F843,'تعرفه ها'!$2:$2,0))/100,0),0),"---")</f>
        <v>---</v>
      </c>
      <c r="BE843" s="415" t="str">
        <f>IFERROR(ROUND(((AX843+AY843+AZ843+BA843+BB843+BC843+BD843)*INDEX('تعرفه ها'!A:Z,MATCH("مالیات برق",'تعرفه ها'!$C:$C,0),MATCH(F843,'تعرفه ها'!$2:$2,0))/100),0),"---")</f>
        <v>---</v>
      </c>
      <c r="BF843" s="415" t="str">
        <f t="shared" si="319"/>
        <v>---</v>
      </c>
      <c r="BG843" s="415" t="str">
        <f t="shared" si="300"/>
        <v>---</v>
      </c>
      <c r="BH843" s="415" t="str">
        <f t="shared" si="320"/>
        <v>---</v>
      </c>
      <c r="BI843" s="54" t="str">
        <f t="shared" si="321"/>
        <v>---</v>
      </c>
      <c r="BJ843" s="55" t="str">
        <f t="shared" si="322"/>
        <v>---</v>
      </c>
      <c r="BK843" s="262"/>
      <c r="BL843" s="183" t="str">
        <f>IFERROR(IF(INDEX(پرداخت!A:AZ,MATCH(A843&amp;" - "&amp;"برق",پرداخت!$B:$B,0),MATCH(G843,پرداخت!$1:$1,0))="نشده","نشده","شده"),"---")</f>
        <v>---</v>
      </c>
    </row>
    <row r="844" spans="1:64" ht="33.75" hidden="1">
      <c r="A844" s="170"/>
      <c r="B844" s="47">
        <f>IFERROR(INDEX('اطلاعات انشعابات شرکتها'!A:BB,MATCH(A844,'اطلاعات انشعابات شرکتها'!A:A,0),MATCH(B$1,'اطلاعات انشعابات شرکتها'!$1:$1,0)),0)</f>
        <v>0</v>
      </c>
      <c r="C844" s="48">
        <f>IFERROR(INDEX('اطلاعات انشعابات شرکتها'!A:BB,MATCH(A844,'اطلاعات انشعابات شرکتها'!A:A,0),MATCH(C$1,'اطلاعات انشعابات شرکتها'!$1:$1,0)),0)</f>
        <v>0</v>
      </c>
      <c r="D844" s="45"/>
      <c r="E844" s="171"/>
      <c r="F844" s="170"/>
      <c r="G844" s="188" t="str">
        <f t="shared" si="301"/>
        <v>/</v>
      </c>
      <c r="H844" s="188">
        <f>IFERROR(INDEX('اطلاعات دوره'!A:Z,MATCH(G844,'اطلاعات دوره'!C:C,0),MATCH(H$1,'اطلاعات دوره'!$1:$1,0)),0)</f>
        <v>0</v>
      </c>
      <c r="I844" s="188">
        <f>IFERROR(INDEX('اطلاعات دوره'!A:Z,MATCH(G844,'اطلاعات دوره'!C:C,0),MATCH(I$1,'اطلاعات دوره'!$1:$1,0)),0)</f>
        <v>0</v>
      </c>
      <c r="J844" s="188">
        <f>IFERROR(INDEX('اطلاعات دوره'!A:Z,MATCH(G844,'اطلاعات دوره'!C:C,0),MATCH(J$1,'اطلاعات دوره'!$1:$1,0)),0)</f>
        <v>0</v>
      </c>
      <c r="K844" s="265"/>
      <c r="L844" s="188" t="str">
        <f>IFERROR(INDEX('اطلاعات دوره'!A:Z,MATCH(G844,'اطلاعات دوره'!C:C,0)-1,MATCH("عنوان",'اطلاعات دوره'!$1:$1,0)),"---")</f>
        <v>---</v>
      </c>
      <c r="M844" s="188" t="str">
        <f t="shared" si="302"/>
        <v>----</v>
      </c>
      <c r="N844" s="188" t="str">
        <f t="shared" si="303"/>
        <v>-/</v>
      </c>
      <c r="O844" s="265"/>
      <c r="P844" s="188">
        <f>IFERROR(INDEX('اطلاعات انشعابات شرکتها'!A:BB,MATCH(A844,'اطلاعات انشعابات شرکتها'!A:A,0),MATCH(P$1,'اطلاعات انشعابات شرکتها'!$1:$1,0)),0)</f>
        <v>0</v>
      </c>
      <c r="Q844" s="188">
        <f>IFERROR(INDEX('اطلاعات انشعابات شرکتها'!A:BB,MATCH(A844,'اطلاعات انشعابات شرکتها'!A:A,0),MATCH(Q$1,'اطلاعات انشعابات شرکتها'!$1:$1,0)),0)</f>
        <v>0</v>
      </c>
      <c r="R844" s="188">
        <f>IFERROR(INDEX('اطلاعات انشعابات شرکتها'!A:BB,MATCH(A844,'اطلاعات انشعابات شرکتها'!A:A,0),MATCH(R$1,'اطلاعات انشعابات شرکتها'!$1:$1,0)),0)</f>
        <v>0</v>
      </c>
      <c r="S844" s="265"/>
      <c r="T844" s="188">
        <f>IFERROR(INDEX('قرائت کنتور'!A:AZ,MATCH(A844&amp;"-"&amp;T$1,'قرائت کنتور'!B:B,0),MATCH(G844,'قرائت کنتور'!$1:$1,0)),0)</f>
        <v>0</v>
      </c>
      <c r="U844" s="188">
        <f>IFERROR(INDEX('قرائت کنتور'!A:AZ,MATCH(A844&amp;"-"&amp;U$1,'قرائت کنتور'!B:B,0),MATCH(L844,'قرائت کنتور'!$1:$1,0)),0)</f>
        <v>0</v>
      </c>
      <c r="V844" s="188">
        <f>IFERROR(INDEX('قرائت کنتور'!A:AZ,MATCH(A844&amp;"-"&amp;U$1,'قرائت کنتور'!B:B,0),MATCH(G844,'قرائت کنتور'!$1:$1,0)),0)</f>
        <v>0</v>
      </c>
      <c r="W844" s="188">
        <f>IFERROR(INDEX('قرائت کنتور'!A:AZ,MATCH(A844&amp;"-"&amp;W$1,'قرائت کنتور'!B:B,0),MATCH(L844,'قرائت کنتور'!$1:$1,0)),0)</f>
        <v>0</v>
      </c>
      <c r="X844" s="188">
        <f>IFERROR(INDEX('قرائت کنتور'!A:AZ,MATCH(A844&amp;"-"&amp;W$1,'قرائت کنتور'!B:B,0),MATCH(G844,'قرائت کنتور'!$1:$1,0)),0)</f>
        <v>0</v>
      </c>
      <c r="Y844" s="188">
        <f>IFERROR(INDEX('قرائت کنتور'!A:AZ,MATCH(A844&amp;"-"&amp;Y$1,'قرائت کنتور'!B:B,0),MATCH(L844,'قرائت کنتور'!$1:$1,0)),0)</f>
        <v>0</v>
      </c>
      <c r="Z844" s="188">
        <f>IFERROR(INDEX('قرائت کنتور'!A:AZ,MATCH(A844&amp;"-"&amp;Y$1,'قرائت کنتور'!B:B,0),MATCH(G844,'قرائت کنتور'!$1:$1,0)),0)</f>
        <v>0</v>
      </c>
      <c r="AA844" s="188">
        <f>IFERROR(INDEX('قرائت کنتور'!A:AZ,MATCH(A844&amp;"-"&amp;AA$1,'قرائت کنتور'!B:B,0),MATCH(L844,'قرائت کنتور'!$1:$1,0)),0)</f>
        <v>0</v>
      </c>
      <c r="AB844" s="188">
        <f>IFERROR(INDEX('قرائت کنتور'!A:AZ,MATCH(A844&amp;"-"&amp;AA$1,'قرائت کنتور'!B:B,0),MATCH(G844,'قرائت کنتور'!$1:$1,0)),0)</f>
        <v>0</v>
      </c>
      <c r="AC844" s="265"/>
      <c r="AD844" s="188">
        <f t="shared" si="304"/>
        <v>0</v>
      </c>
      <c r="AE844" s="188">
        <f t="shared" si="305"/>
        <v>0</v>
      </c>
      <c r="AF844" s="188">
        <f t="shared" si="306"/>
        <v>0</v>
      </c>
      <c r="AG844" s="188">
        <f t="shared" si="307"/>
        <v>0</v>
      </c>
      <c r="AH844" s="188">
        <f t="shared" si="308"/>
        <v>0</v>
      </c>
      <c r="AI844" s="188">
        <f t="shared" si="309"/>
        <v>0</v>
      </c>
      <c r="AJ844" s="188" t="str">
        <f t="shared" si="310"/>
        <v>0</v>
      </c>
      <c r="AK844" s="265"/>
      <c r="AL844" s="254" t="str">
        <f t="shared" si="311"/>
        <v>---</v>
      </c>
      <c r="AM844" s="254" t="str">
        <f t="shared" si="312"/>
        <v>---</v>
      </c>
      <c r="AN844" s="265"/>
      <c r="AO844" s="188" t="str">
        <f>IFERROR(INDEX('تعرفه ها'!A:Z,MATCH(P844&amp;"-"&amp;AO$1,'تعرفه ها'!C:C,0),MATCH(F844,'تعرفه ها'!$2:$2,0),1),"---")</f>
        <v>---</v>
      </c>
      <c r="AP844" s="188" t="str">
        <f>IFERROR(INDEX('تعرفه ها'!A:Z,MATCH(P844&amp;"-"&amp;AP$1,'تعرفه ها'!C:C,0),MATCH(F844,'تعرفه ها'!$2:$2,0),1),"---")</f>
        <v>---</v>
      </c>
      <c r="AQ844" s="188" t="str">
        <f>IFERROR(INDEX('تعرفه ها'!A:Z,MATCH(P844&amp;"-"&amp;AQ$1,'تعرفه ها'!C:C,0),MATCH(F844,'تعرفه ها'!$2:$2,0),1),"---")</f>
        <v>---</v>
      </c>
      <c r="AR844" s="188" t="str">
        <f>IFERROR(INDEX('تعرفه ها'!A:Z,MATCH(P844&amp;"-"&amp;AR$1,'تعرفه ها'!C:C,0),MATCH(F844,'تعرفه ها'!$2:$2,0),1),"---")</f>
        <v>---</v>
      </c>
      <c r="AS844" s="265"/>
      <c r="AT844" s="415" t="str">
        <f t="shared" si="313"/>
        <v>---</v>
      </c>
      <c r="AU844" s="415" t="str">
        <f t="shared" si="314"/>
        <v>---</v>
      </c>
      <c r="AV844" s="415" t="str">
        <f t="shared" si="315"/>
        <v>---</v>
      </c>
      <c r="AW844" s="415" t="str">
        <f t="shared" si="316"/>
        <v>---</v>
      </c>
      <c r="AX844" s="415" t="str">
        <f t="shared" si="317"/>
        <v>---</v>
      </c>
      <c r="AY844" s="415" t="str">
        <f>IFERROR(AH844*INDEX('تعرفه ها'!A:Z,MATCH("عوارض برق به ازاء هر کیلووات",'تعرفه ها'!$C:$C,0),MATCH(F844,'تعرفه ها'!$2:$2,0)),"---")</f>
        <v>---</v>
      </c>
      <c r="AZ844" s="415" t="str">
        <f t="shared" si="318"/>
        <v>---</v>
      </c>
      <c r="BA844" s="415" t="str">
        <f>IFERROR(ROUND(((AX844+AY844+AZ844)*INDEX('تعرفه ها'!A:Z,MATCH("هزینه نگهداری و تعمیرات شبکه برق",'تعرفه ها'!$C:$C,0),MATCH(F844,'تعرفه ها'!$2:$2,0))/100),0),"---")</f>
        <v>---</v>
      </c>
      <c r="BB844" s="415">
        <f>IFERROR(IF(P844="دیماندی",ROUND(AJ844*INDEX('تعرفه ها'!A:Z,MATCH(BB$1,'تعرفه ها'!$C:$C,0),MATCH(F844,'تعرفه ها'!$2:$2,0))*J844/30,0),0),"---")</f>
        <v>0</v>
      </c>
      <c r="BC844" s="415"/>
      <c r="BD844" s="54" t="str">
        <f>IFERROR(IF(INDEX('اطلاعات دوره'!A:Z,MATCH(G844,'اطلاعات دوره'!C:C,0),MATCH("برق",'اطلاعات دوره'!$1:$1,0))="دارد",ROUND(AX844*INDEX('تعرفه ها'!A:Z,MATCH("پیک فصلی برق",'تعرفه ها'!$C:$C,0),MATCH(F844,'تعرفه ها'!$2:$2,0))/100,0),0),"---")</f>
        <v>---</v>
      </c>
      <c r="BE844" s="415" t="str">
        <f>IFERROR(ROUND(((AX844+AY844+AZ844+BA844+BB844+BC844+BD844)*INDEX('تعرفه ها'!A:Z,MATCH("مالیات برق",'تعرفه ها'!$C:$C,0),MATCH(F844,'تعرفه ها'!$2:$2,0))/100),0),"---")</f>
        <v>---</v>
      </c>
      <c r="BF844" s="415" t="str">
        <f t="shared" si="319"/>
        <v>---</v>
      </c>
      <c r="BG844" s="415" t="str">
        <f t="shared" si="300"/>
        <v>---</v>
      </c>
      <c r="BH844" s="415" t="str">
        <f t="shared" si="320"/>
        <v>---</v>
      </c>
      <c r="BI844" s="54" t="str">
        <f t="shared" si="321"/>
        <v>---</v>
      </c>
      <c r="BJ844" s="55" t="str">
        <f t="shared" si="322"/>
        <v>---</v>
      </c>
      <c r="BK844" s="262"/>
      <c r="BL844" s="183" t="str">
        <f>IFERROR(IF(INDEX(پرداخت!A:AZ,MATCH(A844&amp;" - "&amp;"برق",پرداخت!$B:$B,0),MATCH(G844,پرداخت!$1:$1,0))="نشده","نشده","شده"),"---")</f>
        <v>---</v>
      </c>
    </row>
    <row r="845" spans="1:64" ht="33.75" hidden="1">
      <c r="A845" s="170"/>
      <c r="B845" s="47">
        <f>IFERROR(INDEX('اطلاعات انشعابات شرکتها'!A:BB,MATCH(A845,'اطلاعات انشعابات شرکتها'!A:A,0),MATCH(B$1,'اطلاعات انشعابات شرکتها'!$1:$1,0)),0)</f>
        <v>0</v>
      </c>
      <c r="C845" s="48">
        <f>IFERROR(INDEX('اطلاعات انشعابات شرکتها'!A:BB,MATCH(A845,'اطلاعات انشعابات شرکتها'!A:A,0),MATCH(C$1,'اطلاعات انشعابات شرکتها'!$1:$1,0)),0)</f>
        <v>0</v>
      </c>
      <c r="D845" s="45"/>
      <c r="E845" s="171"/>
      <c r="F845" s="170"/>
      <c r="G845" s="188" t="str">
        <f t="shared" si="301"/>
        <v>/</v>
      </c>
      <c r="H845" s="188">
        <f>IFERROR(INDEX('اطلاعات دوره'!A:Z,MATCH(G845,'اطلاعات دوره'!C:C,0),MATCH(H$1,'اطلاعات دوره'!$1:$1,0)),0)</f>
        <v>0</v>
      </c>
      <c r="I845" s="188">
        <f>IFERROR(INDEX('اطلاعات دوره'!A:Z,MATCH(G845,'اطلاعات دوره'!C:C,0),MATCH(I$1,'اطلاعات دوره'!$1:$1,0)),0)</f>
        <v>0</v>
      </c>
      <c r="J845" s="188">
        <f>IFERROR(INDEX('اطلاعات دوره'!A:Z,MATCH(G845,'اطلاعات دوره'!C:C,0),MATCH(J$1,'اطلاعات دوره'!$1:$1,0)),0)</f>
        <v>0</v>
      </c>
      <c r="K845" s="265"/>
      <c r="L845" s="188" t="str">
        <f>IFERROR(INDEX('اطلاعات دوره'!A:Z,MATCH(G845,'اطلاعات دوره'!C:C,0)-1,MATCH("عنوان",'اطلاعات دوره'!$1:$1,0)),"---")</f>
        <v>---</v>
      </c>
      <c r="M845" s="188" t="str">
        <f t="shared" si="302"/>
        <v>----</v>
      </c>
      <c r="N845" s="188" t="str">
        <f t="shared" si="303"/>
        <v>-/</v>
      </c>
      <c r="O845" s="265"/>
      <c r="P845" s="188">
        <f>IFERROR(INDEX('اطلاعات انشعابات شرکتها'!A:BB,MATCH(A845,'اطلاعات انشعابات شرکتها'!A:A,0),MATCH(P$1,'اطلاعات انشعابات شرکتها'!$1:$1,0)),0)</f>
        <v>0</v>
      </c>
      <c r="Q845" s="188">
        <f>IFERROR(INDEX('اطلاعات انشعابات شرکتها'!A:BB,MATCH(A845,'اطلاعات انشعابات شرکتها'!A:A,0),MATCH(Q$1,'اطلاعات انشعابات شرکتها'!$1:$1,0)),0)</f>
        <v>0</v>
      </c>
      <c r="R845" s="188">
        <f>IFERROR(INDEX('اطلاعات انشعابات شرکتها'!A:BB,MATCH(A845,'اطلاعات انشعابات شرکتها'!A:A,0),MATCH(R$1,'اطلاعات انشعابات شرکتها'!$1:$1,0)),0)</f>
        <v>0</v>
      </c>
      <c r="S845" s="265"/>
      <c r="T845" s="188">
        <f>IFERROR(INDEX('قرائت کنتور'!A:AZ,MATCH(A845&amp;"-"&amp;T$1,'قرائت کنتور'!B:B,0),MATCH(G845,'قرائت کنتور'!$1:$1,0)),0)</f>
        <v>0</v>
      </c>
      <c r="U845" s="188">
        <f>IFERROR(INDEX('قرائت کنتور'!A:AZ,MATCH(A845&amp;"-"&amp;U$1,'قرائت کنتور'!B:B,0),MATCH(L845,'قرائت کنتور'!$1:$1,0)),0)</f>
        <v>0</v>
      </c>
      <c r="V845" s="188">
        <f>IFERROR(INDEX('قرائت کنتور'!A:AZ,MATCH(A845&amp;"-"&amp;U$1,'قرائت کنتور'!B:B,0),MATCH(G845,'قرائت کنتور'!$1:$1,0)),0)</f>
        <v>0</v>
      </c>
      <c r="W845" s="188">
        <f>IFERROR(INDEX('قرائت کنتور'!A:AZ,MATCH(A845&amp;"-"&amp;W$1,'قرائت کنتور'!B:B,0),MATCH(L845,'قرائت کنتور'!$1:$1,0)),0)</f>
        <v>0</v>
      </c>
      <c r="X845" s="188">
        <f>IFERROR(INDEX('قرائت کنتور'!A:AZ,MATCH(A845&amp;"-"&amp;W$1,'قرائت کنتور'!B:B,0),MATCH(G845,'قرائت کنتور'!$1:$1,0)),0)</f>
        <v>0</v>
      </c>
      <c r="Y845" s="188">
        <f>IFERROR(INDEX('قرائت کنتور'!A:AZ,MATCH(A845&amp;"-"&amp;Y$1,'قرائت کنتور'!B:B,0),MATCH(L845,'قرائت کنتور'!$1:$1,0)),0)</f>
        <v>0</v>
      </c>
      <c r="Z845" s="188">
        <f>IFERROR(INDEX('قرائت کنتور'!A:AZ,MATCH(A845&amp;"-"&amp;Y$1,'قرائت کنتور'!B:B,0),MATCH(G845,'قرائت کنتور'!$1:$1,0)),0)</f>
        <v>0</v>
      </c>
      <c r="AA845" s="188">
        <f>IFERROR(INDEX('قرائت کنتور'!A:AZ,MATCH(A845&amp;"-"&amp;AA$1,'قرائت کنتور'!B:B,0),MATCH(L845,'قرائت کنتور'!$1:$1,0)),0)</f>
        <v>0</v>
      </c>
      <c r="AB845" s="188">
        <f>IFERROR(INDEX('قرائت کنتور'!A:AZ,MATCH(A845&amp;"-"&amp;AA$1,'قرائت کنتور'!B:B,0),MATCH(G845,'قرائت کنتور'!$1:$1,0)),0)</f>
        <v>0</v>
      </c>
      <c r="AC845" s="265"/>
      <c r="AD845" s="188">
        <f t="shared" si="304"/>
        <v>0</v>
      </c>
      <c r="AE845" s="188">
        <f t="shared" si="305"/>
        <v>0</v>
      </c>
      <c r="AF845" s="188">
        <f t="shared" si="306"/>
        <v>0</v>
      </c>
      <c r="AG845" s="188">
        <f t="shared" si="307"/>
        <v>0</v>
      </c>
      <c r="AH845" s="188">
        <f t="shared" si="308"/>
        <v>0</v>
      </c>
      <c r="AI845" s="188">
        <f t="shared" si="309"/>
        <v>0</v>
      </c>
      <c r="AJ845" s="188" t="str">
        <f t="shared" si="310"/>
        <v>0</v>
      </c>
      <c r="AK845" s="265"/>
      <c r="AL845" s="254" t="str">
        <f t="shared" si="311"/>
        <v>---</v>
      </c>
      <c r="AM845" s="254" t="str">
        <f t="shared" si="312"/>
        <v>---</v>
      </c>
      <c r="AN845" s="265"/>
      <c r="AO845" s="188" t="str">
        <f>IFERROR(INDEX('تعرفه ها'!A:Z,MATCH(P845&amp;"-"&amp;AO$1,'تعرفه ها'!C:C,0),MATCH(F845,'تعرفه ها'!$2:$2,0),1),"---")</f>
        <v>---</v>
      </c>
      <c r="AP845" s="188" t="str">
        <f>IFERROR(INDEX('تعرفه ها'!A:Z,MATCH(P845&amp;"-"&amp;AP$1,'تعرفه ها'!C:C,0),MATCH(F845,'تعرفه ها'!$2:$2,0),1),"---")</f>
        <v>---</v>
      </c>
      <c r="AQ845" s="188" t="str">
        <f>IFERROR(INDEX('تعرفه ها'!A:Z,MATCH(P845&amp;"-"&amp;AQ$1,'تعرفه ها'!C:C,0),MATCH(F845,'تعرفه ها'!$2:$2,0),1),"---")</f>
        <v>---</v>
      </c>
      <c r="AR845" s="188" t="str">
        <f>IFERROR(INDEX('تعرفه ها'!A:Z,MATCH(P845&amp;"-"&amp;AR$1,'تعرفه ها'!C:C,0),MATCH(F845,'تعرفه ها'!$2:$2,0),1),"---")</f>
        <v>---</v>
      </c>
      <c r="AS845" s="265"/>
      <c r="AT845" s="415" t="str">
        <f t="shared" si="313"/>
        <v>---</v>
      </c>
      <c r="AU845" s="415" t="str">
        <f t="shared" si="314"/>
        <v>---</v>
      </c>
      <c r="AV845" s="415" t="str">
        <f t="shared" si="315"/>
        <v>---</v>
      </c>
      <c r="AW845" s="415" t="str">
        <f t="shared" si="316"/>
        <v>---</v>
      </c>
      <c r="AX845" s="415" t="str">
        <f t="shared" si="317"/>
        <v>---</v>
      </c>
      <c r="AY845" s="415" t="str">
        <f>IFERROR(AH845*INDEX('تعرفه ها'!A:Z,MATCH("عوارض برق به ازاء هر کیلووات",'تعرفه ها'!$C:$C,0),MATCH(F845,'تعرفه ها'!$2:$2,0)),"---")</f>
        <v>---</v>
      </c>
      <c r="AZ845" s="415" t="str">
        <f t="shared" si="318"/>
        <v>---</v>
      </c>
      <c r="BA845" s="415" t="str">
        <f>IFERROR(ROUND(((AX845+AY845+AZ845)*INDEX('تعرفه ها'!A:Z,MATCH("هزینه نگهداری و تعمیرات شبکه برق",'تعرفه ها'!$C:$C,0),MATCH(F845,'تعرفه ها'!$2:$2,0))/100),0),"---")</f>
        <v>---</v>
      </c>
      <c r="BB845" s="415">
        <f>IFERROR(IF(P845="دیماندی",ROUND(AJ845*INDEX('تعرفه ها'!A:Z,MATCH(BB$1,'تعرفه ها'!$C:$C,0),MATCH(F845,'تعرفه ها'!$2:$2,0))*J845/30,0),0),"---")</f>
        <v>0</v>
      </c>
      <c r="BC845" s="415"/>
      <c r="BD845" s="54" t="str">
        <f>IFERROR(IF(INDEX('اطلاعات دوره'!A:Z,MATCH(G845,'اطلاعات دوره'!C:C,0),MATCH("برق",'اطلاعات دوره'!$1:$1,0))="دارد",ROUND(AX845*INDEX('تعرفه ها'!A:Z,MATCH("پیک فصلی برق",'تعرفه ها'!$C:$C,0),MATCH(F845,'تعرفه ها'!$2:$2,0))/100,0),0),"---")</f>
        <v>---</v>
      </c>
      <c r="BE845" s="415" t="str">
        <f>IFERROR(ROUND(((AX845+AY845+AZ845+BA845+BB845+BC845+BD845)*INDEX('تعرفه ها'!A:Z,MATCH("مالیات برق",'تعرفه ها'!$C:$C,0),MATCH(F845,'تعرفه ها'!$2:$2,0))/100),0),"---")</f>
        <v>---</v>
      </c>
      <c r="BF845" s="415" t="str">
        <f t="shared" si="319"/>
        <v>---</v>
      </c>
      <c r="BG845" s="415" t="str">
        <f t="shared" si="300"/>
        <v>---</v>
      </c>
      <c r="BH845" s="415" t="str">
        <f t="shared" si="320"/>
        <v>---</v>
      </c>
      <c r="BI845" s="54" t="str">
        <f t="shared" si="321"/>
        <v>---</v>
      </c>
      <c r="BJ845" s="55" t="str">
        <f t="shared" si="322"/>
        <v>---</v>
      </c>
      <c r="BK845" s="262"/>
      <c r="BL845" s="183" t="str">
        <f>IFERROR(IF(INDEX(پرداخت!A:AZ,MATCH(A845&amp;" - "&amp;"برق",پرداخت!$B:$B,0),MATCH(G845,پرداخت!$1:$1,0))="نشده","نشده","شده"),"---")</f>
        <v>---</v>
      </c>
    </row>
    <row r="846" spans="1:64" ht="33.75" hidden="1">
      <c r="A846" s="170"/>
      <c r="B846" s="47">
        <f>IFERROR(INDEX('اطلاعات انشعابات شرکتها'!A:BB,MATCH(A846,'اطلاعات انشعابات شرکتها'!A:A,0),MATCH(B$1,'اطلاعات انشعابات شرکتها'!$1:$1,0)),0)</f>
        <v>0</v>
      </c>
      <c r="C846" s="48">
        <f>IFERROR(INDEX('اطلاعات انشعابات شرکتها'!A:BB,MATCH(A846,'اطلاعات انشعابات شرکتها'!A:A,0),MATCH(C$1,'اطلاعات انشعابات شرکتها'!$1:$1,0)),0)</f>
        <v>0</v>
      </c>
      <c r="D846" s="45"/>
      <c r="E846" s="171"/>
      <c r="F846" s="170"/>
      <c r="G846" s="188" t="str">
        <f t="shared" si="301"/>
        <v>/</v>
      </c>
      <c r="H846" s="188">
        <f>IFERROR(INDEX('اطلاعات دوره'!A:Z,MATCH(G846,'اطلاعات دوره'!C:C,0),MATCH(H$1,'اطلاعات دوره'!$1:$1,0)),0)</f>
        <v>0</v>
      </c>
      <c r="I846" s="188">
        <f>IFERROR(INDEX('اطلاعات دوره'!A:Z,MATCH(G846,'اطلاعات دوره'!C:C,0),MATCH(I$1,'اطلاعات دوره'!$1:$1,0)),0)</f>
        <v>0</v>
      </c>
      <c r="J846" s="188">
        <f>IFERROR(INDEX('اطلاعات دوره'!A:Z,MATCH(G846,'اطلاعات دوره'!C:C,0),MATCH(J$1,'اطلاعات دوره'!$1:$1,0)),0)</f>
        <v>0</v>
      </c>
      <c r="K846" s="265"/>
      <c r="L846" s="188" t="str">
        <f>IFERROR(INDEX('اطلاعات دوره'!A:Z,MATCH(G846,'اطلاعات دوره'!C:C,0)-1,MATCH("عنوان",'اطلاعات دوره'!$1:$1,0)),"---")</f>
        <v>---</v>
      </c>
      <c r="M846" s="188" t="str">
        <f t="shared" si="302"/>
        <v>----</v>
      </c>
      <c r="N846" s="188" t="str">
        <f t="shared" si="303"/>
        <v>-/</v>
      </c>
      <c r="O846" s="265"/>
      <c r="P846" s="188">
        <f>IFERROR(INDEX('اطلاعات انشعابات شرکتها'!A:BB,MATCH(A846,'اطلاعات انشعابات شرکتها'!A:A,0),MATCH(P$1,'اطلاعات انشعابات شرکتها'!$1:$1,0)),0)</f>
        <v>0</v>
      </c>
      <c r="Q846" s="188">
        <f>IFERROR(INDEX('اطلاعات انشعابات شرکتها'!A:BB,MATCH(A846,'اطلاعات انشعابات شرکتها'!A:A,0),MATCH(Q$1,'اطلاعات انشعابات شرکتها'!$1:$1,0)),0)</f>
        <v>0</v>
      </c>
      <c r="R846" s="188">
        <f>IFERROR(INDEX('اطلاعات انشعابات شرکتها'!A:BB,MATCH(A846,'اطلاعات انشعابات شرکتها'!A:A,0),MATCH(R$1,'اطلاعات انشعابات شرکتها'!$1:$1,0)),0)</f>
        <v>0</v>
      </c>
      <c r="S846" s="265"/>
      <c r="T846" s="188">
        <f>IFERROR(INDEX('قرائت کنتور'!A:AZ,MATCH(A846&amp;"-"&amp;T$1,'قرائت کنتور'!B:B,0),MATCH(G846,'قرائت کنتور'!$1:$1,0)),0)</f>
        <v>0</v>
      </c>
      <c r="U846" s="188">
        <f>IFERROR(INDEX('قرائت کنتور'!A:AZ,MATCH(A846&amp;"-"&amp;U$1,'قرائت کنتور'!B:B,0),MATCH(L846,'قرائت کنتور'!$1:$1,0)),0)</f>
        <v>0</v>
      </c>
      <c r="V846" s="188">
        <f>IFERROR(INDEX('قرائت کنتور'!A:AZ,MATCH(A846&amp;"-"&amp;U$1,'قرائت کنتور'!B:B,0),MATCH(G846,'قرائت کنتور'!$1:$1,0)),0)</f>
        <v>0</v>
      </c>
      <c r="W846" s="188">
        <f>IFERROR(INDEX('قرائت کنتور'!A:AZ,MATCH(A846&amp;"-"&amp;W$1,'قرائت کنتور'!B:B,0),MATCH(L846,'قرائت کنتور'!$1:$1,0)),0)</f>
        <v>0</v>
      </c>
      <c r="X846" s="188">
        <f>IFERROR(INDEX('قرائت کنتور'!A:AZ,MATCH(A846&amp;"-"&amp;W$1,'قرائت کنتور'!B:B,0),MATCH(G846,'قرائت کنتور'!$1:$1,0)),0)</f>
        <v>0</v>
      </c>
      <c r="Y846" s="188">
        <f>IFERROR(INDEX('قرائت کنتور'!A:AZ,MATCH(A846&amp;"-"&amp;Y$1,'قرائت کنتور'!B:B,0),MATCH(L846,'قرائت کنتور'!$1:$1,0)),0)</f>
        <v>0</v>
      </c>
      <c r="Z846" s="188">
        <f>IFERROR(INDEX('قرائت کنتور'!A:AZ,MATCH(A846&amp;"-"&amp;Y$1,'قرائت کنتور'!B:B,0),MATCH(G846,'قرائت کنتور'!$1:$1,0)),0)</f>
        <v>0</v>
      </c>
      <c r="AA846" s="188">
        <f>IFERROR(INDEX('قرائت کنتور'!A:AZ,MATCH(A846&amp;"-"&amp;AA$1,'قرائت کنتور'!B:B,0),MATCH(L846,'قرائت کنتور'!$1:$1,0)),0)</f>
        <v>0</v>
      </c>
      <c r="AB846" s="188">
        <f>IFERROR(INDEX('قرائت کنتور'!A:AZ,MATCH(A846&amp;"-"&amp;AA$1,'قرائت کنتور'!B:B,0),MATCH(G846,'قرائت کنتور'!$1:$1,0)),0)</f>
        <v>0</v>
      </c>
      <c r="AC846" s="265"/>
      <c r="AD846" s="188">
        <f t="shared" si="304"/>
        <v>0</v>
      </c>
      <c r="AE846" s="188">
        <f t="shared" si="305"/>
        <v>0</v>
      </c>
      <c r="AF846" s="188">
        <f t="shared" si="306"/>
        <v>0</v>
      </c>
      <c r="AG846" s="188">
        <f t="shared" si="307"/>
        <v>0</v>
      </c>
      <c r="AH846" s="188">
        <f t="shared" si="308"/>
        <v>0</v>
      </c>
      <c r="AI846" s="188">
        <f t="shared" si="309"/>
        <v>0</v>
      </c>
      <c r="AJ846" s="188" t="str">
        <f t="shared" si="310"/>
        <v>0</v>
      </c>
      <c r="AK846" s="265"/>
      <c r="AL846" s="254" t="str">
        <f t="shared" si="311"/>
        <v>---</v>
      </c>
      <c r="AM846" s="254" t="str">
        <f t="shared" si="312"/>
        <v>---</v>
      </c>
      <c r="AN846" s="265"/>
      <c r="AO846" s="188" t="str">
        <f>IFERROR(INDEX('تعرفه ها'!A:Z,MATCH(P846&amp;"-"&amp;AO$1,'تعرفه ها'!C:C,0),MATCH(F846,'تعرفه ها'!$2:$2,0),1),"---")</f>
        <v>---</v>
      </c>
      <c r="AP846" s="188" t="str">
        <f>IFERROR(INDEX('تعرفه ها'!A:Z,MATCH(P846&amp;"-"&amp;AP$1,'تعرفه ها'!C:C,0),MATCH(F846,'تعرفه ها'!$2:$2,0),1),"---")</f>
        <v>---</v>
      </c>
      <c r="AQ846" s="188" t="str">
        <f>IFERROR(INDEX('تعرفه ها'!A:Z,MATCH(P846&amp;"-"&amp;AQ$1,'تعرفه ها'!C:C,0),MATCH(F846,'تعرفه ها'!$2:$2,0),1),"---")</f>
        <v>---</v>
      </c>
      <c r="AR846" s="188" t="str">
        <f>IFERROR(INDEX('تعرفه ها'!A:Z,MATCH(P846&amp;"-"&amp;AR$1,'تعرفه ها'!C:C,0),MATCH(F846,'تعرفه ها'!$2:$2,0),1),"---")</f>
        <v>---</v>
      </c>
      <c r="AS846" s="265"/>
      <c r="AT846" s="415" t="str">
        <f t="shared" si="313"/>
        <v>---</v>
      </c>
      <c r="AU846" s="415" t="str">
        <f t="shared" si="314"/>
        <v>---</v>
      </c>
      <c r="AV846" s="415" t="str">
        <f t="shared" si="315"/>
        <v>---</v>
      </c>
      <c r="AW846" s="415" t="str">
        <f t="shared" si="316"/>
        <v>---</v>
      </c>
      <c r="AX846" s="415" t="str">
        <f t="shared" si="317"/>
        <v>---</v>
      </c>
      <c r="AY846" s="415" t="str">
        <f>IFERROR(AH846*INDEX('تعرفه ها'!A:Z,MATCH("عوارض برق به ازاء هر کیلووات",'تعرفه ها'!$C:$C,0),MATCH(F846,'تعرفه ها'!$2:$2,0)),"---")</f>
        <v>---</v>
      </c>
      <c r="AZ846" s="415" t="str">
        <f t="shared" si="318"/>
        <v>---</v>
      </c>
      <c r="BA846" s="415" t="str">
        <f>IFERROR(ROUND(((AX846+AY846+AZ846)*INDEX('تعرفه ها'!A:Z,MATCH("هزینه نگهداری و تعمیرات شبکه برق",'تعرفه ها'!$C:$C,0),MATCH(F846,'تعرفه ها'!$2:$2,0))/100),0),"---")</f>
        <v>---</v>
      </c>
      <c r="BB846" s="415">
        <f>IFERROR(IF(P846="دیماندی",ROUND(AJ846*INDEX('تعرفه ها'!A:Z,MATCH(BB$1,'تعرفه ها'!$C:$C,0),MATCH(F846,'تعرفه ها'!$2:$2,0))*J846/30,0),0),"---")</f>
        <v>0</v>
      </c>
      <c r="BC846" s="415"/>
      <c r="BD846" s="54" t="str">
        <f>IFERROR(IF(INDEX('اطلاعات دوره'!A:Z,MATCH(G846,'اطلاعات دوره'!C:C,0),MATCH("برق",'اطلاعات دوره'!$1:$1,0))="دارد",ROUND(AX846*INDEX('تعرفه ها'!A:Z,MATCH("پیک فصلی برق",'تعرفه ها'!$C:$C,0),MATCH(F846,'تعرفه ها'!$2:$2,0))/100,0),0),"---")</f>
        <v>---</v>
      </c>
      <c r="BE846" s="415" t="str">
        <f>IFERROR(ROUND(((AX846+AY846+AZ846+BA846+BB846+BC846+BD846)*INDEX('تعرفه ها'!A:Z,MATCH("مالیات برق",'تعرفه ها'!$C:$C,0),MATCH(F846,'تعرفه ها'!$2:$2,0))/100),0),"---")</f>
        <v>---</v>
      </c>
      <c r="BF846" s="415" t="str">
        <f t="shared" si="319"/>
        <v>---</v>
      </c>
      <c r="BG846" s="415" t="str">
        <f t="shared" si="300"/>
        <v>---</v>
      </c>
      <c r="BH846" s="415" t="str">
        <f t="shared" si="320"/>
        <v>---</v>
      </c>
      <c r="BI846" s="54" t="str">
        <f t="shared" si="321"/>
        <v>---</v>
      </c>
      <c r="BJ846" s="55" t="str">
        <f t="shared" si="322"/>
        <v>---</v>
      </c>
      <c r="BK846" s="262"/>
      <c r="BL846" s="183" t="str">
        <f>IFERROR(IF(INDEX(پرداخت!A:AZ,MATCH(A846&amp;" - "&amp;"برق",پرداخت!$B:$B,0),MATCH(G846,پرداخت!$1:$1,0))="نشده","نشده","شده"),"---")</f>
        <v>---</v>
      </c>
    </row>
    <row r="847" spans="1:64" ht="33.75" hidden="1">
      <c r="A847" s="170"/>
      <c r="B847" s="47">
        <f>IFERROR(INDEX('اطلاعات انشعابات شرکتها'!A:BB,MATCH(A847,'اطلاعات انشعابات شرکتها'!A:A,0),MATCH(B$1,'اطلاعات انشعابات شرکتها'!$1:$1,0)),0)</f>
        <v>0</v>
      </c>
      <c r="C847" s="48">
        <f>IFERROR(INDEX('اطلاعات انشعابات شرکتها'!A:BB,MATCH(A847,'اطلاعات انشعابات شرکتها'!A:A,0),MATCH(C$1,'اطلاعات انشعابات شرکتها'!$1:$1,0)),0)</f>
        <v>0</v>
      </c>
      <c r="D847" s="45"/>
      <c r="E847" s="171"/>
      <c r="F847" s="170"/>
      <c r="G847" s="188" t="str">
        <f t="shared" si="301"/>
        <v>/</v>
      </c>
      <c r="H847" s="188">
        <f>IFERROR(INDEX('اطلاعات دوره'!A:Z,MATCH(G847,'اطلاعات دوره'!C:C,0),MATCH(H$1,'اطلاعات دوره'!$1:$1,0)),0)</f>
        <v>0</v>
      </c>
      <c r="I847" s="188">
        <f>IFERROR(INDEX('اطلاعات دوره'!A:Z,MATCH(G847,'اطلاعات دوره'!C:C,0),MATCH(I$1,'اطلاعات دوره'!$1:$1,0)),0)</f>
        <v>0</v>
      </c>
      <c r="J847" s="188">
        <f>IFERROR(INDEX('اطلاعات دوره'!A:Z,MATCH(G847,'اطلاعات دوره'!C:C,0),MATCH(J$1,'اطلاعات دوره'!$1:$1,0)),0)</f>
        <v>0</v>
      </c>
      <c r="K847" s="265"/>
      <c r="L847" s="188" t="str">
        <f>IFERROR(INDEX('اطلاعات دوره'!A:Z,MATCH(G847,'اطلاعات دوره'!C:C,0)-1,MATCH("عنوان",'اطلاعات دوره'!$1:$1,0)),"---")</f>
        <v>---</v>
      </c>
      <c r="M847" s="188" t="str">
        <f t="shared" si="302"/>
        <v>----</v>
      </c>
      <c r="N847" s="188" t="str">
        <f t="shared" si="303"/>
        <v>-/</v>
      </c>
      <c r="O847" s="265"/>
      <c r="P847" s="188">
        <f>IFERROR(INDEX('اطلاعات انشعابات شرکتها'!A:BB,MATCH(A847,'اطلاعات انشعابات شرکتها'!A:A,0),MATCH(P$1,'اطلاعات انشعابات شرکتها'!$1:$1,0)),0)</f>
        <v>0</v>
      </c>
      <c r="Q847" s="188">
        <f>IFERROR(INDEX('اطلاعات انشعابات شرکتها'!A:BB,MATCH(A847,'اطلاعات انشعابات شرکتها'!A:A,0),MATCH(Q$1,'اطلاعات انشعابات شرکتها'!$1:$1,0)),0)</f>
        <v>0</v>
      </c>
      <c r="R847" s="188">
        <f>IFERROR(INDEX('اطلاعات انشعابات شرکتها'!A:BB,MATCH(A847,'اطلاعات انشعابات شرکتها'!A:A,0),MATCH(R$1,'اطلاعات انشعابات شرکتها'!$1:$1,0)),0)</f>
        <v>0</v>
      </c>
      <c r="S847" s="265"/>
      <c r="T847" s="188">
        <f>IFERROR(INDEX('قرائت کنتور'!A:AZ,MATCH(A847&amp;"-"&amp;T$1,'قرائت کنتور'!B:B,0),MATCH(G847,'قرائت کنتور'!$1:$1,0)),0)</f>
        <v>0</v>
      </c>
      <c r="U847" s="188">
        <f>IFERROR(INDEX('قرائت کنتور'!A:AZ,MATCH(A847&amp;"-"&amp;U$1,'قرائت کنتور'!B:B,0),MATCH(L847,'قرائت کنتور'!$1:$1,0)),0)</f>
        <v>0</v>
      </c>
      <c r="V847" s="188">
        <f>IFERROR(INDEX('قرائت کنتور'!A:AZ,MATCH(A847&amp;"-"&amp;U$1,'قرائت کنتور'!B:B,0),MATCH(G847,'قرائت کنتور'!$1:$1,0)),0)</f>
        <v>0</v>
      </c>
      <c r="W847" s="188">
        <f>IFERROR(INDEX('قرائت کنتور'!A:AZ,MATCH(A847&amp;"-"&amp;W$1,'قرائت کنتور'!B:B,0),MATCH(L847,'قرائت کنتور'!$1:$1,0)),0)</f>
        <v>0</v>
      </c>
      <c r="X847" s="188">
        <f>IFERROR(INDEX('قرائت کنتور'!A:AZ,MATCH(A847&amp;"-"&amp;W$1,'قرائت کنتور'!B:B,0),MATCH(G847,'قرائت کنتور'!$1:$1,0)),0)</f>
        <v>0</v>
      </c>
      <c r="Y847" s="188">
        <f>IFERROR(INDEX('قرائت کنتور'!A:AZ,MATCH(A847&amp;"-"&amp;Y$1,'قرائت کنتور'!B:B,0),MATCH(L847,'قرائت کنتور'!$1:$1,0)),0)</f>
        <v>0</v>
      </c>
      <c r="Z847" s="188">
        <f>IFERROR(INDEX('قرائت کنتور'!A:AZ,MATCH(A847&amp;"-"&amp;Y$1,'قرائت کنتور'!B:B,0),MATCH(G847,'قرائت کنتور'!$1:$1,0)),0)</f>
        <v>0</v>
      </c>
      <c r="AA847" s="188">
        <f>IFERROR(INDEX('قرائت کنتور'!A:AZ,MATCH(A847&amp;"-"&amp;AA$1,'قرائت کنتور'!B:B,0),MATCH(L847,'قرائت کنتور'!$1:$1,0)),0)</f>
        <v>0</v>
      </c>
      <c r="AB847" s="188">
        <f>IFERROR(INDEX('قرائت کنتور'!A:AZ,MATCH(A847&amp;"-"&amp;AA$1,'قرائت کنتور'!B:B,0),MATCH(G847,'قرائت کنتور'!$1:$1,0)),0)</f>
        <v>0</v>
      </c>
      <c r="AC847" s="265"/>
      <c r="AD847" s="188">
        <f t="shared" si="304"/>
        <v>0</v>
      </c>
      <c r="AE847" s="188">
        <f t="shared" si="305"/>
        <v>0</v>
      </c>
      <c r="AF847" s="188">
        <f t="shared" si="306"/>
        <v>0</v>
      </c>
      <c r="AG847" s="188">
        <f t="shared" si="307"/>
        <v>0</v>
      </c>
      <c r="AH847" s="188">
        <f t="shared" si="308"/>
        <v>0</v>
      </c>
      <c r="AI847" s="188">
        <f t="shared" si="309"/>
        <v>0</v>
      </c>
      <c r="AJ847" s="188" t="str">
        <f t="shared" si="310"/>
        <v>0</v>
      </c>
      <c r="AK847" s="265"/>
      <c r="AL847" s="254" t="str">
        <f t="shared" si="311"/>
        <v>---</v>
      </c>
      <c r="AM847" s="254" t="str">
        <f t="shared" si="312"/>
        <v>---</v>
      </c>
      <c r="AN847" s="265"/>
      <c r="AO847" s="188" t="str">
        <f>IFERROR(INDEX('تعرفه ها'!A:Z,MATCH(P847&amp;"-"&amp;AO$1,'تعرفه ها'!C:C,0),MATCH(F847,'تعرفه ها'!$2:$2,0),1),"---")</f>
        <v>---</v>
      </c>
      <c r="AP847" s="188" t="str">
        <f>IFERROR(INDEX('تعرفه ها'!A:Z,MATCH(P847&amp;"-"&amp;AP$1,'تعرفه ها'!C:C,0),MATCH(F847,'تعرفه ها'!$2:$2,0),1),"---")</f>
        <v>---</v>
      </c>
      <c r="AQ847" s="188" t="str">
        <f>IFERROR(INDEX('تعرفه ها'!A:Z,MATCH(P847&amp;"-"&amp;AQ$1,'تعرفه ها'!C:C,0),MATCH(F847,'تعرفه ها'!$2:$2,0),1),"---")</f>
        <v>---</v>
      </c>
      <c r="AR847" s="188" t="str">
        <f>IFERROR(INDEX('تعرفه ها'!A:Z,MATCH(P847&amp;"-"&amp;AR$1,'تعرفه ها'!C:C,0),MATCH(F847,'تعرفه ها'!$2:$2,0),1),"---")</f>
        <v>---</v>
      </c>
      <c r="AS847" s="265"/>
      <c r="AT847" s="415" t="str">
        <f t="shared" si="313"/>
        <v>---</v>
      </c>
      <c r="AU847" s="415" t="str">
        <f t="shared" si="314"/>
        <v>---</v>
      </c>
      <c r="AV847" s="415" t="str">
        <f t="shared" si="315"/>
        <v>---</v>
      </c>
      <c r="AW847" s="415" t="str">
        <f t="shared" si="316"/>
        <v>---</v>
      </c>
      <c r="AX847" s="415" t="str">
        <f t="shared" si="317"/>
        <v>---</v>
      </c>
      <c r="AY847" s="415" t="str">
        <f>IFERROR(AH847*INDEX('تعرفه ها'!A:Z,MATCH("عوارض برق به ازاء هر کیلووات",'تعرفه ها'!$C:$C,0),MATCH(F847,'تعرفه ها'!$2:$2,0)),"---")</f>
        <v>---</v>
      </c>
      <c r="AZ847" s="415" t="str">
        <f t="shared" si="318"/>
        <v>---</v>
      </c>
      <c r="BA847" s="415" t="str">
        <f>IFERROR(ROUND(((AX847+AY847+AZ847)*INDEX('تعرفه ها'!A:Z,MATCH("هزینه نگهداری و تعمیرات شبکه برق",'تعرفه ها'!$C:$C,0),MATCH(F847,'تعرفه ها'!$2:$2,0))/100),0),"---")</f>
        <v>---</v>
      </c>
      <c r="BB847" s="415">
        <f>IFERROR(IF(P847="دیماندی",ROUND(AJ847*INDEX('تعرفه ها'!A:Z,MATCH(BB$1,'تعرفه ها'!$C:$C,0),MATCH(F847,'تعرفه ها'!$2:$2,0))*J847/30,0),0),"---")</f>
        <v>0</v>
      </c>
      <c r="BC847" s="415"/>
      <c r="BD847" s="54" t="str">
        <f>IFERROR(IF(INDEX('اطلاعات دوره'!A:Z,MATCH(G847,'اطلاعات دوره'!C:C,0),MATCH("برق",'اطلاعات دوره'!$1:$1,0))="دارد",ROUND(AX847*INDEX('تعرفه ها'!A:Z,MATCH("پیک فصلی برق",'تعرفه ها'!$C:$C,0),MATCH(F847,'تعرفه ها'!$2:$2,0))/100,0),0),"---")</f>
        <v>---</v>
      </c>
      <c r="BE847" s="415" t="str">
        <f>IFERROR(ROUND(((AX847+AY847+AZ847+BA847+BB847+BC847+BD847)*INDEX('تعرفه ها'!A:Z,MATCH("مالیات برق",'تعرفه ها'!$C:$C,0),MATCH(F847,'تعرفه ها'!$2:$2,0))/100),0),"---")</f>
        <v>---</v>
      </c>
      <c r="BF847" s="415" t="str">
        <f t="shared" si="319"/>
        <v>---</v>
      </c>
      <c r="BG847" s="415" t="str">
        <f t="shared" ref="BG847:BG910" si="323">IFERROR(IF(VLOOKUP(M847,N:BL,51,0)="شده",VLOOKUP(M847,N:BL,48,0),VLOOKUP(M847,N:BL,47,0)),"---")</f>
        <v>---</v>
      </c>
      <c r="BH847" s="415" t="str">
        <f t="shared" si="320"/>
        <v>---</v>
      </c>
      <c r="BI847" s="54" t="str">
        <f t="shared" si="321"/>
        <v>---</v>
      </c>
      <c r="BJ847" s="55" t="str">
        <f t="shared" si="322"/>
        <v>---</v>
      </c>
      <c r="BK847" s="262"/>
      <c r="BL847" s="183" t="str">
        <f>IFERROR(IF(INDEX(پرداخت!A:AZ,MATCH(A847&amp;" - "&amp;"برق",پرداخت!$B:$B,0),MATCH(G847,پرداخت!$1:$1,0))="نشده","نشده","شده"),"---")</f>
        <v>---</v>
      </c>
    </row>
    <row r="848" spans="1:64" ht="33.75" hidden="1">
      <c r="A848" s="170"/>
      <c r="B848" s="47">
        <f>IFERROR(INDEX('اطلاعات انشعابات شرکتها'!A:BB,MATCH(A848,'اطلاعات انشعابات شرکتها'!A:A,0),MATCH(B$1,'اطلاعات انشعابات شرکتها'!$1:$1,0)),0)</f>
        <v>0</v>
      </c>
      <c r="C848" s="48">
        <f>IFERROR(INDEX('اطلاعات انشعابات شرکتها'!A:BB,MATCH(A848,'اطلاعات انشعابات شرکتها'!A:A,0),MATCH(C$1,'اطلاعات انشعابات شرکتها'!$1:$1,0)),0)</f>
        <v>0</v>
      </c>
      <c r="D848" s="45"/>
      <c r="E848" s="171"/>
      <c r="F848" s="170"/>
      <c r="G848" s="188" t="str">
        <f t="shared" si="301"/>
        <v>/</v>
      </c>
      <c r="H848" s="188">
        <f>IFERROR(INDEX('اطلاعات دوره'!A:Z,MATCH(G848,'اطلاعات دوره'!C:C,0),MATCH(H$1,'اطلاعات دوره'!$1:$1,0)),0)</f>
        <v>0</v>
      </c>
      <c r="I848" s="188">
        <f>IFERROR(INDEX('اطلاعات دوره'!A:Z,MATCH(G848,'اطلاعات دوره'!C:C,0),MATCH(I$1,'اطلاعات دوره'!$1:$1,0)),0)</f>
        <v>0</v>
      </c>
      <c r="J848" s="188">
        <f>IFERROR(INDEX('اطلاعات دوره'!A:Z,MATCH(G848,'اطلاعات دوره'!C:C,0),MATCH(J$1,'اطلاعات دوره'!$1:$1,0)),0)</f>
        <v>0</v>
      </c>
      <c r="K848" s="265"/>
      <c r="L848" s="188" t="str">
        <f>IFERROR(INDEX('اطلاعات دوره'!A:Z,MATCH(G848,'اطلاعات دوره'!C:C,0)-1,MATCH("عنوان",'اطلاعات دوره'!$1:$1,0)),"---")</f>
        <v>---</v>
      </c>
      <c r="M848" s="188" t="str">
        <f t="shared" si="302"/>
        <v>----</v>
      </c>
      <c r="N848" s="188" t="str">
        <f t="shared" si="303"/>
        <v>-/</v>
      </c>
      <c r="O848" s="265"/>
      <c r="P848" s="188">
        <f>IFERROR(INDEX('اطلاعات انشعابات شرکتها'!A:BB,MATCH(A848,'اطلاعات انشعابات شرکتها'!A:A,0),MATCH(P$1,'اطلاعات انشعابات شرکتها'!$1:$1,0)),0)</f>
        <v>0</v>
      </c>
      <c r="Q848" s="188">
        <f>IFERROR(INDEX('اطلاعات انشعابات شرکتها'!A:BB,MATCH(A848,'اطلاعات انشعابات شرکتها'!A:A,0),MATCH(Q$1,'اطلاعات انشعابات شرکتها'!$1:$1,0)),0)</f>
        <v>0</v>
      </c>
      <c r="R848" s="188">
        <f>IFERROR(INDEX('اطلاعات انشعابات شرکتها'!A:BB,MATCH(A848,'اطلاعات انشعابات شرکتها'!A:A,0),MATCH(R$1,'اطلاعات انشعابات شرکتها'!$1:$1,0)),0)</f>
        <v>0</v>
      </c>
      <c r="S848" s="265"/>
      <c r="T848" s="188">
        <f>IFERROR(INDEX('قرائت کنتور'!A:AZ,MATCH(A848&amp;"-"&amp;T$1,'قرائت کنتور'!B:B,0),MATCH(G848,'قرائت کنتور'!$1:$1,0)),0)</f>
        <v>0</v>
      </c>
      <c r="U848" s="188">
        <f>IFERROR(INDEX('قرائت کنتور'!A:AZ,MATCH(A848&amp;"-"&amp;U$1,'قرائت کنتور'!B:B,0),MATCH(L848,'قرائت کنتور'!$1:$1,0)),0)</f>
        <v>0</v>
      </c>
      <c r="V848" s="188">
        <f>IFERROR(INDEX('قرائت کنتور'!A:AZ,MATCH(A848&amp;"-"&amp;U$1,'قرائت کنتور'!B:B,0),MATCH(G848,'قرائت کنتور'!$1:$1,0)),0)</f>
        <v>0</v>
      </c>
      <c r="W848" s="188">
        <f>IFERROR(INDEX('قرائت کنتور'!A:AZ,MATCH(A848&amp;"-"&amp;W$1,'قرائت کنتور'!B:B,0),MATCH(L848,'قرائت کنتور'!$1:$1,0)),0)</f>
        <v>0</v>
      </c>
      <c r="X848" s="188">
        <f>IFERROR(INDEX('قرائت کنتور'!A:AZ,MATCH(A848&amp;"-"&amp;W$1,'قرائت کنتور'!B:B,0),MATCH(G848,'قرائت کنتور'!$1:$1,0)),0)</f>
        <v>0</v>
      </c>
      <c r="Y848" s="188">
        <f>IFERROR(INDEX('قرائت کنتور'!A:AZ,MATCH(A848&amp;"-"&amp;Y$1,'قرائت کنتور'!B:B,0),MATCH(L848,'قرائت کنتور'!$1:$1,0)),0)</f>
        <v>0</v>
      </c>
      <c r="Z848" s="188">
        <f>IFERROR(INDEX('قرائت کنتور'!A:AZ,MATCH(A848&amp;"-"&amp;Y$1,'قرائت کنتور'!B:B,0),MATCH(G848,'قرائت کنتور'!$1:$1,0)),0)</f>
        <v>0</v>
      </c>
      <c r="AA848" s="188">
        <f>IFERROR(INDEX('قرائت کنتور'!A:AZ,MATCH(A848&amp;"-"&amp;AA$1,'قرائت کنتور'!B:B,0),MATCH(L848,'قرائت کنتور'!$1:$1,0)),0)</f>
        <v>0</v>
      </c>
      <c r="AB848" s="188">
        <f>IFERROR(INDEX('قرائت کنتور'!A:AZ,MATCH(A848&amp;"-"&amp;AA$1,'قرائت کنتور'!B:B,0),MATCH(G848,'قرائت کنتور'!$1:$1,0)),0)</f>
        <v>0</v>
      </c>
      <c r="AC848" s="265"/>
      <c r="AD848" s="188">
        <f t="shared" si="304"/>
        <v>0</v>
      </c>
      <c r="AE848" s="188">
        <f t="shared" si="305"/>
        <v>0</v>
      </c>
      <c r="AF848" s="188">
        <f t="shared" si="306"/>
        <v>0</v>
      </c>
      <c r="AG848" s="188">
        <f t="shared" si="307"/>
        <v>0</v>
      </c>
      <c r="AH848" s="188">
        <f t="shared" si="308"/>
        <v>0</v>
      </c>
      <c r="AI848" s="188">
        <f t="shared" si="309"/>
        <v>0</v>
      </c>
      <c r="AJ848" s="188" t="str">
        <f t="shared" si="310"/>
        <v>0</v>
      </c>
      <c r="AK848" s="265"/>
      <c r="AL848" s="254" t="str">
        <f t="shared" si="311"/>
        <v>---</v>
      </c>
      <c r="AM848" s="254" t="str">
        <f t="shared" si="312"/>
        <v>---</v>
      </c>
      <c r="AN848" s="265"/>
      <c r="AO848" s="188" t="str">
        <f>IFERROR(INDEX('تعرفه ها'!A:Z,MATCH(P848&amp;"-"&amp;AO$1,'تعرفه ها'!C:C,0),MATCH(F848,'تعرفه ها'!$2:$2,0),1),"---")</f>
        <v>---</v>
      </c>
      <c r="AP848" s="188" t="str">
        <f>IFERROR(INDEX('تعرفه ها'!A:Z,MATCH(P848&amp;"-"&amp;AP$1,'تعرفه ها'!C:C,0),MATCH(F848,'تعرفه ها'!$2:$2,0),1),"---")</f>
        <v>---</v>
      </c>
      <c r="AQ848" s="188" t="str">
        <f>IFERROR(INDEX('تعرفه ها'!A:Z,MATCH(P848&amp;"-"&amp;AQ$1,'تعرفه ها'!C:C,0),MATCH(F848,'تعرفه ها'!$2:$2,0),1),"---")</f>
        <v>---</v>
      </c>
      <c r="AR848" s="188" t="str">
        <f>IFERROR(INDEX('تعرفه ها'!A:Z,MATCH(P848&amp;"-"&amp;AR$1,'تعرفه ها'!C:C,0),MATCH(F848,'تعرفه ها'!$2:$2,0),1),"---")</f>
        <v>---</v>
      </c>
      <c r="AS848" s="265"/>
      <c r="AT848" s="415" t="str">
        <f t="shared" si="313"/>
        <v>---</v>
      </c>
      <c r="AU848" s="415" t="str">
        <f t="shared" si="314"/>
        <v>---</v>
      </c>
      <c r="AV848" s="415" t="str">
        <f t="shared" si="315"/>
        <v>---</v>
      </c>
      <c r="AW848" s="415" t="str">
        <f t="shared" si="316"/>
        <v>---</v>
      </c>
      <c r="AX848" s="415" t="str">
        <f t="shared" si="317"/>
        <v>---</v>
      </c>
      <c r="AY848" s="415" t="str">
        <f>IFERROR(AH848*INDEX('تعرفه ها'!A:Z,MATCH("عوارض برق به ازاء هر کیلووات",'تعرفه ها'!$C:$C,0),MATCH(F848,'تعرفه ها'!$2:$2,0)),"---")</f>
        <v>---</v>
      </c>
      <c r="AZ848" s="415" t="str">
        <f t="shared" si="318"/>
        <v>---</v>
      </c>
      <c r="BA848" s="415" t="str">
        <f>IFERROR(ROUND(((AX848+AY848+AZ848)*INDEX('تعرفه ها'!A:Z,MATCH("هزینه نگهداری و تعمیرات شبکه برق",'تعرفه ها'!$C:$C,0),MATCH(F848,'تعرفه ها'!$2:$2,0))/100),0),"---")</f>
        <v>---</v>
      </c>
      <c r="BB848" s="415">
        <f>IFERROR(IF(P848="دیماندی",ROUND(AJ848*INDEX('تعرفه ها'!A:Z,MATCH(BB$1,'تعرفه ها'!$C:$C,0),MATCH(F848,'تعرفه ها'!$2:$2,0))*J848/30,0),0),"---")</f>
        <v>0</v>
      </c>
      <c r="BC848" s="415"/>
      <c r="BD848" s="54" t="str">
        <f>IFERROR(IF(INDEX('اطلاعات دوره'!A:Z,MATCH(G848,'اطلاعات دوره'!C:C,0),MATCH("برق",'اطلاعات دوره'!$1:$1,0))="دارد",ROUND(AX848*INDEX('تعرفه ها'!A:Z,MATCH("پیک فصلی برق",'تعرفه ها'!$C:$C,0),MATCH(F848,'تعرفه ها'!$2:$2,0))/100,0),0),"---")</f>
        <v>---</v>
      </c>
      <c r="BE848" s="415" t="str">
        <f>IFERROR(ROUND(((AX848+AY848+AZ848+BA848+BB848+BC848+BD848)*INDEX('تعرفه ها'!A:Z,MATCH("مالیات برق",'تعرفه ها'!$C:$C,0),MATCH(F848,'تعرفه ها'!$2:$2,0))/100),0),"---")</f>
        <v>---</v>
      </c>
      <c r="BF848" s="415" t="str">
        <f t="shared" si="319"/>
        <v>---</v>
      </c>
      <c r="BG848" s="415" t="str">
        <f t="shared" si="323"/>
        <v>---</v>
      </c>
      <c r="BH848" s="415" t="str">
        <f t="shared" si="320"/>
        <v>---</v>
      </c>
      <c r="BI848" s="54" t="str">
        <f t="shared" si="321"/>
        <v>---</v>
      </c>
      <c r="BJ848" s="55" t="str">
        <f t="shared" si="322"/>
        <v>---</v>
      </c>
      <c r="BK848" s="262"/>
      <c r="BL848" s="183" t="str">
        <f>IFERROR(IF(INDEX(پرداخت!A:AZ,MATCH(A848&amp;" - "&amp;"برق",پرداخت!$B:$B,0),MATCH(G848,پرداخت!$1:$1,0))="نشده","نشده","شده"),"---")</f>
        <v>---</v>
      </c>
    </row>
    <row r="849" spans="1:64" ht="33.75" hidden="1">
      <c r="A849" s="170"/>
      <c r="B849" s="47">
        <f>IFERROR(INDEX('اطلاعات انشعابات شرکتها'!A:BB,MATCH(A849,'اطلاعات انشعابات شرکتها'!A:A,0),MATCH(B$1,'اطلاعات انشعابات شرکتها'!$1:$1,0)),0)</f>
        <v>0</v>
      </c>
      <c r="C849" s="48">
        <f>IFERROR(INDEX('اطلاعات انشعابات شرکتها'!A:BB,MATCH(A849,'اطلاعات انشعابات شرکتها'!A:A,0),MATCH(C$1,'اطلاعات انشعابات شرکتها'!$1:$1,0)),0)</f>
        <v>0</v>
      </c>
      <c r="D849" s="45"/>
      <c r="E849" s="171"/>
      <c r="F849" s="170"/>
      <c r="G849" s="188" t="str">
        <f t="shared" si="301"/>
        <v>/</v>
      </c>
      <c r="H849" s="188">
        <f>IFERROR(INDEX('اطلاعات دوره'!A:Z,MATCH(G849,'اطلاعات دوره'!C:C,0),MATCH(H$1,'اطلاعات دوره'!$1:$1,0)),0)</f>
        <v>0</v>
      </c>
      <c r="I849" s="188">
        <f>IFERROR(INDEX('اطلاعات دوره'!A:Z,MATCH(G849,'اطلاعات دوره'!C:C,0),MATCH(I$1,'اطلاعات دوره'!$1:$1,0)),0)</f>
        <v>0</v>
      </c>
      <c r="J849" s="188">
        <f>IFERROR(INDEX('اطلاعات دوره'!A:Z,MATCH(G849,'اطلاعات دوره'!C:C,0),MATCH(J$1,'اطلاعات دوره'!$1:$1,0)),0)</f>
        <v>0</v>
      </c>
      <c r="K849" s="265"/>
      <c r="L849" s="188" t="str">
        <f>IFERROR(INDEX('اطلاعات دوره'!A:Z,MATCH(G849,'اطلاعات دوره'!C:C,0)-1,MATCH("عنوان",'اطلاعات دوره'!$1:$1,0)),"---")</f>
        <v>---</v>
      </c>
      <c r="M849" s="188" t="str">
        <f t="shared" si="302"/>
        <v>----</v>
      </c>
      <c r="N849" s="188" t="str">
        <f t="shared" si="303"/>
        <v>-/</v>
      </c>
      <c r="O849" s="265"/>
      <c r="P849" s="188">
        <f>IFERROR(INDEX('اطلاعات انشعابات شرکتها'!A:BB,MATCH(A849,'اطلاعات انشعابات شرکتها'!A:A,0),MATCH(P$1,'اطلاعات انشعابات شرکتها'!$1:$1,0)),0)</f>
        <v>0</v>
      </c>
      <c r="Q849" s="188">
        <f>IFERROR(INDEX('اطلاعات انشعابات شرکتها'!A:BB,MATCH(A849,'اطلاعات انشعابات شرکتها'!A:A,0),MATCH(Q$1,'اطلاعات انشعابات شرکتها'!$1:$1,0)),0)</f>
        <v>0</v>
      </c>
      <c r="R849" s="188">
        <f>IFERROR(INDEX('اطلاعات انشعابات شرکتها'!A:BB,MATCH(A849,'اطلاعات انشعابات شرکتها'!A:A,0),MATCH(R$1,'اطلاعات انشعابات شرکتها'!$1:$1,0)),0)</f>
        <v>0</v>
      </c>
      <c r="S849" s="265"/>
      <c r="T849" s="188">
        <f>IFERROR(INDEX('قرائت کنتور'!A:AZ,MATCH(A849&amp;"-"&amp;T$1,'قرائت کنتور'!B:B,0),MATCH(G849,'قرائت کنتور'!$1:$1,0)),0)</f>
        <v>0</v>
      </c>
      <c r="U849" s="188">
        <f>IFERROR(INDEX('قرائت کنتور'!A:AZ,MATCH(A849&amp;"-"&amp;U$1,'قرائت کنتور'!B:B,0),MATCH(L849,'قرائت کنتور'!$1:$1,0)),0)</f>
        <v>0</v>
      </c>
      <c r="V849" s="188">
        <f>IFERROR(INDEX('قرائت کنتور'!A:AZ,MATCH(A849&amp;"-"&amp;U$1,'قرائت کنتور'!B:B,0),MATCH(G849,'قرائت کنتور'!$1:$1,0)),0)</f>
        <v>0</v>
      </c>
      <c r="W849" s="188">
        <f>IFERROR(INDEX('قرائت کنتور'!A:AZ,MATCH(A849&amp;"-"&amp;W$1,'قرائت کنتور'!B:B,0),MATCH(L849,'قرائت کنتور'!$1:$1,0)),0)</f>
        <v>0</v>
      </c>
      <c r="X849" s="188">
        <f>IFERROR(INDEX('قرائت کنتور'!A:AZ,MATCH(A849&amp;"-"&amp;W$1,'قرائت کنتور'!B:B,0),MATCH(G849,'قرائت کنتور'!$1:$1,0)),0)</f>
        <v>0</v>
      </c>
      <c r="Y849" s="188">
        <f>IFERROR(INDEX('قرائت کنتور'!A:AZ,MATCH(A849&amp;"-"&amp;Y$1,'قرائت کنتور'!B:B,0),MATCH(L849,'قرائت کنتور'!$1:$1,0)),0)</f>
        <v>0</v>
      </c>
      <c r="Z849" s="188">
        <f>IFERROR(INDEX('قرائت کنتور'!A:AZ,MATCH(A849&amp;"-"&amp;Y$1,'قرائت کنتور'!B:B,0),MATCH(G849,'قرائت کنتور'!$1:$1,0)),0)</f>
        <v>0</v>
      </c>
      <c r="AA849" s="188">
        <f>IFERROR(INDEX('قرائت کنتور'!A:AZ,MATCH(A849&amp;"-"&amp;AA$1,'قرائت کنتور'!B:B,0),MATCH(L849,'قرائت کنتور'!$1:$1,0)),0)</f>
        <v>0</v>
      </c>
      <c r="AB849" s="188">
        <f>IFERROR(INDEX('قرائت کنتور'!A:AZ,MATCH(A849&amp;"-"&amp;AA$1,'قرائت کنتور'!B:B,0),MATCH(G849,'قرائت کنتور'!$1:$1,0)),0)</f>
        <v>0</v>
      </c>
      <c r="AC849" s="265"/>
      <c r="AD849" s="188">
        <f t="shared" si="304"/>
        <v>0</v>
      </c>
      <c r="AE849" s="188">
        <f t="shared" si="305"/>
        <v>0</v>
      </c>
      <c r="AF849" s="188">
        <f t="shared" si="306"/>
        <v>0</v>
      </c>
      <c r="AG849" s="188">
        <f t="shared" si="307"/>
        <v>0</v>
      </c>
      <c r="AH849" s="188">
        <f t="shared" si="308"/>
        <v>0</v>
      </c>
      <c r="AI849" s="188">
        <f t="shared" si="309"/>
        <v>0</v>
      </c>
      <c r="AJ849" s="188" t="str">
        <f t="shared" si="310"/>
        <v>0</v>
      </c>
      <c r="AK849" s="265"/>
      <c r="AL849" s="254" t="str">
        <f t="shared" si="311"/>
        <v>---</v>
      </c>
      <c r="AM849" s="254" t="str">
        <f t="shared" si="312"/>
        <v>---</v>
      </c>
      <c r="AN849" s="265"/>
      <c r="AO849" s="188" t="str">
        <f>IFERROR(INDEX('تعرفه ها'!A:Z,MATCH(P849&amp;"-"&amp;AO$1,'تعرفه ها'!C:C,0),MATCH(F849,'تعرفه ها'!$2:$2,0),1),"---")</f>
        <v>---</v>
      </c>
      <c r="AP849" s="188" t="str">
        <f>IFERROR(INDEX('تعرفه ها'!A:Z,MATCH(P849&amp;"-"&amp;AP$1,'تعرفه ها'!C:C,0),MATCH(F849,'تعرفه ها'!$2:$2,0),1),"---")</f>
        <v>---</v>
      </c>
      <c r="AQ849" s="188" t="str">
        <f>IFERROR(INDEX('تعرفه ها'!A:Z,MATCH(P849&amp;"-"&amp;AQ$1,'تعرفه ها'!C:C,0),MATCH(F849,'تعرفه ها'!$2:$2,0),1),"---")</f>
        <v>---</v>
      </c>
      <c r="AR849" s="188" t="str">
        <f>IFERROR(INDEX('تعرفه ها'!A:Z,MATCH(P849&amp;"-"&amp;AR$1,'تعرفه ها'!C:C,0),MATCH(F849,'تعرفه ها'!$2:$2,0),1),"---")</f>
        <v>---</v>
      </c>
      <c r="AS849" s="265"/>
      <c r="AT849" s="415" t="str">
        <f t="shared" si="313"/>
        <v>---</v>
      </c>
      <c r="AU849" s="415" t="str">
        <f t="shared" si="314"/>
        <v>---</v>
      </c>
      <c r="AV849" s="415" t="str">
        <f t="shared" si="315"/>
        <v>---</v>
      </c>
      <c r="AW849" s="415" t="str">
        <f t="shared" si="316"/>
        <v>---</v>
      </c>
      <c r="AX849" s="415" t="str">
        <f t="shared" si="317"/>
        <v>---</v>
      </c>
      <c r="AY849" s="415" t="str">
        <f>IFERROR(AH849*INDEX('تعرفه ها'!A:Z,MATCH("عوارض برق به ازاء هر کیلووات",'تعرفه ها'!$C:$C,0),MATCH(F849,'تعرفه ها'!$2:$2,0)),"---")</f>
        <v>---</v>
      </c>
      <c r="AZ849" s="415" t="str">
        <f t="shared" si="318"/>
        <v>---</v>
      </c>
      <c r="BA849" s="415" t="str">
        <f>IFERROR(ROUND(((AX849+AY849+AZ849)*INDEX('تعرفه ها'!A:Z,MATCH("هزینه نگهداری و تعمیرات شبکه برق",'تعرفه ها'!$C:$C,0),MATCH(F849,'تعرفه ها'!$2:$2,0))/100),0),"---")</f>
        <v>---</v>
      </c>
      <c r="BB849" s="415">
        <f>IFERROR(IF(P849="دیماندی",ROUND(AJ849*INDEX('تعرفه ها'!A:Z,MATCH(BB$1,'تعرفه ها'!$C:$C,0),MATCH(F849,'تعرفه ها'!$2:$2,0))*J849/30,0),0),"---")</f>
        <v>0</v>
      </c>
      <c r="BC849" s="415"/>
      <c r="BD849" s="54" t="str">
        <f>IFERROR(IF(INDEX('اطلاعات دوره'!A:Z,MATCH(G849,'اطلاعات دوره'!C:C,0),MATCH("برق",'اطلاعات دوره'!$1:$1,0))="دارد",ROUND(AX849*INDEX('تعرفه ها'!A:Z,MATCH("پیک فصلی برق",'تعرفه ها'!$C:$C,0),MATCH(F849,'تعرفه ها'!$2:$2,0))/100,0),0),"---")</f>
        <v>---</v>
      </c>
      <c r="BE849" s="415" t="str">
        <f>IFERROR(ROUND(((AX849+AY849+AZ849+BA849+BB849+BC849+BD849)*INDEX('تعرفه ها'!A:Z,MATCH("مالیات برق",'تعرفه ها'!$C:$C,0),MATCH(F849,'تعرفه ها'!$2:$2,0))/100),0),"---")</f>
        <v>---</v>
      </c>
      <c r="BF849" s="415" t="str">
        <f t="shared" si="319"/>
        <v>---</v>
      </c>
      <c r="BG849" s="415" t="str">
        <f t="shared" si="323"/>
        <v>---</v>
      </c>
      <c r="BH849" s="415" t="str">
        <f t="shared" si="320"/>
        <v>---</v>
      </c>
      <c r="BI849" s="54" t="str">
        <f t="shared" si="321"/>
        <v>---</v>
      </c>
      <c r="BJ849" s="55" t="str">
        <f t="shared" si="322"/>
        <v>---</v>
      </c>
      <c r="BK849" s="262"/>
      <c r="BL849" s="183" t="str">
        <f>IFERROR(IF(INDEX(پرداخت!A:AZ,MATCH(A849&amp;" - "&amp;"برق",پرداخت!$B:$B,0),MATCH(G849,پرداخت!$1:$1,0))="نشده","نشده","شده"),"---")</f>
        <v>---</v>
      </c>
    </row>
    <row r="850" spans="1:64" ht="33.75" hidden="1">
      <c r="A850" s="170"/>
      <c r="B850" s="47">
        <f>IFERROR(INDEX('اطلاعات انشعابات شرکتها'!A:BB,MATCH(A850,'اطلاعات انشعابات شرکتها'!A:A,0),MATCH(B$1,'اطلاعات انشعابات شرکتها'!$1:$1,0)),0)</f>
        <v>0</v>
      </c>
      <c r="C850" s="48">
        <f>IFERROR(INDEX('اطلاعات انشعابات شرکتها'!A:BB,MATCH(A850,'اطلاعات انشعابات شرکتها'!A:A,0),MATCH(C$1,'اطلاعات انشعابات شرکتها'!$1:$1,0)),0)</f>
        <v>0</v>
      </c>
      <c r="D850" s="45"/>
      <c r="E850" s="171"/>
      <c r="F850" s="170"/>
      <c r="G850" s="188" t="str">
        <f t="shared" si="301"/>
        <v>/</v>
      </c>
      <c r="H850" s="188">
        <f>IFERROR(INDEX('اطلاعات دوره'!A:Z,MATCH(G850,'اطلاعات دوره'!C:C,0),MATCH(H$1,'اطلاعات دوره'!$1:$1,0)),0)</f>
        <v>0</v>
      </c>
      <c r="I850" s="188">
        <f>IFERROR(INDEX('اطلاعات دوره'!A:Z,MATCH(G850,'اطلاعات دوره'!C:C,0),MATCH(I$1,'اطلاعات دوره'!$1:$1,0)),0)</f>
        <v>0</v>
      </c>
      <c r="J850" s="188">
        <f>IFERROR(INDEX('اطلاعات دوره'!A:Z,MATCH(G850,'اطلاعات دوره'!C:C,0),MATCH(J$1,'اطلاعات دوره'!$1:$1,0)),0)</f>
        <v>0</v>
      </c>
      <c r="K850" s="265"/>
      <c r="L850" s="188" t="str">
        <f>IFERROR(INDEX('اطلاعات دوره'!A:Z,MATCH(G850,'اطلاعات دوره'!C:C,0)-1,MATCH("عنوان",'اطلاعات دوره'!$1:$1,0)),"---")</f>
        <v>---</v>
      </c>
      <c r="M850" s="188" t="str">
        <f t="shared" si="302"/>
        <v>----</v>
      </c>
      <c r="N850" s="188" t="str">
        <f t="shared" si="303"/>
        <v>-/</v>
      </c>
      <c r="O850" s="265"/>
      <c r="P850" s="188">
        <f>IFERROR(INDEX('اطلاعات انشعابات شرکتها'!A:BB,MATCH(A850,'اطلاعات انشعابات شرکتها'!A:A,0),MATCH(P$1,'اطلاعات انشعابات شرکتها'!$1:$1,0)),0)</f>
        <v>0</v>
      </c>
      <c r="Q850" s="188">
        <f>IFERROR(INDEX('اطلاعات انشعابات شرکتها'!A:BB,MATCH(A850,'اطلاعات انشعابات شرکتها'!A:A,0),MATCH(Q$1,'اطلاعات انشعابات شرکتها'!$1:$1,0)),0)</f>
        <v>0</v>
      </c>
      <c r="R850" s="188">
        <f>IFERROR(INDEX('اطلاعات انشعابات شرکتها'!A:BB,MATCH(A850,'اطلاعات انشعابات شرکتها'!A:A,0),MATCH(R$1,'اطلاعات انشعابات شرکتها'!$1:$1,0)),0)</f>
        <v>0</v>
      </c>
      <c r="S850" s="265"/>
      <c r="T850" s="188">
        <f>IFERROR(INDEX('قرائت کنتور'!A:AZ,MATCH(A850&amp;"-"&amp;T$1,'قرائت کنتور'!B:B,0),MATCH(G850,'قرائت کنتور'!$1:$1,0)),0)</f>
        <v>0</v>
      </c>
      <c r="U850" s="188">
        <f>IFERROR(INDEX('قرائت کنتور'!A:AZ,MATCH(A850&amp;"-"&amp;U$1,'قرائت کنتور'!B:B,0),MATCH(L850,'قرائت کنتور'!$1:$1,0)),0)</f>
        <v>0</v>
      </c>
      <c r="V850" s="188">
        <f>IFERROR(INDEX('قرائت کنتور'!A:AZ,MATCH(A850&amp;"-"&amp;U$1,'قرائت کنتور'!B:B,0),MATCH(G850,'قرائت کنتور'!$1:$1,0)),0)</f>
        <v>0</v>
      </c>
      <c r="W850" s="188">
        <f>IFERROR(INDEX('قرائت کنتور'!A:AZ,MATCH(A850&amp;"-"&amp;W$1,'قرائت کنتور'!B:B,0),MATCH(L850,'قرائت کنتور'!$1:$1,0)),0)</f>
        <v>0</v>
      </c>
      <c r="X850" s="188">
        <f>IFERROR(INDEX('قرائت کنتور'!A:AZ,MATCH(A850&amp;"-"&amp;W$1,'قرائت کنتور'!B:B,0),MATCH(G850,'قرائت کنتور'!$1:$1,0)),0)</f>
        <v>0</v>
      </c>
      <c r="Y850" s="188">
        <f>IFERROR(INDEX('قرائت کنتور'!A:AZ,MATCH(A850&amp;"-"&amp;Y$1,'قرائت کنتور'!B:B,0),MATCH(L850,'قرائت کنتور'!$1:$1,0)),0)</f>
        <v>0</v>
      </c>
      <c r="Z850" s="188">
        <f>IFERROR(INDEX('قرائت کنتور'!A:AZ,MATCH(A850&amp;"-"&amp;Y$1,'قرائت کنتور'!B:B,0),MATCH(G850,'قرائت کنتور'!$1:$1,0)),0)</f>
        <v>0</v>
      </c>
      <c r="AA850" s="188">
        <f>IFERROR(INDEX('قرائت کنتور'!A:AZ,MATCH(A850&amp;"-"&amp;AA$1,'قرائت کنتور'!B:B,0),MATCH(L850,'قرائت کنتور'!$1:$1,0)),0)</f>
        <v>0</v>
      </c>
      <c r="AB850" s="188">
        <f>IFERROR(INDEX('قرائت کنتور'!A:AZ,MATCH(A850&amp;"-"&amp;AA$1,'قرائت کنتور'!B:B,0),MATCH(G850,'قرائت کنتور'!$1:$1,0)),0)</f>
        <v>0</v>
      </c>
      <c r="AC850" s="265"/>
      <c r="AD850" s="188">
        <f t="shared" si="304"/>
        <v>0</v>
      </c>
      <c r="AE850" s="188">
        <f t="shared" si="305"/>
        <v>0</v>
      </c>
      <c r="AF850" s="188">
        <f t="shared" si="306"/>
        <v>0</v>
      </c>
      <c r="AG850" s="188">
        <f t="shared" si="307"/>
        <v>0</v>
      </c>
      <c r="AH850" s="188">
        <f t="shared" si="308"/>
        <v>0</v>
      </c>
      <c r="AI850" s="188">
        <f t="shared" si="309"/>
        <v>0</v>
      </c>
      <c r="AJ850" s="188" t="str">
        <f t="shared" si="310"/>
        <v>0</v>
      </c>
      <c r="AK850" s="265"/>
      <c r="AL850" s="254" t="str">
        <f t="shared" si="311"/>
        <v>---</v>
      </c>
      <c r="AM850" s="254" t="str">
        <f t="shared" si="312"/>
        <v>---</v>
      </c>
      <c r="AN850" s="265"/>
      <c r="AO850" s="188" t="str">
        <f>IFERROR(INDEX('تعرفه ها'!A:Z,MATCH(P850&amp;"-"&amp;AO$1,'تعرفه ها'!C:C,0),MATCH(F850,'تعرفه ها'!$2:$2,0),1),"---")</f>
        <v>---</v>
      </c>
      <c r="AP850" s="188" t="str">
        <f>IFERROR(INDEX('تعرفه ها'!A:Z,MATCH(P850&amp;"-"&amp;AP$1,'تعرفه ها'!C:C,0),MATCH(F850,'تعرفه ها'!$2:$2,0),1),"---")</f>
        <v>---</v>
      </c>
      <c r="AQ850" s="188" t="str">
        <f>IFERROR(INDEX('تعرفه ها'!A:Z,MATCH(P850&amp;"-"&amp;AQ$1,'تعرفه ها'!C:C,0),MATCH(F850,'تعرفه ها'!$2:$2,0),1),"---")</f>
        <v>---</v>
      </c>
      <c r="AR850" s="188" t="str">
        <f>IFERROR(INDEX('تعرفه ها'!A:Z,MATCH(P850&amp;"-"&amp;AR$1,'تعرفه ها'!C:C,0),MATCH(F850,'تعرفه ها'!$2:$2,0),1),"---")</f>
        <v>---</v>
      </c>
      <c r="AS850" s="265"/>
      <c r="AT850" s="415" t="str">
        <f t="shared" si="313"/>
        <v>---</v>
      </c>
      <c r="AU850" s="415" t="str">
        <f t="shared" si="314"/>
        <v>---</v>
      </c>
      <c r="AV850" s="415" t="str">
        <f t="shared" si="315"/>
        <v>---</v>
      </c>
      <c r="AW850" s="415" t="str">
        <f t="shared" si="316"/>
        <v>---</v>
      </c>
      <c r="AX850" s="415" t="str">
        <f t="shared" si="317"/>
        <v>---</v>
      </c>
      <c r="AY850" s="415" t="str">
        <f>IFERROR(AH850*INDEX('تعرفه ها'!A:Z,MATCH("عوارض برق به ازاء هر کیلووات",'تعرفه ها'!$C:$C,0),MATCH(F850,'تعرفه ها'!$2:$2,0)),"---")</f>
        <v>---</v>
      </c>
      <c r="AZ850" s="415" t="str">
        <f t="shared" si="318"/>
        <v>---</v>
      </c>
      <c r="BA850" s="415" t="str">
        <f>IFERROR(ROUND(((AX850+AY850+AZ850)*INDEX('تعرفه ها'!A:Z,MATCH("هزینه نگهداری و تعمیرات شبکه برق",'تعرفه ها'!$C:$C,0),MATCH(F850,'تعرفه ها'!$2:$2,0))/100),0),"---")</f>
        <v>---</v>
      </c>
      <c r="BB850" s="415">
        <f>IFERROR(IF(P850="دیماندی",ROUND(AJ850*INDEX('تعرفه ها'!A:Z,MATCH(BB$1,'تعرفه ها'!$C:$C,0),MATCH(F850,'تعرفه ها'!$2:$2,0))*J850/30,0),0),"---")</f>
        <v>0</v>
      </c>
      <c r="BC850" s="415"/>
      <c r="BD850" s="54" t="str">
        <f>IFERROR(IF(INDEX('اطلاعات دوره'!A:Z,MATCH(G850,'اطلاعات دوره'!C:C,0),MATCH("برق",'اطلاعات دوره'!$1:$1,0))="دارد",ROUND(AX850*INDEX('تعرفه ها'!A:Z,MATCH("پیک فصلی برق",'تعرفه ها'!$C:$C,0),MATCH(F850,'تعرفه ها'!$2:$2,0))/100,0),0),"---")</f>
        <v>---</v>
      </c>
      <c r="BE850" s="415" t="str">
        <f>IFERROR(ROUND(((AX850+AY850+AZ850+BA850+BB850+BC850+BD850)*INDEX('تعرفه ها'!A:Z,MATCH("مالیات برق",'تعرفه ها'!$C:$C,0),MATCH(F850,'تعرفه ها'!$2:$2,0))/100),0),"---")</f>
        <v>---</v>
      </c>
      <c r="BF850" s="415" t="str">
        <f t="shared" si="319"/>
        <v>---</v>
      </c>
      <c r="BG850" s="415" t="str">
        <f t="shared" si="323"/>
        <v>---</v>
      </c>
      <c r="BH850" s="415" t="str">
        <f t="shared" si="320"/>
        <v>---</v>
      </c>
      <c r="BI850" s="54" t="str">
        <f t="shared" si="321"/>
        <v>---</v>
      </c>
      <c r="BJ850" s="55" t="str">
        <f t="shared" si="322"/>
        <v>---</v>
      </c>
      <c r="BK850" s="262"/>
      <c r="BL850" s="183" t="str">
        <f>IFERROR(IF(INDEX(پرداخت!A:AZ,MATCH(A850&amp;" - "&amp;"برق",پرداخت!$B:$B,0),MATCH(G850,پرداخت!$1:$1,0))="نشده","نشده","شده"),"---")</f>
        <v>---</v>
      </c>
    </row>
    <row r="851" spans="1:64" ht="33.75" hidden="1">
      <c r="A851" s="170"/>
      <c r="B851" s="47">
        <f>IFERROR(INDEX('اطلاعات انشعابات شرکتها'!A:BB,MATCH(A851,'اطلاعات انشعابات شرکتها'!A:A,0),MATCH(B$1,'اطلاعات انشعابات شرکتها'!$1:$1,0)),0)</f>
        <v>0</v>
      </c>
      <c r="C851" s="48">
        <f>IFERROR(INDEX('اطلاعات انشعابات شرکتها'!A:BB,MATCH(A851,'اطلاعات انشعابات شرکتها'!A:A,0),MATCH(C$1,'اطلاعات انشعابات شرکتها'!$1:$1,0)),0)</f>
        <v>0</v>
      </c>
      <c r="D851" s="45"/>
      <c r="E851" s="171"/>
      <c r="F851" s="170"/>
      <c r="G851" s="188" t="str">
        <f t="shared" si="301"/>
        <v>/</v>
      </c>
      <c r="H851" s="188">
        <f>IFERROR(INDEX('اطلاعات دوره'!A:Z,MATCH(G851,'اطلاعات دوره'!C:C,0),MATCH(H$1,'اطلاعات دوره'!$1:$1,0)),0)</f>
        <v>0</v>
      </c>
      <c r="I851" s="188">
        <f>IFERROR(INDEX('اطلاعات دوره'!A:Z,MATCH(G851,'اطلاعات دوره'!C:C,0),MATCH(I$1,'اطلاعات دوره'!$1:$1,0)),0)</f>
        <v>0</v>
      </c>
      <c r="J851" s="188">
        <f>IFERROR(INDEX('اطلاعات دوره'!A:Z,MATCH(G851,'اطلاعات دوره'!C:C,0),MATCH(J$1,'اطلاعات دوره'!$1:$1,0)),0)</f>
        <v>0</v>
      </c>
      <c r="K851" s="265"/>
      <c r="L851" s="188" t="str">
        <f>IFERROR(INDEX('اطلاعات دوره'!A:Z,MATCH(G851,'اطلاعات دوره'!C:C,0)-1,MATCH("عنوان",'اطلاعات دوره'!$1:$1,0)),"---")</f>
        <v>---</v>
      </c>
      <c r="M851" s="188" t="str">
        <f t="shared" si="302"/>
        <v>----</v>
      </c>
      <c r="N851" s="188" t="str">
        <f t="shared" si="303"/>
        <v>-/</v>
      </c>
      <c r="O851" s="265"/>
      <c r="P851" s="188">
        <f>IFERROR(INDEX('اطلاعات انشعابات شرکتها'!A:BB,MATCH(A851,'اطلاعات انشعابات شرکتها'!A:A,0),MATCH(P$1,'اطلاعات انشعابات شرکتها'!$1:$1,0)),0)</f>
        <v>0</v>
      </c>
      <c r="Q851" s="188">
        <f>IFERROR(INDEX('اطلاعات انشعابات شرکتها'!A:BB,MATCH(A851,'اطلاعات انشعابات شرکتها'!A:A,0),MATCH(Q$1,'اطلاعات انشعابات شرکتها'!$1:$1,0)),0)</f>
        <v>0</v>
      </c>
      <c r="R851" s="188">
        <f>IFERROR(INDEX('اطلاعات انشعابات شرکتها'!A:BB,MATCH(A851,'اطلاعات انشعابات شرکتها'!A:A,0),MATCH(R$1,'اطلاعات انشعابات شرکتها'!$1:$1,0)),0)</f>
        <v>0</v>
      </c>
      <c r="S851" s="265"/>
      <c r="T851" s="188">
        <f>IFERROR(INDEX('قرائت کنتور'!A:AZ,MATCH(A851&amp;"-"&amp;T$1,'قرائت کنتور'!B:B,0),MATCH(G851,'قرائت کنتور'!$1:$1,0)),0)</f>
        <v>0</v>
      </c>
      <c r="U851" s="188">
        <f>IFERROR(INDEX('قرائت کنتور'!A:AZ,MATCH(A851&amp;"-"&amp;U$1,'قرائت کنتور'!B:B,0),MATCH(L851,'قرائت کنتور'!$1:$1,0)),0)</f>
        <v>0</v>
      </c>
      <c r="V851" s="188">
        <f>IFERROR(INDEX('قرائت کنتور'!A:AZ,MATCH(A851&amp;"-"&amp;U$1,'قرائت کنتور'!B:B,0),MATCH(G851,'قرائت کنتور'!$1:$1,0)),0)</f>
        <v>0</v>
      </c>
      <c r="W851" s="188">
        <f>IFERROR(INDEX('قرائت کنتور'!A:AZ,MATCH(A851&amp;"-"&amp;W$1,'قرائت کنتور'!B:B,0),MATCH(L851,'قرائت کنتور'!$1:$1,0)),0)</f>
        <v>0</v>
      </c>
      <c r="X851" s="188">
        <f>IFERROR(INDEX('قرائت کنتور'!A:AZ,MATCH(A851&amp;"-"&amp;W$1,'قرائت کنتور'!B:B,0),MATCH(G851,'قرائت کنتور'!$1:$1,0)),0)</f>
        <v>0</v>
      </c>
      <c r="Y851" s="188">
        <f>IFERROR(INDEX('قرائت کنتور'!A:AZ,MATCH(A851&amp;"-"&amp;Y$1,'قرائت کنتور'!B:B,0),MATCH(L851,'قرائت کنتور'!$1:$1,0)),0)</f>
        <v>0</v>
      </c>
      <c r="Z851" s="188">
        <f>IFERROR(INDEX('قرائت کنتور'!A:AZ,MATCH(A851&amp;"-"&amp;Y$1,'قرائت کنتور'!B:B,0),MATCH(G851,'قرائت کنتور'!$1:$1,0)),0)</f>
        <v>0</v>
      </c>
      <c r="AA851" s="188">
        <f>IFERROR(INDEX('قرائت کنتور'!A:AZ,MATCH(A851&amp;"-"&amp;AA$1,'قرائت کنتور'!B:B,0),MATCH(L851,'قرائت کنتور'!$1:$1,0)),0)</f>
        <v>0</v>
      </c>
      <c r="AB851" s="188">
        <f>IFERROR(INDEX('قرائت کنتور'!A:AZ,MATCH(A851&amp;"-"&amp;AA$1,'قرائت کنتور'!B:B,0),MATCH(G851,'قرائت کنتور'!$1:$1,0)),0)</f>
        <v>0</v>
      </c>
      <c r="AC851" s="265"/>
      <c r="AD851" s="188">
        <f t="shared" si="304"/>
        <v>0</v>
      </c>
      <c r="AE851" s="188">
        <f t="shared" si="305"/>
        <v>0</v>
      </c>
      <c r="AF851" s="188">
        <f t="shared" si="306"/>
        <v>0</v>
      </c>
      <c r="AG851" s="188">
        <f t="shared" si="307"/>
        <v>0</v>
      </c>
      <c r="AH851" s="188">
        <f t="shared" si="308"/>
        <v>0</v>
      </c>
      <c r="AI851" s="188">
        <f t="shared" si="309"/>
        <v>0</v>
      </c>
      <c r="AJ851" s="188" t="str">
        <f t="shared" si="310"/>
        <v>0</v>
      </c>
      <c r="AK851" s="265"/>
      <c r="AL851" s="254" t="str">
        <f t="shared" si="311"/>
        <v>---</v>
      </c>
      <c r="AM851" s="254" t="str">
        <f t="shared" si="312"/>
        <v>---</v>
      </c>
      <c r="AN851" s="265"/>
      <c r="AO851" s="188" t="str">
        <f>IFERROR(INDEX('تعرفه ها'!A:Z,MATCH(P851&amp;"-"&amp;AO$1,'تعرفه ها'!C:C,0),MATCH(F851,'تعرفه ها'!$2:$2,0),1),"---")</f>
        <v>---</v>
      </c>
      <c r="AP851" s="188" t="str">
        <f>IFERROR(INDEX('تعرفه ها'!A:Z,MATCH(P851&amp;"-"&amp;AP$1,'تعرفه ها'!C:C,0),MATCH(F851,'تعرفه ها'!$2:$2,0),1),"---")</f>
        <v>---</v>
      </c>
      <c r="AQ851" s="188" t="str">
        <f>IFERROR(INDEX('تعرفه ها'!A:Z,MATCH(P851&amp;"-"&amp;AQ$1,'تعرفه ها'!C:C,0),MATCH(F851,'تعرفه ها'!$2:$2,0),1),"---")</f>
        <v>---</v>
      </c>
      <c r="AR851" s="188" t="str">
        <f>IFERROR(INDEX('تعرفه ها'!A:Z,MATCH(P851&amp;"-"&amp;AR$1,'تعرفه ها'!C:C,0),MATCH(F851,'تعرفه ها'!$2:$2,0),1),"---")</f>
        <v>---</v>
      </c>
      <c r="AS851" s="265"/>
      <c r="AT851" s="415" t="str">
        <f t="shared" si="313"/>
        <v>---</v>
      </c>
      <c r="AU851" s="415" t="str">
        <f t="shared" si="314"/>
        <v>---</v>
      </c>
      <c r="AV851" s="415" t="str">
        <f t="shared" si="315"/>
        <v>---</v>
      </c>
      <c r="AW851" s="415" t="str">
        <f t="shared" si="316"/>
        <v>---</v>
      </c>
      <c r="AX851" s="415" t="str">
        <f t="shared" si="317"/>
        <v>---</v>
      </c>
      <c r="AY851" s="415" t="str">
        <f>IFERROR(AH851*INDEX('تعرفه ها'!A:Z,MATCH("عوارض برق به ازاء هر کیلووات",'تعرفه ها'!$C:$C,0),MATCH(F851,'تعرفه ها'!$2:$2,0)),"---")</f>
        <v>---</v>
      </c>
      <c r="AZ851" s="415" t="str">
        <f t="shared" si="318"/>
        <v>---</v>
      </c>
      <c r="BA851" s="415" t="str">
        <f>IFERROR(ROUND(((AX851+AY851+AZ851)*INDEX('تعرفه ها'!A:Z,MATCH("هزینه نگهداری و تعمیرات شبکه برق",'تعرفه ها'!$C:$C,0),MATCH(F851,'تعرفه ها'!$2:$2,0))/100),0),"---")</f>
        <v>---</v>
      </c>
      <c r="BB851" s="415">
        <f>IFERROR(IF(P851="دیماندی",ROUND(AJ851*INDEX('تعرفه ها'!A:Z,MATCH(BB$1,'تعرفه ها'!$C:$C,0),MATCH(F851,'تعرفه ها'!$2:$2,0))*J851/30,0),0),"---")</f>
        <v>0</v>
      </c>
      <c r="BC851" s="415"/>
      <c r="BD851" s="54" t="str">
        <f>IFERROR(IF(INDEX('اطلاعات دوره'!A:Z,MATCH(G851,'اطلاعات دوره'!C:C,0),MATCH("برق",'اطلاعات دوره'!$1:$1,0))="دارد",ROUND(AX851*INDEX('تعرفه ها'!A:Z,MATCH("پیک فصلی برق",'تعرفه ها'!$C:$C,0),MATCH(F851,'تعرفه ها'!$2:$2,0))/100,0),0),"---")</f>
        <v>---</v>
      </c>
      <c r="BE851" s="415" t="str">
        <f>IFERROR(ROUND(((AX851+AY851+AZ851+BA851+BB851+BC851+BD851)*INDEX('تعرفه ها'!A:Z,MATCH("مالیات برق",'تعرفه ها'!$C:$C,0),MATCH(F851,'تعرفه ها'!$2:$2,0))/100),0),"---")</f>
        <v>---</v>
      </c>
      <c r="BF851" s="415" t="str">
        <f t="shared" si="319"/>
        <v>---</v>
      </c>
      <c r="BG851" s="415" t="str">
        <f t="shared" si="323"/>
        <v>---</v>
      </c>
      <c r="BH851" s="415" t="str">
        <f t="shared" si="320"/>
        <v>---</v>
      </c>
      <c r="BI851" s="54" t="str">
        <f t="shared" si="321"/>
        <v>---</v>
      </c>
      <c r="BJ851" s="55" t="str">
        <f t="shared" si="322"/>
        <v>---</v>
      </c>
      <c r="BK851" s="262"/>
      <c r="BL851" s="183" t="str">
        <f>IFERROR(IF(INDEX(پرداخت!A:AZ,MATCH(A851&amp;" - "&amp;"برق",پرداخت!$B:$B,0),MATCH(G851,پرداخت!$1:$1,0))="نشده","نشده","شده"),"---")</f>
        <v>---</v>
      </c>
    </row>
    <row r="852" spans="1:64" ht="33.75" hidden="1">
      <c r="A852" s="170"/>
      <c r="B852" s="47">
        <f>IFERROR(INDEX('اطلاعات انشعابات شرکتها'!A:BB,MATCH(A852,'اطلاعات انشعابات شرکتها'!A:A,0),MATCH(B$1,'اطلاعات انشعابات شرکتها'!$1:$1,0)),0)</f>
        <v>0</v>
      </c>
      <c r="C852" s="48">
        <f>IFERROR(INDEX('اطلاعات انشعابات شرکتها'!A:BB,MATCH(A852,'اطلاعات انشعابات شرکتها'!A:A,0),MATCH(C$1,'اطلاعات انشعابات شرکتها'!$1:$1,0)),0)</f>
        <v>0</v>
      </c>
      <c r="D852" s="45"/>
      <c r="E852" s="171"/>
      <c r="F852" s="170"/>
      <c r="G852" s="188" t="str">
        <f t="shared" si="301"/>
        <v>/</v>
      </c>
      <c r="H852" s="188">
        <f>IFERROR(INDEX('اطلاعات دوره'!A:Z,MATCH(G852,'اطلاعات دوره'!C:C,0),MATCH(H$1,'اطلاعات دوره'!$1:$1,0)),0)</f>
        <v>0</v>
      </c>
      <c r="I852" s="188">
        <f>IFERROR(INDEX('اطلاعات دوره'!A:Z,MATCH(G852,'اطلاعات دوره'!C:C,0),MATCH(I$1,'اطلاعات دوره'!$1:$1,0)),0)</f>
        <v>0</v>
      </c>
      <c r="J852" s="188">
        <f>IFERROR(INDEX('اطلاعات دوره'!A:Z,MATCH(G852,'اطلاعات دوره'!C:C,0),MATCH(J$1,'اطلاعات دوره'!$1:$1,0)),0)</f>
        <v>0</v>
      </c>
      <c r="K852" s="265"/>
      <c r="L852" s="188" t="str">
        <f>IFERROR(INDEX('اطلاعات دوره'!A:Z,MATCH(G852,'اطلاعات دوره'!C:C,0)-1,MATCH("عنوان",'اطلاعات دوره'!$1:$1,0)),"---")</f>
        <v>---</v>
      </c>
      <c r="M852" s="188" t="str">
        <f t="shared" si="302"/>
        <v>----</v>
      </c>
      <c r="N852" s="188" t="str">
        <f t="shared" si="303"/>
        <v>-/</v>
      </c>
      <c r="O852" s="265"/>
      <c r="P852" s="188">
        <f>IFERROR(INDEX('اطلاعات انشعابات شرکتها'!A:BB,MATCH(A852,'اطلاعات انشعابات شرکتها'!A:A,0),MATCH(P$1,'اطلاعات انشعابات شرکتها'!$1:$1,0)),0)</f>
        <v>0</v>
      </c>
      <c r="Q852" s="188">
        <f>IFERROR(INDEX('اطلاعات انشعابات شرکتها'!A:BB,MATCH(A852,'اطلاعات انشعابات شرکتها'!A:A,0),MATCH(Q$1,'اطلاعات انشعابات شرکتها'!$1:$1,0)),0)</f>
        <v>0</v>
      </c>
      <c r="R852" s="188">
        <f>IFERROR(INDEX('اطلاعات انشعابات شرکتها'!A:BB,MATCH(A852,'اطلاعات انشعابات شرکتها'!A:A,0),MATCH(R$1,'اطلاعات انشعابات شرکتها'!$1:$1,0)),0)</f>
        <v>0</v>
      </c>
      <c r="S852" s="265"/>
      <c r="T852" s="188">
        <f>IFERROR(INDEX('قرائت کنتور'!A:AZ,MATCH(A852&amp;"-"&amp;T$1,'قرائت کنتور'!B:B,0),MATCH(G852,'قرائت کنتور'!$1:$1,0)),0)</f>
        <v>0</v>
      </c>
      <c r="U852" s="188">
        <f>IFERROR(INDEX('قرائت کنتور'!A:AZ,MATCH(A852&amp;"-"&amp;U$1,'قرائت کنتور'!B:B,0),MATCH(L852,'قرائت کنتور'!$1:$1,0)),0)</f>
        <v>0</v>
      </c>
      <c r="V852" s="188">
        <f>IFERROR(INDEX('قرائت کنتور'!A:AZ,MATCH(A852&amp;"-"&amp;U$1,'قرائت کنتور'!B:B,0),MATCH(G852,'قرائت کنتور'!$1:$1,0)),0)</f>
        <v>0</v>
      </c>
      <c r="W852" s="188">
        <f>IFERROR(INDEX('قرائت کنتور'!A:AZ,MATCH(A852&amp;"-"&amp;W$1,'قرائت کنتور'!B:B,0),MATCH(L852,'قرائت کنتور'!$1:$1,0)),0)</f>
        <v>0</v>
      </c>
      <c r="X852" s="188">
        <f>IFERROR(INDEX('قرائت کنتور'!A:AZ,MATCH(A852&amp;"-"&amp;W$1,'قرائت کنتور'!B:B,0),MATCH(G852,'قرائت کنتور'!$1:$1,0)),0)</f>
        <v>0</v>
      </c>
      <c r="Y852" s="188">
        <f>IFERROR(INDEX('قرائت کنتور'!A:AZ,MATCH(A852&amp;"-"&amp;Y$1,'قرائت کنتور'!B:B,0),MATCH(L852,'قرائت کنتور'!$1:$1,0)),0)</f>
        <v>0</v>
      </c>
      <c r="Z852" s="188">
        <f>IFERROR(INDEX('قرائت کنتور'!A:AZ,MATCH(A852&amp;"-"&amp;Y$1,'قرائت کنتور'!B:B,0),MATCH(G852,'قرائت کنتور'!$1:$1,0)),0)</f>
        <v>0</v>
      </c>
      <c r="AA852" s="188">
        <f>IFERROR(INDEX('قرائت کنتور'!A:AZ,MATCH(A852&amp;"-"&amp;AA$1,'قرائت کنتور'!B:B,0),MATCH(L852,'قرائت کنتور'!$1:$1,0)),0)</f>
        <v>0</v>
      </c>
      <c r="AB852" s="188">
        <f>IFERROR(INDEX('قرائت کنتور'!A:AZ,MATCH(A852&amp;"-"&amp;AA$1,'قرائت کنتور'!B:B,0),MATCH(G852,'قرائت کنتور'!$1:$1,0)),0)</f>
        <v>0</v>
      </c>
      <c r="AC852" s="265"/>
      <c r="AD852" s="188">
        <f t="shared" si="304"/>
        <v>0</v>
      </c>
      <c r="AE852" s="188">
        <f t="shared" si="305"/>
        <v>0</v>
      </c>
      <c r="AF852" s="188">
        <f t="shared" si="306"/>
        <v>0</v>
      </c>
      <c r="AG852" s="188">
        <f t="shared" si="307"/>
        <v>0</v>
      </c>
      <c r="AH852" s="188">
        <f t="shared" si="308"/>
        <v>0</v>
      </c>
      <c r="AI852" s="188">
        <f t="shared" si="309"/>
        <v>0</v>
      </c>
      <c r="AJ852" s="188" t="str">
        <f t="shared" si="310"/>
        <v>0</v>
      </c>
      <c r="AK852" s="265"/>
      <c r="AL852" s="254" t="str">
        <f t="shared" si="311"/>
        <v>---</v>
      </c>
      <c r="AM852" s="254" t="str">
        <f t="shared" si="312"/>
        <v>---</v>
      </c>
      <c r="AN852" s="265"/>
      <c r="AO852" s="188" t="str">
        <f>IFERROR(INDEX('تعرفه ها'!A:Z,MATCH(P852&amp;"-"&amp;AO$1,'تعرفه ها'!C:C,0),MATCH(F852,'تعرفه ها'!$2:$2,0),1),"---")</f>
        <v>---</v>
      </c>
      <c r="AP852" s="188" t="str">
        <f>IFERROR(INDEX('تعرفه ها'!A:Z,MATCH(P852&amp;"-"&amp;AP$1,'تعرفه ها'!C:C,0),MATCH(F852,'تعرفه ها'!$2:$2,0),1),"---")</f>
        <v>---</v>
      </c>
      <c r="AQ852" s="188" t="str">
        <f>IFERROR(INDEX('تعرفه ها'!A:Z,MATCH(P852&amp;"-"&amp;AQ$1,'تعرفه ها'!C:C,0),MATCH(F852,'تعرفه ها'!$2:$2,0),1),"---")</f>
        <v>---</v>
      </c>
      <c r="AR852" s="188" t="str">
        <f>IFERROR(INDEX('تعرفه ها'!A:Z,MATCH(P852&amp;"-"&amp;AR$1,'تعرفه ها'!C:C,0),MATCH(F852,'تعرفه ها'!$2:$2,0),1),"---")</f>
        <v>---</v>
      </c>
      <c r="AS852" s="265"/>
      <c r="AT852" s="415" t="str">
        <f t="shared" si="313"/>
        <v>---</v>
      </c>
      <c r="AU852" s="415" t="str">
        <f t="shared" si="314"/>
        <v>---</v>
      </c>
      <c r="AV852" s="415" t="str">
        <f t="shared" si="315"/>
        <v>---</v>
      </c>
      <c r="AW852" s="415" t="str">
        <f t="shared" si="316"/>
        <v>---</v>
      </c>
      <c r="AX852" s="415" t="str">
        <f t="shared" si="317"/>
        <v>---</v>
      </c>
      <c r="AY852" s="415" t="str">
        <f>IFERROR(AH852*INDEX('تعرفه ها'!A:Z,MATCH("عوارض برق به ازاء هر کیلووات",'تعرفه ها'!$C:$C,0),MATCH(F852,'تعرفه ها'!$2:$2,0)),"---")</f>
        <v>---</v>
      </c>
      <c r="AZ852" s="415" t="str">
        <f t="shared" si="318"/>
        <v>---</v>
      </c>
      <c r="BA852" s="415" t="str">
        <f>IFERROR(ROUND(((AX852+AY852+AZ852)*INDEX('تعرفه ها'!A:Z,MATCH("هزینه نگهداری و تعمیرات شبکه برق",'تعرفه ها'!$C:$C,0),MATCH(F852,'تعرفه ها'!$2:$2,0))/100),0),"---")</f>
        <v>---</v>
      </c>
      <c r="BB852" s="415">
        <f>IFERROR(IF(P852="دیماندی",ROUND(AJ852*INDEX('تعرفه ها'!A:Z,MATCH(BB$1,'تعرفه ها'!$C:$C,0),MATCH(F852,'تعرفه ها'!$2:$2,0))*J852/30,0),0),"---")</f>
        <v>0</v>
      </c>
      <c r="BC852" s="415"/>
      <c r="BD852" s="54" t="str">
        <f>IFERROR(IF(INDEX('اطلاعات دوره'!A:Z,MATCH(G852,'اطلاعات دوره'!C:C,0),MATCH("برق",'اطلاعات دوره'!$1:$1,0))="دارد",ROUND(AX852*INDEX('تعرفه ها'!A:Z,MATCH("پیک فصلی برق",'تعرفه ها'!$C:$C,0),MATCH(F852,'تعرفه ها'!$2:$2,0))/100,0),0),"---")</f>
        <v>---</v>
      </c>
      <c r="BE852" s="415" t="str">
        <f>IFERROR(ROUND(((AX852+AY852+AZ852+BA852+BB852+BC852+BD852)*INDEX('تعرفه ها'!A:Z,MATCH("مالیات برق",'تعرفه ها'!$C:$C,0),MATCH(F852,'تعرفه ها'!$2:$2,0))/100),0),"---")</f>
        <v>---</v>
      </c>
      <c r="BF852" s="415" t="str">
        <f t="shared" si="319"/>
        <v>---</v>
      </c>
      <c r="BG852" s="415" t="str">
        <f t="shared" si="323"/>
        <v>---</v>
      </c>
      <c r="BH852" s="415" t="str">
        <f t="shared" si="320"/>
        <v>---</v>
      </c>
      <c r="BI852" s="54" t="str">
        <f t="shared" si="321"/>
        <v>---</v>
      </c>
      <c r="BJ852" s="55" t="str">
        <f t="shared" si="322"/>
        <v>---</v>
      </c>
      <c r="BK852" s="262"/>
      <c r="BL852" s="183" t="str">
        <f>IFERROR(IF(INDEX(پرداخت!A:AZ,MATCH(A852&amp;" - "&amp;"برق",پرداخت!$B:$B,0),MATCH(G852,پرداخت!$1:$1,0))="نشده","نشده","شده"),"---")</f>
        <v>---</v>
      </c>
    </row>
    <row r="853" spans="1:64" ht="33.75" hidden="1">
      <c r="A853" s="170"/>
      <c r="B853" s="47">
        <f>IFERROR(INDEX('اطلاعات انشعابات شرکتها'!A:BB,MATCH(A853,'اطلاعات انشعابات شرکتها'!A:A,0),MATCH(B$1,'اطلاعات انشعابات شرکتها'!$1:$1,0)),0)</f>
        <v>0</v>
      </c>
      <c r="C853" s="48">
        <f>IFERROR(INDEX('اطلاعات انشعابات شرکتها'!A:BB,MATCH(A853,'اطلاعات انشعابات شرکتها'!A:A,0),MATCH(C$1,'اطلاعات انشعابات شرکتها'!$1:$1,0)),0)</f>
        <v>0</v>
      </c>
      <c r="D853" s="45"/>
      <c r="E853" s="171"/>
      <c r="F853" s="170"/>
      <c r="G853" s="188" t="str">
        <f t="shared" si="301"/>
        <v>/</v>
      </c>
      <c r="H853" s="188">
        <f>IFERROR(INDEX('اطلاعات دوره'!A:Z,MATCH(G853,'اطلاعات دوره'!C:C,0),MATCH(H$1,'اطلاعات دوره'!$1:$1,0)),0)</f>
        <v>0</v>
      </c>
      <c r="I853" s="188">
        <f>IFERROR(INDEX('اطلاعات دوره'!A:Z,MATCH(G853,'اطلاعات دوره'!C:C,0),MATCH(I$1,'اطلاعات دوره'!$1:$1,0)),0)</f>
        <v>0</v>
      </c>
      <c r="J853" s="188">
        <f>IFERROR(INDEX('اطلاعات دوره'!A:Z,MATCH(G853,'اطلاعات دوره'!C:C,0),MATCH(J$1,'اطلاعات دوره'!$1:$1,0)),0)</f>
        <v>0</v>
      </c>
      <c r="K853" s="265"/>
      <c r="L853" s="188" t="str">
        <f>IFERROR(INDEX('اطلاعات دوره'!A:Z,MATCH(G853,'اطلاعات دوره'!C:C,0)-1,MATCH("عنوان",'اطلاعات دوره'!$1:$1,0)),"---")</f>
        <v>---</v>
      </c>
      <c r="M853" s="188" t="str">
        <f t="shared" si="302"/>
        <v>----</v>
      </c>
      <c r="N853" s="188" t="str">
        <f t="shared" si="303"/>
        <v>-/</v>
      </c>
      <c r="O853" s="265"/>
      <c r="P853" s="188">
        <f>IFERROR(INDEX('اطلاعات انشعابات شرکتها'!A:BB,MATCH(A853,'اطلاعات انشعابات شرکتها'!A:A,0),MATCH(P$1,'اطلاعات انشعابات شرکتها'!$1:$1,0)),0)</f>
        <v>0</v>
      </c>
      <c r="Q853" s="188">
        <f>IFERROR(INDEX('اطلاعات انشعابات شرکتها'!A:BB,MATCH(A853,'اطلاعات انشعابات شرکتها'!A:A,0),MATCH(Q$1,'اطلاعات انشعابات شرکتها'!$1:$1,0)),0)</f>
        <v>0</v>
      </c>
      <c r="R853" s="188">
        <f>IFERROR(INDEX('اطلاعات انشعابات شرکتها'!A:BB,MATCH(A853,'اطلاعات انشعابات شرکتها'!A:A,0),MATCH(R$1,'اطلاعات انشعابات شرکتها'!$1:$1,0)),0)</f>
        <v>0</v>
      </c>
      <c r="S853" s="265"/>
      <c r="T853" s="188">
        <f>IFERROR(INDEX('قرائت کنتور'!A:AZ,MATCH(A853&amp;"-"&amp;T$1,'قرائت کنتور'!B:B,0),MATCH(G853,'قرائت کنتور'!$1:$1,0)),0)</f>
        <v>0</v>
      </c>
      <c r="U853" s="188">
        <f>IFERROR(INDEX('قرائت کنتور'!A:AZ,MATCH(A853&amp;"-"&amp;U$1,'قرائت کنتور'!B:B,0),MATCH(L853,'قرائت کنتور'!$1:$1,0)),0)</f>
        <v>0</v>
      </c>
      <c r="V853" s="188">
        <f>IFERROR(INDEX('قرائت کنتور'!A:AZ,MATCH(A853&amp;"-"&amp;U$1,'قرائت کنتور'!B:B,0),MATCH(G853,'قرائت کنتور'!$1:$1,0)),0)</f>
        <v>0</v>
      </c>
      <c r="W853" s="188">
        <f>IFERROR(INDEX('قرائت کنتور'!A:AZ,MATCH(A853&amp;"-"&amp;W$1,'قرائت کنتور'!B:B,0),MATCH(L853,'قرائت کنتور'!$1:$1,0)),0)</f>
        <v>0</v>
      </c>
      <c r="X853" s="188">
        <f>IFERROR(INDEX('قرائت کنتور'!A:AZ,MATCH(A853&amp;"-"&amp;W$1,'قرائت کنتور'!B:B,0),MATCH(G853,'قرائت کنتور'!$1:$1,0)),0)</f>
        <v>0</v>
      </c>
      <c r="Y853" s="188">
        <f>IFERROR(INDEX('قرائت کنتور'!A:AZ,MATCH(A853&amp;"-"&amp;Y$1,'قرائت کنتور'!B:B,0),MATCH(L853,'قرائت کنتور'!$1:$1,0)),0)</f>
        <v>0</v>
      </c>
      <c r="Z853" s="188">
        <f>IFERROR(INDEX('قرائت کنتور'!A:AZ,MATCH(A853&amp;"-"&amp;Y$1,'قرائت کنتور'!B:B,0),MATCH(G853,'قرائت کنتور'!$1:$1,0)),0)</f>
        <v>0</v>
      </c>
      <c r="AA853" s="188">
        <f>IFERROR(INDEX('قرائت کنتور'!A:AZ,MATCH(A853&amp;"-"&amp;AA$1,'قرائت کنتور'!B:B,0),MATCH(L853,'قرائت کنتور'!$1:$1,0)),0)</f>
        <v>0</v>
      </c>
      <c r="AB853" s="188">
        <f>IFERROR(INDEX('قرائت کنتور'!A:AZ,MATCH(A853&amp;"-"&amp;AA$1,'قرائت کنتور'!B:B,0),MATCH(G853,'قرائت کنتور'!$1:$1,0)),0)</f>
        <v>0</v>
      </c>
      <c r="AC853" s="265"/>
      <c r="AD853" s="188">
        <f t="shared" si="304"/>
        <v>0</v>
      </c>
      <c r="AE853" s="188">
        <f t="shared" si="305"/>
        <v>0</v>
      </c>
      <c r="AF853" s="188">
        <f t="shared" si="306"/>
        <v>0</v>
      </c>
      <c r="AG853" s="188">
        <f t="shared" si="307"/>
        <v>0</v>
      </c>
      <c r="AH853" s="188">
        <f t="shared" si="308"/>
        <v>0</v>
      </c>
      <c r="AI853" s="188">
        <f t="shared" si="309"/>
        <v>0</v>
      </c>
      <c r="AJ853" s="188" t="str">
        <f t="shared" si="310"/>
        <v>0</v>
      </c>
      <c r="AK853" s="265"/>
      <c r="AL853" s="254" t="str">
        <f t="shared" si="311"/>
        <v>---</v>
      </c>
      <c r="AM853" s="254" t="str">
        <f t="shared" si="312"/>
        <v>---</v>
      </c>
      <c r="AN853" s="265"/>
      <c r="AO853" s="188" t="str">
        <f>IFERROR(INDEX('تعرفه ها'!A:Z,MATCH(P853&amp;"-"&amp;AO$1,'تعرفه ها'!C:C,0),MATCH(F853,'تعرفه ها'!$2:$2,0),1),"---")</f>
        <v>---</v>
      </c>
      <c r="AP853" s="188" t="str">
        <f>IFERROR(INDEX('تعرفه ها'!A:Z,MATCH(P853&amp;"-"&amp;AP$1,'تعرفه ها'!C:C,0),MATCH(F853,'تعرفه ها'!$2:$2,0),1),"---")</f>
        <v>---</v>
      </c>
      <c r="AQ853" s="188" t="str">
        <f>IFERROR(INDEX('تعرفه ها'!A:Z,MATCH(P853&amp;"-"&amp;AQ$1,'تعرفه ها'!C:C,0),MATCH(F853,'تعرفه ها'!$2:$2,0),1),"---")</f>
        <v>---</v>
      </c>
      <c r="AR853" s="188" t="str">
        <f>IFERROR(INDEX('تعرفه ها'!A:Z,MATCH(P853&amp;"-"&amp;AR$1,'تعرفه ها'!C:C,0),MATCH(F853,'تعرفه ها'!$2:$2,0),1),"---")</f>
        <v>---</v>
      </c>
      <c r="AS853" s="265"/>
      <c r="AT853" s="415" t="str">
        <f t="shared" si="313"/>
        <v>---</v>
      </c>
      <c r="AU853" s="415" t="str">
        <f t="shared" si="314"/>
        <v>---</v>
      </c>
      <c r="AV853" s="415" t="str">
        <f t="shared" si="315"/>
        <v>---</v>
      </c>
      <c r="AW853" s="415" t="str">
        <f t="shared" si="316"/>
        <v>---</v>
      </c>
      <c r="AX853" s="415" t="str">
        <f t="shared" si="317"/>
        <v>---</v>
      </c>
      <c r="AY853" s="415" t="str">
        <f>IFERROR(AH853*INDEX('تعرفه ها'!A:Z,MATCH("عوارض برق به ازاء هر کیلووات",'تعرفه ها'!$C:$C,0),MATCH(F853,'تعرفه ها'!$2:$2,0)),"---")</f>
        <v>---</v>
      </c>
      <c r="AZ853" s="415" t="str">
        <f t="shared" si="318"/>
        <v>---</v>
      </c>
      <c r="BA853" s="415" t="str">
        <f>IFERROR(ROUND(((AX853+AY853+AZ853)*INDEX('تعرفه ها'!A:Z,MATCH("هزینه نگهداری و تعمیرات شبکه برق",'تعرفه ها'!$C:$C,0),MATCH(F853,'تعرفه ها'!$2:$2,0))/100),0),"---")</f>
        <v>---</v>
      </c>
      <c r="BB853" s="415">
        <f>IFERROR(IF(P853="دیماندی",ROUND(AJ853*INDEX('تعرفه ها'!A:Z,MATCH(BB$1,'تعرفه ها'!$C:$C,0),MATCH(F853,'تعرفه ها'!$2:$2,0))*J853/30,0),0),"---")</f>
        <v>0</v>
      </c>
      <c r="BC853" s="415"/>
      <c r="BD853" s="54" t="str">
        <f>IFERROR(IF(INDEX('اطلاعات دوره'!A:Z,MATCH(G853,'اطلاعات دوره'!C:C,0),MATCH("برق",'اطلاعات دوره'!$1:$1,0))="دارد",ROUND(AX853*INDEX('تعرفه ها'!A:Z,MATCH("پیک فصلی برق",'تعرفه ها'!$C:$C,0),MATCH(F853,'تعرفه ها'!$2:$2,0))/100,0),0),"---")</f>
        <v>---</v>
      </c>
      <c r="BE853" s="415" t="str">
        <f>IFERROR(ROUND(((AX853+AY853+AZ853+BA853+BB853+BC853+BD853)*INDEX('تعرفه ها'!A:Z,MATCH("مالیات برق",'تعرفه ها'!$C:$C,0),MATCH(F853,'تعرفه ها'!$2:$2,0))/100),0),"---")</f>
        <v>---</v>
      </c>
      <c r="BF853" s="415" t="str">
        <f t="shared" si="319"/>
        <v>---</v>
      </c>
      <c r="BG853" s="415" t="str">
        <f t="shared" si="323"/>
        <v>---</v>
      </c>
      <c r="BH853" s="415" t="str">
        <f t="shared" si="320"/>
        <v>---</v>
      </c>
      <c r="BI853" s="54" t="str">
        <f t="shared" si="321"/>
        <v>---</v>
      </c>
      <c r="BJ853" s="55" t="str">
        <f t="shared" si="322"/>
        <v>---</v>
      </c>
      <c r="BK853" s="262"/>
      <c r="BL853" s="183" t="str">
        <f>IFERROR(IF(INDEX(پرداخت!A:AZ,MATCH(A853&amp;" - "&amp;"برق",پرداخت!$B:$B,0),MATCH(G853,پرداخت!$1:$1,0))="نشده","نشده","شده"),"---")</f>
        <v>---</v>
      </c>
    </row>
    <row r="854" spans="1:64" ht="33.75" hidden="1">
      <c r="A854" s="170"/>
      <c r="B854" s="47">
        <f>IFERROR(INDEX('اطلاعات انشعابات شرکتها'!A:BB,MATCH(A854,'اطلاعات انشعابات شرکتها'!A:A,0),MATCH(B$1,'اطلاعات انشعابات شرکتها'!$1:$1,0)),0)</f>
        <v>0</v>
      </c>
      <c r="C854" s="48">
        <f>IFERROR(INDEX('اطلاعات انشعابات شرکتها'!A:BB,MATCH(A854,'اطلاعات انشعابات شرکتها'!A:A,0),MATCH(C$1,'اطلاعات انشعابات شرکتها'!$1:$1,0)),0)</f>
        <v>0</v>
      </c>
      <c r="D854" s="45"/>
      <c r="E854" s="171"/>
      <c r="F854" s="170"/>
      <c r="G854" s="188" t="str">
        <f t="shared" si="301"/>
        <v>/</v>
      </c>
      <c r="H854" s="188">
        <f>IFERROR(INDEX('اطلاعات دوره'!A:Z,MATCH(G854,'اطلاعات دوره'!C:C,0),MATCH(H$1,'اطلاعات دوره'!$1:$1,0)),0)</f>
        <v>0</v>
      </c>
      <c r="I854" s="188">
        <f>IFERROR(INDEX('اطلاعات دوره'!A:Z,MATCH(G854,'اطلاعات دوره'!C:C,0),MATCH(I$1,'اطلاعات دوره'!$1:$1,0)),0)</f>
        <v>0</v>
      </c>
      <c r="J854" s="188">
        <f>IFERROR(INDEX('اطلاعات دوره'!A:Z,MATCH(G854,'اطلاعات دوره'!C:C,0),MATCH(J$1,'اطلاعات دوره'!$1:$1,0)),0)</f>
        <v>0</v>
      </c>
      <c r="K854" s="265"/>
      <c r="L854" s="188" t="str">
        <f>IFERROR(INDEX('اطلاعات دوره'!A:Z,MATCH(G854,'اطلاعات دوره'!C:C,0)-1,MATCH("عنوان",'اطلاعات دوره'!$1:$1,0)),"---")</f>
        <v>---</v>
      </c>
      <c r="M854" s="188" t="str">
        <f t="shared" si="302"/>
        <v>----</v>
      </c>
      <c r="N854" s="188" t="str">
        <f t="shared" si="303"/>
        <v>-/</v>
      </c>
      <c r="O854" s="265"/>
      <c r="P854" s="188">
        <f>IFERROR(INDEX('اطلاعات انشعابات شرکتها'!A:BB,MATCH(A854,'اطلاعات انشعابات شرکتها'!A:A,0),MATCH(P$1,'اطلاعات انشعابات شرکتها'!$1:$1,0)),0)</f>
        <v>0</v>
      </c>
      <c r="Q854" s="188">
        <f>IFERROR(INDEX('اطلاعات انشعابات شرکتها'!A:BB,MATCH(A854,'اطلاعات انشعابات شرکتها'!A:A,0),MATCH(Q$1,'اطلاعات انشعابات شرکتها'!$1:$1,0)),0)</f>
        <v>0</v>
      </c>
      <c r="R854" s="188">
        <f>IFERROR(INDEX('اطلاعات انشعابات شرکتها'!A:BB,MATCH(A854,'اطلاعات انشعابات شرکتها'!A:A,0),MATCH(R$1,'اطلاعات انشعابات شرکتها'!$1:$1,0)),0)</f>
        <v>0</v>
      </c>
      <c r="S854" s="265"/>
      <c r="T854" s="188">
        <f>IFERROR(INDEX('قرائت کنتور'!A:AZ,MATCH(A854&amp;"-"&amp;T$1,'قرائت کنتور'!B:B,0),MATCH(G854,'قرائت کنتور'!$1:$1,0)),0)</f>
        <v>0</v>
      </c>
      <c r="U854" s="188">
        <f>IFERROR(INDEX('قرائت کنتور'!A:AZ,MATCH(A854&amp;"-"&amp;U$1,'قرائت کنتور'!B:B,0),MATCH(L854,'قرائت کنتور'!$1:$1,0)),0)</f>
        <v>0</v>
      </c>
      <c r="V854" s="188">
        <f>IFERROR(INDEX('قرائت کنتور'!A:AZ,MATCH(A854&amp;"-"&amp;U$1,'قرائت کنتور'!B:B,0),MATCH(G854,'قرائت کنتور'!$1:$1,0)),0)</f>
        <v>0</v>
      </c>
      <c r="W854" s="188">
        <f>IFERROR(INDEX('قرائت کنتور'!A:AZ,MATCH(A854&amp;"-"&amp;W$1,'قرائت کنتور'!B:B,0),MATCH(L854,'قرائت کنتور'!$1:$1,0)),0)</f>
        <v>0</v>
      </c>
      <c r="X854" s="188">
        <f>IFERROR(INDEX('قرائت کنتور'!A:AZ,MATCH(A854&amp;"-"&amp;W$1,'قرائت کنتور'!B:B,0),MATCH(G854,'قرائت کنتور'!$1:$1,0)),0)</f>
        <v>0</v>
      </c>
      <c r="Y854" s="188">
        <f>IFERROR(INDEX('قرائت کنتور'!A:AZ,MATCH(A854&amp;"-"&amp;Y$1,'قرائت کنتور'!B:B,0),MATCH(L854,'قرائت کنتور'!$1:$1,0)),0)</f>
        <v>0</v>
      </c>
      <c r="Z854" s="188">
        <f>IFERROR(INDEX('قرائت کنتور'!A:AZ,MATCH(A854&amp;"-"&amp;Y$1,'قرائت کنتور'!B:B,0),MATCH(G854,'قرائت کنتور'!$1:$1,0)),0)</f>
        <v>0</v>
      </c>
      <c r="AA854" s="188">
        <f>IFERROR(INDEX('قرائت کنتور'!A:AZ,MATCH(A854&amp;"-"&amp;AA$1,'قرائت کنتور'!B:B,0),MATCH(L854,'قرائت کنتور'!$1:$1,0)),0)</f>
        <v>0</v>
      </c>
      <c r="AB854" s="188">
        <f>IFERROR(INDEX('قرائت کنتور'!A:AZ,MATCH(A854&amp;"-"&amp;AA$1,'قرائت کنتور'!B:B,0),MATCH(G854,'قرائت کنتور'!$1:$1,0)),0)</f>
        <v>0</v>
      </c>
      <c r="AC854" s="265"/>
      <c r="AD854" s="188">
        <f t="shared" si="304"/>
        <v>0</v>
      </c>
      <c r="AE854" s="188">
        <f t="shared" si="305"/>
        <v>0</v>
      </c>
      <c r="AF854" s="188">
        <f t="shared" si="306"/>
        <v>0</v>
      </c>
      <c r="AG854" s="188">
        <f t="shared" si="307"/>
        <v>0</v>
      </c>
      <c r="AH854" s="188">
        <f t="shared" si="308"/>
        <v>0</v>
      </c>
      <c r="AI854" s="188">
        <f t="shared" si="309"/>
        <v>0</v>
      </c>
      <c r="AJ854" s="188" t="str">
        <f t="shared" si="310"/>
        <v>0</v>
      </c>
      <c r="AK854" s="265"/>
      <c r="AL854" s="254" t="str">
        <f t="shared" si="311"/>
        <v>---</v>
      </c>
      <c r="AM854" s="254" t="str">
        <f t="shared" si="312"/>
        <v>---</v>
      </c>
      <c r="AN854" s="265"/>
      <c r="AO854" s="188" t="str">
        <f>IFERROR(INDEX('تعرفه ها'!A:Z,MATCH(P854&amp;"-"&amp;AO$1,'تعرفه ها'!C:C,0),MATCH(F854,'تعرفه ها'!$2:$2,0),1),"---")</f>
        <v>---</v>
      </c>
      <c r="AP854" s="188" t="str">
        <f>IFERROR(INDEX('تعرفه ها'!A:Z,MATCH(P854&amp;"-"&amp;AP$1,'تعرفه ها'!C:C,0),MATCH(F854,'تعرفه ها'!$2:$2,0),1),"---")</f>
        <v>---</v>
      </c>
      <c r="AQ854" s="188" t="str">
        <f>IFERROR(INDEX('تعرفه ها'!A:Z,MATCH(P854&amp;"-"&amp;AQ$1,'تعرفه ها'!C:C,0),MATCH(F854,'تعرفه ها'!$2:$2,0),1),"---")</f>
        <v>---</v>
      </c>
      <c r="AR854" s="188" t="str">
        <f>IFERROR(INDEX('تعرفه ها'!A:Z,MATCH(P854&amp;"-"&amp;AR$1,'تعرفه ها'!C:C,0),MATCH(F854,'تعرفه ها'!$2:$2,0),1),"---")</f>
        <v>---</v>
      </c>
      <c r="AS854" s="265"/>
      <c r="AT854" s="415" t="str">
        <f t="shared" si="313"/>
        <v>---</v>
      </c>
      <c r="AU854" s="415" t="str">
        <f t="shared" si="314"/>
        <v>---</v>
      </c>
      <c r="AV854" s="415" t="str">
        <f t="shared" si="315"/>
        <v>---</v>
      </c>
      <c r="AW854" s="415" t="str">
        <f t="shared" si="316"/>
        <v>---</v>
      </c>
      <c r="AX854" s="415" t="str">
        <f t="shared" si="317"/>
        <v>---</v>
      </c>
      <c r="AY854" s="415" t="str">
        <f>IFERROR(AH854*INDEX('تعرفه ها'!A:Z,MATCH("عوارض برق به ازاء هر کیلووات",'تعرفه ها'!$C:$C,0),MATCH(F854,'تعرفه ها'!$2:$2,0)),"---")</f>
        <v>---</v>
      </c>
      <c r="AZ854" s="415" t="str">
        <f t="shared" si="318"/>
        <v>---</v>
      </c>
      <c r="BA854" s="415" t="str">
        <f>IFERROR(ROUND(((AX854+AY854+AZ854)*INDEX('تعرفه ها'!A:Z,MATCH("هزینه نگهداری و تعمیرات شبکه برق",'تعرفه ها'!$C:$C,0),MATCH(F854,'تعرفه ها'!$2:$2,0))/100),0),"---")</f>
        <v>---</v>
      </c>
      <c r="BB854" s="415">
        <f>IFERROR(IF(P854="دیماندی",ROUND(AJ854*INDEX('تعرفه ها'!A:Z,MATCH(BB$1,'تعرفه ها'!$C:$C,0),MATCH(F854,'تعرفه ها'!$2:$2,0))*J854/30,0),0),"---")</f>
        <v>0</v>
      </c>
      <c r="BC854" s="415"/>
      <c r="BD854" s="54" t="str">
        <f>IFERROR(IF(INDEX('اطلاعات دوره'!A:Z,MATCH(G854,'اطلاعات دوره'!C:C,0),MATCH("برق",'اطلاعات دوره'!$1:$1,0))="دارد",ROUND(AX854*INDEX('تعرفه ها'!A:Z,MATCH("پیک فصلی برق",'تعرفه ها'!$C:$C,0),MATCH(F854,'تعرفه ها'!$2:$2,0))/100,0),0),"---")</f>
        <v>---</v>
      </c>
      <c r="BE854" s="415" t="str">
        <f>IFERROR(ROUND(((AX854+AY854+AZ854+BA854+BB854+BC854+BD854)*INDEX('تعرفه ها'!A:Z,MATCH("مالیات برق",'تعرفه ها'!$C:$C,0),MATCH(F854,'تعرفه ها'!$2:$2,0))/100),0),"---")</f>
        <v>---</v>
      </c>
      <c r="BF854" s="415" t="str">
        <f t="shared" si="319"/>
        <v>---</v>
      </c>
      <c r="BG854" s="415" t="str">
        <f t="shared" si="323"/>
        <v>---</v>
      </c>
      <c r="BH854" s="415" t="str">
        <f t="shared" si="320"/>
        <v>---</v>
      </c>
      <c r="BI854" s="54" t="str">
        <f t="shared" si="321"/>
        <v>---</v>
      </c>
      <c r="BJ854" s="55" t="str">
        <f t="shared" si="322"/>
        <v>---</v>
      </c>
      <c r="BK854" s="262"/>
      <c r="BL854" s="183" t="str">
        <f>IFERROR(IF(INDEX(پرداخت!A:AZ,MATCH(A854&amp;" - "&amp;"برق",پرداخت!$B:$B,0),MATCH(G854,پرداخت!$1:$1,0))="نشده","نشده","شده"),"---")</f>
        <v>---</v>
      </c>
    </row>
    <row r="855" spans="1:64" ht="33.75" hidden="1">
      <c r="A855" s="170"/>
      <c r="B855" s="47">
        <f>IFERROR(INDEX('اطلاعات انشعابات شرکتها'!A:BB,MATCH(A855,'اطلاعات انشعابات شرکتها'!A:A,0),MATCH(B$1,'اطلاعات انشعابات شرکتها'!$1:$1,0)),0)</f>
        <v>0</v>
      </c>
      <c r="C855" s="48">
        <f>IFERROR(INDEX('اطلاعات انشعابات شرکتها'!A:BB,MATCH(A855,'اطلاعات انشعابات شرکتها'!A:A,0),MATCH(C$1,'اطلاعات انشعابات شرکتها'!$1:$1,0)),0)</f>
        <v>0</v>
      </c>
      <c r="D855" s="45"/>
      <c r="E855" s="171"/>
      <c r="F855" s="170"/>
      <c r="G855" s="188" t="str">
        <f t="shared" si="301"/>
        <v>/</v>
      </c>
      <c r="H855" s="188">
        <f>IFERROR(INDEX('اطلاعات دوره'!A:Z,MATCH(G855,'اطلاعات دوره'!C:C,0),MATCH(H$1,'اطلاعات دوره'!$1:$1,0)),0)</f>
        <v>0</v>
      </c>
      <c r="I855" s="188">
        <f>IFERROR(INDEX('اطلاعات دوره'!A:Z,MATCH(G855,'اطلاعات دوره'!C:C,0),MATCH(I$1,'اطلاعات دوره'!$1:$1,0)),0)</f>
        <v>0</v>
      </c>
      <c r="J855" s="188">
        <f>IFERROR(INDEX('اطلاعات دوره'!A:Z,MATCH(G855,'اطلاعات دوره'!C:C,0),MATCH(J$1,'اطلاعات دوره'!$1:$1,0)),0)</f>
        <v>0</v>
      </c>
      <c r="K855" s="265"/>
      <c r="L855" s="188" t="str">
        <f>IFERROR(INDEX('اطلاعات دوره'!A:Z,MATCH(G855,'اطلاعات دوره'!C:C,0)-1,MATCH("عنوان",'اطلاعات دوره'!$1:$1,0)),"---")</f>
        <v>---</v>
      </c>
      <c r="M855" s="188" t="str">
        <f t="shared" si="302"/>
        <v>----</v>
      </c>
      <c r="N855" s="188" t="str">
        <f t="shared" si="303"/>
        <v>-/</v>
      </c>
      <c r="O855" s="265"/>
      <c r="P855" s="188">
        <f>IFERROR(INDEX('اطلاعات انشعابات شرکتها'!A:BB,MATCH(A855,'اطلاعات انشعابات شرکتها'!A:A,0),MATCH(P$1,'اطلاعات انشعابات شرکتها'!$1:$1,0)),0)</f>
        <v>0</v>
      </c>
      <c r="Q855" s="188">
        <f>IFERROR(INDEX('اطلاعات انشعابات شرکتها'!A:BB,MATCH(A855,'اطلاعات انشعابات شرکتها'!A:A,0),MATCH(Q$1,'اطلاعات انشعابات شرکتها'!$1:$1,0)),0)</f>
        <v>0</v>
      </c>
      <c r="R855" s="188">
        <f>IFERROR(INDEX('اطلاعات انشعابات شرکتها'!A:BB,MATCH(A855,'اطلاعات انشعابات شرکتها'!A:A,0),MATCH(R$1,'اطلاعات انشعابات شرکتها'!$1:$1,0)),0)</f>
        <v>0</v>
      </c>
      <c r="S855" s="265"/>
      <c r="T855" s="188">
        <f>IFERROR(INDEX('قرائت کنتور'!A:AZ,MATCH(A855&amp;"-"&amp;T$1,'قرائت کنتور'!B:B,0),MATCH(G855,'قرائت کنتور'!$1:$1,0)),0)</f>
        <v>0</v>
      </c>
      <c r="U855" s="188">
        <f>IFERROR(INDEX('قرائت کنتور'!A:AZ,MATCH(A855&amp;"-"&amp;U$1,'قرائت کنتور'!B:B,0),MATCH(L855,'قرائت کنتور'!$1:$1,0)),0)</f>
        <v>0</v>
      </c>
      <c r="V855" s="188">
        <f>IFERROR(INDEX('قرائت کنتور'!A:AZ,MATCH(A855&amp;"-"&amp;U$1,'قرائت کنتور'!B:B,0),MATCH(G855,'قرائت کنتور'!$1:$1,0)),0)</f>
        <v>0</v>
      </c>
      <c r="W855" s="188">
        <f>IFERROR(INDEX('قرائت کنتور'!A:AZ,MATCH(A855&amp;"-"&amp;W$1,'قرائت کنتور'!B:B,0),MATCH(L855,'قرائت کنتور'!$1:$1,0)),0)</f>
        <v>0</v>
      </c>
      <c r="X855" s="188">
        <f>IFERROR(INDEX('قرائت کنتور'!A:AZ,MATCH(A855&amp;"-"&amp;W$1,'قرائت کنتور'!B:B,0),MATCH(G855,'قرائت کنتور'!$1:$1,0)),0)</f>
        <v>0</v>
      </c>
      <c r="Y855" s="188">
        <f>IFERROR(INDEX('قرائت کنتور'!A:AZ,MATCH(A855&amp;"-"&amp;Y$1,'قرائت کنتور'!B:B,0),MATCH(L855,'قرائت کنتور'!$1:$1,0)),0)</f>
        <v>0</v>
      </c>
      <c r="Z855" s="188">
        <f>IFERROR(INDEX('قرائت کنتور'!A:AZ,MATCH(A855&amp;"-"&amp;Y$1,'قرائت کنتور'!B:B,0),MATCH(G855,'قرائت کنتور'!$1:$1,0)),0)</f>
        <v>0</v>
      </c>
      <c r="AA855" s="188">
        <f>IFERROR(INDEX('قرائت کنتور'!A:AZ,MATCH(A855&amp;"-"&amp;AA$1,'قرائت کنتور'!B:B,0),MATCH(L855,'قرائت کنتور'!$1:$1,0)),0)</f>
        <v>0</v>
      </c>
      <c r="AB855" s="188">
        <f>IFERROR(INDEX('قرائت کنتور'!A:AZ,MATCH(A855&amp;"-"&amp;AA$1,'قرائت کنتور'!B:B,0),MATCH(G855,'قرائت کنتور'!$1:$1,0)),0)</f>
        <v>0</v>
      </c>
      <c r="AC855" s="265"/>
      <c r="AD855" s="188">
        <f t="shared" si="304"/>
        <v>0</v>
      </c>
      <c r="AE855" s="188">
        <f t="shared" si="305"/>
        <v>0</v>
      </c>
      <c r="AF855" s="188">
        <f t="shared" si="306"/>
        <v>0</v>
      </c>
      <c r="AG855" s="188">
        <f t="shared" si="307"/>
        <v>0</v>
      </c>
      <c r="AH855" s="188">
        <f t="shared" si="308"/>
        <v>0</v>
      </c>
      <c r="AI855" s="188">
        <f t="shared" si="309"/>
        <v>0</v>
      </c>
      <c r="AJ855" s="188" t="str">
        <f t="shared" si="310"/>
        <v>0</v>
      </c>
      <c r="AK855" s="265"/>
      <c r="AL855" s="254" t="str">
        <f t="shared" si="311"/>
        <v>---</v>
      </c>
      <c r="AM855" s="254" t="str">
        <f t="shared" si="312"/>
        <v>---</v>
      </c>
      <c r="AN855" s="265"/>
      <c r="AO855" s="188" t="str">
        <f>IFERROR(INDEX('تعرفه ها'!A:Z,MATCH(P855&amp;"-"&amp;AO$1,'تعرفه ها'!C:C,0),MATCH(F855,'تعرفه ها'!$2:$2,0),1),"---")</f>
        <v>---</v>
      </c>
      <c r="AP855" s="188" t="str">
        <f>IFERROR(INDEX('تعرفه ها'!A:Z,MATCH(P855&amp;"-"&amp;AP$1,'تعرفه ها'!C:C,0),MATCH(F855,'تعرفه ها'!$2:$2,0),1),"---")</f>
        <v>---</v>
      </c>
      <c r="AQ855" s="188" t="str">
        <f>IFERROR(INDEX('تعرفه ها'!A:Z,MATCH(P855&amp;"-"&amp;AQ$1,'تعرفه ها'!C:C,0),MATCH(F855,'تعرفه ها'!$2:$2,0),1),"---")</f>
        <v>---</v>
      </c>
      <c r="AR855" s="188" t="str">
        <f>IFERROR(INDEX('تعرفه ها'!A:Z,MATCH(P855&amp;"-"&amp;AR$1,'تعرفه ها'!C:C,0),MATCH(F855,'تعرفه ها'!$2:$2,0),1),"---")</f>
        <v>---</v>
      </c>
      <c r="AS855" s="265"/>
      <c r="AT855" s="415" t="str">
        <f t="shared" si="313"/>
        <v>---</v>
      </c>
      <c r="AU855" s="415" t="str">
        <f t="shared" si="314"/>
        <v>---</v>
      </c>
      <c r="AV855" s="415" t="str">
        <f t="shared" si="315"/>
        <v>---</v>
      </c>
      <c r="AW855" s="415" t="str">
        <f t="shared" si="316"/>
        <v>---</v>
      </c>
      <c r="AX855" s="415" t="str">
        <f t="shared" si="317"/>
        <v>---</v>
      </c>
      <c r="AY855" s="415" t="str">
        <f>IFERROR(AH855*INDEX('تعرفه ها'!A:Z,MATCH("عوارض برق به ازاء هر کیلووات",'تعرفه ها'!$C:$C,0),MATCH(F855,'تعرفه ها'!$2:$2,0)),"---")</f>
        <v>---</v>
      </c>
      <c r="AZ855" s="415" t="str">
        <f t="shared" si="318"/>
        <v>---</v>
      </c>
      <c r="BA855" s="415" t="str">
        <f>IFERROR(ROUND(((AX855+AY855+AZ855)*INDEX('تعرفه ها'!A:Z,MATCH("هزینه نگهداری و تعمیرات شبکه برق",'تعرفه ها'!$C:$C,0),MATCH(F855,'تعرفه ها'!$2:$2,0))/100),0),"---")</f>
        <v>---</v>
      </c>
      <c r="BB855" s="415">
        <f>IFERROR(IF(P855="دیماندی",ROUND(AJ855*INDEX('تعرفه ها'!A:Z,MATCH(BB$1,'تعرفه ها'!$C:$C,0),MATCH(F855,'تعرفه ها'!$2:$2,0))*J855/30,0),0),"---")</f>
        <v>0</v>
      </c>
      <c r="BC855" s="415"/>
      <c r="BD855" s="54" t="str">
        <f>IFERROR(IF(INDEX('اطلاعات دوره'!A:Z,MATCH(G855,'اطلاعات دوره'!C:C,0),MATCH("برق",'اطلاعات دوره'!$1:$1,0))="دارد",ROUND(AX855*INDEX('تعرفه ها'!A:Z,MATCH("پیک فصلی برق",'تعرفه ها'!$C:$C,0),MATCH(F855,'تعرفه ها'!$2:$2,0))/100,0),0),"---")</f>
        <v>---</v>
      </c>
      <c r="BE855" s="415" t="str">
        <f>IFERROR(ROUND(((AX855+AY855+AZ855+BA855+BB855+BC855+BD855)*INDEX('تعرفه ها'!A:Z,MATCH("مالیات برق",'تعرفه ها'!$C:$C,0),MATCH(F855,'تعرفه ها'!$2:$2,0))/100),0),"---")</f>
        <v>---</v>
      </c>
      <c r="BF855" s="415" t="str">
        <f t="shared" si="319"/>
        <v>---</v>
      </c>
      <c r="BG855" s="415" t="str">
        <f t="shared" si="323"/>
        <v>---</v>
      </c>
      <c r="BH855" s="415" t="str">
        <f t="shared" si="320"/>
        <v>---</v>
      </c>
      <c r="BI855" s="54" t="str">
        <f t="shared" si="321"/>
        <v>---</v>
      </c>
      <c r="BJ855" s="55" t="str">
        <f t="shared" si="322"/>
        <v>---</v>
      </c>
      <c r="BK855" s="262"/>
      <c r="BL855" s="183" t="str">
        <f>IFERROR(IF(INDEX(پرداخت!A:AZ,MATCH(A855&amp;" - "&amp;"برق",پرداخت!$B:$B,0),MATCH(G855,پرداخت!$1:$1,0))="نشده","نشده","شده"),"---")</f>
        <v>---</v>
      </c>
    </row>
    <row r="856" spans="1:64" ht="33.75" hidden="1">
      <c r="A856" s="170"/>
      <c r="B856" s="47">
        <f>IFERROR(INDEX('اطلاعات انشعابات شرکتها'!A:BB,MATCH(A856,'اطلاعات انشعابات شرکتها'!A:A,0),MATCH(B$1,'اطلاعات انشعابات شرکتها'!$1:$1,0)),0)</f>
        <v>0</v>
      </c>
      <c r="C856" s="48">
        <f>IFERROR(INDEX('اطلاعات انشعابات شرکتها'!A:BB,MATCH(A856,'اطلاعات انشعابات شرکتها'!A:A,0),MATCH(C$1,'اطلاعات انشعابات شرکتها'!$1:$1,0)),0)</f>
        <v>0</v>
      </c>
      <c r="D856" s="45"/>
      <c r="E856" s="171"/>
      <c r="F856" s="170"/>
      <c r="G856" s="188" t="str">
        <f t="shared" si="301"/>
        <v>/</v>
      </c>
      <c r="H856" s="188">
        <f>IFERROR(INDEX('اطلاعات دوره'!A:Z,MATCH(G856,'اطلاعات دوره'!C:C,0),MATCH(H$1,'اطلاعات دوره'!$1:$1,0)),0)</f>
        <v>0</v>
      </c>
      <c r="I856" s="188">
        <f>IFERROR(INDEX('اطلاعات دوره'!A:Z,MATCH(G856,'اطلاعات دوره'!C:C,0),MATCH(I$1,'اطلاعات دوره'!$1:$1,0)),0)</f>
        <v>0</v>
      </c>
      <c r="J856" s="188">
        <f>IFERROR(INDEX('اطلاعات دوره'!A:Z,MATCH(G856,'اطلاعات دوره'!C:C,0),MATCH(J$1,'اطلاعات دوره'!$1:$1,0)),0)</f>
        <v>0</v>
      </c>
      <c r="K856" s="265"/>
      <c r="L856" s="188" t="str">
        <f>IFERROR(INDEX('اطلاعات دوره'!A:Z,MATCH(G856,'اطلاعات دوره'!C:C,0)-1,MATCH("عنوان",'اطلاعات دوره'!$1:$1,0)),"---")</f>
        <v>---</v>
      </c>
      <c r="M856" s="188" t="str">
        <f t="shared" si="302"/>
        <v>----</v>
      </c>
      <c r="N856" s="188" t="str">
        <f t="shared" si="303"/>
        <v>-/</v>
      </c>
      <c r="O856" s="265"/>
      <c r="P856" s="188">
        <f>IFERROR(INDEX('اطلاعات انشعابات شرکتها'!A:BB,MATCH(A856,'اطلاعات انشعابات شرکتها'!A:A,0),MATCH(P$1,'اطلاعات انشعابات شرکتها'!$1:$1,0)),0)</f>
        <v>0</v>
      </c>
      <c r="Q856" s="188">
        <f>IFERROR(INDEX('اطلاعات انشعابات شرکتها'!A:BB,MATCH(A856,'اطلاعات انشعابات شرکتها'!A:A,0),MATCH(Q$1,'اطلاعات انشعابات شرکتها'!$1:$1,0)),0)</f>
        <v>0</v>
      </c>
      <c r="R856" s="188">
        <f>IFERROR(INDEX('اطلاعات انشعابات شرکتها'!A:BB,MATCH(A856,'اطلاعات انشعابات شرکتها'!A:A,0),MATCH(R$1,'اطلاعات انشعابات شرکتها'!$1:$1,0)),0)</f>
        <v>0</v>
      </c>
      <c r="S856" s="265"/>
      <c r="T856" s="188">
        <f>IFERROR(INDEX('قرائت کنتور'!A:AZ,MATCH(A856&amp;"-"&amp;T$1,'قرائت کنتور'!B:B,0),MATCH(G856,'قرائت کنتور'!$1:$1,0)),0)</f>
        <v>0</v>
      </c>
      <c r="U856" s="188">
        <f>IFERROR(INDEX('قرائت کنتور'!A:AZ,MATCH(A856&amp;"-"&amp;U$1,'قرائت کنتور'!B:B,0),MATCH(L856,'قرائت کنتور'!$1:$1,0)),0)</f>
        <v>0</v>
      </c>
      <c r="V856" s="188">
        <f>IFERROR(INDEX('قرائت کنتور'!A:AZ,MATCH(A856&amp;"-"&amp;U$1,'قرائت کنتور'!B:B,0),MATCH(G856,'قرائت کنتور'!$1:$1,0)),0)</f>
        <v>0</v>
      </c>
      <c r="W856" s="188">
        <f>IFERROR(INDEX('قرائت کنتور'!A:AZ,MATCH(A856&amp;"-"&amp;W$1,'قرائت کنتور'!B:B,0),MATCH(L856,'قرائت کنتور'!$1:$1,0)),0)</f>
        <v>0</v>
      </c>
      <c r="X856" s="188">
        <f>IFERROR(INDEX('قرائت کنتور'!A:AZ,MATCH(A856&amp;"-"&amp;W$1,'قرائت کنتور'!B:B,0),MATCH(G856,'قرائت کنتور'!$1:$1,0)),0)</f>
        <v>0</v>
      </c>
      <c r="Y856" s="188">
        <f>IFERROR(INDEX('قرائت کنتور'!A:AZ,MATCH(A856&amp;"-"&amp;Y$1,'قرائت کنتور'!B:B,0),MATCH(L856,'قرائت کنتور'!$1:$1,0)),0)</f>
        <v>0</v>
      </c>
      <c r="Z856" s="188">
        <f>IFERROR(INDEX('قرائت کنتور'!A:AZ,MATCH(A856&amp;"-"&amp;Y$1,'قرائت کنتور'!B:B,0),MATCH(G856,'قرائت کنتور'!$1:$1,0)),0)</f>
        <v>0</v>
      </c>
      <c r="AA856" s="188">
        <f>IFERROR(INDEX('قرائت کنتور'!A:AZ,MATCH(A856&amp;"-"&amp;AA$1,'قرائت کنتور'!B:B,0),MATCH(L856,'قرائت کنتور'!$1:$1,0)),0)</f>
        <v>0</v>
      </c>
      <c r="AB856" s="188">
        <f>IFERROR(INDEX('قرائت کنتور'!A:AZ,MATCH(A856&amp;"-"&amp;AA$1,'قرائت کنتور'!B:B,0),MATCH(G856,'قرائت کنتور'!$1:$1,0)),0)</f>
        <v>0</v>
      </c>
      <c r="AC856" s="265"/>
      <c r="AD856" s="188">
        <f t="shared" si="304"/>
        <v>0</v>
      </c>
      <c r="AE856" s="188">
        <f t="shared" si="305"/>
        <v>0</v>
      </c>
      <c r="AF856" s="188">
        <f t="shared" si="306"/>
        <v>0</v>
      </c>
      <c r="AG856" s="188">
        <f t="shared" si="307"/>
        <v>0</v>
      </c>
      <c r="AH856" s="188">
        <f t="shared" si="308"/>
        <v>0</v>
      </c>
      <c r="AI856" s="188">
        <f t="shared" si="309"/>
        <v>0</v>
      </c>
      <c r="AJ856" s="188" t="str">
        <f t="shared" si="310"/>
        <v>0</v>
      </c>
      <c r="AK856" s="265"/>
      <c r="AL856" s="254" t="str">
        <f t="shared" si="311"/>
        <v>---</v>
      </c>
      <c r="AM856" s="254" t="str">
        <f t="shared" si="312"/>
        <v>---</v>
      </c>
      <c r="AN856" s="265"/>
      <c r="AO856" s="188" t="str">
        <f>IFERROR(INDEX('تعرفه ها'!A:Z,MATCH(P856&amp;"-"&amp;AO$1,'تعرفه ها'!C:C,0),MATCH(F856,'تعرفه ها'!$2:$2,0),1),"---")</f>
        <v>---</v>
      </c>
      <c r="AP856" s="188" t="str">
        <f>IFERROR(INDEX('تعرفه ها'!A:Z,MATCH(P856&amp;"-"&amp;AP$1,'تعرفه ها'!C:C,0),MATCH(F856,'تعرفه ها'!$2:$2,0),1),"---")</f>
        <v>---</v>
      </c>
      <c r="AQ856" s="188" t="str">
        <f>IFERROR(INDEX('تعرفه ها'!A:Z,MATCH(P856&amp;"-"&amp;AQ$1,'تعرفه ها'!C:C,0),MATCH(F856,'تعرفه ها'!$2:$2,0),1),"---")</f>
        <v>---</v>
      </c>
      <c r="AR856" s="188" t="str">
        <f>IFERROR(INDEX('تعرفه ها'!A:Z,MATCH(P856&amp;"-"&amp;AR$1,'تعرفه ها'!C:C,0),MATCH(F856,'تعرفه ها'!$2:$2,0),1),"---")</f>
        <v>---</v>
      </c>
      <c r="AS856" s="265"/>
      <c r="AT856" s="415" t="str">
        <f t="shared" si="313"/>
        <v>---</v>
      </c>
      <c r="AU856" s="415" t="str">
        <f t="shared" si="314"/>
        <v>---</v>
      </c>
      <c r="AV856" s="415" t="str">
        <f t="shared" si="315"/>
        <v>---</v>
      </c>
      <c r="AW856" s="415" t="str">
        <f t="shared" si="316"/>
        <v>---</v>
      </c>
      <c r="AX856" s="415" t="str">
        <f t="shared" si="317"/>
        <v>---</v>
      </c>
      <c r="AY856" s="415" t="str">
        <f>IFERROR(AH856*INDEX('تعرفه ها'!A:Z,MATCH("عوارض برق به ازاء هر کیلووات",'تعرفه ها'!$C:$C,0),MATCH(F856,'تعرفه ها'!$2:$2,0)),"---")</f>
        <v>---</v>
      </c>
      <c r="AZ856" s="415" t="str">
        <f t="shared" si="318"/>
        <v>---</v>
      </c>
      <c r="BA856" s="415" t="str">
        <f>IFERROR(ROUND(((AX856+AY856+AZ856)*INDEX('تعرفه ها'!A:Z,MATCH("هزینه نگهداری و تعمیرات شبکه برق",'تعرفه ها'!$C:$C,0),MATCH(F856,'تعرفه ها'!$2:$2,0))/100),0),"---")</f>
        <v>---</v>
      </c>
      <c r="BB856" s="415">
        <f>IFERROR(IF(P856="دیماندی",ROUND(AJ856*INDEX('تعرفه ها'!A:Z,MATCH(BB$1,'تعرفه ها'!$C:$C,0),MATCH(F856,'تعرفه ها'!$2:$2,0))*J856/30,0),0),"---")</f>
        <v>0</v>
      </c>
      <c r="BC856" s="415"/>
      <c r="BD856" s="54" t="str">
        <f>IFERROR(IF(INDEX('اطلاعات دوره'!A:Z,MATCH(G856,'اطلاعات دوره'!C:C,0),MATCH("برق",'اطلاعات دوره'!$1:$1,0))="دارد",ROUND(AX856*INDEX('تعرفه ها'!A:Z,MATCH("پیک فصلی برق",'تعرفه ها'!$C:$C,0),MATCH(F856,'تعرفه ها'!$2:$2,0))/100,0),0),"---")</f>
        <v>---</v>
      </c>
      <c r="BE856" s="415" t="str">
        <f>IFERROR(ROUND(((AX856+AY856+AZ856+BA856+BB856+BC856+BD856)*INDEX('تعرفه ها'!A:Z,MATCH("مالیات برق",'تعرفه ها'!$C:$C,0),MATCH(F856,'تعرفه ها'!$2:$2,0))/100),0),"---")</f>
        <v>---</v>
      </c>
      <c r="BF856" s="415" t="str">
        <f t="shared" si="319"/>
        <v>---</v>
      </c>
      <c r="BG856" s="415" t="str">
        <f t="shared" si="323"/>
        <v>---</v>
      </c>
      <c r="BH856" s="415" t="str">
        <f t="shared" si="320"/>
        <v>---</v>
      </c>
      <c r="BI856" s="54" t="str">
        <f t="shared" si="321"/>
        <v>---</v>
      </c>
      <c r="BJ856" s="55" t="str">
        <f t="shared" si="322"/>
        <v>---</v>
      </c>
      <c r="BK856" s="262"/>
      <c r="BL856" s="183" t="str">
        <f>IFERROR(IF(INDEX(پرداخت!A:AZ,MATCH(A856&amp;" - "&amp;"برق",پرداخت!$B:$B,0),MATCH(G856,پرداخت!$1:$1,0))="نشده","نشده","شده"),"---")</f>
        <v>---</v>
      </c>
    </row>
    <row r="857" spans="1:64" ht="33.75" hidden="1">
      <c r="A857" s="170"/>
      <c r="B857" s="47">
        <f>IFERROR(INDEX('اطلاعات انشعابات شرکتها'!A:BB,MATCH(A857,'اطلاعات انشعابات شرکتها'!A:A,0),MATCH(B$1,'اطلاعات انشعابات شرکتها'!$1:$1,0)),0)</f>
        <v>0</v>
      </c>
      <c r="C857" s="48">
        <f>IFERROR(INDEX('اطلاعات انشعابات شرکتها'!A:BB,MATCH(A857,'اطلاعات انشعابات شرکتها'!A:A,0),MATCH(C$1,'اطلاعات انشعابات شرکتها'!$1:$1,0)),0)</f>
        <v>0</v>
      </c>
      <c r="D857" s="45"/>
      <c r="E857" s="171"/>
      <c r="F857" s="170"/>
      <c r="G857" s="188" t="str">
        <f t="shared" si="301"/>
        <v>/</v>
      </c>
      <c r="H857" s="188">
        <f>IFERROR(INDEX('اطلاعات دوره'!A:Z,MATCH(G857,'اطلاعات دوره'!C:C,0),MATCH(H$1,'اطلاعات دوره'!$1:$1,0)),0)</f>
        <v>0</v>
      </c>
      <c r="I857" s="188">
        <f>IFERROR(INDEX('اطلاعات دوره'!A:Z,MATCH(G857,'اطلاعات دوره'!C:C,0),MATCH(I$1,'اطلاعات دوره'!$1:$1,0)),0)</f>
        <v>0</v>
      </c>
      <c r="J857" s="188">
        <f>IFERROR(INDEX('اطلاعات دوره'!A:Z,MATCH(G857,'اطلاعات دوره'!C:C,0),MATCH(J$1,'اطلاعات دوره'!$1:$1,0)),0)</f>
        <v>0</v>
      </c>
      <c r="K857" s="265"/>
      <c r="L857" s="188" t="str">
        <f>IFERROR(INDEX('اطلاعات دوره'!A:Z,MATCH(G857,'اطلاعات دوره'!C:C,0)-1,MATCH("عنوان",'اطلاعات دوره'!$1:$1,0)),"---")</f>
        <v>---</v>
      </c>
      <c r="M857" s="188" t="str">
        <f t="shared" si="302"/>
        <v>----</v>
      </c>
      <c r="N857" s="188" t="str">
        <f t="shared" si="303"/>
        <v>-/</v>
      </c>
      <c r="O857" s="265"/>
      <c r="P857" s="188">
        <f>IFERROR(INDEX('اطلاعات انشعابات شرکتها'!A:BB,MATCH(A857,'اطلاعات انشعابات شرکتها'!A:A,0),MATCH(P$1,'اطلاعات انشعابات شرکتها'!$1:$1,0)),0)</f>
        <v>0</v>
      </c>
      <c r="Q857" s="188">
        <f>IFERROR(INDEX('اطلاعات انشعابات شرکتها'!A:BB,MATCH(A857,'اطلاعات انشعابات شرکتها'!A:A,0),MATCH(Q$1,'اطلاعات انشعابات شرکتها'!$1:$1,0)),0)</f>
        <v>0</v>
      </c>
      <c r="R857" s="188">
        <f>IFERROR(INDEX('اطلاعات انشعابات شرکتها'!A:BB,MATCH(A857,'اطلاعات انشعابات شرکتها'!A:A,0),MATCH(R$1,'اطلاعات انشعابات شرکتها'!$1:$1,0)),0)</f>
        <v>0</v>
      </c>
      <c r="S857" s="265"/>
      <c r="T857" s="188">
        <f>IFERROR(INDEX('قرائت کنتور'!A:AZ,MATCH(A857&amp;"-"&amp;T$1,'قرائت کنتور'!B:B,0),MATCH(G857,'قرائت کنتور'!$1:$1,0)),0)</f>
        <v>0</v>
      </c>
      <c r="U857" s="188">
        <f>IFERROR(INDEX('قرائت کنتور'!A:AZ,MATCH(A857&amp;"-"&amp;U$1,'قرائت کنتور'!B:B,0),MATCH(L857,'قرائت کنتور'!$1:$1,0)),0)</f>
        <v>0</v>
      </c>
      <c r="V857" s="188">
        <f>IFERROR(INDEX('قرائت کنتور'!A:AZ,MATCH(A857&amp;"-"&amp;U$1,'قرائت کنتور'!B:B,0),MATCH(G857,'قرائت کنتور'!$1:$1,0)),0)</f>
        <v>0</v>
      </c>
      <c r="W857" s="188">
        <f>IFERROR(INDEX('قرائت کنتور'!A:AZ,MATCH(A857&amp;"-"&amp;W$1,'قرائت کنتور'!B:B,0),MATCH(L857,'قرائت کنتور'!$1:$1,0)),0)</f>
        <v>0</v>
      </c>
      <c r="X857" s="188">
        <f>IFERROR(INDEX('قرائت کنتور'!A:AZ,MATCH(A857&amp;"-"&amp;W$1,'قرائت کنتور'!B:B,0),MATCH(G857,'قرائت کنتور'!$1:$1,0)),0)</f>
        <v>0</v>
      </c>
      <c r="Y857" s="188">
        <f>IFERROR(INDEX('قرائت کنتور'!A:AZ,MATCH(A857&amp;"-"&amp;Y$1,'قرائت کنتور'!B:B,0),MATCH(L857,'قرائت کنتور'!$1:$1,0)),0)</f>
        <v>0</v>
      </c>
      <c r="Z857" s="188">
        <f>IFERROR(INDEX('قرائت کنتور'!A:AZ,MATCH(A857&amp;"-"&amp;Y$1,'قرائت کنتور'!B:B,0),MATCH(G857,'قرائت کنتور'!$1:$1,0)),0)</f>
        <v>0</v>
      </c>
      <c r="AA857" s="188">
        <f>IFERROR(INDEX('قرائت کنتور'!A:AZ,MATCH(A857&amp;"-"&amp;AA$1,'قرائت کنتور'!B:B,0),MATCH(L857,'قرائت کنتور'!$1:$1,0)),0)</f>
        <v>0</v>
      </c>
      <c r="AB857" s="188">
        <f>IFERROR(INDEX('قرائت کنتور'!A:AZ,MATCH(A857&amp;"-"&amp;AA$1,'قرائت کنتور'!B:B,0),MATCH(G857,'قرائت کنتور'!$1:$1,0)),0)</f>
        <v>0</v>
      </c>
      <c r="AC857" s="265"/>
      <c r="AD857" s="188">
        <f t="shared" si="304"/>
        <v>0</v>
      </c>
      <c r="AE857" s="188">
        <f t="shared" si="305"/>
        <v>0</v>
      </c>
      <c r="AF857" s="188">
        <f t="shared" si="306"/>
        <v>0</v>
      </c>
      <c r="AG857" s="188">
        <f t="shared" si="307"/>
        <v>0</v>
      </c>
      <c r="AH857" s="188">
        <f t="shared" si="308"/>
        <v>0</v>
      </c>
      <c r="AI857" s="188">
        <f t="shared" si="309"/>
        <v>0</v>
      </c>
      <c r="AJ857" s="188" t="str">
        <f t="shared" si="310"/>
        <v>0</v>
      </c>
      <c r="AK857" s="265"/>
      <c r="AL857" s="254" t="str">
        <f t="shared" si="311"/>
        <v>---</v>
      </c>
      <c r="AM857" s="254" t="str">
        <f t="shared" si="312"/>
        <v>---</v>
      </c>
      <c r="AN857" s="265"/>
      <c r="AO857" s="188" t="str">
        <f>IFERROR(INDEX('تعرفه ها'!A:Z,MATCH(P857&amp;"-"&amp;AO$1,'تعرفه ها'!C:C,0),MATCH(F857,'تعرفه ها'!$2:$2,0),1),"---")</f>
        <v>---</v>
      </c>
      <c r="AP857" s="188" t="str">
        <f>IFERROR(INDEX('تعرفه ها'!A:Z,MATCH(P857&amp;"-"&amp;AP$1,'تعرفه ها'!C:C,0),MATCH(F857,'تعرفه ها'!$2:$2,0),1),"---")</f>
        <v>---</v>
      </c>
      <c r="AQ857" s="188" t="str">
        <f>IFERROR(INDEX('تعرفه ها'!A:Z,MATCH(P857&amp;"-"&amp;AQ$1,'تعرفه ها'!C:C,0),MATCH(F857,'تعرفه ها'!$2:$2,0),1),"---")</f>
        <v>---</v>
      </c>
      <c r="AR857" s="188" t="str">
        <f>IFERROR(INDEX('تعرفه ها'!A:Z,MATCH(P857&amp;"-"&amp;AR$1,'تعرفه ها'!C:C,0),MATCH(F857,'تعرفه ها'!$2:$2,0),1),"---")</f>
        <v>---</v>
      </c>
      <c r="AS857" s="265"/>
      <c r="AT857" s="415" t="str">
        <f t="shared" si="313"/>
        <v>---</v>
      </c>
      <c r="AU857" s="415" t="str">
        <f t="shared" si="314"/>
        <v>---</v>
      </c>
      <c r="AV857" s="415" t="str">
        <f t="shared" si="315"/>
        <v>---</v>
      </c>
      <c r="AW857" s="415" t="str">
        <f t="shared" si="316"/>
        <v>---</v>
      </c>
      <c r="AX857" s="415" t="str">
        <f t="shared" si="317"/>
        <v>---</v>
      </c>
      <c r="AY857" s="415" t="str">
        <f>IFERROR(AH857*INDEX('تعرفه ها'!A:Z,MATCH("عوارض برق به ازاء هر کیلووات",'تعرفه ها'!$C:$C,0),MATCH(F857,'تعرفه ها'!$2:$2,0)),"---")</f>
        <v>---</v>
      </c>
      <c r="AZ857" s="415" t="str">
        <f t="shared" si="318"/>
        <v>---</v>
      </c>
      <c r="BA857" s="415" t="str">
        <f>IFERROR(ROUND(((AX857+AY857+AZ857)*INDEX('تعرفه ها'!A:Z,MATCH("هزینه نگهداری و تعمیرات شبکه برق",'تعرفه ها'!$C:$C,0),MATCH(F857,'تعرفه ها'!$2:$2,0))/100),0),"---")</f>
        <v>---</v>
      </c>
      <c r="BB857" s="415">
        <f>IFERROR(IF(P857="دیماندی",ROUND(AJ857*INDEX('تعرفه ها'!A:Z,MATCH(BB$1,'تعرفه ها'!$C:$C,0),MATCH(F857,'تعرفه ها'!$2:$2,0))*J857/30,0),0),"---")</f>
        <v>0</v>
      </c>
      <c r="BC857" s="415"/>
      <c r="BD857" s="54" t="str">
        <f>IFERROR(IF(INDEX('اطلاعات دوره'!A:Z,MATCH(G857,'اطلاعات دوره'!C:C,0),MATCH("برق",'اطلاعات دوره'!$1:$1,0))="دارد",ROUND(AX857*INDEX('تعرفه ها'!A:Z,MATCH("پیک فصلی برق",'تعرفه ها'!$C:$C,0),MATCH(F857,'تعرفه ها'!$2:$2,0))/100,0),0),"---")</f>
        <v>---</v>
      </c>
      <c r="BE857" s="415" t="str">
        <f>IFERROR(ROUND(((AX857+AY857+AZ857+BA857+BB857+BC857+BD857)*INDEX('تعرفه ها'!A:Z,MATCH("مالیات برق",'تعرفه ها'!$C:$C,0),MATCH(F857,'تعرفه ها'!$2:$2,0))/100),0),"---")</f>
        <v>---</v>
      </c>
      <c r="BF857" s="415" t="str">
        <f t="shared" si="319"/>
        <v>---</v>
      </c>
      <c r="BG857" s="415" t="str">
        <f t="shared" si="323"/>
        <v>---</v>
      </c>
      <c r="BH857" s="415" t="str">
        <f t="shared" si="320"/>
        <v>---</v>
      </c>
      <c r="BI857" s="54" t="str">
        <f t="shared" si="321"/>
        <v>---</v>
      </c>
      <c r="BJ857" s="55" t="str">
        <f t="shared" si="322"/>
        <v>---</v>
      </c>
      <c r="BK857" s="262"/>
      <c r="BL857" s="183" t="str">
        <f>IFERROR(IF(INDEX(پرداخت!A:AZ,MATCH(A857&amp;" - "&amp;"برق",پرداخت!$B:$B,0),MATCH(G857,پرداخت!$1:$1,0))="نشده","نشده","شده"),"---")</f>
        <v>---</v>
      </c>
    </row>
    <row r="858" spans="1:64" ht="33.75" hidden="1">
      <c r="A858" s="170"/>
      <c r="B858" s="47">
        <f>IFERROR(INDEX('اطلاعات انشعابات شرکتها'!A:BB,MATCH(A858,'اطلاعات انشعابات شرکتها'!A:A,0),MATCH(B$1,'اطلاعات انشعابات شرکتها'!$1:$1,0)),0)</f>
        <v>0</v>
      </c>
      <c r="C858" s="48">
        <f>IFERROR(INDEX('اطلاعات انشعابات شرکتها'!A:BB,MATCH(A858,'اطلاعات انشعابات شرکتها'!A:A,0),MATCH(C$1,'اطلاعات انشعابات شرکتها'!$1:$1,0)),0)</f>
        <v>0</v>
      </c>
      <c r="D858" s="45"/>
      <c r="E858" s="171"/>
      <c r="F858" s="170"/>
      <c r="G858" s="188" t="str">
        <f t="shared" si="301"/>
        <v>/</v>
      </c>
      <c r="H858" s="188">
        <f>IFERROR(INDEX('اطلاعات دوره'!A:Z,MATCH(G858,'اطلاعات دوره'!C:C,0),MATCH(H$1,'اطلاعات دوره'!$1:$1,0)),0)</f>
        <v>0</v>
      </c>
      <c r="I858" s="188">
        <f>IFERROR(INDEX('اطلاعات دوره'!A:Z,MATCH(G858,'اطلاعات دوره'!C:C,0),MATCH(I$1,'اطلاعات دوره'!$1:$1,0)),0)</f>
        <v>0</v>
      </c>
      <c r="J858" s="188">
        <f>IFERROR(INDEX('اطلاعات دوره'!A:Z,MATCH(G858,'اطلاعات دوره'!C:C,0),MATCH(J$1,'اطلاعات دوره'!$1:$1,0)),0)</f>
        <v>0</v>
      </c>
      <c r="K858" s="265"/>
      <c r="L858" s="188" t="str">
        <f>IFERROR(INDEX('اطلاعات دوره'!A:Z,MATCH(G858,'اطلاعات دوره'!C:C,0)-1,MATCH("عنوان",'اطلاعات دوره'!$1:$1,0)),"---")</f>
        <v>---</v>
      </c>
      <c r="M858" s="188" t="str">
        <f t="shared" si="302"/>
        <v>----</v>
      </c>
      <c r="N858" s="188" t="str">
        <f t="shared" si="303"/>
        <v>-/</v>
      </c>
      <c r="O858" s="265"/>
      <c r="P858" s="188">
        <f>IFERROR(INDEX('اطلاعات انشعابات شرکتها'!A:BB,MATCH(A858,'اطلاعات انشعابات شرکتها'!A:A,0),MATCH(P$1,'اطلاعات انشعابات شرکتها'!$1:$1,0)),0)</f>
        <v>0</v>
      </c>
      <c r="Q858" s="188">
        <f>IFERROR(INDEX('اطلاعات انشعابات شرکتها'!A:BB,MATCH(A858,'اطلاعات انشعابات شرکتها'!A:A,0),MATCH(Q$1,'اطلاعات انشعابات شرکتها'!$1:$1,0)),0)</f>
        <v>0</v>
      </c>
      <c r="R858" s="188">
        <f>IFERROR(INDEX('اطلاعات انشعابات شرکتها'!A:BB,MATCH(A858,'اطلاعات انشعابات شرکتها'!A:A,0),MATCH(R$1,'اطلاعات انشعابات شرکتها'!$1:$1,0)),0)</f>
        <v>0</v>
      </c>
      <c r="S858" s="265"/>
      <c r="T858" s="188">
        <f>IFERROR(INDEX('قرائت کنتور'!A:AZ,MATCH(A858&amp;"-"&amp;T$1,'قرائت کنتور'!B:B,0),MATCH(G858,'قرائت کنتور'!$1:$1,0)),0)</f>
        <v>0</v>
      </c>
      <c r="U858" s="188">
        <f>IFERROR(INDEX('قرائت کنتور'!A:AZ,MATCH(A858&amp;"-"&amp;U$1,'قرائت کنتور'!B:B,0),MATCH(L858,'قرائت کنتور'!$1:$1,0)),0)</f>
        <v>0</v>
      </c>
      <c r="V858" s="188">
        <f>IFERROR(INDEX('قرائت کنتور'!A:AZ,MATCH(A858&amp;"-"&amp;U$1,'قرائت کنتور'!B:B,0),MATCH(G858,'قرائت کنتور'!$1:$1,0)),0)</f>
        <v>0</v>
      </c>
      <c r="W858" s="188">
        <f>IFERROR(INDEX('قرائت کنتور'!A:AZ,MATCH(A858&amp;"-"&amp;W$1,'قرائت کنتور'!B:B,0),MATCH(L858,'قرائت کنتور'!$1:$1,0)),0)</f>
        <v>0</v>
      </c>
      <c r="X858" s="188">
        <f>IFERROR(INDEX('قرائت کنتور'!A:AZ,MATCH(A858&amp;"-"&amp;W$1,'قرائت کنتور'!B:B,0),MATCH(G858,'قرائت کنتور'!$1:$1,0)),0)</f>
        <v>0</v>
      </c>
      <c r="Y858" s="188">
        <f>IFERROR(INDEX('قرائت کنتور'!A:AZ,MATCH(A858&amp;"-"&amp;Y$1,'قرائت کنتور'!B:B,0),MATCH(L858,'قرائت کنتور'!$1:$1,0)),0)</f>
        <v>0</v>
      </c>
      <c r="Z858" s="188">
        <f>IFERROR(INDEX('قرائت کنتور'!A:AZ,MATCH(A858&amp;"-"&amp;Y$1,'قرائت کنتور'!B:B,0),MATCH(G858,'قرائت کنتور'!$1:$1,0)),0)</f>
        <v>0</v>
      </c>
      <c r="AA858" s="188">
        <f>IFERROR(INDEX('قرائت کنتور'!A:AZ,MATCH(A858&amp;"-"&amp;AA$1,'قرائت کنتور'!B:B,0),MATCH(L858,'قرائت کنتور'!$1:$1,0)),0)</f>
        <v>0</v>
      </c>
      <c r="AB858" s="188">
        <f>IFERROR(INDEX('قرائت کنتور'!A:AZ,MATCH(A858&amp;"-"&amp;AA$1,'قرائت کنتور'!B:B,0),MATCH(G858,'قرائت کنتور'!$1:$1,0)),0)</f>
        <v>0</v>
      </c>
      <c r="AC858" s="265"/>
      <c r="AD858" s="188">
        <f t="shared" si="304"/>
        <v>0</v>
      </c>
      <c r="AE858" s="188">
        <f t="shared" si="305"/>
        <v>0</v>
      </c>
      <c r="AF858" s="188">
        <f t="shared" si="306"/>
        <v>0</v>
      </c>
      <c r="AG858" s="188">
        <f t="shared" si="307"/>
        <v>0</v>
      </c>
      <c r="AH858" s="188">
        <f t="shared" si="308"/>
        <v>0</v>
      </c>
      <c r="AI858" s="188">
        <f t="shared" si="309"/>
        <v>0</v>
      </c>
      <c r="AJ858" s="188" t="str">
        <f t="shared" si="310"/>
        <v>0</v>
      </c>
      <c r="AK858" s="265"/>
      <c r="AL858" s="254" t="str">
        <f t="shared" si="311"/>
        <v>---</v>
      </c>
      <c r="AM858" s="254" t="str">
        <f t="shared" si="312"/>
        <v>---</v>
      </c>
      <c r="AN858" s="265"/>
      <c r="AO858" s="188" t="str">
        <f>IFERROR(INDEX('تعرفه ها'!A:Z,MATCH(P858&amp;"-"&amp;AO$1,'تعرفه ها'!C:C,0),MATCH(F858,'تعرفه ها'!$2:$2,0),1),"---")</f>
        <v>---</v>
      </c>
      <c r="AP858" s="188" t="str">
        <f>IFERROR(INDEX('تعرفه ها'!A:Z,MATCH(P858&amp;"-"&amp;AP$1,'تعرفه ها'!C:C,0),MATCH(F858,'تعرفه ها'!$2:$2,0),1),"---")</f>
        <v>---</v>
      </c>
      <c r="AQ858" s="188" t="str">
        <f>IFERROR(INDEX('تعرفه ها'!A:Z,MATCH(P858&amp;"-"&amp;AQ$1,'تعرفه ها'!C:C,0),MATCH(F858,'تعرفه ها'!$2:$2,0),1),"---")</f>
        <v>---</v>
      </c>
      <c r="AR858" s="188" t="str">
        <f>IFERROR(INDEX('تعرفه ها'!A:Z,MATCH(P858&amp;"-"&amp;AR$1,'تعرفه ها'!C:C,0),MATCH(F858,'تعرفه ها'!$2:$2,0),1),"---")</f>
        <v>---</v>
      </c>
      <c r="AS858" s="265"/>
      <c r="AT858" s="415" t="str">
        <f t="shared" si="313"/>
        <v>---</v>
      </c>
      <c r="AU858" s="415" t="str">
        <f t="shared" si="314"/>
        <v>---</v>
      </c>
      <c r="AV858" s="415" t="str">
        <f t="shared" si="315"/>
        <v>---</v>
      </c>
      <c r="AW858" s="415" t="str">
        <f t="shared" si="316"/>
        <v>---</v>
      </c>
      <c r="AX858" s="415" t="str">
        <f t="shared" si="317"/>
        <v>---</v>
      </c>
      <c r="AY858" s="415" t="str">
        <f>IFERROR(AH858*INDEX('تعرفه ها'!A:Z,MATCH("عوارض برق به ازاء هر کیلووات",'تعرفه ها'!$C:$C,0),MATCH(F858,'تعرفه ها'!$2:$2,0)),"---")</f>
        <v>---</v>
      </c>
      <c r="AZ858" s="415" t="str">
        <f t="shared" si="318"/>
        <v>---</v>
      </c>
      <c r="BA858" s="415" t="str">
        <f>IFERROR(ROUND(((AX858+AY858+AZ858)*INDEX('تعرفه ها'!A:Z,MATCH("هزینه نگهداری و تعمیرات شبکه برق",'تعرفه ها'!$C:$C,0),MATCH(F858,'تعرفه ها'!$2:$2,0))/100),0),"---")</f>
        <v>---</v>
      </c>
      <c r="BB858" s="415">
        <f>IFERROR(IF(P858="دیماندی",ROUND(AJ858*INDEX('تعرفه ها'!A:Z,MATCH(BB$1,'تعرفه ها'!$C:$C,0),MATCH(F858,'تعرفه ها'!$2:$2,0))*J858/30,0),0),"---")</f>
        <v>0</v>
      </c>
      <c r="BC858" s="415"/>
      <c r="BD858" s="54" t="str">
        <f>IFERROR(IF(INDEX('اطلاعات دوره'!A:Z,MATCH(G858,'اطلاعات دوره'!C:C,0),MATCH("برق",'اطلاعات دوره'!$1:$1,0))="دارد",ROUND(AX858*INDEX('تعرفه ها'!A:Z,MATCH("پیک فصلی برق",'تعرفه ها'!$C:$C,0),MATCH(F858,'تعرفه ها'!$2:$2,0))/100,0),0),"---")</f>
        <v>---</v>
      </c>
      <c r="BE858" s="415" t="str">
        <f>IFERROR(ROUND(((AX858+AY858+AZ858+BA858+BB858+BC858+BD858)*INDEX('تعرفه ها'!A:Z,MATCH("مالیات برق",'تعرفه ها'!$C:$C,0),MATCH(F858,'تعرفه ها'!$2:$2,0))/100),0),"---")</f>
        <v>---</v>
      </c>
      <c r="BF858" s="415" t="str">
        <f t="shared" si="319"/>
        <v>---</v>
      </c>
      <c r="BG858" s="415" t="str">
        <f t="shared" si="323"/>
        <v>---</v>
      </c>
      <c r="BH858" s="415" t="str">
        <f t="shared" si="320"/>
        <v>---</v>
      </c>
      <c r="BI858" s="54" t="str">
        <f t="shared" si="321"/>
        <v>---</v>
      </c>
      <c r="BJ858" s="55" t="str">
        <f t="shared" si="322"/>
        <v>---</v>
      </c>
      <c r="BK858" s="262"/>
      <c r="BL858" s="183" t="str">
        <f>IFERROR(IF(INDEX(پرداخت!A:AZ,MATCH(A858&amp;" - "&amp;"برق",پرداخت!$B:$B,0),MATCH(G858,پرداخت!$1:$1,0))="نشده","نشده","شده"),"---")</f>
        <v>---</v>
      </c>
    </row>
    <row r="859" spans="1:64" ht="33.75" hidden="1">
      <c r="A859" s="170"/>
      <c r="B859" s="47">
        <f>IFERROR(INDEX('اطلاعات انشعابات شرکتها'!A:BB,MATCH(A859,'اطلاعات انشعابات شرکتها'!A:A,0),MATCH(B$1,'اطلاعات انشعابات شرکتها'!$1:$1,0)),0)</f>
        <v>0</v>
      </c>
      <c r="C859" s="48">
        <f>IFERROR(INDEX('اطلاعات انشعابات شرکتها'!A:BB,MATCH(A859,'اطلاعات انشعابات شرکتها'!A:A,0),MATCH(C$1,'اطلاعات انشعابات شرکتها'!$1:$1,0)),0)</f>
        <v>0</v>
      </c>
      <c r="D859" s="45"/>
      <c r="E859" s="171"/>
      <c r="F859" s="170"/>
      <c r="G859" s="188" t="str">
        <f t="shared" si="301"/>
        <v>/</v>
      </c>
      <c r="H859" s="188">
        <f>IFERROR(INDEX('اطلاعات دوره'!A:Z,MATCH(G859,'اطلاعات دوره'!C:C,0),MATCH(H$1,'اطلاعات دوره'!$1:$1,0)),0)</f>
        <v>0</v>
      </c>
      <c r="I859" s="188">
        <f>IFERROR(INDEX('اطلاعات دوره'!A:Z,MATCH(G859,'اطلاعات دوره'!C:C,0),MATCH(I$1,'اطلاعات دوره'!$1:$1,0)),0)</f>
        <v>0</v>
      </c>
      <c r="J859" s="188">
        <f>IFERROR(INDEX('اطلاعات دوره'!A:Z,MATCH(G859,'اطلاعات دوره'!C:C,0),MATCH(J$1,'اطلاعات دوره'!$1:$1,0)),0)</f>
        <v>0</v>
      </c>
      <c r="K859" s="265"/>
      <c r="L859" s="188" t="str">
        <f>IFERROR(INDEX('اطلاعات دوره'!A:Z,MATCH(G859,'اطلاعات دوره'!C:C,0)-1,MATCH("عنوان",'اطلاعات دوره'!$1:$1,0)),"---")</f>
        <v>---</v>
      </c>
      <c r="M859" s="188" t="str">
        <f t="shared" si="302"/>
        <v>----</v>
      </c>
      <c r="N859" s="188" t="str">
        <f t="shared" si="303"/>
        <v>-/</v>
      </c>
      <c r="O859" s="265"/>
      <c r="P859" s="188">
        <f>IFERROR(INDEX('اطلاعات انشعابات شرکتها'!A:BB,MATCH(A859,'اطلاعات انشعابات شرکتها'!A:A,0),MATCH(P$1,'اطلاعات انشعابات شرکتها'!$1:$1,0)),0)</f>
        <v>0</v>
      </c>
      <c r="Q859" s="188">
        <f>IFERROR(INDEX('اطلاعات انشعابات شرکتها'!A:BB,MATCH(A859,'اطلاعات انشعابات شرکتها'!A:A,0),MATCH(Q$1,'اطلاعات انشعابات شرکتها'!$1:$1,0)),0)</f>
        <v>0</v>
      </c>
      <c r="R859" s="188">
        <f>IFERROR(INDEX('اطلاعات انشعابات شرکتها'!A:BB,MATCH(A859,'اطلاعات انشعابات شرکتها'!A:A,0),MATCH(R$1,'اطلاعات انشعابات شرکتها'!$1:$1,0)),0)</f>
        <v>0</v>
      </c>
      <c r="S859" s="265"/>
      <c r="T859" s="188">
        <f>IFERROR(INDEX('قرائت کنتور'!A:AZ,MATCH(A859&amp;"-"&amp;T$1,'قرائت کنتور'!B:B,0),MATCH(G859,'قرائت کنتور'!$1:$1,0)),0)</f>
        <v>0</v>
      </c>
      <c r="U859" s="188">
        <f>IFERROR(INDEX('قرائت کنتور'!A:AZ,MATCH(A859&amp;"-"&amp;U$1,'قرائت کنتور'!B:B,0),MATCH(L859,'قرائت کنتور'!$1:$1,0)),0)</f>
        <v>0</v>
      </c>
      <c r="V859" s="188">
        <f>IFERROR(INDEX('قرائت کنتور'!A:AZ,MATCH(A859&amp;"-"&amp;U$1,'قرائت کنتور'!B:B,0),MATCH(G859,'قرائت کنتور'!$1:$1,0)),0)</f>
        <v>0</v>
      </c>
      <c r="W859" s="188">
        <f>IFERROR(INDEX('قرائت کنتور'!A:AZ,MATCH(A859&amp;"-"&amp;W$1,'قرائت کنتور'!B:B,0),MATCH(L859,'قرائت کنتور'!$1:$1,0)),0)</f>
        <v>0</v>
      </c>
      <c r="X859" s="188">
        <f>IFERROR(INDEX('قرائت کنتور'!A:AZ,MATCH(A859&amp;"-"&amp;W$1,'قرائت کنتور'!B:B,0),MATCH(G859,'قرائت کنتور'!$1:$1,0)),0)</f>
        <v>0</v>
      </c>
      <c r="Y859" s="188">
        <f>IFERROR(INDEX('قرائت کنتور'!A:AZ,MATCH(A859&amp;"-"&amp;Y$1,'قرائت کنتور'!B:B,0),MATCH(L859,'قرائت کنتور'!$1:$1,0)),0)</f>
        <v>0</v>
      </c>
      <c r="Z859" s="188">
        <f>IFERROR(INDEX('قرائت کنتور'!A:AZ,MATCH(A859&amp;"-"&amp;Y$1,'قرائت کنتور'!B:B,0),MATCH(G859,'قرائت کنتور'!$1:$1,0)),0)</f>
        <v>0</v>
      </c>
      <c r="AA859" s="188">
        <f>IFERROR(INDEX('قرائت کنتور'!A:AZ,MATCH(A859&amp;"-"&amp;AA$1,'قرائت کنتور'!B:B,0),MATCH(L859,'قرائت کنتور'!$1:$1,0)),0)</f>
        <v>0</v>
      </c>
      <c r="AB859" s="188">
        <f>IFERROR(INDEX('قرائت کنتور'!A:AZ,MATCH(A859&amp;"-"&amp;AA$1,'قرائت کنتور'!B:B,0),MATCH(G859,'قرائت کنتور'!$1:$1,0)),0)</f>
        <v>0</v>
      </c>
      <c r="AC859" s="265"/>
      <c r="AD859" s="188">
        <f t="shared" si="304"/>
        <v>0</v>
      </c>
      <c r="AE859" s="188">
        <f t="shared" si="305"/>
        <v>0</v>
      </c>
      <c r="AF859" s="188">
        <f t="shared" si="306"/>
        <v>0</v>
      </c>
      <c r="AG859" s="188">
        <f t="shared" si="307"/>
        <v>0</v>
      </c>
      <c r="AH859" s="188">
        <f t="shared" si="308"/>
        <v>0</v>
      </c>
      <c r="AI859" s="188">
        <f t="shared" si="309"/>
        <v>0</v>
      </c>
      <c r="AJ859" s="188" t="str">
        <f t="shared" si="310"/>
        <v>0</v>
      </c>
      <c r="AK859" s="265"/>
      <c r="AL859" s="254" t="str">
        <f t="shared" si="311"/>
        <v>---</v>
      </c>
      <c r="AM859" s="254" t="str">
        <f t="shared" si="312"/>
        <v>---</v>
      </c>
      <c r="AN859" s="265"/>
      <c r="AO859" s="188" t="str">
        <f>IFERROR(INDEX('تعرفه ها'!A:Z,MATCH(P859&amp;"-"&amp;AO$1,'تعرفه ها'!C:C,0),MATCH(F859,'تعرفه ها'!$2:$2,0),1),"---")</f>
        <v>---</v>
      </c>
      <c r="AP859" s="188" t="str">
        <f>IFERROR(INDEX('تعرفه ها'!A:Z,MATCH(P859&amp;"-"&amp;AP$1,'تعرفه ها'!C:C,0),MATCH(F859,'تعرفه ها'!$2:$2,0),1),"---")</f>
        <v>---</v>
      </c>
      <c r="AQ859" s="188" t="str">
        <f>IFERROR(INDEX('تعرفه ها'!A:Z,MATCH(P859&amp;"-"&amp;AQ$1,'تعرفه ها'!C:C,0),MATCH(F859,'تعرفه ها'!$2:$2,0),1),"---")</f>
        <v>---</v>
      </c>
      <c r="AR859" s="188" t="str">
        <f>IFERROR(INDEX('تعرفه ها'!A:Z,MATCH(P859&amp;"-"&amp;AR$1,'تعرفه ها'!C:C,0),MATCH(F859,'تعرفه ها'!$2:$2,0),1),"---")</f>
        <v>---</v>
      </c>
      <c r="AS859" s="265"/>
      <c r="AT859" s="415" t="str">
        <f t="shared" si="313"/>
        <v>---</v>
      </c>
      <c r="AU859" s="415" t="str">
        <f t="shared" si="314"/>
        <v>---</v>
      </c>
      <c r="AV859" s="415" t="str">
        <f t="shared" si="315"/>
        <v>---</v>
      </c>
      <c r="AW859" s="415" t="str">
        <f t="shared" si="316"/>
        <v>---</v>
      </c>
      <c r="AX859" s="415" t="str">
        <f t="shared" si="317"/>
        <v>---</v>
      </c>
      <c r="AY859" s="415" t="str">
        <f>IFERROR(AH859*INDEX('تعرفه ها'!A:Z,MATCH("عوارض برق به ازاء هر کیلووات",'تعرفه ها'!$C:$C,0),MATCH(F859,'تعرفه ها'!$2:$2,0)),"---")</f>
        <v>---</v>
      </c>
      <c r="AZ859" s="415" t="str">
        <f t="shared" si="318"/>
        <v>---</v>
      </c>
      <c r="BA859" s="415" t="str">
        <f>IFERROR(ROUND(((AX859+AY859+AZ859)*INDEX('تعرفه ها'!A:Z,MATCH("هزینه نگهداری و تعمیرات شبکه برق",'تعرفه ها'!$C:$C,0),MATCH(F859,'تعرفه ها'!$2:$2,0))/100),0),"---")</f>
        <v>---</v>
      </c>
      <c r="BB859" s="415">
        <f>IFERROR(IF(P859="دیماندی",ROUND(AJ859*INDEX('تعرفه ها'!A:Z,MATCH(BB$1,'تعرفه ها'!$C:$C,0),MATCH(F859,'تعرفه ها'!$2:$2,0))*J859/30,0),0),"---")</f>
        <v>0</v>
      </c>
      <c r="BC859" s="415"/>
      <c r="BD859" s="54" t="str">
        <f>IFERROR(IF(INDEX('اطلاعات دوره'!A:Z,MATCH(G859,'اطلاعات دوره'!C:C,0),MATCH("برق",'اطلاعات دوره'!$1:$1,0))="دارد",ROUND(AX859*INDEX('تعرفه ها'!A:Z,MATCH("پیک فصلی برق",'تعرفه ها'!$C:$C,0),MATCH(F859,'تعرفه ها'!$2:$2,0))/100,0),0),"---")</f>
        <v>---</v>
      </c>
      <c r="BE859" s="415" t="str">
        <f>IFERROR(ROUND(((AX859+AY859+AZ859+BA859+BB859+BC859+BD859)*INDEX('تعرفه ها'!A:Z,MATCH("مالیات برق",'تعرفه ها'!$C:$C,0),MATCH(F859,'تعرفه ها'!$2:$2,0))/100),0),"---")</f>
        <v>---</v>
      </c>
      <c r="BF859" s="415" t="str">
        <f t="shared" si="319"/>
        <v>---</v>
      </c>
      <c r="BG859" s="415" t="str">
        <f t="shared" si="323"/>
        <v>---</v>
      </c>
      <c r="BH859" s="415" t="str">
        <f t="shared" si="320"/>
        <v>---</v>
      </c>
      <c r="BI859" s="54" t="str">
        <f t="shared" si="321"/>
        <v>---</v>
      </c>
      <c r="BJ859" s="55" t="str">
        <f t="shared" si="322"/>
        <v>---</v>
      </c>
      <c r="BK859" s="262"/>
      <c r="BL859" s="183" t="str">
        <f>IFERROR(IF(INDEX(پرداخت!A:AZ,MATCH(A859&amp;" - "&amp;"برق",پرداخت!$B:$B,0),MATCH(G859,پرداخت!$1:$1,0))="نشده","نشده","شده"),"---")</f>
        <v>---</v>
      </c>
    </row>
    <row r="860" spans="1:64" ht="33.75" hidden="1">
      <c r="A860" s="170"/>
      <c r="B860" s="47">
        <f>IFERROR(INDEX('اطلاعات انشعابات شرکتها'!A:BB,MATCH(A860,'اطلاعات انشعابات شرکتها'!A:A,0),MATCH(B$1,'اطلاعات انشعابات شرکتها'!$1:$1,0)),0)</f>
        <v>0</v>
      </c>
      <c r="C860" s="48">
        <f>IFERROR(INDEX('اطلاعات انشعابات شرکتها'!A:BB,MATCH(A860,'اطلاعات انشعابات شرکتها'!A:A,0),MATCH(C$1,'اطلاعات انشعابات شرکتها'!$1:$1,0)),0)</f>
        <v>0</v>
      </c>
      <c r="D860" s="45"/>
      <c r="E860" s="171"/>
      <c r="F860" s="170"/>
      <c r="G860" s="188" t="str">
        <f t="shared" si="301"/>
        <v>/</v>
      </c>
      <c r="H860" s="188">
        <f>IFERROR(INDEX('اطلاعات دوره'!A:Z,MATCH(G860,'اطلاعات دوره'!C:C,0),MATCH(H$1,'اطلاعات دوره'!$1:$1,0)),0)</f>
        <v>0</v>
      </c>
      <c r="I860" s="188">
        <f>IFERROR(INDEX('اطلاعات دوره'!A:Z,MATCH(G860,'اطلاعات دوره'!C:C,0),MATCH(I$1,'اطلاعات دوره'!$1:$1,0)),0)</f>
        <v>0</v>
      </c>
      <c r="J860" s="188">
        <f>IFERROR(INDEX('اطلاعات دوره'!A:Z,MATCH(G860,'اطلاعات دوره'!C:C,0),MATCH(J$1,'اطلاعات دوره'!$1:$1,0)),0)</f>
        <v>0</v>
      </c>
      <c r="K860" s="265"/>
      <c r="L860" s="188" t="str">
        <f>IFERROR(INDEX('اطلاعات دوره'!A:Z,MATCH(G860,'اطلاعات دوره'!C:C,0)-1,MATCH("عنوان",'اطلاعات دوره'!$1:$1,0)),"---")</f>
        <v>---</v>
      </c>
      <c r="M860" s="188" t="str">
        <f t="shared" si="302"/>
        <v>----</v>
      </c>
      <c r="N860" s="188" t="str">
        <f t="shared" si="303"/>
        <v>-/</v>
      </c>
      <c r="O860" s="265"/>
      <c r="P860" s="188">
        <f>IFERROR(INDEX('اطلاعات انشعابات شرکتها'!A:BB,MATCH(A860,'اطلاعات انشعابات شرکتها'!A:A,0),MATCH(P$1,'اطلاعات انشعابات شرکتها'!$1:$1,0)),0)</f>
        <v>0</v>
      </c>
      <c r="Q860" s="188">
        <f>IFERROR(INDEX('اطلاعات انشعابات شرکتها'!A:BB,MATCH(A860,'اطلاعات انشعابات شرکتها'!A:A,0),MATCH(Q$1,'اطلاعات انشعابات شرکتها'!$1:$1,0)),0)</f>
        <v>0</v>
      </c>
      <c r="R860" s="188">
        <f>IFERROR(INDEX('اطلاعات انشعابات شرکتها'!A:BB,MATCH(A860,'اطلاعات انشعابات شرکتها'!A:A,0),MATCH(R$1,'اطلاعات انشعابات شرکتها'!$1:$1,0)),0)</f>
        <v>0</v>
      </c>
      <c r="S860" s="265"/>
      <c r="T860" s="188">
        <f>IFERROR(INDEX('قرائت کنتور'!A:AZ,MATCH(A860&amp;"-"&amp;T$1,'قرائت کنتور'!B:B,0),MATCH(G860,'قرائت کنتور'!$1:$1,0)),0)</f>
        <v>0</v>
      </c>
      <c r="U860" s="188">
        <f>IFERROR(INDEX('قرائت کنتور'!A:AZ,MATCH(A860&amp;"-"&amp;U$1,'قرائت کنتور'!B:B,0),MATCH(L860,'قرائت کنتور'!$1:$1,0)),0)</f>
        <v>0</v>
      </c>
      <c r="V860" s="188">
        <f>IFERROR(INDEX('قرائت کنتور'!A:AZ,MATCH(A860&amp;"-"&amp;U$1,'قرائت کنتور'!B:B,0),MATCH(G860,'قرائت کنتور'!$1:$1,0)),0)</f>
        <v>0</v>
      </c>
      <c r="W860" s="188">
        <f>IFERROR(INDEX('قرائت کنتور'!A:AZ,MATCH(A860&amp;"-"&amp;W$1,'قرائت کنتور'!B:B,0),MATCH(L860,'قرائت کنتور'!$1:$1,0)),0)</f>
        <v>0</v>
      </c>
      <c r="X860" s="188">
        <f>IFERROR(INDEX('قرائت کنتور'!A:AZ,MATCH(A860&amp;"-"&amp;W$1,'قرائت کنتور'!B:B,0),MATCH(G860,'قرائت کنتور'!$1:$1,0)),0)</f>
        <v>0</v>
      </c>
      <c r="Y860" s="188">
        <f>IFERROR(INDEX('قرائت کنتور'!A:AZ,MATCH(A860&amp;"-"&amp;Y$1,'قرائت کنتور'!B:B,0),MATCH(L860,'قرائت کنتور'!$1:$1,0)),0)</f>
        <v>0</v>
      </c>
      <c r="Z860" s="188">
        <f>IFERROR(INDEX('قرائت کنتور'!A:AZ,MATCH(A860&amp;"-"&amp;Y$1,'قرائت کنتور'!B:B,0),MATCH(G860,'قرائت کنتور'!$1:$1,0)),0)</f>
        <v>0</v>
      </c>
      <c r="AA860" s="188">
        <f>IFERROR(INDEX('قرائت کنتور'!A:AZ,MATCH(A860&amp;"-"&amp;AA$1,'قرائت کنتور'!B:B,0),MATCH(L860,'قرائت کنتور'!$1:$1,0)),0)</f>
        <v>0</v>
      </c>
      <c r="AB860" s="188">
        <f>IFERROR(INDEX('قرائت کنتور'!A:AZ,MATCH(A860&amp;"-"&amp;AA$1,'قرائت کنتور'!B:B,0),MATCH(G860,'قرائت کنتور'!$1:$1,0)),0)</f>
        <v>0</v>
      </c>
      <c r="AC860" s="265"/>
      <c r="AD860" s="188">
        <f t="shared" si="304"/>
        <v>0</v>
      </c>
      <c r="AE860" s="188">
        <f t="shared" si="305"/>
        <v>0</v>
      </c>
      <c r="AF860" s="188">
        <f t="shared" si="306"/>
        <v>0</v>
      </c>
      <c r="AG860" s="188">
        <f t="shared" si="307"/>
        <v>0</v>
      </c>
      <c r="AH860" s="188">
        <f t="shared" si="308"/>
        <v>0</v>
      </c>
      <c r="AI860" s="188">
        <f t="shared" si="309"/>
        <v>0</v>
      </c>
      <c r="AJ860" s="188" t="str">
        <f t="shared" si="310"/>
        <v>0</v>
      </c>
      <c r="AK860" s="265"/>
      <c r="AL860" s="254" t="str">
        <f t="shared" si="311"/>
        <v>---</v>
      </c>
      <c r="AM860" s="254" t="str">
        <f t="shared" si="312"/>
        <v>---</v>
      </c>
      <c r="AN860" s="265"/>
      <c r="AO860" s="188" t="str">
        <f>IFERROR(INDEX('تعرفه ها'!A:Z,MATCH(P860&amp;"-"&amp;AO$1,'تعرفه ها'!C:C,0),MATCH(F860,'تعرفه ها'!$2:$2,0),1),"---")</f>
        <v>---</v>
      </c>
      <c r="AP860" s="188" t="str">
        <f>IFERROR(INDEX('تعرفه ها'!A:Z,MATCH(P860&amp;"-"&amp;AP$1,'تعرفه ها'!C:C,0),MATCH(F860,'تعرفه ها'!$2:$2,0),1),"---")</f>
        <v>---</v>
      </c>
      <c r="AQ860" s="188" t="str">
        <f>IFERROR(INDEX('تعرفه ها'!A:Z,MATCH(P860&amp;"-"&amp;AQ$1,'تعرفه ها'!C:C,0),MATCH(F860,'تعرفه ها'!$2:$2,0),1),"---")</f>
        <v>---</v>
      </c>
      <c r="AR860" s="188" t="str">
        <f>IFERROR(INDEX('تعرفه ها'!A:Z,MATCH(P860&amp;"-"&amp;AR$1,'تعرفه ها'!C:C,0),MATCH(F860,'تعرفه ها'!$2:$2,0),1),"---")</f>
        <v>---</v>
      </c>
      <c r="AS860" s="265"/>
      <c r="AT860" s="415" t="str">
        <f t="shared" si="313"/>
        <v>---</v>
      </c>
      <c r="AU860" s="415" t="str">
        <f t="shared" si="314"/>
        <v>---</v>
      </c>
      <c r="AV860" s="415" t="str">
        <f t="shared" si="315"/>
        <v>---</v>
      </c>
      <c r="AW860" s="415" t="str">
        <f t="shared" si="316"/>
        <v>---</v>
      </c>
      <c r="AX860" s="415" t="str">
        <f t="shared" si="317"/>
        <v>---</v>
      </c>
      <c r="AY860" s="415" t="str">
        <f>IFERROR(AH860*INDEX('تعرفه ها'!A:Z,MATCH("عوارض برق به ازاء هر کیلووات",'تعرفه ها'!$C:$C,0),MATCH(F860,'تعرفه ها'!$2:$2,0)),"---")</f>
        <v>---</v>
      </c>
      <c r="AZ860" s="415" t="str">
        <f t="shared" si="318"/>
        <v>---</v>
      </c>
      <c r="BA860" s="415" t="str">
        <f>IFERROR(ROUND(((AX860+AY860+AZ860)*INDEX('تعرفه ها'!A:Z,MATCH("هزینه نگهداری و تعمیرات شبکه برق",'تعرفه ها'!$C:$C,0),MATCH(F860,'تعرفه ها'!$2:$2,0))/100),0),"---")</f>
        <v>---</v>
      </c>
      <c r="BB860" s="415">
        <f>IFERROR(IF(P860="دیماندی",ROUND(AJ860*INDEX('تعرفه ها'!A:Z,MATCH(BB$1,'تعرفه ها'!$C:$C,0),MATCH(F860,'تعرفه ها'!$2:$2,0))*J860/30,0),0),"---")</f>
        <v>0</v>
      </c>
      <c r="BC860" s="415"/>
      <c r="BD860" s="54" t="str">
        <f>IFERROR(IF(INDEX('اطلاعات دوره'!A:Z,MATCH(G860,'اطلاعات دوره'!C:C,0),MATCH("برق",'اطلاعات دوره'!$1:$1,0))="دارد",ROUND(AX860*INDEX('تعرفه ها'!A:Z,MATCH("پیک فصلی برق",'تعرفه ها'!$C:$C,0),MATCH(F860,'تعرفه ها'!$2:$2,0))/100,0),0),"---")</f>
        <v>---</v>
      </c>
      <c r="BE860" s="415" t="str">
        <f>IFERROR(ROUND(((AX860+AY860+AZ860+BA860+BB860+BC860+BD860)*INDEX('تعرفه ها'!A:Z,MATCH("مالیات برق",'تعرفه ها'!$C:$C,0),MATCH(F860,'تعرفه ها'!$2:$2,0))/100),0),"---")</f>
        <v>---</v>
      </c>
      <c r="BF860" s="415" t="str">
        <f t="shared" si="319"/>
        <v>---</v>
      </c>
      <c r="BG860" s="415" t="str">
        <f t="shared" si="323"/>
        <v>---</v>
      </c>
      <c r="BH860" s="415" t="str">
        <f t="shared" si="320"/>
        <v>---</v>
      </c>
      <c r="BI860" s="54" t="str">
        <f t="shared" si="321"/>
        <v>---</v>
      </c>
      <c r="BJ860" s="55" t="str">
        <f t="shared" si="322"/>
        <v>---</v>
      </c>
      <c r="BK860" s="262"/>
      <c r="BL860" s="183" t="str">
        <f>IFERROR(IF(INDEX(پرداخت!A:AZ,MATCH(A860&amp;" - "&amp;"برق",پرداخت!$B:$B,0),MATCH(G860,پرداخت!$1:$1,0))="نشده","نشده","شده"),"---")</f>
        <v>---</v>
      </c>
    </row>
    <row r="861" spans="1:64" ht="33.75" hidden="1">
      <c r="A861" s="170"/>
      <c r="B861" s="47">
        <f>IFERROR(INDEX('اطلاعات انشعابات شرکتها'!A:BB,MATCH(A861,'اطلاعات انشعابات شرکتها'!A:A,0),MATCH(B$1,'اطلاعات انشعابات شرکتها'!$1:$1,0)),0)</f>
        <v>0</v>
      </c>
      <c r="C861" s="48">
        <f>IFERROR(INDEX('اطلاعات انشعابات شرکتها'!A:BB,MATCH(A861,'اطلاعات انشعابات شرکتها'!A:A,0),MATCH(C$1,'اطلاعات انشعابات شرکتها'!$1:$1,0)),0)</f>
        <v>0</v>
      </c>
      <c r="D861" s="45"/>
      <c r="E861" s="171"/>
      <c r="F861" s="170"/>
      <c r="G861" s="188" t="str">
        <f t="shared" si="301"/>
        <v>/</v>
      </c>
      <c r="H861" s="188">
        <f>IFERROR(INDEX('اطلاعات دوره'!A:Z,MATCH(G861,'اطلاعات دوره'!C:C,0),MATCH(H$1,'اطلاعات دوره'!$1:$1,0)),0)</f>
        <v>0</v>
      </c>
      <c r="I861" s="188">
        <f>IFERROR(INDEX('اطلاعات دوره'!A:Z,MATCH(G861,'اطلاعات دوره'!C:C,0),MATCH(I$1,'اطلاعات دوره'!$1:$1,0)),0)</f>
        <v>0</v>
      </c>
      <c r="J861" s="188">
        <f>IFERROR(INDEX('اطلاعات دوره'!A:Z,MATCH(G861,'اطلاعات دوره'!C:C,0),MATCH(J$1,'اطلاعات دوره'!$1:$1,0)),0)</f>
        <v>0</v>
      </c>
      <c r="K861" s="265"/>
      <c r="L861" s="188" t="str">
        <f>IFERROR(INDEX('اطلاعات دوره'!A:Z,MATCH(G861,'اطلاعات دوره'!C:C,0)-1,MATCH("عنوان",'اطلاعات دوره'!$1:$1,0)),"---")</f>
        <v>---</v>
      </c>
      <c r="M861" s="188" t="str">
        <f t="shared" si="302"/>
        <v>----</v>
      </c>
      <c r="N861" s="188" t="str">
        <f t="shared" si="303"/>
        <v>-/</v>
      </c>
      <c r="O861" s="265"/>
      <c r="P861" s="188">
        <f>IFERROR(INDEX('اطلاعات انشعابات شرکتها'!A:BB,MATCH(A861,'اطلاعات انشعابات شرکتها'!A:A,0),MATCH(P$1,'اطلاعات انشعابات شرکتها'!$1:$1,0)),0)</f>
        <v>0</v>
      </c>
      <c r="Q861" s="188">
        <f>IFERROR(INDEX('اطلاعات انشعابات شرکتها'!A:BB,MATCH(A861,'اطلاعات انشعابات شرکتها'!A:A,0),MATCH(Q$1,'اطلاعات انشعابات شرکتها'!$1:$1,0)),0)</f>
        <v>0</v>
      </c>
      <c r="R861" s="188">
        <f>IFERROR(INDEX('اطلاعات انشعابات شرکتها'!A:BB,MATCH(A861,'اطلاعات انشعابات شرکتها'!A:A,0),MATCH(R$1,'اطلاعات انشعابات شرکتها'!$1:$1,0)),0)</f>
        <v>0</v>
      </c>
      <c r="S861" s="265"/>
      <c r="T861" s="188">
        <f>IFERROR(INDEX('قرائت کنتور'!A:AZ,MATCH(A861&amp;"-"&amp;T$1,'قرائت کنتور'!B:B,0),MATCH(G861,'قرائت کنتور'!$1:$1,0)),0)</f>
        <v>0</v>
      </c>
      <c r="U861" s="188">
        <f>IFERROR(INDEX('قرائت کنتور'!A:AZ,MATCH(A861&amp;"-"&amp;U$1,'قرائت کنتور'!B:B,0),MATCH(L861,'قرائت کنتور'!$1:$1,0)),0)</f>
        <v>0</v>
      </c>
      <c r="V861" s="188">
        <f>IFERROR(INDEX('قرائت کنتور'!A:AZ,MATCH(A861&amp;"-"&amp;U$1,'قرائت کنتور'!B:B,0),MATCH(G861,'قرائت کنتور'!$1:$1,0)),0)</f>
        <v>0</v>
      </c>
      <c r="W861" s="188">
        <f>IFERROR(INDEX('قرائت کنتور'!A:AZ,MATCH(A861&amp;"-"&amp;W$1,'قرائت کنتور'!B:B,0),MATCH(L861,'قرائت کنتور'!$1:$1,0)),0)</f>
        <v>0</v>
      </c>
      <c r="X861" s="188">
        <f>IFERROR(INDEX('قرائت کنتور'!A:AZ,MATCH(A861&amp;"-"&amp;W$1,'قرائت کنتور'!B:B,0),MATCH(G861,'قرائت کنتور'!$1:$1,0)),0)</f>
        <v>0</v>
      </c>
      <c r="Y861" s="188">
        <f>IFERROR(INDEX('قرائت کنتور'!A:AZ,MATCH(A861&amp;"-"&amp;Y$1,'قرائت کنتور'!B:B,0),MATCH(L861,'قرائت کنتور'!$1:$1,0)),0)</f>
        <v>0</v>
      </c>
      <c r="Z861" s="188">
        <f>IFERROR(INDEX('قرائت کنتور'!A:AZ,MATCH(A861&amp;"-"&amp;Y$1,'قرائت کنتور'!B:B,0),MATCH(G861,'قرائت کنتور'!$1:$1,0)),0)</f>
        <v>0</v>
      </c>
      <c r="AA861" s="188">
        <f>IFERROR(INDEX('قرائت کنتور'!A:AZ,MATCH(A861&amp;"-"&amp;AA$1,'قرائت کنتور'!B:B,0),MATCH(L861,'قرائت کنتور'!$1:$1,0)),0)</f>
        <v>0</v>
      </c>
      <c r="AB861" s="188">
        <f>IFERROR(INDEX('قرائت کنتور'!A:AZ,MATCH(A861&amp;"-"&amp;AA$1,'قرائت کنتور'!B:B,0),MATCH(G861,'قرائت کنتور'!$1:$1,0)),0)</f>
        <v>0</v>
      </c>
      <c r="AC861" s="265"/>
      <c r="AD861" s="188">
        <f t="shared" si="304"/>
        <v>0</v>
      </c>
      <c r="AE861" s="188">
        <f t="shared" si="305"/>
        <v>0</v>
      </c>
      <c r="AF861" s="188">
        <f t="shared" si="306"/>
        <v>0</v>
      </c>
      <c r="AG861" s="188">
        <f t="shared" si="307"/>
        <v>0</v>
      </c>
      <c r="AH861" s="188">
        <f t="shared" si="308"/>
        <v>0</v>
      </c>
      <c r="AI861" s="188">
        <f t="shared" si="309"/>
        <v>0</v>
      </c>
      <c r="AJ861" s="188" t="str">
        <f t="shared" si="310"/>
        <v>0</v>
      </c>
      <c r="AK861" s="265"/>
      <c r="AL861" s="254" t="str">
        <f t="shared" si="311"/>
        <v>---</v>
      </c>
      <c r="AM861" s="254" t="str">
        <f t="shared" si="312"/>
        <v>---</v>
      </c>
      <c r="AN861" s="265"/>
      <c r="AO861" s="188" t="str">
        <f>IFERROR(INDEX('تعرفه ها'!A:Z,MATCH(P861&amp;"-"&amp;AO$1,'تعرفه ها'!C:C,0),MATCH(F861,'تعرفه ها'!$2:$2,0),1),"---")</f>
        <v>---</v>
      </c>
      <c r="AP861" s="188" t="str">
        <f>IFERROR(INDEX('تعرفه ها'!A:Z,MATCH(P861&amp;"-"&amp;AP$1,'تعرفه ها'!C:C,0),MATCH(F861,'تعرفه ها'!$2:$2,0),1),"---")</f>
        <v>---</v>
      </c>
      <c r="AQ861" s="188" t="str">
        <f>IFERROR(INDEX('تعرفه ها'!A:Z,MATCH(P861&amp;"-"&amp;AQ$1,'تعرفه ها'!C:C,0),MATCH(F861,'تعرفه ها'!$2:$2,0),1),"---")</f>
        <v>---</v>
      </c>
      <c r="AR861" s="188" t="str">
        <f>IFERROR(INDEX('تعرفه ها'!A:Z,MATCH(P861&amp;"-"&amp;AR$1,'تعرفه ها'!C:C,0),MATCH(F861,'تعرفه ها'!$2:$2,0),1),"---")</f>
        <v>---</v>
      </c>
      <c r="AS861" s="265"/>
      <c r="AT861" s="415" t="str">
        <f t="shared" si="313"/>
        <v>---</v>
      </c>
      <c r="AU861" s="415" t="str">
        <f t="shared" si="314"/>
        <v>---</v>
      </c>
      <c r="AV861" s="415" t="str">
        <f t="shared" si="315"/>
        <v>---</v>
      </c>
      <c r="AW861" s="415" t="str">
        <f t="shared" si="316"/>
        <v>---</v>
      </c>
      <c r="AX861" s="415" t="str">
        <f t="shared" si="317"/>
        <v>---</v>
      </c>
      <c r="AY861" s="415" t="str">
        <f>IFERROR(AH861*INDEX('تعرفه ها'!A:Z,MATCH("عوارض برق به ازاء هر کیلووات",'تعرفه ها'!$C:$C,0),MATCH(F861,'تعرفه ها'!$2:$2,0)),"---")</f>
        <v>---</v>
      </c>
      <c r="AZ861" s="415" t="str">
        <f t="shared" si="318"/>
        <v>---</v>
      </c>
      <c r="BA861" s="415" t="str">
        <f>IFERROR(ROUND(((AX861+AY861+AZ861)*INDEX('تعرفه ها'!A:Z,MATCH("هزینه نگهداری و تعمیرات شبکه برق",'تعرفه ها'!$C:$C,0),MATCH(F861,'تعرفه ها'!$2:$2,0))/100),0),"---")</f>
        <v>---</v>
      </c>
      <c r="BB861" s="415">
        <f>IFERROR(IF(P861="دیماندی",ROUND(AJ861*INDEX('تعرفه ها'!A:Z,MATCH(BB$1,'تعرفه ها'!$C:$C,0),MATCH(F861,'تعرفه ها'!$2:$2,0))*J861/30,0),0),"---")</f>
        <v>0</v>
      </c>
      <c r="BC861" s="415"/>
      <c r="BD861" s="54" t="str">
        <f>IFERROR(IF(INDEX('اطلاعات دوره'!A:Z,MATCH(G861,'اطلاعات دوره'!C:C,0),MATCH("برق",'اطلاعات دوره'!$1:$1,0))="دارد",ROUND(AX861*INDEX('تعرفه ها'!A:Z,MATCH("پیک فصلی برق",'تعرفه ها'!$C:$C,0),MATCH(F861,'تعرفه ها'!$2:$2,0))/100,0),0),"---")</f>
        <v>---</v>
      </c>
      <c r="BE861" s="415" t="str">
        <f>IFERROR(ROUND(((AX861+AY861+AZ861+BA861+BB861+BC861+BD861)*INDEX('تعرفه ها'!A:Z,MATCH("مالیات برق",'تعرفه ها'!$C:$C,0),MATCH(F861,'تعرفه ها'!$2:$2,0))/100),0),"---")</f>
        <v>---</v>
      </c>
      <c r="BF861" s="415" t="str">
        <f t="shared" si="319"/>
        <v>---</v>
      </c>
      <c r="BG861" s="415" t="str">
        <f t="shared" si="323"/>
        <v>---</v>
      </c>
      <c r="BH861" s="415" t="str">
        <f t="shared" si="320"/>
        <v>---</v>
      </c>
      <c r="BI861" s="54" t="str">
        <f t="shared" si="321"/>
        <v>---</v>
      </c>
      <c r="BJ861" s="55" t="str">
        <f t="shared" si="322"/>
        <v>---</v>
      </c>
      <c r="BK861" s="262"/>
      <c r="BL861" s="183" t="str">
        <f>IFERROR(IF(INDEX(پرداخت!A:AZ,MATCH(A861&amp;" - "&amp;"برق",پرداخت!$B:$B,0),MATCH(G861,پرداخت!$1:$1,0))="نشده","نشده","شده"),"---")</f>
        <v>---</v>
      </c>
    </row>
    <row r="862" spans="1:64" ht="33.75" hidden="1">
      <c r="A862" s="170"/>
      <c r="B862" s="47">
        <f>IFERROR(INDEX('اطلاعات انشعابات شرکتها'!A:BB,MATCH(A862,'اطلاعات انشعابات شرکتها'!A:A,0),MATCH(B$1,'اطلاعات انشعابات شرکتها'!$1:$1,0)),0)</f>
        <v>0</v>
      </c>
      <c r="C862" s="48">
        <f>IFERROR(INDEX('اطلاعات انشعابات شرکتها'!A:BB,MATCH(A862,'اطلاعات انشعابات شرکتها'!A:A,0),MATCH(C$1,'اطلاعات انشعابات شرکتها'!$1:$1,0)),0)</f>
        <v>0</v>
      </c>
      <c r="D862" s="45"/>
      <c r="E862" s="171"/>
      <c r="F862" s="170"/>
      <c r="G862" s="188" t="str">
        <f t="shared" si="301"/>
        <v>/</v>
      </c>
      <c r="H862" s="188">
        <f>IFERROR(INDEX('اطلاعات دوره'!A:Z,MATCH(G862,'اطلاعات دوره'!C:C,0),MATCH(H$1,'اطلاعات دوره'!$1:$1,0)),0)</f>
        <v>0</v>
      </c>
      <c r="I862" s="188">
        <f>IFERROR(INDEX('اطلاعات دوره'!A:Z,MATCH(G862,'اطلاعات دوره'!C:C,0),MATCH(I$1,'اطلاعات دوره'!$1:$1,0)),0)</f>
        <v>0</v>
      </c>
      <c r="J862" s="188">
        <f>IFERROR(INDEX('اطلاعات دوره'!A:Z,MATCH(G862,'اطلاعات دوره'!C:C,0),MATCH(J$1,'اطلاعات دوره'!$1:$1,0)),0)</f>
        <v>0</v>
      </c>
      <c r="K862" s="265"/>
      <c r="L862" s="188" t="str">
        <f>IFERROR(INDEX('اطلاعات دوره'!A:Z,MATCH(G862,'اطلاعات دوره'!C:C,0)-1,MATCH("عنوان",'اطلاعات دوره'!$1:$1,0)),"---")</f>
        <v>---</v>
      </c>
      <c r="M862" s="188" t="str">
        <f t="shared" si="302"/>
        <v>----</v>
      </c>
      <c r="N862" s="188" t="str">
        <f t="shared" si="303"/>
        <v>-/</v>
      </c>
      <c r="O862" s="265"/>
      <c r="P862" s="188">
        <f>IFERROR(INDEX('اطلاعات انشعابات شرکتها'!A:BB,MATCH(A862,'اطلاعات انشعابات شرکتها'!A:A,0),MATCH(P$1,'اطلاعات انشعابات شرکتها'!$1:$1,0)),0)</f>
        <v>0</v>
      </c>
      <c r="Q862" s="188">
        <f>IFERROR(INDEX('اطلاعات انشعابات شرکتها'!A:BB,MATCH(A862,'اطلاعات انشعابات شرکتها'!A:A,0),MATCH(Q$1,'اطلاعات انشعابات شرکتها'!$1:$1,0)),0)</f>
        <v>0</v>
      </c>
      <c r="R862" s="188">
        <f>IFERROR(INDEX('اطلاعات انشعابات شرکتها'!A:BB,MATCH(A862,'اطلاعات انشعابات شرکتها'!A:A,0),MATCH(R$1,'اطلاعات انشعابات شرکتها'!$1:$1,0)),0)</f>
        <v>0</v>
      </c>
      <c r="S862" s="265"/>
      <c r="T862" s="188">
        <f>IFERROR(INDEX('قرائت کنتور'!A:AZ,MATCH(A862&amp;"-"&amp;T$1,'قرائت کنتور'!B:B,0),MATCH(G862,'قرائت کنتور'!$1:$1,0)),0)</f>
        <v>0</v>
      </c>
      <c r="U862" s="188">
        <f>IFERROR(INDEX('قرائت کنتور'!A:AZ,MATCH(A862&amp;"-"&amp;U$1,'قرائت کنتور'!B:B,0),MATCH(L862,'قرائت کنتور'!$1:$1,0)),0)</f>
        <v>0</v>
      </c>
      <c r="V862" s="188">
        <f>IFERROR(INDEX('قرائت کنتور'!A:AZ,MATCH(A862&amp;"-"&amp;U$1,'قرائت کنتور'!B:B,0),MATCH(G862,'قرائت کنتور'!$1:$1,0)),0)</f>
        <v>0</v>
      </c>
      <c r="W862" s="188">
        <f>IFERROR(INDEX('قرائت کنتور'!A:AZ,MATCH(A862&amp;"-"&amp;W$1,'قرائت کنتور'!B:B,0),MATCH(L862,'قرائت کنتور'!$1:$1,0)),0)</f>
        <v>0</v>
      </c>
      <c r="X862" s="188">
        <f>IFERROR(INDEX('قرائت کنتور'!A:AZ,MATCH(A862&amp;"-"&amp;W$1,'قرائت کنتور'!B:B,0),MATCH(G862,'قرائت کنتور'!$1:$1,0)),0)</f>
        <v>0</v>
      </c>
      <c r="Y862" s="188">
        <f>IFERROR(INDEX('قرائت کنتور'!A:AZ,MATCH(A862&amp;"-"&amp;Y$1,'قرائت کنتور'!B:B,0),MATCH(L862,'قرائت کنتور'!$1:$1,0)),0)</f>
        <v>0</v>
      </c>
      <c r="Z862" s="188">
        <f>IFERROR(INDEX('قرائت کنتور'!A:AZ,MATCH(A862&amp;"-"&amp;Y$1,'قرائت کنتور'!B:B,0),MATCH(G862,'قرائت کنتور'!$1:$1,0)),0)</f>
        <v>0</v>
      </c>
      <c r="AA862" s="188">
        <f>IFERROR(INDEX('قرائت کنتور'!A:AZ,MATCH(A862&amp;"-"&amp;AA$1,'قرائت کنتور'!B:B,0),MATCH(L862,'قرائت کنتور'!$1:$1,0)),0)</f>
        <v>0</v>
      </c>
      <c r="AB862" s="188">
        <f>IFERROR(INDEX('قرائت کنتور'!A:AZ,MATCH(A862&amp;"-"&amp;AA$1,'قرائت کنتور'!B:B,0),MATCH(G862,'قرائت کنتور'!$1:$1,0)),0)</f>
        <v>0</v>
      </c>
      <c r="AC862" s="265"/>
      <c r="AD862" s="188">
        <f t="shared" si="304"/>
        <v>0</v>
      </c>
      <c r="AE862" s="188">
        <f t="shared" si="305"/>
        <v>0</v>
      </c>
      <c r="AF862" s="188">
        <f t="shared" si="306"/>
        <v>0</v>
      </c>
      <c r="AG862" s="188">
        <f t="shared" si="307"/>
        <v>0</v>
      </c>
      <c r="AH862" s="188">
        <f t="shared" si="308"/>
        <v>0</v>
      </c>
      <c r="AI862" s="188">
        <f t="shared" si="309"/>
        <v>0</v>
      </c>
      <c r="AJ862" s="188" t="str">
        <f t="shared" si="310"/>
        <v>0</v>
      </c>
      <c r="AK862" s="265"/>
      <c r="AL862" s="254" t="str">
        <f t="shared" si="311"/>
        <v>---</v>
      </c>
      <c r="AM862" s="254" t="str">
        <f t="shared" si="312"/>
        <v>---</v>
      </c>
      <c r="AN862" s="265"/>
      <c r="AO862" s="188" t="str">
        <f>IFERROR(INDEX('تعرفه ها'!A:Z,MATCH(P862&amp;"-"&amp;AO$1,'تعرفه ها'!C:C,0),MATCH(F862,'تعرفه ها'!$2:$2,0),1),"---")</f>
        <v>---</v>
      </c>
      <c r="AP862" s="188" t="str">
        <f>IFERROR(INDEX('تعرفه ها'!A:Z,MATCH(P862&amp;"-"&amp;AP$1,'تعرفه ها'!C:C,0),MATCH(F862,'تعرفه ها'!$2:$2,0),1),"---")</f>
        <v>---</v>
      </c>
      <c r="AQ862" s="188" t="str">
        <f>IFERROR(INDEX('تعرفه ها'!A:Z,MATCH(P862&amp;"-"&amp;AQ$1,'تعرفه ها'!C:C,0),MATCH(F862,'تعرفه ها'!$2:$2,0),1),"---")</f>
        <v>---</v>
      </c>
      <c r="AR862" s="188" t="str">
        <f>IFERROR(INDEX('تعرفه ها'!A:Z,MATCH(P862&amp;"-"&amp;AR$1,'تعرفه ها'!C:C,0),MATCH(F862,'تعرفه ها'!$2:$2,0),1),"---")</f>
        <v>---</v>
      </c>
      <c r="AS862" s="265"/>
      <c r="AT862" s="415" t="str">
        <f t="shared" si="313"/>
        <v>---</v>
      </c>
      <c r="AU862" s="415" t="str">
        <f t="shared" si="314"/>
        <v>---</v>
      </c>
      <c r="AV862" s="415" t="str">
        <f t="shared" si="315"/>
        <v>---</v>
      </c>
      <c r="AW862" s="415" t="str">
        <f t="shared" si="316"/>
        <v>---</v>
      </c>
      <c r="AX862" s="415" t="str">
        <f t="shared" si="317"/>
        <v>---</v>
      </c>
      <c r="AY862" s="415" t="str">
        <f>IFERROR(AH862*INDEX('تعرفه ها'!A:Z,MATCH("عوارض برق به ازاء هر کیلووات",'تعرفه ها'!$C:$C,0),MATCH(F862,'تعرفه ها'!$2:$2,0)),"---")</f>
        <v>---</v>
      </c>
      <c r="AZ862" s="415" t="str">
        <f t="shared" si="318"/>
        <v>---</v>
      </c>
      <c r="BA862" s="415" t="str">
        <f>IFERROR(ROUND(((AX862+AY862+AZ862)*INDEX('تعرفه ها'!A:Z,MATCH("هزینه نگهداری و تعمیرات شبکه برق",'تعرفه ها'!$C:$C,0),MATCH(F862,'تعرفه ها'!$2:$2,0))/100),0),"---")</f>
        <v>---</v>
      </c>
      <c r="BB862" s="415">
        <f>IFERROR(IF(P862="دیماندی",ROUND(AJ862*INDEX('تعرفه ها'!A:Z,MATCH(BB$1,'تعرفه ها'!$C:$C,0),MATCH(F862,'تعرفه ها'!$2:$2,0))*J862/30,0),0),"---")</f>
        <v>0</v>
      </c>
      <c r="BC862" s="415"/>
      <c r="BD862" s="54" t="str">
        <f>IFERROR(IF(INDEX('اطلاعات دوره'!A:Z,MATCH(G862,'اطلاعات دوره'!C:C,0),MATCH("برق",'اطلاعات دوره'!$1:$1,0))="دارد",ROUND(AX862*INDEX('تعرفه ها'!A:Z,MATCH("پیک فصلی برق",'تعرفه ها'!$C:$C,0),MATCH(F862,'تعرفه ها'!$2:$2,0))/100,0),0),"---")</f>
        <v>---</v>
      </c>
      <c r="BE862" s="415" t="str">
        <f>IFERROR(ROUND(((AX862+AY862+AZ862+BA862+BB862+BC862+BD862)*INDEX('تعرفه ها'!A:Z,MATCH("مالیات برق",'تعرفه ها'!$C:$C,0),MATCH(F862,'تعرفه ها'!$2:$2,0))/100),0),"---")</f>
        <v>---</v>
      </c>
      <c r="BF862" s="415" t="str">
        <f t="shared" si="319"/>
        <v>---</v>
      </c>
      <c r="BG862" s="415" t="str">
        <f t="shared" si="323"/>
        <v>---</v>
      </c>
      <c r="BH862" s="415" t="str">
        <f t="shared" si="320"/>
        <v>---</v>
      </c>
      <c r="BI862" s="54" t="str">
        <f t="shared" si="321"/>
        <v>---</v>
      </c>
      <c r="BJ862" s="55" t="str">
        <f t="shared" si="322"/>
        <v>---</v>
      </c>
      <c r="BK862" s="262"/>
      <c r="BL862" s="183" t="str">
        <f>IFERROR(IF(INDEX(پرداخت!A:AZ,MATCH(A862&amp;" - "&amp;"برق",پرداخت!$B:$B,0),MATCH(G862,پرداخت!$1:$1,0))="نشده","نشده","شده"),"---")</f>
        <v>---</v>
      </c>
    </row>
    <row r="863" spans="1:64" ht="33.75" hidden="1">
      <c r="A863" s="170"/>
      <c r="B863" s="47">
        <f>IFERROR(INDEX('اطلاعات انشعابات شرکتها'!A:BB,MATCH(A863,'اطلاعات انشعابات شرکتها'!A:A,0),MATCH(B$1,'اطلاعات انشعابات شرکتها'!$1:$1,0)),0)</f>
        <v>0</v>
      </c>
      <c r="C863" s="48">
        <f>IFERROR(INDEX('اطلاعات انشعابات شرکتها'!A:BB,MATCH(A863,'اطلاعات انشعابات شرکتها'!A:A,0),MATCH(C$1,'اطلاعات انشعابات شرکتها'!$1:$1,0)),0)</f>
        <v>0</v>
      </c>
      <c r="D863" s="45"/>
      <c r="E863" s="171"/>
      <c r="F863" s="170"/>
      <c r="G863" s="188" t="str">
        <f t="shared" si="301"/>
        <v>/</v>
      </c>
      <c r="H863" s="188">
        <f>IFERROR(INDEX('اطلاعات دوره'!A:Z,MATCH(G863,'اطلاعات دوره'!C:C,0),MATCH(H$1,'اطلاعات دوره'!$1:$1,0)),0)</f>
        <v>0</v>
      </c>
      <c r="I863" s="188">
        <f>IFERROR(INDEX('اطلاعات دوره'!A:Z,MATCH(G863,'اطلاعات دوره'!C:C,0),MATCH(I$1,'اطلاعات دوره'!$1:$1,0)),0)</f>
        <v>0</v>
      </c>
      <c r="J863" s="188">
        <f>IFERROR(INDEX('اطلاعات دوره'!A:Z,MATCH(G863,'اطلاعات دوره'!C:C,0),MATCH(J$1,'اطلاعات دوره'!$1:$1,0)),0)</f>
        <v>0</v>
      </c>
      <c r="K863" s="265"/>
      <c r="L863" s="188" t="str">
        <f>IFERROR(INDEX('اطلاعات دوره'!A:Z,MATCH(G863,'اطلاعات دوره'!C:C,0)-1,MATCH("عنوان",'اطلاعات دوره'!$1:$1,0)),"---")</f>
        <v>---</v>
      </c>
      <c r="M863" s="188" t="str">
        <f t="shared" si="302"/>
        <v>----</v>
      </c>
      <c r="N863" s="188" t="str">
        <f t="shared" si="303"/>
        <v>-/</v>
      </c>
      <c r="O863" s="265"/>
      <c r="P863" s="188">
        <f>IFERROR(INDEX('اطلاعات انشعابات شرکتها'!A:BB,MATCH(A863,'اطلاعات انشعابات شرکتها'!A:A,0),MATCH(P$1,'اطلاعات انشعابات شرکتها'!$1:$1,0)),0)</f>
        <v>0</v>
      </c>
      <c r="Q863" s="188">
        <f>IFERROR(INDEX('اطلاعات انشعابات شرکتها'!A:BB,MATCH(A863,'اطلاعات انشعابات شرکتها'!A:A,0),MATCH(Q$1,'اطلاعات انشعابات شرکتها'!$1:$1,0)),0)</f>
        <v>0</v>
      </c>
      <c r="R863" s="188">
        <f>IFERROR(INDEX('اطلاعات انشعابات شرکتها'!A:BB,MATCH(A863,'اطلاعات انشعابات شرکتها'!A:A,0),MATCH(R$1,'اطلاعات انشعابات شرکتها'!$1:$1,0)),0)</f>
        <v>0</v>
      </c>
      <c r="S863" s="265"/>
      <c r="T863" s="188">
        <f>IFERROR(INDEX('قرائت کنتور'!A:AZ,MATCH(A863&amp;"-"&amp;T$1,'قرائت کنتور'!B:B,0),MATCH(G863,'قرائت کنتور'!$1:$1,0)),0)</f>
        <v>0</v>
      </c>
      <c r="U863" s="188">
        <f>IFERROR(INDEX('قرائت کنتور'!A:AZ,MATCH(A863&amp;"-"&amp;U$1,'قرائت کنتور'!B:B,0),MATCH(L863,'قرائت کنتور'!$1:$1,0)),0)</f>
        <v>0</v>
      </c>
      <c r="V863" s="188">
        <f>IFERROR(INDEX('قرائت کنتور'!A:AZ,MATCH(A863&amp;"-"&amp;U$1,'قرائت کنتور'!B:B,0),MATCH(G863,'قرائت کنتور'!$1:$1,0)),0)</f>
        <v>0</v>
      </c>
      <c r="W863" s="188">
        <f>IFERROR(INDEX('قرائت کنتور'!A:AZ,MATCH(A863&amp;"-"&amp;W$1,'قرائت کنتور'!B:B,0),MATCH(L863,'قرائت کنتور'!$1:$1,0)),0)</f>
        <v>0</v>
      </c>
      <c r="X863" s="188">
        <f>IFERROR(INDEX('قرائت کنتور'!A:AZ,MATCH(A863&amp;"-"&amp;W$1,'قرائت کنتور'!B:B,0),MATCH(G863,'قرائت کنتور'!$1:$1,0)),0)</f>
        <v>0</v>
      </c>
      <c r="Y863" s="188">
        <f>IFERROR(INDEX('قرائت کنتور'!A:AZ,MATCH(A863&amp;"-"&amp;Y$1,'قرائت کنتور'!B:B,0),MATCH(L863,'قرائت کنتور'!$1:$1,0)),0)</f>
        <v>0</v>
      </c>
      <c r="Z863" s="188">
        <f>IFERROR(INDEX('قرائت کنتور'!A:AZ,MATCH(A863&amp;"-"&amp;Y$1,'قرائت کنتور'!B:B,0),MATCH(G863,'قرائت کنتور'!$1:$1,0)),0)</f>
        <v>0</v>
      </c>
      <c r="AA863" s="188">
        <f>IFERROR(INDEX('قرائت کنتور'!A:AZ,MATCH(A863&amp;"-"&amp;AA$1,'قرائت کنتور'!B:B,0),MATCH(L863,'قرائت کنتور'!$1:$1,0)),0)</f>
        <v>0</v>
      </c>
      <c r="AB863" s="188">
        <f>IFERROR(INDEX('قرائت کنتور'!A:AZ,MATCH(A863&amp;"-"&amp;AA$1,'قرائت کنتور'!B:B,0),MATCH(G863,'قرائت کنتور'!$1:$1,0)),0)</f>
        <v>0</v>
      </c>
      <c r="AC863" s="265"/>
      <c r="AD863" s="188">
        <f t="shared" si="304"/>
        <v>0</v>
      </c>
      <c r="AE863" s="188">
        <f t="shared" si="305"/>
        <v>0</v>
      </c>
      <c r="AF863" s="188">
        <f t="shared" si="306"/>
        <v>0</v>
      </c>
      <c r="AG863" s="188">
        <f t="shared" si="307"/>
        <v>0</v>
      </c>
      <c r="AH863" s="188">
        <f t="shared" si="308"/>
        <v>0</v>
      </c>
      <c r="AI863" s="188">
        <f t="shared" si="309"/>
        <v>0</v>
      </c>
      <c r="AJ863" s="188" t="str">
        <f t="shared" si="310"/>
        <v>0</v>
      </c>
      <c r="AK863" s="265"/>
      <c r="AL863" s="254" t="str">
        <f t="shared" si="311"/>
        <v>---</v>
      </c>
      <c r="AM863" s="254" t="str">
        <f t="shared" si="312"/>
        <v>---</v>
      </c>
      <c r="AN863" s="265"/>
      <c r="AO863" s="188" t="str">
        <f>IFERROR(INDEX('تعرفه ها'!A:Z,MATCH(P863&amp;"-"&amp;AO$1,'تعرفه ها'!C:C,0),MATCH(F863,'تعرفه ها'!$2:$2,0),1),"---")</f>
        <v>---</v>
      </c>
      <c r="AP863" s="188" t="str">
        <f>IFERROR(INDEX('تعرفه ها'!A:Z,MATCH(P863&amp;"-"&amp;AP$1,'تعرفه ها'!C:C,0),MATCH(F863,'تعرفه ها'!$2:$2,0),1),"---")</f>
        <v>---</v>
      </c>
      <c r="AQ863" s="188" t="str">
        <f>IFERROR(INDEX('تعرفه ها'!A:Z,MATCH(P863&amp;"-"&amp;AQ$1,'تعرفه ها'!C:C,0),MATCH(F863,'تعرفه ها'!$2:$2,0),1),"---")</f>
        <v>---</v>
      </c>
      <c r="AR863" s="188" t="str">
        <f>IFERROR(INDEX('تعرفه ها'!A:Z,MATCH(P863&amp;"-"&amp;AR$1,'تعرفه ها'!C:C,0),MATCH(F863,'تعرفه ها'!$2:$2,0),1),"---")</f>
        <v>---</v>
      </c>
      <c r="AS863" s="265"/>
      <c r="AT863" s="415" t="str">
        <f t="shared" si="313"/>
        <v>---</v>
      </c>
      <c r="AU863" s="415" t="str">
        <f t="shared" si="314"/>
        <v>---</v>
      </c>
      <c r="AV863" s="415" t="str">
        <f t="shared" si="315"/>
        <v>---</v>
      </c>
      <c r="AW863" s="415" t="str">
        <f t="shared" si="316"/>
        <v>---</v>
      </c>
      <c r="AX863" s="415" t="str">
        <f t="shared" si="317"/>
        <v>---</v>
      </c>
      <c r="AY863" s="415" t="str">
        <f>IFERROR(AH863*INDEX('تعرفه ها'!A:Z,MATCH("عوارض برق به ازاء هر کیلووات",'تعرفه ها'!$C:$C,0),MATCH(F863,'تعرفه ها'!$2:$2,0)),"---")</f>
        <v>---</v>
      </c>
      <c r="AZ863" s="415" t="str">
        <f t="shared" si="318"/>
        <v>---</v>
      </c>
      <c r="BA863" s="415" t="str">
        <f>IFERROR(ROUND(((AX863+AY863+AZ863)*INDEX('تعرفه ها'!A:Z,MATCH("هزینه نگهداری و تعمیرات شبکه برق",'تعرفه ها'!$C:$C,0),MATCH(F863,'تعرفه ها'!$2:$2,0))/100),0),"---")</f>
        <v>---</v>
      </c>
      <c r="BB863" s="415">
        <f>IFERROR(IF(P863="دیماندی",ROUND(AJ863*INDEX('تعرفه ها'!A:Z,MATCH(BB$1,'تعرفه ها'!$C:$C,0),MATCH(F863,'تعرفه ها'!$2:$2,0))*J863/30,0),0),"---")</f>
        <v>0</v>
      </c>
      <c r="BC863" s="415"/>
      <c r="BD863" s="54" t="str">
        <f>IFERROR(IF(INDEX('اطلاعات دوره'!A:Z,MATCH(G863,'اطلاعات دوره'!C:C,0),MATCH("برق",'اطلاعات دوره'!$1:$1,0))="دارد",ROUND(AX863*INDEX('تعرفه ها'!A:Z,MATCH("پیک فصلی برق",'تعرفه ها'!$C:$C,0),MATCH(F863,'تعرفه ها'!$2:$2,0))/100,0),0),"---")</f>
        <v>---</v>
      </c>
      <c r="BE863" s="415" t="str">
        <f>IFERROR(ROUND(((AX863+AY863+AZ863+BA863+BB863+BC863+BD863)*INDEX('تعرفه ها'!A:Z,MATCH("مالیات برق",'تعرفه ها'!$C:$C,0),MATCH(F863,'تعرفه ها'!$2:$2,0))/100),0),"---")</f>
        <v>---</v>
      </c>
      <c r="BF863" s="415" t="str">
        <f t="shared" si="319"/>
        <v>---</v>
      </c>
      <c r="BG863" s="415" t="str">
        <f t="shared" si="323"/>
        <v>---</v>
      </c>
      <c r="BH863" s="415" t="str">
        <f t="shared" si="320"/>
        <v>---</v>
      </c>
      <c r="BI863" s="54" t="str">
        <f t="shared" si="321"/>
        <v>---</v>
      </c>
      <c r="BJ863" s="55" t="str">
        <f t="shared" si="322"/>
        <v>---</v>
      </c>
      <c r="BK863" s="262"/>
      <c r="BL863" s="183" t="str">
        <f>IFERROR(IF(INDEX(پرداخت!A:AZ,MATCH(A863&amp;" - "&amp;"برق",پرداخت!$B:$B,0),MATCH(G863,پرداخت!$1:$1,0))="نشده","نشده","شده"),"---")</f>
        <v>---</v>
      </c>
    </row>
    <row r="864" spans="1:64" ht="33.75" hidden="1">
      <c r="A864" s="170"/>
      <c r="B864" s="47">
        <f>IFERROR(INDEX('اطلاعات انشعابات شرکتها'!A:BB,MATCH(A864,'اطلاعات انشعابات شرکتها'!A:A,0),MATCH(B$1,'اطلاعات انشعابات شرکتها'!$1:$1,0)),0)</f>
        <v>0</v>
      </c>
      <c r="C864" s="48">
        <f>IFERROR(INDEX('اطلاعات انشعابات شرکتها'!A:BB,MATCH(A864,'اطلاعات انشعابات شرکتها'!A:A,0),MATCH(C$1,'اطلاعات انشعابات شرکتها'!$1:$1,0)),0)</f>
        <v>0</v>
      </c>
      <c r="D864" s="45"/>
      <c r="E864" s="171"/>
      <c r="F864" s="170"/>
      <c r="G864" s="188" t="str">
        <f t="shared" si="301"/>
        <v>/</v>
      </c>
      <c r="H864" s="188">
        <f>IFERROR(INDEX('اطلاعات دوره'!A:Z,MATCH(G864,'اطلاعات دوره'!C:C,0),MATCH(H$1,'اطلاعات دوره'!$1:$1,0)),0)</f>
        <v>0</v>
      </c>
      <c r="I864" s="188">
        <f>IFERROR(INDEX('اطلاعات دوره'!A:Z,MATCH(G864,'اطلاعات دوره'!C:C,0),MATCH(I$1,'اطلاعات دوره'!$1:$1,0)),0)</f>
        <v>0</v>
      </c>
      <c r="J864" s="188">
        <f>IFERROR(INDEX('اطلاعات دوره'!A:Z,MATCH(G864,'اطلاعات دوره'!C:C,0),MATCH(J$1,'اطلاعات دوره'!$1:$1,0)),0)</f>
        <v>0</v>
      </c>
      <c r="K864" s="265"/>
      <c r="L864" s="188" t="str">
        <f>IFERROR(INDEX('اطلاعات دوره'!A:Z,MATCH(G864,'اطلاعات دوره'!C:C,0)-1,MATCH("عنوان",'اطلاعات دوره'!$1:$1,0)),"---")</f>
        <v>---</v>
      </c>
      <c r="M864" s="188" t="str">
        <f t="shared" si="302"/>
        <v>----</v>
      </c>
      <c r="N864" s="188" t="str">
        <f t="shared" si="303"/>
        <v>-/</v>
      </c>
      <c r="O864" s="265"/>
      <c r="P864" s="188">
        <f>IFERROR(INDEX('اطلاعات انشعابات شرکتها'!A:BB,MATCH(A864,'اطلاعات انشعابات شرکتها'!A:A,0),MATCH(P$1,'اطلاعات انشعابات شرکتها'!$1:$1,0)),0)</f>
        <v>0</v>
      </c>
      <c r="Q864" s="188">
        <f>IFERROR(INDEX('اطلاعات انشعابات شرکتها'!A:BB,MATCH(A864,'اطلاعات انشعابات شرکتها'!A:A,0),MATCH(Q$1,'اطلاعات انشعابات شرکتها'!$1:$1,0)),0)</f>
        <v>0</v>
      </c>
      <c r="R864" s="188">
        <f>IFERROR(INDEX('اطلاعات انشعابات شرکتها'!A:BB,MATCH(A864,'اطلاعات انشعابات شرکتها'!A:A,0),MATCH(R$1,'اطلاعات انشعابات شرکتها'!$1:$1,0)),0)</f>
        <v>0</v>
      </c>
      <c r="S864" s="265"/>
      <c r="T864" s="188">
        <f>IFERROR(INDEX('قرائت کنتور'!A:AZ,MATCH(A864&amp;"-"&amp;T$1,'قرائت کنتور'!B:B,0),MATCH(G864,'قرائت کنتور'!$1:$1,0)),0)</f>
        <v>0</v>
      </c>
      <c r="U864" s="188">
        <f>IFERROR(INDEX('قرائت کنتور'!A:AZ,MATCH(A864&amp;"-"&amp;U$1,'قرائت کنتور'!B:B,0),MATCH(L864,'قرائت کنتور'!$1:$1,0)),0)</f>
        <v>0</v>
      </c>
      <c r="V864" s="188">
        <f>IFERROR(INDEX('قرائت کنتور'!A:AZ,MATCH(A864&amp;"-"&amp;U$1,'قرائت کنتور'!B:B,0),MATCH(G864,'قرائت کنتور'!$1:$1,0)),0)</f>
        <v>0</v>
      </c>
      <c r="W864" s="188">
        <f>IFERROR(INDEX('قرائت کنتور'!A:AZ,MATCH(A864&amp;"-"&amp;W$1,'قرائت کنتور'!B:B,0),MATCH(L864,'قرائت کنتور'!$1:$1,0)),0)</f>
        <v>0</v>
      </c>
      <c r="X864" s="188">
        <f>IFERROR(INDEX('قرائت کنتور'!A:AZ,MATCH(A864&amp;"-"&amp;W$1,'قرائت کنتور'!B:B,0),MATCH(G864,'قرائت کنتور'!$1:$1,0)),0)</f>
        <v>0</v>
      </c>
      <c r="Y864" s="188">
        <f>IFERROR(INDEX('قرائت کنتور'!A:AZ,MATCH(A864&amp;"-"&amp;Y$1,'قرائت کنتور'!B:B,0),MATCH(L864,'قرائت کنتور'!$1:$1,0)),0)</f>
        <v>0</v>
      </c>
      <c r="Z864" s="188">
        <f>IFERROR(INDEX('قرائت کنتور'!A:AZ,MATCH(A864&amp;"-"&amp;Y$1,'قرائت کنتور'!B:B,0),MATCH(G864,'قرائت کنتور'!$1:$1,0)),0)</f>
        <v>0</v>
      </c>
      <c r="AA864" s="188">
        <f>IFERROR(INDEX('قرائت کنتور'!A:AZ,MATCH(A864&amp;"-"&amp;AA$1,'قرائت کنتور'!B:B,0),MATCH(L864,'قرائت کنتور'!$1:$1,0)),0)</f>
        <v>0</v>
      </c>
      <c r="AB864" s="188">
        <f>IFERROR(INDEX('قرائت کنتور'!A:AZ,MATCH(A864&amp;"-"&amp;AA$1,'قرائت کنتور'!B:B,0),MATCH(G864,'قرائت کنتور'!$1:$1,0)),0)</f>
        <v>0</v>
      </c>
      <c r="AC864" s="265"/>
      <c r="AD864" s="188">
        <f t="shared" si="304"/>
        <v>0</v>
      </c>
      <c r="AE864" s="188">
        <f t="shared" si="305"/>
        <v>0</v>
      </c>
      <c r="AF864" s="188">
        <f t="shared" si="306"/>
        <v>0</v>
      </c>
      <c r="AG864" s="188">
        <f t="shared" si="307"/>
        <v>0</v>
      </c>
      <c r="AH864" s="188">
        <f t="shared" si="308"/>
        <v>0</v>
      </c>
      <c r="AI864" s="188">
        <f t="shared" si="309"/>
        <v>0</v>
      </c>
      <c r="AJ864" s="188" t="str">
        <f t="shared" si="310"/>
        <v>0</v>
      </c>
      <c r="AK864" s="265"/>
      <c r="AL864" s="254" t="str">
        <f t="shared" si="311"/>
        <v>---</v>
      </c>
      <c r="AM864" s="254" t="str">
        <f t="shared" si="312"/>
        <v>---</v>
      </c>
      <c r="AN864" s="265"/>
      <c r="AO864" s="188" t="str">
        <f>IFERROR(INDEX('تعرفه ها'!A:Z,MATCH(P864&amp;"-"&amp;AO$1,'تعرفه ها'!C:C,0),MATCH(F864,'تعرفه ها'!$2:$2,0),1),"---")</f>
        <v>---</v>
      </c>
      <c r="AP864" s="188" t="str">
        <f>IFERROR(INDEX('تعرفه ها'!A:Z,MATCH(P864&amp;"-"&amp;AP$1,'تعرفه ها'!C:C,0),MATCH(F864,'تعرفه ها'!$2:$2,0),1),"---")</f>
        <v>---</v>
      </c>
      <c r="AQ864" s="188" t="str">
        <f>IFERROR(INDEX('تعرفه ها'!A:Z,MATCH(P864&amp;"-"&amp;AQ$1,'تعرفه ها'!C:C,0),MATCH(F864,'تعرفه ها'!$2:$2,0),1),"---")</f>
        <v>---</v>
      </c>
      <c r="AR864" s="188" t="str">
        <f>IFERROR(INDEX('تعرفه ها'!A:Z,MATCH(P864&amp;"-"&amp;AR$1,'تعرفه ها'!C:C,0),MATCH(F864,'تعرفه ها'!$2:$2,0),1),"---")</f>
        <v>---</v>
      </c>
      <c r="AS864" s="265"/>
      <c r="AT864" s="415" t="str">
        <f t="shared" si="313"/>
        <v>---</v>
      </c>
      <c r="AU864" s="415" t="str">
        <f t="shared" si="314"/>
        <v>---</v>
      </c>
      <c r="AV864" s="415" t="str">
        <f t="shared" si="315"/>
        <v>---</v>
      </c>
      <c r="AW864" s="415" t="str">
        <f t="shared" si="316"/>
        <v>---</v>
      </c>
      <c r="AX864" s="415" t="str">
        <f t="shared" si="317"/>
        <v>---</v>
      </c>
      <c r="AY864" s="415" t="str">
        <f>IFERROR(AH864*INDEX('تعرفه ها'!A:Z,MATCH("عوارض برق به ازاء هر کیلووات",'تعرفه ها'!$C:$C,0),MATCH(F864,'تعرفه ها'!$2:$2,0)),"---")</f>
        <v>---</v>
      </c>
      <c r="AZ864" s="415" t="str">
        <f t="shared" si="318"/>
        <v>---</v>
      </c>
      <c r="BA864" s="415" t="str">
        <f>IFERROR(ROUND(((AX864+AY864+AZ864)*INDEX('تعرفه ها'!A:Z,MATCH("هزینه نگهداری و تعمیرات شبکه برق",'تعرفه ها'!$C:$C,0),MATCH(F864,'تعرفه ها'!$2:$2,0))/100),0),"---")</f>
        <v>---</v>
      </c>
      <c r="BB864" s="415">
        <f>IFERROR(IF(P864="دیماندی",ROUND(AJ864*INDEX('تعرفه ها'!A:Z,MATCH(BB$1,'تعرفه ها'!$C:$C,0),MATCH(F864,'تعرفه ها'!$2:$2,0))*J864/30,0),0),"---")</f>
        <v>0</v>
      </c>
      <c r="BC864" s="415"/>
      <c r="BD864" s="54" t="str">
        <f>IFERROR(IF(INDEX('اطلاعات دوره'!A:Z,MATCH(G864,'اطلاعات دوره'!C:C,0),MATCH("برق",'اطلاعات دوره'!$1:$1,0))="دارد",ROUND(AX864*INDEX('تعرفه ها'!A:Z,MATCH("پیک فصلی برق",'تعرفه ها'!$C:$C,0),MATCH(F864,'تعرفه ها'!$2:$2,0))/100,0),0),"---")</f>
        <v>---</v>
      </c>
      <c r="BE864" s="415" t="str">
        <f>IFERROR(ROUND(((AX864+AY864+AZ864+BA864+BB864+BC864+BD864)*INDEX('تعرفه ها'!A:Z,MATCH("مالیات برق",'تعرفه ها'!$C:$C,0),MATCH(F864,'تعرفه ها'!$2:$2,0))/100),0),"---")</f>
        <v>---</v>
      </c>
      <c r="BF864" s="415" t="str">
        <f t="shared" si="319"/>
        <v>---</v>
      </c>
      <c r="BG864" s="415" t="str">
        <f t="shared" si="323"/>
        <v>---</v>
      </c>
      <c r="BH864" s="415" t="str">
        <f t="shared" si="320"/>
        <v>---</v>
      </c>
      <c r="BI864" s="54" t="str">
        <f t="shared" si="321"/>
        <v>---</v>
      </c>
      <c r="BJ864" s="55" t="str">
        <f t="shared" si="322"/>
        <v>---</v>
      </c>
      <c r="BK864" s="262"/>
      <c r="BL864" s="183" t="str">
        <f>IFERROR(IF(INDEX(پرداخت!A:AZ,MATCH(A864&amp;" - "&amp;"برق",پرداخت!$B:$B,0),MATCH(G864,پرداخت!$1:$1,0))="نشده","نشده","شده"),"---")</f>
        <v>---</v>
      </c>
    </row>
    <row r="865" spans="1:64" ht="33.75" hidden="1">
      <c r="A865" s="170"/>
      <c r="B865" s="47">
        <f>IFERROR(INDEX('اطلاعات انشعابات شرکتها'!A:BB,MATCH(A865,'اطلاعات انشعابات شرکتها'!A:A,0),MATCH(B$1,'اطلاعات انشعابات شرکتها'!$1:$1,0)),0)</f>
        <v>0</v>
      </c>
      <c r="C865" s="48">
        <f>IFERROR(INDEX('اطلاعات انشعابات شرکتها'!A:BB,MATCH(A865,'اطلاعات انشعابات شرکتها'!A:A,0),MATCH(C$1,'اطلاعات انشعابات شرکتها'!$1:$1,0)),0)</f>
        <v>0</v>
      </c>
      <c r="D865" s="45"/>
      <c r="E865" s="171"/>
      <c r="F865" s="170"/>
      <c r="G865" s="188" t="str">
        <f t="shared" si="301"/>
        <v>/</v>
      </c>
      <c r="H865" s="188">
        <f>IFERROR(INDEX('اطلاعات دوره'!A:Z,MATCH(G865,'اطلاعات دوره'!C:C,0),MATCH(H$1,'اطلاعات دوره'!$1:$1,0)),0)</f>
        <v>0</v>
      </c>
      <c r="I865" s="188">
        <f>IFERROR(INDEX('اطلاعات دوره'!A:Z,MATCH(G865,'اطلاعات دوره'!C:C,0),MATCH(I$1,'اطلاعات دوره'!$1:$1,0)),0)</f>
        <v>0</v>
      </c>
      <c r="J865" s="188">
        <f>IFERROR(INDEX('اطلاعات دوره'!A:Z,MATCH(G865,'اطلاعات دوره'!C:C,0),MATCH(J$1,'اطلاعات دوره'!$1:$1,0)),0)</f>
        <v>0</v>
      </c>
      <c r="K865" s="265"/>
      <c r="L865" s="188" t="str">
        <f>IFERROR(INDEX('اطلاعات دوره'!A:Z,MATCH(G865,'اطلاعات دوره'!C:C,0)-1,MATCH("عنوان",'اطلاعات دوره'!$1:$1,0)),"---")</f>
        <v>---</v>
      </c>
      <c r="M865" s="188" t="str">
        <f t="shared" si="302"/>
        <v>----</v>
      </c>
      <c r="N865" s="188" t="str">
        <f t="shared" si="303"/>
        <v>-/</v>
      </c>
      <c r="O865" s="265"/>
      <c r="P865" s="188">
        <f>IFERROR(INDEX('اطلاعات انشعابات شرکتها'!A:BB,MATCH(A865,'اطلاعات انشعابات شرکتها'!A:A,0),MATCH(P$1,'اطلاعات انشعابات شرکتها'!$1:$1,0)),0)</f>
        <v>0</v>
      </c>
      <c r="Q865" s="188">
        <f>IFERROR(INDEX('اطلاعات انشعابات شرکتها'!A:BB,MATCH(A865,'اطلاعات انشعابات شرکتها'!A:A,0),MATCH(Q$1,'اطلاعات انشعابات شرکتها'!$1:$1,0)),0)</f>
        <v>0</v>
      </c>
      <c r="R865" s="188">
        <f>IFERROR(INDEX('اطلاعات انشعابات شرکتها'!A:BB,MATCH(A865,'اطلاعات انشعابات شرکتها'!A:A,0),MATCH(R$1,'اطلاعات انشعابات شرکتها'!$1:$1,0)),0)</f>
        <v>0</v>
      </c>
      <c r="S865" s="265"/>
      <c r="T865" s="188">
        <f>IFERROR(INDEX('قرائت کنتور'!A:AZ,MATCH(A865&amp;"-"&amp;T$1,'قرائت کنتور'!B:B,0),MATCH(G865,'قرائت کنتور'!$1:$1,0)),0)</f>
        <v>0</v>
      </c>
      <c r="U865" s="188">
        <f>IFERROR(INDEX('قرائت کنتور'!A:AZ,MATCH(A865&amp;"-"&amp;U$1,'قرائت کنتور'!B:B,0),MATCH(L865,'قرائت کنتور'!$1:$1,0)),0)</f>
        <v>0</v>
      </c>
      <c r="V865" s="188">
        <f>IFERROR(INDEX('قرائت کنتور'!A:AZ,MATCH(A865&amp;"-"&amp;U$1,'قرائت کنتور'!B:B,0),MATCH(G865,'قرائت کنتور'!$1:$1,0)),0)</f>
        <v>0</v>
      </c>
      <c r="W865" s="188">
        <f>IFERROR(INDEX('قرائت کنتور'!A:AZ,MATCH(A865&amp;"-"&amp;W$1,'قرائت کنتور'!B:B,0),MATCH(L865,'قرائت کنتور'!$1:$1,0)),0)</f>
        <v>0</v>
      </c>
      <c r="X865" s="188">
        <f>IFERROR(INDEX('قرائت کنتور'!A:AZ,MATCH(A865&amp;"-"&amp;W$1,'قرائت کنتور'!B:B,0),MATCH(G865,'قرائت کنتور'!$1:$1,0)),0)</f>
        <v>0</v>
      </c>
      <c r="Y865" s="188">
        <f>IFERROR(INDEX('قرائت کنتور'!A:AZ,MATCH(A865&amp;"-"&amp;Y$1,'قرائت کنتور'!B:B,0),MATCH(L865,'قرائت کنتور'!$1:$1,0)),0)</f>
        <v>0</v>
      </c>
      <c r="Z865" s="188">
        <f>IFERROR(INDEX('قرائت کنتور'!A:AZ,MATCH(A865&amp;"-"&amp;Y$1,'قرائت کنتور'!B:B,0),MATCH(G865,'قرائت کنتور'!$1:$1,0)),0)</f>
        <v>0</v>
      </c>
      <c r="AA865" s="188">
        <f>IFERROR(INDEX('قرائت کنتور'!A:AZ,MATCH(A865&amp;"-"&amp;AA$1,'قرائت کنتور'!B:B,0),MATCH(L865,'قرائت کنتور'!$1:$1,0)),0)</f>
        <v>0</v>
      </c>
      <c r="AB865" s="188">
        <f>IFERROR(INDEX('قرائت کنتور'!A:AZ,MATCH(A865&amp;"-"&amp;AA$1,'قرائت کنتور'!B:B,0),MATCH(G865,'قرائت کنتور'!$1:$1,0)),0)</f>
        <v>0</v>
      </c>
      <c r="AC865" s="265"/>
      <c r="AD865" s="188">
        <f t="shared" si="304"/>
        <v>0</v>
      </c>
      <c r="AE865" s="188">
        <f t="shared" si="305"/>
        <v>0</v>
      </c>
      <c r="AF865" s="188">
        <f t="shared" si="306"/>
        <v>0</v>
      </c>
      <c r="AG865" s="188">
        <f t="shared" si="307"/>
        <v>0</v>
      </c>
      <c r="AH865" s="188">
        <f t="shared" si="308"/>
        <v>0</v>
      </c>
      <c r="AI865" s="188">
        <f t="shared" si="309"/>
        <v>0</v>
      </c>
      <c r="AJ865" s="188" t="str">
        <f t="shared" si="310"/>
        <v>0</v>
      </c>
      <c r="AK865" s="265"/>
      <c r="AL865" s="254" t="str">
        <f t="shared" si="311"/>
        <v>---</v>
      </c>
      <c r="AM865" s="254" t="str">
        <f t="shared" si="312"/>
        <v>---</v>
      </c>
      <c r="AN865" s="265"/>
      <c r="AO865" s="188" t="str">
        <f>IFERROR(INDEX('تعرفه ها'!A:Z,MATCH(P865&amp;"-"&amp;AO$1,'تعرفه ها'!C:C,0),MATCH(F865,'تعرفه ها'!$2:$2,0),1),"---")</f>
        <v>---</v>
      </c>
      <c r="AP865" s="188" t="str">
        <f>IFERROR(INDEX('تعرفه ها'!A:Z,MATCH(P865&amp;"-"&amp;AP$1,'تعرفه ها'!C:C,0),MATCH(F865,'تعرفه ها'!$2:$2,0),1),"---")</f>
        <v>---</v>
      </c>
      <c r="AQ865" s="188" t="str">
        <f>IFERROR(INDEX('تعرفه ها'!A:Z,MATCH(P865&amp;"-"&amp;AQ$1,'تعرفه ها'!C:C,0),MATCH(F865,'تعرفه ها'!$2:$2,0),1),"---")</f>
        <v>---</v>
      </c>
      <c r="AR865" s="188" t="str">
        <f>IFERROR(INDEX('تعرفه ها'!A:Z,MATCH(P865&amp;"-"&amp;AR$1,'تعرفه ها'!C:C,0),MATCH(F865,'تعرفه ها'!$2:$2,0),1),"---")</f>
        <v>---</v>
      </c>
      <c r="AS865" s="265"/>
      <c r="AT865" s="415" t="str">
        <f t="shared" si="313"/>
        <v>---</v>
      </c>
      <c r="AU865" s="415" t="str">
        <f t="shared" si="314"/>
        <v>---</v>
      </c>
      <c r="AV865" s="415" t="str">
        <f t="shared" si="315"/>
        <v>---</v>
      </c>
      <c r="AW865" s="415" t="str">
        <f t="shared" si="316"/>
        <v>---</v>
      </c>
      <c r="AX865" s="415" t="str">
        <f t="shared" si="317"/>
        <v>---</v>
      </c>
      <c r="AY865" s="415" t="str">
        <f>IFERROR(AH865*INDEX('تعرفه ها'!A:Z,MATCH("عوارض برق به ازاء هر کیلووات",'تعرفه ها'!$C:$C,0),MATCH(F865,'تعرفه ها'!$2:$2,0)),"---")</f>
        <v>---</v>
      </c>
      <c r="AZ865" s="415" t="str">
        <f t="shared" si="318"/>
        <v>---</v>
      </c>
      <c r="BA865" s="415" t="str">
        <f>IFERROR(ROUND(((AX865+AY865+AZ865)*INDEX('تعرفه ها'!A:Z,MATCH("هزینه نگهداری و تعمیرات شبکه برق",'تعرفه ها'!$C:$C,0),MATCH(F865,'تعرفه ها'!$2:$2,0))/100),0),"---")</f>
        <v>---</v>
      </c>
      <c r="BB865" s="415">
        <f>IFERROR(IF(P865="دیماندی",ROUND(AJ865*INDEX('تعرفه ها'!A:Z,MATCH(BB$1,'تعرفه ها'!$C:$C,0),MATCH(F865,'تعرفه ها'!$2:$2,0))*J865/30,0),0),"---")</f>
        <v>0</v>
      </c>
      <c r="BC865" s="415"/>
      <c r="BD865" s="54" t="str">
        <f>IFERROR(IF(INDEX('اطلاعات دوره'!A:Z,MATCH(G865,'اطلاعات دوره'!C:C,0),MATCH("برق",'اطلاعات دوره'!$1:$1,0))="دارد",ROUND(AX865*INDEX('تعرفه ها'!A:Z,MATCH("پیک فصلی برق",'تعرفه ها'!$C:$C,0),MATCH(F865,'تعرفه ها'!$2:$2,0))/100,0),0),"---")</f>
        <v>---</v>
      </c>
      <c r="BE865" s="415" t="str">
        <f>IFERROR(ROUND(((AX865+AY865+AZ865+BA865+BB865+BC865+BD865)*INDEX('تعرفه ها'!A:Z,MATCH("مالیات برق",'تعرفه ها'!$C:$C,0),MATCH(F865,'تعرفه ها'!$2:$2,0))/100),0),"---")</f>
        <v>---</v>
      </c>
      <c r="BF865" s="415" t="str">
        <f t="shared" si="319"/>
        <v>---</v>
      </c>
      <c r="BG865" s="415" t="str">
        <f t="shared" si="323"/>
        <v>---</v>
      </c>
      <c r="BH865" s="415" t="str">
        <f t="shared" si="320"/>
        <v>---</v>
      </c>
      <c r="BI865" s="54" t="str">
        <f t="shared" si="321"/>
        <v>---</v>
      </c>
      <c r="BJ865" s="55" t="str">
        <f t="shared" si="322"/>
        <v>---</v>
      </c>
      <c r="BK865" s="262"/>
      <c r="BL865" s="183" t="str">
        <f>IFERROR(IF(INDEX(پرداخت!A:AZ,MATCH(A865&amp;" - "&amp;"برق",پرداخت!$B:$B,0),MATCH(G865,پرداخت!$1:$1,0))="نشده","نشده","شده"),"---")</f>
        <v>---</v>
      </c>
    </row>
    <row r="866" spans="1:64" ht="33.75" hidden="1">
      <c r="A866" s="170"/>
      <c r="B866" s="47">
        <f>IFERROR(INDEX('اطلاعات انشعابات شرکتها'!A:BB,MATCH(A866,'اطلاعات انشعابات شرکتها'!A:A,0),MATCH(B$1,'اطلاعات انشعابات شرکتها'!$1:$1,0)),0)</f>
        <v>0</v>
      </c>
      <c r="C866" s="48">
        <f>IFERROR(INDEX('اطلاعات انشعابات شرکتها'!A:BB,MATCH(A866,'اطلاعات انشعابات شرکتها'!A:A,0),MATCH(C$1,'اطلاعات انشعابات شرکتها'!$1:$1,0)),0)</f>
        <v>0</v>
      </c>
      <c r="D866" s="45"/>
      <c r="E866" s="171"/>
      <c r="F866" s="170"/>
      <c r="G866" s="188" t="str">
        <f t="shared" si="301"/>
        <v>/</v>
      </c>
      <c r="H866" s="188">
        <f>IFERROR(INDEX('اطلاعات دوره'!A:Z,MATCH(G866,'اطلاعات دوره'!C:C,0),MATCH(H$1,'اطلاعات دوره'!$1:$1,0)),0)</f>
        <v>0</v>
      </c>
      <c r="I866" s="188">
        <f>IFERROR(INDEX('اطلاعات دوره'!A:Z,MATCH(G866,'اطلاعات دوره'!C:C,0),MATCH(I$1,'اطلاعات دوره'!$1:$1,0)),0)</f>
        <v>0</v>
      </c>
      <c r="J866" s="188">
        <f>IFERROR(INDEX('اطلاعات دوره'!A:Z,MATCH(G866,'اطلاعات دوره'!C:C,0),MATCH(J$1,'اطلاعات دوره'!$1:$1,0)),0)</f>
        <v>0</v>
      </c>
      <c r="K866" s="265"/>
      <c r="L866" s="188" t="str">
        <f>IFERROR(INDEX('اطلاعات دوره'!A:Z,MATCH(G866,'اطلاعات دوره'!C:C,0)-1,MATCH("عنوان",'اطلاعات دوره'!$1:$1,0)),"---")</f>
        <v>---</v>
      </c>
      <c r="M866" s="188" t="str">
        <f t="shared" si="302"/>
        <v>----</v>
      </c>
      <c r="N866" s="188" t="str">
        <f t="shared" si="303"/>
        <v>-/</v>
      </c>
      <c r="O866" s="265"/>
      <c r="P866" s="188">
        <f>IFERROR(INDEX('اطلاعات انشعابات شرکتها'!A:BB,MATCH(A866,'اطلاعات انشعابات شرکتها'!A:A,0),MATCH(P$1,'اطلاعات انشعابات شرکتها'!$1:$1,0)),0)</f>
        <v>0</v>
      </c>
      <c r="Q866" s="188">
        <f>IFERROR(INDEX('اطلاعات انشعابات شرکتها'!A:BB,MATCH(A866,'اطلاعات انشعابات شرکتها'!A:A,0),MATCH(Q$1,'اطلاعات انشعابات شرکتها'!$1:$1,0)),0)</f>
        <v>0</v>
      </c>
      <c r="R866" s="188">
        <f>IFERROR(INDEX('اطلاعات انشعابات شرکتها'!A:BB,MATCH(A866,'اطلاعات انشعابات شرکتها'!A:A,0),MATCH(R$1,'اطلاعات انشعابات شرکتها'!$1:$1,0)),0)</f>
        <v>0</v>
      </c>
      <c r="S866" s="265"/>
      <c r="T866" s="188">
        <f>IFERROR(INDEX('قرائت کنتور'!A:AZ,MATCH(A866&amp;"-"&amp;T$1,'قرائت کنتور'!B:B,0),MATCH(G866,'قرائت کنتور'!$1:$1,0)),0)</f>
        <v>0</v>
      </c>
      <c r="U866" s="188">
        <f>IFERROR(INDEX('قرائت کنتور'!A:AZ,MATCH(A866&amp;"-"&amp;U$1,'قرائت کنتور'!B:B,0),MATCH(L866,'قرائت کنتور'!$1:$1,0)),0)</f>
        <v>0</v>
      </c>
      <c r="V866" s="188">
        <f>IFERROR(INDEX('قرائت کنتور'!A:AZ,MATCH(A866&amp;"-"&amp;U$1,'قرائت کنتور'!B:B,0),MATCH(G866,'قرائت کنتور'!$1:$1,0)),0)</f>
        <v>0</v>
      </c>
      <c r="W866" s="188">
        <f>IFERROR(INDEX('قرائت کنتور'!A:AZ,MATCH(A866&amp;"-"&amp;W$1,'قرائت کنتور'!B:B,0),MATCH(L866,'قرائت کنتور'!$1:$1,0)),0)</f>
        <v>0</v>
      </c>
      <c r="X866" s="188">
        <f>IFERROR(INDEX('قرائت کنتور'!A:AZ,MATCH(A866&amp;"-"&amp;W$1,'قرائت کنتور'!B:B,0),MATCH(G866,'قرائت کنتور'!$1:$1,0)),0)</f>
        <v>0</v>
      </c>
      <c r="Y866" s="188">
        <f>IFERROR(INDEX('قرائت کنتور'!A:AZ,MATCH(A866&amp;"-"&amp;Y$1,'قرائت کنتور'!B:B,0),MATCH(L866,'قرائت کنتور'!$1:$1,0)),0)</f>
        <v>0</v>
      </c>
      <c r="Z866" s="188">
        <f>IFERROR(INDEX('قرائت کنتور'!A:AZ,MATCH(A866&amp;"-"&amp;Y$1,'قرائت کنتور'!B:B,0),MATCH(G866,'قرائت کنتور'!$1:$1,0)),0)</f>
        <v>0</v>
      </c>
      <c r="AA866" s="188">
        <f>IFERROR(INDEX('قرائت کنتور'!A:AZ,MATCH(A866&amp;"-"&amp;AA$1,'قرائت کنتور'!B:B,0),MATCH(L866,'قرائت کنتور'!$1:$1,0)),0)</f>
        <v>0</v>
      </c>
      <c r="AB866" s="188">
        <f>IFERROR(INDEX('قرائت کنتور'!A:AZ,MATCH(A866&amp;"-"&amp;AA$1,'قرائت کنتور'!B:B,0),MATCH(G866,'قرائت کنتور'!$1:$1,0)),0)</f>
        <v>0</v>
      </c>
      <c r="AC866" s="265"/>
      <c r="AD866" s="188">
        <f t="shared" si="304"/>
        <v>0</v>
      </c>
      <c r="AE866" s="188">
        <f t="shared" si="305"/>
        <v>0</v>
      </c>
      <c r="AF866" s="188">
        <f t="shared" si="306"/>
        <v>0</v>
      </c>
      <c r="AG866" s="188">
        <f t="shared" si="307"/>
        <v>0</v>
      </c>
      <c r="AH866" s="188">
        <f t="shared" si="308"/>
        <v>0</v>
      </c>
      <c r="AI866" s="188">
        <f t="shared" si="309"/>
        <v>0</v>
      </c>
      <c r="AJ866" s="188" t="str">
        <f t="shared" si="310"/>
        <v>0</v>
      </c>
      <c r="AK866" s="265"/>
      <c r="AL866" s="254" t="str">
        <f t="shared" si="311"/>
        <v>---</v>
      </c>
      <c r="AM866" s="254" t="str">
        <f t="shared" si="312"/>
        <v>---</v>
      </c>
      <c r="AN866" s="265"/>
      <c r="AO866" s="188" t="str">
        <f>IFERROR(INDEX('تعرفه ها'!A:Z,MATCH(P866&amp;"-"&amp;AO$1,'تعرفه ها'!C:C,0),MATCH(F866,'تعرفه ها'!$2:$2,0),1),"---")</f>
        <v>---</v>
      </c>
      <c r="AP866" s="188" t="str">
        <f>IFERROR(INDEX('تعرفه ها'!A:Z,MATCH(P866&amp;"-"&amp;AP$1,'تعرفه ها'!C:C,0),MATCH(F866,'تعرفه ها'!$2:$2,0),1),"---")</f>
        <v>---</v>
      </c>
      <c r="AQ866" s="188" t="str">
        <f>IFERROR(INDEX('تعرفه ها'!A:Z,MATCH(P866&amp;"-"&amp;AQ$1,'تعرفه ها'!C:C,0),MATCH(F866,'تعرفه ها'!$2:$2,0),1),"---")</f>
        <v>---</v>
      </c>
      <c r="AR866" s="188" t="str">
        <f>IFERROR(INDEX('تعرفه ها'!A:Z,MATCH(P866&amp;"-"&amp;AR$1,'تعرفه ها'!C:C,0),MATCH(F866,'تعرفه ها'!$2:$2,0),1),"---")</f>
        <v>---</v>
      </c>
      <c r="AS866" s="265"/>
      <c r="AT866" s="415" t="str">
        <f t="shared" si="313"/>
        <v>---</v>
      </c>
      <c r="AU866" s="415" t="str">
        <f t="shared" si="314"/>
        <v>---</v>
      </c>
      <c r="AV866" s="415" t="str">
        <f t="shared" si="315"/>
        <v>---</v>
      </c>
      <c r="AW866" s="415" t="str">
        <f t="shared" si="316"/>
        <v>---</v>
      </c>
      <c r="AX866" s="415" t="str">
        <f t="shared" si="317"/>
        <v>---</v>
      </c>
      <c r="AY866" s="415" t="str">
        <f>IFERROR(AH866*INDEX('تعرفه ها'!A:Z,MATCH("عوارض برق به ازاء هر کیلووات",'تعرفه ها'!$C:$C,0),MATCH(F866,'تعرفه ها'!$2:$2,0)),"---")</f>
        <v>---</v>
      </c>
      <c r="AZ866" s="415" t="str">
        <f t="shared" si="318"/>
        <v>---</v>
      </c>
      <c r="BA866" s="415" t="str">
        <f>IFERROR(ROUND(((AX866+AY866+AZ866)*INDEX('تعرفه ها'!A:Z,MATCH("هزینه نگهداری و تعمیرات شبکه برق",'تعرفه ها'!$C:$C,0),MATCH(F866,'تعرفه ها'!$2:$2,0))/100),0),"---")</f>
        <v>---</v>
      </c>
      <c r="BB866" s="415">
        <f>IFERROR(IF(P866="دیماندی",ROUND(AJ866*INDEX('تعرفه ها'!A:Z,MATCH(BB$1,'تعرفه ها'!$C:$C,0),MATCH(F866,'تعرفه ها'!$2:$2,0))*J866/30,0),0),"---")</f>
        <v>0</v>
      </c>
      <c r="BC866" s="415"/>
      <c r="BD866" s="54" t="str">
        <f>IFERROR(IF(INDEX('اطلاعات دوره'!A:Z,MATCH(G866,'اطلاعات دوره'!C:C,0),MATCH("برق",'اطلاعات دوره'!$1:$1,0))="دارد",ROUND(AX866*INDEX('تعرفه ها'!A:Z,MATCH("پیک فصلی برق",'تعرفه ها'!$C:$C,0),MATCH(F866,'تعرفه ها'!$2:$2,0))/100,0),0),"---")</f>
        <v>---</v>
      </c>
      <c r="BE866" s="415" t="str">
        <f>IFERROR(ROUND(((AX866+AY866+AZ866+BA866+BB866+BC866+BD866)*INDEX('تعرفه ها'!A:Z,MATCH("مالیات برق",'تعرفه ها'!$C:$C,0),MATCH(F866,'تعرفه ها'!$2:$2,0))/100),0),"---")</f>
        <v>---</v>
      </c>
      <c r="BF866" s="415" t="str">
        <f t="shared" si="319"/>
        <v>---</v>
      </c>
      <c r="BG866" s="415" t="str">
        <f t="shared" si="323"/>
        <v>---</v>
      </c>
      <c r="BH866" s="415" t="str">
        <f t="shared" si="320"/>
        <v>---</v>
      </c>
      <c r="BI866" s="54" t="str">
        <f t="shared" si="321"/>
        <v>---</v>
      </c>
      <c r="BJ866" s="55" t="str">
        <f t="shared" si="322"/>
        <v>---</v>
      </c>
      <c r="BK866" s="262"/>
      <c r="BL866" s="183" t="str">
        <f>IFERROR(IF(INDEX(پرداخت!A:AZ,MATCH(A866&amp;" - "&amp;"برق",پرداخت!$B:$B,0),MATCH(G866,پرداخت!$1:$1,0))="نشده","نشده","شده"),"---")</f>
        <v>---</v>
      </c>
    </row>
    <row r="867" spans="1:64" ht="33.75" hidden="1">
      <c r="A867" s="170"/>
      <c r="B867" s="47">
        <f>IFERROR(INDEX('اطلاعات انشعابات شرکتها'!A:BB,MATCH(A867,'اطلاعات انشعابات شرکتها'!A:A,0),MATCH(B$1,'اطلاعات انشعابات شرکتها'!$1:$1,0)),0)</f>
        <v>0</v>
      </c>
      <c r="C867" s="48">
        <f>IFERROR(INDEX('اطلاعات انشعابات شرکتها'!A:BB,MATCH(A867,'اطلاعات انشعابات شرکتها'!A:A,0),MATCH(C$1,'اطلاعات انشعابات شرکتها'!$1:$1,0)),0)</f>
        <v>0</v>
      </c>
      <c r="D867" s="45"/>
      <c r="E867" s="171"/>
      <c r="F867" s="170"/>
      <c r="G867" s="188" t="str">
        <f t="shared" si="301"/>
        <v>/</v>
      </c>
      <c r="H867" s="188">
        <f>IFERROR(INDEX('اطلاعات دوره'!A:Z,MATCH(G867,'اطلاعات دوره'!C:C,0),MATCH(H$1,'اطلاعات دوره'!$1:$1,0)),0)</f>
        <v>0</v>
      </c>
      <c r="I867" s="188">
        <f>IFERROR(INDEX('اطلاعات دوره'!A:Z,MATCH(G867,'اطلاعات دوره'!C:C,0),MATCH(I$1,'اطلاعات دوره'!$1:$1,0)),0)</f>
        <v>0</v>
      </c>
      <c r="J867" s="188">
        <f>IFERROR(INDEX('اطلاعات دوره'!A:Z,MATCH(G867,'اطلاعات دوره'!C:C,0),MATCH(J$1,'اطلاعات دوره'!$1:$1,0)),0)</f>
        <v>0</v>
      </c>
      <c r="K867" s="265"/>
      <c r="L867" s="188" t="str">
        <f>IFERROR(INDEX('اطلاعات دوره'!A:Z,MATCH(G867,'اطلاعات دوره'!C:C,0)-1,MATCH("عنوان",'اطلاعات دوره'!$1:$1,0)),"---")</f>
        <v>---</v>
      </c>
      <c r="M867" s="188" t="str">
        <f t="shared" si="302"/>
        <v>----</v>
      </c>
      <c r="N867" s="188" t="str">
        <f t="shared" si="303"/>
        <v>-/</v>
      </c>
      <c r="O867" s="265"/>
      <c r="P867" s="188">
        <f>IFERROR(INDEX('اطلاعات انشعابات شرکتها'!A:BB,MATCH(A867,'اطلاعات انشعابات شرکتها'!A:A,0),MATCH(P$1,'اطلاعات انشعابات شرکتها'!$1:$1,0)),0)</f>
        <v>0</v>
      </c>
      <c r="Q867" s="188">
        <f>IFERROR(INDEX('اطلاعات انشعابات شرکتها'!A:BB,MATCH(A867,'اطلاعات انشعابات شرکتها'!A:A,0),MATCH(Q$1,'اطلاعات انشعابات شرکتها'!$1:$1,0)),0)</f>
        <v>0</v>
      </c>
      <c r="R867" s="188">
        <f>IFERROR(INDEX('اطلاعات انشعابات شرکتها'!A:BB,MATCH(A867,'اطلاعات انشعابات شرکتها'!A:A,0),MATCH(R$1,'اطلاعات انشعابات شرکتها'!$1:$1,0)),0)</f>
        <v>0</v>
      </c>
      <c r="S867" s="265"/>
      <c r="T867" s="188">
        <f>IFERROR(INDEX('قرائت کنتور'!A:AZ,MATCH(A867&amp;"-"&amp;T$1,'قرائت کنتور'!B:B,0),MATCH(G867,'قرائت کنتور'!$1:$1,0)),0)</f>
        <v>0</v>
      </c>
      <c r="U867" s="188">
        <f>IFERROR(INDEX('قرائت کنتور'!A:AZ,MATCH(A867&amp;"-"&amp;U$1,'قرائت کنتور'!B:B,0),MATCH(L867,'قرائت کنتور'!$1:$1,0)),0)</f>
        <v>0</v>
      </c>
      <c r="V867" s="188">
        <f>IFERROR(INDEX('قرائت کنتور'!A:AZ,MATCH(A867&amp;"-"&amp;U$1,'قرائت کنتور'!B:B,0),MATCH(G867,'قرائت کنتور'!$1:$1,0)),0)</f>
        <v>0</v>
      </c>
      <c r="W867" s="188">
        <f>IFERROR(INDEX('قرائت کنتور'!A:AZ,MATCH(A867&amp;"-"&amp;W$1,'قرائت کنتور'!B:B,0),MATCH(L867,'قرائت کنتور'!$1:$1,0)),0)</f>
        <v>0</v>
      </c>
      <c r="X867" s="188">
        <f>IFERROR(INDEX('قرائت کنتور'!A:AZ,MATCH(A867&amp;"-"&amp;W$1,'قرائت کنتور'!B:B,0),MATCH(G867,'قرائت کنتور'!$1:$1,0)),0)</f>
        <v>0</v>
      </c>
      <c r="Y867" s="188">
        <f>IFERROR(INDEX('قرائت کنتور'!A:AZ,MATCH(A867&amp;"-"&amp;Y$1,'قرائت کنتور'!B:B,0),MATCH(L867,'قرائت کنتور'!$1:$1,0)),0)</f>
        <v>0</v>
      </c>
      <c r="Z867" s="188">
        <f>IFERROR(INDEX('قرائت کنتور'!A:AZ,MATCH(A867&amp;"-"&amp;Y$1,'قرائت کنتور'!B:B,0),MATCH(G867,'قرائت کنتور'!$1:$1,0)),0)</f>
        <v>0</v>
      </c>
      <c r="AA867" s="188">
        <f>IFERROR(INDEX('قرائت کنتور'!A:AZ,MATCH(A867&amp;"-"&amp;AA$1,'قرائت کنتور'!B:B,0),MATCH(L867,'قرائت کنتور'!$1:$1,0)),0)</f>
        <v>0</v>
      </c>
      <c r="AB867" s="188">
        <f>IFERROR(INDEX('قرائت کنتور'!A:AZ,MATCH(A867&amp;"-"&amp;AA$1,'قرائت کنتور'!B:B,0),MATCH(G867,'قرائت کنتور'!$1:$1,0)),0)</f>
        <v>0</v>
      </c>
      <c r="AC867" s="265"/>
      <c r="AD867" s="188">
        <f t="shared" si="304"/>
        <v>0</v>
      </c>
      <c r="AE867" s="188">
        <f t="shared" si="305"/>
        <v>0</v>
      </c>
      <c r="AF867" s="188">
        <f t="shared" si="306"/>
        <v>0</v>
      </c>
      <c r="AG867" s="188">
        <f t="shared" si="307"/>
        <v>0</v>
      </c>
      <c r="AH867" s="188">
        <f t="shared" si="308"/>
        <v>0</v>
      </c>
      <c r="AI867" s="188">
        <f t="shared" si="309"/>
        <v>0</v>
      </c>
      <c r="AJ867" s="188" t="str">
        <f t="shared" si="310"/>
        <v>0</v>
      </c>
      <c r="AK867" s="265"/>
      <c r="AL867" s="254" t="str">
        <f t="shared" si="311"/>
        <v>---</v>
      </c>
      <c r="AM867" s="254" t="str">
        <f t="shared" si="312"/>
        <v>---</v>
      </c>
      <c r="AN867" s="265"/>
      <c r="AO867" s="188" t="str">
        <f>IFERROR(INDEX('تعرفه ها'!A:Z,MATCH(P867&amp;"-"&amp;AO$1,'تعرفه ها'!C:C,0),MATCH(F867,'تعرفه ها'!$2:$2,0),1),"---")</f>
        <v>---</v>
      </c>
      <c r="AP867" s="188" t="str">
        <f>IFERROR(INDEX('تعرفه ها'!A:Z,MATCH(P867&amp;"-"&amp;AP$1,'تعرفه ها'!C:C,0),MATCH(F867,'تعرفه ها'!$2:$2,0),1),"---")</f>
        <v>---</v>
      </c>
      <c r="AQ867" s="188" t="str">
        <f>IFERROR(INDEX('تعرفه ها'!A:Z,MATCH(P867&amp;"-"&amp;AQ$1,'تعرفه ها'!C:C,0),MATCH(F867,'تعرفه ها'!$2:$2,0),1),"---")</f>
        <v>---</v>
      </c>
      <c r="AR867" s="188" t="str">
        <f>IFERROR(INDEX('تعرفه ها'!A:Z,MATCH(P867&amp;"-"&amp;AR$1,'تعرفه ها'!C:C,0),MATCH(F867,'تعرفه ها'!$2:$2,0),1),"---")</f>
        <v>---</v>
      </c>
      <c r="AS867" s="265"/>
      <c r="AT867" s="415" t="str">
        <f t="shared" si="313"/>
        <v>---</v>
      </c>
      <c r="AU867" s="415" t="str">
        <f t="shared" si="314"/>
        <v>---</v>
      </c>
      <c r="AV867" s="415" t="str">
        <f t="shared" si="315"/>
        <v>---</v>
      </c>
      <c r="AW867" s="415" t="str">
        <f t="shared" si="316"/>
        <v>---</v>
      </c>
      <c r="AX867" s="415" t="str">
        <f t="shared" si="317"/>
        <v>---</v>
      </c>
      <c r="AY867" s="415" t="str">
        <f>IFERROR(AH867*INDEX('تعرفه ها'!A:Z,MATCH("عوارض برق به ازاء هر کیلووات",'تعرفه ها'!$C:$C,0),MATCH(F867,'تعرفه ها'!$2:$2,0)),"---")</f>
        <v>---</v>
      </c>
      <c r="AZ867" s="415" t="str">
        <f t="shared" si="318"/>
        <v>---</v>
      </c>
      <c r="BA867" s="415" t="str">
        <f>IFERROR(ROUND(((AX867+AY867+AZ867)*INDEX('تعرفه ها'!A:Z,MATCH("هزینه نگهداری و تعمیرات شبکه برق",'تعرفه ها'!$C:$C,0),MATCH(F867,'تعرفه ها'!$2:$2,0))/100),0),"---")</f>
        <v>---</v>
      </c>
      <c r="BB867" s="415">
        <f>IFERROR(IF(P867="دیماندی",ROUND(AJ867*INDEX('تعرفه ها'!A:Z,MATCH(BB$1,'تعرفه ها'!$C:$C,0),MATCH(F867,'تعرفه ها'!$2:$2,0))*J867/30,0),0),"---")</f>
        <v>0</v>
      </c>
      <c r="BC867" s="415"/>
      <c r="BD867" s="54" t="str">
        <f>IFERROR(IF(INDEX('اطلاعات دوره'!A:Z,MATCH(G867,'اطلاعات دوره'!C:C,0),MATCH("برق",'اطلاعات دوره'!$1:$1,0))="دارد",ROUND(AX867*INDEX('تعرفه ها'!A:Z,MATCH("پیک فصلی برق",'تعرفه ها'!$C:$C,0),MATCH(F867,'تعرفه ها'!$2:$2,0))/100,0),0),"---")</f>
        <v>---</v>
      </c>
      <c r="BE867" s="415" t="str">
        <f>IFERROR(ROUND(((AX867+AY867+AZ867+BA867+BB867+BC867+BD867)*INDEX('تعرفه ها'!A:Z,MATCH("مالیات برق",'تعرفه ها'!$C:$C,0),MATCH(F867,'تعرفه ها'!$2:$2,0))/100),0),"---")</f>
        <v>---</v>
      </c>
      <c r="BF867" s="415" t="str">
        <f t="shared" si="319"/>
        <v>---</v>
      </c>
      <c r="BG867" s="415" t="str">
        <f t="shared" si="323"/>
        <v>---</v>
      </c>
      <c r="BH867" s="415" t="str">
        <f t="shared" si="320"/>
        <v>---</v>
      </c>
      <c r="BI867" s="54" t="str">
        <f t="shared" si="321"/>
        <v>---</v>
      </c>
      <c r="BJ867" s="55" t="str">
        <f t="shared" si="322"/>
        <v>---</v>
      </c>
      <c r="BK867" s="262"/>
      <c r="BL867" s="183" t="str">
        <f>IFERROR(IF(INDEX(پرداخت!A:AZ,MATCH(A867&amp;" - "&amp;"برق",پرداخت!$B:$B,0),MATCH(G867,پرداخت!$1:$1,0))="نشده","نشده","شده"),"---")</f>
        <v>---</v>
      </c>
    </row>
    <row r="868" spans="1:64" ht="33.75" hidden="1">
      <c r="A868" s="170"/>
      <c r="B868" s="47">
        <f>IFERROR(INDEX('اطلاعات انشعابات شرکتها'!A:BB,MATCH(A868,'اطلاعات انشعابات شرکتها'!A:A,0),MATCH(B$1,'اطلاعات انشعابات شرکتها'!$1:$1,0)),0)</f>
        <v>0</v>
      </c>
      <c r="C868" s="48">
        <f>IFERROR(INDEX('اطلاعات انشعابات شرکتها'!A:BB,MATCH(A868,'اطلاعات انشعابات شرکتها'!A:A,0),MATCH(C$1,'اطلاعات انشعابات شرکتها'!$1:$1,0)),0)</f>
        <v>0</v>
      </c>
      <c r="D868" s="45"/>
      <c r="E868" s="171"/>
      <c r="F868" s="170"/>
      <c r="G868" s="188" t="str">
        <f t="shared" si="301"/>
        <v>/</v>
      </c>
      <c r="H868" s="188">
        <f>IFERROR(INDEX('اطلاعات دوره'!A:Z,MATCH(G868,'اطلاعات دوره'!C:C,0),MATCH(H$1,'اطلاعات دوره'!$1:$1,0)),0)</f>
        <v>0</v>
      </c>
      <c r="I868" s="188">
        <f>IFERROR(INDEX('اطلاعات دوره'!A:Z,MATCH(G868,'اطلاعات دوره'!C:C,0),MATCH(I$1,'اطلاعات دوره'!$1:$1,0)),0)</f>
        <v>0</v>
      </c>
      <c r="J868" s="188">
        <f>IFERROR(INDEX('اطلاعات دوره'!A:Z,MATCH(G868,'اطلاعات دوره'!C:C,0),MATCH(J$1,'اطلاعات دوره'!$1:$1,0)),0)</f>
        <v>0</v>
      </c>
      <c r="K868" s="265"/>
      <c r="L868" s="188" t="str">
        <f>IFERROR(INDEX('اطلاعات دوره'!A:Z,MATCH(G868,'اطلاعات دوره'!C:C,0)-1,MATCH("عنوان",'اطلاعات دوره'!$1:$1,0)),"---")</f>
        <v>---</v>
      </c>
      <c r="M868" s="188" t="str">
        <f t="shared" si="302"/>
        <v>----</v>
      </c>
      <c r="N868" s="188" t="str">
        <f t="shared" si="303"/>
        <v>-/</v>
      </c>
      <c r="O868" s="265"/>
      <c r="P868" s="188">
        <f>IFERROR(INDEX('اطلاعات انشعابات شرکتها'!A:BB,MATCH(A868,'اطلاعات انشعابات شرکتها'!A:A,0),MATCH(P$1,'اطلاعات انشعابات شرکتها'!$1:$1,0)),0)</f>
        <v>0</v>
      </c>
      <c r="Q868" s="188">
        <f>IFERROR(INDEX('اطلاعات انشعابات شرکتها'!A:BB,MATCH(A868,'اطلاعات انشعابات شرکتها'!A:A,0),MATCH(Q$1,'اطلاعات انشعابات شرکتها'!$1:$1,0)),0)</f>
        <v>0</v>
      </c>
      <c r="R868" s="188">
        <f>IFERROR(INDEX('اطلاعات انشعابات شرکتها'!A:BB,MATCH(A868,'اطلاعات انشعابات شرکتها'!A:A,0),MATCH(R$1,'اطلاعات انشعابات شرکتها'!$1:$1,0)),0)</f>
        <v>0</v>
      </c>
      <c r="S868" s="265"/>
      <c r="T868" s="188">
        <f>IFERROR(INDEX('قرائت کنتور'!A:AZ,MATCH(A868&amp;"-"&amp;T$1,'قرائت کنتور'!B:B,0),MATCH(G868,'قرائت کنتور'!$1:$1,0)),0)</f>
        <v>0</v>
      </c>
      <c r="U868" s="188">
        <f>IFERROR(INDEX('قرائت کنتور'!A:AZ,MATCH(A868&amp;"-"&amp;U$1,'قرائت کنتور'!B:B,0),MATCH(L868,'قرائت کنتور'!$1:$1,0)),0)</f>
        <v>0</v>
      </c>
      <c r="V868" s="188">
        <f>IFERROR(INDEX('قرائت کنتور'!A:AZ,MATCH(A868&amp;"-"&amp;U$1,'قرائت کنتور'!B:B,0),MATCH(G868,'قرائت کنتور'!$1:$1,0)),0)</f>
        <v>0</v>
      </c>
      <c r="W868" s="188">
        <f>IFERROR(INDEX('قرائت کنتور'!A:AZ,MATCH(A868&amp;"-"&amp;W$1,'قرائت کنتور'!B:B,0),MATCH(L868,'قرائت کنتور'!$1:$1,0)),0)</f>
        <v>0</v>
      </c>
      <c r="X868" s="188">
        <f>IFERROR(INDEX('قرائت کنتور'!A:AZ,MATCH(A868&amp;"-"&amp;W$1,'قرائت کنتور'!B:B,0),MATCH(G868,'قرائت کنتور'!$1:$1,0)),0)</f>
        <v>0</v>
      </c>
      <c r="Y868" s="188">
        <f>IFERROR(INDEX('قرائت کنتور'!A:AZ,MATCH(A868&amp;"-"&amp;Y$1,'قرائت کنتور'!B:B,0),MATCH(L868,'قرائت کنتور'!$1:$1,0)),0)</f>
        <v>0</v>
      </c>
      <c r="Z868" s="188">
        <f>IFERROR(INDEX('قرائت کنتور'!A:AZ,MATCH(A868&amp;"-"&amp;Y$1,'قرائت کنتور'!B:B,0),MATCH(G868,'قرائت کنتور'!$1:$1,0)),0)</f>
        <v>0</v>
      </c>
      <c r="AA868" s="188">
        <f>IFERROR(INDEX('قرائت کنتور'!A:AZ,MATCH(A868&amp;"-"&amp;AA$1,'قرائت کنتور'!B:B,0),MATCH(L868,'قرائت کنتور'!$1:$1,0)),0)</f>
        <v>0</v>
      </c>
      <c r="AB868" s="188">
        <f>IFERROR(INDEX('قرائت کنتور'!A:AZ,MATCH(A868&amp;"-"&amp;AA$1,'قرائت کنتور'!B:B,0),MATCH(G868,'قرائت کنتور'!$1:$1,0)),0)</f>
        <v>0</v>
      </c>
      <c r="AC868" s="265"/>
      <c r="AD868" s="188">
        <f t="shared" si="304"/>
        <v>0</v>
      </c>
      <c r="AE868" s="188">
        <f t="shared" si="305"/>
        <v>0</v>
      </c>
      <c r="AF868" s="188">
        <f t="shared" si="306"/>
        <v>0</v>
      </c>
      <c r="AG868" s="188">
        <f t="shared" si="307"/>
        <v>0</v>
      </c>
      <c r="AH868" s="188">
        <f t="shared" si="308"/>
        <v>0</v>
      </c>
      <c r="AI868" s="188">
        <f t="shared" si="309"/>
        <v>0</v>
      </c>
      <c r="AJ868" s="188" t="str">
        <f t="shared" si="310"/>
        <v>0</v>
      </c>
      <c r="AK868" s="265"/>
      <c r="AL868" s="254" t="str">
        <f t="shared" si="311"/>
        <v>---</v>
      </c>
      <c r="AM868" s="254" t="str">
        <f t="shared" si="312"/>
        <v>---</v>
      </c>
      <c r="AN868" s="265"/>
      <c r="AO868" s="188" t="str">
        <f>IFERROR(INDEX('تعرفه ها'!A:Z,MATCH(P868&amp;"-"&amp;AO$1,'تعرفه ها'!C:C,0),MATCH(F868,'تعرفه ها'!$2:$2,0),1),"---")</f>
        <v>---</v>
      </c>
      <c r="AP868" s="188" t="str">
        <f>IFERROR(INDEX('تعرفه ها'!A:Z,MATCH(P868&amp;"-"&amp;AP$1,'تعرفه ها'!C:C,0),MATCH(F868,'تعرفه ها'!$2:$2,0),1),"---")</f>
        <v>---</v>
      </c>
      <c r="AQ868" s="188" t="str">
        <f>IFERROR(INDEX('تعرفه ها'!A:Z,MATCH(P868&amp;"-"&amp;AQ$1,'تعرفه ها'!C:C,0),MATCH(F868,'تعرفه ها'!$2:$2,0),1),"---")</f>
        <v>---</v>
      </c>
      <c r="AR868" s="188" t="str">
        <f>IFERROR(INDEX('تعرفه ها'!A:Z,MATCH(P868&amp;"-"&amp;AR$1,'تعرفه ها'!C:C,0),MATCH(F868,'تعرفه ها'!$2:$2,0),1),"---")</f>
        <v>---</v>
      </c>
      <c r="AS868" s="265"/>
      <c r="AT868" s="415" t="str">
        <f t="shared" si="313"/>
        <v>---</v>
      </c>
      <c r="AU868" s="415" t="str">
        <f t="shared" si="314"/>
        <v>---</v>
      </c>
      <c r="AV868" s="415" t="str">
        <f t="shared" si="315"/>
        <v>---</v>
      </c>
      <c r="AW868" s="415" t="str">
        <f t="shared" si="316"/>
        <v>---</v>
      </c>
      <c r="AX868" s="415" t="str">
        <f t="shared" si="317"/>
        <v>---</v>
      </c>
      <c r="AY868" s="415" t="str">
        <f>IFERROR(AH868*INDEX('تعرفه ها'!A:Z,MATCH("عوارض برق به ازاء هر کیلووات",'تعرفه ها'!$C:$C,0),MATCH(F868,'تعرفه ها'!$2:$2,0)),"---")</f>
        <v>---</v>
      </c>
      <c r="AZ868" s="415" t="str">
        <f t="shared" si="318"/>
        <v>---</v>
      </c>
      <c r="BA868" s="415" t="str">
        <f>IFERROR(ROUND(((AX868+AY868+AZ868)*INDEX('تعرفه ها'!A:Z,MATCH("هزینه نگهداری و تعمیرات شبکه برق",'تعرفه ها'!$C:$C,0),MATCH(F868,'تعرفه ها'!$2:$2,0))/100),0),"---")</f>
        <v>---</v>
      </c>
      <c r="BB868" s="415">
        <f>IFERROR(IF(P868="دیماندی",ROUND(AJ868*INDEX('تعرفه ها'!A:Z,MATCH(BB$1,'تعرفه ها'!$C:$C,0),MATCH(F868,'تعرفه ها'!$2:$2,0))*J868/30,0),0),"---")</f>
        <v>0</v>
      </c>
      <c r="BC868" s="415"/>
      <c r="BD868" s="54" t="str">
        <f>IFERROR(IF(INDEX('اطلاعات دوره'!A:Z,MATCH(G868,'اطلاعات دوره'!C:C,0),MATCH("برق",'اطلاعات دوره'!$1:$1,0))="دارد",ROUND(AX868*INDEX('تعرفه ها'!A:Z,MATCH("پیک فصلی برق",'تعرفه ها'!$C:$C,0),MATCH(F868,'تعرفه ها'!$2:$2,0))/100,0),0),"---")</f>
        <v>---</v>
      </c>
      <c r="BE868" s="415" t="str">
        <f>IFERROR(ROUND(((AX868+AY868+AZ868+BA868+BB868+BC868+BD868)*INDEX('تعرفه ها'!A:Z,MATCH("مالیات برق",'تعرفه ها'!$C:$C,0),MATCH(F868,'تعرفه ها'!$2:$2,0))/100),0),"---")</f>
        <v>---</v>
      </c>
      <c r="BF868" s="415" t="str">
        <f t="shared" si="319"/>
        <v>---</v>
      </c>
      <c r="BG868" s="415" t="str">
        <f t="shared" si="323"/>
        <v>---</v>
      </c>
      <c r="BH868" s="415" t="str">
        <f t="shared" si="320"/>
        <v>---</v>
      </c>
      <c r="BI868" s="54" t="str">
        <f t="shared" si="321"/>
        <v>---</v>
      </c>
      <c r="BJ868" s="55" t="str">
        <f t="shared" si="322"/>
        <v>---</v>
      </c>
      <c r="BK868" s="262"/>
      <c r="BL868" s="183" t="str">
        <f>IFERROR(IF(INDEX(پرداخت!A:AZ,MATCH(A868&amp;" - "&amp;"برق",پرداخت!$B:$B,0),MATCH(G868,پرداخت!$1:$1,0))="نشده","نشده","شده"),"---")</f>
        <v>---</v>
      </c>
    </row>
    <row r="869" spans="1:64" ht="33.75" hidden="1">
      <c r="A869" s="170"/>
      <c r="B869" s="47">
        <f>IFERROR(INDEX('اطلاعات انشعابات شرکتها'!A:BB,MATCH(A869,'اطلاعات انشعابات شرکتها'!A:A,0),MATCH(B$1,'اطلاعات انشعابات شرکتها'!$1:$1,0)),0)</f>
        <v>0</v>
      </c>
      <c r="C869" s="48">
        <f>IFERROR(INDEX('اطلاعات انشعابات شرکتها'!A:BB,MATCH(A869,'اطلاعات انشعابات شرکتها'!A:A,0),MATCH(C$1,'اطلاعات انشعابات شرکتها'!$1:$1,0)),0)</f>
        <v>0</v>
      </c>
      <c r="D869" s="45"/>
      <c r="E869" s="171"/>
      <c r="F869" s="170"/>
      <c r="G869" s="188" t="str">
        <f t="shared" si="301"/>
        <v>/</v>
      </c>
      <c r="H869" s="188">
        <f>IFERROR(INDEX('اطلاعات دوره'!A:Z,MATCH(G869,'اطلاعات دوره'!C:C,0),MATCH(H$1,'اطلاعات دوره'!$1:$1,0)),0)</f>
        <v>0</v>
      </c>
      <c r="I869" s="188">
        <f>IFERROR(INDEX('اطلاعات دوره'!A:Z,MATCH(G869,'اطلاعات دوره'!C:C,0),MATCH(I$1,'اطلاعات دوره'!$1:$1,0)),0)</f>
        <v>0</v>
      </c>
      <c r="J869" s="188">
        <f>IFERROR(INDEX('اطلاعات دوره'!A:Z,MATCH(G869,'اطلاعات دوره'!C:C,0),MATCH(J$1,'اطلاعات دوره'!$1:$1,0)),0)</f>
        <v>0</v>
      </c>
      <c r="K869" s="265"/>
      <c r="L869" s="188" t="str">
        <f>IFERROR(INDEX('اطلاعات دوره'!A:Z,MATCH(G869,'اطلاعات دوره'!C:C,0)-1,MATCH("عنوان",'اطلاعات دوره'!$1:$1,0)),"---")</f>
        <v>---</v>
      </c>
      <c r="M869" s="188" t="str">
        <f t="shared" si="302"/>
        <v>----</v>
      </c>
      <c r="N869" s="188" t="str">
        <f t="shared" si="303"/>
        <v>-/</v>
      </c>
      <c r="O869" s="265"/>
      <c r="P869" s="188">
        <f>IFERROR(INDEX('اطلاعات انشعابات شرکتها'!A:BB,MATCH(A869,'اطلاعات انشعابات شرکتها'!A:A,0),MATCH(P$1,'اطلاعات انشعابات شرکتها'!$1:$1,0)),0)</f>
        <v>0</v>
      </c>
      <c r="Q869" s="188">
        <f>IFERROR(INDEX('اطلاعات انشعابات شرکتها'!A:BB,MATCH(A869,'اطلاعات انشعابات شرکتها'!A:A,0),MATCH(Q$1,'اطلاعات انشعابات شرکتها'!$1:$1,0)),0)</f>
        <v>0</v>
      </c>
      <c r="R869" s="188">
        <f>IFERROR(INDEX('اطلاعات انشعابات شرکتها'!A:BB,MATCH(A869,'اطلاعات انشعابات شرکتها'!A:A,0),MATCH(R$1,'اطلاعات انشعابات شرکتها'!$1:$1,0)),0)</f>
        <v>0</v>
      </c>
      <c r="S869" s="265"/>
      <c r="T869" s="188">
        <f>IFERROR(INDEX('قرائت کنتور'!A:AZ,MATCH(A869&amp;"-"&amp;T$1,'قرائت کنتور'!B:B,0),MATCH(G869,'قرائت کنتور'!$1:$1,0)),0)</f>
        <v>0</v>
      </c>
      <c r="U869" s="188">
        <f>IFERROR(INDEX('قرائت کنتور'!A:AZ,MATCH(A869&amp;"-"&amp;U$1,'قرائت کنتور'!B:B,0),MATCH(L869,'قرائت کنتور'!$1:$1,0)),0)</f>
        <v>0</v>
      </c>
      <c r="V869" s="188">
        <f>IFERROR(INDEX('قرائت کنتور'!A:AZ,MATCH(A869&amp;"-"&amp;U$1,'قرائت کنتور'!B:B,0),MATCH(G869,'قرائت کنتور'!$1:$1,0)),0)</f>
        <v>0</v>
      </c>
      <c r="W869" s="188">
        <f>IFERROR(INDEX('قرائت کنتور'!A:AZ,MATCH(A869&amp;"-"&amp;W$1,'قرائت کنتور'!B:B,0),MATCH(L869,'قرائت کنتور'!$1:$1,0)),0)</f>
        <v>0</v>
      </c>
      <c r="X869" s="188">
        <f>IFERROR(INDEX('قرائت کنتور'!A:AZ,MATCH(A869&amp;"-"&amp;W$1,'قرائت کنتور'!B:B,0),MATCH(G869,'قرائت کنتور'!$1:$1,0)),0)</f>
        <v>0</v>
      </c>
      <c r="Y869" s="188">
        <f>IFERROR(INDEX('قرائت کنتور'!A:AZ,MATCH(A869&amp;"-"&amp;Y$1,'قرائت کنتور'!B:B,0),MATCH(L869,'قرائت کنتور'!$1:$1,0)),0)</f>
        <v>0</v>
      </c>
      <c r="Z869" s="188">
        <f>IFERROR(INDEX('قرائت کنتور'!A:AZ,MATCH(A869&amp;"-"&amp;Y$1,'قرائت کنتور'!B:B,0),MATCH(G869,'قرائت کنتور'!$1:$1,0)),0)</f>
        <v>0</v>
      </c>
      <c r="AA869" s="188">
        <f>IFERROR(INDEX('قرائت کنتور'!A:AZ,MATCH(A869&amp;"-"&amp;AA$1,'قرائت کنتور'!B:B,0),MATCH(L869,'قرائت کنتور'!$1:$1,0)),0)</f>
        <v>0</v>
      </c>
      <c r="AB869" s="188">
        <f>IFERROR(INDEX('قرائت کنتور'!A:AZ,MATCH(A869&amp;"-"&amp;AA$1,'قرائت کنتور'!B:B,0),MATCH(G869,'قرائت کنتور'!$1:$1,0)),0)</f>
        <v>0</v>
      </c>
      <c r="AC869" s="265"/>
      <c r="AD869" s="188">
        <f t="shared" si="304"/>
        <v>0</v>
      </c>
      <c r="AE869" s="188">
        <f t="shared" si="305"/>
        <v>0</v>
      </c>
      <c r="AF869" s="188">
        <f t="shared" si="306"/>
        <v>0</v>
      </c>
      <c r="AG869" s="188">
        <f t="shared" si="307"/>
        <v>0</v>
      </c>
      <c r="AH869" s="188">
        <f t="shared" si="308"/>
        <v>0</v>
      </c>
      <c r="AI869" s="188">
        <f t="shared" si="309"/>
        <v>0</v>
      </c>
      <c r="AJ869" s="188" t="str">
        <f t="shared" si="310"/>
        <v>0</v>
      </c>
      <c r="AK869" s="265"/>
      <c r="AL869" s="254" t="str">
        <f t="shared" si="311"/>
        <v>---</v>
      </c>
      <c r="AM869" s="254" t="str">
        <f t="shared" si="312"/>
        <v>---</v>
      </c>
      <c r="AN869" s="265"/>
      <c r="AO869" s="188" t="str">
        <f>IFERROR(INDEX('تعرفه ها'!A:Z,MATCH(P869&amp;"-"&amp;AO$1,'تعرفه ها'!C:C,0),MATCH(F869,'تعرفه ها'!$2:$2,0),1),"---")</f>
        <v>---</v>
      </c>
      <c r="AP869" s="188" t="str">
        <f>IFERROR(INDEX('تعرفه ها'!A:Z,MATCH(P869&amp;"-"&amp;AP$1,'تعرفه ها'!C:C,0),MATCH(F869,'تعرفه ها'!$2:$2,0),1),"---")</f>
        <v>---</v>
      </c>
      <c r="AQ869" s="188" t="str">
        <f>IFERROR(INDEX('تعرفه ها'!A:Z,MATCH(P869&amp;"-"&amp;AQ$1,'تعرفه ها'!C:C,0),MATCH(F869,'تعرفه ها'!$2:$2,0),1),"---")</f>
        <v>---</v>
      </c>
      <c r="AR869" s="188" t="str">
        <f>IFERROR(INDEX('تعرفه ها'!A:Z,MATCH(P869&amp;"-"&amp;AR$1,'تعرفه ها'!C:C,0),MATCH(F869,'تعرفه ها'!$2:$2,0),1),"---")</f>
        <v>---</v>
      </c>
      <c r="AS869" s="265"/>
      <c r="AT869" s="415" t="str">
        <f t="shared" si="313"/>
        <v>---</v>
      </c>
      <c r="AU869" s="415" t="str">
        <f t="shared" si="314"/>
        <v>---</v>
      </c>
      <c r="AV869" s="415" t="str">
        <f t="shared" si="315"/>
        <v>---</v>
      </c>
      <c r="AW869" s="415" t="str">
        <f t="shared" si="316"/>
        <v>---</v>
      </c>
      <c r="AX869" s="415" t="str">
        <f t="shared" si="317"/>
        <v>---</v>
      </c>
      <c r="AY869" s="415" t="str">
        <f>IFERROR(AH869*INDEX('تعرفه ها'!A:Z,MATCH("عوارض برق به ازاء هر کیلووات",'تعرفه ها'!$C:$C,0),MATCH(F869,'تعرفه ها'!$2:$2,0)),"---")</f>
        <v>---</v>
      </c>
      <c r="AZ869" s="415" t="str">
        <f t="shared" si="318"/>
        <v>---</v>
      </c>
      <c r="BA869" s="415" t="str">
        <f>IFERROR(ROUND(((AX869+AY869+AZ869)*INDEX('تعرفه ها'!A:Z,MATCH("هزینه نگهداری و تعمیرات شبکه برق",'تعرفه ها'!$C:$C,0),MATCH(F869,'تعرفه ها'!$2:$2,0))/100),0),"---")</f>
        <v>---</v>
      </c>
      <c r="BB869" s="415">
        <f>IFERROR(IF(P869="دیماندی",ROUND(AJ869*INDEX('تعرفه ها'!A:Z,MATCH(BB$1,'تعرفه ها'!$C:$C,0),MATCH(F869,'تعرفه ها'!$2:$2,0))*J869/30,0),0),"---")</f>
        <v>0</v>
      </c>
      <c r="BC869" s="415"/>
      <c r="BD869" s="54" t="str">
        <f>IFERROR(IF(INDEX('اطلاعات دوره'!A:Z,MATCH(G869,'اطلاعات دوره'!C:C,0),MATCH("برق",'اطلاعات دوره'!$1:$1,0))="دارد",ROUND(AX869*INDEX('تعرفه ها'!A:Z,MATCH("پیک فصلی برق",'تعرفه ها'!$C:$C,0),MATCH(F869,'تعرفه ها'!$2:$2,0))/100,0),0),"---")</f>
        <v>---</v>
      </c>
      <c r="BE869" s="415" t="str">
        <f>IFERROR(ROUND(((AX869+AY869+AZ869+BA869+BB869+BC869+BD869)*INDEX('تعرفه ها'!A:Z,MATCH("مالیات برق",'تعرفه ها'!$C:$C,0),MATCH(F869,'تعرفه ها'!$2:$2,0))/100),0),"---")</f>
        <v>---</v>
      </c>
      <c r="BF869" s="415" t="str">
        <f t="shared" si="319"/>
        <v>---</v>
      </c>
      <c r="BG869" s="415" t="str">
        <f t="shared" si="323"/>
        <v>---</v>
      </c>
      <c r="BH869" s="415" t="str">
        <f t="shared" si="320"/>
        <v>---</v>
      </c>
      <c r="BI869" s="54" t="str">
        <f t="shared" si="321"/>
        <v>---</v>
      </c>
      <c r="BJ869" s="55" t="str">
        <f t="shared" si="322"/>
        <v>---</v>
      </c>
      <c r="BK869" s="262"/>
      <c r="BL869" s="183" t="str">
        <f>IFERROR(IF(INDEX(پرداخت!A:AZ,MATCH(A869&amp;" - "&amp;"برق",پرداخت!$B:$B,0),MATCH(G869,پرداخت!$1:$1,0))="نشده","نشده","شده"),"---")</f>
        <v>---</v>
      </c>
    </row>
    <row r="870" spans="1:64" ht="33.75" hidden="1">
      <c r="A870" s="170"/>
      <c r="B870" s="47">
        <f>IFERROR(INDEX('اطلاعات انشعابات شرکتها'!A:BB,MATCH(A870,'اطلاعات انشعابات شرکتها'!A:A,0),MATCH(B$1,'اطلاعات انشعابات شرکتها'!$1:$1,0)),0)</f>
        <v>0</v>
      </c>
      <c r="C870" s="48">
        <f>IFERROR(INDEX('اطلاعات انشعابات شرکتها'!A:BB,MATCH(A870,'اطلاعات انشعابات شرکتها'!A:A,0),MATCH(C$1,'اطلاعات انشعابات شرکتها'!$1:$1,0)),0)</f>
        <v>0</v>
      </c>
      <c r="D870" s="45"/>
      <c r="E870" s="171"/>
      <c r="F870" s="170"/>
      <c r="G870" s="188" t="str">
        <f t="shared" si="301"/>
        <v>/</v>
      </c>
      <c r="H870" s="188">
        <f>IFERROR(INDEX('اطلاعات دوره'!A:Z,MATCH(G870,'اطلاعات دوره'!C:C,0),MATCH(H$1,'اطلاعات دوره'!$1:$1,0)),0)</f>
        <v>0</v>
      </c>
      <c r="I870" s="188">
        <f>IFERROR(INDEX('اطلاعات دوره'!A:Z,MATCH(G870,'اطلاعات دوره'!C:C,0),MATCH(I$1,'اطلاعات دوره'!$1:$1,0)),0)</f>
        <v>0</v>
      </c>
      <c r="J870" s="188">
        <f>IFERROR(INDEX('اطلاعات دوره'!A:Z,MATCH(G870,'اطلاعات دوره'!C:C,0),MATCH(J$1,'اطلاعات دوره'!$1:$1,0)),0)</f>
        <v>0</v>
      </c>
      <c r="K870" s="265"/>
      <c r="L870" s="188" t="str">
        <f>IFERROR(INDEX('اطلاعات دوره'!A:Z,MATCH(G870,'اطلاعات دوره'!C:C,0)-1,MATCH("عنوان",'اطلاعات دوره'!$1:$1,0)),"---")</f>
        <v>---</v>
      </c>
      <c r="M870" s="188" t="str">
        <f t="shared" si="302"/>
        <v>----</v>
      </c>
      <c r="N870" s="188" t="str">
        <f t="shared" si="303"/>
        <v>-/</v>
      </c>
      <c r="O870" s="265"/>
      <c r="P870" s="188">
        <f>IFERROR(INDEX('اطلاعات انشعابات شرکتها'!A:BB,MATCH(A870,'اطلاعات انشعابات شرکتها'!A:A,0),MATCH(P$1,'اطلاعات انشعابات شرکتها'!$1:$1,0)),0)</f>
        <v>0</v>
      </c>
      <c r="Q870" s="188">
        <f>IFERROR(INDEX('اطلاعات انشعابات شرکتها'!A:BB,MATCH(A870,'اطلاعات انشعابات شرکتها'!A:A,0),MATCH(Q$1,'اطلاعات انشعابات شرکتها'!$1:$1,0)),0)</f>
        <v>0</v>
      </c>
      <c r="R870" s="188">
        <f>IFERROR(INDEX('اطلاعات انشعابات شرکتها'!A:BB,MATCH(A870,'اطلاعات انشعابات شرکتها'!A:A,0),MATCH(R$1,'اطلاعات انشعابات شرکتها'!$1:$1,0)),0)</f>
        <v>0</v>
      </c>
      <c r="S870" s="265"/>
      <c r="T870" s="188">
        <f>IFERROR(INDEX('قرائت کنتور'!A:AZ,MATCH(A870&amp;"-"&amp;T$1,'قرائت کنتور'!B:B,0),MATCH(G870,'قرائت کنتور'!$1:$1,0)),0)</f>
        <v>0</v>
      </c>
      <c r="U870" s="188">
        <f>IFERROR(INDEX('قرائت کنتور'!A:AZ,MATCH(A870&amp;"-"&amp;U$1,'قرائت کنتور'!B:B,0),MATCH(L870,'قرائت کنتور'!$1:$1,0)),0)</f>
        <v>0</v>
      </c>
      <c r="V870" s="188">
        <f>IFERROR(INDEX('قرائت کنتور'!A:AZ,MATCH(A870&amp;"-"&amp;U$1,'قرائت کنتور'!B:B,0),MATCH(G870,'قرائت کنتور'!$1:$1,0)),0)</f>
        <v>0</v>
      </c>
      <c r="W870" s="188">
        <f>IFERROR(INDEX('قرائت کنتور'!A:AZ,MATCH(A870&amp;"-"&amp;W$1,'قرائت کنتور'!B:B,0),MATCH(L870,'قرائت کنتور'!$1:$1,0)),0)</f>
        <v>0</v>
      </c>
      <c r="X870" s="188">
        <f>IFERROR(INDEX('قرائت کنتور'!A:AZ,MATCH(A870&amp;"-"&amp;W$1,'قرائت کنتور'!B:B,0),MATCH(G870,'قرائت کنتور'!$1:$1,0)),0)</f>
        <v>0</v>
      </c>
      <c r="Y870" s="188">
        <f>IFERROR(INDEX('قرائت کنتور'!A:AZ,MATCH(A870&amp;"-"&amp;Y$1,'قرائت کنتور'!B:B,0),MATCH(L870,'قرائت کنتور'!$1:$1,0)),0)</f>
        <v>0</v>
      </c>
      <c r="Z870" s="188">
        <f>IFERROR(INDEX('قرائت کنتور'!A:AZ,MATCH(A870&amp;"-"&amp;Y$1,'قرائت کنتور'!B:B,0),MATCH(G870,'قرائت کنتور'!$1:$1,0)),0)</f>
        <v>0</v>
      </c>
      <c r="AA870" s="188">
        <f>IFERROR(INDEX('قرائت کنتور'!A:AZ,MATCH(A870&amp;"-"&amp;AA$1,'قرائت کنتور'!B:B,0),MATCH(L870,'قرائت کنتور'!$1:$1,0)),0)</f>
        <v>0</v>
      </c>
      <c r="AB870" s="188">
        <f>IFERROR(INDEX('قرائت کنتور'!A:AZ,MATCH(A870&amp;"-"&amp;AA$1,'قرائت کنتور'!B:B,0),MATCH(G870,'قرائت کنتور'!$1:$1,0)),0)</f>
        <v>0</v>
      </c>
      <c r="AC870" s="265"/>
      <c r="AD870" s="188">
        <f t="shared" si="304"/>
        <v>0</v>
      </c>
      <c r="AE870" s="188">
        <f t="shared" si="305"/>
        <v>0</v>
      </c>
      <c r="AF870" s="188">
        <f t="shared" si="306"/>
        <v>0</v>
      </c>
      <c r="AG870" s="188">
        <f t="shared" si="307"/>
        <v>0</v>
      </c>
      <c r="AH870" s="188">
        <f t="shared" si="308"/>
        <v>0</v>
      </c>
      <c r="AI870" s="188">
        <f t="shared" si="309"/>
        <v>0</v>
      </c>
      <c r="AJ870" s="188" t="str">
        <f t="shared" si="310"/>
        <v>0</v>
      </c>
      <c r="AK870" s="265"/>
      <c r="AL870" s="254" t="str">
        <f t="shared" si="311"/>
        <v>---</v>
      </c>
      <c r="AM870" s="254" t="str">
        <f t="shared" si="312"/>
        <v>---</v>
      </c>
      <c r="AN870" s="265"/>
      <c r="AO870" s="188" t="str">
        <f>IFERROR(INDEX('تعرفه ها'!A:Z,MATCH(P870&amp;"-"&amp;AO$1,'تعرفه ها'!C:C,0),MATCH(F870,'تعرفه ها'!$2:$2,0),1),"---")</f>
        <v>---</v>
      </c>
      <c r="AP870" s="188" t="str">
        <f>IFERROR(INDEX('تعرفه ها'!A:Z,MATCH(P870&amp;"-"&amp;AP$1,'تعرفه ها'!C:C,0),MATCH(F870,'تعرفه ها'!$2:$2,0),1),"---")</f>
        <v>---</v>
      </c>
      <c r="AQ870" s="188" t="str">
        <f>IFERROR(INDEX('تعرفه ها'!A:Z,MATCH(P870&amp;"-"&amp;AQ$1,'تعرفه ها'!C:C,0),MATCH(F870,'تعرفه ها'!$2:$2,0),1),"---")</f>
        <v>---</v>
      </c>
      <c r="AR870" s="188" t="str">
        <f>IFERROR(INDEX('تعرفه ها'!A:Z,MATCH(P870&amp;"-"&amp;AR$1,'تعرفه ها'!C:C,0),MATCH(F870,'تعرفه ها'!$2:$2,0),1),"---")</f>
        <v>---</v>
      </c>
      <c r="AS870" s="265"/>
      <c r="AT870" s="415" t="str">
        <f t="shared" si="313"/>
        <v>---</v>
      </c>
      <c r="AU870" s="415" t="str">
        <f t="shared" si="314"/>
        <v>---</v>
      </c>
      <c r="AV870" s="415" t="str">
        <f t="shared" si="315"/>
        <v>---</v>
      </c>
      <c r="AW870" s="415" t="str">
        <f t="shared" si="316"/>
        <v>---</v>
      </c>
      <c r="AX870" s="415" t="str">
        <f t="shared" si="317"/>
        <v>---</v>
      </c>
      <c r="AY870" s="415" t="str">
        <f>IFERROR(AH870*INDEX('تعرفه ها'!A:Z,MATCH("عوارض برق به ازاء هر کیلووات",'تعرفه ها'!$C:$C,0),MATCH(F870,'تعرفه ها'!$2:$2,0)),"---")</f>
        <v>---</v>
      </c>
      <c r="AZ870" s="415" t="str">
        <f t="shared" si="318"/>
        <v>---</v>
      </c>
      <c r="BA870" s="415" t="str">
        <f>IFERROR(ROUND(((AX870+AY870+AZ870)*INDEX('تعرفه ها'!A:Z,MATCH("هزینه نگهداری و تعمیرات شبکه برق",'تعرفه ها'!$C:$C,0),MATCH(F870,'تعرفه ها'!$2:$2,0))/100),0),"---")</f>
        <v>---</v>
      </c>
      <c r="BB870" s="415">
        <f>IFERROR(IF(P870="دیماندی",ROUND(AJ870*INDEX('تعرفه ها'!A:Z,MATCH(BB$1,'تعرفه ها'!$C:$C,0),MATCH(F870,'تعرفه ها'!$2:$2,0))*J870/30,0),0),"---")</f>
        <v>0</v>
      </c>
      <c r="BC870" s="415"/>
      <c r="BD870" s="54" t="str">
        <f>IFERROR(IF(INDEX('اطلاعات دوره'!A:Z,MATCH(G870,'اطلاعات دوره'!C:C,0),MATCH("برق",'اطلاعات دوره'!$1:$1,0))="دارد",ROUND(AX870*INDEX('تعرفه ها'!A:Z,MATCH("پیک فصلی برق",'تعرفه ها'!$C:$C,0),MATCH(F870,'تعرفه ها'!$2:$2,0))/100,0),0),"---")</f>
        <v>---</v>
      </c>
      <c r="BE870" s="415" t="str">
        <f>IFERROR(ROUND(((AX870+AY870+AZ870+BA870+BB870+BC870+BD870)*INDEX('تعرفه ها'!A:Z,MATCH("مالیات برق",'تعرفه ها'!$C:$C,0),MATCH(F870,'تعرفه ها'!$2:$2,0))/100),0),"---")</f>
        <v>---</v>
      </c>
      <c r="BF870" s="415" t="str">
        <f t="shared" si="319"/>
        <v>---</v>
      </c>
      <c r="BG870" s="415" t="str">
        <f t="shared" si="323"/>
        <v>---</v>
      </c>
      <c r="BH870" s="415" t="str">
        <f t="shared" si="320"/>
        <v>---</v>
      </c>
      <c r="BI870" s="54" t="str">
        <f t="shared" si="321"/>
        <v>---</v>
      </c>
      <c r="BJ870" s="55" t="str">
        <f t="shared" si="322"/>
        <v>---</v>
      </c>
      <c r="BK870" s="262"/>
      <c r="BL870" s="183" t="str">
        <f>IFERROR(IF(INDEX(پرداخت!A:AZ,MATCH(A870&amp;" - "&amp;"برق",پرداخت!$B:$B,0),MATCH(G870,پرداخت!$1:$1,0))="نشده","نشده","شده"),"---")</f>
        <v>---</v>
      </c>
    </row>
    <row r="871" spans="1:64" ht="33.75" hidden="1">
      <c r="A871" s="170"/>
      <c r="B871" s="47">
        <f>IFERROR(INDEX('اطلاعات انشعابات شرکتها'!A:BB,MATCH(A871,'اطلاعات انشعابات شرکتها'!A:A,0),MATCH(B$1,'اطلاعات انشعابات شرکتها'!$1:$1,0)),0)</f>
        <v>0</v>
      </c>
      <c r="C871" s="48">
        <f>IFERROR(INDEX('اطلاعات انشعابات شرکتها'!A:BB,MATCH(A871,'اطلاعات انشعابات شرکتها'!A:A,0),MATCH(C$1,'اطلاعات انشعابات شرکتها'!$1:$1,0)),0)</f>
        <v>0</v>
      </c>
      <c r="D871" s="45"/>
      <c r="E871" s="171"/>
      <c r="F871" s="170"/>
      <c r="G871" s="188" t="str">
        <f t="shared" si="301"/>
        <v>/</v>
      </c>
      <c r="H871" s="188">
        <f>IFERROR(INDEX('اطلاعات دوره'!A:Z,MATCH(G871,'اطلاعات دوره'!C:C,0),MATCH(H$1,'اطلاعات دوره'!$1:$1,0)),0)</f>
        <v>0</v>
      </c>
      <c r="I871" s="188">
        <f>IFERROR(INDEX('اطلاعات دوره'!A:Z,MATCH(G871,'اطلاعات دوره'!C:C,0),MATCH(I$1,'اطلاعات دوره'!$1:$1,0)),0)</f>
        <v>0</v>
      </c>
      <c r="J871" s="188">
        <f>IFERROR(INDEX('اطلاعات دوره'!A:Z,MATCH(G871,'اطلاعات دوره'!C:C,0),MATCH(J$1,'اطلاعات دوره'!$1:$1,0)),0)</f>
        <v>0</v>
      </c>
      <c r="K871" s="265"/>
      <c r="L871" s="188" t="str">
        <f>IFERROR(INDEX('اطلاعات دوره'!A:Z,MATCH(G871,'اطلاعات دوره'!C:C,0)-1,MATCH("عنوان",'اطلاعات دوره'!$1:$1,0)),"---")</f>
        <v>---</v>
      </c>
      <c r="M871" s="188" t="str">
        <f t="shared" si="302"/>
        <v>----</v>
      </c>
      <c r="N871" s="188" t="str">
        <f t="shared" si="303"/>
        <v>-/</v>
      </c>
      <c r="O871" s="265"/>
      <c r="P871" s="188">
        <f>IFERROR(INDEX('اطلاعات انشعابات شرکتها'!A:BB,MATCH(A871,'اطلاعات انشعابات شرکتها'!A:A,0),MATCH(P$1,'اطلاعات انشعابات شرکتها'!$1:$1,0)),0)</f>
        <v>0</v>
      </c>
      <c r="Q871" s="188">
        <f>IFERROR(INDEX('اطلاعات انشعابات شرکتها'!A:BB,MATCH(A871,'اطلاعات انشعابات شرکتها'!A:A,0),MATCH(Q$1,'اطلاعات انشعابات شرکتها'!$1:$1,0)),0)</f>
        <v>0</v>
      </c>
      <c r="R871" s="188">
        <f>IFERROR(INDEX('اطلاعات انشعابات شرکتها'!A:BB,MATCH(A871,'اطلاعات انشعابات شرکتها'!A:A,0),MATCH(R$1,'اطلاعات انشعابات شرکتها'!$1:$1,0)),0)</f>
        <v>0</v>
      </c>
      <c r="S871" s="265"/>
      <c r="T871" s="188">
        <f>IFERROR(INDEX('قرائت کنتور'!A:AZ,MATCH(A871&amp;"-"&amp;T$1,'قرائت کنتور'!B:B,0),MATCH(G871,'قرائت کنتور'!$1:$1,0)),0)</f>
        <v>0</v>
      </c>
      <c r="U871" s="188">
        <f>IFERROR(INDEX('قرائت کنتور'!A:AZ,MATCH(A871&amp;"-"&amp;U$1,'قرائت کنتور'!B:B,0),MATCH(L871,'قرائت کنتور'!$1:$1,0)),0)</f>
        <v>0</v>
      </c>
      <c r="V871" s="188">
        <f>IFERROR(INDEX('قرائت کنتور'!A:AZ,MATCH(A871&amp;"-"&amp;U$1,'قرائت کنتور'!B:B,0),MATCH(G871,'قرائت کنتور'!$1:$1,0)),0)</f>
        <v>0</v>
      </c>
      <c r="W871" s="188">
        <f>IFERROR(INDEX('قرائت کنتور'!A:AZ,MATCH(A871&amp;"-"&amp;W$1,'قرائت کنتور'!B:B,0),MATCH(L871,'قرائت کنتور'!$1:$1,0)),0)</f>
        <v>0</v>
      </c>
      <c r="X871" s="188">
        <f>IFERROR(INDEX('قرائت کنتور'!A:AZ,MATCH(A871&amp;"-"&amp;W$1,'قرائت کنتور'!B:B,0),MATCH(G871,'قرائت کنتور'!$1:$1,0)),0)</f>
        <v>0</v>
      </c>
      <c r="Y871" s="188">
        <f>IFERROR(INDEX('قرائت کنتور'!A:AZ,MATCH(A871&amp;"-"&amp;Y$1,'قرائت کنتور'!B:B,0),MATCH(L871,'قرائت کنتور'!$1:$1,0)),0)</f>
        <v>0</v>
      </c>
      <c r="Z871" s="188">
        <f>IFERROR(INDEX('قرائت کنتور'!A:AZ,MATCH(A871&amp;"-"&amp;Y$1,'قرائت کنتور'!B:B,0),MATCH(G871,'قرائت کنتور'!$1:$1,0)),0)</f>
        <v>0</v>
      </c>
      <c r="AA871" s="188">
        <f>IFERROR(INDEX('قرائت کنتور'!A:AZ,MATCH(A871&amp;"-"&amp;AA$1,'قرائت کنتور'!B:B,0),MATCH(L871,'قرائت کنتور'!$1:$1,0)),0)</f>
        <v>0</v>
      </c>
      <c r="AB871" s="188">
        <f>IFERROR(INDEX('قرائت کنتور'!A:AZ,MATCH(A871&amp;"-"&amp;AA$1,'قرائت کنتور'!B:B,0),MATCH(G871,'قرائت کنتور'!$1:$1,0)),0)</f>
        <v>0</v>
      </c>
      <c r="AC871" s="265"/>
      <c r="AD871" s="188">
        <f t="shared" si="304"/>
        <v>0</v>
      </c>
      <c r="AE871" s="188">
        <f t="shared" si="305"/>
        <v>0</v>
      </c>
      <c r="AF871" s="188">
        <f t="shared" si="306"/>
        <v>0</v>
      </c>
      <c r="AG871" s="188">
        <f t="shared" si="307"/>
        <v>0</v>
      </c>
      <c r="AH871" s="188">
        <f t="shared" si="308"/>
        <v>0</v>
      </c>
      <c r="AI871" s="188">
        <f t="shared" si="309"/>
        <v>0</v>
      </c>
      <c r="AJ871" s="188" t="str">
        <f t="shared" si="310"/>
        <v>0</v>
      </c>
      <c r="AK871" s="265"/>
      <c r="AL871" s="254" t="str">
        <f t="shared" si="311"/>
        <v>---</v>
      </c>
      <c r="AM871" s="254" t="str">
        <f t="shared" si="312"/>
        <v>---</v>
      </c>
      <c r="AN871" s="265"/>
      <c r="AO871" s="188" t="str">
        <f>IFERROR(INDEX('تعرفه ها'!A:Z,MATCH(P871&amp;"-"&amp;AO$1,'تعرفه ها'!C:C,0),MATCH(F871,'تعرفه ها'!$2:$2,0),1),"---")</f>
        <v>---</v>
      </c>
      <c r="AP871" s="188" t="str">
        <f>IFERROR(INDEX('تعرفه ها'!A:Z,MATCH(P871&amp;"-"&amp;AP$1,'تعرفه ها'!C:C,0),MATCH(F871,'تعرفه ها'!$2:$2,0),1),"---")</f>
        <v>---</v>
      </c>
      <c r="AQ871" s="188" t="str">
        <f>IFERROR(INDEX('تعرفه ها'!A:Z,MATCH(P871&amp;"-"&amp;AQ$1,'تعرفه ها'!C:C,0),MATCH(F871,'تعرفه ها'!$2:$2,0),1),"---")</f>
        <v>---</v>
      </c>
      <c r="AR871" s="188" t="str">
        <f>IFERROR(INDEX('تعرفه ها'!A:Z,MATCH(P871&amp;"-"&amp;AR$1,'تعرفه ها'!C:C,0),MATCH(F871,'تعرفه ها'!$2:$2,0),1),"---")</f>
        <v>---</v>
      </c>
      <c r="AS871" s="265"/>
      <c r="AT871" s="415" t="str">
        <f t="shared" si="313"/>
        <v>---</v>
      </c>
      <c r="AU871" s="415" t="str">
        <f t="shared" si="314"/>
        <v>---</v>
      </c>
      <c r="AV871" s="415" t="str">
        <f t="shared" si="315"/>
        <v>---</v>
      </c>
      <c r="AW871" s="415" t="str">
        <f t="shared" si="316"/>
        <v>---</v>
      </c>
      <c r="AX871" s="415" t="str">
        <f t="shared" si="317"/>
        <v>---</v>
      </c>
      <c r="AY871" s="415" t="str">
        <f>IFERROR(AH871*INDEX('تعرفه ها'!A:Z,MATCH("عوارض برق به ازاء هر کیلووات",'تعرفه ها'!$C:$C,0),MATCH(F871,'تعرفه ها'!$2:$2,0)),"---")</f>
        <v>---</v>
      </c>
      <c r="AZ871" s="415" t="str">
        <f t="shared" si="318"/>
        <v>---</v>
      </c>
      <c r="BA871" s="415" t="str">
        <f>IFERROR(ROUND(((AX871+AY871+AZ871)*INDEX('تعرفه ها'!A:Z,MATCH("هزینه نگهداری و تعمیرات شبکه برق",'تعرفه ها'!$C:$C,0),MATCH(F871,'تعرفه ها'!$2:$2,0))/100),0),"---")</f>
        <v>---</v>
      </c>
      <c r="BB871" s="415">
        <f>IFERROR(IF(P871="دیماندی",ROUND(AJ871*INDEX('تعرفه ها'!A:Z,MATCH(BB$1,'تعرفه ها'!$C:$C,0),MATCH(F871,'تعرفه ها'!$2:$2,0))*J871/30,0),0),"---")</f>
        <v>0</v>
      </c>
      <c r="BC871" s="415"/>
      <c r="BD871" s="54" t="str">
        <f>IFERROR(IF(INDEX('اطلاعات دوره'!A:Z,MATCH(G871,'اطلاعات دوره'!C:C,0),MATCH("برق",'اطلاعات دوره'!$1:$1,0))="دارد",ROUND(AX871*INDEX('تعرفه ها'!A:Z,MATCH("پیک فصلی برق",'تعرفه ها'!$C:$C,0),MATCH(F871,'تعرفه ها'!$2:$2,0))/100,0),0),"---")</f>
        <v>---</v>
      </c>
      <c r="BE871" s="415" t="str">
        <f>IFERROR(ROUND(((AX871+AY871+AZ871+BA871+BB871+BC871+BD871)*INDEX('تعرفه ها'!A:Z,MATCH("مالیات برق",'تعرفه ها'!$C:$C,0),MATCH(F871,'تعرفه ها'!$2:$2,0))/100),0),"---")</f>
        <v>---</v>
      </c>
      <c r="BF871" s="415" t="str">
        <f t="shared" si="319"/>
        <v>---</v>
      </c>
      <c r="BG871" s="415" t="str">
        <f t="shared" si="323"/>
        <v>---</v>
      </c>
      <c r="BH871" s="415" t="str">
        <f t="shared" si="320"/>
        <v>---</v>
      </c>
      <c r="BI871" s="54" t="str">
        <f t="shared" si="321"/>
        <v>---</v>
      </c>
      <c r="BJ871" s="55" t="str">
        <f t="shared" si="322"/>
        <v>---</v>
      </c>
      <c r="BK871" s="262"/>
      <c r="BL871" s="183" t="str">
        <f>IFERROR(IF(INDEX(پرداخت!A:AZ,MATCH(A871&amp;" - "&amp;"برق",پرداخت!$B:$B,0),MATCH(G871,پرداخت!$1:$1,0))="نشده","نشده","شده"),"---")</f>
        <v>---</v>
      </c>
    </row>
    <row r="872" spans="1:64" ht="33.75" hidden="1">
      <c r="A872" s="170"/>
      <c r="B872" s="47">
        <f>IFERROR(INDEX('اطلاعات انشعابات شرکتها'!A:BB,MATCH(A872,'اطلاعات انشعابات شرکتها'!A:A,0),MATCH(B$1,'اطلاعات انشعابات شرکتها'!$1:$1,0)),0)</f>
        <v>0</v>
      </c>
      <c r="C872" s="48">
        <f>IFERROR(INDEX('اطلاعات انشعابات شرکتها'!A:BB,MATCH(A872,'اطلاعات انشعابات شرکتها'!A:A,0),MATCH(C$1,'اطلاعات انشعابات شرکتها'!$1:$1,0)),0)</f>
        <v>0</v>
      </c>
      <c r="D872" s="45"/>
      <c r="E872" s="171"/>
      <c r="F872" s="170"/>
      <c r="G872" s="188" t="str">
        <f t="shared" si="301"/>
        <v>/</v>
      </c>
      <c r="H872" s="188">
        <f>IFERROR(INDEX('اطلاعات دوره'!A:Z,MATCH(G872,'اطلاعات دوره'!C:C,0),MATCH(H$1,'اطلاعات دوره'!$1:$1,0)),0)</f>
        <v>0</v>
      </c>
      <c r="I872" s="188">
        <f>IFERROR(INDEX('اطلاعات دوره'!A:Z,MATCH(G872,'اطلاعات دوره'!C:C,0),MATCH(I$1,'اطلاعات دوره'!$1:$1,0)),0)</f>
        <v>0</v>
      </c>
      <c r="J872" s="188">
        <f>IFERROR(INDEX('اطلاعات دوره'!A:Z,MATCH(G872,'اطلاعات دوره'!C:C,0),MATCH(J$1,'اطلاعات دوره'!$1:$1,0)),0)</f>
        <v>0</v>
      </c>
      <c r="K872" s="265"/>
      <c r="L872" s="188" t="str">
        <f>IFERROR(INDEX('اطلاعات دوره'!A:Z,MATCH(G872,'اطلاعات دوره'!C:C,0)-1,MATCH("عنوان",'اطلاعات دوره'!$1:$1,0)),"---")</f>
        <v>---</v>
      </c>
      <c r="M872" s="188" t="str">
        <f t="shared" si="302"/>
        <v>----</v>
      </c>
      <c r="N872" s="188" t="str">
        <f t="shared" si="303"/>
        <v>-/</v>
      </c>
      <c r="O872" s="265"/>
      <c r="P872" s="188">
        <f>IFERROR(INDEX('اطلاعات انشعابات شرکتها'!A:BB,MATCH(A872,'اطلاعات انشعابات شرکتها'!A:A,0),MATCH(P$1,'اطلاعات انشعابات شرکتها'!$1:$1,0)),0)</f>
        <v>0</v>
      </c>
      <c r="Q872" s="188">
        <f>IFERROR(INDEX('اطلاعات انشعابات شرکتها'!A:BB,MATCH(A872,'اطلاعات انشعابات شرکتها'!A:A,0),MATCH(Q$1,'اطلاعات انشعابات شرکتها'!$1:$1,0)),0)</f>
        <v>0</v>
      </c>
      <c r="R872" s="188">
        <f>IFERROR(INDEX('اطلاعات انشعابات شرکتها'!A:BB,MATCH(A872,'اطلاعات انشعابات شرکتها'!A:A,0),MATCH(R$1,'اطلاعات انشعابات شرکتها'!$1:$1,0)),0)</f>
        <v>0</v>
      </c>
      <c r="S872" s="265"/>
      <c r="T872" s="188">
        <f>IFERROR(INDEX('قرائت کنتور'!A:AZ,MATCH(A872&amp;"-"&amp;T$1,'قرائت کنتور'!B:B,0),MATCH(G872,'قرائت کنتور'!$1:$1,0)),0)</f>
        <v>0</v>
      </c>
      <c r="U872" s="188">
        <f>IFERROR(INDEX('قرائت کنتور'!A:AZ,MATCH(A872&amp;"-"&amp;U$1,'قرائت کنتور'!B:B,0),MATCH(L872,'قرائت کنتور'!$1:$1,0)),0)</f>
        <v>0</v>
      </c>
      <c r="V872" s="188">
        <f>IFERROR(INDEX('قرائت کنتور'!A:AZ,MATCH(A872&amp;"-"&amp;U$1,'قرائت کنتور'!B:B,0),MATCH(G872,'قرائت کنتور'!$1:$1,0)),0)</f>
        <v>0</v>
      </c>
      <c r="W872" s="188">
        <f>IFERROR(INDEX('قرائت کنتور'!A:AZ,MATCH(A872&amp;"-"&amp;W$1,'قرائت کنتور'!B:B,0),MATCH(L872,'قرائت کنتور'!$1:$1,0)),0)</f>
        <v>0</v>
      </c>
      <c r="X872" s="188">
        <f>IFERROR(INDEX('قرائت کنتور'!A:AZ,MATCH(A872&amp;"-"&amp;W$1,'قرائت کنتور'!B:B,0),MATCH(G872,'قرائت کنتور'!$1:$1,0)),0)</f>
        <v>0</v>
      </c>
      <c r="Y872" s="188">
        <f>IFERROR(INDEX('قرائت کنتور'!A:AZ,MATCH(A872&amp;"-"&amp;Y$1,'قرائت کنتور'!B:B,0),MATCH(L872,'قرائت کنتور'!$1:$1,0)),0)</f>
        <v>0</v>
      </c>
      <c r="Z872" s="188">
        <f>IFERROR(INDEX('قرائت کنتور'!A:AZ,MATCH(A872&amp;"-"&amp;Y$1,'قرائت کنتور'!B:B,0),MATCH(G872,'قرائت کنتور'!$1:$1,0)),0)</f>
        <v>0</v>
      </c>
      <c r="AA872" s="188">
        <f>IFERROR(INDEX('قرائت کنتور'!A:AZ,MATCH(A872&amp;"-"&amp;AA$1,'قرائت کنتور'!B:B,0),MATCH(L872,'قرائت کنتور'!$1:$1,0)),0)</f>
        <v>0</v>
      </c>
      <c r="AB872" s="188">
        <f>IFERROR(INDEX('قرائت کنتور'!A:AZ,MATCH(A872&amp;"-"&amp;AA$1,'قرائت کنتور'!B:B,0),MATCH(G872,'قرائت کنتور'!$1:$1,0)),0)</f>
        <v>0</v>
      </c>
      <c r="AC872" s="265"/>
      <c r="AD872" s="188">
        <f t="shared" si="304"/>
        <v>0</v>
      </c>
      <c r="AE872" s="188">
        <f t="shared" si="305"/>
        <v>0</v>
      </c>
      <c r="AF872" s="188">
        <f t="shared" si="306"/>
        <v>0</v>
      </c>
      <c r="AG872" s="188">
        <f t="shared" si="307"/>
        <v>0</v>
      </c>
      <c r="AH872" s="188">
        <f t="shared" si="308"/>
        <v>0</v>
      </c>
      <c r="AI872" s="188">
        <f t="shared" si="309"/>
        <v>0</v>
      </c>
      <c r="AJ872" s="188" t="str">
        <f t="shared" si="310"/>
        <v>0</v>
      </c>
      <c r="AK872" s="265"/>
      <c r="AL872" s="254" t="str">
        <f t="shared" si="311"/>
        <v>---</v>
      </c>
      <c r="AM872" s="254" t="str">
        <f t="shared" si="312"/>
        <v>---</v>
      </c>
      <c r="AN872" s="265"/>
      <c r="AO872" s="188" t="str">
        <f>IFERROR(INDEX('تعرفه ها'!A:Z,MATCH(P872&amp;"-"&amp;AO$1,'تعرفه ها'!C:C,0),MATCH(F872,'تعرفه ها'!$2:$2,0),1),"---")</f>
        <v>---</v>
      </c>
      <c r="AP872" s="188" t="str">
        <f>IFERROR(INDEX('تعرفه ها'!A:Z,MATCH(P872&amp;"-"&amp;AP$1,'تعرفه ها'!C:C,0),MATCH(F872,'تعرفه ها'!$2:$2,0),1),"---")</f>
        <v>---</v>
      </c>
      <c r="AQ872" s="188" t="str">
        <f>IFERROR(INDEX('تعرفه ها'!A:Z,MATCH(P872&amp;"-"&amp;AQ$1,'تعرفه ها'!C:C,0),MATCH(F872,'تعرفه ها'!$2:$2,0),1),"---")</f>
        <v>---</v>
      </c>
      <c r="AR872" s="188" t="str">
        <f>IFERROR(INDEX('تعرفه ها'!A:Z,MATCH(P872&amp;"-"&amp;AR$1,'تعرفه ها'!C:C,0),MATCH(F872,'تعرفه ها'!$2:$2,0),1),"---")</f>
        <v>---</v>
      </c>
      <c r="AS872" s="265"/>
      <c r="AT872" s="415" t="str">
        <f t="shared" si="313"/>
        <v>---</v>
      </c>
      <c r="AU872" s="415" t="str">
        <f t="shared" si="314"/>
        <v>---</v>
      </c>
      <c r="AV872" s="415" t="str">
        <f t="shared" si="315"/>
        <v>---</v>
      </c>
      <c r="AW872" s="415" t="str">
        <f t="shared" si="316"/>
        <v>---</v>
      </c>
      <c r="AX872" s="415" t="str">
        <f t="shared" si="317"/>
        <v>---</v>
      </c>
      <c r="AY872" s="415" t="str">
        <f>IFERROR(AH872*INDEX('تعرفه ها'!A:Z,MATCH("عوارض برق به ازاء هر کیلووات",'تعرفه ها'!$C:$C,0),MATCH(F872,'تعرفه ها'!$2:$2,0)),"---")</f>
        <v>---</v>
      </c>
      <c r="AZ872" s="415" t="str">
        <f t="shared" si="318"/>
        <v>---</v>
      </c>
      <c r="BA872" s="415" t="str">
        <f>IFERROR(ROUND(((AX872+AY872+AZ872)*INDEX('تعرفه ها'!A:Z,MATCH("هزینه نگهداری و تعمیرات شبکه برق",'تعرفه ها'!$C:$C,0),MATCH(F872,'تعرفه ها'!$2:$2,0))/100),0),"---")</f>
        <v>---</v>
      </c>
      <c r="BB872" s="415">
        <f>IFERROR(IF(P872="دیماندی",ROUND(AJ872*INDEX('تعرفه ها'!A:Z,MATCH(BB$1,'تعرفه ها'!$C:$C,0),MATCH(F872,'تعرفه ها'!$2:$2,0))*J872/30,0),0),"---")</f>
        <v>0</v>
      </c>
      <c r="BC872" s="415"/>
      <c r="BD872" s="54" t="str">
        <f>IFERROR(IF(INDEX('اطلاعات دوره'!A:Z,MATCH(G872,'اطلاعات دوره'!C:C,0),MATCH("برق",'اطلاعات دوره'!$1:$1,0))="دارد",ROUND(AX872*INDEX('تعرفه ها'!A:Z,MATCH("پیک فصلی برق",'تعرفه ها'!$C:$C,0),MATCH(F872,'تعرفه ها'!$2:$2,0))/100,0),0),"---")</f>
        <v>---</v>
      </c>
      <c r="BE872" s="415" t="str">
        <f>IFERROR(ROUND(((AX872+AY872+AZ872+BA872+BB872+BC872+BD872)*INDEX('تعرفه ها'!A:Z,MATCH("مالیات برق",'تعرفه ها'!$C:$C,0),MATCH(F872,'تعرفه ها'!$2:$2,0))/100),0),"---")</f>
        <v>---</v>
      </c>
      <c r="BF872" s="415" t="str">
        <f t="shared" si="319"/>
        <v>---</v>
      </c>
      <c r="BG872" s="415" t="str">
        <f t="shared" si="323"/>
        <v>---</v>
      </c>
      <c r="BH872" s="415" t="str">
        <f t="shared" si="320"/>
        <v>---</v>
      </c>
      <c r="BI872" s="54" t="str">
        <f t="shared" si="321"/>
        <v>---</v>
      </c>
      <c r="BJ872" s="55" t="str">
        <f t="shared" si="322"/>
        <v>---</v>
      </c>
      <c r="BK872" s="262"/>
      <c r="BL872" s="183" t="str">
        <f>IFERROR(IF(INDEX(پرداخت!A:AZ,MATCH(A872&amp;" - "&amp;"برق",پرداخت!$B:$B,0),MATCH(G872,پرداخت!$1:$1,0))="نشده","نشده","شده"),"---")</f>
        <v>---</v>
      </c>
    </row>
    <row r="873" spans="1:64" ht="33.75" hidden="1">
      <c r="A873" s="170"/>
      <c r="B873" s="47">
        <f>IFERROR(INDEX('اطلاعات انشعابات شرکتها'!A:BB,MATCH(A873,'اطلاعات انشعابات شرکتها'!A:A,0),MATCH(B$1,'اطلاعات انشعابات شرکتها'!$1:$1,0)),0)</f>
        <v>0</v>
      </c>
      <c r="C873" s="48">
        <f>IFERROR(INDEX('اطلاعات انشعابات شرکتها'!A:BB,MATCH(A873,'اطلاعات انشعابات شرکتها'!A:A,0),MATCH(C$1,'اطلاعات انشعابات شرکتها'!$1:$1,0)),0)</f>
        <v>0</v>
      </c>
      <c r="D873" s="45"/>
      <c r="E873" s="171"/>
      <c r="F873" s="170"/>
      <c r="G873" s="188" t="str">
        <f t="shared" si="301"/>
        <v>/</v>
      </c>
      <c r="H873" s="188">
        <f>IFERROR(INDEX('اطلاعات دوره'!A:Z,MATCH(G873,'اطلاعات دوره'!C:C,0),MATCH(H$1,'اطلاعات دوره'!$1:$1,0)),0)</f>
        <v>0</v>
      </c>
      <c r="I873" s="188">
        <f>IFERROR(INDEX('اطلاعات دوره'!A:Z,MATCH(G873,'اطلاعات دوره'!C:C,0),MATCH(I$1,'اطلاعات دوره'!$1:$1,0)),0)</f>
        <v>0</v>
      </c>
      <c r="J873" s="188">
        <f>IFERROR(INDEX('اطلاعات دوره'!A:Z,MATCH(G873,'اطلاعات دوره'!C:C,0),MATCH(J$1,'اطلاعات دوره'!$1:$1,0)),0)</f>
        <v>0</v>
      </c>
      <c r="K873" s="265"/>
      <c r="L873" s="188" t="str">
        <f>IFERROR(INDEX('اطلاعات دوره'!A:Z,MATCH(G873,'اطلاعات دوره'!C:C,0)-1,MATCH("عنوان",'اطلاعات دوره'!$1:$1,0)),"---")</f>
        <v>---</v>
      </c>
      <c r="M873" s="188" t="str">
        <f t="shared" si="302"/>
        <v>----</v>
      </c>
      <c r="N873" s="188" t="str">
        <f t="shared" si="303"/>
        <v>-/</v>
      </c>
      <c r="O873" s="265"/>
      <c r="P873" s="188">
        <f>IFERROR(INDEX('اطلاعات انشعابات شرکتها'!A:BB,MATCH(A873,'اطلاعات انشعابات شرکتها'!A:A,0),MATCH(P$1,'اطلاعات انشعابات شرکتها'!$1:$1,0)),0)</f>
        <v>0</v>
      </c>
      <c r="Q873" s="188">
        <f>IFERROR(INDEX('اطلاعات انشعابات شرکتها'!A:BB,MATCH(A873,'اطلاعات انشعابات شرکتها'!A:A,0),MATCH(Q$1,'اطلاعات انشعابات شرکتها'!$1:$1,0)),0)</f>
        <v>0</v>
      </c>
      <c r="R873" s="188">
        <f>IFERROR(INDEX('اطلاعات انشعابات شرکتها'!A:BB,MATCH(A873,'اطلاعات انشعابات شرکتها'!A:A,0),MATCH(R$1,'اطلاعات انشعابات شرکتها'!$1:$1,0)),0)</f>
        <v>0</v>
      </c>
      <c r="S873" s="265"/>
      <c r="T873" s="188">
        <f>IFERROR(INDEX('قرائت کنتور'!A:AZ,MATCH(A873&amp;"-"&amp;T$1,'قرائت کنتور'!B:B,0),MATCH(G873,'قرائت کنتور'!$1:$1,0)),0)</f>
        <v>0</v>
      </c>
      <c r="U873" s="188">
        <f>IFERROR(INDEX('قرائت کنتور'!A:AZ,MATCH(A873&amp;"-"&amp;U$1,'قرائت کنتور'!B:B,0),MATCH(L873,'قرائت کنتور'!$1:$1,0)),0)</f>
        <v>0</v>
      </c>
      <c r="V873" s="188">
        <f>IFERROR(INDEX('قرائت کنتور'!A:AZ,MATCH(A873&amp;"-"&amp;U$1,'قرائت کنتور'!B:B,0),MATCH(G873,'قرائت کنتور'!$1:$1,0)),0)</f>
        <v>0</v>
      </c>
      <c r="W873" s="188">
        <f>IFERROR(INDEX('قرائت کنتور'!A:AZ,MATCH(A873&amp;"-"&amp;W$1,'قرائت کنتور'!B:B,0),MATCH(L873,'قرائت کنتور'!$1:$1,0)),0)</f>
        <v>0</v>
      </c>
      <c r="X873" s="188">
        <f>IFERROR(INDEX('قرائت کنتور'!A:AZ,MATCH(A873&amp;"-"&amp;W$1,'قرائت کنتور'!B:B,0),MATCH(G873,'قرائت کنتور'!$1:$1,0)),0)</f>
        <v>0</v>
      </c>
      <c r="Y873" s="188">
        <f>IFERROR(INDEX('قرائت کنتور'!A:AZ,MATCH(A873&amp;"-"&amp;Y$1,'قرائت کنتور'!B:B,0),MATCH(L873,'قرائت کنتور'!$1:$1,0)),0)</f>
        <v>0</v>
      </c>
      <c r="Z873" s="188">
        <f>IFERROR(INDEX('قرائت کنتور'!A:AZ,MATCH(A873&amp;"-"&amp;Y$1,'قرائت کنتور'!B:B,0),MATCH(G873,'قرائت کنتور'!$1:$1,0)),0)</f>
        <v>0</v>
      </c>
      <c r="AA873" s="188">
        <f>IFERROR(INDEX('قرائت کنتور'!A:AZ,MATCH(A873&amp;"-"&amp;AA$1,'قرائت کنتور'!B:B,0),MATCH(L873,'قرائت کنتور'!$1:$1,0)),0)</f>
        <v>0</v>
      </c>
      <c r="AB873" s="188">
        <f>IFERROR(INDEX('قرائت کنتور'!A:AZ,MATCH(A873&amp;"-"&amp;AA$1,'قرائت کنتور'!B:B,0),MATCH(G873,'قرائت کنتور'!$1:$1,0)),0)</f>
        <v>0</v>
      </c>
      <c r="AC873" s="265"/>
      <c r="AD873" s="188">
        <f t="shared" si="304"/>
        <v>0</v>
      </c>
      <c r="AE873" s="188">
        <f t="shared" si="305"/>
        <v>0</v>
      </c>
      <c r="AF873" s="188">
        <f t="shared" si="306"/>
        <v>0</v>
      </c>
      <c r="AG873" s="188">
        <f t="shared" si="307"/>
        <v>0</v>
      </c>
      <c r="AH873" s="188">
        <f t="shared" si="308"/>
        <v>0</v>
      </c>
      <c r="AI873" s="188">
        <f t="shared" si="309"/>
        <v>0</v>
      </c>
      <c r="AJ873" s="188" t="str">
        <f t="shared" si="310"/>
        <v>0</v>
      </c>
      <c r="AK873" s="265"/>
      <c r="AL873" s="254" t="str">
        <f t="shared" si="311"/>
        <v>---</v>
      </c>
      <c r="AM873" s="254" t="str">
        <f t="shared" si="312"/>
        <v>---</v>
      </c>
      <c r="AN873" s="265"/>
      <c r="AO873" s="188" t="str">
        <f>IFERROR(INDEX('تعرفه ها'!A:Z,MATCH(P873&amp;"-"&amp;AO$1,'تعرفه ها'!C:C,0),MATCH(F873,'تعرفه ها'!$2:$2,0),1),"---")</f>
        <v>---</v>
      </c>
      <c r="AP873" s="188" t="str">
        <f>IFERROR(INDEX('تعرفه ها'!A:Z,MATCH(P873&amp;"-"&amp;AP$1,'تعرفه ها'!C:C,0),MATCH(F873,'تعرفه ها'!$2:$2,0),1),"---")</f>
        <v>---</v>
      </c>
      <c r="AQ873" s="188" t="str">
        <f>IFERROR(INDEX('تعرفه ها'!A:Z,MATCH(P873&amp;"-"&amp;AQ$1,'تعرفه ها'!C:C,0),MATCH(F873,'تعرفه ها'!$2:$2,0),1),"---")</f>
        <v>---</v>
      </c>
      <c r="AR873" s="188" t="str">
        <f>IFERROR(INDEX('تعرفه ها'!A:Z,MATCH(P873&amp;"-"&amp;AR$1,'تعرفه ها'!C:C,0),MATCH(F873,'تعرفه ها'!$2:$2,0),1),"---")</f>
        <v>---</v>
      </c>
      <c r="AS873" s="265"/>
      <c r="AT873" s="415" t="str">
        <f t="shared" si="313"/>
        <v>---</v>
      </c>
      <c r="AU873" s="415" t="str">
        <f t="shared" si="314"/>
        <v>---</v>
      </c>
      <c r="AV873" s="415" t="str">
        <f t="shared" si="315"/>
        <v>---</v>
      </c>
      <c r="AW873" s="415" t="str">
        <f t="shared" si="316"/>
        <v>---</v>
      </c>
      <c r="AX873" s="415" t="str">
        <f t="shared" si="317"/>
        <v>---</v>
      </c>
      <c r="AY873" s="415" t="str">
        <f>IFERROR(AH873*INDEX('تعرفه ها'!A:Z,MATCH("عوارض برق به ازاء هر کیلووات",'تعرفه ها'!$C:$C,0),MATCH(F873,'تعرفه ها'!$2:$2,0)),"---")</f>
        <v>---</v>
      </c>
      <c r="AZ873" s="415" t="str">
        <f t="shared" si="318"/>
        <v>---</v>
      </c>
      <c r="BA873" s="415" t="str">
        <f>IFERROR(ROUND(((AX873+AY873+AZ873)*INDEX('تعرفه ها'!A:Z,MATCH("هزینه نگهداری و تعمیرات شبکه برق",'تعرفه ها'!$C:$C,0),MATCH(F873,'تعرفه ها'!$2:$2,0))/100),0),"---")</f>
        <v>---</v>
      </c>
      <c r="BB873" s="415">
        <f>IFERROR(IF(P873="دیماندی",ROUND(AJ873*INDEX('تعرفه ها'!A:Z,MATCH(BB$1,'تعرفه ها'!$C:$C,0),MATCH(F873,'تعرفه ها'!$2:$2,0))*J873/30,0),0),"---")</f>
        <v>0</v>
      </c>
      <c r="BC873" s="415"/>
      <c r="BD873" s="54" t="str">
        <f>IFERROR(IF(INDEX('اطلاعات دوره'!A:Z,MATCH(G873,'اطلاعات دوره'!C:C,0),MATCH("برق",'اطلاعات دوره'!$1:$1,0))="دارد",ROUND(AX873*INDEX('تعرفه ها'!A:Z,MATCH("پیک فصلی برق",'تعرفه ها'!$C:$C,0),MATCH(F873,'تعرفه ها'!$2:$2,0))/100,0),0),"---")</f>
        <v>---</v>
      </c>
      <c r="BE873" s="415" t="str">
        <f>IFERROR(ROUND(((AX873+AY873+AZ873+BA873+BB873+BC873+BD873)*INDEX('تعرفه ها'!A:Z,MATCH("مالیات برق",'تعرفه ها'!$C:$C,0),MATCH(F873,'تعرفه ها'!$2:$2,0))/100),0),"---")</f>
        <v>---</v>
      </c>
      <c r="BF873" s="415" t="str">
        <f t="shared" si="319"/>
        <v>---</v>
      </c>
      <c r="BG873" s="415" t="str">
        <f t="shared" si="323"/>
        <v>---</v>
      </c>
      <c r="BH873" s="415" t="str">
        <f t="shared" si="320"/>
        <v>---</v>
      </c>
      <c r="BI873" s="54" t="str">
        <f t="shared" si="321"/>
        <v>---</v>
      </c>
      <c r="BJ873" s="55" t="str">
        <f t="shared" si="322"/>
        <v>---</v>
      </c>
      <c r="BK873" s="262"/>
      <c r="BL873" s="183" t="str">
        <f>IFERROR(IF(INDEX(پرداخت!A:AZ,MATCH(A873&amp;" - "&amp;"برق",پرداخت!$B:$B,0),MATCH(G873,پرداخت!$1:$1,0))="نشده","نشده","شده"),"---")</f>
        <v>---</v>
      </c>
    </row>
    <row r="874" spans="1:64" ht="33.75" hidden="1">
      <c r="A874" s="170"/>
      <c r="B874" s="47">
        <f>IFERROR(INDEX('اطلاعات انشعابات شرکتها'!A:BB,MATCH(A874,'اطلاعات انشعابات شرکتها'!A:A,0),MATCH(B$1,'اطلاعات انشعابات شرکتها'!$1:$1,0)),0)</f>
        <v>0</v>
      </c>
      <c r="C874" s="48">
        <f>IFERROR(INDEX('اطلاعات انشعابات شرکتها'!A:BB,MATCH(A874,'اطلاعات انشعابات شرکتها'!A:A,0),MATCH(C$1,'اطلاعات انشعابات شرکتها'!$1:$1,0)),0)</f>
        <v>0</v>
      </c>
      <c r="D874" s="45"/>
      <c r="E874" s="171"/>
      <c r="F874" s="170"/>
      <c r="G874" s="188" t="str">
        <f t="shared" si="301"/>
        <v>/</v>
      </c>
      <c r="H874" s="188">
        <f>IFERROR(INDEX('اطلاعات دوره'!A:Z,MATCH(G874,'اطلاعات دوره'!C:C,0),MATCH(H$1,'اطلاعات دوره'!$1:$1,0)),0)</f>
        <v>0</v>
      </c>
      <c r="I874" s="188">
        <f>IFERROR(INDEX('اطلاعات دوره'!A:Z,MATCH(G874,'اطلاعات دوره'!C:C,0),MATCH(I$1,'اطلاعات دوره'!$1:$1,0)),0)</f>
        <v>0</v>
      </c>
      <c r="J874" s="188">
        <f>IFERROR(INDEX('اطلاعات دوره'!A:Z,MATCH(G874,'اطلاعات دوره'!C:C,0),MATCH(J$1,'اطلاعات دوره'!$1:$1,0)),0)</f>
        <v>0</v>
      </c>
      <c r="K874" s="265"/>
      <c r="L874" s="188" t="str">
        <f>IFERROR(INDEX('اطلاعات دوره'!A:Z,MATCH(G874,'اطلاعات دوره'!C:C,0)-1,MATCH("عنوان",'اطلاعات دوره'!$1:$1,0)),"---")</f>
        <v>---</v>
      </c>
      <c r="M874" s="188" t="str">
        <f t="shared" si="302"/>
        <v>----</v>
      </c>
      <c r="N874" s="188" t="str">
        <f t="shared" si="303"/>
        <v>-/</v>
      </c>
      <c r="O874" s="265"/>
      <c r="P874" s="188">
        <f>IFERROR(INDEX('اطلاعات انشعابات شرکتها'!A:BB,MATCH(A874,'اطلاعات انشعابات شرکتها'!A:A,0),MATCH(P$1,'اطلاعات انشعابات شرکتها'!$1:$1,0)),0)</f>
        <v>0</v>
      </c>
      <c r="Q874" s="188">
        <f>IFERROR(INDEX('اطلاعات انشعابات شرکتها'!A:BB,MATCH(A874,'اطلاعات انشعابات شرکتها'!A:A,0),MATCH(Q$1,'اطلاعات انشعابات شرکتها'!$1:$1,0)),0)</f>
        <v>0</v>
      </c>
      <c r="R874" s="188">
        <f>IFERROR(INDEX('اطلاعات انشعابات شرکتها'!A:BB,MATCH(A874,'اطلاعات انشعابات شرکتها'!A:A,0),MATCH(R$1,'اطلاعات انشعابات شرکتها'!$1:$1,0)),0)</f>
        <v>0</v>
      </c>
      <c r="S874" s="265"/>
      <c r="T874" s="188">
        <f>IFERROR(INDEX('قرائت کنتور'!A:AZ,MATCH(A874&amp;"-"&amp;T$1,'قرائت کنتور'!B:B,0),MATCH(G874,'قرائت کنتور'!$1:$1,0)),0)</f>
        <v>0</v>
      </c>
      <c r="U874" s="188">
        <f>IFERROR(INDEX('قرائت کنتور'!A:AZ,MATCH(A874&amp;"-"&amp;U$1,'قرائت کنتور'!B:B,0),MATCH(L874,'قرائت کنتور'!$1:$1,0)),0)</f>
        <v>0</v>
      </c>
      <c r="V874" s="188">
        <f>IFERROR(INDEX('قرائت کنتور'!A:AZ,MATCH(A874&amp;"-"&amp;U$1,'قرائت کنتور'!B:B,0),MATCH(G874,'قرائت کنتور'!$1:$1,0)),0)</f>
        <v>0</v>
      </c>
      <c r="W874" s="188">
        <f>IFERROR(INDEX('قرائت کنتور'!A:AZ,MATCH(A874&amp;"-"&amp;W$1,'قرائت کنتور'!B:B,0),MATCH(L874,'قرائت کنتور'!$1:$1,0)),0)</f>
        <v>0</v>
      </c>
      <c r="X874" s="188">
        <f>IFERROR(INDEX('قرائت کنتور'!A:AZ,MATCH(A874&amp;"-"&amp;W$1,'قرائت کنتور'!B:B,0),MATCH(G874,'قرائت کنتور'!$1:$1,0)),0)</f>
        <v>0</v>
      </c>
      <c r="Y874" s="188">
        <f>IFERROR(INDEX('قرائت کنتور'!A:AZ,MATCH(A874&amp;"-"&amp;Y$1,'قرائت کنتور'!B:B,0),MATCH(L874,'قرائت کنتور'!$1:$1,0)),0)</f>
        <v>0</v>
      </c>
      <c r="Z874" s="188">
        <f>IFERROR(INDEX('قرائت کنتور'!A:AZ,MATCH(A874&amp;"-"&amp;Y$1,'قرائت کنتور'!B:B,0),MATCH(G874,'قرائت کنتور'!$1:$1,0)),0)</f>
        <v>0</v>
      </c>
      <c r="AA874" s="188">
        <f>IFERROR(INDEX('قرائت کنتور'!A:AZ,MATCH(A874&amp;"-"&amp;AA$1,'قرائت کنتور'!B:B,0),MATCH(L874,'قرائت کنتور'!$1:$1,0)),0)</f>
        <v>0</v>
      </c>
      <c r="AB874" s="188">
        <f>IFERROR(INDEX('قرائت کنتور'!A:AZ,MATCH(A874&amp;"-"&amp;AA$1,'قرائت کنتور'!B:B,0),MATCH(G874,'قرائت کنتور'!$1:$1,0)),0)</f>
        <v>0</v>
      </c>
      <c r="AC874" s="265"/>
      <c r="AD874" s="188">
        <f t="shared" si="304"/>
        <v>0</v>
      </c>
      <c r="AE874" s="188">
        <f t="shared" si="305"/>
        <v>0</v>
      </c>
      <c r="AF874" s="188">
        <f t="shared" si="306"/>
        <v>0</v>
      </c>
      <c r="AG874" s="188">
        <f t="shared" si="307"/>
        <v>0</v>
      </c>
      <c r="AH874" s="188">
        <f t="shared" si="308"/>
        <v>0</v>
      </c>
      <c r="AI874" s="188">
        <f t="shared" si="309"/>
        <v>0</v>
      </c>
      <c r="AJ874" s="188" t="str">
        <f t="shared" si="310"/>
        <v>0</v>
      </c>
      <c r="AK874" s="265"/>
      <c r="AL874" s="254" t="str">
        <f t="shared" si="311"/>
        <v>---</v>
      </c>
      <c r="AM874" s="254" t="str">
        <f t="shared" si="312"/>
        <v>---</v>
      </c>
      <c r="AN874" s="265"/>
      <c r="AO874" s="188" t="str">
        <f>IFERROR(INDEX('تعرفه ها'!A:Z,MATCH(P874&amp;"-"&amp;AO$1,'تعرفه ها'!C:C,0),MATCH(F874,'تعرفه ها'!$2:$2,0),1),"---")</f>
        <v>---</v>
      </c>
      <c r="AP874" s="188" t="str">
        <f>IFERROR(INDEX('تعرفه ها'!A:Z,MATCH(P874&amp;"-"&amp;AP$1,'تعرفه ها'!C:C,0),MATCH(F874,'تعرفه ها'!$2:$2,0),1),"---")</f>
        <v>---</v>
      </c>
      <c r="AQ874" s="188" t="str">
        <f>IFERROR(INDEX('تعرفه ها'!A:Z,MATCH(P874&amp;"-"&amp;AQ$1,'تعرفه ها'!C:C,0),MATCH(F874,'تعرفه ها'!$2:$2,0),1),"---")</f>
        <v>---</v>
      </c>
      <c r="AR874" s="188" t="str">
        <f>IFERROR(INDEX('تعرفه ها'!A:Z,MATCH(P874&amp;"-"&amp;AR$1,'تعرفه ها'!C:C,0),MATCH(F874,'تعرفه ها'!$2:$2,0),1),"---")</f>
        <v>---</v>
      </c>
      <c r="AS874" s="265"/>
      <c r="AT874" s="415" t="str">
        <f t="shared" si="313"/>
        <v>---</v>
      </c>
      <c r="AU874" s="415" t="str">
        <f t="shared" si="314"/>
        <v>---</v>
      </c>
      <c r="AV874" s="415" t="str">
        <f t="shared" si="315"/>
        <v>---</v>
      </c>
      <c r="AW874" s="415" t="str">
        <f t="shared" si="316"/>
        <v>---</v>
      </c>
      <c r="AX874" s="415" t="str">
        <f t="shared" si="317"/>
        <v>---</v>
      </c>
      <c r="AY874" s="415" t="str">
        <f>IFERROR(AH874*INDEX('تعرفه ها'!A:Z,MATCH("عوارض برق به ازاء هر کیلووات",'تعرفه ها'!$C:$C,0),MATCH(F874,'تعرفه ها'!$2:$2,0)),"---")</f>
        <v>---</v>
      </c>
      <c r="AZ874" s="415" t="str">
        <f t="shared" si="318"/>
        <v>---</v>
      </c>
      <c r="BA874" s="415" t="str">
        <f>IFERROR(ROUND(((AX874+AY874+AZ874)*INDEX('تعرفه ها'!A:Z,MATCH("هزینه نگهداری و تعمیرات شبکه برق",'تعرفه ها'!$C:$C,0),MATCH(F874,'تعرفه ها'!$2:$2,0))/100),0),"---")</f>
        <v>---</v>
      </c>
      <c r="BB874" s="415">
        <f>IFERROR(IF(P874="دیماندی",ROUND(AJ874*INDEX('تعرفه ها'!A:Z,MATCH(BB$1,'تعرفه ها'!$C:$C,0),MATCH(F874,'تعرفه ها'!$2:$2,0))*J874/30,0),0),"---")</f>
        <v>0</v>
      </c>
      <c r="BC874" s="415"/>
      <c r="BD874" s="54" t="str">
        <f>IFERROR(IF(INDEX('اطلاعات دوره'!A:Z,MATCH(G874,'اطلاعات دوره'!C:C,0),MATCH("برق",'اطلاعات دوره'!$1:$1,0))="دارد",ROUND(AX874*INDEX('تعرفه ها'!A:Z,MATCH("پیک فصلی برق",'تعرفه ها'!$C:$C,0),MATCH(F874,'تعرفه ها'!$2:$2,0))/100,0),0),"---")</f>
        <v>---</v>
      </c>
      <c r="BE874" s="415" t="str">
        <f>IFERROR(ROUND(((AX874+AY874+AZ874+BA874+BB874+BC874+BD874)*INDEX('تعرفه ها'!A:Z,MATCH("مالیات برق",'تعرفه ها'!$C:$C,0),MATCH(F874,'تعرفه ها'!$2:$2,0))/100),0),"---")</f>
        <v>---</v>
      </c>
      <c r="BF874" s="415" t="str">
        <f t="shared" si="319"/>
        <v>---</v>
      </c>
      <c r="BG874" s="415" t="str">
        <f t="shared" si="323"/>
        <v>---</v>
      </c>
      <c r="BH874" s="415" t="str">
        <f t="shared" si="320"/>
        <v>---</v>
      </c>
      <c r="BI874" s="54" t="str">
        <f t="shared" si="321"/>
        <v>---</v>
      </c>
      <c r="BJ874" s="55" t="str">
        <f t="shared" si="322"/>
        <v>---</v>
      </c>
      <c r="BK874" s="262"/>
      <c r="BL874" s="183" t="str">
        <f>IFERROR(IF(INDEX(پرداخت!A:AZ,MATCH(A874&amp;" - "&amp;"برق",پرداخت!$B:$B,0),MATCH(G874,پرداخت!$1:$1,0))="نشده","نشده","شده"),"---")</f>
        <v>---</v>
      </c>
    </row>
    <row r="875" spans="1:64" ht="33.75" hidden="1">
      <c r="A875" s="170"/>
      <c r="B875" s="47">
        <f>IFERROR(INDEX('اطلاعات انشعابات شرکتها'!A:BB,MATCH(A875,'اطلاعات انشعابات شرکتها'!A:A,0),MATCH(B$1,'اطلاعات انشعابات شرکتها'!$1:$1,0)),0)</f>
        <v>0</v>
      </c>
      <c r="C875" s="48">
        <f>IFERROR(INDEX('اطلاعات انشعابات شرکتها'!A:BB,MATCH(A875,'اطلاعات انشعابات شرکتها'!A:A,0),MATCH(C$1,'اطلاعات انشعابات شرکتها'!$1:$1,0)),0)</f>
        <v>0</v>
      </c>
      <c r="D875" s="45"/>
      <c r="E875" s="171"/>
      <c r="F875" s="170"/>
      <c r="G875" s="188" t="str">
        <f t="shared" si="301"/>
        <v>/</v>
      </c>
      <c r="H875" s="188">
        <f>IFERROR(INDEX('اطلاعات دوره'!A:Z,MATCH(G875,'اطلاعات دوره'!C:C,0),MATCH(H$1,'اطلاعات دوره'!$1:$1,0)),0)</f>
        <v>0</v>
      </c>
      <c r="I875" s="188">
        <f>IFERROR(INDEX('اطلاعات دوره'!A:Z,MATCH(G875,'اطلاعات دوره'!C:C,0),MATCH(I$1,'اطلاعات دوره'!$1:$1,0)),0)</f>
        <v>0</v>
      </c>
      <c r="J875" s="188">
        <f>IFERROR(INDEX('اطلاعات دوره'!A:Z,MATCH(G875,'اطلاعات دوره'!C:C,0),MATCH(J$1,'اطلاعات دوره'!$1:$1,0)),0)</f>
        <v>0</v>
      </c>
      <c r="K875" s="265"/>
      <c r="L875" s="188" t="str">
        <f>IFERROR(INDEX('اطلاعات دوره'!A:Z,MATCH(G875,'اطلاعات دوره'!C:C,0)-1,MATCH("عنوان",'اطلاعات دوره'!$1:$1,0)),"---")</f>
        <v>---</v>
      </c>
      <c r="M875" s="188" t="str">
        <f t="shared" si="302"/>
        <v>----</v>
      </c>
      <c r="N875" s="188" t="str">
        <f t="shared" si="303"/>
        <v>-/</v>
      </c>
      <c r="O875" s="265"/>
      <c r="P875" s="188">
        <f>IFERROR(INDEX('اطلاعات انشعابات شرکتها'!A:BB,MATCH(A875,'اطلاعات انشعابات شرکتها'!A:A,0),MATCH(P$1,'اطلاعات انشعابات شرکتها'!$1:$1,0)),0)</f>
        <v>0</v>
      </c>
      <c r="Q875" s="188">
        <f>IFERROR(INDEX('اطلاعات انشعابات شرکتها'!A:BB,MATCH(A875,'اطلاعات انشعابات شرکتها'!A:A,0),MATCH(Q$1,'اطلاعات انشعابات شرکتها'!$1:$1,0)),0)</f>
        <v>0</v>
      </c>
      <c r="R875" s="188">
        <f>IFERROR(INDEX('اطلاعات انشعابات شرکتها'!A:BB,MATCH(A875,'اطلاعات انشعابات شرکتها'!A:A,0),MATCH(R$1,'اطلاعات انشعابات شرکتها'!$1:$1,0)),0)</f>
        <v>0</v>
      </c>
      <c r="S875" s="265"/>
      <c r="T875" s="188">
        <f>IFERROR(INDEX('قرائت کنتور'!A:AZ,MATCH(A875&amp;"-"&amp;T$1,'قرائت کنتور'!B:B,0),MATCH(G875,'قرائت کنتور'!$1:$1,0)),0)</f>
        <v>0</v>
      </c>
      <c r="U875" s="188">
        <f>IFERROR(INDEX('قرائت کنتور'!A:AZ,MATCH(A875&amp;"-"&amp;U$1,'قرائت کنتور'!B:B,0),MATCH(L875,'قرائت کنتور'!$1:$1,0)),0)</f>
        <v>0</v>
      </c>
      <c r="V875" s="188">
        <f>IFERROR(INDEX('قرائت کنتور'!A:AZ,MATCH(A875&amp;"-"&amp;U$1,'قرائت کنتور'!B:B,0),MATCH(G875,'قرائت کنتور'!$1:$1,0)),0)</f>
        <v>0</v>
      </c>
      <c r="W875" s="188">
        <f>IFERROR(INDEX('قرائت کنتور'!A:AZ,MATCH(A875&amp;"-"&amp;W$1,'قرائت کنتور'!B:B,0),MATCH(L875,'قرائت کنتور'!$1:$1,0)),0)</f>
        <v>0</v>
      </c>
      <c r="X875" s="188">
        <f>IFERROR(INDEX('قرائت کنتور'!A:AZ,MATCH(A875&amp;"-"&amp;W$1,'قرائت کنتور'!B:B,0),MATCH(G875,'قرائت کنتور'!$1:$1,0)),0)</f>
        <v>0</v>
      </c>
      <c r="Y875" s="188">
        <f>IFERROR(INDEX('قرائت کنتور'!A:AZ,MATCH(A875&amp;"-"&amp;Y$1,'قرائت کنتور'!B:B,0),MATCH(L875,'قرائت کنتور'!$1:$1,0)),0)</f>
        <v>0</v>
      </c>
      <c r="Z875" s="188">
        <f>IFERROR(INDEX('قرائت کنتور'!A:AZ,MATCH(A875&amp;"-"&amp;Y$1,'قرائت کنتور'!B:B,0),MATCH(G875,'قرائت کنتور'!$1:$1,0)),0)</f>
        <v>0</v>
      </c>
      <c r="AA875" s="188">
        <f>IFERROR(INDEX('قرائت کنتور'!A:AZ,MATCH(A875&amp;"-"&amp;AA$1,'قرائت کنتور'!B:B,0),MATCH(L875,'قرائت کنتور'!$1:$1,0)),0)</f>
        <v>0</v>
      </c>
      <c r="AB875" s="188">
        <f>IFERROR(INDEX('قرائت کنتور'!A:AZ,MATCH(A875&amp;"-"&amp;AA$1,'قرائت کنتور'!B:B,0),MATCH(G875,'قرائت کنتور'!$1:$1,0)),0)</f>
        <v>0</v>
      </c>
      <c r="AC875" s="265"/>
      <c r="AD875" s="188">
        <f t="shared" si="304"/>
        <v>0</v>
      </c>
      <c r="AE875" s="188">
        <f t="shared" si="305"/>
        <v>0</v>
      </c>
      <c r="AF875" s="188">
        <f t="shared" si="306"/>
        <v>0</v>
      </c>
      <c r="AG875" s="188">
        <f t="shared" si="307"/>
        <v>0</v>
      </c>
      <c r="AH875" s="188">
        <f t="shared" si="308"/>
        <v>0</v>
      </c>
      <c r="AI875" s="188">
        <f t="shared" si="309"/>
        <v>0</v>
      </c>
      <c r="AJ875" s="188" t="str">
        <f t="shared" si="310"/>
        <v>0</v>
      </c>
      <c r="AK875" s="265"/>
      <c r="AL875" s="254" t="str">
        <f t="shared" si="311"/>
        <v>---</v>
      </c>
      <c r="AM875" s="254" t="str">
        <f t="shared" si="312"/>
        <v>---</v>
      </c>
      <c r="AN875" s="265"/>
      <c r="AO875" s="188" t="str">
        <f>IFERROR(INDEX('تعرفه ها'!A:Z,MATCH(P875&amp;"-"&amp;AO$1,'تعرفه ها'!C:C,0),MATCH(F875,'تعرفه ها'!$2:$2,0),1),"---")</f>
        <v>---</v>
      </c>
      <c r="AP875" s="188" t="str">
        <f>IFERROR(INDEX('تعرفه ها'!A:Z,MATCH(P875&amp;"-"&amp;AP$1,'تعرفه ها'!C:C,0),MATCH(F875,'تعرفه ها'!$2:$2,0),1),"---")</f>
        <v>---</v>
      </c>
      <c r="AQ875" s="188" t="str">
        <f>IFERROR(INDEX('تعرفه ها'!A:Z,MATCH(P875&amp;"-"&amp;AQ$1,'تعرفه ها'!C:C,0),MATCH(F875,'تعرفه ها'!$2:$2,0),1),"---")</f>
        <v>---</v>
      </c>
      <c r="AR875" s="188" t="str">
        <f>IFERROR(INDEX('تعرفه ها'!A:Z,MATCH(P875&amp;"-"&amp;AR$1,'تعرفه ها'!C:C,0),MATCH(F875,'تعرفه ها'!$2:$2,0),1),"---")</f>
        <v>---</v>
      </c>
      <c r="AS875" s="265"/>
      <c r="AT875" s="415" t="str">
        <f t="shared" si="313"/>
        <v>---</v>
      </c>
      <c r="AU875" s="415" t="str">
        <f t="shared" si="314"/>
        <v>---</v>
      </c>
      <c r="AV875" s="415" t="str">
        <f t="shared" si="315"/>
        <v>---</v>
      </c>
      <c r="AW875" s="415" t="str">
        <f t="shared" si="316"/>
        <v>---</v>
      </c>
      <c r="AX875" s="415" t="str">
        <f t="shared" si="317"/>
        <v>---</v>
      </c>
      <c r="AY875" s="415" t="str">
        <f>IFERROR(AH875*INDEX('تعرفه ها'!A:Z,MATCH("عوارض برق به ازاء هر کیلووات",'تعرفه ها'!$C:$C,0),MATCH(F875,'تعرفه ها'!$2:$2,0)),"---")</f>
        <v>---</v>
      </c>
      <c r="AZ875" s="415" t="str">
        <f t="shared" si="318"/>
        <v>---</v>
      </c>
      <c r="BA875" s="415" t="str">
        <f>IFERROR(ROUND(((AX875+AY875+AZ875)*INDEX('تعرفه ها'!A:Z,MATCH("هزینه نگهداری و تعمیرات شبکه برق",'تعرفه ها'!$C:$C,0),MATCH(F875,'تعرفه ها'!$2:$2,0))/100),0),"---")</f>
        <v>---</v>
      </c>
      <c r="BB875" s="415">
        <f>IFERROR(IF(P875="دیماندی",ROUND(AJ875*INDEX('تعرفه ها'!A:Z,MATCH(BB$1,'تعرفه ها'!$C:$C,0),MATCH(F875,'تعرفه ها'!$2:$2,0))*J875/30,0),0),"---")</f>
        <v>0</v>
      </c>
      <c r="BC875" s="415"/>
      <c r="BD875" s="54" t="str">
        <f>IFERROR(IF(INDEX('اطلاعات دوره'!A:Z,MATCH(G875,'اطلاعات دوره'!C:C,0),MATCH("برق",'اطلاعات دوره'!$1:$1,0))="دارد",ROUND(AX875*INDEX('تعرفه ها'!A:Z,MATCH("پیک فصلی برق",'تعرفه ها'!$C:$C,0),MATCH(F875,'تعرفه ها'!$2:$2,0))/100,0),0),"---")</f>
        <v>---</v>
      </c>
      <c r="BE875" s="415" t="str">
        <f>IFERROR(ROUND(((AX875+AY875+AZ875+BA875+BB875+BC875+BD875)*INDEX('تعرفه ها'!A:Z,MATCH("مالیات برق",'تعرفه ها'!$C:$C,0),MATCH(F875,'تعرفه ها'!$2:$2,0))/100),0),"---")</f>
        <v>---</v>
      </c>
      <c r="BF875" s="415" t="str">
        <f t="shared" si="319"/>
        <v>---</v>
      </c>
      <c r="BG875" s="415" t="str">
        <f t="shared" si="323"/>
        <v>---</v>
      </c>
      <c r="BH875" s="415" t="str">
        <f t="shared" si="320"/>
        <v>---</v>
      </c>
      <c r="BI875" s="54" t="str">
        <f t="shared" si="321"/>
        <v>---</v>
      </c>
      <c r="BJ875" s="55" t="str">
        <f t="shared" si="322"/>
        <v>---</v>
      </c>
      <c r="BK875" s="262"/>
      <c r="BL875" s="183" t="str">
        <f>IFERROR(IF(INDEX(پرداخت!A:AZ,MATCH(A875&amp;" - "&amp;"برق",پرداخت!$B:$B,0),MATCH(G875,پرداخت!$1:$1,0))="نشده","نشده","شده"),"---")</f>
        <v>---</v>
      </c>
    </row>
    <row r="876" spans="1:64" ht="33.75" hidden="1">
      <c r="A876" s="170"/>
      <c r="B876" s="47">
        <f>IFERROR(INDEX('اطلاعات انشعابات شرکتها'!A:BB,MATCH(A876,'اطلاعات انشعابات شرکتها'!A:A,0),MATCH(B$1,'اطلاعات انشعابات شرکتها'!$1:$1,0)),0)</f>
        <v>0</v>
      </c>
      <c r="C876" s="48">
        <f>IFERROR(INDEX('اطلاعات انشعابات شرکتها'!A:BB,MATCH(A876,'اطلاعات انشعابات شرکتها'!A:A,0),MATCH(C$1,'اطلاعات انشعابات شرکتها'!$1:$1,0)),0)</f>
        <v>0</v>
      </c>
      <c r="D876" s="45"/>
      <c r="E876" s="171"/>
      <c r="F876" s="170"/>
      <c r="G876" s="188" t="str">
        <f t="shared" si="301"/>
        <v>/</v>
      </c>
      <c r="H876" s="188">
        <f>IFERROR(INDEX('اطلاعات دوره'!A:Z,MATCH(G876,'اطلاعات دوره'!C:C,0),MATCH(H$1,'اطلاعات دوره'!$1:$1,0)),0)</f>
        <v>0</v>
      </c>
      <c r="I876" s="188">
        <f>IFERROR(INDEX('اطلاعات دوره'!A:Z,MATCH(G876,'اطلاعات دوره'!C:C,0),MATCH(I$1,'اطلاعات دوره'!$1:$1,0)),0)</f>
        <v>0</v>
      </c>
      <c r="J876" s="188">
        <f>IFERROR(INDEX('اطلاعات دوره'!A:Z,MATCH(G876,'اطلاعات دوره'!C:C,0),MATCH(J$1,'اطلاعات دوره'!$1:$1,0)),0)</f>
        <v>0</v>
      </c>
      <c r="K876" s="265"/>
      <c r="L876" s="188" t="str">
        <f>IFERROR(INDEX('اطلاعات دوره'!A:Z,MATCH(G876,'اطلاعات دوره'!C:C,0)-1,MATCH("عنوان",'اطلاعات دوره'!$1:$1,0)),"---")</f>
        <v>---</v>
      </c>
      <c r="M876" s="188" t="str">
        <f t="shared" si="302"/>
        <v>----</v>
      </c>
      <c r="N876" s="188" t="str">
        <f t="shared" si="303"/>
        <v>-/</v>
      </c>
      <c r="O876" s="265"/>
      <c r="P876" s="188">
        <f>IFERROR(INDEX('اطلاعات انشعابات شرکتها'!A:BB,MATCH(A876,'اطلاعات انشعابات شرکتها'!A:A,0),MATCH(P$1,'اطلاعات انشعابات شرکتها'!$1:$1,0)),0)</f>
        <v>0</v>
      </c>
      <c r="Q876" s="188">
        <f>IFERROR(INDEX('اطلاعات انشعابات شرکتها'!A:BB,MATCH(A876,'اطلاعات انشعابات شرکتها'!A:A,0),MATCH(Q$1,'اطلاعات انشعابات شرکتها'!$1:$1,0)),0)</f>
        <v>0</v>
      </c>
      <c r="R876" s="188">
        <f>IFERROR(INDEX('اطلاعات انشعابات شرکتها'!A:BB,MATCH(A876,'اطلاعات انشعابات شرکتها'!A:A,0),MATCH(R$1,'اطلاعات انشعابات شرکتها'!$1:$1,0)),0)</f>
        <v>0</v>
      </c>
      <c r="S876" s="265"/>
      <c r="T876" s="188">
        <f>IFERROR(INDEX('قرائت کنتور'!A:AZ,MATCH(A876&amp;"-"&amp;T$1,'قرائت کنتور'!B:B,0),MATCH(G876,'قرائت کنتور'!$1:$1,0)),0)</f>
        <v>0</v>
      </c>
      <c r="U876" s="188">
        <f>IFERROR(INDEX('قرائت کنتور'!A:AZ,MATCH(A876&amp;"-"&amp;U$1,'قرائت کنتور'!B:B,0),MATCH(L876,'قرائت کنتور'!$1:$1,0)),0)</f>
        <v>0</v>
      </c>
      <c r="V876" s="188">
        <f>IFERROR(INDEX('قرائت کنتور'!A:AZ,MATCH(A876&amp;"-"&amp;U$1,'قرائت کنتور'!B:B,0),MATCH(G876,'قرائت کنتور'!$1:$1,0)),0)</f>
        <v>0</v>
      </c>
      <c r="W876" s="188">
        <f>IFERROR(INDEX('قرائت کنتور'!A:AZ,MATCH(A876&amp;"-"&amp;W$1,'قرائت کنتور'!B:B,0),MATCH(L876,'قرائت کنتور'!$1:$1,0)),0)</f>
        <v>0</v>
      </c>
      <c r="X876" s="188">
        <f>IFERROR(INDEX('قرائت کنتور'!A:AZ,MATCH(A876&amp;"-"&amp;W$1,'قرائت کنتور'!B:B,0),MATCH(G876,'قرائت کنتور'!$1:$1,0)),0)</f>
        <v>0</v>
      </c>
      <c r="Y876" s="188">
        <f>IFERROR(INDEX('قرائت کنتور'!A:AZ,MATCH(A876&amp;"-"&amp;Y$1,'قرائت کنتور'!B:B,0),MATCH(L876,'قرائت کنتور'!$1:$1,0)),0)</f>
        <v>0</v>
      </c>
      <c r="Z876" s="188">
        <f>IFERROR(INDEX('قرائت کنتور'!A:AZ,MATCH(A876&amp;"-"&amp;Y$1,'قرائت کنتور'!B:B,0),MATCH(G876,'قرائت کنتور'!$1:$1,0)),0)</f>
        <v>0</v>
      </c>
      <c r="AA876" s="188">
        <f>IFERROR(INDEX('قرائت کنتور'!A:AZ,MATCH(A876&amp;"-"&amp;AA$1,'قرائت کنتور'!B:B,0),MATCH(L876,'قرائت کنتور'!$1:$1,0)),0)</f>
        <v>0</v>
      </c>
      <c r="AB876" s="188">
        <f>IFERROR(INDEX('قرائت کنتور'!A:AZ,MATCH(A876&amp;"-"&amp;AA$1,'قرائت کنتور'!B:B,0),MATCH(G876,'قرائت کنتور'!$1:$1,0)),0)</f>
        <v>0</v>
      </c>
      <c r="AC876" s="265"/>
      <c r="AD876" s="188">
        <f t="shared" si="304"/>
        <v>0</v>
      </c>
      <c r="AE876" s="188">
        <f t="shared" si="305"/>
        <v>0</v>
      </c>
      <c r="AF876" s="188">
        <f t="shared" si="306"/>
        <v>0</v>
      </c>
      <c r="AG876" s="188">
        <f t="shared" si="307"/>
        <v>0</v>
      </c>
      <c r="AH876" s="188">
        <f t="shared" si="308"/>
        <v>0</v>
      </c>
      <c r="AI876" s="188">
        <f t="shared" si="309"/>
        <v>0</v>
      </c>
      <c r="AJ876" s="188" t="str">
        <f t="shared" si="310"/>
        <v>0</v>
      </c>
      <c r="AK876" s="265"/>
      <c r="AL876" s="254" t="str">
        <f t="shared" si="311"/>
        <v>---</v>
      </c>
      <c r="AM876" s="254" t="str">
        <f t="shared" si="312"/>
        <v>---</v>
      </c>
      <c r="AN876" s="265"/>
      <c r="AO876" s="188" t="str">
        <f>IFERROR(INDEX('تعرفه ها'!A:Z,MATCH(P876&amp;"-"&amp;AO$1,'تعرفه ها'!C:C,0),MATCH(F876,'تعرفه ها'!$2:$2,0),1),"---")</f>
        <v>---</v>
      </c>
      <c r="AP876" s="188" t="str">
        <f>IFERROR(INDEX('تعرفه ها'!A:Z,MATCH(P876&amp;"-"&amp;AP$1,'تعرفه ها'!C:C,0),MATCH(F876,'تعرفه ها'!$2:$2,0),1),"---")</f>
        <v>---</v>
      </c>
      <c r="AQ876" s="188" t="str">
        <f>IFERROR(INDEX('تعرفه ها'!A:Z,MATCH(P876&amp;"-"&amp;AQ$1,'تعرفه ها'!C:C,0),MATCH(F876,'تعرفه ها'!$2:$2,0),1),"---")</f>
        <v>---</v>
      </c>
      <c r="AR876" s="188" t="str">
        <f>IFERROR(INDEX('تعرفه ها'!A:Z,MATCH(P876&amp;"-"&amp;AR$1,'تعرفه ها'!C:C,0),MATCH(F876,'تعرفه ها'!$2:$2,0),1),"---")</f>
        <v>---</v>
      </c>
      <c r="AS876" s="265"/>
      <c r="AT876" s="415" t="str">
        <f t="shared" si="313"/>
        <v>---</v>
      </c>
      <c r="AU876" s="415" t="str">
        <f t="shared" si="314"/>
        <v>---</v>
      </c>
      <c r="AV876" s="415" t="str">
        <f t="shared" si="315"/>
        <v>---</v>
      </c>
      <c r="AW876" s="415" t="str">
        <f t="shared" si="316"/>
        <v>---</v>
      </c>
      <c r="AX876" s="415" t="str">
        <f t="shared" si="317"/>
        <v>---</v>
      </c>
      <c r="AY876" s="415" t="str">
        <f>IFERROR(AH876*INDEX('تعرفه ها'!A:Z,MATCH("عوارض برق به ازاء هر کیلووات",'تعرفه ها'!$C:$C,0),MATCH(F876,'تعرفه ها'!$2:$2,0)),"---")</f>
        <v>---</v>
      </c>
      <c r="AZ876" s="415" t="str">
        <f t="shared" si="318"/>
        <v>---</v>
      </c>
      <c r="BA876" s="415" t="str">
        <f>IFERROR(ROUND(((AX876+AY876+AZ876)*INDEX('تعرفه ها'!A:Z,MATCH("هزینه نگهداری و تعمیرات شبکه برق",'تعرفه ها'!$C:$C,0),MATCH(F876,'تعرفه ها'!$2:$2,0))/100),0),"---")</f>
        <v>---</v>
      </c>
      <c r="BB876" s="415">
        <f>IFERROR(IF(P876="دیماندی",ROUND(AJ876*INDEX('تعرفه ها'!A:Z,MATCH(BB$1,'تعرفه ها'!$C:$C,0),MATCH(F876,'تعرفه ها'!$2:$2,0))*J876/30,0),0),"---")</f>
        <v>0</v>
      </c>
      <c r="BC876" s="415"/>
      <c r="BD876" s="54" t="str">
        <f>IFERROR(IF(INDEX('اطلاعات دوره'!A:Z,MATCH(G876,'اطلاعات دوره'!C:C,0),MATCH("برق",'اطلاعات دوره'!$1:$1,0))="دارد",ROUND(AX876*INDEX('تعرفه ها'!A:Z,MATCH("پیک فصلی برق",'تعرفه ها'!$C:$C,0),MATCH(F876,'تعرفه ها'!$2:$2,0))/100,0),0),"---")</f>
        <v>---</v>
      </c>
      <c r="BE876" s="415" t="str">
        <f>IFERROR(ROUND(((AX876+AY876+AZ876+BA876+BB876+BC876+BD876)*INDEX('تعرفه ها'!A:Z,MATCH("مالیات برق",'تعرفه ها'!$C:$C,0),MATCH(F876,'تعرفه ها'!$2:$2,0))/100),0),"---")</f>
        <v>---</v>
      </c>
      <c r="BF876" s="415" t="str">
        <f t="shared" si="319"/>
        <v>---</v>
      </c>
      <c r="BG876" s="415" t="str">
        <f t="shared" si="323"/>
        <v>---</v>
      </c>
      <c r="BH876" s="415" t="str">
        <f t="shared" si="320"/>
        <v>---</v>
      </c>
      <c r="BI876" s="54" t="str">
        <f t="shared" si="321"/>
        <v>---</v>
      </c>
      <c r="BJ876" s="55" t="str">
        <f t="shared" si="322"/>
        <v>---</v>
      </c>
      <c r="BK876" s="262"/>
      <c r="BL876" s="183" t="str">
        <f>IFERROR(IF(INDEX(پرداخت!A:AZ,MATCH(A876&amp;" - "&amp;"برق",پرداخت!$B:$B,0),MATCH(G876,پرداخت!$1:$1,0))="نشده","نشده","شده"),"---")</f>
        <v>---</v>
      </c>
    </row>
    <row r="877" spans="1:64" ht="33.75" hidden="1">
      <c r="A877" s="170"/>
      <c r="B877" s="47">
        <f>IFERROR(INDEX('اطلاعات انشعابات شرکتها'!A:BB,MATCH(A877,'اطلاعات انشعابات شرکتها'!A:A,0),MATCH(B$1,'اطلاعات انشعابات شرکتها'!$1:$1,0)),0)</f>
        <v>0</v>
      </c>
      <c r="C877" s="48">
        <f>IFERROR(INDEX('اطلاعات انشعابات شرکتها'!A:BB,MATCH(A877,'اطلاعات انشعابات شرکتها'!A:A,0),MATCH(C$1,'اطلاعات انشعابات شرکتها'!$1:$1,0)),0)</f>
        <v>0</v>
      </c>
      <c r="D877" s="45"/>
      <c r="E877" s="171"/>
      <c r="F877" s="170"/>
      <c r="G877" s="188" t="str">
        <f t="shared" si="301"/>
        <v>/</v>
      </c>
      <c r="H877" s="188">
        <f>IFERROR(INDEX('اطلاعات دوره'!A:Z,MATCH(G877,'اطلاعات دوره'!C:C,0),MATCH(H$1,'اطلاعات دوره'!$1:$1,0)),0)</f>
        <v>0</v>
      </c>
      <c r="I877" s="188">
        <f>IFERROR(INDEX('اطلاعات دوره'!A:Z,MATCH(G877,'اطلاعات دوره'!C:C,0),MATCH(I$1,'اطلاعات دوره'!$1:$1,0)),0)</f>
        <v>0</v>
      </c>
      <c r="J877" s="188">
        <f>IFERROR(INDEX('اطلاعات دوره'!A:Z,MATCH(G877,'اطلاعات دوره'!C:C,0),MATCH(J$1,'اطلاعات دوره'!$1:$1,0)),0)</f>
        <v>0</v>
      </c>
      <c r="K877" s="265"/>
      <c r="L877" s="188" t="str">
        <f>IFERROR(INDEX('اطلاعات دوره'!A:Z,MATCH(G877,'اطلاعات دوره'!C:C,0)-1,MATCH("عنوان",'اطلاعات دوره'!$1:$1,0)),"---")</f>
        <v>---</v>
      </c>
      <c r="M877" s="188" t="str">
        <f t="shared" si="302"/>
        <v>----</v>
      </c>
      <c r="N877" s="188" t="str">
        <f t="shared" si="303"/>
        <v>-/</v>
      </c>
      <c r="O877" s="265"/>
      <c r="P877" s="188">
        <f>IFERROR(INDEX('اطلاعات انشعابات شرکتها'!A:BB,MATCH(A877,'اطلاعات انشعابات شرکتها'!A:A,0),MATCH(P$1,'اطلاعات انشعابات شرکتها'!$1:$1,0)),0)</f>
        <v>0</v>
      </c>
      <c r="Q877" s="188">
        <f>IFERROR(INDEX('اطلاعات انشعابات شرکتها'!A:BB,MATCH(A877,'اطلاعات انشعابات شرکتها'!A:A,0),MATCH(Q$1,'اطلاعات انشعابات شرکتها'!$1:$1,0)),0)</f>
        <v>0</v>
      </c>
      <c r="R877" s="188">
        <f>IFERROR(INDEX('اطلاعات انشعابات شرکتها'!A:BB,MATCH(A877,'اطلاعات انشعابات شرکتها'!A:A,0),MATCH(R$1,'اطلاعات انشعابات شرکتها'!$1:$1,0)),0)</f>
        <v>0</v>
      </c>
      <c r="S877" s="265"/>
      <c r="T877" s="188">
        <f>IFERROR(INDEX('قرائت کنتور'!A:AZ,MATCH(A877&amp;"-"&amp;T$1,'قرائت کنتور'!B:B,0),MATCH(G877,'قرائت کنتور'!$1:$1,0)),0)</f>
        <v>0</v>
      </c>
      <c r="U877" s="188">
        <f>IFERROR(INDEX('قرائت کنتور'!A:AZ,MATCH(A877&amp;"-"&amp;U$1,'قرائت کنتور'!B:B,0),MATCH(L877,'قرائت کنتور'!$1:$1,0)),0)</f>
        <v>0</v>
      </c>
      <c r="V877" s="188">
        <f>IFERROR(INDEX('قرائت کنتور'!A:AZ,MATCH(A877&amp;"-"&amp;U$1,'قرائت کنتور'!B:B,0),MATCH(G877,'قرائت کنتور'!$1:$1,0)),0)</f>
        <v>0</v>
      </c>
      <c r="W877" s="188">
        <f>IFERROR(INDEX('قرائت کنتور'!A:AZ,MATCH(A877&amp;"-"&amp;W$1,'قرائت کنتور'!B:B,0),MATCH(L877,'قرائت کنتور'!$1:$1,0)),0)</f>
        <v>0</v>
      </c>
      <c r="X877" s="188">
        <f>IFERROR(INDEX('قرائت کنتور'!A:AZ,MATCH(A877&amp;"-"&amp;W$1,'قرائت کنتور'!B:B,0),MATCH(G877,'قرائت کنتور'!$1:$1,0)),0)</f>
        <v>0</v>
      </c>
      <c r="Y877" s="188">
        <f>IFERROR(INDEX('قرائت کنتور'!A:AZ,MATCH(A877&amp;"-"&amp;Y$1,'قرائت کنتور'!B:B,0),MATCH(L877,'قرائت کنتور'!$1:$1,0)),0)</f>
        <v>0</v>
      </c>
      <c r="Z877" s="188">
        <f>IFERROR(INDEX('قرائت کنتور'!A:AZ,MATCH(A877&amp;"-"&amp;Y$1,'قرائت کنتور'!B:B,0),MATCH(G877,'قرائت کنتور'!$1:$1,0)),0)</f>
        <v>0</v>
      </c>
      <c r="AA877" s="188">
        <f>IFERROR(INDEX('قرائت کنتور'!A:AZ,MATCH(A877&amp;"-"&amp;AA$1,'قرائت کنتور'!B:B,0),MATCH(L877,'قرائت کنتور'!$1:$1,0)),0)</f>
        <v>0</v>
      </c>
      <c r="AB877" s="188">
        <f>IFERROR(INDEX('قرائت کنتور'!A:AZ,MATCH(A877&amp;"-"&amp;AA$1,'قرائت کنتور'!B:B,0),MATCH(G877,'قرائت کنتور'!$1:$1,0)),0)</f>
        <v>0</v>
      </c>
      <c r="AC877" s="265"/>
      <c r="AD877" s="188">
        <f t="shared" si="304"/>
        <v>0</v>
      </c>
      <c r="AE877" s="188">
        <f t="shared" si="305"/>
        <v>0</v>
      </c>
      <c r="AF877" s="188">
        <f t="shared" si="306"/>
        <v>0</v>
      </c>
      <c r="AG877" s="188">
        <f t="shared" si="307"/>
        <v>0</v>
      </c>
      <c r="AH877" s="188">
        <f t="shared" si="308"/>
        <v>0</v>
      </c>
      <c r="AI877" s="188">
        <f t="shared" si="309"/>
        <v>0</v>
      </c>
      <c r="AJ877" s="188" t="str">
        <f t="shared" si="310"/>
        <v>0</v>
      </c>
      <c r="AK877" s="265"/>
      <c r="AL877" s="254" t="str">
        <f t="shared" si="311"/>
        <v>---</v>
      </c>
      <c r="AM877" s="254" t="str">
        <f t="shared" si="312"/>
        <v>---</v>
      </c>
      <c r="AN877" s="265"/>
      <c r="AO877" s="188" t="str">
        <f>IFERROR(INDEX('تعرفه ها'!A:Z,MATCH(P877&amp;"-"&amp;AO$1,'تعرفه ها'!C:C,0),MATCH(F877,'تعرفه ها'!$2:$2,0),1),"---")</f>
        <v>---</v>
      </c>
      <c r="AP877" s="188" t="str">
        <f>IFERROR(INDEX('تعرفه ها'!A:Z,MATCH(P877&amp;"-"&amp;AP$1,'تعرفه ها'!C:C,0),MATCH(F877,'تعرفه ها'!$2:$2,0),1),"---")</f>
        <v>---</v>
      </c>
      <c r="AQ877" s="188" t="str">
        <f>IFERROR(INDEX('تعرفه ها'!A:Z,MATCH(P877&amp;"-"&amp;AQ$1,'تعرفه ها'!C:C,0),MATCH(F877,'تعرفه ها'!$2:$2,0),1),"---")</f>
        <v>---</v>
      </c>
      <c r="AR877" s="188" t="str">
        <f>IFERROR(INDEX('تعرفه ها'!A:Z,MATCH(P877&amp;"-"&amp;AR$1,'تعرفه ها'!C:C,0),MATCH(F877,'تعرفه ها'!$2:$2,0),1),"---")</f>
        <v>---</v>
      </c>
      <c r="AS877" s="265"/>
      <c r="AT877" s="415" t="str">
        <f t="shared" si="313"/>
        <v>---</v>
      </c>
      <c r="AU877" s="415" t="str">
        <f t="shared" si="314"/>
        <v>---</v>
      </c>
      <c r="AV877" s="415" t="str">
        <f t="shared" si="315"/>
        <v>---</v>
      </c>
      <c r="AW877" s="415" t="str">
        <f t="shared" si="316"/>
        <v>---</v>
      </c>
      <c r="AX877" s="415" t="str">
        <f t="shared" si="317"/>
        <v>---</v>
      </c>
      <c r="AY877" s="415" t="str">
        <f>IFERROR(AH877*INDEX('تعرفه ها'!A:Z,MATCH("عوارض برق به ازاء هر کیلووات",'تعرفه ها'!$C:$C,0),MATCH(F877,'تعرفه ها'!$2:$2,0)),"---")</f>
        <v>---</v>
      </c>
      <c r="AZ877" s="415" t="str">
        <f t="shared" si="318"/>
        <v>---</v>
      </c>
      <c r="BA877" s="415" t="str">
        <f>IFERROR(ROUND(((AX877+AY877+AZ877)*INDEX('تعرفه ها'!A:Z,MATCH("هزینه نگهداری و تعمیرات شبکه برق",'تعرفه ها'!$C:$C,0),MATCH(F877,'تعرفه ها'!$2:$2,0))/100),0),"---")</f>
        <v>---</v>
      </c>
      <c r="BB877" s="415">
        <f>IFERROR(IF(P877="دیماندی",ROUND(AJ877*INDEX('تعرفه ها'!A:Z,MATCH(BB$1,'تعرفه ها'!$C:$C,0),MATCH(F877,'تعرفه ها'!$2:$2,0))*J877/30,0),0),"---")</f>
        <v>0</v>
      </c>
      <c r="BC877" s="415"/>
      <c r="BD877" s="54" t="str">
        <f>IFERROR(IF(INDEX('اطلاعات دوره'!A:Z,MATCH(G877,'اطلاعات دوره'!C:C,0),MATCH("برق",'اطلاعات دوره'!$1:$1,0))="دارد",ROUND(AX877*INDEX('تعرفه ها'!A:Z,MATCH("پیک فصلی برق",'تعرفه ها'!$C:$C,0),MATCH(F877,'تعرفه ها'!$2:$2,0))/100,0),0),"---")</f>
        <v>---</v>
      </c>
      <c r="BE877" s="415" t="str">
        <f>IFERROR(ROUND(((AX877+AY877+AZ877+BA877+BB877+BC877+BD877)*INDEX('تعرفه ها'!A:Z,MATCH("مالیات برق",'تعرفه ها'!$C:$C,0),MATCH(F877,'تعرفه ها'!$2:$2,0))/100),0),"---")</f>
        <v>---</v>
      </c>
      <c r="BF877" s="415" t="str">
        <f t="shared" si="319"/>
        <v>---</v>
      </c>
      <c r="BG877" s="415" t="str">
        <f t="shared" si="323"/>
        <v>---</v>
      </c>
      <c r="BH877" s="415" t="str">
        <f t="shared" si="320"/>
        <v>---</v>
      </c>
      <c r="BI877" s="54" t="str">
        <f t="shared" si="321"/>
        <v>---</v>
      </c>
      <c r="BJ877" s="55" t="str">
        <f t="shared" si="322"/>
        <v>---</v>
      </c>
      <c r="BK877" s="262"/>
      <c r="BL877" s="183" t="str">
        <f>IFERROR(IF(INDEX(پرداخت!A:AZ,MATCH(A877&amp;" - "&amp;"برق",پرداخت!$B:$B,0),MATCH(G877,پرداخت!$1:$1,0))="نشده","نشده","شده"),"---")</f>
        <v>---</v>
      </c>
    </row>
    <row r="878" spans="1:64" ht="33.75" hidden="1">
      <c r="A878" s="170"/>
      <c r="B878" s="47">
        <f>IFERROR(INDEX('اطلاعات انشعابات شرکتها'!A:BB,MATCH(A878,'اطلاعات انشعابات شرکتها'!A:A,0),MATCH(B$1,'اطلاعات انشعابات شرکتها'!$1:$1,0)),0)</f>
        <v>0</v>
      </c>
      <c r="C878" s="48">
        <f>IFERROR(INDEX('اطلاعات انشعابات شرکتها'!A:BB,MATCH(A878,'اطلاعات انشعابات شرکتها'!A:A,0),MATCH(C$1,'اطلاعات انشعابات شرکتها'!$1:$1,0)),0)</f>
        <v>0</v>
      </c>
      <c r="D878" s="45"/>
      <c r="E878" s="171"/>
      <c r="F878" s="170"/>
      <c r="G878" s="188" t="str">
        <f t="shared" si="301"/>
        <v>/</v>
      </c>
      <c r="H878" s="188">
        <f>IFERROR(INDEX('اطلاعات دوره'!A:Z,MATCH(G878,'اطلاعات دوره'!C:C,0),MATCH(H$1,'اطلاعات دوره'!$1:$1,0)),0)</f>
        <v>0</v>
      </c>
      <c r="I878" s="188">
        <f>IFERROR(INDEX('اطلاعات دوره'!A:Z,MATCH(G878,'اطلاعات دوره'!C:C,0),MATCH(I$1,'اطلاعات دوره'!$1:$1,0)),0)</f>
        <v>0</v>
      </c>
      <c r="J878" s="188">
        <f>IFERROR(INDEX('اطلاعات دوره'!A:Z,MATCH(G878,'اطلاعات دوره'!C:C,0),MATCH(J$1,'اطلاعات دوره'!$1:$1,0)),0)</f>
        <v>0</v>
      </c>
      <c r="K878" s="265"/>
      <c r="L878" s="188" t="str">
        <f>IFERROR(INDEX('اطلاعات دوره'!A:Z,MATCH(G878,'اطلاعات دوره'!C:C,0)-1,MATCH("عنوان",'اطلاعات دوره'!$1:$1,0)),"---")</f>
        <v>---</v>
      </c>
      <c r="M878" s="188" t="str">
        <f t="shared" si="302"/>
        <v>----</v>
      </c>
      <c r="N878" s="188" t="str">
        <f t="shared" si="303"/>
        <v>-/</v>
      </c>
      <c r="O878" s="265"/>
      <c r="P878" s="188">
        <f>IFERROR(INDEX('اطلاعات انشعابات شرکتها'!A:BB,MATCH(A878,'اطلاعات انشعابات شرکتها'!A:A,0),MATCH(P$1,'اطلاعات انشعابات شرکتها'!$1:$1,0)),0)</f>
        <v>0</v>
      </c>
      <c r="Q878" s="188">
        <f>IFERROR(INDEX('اطلاعات انشعابات شرکتها'!A:BB,MATCH(A878,'اطلاعات انشعابات شرکتها'!A:A,0),MATCH(Q$1,'اطلاعات انشعابات شرکتها'!$1:$1,0)),0)</f>
        <v>0</v>
      </c>
      <c r="R878" s="188">
        <f>IFERROR(INDEX('اطلاعات انشعابات شرکتها'!A:BB,MATCH(A878,'اطلاعات انشعابات شرکتها'!A:A,0),MATCH(R$1,'اطلاعات انشعابات شرکتها'!$1:$1,0)),0)</f>
        <v>0</v>
      </c>
      <c r="S878" s="265"/>
      <c r="T878" s="188">
        <f>IFERROR(INDEX('قرائت کنتور'!A:AZ,MATCH(A878&amp;"-"&amp;T$1,'قرائت کنتور'!B:B,0),MATCH(G878,'قرائت کنتور'!$1:$1,0)),0)</f>
        <v>0</v>
      </c>
      <c r="U878" s="188">
        <f>IFERROR(INDEX('قرائت کنتور'!A:AZ,MATCH(A878&amp;"-"&amp;U$1,'قرائت کنتور'!B:B,0),MATCH(L878,'قرائت کنتور'!$1:$1,0)),0)</f>
        <v>0</v>
      </c>
      <c r="V878" s="188">
        <f>IFERROR(INDEX('قرائت کنتور'!A:AZ,MATCH(A878&amp;"-"&amp;U$1,'قرائت کنتور'!B:B,0),MATCH(G878,'قرائت کنتور'!$1:$1,0)),0)</f>
        <v>0</v>
      </c>
      <c r="W878" s="188">
        <f>IFERROR(INDEX('قرائت کنتور'!A:AZ,MATCH(A878&amp;"-"&amp;W$1,'قرائت کنتور'!B:B,0),MATCH(L878,'قرائت کنتور'!$1:$1,0)),0)</f>
        <v>0</v>
      </c>
      <c r="X878" s="188">
        <f>IFERROR(INDEX('قرائت کنتور'!A:AZ,MATCH(A878&amp;"-"&amp;W$1,'قرائت کنتور'!B:B,0),MATCH(G878,'قرائت کنتور'!$1:$1,0)),0)</f>
        <v>0</v>
      </c>
      <c r="Y878" s="188">
        <f>IFERROR(INDEX('قرائت کنتور'!A:AZ,MATCH(A878&amp;"-"&amp;Y$1,'قرائت کنتور'!B:B,0),MATCH(L878,'قرائت کنتور'!$1:$1,0)),0)</f>
        <v>0</v>
      </c>
      <c r="Z878" s="188">
        <f>IFERROR(INDEX('قرائت کنتور'!A:AZ,MATCH(A878&amp;"-"&amp;Y$1,'قرائت کنتور'!B:B,0),MATCH(G878,'قرائت کنتور'!$1:$1,0)),0)</f>
        <v>0</v>
      </c>
      <c r="AA878" s="188">
        <f>IFERROR(INDEX('قرائت کنتور'!A:AZ,MATCH(A878&amp;"-"&amp;AA$1,'قرائت کنتور'!B:B,0),MATCH(L878,'قرائت کنتور'!$1:$1,0)),0)</f>
        <v>0</v>
      </c>
      <c r="AB878" s="188">
        <f>IFERROR(INDEX('قرائت کنتور'!A:AZ,MATCH(A878&amp;"-"&amp;AA$1,'قرائت کنتور'!B:B,0),MATCH(G878,'قرائت کنتور'!$1:$1,0)),0)</f>
        <v>0</v>
      </c>
      <c r="AC878" s="265"/>
      <c r="AD878" s="188">
        <f t="shared" si="304"/>
        <v>0</v>
      </c>
      <c r="AE878" s="188">
        <f t="shared" si="305"/>
        <v>0</v>
      </c>
      <c r="AF878" s="188">
        <f t="shared" si="306"/>
        <v>0</v>
      </c>
      <c r="AG878" s="188">
        <f t="shared" si="307"/>
        <v>0</v>
      </c>
      <c r="AH878" s="188">
        <f t="shared" si="308"/>
        <v>0</v>
      </c>
      <c r="AI878" s="188">
        <f t="shared" si="309"/>
        <v>0</v>
      </c>
      <c r="AJ878" s="188" t="str">
        <f t="shared" si="310"/>
        <v>0</v>
      </c>
      <c r="AK878" s="265"/>
      <c r="AL878" s="254" t="str">
        <f t="shared" si="311"/>
        <v>---</v>
      </c>
      <c r="AM878" s="254" t="str">
        <f t="shared" si="312"/>
        <v>---</v>
      </c>
      <c r="AN878" s="265"/>
      <c r="AO878" s="188" t="str">
        <f>IFERROR(INDEX('تعرفه ها'!A:Z,MATCH(P878&amp;"-"&amp;AO$1,'تعرفه ها'!C:C,0),MATCH(F878,'تعرفه ها'!$2:$2,0),1),"---")</f>
        <v>---</v>
      </c>
      <c r="AP878" s="188" t="str">
        <f>IFERROR(INDEX('تعرفه ها'!A:Z,MATCH(P878&amp;"-"&amp;AP$1,'تعرفه ها'!C:C,0),MATCH(F878,'تعرفه ها'!$2:$2,0),1),"---")</f>
        <v>---</v>
      </c>
      <c r="AQ878" s="188" t="str">
        <f>IFERROR(INDEX('تعرفه ها'!A:Z,MATCH(P878&amp;"-"&amp;AQ$1,'تعرفه ها'!C:C,0),MATCH(F878,'تعرفه ها'!$2:$2,0),1),"---")</f>
        <v>---</v>
      </c>
      <c r="AR878" s="188" t="str">
        <f>IFERROR(INDEX('تعرفه ها'!A:Z,MATCH(P878&amp;"-"&amp;AR$1,'تعرفه ها'!C:C,0),MATCH(F878,'تعرفه ها'!$2:$2,0),1),"---")</f>
        <v>---</v>
      </c>
      <c r="AS878" s="265"/>
      <c r="AT878" s="415" t="str">
        <f t="shared" si="313"/>
        <v>---</v>
      </c>
      <c r="AU878" s="415" t="str">
        <f t="shared" si="314"/>
        <v>---</v>
      </c>
      <c r="AV878" s="415" t="str">
        <f t="shared" si="315"/>
        <v>---</v>
      </c>
      <c r="AW878" s="415" t="str">
        <f t="shared" si="316"/>
        <v>---</v>
      </c>
      <c r="AX878" s="415" t="str">
        <f t="shared" si="317"/>
        <v>---</v>
      </c>
      <c r="AY878" s="415" t="str">
        <f>IFERROR(AH878*INDEX('تعرفه ها'!A:Z,MATCH("عوارض برق به ازاء هر کیلووات",'تعرفه ها'!$C:$C,0),MATCH(F878,'تعرفه ها'!$2:$2,0)),"---")</f>
        <v>---</v>
      </c>
      <c r="AZ878" s="415" t="str">
        <f t="shared" si="318"/>
        <v>---</v>
      </c>
      <c r="BA878" s="415" t="str">
        <f>IFERROR(ROUND(((AX878+AY878+AZ878)*INDEX('تعرفه ها'!A:Z,MATCH("هزینه نگهداری و تعمیرات شبکه برق",'تعرفه ها'!$C:$C,0),MATCH(F878,'تعرفه ها'!$2:$2,0))/100),0),"---")</f>
        <v>---</v>
      </c>
      <c r="BB878" s="415">
        <f>IFERROR(IF(P878="دیماندی",ROUND(AJ878*INDEX('تعرفه ها'!A:Z,MATCH(BB$1,'تعرفه ها'!$C:$C,0),MATCH(F878,'تعرفه ها'!$2:$2,0))*J878/30,0),0),"---")</f>
        <v>0</v>
      </c>
      <c r="BC878" s="415"/>
      <c r="BD878" s="54" t="str">
        <f>IFERROR(IF(INDEX('اطلاعات دوره'!A:Z,MATCH(G878,'اطلاعات دوره'!C:C,0),MATCH("برق",'اطلاعات دوره'!$1:$1,0))="دارد",ROUND(AX878*INDEX('تعرفه ها'!A:Z,MATCH("پیک فصلی برق",'تعرفه ها'!$C:$C,0),MATCH(F878,'تعرفه ها'!$2:$2,0))/100,0),0),"---")</f>
        <v>---</v>
      </c>
      <c r="BE878" s="415" t="str">
        <f>IFERROR(ROUND(((AX878+AY878+AZ878+BA878+BB878+BC878+BD878)*INDEX('تعرفه ها'!A:Z,MATCH("مالیات برق",'تعرفه ها'!$C:$C,0),MATCH(F878,'تعرفه ها'!$2:$2,0))/100),0),"---")</f>
        <v>---</v>
      </c>
      <c r="BF878" s="415" t="str">
        <f t="shared" si="319"/>
        <v>---</v>
      </c>
      <c r="BG878" s="415" t="str">
        <f t="shared" si="323"/>
        <v>---</v>
      </c>
      <c r="BH878" s="415" t="str">
        <f t="shared" si="320"/>
        <v>---</v>
      </c>
      <c r="BI878" s="54" t="str">
        <f t="shared" si="321"/>
        <v>---</v>
      </c>
      <c r="BJ878" s="55" t="str">
        <f t="shared" si="322"/>
        <v>---</v>
      </c>
      <c r="BK878" s="262"/>
      <c r="BL878" s="183" t="str">
        <f>IFERROR(IF(INDEX(پرداخت!A:AZ,MATCH(A878&amp;" - "&amp;"برق",پرداخت!$B:$B,0),MATCH(G878,پرداخت!$1:$1,0))="نشده","نشده","شده"),"---")</f>
        <v>---</v>
      </c>
    </row>
    <row r="879" spans="1:64" ht="33.75" hidden="1">
      <c r="A879" s="170"/>
      <c r="B879" s="47">
        <f>IFERROR(INDEX('اطلاعات انشعابات شرکتها'!A:BB,MATCH(A879,'اطلاعات انشعابات شرکتها'!A:A,0),MATCH(B$1,'اطلاعات انشعابات شرکتها'!$1:$1,0)),0)</f>
        <v>0</v>
      </c>
      <c r="C879" s="48">
        <f>IFERROR(INDEX('اطلاعات انشعابات شرکتها'!A:BB,MATCH(A879,'اطلاعات انشعابات شرکتها'!A:A,0),MATCH(C$1,'اطلاعات انشعابات شرکتها'!$1:$1,0)),0)</f>
        <v>0</v>
      </c>
      <c r="D879" s="45"/>
      <c r="E879" s="171"/>
      <c r="F879" s="170"/>
      <c r="G879" s="188" t="str">
        <f t="shared" si="301"/>
        <v>/</v>
      </c>
      <c r="H879" s="188">
        <f>IFERROR(INDEX('اطلاعات دوره'!A:Z,MATCH(G879,'اطلاعات دوره'!C:C,0),MATCH(H$1,'اطلاعات دوره'!$1:$1,0)),0)</f>
        <v>0</v>
      </c>
      <c r="I879" s="188">
        <f>IFERROR(INDEX('اطلاعات دوره'!A:Z,MATCH(G879,'اطلاعات دوره'!C:C,0),MATCH(I$1,'اطلاعات دوره'!$1:$1,0)),0)</f>
        <v>0</v>
      </c>
      <c r="J879" s="188">
        <f>IFERROR(INDEX('اطلاعات دوره'!A:Z,MATCH(G879,'اطلاعات دوره'!C:C,0),MATCH(J$1,'اطلاعات دوره'!$1:$1,0)),0)</f>
        <v>0</v>
      </c>
      <c r="K879" s="265"/>
      <c r="L879" s="188" t="str">
        <f>IFERROR(INDEX('اطلاعات دوره'!A:Z,MATCH(G879,'اطلاعات دوره'!C:C,0)-1,MATCH("عنوان",'اطلاعات دوره'!$1:$1,0)),"---")</f>
        <v>---</v>
      </c>
      <c r="M879" s="188" t="str">
        <f t="shared" si="302"/>
        <v>----</v>
      </c>
      <c r="N879" s="188" t="str">
        <f t="shared" si="303"/>
        <v>-/</v>
      </c>
      <c r="O879" s="265"/>
      <c r="P879" s="188">
        <f>IFERROR(INDEX('اطلاعات انشعابات شرکتها'!A:BB,MATCH(A879,'اطلاعات انشعابات شرکتها'!A:A,0),MATCH(P$1,'اطلاعات انشعابات شرکتها'!$1:$1,0)),0)</f>
        <v>0</v>
      </c>
      <c r="Q879" s="188">
        <f>IFERROR(INDEX('اطلاعات انشعابات شرکتها'!A:BB,MATCH(A879,'اطلاعات انشعابات شرکتها'!A:A,0),MATCH(Q$1,'اطلاعات انشعابات شرکتها'!$1:$1,0)),0)</f>
        <v>0</v>
      </c>
      <c r="R879" s="188">
        <f>IFERROR(INDEX('اطلاعات انشعابات شرکتها'!A:BB,MATCH(A879,'اطلاعات انشعابات شرکتها'!A:A,0),MATCH(R$1,'اطلاعات انشعابات شرکتها'!$1:$1,0)),0)</f>
        <v>0</v>
      </c>
      <c r="S879" s="265"/>
      <c r="T879" s="188">
        <f>IFERROR(INDEX('قرائت کنتور'!A:AZ,MATCH(A879&amp;"-"&amp;T$1,'قرائت کنتور'!B:B,0),MATCH(G879,'قرائت کنتور'!$1:$1,0)),0)</f>
        <v>0</v>
      </c>
      <c r="U879" s="188">
        <f>IFERROR(INDEX('قرائت کنتور'!A:AZ,MATCH(A879&amp;"-"&amp;U$1,'قرائت کنتور'!B:B,0),MATCH(L879,'قرائت کنتور'!$1:$1,0)),0)</f>
        <v>0</v>
      </c>
      <c r="V879" s="188">
        <f>IFERROR(INDEX('قرائت کنتور'!A:AZ,MATCH(A879&amp;"-"&amp;U$1,'قرائت کنتور'!B:B,0),MATCH(G879,'قرائت کنتور'!$1:$1,0)),0)</f>
        <v>0</v>
      </c>
      <c r="W879" s="188">
        <f>IFERROR(INDEX('قرائت کنتور'!A:AZ,MATCH(A879&amp;"-"&amp;W$1,'قرائت کنتور'!B:B,0),MATCH(L879,'قرائت کنتور'!$1:$1,0)),0)</f>
        <v>0</v>
      </c>
      <c r="X879" s="188">
        <f>IFERROR(INDEX('قرائت کنتور'!A:AZ,MATCH(A879&amp;"-"&amp;W$1,'قرائت کنتور'!B:B,0),MATCH(G879,'قرائت کنتور'!$1:$1,0)),0)</f>
        <v>0</v>
      </c>
      <c r="Y879" s="188">
        <f>IFERROR(INDEX('قرائت کنتور'!A:AZ,MATCH(A879&amp;"-"&amp;Y$1,'قرائت کنتور'!B:B,0),MATCH(L879,'قرائت کنتور'!$1:$1,0)),0)</f>
        <v>0</v>
      </c>
      <c r="Z879" s="188">
        <f>IFERROR(INDEX('قرائت کنتور'!A:AZ,MATCH(A879&amp;"-"&amp;Y$1,'قرائت کنتور'!B:B,0),MATCH(G879,'قرائت کنتور'!$1:$1,0)),0)</f>
        <v>0</v>
      </c>
      <c r="AA879" s="188">
        <f>IFERROR(INDEX('قرائت کنتور'!A:AZ,MATCH(A879&amp;"-"&amp;AA$1,'قرائت کنتور'!B:B,0),MATCH(L879,'قرائت کنتور'!$1:$1,0)),0)</f>
        <v>0</v>
      </c>
      <c r="AB879" s="188">
        <f>IFERROR(INDEX('قرائت کنتور'!A:AZ,MATCH(A879&amp;"-"&amp;AA$1,'قرائت کنتور'!B:B,0),MATCH(G879,'قرائت کنتور'!$1:$1,0)),0)</f>
        <v>0</v>
      </c>
      <c r="AC879" s="265"/>
      <c r="AD879" s="188">
        <f t="shared" si="304"/>
        <v>0</v>
      </c>
      <c r="AE879" s="188">
        <f t="shared" si="305"/>
        <v>0</v>
      </c>
      <c r="AF879" s="188">
        <f t="shared" si="306"/>
        <v>0</v>
      </c>
      <c r="AG879" s="188">
        <f t="shared" si="307"/>
        <v>0</v>
      </c>
      <c r="AH879" s="188">
        <f t="shared" si="308"/>
        <v>0</v>
      </c>
      <c r="AI879" s="188">
        <f t="shared" si="309"/>
        <v>0</v>
      </c>
      <c r="AJ879" s="188" t="str">
        <f t="shared" si="310"/>
        <v>0</v>
      </c>
      <c r="AK879" s="265"/>
      <c r="AL879" s="254" t="str">
        <f t="shared" si="311"/>
        <v>---</v>
      </c>
      <c r="AM879" s="254" t="str">
        <f t="shared" si="312"/>
        <v>---</v>
      </c>
      <c r="AN879" s="265"/>
      <c r="AO879" s="188" t="str">
        <f>IFERROR(INDEX('تعرفه ها'!A:Z,MATCH(P879&amp;"-"&amp;AO$1,'تعرفه ها'!C:C,0),MATCH(F879,'تعرفه ها'!$2:$2,0),1),"---")</f>
        <v>---</v>
      </c>
      <c r="AP879" s="188" t="str">
        <f>IFERROR(INDEX('تعرفه ها'!A:Z,MATCH(P879&amp;"-"&amp;AP$1,'تعرفه ها'!C:C,0),MATCH(F879,'تعرفه ها'!$2:$2,0),1),"---")</f>
        <v>---</v>
      </c>
      <c r="AQ879" s="188" t="str">
        <f>IFERROR(INDEX('تعرفه ها'!A:Z,MATCH(P879&amp;"-"&amp;AQ$1,'تعرفه ها'!C:C,0),MATCH(F879,'تعرفه ها'!$2:$2,0),1),"---")</f>
        <v>---</v>
      </c>
      <c r="AR879" s="188" t="str">
        <f>IFERROR(INDEX('تعرفه ها'!A:Z,MATCH(P879&amp;"-"&amp;AR$1,'تعرفه ها'!C:C,0),MATCH(F879,'تعرفه ها'!$2:$2,0),1),"---")</f>
        <v>---</v>
      </c>
      <c r="AS879" s="265"/>
      <c r="AT879" s="415" t="str">
        <f t="shared" si="313"/>
        <v>---</v>
      </c>
      <c r="AU879" s="415" t="str">
        <f t="shared" si="314"/>
        <v>---</v>
      </c>
      <c r="AV879" s="415" t="str">
        <f t="shared" si="315"/>
        <v>---</v>
      </c>
      <c r="AW879" s="415" t="str">
        <f t="shared" si="316"/>
        <v>---</v>
      </c>
      <c r="AX879" s="415" t="str">
        <f t="shared" si="317"/>
        <v>---</v>
      </c>
      <c r="AY879" s="415" t="str">
        <f>IFERROR(AH879*INDEX('تعرفه ها'!A:Z,MATCH("عوارض برق به ازاء هر کیلووات",'تعرفه ها'!$C:$C,0),MATCH(F879,'تعرفه ها'!$2:$2,0)),"---")</f>
        <v>---</v>
      </c>
      <c r="AZ879" s="415" t="str">
        <f t="shared" si="318"/>
        <v>---</v>
      </c>
      <c r="BA879" s="415" t="str">
        <f>IFERROR(ROUND(((AX879+AY879+AZ879)*INDEX('تعرفه ها'!A:Z,MATCH("هزینه نگهداری و تعمیرات شبکه برق",'تعرفه ها'!$C:$C,0),MATCH(F879,'تعرفه ها'!$2:$2,0))/100),0),"---")</f>
        <v>---</v>
      </c>
      <c r="BB879" s="415">
        <f>IFERROR(IF(P879="دیماندی",ROUND(AJ879*INDEX('تعرفه ها'!A:Z,MATCH(BB$1,'تعرفه ها'!$C:$C,0),MATCH(F879,'تعرفه ها'!$2:$2,0))*J879/30,0),0),"---")</f>
        <v>0</v>
      </c>
      <c r="BC879" s="415"/>
      <c r="BD879" s="54" t="str">
        <f>IFERROR(IF(INDEX('اطلاعات دوره'!A:Z,MATCH(G879,'اطلاعات دوره'!C:C,0),MATCH("برق",'اطلاعات دوره'!$1:$1,0))="دارد",ROUND(AX879*INDEX('تعرفه ها'!A:Z,MATCH("پیک فصلی برق",'تعرفه ها'!$C:$C,0),MATCH(F879,'تعرفه ها'!$2:$2,0))/100,0),0),"---")</f>
        <v>---</v>
      </c>
      <c r="BE879" s="415" t="str">
        <f>IFERROR(ROUND(((AX879+AY879+AZ879+BA879+BB879+BC879+BD879)*INDEX('تعرفه ها'!A:Z,MATCH("مالیات برق",'تعرفه ها'!$C:$C,0),MATCH(F879,'تعرفه ها'!$2:$2,0))/100),0),"---")</f>
        <v>---</v>
      </c>
      <c r="BF879" s="415" t="str">
        <f t="shared" si="319"/>
        <v>---</v>
      </c>
      <c r="BG879" s="415" t="str">
        <f t="shared" si="323"/>
        <v>---</v>
      </c>
      <c r="BH879" s="415" t="str">
        <f t="shared" si="320"/>
        <v>---</v>
      </c>
      <c r="BI879" s="54" t="str">
        <f t="shared" si="321"/>
        <v>---</v>
      </c>
      <c r="BJ879" s="55" t="str">
        <f t="shared" si="322"/>
        <v>---</v>
      </c>
      <c r="BK879" s="262"/>
      <c r="BL879" s="183" t="str">
        <f>IFERROR(IF(INDEX(پرداخت!A:AZ,MATCH(A879&amp;" - "&amp;"برق",پرداخت!$B:$B,0),MATCH(G879,پرداخت!$1:$1,0))="نشده","نشده","شده"),"---")</f>
        <v>---</v>
      </c>
    </row>
    <row r="880" spans="1:64" ht="33.75" hidden="1">
      <c r="A880" s="170"/>
      <c r="B880" s="47">
        <f>IFERROR(INDEX('اطلاعات انشعابات شرکتها'!A:BB,MATCH(A880,'اطلاعات انشعابات شرکتها'!A:A,0),MATCH(B$1,'اطلاعات انشعابات شرکتها'!$1:$1,0)),0)</f>
        <v>0</v>
      </c>
      <c r="C880" s="48">
        <f>IFERROR(INDEX('اطلاعات انشعابات شرکتها'!A:BB,MATCH(A880,'اطلاعات انشعابات شرکتها'!A:A,0),MATCH(C$1,'اطلاعات انشعابات شرکتها'!$1:$1,0)),0)</f>
        <v>0</v>
      </c>
      <c r="D880" s="45"/>
      <c r="E880" s="171"/>
      <c r="F880" s="170"/>
      <c r="G880" s="188" t="str">
        <f t="shared" si="301"/>
        <v>/</v>
      </c>
      <c r="H880" s="188">
        <f>IFERROR(INDEX('اطلاعات دوره'!A:Z,MATCH(G880,'اطلاعات دوره'!C:C,0),MATCH(H$1,'اطلاعات دوره'!$1:$1,0)),0)</f>
        <v>0</v>
      </c>
      <c r="I880" s="188">
        <f>IFERROR(INDEX('اطلاعات دوره'!A:Z,MATCH(G880,'اطلاعات دوره'!C:C,0),MATCH(I$1,'اطلاعات دوره'!$1:$1,0)),0)</f>
        <v>0</v>
      </c>
      <c r="J880" s="188">
        <f>IFERROR(INDEX('اطلاعات دوره'!A:Z,MATCH(G880,'اطلاعات دوره'!C:C,0),MATCH(J$1,'اطلاعات دوره'!$1:$1,0)),0)</f>
        <v>0</v>
      </c>
      <c r="K880" s="265"/>
      <c r="L880" s="188" t="str">
        <f>IFERROR(INDEX('اطلاعات دوره'!A:Z,MATCH(G880,'اطلاعات دوره'!C:C,0)-1,MATCH("عنوان",'اطلاعات دوره'!$1:$1,0)),"---")</f>
        <v>---</v>
      </c>
      <c r="M880" s="188" t="str">
        <f t="shared" si="302"/>
        <v>----</v>
      </c>
      <c r="N880" s="188" t="str">
        <f t="shared" si="303"/>
        <v>-/</v>
      </c>
      <c r="O880" s="265"/>
      <c r="P880" s="188">
        <f>IFERROR(INDEX('اطلاعات انشعابات شرکتها'!A:BB,MATCH(A880,'اطلاعات انشعابات شرکتها'!A:A,0),MATCH(P$1,'اطلاعات انشعابات شرکتها'!$1:$1,0)),0)</f>
        <v>0</v>
      </c>
      <c r="Q880" s="188">
        <f>IFERROR(INDEX('اطلاعات انشعابات شرکتها'!A:BB,MATCH(A880,'اطلاعات انشعابات شرکتها'!A:A,0),MATCH(Q$1,'اطلاعات انشعابات شرکتها'!$1:$1,0)),0)</f>
        <v>0</v>
      </c>
      <c r="R880" s="188">
        <f>IFERROR(INDEX('اطلاعات انشعابات شرکتها'!A:BB,MATCH(A880,'اطلاعات انشعابات شرکتها'!A:A,0),MATCH(R$1,'اطلاعات انشعابات شرکتها'!$1:$1,0)),0)</f>
        <v>0</v>
      </c>
      <c r="S880" s="265"/>
      <c r="T880" s="188">
        <f>IFERROR(INDEX('قرائت کنتور'!A:AZ,MATCH(A880&amp;"-"&amp;T$1,'قرائت کنتور'!B:B,0),MATCH(G880,'قرائت کنتور'!$1:$1,0)),0)</f>
        <v>0</v>
      </c>
      <c r="U880" s="188">
        <f>IFERROR(INDEX('قرائت کنتور'!A:AZ,MATCH(A880&amp;"-"&amp;U$1,'قرائت کنتور'!B:B,0),MATCH(L880,'قرائت کنتور'!$1:$1,0)),0)</f>
        <v>0</v>
      </c>
      <c r="V880" s="188">
        <f>IFERROR(INDEX('قرائت کنتور'!A:AZ,MATCH(A880&amp;"-"&amp;U$1,'قرائت کنتور'!B:B,0),MATCH(G880,'قرائت کنتور'!$1:$1,0)),0)</f>
        <v>0</v>
      </c>
      <c r="W880" s="188">
        <f>IFERROR(INDEX('قرائت کنتور'!A:AZ,MATCH(A880&amp;"-"&amp;W$1,'قرائت کنتور'!B:B,0),MATCH(L880,'قرائت کنتور'!$1:$1,0)),0)</f>
        <v>0</v>
      </c>
      <c r="X880" s="188">
        <f>IFERROR(INDEX('قرائت کنتور'!A:AZ,MATCH(A880&amp;"-"&amp;W$1,'قرائت کنتور'!B:B,0),MATCH(G880,'قرائت کنتور'!$1:$1,0)),0)</f>
        <v>0</v>
      </c>
      <c r="Y880" s="188">
        <f>IFERROR(INDEX('قرائت کنتور'!A:AZ,MATCH(A880&amp;"-"&amp;Y$1,'قرائت کنتور'!B:B,0),MATCH(L880,'قرائت کنتور'!$1:$1,0)),0)</f>
        <v>0</v>
      </c>
      <c r="Z880" s="188">
        <f>IFERROR(INDEX('قرائت کنتور'!A:AZ,MATCH(A880&amp;"-"&amp;Y$1,'قرائت کنتور'!B:B,0),MATCH(G880,'قرائت کنتور'!$1:$1,0)),0)</f>
        <v>0</v>
      </c>
      <c r="AA880" s="188">
        <f>IFERROR(INDEX('قرائت کنتور'!A:AZ,MATCH(A880&amp;"-"&amp;AA$1,'قرائت کنتور'!B:B,0),MATCH(L880,'قرائت کنتور'!$1:$1,0)),0)</f>
        <v>0</v>
      </c>
      <c r="AB880" s="188">
        <f>IFERROR(INDEX('قرائت کنتور'!A:AZ,MATCH(A880&amp;"-"&amp;AA$1,'قرائت کنتور'!B:B,0),MATCH(G880,'قرائت کنتور'!$1:$1,0)),0)</f>
        <v>0</v>
      </c>
      <c r="AC880" s="265"/>
      <c r="AD880" s="188">
        <f t="shared" si="304"/>
        <v>0</v>
      </c>
      <c r="AE880" s="188">
        <f t="shared" si="305"/>
        <v>0</v>
      </c>
      <c r="AF880" s="188">
        <f t="shared" si="306"/>
        <v>0</v>
      </c>
      <c r="AG880" s="188">
        <f t="shared" si="307"/>
        <v>0</v>
      </c>
      <c r="AH880" s="188">
        <f t="shared" si="308"/>
        <v>0</v>
      </c>
      <c r="AI880" s="188">
        <f t="shared" si="309"/>
        <v>0</v>
      </c>
      <c r="AJ880" s="188" t="str">
        <f t="shared" si="310"/>
        <v>0</v>
      </c>
      <c r="AK880" s="265"/>
      <c r="AL880" s="254" t="str">
        <f t="shared" si="311"/>
        <v>---</v>
      </c>
      <c r="AM880" s="254" t="str">
        <f t="shared" si="312"/>
        <v>---</v>
      </c>
      <c r="AN880" s="265"/>
      <c r="AO880" s="188" t="str">
        <f>IFERROR(INDEX('تعرفه ها'!A:Z,MATCH(P880&amp;"-"&amp;AO$1,'تعرفه ها'!C:C,0),MATCH(F880,'تعرفه ها'!$2:$2,0),1),"---")</f>
        <v>---</v>
      </c>
      <c r="AP880" s="188" t="str">
        <f>IFERROR(INDEX('تعرفه ها'!A:Z,MATCH(P880&amp;"-"&amp;AP$1,'تعرفه ها'!C:C,0),MATCH(F880,'تعرفه ها'!$2:$2,0),1),"---")</f>
        <v>---</v>
      </c>
      <c r="AQ880" s="188" t="str">
        <f>IFERROR(INDEX('تعرفه ها'!A:Z,MATCH(P880&amp;"-"&amp;AQ$1,'تعرفه ها'!C:C,0),MATCH(F880,'تعرفه ها'!$2:$2,0),1),"---")</f>
        <v>---</v>
      </c>
      <c r="AR880" s="188" t="str">
        <f>IFERROR(INDEX('تعرفه ها'!A:Z,MATCH(P880&amp;"-"&amp;AR$1,'تعرفه ها'!C:C,0),MATCH(F880,'تعرفه ها'!$2:$2,0),1),"---")</f>
        <v>---</v>
      </c>
      <c r="AS880" s="265"/>
      <c r="AT880" s="415" t="str">
        <f t="shared" si="313"/>
        <v>---</v>
      </c>
      <c r="AU880" s="415" t="str">
        <f t="shared" si="314"/>
        <v>---</v>
      </c>
      <c r="AV880" s="415" t="str">
        <f t="shared" si="315"/>
        <v>---</v>
      </c>
      <c r="AW880" s="415" t="str">
        <f t="shared" si="316"/>
        <v>---</v>
      </c>
      <c r="AX880" s="415" t="str">
        <f t="shared" si="317"/>
        <v>---</v>
      </c>
      <c r="AY880" s="415" t="str">
        <f>IFERROR(AH880*INDEX('تعرفه ها'!A:Z,MATCH("عوارض برق به ازاء هر کیلووات",'تعرفه ها'!$C:$C,0),MATCH(F880,'تعرفه ها'!$2:$2,0)),"---")</f>
        <v>---</v>
      </c>
      <c r="AZ880" s="415" t="str">
        <f t="shared" si="318"/>
        <v>---</v>
      </c>
      <c r="BA880" s="415" t="str">
        <f>IFERROR(ROUND(((AX880+AY880+AZ880)*INDEX('تعرفه ها'!A:Z,MATCH("هزینه نگهداری و تعمیرات شبکه برق",'تعرفه ها'!$C:$C,0),MATCH(F880,'تعرفه ها'!$2:$2,0))/100),0),"---")</f>
        <v>---</v>
      </c>
      <c r="BB880" s="415">
        <f>IFERROR(IF(P880="دیماندی",ROUND(AJ880*INDEX('تعرفه ها'!A:Z,MATCH(BB$1,'تعرفه ها'!$C:$C,0),MATCH(F880,'تعرفه ها'!$2:$2,0))*J880/30,0),0),"---")</f>
        <v>0</v>
      </c>
      <c r="BC880" s="415"/>
      <c r="BD880" s="54" t="str">
        <f>IFERROR(IF(INDEX('اطلاعات دوره'!A:Z,MATCH(G880,'اطلاعات دوره'!C:C,0),MATCH("برق",'اطلاعات دوره'!$1:$1,0))="دارد",ROUND(AX880*INDEX('تعرفه ها'!A:Z,MATCH("پیک فصلی برق",'تعرفه ها'!$C:$C,0),MATCH(F880,'تعرفه ها'!$2:$2,0))/100,0),0),"---")</f>
        <v>---</v>
      </c>
      <c r="BE880" s="415" t="str">
        <f>IFERROR(ROUND(((AX880+AY880+AZ880+BA880+BB880+BC880+BD880)*INDEX('تعرفه ها'!A:Z,MATCH("مالیات برق",'تعرفه ها'!$C:$C,0),MATCH(F880,'تعرفه ها'!$2:$2,0))/100),0),"---")</f>
        <v>---</v>
      </c>
      <c r="BF880" s="415" t="str">
        <f t="shared" si="319"/>
        <v>---</v>
      </c>
      <c r="BG880" s="415" t="str">
        <f t="shared" si="323"/>
        <v>---</v>
      </c>
      <c r="BH880" s="415" t="str">
        <f t="shared" si="320"/>
        <v>---</v>
      </c>
      <c r="BI880" s="54" t="str">
        <f t="shared" si="321"/>
        <v>---</v>
      </c>
      <c r="BJ880" s="55" t="str">
        <f t="shared" si="322"/>
        <v>---</v>
      </c>
      <c r="BK880" s="262"/>
      <c r="BL880" s="183" t="str">
        <f>IFERROR(IF(INDEX(پرداخت!A:AZ,MATCH(A880&amp;" - "&amp;"برق",پرداخت!$B:$B,0),MATCH(G880,پرداخت!$1:$1,0))="نشده","نشده","شده"),"---")</f>
        <v>---</v>
      </c>
    </row>
    <row r="881" spans="1:64" ht="33.75" hidden="1">
      <c r="A881" s="170"/>
      <c r="B881" s="47">
        <f>IFERROR(INDEX('اطلاعات انشعابات شرکتها'!A:BB,MATCH(A881,'اطلاعات انشعابات شرکتها'!A:A,0),MATCH(B$1,'اطلاعات انشعابات شرکتها'!$1:$1,0)),0)</f>
        <v>0</v>
      </c>
      <c r="C881" s="48">
        <f>IFERROR(INDEX('اطلاعات انشعابات شرکتها'!A:BB,MATCH(A881,'اطلاعات انشعابات شرکتها'!A:A,0),MATCH(C$1,'اطلاعات انشعابات شرکتها'!$1:$1,0)),0)</f>
        <v>0</v>
      </c>
      <c r="D881" s="45"/>
      <c r="E881" s="171"/>
      <c r="F881" s="170"/>
      <c r="G881" s="188" t="str">
        <f t="shared" si="301"/>
        <v>/</v>
      </c>
      <c r="H881" s="188">
        <f>IFERROR(INDEX('اطلاعات دوره'!A:Z,MATCH(G881,'اطلاعات دوره'!C:C,0),MATCH(H$1,'اطلاعات دوره'!$1:$1,0)),0)</f>
        <v>0</v>
      </c>
      <c r="I881" s="188">
        <f>IFERROR(INDEX('اطلاعات دوره'!A:Z,MATCH(G881,'اطلاعات دوره'!C:C,0),MATCH(I$1,'اطلاعات دوره'!$1:$1,0)),0)</f>
        <v>0</v>
      </c>
      <c r="J881" s="188">
        <f>IFERROR(INDEX('اطلاعات دوره'!A:Z,MATCH(G881,'اطلاعات دوره'!C:C,0),MATCH(J$1,'اطلاعات دوره'!$1:$1,0)),0)</f>
        <v>0</v>
      </c>
      <c r="K881" s="265"/>
      <c r="L881" s="188" t="str">
        <f>IFERROR(INDEX('اطلاعات دوره'!A:Z,MATCH(G881,'اطلاعات دوره'!C:C,0)-1,MATCH("عنوان",'اطلاعات دوره'!$1:$1,0)),"---")</f>
        <v>---</v>
      </c>
      <c r="M881" s="188" t="str">
        <f t="shared" si="302"/>
        <v>----</v>
      </c>
      <c r="N881" s="188" t="str">
        <f t="shared" si="303"/>
        <v>-/</v>
      </c>
      <c r="O881" s="265"/>
      <c r="P881" s="188">
        <f>IFERROR(INDEX('اطلاعات انشعابات شرکتها'!A:BB,MATCH(A881,'اطلاعات انشعابات شرکتها'!A:A,0),MATCH(P$1,'اطلاعات انشعابات شرکتها'!$1:$1,0)),0)</f>
        <v>0</v>
      </c>
      <c r="Q881" s="188">
        <f>IFERROR(INDEX('اطلاعات انشعابات شرکتها'!A:BB,MATCH(A881,'اطلاعات انشعابات شرکتها'!A:A,0),MATCH(Q$1,'اطلاعات انشعابات شرکتها'!$1:$1,0)),0)</f>
        <v>0</v>
      </c>
      <c r="R881" s="188">
        <f>IFERROR(INDEX('اطلاعات انشعابات شرکتها'!A:BB,MATCH(A881,'اطلاعات انشعابات شرکتها'!A:A,0),MATCH(R$1,'اطلاعات انشعابات شرکتها'!$1:$1,0)),0)</f>
        <v>0</v>
      </c>
      <c r="S881" s="265"/>
      <c r="T881" s="188">
        <f>IFERROR(INDEX('قرائت کنتور'!A:AZ,MATCH(A881&amp;"-"&amp;T$1,'قرائت کنتور'!B:B,0),MATCH(G881,'قرائت کنتور'!$1:$1,0)),0)</f>
        <v>0</v>
      </c>
      <c r="U881" s="188">
        <f>IFERROR(INDEX('قرائت کنتور'!A:AZ,MATCH(A881&amp;"-"&amp;U$1,'قرائت کنتور'!B:B,0),MATCH(L881,'قرائت کنتور'!$1:$1,0)),0)</f>
        <v>0</v>
      </c>
      <c r="V881" s="188">
        <f>IFERROR(INDEX('قرائت کنتور'!A:AZ,MATCH(A881&amp;"-"&amp;U$1,'قرائت کنتور'!B:B,0),MATCH(G881,'قرائت کنتور'!$1:$1,0)),0)</f>
        <v>0</v>
      </c>
      <c r="W881" s="188">
        <f>IFERROR(INDEX('قرائت کنتور'!A:AZ,MATCH(A881&amp;"-"&amp;W$1,'قرائت کنتور'!B:B,0),MATCH(L881,'قرائت کنتور'!$1:$1,0)),0)</f>
        <v>0</v>
      </c>
      <c r="X881" s="188">
        <f>IFERROR(INDEX('قرائت کنتور'!A:AZ,MATCH(A881&amp;"-"&amp;W$1,'قرائت کنتور'!B:B,0),MATCH(G881,'قرائت کنتور'!$1:$1,0)),0)</f>
        <v>0</v>
      </c>
      <c r="Y881" s="188">
        <f>IFERROR(INDEX('قرائت کنتور'!A:AZ,MATCH(A881&amp;"-"&amp;Y$1,'قرائت کنتور'!B:B,0),MATCH(L881,'قرائت کنتور'!$1:$1,0)),0)</f>
        <v>0</v>
      </c>
      <c r="Z881" s="188">
        <f>IFERROR(INDEX('قرائت کنتور'!A:AZ,MATCH(A881&amp;"-"&amp;Y$1,'قرائت کنتور'!B:B,0),MATCH(G881,'قرائت کنتور'!$1:$1,0)),0)</f>
        <v>0</v>
      </c>
      <c r="AA881" s="188">
        <f>IFERROR(INDEX('قرائت کنتور'!A:AZ,MATCH(A881&amp;"-"&amp;AA$1,'قرائت کنتور'!B:B,0),MATCH(L881,'قرائت کنتور'!$1:$1,0)),0)</f>
        <v>0</v>
      </c>
      <c r="AB881" s="188">
        <f>IFERROR(INDEX('قرائت کنتور'!A:AZ,MATCH(A881&amp;"-"&amp;AA$1,'قرائت کنتور'!B:B,0),MATCH(G881,'قرائت کنتور'!$1:$1,0)),0)</f>
        <v>0</v>
      </c>
      <c r="AC881" s="265"/>
      <c r="AD881" s="188">
        <f t="shared" si="304"/>
        <v>0</v>
      </c>
      <c r="AE881" s="188">
        <f t="shared" si="305"/>
        <v>0</v>
      </c>
      <c r="AF881" s="188">
        <f t="shared" si="306"/>
        <v>0</v>
      </c>
      <c r="AG881" s="188">
        <f t="shared" si="307"/>
        <v>0</v>
      </c>
      <c r="AH881" s="188">
        <f t="shared" si="308"/>
        <v>0</v>
      </c>
      <c r="AI881" s="188">
        <f t="shared" si="309"/>
        <v>0</v>
      </c>
      <c r="AJ881" s="188" t="str">
        <f t="shared" si="310"/>
        <v>0</v>
      </c>
      <c r="AK881" s="265"/>
      <c r="AL881" s="254" t="str">
        <f t="shared" si="311"/>
        <v>---</v>
      </c>
      <c r="AM881" s="254" t="str">
        <f t="shared" si="312"/>
        <v>---</v>
      </c>
      <c r="AN881" s="265"/>
      <c r="AO881" s="188" t="str">
        <f>IFERROR(INDEX('تعرفه ها'!A:Z,MATCH(P881&amp;"-"&amp;AO$1,'تعرفه ها'!C:C,0),MATCH(F881,'تعرفه ها'!$2:$2,0),1),"---")</f>
        <v>---</v>
      </c>
      <c r="AP881" s="188" t="str">
        <f>IFERROR(INDEX('تعرفه ها'!A:Z,MATCH(P881&amp;"-"&amp;AP$1,'تعرفه ها'!C:C,0),MATCH(F881,'تعرفه ها'!$2:$2,0),1),"---")</f>
        <v>---</v>
      </c>
      <c r="AQ881" s="188" t="str">
        <f>IFERROR(INDEX('تعرفه ها'!A:Z,MATCH(P881&amp;"-"&amp;AQ$1,'تعرفه ها'!C:C,0),MATCH(F881,'تعرفه ها'!$2:$2,0),1),"---")</f>
        <v>---</v>
      </c>
      <c r="AR881" s="188" t="str">
        <f>IFERROR(INDEX('تعرفه ها'!A:Z,MATCH(P881&amp;"-"&amp;AR$1,'تعرفه ها'!C:C,0),MATCH(F881,'تعرفه ها'!$2:$2,0),1),"---")</f>
        <v>---</v>
      </c>
      <c r="AS881" s="265"/>
      <c r="AT881" s="415" t="str">
        <f t="shared" si="313"/>
        <v>---</v>
      </c>
      <c r="AU881" s="415" t="str">
        <f t="shared" si="314"/>
        <v>---</v>
      </c>
      <c r="AV881" s="415" t="str">
        <f t="shared" si="315"/>
        <v>---</v>
      </c>
      <c r="AW881" s="415" t="str">
        <f t="shared" si="316"/>
        <v>---</v>
      </c>
      <c r="AX881" s="415" t="str">
        <f t="shared" si="317"/>
        <v>---</v>
      </c>
      <c r="AY881" s="415" t="str">
        <f>IFERROR(AH881*INDEX('تعرفه ها'!A:Z,MATCH("عوارض برق به ازاء هر کیلووات",'تعرفه ها'!$C:$C,0),MATCH(F881,'تعرفه ها'!$2:$2,0)),"---")</f>
        <v>---</v>
      </c>
      <c r="AZ881" s="415" t="str">
        <f t="shared" si="318"/>
        <v>---</v>
      </c>
      <c r="BA881" s="415" t="str">
        <f>IFERROR(ROUND(((AX881+AY881+AZ881)*INDEX('تعرفه ها'!A:Z,MATCH("هزینه نگهداری و تعمیرات شبکه برق",'تعرفه ها'!$C:$C,0),MATCH(F881,'تعرفه ها'!$2:$2,0))/100),0),"---")</f>
        <v>---</v>
      </c>
      <c r="BB881" s="415">
        <f>IFERROR(IF(P881="دیماندی",ROUND(AJ881*INDEX('تعرفه ها'!A:Z,MATCH(BB$1,'تعرفه ها'!$C:$C,0),MATCH(F881,'تعرفه ها'!$2:$2,0))*J881/30,0),0),"---")</f>
        <v>0</v>
      </c>
      <c r="BC881" s="415"/>
      <c r="BD881" s="54" t="str">
        <f>IFERROR(IF(INDEX('اطلاعات دوره'!A:Z,MATCH(G881,'اطلاعات دوره'!C:C,0),MATCH("برق",'اطلاعات دوره'!$1:$1,0))="دارد",ROUND(AX881*INDEX('تعرفه ها'!A:Z,MATCH("پیک فصلی برق",'تعرفه ها'!$C:$C,0),MATCH(F881,'تعرفه ها'!$2:$2,0))/100,0),0),"---")</f>
        <v>---</v>
      </c>
      <c r="BE881" s="415" t="str">
        <f>IFERROR(ROUND(((AX881+AY881+AZ881+BA881+BB881+BC881+BD881)*INDEX('تعرفه ها'!A:Z,MATCH("مالیات برق",'تعرفه ها'!$C:$C,0),MATCH(F881,'تعرفه ها'!$2:$2,0))/100),0),"---")</f>
        <v>---</v>
      </c>
      <c r="BF881" s="415" t="str">
        <f t="shared" si="319"/>
        <v>---</v>
      </c>
      <c r="BG881" s="415" t="str">
        <f t="shared" si="323"/>
        <v>---</v>
      </c>
      <c r="BH881" s="415" t="str">
        <f t="shared" si="320"/>
        <v>---</v>
      </c>
      <c r="BI881" s="54" t="str">
        <f t="shared" si="321"/>
        <v>---</v>
      </c>
      <c r="BJ881" s="55" t="str">
        <f t="shared" si="322"/>
        <v>---</v>
      </c>
      <c r="BK881" s="262"/>
      <c r="BL881" s="183" t="str">
        <f>IFERROR(IF(INDEX(پرداخت!A:AZ,MATCH(A881&amp;" - "&amp;"برق",پرداخت!$B:$B,0),MATCH(G881,پرداخت!$1:$1,0))="نشده","نشده","شده"),"---")</f>
        <v>---</v>
      </c>
    </row>
    <row r="882" spans="1:64" ht="33.75" hidden="1">
      <c r="A882" s="170"/>
      <c r="B882" s="47">
        <f>IFERROR(INDEX('اطلاعات انشعابات شرکتها'!A:BB,MATCH(A882,'اطلاعات انشعابات شرکتها'!A:A,0),MATCH(B$1,'اطلاعات انشعابات شرکتها'!$1:$1,0)),0)</f>
        <v>0</v>
      </c>
      <c r="C882" s="48">
        <f>IFERROR(INDEX('اطلاعات انشعابات شرکتها'!A:BB,MATCH(A882,'اطلاعات انشعابات شرکتها'!A:A,0),MATCH(C$1,'اطلاعات انشعابات شرکتها'!$1:$1,0)),0)</f>
        <v>0</v>
      </c>
      <c r="D882" s="45"/>
      <c r="E882" s="171"/>
      <c r="F882" s="170"/>
      <c r="G882" s="188" t="str">
        <f t="shared" si="301"/>
        <v>/</v>
      </c>
      <c r="H882" s="188">
        <f>IFERROR(INDEX('اطلاعات دوره'!A:Z,MATCH(G882,'اطلاعات دوره'!C:C,0),MATCH(H$1,'اطلاعات دوره'!$1:$1,0)),0)</f>
        <v>0</v>
      </c>
      <c r="I882" s="188">
        <f>IFERROR(INDEX('اطلاعات دوره'!A:Z,MATCH(G882,'اطلاعات دوره'!C:C,0),MATCH(I$1,'اطلاعات دوره'!$1:$1,0)),0)</f>
        <v>0</v>
      </c>
      <c r="J882" s="188">
        <f>IFERROR(INDEX('اطلاعات دوره'!A:Z,MATCH(G882,'اطلاعات دوره'!C:C,0),MATCH(J$1,'اطلاعات دوره'!$1:$1,0)),0)</f>
        <v>0</v>
      </c>
      <c r="K882" s="265"/>
      <c r="L882" s="188" t="str">
        <f>IFERROR(INDEX('اطلاعات دوره'!A:Z,MATCH(G882,'اطلاعات دوره'!C:C,0)-1,MATCH("عنوان",'اطلاعات دوره'!$1:$1,0)),"---")</f>
        <v>---</v>
      </c>
      <c r="M882" s="188" t="str">
        <f t="shared" si="302"/>
        <v>----</v>
      </c>
      <c r="N882" s="188" t="str">
        <f t="shared" si="303"/>
        <v>-/</v>
      </c>
      <c r="O882" s="265"/>
      <c r="P882" s="188">
        <f>IFERROR(INDEX('اطلاعات انشعابات شرکتها'!A:BB,MATCH(A882,'اطلاعات انشعابات شرکتها'!A:A,0),MATCH(P$1,'اطلاعات انشعابات شرکتها'!$1:$1,0)),0)</f>
        <v>0</v>
      </c>
      <c r="Q882" s="188">
        <f>IFERROR(INDEX('اطلاعات انشعابات شرکتها'!A:BB,MATCH(A882,'اطلاعات انشعابات شرکتها'!A:A,0),MATCH(Q$1,'اطلاعات انشعابات شرکتها'!$1:$1,0)),0)</f>
        <v>0</v>
      </c>
      <c r="R882" s="188">
        <f>IFERROR(INDEX('اطلاعات انشعابات شرکتها'!A:BB,MATCH(A882,'اطلاعات انشعابات شرکتها'!A:A,0),MATCH(R$1,'اطلاعات انشعابات شرکتها'!$1:$1,0)),0)</f>
        <v>0</v>
      </c>
      <c r="S882" s="265"/>
      <c r="T882" s="188">
        <f>IFERROR(INDEX('قرائت کنتور'!A:AZ,MATCH(A882&amp;"-"&amp;T$1,'قرائت کنتور'!B:B,0),MATCH(G882,'قرائت کنتور'!$1:$1,0)),0)</f>
        <v>0</v>
      </c>
      <c r="U882" s="188">
        <f>IFERROR(INDEX('قرائت کنتور'!A:AZ,MATCH(A882&amp;"-"&amp;U$1,'قرائت کنتور'!B:B,0),MATCH(L882,'قرائت کنتور'!$1:$1,0)),0)</f>
        <v>0</v>
      </c>
      <c r="V882" s="188">
        <f>IFERROR(INDEX('قرائت کنتور'!A:AZ,MATCH(A882&amp;"-"&amp;U$1,'قرائت کنتور'!B:B,0),MATCH(G882,'قرائت کنتور'!$1:$1,0)),0)</f>
        <v>0</v>
      </c>
      <c r="W882" s="188">
        <f>IFERROR(INDEX('قرائت کنتور'!A:AZ,MATCH(A882&amp;"-"&amp;W$1,'قرائت کنتور'!B:B,0),MATCH(L882,'قرائت کنتور'!$1:$1,0)),0)</f>
        <v>0</v>
      </c>
      <c r="X882" s="188">
        <f>IFERROR(INDEX('قرائت کنتور'!A:AZ,MATCH(A882&amp;"-"&amp;W$1,'قرائت کنتور'!B:B,0),MATCH(G882,'قرائت کنتور'!$1:$1,0)),0)</f>
        <v>0</v>
      </c>
      <c r="Y882" s="188">
        <f>IFERROR(INDEX('قرائت کنتور'!A:AZ,MATCH(A882&amp;"-"&amp;Y$1,'قرائت کنتور'!B:B,0),MATCH(L882,'قرائت کنتور'!$1:$1,0)),0)</f>
        <v>0</v>
      </c>
      <c r="Z882" s="188">
        <f>IFERROR(INDEX('قرائت کنتور'!A:AZ,MATCH(A882&amp;"-"&amp;Y$1,'قرائت کنتور'!B:B,0),MATCH(G882,'قرائت کنتور'!$1:$1,0)),0)</f>
        <v>0</v>
      </c>
      <c r="AA882" s="188">
        <f>IFERROR(INDEX('قرائت کنتور'!A:AZ,MATCH(A882&amp;"-"&amp;AA$1,'قرائت کنتور'!B:B,0),MATCH(L882,'قرائت کنتور'!$1:$1,0)),0)</f>
        <v>0</v>
      </c>
      <c r="AB882" s="188">
        <f>IFERROR(INDEX('قرائت کنتور'!A:AZ,MATCH(A882&amp;"-"&amp;AA$1,'قرائت کنتور'!B:B,0),MATCH(G882,'قرائت کنتور'!$1:$1,0)),0)</f>
        <v>0</v>
      </c>
      <c r="AC882" s="265"/>
      <c r="AD882" s="188">
        <f t="shared" si="304"/>
        <v>0</v>
      </c>
      <c r="AE882" s="188">
        <f t="shared" si="305"/>
        <v>0</v>
      </c>
      <c r="AF882" s="188">
        <f t="shared" si="306"/>
        <v>0</v>
      </c>
      <c r="AG882" s="188">
        <f t="shared" si="307"/>
        <v>0</v>
      </c>
      <c r="AH882" s="188">
        <f t="shared" si="308"/>
        <v>0</v>
      </c>
      <c r="AI882" s="188">
        <f t="shared" si="309"/>
        <v>0</v>
      </c>
      <c r="AJ882" s="188" t="str">
        <f t="shared" si="310"/>
        <v>0</v>
      </c>
      <c r="AK882" s="265"/>
      <c r="AL882" s="254" t="str">
        <f t="shared" si="311"/>
        <v>---</v>
      </c>
      <c r="AM882" s="254" t="str">
        <f t="shared" si="312"/>
        <v>---</v>
      </c>
      <c r="AN882" s="265"/>
      <c r="AO882" s="188" t="str">
        <f>IFERROR(INDEX('تعرفه ها'!A:Z,MATCH(P882&amp;"-"&amp;AO$1,'تعرفه ها'!C:C,0),MATCH(F882,'تعرفه ها'!$2:$2,0),1),"---")</f>
        <v>---</v>
      </c>
      <c r="AP882" s="188" t="str">
        <f>IFERROR(INDEX('تعرفه ها'!A:Z,MATCH(P882&amp;"-"&amp;AP$1,'تعرفه ها'!C:C,0),MATCH(F882,'تعرفه ها'!$2:$2,0),1),"---")</f>
        <v>---</v>
      </c>
      <c r="AQ882" s="188" t="str">
        <f>IFERROR(INDEX('تعرفه ها'!A:Z,MATCH(P882&amp;"-"&amp;AQ$1,'تعرفه ها'!C:C,0),MATCH(F882,'تعرفه ها'!$2:$2,0),1),"---")</f>
        <v>---</v>
      </c>
      <c r="AR882" s="188" t="str">
        <f>IFERROR(INDEX('تعرفه ها'!A:Z,MATCH(P882&amp;"-"&amp;AR$1,'تعرفه ها'!C:C,0),MATCH(F882,'تعرفه ها'!$2:$2,0),1),"---")</f>
        <v>---</v>
      </c>
      <c r="AS882" s="265"/>
      <c r="AT882" s="415" t="str">
        <f t="shared" si="313"/>
        <v>---</v>
      </c>
      <c r="AU882" s="415" t="str">
        <f t="shared" si="314"/>
        <v>---</v>
      </c>
      <c r="AV882" s="415" t="str">
        <f t="shared" si="315"/>
        <v>---</v>
      </c>
      <c r="AW882" s="415" t="str">
        <f t="shared" si="316"/>
        <v>---</v>
      </c>
      <c r="AX882" s="415" t="str">
        <f t="shared" si="317"/>
        <v>---</v>
      </c>
      <c r="AY882" s="415" t="str">
        <f>IFERROR(AH882*INDEX('تعرفه ها'!A:Z,MATCH("عوارض برق به ازاء هر کیلووات",'تعرفه ها'!$C:$C,0),MATCH(F882,'تعرفه ها'!$2:$2,0)),"---")</f>
        <v>---</v>
      </c>
      <c r="AZ882" s="415" t="str">
        <f t="shared" si="318"/>
        <v>---</v>
      </c>
      <c r="BA882" s="415" t="str">
        <f>IFERROR(ROUND(((AX882+AY882+AZ882)*INDEX('تعرفه ها'!A:Z,MATCH("هزینه نگهداری و تعمیرات شبکه برق",'تعرفه ها'!$C:$C,0),MATCH(F882,'تعرفه ها'!$2:$2,0))/100),0),"---")</f>
        <v>---</v>
      </c>
      <c r="BB882" s="415">
        <f>IFERROR(IF(P882="دیماندی",ROUND(AJ882*INDEX('تعرفه ها'!A:Z,MATCH(BB$1,'تعرفه ها'!$C:$C,0),MATCH(F882,'تعرفه ها'!$2:$2,0))*J882/30,0),0),"---")</f>
        <v>0</v>
      </c>
      <c r="BC882" s="415"/>
      <c r="BD882" s="54" t="str">
        <f>IFERROR(IF(INDEX('اطلاعات دوره'!A:Z,MATCH(G882,'اطلاعات دوره'!C:C,0),MATCH("برق",'اطلاعات دوره'!$1:$1,0))="دارد",ROUND(AX882*INDEX('تعرفه ها'!A:Z,MATCH("پیک فصلی برق",'تعرفه ها'!$C:$C,0),MATCH(F882,'تعرفه ها'!$2:$2,0))/100,0),0),"---")</f>
        <v>---</v>
      </c>
      <c r="BE882" s="415" t="str">
        <f>IFERROR(ROUND(((AX882+AY882+AZ882+BA882+BB882+BC882+BD882)*INDEX('تعرفه ها'!A:Z,MATCH("مالیات برق",'تعرفه ها'!$C:$C,0),MATCH(F882,'تعرفه ها'!$2:$2,0))/100),0),"---")</f>
        <v>---</v>
      </c>
      <c r="BF882" s="415" t="str">
        <f t="shared" si="319"/>
        <v>---</v>
      </c>
      <c r="BG882" s="415" t="str">
        <f t="shared" si="323"/>
        <v>---</v>
      </c>
      <c r="BH882" s="415" t="str">
        <f t="shared" si="320"/>
        <v>---</v>
      </c>
      <c r="BI882" s="54" t="str">
        <f t="shared" si="321"/>
        <v>---</v>
      </c>
      <c r="BJ882" s="55" t="str">
        <f t="shared" si="322"/>
        <v>---</v>
      </c>
      <c r="BK882" s="262"/>
      <c r="BL882" s="183" t="str">
        <f>IFERROR(IF(INDEX(پرداخت!A:AZ,MATCH(A882&amp;" - "&amp;"برق",پرداخت!$B:$B,0),MATCH(G882,پرداخت!$1:$1,0))="نشده","نشده","شده"),"---")</f>
        <v>---</v>
      </c>
    </row>
    <row r="883" spans="1:64" ht="33.75" hidden="1">
      <c r="A883" s="170"/>
      <c r="B883" s="47">
        <f>IFERROR(INDEX('اطلاعات انشعابات شرکتها'!A:BB,MATCH(A883,'اطلاعات انشعابات شرکتها'!A:A,0),MATCH(B$1,'اطلاعات انشعابات شرکتها'!$1:$1,0)),0)</f>
        <v>0</v>
      </c>
      <c r="C883" s="48">
        <f>IFERROR(INDEX('اطلاعات انشعابات شرکتها'!A:BB,MATCH(A883,'اطلاعات انشعابات شرکتها'!A:A,0),MATCH(C$1,'اطلاعات انشعابات شرکتها'!$1:$1,0)),0)</f>
        <v>0</v>
      </c>
      <c r="D883" s="45"/>
      <c r="E883" s="171"/>
      <c r="F883" s="170"/>
      <c r="G883" s="188" t="str">
        <f t="shared" si="301"/>
        <v>/</v>
      </c>
      <c r="H883" s="188">
        <f>IFERROR(INDEX('اطلاعات دوره'!A:Z,MATCH(G883,'اطلاعات دوره'!C:C,0),MATCH(H$1,'اطلاعات دوره'!$1:$1,0)),0)</f>
        <v>0</v>
      </c>
      <c r="I883" s="188">
        <f>IFERROR(INDEX('اطلاعات دوره'!A:Z,MATCH(G883,'اطلاعات دوره'!C:C,0),MATCH(I$1,'اطلاعات دوره'!$1:$1,0)),0)</f>
        <v>0</v>
      </c>
      <c r="J883" s="188">
        <f>IFERROR(INDEX('اطلاعات دوره'!A:Z,MATCH(G883,'اطلاعات دوره'!C:C,0),MATCH(J$1,'اطلاعات دوره'!$1:$1,0)),0)</f>
        <v>0</v>
      </c>
      <c r="K883" s="265"/>
      <c r="L883" s="188" t="str">
        <f>IFERROR(INDEX('اطلاعات دوره'!A:Z,MATCH(G883,'اطلاعات دوره'!C:C,0)-1,MATCH("عنوان",'اطلاعات دوره'!$1:$1,0)),"---")</f>
        <v>---</v>
      </c>
      <c r="M883" s="188" t="str">
        <f t="shared" si="302"/>
        <v>----</v>
      </c>
      <c r="N883" s="188" t="str">
        <f t="shared" si="303"/>
        <v>-/</v>
      </c>
      <c r="O883" s="265"/>
      <c r="P883" s="188">
        <f>IFERROR(INDEX('اطلاعات انشعابات شرکتها'!A:BB,MATCH(A883,'اطلاعات انشعابات شرکتها'!A:A,0),MATCH(P$1,'اطلاعات انشعابات شرکتها'!$1:$1,0)),0)</f>
        <v>0</v>
      </c>
      <c r="Q883" s="188">
        <f>IFERROR(INDEX('اطلاعات انشعابات شرکتها'!A:BB,MATCH(A883,'اطلاعات انشعابات شرکتها'!A:A,0),MATCH(Q$1,'اطلاعات انشعابات شرکتها'!$1:$1,0)),0)</f>
        <v>0</v>
      </c>
      <c r="R883" s="188">
        <f>IFERROR(INDEX('اطلاعات انشعابات شرکتها'!A:BB,MATCH(A883,'اطلاعات انشعابات شرکتها'!A:A,0),MATCH(R$1,'اطلاعات انشعابات شرکتها'!$1:$1,0)),0)</f>
        <v>0</v>
      </c>
      <c r="S883" s="265"/>
      <c r="T883" s="188">
        <f>IFERROR(INDEX('قرائت کنتور'!A:AZ,MATCH(A883&amp;"-"&amp;T$1,'قرائت کنتور'!B:B,0),MATCH(G883,'قرائت کنتور'!$1:$1,0)),0)</f>
        <v>0</v>
      </c>
      <c r="U883" s="188">
        <f>IFERROR(INDEX('قرائت کنتور'!A:AZ,MATCH(A883&amp;"-"&amp;U$1,'قرائت کنتور'!B:B,0),MATCH(L883,'قرائت کنتور'!$1:$1,0)),0)</f>
        <v>0</v>
      </c>
      <c r="V883" s="188">
        <f>IFERROR(INDEX('قرائت کنتور'!A:AZ,MATCH(A883&amp;"-"&amp;U$1,'قرائت کنتور'!B:B,0),MATCH(G883,'قرائت کنتور'!$1:$1,0)),0)</f>
        <v>0</v>
      </c>
      <c r="W883" s="188">
        <f>IFERROR(INDEX('قرائت کنتور'!A:AZ,MATCH(A883&amp;"-"&amp;W$1,'قرائت کنتور'!B:B,0),MATCH(L883,'قرائت کنتور'!$1:$1,0)),0)</f>
        <v>0</v>
      </c>
      <c r="X883" s="188">
        <f>IFERROR(INDEX('قرائت کنتور'!A:AZ,MATCH(A883&amp;"-"&amp;W$1,'قرائت کنتور'!B:B,0),MATCH(G883,'قرائت کنتور'!$1:$1,0)),0)</f>
        <v>0</v>
      </c>
      <c r="Y883" s="188">
        <f>IFERROR(INDEX('قرائت کنتور'!A:AZ,MATCH(A883&amp;"-"&amp;Y$1,'قرائت کنتور'!B:B,0),MATCH(L883,'قرائت کنتور'!$1:$1,0)),0)</f>
        <v>0</v>
      </c>
      <c r="Z883" s="188">
        <f>IFERROR(INDEX('قرائت کنتور'!A:AZ,MATCH(A883&amp;"-"&amp;Y$1,'قرائت کنتور'!B:B,0),MATCH(G883,'قرائت کنتور'!$1:$1,0)),0)</f>
        <v>0</v>
      </c>
      <c r="AA883" s="188">
        <f>IFERROR(INDEX('قرائت کنتور'!A:AZ,MATCH(A883&amp;"-"&amp;AA$1,'قرائت کنتور'!B:B,0),MATCH(L883,'قرائت کنتور'!$1:$1,0)),0)</f>
        <v>0</v>
      </c>
      <c r="AB883" s="188">
        <f>IFERROR(INDEX('قرائت کنتور'!A:AZ,MATCH(A883&amp;"-"&amp;AA$1,'قرائت کنتور'!B:B,0),MATCH(G883,'قرائت کنتور'!$1:$1,0)),0)</f>
        <v>0</v>
      </c>
      <c r="AC883" s="265"/>
      <c r="AD883" s="188">
        <f t="shared" si="304"/>
        <v>0</v>
      </c>
      <c r="AE883" s="188">
        <f t="shared" si="305"/>
        <v>0</v>
      </c>
      <c r="AF883" s="188">
        <f t="shared" si="306"/>
        <v>0</v>
      </c>
      <c r="AG883" s="188">
        <f t="shared" si="307"/>
        <v>0</v>
      </c>
      <c r="AH883" s="188">
        <f t="shared" si="308"/>
        <v>0</v>
      </c>
      <c r="AI883" s="188">
        <f t="shared" si="309"/>
        <v>0</v>
      </c>
      <c r="AJ883" s="188" t="str">
        <f t="shared" si="310"/>
        <v>0</v>
      </c>
      <c r="AK883" s="265"/>
      <c r="AL883" s="254" t="str">
        <f t="shared" si="311"/>
        <v>---</v>
      </c>
      <c r="AM883" s="254" t="str">
        <f t="shared" si="312"/>
        <v>---</v>
      </c>
      <c r="AN883" s="265"/>
      <c r="AO883" s="188" t="str">
        <f>IFERROR(INDEX('تعرفه ها'!A:Z,MATCH(P883&amp;"-"&amp;AO$1,'تعرفه ها'!C:C,0),MATCH(F883,'تعرفه ها'!$2:$2,0),1),"---")</f>
        <v>---</v>
      </c>
      <c r="AP883" s="188" t="str">
        <f>IFERROR(INDEX('تعرفه ها'!A:Z,MATCH(P883&amp;"-"&amp;AP$1,'تعرفه ها'!C:C,0),MATCH(F883,'تعرفه ها'!$2:$2,0),1),"---")</f>
        <v>---</v>
      </c>
      <c r="AQ883" s="188" t="str">
        <f>IFERROR(INDEX('تعرفه ها'!A:Z,MATCH(P883&amp;"-"&amp;AQ$1,'تعرفه ها'!C:C,0),MATCH(F883,'تعرفه ها'!$2:$2,0),1),"---")</f>
        <v>---</v>
      </c>
      <c r="AR883" s="188" t="str">
        <f>IFERROR(INDEX('تعرفه ها'!A:Z,MATCH(P883&amp;"-"&amp;AR$1,'تعرفه ها'!C:C,0),MATCH(F883,'تعرفه ها'!$2:$2,0),1),"---")</f>
        <v>---</v>
      </c>
      <c r="AS883" s="265"/>
      <c r="AT883" s="415" t="str">
        <f t="shared" si="313"/>
        <v>---</v>
      </c>
      <c r="AU883" s="415" t="str">
        <f t="shared" si="314"/>
        <v>---</v>
      </c>
      <c r="AV883" s="415" t="str">
        <f t="shared" si="315"/>
        <v>---</v>
      </c>
      <c r="AW883" s="415" t="str">
        <f t="shared" si="316"/>
        <v>---</v>
      </c>
      <c r="AX883" s="415" t="str">
        <f t="shared" si="317"/>
        <v>---</v>
      </c>
      <c r="AY883" s="415" t="str">
        <f>IFERROR(AH883*INDEX('تعرفه ها'!A:Z,MATCH("عوارض برق به ازاء هر کیلووات",'تعرفه ها'!$C:$C,0),MATCH(F883,'تعرفه ها'!$2:$2,0)),"---")</f>
        <v>---</v>
      </c>
      <c r="AZ883" s="415" t="str">
        <f t="shared" si="318"/>
        <v>---</v>
      </c>
      <c r="BA883" s="415" t="str">
        <f>IFERROR(ROUND(((AX883+AY883+AZ883)*INDEX('تعرفه ها'!A:Z,MATCH("هزینه نگهداری و تعمیرات شبکه برق",'تعرفه ها'!$C:$C,0),MATCH(F883,'تعرفه ها'!$2:$2,0))/100),0),"---")</f>
        <v>---</v>
      </c>
      <c r="BB883" s="415">
        <f>IFERROR(IF(P883="دیماندی",ROUND(AJ883*INDEX('تعرفه ها'!A:Z,MATCH(BB$1,'تعرفه ها'!$C:$C,0),MATCH(F883,'تعرفه ها'!$2:$2,0))*J883/30,0),0),"---")</f>
        <v>0</v>
      </c>
      <c r="BC883" s="415"/>
      <c r="BD883" s="54" t="str">
        <f>IFERROR(IF(INDEX('اطلاعات دوره'!A:Z,MATCH(G883,'اطلاعات دوره'!C:C,0),MATCH("برق",'اطلاعات دوره'!$1:$1,0))="دارد",ROUND(AX883*INDEX('تعرفه ها'!A:Z,MATCH("پیک فصلی برق",'تعرفه ها'!$C:$C,0),MATCH(F883,'تعرفه ها'!$2:$2,0))/100,0),0),"---")</f>
        <v>---</v>
      </c>
      <c r="BE883" s="415" t="str">
        <f>IFERROR(ROUND(((AX883+AY883+AZ883+BA883+BB883+BC883+BD883)*INDEX('تعرفه ها'!A:Z,MATCH("مالیات برق",'تعرفه ها'!$C:$C,0),MATCH(F883,'تعرفه ها'!$2:$2,0))/100),0),"---")</f>
        <v>---</v>
      </c>
      <c r="BF883" s="415" t="str">
        <f t="shared" si="319"/>
        <v>---</v>
      </c>
      <c r="BG883" s="415" t="str">
        <f t="shared" si="323"/>
        <v>---</v>
      </c>
      <c r="BH883" s="415" t="str">
        <f t="shared" si="320"/>
        <v>---</v>
      </c>
      <c r="BI883" s="54" t="str">
        <f t="shared" si="321"/>
        <v>---</v>
      </c>
      <c r="BJ883" s="55" t="str">
        <f t="shared" si="322"/>
        <v>---</v>
      </c>
      <c r="BK883" s="262"/>
      <c r="BL883" s="183" t="str">
        <f>IFERROR(IF(INDEX(پرداخت!A:AZ,MATCH(A883&amp;" - "&amp;"برق",پرداخت!$B:$B,0),MATCH(G883,پرداخت!$1:$1,0))="نشده","نشده","شده"),"---")</f>
        <v>---</v>
      </c>
    </row>
    <row r="884" spans="1:64" ht="33.75" hidden="1">
      <c r="A884" s="170"/>
      <c r="B884" s="47">
        <f>IFERROR(INDEX('اطلاعات انشعابات شرکتها'!A:BB,MATCH(A884,'اطلاعات انشعابات شرکتها'!A:A,0),MATCH(B$1,'اطلاعات انشعابات شرکتها'!$1:$1,0)),0)</f>
        <v>0</v>
      </c>
      <c r="C884" s="48">
        <f>IFERROR(INDEX('اطلاعات انشعابات شرکتها'!A:BB,MATCH(A884,'اطلاعات انشعابات شرکتها'!A:A,0),MATCH(C$1,'اطلاعات انشعابات شرکتها'!$1:$1,0)),0)</f>
        <v>0</v>
      </c>
      <c r="D884" s="45"/>
      <c r="E884" s="171"/>
      <c r="F884" s="170"/>
      <c r="G884" s="188" t="str">
        <f t="shared" si="301"/>
        <v>/</v>
      </c>
      <c r="H884" s="188">
        <f>IFERROR(INDEX('اطلاعات دوره'!A:Z,MATCH(G884,'اطلاعات دوره'!C:C,0),MATCH(H$1,'اطلاعات دوره'!$1:$1,0)),0)</f>
        <v>0</v>
      </c>
      <c r="I884" s="188">
        <f>IFERROR(INDEX('اطلاعات دوره'!A:Z,MATCH(G884,'اطلاعات دوره'!C:C,0),MATCH(I$1,'اطلاعات دوره'!$1:$1,0)),0)</f>
        <v>0</v>
      </c>
      <c r="J884" s="188">
        <f>IFERROR(INDEX('اطلاعات دوره'!A:Z,MATCH(G884,'اطلاعات دوره'!C:C,0),MATCH(J$1,'اطلاعات دوره'!$1:$1,0)),0)</f>
        <v>0</v>
      </c>
      <c r="K884" s="265"/>
      <c r="L884" s="188" t="str">
        <f>IFERROR(INDEX('اطلاعات دوره'!A:Z,MATCH(G884,'اطلاعات دوره'!C:C,0)-1,MATCH("عنوان",'اطلاعات دوره'!$1:$1,0)),"---")</f>
        <v>---</v>
      </c>
      <c r="M884" s="188" t="str">
        <f t="shared" si="302"/>
        <v>----</v>
      </c>
      <c r="N884" s="188" t="str">
        <f t="shared" si="303"/>
        <v>-/</v>
      </c>
      <c r="O884" s="265"/>
      <c r="P884" s="188">
        <f>IFERROR(INDEX('اطلاعات انشعابات شرکتها'!A:BB,MATCH(A884,'اطلاعات انشعابات شرکتها'!A:A,0),MATCH(P$1,'اطلاعات انشعابات شرکتها'!$1:$1,0)),0)</f>
        <v>0</v>
      </c>
      <c r="Q884" s="188">
        <f>IFERROR(INDEX('اطلاعات انشعابات شرکتها'!A:BB,MATCH(A884,'اطلاعات انشعابات شرکتها'!A:A,0),MATCH(Q$1,'اطلاعات انشعابات شرکتها'!$1:$1,0)),0)</f>
        <v>0</v>
      </c>
      <c r="R884" s="188">
        <f>IFERROR(INDEX('اطلاعات انشعابات شرکتها'!A:BB,MATCH(A884,'اطلاعات انشعابات شرکتها'!A:A,0),MATCH(R$1,'اطلاعات انشعابات شرکتها'!$1:$1,0)),0)</f>
        <v>0</v>
      </c>
      <c r="S884" s="265"/>
      <c r="T884" s="188">
        <f>IFERROR(INDEX('قرائت کنتور'!A:AZ,MATCH(A884&amp;"-"&amp;T$1,'قرائت کنتور'!B:B,0),MATCH(G884,'قرائت کنتور'!$1:$1,0)),0)</f>
        <v>0</v>
      </c>
      <c r="U884" s="188">
        <f>IFERROR(INDEX('قرائت کنتور'!A:AZ,MATCH(A884&amp;"-"&amp;U$1,'قرائت کنتور'!B:B,0),MATCH(L884,'قرائت کنتور'!$1:$1,0)),0)</f>
        <v>0</v>
      </c>
      <c r="V884" s="188">
        <f>IFERROR(INDEX('قرائت کنتور'!A:AZ,MATCH(A884&amp;"-"&amp;U$1,'قرائت کنتور'!B:B,0),MATCH(G884,'قرائت کنتور'!$1:$1,0)),0)</f>
        <v>0</v>
      </c>
      <c r="W884" s="188">
        <f>IFERROR(INDEX('قرائت کنتور'!A:AZ,MATCH(A884&amp;"-"&amp;W$1,'قرائت کنتور'!B:B,0),MATCH(L884,'قرائت کنتور'!$1:$1,0)),0)</f>
        <v>0</v>
      </c>
      <c r="X884" s="188">
        <f>IFERROR(INDEX('قرائت کنتور'!A:AZ,MATCH(A884&amp;"-"&amp;W$1,'قرائت کنتور'!B:B,0),MATCH(G884,'قرائت کنتور'!$1:$1,0)),0)</f>
        <v>0</v>
      </c>
      <c r="Y884" s="188">
        <f>IFERROR(INDEX('قرائت کنتور'!A:AZ,MATCH(A884&amp;"-"&amp;Y$1,'قرائت کنتور'!B:B,0),MATCH(L884,'قرائت کنتور'!$1:$1,0)),0)</f>
        <v>0</v>
      </c>
      <c r="Z884" s="188">
        <f>IFERROR(INDEX('قرائت کنتور'!A:AZ,MATCH(A884&amp;"-"&amp;Y$1,'قرائت کنتور'!B:B,0),MATCH(G884,'قرائت کنتور'!$1:$1,0)),0)</f>
        <v>0</v>
      </c>
      <c r="AA884" s="188">
        <f>IFERROR(INDEX('قرائت کنتور'!A:AZ,MATCH(A884&amp;"-"&amp;AA$1,'قرائت کنتور'!B:B,0),MATCH(L884,'قرائت کنتور'!$1:$1,0)),0)</f>
        <v>0</v>
      </c>
      <c r="AB884" s="188">
        <f>IFERROR(INDEX('قرائت کنتور'!A:AZ,MATCH(A884&amp;"-"&amp;AA$1,'قرائت کنتور'!B:B,0),MATCH(G884,'قرائت کنتور'!$1:$1,0)),0)</f>
        <v>0</v>
      </c>
      <c r="AC884" s="265"/>
      <c r="AD884" s="188">
        <f t="shared" si="304"/>
        <v>0</v>
      </c>
      <c r="AE884" s="188">
        <f t="shared" si="305"/>
        <v>0</v>
      </c>
      <c r="AF884" s="188">
        <f t="shared" si="306"/>
        <v>0</v>
      </c>
      <c r="AG884" s="188">
        <f t="shared" si="307"/>
        <v>0</v>
      </c>
      <c r="AH884" s="188">
        <f t="shared" si="308"/>
        <v>0</v>
      </c>
      <c r="AI884" s="188">
        <f t="shared" si="309"/>
        <v>0</v>
      </c>
      <c r="AJ884" s="188" t="str">
        <f t="shared" si="310"/>
        <v>0</v>
      </c>
      <c r="AK884" s="265"/>
      <c r="AL884" s="254" t="str">
        <f t="shared" si="311"/>
        <v>---</v>
      </c>
      <c r="AM884" s="254" t="str">
        <f t="shared" si="312"/>
        <v>---</v>
      </c>
      <c r="AN884" s="265"/>
      <c r="AO884" s="188" t="str">
        <f>IFERROR(INDEX('تعرفه ها'!A:Z,MATCH(P884&amp;"-"&amp;AO$1,'تعرفه ها'!C:C,0),MATCH(F884,'تعرفه ها'!$2:$2,0),1),"---")</f>
        <v>---</v>
      </c>
      <c r="AP884" s="188" t="str">
        <f>IFERROR(INDEX('تعرفه ها'!A:Z,MATCH(P884&amp;"-"&amp;AP$1,'تعرفه ها'!C:C,0),MATCH(F884,'تعرفه ها'!$2:$2,0),1),"---")</f>
        <v>---</v>
      </c>
      <c r="AQ884" s="188" t="str">
        <f>IFERROR(INDEX('تعرفه ها'!A:Z,MATCH(P884&amp;"-"&amp;AQ$1,'تعرفه ها'!C:C,0),MATCH(F884,'تعرفه ها'!$2:$2,0),1),"---")</f>
        <v>---</v>
      </c>
      <c r="AR884" s="188" t="str">
        <f>IFERROR(INDEX('تعرفه ها'!A:Z,MATCH(P884&amp;"-"&amp;AR$1,'تعرفه ها'!C:C,0),MATCH(F884,'تعرفه ها'!$2:$2,0),1),"---")</f>
        <v>---</v>
      </c>
      <c r="AS884" s="265"/>
      <c r="AT884" s="415" t="str">
        <f t="shared" si="313"/>
        <v>---</v>
      </c>
      <c r="AU884" s="415" t="str">
        <f t="shared" si="314"/>
        <v>---</v>
      </c>
      <c r="AV884" s="415" t="str">
        <f t="shared" si="315"/>
        <v>---</v>
      </c>
      <c r="AW884" s="415" t="str">
        <f t="shared" si="316"/>
        <v>---</v>
      </c>
      <c r="AX884" s="415" t="str">
        <f t="shared" si="317"/>
        <v>---</v>
      </c>
      <c r="AY884" s="415" t="str">
        <f>IFERROR(AH884*INDEX('تعرفه ها'!A:Z,MATCH("عوارض برق به ازاء هر کیلووات",'تعرفه ها'!$C:$C,0),MATCH(F884,'تعرفه ها'!$2:$2,0)),"---")</f>
        <v>---</v>
      </c>
      <c r="AZ884" s="415" t="str">
        <f t="shared" si="318"/>
        <v>---</v>
      </c>
      <c r="BA884" s="415" t="str">
        <f>IFERROR(ROUND(((AX884+AY884+AZ884)*INDEX('تعرفه ها'!A:Z,MATCH("هزینه نگهداری و تعمیرات شبکه برق",'تعرفه ها'!$C:$C,0),MATCH(F884,'تعرفه ها'!$2:$2,0))/100),0),"---")</f>
        <v>---</v>
      </c>
      <c r="BB884" s="415">
        <f>IFERROR(IF(P884="دیماندی",ROUND(AJ884*INDEX('تعرفه ها'!A:Z,MATCH(BB$1,'تعرفه ها'!$C:$C,0),MATCH(F884,'تعرفه ها'!$2:$2,0))*J884/30,0),0),"---")</f>
        <v>0</v>
      </c>
      <c r="BC884" s="415"/>
      <c r="BD884" s="54" t="str">
        <f>IFERROR(IF(INDEX('اطلاعات دوره'!A:Z,MATCH(G884,'اطلاعات دوره'!C:C,0),MATCH("برق",'اطلاعات دوره'!$1:$1,0))="دارد",ROUND(AX884*INDEX('تعرفه ها'!A:Z,MATCH("پیک فصلی برق",'تعرفه ها'!$C:$C,0),MATCH(F884,'تعرفه ها'!$2:$2,0))/100,0),0),"---")</f>
        <v>---</v>
      </c>
      <c r="BE884" s="415" t="str">
        <f>IFERROR(ROUND(((AX884+AY884+AZ884+BA884+BB884+BC884+BD884)*INDEX('تعرفه ها'!A:Z,MATCH("مالیات برق",'تعرفه ها'!$C:$C,0),MATCH(F884,'تعرفه ها'!$2:$2,0))/100),0),"---")</f>
        <v>---</v>
      </c>
      <c r="BF884" s="415" t="str">
        <f t="shared" si="319"/>
        <v>---</v>
      </c>
      <c r="BG884" s="415" t="str">
        <f t="shared" si="323"/>
        <v>---</v>
      </c>
      <c r="BH884" s="415" t="str">
        <f t="shared" si="320"/>
        <v>---</v>
      </c>
      <c r="BI884" s="54" t="str">
        <f t="shared" si="321"/>
        <v>---</v>
      </c>
      <c r="BJ884" s="55" t="str">
        <f t="shared" si="322"/>
        <v>---</v>
      </c>
      <c r="BK884" s="262"/>
      <c r="BL884" s="183" t="str">
        <f>IFERROR(IF(INDEX(پرداخت!A:AZ,MATCH(A884&amp;" - "&amp;"برق",پرداخت!$B:$B,0),MATCH(G884,پرداخت!$1:$1,0))="نشده","نشده","شده"),"---")</f>
        <v>---</v>
      </c>
    </row>
    <row r="885" spans="1:64" ht="33.75" hidden="1">
      <c r="A885" s="170"/>
      <c r="B885" s="47">
        <f>IFERROR(INDEX('اطلاعات انشعابات شرکتها'!A:BB,MATCH(A885,'اطلاعات انشعابات شرکتها'!A:A,0),MATCH(B$1,'اطلاعات انشعابات شرکتها'!$1:$1,0)),0)</f>
        <v>0</v>
      </c>
      <c r="C885" s="48">
        <f>IFERROR(INDEX('اطلاعات انشعابات شرکتها'!A:BB,MATCH(A885,'اطلاعات انشعابات شرکتها'!A:A,0),MATCH(C$1,'اطلاعات انشعابات شرکتها'!$1:$1,0)),0)</f>
        <v>0</v>
      </c>
      <c r="D885" s="45"/>
      <c r="E885" s="171"/>
      <c r="F885" s="170"/>
      <c r="G885" s="188" t="str">
        <f t="shared" si="301"/>
        <v>/</v>
      </c>
      <c r="H885" s="188">
        <f>IFERROR(INDEX('اطلاعات دوره'!A:Z,MATCH(G885,'اطلاعات دوره'!C:C,0),MATCH(H$1,'اطلاعات دوره'!$1:$1,0)),0)</f>
        <v>0</v>
      </c>
      <c r="I885" s="188">
        <f>IFERROR(INDEX('اطلاعات دوره'!A:Z,MATCH(G885,'اطلاعات دوره'!C:C,0),MATCH(I$1,'اطلاعات دوره'!$1:$1,0)),0)</f>
        <v>0</v>
      </c>
      <c r="J885" s="188">
        <f>IFERROR(INDEX('اطلاعات دوره'!A:Z,MATCH(G885,'اطلاعات دوره'!C:C,0),MATCH(J$1,'اطلاعات دوره'!$1:$1,0)),0)</f>
        <v>0</v>
      </c>
      <c r="K885" s="265"/>
      <c r="L885" s="188" t="str">
        <f>IFERROR(INDEX('اطلاعات دوره'!A:Z,MATCH(G885,'اطلاعات دوره'!C:C,0)-1,MATCH("عنوان",'اطلاعات دوره'!$1:$1,0)),"---")</f>
        <v>---</v>
      </c>
      <c r="M885" s="188" t="str">
        <f t="shared" si="302"/>
        <v>----</v>
      </c>
      <c r="N885" s="188" t="str">
        <f t="shared" si="303"/>
        <v>-/</v>
      </c>
      <c r="O885" s="265"/>
      <c r="P885" s="188">
        <f>IFERROR(INDEX('اطلاعات انشعابات شرکتها'!A:BB,MATCH(A885,'اطلاعات انشعابات شرکتها'!A:A,0),MATCH(P$1,'اطلاعات انشعابات شرکتها'!$1:$1,0)),0)</f>
        <v>0</v>
      </c>
      <c r="Q885" s="188">
        <f>IFERROR(INDEX('اطلاعات انشعابات شرکتها'!A:BB,MATCH(A885,'اطلاعات انشعابات شرکتها'!A:A,0),MATCH(Q$1,'اطلاعات انشعابات شرکتها'!$1:$1,0)),0)</f>
        <v>0</v>
      </c>
      <c r="R885" s="188">
        <f>IFERROR(INDEX('اطلاعات انشعابات شرکتها'!A:BB,MATCH(A885,'اطلاعات انشعابات شرکتها'!A:A,0),MATCH(R$1,'اطلاعات انشعابات شرکتها'!$1:$1,0)),0)</f>
        <v>0</v>
      </c>
      <c r="S885" s="265"/>
      <c r="T885" s="188">
        <f>IFERROR(INDEX('قرائت کنتور'!A:AZ,MATCH(A885&amp;"-"&amp;T$1,'قرائت کنتور'!B:B,0),MATCH(G885,'قرائت کنتور'!$1:$1,0)),0)</f>
        <v>0</v>
      </c>
      <c r="U885" s="188">
        <f>IFERROR(INDEX('قرائت کنتور'!A:AZ,MATCH(A885&amp;"-"&amp;U$1,'قرائت کنتور'!B:B,0),MATCH(L885,'قرائت کنتور'!$1:$1,0)),0)</f>
        <v>0</v>
      </c>
      <c r="V885" s="188">
        <f>IFERROR(INDEX('قرائت کنتور'!A:AZ,MATCH(A885&amp;"-"&amp;U$1,'قرائت کنتور'!B:B,0),MATCH(G885,'قرائت کنتور'!$1:$1,0)),0)</f>
        <v>0</v>
      </c>
      <c r="W885" s="188">
        <f>IFERROR(INDEX('قرائت کنتور'!A:AZ,MATCH(A885&amp;"-"&amp;W$1,'قرائت کنتور'!B:B,0),MATCH(L885,'قرائت کنتور'!$1:$1,0)),0)</f>
        <v>0</v>
      </c>
      <c r="X885" s="188">
        <f>IFERROR(INDEX('قرائت کنتور'!A:AZ,MATCH(A885&amp;"-"&amp;W$1,'قرائت کنتور'!B:B,0),MATCH(G885,'قرائت کنتور'!$1:$1,0)),0)</f>
        <v>0</v>
      </c>
      <c r="Y885" s="188">
        <f>IFERROR(INDEX('قرائت کنتور'!A:AZ,MATCH(A885&amp;"-"&amp;Y$1,'قرائت کنتور'!B:B,0),MATCH(L885,'قرائت کنتور'!$1:$1,0)),0)</f>
        <v>0</v>
      </c>
      <c r="Z885" s="188">
        <f>IFERROR(INDEX('قرائت کنتور'!A:AZ,MATCH(A885&amp;"-"&amp;Y$1,'قرائت کنتور'!B:B,0),MATCH(G885,'قرائت کنتور'!$1:$1,0)),0)</f>
        <v>0</v>
      </c>
      <c r="AA885" s="188">
        <f>IFERROR(INDEX('قرائت کنتور'!A:AZ,MATCH(A885&amp;"-"&amp;AA$1,'قرائت کنتور'!B:B,0),MATCH(L885,'قرائت کنتور'!$1:$1,0)),0)</f>
        <v>0</v>
      </c>
      <c r="AB885" s="188">
        <f>IFERROR(INDEX('قرائت کنتور'!A:AZ,MATCH(A885&amp;"-"&amp;AA$1,'قرائت کنتور'!B:B,0),MATCH(G885,'قرائت کنتور'!$1:$1,0)),0)</f>
        <v>0</v>
      </c>
      <c r="AC885" s="265"/>
      <c r="AD885" s="188">
        <f t="shared" si="304"/>
        <v>0</v>
      </c>
      <c r="AE885" s="188">
        <f t="shared" si="305"/>
        <v>0</v>
      </c>
      <c r="AF885" s="188">
        <f t="shared" si="306"/>
        <v>0</v>
      </c>
      <c r="AG885" s="188">
        <f t="shared" si="307"/>
        <v>0</v>
      </c>
      <c r="AH885" s="188">
        <f t="shared" si="308"/>
        <v>0</v>
      </c>
      <c r="AI885" s="188">
        <f t="shared" si="309"/>
        <v>0</v>
      </c>
      <c r="AJ885" s="188" t="str">
        <f t="shared" si="310"/>
        <v>0</v>
      </c>
      <c r="AK885" s="265"/>
      <c r="AL885" s="254" t="str">
        <f t="shared" si="311"/>
        <v>---</v>
      </c>
      <c r="AM885" s="254" t="str">
        <f t="shared" si="312"/>
        <v>---</v>
      </c>
      <c r="AN885" s="265"/>
      <c r="AO885" s="188" t="str">
        <f>IFERROR(INDEX('تعرفه ها'!A:Z,MATCH(P885&amp;"-"&amp;AO$1,'تعرفه ها'!C:C,0),MATCH(F885,'تعرفه ها'!$2:$2,0),1),"---")</f>
        <v>---</v>
      </c>
      <c r="AP885" s="188" t="str">
        <f>IFERROR(INDEX('تعرفه ها'!A:Z,MATCH(P885&amp;"-"&amp;AP$1,'تعرفه ها'!C:C,0),MATCH(F885,'تعرفه ها'!$2:$2,0),1),"---")</f>
        <v>---</v>
      </c>
      <c r="AQ885" s="188" t="str">
        <f>IFERROR(INDEX('تعرفه ها'!A:Z,MATCH(P885&amp;"-"&amp;AQ$1,'تعرفه ها'!C:C,0),MATCH(F885,'تعرفه ها'!$2:$2,0),1),"---")</f>
        <v>---</v>
      </c>
      <c r="AR885" s="188" t="str">
        <f>IFERROR(INDEX('تعرفه ها'!A:Z,MATCH(P885&amp;"-"&amp;AR$1,'تعرفه ها'!C:C,0),MATCH(F885,'تعرفه ها'!$2:$2,0),1),"---")</f>
        <v>---</v>
      </c>
      <c r="AS885" s="265"/>
      <c r="AT885" s="415" t="str">
        <f t="shared" si="313"/>
        <v>---</v>
      </c>
      <c r="AU885" s="415" t="str">
        <f t="shared" si="314"/>
        <v>---</v>
      </c>
      <c r="AV885" s="415" t="str">
        <f t="shared" si="315"/>
        <v>---</v>
      </c>
      <c r="AW885" s="415" t="str">
        <f t="shared" si="316"/>
        <v>---</v>
      </c>
      <c r="AX885" s="415" t="str">
        <f t="shared" si="317"/>
        <v>---</v>
      </c>
      <c r="AY885" s="415" t="str">
        <f>IFERROR(AH885*INDEX('تعرفه ها'!A:Z,MATCH("عوارض برق به ازاء هر کیلووات",'تعرفه ها'!$C:$C,0),MATCH(F885,'تعرفه ها'!$2:$2,0)),"---")</f>
        <v>---</v>
      </c>
      <c r="AZ885" s="415" t="str">
        <f t="shared" si="318"/>
        <v>---</v>
      </c>
      <c r="BA885" s="415" t="str">
        <f>IFERROR(ROUND(((AX885+AY885+AZ885)*INDEX('تعرفه ها'!A:Z,MATCH("هزینه نگهداری و تعمیرات شبکه برق",'تعرفه ها'!$C:$C,0),MATCH(F885,'تعرفه ها'!$2:$2,0))/100),0),"---")</f>
        <v>---</v>
      </c>
      <c r="BB885" s="415">
        <f>IFERROR(IF(P885="دیماندی",ROUND(AJ885*INDEX('تعرفه ها'!A:Z,MATCH(BB$1,'تعرفه ها'!$C:$C,0),MATCH(F885,'تعرفه ها'!$2:$2,0))*J885/30,0),0),"---")</f>
        <v>0</v>
      </c>
      <c r="BC885" s="415"/>
      <c r="BD885" s="54" t="str">
        <f>IFERROR(IF(INDEX('اطلاعات دوره'!A:Z,MATCH(G885,'اطلاعات دوره'!C:C,0),MATCH("برق",'اطلاعات دوره'!$1:$1,0))="دارد",ROUND(AX885*INDEX('تعرفه ها'!A:Z,MATCH("پیک فصلی برق",'تعرفه ها'!$C:$C,0),MATCH(F885,'تعرفه ها'!$2:$2,0))/100,0),0),"---")</f>
        <v>---</v>
      </c>
      <c r="BE885" s="415" t="str">
        <f>IFERROR(ROUND(((AX885+AY885+AZ885+BA885+BB885+BC885+BD885)*INDEX('تعرفه ها'!A:Z,MATCH("مالیات برق",'تعرفه ها'!$C:$C,0),MATCH(F885,'تعرفه ها'!$2:$2,0))/100),0),"---")</f>
        <v>---</v>
      </c>
      <c r="BF885" s="415" t="str">
        <f t="shared" si="319"/>
        <v>---</v>
      </c>
      <c r="BG885" s="415" t="str">
        <f t="shared" si="323"/>
        <v>---</v>
      </c>
      <c r="BH885" s="415" t="str">
        <f t="shared" si="320"/>
        <v>---</v>
      </c>
      <c r="BI885" s="54" t="str">
        <f t="shared" si="321"/>
        <v>---</v>
      </c>
      <c r="BJ885" s="55" t="str">
        <f t="shared" si="322"/>
        <v>---</v>
      </c>
      <c r="BK885" s="262"/>
      <c r="BL885" s="183" t="str">
        <f>IFERROR(IF(INDEX(پرداخت!A:AZ,MATCH(A885&amp;" - "&amp;"برق",پرداخت!$B:$B,0),MATCH(G885,پرداخت!$1:$1,0))="نشده","نشده","شده"),"---")</f>
        <v>---</v>
      </c>
    </row>
    <row r="886" spans="1:64" ht="33.75" hidden="1">
      <c r="A886" s="170"/>
      <c r="B886" s="47">
        <f>IFERROR(INDEX('اطلاعات انشعابات شرکتها'!A:BB,MATCH(A886,'اطلاعات انشعابات شرکتها'!A:A,0),MATCH(B$1,'اطلاعات انشعابات شرکتها'!$1:$1,0)),0)</f>
        <v>0</v>
      </c>
      <c r="C886" s="48">
        <f>IFERROR(INDEX('اطلاعات انشعابات شرکتها'!A:BB,MATCH(A886,'اطلاعات انشعابات شرکتها'!A:A,0),MATCH(C$1,'اطلاعات انشعابات شرکتها'!$1:$1,0)),0)</f>
        <v>0</v>
      </c>
      <c r="D886" s="45"/>
      <c r="E886" s="171"/>
      <c r="F886" s="170"/>
      <c r="G886" s="188" t="str">
        <f t="shared" si="301"/>
        <v>/</v>
      </c>
      <c r="H886" s="188">
        <f>IFERROR(INDEX('اطلاعات دوره'!A:Z,MATCH(G886,'اطلاعات دوره'!C:C,0),MATCH(H$1,'اطلاعات دوره'!$1:$1,0)),0)</f>
        <v>0</v>
      </c>
      <c r="I886" s="188">
        <f>IFERROR(INDEX('اطلاعات دوره'!A:Z,MATCH(G886,'اطلاعات دوره'!C:C,0),MATCH(I$1,'اطلاعات دوره'!$1:$1,0)),0)</f>
        <v>0</v>
      </c>
      <c r="J886" s="188">
        <f>IFERROR(INDEX('اطلاعات دوره'!A:Z,MATCH(G886,'اطلاعات دوره'!C:C,0),MATCH(J$1,'اطلاعات دوره'!$1:$1,0)),0)</f>
        <v>0</v>
      </c>
      <c r="K886" s="265"/>
      <c r="L886" s="188" t="str">
        <f>IFERROR(INDEX('اطلاعات دوره'!A:Z,MATCH(G886,'اطلاعات دوره'!C:C,0)-1,MATCH("عنوان",'اطلاعات دوره'!$1:$1,0)),"---")</f>
        <v>---</v>
      </c>
      <c r="M886" s="188" t="str">
        <f t="shared" si="302"/>
        <v>----</v>
      </c>
      <c r="N886" s="188" t="str">
        <f t="shared" si="303"/>
        <v>-/</v>
      </c>
      <c r="O886" s="265"/>
      <c r="P886" s="188">
        <f>IFERROR(INDEX('اطلاعات انشعابات شرکتها'!A:BB,MATCH(A886,'اطلاعات انشعابات شرکتها'!A:A,0),MATCH(P$1,'اطلاعات انشعابات شرکتها'!$1:$1,0)),0)</f>
        <v>0</v>
      </c>
      <c r="Q886" s="188">
        <f>IFERROR(INDEX('اطلاعات انشعابات شرکتها'!A:BB,MATCH(A886,'اطلاعات انشعابات شرکتها'!A:A,0),MATCH(Q$1,'اطلاعات انشعابات شرکتها'!$1:$1,0)),0)</f>
        <v>0</v>
      </c>
      <c r="R886" s="188">
        <f>IFERROR(INDEX('اطلاعات انشعابات شرکتها'!A:BB,MATCH(A886,'اطلاعات انشعابات شرکتها'!A:A,0),MATCH(R$1,'اطلاعات انشعابات شرکتها'!$1:$1,0)),0)</f>
        <v>0</v>
      </c>
      <c r="S886" s="265"/>
      <c r="T886" s="188">
        <f>IFERROR(INDEX('قرائت کنتور'!A:AZ,MATCH(A886&amp;"-"&amp;T$1,'قرائت کنتور'!B:B,0),MATCH(G886,'قرائت کنتور'!$1:$1,0)),0)</f>
        <v>0</v>
      </c>
      <c r="U886" s="188">
        <f>IFERROR(INDEX('قرائت کنتور'!A:AZ,MATCH(A886&amp;"-"&amp;U$1,'قرائت کنتور'!B:B,0),MATCH(L886,'قرائت کنتور'!$1:$1,0)),0)</f>
        <v>0</v>
      </c>
      <c r="V886" s="188">
        <f>IFERROR(INDEX('قرائت کنتور'!A:AZ,MATCH(A886&amp;"-"&amp;U$1,'قرائت کنتور'!B:B,0),MATCH(G886,'قرائت کنتور'!$1:$1,0)),0)</f>
        <v>0</v>
      </c>
      <c r="W886" s="188">
        <f>IFERROR(INDEX('قرائت کنتور'!A:AZ,MATCH(A886&amp;"-"&amp;W$1,'قرائت کنتور'!B:B,0),MATCH(L886,'قرائت کنتور'!$1:$1,0)),0)</f>
        <v>0</v>
      </c>
      <c r="X886" s="188">
        <f>IFERROR(INDEX('قرائت کنتور'!A:AZ,MATCH(A886&amp;"-"&amp;W$1,'قرائت کنتور'!B:B,0),MATCH(G886,'قرائت کنتور'!$1:$1,0)),0)</f>
        <v>0</v>
      </c>
      <c r="Y886" s="188">
        <f>IFERROR(INDEX('قرائت کنتور'!A:AZ,MATCH(A886&amp;"-"&amp;Y$1,'قرائت کنتور'!B:B,0),MATCH(L886,'قرائت کنتور'!$1:$1,0)),0)</f>
        <v>0</v>
      </c>
      <c r="Z886" s="188">
        <f>IFERROR(INDEX('قرائت کنتور'!A:AZ,MATCH(A886&amp;"-"&amp;Y$1,'قرائت کنتور'!B:B,0),MATCH(G886,'قرائت کنتور'!$1:$1,0)),0)</f>
        <v>0</v>
      </c>
      <c r="AA886" s="188">
        <f>IFERROR(INDEX('قرائت کنتور'!A:AZ,MATCH(A886&amp;"-"&amp;AA$1,'قرائت کنتور'!B:B,0),MATCH(L886,'قرائت کنتور'!$1:$1,0)),0)</f>
        <v>0</v>
      </c>
      <c r="AB886" s="188">
        <f>IFERROR(INDEX('قرائت کنتور'!A:AZ,MATCH(A886&amp;"-"&amp;AA$1,'قرائت کنتور'!B:B,0),MATCH(G886,'قرائت کنتور'!$1:$1,0)),0)</f>
        <v>0</v>
      </c>
      <c r="AC886" s="265"/>
      <c r="AD886" s="188">
        <f t="shared" si="304"/>
        <v>0</v>
      </c>
      <c r="AE886" s="188">
        <f t="shared" si="305"/>
        <v>0</v>
      </c>
      <c r="AF886" s="188">
        <f t="shared" si="306"/>
        <v>0</v>
      </c>
      <c r="AG886" s="188">
        <f t="shared" si="307"/>
        <v>0</v>
      </c>
      <c r="AH886" s="188">
        <f t="shared" si="308"/>
        <v>0</v>
      </c>
      <c r="AI886" s="188">
        <f t="shared" si="309"/>
        <v>0</v>
      </c>
      <c r="AJ886" s="188" t="str">
        <f t="shared" si="310"/>
        <v>0</v>
      </c>
      <c r="AK886" s="265"/>
      <c r="AL886" s="254" t="str">
        <f t="shared" si="311"/>
        <v>---</v>
      </c>
      <c r="AM886" s="254" t="str">
        <f t="shared" si="312"/>
        <v>---</v>
      </c>
      <c r="AN886" s="265"/>
      <c r="AO886" s="188" t="str">
        <f>IFERROR(INDEX('تعرفه ها'!A:Z,MATCH(P886&amp;"-"&amp;AO$1,'تعرفه ها'!C:C,0),MATCH(F886,'تعرفه ها'!$2:$2,0),1),"---")</f>
        <v>---</v>
      </c>
      <c r="AP886" s="188" t="str">
        <f>IFERROR(INDEX('تعرفه ها'!A:Z,MATCH(P886&amp;"-"&amp;AP$1,'تعرفه ها'!C:C,0),MATCH(F886,'تعرفه ها'!$2:$2,0),1),"---")</f>
        <v>---</v>
      </c>
      <c r="AQ886" s="188" t="str">
        <f>IFERROR(INDEX('تعرفه ها'!A:Z,MATCH(P886&amp;"-"&amp;AQ$1,'تعرفه ها'!C:C,0),MATCH(F886,'تعرفه ها'!$2:$2,0),1),"---")</f>
        <v>---</v>
      </c>
      <c r="AR886" s="188" t="str">
        <f>IFERROR(INDEX('تعرفه ها'!A:Z,MATCH(P886&amp;"-"&amp;AR$1,'تعرفه ها'!C:C,0),MATCH(F886,'تعرفه ها'!$2:$2,0),1),"---")</f>
        <v>---</v>
      </c>
      <c r="AS886" s="265"/>
      <c r="AT886" s="415" t="str">
        <f t="shared" si="313"/>
        <v>---</v>
      </c>
      <c r="AU886" s="415" t="str">
        <f t="shared" si="314"/>
        <v>---</v>
      </c>
      <c r="AV886" s="415" t="str">
        <f t="shared" si="315"/>
        <v>---</v>
      </c>
      <c r="AW886" s="415" t="str">
        <f t="shared" si="316"/>
        <v>---</v>
      </c>
      <c r="AX886" s="415" t="str">
        <f t="shared" si="317"/>
        <v>---</v>
      </c>
      <c r="AY886" s="415" t="str">
        <f>IFERROR(AH886*INDEX('تعرفه ها'!A:Z,MATCH("عوارض برق به ازاء هر کیلووات",'تعرفه ها'!$C:$C,0),MATCH(F886,'تعرفه ها'!$2:$2,0)),"---")</f>
        <v>---</v>
      </c>
      <c r="AZ886" s="415" t="str">
        <f t="shared" si="318"/>
        <v>---</v>
      </c>
      <c r="BA886" s="415" t="str">
        <f>IFERROR(ROUND(((AX886+AY886+AZ886)*INDEX('تعرفه ها'!A:Z,MATCH("هزینه نگهداری و تعمیرات شبکه برق",'تعرفه ها'!$C:$C,0),MATCH(F886,'تعرفه ها'!$2:$2,0))/100),0),"---")</f>
        <v>---</v>
      </c>
      <c r="BB886" s="415">
        <f>IFERROR(IF(P886="دیماندی",ROUND(AJ886*INDEX('تعرفه ها'!A:Z,MATCH(BB$1,'تعرفه ها'!$C:$C,0),MATCH(F886,'تعرفه ها'!$2:$2,0))*J886/30,0),0),"---")</f>
        <v>0</v>
      </c>
      <c r="BC886" s="415"/>
      <c r="BD886" s="54" t="str">
        <f>IFERROR(IF(INDEX('اطلاعات دوره'!A:Z,MATCH(G886,'اطلاعات دوره'!C:C,0),MATCH("برق",'اطلاعات دوره'!$1:$1,0))="دارد",ROUND(AX886*INDEX('تعرفه ها'!A:Z,MATCH("پیک فصلی برق",'تعرفه ها'!$C:$C,0),MATCH(F886,'تعرفه ها'!$2:$2,0))/100,0),0),"---")</f>
        <v>---</v>
      </c>
      <c r="BE886" s="415" t="str">
        <f>IFERROR(ROUND(((AX886+AY886+AZ886+BA886+BB886+BC886+BD886)*INDEX('تعرفه ها'!A:Z,MATCH("مالیات برق",'تعرفه ها'!$C:$C,0),MATCH(F886,'تعرفه ها'!$2:$2,0))/100),0),"---")</f>
        <v>---</v>
      </c>
      <c r="BF886" s="415" t="str">
        <f t="shared" si="319"/>
        <v>---</v>
      </c>
      <c r="BG886" s="415" t="str">
        <f t="shared" si="323"/>
        <v>---</v>
      </c>
      <c r="BH886" s="415" t="str">
        <f t="shared" si="320"/>
        <v>---</v>
      </c>
      <c r="BI886" s="54" t="str">
        <f t="shared" si="321"/>
        <v>---</v>
      </c>
      <c r="BJ886" s="55" t="str">
        <f t="shared" si="322"/>
        <v>---</v>
      </c>
      <c r="BK886" s="262"/>
      <c r="BL886" s="183" t="str">
        <f>IFERROR(IF(INDEX(پرداخت!A:AZ,MATCH(A886&amp;" - "&amp;"برق",پرداخت!$B:$B,0),MATCH(G886,پرداخت!$1:$1,0))="نشده","نشده","شده"),"---")</f>
        <v>---</v>
      </c>
    </row>
    <row r="887" spans="1:64" ht="33.75" hidden="1">
      <c r="A887" s="170"/>
      <c r="B887" s="47">
        <f>IFERROR(INDEX('اطلاعات انشعابات شرکتها'!A:BB,MATCH(A887,'اطلاعات انشعابات شرکتها'!A:A,0),MATCH(B$1,'اطلاعات انشعابات شرکتها'!$1:$1,0)),0)</f>
        <v>0</v>
      </c>
      <c r="C887" s="48">
        <f>IFERROR(INDEX('اطلاعات انشعابات شرکتها'!A:BB,MATCH(A887,'اطلاعات انشعابات شرکتها'!A:A,0),MATCH(C$1,'اطلاعات انشعابات شرکتها'!$1:$1,0)),0)</f>
        <v>0</v>
      </c>
      <c r="D887" s="45"/>
      <c r="E887" s="171"/>
      <c r="F887" s="170"/>
      <c r="G887" s="188" t="str">
        <f t="shared" si="301"/>
        <v>/</v>
      </c>
      <c r="H887" s="188">
        <f>IFERROR(INDEX('اطلاعات دوره'!A:Z,MATCH(G887,'اطلاعات دوره'!C:C,0),MATCH(H$1,'اطلاعات دوره'!$1:$1,0)),0)</f>
        <v>0</v>
      </c>
      <c r="I887" s="188">
        <f>IFERROR(INDEX('اطلاعات دوره'!A:Z,MATCH(G887,'اطلاعات دوره'!C:C,0),MATCH(I$1,'اطلاعات دوره'!$1:$1,0)),0)</f>
        <v>0</v>
      </c>
      <c r="J887" s="188">
        <f>IFERROR(INDEX('اطلاعات دوره'!A:Z,MATCH(G887,'اطلاعات دوره'!C:C,0),MATCH(J$1,'اطلاعات دوره'!$1:$1,0)),0)</f>
        <v>0</v>
      </c>
      <c r="K887" s="265"/>
      <c r="L887" s="188" t="str">
        <f>IFERROR(INDEX('اطلاعات دوره'!A:Z,MATCH(G887,'اطلاعات دوره'!C:C,0)-1,MATCH("عنوان",'اطلاعات دوره'!$1:$1,0)),"---")</f>
        <v>---</v>
      </c>
      <c r="M887" s="188" t="str">
        <f t="shared" si="302"/>
        <v>----</v>
      </c>
      <c r="N887" s="188" t="str">
        <f t="shared" si="303"/>
        <v>-/</v>
      </c>
      <c r="O887" s="265"/>
      <c r="P887" s="188">
        <f>IFERROR(INDEX('اطلاعات انشعابات شرکتها'!A:BB,MATCH(A887,'اطلاعات انشعابات شرکتها'!A:A,0),MATCH(P$1,'اطلاعات انشعابات شرکتها'!$1:$1,0)),0)</f>
        <v>0</v>
      </c>
      <c r="Q887" s="188">
        <f>IFERROR(INDEX('اطلاعات انشعابات شرکتها'!A:BB,MATCH(A887,'اطلاعات انشعابات شرکتها'!A:A,0),MATCH(Q$1,'اطلاعات انشعابات شرکتها'!$1:$1,0)),0)</f>
        <v>0</v>
      </c>
      <c r="R887" s="188">
        <f>IFERROR(INDEX('اطلاعات انشعابات شرکتها'!A:BB,MATCH(A887,'اطلاعات انشعابات شرکتها'!A:A,0),MATCH(R$1,'اطلاعات انشعابات شرکتها'!$1:$1,0)),0)</f>
        <v>0</v>
      </c>
      <c r="S887" s="265"/>
      <c r="T887" s="188">
        <f>IFERROR(INDEX('قرائت کنتور'!A:AZ,MATCH(A887&amp;"-"&amp;T$1,'قرائت کنتور'!B:B,0),MATCH(G887,'قرائت کنتور'!$1:$1,0)),0)</f>
        <v>0</v>
      </c>
      <c r="U887" s="188">
        <f>IFERROR(INDEX('قرائت کنتور'!A:AZ,MATCH(A887&amp;"-"&amp;U$1,'قرائت کنتور'!B:B,0),MATCH(L887,'قرائت کنتور'!$1:$1,0)),0)</f>
        <v>0</v>
      </c>
      <c r="V887" s="188">
        <f>IFERROR(INDEX('قرائت کنتور'!A:AZ,MATCH(A887&amp;"-"&amp;U$1,'قرائت کنتور'!B:B,0),MATCH(G887,'قرائت کنتور'!$1:$1,0)),0)</f>
        <v>0</v>
      </c>
      <c r="W887" s="188">
        <f>IFERROR(INDEX('قرائت کنتور'!A:AZ,MATCH(A887&amp;"-"&amp;W$1,'قرائت کنتور'!B:B,0),MATCH(L887,'قرائت کنتور'!$1:$1,0)),0)</f>
        <v>0</v>
      </c>
      <c r="X887" s="188">
        <f>IFERROR(INDEX('قرائت کنتور'!A:AZ,MATCH(A887&amp;"-"&amp;W$1,'قرائت کنتور'!B:B,0),MATCH(G887,'قرائت کنتور'!$1:$1,0)),0)</f>
        <v>0</v>
      </c>
      <c r="Y887" s="188">
        <f>IFERROR(INDEX('قرائت کنتور'!A:AZ,MATCH(A887&amp;"-"&amp;Y$1,'قرائت کنتور'!B:B,0),MATCH(L887,'قرائت کنتور'!$1:$1,0)),0)</f>
        <v>0</v>
      </c>
      <c r="Z887" s="188">
        <f>IFERROR(INDEX('قرائت کنتور'!A:AZ,MATCH(A887&amp;"-"&amp;Y$1,'قرائت کنتور'!B:B,0),MATCH(G887,'قرائت کنتور'!$1:$1,0)),0)</f>
        <v>0</v>
      </c>
      <c r="AA887" s="188">
        <f>IFERROR(INDEX('قرائت کنتور'!A:AZ,MATCH(A887&amp;"-"&amp;AA$1,'قرائت کنتور'!B:B,0),MATCH(L887,'قرائت کنتور'!$1:$1,0)),0)</f>
        <v>0</v>
      </c>
      <c r="AB887" s="188">
        <f>IFERROR(INDEX('قرائت کنتور'!A:AZ,MATCH(A887&amp;"-"&amp;AA$1,'قرائت کنتور'!B:B,0),MATCH(G887,'قرائت کنتور'!$1:$1,0)),0)</f>
        <v>0</v>
      </c>
      <c r="AC887" s="265"/>
      <c r="AD887" s="188">
        <f t="shared" si="304"/>
        <v>0</v>
      </c>
      <c r="AE887" s="188">
        <f t="shared" si="305"/>
        <v>0</v>
      </c>
      <c r="AF887" s="188">
        <f t="shared" si="306"/>
        <v>0</v>
      </c>
      <c r="AG887" s="188">
        <f t="shared" si="307"/>
        <v>0</v>
      </c>
      <c r="AH887" s="188">
        <f t="shared" si="308"/>
        <v>0</v>
      </c>
      <c r="AI887" s="188">
        <f t="shared" si="309"/>
        <v>0</v>
      </c>
      <c r="AJ887" s="188" t="str">
        <f t="shared" si="310"/>
        <v>0</v>
      </c>
      <c r="AK887" s="265"/>
      <c r="AL887" s="254" t="str">
        <f t="shared" si="311"/>
        <v>---</v>
      </c>
      <c r="AM887" s="254" t="str">
        <f t="shared" si="312"/>
        <v>---</v>
      </c>
      <c r="AN887" s="265"/>
      <c r="AO887" s="188" t="str">
        <f>IFERROR(INDEX('تعرفه ها'!A:Z,MATCH(P887&amp;"-"&amp;AO$1,'تعرفه ها'!C:C,0),MATCH(F887,'تعرفه ها'!$2:$2,0),1),"---")</f>
        <v>---</v>
      </c>
      <c r="AP887" s="188" t="str">
        <f>IFERROR(INDEX('تعرفه ها'!A:Z,MATCH(P887&amp;"-"&amp;AP$1,'تعرفه ها'!C:C,0),MATCH(F887,'تعرفه ها'!$2:$2,0),1),"---")</f>
        <v>---</v>
      </c>
      <c r="AQ887" s="188" t="str">
        <f>IFERROR(INDEX('تعرفه ها'!A:Z,MATCH(P887&amp;"-"&amp;AQ$1,'تعرفه ها'!C:C,0),MATCH(F887,'تعرفه ها'!$2:$2,0),1),"---")</f>
        <v>---</v>
      </c>
      <c r="AR887" s="188" t="str">
        <f>IFERROR(INDEX('تعرفه ها'!A:Z,MATCH(P887&amp;"-"&amp;AR$1,'تعرفه ها'!C:C,0),MATCH(F887,'تعرفه ها'!$2:$2,0),1),"---")</f>
        <v>---</v>
      </c>
      <c r="AS887" s="265"/>
      <c r="AT887" s="415" t="str">
        <f t="shared" si="313"/>
        <v>---</v>
      </c>
      <c r="AU887" s="415" t="str">
        <f t="shared" si="314"/>
        <v>---</v>
      </c>
      <c r="AV887" s="415" t="str">
        <f t="shared" si="315"/>
        <v>---</v>
      </c>
      <c r="AW887" s="415" t="str">
        <f t="shared" si="316"/>
        <v>---</v>
      </c>
      <c r="AX887" s="415" t="str">
        <f t="shared" si="317"/>
        <v>---</v>
      </c>
      <c r="AY887" s="415" t="str">
        <f>IFERROR(AH887*INDEX('تعرفه ها'!A:Z,MATCH("عوارض برق به ازاء هر کیلووات",'تعرفه ها'!$C:$C,0),MATCH(F887,'تعرفه ها'!$2:$2,0)),"---")</f>
        <v>---</v>
      </c>
      <c r="AZ887" s="415" t="str">
        <f t="shared" si="318"/>
        <v>---</v>
      </c>
      <c r="BA887" s="415" t="str">
        <f>IFERROR(ROUND(((AX887+AY887+AZ887)*INDEX('تعرفه ها'!A:Z,MATCH("هزینه نگهداری و تعمیرات شبکه برق",'تعرفه ها'!$C:$C,0),MATCH(F887,'تعرفه ها'!$2:$2,0))/100),0),"---")</f>
        <v>---</v>
      </c>
      <c r="BB887" s="415">
        <f>IFERROR(IF(P887="دیماندی",ROUND(AJ887*INDEX('تعرفه ها'!A:Z,MATCH(BB$1,'تعرفه ها'!$C:$C,0),MATCH(F887,'تعرفه ها'!$2:$2,0))*J887/30,0),0),"---")</f>
        <v>0</v>
      </c>
      <c r="BC887" s="415"/>
      <c r="BD887" s="54" t="str">
        <f>IFERROR(IF(INDEX('اطلاعات دوره'!A:Z,MATCH(G887,'اطلاعات دوره'!C:C,0),MATCH("برق",'اطلاعات دوره'!$1:$1,0))="دارد",ROUND(AX887*INDEX('تعرفه ها'!A:Z,MATCH("پیک فصلی برق",'تعرفه ها'!$C:$C,0),MATCH(F887,'تعرفه ها'!$2:$2,0))/100,0),0),"---")</f>
        <v>---</v>
      </c>
      <c r="BE887" s="415" t="str">
        <f>IFERROR(ROUND(((AX887+AY887+AZ887+BA887+BB887+BC887+BD887)*INDEX('تعرفه ها'!A:Z,MATCH("مالیات برق",'تعرفه ها'!$C:$C,0),MATCH(F887,'تعرفه ها'!$2:$2,0))/100),0),"---")</f>
        <v>---</v>
      </c>
      <c r="BF887" s="415" t="str">
        <f t="shared" si="319"/>
        <v>---</v>
      </c>
      <c r="BG887" s="415" t="str">
        <f t="shared" si="323"/>
        <v>---</v>
      </c>
      <c r="BH887" s="415" t="str">
        <f t="shared" si="320"/>
        <v>---</v>
      </c>
      <c r="BI887" s="54" t="str">
        <f t="shared" si="321"/>
        <v>---</v>
      </c>
      <c r="BJ887" s="55" t="str">
        <f t="shared" si="322"/>
        <v>---</v>
      </c>
      <c r="BK887" s="262"/>
      <c r="BL887" s="183" t="str">
        <f>IFERROR(IF(INDEX(پرداخت!A:AZ,MATCH(A887&amp;" - "&amp;"برق",پرداخت!$B:$B,0),MATCH(G887,پرداخت!$1:$1,0))="نشده","نشده","شده"),"---")</f>
        <v>---</v>
      </c>
    </row>
    <row r="888" spans="1:64" ht="33.75" hidden="1">
      <c r="A888" s="170"/>
      <c r="B888" s="47">
        <f>IFERROR(INDEX('اطلاعات انشعابات شرکتها'!A:BB,MATCH(A888,'اطلاعات انشعابات شرکتها'!A:A,0),MATCH(B$1,'اطلاعات انشعابات شرکتها'!$1:$1,0)),0)</f>
        <v>0</v>
      </c>
      <c r="C888" s="48">
        <f>IFERROR(INDEX('اطلاعات انشعابات شرکتها'!A:BB,MATCH(A888,'اطلاعات انشعابات شرکتها'!A:A,0),MATCH(C$1,'اطلاعات انشعابات شرکتها'!$1:$1,0)),0)</f>
        <v>0</v>
      </c>
      <c r="D888" s="45"/>
      <c r="E888" s="171"/>
      <c r="F888" s="170"/>
      <c r="G888" s="188" t="str">
        <f t="shared" si="301"/>
        <v>/</v>
      </c>
      <c r="H888" s="188">
        <f>IFERROR(INDEX('اطلاعات دوره'!A:Z,MATCH(G888,'اطلاعات دوره'!C:C,0),MATCH(H$1,'اطلاعات دوره'!$1:$1,0)),0)</f>
        <v>0</v>
      </c>
      <c r="I888" s="188">
        <f>IFERROR(INDEX('اطلاعات دوره'!A:Z,MATCH(G888,'اطلاعات دوره'!C:C,0),MATCH(I$1,'اطلاعات دوره'!$1:$1,0)),0)</f>
        <v>0</v>
      </c>
      <c r="J888" s="188">
        <f>IFERROR(INDEX('اطلاعات دوره'!A:Z,MATCH(G888,'اطلاعات دوره'!C:C,0),MATCH(J$1,'اطلاعات دوره'!$1:$1,0)),0)</f>
        <v>0</v>
      </c>
      <c r="K888" s="265"/>
      <c r="L888" s="188" t="str">
        <f>IFERROR(INDEX('اطلاعات دوره'!A:Z,MATCH(G888,'اطلاعات دوره'!C:C,0)-1,MATCH("عنوان",'اطلاعات دوره'!$1:$1,0)),"---")</f>
        <v>---</v>
      </c>
      <c r="M888" s="188" t="str">
        <f t="shared" si="302"/>
        <v>----</v>
      </c>
      <c r="N888" s="188" t="str">
        <f t="shared" si="303"/>
        <v>-/</v>
      </c>
      <c r="O888" s="265"/>
      <c r="P888" s="188">
        <f>IFERROR(INDEX('اطلاعات انشعابات شرکتها'!A:BB,MATCH(A888,'اطلاعات انشعابات شرکتها'!A:A,0),MATCH(P$1,'اطلاعات انشعابات شرکتها'!$1:$1,0)),0)</f>
        <v>0</v>
      </c>
      <c r="Q888" s="188">
        <f>IFERROR(INDEX('اطلاعات انشعابات شرکتها'!A:BB,MATCH(A888,'اطلاعات انشعابات شرکتها'!A:A,0),MATCH(Q$1,'اطلاعات انشعابات شرکتها'!$1:$1,0)),0)</f>
        <v>0</v>
      </c>
      <c r="R888" s="188">
        <f>IFERROR(INDEX('اطلاعات انشعابات شرکتها'!A:BB,MATCH(A888,'اطلاعات انشعابات شرکتها'!A:A,0),MATCH(R$1,'اطلاعات انشعابات شرکتها'!$1:$1,0)),0)</f>
        <v>0</v>
      </c>
      <c r="S888" s="265"/>
      <c r="T888" s="188">
        <f>IFERROR(INDEX('قرائت کنتور'!A:AZ,MATCH(A888&amp;"-"&amp;T$1,'قرائت کنتور'!B:B,0),MATCH(G888,'قرائت کنتور'!$1:$1,0)),0)</f>
        <v>0</v>
      </c>
      <c r="U888" s="188">
        <f>IFERROR(INDEX('قرائت کنتور'!A:AZ,MATCH(A888&amp;"-"&amp;U$1,'قرائت کنتور'!B:B,0),MATCH(L888,'قرائت کنتور'!$1:$1,0)),0)</f>
        <v>0</v>
      </c>
      <c r="V888" s="188">
        <f>IFERROR(INDEX('قرائت کنتور'!A:AZ,MATCH(A888&amp;"-"&amp;U$1,'قرائت کنتور'!B:B,0),MATCH(G888,'قرائت کنتور'!$1:$1,0)),0)</f>
        <v>0</v>
      </c>
      <c r="W888" s="188">
        <f>IFERROR(INDEX('قرائت کنتور'!A:AZ,MATCH(A888&amp;"-"&amp;W$1,'قرائت کنتور'!B:B,0),MATCH(L888,'قرائت کنتور'!$1:$1,0)),0)</f>
        <v>0</v>
      </c>
      <c r="X888" s="188">
        <f>IFERROR(INDEX('قرائت کنتور'!A:AZ,MATCH(A888&amp;"-"&amp;W$1,'قرائت کنتور'!B:B,0),MATCH(G888,'قرائت کنتور'!$1:$1,0)),0)</f>
        <v>0</v>
      </c>
      <c r="Y888" s="188">
        <f>IFERROR(INDEX('قرائت کنتور'!A:AZ,MATCH(A888&amp;"-"&amp;Y$1,'قرائت کنتور'!B:B,0),MATCH(L888,'قرائت کنتور'!$1:$1,0)),0)</f>
        <v>0</v>
      </c>
      <c r="Z888" s="188">
        <f>IFERROR(INDEX('قرائت کنتور'!A:AZ,MATCH(A888&amp;"-"&amp;Y$1,'قرائت کنتور'!B:B,0),MATCH(G888,'قرائت کنتور'!$1:$1,0)),0)</f>
        <v>0</v>
      </c>
      <c r="AA888" s="188">
        <f>IFERROR(INDEX('قرائت کنتور'!A:AZ,MATCH(A888&amp;"-"&amp;AA$1,'قرائت کنتور'!B:B,0),MATCH(L888,'قرائت کنتور'!$1:$1,0)),0)</f>
        <v>0</v>
      </c>
      <c r="AB888" s="188">
        <f>IFERROR(INDEX('قرائت کنتور'!A:AZ,MATCH(A888&amp;"-"&amp;AA$1,'قرائت کنتور'!B:B,0),MATCH(G888,'قرائت کنتور'!$1:$1,0)),0)</f>
        <v>0</v>
      </c>
      <c r="AC888" s="265"/>
      <c r="AD888" s="188">
        <f t="shared" si="304"/>
        <v>0</v>
      </c>
      <c r="AE888" s="188">
        <f t="shared" si="305"/>
        <v>0</v>
      </c>
      <c r="AF888" s="188">
        <f t="shared" si="306"/>
        <v>0</v>
      </c>
      <c r="AG888" s="188">
        <f t="shared" si="307"/>
        <v>0</v>
      </c>
      <c r="AH888" s="188">
        <f t="shared" si="308"/>
        <v>0</v>
      </c>
      <c r="AI888" s="188">
        <f t="shared" si="309"/>
        <v>0</v>
      </c>
      <c r="AJ888" s="188" t="str">
        <f t="shared" si="310"/>
        <v>0</v>
      </c>
      <c r="AK888" s="265"/>
      <c r="AL888" s="254" t="str">
        <f t="shared" si="311"/>
        <v>---</v>
      </c>
      <c r="AM888" s="254" t="str">
        <f t="shared" si="312"/>
        <v>---</v>
      </c>
      <c r="AN888" s="265"/>
      <c r="AO888" s="188" t="str">
        <f>IFERROR(INDEX('تعرفه ها'!A:Z,MATCH(P888&amp;"-"&amp;AO$1,'تعرفه ها'!C:C,0),MATCH(F888,'تعرفه ها'!$2:$2,0),1),"---")</f>
        <v>---</v>
      </c>
      <c r="AP888" s="188" t="str">
        <f>IFERROR(INDEX('تعرفه ها'!A:Z,MATCH(P888&amp;"-"&amp;AP$1,'تعرفه ها'!C:C,0),MATCH(F888,'تعرفه ها'!$2:$2,0),1),"---")</f>
        <v>---</v>
      </c>
      <c r="AQ888" s="188" t="str">
        <f>IFERROR(INDEX('تعرفه ها'!A:Z,MATCH(P888&amp;"-"&amp;AQ$1,'تعرفه ها'!C:C,0),MATCH(F888,'تعرفه ها'!$2:$2,0),1),"---")</f>
        <v>---</v>
      </c>
      <c r="AR888" s="188" t="str">
        <f>IFERROR(INDEX('تعرفه ها'!A:Z,MATCH(P888&amp;"-"&amp;AR$1,'تعرفه ها'!C:C,0),MATCH(F888,'تعرفه ها'!$2:$2,0),1),"---")</f>
        <v>---</v>
      </c>
      <c r="AS888" s="265"/>
      <c r="AT888" s="415" t="str">
        <f t="shared" si="313"/>
        <v>---</v>
      </c>
      <c r="AU888" s="415" t="str">
        <f t="shared" si="314"/>
        <v>---</v>
      </c>
      <c r="AV888" s="415" t="str">
        <f t="shared" si="315"/>
        <v>---</v>
      </c>
      <c r="AW888" s="415" t="str">
        <f t="shared" si="316"/>
        <v>---</v>
      </c>
      <c r="AX888" s="415" t="str">
        <f t="shared" si="317"/>
        <v>---</v>
      </c>
      <c r="AY888" s="415" t="str">
        <f>IFERROR(AH888*INDEX('تعرفه ها'!A:Z,MATCH("عوارض برق به ازاء هر کیلووات",'تعرفه ها'!$C:$C,0),MATCH(F888,'تعرفه ها'!$2:$2,0)),"---")</f>
        <v>---</v>
      </c>
      <c r="AZ888" s="415" t="str">
        <f t="shared" si="318"/>
        <v>---</v>
      </c>
      <c r="BA888" s="415" t="str">
        <f>IFERROR(ROUND(((AX888+AY888+AZ888)*INDEX('تعرفه ها'!A:Z,MATCH("هزینه نگهداری و تعمیرات شبکه برق",'تعرفه ها'!$C:$C,0),MATCH(F888,'تعرفه ها'!$2:$2,0))/100),0),"---")</f>
        <v>---</v>
      </c>
      <c r="BB888" s="415">
        <f>IFERROR(IF(P888="دیماندی",ROUND(AJ888*INDEX('تعرفه ها'!A:Z,MATCH(BB$1,'تعرفه ها'!$C:$C,0),MATCH(F888,'تعرفه ها'!$2:$2,0))*J888/30,0),0),"---")</f>
        <v>0</v>
      </c>
      <c r="BC888" s="415"/>
      <c r="BD888" s="54" t="str">
        <f>IFERROR(IF(INDEX('اطلاعات دوره'!A:Z,MATCH(G888,'اطلاعات دوره'!C:C,0),MATCH("برق",'اطلاعات دوره'!$1:$1,0))="دارد",ROUND(AX888*INDEX('تعرفه ها'!A:Z,MATCH("پیک فصلی برق",'تعرفه ها'!$C:$C,0),MATCH(F888,'تعرفه ها'!$2:$2,0))/100,0),0),"---")</f>
        <v>---</v>
      </c>
      <c r="BE888" s="415" t="str">
        <f>IFERROR(ROUND(((AX888+AY888+AZ888+BA888+BB888+BC888+BD888)*INDEX('تعرفه ها'!A:Z,MATCH("مالیات برق",'تعرفه ها'!$C:$C,0),MATCH(F888,'تعرفه ها'!$2:$2,0))/100),0),"---")</f>
        <v>---</v>
      </c>
      <c r="BF888" s="415" t="str">
        <f t="shared" si="319"/>
        <v>---</v>
      </c>
      <c r="BG888" s="415" t="str">
        <f t="shared" si="323"/>
        <v>---</v>
      </c>
      <c r="BH888" s="415" t="str">
        <f t="shared" si="320"/>
        <v>---</v>
      </c>
      <c r="BI888" s="54" t="str">
        <f t="shared" si="321"/>
        <v>---</v>
      </c>
      <c r="BJ888" s="55" t="str">
        <f t="shared" si="322"/>
        <v>---</v>
      </c>
      <c r="BK888" s="262"/>
      <c r="BL888" s="183" t="str">
        <f>IFERROR(IF(INDEX(پرداخت!A:AZ,MATCH(A888&amp;" - "&amp;"برق",پرداخت!$B:$B,0),MATCH(G888,پرداخت!$1:$1,0))="نشده","نشده","شده"),"---")</f>
        <v>---</v>
      </c>
    </row>
    <row r="889" spans="1:64" ht="33.75" hidden="1">
      <c r="A889" s="170"/>
      <c r="B889" s="47">
        <f>IFERROR(INDEX('اطلاعات انشعابات شرکتها'!A:BB,MATCH(A889,'اطلاعات انشعابات شرکتها'!A:A,0),MATCH(B$1,'اطلاعات انشعابات شرکتها'!$1:$1,0)),0)</f>
        <v>0</v>
      </c>
      <c r="C889" s="48">
        <f>IFERROR(INDEX('اطلاعات انشعابات شرکتها'!A:BB,MATCH(A889,'اطلاعات انشعابات شرکتها'!A:A,0),MATCH(C$1,'اطلاعات انشعابات شرکتها'!$1:$1,0)),0)</f>
        <v>0</v>
      </c>
      <c r="D889" s="45"/>
      <c r="E889" s="171"/>
      <c r="F889" s="170"/>
      <c r="G889" s="188" t="str">
        <f t="shared" si="301"/>
        <v>/</v>
      </c>
      <c r="H889" s="188">
        <f>IFERROR(INDEX('اطلاعات دوره'!A:Z,MATCH(G889,'اطلاعات دوره'!C:C,0),MATCH(H$1,'اطلاعات دوره'!$1:$1,0)),0)</f>
        <v>0</v>
      </c>
      <c r="I889" s="188">
        <f>IFERROR(INDEX('اطلاعات دوره'!A:Z,MATCH(G889,'اطلاعات دوره'!C:C,0),MATCH(I$1,'اطلاعات دوره'!$1:$1,0)),0)</f>
        <v>0</v>
      </c>
      <c r="J889" s="188">
        <f>IFERROR(INDEX('اطلاعات دوره'!A:Z,MATCH(G889,'اطلاعات دوره'!C:C,0),MATCH(J$1,'اطلاعات دوره'!$1:$1,0)),0)</f>
        <v>0</v>
      </c>
      <c r="K889" s="265"/>
      <c r="L889" s="188" t="str">
        <f>IFERROR(INDEX('اطلاعات دوره'!A:Z,MATCH(G889,'اطلاعات دوره'!C:C,0)-1,MATCH("عنوان",'اطلاعات دوره'!$1:$1,0)),"---")</f>
        <v>---</v>
      </c>
      <c r="M889" s="188" t="str">
        <f t="shared" si="302"/>
        <v>----</v>
      </c>
      <c r="N889" s="188" t="str">
        <f t="shared" si="303"/>
        <v>-/</v>
      </c>
      <c r="O889" s="265"/>
      <c r="P889" s="188">
        <f>IFERROR(INDEX('اطلاعات انشعابات شرکتها'!A:BB,MATCH(A889,'اطلاعات انشعابات شرکتها'!A:A,0),MATCH(P$1,'اطلاعات انشعابات شرکتها'!$1:$1,0)),0)</f>
        <v>0</v>
      </c>
      <c r="Q889" s="188">
        <f>IFERROR(INDEX('اطلاعات انشعابات شرکتها'!A:BB,MATCH(A889,'اطلاعات انشعابات شرکتها'!A:A,0),MATCH(Q$1,'اطلاعات انشعابات شرکتها'!$1:$1,0)),0)</f>
        <v>0</v>
      </c>
      <c r="R889" s="188">
        <f>IFERROR(INDEX('اطلاعات انشعابات شرکتها'!A:BB,MATCH(A889,'اطلاعات انشعابات شرکتها'!A:A,0),MATCH(R$1,'اطلاعات انشعابات شرکتها'!$1:$1,0)),0)</f>
        <v>0</v>
      </c>
      <c r="S889" s="265"/>
      <c r="T889" s="188">
        <f>IFERROR(INDEX('قرائت کنتور'!A:AZ,MATCH(A889&amp;"-"&amp;T$1,'قرائت کنتور'!B:B,0),MATCH(G889,'قرائت کنتور'!$1:$1,0)),0)</f>
        <v>0</v>
      </c>
      <c r="U889" s="188">
        <f>IFERROR(INDEX('قرائت کنتور'!A:AZ,MATCH(A889&amp;"-"&amp;U$1,'قرائت کنتور'!B:B,0),MATCH(L889,'قرائت کنتور'!$1:$1,0)),0)</f>
        <v>0</v>
      </c>
      <c r="V889" s="188">
        <f>IFERROR(INDEX('قرائت کنتور'!A:AZ,MATCH(A889&amp;"-"&amp;U$1,'قرائت کنتور'!B:B,0),MATCH(G889,'قرائت کنتور'!$1:$1,0)),0)</f>
        <v>0</v>
      </c>
      <c r="W889" s="188">
        <f>IFERROR(INDEX('قرائت کنتور'!A:AZ,MATCH(A889&amp;"-"&amp;W$1,'قرائت کنتور'!B:B,0),MATCH(L889,'قرائت کنتور'!$1:$1,0)),0)</f>
        <v>0</v>
      </c>
      <c r="X889" s="188">
        <f>IFERROR(INDEX('قرائت کنتور'!A:AZ,MATCH(A889&amp;"-"&amp;W$1,'قرائت کنتور'!B:B,0),MATCH(G889,'قرائت کنتور'!$1:$1,0)),0)</f>
        <v>0</v>
      </c>
      <c r="Y889" s="188">
        <f>IFERROR(INDEX('قرائت کنتور'!A:AZ,MATCH(A889&amp;"-"&amp;Y$1,'قرائت کنتور'!B:B,0),MATCH(L889,'قرائت کنتور'!$1:$1,0)),0)</f>
        <v>0</v>
      </c>
      <c r="Z889" s="188">
        <f>IFERROR(INDEX('قرائت کنتور'!A:AZ,MATCH(A889&amp;"-"&amp;Y$1,'قرائت کنتور'!B:B,0),MATCH(G889,'قرائت کنتور'!$1:$1,0)),0)</f>
        <v>0</v>
      </c>
      <c r="AA889" s="188">
        <f>IFERROR(INDEX('قرائت کنتور'!A:AZ,MATCH(A889&amp;"-"&amp;AA$1,'قرائت کنتور'!B:B,0),MATCH(L889,'قرائت کنتور'!$1:$1,0)),0)</f>
        <v>0</v>
      </c>
      <c r="AB889" s="188">
        <f>IFERROR(INDEX('قرائت کنتور'!A:AZ,MATCH(A889&amp;"-"&amp;AA$1,'قرائت کنتور'!B:B,0),MATCH(G889,'قرائت کنتور'!$1:$1,0)),0)</f>
        <v>0</v>
      </c>
      <c r="AC889" s="265"/>
      <c r="AD889" s="188">
        <f t="shared" si="304"/>
        <v>0</v>
      </c>
      <c r="AE889" s="188">
        <f t="shared" si="305"/>
        <v>0</v>
      </c>
      <c r="AF889" s="188">
        <f t="shared" si="306"/>
        <v>0</v>
      </c>
      <c r="AG889" s="188">
        <f t="shared" si="307"/>
        <v>0</v>
      </c>
      <c r="AH889" s="188">
        <f t="shared" si="308"/>
        <v>0</v>
      </c>
      <c r="AI889" s="188">
        <f t="shared" si="309"/>
        <v>0</v>
      </c>
      <c r="AJ889" s="188" t="str">
        <f t="shared" si="310"/>
        <v>0</v>
      </c>
      <c r="AK889" s="265"/>
      <c r="AL889" s="254" t="str">
        <f t="shared" si="311"/>
        <v>---</v>
      </c>
      <c r="AM889" s="254" t="str">
        <f t="shared" si="312"/>
        <v>---</v>
      </c>
      <c r="AN889" s="265"/>
      <c r="AO889" s="188" t="str">
        <f>IFERROR(INDEX('تعرفه ها'!A:Z,MATCH(P889&amp;"-"&amp;AO$1,'تعرفه ها'!C:C,0),MATCH(F889,'تعرفه ها'!$2:$2,0),1),"---")</f>
        <v>---</v>
      </c>
      <c r="AP889" s="188" t="str">
        <f>IFERROR(INDEX('تعرفه ها'!A:Z,MATCH(P889&amp;"-"&amp;AP$1,'تعرفه ها'!C:C,0),MATCH(F889,'تعرفه ها'!$2:$2,0),1),"---")</f>
        <v>---</v>
      </c>
      <c r="AQ889" s="188" t="str">
        <f>IFERROR(INDEX('تعرفه ها'!A:Z,MATCH(P889&amp;"-"&amp;AQ$1,'تعرفه ها'!C:C,0),MATCH(F889,'تعرفه ها'!$2:$2,0),1),"---")</f>
        <v>---</v>
      </c>
      <c r="AR889" s="188" t="str">
        <f>IFERROR(INDEX('تعرفه ها'!A:Z,MATCH(P889&amp;"-"&amp;AR$1,'تعرفه ها'!C:C,0),MATCH(F889,'تعرفه ها'!$2:$2,0),1),"---")</f>
        <v>---</v>
      </c>
      <c r="AS889" s="265"/>
      <c r="AT889" s="415" t="str">
        <f t="shared" si="313"/>
        <v>---</v>
      </c>
      <c r="AU889" s="415" t="str">
        <f t="shared" si="314"/>
        <v>---</v>
      </c>
      <c r="AV889" s="415" t="str">
        <f t="shared" si="315"/>
        <v>---</v>
      </c>
      <c r="AW889" s="415" t="str">
        <f t="shared" si="316"/>
        <v>---</v>
      </c>
      <c r="AX889" s="415" t="str">
        <f t="shared" si="317"/>
        <v>---</v>
      </c>
      <c r="AY889" s="415" t="str">
        <f>IFERROR(AH889*INDEX('تعرفه ها'!A:Z,MATCH("عوارض برق به ازاء هر کیلووات",'تعرفه ها'!$C:$C,0),MATCH(F889,'تعرفه ها'!$2:$2,0)),"---")</f>
        <v>---</v>
      </c>
      <c r="AZ889" s="415" t="str">
        <f t="shared" si="318"/>
        <v>---</v>
      </c>
      <c r="BA889" s="415" t="str">
        <f>IFERROR(ROUND(((AX889+AY889+AZ889)*INDEX('تعرفه ها'!A:Z,MATCH("هزینه نگهداری و تعمیرات شبکه برق",'تعرفه ها'!$C:$C,0),MATCH(F889,'تعرفه ها'!$2:$2,0))/100),0),"---")</f>
        <v>---</v>
      </c>
      <c r="BB889" s="415">
        <f>IFERROR(IF(P889="دیماندی",ROUND(AJ889*INDEX('تعرفه ها'!A:Z,MATCH(BB$1,'تعرفه ها'!$C:$C,0),MATCH(F889,'تعرفه ها'!$2:$2,0))*J889/30,0),0),"---")</f>
        <v>0</v>
      </c>
      <c r="BC889" s="415"/>
      <c r="BD889" s="54" t="str">
        <f>IFERROR(IF(INDEX('اطلاعات دوره'!A:Z,MATCH(G889,'اطلاعات دوره'!C:C,0),MATCH("برق",'اطلاعات دوره'!$1:$1,0))="دارد",ROUND(AX889*INDEX('تعرفه ها'!A:Z,MATCH("پیک فصلی برق",'تعرفه ها'!$C:$C,0),MATCH(F889,'تعرفه ها'!$2:$2,0))/100,0),0),"---")</f>
        <v>---</v>
      </c>
      <c r="BE889" s="415" t="str">
        <f>IFERROR(ROUND(((AX889+AY889+AZ889+BA889+BB889+BC889+BD889)*INDEX('تعرفه ها'!A:Z,MATCH("مالیات برق",'تعرفه ها'!$C:$C,0),MATCH(F889,'تعرفه ها'!$2:$2,0))/100),0),"---")</f>
        <v>---</v>
      </c>
      <c r="BF889" s="415" t="str">
        <f t="shared" si="319"/>
        <v>---</v>
      </c>
      <c r="BG889" s="415" t="str">
        <f t="shared" si="323"/>
        <v>---</v>
      </c>
      <c r="BH889" s="415" t="str">
        <f t="shared" si="320"/>
        <v>---</v>
      </c>
      <c r="BI889" s="54" t="str">
        <f t="shared" si="321"/>
        <v>---</v>
      </c>
      <c r="BJ889" s="55" t="str">
        <f t="shared" si="322"/>
        <v>---</v>
      </c>
      <c r="BK889" s="262"/>
      <c r="BL889" s="183" t="str">
        <f>IFERROR(IF(INDEX(پرداخت!A:AZ,MATCH(A889&amp;" - "&amp;"برق",پرداخت!$B:$B,0),MATCH(G889,پرداخت!$1:$1,0))="نشده","نشده","شده"),"---")</f>
        <v>---</v>
      </c>
    </row>
    <row r="890" spans="1:64" ht="33.75" hidden="1">
      <c r="A890" s="170"/>
      <c r="B890" s="47">
        <f>IFERROR(INDEX('اطلاعات انشعابات شرکتها'!A:BB,MATCH(A890,'اطلاعات انشعابات شرکتها'!A:A,0),MATCH(B$1,'اطلاعات انشعابات شرکتها'!$1:$1,0)),0)</f>
        <v>0</v>
      </c>
      <c r="C890" s="48">
        <f>IFERROR(INDEX('اطلاعات انشعابات شرکتها'!A:BB,MATCH(A890,'اطلاعات انشعابات شرکتها'!A:A,0),MATCH(C$1,'اطلاعات انشعابات شرکتها'!$1:$1,0)),0)</f>
        <v>0</v>
      </c>
      <c r="D890" s="45"/>
      <c r="E890" s="171"/>
      <c r="F890" s="170"/>
      <c r="G890" s="188" t="str">
        <f t="shared" si="301"/>
        <v>/</v>
      </c>
      <c r="H890" s="188">
        <f>IFERROR(INDEX('اطلاعات دوره'!A:Z,MATCH(G890,'اطلاعات دوره'!C:C,0),MATCH(H$1,'اطلاعات دوره'!$1:$1,0)),0)</f>
        <v>0</v>
      </c>
      <c r="I890" s="188">
        <f>IFERROR(INDEX('اطلاعات دوره'!A:Z,MATCH(G890,'اطلاعات دوره'!C:C,0),MATCH(I$1,'اطلاعات دوره'!$1:$1,0)),0)</f>
        <v>0</v>
      </c>
      <c r="J890" s="188">
        <f>IFERROR(INDEX('اطلاعات دوره'!A:Z,MATCH(G890,'اطلاعات دوره'!C:C,0),MATCH(J$1,'اطلاعات دوره'!$1:$1,0)),0)</f>
        <v>0</v>
      </c>
      <c r="K890" s="265"/>
      <c r="L890" s="188" t="str">
        <f>IFERROR(INDEX('اطلاعات دوره'!A:Z,MATCH(G890,'اطلاعات دوره'!C:C,0)-1,MATCH("عنوان",'اطلاعات دوره'!$1:$1,0)),"---")</f>
        <v>---</v>
      </c>
      <c r="M890" s="188" t="str">
        <f t="shared" si="302"/>
        <v>----</v>
      </c>
      <c r="N890" s="188" t="str">
        <f t="shared" si="303"/>
        <v>-/</v>
      </c>
      <c r="O890" s="265"/>
      <c r="P890" s="188">
        <f>IFERROR(INDEX('اطلاعات انشعابات شرکتها'!A:BB,MATCH(A890,'اطلاعات انشعابات شرکتها'!A:A,0),MATCH(P$1,'اطلاعات انشعابات شرکتها'!$1:$1,0)),0)</f>
        <v>0</v>
      </c>
      <c r="Q890" s="188">
        <f>IFERROR(INDEX('اطلاعات انشعابات شرکتها'!A:BB,MATCH(A890,'اطلاعات انشعابات شرکتها'!A:A,0),MATCH(Q$1,'اطلاعات انشعابات شرکتها'!$1:$1,0)),0)</f>
        <v>0</v>
      </c>
      <c r="R890" s="188">
        <f>IFERROR(INDEX('اطلاعات انشعابات شرکتها'!A:BB,MATCH(A890,'اطلاعات انشعابات شرکتها'!A:A,0),MATCH(R$1,'اطلاعات انشعابات شرکتها'!$1:$1,0)),0)</f>
        <v>0</v>
      </c>
      <c r="S890" s="265"/>
      <c r="T890" s="188">
        <f>IFERROR(INDEX('قرائت کنتور'!A:AZ,MATCH(A890&amp;"-"&amp;T$1,'قرائت کنتور'!B:B,0),MATCH(G890,'قرائت کنتور'!$1:$1,0)),0)</f>
        <v>0</v>
      </c>
      <c r="U890" s="188">
        <f>IFERROR(INDEX('قرائت کنتور'!A:AZ,MATCH(A890&amp;"-"&amp;U$1,'قرائت کنتور'!B:B,0),MATCH(L890,'قرائت کنتور'!$1:$1,0)),0)</f>
        <v>0</v>
      </c>
      <c r="V890" s="188">
        <f>IFERROR(INDEX('قرائت کنتور'!A:AZ,MATCH(A890&amp;"-"&amp;U$1,'قرائت کنتور'!B:B,0),MATCH(G890,'قرائت کنتور'!$1:$1,0)),0)</f>
        <v>0</v>
      </c>
      <c r="W890" s="188">
        <f>IFERROR(INDEX('قرائت کنتور'!A:AZ,MATCH(A890&amp;"-"&amp;W$1,'قرائت کنتور'!B:B,0),MATCH(L890,'قرائت کنتور'!$1:$1,0)),0)</f>
        <v>0</v>
      </c>
      <c r="X890" s="188">
        <f>IFERROR(INDEX('قرائت کنتور'!A:AZ,MATCH(A890&amp;"-"&amp;W$1,'قرائت کنتور'!B:B,0),MATCH(G890,'قرائت کنتور'!$1:$1,0)),0)</f>
        <v>0</v>
      </c>
      <c r="Y890" s="188">
        <f>IFERROR(INDEX('قرائت کنتور'!A:AZ,MATCH(A890&amp;"-"&amp;Y$1,'قرائت کنتور'!B:B,0),MATCH(L890,'قرائت کنتور'!$1:$1,0)),0)</f>
        <v>0</v>
      </c>
      <c r="Z890" s="188">
        <f>IFERROR(INDEX('قرائت کنتور'!A:AZ,MATCH(A890&amp;"-"&amp;Y$1,'قرائت کنتور'!B:B,0),MATCH(G890,'قرائت کنتور'!$1:$1,0)),0)</f>
        <v>0</v>
      </c>
      <c r="AA890" s="188">
        <f>IFERROR(INDEX('قرائت کنتور'!A:AZ,MATCH(A890&amp;"-"&amp;AA$1,'قرائت کنتور'!B:B,0),MATCH(L890,'قرائت کنتور'!$1:$1,0)),0)</f>
        <v>0</v>
      </c>
      <c r="AB890" s="188">
        <f>IFERROR(INDEX('قرائت کنتور'!A:AZ,MATCH(A890&amp;"-"&amp;AA$1,'قرائت کنتور'!B:B,0),MATCH(G890,'قرائت کنتور'!$1:$1,0)),0)</f>
        <v>0</v>
      </c>
      <c r="AC890" s="265"/>
      <c r="AD890" s="188">
        <f t="shared" si="304"/>
        <v>0</v>
      </c>
      <c r="AE890" s="188">
        <f t="shared" si="305"/>
        <v>0</v>
      </c>
      <c r="AF890" s="188">
        <f t="shared" si="306"/>
        <v>0</v>
      </c>
      <c r="AG890" s="188">
        <f t="shared" si="307"/>
        <v>0</v>
      </c>
      <c r="AH890" s="188">
        <f t="shared" si="308"/>
        <v>0</v>
      </c>
      <c r="AI890" s="188">
        <f t="shared" si="309"/>
        <v>0</v>
      </c>
      <c r="AJ890" s="188" t="str">
        <f t="shared" si="310"/>
        <v>0</v>
      </c>
      <c r="AK890" s="265"/>
      <c r="AL890" s="254" t="str">
        <f t="shared" si="311"/>
        <v>---</v>
      </c>
      <c r="AM890" s="254" t="str">
        <f t="shared" si="312"/>
        <v>---</v>
      </c>
      <c r="AN890" s="265"/>
      <c r="AO890" s="188" t="str">
        <f>IFERROR(INDEX('تعرفه ها'!A:Z,MATCH(P890&amp;"-"&amp;AO$1,'تعرفه ها'!C:C,0),MATCH(F890,'تعرفه ها'!$2:$2,0),1),"---")</f>
        <v>---</v>
      </c>
      <c r="AP890" s="188" t="str">
        <f>IFERROR(INDEX('تعرفه ها'!A:Z,MATCH(P890&amp;"-"&amp;AP$1,'تعرفه ها'!C:C,0),MATCH(F890,'تعرفه ها'!$2:$2,0),1),"---")</f>
        <v>---</v>
      </c>
      <c r="AQ890" s="188" t="str">
        <f>IFERROR(INDEX('تعرفه ها'!A:Z,MATCH(P890&amp;"-"&amp;AQ$1,'تعرفه ها'!C:C,0),MATCH(F890,'تعرفه ها'!$2:$2,0),1),"---")</f>
        <v>---</v>
      </c>
      <c r="AR890" s="188" t="str">
        <f>IFERROR(INDEX('تعرفه ها'!A:Z,MATCH(P890&amp;"-"&amp;AR$1,'تعرفه ها'!C:C,0),MATCH(F890,'تعرفه ها'!$2:$2,0),1),"---")</f>
        <v>---</v>
      </c>
      <c r="AS890" s="265"/>
      <c r="AT890" s="415" t="str">
        <f t="shared" si="313"/>
        <v>---</v>
      </c>
      <c r="AU890" s="415" t="str">
        <f t="shared" si="314"/>
        <v>---</v>
      </c>
      <c r="AV890" s="415" t="str">
        <f t="shared" si="315"/>
        <v>---</v>
      </c>
      <c r="AW890" s="415" t="str">
        <f t="shared" si="316"/>
        <v>---</v>
      </c>
      <c r="AX890" s="415" t="str">
        <f t="shared" si="317"/>
        <v>---</v>
      </c>
      <c r="AY890" s="415" t="str">
        <f>IFERROR(AH890*INDEX('تعرفه ها'!A:Z,MATCH("عوارض برق به ازاء هر کیلووات",'تعرفه ها'!$C:$C,0),MATCH(F890,'تعرفه ها'!$2:$2,0)),"---")</f>
        <v>---</v>
      </c>
      <c r="AZ890" s="415" t="str">
        <f t="shared" si="318"/>
        <v>---</v>
      </c>
      <c r="BA890" s="415" t="str">
        <f>IFERROR(ROUND(((AX890+AY890+AZ890)*INDEX('تعرفه ها'!A:Z,MATCH("هزینه نگهداری و تعمیرات شبکه برق",'تعرفه ها'!$C:$C,0),MATCH(F890,'تعرفه ها'!$2:$2,0))/100),0),"---")</f>
        <v>---</v>
      </c>
      <c r="BB890" s="415">
        <f>IFERROR(IF(P890="دیماندی",ROUND(AJ890*INDEX('تعرفه ها'!A:Z,MATCH(BB$1,'تعرفه ها'!$C:$C,0),MATCH(F890,'تعرفه ها'!$2:$2,0))*J890/30,0),0),"---")</f>
        <v>0</v>
      </c>
      <c r="BC890" s="415"/>
      <c r="BD890" s="54" t="str">
        <f>IFERROR(IF(INDEX('اطلاعات دوره'!A:Z,MATCH(G890,'اطلاعات دوره'!C:C,0),MATCH("برق",'اطلاعات دوره'!$1:$1,0))="دارد",ROUND(AX890*INDEX('تعرفه ها'!A:Z,MATCH("پیک فصلی برق",'تعرفه ها'!$C:$C,0),MATCH(F890,'تعرفه ها'!$2:$2,0))/100,0),0),"---")</f>
        <v>---</v>
      </c>
      <c r="BE890" s="415" t="str">
        <f>IFERROR(ROUND(((AX890+AY890+AZ890+BA890+BB890+BC890+BD890)*INDEX('تعرفه ها'!A:Z,MATCH("مالیات برق",'تعرفه ها'!$C:$C,0),MATCH(F890,'تعرفه ها'!$2:$2,0))/100),0),"---")</f>
        <v>---</v>
      </c>
      <c r="BF890" s="415" t="str">
        <f t="shared" si="319"/>
        <v>---</v>
      </c>
      <c r="BG890" s="415" t="str">
        <f t="shared" si="323"/>
        <v>---</v>
      </c>
      <c r="BH890" s="415" t="str">
        <f t="shared" si="320"/>
        <v>---</v>
      </c>
      <c r="BI890" s="54" t="str">
        <f t="shared" si="321"/>
        <v>---</v>
      </c>
      <c r="BJ890" s="55" t="str">
        <f t="shared" si="322"/>
        <v>---</v>
      </c>
      <c r="BK890" s="262"/>
      <c r="BL890" s="183" t="str">
        <f>IFERROR(IF(INDEX(پرداخت!A:AZ,MATCH(A890&amp;" - "&amp;"برق",پرداخت!$B:$B,0),MATCH(G890,پرداخت!$1:$1,0))="نشده","نشده","شده"),"---")</f>
        <v>---</v>
      </c>
    </row>
    <row r="891" spans="1:64" ht="33.75" hidden="1">
      <c r="A891" s="170"/>
      <c r="B891" s="47">
        <f>IFERROR(INDEX('اطلاعات انشعابات شرکتها'!A:BB,MATCH(A891,'اطلاعات انشعابات شرکتها'!A:A,0),MATCH(B$1,'اطلاعات انشعابات شرکتها'!$1:$1,0)),0)</f>
        <v>0</v>
      </c>
      <c r="C891" s="48">
        <f>IFERROR(INDEX('اطلاعات انشعابات شرکتها'!A:BB,MATCH(A891,'اطلاعات انشعابات شرکتها'!A:A,0),MATCH(C$1,'اطلاعات انشعابات شرکتها'!$1:$1,0)),0)</f>
        <v>0</v>
      </c>
      <c r="D891" s="45"/>
      <c r="E891" s="171"/>
      <c r="F891" s="170"/>
      <c r="G891" s="188" t="str">
        <f t="shared" si="301"/>
        <v>/</v>
      </c>
      <c r="H891" s="188">
        <f>IFERROR(INDEX('اطلاعات دوره'!A:Z,MATCH(G891,'اطلاعات دوره'!C:C,0),MATCH(H$1,'اطلاعات دوره'!$1:$1,0)),0)</f>
        <v>0</v>
      </c>
      <c r="I891" s="188">
        <f>IFERROR(INDEX('اطلاعات دوره'!A:Z,MATCH(G891,'اطلاعات دوره'!C:C,0),MATCH(I$1,'اطلاعات دوره'!$1:$1,0)),0)</f>
        <v>0</v>
      </c>
      <c r="J891" s="188">
        <f>IFERROR(INDEX('اطلاعات دوره'!A:Z,MATCH(G891,'اطلاعات دوره'!C:C,0),MATCH(J$1,'اطلاعات دوره'!$1:$1,0)),0)</f>
        <v>0</v>
      </c>
      <c r="K891" s="265"/>
      <c r="L891" s="188" t="str">
        <f>IFERROR(INDEX('اطلاعات دوره'!A:Z,MATCH(G891,'اطلاعات دوره'!C:C,0)-1,MATCH("عنوان",'اطلاعات دوره'!$1:$1,0)),"---")</f>
        <v>---</v>
      </c>
      <c r="M891" s="188" t="str">
        <f t="shared" si="302"/>
        <v>----</v>
      </c>
      <c r="N891" s="188" t="str">
        <f t="shared" si="303"/>
        <v>-/</v>
      </c>
      <c r="O891" s="265"/>
      <c r="P891" s="188">
        <f>IFERROR(INDEX('اطلاعات انشعابات شرکتها'!A:BB,MATCH(A891,'اطلاعات انشعابات شرکتها'!A:A,0),MATCH(P$1,'اطلاعات انشعابات شرکتها'!$1:$1,0)),0)</f>
        <v>0</v>
      </c>
      <c r="Q891" s="188">
        <f>IFERROR(INDEX('اطلاعات انشعابات شرکتها'!A:BB,MATCH(A891,'اطلاعات انشعابات شرکتها'!A:A,0),MATCH(Q$1,'اطلاعات انشعابات شرکتها'!$1:$1,0)),0)</f>
        <v>0</v>
      </c>
      <c r="R891" s="188">
        <f>IFERROR(INDEX('اطلاعات انشعابات شرکتها'!A:BB,MATCH(A891,'اطلاعات انشعابات شرکتها'!A:A,0),MATCH(R$1,'اطلاعات انشعابات شرکتها'!$1:$1,0)),0)</f>
        <v>0</v>
      </c>
      <c r="S891" s="265"/>
      <c r="T891" s="188">
        <f>IFERROR(INDEX('قرائت کنتور'!A:AZ,MATCH(A891&amp;"-"&amp;T$1,'قرائت کنتور'!B:B,0),MATCH(G891,'قرائت کنتور'!$1:$1,0)),0)</f>
        <v>0</v>
      </c>
      <c r="U891" s="188">
        <f>IFERROR(INDEX('قرائت کنتور'!A:AZ,MATCH(A891&amp;"-"&amp;U$1,'قرائت کنتور'!B:B,0),MATCH(L891,'قرائت کنتور'!$1:$1,0)),0)</f>
        <v>0</v>
      </c>
      <c r="V891" s="188">
        <f>IFERROR(INDEX('قرائت کنتور'!A:AZ,MATCH(A891&amp;"-"&amp;U$1,'قرائت کنتور'!B:B,0),MATCH(G891,'قرائت کنتور'!$1:$1,0)),0)</f>
        <v>0</v>
      </c>
      <c r="W891" s="188">
        <f>IFERROR(INDEX('قرائت کنتور'!A:AZ,MATCH(A891&amp;"-"&amp;W$1,'قرائت کنتور'!B:B,0),MATCH(L891,'قرائت کنتور'!$1:$1,0)),0)</f>
        <v>0</v>
      </c>
      <c r="X891" s="188">
        <f>IFERROR(INDEX('قرائت کنتور'!A:AZ,MATCH(A891&amp;"-"&amp;W$1,'قرائت کنتور'!B:B,0),MATCH(G891,'قرائت کنتور'!$1:$1,0)),0)</f>
        <v>0</v>
      </c>
      <c r="Y891" s="188">
        <f>IFERROR(INDEX('قرائت کنتور'!A:AZ,MATCH(A891&amp;"-"&amp;Y$1,'قرائت کنتور'!B:B,0),MATCH(L891,'قرائت کنتور'!$1:$1,0)),0)</f>
        <v>0</v>
      </c>
      <c r="Z891" s="188">
        <f>IFERROR(INDEX('قرائت کنتور'!A:AZ,MATCH(A891&amp;"-"&amp;Y$1,'قرائت کنتور'!B:B,0),MATCH(G891,'قرائت کنتور'!$1:$1,0)),0)</f>
        <v>0</v>
      </c>
      <c r="AA891" s="188">
        <f>IFERROR(INDEX('قرائت کنتور'!A:AZ,MATCH(A891&amp;"-"&amp;AA$1,'قرائت کنتور'!B:B,0),MATCH(L891,'قرائت کنتور'!$1:$1,0)),0)</f>
        <v>0</v>
      </c>
      <c r="AB891" s="188">
        <f>IFERROR(INDEX('قرائت کنتور'!A:AZ,MATCH(A891&amp;"-"&amp;AA$1,'قرائت کنتور'!B:B,0),MATCH(G891,'قرائت کنتور'!$1:$1,0)),0)</f>
        <v>0</v>
      </c>
      <c r="AC891" s="265"/>
      <c r="AD891" s="188">
        <f t="shared" si="304"/>
        <v>0</v>
      </c>
      <c r="AE891" s="188">
        <f t="shared" si="305"/>
        <v>0</v>
      </c>
      <c r="AF891" s="188">
        <f t="shared" si="306"/>
        <v>0</v>
      </c>
      <c r="AG891" s="188">
        <f t="shared" si="307"/>
        <v>0</v>
      </c>
      <c r="AH891" s="188">
        <f t="shared" si="308"/>
        <v>0</v>
      </c>
      <c r="AI891" s="188">
        <f t="shared" si="309"/>
        <v>0</v>
      </c>
      <c r="AJ891" s="188" t="str">
        <f t="shared" si="310"/>
        <v>0</v>
      </c>
      <c r="AK891" s="265"/>
      <c r="AL891" s="254" t="str">
        <f t="shared" si="311"/>
        <v>---</v>
      </c>
      <c r="AM891" s="254" t="str">
        <f t="shared" si="312"/>
        <v>---</v>
      </c>
      <c r="AN891" s="265"/>
      <c r="AO891" s="188" t="str">
        <f>IFERROR(INDEX('تعرفه ها'!A:Z,MATCH(P891&amp;"-"&amp;AO$1,'تعرفه ها'!C:C,0),MATCH(F891,'تعرفه ها'!$2:$2,0),1),"---")</f>
        <v>---</v>
      </c>
      <c r="AP891" s="188" t="str">
        <f>IFERROR(INDEX('تعرفه ها'!A:Z,MATCH(P891&amp;"-"&amp;AP$1,'تعرفه ها'!C:C,0),MATCH(F891,'تعرفه ها'!$2:$2,0),1),"---")</f>
        <v>---</v>
      </c>
      <c r="AQ891" s="188" t="str">
        <f>IFERROR(INDEX('تعرفه ها'!A:Z,MATCH(P891&amp;"-"&amp;AQ$1,'تعرفه ها'!C:C,0),MATCH(F891,'تعرفه ها'!$2:$2,0),1),"---")</f>
        <v>---</v>
      </c>
      <c r="AR891" s="188" t="str">
        <f>IFERROR(INDEX('تعرفه ها'!A:Z,MATCH(P891&amp;"-"&amp;AR$1,'تعرفه ها'!C:C,0),MATCH(F891,'تعرفه ها'!$2:$2,0),1),"---")</f>
        <v>---</v>
      </c>
      <c r="AS891" s="265"/>
      <c r="AT891" s="415" t="str">
        <f t="shared" si="313"/>
        <v>---</v>
      </c>
      <c r="AU891" s="415" t="str">
        <f t="shared" si="314"/>
        <v>---</v>
      </c>
      <c r="AV891" s="415" t="str">
        <f t="shared" si="315"/>
        <v>---</v>
      </c>
      <c r="AW891" s="415" t="str">
        <f t="shared" si="316"/>
        <v>---</v>
      </c>
      <c r="AX891" s="415" t="str">
        <f t="shared" si="317"/>
        <v>---</v>
      </c>
      <c r="AY891" s="415" t="str">
        <f>IFERROR(AH891*INDEX('تعرفه ها'!A:Z,MATCH("عوارض برق به ازاء هر کیلووات",'تعرفه ها'!$C:$C,0),MATCH(F891,'تعرفه ها'!$2:$2,0)),"---")</f>
        <v>---</v>
      </c>
      <c r="AZ891" s="415" t="str">
        <f t="shared" si="318"/>
        <v>---</v>
      </c>
      <c r="BA891" s="415" t="str">
        <f>IFERROR(ROUND(((AX891+AY891+AZ891)*INDEX('تعرفه ها'!A:Z,MATCH("هزینه نگهداری و تعمیرات شبکه برق",'تعرفه ها'!$C:$C,0),MATCH(F891,'تعرفه ها'!$2:$2,0))/100),0),"---")</f>
        <v>---</v>
      </c>
      <c r="BB891" s="415">
        <f>IFERROR(IF(P891="دیماندی",ROUND(AJ891*INDEX('تعرفه ها'!A:Z,MATCH(BB$1,'تعرفه ها'!$C:$C,0),MATCH(F891,'تعرفه ها'!$2:$2,0))*J891/30,0),0),"---")</f>
        <v>0</v>
      </c>
      <c r="BC891" s="415"/>
      <c r="BD891" s="54" t="str">
        <f>IFERROR(IF(INDEX('اطلاعات دوره'!A:Z,MATCH(G891,'اطلاعات دوره'!C:C,0),MATCH("برق",'اطلاعات دوره'!$1:$1,0))="دارد",ROUND(AX891*INDEX('تعرفه ها'!A:Z,MATCH("پیک فصلی برق",'تعرفه ها'!$C:$C,0),MATCH(F891,'تعرفه ها'!$2:$2,0))/100,0),0),"---")</f>
        <v>---</v>
      </c>
      <c r="BE891" s="415" t="str">
        <f>IFERROR(ROUND(((AX891+AY891+AZ891+BA891+BB891+BC891+BD891)*INDEX('تعرفه ها'!A:Z,MATCH("مالیات برق",'تعرفه ها'!$C:$C,0),MATCH(F891,'تعرفه ها'!$2:$2,0))/100),0),"---")</f>
        <v>---</v>
      </c>
      <c r="BF891" s="415" t="str">
        <f t="shared" si="319"/>
        <v>---</v>
      </c>
      <c r="BG891" s="415" t="str">
        <f t="shared" si="323"/>
        <v>---</v>
      </c>
      <c r="BH891" s="415" t="str">
        <f t="shared" si="320"/>
        <v>---</v>
      </c>
      <c r="BI891" s="54" t="str">
        <f t="shared" si="321"/>
        <v>---</v>
      </c>
      <c r="BJ891" s="55" t="str">
        <f t="shared" si="322"/>
        <v>---</v>
      </c>
      <c r="BK891" s="262"/>
      <c r="BL891" s="183" t="str">
        <f>IFERROR(IF(INDEX(پرداخت!A:AZ,MATCH(A891&amp;" - "&amp;"برق",پرداخت!$B:$B,0),MATCH(G891,پرداخت!$1:$1,0))="نشده","نشده","شده"),"---")</f>
        <v>---</v>
      </c>
    </row>
    <row r="892" spans="1:64" ht="33.75" hidden="1">
      <c r="A892" s="170"/>
      <c r="B892" s="47">
        <f>IFERROR(INDEX('اطلاعات انشعابات شرکتها'!A:BB,MATCH(A892,'اطلاعات انشعابات شرکتها'!A:A,0),MATCH(B$1,'اطلاعات انشعابات شرکتها'!$1:$1,0)),0)</f>
        <v>0</v>
      </c>
      <c r="C892" s="48">
        <f>IFERROR(INDEX('اطلاعات انشعابات شرکتها'!A:BB,MATCH(A892,'اطلاعات انشعابات شرکتها'!A:A,0),MATCH(C$1,'اطلاعات انشعابات شرکتها'!$1:$1,0)),0)</f>
        <v>0</v>
      </c>
      <c r="D892" s="45"/>
      <c r="E892" s="171"/>
      <c r="F892" s="170"/>
      <c r="G892" s="188" t="str">
        <f t="shared" si="301"/>
        <v>/</v>
      </c>
      <c r="H892" s="188">
        <f>IFERROR(INDEX('اطلاعات دوره'!A:Z,MATCH(G892,'اطلاعات دوره'!C:C,0),MATCH(H$1,'اطلاعات دوره'!$1:$1,0)),0)</f>
        <v>0</v>
      </c>
      <c r="I892" s="188">
        <f>IFERROR(INDEX('اطلاعات دوره'!A:Z,MATCH(G892,'اطلاعات دوره'!C:C,0),MATCH(I$1,'اطلاعات دوره'!$1:$1,0)),0)</f>
        <v>0</v>
      </c>
      <c r="J892" s="188">
        <f>IFERROR(INDEX('اطلاعات دوره'!A:Z,MATCH(G892,'اطلاعات دوره'!C:C,0),MATCH(J$1,'اطلاعات دوره'!$1:$1,0)),0)</f>
        <v>0</v>
      </c>
      <c r="K892" s="265"/>
      <c r="L892" s="188" t="str">
        <f>IFERROR(INDEX('اطلاعات دوره'!A:Z,MATCH(G892,'اطلاعات دوره'!C:C,0)-1,MATCH("عنوان",'اطلاعات دوره'!$1:$1,0)),"---")</f>
        <v>---</v>
      </c>
      <c r="M892" s="188" t="str">
        <f t="shared" si="302"/>
        <v>----</v>
      </c>
      <c r="N892" s="188" t="str">
        <f t="shared" si="303"/>
        <v>-/</v>
      </c>
      <c r="O892" s="265"/>
      <c r="P892" s="188">
        <f>IFERROR(INDEX('اطلاعات انشعابات شرکتها'!A:BB,MATCH(A892,'اطلاعات انشعابات شرکتها'!A:A,0),MATCH(P$1,'اطلاعات انشعابات شرکتها'!$1:$1,0)),0)</f>
        <v>0</v>
      </c>
      <c r="Q892" s="188">
        <f>IFERROR(INDEX('اطلاعات انشعابات شرکتها'!A:BB,MATCH(A892,'اطلاعات انشعابات شرکتها'!A:A,0),MATCH(Q$1,'اطلاعات انشعابات شرکتها'!$1:$1,0)),0)</f>
        <v>0</v>
      </c>
      <c r="R892" s="188">
        <f>IFERROR(INDEX('اطلاعات انشعابات شرکتها'!A:BB,MATCH(A892,'اطلاعات انشعابات شرکتها'!A:A,0),MATCH(R$1,'اطلاعات انشعابات شرکتها'!$1:$1,0)),0)</f>
        <v>0</v>
      </c>
      <c r="S892" s="265"/>
      <c r="T892" s="188">
        <f>IFERROR(INDEX('قرائت کنتور'!A:AZ,MATCH(A892&amp;"-"&amp;T$1,'قرائت کنتور'!B:B,0),MATCH(G892,'قرائت کنتور'!$1:$1,0)),0)</f>
        <v>0</v>
      </c>
      <c r="U892" s="188">
        <f>IFERROR(INDEX('قرائت کنتور'!A:AZ,MATCH(A892&amp;"-"&amp;U$1,'قرائت کنتور'!B:B,0),MATCH(L892,'قرائت کنتور'!$1:$1,0)),0)</f>
        <v>0</v>
      </c>
      <c r="V892" s="188">
        <f>IFERROR(INDEX('قرائت کنتور'!A:AZ,MATCH(A892&amp;"-"&amp;U$1,'قرائت کنتور'!B:B,0),MATCH(G892,'قرائت کنتور'!$1:$1,0)),0)</f>
        <v>0</v>
      </c>
      <c r="W892" s="188">
        <f>IFERROR(INDEX('قرائت کنتور'!A:AZ,MATCH(A892&amp;"-"&amp;W$1,'قرائت کنتور'!B:B,0),MATCH(L892,'قرائت کنتور'!$1:$1,0)),0)</f>
        <v>0</v>
      </c>
      <c r="X892" s="188">
        <f>IFERROR(INDEX('قرائت کنتور'!A:AZ,MATCH(A892&amp;"-"&amp;W$1,'قرائت کنتور'!B:B,0),MATCH(G892,'قرائت کنتور'!$1:$1,0)),0)</f>
        <v>0</v>
      </c>
      <c r="Y892" s="188">
        <f>IFERROR(INDEX('قرائت کنتور'!A:AZ,MATCH(A892&amp;"-"&amp;Y$1,'قرائت کنتور'!B:B,0),MATCH(L892,'قرائت کنتور'!$1:$1,0)),0)</f>
        <v>0</v>
      </c>
      <c r="Z892" s="188">
        <f>IFERROR(INDEX('قرائت کنتور'!A:AZ,MATCH(A892&amp;"-"&amp;Y$1,'قرائت کنتور'!B:B,0),MATCH(G892,'قرائت کنتور'!$1:$1,0)),0)</f>
        <v>0</v>
      </c>
      <c r="AA892" s="188">
        <f>IFERROR(INDEX('قرائت کنتور'!A:AZ,MATCH(A892&amp;"-"&amp;AA$1,'قرائت کنتور'!B:B,0),MATCH(L892,'قرائت کنتور'!$1:$1,0)),0)</f>
        <v>0</v>
      </c>
      <c r="AB892" s="188">
        <f>IFERROR(INDEX('قرائت کنتور'!A:AZ,MATCH(A892&amp;"-"&amp;AA$1,'قرائت کنتور'!B:B,0),MATCH(G892,'قرائت کنتور'!$1:$1,0)),0)</f>
        <v>0</v>
      </c>
      <c r="AC892" s="265"/>
      <c r="AD892" s="188">
        <f t="shared" si="304"/>
        <v>0</v>
      </c>
      <c r="AE892" s="188">
        <f t="shared" si="305"/>
        <v>0</v>
      </c>
      <c r="AF892" s="188">
        <f t="shared" si="306"/>
        <v>0</v>
      </c>
      <c r="AG892" s="188">
        <f t="shared" si="307"/>
        <v>0</v>
      </c>
      <c r="AH892" s="188">
        <f t="shared" si="308"/>
        <v>0</v>
      </c>
      <c r="AI892" s="188">
        <f t="shared" si="309"/>
        <v>0</v>
      </c>
      <c r="AJ892" s="188" t="str">
        <f t="shared" si="310"/>
        <v>0</v>
      </c>
      <c r="AK892" s="265"/>
      <c r="AL892" s="254" t="str">
        <f t="shared" si="311"/>
        <v>---</v>
      </c>
      <c r="AM892" s="254" t="str">
        <f t="shared" si="312"/>
        <v>---</v>
      </c>
      <c r="AN892" s="265"/>
      <c r="AO892" s="188" t="str">
        <f>IFERROR(INDEX('تعرفه ها'!A:Z,MATCH(P892&amp;"-"&amp;AO$1,'تعرفه ها'!C:C,0),MATCH(F892,'تعرفه ها'!$2:$2,0),1),"---")</f>
        <v>---</v>
      </c>
      <c r="AP892" s="188" t="str">
        <f>IFERROR(INDEX('تعرفه ها'!A:Z,MATCH(P892&amp;"-"&amp;AP$1,'تعرفه ها'!C:C,0),MATCH(F892,'تعرفه ها'!$2:$2,0),1),"---")</f>
        <v>---</v>
      </c>
      <c r="AQ892" s="188" t="str">
        <f>IFERROR(INDEX('تعرفه ها'!A:Z,MATCH(P892&amp;"-"&amp;AQ$1,'تعرفه ها'!C:C,0),MATCH(F892,'تعرفه ها'!$2:$2,0),1),"---")</f>
        <v>---</v>
      </c>
      <c r="AR892" s="188" t="str">
        <f>IFERROR(INDEX('تعرفه ها'!A:Z,MATCH(P892&amp;"-"&amp;AR$1,'تعرفه ها'!C:C,0),MATCH(F892,'تعرفه ها'!$2:$2,0),1),"---")</f>
        <v>---</v>
      </c>
      <c r="AS892" s="265"/>
      <c r="AT892" s="415" t="str">
        <f t="shared" si="313"/>
        <v>---</v>
      </c>
      <c r="AU892" s="415" t="str">
        <f t="shared" si="314"/>
        <v>---</v>
      </c>
      <c r="AV892" s="415" t="str">
        <f t="shared" si="315"/>
        <v>---</v>
      </c>
      <c r="AW892" s="415" t="str">
        <f t="shared" si="316"/>
        <v>---</v>
      </c>
      <c r="AX892" s="415" t="str">
        <f t="shared" si="317"/>
        <v>---</v>
      </c>
      <c r="AY892" s="415" t="str">
        <f>IFERROR(AH892*INDEX('تعرفه ها'!A:Z,MATCH("عوارض برق به ازاء هر کیلووات",'تعرفه ها'!$C:$C,0),MATCH(F892,'تعرفه ها'!$2:$2,0)),"---")</f>
        <v>---</v>
      </c>
      <c r="AZ892" s="415" t="str">
        <f t="shared" si="318"/>
        <v>---</v>
      </c>
      <c r="BA892" s="415" t="str">
        <f>IFERROR(ROUND(((AX892+AY892+AZ892)*INDEX('تعرفه ها'!A:Z,MATCH("هزینه نگهداری و تعمیرات شبکه برق",'تعرفه ها'!$C:$C,0),MATCH(F892,'تعرفه ها'!$2:$2,0))/100),0),"---")</f>
        <v>---</v>
      </c>
      <c r="BB892" s="415">
        <f>IFERROR(IF(P892="دیماندی",ROUND(AJ892*INDEX('تعرفه ها'!A:Z,MATCH(BB$1,'تعرفه ها'!$C:$C,0),MATCH(F892,'تعرفه ها'!$2:$2,0))*J892/30,0),0),"---")</f>
        <v>0</v>
      </c>
      <c r="BC892" s="415"/>
      <c r="BD892" s="54" t="str">
        <f>IFERROR(IF(INDEX('اطلاعات دوره'!A:Z,MATCH(G892,'اطلاعات دوره'!C:C,0),MATCH("برق",'اطلاعات دوره'!$1:$1,0))="دارد",ROUND(AX892*INDEX('تعرفه ها'!A:Z,MATCH("پیک فصلی برق",'تعرفه ها'!$C:$C,0),MATCH(F892,'تعرفه ها'!$2:$2,0))/100,0),0),"---")</f>
        <v>---</v>
      </c>
      <c r="BE892" s="415" t="str">
        <f>IFERROR(ROUND(((AX892+AY892+AZ892+BA892+BB892+BC892+BD892)*INDEX('تعرفه ها'!A:Z,MATCH("مالیات برق",'تعرفه ها'!$C:$C,0),MATCH(F892,'تعرفه ها'!$2:$2,0))/100),0),"---")</f>
        <v>---</v>
      </c>
      <c r="BF892" s="415" t="str">
        <f t="shared" si="319"/>
        <v>---</v>
      </c>
      <c r="BG892" s="415" t="str">
        <f t="shared" si="323"/>
        <v>---</v>
      </c>
      <c r="BH892" s="415" t="str">
        <f t="shared" si="320"/>
        <v>---</v>
      </c>
      <c r="BI892" s="54" t="str">
        <f t="shared" si="321"/>
        <v>---</v>
      </c>
      <c r="BJ892" s="55" t="str">
        <f t="shared" si="322"/>
        <v>---</v>
      </c>
      <c r="BK892" s="262"/>
      <c r="BL892" s="183" t="str">
        <f>IFERROR(IF(INDEX(پرداخت!A:AZ,MATCH(A892&amp;" - "&amp;"برق",پرداخت!$B:$B,0),MATCH(G892,پرداخت!$1:$1,0))="نشده","نشده","شده"),"---")</f>
        <v>---</v>
      </c>
    </row>
    <row r="893" spans="1:64" ht="33.75" hidden="1">
      <c r="A893" s="170"/>
      <c r="B893" s="47">
        <f>IFERROR(INDEX('اطلاعات انشعابات شرکتها'!A:BB,MATCH(A893,'اطلاعات انشعابات شرکتها'!A:A,0),MATCH(B$1,'اطلاعات انشعابات شرکتها'!$1:$1,0)),0)</f>
        <v>0</v>
      </c>
      <c r="C893" s="48">
        <f>IFERROR(INDEX('اطلاعات انشعابات شرکتها'!A:BB,MATCH(A893,'اطلاعات انشعابات شرکتها'!A:A,0),MATCH(C$1,'اطلاعات انشعابات شرکتها'!$1:$1,0)),0)</f>
        <v>0</v>
      </c>
      <c r="D893" s="45"/>
      <c r="E893" s="171"/>
      <c r="F893" s="170"/>
      <c r="G893" s="188" t="str">
        <f t="shared" si="301"/>
        <v>/</v>
      </c>
      <c r="H893" s="188">
        <f>IFERROR(INDEX('اطلاعات دوره'!A:Z,MATCH(G893,'اطلاعات دوره'!C:C,0),MATCH(H$1,'اطلاعات دوره'!$1:$1,0)),0)</f>
        <v>0</v>
      </c>
      <c r="I893" s="188">
        <f>IFERROR(INDEX('اطلاعات دوره'!A:Z,MATCH(G893,'اطلاعات دوره'!C:C,0),MATCH(I$1,'اطلاعات دوره'!$1:$1,0)),0)</f>
        <v>0</v>
      </c>
      <c r="J893" s="188">
        <f>IFERROR(INDEX('اطلاعات دوره'!A:Z,MATCH(G893,'اطلاعات دوره'!C:C,0),MATCH(J$1,'اطلاعات دوره'!$1:$1,0)),0)</f>
        <v>0</v>
      </c>
      <c r="K893" s="265"/>
      <c r="L893" s="188" t="str">
        <f>IFERROR(INDEX('اطلاعات دوره'!A:Z,MATCH(G893,'اطلاعات دوره'!C:C,0)-1,MATCH("عنوان",'اطلاعات دوره'!$1:$1,0)),"---")</f>
        <v>---</v>
      </c>
      <c r="M893" s="188" t="str">
        <f t="shared" si="302"/>
        <v>----</v>
      </c>
      <c r="N893" s="188" t="str">
        <f t="shared" si="303"/>
        <v>-/</v>
      </c>
      <c r="O893" s="265"/>
      <c r="P893" s="188">
        <f>IFERROR(INDEX('اطلاعات انشعابات شرکتها'!A:BB,MATCH(A893,'اطلاعات انشعابات شرکتها'!A:A,0),MATCH(P$1,'اطلاعات انشعابات شرکتها'!$1:$1,0)),0)</f>
        <v>0</v>
      </c>
      <c r="Q893" s="188">
        <f>IFERROR(INDEX('اطلاعات انشعابات شرکتها'!A:BB,MATCH(A893,'اطلاعات انشعابات شرکتها'!A:A,0),MATCH(Q$1,'اطلاعات انشعابات شرکتها'!$1:$1,0)),0)</f>
        <v>0</v>
      </c>
      <c r="R893" s="188">
        <f>IFERROR(INDEX('اطلاعات انشعابات شرکتها'!A:BB,MATCH(A893,'اطلاعات انشعابات شرکتها'!A:A,0),MATCH(R$1,'اطلاعات انشعابات شرکتها'!$1:$1,0)),0)</f>
        <v>0</v>
      </c>
      <c r="S893" s="265"/>
      <c r="T893" s="188">
        <f>IFERROR(INDEX('قرائت کنتور'!A:AZ,MATCH(A893&amp;"-"&amp;T$1,'قرائت کنتور'!B:B,0),MATCH(G893,'قرائت کنتور'!$1:$1,0)),0)</f>
        <v>0</v>
      </c>
      <c r="U893" s="188">
        <f>IFERROR(INDEX('قرائت کنتور'!A:AZ,MATCH(A893&amp;"-"&amp;U$1,'قرائت کنتور'!B:B,0),MATCH(L893,'قرائت کنتور'!$1:$1,0)),0)</f>
        <v>0</v>
      </c>
      <c r="V893" s="188">
        <f>IFERROR(INDEX('قرائت کنتور'!A:AZ,MATCH(A893&amp;"-"&amp;U$1,'قرائت کنتور'!B:B,0),MATCH(G893,'قرائت کنتور'!$1:$1,0)),0)</f>
        <v>0</v>
      </c>
      <c r="W893" s="188">
        <f>IFERROR(INDEX('قرائت کنتور'!A:AZ,MATCH(A893&amp;"-"&amp;W$1,'قرائت کنتور'!B:B,0),MATCH(L893,'قرائت کنتور'!$1:$1,0)),0)</f>
        <v>0</v>
      </c>
      <c r="X893" s="188">
        <f>IFERROR(INDEX('قرائت کنتور'!A:AZ,MATCH(A893&amp;"-"&amp;W$1,'قرائت کنتور'!B:B,0),MATCH(G893,'قرائت کنتور'!$1:$1,0)),0)</f>
        <v>0</v>
      </c>
      <c r="Y893" s="188">
        <f>IFERROR(INDEX('قرائت کنتور'!A:AZ,MATCH(A893&amp;"-"&amp;Y$1,'قرائت کنتور'!B:B,0),MATCH(L893,'قرائت کنتور'!$1:$1,0)),0)</f>
        <v>0</v>
      </c>
      <c r="Z893" s="188">
        <f>IFERROR(INDEX('قرائت کنتور'!A:AZ,MATCH(A893&amp;"-"&amp;Y$1,'قرائت کنتور'!B:B,0),MATCH(G893,'قرائت کنتور'!$1:$1,0)),0)</f>
        <v>0</v>
      </c>
      <c r="AA893" s="188">
        <f>IFERROR(INDEX('قرائت کنتور'!A:AZ,MATCH(A893&amp;"-"&amp;AA$1,'قرائت کنتور'!B:B,0),MATCH(L893,'قرائت کنتور'!$1:$1,0)),0)</f>
        <v>0</v>
      </c>
      <c r="AB893" s="188">
        <f>IFERROR(INDEX('قرائت کنتور'!A:AZ,MATCH(A893&amp;"-"&amp;AA$1,'قرائت کنتور'!B:B,0),MATCH(G893,'قرائت کنتور'!$1:$1,0)),0)</f>
        <v>0</v>
      </c>
      <c r="AC893" s="265"/>
      <c r="AD893" s="188">
        <f t="shared" si="304"/>
        <v>0</v>
      </c>
      <c r="AE893" s="188">
        <f t="shared" si="305"/>
        <v>0</v>
      </c>
      <c r="AF893" s="188">
        <f t="shared" si="306"/>
        <v>0</v>
      </c>
      <c r="AG893" s="188">
        <f t="shared" si="307"/>
        <v>0</v>
      </c>
      <c r="AH893" s="188">
        <f t="shared" si="308"/>
        <v>0</v>
      </c>
      <c r="AI893" s="188">
        <f t="shared" si="309"/>
        <v>0</v>
      </c>
      <c r="AJ893" s="188" t="str">
        <f t="shared" si="310"/>
        <v>0</v>
      </c>
      <c r="AK893" s="265"/>
      <c r="AL893" s="254" t="str">
        <f t="shared" si="311"/>
        <v>---</v>
      </c>
      <c r="AM893" s="254" t="str">
        <f t="shared" si="312"/>
        <v>---</v>
      </c>
      <c r="AN893" s="265"/>
      <c r="AO893" s="188" t="str">
        <f>IFERROR(INDEX('تعرفه ها'!A:Z,MATCH(P893&amp;"-"&amp;AO$1,'تعرفه ها'!C:C,0),MATCH(F893,'تعرفه ها'!$2:$2,0),1),"---")</f>
        <v>---</v>
      </c>
      <c r="AP893" s="188" t="str">
        <f>IFERROR(INDEX('تعرفه ها'!A:Z,MATCH(P893&amp;"-"&amp;AP$1,'تعرفه ها'!C:C,0),MATCH(F893,'تعرفه ها'!$2:$2,0),1),"---")</f>
        <v>---</v>
      </c>
      <c r="AQ893" s="188" t="str">
        <f>IFERROR(INDEX('تعرفه ها'!A:Z,MATCH(P893&amp;"-"&amp;AQ$1,'تعرفه ها'!C:C,0),MATCH(F893,'تعرفه ها'!$2:$2,0),1),"---")</f>
        <v>---</v>
      </c>
      <c r="AR893" s="188" t="str">
        <f>IFERROR(INDEX('تعرفه ها'!A:Z,MATCH(P893&amp;"-"&amp;AR$1,'تعرفه ها'!C:C,0),MATCH(F893,'تعرفه ها'!$2:$2,0),1),"---")</f>
        <v>---</v>
      </c>
      <c r="AS893" s="265"/>
      <c r="AT893" s="415" t="str">
        <f t="shared" si="313"/>
        <v>---</v>
      </c>
      <c r="AU893" s="415" t="str">
        <f t="shared" si="314"/>
        <v>---</v>
      </c>
      <c r="AV893" s="415" t="str">
        <f t="shared" si="315"/>
        <v>---</v>
      </c>
      <c r="AW893" s="415" t="str">
        <f t="shared" si="316"/>
        <v>---</v>
      </c>
      <c r="AX893" s="415" t="str">
        <f t="shared" si="317"/>
        <v>---</v>
      </c>
      <c r="AY893" s="415" t="str">
        <f>IFERROR(AH893*INDEX('تعرفه ها'!A:Z,MATCH("عوارض برق به ازاء هر کیلووات",'تعرفه ها'!$C:$C,0),MATCH(F893,'تعرفه ها'!$2:$2,0)),"---")</f>
        <v>---</v>
      </c>
      <c r="AZ893" s="415" t="str">
        <f t="shared" si="318"/>
        <v>---</v>
      </c>
      <c r="BA893" s="415" t="str">
        <f>IFERROR(ROUND(((AX893+AY893+AZ893)*INDEX('تعرفه ها'!A:Z,MATCH("هزینه نگهداری و تعمیرات شبکه برق",'تعرفه ها'!$C:$C,0),MATCH(F893,'تعرفه ها'!$2:$2,0))/100),0),"---")</f>
        <v>---</v>
      </c>
      <c r="BB893" s="415">
        <f>IFERROR(IF(P893="دیماندی",ROUND(AJ893*INDEX('تعرفه ها'!A:Z,MATCH(BB$1,'تعرفه ها'!$C:$C,0),MATCH(F893,'تعرفه ها'!$2:$2,0))*J893/30,0),0),"---")</f>
        <v>0</v>
      </c>
      <c r="BC893" s="415"/>
      <c r="BD893" s="54" t="str">
        <f>IFERROR(IF(INDEX('اطلاعات دوره'!A:Z,MATCH(G893,'اطلاعات دوره'!C:C,0),MATCH("برق",'اطلاعات دوره'!$1:$1,0))="دارد",ROUND(AX893*INDEX('تعرفه ها'!A:Z,MATCH("پیک فصلی برق",'تعرفه ها'!$C:$C,0),MATCH(F893,'تعرفه ها'!$2:$2,0))/100,0),0),"---")</f>
        <v>---</v>
      </c>
      <c r="BE893" s="415" t="str">
        <f>IFERROR(ROUND(((AX893+AY893+AZ893+BA893+BB893+BC893+BD893)*INDEX('تعرفه ها'!A:Z,MATCH("مالیات برق",'تعرفه ها'!$C:$C,0),MATCH(F893,'تعرفه ها'!$2:$2,0))/100),0),"---")</f>
        <v>---</v>
      </c>
      <c r="BF893" s="415" t="str">
        <f t="shared" si="319"/>
        <v>---</v>
      </c>
      <c r="BG893" s="415" t="str">
        <f t="shared" si="323"/>
        <v>---</v>
      </c>
      <c r="BH893" s="415" t="str">
        <f t="shared" si="320"/>
        <v>---</v>
      </c>
      <c r="BI893" s="54" t="str">
        <f t="shared" si="321"/>
        <v>---</v>
      </c>
      <c r="BJ893" s="55" t="str">
        <f t="shared" si="322"/>
        <v>---</v>
      </c>
      <c r="BK893" s="262"/>
      <c r="BL893" s="183" t="str">
        <f>IFERROR(IF(INDEX(پرداخت!A:AZ,MATCH(A893&amp;" - "&amp;"برق",پرداخت!$B:$B,0),MATCH(G893,پرداخت!$1:$1,0))="نشده","نشده","شده"),"---")</f>
        <v>---</v>
      </c>
    </row>
    <row r="894" spans="1:64" ht="33.75" hidden="1">
      <c r="A894" s="170"/>
      <c r="B894" s="47">
        <f>IFERROR(INDEX('اطلاعات انشعابات شرکتها'!A:BB,MATCH(A894,'اطلاعات انشعابات شرکتها'!A:A,0),MATCH(B$1,'اطلاعات انشعابات شرکتها'!$1:$1,0)),0)</f>
        <v>0</v>
      </c>
      <c r="C894" s="48">
        <f>IFERROR(INDEX('اطلاعات انشعابات شرکتها'!A:BB,MATCH(A894,'اطلاعات انشعابات شرکتها'!A:A,0),MATCH(C$1,'اطلاعات انشعابات شرکتها'!$1:$1,0)),0)</f>
        <v>0</v>
      </c>
      <c r="D894" s="45"/>
      <c r="E894" s="171"/>
      <c r="F894" s="170"/>
      <c r="G894" s="188" t="str">
        <f t="shared" si="301"/>
        <v>/</v>
      </c>
      <c r="H894" s="188">
        <f>IFERROR(INDEX('اطلاعات دوره'!A:Z,MATCH(G894,'اطلاعات دوره'!C:C,0),MATCH(H$1,'اطلاعات دوره'!$1:$1,0)),0)</f>
        <v>0</v>
      </c>
      <c r="I894" s="188">
        <f>IFERROR(INDEX('اطلاعات دوره'!A:Z,MATCH(G894,'اطلاعات دوره'!C:C,0),MATCH(I$1,'اطلاعات دوره'!$1:$1,0)),0)</f>
        <v>0</v>
      </c>
      <c r="J894" s="188">
        <f>IFERROR(INDEX('اطلاعات دوره'!A:Z,MATCH(G894,'اطلاعات دوره'!C:C,0),MATCH(J$1,'اطلاعات دوره'!$1:$1,0)),0)</f>
        <v>0</v>
      </c>
      <c r="K894" s="265"/>
      <c r="L894" s="188" t="str">
        <f>IFERROR(INDEX('اطلاعات دوره'!A:Z,MATCH(G894,'اطلاعات دوره'!C:C,0)-1,MATCH("عنوان",'اطلاعات دوره'!$1:$1,0)),"---")</f>
        <v>---</v>
      </c>
      <c r="M894" s="188" t="str">
        <f t="shared" si="302"/>
        <v>----</v>
      </c>
      <c r="N894" s="188" t="str">
        <f t="shared" si="303"/>
        <v>-/</v>
      </c>
      <c r="O894" s="265"/>
      <c r="P894" s="188">
        <f>IFERROR(INDEX('اطلاعات انشعابات شرکتها'!A:BB,MATCH(A894,'اطلاعات انشعابات شرکتها'!A:A,0),MATCH(P$1,'اطلاعات انشعابات شرکتها'!$1:$1,0)),0)</f>
        <v>0</v>
      </c>
      <c r="Q894" s="188">
        <f>IFERROR(INDEX('اطلاعات انشعابات شرکتها'!A:BB,MATCH(A894,'اطلاعات انشعابات شرکتها'!A:A,0),MATCH(Q$1,'اطلاعات انشعابات شرکتها'!$1:$1,0)),0)</f>
        <v>0</v>
      </c>
      <c r="R894" s="188">
        <f>IFERROR(INDEX('اطلاعات انشعابات شرکتها'!A:BB,MATCH(A894,'اطلاعات انشعابات شرکتها'!A:A,0),MATCH(R$1,'اطلاعات انشعابات شرکتها'!$1:$1,0)),0)</f>
        <v>0</v>
      </c>
      <c r="S894" s="265"/>
      <c r="T894" s="188">
        <f>IFERROR(INDEX('قرائت کنتور'!A:AZ,MATCH(A894&amp;"-"&amp;T$1,'قرائت کنتور'!B:B,0),MATCH(G894,'قرائت کنتور'!$1:$1,0)),0)</f>
        <v>0</v>
      </c>
      <c r="U894" s="188">
        <f>IFERROR(INDEX('قرائت کنتور'!A:AZ,MATCH(A894&amp;"-"&amp;U$1,'قرائت کنتور'!B:B,0),MATCH(L894,'قرائت کنتور'!$1:$1,0)),0)</f>
        <v>0</v>
      </c>
      <c r="V894" s="188">
        <f>IFERROR(INDEX('قرائت کنتور'!A:AZ,MATCH(A894&amp;"-"&amp;U$1,'قرائت کنتور'!B:B,0),MATCH(G894,'قرائت کنتور'!$1:$1,0)),0)</f>
        <v>0</v>
      </c>
      <c r="W894" s="188">
        <f>IFERROR(INDEX('قرائت کنتور'!A:AZ,MATCH(A894&amp;"-"&amp;W$1,'قرائت کنتور'!B:B,0),MATCH(L894,'قرائت کنتور'!$1:$1,0)),0)</f>
        <v>0</v>
      </c>
      <c r="X894" s="188">
        <f>IFERROR(INDEX('قرائت کنتور'!A:AZ,MATCH(A894&amp;"-"&amp;W$1,'قرائت کنتور'!B:B,0),MATCH(G894,'قرائت کنتور'!$1:$1,0)),0)</f>
        <v>0</v>
      </c>
      <c r="Y894" s="188">
        <f>IFERROR(INDEX('قرائت کنتور'!A:AZ,MATCH(A894&amp;"-"&amp;Y$1,'قرائت کنتور'!B:B,0),MATCH(L894,'قرائت کنتور'!$1:$1,0)),0)</f>
        <v>0</v>
      </c>
      <c r="Z894" s="188">
        <f>IFERROR(INDEX('قرائت کنتور'!A:AZ,MATCH(A894&amp;"-"&amp;Y$1,'قرائت کنتور'!B:B,0),MATCH(G894,'قرائت کنتور'!$1:$1,0)),0)</f>
        <v>0</v>
      </c>
      <c r="AA894" s="188">
        <f>IFERROR(INDEX('قرائت کنتور'!A:AZ,MATCH(A894&amp;"-"&amp;AA$1,'قرائت کنتور'!B:B,0),MATCH(L894,'قرائت کنتور'!$1:$1,0)),0)</f>
        <v>0</v>
      </c>
      <c r="AB894" s="188">
        <f>IFERROR(INDEX('قرائت کنتور'!A:AZ,MATCH(A894&amp;"-"&amp;AA$1,'قرائت کنتور'!B:B,0),MATCH(G894,'قرائت کنتور'!$1:$1,0)),0)</f>
        <v>0</v>
      </c>
      <c r="AC894" s="265"/>
      <c r="AD894" s="188">
        <f t="shared" si="304"/>
        <v>0</v>
      </c>
      <c r="AE894" s="188">
        <f t="shared" si="305"/>
        <v>0</v>
      </c>
      <c r="AF894" s="188">
        <f t="shared" si="306"/>
        <v>0</v>
      </c>
      <c r="AG894" s="188">
        <f t="shared" si="307"/>
        <v>0</v>
      </c>
      <c r="AH894" s="188">
        <f t="shared" si="308"/>
        <v>0</v>
      </c>
      <c r="AI894" s="188">
        <f t="shared" si="309"/>
        <v>0</v>
      </c>
      <c r="AJ894" s="188" t="str">
        <f t="shared" si="310"/>
        <v>0</v>
      </c>
      <c r="AK894" s="265"/>
      <c r="AL894" s="254" t="str">
        <f t="shared" si="311"/>
        <v>---</v>
      </c>
      <c r="AM894" s="254" t="str">
        <f t="shared" si="312"/>
        <v>---</v>
      </c>
      <c r="AN894" s="265"/>
      <c r="AO894" s="188" t="str">
        <f>IFERROR(INDEX('تعرفه ها'!A:Z,MATCH(P894&amp;"-"&amp;AO$1,'تعرفه ها'!C:C,0),MATCH(F894,'تعرفه ها'!$2:$2,0),1),"---")</f>
        <v>---</v>
      </c>
      <c r="AP894" s="188" t="str">
        <f>IFERROR(INDEX('تعرفه ها'!A:Z,MATCH(P894&amp;"-"&amp;AP$1,'تعرفه ها'!C:C,0),MATCH(F894,'تعرفه ها'!$2:$2,0),1),"---")</f>
        <v>---</v>
      </c>
      <c r="AQ894" s="188" t="str">
        <f>IFERROR(INDEX('تعرفه ها'!A:Z,MATCH(P894&amp;"-"&amp;AQ$1,'تعرفه ها'!C:C,0),MATCH(F894,'تعرفه ها'!$2:$2,0),1),"---")</f>
        <v>---</v>
      </c>
      <c r="AR894" s="188" t="str">
        <f>IFERROR(INDEX('تعرفه ها'!A:Z,MATCH(P894&amp;"-"&amp;AR$1,'تعرفه ها'!C:C,0),MATCH(F894,'تعرفه ها'!$2:$2,0),1),"---")</f>
        <v>---</v>
      </c>
      <c r="AS894" s="265"/>
      <c r="AT894" s="415" t="str">
        <f t="shared" si="313"/>
        <v>---</v>
      </c>
      <c r="AU894" s="415" t="str">
        <f t="shared" si="314"/>
        <v>---</v>
      </c>
      <c r="AV894" s="415" t="str">
        <f t="shared" si="315"/>
        <v>---</v>
      </c>
      <c r="AW894" s="415" t="str">
        <f t="shared" si="316"/>
        <v>---</v>
      </c>
      <c r="AX894" s="415" t="str">
        <f t="shared" si="317"/>
        <v>---</v>
      </c>
      <c r="AY894" s="415" t="str">
        <f>IFERROR(AH894*INDEX('تعرفه ها'!A:Z,MATCH("عوارض برق به ازاء هر کیلووات",'تعرفه ها'!$C:$C,0),MATCH(F894,'تعرفه ها'!$2:$2,0)),"---")</f>
        <v>---</v>
      </c>
      <c r="AZ894" s="415" t="str">
        <f t="shared" si="318"/>
        <v>---</v>
      </c>
      <c r="BA894" s="415" t="str">
        <f>IFERROR(ROUND(((AX894+AY894+AZ894)*INDEX('تعرفه ها'!A:Z,MATCH("هزینه نگهداری و تعمیرات شبکه برق",'تعرفه ها'!$C:$C,0),MATCH(F894,'تعرفه ها'!$2:$2,0))/100),0),"---")</f>
        <v>---</v>
      </c>
      <c r="BB894" s="415">
        <f>IFERROR(IF(P894="دیماندی",ROUND(AJ894*INDEX('تعرفه ها'!A:Z,MATCH(BB$1,'تعرفه ها'!$C:$C,0),MATCH(F894,'تعرفه ها'!$2:$2,0))*J894/30,0),0),"---")</f>
        <v>0</v>
      </c>
      <c r="BC894" s="415"/>
      <c r="BD894" s="54" t="str">
        <f>IFERROR(IF(INDEX('اطلاعات دوره'!A:Z,MATCH(G894,'اطلاعات دوره'!C:C,0),MATCH("برق",'اطلاعات دوره'!$1:$1,0))="دارد",ROUND(AX894*INDEX('تعرفه ها'!A:Z,MATCH("پیک فصلی برق",'تعرفه ها'!$C:$C,0),MATCH(F894,'تعرفه ها'!$2:$2,0))/100,0),0),"---")</f>
        <v>---</v>
      </c>
      <c r="BE894" s="415" t="str">
        <f>IFERROR(ROUND(((AX894+AY894+AZ894+BA894+BB894+BC894+BD894)*INDEX('تعرفه ها'!A:Z,MATCH("مالیات برق",'تعرفه ها'!$C:$C,0),MATCH(F894,'تعرفه ها'!$2:$2,0))/100),0),"---")</f>
        <v>---</v>
      </c>
      <c r="BF894" s="415" t="str">
        <f t="shared" si="319"/>
        <v>---</v>
      </c>
      <c r="BG894" s="415" t="str">
        <f t="shared" si="323"/>
        <v>---</v>
      </c>
      <c r="BH894" s="415" t="str">
        <f t="shared" si="320"/>
        <v>---</v>
      </c>
      <c r="BI894" s="54" t="str">
        <f t="shared" si="321"/>
        <v>---</v>
      </c>
      <c r="BJ894" s="55" t="str">
        <f t="shared" si="322"/>
        <v>---</v>
      </c>
      <c r="BK894" s="262"/>
      <c r="BL894" s="183" t="str">
        <f>IFERROR(IF(INDEX(پرداخت!A:AZ,MATCH(A894&amp;" - "&amp;"برق",پرداخت!$B:$B,0),MATCH(G894,پرداخت!$1:$1,0))="نشده","نشده","شده"),"---")</f>
        <v>---</v>
      </c>
    </row>
    <row r="895" spans="1:64" ht="33.75" hidden="1">
      <c r="A895" s="170"/>
      <c r="B895" s="47">
        <f>IFERROR(INDEX('اطلاعات انشعابات شرکتها'!A:BB,MATCH(A895,'اطلاعات انشعابات شرکتها'!A:A,0),MATCH(B$1,'اطلاعات انشعابات شرکتها'!$1:$1,0)),0)</f>
        <v>0</v>
      </c>
      <c r="C895" s="48">
        <f>IFERROR(INDEX('اطلاعات انشعابات شرکتها'!A:BB,MATCH(A895,'اطلاعات انشعابات شرکتها'!A:A,0),MATCH(C$1,'اطلاعات انشعابات شرکتها'!$1:$1,0)),0)</f>
        <v>0</v>
      </c>
      <c r="D895" s="45"/>
      <c r="E895" s="171"/>
      <c r="F895" s="170"/>
      <c r="G895" s="188" t="str">
        <f t="shared" si="301"/>
        <v>/</v>
      </c>
      <c r="H895" s="188">
        <f>IFERROR(INDEX('اطلاعات دوره'!A:Z,MATCH(G895,'اطلاعات دوره'!C:C,0),MATCH(H$1,'اطلاعات دوره'!$1:$1,0)),0)</f>
        <v>0</v>
      </c>
      <c r="I895" s="188">
        <f>IFERROR(INDEX('اطلاعات دوره'!A:Z,MATCH(G895,'اطلاعات دوره'!C:C,0),MATCH(I$1,'اطلاعات دوره'!$1:$1,0)),0)</f>
        <v>0</v>
      </c>
      <c r="J895" s="188">
        <f>IFERROR(INDEX('اطلاعات دوره'!A:Z,MATCH(G895,'اطلاعات دوره'!C:C,0),MATCH(J$1,'اطلاعات دوره'!$1:$1,0)),0)</f>
        <v>0</v>
      </c>
      <c r="K895" s="265"/>
      <c r="L895" s="188" t="str">
        <f>IFERROR(INDEX('اطلاعات دوره'!A:Z,MATCH(G895,'اطلاعات دوره'!C:C,0)-1,MATCH("عنوان",'اطلاعات دوره'!$1:$1,0)),"---")</f>
        <v>---</v>
      </c>
      <c r="M895" s="188" t="str">
        <f t="shared" si="302"/>
        <v>----</v>
      </c>
      <c r="N895" s="188" t="str">
        <f t="shared" si="303"/>
        <v>-/</v>
      </c>
      <c r="O895" s="265"/>
      <c r="P895" s="188">
        <f>IFERROR(INDEX('اطلاعات انشعابات شرکتها'!A:BB,MATCH(A895,'اطلاعات انشعابات شرکتها'!A:A,0),MATCH(P$1,'اطلاعات انشعابات شرکتها'!$1:$1,0)),0)</f>
        <v>0</v>
      </c>
      <c r="Q895" s="188">
        <f>IFERROR(INDEX('اطلاعات انشعابات شرکتها'!A:BB,MATCH(A895,'اطلاعات انشعابات شرکتها'!A:A,0),MATCH(Q$1,'اطلاعات انشعابات شرکتها'!$1:$1,0)),0)</f>
        <v>0</v>
      </c>
      <c r="R895" s="188">
        <f>IFERROR(INDEX('اطلاعات انشعابات شرکتها'!A:BB,MATCH(A895,'اطلاعات انشعابات شرکتها'!A:A,0),MATCH(R$1,'اطلاعات انشعابات شرکتها'!$1:$1,0)),0)</f>
        <v>0</v>
      </c>
      <c r="S895" s="265"/>
      <c r="T895" s="188">
        <f>IFERROR(INDEX('قرائت کنتور'!A:AZ,MATCH(A895&amp;"-"&amp;T$1,'قرائت کنتور'!B:B,0),MATCH(G895,'قرائت کنتور'!$1:$1,0)),0)</f>
        <v>0</v>
      </c>
      <c r="U895" s="188">
        <f>IFERROR(INDEX('قرائت کنتور'!A:AZ,MATCH(A895&amp;"-"&amp;U$1,'قرائت کنتور'!B:B,0),MATCH(L895,'قرائت کنتور'!$1:$1,0)),0)</f>
        <v>0</v>
      </c>
      <c r="V895" s="188">
        <f>IFERROR(INDEX('قرائت کنتور'!A:AZ,MATCH(A895&amp;"-"&amp;U$1,'قرائت کنتور'!B:B,0),MATCH(G895,'قرائت کنتور'!$1:$1,0)),0)</f>
        <v>0</v>
      </c>
      <c r="W895" s="188">
        <f>IFERROR(INDEX('قرائت کنتور'!A:AZ,MATCH(A895&amp;"-"&amp;W$1,'قرائت کنتور'!B:B,0),MATCH(L895,'قرائت کنتور'!$1:$1,0)),0)</f>
        <v>0</v>
      </c>
      <c r="X895" s="188">
        <f>IFERROR(INDEX('قرائت کنتور'!A:AZ,MATCH(A895&amp;"-"&amp;W$1,'قرائت کنتور'!B:B,0),MATCH(G895,'قرائت کنتور'!$1:$1,0)),0)</f>
        <v>0</v>
      </c>
      <c r="Y895" s="188">
        <f>IFERROR(INDEX('قرائت کنتور'!A:AZ,MATCH(A895&amp;"-"&amp;Y$1,'قرائت کنتور'!B:B,0),MATCH(L895,'قرائت کنتور'!$1:$1,0)),0)</f>
        <v>0</v>
      </c>
      <c r="Z895" s="188">
        <f>IFERROR(INDEX('قرائت کنتور'!A:AZ,MATCH(A895&amp;"-"&amp;Y$1,'قرائت کنتور'!B:B,0),MATCH(G895,'قرائت کنتور'!$1:$1,0)),0)</f>
        <v>0</v>
      </c>
      <c r="AA895" s="188">
        <f>IFERROR(INDEX('قرائت کنتور'!A:AZ,MATCH(A895&amp;"-"&amp;AA$1,'قرائت کنتور'!B:B,0),MATCH(L895,'قرائت کنتور'!$1:$1,0)),0)</f>
        <v>0</v>
      </c>
      <c r="AB895" s="188">
        <f>IFERROR(INDEX('قرائت کنتور'!A:AZ,MATCH(A895&amp;"-"&amp;AA$1,'قرائت کنتور'!B:B,0),MATCH(G895,'قرائت کنتور'!$1:$1,0)),0)</f>
        <v>0</v>
      </c>
      <c r="AC895" s="265"/>
      <c r="AD895" s="188">
        <f t="shared" si="304"/>
        <v>0</v>
      </c>
      <c r="AE895" s="188">
        <f t="shared" si="305"/>
        <v>0</v>
      </c>
      <c r="AF895" s="188">
        <f t="shared" si="306"/>
        <v>0</v>
      </c>
      <c r="AG895" s="188">
        <f t="shared" si="307"/>
        <v>0</v>
      </c>
      <c r="AH895" s="188">
        <f t="shared" si="308"/>
        <v>0</v>
      </c>
      <c r="AI895" s="188">
        <f t="shared" si="309"/>
        <v>0</v>
      </c>
      <c r="AJ895" s="188" t="str">
        <f t="shared" si="310"/>
        <v>0</v>
      </c>
      <c r="AK895" s="265"/>
      <c r="AL895" s="254" t="str">
        <f t="shared" si="311"/>
        <v>---</v>
      </c>
      <c r="AM895" s="254" t="str">
        <f t="shared" si="312"/>
        <v>---</v>
      </c>
      <c r="AN895" s="265"/>
      <c r="AO895" s="188" t="str">
        <f>IFERROR(INDEX('تعرفه ها'!A:Z,MATCH(P895&amp;"-"&amp;AO$1,'تعرفه ها'!C:C,0),MATCH(F895,'تعرفه ها'!$2:$2,0),1),"---")</f>
        <v>---</v>
      </c>
      <c r="AP895" s="188" t="str">
        <f>IFERROR(INDEX('تعرفه ها'!A:Z,MATCH(P895&amp;"-"&amp;AP$1,'تعرفه ها'!C:C,0),MATCH(F895,'تعرفه ها'!$2:$2,0),1),"---")</f>
        <v>---</v>
      </c>
      <c r="AQ895" s="188" t="str">
        <f>IFERROR(INDEX('تعرفه ها'!A:Z,MATCH(P895&amp;"-"&amp;AQ$1,'تعرفه ها'!C:C,0),MATCH(F895,'تعرفه ها'!$2:$2,0),1),"---")</f>
        <v>---</v>
      </c>
      <c r="AR895" s="188" t="str">
        <f>IFERROR(INDEX('تعرفه ها'!A:Z,MATCH(P895&amp;"-"&amp;AR$1,'تعرفه ها'!C:C,0),MATCH(F895,'تعرفه ها'!$2:$2,0),1),"---")</f>
        <v>---</v>
      </c>
      <c r="AS895" s="265"/>
      <c r="AT895" s="415" t="str">
        <f t="shared" si="313"/>
        <v>---</v>
      </c>
      <c r="AU895" s="415" t="str">
        <f t="shared" si="314"/>
        <v>---</v>
      </c>
      <c r="AV895" s="415" t="str">
        <f t="shared" si="315"/>
        <v>---</v>
      </c>
      <c r="AW895" s="415" t="str">
        <f t="shared" si="316"/>
        <v>---</v>
      </c>
      <c r="AX895" s="415" t="str">
        <f t="shared" si="317"/>
        <v>---</v>
      </c>
      <c r="AY895" s="415" t="str">
        <f>IFERROR(AH895*INDEX('تعرفه ها'!A:Z,MATCH("عوارض برق به ازاء هر کیلووات",'تعرفه ها'!$C:$C,0),MATCH(F895,'تعرفه ها'!$2:$2,0)),"---")</f>
        <v>---</v>
      </c>
      <c r="AZ895" s="415" t="str">
        <f t="shared" si="318"/>
        <v>---</v>
      </c>
      <c r="BA895" s="415" t="str">
        <f>IFERROR(ROUND(((AX895+AY895+AZ895)*INDEX('تعرفه ها'!A:Z,MATCH("هزینه نگهداری و تعمیرات شبکه برق",'تعرفه ها'!$C:$C,0),MATCH(F895,'تعرفه ها'!$2:$2,0))/100),0),"---")</f>
        <v>---</v>
      </c>
      <c r="BB895" s="415">
        <f>IFERROR(IF(P895="دیماندی",ROUND(AJ895*INDEX('تعرفه ها'!A:Z,MATCH(BB$1,'تعرفه ها'!$C:$C,0),MATCH(F895,'تعرفه ها'!$2:$2,0))*J895/30,0),0),"---")</f>
        <v>0</v>
      </c>
      <c r="BC895" s="415"/>
      <c r="BD895" s="54" t="str">
        <f>IFERROR(IF(INDEX('اطلاعات دوره'!A:Z,MATCH(G895,'اطلاعات دوره'!C:C,0),MATCH("برق",'اطلاعات دوره'!$1:$1,0))="دارد",ROUND(AX895*INDEX('تعرفه ها'!A:Z,MATCH("پیک فصلی برق",'تعرفه ها'!$C:$C,0),MATCH(F895,'تعرفه ها'!$2:$2,0))/100,0),0),"---")</f>
        <v>---</v>
      </c>
      <c r="BE895" s="415" t="str">
        <f>IFERROR(ROUND(((AX895+AY895+AZ895+BA895+BB895+BC895+BD895)*INDEX('تعرفه ها'!A:Z,MATCH("مالیات برق",'تعرفه ها'!$C:$C,0),MATCH(F895,'تعرفه ها'!$2:$2,0))/100),0),"---")</f>
        <v>---</v>
      </c>
      <c r="BF895" s="415" t="str">
        <f t="shared" si="319"/>
        <v>---</v>
      </c>
      <c r="BG895" s="415" t="str">
        <f t="shared" si="323"/>
        <v>---</v>
      </c>
      <c r="BH895" s="415" t="str">
        <f t="shared" si="320"/>
        <v>---</v>
      </c>
      <c r="BI895" s="54" t="str">
        <f t="shared" si="321"/>
        <v>---</v>
      </c>
      <c r="BJ895" s="55" t="str">
        <f t="shared" si="322"/>
        <v>---</v>
      </c>
      <c r="BK895" s="262"/>
      <c r="BL895" s="183" t="str">
        <f>IFERROR(IF(INDEX(پرداخت!A:AZ,MATCH(A895&amp;" - "&amp;"برق",پرداخت!$B:$B,0),MATCH(G895,پرداخت!$1:$1,0))="نشده","نشده","شده"),"---")</f>
        <v>---</v>
      </c>
    </row>
    <row r="896" spans="1:64" ht="33.75" hidden="1">
      <c r="A896" s="170"/>
      <c r="B896" s="47">
        <f>IFERROR(INDEX('اطلاعات انشعابات شرکتها'!A:BB,MATCH(A896,'اطلاعات انشعابات شرکتها'!A:A,0),MATCH(B$1,'اطلاعات انشعابات شرکتها'!$1:$1,0)),0)</f>
        <v>0</v>
      </c>
      <c r="C896" s="48">
        <f>IFERROR(INDEX('اطلاعات انشعابات شرکتها'!A:BB,MATCH(A896,'اطلاعات انشعابات شرکتها'!A:A,0),MATCH(C$1,'اطلاعات انشعابات شرکتها'!$1:$1,0)),0)</f>
        <v>0</v>
      </c>
      <c r="D896" s="45"/>
      <c r="E896" s="171"/>
      <c r="F896" s="170"/>
      <c r="G896" s="188" t="str">
        <f t="shared" si="301"/>
        <v>/</v>
      </c>
      <c r="H896" s="188">
        <f>IFERROR(INDEX('اطلاعات دوره'!A:Z,MATCH(G896,'اطلاعات دوره'!C:C,0),MATCH(H$1,'اطلاعات دوره'!$1:$1,0)),0)</f>
        <v>0</v>
      </c>
      <c r="I896" s="188">
        <f>IFERROR(INDEX('اطلاعات دوره'!A:Z,MATCH(G896,'اطلاعات دوره'!C:C,0),MATCH(I$1,'اطلاعات دوره'!$1:$1,0)),0)</f>
        <v>0</v>
      </c>
      <c r="J896" s="188">
        <f>IFERROR(INDEX('اطلاعات دوره'!A:Z,MATCH(G896,'اطلاعات دوره'!C:C,0),MATCH(J$1,'اطلاعات دوره'!$1:$1,0)),0)</f>
        <v>0</v>
      </c>
      <c r="K896" s="265"/>
      <c r="L896" s="188" t="str">
        <f>IFERROR(INDEX('اطلاعات دوره'!A:Z,MATCH(G896,'اطلاعات دوره'!C:C,0)-1,MATCH("عنوان",'اطلاعات دوره'!$1:$1,0)),"---")</f>
        <v>---</v>
      </c>
      <c r="M896" s="188" t="str">
        <f t="shared" si="302"/>
        <v>----</v>
      </c>
      <c r="N896" s="188" t="str">
        <f t="shared" si="303"/>
        <v>-/</v>
      </c>
      <c r="O896" s="265"/>
      <c r="P896" s="188">
        <f>IFERROR(INDEX('اطلاعات انشعابات شرکتها'!A:BB,MATCH(A896,'اطلاعات انشعابات شرکتها'!A:A,0),MATCH(P$1,'اطلاعات انشعابات شرکتها'!$1:$1,0)),0)</f>
        <v>0</v>
      </c>
      <c r="Q896" s="188">
        <f>IFERROR(INDEX('اطلاعات انشعابات شرکتها'!A:BB,MATCH(A896,'اطلاعات انشعابات شرکتها'!A:A,0),MATCH(Q$1,'اطلاعات انشعابات شرکتها'!$1:$1,0)),0)</f>
        <v>0</v>
      </c>
      <c r="R896" s="188">
        <f>IFERROR(INDEX('اطلاعات انشعابات شرکتها'!A:BB,MATCH(A896,'اطلاعات انشعابات شرکتها'!A:A,0),MATCH(R$1,'اطلاعات انشعابات شرکتها'!$1:$1,0)),0)</f>
        <v>0</v>
      </c>
      <c r="S896" s="265"/>
      <c r="T896" s="188">
        <f>IFERROR(INDEX('قرائت کنتور'!A:AZ,MATCH(A896&amp;"-"&amp;T$1,'قرائت کنتور'!B:B,0),MATCH(G896,'قرائت کنتور'!$1:$1,0)),0)</f>
        <v>0</v>
      </c>
      <c r="U896" s="188">
        <f>IFERROR(INDEX('قرائت کنتور'!A:AZ,MATCH(A896&amp;"-"&amp;U$1,'قرائت کنتور'!B:B,0),MATCH(L896,'قرائت کنتور'!$1:$1,0)),0)</f>
        <v>0</v>
      </c>
      <c r="V896" s="188">
        <f>IFERROR(INDEX('قرائت کنتور'!A:AZ,MATCH(A896&amp;"-"&amp;U$1,'قرائت کنتور'!B:B,0),MATCH(G896,'قرائت کنتور'!$1:$1,0)),0)</f>
        <v>0</v>
      </c>
      <c r="W896" s="188">
        <f>IFERROR(INDEX('قرائت کنتور'!A:AZ,MATCH(A896&amp;"-"&amp;W$1,'قرائت کنتور'!B:B,0),MATCH(L896,'قرائت کنتور'!$1:$1,0)),0)</f>
        <v>0</v>
      </c>
      <c r="X896" s="188">
        <f>IFERROR(INDEX('قرائت کنتور'!A:AZ,MATCH(A896&amp;"-"&amp;W$1,'قرائت کنتور'!B:B,0),MATCH(G896,'قرائت کنتور'!$1:$1,0)),0)</f>
        <v>0</v>
      </c>
      <c r="Y896" s="188">
        <f>IFERROR(INDEX('قرائت کنتور'!A:AZ,MATCH(A896&amp;"-"&amp;Y$1,'قرائت کنتور'!B:B,0),MATCH(L896,'قرائت کنتور'!$1:$1,0)),0)</f>
        <v>0</v>
      </c>
      <c r="Z896" s="188">
        <f>IFERROR(INDEX('قرائت کنتور'!A:AZ,MATCH(A896&amp;"-"&amp;Y$1,'قرائت کنتور'!B:B,0),MATCH(G896,'قرائت کنتور'!$1:$1,0)),0)</f>
        <v>0</v>
      </c>
      <c r="AA896" s="188">
        <f>IFERROR(INDEX('قرائت کنتور'!A:AZ,MATCH(A896&amp;"-"&amp;AA$1,'قرائت کنتور'!B:B,0),MATCH(L896,'قرائت کنتور'!$1:$1,0)),0)</f>
        <v>0</v>
      </c>
      <c r="AB896" s="188">
        <f>IFERROR(INDEX('قرائت کنتور'!A:AZ,MATCH(A896&amp;"-"&amp;AA$1,'قرائت کنتور'!B:B,0),MATCH(G896,'قرائت کنتور'!$1:$1,0)),0)</f>
        <v>0</v>
      </c>
      <c r="AC896" s="265"/>
      <c r="AD896" s="188">
        <f t="shared" si="304"/>
        <v>0</v>
      </c>
      <c r="AE896" s="188">
        <f t="shared" si="305"/>
        <v>0</v>
      </c>
      <c r="AF896" s="188">
        <f t="shared" si="306"/>
        <v>0</v>
      </c>
      <c r="AG896" s="188">
        <f t="shared" si="307"/>
        <v>0</v>
      </c>
      <c r="AH896" s="188">
        <f t="shared" si="308"/>
        <v>0</v>
      </c>
      <c r="AI896" s="188">
        <f t="shared" si="309"/>
        <v>0</v>
      </c>
      <c r="AJ896" s="188" t="str">
        <f t="shared" si="310"/>
        <v>0</v>
      </c>
      <c r="AK896" s="265"/>
      <c r="AL896" s="254" t="str">
        <f t="shared" si="311"/>
        <v>---</v>
      </c>
      <c r="AM896" s="254" t="str">
        <f t="shared" si="312"/>
        <v>---</v>
      </c>
      <c r="AN896" s="265"/>
      <c r="AO896" s="188" t="str">
        <f>IFERROR(INDEX('تعرفه ها'!A:Z,MATCH(P896&amp;"-"&amp;AO$1,'تعرفه ها'!C:C,0),MATCH(F896,'تعرفه ها'!$2:$2,0),1),"---")</f>
        <v>---</v>
      </c>
      <c r="AP896" s="188" t="str">
        <f>IFERROR(INDEX('تعرفه ها'!A:Z,MATCH(P896&amp;"-"&amp;AP$1,'تعرفه ها'!C:C,0),MATCH(F896,'تعرفه ها'!$2:$2,0),1),"---")</f>
        <v>---</v>
      </c>
      <c r="AQ896" s="188" t="str">
        <f>IFERROR(INDEX('تعرفه ها'!A:Z,MATCH(P896&amp;"-"&amp;AQ$1,'تعرفه ها'!C:C,0),MATCH(F896,'تعرفه ها'!$2:$2,0),1),"---")</f>
        <v>---</v>
      </c>
      <c r="AR896" s="188" t="str">
        <f>IFERROR(INDEX('تعرفه ها'!A:Z,MATCH(P896&amp;"-"&amp;AR$1,'تعرفه ها'!C:C,0),MATCH(F896,'تعرفه ها'!$2:$2,0),1),"---")</f>
        <v>---</v>
      </c>
      <c r="AS896" s="265"/>
      <c r="AT896" s="415" t="str">
        <f t="shared" si="313"/>
        <v>---</v>
      </c>
      <c r="AU896" s="415" t="str">
        <f t="shared" si="314"/>
        <v>---</v>
      </c>
      <c r="AV896" s="415" t="str">
        <f t="shared" si="315"/>
        <v>---</v>
      </c>
      <c r="AW896" s="415" t="str">
        <f t="shared" si="316"/>
        <v>---</v>
      </c>
      <c r="AX896" s="415" t="str">
        <f t="shared" si="317"/>
        <v>---</v>
      </c>
      <c r="AY896" s="415" t="str">
        <f>IFERROR(AH896*INDEX('تعرفه ها'!A:Z,MATCH("عوارض برق به ازاء هر کیلووات",'تعرفه ها'!$C:$C,0),MATCH(F896,'تعرفه ها'!$2:$2,0)),"---")</f>
        <v>---</v>
      </c>
      <c r="AZ896" s="415" t="str">
        <f t="shared" si="318"/>
        <v>---</v>
      </c>
      <c r="BA896" s="415" t="str">
        <f>IFERROR(ROUND(((AX896+AY896+AZ896)*INDEX('تعرفه ها'!A:Z,MATCH("هزینه نگهداری و تعمیرات شبکه برق",'تعرفه ها'!$C:$C,0),MATCH(F896,'تعرفه ها'!$2:$2,0))/100),0),"---")</f>
        <v>---</v>
      </c>
      <c r="BB896" s="415">
        <f>IFERROR(IF(P896="دیماندی",ROUND(AJ896*INDEX('تعرفه ها'!A:Z,MATCH(BB$1,'تعرفه ها'!$C:$C,0),MATCH(F896,'تعرفه ها'!$2:$2,0))*J896/30,0),0),"---")</f>
        <v>0</v>
      </c>
      <c r="BC896" s="415"/>
      <c r="BD896" s="54" t="str">
        <f>IFERROR(IF(INDEX('اطلاعات دوره'!A:Z,MATCH(G896,'اطلاعات دوره'!C:C,0),MATCH("برق",'اطلاعات دوره'!$1:$1,0))="دارد",ROUND(AX896*INDEX('تعرفه ها'!A:Z,MATCH("پیک فصلی برق",'تعرفه ها'!$C:$C,0),MATCH(F896,'تعرفه ها'!$2:$2,0))/100,0),0),"---")</f>
        <v>---</v>
      </c>
      <c r="BE896" s="415" t="str">
        <f>IFERROR(ROUND(((AX896+AY896+AZ896+BA896+BB896+BC896+BD896)*INDEX('تعرفه ها'!A:Z,MATCH("مالیات برق",'تعرفه ها'!$C:$C,0),MATCH(F896,'تعرفه ها'!$2:$2,0))/100),0),"---")</f>
        <v>---</v>
      </c>
      <c r="BF896" s="415" t="str">
        <f t="shared" si="319"/>
        <v>---</v>
      </c>
      <c r="BG896" s="415" t="str">
        <f t="shared" si="323"/>
        <v>---</v>
      </c>
      <c r="BH896" s="415" t="str">
        <f t="shared" si="320"/>
        <v>---</v>
      </c>
      <c r="BI896" s="54" t="str">
        <f t="shared" si="321"/>
        <v>---</v>
      </c>
      <c r="BJ896" s="55" t="str">
        <f t="shared" si="322"/>
        <v>---</v>
      </c>
      <c r="BK896" s="262"/>
      <c r="BL896" s="183" t="str">
        <f>IFERROR(IF(INDEX(پرداخت!A:AZ,MATCH(A896&amp;" - "&amp;"برق",پرداخت!$B:$B,0),MATCH(G896,پرداخت!$1:$1,0))="نشده","نشده","شده"),"---")</f>
        <v>---</v>
      </c>
    </row>
    <row r="897" spans="1:64" ht="33.75" hidden="1">
      <c r="A897" s="170"/>
      <c r="B897" s="47">
        <f>IFERROR(INDEX('اطلاعات انشعابات شرکتها'!A:BB,MATCH(A897,'اطلاعات انشعابات شرکتها'!A:A,0),MATCH(B$1,'اطلاعات انشعابات شرکتها'!$1:$1,0)),0)</f>
        <v>0</v>
      </c>
      <c r="C897" s="48">
        <f>IFERROR(INDEX('اطلاعات انشعابات شرکتها'!A:BB,MATCH(A897,'اطلاعات انشعابات شرکتها'!A:A,0),MATCH(C$1,'اطلاعات انشعابات شرکتها'!$1:$1,0)),0)</f>
        <v>0</v>
      </c>
      <c r="D897" s="45"/>
      <c r="E897" s="171"/>
      <c r="F897" s="170"/>
      <c r="G897" s="188" t="str">
        <f t="shared" si="301"/>
        <v>/</v>
      </c>
      <c r="H897" s="188">
        <f>IFERROR(INDEX('اطلاعات دوره'!A:Z,MATCH(G897,'اطلاعات دوره'!C:C,0),MATCH(H$1,'اطلاعات دوره'!$1:$1,0)),0)</f>
        <v>0</v>
      </c>
      <c r="I897" s="188">
        <f>IFERROR(INDEX('اطلاعات دوره'!A:Z,MATCH(G897,'اطلاعات دوره'!C:C,0),MATCH(I$1,'اطلاعات دوره'!$1:$1,0)),0)</f>
        <v>0</v>
      </c>
      <c r="J897" s="188">
        <f>IFERROR(INDEX('اطلاعات دوره'!A:Z,MATCH(G897,'اطلاعات دوره'!C:C,0),MATCH(J$1,'اطلاعات دوره'!$1:$1,0)),0)</f>
        <v>0</v>
      </c>
      <c r="K897" s="265"/>
      <c r="L897" s="188" t="str">
        <f>IFERROR(INDEX('اطلاعات دوره'!A:Z,MATCH(G897,'اطلاعات دوره'!C:C,0)-1,MATCH("عنوان",'اطلاعات دوره'!$1:$1,0)),"---")</f>
        <v>---</v>
      </c>
      <c r="M897" s="188" t="str">
        <f t="shared" si="302"/>
        <v>----</v>
      </c>
      <c r="N897" s="188" t="str">
        <f t="shared" si="303"/>
        <v>-/</v>
      </c>
      <c r="O897" s="265"/>
      <c r="P897" s="188">
        <f>IFERROR(INDEX('اطلاعات انشعابات شرکتها'!A:BB,MATCH(A897,'اطلاعات انشعابات شرکتها'!A:A,0),MATCH(P$1,'اطلاعات انشعابات شرکتها'!$1:$1,0)),0)</f>
        <v>0</v>
      </c>
      <c r="Q897" s="188">
        <f>IFERROR(INDEX('اطلاعات انشعابات شرکتها'!A:BB,MATCH(A897,'اطلاعات انشعابات شرکتها'!A:A,0),MATCH(Q$1,'اطلاعات انشعابات شرکتها'!$1:$1,0)),0)</f>
        <v>0</v>
      </c>
      <c r="R897" s="188">
        <f>IFERROR(INDEX('اطلاعات انشعابات شرکتها'!A:BB,MATCH(A897,'اطلاعات انشعابات شرکتها'!A:A,0),MATCH(R$1,'اطلاعات انشعابات شرکتها'!$1:$1,0)),0)</f>
        <v>0</v>
      </c>
      <c r="S897" s="265"/>
      <c r="T897" s="188">
        <f>IFERROR(INDEX('قرائت کنتور'!A:AZ,MATCH(A897&amp;"-"&amp;T$1,'قرائت کنتور'!B:B,0),MATCH(G897,'قرائت کنتور'!$1:$1,0)),0)</f>
        <v>0</v>
      </c>
      <c r="U897" s="188">
        <f>IFERROR(INDEX('قرائت کنتور'!A:AZ,MATCH(A897&amp;"-"&amp;U$1,'قرائت کنتور'!B:B,0),MATCH(L897,'قرائت کنتور'!$1:$1,0)),0)</f>
        <v>0</v>
      </c>
      <c r="V897" s="188">
        <f>IFERROR(INDEX('قرائت کنتور'!A:AZ,MATCH(A897&amp;"-"&amp;U$1,'قرائت کنتور'!B:B,0),MATCH(G897,'قرائت کنتور'!$1:$1,0)),0)</f>
        <v>0</v>
      </c>
      <c r="W897" s="188">
        <f>IFERROR(INDEX('قرائت کنتور'!A:AZ,MATCH(A897&amp;"-"&amp;W$1,'قرائت کنتور'!B:B,0),MATCH(L897,'قرائت کنتور'!$1:$1,0)),0)</f>
        <v>0</v>
      </c>
      <c r="X897" s="188">
        <f>IFERROR(INDEX('قرائت کنتور'!A:AZ,MATCH(A897&amp;"-"&amp;W$1,'قرائت کنتور'!B:B,0),MATCH(G897,'قرائت کنتور'!$1:$1,0)),0)</f>
        <v>0</v>
      </c>
      <c r="Y897" s="188">
        <f>IFERROR(INDEX('قرائت کنتور'!A:AZ,MATCH(A897&amp;"-"&amp;Y$1,'قرائت کنتور'!B:B,0),MATCH(L897,'قرائت کنتور'!$1:$1,0)),0)</f>
        <v>0</v>
      </c>
      <c r="Z897" s="188">
        <f>IFERROR(INDEX('قرائت کنتور'!A:AZ,MATCH(A897&amp;"-"&amp;Y$1,'قرائت کنتور'!B:B,0),MATCH(G897,'قرائت کنتور'!$1:$1,0)),0)</f>
        <v>0</v>
      </c>
      <c r="AA897" s="188">
        <f>IFERROR(INDEX('قرائت کنتور'!A:AZ,MATCH(A897&amp;"-"&amp;AA$1,'قرائت کنتور'!B:B,0),MATCH(L897,'قرائت کنتور'!$1:$1,0)),0)</f>
        <v>0</v>
      </c>
      <c r="AB897" s="188">
        <f>IFERROR(INDEX('قرائت کنتور'!A:AZ,MATCH(A897&amp;"-"&amp;AA$1,'قرائت کنتور'!B:B,0),MATCH(G897,'قرائت کنتور'!$1:$1,0)),0)</f>
        <v>0</v>
      </c>
      <c r="AC897" s="265"/>
      <c r="AD897" s="188">
        <f t="shared" si="304"/>
        <v>0</v>
      </c>
      <c r="AE897" s="188">
        <f t="shared" si="305"/>
        <v>0</v>
      </c>
      <c r="AF897" s="188">
        <f t="shared" si="306"/>
        <v>0</v>
      </c>
      <c r="AG897" s="188">
        <f t="shared" si="307"/>
        <v>0</v>
      </c>
      <c r="AH897" s="188">
        <f t="shared" si="308"/>
        <v>0</v>
      </c>
      <c r="AI897" s="188">
        <f t="shared" si="309"/>
        <v>0</v>
      </c>
      <c r="AJ897" s="188" t="str">
        <f t="shared" si="310"/>
        <v>0</v>
      </c>
      <c r="AK897" s="265"/>
      <c r="AL897" s="254" t="str">
        <f t="shared" si="311"/>
        <v>---</v>
      </c>
      <c r="AM897" s="254" t="str">
        <f t="shared" si="312"/>
        <v>---</v>
      </c>
      <c r="AN897" s="265"/>
      <c r="AO897" s="188" t="str">
        <f>IFERROR(INDEX('تعرفه ها'!A:Z,MATCH(P897&amp;"-"&amp;AO$1,'تعرفه ها'!C:C,0),MATCH(F897,'تعرفه ها'!$2:$2,0),1),"---")</f>
        <v>---</v>
      </c>
      <c r="AP897" s="188" t="str">
        <f>IFERROR(INDEX('تعرفه ها'!A:Z,MATCH(P897&amp;"-"&amp;AP$1,'تعرفه ها'!C:C,0),MATCH(F897,'تعرفه ها'!$2:$2,0),1),"---")</f>
        <v>---</v>
      </c>
      <c r="AQ897" s="188" t="str">
        <f>IFERROR(INDEX('تعرفه ها'!A:Z,MATCH(P897&amp;"-"&amp;AQ$1,'تعرفه ها'!C:C,0),MATCH(F897,'تعرفه ها'!$2:$2,0),1),"---")</f>
        <v>---</v>
      </c>
      <c r="AR897" s="188" t="str">
        <f>IFERROR(INDEX('تعرفه ها'!A:Z,MATCH(P897&amp;"-"&amp;AR$1,'تعرفه ها'!C:C,0),MATCH(F897,'تعرفه ها'!$2:$2,0),1),"---")</f>
        <v>---</v>
      </c>
      <c r="AS897" s="265"/>
      <c r="AT897" s="415" t="str">
        <f t="shared" si="313"/>
        <v>---</v>
      </c>
      <c r="AU897" s="415" t="str">
        <f t="shared" si="314"/>
        <v>---</v>
      </c>
      <c r="AV897" s="415" t="str">
        <f t="shared" si="315"/>
        <v>---</v>
      </c>
      <c r="AW897" s="415" t="str">
        <f t="shared" si="316"/>
        <v>---</v>
      </c>
      <c r="AX897" s="415" t="str">
        <f t="shared" si="317"/>
        <v>---</v>
      </c>
      <c r="AY897" s="415" t="str">
        <f>IFERROR(AH897*INDEX('تعرفه ها'!A:Z,MATCH("عوارض برق به ازاء هر کیلووات",'تعرفه ها'!$C:$C,0),MATCH(F897,'تعرفه ها'!$2:$2,0)),"---")</f>
        <v>---</v>
      </c>
      <c r="AZ897" s="415" t="str">
        <f t="shared" si="318"/>
        <v>---</v>
      </c>
      <c r="BA897" s="415" t="str">
        <f>IFERROR(ROUND(((AX897+AY897+AZ897)*INDEX('تعرفه ها'!A:Z,MATCH("هزینه نگهداری و تعمیرات شبکه برق",'تعرفه ها'!$C:$C,0),MATCH(F897,'تعرفه ها'!$2:$2,0))/100),0),"---")</f>
        <v>---</v>
      </c>
      <c r="BB897" s="415">
        <f>IFERROR(IF(P897="دیماندی",ROUND(AJ897*INDEX('تعرفه ها'!A:Z,MATCH(BB$1,'تعرفه ها'!$C:$C,0),MATCH(F897,'تعرفه ها'!$2:$2,0))*J897/30,0),0),"---")</f>
        <v>0</v>
      </c>
      <c r="BC897" s="415"/>
      <c r="BD897" s="54" t="str">
        <f>IFERROR(IF(INDEX('اطلاعات دوره'!A:Z,MATCH(G897,'اطلاعات دوره'!C:C,0),MATCH("برق",'اطلاعات دوره'!$1:$1,0))="دارد",ROUND(AX897*INDEX('تعرفه ها'!A:Z,MATCH("پیک فصلی برق",'تعرفه ها'!$C:$C,0),MATCH(F897,'تعرفه ها'!$2:$2,0))/100,0),0),"---")</f>
        <v>---</v>
      </c>
      <c r="BE897" s="415" t="str">
        <f>IFERROR(ROUND(((AX897+AY897+AZ897+BA897+BB897+BC897+BD897)*INDEX('تعرفه ها'!A:Z,MATCH("مالیات برق",'تعرفه ها'!$C:$C,0),MATCH(F897,'تعرفه ها'!$2:$2,0))/100),0),"---")</f>
        <v>---</v>
      </c>
      <c r="BF897" s="415" t="str">
        <f t="shared" si="319"/>
        <v>---</v>
      </c>
      <c r="BG897" s="415" t="str">
        <f t="shared" si="323"/>
        <v>---</v>
      </c>
      <c r="BH897" s="415" t="str">
        <f t="shared" si="320"/>
        <v>---</v>
      </c>
      <c r="BI897" s="54" t="str">
        <f t="shared" si="321"/>
        <v>---</v>
      </c>
      <c r="BJ897" s="55" t="str">
        <f t="shared" si="322"/>
        <v>---</v>
      </c>
      <c r="BK897" s="262"/>
      <c r="BL897" s="183" t="str">
        <f>IFERROR(IF(INDEX(پرداخت!A:AZ,MATCH(A897&amp;" - "&amp;"برق",پرداخت!$B:$B,0),MATCH(G897,پرداخت!$1:$1,0))="نشده","نشده","شده"),"---")</f>
        <v>---</v>
      </c>
    </row>
    <row r="898" spans="1:64" ht="33.75" hidden="1">
      <c r="A898" s="170"/>
      <c r="B898" s="47">
        <f>IFERROR(INDEX('اطلاعات انشعابات شرکتها'!A:BB,MATCH(A898,'اطلاعات انشعابات شرکتها'!A:A,0),MATCH(B$1,'اطلاعات انشعابات شرکتها'!$1:$1,0)),0)</f>
        <v>0</v>
      </c>
      <c r="C898" s="48">
        <f>IFERROR(INDEX('اطلاعات انشعابات شرکتها'!A:BB,MATCH(A898,'اطلاعات انشعابات شرکتها'!A:A,0),MATCH(C$1,'اطلاعات انشعابات شرکتها'!$1:$1,0)),0)</f>
        <v>0</v>
      </c>
      <c r="D898" s="45"/>
      <c r="E898" s="171"/>
      <c r="F898" s="170"/>
      <c r="G898" s="188" t="str">
        <f t="shared" si="301"/>
        <v>/</v>
      </c>
      <c r="H898" s="188">
        <f>IFERROR(INDEX('اطلاعات دوره'!A:Z,MATCH(G898,'اطلاعات دوره'!C:C,0),MATCH(H$1,'اطلاعات دوره'!$1:$1,0)),0)</f>
        <v>0</v>
      </c>
      <c r="I898" s="188">
        <f>IFERROR(INDEX('اطلاعات دوره'!A:Z,MATCH(G898,'اطلاعات دوره'!C:C,0),MATCH(I$1,'اطلاعات دوره'!$1:$1,0)),0)</f>
        <v>0</v>
      </c>
      <c r="J898" s="188">
        <f>IFERROR(INDEX('اطلاعات دوره'!A:Z,MATCH(G898,'اطلاعات دوره'!C:C,0),MATCH(J$1,'اطلاعات دوره'!$1:$1,0)),0)</f>
        <v>0</v>
      </c>
      <c r="K898" s="265"/>
      <c r="L898" s="188" t="str">
        <f>IFERROR(INDEX('اطلاعات دوره'!A:Z,MATCH(G898,'اطلاعات دوره'!C:C,0)-1,MATCH("عنوان",'اطلاعات دوره'!$1:$1,0)),"---")</f>
        <v>---</v>
      </c>
      <c r="M898" s="188" t="str">
        <f t="shared" si="302"/>
        <v>----</v>
      </c>
      <c r="N898" s="188" t="str">
        <f t="shared" si="303"/>
        <v>-/</v>
      </c>
      <c r="O898" s="265"/>
      <c r="P898" s="188">
        <f>IFERROR(INDEX('اطلاعات انشعابات شرکتها'!A:BB,MATCH(A898,'اطلاعات انشعابات شرکتها'!A:A,0),MATCH(P$1,'اطلاعات انشعابات شرکتها'!$1:$1,0)),0)</f>
        <v>0</v>
      </c>
      <c r="Q898" s="188">
        <f>IFERROR(INDEX('اطلاعات انشعابات شرکتها'!A:BB,MATCH(A898,'اطلاعات انشعابات شرکتها'!A:A,0),MATCH(Q$1,'اطلاعات انشعابات شرکتها'!$1:$1,0)),0)</f>
        <v>0</v>
      </c>
      <c r="R898" s="188">
        <f>IFERROR(INDEX('اطلاعات انشعابات شرکتها'!A:BB,MATCH(A898,'اطلاعات انشعابات شرکتها'!A:A,0),MATCH(R$1,'اطلاعات انشعابات شرکتها'!$1:$1,0)),0)</f>
        <v>0</v>
      </c>
      <c r="S898" s="265"/>
      <c r="T898" s="188">
        <f>IFERROR(INDEX('قرائت کنتور'!A:AZ,MATCH(A898&amp;"-"&amp;T$1,'قرائت کنتور'!B:B,0),MATCH(G898,'قرائت کنتور'!$1:$1,0)),0)</f>
        <v>0</v>
      </c>
      <c r="U898" s="188">
        <f>IFERROR(INDEX('قرائت کنتور'!A:AZ,MATCH(A898&amp;"-"&amp;U$1,'قرائت کنتور'!B:B,0),MATCH(L898,'قرائت کنتور'!$1:$1,0)),0)</f>
        <v>0</v>
      </c>
      <c r="V898" s="188">
        <f>IFERROR(INDEX('قرائت کنتور'!A:AZ,MATCH(A898&amp;"-"&amp;U$1,'قرائت کنتور'!B:B,0),MATCH(G898,'قرائت کنتور'!$1:$1,0)),0)</f>
        <v>0</v>
      </c>
      <c r="W898" s="188">
        <f>IFERROR(INDEX('قرائت کنتور'!A:AZ,MATCH(A898&amp;"-"&amp;W$1,'قرائت کنتور'!B:B,0),MATCH(L898,'قرائت کنتور'!$1:$1,0)),0)</f>
        <v>0</v>
      </c>
      <c r="X898" s="188">
        <f>IFERROR(INDEX('قرائت کنتور'!A:AZ,MATCH(A898&amp;"-"&amp;W$1,'قرائت کنتور'!B:B,0),MATCH(G898,'قرائت کنتور'!$1:$1,0)),0)</f>
        <v>0</v>
      </c>
      <c r="Y898" s="188">
        <f>IFERROR(INDEX('قرائت کنتور'!A:AZ,MATCH(A898&amp;"-"&amp;Y$1,'قرائت کنتور'!B:B,0),MATCH(L898,'قرائت کنتور'!$1:$1,0)),0)</f>
        <v>0</v>
      </c>
      <c r="Z898" s="188">
        <f>IFERROR(INDEX('قرائت کنتور'!A:AZ,MATCH(A898&amp;"-"&amp;Y$1,'قرائت کنتور'!B:B,0),MATCH(G898,'قرائت کنتور'!$1:$1,0)),0)</f>
        <v>0</v>
      </c>
      <c r="AA898" s="188">
        <f>IFERROR(INDEX('قرائت کنتور'!A:AZ,MATCH(A898&amp;"-"&amp;AA$1,'قرائت کنتور'!B:B,0),MATCH(L898,'قرائت کنتور'!$1:$1,0)),0)</f>
        <v>0</v>
      </c>
      <c r="AB898" s="188">
        <f>IFERROR(INDEX('قرائت کنتور'!A:AZ,MATCH(A898&amp;"-"&amp;AA$1,'قرائت کنتور'!B:B,0),MATCH(G898,'قرائت کنتور'!$1:$1,0)),0)</f>
        <v>0</v>
      </c>
      <c r="AC898" s="265"/>
      <c r="AD898" s="188">
        <f t="shared" si="304"/>
        <v>0</v>
      </c>
      <c r="AE898" s="188">
        <f t="shared" si="305"/>
        <v>0</v>
      </c>
      <c r="AF898" s="188">
        <f t="shared" si="306"/>
        <v>0</v>
      </c>
      <c r="AG898" s="188">
        <f t="shared" si="307"/>
        <v>0</v>
      </c>
      <c r="AH898" s="188">
        <f t="shared" si="308"/>
        <v>0</v>
      </c>
      <c r="AI898" s="188">
        <f t="shared" si="309"/>
        <v>0</v>
      </c>
      <c r="AJ898" s="188" t="str">
        <f t="shared" si="310"/>
        <v>0</v>
      </c>
      <c r="AK898" s="265"/>
      <c r="AL898" s="254" t="str">
        <f t="shared" si="311"/>
        <v>---</v>
      </c>
      <c r="AM898" s="254" t="str">
        <f t="shared" si="312"/>
        <v>---</v>
      </c>
      <c r="AN898" s="265"/>
      <c r="AO898" s="188" t="str">
        <f>IFERROR(INDEX('تعرفه ها'!A:Z,MATCH(P898&amp;"-"&amp;AO$1,'تعرفه ها'!C:C,0),MATCH(F898,'تعرفه ها'!$2:$2,0),1),"---")</f>
        <v>---</v>
      </c>
      <c r="AP898" s="188" t="str">
        <f>IFERROR(INDEX('تعرفه ها'!A:Z,MATCH(P898&amp;"-"&amp;AP$1,'تعرفه ها'!C:C,0),MATCH(F898,'تعرفه ها'!$2:$2,0),1),"---")</f>
        <v>---</v>
      </c>
      <c r="AQ898" s="188" t="str">
        <f>IFERROR(INDEX('تعرفه ها'!A:Z,MATCH(P898&amp;"-"&amp;AQ$1,'تعرفه ها'!C:C,0),MATCH(F898,'تعرفه ها'!$2:$2,0),1),"---")</f>
        <v>---</v>
      </c>
      <c r="AR898" s="188" t="str">
        <f>IFERROR(INDEX('تعرفه ها'!A:Z,MATCH(P898&amp;"-"&amp;AR$1,'تعرفه ها'!C:C,0),MATCH(F898,'تعرفه ها'!$2:$2,0),1),"---")</f>
        <v>---</v>
      </c>
      <c r="AS898" s="265"/>
      <c r="AT898" s="415" t="str">
        <f t="shared" si="313"/>
        <v>---</v>
      </c>
      <c r="AU898" s="415" t="str">
        <f t="shared" si="314"/>
        <v>---</v>
      </c>
      <c r="AV898" s="415" t="str">
        <f t="shared" si="315"/>
        <v>---</v>
      </c>
      <c r="AW898" s="415" t="str">
        <f t="shared" si="316"/>
        <v>---</v>
      </c>
      <c r="AX898" s="415" t="str">
        <f t="shared" si="317"/>
        <v>---</v>
      </c>
      <c r="AY898" s="415" t="str">
        <f>IFERROR(AH898*INDEX('تعرفه ها'!A:Z,MATCH("عوارض برق به ازاء هر کیلووات",'تعرفه ها'!$C:$C,0),MATCH(F898,'تعرفه ها'!$2:$2,0)),"---")</f>
        <v>---</v>
      </c>
      <c r="AZ898" s="415" t="str">
        <f t="shared" si="318"/>
        <v>---</v>
      </c>
      <c r="BA898" s="415" t="str">
        <f>IFERROR(ROUND(((AX898+AY898+AZ898)*INDEX('تعرفه ها'!A:Z,MATCH("هزینه نگهداری و تعمیرات شبکه برق",'تعرفه ها'!$C:$C,0),MATCH(F898,'تعرفه ها'!$2:$2,0))/100),0),"---")</f>
        <v>---</v>
      </c>
      <c r="BB898" s="415">
        <f>IFERROR(IF(P898="دیماندی",ROUND(AJ898*INDEX('تعرفه ها'!A:Z,MATCH(BB$1,'تعرفه ها'!$C:$C,0),MATCH(F898,'تعرفه ها'!$2:$2,0))*J898/30,0),0),"---")</f>
        <v>0</v>
      </c>
      <c r="BC898" s="415"/>
      <c r="BD898" s="54" t="str">
        <f>IFERROR(IF(INDEX('اطلاعات دوره'!A:Z,MATCH(G898,'اطلاعات دوره'!C:C,0),MATCH("برق",'اطلاعات دوره'!$1:$1,0))="دارد",ROUND(AX898*INDEX('تعرفه ها'!A:Z,MATCH("پیک فصلی برق",'تعرفه ها'!$C:$C,0),MATCH(F898,'تعرفه ها'!$2:$2,0))/100,0),0),"---")</f>
        <v>---</v>
      </c>
      <c r="BE898" s="415" t="str">
        <f>IFERROR(ROUND(((AX898+AY898+AZ898+BA898+BB898+BC898+BD898)*INDEX('تعرفه ها'!A:Z,MATCH("مالیات برق",'تعرفه ها'!$C:$C,0),MATCH(F898,'تعرفه ها'!$2:$2,0))/100),0),"---")</f>
        <v>---</v>
      </c>
      <c r="BF898" s="415" t="str">
        <f t="shared" si="319"/>
        <v>---</v>
      </c>
      <c r="BG898" s="415" t="str">
        <f t="shared" si="323"/>
        <v>---</v>
      </c>
      <c r="BH898" s="415" t="str">
        <f t="shared" si="320"/>
        <v>---</v>
      </c>
      <c r="BI898" s="54" t="str">
        <f t="shared" si="321"/>
        <v>---</v>
      </c>
      <c r="BJ898" s="55" t="str">
        <f t="shared" si="322"/>
        <v>---</v>
      </c>
      <c r="BK898" s="262"/>
      <c r="BL898" s="183" t="str">
        <f>IFERROR(IF(INDEX(پرداخت!A:AZ,MATCH(A898&amp;" - "&amp;"برق",پرداخت!$B:$B,0),MATCH(G898,پرداخت!$1:$1,0))="نشده","نشده","شده"),"---")</f>
        <v>---</v>
      </c>
    </row>
    <row r="899" spans="1:64" ht="33.75" hidden="1">
      <c r="A899" s="170"/>
      <c r="B899" s="47">
        <f>IFERROR(INDEX('اطلاعات انشعابات شرکتها'!A:BB,MATCH(A899,'اطلاعات انشعابات شرکتها'!A:A,0),MATCH(B$1,'اطلاعات انشعابات شرکتها'!$1:$1,0)),0)</f>
        <v>0</v>
      </c>
      <c r="C899" s="48">
        <f>IFERROR(INDEX('اطلاعات انشعابات شرکتها'!A:BB,MATCH(A899,'اطلاعات انشعابات شرکتها'!A:A,0),MATCH(C$1,'اطلاعات انشعابات شرکتها'!$1:$1,0)),0)</f>
        <v>0</v>
      </c>
      <c r="D899" s="45"/>
      <c r="E899" s="171"/>
      <c r="F899" s="170"/>
      <c r="G899" s="188" t="str">
        <f t="shared" si="301"/>
        <v>/</v>
      </c>
      <c r="H899" s="188">
        <f>IFERROR(INDEX('اطلاعات دوره'!A:Z,MATCH(G899,'اطلاعات دوره'!C:C,0),MATCH(H$1,'اطلاعات دوره'!$1:$1,0)),0)</f>
        <v>0</v>
      </c>
      <c r="I899" s="188">
        <f>IFERROR(INDEX('اطلاعات دوره'!A:Z,MATCH(G899,'اطلاعات دوره'!C:C,0),MATCH(I$1,'اطلاعات دوره'!$1:$1,0)),0)</f>
        <v>0</v>
      </c>
      <c r="J899" s="188">
        <f>IFERROR(INDEX('اطلاعات دوره'!A:Z,MATCH(G899,'اطلاعات دوره'!C:C,0),MATCH(J$1,'اطلاعات دوره'!$1:$1,0)),0)</f>
        <v>0</v>
      </c>
      <c r="K899" s="265"/>
      <c r="L899" s="188" t="str">
        <f>IFERROR(INDEX('اطلاعات دوره'!A:Z,MATCH(G899,'اطلاعات دوره'!C:C,0)-1,MATCH("عنوان",'اطلاعات دوره'!$1:$1,0)),"---")</f>
        <v>---</v>
      </c>
      <c r="M899" s="188" t="str">
        <f t="shared" si="302"/>
        <v>----</v>
      </c>
      <c r="N899" s="188" t="str">
        <f t="shared" si="303"/>
        <v>-/</v>
      </c>
      <c r="O899" s="265"/>
      <c r="P899" s="188">
        <f>IFERROR(INDEX('اطلاعات انشعابات شرکتها'!A:BB,MATCH(A899,'اطلاعات انشعابات شرکتها'!A:A,0),MATCH(P$1,'اطلاعات انشعابات شرکتها'!$1:$1,0)),0)</f>
        <v>0</v>
      </c>
      <c r="Q899" s="188">
        <f>IFERROR(INDEX('اطلاعات انشعابات شرکتها'!A:BB,MATCH(A899,'اطلاعات انشعابات شرکتها'!A:A,0),MATCH(Q$1,'اطلاعات انشعابات شرکتها'!$1:$1,0)),0)</f>
        <v>0</v>
      </c>
      <c r="R899" s="188">
        <f>IFERROR(INDEX('اطلاعات انشعابات شرکتها'!A:BB,MATCH(A899,'اطلاعات انشعابات شرکتها'!A:A,0),MATCH(R$1,'اطلاعات انشعابات شرکتها'!$1:$1,0)),0)</f>
        <v>0</v>
      </c>
      <c r="S899" s="265"/>
      <c r="T899" s="188">
        <f>IFERROR(INDEX('قرائت کنتور'!A:AZ,MATCH(A899&amp;"-"&amp;T$1,'قرائت کنتور'!B:B,0),MATCH(G899,'قرائت کنتور'!$1:$1,0)),0)</f>
        <v>0</v>
      </c>
      <c r="U899" s="188">
        <f>IFERROR(INDEX('قرائت کنتور'!A:AZ,MATCH(A899&amp;"-"&amp;U$1,'قرائت کنتور'!B:B,0),MATCH(L899,'قرائت کنتور'!$1:$1,0)),0)</f>
        <v>0</v>
      </c>
      <c r="V899" s="188">
        <f>IFERROR(INDEX('قرائت کنتور'!A:AZ,MATCH(A899&amp;"-"&amp;U$1,'قرائت کنتور'!B:B,0),MATCH(G899,'قرائت کنتور'!$1:$1,0)),0)</f>
        <v>0</v>
      </c>
      <c r="W899" s="188">
        <f>IFERROR(INDEX('قرائت کنتور'!A:AZ,MATCH(A899&amp;"-"&amp;W$1,'قرائت کنتور'!B:B,0),MATCH(L899,'قرائت کنتور'!$1:$1,0)),0)</f>
        <v>0</v>
      </c>
      <c r="X899" s="188">
        <f>IFERROR(INDEX('قرائت کنتور'!A:AZ,MATCH(A899&amp;"-"&amp;W$1,'قرائت کنتور'!B:B,0),MATCH(G899,'قرائت کنتور'!$1:$1,0)),0)</f>
        <v>0</v>
      </c>
      <c r="Y899" s="188">
        <f>IFERROR(INDEX('قرائت کنتور'!A:AZ,MATCH(A899&amp;"-"&amp;Y$1,'قرائت کنتور'!B:B,0),MATCH(L899,'قرائت کنتور'!$1:$1,0)),0)</f>
        <v>0</v>
      </c>
      <c r="Z899" s="188">
        <f>IFERROR(INDEX('قرائت کنتور'!A:AZ,MATCH(A899&amp;"-"&amp;Y$1,'قرائت کنتور'!B:B,0),MATCH(G899,'قرائت کنتور'!$1:$1,0)),0)</f>
        <v>0</v>
      </c>
      <c r="AA899" s="188">
        <f>IFERROR(INDEX('قرائت کنتور'!A:AZ,MATCH(A899&amp;"-"&amp;AA$1,'قرائت کنتور'!B:B,0),MATCH(L899,'قرائت کنتور'!$1:$1,0)),0)</f>
        <v>0</v>
      </c>
      <c r="AB899" s="188">
        <f>IFERROR(INDEX('قرائت کنتور'!A:AZ,MATCH(A899&amp;"-"&amp;AA$1,'قرائت کنتور'!B:B,0),MATCH(G899,'قرائت کنتور'!$1:$1,0)),0)</f>
        <v>0</v>
      </c>
      <c r="AC899" s="265"/>
      <c r="AD899" s="188">
        <f t="shared" si="304"/>
        <v>0</v>
      </c>
      <c r="AE899" s="188">
        <f t="shared" si="305"/>
        <v>0</v>
      </c>
      <c r="AF899" s="188">
        <f t="shared" si="306"/>
        <v>0</v>
      </c>
      <c r="AG899" s="188">
        <f t="shared" si="307"/>
        <v>0</v>
      </c>
      <c r="AH899" s="188">
        <f t="shared" si="308"/>
        <v>0</v>
      </c>
      <c r="AI899" s="188">
        <f t="shared" si="309"/>
        <v>0</v>
      </c>
      <c r="AJ899" s="188" t="str">
        <f t="shared" si="310"/>
        <v>0</v>
      </c>
      <c r="AK899" s="265"/>
      <c r="AL899" s="254" t="str">
        <f t="shared" si="311"/>
        <v>---</v>
      </c>
      <c r="AM899" s="254" t="str">
        <f t="shared" si="312"/>
        <v>---</v>
      </c>
      <c r="AN899" s="265"/>
      <c r="AO899" s="188" t="str">
        <f>IFERROR(INDEX('تعرفه ها'!A:Z,MATCH(P899&amp;"-"&amp;AO$1,'تعرفه ها'!C:C,0),MATCH(F899,'تعرفه ها'!$2:$2,0),1),"---")</f>
        <v>---</v>
      </c>
      <c r="AP899" s="188" t="str">
        <f>IFERROR(INDEX('تعرفه ها'!A:Z,MATCH(P899&amp;"-"&amp;AP$1,'تعرفه ها'!C:C,0),MATCH(F899,'تعرفه ها'!$2:$2,0),1),"---")</f>
        <v>---</v>
      </c>
      <c r="AQ899" s="188" t="str">
        <f>IFERROR(INDEX('تعرفه ها'!A:Z,MATCH(P899&amp;"-"&amp;AQ$1,'تعرفه ها'!C:C,0),MATCH(F899,'تعرفه ها'!$2:$2,0),1),"---")</f>
        <v>---</v>
      </c>
      <c r="AR899" s="188" t="str">
        <f>IFERROR(INDEX('تعرفه ها'!A:Z,MATCH(P899&amp;"-"&amp;AR$1,'تعرفه ها'!C:C,0),MATCH(F899,'تعرفه ها'!$2:$2,0),1),"---")</f>
        <v>---</v>
      </c>
      <c r="AS899" s="265"/>
      <c r="AT899" s="415" t="str">
        <f t="shared" si="313"/>
        <v>---</v>
      </c>
      <c r="AU899" s="415" t="str">
        <f t="shared" si="314"/>
        <v>---</v>
      </c>
      <c r="AV899" s="415" t="str">
        <f t="shared" si="315"/>
        <v>---</v>
      </c>
      <c r="AW899" s="415" t="str">
        <f t="shared" si="316"/>
        <v>---</v>
      </c>
      <c r="AX899" s="415" t="str">
        <f t="shared" si="317"/>
        <v>---</v>
      </c>
      <c r="AY899" s="415" t="str">
        <f>IFERROR(AH899*INDEX('تعرفه ها'!A:Z,MATCH("عوارض برق به ازاء هر کیلووات",'تعرفه ها'!$C:$C,0),MATCH(F899,'تعرفه ها'!$2:$2,0)),"---")</f>
        <v>---</v>
      </c>
      <c r="AZ899" s="415" t="str">
        <f t="shared" si="318"/>
        <v>---</v>
      </c>
      <c r="BA899" s="415" t="str">
        <f>IFERROR(ROUND(((AX899+AY899+AZ899)*INDEX('تعرفه ها'!A:Z,MATCH("هزینه نگهداری و تعمیرات شبکه برق",'تعرفه ها'!$C:$C,0),MATCH(F899,'تعرفه ها'!$2:$2,0))/100),0),"---")</f>
        <v>---</v>
      </c>
      <c r="BB899" s="415">
        <f>IFERROR(IF(P899="دیماندی",ROUND(AJ899*INDEX('تعرفه ها'!A:Z,MATCH(BB$1,'تعرفه ها'!$C:$C,0),MATCH(F899,'تعرفه ها'!$2:$2,0))*J899/30,0),0),"---")</f>
        <v>0</v>
      </c>
      <c r="BC899" s="415"/>
      <c r="BD899" s="54" t="str">
        <f>IFERROR(IF(INDEX('اطلاعات دوره'!A:Z,MATCH(G899,'اطلاعات دوره'!C:C,0),MATCH("برق",'اطلاعات دوره'!$1:$1,0))="دارد",ROUND(AX899*INDEX('تعرفه ها'!A:Z,MATCH("پیک فصلی برق",'تعرفه ها'!$C:$C,0),MATCH(F899,'تعرفه ها'!$2:$2,0))/100,0),0),"---")</f>
        <v>---</v>
      </c>
      <c r="BE899" s="415" t="str">
        <f>IFERROR(ROUND(((AX899+AY899+AZ899+BA899+BB899+BC899+BD899)*INDEX('تعرفه ها'!A:Z,MATCH("مالیات برق",'تعرفه ها'!$C:$C,0),MATCH(F899,'تعرفه ها'!$2:$2,0))/100),0),"---")</f>
        <v>---</v>
      </c>
      <c r="BF899" s="415" t="str">
        <f t="shared" si="319"/>
        <v>---</v>
      </c>
      <c r="BG899" s="415" t="str">
        <f t="shared" si="323"/>
        <v>---</v>
      </c>
      <c r="BH899" s="415" t="str">
        <f t="shared" si="320"/>
        <v>---</v>
      </c>
      <c r="BI899" s="54" t="str">
        <f t="shared" si="321"/>
        <v>---</v>
      </c>
      <c r="BJ899" s="55" t="str">
        <f t="shared" si="322"/>
        <v>---</v>
      </c>
      <c r="BK899" s="262"/>
      <c r="BL899" s="183" t="str">
        <f>IFERROR(IF(INDEX(پرداخت!A:AZ,MATCH(A899&amp;" - "&amp;"برق",پرداخت!$B:$B,0),MATCH(G899,پرداخت!$1:$1,0))="نشده","نشده","شده"),"---")</f>
        <v>---</v>
      </c>
    </row>
    <row r="900" spans="1:64" ht="33.75" hidden="1">
      <c r="A900" s="170"/>
      <c r="B900" s="47">
        <f>IFERROR(INDEX('اطلاعات انشعابات شرکتها'!A:BB,MATCH(A900,'اطلاعات انشعابات شرکتها'!A:A,0),MATCH(B$1,'اطلاعات انشعابات شرکتها'!$1:$1,0)),0)</f>
        <v>0</v>
      </c>
      <c r="C900" s="48">
        <f>IFERROR(INDEX('اطلاعات انشعابات شرکتها'!A:BB,MATCH(A900,'اطلاعات انشعابات شرکتها'!A:A,0),MATCH(C$1,'اطلاعات انشعابات شرکتها'!$1:$1,0)),0)</f>
        <v>0</v>
      </c>
      <c r="D900" s="45"/>
      <c r="E900" s="171"/>
      <c r="F900" s="170"/>
      <c r="G900" s="188" t="str">
        <f t="shared" ref="G900:G963" si="324">F900&amp;"/"&amp;E900</f>
        <v>/</v>
      </c>
      <c r="H900" s="188">
        <f>IFERROR(INDEX('اطلاعات دوره'!A:Z,MATCH(G900,'اطلاعات دوره'!C:C,0),MATCH(H$1,'اطلاعات دوره'!$1:$1,0)),0)</f>
        <v>0</v>
      </c>
      <c r="I900" s="188">
        <f>IFERROR(INDEX('اطلاعات دوره'!A:Z,MATCH(G900,'اطلاعات دوره'!C:C,0),MATCH(I$1,'اطلاعات دوره'!$1:$1,0)),0)</f>
        <v>0</v>
      </c>
      <c r="J900" s="188">
        <f>IFERROR(INDEX('اطلاعات دوره'!A:Z,MATCH(G900,'اطلاعات دوره'!C:C,0),MATCH(J$1,'اطلاعات دوره'!$1:$1,0)),0)</f>
        <v>0</v>
      </c>
      <c r="K900" s="265"/>
      <c r="L900" s="188" t="str">
        <f>IFERROR(INDEX('اطلاعات دوره'!A:Z,MATCH(G900,'اطلاعات دوره'!C:C,0)-1,MATCH("عنوان",'اطلاعات دوره'!$1:$1,0)),"---")</f>
        <v>---</v>
      </c>
      <c r="M900" s="188" t="str">
        <f t="shared" ref="M900:M963" si="325">A900&amp;"-"&amp;L900</f>
        <v>----</v>
      </c>
      <c r="N900" s="188" t="str">
        <f t="shared" ref="N900:N963" si="326">A900&amp;"-"&amp;G900</f>
        <v>-/</v>
      </c>
      <c r="O900" s="265"/>
      <c r="P900" s="188">
        <f>IFERROR(INDEX('اطلاعات انشعابات شرکتها'!A:BB,MATCH(A900,'اطلاعات انشعابات شرکتها'!A:A,0),MATCH(P$1,'اطلاعات انشعابات شرکتها'!$1:$1,0)),0)</f>
        <v>0</v>
      </c>
      <c r="Q900" s="188">
        <f>IFERROR(INDEX('اطلاعات انشعابات شرکتها'!A:BB,MATCH(A900,'اطلاعات انشعابات شرکتها'!A:A,0),MATCH(Q$1,'اطلاعات انشعابات شرکتها'!$1:$1,0)),0)</f>
        <v>0</v>
      </c>
      <c r="R900" s="188">
        <f>IFERROR(INDEX('اطلاعات انشعابات شرکتها'!A:BB,MATCH(A900,'اطلاعات انشعابات شرکتها'!A:A,0),MATCH(R$1,'اطلاعات انشعابات شرکتها'!$1:$1,0)),0)</f>
        <v>0</v>
      </c>
      <c r="S900" s="265"/>
      <c r="T900" s="188">
        <f>IFERROR(INDEX('قرائت کنتور'!A:AZ,MATCH(A900&amp;"-"&amp;T$1,'قرائت کنتور'!B:B,0),MATCH(G900,'قرائت کنتور'!$1:$1,0)),0)</f>
        <v>0</v>
      </c>
      <c r="U900" s="188">
        <f>IFERROR(INDEX('قرائت کنتور'!A:AZ,MATCH(A900&amp;"-"&amp;U$1,'قرائت کنتور'!B:B,0),MATCH(L900,'قرائت کنتور'!$1:$1,0)),0)</f>
        <v>0</v>
      </c>
      <c r="V900" s="188">
        <f>IFERROR(INDEX('قرائت کنتور'!A:AZ,MATCH(A900&amp;"-"&amp;U$1,'قرائت کنتور'!B:B,0),MATCH(G900,'قرائت کنتور'!$1:$1,0)),0)</f>
        <v>0</v>
      </c>
      <c r="W900" s="188">
        <f>IFERROR(INDEX('قرائت کنتور'!A:AZ,MATCH(A900&amp;"-"&amp;W$1,'قرائت کنتور'!B:B,0),MATCH(L900,'قرائت کنتور'!$1:$1,0)),0)</f>
        <v>0</v>
      </c>
      <c r="X900" s="188">
        <f>IFERROR(INDEX('قرائت کنتور'!A:AZ,MATCH(A900&amp;"-"&amp;W$1,'قرائت کنتور'!B:B,0),MATCH(G900,'قرائت کنتور'!$1:$1,0)),0)</f>
        <v>0</v>
      </c>
      <c r="Y900" s="188">
        <f>IFERROR(INDEX('قرائت کنتور'!A:AZ,MATCH(A900&amp;"-"&amp;Y$1,'قرائت کنتور'!B:B,0),MATCH(L900,'قرائت کنتور'!$1:$1,0)),0)</f>
        <v>0</v>
      </c>
      <c r="Z900" s="188">
        <f>IFERROR(INDEX('قرائت کنتور'!A:AZ,MATCH(A900&amp;"-"&amp;Y$1,'قرائت کنتور'!B:B,0),MATCH(G900,'قرائت کنتور'!$1:$1,0)),0)</f>
        <v>0</v>
      </c>
      <c r="AA900" s="188">
        <f>IFERROR(INDEX('قرائت کنتور'!A:AZ,MATCH(A900&amp;"-"&amp;AA$1,'قرائت کنتور'!B:B,0),MATCH(L900,'قرائت کنتور'!$1:$1,0)),0)</f>
        <v>0</v>
      </c>
      <c r="AB900" s="188">
        <f>IFERROR(INDEX('قرائت کنتور'!A:AZ,MATCH(A900&amp;"-"&amp;AA$1,'قرائت کنتور'!B:B,0),MATCH(G900,'قرائت کنتور'!$1:$1,0)),0)</f>
        <v>0</v>
      </c>
      <c r="AC900" s="265"/>
      <c r="AD900" s="188">
        <f t="shared" ref="AD900:AD963" si="327">IFERROR((V900-U900)*R900,"---")</f>
        <v>0</v>
      </c>
      <c r="AE900" s="188">
        <f t="shared" ref="AE900:AE963" si="328">IFERROR((X900-W900)*R900,"---")</f>
        <v>0</v>
      </c>
      <c r="AF900" s="188">
        <f t="shared" ref="AF900:AF963" si="329">IFERROR((Z900-Y900)*R900,"---")</f>
        <v>0</v>
      </c>
      <c r="AG900" s="188">
        <f t="shared" ref="AG900:AG963" si="330">IFERROR((AB900-AA900)*R900,"---")</f>
        <v>0</v>
      </c>
      <c r="AH900" s="188">
        <f t="shared" ref="AH900:AH963" si="331">IFERROR(AD900+AE900+AF900,"---")</f>
        <v>0</v>
      </c>
      <c r="AI900" s="188">
        <f t="shared" ref="AI900:AI963" si="332">IFERROR(T900*R900,"---")</f>
        <v>0</v>
      </c>
      <c r="AJ900" s="188" t="str">
        <f t="shared" ref="AJ900:AJ963" si="333">IFERROR(IF(P900="دیماندی",IF(AI900&gt;(0.9*Q900),AI900,0.9*Q900),"0"),"---")</f>
        <v>0</v>
      </c>
      <c r="AK900" s="265"/>
      <c r="AL900" s="254" t="str">
        <f t="shared" ref="AL900:AL963" si="334">IFERROR((AH900)/((AH900^2+AG900^2)^0.5),"---")</f>
        <v>---</v>
      </c>
      <c r="AM900" s="254" t="str">
        <f t="shared" ref="AM900:AM963" si="335">IFERROR(IF((0.9/AL900-1)&gt;0.01,0.9/AL900-1,"0"),"---")</f>
        <v>---</v>
      </c>
      <c r="AN900" s="265"/>
      <c r="AO900" s="188" t="str">
        <f>IFERROR(INDEX('تعرفه ها'!A:Z,MATCH(P900&amp;"-"&amp;AO$1,'تعرفه ها'!C:C,0),MATCH(F900,'تعرفه ها'!$2:$2,0),1),"---")</f>
        <v>---</v>
      </c>
      <c r="AP900" s="188" t="str">
        <f>IFERROR(INDEX('تعرفه ها'!A:Z,MATCH(P900&amp;"-"&amp;AP$1,'تعرفه ها'!C:C,0),MATCH(F900,'تعرفه ها'!$2:$2,0),1),"---")</f>
        <v>---</v>
      </c>
      <c r="AQ900" s="188" t="str">
        <f>IFERROR(INDEX('تعرفه ها'!A:Z,MATCH(P900&amp;"-"&amp;AQ$1,'تعرفه ها'!C:C,0),MATCH(F900,'تعرفه ها'!$2:$2,0),1),"---")</f>
        <v>---</v>
      </c>
      <c r="AR900" s="188" t="str">
        <f>IFERROR(INDEX('تعرفه ها'!A:Z,MATCH(P900&amp;"-"&amp;AR$1,'تعرفه ها'!C:C,0),MATCH(F900,'تعرفه ها'!$2:$2,0),1),"---")</f>
        <v>---</v>
      </c>
      <c r="AS900" s="265"/>
      <c r="AT900" s="415" t="str">
        <f t="shared" ref="AT900:AT963" si="336">IFERROR(AD900*AO900,"---")</f>
        <v>---</v>
      </c>
      <c r="AU900" s="415" t="str">
        <f t="shared" ref="AU900:AU963" si="337">IFERROR(AE900*AP900,"---")</f>
        <v>---</v>
      </c>
      <c r="AV900" s="415" t="str">
        <f t="shared" ref="AV900:AV963" si="338">IFERROR(AF900*AQ900,"---")</f>
        <v>---</v>
      </c>
      <c r="AW900" s="415" t="str">
        <f t="shared" ref="AW900:AW963" si="339">IFERROR(AG900*AR900,"---")</f>
        <v>---</v>
      </c>
      <c r="AX900" s="415" t="str">
        <f t="shared" ref="AX900:AX963" si="340">IFERROR((AT900+AU900+AV900+AW900),"---")</f>
        <v>---</v>
      </c>
      <c r="AY900" s="415" t="str">
        <f>IFERROR(AH900*INDEX('تعرفه ها'!A:Z,MATCH("عوارض برق به ازاء هر کیلووات",'تعرفه ها'!$C:$C,0),MATCH(F900,'تعرفه ها'!$2:$2,0)),"---")</f>
        <v>---</v>
      </c>
      <c r="AZ900" s="415" t="str">
        <f t="shared" ref="AZ900:AZ963" si="341">IFERROR(ROUND((AT900+AU900+AV900)*AM900,0),"---")</f>
        <v>---</v>
      </c>
      <c r="BA900" s="415" t="str">
        <f>IFERROR(ROUND(((AX900+AY900+AZ900)*INDEX('تعرفه ها'!A:Z,MATCH("هزینه نگهداری و تعمیرات شبکه برق",'تعرفه ها'!$C:$C,0),MATCH(F900,'تعرفه ها'!$2:$2,0))/100),0),"---")</f>
        <v>---</v>
      </c>
      <c r="BB900" s="415">
        <f>IFERROR(IF(P900="دیماندی",ROUND(AJ900*INDEX('تعرفه ها'!A:Z,MATCH(BB$1,'تعرفه ها'!$C:$C,0),MATCH(F900,'تعرفه ها'!$2:$2,0))*J900/30,0),0),"---")</f>
        <v>0</v>
      </c>
      <c r="BC900" s="415"/>
      <c r="BD900" s="54" t="str">
        <f>IFERROR(IF(INDEX('اطلاعات دوره'!A:Z,MATCH(G900,'اطلاعات دوره'!C:C,0),MATCH("برق",'اطلاعات دوره'!$1:$1,0))="دارد",ROUND(AX900*INDEX('تعرفه ها'!A:Z,MATCH("پیک فصلی برق",'تعرفه ها'!$C:$C,0),MATCH(F900,'تعرفه ها'!$2:$2,0))/100,0),0),"---")</f>
        <v>---</v>
      </c>
      <c r="BE900" s="415" t="str">
        <f>IFERROR(ROUND(((AX900+AY900+AZ900+BA900+BB900+BC900+BD900)*INDEX('تعرفه ها'!A:Z,MATCH("مالیات برق",'تعرفه ها'!$C:$C,0),MATCH(F900,'تعرفه ها'!$2:$2,0))/100),0),"---")</f>
        <v>---</v>
      </c>
      <c r="BF900" s="415" t="str">
        <f t="shared" ref="BF900:BF963" si="342">IFERROR((AX900+AY900+AZ900+BA900+BB900+BC900+BD900+BE900),"---")</f>
        <v>---</v>
      </c>
      <c r="BG900" s="415" t="str">
        <f t="shared" si="323"/>
        <v>---</v>
      </c>
      <c r="BH900" s="415" t="str">
        <f t="shared" ref="BH900:BH963" si="343">IFERROR((BF900+BG900),"---")</f>
        <v>---</v>
      </c>
      <c r="BI900" s="54" t="str">
        <f t="shared" ref="BI900:BI963" si="344">IFERROR(INT(RIGHT(BH900,3)),"---")</f>
        <v>---</v>
      </c>
      <c r="BJ900" s="55" t="str">
        <f t="shared" ref="BJ900:BJ963" si="345">IFERROR(BH900-BI900,"---")</f>
        <v>---</v>
      </c>
      <c r="BK900" s="262"/>
      <c r="BL900" s="183" t="str">
        <f>IFERROR(IF(INDEX(پرداخت!A:AZ,MATCH(A900&amp;" - "&amp;"برق",پرداخت!$B:$B,0),MATCH(G900,پرداخت!$1:$1,0))="نشده","نشده","شده"),"---")</f>
        <v>---</v>
      </c>
    </row>
    <row r="901" spans="1:64" ht="33.75" hidden="1">
      <c r="A901" s="170"/>
      <c r="B901" s="47">
        <f>IFERROR(INDEX('اطلاعات انشعابات شرکتها'!A:BB,MATCH(A901,'اطلاعات انشعابات شرکتها'!A:A,0),MATCH(B$1,'اطلاعات انشعابات شرکتها'!$1:$1,0)),0)</f>
        <v>0</v>
      </c>
      <c r="C901" s="48">
        <f>IFERROR(INDEX('اطلاعات انشعابات شرکتها'!A:BB,MATCH(A901,'اطلاعات انشعابات شرکتها'!A:A,0),MATCH(C$1,'اطلاعات انشعابات شرکتها'!$1:$1,0)),0)</f>
        <v>0</v>
      </c>
      <c r="D901" s="45"/>
      <c r="E901" s="171"/>
      <c r="F901" s="170"/>
      <c r="G901" s="188" t="str">
        <f t="shared" si="324"/>
        <v>/</v>
      </c>
      <c r="H901" s="188">
        <f>IFERROR(INDEX('اطلاعات دوره'!A:Z,MATCH(G901,'اطلاعات دوره'!C:C,0),MATCH(H$1,'اطلاعات دوره'!$1:$1,0)),0)</f>
        <v>0</v>
      </c>
      <c r="I901" s="188">
        <f>IFERROR(INDEX('اطلاعات دوره'!A:Z,MATCH(G901,'اطلاعات دوره'!C:C,0),MATCH(I$1,'اطلاعات دوره'!$1:$1,0)),0)</f>
        <v>0</v>
      </c>
      <c r="J901" s="188">
        <f>IFERROR(INDEX('اطلاعات دوره'!A:Z,MATCH(G901,'اطلاعات دوره'!C:C,0),MATCH(J$1,'اطلاعات دوره'!$1:$1,0)),0)</f>
        <v>0</v>
      </c>
      <c r="K901" s="265"/>
      <c r="L901" s="188" t="str">
        <f>IFERROR(INDEX('اطلاعات دوره'!A:Z,MATCH(G901,'اطلاعات دوره'!C:C,0)-1,MATCH("عنوان",'اطلاعات دوره'!$1:$1,0)),"---")</f>
        <v>---</v>
      </c>
      <c r="M901" s="188" t="str">
        <f t="shared" si="325"/>
        <v>----</v>
      </c>
      <c r="N901" s="188" t="str">
        <f t="shared" si="326"/>
        <v>-/</v>
      </c>
      <c r="O901" s="265"/>
      <c r="P901" s="188">
        <f>IFERROR(INDEX('اطلاعات انشعابات شرکتها'!A:BB,MATCH(A901,'اطلاعات انشعابات شرکتها'!A:A,0),MATCH(P$1,'اطلاعات انشعابات شرکتها'!$1:$1,0)),0)</f>
        <v>0</v>
      </c>
      <c r="Q901" s="188">
        <f>IFERROR(INDEX('اطلاعات انشعابات شرکتها'!A:BB,MATCH(A901,'اطلاعات انشعابات شرکتها'!A:A,0),MATCH(Q$1,'اطلاعات انشعابات شرکتها'!$1:$1,0)),0)</f>
        <v>0</v>
      </c>
      <c r="R901" s="188">
        <f>IFERROR(INDEX('اطلاعات انشعابات شرکتها'!A:BB,MATCH(A901,'اطلاعات انشعابات شرکتها'!A:A,0),MATCH(R$1,'اطلاعات انشعابات شرکتها'!$1:$1,0)),0)</f>
        <v>0</v>
      </c>
      <c r="S901" s="265"/>
      <c r="T901" s="188">
        <f>IFERROR(INDEX('قرائت کنتور'!A:AZ,MATCH(A901&amp;"-"&amp;T$1,'قرائت کنتور'!B:B,0),MATCH(G901,'قرائت کنتور'!$1:$1,0)),0)</f>
        <v>0</v>
      </c>
      <c r="U901" s="188">
        <f>IFERROR(INDEX('قرائت کنتور'!A:AZ,MATCH(A901&amp;"-"&amp;U$1,'قرائت کنتور'!B:B,0),MATCH(L901,'قرائت کنتور'!$1:$1,0)),0)</f>
        <v>0</v>
      </c>
      <c r="V901" s="188">
        <f>IFERROR(INDEX('قرائت کنتور'!A:AZ,MATCH(A901&amp;"-"&amp;U$1,'قرائت کنتور'!B:B,0),MATCH(G901,'قرائت کنتور'!$1:$1,0)),0)</f>
        <v>0</v>
      </c>
      <c r="W901" s="188">
        <f>IFERROR(INDEX('قرائت کنتور'!A:AZ,MATCH(A901&amp;"-"&amp;W$1,'قرائت کنتور'!B:B,0),MATCH(L901,'قرائت کنتور'!$1:$1,0)),0)</f>
        <v>0</v>
      </c>
      <c r="X901" s="188">
        <f>IFERROR(INDEX('قرائت کنتور'!A:AZ,MATCH(A901&amp;"-"&amp;W$1,'قرائت کنتور'!B:B,0),MATCH(G901,'قرائت کنتور'!$1:$1,0)),0)</f>
        <v>0</v>
      </c>
      <c r="Y901" s="188">
        <f>IFERROR(INDEX('قرائت کنتور'!A:AZ,MATCH(A901&amp;"-"&amp;Y$1,'قرائت کنتور'!B:B,0),MATCH(L901,'قرائت کنتور'!$1:$1,0)),0)</f>
        <v>0</v>
      </c>
      <c r="Z901" s="188">
        <f>IFERROR(INDEX('قرائت کنتور'!A:AZ,MATCH(A901&amp;"-"&amp;Y$1,'قرائت کنتور'!B:B,0),MATCH(G901,'قرائت کنتور'!$1:$1,0)),0)</f>
        <v>0</v>
      </c>
      <c r="AA901" s="188">
        <f>IFERROR(INDEX('قرائت کنتور'!A:AZ,MATCH(A901&amp;"-"&amp;AA$1,'قرائت کنتور'!B:B,0),MATCH(L901,'قرائت کنتور'!$1:$1,0)),0)</f>
        <v>0</v>
      </c>
      <c r="AB901" s="188">
        <f>IFERROR(INDEX('قرائت کنتور'!A:AZ,MATCH(A901&amp;"-"&amp;AA$1,'قرائت کنتور'!B:B,0),MATCH(G901,'قرائت کنتور'!$1:$1,0)),0)</f>
        <v>0</v>
      </c>
      <c r="AC901" s="265"/>
      <c r="AD901" s="188">
        <f t="shared" si="327"/>
        <v>0</v>
      </c>
      <c r="AE901" s="188">
        <f t="shared" si="328"/>
        <v>0</v>
      </c>
      <c r="AF901" s="188">
        <f t="shared" si="329"/>
        <v>0</v>
      </c>
      <c r="AG901" s="188">
        <f t="shared" si="330"/>
        <v>0</v>
      </c>
      <c r="AH901" s="188">
        <f t="shared" si="331"/>
        <v>0</v>
      </c>
      <c r="AI901" s="188">
        <f t="shared" si="332"/>
        <v>0</v>
      </c>
      <c r="AJ901" s="188" t="str">
        <f t="shared" si="333"/>
        <v>0</v>
      </c>
      <c r="AK901" s="265"/>
      <c r="AL901" s="254" t="str">
        <f t="shared" si="334"/>
        <v>---</v>
      </c>
      <c r="AM901" s="254" t="str">
        <f t="shared" si="335"/>
        <v>---</v>
      </c>
      <c r="AN901" s="265"/>
      <c r="AO901" s="188" t="str">
        <f>IFERROR(INDEX('تعرفه ها'!A:Z,MATCH(P901&amp;"-"&amp;AO$1,'تعرفه ها'!C:C,0),MATCH(F901,'تعرفه ها'!$2:$2,0),1),"---")</f>
        <v>---</v>
      </c>
      <c r="AP901" s="188" t="str">
        <f>IFERROR(INDEX('تعرفه ها'!A:Z,MATCH(P901&amp;"-"&amp;AP$1,'تعرفه ها'!C:C,0),MATCH(F901,'تعرفه ها'!$2:$2,0),1),"---")</f>
        <v>---</v>
      </c>
      <c r="AQ901" s="188" t="str">
        <f>IFERROR(INDEX('تعرفه ها'!A:Z,MATCH(P901&amp;"-"&amp;AQ$1,'تعرفه ها'!C:C,0),MATCH(F901,'تعرفه ها'!$2:$2,0),1),"---")</f>
        <v>---</v>
      </c>
      <c r="AR901" s="188" t="str">
        <f>IFERROR(INDEX('تعرفه ها'!A:Z,MATCH(P901&amp;"-"&amp;AR$1,'تعرفه ها'!C:C,0),MATCH(F901,'تعرفه ها'!$2:$2,0),1),"---")</f>
        <v>---</v>
      </c>
      <c r="AS901" s="265"/>
      <c r="AT901" s="415" t="str">
        <f t="shared" si="336"/>
        <v>---</v>
      </c>
      <c r="AU901" s="415" t="str">
        <f t="shared" si="337"/>
        <v>---</v>
      </c>
      <c r="AV901" s="415" t="str">
        <f t="shared" si="338"/>
        <v>---</v>
      </c>
      <c r="AW901" s="415" t="str">
        <f t="shared" si="339"/>
        <v>---</v>
      </c>
      <c r="AX901" s="415" t="str">
        <f t="shared" si="340"/>
        <v>---</v>
      </c>
      <c r="AY901" s="415" t="str">
        <f>IFERROR(AH901*INDEX('تعرفه ها'!A:Z,MATCH("عوارض برق به ازاء هر کیلووات",'تعرفه ها'!$C:$C,0),MATCH(F901,'تعرفه ها'!$2:$2,0)),"---")</f>
        <v>---</v>
      </c>
      <c r="AZ901" s="415" t="str">
        <f t="shared" si="341"/>
        <v>---</v>
      </c>
      <c r="BA901" s="415" t="str">
        <f>IFERROR(ROUND(((AX901+AY901+AZ901)*INDEX('تعرفه ها'!A:Z,MATCH("هزینه نگهداری و تعمیرات شبکه برق",'تعرفه ها'!$C:$C,0),MATCH(F901,'تعرفه ها'!$2:$2,0))/100),0),"---")</f>
        <v>---</v>
      </c>
      <c r="BB901" s="415">
        <f>IFERROR(IF(P901="دیماندی",ROUND(AJ901*INDEX('تعرفه ها'!A:Z,MATCH(BB$1,'تعرفه ها'!$C:$C,0),MATCH(F901,'تعرفه ها'!$2:$2,0))*J901/30,0),0),"---")</f>
        <v>0</v>
      </c>
      <c r="BC901" s="415"/>
      <c r="BD901" s="54" t="str">
        <f>IFERROR(IF(INDEX('اطلاعات دوره'!A:Z,MATCH(G901,'اطلاعات دوره'!C:C,0),MATCH("برق",'اطلاعات دوره'!$1:$1,0))="دارد",ROUND(AX901*INDEX('تعرفه ها'!A:Z,MATCH("پیک فصلی برق",'تعرفه ها'!$C:$C,0),MATCH(F901,'تعرفه ها'!$2:$2,0))/100,0),0),"---")</f>
        <v>---</v>
      </c>
      <c r="BE901" s="415" t="str">
        <f>IFERROR(ROUND(((AX901+AY901+AZ901+BA901+BB901+BC901+BD901)*INDEX('تعرفه ها'!A:Z,MATCH("مالیات برق",'تعرفه ها'!$C:$C,0),MATCH(F901,'تعرفه ها'!$2:$2,0))/100),0),"---")</f>
        <v>---</v>
      </c>
      <c r="BF901" s="415" t="str">
        <f t="shared" si="342"/>
        <v>---</v>
      </c>
      <c r="BG901" s="415" t="str">
        <f t="shared" si="323"/>
        <v>---</v>
      </c>
      <c r="BH901" s="415" t="str">
        <f t="shared" si="343"/>
        <v>---</v>
      </c>
      <c r="BI901" s="54" t="str">
        <f t="shared" si="344"/>
        <v>---</v>
      </c>
      <c r="BJ901" s="55" t="str">
        <f t="shared" si="345"/>
        <v>---</v>
      </c>
      <c r="BK901" s="262"/>
      <c r="BL901" s="183" t="str">
        <f>IFERROR(IF(INDEX(پرداخت!A:AZ,MATCH(A901&amp;" - "&amp;"برق",پرداخت!$B:$B,0),MATCH(G901,پرداخت!$1:$1,0))="نشده","نشده","شده"),"---")</f>
        <v>---</v>
      </c>
    </row>
    <row r="902" spans="1:64" ht="33.75" hidden="1">
      <c r="A902" s="170"/>
      <c r="B902" s="47">
        <f>IFERROR(INDEX('اطلاعات انشعابات شرکتها'!A:BB,MATCH(A902,'اطلاعات انشعابات شرکتها'!A:A,0),MATCH(B$1,'اطلاعات انشعابات شرکتها'!$1:$1,0)),0)</f>
        <v>0</v>
      </c>
      <c r="C902" s="48">
        <f>IFERROR(INDEX('اطلاعات انشعابات شرکتها'!A:BB,MATCH(A902,'اطلاعات انشعابات شرکتها'!A:A,0),MATCH(C$1,'اطلاعات انشعابات شرکتها'!$1:$1,0)),0)</f>
        <v>0</v>
      </c>
      <c r="D902" s="45"/>
      <c r="E902" s="171"/>
      <c r="F902" s="170"/>
      <c r="G902" s="188" t="str">
        <f t="shared" si="324"/>
        <v>/</v>
      </c>
      <c r="H902" s="188">
        <f>IFERROR(INDEX('اطلاعات دوره'!A:Z,MATCH(G902,'اطلاعات دوره'!C:C,0),MATCH(H$1,'اطلاعات دوره'!$1:$1,0)),0)</f>
        <v>0</v>
      </c>
      <c r="I902" s="188">
        <f>IFERROR(INDEX('اطلاعات دوره'!A:Z,MATCH(G902,'اطلاعات دوره'!C:C,0),MATCH(I$1,'اطلاعات دوره'!$1:$1,0)),0)</f>
        <v>0</v>
      </c>
      <c r="J902" s="188">
        <f>IFERROR(INDEX('اطلاعات دوره'!A:Z,MATCH(G902,'اطلاعات دوره'!C:C,0),MATCH(J$1,'اطلاعات دوره'!$1:$1,0)),0)</f>
        <v>0</v>
      </c>
      <c r="K902" s="265"/>
      <c r="L902" s="188" t="str">
        <f>IFERROR(INDEX('اطلاعات دوره'!A:Z,MATCH(G902,'اطلاعات دوره'!C:C,0)-1,MATCH("عنوان",'اطلاعات دوره'!$1:$1,0)),"---")</f>
        <v>---</v>
      </c>
      <c r="M902" s="188" t="str">
        <f t="shared" si="325"/>
        <v>----</v>
      </c>
      <c r="N902" s="188" t="str">
        <f t="shared" si="326"/>
        <v>-/</v>
      </c>
      <c r="O902" s="265"/>
      <c r="P902" s="188">
        <f>IFERROR(INDEX('اطلاعات انشعابات شرکتها'!A:BB,MATCH(A902,'اطلاعات انشعابات شرکتها'!A:A,0),MATCH(P$1,'اطلاعات انشعابات شرکتها'!$1:$1,0)),0)</f>
        <v>0</v>
      </c>
      <c r="Q902" s="188">
        <f>IFERROR(INDEX('اطلاعات انشعابات شرکتها'!A:BB,MATCH(A902,'اطلاعات انشعابات شرکتها'!A:A,0),MATCH(Q$1,'اطلاعات انشعابات شرکتها'!$1:$1,0)),0)</f>
        <v>0</v>
      </c>
      <c r="R902" s="188">
        <f>IFERROR(INDEX('اطلاعات انشعابات شرکتها'!A:BB,MATCH(A902,'اطلاعات انشعابات شرکتها'!A:A,0),MATCH(R$1,'اطلاعات انشعابات شرکتها'!$1:$1,0)),0)</f>
        <v>0</v>
      </c>
      <c r="S902" s="265"/>
      <c r="T902" s="188">
        <f>IFERROR(INDEX('قرائت کنتور'!A:AZ,MATCH(A902&amp;"-"&amp;T$1,'قرائت کنتور'!B:B,0),MATCH(G902,'قرائت کنتور'!$1:$1,0)),0)</f>
        <v>0</v>
      </c>
      <c r="U902" s="188">
        <f>IFERROR(INDEX('قرائت کنتور'!A:AZ,MATCH(A902&amp;"-"&amp;U$1,'قرائت کنتور'!B:B,0),MATCH(L902,'قرائت کنتور'!$1:$1,0)),0)</f>
        <v>0</v>
      </c>
      <c r="V902" s="188">
        <f>IFERROR(INDEX('قرائت کنتور'!A:AZ,MATCH(A902&amp;"-"&amp;U$1,'قرائت کنتور'!B:B,0),MATCH(G902,'قرائت کنتور'!$1:$1,0)),0)</f>
        <v>0</v>
      </c>
      <c r="W902" s="188">
        <f>IFERROR(INDEX('قرائت کنتور'!A:AZ,MATCH(A902&amp;"-"&amp;W$1,'قرائت کنتور'!B:B,0),MATCH(L902,'قرائت کنتور'!$1:$1,0)),0)</f>
        <v>0</v>
      </c>
      <c r="X902" s="188">
        <f>IFERROR(INDEX('قرائت کنتور'!A:AZ,MATCH(A902&amp;"-"&amp;W$1,'قرائت کنتور'!B:B,0),MATCH(G902,'قرائت کنتور'!$1:$1,0)),0)</f>
        <v>0</v>
      </c>
      <c r="Y902" s="188">
        <f>IFERROR(INDEX('قرائت کنتور'!A:AZ,MATCH(A902&amp;"-"&amp;Y$1,'قرائت کنتور'!B:B,0),MATCH(L902,'قرائت کنتور'!$1:$1,0)),0)</f>
        <v>0</v>
      </c>
      <c r="Z902" s="188">
        <f>IFERROR(INDEX('قرائت کنتور'!A:AZ,MATCH(A902&amp;"-"&amp;Y$1,'قرائت کنتور'!B:B,0),MATCH(G902,'قرائت کنتور'!$1:$1,0)),0)</f>
        <v>0</v>
      </c>
      <c r="AA902" s="188">
        <f>IFERROR(INDEX('قرائت کنتور'!A:AZ,MATCH(A902&amp;"-"&amp;AA$1,'قرائت کنتور'!B:B,0),MATCH(L902,'قرائت کنتور'!$1:$1,0)),0)</f>
        <v>0</v>
      </c>
      <c r="AB902" s="188">
        <f>IFERROR(INDEX('قرائت کنتور'!A:AZ,MATCH(A902&amp;"-"&amp;AA$1,'قرائت کنتور'!B:B,0),MATCH(G902,'قرائت کنتور'!$1:$1,0)),0)</f>
        <v>0</v>
      </c>
      <c r="AC902" s="265"/>
      <c r="AD902" s="188">
        <f t="shared" si="327"/>
        <v>0</v>
      </c>
      <c r="AE902" s="188">
        <f t="shared" si="328"/>
        <v>0</v>
      </c>
      <c r="AF902" s="188">
        <f t="shared" si="329"/>
        <v>0</v>
      </c>
      <c r="AG902" s="188">
        <f t="shared" si="330"/>
        <v>0</v>
      </c>
      <c r="AH902" s="188">
        <f t="shared" si="331"/>
        <v>0</v>
      </c>
      <c r="AI902" s="188">
        <f t="shared" si="332"/>
        <v>0</v>
      </c>
      <c r="AJ902" s="188" t="str">
        <f t="shared" si="333"/>
        <v>0</v>
      </c>
      <c r="AK902" s="265"/>
      <c r="AL902" s="254" t="str">
        <f t="shared" si="334"/>
        <v>---</v>
      </c>
      <c r="AM902" s="254" t="str">
        <f t="shared" si="335"/>
        <v>---</v>
      </c>
      <c r="AN902" s="265"/>
      <c r="AO902" s="188" t="str">
        <f>IFERROR(INDEX('تعرفه ها'!A:Z,MATCH(P902&amp;"-"&amp;AO$1,'تعرفه ها'!C:C,0),MATCH(F902,'تعرفه ها'!$2:$2,0),1),"---")</f>
        <v>---</v>
      </c>
      <c r="AP902" s="188" t="str">
        <f>IFERROR(INDEX('تعرفه ها'!A:Z,MATCH(P902&amp;"-"&amp;AP$1,'تعرفه ها'!C:C,0),MATCH(F902,'تعرفه ها'!$2:$2,0),1),"---")</f>
        <v>---</v>
      </c>
      <c r="AQ902" s="188" t="str">
        <f>IFERROR(INDEX('تعرفه ها'!A:Z,MATCH(P902&amp;"-"&amp;AQ$1,'تعرفه ها'!C:C,0),MATCH(F902,'تعرفه ها'!$2:$2,0),1),"---")</f>
        <v>---</v>
      </c>
      <c r="AR902" s="188" t="str">
        <f>IFERROR(INDEX('تعرفه ها'!A:Z,MATCH(P902&amp;"-"&amp;AR$1,'تعرفه ها'!C:C,0),MATCH(F902,'تعرفه ها'!$2:$2,0),1),"---")</f>
        <v>---</v>
      </c>
      <c r="AS902" s="265"/>
      <c r="AT902" s="415" t="str">
        <f t="shared" si="336"/>
        <v>---</v>
      </c>
      <c r="AU902" s="415" t="str">
        <f t="shared" si="337"/>
        <v>---</v>
      </c>
      <c r="AV902" s="415" t="str">
        <f t="shared" si="338"/>
        <v>---</v>
      </c>
      <c r="AW902" s="415" t="str">
        <f t="shared" si="339"/>
        <v>---</v>
      </c>
      <c r="AX902" s="415" t="str">
        <f t="shared" si="340"/>
        <v>---</v>
      </c>
      <c r="AY902" s="415" t="str">
        <f>IFERROR(AH902*INDEX('تعرفه ها'!A:Z,MATCH("عوارض برق به ازاء هر کیلووات",'تعرفه ها'!$C:$C,0),MATCH(F902,'تعرفه ها'!$2:$2,0)),"---")</f>
        <v>---</v>
      </c>
      <c r="AZ902" s="415" t="str">
        <f t="shared" si="341"/>
        <v>---</v>
      </c>
      <c r="BA902" s="415" t="str">
        <f>IFERROR(ROUND(((AX902+AY902+AZ902)*INDEX('تعرفه ها'!A:Z,MATCH("هزینه نگهداری و تعمیرات شبکه برق",'تعرفه ها'!$C:$C,0),MATCH(F902,'تعرفه ها'!$2:$2,0))/100),0),"---")</f>
        <v>---</v>
      </c>
      <c r="BB902" s="415">
        <f>IFERROR(IF(P902="دیماندی",ROUND(AJ902*INDEX('تعرفه ها'!A:Z,MATCH(BB$1,'تعرفه ها'!$C:$C,0),MATCH(F902,'تعرفه ها'!$2:$2,0))*J902/30,0),0),"---")</f>
        <v>0</v>
      </c>
      <c r="BC902" s="415"/>
      <c r="BD902" s="54" t="str">
        <f>IFERROR(IF(INDEX('اطلاعات دوره'!A:Z,MATCH(G902,'اطلاعات دوره'!C:C,0),MATCH("برق",'اطلاعات دوره'!$1:$1,0))="دارد",ROUND(AX902*INDEX('تعرفه ها'!A:Z,MATCH("پیک فصلی برق",'تعرفه ها'!$C:$C,0),MATCH(F902,'تعرفه ها'!$2:$2,0))/100,0),0),"---")</f>
        <v>---</v>
      </c>
      <c r="BE902" s="415" t="str">
        <f>IFERROR(ROUND(((AX902+AY902+AZ902+BA902+BB902+BC902+BD902)*INDEX('تعرفه ها'!A:Z,MATCH("مالیات برق",'تعرفه ها'!$C:$C,0),MATCH(F902,'تعرفه ها'!$2:$2,0))/100),0),"---")</f>
        <v>---</v>
      </c>
      <c r="BF902" s="415" t="str">
        <f t="shared" si="342"/>
        <v>---</v>
      </c>
      <c r="BG902" s="415" t="str">
        <f t="shared" si="323"/>
        <v>---</v>
      </c>
      <c r="BH902" s="415" t="str">
        <f t="shared" si="343"/>
        <v>---</v>
      </c>
      <c r="BI902" s="54" t="str">
        <f t="shared" si="344"/>
        <v>---</v>
      </c>
      <c r="BJ902" s="55" t="str">
        <f t="shared" si="345"/>
        <v>---</v>
      </c>
      <c r="BK902" s="262"/>
      <c r="BL902" s="183" t="str">
        <f>IFERROR(IF(INDEX(پرداخت!A:AZ,MATCH(A902&amp;" - "&amp;"برق",پرداخت!$B:$B,0),MATCH(G902,پرداخت!$1:$1,0))="نشده","نشده","شده"),"---")</f>
        <v>---</v>
      </c>
    </row>
    <row r="903" spans="1:64" ht="33.75" hidden="1">
      <c r="A903" s="170"/>
      <c r="B903" s="47">
        <f>IFERROR(INDEX('اطلاعات انشعابات شرکتها'!A:BB,MATCH(A903,'اطلاعات انشعابات شرکتها'!A:A,0),MATCH(B$1,'اطلاعات انشعابات شرکتها'!$1:$1,0)),0)</f>
        <v>0</v>
      </c>
      <c r="C903" s="48">
        <f>IFERROR(INDEX('اطلاعات انشعابات شرکتها'!A:BB,MATCH(A903,'اطلاعات انشعابات شرکتها'!A:A,0),MATCH(C$1,'اطلاعات انشعابات شرکتها'!$1:$1,0)),0)</f>
        <v>0</v>
      </c>
      <c r="D903" s="45"/>
      <c r="E903" s="171"/>
      <c r="F903" s="170"/>
      <c r="G903" s="188" t="str">
        <f t="shared" si="324"/>
        <v>/</v>
      </c>
      <c r="H903" s="188">
        <f>IFERROR(INDEX('اطلاعات دوره'!A:Z,MATCH(G903,'اطلاعات دوره'!C:C,0),MATCH(H$1,'اطلاعات دوره'!$1:$1,0)),0)</f>
        <v>0</v>
      </c>
      <c r="I903" s="188">
        <f>IFERROR(INDEX('اطلاعات دوره'!A:Z,MATCH(G903,'اطلاعات دوره'!C:C,0),MATCH(I$1,'اطلاعات دوره'!$1:$1,0)),0)</f>
        <v>0</v>
      </c>
      <c r="J903" s="188">
        <f>IFERROR(INDEX('اطلاعات دوره'!A:Z,MATCH(G903,'اطلاعات دوره'!C:C,0),MATCH(J$1,'اطلاعات دوره'!$1:$1,0)),0)</f>
        <v>0</v>
      </c>
      <c r="K903" s="265"/>
      <c r="L903" s="188" t="str">
        <f>IFERROR(INDEX('اطلاعات دوره'!A:Z,MATCH(G903,'اطلاعات دوره'!C:C,0)-1,MATCH("عنوان",'اطلاعات دوره'!$1:$1,0)),"---")</f>
        <v>---</v>
      </c>
      <c r="M903" s="188" t="str">
        <f t="shared" si="325"/>
        <v>----</v>
      </c>
      <c r="N903" s="188" t="str">
        <f t="shared" si="326"/>
        <v>-/</v>
      </c>
      <c r="O903" s="265"/>
      <c r="P903" s="188">
        <f>IFERROR(INDEX('اطلاعات انشعابات شرکتها'!A:BB,MATCH(A903,'اطلاعات انشعابات شرکتها'!A:A,0),MATCH(P$1,'اطلاعات انشعابات شرکتها'!$1:$1,0)),0)</f>
        <v>0</v>
      </c>
      <c r="Q903" s="188">
        <f>IFERROR(INDEX('اطلاعات انشعابات شرکتها'!A:BB,MATCH(A903,'اطلاعات انشعابات شرکتها'!A:A,0),MATCH(Q$1,'اطلاعات انشعابات شرکتها'!$1:$1,0)),0)</f>
        <v>0</v>
      </c>
      <c r="R903" s="188">
        <f>IFERROR(INDEX('اطلاعات انشعابات شرکتها'!A:BB,MATCH(A903,'اطلاعات انشعابات شرکتها'!A:A,0),MATCH(R$1,'اطلاعات انشعابات شرکتها'!$1:$1,0)),0)</f>
        <v>0</v>
      </c>
      <c r="S903" s="265"/>
      <c r="T903" s="188">
        <f>IFERROR(INDEX('قرائت کنتور'!A:AZ,MATCH(A903&amp;"-"&amp;T$1,'قرائت کنتور'!B:B,0),MATCH(G903,'قرائت کنتور'!$1:$1,0)),0)</f>
        <v>0</v>
      </c>
      <c r="U903" s="188">
        <f>IFERROR(INDEX('قرائت کنتور'!A:AZ,MATCH(A903&amp;"-"&amp;U$1,'قرائت کنتور'!B:B,0),MATCH(L903,'قرائت کنتور'!$1:$1,0)),0)</f>
        <v>0</v>
      </c>
      <c r="V903" s="188">
        <f>IFERROR(INDEX('قرائت کنتور'!A:AZ,MATCH(A903&amp;"-"&amp;U$1,'قرائت کنتور'!B:B,0),MATCH(G903,'قرائت کنتور'!$1:$1,0)),0)</f>
        <v>0</v>
      </c>
      <c r="W903" s="188">
        <f>IFERROR(INDEX('قرائت کنتور'!A:AZ,MATCH(A903&amp;"-"&amp;W$1,'قرائت کنتور'!B:B,0),MATCH(L903,'قرائت کنتور'!$1:$1,0)),0)</f>
        <v>0</v>
      </c>
      <c r="X903" s="188">
        <f>IFERROR(INDEX('قرائت کنتور'!A:AZ,MATCH(A903&amp;"-"&amp;W$1,'قرائت کنتور'!B:B,0),MATCH(G903,'قرائت کنتور'!$1:$1,0)),0)</f>
        <v>0</v>
      </c>
      <c r="Y903" s="188">
        <f>IFERROR(INDEX('قرائت کنتور'!A:AZ,MATCH(A903&amp;"-"&amp;Y$1,'قرائت کنتور'!B:B,0),MATCH(L903,'قرائت کنتور'!$1:$1,0)),0)</f>
        <v>0</v>
      </c>
      <c r="Z903" s="188">
        <f>IFERROR(INDEX('قرائت کنتور'!A:AZ,MATCH(A903&amp;"-"&amp;Y$1,'قرائت کنتور'!B:B,0),MATCH(G903,'قرائت کنتور'!$1:$1,0)),0)</f>
        <v>0</v>
      </c>
      <c r="AA903" s="188">
        <f>IFERROR(INDEX('قرائت کنتور'!A:AZ,MATCH(A903&amp;"-"&amp;AA$1,'قرائت کنتور'!B:B,0),MATCH(L903,'قرائت کنتور'!$1:$1,0)),0)</f>
        <v>0</v>
      </c>
      <c r="AB903" s="188">
        <f>IFERROR(INDEX('قرائت کنتور'!A:AZ,MATCH(A903&amp;"-"&amp;AA$1,'قرائت کنتور'!B:B,0),MATCH(G903,'قرائت کنتور'!$1:$1,0)),0)</f>
        <v>0</v>
      </c>
      <c r="AC903" s="265"/>
      <c r="AD903" s="188">
        <f t="shared" si="327"/>
        <v>0</v>
      </c>
      <c r="AE903" s="188">
        <f t="shared" si="328"/>
        <v>0</v>
      </c>
      <c r="AF903" s="188">
        <f t="shared" si="329"/>
        <v>0</v>
      </c>
      <c r="AG903" s="188">
        <f t="shared" si="330"/>
        <v>0</v>
      </c>
      <c r="AH903" s="188">
        <f t="shared" si="331"/>
        <v>0</v>
      </c>
      <c r="AI903" s="188">
        <f t="shared" si="332"/>
        <v>0</v>
      </c>
      <c r="AJ903" s="188" t="str">
        <f t="shared" si="333"/>
        <v>0</v>
      </c>
      <c r="AK903" s="265"/>
      <c r="AL903" s="254" t="str">
        <f t="shared" si="334"/>
        <v>---</v>
      </c>
      <c r="AM903" s="254" t="str">
        <f t="shared" si="335"/>
        <v>---</v>
      </c>
      <c r="AN903" s="265"/>
      <c r="AO903" s="188" t="str">
        <f>IFERROR(INDEX('تعرفه ها'!A:Z,MATCH(P903&amp;"-"&amp;AO$1,'تعرفه ها'!C:C,0),MATCH(F903,'تعرفه ها'!$2:$2,0),1),"---")</f>
        <v>---</v>
      </c>
      <c r="AP903" s="188" t="str">
        <f>IFERROR(INDEX('تعرفه ها'!A:Z,MATCH(P903&amp;"-"&amp;AP$1,'تعرفه ها'!C:C,0),MATCH(F903,'تعرفه ها'!$2:$2,0),1),"---")</f>
        <v>---</v>
      </c>
      <c r="AQ903" s="188" t="str">
        <f>IFERROR(INDEX('تعرفه ها'!A:Z,MATCH(P903&amp;"-"&amp;AQ$1,'تعرفه ها'!C:C,0),MATCH(F903,'تعرفه ها'!$2:$2,0),1),"---")</f>
        <v>---</v>
      </c>
      <c r="AR903" s="188" t="str">
        <f>IFERROR(INDEX('تعرفه ها'!A:Z,MATCH(P903&amp;"-"&amp;AR$1,'تعرفه ها'!C:C,0),MATCH(F903,'تعرفه ها'!$2:$2,0),1),"---")</f>
        <v>---</v>
      </c>
      <c r="AS903" s="265"/>
      <c r="AT903" s="415" t="str">
        <f t="shared" si="336"/>
        <v>---</v>
      </c>
      <c r="AU903" s="415" t="str">
        <f t="shared" si="337"/>
        <v>---</v>
      </c>
      <c r="AV903" s="415" t="str">
        <f t="shared" si="338"/>
        <v>---</v>
      </c>
      <c r="AW903" s="415" t="str">
        <f t="shared" si="339"/>
        <v>---</v>
      </c>
      <c r="AX903" s="415" t="str">
        <f t="shared" si="340"/>
        <v>---</v>
      </c>
      <c r="AY903" s="415" t="str">
        <f>IFERROR(AH903*INDEX('تعرفه ها'!A:Z,MATCH("عوارض برق به ازاء هر کیلووات",'تعرفه ها'!$C:$C,0),MATCH(F903,'تعرفه ها'!$2:$2,0)),"---")</f>
        <v>---</v>
      </c>
      <c r="AZ903" s="415" t="str">
        <f t="shared" si="341"/>
        <v>---</v>
      </c>
      <c r="BA903" s="415" t="str">
        <f>IFERROR(ROUND(((AX903+AY903+AZ903)*INDEX('تعرفه ها'!A:Z,MATCH("هزینه نگهداری و تعمیرات شبکه برق",'تعرفه ها'!$C:$C,0),MATCH(F903,'تعرفه ها'!$2:$2,0))/100),0),"---")</f>
        <v>---</v>
      </c>
      <c r="BB903" s="415">
        <f>IFERROR(IF(P903="دیماندی",ROUND(AJ903*INDEX('تعرفه ها'!A:Z,MATCH(BB$1,'تعرفه ها'!$C:$C,0),MATCH(F903,'تعرفه ها'!$2:$2,0))*J903/30,0),0),"---")</f>
        <v>0</v>
      </c>
      <c r="BC903" s="415"/>
      <c r="BD903" s="54" t="str">
        <f>IFERROR(IF(INDEX('اطلاعات دوره'!A:Z,MATCH(G903,'اطلاعات دوره'!C:C,0),MATCH("برق",'اطلاعات دوره'!$1:$1,0))="دارد",ROUND(AX903*INDEX('تعرفه ها'!A:Z,MATCH("پیک فصلی برق",'تعرفه ها'!$C:$C,0),MATCH(F903,'تعرفه ها'!$2:$2,0))/100,0),0),"---")</f>
        <v>---</v>
      </c>
      <c r="BE903" s="415" t="str">
        <f>IFERROR(ROUND(((AX903+AY903+AZ903+BA903+BB903+BC903+BD903)*INDEX('تعرفه ها'!A:Z,MATCH("مالیات برق",'تعرفه ها'!$C:$C,0),MATCH(F903,'تعرفه ها'!$2:$2,0))/100),0),"---")</f>
        <v>---</v>
      </c>
      <c r="BF903" s="415" t="str">
        <f t="shared" si="342"/>
        <v>---</v>
      </c>
      <c r="BG903" s="415" t="str">
        <f t="shared" si="323"/>
        <v>---</v>
      </c>
      <c r="BH903" s="415" t="str">
        <f t="shared" si="343"/>
        <v>---</v>
      </c>
      <c r="BI903" s="54" t="str">
        <f t="shared" si="344"/>
        <v>---</v>
      </c>
      <c r="BJ903" s="55" t="str">
        <f t="shared" si="345"/>
        <v>---</v>
      </c>
      <c r="BK903" s="262"/>
      <c r="BL903" s="183" t="str">
        <f>IFERROR(IF(INDEX(پرداخت!A:AZ,MATCH(A903&amp;" - "&amp;"برق",پرداخت!$B:$B,0),MATCH(G903,پرداخت!$1:$1,0))="نشده","نشده","شده"),"---")</f>
        <v>---</v>
      </c>
    </row>
    <row r="904" spans="1:64" ht="33.75" hidden="1">
      <c r="A904" s="170"/>
      <c r="B904" s="47">
        <f>IFERROR(INDEX('اطلاعات انشعابات شرکتها'!A:BB,MATCH(A904,'اطلاعات انشعابات شرکتها'!A:A,0),MATCH(B$1,'اطلاعات انشعابات شرکتها'!$1:$1,0)),0)</f>
        <v>0</v>
      </c>
      <c r="C904" s="48">
        <f>IFERROR(INDEX('اطلاعات انشعابات شرکتها'!A:BB,MATCH(A904,'اطلاعات انشعابات شرکتها'!A:A,0),MATCH(C$1,'اطلاعات انشعابات شرکتها'!$1:$1,0)),0)</f>
        <v>0</v>
      </c>
      <c r="D904" s="45"/>
      <c r="E904" s="171"/>
      <c r="F904" s="170"/>
      <c r="G904" s="188" t="str">
        <f t="shared" si="324"/>
        <v>/</v>
      </c>
      <c r="H904" s="188">
        <f>IFERROR(INDEX('اطلاعات دوره'!A:Z,MATCH(G904,'اطلاعات دوره'!C:C,0),MATCH(H$1,'اطلاعات دوره'!$1:$1,0)),0)</f>
        <v>0</v>
      </c>
      <c r="I904" s="188">
        <f>IFERROR(INDEX('اطلاعات دوره'!A:Z,MATCH(G904,'اطلاعات دوره'!C:C,0),MATCH(I$1,'اطلاعات دوره'!$1:$1,0)),0)</f>
        <v>0</v>
      </c>
      <c r="J904" s="188">
        <f>IFERROR(INDEX('اطلاعات دوره'!A:Z,MATCH(G904,'اطلاعات دوره'!C:C,0),MATCH(J$1,'اطلاعات دوره'!$1:$1,0)),0)</f>
        <v>0</v>
      </c>
      <c r="K904" s="265"/>
      <c r="L904" s="188" t="str">
        <f>IFERROR(INDEX('اطلاعات دوره'!A:Z,MATCH(G904,'اطلاعات دوره'!C:C,0)-1,MATCH("عنوان",'اطلاعات دوره'!$1:$1,0)),"---")</f>
        <v>---</v>
      </c>
      <c r="M904" s="188" t="str">
        <f t="shared" si="325"/>
        <v>----</v>
      </c>
      <c r="N904" s="188" t="str">
        <f t="shared" si="326"/>
        <v>-/</v>
      </c>
      <c r="O904" s="265"/>
      <c r="P904" s="188">
        <f>IFERROR(INDEX('اطلاعات انشعابات شرکتها'!A:BB,MATCH(A904,'اطلاعات انشعابات شرکتها'!A:A,0),MATCH(P$1,'اطلاعات انشعابات شرکتها'!$1:$1,0)),0)</f>
        <v>0</v>
      </c>
      <c r="Q904" s="188">
        <f>IFERROR(INDEX('اطلاعات انشعابات شرکتها'!A:BB,MATCH(A904,'اطلاعات انشعابات شرکتها'!A:A,0),MATCH(Q$1,'اطلاعات انشعابات شرکتها'!$1:$1,0)),0)</f>
        <v>0</v>
      </c>
      <c r="R904" s="188">
        <f>IFERROR(INDEX('اطلاعات انشعابات شرکتها'!A:BB,MATCH(A904,'اطلاعات انشعابات شرکتها'!A:A,0),MATCH(R$1,'اطلاعات انشعابات شرکتها'!$1:$1,0)),0)</f>
        <v>0</v>
      </c>
      <c r="S904" s="265"/>
      <c r="T904" s="188">
        <f>IFERROR(INDEX('قرائت کنتور'!A:AZ,MATCH(A904&amp;"-"&amp;T$1,'قرائت کنتور'!B:B,0),MATCH(G904,'قرائت کنتور'!$1:$1,0)),0)</f>
        <v>0</v>
      </c>
      <c r="U904" s="188">
        <f>IFERROR(INDEX('قرائت کنتور'!A:AZ,MATCH(A904&amp;"-"&amp;U$1,'قرائت کنتور'!B:B,0),MATCH(L904,'قرائت کنتور'!$1:$1,0)),0)</f>
        <v>0</v>
      </c>
      <c r="V904" s="188">
        <f>IFERROR(INDEX('قرائت کنتور'!A:AZ,MATCH(A904&amp;"-"&amp;U$1,'قرائت کنتور'!B:B,0),MATCH(G904,'قرائت کنتور'!$1:$1,0)),0)</f>
        <v>0</v>
      </c>
      <c r="W904" s="188">
        <f>IFERROR(INDEX('قرائت کنتور'!A:AZ,MATCH(A904&amp;"-"&amp;W$1,'قرائت کنتور'!B:B,0),MATCH(L904,'قرائت کنتور'!$1:$1,0)),0)</f>
        <v>0</v>
      </c>
      <c r="X904" s="188">
        <f>IFERROR(INDEX('قرائت کنتور'!A:AZ,MATCH(A904&amp;"-"&amp;W$1,'قرائت کنتور'!B:B,0),MATCH(G904,'قرائت کنتور'!$1:$1,0)),0)</f>
        <v>0</v>
      </c>
      <c r="Y904" s="188">
        <f>IFERROR(INDEX('قرائت کنتور'!A:AZ,MATCH(A904&amp;"-"&amp;Y$1,'قرائت کنتور'!B:B,0),MATCH(L904,'قرائت کنتور'!$1:$1,0)),0)</f>
        <v>0</v>
      </c>
      <c r="Z904" s="188">
        <f>IFERROR(INDEX('قرائت کنتور'!A:AZ,MATCH(A904&amp;"-"&amp;Y$1,'قرائت کنتور'!B:B,0),MATCH(G904,'قرائت کنتور'!$1:$1,0)),0)</f>
        <v>0</v>
      </c>
      <c r="AA904" s="188">
        <f>IFERROR(INDEX('قرائت کنتور'!A:AZ,MATCH(A904&amp;"-"&amp;AA$1,'قرائت کنتور'!B:B,0),MATCH(L904,'قرائت کنتور'!$1:$1,0)),0)</f>
        <v>0</v>
      </c>
      <c r="AB904" s="188">
        <f>IFERROR(INDEX('قرائت کنتور'!A:AZ,MATCH(A904&amp;"-"&amp;AA$1,'قرائت کنتور'!B:B,0),MATCH(G904,'قرائت کنتور'!$1:$1,0)),0)</f>
        <v>0</v>
      </c>
      <c r="AC904" s="265"/>
      <c r="AD904" s="188">
        <f t="shared" si="327"/>
        <v>0</v>
      </c>
      <c r="AE904" s="188">
        <f t="shared" si="328"/>
        <v>0</v>
      </c>
      <c r="AF904" s="188">
        <f t="shared" si="329"/>
        <v>0</v>
      </c>
      <c r="AG904" s="188">
        <f t="shared" si="330"/>
        <v>0</v>
      </c>
      <c r="AH904" s="188">
        <f t="shared" si="331"/>
        <v>0</v>
      </c>
      <c r="AI904" s="188">
        <f t="shared" si="332"/>
        <v>0</v>
      </c>
      <c r="AJ904" s="188" t="str">
        <f t="shared" si="333"/>
        <v>0</v>
      </c>
      <c r="AK904" s="265"/>
      <c r="AL904" s="254" t="str">
        <f t="shared" si="334"/>
        <v>---</v>
      </c>
      <c r="AM904" s="254" t="str">
        <f t="shared" si="335"/>
        <v>---</v>
      </c>
      <c r="AN904" s="265"/>
      <c r="AO904" s="188" t="str">
        <f>IFERROR(INDEX('تعرفه ها'!A:Z,MATCH(P904&amp;"-"&amp;AO$1,'تعرفه ها'!C:C,0),MATCH(F904,'تعرفه ها'!$2:$2,0),1),"---")</f>
        <v>---</v>
      </c>
      <c r="AP904" s="188" t="str">
        <f>IFERROR(INDEX('تعرفه ها'!A:Z,MATCH(P904&amp;"-"&amp;AP$1,'تعرفه ها'!C:C,0),MATCH(F904,'تعرفه ها'!$2:$2,0),1),"---")</f>
        <v>---</v>
      </c>
      <c r="AQ904" s="188" t="str">
        <f>IFERROR(INDEX('تعرفه ها'!A:Z,MATCH(P904&amp;"-"&amp;AQ$1,'تعرفه ها'!C:C,0),MATCH(F904,'تعرفه ها'!$2:$2,0),1),"---")</f>
        <v>---</v>
      </c>
      <c r="AR904" s="188" t="str">
        <f>IFERROR(INDEX('تعرفه ها'!A:Z,MATCH(P904&amp;"-"&amp;AR$1,'تعرفه ها'!C:C,0),MATCH(F904,'تعرفه ها'!$2:$2,0),1),"---")</f>
        <v>---</v>
      </c>
      <c r="AS904" s="265"/>
      <c r="AT904" s="415" t="str">
        <f t="shared" si="336"/>
        <v>---</v>
      </c>
      <c r="AU904" s="415" t="str">
        <f t="shared" si="337"/>
        <v>---</v>
      </c>
      <c r="AV904" s="415" t="str">
        <f t="shared" si="338"/>
        <v>---</v>
      </c>
      <c r="AW904" s="415" t="str">
        <f t="shared" si="339"/>
        <v>---</v>
      </c>
      <c r="AX904" s="415" t="str">
        <f t="shared" si="340"/>
        <v>---</v>
      </c>
      <c r="AY904" s="415" t="str">
        <f>IFERROR(AH904*INDEX('تعرفه ها'!A:Z,MATCH("عوارض برق به ازاء هر کیلووات",'تعرفه ها'!$C:$C,0),MATCH(F904,'تعرفه ها'!$2:$2,0)),"---")</f>
        <v>---</v>
      </c>
      <c r="AZ904" s="415" t="str">
        <f t="shared" si="341"/>
        <v>---</v>
      </c>
      <c r="BA904" s="415" t="str">
        <f>IFERROR(ROUND(((AX904+AY904+AZ904)*INDEX('تعرفه ها'!A:Z,MATCH("هزینه نگهداری و تعمیرات شبکه برق",'تعرفه ها'!$C:$C,0),MATCH(F904,'تعرفه ها'!$2:$2,0))/100),0),"---")</f>
        <v>---</v>
      </c>
      <c r="BB904" s="415">
        <f>IFERROR(IF(P904="دیماندی",ROUND(AJ904*INDEX('تعرفه ها'!A:Z,MATCH(BB$1,'تعرفه ها'!$C:$C,0),MATCH(F904,'تعرفه ها'!$2:$2,0))*J904/30,0),0),"---")</f>
        <v>0</v>
      </c>
      <c r="BC904" s="415"/>
      <c r="BD904" s="54" t="str">
        <f>IFERROR(IF(INDEX('اطلاعات دوره'!A:Z,MATCH(G904,'اطلاعات دوره'!C:C,0),MATCH("برق",'اطلاعات دوره'!$1:$1,0))="دارد",ROUND(AX904*INDEX('تعرفه ها'!A:Z,MATCH("پیک فصلی برق",'تعرفه ها'!$C:$C,0),MATCH(F904,'تعرفه ها'!$2:$2,0))/100,0),0),"---")</f>
        <v>---</v>
      </c>
      <c r="BE904" s="415" t="str">
        <f>IFERROR(ROUND(((AX904+AY904+AZ904+BA904+BB904+BC904+BD904)*INDEX('تعرفه ها'!A:Z,MATCH("مالیات برق",'تعرفه ها'!$C:$C,0),MATCH(F904,'تعرفه ها'!$2:$2,0))/100),0),"---")</f>
        <v>---</v>
      </c>
      <c r="BF904" s="415" t="str">
        <f t="shared" si="342"/>
        <v>---</v>
      </c>
      <c r="BG904" s="415" t="str">
        <f t="shared" si="323"/>
        <v>---</v>
      </c>
      <c r="BH904" s="415" t="str">
        <f t="shared" si="343"/>
        <v>---</v>
      </c>
      <c r="BI904" s="54" t="str">
        <f t="shared" si="344"/>
        <v>---</v>
      </c>
      <c r="BJ904" s="55" t="str">
        <f t="shared" si="345"/>
        <v>---</v>
      </c>
      <c r="BK904" s="262"/>
      <c r="BL904" s="183" t="str">
        <f>IFERROR(IF(INDEX(پرداخت!A:AZ,MATCH(A904&amp;" - "&amp;"برق",پرداخت!$B:$B,0),MATCH(G904,پرداخت!$1:$1,0))="نشده","نشده","شده"),"---")</f>
        <v>---</v>
      </c>
    </row>
    <row r="905" spans="1:64" ht="33.75" hidden="1">
      <c r="A905" s="170"/>
      <c r="B905" s="47">
        <f>IFERROR(INDEX('اطلاعات انشعابات شرکتها'!A:BB,MATCH(A905,'اطلاعات انشعابات شرکتها'!A:A,0),MATCH(B$1,'اطلاعات انشعابات شرکتها'!$1:$1,0)),0)</f>
        <v>0</v>
      </c>
      <c r="C905" s="48">
        <f>IFERROR(INDEX('اطلاعات انشعابات شرکتها'!A:BB,MATCH(A905,'اطلاعات انشعابات شرکتها'!A:A,0),MATCH(C$1,'اطلاعات انشعابات شرکتها'!$1:$1,0)),0)</f>
        <v>0</v>
      </c>
      <c r="D905" s="45"/>
      <c r="E905" s="171"/>
      <c r="F905" s="170"/>
      <c r="G905" s="188" t="str">
        <f t="shared" si="324"/>
        <v>/</v>
      </c>
      <c r="H905" s="188">
        <f>IFERROR(INDEX('اطلاعات دوره'!A:Z,MATCH(G905,'اطلاعات دوره'!C:C,0),MATCH(H$1,'اطلاعات دوره'!$1:$1,0)),0)</f>
        <v>0</v>
      </c>
      <c r="I905" s="188">
        <f>IFERROR(INDEX('اطلاعات دوره'!A:Z,MATCH(G905,'اطلاعات دوره'!C:C,0),MATCH(I$1,'اطلاعات دوره'!$1:$1,0)),0)</f>
        <v>0</v>
      </c>
      <c r="J905" s="188">
        <f>IFERROR(INDEX('اطلاعات دوره'!A:Z,MATCH(G905,'اطلاعات دوره'!C:C,0),MATCH(J$1,'اطلاعات دوره'!$1:$1,0)),0)</f>
        <v>0</v>
      </c>
      <c r="K905" s="265"/>
      <c r="L905" s="188" t="str">
        <f>IFERROR(INDEX('اطلاعات دوره'!A:Z,MATCH(G905,'اطلاعات دوره'!C:C,0)-1,MATCH("عنوان",'اطلاعات دوره'!$1:$1,0)),"---")</f>
        <v>---</v>
      </c>
      <c r="M905" s="188" t="str">
        <f t="shared" si="325"/>
        <v>----</v>
      </c>
      <c r="N905" s="188" t="str">
        <f t="shared" si="326"/>
        <v>-/</v>
      </c>
      <c r="O905" s="265"/>
      <c r="P905" s="188">
        <f>IFERROR(INDEX('اطلاعات انشعابات شرکتها'!A:BB,MATCH(A905,'اطلاعات انشعابات شرکتها'!A:A,0),MATCH(P$1,'اطلاعات انشعابات شرکتها'!$1:$1,0)),0)</f>
        <v>0</v>
      </c>
      <c r="Q905" s="188">
        <f>IFERROR(INDEX('اطلاعات انشعابات شرکتها'!A:BB,MATCH(A905,'اطلاعات انشعابات شرکتها'!A:A,0),MATCH(Q$1,'اطلاعات انشعابات شرکتها'!$1:$1,0)),0)</f>
        <v>0</v>
      </c>
      <c r="R905" s="188">
        <f>IFERROR(INDEX('اطلاعات انشعابات شرکتها'!A:BB,MATCH(A905,'اطلاعات انشعابات شرکتها'!A:A,0),MATCH(R$1,'اطلاعات انشعابات شرکتها'!$1:$1,0)),0)</f>
        <v>0</v>
      </c>
      <c r="S905" s="265"/>
      <c r="T905" s="188">
        <f>IFERROR(INDEX('قرائت کنتور'!A:AZ,MATCH(A905&amp;"-"&amp;T$1,'قرائت کنتور'!B:B,0),MATCH(G905,'قرائت کنتور'!$1:$1,0)),0)</f>
        <v>0</v>
      </c>
      <c r="U905" s="188">
        <f>IFERROR(INDEX('قرائت کنتور'!A:AZ,MATCH(A905&amp;"-"&amp;U$1,'قرائت کنتور'!B:B,0),MATCH(L905,'قرائت کنتور'!$1:$1,0)),0)</f>
        <v>0</v>
      </c>
      <c r="V905" s="188">
        <f>IFERROR(INDEX('قرائت کنتور'!A:AZ,MATCH(A905&amp;"-"&amp;U$1,'قرائت کنتور'!B:B,0),MATCH(G905,'قرائت کنتور'!$1:$1,0)),0)</f>
        <v>0</v>
      </c>
      <c r="W905" s="188">
        <f>IFERROR(INDEX('قرائت کنتور'!A:AZ,MATCH(A905&amp;"-"&amp;W$1,'قرائت کنتور'!B:B,0),MATCH(L905,'قرائت کنتور'!$1:$1,0)),0)</f>
        <v>0</v>
      </c>
      <c r="X905" s="188">
        <f>IFERROR(INDEX('قرائت کنتور'!A:AZ,MATCH(A905&amp;"-"&amp;W$1,'قرائت کنتور'!B:B,0),MATCH(G905,'قرائت کنتور'!$1:$1,0)),0)</f>
        <v>0</v>
      </c>
      <c r="Y905" s="188">
        <f>IFERROR(INDEX('قرائت کنتور'!A:AZ,MATCH(A905&amp;"-"&amp;Y$1,'قرائت کنتور'!B:B,0),MATCH(L905,'قرائت کنتور'!$1:$1,0)),0)</f>
        <v>0</v>
      </c>
      <c r="Z905" s="188">
        <f>IFERROR(INDEX('قرائت کنتور'!A:AZ,MATCH(A905&amp;"-"&amp;Y$1,'قرائت کنتور'!B:B,0),MATCH(G905,'قرائت کنتور'!$1:$1,0)),0)</f>
        <v>0</v>
      </c>
      <c r="AA905" s="188">
        <f>IFERROR(INDEX('قرائت کنتور'!A:AZ,MATCH(A905&amp;"-"&amp;AA$1,'قرائت کنتور'!B:B,0),MATCH(L905,'قرائت کنتور'!$1:$1,0)),0)</f>
        <v>0</v>
      </c>
      <c r="AB905" s="188">
        <f>IFERROR(INDEX('قرائت کنتور'!A:AZ,MATCH(A905&amp;"-"&amp;AA$1,'قرائت کنتور'!B:B,0),MATCH(G905,'قرائت کنتور'!$1:$1,0)),0)</f>
        <v>0</v>
      </c>
      <c r="AC905" s="265"/>
      <c r="AD905" s="188">
        <f t="shared" si="327"/>
        <v>0</v>
      </c>
      <c r="AE905" s="188">
        <f t="shared" si="328"/>
        <v>0</v>
      </c>
      <c r="AF905" s="188">
        <f t="shared" si="329"/>
        <v>0</v>
      </c>
      <c r="AG905" s="188">
        <f t="shared" si="330"/>
        <v>0</v>
      </c>
      <c r="AH905" s="188">
        <f t="shared" si="331"/>
        <v>0</v>
      </c>
      <c r="AI905" s="188">
        <f t="shared" si="332"/>
        <v>0</v>
      </c>
      <c r="AJ905" s="188" t="str">
        <f t="shared" si="333"/>
        <v>0</v>
      </c>
      <c r="AK905" s="265"/>
      <c r="AL905" s="254" t="str">
        <f t="shared" si="334"/>
        <v>---</v>
      </c>
      <c r="AM905" s="254" t="str">
        <f t="shared" si="335"/>
        <v>---</v>
      </c>
      <c r="AN905" s="265"/>
      <c r="AO905" s="188" t="str">
        <f>IFERROR(INDEX('تعرفه ها'!A:Z,MATCH(P905&amp;"-"&amp;AO$1,'تعرفه ها'!C:C,0),MATCH(F905,'تعرفه ها'!$2:$2,0),1),"---")</f>
        <v>---</v>
      </c>
      <c r="AP905" s="188" t="str">
        <f>IFERROR(INDEX('تعرفه ها'!A:Z,MATCH(P905&amp;"-"&amp;AP$1,'تعرفه ها'!C:C,0),MATCH(F905,'تعرفه ها'!$2:$2,0),1),"---")</f>
        <v>---</v>
      </c>
      <c r="AQ905" s="188" t="str">
        <f>IFERROR(INDEX('تعرفه ها'!A:Z,MATCH(P905&amp;"-"&amp;AQ$1,'تعرفه ها'!C:C,0),MATCH(F905,'تعرفه ها'!$2:$2,0),1),"---")</f>
        <v>---</v>
      </c>
      <c r="AR905" s="188" t="str">
        <f>IFERROR(INDEX('تعرفه ها'!A:Z,MATCH(P905&amp;"-"&amp;AR$1,'تعرفه ها'!C:C,0),MATCH(F905,'تعرفه ها'!$2:$2,0),1),"---")</f>
        <v>---</v>
      </c>
      <c r="AS905" s="265"/>
      <c r="AT905" s="415" t="str">
        <f t="shared" si="336"/>
        <v>---</v>
      </c>
      <c r="AU905" s="415" t="str">
        <f t="shared" si="337"/>
        <v>---</v>
      </c>
      <c r="AV905" s="415" t="str">
        <f t="shared" si="338"/>
        <v>---</v>
      </c>
      <c r="AW905" s="415" t="str">
        <f t="shared" si="339"/>
        <v>---</v>
      </c>
      <c r="AX905" s="415" t="str">
        <f t="shared" si="340"/>
        <v>---</v>
      </c>
      <c r="AY905" s="415" t="str">
        <f>IFERROR(AH905*INDEX('تعرفه ها'!A:Z,MATCH("عوارض برق به ازاء هر کیلووات",'تعرفه ها'!$C:$C,0),MATCH(F905,'تعرفه ها'!$2:$2,0)),"---")</f>
        <v>---</v>
      </c>
      <c r="AZ905" s="415" t="str">
        <f t="shared" si="341"/>
        <v>---</v>
      </c>
      <c r="BA905" s="415" t="str">
        <f>IFERROR(ROUND(((AX905+AY905+AZ905)*INDEX('تعرفه ها'!A:Z,MATCH("هزینه نگهداری و تعمیرات شبکه برق",'تعرفه ها'!$C:$C,0),MATCH(F905,'تعرفه ها'!$2:$2,0))/100),0),"---")</f>
        <v>---</v>
      </c>
      <c r="BB905" s="415">
        <f>IFERROR(IF(P905="دیماندی",ROUND(AJ905*INDEX('تعرفه ها'!A:Z,MATCH(BB$1,'تعرفه ها'!$C:$C,0),MATCH(F905,'تعرفه ها'!$2:$2,0))*J905/30,0),0),"---")</f>
        <v>0</v>
      </c>
      <c r="BC905" s="415"/>
      <c r="BD905" s="54" t="str">
        <f>IFERROR(IF(INDEX('اطلاعات دوره'!A:Z,MATCH(G905,'اطلاعات دوره'!C:C,0),MATCH("برق",'اطلاعات دوره'!$1:$1,0))="دارد",ROUND(AX905*INDEX('تعرفه ها'!A:Z,MATCH("پیک فصلی برق",'تعرفه ها'!$C:$C,0),MATCH(F905,'تعرفه ها'!$2:$2,0))/100,0),0),"---")</f>
        <v>---</v>
      </c>
      <c r="BE905" s="415" t="str">
        <f>IFERROR(ROUND(((AX905+AY905+AZ905+BA905+BB905+BC905+BD905)*INDEX('تعرفه ها'!A:Z,MATCH("مالیات برق",'تعرفه ها'!$C:$C,0),MATCH(F905,'تعرفه ها'!$2:$2,0))/100),0),"---")</f>
        <v>---</v>
      </c>
      <c r="BF905" s="415" t="str">
        <f t="shared" si="342"/>
        <v>---</v>
      </c>
      <c r="BG905" s="415" t="str">
        <f t="shared" si="323"/>
        <v>---</v>
      </c>
      <c r="BH905" s="415" t="str">
        <f t="shared" si="343"/>
        <v>---</v>
      </c>
      <c r="BI905" s="54" t="str">
        <f t="shared" si="344"/>
        <v>---</v>
      </c>
      <c r="BJ905" s="55" t="str">
        <f t="shared" si="345"/>
        <v>---</v>
      </c>
      <c r="BK905" s="262"/>
      <c r="BL905" s="183" t="str">
        <f>IFERROR(IF(INDEX(پرداخت!A:AZ,MATCH(A905&amp;" - "&amp;"برق",پرداخت!$B:$B,0),MATCH(G905,پرداخت!$1:$1,0))="نشده","نشده","شده"),"---")</f>
        <v>---</v>
      </c>
    </row>
    <row r="906" spans="1:64" ht="33.75" hidden="1">
      <c r="A906" s="170"/>
      <c r="B906" s="47">
        <f>IFERROR(INDEX('اطلاعات انشعابات شرکتها'!A:BB,MATCH(A906,'اطلاعات انشعابات شرکتها'!A:A,0),MATCH(B$1,'اطلاعات انشعابات شرکتها'!$1:$1,0)),0)</f>
        <v>0</v>
      </c>
      <c r="C906" s="48">
        <f>IFERROR(INDEX('اطلاعات انشعابات شرکتها'!A:BB,MATCH(A906,'اطلاعات انشعابات شرکتها'!A:A,0),MATCH(C$1,'اطلاعات انشعابات شرکتها'!$1:$1,0)),0)</f>
        <v>0</v>
      </c>
      <c r="D906" s="45"/>
      <c r="E906" s="171"/>
      <c r="F906" s="170"/>
      <c r="G906" s="188" t="str">
        <f t="shared" si="324"/>
        <v>/</v>
      </c>
      <c r="H906" s="188">
        <f>IFERROR(INDEX('اطلاعات دوره'!A:Z,MATCH(G906,'اطلاعات دوره'!C:C,0),MATCH(H$1,'اطلاعات دوره'!$1:$1,0)),0)</f>
        <v>0</v>
      </c>
      <c r="I906" s="188">
        <f>IFERROR(INDEX('اطلاعات دوره'!A:Z,MATCH(G906,'اطلاعات دوره'!C:C,0),MATCH(I$1,'اطلاعات دوره'!$1:$1,0)),0)</f>
        <v>0</v>
      </c>
      <c r="J906" s="188">
        <f>IFERROR(INDEX('اطلاعات دوره'!A:Z,MATCH(G906,'اطلاعات دوره'!C:C,0),MATCH(J$1,'اطلاعات دوره'!$1:$1,0)),0)</f>
        <v>0</v>
      </c>
      <c r="K906" s="265"/>
      <c r="L906" s="188" t="str">
        <f>IFERROR(INDEX('اطلاعات دوره'!A:Z,MATCH(G906,'اطلاعات دوره'!C:C,0)-1,MATCH("عنوان",'اطلاعات دوره'!$1:$1,0)),"---")</f>
        <v>---</v>
      </c>
      <c r="M906" s="188" t="str">
        <f t="shared" si="325"/>
        <v>----</v>
      </c>
      <c r="N906" s="188" t="str">
        <f t="shared" si="326"/>
        <v>-/</v>
      </c>
      <c r="O906" s="265"/>
      <c r="P906" s="188">
        <f>IFERROR(INDEX('اطلاعات انشعابات شرکتها'!A:BB,MATCH(A906,'اطلاعات انشعابات شرکتها'!A:A,0),MATCH(P$1,'اطلاعات انشعابات شرکتها'!$1:$1,0)),0)</f>
        <v>0</v>
      </c>
      <c r="Q906" s="188">
        <f>IFERROR(INDEX('اطلاعات انشعابات شرکتها'!A:BB,MATCH(A906,'اطلاعات انشعابات شرکتها'!A:A,0),MATCH(Q$1,'اطلاعات انشعابات شرکتها'!$1:$1,0)),0)</f>
        <v>0</v>
      </c>
      <c r="R906" s="188">
        <f>IFERROR(INDEX('اطلاعات انشعابات شرکتها'!A:BB,MATCH(A906,'اطلاعات انشعابات شرکتها'!A:A,0),MATCH(R$1,'اطلاعات انشعابات شرکتها'!$1:$1,0)),0)</f>
        <v>0</v>
      </c>
      <c r="S906" s="265"/>
      <c r="T906" s="188">
        <f>IFERROR(INDEX('قرائت کنتور'!A:AZ,MATCH(A906&amp;"-"&amp;T$1,'قرائت کنتور'!B:B,0),MATCH(G906,'قرائت کنتور'!$1:$1,0)),0)</f>
        <v>0</v>
      </c>
      <c r="U906" s="188">
        <f>IFERROR(INDEX('قرائت کنتور'!A:AZ,MATCH(A906&amp;"-"&amp;U$1,'قرائت کنتور'!B:B,0),MATCH(L906,'قرائت کنتور'!$1:$1,0)),0)</f>
        <v>0</v>
      </c>
      <c r="V906" s="188">
        <f>IFERROR(INDEX('قرائت کنتور'!A:AZ,MATCH(A906&amp;"-"&amp;U$1,'قرائت کنتور'!B:B,0),MATCH(G906,'قرائت کنتور'!$1:$1,0)),0)</f>
        <v>0</v>
      </c>
      <c r="W906" s="188">
        <f>IFERROR(INDEX('قرائت کنتور'!A:AZ,MATCH(A906&amp;"-"&amp;W$1,'قرائت کنتور'!B:B,0),MATCH(L906,'قرائت کنتور'!$1:$1,0)),0)</f>
        <v>0</v>
      </c>
      <c r="X906" s="188">
        <f>IFERROR(INDEX('قرائت کنتور'!A:AZ,MATCH(A906&amp;"-"&amp;W$1,'قرائت کنتور'!B:B,0),MATCH(G906,'قرائت کنتور'!$1:$1,0)),0)</f>
        <v>0</v>
      </c>
      <c r="Y906" s="188">
        <f>IFERROR(INDEX('قرائت کنتور'!A:AZ,MATCH(A906&amp;"-"&amp;Y$1,'قرائت کنتور'!B:B,0),MATCH(L906,'قرائت کنتور'!$1:$1,0)),0)</f>
        <v>0</v>
      </c>
      <c r="Z906" s="188">
        <f>IFERROR(INDEX('قرائت کنتور'!A:AZ,MATCH(A906&amp;"-"&amp;Y$1,'قرائت کنتور'!B:B,0),MATCH(G906,'قرائت کنتور'!$1:$1,0)),0)</f>
        <v>0</v>
      </c>
      <c r="AA906" s="188">
        <f>IFERROR(INDEX('قرائت کنتور'!A:AZ,MATCH(A906&amp;"-"&amp;AA$1,'قرائت کنتور'!B:B,0),MATCH(L906,'قرائت کنتور'!$1:$1,0)),0)</f>
        <v>0</v>
      </c>
      <c r="AB906" s="188">
        <f>IFERROR(INDEX('قرائت کنتور'!A:AZ,MATCH(A906&amp;"-"&amp;AA$1,'قرائت کنتور'!B:B,0),MATCH(G906,'قرائت کنتور'!$1:$1,0)),0)</f>
        <v>0</v>
      </c>
      <c r="AC906" s="265"/>
      <c r="AD906" s="188">
        <f t="shared" si="327"/>
        <v>0</v>
      </c>
      <c r="AE906" s="188">
        <f t="shared" si="328"/>
        <v>0</v>
      </c>
      <c r="AF906" s="188">
        <f t="shared" si="329"/>
        <v>0</v>
      </c>
      <c r="AG906" s="188">
        <f t="shared" si="330"/>
        <v>0</v>
      </c>
      <c r="AH906" s="188">
        <f t="shared" si="331"/>
        <v>0</v>
      </c>
      <c r="AI906" s="188">
        <f t="shared" si="332"/>
        <v>0</v>
      </c>
      <c r="AJ906" s="188" t="str">
        <f t="shared" si="333"/>
        <v>0</v>
      </c>
      <c r="AK906" s="265"/>
      <c r="AL906" s="254" t="str">
        <f t="shared" si="334"/>
        <v>---</v>
      </c>
      <c r="AM906" s="254" t="str">
        <f t="shared" si="335"/>
        <v>---</v>
      </c>
      <c r="AN906" s="265"/>
      <c r="AO906" s="188" t="str">
        <f>IFERROR(INDEX('تعرفه ها'!A:Z,MATCH(P906&amp;"-"&amp;AO$1,'تعرفه ها'!C:C,0),MATCH(F906,'تعرفه ها'!$2:$2,0),1),"---")</f>
        <v>---</v>
      </c>
      <c r="AP906" s="188" t="str">
        <f>IFERROR(INDEX('تعرفه ها'!A:Z,MATCH(P906&amp;"-"&amp;AP$1,'تعرفه ها'!C:C,0),MATCH(F906,'تعرفه ها'!$2:$2,0),1),"---")</f>
        <v>---</v>
      </c>
      <c r="AQ906" s="188" t="str">
        <f>IFERROR(INDEX('تعرفه ها'!A:Z,MATCH(P906&amp;"-"&amp;AQ$1,'تعرفه ها'!C:C,0),MATCH(F906,'تعرفه ها'!$2:$2,0),1),"---")</f>
        <v>---</v>
      </c>
      <c r="AR906" s="188" t="str">
        <f>IFERROR(INDEX('تعرفه ها'!A:Z,MATCH(P906&amp;"-"&amp;AR$1,'تعرفه ها'!C:C,0),MATCH(F906,'تعرفه ها'!$2:$2,0),1),"---")</f>
        <v>---</v>
      </c>
      <c r="AS906" s="265"/>
      <c r="AT906" s="415" t="str">
        <f t="shared" si="336"/>
        <v>---</v>
      </c>
      <c r="AU906" s="415" t="str">
        <f t="shared" si="337"/>
        <v>---</v>
      </c>
      <c r="AV906" s="415" t="str">
        <f t="shared" si="338"/>
        <v>---</v>
      </c>
      <c r="AW906" s="415" t="str">
        <f t="shared" si="339"/>
        <v>---</v>
      </c>
      <c r="AX906" s="415" t="str">
        <f t="shared" si="340"/>
        <v>---</v>
      </c>
      <c r="AY906" s="415" t="str">
        <f>IFERROR(AH906*INDEX('تعرفه ها'!A:Z,MATCH("عوارض برق به ازاء هر کیلووات",'تعرفه ها'!$C:$C,0),MATCH(F906,'تعرفه ها'!$2:$2,0)),"---")</f>
        <v>---</v>
      </c>
      <c r="AZ906" s="415" t="str">
        <f t="shared" si="341"/>
        <v>---</v>
      </c>
      <c r="BA906" s="415" t="str">
        <f>IFERROR(ROUND(((AX906+AY906+AZ906)*INDEX('تعرفه ها'!A:Z,MATCH("هزینه نگهداری و تعمیرات شبکه برق",'تعرفه ها'!$C:$C,0),MATCH(F906,'تعرفه ها'!$2:$2,0))/100),0),"---")</f>
        <v>---</v>
      </c>
      <c r="BB906" s="415">
        <f>IFERROR(IF(P906="دیماندی",ROUND(AJ906*INDEX('تعرفه ها'!A:Z,MATCH(BB$1,'تعرفه ها'!$C:$C,0),MATCH(F906,'تعرفه ها'!$2:$2,0))*J906/30,0),0),"---")</f>
        <v>0</v>
      </c>
      <c r="BC906" s="415"/>
      <c r="BD906" s="54" t="str">
        <f>IFERROR(IF(INDEX('اطلاعات دوره'!A:Z,MATCH(G906,'اطلاعات دوره'!C:C,0),MATCH("برق",'اطلاعات دوره'!$1:$1,0))="دارد",ROUND(AX906*INDEX('تعرفه ها'!A:Z,MATCH("پیک فصلی برق",'تعرفه ها'!$C:$C,0),MATCH(F906,'تعرفه ها'!$2:$2,0))/100,0),0),"---")</f>
        <v>---</v>
      </c>
      <c r="BE906" s="415" t="str">
        <f>IFERROR(ROUND(((AX906+AY906+AZ906+BA906+BB906+BC906+BD906)*INDEX('تعرفه ها'!A:Z,MATCH("مالیات برق",'تعرفه ها'!$C:$C,0),MATCH(F906,'تعرفه ها'!$2:$2,0))/100),0),"---")</f>
        <v>---</v>
      </c>
      <c r="BF906" s="415" t="str">
        <f t="shared" si="342"/>
        <v>---</v>
      </c>
      <c r="BG906" s="415" t="str">
        <f t="shared" si="323"/>
        <v>---</v>
      </c>
      <c r="BH906" s="415" t="str">
        <f t="shared" si="343"/>
        <v>---</v>
      </c>
      <c r="BI906" s="54" t="str">
        <f t="shared" si="344"/>
        <v>---</v>
      </c>
      <c r="BJ906" s="55" t="str">
        <f t="shared" si="345"/>
        <v>---</v>
      </c>
      <c r="BK906" s="262"/>
      <c r="BL906" s="183" t="str">
        <f>IFERROR(IF(INDEX(پرداخت!A:AZ,MATCH(A906&amp;" - "&amp;"برق",پرداخت!$B:$B,0),MATCH(G906,پرداخت!$1:$1,0))="نشده","نشده","شده"),"---")</f>
        <v>---</v>
      </c>
    </row>
    <row r="907" spans="1:64" ht="33.75" hidden="1">
      <c r="A907" s="170"/>
      <c r="B907" s="47">
        <f>IFERROR(INDEX('اطلاعات انشعابات شرکتها'!A:BB,MATCH(A907,'اطلاعات انشعابات شرکتها'!A:A,0),MATCH(B$1,'اطلاعات انشعابات شرکتها'!$1:$1,0)),0)</f>
        <v>0</v>
      </c>
      <c r="C907" s="48">
        <f>IFERROR(INDEX('اطلاعات انشعابات شرکتها'!A:BB,MATCH(A907,'اطلاعات انشعابات شرکتها'!A:A,0),MATCH(C$1,'اطلاعات انشعابات شرکتها'!$1:$1,0)),0)</f>
        <v>0</v>
      </c>
      <c r="D907" s="45"/>
      <c r="E907" s="171"/>
      <c r="F907" s="170"/>
      <c r="G907" s="188" t="str">
        <f t="shared" si="324"/>
        <v>/</v>
      </c>
      <c r="H907" s="188">
        <f>IFERROR(INDEX('اطلاعات دوره'!A:Z,MATCH(G907,'اطلاعات دوره'!C:C,0),MATCH(H$1,'اطلاعات دوره'!$1:$1,0)),0)</f>
        <v>0</v>
      </c>
      <c r="I907" s="188">
        <f>IFERROR(INDEX('اطلاعات دوره'!A:Z,MATCH(G907,'اطلاعات دوره'!C:C,0),MATCH(I$1,'اطلاعات دوره'!$1:$1,0)),0)</f>
        <v>0</v>
      </c>
      <c r="J907" s="188">
        <f>IFERROR(INDEX('اطلاعات دوره'!A:Z,MATCH(G907,'اطلاعات دوره'!C:C,0),MATCH(J$1,'اطلاعات دوره'!$1:$1,0)),0)</f>
        <v>0</v>
      </c>
      <c r="K907" s="265"/>
      <c r="L907" s="188" t="str">
        <f>IFERROR(INDEX('اطلاعات دوره'!A:Z,MATCH(G907,'اطلاعات دوره'!C:C,0)-1,MATCH("عنوان",'اطلاعات دوره'!$1:$1,0)),"---")</f>
        <v>---</v>
      </c>
      <c r="M907" s="188" t="str">
        <f t="shared" si="325"/>
        <v>----</v>
      </c>
      <c r="N907" s="188" t="str">
        <f t="shared" si="326"/>
        <v>-/</v>
      </c>
      <c r="O907" s="265"/>
      <c r="P907" s="188">
        <f>IFERROR(INDEX('اطلاعات انشعابات شرکتها'!A:BB,MATCH(A907,'اطلاعات انشعابات شرکتها'!A:A,0),MATCH(P$1,'اطلاعات انشعابات شرکتها'!$1:$1,0)),0)</f>
        <v>0</v>
      </c>
      <c r="Q907" s="188">
        <f>IFERROR(INDEX('اطلاعات انشعابات شرکتها'!A:BB,MATCH(A907,'اطلاعات انشعابات شرکتها'!A:A,0),MATCH(Q$1,'اطلاعات انشعابات شرکتها'!$1:$1,0)),0)</f>
        <v>0</v>
      </c>
      <c r="R907" s="188">
        <f>IFERROR(INDEX('اطلاعات انشعابات شرکتها'!A:BB,MATCH(A907,'اطلاعات انشعابات شرکتها'!A:A,0),MATCH(R$1,'اطلاعات انشعابات شرکتها'!$1:$1,0)),0)</f>
        <v>0</v>
      </c>
      <c r="S907" s="265"/>
      <c r="T907" s="188">
        <f>IFERROR(INDEX('قرائت کنتور'!A:AZ,MATCH(A907&amp;"-"&amp;T$1,'قرائت کنتور'!B:B,0),MATCH(G907,'قرائت کنتور'!$1:$1,0)),0)</f>
        <v>0</v>
      </c>
      <c r="U907" s="188">
        <f>IFERROR(INDEX('قرائت کنتور'!A:AZ,MATCH(A907&amp;"-"&amp;U$1,'قرائت کنتور'!B:B,0),MATCH(L907,'قرائت کنتور'!$1:$1,0)),0)</f>
        <v>0</v>
      </c>
      <c r="V907" s="188">
        <f>IFERROR(INDEX('قرائت کنتور'!A:AZ,MATCH(A907&amp;"-"&amp;U$1,'قرائت کنتور'!B:B,0),MATCH(G907,'قرائت کنتور'!$1:$1,0)),0)</f>
        <v>0</v>
      </c>
      <c r="W907" s="188">
        <f>IFERROR(INDEX('قرائت کنتور'!A:AZ,MATCH(A907&amp;"-"&amp;W$1,'قرائت کنتور'!B:B,0),MATCH(L907,'قرائت کنتور'!$1:$1,0)),0)</f>
        <v>0</v>
      </c>
      <c r="X907" s="188">
        <f>IFERROR(INDEX('قرائت کنتور'!A:AZ,MATCH(A907&amp;"-"&amp;W$1,'قرائت کنتور'!B:B,0),MATCH(G907,'قرائت کنتور'!$1:$1,0)),0)</f>
        <v>0</v>
      </c>
      <c r="Y907" s="188">
        <f>IFERROR(INDEX('قرائت کنتور'!A:AZ,MATCH(A907&amp;"-"&amp;Y$1,'قرائت کنتور'!B:B,0),MATCH(L907,'قرائت کنتور'!$1:$1,0)),0)</f>
        <v>0</v>
      </c>
      <c r="Z907" s="188">
        <f>IFERROR(INDEX('قرائت کنتور'!A:AZ,MATCH(A907&amp;"-"&amp;Y$1,'قرائت کنتور'!B:B,0),MATCH(G907,'قرائت کنتور'!$1:$1,0)),0)</f>
        <v>0</v>
      </c>
      <c r="AA907" s="188">
        <f>IFERROR(INDEX('قرائت کنتور'!A:AZ,MATCH(A907&amp;"-"&amp;AA$1,'قرائت کنتور'!B:B,0),MATCH(L907,'قرائت کنتور'!$1:$1,0)),0)</f>
        <v>0</v>
      </c>
      <c r="AB907" s="188">
        <f>IFERROR(INDEX('قرائت کنتور'!A:AZ,MATCH(A907&amp;"-"&amp;AA$1,'قرائت کنتور'!B:B,0),MATCH(G907,'قرائت کنتور'!$1:$1,0)),0)</f>
        <v>0</v>
      </c>
      <c r="AC907" s="265"/>
      <c r="AD907" s="188">
        <f t="shared" si="327"/>
        <v>0</v>
      </c>
      <c r="AE907" s="188">
        <f t="shared" si="328"/>
        <v>0</v>
      </c>
      <c r="AF907" s="188">
        <f t="shared" si="329"/>
        <v>0</v>
      </c>
      <c r="AG907" s="188">
        <f t="shared" si="330"/>
        <v>0</v>
      </c>
      <c r="AH907" s="188">
        <f t="shared" si="331"/>
        <v>0</v>
      </c>
      <c r="AI907" s="188">
        <f t="shared" si="332"/>
        <v>0</v>
      </c>
      <c r="AJ907" s="188" t="str">
        <f t="shared" si="333"/>
        <v>0</v>
      </c>
      <c r="AK907" s="265"/>
      <c r="AL907" s="254" t="str">
        <f t="shared" si="334"/>
        <v>---</v>
      </c>
      <c r="AM907" s="254" t="str">
        <f t="shared" si="335"/>
        <v>---</v>
      </c>
      <c r="AN907" s="265"/>
      <c r="AO907" s="188" t="str">
        <f>IFERROR(INDEX('تعرفه ها'!A:Z,MATCH(P907&amp;"-"&amp;AO$1,'تعرفه ها'!C:C,0),MATCH(F907,'تعرفه ها'!$2:$2,0),1),"---")</f>
        <v>---</v>
      </c>
      <c r="AP907" s="188" t="str">
        <f>IFERROR(INDEX('تعرفه ها'!A:Z,MATCH(P907&amp;"-"&amp;AP$1,'تعرفه ها'!C:C,0),MATCH(F907,'تعرفه ها'!$2:$2,0),1),"---")</f>
        <v>---</v>
      </c>
      <c r="AQ907" s="188" t="str">
        <f>IFERROR(INDEX('تعرفه ها'!A:Z,MATCH(P907&amp;"-"&amp;AQ$1,'تعرفه ها'!C:C,0),MATCH(F907,'تعرفه ها'!$2:$2,0),1),"---")</f>
        <v>---</v>
      </c>
      <c r="AR907" s="188" t="str">
        <f>IFERROR(INDEX('تعرفه ها'!A:Z,MATCH(P907&amp;"-"&amp;AR$1,'تعرفه ها'!C:C,0),MATCH(F907,'تعرفه ها'!$2:$2,0),1),"---")</f>
        <v>---</v>
      </c>
      <c r="AS907" s="265"/>
      <c r="AT907" s="415" t="str">
        <f t="shared" si="336"/>
        <v>---</v>
      </c>
      <c r="AU907" s="415" t="str">
        <f t="shared" si="337"/>
        <v>---</v>
      </c>
      <c r="AV907" s="415" t="str">
        <f t="shared" si="338"/>
        <v>---</v>
      </c>
      <c r="AW907" s="415" t="str">
        <f t="shared" si="339"/>
        <v>---</v>
      </c>
      <c r="AX907" s="415" t="str">
        <f t="shared" si="340"/>
        <v>---</v>
      </c>
      <c r="AY907" s="415" t="str">
        <f>IFERROR(AH907*INDEX('تعرفه ها'!A:Z,MATCH("عوارض برق به ازاء هر کیلووات",'تعرفه ها'!$C:$C,0),MATCH(F907,'تعرفه ها'!$2:$2,0)),"---")</f>
        <v>---</v>
      </c>
      <c r="AZ907" s="415" t="str">
        <f t="shared" si="341"/>
        <v>---</v>
      </c>
      <c r="BA907" s="415" t="str">
        <f>IFERROR(ROUND(((AX907+AY907+AZ907)*INDEX('تعرفه ها'!A:Z,MATCH("هزینه نگهداری و تعمیرات شبکه برق",'تعرفه ها'!$C:$C,0),MATCH(F907,'تعرفه ها'!$2:$2,0))/100),0),"---")</f>
        <v>---</v>
      </c>
      <c r="BB907" s="415">
        <f>IFERROR(IF(P907="دیماندی",ROUND(AJ907*INDEX('تعرفه ها'!A:Z,MATCH(BB$1,'تعرفه ها'!$C:$C,0),MATCH(F907,'تعرفه ها'!$2:$2,0))*J907/30,0),0),"---")</f>
        <v>0</v>
      </c>
      <c r="BC907" s="415"/>
      <c r="BD907" s="54" t="str">
        <f>IFERROR(IF(INDEX('اطلاعات دوره'!A:Z,MATCH(G907,'اطلاعات دوره'!C:C,0),MATCH("برق",'اطلاعات دوره'!$1:$1,0))="دارد",ROUND(AX907*INDEX('تعرفه ها'!A:Z,MATCH("پیک فصلی برق",'تعرفه ها'!$C:$C,0),MATCH(F907,'تعرفه ها'!$2:$2,0))/100,0),0),"---")</f>
        <v>---</v>
      </c>
      <c r="BE907" s="415" t="str">
        <f>IFERROR(ROUND(((AX907+AY907+AZ907+BA907+BB907+BC907+BD907)*INDEX('تعرفه ها'!A:Z,MATCH("مالیات برق",'تعرفه ها'!$C:$C,0),MATCH(F907,'تعرفه ها'!$2:$2,0))/100),0),"---")</f>
        <v>---</v>
      </c>
      <c r="BF907" s="415" t="str">
        <f t="shared" si="342"/>
        <v>---</v>
      </c>
      <c r="BG907" s="415" t="str">
        <f t="shared" si="323"/>
        <v>---</v>
      </c>
      <c r="BH907" s="415" t="str">
        <f t="shared" si="343"/>
        <v>---</v>
      </c>
      <c r="BI907" s="54" t="str">
        <f t="shared" si="344"/>
        <v>---</v>
      </c>
      <c r="BJ907" s="55" t="str">
        <f t="shared" si="345"/>
        <v>---</v>
      </c>
      <c r="BK907" s="262"/>
      <c r="BL907" s="183" t="str">
        <f>IFERROR(IF(INDEX(پرداخت!A:AZ,MATCH(A907&amp;" - "&amp;"برق",پرداخت!$B:$B,0),MATCH(G907,پرداخت!$1:$1,0))="نشده","نشده","شده"),"---")</f>
        <v>---</v>
      </c>
    </row>
    <row r="908" spans="1:64" ht="33.75" hidden="1">
      <c r="A908" s="170"/>
      <c r="B908" s="47">
        <f>IFERROR(INDEX('اطلاعات انشعابات شرکتها'!A:BB,MATCH(A908,'اطلاعات انشعابات شرکتها'!A:A,0),MATCH(B$1,'اطلاعات انشعابات شرکتها'!$1:$1,0)),0)</f>
        <v>0</v>
      </c>
      <c r="C908" s="48">
        <f>IFERROR(INDEX('اطلاعات انشعابات شرکتها'!A:BB,MATCH(A908,'اطلاعات انشعابات شرکتها'!A:A,0),MATCH(C$1,'اطلاعات انشعابات شرکتها'!$1:$1,0)),0)</f>
        <v>0</v>
      </c>
      <c r="D908" s="45"/>
      <c r="E908" s="171"/>
      <c r="F908" s="170"/>
      <c r="G908" s="188" t="str">
        <f t="shared" si="324"/>
        <v>/</v>
      </c>
      <c r="H908" s="188">
        <f>IFERROR(INDEX('اطلاعات دوره'!A:Z,MATCH(G908,'اطلاعات دوره'!C:C,0),MATCH(H$1,'اطلاعات دوره'!$1:$1,0)),0)</f>
        <v>0</v>
      </c>
      <c r="I908" s="188">
        <f>IFERROR(INDEX('اطلاعات دوره'!A:Z,MATCH(G908,'اطلاعات دوره'!C:C,0),MATCH(I$1,'اطلاعات دوره'!$1:$1,0)),0)</f>
        <v>0</v>
      </c>
      <c r="J908" s="188">
        <f>IFERROR(INDEX('اطلاعات دوره'!A:Z,MATCH(G908,'اطلاعات دوره'!C:C,0),MATCH(J$1,'اطلاعات دوره'!$1:$1,0)),0)</f>
        <v>0</v>
      </c>
      <c r="K908" s="265"/>
      <c r="L908" s="188" t="str">
        <f>IFERROR(INDEX('اطلاعات دوره'!A:Z,MATCH(G908,'اطلاعات دوره'!C:C,0)-1,MATCH("عنوان",'اطلاعات دوره'!$1:$1,0)),"---")</f>
        <v>---</v>
      </c>
      <c r="M908" s="188" t="str">
        <f t="shared" si="325"/>
        <v>----</v>
      </c>
      <c r="N908" s="188" t="str">
        <f t="shared" si="326"/>
        <v>-/</v>
      </c>
      <c r="O908" s="265"/>
      <c r="P908" s="188">
        <f>IFERROR(INDEX('اطلاعات انشعابات شرکتها'!A:BB,MATCH(A908,'اطلاعات انشعابات شرکتها'!A:A,0),MATCH(P$1,'اطلاعات انشعابات شرکتها'!$1:$1,0)),0)</f>
        <v>0</v>
      </c>
      <c r="Q908" s="188">
        <f>IFERROR(INDEX('اطلاعات انشعابات شرکتها'!A:BB,MATCH(A908,'اطلاعات انشعابات شرکتها'!A:A,0),MATCH(Q$1,'اطلاعات انشعابات شرکتها'!$1:$1,0)),0)</f>
        <v>0</v>
      </c>
      <c r="R908" s="188">
        <f>IFERROR(INDEX('اطلاعات انشعابات شرکتها'!A:BB,MATCH(A908,'اطلاعات انشعابات شرکتها'!A:A,0),MATCH(R$1,'اطلاعات انشعابات شرکتها'!$1:$1,0)),0)</f>
        <v>0</v>
      </c>
      <c r="S908" s="265"/>
      <c r="T908" s="188">
        <f>IFERROR(INDEX('قرائت کنتور'!A:AZ,MATCH(A908&amp;"-"&amp;T$1,'قرائت کنتور'!B:B,0),MATCH(G908,'قرائت کنتور'!$1:$1,0)),0)</f>
        <v>0</v>
      </c>
      <c r="U908" s="188">
        <f>IFERROR(INDEX('قرائت کنتور'!A:AZ,MATCH(A908&amp;"-"&amp;U$1,'قرائت کنتور'!B:B,0),MATCH(L908,'قرائت کنتور'!$1:$1,0)),0)</f>
        <v>0</v>
      </c>
      <c r="V908" s="188">
        <f>IFERROR(INDEX('قرائت کنتور'!A:AZ,MATCH(A908&amp;"-"&amp;U$1,'قرائت کنتور'!B:B,0),MATCH(G908,'قرائت کنتور'!$1:$1,0)),0)</f>
        <v>0</v>
      </c>
      <c r="W908" s="188">
        <f>IFERROR(INDEX('قرائت کنتور'!A:AZ,MATCH(A908&amp;"-"&amp;W$1,'قرائت کنتور'!B:B,0),MATCH(L908,'قرائت کنتور'!$1:$1,0)),0)</f>
        <v>0</v>
      </c>
      <c r="X908" s="188">
        <f>IFERROR(INDEX('قرائت کنتور'!A:AZ,MATCH(A908&amp;"-"&amp;W$1,'قرائت کنتور'!B:B,0),MATCH(G908,'قرائت کنتور'!$1:$1,0)),0)</f>
        <v>0</v>
      </c>
      <c r="Y908" s="188">
        <f>IFERROR(INDEX('قرائت کنتور'!A:AZ,MATCH(A908&amp;"-"&amp;Y$1,'قرائت کنتور'!B:B,0),MATCH(L908,'قرائت کنتور'!$1:$1,0)),0)</f>
        <v>0</v>
      </c>
      <c r="Z908" s="188">
        <f>IFERROR(INDEX('قرائت کنتور'!A:AZ,MATCH(A908&amp;"-"&amp;Y$1,'قرائت کنتور'!B:B,0),MATCH(G908,'قرائت کنتور'!$1:$1,0)),0)</f>
        <v>0</v>
      </c>
      <c r="AA908" s="188">
        <f>IFERROR(INDEX('قرائت کنتور'!A:AZ,MATCH(A908&amp;"-"&amp;AA$1,'قرائت کنتور'!B:B,0),MATCH(L908,'قرائت کنتور'!$1:$1,0)),0)</f>
        <v>0</v>
      </c>
      <c r="AB908" s="188">
        <f>IFERROR(INDEX('قرائت کنتور'!A:AZ,MATCH(A908&amp;"-"&amp;AA$1,'قرائت کنتور'!B:B,0),MATCH(G908,'قرائت کنتور'!$1:$1,0)),0)</f>
        <v>0</v>
      </c>
      <c r="AC908" s="265"/>
      <c r="AD908" s="188">
        <f t="shared" si="327"/>
        <v>0</v>
      </c>
      <c r="AE908" s="188">
        <f t="shared" si="328"/>
        <v>0</v>
      </c>
      <c r="AF908" s="188">
        <f t="shared" si="329"/>
        <v>0</v>
      </c>
      <c r="AG908" s="188">
        <f t="shared" si="330"/>
        <v>0</v>
      </c>
      <c r="AH908" s="188">
        <f t="shared" si="331"/>
        <v>0</v>
      </c>
      <c r="AI908" s="188">
        <f t="shared" si="332"/>
        <v>0</v>
      </c>
      <c r="AJ908" s="188" t="str">
        <f t="shared" si="333"/>
        <v>0</v>
      </c>
      <c r="AK908" s="265"/>
      <c r="AL908" s="254" t="str">
        <f t="shared" si="334"/>
        <v>---</v>
      </c>
      <c r="AM908" s="254" t="str">
        <f t="shared" si="335"/>
        <v>---</v>
      </c>
      <c r="AN908" s="265"/>
      <c r="AO908" s="188" t="str">
        <f>IFERROR(INDEX('تعرفه ها'!A:Z,MATCH(P908&amp;"-"&amp;AO$1,'تعرفه ها'!C:C,0),MATCH(F908,'تعرفه ها'!$2:$2,0),1),"---")</f>
        <v>---</v>
      </c>
      <c r="AP908" s="188" t="str">
        <f>IFERROR(INDEX('تعرفه ها'!A:Z,MATCH(P908&amp;"-"&amp;AP$1,'تعرفه ها'!C:C,0),MATCH(F908,'تعرفه ها'!$2:$2,0),1),"---")</f>
        <v>---</v>
      </c>
      <c r="AQ908" s="188" t="str">
        <f>IFERROR(INDEX('تعرفه ها'!A:Z,MATCH(P908&amp;"-"&amp;AQ$1,'تعرفه ها'!C:C,0),MATCH(F908,'تعرفه ها'!$2:$2,0),1),"---")</f>
        <v>---</v>
      </c>
      <c r="AR908" s="188" t="str">
        <f>IFERROR(INDEX('تعرفه ها'!A:Z,MATCH(P908&amp;"-"&amp;AR$1,'تعرفه ها'!C:C,0),MATCH(F908,'تعرفه ها'!$2:$2,0),1),"---")</f>
        <v>---</v>
      </c>
      <c r="AS908" s="265"/>
      <c r="AT908" s="415" t="str">
        <f t="shared" si="336"/>
        <v>---</v>
      </c>
      <c r="AU908" s="415" t="str">
        <f t="shared" si="337"/>
        <v>---</v>
      </c>
      <c r="AV908" s="415" t="str">
        <f t="shared" si="338"/>
        <v>---</v>
      </c>
      <c r="AW908" s="415" t="str">
        <f t="shared" si="339"/>
        <v>---</v>
      </c>
      <c r="AX908" s="415" t="str">
        <f t="shared" si="340"/>
        <v>---</v>
      </c>
      <c r="AY908" s="415" t="str">
        <f>IFERROR(AH908*INDEX('تعرفه ها'!A:Z,MATCH("عوارض برق به ازاء هر کیلووات",'تعرفه ها'!$C:$C,0),MATCH(F908,'تعرفه ها'!$2:$2,0)),"---")</f>
        <v>---</v>
      </c>
      <c r="AZ908" s="415" t="str">
        <f t="shared" si="341"/>
        <v>---</v>
      </c>
      <c r="BA908" s="415" t="str">
        <f>IFERROR(ROUND(((AX908+AY908+AZ908)*INDEX('تعرفه ها'!A:Z,MATCH("هزینه نگهداری و تعمیرات شبکه برق",'تعرفه ها'!$C:$C,0),MATCH(F908,'تعرفه ها'!$2:$2,0))/100),0),"---")</f>
        <v>---</v>
      </c>
      <c r="BB908" s="415">
        <f>IFERROR(IF(P908="دیماندی",ROUND(AJ908*INDEX('تعرفه ها'!A:Z,MATCH(BB$1,'تعرفه ها'!$C:$C,0),MATCH(F908,'تعرفه ها'!$2:$2,0))*J908/30,0),0),"---")</f>
        <v>0</v>
      </c>
      <c r="BC908" s="415"/>
      <c r="BD908" s="54" t="str">
        <f>IFERROR(IF(INDEX('اطلاعات دوره'!A:Z,MATCH(G908,'اطلاعات دوره'!C:C,0),MATCH("برق",'اطلاعات دوره'!$1:$1,0))="دارد",ROUND(AX908*INDEX('تعرفه ها'!A:Z,MATCH("پیک فصلی برق",'تعرفه ها'!$C:$C,0),MATCH(F908,'تعرفه ها'!$2:$2,0))/100,0),0),"---")</f>
        <v>---</v>
      </c>
      <c r="BE908" s="415" t="str">
        <f>IFERROR(ROUND(((AX908+AY908+AZ908+BA908+BB908+BC908+BD908)*INDEX('تعرفه ها'!A:Z,MATCH("مالیات برق",'تعرفه ها'!$C:$C,0),MATCH(F908,'تعرفه ها'!$2:$2,0))/100),0),"---")</f>
        <v>---</v>
      </c>
      <c r="BF908" s="415" t="str">
        <f t="shared" si="342"/>
        <v>---</v>
      </c>
      <c r="BG908" s="415" t="str">
        <f t="shared" si="323"/>
        <v>---</v>
      </c>
      <c r="BH908" s="415" t="str">
        <f t="shared" si="343"/>
        <v>---</v>
      </c>
      <c r="BI908" s="54" t="str">
        <f t="shared" si="344"/>
        <v>---</v>
      </c>
      <c r="BJ908" s="55" t="str">
        <f t="shared" si="345"/>
        <v>---</v>
      </c>
      <c r="BK908" s="262"/>
      <c r="BL908" s="183" t="str">
        <f>IFERROR(IF(INDEX(پرداخت!A:AZ,MATCH(A908&amp;" - "&amp;"برق",پرداخت!$B:$B,0),MATCH(G908,پرداخت!$1:$1,0))="نشده","نشده","شده"),"---")</f>
        <v>---</v>
      </c>
    </row>
    <row r="909" spans="1:64" ht="33.75" hidden="1">
      <c r="A909" s="170"/>
      <c r="B909" s="47">
        <f>IFERROR(INDEX('اطلاعات انشعابات شرکتها'!A:BB,MATCH(A909,'اطلاعات انشعابات شرکتها'!A:A,0),MATCH(B$1,'اطلاعات انشعابات شرکتها'!$1:$1,0)),0)</f>
        <v>0</v>
      </c>
      <c r="C909" s="48">
        <f>IFERROR(INDEX('اطلاعات انشعابات شرکتها'!A:BB,MATCH(A909,'اطلاعات انشعابات شرکتها'!A:A,0),MATCH(C$1,'اطلاعات انشعابات شرکتها'!$1:$1,0)),0)</f>
        <v>0</v>
      </c>
      <c r="D909" s="45"/>
      <c r="E909" s="171"/>
      <c r="F909" s="170"/>
      <c r="G909" s="188" t="str">
        <f t="shared" si="324"/>
        <v>/</v>
      </c>
      <c r="H909" s="188">
        <f>IFERROR(INDEX('اطلاعات دوره'!A:Z,MATCH(G909,'اطلاعات دوره'!C:C,0),MATCH(H$1,'اطلاعات دوره'!$1:$1,0)),0)</f>
        <v>0</v>
      </c>
      <c r="I909" s="188">
        <f>IFERROR(INDEX('اطلاعات دوره'!A:Z,MATCH(G909,'اطلاعات دوره'!C:C,0),MATCH(I$1,'اطلاعات دوره'!$1:$1,0)),0)</f>
        <v>0</v>
      </c>
      <c r="J909" s="188">
        <f>IFERROR(INDEX('اطلاعات دوره'!A:Z,MATCH(G909,'اطلاعات دوره'!C:C,0),MATCH(J$1,'اطلاعات دوره'!$1:$1,0)),0)</f>
        <v>0</v>
      </c>
      <c r="K909" s="265"/>
      <c r="L909" s="188" t="str">
        <f>IFERROR(INDEX('اطلاعات دوره'!A:Z,MATCH(G909,'اطلاعات دوره'!C:C,0)-1,MATCH("عنوان",'اطلاعات دوره'!$1:$1,0)),"---")</f>
        <v>---</v>
      </c>
      <c r="M909" s="188" t="str">
        <f t="shared" si="325"/>
        <v>----</v>
      </c>
      <c r="N909" s="188" t="str">
        <f t="shared" si="326"/>
        <v>-/</v>
      </c>
      <c r="O909" s="265"/>
      <c r="P909" s="188">
        <f>IFERROR(INDEX('اطلاعات انشعابات شرکتها'!A:BB,MATCH(A909,'اطلاعات انشعابات شرکتها'!A:A,0),MATCH(P$1,'اطلاعات انشعابات شرکتها'!$1:$1,0)),0)</f>
        <v>0</v>
      </c>
      <c r="Q909" s="188">
        <f>IFERROR(INDEX('اطلاعات انشعابات شرکتها'!A:BB,MATCH(A909,'اطلاعات انشعابات شرکتها'!A:A,0),MATCH(Q$1,'اطلاعات انشعابات شرکتها'!$1:$1,0)),0)</f>
        <v>0</v>
      </c>
      <c r="R909" s="188">
        <f>IFERROR(INDEX('اطلاعات انشعابات شرکتها'!A:BB,MATCH(A909,'اطلاعات انشعابات شرکتها'!A:A,0),MATCH(R$1,'اطلاعات انشعابات شرکتها'!$1:$1,0)),0)</f>
        <v>0</v>
      </c>
      <c r="S909" s="265"/>
      <c r="T909" s="188">
        <f>IFERROR(INDEX('قرائت کنتور'!A:AZ,MATCH(A909&amp;"-"&amp;T$1,'قرائت کنتور'!B:B,0),MATCH(G909,'قرائت کنتور'!$1:$1,0)),0)</f>
        <v>0</v>
      </c>
      <c r="U909" s="188">
        <f>IFERROR(INDEX('قرائت کنتور'!A:AZ,MATCH(A909&amp;"-"&amp;U$1,'قرائت کنتور'!B:B,0),MATCH(L909,'قرائت کنتور'!$1:$1,0)),0)</f>
        <v>0</v>
      </c>
      <c r="V909" s="188">
        <f>IFERROR(INDEX('قرائت کنتور'!A:AZ,MATCH(A909&amp;"-"&amp;U$1,'قرائت کنتور'!B:B,0),MATCH(G909,'قرائت کنتور'!$1:$1,0)),0)</f>
        <v>0</v>
      </c>
      <c r="W909" s="188">
        <f>IFERROR(INDEX('قرائت کنتور'!A:AZ,MATCH(A909&amp;"-"&amp;W$1,'قرائت کنتور'!B:B,0),MATCH(L909,'قرائت کنتور'!$1:$1,0)),0)</f>
        <v>0</v>
      </c>
      <c r="X909" s="188">
        <f>IFERROR(INDEX('قرائت کنتور'!A:AZ,MATCH(A909&amp;"-"&amp;W$1,'قرائت کنتور'!B:B,0),MATCH(G909,'قرائت کنتور'!$1:$1,0)),0)</f>
        <v>0</v>
      </c>
      <c r="Y909" s="188">
        <f>IFERROR(INDEX('قرائت کنتور'!A:AZ,MATCH(A909&amp;"-"&amp;Y$1,'قرائت کنتور'!B:B,0),MATCH(L909,'قرائت کنتور'!$1:$1,0)),0)</f>
        <v>0</v>
      </c>
      <c r="Z909" s="188">
        <f>IFERROR(INDEX('قرائت کنتور'!A:AZ,MATCH(A909&amp;"-"&amp;Y$1,'قرائت کنتور'!B:B,0),MATCH(G909,'قرائت کنتور'!$1:$1,0)),0)</f>
        <v>0</v>
      </c>
      <c r="AA909" s="188">
        <f>IFERROR(INDEX('قرائت کنتور'!A:AZ,MATCH(A909&amp;"-"&amp;AA$1,'قرائت کنتور'!B:B,0),MATCH(L909,'قرائت کنتور'!$1:$1,0)),0)</f>
        <v>0</v>
      </c>
      <c r="AB909" s="188">
        <f>IFERROR(INDEX('قرائت کنتور'!A:AZ,MATCH(A909&amp;"-"&amp;AA$1,'قرائت کنتور'!B:B,0),MATCH(G909,'قرائت کنتور'!$1:$1,0)),0)</f>
        <v>0</v>
      </c>
      <c r="AC909" s="265"/>
      <c r="AD909" s="188">
        <f t="shared" si="327"/>
        <v>0</v>
      </c>
      <c r="AE909" s="188">
        <f t="shared" si="328"/>
        <v>0</v>
      </c>
      <c r="AF909" s="188">
        <f t="shared" si="329"/>
        <v>0</v>
      </c>
      <c r="AG909" s="188">
        <f t="shared" si="330"/>
        <v>0</v>
      </c>
      <c r="AH909" s="188">
        <f t="shared" si="331"/>
        <v>0</v>
      </c>
      <c r="AI909" s="188">
        <f t="shared" si="332"/>
        <v>0</v>
      </c>
      <c r="AJ909" s="188" t="str">
        <f t="shared" si="333"/>
        <v>0</v>
      </c>
      <c r="AK909" s="265"/>
      <c r="AL909" s="254" t="str">
        <f t="shared" si="334"/>
        <v>---</v>
      </c>
      <c r="AM909" s="254" t="str">
        <f t="shared" si="335"/>
        <v>---</v>
      </c>
      <c r="AN909" s="265"/>
      <c r="AO909" s="188" t="str">
        <f>IFERROR(INDEX('تعرفه ها'!A:Z,MATCH(P909&amp;"-"&amp;AO$1,'تعرفه ها'!C:C,0),MATCH(F909,'تعرفه ها'!$2:$2,0),1),"---")</f>
        <v>---</v>
      </c>
      <c r="AP909" s="188" t="str">
        <f>IFERROR(INDEX('تعرفه ها'!A:Z,MATCH(P909&amp;"-"&amp;AP$1,'تعرفه ها'!C:C,0),MATCH(F909,'تعرفه ها'!$2:$2,0),1),"---")</f>
        <v>---</v>
      </c>
      <c r="AQ909" s="188" t="str">
        <f>IFERROR(INDEX('تعرفه ها'!A:Z,MATCH(P909&amp;"-"&amp;AQ$1,'تعرفه ها'!C:C,0),MATCH(F909,'تعرفه ها'!$2:$2,0),1),"---")</f>
        <v>---</v>
      </c>
      <c r="AR909" s="188" t="str">
        <f>IFERROR(INDEX('تعرفه ها'!A:Z,MATCH(P909&amp;"-"&amp;AR$1,'تعرفه ها'!C:C,0),MATCH(F909,'تعرفه ها'!$2:$2,0),1),"---")</f>
        <v>---</v>
      </c>
      <c r="AS909" s="265"/>
      <c r="AT909" s="415" t="str">
        <f t="shared" si="336"/>
        <v>---</v>
      </c>
      <c r="AU909" s="415" t="str">
        <f t="shared" si="337"/>
        <v>---</v>
      </c>
      <c r="AV909" s="415" t="str">
        <f t="shared" si="338"/>
        <v>---</v>
      </c>
      <c r="AW909" s="415" t="str">
        <f t="shared" si="339"/>
        <v>---</v>
      </c>
      <c r="AX909" s="415" t="str">
        <f t="shared" si="340"/>
        <v>---</v>
      </c>
      <c r="AY909" s="415" t="str">
        <f>IFERROR(AH909*INDEX('تعرفه ها'!A:Z,MATCH("عوارض برق به ازاء هر کیلووات",'تعرفه ها'!$C:$C,0),MATCH(F909,'تعرفه ها'!$2:$2,0)),"---")</f>
        <v>---</v>
      </c>
      <c r="AZ909" s="415" t="str">
        <f t="shared" si="341"/>
        <v>---</v>
      </c>
      <c r="BA909" s="415" t="str">
        <f>IFERROR(ROUND(((AX909+AY909+AZ909)*INDEX('تعرفه ها'!A:Z,MATCH("هزینه نگهداری و تعمیرات شبکه برق",'تعرفه ها'!$C:$C,0),MATCH(F909,'تعرفه ها'!$2:$2,0))/100),0),"---")</f>
        <v>---</v>
      </c>
      <c r="BB909" s="415">
        <f>IFERROR(IF(P909="دیماندی",ROUND(AJ909*INDEX('تعرفه ها'!A:Z,MATCH(BB$1,'تعرفه ها'!$C:$C,0),MATCH(F909,'تعرفه ها'!$2:$2,0))*J909/30,0),0),"---")</f>
        <v>0</v>
      </c>
      <c r="BC909" s="415"/>
      <c r="BD909" s="54" t="str">
        <f>IFERROR(IF(INDEX('اطلاعات دوره'!A:Z,MATCH(G909,'اطلاعات دوره'!C:C,0),MATCH("برق",'اطلاعات دوره'!$1:$1,0))="دارد",ROUND(AX909*INDEX('تعرفه ها'!A:Z,MATCH("پیک فصلی برق",'تعرفه ها'!$C:$C,0),MATCH(F909,'تعرفه ها'!$2:$2,0))/100,0),0),"---")</f>
        <v>---</v>
      </c>
      <c r="BE909" s="415" t="str">
        <f>IFERROR(ROUND(((AX909+AY909+AZ909+BA909+BB909+BC909+BD909)*INDEX('تعرفه ها'!A:Z,MATCH("مالیات برق",'تعرفه ها'!$C:$C,0),MATCH(F909,'تعرفه ها'!$2:$2,0))/100),0),"---")</f>
        <v>---</v>
      </c>
      <c r="BF909" s="415" t="str">
        <f t="shared" si="342"/>
        <v>---</v>
      </c>
      <c r="BG909" s="415" t="str">
        <f t="shared" si="323"/>
        <v>---</v>
      </c>
      <c r="BH909" s="415" t="str">
        <f t="shared" si="343"/>
        <v>---</v>
      </c>
      <c r="BI909" s="54" t="str">
        <f t="shared" si="344"/>
        <v>---</v>
      </c>
      <c r="BJ909" s="55" t="str">
        <f t="shared" si="345"/>
        <v>---</v>
      </c>
      <c r="BK909" s="262"/>
      <c r="BL909" s="183" t="str">
        <f>IFERROR(IF(INDEX(پرداخت!A:AZ,MATCH(A909&amp;" - "&amp;"برق",پرداخت!$B:$B,0),MATCH(G909,پرداخت!$1:$1,0))="نشده","نشده","شده"),"---")</f>
        <v>---</v>
      </c>
    </row>
    <row r="910" spans="1:64" ht="33.75" hidden="1">
      <c r="A910" s="170"/>
      <c r="B910" s="47">
        <f>IFERROR(INDEX('اطلاعات انشعابات شرکتها'!A:BB,MATCH(A910,'اطلاعات انشعابات شرکتها'!A:A,0),MATCH(B$1,'اطلاعات انشعابات شرکتها'!$1:$1,0)),0)</f>
        <v>0</v>
      </c>
      <c r="C910" s="48">
        <f>IFERROR(INDEX('اطلاعات انشعابات شرکتها'!A:BB,MATCH(A910,'اطلاعات انشعابات شرکتها'!A:A,0),MATCH(C$1,'اطلاعات انشعابات شرکتها'!$1:$1,0)),0)</f>
        <v>0</v>
      </c>
      <c r="D910" s="45"/>
      <c r="E910" s="171"/>
      <c r="F910" s="170"/>
      <c r="G910" s="188" t="str">
        <f t="shared" si="324"/>
        <v>/</v>
      </c>
      <c r="H910" s="188">
        <f>IFERROR(INDEX('اطلاعات دوره'!A:Z,MATCH(G910,'اطلاعات دوره'!C:C,0),MATCH(H$1,'اطلاعات دوره'!$1:$1,0)),0)</f>
        <v>0</v>
      </c>
      <c r="I910" s="188">
        <f>IFERROR(INDEX('اطلاعات دوره'!A:Z,MATCH(G910,'اطلاعات دوره'!C:C,0),MATCH(I$1,'اطلاعات دوره'!$1:$1,0)),0)</f>
        <v>0</v>
      </c>
      <c r="J910" s="188">
        <f>IFERROR(INDEX('اطلاعات دوره'!A:Z,MATCH(G910,'اطلاعات دوره'!C:C,0),MATCH(J$1,'اطلاعات دوره'!$1:$1,0)),0)</f>
        <v>0</v>
      </c>
      <c r="K910" s="265"/>
      <c r="L910" s="188" t="str">
        <f>IFERROR(INDEX('اطلاعات دوره'!A:Z,MATCH(G910,'اطلاعات دوره'!C:C,0)-1,MATCH("عنوان",'اطلاعات دوره'!$1:$1,0)),"---")</f>
        <v>---</v>
      </c>
      <c r="M910" s="188" t="str">
        <f t="shared" si="325"/>
        <v>----</v>
      </c>
      <c r="N910" s="188" t="str">
        <f t="shared" si="326"/>
        <v>-/</v>
      </c>
      <c r="O910" s="265"/>
      <c r="P910" s="188">
        <f>IFERROR(INDEX('اطلاعات انشعابات شرکتها'!A:BB,MATCH(A910,'اطلاعات انشعابات شرکتها'!A:A,0),MATCH(P$1,'اطلاعات انشعابات شرکتها'!$1:$1,0)),0)</f>
        <v>0</v>
      </c>
      <c r="Q910" s="188">
        <f>IFERROR(INDEX('اطلاعات انشعابات شرکتها'!A:BB,MATCH(A910,'اطلاعات انشعابات شرکتها'!A:A,0),MATCH(Q$1,'اطلاعات انشعابات شرکتها'!$1:$1,0)),0)</f>
        <v>0</v>
      </c>
      <c r="R910" s="188">
        <f>IFERROR(INDEX('اطلاعات انشعابات شرکتها'!A:BB,MATCH(A910,'اطلاعات انشعابات شرکتها'!A:A,0),MATCH(R$1,'اطلاعات انشعابات شرکتها'!$1:$1,0)),0)</f>
        <v>0</v>
      </c>
      <c r="S910" s="265"/>
      <c r="T910" s="188">
        <f>IFERROR(INDEX('قرائت کنتور'!A:AZ,MATCH(A910&amp;"-"&amp;T$1,'قرائت کنتور'!B:B,0),MATCH(G910,'قرائت کنتور'!$1:$1,0)),0)</f>
        <v>0</v>
      </c>
      <c r="U910" s="188">
        <f>IFERROR(INDEX('قرائت کنتور'!A:AZ,MATCH(A910&amp;"-"&amp;U$1,'قرائت کنتور'!B:B,0),MATCH(L910,'قرائت کنتور'!$1:$1,0)),0)</f>
        <v>0</v>
      </c>
      <c r="V910" s="188">
        <f>IFERROR(INDEX('قرائت کنتور'!A:AZ,MATCH(A910&amp;"-"&amp;U$1,'قرائت کنتور'!B:B,0),MATCH(G910,'قرائت کنتور'!$1:$1,0)),0)</f>
        <v>0</v>
      </c>
      <c r="W910" s="188">
        <f>IFERROR(INDEX('قرائت کنتور'!A:AZ,MATCH(A910&amp;"-"&amp;W$1,'قرائت کنتور'!B:B,0),MATCH(L910,'قرائت کنتور'!$1:$1,0)),0)</f>
        <v>0</v>
      </c>
      <c r="X910" s="188">
        <f>IFERROR(INDEX('قرائت کنتور'!A:AZ,MATCH(A910&amp;"-"&amp;W$1,'قرائت کنتور'!B:B,0),MATCH(G910,'قرائت کنتور'!$1:$1,0)),0)</f>
        <v>0</v>
      </c>
      <c r="Y910" s="188">
        <f>IFERROR(INDEX('قرائت کنتور'!A:AZ,MATCH(A910&amp;"-"&amp;Y$1,'قرائت کنتور'!B:B,0),MATCH(L910,'قرائت کنتور'!$1:$1,0)),0)</f>
        <v>0</v>
      </c>
      <c r="Z910" s="188">
        <f>IFERROR(INDEX('قرائت کنتور'!A:AZ,MATCH(A910&amp;"-"&amp;Y$1,'قرائت کنتور'!B:B,0),MATCH(G910,'قرائت کنتور'!$1:$1,0)),0)</f>
        <v>0</v>
      </c>
      <c r="AA910" s="188">
        <f>IFERROR(INDEX('قرائت کنتور'!A:AZ,MATCH(A910&amp;"-"&amp;AA$1,'قرائت کنتور'!B:B,0),MATCH(L910,'قرائت کنتور'!$1:$1,0)),0)</f>
        <v>0</v>
      </c>
      <c r="AB910" s="188">
        <f>IFERROR(INDEX('قرائت کنتور'!A:AZ,MATCH(A910&amp;"-"&amp;AA$1,'قرائت کنتور'!B:B,0),MATCH(G910,'قرائت کنتور'!$1:$1,0)),0)</f>
        <v>0</v>
      </c>
      <c r="AC910" s="265"/>
      <c r="AD910" s="188">
        <f t="shared" si="327"/>
        <v>0</v>
      </c>
      <c r="AE910" s="188">
        <f t="shared" si="328"/>
        <v>0</v>
      </c>
      <c r="AF910" s="188">
        <f t="shared" si="329"/>
        <v>0</v>
      </c>
      <c r="AG910" s="188">
        <f t="shared" si="330"/>
        <v>0</v>
      </c>
      <c r="AH910" s="188">
        <f t="shared" si="331"/>
        <v>0</v>
      </c>
      <c r="AI910" s="188">
        <f t="shared" si="332"/>
        <v>0</v>
      </c>
      <c r="AJ910" s="188" t="str">
        <f t="shared" si="333"/>
        <v>0</v>
      </c>
      <c r="AK910" s="265"/>
      <c r="AL910" s="254" t="str">
        <f t="shared" si="334"/>
        <v>---</v>
      </c>
      <c r="AM910" s="254" t="str">
        <f t="shared" si="335"/>
        <v>---</v>
      </c>
      <c r="AN910" s="265"/>
      <c r="AO910" s="188" t="str">
        <f>IFERROR(INDEX('تعرفه ها'!A:Z,MATCH(P910&amp;"-"&amp;AO$1,'تعرفه ها'!C:C,0),MATCH(F910,'تعرفه ها'!$2:$2,0),1),"---")</f>
        <v>---</v>
      </c>
      <c r="AP910" s="188" t="str">
        <f>IFERROR(INDEX('تعرفه ها'!A:Z,MATCH(P910&amp;"-"&amp;AP$1,'تعرفه ها'!C:C,0),MATCH(F910,'تعرفه ها'!$2:$2,0),1),"---")</f>
        <v>---</v>
      </c>
      <c r="AQ910" s="188" t="str">
        <f>IFERROR(INDEX('تعرفه ها'!A:Z,MATCH(P910&amp;"-"&amp;AQ$1,'تعرفه ها'!C:C,0),MATCH(F910,'تعرفه ها'!$2:$2,0),1),"---")</f>
        <v>---</v>
      </c>
      <c r="AR910" s="188" t="str">
        <f>IFERROR(INDEX('تعرفه ها'!A:Z,MATCH(P910&amp;"-"&amp;AR$1,'تعرفه ها'!C:C,0),MATCH(F910,'تعرفه ها'!$2:$2,0),1),"---")</f>
        <v>---</v>
      </c>
      <c r="AS910" s="265"/>
      <c r="AT910" s="415" t="str">
        <f t="shared" si="336"/>
        <v>---</v>
      </c>
      <c r="AU910" s="415" t="str">
        <f t="shared" si="337"/>
        <v>---</v>
      </c>
      <c r="AV910" s="415" t="str">
        <f t="shared" si="338"/>
        <v>---</v>
      </c>
      <c r="AW910" s="415" t="str">
        <f t="shared" si="339"/>
        <v>---</v>
      </c>
      <c r="AX910" s="415" t="str">
        <f t="shared" si="340"/>
        <v>---</v>
      </c>
      <c r="AY910" s="415" t="str">
        <f>IFERROR(AH910*INDEX('تعرفه ها'!A:Z,MATCH("عوارض برق به ازاء هر کیلووات",'تعرفه ها'!$C:$C,0),MATCH(F910,'تعرفه ها'!$2:$2,0)),"---")</f>
        <v>---</v>
      </c>
      <c r="AZ910" s="415" t="str">
        <f t="shared" si="341"/>
        <v>---</v>
      </c>
      <c r="BA910" s="415" t="str">
        <f>IFERROR(ROUND(((AX910+AY910+AZ910)*INDEX('تعرفه ها'!A:Z,MATCH("هزینه نگهداری و تعمیرات شبکه برق",'تعرفه ها'!$C:$C,0),MATCH(F910,'تعرفه ها'!$2:$2,0))/100),0),"---")</f>
        <v>---</v>
      </c>
      <c r="BB910" s="415">
        <f>IFERROR(IF(P910="دیماندی",ROUND(AJ910*INDEX('تعرفه ها'!A:Z,MATCH(BB$1,'تعرفه ها'!$C:$C,0),MATCH(F910,'تعرفه ها'!$2:$2,0))*J910/30,0),0),"---")</f>
        <v>0</v>
      </c>
      <c r="BC910" s="415"/>
      <c r="BD910" s="54" t="str">
        <f>IFERROR(IF(INDEX('اطلاعات دوره'!A:Z,MATCH(G910,'اطلاعات دوره'!C:C,0),MATCH("برق",'اطلاعات دوره'!$1:$1,0))="دارد",ROUND(AX910*INDEX('تعرفه ها'!A:Z,MATCH("پیک فصلی برق",'تعرفه ها'!$C:$C,0),MATCH(F910,'تعرفه ها'!$2:$2,0))/100,0),0),"---")</f>
        <v>---</v>
      </c>
      <c r="BE910" s="415" t="str">
        <f>IFERROR(ROUND(((AX910+AY910+AZ910+BA910+BB910+BC910+BD910)*INDEX('تعرفه ها'!A:Z,MATCH("مالیات برق",'تعرفه ها'!$C:$C,0),MATCH(F910,'تعرفه ها'!$2:$2,0))/100),0),"---")</f>
        <v>---</v>
      </c>
      <c r="BF910" s="415" t="str">
        <f t="shared" si="342"/>
        <v>---</v>
      </c>
      <c r="BG910" s="415" t="str">
        <f t="shared" si="323"/>
        <v>---</v>
      </c>
      <c r="BH910" s="415" t="str">
        <f t="shared" si="343"/>
        <v>---</v>
      </c>
      <c r="BI910" s="54" t="str">
        <f t="shared" si="344"/>
        <v>---</v>
      </c>
      <c r="BJ910" s="55" t="str">
        <f t="shared" si="345"/>
        <v>---</v>
      </c>
      <c r="BK910" s="262"/>
      <c r="BL910" s="183" t="str">
        <f>IFERROR(IF(INDEX(پرداخت!A:AZ,MATCH(A910&amp;" - "&amp;"برق",پرداخت!$B:$B,0),MATCH(G910,پرداخت!$1:$1,0))="نشده","نشده","شده"),"---")</f>
        <v>---</v>
      </c>
    </row>
    <row r="911" spans="1:64" ht="33.75" hidden="1">
      <c r="A911" s="170"/>
      <c r="B911" s="47">
        <f>IFERROR(INDEX('اطلاعات انشعابات شرکتها'!A:BB,MATCH(A911,'اطلاعات انشعابات شرکتها'!A:A,0),MATCH(B$1,'اطلاعات انشعابات شرکتها'!$1:$1,0)),0)</f>
        <v>0</v>
      </c>
      <c r="C911" s="48">
        <f>IFERROR(INDEX('اطلاعات انشعابات شرکتها'!A:BB,MATCH(A911,'اطلاعات انشعابات شرکتها'!A:A,0),MATCH(C$1,'اطلاعات انشعابات شرکتها'!$1:$1,0)),0)</f>
        <v>0</v>
      </c>
      <c r="D911" s="45"/>
      <c r="E911" s="171"/>
      <c r="F911" s="170"/>
      <c r="G911" s="188" t="str">
        <f t="shared" si="324"/>
        <v>/</v>
      </c>
      <c r="H911" s="188">
        <f>IFERROR(INDEX('اطلاعات دوره'!A:Z,MATCH(G911,'اطلاعات دوره'!C:C,0),MATCH(H$1,'اطلاعات دوره'!$1:$1,0)),0)</f>
        <v>0</v>
      </c>
      <c r="I911" s="188">
        <f>IFERROR(INDEX('اطلاعات دوره'!A:Z,MATCH(G911,'اطلاعات دوره'!C:C,0),MATCH(I$1,'اطلاعات دوره'!$1:$1,0)),0)</f>
        <v>0</v>
      </c>
      <c r="J911" s="188">
        <f>IFERROR(INDEX('اطلاعات دوره'!A:Z,MATCH(G911,'اطلاعات دوره'!C:C,0),MATCH(J$1,'اطلاعات دوره'!$1:$1,0)),0)</f>
        <v>0</v>
      </c>
      <c r="K911" s="265"/>
      <c r="L911" s="188" t="str">
        <f>IFERROR(INDEX('اطلاعات دوره'!A:Z,MATCH(G911,'اطلاعات دوره'!C:C,0)-1,MATCH("عنوان",'اطلاعات دوره'!$1:$1,0)),"---")</f>
        <v>---</v>
      </c>
      <c r="M911" s="188" t="str">
        <f t="shared" si="325"/>
        <v>----</v>
      </c>
      <c r="N911" s="188" t="str">
        <f t="shared" si="326"/>
        <v>-/</v>
      </c>
      <c r="O911" s="265"/>
      <c r="P911" s="188">
        <f>IFERROR(INDEX('اطلاعات انشعابات شرکتها'!A:BB,MATCH(A911,'اطلاعات انشعابات شرکتها'!A:A,0),MATCH(P$1,'اطلاعات انشعابات شرکتها'!$1:$1,0)),0)</f>
        <v>0</v>
      </c>
      <c r="Q911" s="188">
        <f>IFERROR(INDEX('اطلاعات انشعابات شرکتها'!A:BB,MATCH(A911,'اطلاعات انشعابات شرکتها'!A:A,0),MATCH(Q$1,'اطلاعات انشعابات شرکتها'!$1:$1,0)),0)</f>
        <v>0</v>
      </c>
      <c r="R911" s="188">
        <f>IFERROR(INDEX('اطلاعات انشعابات شرکتها'!A:BB,MATCH(A911,'اطلاعات انشعابات شرکتها'!A:A,0),MATCH(R$1,'اطلاعات انشعابات شرکتها'!$1:$1,0)),0)</f>
        <v>0</v>
      </c>
      <c r="S911" s="265"/>
      <c r="T911" s="188">
        <f>IFERROR(INDEX('قرائت کنتور'!A:AZ,MATCH(A911&amp;"-"&amp;T$1,'قرائت کنتور'!B:B,0),MATCH(G911,'قرائت کنتور'!$1:$1,0)),0)</f>
        <v>0</v>
      </c>
      <c r="U911" s="188">
        <f>IFERROR(INDEX('قرائت کنتور'!A:AZ,MATCH(A911&amp;"-"&amp;U$1,'قرائت کنتور'!B:B,0),MATCH(L911,'قرائت کنتور'!$1:$1,0)),0)</f>
        <v>0</v>
      </c>
      <c r="V911" s="188">
        <f>IFERROR(INDEX('قرائت کنتور'!A:AZ,MATCH(A911&amp;"-"&amp;U$1,'قرائت کنتور'!B:B,0),MATCH(G911,'قرائت کنتور'!$1:$1,0)),0)</f>
        <v>0</v>
      </c>
      <c r="W911" s="188">
        <f>IFERROR(INDEX('قرائت کنتور'!A:AZ,MATCH(A911&amp;"-"&amp;W$1,'قرائت کنتور'!B:B,0),MATCH(L911,'قرائت کنتور'!$1:$1,0)),0)</f>
        <v>0</v>
      </c>
      <c r="X911" s="188">
        <f>IFERROR(INDEX('قرائت کنتور'!A:AZ,MATCH(A911&amp;"-"&amp;W$1,'قرائت کنتور'!B:B,0),MATCH(G911,'قرائت کنتور'!$1:$1,0)),0)</f>
        <v>0</v>
      </c>
      <c r="Y911" s="188">
        <f>IFERROR(INDEX('قرائت کنتور'!A:AZ,MATCH(A911&amp;"-"&amp;Y$1,'قرائت کنتور'!B:B,0),MATCH(L911,'قرائت کنتور'!$1:$1,0)),0)</f>
        <v>0</v>
      </c>
      <c r="Z911" s="188">
        <f>IFERROR(INDEX('قرائت کنتور'!A:AZ,MATCH(A911&amp;"-"&amp;Y$1,'قرائت کنتور'!B:B,0),MATCH(G911,'قرائت کنتور'!$1:$1,0)),0)</f>
        <v>0</v>
      </c>
      <c r="AA911" s="188">
        <f>IFERROR(INDEX('قرائت کنتور'!A:AZ,MATCH(A911&amp;"-"&amp;AA$1,'قرائت کنتور'!B:B,0),MATCH(L911,'قرائت کنتور'!$1:$1,0)),0)</f>
        <v>0</v>
      </c>
      <c r="AB911" s="188">
        <f>IFERROR(INDEX('قرائت کنتور'!A:AZ,MATCH(A911&amp;"-"&amp;AA$1,'قرائت کنتور'!B:B,0),MATCH(G911,'قرائت کنتور'!$1:$1,0)),0)</f>
        <v>0</v>
      </c>
      <c r="AC911" s="265"/>
      <c r="AD911" s="188">
        <f t="shared" si="327"/>
        <v>0</v>
      </c>
      <c r="AE911" s="188">
        <f t="shared" si="328"/>
        <v>0</v>
      </c>
      <c r="AF911" s="188">
        <f t="shared" si="329"/>
        <v>0</v>
      </c>
      <c r="AG911" s="188">
        <f t="shared" si="330"/>
        <v>0</v>
      </c>
      <c r="AH911" s="188">
        <f t="shared" si="331"/>
        <v>0</v>
      </c>
      <c r="AI911" s="188">
        <f t="shared" si="332"/>
        <v>0</v>
      </c>
      <c r="AJ911" s="188" t="str">
        <f t="shared" si="333"/>
        <v>0</v>
      </c>
      <c r="AK911" s="265"/>
      <c r="AL911" s="254" t="str">
        <f t="shared" si="334"/>
        <v>---</v>
      </c>
      <c r="AM911" s="254" t="str">
        <f t="shared" si="335"/>
        <v>---</v>
      </c>
      <c r="AN911" s="265"/>
      <c r="AO911" s="188" t="str">
        <f>IFERROR(INDEX('تعرفه ها'!A:Z,MATCH(P911&amp;"-"&amp;AO$1,'تعرفه ها'!C:C,0),MATCH(F911,'تعرفه ها'!$2:$2,0),1),"---")</f>
        <v>---</v>
      </c>
      <c r="AP911" s="188" t="str">
        <f>IFERROR(INDEX('تعرفه ها'!A:Z,MATCH(P911&amp;"-"&amp;AP$1,'تعرفه ها'!C:C,0),MATCH(F911,'تعرفه ها'!$2:$2,0),1),"---")</f>
        <v>---</v>
      </c>
      <c r="AQ911" s="188" t="str">
        <f>IFERROR(INDEX('تعرفه ها'!A:Z,MATCH(P911&amp;"-"&amp;AQ$1,'تعرفه ها'!C:C,0),MATCH(F911,'تعرفه ها'!$2:$2,0),1),"---")</f>
        <v>---</v>
      </c>
      <c r="AR911" s="188" t="str">
        <f>IFERROR(INDEX('تعرفه ها'!A:Z,MATCH(P911&amp;"-"&amp;AR$1,'تعرفه ها'!C:C,0),MATCH(F911,'تعرفه ها'!$2:$2,0),1),"---")</f>
        <v>---</v>
      </c>
      <c r="AS911" s="265"/>
      <c r="AT911" s="415" t="str">
        <f t="shared" si="336"/>
        <v>---</v>
      </c>
      <c r="AU911" s="415" t="str">
        <f t="shared" si="337"/>
        <v>---</v>
      </c>
      <c r="AV911" s="415" t="str">
        <f t="shared" si="338"/>
        <v>---</v>
      </c>
      <c r="AW911" s="415" t="str">
        <f t="shared" si="339"/>
        <v>---</v>
      </c>
      <c r="AX911" s="415" t="str">
        <f t="shared" si="340"/>
        <v>---</v>
      </c>
      <c r="AY911" s="415" t="str">
        <f>IFERROR(AH911*INDEX('تعرفه ها'!A:Z,MATCH("عوارض برق به ازاء هر کیلووات",'تعرفه ها'!$C:$C,0),MATCH(F911,'تعرفه ها'!$2:$2,0)),"---")</f>
        <v>---</v>
      </c>
      <c r="AZ911" s="415" t="str">
        <f t="shared" si="341"/>
        <v>---</v>
      </c>
      <c r="BA911" s="415" t="str">
        <f>IFERROR(ROUND(((AX911+AY911+AZ911)*INDEX('تعرفه ها'!A:Z,MATCH("هزینه نگهداری و تعمیرات شبکه برق",'تعرفه ها'!$C:$C,0),MATCH(F911,'تعرفه ها'!$2:$2,0))/100),0),"---")</f>
        <v>---</v>
      </c>
      <c r="BB911" s="415">
        <f>IFERROR(IF(P911="دیماندی",ROUND(AJ911*INDEX('تعرفه ها'!A:Z,MATCH(BB$1,'تعرفه ها'!$C:$C,0),MATCH(F911,'تعرفه ها'!$2:$2,0))*J911/30,0),0),"---")</f>
        <v>0</v>
      </c>
      <c r="BC911" s="415"/>
      <c r="BD911" s="54" t="str">
        <f>IFERROR(IF(INDEX('اطلاعات دوره'!A:Z,MATCH(G911,'اطلاعات دوره'!C:C,0),MATCH("برق",'اطلاعات دوره'!$1:$1,0))="دارد",ROUND(AX911*INDEX('تعرفه ها'!A:Z,MATCH("پیک فصلی برق",'تعرفه ها'!$C:$C,0),MATCH(F911,'تعرفه ها'!$2:$2,0))/100,0),0),"---")</f>
        <v>---</v>
      </c>
      <c r="BE911" s="415" t="str">
        <f>IFERROR(ROUND(((AX911+AY911+AZ911+BA911+BB911+BC911+BD911)*INDEX('تعرفه ها'!A:Z,MATCH("مالیات برق",'تعرفه ها'!$C:$C,0),MATCH(F911,'تعرفه ها'!$2:$2,0))/100),0),"---")</f>
        <v>---</v>
      </c>
      <c r="BF911" s="415" t="str">
        <f t="shared" si="342"/>
        <v>---</v>
      </c>
      <c r="BG911" s="415" t="str">
        <f t="shared" ref="BG911:BG974" si="346">IFERROR(IF(VLOOKUP(M911,N:BL,51,0)="شده",VLOOKUP(M911,N:BL,48,0),VLOOKUP(M911,N:BL,47,0)),"---")</f>
        <v>---</v>
      </c>
      <c r="BH911" s="415" t="str">
        <f t="shared" si="343"/>
        <v>---</v>
      </c>
      <c r="BI911" s="54" t="str">
        <f t="shared" si="344"/>
        <v>---</v>
      </c>
      <c r="BJ911" s="55" t="str">
        <f t="shared" si="345"/>
        <v>---</v>
      </c>
      <c r="BK911" s="262"/>
      <c r="BL911" s="183" t="str">
        <f>IFERROR(IF(INDEX(پرداخت!A:AZ,MATCH(A911&amp;" - "&amp;"برق",پرداخت!$B:$B,0),MATCH(G911,پرداخت!$1:$1,0))="نشده","نشده","شده"),"---")</f>
        <v>---</v>
      </c>
    </row>
    <row r="912" spans="1:64" ht="33.75" hidden="1">
      <c r="A912" s="170"/>
      <c r="B912" s="47">
        <f>IFERROR(INDEX('اطلاعات انشعابات شرکتها'!A:BB,MATCH(A912,'اطلاعات انشعابات شرکتها'!A:A,0),MATCH(B$1,'اطلاعات انشعابات شرکتها'!$1:$1,0)),0)</f>
        <v>0</v>
      </c>
      <c r="C912" s="48">
        <f>IFERROR(INDEX('اطلاعات انشعابات شرکتها'!A:BB,MATCH(A912,'اطلاعات انشعابات شرکتها'!A:A,0),MATCH(C$1,'اطلاعات انشعابات شرکتها'!$1:$1,0)),0)</f>
        <v>0</v>
      </c>
      <c r="D912" s="45"/>
      <c r="E912" s="171"/>
      <c r="F912" s="170"/>
      <c r="G912" s="188" t="str">
        <f t="shared" si="324"/>
        <v>/</v>
      </c>
      <c r="H912" s="188">
        <f>IFERROR(INDEX('اطلاعات دوره'!A:Z,MATCH(G912,'اطلاعات دوره'!C:C,0),MATCH(H$1,'اطلاعات دوره'!$1:$1,0)),0)</f>
        <v>0</v>
      </c>
      <c r="I912" s="188">
        <f>IFERROR(INDEX('اطلاعات دوره'!A:Z,MATCH(G912,'اطلاعات دوره'!C:C,0),MATCH(I$1,'اطلاعات دوره'!$1:$1,0)),0)</f>
        <v>0</v>
      </c>
      <c r="J912" s="188">
        <f>IFERROR(INDEX('اطلاعات دوره'!A:Z,MATCH(G912,'اطلاعات دوره'!C:C,0),MATCH(J$1,'اطلاعات دوره'!$1:$1,0)),0)</f>
        <v>0</v>
      </c>
      <c r="K912" s="265"/>
      <c r="L912" s="188" t="str">
        <f>IFERROR(INDEX('اطلاعات دوره'!A:Z,MATCH(G912,'اطلاعات دوره'!C:C,0)-1,MATCH("عنوان",'اطلاعات دوره'!$1:$1,0)),"---")</f>
        <v>---</v>
      </c>
      <c r="M912" s="188" t="str">
        <f t="shared" si="325"/>
        <v>----</v>
      </c>
      <c r="N912" s="188" t="str">
        <f t="shared" si="326"/>
        <v>-/</v>
      </c>
      <c r="O912" s="265"/>
      <c r="P912" s="188">
        <f>IFERROR(INDEX('اطلاعات انشعابات شرکتها'!A:BB,MATCH(A912,'اطلاعات انشعابات شرکتها'!A:A,0),MATCH(P$1,'اطلاعات انشعابات شرکتها'!$1:$1,0)),0)</f>
        <v>0</v>
      </c>
      <c r="Q912" s="188">
        <f>IFERROR(INDEX('اطلاعات انشعابات شرکتها'!A:BB,MATCH(A912,'اطلاعات انشعابات شرکتها'!A:A,0),MATCH(Q$1,'اطلاعات انشعابات شرکتها'!$1:$1,0)),0)</f>
        <v>0</v>
      </c>
      <c r="R912" s="188">
        <f>IFERROR(INDEX('اطلاعات انشعابات شرکتها'!A:BB,MATCH(A912,'اطلاعات انشعابات شرکتها'!A:A,0),MATCH(R$1,'اطلاعات انشعابات شرکتها'!$1:$1,0)),0)</f>
        <v>0</v>
      </c>
      <c r="S912" s="265"/>
      <c r="T912" s="188">
        <f>IFERROR(INDEX('قرائت کنتور'!A:AZ,MATCH(A912&amp;"-"&amp;T$1,'قرائت کنتور'!B:B,0),MATCH(G912,'قرائت کنتور'!$1:$1,0)),0)</f>
        <v>0</v>
      </c>
      <c r="U912" s="188">
        <f>IFERROR(INDEX('قرائت کنتور'!A:AZ,MATCH(A912&amp;"-"&amp;U$1,'قرائت کنتور'!B:B,0),MATCH(L912,'قرائت کنتور'!$1:$1,0)),0)</f>
        <v>0</v>
      </c>
      <c r="V912" s="188">
        <f>IFERROR(INDEX('قرائت کنتور'!A:AZ,MATCH(A912&amp;"-"&amp;U$1,'قرائت کنتور'!B:B,0),MATCH(G912,'قرائت کنتور'!$1:$1,0)),0)</f>
        <v>0</v>
      </c>
      <c r="W912" s="188">
        <f>IFERROR(INDEX('قرائت کنتور'!A:AZ,MATCH(A912&amp;"-"&amp;W$1,'قرائت کنتور'!B:B,0),MATCH(L912,'قرائت کنتور'!$1:$1,0)),0)</f>
        <v>0</v>
      </c>
      <c r="X912" s="188">
        <f>IFERROR(INDEX('قرائت کنتور'!A:AZ,MATCH(A912&amp;"-"&amp;W$1,'قرائت کنتور'!B:B,0),MATCH(G912,'قرائت کنتور'!$1:$1,0)),0)</f>
        <v>0</v>
      </c>
      <c r="Y912" s="188">
        <f>IFERROR(INDEX('قرائت کنتور'!A:AZ,MATCH(A912&amp;"-"&amp;Y$1,'قرائت کنتور'!B:B,0),MATCH(L912,'قرائت کنتور'!$1:$1,0)),0)</f>
        <v>0</v>
      </c>
      <c r="Z912" s="188">
        <f>IFERROR(INDEX('قرائت کنتور'!A:AZ,MATCH(A912&amp;"-"&amp;Y$1,'قرائت کنتور'!B:B,0),MATCH(G912,'قرائت کنتور'!$1:$1,0)),0)</f>
        <v>0</v>
      </c>
      <c r="AA912" s="188">
        <f>IFERROR(INDEX('قرائت کنتور'!A:AZ,MATCH(A912&amp;"-"&amp;AA$1,'قرائت کنتور'!B:B,0),MATCH(L912,'قرائت کنتور'!$1:$1,0)),0)</f>
        <v>0</v>
      </c>
      <c r="AB912" s="188">
        <f>IFERROR(INDEX('قرائت کنتور'!A:AZ,MATCH(A912&amp;"-"&amp;AA$1,'قرائت کنتور'!B:B,0),MATCH(G912,'قرائت کنتور'!$1:$1,0)),0)</f>
        <v>0</v>
      </c>
      <c r="AC912" s="265"/>
      <c r="AD912" s="188">
        <f t="shared" si="327"/>
        <v>0</v>
      </c>
      <c r="AE912" s="188">
        <f t="shared" si="328"/>
        <v>0</v>
      </c>
      <c r="AF912" s="188">
        <f t="shared" si="329"/>
        <v>0</v>
      </c>
      <c r="AG912" s="188">
        <f t="shared" si="330"/>
        <v>0</v>
      </c>
      <c r="AH912" s="188">
        <f t="shared" si="331"/>
        <v>0</v>
      </c>
      <c r="AI912" s="188">
        <f t="shared" si="332"/>
        <v>0</v>
      </c>
      <c r="AJ912" s="188" t="str">
        <f t="shared" si="333"/>
        <v>0</v>
      </c>
      <c r="AK912" s="265"/>
      <c r="AL912" s="254" t="str">
        <f t="shared" si="334"/>
        <v>---</v>
      </c>
      <c r="AM912" s="254" t="str">
        <f t="shared" si="335"/>
        <v>---</v>
      </c>
      <c r="AN912" s="265"/>
      <c r="AO912" s="188" t="str">
        <f>IFERROR(INDEX('تعرفه ها'!A:Z,MATCH(P912&amp;"-"&amp;AO$1,'تعرفه ها'!C:C,0),MATCH(F912,'تعرفه ها'!$2:$2,0),1),"---")</f>
        <v>---</v>
      </c>
      <c r="AP912" s="188" t="str">
        <f>IFERROR(INDEX('تعرفه ها'!A:Z,MATCH(P912&amp;"-"&amp;AP$1,'تعرفه ها'!C:C,0),MATCH(F912,'تعرفه ها'!$2:$2,0),1),"---")</f>
        <v>---</v>
      </c>
      <c r="AQ912" s="188" t="str">
        <f>IFERROR(INDEX('تعرفه ها'!A:Z,MATCH(P912&amp;"-"&amp;AQ$1,'تعرفه ها'!C:C,0),MATCH(F912,'تعرفه ها'!$2:$2,0),1),"---")</f>
        <v>---</v>
      </c>
      <c r="AR912" s="188" t="str">
        <f>IFERROR(INDEX('تعرفه ها'!A:Z,MATCH(P912&amp;"-"&amp;AR$1,'تعرفه ها'!C:C,0),MATCH(F912,'تعرفه ها'!$2:$2,0),1),"---")</f>
        <v>---</v>
      </c>
      <c r="AS912" s="265"/>
      <c r="AT912" s="415" t="str">
        <f t="shared" si="336"/>
        <v>---</v>
      </c>
      <c r="AU912" s="415" t="str">
        <f t="shared" si="337"/>
        <v>---</v>
      </c>
      <c r="AV912" s="415" t="str">
        <f t="shared" si="338"/>
        <v>---</v>
      </c>
      <c r="AW912" s="415" t="str">
        <f t="shared" si="339"/>
        <v>---</v>
      </c>
      <c r="AX912" s="415" t="str">
        <f t="shared" si="340"/>
        <v>---</v>
      </c>
      <c r="AY912" s="415" t="str">
        <f>IFERROR(AH912*INDEX('تعرفه ها'!A:Z,MATCH("عوارض برق به ازاء هر کیلووات",'تعرفه ها'!$C:$C,0),MATCH(F912,'تعرفه ها'!$2:$2,0)),"---")</f>
        <v>---</v>
      </c>
      <c r="AZ912" s="415" t="str">
        <f t="shared" si="341"/>
        <v>---</v>
      </c>
      <c r="BA912" s="415" t="str">
        <f>IFERROR(ROUND(((AX912+AY912+AZ912)*INDEX('تعرفه ها'!A:Z,MATCH("هزینه نگهداری و تعمیرات شبکه برق",'تعرفه ها'!$C:$C,0),MATCH(F912,'تعرفه ها'!$2:$2,0))/100),0),"---")</f>
        <v>---</v>
      </c>
      <c r="BB912" s="415">
        <f>IFERROR(IF(P912="دیماندی",ROUND(AJ912*INDEX('تعرفه ها'!A:Z,MATCH(BB$1,'تعرفه ها'!$C:$C,0),MATCH(F912,'تعرفه ها'!$2:$2,0))*J912/30,0),0),"---")</f>
        <v>0</v>
      </c>
      <c r="BC912" s="415"/>
      <c r="BD912" s="54" t="str">
        <f>IFERROR(IF(INDEX('اطلاعات دوره'!A:Z,MATCH(G912,'اطلاعات دوره'!C:C,0),MATCH("برق",'اطلاعات دوره'!$1:$1,0))="دارد",ROUND(AX912*INDEX('تعرفه ها'!A:Z,MATCH("پیک فصلی برق",'تعرفه ها'!$C:$C,0),MATCH(F912,'تعرفه ها'!$2:$2,0))/100,0),0),"---")</f>
        <v>---</v>
      </c>
      <c r="BE912" s="415" t="str">
        <f>IFERROR(ROUND(((AX912+AY912+AZ912+BA912+BB912+BC912+BD912)*INDEX('تعرفه ها'!A:Z,MATCH("مالیات برق",'تعرفه ها'!$C:$C,0),MATCH(F912,'تعرفه ها'!$2:$2,0))/100),0),"---")</f>
        <v>---</v>
      </c>
      <c r="BF912" s="415" t="str">
        <f t="shared" si="342"/>
        <v>---</v>
      </c>
      <c r="BG912" s="415" t="str">
        <f t="shared" si="346"/>
        <v>---</v>
      </c>
      <c r="BH912" s="415" t="str">
        <f t="shared" si="343"/>
        <v>---</v>
      </c>
      <c r="BI912" s="54" t="str">
        <f t="shared" si="344"/>
        <v>---</v>
      </c>
      <c r="BJ912" s="55" t="str">
        <f t="shared" si="345"/>
        <v>---</v>
      </c>
      <c r="BK912" s="262"/>
      <c r="BL912" s="183" t="str">
        <f>IFERROR(IF(INDEX(پرداخت!A:AZ,MATCH(A912&amp;" - "&amp;"برق",پرداخت!$B:$B,0),MATCH(G912,پرداخت!$1:$1,0))="نشده","نشده","شده"),"---")</f>
        <v>---</v>
      </c>
    </row>
    <row r="913" spans="1:64" ht="33.75" hidden="1">
      <c r="A913" s="170"/>
      <c r="B913" s="47">
        <f>IFERROR(INDEX('اطلاعات انشعابات شرکتها'!A:BB,MATCH(A913,'اطلاعات انشعابات شرکتها'!A:A,0),MATCH(B$1,'اطلاعات انشعابات شرکتها'!$1:$1,0)),0)</f>
        <v>0</v>
      </c>
      <c r="C913" s="48">
        <f>IFERROR(INDEX('اطلاعات انشعابات شرکتها'!A:BB,MATCH(A913,'اطلاعات انشعابات شرکتها'!A:A,0),MATCH(C$1,'اطلاعات انشعابات شرکتها'!$1:$1,0)),0)</f>
        <v>0</v>
      </c>
      <c r="D913" s="45"/>
      <c r="E913" s="171"/>
      <c r="F913" s="170"/>
      <c r="G913" s="188" t="str">
        <f t="shared" si="324"/>
        <v>/</v>
      </c>
      <c r="H913" s="188">
        <f>IFERROR(INDEX('اطلاعات دوره'!A:Z,MATCH(G913,'اطلاعات دوره'!C:C,0),MATCH(H$1,'اطلاعات دوره'!$1:$1,0)),0)</f>
        <v>0</v>
      </c>
      <c r="I913" s="188">
        <f>IFERROR(INDEX('اطلاعات دوره'!A:Z,MATCH(G913,'اطلاعات دوره'!C:C,0),MATCH(I$1,'اطلاعات دوره'!$1:$1,0)),0)</f>
        <v>0</v>
      </c>
      <c r="J913" s="188">
        <f>IFERROR(INDEX('اطلاعات دوره'!A:Z,MATCH(G913,'اطلاعات دوره'!C:C,0),MATCH(J$1,'اطلاعات دوره'!$1:$1,0)),0)</f>
        <v>0</v>
      </c>
      <c r="K913" s="265"/>
      <c r="L913" s="188" t="str">
        <f>IFERROR(INDEX('اطلاعات دوره'!A:Z,MATCH(G913,'اطلاعات دوره'!C:C,0)-1,MATCH("عنوان",'اطلاعات دوره'!$1:$1,0)),"---")</f>
        <v>---</v>
      </c>
      <c r="M913" s="188" t="str">
        <f t="shared" si="325"/>
        <v>----</v>
      </c>
      <c r="N913" s="188" t="str">
        <f t="shared" si="326"/>
        <v>-/</v>
      </c>
      <c r="O913" s="265"/>
      <c r="P913" s="188">
        <f>IFERROR(INDEX('اطلاعات انشعابات شرکتها'!A:BB,MATCH(A913,'اطلاعات انشعابات شرکتها'!A:A,0),MATCH(P$1,'اطلاعات انشعابات شرکتها'!$1:$1,0)),0)</f>
        <v>0</v>
      </c>
      <c r="Q913" s="188">
        <f>IFERROR(INDEX('اطلاعات انشعابات شرکتها'!A:BB,MATCH(A913,'اطلاعات انشعابات شرکتها'!A:A,0),MATCH(Q$1,'اطلاعات انشعابات شرکتها'!$1:$1,0)),0)</f>
        <v>0</v>
      </c>
      <c r="R913" s="188">
        <f>IFERROR(INDEX('اطلاعات انشعابات شرکتها'!A:BB,MATCH(A913,'اطلاعات انشعابات شرکتها'!A:A,0),MATCH(R$1,'اطلاعات انشعابات شرکتها'!$1:$1,0)),0)</f>
        <v>0</v>
      </c>
      <c r="S913" s="265"/>
      <c r="T913" s="188">
        <f>IFERROR(INDEX('قرائت کنتور'!A:AZ,MATCH(A913&amp;"-"&amp;T$1,'قرائت کنتور'!B:B,0),MATCH(G913,'قرائت کنتور'!$1:$1,0)),0)</f>
        <v>0</v>
      </c>
      <c r="U913" s="188">
        <f>IFERROR(INDEX('قرائت کنتور'!A:AZ,MATCH(A913&amp;"-"&amp;U$1,'قرائت کنتور'!B:B,0),MATCH(L913,'قرائت کنتور'!$1:$1,0)),0)</f>
        <v>0</v>
      </c>
      <c r="V913" s="188">
        <f>IFERROR(INDEX('قرائت کنتور'!A:AZ,MATCH(A913&amp;"-"&amp;U$1,'قرائت کنتور'!B:B,0),MATCH(G913,'قرائت کنتور'!$1:$1,0)),0)</f>
        <v>0</v>
      </c>
      <c r="W913" s="188">
        <f>IFERROR(INDEX('قرائت کنتور'!A:AZ,MATCH(A913&amp;"-"&amp;W$1,'قرائت کنتور'!B:B,0),MATCH(L913,'قرائت کنتور'!$1:$1,0)),0)</f>
        <v>0</v>
      </c>
      <c r="X913" s="188">
        <f>IFERROR(INDEX('قرائت کنتور'!A:AZ,MATCH(A913&amp;"-"&amp;W$1,'قرائت کنتور'!B:B,0),MATCH(G913,'قرائت کنتور'!$1:$1,0)),0)</f>
        <v>0</v>
      </c>
      <c r="Y913" s="188">
        <f>IFERROR(INDEX('قرائت کنتور'!A:AZ,MATCH(A913&amp;"-"&amp;Y$1,'قرائت کنتور'!B:B,0),MATCH(L913,'قرائت کنتور'!$1:$1,0)),0)</f>
        <v>0</v>
      </c>
      <c r="Z913" s="188">
        <f>IFERROR(INDEX('قرائت کنتور'!A:AZ,MATCH(A913&amp;"-"&amp;Y$1,'قرائت کنتور'!B:B,0),MATCH(G913,'قرائت کنتور'!$1:$1,0)),0)</f>
        <v>0</v>
      </c>
      <c r="AA913" s="188">
        <f>IFERROR(INDEX('قرائت کنتور'!A:AZ,MATCH(A913&amp;"-"&amp;AA$1,'قرائت کنتور'!B:B,0),MATCH(L913,'قرائت کنتور'!$1:$1,0)),0)</f>
        <v>0</v>
      </c>
      <c r="AB913" s="188">
        <f>IFERROR(INDEX('قرائت کنتور'!A:AZ,MATCH(A913&amp;"-"&amp;AA$1,'قرائت کنتور'!B:B,0),MATCH(G913,'قرائت کنتور'!$1:$1,0)),0)</f>
        <v>0</v>
      </c>
      <c r="AC913" s="265"/>
      <c r="AD913" s="188">
        <f t="shared" si="327"/>
        <v>0</v>
      </c>
      <c r="AE913" s="188">
        <f t="shared" si="328"/>
        <v>0</v>
      </c>
      <c r="AF913" s="188">
        <f t="shared" si="329"/>
        <v>0</v>
      </c>
      <c r="AG913" s="188">
        <f t="shared" si="330"/>
        <v>0</v>
      </c>
      <c r="AH913" s="188">
        <f t="shared" si="331"/>
        <v>0</v>
      </c>
      <c r="AI913" s="188">
        <f t="shared" si="332"/>
        <v>0</v>
      </c>
      <c r="AJ913" s="188" t="str">
        <f t="shared" si="333"/>
        <v>0</v>
      </c>
      <c r="AK913" s="265"/>
      <c r="AL913" s="254" t="str">
        <f t="shared" si="334"/>
        <v>---</v>
      </c>
      <c r="AM913" s="254" t="str">
        <f t="shared" si="335"/>
        <v>---</v>
      </c>
      <c r="AN913" s="265"/>
      <c r="AO913" s="188" t="str">
        <f>IFERROR(INDEX('تعرفه ها'!A:Z,MATCH(P913&amp;"-"&amp;AO$1,'تعرفه ها'!C:C,0),MATCH(F913,'تعرفه ها'!$2:$2,0),1),"---")</f>
        <v>---</v>
      </c>
      <c r="AP913" s="188" t="str">
        <f>IFERROR(INDEX('تعرفه ها'!A:Z,MATCH(P913&amp;"-"&amp;AP$1,'تعرفه ها'!C:C,0),MATCH(F913,'تعرفه ها'!$2:$2,0),1),"---")</f>
        <v>---</v>
      </c>
      <c r="AQ913" s="188" t="str">
        <f>IFERROR(INDEX('تعرفه ها'!A:Z,MATCH(P913&amp;"-"&amp;AQ$1,'تعرفه ها'!C:C,0),MATCH(F913,'تعرفه ها'!$2:$2,0),1),"---")</f>
        <v>---</v>
      </c>
      <c r="AR913" s="188" t="str">
        <f>IFERROR(INDEX('تعرفه ها'!A:Z,MATCH(P913&amp;"-"&amp;AR$1,'تعرفه ها'!C:C,0),MATCH(F913,'تعرفه ها'!$2:$2,0),1),"---")</f>
        <v>---</v>
      </c>
      <c r="AS913" s="265"/>
      <c r="AT913" s="415" t="str">
        <f t="shared" si="336"/>
        <v>---</v>
      </c>
      <c r="AU913" s="415" t="str">
        <f t="shared" si="337"/>
        <v>---</v>
      </c>
      <c r="AV913" s="415" t="str">
        <f t="shared" si="338"/>
        <v>---</v>
      </c>
      <c r="AW913" s="415" t="str">
        <f t="shared" si="339"/>
        <v>---</v>
      </c>
      <c r="AX913" s="415" t="str">
        <f t="shared" si="340"/>
        <v>---</v>
      </c>
      <c r="AY913" s="415" t="str">
        <f>IFERROR(AH913*INDEX('تعرفه ها'!A:Z,MATCH("عوارض برق به ازاء هر کیلووات",'تعرفه ها'!$C:$C,0),MATCH(F913,'تعرفه ها'!$2:$2,0)),"---")</f>
        <v>---</v>
      </c>
      <c r="AZ913" s="415" t="str">
        <f t="shared" si="341"/>
        <v>---</v>
      </c>
      <c r="BA913" s="415" t="str">
        <f>IFERROR(ROUND(((AX913+AY913+AZ913)*INDEX('تعرفه ها'!A:Z,MATCH("هزینه نگهداری و تعمیرات شبکه برق",'تعرفه ها'!$C:$C,0),MATCH(F913,'تعرفه ها'!$2:$2,0))/100),0),"---")</f>
        <v>---</v>
      </c>
      <c r="BB913" s="415">
        <f>IFERROR(IF(P913="دیماندی",ROUND(AJ913*INDEX('تعرفه ها'!A:Z,MATCH(BB$1,'تعرفه ها'!$C:$C,0),MATCH(F913,'تعرفه ها'!$2:$2,0))*J913/30,0),0),"---")</f>
        <v>0</v>
      </c>
      <c r="BC913" s="415"/>
      <c r="BD913" s="54" t="str">
        <f>IFERROR(IF(INDEX('اطلاعات دوره'!A:Z,MATCH(G913,'اطلاعات دوره'!C:C,0),MATCH("برق",'اطلاعات دوره'!$1:$1,0))="دارد",ROUND(AX913*INDEX('تعرفه ها'!A:Z,MATCH("پیک فصلی برق",'تعرفه ها'!$C:$C,0),MATCH(F913,'تعرفه ها'!$2:$2,0))/100,0),0),"---")</f>
        <v>---</v>
      </c>
      <c r="BE913" s="415" t="str">
        <f>IFERROR(ROUND(((AX913+AY913+AZ913+BA913+BB913+BC913+BD913)*INDEX('تعرفه ها'!A:Z,MATCH("مالیات برق",'تعرفه ها'!$C:$C,0),MATCH(F913,'تعرفه ها'!$2:$2,0))/100),0),"---")</f>
        <v>---</v>
      </c>
      <c r="BF913" s="415" t="str">
        <f t="shared" si="342"/>
        <v>---</v>
      </c>
      <c r="BG913" s="415" t="str">
        <f t="shared" si="346"/>
        <v>---</v>
      </c>
      <c r="BH913" s="415" t="str">
        <f t="shared" si="343"/>
        <v>---</v>
      </c>
      <c r="BI913" s="54" t="str">
        <f t="shared" si="344"/>
        <v>---</v>
      </c>
      <c r="BJ913" s="55" t="str">
        <f t="shared" si="345"/>
        <v>---</v>
      </c>
      <c r="BK913" s="262"/>
      <c r="BL913" s="183" t="str">
        <f>IFERROR(IF(INDEX(پرداخت!A:AZ,MATCH(A913&amp;" - "&amp;"برق",پرداخت!$B:$B,0),MATCH(G913,پرداخت!$1:$1,0))="نشده","نشده","شده"),"---")</f>
        <v>---</v>
      </c>
    </row>
    <row r="914" spans="1:64" ht="33.75" hidden="1">
      <c r="A914" s="170"/>
      <c r="B914" s="47">
        <f>IFERROR(INDEX('اطلاعات انشعابات شرکتها'!A:BB,MATCH(A914,'اطلاعات انشعابات شرکتها'!A:A,0),MATCH(B$1,'اطلاعات انشعابات شرکتها'!$1:$1,0)),0)</f>
        <v>0</v>
      </c>
      <c r="C914" s="48">
        <f>IFERROR(INDEX('اطلاعات انشعابات شرکتها'!A:BB,MATCH(A914,'اطلاعات انشعابات شرکتها'!A:A,0),MATCH(C$1,'اطلاعات انشعابات شرکتها'!$1:$1,0)),0)</f>
        <v>0</v>
      </c>
      <c r="D914" s="45"/>
      <c r="E914" s="171"/>
      <c r="F914" s="170"/>
      <c r="G914" s="188" t="str">
        <f t="shared" si="324"/>
        <v>/</v>
      </c>
      <c r="H914" s="188">
        <f>IFERROR(INDEX('اطلاعات دوره'!A:Z,MATCH(G914,'اطلاعات دوره'!C:C,0),MATCH(H$1,'اطلاعات دوره'!$1:$1,0)),0)</f>
        <v>0</v>
      </c>
      <c r="I914" s="188">
        <f>IFERROR(INDEX('اطلاعات دوره'!A:Z,MATCH(G914,'اطلاعات دوره'!C:C,0),MATCH(I$1,'اطلاعات دوره'!$1:$1,0)),0)</f>
        <v>0</v>
      </c>
      <c r="J914" s="188">
        <f>IFERROR(INDEX('اطلاعات دوره'!A:Z,MATCH(G914,'اطلاعات دوره'!C:C,0),MATCH(J$1,'اطلاعات دوره'!$1:$1,0)),0)</f>
        <v>0</v>
      </c>
      <c r="K914" s="265"/>
      <c r="L914" s="188" t="str">
        <f>IFERROR(INDEX('اطلاعات دوره'!A:Z,MATCH(G914,'اطلاعات دوره'!C:C,0)-1,MATCH("عنوان",'اطلاعات دوره'!$1:$1,0)),"---")</f>
        <v>---</v>
      </c>
      <c r="M914" s="188" t="str">
        <f t="shared" si="325"/>
        <v>----</v>
      </c>
      <c r="N914" s="188" t="str">
        <f t="shared" si="326"/>
        <v>-/</v>
      </c>
      <c r="O914" s="265"/>
      <c r="P914" s="188">
        <f>IFERROR(INDEX('اطلاعات انشعابات شرکتها'!A:BB,MATCH(A914,'اطلاعات انشعابات شرکتها'!A:A,0),MATCH(P$1,'اطلاعات انشعابات شرکتها'!$1:$1,0)),0)</f>
        <v>0</v>
      </c>
      <c r="Q914" s="188">
        <f>IFERROR(INDEX('اطلاعات انشعابات شرکتها'!A:BB,MATCH(A914,'اطلاعات انشعابات شرکتها'!A:A,0),MATCH(Q$1,'اطلاعات انشعابات شرکتها'!$1:$1,0)),0)</f>
        <v>0</v>
      </c>
      <c r="R914" s="188">
        <f>IFERROR(INDEX('اطلاعات انشعابات شرکتها'!A:BB,MATCH(A914,'اطلاعات انشعابات شرکتها'!A:A,0),MATCH(R$1,'اطلاعات انشعابات شرکتها'!$1:$1,0)),0)</f>
        <v>0</v>
      </c>
      <c r="S914" s="265"/>
      <c r="T914" s="188">
        <f>IFERROR(INDEX('قرائت کنتور'!A:AZ,MATCH(A914&amp;"-"&amp;T$1,'قرائت کنتور'!B:B,0),MATCH(G914,'قرائت کنتور'!$1:$1,0)),0)</f>
        <v>0</v>
      </c>
      <c r="U914" s="188">
        <f>IFERROR(INDEX('قرائت کنتور'!A:AZ,MATCH(A914&amp;"-"&amp;U$1,'قرائت کنتور'!B:B,0),MATCH(L914,'قرائت کنتور'!$1:$1,0)),0)</f>
        <v>0</v>
      </c>
      <c r="V914" s="188">
        <f>IFERROR(INDEX('قرائت کنتور'!A:AZ,MATCH(A914&amp;"-"&amp;U$1,'قرائت کنتور'!B:B,0),MATCH(G914,'قرائت کنتور'!$1:$1,0)),0)</f>
        <v>0</v>
      </c>
      <c r="W914" s="188">
        <f>IFERROR(INDEX('قرائت کنتور'!A:AZ,MATCH(A914&amp;"-"&amp;W$1,'قرائت کنتور'!B:B,0),MATCH(L914,'قرائت کنتور'!$1:$1,0)),0)</f>
        <v>0</v>
      </c>
      <c r="X914" s="188">
        <f>IFERROR(INDEX('قرائت کنتور'!A:AZ,MATCH(A914&amp;"-"&amp;W$1,'قرائت کنتور'!B:B,0),MATCH(G914,'قرائت کنتور'!$1:$1,0)),0)</f>
        <v>0</v>
      </c>
      <c r="Y914" s="188">
        <f>IFERROR(INDEX('قرائت کنتور'!A:AZ,MATCH(A914&amp;"-"&amp;Y$1,'قرائت کنتور'!B:B,0),MATCH(L914,'قرائت کنتور'!$1:$1,0)),0)</f>
        <v>0</v>
      </c>
      <c r="Z914" s="188">
        <f>IFERROR(INDEX('قرائت کنتور'!A:AZ,MATCH(A914&amp;"-"&amp;Y$1,'قرائت کنتور'!B:B,0),MATCH(G914,'قرائت کنتور'!$1:$1,0)),0)</f>
        <v>0</v>
      </c>
      <c r="AA914" s="188">
        <f>IFERROR(INDEX('قرائت کنتور'!A:AZ,MATCH(A914&amp;"-"&amp;AA$1,'قرائت کنتور'!B:B,0),MATCH(L914,'قرائت کنتور'!$1:$1,0)),0)</f>
        <v>0</v>
      </c>
      <c r="AB914" s="188">
        <f>IFERROR(INDEX('قرائت کنتور'!A:AZ,MATCH(A914&amp;"-"&amp;AA$1,'قرائت کنتور'!B:B,0),MATCH(G914,'قرائت کنتور'!$1:$1,0)),0)</f>
        <v>0</v>
      </c>
      <c r="AC914" s="265"/>
      <c r="AD914" s="188">
        <f t="shared" si="327"/>
        <v>0</v>
      </c>
      <c r="AE914" s="188">
        <f t="shared" si="328"/>
        <v>0</v>
      </c>
      <c r="AF914" s="188">
        <f t="shared" si="329"/>
        <v>0</v>
      </c>
      <c r="AG914" s="188">
        <f t="shared" si="330"/>
        <v>0</v>
      </c>
      <c r="AH914" s="188">
        <f t="shared" si="331"/>
        <v>0</v>
      </c>
      <c r="AI914" s="188">
        <f t="shared" si="332"/>
        <v>0</v>
      </c>
      <c r="AJ914" s="188" t="str">
        <f t="shared" si="333"/>
        <v>0</v>
      </c>
      <c r="AK914" s="265"/>
      <c r="AL914" s="254" t="str">
        <f t="shared" si="334"/>
        <v>---</v>
      </c>
      <c r="AM914" s="254" t="str">
        <f t="shared" si="335"/>
        <v>---</v>
      </c>
      <c r="AN914" s="265"/>
      <c r="AO914" s="188" t="str">
        <f>IFERROR(INDEX('تعرفه ها'!A:Z,MATCH(P914&amp;"-"&amp;AO$1,'تعرفه ها'!C:C,0),MATCH(F914,'تعرفه ها'!$2:$2,0),1),"---")</f>
        <v>---</v>
      </c>
      <c r="AP914" s="188" t="str">
        <f>IFERROR(INDEX('تعرفه ها'!A:Z,MATCH(P914&amp;"-"&amp;AP$1,'تعرفه ها'!C:C,0),MATCH(F914,'تعرفه ها'!$2:$2,0),1),"---")</f>
        <v>---</v>
      </c>
      <c r="AQ914" s="188" t="str">
        <f>IFERROR(INDEX('تعرفه ها'!A:Z,MATCH(P914&amp;"-"&amp;AQ$1,'تعرفه ها'!C:C,0),MATCH(F914,'تعرفه ها'!$2:$2,0),1),"---")</f>
        <v>---</v>
      </c>
      <c r="AR914" s="188" t="str">
        <f>IFERROR(INDEX('تعرفه ها'!A:Z,MATCH(P914&amp;"-"&amp;AR$1,'تعرفه ها'!C:C,0),MATCH(F914,'تعرفه ها'!$2:$2,0),1),"---")</f>
        <v>---</v>
      </c>
      <c r="AS914" s="265"/>
      <c r="AT914" s="415" t="str">
        <f t="shared" si="336"/>
        <v>---</v>
      </c>
      <c r="AU914" s="415" t="str">
        <f t="shared" si="337"/>
        <v>---</v>
      </c>
      <c r="AV914" s="415" t="str">
        <f t="shared" si="338"/>
        <v>---</v>
      </c>
      <c r="AW914" s="415" t="str">
        <f t="shared" si="339"/>
        <v>---</v>
      </c>
      <c r="AX914" s="415" t="str">
        <f t="shared" si="340"/>
        <v>---</v>
      </c>
      <c r="AY914" s="415" t="str">
        <f>IFERROR(AH914*INDEX('تعرفه ها'!A:Z,MATCH("عوارض برق به ازاء هر کیلووات",'تعرفه ها'!$C:$C,0),MATCH(F914,'تعرفه ها'!$2:$2,0)),"---")</f>
        <v>---</v>
      </c>
      <c r="AZ914" s="415" t="str">
        <f t="shared" si="341"/>
        <v>---</v>
      </c>
      <c r="BA914" s="415" t="str">
        <f>IFERROR(ROUND(((AX914+AY914+AZ914)*INDEX('تعرفه ها'!A:Z,MATCH("هزینه نگهداری و تعمیرات شبکه برق",'تعرفه ها'!$C:$C,0),MATCH(F914,'تعرفه ها'!$2:$2,0))/100),0),"---")</f>
        <v>---</v>
      </c>
      <c r="BB914" s="415">
        <f>IFERROR(IF(P914="دیماندی",ROUND(AJ914*INDEX('تعرفه ها'!A:Z,MATCH(BB$1,'تعرفه ها'!$C:$C,0),MATCH(F914,'تعرفه ها'!$2:$2,0))*J914/30,0),0),"---")</f>
        <v>0</v>
      </c>
      <c r="BC914" s="415"/>
      <c r="BD914" s="54" t="str">
        <f>IFERROR(IF(INDEX('اطلاعات دوره'!A:Z,MATCH(G914,'اطلاعات دوره'!C:C,0),MATCH("برق",'اطلاعات دوره'!$1:$1,0))="دارد",ROUND(AX914*INDEX('تعرفه ها'!A:Z,MATCH("پیک فصلی برق",'تعرفه ها'!$C:$C,0),MATCH(F914,'تعرفه ها'!$2:$2,0))/100,0),0),"---")</f>
        <v>---</v>
      </c>
      <c r="BE914" s="415" t="str">
        <f>IFERROR(ROUND(((AX914+AY914+AZ914+BA914+BB914+BC914+BD914)*INDEX('تعرفه ها'!A:Z,MATCH("مالیات برق",'تعرفه ها'!$C:$C,0),MATCH(F914,'تعرفه ها'!$2:$2,0))/100),0),"---")</f>
        <v>---</v>
      </c>
      <c r="BF914" s="415" t="str">
        <f t="shared" si="342"/>
        <v>---</v>
      </c>
      <c r="BG914" s="415" t="str">
        <f t="shared" si="346"/>
        <v>---</v>
      </c>
      <c r="BH914" s="415" t="str">
        <f t="shared" si="343"/>
        <v>---</v>
      </c>
      <c r="BI914" s="54" t="str">
        <f t="shared" si="344"/>
        <v>---</v>
      </c>
      <c r="BJ914" s="55" t="str">
        <f t="shared" si="345"/>
        <v>---</v>
      </c>
      <c r="BK914" s="262"/>
      <c r="BL914" s="183" t="str">
        <f>IFERROR(IF(INDEX(پرداخت!A:AZ,MATCH(A914&amp;" - "&amp;"برق",پرداخت!$B:$B,0),MATCH(G914,پرداخت!$1:$1,0))="نشده","نشده","شده"),"---")</f>
        <v>---</v>
      </c>
    </row>
    <row r="915" spans="1:64" ht="33.75" hidden="1">
      <c r="A915" s="170"/>
      <c r="B915" s="47">
        <f>IFERROR(INDEX('اطلاعات انشعابات شرکتها'!A:BB,MATCH(A915,'اطلاعات انشعابات شرکتها'!A:A,0),MATCH(B$1,'اطلاعات انشعابات شرکتها'!$1:$1,0)),0)</f>
        <v>0</v>
      </c>
      <c r="C915" s="48">
        <f>IFERROR(INDEX('اطلاعات انشعابات شرکتها'!A:BB,MATCH(A915,'اطلاعات انشعابات شرکتها'!A:A,0),MATCH(C$1,'اطلاعات انشعابات شرکتها'!$1:$1,0)),0)</f>
        <v>0</v>
      </c>
      <c r="D915" s="45"/>
      <c r="E915" s="171"/>
      <c r="F915" s="170"/>
      <c r="G915" s="188" t="str">
        <f t="shared" si="324"/>
        <v>/</v>
      </c>
      <c r="H915" s="188">
        <f>IFERROR(INDEX('اطلاعات دوره'!A:Z,MATCH(G915,'اطلاعات دوره'!C:C,0),MATCH(H$1,'اطلاعات دوره'!$1:$1,0)),0)</f>
        <v>0</v>
      </c>
      <c r="I915" s="188">
        <f>IFERROR(INDEX('اطلاعات دوره'!A:Z,MATCH(G915,'اطلاعات دوره'!C:C,0),MATCH(I$1,'اطلاعات دوره'!$1:$1,0)),0)</f>
        <v>0</v>
      </c>
      <c r="J915" s="188">
        <f>IFERROR(INDEX('اطلاعات دوره'!A:Z,MATCH(G915,'اطلاعات دوره'!C:C,0),MATCH(J$1,'اطلاعات دوره'!$1:$1,0)),0)</f>
        <v>0</v>
      </c>
      <c r="K915" s="265"/>
      <c r="L915" s="188" t="str">
        <f>IFERROR(INDEX('اطلاعات دوره'!A:Z,MATCH(G915,'اطلاعات دوره'!C:C,0)-1,MATCH("عنوان",'اطلاعات دوره'!$1:$1,0)),"---")</f>
        <v>---</v>
      </c>
      <c r="M915" s="188" t="str">
        <f t="shared" si="325"/>
        <v>----</v>
      </c>
      <c r="N915" s="188" t="str">
        <f t="shared" si="326"/>
        <v>-/</v>
      </c>
      <c r="O915" s="265"/>
      <c r="P915" s="188">
        <f>IFERROR(INDEX('اطلاعات انشعابات شرکتها'!A:BB,MATCH(A915,'اطلاعات انشعابات شرکتها'!A:A,0),MATCH(P$1,'اطلاعات انشعابات شرکتها'!$1:$1,0)),0)</f>
        <v>0</v>
      </c>
      <c r="Q915" s="188">
        <f>IFERROR(INDEX('اطلاعات انشعابات شرکتها'!A:BB,MATCH(A915,'اطلاعات انشعابات شرکتها'!A:A,0),MATCH(Q$1,'اطلاعات انشعابات شرکتها'!$1:$1,0)),0)</f>
        <v>0</v>
      </c>
      <c r="R915" s="188">
        <f>IFERROR(INDEX('اطلاعات انشعابات شرکتها'!A:BB,MATCH(A915,'اطلاعات انشعابات شرکتها'!A:A,0),MATCH(R$1,'اطلاعات انشعابات شرکتها'!$1:$1,0)),0)</f>
        <v>0</v>
      </c>
      <c r="S915" s="265"/>
      <c r="T915" s="188">
        <f>IFERROR(INDEX('قرائت کنتور'!A:AZ,MATCH(A915&amp;"-"&amp;T$1,'قرائت کنتور'!B:B,0),MATCH(G915,'قرائت کنتور'!$1:$1,0)),0)</f>
        <v>0</v>
      </c>
      <c r="U915" s="188">
        <f>IFERROR(INDEX('قرائت کنتور'!A:AZ,MATCH(A915&amp;"-"&amp;U$1,'قرائت کنتور'!B:B,0),MATCH(L915,'قرائت کنتور'!$1:$1,0)),0)</f>
        <v>0</v>
      </c>
      <c r="V915" s="188">
        <f>IFERROR(INDEX('قرائت کنتور'!A:AZ,MATCH(A915&amp;"-"&amp;U$1,'قرائت کنتور'!B:B,0),MATCH(G915,'قرائت کنتور'!$1:$1,0)),0)</f>
        <v>0</v>
      </c>
      <c r="W915" s="188">
        <f>IFERROR(INDEX('قرائت کنتور'!A:AZ,MATCH(A915&amp;"-"&amp;W$1,'قرائت کنتور'!B:B,0),MATCH(L915,'قرائت کنتور'!$1:$1,0)),0)</f>
        <v>0</v>
      </c>
      <c r="X915" s="188">
        <f>IFERROR(INDEX('قرائت کنتور'!A:AZ,MATCH(A915&amp;"-"&amp;W$1,'قرائت کنتور'!B:B,0),MATCH(G915,'قرائت کنتور'!$1:$1,0)),0)</f>
        <v>0</v>
      </c>
      <c r="Y915" s="188">
        <f>IFERROR(INDEX('قرائت کنتور'!A:AZ,MATCH(A915&amp;"-"&amp;Y$1,'قرائت کنتور'!B:B,0),MATCH(L915,'قرائت کنتور'!$1:$1,0)),0)</f>
        <v>0</v>
      </c>
      <c r="Z915" s="188">
        <f>IFERROR(INDEX('قرائت کنتور'!A:AZ,MATCH(A915&amp;"-"&amp;Y$1,'قرائت کنتور'!B:B,0),MATCH(G915,'قرائت کنتور'!$1:$1,0)),0)</f>
        <v>0</v>
      </c>
      <c r="AA915" s="188">
        <f>IFERROR(INDEX('قرائت کنتور'!A:AZ,MATCH(A915&amp;"-"&amp;AA$1,'قرائت کنتور'!B:B,0),MATCH(L915,'قرائت کنتور'!$1:$1,0)),0)</f>
        <v>0</v>
      </c>
      <c r="AB915" s="188">
        <f>IFERROR(INDEX('قرائت کنتور'!A:AZ,MATCH(A915&amp;"-"&amp;AA$1,'قرائت کنتور'!B:B,0),MATCH(G915,'قرائت کنتور'!$1:$1,0)),0)</f>
        <v>0</v>
      </c>
      <c r="AC915" s="265"/>
      <c r="AD915" s="188">
        <f t="shared" si="327"/>
        <v>0</v>
      </c>
      <c r="AE915" s="188">
        <f t="shared" si="328"/>
        <v>0</v>
      </c>
      <c r="AF915" s="188">
        <f t="shared" si="329"/>
        <v>0</v>
      </c>
      <c r="AG915" s="188">
        <f t="shared" si="330"/>
        <v>0</v>
      </c>
      <c r="AH915" s="188">
        <f t="shared" si="331"/>
        <v>0</v>
      </c>
      <c r="AI915" s="188">
        <f t="shared" si="332"/>
        <v>0</v>
      </c>
      <c r="AJ915" s="188" t="str">
        <f t="shared" si="333"/>
        <v>0</v>
      </c>
      <c r="AK915" s="265"/>
      <c r="AL915" s="254" t="str">
        <f t="shared" si="334"/>
        <v>---</v>
      </c>
      <c r="AM915" s="254" t="str">
        <f t="shared" si="335"/>
        <v>---</v>
      </c>
      <c r="AN915" s="265"/>
      <c r="AO915" s="188" t="str">
        <f>IFERROR(INDEX('تعرفه ها'!A:Z,MATCH(P915&amp;"-"&amp;AO$1,'تعرفه ها'!C:C,0),MATCH(F915,'تعرفه ها'!$2:$2,0),1),"---")</f>
        <v>---</v>
      </c>
      <c r="AP915" s="188" t="str">
        <f>IFERROR(INDEX('تعرفه ها'!A:Z,MATCH(P915&amp;"-"&amp;AP$1,'تعرفه ها'!C:C,0),MATCH(F915,'تعرفه ها'!$2:$2,0),1),"---")</f>
        <v>---</v>
      </c>
      <c r="AQ915" s="188" t="str">
        <f>IFERROR(INDEX('تعرفه ها'!A:Z,MATCH(P915&amp;"-"&amp;AQ$1,'تعرفه ها'!C:C,0),MATCH(F915,'تعرفه ها'!$2:$2,0),1),"---")</f>
        <v>---</v>
      </c>
      <c r="AR915" s="188" t="str">
        <f>IFERROR(INDEX('تعرفه ها'!A:Z,MATCH(P915&amp;"-"&amp;AR$1,'تعرفه ها'!C:C,0),MATCH(F915,'تعرفه ها'!$2:$2,0),1),"---")</f>
        <v>---</v>
      </c>
      <c r="AS915" s="265"/>
      <c r="AT915" s="415" t="str">
        <f t="shared" si="336"/>
        <v>---</v>
      </c>
      <c r="AU915" s="415" t="str">
        <f t="shared" si="337"/>
        <v>---</v>
      </c>
      <c r="AV915" s="415" t="str">
        <f t="shared" si="338"/>
        <v>---</v>
      </c>
      <c r="AW915" s="415" t="str">
        <f t="shared" si="339"/>
        <v>---</v>
      </c>
      <c r="AX915" s="415" t="str">
        <f t="shared" si="340"/>
        <v>---</v>
      </c>
      <c r="AY915" s="415" t="str">
        <f>IFERROR(AH915*INDEX('تعرفه ها'!A:Z,MATCH("عوارض برق به ازاء هر کیلووات",'تعرفه ها'!$C:$C,0),MATCH(F915,'تعرفه ها'!$2:$2,0)),"---")</f>
        <v>---</v>
      </c>
      <c r="AZ915" s="415" t="str">
        <f t="shared" si="341"/>
        <v>---</v>
      </c>
      <c r="BA915" s="415" t="str">
        <f>IFERROR(ROUND(((AX915+AY915+AZ915)*INDEX('تعرفه ها'!A:Z,MATCH("هزینه نگهداری و تعمیرات شبکه برق",'تعرفه ها'!$C:$C,0),MATCH(F915,'تعرفه ها'!$2:$2,0))/100),0),"---")</f>
        <v>---</v>
      </c>
      <c r="BB915" s="415">
        <f>IFERROR(IF(P915="دیماندی",ROUND(AJ915*INDEX('تعرفه ها'!A:Z,MATCH(BB$1,'تعرفه ها'!$C:$C,0),MATCH(F915,'تعرفه ها'!$2:$2,0))*J915/30,0),0),"---")</f>
        <v>0</v>
      </c>
      <c r="BC915" s="415"/>
      <c r="BD915" s="54" t="str">
        <f>IFERROR(IF(INDEX('اطلاعات دوره'!A:Z,MATCH(G915,'اطلاعات دوره'!C:C,0),MATCH("برق",'اطلاعات دوره'!$1:$1,0))="دارد",ROUND(AX915*INDEX('تعرفه ها'!A:Z,MATCH("پیک فصلی برق",'تعرفه ها'!$C:$C,0),MATCH(F915,'تعرفه ها'!$2:$2,0))/100,0),0),"---")</f>
        <v>---</v>
      </c>
      <c r="BE915" s="415" t="str">
        <f>IFERROR(ROUND(((AX915+AY915+AZ915+BA915+BB915+BC915+BD915)*INDEX('تعرفه ها'!A:Z,MATCH("مالیات برق",'تعرفه ها'!$C:$C,0),MATCH(F915,'تعرفه ها'!$2:$2,0))/100),0),"---")</f>
        <v>---</v>
      </c>
      <c r="BF915" s="415" t="str">
        <f t="shared" si="342"/>
        <v>---</v>
      </c>
      <c r="BG915" s="415" t="str">
        <f t="shared" si="346"/>
        <v>---</v>
      </c>
      <c r="BH915" s="415" t="str">
        <f t="shared" si="343"/>
        <v>---</v>
      </c>
      <c r="BI915" s="54" t="str">
        <f t="shared" si="344"/>
        <v>---</v>
      </c>
      <c r="BJ915" s="55" t="str">
        <f t="shared" si="345"/>
        <v>---</v>
      </c>
      <c r="BK915" s="262"/>
      <c r="BL915" s="183" t="str">
        <f>IFERROR(IF(INDEX(پرداخت!A:AZ,MATCH(A915&amp;" - "&amp;"برق",پرداخت!$B:$B,0),MATCH(G915,پرداخت!$1:$1,0))="نشده","نشده","شده"),"---")</f>
        <v>---</v>
      </c>
    </row>
    <row r="916" spans="1:64" ht="33.75" hidden="1">
      <c r="A916" s="170"/>
      <c r="B916" s="47">
        <f>IFERROR(INDEX('اطلاعات انشعابات شرکتها'!A:BB,MATCH(A916,'اطلاعات انشعابات شرکتها'!A:A,0),MATCH(B$1,'اطلاعات انشعابات شرکتها'!$1:$1,0)),0)</f>
        <v>0</v>
      </c>
      <c r="C916" s="48">
        <f>IFERROR(INDEX('اطلاعات انشعابات شرکتها'!A:BB,MATCH(A916,'اطلاعات انشعابات شرکتها'!A:A,0),MATCH(C$1,'اطلاعات انشعابات شرکتها'!$1:$1,0)),0)</f>
        <v>0</v>
      </c>
      <c r="D916" s="45"/>
      <c r="E916" s="171"/>
      <c r="F916" s="170"/>
      <c r="G916" s="188" t="str">
        <f t="shared" si="324"/>
        <v>/</v>
      </c>
      <c r="H916" s="188">
        <f>IFERROR(INDEX('اطلاعات دوره'!A:Z,MATCH(G916,'اطلاعات دوره'!C:C,0),MATCH(H$1,'اطلاعات دوره'!$1:$1,0)),0)</f>
        <v>0</v>
      </c>
      <c r="I916" s="188">
        <f>IFERROR(INDEX('اطلاعات دوره'!A:Z,MATCH(G916,'اطلاعات دوره'!C:C,0),MATCH(I$1,'اطلاعات دوره'!$1:$1,0)),0)</f>
        <v>0</v>
      </c>
      <c r="J916" s="188">
        <f>IFERROR(INDEX('اطلاعات دوره'!A:Z,MATCH(G916,'اطلاعات دوره'!C:C,0),MATCH(J$1,'اطلاعات دوره'!$1:$1,0)),0)</f>
        <v>0</v>
      </c>
      <c r="K916" s="265"/>
      <c r="L916" s="188" t="str">
        <f>IFERROR(INDEX('اطلاعات دوره'!A:Z,MATCH(G916,'اطلاعات دوره'!C:C,0)-1,MATCH("عنوان",'اطلاعات دوره'!$1:$1,0)),"---")</f>
        <v>---</v>
      </c>
      <c r="M916" s="188" t="str">
        <f t="shared" si="325"/>
        <v>----</v>
      </c>
      <c r="N916" s="188" t="str">
        <f t="shared" si="326"/>
        <v>-/</v>
      </c>
      <c r="O916" s="265"/>
      <c r="P916" s="188">
        <f>IFERROR(INDEX('اطلاعات انشعابات شرکتها'!A:BB,MATCH(A916,'اطلاعات انشعابات شرکتها'!A:A,0),MATCH(P$1,'اطلاعات انشعابات شرکتها'!$1:$1,0)),0)</f>
        <v>0</v>
      </c>
      <c r="Q916" s="188">
        <f>IFERROR(INDEX('اطلاعات انشعابات شرکتها'!A:BB,MATCH(A916,'اطلاعات انشعابات شرکتها'!A:A,0),MATCH(Q$1,'اطلاعات انشعابات شرکتها'!$1:$1,0)),0)</f>
        <v>0</v>
      </c>
      <c r="R916" s="188">
        <f>IFERROR(INDEX('اطلاعات انشعابات شرکتها'!A:BB,MATCH(A916,'اطلاعات انشعابات شرکتها'!A:A,0),MATCH(R$1,'اطلاعات انشعابات شرکتها'!$1:$1,0)),0)</f>
        <v>0</v>
      </c>
      <c r="S916" s="265"/>
      <c r="T916" s="188">
        <f>IFERROR(INDEX('قرائت کنتور'!A:AZ,MATCH(A916&amp;"-"&amp;T$1,'قرائت کنتور'!B:B,0),MATCH(G916,'قرائت کنتور'!$1:$1,0)),0)</f>
        <v>0</v>
      </c>
      <c r="U916" s="188">
        <f>IFERROR(INDEX('قرائت کنتور'!A:AZ,MATCH(A916&amp;"-"&amp;U$1,'قرائت کنتور'!B:B,0),MATCH(L916,'قرائت کنتور'!$1:$1,0)),0)</f>
        <v>0</v>
      </c>
      <c r="V916" s="188">
        <f>IFERROR(INDEX('قرائت کنتور'!A:AZ,MATCH(A916&amp;"-"&amp;U$1,'قرائت کنتور'!B:B,0),MATCH(G916,'قرائت کنتور'!$1:$1,0)),0)</f>
        <v>0</v>
      </c>
      <c r="W916" s="188">
        <f>IFERROR(INDEX('قرائت کنتور'!A:AZ,MATCH(A916&amp;"-"&amp;W$1,'قرائت کنتور'!B:B,0),MATCH(L916,'قرائت کنتور'!$1:$1,0)),0)</f>
        <v>0</v>
      </c>
      <c r="X916" s="188">
        <f>IFERROR(INDEX('قرائت کنتور'!A:AZ,MATCH(A916&amp;"-"&amp;W$1,'قرائت کنتور'!B:B,0),MATCH(G916,'قرائت کنتور'!$1:$1,0)),0)</f>
        <v>0</v>
      </c>
      <c r="Y916" s="188">
        <f>IFERROR(INDEX('قرائت کنتور'!A:AZ,MATCH(A916&amp;"-"&amp;Y$1,'قرائت کنتور'!B:B,0),MATCH(L916,'قرائت کنتور'!$1:$1,0)),0)</f>
        <v>0</v>
      </c>
      <c r="Z916" s="188">
        <f>IFERROR(INDEX('قرائت کنتور'!A:AZ,MATCH(A916&amp;"-"&amp;Y$1,'قرائت کنتور'!B:B,0),MATCH(G916,'قرائت کنتور'!$1:$1,0)),0)</f>
        <v>0</v>
      </c>
      <c r="AA916" s="188">
        <f>IFERROR(INDEX('قرائت کنتور'!A:AZ,MATCH(A916&amp;"-"&amp;AA$1,'قرائت کنتور'!B:B,0),MATCH(L916,'قرائت کنتور'!$1:$1,0)),0)</f>
        <v>0</v>
      </c>
      <c r="AB916" s="188">
        <f>IFERROR(INDEX('قرائت کنتور'!A:AZ,MATCH(A916&amp;"-"&amp;AA$1,'قرائت کنتور'!B:B,0),MATCH(G916,'قرائت کنتور'!$1:$1,0)),0)</f>
        <v>0</v>
      </c>
      <c r="AC916" s="265"/>
      <c r="AD916" s="188">
        <f t="shared" si="327"/>
        <v>0</v>
      </c>
      <c r="AE916" s="188">
        <f t="shared" si="328"/>
        <v>0</v>
      </c>
      <c r="AF916" s="188">
        <f t="shared" si="329"/>
        <v>0</v>
      </c>
      <c r="AG916" s="188">
        <f t="shared" si="330"/>
        <v>0</v>
      </c>
      <c r="AH916" s="188">
        <f t="shared" si="331"/>
        <v>0</v>
      </c>
      <c r="AI916" s="188">
        <f t="shared" si="332"/>
        <v>0</v>
      </c>
      <c r="AJ916" s="188" t="str">
        <f t="shared" si="333"/>
        <v>0</v>
      </c>
      <c r="AK916" s="265"/>
      <c r="AL916" s="254" t="str">
        <f t="shared" si="334"/>
        <v>---</v>
      </c>
      <c r="AM916" s="254" t="str">
        <f t="shared" si="335"/>
        <v>---</v>
      </c>
      <c r="AN916" s="265"/>
      <c r="AO916" s="188" t="str">
        <f>IFERROR(INDEX('تعرفه ها'!A:Z,MATCH(P916&amp;"-"&amp;AO$1,'تعرفه ها'!C:C,0),MATCH(F916,'تعرفه ها'!$2:$2,0),1),"---")</f>
        <v>---</v>
      </c>
      <c r="AP916" s="188" t="str">
        <f>IFERROR(INDEX('تعرفه ها'!A:Z,MATCH(P916&amp;"-"&amp;AP$1,'تعرفه ها'!C:C,0),MATCH(F916,'تعرفه ها'!$2:$2,0),1),"---")</f>
        <v>---</v>
      </c>
      <c r="AQ916" s="188" t="str">
        <f>IFERROR(INDEX('تعرفه ها'!A:Z,MATCH(P916&amp;"-"&amp;AQ$1,'تعرفه ها'!C:C,0),MATCH(F916,'تعرفه ها'!$2:$2,0),1),"---")</f>
        <v>---</v>
      </c>
      <c r="AR916" s="188" t="str">
        <f>IFERROR(INDEX('تعرفه ها'!A:Z,MATCH(P916&amp;"-"&amp;AR$1,'تعرفه ها'!C:C,0),MATCH(F916,'تعرفه ها'!$2:$2,0),1),"---")</f>
        <v>---</v>
      </c>
      <c r="AS916" s="265"/>
      <c r="AT916" s="415" t="str">
        <f t="shared" si="336"/>
        <v>---</v>
      </c>
      <c r="AU916" s="415" t="str">
        <f t="shared" si="337"/>
        <v>---</v>
      </c>
      <c r="AV916" s="415" t="str">
        <f t="shared" si="338"/>
        <v>---</v>
      </c>
      <c r="AW916" s="415" t="str">
        <f t="shared" si="339"/>
        <v>---</v>
      </c>
      <c r="AX916" s="415" t="str">
        <f t="shared" si="340"/>
        <v>---</v>
      </c>
      <c r="AY916" s="415" t="str">
        <f>IFERROR(AH916*INDEX('تعرفه ها'!A:Z,MATCH("عوارض برق به ازاء هر کیلووات",'تعرفه ها'!$C:$C,0),MATCH(F916,'تعرفه ها'!$2:$2,0)),"---")</f>
        <v>---</v>
      </c>
      <c r="AZ916" s="415" t="str">
        <f t="shared" si="341"/>
        <v>---</v>
      </c>
      <c r="BA916" s="415" t="str">
        <f>IFERROR(ROUND(((AX916+AY916+AZ916)*INDEX('تعرفه ها'!A:Z,MATCH("هزینه نگهداری و تعمیرات شبکه برق",'تعرفه ها'!$C:$C,0),MATCH(F916,'تعرفه ها'!$2:$2,0))/100),0),"---")</f>
        <v>---</v>
      </c>
      <c r="BB916" s="415">
        <f>IFERROR(IF(P916="دیماندی",ROUND(AJ916*INDEX('تعرفه ها'!A:Z,MATCH(BB$1,'تعرفه ها'!$C:$C,0),MATCH(F916,'تعرفه ها'!$2:$2,0))*J916/30,0),0),"---")</f>
        <v>0</v>
      </c>
      <c r="BC916" s="415"/>
      <c r="BD916" s="54" t="str">
        <f>IFERROR(IF(INDEX('اطلاعات دوره'!A:Z,MATCH(G916,'اطلاعات دوره'!C:C,0),MATCH("برق",'اطلاعات دوره'!$1:$1,0))="دارد",ROUND(AX916*INDEX('تعرفه ها'!A:Z,MATCH("پیک فصلی برق",'تعرفه ها'!$C:$C,0),MATCH(F916,'تعرفه ها'!$2:$2,0))/100,0),0),"---")</f>
        <v>---</v>
      </c>
      <c r="BE916" s="415" t="str">
        <f>IFERROR(ROUND(((AX916+AY916+AZ916+BA916+BB916+BC916+BD916)*INDEX('تعرفه ها'!A:Z,MATCH("مالیات برق",'تعرفه ها'!$C:$C,0),MATCH(F916,'تعرفه ها'!$2:$2,0))/100),0),"---")</f>
        <v>---</v>
      </c>
      <c r="BF916" s="415" t="str">
        <f t="shared" si="342"/>
        <v>---</v>
      </c>
      <c r="BG916" s="415" t="str">
        <f t="shared" si="346"/>
        <v>---</v>
      </c>
      <c r="BH916" s="415" t="str">
        <f t="shared" si="343"/>
        <v>---</v>
      </c>
      <c r="BI916" s="54" t="str">
        <f t="shared" si="344"/>
        <v>---</v>
      </c>
      <c r="BJ916" s="55" t="str">
        <f t="shared" si="345"/>
        <v>---</v>
      </c>
      <c r="BK916" s="262"/>
      <c r="BL916" s="183" t="str">
        <f>IFERROR(IF(INDEX(پرداخت!A:AZ,MATCH(A916&amp;" - "&amp;"برق",پرداخت!$B:$B,0),MATCH(G916,پرداخت!$1:$1,0))="نشده","نشده","شده"),"---")</f>
        <v>---</v>
      </c>
    </row>
    <row r="917" spans="1:64" ht="33.75" hidden="1">
      <c r="A917" s="170"/>
      <c r="B917" s="47">
        <f>IFERROR(INDEX('اطلاعات انشعابات شرکتها'!A:BB,MATCH(A917,'اطلاعات انشعابات شرکتها'!A:A,0),MATCH(B$1,'اطلاعات انشعابات شرکتها'!$1:$1,0)),0)</f>
        <v>0</v>
      </c>
      <c r="C917" s="48">
        <f>IFERROR(INDEX('اطلاعات انشعابات شرکتها'!A:BB,MATCH(A917,'اطلاعات انشعابات شرکتها'!A:A,0),MATCH(C$1,'اطلاعات انشعابات شرکتها'!$1:$1,0)),0)</f>
        <v>0</v>
      </c>
      <c r="D917" s="45"/>
      <c r="E917" s="171"/>
      <c r="F917" s="170"/>
      <c r="G917" s="188" t="str">
        <f t="shared" si="324"/>
        <v>/</v>
      </c>
      <c r="H917" s="188">
        <f>IFERROR(INDEX('اطلاعات دوره'!A:Z,MATCH(G917,'اطلاعات دوره'!C:C,0),MATCH(H$1,'اطلاعات دوره'!$1:$1,0)),0)</f>
        <v>0</v>
      </c>
      <c r="I917" s="188">
        <f>IFERROR(INDEX('اطلاعات دوره'!A:Z,MATCH(G917,'اطلاعات دوره'!C:C,0),MATCH(I$1,'اطلاعات دوره'!$1:$1,0)),0)</f>
        <v>0</v>
      </c>
      <c r="J917" s="188">
        <f>IFERROR(INDEX('اطلاعات دوره'!A:Z,MATCH(G917,'اطلاعات دوره'!C:C,0),MATCH(J$1,'اطلاعات دوره'!$1:$1,0)),0)</f>
        <v>0</v>
      </c>
      <c r="K917" s="265"/>
      <c r="L917" s="188" t="str">
        <f>IFERROR(INDEX('اطلاعات دوره'!A:Z,MATCH(G917,'اطلاعات دوره'!C:C,0)-1,MATCH("عنوان",'اطلاعات دوره'!$1:$1,0)),"---")</f>
        <v>---</v>
      </c>
      <c r="M917" s="188" t="str">
        <f t="shared" si="325"/>
        <v>----</v>
      </c>
      <c r="N917" s="188" t="str">
        <f t="shared" si="326"/>
        <v>-/</v>
      </c>
      <c r="O917" s="265"/>
      <c r="P917" s="188">
        <f>IFERROR(INDEX('اطلاعات انشعابات شرکتها'!A:BB,MATCH(A917,'اطلاعات انشعابات شرکتها'!A:A,0),MATCH(P$1,'اطلاعات انشعابات شرکتها'!$1:$1,0)),0)</f>
        <v>0</v>
      </c>
      <c r="Q917" s="188">
        <f>IFERROR(INDEX('اطلاعات انشعابات شرکتها'!A:BB,MATCH(A917,'اطلاعات انشعابات شرکتها'!A:A,0),MATCH(Q$1,'اطلاعات انشعابات شرکتها'!$1:$1,0)),0)</f>
        <v>0</v>
      </c>
      <c r="R917" s="188">
        <f>IFERROR(INDEX('اطلاعات انشعابات شرکتها'!A:BB,MATCH(A917,'اطلاعات انشعابات شرکتها'!A:A,0),MATCH(R$1,'اطلاعات انشعابات شرکتها'!$1:$1,0)),0)</f>
        <v>0</v>
      </c>
      <c r="S917" s="265"/>
      <c r="T917" s="188">
        <f>IFERROR(INDEX('قرائت کنتور'!A:AZ,MATCH(A917&amp;"-"&amp;T$1,'قرائت کنتور'!B:B,0),MATCH(G917,'قرائت کنتور'!$1:$1,0)),0)</f>
        <v>0</v>
      </c>
      <c r="U917" s="188">
        <f>IFERROR(INDEX('قرائت کنتور'!A:AZ,MATCH(A917&amp;"-"&amp;U$1,'قرائت کنتور'!B:B,0),MATCH(L917,'قرائت کنتور'!$1:$1,0)),0)</f>
        <v>0</v>
      </c>
      <c r="V917" s="188">
        <f>IFERROR(INDEX('قرائت کنتور'!A:AZ,MATCH(A917&amp;"-"&amp;U$1,'قرائت کنتور'!B:B,0),MATCH(G917,'قرائت کنتور'!$1:$1,0)),0)</f>
        <v>0</v>
      </c>
      <c r="W917" s="188">
        <f>IFERROR(INDEX('قرائت کنتور'!A:AZ,MATCH(A917&amp;"-"&amp;W$1,'قرائت کنتور'!B:B,0),MATCH(L917,'قرائت کنتور'!$1:$1,0)),0)</f>
        <v>0</v>
      </c>
      <c r="X917" s="188">
        <f>IFERROR(INDEX('قرائت کنتور'!A:AZ,MATCH(A917&amp;"-"&amp;W$1,'قرائت کنتور'!B:B,0),MATCH(G917,'قرائت کنتور'!$1:$1,0)),0)</f>
        <v>0</v>
      </c>
      <c r="Y917" s="188">
        <f>IFERROR(INDEX('قرائت کنتور'!A:AZ,MATCH(A917&amp;"-"&amp;Y$1,'قرائت کنتور'!B:B,0),MATCH(L917,'قرائت کنتور'!$1:$1,0)),0)</f>
        <v>0</v>
      </c>
      <c r="Z917" s="188">
        <f>IFERROR(INDEX('قرائت کنتور'!A:AZ,MATCH(A917&amp;"-"&amp;Y$1,'قرائت کنتور'!B:B,0),MATCH(G917,'قرائت کنتور'!$1:$1,0)),0)</f>
        <v>0</v>
      </c>
      <c r="AA917" s="188">
        <f>IFERROR(INDEX('قرائت کنتور'!A:AZ,MATCH(A917&amp;"-"&amp;AA$1,'قرائت کنتور'!B:B,0),MATCH(L917,'قرائت کنتور'!$1:$1,0)),0)</f>
        <v>0</v>
      </c>
      <c r="AB917" s="188">
        <f>IFERROR(INDEX('قرائت کنتور'!A:AZ,MATCH(A917&amp;"-"&amp;AA$1,'قرائت کنتور'!B:B,0),MATCH(G917,'قرائت کنتور'!$1:$1,0)),0)</f>
        <v>0</v>
      </c>
      <c r="AC917" s="265"/>
      <c r="AD917" s="188">
        <f t="shared" si="327"/>
        <v>0</v>
      </c>
      <c r="AE917" s="188">
        <f t="shared" si="328"/>
        <v>0</v>
      </c>
      <c r="AF917" s="188">
        <f t="shared" si="329"/>
        <v>0</v>
      </c>
      <c r="AG917" s="188">
        <f t="shared" si="330"/>
        <v>0</v>
      </c>
      <c r="AH917" s="188">
        <f t="shared" si="331"/>
        <v>0</v>
      </c>
      <c r="AI917" s="188">
        <f t="shared" si="332"/>
        <v>0</v>
      </c>
      <c r="AJ917" s="188" t="str">
        <f t="shared" si="333"/>
        <v>0</v>
      </c>
      <c r="AK917" s="265"/>
      <c r="AL917" s="254" t="str">
        <f t="shared" si="334"/>
        <v>---</v>
      </c>
      <c r="AM917" s="254" t="str">
        <f t="shared" si="335"/>
        <v>---</v>
      </c>
      <c r="AN917" s="265"/>
      <c r="AO917" s="188" t="str">
        <f>IFERROR(INDEX('تعرفه ها'!A:Z,MATCH(P917&amp;"-"&amp;AO$1,'تعرفه ها'!C:C,0),MATCH(F917,'تعرفه ها'!$2:$2,0),1),"---")</f>
        <v>---</v>
      </c>
      <c r="AP917" s="188" t="str">
        <f>IFERROR(INDEX('تعرفه ها'!A:Z,MATCH(P917&amp;"-"&amp;AP$1,'تعرفه ها'!C:C,0),MATCH(F917,'تعرفه ها'!$2:$2,0),1),"---")</f>
        <v>---</v>
      </c>
      <c r="AQ917" s="188" t="str">
        <f>IFERROR(INDEX('تعرفه ها'!A:Z,MATCH(P917&amp;"-"&amp;AQ$1,'تعرفه ها'!C:C,0),MATCH(F917,'تعرفه ها'!$2:$2,0),1),"---")</f>
        <v>---</v>
      </c>
      <c r="AR917" s="188" t="str">
        <f>IFERROR(INDEX('تعرفه ها'!A:Z,MATCH(P917&amp;"-"&amp;AR$1,'تعرفه ها'!C:C,0),MATCH(F917,'تعرفه ها'!$2:$2,0),1),"---")</f>
        <v>---</v>
      </c>
      <c r="AS917" s="265"/>
      <c r="AT917" s="415" t="str">
        <f t="shared" si="336"/>
        <v>---</v>
      </c>
      <c r="AU917" s="415" t="str">
        <f t="shared" si="337"/>
        <v>---</v>
      </c>
      <c r="AV917" s="415" t="str">
        <f t="shared" si="338"/>
        <v>---</v>
      </c>
      <c r="AW917" s="415" t="str">
        <f t="shared" si="339"/>
        <v>---</v>
      </c>
      <c r="AX917" s="415" t="str">
        <f t="shared" si="340"/>
        <v>---</v>
      </c>
      <c r="AY917" s="415" t="str">
        <f>IFERROR(AH917*INDEX('تعرفه ها'!A:Z,MATCH("عوارض برق به ازاء هر کیلووات",'تعرفه ها'!$C:$C,0),MATCH(F917,'تعرفه ها'!$2:$2,0)),"---")</f>
        <v>---</v>
      </c>
      <c r="AZ917" s="415" t="str">
        <f t="shared" si="341"/>
        <v>---</v>
      </c>
      <c r="BA917" s="415" t="str">
        <f>IFERROR(ROUND(((AX917+AY917+AZ917)*INDEX('تعرفه ها'!A:Z,MATCH("هزینه نگهداری و تعمیرات شبکه برق",'تعرفه ها'!$C:$C,0),MATCH(F917,'تعرفه ها'!$2:$2,0))/100),0),"---")</f>
        <v>---</v>
      </c>
      <c r="BB917" s="415">
        <f>IFERROR(IF(P917="دیماندی",ROUND(AJ917*INDEX('تعرفه ها'!A:Z,MATCH(BB$1,'تعرفه ها'!$C:$C,0),MATCH(F917,'تعرفه ها'!$2:$2,0))*J917/30,0),0),"---")</f>
        <v>0</v>
      </c>
      <c r="BC917" s="415"/>
      <c r="BD917" s="54" t="str">
        <f>IFERROR(IF(INDEX('اطلاعات دوره'!A:Z,MATCH(G917,'اطلاعات دوره'!C:C,0),MATCH("برق",'اطلاعات دوره'!$1:$1,0))="دارد",ROUND(AX917*INDEX('تعرفه ها'!A:Z,MATCH("پیک فصلی برق",'تعرفه ها'!$C:$C,0),MATCH(F917,'تعرفه ها'!$2:$2,0))/100,0),0),"---")</f>
        <v>---</v>
      </c>
      <c r="BE917" s="415" t="str">
        <f>IFERROR(ROUND(((AX917+AY917+AZ917+BA917+BB917+BC917+BD917)*INDEX('تعرفه ها'!A:Z,MATCH("مالیات برق",'تعرفه ها'!$C:$C,0),MATCH(F917,'تعرفه ها'!$2:$2,0))/100),0),"---")</f>
        <v>---</v>
      </c>
      <c r="BF917" s="415" t="str">
        <f t="shared" si="342"/>
        <v>---</v>
      </c>
      <c r="BG917" s="415" t="str">
        <f t="shared" si="346"/>
        <v>---</v>
      </c>
      <c r="BH917" s="415" t="str">
        <f t="shared" si="343"/>
        <v>---</v>
      </c>
      <c r="BI917" s="54" t="str">
        <f t="shared" si="344"/>
        <v>---</v>
      </c>
      <c r="BJ917" s="55" t="str">
        <f t="shared" si="345"/>
        <v>---</v>
      </c>
      <c r="BK917" s="262"/>
      <c r="BL917" s="183" t="str">
        <f>IFERROR(IF(INDEX(پرداخت!A:AZ,MATCH(A917&amp;" - "&amp;"برق",پرداخت!$B:$B,0),MATCH(G917,پرداخت!$1:$1,0))="نشده","نشده","شده"),"---")</f>
        <v>---</v>
      </c>
    </row>
    <row r="918" spans="1:64" ht="33.75" hidden="1">
      <c r="A918" s="170"/>
      <c r="B918" s="47">
        <f>IFERROR(INDEX('اطلاعات انشعابات شرکتها'!A:BB,MATCH(A918,'اطلاعات انشعابات شرکتها'!A:A,0),MATCH(B$1,'اطلاعات انشعابات شرکتها'!$1:$1,0)),0)</f>
        <v>0</v>
      </c>
      <c r="C918" s="48">
        <f>IFERROR(INDEX('اطلاعات انشعابات شرکتها'!A:BB,MATCH(A918,'اطلاعات انشعابات شرکتها'!A:A,0),MATCH(C$1,'اطلاعات انشعابات شرکتها'!$1:$1,0)),0)</f>
        <v>0</v>
      </c>
      <c r="D918" s="45"/>
      <c r="E918" s="171"/>
      <c r="F918" s="170"/>
      <c r="G918" s="188" t="str">
        <f t="shared" si="324"/>
        <v>/</v>
      </c>
      <c r="H918" s="188">
        <f>IFERROR(INDEX('اطلاعات دوره'!A:Z,MATCH(G918,'اطلاعات دوره'!C:C,0),MATCH(H$1,'اطلاعات دوره'!$1:$1,0)),0)</f>
        <v>0</v>
      </c>
      <c r="I918" s="188">
        <f>IFERROR(INDEX('اطلاعات دوره'!A:Z,MATCH(G918,'اطلاعات دوره'!C:C,0),MATCH(I$1,'اطلاعات دوره'!$1:$1,0)),0)</f>
        <v>0</v>
      </c>
      <c r="J918" s="188">
        <f>IFERROR(INDEX('اطلاعات دوره'!A:Z,MATCH(G918,'اطلاعات دوره'!C:C,0),MATCH(J$1,'اطلاعات دوره'!$1:$1,0)),0)</f>
        <v>0</v>
      </c>
      <c r="K918" s="265"/>
      <c r="L918" s="188" t="str">
        <f>IFERROR(INDEX('اطلاعات دوره'!A:Z,MATCH(G918,'اطلاعات دوره'!C:C,0)-1,MATCH("عنوان",'اطلاعات دوره'!$1:$1,0)),"---")</f>
        <v>---</v>
      </c>
      <c r="M918" s="188" t="str">
        <f t="shared" si="325"/>
        <v>----</v>
      </c>
      <c r="N918" s="188" t="str">
        <f t="shared" si="326"/>
        <v>-/</v>
      </c>
      <c r="O918" s="265"/>
      <c r="P918" s="188">
        <f>IFERROR(INDEX('اطلاعات انشعابات شرکتها'!A:BB,MATCH(A918,'اطلاعات انشعابات شرکتها'!A:A,0),MATCH(P$1,'اطلاعات انشعابات شرکتها'!$1:$1,0)),0)</f>
        <v>0</v>
      </c>
      <c r="Q918" s="188">
        <f>IFERROR(INDEX('اطلاعات انشعابات شرکتها'!A:BB,MATCH(A918,'اطلاعات انشعابات شرکتها'!A:A,0),MATCH(Q$1,'اطلاعات انشعابات شرکتها'!$1:$1,0)),0)</f>
        <v>0</v>
      </c>
      <c r="R918" s="188">
        <f>IFERROR(INDEX('اطلاعات انشعابات شرکتها'!A:BB,MATCH(A918,'اطلاعات انشعابات شرکتها'!A:A,0),MATCH(R$1,'اطلاعات انشعابات شرکتها'!$1:$1,0)),0)</f>
        <v>0</v>
      </c>
      <c r="S918" s="265"/>
      <c r="T918" s="188">
        <f>IFERROR(INDEX('قرائت کنتور'!A:AZ,MATCH(A918&amp;"-"&amp;T$1,'قرائت کنتور'!B:B,0),MATCH(G918,'قرائت کنتور'!$1:$1,0)),0)</f>
        <v>0</v>
      </c>
      <c r="U918" s="188">
        <f>IFERROR(INDEX('قرائت کنتور'!A:AZ,MATCH(A918&amp;"-"&amp;U$1,'قرائت کنتور'!B:B,0),MATCH(L918,'قرائت کنتور'!$1:$1,0)),0)</f>
        <v>0</v>
      </c>
      <c r="V918" s="188">
        <f>IFERROR(INDEX('قرائت کنتور'!A:AZ,MATCH(A918&amp;"-"&amp;U$1,'قرائت کنتور'!B:B,0),MATCH(G918,'قرائت کنتور'!$1:$1,0)),0)</f>
        <v>0</v>
      </c>
      <c r="W918" s="188">
        <f>IFERROR(INDEX('قرائت کنتور'!A:AZ,MATCH(A918&amp;"-"&amp;W$1,'قرائت کنتور'!B:B,0),MATCH(L918,'قرائت کنتور'!$1:$1,0)),0)</f>
        <v>0</v>
      </c>
      <c r="X918" s="188">
        <f>IFERROR(INDEX('قرائت کنتور'!A:AZ,MATCH(A918&amp;"-"&amp;W$1,'قرائت کنتور'!B:B,0),MATCH(G918,'قرائت کنتور'!$1:$1,0)),0)</f>
        <v>0</v>
      </c>
      <c r="Y918" s="188">
        <f>IFERROR(INDEX('قرائت کنتور'!A:AZ,MATCH(A918&amp;"-"&amp;Y$1,'قرائت کنتور'!B:B,0),MATCH(L918,'قرائت کنتور'!$1:$1,0)),0)</f>
        <v>0</v>
      </c>
      <c r="Z918" s="188">
        <f>IFERROR(INDEX('قرائت کنتور'!A:AZ,MATCH(A918&amp;"-"&amp;Y$1,'قرائت کنتور'!B:B,0),MATCH(G918,'قرائت کنتور'!$1:$1,0)),0)</f>
        <v>0</v>
      </c>
      <c r="AA918" s="188">
        <f>IFERROR(INDEX('قرائت کنتور'!A:AZ,MATCH(A918&amp;"-"&amp;AA$1,'قرائت کنتور'!B:B,0),MATCH(L918,'قرائت کنتور'!$1:$1,0)),0)</f>
        <v>0</v>
      </c>
      <c r="AB918" s="188">
        <f>IFERROR(INDEX('قرائت کنتور'!A:AZ,MATCH(A918&amp;"-"&amp;AA$1,'قرائت کنتور'!B:B,0),MATCH(G918,'قرائت کنتور'!$1:$1,0)),0)</f>
        <v>0</v>
      </c>
      <c r="AC918" s="265"/>
      <c r="AD918" s="188">
        <f t="shared" si="327"/>
        <v>0</v>
      </c>
      <c r="AE918" s="188">
        <f t="shared" si="328"/>
        <v>0</v>
      </c>
      <c r="AF918" s="188">
        <f t="shared" si="329"/>
        <v>0</v>
      </c>
      <c r="AG918" s="188">
        <f t="shared" si="330"/>
        <v>0</v>
      </c>
      <c r="AH918" s="188">
        <f t="shared" si="331"/>
        <v>0</v>
      </c>
      <c r="AI918" s="188">
        <f t="shared" si="332"/>
        <v>0</v>
      </c>
      <c r="AJ918" s="188" t="str">
        <f t="shared" si="333"/>
        <v>0</v>
      </c>
      <c r="AK918" s="265"/>
      <c r="AL918" s="254" t="str">
        <f t="shared" si="334"/>
        <v>---</v>
      </c>
      <c r="AM918" s="254" t="str">
        <f t="shared" si="335"/>
        <v>---</v>
      </c>
      <c r="AN918" s="265"/>
      <c r="AO918" s="188" t="str">
        <f>IFERROR(INDEX('تعرفه ها'!A:Z,MATCH(P918&amp;"-"&amp;AO$1,'تعرفه ها'!C:C,0),MATCH(F918,'تعرفه ها'!$2:$2,0),1),"---")</f>
        <v>---</v>
      </c>
      <c r="AP918" s="188" t="str">
        <f>IFERROR(INDEX('تعرفه ها'!A:Z,MATCH(P918&amp;"-"&amp;AP$1,'تعرفه ها'!C:C,0),MATCH(F918,'تعرفه ها'!$2:$2,0),1),"---")</f>
        <v>---</v>
      </c>
      <c r="AQ918" s="188" t="str">
        <f>IFERROR(INDEX('تعرفه ها'!A:Z,MATCH(P918&amp;"-"&amp;AQ$1,'تعرفه ها'!C:C,0),MATCH(F918,'تعرفه ها'!$2:$2,0),1),"---")</f>
        <v>---</v>
      </c>
      <c r="AR918" s="188" t="str">
        <f>IFERROR(INDEX('تعرفه ها'!A:Z,MATCH(P918&amp;"-"&amp;AR$1,'تعرفه ها'!C:C,0),MATCH(F918,'تعرفه ها'!$2:$2,0),1),"---")</f>
        <v>---</v>
      </c>
      <c r="AS918" s="265"/>
      <c r="AT918" s="415" t="str">
        <f t="shared" si="336"/>
        <v>---</v>
      </c>
      <c r="AU918" s="415" t="str">
        <f t="shared" si="337"/>
        <v>---</v>
      </c>
      <c r="AV918" s="415" t="str">
        <f t="shared" si="338"/>
        <v>---</v>
      </c>
      <c r="AW918" s="415" t="str">
        <f t="shared" si="339"/>
        <v>---</v>
      </c>
      <c r="AX918" s="415" t="str">
        <f t="shared" si="340"/>
        <v>---</v>
      </c>
      <c r="AY918" s="415" t="str">
        <f>IFERROR(AH918*INDEX('تعرفه ها'!A:Z,MATCH("عوارض برق به ازاء هر کیلووات",'تعرفه ها'!$C:$C,0),MATCH(F918,'تعرفه ها'!$2:$2,0)),"---")</f>
        <v>---</v>
      </c>
      <c r="AZ918" s="415" t="str">
        <f t="shared" si="341"/>
        <v>---</v>
      </c>
      <c r="BA918" s="415" t="str">
        <f>IFERROR(ROUND(((AX918+AY918+AZ918)*INDEX('تعرفه ها'!A:Z,MATCH("هزینه نگهداری و تعمیرات شبکه برق",'تعرفه ها'!$C:$C,0),MATCH(F918,'تعرفه ها'!$2:$2,0))/100),0),"---")</f>
        <v>---</v>
      </c>
      <c r="BB918" s="415">
        <f>IFERROR(IF(P918="دیماندی",ROUND(AJ918*INDEX('تعرفه ها'!A:Z,MATCH(BB$1,'تعرفه ها'!$C:$C,0),MATCH(F918,'تعرفه ها'!$2:$2,0))*J918/30,0),0),"---")</f>
        <v>0</v>
      </c>
      <c r="BC918" s="415"/>
      <c r="BD918" s="54" t="str">
        <f>IFERROR(IF(INDEX('اطلاعات دوره'!A:Z,MATCH(G918,'اطلاعات دوره'!C:C,0),MATCH("برق",'اطلاعات دوره'!$1:$1,0))="دارد",ROUND(AX918*INDEX('تعرفه ها'!A:Z,MATCH("پیک فصلی برق",'تعرفه ها'!$C:$C,0),MATCH(F918,'تعرفه ها'!$2:$2,0))/100,0),0),"---")</f>
        <v>---</v>
      </c>
      <c r="BE918" s="415" t="str">
        <f>IFERROR(ROUND(((AX918+AY918+AZ918+BA918+BB918+BC918+BD918)*INDEX('تعرفه ها'!A:Z,MATCH("مالیات برق",'تعرفه ها'!$C:$C,0),MATCH(F918,'تعرفه ها'!$2:$2,0))/100),0),"---")</f>
        <v>---</v>
      </c>
      <c r="BF918" s="415" t="str">
        <f t="shared" si="342"/>
        <v>---</v>
      </c>
      <c r="BG918" s="415" t="str">
        <f t="shared" si="346"/>
        <v>---</v>
      </c>
      <c r="BH918" s="415" t="str">
        <f t="shared" si="343"/>
        <v>---</v>
      </c>
      <c r="BI918" s="54" t="str">
        <f t="shared" si="344"/>
        <v>---</v>
      </c>
      <c r="BJ918" s="55" t="str">
        <f t="shared" si="345"/>
        <v>---</v>
      </c>
      <c r="BK918" s="262"/>
      <c r="BL918" s="183" t="str">
        <f>IFERROR(IF(INDEX(پرداخت!A:AZ,MATCH(A918&amp;" - "&amp;"برق",پرداخت!$B:$B,0),MATCH(G918,پرداخت!$1:$1,0))="نشده","نشده","شده"),"---")</f>
        <v>---</v>
      </c>
    </row>
    <row r="919" spans="1:64" ht="33.75" hidden="1">
      <c r="A919" s="170"/>
      <c r="B919" s="47">
        <f>IFERROR(INDEX('اطلاعات انشعابات شرکتها'!A:BB,MATCH(A919,'اطلاعات انشعابات شرکتها'!A:A,0),MATCH(B$1,'اطلاعات انشعابات شرکتها'!$1:$1,0)),0)</f>
        <v>0</v>
      </c>
      <c r="C919" s="48">
        <f>IFERROR(INDEX('اطلاعات انشعابات شرکتها'!A:BB,MATCH(A919,'اطلاعات انشعابات شرکتها'!A:A,0),MATCH(C$1,'اطلاعات انشعابات شرکتها'!$1:$1,0)),0)</f>
        <v>0</v>
      </c>
      <c r="D919" s="45"/>
      <c r="E919" s="171"/>
      <c r="F919" s="170"/>
      <c r="G919" s="188" t="str">
        <f t="shared" si="324"/>
        <v>/</v>
      </c>
      <c r="H919" s="188">
        <f>IFERROR(INDEX('اطلاعات دوره'!A:Z,MATCH(G919,'اطلاعات دوره'!C:C,0),MATCH(H$1,'اطلاعات دوره'!$1:$1,0)),0)</f>
        <v>0</v>
      </c>
      <c r="I919" s="188">
        <f>IFERROR(INDEX('اطلاعات دوره'!A:Z,MATCH(G919,'اطلاعات دوره'!C:C,0),MATCH(I$1,'اطلاعات دوره'!$1:$1,0)),0)</f>
        <v>0</v>
      </c>
      <c r="J919" s="188">
        <f>IFERROR(INDEX('اطلاعات دوره'!A:Z,MATCH(G919,'اطلاعات دوره'!C:C,0),MATCH(J$1,'اطلاعات دوره'!$1:$1,0)),0)</f>
        <v>0</v>
      </c>
      <c r="K919" s="265"/>
      <c r="L919" s="188" t="str">
        <f>IFERROR(INDEX('اطلاعات دوره'!A:Z,MATCH(G919,'اطلاعات دوره'!C:C,0)-1,MATCH("عنوان",'اطلاعات دوره'!$1:$1,0)),"---")</f>
        <v>---</v>
      </c>
      <c r="M919" s="188" t="str">
        <f t="shared" si="325"/>
        <v>----</v>
      </c>
      <c r="N919" s="188" t="str">
        <f t="shared" si="326"/>
        <v>-/</v>
      </c>
      <c r="O919" s="265"/>
      <c r="P919" s="188">
        <f>IFERROR(INDEX('اطلاعات انشعابات شرکتها'!A:BB,MATCH(A919,'اطلاعات انشعابات شرکتها'!A:A,0),MATCH(P$1,'اطلاعات انشعابات شرکتها'!$1:$1,0)),0)</f>
        <v>0</v>
      </c>
      <c r="Q919" s="188">
        <f>IFERROR(INDEX('اطلاعات انشعابات شرکتها'!A:BB,MATCH(A919,'اطلاعات انشعابات شرکتها'!A:A,0),MATCH(Q$1,'اطلاعات انشعابات شرکتها'!$1:$1,0)),0)</f>
        <v>0</v>
      </c>
      <c r="R919" s="188">
        <f>IFERROR(INDEX('اطلاعات انشعابات شرکتها'!A:BB,MATCH(A919,'اطلاعات انشعابات شرکتها'!A:A,0),MATCH(R$1,'اطلاعات انشعابات شرکتها'!$1:$1,0)),0)</f>
        <v>0</v>
      </c>
      <c r="S919" s="265"/>
      <c r="T919" s="188">
        <f>IFERROR(INDEX('قرائت کنتور'!A:AZ,MATCH(A919&amp;"-"&amp;T$1,'قرائت کنتور'!B:B,0),MATCH(G919,'قرائت کنتور'!$1:$1,0)),0)</f>
        <v>0</v>
      </c>
      <c r="U919" s="188">
        <f>IFERROR(INDEX('قرائت کنتور'!A:AZ,MATCH(A919&amp;"-"&amp;U$1,'قرائت کنتور'!B:B,0),MATCH(L919,'قرائت کنتور'!$1:$1,0)),0)</f>
        <v>0</v>
      </c>
      <c r="V919" s="188">
        <f>IFERROR(INDEX('قرائت کنتور'!A:AZ,MATCH(A919&amp;"-"&amp;U$1,'قرائت کنتور'!B:B,0),MATCH(G919,'قرائت کنتور'!$1:$1,0)),0)</f>
        <v>0</v>
      </c>
      <c r="W919" s="188">
        <f>IFERROR(INDEX('قرائت کنتور'!A:AZ,MATCH(A919&amp;"-"&amp;W$1,'قرائت کنتور'!B:B,0),MATCH(L919,'قرائت کنتور'!$1:$1,0)),0)</f>
        <v>0</v>
      </c>
      <c r="X919" s="188">
        <f>IFERROR(INDEX('قرائت کنتور'!A:AZ,MATCH(A919&amp;"-"&amp;W$1,'قرائت کنتور'!B:B,0),MATCH(G919,'قرائت کنتور'!$1:$1,0)),0)</f>
        <v>0</v>
      </c>
      <c r="Y919" s="188">
        <f>IFERROR(INDEX('قرائت کنتور'!A:AZ,MATCH(A919&amp;"-"&amp;Y$1,'قرائت کنتور'!B:B,0),MATCH(L919,'قرائت کنتور'!$1:$1,0)),0)</f>
        <v>0</v>
      </c>
      <c r="Z919" s="188">
        <f>IFERROR(INDEX('قرائت کنتور'!A:AZ,MATCH(A919&amp;"-"&amp;Y$1,'قرائت کنتور'!B:B,0),MATCH(G919,'قرائت کنتور'!$1:$1,0)),0)</f>
        <v>0</v>
      </c>
      <c r="AA919" s="188">
        <f>IFERROR(INDEX('قرائت کنتور'!A:AZ,MATCH(A919&amp;"-"&amp;AA$1,'قرائت کنتور'!B:B,0),MATCH(L919,'قرائت کنتور'!$1:$1,0)),0)</f>
        <v>0</v>
      </c>
      <c r="AB919" s="188">
        <f>IFERROR(INDEX('قرائت کنتور'!A:AZ,MATCH(A919&amp;"-"&amp;AA$1,'قرائت کنتور'!B:B,0),MATCH(G919,'قرائت کنتور'!$1:$1,0)),0)</f>
        <v>0</v>
      </c>
      <c r="AC919" s="265"/>
      <c r="AD919" s="188">
        <f t="shared" si="327"/>
        <v>0</v>
      </c>
      <c r="AE919" s="188">
        <f t="shared" si="328"/>
        <v>0</v>
      </c>
      <c r="AF919" s="188">
        <f t="shared" si="329"/>
        <v>0</v>
      </c>
      <c r="AG919" s="188">
        <f t="shared" si="330"/>
        <v>0</v>
      </c>
      <c r="AH919" s="188">
        <f t="shared" si="331"/>
        <v>0</v>
      </c>
      <c r="AI919" s="188">
        <f t="shared" si="332"/>
        <v>0</v>
      </c>
      <c r="AJ919" s="188" t="str">
        <f t="shared" si="333"/>
        <v>0</v>
      </c>
      <c r="AK919" s="265"/>
      <c r="AL919" s="254" t="str">
        <f t="shared" si="334"/>
        <v>---</v>
      </c>
      <c r="AM919" s="254" t="str">
        <f t="shared" si="335"/>
        <v>---</v>
      </c>
      <c r="AN919" s="265"/>
      <c r="AO919" s="188" t="str">
        <f>IFERROR(INDEX('تعرفه ها'!A:Z,MATCH(P919&amp;"-"&amp;AO$1,'تعرفه ها'!C:C,0),MATCH(F919,'تعرفه ها'!$2:$2,0),1),"---")</f>
        <v>---</v>
      </c>
      <c r="AP919" s="188" t="str">
        <f>IFERROR(INDEX('تعرفه ها'!A:Z,MATCH(P919&amp;"-"&amp;AP$1,'تعرفه ها'!C:C,0),MATCH(F919,'تعرفه ها'!$2:$2,0),1),"---")</f>
        <v>---</v>
      </c>
      <c r="AQ919" s="188" t="str">
        <f>IFERROR(INDEX('تعرفه ها'!A:Z,MATCH(P919&amp;"-"&amp;AQ$1,'تعرفه ها'!C:C,0),MATCH(F919,'تعرفه ها'!$2:$2,0),1),"---")</f>
        <v>---</v>
      </c>
      <c r="AR919" s="188" t="str">
        <f>IFERROR(INDEX('تعرفه ها'!A:Z,MATCH(P919&amp;"-"&amp;AR$1,'تعرفه ها'!C:C,0),MATCH(F919,'تعرفه ها'!$2:$2,0),1),"---")</f>
        <v>---</v>
      </c>
      <c r="AS919" s="265"/>
      <c r="AT919" s="415" t="str">
        <f t="shared" si="336"/>
        <v>---</v>
      </c>
      <c r="AU919" s="415" t="str">
        <f t="shared" si="337"/>
        <v>---</v>
      </c>
      <c r="AV919" s="415" t="str">
        <f t="shared" si="338"/>
        <v>---</v>
      </c>
      <c r="AW919" s="415" t="str">
        <f t="shared" si="339"/>
        <v>---</v>
      </c>
      <c r="AX919" s="415" t="str">
        <f t="shared" si="340"/>
        <v>---</v>
      </c>
      <c r="AY919" s="415" t="str">
        <f>IFERROR(AH919*INDEX('تعرفه ها'!A:Z,MATCH("عوارض برق به ازاء هر کیلووات",'تعرفه ها'!$C:$C,0),MATCH(F919,'تعرفه ها'!$2:$2,0)),"---")</f>
        <v>---</v>
      </c>
      <c r="AZ919" s="415" t="str">
        <f t="shared" si="341"/>
        <v>---</v>
      </c>
      <c r="BA919" s="415" t="str">
        <f>IFERROR(ROUND(((AX919+AY919+AZ919)*INDEX('تعرفه ها'!A:Z,MATCH("هزینه نگهداری و تعمیرات شبکه برق",'تعرفه ها'!$C:$C,0),MATCH(F919,'تعرفه ها'!$2:$2,0))/100),0),"---")</f>
        <v>---</v>
      </c>
      <c r="BB919" s="415">
        <f>IFERROR(IF(P919="دیماندی",ROUND(AJ919*INDEX('تعرفه ها'!A:Z,MATCH(BB$1,'تعرفه ها'!$C:$C,0),MATCH(F919,'تعرفه ها'!$2:$2,0))*J919/30,0),0),"---")</f>
        <v>0</v>
      </c>
      <c r="BC919" s="415"/>
      <c r="BD919" s="54" t="str">
        <f>IFERROR(IF(INDEX('اطلاعات دوره'!A:Z,MATCH(G919,'اطلاعات دوره'!C:C,0),MATCH("برق",'اطلاعات دوره'!$1:$1,0))="دارد",ROUND(AX919*INDEX('تعرفه ها'!A:Z,MATCH("پیک فصلی برق",'تعرفه ها'!$C:$C,0),MATCH(F919,'تعرفه ها'!$2:$2,0))/100,0),0),"---")</f>
        <v>---</v>
      </c>
      <c r="BE919" s="415" t="str">
        <f>IFERROR(ROUND(((AX919+AY919+AZ919+BA919+BB919+BC919+BD919)*INDEX('تعرفه ها'!A:Z,MATCH("مالیات برق",'تعرفه ها'!$C:$C,0),MATCH(F919,'تعرفه ها'!$2:$2,0))/100),0),"---")</f>
        <v>---</v>
      </c>
      <c r="BF919" s="415" t="str">
        <f t="shared" si="342"/>
        <v>---</v>
      </c>
      <c r="BG919" s="415" t="str">
        <f t="shared" si="346"/>
        <v>---</v>
      </c>
      <c r="BH919" s="415" t="str">
        <f t="shared" si="343"/>
        <v>---</v>
      </c>
      <c r="BI919" s="54" t="str">
        <f t="shared" si="344"/>
        <v>---</v>
      </c>
      <c r="BJ919" s="55" t="str">
        <f t="shared" si="345"/>
        <v>---</v>
      </c>
      <c r="BK919" s="262"/>
      <c r="BL919" s="183" t="str">
        <f>IFERROR(IF(INDEX(پرداخت!A:AZ,MATCH(A919&amp;" - "&amp;"برق",پرداخت!$B:$B,0),MATCH(G919,پرداخت!$1:$1,0))="نشده","نشده","شده"),"---")</f>
        <v>---</v>
      </c>
    </row>
    <row r="920" spans="1:64" ht="33.75" hidden="1">
      <c r="A920" s="170"/>
      <c r="B920" s="47">
        <f>IFERROR(INDEX('اطلاعات انشعابات شرکتها'!A:BB,MATCH(A920,'اطلاعات انشعابات شرکتها'!A:A,0),MATCH(B$1,'اطلاعات انشعابات شرکتها'!$1:$1,0)),0)</f>
        <v>0</v>
      </c>
      <c r="C920" s="48">
        <f>IFERROR(INDEX('اطلاعات انشعابات شرکتها'!A:BB,MATCH(A920,'اطلاعات انشعابات شرکتها'!A:A,0),MATCH(C$1,'اطلاعات انشعابات شرکتها'!$1:$1,0)),0)</f>
        <v>0</v>
      </c>
      <c r="D920" s="45"/>
      <c r="E920" s="171"/>
      <c r="F920" s="170"/>
      <c r="G920" s="188" t="str">
        <f t="shared" si="324"/>
        <v>/</v>
      </c>
      <c r="H920" s="188">
        <f>IFERROR(INDEX('اطلاعات دوره'!A:Z,MATCH(G920,'اطلاعات دوره'!C:C,0),MATCH(H$1,'اطلاعات دوره'!$1:$1,0)),0)</f>
        <v>0</v>
      </c>
      <c r="I920" s="188">
        <f>IFERROR(INDEX('اطلاعات دوره'!A:Z,MATCH(G920,'اطلاعات دوره'!C:C,0),MATCH(I$1,'اطلاعات دوره'!$1:$1,0)),0)</f>
        <v>0</v>
      </c>
      <c r="J920" s="188">
        <f>IFERROR(INDEX('اطلاعات دوره'!A:Z,MATCH(G920,'اطلاعات دوره'!C:C,0),MATCH(J$1,'اطلاعات دوره'!$1:$1,0)),0)</f>
        <v>0</v>
      </c>
      <c r="K920" s="265"/>
      <c r="L920" s="188" t="str">
        <f>IFERROR(INDEX('اطلاعات دوره'!A:Z,MATCH(G920,'اطلاعات دوره'!C:C,0)-1,MATCH("عنوان",'اطلاعات دوره'!$1:$1,0)),"---")</f>
        <v>---</v>
      </c>
      <c r="M920" s="188" t="str">
        <f t="shared" si="325"/>
        <v>----</v>
      </c>
      <c r="N920" s="188" t="str">
        <f t="shared" si="326"/>
        <v>-/</v>
      </c>
      <c r="O920" s="265"/>
      <c r="P920" s="188">
        <f>IFERROR(INDEX('اطلاعات انشعابات شرکتها'!A:BB,MATCH(A920,'اطلاعات انشعابات شرکتها'!A:A,0),MATCH(P$1,'اطلاعات انشعابات شرکتها'!$1:$1,0)),0)</f>
        <v>0</v>
      </c>
      <c r="Q920" s="188">
        <f>IFERROR(INDEX('اطلاعات انشعابات شرکتها'!A:BB,MATCH(A920,'اطلاعات انشعابات شرکتها'!A:A,0),MATCH(Q$1,'اطلاعات انشعابات شرکتها'!$1:$1,0)),0)</f>
        <v>0</v>
      </c>
      <c r="R920" s="188">
        <f>IFERROR(INDEX('اطلاعات انشعابات شرکتها'!A:BB,MATCH(A920,'اطلاعات انشعابات شرکتها'!A:A,0),MATCH(R$1,'اطلاعات انشعابات شرکتها'!$1:$1,0)),0)</f>
        <v>0</v>
      </c>
      <c r="S920" s="265"/>
      <c r="T920" s="188">
        <f>IFERROR(INDEX('قرائت کنتور'!A:AZ,MATCH(A920&amp;"-"&amp;T$1,'قرائت کنتور'!B:B,0),MATCH(G920,'قرائت کنتور'!$1:$1,0)),0)</f>
        <v>0</v>
      </c>
      <c r="U920" s="188">
        <f>IFERROR(INDEX('قرائت کنتور'!A:AZ,MATCH(A920&amp;"-"&amp;U$1,'قرائت کنتور'!B:B,0),MATCH(L920,'قرائت کنتور'!$1:$1,0)),0)</f>
        <v>0</v>
      </c>
      <c r="V920" s="188">
        <f>IFERROR(INDEX('قرائت کنتور'!A:AZ,MATCH(A920&amp;"-"&amp;U$1,'قرائت کنتور'!B:B,0),MATCH(G920,'قرائت کنتور'!$1:$1,0)),0)</f>
        <v>0</v>
      </c>
      <c r="W920" s="188">
        <f>IFERROR(INDEX('قرائت کنتور'!A:AZ,MATCH(A920&amp;"-"&amp;W$1,'قرائت کنتور'!B:B,0),MATCH(L920,'قرائت کنتور'!$1:$1,0)),0)</f>
        <v>0</v>
      </c>
      <c r="X920" s="188">
        <f>IFERROR(INDEX('قرائت کنتور'!A:AZ,MATCH(A920&amp;"-"&amp;W$1,'قرائت کنتور'!B:B,0),MATCH(G920,'قرائت کنتور'!$1:$1,0)),0)</f>
        <v>0</v>
      </c>
      <c r="Y920" s="188">
        <f>IFERROR(INDEX('قرائت کنتور'!A:AZ,MATCH(A920&amp;"-"&amp;Y$1,'قرائت کنتور'!B:B,0),MATCH(L920,'قرائت کنتور'!$1:$1,0)),0)</f>
        <v>0</v>
      </c>
      <c r="Z920" s="188">
        <f>IFERROR(INDEX('قرائت کنتور'!A:AZ,MATCH(A920&amp;"-"&amp;Y$1,'قرائت کنتور'!B:B,0),MATCH(G920,'قرائت کنتور'!$1:$1,0)),0)</f>
        <v>0</v>
      </c>
      <c r="AA920" s="188">
        <f>IFERROR(INDEX('قرائت کنتور'!A:AZ,MATCH(A920&amp;"-"&amp;AA$1,'قرائت کنتور'!B:B,0),MATCH(L920,'قرائت کنتور'!$1:$1,0)),0)</f>
        <v>0</v>
      </c>
      <c r="AB920" s="188">
        <f>IFERROR(INDEX('قرائت کنتور'!A:AZ,MATCH(A920&amp;"-"&amp;AA$1,'قرائت کنتور'!B:B,0),MATCH(G920,'قرائت کنتور'!$1:$1,0)),0)</f>
        <v>0</v>
      </c>
      <c r="AC920" s="265"/>
      <c r="AD920" s="188">
        <f t="shared" si="327"/>
        <v>0</v>
      </c>
      <c r="AE920" s="188">
        <f t="shared" si="328"/>
        <v>0</v>
      </c>
      <c r="AF920" s="188">
        <f t="shared" si="329"/>
        <v>0</v>
      </c>
      <c r="AG920" s="188">
        <f t="shared" si="330"/>
        <v>0</v>
      </c>
      <c r="AH920" s="188">
        <f t="shared" si="331"/>
        <v>0</v>
      </c>
      <c r="AI920" s="188">
        <f t="shared" si="332"/>
        <v>0</v>
      </c>
      <c r="AJ920" s="188" t="str">
        <f t="shared" si="333"/>
        <v>0</v>
      </c>
      <c r="AK920" s="265"/>
      <c r="AL920" s="254" t="str">
        <f t="shared" si="334"/>
        <v>---</v>
      </c>
      <c r="AM920" s="254" t="str">
        <f t="shared" si="335"/>
        <v>---</v>
      </c>
      <c r="AN920" s="265"/>
      <c r="AO920" s="188" t="str">
        <f>IFERROR(INDEX('تعرفه ها'!A:Z,MATCH(P920&amp;"-"&amp;AO$1,'تعرفه ها'!C:C,0),MATCH(F920,'تعرفه ها'!$2:$2,0),1),"---")</f>
        <v>---</v>
      </c>
      <c r="AP920" s="188" t="str">
        <f>IFERROR(INDEX('تعرفه ها'!A:Z,MATCH(P920&amp;"-"&amp;AP$1,'تعرفه ها'!C:C,0),MATCH(F920,'تعرفه ها'!$2:$2,0),1),"---")</f>
        <v>---</v>
      </c>
      <c r="AQ920" s="188" t="str">
        <f>IFERROR(INDEX('تعرفه ها'!A:Z,MATCH(P920&amp;"-"&amp;AQ$1,'تعرفه ها'!C:C,0),MATCH(F920,'تعرفه ها'!$2:$2,0),1),"---")</f>
        <v>---</v>
      </c>
      <c r="AR920" s="188" t="str">
        <f>IFERROR(INDEX('تعرفه ها'!A:Z,MATCH(P920&amp;"-"&amp;AR$1,'تعرفه ها'!C:C,0),MATCH(F920,'تعرفه ها'!$2:$2,0),1),"---")</f>
        <v>---</v>
      </c>
      <c r="AS920" s="265"/>
      <c r="AT920" s="415" t="str">
        <f t="shared" si="336"/>
        <v>---</v>
      </c>
      <c r="AU920" s="415" t="str">
        <f t="shared" si="337"/>
        <v>---</v>
      </c>
      <c r="AV920" s="415" t="str">
        <f t="shared" si="338"/>
        <v>---</v>
      </c>
      <c r="AW920" s="415" t="str">
        <f t="shared" si="339"/>
        <v>---</v>
      </c>
      <c r="AX920" s="415" t="str">
        <f t="shared" si="340"/>
        <v>---</v>
      </c>
      <c r="AY920" s="415" t="str">
        <f>IFERROR(AH920*INDEX('تعرفه ها'!A:Z,MATCH("عوارض برق به ازاء هر کیلووات",'تعرفه ها'!$C:$C,0),MATCH(F920,'تعرفه ها'!$2:$2,0)),"---")</f>
        <v>---</v>
      </c>
      <c r="AZ920" s="415" t="str">
        <f t="shared" si="341"/>
        <v>---</v>
      </c>
      <c r="BA920" s="415" t="str">
        <f>IFERROR(ROUND(((AX920+AY920+AZ920)*INDEX('تعرفه ها'!A:Z,MATCH("هزینه نگهداری و تعمیرات شبکه برق",'تعرفه ها'!$C:$C,0),MATCH(F920,'تعرفه ها'!$2:$2,0))/100),0),"---")</f>
        <v>---</v>
      </c>
      <c r="BB920" s="415">
        <f>IFERROR(IF(P920="دیماندی",ROUND(AJ920*INDEX('تعرفه ها'!A:Z,MATCH(BB$1,'تعرفه ها'!$C:$C,0),MATCH(F920,'تعرفه ها'!$2:$2,0))*J920/30,0),0),"---")</f>
        <v>0</v>
      </c>
      <c r="BC920" s="415"/>
      <c r="BD920" s="54" t="str">
        <f>IFERROR(IF(INDEX('اطلاعات دوره'!A:Z,MATCH(G920,'اطلاعات دوره'!C:C,0),MATCH("برق",'اطلاعات دوره'!$1:$1,0))="دارد",ROUND(AX920*INDEX('تعرفه ها'!A:Z,MATCH("پیک فصلی برق",'تعرفه ها'!$C:$C,0),MATCH(F920,'تعرفه ها'!$2:$2,0))/100,0),0),"---")</f>
        <v>---</v>
      </c>
      <c r="BE920" s="415" t="str">
        <f>IFERROR(ROUND(((AX920+AY920+AZ920+BA920+BB920+BC920+BD920)*INDEX('تعرفه ها'!A:Z,MATCH("مالیات برق",'تعرفه ها'!$C:$C,0),MATCH(F920,'تعرفه ها'!$2:$2,0))/100),0),"---")</f>
        <v>---</v>
      </c>
      <c r="BF920" s="415" t="str">
        <f t="shared" si="342"/>
        <v>---</v>
      </c>
      <c r="BG920" s="415" t="str">
        <f t="shared" si="346"/>
        <v>---</v>
      </c>
      <c r="BH920" s="415" t="str">
        <f t="shared" si="343"/>
        <v>---</v>
      </c>
      <c r="BI920" s="54" t="str">
        <f t="shared" si="344"/>
        <v>---</v>
      </c>
      <c r="BJ920" s="55" t="str">
        <f t="shared" si="345"/>
        <v>---</v>
      </c>
      <c r="BK920" s="262"/>
      <c r="BL920" s="183" t="str">
        <f>IFERROR(IF(INDEX(پرداخت!A:AZ,MATCH(A920&amp;" - "&amp;"برق",پرداخت!$B:$B,0),MATCH(G920,پرداخت!$1:$1,0))="نشده","نشده","شده"),"---")</f>
        <v>---</v>
      </c>
    </row>
    <row r="921" spans="1:64" ht="33.75" hidden="1">
      <c r="A921" s="170"/>
      <c r="B921" s="47">
        <f>IFERROR(INDEX('اطلاعات انشعابات شرکتها'!A:BB,MATCH(A921,'اطلاعات انشعابات شرکتها'!A:A,0),MATCH(B$1,'اطلاعات انشعابات شرکتها'!$1:$1,0)),0)</f>
        <v>0</v>
      </c>
      <c r="C921" s="48">
        <f>IFERROR(INDEX('اطلاعات انشعابات شرکتها'!A:BB,MATCH(A921,'اطلاعات انشعابات شرکتها'!A:A,0),MATCH(C$1,'اطلاعات انشعابات شرکتها'!$1:$1,0)),0)</f>
        <v>0</v>
      </c>
      <c r="D921" s="45"/>
      <c r="E921" s="171"/>
      <c r="F921" s="170"/>
      <c r="G921" s="188" t="str">
        <f t="shared" si="324"/>
        <v>/</v>
      </c>
      <c r="H921" s="188">
        <f>IFERROR(INDEX('اطلاعات دوره'!A:Z,MATCH(G921,'اطلاعات دوره'!C:C,0),MATCH(H$1,'اطلاعات دوره'!$1:$1,0)),0)</f>
        <v>0</v>
      </c>
      <c r="I921" s="188">
        <f>IFERROR(INDEX('اطلاعات دوره'!A:Z,MATCH(G921,'اطلاعات دوره'!C:C,0),MATCH(I$1,'اطلاعات دوره'!$1:$1,0)),0)</f>
        <v>0</v>
      </c>
      <c r="J921" s="188">
        <f>IFERROR(INDEX('اطلاعات دوره'!A:Z,MATCH(G921,'اطلاعات دوره'!C:C,0),MATCH(J$1,'اطلاعات دوره'!$1:$1,0)),0)</f>
        <v>0</v>
      </c>
      <c r="K921" s="265"/>
      <c r="L921" s="188" t="str">
        <f>IFERROR(INDEX('اطلاعات دوره'!A:Z,MATCH(G921,'اطلاعات دوره'!C:C,0)-1,MATCH("عنوان",'اطلاعات دوره'!$1:$1,0)),"---")</f>
        <v>---</v>
      </c>
      <c r="M921" s="188" t="str">
        <f t="shared" si="325"/>
        <v>----</v>
      </c>
      <c r="N921" s="188" t="str">
        <f t="shared" si="326"/>
        <v>-/</v>
      </c>
      <c r="O921" s="265"/>
      <c r="P921" s="188">
        <f>IFERROR(INDEX('اطلاعات انشعابات شرکتها'!A:BB,MATCH(A921,'اطلاعات انشعابات شرکتها'!A:A,0),MATCH(P$1,'اطلاعات انشعابات شرکتها'!$1:$1,0)),0)</f>
        <v>0</v>
      </c>
      <c r="Q921" s="188">
        <f>IFERROR(INDEX('اطلاعات انشعابات شرکتها'!A:BB,MATCH(A921,'اطلاعات انشعابات شرکتها'!A:A,0),MATCH(Q$1,'اطلاعات انشعابات شرکتها'!$1:$1,0)),0)</f>
        <v>0</v>
      </c>
      <c r="R921" s="188">
        <f>IFERROR(INDEX('اطلاعات انشعابات شرکتها'!A:BB,MATCH(A921,'اطلاعات انشعابات شرکتها'!A:A,0),MATCH(R$1,'اطلاعات انشعابات شرکتها'!$1:$1,0)),0)</f>
        <v>0</v>
      </c>
      <c r="S921" s="265"/>
      <c r="T921" s="188">
        <f>IFERROR(INDEX('قرائت کنتور'!A:AZ,MATCH(A921&amp;"-"&amp;T$1,'قرائت کنتور'!B:B,0),MATCH(G921,'قرائت کنتور'!$1:$1,0)),0)</f>
        <v>0</v>
      </c>
      <c r="U921" s="188">
        <f>IFERROR(INDEX('قرائت کنتور'!A:AZ,MATCH(A921&amp;"-"&amp;U$1,'قرائت کنتور'!B:B,0),MATCH(L921,'قرائت کنتور'!$1:$1,0)),0)</f>
        <v>0</v>
      </c>
      <c r="V921" s="188">
        <f>IFERROR(INDEX('قرائت کنتور'!A:AZ,MATCH(A921&amp;"-"&amp;U$1,'قرائت کنتور'!B:B,0),MATCH(G921,'قرائت کنتور'!$1:$1,0)),0)</f>
        <v>0</v>
      </c>
      <c r="W921" s="188">
        <f>IFERROR(INDEX('قرائت کنتور'!A:AZ,MATCH(A921&amp;"-"&amp;W$1,'قرائت کنتور'!B:B,0),MATCH(L921,'قرائت کنتور'!$1:$1,0)),0)</f>
        <v>0</v>
      </c>
      <c r="X921" s="188">
        <f>IFERROR(INDEX('قرائت کنتور'!A:AZ,MATCH(A921&amp;"-"&amp;W$1,'قرائت کنتور'!B:B,0),MATCH(G921,'قرائت کنتور'!$1:$1,0)),0)</f>
        <v>0</v>
      </c>
      <c r="Y921" s="188">
        <f>IFERROR(INDEX('قرائت کنتور'!A:AZ,MATCH(A921&amp;"-"&amp;Y$1,'قرائت کنتور'!B:B,0),MATCH(L921,'قرائت کنتور'!$1:$1,0)),0)</f>
        <v>0</v>
      </c>
      <c r="Z921" s="188">
        <f>IFERROR(INDEX('قرائت کنتور'!A:AZ,MATCH(A921&amp;"-"&amp;Y$1,'قرائت کنتور'!B:B,0),MATCH(G921,'قرائت کنتور'!$1:$1,0)),0)</f>
        <v>0</v>
      </c>
      <c r="AA921" s="188">
        <f>IFERROR(INDEX('قرائت کنتور'!A:AZ,MATCH(A921&amp;"-"&amp;AA$1,'قرائت کنتور'!B:B,0),MATCH(L921,'قرائت کنتور'!$1:$1,0)),0)</f>
        <v>0</v>
      </c>
      <c r="AB921" s="188">
        <f>IFERROR(INDEX('قرائت کنتور'!A:AZ,MATCH(A921&amp;"-"&amp;AA$1,'قرائت کنتور'!B:B,0),MATCH(G921,'قرائت کنتور'!$1:$1,0)),0)</f>
        <v>0</v>
      </c>
      <c r="AC921" s="265"/>
      <c r="AD921" s="188">
        <f t="shared" si="327"/>
        <v>0</v>
      </c>
      <c r="AE921" s="188">
        <f t="shared" si="328"/>
        <v>0</v>
      </c>
      <c r="AF921" s="188">
        <f t="shared" si="329"/>
        <v>0</v>
      </c>
      <c r="AG921" s="188">
        <f t="shared" si="330"/>
        <v>0</v>
      </c>
      <c r="AH921" s="188">
        <f t="shared" si="331"/>
        <v>0</v>
      </c>
      <c r="AI921" s="188">
        <f t="shared" si="332"/>
        <v>0</v>
      </c>
      <c r="AJ921" s="188" t="str">
        <f t="shared" si="333"/>
        <v>0</v>
      </c>
      <c r="AK921" s="265"/>
      <c r="AL921" s="254" t="str">
        <f t="shared" si="334"/>
        <v>---</v>
      </c>
      <c r="AM921" s="254" t="str">
        <f t="shared" si="335"/>
        <v>---</v>
      </c>
      <c r="AN921" s="265"/>
      <c r="AO921" s="188" t="str">
        <f>IFERROR(INDEX('تعرفه ها'!A:Z,MATCH(P921&amp;"-"&amp;AO$1,'تعرفه ها'!C:C,0),MATCH(F921,'تعرفه ها'!$2:$2,0),1),"---")</f>
        <v>---</v>
      </c>
      <c r="AP921" s="188" t="str">
        <f>IFERROR(INDEX('تعرفه ها'!A:Z,MATCH(P921&amp;"-"&amp;AP$1,'تعرفه ها'!C:C,0),MATCH(F921,'تعرفه ها'!$2:$2,0),1),"---")</f>
        <v>---</v>
      </c>
      <c r="AQ921" s="188" t="str">
        <f>IFERROR(INDEX('تعرفه ها'!A:Z,MATCH(P921&amp;"-"&amp;AQ$1,'تعرفه ها'!C:C,0),MATCH(F921,'تعرفه ها'!$2:$2,0),1),"---")</f>
        <v>---</v>
      </c>
      <c r="AR921" s="188" t="str">
        <f>IFERROR(INDEX('تعرفه ها'!A:Z,MATCH(P921&amp;"-"&amp;AR$1,'تعرفه ها'!C:C,0),MATCH(F921,'تعرفه ها'!$2:$2,0),1),"---")</f>
        <v>---</v>
      </c>
      <c r="AS921" s="265"/>
      <c r="AT921" s="415" t="str">
        <f t="shared" si="336"/>
        <v>---</v>
      </c>
      <c r="AU921" s="415" t="str">
        <f t="shared" si="337"/>
        <v>---</v>
      </c>
      <c r="AV921" s="415" t="str">
        <f t="shared" si="338"/>
        <v>---</v>
      </c>
      <c r="AW921" s="415" t="str">
        <f t="shared" si="339"/>
        <v>---</v>
      </c>
      <c r="AX921" s="415" t="str">
        <f t="shared" si="340"/>
        <v>---</v>
      </c>
      <c r="AY921" s="415" t="str">
        <f>IFERROR(AH921*INDEX('تعرفه ها'!A:Z,MATCH("عوارض برق به ازاء هر کیلووات",'تعرفه ها'!$C:$C,0),MATCH(F921,'تعرفه ها'!$2:$2,0)),"---")</f>
        <v>---</v>
      </c>
      <c r="AZ921" s="415" t="str">
        <f t="shared" si="341"/>
        <v>---</v>
      </c>
      <c r="BA921" s="415" t="str">
        <f>IFERROR(ROUND(((AX921+AY921+AZ921)*INDEX('تعرفه ها'!A:Z,MATCH("هزینه نگهداری و تعمیرات شبکه برق",'تعرفه ها'!$C:$C,0),MATCH(F921,'تعرفه ها'!$2:$2,0))/100),0),"---")</f>
        <v>---</v>
      </c>
      <c r="BB921" s="415">
        <f>IFERROR(IF(P921="دیماندی",ROUND(AJ921*INDEX('تعرفه ها'!A:Z,MATCH(BB$1,'تعرفه ها'!$C:$C,0),MATCH(F921,'تعرفه ها'!$2:$2,0))*J921/30,0),0),"---")</f>
        <v>0</v>
      </c>
      <c r="BC921" s="415"/>
      <c r="BD921" s="54" t="str">
        <f>IFERROR(IF(INDEX('اطلاعات دوره'!A:Z,MATCH(G921,'اطلاعات دوره'!C:C,0),MATCH("برق",'اطلاعات دوره'!$1:$1,0))="دارد",ROUND(AX921*INDEX('تعرفه ها'!A:Z,MATCH("پیک فصلی برق",'تعرفه ها'!$C:$C,0),MATCH(F921,'تعرفه ها'!$2:$2,0))/100,0),0),"---")</f>
        <v>---</v>
      </c>
      <c r="BE921" s="415" t="str">
        <f>IFERROR(ROUND(((AX921+AY921+AZ921+BA921+BB921+BC921+BD921)*INDEX('تعرفه ها'!A:Z,MATCH("مالیات برق",'تعرفه ها'!$C:$C,0),MATCH(F921,'تعرفه ها'!$2:$2,0))/100),0),"---")</f>
        <v>---</v>
      </c>
      <c r="BF921" s="415" t="str">
        <f t="shared" si="342"/>
        <v>---</v>
      </c>
      <c r="BG921" s="415" t="str">
        <f t="shared" si="346"/>
        <v>---</v>
      </c>
      <c r="BH921" s="415" t="str">
        <f t="shared" si="343"/>
        <v>---</v>
      </c>
      <c r="BI921" s="54" t="str">
        <f t="shared" si="344"/>
        <v>---</v>
      </c>
      <c r="BJ921" s="55" t="str">
        <f t="shared" si="345"/>
        <v>---</v>
      </c>
      <c r="BK921" s="262"/>
      <c r="BL921" s="183" t="str">
        <f>IFERROR(IF(INDEX(پرداخت!A:AZ,MATCH(A921&amp;" - "&amp;"برق",پرداخت!$B:$B,0),MATCH(G921,پرداخت!$1:$1,0))="نشده","نشده","شده"),"---")</f>
        <v>---</v>
      </c>
    </row>
    <row r="922" spans="1:64" ht="33.75" hidden="1">
      <c r="A922" s="170"/>
      <c r="B922" s="47">
        <f>IFERROR(INDEX('اطلاعات انشعابات شرکتها'!A:BB,MATCH(A922,'اطلاعات انشعابات شرکتها'!A:A,0),MATCH(B$1,'اطلاعات انشعابات شرکتها'!$1:$1,0)),0)</f>
        <v>0</v>
      </c>
      <c r="C922" s="48">
        <f>IFERROR(INDEX('اطلاعات انشعابات شرکتها'!A:BB,MATCH(A922,'اطلاعات انشعابات شرکتها'!A:A,0),MATCH(C$1,'اطلاعات انشعابات شرکتها'!$1:$1,0)),0)</f>
        <v>0</v>
      </c>
      <c r="D922" s="45"/>
      <c r="E922" s="171"/>
      <c r="F922" s="170"/>
      <c r="G922" s="188" t="str">
        <f t="shared" si="324"/>
        <v>/</v>
      </c>
      <c r="H922" s="188">
        <f>IFERROR(INDEX('اطلاعات دوره'!A:Z,MATCH(G922,'اطلاعات دوره'!C:C,0),MATCH(H$1,'اطلاعات دوره'!$1:$1,0)),0)</f>
        <v>0</v>
      </c>
      <c r="I922" s="188">
        <f>IFERROR(INDEX('اطلاعات دوره'!A:Z,MATCH(G922,'اطلاعات دوره'!C:C,0),MATCH(I$1,'اطلاعات دوره'!$1:$1,0)),0)</f>
        <v>0</v>
      </c>
      <c r="J922" s="188">
        <f>IFERROR(INDEX('اطلاعات دوره'!A:Z,MATCH(G922,'اطلاعات دوره'!C:C,0),MATCH(J$1,'اطلاعات دوره'!$1:$1,0)),0)</f>
        <v>0</v>
      </c>
      <c r="K922" s="265"/>
      <c r="L922" s="188" t="str">
        <f>IFERROR(INDEX('اطلاعات دوره'!A:Z,MATCH(G922,'اطلاعات دوره'!C:C,0)-1,MATCH("عنوان",'اطلاعات دوره'!$1:$1,0)),"---")</f>
        <v>---</v>
      </c>
      <c r="M922" s="188" t="str">
        <f t="shared" si="325"/>
        <v>----</v>
      </c>
      <c r="N922" s="188" t="str">
        <f t="shared" si="326"/>
        <v>-/</v>
      </c>
      <c r="O922" s="265"/>
      <c r="P922" s="188">
        <f>IFERROR(INDEX('اطلاعات انشعابات شرکتها'!A:BB,MATCH(A922,'اطلاعات انشعابات شرکتها'!A:A,0),MATCH(P$1,'اطلاعات انشعابات شرکتها'!$1:$1,0)),0)</f>
        <v>0</v>
      </c>
      <c r="Q922" s="188">
        <f>IFERROR(INDEX('اطلاعات انشعابات شرکتها'!A:BB,MATCH(A922,'اطلاعات انشعابات شرکتها'!A:A,0),MATCH(Q$1,'اطلاعات انشعابات شرکتها'!$1:$1,0)),0)</f>
        <v>0</v>
      </c>
      <c r="R922" s="188">
        <f>IFERROR(INDEX('اطلاعات انشعابات شرکتها'!A:BB,MATCH(A922,'اطلاعات انشعابات شرکتها'!A:A,0),MATCH(R$1,'اطلاعات انشعابات شرکتها'!$1:$1,0)),0)</f>
        <v>0</v>
      </c>
      <c r="S922" s="265"/>
      <c r="T922" s="188">
        <f>IFERROR(INDEX('قرائت کنتور'!A:AZ,MATCH(A922&amp;"-"&amp;T$1,'قرائت کنتور'!B:B,0),MATCH(G922,'قرائت کنتور'!$1:$1,0)),0)</f>
        <v>0</v>
      </c>
      <c r="U922" s="188">
        <f>IFERROR(INDEX('قرائت کنتور'!A:AZ,MATCH(A922&amp;"-"&amp;U$1,'قرائت کنتور'!B:B,0),MATCH(L922,'قرائت کنتور'!$1:$1,0)),0)</f>
        <v>0</v>
      </c>
      <c r="V922" s="188">
        <f>IFERROR(INDEX('قرائت کنتور'!A:AZ,MATCH(A922&amp;"-"&amp;U$1,'قرائت کنتور'!B:B,0),MATCH(G922,'قرائت کنتور'!$1:$1,0)),0)</f>
        <v>0</v>
      </c>
      <c r="W922" s="188">
        <f>IFERROR(INDEX('قرائت کنتور'!A:AZ,MATCH(A922&amp;"-"&amp;W$1,'قرائت کنتور'!B:B,0),MATCH(L922,'قرائت کنتور'!$1:$1,0)),0)</f>
        <v>0</v>
      </c>
      <c r="X922" s="188">
        <f>IFERROR(INDEX('قرائت کنتور'!A:AZ,MATCH(A922&amp;"-"&amp;W$1,'قرائت کنتور'!B:B,0),MATCH(G922,'قرائت کنتور'!$1:$1,0)),0)</f>
        <v>0</v>
      </c>
      <c r="Y922" s="188">
        <f>IFERROR(INDEX('قرائت کنتور'!A:AZ,MATCH(A922&amp;"-"&amp;Y$1,'قرائت کنتور'!B:B,0),MATCH(L922,'قرائت کنتور'!$1:$1,0)),0)</f>
        <v>0</v>
      </c>
      <c r="Z922" s="188">
        <f>IFERROR(INDEX('قرائت کنتور'!A:AZ,MATCH(A922&amp;"-"&amp;Y$1,'قرائت کنتور'!B:B,0),MATCH(G922,'قرائت کنتور'!$1:$1,0)),0)</f>
        <v>0</v>
      </c>
      <c r="AA922" s="188">
        <f>IFERROR(INDEX('قرائت کنتور'!A:AZ,MATCH(A922&amp;"-"&amp;AA$1,'قرائت کنتور'!B:B,0),MATCH(L922,'قرائت کنتور'!$1:$1,0)),0)</f>
        <v>0</v>
      </c>
      <c r="AB922" s="188">
        <f>IFERROR(INDEX('قرائت کنتور'!A:AZ,MATCH(A922&amp;"-"&amp;AA$1,'قرائت کنتور'!B:B,0),MATCH(G922,'قرائت کنتور'!$1:$1,0)),0)</f>
        <v>0</v>
      </c>
      <c r="AC922" s="265"/>
      <c r="AD922" s="188">
        <f t="shared" si="327"/>
        <v>0</v>
      </c>
      <c r="AE922" s="188">
        <f t="shared" si="328"/>
        <v>0</v>
      </c>
      <c r="AF922" s="188">
        <f t="shared" si="329"/>
        <v>0</v>
      </c>
      <c r="AG922" s="188">
        <f t="shared" si="330"/>
        <v>0</v>
      </c>
      <c r="AH922" s="188">
        <f t="shared" si="331"/>
        <v>0</v>
      </c>
      <c r="AI922" s="188">
        <f t="shared" si="332"/>
        <v>0</v>
      </c>
      <c r="AJ922" s="188" t="str">
        <f t="shared" si="333"/>
        <v>0</v>
      </c>
      <c r="AK922" s="265"/>
      <c r="AL922" s="254" t="str">
        <f t="shared" si="334"/>
        <v>---</v>
      </c>
      <c r="AM922" s="254" t="str">
        <f t="shared" si="335"/>
        <v>---</v>
      </c>
      <c r="AN922" s="265"/>
      <c r="AO922" s="188" t="str">
        <f>IFERROR(INDEX('تعرفه ها'!A:Z,MATCH(P922&amp;"-"&amp;AO$1,'تعرفه ها'!C:C,0),MATCH(F922,'تعرفه ها'!$2:$2,0),1),"---")</f>
        <v>---</v>
      </c>
      <c r="AP922" s="188" t="str">
        <f>IFERROR(INDEX('تعرفه ها'!A:Z,MATCH(P922&amp;"-"&amp;AP$1,'تعرفه ها'!C:C,0),MATCH(F922,'تعرفه ها'!$2:$2,0),1),"---")</f>
        <v>---</v>
      </c>
      <c r="AQ922" s="188" t="str">
        <f>IFERROR(INDEX('تعرفه ها'!A:Z,MATCH(P922&amp;"-"&amp;AQ$1,'تعرفه ها'!C:C,0),MATCH(F922,'تعرفه ها'!$2:$2,0),1),"---")</f>
        <v>---</v>
      </c>
      <c r="AR922" s="188" t="str">
        <f>IFERROR(INDEX('تعرفه ها'!A:Z,MATCH(P922&amp;"-"&amp;AR$1,'تعرفه ها'!C:C,0),MATCH(F922,'تعرفه ها'!$2:$2,0),1),"---")</f>
        <v>---</v>
      </c>
      <c r="AS922" s="265"/>
      <c r="AT922" s="415" t="str">
        <f t="shared" si="336"/>
        <v>---</v>
      </c>
      <c r="AU922" s="415" t="str">
        <f t="shared" si="337"/>
        <v>---</v>
      </c>
      <c r="AV922" s="415" t="str">
        <f t="shared" si="338"/>
        <v>---</v>
      </c>
      <c r="AW922" s="415" t="str">
        <f t="shared" si="339"/>
        <v>---</v>
      </c>
      <c r="AX922" s="415" t="str">
        <f t="shared" si="340"/>
        <v>---</v>
      </c>
      <c r="AY922" s="415" t="str">
        <f>IFERROR(AH922*INDEX('تعرفه ها'!A:Z,MATCH("عوارض برق به ازاء هر کیلووات",'تعرفه ها'!$C:$C,0),MATCH(F922,'تعرفه ها'!$2:$2,0)),"---")</f>
        <v>---</v>
      </c>
      <c r="AZ922" s="415" t="str">
        <f t="shared" si="341"/>
        <v>---</v>
      </c>
      <c r="BA922" s="415" t="str">
        <f>IFERROR(ROUND(((AX922+AY922+AZ922)*INDEX('تعرفه ها'!A:Z,MATCH("هزینه نگهداری و تعمیرات شبکه برق",'تعرفه ها'!$C:$C,0),MATCH(F922,'تعرفه ها'!$2:$2,0))/100),0),"---")</f>
        <v>---</v>
      </c>
      <c r="BB922" s="415">
        <f>IFERROR(IF(P922="دیماندی",ROUND(AJ922*INDEX('تعرفه ها'!A:Z,MATCH(BB$1,'تعرفه ها'!$C:$C,0),MATCH(F922,'تعرفه ها'!$2:$2,0))*J922/30,0),0),"---")</f>
        <v>0</v>
      </c>
      <c r="BC922" s="415"/>
      <c r="BD922" s="54" t="str">
        <f>IFERROR(IF(INDEX('اطلاعات دوره'!A:Z,MATCH(G922,'اطلاعات دوره'!C:C,0),MATCH("برق",'اطلاعات دوره'!$1:$1,0))="دارد",ROUND(AX922*INDEX('تعرفه ها'!A:Z,MATCH("پیک فصلی برق",'تعرفه ها'!$C:$C,0),MATCH(F922,'تعرفه ها'!$2:$2,0))/100,0),0),"---")</f>
        <v>---</v>
      </c>
      <c r="BE922" s="415" t="str">
        <f>IFERROR(ROUND(((AX922+AY922+AZ922+BA922+BB922+BC922+BD922)*INDEX('تعرفه ها'!A:Z,MATCH("مالیات برق",'تعرفه ها'!$C:$C,0),MATCH(F922,'تعرفه ها'!$2:$2,0))/100),0),"---")</f>
        <v>---</v>
      </c>
      <c r="BF922" s="415" t="str">
        <f t="shared" si="342"/>
        <v>---</v>
      </c>
      <c r="BG922" s="415" t="str">
        <f t="shared" si="346"/>
        <v>---</v>
      </c>
      <c r="BH922" s="415" t="str">
        <f t="shared" si="343"/>
        <v>---</v>
      </c>
      <c r="BI922" s="54" t="str">
        <f t="shared" si="344"/>
        <v>---</v>
      </c>
      <c r="BJ922" s="55" t="str">
        <f t="shared" si="345"/>
        <v>---</v>
      </c>
      <c r="BK922" s="262"/>
      <c r="BL922" s="183" t="str">
        <f>IFERROR(IF(INDEX(پرداخت!A:AZ,MATCH(A922&amp;" - "&amp;"برق",پرداخت!$B:$B,0),MATCH(G922,پرداخت!$1:$1,0))="نشده","نشده","شده"),"---")</f>
        <v>---</v>
      </c>
    </row>
    <row r="923" spans="1:64" ht="33.75" hidden="1">
      <c r="A923" s="170"/>
      <c r="B923" s="47">
        <f>IFERROR(INDEX('اطلاعات انشعابات شرکتها'!A:BB,MATCH(A923,'اطلاعات انشعابات شرکتها'!A:A,0),MATCH(B$1,'اطلاعات انشعابات شرکتها'!$1:$1,0)),0)</f>
        <v>0</v>
      </c>
      <c r="C923" s="48">
        <f>IFERROR(INDEX('اطلاعات انشعابات شرکتها'!A:BB,MATCH(A923,'اطلاعات انشعابات شرکتها'!A:A,0),MATCH(C$1,'اطلاعات انشعابات شرکتها'!$1:$1,0)),0)</f>
        <v>0</v>
      </c>
      <c r="D923" s="45"/>
      <c r="E923" s="171"/>
      <c r="F923" s="170"/>
      <c r="G923" s="188" t="str">
        <f t="shared" si="324"/>
        <v>/</v>
      </c>
      <c r="H923" s="188">
        <f>IFERROR(INDEX('اطلاعات دوره'!A:Z,MATCH(G923,'اطلاعات دوره'!C:C,0),MATCH(H$1,'اطلاعات دوره'!$1:$1,0)),0)</f>
        <v>0</v>
      </c>
      <c r="I923" s="188">
        <f>IFERROR(INDEX('اطلاعات دوره'!A:Z,MATCH(G923,'اطلاعات دوره'!C:C,0),MATCH(I$1,'اطلاعات دوره'!$1:$1,0)),0)</f>
        <v>0</v>
      </c>
      <c r="J923" s="188">
        <f>IFERROR(INDEX('اطلاعات دوره'!A:Z,MATCH(G923,'اطلاعات دوره'!C:C,0),MATCH(J$1,'اطلاعات دوره'!$1:$1,0)),0)</f>
        <v>0</v>
      </c>
      <c r="K923" s="265"/>
      <c r="L923" s="188" t="str">
        <f>IFERROR(INDEX('اطلاعات دوره'!A:Z,MATCH(G923,'اطلاعات دوره'!C:C,0)-1,MATCH("عنوان",'اطلاعات دوره'!$1:$1,0)),"---")</f>
        <v>---</v>
      </c>
      <c r="M923" s="188" t="str">
        <f t="shared" si="325"/>
        <v>----</v>
      </c>
      <c r="N923" s="188" t="str">
        <f t="shared" si="326"/>
        <v>-/</v>
      </c>
      <c r="O923" s="265"/>
      <c r="P923" s="188">
        <f>IFERROR(INDEX('اطلاعات انشعابات شرکتها'!A:BB,MATCH(A923,'اطلاعات انشعابات شرکتها'!A:A,0),MATCH(P$1,'اطلاعات انشعابات شرکتها'!$1:$1,0)),0)</f>
        <v>0</v>
      </c>
      <c r="Q923" s="188">
        <f>IFERROR(INDEX('اطلاعات انشعابات شرکتها'!A:BB,MATCH(A923,'اطلاعات انشعابات شرکتها'!A:A,0),MATCH(Q$1,'اطلاعات انشعابات شرکتها'!$1:$1,0)),0)</f>
        <v>0</v>
      </c>
      <c r="R923" s="188">
        <f>IFERROR(INDEX('اطلاعات انشعابات شرکتها'!A:BB,MATCH(A923,'اطلاعات انشعابات شرکتها'!A:A,0),MATCH(R$1,'اطلاعات انشعابات شرکتها'!$1:$1,0)),0)</f>
        <v>0</v>
      </c>
      <c r="S923" s="265"/>
      <c r="T923" s="188">
        <f>IFERROR(INDEX('قرائت کنتور'!A:AZ,MATCH(A923&amp;"-"&amp;T$1,'قرائت کنتور'!B:B,0),MATCH(G923,'قرائت کنتور'!$1:$1,0)),0)</f>
        <v>0</v>
      </c>
      <c r="U923" s="188">
        <f>IFERROR(INDEX('قرائت کنتور'!A:AZ,MATCH(A923&amp;"-"&amp;U$1,'قرائت کنتور'!B:B,0),MATCH(L923,'قرائت کنتور'!$1:$1,0)),0)</f>
        <v>0</v>
      </c>
      <c r="V923" s="188">
        <f>IFERROR(INDEX('قرائت کنتور'!A:AZ,MATCH(A923&amp;"-"&amp;U$1,'قرائت کنتور'!B:B,0),MATCH(G923,'قرائت کنتور'!$1:$1,0)),0)</f>
        <v>0</v>
      </c>
      <c r="W923" s="188">
        <f>IFERROR(INDEX('قرائت کنتور'!A:AZ,MATCH(A923&amp;"-"&amp;W$1,'قرائت کنتور'!B:B,0),MATCH(L923,'قرائت کنتور'!$1:$1,0)),0)</f>
        <v>0</v>
      </c>
      <c r="X923" s="188">
        <f>IFERROR(INDEX('قرائت کنتور'!A:AZ,MATCH(A923&amp;"-"&amp;W$1,'قرائت کنتور'!B:B,0),MATCH(G923,'قرائت کنتور'!$1:$1,0)),0)</f>
        <v>0</v>
      </c>
      <c r="Y923" s="188">
        <f>IFERROR(INDEX('قرائت کنتور'!A:AZ,MATCH(A923&amp;"-"&amp;Y$1,'قرائت کنتور'!B:B,0),MATCH(L923,'قرائت کنتور'!$1:$1,0)),0)</f>
        <v>0</v>
      </c>
      <c r="Z923" s="188">
        <f>IFERROR(INDEX('قرائت کنتور'!A:AZ,MATCH(A923&amp;"-"&amp;Y$1,'قرائت کنتور'!B:B,0),MATCH(G923,'قرائت کنتور'!$1:$1,0)),0)</f>
        <v>0</v>
      </c>
      <c r="AA923" s="188">
        <f>IFERROR(INDEX('قرائت کنتور'!A:AZ,MATCH(A923&amp;"-"&amp;AA$1,'قرائت کنتور'!B:B,0),MATCH(L923,'قرائت کنتور'!$1:$1,0)),0)</f>
        <v>0</v>
      </c>
      <c r="AB923" s="188">
        <f>IFERROR(INDEX('قرائت کنتور'!A:AZ,MATCH(A923&amp;"-"&amp;AA$1,'قرائت کنتور'!B:B,0),MATCH(G923,'قرائت کنتور'!$1:$1,0)),0)</f>
        <v>0</v>
      </c>
      <c r="AC923" s="265"/>
      <c r="AD923" s="188">
        <f t="shared" si="327"/>
        <v>0</v>
      </c>
      <c r="AE923" s="188">
        <f t="shared" si="328"/>
        <v>0</v>
      </c>
      <c r="AF923" s="188">
        <f t="shared" si="329"/>
        <v>0</v>
      </c>
      <c r="AG923" s="188">
        <f t="shared" si="330"/>
        <v>0</v>
      </c>
      <c r="AH923" s="188">
        <f t="shared" si="331"/>
        <v>0</v>
      </c>
      <c r="AI923" s="188">
        <f t="shared" si="332"/>
        <v>0</v>
      </c>
      <c r="AJ923" s="188" t="str">
        <f t="shared" si="333"/>
        <v>0</v>
      </c>
      <c r="AK923" s="265"/>
      <c r="AL923" s="254" t="str">
        <f t="shared" si="334"/>
        <v>---</v>
      </c>
      <c r="AM923" s="254" t="str">
        <f t="shared" si="335"/>
        <v>---</v>
      </c>
      <c r="AN923" s="265"/>
      <c r="AO923" s="188" t="str">
        <f>IFERROR(INDEX('تعرفه ها'!A:Z,MATCH(P923&amp;"-"&amp;AO$1,'تعرفه ها'!C:C,0),MATCH(F923,'تعرفه ها'!$2:$2,0),1),"---")</f>
        <v>---</v>
      </c>
      <c r="AP923" s="188" t="str">
        <f>IFERROR(INDEX('تعرفه ها'!A:Z,MATCH(P923&amp;"-"&amp;AP$1,'تعرفه ها'!C:C,0),MATCH(F923,'تعرفه ها'!$2:$2,0),1),"---")</f>
        <v>---</v>
      </c>
      <c r="AQ923" s="188" t="str">
        <f>IFERROR(INDEX('تعرفه ها'!A:Z,MATCH(P923&amp;"-"&amp;AQ$1,'تعرفه ها'!C:C,0),MATCH(F923,'تعرفه ها'!$2:$2,0),1),"---")</f>
        <v>---</v>
      </c>
      <c r="AR923" s="188" t="str">
        <f>IFERROR(INDEX('تعرفه ها'!A:Z,MATCH(P923&amp;"-"&amp;AR$1,'تعرفه ها'!C:C,0),MATCH(F923,'تعرفه ها'!$2:$2,0),1),"---")</f>
        <v>---</v>
      </c>
      <c r="AS923" s="265"/>
      <c r="AT923" s="415" t="str">
        <f t="shared" si="336"/>
        <v>---</v>
      </c>
      <c r="AU923" s="415" t="str">
        <f t="shared" si="337"/>
        <v>---</v>
      </c>
      <c r="AV923" s="415" t="str">
        <f t="shared" si="338"/>
        <v>---</v>
      </c>
      <c r="AW923" s="415" t="str">
        <f t="shared" si="339"/>
        <v>---</v>
      </c>
      <c r="AX923" s="415" t="str">
        <f t="shared" si="340"/>
        <v>---</v>
      </c>
      <c r="AY923" s="415" t="str">
        <f>IFERROR(AH923*INDEX('تعرفه ها'!A:Z,MATCH("عوارض برق به ازاء هر کیلووات",'تعرفه ها'!$C:$C,0),MATCH(F923,'تعرفه ها'!$2:$2,0)),"---")</f>
        <v>---</v>
      </c>
      <c r="AZ923" s="415" t="str">
        <f t="shared" si="341"/>
        <v>---</v>
      </c>
      <c r="BA923" s="415" t="str">
        <f>IFERROR(ROUND(((AX923+AY923+AZ923)*INDEX('تعرفه ها'!A:Z,MATCH("هزینه نگهداری و تعمیرات شبکه برق",'تعرفه ها'!$C:$C,0),MATCH(F923,'تعرفه ها'!$2:$2,0))/100),0),"---")</f>
        <v>---</v>
      </c>
      <c r="BB923" s="415">
        <f>IFERROR(IF(P923="دیماندی",ROUND(AJ923*INDEX('تعرفه ها'!A:Z,MATCH(BB$1,'تعرفه ها'!$C:$C,0),MATCH(F923,'تعرفه ها'!$2:$2,0))*J923/30,0),0),"---")</f>
        <v>0</v>
      </c>
      <c r="BC923" s="415"/>
      <c r="BD923" s="54" t="str">
        <f>IFERROR(IF(INDEX('اطلاعات دوره'!A:Z,MATCH(G923,'اطلاعات دوره'!C:C,0),MATCH("برق",'اطلاعات دوره'!$1:$1,0))="دارد",ROUND(AX923*INDEX('تعرفه ها'!A:Z,MATCH("پیک فصلی برق",'تعرفه ها'!$C:$C,0),MATCH(F923,'تعرفه ها'!$2:$2,0))/100,0),0),"---")</f>
        <v>---</v>
      </c>
      <c r="BE923" s="415" t="str">
        <f>IFERROR(ROUND(((AX923+AY923+AZ923+BA923+BB923+BC923+BD923)*INDEX('تعرفه ها'!A:Z,MATCH("مالیات برق",'تعرفه ها'!$C:$C,0),MATCH(F923,'تعرفه ها'!$2:$2,0))/100),0),"---")</f>
        <v>---</v>
      </c>
      <c r="BF923" s="415" t="str">
        <f t="shared" si="342"/>
        <v>---</v>
      </c>
      <c r="BG923" s="415" t="str">
        <f t="shared" si="346"/>
        <v>---</v>
      </c>
      <c r="BH923" s="415" t="str">
        <f t="shared" si="343"/>
        <v>---</v>
      </c>
      <c r="BI923" s="54" t="str">
        <f t="shared" si="344"/>
        <v>---</v>
      </c>
      <c r="BJ923" s="55" t="str">
        <f t="shared" si="345"/>
        <v>---</v>
      </c>
      <c r="BK923" s="262"/>
      <c r="BL923" s="183" t="str">
        <f>IFERROR(IF(INDEX(پرداخت!A:AZ,MATCH(A923&amp;" - "&amp;"برق",پرداخت!$B:$B,0),MATCH(G923,پرداخت!$1:$1,0))="نشده","نشده","شده"),"---")</f>
        <v>---</v>
      </c>
    </row>
    <row r="924" spans="1:64" ht="33.75" hidden="1">
      <c r="A924" s="170"/>
      <c r="B924" s="47">
        <f>IFERROR(INDEX('اطلاعات انشعابات شرکتها'!A:BB,MATCH(A924,'اطلاعات انشعابات شرکتها'!A:A,0),MATCH(B$1,'اطلاعات انشعابات شرکتها'!$1:$1,0)),0)</f>
        <v>0</v>
      </c>
      <c r="C924" s="48">
        <f>IFERROR(INDEX('اطلاعات انشعابات شرکتها'!A:BB,MATCH(A924,'اطلاعات انشعابات شرکتها'!A:A,0),MATCH(C$1,'اطلاعات انشعابات شرکتها'!$1:$1,0)),0)</f>
        <v>0</v>
      </c>
      <c r="D924" s="45"/>
      <c r="E924" s="171"/>
      <c r="F924" s="170"/>
      <c r="G924" s="188" t="str">
        <f t="shared" si="324"/>
        <v>/</v>
      </c>
      <c r="H924" s="188">
        <f>IFERROR(INDEX('اطلاعات دوره'!A:Z,MATCH(G924,'اطلاعات دوره'!C:C,0),MATCH(H$1,'اطلاعات دوره'!$1:$1,0)),0)</f>
        <v>0</v>
      </c>
      <c r="I924" s="188">
        <f>IFERROR(INDEX('اطلاعات دوره'!A:Z,MATCH(G924,'اطلاعات دوره'!C:C,0),MATCH(I$1,'اطلاعات دوره'!$1:$1,0)),0)</f>
        <v>0</v>
      </c>
      <c r="J924" s="188">
        <f>IFERROR(INDEX('اطلاعات دوره'!A:Z,MATCH(G924,'اطلاعات دوره'!C:C,0),MATCH(J$1,'اطلاعات دوره'!$1:$1,0)),0)</f>
        <v>0</v>
      </c>
      <c r="K924" s="265"/>
      <c r="L924" s="188" t="str">
        <f>IFERROR(INDEX('اطلاعات دوره'!A:Z,MATCH(G924,'اطلاعات دوره'!C:C,0)-1,MATCH("عنوان",'اطلاعات دوره'!$1:$1,0)),"---")</f>
        <v>---</v>
      </c>
      <c r="M924" s="188" t="str">
        <f t="shared" si="325"/>
        <v>----</v>
      </c>
      <c r="N924" s="188" t="str">
        <f t="shared" si="326"/>
        <v>-/</v>
      </c>
      <c r="O924" s="265"/>
      <c r="P924" s="188">
        <f>IFERROR(INDEX('اطلاعات انشعابات شرکتها'!A:BB,MATCH(A924,'اطلاعات انشعابات شرکتها'!A:A,0),MATCH(P$1,'اطلاعات انشعابات شرکتها'!$1:$1,0)),0)</f>
        <v>0</v>
      </c>
      <c r="Q924" s="188">
        <f>IFERROR(INDEX('اطلاعات انشعابات شرکتها'!A:BB,MATCH(A924,'اطلاعات انشعابات شرکتها'!A:A,0),MATCH(Q$1,'اطلاعات انشعابات شرکتها'!$1:$1,0)),0)</f>
        <v>0</v>
      </c>
      <c r="R924" s="188">
        <f>IFERROR(INDEX('اطلاعات انشعابات شرکتها'!A:BB,MATCH(A924,'اطلاعات انشعابات شرکتها'!A:A,0),MATCH(R$1,'اطلاعات انشعابات شرکتها'!$1:$1,0)),0)</f>
        <v>0</v>
      </c>
      <c r="S924" s="265"/>
      <c r="T924" s="188">
        <f>IFERROR(INDEX('قرائت کنتور'!A:AZ,MATCH(A924&amp;"-"&amp;T$1,'قرائت کنتور'!B:B,0),MATCH(G924,'قرائت کنتور'!$1:$1,0)),0)</f>
        <v>0</v>
      </c>
      <c r="U924" s="188">
        <f>IFERROR(INDEX('قرائت کنتور'!A:AZ,MATCH(A924&amp;"-"&amp;U$1,'قرائت کنتور'!B:B,0),MATCH(L924,'قرائت کنتور'!$1:$1,0)),0)</f>
        <v>0</v>
      </c>
      <c r="V924" s="188">
        <f>IFERROR(INDEX('قرائت کنتور'!A:AZ,MATCH(A924&amp;"-"&amp;U$1,'قرائت کنتور'!B:B,0),MATCH(G924,'قرائت کنتور'!$1:$1,0)),0)</f>
        <v>0</v>
      </c>
      <c r="W924" s="188">
        <f>IFERROR(INDEX('قرائت کنتور'!A:AZ,MATCH(A924&amp;"-"&amp;W$1,'قرائت کنتور'!B:B,0),MATCH(L924,'قرائت کنتور'!$1:$1,0)),0)</f>
        <v>0</v>
      </c>
      <c r="X924" s="188">
        <f>IFERROR(INDEX('قرائت کنتور'!A:AZ,MATCH(A924&amp;"-"&amp;W$1,'قرائت کنتور'!B:B,0),MATCH(G924,'قرائت کنتور'!$1:$1,0)),0)</f>
        <v>0</v>
      </c>
      <c r="Y924" s="188">
        <f>IFERROR(INDEX('قرائت کنتور'!A:AZ,MATCH(A924&amp;"-"&amp;Y$1,'قرائت کنتور'!B:B,0),MATCH(L924,'قرائت کنتور'!$1:$1,0)),0)</f>
        <v>0</v>
      </c>
      <c r="Z924" s="188">
        <f>IFERROR(INDEX('قرائت کنتور'!A:AZ,MATCH(A924&amp;"-"&amp;Y$1,'قرائت کنتور'!B:B,0),MATCH(G924,'قرائت کنتور'!$1:$1,0)),0)</f>
        <v>0</v>
      </c>
      <c r="AA924" s="188">
        <f>IFERROR(INDEX('قرائت کنتور'!A:AZ,MATCH(A924&amp;"-"&amp;AA$1,'قرائت کنتور'!B:B,0),MATCH(L924,'قرائت کنتور'!$1:$1,0)),0)</f>
        <v>0</v>
      </c>
      <c r="AB924" s="188">
        <f>IFERROR(INDEX('قرائت کنتور'!A:AZ,MATCH(A924&amp;"-"&amp;AA$1,'قرائت کنتور'!B:B,0),MATCH(G924,'قرائت کنتور'!$1:$1,0)),0)</f>
        <v>0</v>
      </c>
      <c r="AC924" s="265"/>
      <c r="AD924" s="188">
        <f t="shared" si="327"/>
        <v>0</v>
      </c>
      <c r="AE924" s="188">
        <f t="shared" si="328"/>
        <v>0</v>
      </c>
      <c r="AF924" s="188">
        <f t="shared" si="329"/>
        <v>0</v>
      </c>
      <c r="AG924" s="188">
        <f t="shared" si="330"/>
        <v>0</v>
      </c>
      <c r="AH924" s="188">
        <f t="shared" si="331"/>
        <v>0</v>
      </c>
      <c r="AI924" s="188">
        <f t="shared" si="332"/>
        <v>0</v>
      </c>
      <c r="AJ924" s="188" t="str">
        <f t="shared" si="333"/>
        <v>0</v>
      </c>
      <c r="AK924" s="265"/>
      <c r="AL924" s="254" t="str">
        <f t="shared" si="334"/>
        <v>---</v>
      </c>
      <c r="AM924" s="254" t="str">
        <f t="shared" si="335"/>
        <v>---</v>
      </c>
      <c r="AN924" s="265"/>
      <c r="AO924" s="188" t="str">
        <f>IFERROR(INDEX('تعرفه ها'!A:Z,MATCH(P924&amp;"-"&amp;AO$1,'تعرفه ها'!C:C,0),MATCH(F924,'تعرفه ها'!$2:$2,0),1),"---")</f>
        <v>---</v>
      </c>
      <c r="AP924" s="188" t="str">
        <f>IFERROR(INDEX('تعرفه ها'!A:Z,MATCH(P924&amp;"-"&amp;AP$1,'تعرفه ها'!C:C,0),MATCH(F924,'تعرفه ها'!$2:$2,0),1),"---")</f>
        <v>---</v>
      </c>
      <c r="AQ924" s="188" t="str">
        <f>IFERROR(INDEX('تعرفه ها'!A:Z,MATCH(P924&amp;"-"&amp;AQ$1,'تعرفه ها'!C:C,0),MATCH(F924,'تعرفه ها'!$2:$2,0),1),"---")</f>
        <v>---</v>
      </c>
      <c r="AR924" s="188" t="str">
        <f>IFERROR(INDEX('تعرفه ها'!A:Z,MATCH(P924&amp;"-"&amp;AR$1,'تعرفه ها'!C:C,0),MATCH(F924,'تعرفه ها'!$2:$2,0),1),"---")</f>
        <v>---</v>
      </c>
      <c r="AS924" s="265"/>
      <c r="AT924" s="415" t="str">
        <f t="shared" si="336"/>
        <v>---</v>
      </c>
      <c r="AU924" s="415" t="str">
        <f t="shared" si="337"/>
        <v>---</v>
      </c>
      <c r="AV924" s="415" t="str">
        <f t="shared" si="338"/>
        <v>---</v>
      </c>
      <c r="AW924" s="415" t="str">
        <f t="shared" si="339"/>
        <v>---</v>
      </c>
      <c r="AX924" s="415" t="str">
        <f t="shared" si="340"/>
        <v>---</v>
      </c>
      <c r="AY924" s="415" t="str">
        <f>IFERROR(AH924*INDEX('تعرفه ها'!A:Z,MATCH("عوارض برق به ازاء هر کیلووات",'تعرفه ها'!$C:$C,0),MATCH(F924,'تعرفه ها'!$2:$2,0)),"---")</f>
        <v>---</v>
      </c>
      <c r="AZ924" s="415" t="str">
        <f t="shared" si="341"/>
        <v>---</v>
      </c>
      <c r="BA924" s="415" t="str">
        <f>IFERROR(ROUND(((AX924+AY924+AZ924)*INDEX('تعرفه ها'!A:Z,MATCH("هزینه نگهداری و تعمیرات شبکه برق",'تعرفه ها'!$C:$C,0),MATCH(F924,'تعرفه ها'!$2:$2,0))/100),0),"---")</f>
        <v>---</v>
      </c>
      <c r="BB924" s="415">
        <f>IFERROR(IF(P924="دیماندی",ROUND(AJ924*INDEX('تعرفه ها'!A:Z,MATCH(BB$1,'تعرفه ها'!$C:$C,0),MATCH(F924,'تعرفه ها'!$2:$2,0))*J924/30,0),0),"---")</f>
        <v>0</v>
      </c>
      <c r="BC924" s="415"/>
      <c r="BD924" s="54" t="str">
        <f>IFERROR(IF(INDEX('اطلاعات دوره'!A:Z,MATCH(G924,'اطلاعات دوره'!C:C,0),MATCH("برق",'اطلاعات دوره'!$1:$1,0))="دارد",ROUND(AX924*INDEX('تعرفه ها'!A:Z,MATCH("پیک فصلی برق",'تعرفه ها'!$C:$C,0),MATCH(F924,'تعرفه ها'!$2:$2,0))/100,0),0),"---")</f>
        <v>---</v>
      </c>
      <c r="BE924" s="415" t="str">
        <f>IFERROR(ROUND(((AX924+AY924+AZ924+BA924+BB924+BC924+BD924)*INDEX('تعرفه ها'!A:Z,MATCH("مالیات برق",'تعرفه ها'!$C:$C,0),MATCH(F924,'تعرفه ها'!$2:$2,0))/100),0),"---")</f>
        <v>---</v>
      </c>
      <c r="BF924" s="415" t="str">
        <f t="shared" si="342"/>
        <v>---</v>
      </c>
      <c r="BG924" s="415" t="str">
        <f t="shared" si="346"/>
        <v>---</v>
      </c>
      <c r="BH924" s="415" t="str">
        <f t="shared" si="343"/>
        <v>---</v>
      </c>
      <c r="BI924" s="54" t="str">
        <f t="shared" si="344"/>
        <v>---</v>
      </c>
      <c r="BJ924" s="55" t="str">
        <f t="shared" si="345"/>
        <v>---</v>
      </c>
      <c r="BK924" s="262"/>
      <c r="BL924" s="183" t="str">
        <f>IFERROR(IF(INDEX(پرداخت!A:AZ,MATCH(A924&amp;" - "&amp;"برق",پرداخت!$B:$B,0),MATCH(G924,پرداخت!$1:$1,0))="نشده","نشده","شده"),"---")</f>
        <v>---</v>
      </c>
    </row>
    <row r="925" spans="1:64" ht="33.75" hidden="1">
      <c r="A925" s="170"/>
      <c r="B925" s="47">
        <f>IFERROR(INDEX('اطلاعات انشعابات شرکتها'!A:BB,MATCH(A925,'اطلاعات انشعابات شرکتها'!A:A,0),MATCH(B$1,'اطلاعات انشعابات شرکتها'!$1:$1,0)),0)</f>
        <v>0</v>
      </c>
      <c r="C925" s="48">
        <f>IFERROR(INDEX('اطلاعات انشعابات شرکتها'!A:BB,MATCH(A925,'اطلاعات انشعابات شرکتها'!A:A,0),MATCH(C$1,'اطلاعات انشعابات شرکتها'!$1:$1,0)),0)</f>
        <v>0</v>
      </c>
      <c r="D925" s="45"/>
      <c r="E925" s="171"/>
      <c r="F925" s="170"/>
      <c r="G925" s="188" t="str">
        <f t="shared" si="324"/>
        <v>/</v>
      </c>
      <c r="H925" s="188">
        <f>IFERROR(INDEX('اطلاعات دوره'!A:Z,MATCH(G925,'اطلاعات دوره'!C:C,0),MATCH(H$1,'اطلاعات دوره'!$1:$1,0)),0)</f>
        <v>0</v>
      </c>
      <c r="I925" s="188">
        <f>IFERROR(INDEX('اطلاعات دوره'!A:Z,MATCH(G925,'اطلاعات دوره'!C:C,0),MATCH(I$1,'اطلاعات دوره'!$1:$1,0)),0)</f>
        <v>0</v>
      </c>
      <c r="J925" s="188">
        <f>IFERROR(INDEX('اطلاعات دوره'!A:Z,MATCH(G925,'اطلاعات دوره'!C:C,0),MATCH(J$1,'اطلاعات دوره'!$1:$1,0)),0)</f>
        <v>0</v>
      </c>
      <c r="K925" s="265"/>
      <c r="L925" s="188" t="str">
        <f>IFERROR(INDEX('اطلاعات دوره'!A:Z,MATCH(G925,'اطلاعات دوره'!C:C,0)-1,MATCH("عنوان",'اطلاعات دوره'!$1:$1,0)),"---")</f>
        <v>---</v>
      </c>
      <c r="M925" s="188" t="str">
        <f t="shared" si="325"/>
        <v>----</v>
      </c>
      <c r="N925" s="188" t="str">
        <f t="shared" si="326"/>
        <v>-/</v>
      </c>
      <c r="O925" s="265"/>
      <c r="P925" s="188">
        <f>IFERROR(INDEX('اطلاعات انشعابات شرکتها'!A:BB,MATCH(A925,'اطلاعات انشعابات شرکتها'!A:A,0),MATCH(P$1,'اطلاعات انشعابات شرکتها'!$1:$1,0)),0)</f>
        <v>0</v>
      </c>
      <c r="Q925" s="188">
        <f>IFERROR(INDEX('اطلاعات انشعابات شرکتها'!A:BB,MATCH(A925,'اطلاعات انشعابات شرکتها'!A:A,0),MATCH(Q$1,'اطلاعات انشعابات شرکتها'!$1:$1,0)),0)</f>
        <v>0</v>
      </c>
      <c r="R925" s="188">
        <f>IFERROR(INDEX('اطلاعات انشعابات شرکتها'!A:BB,MATCH(A925,'اطلاعات انشعابات شرکتها'!A:A,0),MATCH(R$1,'اطلاعات انشعابات شرکتها'!$1:$1,0)),0)</f>
        <v>0</v>
      </c>
      <c r="S925" s="265"/>
      <c r="T925" s="188">
        <f>IFERROR(INDEX('قرائت کنتور'!A:AZ,MATCH(A925&amp;"-"&amp;T$1,'قرائت کنتور'!B:B,0),MATCH(G925,'قرائت کنتور'!$1:$1,0)),0)</f>
        <v>0</v>
      </c>
      <c r="U925" s="188">
        <f>IFERROR(INDEX('قرائت کنتور'!A:AZ,MATCH(A925&amp;"-"&amp;U$1,'قرائت کنتور'!B:B,0),MATCH(L925,'قرائت کنتور'!$1:$1,0)),0)</f>
        <v>0</v>
      </c>
      <c r="V925" s="188">
        <f>IFERROR(INDEX('قرائت کنتور'!A:AZ,MATCH(A925&amp;"-"&amp;U$1,'قرائت کنتور'!B:B,0),MATCH(G925,'قرائت کنتور'!$1:$1,0)),0)</f>
        <v>0</v>
      </c>
      <c r="W925" s="188">
        <f>IFERROR(INDEX('قرائت کنتور'!A:AZ,MATCH(A925&amp;"-"&amp;W$1,'قرائت کنتور'!B:B,0),MATCH(L925,'قرائت کنتور'!$1:$1,0)),0)</f>
        <v>0</v>
      </c>
      <c r="X925" s="188">
        <f>IFERROR(INDEX('قرائت کنتور'!A:AZ,MATCH(A925&amp;"-"&amp;W$1,'قرائت کنتور'!B:B,0),MATCH(G925,'قرائت کنتور'!$1:$1,0)),0)</f>
        <v>0</v>
      </c>
      <c r="Y925" s="188">
        <f>IFERROR(INDEX('قرائت کنتور'!A:AZ,MATCH(A925&amp;"-"&amp;Y$1,'قرائت کنتور'!B:B,0),MATCH(L925,'قرائت کنتور'!$1:$1,0)),0)</f>
        <v>0</v>
      </c>
      <c r="Z925" s="188">
        <f>IFERROR(INDEX('قرائت کنتور'!A:AZ,MATCH(A925&amp;"-"&amp;Y$1,'قرائت کنتور'!B:B,0),MATCH(G925,'قرائت کنتور'!$1:$1,0)),0)</f>
        <v>0</v>
      </c>
      <c r="AA925" s="188">
        <f>IFERROR(INDEX('قرائت کنتور'!A:AZ,MATCH(A925&amp;"-"&amp;AA$1,'قرائت کنتور'!B:B,0),MATCH(L925,'قرائت کنتور'!$1:$1,0)),0)</f>
        <v>0</v>
      </c>
      <c r="AB925" s="188">
        <f>IFERROR(INDEX('قرائت کنتور'!A:AZ,MATCH(A925&amp;"-"&amp;AA$1,'قرائت کنتور'!B:B,0),MATCH(G925,'قرائت کنتور'!$1:$1,0)),0)</f>
        <v>0</v>
      </c>
      <c r="AC925" s="265"/>
      <c r="AD925" s="188">
        <f t="shared" si="327"/>
        <v>0</v>
      </c>
      <c r="AE925" s="188">
        <f t="shared" si="328"/>
        <v>0</v>
      </c>
      <c r="AF925" s="188">
        <f t="shared" si="329"/>
        <v>0</v>
      </c>
      <c r="AG925" s="188">
        <f t="shared" si="330"/>
        <v>0</v>
      </c>
      <c r="AH925" s="188">
        <f t="shared" si="331"/>
        <v>0</v>
      </c>
      <c r="AI925" s="188">
        <f t="shared" si="332"/>
        <v>0</v>
      </c>
      <c r="AJ925" s="188" t="str">
        <f t="shared" si="333"/>
        <v>0</v>
      </c>
      <c r="AK925" s="265"/>
      <c r="AL925" s="254" t="str">
        <f t="shared" si="334"/>
        <v>---</v>
      </c>
      <c r="AM925" s="254" t="str">
        <f t="shared" si="335"/>
        <v>---</v>
      </c>
      <c r="AN925" s="265"/>
      <c r="AO925" s="188" t="str">
        <f>IFERROR(INDEX('تعرفه ها'!A:Z,MATCH(P925&amp;"-"&amp;AO$1,'تعرفه ها'!C:C,0),MATCH(F925,'تعرفه ها'!$2:$2,0),1),"---")</f>
        <v>---</v>
      </c>
      <c r="AP925" s="188" t="str">
        <f>IFERROR(INDEX('تعرفه ها'!A:Z,MATCH(P925&amp;"-"&amp;AP$1,'تعرفه ها'!C:C,0),MATCH(F925,'تعرفه ها'!$2:$2,0),1),"---")</f>
        <v>---</v>
      </c>
      <c r="AQ925" s="188" t="str">
        <f>IFERROR(INDEX('تعرفه ها'!A:Z,MATCH(P925&amp;"-"&amp;AQ$1,'تعرفه ها'!C:C,0),MATCH(F925,'تعرفه ها'!$2:$2,0),1),"---")</f>
        <v>---</v>
      </c>
      <c r="AR925" s="188" t="str">
        <f>IFERROR(INDEX('تعرفه ها'!A:Z,MATCH(P925&amp;"-"&amp;AR$1,'تعرفه ها'!C:C,0),MATCH(F925,'تعرفه ها'!$2:$2,0),1),"---")</f>
        <v>---</v>
      </c>
      <c r="AS925" s="265"/>
      <c r="AT925" s="415" t="str">
        <f t="shared" si="336"/>
        <v>---</v>
      </c>
      <c r="AU925" s="415" t="str">
        <f t="shared" si="337"/>
        <v>---</v>
      </c>
      <c r="AV925" s="415" t="str">
        <f t="shared" si="338"/>
        <v>---</v>
      </c>
      <c r="AW925" s="415" t="str">
        <f t="shared" si="339"/>
        <v>---</v>
      </c>
      <c r="AX925" s="415" t="str">
        <f t="shared" si="340"/>
        <v>---</v>
      </c>
      <c r="AY925" s="415" t="str">
        <f>IFERROR(AH925*INDEX('تعرفه ها'!A:Z,MATCH("عوارض برق به ازاء هر کیلووات",'تعرفه ها'!$C:$C,0),MATCH(F925,'تعرفه ها'!$2:$2,0)),"---")</f>
        <v>---</v>
      </c>
      <c r="AZ925" s="415" t="str">
        <f t="shared" si="341"/>
        <v>---</v>
      </c>
      <c r="BA925" s="415" t="str">
        <f>IFERROR(ROUND(((AX925+AY925+AZ925)*INDEX('تعرفه ها'!A:Z,MATCH("هزینه نگهداری و تعمیرات شبکه برق",'تعرفه ها'!$C:$C,0),MATCH(F925,'تعرفه ها'!$2:$2,0))/100),0),"---")</f>
        <v>---</v>
      </c>
      <c r="BB925" s="415">
        <f>IFERROR(IF(P925="دیماندی",ROUND(AJ925*INDEX('تعرفه ها'!A:Z,MATCH(BB$1,'تعرفه ها'!$C:$C,0),MATCH(F925,'تعرفه ها'!$2:$2,0))*J925/30,0),0),"---")</f>
        <v>0</v>
      </c>
      <c r="BC925" s="415"/>
      <c r="BD925" s="54" t="str">
        <f>IFERROR(IF(INDEX('اطلاعات دوره'!A:Z,MATCH(G925,'اطلاعات دوره'!C:C,0),MATCH("برق",'اطلاعات دوره'!$1:$1,0))="دارد",ROUND(AX925*INDEX('تعرفه ها'!A:Z,MATCH("پیک فصلی برق",'تعرفه ها'!$C:$C,0),MATCH(F925,'تعرفه ها'!$2:$2,0))/100,0),0),"---")</f>
        <v>---</v>
      </c>
      <c r="BE925" s="415" t="str">
        <f>IFERROR(ROUND(((AX925+AY925+AZ925+BA925+BB925+BC925+BD925)*INDEX('تعرفه ها'!A:Z,MATCH("مالیات برق",'تعرفه ها'!$C:$C,0),MATCH(F925,'تعرفه ها'!$2:$2,0))/100),0),"---")</f>
        <v>---</v>
      </c>
      <c r="BF925" s="415" t="str">
        <f t="shared" si="342"/>
        <v>---</v>
      </c>
      <c r="BG925" s="415" t="str">
        <f t="shared" si="346"/>
        <v>---</v>
      </c>
      <c r="BH925" s="415" t="str">
        <f t="shared" si="343"/>
        <v>---</v>
      </c>
      <c r="BI925" s="54" t="str">
        <f t="shared" si="344"/>
        <v>---</v>
      </c>
      <c r="BJ925" s="55" t="str">
        <f t="shared" si="345"/>
        <v>---</v>
      </c>
      <c r="BK925" s="262"/>
      <c r="BL925" s="183" t="str">
        <f>IFERROR(IF(INDEX(پرداخت!A:AZ,MATCH(A925&amp;" - "&amp;"برق",پرداخت!$B:$B,0),MATCH(G925,پرداخت!$1:$1,0))="نشده","نشده","شده"),"---")</f>
        <v>---</v>
      </c>
    </row>
    <row r="926" spans="1:64" ht="33.75" hidden="1">
      <c r="A926" s="170"/>
      <c r="B926" s="47">
        <f>IFERROR(INDEX('اطلاعات انشعابات شرکتها'!A:BB,MATCH(A926,'اطلاعات انشعابات شرکتها'!A:A,0),MATCH(B$1,'اطلاعات انشعابات شرکتها'!$1:$1,0)),0)</f>
        <v>0</v>
      </c>
      <c r="C926" s="48">
        <f>IFERROR(INDEX('اطلاعات انشعابات شرکتها'!A:BB,MATCH(A926,'اطلاعات انشعابات شرکتها'!A:A,0),MATCH(C$1,'اطلاعات انشعابات شرکتها'!$1:$1,0)),0)</f>
        <v>0</v>
      </c>
      <c r="D926" s="45"/>
      <c r="E926" s="171"/>
      <c r="F926" s="170"/>
      <c r="G926" s="188" t="str">
        <f t="shared" si="324"/>
        <v>/</v>
      </c>
      <c r="H926" s="188">
        <f>IFERROR(INDEX('اطلاعات دوره'!A:Z,MATCH(G926,'اطلاعات دوره'!C:C,0),MATCH(H$1,'اطلاعات دوره'!$1:$1,0)),0)</f>
        <v>0</v>
      </c>
      <c r="I926" s="188">
        <f>IFERROR(INDEX('اطلاعات دوره'!A:Z,MATCH(G926,'اطلاعات دوره'!C:C,0),MATCH(I$1,'اطلاعات دوره'!$1:$1,0)),0)</f>
        <v>0</v>
      </c>
      <c r="J926" s="188">
        <f>IFERROR(INDEX('اطلاعات دوره'!A:Z,MATCH(G926,'اطلاعات دوره'!C:C,0),MATCH(J$1,'اطلاعات دوره'!$1:$1,0)),0)</f>
        <v>0</v>
      </c>
      <c r="K926" s="265"/>
      <c r="L926" s="188" t="str">
        <f>IFERROR(INDEX('اطلاعات دوره'!A:Z,MATCH(G926,'اطلاعات دوره'!C:C,0)-1,MATCH("عنوان",'اطلاعات دوره'!$1:$1,0)),"---")</f>
        <v>---</v>
      </c>
      <c r="M926" s="188" t="str">
        <f t="shared" si="325"/>
        <v>----</v>
      </c>
      <c r="N926" s="188" t="str">
        <f t="shared" si="326"/>
        <v>-/</v>
      </c>
      <c r="O926" s="265"/>
      <c r="P926" s="188">
        <f>IFERROR(INDEX('اطلاعات انشعابات شرکتها'!A:BB,MATCH(A926,'اطلاعات انشعابات شرکتها'!A:A,0),MATCH(P$1,'اطلاعات انشعابات شرکتها'!$1:$1,0)),0)</f>
        <v>0</v>
      </c>
      <c r="Q926" s="188">
        <f>IFERROR(INDEX('اطلاعات انشعابات شرکتها'!A:BB,MATCH(A926,'اطلاعات انشعابات شرکتها'!A:A,0),MATCH(Q$1,'اطلاعات انشعابات شرکتها'!$1:$1,0)),0)</f>
        <v>0</v>
      </c>
      <c r="R926" s="188">
        <f>IFERROR(INDEX('اطلاعات انشعابات شرکتها'!A:BB,MATCH(A926,'اطلاعات انشعابات شرکتها'!A:A,0),MATCH(R$1,'اطلاعات انشعابات شرکتها'!$1:$1,0)),0)</f>
        <v>0</v>
      </c>
      <c r="S926" s="265"/>
      <c r="T926" s="188">
        <f>IFERROR(INDEX('قرائت کنتور'!A:AZ,MATCH(A926&amp;"-"&amp;T$1,'قرائت کنتور'!B:B,0),MATCH(G926,'قرائت کنتور'!$1:$1,0)),0)</f>
        <v>0</v>
      </c>
      <c r="U926" s="188">
        <f>IFERROR(INDEX('قرائت کنتور'!A:AZ,MATCH(A926&amp;"-"&amp;U$1,'قرائت کنتور'!B:B,0),MATCH(L926,'قرائت کنتور'!$1:$1,0)),0)</f>
        <v>0</v>
      </c>
      <c r="V926" s="188">
        <f>IFERROR(INDEX('قرائت کنتور'!A:AZ,MATCH(A926&amp;"-"&amp;U$1,'قرائت کنتور'!B:B,0),MATCH(G926,'قرائت کنتور'!$1:$1,0)),0)</f>
        <v>0</v>
      </c>
      <c r="W926" s="188">
        <f>IFERROR(INDEX('قرائت کنتور'!A:AZ,MATCH(A926&amp;"-"&amp;W$1,'قرائت کنتور'!B:B,0),MATCH(L926,'قرائت کنتور'!$1:$1,0)),0)</f>
        <v>0</v>
      </c>
      <c r="X926" s="188">
        <f>IFERROR(INDEX('قرائت کنتور'!A:AZ,MATCH(A926&amp;"-"&amp;W$1,'قرائت کنتور'!B:B,0),MATCH(G926,'قرائت کنتور'!$1:$1,0)),0)</f>
        <v>0</v>
      </c>
      <c r="Y926" s="188">
        <f>IFERROR(INDEX('قرائت کنتور'!A:AZ,MATCH(A926&amp;"-"&amp;Y$1,'قرائت کنتور'!B:B,0),MATCH(L926,'قرائت کنتور'!$1:$1,0)),0)</f>
        <v>0</v>
      </c>
      <c r="Z926" s="188">
        <f>IFERROR(INDEX('قرائت کنتور'!A:AZ,MATCH(A926&amp;"-"&amp;Y$1,'قرائت کنتور'!B:B,0),MATCH(G926,'قرائت کنتور'!$1:$1,0)),0)</f>
        <v>0</v>
      </c>
      <c r="AA926" s="188">
        <f>IFERROR(INDEX('قرائت کنتور'!A:AZ,MATCH(A926&amp;"-"&amp;AA$1,'قرائت کنتور'!B:B,0),MATCH(L926,'قرائت کنتور'!$1:$1,0)),0)</f>
        <v>0</v>
      </c>
      <c r="AB926" s="188">
        <f>IFERROR(INDEX('قرائت کنتور'!A:AZ,MATCH(A926&amp;"-"&amp;AA$1,'قرائت کنتور'!B:B,0),MATCH(G926,'قرائت کنتور'!$1:$1,0)),0)</f>
        <v>0</v>
      </c>
      <c r="AC926" s="265"/>
      <c r="AD926" s="188">
        <f t="shared" si="327"/>
        <v>0</v>
      </c>
      <c r="AE926" s="188">
        <f t="shared" si="328"/>
        <v>0</v>
      </c>
      <c r="AF926" s="188">
        <f t="shared" si="329"/>
        <v>0</v>
      </c>
      <c r="AG926" s="188">
        <f t="shared" si="330"/>
        <v>0</v>
      </c>
      <c r="AH926" s="188">
        <f t="shared" si="331"/>
        <v>0</v>
      </c>
      <c r="AI926" s="188">
        <f t="shared" si="332"/>
        <v>0</v>
      </c>
      <c r="AJ926" s="188" t="str">
        <f t="shared" si="333"/>
        <v>0</v>
      </c>
      <c r="AK926" s="265"/>
      <c r="AL926" s="254" t="str">
        <f t="shared" si="334"/>
        <v>---</v>
      </c>
      <c r="AM926" s="254" t="str">
        <f t="shared" si="335"/>
        <v>---</v>
      </c>
      <c r="AN926" s="265"/>
      <c r="AO926" s="188" t="str">
        <f>IFERROR(INDEX('تعرفه ها'!A:Z,MATCH(P926&amp;"-"&amp;AO$1,'تعرفه ها'!C:C,0),MATCH(F926,'تعرفه ها'!$2:$2,0),1),"---")</f>
        <v>---</v>
      </c>
      <c r="AP926" s="188" t="str">
        <f>IFERROR(INDEX('تعرفه ها'!A:Z,MATCH(P926&amp;"-"&amp;AP$1,'تعرفه ها'!C:C,0),MATCH(F926,'تعرفه ها'!$2:$2,0),1),"---")</f>
        <v>---</v>
      </c>
      <c r="AQ926" s="188" t="str">
        <f>IFERROR(INDEX('تعرفه ها'!A:Z,MATCH(P926&amp;"-"&amp;AQ$1,'تعرفه ها'!C:C,0),MATCH(F926,'تعرفه ها'!$2:$2,0),1),"---")</f>
        <v>---</v>
      </c>
      <c r="AR926" s="188" t="str">
        <f>IFERROR(INDEX('تعرفه ها'!A:Z,MATCH(P926&amp;"-"&amp;AR$1,'تعرفه ها'!C:C,0),MATCH(F926,'تعرفه ها'!$2:$2,0),1),"---")</f>
        <v>---</v>
      </c>
      <c r="AS926" s="265"/>
      <c r="AT926" s="415" t="str">
        <f t="shared" si="336"/>
        <v>---</v>
      </c>
      <c r="AU926" s="415" t="str">
        <f t="shared" si="337"/>
        <v>---</v>
      </c>
      <c r="AV926" s="415" t="str">
        <f t="shared" si="338"/>
        <v>---</v>
      </c>
      <c r="AW926" s="415" t="str">
        <f t="shared" si="339"/>
        <v>---</v>
      </c>
      <c r="AX926" s="415" t="str">
        <f t="shared" si="340"/>
        <v>---</v>
      </c>
      <c r="AY926" s="415" t="str">
        <f>IFERROR(AH926*INDEX('تعرفه ها'!A:Z,MATCH("عوارض برق به ازاء هر کیلووات",'تعرفه ها'!$C:$C,0),MATCH(F926,'تعرفه ها'!$2:$2,0)),"---")</f>
        <v>---</v>
      </c>
      <c r="AZ926" s="415" t="str">
        <f t="shared" si="341"/>
        <v>---</v>
      </c>
      <c r="BA926" s="415" t="str">
        <f>IFERROR(ROUND(((AX926+AY926+AZ926)*INDEX('تعرفه ها'!A:Z,MATCH("هزینه نگهداری و تعمیرات شبکه برق",'تعرفه ها'!$C:$C,0),MATCH(F926,'تعرفه ها'!$2:$2,0))/100),0),"---")</f>
        <v>---</v>
      </c>
      <c r="BB926" s="415">
        <f>IFERROR(IF(P926="دیماندی",ROUND(AJ926*INDEX('تعرفه ها'!A:Z,MATCH(BB$1,'تعرفه ها'!$C:$C,0),MATCH(F926,'تعرفه ها'!$2:$2,0))*J926/30,0),0),"---")</f>
        <v>0</v>
      </c>
      <c r="BC926" s="415"/>
      <c r="BD926" s="54" t="str">
        <f>IFERROR(IF(INDEX('اطلاعات دوره'!A:Z,MATCH(G926,'اطلاعات دوره'!C:C,0),MATCH("برق",'اطلاعات دوره'!$1:$1,0))="دارد",ROUND(AX926*INDEX('تعرفه ها'!A:Z,MATCH("پیک فصلی برق",'تعرفه ها'!$C:$C,0),MATCH(F926,'تعرفه ها'!$2:$2,0))/100,0),0),"---")</f>
        <v>---</v>
      </c>
      <c r="BE926" s="415" t="str">
        <f>IFERROR(ROUND(((AX926+AY926+AZ926+BA926+BB926+BC926+BD926)*INDEX('تعرفه ها'!A:Z,MATCH("مالیات برق",'تعرفه ها'!$C:$C,0),MATCH(F926,'تعرفه ها'!$2:$2,0))/100),0),"---")</f>
        <v>---</v>
      </c>
      <c r="BF926" s="415" t="str">
        <f t="shared" si="342"/>
        <v>---</v>
      </c>
      <c r="BG926" s="415" t="str">
        <f t="shared" si="346"/>
        <v>---</v>
      </c>
      <c r="BH926" s="415" t="str">
        <f t="shared" si="343"/>
        <v>---</v>
      </c>
      <c r="BI926" s="54" t="str">
        <f t="shared" si="344"/>
        <v>---</v>
      </c>
      <c r="BJ926" s="55" t="str">
        <f t="shared" si="345"/>
        <v>---</v>
      </c>
      <c r="BK926" s="262"/>
      <c r="BL926" s="183" t="str">
        <f>IFERROR(IF(INDEX(پرداخت!A:AZ,MATCH(A926&amp;" - "&amp;"برق",پرداخت!$B:$B,0),MATCH(G926,پرداخت!$1:$1,0))="نشده","نشده","شده"),"---")</f>
        <v>---</v>
      </c>
    </row>
    <row r="927" spans="1:64" ht="33.75" hidden="1">
      <c r="A927" s="170"/>
      <c r="B927" s="47">
        <f>IFERROR(INDEX('اطلاعات انشعابات شرکتها'!A:BB,MATCH(A927,'اطلاعات انشعابات شرکتها'!A:A,0),MATCH(B$1,'اطلاعات انشعابات شرکتها'!$1:$1,0)),0)</f>
        <v>0</v>
      </c>
      <c r="C927" s="48">
        <f>IFERROR(INDEX('اطلاعات انشعابات شرکتها'!A:BB,MATCH(A927,'اطلاعات انشعابات شرکتها'!A:A,0),MATCH(C$1,'اطلاعات انشعابات شرکتها'!$1:$1,0)),0)</f>
        <v>0</v>
      </c>
      <c r="D927" s="45"/>
      <c r="E927" s="171"/>
      <c r="F927" s="170"/>
      <c r="G927" s="188" t="str">
        <f t="shared" si="324"/>
        <v>/</v>
      </c>
      <c r="H927" s="188">
        <f>IFERROR(INDEX('اطلاعات دوره'!A:Z,MATCH(G927,'اطلاعات دوره'!C:C,0),MATCH(H$1,'اطلاعات دوره'!$1:$1,0)),0)</f>
        <v>0</v>
      </c>
      <c r="I927" s="188">
        <f>IFERROR(INDEX('اطلاعات دوره'!A:Z,MATCH(G927,'اطلاعات دوره'!C:C,0),MATCH(I$1,'اطلاعات دوره'!$1:$1,0)),0)</f>
        <v>0</v>
      </c>
      <c r="J927" s="188">
        <f>IFERROR(INDEX('اطلاعات دوره'!A:Z,MATCH(G927,'اطلاعات دوره'!C:C,0),MATCH(J$1,'اطلاعات دوره'!$1:$1,0)),0)</f>
        <v>0</v>
      </c>
      <c r="K927" s="265"/>
      <c r="L927" s="188" t="str">
        <f>IFERROR(INDEX('اطلاعات دوره'!A:Z,MATCH(G927,'اطلاعات دوره'!C:C,0)-1,MATCH("عنوان",'اطلاعات دوره'!$1:$1,0)),"---")</f>
        <v>---</v>
      </c>
      <c r="M927" s="188" t="str">
        <f t="shared" si="325"/>
        <v>----</v>
      </c>
      <c r="N927" s="188" t="str">
        <f t="shared" si="326"/>
        <v>-/</v>
      </c>
      <c r="O927" s="265"/>
      <c r="P927" s="188">
        <f>IFERROR(INDEX('اطلاعات انشعابات شرکتها'!A:BB,MATCH(A927,'اطلاعات انشعابات شرکتها'!A:A,0),MATCH(P$1,'اطلاعات انشعابات شرکتها'!$1:$1,0)),0)</f>
        <v>0</v>
      </c>
      <c r="Q927" s="188">
        <f>IFERROR(INDEX('اطلاعات انشعابات شرکتها'!A:BB,MATCH(A927,'اطلاعات انشعابات شرکتها'!A:A,0),MATCH(Q$1,'اطلاعات انشعابات شرکتها'!$1:$1,0)),0)</f>
        <v>0</v>
      </c>
      <c r="R927" s="188">
        <f>IFERROR(INDEX('اطلاعات انشعابات شرکتها'!A:BB,MATCH(A927,'اطلاعات انشعابات شرکتها'!A:A,0),MATCH(R$1,'اطلاعات انشعابات شرکتها'!$1:$1,0)),0)</f>
        <v>0</v>
      </c>
      <c r="S927" s="265"/>
      <c r="T927" s="188">
        <f>IFERROR(INDEX('قرائت کنتور'!A:AZ,MATCH(A927&amp;"-"&amp;T$1,'قرائت کنتور'!B:B,0),MATCH(G927,'قرائت کنتور'!$1:$1,0)),0)</f>
        <v>0</v>
      </c>
      <c r="U927" s="188">
        <f>IFERROR(INDEX('قرائت کنتور'!A:AZ,MATCH(A927&amp;"-"&amp;U$1,'قرائت کنتور'!B:B,0),MATCH(L927,'قرائت کنتور'!$1:$1,0)),0)</f>
        <v>0</v>
      </c>
      <c r="V927" s="188">
        <f>IFERROR(INDEX('قرائت کنتور'!A:AZ,MATCH(A927&amp;"-"&amp;U$1,'قرائت کنتور'!B:B,0),MATCH(G927,'قرائت کنتور'!$1:$1,0)),0)</f>
        <v>0</v>
      </c>
      <c r="W927" s="188">
        <f>IFERROR(INDEX('قرائت کنتور'!A:AZ,MATCH(A927&amp;"-"&amp;W$1,'قرائت کنتور'!B:B,0),MATCH(L927,'قرائت کنتور'!$1:$1,0)),0)</f>
        <v>0</v>
      </c>
      <c r="X927" s="188">
        <f>IFERROR(INDEX('قرائت کنتور'!A:AZ,MATCH(A927&amp;"-"&amp;W$1,'قرائت کنتور'!B:B,0),MATCH(G927,'قرائت کنتور'!$1:$1,0)),0)</f>
        <v>0</v>
      </c>
      <c r="Y927" s="188">
        <f>IFERROR(INDEX('قرائت کنتور'!A:AZ,MATCH(A927&amp;"-"&amp;Y$1,'قرائت کنتور'!B:B,0),MATCH(L927,'قرائت کنتور'!$1:$1,0)),0)</f>
        <v>0</v>
      </c>
      <c r="Z927" s="188">
        <f>IFERROR(INDEX('قرائت کنتور'!A:AZ,MATCH(A927&amp;"-"&amp;Y$1,'قرائت کنتور'!B:B,0),MATCH(G927,'قرائت کنتور'!$1:$1,0)),0)</f>
        <v>0</v>
      </c>
      <c r="AA927" s="188">
        <f>IFERROR(INDEX('قرائت کنتور'!A:AZ,MATCH(A927&amp;"-"&amp;AA$1,'قرائت کنتور'!B:B,0),MATCH(L927,'قرائت کنتور'!$1:$1,0)),0)</f>
        <v>0</v>
      </c>
      <c r="AB927" s="188">
        <f>IFERROR(INDEX('قرائت کنتور'!A:AZ,MATCH(A927&amp;"-"&amp;AA$1,'قرائت کنتور'!B:B,0),MATCH(G927,'قرائت کنتور'!$1:$1,0)),0)</f>
        <v>0</v>
      </c>
      <c r="AC927" s="265"/>
      <c r="AD927" s="188">
        <f t="shared" si="327"/>
        <v>0</v>
      </c>
      <c r="AE927" s="188">
        <f t="shared" si="328"/>
        <v>0</v>
      </c>
      <c r="AF927" s="188">
        <f t="shared" si="329"/>
        <v>0</v>
      </c>
      <c r="AG927" s="188">
        <f t="shared" si="330"/>
        <v>0</v>
      </c>
      <c r="AH927" s="188">
        <f t="shared" si="331"/>
        <v>0</v>
      </c>
      <c r="AI927" s="188">
        <f t="shared" si="332"/>
        <v>0</v>
      </c>
      <c r="AJ927" s="188" t="str">
        <f t="shared" si="333"/>
        <v>0</v>
      </c>
      <c r="AK927" s="265"/>
      <c r="AL927" s="254" t="str">
        <f t="shared" si="334"/>
        <v>---</v>
      </c>
      <c r="AM927" s="254" t="str">
        <f t="shared" si="335"/>
        <v>---</v>
      </c>
      <c r="AN927" s="265"/>
      <c r="AO927" s="188" t="str">
        <f>IFERROR(INDEX('تعرفه ها'!A:Z,MATCH(P927&amp;"-"&amp;AO$1,'تعرفه ها'!C:C,0),MATCH(F927,'تعرفه ها'!$2:$2,0),1),"---")</f>
        <v>---</v>
      </c>
      <c r="AP927" s="188" t="str">
        <f>IFERROR(INDEX('تعرفه ها'!A:Z,MATCH(P927&amp;"-"&amp;AP$1,'تعرفه ها'!C:C,0),MATCH(F927,'تعرفه ها'!$2:$2,0),1),"---")</f>
        <v>---</v>
      </c>
      <c r="AQ927" s="188" t="str">
        <f>IFERROR(INDEX('تعرفه ها'!A:Z,MATCH(P927&amp;"-"&amp;AQ$1,'تعرفه ها'!C:C,0),MATCH(F927,'تعرفه ها'!$2:$2,0),1),"---")</f>
        <v>---</v>
      </c>
      <c r="AR927" s="188" t="str">
        <f>IFERROR(INDEX('تعرفه ها'!A:Z,MATCH(P927&amp;"-"&amp;AR$1,'تعرفه ها'!C:C,0),MATCH(F927,'تعرفه ها'!$2:$2,0),1),"---")</f>
        <v>---</v>
      </c>
      <c r="AS927" s="265"/>
      <c r="AT927" s="415" t="str">
        <f t="shared" si="336"/>
        <v>---</v>
      </c>
      <c r="AU927" s="415" t="str">
        <f t="shared" si="337"/>
        <v>---</v>
      </c>
      <c r="AV927" s="415" t="str">
        <f t="shared" si="338"/>
        <v>---</v>
      </c>
      <c r="AW927" s="415" t="str">
        <f t="shared" si="339"/>
        <v>---</v>
      </c>
      <c r="AX927" s="415" t="str">
        <f t="shared" si="340"/>
        <v>---</v>
      </c>
      <c r="AY927" s="415" t="str">
        <f>IFERROR(AH927*INDEX('تعرفه ها'!A:Z,MATCH("عوارض برق به ازاء هر کیلووات",'تعرفه ها'!$C:$C,0),MATCH(F927,'تعرفه ها'!$2:$2,0)),"---")</f>
        <v>---</v>
      </c>
      <c r="AZ927" s="415" t="str">
        <f t="shared" si="341"/>
        <v>---</v>
      </c>
      <c r="BA927" s="415" t="str">
        <f>IFERROR(ROUND(((AX927+AY927+AZ927)*INDEX('تعرفه ها'!A:Z,MATCH("هزینه نگهداری و تعمیرات شبکه برق",'تعرفه ها'!$C:$C,0),MATCH(F927,'تعرفه ها'!$2:$2,0))/100),0),"---")</f>
        <v>---</v>
      </c>
      <c r="BB927" s="415">
        <f>IFERROR(IF(P927="دیماندی",ROUND(AJ927*INDEX('تعرفه ها'!A:Z,MATCH(BB$1,'تعرفه ها'!$C:$C,0),MATCH(F927,'تعرفه ها'!$2:$2,0))*J927/30,0),0),"---")</f>
        <v>0</v>
      </c>
      <c r="BC927" s="415"/>
      <c r="BD927" s="54" t="str">
        <f>IFERROR(IF(INDEX('اطلاعات دوره'!A:Z,MATCH(G927,'اطلاعات دوره'!C:C,0),MATCH("برق",'اطلاعات دوره'!$1:$1,0))="دارد",ROUND(AX927*INDEX('تعرفه ها'!A:Z,MATCH("پیک فصلی برق",'تعرفه ها'!$C:$C,0),MATCH(F927,'تعرفه ها'!$2:$2,0))/100,0),0),"---")</f>
        <v>---</v>
      </c>
      <c r="BE927" s="415" t="str">
        <f>IFERROR(ROUND(((AX927+AY927+AZ927+BA927+BB927+BC927+BD927)*INDEX('تعرفه ها'!A:Z,MATCH("مالیات برق",'تعرفه ها'!$C:$C,0),MATCH(F927,'تعرفه ها'!$2:$2,0))/100),0),"---")</f>
        <v>---</v>
      </c>
      <c r="BF927" s="415" t="str">
        <f t="shared" si="342"/>
        <v>---</v>
      </c>
      <c r="BG927" s="415" t="str">
        <f t="shared" si="346"/>
        <v>---</v>
      </c>
      <c r="BH927" s="415" t="str">
        <f t="shared" si="343"/>
        <v>---</v>
      </c>
      <c r="BI927" s="54" t="str">
        <f t="shared" si="344"/>
        <v>---</v>
      </c>
      <c r="BJ927" s="55" t="str">
        <f t="shared" si="345"/>
        <v>---</v>
      </c>
      <c r="BK927" s="262"/>
      <c r="BL927" s="183" t="str">
        <f>IFERROR(IF(INDEX(پرداخت!A:AZ,MATCH(A927&amp;" - "&amp;"برق",پرداخت!$B:$B,0),MATCH(G927,پرداخت!$1:$1,0))="نشده","نشده","شده"),"---")</f>
        <v>---</v>
      </c>
    </row>
    <row r="928" spans="1:64" ht="33.75" hidden="1">
      <c r="A928" s="170"/>
      <c r="B928" s="47">
        <f>IFERROR(INDEX('اطلاعات انشعابات شرکتها'!A:BB,MATCH(A928,'اطلاعات انشعابات شرکتها'!A:A,0),MATCH(B$1,'اطلاعات انشعابات شرکتها'!$1:$1,0)),0)</f>
        <v>0</v>
      </c>
      <c r="C928" s="48">
        <f>IFERROR(INDEX('اطلاعات انشعابات شرکتها'!A:BB,MATCH(A928,'اطلاعات انشعابات شرکتها'!A:A,0),MATCH(C$1,'اطلاعات انشعابات شرکتها'!$1:$1,0)),0)</f>
        <v>0</v>
      </c>
      <c r="D928" s="45"/>
      <c r="E928" s="171"/>
      <c r="F928" s="170"/>
      <c r="G928" s="188" t="str">
        <f t="shared" si="324"/>
        <v>/</v>
      </c>
      <c r="H928" s="188">
        <f>IFERROR(INDEX('اطلاعات دوره'!A:Z,MATCH(G928,'اطلاعات دوره'!C:C,0),MATCH(H$1,'اطلاعات دوره'!$1:$1,0)),0)</f>
        <v>0</v>
      </c>
      <c r="I928" s="188">
        <f>IFERROR(INDEX('اطلاعات دوره'!A:Z,MATCH(G928,'اطلاعات دوره'!C:C,0),MATCH(I$1,'اطلاعات دوره'!$1:$1,0)),0)</f>
        <v>0</v>
      </c>
      <c r="J928" s="188">
        <f>IFERROR(INDEX('اطلاعات دوره'!A:Z,MATCH(G928,'اطلاعات دوره'!C:C,0),MATCH(J$1,'اطلاعات دوره'!$1:$1,0)),0)</f>
        <v>0</v>
      </c>
      <c r="K928" s="265"/>
      <c r="L928" s="188" t="str">
        <f>IFERROR(INDEX('اطلاعات دوره'!A:Z,MATCH(G928,'اطلاعات دوره'!C:C,0)-1,MATCH("عنوان",'اطلاعات دوره'!$1:$1,0)),"---")</f>
        <v>---</v>
      </c>
      <c r="M928" s="188" t="str">
        <f t="shared" si="325"/>
        <v>----</v>
      </c>
      <c r="N928" s="188" t="str">
        <f t="shared" si="326"/>
        <v>-/</v>
      </c>
      <c r="O928" s="265"/>
      <c r="P928" s="188">
        <f>IFERROR(INDEX('اطلاعات انشعابات شرکتها'!A:BB,MATCH(A928,'اطلاعات انشعابات شرکتها'!A:A,0),MATCH(P$1,'اطلاعات انشعابات شرکتها'!$1:$1,0)),0)</f>
        <v>0</v>
      </c>
      <c r="Q928" s="188">
        <f>IFERROR(INDEX('اطلاعات انشعابات شرکتها'!A:BB,MATCH(A928,'اطلاعات انشعابات شرکتها'!A:A,0),MATCH(Q$1,'اطلاعات انشعابات شرکتها'!$1:$1,0)),0)</f>
        <v>0</v>
      </c>
      <c r="R928" s="188">
        <f>IFERROR(INDEX('اطلاعات انشعابات شرکتها'!A:BB,MATCH(A928,'اطلاعات انشعابات شرکتها'!A:A,0),MATCH(R$1,'اطلاعات انشعابات شرکتها'!$1:$1,0)),0)</f>
        <v>0</v>
      </c>
      <c r="S928" s="265"/>
      <c r="T928" s="188">
        <f>IFERROR(INDEX('قرائت کنتور'!A:AZ,MATCH(A928&amp;"-"&amp;T$1,'قرائت کنتور'!B:B,0),MATCH(G928,'قرائت کنتور'!$1:$1,0)),0)</f>
        <v>0</v>
      </c>
      <c r="U928" s="188">
        <f>IFERROR(INDEX('قرائت کنتور'!A:AZ,MATCH(A928&amp;"-"&amp;U$1,'قرائت کنتور'!B:B,0),MATCH(L928,'قرائت کنتور'!$1:$1,0)),0)</f>
        <v>0</v>
      </c>
      <c r="V928" s="188">
        <f>IFERROR(INDEX('قرائت کنتور'!A:AZ,MATCH(A928&amp;"-"&amp;U$1,'قرائت کنتور'!B:B,0),MATCH(G928,'قرائت کنتور'!$1:$1,0)),0)</f>
        <v>0</v>
      </c>
      <c r="W928" s="188">
        <f>IFERROR(INDEX('قرائت کنتور'!A:AZ,MATCH(A928&amp;"-"&amp;W$1,'قرائت کنتور'!B:B,0),MATCH(L928,'قرائت کنتور'!$1:$1,0)),0)</f>
        <v>0</v>
      </c>
      <c r="X928" s="188">
        <f>IFERROR(INDEX('قرائت کنتور'!A:AZ,MATCH(A928&amp;"-"&amp;W$1,'قرائت کنتور'!B:B,0),MATCH(G928,'قرائت کنتور'!$1:$1,0)),0)</f>
        <v>0</v>
      </c>
      <c r="Y928" s="188">
        <f>IFERROR(INDEX('قرائت کنتور'!A:AZ,MATCH(A928&amp;"-"&amp;Y$1,'قرائت کنتور'!B:B,0),MATCH(L928,'قرائت کنتور'!$1:$1,0)),0)</f>
        <v>0</v>
      </c>
      <c r="Z928" s="188">
        <f>IFERROR(INDEX('قرائت کنتور'!A:AZ,MATCH(A928&amp;"-"&amp;Y$1,'قرائت کنتور'!B:B,0),MATCH(G928,'قرائت کنتور'!$1:$1,0)),0)</f>
        <v>0</v>
      </c>
      <c r="AA928" s="188">
        <f>IFERROR(INDEX('قرائت کنتور'!A:AZ,MATCH(A928&amp;"-"&amp;AA$1,'قرائت کنتور'!B:B,0),MATCH(L928,'قرائت کنتور'!$1:$1,0)),0)</f>
        <v>0</v>
      </c>
      <c r="AB928" s="188">
        <f>IFERROR(INDEX('قرائت کنتور'!A:AZ,MATCH(A928&amp;"-"&amp;AA$1,'قرائت کنتور'!B:B,0),MATCH(G928,'قرائت کنتور'!$1:$1,0)),0)</f>
        <v>0</v>
      </c>
      <c r="AC928" s="265"/>
      <c r="AD928" s="188">
        <f t="shared" si="327"/>
        <v>0</v>
      </c>
      <c r="AE928" s="188">
        <f t="shared" si="328"/>
        <v>0</v>
      </c>
      <c r="AF928" s="188">
        <f t="shared" si="329"/>
        <v>0</v>
      </c>
      <c r="AG928" s="188">
        <f t="shared" si="330"/>
        <v>0</v>
      </c>
      <c r="AH928" s="188">
        <f t="shared" si="331"/>
        <v>0</v>
      </c>
      <c r="AI928" s="188">
        <f t="shared" si="332"/>
        <v>0</v>
      </c>
      <c r="AJ928" s="188" t="str">
        <f t="shared" si="333"/>
        <v>0</v>
      </c>
      <c r="AK928" s="265"/>
      <c r="AL928" s="254" t="str">
        <f t="shared" si="334"/>
        <v>---</v>
      </c>
      <c r="AM928" s="254" t="str">
        <f t="shared" si="335"/>
        <v>---</v>
      </c>
      <c r="AN928" s="265"/>
      <c r="AO928" s="188" t="str">
        <f>IFERROR(INDEX('تعرفه ها'!A:Z,MATCH(P928&amp;"-"&amp;AO$1,'تعرفه ها'!C:C,0),MATCH(F928,'تعرفه ها'!$2:$2,0),1),"---")</f>
        <v>---</v>
      </c>
      <c r="AP928" s="188" t="str">
        <f>IFERROR(INDEX('تعرفه ها'!A:Z,MATCH(P928&amp;"-"&amp;AP$1,'تعرفه ها'!C:C,0),MATCH(F928,'تعرفه ها'!$2:$2,0),1),"---")</f>
        <v>---</v>
      </c>
      <c r="AQ928" s="188" t="str">
        <f>IFERROR(INDEX('تعرفه ها'!A:Z,MATCH(P928&amp;"-"&amp;AQ$1,'تعرفه ها'!C:C,0),MATCH(F928,'تعرفه ها'!$2:$2,0),1),"---")</f>
        <v>---</v>
      </c>
      <c r="AR928" s="188" t="str">
        <f>IFERROR(INDEX('تعرفه ها'!A:Z,MATCH(P928&amp;"-"&amp;AR$1,'تعرفه ها'!C:C,0),MATCH(F928,'تعرفه ها'!$2:$2,0),1),"---")</f>
        <v>---</v>
      </c>
      <c r="AS928" s="265"/>
      <c r="AT928" s="415" t="str">
        <f t="shared" si="336"/>
        <v>---</v>
      </c>
      <c r="AU928" s="415" t="str">
        <f t="shared" si="337"/>
        <v>---</v>
      </c>
      <c r="AV928" s="415" t="str">
        <f t="shared" si="338"/>
        <v>---</v>
      </c>
      <c r="AW928" s="415" t="str">
        <f t="shared" si="339"/>
        <v>---</v>
      </c>
      <c r="AX928" s="415" t="str">
        <f t="shared" si="340"/>
        <v>---</v>
      </c>
      <c r="AY928" s="415" t="str">
        <f>IFERROR(AH928*INDEX('تعرفه ها'!A:Z,MATCH("عوارض برق به ازاء هر کیلووات",'تعرفه ها'!$C:$C,0),MATCH(F928,'تعرفه ها'!$2:$2,0)),"---")</f>
        <v>---</v>
      </c>
      <c r="AZ928" s="415" t="str">
        <f t="shared" si="341"/>
        <v>---</v>
      </c>
      <c r="BA928" s="415" t="str">
        <f>IFERROR(ROUND(((AX928+AY928+AZ928)*INDEX('تعرفه ها'!A:Z,MATCH("هزینه نگهداری و تعمیرات شبکه برق",'تعرفه ها'!$C:$C,0),MATCH(F928,'تعرفه ها'!$2:$2,0))/100),0),"---")</f>
        <v>---</v>
      </c>
      <c r="BB928" s="415">
        <f>IFERROR(IF(P928="دیماندی",ROUND(AJ928*INDEX('تعرفه ها'!A:Z,MATCH(BB$1,'تعرفه ها'!$C:$C,0),MATCH(F928,'تعرفه ها'!$2:$2,0))*J928/30,0),0),"---")</f>
        <v>0</v>
      </c>
      <c r="BC928" s="415"/>
      <c r="BD928" s="54" t="str">
        <f>IFERROR(IF(INDEX('اطلاعات دوره'!A:Z,MATCH(G928,'اطلاعات دوره'!C:C,0),MATCH("برق",'اطلاعات دوره'!$1:$1,0))="دارد",ROUND(AX928*INDEX('تعرفه ها'!A:Z,MATCH("پیک فصلی برق",'تعرفه ها'!$C:$C,0),MATCH(F928,'تعرفه ها'!$2:$2,0))/100,0),0),"---")</f>
        <v>---</v>
      </c>
      <c r="BE928" s="415" t="str">
        <f>IFERROR(ROUND(((AX928+AY928+AZ928+BA928+BB928+BC928+BD928)*INDEX('تعرفه ها'!A:Z,MATCH("مالیات برق",'تعرفه ها'!$C:$C,0),MATCH(F928,'تعرفه ها'!$2:$2,0))/100),0),"---")</f>
        <v>---</v>
      </c>
      <c r="BF928" s="415" t="str">
        <f t="shared" si="342"/>
        <v>---</v>
      </c>
      <c r="BG928" s="415" t="str">
        <f t="shared" si="346"/>
        <v>---</v>
      </c>
      <c r="BH928" s="415" t="str">
        <f t="shared" si="343"/>
        <v>---</v>
      </c>
      <c r="BI928" s="54" t="str">
        <f t="shared" si="344"/>
        <v>---</v>
      </c>
      <c r="BJ928" s="55" t="str">
        <f t="shared" si="345"/>
        <v>---</v>
      </c>
      <c r="BK928" s="262"/>
      <c r="BL928" s="183" t="str">
        <f>IFERROR(IF(INDEX(پرداخت!A:AZ,MATCH(A928&amp;" - "&amp;"برق",پرداخت!$B:$B,0),MATCH(G928,پرداخت!$1:$1,0))="نشده","نشده","شده"),"---")</f>
        <v>---</v>
      </c>
    </row>
    <row r="929" spans="1:64" ht="33.75" hidden="1">
      <c r="A929" s="170"/>
      <c r="B929" s="47">
        <f>IFERROR(INDEX('اطلاعات انشعابات شرکتها'!A:BB,MATCH(A929,'اطلاعات انشعابات شرکتها'!A:A,0),MATCH(B$1,'اطلاعات انشعابات شرکتها'!$1:$1,0)),0)</f>
        <v>0</v>
      </c>
      <c r="C929" s="48">
        <f>IFERROR(INDEX('اطلاعات انشعابات شرکتها'!A:BB,MATCH(A929,'اطلاعات انشعابات شرکتها'!A:A,0),MATCH(C$1,'اطلاعات انشعابات شرکتها'!$1:$1,0)),0)</f>
        <v>0</v>
      </c>
      <c r="D929" s="45"/>
      <c r="E929" s="171"/>
      <c r="F929" s="170"/>
      <c r="G929" s="188" t="str">
        <f t="shared" si="324"/>
        <v>/</v>
      </c>
      <c r="H929" s="188">
        <f>IFERROR(INDEX('اطلاعات دوره'!A:Z,MATCH(G929,'اطلاعات دوره'!C:C,0),MATCH(H$1,'اطلاعات دوره'!$1:$1,0)),0)</f>
        <v>0</v>
      </c>
      <c r="I929" s="188">
        <f>IFERROR(INDEX('اطلاعات دوره'!A:Z,MATCH(G929,'اطلاعات دوره'!C:C,0),MATCH(I$1,'اطلاعات دوره'!$1:$1,0)),0)</f>
        <v>0</v>
      </c>
      <c r="J929" s="188">
        <f>IFERROR(INDEX('اطلاعات دوره'!A:Z,MATCH(G929,'اطلاعات دوره'!C:C,0),MATCH(J$1,'اطلاعات دوره'!$1:$1,0)),0)</f>
        <v>0</v>
      </c>
      <c r="K929" s="265"/>
      <c r="L929" s="188" t="str">
        <f>IFERROR(INDEX('اطلاعات دوره'!A:Z,MATCH(G929,'اطلاعات دوره'!C:C,0)-1,MATCH("عنوان",'اطلاعات دوره'!$1:$1,0)),"---")</f>
        <v>---</v>
      </c>
      <c r="M929" s="188" t="str">
        <f t="shared" si="325"/>
        <v>----</v>
      </c>
      <c r="N929" s="188" t="str">
        <f t="shared" si="326"/>
        <v>-/</v>
      </c>
      <c r="O929" s="265"/>
      <c r="P929" s="188">
        <f>IFERROR(INDEX('اطلاعات انشعابات شرکتها'!A:BB,MATCH(A929,'اطلاعات انشعابات شرکتها'!A:A,0),MATCH(P$1,'اطلاعات انشعابات شرکتها'!$1:$1,0)),0)</f>
        <v>0</v>
      </c>
      <c r="Q929" s="188">
        <f>IFERROR(INDEX('اطلاعات انشعابات شرکتها'!A:BB,MATCH(A929,'اطلاعات انشعابات شرکتها'!A:A,0),MATCH(Q$1,'اطلاعات انشعابات شرکتها'!$1:$1,0)),0)</f>
        <v>0</v>
      </c>
      <c r="R929" s="188">
        <f>IFERROR(INDEX('اطلاعات انشعابات شرکتها'!A:BB,MATCH(A929,'اطلاعات انشعابات شرکتها'!A:A,0),MATCH(R$1,'اطلاعات انشعابات شرکتها'!$1:$1,0)),0)</f>
        <v>0</v>
      </c>
      <c r="S929" s="265"/>
      <c r="T929" s="188">
        <f>IFERROR(INDEX('قرائت کنتور'!A:AZ,MATCH(A929&amp;"-"&amp;T$1,'قرائت کنتور'!B:B,0),MATCH(G929,'قرائت کنتور'!$1:$1,0)),0)</f>
        <v>0</v>
      </c>
      <c r="U929" s="188">
        <f>IFERROR(INDEX('قرائت کنتور'!A:AZ,MATCH(A929&amp;"-"&amp;U$1,'قرائت کنتور'!B:B,0),MATCH(L929,'قرائت کنتور'!$1:$1,0)),0)</f>
        <v>0</v>
      </c>
      <c r="V929" s="188">
        <f>IFERROR(INDEX('قرائت کنتور'!A:AZ,MATCH(A929&amp;"-"&amp;U$1,'قرائت کنتور'!B:B,0),MATCH(G929,'قرائت کنتور'!$1:$1,0)),0)</f>
        <v>0</v>
      </c>
      <c r="W929" s="188">
        <f>IFERROR(INDEX('قرائت کنتور'!A:AZ,MATCH(A929&amp;"-"&amp;W$1,'قرائت کنتور'!B:B,0),MATCH(L929,'قرائت کنتور'!$1:$1,0)),0)</f>
        <v>0</v>
      </c>
      <c r="X929" s="188">
        <f>IFERROR(INDEX('قرائت کنتور'!A:AZ,MATCH(A929&amp;"-"&amp;W$1,'قرائت کنتور'!B:B,0),MATCH(G929,'قرائت کنتور'!$1:$1,0)),0)</f>
        <v>0</v>
      </c>
      <c r="Y929" s="188">
        <f>IFERROR(INDEX('قرائت کنتور'!A:AZ,MATCH(A929&amp;"-"&amp;Y$1,'قرائت کنتور'!B:B,0),MATCH(L929,'قرائت کنتور'!$1:$1,0)),0)</f>
        <v>0</v>
      </c>
      <c r="Z929" s="188">
        <f>IFERROR(INDEX('قرائت کنتور'!A:AZ,MATCH(A929&amp;"-"&amp;Y$1,'قرائت کنتور'!B:B,0),MATCH(G929,'قرائت کنتور'!$1:$1,0)),0)</f>
        <v>0</v>
      </c>
      <c r="AA929" s="188">
        <f>IFERROR(INDEX('قرائت کنتور'!A:AZ,MATCH(A929&amp;"-"&amp;AA$1,'قرائت کنتور'!B:B,0),MATCH(L929,'قرائت کنتور'!$1:$1,0)),0)</f>
        <v>0</v>
      </c>
      <c r="AB929" s="188">
        <f>IFERROR(INDEX('قرائت کنتور'!A:AZ,MATCH(A929&amp;"-"&amp;AA$1,'قرائت کنتور'!B:B,0),MATCH(G929,'قرائت کنتور'!$1:$1,0)),0)</f>
        <v>0</v>
      </c>
      <c r="AC929" s="265"/>
      <c r="AD929" s="188">
        <f t="shared" si="327"/>
        <v>0</v>
      </c>
      <c r="AE929" s="188">
        <f t="shared" si="328"/>
        <v>0</v>
      </c>
      <c r="AF929" s="188">
        <f t="shared" si="329"/>
        <v>0</v>
      </c>
      <c r="AG929" s="188">
        <f t="shared" si="330"/>
        <v>0</v>
      </c>
      <c r="AH929" s="188">
        <f t="shared" si="331"/>
        <v>0</v>
      </c>
      <c r="AI929" s="188">
        <f t="shared" si="332"/>
        <v>0</v>
      </c>
      <c r="AJ929" s="188" t="str">
        <f t="shared" si="333"/>
        <v>0</v>
      </c>
      <c r="AK929" s="265"/>
      <c r="AL929" s="254" t="str">
        <f t="shared" si="334"/>
        <v>---</v>
      </c>
      <c r="AM929" s="254" t="str">
        <f t="shared" si="335"/>
        <v>---</v>
      </c>
      <c r="AN929" s="265"/>
      <c r="AO929" s="188" t="str">
        <f>IFERROR(INDEX('تعرفه ها'!A:Z,MATCH(P929&amp;"-"&amp;AO$1,'تعرفه ها'!C:C,0),MATCH(F929,'تعرفه ها'!$2:$2,0),1),"---")</f>
        <v>---</v>
      </c>
      <c r="AP929" s="188" t="str">
        <f>IFERROR(INDEX('تعرفه ها'!A:Z,MATCH(P929&amp;"-"&amp;AP$1,'تعرفه ها'!C:C,0),MATCH(F929,'تعرفه ها'!$2:$2,0),1),"---")</f>
        <v>---</v>
      </c>
      <c r="AQ929" s="188" t="str">
        <f>IFERROR(INDEX('تعرفه ها'!A:Z,MATCH(P929&amp;"-"&amp;AQ$1,'تعرفه ها'!C:C,0),MATCH(F929,'تعرفه ها'!$2:$2,0),1),"---")</f>
        <v>---</v>
      </c>
      <c r="AR929" s="188" t="str">
        <f>IFERROR(INDEX('تعرفه ها'!A:Z,MATCH(P929&amp;"-"&amp;AR$1,'تعرفه ها'!C:C,0),MATCH(F929,'تعرفه ها'!$2:$2,0),1),"---")</f>
        <v>---</v>
      </c>
      <c r="AS929" s="265"/>
      <c r="AT929" s="415" t="str">
        <f t="shared" si="336"/>
        <v>---</v>
      </c>
      <c r="AU929" s="415" t="str">
        <f t="shared" si="337"/>
        <v>---</v>
      </c>
      <c r="AV929" s="415" t="str">
        <f t="shared" si="338"/>
        <v>---</v>
      </c>
      <c r="AW929" s="415" t="str">
        <f t="shared" si="339"/>
        <v>---</v>
      </c>
      <c r="AX929" s="415" t="str">
        <f t="shared" si="340"/>
        <v>---</v>
      </c>
      <c r="AY929" s="415" t="str">
        <f>IFERROR(AH929*INDEX('تعرفه ها'!A:Z,MATCH("عوارض برق به ازاء هر کیلووات",'تعرفه ها'!$C:$C,0),MATCH(F929,'تعرفه ها'!$2:$2,0)),"---")</f>
        <v>---</v>
      </c>
      <c r="AZ929" s="415" t="str">
        <f t="shared" si="341"/>
        <v>---</v>
      </c>
      <c r="BA929" s="415" t="str">
        <f>IFERROR(ROUND(((AX929+AY929+AZ929)*INDEX('تعرفه ها'!A:Z,MATCH("هزینه نگهداری و تعمیرات شبکه برق",'تعرفه ها'!$C:$C,0),MATCH(F929,'تعرفه ها'!$2:$2,0))/100),0),"---")</f>
        <v>---</v>
      </c>
      <c r="BB929" s="415">
        <f>IFERROR(IF(P929="دیماندی",ROUND(AJ929*INDEX('تعرفه ها'!A:Z,MATCH(BB$1,'تعرفه ها'!$C:$C,0),MATCH(F929,'تعرفه ها'!$2:$2,0))*J929/30,0),0),"---")</f>
        <v>0</v>
      </c>
      <c r="BC929" s="415"/>
      <c r="BD929" s="54" t="str">
        <f>IFERROR(IF(INDEX('اطلاعات دوره'!A:Z,MATCH(G929,'اطلاعات دوره'!C:C,0),MATCH("برق",'اطلاعات دوره'!$1:$1,0))="دارد",ROUND(AX929*INDEX('تعرفه ها'!A:Z,MATCH("پیک فصلی برق",'تعرفه ها'!$C:$C,0),MATCH(F929,'تعرفه ها'!$2:$2,0))/100,0),0),"---")</f>
        <v>---</v>
      </c>
      <c r="BE929" s="415" t="str">
        <f>IFERROR(ROUND(((AX929+AY929+AZ929+BA929+BB929+BC929+BD929)*INDEX('تعرفه ها'!A:Z,MATCH("مالیات برق",'تعرفه ها'!$C:$C,0),MATCH(F929,'تعرفه ها'!$2:$2,0))/100),0),"---")</f>
        <v>---</v>
      </c>
      <c r="BF929" s="415" t="str">
        <f t="shared" si="342"/>
        <v>---</v>
      </c>
      <c r="BG929" s="415" t="str">
        <f t="shared" si="346"/>
        <v>---</v>
      </c>
      <c r="BH929" s="415" t="str">
        <f t="shared" si="343"/>
        <v>---</v>
      </c>
      <c r="BI929" s="54" t="str">
        <f t="shared" si="344"/>
        <v>---</v>
      </c>
      <c r="BJ929" s="55" t="str">
        <f t="shared" si="345"/>
        <v>---</v>
      </c>
      <c r="BK929" s="262"/>
      <c r="BL929" s="183" t="str">
        <f>IFERROR(IF(INDEX(پرداخت!A:AZ,MATCH(A929&amp;" - "&amp;"برق",پرداخت!$B:$B,0),MATCH(G929,پرداخت!$1:$1,0))="نشده","نشده","شده"),"---")</f>
        <v>---</v>
      </c>
    </row>
    <row r="930" spans="1:64" ht="33.75" hidden="1">
      <c r="A930" s="170"/>
      <c r="B930" s="47">
        <f>IFERROR(INDEX('اطلاعات انشعابات شرکتها'!A:BB,MATCH(A930,'اطلاعات انشعابات شرکتها'!A:A,0),MATCH(B$1,'اطلاعات انشعابات شرکتها'!$1:$1,0)),0)</f>
        <v>0</v>
      </c>
      <c r="C930" s="48">
        <f>IFERROR(INDEX('اطلاعات انشعابات شرکتها'!A:BB,MATCH(A930,'اطلاعات انشعابات شرکتها'!A:A,0),MATCH(C$1,'اطلاعات انشعابات شرکتها'!$1:$1,0)),0)</f>
        <v>0</v>
      </c>
      <c r="D930" s="45"/>
      <c r="E930" s="171"/>
      <c r="F930" s="170"/>
      <c r="G930" s="188" t="str">
        <f t="shared" si="324"/>
        <v>/</v>
      </c>
      <c r="H930" s="188">
        <f>IFERROR(INDEX('اطلاعات دوره'!A:Z,MATCH(G930,'اطلاعات دوره'!C:C,0),MATCH(H$1,'اطلاعات دوره'!$1:$1,0)),0)</f>
        <v>0</v>
      </c>
      <c r="I930" s="188">
        <f>IFERROR(INDEX('اطلاعات دوره'!A:Z,MATCH(G930,'اطلاعات دوره'!C:C,0),MATCH(I$1,'اطلاعات دوره'!$1:$1,0)),0)</f>
        <v>0</v>
      </c>
      <c r="J930" s="188">
        <f>IFERROR(INDEX('اطلاعات دوره'!A:Z,MATCH(G930,'اطلاعات دوره'!C:C,0),MATCH(J$1,'اطلاعات دوره'!$1:$1,0)),0)</f>
        <v>0</v>
      </c>
      <c r="K930" s="265"/>
      <c r="L930" s="188" t="str">
        <f>IFERROR(INDEX('اطلاعات دوره'!A:Z,MATCH(G930,'اطلاعات دوره'!C:C,0)-1,MATCH("عنوان",'اطلاعات دوره'!$1:$1,0)),"---")</f>
        <v>---</v>
      </c>
      <c r="M930" s="188" t="str">
        <f t="shared" si="325"/>
        <v>----</v>
      </c>
      <c r="N930" s="188" t="str">
        <f t="shared" si="326"/>
        <v>-/</v>
      </c>
      <c r="O930" s="265"/>
      <c r="P930" s="188">
        <f>IFERROR(INDEX('اطلاعات انشعابات شرکتها'!A:BB,MATCH(A930,'اطلاعات انشعابات شرکتها'!A:A,0),MATCH(P$1,'اطلاعات انشعابات شرکتها'!$1:$1,0)),0)</f>
        <v>0</v>
      </c>
      <c r="Q930" s="188">
        <f>IFERROR(INDEX('اطلاعات انشعابات شرکتها'!A:BB,MATCH(A930,'اطلاعات انشعابات شرکتها'!A:A,0),MATCH(Q$1,'اطلاعات انشعابات شرکتها'!$1:$1,0)),0)</f>
        <v>0</v>
      </c>
      <c r="R930" s="188">
        <f>IFERROR(INDEX('اطلاعات انشعابات شرکتها'!A:BB,MATCH(A930,'اطلاعات انشعابات شرکتها'!A:A,0),MATCH(R$1,'اطلاعات انشعابات شرکتها'!$1:$1,0)),0)</f>
        <v>0</v>
      </c>
      <c r="S930" s="265"/>
      <c r="T930" s="188">
        <f>IFERROR(INDEX('قرائت کنتور'!A:AZ,MATCH(A930&amp;"-"&amp;T$1,'قرائت کنتور'!B:B,0),MATCH(G930,'قرائت کنتور'!$1:$1,0)),0)</f>
        <v>0</v>
      </c>
      <c r="U930" s="188">
        <f>IFERROR(INDEX('قرائت کنتور'!A:AZ,MATCH(A930&amp;"-"&amp;U$1,'قرائت کنتور'!B:B,0),MATCH(L930,'قرائت کنتور'!$1:$1,0)),0)</f>
        <v>0</v>
      </c>
      <c r="V930" s="188">
        <f>IFERROR(INDEX('قرائت کنتور'!A:AZ,MATCH(A930&amp;"-"&amp;U$1,'قرائت کنتور'!B:B,0),MATCH(G930,'قرائت کنتور'!$1:$1,0)),0)</f>
        <v>0</v>
      </c>
      <c r="W930" s="188">
        <f>IFERROR(INDEX('قرائت کنتور'!A:AZ,MATCH(A930&amp;"-"&amp;W$1,'قرائت کنتور'!B:B,0),MATCH(L930,'قرائت کنتور'!$1:$1,0)),0)</f>
        <v>0</v>
      </c>
      <c r="X930" s="188">
        <f>IFERROR(INDEX('قرائت کنتور'!A:AZ,MATCH(A930&amp;"-"&amp;W$1,'قرائت کنتور'!B:B,0),MATCH(G930,'قرائت کنتور'!$1:$1,0)),0)</f>
        <v>0</v>
      </c>
      <c r="Y930" s="188">
        <f>IFERROR(INDEX('قرائت کنتور'!A:AZ,MATCH(A930&amp;"-"&amp;Y$1,'قرائت کنتور'!B:B,0),MATCH(L930,'قرائت کنتور'!$1:$1,0)),0)</f>
        <v>0</v>
      </c>
      <c r="Z930" s="188">
        <f>IFERROR(INDEX('قرائت کنتور'!A:AZ,MATCH(A930&amp;"-"&amp;Y$1,'قرائت کنتور'!B:B,0),MATCH(G930,'قرائت کنتور'!$1:$1,0)),0)</f>
        <v>0</v>
      </c>
      <c r="AA930" s="188">
        <f>IFERROR(INDEX('قرائت کنتور'!A:AZ,MATCH(A930&amp;"-"&amp;AA$1,'قرائت کنتور'!B:B,0),MATCH(L930,'قرائت کنتور'!$1:$1,0)),0)</f>
        <v>0</v>
      </c>
      <c r="AB930" s="188">
        <f>IFERROR(INDEX('قرائت کنتور'!A:AZ,MATCH(A930&amp;"-"&amp;AA$1,'قرائت کنتور'!B:B,0),MATCH(G930,'قرائت کنتور'!$1:$1,0)),0)</f>
        <v>0</v>
      </c>
      <c r="AC930" s="265"/>
      <c r="AD930" s="188">
        <f t="shared" si="327"/>
        <v>0</v>
      </c>
      <c r="AE930" s="188">
        <f t="shared" si="328"/>
        <v>0</v>
      </c>
      <c r="AF930" s="188">
        <f t="shared" si="329"/>
        <v>0</v>
      </c>
      <c r="AG930" s="188">
        <f t="shared" si="330"/>
        <v>0</v>
      </c>
      <c r="AH930" s="188">
        <f t="shared" si="331"/>
        <v>0</v>
      </c>
      <c r="AI930" s="188">
        <f t="shared" si="332"/>
        <v>0</v>
      </c>
      <c r="AJ930" s="188" t="str">
        <f t="shared" si="333"/>
        <v>0</v>
      </c>
      <c r="AK930" s="265"/>
      <c r="AL930" s="254" t="str">
        <f t="shared" si="334"/>
        <v>---</v>
      </c>
      <c r="AM930" s="254" t="str">
        <f t="shared" si="335"/>
        <v>---</v>
      </c>
      <c r="AN930" s="265"/>
      <c r="AO930" s="188" t="str">
        <f>IFERROR(INDEX('تعرفه ها'!A:Z,MATCH(P930&amp;"-"&amp;AO$1,'تعرفه ها'!C:C,0),MATCH(F930,'تعرفه ها'!$2:$2,0),1),"---")</f>
        <v>---</v>
      </c>
      <c r="AP930" s="188" t="str">
        <f>IFERROR(INDEX('تعرفه ها'!A:Z,MATCH(P930&amp;"-"&amp;AP$1,'تعرفه ها'!C:C,0),MATCH(F930,'تعرفه ها'!$2:$2,0),1),"---")</f>
        <v>---</v>
      </c>
      <c r="AQ930" s="188" t="str">
        <f>IFERROR(INDEX('تعرفه ها'!A:Z,MATCH(P930&amp;"-"&amp;AQ$1,'تعرفه ها'!C:C,0),MATCH(F930,'تعرفه ها'!$2:$2,0),1),"---")</f>
        <v>---</v>
      </c>
      <c r="AR930" s="188" t="str">
        <f>IFERROR(INDEX('تعرفه ها'!A:Z,MATCH(P930&amp;"-"&amp;AR$1,'تعرفه ها'!C:C,0),MATCH(F930,'تعرفه ها'!$2:$2,0),1),"---")</f>
        <v>---</v>
      </c>
      <c r="AS930" s="265"/>
      <c r="AT930" s="415" t="str">
        <f t="shared" si="336"/>
        <v>---</v>
      </c>
      <c r="AU930" s="415" t="str">
        <f t="shared" si="337"/>
        <v>---</v>
      </c>
      <c r="AV930" s="415" t="str">
        <f t="shared" si="338"/>
        <v>---</v>
      </c>
      <c r="AW930" s="415" t="str">
        <f t="shared" si="339"/>
        <v>---</v>
      </c>
      <c r="AX930" s="415" t="str">
        <f t="shared" si="340"/>
        <v>---</v>
      </c>
      <c r="AY930" s="415" t="str">
        <f>IFERROR(AH930*INDEX('تعرفه ها'!A:Z,MATCH("عوارض برق به ازاء هر کیلووات",'تعرفه ها'!$C:$C,0),MATCH(F930,'تعرفه ها'!$2:$2,0)),"---")</f>
        <v>---</v>
      </c>
      <c r="AZ930" s="415" t="str">
        <f t="shared" si="341"/>
        <v>---</v>
      </c>
      <c r="BA930" s="415" t="str">
        <f>IFERROR(ROUND(((AX930+AY930+AZ930)*INDEX('تعرفه ها'!A:Z,MATCH("هزینه نگهداری و تعمیرات شبکه برق",'تعرفه ها'!$C:$C,0),MATCH(F930,'تعرفه ها'!$2:$2,0))/100),0),"---")</f>
        <v>---</v>
      </c>
      <c r="BB930" s="415">
        <f>IFERROR(IF(P930="دیماندی",ROUND(AJ930*INDEX('تعرفه ها'!A:Z,MATCH(BB$1,'تعرفه ها'!$C:$C,0),MATCH(F930,'تعرفه ها'!$2:$2,0))*J930/30,0),0),"---")</f>
        <v>0</v>
      </c>
      <c r="BC930" s="415"/>
      <c r="BD930" s="54" t="str">
        <f>IFERROR(IF(INDEX('اطلاعات دوره'!A:Z,MATCH(G930,'اطلاعات دوره'!C:C,0),MATCH("برق",'اطلاعات دوره'!$1:$1,0))="دارد",ROUND(AX930*INDEX('تعرفه ها'!A:Z,MATCH("پیک فصلی برق",'تعرفه ها'!$C:$C,0),MATCH(F930,'تعرفه ها'!$2:$2,0))/100,0),0),"---")</f>
        <v>---</v>
      </c>
      <c r="BE930" s="415" t="str">
        <f>IFERROR(ROUND(((AX930+AY930+AZ930+BA930+BB930+BC930+BD930)*INDEX('تعرفه ها'!A:Z,MATCH("مالیات برق",'تعرفه ها'!$C:$C,0),MATCH(F930,'تعرفه ها'!$2:$2,0))/100),0),"---")</f>
        <v>---</v>
      </c>
      <c r="BF930" s="415" t="str">
        <f t="shared" si="342"/>
        <v>---</v>
      </c>
      <c r="BG930" s="415" t="str">
        <f t="shared" si="346"/>
        <v>---</v>
      </c>
      <c r="BH930" s="415" t="str">
        <f t="shared" si="343"/>
        <v>---</v>
      </c>
      <c r="BI930" s="54" t="str">
        <f t="shared" si="344"/>
        <v>---</v>
      </c>
      <c r="BJ930" s="55" t="str">
        <f t="shared" si="345"/>
        <v>---</v>
      </c>
      <c r="BK930" s="262"/>
      <c r="BL930" s="183" t="str">
        <f>IFERROR(IF(INDEX(پرداخت!A:AZ,MATCH(A930&amp;" - "&amp;"برق",پرداخت!$B:$B,0),MATCH(G930,پرداخت!$1:$1,0))="نشده","نشده","شده"),"---")</f>
        <v>---</v>
      </c>
    </row>
    <row r="931" spans="1:64" ht="33.75" hidden="1">
      <c r="A931" s="170"/>
      <c r="B931" s="47">
        <f>IFERROR(INDEX('اطلاعات انشعابات شرکتها'!A:BB,MATCH(A931,'اطلاعات انشعابات شرکتها'!A:A,0),MATCH(B$1,'اطلاعات انشعابات شرکتها'!$1:$1,0)),0)</f>
        <v>0</v>
      </c>
      <c r="C931" s="48">
        <f>IFERROR(INDEX('اطلاعات انشعابات شرکتها'!A:BB,MATCH(A931,'اطلاعات انشعابات شرکتها'!A:A,0),MATCH(C$1,'اطلاعات انشعابات شرکتها'!$1:$1,0)),0)</f>
        <v>0</v>
      </c>
      <c r="D931" s="45"/>
      <c r="E931" s="171"/>
      <c r="F931" s="170"/>
      <c r="G931" s="188" t="str">
        <f t="shared" si="324"/>
        <v>/</v>
      </c>
      <c r="H931" s="188">
        <f>IFERROR(INDEX('اطلاعات دوره'!A:Z,MATCH(G931,'اطلاعات دوره'!C:C,0),MATCH(H$1,'اطلاعات دوره'!$1:$1,0)),0)</f>
        <v>0</v>
      </c>
      <c r="I931" s="188">
        <f>IFERROR(INDEX('اطلاعات دوره'!A:Z,MATCH(G931,'اطلاعات دوره'!C:C,0),MATCH(I$1,'اطلاعات دوره'!$1:$1,0)),0)</f>
        <v>0</v>
      </c>
      <c r="J931" s="188">
        <f>IFERROR(INDEX('اطلاعات دوره'!A:Z,MATCH(G931,'اطلاعات دوره'!C:C,0),MATCH(J$1,'اطلاعات دوره'!$1:$1,0)),0)</f>
        <v>0</v>
      </c>
      <c r="K931" s="265"/>
      <c r="L931" s="188" t="str">
        <f>IFERROR(INDEX('اطلاعات دوره'!A:Z,MATCH(G931,'اطلاعات دوره'!C:C,0)-1,MATCH("عنوان",'اطلاعات دوره'!$1:$1,0)),"---")</f>
        <v>---</v>
      </c>
      <c r="M931" s="188" t="str">
        <f t="shared" si="325"/>
        <v>----</v>
      </c>
      <c r="N931" s="188" t="str">
        <f t="shared" si="326"/>
        <v>-/</v>
      </c>
      <c r="O931" s="265"/>
      <c r="P931" s="188">
        <f>IFERROR(INDEX('اطلاعات انشعابات شرکتها'!A:BB,MATCH(A931,'اطلاعات انشعابات شرکتها'!A:A,0),MATCH(P$1,'اطلاعات انشعابات شرکتها'!$1:$1,0)),0)</f>
        <v>0</v>
      </c>
      <c r="Q931" s="188">
        <f>IFERROR(INDEX('اطلاعات انشعابات شرکتها'!A:BB,MATCH(A931,'اطلاعات انشعابات شرکتها'!A:A,0),MATCH(Q$1,'اطلاعات انشعابات شرکتها'!$1:$1,0)),0)</f>
        <v>0</v>
      </c>
      <c r="R931" s="188">
        <f>IFERROR(INDEX('اطلاعات انشعابات شرکتها'!A:BB,MATCH(A931,'اطلاعات انشعابات شرکتها'!A:A,0),MATCH(R$1,'اطلاعات انشعابات شرکتها'!$1:$1,0)),0)</f>
        <v>0</v>
      </c>
      <c r="S931" s="265"/>
      <c r="T931" s="188">
        <f>IFERROR(INDEX('قرائت کنتور'!A:AZ,MATCH(A931&amp;"-"&amp;T$1,'قرائت کنتور'!B:B,0),MATCH(G931,'قرائت کنتور'!$1:$1,0)),0)</f>
        <v>0</v>
      </c>
      <c r="U931" s="188">
        <f>IFERROR(INDEX('قرائت کنتور'!A:AZ,MATCH(A931&amp;"-"&amp;U$1,'قرائت کنتور'!B:B,0),MATCH(L931,'قرائت کنتور'!$1:$1,0)),0)</f>
        <v>0</v>
      </c>
      <c r="V931" s="188">
        <f>IFERROR(INDEX('قرائت کنتور'!A:AZ,MATCH(A931&amp;"-"&amp;U$1,'قرائت کنتور'!B:B,0),MATCH(G931,'قرائت کنتور'!$1:$1,0)),0)</f>
        <v>0</v>
      </c>
      <c r="W931" s="188">
        <f>IFERROR(INDEX('قرائت کنتور'!A:AZ,MATCH(A931&amp;"-"&amp;W$1,'قرائت کنتور'!B:B,0),MATCH(L931,'قرائت کنتور'!$1:$1,0)),0)</f>
        <v>0</v>
      </c>
      <c r="X931" s="188">
        <f>IFERROR(INDEX('قرائت کنتور'!A:AZ,MATCH(A931&amp;"-"&amp;W$1,'قرائت کنتور'!B:B,0),MATCH(G931,'قرائت کنتور'!$1:$1,0)),0)</f>
        <v>0</v>
      </c>
      <c r="Y931" s="188">
        <f>IFERROR(INDEX('قرائت کنتور'!A:AZ,MATCH(A931&amp;"-"&amp;Y$1,'قرائت کنتور'!B:B,0),MATCH(L931,'قرائت کنتور'!$1:$1,0)),0)</f>
        <v>0</v>
      </c>
      <c r="Z931" s="188">
        <f>IFERROR(INDEX('قرائت کنتور'!A:AZ,MATCH(A931&amp;"-"&amp;Y$1,'قرائت کنتور'!B:B,0),MATCH(G931,'قرائت کنتور'!$1:$1,0)),0)</f>
        <v>0</v>
      </c>
      <c r="AA931" s="188">
        <f>IFERROR(INDEX('قرائت کنتور'!A:AZ,MATCH(A931&amp;"-"&amp;AA$1,'قرائت کنتور'!B:B,0),MATCH(L931,'قرائت کنتور'!$1:$1,0)),0)</f>
        <v>0</v>
      </c>
      <c r="AB931" s="188">
        <f>IFERROR(INDEX('قرائت کنتور'!A:AZ,MATCH(A931&amp;"-"&amp;AA$1,'قرائت کنتور'!B:B,0),MATCH(G931,'قرائت کنتور'!$1:$1,0)),0)</f>
        <v>0</v>
      </c>
      <c r="AC931" s="265"/>
      <c r="AD931" s="188">
        <f t="shared" si="327"/>
        <v>0</v>
      </c>
      <c r="AE931" s="188">
        <f t="shared" si="328"/>
        <v>0</v>
      </c>
      <c r="AF931" s="188">
        <f t="shared" si="329"/>
        <v>0</v>
      </c>
      <c r="AG931" s="188">
        <f t="shared" si="330"/>
        <v>0</v>
      </c>
      <c r="AH931" s="188">
        <f t="shared" si="331"/>
        <v>0</v>
      </c>
      <c r="AI931" s="188">
        <f t="shared" si="332"/>
        <v>0</v>
      </c>
      <c r="AJ931" s="188" t="str">
        <f t="shared" si="333"/>
        <v>0</v>
      </c>
      <c r="AK931" s="265"/>
      <c r="AL931" s="254" t="str">
        <f t="shared" si="334"/>
        <v>---</v>
      </c>
      <c r="AM931" s="254" t="str">
        <f t="shared" si="335"/>
        <v>---</v>
      </c>
      <c r="AN931" s="265"/>
      <c r="AO931" s="188" t="str">
        <f>IFERROR(INDEX('تعرفه ها'!A:Z,MATCH(P931&amp;"-"&amp;AO$1,'تعرفه ها'!C:C,0),MATCH(F931,'تعرفه ها'!$2:$2,0),1),"---")</f>
        <v>---</v>
      </c>
      <c r="AP931" s="188" t="str">
        <f>IFERROR(INDEX('تعرفه ها'!A:Z,MATCH(P931&amp;"-"&amp;AP$1,'تعرفه ها'!C:C,0),MATCH(F931,'تعرفه ها'!$2:$2,0),1),"---")</f>
        <v>---</v>
      </c>
      <c r="AQ931" s="188" t="str">
        <f>IFERROR(INDEX('تعرفه ها'!A:Z,MATCH(P931&amp;"-"&amp;AQ$1,'تعرفه ها'!C:C,0),MATCH(F931,'تعرفه ها'!$2:$2,0),1),"---")</f>
        <v>---</v>
      </c>
      <c r="AR931" s="188" t="str">
        <f>IFERROR(INDEX('تعرفه ها'!A:Z,MATCH(P931&amp;"-"&amp;AR$1,'تعرفه ها'!C:C,0),MATCH(F931,'تعرفه ها'!$2:$2,0),1),"---")</f>
        <v>---</v>
      </c>
      <c r="AS931" s="265"/>
      <c r="AT931" s="415" t="str">
        <f t="shared" si="336"/>
        <v>---</v>
      </c>
      <c r="AU931" s="415" t="str">
        <f t="shared" si="337"/>
        <v>---</v>
      </c>
      <c r="AV931" s="415" t="str">
        <f t="shared" si="338"/>
        <v>---</v>
      </c>
      <c r="AW931" s="415" t="str">
        <f t="shared" si="339"/>
        <v>---</v>
      </c>
      <c r="AX931" s="415" t="str">
        <f t="shared" si="340"/>
        <v>---</v>
      </c>
      <c r="AY931" s="415" t="str">
        <f>IFERROR(AH931*INDEX('تعرفه ها'!A:Z,MATCH("عوارض برق به ازاء هر کیلووات",'تعرفه ها'!$C:$C,0),MATCH(F931,'تعرفه ها'!$2:$2,0)),"---")</f>
        <v>---</v>
      </c>
      <c r="AZ931" s="415" t="str">
        <f t="shared" si="341"/>
        <v>---</v>
      </c>
      <c r="BA931" s="415" t="str">
        <f>IFERROR(ROUND(((AX931+AY931+AZ931)*INDEX('تعرفه ها'!A:Z,MATCH("هزینه نگهداری و تعمیرات شبکه برق",'تعرفه ها'!$C:$C,0),MATCH(F931,'تعرفه ها'!$2:$2,0))/100),0),"---")</f>
        <v>---</v>
      </c>
      <c r="BB931" s="415">
        <f>IFERROR(IF(P931="دیماندی",ROUND(AJ931*INDEX('تعرفه ها'!A:Z,MATCH(BB$1,'تعرفه ها'!$C:$C,0),MATCH(F931,'تعرفه ها'!$2:$2,0))*J931/30,0),0),"---")</f>
        <v>0</v>
      </c>
      <c r="BC931" s="415"/>
      <c r="BD931" s="54" t="str">
        <f>IFERROR(IF(INDEX('اطلاعات دوره'!A:Z,MATCH(G931,'اطلاعات دوره'!C:C,0),MATCH("برق",'اطلاعات دوره'!$1:$1,0))="دارد",ROUND(AX931*INDEX('تعرفه ها'!A:Z,MATCH("پیک فصلی برق",'تعرفه ها'!$C:$C,0),MATCH(F931,'تعرفه ها'!$2:$2,0))/100,0),0),"---")</f>
        <v>---</v>
      </c>
      <c r="BE931" s="415" t="str">
        <f>IFERROR(ROUND(((AX931+AY931+AZ931+BA931+BB931+BC931+BD931)*INDEX('تعرفه ها'!A:Z,MATCH("مالیات برق",'تعرفه ها'!$C:$C,0),MATCH(F931,'تعرفه ها'!$2:$2,0))/100),0),"---")</f>
        <v>---</v>
      </c>
      <c r="BF931" s="415" t="str">
        <f t="shared" si="342"/>
        <v>---</v>
      </c>
      <c r="BG931" s="415" t="str">
        <f t="shared" si="346"/>
        <v>---</v>
      </c>
      <c r="BH931" s="415" t="str">
        <f t="shared" si="343"/>
        <v>---</v>
      </c>
      <c r="BI931" s="54" t="str">
        <f t="shared" si="344"/>
        <v>---</v>
      </c>
      <c r="BJ931" s="55" t="str">
        <f t="shared" si="345"/>
        <v>---</v>
      </c>
      <c r="BK931" s="262"/>
      <c r="BL931" s="183" t="str">
        <f>IFERROR(IF(INDEX(پرداخت!A:AZ,MATCH(A931&amp;" - "&amp;"برق",پرداخت!$B:$B,0),MATCH(G931,پرداخت!$1:$1,0))="نشده","نشده","شده"),"---")</f>
        <v>---</v>
      </c>
    </row>
    <row r="932" spans="1:64" ht="33.75" hidden="1">
      <c r="A932" s="170"/>
      <c r="B932" s="47">
        <f>IFERROR(INDEX('اطلاعات انشعابات شرکتها'!A:BB,MATCH(A932,'اطلاعات انشعابات شرکتها'!A:A,0),MATCH(B$1,'اطلاعات انشعابات شرکتها'!$1:$1,0)),0)</f>
        <v>0</v>
      </c>
      <c r="C932" s="48">
        <f>IFERROR(INDEX('اطلاعات انشعابات شرکتها'!A:BB,MATCH(A932,'اطلاعات انشعابات شرکتها'!A:A,0),MATCH(C$1,'اطلاعات انشعابات شرکتها'!$1:$1,0)),0)</f>
        <v>0</v>
      </c>
      <c r="D932" s="45"/>
      <c r="E932" s="171"/>
      <c r="F932" s="170"/>
      <c r="G932" s="188" t="str">
        <f t="shared" si="324"/>
        <v>/</v>
      </c>
      <c r="H932" s="188">
        <f>IFERROR(INDEX('اطلاعات دوره'!A:Z,MATCH(G932,'اطلاعات دوره'!C:C,0),MATCH(H$1,'اطلاعات دوره'!$1:$1,0)),0)</f>
        <v>0</v>
      </c>
      <c r="I932" s="188">
        <f>IFERROR(INDEX('اطلاعات دوره'!A:Z,MATCH(G932,'اطلاعات دوره'!C:C,0),MATCH(I$1,'اطلاعات دوره'!$1:$1,0)),0)</f>
        <v>0</v>
      </c>
      <c r="J932" s="188">
        <f>IFERROR(INDEX('اطلاعات دوره'!A:Z,MATCH(G932,'اطلاعات دوره'!C:C,0),MATCH(J$1,'اطلاعات دوره'!$1:$1,0)),0)</f>
        <v>0</v>
      </c>
      <c r="K932" s="265"/>
      <c r="L932" s="188" t="str">
        <f>IFERROR(INDEX('اطلاعات دوره'!A:Z,MATCH(G932,'اطلاعات دوره'!C:C,0)-1,MATCH("عنوان",'اطلاعات دوره'!$1:$1,0)),"---")</f>
        <v>---</v>
      </c>
      <c r="M932" s="188" t="str">
        <f t="shared" si="325"/>
        <v>----</v>
      </c>
      <c r="N932" s="188" t="str">
        <f t="shared" si="326"/>
        <v>-/</v>
      </c>
      <c r="O932" s="265"/>
      <c r="P932" s="188">
        <f>IFERROR(INDEX('اطلاعات انشعابات شرکتها'!A:BB,MATCH(A932,'اطلاعات انشعابات شرکتها'!A:A,0),MATCH(P$1,'اطلاعات انشعابات شرکتها'!$1:$1,0)),0)</f>
        <v>0</v>
      </c>
      <c r="Q932" s="188">
        <f>IFERROR(INDEX('اطلاعات انشعابات شرکتها'!A:BB,MATCH(A932,'اطلاعات انشعابات شرکتها'!A:A,0),MATCH(Q$1,'اطلاعات انشعابات شرکتها'!$1:$1,0)),0)</f>
        <v>0</v>
      </c>
      <c r="R932" s="188">
        <f>IFERROR(INDEX('اطلاعات انشعابات شرکتها'!A:BB,MATCH(A932,'اطلاعات انشعابات شرکتها'!A:A,0),MATCH(R$1,'اطلاعات انشعابات شرکتها'!$1:$1,0)),0)</f>
        <v>0</v>
      </c>
      <c r="S932" s="265"/>
      <c r="T932" s="188">
        <f>IFERROR(INDEX('قرائت کنتور'!A:AZ,MATCH(A932&amp;"-"&amp;T$1,'قرائت کنتور'!B:B,0),MATCH(G932,'قرائت کنتور'!$1:$1,0)),0)</f>
        <v>0</v>
      </c>
      <c r="U932" s="188">
        <f>IFERROR(INDEX('قرائت کنتور'!A:AZ,MATCH(A932&amp;"-"&amp;U$1,'قرائت کنتور'!B:B,0),MATCH(L932,'قرائت کنتور'!$1:$1,0)),0)</f>
        <v>0</v>
      </c>
      <c r="V932" s="188">
        <f>IFERROR(INDEX('قرائت کنتور'!A:AZ,MATCH(A932&amp;"-"&amp;U$1,'قرائت کنتور'!B:B,0),MATCH(G932,'قرائت کنتور'!$1:$1,0)),0)</f>
        <v>0</v>
      </c>
      <c r="W932" s="188">
        <f>IFERROR(INDEX('قرائت کنتور'!A:AZ,MATCH(A932&amp;"-"&amp;W$1,'قرائت کنتور'!B:B,0),MATCH(L932,'قرائت کنتور'!$1:$1,0)),0)</f>
        <v>0</v>
      </c>
      <c r="X932" s="188">
        <f>IFERROR(INDEX('قرائت کنتور'!A:AZ,MATCH(A932&amp;"-"&amp;W$1,'قرائت کنتور'!B:B,0),MATCH(G932,'قرائت کنتور'!$1:$1,0)),0)</f>
        <v>0</v>
      </c>
      <c r="Y932" s="188">
        <f>IFERROR(INDEX('قرائت کنتور'!A:AZ,MATCH(A932&amp;"-"&amp;Y$1,'قرائت کنتور'!B:B,0),MATCH(L932,'قرائت کنتور'!$1:$1,0)),0)</f>
        <v>0</v>
      </c>
      <c r="Z932" s="188">
        <f>IFERROR(INDEX('قرائت کنتور'!A:AZ,MATCH(A932&amp;"-"&amp;Y$1,'قرائت کنتور'!B:B,0),MATCH(G932,'قرائت کنتور'!$1:$1,0)),0)</f>
        <v>0</v>
      </c>
      <c r="AA932" s="188">
        <f>IFERROR(INDEX('قرائت کنتور'!A:AZ,MATCH(A932&amp;"-"&amp;AA$1,'قرائت کنتور'!B:B,0),MATCH(L932,'قرائت کنتور'!$1:$1,0)),0)</f>
        <v>0</v>
      </c>
      <c r="AB932" s="188">
        <f>IFERROR(INDEX('قرائت کنتور'!A:AZ,MATCH(A932&amp;"-"&amp;AA$1,'قرائت کنتور'!B:B,0),MATCH(G932,'قرائت کنتور'!$1:$1,0)),0)</f>
        <v>0</v>
      </c>
      <c r="AC932" s="265"/>
      <c r="AD932" s="188">
        <f t="shared" si="327"/>
        <v>0</v>
      </c>
      <c r="AE932" s="188">
        <f t="shared" si="328"/>
        <v>0</v>
      </c>
      <c r="AF932" s="188">
        <f t="shared" si="329"/>
        <v>0</v>
      </c>
      <c r="AG932" s="188">
        <f t="shared" si="330"/>
        <v>0</v>
      </c>
      <c r="AH932" s="188">
        <f t="shared" si="331"/>
        <v>0</v>
      </c>
      <c r="AI932" s="188">
        <f t="shared" si="332"/>
        <v>0</v>
      </c>
      <c r="AJ932" s="188" t="str">
        <f t="shared" si="333"/>
        <v>0</v>
      </c>
      <c r="AK932" s="265"/>
      <c r="AL932" s="254" t="str">
        <f t="shared" si="334"/>
        <v>---</v>
      </c>
      <c r="AM932" s="254" t="str">
        <f t="shared" si="335"/>
        <v>---</v>
      </c>
      <c r="AN932" s="265"/>
      <c r="AO932" s="188" t="str">
        <f>IFERROR(INDEX('تعرفه ها'!A:Z,MATCH(P932&amp;"-"&amp;AO$1,'تعرفه ها'!C:C,0),MATCH(F932,'تعرفه ها'!$2:$2,0),1),"---")</f>
        <v>---</v>
      </c>
      <c r="AP932" s="188" t="str">
        <f>IFERROR(INDEX('تعرفه ها'!A:Z,MATCH(P932&amp;"-"&amp;AP$1,'تعرفه ها'!C:C,0),MATCH(F932,'تعرفه ها'!$2:$2,0),1),"---")</f>
        <v>---</v>
      </c>
      <c r="AQ932" s="188" t="str">
        <f>IFERROR(INDEX('تعرفه ها'!A:Z,MATCH(P932&amp;"-"&amp;AQ$1,'تعرفه ها'!C:C,0),MATCH(F932,'تعرفه ها'!$2:$2,0),1),"---")</f>
        <v>---</v>
      </c>
      <c r="AR932" s="188" t="str">
        <f>IFERROR(INDEX('تعرفه ها'!A:Z,MATCH(P932&amp;"-"&amp;AR$1,'تعرفه ها'!C:C,0),MATCH(F932,'تعرفه ها'!$2:$2,0),1),"---")</f>
        <v>---</v>
      </c>
      <c r="AS932" s="265"/>
      <c r="AT932" s="415" t="str">
        <f t="shared" si="336"/>
        <v>---</v>
      </c>
      <c r="AU932" s="415" t="str">
        <f t="shared" si="337"/>
        <v>---</v>
      </c>
      <c r="AV932" s="415" t="str">
        <f t="shared" si="338"/>
        <v>---</v>
      </c>
      <c r="AW932" s="415" t="str">
        <f t="shared" si="339"/>
        <v>---</v>
      </c>
      <c r="AX932" s="415" t="str">
        <f t="shared" si="340"/>
        <v>---</v>
      </c>
      <c r="AY932" s="415" t="str">
        <f>IFERROR(AH932*INDEX('تعرفه ها'!A:Z,MATCH("عوارض برق به ازاء هر کیلووات",'تعرفه ها'!$C:$C,0),MATCH(F932,'تعرفه ها'!$2:$2,0)),"---")</f>
        <v>---</v>
      </c>
      <c r="AZ932" s="415" t="str">
        <f t="shared" si="341"/>
        <v>---</v>
      </c>
      <c r="BA932" s="415" t="str">
        <f>IFERROR(ROUND(((AX932+AY932+AZ932)*INDEX('تعرفه ها'!A:Z,MATCH("هزینه نگهداری و تعمیرات شبکه برق",'تعرفه ها'!$C:$C,0),MATCH(F932,'تعرفه ها'!$2:$2,0))/100),0),"---")</f>
        <v>---</v>
      </c>
      <c r="BB932" s="415">
        <f>IFERROR(IF(P932="دیماندی",ROUND(AJ932*INDEX('تعرفه ها'!A:Z,MATCH(BB$1,'تعرفه ها'!$C:$C,0),MATCH(F932,'تعرفه ها'!$2:$2,0))*J932/30,0),0),"---")</f>
        <v>0</v>
      </c>
      <c r="BC932" s="415"/>
      <c r="BD932" s="54" t="str">
        <f>IFERROR(IF(INDEX('اطلاعات دوره'!A:Z,MATCH(G932,'اطلاعات دوره'!C:C,0),MATCH("برق",'اطلاعات دوره'!$1:$1,0))="دارد",ROUND(AX932*INDEX('تعرفه ها'!A:Z,MATCH("پیک فصلی برق",'تعرفه ها'!$C:$C,0),MATCH(F932,'تعرفه ها'!$2:$2,0))/100,0),0),"---")</f>
        <v>---</v>
      </c>
      <c r="BE932" s="415" t="str">
        <f>IFERROR(ROUND(((AX932+AY932+AZ932+BA932+BB932+BC932+BD932)*INDEX('تعرفه ها'!A:Z,MATCH("مالیات برق",'تعرفه ها'!$C:$C,0),MATCH(F932,'تعرفه ها'!$2:$2,0))/100),0),"---")</f>
        <v>---</v>
      </c>
      <c r="BF932" s="415" t="str">
        <f t="shared" si="342"/>
        <v>---</v>
      </c>
      <c r="BG932" s="415" t="str">
        <f t="shared" si="346"/>
        <v>---</v>
      </c>
      <c r="BH932" s="415" t="str">
        <f t="shared" si="343"/>
        <v>---</v>
      </c>
      <c r="BI932" s="54" t="str">
        <f t="shared" si="344"/>
        <v>---</v>
      </c>
      <c r="BJ932" s="55" t="str">
        <f t="shared" si="345"/>
        <v>---</v>
      </c>
      <c r="BK932" s="262"/>
      <c r="BL932" s="183" t="str">
        <f>IFERROR(IF(INDEX(پرداخت!A:AZ,MATCH(A932&amp;" - "&amp;"برق",پرداخت!$B:$B,0),MATCH(G932,پرداخت!$1:$1,0))="نشده","نشده","شده"),"---")</f>
        <v>---</v>
      </c>
    </row>
    <row r="933" spans="1:64" ht="33.75" hidden="1">
      <c r="A933" s="170"/>
      <c r="B933" s="47">
        <f>IFERROR(INDEX('اطلاعات انشعابات شرکتها'!A:BB,MATCH(A933,'اطلاعات انشعابات شرکتها'!A:A,0),MATCH(B$1,'اطلاعات انشعابات شرکتها'!$1:$1,0)),0)</f>
        <v>0</v>
      </c>
      <c r="C933" s="48">
        <f>IFERROR(INDEX('اطلاعات انشعابات شرکتها'!A:BB,MATCH(A933,'اطلاعات انشعابات شرکتها'!A:A,0),MATCH(C$1,'اطلاعات انشعابات شرکتها'!$1:$1,0)),0)</f>
        <v>0</v>
      </c>
      <c r="D933" s="45"/>
      <c r="E933" s="171"/>
      <c r="F933" s="170"/>
      <c r="G933" s="188" t="str">
        <f t="shared" si="324"/>
        <v>/</v>
      </c>
      <c r="H933" s="188">
        <f>IFERROR(INDEX('اطلاعات دوره'!A:Z,MATCH(G933,'اطلاعات دوره'!C:C,0),MATCH(H$1,'اطلاعات دوره'!$1:$1,0)),0)</f>
        <v>0</v>
      </c>
      <c r="I933" s="188">
        <f>IFERROR(INDEX('اطلاعات دوره'!A:Z,MATCH(G933,'اطلاعات دوره'!C:C,0),MATCH(I$1,'اطلاعات دوره'!$1:$1,0)),0)</f>
        <v>0</v>
      </c>
      <c r="J933" s="188">
        <f>IFERROR(INDEX('اطلاعات دوره'!A:Z,MATCH(G933,'اطلاعات دوره'!C:C,0),MATCH(J$1,'اطلاعات دوره'!$1:$1,0)),0)</f>
        <v>0</v>
      </c>
      <c r="K933" s="265"/>
      <c r="L933" s="188" t="str">
        <f>IFERROR(INDEX('اطلاعات دوره'!A:Z,MATCH(G933,'اطلاعات دوره'!C:C,0)-1,MATCH("عنوان",'اطلاعات دوره'!$1:$1,0)),"---")</f>
        <v>---</v>
      </c>
      <c r="M933" s="188" t="str">
        <f t="shared" si="325"/>
        <v>----</v>
      </c>
      <c r="N933" s="188" t="str">
        <f t="shared" si="326"/>
        <v>-/</v>
      </c>
      <c r="O933" s="265"/>
      <c r="P933" s="188">
        <f>IFERROR(INDEX('اطلاعات انشعابات شرکتها'!A:BB,MATCH(A933,'اطلاعات انشعابات شرکتها'!A:A,0),MATCH(P$1,'اطلاعات انشعابات شرکتها'!$1:$1,0)),0)</f>
        <v>0</v>
      </c>
      <c r="Q933" s="188">
        <f>IFERROR(INDEX('اطلاعات انشعابات شرکتها'!A:BB,MATCH(A933,'اطلاعات انشعابات شرکتها'!A:A,0),MATCH(Q$1,'اطلاعات انشعابات شرکتها'!$1:$1,0)),0)</f>
        <v>0</v>
      </c>
      <c r="R933" s="188">
        <f>IFERROR(INDEX('اطلاعات انشعابات شرکتها'!A:BB,MATCH(A933,'اطلاعات انشعابات شرکتها'!A:A,0),MATCH(R$1,'اطلاعات انشعابات شرکتها'!$1:$1,0)),0)</f>
        <v>0</v>
      </c>
      <c r="S933" s="265"/>
      <c r="T933" s="188">
        <f>IFERROR(INDEX('قرائت کنتور'!A:AZ,MATCH(A933&amp;"-"&amp;T$1,'قرائت کنتور'!B:B,0),MATCH(G933,'قرائت کنتور'!$1:$1,0)),0)</f>
        <v>0</v>
      </c>
      <c r="U933" s="188">
        <f>IFERROR(INDEX('قرائت کنتور'!A:AZ,MATCH(A933&amp;"-"&amp;U$1,'قرائت کنتور'!B:B,0),MATCH(L933,'قرائت کنتور'!$1:$1,0)),0)</f>
        <v>0</v>
      </c>
      <c r="V933" s="188">
        <f>IFERROR(INDEX('قرائت کنتور'!A:AZ,MATCH(A933&amp;"-"&amp;U$1,'قرائت کنتور'!B:B,0),MATCH(G933,'قرائت کنتور'!$1:$1,0)),0)</f>
        <v>0</v>
      </c>
      <c r="W933" s="188">
        <f>IFERROR(INDEX('قرائت کنتور'!A:AZ,MATCH(A933&amp;"-"&amp;W$1,'قرائت کنتور'!B:B,0),MATCH(L933,'قرائت کنتور'!$1:$1,0)),0)</f>
        <v>0</v>
      </c>
      <c r="X933" s="188">
        <f>IFERROR(INDEX('قرائت کنتور'!A:AZ,MATCH(A933&amp;"-"&amp;W$1,'قرائت کنتور'!B:B,0),MATCH(G933,'قرائت کنتور'!$1:$1,0)),0)</f>
        <v>0</v>
      </c>
      <c r="Y933" s="188">
        <f>IFERROR(INDEX('قرائت کنتور'!A:AZ,MATCH(A933&amp;"-"&amp;Y$1,'قرائت کنتور'!B:B,0),MATCH(L933,'قرائت کنتور'!$1:$1,0)),0)</f>
        <v>0</v>
      </c>
      <c r="Z933" s="188">
        <f>IFERROR(INDEX('قرائت کنتور'!A:AZ,MATCH(A933&amp;"-"&amp;Y$1,'قرائت کنتور'!B:B,0),MATCH(G933,'قرائت کنتور'!$1:$1,0)),0)</f>
        <v>0</v>
      </c>
      <c r="AA933" s="188">
        <f>IFERROR(INDEX('قرائت کنتور'!A:AZ,MATCH(A933&amp;"-"&amp;AA$1,'قرائت کنتور'!B:B,0),MATCH(L933,'قرائت کنتور'!$1:$1,0)),0)</f>
        <v>0</v>
      </c>
      <c r="AB933" s="188">
        <f>IFERROR(INDEX('قرائت کنتور'!A:AZ,MATCH(A933&amp;"-"&amp;AA$1,'قرائت کنتور'!B:B,0),MATCH(G933,'قرائت کنتور'!$1:$1,0)),0)</f>
        <v>0</v>
      </c>
      <c r="AC933" s="265"/>
      <c r="AD933" s="188">
        <f t="shared" si="327"/>
        <v>0</v>
      </c>
      <c r="AE933" s="188">
        <f t="shared" si="328"/>
        <v>0</v>
      </c>
      <c r="AF933" s="188">
        <f t="shared" si="329"/>
        <v>0</v>
      </c>
      <c r="AG933" s="188">
        <f t="shared" si="330"/>
        <v>0</v>
      </c>
      <c r="AH933" s="188">
        <f t="shared" si="331"/>
        <v>0</v>
      </c>
      <c r="AI933" s="188">
        <f t="shared" si="332"/>
        <v>0</v>
      </c>
      <c r="AJ933" s="188" t="str">
        <f t="shared" si="333"/>
        <v>0</v>
      </c>
      <c r="AK933" s="265"/>
      <c r="AL933" s="254" t="str">
        <f t="shared" si="334"/>
        <v>---</v>
      </c>
      <c r="AM933" s="254" t="str">
        <f t="shared" si="335"/>
        <v>---</v>
      </c>
      <c r="AN933" s="265"/>
      <c r="AO933" s="188" t="str">
        <f>IFERROR(INDEX('تعرفه ها'!A:Z,MATCH(P933&amp;"-"&amp;AO$1,'تعرفه ها'!C:C,0),MATCH(F933,'تعرفه ها'!$2:$2,0),1),"---")</f>
        <v>---</v>
      </c>
      <c r="AP933" s="188" t="str">
        <f>IFERROR(INDEX('تعرفه ها'!A:Z,MATCH(P933&amp;"-"&amp;AP$1,'تعرفه ها'!C:C,0),MATCH(F933,'تعرفه ها'!$2:$2,0),1),"---")</f>
        <v>---</v>
      </c>
      <c r="AQ933" s="188" t="str">
        <f>IFERROR(INDEX('تعرفه ها'!A:Z,MATCH(P933&amp;"-"&amp;AQ$1,'تعرفه ها'!C:C,0),MATCH(F933,'تعرفه ها'!$2:$2,0),1),"---")</f>
        <v>---</v>
      </c>
      <c r="AR933" s="188" t="str">
        <f>IFERROR(INDEX('تعرفه ها'!A:Z,MATCH(P933&amp;"-"&amp;AR$1,'تعرفه ها'!C:C,0),MATCH(F933,'تعرفه ها'!$2:$2,0),1),"---")</f>
        <v>---</v>
      </c>
      <c r="AS933" s="265"/>
      <c r="AT933" s="415" t="str">
        <f t="shared" si="336"/>
        <v>---</v>
      </c>
      <c r="AU933" s="415" t="str">
        <f t="shared" si="337"/>
        <v>---</v>
      </c>
      <c r="AV933" s="415" t="str">
        <f t="shared" si="338"/>
        <v>---</v>
      </c>
      <c r="AW933" s="415" t="str">
        <f t="shared" si="339"/>
        <v>---</v>
      </c>
      <c r="AX933" s="415" t="str">
        <f t="shared" si="340"/>
        <v>---</v>
      </c>
      <c r="AY933" s="415" t="str">
        <f>IFERROR(AH933*INDEX('تعرفه ها'!A:Z,MATCH("عوارض برق به ازاء هر کیلووات",'تعرفه ها'!$C:$C,0),MATCH(F933,'تعرفه ها'!$2:$2,0)),"---")</f>
        <v>---</v>
      </c>
      <c r="AZ933" s="415" t="str">
        <f t="shared" si="341"/>
        <v>---</v>
      </c>
      <c r="BA933" s="415" t="str">
        <f>IFERROR(ROUND(((AX933+AY933+AZ933)*INDEX('تعرفه ها'!A:Z,MATCH("هزینه نگهداری و تعمیرات شبکه برق",'تعرفه ها'!$C:$C,0),MATCH(F933,'تعرفه ها'!$2:$2,0))/100),0),"---")</f>
        <v>---</v>
      </c>
      <c r="BB933" s="415">
        <f>IFERROR(IF(P933="دیماندی",ROUND(AJ933*INDEX('تعرفه ها'!A:Z,MATCH(BB$1,'تعرفه ها'!$C:$C,0),MATCH(F933,'تعرفه ها'!$2:$2,0))*J933/30,0),0),"---")</f>
        <v>0</v>
      </c>
      <c r="BC933" s="415"/>
      <c r="BD933" s="54" t="str">
        <f>IFERROR(IF(INDEX('اطلاعات دوره'!A:Z,MATCH(G933,'اطلاعات دوره'!C:C,0),MATCH("برق",'اطلاعات دوره'!$1:$1,0))="دارد",ROUND(AX933*INDEX('تعرفه ها'!A:Z,MATCH("پیک فصلی برق",'تعرفه ها'!$C:$C,0),MATCH(F933,'تعرفه ها'!$2:$2,0))/100,0),0),"---")</f>
        <v>---</v>
      </c>
      <c r="BE933" s="415" t="str">
        <f>IFERROR(ROUND(((AX933+AY933+AZ933+BA933+BB933+BC933+BD933)*INDEX('تعرفه ها'!A:Z,MATCH("مالیات برق",'تعرفه ها'!$C:$C,0),MATCH(F933,'تعرفه ها'!$2:$2,0))/100),0),"---")</f>
        <v>---</v>
      </c>
      <c r="BF933" s="415" t="str">
        <f t="shared" si="342"/>
        <v>---</v>
      </c>
      <c r="BG933" s="415" t="str">
        <f t="shared" si="346"/>
        <v>---</v>
      </c>
      <c r="BH933" s="415" t="str">
        <f t="shared" si="343"/>
        <v>---</v>
      </c>
      <c r="BI933" s="54" t="str">
        <f t="shared" si="344"/>
        <v>---</v>
      </c>
      <c r="BJ933" s="55" t="str">
        <f t="shared" si="345"/>
        <v>---</v>
      </c>
      <c r="BK933" s="262"/>
      <c r="BL933" s="183" t="str">
        <f>IFERROR(IF(INDEX(پرداخت!A:AZ,MATCH(A933&amp;" - "&amp;"برق",پرداخت!$B:$B,0),MATCH(G933,پرداخت!$1:$1,0))="نشده","نشده","شده"),"---")</f>
        <v>---</v>
      </c>
    </row>
    <row r="934" spans="1:64" ht="33.75" hidden="1">
      <c r="A934" s="170"/>
      <c r="B934" s="47">
        <f>IFERROR(INDEX('اطلاعات انشعابات شرکتها'!A:BB,MATCH(A934,'اطلاعات انشعابات شرکتها'!A:A,0),MATCH(B$1,'اطلاعات انشعابات شرکتها'!$1:$1,0)),0)</f>
        <v>0</v>
      </c>
      <c r="C934" s="48">
        <f>IFERROR(INDEX('اطلاعات انشعابات شرکتها'!A:BB,MATCH(A934,'اطلاعات انشعابات شرکتها'!A:A,0),MATCH(C$1,'اطلاعات انشعابات شرکتها'!$1:$1,0)),0)</f>
        <v>0</v>
      </c>
      <c r="D934" s="45"/>
      <c r="E934" s="171"/>
      <c r="F934" s="170"/>
      <c r="G934" s="188" t="str">
        <f t="shared" si="324"/>
        <v>/</v>
      </c>
      <c r="H934" s="188">
        <f>IFERROR(INDEX('اطلاعات دوره'!A:Z,MATCH(G934,'اطلاعات دوره'!C:C,0),MATCH(H$1,'اطلاعات دوره'!$1:$1,0)),0)</f>
        <v>0</v>
      </c>
      <c r="I934" s="188">
        <f>IFERROR(INDEX('اطلاعات دوره'!A:Z,MATCH(G934,'اطلاعات دوره'!C:C,0),MATCH(I$1,'اطلاعات دوره'!$1:$1,0)),0)</f>
        <v>0</v>
      </c>
      <c r="J934" s="188">
        <f>IFERROR(INDEX('اطلاعات دوره'!A:Z,MATCH(G934,'اطلاعات دوره'!C:C,0),MATCH(J$1,'اطلاعات دوره'!$1:$1,0)),0)</f>
        <v>0</v>
      </c>
      <c r="K934" s="265"/>
      <c r="L934" s="188" t="str">
        <f>IFERROR(INDEX('اطلاعات دوره'!A:Z,MATCH(G934,'اطلاعات دوره'!C:C,0)-1,MATCH("عنوان",'اطلاعات دوره'!$1:$1,0)),"---")</f>
        <v>---</v>
      </c>
      <c r="M934" s="188" t="str">
        <f t="shared" si="325"/>
        <v>----</v>
      </c>
      <c r="N934" s="188" t="str">
        <f t="shared" si="326"/>
        <v>-/</v>
      </c>
      <c r="O934" s="265"/>
      <c r="P934" s="188">
        <f>IFERROR(INDEX('اطلاعات انشعابات شرکتها'!A:BB,MATCH(A934,'اطلاعات انشعابات شرکتها'!A:A,0),MATCH(P$1,'اطلاعات انشعابات شرکتها'!$1:$1,0)),0)</f>
        <v>0</v>
      </c>
      <c r="Q934" s="188">
        <f>IFERROR(INDEX('اطلاعات انشعابات شرکتها'!A:BB,MATCH(A934,'اطلاعات انشعابات شرکتها'!A:A,0),MATCH(Q$1,'اطلاعات انشعابات شرکتها'!$1:$1,0)),0)</f>
        <v>0</v>
      </c>
      <c r="R934" s="188">
        <f>IFERROR(INDEX('اطلاعات انشعابات شرکتها'!A:BB,MATCH(A934,'اطلاعات انشعابات شرکتها'!A:A,0),MATCH(R$1,'اطلاعات انشعابات شرکتها'!$1:$1,0)),0)</f>
        <v>0</v>
      </c>
      <c r="S934" s="265"/>
      <c r="T934" s="188">
        <f>IFERROR(INDEX('قرائت کنتور'!A:AZ,MATCH(A934&amp;"-"&amp;T$1,'قرائت کنتور'!B:B,0),MATCH(G934,'قرائت کنتور'!$1:$1,0)),0)</f>
        <v>0</v>
      </c>
      <c r="U934" s="188">
        <f>IFERROR(INDEX('قرائت کنتور'!A:AZ,MATCH(A934&amp;"-"&amp;U$1,'قرائت کنتور'!B:B,0),MATCH(L934,'قرائت کنتور'!$1:$1,0)),0)</f>
        <v>0</v>
      </c>
      <c r="V934" s="188">
        <f>IFERROR(INDEX('قرائت کنتور'!A:AZ,MATCH(A934&amp;"-"&amp;U$1,'قرائت کنتور'!B:B,0),MATCH(G934,'قرائت کنتور'!$1:$1,0)),0)</f>
        <v>0</v>
      </c>
      <c r="W934" s="188">
        <f>IFERROR(INDEX('قرائت کنتور'!A:AZ,MATCH(A934&amp;"-"&amp;W$1,'قرائت کنتور'!B:B,0),MATCH(L934,'قرائت کنتور'!$1:$1,0)),0)</f>
        <v>0</v>
      </c>
      <c r="X934" s="188">
        <f>IFERROR(INDEX('قرائت کنتور'!A:AZ,MATCH(A934&amp;"-"&amp;W$1,'قرائت کنتور'!B:B,0),MATCH(G934,'قرائت کنتور'!$1:$1,0)),0)</f>
        <v>0</v>
      </c>
      <c r="Y934" s="188">
        <f>IFERROR(INDEX('قرائت کنتور'!A:AZ,MATCH(A934&amp;"-"&amp;Y$1,'قرائت کنتور'!B:B,0),MATCH(L934,'قرائت کنتور'!$1:$1,0)),0)</f>
        <v>0</v>
      </c>
      <c r="Z934" s="188">
        <f>IFERROR(INDEX('قرائت کنتور'!A:AZ,MATCH(A934&amp;"-"&amp;Y$1,'قرائت کنتور'!B:B,0),MATCH(G934,'قرائت کنتور'!$1:$1,0)),0)</f>
        <v>0</v>
      </c>
      <c r="AA934" s="188">
        <f>IFERROR(INDEX('قرائت کنتور'!A:AZ,MATCH(A934&amp;"-"&amp;AA$1,'قرائت کنتور'!B:B,0),MATCH(L934,'قرائت کنتور'!$1:$1,0)),0)</f>
        <v>0</v>
      </c>
      <c r="AB934" s="188">
        <f>IFERROR(INDEX('قرائت کنتور'!A:AZ,MATCH(A934&amp;"-"&amp;AA$1,'قرائت کنتور'!B:B,0),MATCH(G934,'قرائت کنتور'!$1:$1,0)),0)</f>
        <v>0</v>
      </c>
      <c r="AC934" s="265"/>
      <c r="AD934" s="188">
        <f t="shared" si="327"/>
        <v>0</v>
      </c>
      <c r="AE934" s="188">
        <f t="shared" si="328"/>
        <v>0</v>
      </c>
      <c r="AF934" s="188">
        <f t="shared" si="329"/>
        <v>0</v>
      </c>
      <c r="AG934" s="188">
        <f t="shared" si="330"/>
        <v>0</v>
      </c>
      <c r="AH934" s="188">
        <f t="shared" si="331"/>
        <v>0</v>
      </c>
      <c r="AI934" s="188">
        <f t="shared" si="332"/>
        <v>0</v>
      </c>
      <c r="AJ934" s="188" t="str">
        <f t="shared" si="333"/>
        <v>0</v>
      </c>
      <c r="AK934" s="265"/>
      <c r="AL934" s="254" t="str">
        <f t="shared" si="334"/>
        <v>---</v>
      </c>
      <c r="AM934" s="254" t="str">
        <f t="shared" si="335"/>
        <v>---</v>
      </c>
      <c r="AN934" s="265"/>
      <c r="AO934" s="188" t="str">
        <f>IFERROR(INDEX('تعرفه ها'!A:Z,MATCH(P934&amp;"-"&amp;AO$1,'تعرفه ها'!C:C,0),MATCH(F934,'تعرفه ها'!$2:$2,0),1),"---")</f>
        <v>---</v>
      </c>
      <c r="AP934" s="188" t="str">
        <f>IFERROR(INDEX('تعرفه ها'!A:Z,MATCH(P934&amp;"-"&amp;AP$1,'تعرفه ها'!C:C,0),MATCH(F934,'تعرفه ها'!$2:$2,0),1),"---")</f>
        <v>---</v>
      </c>
      <c r="AQ934" s="188" t="str">
        <f>IFERROR(INDEX('تعرفه ها'!A:Z,MATCH(P934&amp;"-"&amp;AQ$1,'تعرفه ها'!C:C,0),MATCH(F934,'تعرفه ها'!$2:$2,0),1),"---")</f>
        <v>---</v>
      </c>
      <c r="AR934" s="188" t="str">
        <f>IFERROR(INDEX('تعرفه ها'!A:Z,MATCH(P934&amp;"-"&amp;AR$1,'تعرفه ها'!C:C,0),MATCH(F934,'تعرفه ها'!$2:$2,0),1),"---")</f>
        <v>---</v>
      </c>
      <c r="AS934" s="265"/>
      <c r="AT934" s="415" t="str">
        <f t="shared" si="336"/>
        <v>---</v>
      </c>
      <c r="AU934" s="415" t="str">
        <f t="shared" si="337"/>
        <v>---</v>
      </c>
      <c r="AV934" s="415" t="str">
        <f t="shared" si="338"/>
        <v>---</v>
      </c>
      <c r="AW934" s="415" t="str">
        <f t="shared" si="339"/>
        <v>---</v>
      </c>
      <c r="AX934" s="415" t="str">
        <f t="shared" si="340"/>
        <v>---</v>
      </c>
      <c r="AY934" s="415" t="str">
        <f>IFERROR(AH934*INDEX('تعرفه ها'!A:Z,MATCH("عوارض برق به ازاء هر کیلووات",'تعرفه ها'!$C:$C,0),MATCH(F934,'تعرفه ها'!$2:$2,0)),"---")</f>
        <v>---</v>
      </c>
      <c r="AZ934" s="415" t="str">
        <f t="shared" si="341"/>
        <v>---</v>
      </c>
      <c r="BA934" s="415" t="str">
        <f>IFERROR(ROUND(((AX934+AY934+AZ934)*INDEX('تعرفه ها'!A:Z,MATCH("هزینه نگهداری و تعمیرات شبکه برق",'تعرفه ها'!$C:$C,0),MATCH(F934,'تعرفه ها'!$2:$2,0))/100),0),"---")</f>
        <v>---</v>
      </c>
      <c r="BB934" s="415">
        <f>IFERROR(IF(P934="دیماندی",ROUND(AJ934*INDEX('تعرفه ها'!A:Z,MATCH(BB$1,'تعرفه ها'!$C:$C,0),MATCH(F934,'تعرفه ها'!$2:$2,0))*J934/30,0),0),"---")</f>
        <v>0</v>
      </c>
      <c r="BC934" s="415"/>
      <c r="BD934" s="54" t="str">
        <f>IFERROR(IF(INDEX('اطلاعات دوره'!A:Z,MATCH(G934,'اطلاعات دوره'!C:C,0),MATCH("برق",'اطلاعات دوره'!$1:$1,0))="دارد",ROUND(AX934*INDEX('تعرفه ها'!A:Z,MATCH("پیک فصلی برق",'تعرفه ها'!$C:$C,0),MATCH(F934,'تعرفه ها'!$2:$2,0))/100,0),0),"---")</f>
        <v>---</v>
      </c>
      <c r="BE934" s="415" t="str">
        <f>IFERROR(ROUND(((AX934+AY934+AZ934+BA934+BB934+BC934+BD934)*INDEX('تعرفه ها'!A:Z,MATCH("مالیات برق",'تعرفه ها'!$C:$C,0),MATCH(F934,'تعرفه ها'!$2:$2,0))/100),0),"---")</f>
        <v>---</v>
      </c>
      <c r="BF934" s="415" t="str">
        <f t="shared" si="342"/>
        <v>---</v>
      </c>
      <c r="BG934" s="415" t="str">
        <f t="shared" si="346"/>
        <v>---</v>
      </c>
      <c r="BH934" s="415" t="str">
        <f t="shared" si="343"/>
        <v>---</v>
      </c>
      <c r="BI934" s="54" t="str">
        <f t="shared" si="344"/>
        <v>---</v>
      </c>
      <c r="BJ934" s="55" t="str">
        <f t="shared" si="345"/>
        <v>---</v>
      </c>
      <c r="BK934" s="262"/>
      <c r="BL934" s="183" t="str">
        <f>IFERROR(IF(INDEX(پرداخت!A:AZ,MATCH(A934&amp;" - "&amp;"برق",پرداخت!$B:$B,0),MATCH(G934,پرداخت!$1:$1,0))="نشده","نشده","شده"),"---")</f>
        <v>---</v>
      </c>
    </row>
    <row r="935" spans="1:64" ht="33.75" hidden="1">
      <c r="A935" s="170"/>
      <c r="B935" s="47">
        <f>IFERROR(INDEX('اطلاعات انشعابات شرکتها'!A:BB,MATCH(A935,'اطلاعات انشعابات شرکتها'!A:A,0),MATCH(B$1,'اطلاعات انشعابات شرکتها'!$1:$1,0)),0)</f>
        <v>0</v>
      </c>
      <c r="C935" s="48">
        <f>IFERROR(INDEX('اطلاعات انشعابات شرکتها'!A:BB,MATCH(A935,'اطلاعات انشعابات شرکتها'!A:A,0),MATCH(C$1,'اطلاعات انشعابات شرکتها'!$1:$1,0)),0)</f>
        <v>0</v>
      </c>
      <c r="D935" s="45"/>
      <c r="E935" s="171"/>
      <c r="F935" s="170"/>
      <c r="G935" s="188" t="str">
        <f t="shared" si="324"/>
        <v>/</v>
      </c>
      <c r="H935" s="188">
        <f>IFERROR(INDEX('اطلاعات دوره'!A:Z,MATCH(G935,'اطلاعات دوره'!C:C,0),MATCH(H$1,'اطلاعات دوره'!$1:$1,0)),0)</f>
        <v>0</v>
      </c>
      <c r="I935" s="188">
        <f>IFERROR(INDEX('اطلاعات دوره'!A:Z,MATCH(G935,'اطلاعات دوره'!C:C,0),MATCH(I$1,'اطلاعات دوره'!$1:$1,0)),0)</f>
        <v>0</v>
      </c>
      <c r="J935" s="188">
        <f>IFERROR(INDEX('اطلاعات دوره'!A:Z,MATCH(G935,'اطلاعات دوره'!C:C,0),MATCH(J$1,'اطلاعات دوره'!$1:$1,0)),0)</f>
        <v>0</v>
      </c>
      <c r="K935" s="265"/>
      <c r="L935" s="188" t="str">
        <f>IFERROR(INDEX('اطلاعات دوره'!A:Z,MATCH(G935,'اطلاعات دوره'!C:C,0)-1,MATCH("عنوان",'اطلاعات دوره'!$1:$1,0)),"---")</f>
        <v>---</v>
      </c>
      <c r="M935" s="188" t="str">
        <f t="shared" si="325"/>
        <v>----</v>
      </c>
      <c r="N935" s="188" t="str">
        <f t="shared" si="326"/>
        <v>-/</v>
      </c>
      <c r="O935" s="265"/>
      <c r="P935" s="188">
        <f>IFERROR(INDEX('اطلاعات انشعابات شرکتها'!A:BB,MATCH(A935,'اطلاعات انشعابات شرکتها'!A:A,0),MATCH(P$1,'اطلاعات انشعابات شرکتها'!$1:$1,0)),0)</f>
        <v>0</v>
      </c>
      <c r="Q935" s="188">
        <f>IFERROR(INDEX('اطلاعات انشعابات شرکتها'!A:BB,MATCH(A935,'اطلاعات انشعابات شرکتها'!A:A,0),MATCH(Q$1,'اطلاعات انشعابات شرکتها'!$1:$1,0)),0)</f>
        <v>0</v>
      </c>
      <c r="R935" s="188">
        <f>IFERROR(INDEX('اطلاعات انشعابات شرکتها'!A:BB,MATCH(A935,'اطلاعات انشعابات شرکتها'!A:A,0),MATCH(R$1,'اطلاعات انشعابات شرکتها'!$1:$1,0)),0)</f>
        <v>0</v>
      </c>
      <c r="S935" s="265"/>
      <c r="T935" s="188">
        <f>IFERROR(INDEX('قرائت کنتور'!A:AZ,MATCH(A935&amp;"-"&amp;T$1,'قرائت کنتور'!B:B,0),MATCH(G935,'قرائت کنتور'!$1:$1,0)),0)</f>
        <v>0</v>
      </c>
      <c r="U935" s="188">
        <f>IFERROR(INDEX('قرائت کنتور'!A:AZ,MATCH(A935&amp;"-"&amp;U$1,'قرائت کنتور'!B:B,0),MATCH(L935,'قرائت کنتور'!$1:$1,0)),0)</f>
        <v>0</v>
      </c>
      <c r="V935" s="188">
        <f>IFERROR(INDEX('قرائت کنتور'!A:AZ,MATCH(A935&amp;"-"&amp;U$1,'قرائت کنتور'!B:B,0),MATCH(G935,'قرائت کنتور'!$1:$1,0)),0)</f>
        <v>0</v>
      </c>
      <c r="W935" s="188">
        <f>IFERROR(INDEX('قرائت کنتور'!A:AZ,MATCH(A935&amp;"-"&amp;W$1,'قرائت کنتور'!B:B,0),MATCH(L935,'قرائت کنتور'!$1:$1,0)),0)</f>
        <v>0</v>
      </c>
      <c r="X935" s="188">
        <f>IFERROR(INDEX('قرائت کنتور'!A:AZ,MATCH(A935&amp;"-"&amp;W$1,'قرائت کنتور'!B:B,0),MATCH(G935,'قرائت کنتور'!$1:$1,0)),0)</f>
        <v>0</v>
      </c>
      <c r="Y935" s="188">
        <f>IFERROR(INDEX('قرائت کنتور'!A:AZ,MATCH(A935&amp;"-"&amp;Y$1,'قرائت کنتور'!B:B,0),MATCH(L935,'قرائت کنتور'!$1:$1,0)),0)</f>
        <v>0</v>
      </c>
      <c r="Z935" s="188">
        <f>IFERROR(INDEX('قرائت کنتور'!A:AZ,MATCH(A935&amp;"-"&amp;Y$1,'قرائت کنتور'!B:B,0),MATCH(G935,'قرائت کنتور'!$1:$1,0)),0)</f>
        <v>0</v>
      </c>
      <c r="AA935" s="188">
        <f>IFERROR(INDEX('قرائت کنتور'!A:AZ,MATCH(A935&amp;"-"&amp;AA$1,'قرائت کنتور'!B:B,0),MATCH(L935,'قرائت کنتور'!$1:$1,0)),0)</f>
        <v>0</v>
      </c>
      <c r="AB935" s="188">
        <f>IFERROR(INDEX('قرائت کنتور'!A:AZ,MATCH(A935&amp;"-"&amp;AA$1,'قرائت کنتور'!B:B,0),MATCH(G935,'قرائت کنتور'!$1:$1,0)),0)</f>
        <v>0</v>
      </c>
      <c r="AC935" s="265"/>
      <c r="AD935" s="188">
        <f t="shared" si="327"/>
        <v>0</v>
      </c>
      <c r="AE935" s="188">
        <f t="shared" si="328"/>
        <v>0</v>
      </c>
      <c r="AF935" s="188">
        <f t="shared" si="329"/>
        <v>0</v>
      </c>
      <c r="AG935" s="188">
        <f t="shared" si="330"/>
        <v>0</v>
      </c>
      <c r="AH935" s="188">
        <f t="shared" si="331"/>
        <v>0</v>
      </c>
      <c r="AI935" s="188">
        <f t="shared" si="332"/>
        <v>0</v>
      </c>
      <c r="AJ935" s="188" t="str">
        <f t="shared" si="333"/>
        <v>0</v>
      </c>
      <c r="AK935" s="265"/>
      <c r="AL935" s="254" t="str">
        <f t="shared" si="334"/>
        <v>---</v>
      </c>
      <c r="AM935" s="254" t="str">
        <f t="shared" si="335"/>
        <v>---</v>
      </c>
      <c r="AN935" s="265"/>
      <c r="AO935" s="188" t="str">
        <f>IFERROR(INDEX('تعرفه ها'!A:Z,MATCH(P935&amp;"-"&amp;AO$1,'تعرفه ها'!C:C,0),MATCH(F935,'تعرفه ها'!$2:$2,0),1),"---")</f>
        <v>---</v>
      </c>
      <c r="AP935" s="188" t="str">
        <f>IFERROR(INDEX('تعرفه ها'!A:Z,MATCH(P935&amp;"-"&amp;AP$1,'تعرفه ها'!C:C,0),MATCH(F935,'تعرفه ها'!$2:$2,0),1),"---")</f>
        <v>---</v>
      </c>
      <c r="AQ935" s="188" t="str">
        <f>IFERROR(INDEX('تعرفه ها'!A:Z,MATCH(P935&amp;"-"&amp;AQ$1,'تعرفه ها'!C:C,0),MATCH(F935,'تعرفه ها'!$2:$2,0),1),"---")</f>
        <v>---</v>
      </c>
      <c r="AR935" s="188" t="str">
        <f>IFERROR(INDEX('تعرفه ها'!A:Z,MATCH(P935&amp;"-"&amp;AR$1,'تعرفه ها'!C:C,0),MATCH(F935,'تعرفه ها'!$2:$2,0),1),"---")</f>
        <v>---</v>
      </c>
      <c r="AS935" s="265"/>
      <c r="AT935" s="415" t="str">
        <f t="shared" si="336"/>
        <v>---</v>
      </c>
      <c r="AU935" s="415" t="str">
        <f t="shared" si="337"/>
        <v>---</v>
      </c>
      <c r="AV935" s="415" t="str">
        <f t="shared" si="338"/>
        <v>---</v>
      </c>
      <c r="AW935" s="415" t="str">
        <f t="shared" si="339"/>
        <v>---</v>
      </c>
      <c r="AX935" s="415" t="str">
        <f t="shared" si="340"/>
        <v>---</v>
      </c>
      <c r="AY935" s="415" t="str">
        <f>IFERROR(AH935*INDEX('تعرفه ها'!A:Z,MATCH("عوارض برق به ازاء هر کیلووات",'تعرفه ها'!$C:$C,0),MATCH(F935,'تعرفه ها'!$2:$2,0)),"---")</f>
        <v>---</v>
      </c>
      <c r="AZ935" s="415" t="str">
        <f t="shared" si="341"/>
        <v>---</v>
      </c>
      <c r="BA935" s="415" t="str">
        <f>IFERROR(ROUND(((AX935+AY935+AZ935)*INDEX('تعرفه ها'!A:Z,MATCH("هزینه نگهداری و تعمیرات شبکه برق",'تعرفه ها'!$C:$C,0),MATCH(F935,'تعرفه ها'!$2:$2,0))/100),0),"---")</f>
        <v>---</v>
      </c>
      <c r="BB935" s="415">
        <f>IFERROR(IF(P935="دیماندی",ROUND(AJ935*INDEX('تعرفه ها'!A:Z,MATCH(BB$1,'تعرفه ها'!$C:$C,0),MATCH(F935,'تعرفه ها'!$2:$2,0))*J935/30,0),0),"---")</f>
        <v>0</v>
      </c>
      <c r="BC935" s="415"/>
      <c r="BD935" s="54" t="str">
        <f>IFERROR(IF(INDEX('اطلاعات دوره'!A:Z,MATCH(G935,'اطلاعات دوره'!C:C,0),MATCH("برق",'اطلاعات دوره'!$1:$1,0))="دارد",ROUND(AX935*INDEX('تعرفه ها'!A:Z,MATCH("پیک فصلی برق",'تعرفه ها'!$C:$C,0),MATCH(F935,'تعرفه ها'!$2:$2,0))/100,0),0),"---")</f>
        <v>---</v>
      </c>
      <c r="BE935" s="415" t="str">
        <f>IFERROR(ROUND(((AX935+AY935+AZ935+BA935+BB935+BC935+BD935)*INDEX('تعرفه ها'!A:Z,MATCH("مالیات برق",'تعرفه ها'!$C:$C,0),MATCH(F935,'تعرفه ها'!$2:$2,0))/100),0),"---")</f>
        <v>---</v>
      </c>
      <c r="BF935" s="415" t="str">
        <f t="shared" si="342"/>
        <v>---</v>
      </c>
      <c r="BG935" s="415" t="str">
        <f t="shared" si="346"/>
        <v>---</v>
      </c>
      <c r="BH935" s="415" t="str">
        <f t="shared" si="343"/>
        <v>---</v>
      </c>
      <c r="BI935" s="54" t="str">
        <f t="shared" si="344"/>
        <v>---</v>
      </c>
      <c r="BJ935" s="55" t="str">
        <f t="shared" si="345"/>
        <v>---</v>
      </c>
      <c r="BK935" s="262"/>
      <c r="BL935" s="183" t="str">
        <f>IFERROR(IF(INDEX(پرداخت!A:AZ,MATCH(A935&amp;" - "&amp;"برق",پرداخت!$B:$B,0),MATCH(G935,پرداخت!$1:$1,0))="نشده","نشده","شده"),"---")</f>
        <v>---</v>
      </c>
    </row>
    <row r="936" spans="1:64" ht="33.75" hidden="1">
      <c r="A936" s="170"/>
      <c r="B936" s="47">
        <f>IFERROR(INDEX('اطلاعات انشعابات شرکتها'!A:BB,MATCH(A936,'اطلاعات انشعابات شرکتها'!A:A,0),MATCH(B$1,'اطلاعات انشعابات شرکتها'!$1:$1,0)),0)</f>
        <v>0</v>
      </c>
      <c r="C936" s="48">
        <f>IFERROR(INDEX('اطلاعات انشعابات شرکتها'!A:BB,MATCH(A936,'اطلاعات انشعابات شرکتها'!A:A,0),MATCH(C$1,'اطلاعات انشعابات شرکتها'!$1:$1,0)),0)</f>
        <v>0</v>
      </c>
      <c r="D936" s="45"/>
      <c r="E936" s="171"/>
      <c r="F936" s="170"/>
      <c r="G936" s="188" t="str">
        <f t="shared" si="324"/>
        <v>/</v>
      </c>
      <c r="H936" s="188">
        <f>IFERROR(INDEX('اطلاعات دوره'!A:Z,MATCH(G936,'اطلاعات دوره'!C:C,0),MATCH(H$1,'اطلاعات دوره'!$1:$1,0)),0)</f>
        <v>0</v>
      </c>
      <c r="I936" s="188">
        <f>IFERROR(INDEX('اطلاعات دوره'!A:Z,MATCH(G936,'اطلاعات دوره'!C:C,0),MATCH(I$1,'اطلاعات دوره'!$1:$1,0)),0)</f>
        <v>0</v>
      </c>
      <c r="J936" s="188">
        <f>IFERROR(INDEX('اطلاعات دوره'!A:Z,MATCH(G936,'اطلاعات دوره'!C:C,0),MATCH(J$1,'اطلاعات دوره'!$1:$1,0)),0)</f>
        <v>0</v>
      </c>
      <c r="K936" s="265"/>
      <c r="L936" s="188" t="str">
        <f>IFERROR(INDEX('اطلاعات دوره'!A:Z,MATCH(G936,'اطلاعات دوره'!C:C,0)-1,MATCH("عنوان",'اطلاعات دوره'!$1:$1,0)),"---")</f>
        <v>---</v>
      </c>
      <c r="M936" s="188" t="str">
        <f t="shared" si="325"/>
        <v>----</v>
      </c>
      <c r="N936" s="188" t="str">
        <f t="shared" si="326"/>
        <v>-/</v>
      </c>
      <c r="O936" s="265"/>
      <c r="P936" s="188">
        <f>IFERROR(INDEX('اطلاعات انشعابات شرکتها'!A:BB,MATCH(A936,'اطلاعات انشعابات شرکتها'!A:A,0),MATCH(P$1,'اطلاعات انشعابات شرکتها'!$1:$1,0)),0)</f>
        <v>0</v>
      </c>
      <c r="Q936" s="188">
        <f>IFERROR(INDEX('اطلاعات انشعابات شرکتها'!A:BB,MATCH(A936,'اطلاعات انشعابات شرکتها'!A:A,0),MATCH(Q$1,'اطلاعات انشعابات شرکتها'!$1:$1,0)),0)</f>
        <v>0</v>
      </c>
      <c r="R936" s="188">
        <f>IFERROR(INDEX('اطلاعات انشعابات شرکتها'!A:BB,MATCH(A936,'اطلاعات انشعابات شرکتها'!A:A,0),MATCH(R$1,'اطلاعات انشعابات شرکتها'!$1:$1,0)),0)</f>
        <v>0</v>
      </c>
      <c r="S936" s="265"/>
      <c r="T936" s="188">
        <f>IFERROR(INDEX('قرائت کنتور'!A:AZ,MATCH(A936&amp;"-"&amp;T$1,'قرائت کنتور'!B:B,0),MATCH(G936,'قرائت کنتور'!$1:$1,0)),0)</f>
        <v>0</v>
      </c>
      <c r="U936" s="188">
        <f>IFERROR(INDEX('قرائت کنتور'!A:AZ,MATCH(A936&amp;"-"&amp;U$1,'قرائت کنتور'!B:B,0),MATCH(L936,'قرائت کنتور'!$1:$1,0)),0)</f>
        <v>0</v>
      </c>
      <c r="V936" s="188">
        <f>IFERROR(INDEX('قرائت کنتور'!A:AZ,MATCH(A936&amp;"-"&amp;U$1,'قرائت کنتور'!B:B,0),MATCH(G936,'قرائت کنتور'!$1:$1,0)),0)</f>
        <v>0</v>
      </c>
      <c r="W936" s="188">
        <f>IFERROR(INDEX('قرائت کنتور'!A:AZ,MATCH(A936&amp;"-"&amp;W$1,'قرائت کنتور'!B:B,0),MATCH(L936,'قرائت کنتور'!$1:$1,0)),0)</f>
        <v>0</v>
      </c>
      <c r="X936" s="188">
        <f>IFERROR(INDEX('قرائت کنتور'!A:AZ,MATCH(A936&amp;"-"&amp;W$1,'قرائت کنتور'!B:B,0),MATCH(G936,'قرائت کنتور'!$1:$1,0)),0)</f>
        <v>0</v>
      </c>
      <c r="Y936" s="188">
        <f>IFERROR(INDEX('قرائت کنتور'!A:AZ,MATCH(A936&amp;"-"&amp;Y$1,'قرائت کنتور'!B:B,0),MATCH(L936,'قرائت کنتور'!$1:$1,0)),0)</f>
        <v>0</v>
      </c>
      <c r="Z936" s="188">
        <f>IFERROR(INDEX('قرائت کنتور'!A:AZ,MATCH(A936&amp;"-"&amp;Y$1,'قرائت کنتور'!B:B,0),MATCH(G936,'قرائت کنتور'!$1:$1,0)),0)</f>
        <v>0</v>
      </c>
      <c r="AA936" s="188">
        <f>IFERROR(INDEX('قرائت کنتور'!A:AZ,MATCH(A936&amp;"-"&amp;AA$1,'قرائت کنتور'!B:B,0),MATCH(L936,'قرائت کنتور'!$1:$1,0)),0)</f>
        <v>0</v>
      </c>
      <c r="AB936" s="188">
        <f>IFERROR(INDEX('قرائت کنتور'!A:AZ,MATCH(A936&amp;"-"&amp;AA$1,'قرائت کنتور'!B:B,0),MATCH(G936,'قرائت کنتور'!$1:$1,0)),0)</f>
        <v>0</v>
      </c>
      <c r="AC936" s="265"/>
      <c r="AD936" s="188">
        <f t="shared" si="327"/>
        <v>0</v>
      </c>
      <c r="AE936" s="188">
        <f t="shared" si="328"/>
        <v>0</v>
      </c>
      <c r="AF936" s="188">
        <f t="shared" si="329"/>
        <v>0</v>
      </c>
      <c r="AG936" s="188">
        <f t="shared" si="330"/>
        <v>0</v>
      </c>
      <c r="AH936" s="188">
        <f t="shared" si="331"/>
        <v>0</v>
      </c>
      <c r="AI936" s="188">
        <f t="shared" si="332"/>
        <v>0</v>
      </c>
      <c r="AJ936" s="188" t="str">
        <f t="shared" si="333"/>
        <v>0</v>
      </c>
      <c r="AK936" s="265"/>
      <c r="AL936" s="254" t="str">
        <f t="shared" si="334"/>
        <v>---</v>
      </c>
      <c r="AM936" s="254" t="str">
        <f t="shared" si="335"/>
        <v>---</v>
      </c>
      <c r="AN936" s="265"/>
      <c r="AO936" s="188" t="str">
        <f>IFERROR(INDEX('تعرفه ها'!A:Z,MATCH(P936&amp;"-"&amp;AO$1,'تعرفه ها'!C:C,0),MATCH(F936,'تعرفه ها'!$2:$2,0),1),"---")</f>
        <v>---</v>
      </c>
      <c r="AP936" s="188" t="str">
        <f>IFERROR(INDEX('تعرفه ها'!A:Z,MATCH(P936&amp;"-"&amp;AP$1,'تعرفه ها'!C:C,0),MATCH(F936,'تعرفه ها'!$2:$2,0),1),"---")</f>
        <v>---</v>
      </c>
      <c r="AQ936" s="188" t="str">
        <f>IFERROR(INDEX('تعرفه ها'!A:Z,MATCH(P936&amp;"-"&amp;AQ$1,'تعرفه ها'!C:C,0),MATCH(F936,'تعرفه ها'!$2:$2,0),1),"---")</f>
        <v>---</v>
      </c>
      <c r="AR936" s="188" t="str">
        <f>IFERROR(INDEX('تعرفه ها'!A:Z,MATCH(P936&amp;"-"&amp;AR$1,'تعرفه ها'!C:C,0),MATCH(F936,'تعرفه ها'!$2:$2,0),1),"---")</f>
        <v>---</v>
      </c>
      <c r="AS936" s="265"/>
      <c r="AT936" s="415" t="str">
        <f t="shared" si="336"/>
        <v>---</v>
      </c>
      <c r="AU936" s="415" t="str">
        <f t="shared" si="337"/>
        <v>---</v>
      </c>
      <c r="AV936" s="415" t="str">
        <f t="shared" si="338"/>
        <v>---</v>
      </c>
      <c r="AW936" s="415" t="str">
        <f t="shared" si="339"/>
        <v>---</v>
      </c>
      <c r="AX936" s="415" t="str">
        <f t="shared" si="340"/>
        <v>---</v>
      </c>
      <c r="AY936" s="415" t="str">
        <f>IFERROR(AH936*INDEX('تعرفه ها'!A:Z,MATCH("عوارض برق به ازاء هر کیلووات",'تعرفه ها'!$C:$C,0),MATCH(F936,'تعرفه ها'!$2:$2,0)),"---")</f>
        <v>---</v>
      </c>
      <c r="AZ936" s="415" t="str">
        <f t="shared" si="341"/>
        <v>---</v>
      </c>
      <c r="BA936" s="415" t="str">
        <f>IFERROR(ROUND(((AX936+AY936+AZ936)*INDEX('تعرفه ها'!A:Z,MATCH("هزینه نگهداری و تعمیرات شبکه برق",'تعرفه ها'!$C:$C,0),MATCH(F936,'تعرفه ها'!$2:$2,0))/100),0),"---")</f>
        <v>---</v>
      </c>
      <c r="BB936" s="415">
        <f>IFERROR(IF(P936="دیماندی",ROUND(AJ936*INDEX('تعرفه ها'!A:Z,MATCH(BB$1,'تعرفه ها'!$C:$C,0),MATCH(F936,'تعرفه ها'!$2:$2,0))*J936/30,0),0),"---")</f>
        <v>0</v>
      </c>
      <c r="BC936" s="415"/>
      <c r="BD936" s="54" t="str">
        <f>IFERROR(IF(INDEX('اطلاعات دوره'!A:Z,MATCH(G936,'اطلاعات دوره'!C:C,0),MATCH("برق",'اطلاعات دوره'!$1:$1,0))="دارد",ROUND(AX936*INDEX('تعرفه ها'!A:Z,MATCH("پیک فصلی برق",'تعرفه ها'!$C:$C,0),MATCH(F936,'تعرفه ها'!$2:$2,0))/100,0),0),"---")</f>
        <v>---</v>
      </c>
      <c r="BE936" s="415" t="str">
        <f>IFERROR(ROUND(((AX936+AY936+AZ936+BA936+BB936+BC936+BD936)*INDEX('تعرفه ها'!A:Z,MATCH("مالیات برق",'تعرفه ها'!$C:$C,0),MATCH(F936,'تعرفه ها'!$2:$2,0))/100),0),"---")</f>
        <v>---</v>
      </c>
      <c r="BF936" s="415" t="str">
        <f t="shared" si="342"/>
        <v>---</v>
      </c>
      <c r="BG936" s="415" t="str">
        <f t="shared" si="346"/>
        <v>---</v>
      </c>
      <c r="BH936" s="415" t="str">
        <f t="shared" si="343"/>
        <v>---</v>
      </c>
      <c r="BI936" s="54" t="str">
        <f t="shared" si="344"/>
        <v>---</v>
      </c>
      <c r="BJ936" s="55" t="str">
        <f t="shared" si="345"/>
        <v>---</v>
      </c>
      <c r="BK936" s="262"/>
      <c r="BL936" s="183" t="str">
        <f>IFERROR(IF(INDEX(پرداخت!A:AZ,MATCH(A936&amp;" - "&amp;"برق",پرداخت!$B:$B,0),MATCH(G936,پرداخت!$1:$1,0))="نشده","نشده","شده"),"---")</f>
        <v>---</v>
      </c>
    </row>
    <row r="937" spans="1:64" ht="33.75" hidden="1">
      <c r="A937" s="170"/>
      <c r="B937" s="47">
        <f>IFERROR(INDEX('اطلاعات انشعابات شرکتها'!A:BB,MATCH(A937,'اطلاعات انشعابات شرکتها'!A:A,0),MATCH(B$1,'اطلاعات انشعابات شرکتها'!$1:$1,0)),0)</f>
        <v>0</v>
      </c>
      <c r="C937" s="48">
        <f>IFERROR(INDEX('اطلاعات انشعابات شرکتها'!A:BB,MATCH(A937,'اطلاعات انشعابات شرکتها'!A:A,0),MATCH(C$1,'اطلاعات انشعابات شرکتها'!$1:$1,0)),0)</f>
        <v>0</v>
      </c>
      <c r="D937" s="45"/>
      <c r="E937" s="171"/>
      <c r="F937" s="170"/>
      <c r="G937" s="188" t="str">
        <f t="shared" si="324"/>
        <v>/</v>
      </c>
      <c r="H937" s="188">
        <f>IFERROR(INDEX('اطلاعات دوره'!A:Z,MATCH(G937,'اطلاعات دوره'!C:C,0),MATCH(H$1,'اطلاعات دوره'!$1:$1,0)),0)</f>
        <v>0</v>
      </c>
      <c r="I937" s="188">
        <f>IFERROR(INDEX('اطلاعات دوره'!A:Z,MATCH(G937,'اطلاعات دوره'!C:C,0),MATCH(I$1,'اطلاعات دوره'!$1:$1,0)),0)</f>
        <v>0</v>
      </c>
      <c r="J937" s="188">
        <f>IFERROR(INDEX('اطلاعات دوره'!A:Z,MATCH(G937,'اطلاعات دوره'!C:C,0),MATCH(J$1,'اطلاعات دوره'!$1:$1,0)),0)</f>
        <v>0</v>
      </c>
      <c r="K937" s="265"/>
      <c r="L937" s="188" t="str">
        <f>IFERROR(INDEX('اطلاعات دوره'!A:Z,MATCH(G937,'اطلاعات دوره'!C:C,0)-1,MATCH("عنوان",'اطلاعات دوره'!$1:$1,0)),"---")</f>
        <v>---</v>
      </c>
      <c r="M937" s="188" t="str">
        <f t="shared" si="325"/>
        <v>----</v>
      </c>
      <c r="N937" s="188" t="str">
        <f t="shared" si="326"/>
        <v>-/</v>
      </c>
      <c r="O937" s="265"/>
      <c r="P937" s="188">
        <f>IFERROR(INDEX('اطلاعات انشعابات شرکتها'!A:BB,MATCH(A937,'اطلاعات انشعابات شرکتها'!A:A,0),MATCH(P$1,'اطلاعات انشعابات شرکتها'!$1:$1,0)),0)</f>
        <v>0</v>
      </c>
      <c r="Q937" s="188">
        <f>IFERROR(INDEX('اطلاعات انشعابات شرکتها'!A:BB,MATCH(A937,'اطلاعات انشعابات شرکتها'!A:A,0),MATCH(Q$1,'اطلاعات انشعابات شرکتها'!$1:$1,0)),0)</f>
        <v>0</v>
      </c>
      <c r="R937" s="188">
        <f>IFERROR(INDEX('اطلاعات انشعابات شرکتها'!A:BB,MATCH(A937,'اطلاعات انشعابات شرکتها'!A:A,0),MATCH(R$1,'اطلاعات انشعابات شرکتها'!$1:$1,0)),0)</f>
        <v>0</v>
      </c>
      <c r="S937" s="265"/>
      <c r="T937" s="188">
        <f>IFERROR(INDEX('قرائت کنتور'!A:AZ,MATCH(A937&amp;"-"&amp;T$1,'قرائت کنتور'!B:B,0),MATCH(G937,'قرائت کنتور'!$1:$1,0)),0)</f>
        <v>0</v>
      </c>
      <c r="U937" s="188">
        <f>IFERROR(INDEX('قرائت کنتور'!A:AZ,MATCH(A937&amp;"-"&amp;U$1,'قرائت کنتور'!B:B,0),MATCH(L937,'قرائت کنتور'!$1:$1,0)),0)</f>
        <v>0</v>
      </c>
      <c r="V937" s="188">
        <f>IFERROR(INDEX('قرائت کنتور'!A:AZ,MATCH(A937&amp;"-"&amp;U$1,'قرائت کنتور'!B:B,0),MATCH(G937,'قرائت کنتور'!$1:$1,0)),0)</f>
        <v>0</v>
      </c>
      <c r="W937" s="188">
        <f>IFERROR(INDEX('قرائت کنتور'!A:AZ,MATCH(A937&amp;"-"&amp;W$1,'قرائت کنتور'!B:B,0),MATCH(L937,'قرائت کنتور'!$1:$1,0)),0)</f>
        <v>0</v>
      </c>
      <c r="X937" s="188">
        <f>IFERROR(INDEX('قرائت کنتور'!A:AZ,MATCH(A937&amp;"-"&amp;W$1,'قرائت کنتور'!B:B,0),MATCH(G937,'قرائت کنتور'!$1:$1,0)),0)</f>
        <v>0</v>
      </c>
      <c r="Y937" s="188">
        <f>IFERROR(INDEX('قرائت کنتور'!A:AZ,MATCH(A937&amp;"-"&amp;Y$1,'قرائت کنتور'!B:B,0),MATCH(L937,'قرائت کنتور'!$1:$1,0)),0)</f>
        <v>0</v>
      </c>
      <c r="Z937" s="188">
        <f>IFERROR(INDEX('قرائت کنتور'!A:AZ,MATCH(A937&amp;"-"&amp;Y$1,'قرائت کنتور'!B:B,0),MATCH(G937,'قرائت کنتور'!$1:$1,0)),0)</f>
        <v>0</v>
      </c>
      <c r="AA937" s="188">
        <f>IFERROR(INDEX('قرائت کنتور'!A:AZ,MATCH(A937&amp;"-"&amp;AA$1,'قرائت کنتور'!B:B,0),MATCH(L937,'قرائت کنتور'!$1:$1,0)),0)</f>
        <v>0</v>
      </c>
      <c r="AB937" s="188">
        <f>IFERROR(INDEX('قرائت کنتور'!A:AZ,MATCH(A937&amp;"-"&amp;AA$1,'قرائت کنتور'!B:B,0),MATCH(G937,'قرائت کنتور'!$1:$1,0)),0)</f>
        <v>0</v>
      </c>
      <c r="AC937" s="265"/>
      <c r="AD937" s="188">
        <f t="shared" si="327"/>
        <v>0</v>
      </c>
      <c r="AE937" s="188">
        <f t="shared" si="328"/>
        <v>0</v>
      </c>
      <c r="AF937" s="188">
        <f t="shared" si="329"/>
        <v>0</v>
      </c>
      <c r="AG937" s="188">
        <f t="shared" si="330"/>
        <v>0</v>
      </c>
      <c r="AH937" s="188">
        <f t="shared" si="331"/>
        <v>0</v>
      </c>
      <c r="AI937" s="188">
        <f t="shared" si="332"/>
        <v>0</v>
      </c>
      <c r="AJ937" s="188" t="str">
        <f t="shared" si="333"/>
        <v>0</v>
      </c>
      <c r="AK937" s="265"/>
      <c r="AL937" s="254" t="str">
        <f t="shared" si="334"/>
        <v>---</v>
      </c>
      <c r="AM937" s="254" t="str">
        <f t="shared" si="335"/>
        <v>---</v>
      </c>
      <c r="AN937" s="265"/>
      <c r="AO937" s="188" t="str">
        <f>IFERROR(INDEX('تعرفه ها'!A:Z,MATCH(P937&amp;"-"&amp;AO$1,'تعرفه ها'!C:C,0),MATCH(F937,'تعرفه ها'!$2:$2,0),1),"---")</f>
        <v>---</v>
      </c>
      <c r="AP937" s="188" t="str">
        <f>IFERROR(INDEX('تعرفه ها'!A:Z,MATCH(P937&amp;"-"&amp;AP$1,'تعرفه ها'!C:C,0),MATCH(F937,'تعرفه ها'!$2:$2,0),1),"---")</f>
        <v>---</v>
      </c>
      <c r="AQ937" s="188" t="str">
        <f>IFERROR(INDEX('تعرفه ها'!A:Z,MATCH(P937&amp;"-"&amp;AQ$1,'تعرفه ها'!C:C,0),MATCH(F937,'تعرفه ها'!$2:$2,0),1),"---")</f>
        <v>---</v>
      </c>
      <c r="AR937" s="188" t="str">
        <f>IFERROR(INDEX('تعرفه ها'!A:Z,MATCH(P937&amp;"-"&amp;AR$1,'تعرفه ها'!C:C,0),MATCH(F937,'تعرفه ها'!$2:$2,0),1),"---")</f>
        <v>---</v>
      </c>
      <c r="AS937" s="265"/>
      <c r="AT937" s="415" t="str">
        <f t="shared" si="336"/>
        <v>---</v>
      </c>
      <c r="AU937" s="415" t="str">
        <f t="shared" si="337"/>
        <v>---</v>
      </c>
      <c r="AV937" s="415" t="str">
        <f t="shared" si="338"/>
        <v>---</v>
      </c>
      <c r="AW937" s="415" t="str">
        <f t="shared" si="339"/>
        <v>---</v>
      </c>
      <c r="AX937" s="415" t="str">
        <f t="shared" si="340"/>
        <v>---</v>
      </c>
      <c r="AY937" s="415" t="str">
        <f>IFERROR(AH937*INDEX('تعرفه ها'!A:Z,MATCH("عوارض برق به ازاء هر کیلووات",'تعرفه ها'!$C:$C,0),MATCH(F937,'تعرفه ها'!$2:$2,0)),"---")</f>
        <v>---</v>
      </c>
      <c r="AZ937" s="415" t="str">
        <f t="shared" si="341"/>
        <v>---</v>
      </c>
      <c r="BA937" s="415" t="str">
        <f>IFERROR(ROUND(((AX937+AY937+AZ937)*INDEX('تعرفه ها'!A:Z,MATCH("هزینه نگهداری و تعمیرات شبکه برق",'تعرفه ها'!$C:$C,0),MATCH(F937,'تعرفه ها'!$2:$2,0))/100),0),"---")</f>
        <v>---</v>
      </c>
      <c r="BB937" s="415">
        <f>IFERROR(IF(P937="دیماندی",ROUND(AJ937*INDEX('تعرفه ها'!A:Z,MATCH(BB$1,'تعرفه ها'!$C:$C,0),MATCH(F937,'تعرفه ها'!$2:$2,0))*J937/30,0),0),"---")</f>
        <v>0</v>
      </c>
      <c r="BC937" s="415"/>
      <c r="BD937" s="54" t="str">
        <f>IFERROR(IF(INDEX('اطلاعات دوره'!A:Z,MATCH(G937,'اطلاعات دوره'!C:C,0),MATCH("برق",'اطلاعات دوره'!$1:$1,0))="دارد",ROUND(AX937*INDEX('تعرفه ها'!A:Z,MATCH("پیک فصلی برق",'تعرفه ها'!$C:$C,0),MATCH(F937,'تعرفه ها'!$2:$2,0))/100,0),0),"---")</f>
        <v>---</v>
      </c>
      <c r="BE937" s="415" t="str">
        <f>IFERROR(ROUND(((AX937+AY937+AZ937+BA937+BB937+BC937+BD937)*INDEX('تعرفه ها'!A:Z,MATCH("مالیات برق",'تعرفه ها'!$C:$C,0),MATCH(F937,'تعرفه ها'!$2:$2,0))/100),0),"---")</f>
        <v>---</v>
      </c>
      <c r="BF937" s="415" t="str">
        <f t="shared" si="342"/>
        <v>---</v>
      </c>
      <c r="BG937" s="415" t="str">
        <f t="shared" si="346"/>
        <v>---</v>
      </c>
      <c r="BH937" s="415" t="str">
        <f t="shared" si="343"/>
        <v>---</v>
      </c>
      <c r="BI937" s="54" t="str">
        <f t="shared" si="344"/>
        <v>---</v>
      </c>
      <c r="BJ937" s="55" t="str">
        <f t="shared" si="345"/>
        <v>---</v>
      </c>
      <c r="BK937" s="262"/>
      <c r="BL937" s="183" t="str">
        <f>IFERROR(IF(INDEX(پرداخت!A:AZ,MATCH(A937&amp;" - "&amp;"برق",پرداخت!$B:$B,0),MATCH(G937,پرداخت!$1:$1,0))="نشده","نشده","شده"),"---")</f>
        <v>---</v>
      </c>
    </row>
    <row r="938" spans="1:64" ht="33.75" hidden="1">
      <c r="A938" s="170"/>
      <c r="B938" s="47">
        <f>IFERROR(INDEX('اطلاعات انشعابات شرکتها'!A:BB,MATCH(A938,'اطلاعات انشعابات شرکتها'!A:A,0),MATCH(B$1,'اطلاعات انشعابات شرکتها'!$1:$1,0)),0)</f>
        <v>0</v>
      </c>
      <c r="C938" s="48">
        <f>IFERROR(INDEX('اطلاعات انشعابات شرکتها'!A:BB,MATCH(A938,'اطلاعات انشعابات شرکتها'!A:A,0),MATCH(C$1,'اطلاعات انشعابات شرکتها'!$1:$1,0)),0)</f>
        <v>0</v>
      </c>
      <c r="D938" s="45"/>
      <c r="E938" s="171"/>
      <c r="F938" s="170"/>
      <c r="G938" s="188" t="str">
        <f t="shared" si="324"/>
        <v>/</v>
      </c>
      <c r="H938" s="188">
        <f>IFERROR(INDEX('اطلاعات دوره'!A:Z,MATCH(G938,'اطلاعات دوره'!C:C,0),MATCH(H$1,'اطلاعات دوره'!$1:$1,0)),0)</f>
        <v>0</v>
      </c>
      <c r="I938" s="188">
        <f>IFERROR(INDEX('اطلاعات دوره'!A:Z,MATCH(G938,'اطلاعات دوره'!C:C,0),MATCH(I$1,'اطلاعات دوره'!$1:$1,0)),0)</f>
        <v>0</v>
      </c>
      <c r="J938" s="188">
        <f>IFERROR(INDEX('اطلاعات دوره'!A:Z,MATCH(G938,'اطلاعات دوره'!C:C,0),MATCH(J$1,'اطلاعات دوره'!$1:$1,0)),0)</f>
        <v>0</v>
      </c>
      <c r="K938" s="265"/>
      <c r="L938" s="188" t="str">
        <f>IFERROR(INDEX('اطلاعات دوره'!A:Z,MATCH(G938,'اطلاعات دوره'!C:C,0)-1,MATCH("عنوان",'اطلاعات دوره'!$1:$1,0)),"---")</f>
        <v>---</v>
      </c>
      <c r="M938" s="188" t="str">
        <f t="shared" si="325"/>
        <v>----</v>
      </c>
      <c r="N938" s="188" t="str">
        <f t="shared" si="326"/>
        <v>-/</v>
      </c>
      <c r="O938" s="265"/>
      <c r="P938" s="188">
        <f>IFERROR(INDEX('اطلاعات انشعابات شرکتها'!A:BB,MATCH(A938,'اطلاعات انشعابات شرکتها'!A:A,0),MATCH(P$1,'اطلاعات انشعابات شرکتها'!$1:$1,0)),0)</f>
        <v>0</v>
      </c>
      <c r="Q938" s="188">
        <f>IFERROR(INDEX('اطلاعات انشعابات شرکتها'!A:BB,MATCH(A938,'اطلاعات انشعابات شرکتها'!A:A,0),MATCH(Q$1,'اطلاعات انشعابات شرکتها'!$1:$1,0)),0)</f>
        <v>0</v>
      </c>
      <c r="R938" s="188">
        <f>IFERROR(INDEX('اطلاعات انشعابات شرکتها'!A:BB,MATCH(A938,'اطلاعات انشعابات شرکتها'!A:A,0),MATCH(R$1,'اطلاعات انشعابات شرکتها'!$1:$1,0)),0)</f>
        <v>0</v>
      </c>
      <c r="S938" s="265"/>
      <c r="T938" s="188">
        <f>IFERROR(INDEX('قرائت کنتور'!A:AZ,MATCH(A938&amp;"-"&amp;T$1,'قرائت کنتور'!B:B,0),MATCH(G938,'قرائت کنتور'!$1:$1,0)),0)</f>
        <v>0</v>
      </c>
      <c r="U938" s="188">
        <f>IFERROR(INDEX('قرائت کنتور'!A:AZ,MATCH(A938&amp;"-"&amp;U$1,'قرائت کنتور'!B:B,0),MATCH(L938,'قرائت کنتور'!$1:$1,0)),0)</f>
        <v>0</v>
      </c>
      <c r="V938" s="188">
        <f>IFERROR(INDEX('قرائت کنتور'!A:AZ,MATCH(A938&amp;"-"&amp;U$1,'قرائت کنتور'!B:B,0),MATCH(G938,'قرائت کنتور'!$1:$1,0)),0)</f>
        <v>0</v>
      </c>
      <c r="W938" s="188">
        <f>IFERROR(INDEX('قرائت کنتور'!A:AZ,MATCH(A938&amp;"-"&amp;W$1,'قرائت کنتور'!B:B,0),MATCH(L938,'قرائت کنتور'!$1:$1,0)),0)</f>
        <v>0</v>
      </c>
      <c r="X938" s="188">
        <f>IFERROR(INDEX('قرائت کنتور'!A:AZ,MATCH(A938&amp;"-"&amp;W$1,'قرائت کنتور'!B:B,0),MATCH(G938,'قرائت کنتور'!$1:$1,0)),0)</f>
        <v>0</v>
      </c>
      <c r="Y938" s="188">
        <f>IFERROR(INDEX('قرائت کنتور'!A:AZ,MATCH(A938&amp;"-"&amp;Y$1,'قرائت کنتور'!B:B,0),MATCH(L938,'قرائت کنتور'!$1:$1,0)),0)</f>
        <v>0</v>
      </c>
      <c r="Z938" s="188">
        <f>IFERROR(INDEX('قرائت کنتور'!A:AZ,MATCH(A938&amp;"-"&amp;Y$1,'قرائت کنتور'!B:B,0),MATCH(G938,'قرائت کنتور'!$1:$1,0)),0)</f>
        <v>0</v>
      </c>
      <c r="AA938" s="188">
        <f>IFERROR(INDEX('قرائت کنتور'!A:AZ,MATCH(A938&amp;"-"&amp;AA$1,'قرائت کنتور'!B:B,0),MATCH(L938,'قرائت کنتور'!$1:$1,0)),0)</f>
        <v>0</v>
      </c>
      <c r="AB938" s="188">
        <f>IFERROR(INDEX('قرائت کنتور'!A:AZ,MATCH(A938&amp;"-"&amp;AA$1,'قرائت کنتور'!B:B,0),MATCH(G938,'قرائت کنتور'!$1:$1,0)),0)</f>
        <v>0</v>
      </c>
      <c r="AC938" s="265"/>
      <c r="AD938" s="188">
        <f t="shared" si="327"/>
        <v>0</v>
      </c>
      <c r="AE938" s="188">
        <f t="shared" si="328"/>
        <v>0</v>
      </c>
      <c r="AF938" s="188">
        <f t="shared" si="329"/>
        <v>0</v>
      </c>
      <c r="AG938" s="188">
        <f t="shared" si="330"/>
        <v>0</v>
      </c>
      <c r="AH938" s="188">
        <f t="shared" si="331"/>
        <v>0</v>
      </c>
      <c r="AI938" s="188">
        <f t="shared" si="332"/>
        <v>0</v>
      </c>
      <c r="AJ938" s="188" t="str">
        <f t="shared" si="333"/>
        <v>0</v>
      </c>
      <c r="AK938" s="265"/>
      <c r="AL938" s="254" t="str">
        <f t="shared" si="334"/>
        <v>---</v>
      </c>
      <c r="AM938" s="254" t="str">
        <f t="shared" si="335"/>
        <v>---</v>
      </c>
      <c r="AN938" s="265"/>
      <c r="AO938" s="188" t="str">
        <f>IFERROR(INDEX('تعرفه ها'!A:Z,MATCH(P938&amp;"-"&amp;AO$1,'تعرفه ها'!C:C,0),MATCH(F938,'تعرفه ها'!$2:$2,0),1),"---")</f>
        <v>---</v>
      </c>
      <c r="AP938" s="188" t="str">
        <f>IFERROR(INDEX('تعرفه ها'!A:Z,MATCH(P938&amp;"-"&amp;AP$1,'تعرفه ها'!C:C,0),MATCH(F938,'تعرفه ها'!$2:$2,0),1),"---")</f>
        <v>---</v>
      </c>
      <c r="AQ938" s="188" t="str">
        <f>IFERROR(INDEX('تعرفه ها'!A:Z,MATCH(P938&amp;"-"&amp;AQ$1,'تعرفه ها'!C:C,0),MATCH(F938,'تعرفه ها'!$2:$2,0),1),"---")</f>
        <v>---</v>
      </c>
      <c r="AR938" s="188" t="str">
        <f>IFERROR(INDEX('تعرفه ها'!A:Z,MATCH(P938&amp;"-"&amp;AR$1,'تعرفه ها'!C:C,0),MATCH(F938,'تعرفه ها'!$2:$2,0),1),"---")</f>
        <v>---</v>
      </c>
      <c r="AS938" s="265"/>
      <c r="AT938" s="415" t="str">
        <f t="shared" si="336"/>
        <v>---</v>
      </c>
      <c r="AU938" s="415" t="str">
        <f t="shared" si="337"/>
        <v>---</v>
      </c>
      <c r="AV938" s="415" t="str">
        <f t="shared" si="338"/>
        <v>---</v>
      </c>
      <c r="AW938" s="415" t="str">
        <f t="shared" si="339"/>
        <v>---</v>
      </c>
      <c r="AX938" s="415" t="str">
        <f t="shared" si="340"/>
        <v>---</v>
      </c>
      <c r="AY938" s="415" t="str">
        <f>IFERROR(AH938*INDEX('تعرفه ها'!A:Z,MATCH("عوارض برق به ازاء هر کیلووات",'تعرفه ها'!$C:$C,0),MATCH(F938,'تعرفه ها'!$2:$2,0)),"---")</f>
        <v>---</v>
      </c>
      <c r="AZ938" s="415" t="str">
        <f t="shared" si="341"/>
        <v>---</v>
      </c>
      <c r="BA938" s="415" t="str">
        <f>IFERROR(ROUND(((AX938+AY938+AZ938)*INDEX('تعرفه ها'!A:Z,MATCH("هزینه نگهداری و تعمیرات شبکه برق",'تعرفه ها'!$C:$C,0),MATCH(F938,'تعرفه ها'!$2:$2,0))/100),0),"---")</f>
        <v>---</v>
      </c>
      <c r="BB938" s="415">
        <f>IFERROR(IF(P938="دیماندی",ROUND(AJ938*INDEX('تعرفه ها'!A:Z,MATCH(BB$1,'تعرفه ها'!$C:$C,0),MATCH(F938,'تعرفه ها'!$2:$2,0))*J938/30,0),0),"---")</f>
        <v>0</v>
      </c>
      <c r="BC938" s="415"/>
      <c r="BD938" s="54" t="str">
        <f>IFERROR(IF(INDEX('اطلاعات دوره'!A:Z,MATCH(G938,'اطلاعات دوره'!C:C,0),MATCH("برق",'اطلاعات دوره'!$1:$1,0))="دارد",ROUND(AX938*INDEX('تعرفه ها'!A:Z,MATCH("پیک فصلی برق",'تعرفه ها'!$C:$C,0),MATCH(F938,'تعرفه ها'!$2:$2,0))/100,0),0),"---")</f>
        <v>---</v>
      </c>
      <c r="BE938" s="415" t="str">
        <f>IFERROR(ROUND(((AX938+AY938+AZ938+BA938+BB938+BC938+BD938)*INDEX('تعرفه ها'!A:Z,MATCH("مالیات برق",'تعرفه ها'!$C:$C,0),MATCH(F938,'تعرفه ها'!$2:$2,0))/100),0),"---")</f>
        <v>---</v>
      </c>
      <c r="BF938" s="415" t="str">
        <f t="shared" si="342"/>
        <v>---</v>
      </c>
      <c r="BG938" s="415" t="str">
        <f t="shared" si="346"/>
        <v>---</v>
      </c>
      <c r="BH938" s="415" t="str">
        <f t="shared" si="343"/>
        <v>---</v>
      </c>
      <c r="BI938" s="54" t="str">
        <f t="shared" si="344"/>
        <v>---</v>
      </c>
      <c r="BJ938" s="55" t="str">
        <f t="shared" si="345"/>
        <v>---</v>
      </c>
      <c r="BK938" s="262"/>
      <c r="BL938" s="183" t="str">
        <f>IFERROR(IF(INDEX(پرداخت!A:AZ,MATCH(A938&amp;" - "&amp;"برق",پرداخت!$B:$B,0),MATCH(G938,پرداخت!$1:$1,0))="نشده","نشده","شده"),"---")</f>
        <v>---</v>
      </c>
    </row>
    <row r="939" spans="1:64" ht="33.75" hidden="1">
      <c r="A939" s="170"/>
      <c r="B939" s="47">
        <f>IFERROR(INDEX('اطلاعات انشعابات شرکتها'!A:BB,MATCH(A939,'اطلاعات انشعابات شرکتها'!A:A,0),MATCH(B$1,'اطلاعات انشعابات شرکتها'!$1:$1,0)),0)</f>
        <v>0</v>
      </c>
      <c r="C939" s="48">
        <f>IFERROR(INDEX('اطلاعات انشعابات شرکتها'!A:BB,MATCH(A939,'اطلاعات انشعابات شرکتها'!A:A,0),MATCH(C$1,'اطلاعات انشعابات شرکتها'!$1:$1,0)),0)</f>
        <v>0</v>
      </c>
      <c r="D939" s="45"/>
      <c r="E939" s="171"/>
      <c r="F939" s="170"/>
      <c r="G939" s="188" t="str">
        <f t="shared" si="324"/>
        <v>/</v>
      </c>
      <c r="H939" s="188">
        <f>IFERROR(INDEX('اطلاعات دوره'!A:Z,MATCH(G939,'اطلاعات دوره'!C:C,0),MATCH(H$1,'اطلاعات دوره'!$1:$1,0)),0)</f>
        <v>0</v>
      </c>
      <c r="I939" s="188">
        <f>IFERROR(INDEX('اطلاعات دوره'!A:Z,MATCH(G939,'اطلاعات دوره'!C:C,0),MATCH(I$1,'اطلاعات دوره'!$1:$1,0)),0)</f>
        <v>0</v>
      </c>
      <c r="J939" s="188">
        <f>IFERROR(INDEX('اطلاعات دوره'!A:Z,MATCH(G939,'اطلاعات دوره'!C:C,0),MATCH(J$1,'اطلاعات دوره'!$1:$1,0)),0)</f>
        <v>0</v>
      </c>
      <c r="K939" s="265"/>
      <c r="L939" s="188" t="str">
        <f>IFERROR(INDEX('اطلاعات دوره'!A:Z,MATCH(G939,'اطلاعات دوره'!C:C,0)-1,MATCH("عنوان",'اطلاعات دوره'!$1:$1,0)),"---")</f>
        <v>---</v>
      </c>
      <c r="M939" s="188" t="str">
        <f t="shared" si="325"/>
        <v>----</v>
      </c>
      <c r="N939" s="188" t="str">
        <f t="shared" si="326"/>
        <v>-/</v>
      </c>
      <c r="O939" s="265"/>
      <c r="P939" s="188">
        <f>IFERROR(INDEX('اطلاعات انشعابات شرکتها'!A:BB,MATCH(A939,'اطلاعات انشعابات شرکتها'!A:A,0),MATCH(P$1,'اطلاعات انشعابات شرکتها'!$1:$1,0)),0)</f>
        <v>0</v>
      </c>
      <c r="Q939" s="188">
        <f>IFERROR(INDEX('اطلاعات انشعابات شرکتها'!A:BB,MATCH(A939,'اطلاعات انشعابات شرکتها'!A:A,0),MATCH(Q$1,'اطلاعات انشعابات شرکتها'!$1:$1,0)),0)</f>
        <v>0</v>
      </c>
      <c r="R939" s="188">
        <f>IFERROR(INDEX('اطلاعات انشعابات شرکتها'!A:BB,MATCH(A939,'اطلاعات انشعابات شرکتها'!A:A,0),MATCH(R$1,'اطلاعات انشعابات شرکتها'!$1:$1,0)),0)</f>
        <v>0</v>
      </c>
      <c r="S939" s="265"/>
      <c r="T939" s="188">
        <f>IFERROR(INDEX('قرائت کنتور'!A:AZ,MATCH(A939&amp;"-"&amp;T$1,'قرائت کنتور'!B:B,0),MATCH(G939,'قرائت کنتور'!$1:$1,0)),0)</f>
        <v>0</v>
      </c>
      <c r="U939" s="188">
        <f>IFERROR(INDEX('قرائت کنتور'!A:AZ,MATCH(A939&amp;"-"&amp;U$1,'قرائت کنتور'!B:B,0),MATCH(L939,'قرائت کنتور'!$1:$1,0)),0)</f>
        <v>0</v>
      </c>
      <c r="V939" s="188">
        <f>IFERROR(INDEX('قرائت کنتور'!A:AZ,MATCH(A939&amp;"-"&amp;U$1,'قرائت کنتور'!B:B,0),MATCH(G939,'قرائت کنتور'!$1:$1,0)),0)</f>
        <v>0</v>
      </c>
      <c r="W939" s="188">
        <f>IFERROR(INDEX('قرائت کنتور'!A:AZ,MATCH(A939&amp;"-"&amp;W$1,'قرائت کنتور'!B:B,0),MATCH(L939,'قرائت کنتور'!$1:$1,0)),0)</f>
        <v>0</v>
      </c>
      <c r="X939" s="188">
        <f>IFERROR(INDEX('قرائت کنتور'!A:AZ,MATCH(A939&amp;"-"&amp;W$1,'قرائت کنتور'!B:B,0),MATCH(G939,'قرائت کنتور'!$1:$1,0)),0)</f>
        <v>0</v>
      </c>
      <c r="Y939" s="188">
        <f>IFERROR(INDEX('قرائت کنتور'!A:AZ,MATCH(A939&amp;"-"&amp;Y$1,'قرائت کنتور'!B:B,0),MATCH(L939,'قرائت کنتور'!$1:$1,0)),0)</f>
        <v>0</v>
      </c>
      <c r="Z939" s="188">
        <f>IFERROR(INDEX('قرائت کنتور'!A:AZ,MATCH(A939&amp;"-"&amp;Y$1,'قرائت کنتور'!B:B,0),MATCH(G939,'قرائت کنتور'!$1:$1,0)),0)</f>
        <v>0</v>
      </c>
      <c r="AA939" s="188">
        <f>IFERROR(INDEX('قرائت کنتور'!A:AZ,MATCH(A939&amp;"-"&amp;AA$1,'قرائت کنتور'!B:B,0),MATCH(L939,'قرائت کنتور'!$1:$1,0)),0)</f>
        <v>0</v>
      </c>
      <c r="AB939" s="188">
        <f>IFERROR(INDEX('قرائت کنتور'!A:AZ,MATCH(A939&amp;"-"&amp;AA$1,'قرائت کنتور'!B:B,0),MATCH(G939,'قرائت کنتور'!$1:$1,0)),0)</f>
        <v>0</v>
      </c>
      <c r="AC939" s="265"/>
      <c r="AD939" s="188">
        <f t="shared" si="327"/>
        <v>0</v>
      </c>
      <c r="AE939" s="188">
        <f t="shared" si="328"/>
        <v>0</v>
      </c>
      <c r="AF939" s="188">
        <f t="shared" si="329"/>
        <v>0</v>
      </c>
      <c r="AG939" s="188">
        <f t="shared" si="330"/>
        <v>0</v>
      </c>
      <c r="AH939" s="188">
        <f t="shared" si="331"/>
        <v>0</v>
      </c>
      <c r="AI939" s="188">
        <f t="shared" si="332"/>
        <v>0</v>
      </c>
      <c r="AJ939" s="188" t="str">
        <f t="shared" si="333"/>
        <v>0</v>
      </c>
      <c r="AK939" s="265"/>
      <c r="AL939" s="254" t="str">
        <f t="shared" si="334"/>
        <v>---</v>
      </c>
      <c r="AM939" s="254" t="str">
        <f t="shared" si="335"/>
        <v>---</v>
      </c>
      <c r="AN939" s="265"/>
      <c r="AO939" s="188" t="str">
        <f>IFERROR(INDEX('تعرفه ها'!A:Z,MATCH(P939&amp;"-"&amp;AO$1,'تعرفه ها'!C:C,0),MATCH(F939,'تعرفه ها'!$2:$2,0),1),"---")</f>
        <v>---</v>
      </c>
      <c r="AP939" s="188" t="str">
        <f>IFERROR(INDEX('تعرفه ها'!A:Z,MATCH(P939&amp;"-"&amp;AP$1,'تعرفه ها'!C:C,0),MATCH(F939,'تعرفه ها'!$2:$2,0),1),"---")</f>
        <v>---</v>
      </c>
      <c r="AQ939" s="188" t="str">
        <f>IFERROR(INDEX('تعرفه ها'!A:Z,MATCH(P939&amp;"-"&amp;AQ$1,'تعرفه ها'!C:C,0),MATCH(F939,'تعرفه ها'!$2:$2,0),1),"---")</f>
        <v>---</v>
      </c>
      <c r="AR939" s="188" t="str">
        <f>IFERROR(INDEX('تعرفه ها'!A:Z,MATCH(P939&amp;"-"&amp;AR$1,'تعرفه ها'!C:C,0),MATCH(F939,'تعرفه ها'!$2:$2,0),1),"---")</f>
        <v>---</v>
      </c>
      <c r="AS939" s="265"/>
      <c r="AT939" s="415" t="str">
        <f t="shared" si="336"/>
        <v>---</v>
      </c>
      <c r="AU939" s="415" t="str">
        <f t="shared" si="337"/>
        <v>---</v>
      </c>
      <c r="AV939" s="415" t="str">
        <f t="shared" si="338"/>
        <v>---</v>
      </c>
      <c r="AW939" s="415" t="str">
        <f t="shared" si="339"/>
        <v>---</v>
      </c>
      <c r="AX939" s="415" t="str">
        <f t="shared" si="340"/>
        <v>---</v>
      </c>
      <c r="AY939" s="415" t="str">
        <f>IFERROR(AH939*INDEX('تعرفه ها'!A:Z,MATCH("عوارض برق به ازاء هر کیلووات",'تعرفه ها'!$C:$C,0),MATCH(F939,'تعرفه ها'!$2:$2,0)),"---")</f>
        <v>---</v>
      </c>
      <c r="AZ939" s="415" t="str">
        <f t="shared" si="341"/>
        <v>---</v>
      </c>
      <c r="BA939" s="415" t="str">
        <f>IFERROR(ROUND(((AX939+AY939+AZ939)*INDEX('تعرفه ها'!A:Z,MATCH("هزینه نگهداری و تعمیرات شبکه برق",'تعرفه ها'!$C:$C,0),MATCH(F939,'تعرفه ها'!$2:$2,0))/100),0),"---")</f>
        <v>---</v>
      </c>
      <c r="BB939" s="415">
        <f>IFERROR(IF(P939="دیماندی",ROUND(AJ939*INDEX('تعرفه ها'!A:Z,MATCH(BB$1,'تعرفه ها'!$C:$C,0),MATCH(F939,'تعرفه ها'!$2:$2,0))*J939/30,0),0),"---")</f>
        <v>0</v>
      </c>
      <c r="BC939" s="415"/>
      <c r="BD939" s="54" t="str">
        <f>IFERROR(IF(INDEX('اطلاعات دوره'!A:Z,MATCH(G939,'اطلاعات دوره'!C:C,0),MATCH("برق",'اطلاعات دوره'!$1:$1,0))="دارد",ROUND(AX939*INDEX('تعرفه ها'!A:Z,MATCH("پیک فصلی برق",'تعرفه ها'!$C:$C,0),MATCH(F939,'تعرفه ها'!$2:$2,0))/100,0),0),"---")</f>
        <v>---</v>
      </c>
      <c r="BE939" s="415" t="str">
        <f>IFERROR(ROUND(((AX939+AY939+AZ939+BA939+BB939+BC939+BD939)*INDEX('تعرفه ها'!A:Z,MATCH("مالیات برق",'تعرفه ها'!$C:$C,0),MATCH(F939,'تعرفه ها'!$2:$2,0))/100),0),"---")</f>
        <v>---</v>
      </c>
      <c r="BF939" s="415" t="str">
        <f t="shared" si="342"/>
        <v>---</v>
      </c>
      <c r="BG939" s="415" t="str">
        <f t="shared" si="346"/>
        <v>---</v>
      </c>
      <c r="BH939" s="415" t="str">
        <f t="shared" si="343"/>
        <v>---</v>
      </c>
      <c r="BI939" s="54" t="str">
        <f t="shared" si="344"/>
        <v>---</v>
      </c>
      <c r="BJ939" s="55" t="str">
        <f t="shared" si="345"/>
        <v>---</v>
      </c>
      <c r="BK939" s="262"/>
      <c r="BL939" s="183" t="str">
        <f>IFERROR(IF(INDEX(پرداخت!A:AZ,MATCH(A939&amp;" - "&amp;"برق",پرداخت!$B:$B,0),MATCH(G939,پرداخت!$1:$1,0))="نشده","نشده","شده"),"---")</f>
        <v>---</v>
      </c>
    </row>
    <row r="940" spans="1:64" ht="33.75" hidden="1">
      <c r="A940" s="170"/>
      <c r="B940" s="47">
        <f>IFERROR(INDEX('اطلاعات انشعابات شرکتها'!A:BB,MATCH(A940,'اطلاعات انشعابات شرکتها'!A:A,0),MATCH(B$1,'اطلاعات انشعابات شرکتها'!$1:$1,0)),0)</f>
        <v>0</v>
      </c>
      <c r="C940" s="48">
        <f>IFERROR(INDEX('اطلاعات انشعابات شرکتها'!A:BB,MATCH(A940,'اطلاعات انشعابات شرکتها'!A:A,0),MATCH(C$1,'اطلاعات انشعابات شرکتها'!$1:$1,0)),0)</f>
        <v>0</v>
      </c>
      <c r="D940" s="45"/>
      <c r="E940" s="171"/>
      <c r="F940" s="170"/>
      <c r="G940" s="188" t="str">
        <f t="shared" si="324"/>
        <v>/</v>
      </c>
      <c r="H940" s="188">
        <f>IFERROR(INDEX('اطلاعات دوره'!A:Z,MATCH(G940,'اطلاعات دوره'!C:C,0),MATCH(H$1,'اطلاعات دوره'!$1:$1,0)),0)</f>
        <v>0</v>
      </c>
      <c r="I940" s="188">
        <f>IFERROR(INDEX('اطلاعات دوره'!A:Z,MATCH(G940,'اطلاعات دوره'!C:C,0),MATCH(I$1,'اطلاعات دوره'!$1:$1,0)),0)</f>
        <v>0</v>
      </c>
      <c r="J940" s="188">
        <f>IFERROR(INDEX('اطلاعات دوره'!A:Z,MATCH(G940,'اطلاعات دوره'!C:C,0),MATCH(J$1,'اطلاعات دوره'!$1:$1,0)),0)</f>
        <v>0</v>
      </c>
      <c r="K940" s="265"/>
      <c r="L940" s="188" t="str">
        <f>IFERROR(INDEX('اطلاعات دوره'!A:Z,MATCH(G940,'اطلاعات دوره'!C:C,0)-1,MATCH("عنوان",'اطلاعات دوره'!$1:$1,0)),"---")</f>
        <v>---</v>
      </c>
      <c r="M940" s="188" t="str">
        <f t="shared" si="325"/>
        <v>----</v>
      </c>
      <c r="N940" s="188" t="str">
        <f t="shared" si="326"/>
        <v>-/</v>
      </c>
      <c r="O940" s="265"/>
      <c r="P940" s="188">
        <f>IFERROR(INDEX('اطلاعات انشعابات شرکتها'!A:BB,MATCH(A940,'اطلاعات انشعابات شرکتها'!A:A,0),MATCH(P$1,'اطلاعات انشعابات شرکتها'!$1:$1,0)),0)</f>
        <v>0</v>
      </c>
      <c r="Q940" s="188">
        <f>IFERROR(INDEX('اطلاعات انشعابات شرکتها'!A:BB,MATCH(A940,'اطلاعات انشعابات شرکتها'!A:A,0),MATCH(Q$1,'اطلاعات انشعابات شرکتها'!$1:$1,0)),0)</f>
        <v>0</v>
      </c>
      <c r="R940" s="188">
        <f>IFERROR(INDEX('اطلاعات انشعابات شرکتها'!A:BB,MATCH(A940,'اطلاعات انشعابات شرکتها'!A:A,0),MATCH(R$1,'اطلاعات انشعابات شرکتها'!$1:$1,0)),0)</f>
        <v>0</v>
      </c>
      <c r="S940" s="265"/>
      <c r="T940" s="188">
        <f>IFERROR(INDEX('قرائت کنتور'!A:AZ,MATCH(A940&amp;"-"&amp;T$1,'قرائت کنتور'!B:B,0),MATCH(G940,'قرائت کنتور'!$1:$1,0)),0)</f>
        <v>0</v>
      </c>
      <c r="U940" s="188">
        <f>IFERROR(INDEX('قرائت کنتور'!A:AZ,MATCH(A940&amp;"-"&amp;U$1,'قرائت کنتور'!B:B,0),MATCH(L940,'قرائت کنتور'!$1:$1,0)),0)</f>
        <v>0</v>
      </c>
      <c r="V940" s="188">
        <f>IFERROR(INDEX('قرائت کنتور'!A:AZ,MATCH(A940&amp;"-"&amp;U$1,'قرائت کنتور'!B:B,0),MATCH(G940,'قرائت کنتور'!$1:$1,0)),0)</f>
        <v>0</v>
      </c>
      <c r="W940" s="188">
        <f>IFERROR(INDEX('قرائت کنتور'!A:AZ,MATCH(A940&amp;"-"&amp;W$1,'قرائت کنتور'!B:B,0),MATCH(L940,'قرائت کنتور'!$1:$1,0)),0)</f>
        <v>0</v>
      </c>
      <c r="X940" s="188">
        <f>IFERROR(INDEX('قرائت کنتور'!A:AZ,MATCH(A940&amp;"-"&amp;W$1,'قرائت کنتور'!B:B,0),MATCH(G940,'قرائت کنتور'!$1:$1,0)),0)</f>
        <v>0</v>
      </c>
      <c r="Y940" s="188">
        <f>IFERROR(INDEX('قرائت کنتور'!A:AZ,MATCH(A940&amp;"-"&amp;Y$1,'قرائت کنتور'!B:B,0),MATCH(L940,'قرائت کنتور'!$1:$1,0)),0)</f>
        <v>0</v>
      </c>
      <c r="Z940" s="188">
        <f>IFERROR(INDEX('قرائت کنتور'!A:AZ,MATCH(A940&amp;"-"&amp;Y$1,'قرائت کنتور'!B:B,0),MATCH(G940,'قرائت کنتور'!$1:$1,0)),0)</f>
        <v>0</v>
      </c>
      <c r="AA940" s="188">
        <f>IFERROR(INDEX('قرائت کنتور'!A:AZ,MATCH(A940&amp;"-"&amp;AA$1,'قرائت کنتور'!B:B,0),MATCH(L940,'قرائت کنتور'!$1:$1,0)),0)</f>
        <v>0</v>
      </c>
      <c r="AB940" s="188">
        <f>IFERROR(INDEX('قرائت کنتور'!A:AZ,MATCH(A940&amp;"-"&amp;AA$1,'قرائت کنتور'!B:B,0),MATCH(G940,'قرائت کنتور'!$1:$1,0)),0)</f>
        <v>0</v>
      </c>
      <c r="AC940" s="265"/>
      <c r="AD940" s="188">
        <f t="shared" si="327"/>
        <v>0</v>
      </c>
      <c r="AE940" s="188">
        <f t="shared" si="328"/>
        <v>0</v>
      </c>
      <c r="AF940" s="188">
        <f t="shared" si="329"/>
        <v>0</v>
      </c>
      <c r="AG940" s="188">
        <f t="shared" si="330"/>
        <v>0</v>
      </c>
      <c r="AH940" s="188">
        <f t="shared" si="331"/>
        <v>0</v>
      </c>
      <c r="AI940" s="188">
        <f t="shared" si="332"/>
        <v>0</v>
      </c>
      <c r="AJ940" s="188" t="str">
        <f t="shared" si="333"/>
        <v>0</v>
      </c>
      <c r="AK940" s="265"/>
      <c r="AL940" s="254" t="str">
        <f t="shared" si="334"/>
        <v>---</v>
      </c>
      <c r="AM940" s="254" t="str">
        <f t="shared" si="335"/>
        <v>---</v>
      </c>
      <c r="AN940" s="265"/>
      <c r="AO940" s="188" t="str">
        <f>IFERROR(INDEX('تعرفه ها'!A:Z,MATCH(P940&amp;"-"&amp;AO$1,'تعرفه ها'!C:C,0),MATCH(F940,'تعرفه ها'!$2:$2,0),1),"---")</f>
        <v>---</v>
      </c>
      <c r="AP940" s="188" t="str">
        <f>IFERROR(INDEX('تعرفه ها'!A:Z,MATCH(P940&amp;"-"&amp;AP$1,'تعرفه ها'!C:C,0),MATCH(F940,'تعرفه ها'!$2:$2,0),1),"---")</f>
        <v>---</v>
      </c>
      <c r="AQ940" s="188" t="str">
        <f>IFERROR(INDEX('تعرفه ها'!A:Z,MATCH(P940&amp;"-"&amp;AQ$1,'تعرفه ها'!C:C,0),MATCH(F940,'تعرفه ها'!$2:$2,0),1),"---")</f>
        <v>---</v>
      </c>
      <c r="AR940" s="188" t="str">
        <f>IFERROR(INDEX('تعرفه ها'!A:Z,MATCH(P940&amp;"-"&amp;AR$1,'تعرفه ها'!C:C,0),MATCH(F940,'تعرفه ها'!$2:$2,0),1),"---")</f>
        <v>---</v>
      </c>
      <c r="AS940" s="265"/>
      <c r="AT940" s="415" t="str">
        <f t="shared" si="336"/>
        <v>---</v>
      </c>
      <c r="AU940" s="415" t="str">
        <f t="shared" si="337"/>
        <v>---</v>
      </c>
      <c r="AV940" s="415" t="str">
        <f t="shared" si="338"/>
        <v>---</v>
      </c>
      <c r="AW940" s="415" t="str">
        <f t="shared" si="339"/>
        <v>---</v>
      </c>
      <c r="AX940" s="415" t="str">
        <f t="shared" si="340"/>
        <v>---</v>
      </c>
      <c r="AY940" s="415" t="str">
        <f>IFERROR(AH940*INDEX('تعرفه ها'!A:Z,MATCH("عوارض برق به ازاء هر کیلووات",'تعرفه ها'!$C:$C,0),MATCH(F940,'تعرفه ها'!$2:$2,0)),"---")</f>
        <v>---</v>
      </c>
      <c r="AZ940" s="415" t="str">
        <f t="shared" si="341"/>
        <v>---</v>
      </c>
      <c r="BA940" s="415" t="str">
        <f>IFERROR(ROUND(((AX940+AY940+AZ940)*INDEX('تعرفه ها'!A:Z,MATCH("هزینه نگهداری و تعمیرات شبکه برق",'تعرفه ها'!$C:$C,0),MATCH(F940,'تعرفه ها'!$2:$2,0))/100),0),"---")</f>
        <v>---</v>
      </c>
      <c r="BB940" s="415">
        <f>IFERROR(IF(P940="دیماندی",ROUND(AJ940*INDEX('تعرفه ها'!A:Z,MATCH(BB$1,'تعرفه ها'!$C:$C,0),MATCH(F940,'تعرفه ها'!$2:$2,0))*J940/30,0),0),"---")</f>
        <v>0</v>
      </c>
      <c r="BC940" s="415"/>
      <c r="BD940" s="54" t="str">
        <f>IFERROR(IF(INDEX('اطلاعات دوره'!A:Z,MATCH(G940,'اطلاعات دوره'!C:C,0),MATCH("برق",'اطلاعات دوره'!$1:$1,0))="دارد",ROUND(AX940*INDEX('تعرفه ها'!A:Z,MATCH("پیک فصلی برق",'تعرفه ها'!$C:$C,0),MATCH(F940,'تعرفه ها'!$2:$2,0))/100,0),0),"---")</f>
        <v>---</v>
      </c>
      <c r="BE940" s="415" t="str">
        <f>IFERROR(ROUND(((AX940+AY940+AZ940+BA940+BB940+BC940+BD940)*INDEX('تعرفه ها'!A:Z,MATCH("مالیات برق",'تعرفه ها'!$C:$C,0),MATCH(F940,'تعرفه ها'!$2:$2,0))/100),0),"---")</f>
        <v>---</v>
      </c>
      <c r="BF940" s="415" t="str">
        <f t="shared" si="342"/>
        <v>---</v>
      </c>
      <c r="BG940" s="415" t="str">
        <f t="shared" si="346"/>
        <v>---</v>
      </c>
      <c r="BH940" s="415" t="str">
        <f t="shared" si="343"/>
        <v>---</v>
      </c>
      <c r="BI940" s="54" t="str">
        <f t="shared" si="344"/>
        <v>---</v>
      </c>
      <c r="BJ940" s="55" t="str">
        <f t="shared" si="345"/>
        <v>---</v>
      </c>
      <c r="BK940" s="262"/>
      <c r="BL940" s="183" t="str">
        <f>IFERROR(IF(INDEX(پرداخت!A:AZ,MATCH(A940&amp;" - "&amp;"برق",پرداخت!$B:$B,0),MATCH(G940,پرداخت!$1:$1,0))="نشده","نشده","شده"),"---")</f>
        <v>---</v>
      </c>
    </row>
    <row r="941" spans="1:64" ht="33.75" hidden="1">
      <c r="A941" s="170"/>
      <c r="B941" s="47">
        <f>IFERROR(INDEX('اطلاعات انشعابات شرکتها'!A:BB,MATCH(A941,'اطلاعات انشعابات شرکتها'!A:A,0),MATCH(B$1,'اطلاعات انشعابات شرکتها'!$1:$1,0)),0)</f>
        <v>0</v>
      </c>
      <c r="C941" s="48">
        <f>IFERROR(INDEX('اطلاعات انشعابات شرکتها'!A:BB,MATCH(A941,'اطلاعات انشعابات شرکتها'!A:A,0),MATCH(C$1,'اطلاعات انشعابات شرکتها'!$1:$1,0)),0)</f>
        <v>0</v>
      </c>
      <c r="D941" s="45"/>
      <c r="E941" s="171"/>
      <c r="F941" s="170"/>
      <c r="G941" s="188" t="str">
        <f t="shared" si="324"/>
        <v>/</v>
      </c>
      <c r="H941" s="188">
        <f>IFERROR(INDEX('اطلاعات دوره'!A:Z,MATCH(G941,'اطلاعات دوره'!C:C,0),MATCH(H$1,'اطلاعات دوره'!$1:$1,0)),0)</f>
        <v>0</v>
      </c>
      <c r="I941" s="188">
        <f>IFERROR(INDEX('اطلاعات دوره'!A:Z,MATCH(G941,'اطلاعات دوره'!C:C,0),MATCH(I$1,'اطلاعات دوره'!$1:$1,0)),0)</f>
        <v>0</v>
      </c>
      <c r="J941" s="188">
        <f>IFERROR(INDEX('اطلاعات دوره'!A:Z,MATCH(G941,'اطلاعات دوره'!C:C,0),MATCH(J$1,'اطلاعات دوره'!$1:$1,0)),0)</f>
        <v>0</v>
      </c>
      <c r="K941" s="265"/>
      <c r="L941" s="188" t="str">
        <f>IFERROR(INDEX('اطلاعات دوره'!A:Z,MATCH(G941,'اطلاعات دوره'!C:C,0)-1,MATCH("عنوان",'اطلاعات دوره'!$1:$1,0)),"---")</f>
        <v>---</v>
      </c>
      <c r="M941" s="188" t="str">
        <f t="shared" si="325"/>
        <v>----</v>
      </c>
      <c r="N941" s="188" t="str">
        <f t="shared" si="326"/>
        <v>-/</v>
      </c>
      <c r="O941" s="265"/>
      <c r="P941" s="188">
        <f>IFERROR(INDEX('اطلاعات انشعابات شرکتها'!A:BB,MATCH(A941,'اطلاعات انشعابات شرکتها'!A:A,0),MATCH(P$1,'اطلاعات انشعابات شرکتها'!$1:$1,0)),0)</f>
        <v>0</v>
      </c>
      <c r="Q941" s="188">
        <f>IFERROR(INDEX('اطلاعات انشعابات شرکتها'!A:BB,MATCH(A941,'اطلاعات انشعابات شرکتها'!A:A,0),MATCH(Q$1,'اطلاعات انشعابات شرکتها'!$1:$1,0)),0)</f>
        <v>0</v>
      </c>
      <c r="R941" s="188">
        <f>IFERROR(INDEX('اطلاعات انشعابات شرکتها'!A:BB,MATCH(A941,'اطلاعات انشعابات شرکتها'!A:A,0),MATCH(R$1,'اطلاعات انشعابات شرکتها'!$1:$1,0)),0)</f>
        <v>0</v>
      </c>
      <c r="S941" s="265"/>
      <c r="T941" s="188">
        <f>IFERROR(INDEX('قرائت کنتور'!A:AZ,MATCH(A941&amp;"-"&amp;T$1,'قرائت کنتور'!B:B,0),MATCH(G941,'قرائت کنتور'!$1:$1,0)),0)</f>
        <v>0</v>
      </c>
      <c r="U941" s="188">
        <f>IFERROR(INDEX('قرائت کنتور'!A:AZ,MATCH(A941&amp;"-"&amp;U$1,'قرائت کنتور'!B:B,0),MATCH(L941,'قرائت کنتور'!$1:$1,0)),0)</f>
        <v>0</v>
      </c>
      <c r="V941" s="188">
        <f>IFERROR(INDEX('قرائت کنتور'!A:AZ,MATCH(A941&amp;"-"&amp;U$1,'قرائت کنتور'!B:B,0),MATCH(G941,'قرائت کنتور'!$1:$1,0)),0)</f>
        <v>0</v>
      </c>
      <c r="W941" s="188">
        <f>IFERROR(INDEX('قرائت کنتور'!A:AZ,MATCH(A941&amp;"-"&amp;W$1,'قرائت کنتور'!B:B,0),MATCH(L941,'قرائت کنتور'!$1:$1,0)),0)</f>
        <v>0</v>
      </c>
      <c r="X941" s="188">
        <f>IFERROR(INDEX('قرائت کنتور'!A:AZ,MATCH(A941&amp;"-"&amp;W$1,'قرائت کنتور'!B:B,0),MATCH(G941,'قرائت کنتور'!$1:$1,0)),0)</f>
        <v>0</v>
      </c>
      <c r="Y941" s="188">
        <f>IFERROR(INDEX('قرائت کنتور'!A:AZ,MATCH(A941&amp;"-"&amp;Y$1,'قرائت کنتور'!B:B,0),MATCH(L941,'قرائت کنتور'!$1:$1,0)),0)</f>
        <v>0</v>
      </c>
      <c r="Z941" s="188">
        <f>IFERROR(INDEX('قرائت کنتور'!A:AZ,MATCH(A941&amp;"-"&amp;Y$1,'قرائت کنتور'!B:B,0),MATCH(G941,'قرائت کنتور'!$1:$1,0)),0)</f>
        <v>0</v>
      </c>
      <c r="AA941" s="188">
        <f>IFERROR(INDEX('قرائت کنتور'!A:AZ,MATCH(A941&amp;"-"&amp;AA$1,'قرائت کنتور'!B:B,0),MATCH(L941,'قرائت کنتور'!$1:$1,0)),0)</f>
        <v>0</v>
      </c>
      <c r="AB941" s="188">
        <f>IFERROR(INDEX('قرائت کنتور'!A:AZ,MATCH(A941&amp;"-"&amp;AA$1,'قرائت کنتور'!B:B,0),MATCH(G941,'قرائت کنتور'!$1:$1,0)),0)</f>
        <v>0</v>
      </c>
      <c r="AC941" s="265"/>
      <c r="AD941" s="188">
        <f t="shared" si="327"/>
        <v>0</v>
      </c>
      <c r="AE941" s="188">
        <f t="shared" si="328"/>
        <v>0</v>
      </c>
      <c r="AF941" s="188">
        <f t="shared" si="329"/>
        <v>0</v>
      </c>
      <c r="AG941" s="188">
        <f t="shared" si="330"/>
        <v>0</v>
      </c>
      <c r="AH941" s="188">
        <f t="shared" si="331"/>
        <v>0</v>
      </c>
      <c r="AI941" s="188">
        <f t="shared" si="332"/>
        <v>0</v>
      </c>
      <c r="AJ941" s="188" t="str">
        <f t="shared" si="333"/>
        <v>0</v>
      </c>
      <c r="AK941" s="265"/>
      <c r="AL941" s="254" t="str">
        <f t="shared" si="334"/>
        <v>---</v>
      </c>
      <c r="AM941" s="254" t="str">
        <f t="shared" si="335"/>
        <v>---</v>
      </c>
      <c r="AN941" s="265"/>
      <c r="AO941" s="188" t="str">
        <f>IFERROR(INDEX('تعرفه ها'!A:Z,MATCH(P941&amp;"-"&amp;AO$1,'تعرفه ها'!C:C,0),MATCH(F941,'تعرفه ها'!$2:$2,0),1),"---")</f>
        <v>---</v>
      </c>
      <c r="AP941" s="188" t="str">
        <f>IFERROR(INDEX('تعرفه ها'!A:Z,MATCH(P941&amp;"-"&amp;AP$1,'تعرفه ها'!C:C,0),MATCH(F941,'تعرفه ها'!$2:$2,0),1),"---")</f>
        <v>---</v>
      </c>
      <c r="AQ941" s="188" t="str">
        <f>IFERROR(INDEX('تعرفه ها'!A:Z,MATCH(P941&amp;"-"&amp;AQ$1,'تعرفه ها'!C:C,0),MATCH(F941,'تعرفه ها'!$2:$2,0),1),"---")</f>
        <v>---</v>
      </c>
      <c r="AR941" s="188" t="str">
        <f>IFERROR(INDEX('تعرفه ها'!A:Z,MATCH(P941&amp;"-"&amp;AR$1,'تعرفه ها'!C:C,0),MATCH(F941,'تعرفه ها'!$2:$2,0),1),"---")</f>
        <v>---</v>
      </c>
      <c r="AS941" s="265"/>
      <c r="AT941" s="415" t="str">
        <f t="shared" si="336"/>
        <v>---</v>
      </c>
      <c r="AU941" s="415" t="str">
        <f t="shared" si="337"/>
        <v>---</v>
      </c>
      <c r="AV941" s="415" t="str">
        <f t="shared" si="338"/>
        <v>---</v>
      </c>
      <c r="AW941" s="415" t="str">
        <f t="shared" si="339"/>
        <v>---</v>
      </c>
      <c r="AX941" s="415" t="str">
        <f t="shared" si="340"/>
        <v>---</v>
      </c>
      <c r="AY941" s="415" t="str">
        <f>IFERROR(AH941*INDEX('تعرفه ها'!A:Z,MATCH("عوارض برق به ازاء هر کیلووات",'تعرفه ها'!$C:$C,0),MATCH(F941,'تعرفه ها'!$2:$2,0)),"---")</f>
        <v>---</v>
      </c>
      <c r="AZ941" s="415" t="str">
        <f t="shared" si="341"/>
        <v>---</v>
      </c>
      <c r="BA941" s="415" t="str">
        <f>IFERROR(ROUND(((AX941+AY941+AZ941)*INDEX('تعرفه ها'!A:Z,MATCH("هزینه نگهداری و تعمیرات شبکه برق",'تعرفه ها'!$C:$C,0),MATCH(F941,'تعرفه ها'!$2:$2,0))/100),0),"---")</f>
        <v>---</v>
      </c>
      <c r="BB941" s="415">
        <f>IFERROR(IF(P941="دیماندی",ROUND(AJ941*INDEX('تعرفه ها'!A:Z,MATCH(BB$1,'تعرفه ها'!$C:$C,0),MATCH(F941,'تعرفه ها'!$2:$2,0))*J941/30,0),0),"---")</f>
        <v>0</v>
      </c>
      <c r="BC941" s="415"/>
      <c r="BD941" s="54" t="str">
        <f>IFERROR(IF(INDEX('اطلاعات دوره'!A:Z,MATCH(G941,'اطلاعات دوره'!C:C,0),MATCH("برق",'اطلاعات دوره'!$1:$1,0))="دارد",ROUND(AX941*INDEX('تعرفه ها'!A:Z,MATCH("پیک فصلی برق",'تعرفه ها'!$C:$C,0),MATCH(F941,'تعرفه ها'!$2:$2,0))/100,0),0),"---")</f>
        <v>---</v>
      </c>
      <c r="BE941" s="415" t="str">
        <f>IFERROR(ROUND(((AX941+AY941+AZ941+BA941+BB941+BC941+BD941)*INDEX('تعرفه ها'!A:Z,MATCH("مالیات برق",'تعرفه ها'!$C:$C,0),MATCH(F941,'تعرفه ها'!$2:$2,0))/100),0),"---")</f>
        <v>---</v>
      </c>
      <c r="BF941" s="415" t="str">
        <f t="shared" si="342"/>
        <v>---</v>
      </c>
      <c r="BG941" s="415" t="str">
        <f t="shared" si="346"/>
        <v>---</v>
      </c>
      <c r="BH941" s="415" t="str">
        <f t="shared" si="343"/>
        <v>---</v>
      </c>
      <c r="BI941" s="54" t="str">
        <f t="shared" si="344"/>
        <v>---</v>
      </c>
      <c r="BJ941" s="55" t="str">
        <f t="shared" si="345"/>
        <v>---</v>
      </c>
      <c r="BK941" s="262"/>
      <c r="BL941" s="183" t="str">
        <f>IFERROR(IF(INDEX(پرداخت!A:AZ,MATCH(A941&amp;" - "&amp;"برق",پرداخت!$B:$B,0),MATCH(G941,پرداخت!$1:$1,0))="نشده","نشده","شده"),"---")</f>
        <v>---</v>
      </c>
    </row>
    <row r="942" spans="1:64" ht="33.75" hidden="1">
      <c r="A942" s="170"/>
      <c r="B942" s="47">
        <f>IFERROR(INDEX('اطلاعات انشعابات شرکتها'!A:BB,MATCH(A942,'اطلاعات انشعابات شرکتها'!A:A,0),MATCH(B$1,'اطلاعات انشعابات شرکتها'!$1:$1,0)),0)</f>
        <v>0</v>
      </c>
      <c r="C942" s="48">
        <f>IFERROR(INDEX('اطلاعات انشعابات شرکتها'!A:BB,MATCH(A942,'اطلاعات انشعابات شرکتها'!A:A,0),MATCH(C$1,'اطلاعات انشعابات شرکتها'!$1:$1,0)),0)</f>
        <v>0</v>
      </c>
      <c r="D942" s="45"/>
      <c r="E942" s="171"/>
      <c r="F942" s="170"/>
      <c r="G942" s="188" t="str">
        <f t="shared" si="324"/>
        <v>/</v>
      </c>
      <c r="H942" s="188">
        <f>IFERROR(INDEX('اطلاعات دوره'!A:Z,MATCH(G942,'اطلاعات دوره'!C:C,0),MATCH(H$1,'اطلاعات دوره'!$1:$1,0)),0)</f>
        <v>0</v>
      </c>
      <c r="I942" s="188">
        <f>IFERROR(INDEX('اطلاعات دوره'!A:Z,MATCH(G942,'اطلاعات دوره'!C:C,0),MATCH(I$1,'اطلاعات دوره'!$1:$1,0)),0)</f>
        <v>0</v>
      </c>
      <c r="J942" s="188">
        <f>IFERROR(INDEX('اطلاعات دوره'!A:Z,MATCH(G942,'اطلاعات دوره'!C:C,0),MATCH(J$1,'اطلاعات دوره'!$1:$1,0)),0)</f>
        <v>0</v>
      </c>
      <c r="K942" s="265"/>
      <c r="L942" s="188" t="str">
        <f>IFERROR(INDEX('اطلاعات دوره'!A:Z,MATCH(G942,'اطلاعات دوره'!C:C,0)-1,MATCH("عنوان",'اطلاعات دوره'!$1:$1,0)),"---")</f>
        <v>---</v>
      </c>
      <c r="M942" s="188" t="str">
        <f t="shared" si="325"/>
        <v>----</v>
      </c>
      <c r="N942" s="188" t="str">
        <f t="shared" si="326"/>
        <v>-/</v>
      </c>
      <c r="O942" s="265"/>
      <c r="P942" s="188">
        <f>IFERROR(INDEX('اطلاعات انشعابات شرکتها'!A:BB,MATCH(A942,'اطلاعات انشعابات شرکتها'!A:A,0),MATCH(P$1,'اطلاعات انشعابات شرکتها'!$1:$1,0)),0)</f>
        <v>0</v>
      </c>
      <c r="Q942" s="188">
        <f>IFERROR(INDEX('اطلاعات انشعابات شرکتها'!A:BB,MATCH(A942,'اطلاعات انشعابات شرکتها'!A:A,0),MATCH(Q$1,'اطلاعات انشعابات شرکتها'!$1:$1,0)),0)</f>
        <v>0</v>
      </c>
      <c r="R942" s="188">
        <f>IFERROR(INDEX('اطلاعات انشعابات شرکتها'!A:BB,MATCH(A942,'اطلاعات انشعابات شرکتها'!A:A,0),MATCH(R$1,'اطلاعات انشعابات شرکتها'!$1:$1,0)),0)</f>
        <v>0</v>
      </c>
      <c r="S942" s="265"/>
      <c r="T942" s="188">
        <f>IFERROR(INDEX('قرائت کنتور'!A:AZ,MATCH(A942&amp;"-"&amp;T$1,'قرائت کنتور'!B:B,0),MATCH(G942,'قرائت کنتور'!$1:$1,0)),0)</f>
        <v>0</v>
      </c>
      <c r="U942" s="188">
        <f>IFERROR(INDEX('قرائت کنتور'!A:AZ,MATCH(A942&amp;"-"&amp;U$1,'قرائت کنتور'!B:B,0),MATCH(L942,'قرائت کنتور'!$1:$1,0)),0)</f>
        <v>0</v>
      </c>
      <c r="V942" s="188">
        <f>IFERROR(INDEX('قرائت کنتور'!A:AZ,MATCH(A942&amp;"-"&amp;U$1,'قرائت کنتور'!B:B,0),MATCH(G942,'قرائت کنتور'!$1:$1,0)),0)</f>
        <v>0</v>
      </c>
      <c r="W942" s="188">
        <f>IFERROR(INDEX('قرائت کنتور'!A:AZ,MATCH(A942&amp;"-"&amp;W$1,'قرائت کنتور'!B:B,0),MATCH(L942,'قرائت کنتور'!$1:$1,0)),0)</f>
        <v>0</v>
      </c>
      <c r="X942" s="188">
        <f>IFERROR(INDEX('قرائت کنتور'!A:AZ,MATCH(A942&amp;"-"&amp;W$1,'قرائت کنتور'!B:B,0),MATCH(G942,'قرائت کنتور'!$1:$1,0)),0)</f>
        <v>0</v>
      </c>
      <c r="Y942" s="188">
        <f>IFERROR(INDEX('قرائت کنتور'!A:AZ,MATCH(A942&amp;"-"&amp;Y$1,'قرائت کنتور'!B:B,0),MATCH(L942,'قرائت کنتور'!$1:$1,0)),0)</f>
        <v>0</v>
      </c>
      <c r="Z942" s="188">
        <f>IFERROR(INDEX('قرائت کنتور'!A:AZ,MATCH(A942&amp;"-"&amp;Y$1,'قرائت کنتور'!B:B,0),MATCH(G942,'قرائت کنتور'!$1:$1,0)),0)</f>
        <v>0</v>
      </c>
      <c r="AA942" s="188">
        <f>IFERROR(INDEX('قرائت کنتور'!A:AZ,MATCH(A942&amp;"-"&amp;AA$1,'قرائت کنتور'!B:B,0),MATCH(L942,'قرائت کنتور'!$1:$1,0)),0)</f>
        <v>0</v>
      </c>
      <c r="AB942" s="188">
        <f>IFERROR(INDEX('قرائت کنتور'!A:AZ,MATCH(A942&amp;"-"&amp;AA$1,'قرائت کنتور'!B:B,0),MATCH(G942,'قرائت کنتور'!$1:$1,0)),0)</f>
        <v>0</v>
      </c>
      <c r="AC942" s="265"/>
      <c r="AD942" s="188">
        <f t="shared" si="327"/>
        <v>0</v>
      </c>
      <c r="AE942" s="188">
        <f t="shared" si="328"/>
        <v>0</v>
      </c>
      <c r="AF942" s="188">
        <f t="shared" si="329"/>
        <v>0</v>
      </c>
      <c r="AG942" s="188">
        <f t="shared" si="330"/>
        <v>0</v>
      </c>
      <c r="AH942" s="188">
        <f t="shared" si="331"/>
        <v>0</v>
      </c>
      <c r="AI942" s="188">
        <f t="shared" si="332"/>
        <v>0</v>
      </c>
      <c r="AJ942" s="188" t="str">
        <f t="shared" si="333"/>
        <v>0</v>
      </c>
      <c r="AK942" s="265"/>
      <c r="AL942" s="254" t="str">
        <f t="shared" si="334"/>
        <v>---</v>
      </c>
      <c r="AM942" s="254" t="str">
        <f t="shared" si="335"/>
        <v>---</v>
      </c>
      <c r="AN942" s="265"/>
      <c r="AO942" s="188" t="str">
        <f>IFERROR(INDEX('تعرفه ها'!A:Z,MATCH(P942&amp;"-"&amp;AO$1,'تعرفه ها'!C:C,0),MATCH(F942,'تعرفه ها'!$2:$2,0),1),"---")</f>
        <v>---</v>
      </c>
      <c r="AP942" s="188" t="str">
        <f>IFERROR(INDEX('تعرفه ها'!A:Z,MATCH(P942&amp;"-"&amp;AP$1,'تعرفه ها'!C:C,0),MATCH(F942,'تعرفه ها'!$2:$2,0),1),"---")</f>
        <v>---</v>
      </c>
      <c r="AQ942" s="188" t="str">
        <f>IFERROR(INDEX('تعرفه ها'!A:Z,MATCH(P942&amp;"-"&amp;AQ$1,'تعرفه ها'!C:C,0),MATCH(F942,'تعرفه ها'!$2:$2,0),1),"---")</f>
        <v>---</v>
      </c>
      <c r="AR942" s="188" t="str">
        <f>IFERROR(INDEX('تعرفه ها'!A:Z,MATCH(P942&amp;"-"&amp;AR$1,'تعرفه ها'!C:C,0),MATCH(F942,'تعرفه ها'!$2:$2,0),1),"---")</f>
        <v>---</v>
      </c>
      <c r="AS942" s="265"/>
      <c r="AT942" s="415" t="str">
        <f t="shared" si="336"/>
        <v>---</v>
      </c>
      <c r="AU942" s="415" t="str">
        <f t="shared" si="337"/>
        <v>---</v>
      </c>
      <c r="AV942" s="415" t="str">
        <f t="shared" si="338"/>
        <v>---</v>
      </c>
      <c r="AW942" s="415" t="str">
        <f t="shared" si="339"/>
        <v>---</v>
      </c>
      <c r="AX942" s="415" t="str">
        <f t="shared" si="340"/>
        <v>---</v>
      </c>
      <c r="AY942" s="415" t="str">
        <f>IFERROR(AH942*INDEX('تعرفه ها'!A:Z,MATCH("عوارض برق به ازاء هر کیلووات",'تعرفه ها'!$C:$C,0),MATCH(F942,'تعرفه ها'!$2:$2,0)),"---")</f>
        <v>---</v>
      </c>
      <c r="AZ942" s="415" t="str">
        <f t="shared" si="341"/>
        <v>---</v>
      </c>
      <c r="BA942" s="415" t="str">
        <f>IFERROR(ROUND(((AX942+AY942+AZ942)*INDEX('تعرفه ها'!A:Z,MATCH("هزینه نگهداری و تعمیرات شبکه برق",'تعرفه ها'!$C:$C,0),MATCH(F942,'تعرفه ها'!$2:$2,0))/100),0),"---")</f>
        <v>---</v>
      </c>
      <c r="BB942" s="415">
        <f>IFERROR(IF(P942="دیماندی",ROUND(AJ942*INDEX('تعرفه ها'!A:Z,MATCH(BB$1,'تعرفه ها'!$C:$C,0),MATCH(F942,'تعرفه ها'!$2:$2,0))*J942/30,0),0),"---")</f>
        <v>0</v>
      </c>
      <c r="BC942" s="415"/>
      <c r="BD942" s="54" t="str">
        <f>IFERROR(IF(INDEX('اطلاعات دوره'!A:Z,MATCH(G942,'اطلاعات دوره'!C:C,0),MATCH("برق",'اطلاعات دوره'!$1:$1,0))="دارد",ROUND(AX942*INDEX('تعرفه ها'!A:Z,MATCH("پیک فصلی برق",'تعرفه ها'!$C:$C,0),MATCH(F942,'تعرفه ها'!$2:$2,0))/100,0),0),"---")</f>
        <v>---</v>
      </c>
      <c r="BE942" s="415" t="str">
        <f>IFERROR(ROUND(((AX942+AY942+AZ942+BA942+BB942+BC942+BD942)*INDEX('تعرفه ها'!A:Z,MATCH("مالیات برق",'تعرفه ها'!$C:$C,0),MATCH(F942,'تعرفه ها'!$2:$2,0))/100),0),"---")</f>
        <v>---</v>
      </c>
      <c r="BF942" s="415" t="str">
        <f t="shared" si="342"/>
        <v>---</v>
      </c>
      <c r="BG942" s="415" t="str">
        <f t="shared" si="346"/>
        <v>---</v>
      </c>
      <c r="BH942" s="415" t="str">
        <f t="shared" si="343"/>
        <v>---</v>
      </c>
      <c r="BI942" s="54" t="str">
        <f t="shared" si="344"/>
        <v>---</v>
      </c>
      <c r="BJ942" s="55" t="str">
        <f t="shared" si="345"/>
        <v>---</v>
      </c>
      <c r="BK942" s="262"/>
      <c r="BL942" s="183" t="str">
        <f>IFERROR(IF(INDEX(پرداخت!A:AZ,MATCH(A942&amp;" - "&amp;"برق",پرداخت!$B:$B,0),MATCH(G942,پرداخت!$1:$1,0))="نشده","نشده","شده"),"---")</f>
        <v>---</v>
      </c>
    </row>
    <row r="943" spans="1:64" ht="33.75" hidden="1">
      <c r="A943" s="170"/>
      <c r="B943" s="47">
        <f>IFERROR(INDEX('اطلاعات انشعابات شرکتها'!A:BB,MATCH(A943,'اطلاعات انشعابات شرکتها'!A:A,0),MATCH(B$1,'اطلاعات انشعابات شرکتها'!$1:$1,0)),0)</f>
        <v>0</v>
      </c>
      <c r="C943" s="48">
        <f>IFERROR(INDEX('اطلاعات انشعابات شرکتها'!A:BB,MATCH(A943,'اطلاعات انشعابات شرکتها'!A:A,0),MATCH(C$1,'اطلاعات انشعابات شرکتها'!$1:$1,0)),0)</f>
        <v>0</v>
      </c>
      <c r="D943" s="45"/>
      <c r="E943" s="171"/>
      <c r="F943" s="170"/>
      <c r="G943" s="188" t="str">
        <f t="shared" si="324"/>
        <v>/</v>
      </c>
      <c r="H943" s="188">
        <f>IFERROR(INDEX('اطلاعات دوره'!A:Z,MATCH(G943,'اطلاعات دوره'!C:C,0),MATCH(H$1,'اطلاعات دوره'!$1:$1,0)),0)</f>
        <v>0</v>
      </c>
      <c r="I943" s="188">
        <f>IFERROR(INDEX('اطلاعات دوره'!A:Z,MATCH(G943,'اطلاعات دوره'!C:C,0),MATCH(I$1,'اطلاعات دوره'!$1:$1,0)),0)</f>
        <v>0</v>
      </c>
      <c r="J943" s="188">
        <f>IFERROR(INDEX('اطلاعات دوره'!A:Z,MATCH(G943,'اطلاعات دوره'!C:C,0),MATCH(J$1,'اطلاعات دوره'!$1:$1,0)),0)</f>
        <v>0</v>
      </c>
      <c r="K943" s="265"/>
      <c r="L943" s="188" t="str">
        <f>IFERROR(INDEX('اطلاعات دوره'!A:Z,MATCH(G943,'اطلاعات دوره'!C:C,0)-1,MATCH("عنوان",'اطلاعات دوره'!$1:$1,0)),"---")</f>
        <v>---</v>
      </c>
      <c r="M943" s="188" t="str">
        <f t="shared" si="325"/>
        <v>----</v>
      </c>
      <c r="N943" s="188" t="str">
        <f t="shared" si="326"/>
        <v>-/</v>
      </c>
      <c r="O943" s="265"/>
      <c r="P943" s="188">
        <f>IFERROR(INDEX('اطلاعات انشعابات شرکتها'!A:BB,MATCH(A943,'اطلاعات انشعابات شرکتها'!A:A,0),MATCH(P$1,'اطلاعات انشعابات شرکتها'!$1:$1,0)),0)</f>
        <v>0</v>
      </c>
      <c r="Q943" s="188">
        <f>IFERROR(INDEX('اطلاعات انشعابات شرکتها'!A:BB,MATCH(A943,'اطلاعات انشعابات شرکتها'!A:A,0),MATCH(Q$1,'اطلاعات انشعابات شرکتها'!$1:$1,0)),0)</f>
        <v>0</v>
      </c>
      <c r="R943" s="188">
        <f>IFERROR(INDEX('اطلاعات انشعابات شرکتها'!A:BB,MATCH(A943,'اطلاعات انشعابات شرکتها'!A:A,0),MATCH(R$1,'اطلاعات انشعابات شرکتها'!$1:$1,0)),0)</f>
        <v>0</v>
      </c>
      <c r="S943" s="265"/>
      <c r="T943" s="188">
        <f>IFERROR(INDEX('قرائت کنتور'!A:AZ,MATCH(A943&amp;"-"&amp;T$1,'قرائت کنتور'!B:B,0),MATCH(G943,'قرائت کنتور'!$1:$1,0)),0)</f>
        <v>0</v>
      </c>
      <c r="U943" s="188">
        <f>IFERROR(INDEX('قرائت کنتور'!A:AZ,MATCH(A943&amp;"-"&amp;U$1,'قرائت کنتور'!B:B,0),MATCH(L943,'قرائت کنتور'!$1:$1,0)),0)</f>
        <v>0</v>
      </c>
      <c r="V943" s="188">
        <f>IFERROR(INDEX('قرائت کنتور'!A:AZ,MATCH(A943&amp;"-"&amp;U$1,'قرائت کنتور'!B:B,0),MATCH(G943,'قرائت کنتور'!$1:$1,0)),0)</f>
        <v>0</v>
      </c>
      <c r="W943" s="188">
        <f>IFERROR(INDEX('قرائت کنتور'!A:AZ,MATCH(A943&amp;"-"&amp;W$1,'قرائت کنتور'!B:B,0),MATCH(L943,'قرائت کنتور'!$1:$1,0)),0)</f>
        <v>0</v>
      </c>
      <c r="X943" s="188">
        <f>IFERROR(INDEX('قرائت کنتور'!A:AZ,MATCH(A943&amp;"-"&amp;W$1,'قرائت کنتور'!B:B,0),MATCH(G943,'قرائت کنتور'!$1:$1,0)),0)</f>
        <v>0</v>
      </c>
      <c r="Y943" s="188">
        <f>IFERROR(INDEX('قرائت کنتور'!A:AZ,MATCH(A943&amp;"-"&amp;Y$1,'قرائت کنتور'!B:B,0),MATCH(L943,'قرائت کنتور'!$1:$1,0)),0)</f>
        <v>0</v>
      </c>
      <c r="Z943" s="188">
        <f>IFERROR(INDEX('قرائت کنتور'!A:AZ,MATCH(A943&amp;"-"&amp;Y$1,'قرائت کنتور'!B:B,0),MATCH(G943,'قرائت کنتور'!$1:$1,0)),0)</f>
        <v>0</v>
      </c>
      <c r="AA943" s="188">
        <f>IFERROR(INDEX('قرائت کنتور'!A:AZ,MATCH(A943&amp;"-"&amp;AA$1,'قرائت کنتور'!B:B,0),MATCH(L943,'قرائت کنتور'!$1:$1,0)),0)</f>
        <v>0</v>
      </c>
      <c r="AB943" s="188">
        <f>IFERROR(INDEX('قرائت کنتور'!A:AZ,MATCH(A943&amp;"-"&amp;AA$1,'قرائت کنتور'!B:B,0),MATCH(G943,'قرائت کنتور'!$1:$1,0)),0)</f>
        <v>0</v>
      </c>
      <c r="AC943" s="265"/>
      <c r="AD943" s="188">
        <f t="shared" si="327"/>
        <v>0</v>
      </c>
      <c r="AE943" s="188">
        <f t="shared" si="328"/>
        <v>0</v>
      </c>
      <c r="AF943" s="188">
        <f t="shared" si="329"/>
        <v>0</v>
      </c>
      <c r="AG943" s="188">
        <f t="shared" si="330"/>
        <v>0</v>
      </c>
      <c r="AH943" s="188">
        <f t="shared" si="331"/>
        <v>0</v>
      </c>
      <c r="AI943" s="188">
        <f t="shared" si="332"/>
        <v>0</v>
      </c>
      <c r="AJ943" s="188" t="str">
        <f t="shared" si="333"/>
        <v>0</v>
      </c>
      <c r="AK943" s="265"/>
      <c r="AL943" s="254" t="str">
        <f t="shared" si="334"/>
        <v>---</v>
      </c>
      <c r="AM943" s="254" t="str">
        <f t="shared" si="335"/>
        <v>---</v>
      </c>
      <c r="AN943" s="265"/>
      <c r="AO943" s="188" t="str">
        <f>IFERROR(INDEX('تعرفه ها'!A:Z,MATCH(P943&amp;"-"&amp;AO$1,'تعرفه ها'!C:C,0),MATCH(F943,'تعرفه ها'!$2:$2,0),1),"---")</f>
        <v>---</v>
      </c>
      <c r="AP943" s="188" t="str">
        <f>IFERROR(INDEX('تعرفه ها'!A:Z,MATCH(P943&amp;"-"&amp;AP$1,'تعرفه ها'!C:C,0),MATCH(F943,'تعرفه ها'!$2:$2,0),1),"---")</f>
        <v>---</v>
      </c>
      <c r="AQ943" s="188" t="str">
        <f>IFERROR(INDEX('تعرفه ها'!A:Z,MATCH(P943&amp;"-"&amp;AQ$1,'تعرفه ها'!C:C,0),MATCH(F943,'تعرفه ها'!$2:$2,0),1),"---")</f>
        <v>---</v>
      </c>
      <c r="AR943" s="188" t="str">
        <f>IFERROR(INDEX('تعرفه ها'!A:Z,MATCH(P943&amp;"-"&amp;AR$1,'تعرفه ها'!C:C,0),MATCH(F943,'تعرفه ها'!$2:$2,0),1),"---")</f>
        <v>---</v>
      </c>
      <c r="AS943" s="265"/>
      <c r="AT943" s="415" t="str">
        <f t="shared" si="336"/>
        <v>---</v>
      </c>
      <c r="AU943" s="415" t="str">
        <f t="shared" si="337"/>
        <v>---</v>
      </c>
      <c r="AV943" s="415" t="str">
        <f t="shared" si="338"/>
        <v>---</v>
      </c>
      <c r="AW943" s="415" t="str">
        <f t="shared" si="339"/>
        <v>---</v>
      </c>
      <c r="AX943" s="415" t="str">
        <f t="shared" si="340"/>
        <v>---</v>
      </c>
      <c r="AY943" s="415" t="str">
        <f>IFERROR(AH943*INDEX('تعرفه ها'!A:Z,MATCH("عوارض برق به ازاء هر کیلووات",'تعرفه ها'!$C:$C,0),MATCH(F943,'تعرفه ها'!$2:$2,0)),"---")</f>
        <v>---</v>
      </c>
      <c r="AZ943" s="415" t="str">
        <f t="shared" si="341"/>
        <v>---</v>
      </c>
      <c r="BA943" s="415" t="str">
        <f>IFERROR(ROUND(((AX943+AY943+AZ943)*INDEX('تعرفه ها'!A:Z,MATCH("هزینه نگهداری و تعمیرات شبکه برق",'تعرفه ها'!$C:$C,0),MATCH(F943,'تعرفه ها'!$2:$2,0))/100),0),"---")</f>
        <v>---</v>
      </c>
      <c r="BB943" s="415">
        <f>IFERROR(IF(P943="دیماندی",ROUND(AJ943*INDEX('تعرفه ها'!A:Z,MATCH(BB$1,'تعرفه ها'!$C:$C,0),MATCH(F943,'تعرفه ها'!$2:$2,0))*J943/30,0),0),"---")</f>
        <v>0</v>
      </c>
      <c r="BC943" s="415"/>
      <c r="BD943" s="54" t="str">
        <f>IFERROR(IF(INDEX('اطلاعات دوره'!A:Z,MATCH(G943,'اطلاعات دوره'!C:C,0),MATCH("برق",'اطلاعات دوره'!$1:$1,0))="دارد",ROUND(AX943*INDEX('تعرفه ها'!A:Z,MATCH("پیک فصلی برق",'تعرفه ها'!$C:$C,0),MATCH(F943,'تعرفه ها'!$2:$2,0))/100,0),0),"---")</f>
        <v>---</v>
      </c>
      <c r="BE943" s="415" t="str">
        <f>IFERROR(ROUND(((AX943+AY943+AZ943+BA943+BB943+BC943+BD943)*INDEX('تعرفه ها'!A:Z,MATCH("مالیات برق",'تعرفه ها'!$C:$C,0),MATCH(F943,'تعرفه ها'!$2:$2,0))/100),0),"---")</f>
        <v>---</v>
      </c>
      <c r="BF943" s="415" t="str">
        <f t="shared" si="342"/>
        <v>---</v>
      </c>
      <c r="BG943" s="415" t="str">
        <f t="shared" si="346"/>
        <v>---</v>
      </c>
      <c r="BH943" s="415" t="str">
        <f t="shared" si="343"/>
        <v>---</v>
      </c>
      <c r="BI943" s="54" t="str">
        <f t="shared" si="344"/>
        <v>---</v>
      </c>
      <c r="BJ943" s="55" t="str">
        <f t="shared" si="345"/>
        <v>---</v>
      </c>
      <c r="BK943" s="262"/>
      <c r="BL943" s="183" t="str">
        <f>IFERROR(IF(INDEX(پرداخت!A:AZ,MATCH(A943&amp;" - "&amp;"برق",پرداخت!$B:$B,0),MATCH(G943,پرداخت!$1:$1,0))="نشده","نشده","شده"),"---")</f>
        <v>---</v>
      </c>
    </row>
    <row r="944" spans="1:64" ht="33.75" hidden="1">
      <c r="A944" s="170"/>
      <c r="B944" s="47">
        <f>IFERROR(INDEX('اطلاعات انشعابات شرکتها'!A:BB,MATCH(A944,'اطلاعات انشعابات شرکتها'!A:A,0),MATCH(B$1,'اطلاعات انشعابات شرکتها'!$1:$1,0)),0)</f>
        <v>0</v>
      </c>
      <c r="C944" s="48">
        <f>IFERROR(INDEX('اطلاعات انشعابات شرکتها'!A:BB,MATCH(A944,'اطلاعات انشعابات شرکتها'!A:A,0),MATCH(C$1,'اطلاعات انشعابات شرکتها'!$1:$1,0)),0)</f>
        <v>0</v>
      </c>
      <c r="D944" s="45"/>
      <c r="E944" s="171"/>
      <c r="F944" s="170"/>
      <c r="G944" s="188" t="str">
        <f t="shared" si="324"/>
        <v>/</v>
      </c>
      <c r="H944" s="188">
        <f>IFERROR(INDEX('اطلاعات دوره'!A:Z,MATCH(G944,'اطلاعات دوره'!C:C,0),MATCH(H$1,'اطلاعات دوره'!$1:$1,0)),0)</f>
        <v>0</v>
      </c>
      <c r="I944" s="188">
        <f>IFERROR(INDEX('اطلاعات دوره'!A:Z,MATCH(G944,'اطلاعات دوره'!C:C,0),MATCH(I$1,'اطلاعات دوره'!$1:$1,0)),0)</f>
        <v>0</v>
      </c>
      <c r="J944" s="188">
        <f>IFERROR(INDEX('اطلاعات دوره'!A:Z,MATCH(G944,'اطلاعات دوره'!C:C,0),MATCH(J$1,'اطلاعات دوره'!$1:$1,0)),0)</f>
        <v>0</v>
      </c>
      <c r="K944" s="265"/>
      <c r="L944" s="188" t="str">
        <f>IFERROR(INDEX('اطلاعات دوره'!A:Z,MATCH(G944,'اطلاعات دوره'!C:C,0)-1,MATCH("عنوان",'اطلاعات دوره'!$1:$1,0)),"---")</f>
        <v>---</v>
      </c>
      <c r="M944" s="188" t="str">
        <f t="shared" si="325"/>
        <v>----</v>
      </c>
      <c r="N944" s="188" t="str">
        <f t="shared" si="326"/>
        <v>-/</v>
      </c>
      <c r="O944" s="265"/>
      <c r="P944" s="188">
        <f>IFERROR(INDEX('اطلاعات انشعابات شرکتها'!A:BB,MATCH(A944,'اطلاعات انشعابات شرکتها'!A:A,0),MATCH(P$1,'اطلاعات انشعابات شرکتها'!$1:$1,0)),0)</f>
        <v>0</v>
      </c>
      <c r="Q944" s="188">
        <f>IFERROR(INDEX('اطلاعات انشعابات شرکتها'!A:BB,MATCH(A944,'اطلاعات انشعابات شرکتها'!A:A,0),MATCH(Q$1,'اطلاعات انشعابات شرکتها'!$1:$1,0)),0)</f>
        <v>0</v>
      </c>
      <c r="R944" s="188">
        <f>IFERROR(INDEX('اطلاعات انشعابات شرکتها'!A:BB,MATCH(A944,'اطلاعات انشعابات شرکتها'!A:A,0),MATCH(R$1,'اطلاعات انشعابات شرکتها'!$1:$1,0)),0)</f>
        <v>0</v>
      </c>
      <c r="S944" s="265"/>
      <c r="T944" s="188">
        <f>IFERROR(INDEX('قرائت کنتور'!A:AZ,MATCH(A944&amp;"-"&amp;T$1,'قرائت کنتور'!B:B,0),MATCH(G944,'قرائت کنتور'!$1:$1,0)),0)</f>
        <v>0</v>
      </c>
      <c r="U944" s="188">
        <f>IFERROR(INDEX('قرائت کنتور'!A:AZ,MATCH(A944&amp;"-"&amp;U$1,'قرائت کنتور'!B:B,0),MATCH(L944,'قرائت کنتور'!$1:$1,0)),0)</f>
        <v>0</v>
      </c>
      <c r="V944" s="188">
        <f>IFERROR(INDEX('قرائت کنتور'!A:AZ,MATCH(A944&amp;"-"&amp;U$1,'قرائت کنتور'!B:B,0),MATCH(G944,'قرائت کنتور'!$1:$1,0)),0)</f>
        <v>0</v>
      </c>
      <c r="W944" s="188">
        <f>IFERROR(INDEX('قرائت کنتور'!A:AZ,MATCH(A944&amp;"-"&amp;W$1,'قرائت کنتور'!B:B,0),MATCH(L944,'قرائت کنتور'!$1:$1,0)),0)</f>
        <v>0</v>
      </c>
      <c r="X944" s="188">
        <f>IFERROR(INDEX('قرائت کنتور'!A:AZ,MATCH(A944&amp;"-"&amp;W$1,'قرائت کنتور'!B:B,0),MATCH(G944,'قرائت کنتور'!$1:$1,0)),0)</f>
        <v>0</v>
      </c>
      <c r="Y944" s="188">
        <f>IFERROR(INDEX('قرائت کنتور'!A:AZ,MATCH(A944&amp;"-"&amp;Y$1,'قرائت کنتور'!B:B,0),MATCH(L944,'قرائت کنتور'!$1:$1,0)),0)</f>
        <v>0</v>
      </c>
      <c r="Z944" s="188">
        <f>IFERROR(INDEX('قرائت کنتور'!A:AZ,MATCH(A944&amp;"-"&amp;Y$1,'قرائت کنتور'!B:B,0),MATCH(G944,'قرائت کنتور'!$1:$1,0)),0)</f>
        <v>0</v>
      </c>
      <c r="AA944" s="188">
        <f>IFERROR(INDEX('قرائت کنتور'!A:AZ,MATCH(A944&amp;"-"&amp;AA$1,'قرائت کنتور'!B:B,0),MATCH(L944,'قرائت کنتور'!$1:$1,0)),0)</f>
        <v>0</v>
      </c>
      <c r="AB944" s="188">
        <f>IFERROR(INDEX('قرائت کنتور'!A:AZ,MATCH(A944&amp;"-"&amp;AA$1,'قرائت کنتور'!B:B,0),MATCH(G944,'قرائت کنتور'!$1:$1,0)),0)</f>
        <v>0</v>
      </c>
      <c r="AC944" s="265"/>
      <c r="AD944" s="188">
        <f t="shared" si="327"/>
        <v>0</v>
      </c>
      <c r="AE944" s="188">
        <f t="shared" si="328"/>
        <v>0</v>
      </c>
      <c r="AF944" s="188">
        <f t="shared" si="329"/>
        <v>0</v>
      </c>
      <c r="AG944" s="188">
        <f t="shared" si="330"/>
        <v>0</v>
      </c>
      <c r="AH944" s="188">
        <f t="shared" si="331"/>
        <v>0</v>
      </c>
      <c r="AI944" s="188">
        <f t="shared" si="332"/>
        <v>0</v>
      </c>
      <c r="AJ944" s="188" t="str">
        <f t="shared" si="333"/>
        <v>0</v>
      </c>
      <c r="AK944" s="265"/>
      <c r="AL944" s="254" t="str">
        <f t="shared" si="334"/>
        <v>---</v>
      </c>
      <c r="AM944" s="254" t="str">
        <f t="shared" si="335"/>
        <v>---</v>
      </c>
      <c r="AN944" s="265"/>
      <c r="AO944" s="188" t="str">
        <f>IFERROR(INDEX('تعرفه ها'!A:Z,MATCH(P944&amp;"-"&amp;AO$1,'تعرفه ها'!C:C,0),MATCH(F944,'تعرفه ها'!$2:$2,0),1),"---")</f>
        <v>---</v>
      </c>
      <c r="AP944" s="188" t="str">
        <f>IFERROR(INDEX('تعرفه ها'!A:Z,MATCH(P944&amp;"-"&amp;AP$1,'تعرفه ها'!C:C,0),MATCH(F944,'تعرفه ها'!$2:$2,0),1),"---")</f>
        <v>---</v>
      </c>
      <c r="AQ944" s="188" t="str">
        <f>IFERROR(INDEX('تعرفه ها'!A:Z,MATCH(P944&amp;"-"&amp;AQ$1,'تعرفه ها'!C:C,0),MATCH(F944,'تعرفه ها'!$2:$2,0),1),"---")</f>
        <v>---</v>
      </c>
      <c r="AR944" s="188" t="str">
        <f>IFERROR(INDEX('تعرفه ها'!A:Z,MATCH(P944&amp;"-"&amp;AR$1,'تعرفه ها'!C:C,0),MATCH(F944,'تعرفه ها'!$2:$2,0),1),"---")</f>
        <v>---</v>
      </c>
      <c r="AS944" s="265"/>
      <c r="AT944" s="415" t="str">
        <f t="shared" si="336"/>
        <v>---</v>
      </c>
      <c r="AU944" s="415" t="str">
        <f t="shared" si="337"/>
        <v>---</v>
      </c>
      <c r="AV944" s="415" t="str">
        <f t="shared" si="338"/>
        <v>---</v>
      </c>
      <c r="AW944" s="415" t="str">
        <f t="shared" si="339"/>
        <v>---</v>
      </c>
      <c r="AX944" s="415" t="str">
        <f t="shared" si="340"/>
        <v>---</v>
      </c>
      <c r="AY944" s="415" t="str">
        <f>IFERROR(AH944*INDEX('تعرفه ها'!A:Z,MATCH("عوارض برق به ازاء هر کیلووات",'تعرفه ها'!$C:$C,0),MATCH(F944,'تعرفه ها'!$2:$2,0)),"---")</f>
        <v>---</v>
      </c>
      <c r="AZ944" s="415" t="str">
        <f t="shared" si="341"/>
        <v>---</v>
      </c>
      <c r="BA944" s="415" t="str">
        <f>IFERROR(ROUND(((AX944+AY944+AZ944)*INDEX('تعرفه ها'!A:Z,MATCH("هزینه نگهداری و تعمیرات شبکه برق",'تعرفه ها'!$C:$C,0),MATCH(F944,'تعرفه ها'!$2:$2,0))/100),0),"---")</f>
        <v>---</v>
      </c>
      <c r="BB944" s="415">
        <f>IFERROR(IF(P944="دیماندی",ROUND(AJ944*INDEX('تعرفه ها'!A:Z,MATCH(BB$1,'تعرفه ها'!$C:$C,0),MATCH(F944,'تعرفه ها'!$2:$2,0))*J944/30,0),0),"---")</f>
        <v>0</v>
      </c>
      <c r="BC944" s="415"/>
      <c r="BD944" s="54" t="str">
        <f>IFERROR(IF(INDEX('اطلاعات دوره'!A:Z,MATCH(G944,'اطلاعات دوره'!C:C,0),MATCH("برق",'اطلاعات دوره'!$1:$1,0))="دارد",ROUND(AX944*INDEX('تعرفه ها'!A:Z,MATCH("پیک فصلی برق",'تعرفه ها'!$C:$C,0),MATCH(F944,'تعرفه ها'!$2:$2,0))/100,0),0),"---")</f>
        <v>---</v>
      </c>
      <c r="BE944" s="415" t="str">
        <f>IFERROR(ROUND(((AX944+AY944+AZ944+BA944+BB944+BC944+BD944)*INDEX('تعرفه ها'!A:Z,MATCH("مالیات برق",'تعرفه ها'!$C:$C,0),MATCH(F944,'تعرفه ها'!$2:$2,0))/100),0),"---")</f>
        <v>---</v>
      </c>
      <c r="BF944" s="415" t="str">
        <f t="shared" si="342"/>
        <v>---</v>
      </c>
      <c r="BG944" s="415" t="str">
        <f t="shared" si="346"/>
        <v>---</v>
      </c>
      <c r="BH944" s="415" t="str">
        <f t="shared" si="343"/>
        <v>---</v>
      </c>
      <c r="BI944" s="54" t="str">
        <f t="shared" si="344"/>
        <v>---</v>
      </c>
      <c r="BJ944" s="55" t="str">
        <f t="shared" si="345"/>
        <v>---</v>
      </c>
      <c r="BK944" s="262"/>
      <c r="BL944" s="183" t="str">
        <f>IFERROR(IF(INDEX(پرداخت!A:AZ,MATCH(A944&amp;" - "&amp;"برق",پرداخت!$B:$B,0),MATCH(G944,پرداخت!$1:$1,0))="نشده","نشده","شده"),"---")</f>
        <v>---</v>
      </c>
    </row>
    <row r="945" spans="1:64" ht="33.75" hidden="1">
      <c r="A945" s="170"/>
      <c r="B945" s="47">
        <f>IFERROR(INDEX('اطلاعات انشعابات شرکتها'!A:BB,MATCH(A945,'اطلاعات انشعابات شرکتها'!A:A,0),MATCH(B$1,'اطلاعات انشعابات شرکتها'!$1:$1,0)),0)</f>
        <v>0</v>
      </c>
      <c r="C945" s="48">
        <f>IFERROR(INDEX('اطلاعات انشعابات شرکتها'!A:BB,MATCH(A945,'اطلاعات انشعابات شرکتها'!A:A,0),MATCH(C$1,'اطلاعات انشعابات شرکتها'!$1:$1,0)),0)</f>
        <v>0</v>
      </c>
      <c r="D945" s="45"/>
      <c r="E945" s="171"/>
      <c r="F945" s="170"/>
      <c r="G945" s="188" t="str">
        <f t="shared" si="324"/>
        <v>/</v>
      </c>
      <c r="H945" s="188">
        <f>IFERROR(INDEX('اطلاعات دوره'!A:Z,MATCH(G945,'اطلاعات دوره'!C:C,0),MATCH(H$1,'اطلاعات دوره'!$1:$1,0)),0)</f>
        <v>0</v>
      </c>
      <c r="I945" s="188">
        <f>IFERROR(INDEX('اطلاعات دوره'!A:Z,MATCH(G945,'اطلاعات دوره'!C:C,0),MATCH(I$1,'اطلاعات دوره'!$1:$1,0)),0)</f>
        <v>0</v>
      </c>
      <c r="J945" s="188">
        <f>IFERROR(INDEX('اطلاعات دوره'!A:Z,MATCH(G945,'اطلاعات دوره'!C:C,0),MATCH(J$1,'اطلاعات دوره'!$1:$1,0)),0)</f>
        <v>0</v>
      </c>
      <c r="K945" s="265"/>
      <c r="L945" s="188" t="str">
        <f>IFERROR(INDEX('اطلاعات دوره'!A:Z,MATCH(G945,'اطلاعات دوره'!C:C,0)-1,MATCH("عنوان",'اطلاعات دوره'!$1:$1,0)),"---")</f>
        <v>---</v>
      </c>
      <c r="M945" s="188" t="str">
        <f t="shared" si="325"/>
        <v>----</v>
      </c>
      <c r="N945" s="188" t="str">
        <f t="shared" si="326"/>
        <v>-/</v>
      </c>
      <c r="O945" s="265"/>
      <c r="P945" s="188">
        <f>IFERROR(INDEX('اطلاعات انشعابات شرکتها'!A:BB,MATCH(A945,'اطلاعات انشعابات شرکتها'!A:A,0),MATCH(P$1,'اطلاعات انشعابات شرکتها'!$1:$1,0)),0)</f>
        <v>0</v>
      </c>
      <c r="Q945" s="188">
        <f>IFERROR(INDEX('اطلاعات انشعابات شرکتها'!A:BB,MATCH(A945,'اطلاعات انشعابات شرکتها'!A:A,0),MATCH(Q$1,'اطلاعات انشعابات شرکتها'!$1:$1,0)),0)</f>
        <v>0</v>
      </c>
      <c r="R945" s="188">
        <f>IFERROR(INDEX('اطلاعات انشعابات شرکتها'!A:BB,MATCH(A945,'اطلاعات انشعابات شرکتها'!A:A,0),MATCH(R$1,'اطلاعات انشعابات شرکتها'!$1:$1,0)),0)</f>
        <v>0</v>
      </c>
      <c r="S945" s="265"/>
      <c r="T945" s="188">
        <f>IFERROR(INDEX('قرائت کنتور'!A:AZ,MATCH(A945&amp;"-"&amp;T$1,'قرائت کنتور'!B:B,0),MATCH(G945,'قرائت کنتور'!$1:$1,0)),0)</f>
        <v>0</v>
      </c>
      <c r="U945" s="188">
        <f>IFERROR(INDEX('قرائت کنتور'!A:AZ,MATCH(A945&amp;"-"&amp;U$1,'قرائت کنتور'!B:B,0),MATCH(L945,'قرائت کنتور'!$1:$1,0)),0)</f>
        <v>0</v>
      </c>
      <c r="V945" s="188">
        <f>IFERROR(INDEX('قرائت کنتور'!A:AZ,MATCH(A945&amp;"-"&amp;U$1,'قرائت کنتور'!B:B,0),MATCH(G945,'قرائت کنتور'!$1:$1,0)),0)</f>
        <v>0</v>
      </c>
      <c r="W945" s="188">
        <f>IFERROR(INDEX('قرائت کنتور'!A:AZ,MATCH(A945&amp;"-"&amp;W$1,'قرائت کنتور'!B:B,0),MATCH(L945,'قرائت کنتور'!$1:$1,0)),0)</f>
        <v>0</v>
      </c>
      <c r="X945" s="188">
        <f>IFERROR(INDEX('قرائت کنتور'!A:AZ,MATCH(A945&amp;"-"&amp;W$1,'قرائت کنتور'!B:B,0),MATCH(G945,'قرائت کنتور'!$1:$1,0)),0)</f>
        <v>0</v>
      </c>
      <c r="Y945" s="188">
        <f>IFERROR(INDEX('قرائت کنتور'!A:AZ,MATCH(A945&amp;"-"&amp;Y$1,'قرائت کنتور'!B:B,0),MATCH(L945,'قرائت کنتور'!$1:$1,0)),0)</f>
        <v>0</v>
      </c>
      <c r="Z945" s="188">
        <f>IFERROR(INDEX('قرائت کنتور'!A:AZ,MATCH(A945&amp;"-"&amp;Y$1,'قرائت کنتور'!B:B,0),MATCH(G945,'قرائت کنتور'!$1:$1,0)),0)</f>
        <v>0</v>
      </c>
      <c r="AA945" s="188">
        <f>IFERROR(INDEX('قرائت کنتور'!A:AZ,MATCH(A945&amp;"-"&amp;AA$1,'قرائت کنتور'!B:B,0),MATCH(L945,'قرائت کنتور'!$1:$1,0)),0)</f>
        <v>0</v>
      </c>
      <c r="AB945" s="188">
        <f>IFERROR(INDEX('قرائت کنتور'!A:AZ,MATCH(A945&amp;"-"&amp;AA$1,'قرائت کنتور'!B:B,0),MATCH(G945,'قرائت کنتور'!$1:$1,0)),0)</f>
        <v>0</v>
      </c>
      <c r="AC945" s="265"/>
      <c r="AD945" s="188">
        <f t="shared" si="327"/>
        <v>0</v>
      </c>
      <c r="AE945" s="188">
        <f t="shared" si="328"/>
        <v>0</v>
      </c>
      <c r="AF945" s="188">
        <f t="shared" si="329"/>
        <v>0</v>
      </c>
      <c r="AG945" s="188">
        <f t="shared" si="330"/>
        <v>0</v>
      </c>
      <c r="AH945" s="188">
        <f t="shared" si="331"/>
        <v>0</v>
      </c>
      <c r="AI945" s="188">
        <f t="shared" si="332"/>
        <v>0</v>
      </c>
      <c r="AJ945" s="188" t="str">
        <f t="shared" si="333"/>
        <v>0</v>
      </c>
      <c r="AK945" s="265"/>
      <c r="AL945" s="254" t="str">
        <f t="shared" si="334"/>
        <v>---</v>
      </c>
      <c r="AM945" s="254" t="str">
        <f t="shared" si="335"/>
        <v>---</v>
      </c>
      <c r="AN945" s="265"/>
      <c r="AO945" s="188" t="str">
        <f>IFERROR(INDEX('تعرفه ها'!A:Z,MATCH(P945&amp;"-"&amp;AO$1,'تعرفه ها'!C:C,0),MATCH(F945,'تعرفه ها'!$2:$2,0),1),"---")</f>
        <v>---</v>
      </c>
      <c r="AP945" s="188" t="str">
        <f>IFERROR(INDEX('تعرفه ها'!A:Z,MATCH(P945&amp;"-"&amp;AP$1,'تعرفه ها'!C:C,0),MATCH(F945,'تعرفه ها'!$2:$2,0),1),"---")</f>
        <v>---</v>
      </c>
      <c r="AQ945" s="188" t="str">
        <f>IFERROR(INDEX('تعرفه ها'!A:Z,MATCH(P945&amp;"-"&amp;AQ$1,'تعرفه ها'!C:C,0),MATCH(F945,'تعرفه ها'!$2:$2,0),1),"---")</f>
        <v>---</v>
      </c>
      <c r="AR945" s="188" t="str">
        <f>IFERROR(INDEX('تعرفه ها'!A:Z,MATCH(P945&amp;"-"&amp;AR$1,'تعرفه ها'!C:C,0),MATCH(F945,'تعرفه ها'!$2:$2,0),1),"---")</f>
        <v>---</v>
      </c>
      <c r="AS945" s="265"/>
      <c r="AT945" s="415" t="str">
        <f t="shared" si="336"/>
        <v>---</v>
      </c>
      <c r="AU945" s="415" t="str">
        <f t="shared" si="337"/>
        <v>---</v>
      </c>
      <c r="AV945" s="415" t="str">
        <f t="shared" si="338"/>
        <v>---</v>
      </c>
      <c r="AW945" s="415" t="str">
        <f t="shared" si="339"/>
        <v>---</v>
      </c>
      <c r="AX945" s="415" t="str">
        <f t="shared" si="340"/>
        <v>---</v>
      </c>
      <c r="AY945" s="415" t="str">
        <f>IFERROR(AH945*INDEX('تعرفه ها'!A:Z,MATCH("عوارض برق به ازاء هر کیلووات",'تعرفه ها'!$C:$C,0),MATCH(F945,'تعرفه ها'!$2:$2,0)),"---")</f>
        <v>---</v>
      </c>
      <c r="AZ945" s="415" t="str">
        <f t="shared" si="341"/>
        <v>---</v>
      </c>
      <c r="BA945" s="415" t="str">
        <f>IFERROR(ROUND(((AX945+AY945+AZ945)*INDEX('تعرفه ها'!A:Z,MATCH("هزینه نگهداری و تعمیرات شبکه برق",'تعرفه ها'!$C:$C,0),MATCH(F945,'تعرفه ها'!$2:$2,0))/100),0),"---")</f>
        <v>---</v>
      </c>
      <c r="BB945" s="415">
        <f>IFERROR(IF(P945="دیماندی",ROUND(AJ945*INDEX('تعرفه ها'!A:Z,MATCH(BB$1,'تعرفه ها'!$C:$C,0),MATCH(F945,'تعرفه ها'!$2:$2,0))*J945/30,0),0),"---")</f>
        <v>0</v>
      </c>
      <c r="BC945" s="415"/>
      <c r="BD945" s="54" t="str">
        <f>IFERROR(IF(INDEX('اطلاعات دوره'!A:Z,MATCH(G945,'اطلاعات دوره'!C:C,0),MATCH("برق",'اطلاعات دوره'!$1:$1,0))="دارد",ROUND(AX945*INDEX('تعرفه ها'!A:Z,MATCH("پیک فصلی برق",'تعرفه ها'!$C:$C,0),MATCH(F945,'تعرفه ها'!$2:$2,0))/100,0),0),"---")</f>
        <v>---</v>
      </c>
      <c r="BE945" s="415" t="str">
        <f>IFERROR(ROUND(((AX945+AY945+AZ945+BA945+BB945+BC945+BD945)*INDEX('تعرفه ها'!A:Z,MATCH("مالیات برق",'تعرفه ها'!$C:$C,0),MATCH(F945,'تعرفه ها'!$2:$2,0))/100),0),"---")</f>
        <v>---</v>
      </c>
      <c r="BF945" s="415" t="str">
        <f t="shared" si="342"/>
        <v>---</v>
      </c>
      <c r="BG945" s="415" t="str">
        <f t="shared" si="346"/>
        <v>---</v>
      </c>
      <c r="BH945" s="415" t="str">
        <f t="shared" si="343"/>
        <v>---</v>
      </c>
      <c r="BI945" s="54" t="str">
        <f t="shared" si="344"/>
        <v>---</v>
      </c>
      <c r="BJ945" s="55" t="str">
        <f t="shared" si="345"/>
        <v>---</v>
      </c>
      <c r="BK945" s="262"/>
      <c r="BL945" s="183" t="str">
        <f>IFERROR(IF(INDEX(پرداخت!A:AZ,MATCH(A945&amp;" - "&amp;"برق",پرداخت!$B:$B,0),MATCH(G945,پرداخت!$1:$1,0))="نشده","نشده","شده"),"---")</f>
        <v>---</v>
      </c>
    </row>
    <row r="946" spans="1:64" ht="33.75" hidden="1">
      <c r="A946" s="170"/>
      <c r="B946" s="47">
        <f>IFERROR(INDEX('اطلاعات انشعابات شرکتها'!A:BB,MATCH(A946,'اطلاعات انشعابات شرکتها'!A:A,0),MATCH(B$1,'اطلاعات انشعابات شرکتها'!$1:$1,0)),0)</f>
        <v>0</v>
      </c>
      <c r="C946" s="48">
        <f>IFERROR(INDEX('اطلاعات انشعابات شرکتها'!A:BB,MATCH(A946,'اطلاعات انشعابات شرکتها'!A:A,0),MATCH(C$1,'اطلاعات انشعابات شرکتها'!$1:$1,0)),0)</f>
        <v>0</v>
      </c>
      <c r="D946" s="45"/>
      <c r="E946" s="171"/>
      <c r="F946" s="170"/>
      <c r="G946" s="188" t="str">
        <f t="shared" si="324"/>
        <v>/</v>
      </c>
      <c r="H946" s="188">
        <f>IFERROR(INDEX('اطلاعات دوره'!A:Z,MATCH(G946,'اطلاعات دوره'!C:C,0),MATCH(H$1,'اطلاعات دوره'!$1:$1,0)),0)</f>
        <v>0</v>
      </c>
      <c r="I946" s="188">
        <f>IFERROR(INDEX('اطلاعات دوره'!A:Z,MATCH(G946,'اطلاعات دوره'!C:C,0),MATCH(I$1,'اطلاعات دوره'!$1:$1,0)),0)</f>
        <v>0</v>
      </c>
      <c r="J946" s="188">
        <f>IFERROR(INDEX('اطلاعات دوره'!A:Z,MATCH(G946,'اطلاعات دوره'!C:C,0),MATCH(J$1,'اطلاعات دوره'!$1:$1,0)),0)</f>
        <v>0</v>
      </c>
      <c r="K946" s="265"/>
      <c r="L946" s="188" t="str">
        <f>IFERROR(INDEX('اطلاعات دوره'!A:Z,MATCH(G946,'اطلاعات دوره'!C:C,0)-1,MATCH("عنوان",'اطلاعات دوره'!$1:$1,0)),"---")</f>
        <v>---</v>
      </c>
      <c r="M946" s="188" t="str">
        <f t="shared" si="325"/>
        <v>----</v>
      </c>
      <c r="N946" s="188" t="str">
        <f t="shared" si="326"/>
        <v>-/</v>
      </c>
      <c r="O946" s="265"/>
      <c r="P946" s="188">
        <f>IFERROR(INDEX('اطلاعات انشعابات شرکتها'!A:BB,MATCH(A946,'اطلاعات انشعابات شرکتها'!A:A,0),MATCH(P$1,'اطلاعات انشعابات شرکتها'!$1:$1,0)),0)</f>
        <v>0</v>
      </c>
      <c r="Q946" s="188">
        <f>IFERROR(INDEX('اطلاعات انشعابات شرکتها'!A:BB,MATCH(A946,'اطلاعات انشعابات شرکتها'!A:A,0),MATCH(Q$1,'اطلاعات انشعابات شرکتها'!$1:$1,0)),0)</f>
        <v>0</v>
      </c>
      <c r="R946" s="188">
        <f>IFERROR(INDEX('اطلاعات انشعابات شرکتها'!A:BB,MATCH(A946,'اطلاعات انشعابات شرکتها'!A:A,0),MATCH(R$1,'اطلاعات انشعابات شرکتها'!$1:$1,0)),0)</f>
        <v>0</v>
      </c>
      <c r="S946" s="265"/>
      <c r="T946" s="188">
        <f>IFERROR(INDEX('قرائت کنتور'!A:AZ,MATCH(A946&amp;"-"&amp;T$1,'قرائت کنتور'!B:B,0),MATCH(G946,'قرائت کنتور'!$1:$1,0)),0)</f>
        <v>0</v>
      </c>
      <c r="U946" s="188">
        <f>IFERROR(INDEX('قرائت کنتور'!A:AZ,MATCH(A946&amp;"-"&amp;U$1,'قرائت کنتور'!B:B,0),MATCH(L946,'قرائت کنتور'!$1:$1,0)),0)</f>
        <v>0</v>
      </c>
      <c r="V946" s="188">
        <f>IFERROR(INDEX('قرائت کنتور'!A:AZ,MATCH(A946&amp;"-"&amp;U$1,'قرائت کنتور'!B:B,0),MATCH(G946,'قرائت کنتور'!$1:$1,0)),0)</f>
        <v>0</v>
      </c>
      <c r="W946" s="188">
        <f>IFERROR(INDEX('قرائت کنتور'!A:AZ,MATCH(A946&amp;"-"&amp;W$1,'قرائت کنتور'!B:B,0),MATCH(L946,'قرائت کنتور'!$1:$1,0)),0)</f>
        <v>0</v>
      </c>
      <c r="X946" s="188">
        <f>IFERROR(INDEX('قرائت کنتور'!A:AZ,MATCH(A946&amp;"-"&amp;W$1,'قرائت کنتور'!B:B,0),MATCH(G946,'قرائت کنتور'!$1:$1,0)),0)</f>
        <v>0</v>
      </c>
      <c r="Y946" s="188">
        <f>IFERROR(INDEX('قرائت کنتور'!A:AZ,MATCH(A946&amp;"-"&amp;Y$1,'قرائت کنتور'!B:B,0),MATCH(L946,'قرائت کنتور'!$1:$1,0)),0)</f>
        <v>0</v>
      </c>
      <c r="Z946" s="188">
        <f>IFERROR(INDEX('قرائت کنتور'!A:AZ,MATCH(A946&amp;"-"&amp;Y$1,'قرائت کنتور'!B:B,0),MATCH(G946,'قرائت کنتور'!$1:$1,0)),0)</f>
        <v>0</v>
      </c>
      <c r="AA946" s="188">
        <f>IFERROR(INDEX('قرائت کنتور'!A:AZ,MATCH(A946&amp;"-"&amp;AA$1,'قرائت کنتور'!B:B,0),MATCH(L946,'قرائت کنتور'!$1:$1,0)),0)</f>
        <v>0</v>
      </c>
      <c r="AB946" s="188">
        <f>IFERROR(INDEX('قرائت کنتور'!A:AZ,MATCH(A946&amp;"-"&amp;AA$1,'قرائت کنتور'!B:B,0),MATCH(G946,'قرائت کنتور'!$1:$1,0)),0)</f>
        <v>0</v>
      </c>
      <c r="AC946" s="265"/>
      <c r="AD946" s="188">
        <f t="shared" si="327"/>
        <v>0</v>
      </c>
      <c r="AE946" s="188">
        <f t="shared" si="328"/>
        <v>0</v>
      </c>
      <c r="AF946" s="188">
        <f t="shared" si="329"/>
        <v>0</v>
      </c>
      <c r="AG946" s="188">
        <f t="shared" si="330"/>
        <v>0</v>
      </c>
      <c r="AH946" s="188">
        <f t="shared" si="331"/>
        <v>0</v>
      </c>
      <c r="AI946" s="188">
        <f t="shared" si="332"/>
        <v>0</v>
      </c>
      <c r="AJ946" s="188" t="str">
        <f t="shared" si="333"/>
        <v>0</v>
      </c>
      <c r="AK946" s="265"/>
      <c r="AL946" s="254" t="str">
        <f t="shared" si="334"/>
        <v>---</v>
      </c>
      <c r="AM946" s="254" t="str">
        <f t="shared" si="335"/>
        <v>---</v>
      </c>
      <c r="AN946" s="265"/>
      <c r="AO946" s="188" t="str">
        <f>IFERROR(INDEX('تعرفه ها'!A:Z,MATCH(P946&amp;"-"&amp;AO$1,'تعرفه ها'!C:C,0),MATCH(F946,'تعرفه ها'!$2:$2,0),1),"---")</f>
        <v>---</v>
      </c>
      <c r="AP946" s="188" t="str">
        <f>IFERROR(INDEX('تعرفه ها'!A:Z,MATCH(P946&amp;"-"&amp;AP$1,'تعرفه ها'!C:C,0),MATCH(F946,'تعرفه ها'!$2:$2,0),1),"---")</f>
        <v>---</v>
      </c>
      <c r="AQ946" s="188" t="str">
        <f>IFERROR(INDEX('تعرفه ها'!A:Z,MATCH(P946&amp;"-"&amp;AQ$1,'تعرفه ها'!C:C,0),MATCH(F946,'تعرفه ها'!$2:$2,0),1),"---")</f>
        <v>---</v>
      </c>
      <c r="AR946" s="188" t="str">
        <f>IFERROR(INDEX('تعرفه ها'!A:Z,MATCH(P946&amp;"-"&amp;AR$1,'تعرفه ها'!C:C,0),MATCH(F946,'تعرفه ها'!$2:$2,0),1),"---")</f>
        <v>---</v>
      </c>
      <c r="AS946" s="265"/>
      <c r="AT946" s="415" t="str">
        <f t="shared" si="336"/>
        <v>---</v>
      </c>
      <c r="AU946" s="415" t="str">
        <f t="shared" si="337"/>
        <v>---</v>
      </c>
      <c r="AV946" s="415" t="str">
        <f t="shared" si="338"/>
        <v>---</v>
      </c>
      <c r="AW946" s="415" t="str">
        <f t="shared" si="339"/>
        <v>---</v>
      </c>
      <c r="AX946" s="415" t="str">
        <f t="shared" si="340"/>
        <v>---</v>
      </c>
      <c r="AY946" s="415" t="str">
        <f>IFERROR(AH946*INDEX('تعرفه ها'!A:Z,MATCH("عوارض برق به ازاء هر کیلووات",'تعرفه ها'!$C:$C,0),MATCH(F946,'تعرفه ها'!$2:$2,0)),"---")</f>
        <v>---</v>
      </c>
      <c r="AZ946" s="415" t="str">
        <f t="shared" si="341"/>
        <v>---</v>
      </c>
      <c r="BA946" s="415" t="str">
        <f>IFERROR(ROUND(((AX946+AY946+AZ946)*INDEX('تعرفه ها'!A:Z,MATCH("هزینه نگهداری و تعمیرات شبکه برق",'تعرفه ها'!$C:$C,0),MATCH(F946,'تعرفه ها'!$2:$2,0))/100),0),"---")</f>
        <v>---</v>
      </c>
      <c r="BB946" s="415">
        <f>IFERROR(IF(P946="دیماندی",ROUND(AJ946*INDEX('تعرفه ها'!A:Z,MATCH(BB$1,'تعرفه ها'!$C:$C,0),MATCH(F946,'تعرفه ها'!$2:$2,0))*J946/30,0),0),"---")</f>
        <v>0</v>
      </c>
      <c r="BC946" s="415"/>
      <c r="BD946" s="54" t="str">
        <f>IFERROR(IF(INDEX('اطلاعات دوره'!A:Z,MATCH(G946,'اطلاعات دوره'!C:C,0),MATCH("برق",'اطلاعات دوره'!$1:$1,0))="دارد",ROUND(AX946*INDEX('تعرفه ها'!A:Z,MATCH("پیک فصلی برق",'تعرفه ها'!$C:$C,0),MATCH(F946,'تعرفه ها'!$2:$2,0))/100,0),0),"---")</f>
        <v>---</v>
      </c>
      <c r="BE946" s="415" t="str">
        <f>IFERROR(ROUND(((AX946+AY946+AZ946+BA946+BB946+BC946+BD946)*INDEX('تعرفه ها'!A:Z,MATCH("مالیات برق",'تعرفه ها'!$C:$C,0),MATCH(F946,'تعرفه ها'!$2:$2,0))/100),0),"---")</f>
        <v>---</v>
      </c>
      <c r="BF946" s="415" t="str">
        <f t="shared" si="342"/>
        <v>---</v>
      </c>
      <c r="BG946" s="415" t="str">
        <f t="shared" si="346"/>
        <v>---</v>
      </c>
      <c r="BH946" s="415" t="str">
        <f t="shared" si="343"/>
        <v>---</v>
      </c>
      <c r="BI946" s="54" t="str">
        <f t="shared" si="344"/>
        <v>---</v>
      </c>
      <c r="BJ946" s="55" t="str">
        <f t="shared" si="345"/>
        <v>---</v>
      </c>
      <c r="BK946" s="262"/>
      <c r="BL946" s="183" t="str">
        <f>IFERROR(IF(INDEX(پرداخت!A:AZ,MATCH(A946&amp;" - "&amp;"برق",پرداخت!$B:$B,0),MATCH(G946,پرداخت!$1:$1,0))="نشده","نشده","شده"),"---")</f>
        <v>---</v>
      </c>
    </row>
    <row r="947" spans="1:64" ht="33.75" hidden="1">
      <c r="A947" s="170"/>
      <c r="B947" s="47">
        <f>IFERROR(INDEX('اطلاعات انشعابات شرکتها'!A:BB,MATCH(A947,'اطلاعات انشعابات شرکتها'!A:A,0),MATCH(B$1,'اطلاعات انشعابات شرکتها'!$1:$1,0)),0)</f>
        <v>0</v>
      </c>
      <c r="C947" s="48">
        <f>IFERROR(INDEX('اطلاعات انشعابات شرکتها'!A:BB,MATCH(A947,'اطلاعات انشعابات شرکتها'!A:A,0),MATCH(C$1,'اطلاعات انشعابات شرکتها'!$1:$1,0)),0)</f>
        <v>0</v>
      </c>
      <c r="D947" s="45"/>
      <c r="E947" s="171"/>
      <c r="F947" s="170"/>
      <c r="G947" s="188" t="str">
        <f t="shared" si="324"/>
        <v>/</v>
      </c>
      <c r="H947" s="188">
        <f>IFERROR(INDEX('اطلاعات دوره'!A:Z,MATCH(G947,'اطلاعات دوره'!C:C,0),MATCH(H$1,'اطلاعات دوره'!$1:$1,0)),0)</f>
        <v>0</v>
      </c>
      <c r="I947" s="188">
        <f>IFERROR(INDEX('اطلاعات دوره'!A:Z,MATCH(G947,'اطلاعات دوره'!C:C,0),MATCH(I$1,'اطلاعات دوره'!$1:$1,0)),0)</f>
        <v>0</v>
      </c>
      <c r="J947" s="188">
        <f>IFERROR(INDEX('اطلاعات دوره'!A:Z,MATCH(G947,'اطلاعات دوره'!C:C,0),MATCH(J$1,'اطلاعات دوره'!$1:$1,0)),0)</f>
        <v>0</v>
      </c>
      <c r="K947" s="265"/>
      <c r="L947" s="188" t="str">
        <f>IFERROR(INDEX('اطلاعات دوره'!A:Z,MATCH(G947,'اطلاعات دوره'!C:C,0)-1,MATCH("عنوان",'اطلاعات دوره'!$1:$1,0)),"---")</f>
        <v>---</v>
      </c>
      <c r="M947" s="188" t="str">
        <f t="shared" si="325"/>
        <v>----</v>
      </c>
      <c r="N947" s="188" t="str">
        <f t="shared" si="326"/>
        <v>-/</v>
      </c>
      <c r="O947" s="265"/>
      <c r="P947" s="188">
        <f>IFERROR(INDEX('اطلاعات انشعابات شرکتها'!A:BB,MATCH(A947,'اطلاعات انشعابات شرکتها'!A:A,0),MATCH(P$1,'اطلاعات انشعابات شرکتها'!$1:$1,0)),0)</f>
        <v>0</v>
      </c>
      <c r="Q947" s="188">
        <f>IFERROR(INDEX('اطلاعات انشعابات شرکتها'!A:BB,MATCH(A947,'اطلاعات انشعابات شرکتها'!A:A,0),MATCH(Q$1,'اطلاعات انشعابات شرکتها'!$1:$1,0)),0)</f>
        <v>0</v>
      </c>
      <c r="R947" s="188">
        <f>IFERROR(INDEX('اطلاعات انشعابات شرکتها'!A:BB,MATCH(A947,'اطلاعات انشعابات شرکتها'!A:A,0),MATCH(R$1,'اطلاعات انشعابات شرکتها'!$1:$1,0)),0)</f>
        <v>0</v>
      </c>
      <c r="S947" s="265"/>
      <c r="T947" s="188">
        <f>IFERROR(INDEX('قرائت کنتور'!A:AZ,MATCH(A947&amp;"-"&amp;T$1,'قرائت کنتور'!B:B,0),MATCH(G947,'قرائت کنتور'!$1:$1,0)),0)</f>
        <v>0</v>
      </c>
      <c r="U947" s="188">
        <f>IFERROR(INDEX('قرائت کنتور'!A:AZ,MATCH(A947&amp;"-"&amp;U$1,'قرائت کنتور'!B:B,0),MATCH(L947,'قرائت کنتور'!$1:$1,0)),0)</f>
        <v>0</v>
      </c>
      <c r="V947" s="188">
        <f>IFERROR(INDEX('قرائت کنتور'!A:AZ,MATCH(A947&amp;"-"&amp;U$1,'قرائت کنتور'!B:B,0),MATCH(G947,'قرائت کنتور'!$1:$1,0)),0)</f>
        <v>0</v>
      </c>
      <c r="W947" s="188">
        <f>IFERROR(INDEX('قرائت کنتور'!A:AZ,MATCH(A947&amp;"-"&amp;W$1,'قرائت کنتور'!B:B,0),MATCH(L947,'قرائت کنتور'!$1:$1,0)),0)</f>
        <v>0</v>
      </c>
      <c r="X947" s="188">
        <f>IFERROR(INDEX('قرائت کنتور'!A:AZ,MATCH(A947&amp;"-"&amp;W$1,'قرائت کنتور'!B:B,0),MATCH(G947,'قرائت کنتور'!$1:$1,0)),0)</f>
        <v>0</v>
      </c>
      <c r="Y947" s="188">
        <f>IFERROR(INDEX('قرائت کنتور'!A:AZ,MATCH(A947&amp;"-"&amp;Y$1,'قرائت کنتور'!B:B,0),MATCH(L947,'قرائت کنتور'!$1:$1,0)),0)</f>
        <v>0</v>
      </c>
      <c r="Z947" s="188">
        <f>IFERROR(INDEX('قرائت کنتور'!A:AZ,MATCH(A947&amp;"-"&amp;Y$1,'قرائت کنتور'!B:B,0),MATCH(G947,'قرائت کنتور'!$1:$1,0)),0)</f>
        <v>0</v>
      </c>
      <c r="AA947" s="188">
        <f>IFERROR(INDEX('قرائت کنتور'!A:AZ,MATCH(A947&amp;"-"&amp;AA$1,'قرائت کنتور'!B:B,0),MATCH(L947,'قرائت کنتور'!$1:$1,0)),0)</f>
        <v>0</v>
      </c>
      <c r="AB947" s="188">
        <f>IFERROR(INDEX('قرائت کنتور'!A:AZ,MATCH(A947&amp;"-"&amp;AA$1,'قرائت کنتور'!B:B,0),MATCH(G947,'قرائت کنتور'!$1:$1,0)),0)</f>
        <v>0</v>
      </c>
      <c r="AC947" s="265"/>
      <c r="AD947" s="188">
        <f t="shared" si="327"/>
        <v>0</v>
      </c>
      <c r="AE947" s="188">
        <f t="shared" si="328"/>
        <v>0</v>
      </c>
      <c r="AF947" s="188">
        <f t="shared" si="329"/>
        <v>0</v>
      </c>
      <c r="AG947" s="188">
        <f t="shared" si="330"/>
        <v>0</v>
      </c>
      <c r="AH947" s="188">
        <f t="shared" si="331"/>
        <v>0</v>
      </c>
      <c r="AI947" s="188">
        <f t="shared" si="332"/>
        <v>0</v>
      </c>
      <c r="AJ947" s="188" t="str">
        <f t="shared" si="333"/>
        <v>0</v>
      </c>
      <c r="AK947" s="265"/>
      <c r="AL947" s="254" t="str">
        <f t="shared" si="334"/>
        <v>---</v>
      </c>
      <c r="AM947" s="254" t="str">
        <f t="shared" si="335"/>
        <v>---</v>
      </c>
      <c r="AN947" s="265"/>
      <c r="AO947" s="188" t="str">
        <f>IFERROR(INDEX('تعرفه ها'!A:Z,MATCH(P947&amp;"-"&amp;AO$1,'تعرفه ها'!C:C,0),MATCH(F947,'تعرفه ها'!$2:$2,0),1),"---")</f>
        <v>---</v>
      </c>
      <c r="AP947" s="188" t="str">
        <f>IFERROR(INDEX('تعرفه ها'!A:Z,MATCH(P947&amp;"-"&amp;AP$1,'تعرفه ها'!C:C,0),MATCH(F947,'تعرفه ها'!$2:$2,0),1),"---")</f>
        <v>---</v>
      </c>
      <c r="AQ947" s="188" t="str">
        <f>IFERROR(INDEX('تعرفه ها'!A:Z,MATCH(P947&amp;"-"&amp;AQ$1,'تعرفه ها'!C:C,0),MATCH(F947,'تعرفه ها'!$2:$2,0),1),"---")</f>
        <v>---</v>
      </c>
      <c r="AR947" s="188" t="str">
        <f>IFERROR(INDEX('تعرفه ها'!A:Z,MATCH(P947&amp;"-"&amp;AR$1,'تعرفه ها'!C:C,0),MATCH(F947,'تعرفه ها'!$2:$2,0),1),"---")</f>
        <v>---</v>
      </c>
      <c r="AS947" s="265"/>
      <c r="AT947" s="415" t="str">
        <f t="shared" si="336"/>
        <v>---</v>
      </c>
      <c r="AU947" s="415" t="str">
        <f t="shared" si="337"/>
        <v>---</v>
      </c>
      <c r="AV947" s="415" t="str">
        <f t="shared" si="338"/>
        <v>---</v>
      </c>
      <c r="AW947" s="415" t="str">
        <f t="shared" si="339"/>
        <v>---</v>
      </c>
      <c r="AX947" s="415" t="str">
        <f t="shared" si="340"/>
        <v>---</v>
      </c>
      <c r="AY947" s="415" t="str">
        <f>IFERROR(AH947*INDEX('تعرفه ها'!A:Z,MATCH("عوارض برق به ازاء هر کیلووات",'تعرفه ها'!$C:$C,0),MATCH(F947,'تعرفه ها'!$2:$2,0)),"---")</f>
        <v>---</v>
      </c>
      <c r="AZ947" s="415" t="str">
        <f t="shared" si="341"/>
        <v>---</v>
      </c>
      <c r="BA947" s="415" t="str">
        <f>IFERROR(ROUND(((AX947+AY947+AZ947)*INDEX('تعرفه ها'!A:Z,MATCH("هزینه نگهداری و تعمیرات شبکه برق",'تعرفه ها'!$C:$C,0),MATCH(F947,'تعرفه ها'!$2:$2,0))/100),0),"---")</f>
        <v>---</v>
      </c>
      <c r="BB947" s="415">
        <f>IFERROR(IF(P947="دیماندی",ROUND(AJ947*INDEX('تعرفه ها'!A:Z,MATCH(BB$1,'تعرفه ها'!$C:$C,0),MATCH(F947,'تعرفه ها'!$2:$2,0))*J947/30,0),0),"---")</f>
        <v>0</v>
      </c>
      <c r="BC947" s="415"/>
      <c r="BD947" s="54" t="str">
        <f>IFERROR(IF(INDEX('اطلاعات دوره'!A:Z,MATCH(G947,'اطلاعات دوره'!C:C,0),MATCH("برق",'اطلاعات دوره'!$1:$1,0))="دارد",ROUND(AX947*INDEX('تعرفه ها'!A:Z,MATCH("پیک فصلی برق",'تعرفه ها'!$C:$C,0),MATCH(F947,'تعرفه ها'!$2:$2,0))/100,0),0),"---")</f>
        <v>---</v>
      </c>
      <c r="BE947" s="415" t="str">
        <f>IFERROR(ROUND(((AX947+AY947+AZ947+BA947+BB947+BC947+BD947)*INDEX('تعرفه ها'!A:Z,MATCH("مالیات برق",'تعرفه ها'!$C:$C,0),MATCH(F947,'تعرفه ها'!$2:$2,0))/100),0),"---")</f>
        <v>---</v>
      </c>
      <c r="BF947" s="415" t="str">
        <f t="shared" si="342"/>
        <v>---</v>
      </c>
      <c r="BG947" s="415" t="str">
        <f t="shared" si="346"/>
        <v>---</v>
      </c>
      <c r="BH947" s="415" t="str">
        <f t="shared" si="343"/>
        <v>---</v>
      </c>
      <c r="BI947" s="54" t="str">
        <f t="shared" si="344"/>
        <v>---</v>
      </c>
      <c r="BJ947" s="55" t="str">
        <f t="shared" si="345"/>
        <v>---</v>
      </c>
      <c r="BK947" s="262"/>
      <c r="BL947" s="183" t="str">
        <f>IFERROR(IF(INDEX(پرداخت!A:AZ,MATCH(A947&amp;" - "&amp;"برق",پرداخت!$B:$B,0),MATCH(G947,پرداخت!$1:$1,0))="نشده","نشده","شده"),"---")</f>
        <v>---</v>
      </c>
    </row>
    <row r="948" spans="1:64" ht="33.75" hidden="1">
      <c r="A948" s="170"/>
      <c r="B948" s="47">
        <f>IFERROR(INDEX('اطلاعات انشعابات شرکتها'!A:BB,MATCH(A948,'اطلاعات انشعابات شرکتها'!A:A,0),MATCH(B$1,'اطلاعات انشعابات شرکتها'!$1:$1,0)),0)</f>
        <v>0</v>
      </c>
      <c r="C948" s="48">
        <f>IFERROR(INDEX('اطلاعات انشعابات شرکتها'!A:BB,MATCH(A948,'اطلاعات انشعابات شرکتها'!A:A,0),MATCH(C$1,'اطلاعات انشعابات شرکتها'!$1:$1,0)),0)</f>
        <v>0</v>
      </c>
      <c r="D948" s="45"/>
      <c r="E948" s="171"/>
      <c r="F948" s="170"/>
      <c r="G948" s="188" t="str">
        <f t="shared" si="324"/>
        <v>/</v>
      </c>
      <c r="H948" s="188">
        <f>IFERROR(INDEX('اطلاعات دوره'!A:Z,MATCH(G948,'اطلاعات دوره'!C:C,0),MATCH(H$1,'اطلاعات دوره'!$1:$1,0)),0)</f>
        <v>0</v>
      </c>
      <c r="I948" s="188">
        <f>IFERROR(INDEX('اطلاعات دوره'!A:Z,MATCH(G948,'اطلاعات دوره'!C:C,0),MATCH(I$1,'اطلاعات دوره'!$1:$1,0)),0)</f>
        <v>0</v>
      </c>
      <c r="J948" s="188">
        <f>IFERROR(INDEX('اطلاعات دوره'!A:Z,MATCH(G948,'اطلاعات دوره'!C:C,0),MATCH(J$1,'اطلاعات دوره'!$1:$1,0)),0)</f>
        <v>0</v>
      </c>
      <c r="K948" s="265"/>
      <c r="L948" s="188" t="str">
        <f>IFERROR(INDEX('اطلاعات دوره'!A:Z,MATCH(G948,'اطلاعات دوره'!C:C,0)-1,MATCH("عنوان",'اطلاعات دوره'!$1:$1,0)),"---")</f>
        <v>---</v>
      </c>
      <c r="M948" s="188" t="str">
        <f t="shared" si="325"/>
        <v>----</v>
      </c>
      <c r="N948" s="188" t="str">
        <f t="shared" si="326"/>
        <v>-/</v>
      </c>
      <c r="O948" s="265"/>
      <c r="P948" s="188">
        <f>IFERROR(INDEX('اطلاعات انشعابات شرکتها'!A:BB,MATCH(A948,'اطلاعات انشعابات شرکتها'!A:A,0),MATCH(P$1,'اطلاعات انشعابات شرکتها'!$1:$1,0)),0)</f>
        <v>0</v>
      </c>
      <c r="Q948" s="188">
        <f>IFERROR(INDEX('اطلاعات انشعابات شرکتها'!A:BB,MATCH(A948,'اطلاعات انشعابات شرکتها'!A:A,0),MATCH(Q$1,'اطلاعات انشعابات شرکتها'!$1:$1,0)),0)</f>
        <v>0</v>
      </c>
      <c r="R948" s="188">
        <f>IFERROR(INDEX('اطلاعات انشعابات شرکتها'!A:BB,MATCH(A948,'اطلاعات انشعابات شرکتها'!A:A,0),MATCH(R$1,'اطلاعات انشعابات شرکتها'!$1:$1,0)),0)</f>
        <v>0</v>
      </c>
      <c r="S948" s="265"/>
      <c r="T948" s="188">
        <f>IFERROR(INDEX('قرائت کنتور'!A:AZ,MATCH(A948&amp;"-"&amp;T$1,'قرائت کنتور'!B:B,0),MATCH(G948,'قرائت کنتور'!$1:$1,0)),0)</f>
        <v>0</v>
      </c>
      <c r="U948" s="188">
        <f>IFERROR(INDEX('قرائت کنتور'!A:AZ,MATCH(A948&amp;"-"&amp;U$1,'قرائت کنتور'!B:B,0),MATCH(L948,'قرائت کنتور'!$1:$1,0)),0)</f>
        <v>0</v>
      </c>
      <c r="V948" s="188">
        <f>IFERROR(INDEX('قرائت کنتور'!A:AZ,MATCH(A948&amp;"-"&amp;U$1,'قرائت کنتور'!B:B,0),MATCH(G948,'قرائت کنتور'!$1:$1,0)),0)</f>
        <v>0</v>
      </c>
      <c r="W948" s="188">
        <f>IFERROR(INDEX('قرائت کنتور'!A:AZ,MATCH(A948&amp;"-"&amp;W$1,'قرائت کنتور'!B:B,0),MATCH(L948,'قرائت کنتور'!$1:$1,0)),0)</f>
        <v>0</v>
      </c>
      <c r="X948" s="188">
        <f>IFERROR(INDEX('قرائت کنتور'!A:AZ,MATCH(A948&amp;"-"&amp;W$1,'قرائت کنتور'!B:B,0),MATCH(G948,'قرائت کنتور'!$1:$1,0)),0)</f>
        <v>0</v>
      </c>
      <c r="Y948" s="188">
        <f>IFERROR(INDEX('قرائت کنتور'!A:AZ,MATCH(A948&amp;"-"&amp;Y$1,'قرائت کنتور'!B:B,0),MATCH(L948,'قرائت کنتور'!$1:$1,0)),0)</f>
        <v>0</v>
      </c>
      <c r="Z948" s="188">
        <f>IFERROR(INDEX('قرائت کنتور'!A:AZ,MATCH(A948&amp;"-"&amp;Y$1,'قرائت کنتور'!B:B,0),MATCH(G948,'قرائت کنتور'!$1:$1,0)),0)</f>
        <v>0</v>
      </c>
      <c r="AA948" s="188">
        <f>IFERROR(INDEX('قرائت کنتور'!A:AZ,MATCH(A948&amp;"-"&amp;AA$1,'قرائت کنتور'!B:B,0),MATCH(L948,'قرائت کنتور'!$1:$1,0)),0)</f>
        <v>0</v>
      </c>
      <c r="AB948" s="188">
        <f>IFERROR(INDEX('قرائت کنتور'!A:AZ,MATCH(A948&amp;"-"&amp;AA$1,'قرائت کنتور'!B:B,0),MATCH(G948,'قرائت کنتور'!$1:$1,0)),0)</f>
        <v>0</v>
      </c>
      <c r="AC948" s="265"/>
      <c r="AD948" s="188">
        <f t="shared" si="327"/>
        <v>0</v>
      </c>
      <c r="AE948" s="188">
        <f t="shared" si="328"/>
        <v>0</v>
      </c>
      <c r="AF948" s="188">
        <f t="shared" si="329"/>
        <v>0</v>
      </c>
      <c r="AG948" s="188">
        <f t="shared" si="330"/>
        <v>0</v>
      </c>
      <c r="AH948" s="188">
        <f t="shared" si="331"/>
        <v>0</v>
      </c>
      <c r="AI948" s="188">
        <f t="shared" si="332"/>
        <v>0</v>
      </c>
      <c r="AJ948" s="188" t="str">
        <f t="shared" si="333"/>
        <v>0</v>
      </c>
      <c r="AK948" s="265"/>
      <c r="AL948" s="254" t="str">
        <f t="shared" si="334"/>
        <v>---</v>
      </c>
      <c r="AM948" s="254" t="str">
        <f t="shared" si="335"/>
        <v>---</v>
      </c>
      <c r="AN948" s="265"/>
      <c r="AO948" s="188" t="str">
        <f>IFERROR(INDEX('تعرفه ها'!A:Z,MATCH(P948&amp;"-"&amp;AO$1,'تعرفه ها'!C:C,0),MATCH(F948,'تعرفه ها'!$2:$2,0),1),"---")</f>
        <v>---</v>
      </c>
      <c r="AP948" s="188" t="str">
        <f>IFERROR(INDEX('تعرفه ها'!A:Z,MATCH(P948&amp;"-"&amp;AP$1,'تعرفه ها'!C:C,0),MATCH(F948,'تعرفه ها'!$2:$2,0),1),"---")</f>
        <v>---</v>
      </c>
      <c r="AQ948" s="188" t="str">
        <f>IFERROR(INDEX('تعرفه ها'!A:Z,MATCH(P948&amp;"-"&amp;AQ$1,'تعرفه ها'!C:C,0),MATCH(F948,'تعرفه ها'!$2:$2,0),1),"---")</f>
        <v>---</v>
      </c>
      <c r="AR948" s="188" t="str">
        <f>IFERROR(INDEX('تعرفه ها'!A:Z,MATCH(P948&amp;"-"&amp;AR$1,'تعرفه ها'!C:C,0),MATCH(F948,'تعرفه ها'!$2:$2,0),1),"---")</f>
        <v>---</v>
      </c>
      <c r="AS948" s="265"/>
      <c r="AT948" s="415" t="str">
        <f t="shared" si="336"/>
        <v>---</v>
      </c>
      <c r="AU948" s="415" t="str">
        <f t="shared" si="337"/>
        <v>---</v>
      </c>
      <c r="AV948" s="415" t="str">
        <f t="shared" si="338"/>
        <v>---</v>
      </c>
      <c r="AW948" s="415" t="str">
        <f t="shared" si="339"/>
        <v>---</v>
      </c>
      <c r="AX948" s="415" t="str">
        <f t="shared" si="340"/>
        <v>---</v>
      </c>
      <c r="AY948" s="415" t="str">
        <f>IFERROR(AH948*INDEX('تعرفه ها'!A:Z,MATCH("عوارض برق به ازاء هر کیلووات",'تعرفه ها'!$C:$C,0),MATCH(F948,'تعرفه ها'!$2:$2,0)),"---")</f>
        <v>---</v>
      </c>
      <c r="AZ948" s="415" t="str">
        <f t="shared" si="341"/>
        <v>---</v>
      </c>
      <c r="BA948" s="415" t="str">
        <f>IFERROR(ROUND(((AX948+AY948+AZ948)*INDEX('تعرفه ها'!A:Z,MATCH("هزینه نگهداری و تعمیرات شبکه برق",'تعرفه ها'!$C:$C,0),MATCH(F948,'تعرفه ها'!$2:$2,0))/100),0),"---")</f>
        <v>---</v>
      </c>
      <c r="BB948" s="415">
        <f>IFERROR(IF(P948="دیماندی",ROUND(AJ948*INDEX('تعرفه ها'!A:Z,MATCH(BB$1,'تعرفه ها'!$C:$C,0),MATCH(F948,'تعرفه ها'!$2:$2,0))*J948/30,0),0),"---")</f>
        <v>0</v>
      </c>
      <c r="BC948" s="415"/>
      <c r="BD948" s="54" t="str">
        <f>IFERROR(IF(INDEX('اطلاعات دوره'!A:Z,MATCH(G948,'اطلاعات دوره'!C:C,0),MATCH("برق",'اطلاعات دوره'!$1:$1,0))="دارد",ROUND(AX948*INDEX('تعرفه ها'!A:Z,MATCH("پیک فصلی برق",'تعرفه ها'!$C:$C,0),MATCH(F948,'تعرفه ها'!$2:$2,0))/100,0),0),"---")</f>
        <v>---</v>
      </c>
      <c r="BE948" s="415" t="str">
        <f>IFERROR(ROUND(((AX948+AY948+AZ948+BA948+BB948+BC948+BD948)*INDEX('تعرفه ها'!A:Z,MATCH("مالیات برق",'تعرفه ها'!$C:$C,0),MATCH(F948,'تعرفه ها'!$2:$2,0))/100),0),"---")</f>
        <v>---</v>
      </c>
      <c r="BF948" s="415" t="str">
        <f t="shared" si="342"/>
        <v>---</v>
      </c>
      <c r="BG948" s="415" t="str">
        <f t="shared" si="346"/>
        <v>---</v>
      </c>
      <c r="BH948" s="415" t="str">
        <f t="shared" si="343"/>
        <v>---</v>
      </c>
      <c r="BI948" s="54" t="str">
        <f t="shared" si="344"/>
        <v>---</v>
      </c>
      <c r="BJ948" s="55" t="str">
        <f t="shared" si="345"/>
        <v>---</v>
      </c>
      <c r="BK948" s="262"/>
      <c r="BL948" s="183" t="str">
        <f>IFERROR(IF(INDEX(پرداخت!A:AZ,MATCH(A948&amp;" - "&amp;"برق",پرداخت!$B:$B,0),MATCH(G948,پرداخت!$1:$1,0))="نشده","نشده","شده"),"---")</f>
        <v>---</v>
      </c>
    </row>
    <row r="949" spans="1:64" ht="33.75" hidden="1">
      <c r="A949" s="170"/>
      <c r="B949" s="47">
        <f>IFERROR(INDEX('اطلاعات انشعابات شرکتها'!A:BB,MATCH(A949,'اطلاعات انشعابات شرکتها'!A:A,0),MATCH(B$1,'اطلاعات انشعابات شرکتها'!$1:$1,0)),0)</f>
        <v>0</v>
      </c>
      <c r="C949" s="48">
        <f>IFERROR(INDEX('اطلاعات انشعابات شرکتها'!A:BB,MATCH(A949,'اطلاعات انشعابات شرکتها'!A:A,0),MATCH(C$1,'اطلاعات انشعابات شرکتها'!$1:$1,0)),0)</f>
        <v>0</v>
      </c>
      <c r="D949" s="45"/>
      <c r="E949" s="171"/>
      <c r="F949" s="170"/>
      <c r="G949" s="188" t="str">
        <f t="shared" si="324"/>
        <v>/</v>
      </c>
      <c r="H949" s="188">
        <f>IFERROR(INDEX('اطلاعات دوره'!A:Z,MATCH(G949,'اطلاعات دوره'!C:C,0),MATCH(H$1,'اطلاعات دوره'!$1:$1,0)),0)</f>
        <v>0</v>
      </c>
      <c r="I949" s="188">
        <f>IFERROR(INDEX('اطلاعات دوره'!A:Z,MATCH(G949,'اطلاعات دوره'!C:C,0),MATCH(I$1,'اطلاعات دوره'!$1:$1,0)),0)</f>
        <v>0</v>
      </c>
      <c r="J949" s="188">
        <f>IFERROR(INDEX('اطلاعات دوره'!A:Z,MATCH(G949,'اطلاعات دوره'!C:C,0),MATCH(J$1,'اطلاعات دوره'!$1:$1,0)),0)</f>
        <v>0</v>
      </c>
      <c r="K949" s="265"/>
      <c r="L949" s="188" t="str">
        <f>IFERROR(INDEX('اطلاعات دوره'!A:Z,MATCH(G949,'اطلاعات دوره'!C:C,0)-1,MATCH("عنوان",'اطلاعات دوره'!$1:$1,0)),"---")</f>
        <v>---</v>
      </c>
      <c r="M949" s="188" t="str">
        <f t="shared" si="325"/>
        <v>----</v>
      </c>
      <c r="N949" s="188" t="str">
        <f t="shared" si="326"/>
        <v>-/</v>
      </c>
      <c r="O949" s="265"/>
      <c r="P949" s="188">
        <f>IFERROR(INDEX('اطلاعات انشعابات شرکتها'!A:BB,MATCH(A949,'اطلاعات انشعابات شرکتها'!A:A,0),MATCH(P$1,'اطلاعات انشعابات شرکتها'!$1:$1,0)),0)</f>
        <v>0</v>
      </c>
      <c r="Q949" s="188">
        <f>IFERROR(INDEX('اطلاعات انشعابات شرکتها'!A:BB,MATCH(A949,'اطلاعات انشعابات شرکتها'!A:A,0),MATCH(Q$1,'اطلاعات انشعابات شرکتها'!$1:$1,0)),0)</f>
        <v>0</v>
      </c>
      <c r="R949" s="188">
        <f>IFERROR(INDEX('اطلاعات انشعابات شرکتها'!A:BB,MATCH(A949,'اطلاعات انشعابات شرکتها'!A:A,0),MATCH(R$1,'اطلاعات انشعابات شرکتها'!$1:$1,0)),0)</f>
        <v>0</v>
      </c>
      <c r="S949" s="265"/>
      <c r="T949" s="188">
        <f>IFERROR(INDEX('قرائت کنتور'!A:AZ,MATCH(A949&amp;"-"&amp;T$1,'قرائت کنتور'!B:B,0),MATCH(G949,'قرائت کنتور'!$1:$1,0)),0)</f>
        <v>0</v>
      </c>
      <c r="U949" s="188">
        <f>IFERROR(INDEX('قرائت کنتور'!A:AZ,MATCH(A949&amp;"-"&amp;U$1,'قرائت کنتور'!B:B,0),MATCH(L949,'قرائت کنتور'!$1:$1,0)),0)</f>
        <v>0</v>
      </c>
      <c r="V949" s="188">
        <f>IFERROR(INDEX('قرائت کنتور'!A:AZ,MATCH(A949&amp;"-"&amp;U$1,'قرائت کنتور'!B:B,0),MATCH(G949,'قرائت کنتور'!$1:$1,0)),0)</f>
        <v>0</v>
      </c>
      <c r="W949" s="188">
        <f>IFERROR(INDEX('قرائت کنتور'!A:AZ,MATCH(A949&amp;"-"&amp;W$1,'قرائت کنتور'!B:B,0),MATCH(L949,'قرائت کنتور'!$1:$1,0)),0)</f>
        <v>0</v>
      </c>
      <c r="X949" s="188">
        <f>IFERROR(INDEX('قرائت کنتور'!A:AZ,MATCH(A949&amp;"-"&amp;W$1,'قرائت کنتور'!B:B,0),MATCH(G949,'قرائت کنتور'!$1:$1,0)),0)</f>
        <v>0</v>
      </c>
      <c r="Y949" s="188">
        <f>IFERROR(INDEX('قرائت کنتور'!A:AZ,MATCH(A949&amp;"-"&amp;Y$1,'قرائت کنتور'!B:B,0),MATCH(L949,'قرائت کنتور'!$1:$1,0)),0)</f>
        <v>0</v>
      </c>
      <c r="Z949" s="188">
        <f>IFERROR(INDEX('قرائت کنتور'!A:AZ,MATCH(A949&amp;"-"&amp;Y$1,'قرائت کنتور'!B:B,0),MATCH(G949,'قرائت کنتور'!$1:$1,0)),0)</f>
        <v>0</v>
      </c>
      <c r="AA949" s="188">
        <f>IFERROR(INDEX('قرائت کنتور'!A:AZ,MATCH(A949&amp;"-"&amp;AA$1,'قرائت کنتور'!B:B,0),MATCH(L949,'قرائت کنتور'!$1:$1,0)),0)</f>
        <v>0</v>
      </c>
      <c r="AB949" s="188">
        <f>IFERROR(INDEX('قرائت کنتور'!A:AZ,MATCH(A949&amp;"-"&amp;AA$1,'قرائت کنتور'!B:B,0),MATCH(G949,'قرائت کنتور'!$1:$1,0)),0)</f>
        <v>0</v>
      </c>
      <c r="AC949" s="265"/>
      <c r="AD949" s="188">
        <f t="shared" si="327"/>
        <v>0</v>
      </c>
      <c r="AE949" s="188">
        <f t="shared" si="328"/>
        <v>0</v>
      </c>
      <c r="AF949" s="188">
        <f t="shared" si="329"/>
        <v>0</v>
      </c>
      <c r="AG949" s="188">
        <f t="shared" si="330"/>
        <v>0</v>
      </c>
      <c r="AH949" s="188">
        <f t="shared" si="331"/>
        <v>0</v>
      </c>
      <c r="AI949" s="188">
        <f t="shared" si="332"/>
        <v>0</v>
      </c>
      <c r="AJ949" s="188" t="str">
        <f t="shared" si="333"/>
        <v>0</v>
      </c>
      <c r="AK949" s="265"/>
      <c r="AL949" s="254" t="str">
        <f t="shared" si="334"/>
        <v>---</v>
      </c>
      <c r="AM949" s="254" t="str">
        <f t="shared" si="335"/>
        <v>---</v>
      </c>
      <c r="AN949" s="265"/>
      <c r="AO949" s="188" t="str">
        <f>IFERROR(INDEX('تعرفه ها'!A:Z,MATCH(P949&amp;"-"&amp;AO$1,'تعرفه ها'!C:C,0),MATCH(F949,'تعرفه ها'!$2:$2,0),1),"---")</f>
        <v>---</v>
      </c>
      <c r="AP949" s="188" t="str">
        <f>IFERROR(INDEX('تعرفه ها'!A:Z,MATCH(P949&amp;"-"&amp;AP$1,'تعرفه ها'!C:C,0),MATCH(F949,'تعرفه ها'!$2:$2,0),1),"---")</f>
        <v>---</v>
      </c>
      <c r="AQ949" s="188" t="str">
        <f>IFERROR(INDEX('تعرفه ها'!A:Z,MATCH(P949&amp;"-"&amp;AQ$1,'تعرفه ها'!C:C,0),MATCH(F949,'تعرفه ها'!$2:$2,0),1),"---")</f>
        <v>---</v>
      </c>
      <c r="AR949" s="188" t="str">
        <f>IFERROR(INDEX('تعرفه ها'!A:Z,MATCH(P949&amp;"-"&amp;AR$1,'تعرفه ها'!C:C,0),MATCH(F949,'تعرفه ها'!$2:$2,0),1),"---")</f>
        <v>---</v>
      </c>
      <c r="AS949" s="265"/>
      <c r="AT949" s="415" t="str">
        <f t="shared" si="336"/>
        <v>---</v>
      </c>
      <c r="AU949" s="415" t="str">
        <f t="shared" si="337"/>
        <v>---</v>
      </c>
      <c r="AV949" s="415" t="str">
        <f t="shared" si="338"/>
        <v>---</v>
      </c>
      <c r="AW949" s="415" t="str">
        <f t="shared" si="339"/>
        <v>---</v>
      </c>
      <c r="AX949" s="415" t="str">
        <f t="shared" si="340"/>
        <v>---</v>
      </c>
      <c r="AY949" s="415" t="str">
        <f>IFERROR(AH949*INDEX('تعرفه ها'!A:Z,MATCH("عوارض برق به ازاء هر کیلووات",'تعرفه ها'!$C:$C,0),MATCH(F949,'تعرفه ها'!$2:$2,0)),"---")</f>
        <v>---</v>
      </c>
      <c r="AZ949" s="415" t="str">
        <f t="shared" si="341"/>
        <v>---</v>
      </c>
      <c r="BA949" s="415" t="str">
        <f>IFERROR(ROUND(((AX949+AY949+AZ949)*INDEX('تعرفه ها'!A:Z,MATCH("هزینه نگهداری و تعمیرات شبکه برق",'تعرفه ها'!$C:$C,0),MATCH(F949,'تعرفه ها'!$2:$2,0))/100),0),"---")</f>
        <v>---</v>
      </c>
      <c r="BB949" s="415">
        <f>IFERROR(IF(P949="دیماندی",ROUND(AJ949*INDEX('تعرفه ها'!A:Z,MATCH(BB$1,'تعرفه ها'!$C:$C,0),MATCH(F949,'تعرفه ها'!$2:$2,0))*J949/30,0),0),"---")</f>
        <v>0</v>
      </c>
      <c r="BC949" s="415"/>
      <c r="BD949" s="54" t="str">
        <f>IFERROR(IF(INDEX('اطلاعات دوره'!A:Z,MATCH(G949,'اطلاعات دوره'!C:C,0),MATCH("برق",'اطلاعات دوره'!$1:$1,0))="دارد",ROUND(AX949*INDEX('تعرفه ها'!A:Z,MATCH("پیک فصلی برق",'تعرفه ها'!$C:$C,0),MATCH(F949,'تعرفه ها'!$2:$2,0))/100,0),0),"---")</f>
        <v>---</v>
      </c>
      <c r="BE949" s="415" t="str">
        <f>IFERROR(ROUND(((AX949+AY949+AZ949+BA949+BB949+BC949+BD949)*INDEX('تعرفه ها'!A:Z,MATCH("مالیات برق",'تعرفه ها'!$C:$C,0),MATCH(F949,'تعرفه ها'!$2:$2,0))/100),0),"---")</f>
        <v>---</v>
      </c>
      <c r="BF949" s="415" t="str">
        <f t="shared" si="342"/>
        <v>---</v>
      </c>
      <c r="BG949" s="415" t="str">
        <f t="shared" si="346"/>
        <v>---</v>
      </c>
      <c r="BH949" s="415" t="str">
        <f t="shared" si="343"/>
        <v>---</v>
      </c>
      <c r="BI949" s="54" t="str">
        <f t="shared" si="344"/>
        <v>---</v>
      </c>
      <c r="BJ949" s="55" t="str">
        <f t="shared" si="345"/>
        <v>---</v>
      </c>
      <c r="BK949" s="262"/>
      <c r="BL949" s="183" t="str">
        <f>IFERROR(IF(INDEX(پرداخت!A:AZ,MATCH(A949&amp;" - "&amp;"برق",پرداخت!$B:$B,0),MATCH(G949,پرداخت!$1:$1,0))="نشده","نشده","شده"),"---")</f>
        <v>---</v>
      </c>
    </row>
    <row r="950" spans="1:64" ht="33.75" hidden="1">
      <c r="A950" s="170"/>
      <c r="B950" s="47">
        <f>IFERROR(INDEX('اطلاعات انشعابات شرکتها'!A:BB,MATCH(A950,'اطلاعات انشعابات شرکتها'!A:A,0),MATCH(B$1,'اطلاعات انشعابات شرکتها'!$1:$1,0)),0)</f>
        <v>0</v>
      </c>
      <c r="C950" s="48">
        <f>IFERROR(INDEX('اطلاعات انشعابات شرکتها'!A:BB,MATCH(A950,'اطلاعات انشعابات شرکتها'!A:A,0),MATCH(C$1,'اطلاعات انشعابات شرکتها'!$1:$1,0)),0)</f>
        <v>0</v>
      </c>
      <c r="D950" s="45"/>
      <c r="E950" s="171"/>
      <c r="F950" s="170"/>
      <c r="G950" s="188" t="str">
        <f t="shared" si="324"/>
        <v>/</v>
      </c>
      <c r="H950" s="188">
        <f>IFERROR(INDEX('اطلاعات دوره'!A:Z,MATCH(G950,'اطلاعات دوره'!C:C,0),MATCH(H$1,'اطلاعات دوره'!$1:$1,0)),0)</f>
        <v>0</v>
      </c>
      <c r="I950" s="188">
        <f>IFERROR(INDEX('اطلاعات دوره'!A:Z,MATCH(G950,'اطلاعات دوره'!C:C,0),MATCH(I$1,'اطلاعات دوره'!$1:$1,0)),0)</f>
        <v>0</v>
      </c>
      <c r="J950" s="188">
        <f>IFERROR(INDEX('اطلاعات دوره'!A:Z,MATCH(G950,'اطلاعات دوره'!C:C,0),MATCH(J$1,'اطلاعات دوره'!$1:$1,0)),0)</f>
        <v>0</v>
      </c>
      <c r="K950" s="265"/>
      <c r="L950" s="188" t="str">
        <f>IFERROR(INDEX('اطلاعات دوره'!A:Z,MATCH(G950,'اطلاعات دوره'!C:C,0)-1,MATCH("عنوان",'اطلاعات دوره'!$1:$1,0)),"---")</f>
        <v>---</v>
      </c>
      <c r="M950" s="188" t="str">
        <f t="shared" si="325"/>
        <v>----</v>
      </c>
      <c r="N950" s="188" t="str">
        <f t="shared" si="326"/>
        <v>-/</v>
      </c>
      <c r="O950" s="265"/>
      <c r="P950" s="188">
        <f>IFERROR(INDEX('اطلاعات انشعابات شرکتها'!A:BB,MATCH(A950,'اطلاعات انشعابات شرکتها'!A:A,0),MATCH(P$1,'اطلاعات انشعابات شرکتها'!$1:$1,0)),0)</f>
        <v>0</v>
      </c>
      <c r="Q950" s="188">
        <f>IFERROR(INDEX('اطلاعات انشعابات شرکتها'!A:BB,MATCH(A950,'اطلاعات انشعابات شرکتها'!A:A,0),MATCH(Q$1,'اطلاعات انشعابات شرکتها'!$1:$1,0)),0)</f>
        <v>0</v>
      </c>
      <c r="R950" s="188">
        <f>IFERROR(INDEX('اطلاعات انشعابات شرکتها'!A:BB,MATCH(A950,'اطلاعات انشعابات شرکتها'!A:A,0),MATCH(R$1,'اطلاعات انشعابات شرکتها'!$1:$1,0)),0)</f>
        <v>0</v>
      </c>
      <c r="S950" s="265"/>
      <c r="T950" s="188">
        <f>IFERROR(INDEX('قرائت کنتور'!A:AZ,MATCH(A950&amp;"-"&amp;T$1,'قرائت کنتور'!B:B,0),MATCH(G950,'قرائت کنتور'!$1:$1,0)),0)</f>
        <v>0</v>
      </c>
      <c r="U950" s="188">
        <f>IFERROR(INDEX('قرائت کنتور'!A:AZ,MATCH(A950&amp;"-"&amp;U$1,'قرائت کنتور'!B:B,0),MATCH(L950,'قرائت کنتور'!$1:$1,0)),0)</f>
        <v>0</v>
      </c>
      <c r="V950" s="188">
        <f>IFERROR(INDEX('قرائت کنتور'!A:AZ,MATCH(A950&amp;"-"&amp;U$1,'قرائت کنتور'!B:B,0),MATCH(G950,'قرائت کنتور'!$1:$1,0)),0)</f>
        <v>0</v>
      </c>
      <c r="W950" s="188">
        <f>IFERROR(INDEX('قرائت کنتور'!A:AZ,MATCH(A950&amp;"-"&amp;W$1,'قرائت کنتور'!B:B,0),MATCH(L950,'قرائت کنتور'!$1:$1,0)),0)</f>
        <v>0</v>
      </c>
      <c r="X950" s="188">
        <f>IFERROR(INDEX('قرائت کنتور'!A:AZ,MATCH(A950&amp;"-"&amp;W$1,'قرائت کنتور'!B:B,0),MATCH(G950,'قرائت کنتور'!$1:$1,0)),0)</f>
        <v>0</v>
      </c>
      <c r="Y950" s="188">
        <f>IFERROR(INDEX('قرائت کنتور'!A:AZ,MATCH(A950&amp;"-"&amp;Y$1,'قرائت کنتور'!B:B,0),MATCH(L950,'قرائت کنتور'!$1:$1,0)),0)</f>
        <v>0</v>
      </c>
      <c r="Z950" s="188">
        <f>IFERROR(INDEX('قرائت کنتور'!A:AZ,MATCH(A950&amp;"-"&amp;Y$1,'قرائت کنتور'!B:B,0),MATCH(G950,'قرائت کنتور'!$1:$1,0)),0)</f>
        <v>0</v>
      </c>
      <c r="AA950" s="188">
        <f>IFERROR(INDEX('قرائت کنتور'!A:AZ,MATCH(A950&amp;"-"&amp;AA$1,'قرائت کنتور'!B:B,0),MATCH(L950,'قرائت کنتور'!$1:$1,0)),0)</f>
        <v>0</v>
      </c>
      <c r="AB950" s="188">
        <f>IFERROR(INDEX('قرائت کنتور'!A:AZ,MATCH(A950&amp;"-"&amp;AA$1,'قرائت کنتور'!B:B,0),MATCH(G950,'قرائت کنتور'!$1:$1,0)),0)</f>
        <v>0</v>
      </c>
      <c r="AC950" s="265"/>
      <c r="AD950" s="188">
        <f t="shared" si="327"/>
        <v>0</v>
      </c>
      <c r="AE950" s="188">
        <f t="shared" si="328"/>
        <v>0</v>
      </c>
      <c r="AF950" s="188">
        <f t="shared" si="329"/>
        <v>0</v>
      </c>
      <c r="AG950" s="188">
        <f t="shared" si="330"/>
        <v>0</v>
      </c>
      <c r="AH950" s="188">
        <f t="shared" si="331"/>
        <v>0</v>
      </c>
      <c r="AI950" s="188">
        <f t="shared" si="332"/>
        <v>0</v>
      </c>
      <c r="AJ950" s="188" t="str">
        <f t="shared" si="333"/>
        <v>0</v>
      </c>
      <c r="AK950" s="265"/>
      <c r="AL950" s="254" t="str">
        <f t="shared" si="334"/>
        <v>---</v>
      </c>
      <c r="AM950" s="254" t="str">
        <f t="shared" si="335"/>
        <v>---</v>
      </c>
      <c r="AN950" s="265"/>
      <c r="AO950" s="188" t="str">
        <f>IFERROR(INDEX('تعرفه ها'!A:Z,MATCH(P950&amp;"-"&amp;AO$1,'تعرفه ها'!C:C,0),MATCH(F950,'تعرفه ها'!$2:$2,0),1),"---")</f>
        <v>---</v>
      </c>
      <c r="AP950" s="188" t="str">
        <f>IFERROR(INDEX('تعرفه ها'!A:Z,MATCH(P950&amp;"-"&amp;AP$1,'تعرفه ها'!C:C,0),MATCH(F950,'تعرفه ها'!$2:$2,0),1),"---")</f>
        <v>---</v>
      </c>
      <c r="AQ950" s="188" t="str">
        <f>IFERROR(INDEX('تعرفه ها'!A:Z,MATCH(P950&amp;"-"&amp;AQ$1,'تعرفه ها'!C:C,0),MATCH(F950,'تعرفه ها'!$2:$2,0),1),"---")</f>
        <v>---</v>
      </c>
      <c r="AR950" s="188" t="str">
        <f>IFERROR(INDEX('تعرفه ها'!A:Z,MATCH(P950&amp;"-"&amp;AR$1,'تعرفه ها'!C:C,0),MATCH(F950,'تعرفه ها'!$2:$2,0),1),"---")</f>
        <v>---</v>
      </c>
      <c r="AS950" s="265"/>
      <c r="AT950" s="415" t="str">
        <f t="shared" si="336"/>
        <v>---</v>
      </c>
      <c r="AU950" s="415" t="str">
        <f t="shared" si="337"/>
        <v>---</v>
      </c>
      <c r="AV950" s="415" t="str">
        <f t="shared" si="338"/>
        <v>---</v>
      </c>
      <c r="AW950" s="415" t="str">
        <f t="shared" si="339"/>
        <v>---</v>
      </c>
      <c r="AX950" s="415" t="str">
        <f t="shared" si="340"/>
        <v>---</v>
      </c>
      <c r="AY950" s="415" t="str">
        <f>IFERROR(AH950*INDEX('تعرفه ها'!A:Z,MATCH("عوارض برق به ازاء هر کیلووات",'تعرفه ها'!$C:$C,0),MATCH(F950,'تعرفه ها'!$2:$2,0)),"---")</f>
        <v>---</v>
      </c>
      <c r="AZ950" s="415" t="str">
        <f t="shared" si="341"/>
        <v>---</v>
      </c>
      <c r="BA950" s="415" t="str">
        <f>IFERROR(ROUND(((AX950+AY950+AZ950)*INDEX('تعرفه ها'!A:Z,MATCH("هزینه نگهداری و تعمیرات شبکه برق",'تعرفه ها'!$C:$C,0),MATCH(F950,'تعرفه ها'!$2:$2,0))/100),0),"---")</f>
        <v>---</v>
      </c>
      <c r="BB950" s="415">
        <f>IFERROR(IF(P950="دیماندی",ROUND(AJ950*INDEX('تعرفه ها'!A:Z,MATCH(BB$1,'تعرفه ها'!$C:$C,0),MATCH(F950,'تعرفه ها'!$2:$2,0))*J950/30,0),0),"---")</f>
        <v>0</v>
      </c>
      <c r="BC950" s="415"/>
      <c r="BD950" s="54" t="str">
        <f>IFERROR(IF(INDEX('اطلاعات دوره'!A:Z,MATCH(G950,'اطلاعات دوره'!C:C,0),MATCH("برق",'اطلاعات دوره'!$1:$1,0))="دارد",ROUND(AX950*INDEX('تعرفه ها'!A:Z,MATCH("پیک فصلی برق",'تعرفه ها'!$C:$C,0),MATCH(F950,'تعرفه ها'!$2:$2,0))/100,0),0),"---")</f>
        <v>---</v>
      </c>
      <c r="BE950" s="415" t="str">
        <f>IFERROR(ROUND(((AX950+AY950+AZ950+BA950+BB950+BC950+BD950)*INDEX('تعرفه ها'!A:Z,MATCH("مالیات برق",'تعرفه ها'!$C:$C,0),MATCH(F950,'تعرفه ها'!$2:$2,0))/100),0),"---")</f>
        <v>---</v>
      </c>
      <c r="BF950" s="415" t="str">
        <f t="shared" si="342"/>
        <v>---</v>
      </c>
      <c r="BG950" s="415" t="str">
        <f t="shared" si="346"/>
        <v>---</v>
      </c>
      <c r="BH950" s="415" t="str">
        <f t="shared" si="343"/>
        <v>---</v>
      </c>
      <c r="BI950" s="54" t="str">
        <f t="shared" si="344"/>
        <v>---</v>
      </c>
      <c r="BJ950" s="55" t="str">
        <f t="shared" si="345"/>
        <v>---</v>
      </c>
      <c r="BK950" s="262"/>
      <c r="BL950" s="183" t="str">
        <f>IFERROR(IF(INDEX(پرداخت!A:AZ,MATCH(A950&amp;" - "&amp;"برق",پرداخت!$B:$B,0),MATCH(G950,پرداخت!$1:$1,0))="نشده","نشده","شده"),"---")</f>
        <v>---</v>
      </c>
    </row>
    <row r="951" spans="1:64" ht="33.75" hidden="1">
      <c r="A951" s="170"/>
      <c r="B951" s="47">
        <f>IFERROR(INDEX('اطلاعات انشعابات شرکتها'!A:BB,MATCH(A951,'اطلاعات انشعابات شرکتها'!A:A,0),MATCH(B$1,'اطلاعات انشعابات شرکتها'!$1:$1,0)),0)</f>
        <v>0</v>
      </c>
      <c r="C951" s="48">
        <f>IFERROR(INDEX('اطلاعات انشعابات شرکتها'!A:BB,MATCH(A951,'اطلاعات انشعابات شرکتها'!A:A,0),MATCH(C$1,'اطلاعات انشعابات شرکتها'!$1:$1,0)),0)</f>
        <v>0</v>
      </c>
      <c r="D951" s="45"/>
      <c r="E951" s="171"/>
      <c r="F951" s="170"/>
      <c r="G951" s="188" t="str">
        <f t="shared" si="324"/>
        <v>/</v>
      </c>
      <c r="H951" s="188">
        <f>IFERROR(INDEX('اطلاعات دوره'!A:Z,MATCH(G951,'اطلاعات دوره'!C:C,0),MATCH(H$1,'اطلاعات دوره'!$1:$1,0)),0)</f>
        <v>0</v>
      </c>
      <c r="I951" s="188">
        <f>IFERROR(INDEX('اطلاعات دوره'!A:Z,MATCH(G951,'اطلاعات دوره'!C:C,0),MATCH(I$1,'اطلاعات دوره'!$1:$1,0)),0)</f>
        <v>0</v>
      </c>
      <c r="J951" s="188">
        <f>IFERROR(INDEX('اطلاعات دوره'!A:Z,MATCH(G951,'اطلاعات دوره'!C:C,0),MATCH(J$1,'اطلاعات دوره'!$1:$1,0)),0)</f>
        <v>0</v>
      </c>
      <c r="K951" s="265"/>
      <c r="L951" s="188" t="str">
        <f>IFERROR(INDEX('اطلاعات دوره'!A:Z,MATCH(G951,'اطلاعات دوره'!C:C,0)-1,MATCH("عنوان",'اطلاعات دوره'!$1:$1,0)),"---")</f>
        <v>---</v>
      </c>
      <c r="M951" s="188" t="str">
        <f t="shared" si="325"/>
        <v>----</v>
      </c>
      <c r="N951" s="188" t="str">
        <f t="shared" si="326"/>
        <v>-/</v>
      </c>
      <c r="O951" s="265"/>
      <c r="P951" s="188">
        <f>IFERROR(INDEX('اطلاعات انشعابات شرکتها'!A:BB,MATCH(A951,'اطلاعات انشعابات شرکتها'!A:A,0),MATCH(P$1,'اطلاعات انشعابات شرکتها'!$1:$1,0)),0)</f>
        <v>0</v>
      </c>
      <c r="Q951" s="188">
        <f>IFERROR(INDEX('اطلاعات انشعابات شرکتها'!A:BB,MATCH(A951,'اطلاعات انشعابات شرکتها'!A:A,0),MATCH(Q$1,'اطلاعات انشعابات شرکتها'!$1:$1,0)),0)</f>
        <v>0</v>
      </c>
      <c r="R951" s="188">
        <f>IFERROR(INDEX('اطلاعات انشعابات شرکتها'!A:BB,MATCH(A951,'اطلاعات انشعابات شرکتها'!A:A,0),MATCH(R$1,'اطلاعات انشعابات شرکتها'!$1:$1,0)),0)</f>
        <v>0</v>
      </c>
      <c r="S951" s="265"/>
      <c r="T951" s="188">
        <f>IFERROR(INDEX('قرائت کنتور'!A:AZ,MATCH(A951&amp;"-"&amp;T$1,'قرائت کنتور'!B:B,0),MATCH(G951,'قرائت کنتور'!$1:$1,0)),0)</f>
        <v>0</v>
      </c>
      <c r="U951" s="188">
        <f>IFERROR(INDEX('قرائت کنتور'!A:AZ,MATCH(A951&amp;"-"&amp;U$1,'قرائت کنتور'!B:B,0),MATCH(L951,'قرائت کنتور'!$1:$1,0)),0)</f>
        <v>0</v>
      </c>
      <c r="V951" s="188">
        <f>IFERROR(INDEX('قرائت کنتور'!A:AZ,MATCH(A951&amp;"-"&amp;U$1,'قرائت کنتور'!B:B,0),MATCH(G951,'قرائت کنتور'!$1:$1,0)),0)</f>
        <v>0</v>
      </c>
      <c r="W951" s="188">
        <f>IFERROR(INDEX('قرائت کنتور'!A:AZ,MATCH(A951&amp;"-"&amp;W$1,'قرائت کنتور'!B:B,0),MATCH(L951,'قرائت کنتور'!$1:$1,0)),0)</f>
        <v>0</v>
      </c>
      <c r="X951" s="188">
        <f>IFERROR(INDEX('قرائت کنتور'!A:AZ,MATCH(A951&amp;"-"&amp;W$1,'قرائت کنتور'!B:B,0),MATCH(G951,'قرائت کنتور'!$1:$1,0)),0)</f>
        <v>0</v>
      </c>
      <c r="Y951" s="188">
        <f>IFERROR(INDEX('قرائت کنتور'!A:AZ,MATCH(A951&amp;"-"&amp;Y$1,'قرائت کنتور'!B:B,0),MATCH(L951,'قرائت کنتور'!$1:$1,0)),0)</f>
        <v>0</v>
      </c>
      <c r="Z951" s="188">
        <f>IFERROR(INDEX('قرائت کنتور'!A:AZ,MATCH(A951&amp;"-"&amp;Y$1,'قرائت کنتور'!B:B,0),MATCH(G951,'قرائت کنتور'!$1:$1,0)),0)</f>
        <v>0</v>
      </c>
      <c r="AA951" s="188">
        <f>IFERROR(INDEX('قرائت کنتور'!A:AZ,MATCH(A951&amp;"-"&amp;AA$1,'قرائت کنتور'!B:B,0),MATCH(L951,'قرائت کنتور'!$1:$1,0)),0)</f>
        <v>0</v>
      </c>
      <c r="AB951" s="188">
        <f>IFERROR(INDEX('قرائت کنتور'!A:AZ,MATCH(A951&amp;"-"&amp;AA$1,'قرائت کنتور'!B:B,0),MATCH(G951,'قرائت کنتور'!$1:$1,0)),0)</f>
        <v>0</v>
      </c>
      <c r="AC951" s="265"/>
      <c r="AD951" s="188">
        <f t="shared" si="327"/>
        <v>0</v>
      </c>
      <c r="AE951" s="188">
        <f t="shared" si="328"/>
        <v>0</v>
      </c>
      <c r="AF951" s="188">
        <f t="shared" si="329"/>
        <v>0</v>
      </c>
      <c r="AG951" s="188">
        <f t="shared" si="330"/>
        <v>0</v>
      </c>
      <c r="AH951" s="188">
        <f t="shared" si="331"/>
        <v>0</v>
      </c>
      <c r="AI951" s="188">
        <f t="shared" si="332"/>
        <v>0</v>
      </c>
      <c r="AJ951" s="188" t="str">
        <f t="shared" si="333"/>
        <v>0</v>
      </c>
      <c r="AK951" s="265"/>
      <c r="AL951" s="254" t="str">
        <f t="shared" si="334"/>
        <v>---</v>
      </c>
      <c r="AM951" s="254" t="str">
        <f t="shared" si="335"/>
        <v>---</v>
      </c>
      <c r="AN951" s="265"/>
      <c r="AO951" s="188" t="str">
        <f>IFERROR(INDEX('تعرفه ها'!A:Z,MATCH(P951&amp;"-"&amp;AO$1,'تعرفه ها'!C:C,0),MATCH(F951,'تعرفه ها'!$2:$2,0),1),"---")</f>
        <v>---</v>
      </c>
      <c r="AP951" s="188" t="str">
        <f>IFERROR(INDEX('تعرفه ها'!A:Z,MATCH(P951&amp;"-"&amp;AP$1,'تعرفه ها'!C:C,0),MATCH(F951,'تعرفه ها'!$2:$2,0),1),"---")</f>
        <v>---</v>
      </c>
      <c r="AQ951" s="188" t="str">
        <f>IFERROR(INDEX('تعرفه ها'!A:Z,MATCH(P951&amp;"-"&amp;AQ$1,'تعرفه ها'!C:C,0),MATCH(F951,'تعرفه ها'!$2:$2,0),1),"---")</f>
        <v>---</v>
      </c>
      <c r="AR951" s="188" t="str">
        <f>IFERROR(INDEX('تعرفه ها'!A:Z,MATCH(P951&amp;"-"&amp;AR$1,'تعرفه ها'!C:C,0),MATCH(F951,'تعرفه ها'!$2:$2,0),1),"---")</f>
        <v>---</v>
      </c>
      <c r="AS951" s="265"/>
      <c r="AT951" s="415" t="str">
        <f t="shared" si="336"/>
        <v>---</v>
      </c>
      <c r="AU951" s="415" t="str">
        <f t="shared" si="337"/>
        <v>---</v>
      </c>
      <c r="AV951" s="415" t="str">
        <f t="shared" si="338"/>
        <v>---</v>
      </c>
      <c r="AW951" s="415" t="str">
        <f t="shared" si="339"/>
        <v>---</v>
      </c>
      <c r="AX951" s="415" t="str">
        <f t="shared" si="340"/>
        <v>---</v>
      </c>
      <c r="AY951" s="415" t="str">
        <f>IFERROR(AH951*INDEX('تعرفه ها'!A:Z,MATCH("عوارض برق به ازاء هر کیلووات",'تعرفه ها'!$C:$C,0),MATCH(F951,'تعرفه ها'!$2:$2,0)),"---")</f>
        <v>---</v>
      </c>
      <c r="AZ951" s="415" t="str">
        <f t="shared" si="341"/>
        <v>---</v>
      </c>
      <c r="BA951" s="415" t="str">
        <f>IFERROR(ROUND(((AX951+AY951+AZ951)*INDEX('تعرفه ها'!A:Z,MATCH("هزینه نگهداری و تعمیرات شبکه برق",'تعرفه ها'!$C:$C,0),MATCH(F951,'تعرفه ها'!$2:$2,0))/100),0),"---")</f>
        <v>---</v>
      </c>
      <c r="BB951" s="415">
        <f>IFERROR(IF(P951="دیماندی",ROUND(AJ951*INDEX('تعرفه ها'!A:Z,MATCH(BB$1,'تعرفه ها'!$C:$C,0),MATCH(F951,'تعرفه ها'!$2:$2,0))*J951/30,0),0),"---")</f>
        <v>0</v>
      </c>
      <c r="BC951" s="415"/>
      <c r="BD951" s="54" t="str">
        <f>IFERROR(IF(INDEX('اطلاعات دوره'!A:Z,MATCH(G951,'اطلاعات دوره'!C:C,0),MATCH("برق",'اطلاعات دوره'!$1:$1,0))="دارد",ROUND(AX951*INDEX('تعرفه ها'!A:Z,MATCH("پیک فصلی برق",'تعرفه ها'!$C:$C,0),MATCH(F951,'تعرفه ها'!$2:$2,0))/100,0),0),"---")</f>
        <v>---</v>
      </c>
      <c r="BE951" s="415" t="str">
        <f>IFERROR(ROUND(((AX951+AY951+AZ951+BA951+BB951+BC951+BD951)*INDEX('تعرفه ها'!A:Z,MATCH("مالیات برق",'تعرفه ها'!$C:$C,0),MATCH(F951,'تعرفه ها'!$2:$2,0))/100),0),"---")</f>
        <v>---</v>
      </c>
      <c r="BF951" s="415" t="str">
        <f t="shared" si="342"/>
        <v>---</v>
      </c>
      <c r="BG951" s="415" t="str">
        <f t="shared" si="346"/>
        <v>---</v>
      </c>
      <c r="BH951" s="415" t="str">
        <f t="shared" si="343"/>
        <v>---</v>
      </c>
      <c r="BI951" s="54" t="str">
        <f t="shared" si="344"/>
        <v>---</v>
      </c>
      <c r="BJ951" s="55" t="str">
        <f t="shared" si="345"/>
        <v>---</v>
      </c>
      <c r="BK951" s="262"/>
      <c r="BL951" s="183" t="str">
        <f>IFERROR(IF(INDEX(پرداخت!A:AZ,MATCH(A951&amp;" - "&amp;"برق",پرداخت!$B:$B,0),MATCH(G951,پرداخت!$1:$1,0))="نشده","نشده","شده"),"---")</f>
        <v>---</v>
      </c>
    </row>
    <row r="952" spans="1:64" ht="33.75" hidden="1">
      <c r="A952" s="170"/>
      <c r="B952" s="47">
        <f>IFERROR(INDEX('اطلاعات انشعابات شرکتها'!A:BB,MATCH(A952,'اطلاعات انشعابات شرکتها'!A:A,0),MATCH(B$1,'اطلاعات انشعابات شرکتها'!$1:$1,0)),0)</f>
        <v>0</v>
      </c>
      <c r="C952" s="48">
        <f>IFERROR(INDEX('اطلاعات انشعابات شرکتها'!A:BB,MATCH(A952,'اطلاعات انشعابات شرکتها'!A:A,0),MATCH(C$1,'اطلاعات انشعابات شرکتها'!$1:$1,0)),0)</f>
        <v>0</v>
      </c>
      <c r="D952" s="45"/>
      <c r="E952" s="171"/>
      <c r="F952" s="170"/>
      <c r="G952" s="188" t="str">
        <f t="shared" si="324"/>
        <v>/</v>
      </c>
      <c r="H952" s="188">
        <f>IFERROR(INDEX('اطلاعات دوره'!A:Z,MATCH(G952,'اطلاعات دوره'!C:C,0),MATCH(H$1,'اطلاعات دوره'!$1:$1,0)),0)</f>
        <v>0</v>
      </c>
      <c r="I952" s="188">
        <f>IFERROR(INDEX('اطلاعات دوره'!A:Z,MATCH(G952,'اطلاعات دوره'!C:C,0),MATCH(I$1,'اطلاعات دوره'!$1:$1,0)),0)</f>
        <v>0</v>
      </c>
      <c r="J952" s="188">
        <f>IFERROR(INDEX('اطلاعات دوره'!A:Z,MATCH(G952,'اطلاعات دوره'!C:C,0),MATCH(J$1,'اطلاعات دوره'!$1:$1,0)),0)</f>
        <v>0</v>
      </c>
      <c r="K952" s="265"/>
      <c r="L952" s="188" t="str">
        <f>IFERROR(INDEX('اطلاعات دوره'!A:Z,MATCH(G952,'اطلاعات دوره'!C:C,0)-1,MATCH("عنوان",'اطلاعات دوره'!$1:$1,0)),"---")</f>
        <v>---</v>
      </c>
      <c r="M952" s="188" t="str">
        <f t="shared" si="325"/>
        <v>----</v>
      </c>
      <c r="N952" s="188" t="str">
        <f t="shared" si="326"/>
        <v>-/</v>
      </c>
      <c r="O952" s="265"/>
      <c r="P952" s="188">
        <f>IFERROR(INDEX('اطلاعات انشعابات شرکتها'!A:BB,MATCH(A952,'اطلاعات انشعابات شرکتها'!A:A,0),MATCH(P$1,'اطلاعات انشعابات شرکتها'!$1:$1,0)),0)</f>
        <v>0</v>
      </c>
      <c r="Q952" s="188">
        <f>IFERROR(INDEX('اطلاعات انشعابات شرکتها'!A:BB,MATCH(A952,'اطلاعات انشعابات شرکتها'!A:A,0),MATCH(Q$1,'اطلاعات انشعابات شرکتها'!$1:$1,0)),0)</f>
        <v>0</v>
      </c>
      <c r="R952" s="188">
        <f>IFERROR(INDEX('اطلاعات انشعابات شرکتها'!A:BB,MATCH(A952,'اطلاعات انشعابات شرکتها'!A:A,0),MATCH(R$1,'اطلاعات انشعابات شرکتها'!$1:$1,0)),0)</f>
        <v>0</v>
      </c>
      <c r="S952" s="265"/>
      <c r="T952" s="188">
        <f>IFERROR(INDEX('قرائت کنتور'!A:AZ,MATCH(A952&amp;"-"&amp;T$1,'قرائت کنتور'!B:B,0),MATCH(G952,'قرائت کنتور'!$1:$1,0)),0)</f>
        <v>0</v>
      </c>
      <c r="U952" s="188">
        <f>IFERROR(INDEX('قرائت کنتور'!A:AZ,MATCH(A952&amp;"-"&amp;U$1,'قرائت کنتور'!B:B,0),MATCH(L952,'قرائت کنتور'!$1:$1,0)),0)</f>
        <v>0</v>
      </c>
      <c r="V952" s="188">
        <f>IFERROR(INDEX('قرائت کنتور'!A:AZ,MATCH(A952&amp;"-"&amp;U$1,'قرائت کنتور'!B:B,0),MATCH(G952,'قرائت کنتور'!$1:$1,0)),0)</f>
        <v>0</v>
      </c>
      <c r="W952" s="188">
        <f>IFERROR(INDEX('قرائت کنتور'!A:AZ,MATCH(A952&amp;"-"&amp;W$1,'قرائت کنتور'!B:B,0),MATCH(L952,'قرائت کنتور'!$1:$1,0)),0)</f>
        <v>0</v>
      </c>
      <c r="X952" s="188">
        <f>IFERROR(INDEX('قرائت کنتور'!A:AZ,MATCH(A952&amp;"-"&amp;W$1,'قرائت کنتور'!B:B,0),MATCH(G952,'قرائت کنتور'!$1:$1,0)),0)</f>
        <v>0</v>
      </c>
      <c r="Y952" s="188">
        <f>IFERROR(INDEX('قرائت کنتور'!A:AZ,MATCH(A952&amp;"-"&amp;Y$1,'قرائت کنتور'!B:B,0),MATCH(L952,'قرائت کنتور'!$1:$1,0)),0)</f>
        <v>0</v>
      </c>
      <c r="Z952" s="188">
        <f>IFERROR(INDEX('قرائت کنتور'!A:AZ,MATCH(A952&amp;"-"&amp;Y$1,'قرائت کنتور'!B:B,0),MATCH(G952,'قرائت کنتور'!$1:$1,0)),0)</f>
        <v>0</v>
      </c>
      <c r="AA952" s="188">
        <f>IFERROR(INDEX('قرائت کنتور'!A:AZ,MATCH(A952&amp;"-"&amp;AA$1,'قرائت کنتور'!B:B,0),MATCH(L952,'قرائت کنتور'!$1:$1,0)),0)</f>
        <v>0</v>
      </c>
      <c r="AB952" s="188">
        <f>IFERROR(INDEX('قرائت کنتور'!A:AZ,MATCH(A952&amp;"-"&amp;AA$1,'قرائت کنتور'!B:B,0),MATCH(G952,'قرائت کنتور'!$1:$1,0)),0)</f>
        <v>0</v>
      </c>
      <c r="AC952" s="265"/>
      <c r="AD952" s="188">
        <f t="shared" si="327"/>
        <v>0</v>
      </c>
      <c r="AE952" s="188">
        <f t="shared" si="328"/>
        <v>0</v>
      </c>
      <c r="AF952" s="188">
        <f t="shared" si="329"/>
        <v>0</v>
      </c>
      <c r="AG952" s="188">
        <f t="shared" si="330"/>
        <v>0</v>
      </c>
      <c r="AH952" s="188">
        <f t="shared" si="331"/>
        <v>0</v>
      </c>
      <c r="AI952" s="188">
        <f t="shared" si="332"/>
        <v>0</v>
      </c>
      <c r="AJ952" s="188" t="str">
        <f t="shared" si="333"/>
        <v>0</v>
      </c>
      <c r="AK952" s="265"/>
      <c r="AL952" s="254" t="str">
        <f t="shared" si="334"/>
        <v>---</v>
      </c>
      <c r="AM952" s="254" t="str">
        <f t="shared" si="335"/>
        <v>---</v>
      </c>
      <c r="AN952" s="265"/>
      <c r="AO952" s="188" t="str">
        <f>IFERROR(INDEX('تعرفه ها'!A:Z,MATCH(P952&amp;"-"&amp;AO$1,'تعرفه ها'!C:C,0),MATCH(F952,'تعرفه ها'!$2:$2,0),1),"---")</f>
        <v>---</v>
      </c>
      <c r="AP952" s="188" t="str">
        <f>IFERROR(INDEX('تعرفه ها'!A:Z,MATCH(P952&amp;"-"&amp;AP$1,'تعرفه ها'!C:C,0),MATCH(F952,'تعرفه ها'!$2:$2,0),1),"---")</f>
        <v>---</v>
      </c>
      <c r="AQ952" s="188" t="str">
        <f>IFERROR(INDEX('تعرفه ها'!A:Z,MATCH(P952&amp;"-"&amp;AQ$1,'تعرفه ها'!C:C,0),MATCH(F952,'تعرفه ها'!$2:$2,0),1),"---")</f>
        <v>---</v>
      </c>
      <c r="AR952" s="188" t="str">
        <f>IFERROR(INDEX('تعرفه ها'!A:Z,MATCH(P952&amp;"-"&amp;AR$1,'تعرفه ها'!C:C,0),MATCH(F952,'تعرفه ها'!$2:$2,0),1),"---")</f>
        <v>---</v>
      </c>
      <c r="AS952" s="265"/>
      <c r="AT952" s="415" t="str">
        <f t="shared" si="336"/>
        <v>---</v>
      </c>
      <c r="AU952" s="415" t="str">
        <f t="shared" si="337"/>
        <v>---</v>
      </c>
      <c r="AV952" s="415" t="str">
        <f t="shared" si="338"/>
        <v>---</v>
      </c>
      <c r="AW952" s="415" t="str">
        <f t="shared" si="339"/>
        <v>---</v>
      </c>
      <c r="AX952" s="415" t="str">
        <f t="shared" si="340"/>
        <v>---</v>
      </c>
      <c r="AY952" s="415" t="str">
        <f>IFERROR(AH952*INDEX('تعرفه ها'!A:Z,MATCH("عوارض برق به ازاء هر کیلووات",'تعرفه ها'!$C:$C,0),MATCH(F952,'تعرفه ها'!$2:$2,0)),"---")</f>
        <v>---</v>
      </c>
      <c r="AZ952" s="415" t="str">
        <f t="shared" si="341"/>
        <v>---</v>
      </c>
      <c r="BA952" s="415" t="str">
        <f>IFERROR(ROUND(((AX952+AY952+AZ952)*INDEX('تعرفه ها'!A:Z,MATCH("هزینه نگهداری و تعمیرات شبکه برق",'تعرفه ها'!$C:$C,0),MATCH(F952,'تعرفه ها'!$2:$2,0))/100),0),"---")</f>
        <v>---</v>
      </c>
      <c r="BB952" s="415">
        <f>IFERROR(IF(P952="دیماندی",ROUND(AJ952*INDEX('تعرفه ها'!A:Z,MATCH(BB$1,'تعرفه ها'!$C:$C,0),MATCH(F952,'تعرفه ها'!$2:$2,0))*J952/30,0),0),"---")</f>
        <v>0</v>
      </c>
      <c r="BC952" s="415"/>
      <c r="BD952" s="54" t="str">
        <f>IFERROR(IF(INDEX('اطلاعات دوره'!A:Z,MATCH(G952,'اطلاعات دوره'!C:C,0),MATCH("برق",'اطلاعات دوره'!$1:$1,0))="دارد",ROUND(AX952*INDEX('تعرفه ها'!A:Z,MATCH("پیک فصلی برق",'تعرفه ها'!$C:$C,0),MATCH(F952,'تعرفه ها'!$2:$2,0))/100,0),0),"---")</f>
        <v>---</v>
      </c>
      <c r="BE952" s="415" t="str">
        <f>IFERROR(ROUND(((AX952+AY952+AZ952+BA952+BB952+BC952+BD952)*INDEX('تعرفه ها'!A:Z,MATCH("مالیات برق",'تعرفه ها'!$C:$C,0),MATCH(F952,'تعرفه ها'!$2:$2,0))/100),0),"---")</f>
        <v>---</v>
      </c>
      <c r="BF952" s="415" t="str">
        <f t="shared" si="342"/>
        <v>---</v>
      </c>
      <c r="BG952" s="415" t="str">
        <f t="shared" si="346"/>
        <v>---</v>
      </c>
      <c r="BH952" s="415" t="str">
        <f t="shared" si="343"/>
        <v>---</v>
      </c>
      <c r="BI952" s="54" t="str">
        <f t="shared" si="344"/>
        <v>---</v>
      </c>
      <c r="BJ952" s="55" t="str">
        <f t="shared" si="345"/>
        <v>---</v>
      </c>
      <c r="BK952" s="262"/>
      <c r="BL952" s="183" t="str">
        <f>IFERROR(IF(INDEX(پرداخت!A:AZ,MATCH(A952&amp;" - "&amp;"برق",پرداخت!$B:$B,0),MATCH(G952,پرداخت!$1:$1,0))="نشده","نشده","شده"),"---")</f>
        <v>---</v>
      </c>
    </row>
    <row r="953" spans="1:64" ht="33.75" hidden="1">
      <c r="A953" s="170"/>
      <c r="B953" s="47">
        <f>IFERROR(INDEX('اطلاعات انشعابات شرکتها'!A:BB,MATCH(A953,'اطلاعات انشعابات شرکتها'!A:A,0),MATCH(B$1,'اطلاعات انشعابات شرکتها'!$1:$1,0)),0)</f>
        <v>0</v>
      </c>
      <c r="C953" s="48">
        <f>IFERROR(INDEX('اطلاعات انشعابات شرکتها'!A:BB,MATCH(A953,'اطلاعات انشعابات شرکتها'!A:A,0),MATCH(C$1,'اطلاعات انشعابات شرکتها'!$1:$1,0)),0)</f>
        <v>0</v>
      </c>
      <c r="D953" s="45"/>
      <c r="E953" s="171"/>
      <c r="F953" s="170"/>
      <c r="G953" s="188" t="str">
        <f t="shared" si="324"/>
        <v>/</v>
      </c>
      <c r="H953" s="188">
        <f>IFERROR(INDEX('اطلاعات دوره'!A:Z,MATCH(G953,'اطلاعات دوره'!C:C,0),MATCH(H$1,'اطلاعات دوره'!$1:$1,0)),0)</f>
        <v>0</v>
      </c>
      <c r="I953" s="188">
        <f>IFERROR(INDEX('اطلاعات دوره'!A:Z,MATCH(G953,'اطلاعات دوره'!C:C,0),MATCH(I$1,'اطلاعات دوره'!$1:$1,0)),0)</f>
        <v>0</v>
      </c>
      <c r="J953" s="188">
        <f>IFERROR(INDEX('اطلاعات دوره'!A:Z,MATCH(G953,'اطلاعات دوره'!C:C,0),MATCH(J$1,'اطلاعات دوره'!$1:$1,0)),0)</f>
        <v>0</v>
      </c>
      <c r="K953" s="265"/>
      <c r="L953" s="188" t="str">
        <f>IFERROR(INDEX('اطلاعات دوره'!A:Z,MATCH(G953,'اطلاعات دوره'!C:C,0)-1,MATCH("عنوان",'اطلاعات دوره'!$1:$1,0)),"---")</f>
        <v>---</v>
      </c>
      <c r="M953" s="188" t="str">
        <f t="shared" si="325"/>
        <v>----</v>
      </c>
      <c r="N953" s="188" t="str">
        <f t="shared" si="326"/>
        <v>-/</v>
      </c>
      <c r="O953" s="265"/>
      <c r="P953" s="188">
        <f>IFERROR(INDEX('اطلاعات انشعابات شرکتها'!A:BB,MATCH(A953,'اطلاعات انشعابات شرکتها'!A:A,0),MATCH(P$1,'اطلاعات انشعابات شرکتها'!$1:$1,0)),0)</f>
        <v>0</v>
      </c>
      <c r="Q953" s="188">
        <f>IFERROR(INDEX('اطلاعات انشعابات شرکتها'!A:BB,MATCH(A953,'اطلاعات انشعابات شرکتها'!A:A,0),MATCH(Q$1,'اطلاعات انشعابات شرکتها'!$1:$1,0)),0)</f>
        <v>0</v>
      </c>
      <c r="R953" s="188">
        <f>IFERROR(INDEX('اطلاعات انشعابات شرکتها'!A:BB,MATCH(A953,'اطلاعات انشعابات شرکتها'!A:A,0),MATCH(R$1,'اطلاعات انشعابات شرکتها'!$1:$1,0)),0)</f>
        <v>0</v>
      </c>
      <c r="S953" s="265"/>
      <c r="T953" s="188">
        <f>IFERROR(INDEX('قرائت کنتور'!A:AZ,MATCH(A953&amp;"-"&amp;T$1,'قرائت کنتور'!B:B,0),MATCH(G953,'قرائت کنتور'!$1:$1,0)),0)</f>
        <v>0</v>
      </c>
      <c r="U953" s="188">
        <f>IFERROR(INDEX('قرائت کنتور'!A:AZ,MATCH(A953&amp;"-"&amp;U$1,'قرائت کنتور'!B:B,0),MATCH(L953,'قرائت کنتور'!$1:$1,0)),0)</f>
        <v>0</v>
      </c>
      <c r="V953" s="188">
        <f>IFERROR(INDEX('قرائت کنتور'!A:AZ,MATCH(A953&amp;"-"&amp;U$1,'قرائت کنتور'!B:B,0),MATCH(G953,'قرائت کنتور'!$1:$1,0)),0)</f>
        <v>0</v>
      </c>
      <c r="W953" s="188">
        <f>IFERROR(INDEX('قرائت کنتور'!A:AZ,MATCH(A953&amp;"-"&amp;W$1,'قرائت کنتور'!B:B,0),MATCH(L953,'قرائت کنتور'!$1:$1,0)),0)</f>
        <v>0</v>
      </c>
      <c r="X953" s="188">
        <f>IFERROR(INDEX('قرائت کنتور'!A:AZ,MATCH(A953&amp;"-"&amp;W$1,'قرائت کنتور'!B:B,0),MATCH(G953,'قرائت کنتور'!$1:$1,0)),0)</f>
        <v>0</v>
      </c>
      <c r="Y953" s="188">
        <f>IFERROR(INDEX('قرائت کنتور'!A:AZ,MATCH(A953&amp;"-"&amp;Y$1,'قرائت کنتور'!B:B,0),MATCH(L953,'قرائت کنتور'!$1:$1,0)),0)</f>
        <v>0</v>
      </c>
      <c r="Z953" s="188">
        <f>IFERROR(INDEX('قرائت کنتور'!A:AZ,MATCH(A953&amp;"-"&amp;Y$1,'قرائت کنتور'!B:B,0),MATCH(G953,'قرائت کنتور'!$1:$1,0)),0)</f>
        <v>0</v>
      </c>
      <c r="AA953" s="188">
        <f>IFERROR(INDEX('قرائت کنتور'!A:AZ,MATCH(A953&amp;"-"&amp;AA$1,'قرائت کنتور'!B:B,0),MATCH(L953,'قرائت کنتور'!$1:$1,0)),0)</f>
        <v>0</v>
      </c>
      <c r="AB953" s="188">
        <f>IFERROR(INDEX('قرائت کنتور'!A:AZ,MATCH(A953&amp;"-"&amp;AA$1,'قرائت کنتور'!B:B,0),MATCH(G953,'قرائت کنتور'!$1:$1,0)),0)</f>
        <v>0</v>
      </c>
      <c r="AC953" s="265"/>
      <c r="AD953" s="188">
        <f t="shared" si="327"/>
        <v>0</v>
      </c>
      <c r="AE953" s="188">
        <f t="shared" si="328"/>
        <v>0</v>
      </c>
      <c r="AF953" s="188">
        <f t="shared" si="329"/>
        <v>0</v>
      </c>
      <c r="AG953" s="188">
        <f t="shared" si="330"/>
        <v>0</v>
      </c>
      <c r="AH953" s="188">
        <f t="shared" si="331"/>
        <v>0</v>
      </c>
      <c r="AI953" s="188">
        <f t="shared" si="332"/>
        <v>0</v>
      </c>
      <c r="AJ953" s="188" t="str">
        <f t="shared" si="333"/>
        <v>0</v>
      </c>
      <c r="AK953" s="265"/>
      <c r="AL953" s="254" t="str">
        <f t="shared" si="334"/>
        <v>---</v>
      </c>
      <c r="AM953" s="254" t="str">
        <f t="shared" si="335"/>
        <v>---</v>
      </c>
      <c r="AN953" s="265"/>
      <c r="AO953" s="188" t="str">
        <f>IFERROR(INDEX('تعرفه ها'!A:Z,MATCH(P953&amp;"-"&amp;AO$1,'تعرفه ها'!C:C,0),MATCH(F953,'تعرفه ها'!$2:$2,0),1),"---")</f>
        <v>---</v>
      </c>
      <c r="AP953" s="188" t="str">
        <f>IFERROR(INDEX('تعرفه ها'!A:Z,MATCH(P953&amp;"-"&amp;AP$1,'تعرفه ها'!C:C,0),MATCH(F953,'تعرفه ها'!$2:$2,0),1),"---")</f>
        <v>---</v>
      </c>
      <c r="AQ953" s="188" t="str">
        <f>IFERROR(INDEX('تعرفه ها'!A:Z,MATCH(P953&amp;"-"&amp;AQ$1,'تعرفه ها'!C:C,0),MATCH(F953,'تعرفه ها'!$2:$2,0),1),"---")</f>
        <v>---</v>
      </c>
      <c r="AR953" s="188" t="str">
        <f>IFERROR(INDEX('تعرفه ها'!A:Z,MATCH(P953&amp;"-"&amp;AR$1,'تعرفه ها'!C:C,0),MATCH(F953,'تعرفه ها'!$2:$2,0),1),"---")</f>
        <v>---</v>
      </c>
      <c r="AS953" s="265"/>
      <c r="AT953" s="415" t="str">
        <f t="shared" si="336"/>
        <v>---</v>
      </c>
      <c r="AU953" s="415" t="str">
        <f t="shared" si="337"/>
        <v>---</v>
      </c>
      <c r="AV953" s="415" t="str">
        <f t="shared" si="338"/>
        <v>---</v>
      </c>
      <c r="AW953" s="415" t="str">
        <f t="shared" si="339"/>
        <v>---</v>
      </c>
      <c r="AX953" s="415" t="str">
        <f t="shared" si="340"/>
        <v>---</v>
      </c>
      <c r="AY953" s="415" t="str">
        <f>IFERROR(AH953*INDEX('تعرفه ها'!A:Z,MATCH("عوارض برق به ازاء هر کیلووات",'تعرفه ها'!$C:$C,0),MATCH(F953,'تعرفه ها'!$2:$2,0)),"---")</f>
        <v>---</v>
      </c>
      <c r="AZ953" s="415" t="str">
        <f t="shared" si="341"/>
        <v>---</v>
      </c>
      <c r="BA953" s="415" t="str">
        <f>IFERROR(ROUND(((AX953+AY953+AZ953)*INDEX('تعرفه ها'!A:Z,MATCH("هزینه نگهداری و تعمیرات شبکه برق",'تعرفه ها'!$C:$C,0),MATCH(F953,'تعرفه ها'!$2:$2,0))/100),0),"---")</f>
        <v>---</v>
      </c>
      <c r="BB953" s="415">
        <f>IFERROR(IF(P953="دیماندی",ROUND(AJ953*INDEX('تعرفه ها'!A:Z,MATCH(BB$1,'تعرفه ها'!$C:$C,0),MATCH(F953,'تعرفه ها'!$2:$2,0))*J953/30,0),0),"---")</f>
        <v>0</v>
      </c>
      <c r="BC953" s="415"/>
      <c r="BD953" s="54" t="str">
        <f>IFERROR(IF(INDEX('اطلاعات دوره'!A:Z,MATCH(G953,'اطلاعات دوره'!C:C,0),MATCH("برق",'اطلاعات دوره'!$1:$1,0))="دارد",ROUND(AX953*INDEX('تعرفه ها'!A:Z,MATCH("پیک فصلی برق",'تعرفه ها'!$C:$C,0),MATCH(F953,'تعرفه ها'!$2:$2,0))/100,0),0),"---")</f>
        <v>---</v>
      </c>
      <c r="BE953" s="415" t="str">
        <f>IFERROR(ROUND(((AX953+AY953+AZ953+BA953+BB953+BC953+BD953)*INDEX('تعرفه ها'!A:Z,MATCH("مالیات برق",'تعرفه ها'!$C:$C,0),MATCH(F953,'تعرفه ها'!$2:$2,0))/100),0),"---")</f>
        <v>---</v>
      </c>
      <c r="BF953" s="415" t="str">
        <f t="shared" si="342"/>
        <v>---</v>
      </c>
      <c r="BG953" s="415" t="str">
        <f t="shared" si="346"/>
        <v>---</v>
      </c>
      <c r="BH953" s="415" t="str">
        <f t="shared" si="343"/>
        <v>---</v>
      </c>
      <c r="BI953" s="54" t="str">
        <f t="shared" si="344"/>
        <v>---</v>
      </c>
      <c r="BJ953" s="55" t="str">
        <f t="shared" si="345"/>
        <v>---</v>
      </c>
      <c r="BK953" s="262"/>
      <c r="BL953" s="183" t="str">
        <f>IFERROR(IF(INDEX(پرداخت!A:AZ,MATCH(A953&amp;" - "&amp;"برق",پرداخت!$B:$B,0),MATCH(G953,پرداخت!$1:$1,0))="نشده","نشده","شده"),"---")</f>
        <v>---</v>
      </c>
    </row>
    <row r="954" spans="1:64" ht="33.75" hidden="1">
      <c r="A954" s="170"/>
      <c r="B954" s="47">
        <f>IFERROR(INDEX('اطلاعات انشعابات شرکتها'!A:BB,MATCH(A954,'اطلاعات انشعابات شرکتها'!A:A,0),MATCH(B$1,'اطلاعات انشعابات شرکتها'!$1:$1,0)),0)</f>
        <v>0</v>
      </c>
      <c r="C954" s="48">
        <f>IFERROR(INDEX('اطلاعات انشعابات شرکتها'!A:BB,MATCH(A954,'اطلاعات انشعابات شرکتها'!A:A,0),MATCH(C$1,'اطلاعات انشعابات شرکتها'!$1:$1,0)),0)</f>
        <v>0</v>
      </c>
      <c r="D954" s="45"/>
      <c r="E954" s="171"/>
      <c r="F954" s="170"/>
      <c r="G954" s="188" t="str">
        <f t="shared" si="324"/>
        <v>/</v>
      </c>
      <c r="H954" s="188">
        <f>IFERROR(INDEX('اطلاعات دوره'!A:Z,MATCH(G954,'اطلاعات دوره'!C:C,0),MATCH(H$1,'اطلاعات دوره'!$1:$1,0)),0)</f>
        <v>0</v>
      </c>
      <c r="I954" s="188">
        <f>IFERROR(INDEX('اطلاعات دوره'!A:Z,MATCH(G954,'اطلاعات دوره'!C:C,0),MATCH(I$1,'اطلاعات دوره'!$1:$1,0)),0)</f>
        <v>0</v>
      </c>
      <c r="J954" s="188">
        <f>IFERROR(INDEX('اطلاعات دوره'!A:Z,MATCH(G954,'اطلاعات دوره'!C:C,0),MATCH(J$1,'اطلاعات دوره'!$1:$1,0)),0)</f>
        <v>0</v>
      </c>
      <c r="K954" s="265"/>
      <c r="L954" s="188" t="str">
        <f>IFERROR(INDEX('اطلاعات دوره'!A:Z,MATCH(G954,'اطلاعات دوره'!C:C,0)-1,MATCH("عنوان",'اطلاعات دوره'!$1:$1,0)),"---")</f>
        <v>---</v>
      </c>
      <c r="M954" s="188" t="str">
        <f t="shared" si="325"/>
        <v>----</v>
      </c>
      <c r="N954" s="188" t="str">
        <f t="shared" si="326"/>
        <v>-/</v>
      </c>
      <c r="O954" s="265"/>
      <c r="P954" s="188">
        <f>IFERROR(INDEX('اطلاعات انشعابات شرکتها'!A:BB,MATCH(A954,'اطلاعات انشعابات شرکتها'!A:A,0),MATCH(P$1,'اطلاعات انشعابات شرکتها'!$1:$1,0)),0)</f>
        <v>0</v>
      </c>
      <c r="Q954" s="188">
        <f>IFERROR(INDEX('اطلاعات انشعابات شرکتها'!A:BB,MATCH(A954,'اطلاعات انشعابات شرکتها'!A:A,0),MATCH(Q$1,'اطلاعات انشعابات شرکتها'!$1:$1,0)),0)</f>
        <v>0</v>
      </c>
      <c r="R954" s="188">
        <f>IFERROR(INDEX('اطلاعات انشعابات شرکتها'!A:BB,MATCH(A954,'اطلاعات انشعابات شرکتها'!A:A,0),MATCH(R$1,'اطلاعات انشعابات شرکتها'!$1:$1,0)),0)</f>
        <v>0</v>
      </c>
      <c r="S954" s="265"/>
      <c r="T954" s="188">
        <f>IFERROR(INDEX('قرائت کنتور'!A:AZ,MATCH(A954&amp;"-"&amp;T$1,'قرائت کنتور'!B:B,0),MATCH(G954,'قرائت کنتور'!$1:$1,0)),0)</f>
        <v>0</v>
      </c>
      <c r="U954" s="188">
        <f>IFERROR(INDEX('قرائت کنتور'!A:AZ,MATCH(A954&amp;"-"&amp;U$1,'قرائت کنتور'!B:B,0),MATCH(L954,'قرائت کنتور'!$1:$1,0)),0)</f>
        <v>0</v>
      </c>
      <c r="V954" s="188">
        <f>IFERROR(INDEX('قرائت کنتور'!A:AZ,MATCH(A954&amp;"-"&amp;U$1,'قرائت کنتور'!B:B,0),MATCH(G954,'قرائت کنتور'!$1:$1,0)),0)</f>
        <v>0</v>
      </c>
      <c r="W954" s="188">
        <f>IFERROR(INDEX('قرائت کنتور'!A:AZ,MATCH(A954&amp;"-"&amp;W$1,'قرائت کنتور'!B:B,0),MATCH(L954,'قرائت کنتور'!$1:$1,0)),0)</f>
        <v>0</v>
      </c>
      <c r="X954" s="188">
        <f>IFERROR(INDEX('قرائت کنتور'!A:AZ,MATCH(A954&amp;"-"&amp;W$1,'قرائت کنتور'!B:B,0),MATCH(G954,'قرائت کنتور'!$1:$1,0)),0)</f>
        <v>0</v>
      </c>
      <c r="Y954" s="188">
        <f>IFERROR(INDEX('قرائت کنتور'!A:AZ,MATCH(A954&amp;"-"&amp;Y$1,'قرائت کنتور'!B:B,0),MATCH(L954,'قرائت کنتور'!$1:$1,0)),0)</f>
        <v>0</v>
      </c>
      <c r="Z954" s="188">
        <f>IFERROR(INDEX('قرائت کنتور'!A:AZ,MATCH(A954&amp;"-"&amp;Y$1,'قرائت کنتور'!B:B,0),MATCH(G954,'قرائت کنتور'!$1:$1,0)),0)</f>
        <v>0</v>
      </c>
      <c r="AA954" s="188">
        <f>IFERROR(INDEX('قرائت کنتور'!A:AZ,MATCH(A954&amp;"-"&amp;AA$1,'قرائت کنتور'!B:B,0),MATCH(L954,'قرائت کنتور'!$1:$1,0)),0)</f>
        <v>0</v>
      </c>
      <c r="AB954" s="188">
        <f>IFERROR(INDEX('قرائت کنتور'!A:AZ,MATCH(A954&amp;"-"&amp;AA$1,'قرائت کنتور'!B:B,0),MATCH(G954,'قرائت کنتور'!$1:$1,0)),0)</f>
        <v>0</v>
      </c>
      <c r="AC954" s="265"/>
      <c r="AD954" s="188">
        <f t="shared" si="327"/>
        <v>0</v>
      </c>
      <c r="AE954" s="188">
        <f t="shared" si="328"/>
        <v>0</v>
      </c>
      <c r="AF954" s="188">
        <f t="shared" si="329"/>
        <v>0</v>
      </c>
      <c r="AG954" s="188">
        <f t="shared" si="330"/>
        <v>0</v>
      </c>
      <c r="AH954" s="188">
        <f t="shared" si="331"/>
        <v>0</v>
      </c>
      <c r="AI954" s="188">
        <f t="shared" si="332"/>
        <v>0</v>
      </c>
      <c r="AJ954" s="188" t="str">
        <f t="shared" si="333"/>
        <v>0</v>
      </c>
      <c r="AK954" s="265"/>
      <c r="AL954" s="254" t="str">
        <f t="shared" si="334"/>
        <v>---</v>
      </c>
      <c r="AM954" s="254" t="str">
        <f t="shared" si="335"/>
        <v>---</v>
      </c>
      <c r="AN954" s="265"/>
      <c r="AO954" s="188" t="str">
        <f>IFERROR(INDEX('تعرفه ها'!A:Z,MATCH(P954&amp;"-"&amp;AO$1,'تعرفه ها'!C:C,0),MATCH(F954,'تعرفه ها'!$2:$2,0),1),"---")</f>
        <v>---</v>
      </c>
      <c r="AP954" s="188" t="str">
        <f>IFERROR(INDEX('تعرفه ها'!A:Z,MATCH(P954&amp;"-"&amp;AP$1,'تعرفه ها'!C:C,0),MATCH(F954,'تعرفه ها'!$2:$2,0),1),"---")</f>
        <v>---</v>
      </c>
      <c r="AQ954" s="188" t="str">
        <f>IFERROR(INDEX('تعرفه ها'!A:Z,MATCH(P954&amp;"-"&amp;AQ$1,'تعرفه ها'!C:C,0),MATCH(F954,'تعرفه ها'!$2:$2,0),1),"---")</f>
        <v>---</v>
      </c>
      <c r="AR954" s="188" t="str">
        <f>IFERROR(INDEX('تعرفه ها'!A:Z,MATCH(P954&amp;"-"&amp;AR$1,'تعرفه ها'!C:C,0),MATCH(F954,'تعرفه ها'!$2:$2,0),1),"---")</f>
        <v>---</v>
      </c>
      <c r="AS954" s="265"/>
      <c r="AT954" s="415" t="str">
        <f t="shared" si="336"/>
        <v>---</v>
      </c>
      <c r="AU954" s="415" t="str">
        <f t="shared" si="337"/>
        <v>---</v>
      </c>
      <c r="AV954" s="415" t="str">
        <f t="shared" si="338"/>
        <v>---</v>
      </c>
      <c r="AW954" s="415" t="str">
        <f t="shared" si="339"/>
        <v>---</v>
      </c>
      <c r="AX954" s="415" t="str">
        <f t="shared" si="340"/>
        <v>---</v>
      </c>
      <c r="AY954" s="415" t="str">
        <f>IFERROR(AH954*INDEX('تعرفه ها'!A:Z,MATCH("عوارض برق به ازاء هر کیلووات",'تعرفه ها'!$C:$C,0),MATCH(F954,'تعرفه ها'!$2:$2,0)),"---")</f>
        <v>---</v>
      </c>
      <c r="AZ954" s="415" t="str">
        <f t="shared" si="341"/>
        <v>---</v>
      </c>
      <c r="BA954" s="415" t="str">
        <f>IFERROR(ROUND(((AX954+AY954+AZ954)*INDEX('تعرفه ها'!A:Z,MATCH("هزینه نگهداری و تعمیرات شبکه برق",'تعرفه ها'!$C:$C,0),MATCH(F954,'تعرفه ها'!$2:$2,0))/100),0),"---")</f>
        <v>---</v>
      </c>
      <c r="BB954" s="415">
        <f>IFERROR(IF(P954="دیماندی",ROUND(AJ954*INDEX('تعرفه ها'!A:Z,MATCH(BB$1,'تعرفه ها'!$C:$C,0),MATCH(F954,'تعرفه ها'!$2:$2,0))*J954/30,0),0),"---")</f>
        <v>0</v>
      </c>
      <c r="BC954" s="415"/>
      <c r="BD954" s="54" t="str">
        <f>IFERROR(IF(INDEX('اطلاعات دوره'!A:Z,MATCH(G954,'اطلاعات دوره'!C:C,0),MATCH("برق",'اطلاعات دوره'!$1:$1,0))="دارد",ROUND(AX954*INDEX('تعرفه ها'!A:Z,MATCH("پیک فصلی برق",'تعرفه ها'!$C:$C,0),MATCH(F954,'تعرفه ها'!$2:$2,0))/100,0),0),"---")</f>
        <v>---</v>
      </c>
      <c r="BE954" s="415" t="str">
        <f>IFERROR(ROUND(((AX954+AY954+AZ954+BA954+BB954+BC954+BD954)*INDEX('تعرفه ها'!A:Z,MATCH("مالیات برق",'تعرفه ها'!$C:$C,0),MATCH(F954,'تعرفه ها'!$2:$2,0))/100),0),"---")</f>
        <v>---</v>
      </c>
      <c r="BF954" s="415" t="str">
        <f t="shared" si="342"/>
        <v>---</v>
      </c>
      <c r="BG954" s="415" t="str">
        <f t="shared" si="346"/>
        <v>---</v>
      </c>
      <c r="BH954" s="415" t="str">
        <f t="shared" si="343"/>
        <v>---</v>
      </c>
      <c r="BI954" s="54" t="str">
        <f t="shared" si="344"/>
        <v>---</v>
      </c>
      <c r="BJ954" s="55" t="str">
        <f t="shared" si="345"/>
        <v>---</v>
      </c>
      <c r="BK954" s="262"/>
      <c r="BL954" s="183" t="str">
        <f>IFERROR(IF(INDEX(پرداخت!A:AZ,MATCH(A954&amp;" - "&amp;"برق",پرداخت!$B:$B,0),MATCH(G954,پرداخت!$1:$1,0))="نشده","نشده","شده"),"---")</f>
        <v>---</v>
      </c>
    </row>
    <row r="955" spans="1:64" ht="33.75" hidden="1">
      <c r="A955" s="170"/>
      <c r="B955" s="47">
        <f>IFERROR(INDEX('اطلاعات انشعابات شرکتها'!A:BB,MATCH(A955,'اطلاعات انشعابات شرکتها'!A:A,0),MATCH(B$1,'اطلاعات انشعابات شرکتها'!$1:$1,0)),0)</f>
        <v>0</v>
      </c>
      <c r="C955" s="48">
        <f>IFERROR(INDEX('اطلاعات انشعابات شرکتها'!A:BB,MATCH(A955,'اطلاعات انشعابات شرکتها'!A:A,0),MATCH(C$1,'اطلاعات انشعابات شرکتها'!$1:$1,0)),0)</f>
        <v>0</v>
      </c>
      <c r="D955" s="45"/>
      <c r="E955" s="171"/>
      <c r="F955" s="170"/>
      <c r="G955" s="188" t="str">
        <f t="shared" si="324"/>
        <v>/</v>
      </c>
      <c r="H955" s="188">
        <f>IFERROR(INDEX('اطلاعات دوره'!A:Z,MATCH(G955,'اطلاعات دوره'!C:C,0),MATCH(H$1,'اطلاعات دوره'!$1:$1,0)),0)</f>
        <v>0</v>
      </c>
      <c r="I955" s="188">
        <f>IFERROR(INDEX('اطلاعات دوره'!A:Z,MATCH(G955,'اطلاعات دوره'!C:C,0),MATCH(I$1,'اطلاعات دوره'!$1:$1,0)),0)</f>
        <v>0</v>
      </c>
      <c r="J955" s="188">
        <f>IFERROR(INDEX('اطلاعات دوره'!A:Z,MATCH(G955,'اطلاعات دوره'!C:C,0),MATCH(J$1,'اطلاعات دوره'!$1:$1,0)),0)</f>
        <v>0</v>
      </c>
      <c r="K955" s="265"/>
      <c r="L955" s="188" t="str">
        <f>IFERROR(INDEX('اطلاعات دوره'!A:Z,MATCH(G955,'اطلاعات دوره'!C:C,0)-1,MATCH("عنوان",'اطلاعات دوره'!$1:$1,0)),"---")</f>
        <v>---</v>
      </c>
      <c r="M955" s="188" t="str">
        <f t="shared" si="325"/>
        <v>----</v>
      </c>
      <c r="N955" s="188" t="str">
        <f t="shared" si="326"/>
        <v>-/</v>
      </c>
      <c r="O955" s="265"/>
      <c r="P955" s="188">
        <f>IFERROR(INDEX('اطلاعات انشعابات شرکتها'!A:BB,MATCH(A955,'اطلاعات انشعابات شرکتها'!A:A,0),MATCH(P$1,'اطلاعات انشعابات شرکتها'!$1:$1,0)),0)</f>
        <v>0</v>
      </c>
      <c r="Q955" s="188">
        <f>IFERROR(INDEX('اطلاعات انشعابات شرکتها'!A:BB,MATCH(A955,'اطلاعات انشعابات شرکتها'!A:A,0),MATCH(Q$1,'اطلاعات انشعابات شرکتها'!$1:$1,0)),0)</f>
        <v>0</v>
      </c>
      <c r="R955" s="188">
        <f>IFERROR(INDEX('اطلاعات انشعابات شرکتها'!A:BB,MATCH(A955,'اطلاعات انشعابات شرکتها'!A:A,0),MATCH(R$1,'اطلاعات انشعابات شرکتها'!$1:$1,0)),0)</f>
        <v>0</v>
      </c>
      <c r="S955" s="265"/>
      <c r="T955" s="188">
        <f>IFERROR(INDEX('قرائت کنتور'!A:AZ,MATCH(A955&amp;"-"&amp;T$1,'قرائت کنتور'!B:B,0),MATCH(G955,'قرائت کنتور'!$1:$1,0)),0)</f>
        <v>0</v>
      </c>
      <c r="U955" s="188">
        <f>IFERROR(INDEX('قرائت کنتور'!A:AZ,MATCH(A955&amp;"-"&amp;U$1,'قرائت کنتور'!B:B,0),MATCH(L955,'قرائت کنتور'!$1:$1,0)),0)</f>
        <v>0</v>
      </c>
      <c r="V955" s="188">
        <f>IFERROR(INDEX('قرائت کنتور'!A:AZ,MATCH(A955&amp;"-"&amp;U$1,'قرائت کنتور'!B:B,0),MATCH(G955,'قرائت کنتور'!$1:$1,0)),0)</f>
        <v>0</v>
      </c>
      <c r="W955" s="188">
        <f>IFERROR(INDEX('قرائت کنتور'!A:AZ,MATCH(A955&amp;"-"&amp;W$1,'قرائت کنتور'!B:B,0),MATCH(L955,'قرائت کنتور'!$1:$1,0)),0)</f>
        <v>0</v>
      </c>
      <c r="X955" s="188">
        <f>IFERROR(INDEX('قرائت کنتور'!A:AZ,MATCH(A955&amp;"-"&amp;W$1,'قرائت کنتور'!B:B,0),MATCH(G955,'قرائت کنتور'!$1:$1,0)),0)</f>
        <v>0</v>
      </c>
      <c r="Y955" s="188">
        <f>IFERROR(INDEX('قرائت کنتور'!A:AZ,MATCH(A955&amp;"-"&amp;Y$1,'قرائت کنتور'!B:B,0),MATCH(L955,'قرائت کنتور'!$1:$1,0)),0)</f>
        <v>0</v>
      </c>
      <c r="Z955" s="188">
        <f>IFERROR(INDEX('قرائت کنتور'!A:AZ,MATCH(A955&amp;"-"&amp;Y$1,'قرائت کنتور'!B:B,0),MATCH(G955,'قرائت کنتور'!$1:$1,0)),0)</f>
        <v>0</v>
      </c>
      <c r="AA955" s="188">
        <f>IFERROR(INDEX('قرائت کنتور'!A:AZ,MATCH(A955&amp;"-"&amp;AA$1,'قرائت کنتور'!B:B,0),MATCH(L955,'قرائت کنتور'!$1:$1,0)),0)</f>
        <v>0</v>
      </c>
      <c r="AB955" s="188">
        <f>IFERROR(INDEX('قرائت کنتور'!A:AZ,MATCH(A955&amp;"-"&amp;AA$1,'قرائت کنتور'!B:B,0),MATCH(G955,'قرائت کنتور'!$1:$1,0)),0)</f>
        <v>0</v>
      </c>
      <c r="AC955" s="265"/>
      <c r="AD955" s="188">
        <f t="shared" si="327"/>
        <v>0</v>
      </c>
      <c r="AE955" s="188">
        <f t="shared" si="328"/>
        <v>0</v>
      </c>
      <c r="AF955" s="188">
        <f t="shared" si="329"/>
        <v>0</v>
      </c>
      <c r="AG955" s="188">
        <f t="shared" si="330"/>
        <v>0</v>
      </c>
      <c r="AH955" s="188">
        <f t="shared" si="331"/>
        <v>0</v>
      </c>
      <c r="AI955" s="188">
        <f t="shared" si="332"/>
        <v>0</v>
      </c>
      <c r="AJ955" s="188" t="str">
        <f t="shared" si="333"/>
        <v>0</v>
      </c>
      <c r="AK955" s="265"/>
      <c r="AL955" s="254" t="str">
        <f t="shared" si="334"/>
        <v>---</v>
      </c>
      <c r="AM955" s="254" t="str">
        <f t="shared" si="335"/>
        <v>---</v>
      </c>
      <c r="AN955" s="265"/>
      <c r="AO955" s="188" t="str">
        <f>IFERROR(INDEX('تعرفه ها'!A:Z,MATCH(P955&amp;"-"&amp;AO$1,'تعرفه ها'!C:C,0),MATCH(F955,'تعرفه ها'!$2:$2,0),1),"---")</f>
        <v>---</v>
      </c>
      <c r="AP955" s="188" t="str">
        <f>IFERROR(INDEX('تعرفه ها'!A:Z,MATCH(P955&amp;"-"&amp;AP$1,'تعرفه ها'!C:C,0),MATCH(F955,'تعرفه ها'!$2:$2,0),1),"---")</f>
        <v>---</v>
      </c>
      <c r="AQ955" s="188" t="str">
        <f>IFERROR(INDEX('تعرفه ها'!A:Z,MATCH(P955&amp;"-"&amp;AQ$1,'تعرفه ها'!C:C,0),MATCH(F955,'تعرفه ها'!$2:$2,0),1),"---")</f>
        <v>---</v>
      </c>
      <c r="AR955" s="188" t="str">
        <f>IFERROR(INDEX('تعرفه ها'!A:Z,MATCH(P955&amp;"-"&amp;AR$1,'تعرفه ها'!C:C,0),MATCH(F955,'تعرفه ها'!$2:$2,0),1),"---")</f>
        <v>---</v>
      </c>
      <c r="AS955" s="265"/>
      <c r="AT955" s="415" t="str">
        <f t="shared" si="336"/>
        <v>---</v>
      </c>
      <c r="AU955" s="415" t="str">
        <f t="shared" si="337"/>
        <v>---</v>
      </c>
      <c r="AV955" s="415" t="str">
        <f t="shared" si="338"/>
        <v>---</v>
      </c>
      <c r="AW955" s="415" t="str">
        <f t="shared" si="339"/>
        <v>---</v>
      </c>
      <c r="AX955" s="415" t="str">
        <f t="shared" si="340"/>
        <v>---</v>
      </c>
      <c r="AY955" s="415" t="str">
        <f>IFERROR(AH955*INDEX('تعرفه ها'!A:Z,MATCH("عوارض برق به ازاء هر کیلووات",'تعرفه ها'!$C:$C,0),MATCH(F955,'تعرفه ها'!$2:$2,0)),"---")</f>
        <v>---</v>
      </c>
      <c r="AZ955" s="415" t="str">
        <f t="shared" si="341"/>
        <v>---</v>
      </c>
      <c r="BA955" s="415" t="str">
        <f>IFERROR(ROUND(((AX955+AY955+AZ955)*INDEX('تعرفه ها'!A:Z,MATCH("هزینه نگهداری و تعمیرات شبکه برق",'تعرفه ها'!$C:$C,0),MATCH(F955,'تعرفه ها'!$2:$2,0))/100),0),"---")</f>
        <v>---</v>
      </c>
      <c r="BB955" s="415">
        <f>IFERROR(IF(P955="دیماندی",ROUND(AJ955*INDEX('تعرفه ها'!A:Z,MATCH(BB$1,'تعرفه ها'!$C:$C,0),MATCH(F955,'تعرفه ها'!$2:$2,0))*J955/30,0),0),"---")</f>
        <v>0</v>
      </c>
      <c r="BC955" s="415"/>
      <c r="BD955" s="54" t="str">
        <f>IFERROR(IF(INDEX('اطلاعات دوره'!A:Z,MATCH(G955,'اطلاعات دوره'!C:C,0),MATCH("برق",'اطلاعات دوره'!$1:$1,0))="دارد",ROUND(AX955*INDEX('تعرفه ها'!A:Z,MATCH("پیک فصلی برق",'تعرفه ها'!$C:$C,0),MATCH(F955,'تعرفه ها'!$2:$2,0))/100,0),0),"---")</f>
        <v>---</v>
      </c>
      <c r="BE955" s="415" t="str">
        <f>IFERROR(ROUND(((AX955+AY955+AZ955+BA955+BB955+BC955+BD955)*INDEX('تعرفه ها'!A:Z,MATCH("مالیات برق",'تعرفه ها'!$C:$C,0),MATCH(F955,'تعرفه ها'!$2:$2,0))/100),0),"---")</f>
        <v>---</v>
      </c>
      <c r="BF955" s="415" t="str">
        <f t="shared" si="342"/>
        <v>---</v>
      </c>
      <c r="BG955" s="415" t="str">
        <f t="shared" si="346"/>
        <v>---</v>
      </c>
      <c r="BH955" s="415" t="str">
        <f t="shared" si="343"/>
        <v>---</v>
      </c>
      <c r="BI955" s="54" t="str">
        <f t="shared" si="344"/>
        <v>---</v>
      </c>
      <c r="BJ955" s="55" t="str">
        <f t="shared" si="345"/>
        <v>---</v>
      </c>
      <c r="BK955" s="262"/>
      <c r="BL955" s="183" t="str">
        <f>IFERROR(IF(INDEX(پرداخت!A:AZ,MATCH(A955&amp;" - "&amp;"برق",پرداخت!$B:$B,0),MATCH(G955,پرداخت!$1:$1,0))="نشده","نشده","شده"),"---")</f>
        <v>---</v>
      </c>
    </row>
    <row r="956" spans="1:64" ht="33.75" hidden="1">
      <c r="A956" s="170"/>
      <c r="B956" s="47">
        <f>IFERROR(INDEX('اطلاعات انشعابات شرکتها'!A:BB,MATCH(A956,'اطلاعات انشعابات شرکتها'!A:A,0),MATCH(B$1,'اطلاعات انشعابات شرکتها'!$1:$1,0)),0)</f>
        <v>0</v>
      </c>
      <c r="C956" s="48">
        <f>IFERROR(INDEX('اطلاعات انشعابات شرکتها'!A:BB,MATCH(A956,'اطلاعات انشعابات شرکتها'!A:A,0),MATCH(C$1,'اطلاعات انشعابات شرکتها'!$1:$1,0)),0)</f>
        <v>0</v>
      </c>
      <c r="D956" s="45"/>
      <c r="E956" s="171"/>
      <c r="F956" s="170"/>
      <c r="G956" s="188" t="str">
        <f t="shared" si="324"/>
        <v>/</v>
      </c>
      <c r="H956" s="188">
        <f>IFERROR(INDEX('اطلاعات دوره'!A:Z,MATCH(G956,'اطلاعات دوره'!C:C,0),MATCH(H$1,'اطلاعات دوره'!$1:$1,0)),0)</f>
        <v>0</v>
      </c>
      <c r="I956" s="188">
        <f>IFERROR(INDEX('اطلاعات دوره'!A:Z,MATCH(G956,'اطلاعات دوره'!C:C,0),MATCH(I$1,'اطلاعات دوره'!$1:$1,0)),0)</f>
        <v>0</v>
      </c>
      <c r="J956" s="188">
        <f>IFERROR(INDEX('اطلاعات دوره'!A:Z,MATCH(G956,'اطلاعات دوره'!C:C,0),MATCH(J$1,'اطلاعات دوره'!$1:$1,0)),0)</f>
        <v>0</v>
      </c>
      <c r="K956" s="265"/>
      <c r="L956" s="188" t="str">
        <f>IFERROR(INDEX('اطلاعات دوره'!A:Z,MATCH(G956,'اطلاعات دوره'!C:C,0)-1,MATCH("عنوان",'اطلاعات دوره'!$1:$1,0)),"---")</f>
        <v>---</v>
      </c>
      <c r="M956" s="188" t="str">
        <f t="shared" si="325"/>
        <v>----</v>
      </c>
      <c r="N956" s="188" t="str">
        <f t="shared" si="326"/>
        <v>-/</v>
      </c>
      <c r="O956" s="265"/>
      <c r="P956" s="188">
        <f>IFERROR(INDEX('اطلاعات انشعابات شرکتها'!A:BB,MATCH(A956,'اطلاعات انشعابات شرکتها'!A:A,0),MATCH(P$1,'اطلاعات انشعابات شرکتها'!$1:$1,0)),0)</f>
        <v>0</v>
      </c>
      <c r="Q956" s="188">
        <f>IFERROR(INDEX('اطلاعات انشعابات شرکتها'!A:BB,MATCH(A956,'اطلاعات انشعابات شرکتها'!A:A,0),MATCH(Q$1,'اطلاعات انشعابات شرکتها'!$1:$1,0)),0)</f>
        <v>0</v>
      </c>
      <c r="R956" s="188">
        <f>IFERROR(INDEX('اطلاعات انشعابات شرکتها'!A:BB,MATCH(A956,'اطلاعات انشعابات شرکتها'!A:A,0),MATCH(R$1,'اطلاعات انشعابات شرکتها'!$1:$1,0)),0)</f>
        <v>0</v>
      </c>
      <c r="S956" s="265"/>
      <c r="T956" s="188">
        <f>IFERROR(INDEX('قرائت کنتور'!A:AZ,MATCH(A956&amp;"-"&amp;T$1,'قرائت کنتور'!B:B,0),MATCH(G956,'قرائت کنتور'!$1:$1,0)),0)</f>
        <v>0</v>
      </c>
      <c r="U956" s="188">
        <f>IFERROR(INDEX('قرائت کنتور'!A:AZ,MATCH(A956&amp;"-"&amp;U$1,'قرائت کنتور'!B:B,0),MATCH(L956,'قرائت کنتور'!$1:$1,0)),0)</f>
        <v>0</v>
      </c>
      <c r="V956" s="188">
        <f>IFERROR(INDEX('قرائت کنتور'!A:AZ,MATCH(A956&amp;"-"&amp;U$1,'قرائت کنتور'!B:B,0),MATCH(G956,'قرائت کنتور'!$1:$1,0)),0)</f>
        <v>0</v>
      </c>
      <c r="W956" s="188">
        <f>IFERROR(INDEX('قرائت کنتور'!A:AZ,MATCH(A956&amp;"-"&amp;W$1,'قرائت کنتور'!B:B,0),MATCH(L956,'قرائت کنتور'!$1:$1,0)),0)</f>
        <v>0</v>
      </c>
      <c r="X956" s="188">
        <f>IFERROR(INDEX('قرائت کنتور'!A:AZ,MATCH(A956&amp;"-"&amp;W$1,'قرائت کنتور'!B:B,0),MATCH(G956,'قرائت کنتور'!$1:$1,0)),0)</f>
        <v>0</v>
      </c>
      <c r="Y956" s="188">
        <f>IFERROR(INDEX('قرائت کنتور'!A:AZ,MATCH(A956&amp;"-"&amp;Y$1,'قرائت کنتور'!B:B,0),MATCH(L956,'قرائت کنتور'!$1:$1,0)),0)</f>
        <v>0</v>
      </c>
      <c r="Z956" s="188">
        <f>IFERROR(INDEX('قرائت کنتور'!A:AZ,MATCH(A956&amp;"-"&amp;Y$1,'قرائت کنتور'!B:B,0),MATCH(G956,'قرائت کنتور'!$1:$1,0)),0)</f>
        <v>0</v>
      </c>
      <c r="AA956" s="188">
        <f>IFERROR(INDEX('قرائت کنتور'!A:AZ,MATCH(A956&amp;"-"&amp;AA$1,'قرائت کنتور'!B:B,0),MATCH(L956,'قرائت کنتور'!$1:$1,0)),0)</f>
        <v>0</v>
      </c>
      <c r="AB956" s="188">
        <f>IFERROR(INDEX('قرائت کنتور'!A:AZ,MATCH(A956&amp;"-"&amp;AA$1,'قرائت کنتور'!B:B,0),MATCH(G956,'قرائت کنتور'!$1:$1,0)),0)</f>
        <v>0</v>
      </c>
      <c r="AC956" s="265"/>
      <c r="AD956" s="188">
        <f t="shared" si="327"/>
        <v>0</v>
      </c>
      <c r="AE956" s="188">
        <f t="shared" si="328"/>
        <v>0</v>
      </c>
      <c r="AF956" s="188">
        <f t="shared" si="329"/>
        <v>0</v>
      </c>
      <c r="AG956" s="188">
        <f t="shared" si="330"/>
        <v>0</v>
      </c>
      <c r="AH956" s="188">
        <f t="shared" si="331"/>
        <v>0</v>
      </c>
      <c r="AI956" s="188">
        <f t="shared" si="332"/>
        <v>0</v>
      </c>
      <c r="AJ956" s="188" t="str">
        <f t="shared" si="333"/>
        <v>0</v>
      </c>
      <c r="AK956" s="265"/>
      <c r="AL956" s="254" t="str">
        <f t="shared" si="334"/>
        <v>---</v>
      </c>
      <c r="AM956" s="254" t="str">
        <f t="shared" si="335"/>
        <v>---</v>
      </c>
      <c r="AN956" s="265"/>
      <c r="AO956" s="188" t="str">
        <f>IFERROR(INDEX('تعرفه ها'!A:Z,MATCH(P956&amp;"-"&amp;AO$1,'تعرفه ها'!C:C,0),MATCH(F956,'تعرفه ها'!$2:$2,0),1),"---")</f>
        <v>---</v>
      </c>
      <c r="AP956" s="188" t="str">
        <f>IFERROR(INDEX('تعرفه ها'!A:Z,MATCH(P956&amp;"-"&amp;AP$1,'تعرفه ها'!C:C,0),MATCH(F956,'تعرفه ها'!$2:$2,0),1),"---")</f>
        <v>---</v>
      </c>
      <c r="AQ956" s="188" t="str">
        <f>IFERROR(INDEX('تعرفه ها'!A:Z,MATCH(P956&amp;"-"&amp;AQ$1,'تعرفه ها'!C:C,0),MATCH(F956,'تعرفه ها'!$2:$2,0),1),"---")</f>
        <v>---</v>
      </c>
      <c r="AR956" s="188" t="str">
        <f>IFERROR(INDEX('تعرفه ها'!A:Z,MATCH(P956&amp;"-"&amp;AR$1,'تعرفه ها'!C:C,0),MATCH(F956,'تعرفه ها'!$2:$2,0),1),"---")</f>
        <v>---</v>
      </c>
      <c r="AS956" s="265"/>
      <c r="AT956" s="415" t="str">
        <f t="shared" si="336"/>
        <v>---</v>
      </c>
      <c r="AU956" s="415" t="str">
        <f t="shared" si="337"/>
        <v>---</v>
      </c>
      <c r="AV956" s="415" t="str">
        <f t="shared" si="338"/>
        <v>---</v>
      </c>
      <c r="AW956" s="415" t="str">
        <f t="shared" si="339"/>
        <v>---</v>
      </c>
      <c r="AX956" s="415" t="str">
        <f t="shared" si="340"/>
        <v>---</v>
      </c>
      <c r="AY956" s="415" t="str">
        <f>IFERROR(AH956*INDEX('تعرفه ها'!A:Z,MATCH("عوارض برق به ازاء هر کیلووات",'تعرفه ها'!$C:$C,0),MATCH(F956,'تعرفه ها'!$2:$2,0)),"---")</f>
        <v>---</v>
      </c>
      <c r="AZ956" s="415" t="str">
        <f t="shared" si="341"/>
        <v>---</v>
      </c>
      <c r="BA956" s="415" t="str">
        <f>IFERROR(ROUND(((AX956+AY956+AZ956)*INDEX('تعرفه ها'!A:Z,MATCH("هزینه نگهداری و تعمیرات شبکه برق",'تعرفه ها'!$C:$C,0),MATCH(F956,'تعرفه ها'!$2:$2,0))/100),0),"---")</f>
        <v>---</v>
      </c>
      <c r="BB956" s="415">
        <f>IFERROR(IF(P956="دیماندی",ROUND(AJ956*INDEX('تعرفه ها'!A:Z,MATCH(BB$1,'تعرفه ها'!$C:$C,0),MATCH(F956,'تعرفه ها'!$2:$2,0))*J956/30,0),0),"---")</f>
        <v>0</v>
      </c>
      <c r="BC956" s="415"/>
      <c r="BD956" s="54" t="str">
        <f>IFERROR(IF(INDEX('اطلاعات دوره'!A:Z,MATCH(G956,'اطلاعات دوره'!C:C,0),MATCH("برق",'اطلاعات دوره'!$1:$1,0))="دارد",ROUND(AX956*INDEX('تعرفه ها'!A:Z,MATCH("پیک فصلی برق",'تعرفه ها'!$C:$C,0),MATCH(F956,'تعرفه ها'!$2:$2,0))/100,0),0),"---")</f>
        <v>---</v>
      </c>
      <c r="BE956" s="415" t="str">
        <f>IFERROR(ROUND(((AX956+AY956+AZ956+BA956+BB956+BC956+BD956)*INDEX('تعرفه ها'!A:Z,MATCH("مالیات برق",'تعرفه ها'!$C:$C,0),MATCH(F956,'تعرفه ها'!$2:$2,0))/100),0),"---")</f>
        <v>---</v>
      </c>
      <c r="BF956" s="415" t="str">
        <f t="shared" si="342"/>
        <v>---</v>
      </c>
      <c r="BG956" s="415" t="str">
        <f t="shared" si="346"/>
        <v>---</v>
      </c>
      <c r="BH956" s="415" t="str">
        <f t="shared" si="343"/>
        <v>---</v>
      </c>
      <c r="BI956" s="54" t="str">
        <f t="shared" si="344"/>
        <v>---</v>
      </c>
      <c r="BJ956" s="55" t="str">
        <f t="shared" si="345"/>
        <v>---</v>
      </c>
      <c r="BK956" s="262"/>
      <c r="BL956" s="183" t="str">
        <f>IFERROR(IF(INDEX(پرداخت!A:AZ,MATCH(A956&amp;" - "&amp;"برق",پرداخت!$B:$B,0),MATCH(G956,پرداخت!$1:$1,0))="نشده","نشده","شده"),"---")</f>
        <v>---</v>
      </c>
    </row>
    <row r="957" spans="1:64" ht="33.75" hidden="1">
      <c r="A957" s="170"/>
      <c r="B957" s="47">
        <f>IFERROR(INDEX('اطلاعات انشعابات شرکتها'!A:BB,MATCH(A957,'اطلاعات انشعابات شرکتها'!A:A,0),MATCH(B$1,'اطلاعات انشعابات شرکتها'!$1:$1,0)),0)</f>
        <v>0</v>
      </c>
      <c r="C957" s="48">
        <f>IFERROR(INDEX('اطلاعات انشعابات شرکتها'!A:BB,MATCH(A957,'اطلاعات انشعابات شرکتها'!A:A,0),MATCH(C$1,'اطلاعات انشعابات شرکتها'!$1:$1,0)),0)</f>
        <v>0</v>
      </c>
      <c r="D957" s="45"/>
      <c r="E957" s="171"/>
      <c r="F957" s="170"/>
      <c r="G957" s="188" t="str">
        <f t="shared" si="324"/>
        <v>/</v>
      </c>
      <c r="H957" s="188">
        <f>IFERROR(INDEX('اطلاعات دوره'!A:Z,MATCH(G957,'اطلاعات دوره'!C:C,0),MATCH(H$1,'اطلاعات دوره'!$1:$1,0)),0)</f>
        <v>0</v>
      </c>
      <c r="I957" s="188">
        <f>IFERROR(INDEX('اطلاعات دوره'!A:Z,MATCH(G957,'اطلاعات دوره'!C:C,0),MATCH(I$1,'اطلاعات دوره'!$1:$1,0)),0)</f>
        <v>0</v>
      </c>
      <c r="J957" s="188">
        <f>IFERROR(INDEX('اطلاعات دوره'!A:Z,MATCH(G957,'اطلاعات دوره'!C:C,0),MATCH(J$1,'اطلاعات دوره'!$1:$1,0)),0)</f>
        <v>0</v>
      </c>
      <c r="K957" s="265"/>
      <c r="L957" s="188" t="str">
        <f>IFERROR(INDEX('اطلاعات دوره'!A:Z,MATCH(G957,'اطلاعات دوره'!C:C,0)-1,MATCH("عنوان",'اطلاعات دوره'!$1:$1,0)),"---")</f>
        <v>---</v>
      </c>
      <c r="M957" s="188" t="str">
        <f t="shared" si="325"/>
        <v>----</v>
      </c>
      <c r="N957" s="188" t="str">
        <f t="shared" si="326"/>
        <v>-/</v>
      </c>
      <c r="O957" s="265"/>
      <c r="P957" s="188">
        <f>IFERROR(INDEX('اطلاعات انشعابات شرکتها'!A:BB,MATCH(A957,'اطلاعات انشعابات شرکتها'!A:A,0),MATCH(P$1,'اطلاعات انشعابات شرکتها'!$1:$1,0)),0)</f>
        <v>0</v>
      </c>
      <c r="Q957" s="188">
        <f>IFERROR(INDEX('اطلاعات انشعابات شرکتها'!A:BB,MATCH(A957,'اطلاعات انشعابات شرکتها'!A:A,0),MATCH(Q$1,'اطلاعات انشعابات شرکتها'!$1:$1,0)),0)</f>
        <v>0</v>
      </c>
      <c r="R957" s="188">
        <f>IFERROR(INDEX('اطلاعات انشعابات شرکتها'!A:BB,MATCH(A957,'اطلاعات انشعابات شرکتها'!A:A,0),MATCH(R$1,'اطلاعات انشعابات شرکتها'!$1:$1,0)),0)</f>
        <v>0</v>
      </c>
      <c r="S957" s="265"/>
      <c r="T957" s="188">
        <f>IFERROR(INDEX('قرائت کنتور'!A:AZ,MATCH(A957&amp;"-"&amp;T$1,'قرائت کنتور'!B:B,0),MATCH(G957,'قرائت کنتور'!$1:$1,0)),0)</f>
        <v>0</v>
      </c>
      <c r="U957" s="188">
        <f>IFERROR(INDEX('قرائت کنتور'!A:AZ,MATCH(A957&amp;"-"&amp;U$1,'قرائت کنتور'!B:B,0),MATCH(L957,'قرائت کنتور'!$1:$1,0)),0)</f>
        <v>0</v>
      </c>
      <c r="V957" s="188">
        <f>IFERROR(INDEX('قرائت کنتور'!A:AZ,MATCH(A957&amp;"-"&amp;U$1,'قرائت کنتور'!B:B,0),MATCH(G957,'قرائت کنتور'!$1:$1,0)),0)</f>
        <v>0</v>
      </c>
      <c r="W957" s="188">
        <f>IFERROR(INDEX('قرائت کنتور'!A:AZ,MATCH(A957&amp;"-"&amp;W$1,'قرائت کنتور'!B:B,0),MATCH(L957,'قرائت کنتور'!$1:$1,0)),0)</f>
        <v>0</v>
      </c>
      <c r="X957" s="188">
        <f>IFERROR(INDEX('قرائت کنتور'!A:AZ,MATCH(A957&amp;"-"&amp;W$1,'قرائت کنتور'!B:B,0),MATCH(G957,'قرائت کنتور'!$1:$1,0)),0)</f>
        <v>0</v>
      </c>
      <c r="Y957" s="188">
        <f>IFERROR(INDEX('قرائت کنتور'!A:AZ,MATCH(A957&amp;"-"&amp;Y$1,'قرائت کنتور'!B:B,0),MATCH(L957,'قرائت کنتور'!$1:$1,0)),0)</f>
        <v>0</v>
      </c>
      <c r="Z957" s="188">
        <f>IFERROR(INDEX('قرائت کنتور'!A:AZ,MATCH(A957&amp;"-"&amp;Y$1,'قرائت کنتور'!B:B,0),MATCH(G957,'قرائت کنتور'!$1:$1,0)),0)</f>
        <v>0</v>
      </c>
      <c r="AA957" s="188">
        <f>IFERROR(INDEX('قرائت کنتور'!A:AZ,MATCH(A957&amp;"-"&amp;AA$1,'قرائت کنتور'!B:B,0),MATCH(L957,'قرائت کنتور'!$1:$1,0)),0)</f>
        <v>0</v>
      </c>
      <c r="AB957" s="188">
        <f>IFERROR(INDEX('قرائت کنتور'!A:AZ,MATCH(A957&amp;"-"&amp;AA$1,'قرائت کنتور'!B:B,0),MATCH(G957,'قرائت کنتور'!$1:$1,0)),0)</f>
        <v>0</v>
      </c>
      <c r="AC957" s="265"/>
      <c r="AD957" s="188">
        <f t="shared" si="327"/>
        <v>0</v>
      </c>
      <c r="AE957" s="188">
        <f t="shared" si="328"/>
        <v>0</v>
      </c>
      <c r="AF957" s="188">
        <f t="shared" si="329"/>
        <v>0</v>
      </c>
      <c r="AG957" s="188">
        <f t="shared" si="330"/>
        <v>0</v>
      </c>
      <c r="AH957" s="188">
        <f t="shared" si="331"/>
        <v>0</v>
      </c>
      <c r="AI957" s="188">
        <f t="shared" si="332"/>
        <v>0</v>
      </c>
      <c r="AJ957" s="188" t="str">
        <f t="shared" si="333"/>
        <v>0</v>
      </c>
      <c r="AK957" s="265"/>
      <c r="AL957" s="254" t="str">
        <f t="shared" si="334"/>
        <v>---</v>
      </c>
      <c r="AM957" s="254" t="str">
        <f t="shared" si="335"/>
        <v>---</v>
      </c>
      <c r="AN957" s="265"/>
      <c r="AO957" s="188" t="str">
        <f>IFERROR(INDEX('تعرفه ها'!A:Z,MATCH(P957&amp;"-"&amp;AO$1,'تعرفه ها'!C:C,0),MATCH(F957,'تعرفه ها'!$2:$2,0),1),"---")</f>
        <v>---</v>
      </c>
      <c r="AP957" s="188" t="str">
        <f>IFERROR(INDEX('تعرفه ها'!A:Z,MATCH(P957&amp;"-"&amp;AP$1,'تعرفه ها'!C:C,0),MATCH(F957,'تعرفه ها'!$2:$2,0),1),"---")</f>
        <v>---</v>
      </c>
      <c r="AQ957" s="188" t="str">
        <f>IFERROR(INDEX('تعرفه ها'!A:Z,MATCH(P957&amp;"-"&amp;AQ$1,'تعرفه ها'!C:C,0),MATCH(F957,'تعرفه ها'!$2:$2,0),1),"---")</f>
        <v>---</v>
      </c>
      <c r="AR957" s="188" t="str">
        <f>IFERROR(INDEX('تعرفه ها'!A:Z,MATCH(P957&amp;"-"&amp;AR$1,'تعرفه ها'!C:C,0),MATCH(F957,'تعرفه ها'!$2:$2,0),1),"---")</f>
        <v>---</v>
      </c>
      <c r="AS957" s="265"/>
      <c r="AT957" s="415" t="str">
        <f t="shared" si="336"/>
        <v>---</v>
      </c>
      <c r="AU957" s="415" t="str">
        <f t="shared" si="337"/>
        <v>---</v>
      </c>
      <c r="AV957" s="415" t="str">
        <f t="shared" si="338"/>
        <v>---</v>
      </c>
      <c r="AW957" s="415" t="str">
        <f t="shared" si="339"/>
        <v>---</v>
      </c>
      <c r="AX957" s="415" t="str">
        <f t="shared" si="340"/>
        <v>---</v>
      </c>
      <c r="AY957" s="415" t="str">
        <f>IFERROR(AH957*INDEX('تعرفه ها'!A:Z,MATCH("عوارض برق به ازاء هر کیلووات",'تعرفه ها'!$C:$C,0),MATCH(F957,'تعرفه ها'!$2:$2,0)),"---")</f>
        <v>---</v>
      </c>
      <c r="AZ957" s="415" t="str">
        <f t="shared" si="341"/>
        <v>---</v>
      </c>
      <c r="BA957" s="415" t="str">
        <f>IFERROR(ROUND(((AX957+AY957+AZ957)*INDEX('تعرفه ها'!A:Z,MATCH("هزینه نگهداری و تعمیرات شبکه برق",'تعرفه ها'!$C:$C,0),MATCH(F957,'تعرفه ها'!$2:$2,0))/100),0),"---")</f>
        <v>---</v>
      </c>
      <c r="BB957" s="415">
        <f>IFERROR(IF(P957="دیماندی",ROUND(AJ957*INDEX('تعرفه ها'!A:Z,MATCH(BB$1,'تعرفه ها'!$C:$C,0),MATCH(F957,'تعرفه ها'!$2:$2,0))*J957/30,0),0),"---")</f>
        <v>0</v>
      </c>
      <c r="BC957" s="415"/>
      <c r="BD957" s="54" t="str">
        <f>IFERROR(IF(INDEX('اطلاعات دوره'!A:Z,MATCH(G957,'اطلاعات دوره'!C:C,0),MATCH("برق",'اطلاعات دوره'!$1:$1,0))="دارد",ROUND(AX957*INDEX('تعرفه ها'!A:Z,MATCH("پیک فصلی برق",'تعرفه ها'!$C:$C,0),MATCH(F957,'تعرفه ها'!$2:$2,0))/100,0),0),"---")</f>
        <v>---</v>
      </c>
      <c r="BE957" s="415" t="str">
        <f>IFERROR(ROUND(((AX957+AY957+AZ957+BA957+BB957+BC957+BD957)*INDEX('تعرفه ها'!A:Z,MATCH("مالیات برق",'تعرفه ها'!$C:$C,0),MATCH(F957,'تعرفه ها'!$2:$2,0))/100),0),"---")</f>
        <v>---</v>
      </c>
      <c r="BF957" s="415" t="str">
        <f t="shared" si="342"/>
        <v>---</v>
      </c>
      <c r="BG957" s="415" t="str">
        <f t="shared" si="346"/>
        <v>---</v>
      </c>
      <c r="BH957" s="415" t="str">
        <f t="shared" si="343"/>
        <v>---</v>
      </c>
      <c r="BI957" s="54" t="str">
        <f t="shared" si="344"/>
        <v>---</v>
      </c>
      <c r="BJ957" s="55" t="str">
        <f t="shared" si="345"/>
        <v>---</v>
      </c>
      <c r="BK957" s="262"/>
      <c r="BL957" s="183" t="str">
        <f>IFERROR(IF(INDEX(پرداخت!A:AZ,MATCH(A957&amp;" - "&amp;"برق",پرداخت!$B:$B,0),MATCH(G957,پرداخت!$1:$1,0))="نشده","نشده","شده"),"---")</f>
        <v>---</v>
      </c>
    </row>
    <row r="958" spans="1:64" ht="33.75" hidden="1">
      <c r="A958" s="170"/>
      <c r="B958" s="47">
        <f>IFERROR(INDEX('اطلاعات انشعابات شرکتها'!A:BB,MATCH(A958,'اطلاعات انشعابات شرکتها'!A:A,0),MATCH(B$1,'اطلاعات انشعابات شرکتها'!$1:$1,0)),0)</f>
        <v>0</v>
      </c>
      <c r="C958" s="48">
        <f>IFERROR(INDEX('اطلاعات انشعابات شرکتها'!A:BB,MATCH(A958,'اطلاعات انشعابات شرکتها'!A:A,0),MATCH(C$1,'اطلاعات انشعابات شرکتها'!$1:$1,0)),0)</f>
        <v>0</v>
      </c>
      <c r="D958" s="45"/>
      <c r="E958" s="171"/>
      <c r="F958" s="170"/>
      <c r="G958" s="188" t="str">
        <f t="shared" si="324"/>
        <v>/</v>
      </c>
      <c r="H958" s="188">
        <f>IFERROR(INDEX('اطلاعات دوره'!A:Z,MATCH(G958,'اطلاعات دوره'!C:C,0),MATCH(H$1,'اطلاعات دوره'!$1:$1,0)),0)</f>
        <v>0</v>
      </c>
      <c r="I958" s="188">
        <f>IFERROR(INDEX('اطلاعات دوره'!A:Z,MATCH(G958,'اطلاعات دوره'!C:C,0),MATCH(I$1,'اطلاعات دوره'!$1:$1,0)),0)</f>
        <v>0</v>
      </c>
      <c r="J958" s="188">
        <f>IFERROR(INDEX('اطلاعات دوره'!A:Z,MATCH(G958,'اطلاعات دوره'!C:C,0),MATCH(J$1,'اطلاعات دوره'!$1:$1,0)),0)</f>
        <v>0</v>
      </c>
      <c r="K958" s="265"/>
      <c r="L958" s="188" t="str">
        <f>IFERROR(INDEX('اطلاعات دوره'!A:Z,MATCH(G958,'اطلاعات دوره'!C:C,0)-1,MATCH("عنوان",'اطلاعات دوره'!$1:$1,0)),"---")</f>
        <v>---</v>
      </c>
      <c r="M958" s="188" t="str">
        <f t="shared" si="325"/>
        <v>----</v>
      </c>
      <c r="N958" s="188" t="str">
        <f t="shared" si="326"/>
        <v>-/</v>
      </c>
      <c r="O958" s="265"/>
      <c r="P958" s="188">
        <f>IFERROR(INDEX('اطلاعات انشعابات شرکتها'!A:BB,MATCH(A958,'اطلاعات انشعابات شرکتها'!A:A,0),MATCH(P$1,'اطلاعات انشعابات شرکتها'!$1:$1,0)),0)</f>
        <v>0</v>
      </c>
      <c r="Q958" s="188">
        <f>IFERROR(INDEX('اطلاعات انشعابات شرکتها'!A:BB,MATCH(A958,'اطلاعات انشعابات شرکتها'!A:A,0),MATCH(Q$1,'اطلاعات انشعابات شرکتها'!$1:$1,0)),0)</f>
        <v>0</v>
      </c>
      <c r="R958" s="188">
        <f>IFERROR(INDEX('اطلاعات انشعابات شرکتها'!A:BB,MATCH(A958,'اطلاعات انشعابات شرکتها'!A:A,0),MATCH(R$1,'اطلاعات انشعابات شرکتها'!$1:$1,0)),0)</f>
        <v>0</v>
      </c>
      <c r="S958" s="265"/>
      <c r="T958" s="188">
        <f>IFERROR(INDEX('قرائت کنتور'!A:AZ,MATCH(A958&amp;"-"&amp;T$1,'قرائت کنتور'!B:B,0),MATCH(G958,'قرائت کنتور'!$1:$1,0)),0)</f>
        <v>0</v>
      </c>
      <c r="U958" s="188">
        <f>IFERROR(INDEX('قرائت کنتور'!A:AZ,MATCH(A958&amp;"-"&amp;U$1,'قرائت کنتور'!B:B,0),MATCH(L958,'قرائت کنتور'!$1:$1,0)),0)</f>
        <v>0</v>
      </c>
      <c r="V958" s="188">
        <f>IFERROR(INDEX('قرائت کنتور'!A:AZ,MATCH(A958&amp;"-"&amp;U$1,'قرائت کنتور'!B:B,0),MATCH(G958,'قرائت کنتور'!$1:$1,0)),0)</f>
        <v>0</v>
      </c>
      <c r="W958" s="188">
        <f>IFERROR(INDEX('قرائت کنتور'!A:AZ,MATCH(A958&amp;"-"&amp;W$1,'قرائت کنتور'!B:B,0),MATCH(L958,'قرائت کنتور'!$1:$1,0)),0)</f>
        <v>0</v>
      </c>
      <c r="X958" s="188">
        <f>IFERROR(INDEX('قرائت کنتور'!A:AZ,MATCH(A958&amp;"-"&amp;W$1,'قرائت کنتور'!B:B,0),MATCH(G958,'قرائت کنتور'!$1:$1,0)),0)</f>
        <v>0</v>
      </c>
      <c r="Y958" s="188">
        <f>IFERROR(INDEX('قرائت کنتور'!A:AZ,MATCH(A958&amp;"-"&amp;Y$1,'قرائت کنتور'!B:B,0),MATCH(L958,'قرائت کنتور'!$1:$1,0)),0)</f>
        <v>0</v>
      </c>
      <c r="Z958" s="188">
        <f>IFERROR(INDEX('قرائت کنتور'!A:AZ,MATCH(A958&amp;"-"&amp;Y$1,'قرائت کنتور'!B:B,0),MATCH(G958,'قرائت کنتور'!$1:$1,0)),0)</f>
        <v>0</v>
      </c>
      <c r="AA958" s="188">
        <f>IFERROR(INDEX('قرائت کنتور'!A:AZ,MATCH(A958&amp;"-"&amp;AA$1,'قرائت کنتور'!B:B,0),MATCH(L958,'قرائت کنتور'!$1:$1,0)),0)</f>
        <v>0</v>
      </c>
      <c r="AB958" s="188">
        <f>IFERROR(INDEX('قرائت کنتور'!A:AZ,MATCH(A958&amp;"-"&amp;AA$1,'قرائت کنتور'!B:B,0),MATCH(G958,'قرائت کنتور'!$1:$1,0)),0)</f>
        <v>0</v>
      </c>
      <c r="AC958" s="265"/>
      <c r="AD958" s="188">
        <f t="shared" si="327"/>
        <v>0</v>
      </c>
      <c r="AE958" s="188">
        <f t="shared" si="328"/>
        <v>0</v>
      </c>
      <c r="AF958" s="188">
        <f t="shared" si="329"/>
        <v>0</v>
      </c>
      <c r="AG958" s="188">
        <f t="shared" si="330"/>
        <v>0</v>
      </c>
      <c r="AH958" s="188">
        <f t="shared" si="331"/>
        <v>0</v>
      </c>
      <c r="AI958" s="188">
        <f t="shared" si="332"/>
        <v>0</v>
      </c>
      <c r="AJ958" s="188" t="str">
        <f t="shared" si="333"/>
        <v>0</v>
      </c>
      <c r="AK958" s="265"/>
      <c r="AL958" s="254" t="str">
        <f t="shared" si="334"/>
        <v>---</v>
      </c>
      <c r="AM958" s="254" t="str">
        <f t="shared" si="335"/>
        <v>---</v>
      </c>
      <c r="AN958" s="265"/>
      <c r="AO958" s="188" t="str">
        <f>IFERROR(INDEX('تعرفه ها'!A:Z,MATCH(P958&amp;"-"&amp;AO$1,'تعرفه ها'!C:C,0),MATCH(F958,'تعرفه ها'!$2:$2,0),1),"---")</f>
        <v>---</v>
      </c>
      <c r="AP958" s="188" t="str">
        <f>IFERROR(INDEX('تعرفه ها'!A:Z,MATCH(P958&amp;"-"&amp;AP$1,'تعرفه ها'!C:C,0),MATCH(F958,'تعرفه ها'!$2:$2,0),1),"---")</f>
        <v>---</v>
      </c>
      <c r="AQ958" s="188" t="str">
        <f>IFERROR(INDEX('تعرفه ها'!A:Z,MATCH(P958&amp;"-"&amp;AQ$1,'تعرفه ها'!C:C,0),MATCH(F958,'تعرفه ها'!$2:$2,0),1),"---")</f>
        <v>---</v>
      </c>
      <c r="AR958" s="188" t="str">
        <f>IFERROR(INDEX('تعرفه ها'!A:Z,MATCH(P958&amp;"-"&amp;AR$1,'تعرفه ها'!C:C,0),MATCH(F958,'تعرفه ها'!$2:$2,0),1),"---")</f>
        <v>---</v>
      </c>
      <c r="AS958" s="265"/>
      <c r="AT958" s="415" t="str">
        <f t="shared" si="336"/>
        <v>---</v>
      </c>
      <c r="AU958" s="415" t="str">
        <f t="shared" si="337"/>
        <v>---</v>
      </c>
      <c r="AV958" s="415" t="str">
        <f t="shared" si="338"/>
        <v>---</v>
      </c>
      <c r="AW958" s="415" t="str">
        <f t="shared" si="339"/>
        <v>---</v>
      </c>
      <c r="AX958" s="415" t="str">
        <f t="shared" si="340"/>
        <v>---</v>
      </c>
      <c r="AY958" s="415" t="str">
        <f>IFERROR(AH958*INDEX('تعرفه ها'!A:Z,MATCH("عوارض برق به ازاء هر کیلووات",'تعرفه ها'!$C:$C,0),MATCH(F958,'تعرفه ها'!$2:$2,0)),"---")</f>
        <v>---</v>
      </c>
      <c r="AZ958" s="415" t="str">
        <f t="shared" si="341"/>
        <v>---</v>
      </c>
      <c r="BA958" s="415" t="str">
        <f>IFERROR(ROUND(((AX958+AY958+AZ958)*INDEX('تعرفه ها'!A:Z,MATCH("هزینه نگهداری و تعمیرات شبکه برق",'تعرفه ها'!$C:$C,0),MATCH(F958,'تعرفه ها'!$2:$2,0))/100),0),"---")</f>
        <v>---</v>
      </c>
      <c r="BB958" s="415">
        <f>IFERROR(IF(P958="دیماندی",ROUND(AJ958*INDEX('تعرفه ها'!A:Z,MATCH(BB$1,'تعرفه ها'!$C:$C,0),MATCH(F958,'تعرفه ها'!$2:$2,0))*J958/30,0),0),"---")</f>
        <v>0</v>
      </c>
      <c r="BC958" s="415"/>
      <c r="BD958" s="54" t="str">
        <f>IFERROR(IF(INDEX('اطلاعات دوره'!A:Z,MATCH(G958,'اطلاعات دوره'!C:C,0),MATCH("برق",'اطلاعات دوره'!$1:$1,0))="دارد",ROUND(AX958*INDEX('تعرفه ها'!A:Z,MATCH("پیک فصلی برق",'تعرفه ها'!$C:$C,0),MATCH(F958,'تعرفه ها'!$2:$2,0))/100,0),0),"---")</f>
        <v>---</v>
      </c>
      <c r="BE958" s="415" t="str">
        <f>IFERROR(ROUND(((AX958+AY958+AZ958+BA958+BB958+BC958+BD958)*INDEX('تعرفه ها'!A:Z,MATCH("مالیات برق",'تعرفه ها'!$C:$C,0),MATCH(F958,'تعرفه ها'!$2:$2,0))/100),0),"---")</f>
        <v>---</v>
      </c>
      <c r="BF958" s="415" t="str">
        <f t="shared" si="342"/>
        <v>---</v>
      </c>
      <c r="BG958" s="415" t="str">
        <f t="shared" si="346"/>
        <v>---</v>
      </c>
      <c r="BH958" s="415" t="str">
        <f t="shared" si="343"/>
        <v>---</v>
      </c>
      <c r="BI958" s="54" t="str">
        <f t="shared" si="344"/>
        <v>---</v>
      </c>
      <c r="BJ958" s="55" t="str">
        <f t="shared" si="345"/>
        <v>---</v>
      </c>
      <c r="BK958" s="262"/>
      <c r="BL958" s="183" t="str">
        <f>IFERROR(IF(INDEX(پرداخت!A:AZ,MATCH(A958&amp;" - "&amp;"برق",پرداخت!$B:$B,0),MATCH(G958,پرداخت!$1:$1,0))="نشده","نشده","شده"),"---")</f>
        <v>---</v>
      </c>
    </row>
    <row r="959" spans="1:64" ht="33.75" hidden="1">
      <c r="A959" s="170"/>
      <c r="B959" s="47">
        <f>IFERROR(INDEX('اطلاعات انشعابات شرکتها'!A:BB,MATCH(A959,'اطلاعات انشعابات شرکتها'!A:A,0),MATCH(B$1,'اطلاعات انشعابات شرکتها'!$1:$1,0)),0)</f>
        <v>0</v>
      </c>
      <c r="C959" s="48">
        <f>IFERROR(INDEX('اطلاعات انشعابات شرکتها'!A:BB,MATCH(A959,'اطلاعات انشعابات شرکتها'!A:A,0),MATCH(C$1,'اطلاعات انشعابات شرکتها'!$1:$1,0)),0)</f>
        <v>0</v>
      </c>
      <c r="D959" s="45"/>
      <c r="E959" s="171"/>
      <c r="F959" s="170"/>
      <c r="G959" s="188" t="str">
        <f t="shared" si="324"/>
        <v>/</v>
      </c>
      <c r="H959" s="188">
        <f>IFERROR(INDEX('اطلاعات دوره'!A:Z,MATCH(G959,'اطلاعات دوره'!C:C,0),MATCH(H$1,'اطلاعات دوره'!$1:$1,0)),0)</f>
        <v>0</v>
      </c>
      <c r="I959" s="188">
        <f>IFERROR(INDEX('اطلاعات دوره'!A:Z,MATCH(G959,'اطلاعات دوره'!C:C,0),MATCH(I$1,'اطلاعات دوره'!$1:$1,0)),0)</f>
        <v>0</v>
      </c>
      <c r="J959" s="188">
        <f>IFERROR(INDEX('اطلاعات دوره'!A:Z,MATCH(G959,'اطلاعات دوره'!C:C,0),MATCH(J$1,'اطلاعات دوره'!$1:$1,0)),0)</f>
        <v>0</v>
      </c>
      <c r="K959" s="265"/>
      <c r="L959" s="188" t="str">
        <f>IFERROR(INDEX('اطلاعات دوره'!A:Z,MATCH(G959,'اطلاعات دوره'!C:C,0)-1,MATCH("عنوان",'اطلاعات دوره'!$1:$1,0)),"---")</f>
        <v>---</v>
      </c>
      <c r="M959" s="188" t="str">
        <f t="shared" si="325"/>
        <v>----</v>
      </c>
      <c r="N959" s="188" t="str">
        <f t="shared" si="326"/>
        <v>-/</v>
      </c>
      <c r="O959" s="265"/>
      <c r="P959" s="188">
        <f>IFERROR(INDEX('اطلاعات انشعابات شرکتها'!A:BB,MATCH(A959,'اطلاعات انشعابات شرکتها'!A:A,0),MATCH(P$1,'اطلاعات انشعابات شرکتها'!$1:$1,0)),0)</f>
        <v>0</v>
      </c>
      <c r="Q959" s="188">
        <f>IFERROR(INDEX('اطلاعات انشعابات شرکتها'!A:BB,MATCH(A959,'اطلاعات انشعابات شرکتها'!A:A,0),MATCH(Q$1,'اطلاعات انشعابات شرکتها'!$1:$1,0)),0)</f>
        <v>0</v>
      </c>
      <c r="R959" s="188">
        <f>IFERROR(INDEX('اطلاعات انشعابات شرکتها'!A:BB,MATCH(A959,'اطلاعات انشعابات شرکتها'!A:A,0),MATCH(R$1,'اطلاعات انشعابات شرکتها'!$1:$1,0)),0)</f>
        <v>0</v>
      </c>
      <c r="S959" s="265"/>
      <c r="T959" s="188">
        <f>IFERROR(INDEX('قرائت کنتور'!A:AZ,MATCH(A959&amp;"-"&amp;T$1,'قرائت کنتور'!B:B,0),MATCH(G959,'قرائت کنتور'!$1:$1,0)),0)</f>
        <v>0</v>
      </c>
      <c r="U959" s="188">
        <f>IFERROR(INDEX('قرائت کنتور'!A:AZ,MATCH(A959&amp;"-"&amp;U$1,'قرائت کنتور'!B:B,0),MATCH(L959,'قرائت کنتور'!$1:$1,0)),0)</f>
        <v>0</v>
      </c>
      <c r="V959" s="188">
        <f>IFERROR(INDEX('قرائت کنتور'!A:AZ,MATCH(A959&amp;"-"&amp;U$1,'قرائت کنتور'!B:B,0),MATCH(G959,'قرائت کنتور'!$1:$1,0)),0)</f>
        <v>0</v>
      </c>
      <c r="W959" s="188">
        <f>IFERROR(INDEX('قرائت کنتور'!A:AZ,MATCH(A959&amp;"-"&amp;W$1,'قرائت کنتور'!B:B,0),MATCH(L959,'قرائت کنتور'!$1:$1,0)),0)</f>
        <v>0</v>
      </c>
      <c r="X959" s="188">
        <f>IFERROR(INDEX('قرائت کنتور'!A:AZ,MATCH(A959&amp;"-"&amp;W$1,'قرائت کنتور'!B:B,0),MATCH(G959,'قرائت کنتور'!$1:$1,0)),0)</f>
        <v>0</v>
      </c>
      <c r="Y959" s="188">
        <f>IFERROR(INDEX('قرائت کنتور'!A:AZ,MATCH(A959&amp;"-"&amp;Y$1,'قرائت کنتور'!B:B,0),MATCH(L959,'قرائت کنتور'!$1:$1,0)),0)</f>
        <v>0</v>
      </c>
      <c r="Z959" s="188">
        <f>IFERROR(INDEX('قرائت کنتور'!A:AZ,MATCH(A959&amp;"-"&amp;Y$1,'قرائت کنتور'!B:B,0),MATCH(G959,'قرائت کنتور'!$1:$1,0)),0)</f>
        <v>0</v>
      </c>
      <c r="AA959" s="188">
        <f>IFERROR(INDEX('قرائت کنتور'!A:AZ,MATCH(A959&amp;"-"&amp;AA$1,'قرائت کنتور'!B:B,0),MATCH(L959,'قرائت کنتور'!$1:$1,0)),0)</f>
        <v>0</v>
      </c>
      <c r="AB959" s="188">
        <f>IFERROR(INDEX('قرائت کنتور'!A:AZ,MATCH(A959&amp;"-"&amp;AA$1,'قرائت کنتور'!B:B,0),MATCH(G959,'قرائت کنتور'!$1:$1,0)),0)</f>
        <v>0</v>
      </c>
      <c r="AC959" s="265"/>
      <c r="AD959" s="188">
        <f t="shared" si="327"/>
        <v>0</v>
      </c>
      <c r="AE959" s="188">
        <f t="shared" si="328"/>
        <v>0</v>
      </c>
      <c r="AF959" s="188">
        <f t="shared" si="329"/>
        <v>0</v>
      </c>
      <c r="AG959" s="188">
        <f t="shared" si="330"/>
        <v>0</v>
      </c>
      <c r="AH959" s="188">
        <f t="shared" si="331"/>
        <v>0</v>
      </c>
      <c r="AI959" s="188">
        <f t="shared" si="332"/>
        <v>0</v>
      </c>
      <c r="AJ959" s="188" t="str">
        <f t="shared" si="333"/>
        <v>0</v>
      </c>
      <c r="AK959" s="265"/>
      <c r="AL959" s="254" t="str">
        <f t="shared" si="334"/>
        <v>---</v>
      </c>
      <c r="AM959" s="254" t="str">
        <f t="shared" si="335"/>
        <v>---</v>
      </c>
      <c r="AN959" s="265"/>
      <c r="AO959" s="188" t="str">
        <f>IFERROR(INDEX('تعرفه ها'!A:Z,MATCH(P959&amp;"-"&amp;AO$1,'تعرفه ها'!C:C,0),MATCH(F959,'تعرفه ها'!$2:$2,0),1),"---")</f>
        <v>---</v>
      </c>
      <c r="AP959" s="188" t="str">
        <f>IFERROR(INDEX('تعرفه ها'!A:Z,MATCH(P959&amp;"-"&amp;AP$1,'تعرفه ها'!C:C,0),MATCH(F959,'تعرفه ها'!$2:$2,0),1),"---")</f>
        <v>---</v>
      </c>
      <c r="AQ959" s="188" t="str">
        <f>IFERROR(INDEX('تعرفه ها'!A:Z,MATCH(P959&amp;"-"&amp;AQ$1,'تعرفه ها'!C:C,0),MATCH(F959,'تعرفه ها'!$2:$2,0),1),"---")</f>
        <v>---</v>
      </c>
      <c r="AR959" s="188" t="str">
        <f>IFERROR(INDEX('تعرفه ها'!A:Z,MATCH(P959&amp;"-"&amp;AR$1,'تعرفه ها'!C:C,0),MATCH(F959,'تعرفه ها'!$2:$2,0),1),"---")</f>
        <v>---</v>
      </c>
      <c r="AS959" s="265"/>
      <c r="AT959" s="415" t="str">
        <f t="shared" si="336"/>
        <v>---</v>
      </c>
      <c r="AU959" s="415" t="str">
        <f t="shared" si="337"/>
        <v>---</v>
      </c>
      <c r="AV959" s="415" t="str">
        <f t="shared" si="338"/>
        <v>---</v>
      </c>
      <c r="AW959" s="415" t="str">
        <f t="shared" si="339"/>
        <v>---</v>
      </c>
      <c r="AX959" s="415" t="str">
        <f t="shared" si="340"/>
        <v>---</v>
      </c>
      <c r="AY959" s="415" t="str">
        <f>IFERROR(AH959*INDEX('تعرفه ها'!A:Z,MATCH("عوارض برق به ازاء هر کیلووات",'تعرفه ها'!$C:$C,0),MATCH(F959,'تعرفه ها'!$2:$2,0)),"---")</f>
        <v>---</v>
      </c>
      <c r="AZ959" s="415" t="str">
        <f t="shared" si="341"/>
        <v>---</v>
      </c>
      <c r="BA959" s="415" t="str">
        <f>IFERROR(ROUND(((AX959+AY959+AZ959)*INDEX('تعرفه ها'!A:Z,MATCH("هزینه نگهداری و تعمیرات شبکه برق",'تعرفه ها'!$C:$C,0),MATCH(F959,'تعرفه ها'!$2:$2,0))/100),0),"---")</f>
        <v>---</v>
      </c>
      <c r="BB959" s="415">
        <f>IFERROR(IF(P959="دیماندی",ROUND(AJ959*INDEX('تعرفه ها'!A:Z,MATCH(BB$1,'تعرفه ها'!$C:$C,0),MATCH(F959,'تعرفه ها'!$2:$2,0))*J959/30,0),0),"---")</f>
        <v>0</v>
      </c>
      <c r="BC959" s="415"/>
      <c r="BD959" s="54" t="str">
        <f>IFERROR(IF(INDEX('اطلاعات دوره'!A:Z,MATCH(G959,'اطلاعات دوره'!C:C,0),MATCH("برق",'اطلاعات دوره'!$1:$1,0))="دارد",ROUND(AX959*INDEX('تعرفه ها'!A:Z,MATCH("پیک فصلی برق",'تعرفه ها'!$C:$C,0),MATCH(F959,'تعرفه ها'!$2:$2,0))/100,0),0),"---")</f>
        <v>---</v>
      </c>
      <c r="BE959" s="415" t="str">
        <f>IFERROR(ROUND(((AX959+AY959+AZ959+BA959+BB959+BC959+BD959)*INDEX('تعرفه ها'!A:Z,MATCH("مالیات برق",'تعرفه ها'!$C:$C,0),MATCH(F959,'تعرفه ها'!$2:$2,0))/100),0),"---")</f>
        <v>---</v>
      </c>
      <c r="BF959" s="415" t="str">
        <f t="shared" si="342"/>
        <v>---</v>
      </c>
      <c r="BG959" s="415" t="str">
        <f t="shared" si="346"/>
        <v>---</v>
      </c>
      <c r="BH959" s="415" t="str">
        <f t="shared" si="343"/>
        <v>---</v>
      </c>
      <c r="BI959" s="54" t="str">
        <f t="shared" si="344"/>
        <v>---</v>
      </c>
      <c r="BJ959" s="55" t="str">
        <f t="shared" si="345"/>
        <v>---</v>
      </c>
      <c r="BK959" s="262"/>
      <c r="BL959" s="183" t="str">
        <f>IFERROR(IF(INDEX(پرداخت!A:AZ,MATCH(A959&amp;" - "&amp;"برق",پرداخت!$B:$B,0),MATCH(G959,پرداخت!$1:$1,0))="نشده","نشده","شده"),"---")</f>
        <v>---</v>
      </c>
    </row>
    <row r="960" spans="1:64" ht="33.75" hidden="1">
      <c r="A960" s="170"/>
      <c r="B960" s="47">
        <f>IFERROR(INDEX('اطلاعات انشعابات شرکتها'!A:BB,MATCH(A960,'اطلاعات انشعابات شرکتها'!A:A,0),MATCH(B$1,'اطلاعات انشعابات شرکتها'!$1:$1,0)),0)</f>
        <v>0</v>
      </c>
      <c r="C960" s="48">
        <f>IFERROR(INDEX('اطلاعات انشعابات شرکتها'!A:BB,MATCH(A960,'اطلاعات انشعابات شرکتها'!A:A,0),MATCH(C$1,'اطلاعات انشعابات شرکتها'!$1:$1,0)),0)</f>
        <v>0</v>
      </c>
      <c r="D960" s="45"/>
      <c r="E960" s="171"/>
      <c r="F960" s="170"/>
      <c r="G960" s="188" t="str">
        <f t="shared" si="324"/>
        <v>/</v>
      </c>
      <c r="H960" s="188">
        <f>IFERROR(INDEX('اطلاعات دوره'!A:Z,MATCH(G960,'اطلاعات دوره'!C:C,0),MATCH(H$1,'اطلاعات دوره'!$1:$1,0)),0)</f>
        <v>0</v>
      </c>
      <c r="I960" s="188">
        <f>IFERROR(INDEX('اطلاعات دوره'!A:Z,MATCH(G960,'اطلاعات دوره'!C:C,0),MATCH(I$1,'اطلاعات دوره'!$1:$1,0)),0)</f>
        <v>0</v>
      </c>
      <c r="J960" s="188">
        <f>IFERROR(INDEX('اطلاعات دوره'!A:Z,MATCH(G960,'اطلاعات دوره'!C:C,0),MATCH(J$1,'اطلاعات دوره'!$1:$1,0)),0)</f>
        <v>0</v>
      </c>
      <c r="K960" s="265"/>
      <c r="L960" s="188" t="str">
        <f>IFERROR(INDEX('اطلاعات دوره'!A:Z,MATCH(G960,'اطلاعات دوره'!C:C,0)-1,MATCH("عنوان",'اطلاعات دوره'!$1:$1,0)),"---")</f>
        <v>---</v>
      </c>
      <c r="M960" s="188" t="str">
        <f t="shared" si="325"/>
        <v>----</v>
      </c>
      <c r="N960" s="188" t="str">
        <f t="shared" si="326"/>
        <v>-/</v>
      </c>
      <c r="O960" s="265"/>
      <c r="P960" s="188">
        <f>IFERROR(INDEX('اطلاعات انشعابات شرکتها'!A:BB,MATCH(A960,'اطلاعات انشعابات شرکتها'!A:A,0),MATCH(P$1,'اطلاعات انشعابات شرکتها'!$1:$1,0)),0)</f>
        <v>0</v>
      </c>
      <c r="Q960" s="188">
        <f>IFERROR(INDEX('اطلاعات انشعابات شرکتها'!A:BB,MATCH(A960,'اطلاعات انشعابات شرکتها'!A:A,0),MATCH(Q$1,'اطلاعات انشعابات شرکتها'!$1:$1,0)),0)</f>
        <v>0</v>
      </c>
      <c r="R960" s="188">
        <f>IFERROR(INDEX('اطلاعات انشعابات شرکتها'!A:BB,MATCH(A960,'اطلاعات انشعابات شرکتها'!A:A,0),MATCH(R$1,'اطلاعات انشعابات شرکتها'!$1:$1,0)),0)</f>
        <v>0</v>
      </c>
      <c r="S960" s="265"/>
      <c r="T960" s="188">
        <f>IFERROR(INDEX('قرائت کنتور'!A:AZ,MATCH(A960&amp;"-"&amp;T$1,'قرائت کنتور'!B:B,0),MATCH(G960,'قرائت کنتور'!$1:$1,0)),0)</f>
        <v>0</v>
      </c>
      <c r="U960" s="188">
        <f>IFERROR(INDEX('قرائت کنتور'!A:AZ,MATCH(A960&amp;"-"&amp;U$1,'قرائت کنتور'!B:B,0),MATCH(L960,'قرائت کنتور'!$1:$1,0)),0)</f>
        <v>0</v>
      </c>
      <c r="V960" s="188">
        <f>IFERROR(INDEX('قرائت کنتور'!A:AZ,MATCH(A960&amp;"-"&amp;U$1,'قرائت کنتور'!B:B,0),MATCH(G960,'قرائت کنتور'!$1:$1,0)),0)</f>
        <v>0</v>
      </c>
      <c r="W960" s="188">
        <f>IFERROR(INDEX('قرائت کنتور'!A:AZ,MATCH(A960&amp;"-"&amp;W$1,'قرائت کنتور'!B:B,0),MATCH(L960,'قرائت کنتور'!$1:$1,0)),0)</f>
        <v>0</v>
      </c>
      <c r="X960" s="188">
        <f>IFERROR(INDEX('قرائت کنتور'!A:AZ,MATCH(A960&amp;"-"&amp;W$1,'قرائت کنتور'!B:B,0),MATCH(G960,'قرائت کنتور'!$1:$1,0)),0)</f>
        <v>0</v>
      </c>
      <c r="Y960" s="188">
        <f>IFERROR(INDEX('قرائت کنتور'!A:AZ,MATCH(A960&amp;"-"&amp;Y$1,'قرائت کنتور'!B:B,0),MATCH(L960,'قرائت کنتور'!$1:$1,0)),0)</f>
        <v>0</v>
      </c>
      <c r="Z960" s="188">
        <f>IFERROR(INDEX('قرائت کنتور'!A:AZ,MATCH(A960&amp;"-"&amp;Y$1,'قرائت کنتور'!B:B,0),MATCH(G960,'قرائت کنتور'!$1:$1,0)),0)</f>
        <v>0</v>
      </c>
      <c r="AA960" s="188">
        <f>IFERROR(INDEX('قرائت کنتور'!A:AZ,MATCH(A960&amp;"-"&amp;AA$1,'قرائت کنتور'!B:B,0),MATCH(L960,'قرائت کنتور'!$1:$1,0)),0)</f>
        <v>0</v>
      </c>
      <c r="AB960" s="188">
        <f>IFERROR(INDEX('قرائت کنتور'!A:AZ,MATCH(A960&amp;"-"&amp;AA$1,'قرائت کنتور'!B:B,0),MATCH(G960,'قرائت کنتور'!$1:$1,0)),0)</f>
        <v>0</v>
      </c>
      <c r="AC960" s="265"/>
      <c r="AD960" s="188">
        <f t="shared" si="327"/>
        <v>0</v>
      </c>
      <c r="AE960" s="188">
        <f t="shared" si="328"/>
        <v>0</v>
      </c>
      <c r="AF960" s="188">
        <f t="shared" si="329"/>
        <v>0</v>
      </c>
      <c r="AG960" s="188">
        <f t="shared" si="330"/>
        <v>0</v>
      </c>
      <c r="AH960" s="188">
        <f t="shared" si="331"/>
        <v>0</v>
      </c>
      <c r="AI960" s="188">
        <f t="shared" si="332"/>
        <v>0</v>
      </c>
      <c r="AJ960" s="188" t="str">
        <f t="shared" si="333"/>
        <v>0</v>
      </c>
      <c r="AK960" s="265"/>
      <c r="AL960" s="254" t="str">
        <f t="shared" si="334"/>
        <v>---</v>
      </c>
      <c r="AM960" s="254" t="str">
        <f t="shared" si="335"/>
        <v>---</v>
      </c>
      <c r="AN960" s="265"/>
      <c r="AO960" s="188" t="str">
        <f>IFERROR(INDEX('تعرفه ها'!A:Z,MATCH(P960&amp;"-"&amp;AO$1,'تعرفه ها'!C:C,0),MATCH(F960,'تعرفه ها'!$2:$2,0),1),"---")</f>
        <v>---</v>
      </c>
      <c r="AP960" s="188" t="str">
        <f>IFERROR(INDEX('تعرفه ها'!A:Z,MATCH(P960&amp;"-"&amp;AP$1,'تعرفه ها'!C:C,0),MATCH(F960,'تعرفه ها'!$2:$2,0),1),"---")</f>
        <v>---</v>
      </c>
      <c r="AQ960" s="188" t="str">
        <f>IFERROR(INDEX('تعرفه ها'!A:Z,MATCH(P960&amp;"-"&amp;AQ$1,'تعرفه ها'!C:C,0),MATCH(F960,'تعرفه ها'!$2:$2,0),1),"---")</f>
        <v>---</v>
      </c>
      <c r="AR960" s="188" t="str">
        <f>IFERROR(INDEX('تعرفه ها'!A:Z,MATCH(P960&amp;"-"&amp;AR$1,'تعرفه ها'!C:C,0),MATCH(F960,'تعرفه ها'!$2:$2,0),1),"---")</f>
        <v>---</v>
      </c>
      <c r="AS960" s="265"/>
      <c r="AT960" s="415" t="str">
        <f t="shared" si="336"/>
        <v>---</v>
      </c>
      <c r="AU960" s="415" t="str">
        <f t="shared" si="337"/>
        <v>---</v>
      </c>
      <c r="AV960" s="415" t="str">
        <f t="shared" si="338"/>
        <v>---</v>
      </c>
      <c r="AW960" s="415" t="str">
        <f t="shared" si="339"/>
        <v>---</v>
      </c>
      <c r="AX960" s="415" t="str">
        <f t="shared" si="340"/>
        <v>---</v>
      </c>
      <c r="AY960" s="415" t="str">
        <f>IFERROR(AH960*INDEX('تعرفه ها'!A:Z,MATCH("عوارض برق به ازاء هر کیلووات",'تعرفه ها'!$C:$C,0),MATCH(F960,'تعرفه ها'!$2:$2,0)),"---")</f>
        <v>---</v>
      </c>
      <c r="AZ960" s="415" t="str">
        <f t="shared" si="341"/>
        <v>---</v>
      </c>
      <c r="BA960" s="415" t="str">
        <f>IFERROR(ROUND(((AX960+AY960+AZ960)*INDEX('تعرفه ها'!A:Z,MATCH("هزینه نگهداری و تعمیرات شبکه برق",'تعرفه ها'!$C:$C,0),MATCH(F960,'تعرفه ها'!$2:$2,0))/100),0),"---")</f>
        <v>---</v>
      </c>
      <c r="BB960" s="415">
        <f>IFERROR(IF(P960="دیماندی",ROUND(AJ960*INDEX('تعرفه ها'!A:Z,MATCH(BB$1,'تعرفه ها'!$C:$C,0),MATCH(F960,'تعرفه ها'!$2:$2,0))*J960/30,0),0),"---")</f>
        <v>0</v>
      </c>
      <c r="BC960" s="415"/>
      <c r="BD960" s="54" t="str">
        <f>IFERROR(IF(INDEX('اطلاعات دوره'!A:Z,MATCH(G960,'اطلاعات دوره'!C:C,0),MATCH("برق",'اطلاعات دوره'!$1:$1,0))="دارد",ROUND(AX960*INDEX('تعرفه ها'!A:Z,MATCH("پیک فصلی برق",'تعرفه ها'!$C:$C,0),MATCH(F960,'تعرفه ها'!$2:$2,0))/100,0),0),"---")</f>
        <v>---</v>
      </c>
      <c r="BE960" s="415" t="str">
        <f>IFERROR(ROUND(((AX960+AY960+AZ960+BA960+BB960+BC960+BD960)*INDEX('تعرفه ها'!A:Z,MATCH("مالیات برق",'تعرفه ها'!$C:$C,0),MATCH(F960,'تعرفه ها'!$2:$2,0))/100),0),"---")</f>
        <v>---</v>
      </c>
      <c r="BF960" s="415" t="str">
        <f t="shared" si="342"/>
        <v>---</v>
      </c>
      <c r="BG960" s="415" t="str">
        <f t="shared" si="346"/>
        <v>---</v>
      </c>
      <c r="BH960" s="415" t="str">
        <f t="shared" si="343"/>
        <v>---</v>
      </c>
      <c r="BI960" s="54" t="str">
        <f t="shared" si="344"/>
        <v>---</v>
      </c>
      <c r="BJ960" s="55" t="str">
        <f t="shared" si="345"/>
        <v>---</v>
      </c>
      <c r="BK960" s="262"/>
      <c r="BL960" s="183" t="str">
        <f>IFERROR(IF(INDEX(پرداخت!A:AZ,MATCH(A960&amp;" - "&amp;"برق",پرداخت!$B:$B,0),MATCH(G960,پرداخت!$1:$1,0))="نشده","نشده","شده"),"---")</f>
        <v>---</v>
      </c>
    </row>
    <row r="961" spans="1:64" ht="33.75" hidden="1">
      <c r="A961" s="170"/>
      <c r="B961" s="47">
        <f>IFERROR(INDEX('اطلاعات انشعابات شرکتها'!A:BB,MATCH(A961,'اطلاعات انشعابات شرکتها'!A:A,0),MATCH(B$1,'اطلاعات انشعابات شرکتها'!$1:$1,0)),0)</f>
        <v>0</v>
      </c>
      <c r="C961" s="48">
        <f>IFERROR(INDEX('اطلاعات انشعابات شرکتها'!A:BB,MATCH(A961,'اطلاعات انشعابات شرکتها'!A:A,0),MATCH(C$1,'اطلاعات انشعابات شرکتها'!$1:$1,0)),0)</f>
        <v>0</v>
      </c>
      <c r="D961" s="45"/>
      <c r="E961" s="171"/>
      <c r="F961" s="170"/>
      <c r="G961" s="188" t="str">
        <f t="shared" si="324"/>
        <v>/</v>
      </c>
      <c r="H961" s="188">
        <f>IFERROR(INDEX('اطلاعات دوره'!A:Z,MATCH(G961,'اطلاعات دوره'!C:C,0),MATCH(H$1,'اطلاعات دوره'!$1:$1,0)),0)</f>
        <v>0</v>
      </c>
      <c r="I961" s="188">
        <f>IFERROR(INDEX('اطلاعات دوره'!A:Z,MATCH(G961,'اطلاعات دوره'!C:C,0),MATCH(I$1,'اطلاعات دوره'!$1:$1,0)),0)</f>
        <v>0</v>
      </c>
      <c r="J961" s="188">
        <f>IFERROR(INDEX('اطلاعات دوره'!A:Z,MATCH(G961,'اطلاعات دوره'!C:C,0),MATCH(J$1,'اطلاعات دوره'!$1:$1,0)),0)</f>
        <v>0</v>
      </c>
      <c r="K961" s="265"/>
      <c r="L961" s="188" t="str">
        <f>IFERROR(INDEX('اطلاعات دوره'!A:Z,MATCH(G961,'اطلاعات دوره'!C:C,0)-1,MATCH("عنوان",'اطلاعات دوره'!$1:$1,0)),"---")</f>
        <v>---</v>
      </c>
      <c r="M961" s="188" t="str">
        <f t="shared" si="325"/>
        <v>----</v>
      </c>
      <c r="N961" s="188" t="str">
        <f t="shared" si="326"/>
        <v>-/</v>
      </c>
      <c r="O961" s="265"/>
      <c r="P961" s="188">
        <f>IFERROR(INDEX('اطلاعات انشعابات شرکتها'!A:BB,MATCH(A961,'اطلاعات انشعابات شرکتها'!A:A,0),MATCH(P$1,'اطلاعات انشعابات شرکتها'!$1:$1,0)),0)</f>
        <v>0</v>
      </c>
      <c r="Q961" s="188">
        <f>IFERROR(INDEX('اطلاعات انشعابات شرکتها'!A:BB,MATCH(A961,'اطلاعات انشعابات شرکتها'!A:A,0),MATCH(Q$1,'اطلاعات انشعابات شرکتها'!$1:$1,0)),0)</f>
        <v>0</v>
      </c>
      <c r="R961" s="188">
        <f>IFERROR(INDEX('اطلاعات انشعابات شرکتها'!A:BB,MATCH(A961,'اطلاعات انشعابات شرکتها'!A:A,0),MATCH(R$1,'اطلاعات انشعابات شرکتها'!$1:$1,0)),0)</f>
        <v>0</v>
      </c>
      <c r="S961" s="265"/>
      <c r="T961" s="188">
        <f>IFERROR(INDEX('قرائت کنتور'!A:AZ,MATCH(A961&amp;"-"&amp;T$1,'قرائت کنتور'!B:B,0),MATCH(G961,'قرائت کنتور'!$1:$1,0)),0)</f>
        <v>0</v>
      </c>
      <c r="U961" s="188">
        <f>IFERROR(INDEX('قرائت کنتور'!A:AZ,MATCH(A961&amp;"-"&amp;U$1,'قرائت کنتور'!B:B,0),MATCH(L961,'قرائت کنتور'!$1:$1,0)),0)</f>
        <v>0</v>
      </c>
      <c r="V961" s="188">
        <f>IFERROR(INDEX('قرائت کنتور'!A:AZ,MATCH(A961&amp;"-"&amp;U$1,'قرائت کنتور'!B:B,0),MATCH(G961,'قرائت کنتور'!$1:$1,0)),0)</f>
        <v>0</v>
      </c>
      <c r="W961" s="188">
        <f>IFERROR(INDEX('قرائت کنتور'!A:AZ,MATCH(A961&amp;"-"&amp;W$1,'قرائت کنتور'!B:B,0),MATCH(L961,'قرائت کنتور'!$1:$1,0)),0)</f>
        <v>0</v>
      </c>
      <c r="X961" s="188">
        <f>IFERROR(INDEX('قرائت کنتور'!A:AZ,MATCH(A961&amp;"-"&amp;W$1,'قرائت کنتور'!B:B,0),MATCH(G961,'قرائت کنتور'!$1:$1,0)),0)</f>
        <v>0</v>
      </c>
      <c r="Y961" s="188">
        <f>IFERROR(INDEX('قرائت کنتور'!A:AZ,MATCH(A961&amp;"-"&amp;Y$1,'قرائت کنتور'!B:B,0),MATCH(L961,'قرائت کنتور'!$1:$1,0)),0)</f>
        <v>0</v>
      </c>
      <c r="Z961" s="188">
        <f>IFERROR(INDEX('قرائت کنتور'!A:AZ,MATCH(A961&amp;"-"&amp;Y$1,'قرائت کنتور'!B:B,0),MATCH(G961,'قرائت کنتور'!$1:$1,0)),0)</f>
        <v>0</v>
      </c>
      <c r="AA961" s="188">
        <f>IFERROR(INDEX('قرائت کنتور'!A:AZ,MATCH(A961&amp;"-"&amp;AA$1,'قرائت کنتور'!B:B,0),MATCH(L961,'قرائت کنتور'!$1:$1,0)),0)</f>
        <v>0</v>
      </c>
      <c r="AB961" s="188">
        <f>IFERROR(INDEX('قرائت کنتور'!A:AZ,MATCH(A961&amp;"-"&amp;AA$1,'قرائت کنتور'!B:B,0),MATCH(G961,'قرائت کنتور'!$1:$1,0)),0)</f>
        <v>0</v>
      </c>
      <c r="AC961" s="265"/>
      <c r="AD961" s="188">
        <f t="shared" si="327"/>
        <v>0</v>
      </c>
      <c r="AE961" s="188">
        <f t="shared" si="328"/>
        <v>0</v>
      </c>
      <c r="AF961" s="188">
        <f t="shared" si="329"/>
        <v>0</v>
      </c>
      <c r="AG961" s="188">
        <f t="shared" si="330"/>
        <v>0</v>
      </c>
      <c r="AH961" s="188">
        <f t="shared" si="331"/>
        <v>0</v>
      </c>
      <c r="AI961" s="188">
        <f t="shared" si="332"/>
        <v>0</v>
      </c>
      <c r="AJ961" s="188" t="str">
        <f t="shared" si="333"/>
        <v>0</v>
      </c>
      <c r="AK961" s="265"/>
      <c r="AL961" s="254" t="str">
        <f t="shared" si="334"/>
        <v>---</v>
      </c>
      <c r="AM961" s="254" t="str">
        <f t="shared" si="335"/>
        <v>---</v>
      </c>
      <c r="AN961" s="265"/>
      <c r="AO961" s="188" t="str">
        <f>IFERROR(INDEX('تعرفه ها'!A:Z,MATCH(P961&amp;"-"&amp;AO$1,'تعرفه ها'!C:C,0),MATCH(F961,'تعرفه ها'!$2:$2,0),1),"---")</f>
        <v>---</v>
      </c>
      <c r="AP961" s="188" t="str">
        <f>IFERROR(INDEX('تعرفه ها'!A:Z,MATCH(P961&amp;"-"&amp;AP$1,'تعرفه ها'!C:C,0),MATCH(F961,'تعرفه ها'!$2:$2,0),1),"---")</f>
        <v>---</v>
      </c>
      <c r="AQ961" s="188" t="str">
        <f>IFERROR(INDEX('تعرفه ها'!A:Z,MATCH(P961&amp;"-"&amp;AQ$1,'تعرفه ها'!C:C,0),MATCH(F961,'تعرفه ها'!$2:$2,0),1),"---")</f>
        <v>---</v>
      </c>
      <c r="AR961" s="188" t="str">
        <f>IFERROR(INDEX('تعرفه ها'!A:Z,MATCH(P961&amp;"-"&amp;AR$1,'تعرفه ها'!C:C,0),MATCH(F961,'تعرفه ها'!$2:$2,0),1),"---")</f>
        <v>---</v>
      </c>
      <c r="AS961" s="265"/>
      <c r="AT961" s="415" t="str">
        <f t="shared" si="336"/>
        <v>---</v>
      </c>
      <c r="AU961" s="415" t="str">
        <f t="shared" si="337"/>
        <v>---</v>
      </c>
      <c r="AV961" s="415" t="str">
        <f t="shared" si="338"/>
        <v>---</v>
      </c>
      <c r="AW961" s="415" t="str">
        <f t="shared" si="339"/>
        <v>---</v>
      </c>
      <c r="AX961" s="415" t="str">
        <f t="shared" si="340"/>
        <v>---</v>
      </c>
      <c r="AY961" s="415" t="str">
        <f>IFERROR(AH961*INDEX('تعرفه ها'!A:Z,MATCH("عوارض برق به ازاء هر کیلووات",'تعرفه ها'!$C:$C,0),MATCH(F961,'تعرفه ها'!$2:$2,0)),"---")</f>
        <v>---</v>
      </c>
      <c r="AZ961" s="415" t="str">
        <f t="shared" si="341"/>
        <v>---</v>
      </c>
      <c r="BA961" s="415" t="str">
        <f>IFERROR(ROUND(((AX961+AY961+AZ961)*INDEX('تعرفه ها'!A:Z,MATCH("هزینه نگهداری و تعمیرات شبکه برق",'تعرفه ها'!$C:$C,0),MATCH(F961,'تعرفه ها'!$2:$2,0))/100),0),"---")</f>
        <v>---</v>
      </c>
      <c r="BB961" s="415">
        <f>IFERROR(IF(P961="دیماندی",ROUND(AJ961*INDEX('تعرفه ها'!A:Z,MATCH(BB$1,'تعرفه ها'!$C:$C,0),MATCH(F961,'تعرفه ها'!$2:$2,0))*J961/30,0),0),"---")</f>
        <v>0</v>
      </c>
      <c r="BC961" s="415"/>
      <c r="BD961" s="54" t="str">
        <f>IFERROR(IF(INDEX('اطلاعات دوره'!A:Z,MATCH(G961,'اطلاعات دوره'!C:C,0),MATCH("برق",'اطلاعات دوره'!$1:$1,0))="دارد",ROUND(AX961*INDEX('تعرفه ها'!A:Z,MATCH("پیک فصلی برق",'تعرفه ها'!$C:$C,0),MATCH(F961,'تعرفه ها'!$2:$2,0))/100,0),0),"---")</f>
        <v>---</v>
      </c>
      <c r="BE961" s="415" t="str">
        <f>IFERROR(ROUND(((AX961+AY961+AZ961+BA961+BB961+BC961+BD961)*INDEX('تعرفه ها'!A:Z,MATCH("مالیات برق",'تعرفه ها'!$C:$C,0),MATCH(F961,'تعرفه ها'!$2:$2,0))/100),0),"---")</f>
        <v>---</v>
      </c>
      <c r="BF961" s="415" t="str">
        <f t="shared" si="342"/>
        <v>---</v>
      </c>
      <c r="BG961" s="415" t="str">
        <f t="shared" si="346"/>
        <v>---</v>
      </c>
      <c r="BH961" s="415" t="str">
        <f t="shared" si="343"/>
        <v>---</v>
      </c>
      <c r="BI961" s="54" t="str">
        <f t="shared" si="344"/>
        <v>---</v>
      </c>
      <c r="BJ961" s="55" t="str">
        <f t="shared" si="345"/>
        <v>---</v>
      </c>
      <c r="BK961" s="262"/>
      <c r="BL961" s="183" t="str">
        <f>IFERROR(IF(INDEX(پرداخت!A:AZ,MATCH(A961&amp;" - "&amp;"برق",پرداخت!$B:$B,0),MATCH(G961,پرداخت!$1:$1,0))="نشده","نشده","شده"),"---")</f>
        <v>---</v>
      </c>
    </row>
    <row r="962" spans="1:64" ht="33.75" hidden="1">
      <c r="A962" s="170"/>
      <c r="B962" s="47">
        <f>IFERROR(INDEX('اطلاعات انشعابات شرکتها'!A:BB,MATCH(A962,'اطلاعات انشعابات شرکتها'!A:A,0),MATCH(B$1,'اطلاعات انشعابات شرکتها'!$1:$1,0)),0)</f>
        <v>0</v>
      </c>
      <c r="C962" s="48">
        <f>IFERROR(INDEX('اطلاعات انشعابات شرکتها'!A:BB,MATCH(A962,'اطلاعات انشعابات شرکتها'!A:A,0),MATCH(C$1,'اطلاعات انشعابات شرکتها'!$1:$1,0)),0)</f>
        <v>0</v>
      </c>
      <c r="D962" s="45"/>
      <c r="E962" s="171"/>
      <c r="F962" s="170"/>
      <c r="G962" s="188" t="str">
        <f t="shared" si="324"/>
        <v>/</v>
      </c>
      <c r="H962" s="188">
        <f>IFERROR(INDEX('اطلاعات دوره'!A:Z,MATCH(G962,'اطلاعات دوره'!C:C,0),MATCH(H$1,'اطلاعات دوره'!$1:$1,0)),0)</f>
        <v>0</v>
      </c>
      <c r="I962" s="188">
        <f>IFERROR(INDEX('اطلاعات دوره'!A:Z,MATCH(G962,'اطلاعات دوره'!C:C,0),MATCH(I$1,'اطلاعات دوره'!$1:$1,0)),0)</f>
        <v>0</v>
      </c>
      <c r="J962" s="188">
        <f>IFERROR(INDEX('اطلاعات دوره'!A:Z,MATCH(G962,'اطلاعات دوره'!C:C,0),MATCH(J$1,'اطلاعات دوره'!$1:$1,0)),0)</f>
        <v>0</v>
      </c>
      <c r="K962" s="265"/>
      <c r="L962" s="188" t="str">
        <f>IFERROR(INDEX('اطلاعات دوره'!A:Z,MATCH(G962,'اطلاعات دوره'!C:C,0)-1,MATCH("عنوان",'اطلاعات دوره'!$1:$1,0)),"---")</f>
        <v>---</v>
      </c>
      <c r="M962" s="188" t="str">
        <f t="shared" si="325"/>
        <v>----</v>
      </c>
      <c r="N962" s="188" t="str">
        <f t="shared" si="326"/>
        <v>-/</v>
      </c>
      <c r="O962" s="265"/>
      <c r="P962" s="188">
        <f>IFERROR(INDEX('اطلاعات انشعابات شرکتها'!A:BB,MATCH(A962,'اطلاعات انشعابات شرکتها'!A:A,0),MATCH(P$1,'اطلاعات انشعابات شرکتها'!$1:$1,0)),0)</f>
        <v>0</v>
      </c>
      <c r="Q962" s="188">
        <f>IFERROR(INDEX('اطلاعات انشعابات شرکتها'!A:BB,MATCH(A962,'اطلاعات انشعابات شرکتها'!A:A,0),MATCH(Q$1,'اطلاعات انشعابات شرکتها'!$1:$1,0)),0)</f>
        <v>0</v>
      </c>
      <c r="R962" s="188">
        <f>IFERROR(INDEX('اطلاعات انشعابات شرکتها'!A:BB,MATCH(A962,'اطلاعات انشعابات شرکتها'!A:A,0),MATCH(R$1,'اطلاعات انشعابات شرکتها'!$1:$1,0)),0)</f>
        <v>0</v>
      </c>
      <c r="S962" s="265"/>
      <c r="T962" s="188">
        <f>IFERROR(INDEX('قرائت کنتور'!A:AZ,MATCH(A962&amp;"-"&amp;T$1,'قرائت کنتور'!B:B,0),MATCH(G962,'قرائت کنتور'!$1:$1,0)),0)</f>
        <v>0</v>
      </c>
      <c r="U962" s="188">
        <f>IFERROR(INDEX('قرائت کنتور'!A:AZ,MATCH(A962&amp;"-"&amp;U$1,'قرائت کنتور'!B:B,0),MATCH(L962,'قرائت کنتور'!$1:$1,0)),0)</f>
        <v>0</v>
      </c>
      <c r="V962" s="188">
        <f>IFERROR(INDEX('قرائت کنتور'!A:AZ,MATCH(A962&amp;"-"&amp;U$1,'قرائت کنتور'!B:B,0),MATCH(G962,'قرائت کنتور'!$1:$1,0)),0)</f>
        <v>0</v>
      </c>
      <c r="W962" s="188">
        <f>IFERROR(INDEX('قرائت کنتور'!A:AZ,MATCH(A962&amp;"-"&amp;W$1,'قرائت کنتور'!B:B,0),MATCH(L962,'قرائت کنتور'!$1:$1,0)),0)</f>
        <v>0</v>
      </c>
      <c r="X962" s="188">
        <f>IFERROR(INDEX('قرائت کنتور'!A:AZ,MATCH(A962&amp;"-"&amp;W$1,'قرائت کنتور'!B:B,0),MATCH(G962,'قرائت کنتور'!$1:$1,0)),0)</f>
        <v>0</v>
      </c>
      <c r="Y962" s="188">
        <f>IFERROR(INDEX('قرائت کنتور'!A:AZ,MATCH(A962&amp;"-"&amp;Y$1,'قرائت کنتور'!B:B,0),MATCH(L962,'قرائت کنتور'!$1:$1,0)),0)</f>
        <v>0</v>
      </c>
      <c r="Z962" s="188">
        <f>IFERROR(INDEX('قرائت کنتور'!A:AZ,MATCH(A962&amp;"-"&amp;Y$1,'قرائت کنتور'!B:B,0),MATCH(G962,'قرائت کنتور'!$1:$1,0)),0)</f>
        <v>0</v>
      </c>
      <c r="AA962" s="188">
        <f>IFERROR(INDEX('قرائت کنتور'!A:AZ,MATCH(A962&amp;"-"&amp;AA$1,'قرائت کنتور'!B:B,0),MATCH(L962,'قرائت کنتور'!$1:$1,0)),0)</f>
        <v>0</v>
      </c>
      <c r="AB962" s="188">
        <f>IFERROR(INDEX('قرائت کنتور'!A:AZ,MATCH(A962&amp;"-"&amp;AA$1,'قرائت کنتور'!B:B,0),MATCH(G962,'قرائت کنتور'!$1:$1,0)),0)</f>
        <v>0</v>
      </c>
      <c r="AC962" s="265"/>
      <c r="AD962" s="188">
        <f t="shared" si="327"/>
        <v>0</v>
      </c>
      <c r="AE962" s="188">
        <f t="shared" si="328"/>
        <v>0</v>
      </c>
      <c r="AF962" s="188">
        <f t="shared" si="329"/>
        <v>0</v>
      </c>
      <c r="AG962" s="188">
        <f t="shared" si="330"/>
        <v>0</v>
      </c>
      <c r="AH962" s="188">
        <f t="shared" si="331"/>
        <v>0</v>
      </c>
      <c r="AI962" s="188">
        <f t="shared" si="332"/>
        <v>0</v>
      </c>
      <c r="AJ962" s="188" t="str">
        <f t="shared" si="333"/>
        <v>0</v>
      </c>
      <c r="AK962" s="265"/>
      <c r="AL962" s="254" t="str">
        <f t="shared" si="334"/>
        <v>---</v>
      </c>
      <c r="AM962" s="254" t="str">
        <f t="shared" si="335"/>
        <v>---</v>
      </c>
      <c r="AN962" s="265"/>
      <c r="AO962" s="188" t="str">
        <f>IFERROR(INDEX('تعرفه ها'!A:Z,MATCH(P962&amp;"-"&amp;AO$1,'تعرفه ها'!C:C,0),MATCH(F962,'تعرفه ها'!$2:$2,0),1),"---")</f>
        <v>---</v>
      </c>
      <c r="AP962" s="188" t="str">
        <f>IFERROR(INDEX('تعرفه ها'!A:Z,MATCH(P962&amp;"-"&amp;AP$1,'تعرفه ها'!C:C,0),MATCH(F962,'تعرفه ها'!$2:$2,0),1),"---")</f>
        <v>---</v>
      </c>
      <c r="AQ962" s="188" t="str">
        <f>IFERROR(INDEX('تعرفه ها'!A:Z,MATCH(P962&amp;"-"&amp;AQ$1,'تعرفه ها'!C:C,0),MATCH(F962,'تعرفه ها'!$2:$2,0),1),"---")</f>
        <v>---</v>
      </c>
      <c r="AR962" s="188" t="str">
        <f>IFERROR(INDEX('تعرفه ها'!A:Z,MATCH(P962&amp;"-"&amp;AR$1,'تعرفه ها'!C:C,0),MATCH(F962,'تعرفه ها'!$2:$2,0),1),"---")</f>
        <v>---</v>
      </c>
      <c r="AS962" s="265"/>
      <c r="AT962" s="415" t="str">
        <f t="shared" si="336"/>
        <v>---</v>
      </c>
      <c r="AU962" s="415" t="str">
        <f t="shared" si="337"/>
        <v>---</v>
      </c>
      <c r="AV962" s="415" t="str">
        <f t="shared" si="338"/>
        <v>---</v>
      </c>
      <c r="AW962" s="415" t="str">
        <f t="shared" si="339"/>
        <v>---</v>
      </c>
      <c r="AX962" s="415" t="str">
        <f t="shared" si="340"/>
        <v>---</v>
      </c>
      <c r="AY962" s="415" t="str">
        <f>IFERROR(AH962*INDEX('تعرفه ها'!A:Z,MATCH("عوارض برق به ازاء هر کیلووات",'تعرفه ها'!$C:$C,0),MATCH(F962,'تعرفه ها'!$2:$2,0)),"---")</f>
        <v>---</v>
      </c>
      <c r="AZ962" s="415" t="str">
        <f t="shared" si="341"/>
        <v>---</v>
      </c>
      <c r="BA962" s="415" t="str">
        <f>IFERROR(ROUND(((AX962+AY962+AZ962)*INDEX('تعرفه ها'!A:Z,MATCH("هزینه نگهداری و تعمیرات شبکه برق",'تعرفه ها'!$C:$C,0),MATCH(F962,'تعرفه ها'!$2:$2,0))/100),0),"---")</f>
        <v>---</v>
      </c>
      <c r="BB962" s="415">
        <f>IFERROR(IF(P962="دیماندی",ROUND(AJ962*INDEX('تعرفه ها'!A:Z,MATCH(BB$1,'تعرفه ها'!$C:$C,0),MATCH(F962,'تعرفه ها'!$2:$2,0))*J962/30,0),0),"---")</f>
        <v>0</v>
      </c>
      <c r="BC962" s="415"/>
      <c r="BD962" s="54" t="str">
        <f>IFERROR(IF(INDEX('اطلاعات دوره'!A:Z,MATCH(G962,'اطلاعات دوره'!C:C,0),MATCH("برق",'اطلاعات دوره'!$1:$1,0))="دارد",ROUND(AX962*INDEX('تعرفه ها'!A:Z,MATCH("پیک فصلی برق",'تعرفه ها'!$C:$C,0),MATCH(F962,'تعرفه ها'!$2:$2,0))/100,0),0),"---")</f>
        <v>---</v>
      </c>
      <c r="BE962" s="415" t="str">
        <f>IFERROR(ROUND(((AX962+AY962+AZ962+BA962+BB962+BC962+BD962)*INDEX('تعرفه ها'!A:Z,MATCH("مالیات برق",'تعرفه ها'!$C:$C,0),MATCH(F962,'تعرفه ها'!$2:$2,0))/100),0),"---")</f>
        <v>---</v>
      </c>
      <c r="BF962" s="415" t="str">
        <f t="shared" si="342"/>
        <v>---</v>
      </c>
      <c r="BG962" s="415" t="str">
        <f t="shared" si="346"/>
        <v>---</v>
      </c>
      <c r="BH962" s="415" t="str">
        <f t="shared" si="343"/>
        <v>---</v>
      </c>
      <c r="BI962" s="54" t="str">
        <f t="shared" si="344"/>
        <v>---</v>
      </c>
      <c r="BJ962" s="55" t="str">
        <f t="shared" si="345"/>
        <v>---</v>
      </c>
      <c r="BK962" s="262"/>
      <c r="BL962" s="183" t="str">
        <f>IFERROR(IF(INDEX(پرداخت!A:AZ,MATCH(A962&amp;" - "&amp;"برق",پرداخت!$B:$B,0),MATCH(G962,پرداخت!$1:$1,0))="نشده","نشده","شده"),"---")</f>
        <v>---</v>
      </c>
    </row>
    <row r="963" spans="1:64" ht="33.75" hidden="1">
      <c r="A963" s="170"/>
      <c r="B963" s="47">
        <f>IFERROR(INDEX('اطلاعات انشعابات شرکتها'!A:BB,MATCH(A963,'اطلاعات انشعابات شرکتها'!A:A,0),MATCH(B$1,'اطلاعات انشعابات شرکتها'!$1:$1,0)),0)</f>
        <v>0</v>
      </c>
      <c r="C963" s="48">
        <f>IFERROR(INDEX('اطلاعات انشعابات شرکتها'!A:BB,MATCH(A963,'اطلاعات انشعابات شرکتها'!A:A,0),MATCH(C$1,'اطلاعات انشعابات شرکتها'!$1:$1,0)),0)</f>
        <v>0</v>
      </c>
      <c r="D963" s="45"/>
      <c r="E963" s="171"/>
      <c r="F963" s="170"/>
      <c r="G963" s="188" t="str">
        <f t="shared" si="324"/>
        <v>/</v>
      </c>
      <c r="H963" s="188">
        <f>IFERROR(INDEX('اطلاعات دوره'!A:Z,MATCH(G963,'اطلاعات دوره'!C:C,0),MATCH(H$1,'اطلاعات دوره'!$1:$1,0)),0)</f>
        <v>0</v>
      </c>
      <c r="I963" s="188">
        <f>IFERROR(INDEX('اطلاعات دوره'!A:Z,MATCH(G963,'اطلاعات دوره'!C:C,0),MATCH(I$1,'اطلاعات دوره'!$1:$1,0)),0)</f>
        <v>0</v>
      </c>
      <c r="J963" s="188">
        <f>IFERROR(INDEX('اطلاعات دوره'!A:Z,MATCH(G963,'اطلاعات دوره'!C:C,0),MATCH(J$1,'اطلاعات دوره'!$1:$1,0)),0)</f>
        <v>0</v>
      </c>
      <c r="K963" s="265"/>
      <c r="L963" s="188" t="str">
        <f>IFERROR(INDEX('اطلاعات دوره'!A:Z,MATCH(G963,'اطلاعات دوره'!C:C,0)-1,MATCH("عنوان",'اطلاعات دوره'!$1:$1,0)),"---")</f>
        <v>---</v>
      </c>
      <c r="M963" s="188" t="str">
        <f t="shared" si="325"/>
        <v>----</v>
      </c>
      <c r="N963" s="188" t="str">
        <f t="shared" si="326"/>
        <v>-/</v>
      </c>
      <c r="O963" s="265"/>
      <c r="P963" s="188">
        <f>IFERROR(INDEX('اطلاعات انشعابات شرکتها'!A:BB,MATCH(A963,'اطلاعات انشعابات شرکتها'!A:A,0),MATCH(P$1,'اطلاعات انشعابات شرکتها'!$1:$1,0)),0)</f>
        <v>0</v>
      </c>
      <c r="Q963" s="188">
        <f>IFERROR(INDEX('اطلاعات انشعابات شرکتها'!A:BB,MATCH(A963,'اطلاعات انشعابات شرکتها'!A:A,0),MATCH(Q$1,'اطلاعات انشعابات شرکتها'!$1:$1,0)),0)</f>
        <v>0</v>
      </c>
      <c r="R963" s="188">
        <f>IFERROR(INDEX('اطلاعات انشعابات شرکتها'!A:BB,MATCH(A963,'اطلاعات انشعابات شرکتها'!A:A,0),MATCH(R$1,'اطلاعات انشعابات شرکتها'!$1:$1,0)),0)</f>
        <v>0</v>
      </c>
      <c r="S963" s="265"/>
      <c r="T963" s="188">
        <f>IFERROR(INDEX('قرائت کنتور'!A:AZ,MATCH(A963&amp;"-"&amp;T$1,'قرائت کنتور'!B:B,0),MATCH(G963,'قرائت کنتور'!$1:$1,0)),0)</f>
        <v>0</v>
      </c>
      <c r="U963" s="188">
        <f>IFERROR(INDEX('قرائت کنتور'!A:AZ,MATCH(A963&amp;"-"&amp;U$1,'قرائت کنتور'!B:B,0),MATCH(L963,'قرائت کنتور'!$1:$1,0)),0)</f>
        <v>0</v>
      </c>
      <c r="V963" s="188">
        <f>IFERROR(INDEX('قرائت کنتور'!A:AZ,MATCH(A963&amp;"-"&amp;U$1,'قرائت کنتور'!B:B,0),MATCH(G963,'قرائت کنتور'!$1:$1,0)),0)</f>
        <v>0</v>
      </c>
      <c r="W963" s="188">
        <f>IFERROR(INDEX('قرائت کنتور'!A:AZ,MATCH(A963&amp;"-"&amp;W$1,'قرائت کنتور'!B:B,0),MATCH(L963,'قرائت کنتور'!$1:$1,0)),0)</f>
        <v>0</v>
      </c>
      <c r="X963" s="188">
        <f>IFERROR(INDEX('قرائت کنتور'!A:AZ,MATCH(A963&amp;"-"&amp;W$1,'قرائت کنتور'!B:B,0),MATCH(G963,'قرائت کنتور'!$1:$1,0)),0)</f>
        <v>0</v>
      </c>
      <c r="Y963" s="188">
        <f>IFERROR(INDEX('قرائت کنتور'!A:AZ,MATCH(A963&amp;"-"&amp;Y$1,'قرائت کنتور'!B:B,0),MATCH(L963,'قرائت کنتور'!$1:$1,0)),0)</f>
        <v>0</v>
      </c>
      <c r="Z963" s="188">
        <f>IFERROR(INDEX('قرائت کنتور'!A:AZ,MATCH(A963&amp;"-"&amp;Y$1,'قرائت کنتور'!B:B,0),MATCH(G963,'قرائت کنتور'!$1:$1,0)),0)</f>
        <v>0</v>
      </c>
      <c r="AA963" s="188">
        <f>IFERROR(INDEX('قرائت کنتور'!A:AZ,MATCH(A963&amp;"-"&amp;AA$1,'قرائت کنتور'!B:B,0),MATCH(L963,'قرائت کنتور'!$1:$1,0)),0)</f>
        <v>0</v>
      </c>
      <c r="AB963" s="188">
        <f>IFERROR(INDEX('قرائت کنتور'!A:AZ,MATCH(A963&amp;"-"&amp;AA$1,'قرائت کنتور'!B:B,0),MATCH(G963,'قرائت کنتور'!$1:$1,0)),0)</f>
        <v>0</v>
      </c>
      <c r="AC963" s="265"/>
      <c r="AD963" s="188">
        <f t="shared" si="327"/>
        <v>0</v>
      </c>
      <c r="AE963" s="188">
        <f t="shared" si="328"/>
        <v>0</v>
      </c>
      <c r="AF963" s="188">
        <f t="shared" si="329"/>
        <v>0</v>
      </c>
      <c r="AG963" s="188">
        <f t="shared" si="330"/>
        <v>0</v>
      </c>
      <c r="AH963" s="188">
        <f t="shared" si="331"/>
        <v>0</v>
      </c>
      <c r="AI963" s="188">
        <f t="shared" si="332"/>
        <v>0</v>
      </c>
      <c r="AJ963" s="188" t="str">
        <f t="shared" si="333"/>
        <v>0</v>
      </c>
      <c r="AK963" s="265"/>
      <c r="AL963" s="254" t="str">
        <f t="shared" si="334"/>
        <v>---</v>
      </c>
      <c r="AM963" s="254" t="str">
        <f t="shared" si="335"/>
        <v>---</v>
      </c>
      <c r="AN963" s="265"/>
      <c r="AO963" s="188" t="str">
        <f>IFERROR(INDEX('تعرفه ها'!A:Z,MATCH(P963&amp;"-"&amp;AO$1,'تعرفه ها'!C:C,0),MATCH(F963,'تعرفه ها'!$2:$2,0),1),"---")</f>
        <v>---</v>
      </c>
      <c r="AP963" s="188" t="str">
        <f>IFERROR(INDEX('تعرفه ها'!A:Z,MATCH(P963&amp;"-"&amp;AP$1,'تعرفه ها'!C:C,0),MATCH(F963,'تعرفه ها'!$2:$2,0),1),"---")</f>
        <v>---</v>
      </c>
      <c r="AQ963" s="188" t="str">
        <f>IFERROR(INDEX('تعرفه ها'!A:Z,MATCH(P963&amp;"-"&amp;AQ$1,'تعرفه ها'!C:C,0),MATCH(F963,'تعرفه ها'!$2:$2,0),1),"---")</f>
        <v>---</v>
      </c>
      <c r="AR963" s="188" t="str">
        <f>IFERROR(INDEX('تعرفه ها'!A:Z,MATCH(P963&amp;"-"&amp;AR$1,'تعرفه ها'!C:C,0),MATCH(F963,'تعرفه ها'!$2:$2,0),1),"---")</f>
        <v>---</v>
      </c>
      <c r="AS963" s="265"/>
      <c r="AT963" s="415" t="str">
        <f t="shared" si="336"/>
        <v>---</v>
      </c>
      <c r="AU963" s="415" t="str">
        <f t="shared" si="337"/>
        <v>---</v>
      </c>
      <c r="AV963" s="415" t="str">
        <f t="shared" si="338"/>
        <v>---</v>
      </c>
      <c r="AW963" s="415" t="str">
        <f t="shared" si="339"/>
        <v>---</v>
      </c>
      <c r="AX963" s="415" t="str">
        <f t="shared" si="340"/>
        <v>---</v>
      </c>
      <c r="AY963" s="415" t="str">
        <f>IFERROR(AH963*INDEX('تعرفه ها'!A:Z,MATCH("عوارض برق به ازاء هر کیلووات",'تعرفه ها'!$C:$C,0),MATCH(F963,'تعرفه ها'!$2:$2,0)),"---")</f>
        <v>---</v>
      </c>
      <c r="AZ963" s="415" t="str">
        <f t="shared" si="341"/>
        <v>---</v>
      </c>
      <c r="BA963" s="415" t="str">
        <f>IFERROR(ROUND(((AX963+AY963+AZ963)*INDEX('تعرفه ها'!A:Z,MATCH("هزینه نگهداری و تعمیرات شبکه برق",'تعرفه ها'!$C:$C,0),MATCH(F963,'تعرفه ها'!$2:$2,0))/100),0),"---")</f>
        <v>---</v>
      </c>
      <c r="BB963" s="415">
        <f>IFERROR(IF(P963="دیماندی",ROUND(AJ963*INDEX('تعرفه ها'!A:Z,MATCH(BB$1,'تعرفه ها'!$C:$C,0),MATCH(F963,'تعرفه ها'!$2:$2,0))*J963/30,0),0),"---")</f>
        <v>0</v>
      </c>
      <c r="BC963" s="415"/>
      <c r="BD963" s="54" t="str">
        <f>IFERROR(IF(INDEX('اطلاعات دوره'!A:Z,MATCH(G963,'اطلاعات دوره'!C:C,0),MATCH("برق",'اطلاعات دوره'!$1:$1,0))="دارد",ROUND(AX963*INDEX('تعرفه ها'!A:Z,MATCH("پیک فصلی برق",'تعرفه ها'!$C:$C,0),MATCH(F963,'تعرفه ها'!$2:$2,0))/100,0),0),"---")</f>
        <v>---</v>
      </c>
      <c r="BE963" s="415" t="str">
        <f>IFERROR(ROUND(((AX963+AY963+AZ963+BA963+BB963+BC963+BD963)*INDEX('تعرفه ها'!A:Z,MATCH("مالیات برق",'تعرفه ها'!$C:$C,0),MATCH(F963,'تعرفه ها'!$2:$2,0))/100),0),"---")</f>
        <v>---</v>
      </c>
      <c r="BF963" s="415" t="str">
        <f t="shared" si="342"/>
        <v>---</v>
      </c>
      <c r="BG963" s="415" t="str">
        <f t="shared" si="346"/>
        <v>---</v>
      </c>
      <c r="BH963" s="415" t="str">
        <f t="shared" si="343"/>
        <v>---</v>
      </c>
      <c r="BI963" s="54" t="str">
        <f t="shared" si="344"/>
        <v>---</v>
      </c>
      <c r="BJ963" s="55" t="str">
        <f t="shared" si="345"/>
        <v>---</v>
      </c>
      <c r="BK963" s="262"/>
      <c r="BL963" s="183" t="str">
        <f>IFERROR(IF(INDEX(پرداخت!A:AZ,MATCH(A963&amp;" - "&amp;"برق",پرداخت!$B:$B,0),MATCH(G963,پرداخت!$1:$1,0))="نشده","نشده","شده"),"---")</f>
        <v>---</v>
      </c>
    </row>
    <row r="964" spans="1:64" ht="33.75" hidden="1">
      <c r="A964" s="170"/>
      <c r="B964" s="47">
        <f>IFERROR(INDEX('اطلاعات انشعابات شرکتها'!A:BB,MATCH(A964,'اطلاعات انشعابات شرکتها'!A:A,0),MATCH(B$1,'اطلاعات انشعابات شرکتها'!$1:$1,0)),0)</f>
        <v>0</v>
      </c>
      <c r="C964" s="48">
        <f>IFERROR(INDEX('اطلاعات انشعابات شرکتها'!A:BB,MATCH(A964,'اطلاعات انشعابات شرکتها'!A:A,0),MATCH(C$1,'اطلاعات انشعابات شرکتها'!$1:$1,0)),0)</f>
        <v>0</v>
      </c>
      <c r="D964" s="45"/>
      <c r="E964" s="171"/>
      <c r="F964" s="170"/>
      <c r="G964" s="188" t="str">
        <f t="shared" ref="G964:G1000" si="347">F964&amp;"/"&amp;E964</f>
        <v>/</v>
      </c>
      <c r="H964" s="188">
        <f>IFERROR(INDEX('اطلاعات دوره'!A:Z,MATCH(G964,'اطلاعات دوره'!C:C,0),MATCH(H$1,'اطلاعات دوره'!$1:$1,0)),0)</f>
        <v>0</v>
      </c>
      <c r="I964" s="188">
        <f>IFERROR(INDEX('اطلاعات دوره'!A:Z,MATCH(G964,'اطلاعات دوره'!C:C,0),MATCH(I$1,'اطلاعات دوره'!$1:$1,0)),0)</f>
        <v>0</v>
      </c>
      <c r="J964" s="188">
        <f>IFERROR(INDEX('اطلاعات دوره'!A:Z,MATCH(G964,'اطلاعات دوره'!C:C,0),MATCH(J$1,'اطلاعات دوره'!$1:$1,0)),0)</f>
        <v>0</v>
      </c>
      <c r="K964" s="265"/>
      <c r="L964" s="188" t="str">
        <f>IFERROR(INDEX('اطلاعات دوره'!A:Z,MATCH(G964,'اطلاعات دوره'!C:C,0)-1,MATCH("عنوان",'اطلاعات دوره'!$1:$1,0)),"---")</f>
        <v>---</v>
      </c>
      <c r="M964" s="188" t="str">
        <f t="shared" ref="M964:M1000" si="348">A964&amp;"-"&amp;L964</f>
        <v>----</v>
      </c>
      <c r="N964" s="188" t="str">
        <f t="shared" ref="N964:N1000" si="349">A964&amp;"-"&amp;G964</f>
        <v>-/</v>
      </c>
      <c r="O964" s="265"/>
      <c r="P964" s="188">
        <f>IFERROR(INDEX('اطلاعات انشعابات شرکتها'!A:BB,MATCH(A964,'اطلاعات انشعابات شرکتها'!A:A,0),MATCH(P$1,'اطلاعات انشعابات شرکتها'!$1:$1,0)),0)</f>
        <v>0</v>
      </c>
      <c r="Q964" s="188">
        <f>IFERROR(INDEX('اطلاعات انشعابات شرکتها'!A:BB,MATCH(A964,'اطلاعات انشعابات شرکتها'!A:A,0),MATCH(Q$1,'اطلاعات انشعابات شرکتها'!$1:$1,0)),0)</f>
        <v>0</v>
      </c>
      <c r="R964" s="188">
        <f>IFERROR(INDEX('اطلاعات انشعابات شرکتها'!A:BB,MATCH(A964,'اطلاعات انشعابات شرکتها'!A:A,0),MATCH(R$1,'اطلاعات انشعابات شرکتها'!$1:$1,0)),0)</f>
        <v>0</v>
      </c>
      <c r="S964" s="265"/>
      <c r="T964" s="188">
        <f>IFERROR(INDEX('قرائت کنتور'!A:AZ,MATCH(A964&amp;"-"&amp;T$1,'قرائت کنتور'!B:B,0),MATCH(G964,'قرائت کنتور'!$1:$1,0)),0)</f>
        <v>0</v>
      </c>
      <c r="U964" s="188">
        <f>IFERROR(INDEX('قرائت کنتور'!A:AZ,MATCH(A964&amp;"-"&amp;U$1,'قرائت کنتور'!B:B,0),MATCH(L964,'قرائت کنتور'!$1:$1,0)),0)</f>
        <v>0</v>
      </c>
      <c r="V964" s="188">
        <f>IFERROR(INDEX('قرائت کنتور'!A:AZ,MATCH(A964&amp;"-"&amp;U$1,'قرائت کنتور'!B:B,0),MATCH(G964,'قرائت کنتور'!$1:$1,0)),0)</f>
        <v>0</v>
      </c>
      <c r="W964" s="188">
        <f>IFERROR(INDEX('قرائت کنتور'!A:AZ,MATCH(A964&amp;"-"&amp;W$1,'قرائت کنتور'!B:B,0),MATCH(L964,'قرائت کنتور'!$1:$1,0)),0)</f>
        <v>0</v>
      </c>
      <c r="X964" s="188">
        <f>IFERROR(INDEX('قرائت کنتور'!A:AZ,MATCH(A964&amp;"-"&amp;W$1,'قرائت کنتور'!B:B,0),MATCH(G964,'قرائت کنتور'!$1:$1,0)),0)</f>
        <v>0</v>
      </c>
      <c r="Y964" s="188">
        <f>IFERROR(INDEX('قرائت کنتور'!A:AZ,MATCH(A964&amp;"-"&amp;Y$1,'قرائت کنتور'!B:B,0),MATCH(L964,'قرائت کنتور'!$1:$1,0)),0)</f>
        <v>0</v>
      </c>
      <c r="Z964" s="188">
        <f>IFERROR(INDEX('قرائت کنتور'!A:AZ,MATCH(A964&amp;"-"&amp;Y$1,'قرائت کنتور'!B:B,0),MATCH(G964,'قرائت کنتور'!$1:$1,0)),0)</f>
        <v>0</v>
      </c>
      <c r="AA964" s="188">
        <f>IFERROR(INDEX('قرائت کنتور'!A:AZ,MATCH(A964&amp;"-"&amp;AA$1,'قرائت کنتور'!B:B,0),MATCH(L964,'قرائت کنتور'!$1:$1,0)),0)</f>
        <v>0</v>
      </c>
      <c r="AB964" s="188">
        <f>IFERROR(INDEX('قرائت کنتور'!A:AZ,MATCH(A964&amp;"-"&amp;AA$1,'قرائت کنتور'!B:B,0),MATCH(G964,'قرائت کنتور'!$1:$1,0)),0)</f>
        <v>0</v>
      </c>
      <c r="AC964" s="265"/>
      <c r="AD964" s="188">
        <f t="shared" ref="AD964:AD1000" si="350">IFERROR((V964-U964)*R964,"---")</f>
        <v>0</v>
      </c>
      <c r="AE964" s="188">
        <f t="shared" ref="AE964:AE1000" si="351">IFERROR((X964-W964)*R964,"---")</f>
        <v>0</v>
      </c>
      <c r="AF964" s="188">
        <f t="shared" ref="AF964:AF1000" si="352">IFERROR((Z964-Y964)*R964,"---")</f>
        <v>0</v>
      </c>
      <c r="AG964" s="188">
        <f t="shared" ref="AG964:AG1000" si="353">IFERROR((AB964-AA964)*R964,"---")</f>
        <v>0</v>
      </c>
      <c r="AH964" s="188">
        <f t="shared" ref="AH964:AH1000" si="354">IFERROR(AD964+AE964+AF964,"---")</f>
        <v>0</v>
      </c>
      <c r="AI964" s="188">
        <f t="shared" ref="AI964:AI1000" si="355">IFERROR(T964*R964,"---")</f>
        <v>0</v>
      </c>
      <c r="AJ964" s="188" t="str">
        <f t="shared" ref="AJ964:AJ1000" si="356">IFERROR(IF(P964="دیماندی",IF(AI964&gt;(0.9*Q964),AI964,0.9*Q964),"0"),"---")</f>
        <v>0</v>
      </c>
      <c r="AK964" s="265"/>
      <c r="AL964" s="254" t="str">
        <f t="shared" ref="AL964:AL1000" si="357">IFERROR((AH964)/((AH964^2+AG964^2)^0.5),"---")</f>
        <v>---</v>
      </c>
      <c r="AM964" s="254" t="str">
        <f t="shared" ref="AM964:AM1000" si="358">IFERROR(IF((0.9/AL964-1)&gt;0.01,0.9/AL964-1,"0"),"---")</f>
        <v>---</v>
      </c>
      <c r="AN964" s="265"/>
      <c r="AO964" s="188" t="str">
        <f>IFERROR(INDEX('تعرفه ها'!A:Z,MATCH(P964&amp;"-"&amp;AO$1,'تعرفه ها'!C:C,0),MATCH(F964,'تعرفه ها'!$2:$2,0),1),"---")</f>
        <v>---</v>
      </c>
      <c r="AP964" s="188" t="str">
        <f>IFERROR(INDEX('تعرفه ها'!A:Z,MATCH(P964&amp;"-"&amp;AP$1,'تعرفه ها'!C:C,0),MATCH(F964,'تعرفه ها'!$2:$2,0),1),"---")</f>
        <v>---</v>
      </c>
      <c r="AQ964" s="188" t="str">
        <f>IFERROR(INDEX('تعرفه ها'!A:Z,MATCH(P964&amp;"-"&amp;AQ$1,'تعرفه ها'!C:C,0),MATCH(F964,'تعرفه ها'!$2:$2,0),1),"---")</f>
        <v>---</v>
      </c>
      <c r="AR964" s="188" t="str">
        <f>IFERROR(INDEX('تعرفه ها'!A:Z,MATCH(P964&amp;"-"&amp;AR$1,'تعرفه ها'!C:C,0),MATCH(F964,'تعرفه ها'!$2:$2,0),1),"---")</f>
        <v>---</v>
      </c>
      <c r="AS964" s="265"/>
      <c r="AT964" s="415" t="str">
        <f t="shared" ref="AT964:AT1000" si="359">IFERROR(AD964*AO964,"---")</f>
        <v>---</v>
      </c>
      <c r="AU964" s="415" t="str">
        <f t="shared" ref="AU964:AU1000" si="360">IFERROR(AE964*AP964,"---")</f>
        <v>---</v>
      </c>
      <c r="AV964" s="415" t="str">
        <f t="shared" ref="AV964:AV1000" si="361">IFERROR(AF964*AQ964,"---")</f>
        <v>---</v>
      </c>
      <c r="AW964" s="415" t="str">
        <f t="shared" ref="AW964:AW1000" si="362">IFERROR(AG964*AR964,"---")</f>
        <v>---</v>
      </c>
      <c r="AX964" s="415" t="str">
        <f t="shared" ref="AX964:AX1000" si="363">IFERROR((AT964+AU964+AV964+AW964),"---")</f>
        <v>---</v>
      </c>
      <c r="AY964" s="415" t="str">
        <f>IFERROR(AH964*INDEX('تعرفه ها'!A:Z,MATCH("عوارض برق به ازاء هر کیلووات",'تعرفه ها'!$C:$C,0),MATCH(F964,'تعرفه ها'!$2:$2,0)),"---")</f>
        <v>---</v>
      </c>
      <c r="AZ964" s="415" t="str">
        <f t="shared" ref="AZ964:AZ1000" si="364">IFERROR(ROUND((AT964+AU964+AV964)*AM964,0),"---")</f>
        <v>---</v>
      </c>
      <c r="BA964" s="415" t="str">
        <f>IFERROR(ROUND(((AX964+AY964+AZ964)*INDEX('تعرفه ها'!A:Z,MATCH("هزینه نگهداری و تعمیرات شبکه برق",'تعرفه ها'!$C:$C,0),MATCH(F964,'تعرفه ها'!$2:$2,0))/100),0),"---")</f>
        <v>---</v>
      </c>
      <c r="BB964" s="415">
        <f>IFERROR(IF(P964="دیماندی",ROUND(AJ964*INDEX('تعرفه ها'!A:Z,MATCH(BB$1,'تعرفه ها'!$C:$C,0),MATCH(F964,'تعرفه ها'!$2:$2,0))*J964/30,0),0),"---")</f>
        <v>0</v>
      </c>
      <c r="BC964" s="415"/>
      <c r="BD964" s="54" t="str">
        <f>IFERROR(IF(INDEX('اطلاعات دوره'!A:Z,MATCH(G964,'اطلاعات دوره'!C:C,0),MATCH("برق",'اطلاعات دوره'!$1:$1,0))="دارد",ROUND(AX964*INDEX('تعرفه ها'!A:Z,MATCH("پیک فصلی برق",'تعرفه ها'!$C:$C,0),MATCH(F964,'تعرفه ها'!$2:$2,0))/100,0),0),"---")</f>
        <v>---</v>
      </c>
      <c r="BE964" s="415" t="str">
        <f>IFERROR(ROUND(((AX964+AY964+AZ964+BA964+BB964+BC964+BD964)*INDEX('تعرفه ها'!A:Z,MATCH("مالیات برق",'تعرفه ها'!$C:$C,0),MATCH(F964,'تعرفه ها'!$2:$2,0))/100),0),"---")</f>
        <v>---</v>
      </c>
      <c r="BF964" s="415" t="str">
        <f t="shared" ref="BF964:BF1000" si="365">IFERROR((AX964+AY964+AZ964+BA964+BB964+BC964+BD964+BE964),"---")</f>
        <v>---</v>
      </c>
      <c r="BG964" s="415" t="str">
        <f t="shared" si="346"/>
        <v>---</v>
      </c>
      <c r="BH964" s="415" t="str">
        <f t="shared" ref="BH964:BH1000" si="366">IFERROR((BF964+BG964),"---")</f>
        <v>---</v>
      </c>
      <c r="BI964" s="54" t="str">
        <f t="shared" ref="BI964:BI1000" si="367">IFERROR(INT(RIGHT(BH964,3)),"---")</f>
        <v>---</v>
      </c>
      <c r="BJ964" s="55" t="str">
        <f t="shared" ref="BJ964:BJ1000" si="368">IFERROR(BH964-BI964,"---")</f>
        <v>---</v>
      </c>
      <c r="BK964" s="262"/>
      <c r="BL964" s="183" t="str">
        <f>IFERROR(IF(INDEX(پرداخت!A:AZ,MATCH(A964&amp;" - "&amp;"برق",پرداخت!$B:$B,0),MATCH(G964,پرداخت!$1:$1,0))="نشده","نشده","شده"),"---")</f>
        <v>---</v>
      </c>
    </row>
    <row r="965" spans="1:64" ht="33.75" hidden="1">
      <c r="A965" s="170"/>
      <c r="B965" s="47">
        <f>IFERROR(INDEX('اطلاعات انشعابات شرکتها'!A:BB,MATCH(A965,'اطلاعات انشعابات شرکتها'!A:A,0),MATCH(B$1,'اطلاعات انشعابات شرکتها'!$1:$1,0)),0)</f>
        <v>0</v>
      </c>
      <c r="C965" s="48">
        <f>IFERROR(INDEX('اطلاعات انشعابات شرکتها'!A:BB,MATCH(A965,'اطلاعات انشعابات شرکتها'!A:A,0),MATCH(C$1,'اطلاعات انشعابات شرکتها'!$1:$1,0)),0)</f>
        <v>0</v>
      </c>
      <c r="D965" s="45"/>
      <c r="E965" s="171"/>
      <c r="F965" s="170"/>
      <c r="G965" s="188" t="str">
        <f t="shared" si="347"/>
        <v>/</v>
      </c>
      <c r="H965" s="188">
        <f>IFERROR(INDEX('اطلاعات دوره'!A:Z,MATCH(G965,'اطلاعات دوره'!C:C,0),MATCH(H$1,'اطلاعات دوره'!$1:$1,0)),0)</f>
        <v>0</v>
      </c>
      <c r="I965" s="188">
        <f>IFERROR(INDEX('اطلاعات دوره'!A:Z,MATCH(G965,'اطلاعات دوره'!C:C,0),MATCH(I$1,'اطلاعات دوره'!$1:$1,0)),0)</f>
        <v>0</v>
      </c>
      <c r="J965" s="188">
        <f>IFERROR(INDEX('اطلاعات دوره'!A:Z,MATCH(G965,'اطلاعات دوره'!C:C,0),MATCH(J$1,'اطلاعات دوره'!$1:$1,0)),0)</f>
        <v>0</v>
      </c>
      <c r="K965" s="265"/>
      <c r="L965" s="188" t="str">
        <f>IFERROR(INDEX('اطلاعات دوره'!A:Z,MATCH(G965,'اطلاعات دوره'!C:C,0)-1,MATCH("عنوان",'اطلاعات دوره'!$1:$1,0)),"---")</f>
        <v>---</v>
      </c>
      <c r="M965" s="188" t="str">
        <f t="shared" si="348"/>
        <v>----</v>
      </c>
      <c r="N965" s="188" t="str">
        <f t="shared" si="349"/>
        <v>-/</v>
      </c>
      <c r="O965" s="265"/>
      <c r="P965" s="188">
        <f>IFERROR(INDEX('اطلاعات انشعابات شرکتها'!A:BB,MATCH(A965,'اطلاعات انشعابات شرکتها'!A:A,0),MATCH(P$1,'اطلاعات انشعابات شرکتها'!$1:$1,0)),0)</f>
        <v>0</v>
      </c>
      <c r="Q965" s="188">
        <f>IFERROR(INDEX('اطلاعات انشعابات شرکتها'!A:BB,MATCH(A965,'اطلاعات انشعابات شرکتها'!A:A,0),MATCH(Q$1,'اطلاعات انشعابات شرکتها'!$1:$1,0)),0)</f>
        <v>0</v>
      </c>
      <c r="R965" s="188">
        <f>IFERROR(INDEX('اطلاعات انشعابات شرکتها'!A:BB,MATCH(A965,'اطلاعات انشعابات شرکتها'!A:A,0),MATCH(R$1,'اطلاعات انشعابات شرکتها'!$1:$1,0)),0)</f>
        <v>0</v>
      </c>
      <c r="S965" s="265"/>
      <c r="T965" s="188">
        <f>IFERROR(INDEX('قرائت کنتور'!A:AZ,MATCH(A965&amp;"-"&amp;T$1,'قرائت کنتور'!B:B,0),MATCH(G965,'قرائت کنتور'!$1:$1,0)),0)</f>
        <v>0</v>
      </c>
      <c r="U965" s="188">
        <f>IFERROR(INDEX('قرائت کنتور'!A:AZ,MATCH(A965&amp;"-"&amp;U$1,'قرائت کنتور'!B:B,0),MATCH(L965,'قرائت کنتور'!$1:$1,0)),0)</f>
        <v>0</v>
      </c>
      <c r="V965" s="188">
        <f>IFERROR(INDEX('قرائت کنتور'!A:AZ,MATCH(A965&amp;"-"&amp;U$1,'قرائت کنتور'!B:B,0),MATCH(G965,'قرائت کنتور'!$1:$1,0)),0)</f>
        <v>0</v>
      </c>
      <c r="W965" s="188">
        <f>IFERROR(INDEX('قرائت کنتور'!A:AZ,MATCH(A965&amp;"-"&amp;W$1,'قرائت کنتور'!B:B,0),MATCH(L965,'قرائت کنتور'!$1:$1,0)),0)</f>
        <v>0</v>
      </c>
      <c r="X965" s="188">
        <f>IFERROR(INDEX('قرائت کنتور'!A:AZ,MATCH(A965&amp;"-"&amp;W$1,'قرائت کنتور'!B:B,0),MATCH(G965,'قرائت کنتور'!$1:$1,0)),0)</f>
        <v>0</v>
      </c>
      <c r="Y965" s="188">
        <f>IFERROR(INDEX('قرائت کنتور'!A:AZ,MATCH(A965&amp;"-"&amp;Y$1,'قرائت کنتور'!B:B,0),MATCH(L965,'قرائت کنتور'!$1:$1,0)),0)</f>
        <v>0</v>
      </c>
      <c r="Z965" s="188">
        <f>IFERROR(INDEX('قرائت کنتور'!A:AZ,MATCH(A965&amp;"-"&amp;Y$1,'قرائت کنتور'!B:B,0),MATCH(G965,'قرائت کنتور'!$1:$1,0)),0)</f>
        <v>0</v>
      </c>
      <c r="AA965" s="188">
        <f>IFERROR(INDEX('قرائت کنتور'!A:AZ,MATCH(A965&amp;"-"&amp;AA$1,'قرائت کنتور'!B:B,0),MATCH(L965,'قرائت کنتور'!$1:$1,0)),0)</f>
        <v>0</v>
      </c>
      <c r="AB965" s="188">
        <f>IFERROR(INDEX('قرائت کنتور'!A:AZ,MATCH(A965&amp;"-"&amp;AA$1,'قرائت کنتور'!B:B,0),MATCH(G965,'قرائت کنتور'!$1:$1,0)),0)</f>
        <v>0</v>
      </c>
      <c r="AC965" s="265"/>
      <c r="AD965" s="188">
        <f t="shared" si="350"/>
        <v>0</v>
      </c>
      <c r="AE965" s="188">
        <f t="shared" si="351"/>
        <v>0</v>
      </c>
      <c r="AF965" s="188">
        <f t="shared" si="352"/>
        <v>0</v>
      </c>
      <c r="AG965" s="188">
        <f t="shared" si="353"/>
        <v>0</v>
      </c>
      <c r="AH965" s="188">
        <f t="shared" si="354"/>
        <v>0</v>
      </c>
      <c r="AI965" s="188">
        <f t="shared" si="355"/>
        <v>0</v>
      </c>
      <c r="AJ965" s="188" t="str">
        <f t="shared" si="356"/>
        <v>0</v>
      </c>
      <c r="AK965" s="265"/>
      <c r="AL965" s="254" t="str">
        <f t="shared" si="357"/>
        <v>---</v>
      </c>
      <c r="AM965" s="254" t="str">
        <f t="shared" si="358"/>
        <v>---</v>
      </c>
      <c r="AN965" s="265"/>
      <c r="AO965" s="188" t="str">
        <f>IFERROR(INDEX('تعرفه ها'!A:Z,MATCH(P965&amp;"-"&amp;AO$1,'تعرفه ها'!C:C,0),MATCH(F965,'تعرفه ها'!$2:$2,0),1),"---")</f>
        <v>---</v>
      </c>
      <c r="AP965" s="188" t="str">
        <f>IFERROR(INDEX('تعرفه ها'!A:Z,MATCH(P965&amp;"-"&amp;AP$1,'تعرفه ها'!C:C,0),MATCH(F965,'تعرفه ها'!$2:$2,0),1),"---")</f>
        <v>---</v>
      </c>
      <c r="AQ965" s="188" t="str">
        <f>IFERROR(INDEX('تعرفه ها'!A:Z,MATCH(P965&amp;"-"&amp;AQ$1,'تعرفه ها'!C:C,0),MATCH(F965,'تعرفه ها'!$2:$2,0),1),"---")</f>
        <v>---</v>
      </c>
      <c r="AR965" s="188" t="str">
        <f>IFERROR(INDEX('تعرفه ها'!A:Z,MATCH(P965&amp;"-"&amp;AR$1,'تعرفه ها'!C:C,0),MATCH(F965,'تعرفه ها'!$2:$2,0),1),"---")</f>
        <v>---</v>
      </c>
      <c r="AS965" s="265"/>
      <c r="AT965" s="415" t="str">
        <f t="shared" si="359"/>
        <v>---</v>
      </c>
      <c r="AU965" s="415" t="str">
        <f t="shared" si="360"/>
        <v>---</v>
      </c>
      <c r="AV965" s="415" t="str">
        <f t="shared" si="361"/>
        <v>---</v>
      </c>
      <c r="AW965" s="415" t="str">
        <f t="shared" si="362"/>
        <v>---</v>
      </c>
      <c r="AX965" s="415" t="str">
        <f t="shared" si="363"/>
        <v>---</v>
      </c>
      <c r="AY965" s="415" t="str">
        <f>IFERROR(AH965*INDEX('تعرفه ها'!A:Z,MATCH("عوارض برق به ازاء هر کیلووات",'تعرفه ها'!$C:$C,0),MATCH(F965,'تعرفه ها'!$2:$2,0)),"---")</f>
        <v>---</v>
      </c>
      <c r="AZ965" s="415" t="str">
        <f t="shared" si="364"/>
        <v>---</v>
      </c>
      <c r="BA965" s="415" t="str">
        <f>IFERROR(ROUND(((AX965+AY965+AZ965)*INDEX('تعرفه ها'!A:Z,MATCH("هزینه نگهداری و تعمیرات شبکه برق",'تعرفه ها'!$C:$C,0),MATCH(F965,'تعرفه ها'!$2:$2,0))/100),0),"---")</f>
        <v>---</v>
      </c>
      <c r="BB965" s="415">
        <f>IFERROR(IF(P965="دیماندی",ROUND(AJ965*INDEX('تعرفه ها'!A:Z,MATCH(BB$1,'تعرفه ها'!$C:$C,0),MATCH(F965,'تعرفه ها'!$2:$2,0))*J965/30,0),0),"---")</f>
        <v>0</v>
      </c>
      <c r="BC965" s="415"/>
      <c r="BD965" s="54" t="str">
        <f>IFERROR(IF(INDEX('اطلاعات دوره'!A:Z,MATCH(G965,'اطلاعات دوره'!C:C,0),MATCH("برق",'اطلاعات دوره'!$1:$1,0))="دارد",ROUND(AX965*INDEX('تعرفه ها'!A:Z,MATCH("پیک فصلی برق",'تعرفه ها'!$C:$C,0),MATCH(F965,'تعرفه ها'!$2:$2,0))/100,0),0),"---")</f>
        <v>---</v>
      </c>
      <c r="BE965" s="415" t="str">
        <f>IFERROR(ROUND(((AX965+AY965+AZ965+BA965+BB965+BC965+BD965)*INDEX('تعرفه ها'!A:Z,MATCH("مالیات برق",'تعرفه ها'!$C:$C,0),MATCH(F965,'تعرفه ها'!$2:$2,0))/100),0),"---")</f>
        <v>---</v>
      </c>
      <c r="BF965" s="415" t="str">
        <f t="shared" si="365"/>
        <v>---</v>
      </c>
      <c r="BG965" s="415" t="str">
        <f t="shared" si="346"/>
        <v>---</v>
      </c>
      <c r="BH965" s="415" t="str">
        <f t="shared" si="366"/>
        <v>---</v>
      </c>
      <c r="BI965" s="54" t="str">
        <f t="shared" si="367"/>
        <v>---</v>
      </c>
      <c r="BJ965" s="55" t="str">
        <f t="shared" si="368"/>
        <v>---</v>
      </c>
      <c r="BK965" s="262"/>
      <c r="BL965" s="183" t="str">
        <f>IFERROR(IF(INDEX(پرداخت!A:AZ,MATCH(A965&amp;" - "&amp;"برق",پرداخت!$B:$B,0),MATCH(G965,پرداخت!$1:$1,0))="نشده","نشده","شده"),"---")</f>
        <v>---</v>
      </c>
    </row>
    <row r="966" spans="1:64" ht="33.75" hidden="1">
      <c r="A966" s="170"/>
      <c r="B966" s="47">
        <f>IFERROR(INDEX('اطلاعات انشعابات شرکتها'!A:BB,MATCH(A966,'اطلاعات انشعابات شرکتها'!A:A,0),MATCH(B$1,'اطلاعات انشعابات شرکتها'!$1:$1,0)),0)</f>
        <v>0</v>
      </c>
      <c r="C966" s="48">
        <f>IFERROR(INDEX('اطلاعات انشعابات شرکتها'!A:BB,MATCH(A966,'اطلاعات انشعابات شرکتها'!A:A,0),MATCH(C$1,'اطلاعات انشعابات شرکتها'!$1:$1,0)),0)</f>
        <v>0</v>
      </c>
      <c r="D966" s="45"/>
      <c r="E966" s="171"/>
      <c r="F966" s="170"/>
      <c r="G966" s="188" t="str">
        <f t="shared" si="347"/>
        <v>/</v>
      </c>
      <c r="H966" s="188">
        <f>IFERROR(INDEX('اطلاعات دوره'!A:Z,MATCH(G966,'اطلاعات دوره'!C:C,0),MATCH(H$1,'اطلاعات دوره'!$1:$1,0)),0)</f>
        <v>0</v>
      </c>
      <c r="I966" s="188">
        <f>IFERROR(INDEX('اطلاعات دوره'!A:Z,MATCH(G966,'اطلاعات دوره'!C:C,0),MATCH(I$1,'اطلاعات دوره'!$1:$1,0)),0)</f>
        <v>0</v>
      </c>
      <c r="J966" s="188">
        <f>IFERROR(INDEX('اطلاعات دوره'!A:Z,MATCH(G966,'اطلاعات دوره'!C:C,0),MATCH(J$1,'اطلاعات دوره'!$1:$1,0)),0)</f>
        <v>0</v>
      </c>
      <c r="K966" s="265"/>
      <c r="L966" s="188" t="str">
        <f>IFERROR(INDEX('اطلاعات دوره'!A:Z,MATCH(G966,'اطلاعات دوره'!C:C,0)-1,MATCH("عنوان",'اطلاعات دوره'!$1:$1,0)),"---")</f>
        <v>---</v>
      </c>
      <c r="M966" s="188" t="str">
        <f t="shared" si="348"/>
        <v>----</v>
      </c>
      <c r="N966" s="188" t="str">
        <f t="shared" si="349"/>
        <v>-/</v>
      </c>
      <c r="O966" s="265"/>
      <c r="P966" s="188">
        <f>IFERROR(INDEX('اطلاعات انشعابات شرکتها'!A:BB,MATCH(A966,'اطلاعات انشعابات شرکتها'!A:A,0),MATCH(P$1,'اطلاعات انشعابات شرکتها'!$1:$1,0)),0)</f>
        <v>0</v>
      </c>
      <c r="Q966" s="188">
        <f>IFERROR(INDEX('اطلاعات انشعابات شرکتها'!A:BB,MATCH(A966,'اطلاعات انشعابات شرکتها'!A:A,0),MATCH(Q$1,'اطلاعات انشعابات شرکتها'!$1:$1,0)),0)</f>
        <v>0</v>
      </c>
      <c r="R966" s="188">
        <f>IFERROR(INDEX('اطلاعات انشعابات شرکتها'!A:BB,MATCH(A966,'اطلاعات انشعابات شرکتها'!A:A,0),MATCH(R$1,'اطلاعات انشعابات شرکتها'!$1:$1,0)),0)</f>
        <v>0</v>
      </c>
      <c r="S966" s="265"/>
      <c r="T966" s="188">
        <f>IFERROR(INDEX('قرائت کنتور'!A:AZ,MATCH(A966&amp;"-"&amp;T$1,'قرائت کنتور'!B:B,0),MATCH(G966,'قرائت کنتور'!$1:$1,0)),0)</f>
        <v>0</v>
      </c>
      <c r="U966" s="188">
        <f>IFERROR(INDEX('قرائت کنتور'!A:AZ,MATCH(A966&amp;"-"&amp;U$1,'قرائت کنتور'!B:B,0),MATCH(L966,'قرائت کنتور'!$1:$1,0)),0)</f>
        <v>0</v>
      </c>
      <c r="V966" s="188">
        <f>IFERROR(INDEX('قرائت کنتور'!A:AZ,MATCH(A966&amp;"-"&amp;U$1,'قرائت کنتور'!B:B,0),MATCH(G966,'قرائت کنتور'!$1:$1,0)),0)</f>
        <v>0</v>
      </c>
      <c r="W966" s="188">
        <f>IFERROR(INDEX('قرائت کنتور'!A:AZ,MATCH(A966&amp;"-"&amp;W$1,'قرائت کنتور'!B:B,0),MATCH(L966,'قرائت کنتور'!$1:$1,0)),0)</f>
        <v>0</v>
      </c>
      <c r="X966" s="188">
        <f>IFERROR(INDEX('قرائت کنتور'!A:AZ,MATCH(A966&amp;"-"&amp;W$1,'قرائت کنتور'!B:B,0),MATCH(G966,'قرائت کنتور'!$1:$1,0)),0)</f>
        <v>0</v>
      </c>
      <c r="Y966" s="188">
        <f>IFERROR(INDEX('قرائت کنتور'!A:AZ,MATCH(A966&amp;"-"&amp;Y$1,'قرائت کنتور'!B:B,0),MATCH(L966,'قرائت کنتور'!$1:$1,0)),0)</f>
        <v>0</v>
      </c>
      <c r="Z966" s="188">
        <f>IFERROR(INDEX('قرائت کنتور'!A:AZ,MATCH(A966&amp;"-"&amp;Y$1,'قرائت کنتور'!B:B,0),MATCH(G966,'قرائت کنتور'!$1:$1,0)),0)</f>
        <v>0</v>
      </c>
      <c r="AA966" s="188">
        <f>IFERROR(INDEX('قرائت کنتور'!A:AZ,MATCH(A966&amp;"-"&amp;AA$1,'قرائت کنتور'!B:B,0),MATCH(L966,'قرائت کنتور'!$1:$1,0)),0)</f>
        <v>0</v>
      </c>
      <c r="AB966" s="188">
        <f>IFERROR(INDEX('قرائت کنتور'!A:AZ,MATCH(A966&amp;"-"&amp;AA$1,'قرائت کنتور'!B:B,0),MATCH(G966,'قرائت کنتور'!$1:$1,0)),0)</f>
        <v>0</v>
      </c>
      <c r="AC966" s="265"/>
      <c r="AD966" s="188">
        <f t="shared" si="350"/>
        <v>0</v>
      </c>
      <c r="AE966" s="188">
        <f t="shared" si="351"/>
        <v>0</v>
      </c>
      <c r="AF966" s="188">
        <f t="shared" si="352"/>
        <v>0</v>
      </c>
      <c r="AG966" s="188">
        <f t="shared" si="353"/>
        <v>0</v>
      </c>
      <c r="AH966" s="188">
        <f t="shared" si="354"/>
        <v>0</v>
      </c>
      <c r="AI966" s="188">
        <f t="shared" si="355"/>
        <v>0</v>
      </c>
      <c r="AJ966" s="188" t="str">
        <f t="shared" si="356"/>
        <v>0</v>
      </c>
      <c r="AK966" s="265"/>
      <c r="AL966" s="254" t="str">
        <f t="shared" si="357"/>
        <v>---</v>
      </c>
      <c r="AM966" s="254" t="str">
        <f t="shared" si="358"/>
        <v>---</v>
      </c>
      <c r="AN966" s="265"/>
      <c r="AO966" s="188" t="str">
        <f>IFERROR(INDEX('تعرفه ها'!A:Z,MATCH(P966&amp;"-"&amp;AO$1,'تعرفه ها'!C:C,0),MATCH(F966,'تعرفه ها'!$2:$2,0),1),"---")</f>
        <v>---</v>
      </c>
      <c r="AP966" s="188" t="str">
        <f>IFERROR(INDEX('تعرفه ها'!A:Z,MATCH(P966&amp;"-"&amp;AP$1,'تعرفه ها'!C:C,0),MATCH(F966,'تعرفه ها'!$2:$2,0),1),"---")</f>
        <v>---</v>
      </c>
      <c r="AQ966" s="188" t="str">
        <f>IFERROR(INDEX('تعرفه ها'!A:Z,MATCH(P966&amp;"-"&amp;AQ$1,'تعرفه ها'!C:C,0),MATCH(F966,'تعرفه ها'!$2:$2,0),1),"---")</f>
        <v>---</v>
      </c>
      <c r="AR966" s="188" t="str">
        <f>IFERROR(INDEX('تعرفه ها'!A:Z,MATCH(P966&amp;"-"&amp;AR$1,'تعرفه ها'!C:C,0),MATCH(F966,'تعرفه ها'!$2:$2,0),1),"---")</f>
        <v>---</v>
      </c>
      <c r="AS966" s="265"/>
      <c r="AT966" s="415" t="str">
        <f t="shared" si="359"/>
        <v>---</v>
      </c>
      <c r="AU966" s="415" t="str">
        <f t="shared" si="360"/>
        <v>---</v>
      </c>
      <c r="AV966" s="415" t="str">
        <f t="shared" si="361"/>
        <v>---</v>
      </c>
      <c r="AW966" s="415" t="str">
        <f t="shared" si="362"/>
        <v>---</v>
      </c>
      <c r="AX966" s="415" t="str">
        <f t="shared" si="363"/>
        <v>---</v>
      </c>
      <c r="AY966" s="415" t="str">
        <f>IFERROR(AH966*INDEX('تعرفه ها'!A:Z,MATCH("عوارض برق به ازاء هر کیلووات",'تعرفه ها'!$C:$C,0),MATCH(F966,'تعرفه ها'!$2:$2,0)),"---")</f>
        <v>---</v>
      </c>
      <c r="AZ966" s="415" t="str">
        <f t="shared" si="364"/>
        <v>---</v>
      </c>
      <c r="BA966" s="415" t="str">
        <f>IFERROR(ROUND(((AX966+AY966+AZ966)*INDEX('تعرفه ها'!A:Z,MATCH("هزینه نگهداری و تعمیرات شبکه برق",'تعرفه ها'!$C:$C,0),MATCH(F966,'تعرفه ها'!$2:$2,0))/100),0),"---")</f>
        <v>---</v>
      </c>
      <c r="BB966" s="415">
        <f>IFERROR(IF(P966="دیماندی",ROUND(AJ966*INDEX('تعرفه ها'!A:Z,MATCH(BB$1,'تعرفه ها'!$C:$C,0),MATCH(F966,'تعرفه ها'!$2:$2,0))*J966/30,0),0),"---")</f>
        <v>0</v>
      </c>
      <c r="BC966" s="415"/>
      <c r="BD966" s="54" t="str">
        <f>IFERROR(IF(INDEX('اطلاعات دوره'!A:Z,MATCH(G966,'اطلاعات دوره'!C:C,0),MATCH("برق",'اطلاعات دوره'!$1:$1,0))="دارد",ROUND(AX966*INDEX('تعرفه ها'!A:Z,MATCH("پیک فصلی برق",'تعرفه ها'!$C:$C,0),MATCH(F966,'تعرفه ها'!$2:$2,0))/100,0),0),"---")</f>
        <v>---</v>
      </c>
      <c r="BE966" s="415" t="str">
        <f>IFERROR(ROUND(((AX966+AY966+AZ966+BA966+BB966+BC966+BD966)*INDEX('تعرفه ها'!A:Z,MATCH("مالیات برق",'تعرفه ها'!$C:$C,0),MATCH(F966,'تعرفه ها'!$2:$2,0))/100),0),"---")</f>
        <v>---</v>
      </c>
      <c r="BF966" s="415" t="str">
        <f t="shared" si="365"/>
        <v>---</v>
      </c>
      <c r="BG966" s="415" t="str">
        <f t="shared" si="346"/>
        <v>---</v>
      </c>
      <c r="BH966" s="415" t="str">
        <f t="shared" si="366"/>
        <v>---</v>
      </c>
      <c r="BI966" s="54" t="str">
        <f t="shared" si="367"/>
        <v>---</v>
      </c>
      <c r="BJ966" s="55" t="str">
        <f t="shared" si="368"/>
        <v>---</v>
      </c>
      <c r="BK966" s="262"/>
      <c r="BL966" s="183" t="str">
        <f>IFERROR(IF(INDEX(پرداخت!A:AZ,MATCH(A966&amp;" - "&amp;"برق",پرداخت!$B:$B,0),MATCH(G966,پرداخت!$1:$1,0))="نشده","نشده","شده"),"---")</f>
        <v>---</v>
      </c>
    </row>
    <row r="967" spans="1:64" ht="33.75" hidden="1">
      <c r="A967" s="170"/>
      <c r="B967" s="47">
        <f>IFERROR(INDEX('اطلاعات انشعابات شرکتها'!A:BB,MATCH(A967,'اطلاعات انشعابات شرکتها'!A:A,0),MATCH(B$1,'اطلاعات انشعابات شرکتها'!$1:$1,0)),0)</f>
        <v>0</v>
      </c>
      <c r="C967" s="48">
        <f>IFERROR(INDEX('اطلاعات انشعابات شرکتها'!A:BB,MATCH(A967,'اطلاعات انشعابات شرکتها'!A:A,0),MATCH(C$1,'اطلاعات انشعابات شرکتها'!$1:$1,0)),0)</f>
        <v>0</v>
      </c>
      <c r="D967" s="45"/>
      <c r="E967" s="171"/>
      <c r="F967" s="170"/>
      <c r="G967" s="188" t="str">
        <f t="shared" si="347"/>
        <v>/</v>
      </c>
      <c r="H967" s="188">
        <f>IFERROR(INDEX('اطلاعات دوره'!A:Z,MATCH(G967,'اطلاعات دوره'!C:C,0),MATCH(H$1,'اطلاعات دوره'!$1:$1,0)),0)</f>
        <v>0</v>
      </c>
      <c r="I967" s="188">
        <f>IFERROR(INDEX('اطلاعات دوره'!A:Z,MATCH(G967,'اطلاعات دوره'!C:C,0),MATCH(I$1,'اطلاعات دوره'!$1:$1,0)),0)</f>
        <v>0</v>
      </c>
      <c r="J967" s="188">
        <f>IFERROR(INDEX('اطلاعات دوره'!A:Z,MATCH(G967,'اطلاعات دوره'!C:C,0),MATCH(J$1,'اطلاعات دوره'!$1:$1,0)),0)</f>
        <v>0</v>
      </c>
      <c r="K967" s="265"/>
      <c r="L967" s="188" t="str">
        <f>IFERROR(INDEX('اطلاعات دوره'!A:Z,MATCH(G967,'اطلاعات دوره'!C:C,0)-1,MATCH("عنوان",'اطلاعات دوره'!$1:$1,0)),"---")</f>
        <v>---</v>
      </c>
      <c r="M967" s="188" t="str">
        <f t="shared" si="348"/>
        <v>----</v>
      </c>
      <c r="N967" s="188" t="str">
        <f t="shared" si="349"/>
        <v>-/</v>
      </c>
      <c r="O967" s="265"/>
      <c r="P967" s="188">
        <f>IFERROR(INDEX('اطلاعات انشعابات شرکتها'!A:BB,MATCH(A967,'اطلاعات انشعابات شرکتها'!A:A,0),MATCH(P$1,'اطلاعات انشعابات شرکتها'!$1:$1,0)),0)</f>
        <v>0</v>
      </c>
      <c r="Q967" s="188">
        <f>IFERROR(INDEX('اطلاعات انشعابات شرکتها'!A:BB,MATCH(A967,'اطلاعات انشعابات شرکتها'!A:A,0),MATCH(Q$1,'اطلاعات انشعابات شرکتها'!$1:$1,0)),0)</f>
        <v>0</v>
      </c>
      <c r="R967" s="188">
        <f>IFERROR(INDEX('اطلاعات انشعابات شرکتها'!A:BB,MATCH(A967,'اطلاعات انشعابات شرکتها'!A:A,0),MATCH(R$1,'اطلاعات انشعابات شرکتها'!$1:$1,0)),0)</f>
        <v>0</v>
      </c>
      <c r="S967" s="265"/>
      <c r="T967" s="188">
        <f>IFERROR(INDEX('قرائت کنتور'!A:AZ,MATCH(A967&amp;"-"&amp;T$1,'قرائت کنتور'!B:B,0),MATCH(G967,'قرائت کنتور'!$1:$1,0)),0)</f>
        <v>0</v>
      </c>
      <c r="U967" s="188">
        <f>IFERROR(INDEX('قرائت کنتور'!A:AZ,MATCH(A967&amp;"-"&amp;U$1,'قرائت کنتور'!B:B,0),MATCH(L967,'قرائت کنتور'!$1:$1,0)),0)</f>
        <v>0</v>
      </c>
      <c r="V967" s="188">
        <f>IFERROR(INDEX('قرائت کنتور'!A:AZ,MATCH(A967&amp;"-"&amp;U$1,'قرائت کنتور'!B:B,0),MATCH(G967,'قرائت کنتور'!$1:$1,0)),0)</f>
        <v>0</v>
      </c>
      <c r="W967" s="188">
        <f>IFERROR(INDEX('قرائت کنتور'!A:AZ,MATCH(A967&amp;"-"&amp;W$1,'قرائت کنتور'!B:B,0),MATCH(L967,'قرائت کنتور'!$1:$1,0)),0)</f>
        <v>0</v>
      </c>
      <c r="X967" s="188">
        <f>IFERROR(INDEX('قرائت کنتور'!A:AZ,MATCH(A967&amp;"-"&amp;W$1,'قرائت کنتور'!B:B,0),MATCH(G967,'قرائت کنتور'!$1:$1,0)),0)</f>
        <v>0</v>
      </c>
      <c r="Y967" s="188">
        <f>IFERROR(INDEX('قرائت کنتور'!A:AZ,MATCH(A967&amp;"-"&amp;Y$1,'قرائت کنتور'!B:B,0),MATCH(L967,'قرائت کنتور'!$1:$1,0)),0)</f>
        <v>0</v>
      </c>
      <c r="Z967" s="188">
        <f>IFERROR(INDEX('قرائت کنتور'!A:AZ,MATCH(A967&amp;"-"&amp;Y$1,'قرائت کنتور'!B:B,0),MATCH(G967,'قرائت کنتور'!$1:$1,0)),0)</f>
        <v>0</v>
      </c>
      <c r="AA967" s="188">
        <f>IFERROR(INDEX('قرائت کنتور'!A:AZ,MATCH(A967&amp;"-"&amp;AA$1,'قرائت کنتور'!B:B,0),MATCH(L967,'قرائت کنتور'!$1:$1,0)),0)</f>
        <v>0</v>
      </c>
      <c r="AB967" s="188">
        <f>IFERROR(INDEX('قرائت کنتور'!A:AZ,MATCH(A967&amp;"-"&amp;AA$1,'قرائت کنتور'!B:B,0),MATCH(G967,'قرائت کنتور'!$1:$1,0)),0)</f>
        <v>0</v>
      </c>
      <c r="AC967" s="265"/>
      <c r="AD967" s="188">
        <f t="shared" si="350"/>
        <v>0</v>
      </c>
      <c r="AE967" s="188">
        <f t="shared" si="351"/>
        <v>0</v>
      </c>
      <c r="AF967" s="188">
        <f t="shared" si="352"/>
        <v>0</v>
      </c>
      <c r="AG967" s="188">
        <f t="shared" si="353"/>
        <v>0</v>
      </c>
      <c r="AH967" s="188">
        <f t="shared" si="354"/>
        <v>0</v>
      </c>
      <c r="AI967" s="188">
        <f t="shared" si="355"/>
        <v>0</v>
      </c>
      <c r="AJ967" s="188" t="str">
        <f t="shared" si="356"/>
        <v>0</v>
      </c>
      <c r="AK967" s="265"/>
      <c r="AL967" s="254" t="str">
        <f t="shared" si="357"/>
        <v>---</v>
      </c>
      <c r="AM967" s="254" t="str">
        <f t="shared" si="358"/>
        <v>---</v>
      </c>
      <c r="AN967" s="265"/>
      <c r="AO967" s="188" t="str">
        <f>IFERROR(INDEX('تعرفه ها'!A:Z,MATCH(P967&amp;"-"&amp;AO$1,'تعرفه ها'!C:C,0),MATCH(F967,'تعرفه ها'!$2:$2,0),1),"---")</f>
        <v>---</v>
      </c>
      <c r="AP967" s="188" t="str">
        <f>IFERROR(INDEX('تعرفه ها'!A:Z,MATCH(P967&amp;"-"&amp;AP$1,'تعرفه ها'!C:C,0),MATCH(F967,'تعرفه ها'!$2:$2,0),1),"---")</f>
        <v>---</v>
      </c>
      <c r="AQ967" s="188" t="str">
        <f>IFERROR(INDEX('تعرفه ها'!A:Z,MATCH(P967&amp;"-"&amp;AQ$1,'تعرفه ها'!C:C,0),MATCH(F967,'تعرفه ها'!$2:$2,0),1),"---")</f>
        <v>---</v>
      </c>
      <c r="AR967" s="188" t="str">
        <f>IFERROR(INDEX('تعرفه ها'!A:Z,MATCH(P967&amp;"-"&amp;AR$1,'تعرفه ها'!C:C,0),MATCH(F967,'تعرفه ها'!$2:$2,0),1),"---")</f>
        <v>---</v>
      </c>
      <c r="AS967" s="265"/>
      <c r="AT967" s="415" t="str">
        <f t="shared" si="359"/>
        <v>---</v>
      </c>
      <c r="AU967" s="415" t="str">
        <f t="shared" si="360"/>
        <v>---</v>
      </c>
      <c r="AV967" s="415" t="str">
        <f t="shared" si="361"/>
        <v>---</v>
      </c>
      <c r="AW967" s="415" t="str">
        <f t="shared" si="362"/>
        <v>---</v>
      </c>
      <c r="AX967" s="415" t="str">
        <f t="shared" si="363"/>
        <v>---</v>
      </c>
      <c r="AY967" s="415" t="str">
        <f>IFERROR(AH967*INDEX('تعرفه ها'!A:Z,MATCH("عوارض برق به ازاء هر کیلووات",'تعرفه ها'!$C:$C,0),MATCH(F967,'تعرفه ها'!$2:$2,0)),"---")</f>
        <v>---</v>
      </c>
      <c r="AZ967" s="415" t="str">
        <f t="shared" si="364"/>
        <v>---</v>
      </c>
      <c r="BA967" s="415" t="str">
        <f>IFERROR(ROUND(((AX967+AY967+AZ967)*INDEX('تعرفه ها'!A:Z,MATCH("هزینه نگهداری و تعمیرات شبکه برق",'تعرفه ها'!$C:$C,0),MATCH(F967,'تعرفه ها'!$2:$2,0))/100),0),"---")</f>
        <v>---</v>
      </c>
      <c r="BB967" s="415">
        <f>IFERROR(IF(P967="دیماندی",ROUND(AJ967*INDEX('تعرفه ها'!A:Z,MATCH(BB$1,'تعرفه ها'!$C:$C,0),MATCH(F967,'تعرفه ها'!$2:$2,0))*J967/30,0),0),"---")</f>
        <v>0</v>
      </c>
      <c r="BC967" s="415"/>
      <c r="BD967" s="54" t="str">
        <f>IFERROR(IF(INDEX('اطلاعات دوره'!A:Z,MATCH(G967,'اطلاعات دوره'!C:C,0),MATCH("برق",'اطلاعات دوره'!$1:$1,0))="دارد",ROUND(AX967*INDEX('تعرفه ها'!A:Z,MATCH("پیک فصلی برق",'تعرفه ها'!$C:$C,0),MATCH(F967,'تعرفه ها'!$2:$2,0))/100,0),0),"---")</f>
        <v>---</v>
      </c>
      <c r="BE967" s="415" t="str">
        <f>IFERROR(ROUND(((AX967+AY967+AZ967+BA967+BB967+BC967+BD967)*INDEX('تعرفه ها'!A:Z,MATCH("مالیات برق",'تعرفه ها'!$C:$C,0),MATCH(F967,'تعرفه ها'!$2:$2,0))/100),0),"---")</f>
        <v>---</v>
      </c>
      <c r="BF967" s="415" t="str">
        <f t="shared" si="365"/>
        <v>---</v>
      </c>
      <c r="BG967" s="415" t="str">
        <f t="shared" si="346"/>
        <v>---</v>
      </c>
      <c r="BH967" s="415" t="str">
        <f t="shared" si="366"/>
        <v>---</v>
      </c>
      <c r="BI967" s="54" t="str">
        <f t="shared" si="367"/>
        <v>---</v>
      </c>
      <c r="BJ967" s="55" t="str">
        <f t="shared" si="368"/>
        <v>---</v>
      </c>
      <c r="BK967" s="262"/>
      <c r="BL967" s="183" t="str">
        <f>IFERROR(IF(INDEX(پرداخت!A:AZ,MATCH(A967&amp;" - "&amp;"برق",پرداخت!$B:$B,0),MATCH(G967,پرداخت!$1:$1,0))="نشده","نشده","شده"),"---")</f>
        <v>---</v>
      </c>
    </row>
    <row r="968" spans="1:64" ht="33.75" hidden="1">
      <c r="A968" s="170"/>
      <c r="B968" s="47">
        <f>IFERROR(INDEX('اطلاعات انشعابات شرکتها'!A:BB,MATCH(A968,'اطلاعات انشعابات شرکتها'!A:A,0),MATCH(B$1,'اطلاعات انشعابات شرکتها'!$1:$1,0)),0)</f>
        <v>0</v>
      </c>
      <c r="C968" s="48">
        <f>IFERROR(INDEX('اطلاعات انشعابات شرکتها'!A:BB,MATCH(A968,'اطلاعات انشعابات شرکتها'!A:A,0),MATCH(C$1,'اطلاعات انشعابات شرکتها'!$1:$1,0)),0)</f>
        <v>0</v>
      </c>
      <c r="D968" s="45"/>
      <c r="E968" s="171"/>
      <c r="F968" s="170"/>
      <c r="G968" s="188" t="str">
        <f t="shared" si="347"/>
        <v>/</v>
      </c>
      <c r="H968" s="188">
        <f>IFERROR(INDEX('اطلاعات دوره'!A:Z,MATCH(G968,'اطلاعات دوره'!C:C,0),MATCH(H$1,'اطلاعات دوره'!$1:$1,0)),0)</f>
        <v>0</v>
      </c>
      <c r="I968" s="188">
        <f>IFERROR(INDEX('اطلاعات دوره'!A:Z,MATCH(G968,'اطلاعات دوره'!C:C,0),MATCH(I$1,'اطلاعات دوره'!$1:$1,0)),0)</f>
        <v>0</v>
      </c>
      <c r="J968" s="188">
        <f>IFERROR(INDEX('اطلاعات دوره'!A:Z,MATCH(G968,'اطلاعات دوره'!C:C,0),MATCH(J$1,'اطلاعات دوره'!$1:$1,0)),0)</f>
        <v>0</v>
      </c>
      <c r="K968" s="265"/>
      <c r="L968" s="188" t="str">
        <f>IFERROR(INDEX('اطلاعات دوره'!A:Z,MATCH(G968,'اطلاعات دوره'!C:C,0)-1,MATCH("عنوان",'اطلاعات دوره'!$1:$1,0)),"---")</f>
        <v>---</v>
      </c>
      <c r="M968" s="188" t="str">
        <f t="shared" si="348"/>
        <v>----</v>
      </c>
      <c r="N968" s="188" t="str">
        <f t="shared" si="349"/>
        <v>-/</v>
      </c>
      <c r="O968" s="265"/>
      <c r="P968" s="188">
        <f>IFERROR(INDEX('اطلاعات انشعابات شرکتها'!A:BB,MATCH(A968,'اطلاعات انشعابات شرکتها'!A:A,0),MATCH(P$1,'اطلاعات انشعابات شرکتها'!$1:$1,0)),0)</f>
        <v>0</v>
      </c>
      <c r="Q968" s="188">
        <f>IFERROR(INDEX('اطلاعات انشعابات شرکتها'!A:BB,MATCH(A968,'اطلاعات انشعابات شرکتها'!A:A,0),MATCH(Q$1,'اطلاعات انشعابات شرکتها'!$1:$1,0)),0)</f>
        <v>0</v>
      </c>
      <c r="R968" s="188">
        <f>IFERROR(INDEX('اطلاعات انشعابات شرکتها'!A:BB,MATCH(A968,'اطلاعات انشعابات شرکتها'!A:A,0),MATCH(R$1,'اطلاعات انشعابات شرکتها'!$1:$1,0)),0)</f>
        <v>0</v>
      </c>
      <c r="S968" s="265"/>
      <c r="T968" s="188">
        <f>IFERROR(INDEX('قرائت کنتور'!A:AZ,MATCH(A968&amp;"-"&amp;T$1,'قرائت کنتور'!B:B,0),MATCH(G968,'قرائت کنتور'!$1:$1,0)),0)</f>
        <v>0</v>
      </c>
      <c r="U968" s="188">
        <f>IFERROR(INDEX('قرائت کنتور'!A:AZ,MATCH(A968&amp;"-"&amp;U$1,'قرائت کنتور'!B:B,0),MATCH(L968,'قرائت کنتور'!$1:$1,0)),0)</f>
        <v>0</v>
      </c>
      <c r="V968" s="188">
        <f>IFERROR(INDEX('قرائت کنتور'!A:AZ,MATCH(A968&amp;"-"&amp;U$1,'قرائت کنتور'!B:B,0),MATCH(G968,'قرائت کنتور'!$1:$1,0)),0)</f>
        <v>0</v>
      </c>
      <c r="W968" s="188">
        <f>IFERROR(INDEX('قرائت کنتور'!A:AZ,MATCH(A968&amp;"-"&amp;W$1,'قرائت کنتور'!B:B,0),MATCH(L968,'قرائت کنتور'!$1:$1,0)),0)</f>
        <v>0</v>
      </c>
      <c r="X968" s="188">
        <f>IFERROR(INDEX('قرائت کنتور'!A:AZ,MATCH(A968&amp;"-"&amp;W$1,'قرائت کنتور'!B:B,0),MATCH(G968,'قرائت کنتور'!$1:$1,0)),0)</f>
        <v>0</v>
      </c>
      <c r="Y968" s="188">
        <f>IFERROR(INDEX('قرائت کنتور'!A:AZ,MATCH(A968&amp;"-"&amp;Y$1,'قرائت کنتور'!B:B,0),MATCH(L968,'قرائت کنتور'!$1:$1,0)),0)</f>
        <v>0</v>
      </c>
      <c r="Z968" s="188">
        <f>IFERROR(INDEX('قرائت کنتور'!A:AZ,MATCH(A968&amp;"-"&amp;Y$1,'قرائت کنتور'!B:B,0),MATCH(G968,'قرائت کنتور'!$1:$1,0)),0)</f>
        <v>0</v>
      </c>
      <c r="AA968" s="188">
        <f>IFERROR(INDEX('قرائت کنتور'!A:AZ,MATCH(A968&amp;"-"&amp;AA$1,'قرائت کنتور'!B:B,0),MATCH(L968,'قرائت کنتور'!$1:$1,0)),0)</f>
        <v>0</v>
      </c>
      <c r="AB968" s="188">
        <f>IFERROR(INDEX('قرائت کنتور'!A:AZ,MATCH(A968&amp;"-"&amp;AA$1,'قرائت کنتور'!B:B,0),MATCH(G968,'قرائت کنتور'!$1:$1,0)),0)</f>
        <v>0</v>
      </c>
      <c r="AC968" s="265"/>
      <c r="AD968" s="188">
        <f t="shared" si="350"/>
        <v>0</v>
      </c>
      <c r="AE968" s="188">
        <f t="shared" si="351"/>
        <v>0</v>
      </c>
      <c r="AF968" s="188">
        <f t="shared" si="352"/>
        <v>0</v>
      </c>
      <c r="AG968" s="188">
        <f t="shared" si="353"/>
        <v>0</v>
      </c>
      <c r="AH968" s="188">
        <f t="shared" si="354"/>
        <v>0</v>
      </c>
      <c r="AI968" s="188">
        <f t="shared" si="355"/>
        <v>0</v>
      </c>
      <c r="AJ968" s="188" t="str">
        <f t="shared" si="356"/>
        <v>0</v>
      </c>
      <c r="AK968" s="265"/>
      <c r="AL968" s="254" t="str">
        <f t="shared" si="357"/>
        <v>---</v>
      </c>
      <c r="AM968" s="254" t="str">
        <f t="shared" si="358"/>
        <v>---</v>
      </c>
      <c r="AN968" s="265"/>
      <c r="AO968" s="188" t="str">
        <f>IFERROR(INDEX('تعرفه ها'!A:Z,MATCH(P968&amp;"-"&amp;AO$1,'تعرفه ها'!C:C,0),MATCH(F968,'تعرفه ها'!$2:$2,0),1),"---")</f>
        <v>---</v>
      </c>
      <c r="AP968" s="188" t="str">
        <f>IFERROR(INDEX('تعرفه ها'!A:Z,MATCH(P968&amp;"-"&amp;AP$1,'تعرفه ها'!C:C,0),MATCH(F968,'تعرفه ها'!$2:$2,0),1),"---")</f>
        <v>---</v>
      </c>
      <c r="AQ968" s="188" t="str">
        <f>IFERROR(INDEX('تعرفه ها'!A:Z,MATCH(P968&amp;"-"&amp;AQ$1,'تعرفه ها'!C:C,0),MATCH(F968,'تعرفه ها'!$2:$2,0),1),"---")</f>
        <v>---</v>
      </c>
      <c r="AR968" s="188" t="str">
        <f>IFERROR(INDEX('تعرفه ها'!A:Z,MATCH(P968&amp;"-"&amp;AR$1,'تعرفه ها'!C:C,0),MATCH(F968,'تعرفه ها'!$2:$2,0),1),"---")</f>
        <v>---</v>
      </c>
      <c r="AS968" s="265"/>
      <c r="AT968" s="415" t="str">
        <f t="shared" si="359"/>
        <v>---</v>
      </c>
      <c r="AU968" s="415" t="str">
        <f t="shared" si="360"/>
        <v>---</v>
      </c>
      <c r="AV968" s="415" t="str">
        <f t="shared" si="361"/>
        <v>---</v>
      </c>
      <c r="AW968" s="415" t="str">
        <f t="shared" si="362"/>
        <v>---</v>
      </c>
      <c r="AX968" s="415" t="str">
        <f t="shared" si="363"/>
        <v>---</v>
      </c>
      <c r="AY968" s="415" t="str">
        <f>IFERROR(AH968*INDEX('تعرفه ها'!A:Z,MATCH("عوارض برق به ازاء هر کیلووات",'تعرفه ها'!$C:$C,0),MATCH(F968,'تعرفه ها'!$2:$2,0)),"---")</f>
        <v>---</v>
      </c>
      <c r="AZ968" s="415" t="str">
        <f t="shared" si="364"/>
        <v>---</v>
      </c>
      <c r="BA968" s="415" t="str">
        <f>IFERROR(ROUND(((AX968+AY968+AZ968)*INDEX('تعرفه ها'!A:Z,MATCH("هزینه نگهداری و تعمیرات شبکه برق",'تعرفه ها'!$C:$C,0),MATCH(F968,'تعرفه ها'!$2:$2,0))/100),0),"---")</f>
        <v>---</v>
      </c>
      <c r="BB968" s="415">
        <f>IFERROR(IF(P968="دیماندی",ROUND(AJ968*INDEX('تعرفه ها'!A:Z,MATCH(BB$1,'تعرفه ها'!$C:$C,0),MATCH(F968,'تعرفه ها'!$2:$2,0))*J968/30,0),0),"---")</f>
        <v>0</v>
      </c>
      <c r="BC968" s="415"/>
      <c r="BD968" s="54" t="str">
        <f>IFERROR(IF(INDEX('اطلاعات دوره'!A:Z,MATCH(G968,'اطلاعات دوره'!C:C,0),MATCH("برق",'اطلاعات دوره'!$1:$1,0))="دارد",ROUND(AX968*INDEX('تعرفه ها'!A:Z,MATCH("پیک فصلی برق",'تعرفه ها'!$C:$C,0),MATCH(F968,'تعرفه ها'!$2:$2,0))/100,0),0),"---")</f>
        <v>---</v>
      </c>
      <c r="BE968" s="415" t="str">
        <f>IFERROR(ROUND(((AX968+AY968+AZ968+BA968+BB968+BC968+BD968)*INDEX('تعرفه ها'!A:Z,MATCH("مالیات برق",'تعرفه ها'!$C:$C,0),MATCH(F968,'تعرفه ها'!$2:$2,0))/100),0),"---")</f>
        <v>---</v>
      </c>
      <c r="BF968" s="415" t="str">
        <f t="shared" si="365"/>
        <v>---</v>
      </c>
      <c r="BG968" s="415" t="str">
        <f t="shared" si="346"/>
        <v>---</v>
      </c>
      <c r="BH968" s="415" t="str">
        <f t="shared" si="366"/>
        <v>---</v>
      </c>
      <c r="BI968" s="54" t="str">
        <f t="shared" si="367"/>
        <v>---</v>
      </c>
      <c r="BJ968" s="55" t="str">
        <f t="shared" si="368"/>
        <v>---</v>
      </c>
      <c r="BK968" s="262"/>
      <c r="BL968" s="183" t="str">
        <f>IFERROR(IF(INDEX(پرداخت!A:AZ,MATCH(A968&amp;" - "&amp;"برق",پرداخت!$B:$B,0),MATCH(G968,پرداخت!$1:$1,0))="نشده","نشده","شده"),"---")</f>
        <v>---</v>
      </c>
    </row>
    <row r="969" spans="1:64" ht="33.75" hidden="1">
      <c r="A969" s="170"/>
      <c r="B969" s="47">
        <f>IFERROR(INDEX('اطلاعات انشعابات شرکتها'!A:BB,MATCH(A969,'اطلاعات انشعابات شرکتها'!A:A,0),MATCH(B$1,'اطلاعات انشعابات شرکتها'!$1:$1,0)),0)</f>
        <v>0</v>
      </c>
      <c r="C969" s="48">
        <f>IFERROR(INDEX('اطلاعات انشعابات شرکتها'!A:BB,MATCH(A969,'اطلاعات انشعابات شرکتها'!A:A,0),MATCH(C$1,'اطلاعات انشعابات شرکتها'!$1:$1,0)),0)</f>
        <v>0</v>
      </c>
      <c r="D969" s="45"/>
      <c r="E969" s="171"/>
      <c r="F969" s="170"/>
      <c r="G969" s="188" t="str">
        <f t="shared" si="347"/>
        <v>/</v>
      </c>
      <c r="H969" s="188">
        <f>IFERROR(INDEX('اطلاعات دوره'!A:Z,MATCH(G969,'اطلاعات دوره'!C:C,0),MATCH(H$1,'اطلاعات دوره'!$1:$1,0)),0)</f>
        <v>0</v>
      </c>
      <c r="I969" s="188">
        <f>IFERROR(INDEX('اطلاعات دوره'!A:Z,MATCH(G969,'اطلاعات دوره'!C:C,0),MATCH(I$1,'اطلاعات دوره'!$1:$1,0)),0)</f>
        <v>0</v>
      </c>
      <c r="J969" s="188">
        <f>IFERROR(INDEX('اطلاعات دوره'!A:Z,MATCH(G969,'اطلاعات دوره'!C:C,0),MATCH(J$1,'اطلاعات دوره'!$1:$1,0)),0)</f>
        <v>0</v>
      </c>
      <c r="K969" s="265"/>
      <c r="L969" s="188" t="str">
        <f>IFERROR(INDEX('اطلاعات دوره'!A:Z,MATCH(G969,'اطلاعات دوره'!C:C,0)-1,MATCH("عنوان",'اطلاعات دوره'!$1:$1,0)),"---")</f>
        <v>---</v>
      </c>
      <c r="M969" s="188" t="str">
        <f t="shared" si="348"/>
        <v>----</v>
      </c>
      <c r="N969" s="188" t="str">
        <f t="shared" si="349"/>
        <v>-/</v>
      </c>
      <c r="O969" s="265"/>
      <c r="P969" s="188">
        <f>IFERROR(INDEX('اطلاعات انشعابات شرکتها'!A:BB,MATCH(A969,'اطلاعات انشعابات شرکتها'!A:A,0),MATCH(P$1,'اطلاعات انشعابات شرکتها'!$1:$1,0)),0)</f>
        <v>0</v>
      </c>
      <c r="Q969" s="188">
        <f>IFERROR(INDEX('اطلاعات انشعابات شرکتها'!A:BB,MATCH(A969,'اطلاعات انشعابات شرکتها'!A:A,0),MATCH(Q$1,'اطلاعات انشعابات شرکتها'!$1:$1,0)),0)</f>
        <v>0</v>
      </c>
      <c r="R969" s="188">
        <f>IFERROR(INDEX('اطلاعات انشعابات شرکتها'!A:BB,MATCH(A969,'اطلاعات انشعابات شرکتها'!A:A,0),MATCH(R$1,'اطلاعات انشعابات شرکتها'!$1:$1,0)),0)</f>
        <v>0</v>
      </c>
      <c r="S969" s="265"/>
      <c r="T969" s="188">
        <f>IFERROR(INDEX('قرائت کنتور'!A:AZ,MATCH(A969&amp;"-"&amp;T$1,'قرائت کنتور'!B:B,0),MATCH(G969,'قرائت کنتور'!$1:$1,0)),0)</f>
        <v>0</v>
      </c>
      <c r="U969" s="188">
        <f>IFERROR(INDEX('قرائت کنتور'!A:AZ,MATCH(A969&amp;"-"&amp;U$1,'قرائت کنتور'!B:B,0),MATCH(L969,'قرائت کنتور'!$1:$1,0)),0)</f>
        <v>0</v>
      </c>
      <c r="V969" s="188">
        <f>IFERROR(INDEX('قرائت کنتور'!A:AZ,MATCH(A969&amp;"-"&amp;U$1,'قرائت کنتور'!B:B,0),MATCH(G969,'قرائت کنتور'!$1:$1,0)),0)</f>
        <v>0</v>
      </c>
      <c r="W969" s="188">
        <f>IFERROR(INDEX('قرائت کنتور'!A:AZ,MATCH(A969&amp;"-"&amp;W$1,'قرائت کنتور'!B:B,0),MATCH(L969,'قرائت کنتور'!$1:$1,0)),0)</f>
        <v>0</v>
      </c>
      <c r="X969" s="188">
        <f>IFERROR(INDEX('قرائت کنتور'!A:AZ,MATCH(A969&amp;"-"&amp;W$1,'قرائت کنتور'!B:B,0),MATCH(G969,'قرائت کنتور'!$1:$1,0)),0)</f>
        <v>0</v>
      </c>
      <c r="Y969" s="188">
        <f>IFERROR(INDEX('قرائت کنتور'!A:AZ,MATCH(A969&amp;"-"&amp;Y$1,'قرائت کنتور'!B:B,0),MATCH(L969,'قرائت کنتور'!$1:$1,0)),0)</f>
        <v>0</v>
      </c>
      <c r="Z969" s="188">
        <f>IFERROR(INDEX('قرائت کنتور'!A:AZ,MATCH(A969&amp;"-"&amp;Y$1,'قرائت کنتور'!B:B,0),MATCH(G969,'قرائت کنتور'!$1:$1,0)),0)</f>
        <v>0</v>
      </c>
      <c r="AA969" s="188">
        <f>IFERROR(INDEX('قرائت کنتور'!A:AZ,MATCH(A969&amp;"-"&amp;AA$1,'قرائت کنتور'!B:B,0),MATCH(L969,'قرائت کنتور'!$1:$1,0)),0)</f>
        <v>0</v>
      </c>
      <c r="AB969" s="188">
        <f>IFERROR(INDEX('قرائت کنتور'!A:AZ,MATCH(A969&amp;"-"&amp;AA$1,'قرائت کنتور'!B:B,0),MATCH(G969,'قرائت کنتور'!$1:$1,0)),0)</f>
        <v>0</v>
      </c>
      <c r="AC969" s="265"/>
      <c r="AD969" s="188">
        <f t="shared" si="350"/>
        <v>0</v>
      </c>
      <c r="AE969" s="188">
        <f t="shared" si="351"/>
        <v>0</v>
      </c>
      <c r="AF969" s="188">
        <f t="shared" si="352"/>
        <v>0</v>
      </c>
      <c r="AG969" s="188">
        <f t="shared" si="353"/>
        <v>0</v>
      </c>
      <c r="AH969" s="188">
        <f t="shared" si="354"/>
        <v>0</v>
      </c>
      <c r="AI969" s="188">
        <f t="shared" si="355"/>
        <v>0</v>
      </c>
      <c r="AJ969" s="188" t="str">
        <f t="shared" si="356"/>
        <v>0</v>
      </c>
      <c r="AK969" s="265"/>
      <c r="AL969" s="254" t="str">
        <f t="shared" si="357"/>
        <v>---</v>
      </c>
      <c r="AM969" s="254" t="str">
        <f t="shared" si="358"/>
        <v>---</v>
      </c>
      <c r="AN969" s="265"/>
      <c r="AO969" s="188" t="str">
        <f>IFERROR(INDEX('تعرفه ها'!A:Z,MATCH(P969&amp;"-"&amp;AO$1,'تعرفه ها'!C:C,0),MATCH(F969,'تعرفه ها'!$2:$2,0),1),"---")</f>
        <v>---</v>
      </c>
      <c r="AP969" s="188" t="str">
        <f>IFERROR(INDEX('تعرفه ها'!A:Z,MATCH(P969&amp;"-"&amp;AP$1,'تعرفه ها'!C:C,0),MATCH(F969,'تعرفه ها'!$2:$2,0),1),"---")</f>
        <v>---</v>
      </c>
      <c r="AQ969" s="188" t="str">
        <f>IFERROR(INDEX('تعرفه ها'!A:Z,MATCH(P969&amp;"-"&amp;AQ$1,'تعرفه ها'!C:C,0),MATCH(F969,'تعرفه ها'!$2:$2,0),1),"---")</f>
        <v>---</v>
      </c>
      <c r="AR969" s="188" t="str">
        <f>IFERROR(INDEX('تعرفه ها'!A:Z,MATCH(P969&amp;"-"&amp;AR$1,'تعرفه ها'!C:C,0),MATCH(F969,'تعرفه ها'!$2:$2,0),1),"---")</f>
        <v>---</v>
      </c>
      <c r="AS969" s="265"/>
      <c r="AT969" s="415" t="str">
        <f t="shared" si="359"/>
        <v>---</v>
      </c>
      <c r="AU969" s="415" t="str">
        <f t="shared" si="360"/>
        <v>---</v>
      </c>
      <c r="AV969" s="415" t="str">
        <f t="shared" si="361"/>
        <v>---</v>
      </c>
      <c r="AW969" s="415" t="str">
        <f t="shared" si="362"/>
        <v>---</v>
      </c>
      <c r="AX969" s="415" t="str">
        <f t="shared" si="363"/>
        <v>---</v>
      </c>
      <c r="AY969" s="415" t="str">
        <f>IFERROR(AH969*INDEX('تعرفه ها'!A:Z,MATCH("عوارض برق به ازاء هر کیلووات",'تعرفه ها'!$C:$C,0),MATCH(F969,'تعرفه ها'!$2:$2,0)),"---")</f>
        <v>---</v>
      </c>
      <c r="AZ969" s="415" t="str">
        <f t="shared" si="364"/>
        <v>---</v>
      </c>
      <c r="BA969" s="415" t="str">
        <f>IFERROR(ROUND(((AX969+AY969+AZ969)*INDEX('تعرفه ها'!A:Z,MATCH("هزینه نگهداری و تعمیرات شبکه برق",'تعرفه ها'!$C:$C,0),MATCH(F969,'تعرفه ها'!$2:$2,0))/100),0),"---")</f>
        <v>---</v>
      </c>
      <c r="BB969" s="415">
        <f>IFERROR(IF(P969="دیماندی",ROUND(AJ969*INDEX('تعرفه ها'!A:Z,MATCH(BB$1,'تعرفه ها'!$C:$C,0),MATCH(F969,'تعرفه ها'!$2:$2,0))*J969/30,0),0),"---")</f>
        <v>0</v>
      </c>
      <c r="BC969" s="415"/>
      <c r="BD969" s="54" t="str">
        <f>IFERROR(IF(INDEX('اطلاعات دوره'!A:Z,MATCH(G969,'اطلاعات دوره'!C:C,0),MATCH("برق",'اطلاعات دوره'!$1:$1,0))="دارد",ROUND(AX969*INDEX('تعرفه ها'!A:Z,MATCH("پیک فصلی برق",'تعرفه ها'!$C:$C,0),MATCH(F969,'تعرفه ها'!$2:$2,0))/100,0),0),"---")</f>
        <v>---</v>
      </c>
      <c r="BE969" s="415" t="str">
        <f>IFERROR(ROUND(((AX969+AY969+AZ969+BA969+BB969+BC969+BD969)*INDEX('تعرفه ها'!A:Z,MATCH("مالیات برق",'تعرفه ها'!$C:$C,0),MATCH(F969,'تعرفه ها'!$2:$2,0))/100),0),"---")</f>
        <v>---</v>
      </c>
      <c r="BF969" s="415" t="str">
        <f t="shared" si="365"/>
        <v>---</v>
      </c>
      <c r="BG969" s="415" t="str">
        <f t="shared" si="346"/>
        <v>---</v>
      </c>
      <c r="BH969" s="415" t="str">
        <f t="shared" si="366"/>
        <v>---</v>
      </c>
      <c r="BI969" s="54" t="str">
        <f t="shared" si="367"/>
        <v>---</v>
      </c>
      <c r="BJ969" s="55" t="str">
        <f t="shared" si="368"/>
        <v>---</v>
      </c>
      <c r="BK969" s="262"/>
      <c r="BL969" s="183" t="str">
        <f>IFERROR(IF(INDEX(پرداخت!A:AZ,MATCH(A969&amp;" - "&amp;"برق",پرداخت!$B:$B,0),MATCH(G969,پرداخت!$1:$1,0))="نشده","نشده","شده"),"---")</f>
        <v>---</v>
      </c>
    </row>
    <row r="970" spans="1:64" ht="33.75" hidden="1">
      <c r="A970" s="170"/>
      <c r="B970" s="47">
        <f>IFERROR(INDEX('اطلاعات انشعابات شرکتها'!A:BB,MATCH(A970,'اطلاعات انشعابات شرکتها'!A:A,0),MATCH(B$1,'اطلاعات انشعابات شرکتها'!$1:$1,0)),0)</f>
        <v>0</v>
      </c>
      <c r="C970" s="48">
        <f>IFERROR(INDEX('اطلاعات انشعابات شرکتها'!A:BB,MATCH(A970,'اطلاعات انشعابات شرکتها'!A:A,0),MATCH(C$1,'اطلاعات انشعابات شرکتها'!$1:$1,0)),0)</f>
        <v>0</v>
      </c>
      <c r="D970" s="45"/>
      <c r="E970" s="171"/>
      <c r="F970" s="170"/>
      <c r="G970" s="188" t="str">
        <f t="shared" si="347"/>
        <v>/</v>
      </c>
      <c r="H970" s="188">
        <f>IFERROR(INDEX('اطلاعات دوره'!A:Z,MATCH(G970,'اطلاعات دوره'!C:C,0),MATCH(H$1,'اطلاعات دوره'!$1:$1,0)),0)</f>
        <v>0</v>
      </c>
      <c r="I970" s="188">
        <f>IFERROR(INDEX('اطلاعات دوره'!A:Z,MATCH(G970,'اطلاعات دوره'!C:C,0),MATCH(I$1,'اطلاعات دوره'!$1:$1,0)),0)</f>
        <v>0</v>
      </c>
      <c r="J970" s="188">
        <f>IFERROR(INDEX('اطلاعات دوره'!A:Z,MATCH(G970,'اطلاعات دوره'!C:C,0),MATCH(J$1,'اطلاعات دوره'!$1:$1,0)),0)</f>
        <v>0</v>
      </c>
      <c r="K970" s="265"/>
      <c r="L970" s="188" t="str">
        <f>IFERROR(INDEX('اطلاعات دوره'!A:Z,MATCH(G970,'اطلاعات دوره'!C:C,0)-1,MATCH("عنوان",'اطلاعات دوره'!$1:$1,0)),"---")</f>
        <v>---</v>
      </c>
      <c r="M970" s="188" t="str">
        <f t="shared" si="348"/>
        <v>----</v>
      </c>
      <c r="N970" s="188" t="str">
        <f t="shared" si="349"/>
        <v>-/</v>
      </c>
      <c r="O970" s="265"/>
      <c r="P970" s="188">
        <f>IFERROR(INDEX('اطلاعات انشعابات شرکتها'!A:BB,MATCH(A970,'اطلاعات انشعابات شرکتها'!A:A,0),MATCH(P$1,'اطلاعات انشعابات شرکتها'!$1:$1,0)),0)</f>
        <v>0</v>
      </c>
      <c r="Q970" s="188">
        <f>IFERROR(INDEX('اطلاعات انشعابات شرکتها'!A:BB,MATCH(A970,'اطلاعات انشعابات شرکتها'!A:A,0),MATCH(Q$1,'اطلاعات انشعابات شرکتها'!$1:$1,0)),0)</f>
        <v>0</v>
      </c>
      <c r="R970" s="188">
        <f>IFERROR(INDEX('اطلاعات انشعابات شرکتها'!A:BB,MATCH(A970,'اطلاعات انشعابات شرکتها'!A:A,0),MATCH(R$1,'اطلاعات انشعابات شرکتها'!$1:$1,0)),0)</f>
        <v>0</v>
      </c>
      <c r="S970" s="265"/>
      <c r="T970" s="188">
        <f>IFERROR(INDEX('قرائت کنتور'!A:AZ,MATCH(A970&amp;"-"&amp;T$1,'قرائت کنتور'!B:B,0),MATCH(G970,'قرائت کنتور'!$1:$1,0)),0)</f>
        <v>0</v>
      </c>
      <c r="U970" s="188">
        <f>IFERROR(INDEX('قرائت کنتور'!A:AZ,MATCH(A970&amp;"-"&amp;U$1,'قرائت کنتور'!B:B,0),MATCH(L970,'قرائت کنتور'!$1:$1,0)),0)</f>
        <v>0</v>
      </c>
      <c r="V970" s="188">
        <f>IFERROR(INDEX('قرائت کنتور'!A:AZ,MATCH(A970&amp;"-"&amp;U$1,'قرائت کنتور'!B:B,0),MATCH(G970,'قرائت کنتور'!$1:$1,0)),0)</f>
        <v>0</v>
      </c>
      <c r="W970" s="188">
        <f>IFERROR(INDEX('قرائت کنتور'!A:AZ,MATCH(A970&amp;"-"&amp;W$1,'قرائت کنتور'!B:B,0),MATCH(L970,'قرائت کنتور'!$1:$1,0)),0)</f>
        <v>0</v>
      </c>
      <c r="X970" s="188">
        <f>IFERROR(INDEX('قرائت کنتور'!A:AZ,MATCH(A970&amp;"-"&amp;W$1,'قرائت کنتور'!B:B,0),MATCH(G970,'قرائت کنتور'!$1:$1,0)),0)</f>
        <v>0</v>
      </c>
      <c r="Y970" s="188">
        <f>IFERROR(INDEX('قرائت کنتور'!A:AZ,MATCH(A970&amp;"-"&amp;Y$1,'قرائت کنتور'!B:B,0),MATCH(L970,'قرائت کنتور'!$1:$1,0)),0)</f>
        <v>0</v>
      </c>
      <c r="Z970" s="188">
        <f>IFERROR(INDEX('قرائت کنتور'!A:AZ,MATCH(A970&amp;"-"&amp;Y$1,'قرائت کنتور'!B:B,0),MATCH(G970,'قرائت کنتور'!$1:$1,0)),0)</f>
        <v>0</v>
      </c>
      <c r="AA970" s="188">
        <f>IFERROR(INDEX('قرائت کنتور'!A:AZ,MATCH(A970&amp;"-"&amp;AA$1,'قرائت کنتور'!B:B,0),MATCH(L970,'قرائت کنتور'!$1:$1,0)),0)</f>
        <v>0</v>
      </c>
      <c r="AB970" s="188">
        <f>IFERROR(INDEX('قرائت کنتور'!A:AZ,MATCH(A970&amp;"-"&amp;AA$1,'قرائت کنتور'!B:B,0),MATCH(G970,'قرائت کنتور'!$1:$1,0)),0)</f>
        <v>0</v>
      </c>
      <c r="AC970" s="265"/>
      <c r="AD970" s="188">
        <f t="shared" si="350"/>
        <v>0</v>
      </c>
      <c r="AE970" s="188">
        <f t="shared" si="351"/>
        <v>0</v>
      </c>
      <c r="AF970" s="188">
        <f t="shared" si="352"/>
        <v>0</v>
      </c>
      <c r="AG970" s="188">
        <f t="shared" si="353"/>
        <v>0</v>
      </c>
      <c r="AH970" s="188">
        <f t="shared" si="354"/>
        <v>0</v>
      </c>
      <c r="AI970" s="188">
        <f t="shared" si="355"/>
        <v>0</v>
      </c>
      <c r="AJ970" s="188" t="str">
        <f t="shared" si="356"/>
        <v>0</v>
      </c>
      <c r="AK970" s="265"/>
      <c r="AL970" s="254" t="str">
        <f t="shared" si="357"/>
        <v>---</v>
      </c>
      <c r="AM970" s="254" t="str">
        <f t="shared" si="358"/>
        <v>---</v>
      </c>
      <c r="AN970" s="265"/>
      <c r="AO970" s="188" t="str">
        <f>IFERROR(INDEX('تعرفه ها'!A:Z,MATCH(P970&amp;"-"&amp;AO$1,'تعرفه ها'!C:C,0),MATCH(F970,'تعرفه ها'!$2:$2,0),1),"---")</f>
        <v>---</v>
      </c>
      <c r="AP970" s="188" t="str">
        <f>IFERROR(INDEX('تعرفه ها'!A:Z,MATCH(P970&amp;"-"&amp;AP$1,'تعرفه ها'!C:C,0),MATCH(F970,'تعرفه ها'!$2:$2,0),1),"---")</f>
        <v>---</v>
      </c>
      <c r="AQ970" s="188" t="str">
        <f>IFERROR(INDEX('تعرفه ها'!A:Z,MATCH(P970&amp;"-"&amp;AQ$1,'تعرفه ها'!C:C,0),MATCH(F970,'تعرفه ها'!$2:$2,0),1),"---")</f>
        <v>---</v>
      </c>
      <c r="AR970" s="188" t="str">
        <f>IFERROR(INDEX('تعرفه ها'!A:Z,MATCH(P970&amp;"-"&amp;AR$1,'تعرفه ها'!C:C,0),MATCH(F970,'تعرفه ها'!$2:$2,0),1),"---")</f>
        <v>---</v>
      </c>
      <c r="AS970" s="265"/>
      <c r="AT970" s="415" t="str">
        <f t="shared" si="359"/>
        <v>---</v>
      </c>
      <c r="AU970" s="415" t="str">
        <f t="shared" si="360"/>
        <v>---</v>
      </c>
      <c r="AV970" s="415" t="str">
        <f t="shared" si="361"/>
        <v>---</v>
      </c>
      <c r="AW970" s="415" t="str">
        <f t="shared" si="362"/>
        <v>---</v>
      </c>
      <c r="AX970" s="415" t="str">
        <f t="shared" si="363"/>
        <v>---</v>
      </c>
      <c r="AY970" s="415" t="str">
        <f>IFERROR(AH970*INDEX('تعرفه ها'!A:Z,MATCH("عوارض برق به ازاء هر کیلووات",'تعرفه ها'!$C:$C,0),MATCH(F970,'تعرفه ها'!$2:$2,0)),"---")</f>
        <v>---</v>
      </c>
      <c r="AZ970" s="415" t="str">
        <f t="shared" si="364"/>
        <v>---</v>
      </c>
      <c r="BA970" s="415" t="str">
        <f>IFERROR(ROUND(((AX970+AY970+AZ970)*INDEX('تعرفه ها'!A:Z,MATCH("هزینه نگهداری و تعمیرات شبکه برق",'تعرفه ها'!$C:$C,0),MATCH(F970,'تعرفه ها'!$2:$2,0))/100),0),"---")</f>
        <v>---</v>
      </c>
      <c r="BB970" s="415">
        <f>IFERROR(IF(P970="دیماندی",ROUND(AJ970*INDEX('تعرفه ها'!A:Z,MATCH(BB$1,'تعرفه ها'!$C:$C,0),MATCH(F970,'تعرفه ها'!$2:$2,0))*J970/30,0),0),"---")</f>
        <v>0</v>
      </c>
      <c r="BC970" s="415"/>
      <c r="BD970" s="54" t="str">
        <f>IFERROR(IF(INDEX('اطلاعات دوره'!A:Z,MATCH(G970,'اطلاعات دوره'!C:C,0),MATCH("برق",'اطلاعات دوره'!$1:$1,0))="دارد",ROUND(AX970*INDEX('تعرفه ها'!A:Z,MATCH("پیک فصلی برق",'تعرفه ها'!$C:$C,0),MATCH(F970,'تعرفه ها'!$2:$2,0))/100,0),0),"---")</f>
        <v>---</v>
      </c>
      <c r="BE970" s="415" t="str">
        <f>IFERROR(ROUND(((AX970+AY970+AZ970+BA970+BB970+BC970+BD970)*INDEX('تعرفه ها'!A:Z,MATCH("مالیات برق",'تعرفه ها'!$C:$C,0),MATCH(F970,'تعرفه ها'!$2:$2,0))/100),0),"---")</f>
        <v>---</v>
      </c>
      <c r="BF970" s="415" t="str">
        <f t="shared" si="365"/>
        <v>---</v>
      </c>
      <c r="BG970" s="415" t="str">
        <f t="shared" si="346"/>
        <v>---</v>
      </c>
      <c r="BH970" s="415" t="str">
        <f t="shared" si="366"/>
        <v>---</v>
      </c>
      <c r="BI970" s="54" t="str">
        <f t="shared" si="367"/>
        <v>---</v>
      </c>
      <c r="BJ970" s="55" t="str">
        <f t="shared" si="368"/>
        <v>---</v>
      </c>
      <c r="BK970" s="262"/>
      <c r="BL970" s="183" t="str">
        <f>IFERROR(IF(INDEX(پرداخت!A:AZ,MATCH(A970&amp;" - "&amp;"برق",پرداخت!$B:$B,0),MATCH(G970,پرداخت!$1:$1,0))="نشده","نشده","شده"),"---")</f>
        <v>---</v>
      </c>
    </row>
    <row r="971" spans="1:64" ht="33.75" hidden="1">
      <c r="A971" s="170"/>
      <c r="B971" s="47">
        <f>IFERROR(INDEX('اطلاعات انشعابات شرکتها'!A:BB,MATCH(A971,'اطلاعات انشعابات شرکتها'!A:A,0),MATCH(B$1,'اطلاعات انشعابات شرکتها'!$1:$1,0)),0)</f>
        <v>0</v>
      </c>
      <c r="C971" s="48">
        <f>IFERROR(INDEX('اطلاعات انشعابات شرکتها'!A:BB,MATCH(A971,'اطلاعات انشعابات شرکتها'!A:A,0),MATCH(C$1,'اطلاعات انشعابات شرکتها'!$1:$1,0)),0)</f>
        <v>0</v>
      </c>
      <c r="D971" s="45"/>
      <c r="E971" s="171"/>
      <c r="F971" s="170"/>
      <c r="G971" s="188" t="str">
        <f t="shared" si="347"/>
        <v>/</v>
      </c>
      <c r="H971" s="188">
        <f>IFERROR(INDEX('اطلاعات دوره'!A:Z,MATCH(G971,'اطلاعات دوره'!C:C,0),MATCH(H$1,'اطلاعات دوره'!$1:$1,0)),0)</f>
        <v>0</v>
      </c>
      <c r="I971" s="188">
        <f>IFERROR(INDEX('اطلاعات دوره'!A:Z,MATCH(G971,'اطلاعات دوره'!C:C,0),MATCH(I$1,'اطلاعات دوره'!$1:$1,0)),0)</f>
        <v>0</v>
      </c>
      <c r="J971" s="188">
        <f>IFERROR(INDEX('اطلاعات دوره'!A:Z,MATCH(G971,'اطلاعات دوره'!C:C,0),MATCH(J$1,'اطلاعات دوره'!$1:$1,0)),0)</f>
        <v>0</v>
      </c>
      <c r="K971" s="265"/>
      <c r="L971" s="188" t="str">
        <f>IFERROR(INDEX('اطلاعات دوره'!A:Z,MATCH(G971,'اطلاعات دوره'!C:C,0)-1,MATCH("عنوان",'اطلاعات دوره'!$1:$1,0)),"---")</f>
        <v>---</v>
      </c>
      <c r="M971" s="188" t="str">
        <f t="shared" si="348"/>
        <v>----</v>
      </c>
      <c r="N971" s="188" t="str">
        <f t="shared" si="349"/>
        <v>-/</v>
      </c>
      <c r="O971" s="265"/>
      <c r="P971" s="188">
        <f>IFERROR(INDEX('اطلاعات انشعابات شرکتها'!A:BB,MATCH(A971,'اطلاعات انشعابات شرکتها'!A:A,0),MATCH(P$1,'اطلاعات انشعابات شرکتها'!$1:$1,0)),0)</f>
        <v>0</v>
      </c>
      <c r="Q971" s="188">
        <f>IFERROR(INDEX('اطلاعات انشعابات شرکتها'!A:BB,MATCH(A971,'اطلاعات انشعابات شرکتها'!A:A,0),MATCH(Q$1,'اطلاعات انشعابات شرکتها'!$1:$1,0)),0)</f>
        <v>0</v>
      </c>
      <c r="R971" s="188">
        <f>IFERROR(INDEX('اطلاعات انشعابات شرکتها'!A:BB,MATCH(A971,'اطلاعات انشعابات شرکتها'!A:A,0),MATCH(R$1,'اطلاعات انشعابات شرکتها'!$1:$1,0)),0)</f>
        <v>0</v>
      </c>
      <c r="S971" s="265"/>
      <c r="T971" s="188">
        <f>IFERROR(INDEX('قرائت کنتور'!A:AZ,MATCH(A971&amp;"-"&amp;T$1,'قرائت کنتور'!B:B,0),MATCH(G971,'قرائت کنتور'!$1:$1,0)),0)</f>
        <v>0</v>
      </c>
      <c r="U971" s="188">
        <f>IFERROR(INDEX('قرائت کنتور'!A:AZ,MATCH(A971&amp;"-"&amp;U$1,'قرائت کنتور'!B:B,0),MATCH(L971,'قرائت کنتور'!$1:$1,0)),0)</f>
        <v>0</v>
      </c>
      <c r="V971" s="188">
        <f>IFERROR(INDEX('قرائت کنتور'!A:AZ,MATCH(A971&amp;"-"&amp;U$1,'قرائت کنتور'!B:B,0),MATCH(G971,'قرائت کنتور'!$1:$1,0)),0)</f>
        <v>0</v>
      </c>
      <c r="W971" s="188">
        <f>IFERROR(INDEX('قرائت کنتور'!A:AZ,MATCH(A971&amp;"-"&amp;W$1,'قرائت کنتور'!B:B,0),MATCH(L971,'قرائت کنتور'!$1:$1,0)),0)</f>
        <v>0</v>
      </c>
      <c r="X971" s="188">
        <f>IFERROR(INDEX('قرائت کنتور'!A:AZ,MATCH(A971&amp;"-"&amp;W$1,'قرائت کنتور'!B:B,0),MATCH(G971,'قرائت کنتور'!$1:$1,0)),0)</f>
        <v>0</v>
      </c>
      <c r="Y971" s="188">
        <f>IFERROR(INDEX('قرائت کنتور'!A:AZ,MATCH(A971&amp;"-"&amp;Y$1,'قرائت کنتور'!B:B,0),MATCH(L971,'قرائت کنتور'!$1:$1,0)),0)</f>
        <v>0</v>
      </c>
      <c r="Z971" s="188">
        <f>IFERROR(INDEX('قرائت کنتور'!A:AZ,MATCH(A971&amp;"-"&amp;Y$1,'قرائت کنتور'!B:B,0),MATCH(G971,'قرائت کنتور'!$1:$1,0)),0)</f>
        <v>0</v>
      </c>
      <c r="AA971" s="188">
        <f>IFERROR(INDEX('قرائت کنتور'!A:AZ,MATCH(A971&amp;"-"&amp;AA$1,'قرائت کنتور'!B:B,0),MATCH(L971,'قرائت کنتور'!$1:$1,0)),0)</f>
        <v>0</v>
      </c>
      <c r="AB971" s="188">
        <f>IFERROR(INDEX('قرائت کنتور'!A:AZ,MATCH(A971&amp;"-"&amp;AA$1,'قرائت کنتور'!B:B,0),MATCH(G971,'قرائت کنتور'!$1:$1,0)),0)</f>
        <v>0</v>
      </c>
      <c r="AC971" s="265"/>
      <c r="AD971" s="188">
        <f t="shared" si="350"/>
        <v>0</v>
      </c>
      <c r="AE971" s="188">
        <f t="shared" si="351"/>
        <v>0</v>
      </c>
      <c r="AF971" s="188">
        <f t="shared" si="352"/>
        <v>0</v>
      </c>
      <c r="AG971" s="188">
        <f t="shared" si="353"/>
        <v>0</v>
      </c>
      <c r="AH971" s="188">
        <f t="shared" si="354"/>
        <v>0</v>
      </c>
      <c r="AI971" s="188">
        <f t="shared" si="355"/>
        <v>0</v>
      </c>
      <c r="AJ971" s="188" t="str">
        <f t="shared" si="356"/>
        <v>0</v>
      </c>
      <c r="AK971" s="265"/>
      <c r="AL971" s="254" t="str">
        <f t="shared" si="357"/>
        <v>---</v>
      </c>
      <c r="AM971" s="254" t="str">
        <f t="shared" si="358"/>
        <v>---</v>
      </c>
      <c r="AN971" s="265"/>
      <c r="AO971" s="188" t="str">
        <f>IFERROR(INDEX('تعرفه ها'!A:Z,MATCH(P971&amp;"-"&amp;AO$1,'تعرفه ها'!C:C,0),MATCH(F971,'تعرفه ها'!$2:$2,0),1),"---")</f>
        <v>---</v>
      </c>
      <c r="AP971" s="188" t="str">
        <f>IFERROR(INDEX('تعرفه ها'!A:Z,MATCH(P971&amp;"-"&amp;AP$1,'تعرفه ها'!C:C,0),MATCH(F971,'تعرفه ها'!$2:$2,0),1),"---")</f>
        <v>---</v>
      </c>
      <c r="AQ971" s="188" t="str">
        <f>IFERROR(INDEX('تعرفه ها'!A:Z,MATCH(P971&amp;"-"&amp;AQ$1,'تعرفه ها'!C:C,0),MATCH(F971,'تعرفه ها'!$2:$2,0),1),"---")</f>
        <v>---</v>
      </c>
      <c r="AR971" s="188" t="str">
        <f>IFERROR(INDEX('تعرفه ها'!A:Z,MATCH(P971&amp;"-"&amp;AR$1,'تعرفه ها'!C:C,0),MATCH(F971,'تعرفه ها'!$2:$2,0),1),"---")</f>
        <v>---</v>
      </c>
      <c r="AS971" s="265"/>
      <c r="AT971" s="415" t="str">
        <f t="shared" si="359"/>
        <v>---</v>
      </c>
      <c r="AU971" s="415" t="str">
        <f t="shared" si="360"/>
        <v>---</v>
      </c>
      <c r="AV971" s="415" t="str">
        <f t="shared" si="361"/>
        <v>---</v>
      </c>
      <c r="AW971" s="415" t="str">
        <f t="shared" si="362"/>
        <v>---</v>
      </c>
      <c r="AX971" s="415" t="str">
        <f t="shared" si="363"/>
        <v>---</v>
      </c>
      <c r="AY971" s="415" t="str">
        <f>IFERROR(AH971*INDEX('تعرفه ها'!A:Z,MATCH("عوارض برق به ازاء هر کیلووات",'تعرفه ها'!$C:$C,0),MATCH(F971,'تعرفه ها'!$2:$2,0)),"---")</f>
        <v>---</v>
      </c>
      <c r="AZ971" s="415" t="str">
        <f t="shared" si="364"/>
        <v>---</v>
      </c>
      <c r="BA971" s="415" t="str">
        <f>IFERROR(ROUND(((AX971+AY971+AZ971)*INDEX('تعرفه ها'!A:Z,MATCH("هزینه نگهداری و تعمیرات شبکه برق",'تعرفه ها'!$C:$C,0),MATCH(F971,'تعرفه ها'!$2:$2,0))/100),0),"---")</f>
        <v>---</v>
      </c>
      <c r="BB971" s="415">
        <f>IFERROR(IF(P971="دیماندی",ROUND(AJ971*INDEX('تعرفه ها'!A:Z,MATCH(BB$1,'تعرفه ها'!$C:$C,0),MATCH(F971,'تعرفه ها'!$2:$2,0))*J971/30,0),0),"---")</f>
        <v>0</v>
      </c>
      <c r="BC971" s="415"/>
      <c r="BD971" s="54" t="str">
        <f>IFERROR(IF(INDEX('اطلاعات دوره'!A:Z,MATCH(G971,'اطلاعات دوره'!C:C,0),MATCH("برق",'اطلاعات دوره'!$1:$1,0))="دارد",ROUND(AX971*INDEX('تعرفه ها'!A:Z,MATCH("پیک فصلی برق",'تعرفه ها'!$C:$C,0),MATCH(F971,'تعرفه ها'!$2:$2,0))/100,0),0),"---")</f>
        <v>---</v>
      </c>
      <c r="BE971" s="415" t="str">
        <f>IFERROR(ROUND(((AX971+AY971+AZ971+BA971+BB971+BC971+BD971)*INDEX('تعرفه ها'!A:Z,MATCH("مالیات برق",'تعرفه ها'!$C:$C,0),MATCH(F971,'تعرفه ها'!$2:$2,0))/100),0),"---")</f>
        <v>---</v>
      </c>
      <c r="BF971" s="415" t="str">
        <f t="shared" si="365"/>
        <v>---</v>
      </c>
      <c r="BG971" s="415" t="str">
        <f t="shared" si="346"/>
        <v>---</v>
      </c>
      <c r="BH971" s="415" t="str">
        <f t="shared" si="366"/>
        <v>---</v>
      </c>
      <c r="BI971" s="54" t="str">
        <f t="shared" si="367"/>
        <v>---</v>
      </c>
      <c r="BJ971" s="55" t="str">
        <f t="shared" si="368"/>
        <v>---</v>
      </c>
      <c r="BK971" s="262"/>
      <c r="BL971" s="183" t="str">
        <f>IFERROR(IF(INDEX(پرداخت!A:AZ,MATCH(A971&amp;" - "&amp;"برق",پرداخت!$B:$B,0),MATCH(G971,پرداخت!$1:$1,0))="نشده","نشده","شده"),"---")</f>
        <v>---</v>
      </c>
    </row>
    <row r="972" spans="1:64" ht="33.75" hidden="1">
      <c r="A972" s="170"/>
      <c r="B972" s="47">
        <f>IFERROR(INDEX('اطلاعات انشعابات شرکتها'!A:BB,MATCH(A972,'اطلاعات انشعابات شرکتها'!A:A,0),MATCH(B$1,'اطلاعات انشعابات شرکتها'!$1:$1,0)),0)</f>
        <v>0</v>
      </c>
      <c r="C972" s="48">
        <f>IFERROR(INDEX('اطلاعات انشعابات شرکتها'!A:BB,MATCH(A972,'اطلاعات انشعابات شرکتها'!A:A,0),MATCH(C$1,'اطلاعات انشعابات شرکتها'!$1:$1,0)),0)</f>
        <v>0</v>
      </c>
      <c r="D972" s="45"/>
      <c r="E972" s="171"/>
      <c r="F972" s="170"/>
      <c r="G972" s="188" t="str">
        <f t="shared" si="347"/>
        <v>/</v>
      </c>
      <c r="H972" s="188">
        <f>IFERROR(INDEX('اطلاعات دوره'!A:Z,MATCH(G972,'اطلاعات دوره'!C:C,0),MATCH(H$1,'اطلاعات دوره'!$1:$1,0)),0)</f>
        <v>0</v>
      </c>
      <c r="I972" s="188">
        <f>IFERROR(INDEX('اطلاعات دوره'!A:Z,MATCH(G972,'اطلاعات دوره'!C:C,0),MATCH(I$1,'اطلاعات دوره'!$1:$1,0)),0)</f>
        <v>0</v>
      </c>
      <c r="J972" s="188">
        <f>IFERROR(INDEX('اطلاعات دوره'!A:Z,MATCH(G972,'اطلاعات دوره'!C:C,0),MATCH(J$1,'اطلاعات دوره'!$1:$1,0)),0)</f>
        <v>0</v>
      </c>
      <c r="K972" s="265"/>
      <c r="L972" s="188" t="str">
        <f>IFERROR(INDEX('اطلاعات دوره'!A:Z,MATCH(G972,'اطلاعات دوره'!C:C,0)-1,MATCH("عنوان",'اطلاعات دوره'!$1:$1,0)),"---")</f>
        <v>---</v>
      </c>
      <c r="M972" s="188" t="str">
        <f t="shared" si="348"/>
        <v>----</v>
      </c>
      <c r="N972" s="188" t="str">
        <f t="shared" si="349"/>
        <v>-/</v>
      </c>
      <c r="O972" s="265"/>
      <c r="P972" s="188">
        <f>IFERROR(INDEX('اطلاعات انشعابات شرکتها'!A:BB,MATCH(A972,'اطلاعات انشعابات شرکتها'!A:A,0),MATCH(P$1,'اطلاعات انشعابات شرکتها'!$1:$1,0)),0)</f>
        <v>0</v>
      </c>
      <c r="Q972" s="188">
        <f>IFERROR(INDEX('اطلاعات انشعابات شرکتها'!A:BB,MATCH(A972,'اطلاعات انشعابات شرکتها'!A:A,0),MATCH(Q$1,'اطلاعات انشعابات شرکتها'!$1:$1,0)),0)</f>
        <v>0</v>
      </c>
      <c r="R972" s="188">
        <f>IFERROR(INDEX('اطلاعات انشعابات شرکتها'!A:BB,MATCH(A972,'اطلاعات انشعابات شرکتها'!A:A,0),MATCH(R$1,'اطلاعات انشعابات شرکتها'!$1:$1,0)),0)</f>
        <v>0</v>
      </c>
      <c r="S972" s="265"/>
      <c r="T972" s="188">
        <f>IFERROR(INDEX('قرائت کنتور'!A:AZ,MATCH(A972&amp;"-"&amp;T$1,'قرائت کنتور'!B:B,0),MATCH(G972,'قرائت کنتور'!$1:$1,0)),0)</f>
        <v>0</v>
      </c>
      <c r="U972" s="188">
        <f>IFERROR(INDEX('قرائت کنتور'!A:AZ,MATCH(A972&amp;"-"&amp;U$1,'قرائت کنتور'!B:B,0),MATCH(L972,'قرائت کنتور'!$1:$1,0)),0)</f>
        <v>0</v>
      </c>
      <c r="V972" s="188">
        <f>IFERROR(INDEX('قرائت کنتور'!A:AZ,MATCH(A972&amp;"-"&amp;U$1,'قرائت کنتور'!B:B,0),MATCH(G972,'قرائت کنتور'!$1:$1,0)),0)</f>
        <v>0</v>
      </c>
      <c r="W972" s="188">
        <f>IFERROR(INDEX('قرائت کنتور'!A:AZ,MATCH(A972&amp;"-"&amp;W$1,'قرائت کنتور'!B:B,0),MATCH(L972,'قرائت کنتور'!$1:$1,0)),0)</f>
        <v>0</v>
      </c>
      <c r="X972" s="188">
        <f>IFERROR(INDEX('قرائت کنتور'!A:AZ,MATCH(A972&amp;"-"&amp;W$1,'قرائت کنتور'!B:B,0),MATCH(G972,'قرائت کنتور'!$1:$1,0)),0)</f>
        <v>0</v>
      </c>
      <c r="Y972" s="188">
        <f>IFERROR(INDEX('قرائت کنتور'!A:AZ,MATCH(A972&amp;"-"&amp;Y$1,'قرائت کنتور'!B:B,0),MATCH(L972,'قرائت کنتور'!$1:$1,0)),0)</f>
        <v>0</v>
      </c>
      <c r="Z972" s="188">
        <f>IFERROR(INDEX('قرائت کنتور'!A:AZ,MATCH(A972&amp;"-"&amp;Y$1,'قرائت کنتور'!B:B,0),MATCH(G972,'قرائت کنتور'!$1:$1,0)),0)</f>
        <v>0</v>
      </c>
      <c r="AA972" s="188">
        <f>IFERROR(INDEX('قرائت کنتور'!A:AZ,MATCH(A972&amp;"-"&amp;AA$1,'قرائت کنتور'!B:B,0),MATCH(L972,'قرائت کنتور'!$1:$1,0)),0)</f>
        <v>0</v>
      </c>
      <c r="AB972" s="188">
        <f>IFERROR(INDEX('قرائت کنتور'!A:AZ,MATCH(A972&amp;"-"&amp;AA$1,'قرائت کنتور'!B:B,0),MATCH(G972,'قرائت کنتور'!$1:$1,0)),0)</f>
        <v>0</v>
      </c>
      <c r="AC972" s="265"/>
      <c r="AD972" s="188">
        <f t="shared" si="350"/>
        <v>0</v>
      </c>
      <c r="AE972" s="188">
        <f t="shared" si="351"/>
        <v>0</v>
      </c>
      <c r="AF972" s="188">
        <f t="shared" si="352"/>
        <v>0</v>
      </c>
      <c r="AG972" s="188">
        <f t="shared" si="353"/>
        <v>0</v>
      </c>
      <c r="AH972" s="188">
        <f t="shared" si="354"/>
        <v>0</v>
      </c>
      <c r="AI972" s="188">
        <f t="shared" si="355"/>
        <v>0</v>
      </c>
      <c r="AJ972" s="188" t="str">
        <f t="shared" si="356"/>
        <v>0</v>
      </c>
      <c r="AK972" s="265"/>
      <c r="AL972" s="254" t="str">
        <f t="shared" si="357"/>
        <v>---</v>
      </c>
      <c r="AM972" s="254" t="str">
        <f t="shared" si="358"/>
        <v>---</v>
      </c>
      <c r="AN972" s="265"/>
      <c r="AO972" s="188" t="str">
        <f>IFERROR(INDEX('تعرفه ها'!A:Z,MATCH(P972&amp;"-"&amp;AO$1,'تعرفه ها'!C:C,0),MATCH(F972,'تعرفه ها'!$2:$2,0),1),"---")</f>
        <v>---</v>
      </c>
      <c r="AP972" s="188" t="str">
        <f>IFERROR(INDEX('تعرفه ها'!A:Z,MATCH(P972&amp;"-"&amp;AP$1,'تعرفه ها'!C:C,0),MATCH(F972,'تعرفه ها'!$2:$2,0),1),"---")</f>
        <v>---</v>
      </c>
      <c r="AQ972" s="188" t="str">
        <f>IFERROR(INDEX('تعرفه ها'!A:Z,MATCH(P972&amp;"-"&amp;AQ$1,'تعرفه ها'!C:C,0),MATCH(F972,'تعرفه ها'!$2:$2,0),1),"---")</f>
        <v>---</v>
      </c>
      <c r="AR972" s="188" t="str">
        <f>IFERROR(INDEX('تعرفه ها'!A:Z,MATCH(P972&amp;"-"&amp;AR$1,'تعرفه ها'!C:C,0),MATCH(F972,'تعرفه ها'!$2:$2,0),1),"---")</f>
        <v>---</v>
      </c>
      <c r="AS972" s="265"/>
      <c r="AT972" s="415" t="str">
        <f t="shared" si="359"/>
        <v>---</v>
      </c>
      <c r="AU972" s="415" t="str">
        <f t="shared" si="360"/>
        <v>---</v>
      </c>
      <c r="AV972" s="415" t="str">
        <f t="shared" si="361"/>
        <v>---</v>
      </c>
      <c r="AW972" s="415" t="str">
        <f t="shared" si="362"/>
        <v>---</v>
      </c>
      <c r="AX972" s="415" t="str">
        <f t="shared" si="363"/>
        <v>---</v>
      </c>
      <c r="AY972" s="415" t="str">
        <f>IFERROR(AH972*INDEX('تعرفه ها'!A:Z,MATCH("عوارض برق به ازاء هر کیلووات",'تعرفه ها'!$C:$C,0),MATCH(F972,'تعرفه ها'!$2:$2,0)),"---")</f>
        <v>---</v>
      </c>
      <c r="AZ972" s="415" t="str">
        <f t="shared" si="364"/>
        <v>---</v>
      </c>
      <c r="BA972" s="415" t="str">
        <f>IFERROR(ROUND(((AX972+AY972+AZ972)*INDEX('تعرفه ها'!A:Z,MATCH("هزینه نگهداری و تعمیرات شبکه برق",'تعرفه ها'!$C:$C,0),MATCH(F972,'تعرفه ها'!$2:$2,0))/100),0),"---")</f>
        <v>---</v>
      </c>
      <c r="BB972" s="415">
        <f>IFERROR(IF(P972="دیماندی",ROUND(AJ972*INDEX('تعرفه ها'!A:Z,MATCH(BB$1,'تعرفه ها'!$C:$C,0),MATCH(F972,'تعرفه ها'!$2:$2,0))*J972/30,0),0),"---")</f>
        <v>0</v>
      </c>
      <c r="BC972" s="415"/>
      <c r="BD972" s="54" t="str">
        <f>IFERROR(IF(INDEX('اطلاعات دوره'!A:Z,MATCH(G972,'اطلاعات دوره'!C:C,0),MATCH("برق",'اطلاعات دوره'!$1:$1,0))="دارد",ROUND(AX972*INDEX('تعرفه ها'!A:Z,MATCH("پیک فصلی برق",'تعرفه ها'!$C:$C,0),MATCH(F972,'تعرفه ها'!$2:$2,0))/100,0),0),"---")</f>
        <v>---</v>
      </c>
      <c r="BE972" s="415" t="str">
        <f>IFERROR(ROUND(((AX972+AY972+AZ972+BA972+BB972+BC972+BD972)*INDEX('تعرفه ها'!A:Z,MATCH("مالیات برق",'تعرفه ها'!$C:$C,0),MATCH(F972,'تعرفه ها'!$2:$2,0))/100),0),"---")</f>
        <v>---</v>
      </c>
      <c r="BF972" s="415" t="str">
        <f t="shared" si="365"/>
        <v>---</v>
      </c>
      <c r="BG972" s="415" t="str">
        <f t="shared" si="346"/>
        <v>---</v>
      </c>
      <c r="BH972" s="415" t="str">
        <f t="shared" si="366"/>
        <v>---</v>
      </c>
      <c r="BI972" s="54" t="str">
        <f t="shared" si="367"/>
        <v>---</v>
      </c>
      <c r="BJ972" s="55" t="str">
        <f t="shared" si="368"/>
        <v>---</v>
      </c>
      <c r="BK972" s="262"/>
      <c r="BL972" s="183" t="str">
        <f>IFERROR(IF(INDEX(پرداخت!A:AZ,MATCH(A972&amp;" - "&amp;"برق",پرداخت!$B:$B,0),MATCH(G972,پرداخت!$1:$1,0))="نشده","نشده","شده"),"---")</f>
        <v>---</v>
      </c>
    </row>
    <row r="973" spans="1:64" ht="33.75" hidden="1">
      <c r="A973" s="170"/>
      <c r="B973" s="47">
        <f>IFERROR(INDEX('اطلاعات انشعابات شرکتها'!A:BB,MATCH(A973,'اطلاعات انشعابات شرکتها'!A:A,0),MATCH(B$1,'اطلاعات انشعابات شرکتها'!$1:$1,0)),0)</f>
        <v>0</v>
      </c>
      <c r="C973" s="48">
        <f>IFERROR(INDEX('اطلاعات انشعابات شرکتها'!A:BB,MATCH(A973,'اطلاعات انشعابات شرکتها'!A:A,0),MATCH(C$1,'اطلاعات انشعابات شرکتها'!$1:$1,0)),0)</f>
        <v>0</v>
      </c>
      <c r="D973" s="45"/>
      <c r="E973" s="171"/>
      <c r="F973" s="170"/>
      <c r="G973" s="188" t="str">
        <f t="shared" si="347"/>
        <v>/</v>
      </c>
      <c r="H973" s="188">
        <f>IFERROR(INDEX('اطلاعات دوره'!A:Z,MATCH(G973,'اطلاعات دوره'!C:C,0),MATCH(H$1,'اطلاعات دوره'!$1:$1,0)),0)</f>
        <v>0</v>
      </c>
      <c r="I973" s="188">
        <f>IFERROR(INDEX('اطلاعات دوره'!A:Z,MATCH(G973,'اطلاعات دوره'!C:C,0),MATCH(I$1,'اطلاعات دوره'!$1:$1,0)),0)</f>
        <v>0</v>
      </c>
      <c r="J973" s="188">
        <f>IFERROR(INDEX('اطلاعات دوره'!A:Z,MATCH(G973,'اطلاعات دوره'!C:C,0),MATCH(J$1,'اطلاعات دوره'!$1:$1,0)),0)</f>
        <v>0</v>
      </c>
      <c r="K973" s="265"/>
      <c r="L973" s="188" t="str">
        <f>IFERROR(INDEX('اطلاعات دوره'!A:Z,MATCH(G973,'اطلاعات دوره'!C:C,0)-1,MATCH("عنوان",'اطلاعات دوره'!$1:$1,0)),"---")</f>
        <v>---</v>
      </c>
      <c r="M973" s="188" t="str">
        <f t="shared" si="348"/>
        <v>----</v>
      </c>
      <c r="N973" s="188" t="str">
        <f t="shared" si="349"/>
        <v>-/</v>
      </c>
      <c r="O973" s="265"/>
      <c r="P973" s="188">
        <f>IFERROR(INDEX('اطلاعات انشعابات شرکتها'!A:BB,MATCH(A973,'اطلاعات انشعابات شرکتها'!A:A,0),MATCH(P$1,'اطلاعات انشعابات شرکتها'!$1:$1,0)),0)</f>
        <v>0</v>
      </c>
      <c r="Q973" s="188">
        <f>IFERROR(INDEX('اطلاعات انشعابات شرکتها'!A:BB,MATCH(A973,'اطلاعات انشعابات شرکتها'!A:A,0),MATCH(Q$1,'اطلاعات انشعابات شرکتها'!$1:$1,0)),0)</f>
        <v>0</v>
      </c>
      <c r="R973" s="188">
        <f>IFERROR(INDEX('اطلاعات انشعابات شرکتها'!A:BB,MATCH(A973,'اطلاعات انشعابات شرکتها'!A:A,0),MATCH(R$1,'اطلاعات انشعابات شرکتها'!$1:$1,0)),0)</f>
        <v>0</v>
      </c>
      <c r="S973" s="265"/>
      <c r="T973" s="188">
        <f>IFERROR(INDEX('قرائت کنتور'!A:AZ,MATCH(A973&amp;"-"&amp;T$1,'قرائت کنتور'!B:B,0),MATCH(G973,'قرائت کنتور'!$1:$1,0)),0)</f>
        <v>0</v>
      </c>
      <c r="U973" s="188">
        <f>IFERROR(INDEX('قرائت کنتور'!A:AZ,MATCH(A973&amp;"-"&amp;U$1,'قرائت کنتور'!B:B,0),MATCH(L973,'قرائت کنتور'!$1:$1,0)),0)</f>
        <v>0</v>
      </c>
      <c r="V973" s="188">
        <f>IFERROR(INDEX('قرائت کنتور'!A:AZ,MATCH(A973&amp;"-"&amp;U$1,'قرائت کنتور'!B:B,0),MATCH(G973,'قرائت کنتور'!$1:$1,0)),0)</f>
        <v>0</v>
      </c>
      <c r="W973" s="188">
        <f>IFERROR(INDEX('قرائت کنتور'!A:AZ,MATCH(A973&amp;"-"&amp;W$1,'قرائت کنتور'!B:B,0),MATCH(L973,'قرائت کنتور'!$1:$1,0)),0)</f>
        <v>0</v>
      </c>
      <c r="X973" s="188">
        <f>IFERROR(INDEX('قرائت کنتور'!A:AZ,MATCH(A973&amp;"-"&amp;W$1,'قرائت کنتور'!B:B,0),MATCH(G973,'قرائت کنتور'!$1:$1,0)),0)</f>
        <v>0</v>
      </c>
      <c r="Y973" s="188">
        <f>IFERROR(INDEX('قرائت کنتور'!A:AZ,MATCH(A973&amp;"-"&amp;Y$1,'قرائت کنتور'!B:B,0),MATCH(L973,'قرائت کنتور'!$1:$1,0)),0)</f>
        <v>0</v>
      </c>
      <c r="Z973" s="188">
        <f>IFERROR(INDEX('قرائت کنتور'!A:AZ,MATCH(A973&amp;"-"&amp;Y$1,'قرائت کنتور'!B:B,0),MATCH(G973,'قرائت کنتور'!$1:$1,0)),0)</f>
        <v>0</v>
      </c>
      <c r="AA973" s="188">
        <f>IFERROR(INDEX('قرائت کنتور'!A:AZ,MATCH(A973&amp;"-"&amp;AA$1,'قرائت کنتور'!B:B,0),MATCH(L973,'قرائت کنتور'!$1:$1,0)),0)</f>
        <v>0</v>
      </c>
      <c r="AB973" s="188">
        <f>IFERROR(INDEX('قرائت کنتور'!A:AZ,MATCH(A973&amp;"-"&amp;AA$1,'قرائت کنتور'!B:B,0),MATCH(G973,'قرائت کنتور'!$1:$1,0)),0)</f>
        <v>0</v>
      </c>
      <c r="AC973" s="265"/>
      <c r="AD973" s="188">
        <f t="shared" si="350"/>
        <v>0</v>
      </c>
      <c r="AE973" s="188">
        <f t="shared" si="351"/>
        <v>0</v>
      </c>
      <c r="AF973" s="188">
        <f t="shared" si="352"/>
        <v>0</v>
      </c>
      <c r="AG973" s="188">
        <f t="shared" si="353"/>
        <v>0</v>
      </c>
      <c r="AH973" s="188">
        <f t="shared" si="354"/>
        <v>0</v>
      </c>
      <c r="AI973" s="188">
        <f t="shared" si="355"/>
        <v>0</v>
      </c>
      <c r="AJ973" s="188" t="str">
        <f t="shared" si="356"/>
        <v>0</v>
      </c>
      <c r="AK973" s="265"/>
      <c r="AL973" s="254" t="str">
        <f t="shared" si="357"/>
        <v>---</v>
      </c>
      <c r="AM973" s="254" t="str">
        <f t="shared" si="358"/>
        <v>---</v>
      </c>
      <c r="AN973" s="265"/>
      <c r="AO973" s="188" t="str">
        <f>IFERROR(INDEX('تعرفه ها'!A:Z,MATCH(P973&amp;"-"&amp;AO$1,'تعرفه ها'!C:C,0),MATCH(F973,'تعرفه ها'!$2:$2,0),1),"---")</f>
        <v>---</v>
      </c>
      <c r="AP973" s="188" t="str">
        <f>IFERROR(INDEX('تعرفه ها'!A:Z,MATCH(P973&amp;"-"&amp;AP$1,'تعرفه ها'!C:C,0),MATCH(F973,'تعرفه ها'!$2:$2,0),1),"---")</f>
        <v>---</v>
      </c>
      <c r="AQ973" s="188" t="str">
        <f>IFERROR(INDEX('تعرفه ها'!A:Z,MATCH(P973&amp;"-"&amp;AQ$1,'تعرفه ها'!C:C,0),MATCH(F973,'تعرفه ها'!$2:$2,0),1),"---")</f>
        <v>---</v>
      </c>
      <c r="AR973" s="188" t="str">
        <f>IFERROR(INDEX('تعرفه ها'!A:Z,MATCH(P973&amp;"-"&amp;AR$1,'تعرفه ها'!C:C,0),MATCH(F973,'تعرفه ها'!$2:$2,0),1),"---")</f>
        <v>---</v>
      </c>
      <c r="AS973" s="265"/>
      <c r="AT973" s="415" t="str">
        <f t="shared" si="359"/>
        <v>---</v>
      </c>
      <c r="AU973" s="415" t="str">
        <f t="shared" si="360"/>
        <v>---</v>
      </c>
      <c r="AV973" s="415" t="str">
        <f t="shared" si="361"/>
        <v>---</v>
      </c>
      <c r="AW973" s="415" t="str">
        <f t="shared" si="362"/>
        <v>---</v>
      </c>
      <c r="AX973" s="415" t="str">
        <f t="shared" si="363"/>
        <v>---</v>
      </c>
      <c r="AY973" s="415" t="str">
        <f>IFERROR(AH973*INDEX('تعرفه ها'!A:Z,MATCH("عوارض برق به ازاء هر کیلووات",'تعرفه ها'!$C:$C,0),MATCH(F973,'تعرفه ها'!$2:$2,0)),"---")</f>
        <v>---</v>
      </c>
      <c r="AZ973" s="415" t="str">
        <f t="shared" si="364"/>
        <v>---</v>
      </c>
      <c r="BA973" s="415" t="str">
        <f>IFERROR(ROUND(((AX973+AY973+AZ973)*INDEX('تعرفه ها'!A:Z,MATCH("هزینه نگهداری و تعمیرات شبکه برق",'تعرفه ها'!$C:$C,0),MATCH(F973,'تعرفه ها'!$2:$2,0))/100),0),"---")</f>
        <v>---</v>
      </c>
      <c r="BB973" s="415">
        <f>IFERROR(IF(P973="دیماندی",ROUND(AJ973*INDEX('تعرفه ها'!A:Z,MATCH(BB$1,'تعرفه ها'!$C:$C,0),MATCH(F973,'تعرفه ها'!$2:$2,0))*J973/30,0),0),"---")</f>
        <v>0</v>
      </c>
      <c r="BC973" s="415"/>
      <c r="BD973" s="54" t="str">
        <f>IFERROR(IF(INDEX('اطلاعات دوره'!A:Z,MATCH(G973,'اطلاعات دوره'!C:C,0),MATCH("برق",'اطلاعات دوره'!$1:$1,0))="دارد",ROUND(AX973*INDEX('تعرفه ها'!A:Z,MATCH("پیک فصلی برق",'تعرفه ها'!$C:$C,0),MATCH(F973,'تعرفه ها'!$2:$2,0))/100,0),0),"---")</f>
        <v>---</v>
      </c>
      <c r="BE973" s="415" t="str">
        <f>IFERROR(ROUND(((AX973+AY973+AZ973+BA973+BB973+BC973+BD973)*INDEX('تعرفه ها'!A:Z,MATCH("مالیات برق",'تعرفه ها'!$C:$C,0),MATCH(F973,'تعرفه ها'!$2:$2,0))/100),0),"---")</f>
        <v>---</v>
      </c>
      <c r="BF973" s="415" t="str">
        <f t="shared" si="365"/>
        <v>---</v>
      </c>
      <c r="BG973" s="415" t="str">
        <f t="shared" si="346"/>
        <v>---</v>
      </c>
      <c r="BH973" s="415" t="str">
        <f t="shared" si="366"/>
        <v>---</v>
      </c>
      <c r="BI973" s="54" t="str">
        <f t="shared" si="367"/>
        <v>---</v>
      </c>
      <c r="BJ973" s="55" t="str">
        <f t="shared" si="368"/>
        <v>---</v>
      </c>
      <c r="BK973" s="262"/>
      <c r="BL973" s="183" t="str">
        <f>IFERROR(IF(INDEX(پرداخت!A:AZ,MATCH(A973&amp;" - "&amp;"برق",پرداخت!$B:$B,0),MATCH(G973,پرداخت!$1:$1,0))="نشده","نشده","شده"),"---")</f>
        <v>---</v>
      </c>
    </row>
    <row r="974" spans="1:64" ht="33.75" hidden="1">
      <c r="A974" s="170"/>
      <c r="B974" s="47">
        <f>IFERROR(INDEX('اطلاعات انشعابات شرکتها'!A:BB,MATCH(A974,'اطلاعات انشعابات شرکتها'!A:A,0),MATCH(B$1,'اطلاعات انشعابات شرکتها'!$1:$1,0)),0)</f>
        <v>0</v>
      </c>
      <c r="C974" s="48">
        <f>IFERROR(INDEX('اطلاعات انشعابات شرکتها'!A:BB,MATCH(A974,'اطلاعات انشعابات شرکتها'!A:A,0),MATCH(C$1,'اطلاعات انشعابات شرکتها'!$1:$1,0)),0)</f>
        <v>0</v>
      </c>
      <c r="D974" s="45"/>
      <c r="E974" s="171"/>
      <c r="F974" s="170"/>
      <c r="G974" s="188" t="str">
        <f t="shared" si="347"/>
        <v>/</v>
      </c>
      <c r="H974" s="188">
        <f>IFERROR(INDEX('اطلاعات دوره'!A:Z,MATCH(G974,'اطلاعات دوره'!C:C,0),MATCH(H$1,'اطلاعات دوره'!$1:$1,0)),0)</f>
        <v>0</v>
      </c>
      <c r="I974" s="188">
        <f>IFERROR(INDEX('اطلاعات دوره'!A:Z,MATCH(G974,'اطلاعات دوره'!C:C,0),MATCH(I$1,'اطلاعات دوره'!$1:$1,0)),0)</f>
        <v>0</v>
      </c>
      <c r="J974" s="188">
        <f>IFERROR(INDEX('اطلاعات دوره'!A:Z,MATCH(G974,'اطلاعات دوره'!C:C,0),MATCH(J$1,'اطلاعات دوره'!$1:$1,0)),0)</f>
        <v>0</v>
      </c>
      <c r="K974" s="265"/>
      <c r="L974" s="188" t="str">
        <f>IFERROR(INDEX('اطلاعات دوره'!A:Z,MATCH(G974,'اطلاعات دوره'!C:C,0)-1,MATCH("عنوان",'اطلاعات دوره'!$1:$1,0)),"---")</f>
        <v>---</v>
      </c>
      <c r="M974" s="188" t="str">
        <f t="shared" si="348"/>
        <v>----</v>
      </c>
      <c r="N974" s="188" t="str">
        <f t="shared" si="349"/>
        <v>-/</v>
      </c>
      <c r="O974" s="265"/>
      <c r="P974" s="188">
        <f>IFERROR(INDEX('اطلاعات انشعابات شرکتها'!A:BB,MATCH(A974,'اطلاعات انشعابات شرکتها'!A:A,0),MATCH(P$1,'اطلاعات انشعابات شرکتها'!$1:$1,0)),0)</f>
        <v>0</v>
      </c>
      <c r="Q974" s="188">
        <f>IFERROR(INDEX('اطلاعات انشعابات شرکتها'!A:BB,MATCH(A974,'اطلاعات انشعابات شرکتها'!A:A,0),MATCH(Q$1,'اطلاعات انشعابات شرکتها'!$1:$1,0)),0)</f>
        <v>0</v>
      </c>
      <c r="R974" s="188">
        <f>IFERROR(INDEX('اطلاعات انشعابات شرکتها'!A:BB,MATCH(A974,'اطلاعات انشعابات شرکتها'!A:A,0),MATCH(R$1,'اطلاعات انشعابات شرکتها'!$1:$1,0)),0)</f>
        <v>0</v>
      </c>
      <c r="S974" s="265"/>
      <c r="T974" s="188">
        <f>IFERROR(INDEX('قرائت کنتور'!A:AZ,MATCH(A974&amp;"-"&amp;T$1,'قرائت کنتور'!B:B,0),MATCH(G974,'قرائت کنتور'!$1:$1,0)),0)</f>
        <v>0</v>
      </c>
      <c r="U974" s="188">
        <f>IFERROR(INDEX('قرائت کنتور'!A:AZ,MATCH(A974&amp;"-"&amp;U$1,'قرائت کنتور'!B:B,0),MATCH(L974,'قرائت کنتور'!$1:$1,0)),0)</f>
        <v>0</v>
      </c>
      <c r="V974" s="188">
        <f>IFERROR(INDEX('قرائت کنتور'!A:AZ,MATCH(A974&amp;"-"&amp;U$1,'قرائت کنتور'!B:B,0),MATCH(G974,'قرائت کنتور'!$1:$1,0)),0)</f>
        <v>0</v>
      </c>
      <c r="W974" s="188">
        <f>IFERROR(INDEX('قرائت کنتور'!A:AZ,MATCH(A974&amp;"-"&amp;W$1,'قرائت کنتور'!B:B,0),MATCH(L974,'قرائت کنتور'!$1:$1,0)),0)</f>
        <v>0</v>
      </c>
      <c r="X974" s="188">
        <f>IFERROR(INDEX('قرائت کنتور'!A:AZ,MATCH(A974&amp;"-"&amp;W$1,'قرائت کنتور'!B:B,0),MATCH(G974,'قرائت کنتور'!$1:$1,0)),0)</f>
        <v>0</v>
      </c>
      <c r="Y974" s="188">
        <f>IFERROR(INDEX('قرائت کنتور'!A:AZ,MATCH(A974&amp;"-"&amp;Y$1,'قرائت کنتور'!B:B,0),MATCH(L974,'قرائت کنتور'!$1:$1,0)),0)</f>
        <v>0</v>
      </c>
      <c r="Z974" s="188">
        <f>IFERROR(INDEX('قرائت کنتور'!A:AZ,MATCH(A974&amp;"-"&amp;Y$1,'قرائت کنتور'!B:B,0),MATCH(G974,'قرائت کنتور'!$1:$1,0)),0)</f>
        <v>0</v>
      </c>
      <c r="AA974" s="188">
        <f>IFERROR(INDEX('قرائت کنتور'!A:AZ,MATCH(A974&amp;"-"&amp;AA$1,'قرائت کنتور'!B:B,0),MATCH(L974,'قرائت کنتور'!$1:$1,0)),0)</f>
        <v>0</v>
      </c>
      <c r="AB974" s="188">
        <f>IFERROR(INDEX('قرائت کنتور'!A:AZ,MATCH(A974&amp;"-"&amp;AA$1,'قرائت کنتور'!B:B,0),MATCH(G974,'قرائت کنتور'!$1:$1,0)),0)</f>
        <v>0</v>
      </c>
      <c r="AC974" s="265"/>
      <c r="AD974" s="188">
        <f t="shared" si="350"/>
        <v>0</v>
      </c>
      <c r="AE974" s="188">
        <f t="shared" si="351"/>
        <v>0</v>
      </c>
      <c r="AF974" s="188">
        <f t="shared" si="352"/>
        <v>0</v>
      </c>
      <c r="AG974" s="188">
        <f t="shared" si="353"/>
        <v>0</v>
      </c>
      <c r="AH974" s="188">
        <f t="shared" si="354"/>
        <v>0</v>
      </c>
      <c r="AI974" s="188">
        <f t="shared" si="355"/>
        <v>0</v>
      </c>
      <c r="AJ974" s="188" t="str">
        <f t="shared" si="356"/>
        <v>0</v>
      </c>
      <c r="AK974" s="265"/>
      <c r="AL974" s="254" t="str">
        <f t="shared" si="357"/>
        <v>---</v>
      </c>
      <c r="AM974" s="254" t="str">
        <f t="shared" si="358"/>
        <v>---</v>
      </c>
      <c r="AN974" s="265"/>
      <c r="AO974" s="188" t="str">
        <f>IFERROR(INDEX('تعرفه ها'!A:Z,MATCH(P974&amp;"-"&amp;AO$1,'تعرفه ها'!C:C,0),MATCH(F974,'تعرفه ها'!$2:$2,0),1),"---")</f>
        <v>---</v>
      </c>
      <c r="AP974" s="188" t="str">
        <f>IFERROR(INDEX('تعرفه ها'!A:Z,MATCH(P974&amp;"-"&amp;AP$1,'تعرفه ها'!C:C,0),MATCH(F974,'تعرفه ها'!$2:$2,0),1),"---")</f>
        <v>---</v>
      </c>
      <c r="AQ974" s="188" t="str">
        <f>IFERROR(INDEX('تعرفه ها'!A:Z,MATCH(P974&amp;"-"&amp;AQ$1,'تعرفه ها'!C:C,0),MATCH(F974,'تعرفه ها'!$2:$2,0),1),"---")</f>
        <v>---</v>
      </c>
      <c r="AR974" s="188" t="str">
        <f>IFERROR(INDEX('تعرفه ها'!A:Z,MATCH(P974&amp;"-"&amp;AR$1,'تعرفه ها'!C:C,0),MATCH(F974,'تعرفه ها'!$2:$2,0),1),"---")</f>
        <v>---</v>
      </c>
      <c r="AS974" s="265"/>
      <c r="AT974" s="415" t="str">
        <f t="shared" si="359"/>
        <v>---</v>
      </c>
      <c r="AU974" s="415" t="str">
        <f t="shared" si="360"/>
        <v>---</v>
      </c>
      <c r="AV974" s="415" t="str">
        <f t="shared" si="361"/>
        <v>---</v>
      </c>
      <c r="AW974" s="415" t="str">
        <f t="shared" si="362"/>
        <v>---</v>
      </c>
      <c r="AX974" s="415" t="str">
        <f t="shared" si="363"/>
        <v>---</v>
      </c>
      <c r="AY974" s="415" t="str">
        <f>IFERROR(AH974*INDEX('تعرفه ها'!A:Z,MATCH("عوارض برق به ازاء هر کیلووات",'تعرفه ها'!$C:$C,0),MATCH(F974,'تعرفه ها'!$2:$2,0)),"---")</f>
        <v>---</v>
      </c>
      <c r="AZ974" s="415" t="str">
        <f t="shared" si="364"/>
        <v>---</v>
      </c>
      <c r="BA974" s="415" t="str">
        <f>IFERROR(ROUND(((AX974+AY974+AZ974)*INDEX('تعرفه ها'!A:Z,MATCH("هزینه نگهداری و تعمیرات شبکه برق",'تعرفه ها'!$C:$C,0),MATCH(F974,'تعرفه ها'!$2:$2,0))/100),0),"---")</f>
        <v>---</v>
      </c>
      <c r="BB974" s="415">
        <f>IFERROR(IF(P974="دیماندی",ROUND(AJ974*INDEX('تعرفه ها'!A:Z,MATCH(BB$1,'تعرفه ها'!$C:$C,0),MATCH(F974,'تعرفه ها'!$2:$2,0))*J974/30,0),0),"---")</f>
        <v>0</v>
      </c>
      <c r="BC974" s="415"/>
      <c r="BD974" s="54" t="str">
        <f>IFERROR(IF(INDEX('اطلاعات دوره'!A:Z,MATCH(G974,'اطلاعات دوره'!C:C,0),MATCH("برق",'اطلاعات دوره'!$1:$1,0))="دارد",ROUND(AX974*INDEX('تعرفه ها'!A:Z,MATCH("پیک فصلی برق",'تعرفه ها'!$C:$C,0),MATCH(F974,'تعرفه ها'!$2:$2,0))/100,0),0),"---")</f>
        <v>---</v>
      </c>
      <c r="BE974" s="415" t="str">
        <f>IFERROR(ROUND(((AX974+AY974+AZ974+BA974+BB974+BC974+BD974)*INDEX('تعرفه ها'!A:Z,MATCH("مالیات برق",'تعرفه ها'!$C:$C,0),MATCH(F974,'تعرفه ها'!$2:$2,0))/100),0),"---")</f>
        <v>---</v>
      </c>
      <c r="BF974" s="415" t="str">
        <f t="shared" si="365"/>
        <v>---</v>
      </c>
      <c r="BG974" s="415" t="str">
        <f t="shared" si="346"/>
        <v>---</v>
      </c>
      <c r="BH974" s="415" t="str">
        <f t="shared" si="366"/>
        <v>---</v>
      </c>
      <c r="BI974" s="54" t="str">
        <f t="shared" si="367"/>
        <v>---</v>
      </c>
      <c r="BJ974" s="55" t="str">
        <f t="shared" si="368"/>
        <v>---</v>
      </c>
      <c r="BK974" s="262"/>
      <c r="BL974" s="183" t="str">
        <f>IFERROR(IF(INDEX(پرداخت!A:AZ,MATCH(A974&amp;" - "&amp;"برق",پرداخت!$B:$B,0),MATCH(G974,پرداخت!$1:$1,0))="نشده","نشده","شده"),"---")</f>
        <v>---</v>
      </c>
    </row>
    <row r="975" spans="1:64" ht="33.75" hidden="1">
      <c r="A975" s="170"/>
      <c r="B975" s="47">
        <f>IFERROR(INDEX('اطلاعات انشعابات شرکتها'!A:BB,MATCH(A975,'اطلاعات انشعابات شرکتها'!A:A,0),MATCH(B$1,'اطلاعات انشعابات شرکتها'!$1:$1,0)),0)</f>
        <v>0</v>
      </c>
      <c r="C975" s="48">
        <f>IFERROR(INDEX('اطلاعات انشعابات شرکتها'!A:BB,MATCH(A975,'اطلاعات انشعابات شرکتها'!A:A,0),MATCH(C$1,'اطلاعات انشعابات شرکتها'!$1:$1,0)),0)</f>
        <v>0</v>
      </c>
      <c r="D975" s="45"/>
      <c r="E975" s="171"/>
      <c r="F975" s="170"/>
      <c r="G975" s="188" t="str">
        <f t="shared" si="347"/>
        <v>/</v>
      </c>
      <c r="H975" s="188">
        <f>IFERROR(INDEX('اطلاعات دوره'!A:Z,MATCH(G975,'اطلاعات دوره'!C:C,0),MATCH(H$1,'اطلاعات دوره'!$1:$1,0)),0)</f>
        <v>0</v>
      </c>
      <c r="I975" s="188">
        <f>IFERROR(INDEX('اطلاعات دوره'!A:Z,MATCH(G975,'اطلاعات دوره'!C:C,0),MATCH(I$1,'اطلاعات دوره'!$1:$1,0)),0)</f>
        <v>0</v>
      </c>
      <c r="J975" s="188">
        <f>IFERROR(INDEX('اطلاعات دوره'!A:Z,MATCH(G975,'اطلاعات دوره'!C:C,0),MATCH(J$1,'اطلاعات دوره'!$1:$1,0)),0)</f>
        <v>0</v>
      </c>
      <c r="K975" s="265"/>
      <c r="L975" s="188" t="str">
        <f>IFERROR(INDEX('اطلاعات دوره'!A:Z,MATCH(G975,'اطلاعات دوره'!C:C,0)-1,MATCH("عنوان",'اطلاعات دوره'!$1:$1,0)),"---")</f>
        <v>---</v>
      </c>
      <c r="M975" s="188" t="str">
        <f t="shared" si="348"/>
        <v>----</v>
      </c>
      <c r="N975" s="188" t="str">
        <f t="shared" si="349"/>
        <v>-/</v>
      </c>
      <c r="O975" s="265"/>
      <c r="P975" s="188">
        <f>IFERROR(INDEX('اطلاعات انشعابات شرکتها'!A:BB,MATCH(A975,'اطلاعات انشعابات شرکتها'!A:A,0),MATCH(P$1,'اطلاعات انشعابات شرکتها'!$1:$1,0)),0)</f>
        <v>0</v>
      </c>
      <c r="Q975" s="188">
        <f>IFERROR(INDEX('اطلاعات انشعابات شرکتها'!A:BB,MATCH(A975,'اطلاعات انشعابات شرکتها'!A:A,0),MATCH(Q$1,'اطلاعات انشعابات شرکتها'!$1:$1,0)),0)</f>
        <v>0</v>
      </c>
      <c r="R975" s="188">
        <f>IFERROR(INDEX('اطلاعات انشعابات شرکتها'!A:BB,MATCH(A975,'اطلاعات انشعابات شرکتها'!A:A,0),MATCH(R$1,'اطلاعات انشعابات شرکتها'!$1:$1,0)),0)</f>
        <v>0</v>
      </c>
      <c r="S975" s="265"/>
      <c r="T975" s="188">
        <f>IFERROR(INDEX('قرائت کنتور'!A:AZ,MATCH(A975&amp;"-"&amp;T$1,'قرائت کنتور'!B:B,0),MATCH(G975,'قرائت کنتور'!$1:$1,0)),0)</f>
        <v>0</v>
      </c>
      <c r="U975" s="188">
        <f>IFERROR(INDEX('قرائت کنتور'!A:AZ,MATCH(A975&amp;"-"&amp;U$1,'قرائت کنتور'!B:B,0),MATCH(L975,'قرائت کنتور'!$1:$1,0)),0)</f>
        <v>0</v>
      </c>
      <c r="V975" s="188">
        <f>IFERROR(INDEX('قرائت کنتور'!A:AZ,MATCH(A975&amp;"-"&amp;U$1,'قرائت کنتور'!B:B,0),MATCH(G975,'قرائت کنتور'!$1:$1,0)),0)</f>
        <v>0</v>
      </c>
      <c r="W975" s="188">
        <f>IFERROR(INDEX('قرائت کنتور'!A:AZ,MATCH(A975&amp;"-"&amp;W$1,'قرائت کنتور'!B:B,0),MATCH(L975,'قرائت کنتور'!$1:$1,0)),0)</f>
        <v>0</v>
      </c>
      <c r="X975" s="188">
        <f>IFERROR(INDEX('قرائت کنتور'!A:AZ,MATCH(A975&amp;"-"&amp;W$1,'قرائت کنتور'!B:B,0),MATCH(G975,'قرائت کنتور'!$1:$1,0)),0)</f>
        <v>0</v>
      </c>
      <c r="Y975" s="188">
        <f>IFERROR(INDEX('قرائت کنتور'!A:AZ,MATCH(A975&amp;"-"&amp;Y$1,'قرائت کنتور'!B:B,0),MATCH(L975,'قرائت کنتور'!$1:$1,0)),0)</f>
        <v>0</v>
      </c>
      <c r="Z975" s="188">
        <f>IFERROR(INDEX('قرائت کنتور'!A:AZ,MATCH(A975&amp;"-"&amp;Y$1,'قرائت کنتور'!B:B,0),MATCH(G975,'قرائت کنتور'!$1:$1,0)),0)</f>
        <v>0</v>
      </c>
      <c r="AA975" s="188">
        <f>IFERROR(INDEX('قرائت کنتور'!A:AZ,MATCH(A975&amp;"-"&amp;AA$1,'قرائت کنتور'!B:B,0),MATCH(L975,'قرائت کنتور'!$1:$1,0)),0)</f>
        <v>0</v>
      </c>
      <c r="AB975" s="188">
        <f>IFERROR(INDEX('قرائت کنتور'!A:AZ,MATCH(A975&amp;"-"&amp;AA$1,'قرائت کنتور'!B:B,0),MATCH(G975,'قرائت کنتور'!$1:$1,0)),0)</f>
        <v>0</v>
      </c>
      <c r="AC975" s="265"/>
      <c r="AD975" s="188">
        <f t="shared" si="350"/>
        <v>0</v>
      </c>
      <c r="AE975" s="188">
        <f t="shared" si="351"/>
        <v>0</v>
      </c>
      <c r="AF975" s="188">
        <f t="shared" si="352"/>
        <v>0</v>
      </c>
      <c r="AG975" s="188">
        <f t="shared" si="353"/>
        <v>0</v>
      </c>
      <c r="AH975" s="188">
        <f t="shared" si="354"/>
        <v>0</v>
      </c>
      <c r="AI975" s="188">
        <f t="shared" si="355"/>
        <v>0</v>
      </c>
      <c r="AJ975" s="188" t="str">
        <f t="shared" si="356"/>
        <v>0</v>
      </c>
      <c r="AK975" s="265"/>
      <c r="AL975" s="254" t="str">
        <f t="shared" si="357"/>
        <v>---</v>
      </c>
      <c r="AM975" s="254" t="str">
        <f t="shared" si="358"/>
        <v>---</v>
      </c>
      <c r="AN975" s="265"/>
      <c r="AO975" s="188" t="str">
        <f>IFERROR(INDEX('تعرفه ها'!A:Z,MATCH(P975&amp;"-"&amp;AO$1,'تعرفه ها'!C:C,0),MATCH(F975,'تعرفه ها'!$2:$2,0),1),"---")</f>
        <v>---</v>
      </c>
      <c r="AP975" s="188" t="str">
        <f>IFERROR(INDEX('تعرفه ها'!A:Z,MATCH(P975&amp;"-"&amp;AP$1,'تعرفه ها'!C:C,0),MATCH(F975,'تعرفه ها'!$2:$2,0),1),"---")</f>
        <v>---</v>
      </c>
      <c r="AQ975" s="188" t="str">
        <f>IFERROR(INDEX('تعرفه ها'!A:Z,MATCH(P975&amp;"-"&amp;AQ$1,'تعرفه ها'!C:C,0),MATCH(F975,'تعرفه ها'!$2:$2,0),1),"---")</f>
        <v>---</v>
      </c>
      <c r="AR975" s="188" t="str">
        <f>IFERROR(INDEX('تعرفه ها'!A:Z,MATCH(P975&amp;"-"&amp;AR$1,'تعرفه ها'!C:C,0),MATCH(F975,'تعرفه ها'!$2:$2,0),1),"---")</f>
        <v>---</v>
      </c>
      <c r="AS975" s="265"/>
      <c r="AT975" s="415" t="str">
        <f t="shared" si="359"/>
        <v>---</v>
      </c>
      <c r="AU975" s="415" t="str">
        <f t="shared" si="360"/>
        <v>---</v>
      </c>
      <c r="AV975" s="415" t="str">
        <f t="shared" si="361"/>
        <v>---</v>
      </c>
      <c r="AW975" s="415" t="str">
        <f t="shared" si="362"/>
        <v>---</v>
      </c>
      <c r="AX975" s="415" t="str">
        <f t="shared" si="363"/>
        <v>---</v>
      </c>
      <c r="AY975" s="415" t="str">
        <f>IFERROR(AH975*INDEX('تعرفه ها'!A:Z,MATCH("عوارض برق به ازاء هر کیلووات",'تعرفه ها'!$C:$C,0),MATCH(F975,'تعرفه ها'!$2:$2,0)),"---")</f>
        <v>---</v>
      </c>
      <c r="AZ975" s="415" t="str">
        <f t="shared" si="364"/>
        <v>---</v>
      </c>
      <c r="BA975" s="415" t="str">
        <f>IFERROR(ROUND(((AX975+AY975+AZ975)*INDEX('تعرفه ها'!A:Z,MATCH("هزینه نگهداری و تعمیرات شبکه برق",'تعرفه ها'!$C:$C,0),MATCH(F975,'تعرفه ها'!$2:$2,0))/100),0),"---")</f>
        <v>---</v>
      </c>
      <c r="BB975" s="415">
        <f>IFERROR(IF(P975="دیماندی",ROUND(AJ975*INDEX('تعرفه ها'!A:Z,MATCH(BB$1,'تعرفه ها'!$C:$C,0),MATCH(F975,'تعرفه ها'!$2:$2,0))*J975/30,0),0),"---")</f>
        <v>0</v>
      </c>
      <c r="BC975" s="415"/>
      <c r="BD975" s="54" t="str">
        <f>IFERROR(IF(INDEX('اطلاعات دوره'!A:Z,MATCH(G975,'اطلاعات دوره'!C:C,0),MATCH("برق",'اطلاعات دوره'!$1:$1,0))="دارد",ROUND(AX975*INDEX('تعرفه ها'!A:Z,MATCH("پیک فصلی برق",'تعرفه ها'!$C:$C,0),MATCH(F975,'تعرفه ها'!$2:$2,0))/100,0),0),"---")</f>
        <v>---</v>
      </c>
      <c r="BE975" s="415" t="str">
        <f>IFERROR(ROUND(((AX975+AY975+AZ975+BA975+BB975+BC975+BD975)*INDEX('تعرفه ها'!A:Z,MATCH("مالیات برق",'تعرفه ها'!$C:$C,0),MATCH(F975,'تعرفه ها'!$2:$2,0))/100),0),"---")</f>
        <v>---</v>
      </c>
      <c r="BF975" s="415" t="str">
        <f t="shared" si="365"/>
        <v>---</v>
      </c>
      <c r="BG975" s="415" t="str">
        <f t="shared" ref="BG975:BG1000" si="369">IFERROR(IF(VLOOKUP(M975,N:BL,51,0)="شده",VLOOKUP(M975,N:BL,48,0),VLOOKUP(M975,N:BL,47,0)),"---")</f>
        <v>---</v>
      </c>
      <c r="BH975" s="415" t="str">
        <f t="shared" si="366"/>
        <v>---</v>
      </c>
      <c r="BI975" s="54" t="str">
        <f t="shared" si="367"/>
        <v>---</v>
      </c>
      <c r="BJ975" s="55" t="str">
        <f t="shared" si="368"/>
        <v>---</v>
      </c>
      <c r="BK975" s="262"/>
      <c r="BL975" s="183" t="str">
        <f>IFERROR(IF(INDEX(پرداخت!A:AZ,MATCH(A975&amp;" - "&amp;"برق",پرداخت!$B:$B,0),MATCH(G975,پرداخت!$1:$1,0))="نشده","نشده","شده"),"---")</f>
        <v>---</v>
      </c>
    </row>
    <row r="976" spans="1:64" ht="33.75" hidden="1">
      <c r="A976" s="170"/>
      <c r="B976" s="47">
        <f>IFERROR(INDEX('اطلاعات انشعابات شرکتها'!A:BB,MATCH(A976,'اطلاعات انشعابات شرکتها'!A:A,0),MATCH(B$1,'اطلاعات انشعابات شرکتها'!$1:$1,0)),0)</f>
        <v>0</v>
      </c>
      <c r="C976" s="48">
        <f>IFERROR(INDEX('اطلاعات انشعابات شرکتها'!A:BB,MATCH(A976,'اطلاعات انشعابات شرکتها'!A:A,0),MATCH(C$1,'اطلاعات انشعابات شرکتها'!$1:$1,0)),0)</f>
        <v>0</v>
      </c>
      <c r="D976" s="45"/>
      <c r="E976" s="171"/>
      <c r="F976" s="170"/>
      <c r="G976" s="188" t="str">
        <f t="shared" si="347"/>
        <v>/</v>
      </c>
      <c r="H976" s="188">
        <f>IFERROR(INDEX('اطلاعات دوره'!A:Z,MATCH(G976,'اطلاعات دوره'!C:C,0),MATCH(H$1,'اطلاعات دوره'!$1:$1,0)),0)</f>
        <v>0</v>
      </c>
      <c r="I976" s="188">
        <f>IFERROR(INDEX('اطلاعات دوره'!A:Z,MATCH(G976,'اطلاعات دوره'!C:C,0),MATCH(I$1,'اطلاعات دوره'!$1:$1,0)),0)</f>
        <v>0</v>
      </c>
      <c r="J976" s="188">
        <f>IFERROR(INDEX('اطلاعات دوره'!A:Z,MATCH(G976,'اطلاعات دوره'!C:C,0),MATCH(J$1,'اطلاعات دوره'!$1:$1,0)),0)</f>
        <v>0</v>
      </c>
      <c r="K976" s="265"/>
      <c r="L976" s="188" t="str">
        <f>IFERROR(INDEX('اطلاعات دوره'!A:Z,MATCH(G976,'اطلاعات دوره'!C:C,0)-1,MATCH("عنوان",'اطلاعات دوره'!$1:$1,0)),"---")</f>
        <v>---</v>
      </c>
      <c r="M976" s="188" t="str">
        <f t="shared" si="348"/>
        <v>----</v>
      </c>
      <c r="N976" s="188" t="str">
        <f t="shared" si="349"/>
        <v>-/</v>
      </c>
      <c r="O976" s="265"/>
      <c r="P976" s="188">
        <f>IFERROR(INDEX('اطلاعات انشعابات شرکتها'!A:BB,MATCH(A976,'اطلاعات انشعابات شرکتها'!A:A,0),MATCH(P$1,'اطلاعات انشعابات شرکتها'!$1:$1,0)),0)</f>
        <v>0</v>
      </c>
      <c r="Q976" s="188">
        <f>IFERROR(INDEX('اطلاعات انشعابات شرکتها'!A:BB,MATCH(A976,'اطلاعات انشعابات شرکتها'!A:A,0),MATCH(Q$1,'اطلاعات انشعابات شرکتها'!$1:$1,0)),0)</f>
        <v>0</v>
      </c>
      <c r="R976" s="188">
        <f>IFERROR(INDEX('اطلاعات انشعابات شرکتها'!A:BB,MATCH(A976,'اطلاعات انشعابات شرکتها'!A:A,0),MATCH(R$1,'اطلاعات انشعابات شرکتها'!$1:$1,0)),0)</f>
        <v>0</v>
      </c>
      <c r="S976" s="265"/>
      <c r="T976" s="188">
        <f>IFERROR(INDEX('قرائت کنتور'!A:AZ,MATCH(A976&amp;"-"&amp;T$1,'قرائت کنتور'!B:B,0),MATCH(G976,'قرائت کنتور'!$1:$1,0)),0)</f>
        <v>0</v>
      </c>
      <c r="U976" s="188">
        <f>IFERROR(INDEX('قرائت کنتور'!A:AZ,MATCH(A976&amp;"-"&amp;U$1,'قرائت کنتور'!B:B,0),MATCH(L976,'قرائت کنتور'!$1:$1,0)),0)</f>
        <v>0</v>
      </c>
      <c r="V976" s="188">
        <f>IFERROR(INDEX('قرائت کنتور'!A:AZ,MATCH(A976&amp;"-"&amp;U$1,'قرائت کنتور'!B:B,0),MATCH(G976,'قرائت کنتور'!$1:$1,0)),0)</f>
        <v>0</v>
      </c>
      <c r="W976" s="188">
        <f>IFERROR(INDEX('قرائت کنتور'!A:AZ,MATCH(A976&amp;"-"&amp;W$1,'قرائت کنتور'!B:B,0),MATCH(L976,'قرائت کنتور'!$1:$1,0)),0)</f>
        <v>0</v>
      </c>
      <c r="X976" s="188">
        <f>IFERROR(INDEX('قرائت کنتور'!A:AZ,MATCH(A976&amp;"-"&amp;W$1,'قرائت کنتور'!B:B,0),MATCH(G976,'قرائت کنتور'!$1:$1,0)),0)</f>
        <v>0</v>
      </c>
      <c r="Y976" s="188">
        <f>IFERROR(INDEX('قرائت کنتور'!A:AZ,MATCH(A976&amp;"-"&amp;Y$1,'قرائت کنتور'!B:B,0),MATCH(L976,'قرائت کنتور'!$1:$1,0)),0)</f>
        <v>0</v>
      </c>
      <c r="Z976" s="188">
        <f>IFERROR(INDEX('قرائت کنتور'!A:AZ,MATCH(A976&amp;"-"&amp;Y$1,'قرائت کنتور'!B:B,0),MATCH(G976,'قرائت کنتور'!$1:$1,0)),0)</f>
        <v>0</v>
      </c>
      <c r="AA976" s="188">
        <f>IFERROR(INDEX('قرائت کنتور'!A:AZ,MATCH(A976&amp;"-"&amp;AA$1,'قرائت کنتور'!B:B,0),MATCH(L976,'قرائت کنتور'!$1:$1,0)),0)</f>
        <v>0</v>
      </c>
      <c r="AB976" s="188">
        <f>IFERROR(INDEX('قرائت کنتور'!A:AZ,MATCH(A976&amp;"-"&amp;AA$1,'قرائت کنتور'!B:B,0),MATCH(G976,'قرائت کنتور'!$1:$1,0)),0)</f>
        <v>0</v>
      </c>
      <c r="AC976" s="265"/>
      <c r="AD976" s="188">
        <f t="shared" si="350"/>
        <v>0</v>
      </c>
      <c r="AE976" s="188">
        <f t="shared" si="351"/>
        <v>0</v>
      </c>
      <c r="AF976" s="188">
        <f t="shared" si="352"/>
        <v>0</v>
      </c>
      <c r="AG976" s="188">
        <f t="shared" si="353"/>
        <v>0</v>
      </c>
      <c r="AH976" s="188">
        <f t="shared" si="354"/>
        <v>0</v>
      </c>
      <c r="AI976" s="188">
        <f t="shared" si="355"/>
        <v>0</v>
      </c>
      <c r="AJ976" s="188" t="str">
        <f t="shared" si="356"/>
        <v>0</v>
      </c>
      <c r="AK976" s="265"/>
      <c r="AL976" s="254" t="str">
        <f t="shared" si="357"/>
        <v>---</v>
      </c>
      <c r="AM976" s="254" t="str">
        <f t="shared" si="358"/>
        <v>---</v>
      </c>
      <c r="AN976" s="265"/>
      <c r="AO976" s="188" t="str">
        <f>IFERROR(INDEX('تعرفه ها'!A:Z,MATCH(P976&amp;"-"&amp;AO$1,'تعرفه ها'!C:C,0),MATCH(F976,'تعرفه ها'!$2:$2,0),1),"---")</f>
        <v>---</v>
      </c>
      <c r="AP976" s="188" t="str">
        <f>IFERROR(INDEX('تعرفه ها'!A:Z,MATCH(P976&amp;"-"&amp;AP$1,'تعرفه ها'!C:C,0),MATCH(F976,'تعرفه ها'!$2:$2,0),1),"---")</f>
        <v>---</v>
      </c>
      <c r="AQ976" s="188" t="str">
        <f>IFERROR(INDEX('تعرفه ها'!A:Z,MATCH(P976&amp;"-"&amp;AQ$1,'تعرفه ها'!C:C,0),MATCH(F976,'تعرفه ها'!$2:$2,0),1),"---")</f>
        <v>---</v>
      </c>
      <c r="AR976" s="188" t="str">
        <f>IFERROR(INDEX('تعرفه ها'!A:Z,MATCH(P976&amp;"-"&amp;AR$1,'تعرفه ها'!C:C,0),MATCH(F976,'تعرفه ها'!$2:$2,0),1),"---")</f>
        <v>---</v>
      </c>
      <c r="AS976" s="265"/>
      <c r="AT976" s="415" t="str">
        <f t="shared" si="359"/>
        <v>---</v>
      </c>
      <c r="AU976" s="415" t="str">
        <f t="shared" si="360"/>
        <v>---</v>
      </c>
      <c r="AV976" s="415" t="str">
        <f t="shared" si="361"/>
        <v>---</v>
      </c>
      <c r="AW976" s="415" t="str">
        <f t="shared" si="362"/>
        <v>---</v>
      </c>
      <c r="AX976" s="415" t="str">
        <f t="shared" si="363"/>
        <v>---</v>
      </c>
      <c r="AY976" s="415" t="str">
        <f>IFERROR(AH976*INDEX('تعرفه ها'!A:Z,MATCH("عوارض برق به ازاء هر کیلووات",'تعرفه ها'!$C:$C,0),MATCH(F976,'تعرفه ها'!$2:$2,0)),"---")</f>
        <v>---</v>
      </c>
      <c r="AZ976" s="415" t="str">
        <f t="shared" si="364"/>
        <v>---</v>
      </c>
      <c r="BA976" s="415" t="str">
        <f>IFERROR(ROUND(((AX976+AY976+AZ976)*INDEX('تعرفه ها'!A:Z,MATCH("هزینه نگهداری و تعمیرات شبکه برق",'تعرفه ها'!$C:$C,0),MATCH(F976,'تعرفه ها'!$2:$2,0))/100),0),"---")</f>
        <v>---</v>
      </c>
      <c r="BB976" s="415">
        <f>IFERROR(IF(P976="دیماندی",ROUND(AJ976*INDEX('تعرفه ها'!A:Z,MATCH(BB$1,'تعرفه ها'!$C:$C,0),MATCH(F976,'تعرفه ها'!$2:$2,0))*J976/30,0),0),"---")</f>
        <v>0</v>
      </c>
      <c r="BC976" s="415"/>
      <c r="BD976" s="54" t="str">
        <f>IFERROR(IF(INDEX('اطلاعات دوره'!A:Z,MATCH(G976,'اطلاعات دوره'!C:C,0),MATCH("برق",'اطلاعات دوره'!$1:$1,0))="دارد",ROUND(AX976*INDEX('تعرفه ها'!A:Z,MATCH("پیک فصلی برق",'تعرفه ها'!$C:$C,0),MATCH(F976,'تعرفه ها'!$2:$2,0))/100,0),0),"---")</f>
        <v>---</v>
      </c>
      <c r="BE976" s="415" t="str">
        <f>IFERROR(ROUND(((AX976+AY976+AZ976+BA976+BB976+BC976+BD976)*INDEX('تعرفه ها'!A:Z,MATCH("مالیات برق",'تعرفه ها'!$C:$C,0),MATCH(F976,'تعرفه ها'!$2:$2,0))/100),0),"---")</f>
        <v>---</v>
      </c>
      <c r="BF976" s="415" t="str">
        <f t="shared" si="365"/>
        <v>---</v>
      </c>
      <c r="BG976" s="415" t="str">
        <f t="shared" si="369"/>
        <v>---</v>
      </c>
      <c r="BH976" s="415" t="str">
        <f t="shared" si="366"/>
        <v>---</v>
      </c>
      <c r="BI976" s="54" t="str">
        <f t="shared" si="367"/>
        <v>---</v>
      </c>
      <c r="BJ976" s="55" t="str">
        <f t="shared" si="368"/>
        <v>---</v>
      </c>
      <c r="BK976" s="262"/>
      <c r="BL976" s="183" t="str">
        <f>IFERROR(IF(INDEX(پرداخت!A:AZ,MATCH(A976&amp;" - "&amp;"برق",پرداخت!$B:$B,0),MATCH(G976,پرداخت!$1:$1,0))="نشده","نشده","شده"),"---")</f>
        <v>---</v>
      </c>
    </row>
    <row r="977" spans="1:64" ht="33.75" hidden="1">
      <c r="A977" s="170"/>
      <c r="B977" s="47">
        <f>IFERROR(INDEX('اطلاعات انشعابات شرکتها'!A:BB,MATCH(A977,'اطلاعات انشعابات شرکتها'!A:A,0),MATCH(B$1,'اطلاعات انشعابات شرکتها'!$1:$1,0)),0)</f>
        <v>0</v>
      </c>
      <c r="C977" s="48">
        <f>IFERROR(INDEX('اطلاعات انشعابات شرکتها'!A:BB,MATCH(A977,'اطلاعات انشعابات شرکتها'!A:A,0),MATCH(C$1,'اطلاعات انشعابات شرکتها'!$1:$1,0)),0)</f>
        <v>0</v>
      </c>
      <c r="D977" s="45"/>
      <c r="E977" s="171"/>
      <c r="F977" s="170"/>
      <c r="G977" s="188" t="str">
        <f t="shared" si="347"/>
        <v>/</v>
      </c>
      <c r="H977" s="188">
        <f>IFERROR(INDEX('اطلاعات دوره'!A:Z,MATCH(G977,'اطلاعات دوره'!C:C,0),MATCH(H$1,'اطلاعات دوره'!$1:$1,0)),0)</f>
        <v>0</v>
      </c>
      <c r="I977" s="188">
        <f>IFERROR(INDEX('اطلاعات دوره'!A:Z,MATCH(G977,'اطلاعات دوره'!C:C,0),MATCH(I$1,'اطلاعات دوره'!$1:$1,0)),0)</f>
        <v>0</v>
      </c>
      <c r="J977" s="188">
        <f>IFERROR(INDEX('اطلاعات دوره'!A:Z,MATCH(G977,'اطلاعات دوره'!C:C,0),MATCH(J$1,'اطلاعات دوره'!$1:$1,0)),0)</f>
        <v>0</v>
      </c>
      <c r="K977" s="265"/>
      <c r="L977" s="188" t="str">
        <f>IFERROR(INDEX('اطلاعات دوره'!A:Z,MATCH(G977,'اطلاعات دوره'!C:C,0)-1,MATCH("عنوان",'اطلاعات دوره'!$1:$1,0)),"---")</f>
        <v>---</v>
      </c>
      <c r="M977" s="188" t="str">
        <f t="shared" si="348"/>
        <v>----</v>
      </c>
      <c r="N977" s="188" t="str">
        <f t="shared" si="349"/>
        <v>-/</v>
      </c>
      <c r="O977" s="265"/>
      <c r="P977" s="188">
        <f>IFERROR(INDEX('اطلاعات انشعابات شرکتها'!A:BB,MATCH(A977,'اطلاعات انشعابات شرکتها'!A:A,0),MATCH(P$1,'اطلاعات انشعابات شرکتها'!$1:$1,0)),0)</f>
        <v>0</v>
      </c>
      <c r="Q977" s="188">
        <f>IFERROR(INDEX('اطلاعات انشعابات شرکتها'!A:BB,MATCH(A977,'اطلاعات انشعابات شرکتها'!A:A,0),MATCH(Q$1,'اطلاعات انشعابات شرکتها'!$1:$1,0)),0)</f>
        <v>0</v>
      </c>
      <c r="R977" s="188">
        <f>IFERROR(INDEX('اطلاعات انشعابات شرکتها'!A:BB,MATCH(A977,'اطلاعات انشعابات شرکتها'!A:A,0),MATCH(R$1,'اطلاعات انشعابات شرکتها'!$1:$1,0)),0)</f>
        <v>0</v>
      </c>
      <c r="S977" s="265"/>
      <c r="T977" s="188">
        <f>IFERROR(INDEX('قرائت کنتور'!A:AZ,MATCH(A977&amp;"-"&amp;T$1,'قرائت کنتور'!B:B,0),MATCH(G977,'قرائت کنتور'!$1:$1,0)),0)</f>
        <v>0</v>
      </c>
      <c r="U977" s="188">
        <f>IFERROR(INDEX('قرائت کنتور'!A:AZ,MATCH(A977&amp;"-"&amp;U$1,'قرائت کنتور'!B:B,0),MATCH(L977,'قرائت کنتور'!$1:$1,0)),0)</f>
        <v>0</v>
      </c>
      <c r="V977" s="188">
        <f>IFERROR(INDEX('قرائت کنتور'!A:AZ,MATCH(A977&amp;"-"&amp;U$1,'قرائت کنتور'!B:B,0),MATCH(G977,'قرائت کنتور'!$1:$1,0)),0)</f>
        <v>0</v>
      </c>
      <c r="W977" s="188">
        <f>IFERROR(INDEX('قرائت کنتور'!A:AZ,MATCH(A977&amp;"-"&amp;W$1,'قرائت کنتور'!B:B,0),MATCH(L977,'قرائت کنتور'!$1:$1,0)),0)</f>
        <v>0</v>
      </c>
      <c r="X977" s="188">
        <f>IFERROR(INDEX('قرائت کنتور'!A:AZ,MATCH(A977&amp;"-"&amp;W$1,'قرائت کنتور'!B:B,0),MATCH(G977,'قرائت کنتور'!$1:$1,0)),0)</f>
        <v>0</v>
      </c>
      <c r="Y977" s="188">
        <f>IFERROR(INDEX('قرائت کنتور'!A:AZ,MATCH(A977&amp;"-"&amp;Y$1,'قرائت کنتور'!B:B,0),MATCH(L977,'قرائت کنتور'!$1:$1,0)),0)</f>
        <v>0</v>
      </c>
      <c r="Z977" s="188">
        <f>IFERROR(INDEX('قرائت کنتور'!A:AZ,MATCH(A977&amp;"-"&amp;Y$1,'قرائت کنتور'!B:B,0),MATCH(G977,'قرائت کنتور'!$1:$1,0)),0)</f>
        <v>0</v>
      </c>
      <c r="AA977" s="188">
        <f>IFERROR(INDEX('قرائت کنتور'!A:AZ,MATCH(A977&amp;"-"&amp;AA$1,'قرائت کنتور'!B:B,0),MATCH(L977,'قرائت کنتور'!$1:$1,0)),0)</f>
        <v>0</v>
      </c>
      <c r="AB977" s="188">
        <f>IFERROR(INDEX('قرائت کنتور'!A:AZ,MATCH(A977&amp;"-"&amp;AA$1,'قرائت کنتور'!B:B,0),MATCH(G977,'قرائت کنتور'!$1:$1,0)),0)</f>
        <v>0</v>
      </c>
      <c r="AC977" s="265"/>
      <c r="AD977" s="188">
        <f t="shared" si="350"/>
        <v>0</v>
      </c>
      <c r="AE977" s="188">
        <f t="shared" si="351"/>
        <v>0</v>
      </c>
      <c r="AF977" s="188">
        <f t="shared" si="352"/>
        <v>0</v>
      </c>
      <c r="AG977" s="188">
        <f t="shared" si="353"/>
        <v>0</v>
      </c>
      <c r="AH977" s="188">
        <f t="shared" si="354"/>
        <v>0</v>
      </c>
      <c r="AI977" s="188">
        <f t="shared" si="355"/>
        <v>0</v>
      </c>
      <c r="AJ977" s="188" t="str">
        <f t="shared" si="356"/>
        <v>0</v>
      </c>
      <c r="AK977" s="265"/>
      <c r="AL977" s="254" t="str">
        <f t="shared" si="357"/>
        <v>---</v>
      </c>
      <c r="AM977" s="254" t="str">
        <f t="shared" si="358"/>
        <v>---</v>
      </c>
      <c r="AN977" s="265"/>
      <c r="AO977" s="188" t="str">
        <f>IFERROR(INDEX('تعرفه ها'!A:Z,MATCH(P977&amp;"-"&amp;AO$1,'تعرفه ها'!C:C,0),MATCH(F977,'تعرفه ها'!$2:$2,0),1),"---")</f>
        <v>---</v>
      </c>
      <c r="AP977" s="188" t="str">
        <f>IFERROR(INDEX('تعرفه ها'!A:Z,MATCH(P977&amp;"-"&amp;AP$1,'تعرفه ها'!C:C,0),MATCH(F977,'تعرفه ها'!$2:$2,0),1),"---")</f>
        <v>---</v>
      </c>
      <c r="AQ977" s="188" t="str">
        <f>IFERROR(INDEX('تعرفه ها'!A:Z,MATCH(P977&amp;"-"&amp;AQ$1,'تعرفه ها'!C:C,0),MATCH(F977,'تعرفه ها'!$2:$2,0),1),"---")</f>
        <v>---</v>
      </c>
      <c r="AR977" s="188" t="str">
        <f>IFERROR(INDEX('تعرفه ها'!A:Z,MATCH(P977&amp;"-"&amp;AR$1,'تعرفه ها'!C:C,0),MATCH(F977,'تعرفه ها'!$2:$2,0),1),"---")</f>
        <v>---</v>
      </c>
      <c r="AS977" s="265"/>
      <c r="AT977" s="415" t="str">
        <f t="shared" si="359"/>
        <v>---</v>
      </c>
      <c r="AU977" s="415" t="str">
        <f t="shared" si="360"/>
        <v>---</v>
      </c>
      <c r="AV977" s="415" t="str">
        <f t="shared" si="361"/>
        <v>---</v>
      </c>
      <c r="AW977" s="415" t="str">
        <f t="shared" si="362"/>
        <v>---</v>
      </c>
      <c r="AX977" s="415" t="str">
        <f t="shared" si="363"/>
        <v>---</v>
      </c>
      <c r="AY977" s="415" t="str">
        <f>IFERROR(AH977*INDEX('تعرفه ها'!A:Z,MATCH("عوارض برق به ازاء هر کیلووات",'تعرفه ها'!$C:$C,0),MATCH(F977,'تعرفه ها'!$2:$2,0)),"---")</f>
        <v>---</v>
      </c>
      <c r="AZ977" s="415" t="str">
        <f t="shared" si="364"/>
        <v>---</v>
      </c>
      <c r="BA977" s="415" t="str">
        <f>IFERROR(ROUND(((AX977+AY977+AZ977)*INDEX('تعرفه ها'!A:Z,MATCH("هزینه نگهداری و تعمیرات شبکه برق",'تعرفه ها'!$C:$C,0),MATCH(F977,'تعرفه ها'!$2:$2,0))/100),0),"---")</f>
        <v>---</v>
      </c>
      <c r="BB977" s="415">
        <f>IFERROR(IF(P977="دیماندی",ROUND(AJ977*INDEX('تعرفه ها'!A:Z,MATCH(BB$1,'تعرفه ها'!$C:$C,0),MATCH(F977,'تعرفه ها'!$2:$2,0))*J977/30,0),0),"---")</f>
        <v>0</v>
      </c>
      <c r="BC977" s="415"/>
      <c r="BD977" s="54" t="str">
        <f>IFERROR(IF(INDEX('اطلاعات دوره'!A:Z,MATCH(G977,'اطلاعات دوره'!C:C,0),MATCH("برق",'اطلاعات دوره'!$1:$1,0))="دارد",ROUND(AX977*INDEX('تعرفه ها'!A:Z,MATCH("پیک فصلی برق",'تعرفه ها'!$C:$C,0),MATCH(F977,'تعرفه ها'!$2:$2,0))/100,0),0),"---")</f>
        <v>---</v>
      </c>
      <c r="BE977" s="415" t="str">
        <f>IFERROR(ROUND(((AX977+AY977+AZ977+BA977+BB977+BC977+BD977)*INDEX('تعرفه ها'!A:Z,MATCH("مالیات برق",'تعرفه ها'!$C:$C,0),MATCH(F977,'تعرفه ها'!$2:$2,0))/100),0),"---")</f>
        <v>---</v>
      </c>
      <c r="BF977" s="415" t="str">
        <f t="shared" si="365"/>
        <v>---</v>
      </c>
      <c r="BG977" s="415" t="str">
        <f t="shared" si="369"/>
        <v>---</v>
      </c>
      <c r="BH977" s="415" t="str">
        <f t="shared" si="366"/>
        <v>---</v>
      </c>
      <c r="BI977" s="54" t="str">
        <f t="shared" si="367"/>
        <v>---</v>
      </c>
      <c r="BJ977" s="55" t="str">
        <f t="shared" si="368"/>
        <v>---</v>
      </c>
      <c r="BK977" s="262"/>
      <c r="BL977" s="183" t="str">
        <f>IFERROR(IF(INDEX(پرداخت!A:AZ,MATCH(A977&amp;" - "&amp;"برق",پرداخت!$B:$B,0),MATCH(G977,پرداخت!$1:$1,0))="نشده","نشده","شده"),"---")</f>
        <v>---</v>
      </c>
    </row>
    <row r="978" spans="1:64" ht="33.75" hidden="1">
      <c r="A978" s="170"/>
      <c r="B978" s="47">
        <f>IFERROR(INDEX('اطلاعات انشعابات شرکتها'!A:BB,MATCH(A978,'اطلاعات انشعابات شرکتها'!A:A,0),MATCH(B$1,'اطلاعات انشعابات شرکتها'!$1:$1,0)),0)</f>
        <v>0</v>
      </c>
      <c r="C978" s="48">
        <f>IFERROR(INDEX('اطلاعات انشعابات شرکتها'!A:BB,MATCH(A978,'اطلاعات انشعابات شرکتها'!A:A,0),MATCH(C$1,'اطلاعات انشعابات شرکتها'!$1:$1,0)),0)</f>
        <v>0</v>
      </c>
      <c r="D978" s="45"/>
      <c r="E978" s="171"/>
      <c r="F978" s="170"/>
      <c r="G978" s="188" t="str">
        <f t="shared" si="347"/>
        <v>/</v>
      </c>
      <c r="H978" s="188">
        <f>IFERROR(INDEX('اطلاعات دوره'!A:Z,MATCH(G978,'اطلاعات دوره'!C:C,0),MATCH(H$1,'اطلاعات دوره'!$1:$1,0)),0)</f>
        <v>0</v>
      </c>
      <c r="I978" s="188">
        <f>IFERROR(INDEX('اطلاعات دوره'!A:Z,MATCH(G978,'اطلاعات دوره'!C:C,0),MATCH(I$1,'اطلاعات دوره'!$1:$1,0)),0)</f>
        <v>0</v>
      </c>
      <c r="J978" s="188">
        <f>IFERROR(INDEX('اطلاعات دوره'!A:Z,MATCH(G978,'اطلاعات دوره'!C:C,0),MATCH(J$1,'اطلاعات دوره'!$1:$1,0)),0)</f>
        <v>0</v>
      </c>
      <c r="K978" s="265"/>
      <c r="L978" s="188" t="str">
        <f>IFERROR(INDEX('اطلاعات دوره'!A:Z,MATCH(G978,'اطلاعات دوره'!C:C,0)-1,MATCH("عنوان",'اطلاعات دوره'!$1:$1,0)),"---")</f>
        <v>---</v>
      </c>
      <c r="M978" s="188" t="str">
        <f t="shared" si="348"/>
        <v>----</v>
      </c>
      <c r="N978" s="188" t="str">
        <f t="shared" si="349"/>
        <v>-/</v>
      </c>
      <c r="O978" s="265"/>
      <c r="P978" s="188">
        <f>IFERROR(INDEX('اطلاعات انشعابات شرکتها'!A:BB,MATCH(A978,'اطلاعات انشعابات شرکتها'!A:A,0),MATCH(P$1,'اطلاعات انشعابات شرکتها'!$1:$1,0)),0)</f>
        <v>0</v>
      </c>
      <c r="Q978" s="188">
        <f>IFERROR(INDEX('اطلاعات انشعابات شرکتها'!A:BB,MATCH(A978,'اطلاعات انشعابات شرکتها'!A:A,0),MATCH(Q$1,'اطلاعات انشعابات شرکتها'!$1:$1,0)),0)</f>
        <v>0</v>
      </c>
      <c r="R978" s="188">
        <f>IFERROR(INDEX('اطلاعات انشعابات شرکتها'!A:BB,MATCH(A978,'اطلاعات انشعابات شرکتها'!A:A,0),MATCH(R$1,'اطلاعات انشعابات شرکتها'!$1:$1,0)),0)</f>
        <v>0</v>
      </c>
      <c r="S978" s="265"/>
      <c r="T978" s="188">
        <f>IFERROR(INDEX('قرائت کنتور'!A:AZ,MATCH(A978&amp;"-"&amp;T$1,'قرائت کنتور'!B:B,0),MATCH(G978,'قرائت کنتور'!$1:$1,0)),0)</f>
        <v>0</v>
      </c>
      <c r="U978" s="188">
        <f>IFERROR(INDEX('قرائت کنتور'!A:AZ,MATCH(A978&amp;"-"&amp;U$1,'قرائت کنتور'!B:B,0),MATCH(L978,'قرائت کنتور'!$1:$1,0)),0)</f>
        <v>0</v>
      </c>
      <c r="V978" s="188">
        <f>IFERROR(INDEX('قرائت کنتور'!A:AZ,MATCH(A978&amp;"-"&amp;U$1,'قرائت کنتور'!B:B,0),MATCH(G978,'قرائت کنتور'!$1:$1,0)),0)</f>
        <v>0</v>
      </c>
      <c r="W978" s="188">
        <f>IFERROR(INDEX('قرائت کنتور'!A:AZ,MATCH(A978&amp;"-"&amp;W$1,'قرائت کنتور'!B:B,0),MATCH(L978,'قرائت کنتور'!$1:$1,0)),0)</f>
        <v>0</v>
      </c>
      <c r="X978" s="188">
        <f>IFERROR(INDEX('قرائت کنتور'!A:AZ,MATCH(A978&amp;"-"&amp;W$1,'قرائت کنتور'!B:B,0),MATCH(G978,'قرائت کنتور'!$1:$1,0)),0)</f>
        <v>0</v>
      </c>
      <c r="Y978" s="188">
        <f>IFERROR(INDEX('قرائت کنتور'!A:AZ,MATCH(A978&amp;"-"&amp;Y$1,'قرائت کنتور'!B:B,0),MATCH(L978,'قرائت کنتور'!$1:$1,0)),0)</f>
        <v>0</v>
      </c>
      <c r="Z978" s="188">
        <f>IFERROR(INDEX('قرائت کنتور'!A:AZ,MATCH(A978&amp;"-"&amp;Y$1,'قرائت کنتور'!B:B,0),MATCH(G978,'قرائت کنتور'!$1:$1,0)),0)</f>
        <v>0</v>
      </c>
      <c r="AA978" s="188">
        <f>IFERROR(INDEX('قرائت کنتور'!A:AZ,MATCH(A978&amp;"-"&amp;AA$1,'قرائت کنتور'!B:B,0),MATCH(L978,'قرائت کنتور'!$1:$1,0)),0)</f>
        <v>0</v>
      </c>
      <c r="AB978" s="188">
        <f>IFERROR(INDEX('قرائت کنتور'!A:AZ,MATCH(A978&amp;"-"&amp;AA$1,'قرائت کنتور'!B:B,0),MATCH(G978,'قرائت کنتور'!$1:$1,0)),0)</f>
        <v>0</v>
      </c>
      <c r="AC978" s="265"/>
      <c r="AD978" s="188">
        <f t="shared" si="350"/>
        <v>0</v>
      </c>
      <c r="AE978" s="188">
        <f t="shared" si="351"/>
        <v>0</v>
      </c>
      <c r="AF978" s="188">
        <f t="shared" si="352"/>
        <v>0</v>
      </c>
      <c r="AG978" s="188">
        <f t="shared" si="353"/>
        <v>0</v>
      </c>
      <c r="AH978" s="188">
        <f t="shared" si="354"/>
        <v>0</v>
      </c>
      <c r="AI978" s="188">
        <f t="shared" si="355"/>
        <v>0</v>
      </c>
      <c r="AJ978" s="188" t="str">
        <f t="shared" si="356"/>
        <v>0</v>
      </c>
      <c r="AK978" s="265"/>
      <c r="AL978" s="254" t="str">
        <f t="shared" si="357"/>
        <v>---</v>
      </c>
      <c r="AM978" s="254" t="str">
        <f t="shared" si="358"/>
        <v>---</v>
      </c>
      <c r="AN978" s="265"/>
      <c r="AO978" s="188" t="str">
        <f>IFERROR(INDEX('تعرفه ها'!A:Z,MATCH(P978&amp;"-"&amp;AO$1,'تعرفه ها'!C:C,0),MATCH(F978,'تعرفه ها'!$2:$2,0),1),"---")</f>
        <v>---</v>
      </c>
      <c r="AP978" s="188" t="str">
        <f>IFERROR(INDEX('تعرفه ها'!A:Z,MATCH(P978&amp;"-"&amp;AP$1,'تعرفه ها'!C:C,0),MATCH(F978,'تعرفه ها'!$2:$2,0),1),"---")</f>
        <v>---</v>
      </c>
      <c r="AQ978" s="188" t="str">
        <f>IFERROR(INDEX('تعرفه ها'!A:Z,MATCH(P978&amp;"-"&amp;AQ$1,'تعرفه ها'!C:C,0),MATCH(F978,'تعرفه ها'!$2:$2,0),1),"---")</f>
        <v>---</v>
      </c>
      <c r="AR978" s="188" t="str">
        <f>IFERROR(INDEX('تعرفه ها'!A:Z,MATCH(P978&amp;"-"&amp;AR$1,'تعرفه ها'!C:C,0),MATCH(F978,'تعرفه ها'!$2:$2,0),1),"---")</f>
        <v>---</v>
      </c>
      <c r="AS978" s="265"/>
      <c r="AT978" s="415" t="str">
        <f t="shared" si="359"/>
        <v>---</v>
      </c>
      <c r="AU978" s="415" t="str">
        <f t="shared" si="360"/>
        <v>---</v>
      </c>
      <c r="AV978" s="415" t="str">
        <f t="shared" si="361"/>
        <v>---</v>
      </c>
      <c r="AW978" s="415" t="str">
        <f t="shared" si="362"/>
        <v>---</v>
      </c>
      <c r="AX978" s="415" t="str">
        <f t="shared" si="363"/>
        <v>---</v>
      </c>
      <c r="AY978" s="415" t="str">
        <f>IFERROR(AH978*INDEX('تعرفه ها'!A:Z,MATCH("عوارض برق به ازاء هر کیلووات",'تعرفه ها'!$C:$C,0),MATCH(F978,'تعرفه ها'!$2:$2,0)),"---")</f>
        <v>---</v>
      </c>
      <c r="AZ978" s="415" t="str">
        <f t="shared" si="364"/>
        <v>---</v>
      </c>
      <c r="BA978" s="415" t="str">
        <f>IFERROR(ROUND(((AX978+AY978+AZ978)*INDEX('تعرفه ها'!A:Z,MATCH("هزینه نگهداری و تعمیرات شبکه برق",'تعرفه ها'!$C:$C,0),MATCH(F978,'تعرفه ها'!$2:$2,0))/100),0),"---")</f>
        <v>---</v>
      </c>
      <c r="BB978" s="415">
        <f>IFERROR(IF(P978="دیماندی",ROUND(AJ978*INDEX('تعرفه ها'!A:Z,MATCH(BB$1,'تعرفه ها'!$C:$C,0),MATCH(F978,'تعرفه ها'!$2:$2,0))*J978/30,0),0),"---")</f>
        <v>0</v>
      </c>
      <c r="BC978" s="415"/>
      <c r="BD978" s="54" t="str">
        <f>IFERROR(IF(INDEX('اطلاعات دوره'!A:Z,MATCH(G978,'اطلاعات دوره'!C:C,0),MATCH("برق",'اطلاعات دوره'!$1:$1,0))="دارد",ROUND(AX978*INDEX('تعرفه ها'!A:Z,MATCH("پیک فصلی برق",'تعرفه ها'!$C:$C,0),MATCH(F978,'تعرفه ها'!$2:$2,0))/100,0),0),"---")</f>
        <v>---</v>
      </c>
      <c r="BE978" s="415" t="str">
        <f>IFERROR(ROUND(((AX978+AY978+AZ978+BA978+BB978+BC978+BD978)*INDEX('تعرفه ها'!A:Z,MATCH("مالیات برق",'تعرفه ها'!$C:$C,0),MATCH(F978,'تعرفه ها'!$2:$2,0))/100),0),"---")</f>
        <v>---</v>
      </c>
      <c r="BF978" s="415" t="str">
        <f t="shared" si="365"/>
        <v>---</v>
      </c>
      <c r="BG978" s="415" t="str">
        <f t="shared" si="369"/>
        <v>---</v>
      </c>
      <c r="BH978" s="415" t="str">
        <f t="shared" si="366"/>
        <v>---</v>
      </c>
      <c r="BI978" s="54" t="str">
        <f t="shared" si="367"/>
        <v>---</v>
      </c>
      <c r="BJ978" s="55" t="str">
        <f t="shared" si="368"/>
        <v>---</v>
      </c>
      <c r="BK978" s="262"/>
      <c r="BL978" s="183" t="str">
        <f>IFERROR(IF(INDEX(پرداخت!A:AZ,MATCH(A978&amp;" - "&amp;"برق",پرداخت!$B:$B,0),MATCH(G978,پرداخت!$1:$1,0))="نشده","نشده","شده"),"---")</f>
        <v>---</v>
      </c>
    </row>
    <row r="979" spans="1:64" ht="33.75" hidden="1">
      <c r="A979" s="170"/>
      <c r="B979" s="47">
        <f>IFERROR(INDEX('اطلاعات انشعابات شرکتها'!A:BB,MATCH(A979,'اطلاعات انشعابات شرکتها'!A:A,0),MATCH(B$1,'اطلاعات انشعابات شرکتها'!$1:$1,0)),0)</f>
        <v>0</v>
      </c>
      <c r="C979" s="48">
        <f>IFERROR(INDEX('اطلاعات انشعابات شرکتها'!A:BB,MATCH(A979,'اطلاعات انشعابات شرکتها'!A:A,0),MATCH(C$1,'اطلاعات انشعابات شرکتها'!$1:$1,0)),0)</f>
        <v>0</v>
      </c>
      <c r="D979" s="45"/>
      <c r="E979" s="171"/>
      <c r="F979" s="170"/>
      <c r="G979" s="188" t="str">
        <f t="shared" si="347"/>
        <v>/</v>
      </c>
      <c r="H979" s="188">
        <f>IFERROR(INDEX('اطلاعات دوره'!A:Z,MATCH(G979,'اطلاعات دوره'!C:C,0),MATCH(H$1,'اطلاعات دوره'!$1:$1,0)),0)</f>
        <v>0</v>
      </c>
      <c r="I979" s="188">
        <f>IFERROR(INDEX('اطلاعات دوره'!A:Z,MATCH(G979,'اطلاعات دوره'!C:C,0),MATCH(I$1,'اطلاعات دوره'!$1:$1,0)),0)</f>
        <v>0</v>
      </c>
      <c r="J979" s="188">
        <f>IFERROR(INDEX('اطلاعات دوره'!A:Z,MATCH(G979,'اطلاعات دوره'!C:C,0),MATCH(J$1,'اطلاعات دوره'!$1:$1,0)),0)</f>
        <v>0</v>
      </c>
      <c r="K979" s="265"/>
      <c r="L979" s="188" t="str">
        <f>IFERROR(INDEX('اطلاعات دوره'!A:Z,MATCH(G979,'اطلاعات دوره'!C:C,0)-1,MATCH("عنوان",'اطلاعات دوره'!$1:$1,0)),"---")</f>
        <v>---</v>
      </c>
      <c r="M979" s="188" t="str">
        <f t="shared" si="348"/>
        <v>----</v>
      </c>
      <c r="N979" s="188" t="str">
        <f t="shared" si="349"/>
        <v>-/</v>
      </c>
      <c r="O979" s="265"/>
      <c r="P979" s="188">
        <f>IFERROR(INDEX('اطلاعات انشعابات شرکتها'!A:BB,MATCH(A979,'اطلاعات انشعابات شرکتها'!A:A,0),MATCH(P$1,'اطلاعات انشعابات شرکتها'!$1:$1,0)),0)</f>
        <v>0</v>
      </c>
      <c r="Q979" s="188">
        <f>IFERROR(INDEX('اطلاعات انشعابات شرکتها'!A:BB,MATCH(A979,'اطلاعات انشعابات شرکتها'!A:A,0),MATCH(Q$1,'اطلاعات انشعابات شرکتها'!$1:$1,0)),0)</f>
        <v>0</v>
      </c>
      <c r="R979" s="188">
        <f>IFERROR(INDEX('اطلاعات انشعابات شرکتها'!A:BB,MATCH(A979,'اطلاعات انشعابات شرکتها'!A:A,0),MATCH(R$1,'اطلاعات انشعابات شرکتها'!$1:$1,0)),0)</f>
        <v>0</v>
      </c>
      <c r="S979" s="265"/>
      <c r="T979" s="188">
        <f>IFERROR(INDEX('قرائت کنتور'!A:AZ,MATCH(A979&amp;"-"&amp;T$1,'قرائت کنتور'!B:B,0),MATCH(G979,'قرائت کنتور'!$1:$1,0)),0)</f>
        <v>0</v>
      </c>
      <c r="U979" s="188">
        <f>IFERROR(INDEX('قرائت کنتور'!A:AZ,MATCH(A979&amp;"-"&amp;U$1,'قرائت کنتور'!B:B,0),MATCH(L979,'قرائت کنتور'!$1:$1,0)),0)</f>
        <v>0</v>
      </c>
      <c r="V979" s="188">
        <f>IFERROR(INDEX('قرائت کنتور'!A:AZ,MATCH(A979&amp;"-"&amp;U$1,'قرائت کنتور'!B:B,0),MATCH(G979,'قرائت کنتور'!$1:$1,0)),0)</f>
        <v>0</v>
      </c>
      <c r="W979" s="188">
        <f>IFERROR(INDEX('قرائت کنتور'!A:AZ,MATCH(A979&amp;"-"&amp;W$1,'قرائت کنتور'!B:B,0),MATCH(L979,'قرائت کنتور'!$1:$1,0)),0)</f>
        <v>0</v>
      </c>
      <c r="X979" s="188">
        <f>IFERROR(INDEX('قرائت کنتور'!A:AZ,MATCH(A979&amp;"-"&amp;W$1,'قرائت کنتور'!B:B,0),MATCH(G979,'قرائت کنتور'!$1:$1,0)),0)</f>
        <v>0</v>
      </c>
      <c r="Y979" s="188">
        <f>IFERROR(INDEX('قرائت کنتور'!A:AZ,MATCH(A979&amp;"-"&amp;Y$1,'قرائت کنتور'!B:B,0),MATCH(L979,'قرائت کنتور'!$1:$1,0)),0)</f>
        <v>0</v>
      </c>
      <c r="Z979" s="188">
        <f>IFERROR(INDEX('قرائت کنتور'!A:AZ,MATCH(A979&amp;"-"&amp;Y$1,'قرائت کنتور'!B:B,0),MATCH(G979,'قرائت کنتور'!$1:$1,0)),0)</f>
        <v>0</v>
      </c>
      <c r="AA979" s="188">
        <f>IFERROR(INDEX('قرائت کنتور'!A:AZ,MATCH(A979&amp;"-"&amp;AA$1,'قرائت کنتور'!B:B,0),MATCH(L979,'قرائت کنتور'!$1:$1,0)),0)</f>
        <v>0</v>
      </c>
      <c r="AB979" s="188">
        <f>IFERROR(INDEX('قرائت کنتور'!A:AZ,MATCH(A979&amp;"-"&amp;AA$1,'قرائت کنتور'!B:B,0),MATCH(G979,'قرائت کنتور'!$1:$1,0)),0)</f>
        <v>0</v>
      </c>
      <c r="AC979" s="265"/>
      <c r="AD979" s="188">
        <f t="shared" si="350"/>
        <v>0</v>
      </c>
      <c r="AE979" s="188">
        <f t="shared" si="351"/>
        <v>0</v>
      </c>
      <c r="AF979" s="188">
        <f t="shared" si="352"/>
        <v>0</v>
      </c>
      <c r="AG979" s="188">
        <f t="shared" si="353"/>
        <v>0</v>
      </c>
      <c r="AH979" s="188">
        <f t="shared" si="354"/>
        <v>0</v>
      </c>
      <c r="AI979" s="188">
        <f t="shared" si="355"/>
        <v>0</v>
      </c>
      <c r="AJ979" s="188" t="str">
        <f t="shared" si="356"/>
        <v>0</v>
      </c>
      <c r="AK979" s="265"/>
      <c r="AL979" s="254" t="str">
        <f t="shared" si="357"/>
        <v>---</v>
      </c>
      <c r="AM979" s="254" t="str">
        <f t="shared" si="358"/>
        <v>---</v>
      </c>
      <c r="AN979" s="265"/>
      <c r="AO979" s="188" t="str">
        <f>IFERROR(INDEX('تعرفه ها'!A:Z,MATCH(P979&amp;"-"&amp;AO$1,'تعرفه ها'!C:C,0),MATCH(F979,'تعرفه ها'!$2:$2,0),1),"---")</f>
        <v>---</v>
      </c>
      <c r="AP979" s="188" t="str">
        <f>IFERROR(INDEX('تعرفه ها'!A:Z,MATCH(P979&amp;"-"&amp;AP$1,'تعرفه ها'!C:C,0),MATCH(F979,'تعرفه ها'!$2:$2,0),1),"---")</f>
        <v>---</v>
      </c>
      <c r="AQ979" s="188" t="str">
        <f>IFERROR(INDEX('تعرفه ها'!A:Z,MATCH(P979&amp;"-"&amp;AQ$1,'تعرفه ها'!C:C,0),MATCH(F979,'تعرفه ها'!$2:$2,0),1),"---")</f>
        <v>---</v>
      </c>
      <c r="AR979" s="188" t="str">
        <f>IFERROR(INDEX('تعرفه ها'!A:Z,MATCH(P979&amp;"-"&amp;AR$1,'تعرفه ها'!C:C,0),MATCH(F979,'تعرفه ها'!$2:$2,0),1),"---")</f>
        <v>---</v>
      </c>
      <c r="AS979" s="265"/>
      <c r="AT979" s="415" t="str">
        <f t="shared" si="359"/>
        <v>---</v>
      </c>
      <c r="AU979" s="415" t="str">
        <f t="shared" si="360"/>
        <v>---</v>
      </c>
      <c r="AV979" s="415" t="str">
        <f t="shared" si="361"/>
        <v>---</v>
      </c>
      <c r="AW979" s="415" t="str">
        <f t="shared" si="362"/>
        <v>---</v>
      </c>
      <c r="AX979" s="415" t="str">
        <f t="shared" si="363"/>
        <v>---</v>
      </c>
      <c r="AY979" s="415" t="str">
        <f>IFERROR(AH979*INDEX('تعرفه ها'!A:Z,MATCH("عوارض برق به ازاء هر کیلووات",'تعرفه ها'!$C:$C,0),MATCH(F979,'تعرفه ها'!$2:$2,0)),"---")</f>
        <v>---</v>
      </c>
      <c r="AZ979" s="415" t="str">
        <f t="shared" si="364"/>
        <v>---</v>
      </c>
      <c r="BA979" s="415" t="str">
        <f>IFERROR(ROUND(((AX979+AY979+AZ979)*INDEX('تعرفه ها'!A:Z,MATCH("هزینه نگهداری و تعمیرات شبکه برق",'تعرفه ها'!$C:$C,0),MATCH(F979,'تعرفه ها'!$2:$2,0))/100),0),"---")</f>
        <v>---</v>
      </c>
      <c r="BB979" s="415">
        <f>IFERROR(IF(P979="دیماندی",ROUND(AJ979*INDEX('تعرفه ها'!A:Z,MATCH(BB$1,'تعرفه ها'!$C:$C,0),MATCH(F979,'تعرفه ها'!$2:$2,0))*J979/30,0),0),"---")</f>
        <v>0</v>
      </c>
      <c r="BC979" s="415"/>
      <c r="BD979" s="54" t="str">
        <f>IFERROR(IF(INDEX('اطلاعات دوره'!A:Z,MATCH(G979,'اطلاعات دوره'!C:C,0),MATCH("برق",'اطلاعات دوره'!$1:$1,0))="دارد",ROUND(AX979*INDEX('تعرفه ها'!A:Z,MATCH("پیک فصلی برق",'تعرفه ها'!$C:$C,0),MATCH(F979,'تعرفه ها'!$2:$2,0))/100,0),0),"---")</f>
        <v>---</v>
      </c>
      <c r="BE979" s="415" t="str">
        <f>IFERROR(ROUND(((AX979+AY979+AZ979+BA979+BB979+BC979+BD979)*INDEX('تعرفه ها'!A:Z,MATCH("مالیات برق",'تعرفه ها'!$C:$C,0),MATCH(F979,'تعرفه ها'!$2:$2,0))/100),0),"---")</f>
        <v>---</v>
      </c>
      <c r="BF979" s="415" t="str">
        <f t="shared" si="365"/>
        <v>---</v>
      </c>
      <c r="BG979" s="415" t="str">
        <f t="shared" si="369"/>
        <v>---</v>
      </c>
      <c r="BH979" s="415" t="str">
        <f t="shared" si="366"/>
        <v>---</v>
      </c>
      <c r="BI979" s="54" t="str">
        <f t="shared" si="367"/>
        <v>---</v>
      </c>
      <c r="BJ979" s="55" t="str">
        <f t="shared" si="368"/>
        <v>---</v>
      </c>
      <c r="BK979" s="262"/>
      <c r="BL979" s="183" t="str">
        <f>IFERROR(IF(INDEX(پرداخت!A:AZ,MATCH(A979&amp;" - "&amp;"برق",پرداخت!$B:$B,0),MATCH(G979,پرداخت!$1:$1,0))="نشده","نشده","شده"),"---")</f>
        <v>---</v>
      </c>
    </row>
    <row r="980" spans="1:64" ht="33.75" hidden="1">
      <c r="A980" s="170"/>
      <c r="B980" s="47">
        <f>IFERROR(INDEX('اطلاعات انشعابات شرکتها'!A:BB,MATCH(A980,'اطلاعات انشعابات شرکتها'!A:A,0),MATCH(B$1,'اطلاعات انشعابات شرکتها'!$1:$1,0)),0)</f>
        <v>0</v>
      </c>
      <c r="C980" s="48">
        <f>IFERROR(INDEX('اطلاعات انشعابات شرکتها'!A:BB,MATCH(A980,'اطلاعات انشعابات شرکتها'!A:A,0),MATCH(C$1,'اطلاعات انشعابات شرکتها'!$1:$1,0)),0)</f>
        <v>0</v>
      </c>
      <c r="D980" s="45"/>
      <c r="E980" s="171"/>
      <c r="F980" s="170"/>
      <c r="G980" s="188" t="str">
        <f t="shared" si="347"/>
        <v>/</v>
      </c>
      <c r="H980" s="188">
        <f>IFERROR(INDEX('اطلاعات دوره'!A:Z,MATCH(G980,'اطلاعات دوره'!C:C,0),MATCH(H$1,'اطلاعات دوره'!$1:$1,0)),0)</f>
        <v>0</v>
      </c>
      <c r="I980" s="188">
        <f>IFERROR(INDEX('اطلاعات دوره'!A:Z,MATCH(G980,'اطلاعات دوره'!C:C,0),MATCH(I$1,'اطلاعات دوره'!$1:$1,0)),0)</f>
        <v>0</v>
      </c>
      <c r="J980" s="188">
        <f>IFERROR(INDEX('اطلاعات دوره'!A:Z,MATCH(G980,'اطلاعات دوره'!C:C,0),MATCH(J$1,'اطلاعات دوره'!$1:$1,0)),0)</f>
        <v>0</v>
      </c>
      <c r="K980" s="265"/>
      <c r="L980" s="188" t="str">
        <f>IFERROR(INDEX('اطلاعات دوره'!A:Z,MATCH(G980,'اطلاعات دوره'!C:C,0)-1,MATCH("عنوان",'اطلاعات دوره'!$1:$1,0)),"---")</f>
        <v>---</v>
      </c>
      <c r="M980" s="188" t="str">
        <f t="shared" si="348"/>
        <v>----</v>
      </c>
      <c r="N980" s="188" t="str">
        <f t="shared" si="349"/>
        <v>-/</v>
      </c>
      <c r="O980" s="265"/>
      <c r="P980" s="188">
        <f>IFERROR(INDEX('اطلاعات انشعابات شرکتها'!A:BB,MATCH(A980,'اطلاعات انشعابات شرکتها'!A:A,0),MATCH(P$1,'اطلاعات انشعابات شرکتها'!$1:$1,0)),0)</f>
        <v>0</v>
      </c>
      <c r="Q980" s="188">
        <f>IFERROR(INDEX('اطلاعات انشعابات شرکتها'!A:BB,MATCH(A980,'اطلاعات انشعابات شرکتها'!A:A,0),MATCH(Q$1,'اطلاعات انشعابات شرکتها'!$1:$1,0)),0)</f>
        <v>0</v>
      </c>
      <c r="R980" s="188">
        <f>IFERROR(INDEX('اطلاعات انشعابات شرکتها'!A:BB,MATCH(A980,'اطلاعات انشعابات شرکتها'!A:A,0),MATCH(R$1,'اطلاعات انشعابات شرکتها'!$1:$1,0)),0)</f>
        <v>0</v>
      </c>
      <c r="S980" s="265"/>
      <c r="T980" s="188">
        <f>IFERROR(INDEX('قرائت کنتور'!A:AZ,MATCH(A980&amp;"-"&amp;T$1,'قرائت کنتور'!B:B,0),MATCH(G980,'قرائت کنتور'!$1:$1,0)),0)</f>
        <v>0</v>
      </c>
      <c r="U980" s="188">
        <f>IFERROR(INDEX('قرائت کنتور'!A:AZ,MATCH(A980&amp;"-"&amp;U$1,'قرائت کنتور'!B:B,0),MATCH(L980,'قرائت کنتور'!$1:$1,0)),0)</f>
        <v>0</v>
      </c>
      <c r="V980" s="188">
        <f>IFERROR(INDEX('قرائت کنتور'!A:AZ,MATCH(A980&amp;"-"&amp;U$1,'قرائت کنتور'!B:B,0),MATCH(G980,'قرائت کنتور'!$1:$1,0)),0)</f>
        <v>0</v>
      </c>
      <c r="W980" s="188">
        <f>IFERROR(INDEX('قرائت کنتور'!A:AZ,MATCH(A980&amp;"-"&amp;W$1,'قرائت کنتور'!B:B,0),MATCH(L980,'قرائت کنتور'!$1:$1,0)),0)</f>
        <v>0</v>
      </c>
      <c r="X980" s="188">
        <f>IFERROR(INDEX('قرائت کنتور'!A:AZ,MATCH(A980&amp;"-"&amp;W$1,'قرائت کنتور'!B:B,0),MATCH(G980,'قرائت کنتور'!$1:$1,0)),0)</f>
        <v>0</v>
      </c>
      <c r="Y980" s="188">
        <f>IFERROR(INDEX('قرائت کنتور'!A:AZ,MATCH(A980&amp;"-"&amp;Y$1,'قرائت کنتور'!B:B,0),MATCH(L980,'قرائت کنتور'!$1:$1,0)),0)</f>
        <v>0</v>
      </c>
      <c r="Z980" s="188">
        <f>IFERROR(INDEX('قرائت کنتور'!A:AZ,MATCH(A980&amp;"-"&amp;Y$1,'قرائت کنتور'!B:B,0),MATCH(G980,'قرائت کنتور'!$1:$1,0)),0)</f>
        <v>0</v>
      </c>
      <c r="AA980" s="188">
        <f>IFERROR(INDEX('قرائت کنتور'!A:AZ,MATCH(A980&amp;"-"&amp;AA$1,'قرائت کنتور'!B:B,0),MATCH(L980,'قرائت کنتور'!$1:$1,0)),0)</f>
        <v>0</v>
      </c>
      <c r="AB980" s="188">
        <f>IFERROR(INDEX('قرائت کنتور'!A:AZ,MATCH(A980&amp;"-"&amp;AA$1,'قرائت کنتور'!B:B,0),MATCH(G980,'قرائت کنتور'!$1:$1,0)),0)</f>
        <v>0</v>
      </c>
      <c r="AC980" s="265"/>
      <c r="AD980" s="188">
        <f t="shared" si="350"/>
        <v>0</v>
      </c>
      <c r="AE980" s="188">
        <f t="shared" si="351"/>
        <v>0</v>
      </c>
      <c r="AF980" s="188">
        <f t="shared" si="352"/>
        <v>0</v>
      </c>
      <c r="AG980" s="188">
        <f t="shared" si="353"/>
        <v>0</v>
      </c>
      <c r="AH980" s="188">
        <f t="shared" si="354"/>
        <v>0</v>
      </c>
      <c r="AI980" s="188">
        <f t="shared" si="355"/>
        <v>0</v>
      </c>
      <c r="AJ980" s="188" t="str">
        <f t="shared" si="356"/>
        <v>0</v>
      </c>
      <c r="AK980" s="265"/>
      <c r="AL980" s="254" t="str">
        <f t="shared" si="357"/>
        <v>---</v>
      </c>
      <c r="AM980" s="254" t="str">
        <f t="shared" si="358"/>
        <v>---</v>
      </c>
      <c r="AN980" s="265"/>
      <c r="AO980" s="188" t="str">
        <f>IFERROR(INDEX('تعرفه ها'!A:Z,MATCH(P980&amp;"-"&amp;AO$1,'تعرفه ها'!C:C,0),MATCH(F980,'تعرفه ها'!$2:$2,0),1),"---")</f>
        <v>---</v>
      </c>
      <c r="AP980" s="188" t="str">
        <f>IFERROR(INDEX('تعرفه ها'!A:Z,MATCH(P980&amp;"-"&amp;AP$1,'تعرفه ها'!C:C,0),MATCH(F980,'تعرفه ها'!$2:$2,0),1),"---")</f>
        <v>---</v>
      </c>
      <c r="AQ980" s="188" t="str">
        <f>IFERROR(INDEX('تعرفه ها'!A:Z,MATCH(P980&amp;"-"&amp;AQ$1,'تعرفه ها'!C:C,0),MATCH(F980,'تعرفه ها'!$2:$2,0),1),"---")</f>
        <v>---</v>
      </c>
      <c r="AR980" s="188" t="str">
        <f>IFERROR(INDEX('تعرفه ها'!A:Z,MATCH(P980&amp;"-"&amp;AR$1,'تعرفه ها'!C:C,0),MATCH(F980,'تعرفه ها'!$2:$2,0),1),"---")</f>
        <v>---</v>
      </c>
      <c r="AS980" s="265"/>
      <c r="AT980" s="415" t="str">
        <f t="shared" si="359"/>
        <v>---</v>
      </c>
      <c r="AU980" s="415" t="str">
        <f t="shared" si="360"/>
        <v>---</v>
      </c>
      <c r="AV980" s="415" t="str">
        <f t="shared" si="361"/>
        <v>---</v>
      </c>
      <c r="AW980" s="415" t="str">
        <f t="shared" si="362"/>
        <v>---</v>
      </c>
      <c r="AX980" s="415" t="str">
        <f t="shared" si="363"/>
        <v>---</v>
      </c>
      <c r="AY980" s="415" t="str">
        <f>IFERROR(AH980*INDEX('تعرفه ها'!A:Z,MATCH("عوارض برق به ازاء هر کیلووات",'تعرفه ها'!$C:$C,0),MATCH(F980,'تعرفه ها'!$2:$2,0)),"---")</f>
        <v>---</v>
      </c>
      <c r="AZ980" s="415" t="str">
        <f t="shared" si="364"/>
        <v>---</v>
      </c>
      <c r="BA980" s="415" t="str">
        <f>IFERROR(ROUND(((AX980+AY980+AZ980)*INDEX('تعرفه ها'!A:Z,MATCH("هزینه نگهداری و تعمیرات شبکه برق",'تعرفه ها'!$C:$C,0),MATCH(F980,'تعرفه ها'!$2:$2,0))/100),0),"---")</f>
        <v>---</v>
      </c>
      <c r="BB980" s="415">
        <f>IFERROR(IF(P980="دیماندی",ROUND(AJ980*INDEX('تعرفه ها'!A:Z,MATCH(BB$1,'تعرفه ها'!$C:$C,0),MATCH(F980,'تعرفه ها'!$2:$2,0))*J980/30,0),0),"---")</f>
        <v>0</v>
      </c>
      <c r="BC980" s="415"/>
      <c r="BD980" s="54" t="str">
        <f>IFERROR(IF(INDEX('اطلاعات دوره'!A:Z,MATCH(G980,'اطلاعات دوره'!C:C,0),MATCH("برق",'اطلاعات دوره'!$1:$1,0))="دارد",ROUND(AX980*INDEX('تعرفه ها'!A:Z,MATCH("پیک فصلی برق",'تعرفه ها'!$C:$C,0),MATCH(F980,'تعرفه ها'!$2:$2,0))/100,0),0),"---")</f>
        <v>---</v>
      </c>
      <c r="BE980" s="415" t="str">
        <f>IFERROR(ROUND(((AX980+AY980+AZ980+BA980+BB980+BC980+BD980)*INDEX('تعرفه ها'!A:Z,MATCH("مالیات برق",'تعرفه ها'!$C:$C,0),MATCH(F980,'تعرفه ها'!$2:$2,0))/100),0),"---")</f>
        <v>---</v>
      </c>
      <c r="BF980" s="415" t="str">
        <f t="shared" si="365"/>
        <v>---</v>
      </c>
      <c r="BG980" s="415" t="str">
        <f t="shared" si="369"/>
        <v>---</v>
      </c>
      <c r="BH980" s="415" t="str">
        <f t="shared" si="366"/>
        <v>---</v>
      </c>
      <c r="BI980" s="54" t="str">
        <f t="shared" si="367"/>
        <v>---</v>
      </c>
      <c r="BJ980" s="55" t="str">
        <f t="shared" si="368"/>
        <v>---</v>
      </c>
      <c r="BK980" s="262"/>
      <c r="BL980" s="183" t="str">
        <f>IFERROR(IF(INDEX(پرداخت!A:AZ,MATCH(A980&amp;" - "&amp;"برق",پرداخت!$B:$B,0),MATCH(G980,پرداخت!$1:$1,0))="نشده","نشده","شده"),"---")</f>
        <v>---</v>
      </c>
    </row>
    <row r="981" spans="1:64" ht="33.75" hidden="1">
      <c r="A981" s="170"/>
      <c r="B981" s="47">
        <f>IFERROR(INDEX('اطلاعات انشعابات شرکتها'!A:BB,MATCH(A981,'اطلاعات انشعابات شرکتها'!A:A,0),MATCH(B$1,'اطلاعات انشعابات شرکتها'!$1:$1,0)),0)</f>
        <v>0</v>
      </c>
      <c r="C981" s="48">
        <f>IFERROR(INDEX('اطلاعات انشعابات شرکتها'!A:BB,MATCH(A981,'اطلاعات انشعابات شرکتها'!A:A,0),MATCH(C$1,'اطلاعات انشعابات شرکتها'!$1:$1,0)),0)</f>
        <v>0</v>
      </c>
      <c r="D981" s="45"/>
      <c r="E981" s="171"/>
      <c r="F981" s="170"/>
      <c r="G981" s="188" t="str">
        <f t="shared" si="347"/>
        <v>/</v>
      </c>
      <c r="H981" s="188">
        <f>IFERROR(INDEX('اطلاعات دوره'!A:Z,MATCH(G981,'اطلاعات دوره'!C:C,0),MATCH(H$1,'اطلاعات دوره'!$1:$1,0)),0)</f>
        <v>0</v>
      </c>
      <c r="I981" s="188">
        <f>IFERROR(INDEX('اطلاعات دوره'!A:Z,MATCH(G981,'اطلاعات دوره'!C:C,0),MATCH(I$1,'اطلاعات دوره'!$1:$1,0)),0)</f>
        <v>0</v>
      </c>
      <c r="J981" s="188">
        <f>IFERROR(INDEX('اطلاعات دوره'!A:Z,MATCH(G981,'اطلاعات دوره'!C:C,0),MATCH(J$1,'اطلاعات دوره'!$1:$1,0)),0)</f>
        <v>0</v>
      </c>
      <c r="K981" s="265"/>
      <c r="L981" s="188" t="str">
        <f>IFERROR(INDEX('اطلاعات دوره'!A:Z,MATCH(G981,'اطلاعات دوره'!C:C,0)-1,MATCH("عنوان",'اطلاعات دوره'!$1:$1,0)),"---")</f>
        <v>---</v>
      </c>
      <c r="M981" s="188" t="str">
        <f t="shared" si="348"/>
        <v>----</v>
      </c>
      <c r="N981" s="188" t="str">
        <f t="shared" si="349"/>
        <v>-/</v>
      </c>
      <c r="O981" s="265"/>
      <c r="P981" s="188">
        <f>IFERROR(INDEX('اطلاعات انشعابات شرکتها'!A:BB,MATCH(A981,'اطلاعات انشعابات شرکتها'!A:A,0),MATCH(P$1,'اطلاعات انشعابات شرکتها'!$1:$1,0)),0)</f>
        <v>0</v>
      </c>
      <c r="Q981" s="188">
        <f>IFERROR(INDEX('اطلاعات انشعابات شرکتها'!A:BB,MATCH(A981,'اطلاعات انشعابات شرکتها'!A:A,0),MATCH(Q$1,'اطلاعات انشعابات شرکتها'!$1:$1,0)),0)</f>
        <v>0</v>
      </c>
      <c r="R981" s="188">
        <f>IFERROR(INDEX('اطلاعات انشعابات شرکتها'!A:BB,MATCH(A981,'اطلاعات انشعابات شرکتها'!A:A,0),MATCH(R$1,'اطلاعات انشعابات شرکتها'!$1:$1,0)),0)</f>
        <v>0</v>
      </c>
      <c r="S981" s="265"/>
      <c r="T981" s="188">
        <f>IFERROR(INDEX('قرائت کنتور'!A:AZ,MATCH(A981&amp;"-"&amp;T$1,'قرائت کنتور'!B:B,0),MATCH(G981,'قرائت کنتور'!$1:$1,0)),0)</f>
        <v>0</v>
      </c>
      <c r="U981" s="188">
        <f>IFERROR(INDEX('قرائت کنتور'!A:AZ,MATCH(A981&amp;"-"&amp;U$1,'قرائت کنتور'!B:B,0),MATCH(L981,'قرائت کنتور'!$1:$1,0)),0)</f>
        <v>0</v>
      </c>
      <c r="V981" s="188">
        <f>IFERROR(INDEX('قرائت کنتور'!A:AZ,MATCH(A981&amp;"-"&amp;U$1,'قرائت کنتور'!B:B,0),MATCH(G981,'قرائت کنتور'!$1:$1,0)),0)</f>
        <v>0</v>
      </c>
      <c r="W981" s="188">
        <f>IFERROR(INDEX('قرائت کنتور'!A:AZ,MATCH(A981&amp;"-"&amp;W$1,'قرائت کنتور'!B:B,0),MATCH(L981,'قرائت کنتور'!$1:$1,0)),0)</f>
        <v>0</v>
      </c>
      <c r="X981" s="188">
        <f>IFERROR(INDEX('قرائت کنتور'!A:AZ,MATCH(A981&amp;"-"&amp;W$1,'قرائت کنتور'!B:B,0),MATCH(G981,'قرائت کنتور'!$1:$1,0)),0)</f>
        <v>0</v>
      </c>
      <c r="Y981" s="188">
        <f>IFERROR(INDEX('قرائت کنتور'!A:AZ,MATCH(A981&amp;"-"&amp;Y$1,'قرائت کنتور'!B:B,0),MATCH(L981,'قرائت کنتور'!$1:$1,0)),0)</f>
        <v>0</v>
      </c>
      <c r="Z981" s="188">
        <f>IFERROR(INDEX('قرائت کنتور'!A:AZ,MATCH(A981&amp;"-"&amp;Y$1,'قرائت کنتور'!B:B,0),MATCH(G981,'قرائت کنتور'!$1:$1,0)),0)</f>
        <v>0</v>
      </c>
      <c r="AA981" s="188">
        <f>IFERROR(INDEX('قرائت کنتور'!A:AZ,MATCH(A981&amp;"-"&amp;AA$1,'قرائت کنتور'!B:B,0),MATCH(L981,'قرائت کنتور'!$1:$1,0)),0)</f>
        <v>0</v>
      </c>
      <c r="AB981" s="188">
        <f>IFERROR(INDEX('قرائت کنتور'!A:AZ,MATCH(A981&amp;"-"&amp;AA$1,'قرائت کنتور'!B:B,0),MATCH(G981,'قرائت کنتور'!$1:$1,0)),0)</f>
        <v>0</v>
      </c>
      <c r="AC981" s="265"/>
      <c r="AD981" s="188">
        <f t="shared" si="350"/>
        <v>0</v>
      </c>
      <c r="AE981" s="188">
        <f t="shared" si="351"/>
        <v>0</v>
      </c>
      <c r="AF981" s="188">
        <f t="shared" si="352"/>
        <v>0</v>
      </c>
      <c r="AG981" s="188">
        <f t="shared" si="353"/>
        <v>0</v>
      </c>
      <c r="AH981" s="188">
        <f t="shared" si="354"/>
        <v>0</v>
      </c>
      <c r="AI981" s="188">
        <f t="shared" si="355"/>
        <v>0</v>
      </c>
      <c r="AJ981" s="188" t="str">
        <f t="shared" si="356"/>
        <v>0</v>
      </c>
      <c r="AK981" s="265"/>
      <c r="AL981" s="254" t="str">
        <f t="shared" si="357"/>
        <v>---</v>
      </c>
      <c r="AM981" s="254" t="str">
        <f t="shared" si="358"/>
        <v>---</v>
      </c>
      <c r="AN981" s="265"/>
      <c r="AO981" s="188" t="str">
        <f>IFERROR(INDEX('تعرفه ها'!A:Z,MATCH(P981&amp;"-"&amp;AO$1,'تعرفه ها'!C:C,0),MATCH(F981,'تعرفه ها'!$2:$2,0),1),"---")</f>
        <v>---</v>
      </c>
      <c r="AP981" s="188" t="str">
        <f>IFERROR(INDEX('تعرفه ها'!A:Z,MATCH(P981&amp;"-"&amp;AP$1,'تعرفه ها'!C:C,0),MATCH(F981,'تعرفه ها'!$2:$2,0),1),"---")</f>
        <v>---</v>
      </c>
      <c r="AQ981" s="188" t="str">
        <f>IFERROR(INDEX('تعرفه ها'!A:Z,MATCH(P981&amp;"-"&amp;AQ$1,'تعرفه ها'!C:C,0),MATCH(F981,'تعرفه ها'!$2:$2,0),1),"---")</f>
        <v>---</v>
      </c>
      <c r="AR981" s="188" t="str">
        <f>IFERROR(INDEX('تعرفه ها'!A:Z,MATCH(P981&amp;"-"&amp;AR$1,'تعرفه ها'!C:C,0),MATCH(F981,'تعرفه ها'!$2:$2,0),1),"---")</f>
        <v>---</v>
      </c>
      <c r="AS981" s="265"/>
      <c r="AT981" s="415" t="str">
        <f t="shared" si="359"/>
        <v>---</v>
      </c>
      <c r="AU981" s="415" t="str">
        <f t="shared" si="360"/>
        <v>---</v>
      </c>
      <c r="AV981" s="415" t="str">
        <f t="shared" si="361"/>
        <v>---</v>
      </c>
      <c r="AW981" s="415" t="str">
        <f t="shared" si="362"/>
        <v>---</v>
      </c>
      <c r="AX981" s="415" t="str">
        <f t="shared" si="363"/>
        <v>---</v>
      </c>
      <c r="AY981" s="415" t="str">
        <f>IFERROR(AH981*INDEX('تعرفه ها'!A:Z,MATCH("عوارض برق به ازاء هر کیلووات",'تعرفه ها'!$C:$C,0),MATCH(F981,'تعرفه ها'!$2:$2,0)),"---")</f>
        <v>---</v>
      </c>
      <c r="AZ981" s="415" t="str">
        <f t="shared" si="364"/>
        <v>---</v>
      </c>
      <c r="BA981" s="415" t="str">
        <f>IFERROR(ROUND(((AX981+AY981+AZ981)*INDEX('تعرفه ها'!A:Z,MATCH("هزینه نگهداری و تعمیرات شبکه برق",'تعرفه ها'!$C:$C,0),MATCH(F981,'تعرفه ها'!$2:$2,0))/100),0),"---")</f>
        <v>---</v>
      </c>
      <c r="BB981" s="415">
        <f>IFERROR(IF(P981="دیماندی",ROUND(AJ981*INDEX('تعرفه ها'!A:Z,MATCH(BB$1,'تعرفه ها'!$C:$C,0),MATCH(F981,'تعرفه ها'!$2:$2,0))*J981/30,0),0),"---")</f>
        <v>0</v>
      </c>
      <c r="BC981" s="415"/>
      <c r="BD981" s="54" t="str">
        <f>IFERROR(IF(INDEX('اطلاعات دوره'!A:Z,MATCH(G981,'اطلاعات دوره'!C:C,0),MATCH("برق",'اطلاعات دوره'!$1:$1,0))="دارد",ROUND(AX981*INDEX('تعرفه ها'!A:Z,MATCH("پیک فصلی برق",'تعرفه ها'!$C:$C,0),MATCH(F981,'تعرفه ها'!$2:$2,0))/100,0),0),"---")</f>
        <v>---</v>
      </c>
      <c r="BE981" s="415" t="str">
        <f>IFERROR(ROUND(((AX981+AY981+AZ981+BA981+BB981+BC981+BD981)*INDEX('تعرفه ها'!A:Z,MATCH("مالیات برق",'تعرفه ها'!$C:$C,0),MATCH(F981,'تعرفه ها'!$2:$2,0))/100),0),"---")</f>
        <v>---</v>
      </c>
      <c r="BF981" s="415" t="str">
        <f t="shared" si="365"/>
        <v>---</v>
      </c>
      <c r="BG981" s="415" t="str">
        <f t="shared" si="369"/>
        <v>---</v>
      </c>
      <c r="BH981" s="415" t="str">
        <f t="shared" si="366"/>
        <v>---</v>
      </c>
      <c r="BI981" s="54" t="str">
        <f t="shared" si="367"/>
        <v>---</v>
      </c>
      <c r="BJ981" s="55" t="str">
        <f t="shared" si="368"/>
        <v>---</v>
      </c>
      <c r="BK981" s="262"/>
      <c r="BL981" s="183" t="str">
        <f>IFERROR(IF(INDEX(پرداخت!A:AZ,MATCH(A981&amp;" - "&amp;"برق",پرداخت!$B:$B,0),MATCH(G981,پرداخت!$1:$1,0))="نشده","نشده","شده"),"---")</f>
        <v>---</v>
      </c>
    </row>
    <row r="982" spans="1:64" ht="33.75" hidden="1">
      <c r="A982" s="170"/>
      <c r="B982" s="47">
        <f>IFERROR(INDEX('اطلاعات انشعابات شرکتها'!A:BB,MATCH(A982,'اطلاعات انشعابات شرکتها'!A:A,0),MATCH(B$1,'اطلاعات انشعابات شرکتها'!$1:$1,0)),0)</f>
        <v>0</v>
      </c>
      <c r="C982" s="48">
        <f>IFERROR(INDEX('اطلاعات انشعابات شرکتها'!A:BB,MATCH(A982,'اطلاعات انشعابات شرکتها'!A:A,0),MATCH(C$1,'اطلاعات انشعابات شرکتها'!$1:$1,0)),0)</f>
        <v>0</v>
      </c>
      <c r="D982" s="45"/>
      <c r="E982" s="171"/>
      <c r="F982" s="170"/>
      <c r="G982" s="188" t="str">
        <f t="shared" si="347"/>
        <v>/</v>
      </c>
      <c r="H982" s="188">
        <f>IFERROR(INDEX('اطلاعات دوره'!A:Z,MATCH(G982,'اطلاعات دوره'!C:C,0),MATCH(H$1,'اطلاعات دوره'!$1:$1,0)),0)</f>
        <v>0</v>
      </c>
      <c r="I982" s="188">
        <f>IFERROR(INDEX('اطلاعات دوره'!A:Z,MATCH(G982,'اطلاعات دوره'!C:C,0),MATCH(I$1,'اطلاعات دوره'!$1:$1,0)),0)</f>
        <v>0</v>
      </c>
      <c r="J982" s="188">
        <f>IFERROR(INDEX('اطلاعات دوره'!A:Z,MATCH(G982,'اطلاعات دوره'!C:C,0),MATCH(J$1,'اطلاعات دوره'!$1:$1,0)),0)</f>
        <v>0</v>
      </c>
      <c r="K982" s="265"/>
      <c r="L982" s="188" t="str">
        <f>IFERROR(INDEX('اطلاعات دوره'!A:Z,MATCH(G982,'اطلاعات دوره'!C:C,0)-1,MATCH("عنوان",'اطلاعات دوره'!$1:$1,0)),"---")</f>
        <v>---</v>
      </c>
      <c r="M982" s="188" t="str">
        <f t="shared" si="348"/>
        <v>----</v>
      </c>
      <c r="N982" s="188" t="str">
        <f t="shared" si="349"/>
        <v>-/</v>
      </c>
      <c r="O982" s="265"/>
      <c r="P982" s="188">
        <f>IFERROR(INDEX('اطلاعات انشعابات شرکتها'!A:BB,MATCH(A982,'اطلاعات انشعابات شرکتها'!A:A,0),MATCH(P$1,'اطلاعات انشعابات شرکتها'!$1:$1,0)),0)</f>
        <v>0</v>
      </c>
      <c r="Q982" s="188">
        <f>IFERROR(INDEX('اطلاعات انشعابات شرکتها'!A:BB,MATCH(A982,'اطلاعات انشعابات شرکتها'!A:A,0),MATCH(Q$1,'اطلاعات انشعابات شرکتها'!$1:$1,0)),0)</f>
        <v>0</v>
      </c>
      <c r="R982" s="188">
        <f>IFERROR(INDEX('اطلاعات انشعابات شرکتها'!A:BB,MATCH(A982,'اطلاعات انشعابات شرکتها'!A:A,0),MATCH(R$1,'اطلاعات انشعابات شرکتها'!$1:$1,0)),0)</f>
        <v>0</v>
      </c>
      <c r="S982" s="265"/>
      <c r="T982" s="188">
        <f>IFERROR(INDEX('قرائت کنتور'!A:AZ,MATCH(A982&amp;"-"&amp;T$1,'قرائت کنتور'!B:B,0),MATCH(G982,'قرائت کنتور'!$1:$1,0)),0)</f>
        <v>0</v>
      </c>
      <c r="U982" s="188">
        <f>IFERROR(INDEX('قرائت کنتور'!A:AZ,MATCH(A982&amp;"-"&amp;U$1,'قرائت کنتور'!B:B,0),MATCH(L982,'قرائت کنتور'!$1:$1,0)),0)</f>
        <v>0</v>
      </c>
      <c r="V982" s="188">
        <f>IFERROR(INDEX('قرائت کنتور'!A:AZ,MATCH(A982&amp;"-"&amp;U$1,'قرائت کنتور'!B:B,0),MATCH(G982,'قرائت کنتور'!$1:$1,0)),0)</f>
        <v>0</v>
      </c>
      <c r="W982" s="188">
        <f>IFERROR(INDEX('قرائت کنتور'!A:AZ,MATCH(A982&amp;"-"&amp;W$1,'قرائت کنتور'!B:B,0),MATCH(L982,'قرائت کنتور'!$1:$1,0)),0)</f>
        <v>0</v>
      </c>
      <c r="X982" s="188">
        <f>IFERROR(INDEX('قرائت کنتور'!A:AZ,MATCH(A982&amp;"-"&amp;W$1,'قرائت کنتور'!B:B,0),MATCH(G982,'قرائت کنتور'!$1:$1,0)),0)</f>
        <v>0</v>
      </c>
      <c r="Y982" s="188">
        <f>IFERROR(INDEX('قرائت کنتور'!A:AZ,MATCH(A982&amp;"-"&amp;Y$1,'قرائت کنتور'!B:B,0),MATCH(L982,'قرائت کنتور'!$1:$1,0)),0)</f>
        <v>0</v>
      </c>
      <c r="Z982" s="188">
        <f>IFERROR(INDEX('قرائت کنتور'!A:AZ,MATCH(A982&amp;"-"&amp;Y$1,'قرائت کنتور'!B:B,0),MATCH(G982,'قرائت کنتور'!$1:$1,0)),0)</f>
        <v>0</v>
      </c>
      <c r="AA982" s="188">
        <f>IFERROR(INDEX('قرائت کنتور'!A:AZ,MATCH(A982&amp;"-"&amp;AA$1,'قرائت کنتور'!B:B,0),MATCH(L982,'قرائت کنتور'!$1:$1,0)),0)</f>
        <v>0</v>
      </c>
      <c r="AB982" s="188">
        <f>IFERROR(INDEX('قرائت کنتور'!A:AZ,MATCH(A982&amp;"-"&amp;AA$1,'قرائت کنتور'!B:B,0),MATCH(G982,'قرائت کنتور'!$1:$1,0)),0)</f>
        <v>0</v>
      </c>
      <c r="AC982" s="265"/>
      <c r="AD982" s="188">
        <f t="shared" si="350"/>
        <v>0</v>
      </c>
      <c r="AE982" s="188">
        <f t="shared" si="351"/>
        <v>0</v>
      </c>
      <c r="AF982" s="188">
        <f t="shared" si="352"/>
        <v>0</v>
      </c>
      <c r="AG982" s="188">
        <f t="shared" si="353"/>
        <v>0</v>
      </c>
      <c r="AH982" s="188">
        <f t="shared" si="354"/>
        <v>0</v>
      </c>
      <c r="AI982" s="188">
        <f t="shared" si="355"/>
        <v>0</v>
      </c>
      <c r="AJ982" s="188" t="str">
        <f t="shared" si="356"/>
        <v>0</v>
      </c>
      <c r="AK982" s="265"/>
      <c r="AL982" s="254" t="str">
        <f t="shared" si="357"/>
        <v>---</v>
      </c>
      <c r="AM982" s="254" t="str">
        <f t="shared" si="358"/>
        <v>---</v>
      </c>
      <c r="AN982" s="265"/>
      <c r="AO982" s="188" t="str">
        <f>IFERROR(INDEX('تعرفه ها'!A:Z,MATCH(P982&amp;"-"&amp;AO$1,'تعرفه ها'!C:C,0),MATCH(F982,'تعرفه ها'!$2:$2,0),1),"---")</f>
        <v>---</v>
      </c>
      <c r="AP982" s="188" t="str">
        <f>IFERROR(INDEX('تعرفه ها'!A:Z,MATCH(P982&amp;"-"&amp;AP$1,'تعرفه ها'!C:C,0),MATCH(F982,'تعرفه ها'!$2:$2,0),1),"---")</f>
        <v>---</v>
      </c>
      <c r="AQ982" s="188" t="str">
        <f>IFERROR(INDEX('تعرفه ها'!A:Z,MATCH(P982&amp;"-"&amp;AQ$1,'تعرفه ها'!C:C,0),MATCH(F982,'تعرفه ها'!$2:$2,0),1),"---")</f>
        <v>---</v>
      </c>
      <c r="AR982" s="188" t="str">
        <f>IFERROR(INDEX('تعرفه ها'!A:Z,MATCH(P982&amp;"-"&amp;AR$1,'تعرفه ها'!C:C,0),MATCH(F982,'تعرفه ها'!$2:$2,0),1),"---")</f>
        <v>---</v>
      </c>
      <c r="AS982" s="265"/>
      <c r="AT982" s="415" t="str">
        <f t="shared" si="359"/>
        <v>---</v>
      </c>
      <c r="AU982" s="415" t="str">
        <f t="shared" si="360"/>
        <v>---</v>
      </c>
      <c r="AV982" s="415" t="str">
        <f t="shared" si="361"/>
        <v>---</v>
      </c>
      <c r="AW982" s="415" t="str">
        <f t="shared" si="362"/>
        <v>---</v>
      </c>
      <c r="AX982" s="415" t="str">
        <f t="shared" si="363"/>
        <v>---</v>
      </c>
      <c r="AY982" s="415" t="str">
        <f>IFERROR(AH982*INDEX('تعرفه ها'!A:Z,MATCH("عوارض برق به ازاء هر کیلووات",'تعرفه ها'!$C:$C,0),MATCH(F982,'تعرفه ها'!$2:$2,0)),"---")</f>
        <v>---</v>
      </c>
      <c r="AZ982" s="415" t="str">
        <f t="shared" si="364"/>
        <v>---</v>
      </c>
      <c r="BA982" s="415" t="str">
        <f>IFERROR(ROUND(((AX982+AY982+AZ982)*INDEX('تعرفه ها'!A:Z,MATCH("هزینه نگهداری و تعمیرات شبکه برق",'تعرفه ها'!$C:$C,0),MATCH(F982,'تعرفه ها'!$2:$2,0))/100),0),"---")</f>
        <v>---</v>
      </c>
      <c r="BB982" s="415">
        <f>IFERROR(IF(P982="دیماندی",ROUND(AJ982*INDEX('تعرفه ها'!A:Z,MATCH(BB$1,'تعرفه ها'!$C:$C,0),MATCH(F982,'تعرفه ها'!$2:$2,0))*J982/30,0),0),"---")</f>
        <v>0</v>
      </c>
      <c r="BC982" s="415"/>
      <c r="BD982" s="54" t="str">
        <f>IFERROR(IF(INDEX('اطلاعات دوره'!A:Z,MATCH(G982,'اطلاعات دوره'!C:C,0),MATCH("برق",'اطلاعات دوره'!$1:$1,0))="دارد",ROUND(AX982*INDEX('تعرفه ها'!A:Z,MATCH("پیک فصلی برق",'تعرفه ها'!$C:$C,0),MATCH(F982,'تعرفه ها'!$2:$2,0))/100,0),0),"---")</f>
        <v>---</v>
      </c>
      <c r="BE982" s="415" t="str">
        <f>IFERROR(ROUND(((AX982+AY982+AZ982+BA982+BB982+BC982+BD982)*INDEX('تعرفه ها'!A:Z,MATCH("مالیات برق",'تعرفه ها'!$C:$C,0),MATCH(F982,'تعرفه ها'!$2:$2,0))/100),0),"---")</f>
        <v>---</v>
      </c>
      <c r="BF982" s="415" t="str">
        <f t="shared" si="365"/>
        <v>---</v>
      </c>
      <c r="BG982" s="415" t="str">
        <f t="shared" si="369"/>
        <v>---</v>
      </c>
      <c r="BH982" s="415" t="str">
        <f t="shared" si="366"/>
        <v>---</v>
      </c>
      <c r="BI982" s="54" t="str">
        <f t="shared" si="367"/>
        <v>---</v>
      </c>
      <c r="BJ982" s="55" t="str">
        <f t="shared" si="368"/>
        <v>---</v>
      </c>
      <c r="BK982" s="262"/>
      <c r="BL982" s="183" t="str">
        <f>IFERROR(IF(INDEX(پرداخت!A:AZ,MATCH(A982&amp;" - "&amp;"برق",پرداخت!$B:$B,0),MATCH(G982,پرداخت!$1:$1,0))="نشده","نشده","شده"),"---")</f>
        <v>---</v>
      </c>
    </row>
    <row r="983" spans="1:64" ht="33.75" hidden="1">
      <c r="A983" s="170"/>
      <c r="B983" s="47">
        <f>IFERROR(INDEX('اطلاعات انشعابات شرکتها'!A:BB,MATCH(A983,'اطلاعات انشعابات شرکتها'!A:A,0),MATCH(B$1,'اطلاعات انشعابات شرکتها'!$1:$1,0)),0)</f>
        <v>0</v>
      </c>
      <c r="C983" s="48">
        <f>IFERROR(INDEX('اطلاعات انشعابات شرکتها'!A:BB,MATCH(A983,'اطلاعات انشعابات شرکتها'!A:A,0),MATCH(C$1,'اطلاعات انشعابات شرکتها'!$1:$1,0)),0)</f>
        <v>0</v>
      </c>
      <c r="D983" s="45"/>
      <c r="E983" s="171"/>
      <c r="F983" s="170"/>
      <c r="G983" s="188" t="str">
        <f t="shared" si="347"/>
        <v>/</v>
      </c>
      <c r="H983" s="188">
        <f>IFERROR(INDEX('اطلاعات دوره'!A:Z,MATCH(G983,'اطلاعات دوره'!C:C,0),MATCH(H$1,'اطلاعات دوره'!$1:$1,0)),0)</f>
        <v>0</v>
      </c>
      <c r="I983" s="188">
        <f>IFERROR(INDEX('اطلاعات دوره'!A:Z,MATCH(G983,'اطلاعات دوره'!C:C,0),MATCH(I$1,'اطلاعات دوره'!$1:$1,0)),0)</f>
        <v>0</v>
      </c>
      <c r="J983" s="188">
        <f>IFERROR(INDEX('اطلاعات دوره'!A:Z,MATCH(G983,'اطلاعات دوره'!C:C,0),MATCH(J$1,'اطلاعات دوره'!$1:$1,0)),0)</f>
        <v>0</v>
      </c>
      <c r="K983" s="265"/>
      <c r="L983" s="188" t="str">
        <f>IFERROR(INDEX('اطلاعات دوره'!A:Z,MATCH(G983,'اطلاعات دوره'!C:C,0)-1,MATCH("عنوان",'اطلاعات دوره'!$1:$1,0)),"---")</f>
        <v>---</v>
      </c>
      <c r="M983" s="188" t="str">
        <f t="shared" si="348"/>
        <v>----</v>
      </c>
      <c r="N983" s="188" t="str">
        <f t="shared" si="349"/>
        <v>-/</v>
      </c>
      <c r="O983" s="265"/>
      <c r="P983" s="188">
        <f>IFERROR(INDEX('اطلاعات انشعابات شرکتها'!A:BB,MATCH(A983,'اطلاعات انشعابات شرکتها'!A:A,0),MATCH(P$1,'اطلاعات انشعابات شرکتها'!$1:$1,0)),0)</f>
        <v>0</v>
      </c>
      <c r="Q983" s="188">
        <f>IFERROR(INDEX('اطلاعات انشعابات شرکتها'!A:BB,MATCH(A983,'اطلاعات انشعابات شرکتها'!A:A,0),MATCH(Q$1,'اطلاعات انشعابات شرکتها'!$1:$1,0)),0)</f>
        <v>0</v>
      </c>
      <c r="R983" s="188">
        <f>IFERROR(INDEX('اطلاعات انشعابات شرکتها'!A:BB,MATCH(A983,'اطلاعات انشعابات شرکتها'!A:A,0),MATCH(R$1,'اطلاعات انشعابات شرکتها'!$1:$1,0)),0)</f>
        <v>0</v>
      </c>
      <c r="S983" s="265"/>
      <c r="T983" s="188">
        <f>IFERROR(INDEX('قرائت کنتور'!A:AZ,MATCH(A983&amp;"-"&amp;T$1,'قرائت کنتور'!B:B,0),MATCH(G983,'قرائت کنتور'!$1:$1,0)),0)</f>
        <v>0</v>
      </c>
      <c r="U983" s="188">
        <f>IFERROR(INDEX('قرائت کنتور'!A:AZ,MATCH(A983&amp;"-"&amp;U$1,'قرائت کنتور'!B:B,0),MATCH(L983,'قرائت کنتور'!$1:$1,0)),0)</f>
        <v>0</v>
      </c>
      <c r="V983" s="188">
        <f>IFERROR(INDEX('قرائت کنتور'!A:AZ,MATCH(A983&amp;"-"&amp;U$1,'قرائت کنتور'!B:B,0),MATCH(G983,'قرائت کنتور'!$1:$1,0)),0)</f>
        <v>0</v>
      </c>
      <c r="W983" s="188">
        <f>IFERROR(INDEX('قرائت کنتور'!A:AZ,MATCH(A983&amp;"-"&amp;W$1,'قرائت کنتور'!B:B,0),MATCH(L983,'قرائت کنتور'!$1:$1,0)),0)</f>
        <v>0</v>
      </c>
      <c r="X983" s="188">
        <f>IFERROR(INDEX('قرائت کنتور'!A:AZ,MATCH(A983&amp;"-"&amp;W$1,'قرائت کنتور'!B:B,0),MATCH(G983,'قرائت کنتور'!$1:$1,0)),0)</f>
        <v>0</v>
      </c>
      <c r="Y983" s="188">
        <f>IFERROR(INDEX('قرائت کنتور'!A:AZ,MATCH(A983&amp;"-"&amp;Y$1,'قرائت کنتور'!B:B,0),MATCH(L983,'قرائت کنتور'!$1:$1,0)),0)</f>
        <v>0</v>
      </c>
      <c r="Z983" s="188">
        <f>IFERROR(INDEX('قرائت کنتور'!A:AZ,MATCH(A983&amp;"-"&amp;Y$1,'قرائت کنتور'!B:B,0),MATCH(G983,'قرائت کنتور'!$1:$1,0)),0)</f>
        <v>0</v>
      </c>
      <c r="AA983" s="188">
        <f>IFERROR(INDEX('قرائت کنتور'!A:AZ,MATCH(A983&amp;"-"&amp;AA$1,'قرائت کنتور'!B:B,0),MATCH(L983,'قرائت کنتور'!$1:$1,0)),0)</f>
        <v>0</v>
      </c>
      <c r="AB983" s="188">
        <f>IFERROR(INDEX('قرائت کنتور'!A:AZ,MATCH(A983&amp;"-"&amp;AA$1,'قرائت کنتور'!B:B,0),MATCH(G983,'قرائت کنتور'!$1:$1,0)),0)</f>
        <v>0</v>
      </c>
      <c r="AC983" s="265"/>
      <c r="AD983" s="188">
        <f t="shared" si="350"/>
        <v>0</v>
      </c>
      <c r="AE983" s="188">
        <f t="shared" si="351"/>
        <v>0</v>
      </c>
      <c r="AF983" s="188">
        <f t="shared" si="352"/>
        <v>0</v>
      </c>
      <c r="AG983" s="188">
        <f t="shared" si="353"/>
        <v>0</v>
      </c>
      <c r="AH983" s="188">
        <f t="shared" si="354"/>
        <v>0</v>
      </c>
      <c r="AI983" s="188">
        <f t="shared" si="355"/>
        <v>0</v>
      </c>
      <c r="AJ983" s="188" t="str">
        <f t="shared" si="356"/>
        <v>0</v>
      </c>
      <c r="AK983" s="265"/>
      <c r="AL983" s="254" t="str">
        <f t="shared" si="357"/>
        <v>---</v>
      </c>
      <c r="AM983" s="254" t="str">
        <f t="shared" si="358"/>
        <v>---</v>
      </c>
      <c r="AN983" s="265"/>
      <c r="AO983" s="188" t="str">
        <f>IFERROR(INDEX('تعرفه ها'!A:Z,MATCH(P983&amp;"-"&amp;AO$1,'تعرفه ها'!C:C,0),MATCH(F983,'تعرفه ها'!$2:$2,0),1),"---")</f>
        <v>---</v>
      </c>
      <c r="AP983" s="188" t="str">
        <f>IFERROR(INDEX('تعرفه ها'!A:Z,MATCH(P983&amp;"-"&amp;AP$1,'تعرفه ها'!C:C,0),MATCH(F983,'تعرفه ها'!$2:$2,0),1),"---")</f>
        <v>---</v>
      </c>
      <c r="AQ983" s="188" t="str">
        <f>IFERROR(INDEX('تعرفه ها'!A:Z,MATCH(P983&amp;"-"&amp;AQ$1,'تعرفه ها'!C:C,0),MATCH(F983,'تعرفه ها'!$2:$2,0),1),"---")</f>
        <v>---</v>
      </c>
      <c r="AR983" s="188" t="str">
        <f>IFERROR(INDEX('تعرفه ها'!A:Z,MATCH(P983&amp;"-"&amp;AR$1,'تعرفه ها'!C:C,0),MATCH(F983,'تعرفه ها'!$2:$2,0),1),"---")</f>
        <v>---</v>
      </c>
      <c r="AS983" s="265"/>
      <c r="AT983" s="415" t="str">
        <f t="shared" si="359"/>
        <v>---</v>
      </c>
      <c r="AU983" s="415" t="str">
        <f t="shared" si="360"/>
        <v>---</v>
      </c>
      <c r="AV983" s="415" t="str">
        <f t="shared" si="361"/>
        <v>---</v>
      </c>
      <c r="AW983" s="415" t="str">
        <f t="shared" si="362"/>
        <v>---</v>
      </c>
      <c r="AX983" s="415" t="str">
        <f t="shared" si="363"/>
        <v>---</v>
      </c>
      <c r="AY983" s="415" t="str">
        <f>IFERROR(AH983*INDEX('تعرفه ها'!A:Z,MATCH("عوارض برق به ازاء هر کیلووات",'تعرفه ها'!$C:$C,0),MATCH(F983,'تعرفه ها'!$2:$2,0)),"---")</f>
        <v>---</v>
      </c>
      <c r="AZ983" s="415" t="str">
        <f t="shared" si="364"/>
        <v>---</v>
      </c>
      <c r="BA983" s="415" t="str">
        <f>IFERROR(ROUND(((AX983+AY983+AZ983)*INDEX('تعرفه ها'!A:Z,MATCH("هزینه نگهداری و تعمیرات شبکه برق",'تعرفه ها'!$C:$C,0),MATCH(F983,'تعرفه ها'!$2:$2,0))/100),0),"---")</f>
        <v>---</v>
      </c>
      <c r="BB983" s="415">
        <f>IFERROR(IF(P983="دیماندی",ROUND(AJ983*INDEX('تعرفه ها'!A:Z,MATCH(BB$1,'تعرفه ها'!$C:$C,0),MATCH(F983,'تعرفه ها'!$2:$2,0))*J983/30,0),0),"---")</f>
        <v>0</v>
      </c>
      <c r="BC983" s="415"/>
      <c r="BD983" s="54" t="str">
        <f>IFERROR(IF(INDEX('اطلاعات دوره'!A:Z,MATCH(G983,'اطلاعات دوره'!C:C,0),MATCH("برق",'اطلاعات دوره'!$1:$1,0))="دارد",ROUND(AX983*INDEX('تعرفه ها'!A:Z,MATCH("پیک فصلی برق",'تعرفه ها'!$C:$C,0),MATCH(F983,'تعرفه ها'!$2:$2,0))/100,0),0),"---")</f>
        <v>---</v>
      </c>
      <c r="BE983" s="415" t="str">
        <f>IFERROR(ROUND(((AX983+AY983+AZ983+BA983+BB983+BC983+BD983)*INDEX('تعرفه ها'!A:Z,MATCH("مالیات برق",'تعرفه ها'!$C:$C,0),MATCH(F983,'تعرفه ها'!$2:$2,0))/100),0),"---")</f>
        <v>---</v>
      </c>
      <c r="BF983" s="415" t="str">
        <f t="shared" si="365"/>
        <v>---</v>
      </c>
      <c r="BG983" s="415" t="str">
        <f t="shared" si="369"/>
        <v>---</v>
      </c>
      <c r="BH983" s="415" t="str">
        <f t="shared" si="366"/>
        <v>---</v>
      </c>
      <c r="BI983" s="54" t="str">
        <f t="shared" si="367"/>
        <v>---</v>
      </c>
      <c r="BJ983" s="55" t="str">
        <f t="shared" si="368"/>
        <v>---</v>
      </c>
      <c r="BK983" s="262"/>
      <c r="BL983" s="183" t="str">
        <f>IFERROR(IF(INDEX(پرداخت!A:AZ,MATCH(A983&amp;" - "&amp;"برق",پرداخت!$B:$B,0),MATCH(G983,پرداخت!$1:$1,0))="نشده","نشده","شده"),"---")</f>
        <v>---</v>
      </c>
    </row>
    <row r="984" spans="1:64" ht="33.75" hidden="1">
      <c r="A984" s="170"/>
      <c r="B984" s="47">
        <f>IFERROR(INDEX('اطلاعات انشعابات شرکتها'!A:BB,MATCH(A984,'اطلاعات انشعابات شرکتها'!A:A,0),MATCH(B$1,'اطلاعات انشعابات شرکتها'!$1:$1,0)),0)</f>
        <v>0</v>
      </c>
      <c r="C984" s="48">
        <f>IFERROR(INDEX('اطلاعات انشعابات شرکتها'!A:BB,MATCH(A984,'اطلاعات انشعابات شرکتها'!A:A,0),MATCH(C$1,'اطلاعات انشعابات شرکتها'!$1:$1,0)),0)</f>
        <v>0</v>
      </c>
      <c r="D984" s="45"/>
      <c r="E984" s="171"/>
      <c r="F984" s="170"/>
      <c r="G984" s="188" t="str">
        <f t="shared" si="347"/>
        <v>/</v>
      </c>
      <c r="H984" s="188">
        <f>IFERROR(INDEX('اطلاعات دوره'!A:Z,MATCH(G984,'اطلاعات دوره'!C:C,0),MATCH(H$1,'اطلاعات دوره'!$1:$1,0)),0)</f>
        <v>0</v>
      </c>
      <c r="I984" s="188">
        <f>IFERROR(INDEX('اطلاعات دوره'!A:Z,MATCH(G984,'اطلاعات دوره'!C:C,0),MATCH(I$1,'اطلاعات دوره'!$1:$1,0)),0)</f>
        <v>0</v>
      </c>
      <c r="J984" s="188">
        <f>IFERROR(INDEX('اطلاعات دوره'!A:Z,MATCH(G984,'اطلاعات دوره'!C:C,0),MATCH(J$1,'اطلاعات دوره'!$1:$1,0)),0)</f>
        <v>0</v>
      </c>
      <c r="K984" s="265"/>
      <c r="L984" s="188" t="str">
        <f>IFERROR(INDEX('اطلاعات دوره'!A:Z,MATCH(G984,'اطلاعات دوره'!C:C,0)-1,MATCH("عنوان",'اطلاعات دوره'!$1:$1,0)),"---")</f>
        <v>---</v>
      </c>
      <c r="M984" s="188" t="str">
        <f t="shared" si="348"/>
        <v>----</v>
      </c>
      <c r="N984" s="188" t="str">
        <f t="shared" si="349"/>
        <v>-/</v>
      </c>
      <c r="O984" s="265"/>
      <c r="P984" s="188">
        <f>IFERROR(INDEX('اطلاعات انشعابات شرکتها'!A:BB,MATCH(A984,'اطلاعات انشعابات شرکتها'!A:A,0),MATCH(P$1,'اطلاعات انشعابات شرکتها'!$1:$1,0)),0)</f>
        <v>0</v>
      </c>
      <c r="Q984" s="188">
        <f>IFERROR(INDEX('اطلاعات انشعابات شرکتها'!A:BB,MATCH(A984,'اطلاعات انشعابات شرکتها'!A:A,0),MATCH(Q$1,'اطلاعات انشعابات شرکتها'!$1:$1,0)),0)</f>
        <v>0</v>
      </c>
      <c r="R984" s="188">
        <f>IFERROR(INDEX('اطلاعات انشعابات شرکتها'!A:BB,MATCH(A984,'اطلاعات انشعابات شرکتها'!A:A,0),MATCH(R$1,'اطلاعات انشعابات شرکتها'!$1:$1,0)),0)</f>
        <v>0</v>
      </c>
      <c r="S984" s="265"/>
      <c r="T984" s="188">
        <f>IFERROR(INDEX('قرائت کنتور'!A:AZ,MATCH(A984&amp;"-"&amp;T$1,'قرائت کنتور'!B:B,0),MATCH(G984,'قرائت کنتور'!$1:$1,0)),0)</f>
        <v>0</v>
      </c>
      <c r="U984" s="188">
        <f>IFERROR(INDEX('قرائت کنتور'!A:AZ,MATCH(A984&amp;"-"&amp;U$1,'قرائت کنتور'!B:B,0),MATCH(L984,'قرائت کنتور'!$1:$1,0)),0)</f>
        <v>0</v>
      </c>
      <c r="V984" s="188">
        <f>IFERROR(INDEX('قرائت کنتور'!A:AZ,MATCH(A984&amp;"-"&amp;U$1,'قرائت کنتور'!B:B,0),MATCH(G984,'قرائت کنتور'!$1:$1,0)),0)</f>
        <v>0</v>
      </c>
      <c r="W984" s="188">
        <f>IFERROR(INDEX('قرائت کنتور'!A:AZ,MATCH(A984&amp;"-"&amp;W$1,'قرائت کنتور'!B:B,0),MATCH(L984,'قرائت کنتور'!$1:$1,0)),0)</f>
        <v>0</v>
      </c>
      <c r="X984" s="188">
        <f>IFERROR(INDEX('قرائت کنتور'!A:AZ,MATCH(A984&amp;"-"&amp;W$1,'قرائت کنتور'!B:B,0),MATCH(G984,'قرائت کنتور'!$1:$1,0)),0)</f>
        <v>0</v>
      </c>
      <c r="Y984" s="188">
        <f>IFERROR(INDEX('قرائت کنتور'!A:AZ,MATCH(A984&amp;"-"&amp;Y$1,'قرائت کنتور'!B:B,0),MATCH(L984,'قرائت کنتور'!$1:$1,0)),0)</f>
        <v>0</v>
      </c>
      <c r="Z984" s="188">
        <f>IFERROR(INDEX('قرائت کنتور'!A:AZ,MATCH(A984&amp;"-"&amp;Y$1,'قرائت کنتور'!B:B,0),MATCH(G984,'قرائت کنتور'!$1:$1,0)),0)</f>
        <v>0</v>
      </c>
      <c r="AA984" s="188">
        <f>IFERROR(INDEX('قرائت کنتور'!A:AZ,MATCH(A984&amp;"-"&amp;AA$1,'قرائت کنتور'!B:B,0),MATCH(L984,'قرائت کنتور'!$1:$1,0)),0)</f>
        <v>0</v>
      </c>
      <c r="AB984" s="188">
        <f>IFERROR(INDEX('قرائت کنتور'!A:AZ,MATCH(A984&amp;"-"&amp;AA$1,'قرائت کنتور'!B:B,0),MATCH(G984,'قرائت کنتور'!$1:$1,0)),0)</f>
        <v>0</v>
      </c>
      <c r="AC984" s="265"/>
      <c r="AD984" s="188">
        <f t="shared" si="350"/>
        <v>0</v>
      </c>
      <c r="AE984" s="188">
        <f t="shared" si="351"/>
        <v>0</v>
      </c>
      <c r="AF984" s="188">
        <f t="shared" si="352"/>
        <v>0</v>
      </c>
      <c r="AG984" s="188">
        <f t="shared" si="353"/>
        <v>0</v>
      </c>
      <c r="AH984" s="188">
        <f t="shared" si="354"/>
        <v>0</v>
      </c>
      <c r="AI984" s="188">
        <f t="shared" si="355"/>
        <v>0</v>
      </c>
      <c r="AJ984" s="188" t="str">
        <f t="shared" si="356"/>
        <v>0</v>
      </c>
      <c r="AK984" s="265"/>
      <c r="AL984" s="254" t="str">
        <f t="shared" si="357"/>
        <v>---</v>
      </c>
      <c r="AM984" s="254" t="str">
        <f t="shared" si="358"/>
        <v>---</v>
      </c>
      <c r="AN984" s="265"/>
      <c r="AO984" s="188" t="str">
        <f>IFERROR(INDEX('تعرفه ها'!A:Z,MATCH(P984&amp;"-"&amp;AO$1,'تعرفه ها'!C:C,0),MATCH(F984,'تعرفه ها'!$2:$2,0),1),"---")</f>
        <v>---</v>
      </c>
      <c r="AP984" s="188" t="str">
        <f>IFERROR(INDEX('تعرفه ها'!A:Z,MATCH(P984&amp;"-"&amp;AP$1,'تعرفه ها'!C:C,0),MATCH(F984,'تعرفه ها'!$2:$2,0),1),"---")</f>
        <v>---</v>
      </c>
      <c r="AQ984" s="188" t="str">
        <f>IFERROR(INDEX('تعرفه ها'!A:Z,MATCH(P984&amp;"-"&amp;AQ$1,'تعرفه ها'!C:C,0),MATCH(F984,'تعرفه ها'!$2:$2,0),1),"---")</f>
        <v>---</v>
      </c>
      <c r="AR984" s="188" t="str">
        <f>IFERROR(INDEX('تعرفه ها'!A:Z,MATCH(P984&amp;"-"&amp;AR$1,'تعرفه ها'!C:C,0),MATCH(F984,'تعرفه ها'!$2:$2,0),1),"---")</f>
        <v>---</v>
      </c>
      <c r="AS984" s="265"/>
      <c r="AT984" s="415" t="str">
        <f t="shared" si="359"/>
        <v>---</v>
      </c>
      <c r="AU984" s="415" t="str">
        <f t="shared" si="360"/>
        <v>---</v>
      </c>
      <c r="AV984" s="415" t="str">
        <f t="shared" si="361"/>
        <v>---</v>
      </c>
      <c r="AW984" s="415" t="str">
        <f t="shared" si="362"/>
        <v>---</v>
      </c>
      <c r="AX984" s="415" t="str">
        <f t="shared" si="363"/>
        <v>---</v>
      </c>
      <c r="AY984" s="415" t="str">
        <f>IFERROR(AH984*INDEX('تعرفه ها'!A:Z,MATCH("عوارض برق به ازاء هر کیلووات",'تعرفه ها'!$C:$C,0),MATCH(F984,'تعرفه ها'!$2:$2,0)),"---")</f>
        <v>---</v>
      </c>
      <c r="AZ984" s="415" t="str">
        <f t="shared" si="364"/>
        <v>---</v>
      </c>
      <c r="BA984" s="415" t="str">
        <f>IFERROR(ROUND(((AX984+AY984+AZ984)*INDEX('تعرفه ها'!A:Z,MATCH("هزینه نگهداری و تعمیرات شبکه برق",'تعرفه ها'!$C:$C,0),MATCH(F984,'تعرفه ها'!$2:$2,0))/100),0),"---")</f>
        <v>---</v>
      </c>
      <c r="BB984" s="415">
        <f>IFERROR(IF(P984="دیماندی",ROUND(AJ984*INDEX('تعرفه ها'!A:Z,MATCH(BB$1,'تعرفه ها'!$C:$C,0),MATCH(F984,'تعرفه ها'!$2:$2,0))*J984/30,0),0),"---")</f>
        <v>0</v>
      </c>
      <c r="BC984" s="415"/>
      <c r="BD984" s="54" t="str">
        <f>IFERROR(IF(INDEX('اطلاعات دوره'!A:Z,MATCH(G984,'اطلاعات دوره'!C:C,0),MATCH("برق",'اطلاعات دوره'!$1:$1,0))="دارد",ROUND(AX984*INDEX('تعرفه ها'!A:Z,MATCH("پیک فصلی برق",'تعرفه ها'!$C:$C,0),MATCH(F984,'تعرفه ها'!$2:$2,0))/100,0),0),"---")</f>
        <v>---</v>
      </c>
      <c r="BE984" s="415" t="str">
        <f>IFERROR(ROUND(((AX984+AY984+AZ984+BA984+BB984+BC984+BD984)*INDEX('تعرفه ها'!A:Z,MATCH("مالیات برق",'تعرفه ها'!$C:$C,0),MATCH(F984,'تعرفه ها'!$2:$2,0))/100),0),"---")</f>
        <v>---</v>
      </c>
      <c r="BF984" s="415" t="str">
        <f t="shared" si="365"/>
        <v>---</v>
      </c>
      <c r="BG984" s="415" t="str">
        <f t="shared" si="369"/>
        <v>---</v>
      </c>
      <c r="BH984" s="415" t="str">
        <f t="shared" si="366"/>
        <v>---</v>
      </c>
      <c r="BI984" s="54" t="str">
        <f t="shared" si="367"/>
        <v>---</v>
      </c>
      <c r="BJ984" s="55" t="str">
        <f t="shared" si="368"/>
        <v>---</v>
      </c>
      <c r="BK984" s="262"/>
      <c r="BL984" s="183" t="str">
        <f>IFERROR(IF(INDEX(پرداخت!A:AZ,MATCH(A984&amp;" - "&amp;"برق",پرداخت!$B:$B,0),MATCH(G984,پرداخت!$1:$1,0))="نشده","نشده","شده"),"---")</f>
        <v>---</v>
      </c>
    </row>
    <row r="985" spans="1:64" ht="33.75" hidden="1">
      <c r="A985" s="170"/>
      <c r="B985" s="47">
        <f>IFERROR(INDEX('اطلاعات انشعابات شرکتها'!A:BB,MATCH(A985,'اطلاعات انشعابات شرکتها'!A:A,0),MATCH(B$1,'اطلاعات انشعابات شرکتها'!$1:$1,0)),0)</f>
        <v>0</v>
      </c>
      <c r="C985" s="48">
        <f>IFERROR(INDEX('اطلاعات انشعابات شرکتها'!A:BB,MATCH(A985,'اطلاعات انشعابات شرکتها'!A:A,0),MATCH(C$1,'اطلاعات انشعابات شرکتها'!$1:$1,0)),0)</f>
        <v>0</v>
      </c>
      <c r="D985" s="45"/>
      <c r="E985" s="171"/>
      <c r="F985" s="170"/>
      <c r="G985" s="188" t="str">
        <f t="shared" si="347"/>
        <v>/</v>
      </c>
      <c r="H985" s="188">
        <f>IFERROR(INDEX('اطلاعات دوره'!A:Z,MATCH(G985,'اطلاعات دوره'!C:C,0),MATCH(H$1,'اطلاعات دوره'!$1:$1,0)),0)</f>
        <v>0</v>
      </c>
      <c r="I985" s="188">
        <f>IFERROR(INDEX('اطلاعات دوره'!A:Z,MATCH(G985,'اطلاعات دوره'!C:C,0),MATCH(I$1,'اطلاعات دوره'!$1:$1,0)),0)</f>
        <v>0</v>
      </c>
      <c r="J985" s="188">
        <f>IFERROR(INDEX('اطلاعات دوره'!A:Z,MATCH(G985,'اطلاعات دوره'!C:C,0),MATCH(J$1,'اطلاعات دوره'!$1:$1,0)),0)</f>
        <v>0</v>
      </c>
      <c r="K985" s="265"/>
      <c r="L985" s="188" t="str">
        <f>IFERROR(INDEX('اطلاعات دوره'!A:Z,MATCH(G985,'اطلاعات دوره'!C:C,0)-1,MATCH("عنوان",'اطلاعات دوره'!$1:$1,0)),"---")</f>
        <v>---</v>
      </c>
      <c r="M985" s="188" t="str">
        <f t="shared" si="348"/>
        <v>----</v>
      </c>
      <c r="N985" s="188" t="str">
        <f t="shared" si="349"/>
        <v>-/</v>
      </c>
      <c r="O985" s="265"/>
      <c r="P985" s="188">
        <f>IFERROR(INDEX('اطلاعات انشعابات شرکتها'!A:BB,MATCH(A985,'اطلاعات انشعابات شرکتها'!A:A,0),MATCH(P$1,'اطلاعات انشعابات شرکتها'!$1:$1,0)),0)</f>
        <v>0</v>
      </c>
      <c r="Q985" s="188">
        <f>IFERROR(INDEX('اطلاعات انشعابات شرکتها'!A:BB,MATCH(A985,'اطلاعات انشعابات شرکتها'!A:A,0),MATCH(Q$1,'اطلاعات انشعابات شرکتها'!$1:$1,0)),0)</f>
        <v>0</v>
      </c>
      <c r="R985" s="188">
        <f>IFERROR(INDEX('اطلاعات انشعابات شرکتها'!A:BB,MATCH(A985,'اطلاعات انشعابات شرکتها'!A:A,0),MATCH(R$1,'اطلاعات انشعابات شرکتها'!$1:$1,0)),0)</f>
        <v>0</v>
      </c>
      <c r="S985" s="265"/>
      <c r="T985" s="188">
        <f>IFERROR(INDEX('قرائت کنتور'!A:AZ,MATCH(A985&amp;"-"&amp;T$1,'قرائت کنتور'!B:B,0),MATCH(G985,'قرائت کنتور'!$1:$1,0)),0)</f>
        <v>0</v>
      </c>
      <c r="U985" s="188">
        <f>IFERROR(INDEX('قرائت کنتور'!A:AZ,MATCH(A985&amp;"-"&amp;U$1,'قرائت کنتور'!B:B,0),MATCH(L985,'قرائت کنتور'!$1:$1,0)),0)</f>
        <v>0</v>
      </c>
      <c r="V985" s="188">
        <f>IFERROR(INDEX('قرائت کنتور'!A:AZ,MATCH(A985&amp;"-"&amp;U$1,'قرائت کنتور'!B:B,0),MATCH(G985,'قرائت کنتور'!$1:$1,0)),0)</f>
        <v>0</v>
      </c>
      <c r="W985" s="188">
        <f>IFERROR(INDEX('قرائت کنتور'!A:AZ,MATCH(A985&amp;"-"&amp;W$1,'قرائت کنتور'!B:B,0),MATCH(L985,'قرائت کنتور'!$1:$1,0)),0)</f>
        <v>0</v>
      </c>
      <c r="X985" s="188">
        <f>IFERROR(INDEX('قرائت کنتور'!A:AZ,MATCH(A985&amp;"-"&amp;W$1,'قرائت کنتور'!B:B,0),MATCH(G985,'قرائت کنتور'!$1:$1,0)),0)</f>
        <v>0</v>
      </c>
      <c r="Y985" s="188">
        <f>IFERROR(INDEX('قرائت کنتور'!A:AZ,MATCH(A985&amp;"-"&amp;Y$1,'قرائت کنتور'!B:B,0),MATCH(L985,'قرائت کنتور'!$1:$1,0)),0)</f>
        <v>0</v>
      </c>
      <c r="Z985" s="188">
        <f>IFERROR(INDEX('قرائت کنتور'!A:AZ,MATCH(A985&amp;"-"&amp;Y$1,'قرائت کنتور'!B:B,0),MATCH(G985,'قرائت کنتور'!$1:$1,0)),0)</f>
        <v>0</v>
      </c>
      <c r="AA985" s="188">
        <f>IFERROR(INDEX('قرائت کنتور'!A:AZ,MATCH(A985&amp;"-"&amp;AA$1,'قرائت کنتور'!B:B,0),MATCH(L985,'قرائت کنتور'!$1:$1,0)),0)</f>
        <v>0</v>
      </c>
      <c r="AB985" s="188">
        <f>IFERROR(INDEX('قرائت کنتور'!A:AZ,MATCH(A985&amp;"-"&amp;AA$1,'قرائت کنتور'!B:B,0),MATCH(G985,'قرائت کنتور'!$1:$1,0)),0)</f>
        <v>0</v>
      </c>
      <c r="AC985" s="265"/>
      <c r="AD985" s="188">
        <f t="shared" si="350"/>
        <v>0</v>
      </c>
      <c r="AE985" s="188">
        <f t="shared" si="351"/>
        <v>0</v>
      </c>
      <c r="AF985" s="188">
        <f t="shared" si="352"/>
        <v>0</v>
      </c>
      <c r="AG985" s="188">
        <f t="shared" si="353"/>
        <v>0</v>
      </c>
      <c r="AH985" s="188">
        <f t="shared" si="354"/>
        <v>0</v>
      </c>
      <c r="AI985" s="188">
        <f t="shared" si="355"/>
        <v>0</v>
      </c>
      <c r="AJ985" s="188" t="str">
        <f t="shared" si="356"/>
        <v>0</v>
      </c>
      <c r="AK985" s="265"/>
      <c r="AL985" s="254" t="str">
        <f t="shared" si="357"/>
        <v>---</v>
      </c>
      <c r="AM985" s="254" t="str">
        <f t="shared" si="358"/>
        <v>---</v>
      </c>
      <c r="AN985" s="265"/>
      <c r="AO985" s="188" t="str">
        <f>IFERROR(INDEX('تعرفه ها'!A:Z,MATCH(P985&amp;"-"&amp;AO$1,'تعرفه ها'!C:C,0),MATCH(F985,'تعرفه ها'!$2:$2,0),1),"---")</f>
        <v>---</v>
      </c>
      <c r="AP985" s="188" t="str">
        <f>IFERROR(INDEX('تعرفه ها'!A:Z,MATCH(P985&amp;"-"&amp;AP$1,'تعرفه ها'!C:C,0),MATCH(F985,'تعرفه ها'!$2:$2,0),1),"---")</f>
        <v>---</v>
      </c>
      <c r="AQ985" s="188" t="str">
        <f>IFERROR(INDEX('تعرفه ها'!A:Z,MATCH(P985&amp;"-"&amp;AQ$1,'تعرفه ها'!C:C,0),MATCH(F985,'تعرفه ها'!$2:$2,0),1),"---")</f>
        <v>---</v>
      </c>
      <c r="AR985" s="188" t="str">
        <f>IFERROR(INDEX('تعرفه ها'!A:Z,MATCH(P985&amp;"-"&amp;AR$1,'تعرفه ها'!C:C,0),MATCH(F985,'تعرفه ها'!$2:$2,0),1),"---")</f>
        <v>---</v>
      </c>
      <c r="AS985" s="265"/>
      <c r="AT985" s="415" t="str">
        <f t="shared" si="359"/>
        <v>---</v>
      </c>
      <c r="AU985" s="415" t="str">
        <f t="shared" si="360"/>
        <v>---</v>
      </c>
      <c r="AV985" s="415" t="str">
        <f t="shared" si="361"/>
        <v>---</v>
      </c>
      <c r="AW985" s="415" t="str">
        <f t="shared" si="362"/>
        <v>---</v>
      </c>
      <c r="AX985" s="415" t="str">
        <f t="shared" si="363"/>
        <v>---</v>
      </c>
      <c r="AY985" s="415" t="str">
        <f>IFERROR(AH985*INDEX('تعرفه ها'!A:Z,MATCH("عوارض برق به ازاء هر کیلووات",'تعرفه ها'!$C:$C,0),MATCH(F985,'تعرفه ها'!$2:$2,0)),"---")</f>
        <v>---</v>
      </c>
      <c r="AZ985" s="415" t="str">
        <f t="shared" si="364"/>
        <v>---</v>
      </c>
      <c r="BA985" s="415" t="str">
        <f>IFERROR(ROUND(((AX985+AY985+AZ985)*INDEX('تعرفه ها'!A:Z,MATCH("هزینه نگهداری و تعمیرات شبکه برق",'تعرفه ها'!$C:$C,0),MATCH(F985,'تعرفه ها'!$2:$2,0))/100),0),"---")</f>
        <v>---</v>
      </c>
      <c r="BB985" s="415">
        <f>IFERROR(IF(P985="دیماندی",ROUND(AJ985*INDEX('تعرفه ها'!A:Z,MATCH(BB$1,'تعرفه ها'!$C:$C,0),MATCH(F985,'تعرفه ها'!$2:$2,0))*J985/30,0),0),"---")</f>
        <v>0</v>
      </c>
      <c r="BC985" s="415"/>
      <c r="BD985" s="54" t="str">
        <f>IFERROR(IF(INDEX('اطلاعات دوره'!A:Z,MATCH(G985,'اطلاعات دوره'!C:C,0),MATCH("برق",'اطلاعات دوره'!$1:$1,0))="دارد",ROUND(AX985*INDEX('تعرفه ها'!A:Z,MATCH("پیک فصلی برق",'تعرفه ها'!$C:$C,0),MATCH(F985,'تعرفه ها'!$2:$2,0))/100,0),0),"---")</f>
        <v>---</v>
      </c>
      <c r="BE985" s="415" t="str">
        <f>IFERROR(ROUND(((AX985+AY985+AZ985+BA985+BB985+BC985+BD985)*INDEX('تعرفه ها'!A:Z,MATCH("مالیات برق",'تعرفه ها'!$C:$C,0),MATCH(F985,'تعرفه ها'!$2:$2,0))/100),0),"---")</f>
        <v>---</v>
      </c>
      <c r="BF985" s="415" t="str">
        <f t="shared" si="365"/>
        <v>---</v>
      </c>
      <c r="BG985" s="415" t="str">
        <f t="shared" si="369"/>
        <v>---</v>
      </c>
      <c r="BH985" s="415" t="str">
        <f t="shared" si="366"/>
        <v>---</v>
      </c>
      <c r="BI985" s="54" t="str">
        <f t="shared" si="367"/>
        <v>---</v>
      </c>
      <c r="BJ985" s="55" t="str">
        <f t="shared" si="368"/>
        <v>---</v>
      </c>
      <c r="BK985" s="262"/>
      <c r="BL985" s="183" t="str">
        <f>IFERROR(IF(INDEX(پرداخت!A:AZ,MATCH(A985&amp;" - "&amp;"برق",پرداخت!$B:$B,0),MATCH(G985,پرداخت!$1:$1,0))="نشده","نشده","شده"),"---")</f>
        <v>---</v>
      </c>
    </row>
    <row r="986" spans="1:64" ht="33.75" hidden="1">
      <c r="A986" s="170"/>
      <c r="B986" s="47">
        <f>IFERROR(INDEX('اطلاعات انشعابات شرکتها'!A:BB,MATCH(A986,'اطلاعات انشعابات شرکتها'!A:A,0),MATCH(B$1,'اطلاعات انشعابات شرکتها'!$1:$1,0)),0)</f>
        <v>0</v>
      </c>
      <c r="C986" s="48">
        <f>IFERROR(INDEX('اطلاعات انشعابات شرکتها'!A:BB,MATCH(A986,'اطلاعات انشعابات شرکتها'!A:A,0),MATCH(C$1,'اطلاعات انشعابات شرکتها'!$1:$1,0)),0)</f>
        <v>0</v>
      </c>
      <c r="D986" s="45"/>
      <c r="E986" s="171"/>
      <c r="F986" s="170"/>
      <c r="G986" s="188" t="str">
        <f t="shared" si="347"/>
        <v>/</v>
      </c>
      <c r="H986" s="188">
        <f>IFERROR(INDEX('اطلاعات دوره'!A:Z,MATCH(G986,'اطلاعات دوره'!C:C,0),MATCH(H$1,'اطلاعات دوره'!$1:$1,0)),0)</f>
        <v>0</v>
      </c>
      <c r="I986" s="188">
        <f>IFERROR(INDEX('اطلاعات دوره'!A:Z,MATCH(G986,'اطلاعات دوره'!C:C,0),MATCH(I$1,'اطلاعات دوره'!$1:$1,0)),0)</f>
        <v>0</v>
      </c>
      <c r="J986" s="188">
        <f>IFERROR(INDEX('اطلاعات دوره'!A:Z,MATCH(G986,'اطلاعات دوره'!C:C,0),MATCH(J$1,'اطلاعات دوره'!$1:$1,0)),0)</f>
        <v>0</v>
      </c>
      <c r="K986" s="265"/>
      <c r="L986" s="188" t="str">
        <f>IFERROR(INDEX('اطلاعات دوره'!A:Z,MATCH(G986,'اطلاعات دوره'!C:C,0)-1,MATCH("عنوان",'اطلاعات دوره'!$1:$1,0)),"---")</f>
        <v>---</v>
      </c>
      <c r="M986" s="188" t="str">
        <f t="shared" si="348"/>
        <v>----</v>
      </c>
      <c r="N986" s="188" t="str">
        <f t="shared" si="349"/>
        <v>-/</v>
      </c>
      <c r="O986" s="265"/>
      <c r="P986" s="188">
        <f>IFERROR(INDEX('اطلاعات انشعابات شرکتها'!A:BB,MATCH(A986,'اطلاعات انشعابات شرکتها'!A:A,0),MATCH(P$1,'اطلاعات انشعابات شرکتها'!$1:$1,0)),0)</f>
        <v>0</v>
      </c>
      <c r="Q986" s="188">
        <f>IFERROR(INDEX('اطلاعات انشعابات شرکتها'!A:BB,MATCH(A986,'اطلاعات انشعابات شرکتها'!A:A,0),MATCH(Q$1,'اطلاعات انشعابات شرکتها'!$1:$1,0)),0)</f>
        <v>0</v>
      </c>
      <c r="R986" s="188">
        <f>IFERROR(INDEX('اطلاعات انشعابات شرکتها'!A:BB,MATCH(A986,'اطلاعات انشعابات شرکتها'!A:A,0),MATCH(R$1,'اطلاعات انشعابات شرکتها'!$1:$1,0)),0)</f>
        <v>0</v>
      </c>
      <c r="S986" s="265"/>
      <c r="T986" s="188">
        <f>IFERROR(INDEX('قرائت کنتور'!A:AZ,MATCH(A986&amp;"-"&amp;T$1,'قرائت کنتور'!B:B,0),MATCH(G986,'قرائت کنتور'!$1:$1,0)),0)</f>
        <v>0</v>
      </c>
      <c r="U986" s="188">
        <f>IFERROR(INDEX('قرائت کنتور'!A:AZ,MATCH(A986&amp;"-"&amp;U$1,'قرائت کنتور'!B:B,0),MATCH(L986,'قرائت کنتور'!$1:$1,0)),0)</f>
        <v>0</v>
      </c>
      <c r="V986" s="188">
        <f>IFERROR(INDEX('قرائت کنتور'!A:AZ,MATCH(A986&amp;"-"&amp;U$1,'قرائت کنتور'!B:B,0),MATCH(G986,'قرائت کنتور'!$1:$1,0)),0)</f>
        <v>0</v>
      </c>
      <c r="W986" s="188">
        <f>IFERROR(INDEX('قرائت کنتور'!A:AZ,MATCH(A986&amp;"-"&amp;W$1,'قرائت کنتور'!B:B,0),MATCH(L986,'قرائت کنتور'!$1:$1,0)),0)</f>
        <v>0</v>
      </c>
      <c r="X986" s="188">
        <f>IFERROR(INDEX('قرائت کنتور'!A:AZ,MATCH(A986&amp;"-"&amp;W$1,'قرائت کنتور'!B:B,0),MATCH(G986,'قرائت کنتور'!$1:$1,0)),0)</f>
        <v>0</v>
      </c>
      <c r="Y986" s="188">
        <f>IFERROR(INDEX('قرائت کنتور'!A:AZ,MATCH(A986&amp;"-"&amp;Y$1,'قرائت کنتور'!B:B,0),MATCH(L986,'قرائت کنتور'!$1:$1,0)),0)</f>
        <v>0</v>
      </c>
      <c r="Z986" s="188">
        <f>IFERROR(INDEX('قرائت کنتور'!A:AZ,MATCH(A986&amp;"-"&amp;Y$1,'قرائت کنتور'!B:B,0),MATCH(G986,'قرائت کنتور'!$1:$1,0)),0)</f>
        <v>0</v>
      </c>
      <c r="AA986" s="188">
        <f>IFERROR(INDEX('قرائت کنتور'!A:AZ,MATCH(A986&amp;"-"&amp;AA$1,'قرائت کنتور'!B:B,0),MATCH(L986,'قرائت کنتور'!$1:$1,0)),0)</f>
        <v>0</v>
      </c>
      <c r="AB986" s="188">
        <f>IFERROR(INDEX('قرائت کنتور'!A:AZ,MATCH(A986&amp;"-"&amp;AA$1,'قرائت کنتور'!B:B,0),MATCH(G986,'قرائت کنتور'!$1:$1,0)),0)</f>
        <v>0</v>
      </c>
      <c r="AC986" s="265"/>
      <c r="AD986" s="188">
        <f t="shared" si="350"/>
        <v>0</v>
      </c>
      <c r="AE986" s="188">
        <f t="shared" si="351"/>
        <v>0</v>
      </c>
      <c r="AF986" s="188">
        <f t="shared" si="352"/>
        <v>0</v>
      </c>
      <c r="AG986" s="188">
        <f t="shared" si="353"/>
        <v>0</v>
      </c>
      <c r="AH986" s="188">
        <f t="shared" si="354"/>
        <v>0</v>
      </c>
      <c r="AI986" s="188">
        <f t="shared" si="355"/>
        <v>0</v>
      </c>
      <c r="AJ986" s="188" t="str">
        <f t="shared" si="356"/>
        <v>0</v>
      </c>
      <c r="AK986" s="265"/>
      <c r="AL986" s="254" t="str">
        <f t="shared" si="357"/>
        <v>---</v>
      </c>
      <c r="AM986" s="254" t="str">
        <f t="shared" si="358"/>
        <v>---</v>
      </c>
      <c r="AN986" s="265"/>
      <c r="AO986" s="188" t="str">
        <f>IFERROR(INDEX('تعرفه ها'!A:Z,MATCH(P986&amp;"-"&amp;AO$1,'تعرفه ها'!C:C,0),MATCH(F986,'تعرفه ها'!$2:$2,0),1),"---")</f>
        <v>---</v>
      </c>
      <c r="AP986" s="188" t="str">
        <f>IFERROR(INDEX('تعرفه ها'!A:Z,MATCH(P986&amp;"-"&amp;AP$1,'تعرفه ها'!C:C,0),MATCH(F986,'تعرفه ها'!$2:$2,0),1),"---")</f>
        <v>---</v>
      </c>
      <c r="AQ986" s="188" t="str">
        <f>IFERROR(INDEX('تعرفه ها'!A:Z,MATCH(P986&amp;"-"&amp;AQ$1,'تعرفه ها'!C:C,0),MATCH(F986,'تعرفه ها'!$2:$2,0),1),"---")</f>
        <v>---</v>
      </c>
      <c r="AR986" s="188" t="str">
        <f>IFERROR(INDEX('تعرفه ها'!A:Z,MATCH(P986&amp;"-"&amp;AR$1,'تعرفه ها'!C:C,0),MATCH(F986,'تعرفه ها'!$2:$2,0),1),"---")</f>
        <v>---</v>
      </c>
      <c r="AS986" s="265"/>
      <c r="AT986" s="415" t="str">
        <f t="shared" si="359"/>
        <v>---</v>
      </c>
      <c r="AU986" s="415" t="str">
        <f t="shared" si="360"/>
        <v>---</v>
      </c>
      <c r="AV986" s="415" t="str">
        <f t="shared" si="361"/>
        <v>---</v>
      </c>
      <c r="AW986" s="415" t="str">
        <f t="shared" si="362"/>
        <v>---</v>
      </c>
      <c r="AX986" s="415" t="str">
        <f t="shared" si="363"/>
        <v>---</v>
      </c>
      <c r="AY986" s="415" t="str">
        <f>IFERROR(AH986*INDEX('تعرفه ها'!A:Z,MATCH("عوارض برق به ازاء هر کیلووات",'تعرفه ها'!$C:$C,0),MATCH(F986,'تعرفه ها'!$2:$2,0)),"---")</f>
        <v>---</v>
      </c>
      <c r="AZ986" s="415" t="str">
        <f t="shared" si="364"/>
        <v>---</v>
      </c>
      <c r="BA986" s="415" t="str">
        <f>IFERROR(ROUND(((AX986+AY986+AZ986)*INDEX('تعرفه ها'!A:Z,MATCH("هزینه نگهداری و تعمیرات شبکه برق",'تعرفه ها'!$C:$C,0),MATCH(F986,'تعرفه ها'!$2:$2,0))/100),0),"---")</f>
        <v>---</v>
      </c>
      <c r="BB986" s="415">
        <f>IFERROR(IF(P986="دیماندی",ROUND(AJ986*INDEX('تعرفه ها'!A:Z,MATCH(BB$1,'تعرفه ها'!$C:$C,0),MATCH(F986,'تعرفه ها'!$2:$2,0))*J986/30,0),0),"---")</f>
        <v>0</v>
      </c>
      <c r="BC986" s="415"/>
      <c r="BD986" s="54" t="str">
        <f>IFERROR(IF(INDEX('اطلاعات دوره'!A:Z,MATCH(G986,'اطلاعات دوره'!C:C,0),MATCH("برق",'اطلاعات دوره'!$1:$1,0))="دارد",ROUND(AX986*INDEX('تعرفه ها'!A:Z,MATCH("پیک فصلی برق",'تعرفه ها'!$C:$C,0),MATCH(F986,'تعرفه ها'!$2:$2,0))/100,0),0),"---")</f>
        <v>---</v>
      </c>
      <c r="BE986" s="415" t="str">
        <f>IFERROR(ROUND(((AX986+AY986+AZ986+BA986+BB986+BC986+BD986)*INDEX('تعرفه ها'!A:Z,MATCH("مالیات برق",'تعرفه ها'!$C:$C,0),MATCH(F986,'تعرفه ها'!$2:$2,0))/100),0),"---")</f>
        <v>---</v>
      </c>
      <c r="BF986" s="415" t="str">
        <f t="shared" si="365"/>
        <v>---</v>
      </c>
      <c r="BG986" s="415" t="str">
        <f t="shared" si="369"/>
        <v>---</v>
      </c>
      <c r="BH986" s="415" t="str">
        <f t="shared" si="366"/>
        <v>---</v>
      </c>
      <c r="BI986" s="54" t="str">
        <f t="shared" si="367"/>
        <v>---</v>
      </c>
      <c r="BJ986" s="55" t="str">
        <f t="shared" si="368"/>
        <v>---</v>
      </c>
      <c r="BK986" s="262"/>
      <c r="BL986" s="183" t="str">
        <f>IFERROR(IF(INDEX(پرداخت!A:AZ,MATCH(A986&amp;" - "&amp;"برق",پرداخت!$B:$B,0),MATCH(G986,پرداخت!$1:$1,0))="نشده","نشده","شده"),"---")</f>
        <v>---</v>
      </c>
    </row>
    <row r="987" spans="1:64" ht="33.75" hidden="1">
      <c r="A987" s="170"/>
      <c r="B987" s="47">
        <f>IFERROR(INDEX('اطلاعات انشعابات شرکتها'!A:BB,MATCH(A987,'اطلاعات انشعابات شرکتها'!A:A,0),MATCH(B$1,'اطلاعات انشعابات شرکتها'!$1:$1,0)),0)</f>
        <v>0</v>
      </c>
      <c r="C987" s="48">
        <f>IFERROR(INDEX('اطلاعات انشعابات شرکتها'!A:BB,MATCH(A987,'اطلاعات انشعابات شرکتها'!A:A,0),MATCH(C$1,'اطلاعات انشعابات شرکتها'!$1:$1,0)),0)</f>
        <v>0</v>
      </c>
      <c r="D987" s="45"/>
      <c r="E987" s="171"/>
      <c r="F987" s="170"/>
      <c r="G987" s="188" t="str">
        <f t="shared" si="347"/>
        <v>/</v>
      </c>
      <c r="H987" s="188">
        <f>IFERROR(INDEX('اطلاعات دوره'!A:Z,MATCH(G987,'اطلاعات دوره'!C:C,0),MATCH(H$1,'اطلاعات دوره'!$1:$1,0)),0)</f>
        <v>0</v>
      </c>
      <c r="I987" s="188">
        <f>IFERROR(INDEX('اطلاعات دوره'!A:Z,MATCH(G987,'اطلاعات دوره'!C:C,0),MATCH(I$1,'اطلاعات دوره'!$1:$1,0)),0)</f>
        <v>0</v>
      </c>
      <c r="J987" s="188">
        <f>IFERROR(INDEX('اطلاعات دوره'!A:Z,MATCH(G987,'اطلاعات دوره'!C:C,0),MATCH(J$1,'اطلاعات دوره'!$1:$1,0)),0)</f>
        <v>0</v>
      </c>
      <c r="K987" s="265"/>
      <c r="L987" s="188" t="str">
        <f>IFERROR(INDEX('اطلاعات دوره'!A:Z,MATCH(G987,'اطلاعات دوره'!C:C,0)-1,MATCH("عنوان",'اطلاعات دوره'!$1:$1,0)),"---")</f>
        <v>---</v>
      </c>
      <c r="M987" s="188" t="str">
        <f t="shared" si="348"/>
        <v>----</v>
      </c>
      <c r="N987" s="188" t="str">
        <f t="shared" si="349"/>
        <v>-/</v>
      </c>
      <c r="O987" s="265"/>
      <c r="P987" s="188">
        <f>IFERROR(INDEX('اطلاعات انشعابات شرکتها'!A:BB,MATCH(A987,'اطلاعات انشعابات شرکتها'!A:A,0),MATCH(P$1,'اطلاعات انشعابات شرکتها'!$1:$1,0)),0)</f>
        <v>0</v>
      </c>
      <c r="Q987" s="188">
        <f>IFERROR(INDEX('اطلاعات انشعابات شرکتها'!A:BB,MATCH(A987,'اطلاعات انشعابات شرکتها'!A:A,0),MATCH(Q$1,'اطلاعات انشعابات شرکتها'!$1:$1,0)),0)</f>
        <v>0</v>
      </c>
      <c r="R987" s="188">
        <f>IFERROR(INDEX('اطلاعات انشعابات شرکتها'!A:BB,MATCH(A987,'اطلاعات انشعابات شرکتها'!A:A,0),MATCH(R$1,'اطلاعات انشعابات شرکتها'!$1:$1,0)),0)</f>
        <v>0</v>
      </c>
      <c r="S987" s="265"/>
      <c r="T987" s="188">
        <f>IFERROR(INDEX('قرائت کنتور'!A:AZ,MATCH(A987&amp;"-"&amp;T$1,'قرائت کنتور'!B:B,0),MATCH(G987,'قرائت کنتور'!$1:$1,0)),0)</f>
        <v>0</v>
      </c>
      <c r="U987" s="188">
        <f>IFERROR(INDEX('قرائت کنتور'!A:AZ,MATCH(A987&amp;"-"&amp;U$1,'قرائت کنتور'!B:B,0),MATCH(L987,'قرائت کنتور'!$1:$1,0)),0)</f>
        <v>0</v>
      </c>
      <c r="V987" s="188">
        <f>IFERROR(INDEX('قرائت کنتور'!A:AZ,MATCH(A987&amp;"-"&amp;U$1,'قرائت کنتور'!B:B,0),MATCH(G987,'قرائت کنتور'!$1:$1,0)),0)</f>
        <v>0</v>
      </c>
      <c r="W987" s="188">
        <f>IFERROR(INDEX('قرائت کنتور'!A:AZ,MATCH(A987&amp;"-"&amp;W$1,'قرائت کنتور'!B:B,0),MATCH(L987,'قرائت کنتور'!$1:$1,0)),0)</f>
        <v>0</v>
      </c>
      <c r="X987" s="188">
        <f>IFERROR(INDEX('قرائت کنتور'!A:AZ,MATCH(A987&amp;"-"&amp;W$1,'قرائت کنتور'!B:B,0),MATCH(G987,'قرائت کنتور'!$1:$1,0)),0)</f>
        <v>0</v>
      </c>
      <c r="Y987" s="188">
        <f>IFERROR(INDEX('قرائت کنتور'!A:AZ,MATCH(A987&amp;"-"&amp;Y$1,'قرائت کنتور'!B:B,0),MATCH(L987,'قرائت کنتور'!$1:$1,0)),0)</f>
        <v>0</v>
      </c>
      <c r="Z987" s="188">
        <f>IFERROR(INDEX('قرائت کنتور'!A:AZ,MATCH(A987&amp;"-"&amp;Y$1,'قرائت کنتور'!B:B,0),MATCH(G987,'قرائت کنتور'!$1:$1,0)),0)</f>
        <v>0</v>
      </c>
      <c r="AA987" s="188">
        <f>IFERROR(INDEX('قرائت کنتور'!A:AZ,MATCH(A987&amp;"-"&amp;AA$1,'قرائت کنتور'!B:B,0),MATCH(L987,'قرائت کنتور'!$1:$1,0)),0)</f>
        <v>0</v>
      </c>
      <c r="AB987" s="188">
        <f>IFERROR(INDEX('قرائت کنتور'!A:AZ,MATCH(A987&amp;"-"&amp;AA$1,'قرائت کنتور'!B:B,0),MATCH(G987,'قرائت کنتور'!$1:$1,0)),0)</f>
        <v>0</v>
      </c>
      <c r="AC987" s="265"/>
      <c r="AD987" s="188">
        <f t="shared" si="350"/>
        <v>0</v>
      </c>
      <c r="AE987" s="188">
        <f t="shared" si="351"/>
        <v>0</v>
      </c>
      <c r="AF987" s="188">
        <f t="shared" si="352"/>
        <v>0</v>
      </c>
      <c r="AG987" s="188">
        <f t="shared" si="353"/>
        <v>0</v>
      </c>
      <c r="AH987" s="188">
        <f t="shared" si="354"/>
        <v>0</v>
      </c>
      <c r="AI987" s="188">
        <f t="shared" si="355"/>
        <v>0</v>
      </c>
      <c r="AJ987" s="188" t="str">
        <f t="shared" si="356"/>
        <v>0</v>
      </c>
      <c r="AK987" s="265"/>
      <c r="AL987" s="254" t="str">
        <f t="shared" si="357"/>
        <v>---</v>
      </c>
      <c r="AM987" s="254" t="str">
        <f t="shared" si="358"/>
        <v>---</v>
      </c>
      <c r="AN987" s="265"/>
      <c r="AO987" s="188" t="str">
        <f>IFERROR(INDEX('تعرفه ها'!A:Z,MATCH(P987&amp;"-"&amp;AO$1,'تعرفه ها'!C:C,0),MATCH(F987,'تعرفه ها'!$2:$2,0),1),"---")</f>
        <v>---</v>
      </c>
      <c r="AP987" s="188" t="str">
        <f>IFERROR(INDEX('تعرفه ها'!A:Z,MATCH(P987&amp;"-"&amp;AP$1,'تعرفه ها'!C:C,0),MATCH(F987,'تعرفه ها'!$2:$2,0),1),"---")</f>
        <v>---</v>
      </c>
      <c r="AQ987" s="188" t="str">
        <f>IFERROR(INDEX('تعرفه ها'!A:Z,MATCH(P987&amp;"-"&amp;AQ$1,'تعرفه ها'!C:C,0),MATCH(F987,'تعرفه ها'!$2:$2,0),1),"---")</f>
        <v>---</v>
      </c>
      <c r="AR987" s="188" t="str">
        <f>IFERROR(INDEX('تعرفه ها'!A:Z,MATCH(P987&amp;"-"&amp;AR$1,'تعرفه ها'!C:C,0),MATCH(F987,'تعرفه ها'!$2:$2,0),1),"---")</f>
        <v>---</v>
      </c>
      <c r="AS987" s="265"/>
      <c r="AT987" s="415" t="str">
        <f t="shared" si="359"/>
        <v>---</v>
      </c>
      <c r="AU987" s="415" t="str">
        <f t="shared" si="360"/>
        <v>---</v>
      </c>
      <c r="AV987" s="415" t="str">
        <f t="shared" si="361"/>
        <v>---</v>
      </c>
      <c r="AW987" s="415" t="str">
        <f t="shared" si="362"/>
        <v>---</v>
      </c>
      <c r="AX987" s="415" t="str">
        <f t="shared" si="363"/>
        <v>---</v>
      </c>
      <c r="AY987" s="415" t="str">
        <f>IFERROR(AH987*INDEX('تعرفه ها'!A:Z,MATCH("عوارض برق به ازاء هر کیلووات",'تعرفه ها'!$C:$C,0),MATCH(F987,'تعرفه ها'!$2:$2,0)),"---")</f>
        <v>---</v>
      </c>
      <c r="AZ987" s="415" t="str">
        <f t="shared" si="364"/>
        <v>---</v>
      </c>
      <c r="BA987" s="415" t="str">
        <f>IFERROR(ROUND(((AX987+AY987+AZ987)*INDEX('تعرفه ها'!A:Z,MATCH("هزینه نگهداری و تعمیرات شبکه برق",'تعرفه ها'!$C:$C,0),MATCH(F987,'تعرفه ها'!$2:$2,0))/100),0),"---")</f>
        <v>---</v>
      </c>
      <c r="BB987" s="415">
        <f>IFERROR(IF(P987="دیماندی",ROUND(AJ987*INDEX('تعرفه ها'!A:Z,MATCH(BB$1,'تعرفه ها'!$C:$C,0),MATCH(F987,'تعرفه ها'!$2:$2,0))*J987/30,0),0),"---")</f>
        <v>0</v>
      </c>
      <c r="BC987" s="415"/>
      <c r="BD987" s="54" t="str">
        <f>IFERROR(IF(INDEX('اطلاعات دوره'!A:Z,MATCH(G987,'اطلاعات دوره'!C:C,0),MATCH("برق",'اطلاعات دوره'!$1:$1,0))="دارد",ROUND(AX987*INDEX('تعرفه ها'!A:Z,MATCH("پیک فصلی برق",'تعرفه ها'!$C:$C,0),MATCH(F987,'تعرفه ها'!$2:$2,0))/100,0),0),"---")</f>
        <v>---</v>
      </c>
      <c r="BE987" s="415" t="str">
        <f>IFERROR(ROUND(((AX987+AY987+AZ987+BA987+BB987+BC987+BD987)*INDEX('تعرفه ها'!A:Z,MATCH("مالیات برق",'تعرفه ها'!$C:$C,0),MATCH(F987,'تعرفه ها'!$2:$2,0))/100),0),"---")</f>
        <v>---</v>
      </c>
      <c r="BF987" s="415" t="str">
        <f t="shared" si="365"/>
        <v>---</v>
      </c>
      <c r="BG987" s="415" t="str">
        <f t="shared" si="369"/>
        <v>---</v>
      </c>
      <c r="BH987" s="415" t="str">
        <f t="shared" si="366"/>
        <v>---</v>
      </c>
      <c r="BI987" s="54" t="str">
        <f t="shared" si="367"/>
        <v>---</v>
      </c>
      <c r="BJ987" s="55" t="str">
        <f t="shared" si="368"/>
        <v>---</v>
      </c>
      <c r="BK987" s="262"/>
      <c r="BL987" s="183" t="str">
        <f>IFERROR(IF(INDEX(پرداخت!A:AZ,MATCH(A987&amp;" - "&amp;"برق",پرداخت!$B:$B,0),MATCH(G987,پرداخت!$1:$1,0))="نشده","نشده","شده"),"---")</f>
        <v>---</v>
      </c>
    </row>
    <row r="988" spans="1:64" ht="33.75" hidden="1">
      <c r="A988" s="170"/>
      <c r="B988" s="47">
        <f>IFERROR(INDEX('اطلاعات انشعابات شرکتها'!A:BB,MATCH(A988,'اطلاعات انشعابات شرکتها'!A:A,0),MATCH(B$1,'اطلاعات انشعابات شرکتها'!$1:$1,0)),0)</f>
        <v>0</v>
      </c>
      <c r="C988" s="48">
        <f>IFERROR(INDEX('اطلاعات انشعابات شرکتها'!A:BB,MATCH(A988,'اطلاعات انشعابات شرکتها'!A:A,0),MATCH(C$1,'اطلاعات انشعابات شرکتها'!$1:$1,0)),0)</f>
        <v>0</v>
      </c>
      <c r="D988" s="45"/>
      <c r="E988" s="171"/>
      <c r="F988" s="170"/>
      <c r="G988" s="188" t="str">
        <f t="shared" si="347"/>
        <v>/</v>
      </c>
      <c r="H988" s="188">
        <f>IFERROR(INDEX('اطلاعات دوره'!A:Z,MATCH(G988,'اطلاعات دوره'!C:C,0),MATCH(H$1,'اطلاعات دوره'!$1:$1,0)),0)</f>
        <v>0</v>
      </c>
      <c r="I988" s="188">
        <f>IFERROR(INDEX('اطلاعات دوره'!A:Z,MATCH(G988,'اطلاعات دوره'!C:C,0),MATCH(I$1,'اطلاعات دوره'!$1:$1,0)),0)</f>
        <v>0</v>
      </c>
      <c r="J988" s="188">
        <f>IFERROR(INDEX('اطلاعات دوره'!A:Z,MATCH(G988,'اطلاعات دوره'!C:C,0),MATCH(J$1,'اطلاعات دوره'!$1:$1,0)),0)</f>
        <v>0</v>
      </c>
      <c r="K988" s="265"/>
      <c r="L988" s="188" t="str">
        <f>IFERROR(INDEX('اطلاعات دوره'!A:Z,MATCH(G988,'اطلاعات دوره'!C:C,0)-1,MATCH("عنوان",'اطلاعات دوره'!$1:$1,0)),"---")</f>
        <v>---</v>
      </c>
      <c r="M988" s="188" t="str">
        <f t="shared" si="348"/>
        <v>----</v>
      </c>
      <c r="N988" s="188" t="str">
        <f t="shared" si="349"/>
        <v>-/</v>
      </c>
      <c r="O988" s="265"/>
      <c r="P988" s="188">
        <f>IFERROR(INDEX('اطلاعات انشعابات شرکتها'!A:BB,MATCH(A988,'اطلاعات انشعابات شرکتها'!A:A,0),MATCH(P$1,'اطلاعات انشعابات شرکتها'!$1:$1,0)),0)</f>
        <v>0</v>
      </c>
      <c r="Q988" s="188">
        <f>IFERROR(INDEX('اطلاعات انشعابات شرکتها'!A:BB,MATCH(A988,'اطلاعات انشعابات شرکتها'!A:A,0),MATCH(Q$1,'اطلاعات انشعابات شرکتها'!$1:$1,0)),0)</f>
        <v>0</v>
      </c>
      <c r="R988" s="188">
        <f>IFERROR(INDEX('اطلاعات انشعابات شرکتها'!A:BB,MATCH(A988,'اطلاعات انشعابات شرکتها'!A:A,0),MATCH(R$1,'اطلاعات انشعابات شرکتها'!$1:$1,0)),0)</f>
        <v>0</v>
      </c>
      <c r="S988" s="265"/>
      <c r="T988" s="188">
        <f>IFERROR(INDEX('قرائت کنتور'!A:AZ,MATCH(A988&amp;"-"&amp;T$1,'قرائت کنتور'!B:B,0),MATCH(G988,'قرائت کنتور'!$1:$1,0)),0)</f>
        <v>0</v>
      </c>
      <c r="U988" s="188">
        <f>IFERROR(INDEX('قرائت کنتور'!A:AZ,MATCH(A988&amp;"-"&amp;U$1,'قرائت کنتور'!B:B,0),MATCH(L988,'قرائت کنتور'!$1:$1,0)),0)</f>
        <v>0</v>
      </c>
      <c r="V988" s="188">
        <f>IFERROR(INDEX('قرائت کنتور'!A:AZ,MATCH(A988&amp;"-"&amp;U$1,'قرائت کنتور'!B:B,0),MATCH(G988,'قرائت کنتور'!$1:$1,0)),0)</f>
        <v>0</v>
      </c>
      <c r="W988" s="188">
        <f>IFERROR(INDEX('قرائت کنتور'!A:AZ,MATCH(A988&amp;"-"&amp;W$1,'قرائت کنتور'!B:B,0),MATCH(L988,'قرائت کنتور'!$1:$1,0)),0)</f>
        <v>0</v>
      </c>
      <c r="X988" s="188">
        <f>IFERROR(INDEX('قرائت کنتور'!A:AZ,MATCH(A988&amp;"-"&amp;W$1,'قرائت کنتور'!B:B,0),MATCH(G988,'قرائت کنتور'!$1:$1,0)),0)</f>
        <v>0</v>
      </c>
      <c r="Y988" s="188">
        <f>IFERROR(INDEX('قرائت کنتور'!A:AZ,MATCH(A988&amp;"-"&amp;Y$1,'قرائت کنتور'!B:B,0),MATCH(L988,'قرائت کنتور'!$1:$1,0)),0)</f>
        <v>0</v>
      </c>
      <c r="Z988" s="188">
        <f>IFERROR(INDEX('قرائت کنتور'!A:AZ,MATCH(A988&amp;"-"&amp;Y$1,'قرائت کنتور'!B:B,0),MATCH(G988,'قرائت کنتور'!$1:$1,0)),0)</f>
        <v>0</v>
      </c>
      <c r="AA988" s="188">
        <f>IFERROR(INDEX('قرائت کنتور'!A:AZ,MATCH(A988&amp;"-"&amp;AA$1,'قرائت کنتور'!B:B,0),MATCH(L988,'قرائت کنتور'!$1:$1,0)),0)</f>
        <v>0</v>
      </c>
      <c r="AB988" s="188">
        <f>IFERROR(INDEX('قرائت کنتور'!A:AZ,MATCH(A988&amp;"-"&amp;AA$1,'قرائت کنتور'!B:B,0),MATCH(G988,'قرائت کنتور'!$1:$1,0)),0)</f>
        <v>0</v>
      </c>
      <c r="AC988" s="265"/>
      <c r="AD988" s="188">
        <f t="shared" si="350"/>
        <v>0</v>
      </c>
      <c r="AE988" s="188">
        <f t="shared" si="351"/>
        <v>0</v>
      </c>
      <c r="AF988" s="188">
        <f t="shared" si="352"/>
        <v>0</v>
      </c>
      <c r="AG988" s="188">
        <f t="shared" si="353"/>
        <v>0</v>
      </c>
      <c r="AH988" s="188">
        <f t="shared" si="354"/>
        <v>0</v>
      </c>
      <c r="AI988" s="188">
        <f t="shared" si="355"/>
        <v>0</v>
      </c>
      <c r="AJ988" s="188" t="str">
        <f t="shared" si="356"/>
        <v>0</v>
      </c>
      <c r="AK988" s="265"/>
      <c r="AL988" s="254" t="str">
        <f t="shared" si="357"/>
        <v>---</v>
      </c>
      <c r="AM988" s="254" t="str">
        <f t="shared" si="358"/>
        <v>---</v>
      </c>
      <c r="AN988" s="265"/>
      <c r="AO988" s="188" t="str">
        <f>IFERROR(INDEX('تعرفه ها'!A:Z,MATCH(P988&amp;"-"&amp;AO$1,'تعرفه ها'!C:C,0),MATCH(F988,'تعرفه ها'!$2:$2,0),1),"---")</f>
        <v>---</v>
      </c>
      <c r="AP988" s="188" t="str">
        <f>IFERROR(INDEX('تعرفه ها'!A:Z,MATCH(P988&amp;"-"&amp;AP$1,'تعرفه ها'!C:C,0),MATCH(F988,'تعرفه ها'!$2:$2,0),1),"---")</f>
        <v>---</v>
      </c>
      <c r="AQ988" s="188" t="str">
        <f>IFERROR(INDEX('تعرفه ها'!A:Z,MATCH(P988&amp;"-"&amp;AQ$1,'تعرفه ها'!C:C,0),MATCH(F988,'تعرفه ها'!$2:$2,0),1),"---")</f>
        <v>---</v>
      </c>
      <c r="AR988" s="188" t="str">
        <f>IFERROR(INDEX('تعرفه ها'!A:Z,MATCH(P988&amp;"-"&amp;AR$1,'تعرفه ها'!C:C,0),MATCH(F988,'تعرفه ها'!$2:$2,0),1),"---")</f>
        <v>---</v>
      </c>
      <c r="AS988" s="265"/>
      <c r="AT988" s="415" t="str">
        <f t="shared" si="359"/>
        <v>---</v>
      </c>
      <c r="AU988" s="415" t="str">
        <f t="shared" si="360"/>
        <v>---</v>
      </c>
      <c r="AV988" s="415" t="str">
        <f t="shared" si="361"/>
        <v>---</v>
      </c>
      <c r="AW988" s="415" t="str">
        <f t="shared" si="362"/>
        <v>---</v>
      </c>
      <c r="AX988" s="415" t="str">
        <f t="shared" si="363"/>
        <v>---</v>
      </c>
      <c r="AY988" s="415" t="str">
        <f>IFERROR(AH988*INDEX('تعرفه ها'!A:Z,MATCH("عوارض برق به ازاء هر کیلووات",'تعرفه ها'!$C:$C,0),MATCH(F988,'تعرفه ها'!$2:$2,0)),"---")</f>
        <v>---</v>
      </c>
      <c r="AZ988" s="415" t="str">
        <f t="shared" si="364"/>
        <v>---</v>
      </c>
      <c r="BA988" s="415" t="str">
        <f>IFERROR(ROUND(((AX988+AY988+AZ988)*INDEX('تعرفه ها'!A:Z,MATCH("هزینه نگهداری و تعمیرات شبکه برق",'تعرفه ها'!$C:$C,0),MATCH(F988,'تعرفه ها'!$2:$2,0))/100),0),"---")</f>
        <v>---</v>
      </c>
      <c r="BB988" s="415">
        <f>IFERROR(IF(P988="دیماندی",ROUND(AJ988*INDEX('تعرفه ها'!A:Z,MATCH(BB$1,'تعرفه ها'!$C:$C,0),MATCH(F988,'تعرفه ها'!$2:$2,0))*J988/30,0),0),"---")</f>
        <v>0</v>
      </c>
      <c r="BC988" s="415"/>
      <c r="BD988" s="54" t="str">
        <f>IFERROR(IF(INDEX('اطلاعات دوره'!A:Z,MATCH(G988,'اطلاعات دوره'!C:C,0),MATCH("برق",'اطلاعات دوره'!$1:$1,0))="دارد",ROUND(AX988*INDEX('تعرفه ها'!A:Z,MATCH("پیک فصلی برق",'تعرفه ها'!$C:$C,0),MATCH(F988,'تعرفه ها'!$2:$2,0))/100,0),0),"---")</f>
        <v>---</v>
      </c>
      <c r="BE988" s="415" t="str">
        <f>IFERROR(ROUND(((AX988+AY988+AZ988+BA988+BB988+BC988+BD988)*INDEX('تعرفه ها'!A:Z,MATCH("مالیات برق",'تعرفه ها'!$C:$C,0),MATCH(F988,'تعرفه ها'!$2:$2,0))/100),0),"---")</f>
        <v>---</v>
      </c>
      <c r="BF988" s="415" t="str">
        <f t="shared" si="365"/>
        <v>---</v>
      </c>
      <c r="BG988" s="415" t="str">
        <f t="shared" si="369"/>
        <v>---</v>
      </c>
      <c r="BH988" s="415" t="str">
        <f t="shared" si="366"/>
        <v>---</v>
      </c>
      <c r="BI988" s="54" t="str">
        <f t="shared" si="367"/>
        <v>---</v>
      </c>
      <c r="BJ988" s="55" t="str">
        <f t="shared" si="368"/>
        <v>---</v>
      </c>
      <c r="BK988" s="262"/>
      <c r="BL988" s="183" t="str">
        <f>IFERROR(IF(INDEX(پرداخت!A:AZ,MATCH(A988&amp;" - "&amp;"برق",پرداخت!$B:$B,0),MATCH(G988,پرداخت!$1:$1,0))="نشده","نشده","شده"),"---")</f>
        <v>---</v>
      </c>
    </row>
    <row r="989" spans="1:64" ht="33.75" hidden="1">
      <c r="A989" s="170"/>
      <c r="B989" s="47">
        <f>IFERROR(INDEX('اطلاعات انشعابات شرکتها'!A:BB,MATCH(A989,'اطلاعات انشعابات شرکتها'!A:A,0),MATCH(B$1,'اطلاعات انشعابات شرکتها'!$1:$1,0)),0)</f>
        <v>0</v>
      </c>
      <c r="C989" s="48">
        <f>IFERROR(INDEX('اطلاعات انشعابات شرکتها'!A:BB,MATCH(A989,'اطلاعات انشعابات شرکتها'!A:A,0),MATCH(C$1,'اطلاعات انشعابات شرکتها'!$1:$1,0)),0)</f>
        <v>0</v>
      </c>
      <c r="D989" s="45"/>
      <c r="E989" s="171"/>
      <c r="F989" s="170"/>
      <c r="G989" s="188" t="str">
        <f t="shared" si="347"/>
        <v>/</v>
      </c>
      <c r="H989" s="188">
        <f>IFERROR(INDEX('اطلاعات دوره'!A:Z,MATCH(G989,'اطلاعات دوره'!C:C,0),MATCH(H$1,'اطلاعات دوره'!$1:$1,0)),0)</f>
        <v>0</v>
      </c>
      <c r="I989" s="188">
        <f>IFERROR(INDEX('اطلاعات دوره'!A:Z,MATCH(G989,'اطلاعات دوره'!C:C,0),MATCH(I$1,'اطلاعات دوره'!$1:$1,0)),0)</f>
        <v>0</v>
      </c>
      <c r="J989" s="188">
        <f>IFERROR(INDEX('اطلاعات دوره'!A:Z,MATCH(G989,'اطلاعات دوره'!C:C,0),MATCH(J$1,'اطلاعات دوره'!$1:$1,0)),0)</f>
        <v>0</v>
      </c>
      <c r="K989" s="265"/>
      <c r="L989" s="188" t="str">
        <f>IFERROR(INDEX('اطلاعات دوره'!A:Z,MATCH(G989,'اطلاعات دوره'!C:C,0)-1,MATCH("عنوان",'اطلاعات دوره'!$1:$1,0)),"---")</f>
        <v>---</v>
      </c>
      <c r="M989" s="188" t="str">
        <f t="shared" si="348"/>
        <v>----</v>
      </c>
      <c r="N989" s="188" t="str">
        <f t="shared" si="349"/>
        <v>-/</v>
      </c>
      <c r="O989" s="265"/>
      <c r="P989" s="188">
        <f>IFERROR(INDEX('اطلاعات انشعابات شرکتها'!A:BB,MATCH(A989,'اطلاعات انشعابات شرکتها'!A:A,0),MATCH(P$1,'اطلاعات انشعابات شرکتها'!$1:$1,0)),0)</f>
        <v>0</v>
      </c>
      <c r="Q989" s="188">
        <f>IFERROR(INDEX('اطلاعات انشعابات شرکتها'!A:BB,MATCH(A989,'اطلاعات انشعابات شرکتها'!A:A,0),MATCH(Q$1,'اطلاعات انشعابات شرکتها'!$1:$1,0)),0)</f>
        <v>0</v>
      </c>
      <c r="R989" s="188">
        <f>IFERROR(INDEX('اطلاعات انشعابات شرکتها'!A:BB,MATCH(A989,'اطلاعات انشعابات شرکتها'!A:A,0),MATCH(R$1,'اطلاعات انشعابات شرکتها'!$1:$1,0)),0)</f>
        <v>0</v>
      </c>
      <c r="S989" s="265"/>
      <c r="T989" s="188">
        <f>IFERROR(INDEX('قرائت کنتور'!A:AZ,MATCH(A989&amp;"-"&amp;T$1,'قرائت کنتور'!B:B,0),MATCH(G989,'قرائت کنتور'!$1:$1,0)),0)</f>
        <v>0</v>
      </c>
      <c r="U989" s="188">
        <f>IFERROR(INDEX('قرائت کنتور'!A:AZ,MATCH(A989&amp;"-"&amp;U$1,'قرائت کنتور'!B:B,0),MATCH(L989,'قرائت کنتور'!$1:$1,0)),0)</f>
        <v>0</v>
      </c>
      <c r="V989" s="188">
        <f>IFERROR(INDEX('قرائت کنتور'!A:AZ,MATCH(A989&amp;"-"&amp;U$1,'قرائت کنتور'!B:B,0),MATCH(G989,'قرائت کنتور'!$1:$1,0)),0)</f>
        <v>0</v>
      </c>
      <c r="W989" s="188">
        <f>IFERROR(INDEX('قرائت کنتور'!A:AZ,MATCH(A989&amp;"-"&amp;W$1,'قرائت کنتور'!B:B,0),MATCH(L989,'قرائت کنتور'!$1:$1,0)),0)</f>
        <v>0</v>
      </c>
      <c r="X989" s="188">
        <f>IFERROR(INDEX('قرائت کنتور'!A:AZ,MATCH(A989&amp;"-"&amp;W$1,'قرائت کنتور'!B:B,0),MATCH(G989,'قرائت کنتور'!$1:$1,0)),0)</f>
        <v>0</v>
      </c>
      <c r="Y989" s="188">
        <f>IFERROR(INDEX('قرائت کنتور'!A:AZ,MATCH(A989&amp;"-"&amp;Y$1,'قرائت کنتور'!B:B,0),MATCH(L989,'قرائت کنتور'!$1:$1,0)),0)</f>
        <v>0</v>
      </c>
      <c r="Z989" s="188">
        <f>IFERROR(INDEX('قرائت کنتور'!A:AZ,MATCH(A989&amp;"-"&amp;Y$1,'قرائت کنتور'!B:B,0),MATCH(G989,'قرائت کنتور'!$1:$1,0)),0)</f>
        <v>0</v>
      </c>
      <c r="AA989" s="188">
        <f>IFERROR(INDEX('قرائت کنتور'!A:AZ,MATCH(A989&amp;"-"&amp;AA$1,'قرائت کنتور'!B:B,0),MATCH(L989,'قرائت کنتور'!$1:$1,0)),0)</f>
        <v>0</v>
      </c>
      <c r="AB989" s="188">
        <f>IFERROR(INDEX('قرائت کنتور'!A:AZ,MATCH(A989&amp;"-"&amp;AA$1,'قرائت کنتور'!B:B,0),MATCH(G989,'قرائت کنتور'!$1:$1,0)),0)</f>
        <v>0</v>
      </c>
      <c r="AC989" s="265"/>
      <c r="AD989" s="188">
        <f t="shared" si="350"/>
        <v>0</v>
      </c>
      <c r="AE989" s="188">
        <f t="shared" si="351"/>
        <v>0</v>
      </c>
      <c r="AF989" s="188">
        <f t="shared" si="352"/>
        <v>0</v>
      </c>
      <c r="AG989" s="188">
        <f t="shared" si="353"/>
        <v>0</v>
      </c>
      <c r="AH989" s="188">
        <f t="shared" si="354"/>
        <v>0</v>
      </c>
      <c r="AI989" s="188">
        <f t="shared" si="355"/>
        <v>0</v>
      </c>
      <c r="AJ989" s="188" t="str">
        <f t="shared" si="356"/>
        <v>0</v>
      </c>
      <c r="AK989" s="265"/>
      <c r="AL989" s="254" t="str">
        <f t="shared" si="357"/>
        <v>---</v>
      </c>
      <c r="AM989" s="254" t="str">
        <f t="shared" si="358"/>
        <v>---</v>
      </c>
      <c r="AN989" s="265"/>
      <c r="AO989" s="188" t="str">
        <f>IFERROR(INDEX('تعرفه ها'!A:Z,MATCH(P989&amp;"-"&amp;AO$1,'تعرفه ها'!C:C,0),MATCH(F989,'تعرفه ها'!$2:$2,0),1),"---")</f>
        <v>---</v>
      </c>
      <c r="AP989" s="188" t="str">
        <f>IFERROR(INDEX('تعرفه ها'!A:Z,MATCH(P989&amp;"-"&amp;AP$1,'تعرفه ها'!C:C,0),MATCH(F989,'تعرفه ها'!$2:$2,0),1),"---")</f>
        <v>---</v>
      </c>
      <c r="AQ989" s="188" t="str">
        <f>IFERROR(INDEX('تعرفه ها'!A:Z,MATCH(P989&amp;"-"&amp;AQ$1,'تعرفه ها'!C:C,0),MATCH(F989,'تعرفه ها'!$2:$2,0),1),"---")</f>
        <v>---</v>
      </c>
      <c r="AR989" s="188" t="str">
        <f>IFERROR(INDEX('تعرفه ها'!A:Z,MATCH(P989&amp;"-"&amp;AR$1,'تعرفه ها'!C:C,0),MATCH(F989,'تعرفه ها'!$2:$2,0),1),"---")</f>
        <v>---</v>
      </c>
      <c r="AS989" s="265"/>
      <c r="AT989" s="415" t="str">
        <f t="shared" si="359"/>
        <v>---</v>
      </c>
      <c r="AU989" s="415" t="str">
        <f t="shared" si="360"/>
        <v>---</v>
      </c>
      <c r="AV989" s="415" t="str">
        <f t="shared" si="361"/>
        <v>---</v>
      </c>
      <c r="AW989" s="415" t="str">
        <f t="shared" si="362"/>
        <v>---</v>
      </c>
      <c r="AX989" s="415" t="str">
        <f t="shared" si="363"/>
        <v>---</v>
      </c>
      <c r="AY989" s="415" t="str">
        <f>IFERROR(AH989*INDEX('تعرفه ها'!A:Z,MATCH("عوارض برق به ازاء هر کیلووات",'تعرفه ها'!$C:$C,0),MATCH(F989,'تعرفه ها'!$2:$2,0)),"---")</f>
        <v>---</v>
      </c>
      <c r="AZ989" s="415" t="str">
        <f t="shared" si="364"/>
        <v>---</v>
      </c>
      <c r="BA989" s="415" t="str">
        <f>IFERROR(ROUND(((AX989+AY989+AZ989)*INDEX('تعرفه ها'!A:Z,MATCH("هزینه نگهداری و تعمیرات شبکه برق",'تعرفه ها'!$C:$C,0),MATCH(F989,'تعرفه ها'!$2:$2,0))/100),0),"---")</f>
        <v>---</v>
      </c>
      <c r="BB989" s="415">
        <f>IFERROR(IF(P989="دیماندی",ROUND(AJ989*INDEX('تعرفه ها'!A:Z,MATCH(BB$1,'تعرفه ها'!$C:$C,0),MATCH(F989,'تعرفه ها'!$2:$2,0))*J989/30,0),0),"---")</f>
        <v>0</v>
      </c>
      <c r="BC989" s="415"/>
      <c r="BD989" s="54" t="str">
        <f>IFERROR(IF(INDEX('اطلاعات دوره'!A:Z,MATCH(G989,'اطلاعات دوره'!C:C,0),MATCH("برق",'اطلاعات دوره'!$1:$1,0))="دارد",ROUND(AX989*INDEX('تعرفه ها'!A:Z,MATCH("پیک فصلی برق",'تعرفه ها'!$C:$C,0),MATCH(F989,'تعرفه ها'!$2:$2,0))/100,0),0),"---")</f>
        <v>---</v>
      </c>
      <c r="BE989" s="415" t="str">
        <f>IFERROR(ROUND(((AX989+AY989+AZ989+BA989+BB989+BC989+BD989)*INDEX('تعرفه ها'!A:Z,MATCH("مالیات برق",'تعرفه ها'!$C:$C,0),MATCH(F989,'تعرفه ها'!$2:$2,0))/100),0),"---")</f>
        <v>---</v>
      </c>
      <c r="BF989" s="415" t="str">
        <f t="shared" si="365"/>
        <v>---</v>
      </c>
      <c r="BG989" s="415" t="str">
        <f t="shared" si="369"/>
        <v>---</v>
      </c>
      <c r="BH989" s="415" t="str">
        <f t="shared" si="366"/>
        <v>---</v>
      </c>
      <c r="BI989" s="54" t="str">
        <f t="shared" si="367"/>
        <v>---</v>
      </c>
      <c r="BJ989" s="55" t="str">
        <f t="shared" si="368"/>
        <v>---</v>
      </c>
      <c r="BK989" s="262"/>
      <c r="BL989" s="183" t="str">
        <f>IFERROR(IF(INDEX(پرداخت!A:AZ,MATCH(A989&amp;" - "&amp;"برق",پرداخت!$B:$B,0),MATCH(G989,پرداخت!$1:$1,0))="نشده","نشده","شده"),"---")</f>
        <v>---</v>
      </c>
    </row>
    <row r="990" spans="1:64" ht="33.75" hidden="1">
      <c r="A990" s="170"/>
      <c r="B990" s="47">
        <f>IFERROR(INDEX('اطلاعات انشعابات شرکتها'!A:BB,MATCH(A990,'اطلاعات انشعابات شرکتها'!A:A,0),MATCH(B$1,'اطلاعات انشعابات شرکتها'!$1:$1,0)),0)</f>
        <v>0</v>
      </c>
      <c r="C990" s="48">
        <f>IFERROR(INDEX('اطلاعات انشعابات شرکتها'!A:BB,MATCH(A990,'اطلاعات انشعابات شرکتها'!A:A,0),MATCH(C$1,'اطلاعات انشعابات شرکتها'!$1:$1,0)),0)</f>
        <v>0</v>
      </c>
      <c r="D990" s="45"/>
      <c r="E990" s="171"/>
      <c r="F990" s="170"/>
      <c r="G990" s="188" t="str">
        <f t="shared" si="347"/>
        <v>/</v>
      </c>
      <c r="H990" s="188">
        <f>IFERROR(INDEX('اطلاعات دوره'!A:Z,MATCH(G990,'اطلاعات دوره'!C:C,0),MATCH(H$1,'اطلاعات دوره'!$1:$1,0)),0)</f>
        <v>0</v>
      </c>
      <c r="I990" s="188">
        <f>IFERROR(INDEX('اطلاعات دوره'!A:Z,MATCH(G990,'اطلاعات دوره'!C:C,0),MATCH(I$1,'اطلاعات دوره'!$1:$1,0)),0)</f>
        <v>0</v>
      </c>
      <c r="J990" s="188">
        <f>IFERROR(INDEX('اطلاعات دوره'!A:Z,MATCH(G990,'اطلاعات دوره'!C:C,0),MATCH(J$1,'اطلاعات دوره'!$1:$1,0)),0)</f>
        <v>0</v>
      </c>
      <c r="K990" s="265"/>
      <c r="L990" s="188" t="str">
        <f>IFERROR(INDEX('اطلاعات دوره'!A:Z,MATCH(G990,'اطلاعات دوره'!C:C,0)-1,MATCH("عنوان",'اطلاعات دوره'!$1:$1,0)),"---")</f>
        <v>---</v>
      </c>
      <c r="M990" s="188" t="str">
        <f t="shared" si="348"/>
        <v>----</v>
      </c>
      <c r="N990" s="188" t="str">
        <f t="shared" si="349"/>
        <v>-/</v>
      </c>
      <c r="O990" s="265"/>
      <c r="P990" s="188">
        <f>IFERROR(INDEX('اطلاعات انشعابات شرکتها'!A:BB,MATCH(A990,'اطلاعات انشعابات شرکتها'!A:A,0),MATCH(P$1,'اطلاعات انشعابات شرکتها'!$1:$1,0)),0)</f>
        <v>0</v>
      </c>
      <c r="Q990" s="188">
        <f>IFERROR(INDEX('اطلاعات انشعابات شرکتها'!A:BB,MATCH(A990,'اطلاعات انشعابات شرکتها'!A:A,0),MATCH(Q$1,'اطلاعات انشعابات شرکتها'!$1:$1,0)),0)</f>
        <v>0</v>
      </c>
      <c r="R990" s="188">
        <f>IFERROR(INDEX('اطلاعات انشعابات شرکتها'!A:BB,MATCH(A990,'اطلاعات انشعابات شرکتها'!A:A,0),MATCH(R$1,'اطلاعات انشعابات شرکتها'!$1:$1,0)),0)</f>
        <v>0</v>
      </c>
      <c r="S990" s="265"/>
      <c r="T990" s="188">
        <f>IFERROR(INDEX('قرائت کنتور'!A:AZ,MATCH(A990&amp;"-"&amp;T$1,'قرائت کنتور'!B:B,0),MATCH(G990,'قرائت کنتور'!$1:$1,0)),0)</f>
        <v>0</v>
      </c>
      <c r="U990" s="188">
        <f>IFERROR(INDEX('قرائت کنتور'!A:AZ,MATCH(A990&amp;"-"&amp;U$1,'قرائت کنتور'!B:B,0),MATCH(L990,'قرائت کنتور'!$1:$1,0)),0)</f>
        <v>0</v>
      </c>
      <c r="V990" s="188">
        <f>IFERROR(INDEX('قرائت کنتور'!A:AZ,MATCH(A990&amp;"-"&amp;U$1,'قرائت کنتور'!B:B,0),MATCH(G990,'قرائت کنتور'!$1:$1,0)),0)</f>
        <v>0</v>
      </c>
      <c r="W990" s="188">
        <f>IFERROR(INDEX('قرائت کنتور'!A:AZ,MATCH(A990&amp;"-"&amp;W$1,'قرائت کنتور'!B:B,0),MATCH(L990,'قرائت کنتور'!$1:$1,0)),0)</f>
        <v>0</v>
      </c>
      <c r="X990" s="188">
        <f>IFERROR(INDEX('قرائت کنتور'!A:AZ,MATCH(A990&amp;"-"&amp;W$1,'قرائت کنتور'!B:B,0),MATCH(G990,'قرائت کنتور'!$1:$1,0)),0)</f>
        <v>0</v>
      </c>
      <c r="Y990" s="188">
        <f>IFERROR(INDEX('قرائت کنتور'!A:AZ,MATCH(A990&amp;"-"&amp;Y$1,'قرائت کنتور'!B:B,0),MATCH(L990,'قرائت کنتور'!$1:$1,0)),0)</f>
        <v>0</v>
      </c>
      <c r="Z990" s="188">
        <f>IFERROR(INDEX('قرائت کنتور'!A:AZ,MATCH(A990&amp;"-"&amp;Y$1,'قرائت کنتور'!B:B,0),MATCH(G990,'قرائت کنتور'!$1:$1,0)),0)</f>
        <v>0</v>
      </c>
      <c r="AA990" s="188">
        <f>IFERROR(INDEX('قرائت کنتور'!A:AZ,MATCH(A990&amp;"-"&amp;AA$1,'قرائت کنتور'!B:B,0),MATCH(L990,'قرائت کنتور'!$1:$1,0)),0)</f>
        <v>0</v>
      </c>
      <c r="AB990" s="188">
        <f>IFERROR(INDEX('قرائت کنتور'!A:AZ,MATCH(A990&amp;"-"&amp;AA$1,'قرائت کنتور'!B:B,0),MATCH(G990,'قرائت کنتور'!$1:$1,0)),0)</f>
        <v>0</v>
      </c>
      <c r="AC990" s="265"/>
      <c r="AD990" s="188">
        <f t="shared" si="350"/>
        <v>0</v>
      </c>
      <c r="AE990" s="188">
        <f t="shared" si="351"/>
        <v>0</v>
      </c>
      <c r="AF990" s="188">
        <f t="shared" si="352"/>
        <v>0</v>
      </c>
      <c r="AG990" s="188">
        <f t="shared" si="353"/>
        <v>0</v>
      </c>
      <c r="AH990" s="188">
        <f t="shared" si="354"/>
        <v>0</v>
      </c>
      <c r="AI990" s="188">
        <f t="shared" si="355"/>
        <v>0</v>
      </c>
      <c r="AJ990" s="188" t="str">
        <f t="shared" si="356"/>
        <v>0</v>
      </c>
      <c r="AK990" s="265"/>
      <c r="AL990" s="254" t="str">
        <f t="shared" si="357"/>
        <v>---</v>
      </c>
      <c r="AM990" s="254" t="str">
        <f t="shared" si="358"/>
        <v>---</v>
      </c>
      <c r="AN990" s="265"/>
      <c r="AO990" s="188" t="str">
        <f>IFERROR(INDEX('تعرفه ها'!A:Z,MATCH(P990&amp;"-"&amp;AO$1,'تعرفه ها'!C:C,0),MATCH(F990,'تعرفه ها'!$2:$2,0),1),"---")</f>
        <v>---</v>
      </c>
      <c r="AP990" s="188" t="str">
        <f>IFERROR(INDEX('تعرفه ها'!A:Z,MATCH(P990&amp;"-"&amp;AP$1,'تعرفه ها'!C:C,0),MATCH(F990,'تعرفه ها'!$2:$2,0),1),"---")</f>
        <v>---</v>
      </c>
      <c r="AQ990" s="188" t="str">
        <f>IFERROR(INDEX('تعرفه ها'!A:Z,MATCH(P990&amp;"-"&amp;AQ$1,'تعرفه ها'!C:C,0),MATCH(F990,'تعرفه ها'!$2:$2,0),1),"---")</f>
        <v>---</v>
      </c>
      <c r="AR990" s="188" t="str">
        <f>IFERROR(INDEX('تعرفه ها'!A:Z,MATCH(P990&amp;"-"&amp;AR$1,'تعرفه ها'!C:C,0),MATCH(F990,'تعرفه ها'!$2:$2,0),1),"---")</f>
        <v>---</v>
      </c>
      <c r="AS990" s="265"/>
      <c r="AT990" s="415" t="str">
        <f t="shared" si="359"/>
        <v>---</v>
      </c>
      <c r="AU990" s="415" t="str">
        <f t="shared" si="360"/>
        <v>---</v>
      </c>
      <c r="AV990" s="415" t="str">
        <f t="shared" si="361"/>
        <v>---</v>
      </c>
      <c r="AW990" s="415" t="str">
        <f t="shared" si="362"/>
        <v>---</v>
      </c>
      <c r="AX990" s="415" t="str">
        <f t="shared" si="363"/>
        <v>---</v>
      </c>
      <c r="AY990" s="415" t="str">
        <f>IFERROR(AH990*INDEX('تعرفه ها'!A:Z,MATCH("عوارض برق به ازاء هر کیلووات",'تعرفه ها'!$C:$C,0),MATCH(F990,'تعرفه ها'!$2:$2,0)),"---")</f>
        <v>---</v>
      </c>
      <c r="AZ990" s="415" t="str">
        <f t="shared" si="364"/>
        <v>---</v>
      </c>
      <c r="BA990" s="415" t="str">
        <f>IFERROR(ROUND(((AX990+AY990+AZ990)*INDEX('تعرفه ها'!A:Z,MATCH("هزینه نگهداری و تعمیرات شبکه برق",'تعرفه ها'!$C:$C,0),MATCH(F990,'تعرفه ها'!$2:$2,0))/100),0),"---")</f>
        <v>---</v>
      </c>
      <c r="BB990" s="415">
        <f>IFERROR(IF(P990="دیماندی",ROUND(AJ990*INDEX('تعرفه ها'!A:Z,MATCH(BB$1,'تعرفه ها'!$C:$C,0),MATCH(F990,'تعرفه ها'!$2:$2,0))*J990/30,0),0),"---")</f>
        <v>0</v>
      </c>
      <c r="BC990" s="415"/>
      <c r="BD990" s="54" t="str">
        <f>IFERROR(IF(INDEX('اطلاعات دوره'!A:Z,MATCH(G990,'اطلاعات دوره'!C:C,0),MATCH("برق",'اطلاعات دوره'!$1:$1,0))="دارد",ROUND(AX990*INDEX('تعرفه ها'!A:Z,MATCH("پیک فصلی برق",'تعرفه ها'!$C:$C,0),MATCH(F990,'تعرفه ها'!$2:$2,0))/100,0),0),"---")</f>
        <v>---</v>
      </c>
      <c r="BE990" s="415" t="str">
        <f>IFERROR(ROUND(((AX990+AY990+AZ990+BA990+BB990+BC990+BD990)*INDEX('تعرفه ها'!A:Z,MATCH("مالیات برق",'تعرفه ها'!$C:$C,0),MATCH(F990,'تعرفه ها'!$2:$2,0))/100),0),"---")</f>
        <v>---</v>
      </c>
      <c r="BF990" s="415" t="str">
        <f t="shared" si="365"/>
        <v>---</v>
      </c>
      <c r="BG990" s="415" t="str">
        <f t="shared" si="369"/>
        <v>---</v>
      </c>
      <c r="BH990" s="415" t="str">
        <f t="shared" si="366"/>
        <v>---</v>
      </c>
      <c r="BI990" s="54" t="str">
        <f t="shared" si="367"/>
        <v>---</v>
      </c>
      <c r="BJ990" s="55" t="str">
        <f t="shared" si="368"/>
        <v>---</v>
      </c>
      <c r="BK990" s="262"/>
      <c r="BL990" s="183" t="str">
        <f>IFERROR(IF(INDEX(پرداخت!A:AZ,MATCH(A990&amp;" - "&amp;"برق",پرداخت!$B:$B,0),MATCH(G990,پرداخت!$1:$1,0))="نشده","نشده","شده"),"---")</f>
        <v>---</v>
      </c>
    </row>
    <row r="991" spans="1:64" ht="33.75" hidden="1">
      <c r="A991" s="170"/>
      <c r="B991" s="47">
        <f>IFERROR(INDEX('اطلاعات انشعابات شرکتها'!A:BB,MATCH(A991,'اطلاعات انشعابات شرکتها'!A:A,0),MATCH(B$1,'اطلاعات انشعابات شرکتها'!$1:$1,0)),0)</f>
        <v>0</v>
      </c>
      <c r="C991" s="48">
        <f>IFERROR(INDEX('اطلاعات انشعابات شرکتها'!A:BB,MATCH(A991,'اطلاعات انشعابات شرکتها'!A:A,0),MATCH(C$1,'اطلاعات انشعابات شرکتها'!$1:$1,0)),0)</f>
        <v>0</v>
      </c>
      <c r="D991" s="45"/>
      <c r="E991" s="171"/>
      <c r="F991" s="170"/>
      <c r="G991" s="188" t="str">
        <f t="shared" si="347"/>
        <v>/</v>
      </c>
      <c r="H991" s="188">
        <f>IFERROR(INDEX('اطلاعات دوره'!A:Z,MATCH(G991,'اطلاعات دوره'!C:C,0),MATCH(H$1,'اطلاعات دوره'!$1:$1,0)),0)</f>
        <v>0</v>
      </c>
      <c r="I991" s="188">
        <f>IFERROR(INDEX('اطلاعات دوره'!A:Z,MATCH(G991,'اطلاعات دوره'!C:C,0),MATCH(I$1,'اطلاعات دوره'!$1:$1,0)),0)</f>
        <v>0</v>
      </c>
      <c r="J991" s="188">
        <f>IFERROR(INDEX('اطلاعات دوره'!A:Z,MATCH(G991,'اطلاعات دوره'!C:C,0),MATCH(J$1,'اطلاعات دوره'!$1:$1,0)),0)</f>
        <v>0</v>
      </c>
      <c r="K991" s="265"/>
      <c r="L991" s="188" t="str">
        <f>IFERROR(INDEX('اطلاعات دوره'!A:Z,MATCH(G991,'اطلاعات دوره'!C:C,0)-1,MATCH("عنوان",'اطلاعات دوره'!$1:$1,0)),"---")</f>
        <v>---</v>
      </c>
      <c r="M991" s="188" t="str">
        <f t="shared" si="348"/>
        <v>----</v>
      </c>
      <c r="N991" s="188" t="str">
        <f t="shared" si="349"/>
        <v>-/</v>
      </c>
      <c r="O991" s="265"/>
      <c r="P991" s="188">
        <f>IFERROR(INDEX('اطلاعات انشعابات شرکتها'!A:BB,MATCH(A991,'اطلاعات انشعابات شرکتها'!A:A,0),MATCH(P$1,'اطلاعات انشعابات شرکتها'!$1:$1,0)),0)</f>
        <v>0</v>
      </c>
      <c r="Q991" s="188">
        <f>IFERROR(INDEX('اطلاعات انشعابات شرکتها'!A:BB,MATCH(A991,'اطلاعات انشعابات شرکتها'!A:A,0),MATCH(Q$1,'اطلاعات انشعابات شرکتها'!$1:$1,0)),0)</f>
        <v>0</v>
      </c>
      <c r="R991" s="188">
        <f>IFERROR(INDEX('اطلاعات انشعابات شرکتها'!A:BB,MATCH(A991,'اطلاعات انشعابات شرکتها'!A:A,0),MATCH(R$1,'اطلاعات انشعابات شرکتها'!$1:$1,0)),0)</f>
        <v>0</v>
      </c>
      <c r="S991" s="265"/>
      <c r="T991" s="188">
        <f>IFERROR(INDEX('قرائت کنتور'!A:AZ,MATCH(A991&amp;"-"&amp;T$1,'قرائت کنتور'!B:B,0),MATCH(G991,'قرائت کنتور'!$1:$1,0)),0)</f>
        <v>0</v>
      </c>
      <c r="U991" s="188">
        <f>IFERROR(INDEX('قرائت کنتور'!A:AZ,MATCH(A991&amp;"-"&amp;U$1,'قرائت کنتور'!B:B,0),MATCH(L991,'قرائت کنتور'!$1:$1,0)),0)</f>
        <v>0</v>
      </c>
      <c r="V991" s="188">
        <f>IFERROR(INDEX('قرائت کنتور'!A:AZ,MATCH(A991&amp;"-"&amp;U$1,'قرائت کنتور'!B:B,0),MATCH(G991,'قرائت کنتور'!$1:$1,0)),0)</f>
        <v>0</v>
      </c>
      <c r="W991" s="188">
        <f>IFERROR(INDEX('قرائت کنتور'!A:AZ,MATCH(A991&amp;"-"&amp;W$1,'قرائت کنتور'!B:B,0),MATCH(L991,'قرائت کنتور'!$1:$1,0)),0)</f>
        <v>0</v>
      </c>
      <c r="X991" s="188">
        <f>IFERROR(INDEX('قرائت کنتور'!A:AZ,MATCH(A991&amp;"-"&amp;W$1,'قرائت کنتور'!B:B,0),MATCH(G991,'قرائت کنتور'!$1:$1,0)),0)</f>
        <v>0</v>
      </c>
      <c r="Y991" s="188">
        <f>IFERROR(INDEX('قرائت کنتور'!A:AZ,MATCH(A991&amp;"-"&amp;Y$1,'قرائت کنتور'!B:B,0),MATCH(L991,'قرائت کنتور'!$1:$1,0)),0)</f>
        <v>0</v>
      </c>
      <c r="Z991" s="188">
        <f>IFERROR(INDEX('قرائت کنتور'!A:AZ,MATCH(A991&amp;"-"&amp;Y$1,'قرائت کنتور'!B:B,0),MATCH(G991,'قرائت کنتور'!$1:$1,0)),0)</f>
        <v>0</v>
      </c>
      <c r="AA991" s="188">
        <f>IFERROR(INDEX('قرائت کنتور'!A:AZ,MATCH(A991&amp;"-"&amp;AA$1,'قرائت کنتور'!B:B,0),MATCH(L991,'قرائت کنتور'!$1:$1,0)),0)</f>
        <v>0</v>
      </c>
      <c r="AB991" s="188">
        <f>IFERROR(INDEX('قرائت کنتور'!A:AZ,MATCH(A991&amp;"-"&amp;AA$1,'قرائت کنتور'!B:B,0),MATCH(G991,'قرائت کنتور'!$1:$1,0)),0)</f>
        <v>0</v>
      </c>
      <c r="AC991" s="265"/>
      <c r="AD991" s="188">
        <f t="shared" si="350"/>
        <v>0</v>
      </c>
      <c r="AE991" s="188">
        <f t="shared" si="351"/>
        <v>0</v>
      </c>
      <c r="AF991" s="188">
        <f t="shared" si="352"/>
        <v>0</v>
      </c>
      <c r="AG991" s="188">
        <f t="shared" si="353"/>
        <v>0</v>
      </c>
      <c r="AH991" s="188">
        <f t="shared" si="354"/>
        <v>0</v>
      </c>
      <c r="AI991" s="188">
        <f t="shared" si="355"/>
        <v>0</v>
      </c>
      <c r="AJ991" s="188" t="str">
        <f t="shared" si="356"/>
        <v>0</v>
      </c>
      <c r="AK991" s="265"/>
      <c r="AL991" s="254" t="str">
        <f t="shared" si="357"/>
        <v>---</v>
      </c>
      <c r="AM991" s="254" t="str">
        <f t="shared" si="358"/>
        <v>---</v>
      </c>
      <c r="AN991" s="265"/>
      <c r="AO991" s="188" t="str">
        <f>IFERROR(INDEX('تعرفه ها'!A:Z,MATCH(P991&amp;"-"&amp;AO$1,'تعرفه ها'!C:C,0),MATCH(F991,'تعرفه ها'!$2:$2,0),1),"---")</f>
        <v>---</v>
      </c>
      <c r="AP991" s="188" t="str">
        <f>IFERROR(INDEX('تعرفه ها'!A:Z,MATCH(P991&amp;"-"&amp;AP$1,'تعرفه ها'!C:C,0),MATCH(F991,'تعرفه ها'!$2:$2,0),1),"---")</f>
        <v>---</v>
      </c>
      <c r="AQ991" s="188" t="str">
        <f>IFERROR(INDEX('تعرفه ها'!A:Z,MATCH(P991&amp;"-"&amp;AQ$1,'تعرفه ها'!C:C,0),MATCH(F991,'تعرفه ها'!$2:$2,0),1),"---")</f>
        <v>---</v>
      </c>
      <c r="AR991" s="188" t="str">
        <f>IFERROR(INDEX('تعرفه ها'!A:Z,MATCH(P991&amp;"-"&amp;AR$1,'تعرفه ها'!C:C,0),MATCH(F991,'تعرفه ها'!$2:$2,0),1),"---")</f>
        <v>---</v>
      </c>
      <c r="AS991" s="265"/>
      <c r="AT991" s="415" t="str">
        <f t="shared" si="359"/>
        <v>---</v>
      </c>
      <c r="AU991" s="415" t="str">
        <f t="shared" si="360"/>
        <v>---</v>
      </c>
      <c r="AV991" s="415" t="str">
        <f t="shared" si="361"/>
        <v>---</v>
      </c>
      <c r="AW991" s="415" t="str">
        <f t="shared" si="362"/>
        <v>---</v>
      </c>
      <c r="AX991" s="415" t="str">
        <f t="shared" si="363"/>
        <v>---</v>
      </c>
      <c r="AY991" s="415" t="str">
        <f>IFERROR(AH991*INDEX('تعرفه ها'!A:Z,MATCH("عوارض برق به ازاء هر کیلووات",'تعرفه ها'!$C:$C,0),MATCH(F991,'تعرفه ها'!$2:$2,0)),"---")</f>
        <v>---</v>
      </c>
      <c r="AZ991" s="415" t="str">
        <f t="shared" si="364"/>
        <v>---</v>
      </c>
      <c r="BA991" s="415" t="str">
        <f>IFERROR(ROUND(((AX991+AY991+AZ991)*INDEX('تعرفه ها'!A:Z,MATCH("هزینه نگهداری و تعمیرات شبکه برق",'تعرفه ها'!$C:$C,0),MATCH(F991,'تعرفه ها'!$2:$2,0))/100),0),"---")</f>
        <v>---</v>
      </c>
      <c r="BB991" s="415">
        <f>IFERROR(IF(P991="دیماندی",ROUND(AJ991*INDEX('تعرفه ها'!A:Z,MATCH(BB$1,'تعرفه ها'!$C:$C,0),MATCH(F991,'تعرفه ها'!$2:$2,0))*J991/30,0),0),"---")</f>
        <v>0</v>
      </c>
      <c r="BC991" s="415"/>
      <c r="BD991" s="54" t="str">
        <f>IFERROR(IF(INDEX('اطلاعات دوره'!A:Z,MATCH(G991,'اطلاعات دوره'!C:C,0),MATCH("برق",'اطلاعات دوره'!$1:$1,0))="دارد",ROUND(AX991*INDEX('تعرفه ها'!A:Z,MATCH("پیک فصلی برق",'تعرفه ها'!$C:$C,0),MATCH(F991,'تعرفه ها'!$2:$2,0))/100,0),0),"---")</f>
        <v>---</v>
      </c>
      <c r="BE991" s="415" t="str">
        <f>IFERROR(ROUND(((AX991+AY991+AZ991+BA991+BB991+BC991+BD991)*INDEX('تعرفه ها'!A:Z,MATCH("مالیات برق",'تعرفه ها'!$C:$C,0),MATCH(F991,'تعرفه ها'!$2:$2,0))/100),0),"---")</f>
        <v>---</v>
      </c>
      <c r="BF991" s="415" t="str">
        <f t="shared" si="365"/>
        <v>---</v>
      </c>
      <c r="BG991" s="415" t="str">
        <f t="shared" si="369"/>
        <v>---</v>
      </c>
      <c r="BH991" s="415" t="str">
        <f t="shared" si="366"/>
        <v>---</v>
      </c>
      <c r="BI991" s="54" t="str">
        <f t="shared" si="367"/>
        <v>---</v>
      </c>
      <c r="BJ991" s="55" t="str">
        <f t="shared" si="368"/>
        <v>---</v>
      </c>
      <c r="BK991" s="262"/>
      <c r="BL991" s="183" t="str">
        <f>IFERROR(IF(INDEX(پرداخت!A:AZ,MATCH(A991&amp;" - "&amp;"برق",پرداخت!$B:$B,0),MATCH(G991,پرداخت!$1:$1,0))="نشده","نشده","شده"),"---")</f>
        <v>---</v>
      </c>
    </row>
    <row r="992" spans="1:64" ht="33.75" hidden="1">
      <c r="A992" s="170"/>
      <c r="B992" s="47">
        <f>IFERROR(INDEX('اطلاعات انشعابات شرکتها'!A:BB,MATCH(A992,'اطلاعات انشعابات شرکتها'!A:A,0),MATCH(B$1,'اطلاعات انشعابات شرکتها'!$1:$1,0)),0)</f>
        <v>0</v>
      </c>
      <c r="C992" s="48">
        <f>IFERROR(INDEX('اطلاعات انشعابات شرکتها'!A:BB,MATCH(A992,'اطلاعات انشعابات شرکتها'!A:A,0),MATCH(C$1,'اطلاعات انشعابات شرکتها'!$1:$1,0)),0)</f>
        <v>0</v>
      </c>
      <c r="D992" s="45"/>
      <c r="E992" s="171"/>
      <c r="F992" s="170"/>
      <c r="G992" s="188" t="str">
        <f t="shared" si="347"/>
        <v>/</v>
      </c>
      <c r="H992" s="188">
        <f>IFERROR(INDEX('اطلاعات دوره'!A:Z,MATCH(G992,'اطلاعات دوره'!C:C,0),MATCH(H$1,'اطلاعات دوره'!$1:$1,0)),0)</f>
        <v>0</v>
      </c>
      <c r="I992" s="188">
        <f>IFERROR(INDEX('اطلاعات دوره'!A:Z,MATCH(G992,'اطلاعات دوره'!C:C,0),MATCH(I$1,'اطلاعات دوره'!$1:$1,0)),0)</f>
        <v>0</v>
      </c>
      <c r="J992" s="188">
        <f>IFERROR(INDEX('اطلاعات دوره'!A:Z,MATCH(G992,'اطلاعات دوره'!C:C,0),MATCH(J$1,'اطلاعات دوره'!$1:$1,0)),0)</f>
        <v>0</v>
      </c>
      <c r="K992" s="265"/>
      <c r="L992" s="188" t="str">
        <f>IFERROR(INDEX('اطلاعات دوره'!A:Z,MATCH(G992,'اطلاعات دوره'!C:C,0)-1,MATCH("عنوان",'اطلاعات دوره'!$1:$1,0)),"---")</f>
        <v>---</v>
      </c>
      <c r="M992" s="188" t="str">
        <f t="shared" si="348"/>
        <v>----</v>
      </c>
      <c r="N992" s="188" t="str">
        <f t="shared" si="349"/>
        <v>-/</v>
      </c>
      <c r="O992" s="265"/>
      <c r="P992" s="188">
        <f>IFERROR(INDEX('اطلاعات انشعابات شرکتها'!A:BB,MATCH(A992,'اطلاعات انشعابات شرکتها'!A:A,0),MATCH(P$1,'اطلاعات انشعابات شرکتها'!$1:$1,0)),0)</f>
        <v>0</v>
      </c>
      <c r="Q992" s="188">
        <f>IFERROR(INDEX('اطلاعات انشعابات شرکتها'!A:BB,MATCH(A992,'اطلاعات انشعابات شرکتها'!A:A,0),MATCH(Q$1,'اطلاعات انشعابات شرکتها'!$1:$1,0)),0)</f>
        <v>0</v>
      </c>
      <c r="R992" s="188">
        <f>IFERROR(INDEX('اطلاعات انشعابات شرکتها'!A:BB,MATCH(A992,'اطلاعات انشعابات شرکتها'!A:A,0),MATCH(R$1,'اطلاعات انشعابات شرکتها'!$1:$1,0)),0)</f>
        <v>0</v>
      </c>
      <c r="S992" s="265"/>
      <c r="T992" s="188">
        <f>IFERROR(INDEX('قرائت کنتور'!A:AZ,MATCH(A992&amp;"-"&amp;T$1,'قرائت کنتور'!B:B,0),MATCH(G992,'قرائت کنتور'!$1:$1,0)),0)</f>
        <v>0</v>
      </c>
      <c r="U992" s="188">
        <f>IFERROR(INDEX('قرائت کنتور'!A:AZ,MATCH(A992&amp;"-"&amp;U$1,'قرائت کنتور'!B:B,0),MATCH(L992,'قرائت کنتور'!$1:$1,0)),0)</f>
        <v>0</v>
      </c>
      <c r="V992" s="188">
        <f>IFERROR(INDEX('قرائت کنتور'!A:AZ,MATCH(A992&amp;"-"&amp;U$1,'قرائت کنتور'!B:B,0),MATCH(G992,'قرائت کنتور'!$1:$1,0)),0)</f>
        <v>0</v>
      </c>
      <c r="W992" s="188">
        <f>IFERROR(INDEX('قرائت کنتور'!A:AZ,MATCH(A992&amp;"-"&amp;W$1,'قرائت کنتور'!B:B,0),MATCH(L992,'قرائت کنتور'!$1:$1,0)),0)</f>
        <v>0</v>
      </c>
      <c r="X992" s="188">
        <f>IFERROR(INDEX('قرائت کنتور'!A:AZ,MATCH(A992&amp;"-"&amp;W$1,'قرائت کنتور'!B:B,0),MATCH(G992,'قرائت کنتور'!$1:$1,0)),0)</f>
        <v>0</v>
      </c>
      <c r="Y992" s="188">
        <f>IFERROR(INDEX('قرائت کنتور'!A:AZ,MATCH(A992&amp;"-"&amp;Y$1,'قرائت کنتور'!B:B,0),MATCH(L992,'قرائت کنتور'!$1:$1,0)),0)</f>
        <v>0</v>
      </c>
      <c r="Z992" s="188">
        <f>IFERROR(INDEX('قرائت کنتور'!A:AZ,MATCH(A992&amp;"-"&amp;Y$1,'قرائت کنتور'!B:B,0),MATCH(G992,'قرائت کنتور'!$1:$1,0)),0)</f>
        <v>0</v>
      </c>
      <c r="AA992" s="188">
        <f>IFERROR(INDEX('قرائت کنتور'!A:AZ,MATCH(A992&amp;"-"&amp;AA$1,'قرائت کنتور'!B:B,0),MATCH(L992,'قرائت کنتور'!$1:$1,0)),0)</f>
        <v>0</v>
      </c>
      <c r="AB992" s="188">
        <f>IFERROR(INDEX('قرائت کنتور'!A:AZ,MATCH(A992&amp;"-"&amp;AA$1,'قرائت کنتور'!B:B,0),MATCH(G992,'قرائت کنتور'!$1:$1,0)),0)</f>
        <v>0</v>
      </c>
      <c r="AC992" s="265"/>
      <c r="AD992" s="188">
        <f t="shared" si="350"/>
        <v>0</v>
      </c>
      <c r="AE992" s="188">
        <f t="shared" si="351"/>
        <v>0</v>
      </c>
      <c r="AF992" s="188">
        <f t="shared" si="352"/>
        <v>0</v>
      </c>
      <c r="AG992" s="188">
        <f t="shared" si="353"/>
        <v>0</v>
      </c>
      <c r="AH992" s="188">
        <f t="shared" si="354"/>
        <v>0</v>
      </c>
      <c r="AI992" s="188">
        <f t="shared" si="355"/>
        <v>0</v>
      </c>
      <c r="AJ992" s="188" t="str">
        <f t="shared" si="356"/>
        <v>0</v>
      </c>
      <c r="AK992" s="265"/>
      <c r="AL992" s="254" t="str">
        <f t="shared" si="357"/>
        <v>---</v>
      </c>
      <c r="AM992" s="254" t="str">
        <f t="shared" si="358"/>
        <v>---</v>
      </c>
      <c r="AN992" s="265"/>
      <c r="AO992" s="188" t="str">
        <f>IFERROR(INDEX('تعرفه ها'!A:Z,MATCH(P992&amp;"-"&amp;AO$1,'تعرفه ها'!C:C,0),MATCH(F992,'تعرفه ها'!$2:$2,0),1),"---")</f>
        <v>---</v>
      </c>
      <c r="AP992" s="188" t="str">
        <f>IFERROR(INDEX('تعرفه ها'!A:Z,MATCH(P992&amp;"-"&amp;AP$1,'تعرفه ها'!C:C,0),MATCH(F992,'تعرفه ها'!$2:$2,0),1),"---")</f>
        <v>---</v>
      </c>
      <c r="AQ992" s="188" t="str">
        <f>IFERROR(INDEX('تعرفه ها'!A:Z,MATCH(P992&amp;"-"&amp;AQ$1,'تعرفه ها'!C:C,0),MATCH(F992,'تعرفه ها'!$2:$2,0),1),"---")</f>
        <v>---</v>
      </c>
      <c r="AR992" s="188" t="str">
        <f>IFERROR(INDEX('تعرفه ها'!A:Z,MATCH(P992&amp;"-"&amp;AR$1,'تعرفه ها'!C:C,0),MATCH(F992,'تعرفه ها'!$2:$2,0),1),"---")</f>
        <v>---</v>
      </c>
      <c r="AS992" s="265"/>
      <c r="AT992" s="415" t="str">
        <f t="shared" si="359"/>
        <v>---</v>
      </c>
      <c r="AU992" s="415" t="str">
        <f t="shared" si="360"/>
        <v>---</v>
      </c>
      <c r="AV992" s="415" t="str">
        <f t="shared" si="361"/>
        <v>---</v>
      </c>
      <c r="AW992" s="415" t="str">
        <f t="shared" si="362"/>
        <v>---</v>
      </c>
      <c r="AX992" s="415" t="str">
        <f t="shared" si="363"/>
        <v>---</v>
      </c>
      <c r="AY992" s="415" t="str">
        <f>IFERROR(AH992*INDEX('تعرفه ها'!A:Z,MATCH("عوارض برق به ازاء هر کیلووات",'تعرفه ها'!$C:$C,0),MATCH(F992,'تعرفه ها'!$2:$2,0)),"---")</f>
        <v>---</v>
      </c>
      <c r="AZ992" s="415" t="str">
        <f t="shared" si="364"/>
        <v>---</v>
      </c>
      <c r="BA992" s="415" t="str">
        <f>IFERROR(ROUND(((AX992+AY992+AZ992)*INDEX('تعرفه ها'!A:Z,MATCH("هزینه نگهداری و تعمیرات شبکه برق",'تعرفه ها'!$C:$C,0),MATCH(F992,'تعرفه ها'!$2:$2,0))/100),0),"---")</f>
        <v>---</v>
      </c>
      <c r="BB992" s="415">
        <f>IFERROR(IF(P992="دیماندی",ROUND(AJ992*INDEX('تعرفه ها'!A:Z,MATCH(BB$1,'تعرفه ها'!$C:$C,0),MATCH(F992,'تعرفه ها'!$2:$2,0))*J992/30,0),0),"---")</f>
        <v>0</v>
      </c>
      <c r="BC992" s="415"/>
      <c r="BD992" s="54" t="str">
        <f>IFERROR(IF(INDEX('اطلاعات دوره'!A:Z,MATCH(G992,'اطلاعات دوره'!C:C,0),MATCH("برق",'اطلاعات دوره'!$1:$1,0))="دارد",ROUND(AX992*INDEX('تعرفه ها'!A:Z,MATCH("پیک فصلی برق",'تعرفه ها'!$C:$C,0),MATCH(F992,'تعرفه ها'!$2:$2,0))/100,0),0),"---")</f>
        <v>---</v>
      </c>
      <c r="BE992" s="415" t="str">
        <f>IFERROR(ROUND(((AX992+AY992+AZ992+BA992+BB992+BC992+BD992)*INDEX('تعرفه ها'!A:Z,MATCH("مالیات برق",'تعرفه ها'!$C:$C,0),MATCH(F992,'تعرفه ها'!$2:$2,0))/100),0),"---")</f>
        <v>---</v>
      </c>
      <c r="BF992" s="415" t="str">
        <f t="shared" si="365"/>
        <v>---</v>
      </c>
      <c r="BG992" s="415" t="str">
        <f t="shared" si="369"/>
        <v>---</v>
      </c>
      <c r="BH992" s="415" t="str">
        <f t="shared" si="366"/>
        <v>---</v>
      </c>
      <c r="BI992" s="54" t="str">
        <f t="shared" si="367"/>
        <v>---</v>
      </c>
      <c r="BJ992" s="55" t="str">
        <f t="shared" si="368"/>
        <v>---</v>
      </c>
      <c r="BK992" s="262"/>
      <c r="BL992" s="183" t="str">
        <f>IFERROR(IF(INDEX(پرداخت!A:AZ,MATCH(A992&amp;" - "&amp;"برق",پرداخت!$B:$B,0),MATCH(G992,پرداخت!$1:$1,0))="نشده","نشده","شده"),"---")</f>
        <v>---</v>
      </c>
    </row>
    <row r="993" spans="1:64" ht="33.75" hidden="1">
      <c r="A993" s="170"/>
      <c r="B993" s="47">
        <f>IFERROR(INDEX('اطلاعات انشعابات شرکتها'!A:BB,MATCH(A993,'اطلاعات انشعابات شرکتها'!A:A,0),MATCH(B$1,'اطلاعات انشعابات شرکتها'!$1:$1,0)),0)</f>
        <v>0</v>
      </c>
      <c r="C993" s="48">
        <f>IFERROR(INDEX('اطلاعات انشعابات شرکتها'!A:BB,MATCH(A993,'اطلاعات انشعابات شرکتها'!A:A,0),MATCH(C$1,'اطلاعات انشعابات شرکتها'!$1:$1,0)),0)</f>
        <v>0</v>
      </c>
      <c r="D993" s="45"/>
      <c r="E993" s="171"/>
      <c r="F993" s="170"/>
      <c r="G993" s="188" t="str">
        <f t="shared" si="347"/>
        <v>/</v>
      </c>
      <c r="H993" s="188">
        <f>IFERROR(INDEX('اطلاعات دوره'!A:Z,MATCH(G993,'اطلاعات دوره'!C:C,0),MATCH(H$1,'اطلاعات دوره'!$1:$1,0)),0)</f>
        <v>0</v>
      </c>
      <c r="I993" s="188">
        <f>IFERROR(INDEX('اطلاعات دوره'!A:Z,MATCH(G993,'اطلاعات دوره'!C:C,0),MATCH(I$1,'اطلاعات دوره'!$1:$1,0)),0)</f>
        <v>0</v>
      </c>
      <c r="J993" s="188">
        <f>IFERROR(INDEX('اطلاعات دوره'!A:Z,MATCH(G993,'اطلاعات دوره'!C:C,0),MATCH(J$1,'اطلاعات دوره'!$1:$1,0)),0)</f>
        <v>0</v>
      </c>
      <c r="K993" s="265"/>
      <c r="L993" s="188" t="str">
        <f>IFERROR(INDEX('اطلاعات دوره'!A:Z,MATCH(G993,'اطلاعات دوره'!C:C,0)-1,MATCH("عنوان",'اطلاعات دوره'!$1:$1,0)),"---")</f>
        <v>---</v>
      </c>
      <c r="M993" s="188" t="str">
        <f t="shared" si="348"/>
        <v>----</v>
      </c>
      <c r="N993" s="188" t="str">
        <f t="shared" si="349"/>
        <v>-/</v>
      </c>
      <c r="O993" s="265"/>
      <c r="P993" s="188">
        <f>IFERROR(INDEX('اطلاعات انشعابات شرکتها'!A:BB,MATCH(A993,'اطلاعات انشعابات شرکتها'!A:A,0),MATCH(P$1,'اطلاعات انشعابات شرکتها'!$1:$1,0)),0)</f>
        <v>0</v>
      </c>
      <c r="Q993" s="188">
        <f>IFERROR(INDEX('اطلاعات انشعابات شرکتها'!A:BB,MATCH(A993,'اطلاعات انشعابات شرکتها'!A:A,0),MATCH(Q$1,'اطلاعات انشعابات شرکتها'!$1:$1,0)),0)</f>
        <v>0</v>
      </c>
      <c r="R993" s="188">
        <f>IFERROR(INDEX('اطلاعات انشعابات شرکتها'!A:BB,MATCH(A993,'اطلاعات انشعابات شرکتها'!A:A,0),MATCH(R$1,'اطلاعات انشعابات شرکتها'!$1:$1,0)),0)</f>
        <v>0</v>
      </c>
      <c r="S993" s="265"/>
      <c r="T993" s="188">
        <f>IFERROR(INDEX('قرائت کنتور'!A:AZ,MATCH(A993&amp;"-"&amp;T$1,'قرائت کنتور'!B:B,0),MATCH(G993,'قرائت کنتور'!$1:$1,0)),0)</f>
        <v>0</v>
      </c>
      <c r="U993" s="188">
        <f>IFERROR(INDEX('قرائت کنتور'!A:AZ,MATCH(A993&amp;"-"&amp;U$1,'قرائت کنتور'!B:B,0),MATCH(L993,'قرائت کنتور'!$1:$1,0)),0)</f>
        <v>0</v>
      </c>
      <c r="V993" s="188">
        <f>IFERROR(INDEX('قرائت کنتور'!A:AZ,MATCH(A993&amp;"-"&amp;U$1,'قرائت کنتور'!B:B,0),MATCH(G993,'قرائت کنتور'!$1:$1,0)),0)</f>
        <v>0</v>
      </c>
      <c r="W993" s="188">
        <f>IFERROR(INDEX('قرائت کنتور'!A:AZ,MATCH(A993&amp;"-"&amp;W$1,'قرائت کنتور'!B:B,0),MATCH(L993,'قرائت کنتور'!$1:$1,0)),0)</f>
        <v>0</v>
      </c>
      <c r="X993" s="188">
        <f>IFERROR(INDEX('قرائت کنتور'!A:AZ,MATCH(A993&amp;"-"&amp;W$1,'قرائت کنتور'!B:B,0),MATCH(G993,'قرائت کنتور'!$1:$1,0)),0)</f>
        <v>0</v>
      </c>
      <c r="Y993" s="188">
        <f>IFERROR(INDEX('قرائت کنتور'!A:AZ,MATCH(A993&amp;"-"&amp;Y$1,'قرائت کنتور'!B:B,0),MATCH(L993,'قرائت کنتور'!$1:$1,0)),0)</f>
        <v>0</v>
      </c>
      <c r="Z993" s="188">
        <f>IFERROR(INDEX('قرائت کنتور'!A:AZ,MATCH(A993&amp;"-"&amp;Y$1,'قرائت کنتور'!B:B,0),MATCH(G993,'قرائت کنتور'!$1:$1,0)),0)</f>
        <v>0</v>
      </c>
      <c r="AA993" s="188">
        <f>IFERROR(INDEX('قرائت کنتور'!A:AZ,MATCH(A993&amp;"-"&amp;AA$1,'قرائت کنتور'!B:B,0),MATCH(L993,'قرائت کنتور'!$1:$1,0)),0)</f>
        <v>0</v>
      </c>
      <c r="AB993" s="188">
        <f>IFERROR(INDEX('قرائت کنتور'!A:AZ,MATCH(A993&amp;"-"&amp;AA$1,'قرائت کنتور'!B:B,0),MATCH(G993,'قرائت کنتور'!$1:$1,0)),0)</f>
        <v>0</v>
      </c>
      <c r="AC993" s="265"/>
      <c r="AD993" s="188">
        <f t="shared" si="350"/>
        <v>0</v>
      </c>
      <c r="AE993" s="188">
        <f t="shared" si="351"/>
        <v>0</v>
      </c>
      <c r="AF993" s="188">
        <f t="shared" si="352"/>
        <v>0</v>
      </c>
      <c r="AG993" s="188">
        <f t="shared" si="353"/>
        <v>0</v>
      </c>
      <c r="AH993" s="188">
        <f t="shared" si="354"/>
        <v>0</v>
      </c>
      <c r="AI993" s="188">
        <f t="shared" si="355"/>
        <v>0</v>
      </c>
      <c r="AJ993" s="188" t="str">
        <f t="shared" si="356"/>
        <v>0</v>
      </c>
      <c r="AK993" s="265"/>
      <c r="AL993" s="254" t="str">
        <f t="shared" si="357"/>
        <v>---</v>
      </c>
      <c r="AM993" s="254" t="str">
        <f t="shared" si="358"/>
        <v>---</v>
      </c>
      <c r="AN993" s="265"/>
      <c r="AO993" s="188" t="str">
        <f>IFERROR(INDEX('تعرفه ها'!A:Z,MATCH(P993&amp;"-"&amp;AO$1,'تعرفه ها'!C:C,0),MATCH(F993,'تعرفه ها'!$2:$2,0),1),"---")</f>
        <v>---</v>
      </c>
      <c r="AP993" s="188" t="str">
        <f>IFERROR(INDEX('تعرفه ها'!A:Z,MATCH(P993&amp;"-"&amp;AP$1,'تعرفه ها'!C:C,0),MATCH(F993,'تعرفه ها'!$2:$2,0),1),"---")</f>
        <v>---</v>
      </c>
      <c r="AQ993" s="188" t="str">
        <f>IFERROR(INDEX('تعرفه ها'!A:Z,MATCH(P993&amp;"-"&amp;AQ$1,'تعرفه ها'!C:C,0),MATCH(F993,'تعرفه ها'!$2:$2,0),1),"---")</f>
        <v>---</v>
      </c>
      <c r="AR993" s="188" t="str">
        <f>IFERROR(INDEX('تعرفه ها'!A:Z,MATCH(P993&amp;"-"&amp;AR$1,'تعرفه ها'!C:C,0),MATCH(F993,'تعرفه ها'!$2:$2,0),1),"---")</f>
        <v>---</v>
      </c>
      <c r="AS993" s="265"/>
      <c r="AT993" s="415" t="str">
        <f t="shared" si="359"/>
        <v>---</v>
      </c>
      <c r="AU993" s="415" t="str">
        <f t="shared" si="360"/>
        <v>---</v>
      </c>
      <c r="AV993" s="415" t="str">
        <f t="shared" si="361"/>
        <v>---</v>
      </c>
      <c r="AW993" s="415" t="str">
        <f t="shared" si="362"/>
        <v>---</v>
      </c>
      <c r="AX993" s="415" t="str">
        <f t="shared" si="363"/>
        <v>---</v>
      </c>
      <c r="AY993" s="415" t="str">
        <f>IFERROR(AH993*INDEX('تعرفه ها'!A:Z,MATCH("عوارض برق به ازاء هر کیلووات",'تعرفه ها'!$C:$C,0),MATCH(F993,'تعرفه ها'!$2:$2,0)),"---")</f>
        <v>---</v>
      </c>
      <c r="AZ993" s="415" t="str">
        <f t="shared" si="364"/>
        <v>---</v>
      </c>
      <c r="BA993" s="415" t="str">
        <f>IFERROR(ROUND(((AX993+AY993+AZ993)*INDEX('تعرفه ها'!A:Z,MATCH("هزینه نگهداری و تعمیرات شبکه برق",'تعرفه ها'!$C:$C,0),MATCH(F993,'تعرفه ها'!$2:$2,0))/100),0),"---")</f>
        <v>---</v>
      </c>
      <c r="BB993" s="415">
        <f>IFERROR(IF(P993="دیماندی",ROUND(AJ993*INDEX('تعرفه ها'!A:Z,MATCH(BB$1,'تعرفه ها'!$C:$C,0),MATCH(F993,'تعرفه ها'!$2:$2,0))*J993/30,0),0),"---")</f>
        <v>0</v>
      </c>
      <c r="BC993" s="415"/>
      <c r="BD993" s="54" t="str">
        <f>IFERROR(IF(INDEX('اطلاعات دوره'!A:Z,MATCH(G993,'اطلاعات دوره'!C:C,0),MATCH("برق",'اطلاعات دوره'!$1:$1,0))="دارد",ROUND(AX993*INDEX('تعرفه ها'!A:Z,MATCH("پیک فصلی برق",'تعرفه ها'!$C:$C,0),MATCH(F993,'تعرفه ها'!$2:$2,0))/100,0),0),"---")</f>
        <v>---</v>
      </c>
      <c r="BE993" s="415" t="str">
        <f>IFERROR(ROUND(((AX993+AY993+AZ993+BA993+BB993+BC993+BD993)*INDEX('تعرفه ها'!A:Z,MATCH("مالیات برق",'تعرفه ها'!$C:$C,0),MATCH(F993,'تعرفه ها'!$2:$2,0))/100),0),"---")</f>
        <v>---</v>
      </c>
      <c r="BF993" s="415" t="str">
        <f t="shared" si="365"/>
        <v>---</v>
      </c>
      <c r="BG993" s="415" t="str">
        <f t="shared" si="369"/>
        <v>---</v>
      </c>
      <c r="BH993" s="415" t="str">
        <f t="shared" si="366"/>
        <v>---</v>
      </c>
      <c r="BI993" s="54" t="str">
        <f t="shared" si="367"/>
        <v>---</v>
      </c>
      <c r="BJ993" s="55" t="str">
        <f t="shared" si="368"/>
        <v>---</v>
      </c>
      <c r="BK993" s="262"/>
      <c r="BL993" s="183" t="str">
        <f>IFERROR(IF(INDEX(پرداخت!A:AZ,MATCH(A993&amp;" - "&amp;"برق",پرداخت!$B:$B,0),MATCH(G993,پرداخت!$1:$1,0))="نشده","نشده","شده"),"---")</f>
        <v>---</v>
      </c>
    </row>
    <row r="994" spans="1:64" ht="33.75" hidden="1">
      <c r="A994" s="170"/>
      <c r="B994" s="47">
        <f>IFERROR(INDEX('اطلاعات انشعابات شرکتها'!A:BB,MATCH(A994,'اطلاعات انشعابات شرکتها'!A:A,0),MATCH(B$1,'اطلاعات انشعابات شرکتها'!$1:$1,0)),0)</f>
        <v>0</v>
      </c>
      <c r="C994" s="48">
        <f>IFERROR(INDEX('اطلاعات انشعابات شرکتها'!A:BB,MATCH(A994,'اطلاعات انشعابات شرکتها'!A:A,0),MATCH(C$1,'اطلاعات انشعابات شرکتها'!$1:$1,0)),0)</f>
        <v>0</v>
      </c>
      <c r="D994" s="45"/>
      <c r="E994" s="171"/>
      <c r="F994" s="170"/>
      <c r="G994" s="188" t="str">
        <f t="shared" si="347"/>
        <v>/</v>
      </c>
      <c r="H994" s="188">
        <f>IFERROR(INDEX('اطلاعات دوره'!A:Z,MATCH(G994,'اطلاعات دوره'!C:C,0),MATCH(H$1,'اطلاعات دوره'!$1:$1,0)),0)</f>
        <v>0</v>
      </c>
      <c r="I994" s="188">
        <f>IFERROR(INDEX('اطلاعات دوره'!A:Z,MATCH(G994,'اطلاعات دوره'!C:C,0),MATCH(I$1,'اطلاعات دوره'!$1:$1,0)),0)</f>
        <v>0</v>
      </c>
      <c r="J994" s="188">
        <f>IFERROR(INDEX('اطلاعات دوره'!A:Z,MATCH(G994,'اطلاعات دوره'!C:C,0),MATCH(J$1,'اطلاعات دوره'!$1:$1,0)),0)</f>
        <v>0</v>
      </c>
      <c r="K994" s="265"/>
      <c r="L994" s="188" t="str">
        <f>IFERROR(INDEX('اطلاعات دوره'!A:Z,MATCH(G994,'اطلاعات دوره'!C:C,0)-1,MATCH("عنوان",'اطلاعات دوره'!$1:$1,0)),"---")</f>
        <v>---</v>
      </c>
      <c r="M994" s="188" t="str">
        <f t="shared" si="348"/>
        <v>----</v>
      </c>
      <c r="N994" s="188" t="str">
        <f t="shared" si="349"/>
        <v>-/</v>
      </c>
      <c r="O994" s="265"/>
      <c r="P994" s="188">
        <f>IFERROR(INDEX('اطلاعات انشعابات شرکتها'!A:BB,MATCH(A994,'اطلاعات انشعابات شرکتها'!A:A,0),MATCH(P$1,'اطلاعات انشعابات شرکتها'!$1:$1,0)),0)</f>
        <v>0</v>
      </c>
      <c r="Q994" s="188">
        <f>IFERROR(INDEX('اطلاعات انشعابات شرکتها'!A:BB,MATCH(A994,'اطلاعات انشعابات شرکتها'!A:A,0),MATCH(Q$1,'اطلاعات انشعابات شرکتها'!$1:$1,0)),0)</f>
        <v>0</v>
      </c>
      <c r="R994" s="188">
        <f>IFERROR(INDEX('اطلاعات انشعابات شرکتها'!A:BB,MATCH(A994,'اطلاعات انشعابات شرکتها'!A:A,0),MATCH(R$1,'اطلاعات انشعابات شرکتها'!$1:$1,0)),0)</f>
        <v>0</v>
      </c>
      <c r="S994" s="265"/>
      <c r="T994" s="188">
        <f>IFERROR(INDEX('قرائت کنتور'!A:AZ,MATCH(A994&amp;"-"&amp;T$1,'قرائت کنتور'!B:B,0),MATCH(G994,'قرائت کنتور'!$1:$1,0)),0)</f>
        <v>0</v>
      </c>
      <c r="U994" s="188">
        <f>IFERROR(INDEX('قرائت کنتور'!A:AZ,MATCH(A994&amp;"-"&amp;U$1,'قرائت کنتور'!B:B,0),MATCH(L994,'قرائت کنتور'!$1:$1,0)),0)</f>
        <v>0</v>
      </c>
      <c r="V994" s="188">
        <f>IFERROR(INDEX('قرائت کنتور'!A:AZ,MATCH(A994&amp;"-"&amp;U$1,'قرائت کنتور'!B:B,0),MATCH(G994,'قرائت کنتور'!$1:$1,0)),0)</f>
        <v>0</v>
      </c>
      <c r="W994" s="188">
        <f>IFERROR(INDEX('قرائت کنتور'!A:AZ,MATCH(A994&amp;"-"&amp;W$1,'قرائت کنتور'!B:B,0),MATCH(L994,'قرائت کنتور'!$1:$1,0)),0)</f>
        <v>0</v>
      </c>
      <c r="X994" s="188">
        <f>IFERROR(INDEX('قرائت کنتور'!A:AZ,MATCH(A994&amp;"-"&amp;W$1,'قرائت کنتور'!B:B,0),MATCH(G994,'قرائت کنتور'!$1:$1,0)),0)</f>
        <v>0</v>
      </c>
      <c r="Y994" s="188">
        <f>IFERROR(INDEX('قرائت کنتور'!A:AZ,MATCH(A994&amp;"-"&amp;Y$1,'قرائت کنتور'!B:B,0),MATCH(L994,'قرائت کنتور'!$1:$1,0)),0)</f>
        <v>0</v>
      </c>
      <c r="Z994" s="188">
        <f>IFERROR(INDEX('قرائت کنتور'!A:AZ,MATCH(A994&amp;"-"&amp;Y$1,'قرائت کنتور'!B:B,0),MATCH(G994,'قرائت کنتور'!$1:$1,0)),0)</f>
        <v>0</v>
      </c>
      <c r="AA994" s="188">
        <f>IFERROR(INDEX('قرائت کنتور'!A:AZ,MATCH(A994&amp;"-"&amp;AA$1,'قرائت کنتور'!B:B,0),MATCH(L994,'قرائت کنتور'!$1:$1,0)),0)</f>
        <v>0</v>
      </c>
      <c r="AB994" s="188">
        <f>IFERROR(INDEX('قرائت کنتور'!A:AZ,MATCH(A994&amp;"-"&amp;AA$1,'قرائت کنتور'!B:B,0),MATCH(G994,'قرائت کنتور'!$1:$1,0)),0)</f>
        <v>0</v>
      </c>
      <c r="AC994" s="265"/>
      <c r="AD994" s="188">
        <f t="shared" si="350"/>
        <v>0</v>
      </c>
      <c r="AE994" s="188">
        <f t="shared" si="351"/>
        <v>0</v>
      </c>
      <c r="AF994" s="188">
        <f t="shared" si="352"/>
        <v>0</v>
      </c>
      <c r="AG994" s="188">
        <f t="shared" si="353"/>
        <v>0</v>
      </c>
      <c r="AH994" s="188">
        <f t="shared" si="354"/>
        <v>0</v>
      </c>
      <c r="AI994" s="188">
        <f t="shared" si="355"/>
        <v>0</v>
      </c>
      <c r="AJ994" s="188" t="str">
        <f t="shared" si="356"/>
        <v>0</v>
      </c>
      <c r="AK994" s="265"/>
      <c r="AL994" s="254" t="str">
        <f t="shared" si="357"/>
        <v>---</v>
      </c>
      <c r="AM994" s="254" t="str">
        <f t="shared" si="358"/>
        <v>---</v>
      </c>
      <c r="AN994" s="265"/>
      <c r="AO994" s="188" t="str">
        <f>IFERROR(INDEX('تعرفه ها'!A:Z,MATCH(P994&amp;"-"&amp;AO$1,'تعرفه ها'!C:C,0),MATCH(F994,'تعرفه ها'!$2:$2,0),1),"---")</f>
        <v>---</v>
      </c>
      <c r="AP994" s="188" t="str">
        <f>IFERROR(INDEX('تعرفه ها'!A:Z,MATCH(P994&amp;"-"&amp;AP$1,'تعرفه ها'!C:C,0),MATCH(F994,'تعرفه ها'!$2:$2,0),1),"---")</f>
        <v>---</v>
      </c>
      <c r="AQ994" s="188" t="str">
        <f>IFERROR(INDEX('تعرفه ها'!A:Z,MATCH(P994&amp;"-"&amp;AQ$1,'تعرفه ها'!C:C,0),MATCH(F994,'تعرفه ها'!$2:$2,0),1),"---")</f>
        <v>---</v>
      </c>
      <c r="AR994" s="188" t="str">
        <f>IFERROR(INDEX('تعرفه ها'!A:Z,MATCH(P994&amp;"-"&amp;AR$1,'تعرفه ها'!C:C,0),MATCH(F994,'تعرفه ها'!$2:$2,0),1),"---")</f>
        <v>---</v>
      </c>
      <c r="AS994" s="265"/>
      <c r="AT994" s="415" t="str">
        <f t="shared" si="359"/>
        <v>---</v>
      </c>
      <c r="AU994" s="415" t="str">
        <f t="shared" si="360"/>
        <v>---</v>
      </c>
      <c r="AV994" s="415" t="str">
        <f t="shared" si="361"/>
        <v>---</v>
      </c>
      <c r="AW994" s="415" t="str">
        <f t="shared" si="362"/>
        <v>---</v>
      </c>
      <c r="AX994" s="415" t="str">
        <f t="shared" si="363"/>
        <v>---</v>
      </c>
      <c r="AY994" s="415" t="str">
        <f>IFERROR(AH994*INDEX('تعرفه ها'!A:Z,MATCH("عوارض برق به ازاء هر کیلووات",'تعرفه ها'!$C:$C,0),MATCH(F994,'تعرفه ها'!$2:$2,0)),"---")</f>
        <v>---</v>
      </c>
      <c r="AZ994" s="415" t="str">
        <f t="shared" si="364"/>
        <v>---</v>
      </c>
      <c r="BA994" s="415" t="str">
        <f>IFERROR(ROUND(((AX994+AY994+AZ994)*INDEX('تعرفه ها'!A:Z,MATCH("هزینه نگهداری و تعمیرات شبکه برق",'تعرفه ها'!$C:$C,0),MATCH(F994,'تعرفه ها'!$2:$2,0))/100),0),"---")</f>
        <v>---</v>
      </c>
      <c r="BB994" s="415">
        <f>IFERROR(IF(P994="دیماندی",ROUND(AJ994*INDEX('تعرفه ها'!A:Z,MATCH(BB$1,'تعرفه ها'!$C:$C,0),MATCH(F994,'تعرفه ها'!$2:$2,0))*J994/30,0),0),"---")</f>
        <v>0</v>
      </c>
      <c r="BC994" s="415"/>
      <c r="BD994" s="54" t="str">
        <f>IFERROR(IF(INDEX('اطلاعات دوره'!A:Z,MATCH(G994,'اطلاعات دوره'!C:C,0),MATCH("برق",'اطلاعات دوره'!$1:$1,0))="دارد",ROUND(AX994*INDEX('تعرفه ها'!A:Z,MATCH("پیک فصلی برق",'تعرفه ها'!$C:$C,0),MATCH(F994,'تعرفه ها'!$2:$2,0))/100,0),0),"---")</f>
        <v>---</v>
      </c>
      <c r="BE994" s="415" t="str">
        <f>IFERROR(ROUND(((AX994+AY994+AZ994+BA994+BB994+BC994+BD994)*INDEX('تعرفه ها'!A:Z,MATCH("مالیات برق",'تعرفه ها'!$C:$C,0),MATCH(F994,'تعرفه ها'!$2:$2,0))/100),0),"---")</f>
        <v>---</v>
      </c>
      <c r="BF994" s="415" t="str">
        <f t="shared" si="365"/>
        <v>---</v>
      </c>
      <c r="BG994" s="415" t="str">
        <f t="shared" si="369"/>
        <v>---</v>
      </c>
      <c r="BH994" s="415" t="str">
        <f t="shared" si="366"/>
        <v>---</v>
      </c>
      <c r="BI994" s="54" t="str">
        <f t="shared" si="367"/>
        <v>---</v>
      </c>
      <c r="BJ994" s="55" t="str">
        <f t="shared" si="368"/>
        <v>---</v>
      </c>
      <c r="BK994" s="262"/>
      <c r="BL994" s="183" t="str">
        <f>IFERROR(IF(INDEX(پرداخت!A:AZ,MATCH(A994&amp;" - "&amp;"برق",پرداخت!$B:$B,0),MATCH(G994,پرداخت!$1:$1,0))="نشده","نشده","شده"),"---")</f>
        <v>---</v>
      </c>
    </row>
    <row r="995" spans="1:64" ht="33.75" hidden="1">
      <c r="A995" s="170"/>
      <c r="B995" s="47">
        <f>IFERROR(INDEX('اطلاعات انشعابات شرکتها'!A:BB,MATCH(A995,'اطلاعات انشعابات شرکتها'!A:A,0),MATCH(B$1,'اطلاعات انشعابات شرکتها'!$1:$1,0)),0)</f>
        <v>0</v>
      </c>
      <c r="C995" s="48">
        <f>IFERROR(INDEX('اطلاعات انشعابات شرکتها'!A:BB,MATCH(A995,'اطلاعات انشعابات شرکتها'!A:A,0),MATCH(C$1,'اطلاعات انشعابات شرکتها'!$1:$1,0)),0)</f>
        <v>0</v>
      </c>
      <c r="D995" s="45"/>
      <c r="E995" s="171"/>
      <c r="F995" s="170"/>
      <c r="G995" s="188" t="str">
        <f t="shared" si="347"/>
        <v>/</v>
      </c>
      <c r="H995" s="188">
        <f>IFERROR(INDEX('اطلاعات دوره'!A:Z,MATCH(G995,'اطلاعات دوره'!C:C,0),MATCH(H$1,'اطلاعات دوره'!$1:$1,0)),0)</f>
        <v>0</v>
      </c>
      <c r="I995" s="188">
        <f>IFERROR(INDEX('اطلاعات دوره'!A:Z,MATCH(G995,'اطلاعات دوره'!C:C,0),MATCH(I$1,'اطلاعات دوره'!$1:$1,0)),0)</f>
        <v>0</v>
      </c>
      <c r="J995" s="188">
        <f>IFERROR(INDEX('اطلاعات دوره'!A:Z,MATCH(G995,'اطلاعات دوره'!C:C,0),MATCH(J$1,'اطلاعات دوره'!$1:$1,0)),0)</f>
        <v>0</v>
      </c>
      <c r="K995" s="265"/>
      <c r="L995" s="188" t="str">
        <f>IFERROR(INDEX('اطلاعات دوره'!A:Z,MATCH(G995,'اطلاعات دوره'!C:C,0)-1,MATCH("عنوان",'اطلاعات دوره'!$1:$1,0)),"---")</f>
        <v>---</v>
      </c>
      <c r="M995" s="188" t="str">
        <f t="shared" si="348"/>
        <v>----</v>
      </c>
      <c r="N995" s="188" t="str">
        <f t="shared" si="349"/>
        <v>-/</v>
      </c>
      <c r="O995" s="265"/>
      <c r="P995" s="188">
        <f>IFERROR(INDEX('اطلاعات انشعابات شرکتها'!A:BB,MATCH(A995,'اطلاعات انشعابات شرکتها'!A:A,0),MATCH(P$1,'اطلاعات انشعابات شرکتها'!$1:$1,0)),0)</f>
        <v>0</v>
      </c>
      <c r="Q995" s="188">
        <f>IFERROR(INDEX('اطلاعات انشعابات شرکتها'!A:BB,MATCH(A995,'اطلاعات انشعابات شرکتها'!A:A,0),MATCH(Q$1,'اطلاعات انشعابات شرکتها'!$1:$1,0)),0)</f>
        <v>0</v>
      </c>
      <c r="R995" s="188">
        <f>IFERROR(INDEX('اطلاعات انشعابات شرکتها'!A:BB,MATCH(A995,'اطلاعات انشعابات شرکتها'!A:A,0),MATCH(R$1,'اطلاعات انشعابات شرکتها'!$1:$1,0)),0)</f>
        <v>0</v>
      </c>
      <c r="S995" s="265"/>
      <c r="T995" s="188">
        <f>IFERROR(INDEX('قرائت کنتور'!A:AZ,MATCH(A995&amp;"-"&amp;T$1,'قرائت کنتور'!B:B,0),MATCH(G995,'قرائت کنتور'!$1:$1,0)),0)</f>
        <v>0</v>
      </c>
      <c r="U995" s="188">
        <f>IFERROR(INDEX('قرائت کنتور'!A:AZ,MATCH(A995&amp;"-"&amp;U$1,'قرائت کنتور'!B:B,0),MATCH(L995,'قرائت کنتور'!$1:$1,0)),0)</f>
        <v>0</v>
      </c>
      <c r="V995" s="188">
        <f>IFERROR(INDEX('قرائت کنتور'!A:AZ,MATCH(A995&amp;"-"&amp;U$1,'قرائت کنتور'!B:B,0),MATCH(G995,'قرائت کنتور'!$1:$1,0)),0)</f>
        <v>0</v>
      </c>
      <c r="W995" s="188">
        <f>IFERROR(INDEX('قرائت کنتور'!A:AZ,MATCH(A995&amp;"-"&amp;W$1,'قرائت کنتور'!B:B,0),MATCH(L995,'قرائت کنتور'!$1:$1,0)),0)</f>
        <v>0</v>
      </c>
      <c r="X995" s="188">
        <f>IFERROR(INDEX('قرائت کنتور'!A:AZ,MATCH(A995&amp;"-"&amp;W$1,'قرائت کنتور'!B:B,0),MATCH(G995,'قرائت کنتور'!$1:$1,0)),0)</f>
        <v>0</v>
      </c>
      <c r="Y995" s="188">
        <f>IFERROR(INDEX('قرائت کنتور'!A:AZ,MATCH(A995&amp;"-"&amp;Y$1,'قرائت کنتور'!B:B,0),MATCH(L995,'قرائت کنتور'!$1:$1,0)),0)</f>
        <v>0</v>
      </c>
      <c r="Z995" s="188">
        <f>IFERROR(INDEX('قرائت کنتور'!A:AZ,MATCH(A995&amp;"-"&amp;Y$1,'قرائت کنتور'!B:B,0),MATCH(G995,'قرائت کنتور'!$1:$1,0)),0)</f>
        <v>0</v>
      </c>
      <c r="AA995" s="188">
        <f>IFERROR(INDEX('قرائت کنتور'!A:AZ,MATCH(A995&amp;"-"&amp;AA$1,'قرائت کنتور'!B:B,0),MATCH(L995,'قرائت کنتور'!$1:$1,0)),0)</f>
        <v>0</v>
      </c>
      <c r="AB995" s="188">
        <f>IFERROR(INDEX('قرائت کنتور'!A:AZ,MATCH(A995&amp;"-"&amp;AA$1,'قرائت کنتور'!B:B,0),MATCH(G995,'قرائت کنتور'!$1:$1,0)),0)</f>
        <v>0</v>
      </c>
      <c r="AC995" s="265"/>
      <c r="AD995" s="188">
        <f t="shared" si="350"/>
        <v>0</v>
      </c>
      <c r="AE995" s="188">
        <f t="shared" si="351"/>
        <v>0</v>
      </c>
      <c r="AF995" s="188">
        <f t="shared" si="352"/>
        <v>0</v>
      </c>
      <c r="AG995" s="188">
        <f t="shared" si="353"/>
        <v>0</v>
      </c>
      <c r="AH995" s="188">
        <f t="shared" si="354"/>
        <v>0</v>
      </c>
      <c r="AI995" s="188">
        <f t="shared" si="355"/>
        <v>0</v>
      </c>
      <c r="AJ995" s="188" t="str">
        <f t="shared" si="356"/>
        <v>0</v>
      </c>
      <c r="AK995" s="265"/>
      <c r="AL995" s="254" t="str">
        <f t="shared" si="357"/>
        <v>---</v>
      </c>
      <c r="AM995" s="254" t="str">
        <f t="shared" si="358"/>
        <v>---</v>
      </c>
      <c r="AN995" s="265"/>
      <c r="AO995" s="188" t="str">
        <f>IFERROR(INDEX('تعرفه ها'!A:Z,MATCH(P995&amp;"-"&amp;AO$1,'تعرفه ها'!C:C,0),MATCH(F995,'تعرفه ها'!$2:$2,0),1),"---")</f>
        <v>---</v>
      </c>
      <c r="AP995" s="188" t="str">
        <f>IFERROR(INDEX('تعرفه ها'!A:Z,MATCH(P995&amp;"-"&amp;AP$1,'تعرفه ها'!C:C,0),MATCH(F995,'تعرفه ها'!$2:$2,0),1),"---")</f>
        <v>---</v>
      </c>
      <c r="AQ995" s="188" t="str">
        <f>IFERROR(INDEX('تعرفه ها'!A:Z,MATCH(P995&amp;"-"&amp;AQ$1,'تعرفه ها'!C:C,0),MATCH(F995,'تعرفه ها'!$2:$2,0),1),"---")</f>
        <v>---</v>
      </c>
      <c r="AR995" s="188" t="str">
        <f>IFERROR(INDEX('تعرفه ها'!A:Z,MATCH(P995&amp;"-"&amp;AR$1,'تعرفه ها'!C:C,0),MATCH(F995,'تعرفه ها'!$2:$2,0),1),"---")</f>
        <v>---</v>
      </c>
      <c r="AS995" s="265"/>
      <c r="AT995" s="415" t="str">
        <f t="shared" si="359"/>
        <v>---</v>
      </c>
      <c r="AU995" s="415" t="str">
        <f t="shared" si="360"/>
        <v>---</v>
      </c>
      <c r="AV995" s="415" t="str">
        <f t="shared" si="361"/>
        <v>---</v>
      </c>
      <c r="AW995" s="415" t="str">
        <f t="shared" si="362"/>
        <v>---</v>
      </c>
      <c r="AX995" s="415" t="str">
        <f t="shared" si="363"/>
        <v>---</v>
      </c>
      <c r="AY995" s="415" t="str">
        <f>IFERROR(AH995*INDEX('تعرفه ها'!A:Z,MATCH("عوارض برق به ازاء هر کیلووات",'تعرفه ها'!$C:$C,0),MATCH(F995,'تعرفه ها'!$2:$2,0)),"---")</f>
        <v>---</v>
      </c>
      <c r="AZ995" s="415" t="str">
        <f t="shared" si="364"/>
        <v>---</v>
      </c>
      <c r="BA995" s="415" t="str">
        <f>IFERROR(ROUND(((AX995+AY995+AZ995)*INDEX('تعرفه ها'!A:Z,MATCH("هزینه نگهداری و تعمیرات شبکه برق",'تعرفه ها'!$C:$C,0),MATCH(F995,'تعرفه ها'!$2:$2,0))/100),0),"---")</f>
        <v>---</v>
      </c>
      <c r="BB995" s="415">
        <f>IFERROR(IF(P995="دیماندی",ROUND(AJ995*INDEX('تعرفه ها'!A:Z,MATCH(BB$1,'تعرفه ها'!$C:$C,0),MATCH(F995,'تعرفه ها'!$2:$2,0))*J995/30,0),0),"---")</f>
        <v>0</v>
      </c>
      <c r="BC995" s="415"/>
      <c r="BD995" s="54" t="str">
        <f>IFERROR(IF(INDEX('اطلاعات دوره'!A:Z,MATCH(G995,'اطلاعات دوره'!C:C,0),MATCH("برق",'اطلاعات دوره'!$1:$1,0))="دارد",ROUND(AX995*INDEX('تعرفه ها'!A:Z,MATCH("پیک فصلی برق",'تعرفه ها'!$C:$C,0),MATCH(F995,'تعرفه ها'!$2:$2,0))/100,0),0),"---")</f>
        <v>---</v>
      </c>
      <c r="BE995" s="415" t="str">
        <f>IFERROR(ROUND(((AX995+AY995+AZ995+BA995+BB995+BC995+BD995)*INDEX('تعرفه ها'!A:Z,MATCH("مالیات برق",'تعرفه ها'!$C:$C,0),MATCH(F995,'تعرفه ها'!$2:$2,0))/100),0),"---")</f>
        <v>---</v>
      </c>
      <c r="BF995" s="415" t="str">
        <f t="shared" si="365"/>
        <v>---</v>
      </c>
      <c r="BG995" s="415" t="str">
        <f t="shared" si="369"/>
        <v>---</v>
      </c>
      <c r="BH995" s="415" t="str">
        <f t="shared" si="366"/>
        <v>---</v>
      </c>
      <c r="BI995" s="54" t="str">
        <f t="shared" si="367"/>
        <v>---</v>
      </c>
      <c r="BJ995" s="55" t="str">
        <f t="shared" si="368"/>
        <v>---</v>
      </c>
      <c r="BK995" s="262"/>
      <c r="BL995" s="183" t="str">
        <f>IFERROR(IF(INDEX(پرداخت!A:AZ,MATCH(A995&amp;" - "&amp;"برق",پرداخت!$B:$B,0),MATCH(G995,پرداخت!$1:$1,0))="نشده","نشده","شده"),"---")</f>
        <v>---</v>
      </c>
    </row>
    <row r="996" spans="1:64" ht="33.75" hidden="1">
      <c r="A996" s="170"/>
      <c r="B996" s="47">
        <f>IFERROR(INDEX('اطلاعات انشعابات شرکتها'!A:BB,MATCH(A996,'اطلاعات انشعابات شرکتها'!A:A,0),MATCH(B$1,'اطلاعات انشعابات شرکتها'!$1:$1,0)),0)</f>
        <v>0</v>
      </c>
      <c r="C996" s="48">
        <f>IFERROR(INDEX('اطلاعات انشعابات شرکتها'!A:BB,MATCH(A996,'اطلاعات انشعابات شرکتها'!A:A,0),MATCH(C$1,'اطلاعات انشعابات شرکتها'!$1:$1,0)),0)</f>
        <v>0</v>
      </c>
      <c r="D996" s="45"/>
      <c r="E996" s="171"/>
      <c r="F996" s="170"/>
      <c r="G996" s="188" t="str">
        <f t="shared" si="347"/>
        <v>/</v>
      </c>
      <c r="H996" s="188">
        <f>IFERROR(INDEX('اطلاعات دوره'!A:Z,MATCH(G996,'اطلاعات دوره'!C:C,0),MATCH(H$1,'اطلاعات دوره'!$1:$1,0)),0)</f>
        <v>0</v>
      </c>
      <c r="I996" s="188">
        <f>IFERROR(INDEX('اطلاعات دوره'!A:Z,MATCH(G996,'اطلاعات دوره'!C:C,0),MATCH(I$1,'اطلاعات دوره'!$1:$1,0)),0)</f>
        <v>0</v>
      </c>
      <c r="J996" s="188">
        <f>IFERROR(INDEX('اطلاعات دوره'!A:Z,MATCH(G996,'اطلاعات دوره'!C:C,0),MATCH(J$1,'اطلاعات دوره'!$1:$1,0)),0)</f>
        <v>0</v>
      </c>
      <c r="K996" s="265"/>
      <c r="L996" s="188" t="str">
        <f>IFERROR(INDEX('اطلاعات دوره'!A:Z,MATCH(G996,'اطلاعات دوره'!C:C,0)-1,MATCH("عنوان",'اطلاعات دوره'!$1:$1,0)),"---")</f>
        <v>---</v>
      </c>
      <c r="M996" s="188" t="str">
        <f t="shared" si="348"/>
        <v>----</v>
      </c>
      <c r="N996" s="188" t="str">
        <f t="shared" si="349"/>
        <v>-/</v>
      </c>
      <c r="O996" s="265"/>
      <c r="P996" s="188">
        <f>IFERROR(INDEX('اطلاعات انشعابات شرکتها'!A:BB,MATCH(A996,'اطلاعات انشعابات شرکتها'!A:A,0),MATCH(P$1,'اطلاعات انشعابات شرکتها'!$1:$1,0)),0)</f>
        <v>0</v>
      </c>
      <c r="Q996" s="188">
        <f>IFERROR(INDEX('اطلاعات انشعابات شرکتها'!A:BB,MATCH(A996,'اطلاعات انشعابات شرکتها'!A:A,0),MATCH(Q$1,'اطلاعات انشعابات شرکتها'!$1:$1,0)),0)</f>
        <v>0</v>
      </c>
      <c r="R996" s="188">
        <f>IFERROR(INDEX('اطلاعات انشعابات شرکتها'!A:BB,MATCH(A996,'اطلاعات انشعابات شرکتها'!A:A,0),MATCH(R$1,'اطلاعات انشعابات شرکتها'!$1:$1,0)),0)</f>
        <v>0</v>
      </c>
      <c r="S996" s="265"/>
      <c r="T996" s="188">
        <f>IFERROR(INDEX('قرائت کنتور'!A:AZ,MATCH(A996&amp;"-"&amp;T$1,'قرائت کنتور'!B:B,0),MATCH(G996,'قرائت کنتور'!$1:$1,0)),0)</f>
        <v>0</v>
      </c>
      <c r="U996" s="188">
        <f>IFERROR(INDEX('قرائت کنتور'!A:AZ,MATCH(A996&amp;"-"&amp;U$1,'قرائت کنتور'!B:B,0),MATCH(L996,'قرائت کنتور'!$1:$1,0)),0)</f>
        <v>0</v>
      </c>
      <c r="V996" s="188">
        <f>IFERROR(INDEX('قرائت کنتور'!A:AZ,MATCH(A996&amp;"-"&amp;U$1,'قرائت کنتور'!B:B,0),MATCH(G996,'قرائت کنتور'!$1:$1,0)),0)</f>
        <v>0</v>
      </c>
      <c r="W996" s="188">
        <f>IFERROR(INDEX('قرائت کنتور'!A:AZ,MATCH(A996&amp;"-"&amp;W$1,'قرائت کنتور'!B:B,0),MATCH(L996,'قرائت کنتور'!$1:$1,0)),0)</f>
        <v>0</v>
      </c>
      <c r="X996" s="188">
        <f>IFERROR(INDEX('قرائت کنتور'!A:AZ,MATCH(A996&amp;"-"&amp;W$1,'قرائت کنتور'!B:B,0),MATCH(G996,'قرائت کنتور'!$1:$1,0)),0)</f>
        <v>0</v>
      </c>
      <c r="Y996" s="188">
        <f>IFERROR(INDEX('قرائت کنتور'!A:AZ,MATCH(A996&amp;"-"&amp;Y$1,'قرائت کنتور'!B:B,0),MATCH(L996,'قرائت کنتور'!$1:$1,0)),0)</f>
        <v>0</v>
      </c>
      <c r="Z996" s="188">
        <f>IFERROR(INDEX('قرائت کنتور'!A:AZ,MATCH(A996&amp;"-"&amp;Y$1,'قرائت کنتور'!B:B,0),MATCH(G996,'قرائت کنتور'!$1:$1,0)),0)</f>
        <v>0</v>
      </c>
      <c r="AA996" s="188">
        <f>IFERROR(INDEX('قرائت کنتور'!A:AZ,MATCH(A996&amp;"-"&amp;AA$1,'قرائت کنتور'!B:B,0),MATCH(L996,'قرائت کنتور'!$1:$1,0)),0)</f>
        <v>0</v>
      </c>
      <c r="AB996" s="188">
        <f>IFERROR(INDEX('قرائت کنتور'!A:AZ,MATCH(A996&amp;"-"&amp;AA$1,'قرائت کنتور'!B:B,0),MATCH(G996,'قرائت کنتور'!$1:$1,0)),0)</f>
        <v>0</v>
      </c>
      <c r="AC996" s="265"/>
      <c r="AD996" s="188">
        <f t="shared" si="350"/>
        <v>0</v>
      </c>
      <c r="AE996" s="188">
        <f t="shared" si="351"/>
        <v>0</v>
      </c>
      <c r="AF996" s="188">
        <f t="shared" si="352"/>
        <v>0</v>
      </c>
      <c r="AG996" s="188">
        <f t="shared" si="353"/>
        <v>0</v>
      </c>
      <c r="AH996" s="188">
        <f t="shared" si="354"/>
        <v>0</v>
      </c>
      <c r="AI996" s="188">
        <f t="shared" si="355"/>
        <v>0</v>
      </c>
      <c r="AJ996" s="188" t="str">
        <f t="shared" si="356"/>
        <v>0</v>
      </c>
      <c r="AK996" s="265"/>
      <c r="AL996" s="254" t="str">
        <f t="shared" si="357"/>
        <v>---</v>
      </c>
      <c r="AM996" s="254" t="str">
        <f t="shared" si="358"/>
        <v>---</v>
      </c>
      <c r="AN996" s="265"/>
      <c r="AO996" s="188" t="str">
        <f>IFERROR(INDEX('تعرفه ها'!A:Z,MATCH(P996&amp;"-"&amp;AO$1,'تعرفه ها'!C:C,0),MATCH(F996,'تعرفه ها'!$2:$2,0),1),"---")</f>
        <v>---</v>
      </c>
      <c r="AP996" s="188" t="str">
        <f>IFERROR(INDEX('تعرفه ها'!A:Z,MATCH(P996&amp;"-"&amp;AP$1,'تعرفه ها'!C:C,0),MATCH(F996,'تعرفه ها'!$2:$2,0),1),"---")</f>
        <v>---</v>
      </c>
      <c r="AQ996" s="188" t="str">
        <f>IFERROR(INDEX('تعرفه ها'!A:Z,MATCH(P996&amp;"-"&amp;AQ$1,'تعرفه ها'!C:C,0),MATCH(F996,'تعرفه ها'!$2:$2,0),1),"---")</f>
        <v>---</v>
      </c>
      <c r="AR996" s="188" t="str">
        <f>IFERROR(INDEX('تعرفه ها'!A:Z,MATCH(P996&amp;"-"&amp;AR$1,'تعرفه ها'!C:C,0),MATCH(F996,'تعرفه ها'!$2:$2,0),1),"---")</f>
        <v>---</v>
      </c>
      <c r="AS996" s="265"/>
      <c r="AT996" s="415" t="str">
        <f t="shared" si="359"/>
        <v>---</v>
      </c>
      <c r="AU996" s="415" t="str">
        <f t="shared" si="360"/>
        <v>---</v>
      </c>
      <c r="AV996" s="415" t="str">
        <f t="shared" si="361"/>
        <v>---</v>
      </c>
      <c r="AW996" s="415" t="str">
        <f t="shared" si="362"/>
        <v>---</v>
      </c>
      <c r="AX996" s="415" t="str">
        <f t="shared" si="363"/>
        <v>---</v>
      </c>
      <c r="AY996" s="415" t="str">
        <f>IFERROR(AH996*INDEX('تعرفه ها'!A:Z,MATCH("عوارض برق به ازاء هر کیلووات",'تعرفه ها'!$C:$C,0),MATCH(F996,'تعرفه ها'!$2:$2,0)),"---")</f>
        <v>---</v>
      </c>
      <c r="AZ996" s="415" t="str">
        <f t="shared" si="364"/>
        <v>---</v>
      </c>
      <c r="BA996" s="415" t="str">
        <f>IFERROR(ROUND(((AX996+AY996+AZ996)*INDEX('تعرفه ها'!A:Z,MATCH("هزینه نگهداری و تعمیرات شبکه برق",'تعرفه ها'!$C:$C,0),MATCH(F996,'تعرفه ها'!$2:$2,0))/100),0),"---")</f>
        <v>---</v>
      </c>
      <c r="BB996" s="415">
        <f>IFERROR(IF(P996="دیماندی",ROUND(AJ996*INDEX('تعرفه ها'!A:Z,MATCH(BB$1,'تعرفه ها'!$C:$C,0),MATCH(F996,'تعرفه ها'!$2:$2,0))*J996/30,0),0),"---")</f>
        <v>0</v>
      </c>
      <c r="BC996" s="415"/>
      <c r="BD996" s="54" t="str">
        <f>IFERROR(IF(INDEX('اطلاعات دوره'!A:Z,MATCH(G996,'اطلاعات دوره'!C:C,0),MATCH("برق",'اطلاعات دوره'!$1:$1,0))="دارد",ROUND(AX996*INDEX('تعرفه ها'!A:Z,MATCH("پیک فصلی برق",'تعرفه ها'!$C:$C,0),MATCH(F996,'تعرفه ها'!$2:$2,0))/100,0),0),"---")</f>
        <v>---</v>
      </c>
      <c r="BE996" s="415" t="str">
        <f>IFERROR(ROUND(((AX996+AY996+AZ996+BA996+BB996+BC996+BD996)*INDEX('تعرفه ها'!A:Z,MATCH("مالیات برق",'تعرفه ها'!$C:$C,0),MATCH(F996,'تعرفه ها'!$2:$2,0))/100),0),"---")</f>
        <v>---</v>
      </c>
      <c r="BF996" s="415" t="str">
        <f t="shared" si="365"/>
        <v>---</v>
      </c>
      <c r="BG996" s="415" t="str">
        <f t="shared" si="369"/>
        <v>---</v>
      </c>
      <c r="BH996" s="415" t="str">
        <f t="shared" si="366"/>
        <v>---</v>
      </c>
      <c r="BI996" s="54" t="str">
        <f t="shared" si="367"/>
        <v>---</v>
      </c>
      <c r="BJ996" s="55" t="str">
        <f t="shared" si="368"/>
        <v>---</v>
      </c>
      <c r="BK996" s="262"/>
      <c r="BL996" s="183" t="str">
        <f>IFERROR(IF(INDEX(پرداخت!A:AZ,MATCH(A996&amp;" - "&amp;"برق",پرداخت!$B:$B,0),MATCH(G996,پرداخت!$1:$1,0))="نشده","نشده","شده"),"---")</f>
        <v>---</v>
      </c>
    </row>
    <row r="997" spans="1:64" ht="33.75" hidden="1">
      <c r="A997" s="170"/>
      <c r="B997" s="47">
        <f>IFERROR(INDEX('اطلاعات انشعابات شرکتها'!A:BB,MATCH(A997,'اطلاعات انشعابات شرکتها'!A:A,0),MATCH(B$1,'اطلاعات انشعابات شرکتها'!$1:$1,0)),0)</f>
        <v>0</v>
      </c>
      <c r="C997" s="48">
        <f>IFERROR(INDEX('اطلاعات انشعابات شرکتها'!A:BB,MATCH(A997,'اطلاعات انشعابات شرکتها'!A:A,0),MATCH(C$1,'اطلاعات انشعابات شرکتها'!$1:$1,0)),0)</f>
        <v>0</v>
      </c>
      <c r="D997" s="45"/>
      <c r="E997" s="171"/>
      <c r="F997" s="170"/>
      <c r="G997" s="188" t="str">
        <f t="shared" si="347"/>
        <v>/</v>
      </c>
      <c r="H997" s="188">
        <f>IFERROR(INDEX('اطلاعات دوره'!A:Z,MATCH(G997,'اطلاعات دوره'!C:C,0),MATCH(H$1,'اطلاعات دوره'!$1:$1,0)),0)</f>
        <v>0</v>
      </c>
      <c r="I997" s="188">
        <f>IFERROR(INDEX('اطلاعات دوره'!A:Z,MATCH(G997,'اطلاعات دوره'!C:C,0),MATCH(I$1,'اطلاعات دوره'!$1:$1,0)),0)</f>
        <v>0</v>
      </c>
      <c r="J997" s="188">
        <f>IFERROR(INDEX('اطلاعات دوره'!A:Z,MATCH(G997,'اطلاعات دوره'!C:C,0),MATCH(J$1,'اطلاعات دوره'!$1:$1,0)),0)</f>
        <v>0</v>
      </c>
      <c r="K997" s="265"/>
      <c r="L997" s="188" t="str">
        <f>IFERROR(INDEX('اطلاعات دوره'!A:Z,MATCH(G997,'اطلاعات دوره'!C:C,0)-1,MATCH("عنوان",'اطلاعات دوره'!$1:$1,0)),"---")</f>
        <v>---</v>
      </c>
      <c r="M997" s="188" t="str">
        <f t="shared" si="348"/>
        <v>----</v>
      </c>
      <c r="N997" s="188" t="str">
        <f t="shared" si="349"/>
        <v>-/</v>
      </c>
      <c r="O997" s="265"/>
      <c r="P997" s="188">
        <f>IFERROR(INDEX('اطلاعات انشعابات شرکتها'!A:BB,MATCH(A997,'اطلاعات انشعابات شرکتها'!A:A,0),MATCH(P$1,'اطلاعات انشعابات شرکتها'!$1:$1,0)),0)</f>
        <v>0</v>
      </c>
      <c r="Q997" s="188">
        <f>IFERROR(INDEX('اطلاعات انشعابات شرکتها'!A:BB,MATCH(A997,'اطلاعات انشعابات شرکتها'!A:A,0),MATCH(Q$1,'اطلاعات انشعابات شرکتها'!$1:$1,0)),0)</f>
        <v>0</v>
      </c>
      <c r="R997" s="188">
        <f>IFERROR(INDEX('اطلاعات انشعابات شرکتها'!A:BB,MATCH(A997,'اطلاعات انشعابات شرکتها'!A:A,0),MATCH(R$1,'اطلاعات انشعابات شرکتها'!$1:$1,0)),0)</f>
        <v>0</v>
      </c>
      <c r="S997" s="265"/>
      <c r="T997" s="188">
        <f>IFERROR(INDEX('قرائت کنتور'!A:AZ,MATCH(A997&amp;"-"&amp;T$1,'قرائت کنتور'!B:B,0),MATCH(G997,'قرائت کنتور'!$1:$1,0)),0)</f>
        <v>0</v>
      </c>
      <c r="U997" s="188">
        <f>IFERROR(INDEX('قرائت کنتور'!A:AZ,MATCH(A997&amp;"-"&amp;U$1,'قرائت کنتور'!B:B,0),MATCH(L997,'قرائت کنتور'!$1:$1,0)),0)</f>
        <v>0</v>
      </c>
      <c r="V997" s="188">
        <f>IFERROR(INDEX('قرائت کنتور'!A:AZ,MATCH(A997&amp;"-"&amp;U$1,'قرائت کنتور'!B:B,0),MATCH(G997,'قرائت کنتور'!$1:$1,0)),0)</f>
        <v>0</v>
      </c>
      <c r="W997" s="188">
        <f>IFERROR(INDEX('قرائت کنتور'!A:AZ,MATCH(A997&amp;"-"&amp;W$1,'قرائت کنتور'!B:B,0),MATCH(L997,'قرائت کنتور'!$1:$1,0)),0)</f>
        <v>0</v>
      </c>
      <c r="X997" s="188">
        <f>IFERROR(INDEX('قرائت کنتور'!A:AZ,MATCH(A997&amp;"-"&amp;W$1,'قرائت کنتور'!B:B,0),MATCH(G997,'قرائت کنتور'!$1:$1,0)),0)</f>
        <v>0</v>
      </c>
      <c r="Y997" s="188">
        <f>IFERROR(INDEX('قرائت کنتور'!A:AZ,MATCH(A997&amp;"-"&amp;Y$1,'قرائت کنتور'!B:B,0),MATCH(L997,'قرائت کنتور'!$1:$1,0)),0)</f>
        <v>0</v>
      </c>
      <c r="Z997" s="188">
        <f>IFERROR(INDEX('قرائت کنتور'!A:AZ,MATCH(A997&amp;"-"&amp;Y$1,'قرائت کنتور'!B:B,0),MATCH(G997,'قرائت کنتور'!$1:$1,0)),0)</f>
        <v>0</v>
      </c>
      <c r="AA997" s="188">
        <f>IFERROR(INDEX('قرائت کنتور'!A:AZ,MATCH(A997&amp;"-"&amp;AA$1,'قرائت کنتور'!B:B,0),MATCH(L997,'قرائت کنتور'!$1:$1,0)),0)</f>
        <v>0</v>
      </c>
      <c r="AB997" s="188">
        <f>IFERROR(INDEX('قرائت کنتور'!A:AZ,MATCH(A997&amp;"-"&amp;AA$1,'قرائت کنتور'!B:B,0),MATCH(G997,'قرائت کنتور'!$1:$1,0)),0)</f>
        <v>0</v>
      </c>
      <c r="AC997" s="265"/>
      <c r="AD997" s="188">
        <f t="shared" si="350"/>
        <v>0</v>
      </c>
      <c r="AE997" s="188">
        <f t="shared" si="351"/>
        <v>0</v>
      </c>
      <c r="AF997" s="188">
        <f t="shared" si="352"/>
        <v>0</v>
      </c>
      <c r="AG997" s="188">
        <f t="shared" si="353"/>
        <v>0</v>
      </c>
      <c r="AH997" s="188">
        <f t="shared" si="354"/>
        <v>0</v>
      </c>
      <c r="AI997" s="188">
        <f t="shared" si="355"/>
        <v>0</v>
      </c>
      <c r="AJ997" s="188" t="str">
        <f t="shared" si="356"/>
        <v>0</v>
      </c>
      <c r="AK997" s="265"/>
      <c r="AL997" s="254" t="str">
        <f t="shared" si="357"/>
        <v>---</v>
      </c>
      <c r="AM997" s="254" t="str">
        <f t="shared" si="358"/>
        <v>---</v>
      </c>
      <c r="AN997" s="265"/>
      <c r="AO997" s="188" t="str">
        <f>IFERROR(INDEX('تعرفه ها'!A:Z,MATCH(P997&amp;"-"&amp;AO$1,'تعرفه ها'!C:C,0),MATCH(F997,'تعرفه ها'!$2:$2,0),1),"---")</f>
        <v>---</v>
      </c>
      <c r="AP997" s="188" t="str">
        <f>IFERROR(INDEX('تعرفه ها'!A:Z,MATCH(P997&amp;"-"&amp;AP$1,'تعرفه ها'!C:C,0),MATCH(F997,'تعرفه ها'!$2:$2,0),1),"---")</f>
        <v>---</v>
      </c>
      <c r="AQ997" s="188" t="str">
        <f>IFERROR(INDEX('تعرفه ها'!A:Z,MATCH(P997&amp;"-"&amp;AQ$1,'تعرفه ها'!C:C,0),MATCH(F997,'تعرفه ها'!$2:$2,0),1),"---")</f>
        <v>---</v>
      </c>
      <c r="AR997" s="188" t="str">
        <f>IFERROR(INDEX('تعرفه ها'!A:Z,MATCH(P997&amp;"-"&amp;AR$1,'تعرفه ها'!C:C,0),MATCH(F997,'تعرفه ها'!$2:$2,0),1),"---")</f>
        <v>---</v>
      </c>
      <c r="AS997" s="265"/>
      <c r="AT997" s="415" t="str">
        <f t="shared" si="359"/>
        <v>---</v>
      </c>
      <c r="AU997" s="415" t="str">
        <f t="shared" si="360"/>
        <v>---</v>
      </c>
      <c r="AV997" s="415" t="str">
        <f t="shared" si="361"/>
        <v>---</v>
      </c>
      <c r="AW997" s="415" t="str">
        <f t="shared" si="362"/>
        <v>---</v>
      </c>
      <c r="AX997" s="415" t="str">
        <f t="shared" si="363"/>
        <v>---</v>
      </c>
      <c r="AY997" s="415" t="str">
        <f>IFERROR(AH997*INDEX('تعرفه ها'!A:Z,MATCH("عوارض برق به ازاء هر کیلووات",'تعرفه ها'!$C:$C,0),MATCH(F997,'تعرفه ها'!$2:$2,0)),"---")</f>
        <v>---</v>
      </c>
      <c r="AZ997" s="415" t="str">
        <f t="shared" si="364"/>
        <v>---</v>
      </c>
      <c r="BA997" s="415" t="str">
        <f>IFERROR(ROUND(((AX997+AY997+AZ997)*INDEX('تعرفه ها'!A:Z,MATCH("هزینه نگهداری و تعمیرات شبکه برق",'تعرفه ها'!$C:$C,0),MATCH(F997,'تعرفه ها'!$2:$2,0))/100),0),"---")</f>
        <v>---</v>
      </c>
      <c r="BB997" s="415">
        <f>IFERROR(IF(P997="دیماندی",ROUND(AJ997*INDEX('تعرفه ها'!A:Z,MATCH(BB$1,'تعرفه ها'!$C:$C,0),MATCH(F997,'تعرفه ها'!$2:$2,0))*J997/30,0),0),"---")</f>
        <v>0</v>
      </c>
      <c r="BC997" s="415"/>
      <c r="BD997" s="54" t="str">
        <f>IFERROR(IF(INDEX('اطلاعات دوره'!A:Z,MATCH(G997,'اطلاعات دوره'!C:C,0),MATCH("برق",'اطلاعات دوره'!$1:$1,0))="دارد",ROUND(AX997*INDEX('تعرفه ها'!A:Z,MATCH("پیک فصلی برق",'تعرفه ها'!$C:$C,0),MATCH(F997,'تعرفه ها'!$2:$2,0))/100,0),0),"---")</f>
        <v>---</v>
      </c>
      <c r="BE997" s="415" t="str">
        <f>IFERROR(ROUND(((AX997+AY997+AZ997+BA997+BB997+BC997+BD997)*INDEX('تعرفه ها'!A:Z,MATCH("مالیات برق",'تعرفه ها'!$C:$C,0),MATCH(F997,'تعرفه ها'!$2:$2,0))/100),0),"---")</f>
        <v>---</v>
      </c>
      <c r="BF997" s="415" t="str">
        <f t="shared" si="365"/>
        <v>---</v>
      </c>
      <c r="BG997" s="415" t="str">
        <f t="shared" si="369"/>
        <v>---</v>
      </c>
      <c r="BH997" s="415" t="str">
        <f t="shared" si="366"/>
        <v>---</v>
      </c>
      <c r="BI997" s="54" t="str">
        <f t="shared" si="367"/>
        <v>---</v>
      </c>
      <c r="BJ997" s="55" t="str">
        <f t="shared" si="368"/>
        <v>---</v>
      </c>
      <c r="BK997" s="262"/>
      <c r="BL997" s="183" t="str">
        <f>IFERROR(IF(INDEX(پرداخت!A:AZ,MATCH(A997&amp;" - "&amp;"برق",پرداخت!$B:$B,0),MATCH(G997,پرداخت!$1:$1,0))="نشده","نشده","شده"),"---")</f>
        <v>---</v>
      </c>
    </row>
    <row r="998" spans="1:64" ht="33.75" hidden="1">
      <c r="A998" s="170"/>
      <c r="B998" s="47">
        <f>IFERROR(INDEX('اطلاعات انشعابات شرکتها'!A:BB,MATCH(A998,'اطلاعات انشعابات شرکتها'!A:A,0),MATCH(B$1,'اطلاعات انشعابات شرکتها'!$1:$1,0)),0)</f>
        <v>0</v>
      </c>
      <c r="C998" s="48">
        <f>IFERROR(INDEX('اطلاعات انشعابات شرکتها'!A:BB,MATCH(A998,'اطلاعات انشعابات شرکتها'!A:A,0),MATCH(C$1,'اطلاعات انشعابات شرکتها'!$1:$1,0)),0)</f>
        <v>0</v>
      </c>
      <c r="D998" s="45"/>
      <c r="E998" s="171"/>
      <c r="F998" s="170"/>
      <c r="G998" s="188" t="str">
        <f t="shared" si="347"/>
        <v>/</v>
      </c>
      <c r="H998" s="188">
        <f>IFERROR(INDEX('اطلاعات دوره'!A:Z,MATCH(G998,'اطلاعات دوره'!C:C,0),MATCH(H$1,'اطلاعات دوره'!$1:$1,0)),0)</f>
        <v>0</v>
      </c>
      <c r="I998" s="188">
        <f>IFERROR(INDEX('اطلاعات دوره'!A:Z,MATCH(G998,'اطلاعات دوره'!C:C,0),MATCH(I$1,'اطلاعات دوره'!$1:$1,0)),0)</f>
        <v>0</v>
      </c>
      <c r="J998" s="188">
        <f>IFERROR(INDEX('اطلاعات دوره'!A:Z,MATCH(G998,'اطلاعات دوره'!C:C,0),MATCH(J$1,'اطلاعات دوره'!$1:$1,0)),0)</f>
        <v>0</v>
      </c>
      <c r="K998" s="265"/>
      <c r="L998" s="188" t="str">
        <f>IFERROR(INDEX('اطلاعات دوره'!A:Z,MATCH(G998,'اطلاعات دوره'!C:C,0)-1,MATCH("عنوان",'اطلاعات دوره'!$1:$1,0)),"---")</f>
        <v>---</v>
      </c>
      <c r="M998" s="188" t="str">
        <f t="shared" si="348"/>
        <v>----</v>
      </c>
      <c r="N998" s="188" t="str">
        <f t="shared" si="349"/>
        <v>-/</v>
      </c>
      <c r="O998" s="265"/>
      <c r="P998" s="188">
        <f>IFERROR(INDEX('اطلاعات انشعابات شرکتها'!A:BB,MATCH(A998,'اطلاعات انشعابات شرکتها'!A:A,0),MATCH(P$1,'اطلاعات انشعابات شرکتها'!$1:$1,0)),0)</f>
        <v>0</v>
      </c>
      <c r="Q998" s="188">
        <f>IFERROR(INDEX('اطلاعات انشعابات شرکتها'!A:BB,MATCH(A998,'اطلاعات انشعابات شرکتها'!A:A,0),MATCH(Q$1,'اطلاعات انشعابات شرکتها'!$1:$1,0)),0)</f>
        <v>0</v>
      </c>
      <c r="R998" s="188">
        <f>IFERROR(INDEX('اطلاعات انشعابات شرکتها'!A:BB,MATCH(A998,'اطلاعات انشعابات شرکتها'!A:A,0),MATCH(R$1,'اطلاعات انشعابات شرکتها'!$1:$1,0)),0)</f>
        <v>0</v>
      </c>
      <c r="S998" s="265"/>
      <c r="T998" s="188">
        <f>IFERROR(INDEX('قرائت کنتور'!A:AZ,MATCH(A998&amp;"-"&amp;T$1,'قرائت کنتور'!B:B,0),MATCH(G998,'قرائت کنتور'!$1:$1,0)),0)</f>
        <v>0</v>
      </c>
      <c r="U998" s="188">
        <f>IFERROR(INDEX('قرائت کنتور'!A:AZ,MATCH(A998&amp;"-"&amp;U$1,'قرائت کنتور'!B:B,0),MATCH(L998,'قرائت کنتور'!$1:$1,0)),0)</f>
        <v>0</v>
      </c>
      <c r="V998" s="188">
        <f>IFERROR(INDEX('قرائت کنتور'!A:AZ,MATCH(A998&amp;"-"&amp;U$1,'قرائت کنتور'!B:B,0),MATCH(G998,'قرائت کنتور'!$1:$1,0)),0)</f>
        <v>0</v>
      </c>
      <c r="W998" s="188">
        <f>IFERROR(INDEX('قرائت کنتور'!A:AZ,MATCH(A998&amp;"-"&amp;W$1,'قرائت کنتور'!B:B,0),MATCH(L998,'قرائت کنتور'!$1:$1,0)),0)</f>
        <v>0</v>
      </c>
      <c r="X998" s="188">
        <f>IFERROR(INDEX('قرائت کنتور'!A:AZ,MATCH(A998&amp;"-"&amp;W$1,'قرائت کنتور'!B:B,0),MATCH(G998,'قرائت کنتور'!$1:$1,0)),0)</f>
        <v>0</v>
      </c>
      <c r="Y998" s="188">
        <f>IFERROR(INDEX('قرائت کنتور'!A:AZ,MATCH(A998&amp;"-"&amp;Y$1,'قرائت کنتور'!B:B,0),MATCH(L998,'قرائت کنتور'!$1:$1,0)),0)</f>
        <v>0</v>
      </c>
      <c r="Z998" s="188">
        <f>IFERROR(INDEX('قرائت کنتور'!A:AZ,MATCH(A998&amp;"-"&amp;Y$1,'قرائت کنتور'!B:B,0),MATCH(G998,'قرائت کنتور'!$1:$1,0)),0)</f>
        <v>0</v>
      </c>
      <c r="AA998" s="188">
        <f>IFERROR(INDEX('قرائت کنتور'!A:AZ,MATCH(A998&amp;"-"&amp;AA$1,'قرائت کنتور'!B:B,0),MATCH(L998,'قرائت کنتور'!$1:$1,0)),0)</f>
        <v>0</v>
      </c>
      <c r="AB998" s="188">
        <f>IFERROR(INDEX('قرائت کنتور'!A:AZ,MATCH(A998&amp;"-"&amp;AA$1,'قرائت کنتور'!B:B,0),MATCH(G998,'قرائت کنتور'!$1:$1,0)),0)</f>
        <v>0</v>
      </c>
      <c r="AC998" s="265"/>
      <c r="AD998" s="188">
        <f t="shared" si="350"/>
        <v>0</v>
      </c>
      <c r="AE998" s="188">
        <f t="shared" si="351"/>
        <v>0</v>
      </c>
      <c r="AF998" s="188">
        <f t="shared" si="352"/>
        <v>0</v>
      </c>
      <c r="AG998" s="188">
        <f t="shared" si="353"/>
        <v>0</v>
      </c>
      <c r="AH998" s="188">
        <f t="shared" si="354"/>
        <v>0</v>
      </c>
      <c r="AI998" s="188">
        <f t="shared" si="355"/>
        <v>0</v>
      </c>
      <c r="AJ998" s="188" t="str">
        <f t="shared" si="356"/>
        <v>0</v>
      </c>
      <c r="AK998" s="265"/>
      <c r="AL998" s="254" t="str">
        <f t="shared" si="357"/>
        <v>---</v>
      </c>
      <c r="AM998" s="254" t="str">
        <f t="shared" si="358"/>
        <v>---</v>
      </c>
      <c r="AN998" s="265"/>
      <c r="AO998" s="188" t="str">
        <f>IFERROR(INDEX('تعرفه ها'!A:Z,MATCH(P998&amp;"-"&amp;AO$1,'تعرفه ها'!C:C,0),MATCH(F998,'تعرفه ها'!$2:$2,0),1),"---")</f>
        <v>---</v>
      </c>
      <c r="AP998" s="188" t="str">
        <f>IFERROR(INDEX('تعرفه ها'!A:Z,MATCH(P998&amp;"-"&amp;AP$1,'تعرفه ها'!C:C,0),MATCH(F998,'تعرفه ها'!$2:$2,0),1),"---")</f>
        <v>---</v>
      </c>
      <c r="AQ998" s="188" t="str">
        <f>IFERROR(INDEX('تعرفه ها'!A:Z,MATCH(P998&amp;"-"&amp;AQ$1,'تعرفه ها'!C:C,0),MATCH(F998,'تعرفه ها'!$2:$2,0),1),"---")</f>
        <v>---</v>
      </c>
      <c r="AR998" s="188" t="str">
        <f>IFERROR(INDEX('تعرفه ها'!A:Z,MATCH(P998&amp;"-"&amp;AR$1,'تعرفه ها'!C:C,0),MATCH(F998,'تعرفه ها'!$2:$2,0),1),"---")</f>
        <v>---</v>
      </c>
      <c r="AS998" s="265"/>
      <c r="AT998" s="415" t="str">
        <f t="shared" si="359"/>
        <v>---</v>
      </c>
      <c r="AU998" s="415" t="str">
        <f t="shared" si="360"/>
        <v>---</v>
      </c>
      <c r="AV998" s="415" t="str">
        <f t="shared" si="361"/>
        <v>---</v>
      </c>
      <c r="AW998" s="415" t="str">
        <f t="shared" si="362"/>
        <v>---</v>
      </c>
      <c r="AX998" s="415" t="str">
        <f t="shared" si="363"/>
        <v>---</v>
      </c>
      <c r="AY998" s="415" t="str">
        <f>IFERROR(AH998*INDEX('تعرفه ها'!A:Z,MATCH("عوارض برق به ازاء هر کیلووات",'تعرفه ها'!$C:$C,0),MATCH(F998,'تعرفه ها'!$2:$2,0)),"---")</f>
        <v>---</v>
      </c>
      <c r="AZ998" s="415" t="str">
        <f t="shared" si="364"/>
        <v>---</v>
      </c>
      <c r="BA998" s="415" t="str">
        <f>IFERROR(ROUND(((AX998+AY998+AZ998)*INDEX('تعرفه ها'!A:Z,MATCH("هزینه نگهداری و تعمیرات شبکه برق",'تعرفه ها'!$C:$C,0),MATCH(F998,'تعرفه ها'!$2:$2,0))/100),0),"---")</f>
        <v>---</v>
      </c>
      <c r="BB998" s="415">
        <f>IFERROR(IF(P998="دیماندی",ROUND(AJ998*INDEX('تعرفه ها'!A:Z,MATCH(BB$1,'تعرفه ها'!$C:$C,0),MATCH(F998,'تعرفه ها'!$2:$2,0))*J998/30,0),0),"---")</f>
        <v>0</v>
      </c>
      <c r="BC998" s="415"/>
      <c r="BD998" s="54" t="str">
        <f>IFERROR(IF(INDEX('اطلاعات دوره'!A:Z,MATCH(G998,'اطلاعات دوره'!C:C,0),MATCH("برق",'اطلاعات دوره'!$1:$1,0))="دارد",ROUND(AX998*INDEX('تعرفه ها'!A:Z,MATCH("پیک فصلی برق",'تعرفه ها'!$C:$C,0),MATCH(F998,'تعرفه ها'!$2:$2,0))/100,0),0),"---")</f>
        <v>---</v>
      </c>
      <c r="BE998" s="415" t="str">
        <f>IFERROR(ROUND(((AX998+AY998+AZ998+BA998+BB998+BC998+BD998)*INDEX('تعرفه ها'!A:Z,MATCH("مالیات برق",'تعرفه ها'!$C:$C,0),MATCH(F998,'تعرفه ها'!$2:$2,0))/100),0),"---")</f>
        <v>---</v>
      </c>
      <c r="BF998" s="415" t="str">
        <f t="shared" si="365"/>
        <v>---</v>
      </c>
      <c r="BG998" s="415" t="str">
        <f t="shared" si="369"/>
        <v>---</v>
      </c>
      <c r="BH998" s="415" t="str">
        <f t="shared" si="366"/>
        <v>---</v>
      </c>
      <c r="BI998" s="54" t="str">
        <f t="shared" si="367"/>
        <v>---</v>
      </c>
      <c r="BJ998" s="55" t="str">
        <f t="shared" si="368"/>
        <v>---</v>
      </c>
      <c r="BK998" s="262"/>
      <c r="BL998" s="183" t="str">
        <f>IFERROR(IF(INDEX(پرداخت!A:AZ,MATCH(A998&amp;" - "&amp;"برق",پرداخت!$B:$B,0),MATCH(G998,پرداخت!$1:$1,0))="نشده","نشده","شده"),"---")</f>
        <v>---</v>
      </c>
    </row>
    <row r="999" spans="1:64" ht="33.75" hidden="1">
      <c r="A999" s="170"/>
      <c r="B999" s="47">
        <f>IFERROR(INDEX('اطلاعات انشعابات شرکتها'!A:BB,MATCH(A999,'اطلاعات انشعابات شرکتها'!A:A,0),MATCH(B$1,'اطلاعات انشعابات شرکتها'!$1:$1,0)),0)</f>
        <v>0</v>
      </c>
      <c r="C999" s="48">
        <f>IFERROR(INDEX('اطلاعات انشعابات شرکتها'!A:BB,MATCH(A999,'اطلاعات انشعابات شرکتها'!A:A,0),MATCH(C$1,'اطلاعات انشعابات شرکتها'!$1:$1,0)),0)</f>
        <v>0</v>
      </c>
      <c r="D999" s="45"/>
      <c r="E999" s="171"/>
      <c r="F999" s="170"/>
      <c r="G999" s="188" t="str">
        <f t="shared" si="347"/>
        <v>/</v>
      </c>
      <c r="H999" s="188">
        <f>IFERROR(INDEX('اطلاعات دوره'!A:Z,MATCH(G999,'اطلاعات دوره'!C:C,0),MATCH(H$1,'اطلاعات دوره'!$1:$1,0)),0)</f>
        <v>0</v>
      </c>
      <c r="I999" s="188">
        <f>IFERROR(INDEX('اطلاعات دوره'!A:Z,MATCH(G999,'اطلاعات دوره'!C:C,0),MATCH(I$1,'اطلاعات دوره'!$1:$1,0)),0)</f>
        <v>0</v>
      </c>
      <c r="J999" s="188">
        <f>IFERROR(INDEX('اطلاعات دوره'!A:Z,MATCH(G999,'اطلاعات دوره'!C:C,0),MATCH(J$1,'اطلاعات دوره'!$1:$1,0)),0)</f>
        <v>0</v>
      </c>
      <c r="K999" s="265"/>
      <c r="L999" s="188" t="str">
        <f>IFERROR(INDEX('اطلاعات دوره'!A:Z,MATCH(G999,'اطلاعات دوره'!C:C,0)-1,MATCH("عنوان",'اطلاعات دوره'!$1:$1,0)),"---")</f>
        <v>---</v>
      </c>
      <c r="M999" s="188" t="str">
        <f t="shared" si="348"/>
        <v>----</v>
      </c>
      <c r="N999" s="188" t="str">
        <f t="shared" si="349"/>
        <v>-/</v>
      </c>
      <c r="O999" s="265"/>
      <c r="P999" s="188">
        <f>IFERROR(INDEX('اطلاعات انشعابات شرکتها'!A:BB,MATCH(A999,'اطلاعات انشعابات شرکتها'!A:A,0),MATCH(P$1,'اطلاعات انشعابات شرکتها'!$1:$1,0)),0)</f>
        <v>0</v>
      </c>
      <c r="Q999" s="188">
        <f>IFERROR(INDEX('اطلاعات انشعابات شرکتها'!A:BB,MATCH(A999,'اطلاعات انشعابات شرکتها'!A:A,0),MATCH(Q$1,'اطلاعات انشعابات شرکتها'!$1:$1,0)),0)</f>
        <v>0</v>
      </c>
      <c r="R999" s="188">
        <f>IFERROR(INDEX('اطلاعات انشعابات شرکتها'!A:BB,MATCH(A999,'اطلاعات انشعابات شرکتها'!A:A,0),MATCH(R$1,'اطلاعات انشعابات شرکتها'!$1:$1,0)),0)</f>
        <v>0</v>
      </c>
      <c r="S999" s="265"/>
      <c r="T999" s="188">
        <f>IFERROR(INDEX('قرائت کنتور'!A:AZ,MATCH(A999&amp;"-"&amp;T$1,'قرائت کنتور'!B:B,0),MATCH(G999,'قرائت کنتور'!$1:$1,0)),0)</f>
        <v>0</v>
      </c>
      <c r="U999" s="188">
        <f>IFERROR(INDEX('قرائت کنتور'!A:AZ,MATCH(A999&amp;"-"&amp;U$1,'قرائت کنتور'!B:B,0),MATCH(L999,'قرائت کنتور'!$1:$1,0)),0)</f>
        <v>0</v>
      </c>
      <c r="V999" s="188">
        <f>IFERROR(INDEX('قرائت کنتور'!A:AZ,MATCH(A999&amp;"-"&amp;U$1,'قرائت کنتور'!B:B,0),MATCH(G999,'قرائت کنتور'!$1:$1,0)),0)</f>
        <v>0</v>
      </c>
      <c r="W999" s="188">
        <f>IFERROR(INDEX('قرائت کنتور'!A:AZ,MATCH(A999&amp;"-"&amp;W$1,'قرائت کنتور'!B:B,0),MATCH(L999,'قرائت کنتور'!$1:$1,0)),0)</f>
        <v>0</v>
      </c>
      <c r="X999" s="188">
        <f>IFERROR(INDEX('قرائت کنتور'!A:AZ,MATCH(A999&amp;"-"&amp;W$1,'قرائت کنتور'!B:B,0),MATCH(G999,'قرائت کنتور'!$1:$1,0)),0)</f>
        <v>0</v>
      </c>
      <c r="Y999" s="188">
        <f>IFERROR(INDEX('قرائت کنتور'!A:AZ,MATCH(A999&amp;"-"&amp;Y$1,'قرائت کنتور'!B:B,0),MATCH(L999,'قرائت کنتور'!$1:$1,0)),0)</f>
        <v>0</v>
      </c>
      <c r="Z999" s="188">
        <f>IFERROR(INDEX('قرائت کنتور'!A:AZ,MATCH(A999&amp;"-"&amp;Y$1,'قرائت کنتور'!B:B,0),MATCH(G999,'قرائت کنتور'!$1:$1,0)),0)</f>
        <v>0</v>
      </c>
      <c r="AA999" s="188">
        <f>IFERROR(INDEX('قرائت کنتور'!A:AZ,MATCH(A999&amp;"-"&amp;AA$1,'قرائت کنتور'!B:B,0),MATCH(L999,'قرائت کنتور'!$1:$1,0)),0)</f>
        <v>0</v>
      </c>
      <c r="AB999" s="188">
        <f>IFERROR(INDEX('قرائت کنتور'!A:AZ,MATCH(A999&amp;"-"&amp;AA$1,'قرائت کنتور'!B:B,0),MATCH(G999,'قرائت کنتور'!$1:$1,0)),0)</f>
        <v>0</v>
      </c>
      <c r="AC999" s="265"/>
      <c r="AD999" s="188">
        <f t="shared" si="350"/>
        <v>0</v>
      </c>
      <c r="AE999" s="188">
        <f t="shared" si="351"/>
        <v>0</v>
      </c>
      <c r="AF999" s="188">
        <f t="shared" si="352"/>
        <v>0</v>
      </c>
      <c r="AG999" s="188">
        <f t="shared" si="353"/>
        <v>0</v>
      </c>
      <c r="AH999" s="188">
        <f t="shared" si="354"/>
        <v>0</v>
      </c>
      <c r="AI999" s="188">
        <f t="shared" si="355"/>
        <v>0</v>
      </c>
      <c r="AJ999" s="188" t="str">
        <f t="shared" si="356"/>
        <v>0</v>
      </c>
      <c r="AK999" s="265"/>
      <c r="AL999" s="254" t="str">
        <f t="shared" si="357"/>
        <v>---</v>
      </c>
      <c r="AM999" s="254" t="str">
        <f t="shared" si="358"/>
        <v>---</v>
      </c>
      <c r="AN999" s="265"/>
      <c r="AO999" s="188" t="str">
        <f>IFERROR(INDEX('تعرفه ها'!A:Z,MATCH(P999&amp;"-"&amp;AO$1,'تعرفه ها'!C:C,0),MATCH(F999,'تعرفه ها'!$2:$2,0),1),"---")</f>
        <v>---</v>
      </c>
      <c r="AP999" s="188" t="str">
        <f>IFERROR(INDEX('تعرفه ها'!A:Z,MATCH(P999&amp;"-"&amp;AP$1,'تعرفه ها'!C:C,0),MATCH(F999,'تعرفه ها'!$2:$2,0),1),"---")</f>
        <v>---</v>
      </c>
      <c r="AQ999" s="188" t="str">
        <f>IFERROR(INDEX('تعرفه ها'!A:Z,MATCH(P999&amp;"-"&amp;AQ$1,'تعرفه ها'!C:C,0),MATCH(F999,'تعرفه ها'!$2:$2,0),1),"---")</f>
        <v>---</v>
      </c>
      <c r="AR999" s="188" t="str">
        <f>IFERROR(INDEX('تعرفه ها'!A:Z,MATCH(P999&amp;"-"&amp;AR$1,'تعرفه ها'!C:C,0),MATCH(F999,'تعرفه ها'!$2:$2,0),1),"---")</f>
        <v>---</v>
      </c>
      <c r="AS999" s="265"/>
      <c r="AT999" s="415" t="str">
        <f t="shared" si="359"/>
        <v>---</v>
      </c>
      <c r="AU999" s="415" t="str">
        <f t="shared" si="360"/>
        <v>---</v>
      </c>
      <c r="AV999" s="415" t="str">
        <f t="shared" si="361"/>
        <v>---</v>
      </c>
      <c r="AW999" s="415" t="str">
        <f t="shared" si="362"/>
        <v>---</v>
      </c>
      <c r="AX999" s="415" t="str">
        <f t="shared" si="363"/>
        <v>---</v>
      </c>
      <c r="AY999" s="415" t="str">
        <f>IFERROR(AH999*INDEX('تعرفه ها'!A:Z,MATCH("عوارض برق به ازاء هر کیلووات",'تعرفه ها'!$C:$C,0),MATCH(F999,'تعرفه ها'!$2:$2,0)),"---")</f>
        <v>---</v>
      </c>
      <c r="AZ999" s="415" t="str">
        <f t="shared" si="364"/>
        <v>---</v>
      </c>
      <c r="BA999" s="415" t="str">
        <f>IFERROR(ROUND(((AX999+AY999+AZ999)*INDEX('تعرفه ها'!A:Z,MATCH("هزینه نگهداری و تعمیرات شبکه برق",'تعرفه ها'!$C:$C,0),MATCH(F999,'تعرفه ها'!$2:$2,0))/100),0),"---")</f>
        <v>---</v>
      </c>
      <c r="BB999" s="415">
        <f>IFERROR(IF(P999="دیماندی",ROUND(AJ999*INDEX('تعرفه ها'!A:Z,MATCH(BB$1,'تعرفه ها'!$C:$C,0),MATCH(F999,'تعرفه ها'!$2:$2,0))*J999/30,0),0),"---")</f>
        <v>0</v>
      </c>
      <c r="BC999" s="415"/>
      <c r="BD999" s="54" t="str">
        <f>IFERROR(IF(INDEX('اطلاعات دوره'!A:Z,MATCH(G999,'اطلاعات دوره'!C:C,0),MATCH("برق",'اطلاعات دوره'!$1:$1,0))="دارد",ROUND(AX999*INDEX('تعرفه ها'!A:Z,MATCH("پیک فصلی برق",'تعرفه ها'!$C:$C,0),MATCH(F999,'تعرفه ها'!$2:$2,0))/100,0),0),"---")</f>
        <v>---</v>
      </c>
      <c r="BE999" s="415" t="str">
        <f>IFERROR(ROUND(((AX999+AY999+AZ999+BA999+BB999+BC999+BD999)*INDEX('تعرفه ها'!A:Z,MATCH("مالیات برق",'تعرفه ها'!$C:$C,0),MATCH(F999,'تعرفه ها'!$2:$2,0))/100),0),"---")</f>
        <v>---</v>
      </c>
      <c r="BF999" s="415" t="str">
        <f t="shared" si="365"/>
        <v>---</v>
      </c>
      <c r="BG999" s="415" t="str">
        <f t="shared" si="369"/>
        <v>---</v>
      </c>
      <c r="BH999" s="415" t="str">
        <f t="shared" si="366"/>
        <v>---</v>
      </c>
      <c r="BI999" s="54" t="str">
        <f t="shared" si="367"/>
        <v>---</v>
      </c>
      <c r="BJ999" s="55" t="str">
        <f t="shared" si="368"/>
        <v>---</v>
      </c>
      <c r="BK999" s="262"/>
      <c r="BL999" s="183" t="str">
        <f>IFERROR(IF(INDEX(پرداخت!A:AZ,MATCH(A999&amp;" - "&amp;"برق",پرداخت!$B:$B,0),MATCH(G999,پرداخت!$1:$1,0))="نشده","نشده","شده"),"---")</f>
        <v>---</v>
      </c>
    </row>
    <row r="1000" spans="1:64" ht="33.75" hidden="1">
      <c r="A1000" s="170"/>
      <c r="B1000" s="47">
        <f>IFERROR(INDEX('اطلاعات انشعابات شرکتها'!A:BB,MATCH(A1000,'اطلاعات انشعابات شرکتها'!A:A,0),MATCH(B$1,'اطلاعات انشعابات شرکتها'!$1:$1,0)),0)</f>
        <v>0</v>
      </c>
      <c r="C1000" s="48">
        <f>IFERROR(INDEX('اطلاعات انشعابات شرکتها'!A:BB,MATCH(A1000,'اطلاعات انشعابات شرکتها'!A:A,0),MATCH(C$1,'اطلاعات انشعابات شرکتها'!$1:$1,0)),0)</f>
        <v>0</v>
      </c>
      <c r="D1000" s="45"/>
      <c r="E1000" s="171"/>
      <c r="F1000" s="170"/>
      <c r="G1000" s="188" t="str">
        <f t="shared" si="347"/>
        <v>/</v>
      </c>
      <c r="H1000" s="188">
        <f>IFERROR(INDEX('اطلاعات دوره'!A:Z,MATCH(G1000,'اطلاعات دوره'!C:C,0),MATCH(H$1,'اطلاعات دوره'!$1:$1,0)),0)</f>
        <v>0</v>
      </c>
      <c r="I1000" s="188">
        <f>IFERROR(INDEX('اطلاعات دوره'!A:Z,MATCH(G1000,'اطلاعات دوره'!C:C,0),MATCH(I$1,'اطلاعات دوره'!$1:$1,0)),0)</f>
        <v>0</v>
      </c>
      <c r="J1000" s="188">
        <f>IFERROR(INDEX('اطلاعات دوره'!A:Z,MATCH(G1000,'اطلاعات دوره'!C:C,0),MATCH(J$1,'اطلاعات دوره'!$1:$1,0)),0)</f>
        <v>0</v>
      </c>
      <c r="K1000" s="265"/>
      <c r="L1000" s="188" t="str">
        <f>IFERROR(INDEX('اطلاعات دوره'!A:Z,MATCH(G1000,'اطلاعات دوره'!C:C,0)-1,MATCH("عنوان",'اطلاعات دوره'!$1:$1,0)),"---")</f>
        <v>---</v>
      </c>
      <c r="M1000" s="188" t="str">
        <f t="shared" si="348"/>
        <v>----</v>
      </c>
      <c r="N1000" s="188" t="str">
        <f t="shared" si="349"/>
        <v>-/</v>
      </c>
      <c r="O1000" s="265"/>
      <c r="P1000" s="188">
        <f>IFERROR(INDEX('اطلاعات انشعابات شرکتها'!A:BB,MATCH(A1000,'اطلاعات انشعابات شرکتها'!A:A,0),MATCH(P$1,'اطلاعات انشعابات شرکتها'!$1:$1,0)),0)</f>
        <v>0</v>
      </c>
      <c r="Q1000" s="188">
        <f>IFERROR(INDEX('اطلاعات انشعابات شرکتها'!A:BB,MATCH(A1000,'اطلاعات انشعابات شرکتها'!A:A,0),MATCH(Q$1,'اطلاعات انشعابات شرکتها'!$1:$1,0)),0)</f>
        <v>0</v>
      </c>
      <c r="R1000" s="188">
        <f>IFERROR(INDEX('اطلاعات انشعابات شرکتها'!A:BB,MATCH(A1000,'اطلاعات انشعابات شرکتها'!A:A,0),MATCH(R$1,'اطلاعات انشعابات شرکتها'!$1:$1,0)),0)</f>
        <v>0</v>
      </c>
      <c r="S1000" s="265"/>
      <c r="T1000" s="188">
        <f>IFERROR(INDEX('قرائت کنتور'!A:AZ,MATCH(A1000&amp;"-"&amp;T$1,'قرائت کنتور'!B:B,0),MATCH(G1000,'قرائت کنتور'!$1:$1,0)),0)</f>
        <v>0</v>
      </c>
      <c r="U1000" s="188">
        <f>IFERROR(INDEX('قرائت کنتور'!A:AZ,MATCH(A1000&amp;"-"&amp;U$1,'قرائت کنتور'!B:B,0),MATCH(L1000,'قرائت کنتور'!$1:$1,0)),0)</f>
        <v>0</v>
      </c>
      <c r="V1000" s="188">
        <f>IFERROR(INDEX('قرائت کنتور'!A:AZ,MATCH(A1000&amp;"-"&amp;U$1,'قرائت کنتور'!B:B,0),MATCH(G1000,'قرائت کنتور'!$1:$1,0)),0)</f>
        <v>0</v>
      </c>
      <c r="W1000" s="188">
        <f>IFERROR(INDEX('قرائت کنتور'!A:AZ,MATCH(A1000&amp;"-"&amp;W$1,'قرائت کنتور'!B:B,0),MATCH(L1000,'قرائت کنتور'!$1:$1,0)),0)</f>
        <v>0</v>
      </c>
      <c r="X1000" s="188">
        <f>IFERROR(INDEX('قرائت کنتور'!A:AZ,MATCH(A1000&amp;"-"&amp;W$1,'قرائت کنتور'!B:B,0),MATCH(G1000,'قرائت کنتور'!$1:$1,0)),0)</f>
        <v>0</v>
      </c>
      <c r="Y1000" s="188">
        <f>IFERROR(INDEX('قرائت کنتور'!A:AZ,MATCH(A1000&amp;"-"&amp;Y$1,'قرائت کنتور'!B:B,0),MATCH(L1000,'قرائت کنتور'!$1:$1,0)),0)</f>
        <v>0</v>
      </c>
      <c r="Z1000" s="188">
        <f>IFERROR(INDEX('قرائت کنتور'!A:AZ,MATCH(A1000&amp;"-"&amp;Y$1,'قرائت کنتور'!B:B,0),MATCH(G1000,'قرائت کنتور'!$1:$1,0)),0)</f>
        <v>0</v>
      </c>
      <c r="AA1000" s="188">
        <f>IFERROR(INDEX('قرائت کنتور'!A:AZ,MATCH(A1000&amp;"-"&amp;AA$1,'قرائت کنتور'!B:B,0),MATCH(L1000,'قرائت کنتور'!$1:$1,0)),0)</f>
        <v>0</v>
      </c>
      <c r="AB1000" s="188">
        <f>IFERROR(INDEX('قرائت کنتور'!A:AZ,MATCH(A1000&amp;"-"&amp;AA$1,'قرائت کنتور'!B:B,0),MATCH(G1000,'قرائت کنتور'!$1:$1,0)),0)</f>
        <v>0</v>
      </c>
      <c r="AC1000" s="265"/>
      <c r="AD1000" s="188">
        <f t="shared" si="350"/>
        <v>0</v>
      </c>
      <c r="AE1000" s="188">
        <f t="shared" si="351"/>
        <v>0</v>
      </c>
      <c r="AF1000" s="188">
        <f t="shared" si="352"/>
        <v>0</v>
      </c>
      <c r="AG1000" s="188">
        <f t="shared" si="353"/>
        <v>0</v>
      </c>
      <c r="AH1000" s="188">
        <f t="shared" si="354"/>
        <v>0</v>
      </c>
      <c r="AI1000" s="188">
        <f t="shared" si="355"/>
        <v>0</v>
      </c>
      <c r="AJ1000" s="188" t="str">
        <f t="shared" si="356"/>
        <v>0</v>
      </c>
      <c r="AK1000" s="265"/>
      <c r="AL1000" s="254" t="str">
        <f t="shared" si="357"/>
        <v>---</v>
      </c>
      <c r="AM1000" s="254" t="str">
        <f t="shared" si="358"/>
        <v>---</v>
      </c>
      <c r="AN1000" s="265"/>
      <c r="AO1000" s="188" t="str">
        <f>IFERROR(INDEX('تعرفه ها'!A:Z,MATCH(P1000&amp;"-"&amp;AO$1,'تعرفه ها'!C:C,0),MATCH(F1000,'تعرفه ها'!$2:$2,0),1),"---")</f>
        <v>---</v>
      </c>
      <c r="AP1000" s="188" t="str">
        <f>IFERROR(INDEX('تعرفه ها'!A:Z,MATCH(P1000&amp;"-"&amp;AP$1,'تعرفه ها'!C:C,0),MATCH(F1000,'تعرفه ها'!$2:$2,0),1),"---")</f>
        <v>---</v>
      </c>
      <c r="AQ1000" s="188" t="str">
        <f>IFERROR(INDEX('تعرفه ها'!A:Z,MATCH(P1000&amp;"-"&amp;AQ$1,'تعرفه ها'!C:C,0),MATCH(F1000,'تعرفه ها'!$2:$2,0),1),"---")</f>
        <v>---</v>
      </c>
      <c r="AR1000" s="188" t="str">
        <f>IFERROR(INDEX('تعرفه ها'!A:Z,MATCH(P1000&amp;"-"&amp;AR$1,'تعرفه ها'!C:C,0),MATCH(F1000,'تعرفه ها'!$2:$2,0),1),"---")</f>
        <v>---</v>
      </c>
      <c r="AS1000" s="265"/>
      <c r="AT1000" s="415" t="str">
        <f t="shared" si="359"/>
        <v>---</v>
      </c>
      <c r="AU1000" s="415" t="str">
        <f t="shared" si="360"/>
        <v>---</v>
      </c>
      <c r="AV1000" s="415" t="str">
        <f t="shared" si="361"/>
        <v>---</v>
      </c>
      <c r="AW1000" s="415" t="str">
        <f t="shared" si="362"/>
        <v>---</v>
      </c>
      <c r="AX1000" s="415" t="str">
        <f t="shared" si="363"/>
        <v>---</v>
      </c>
      <c r="AY1000" s="415" t="str">
        <f>IFERROR(AH1000*INDEX('تعرفه ها'!A:Z,MATCH("عوارض برق به ازاء هر کیلووات",'تعرفه ها'!$C:$C,0),MATCH(F1000,'تعرفه ها'!$2:$2,0)),"---")</f>
        <v>---</v>
      </c>
      <c r="AZ1000" s="415" t="str">
        <f t="shared" si="364"/>
        <v>---</v>
      </c>
      <c r="BA1000" s="415" t="str">
        <f>IFERROR(ROUND(((AX1000+AY1000+AZ1000)*INDEX('تعرفه ها'!A:Z,MATCH("هزینه نگهداری و تعمیرات شبکه برق",'تعرفه ها'!$C:$C,0),MATCH(F1000,'تعرفه ها'!$2:$2,0))/100),0),"---")</f>
        <v>---</v>
      </c>
      <c r="BB1000" s="415">
        <f>IFERROR(IF(P1000="دیماندی",ROUND(AJ1000*INDEX('تعرفه ها'!A:Z,MATCH(BB$1,'تعرفه ها'!$C:$C,0),MATCH(F1000,'تعرفه ها'!$2:$2,0))*J1000/30,0),0),"---")</f>
        <v>0</v>
      </c>
      <c r="BC1000" s="415"/>
      <c r="BD1000" s="54" t="str">
        <f>IFERROR(IF(INDEX('اطلاعات دوره'!A:Z,MATCH(G1000,'اطلاعات دوره'!C:C,0),MATCH("برق",'اطلاعات دوره'!$1:$1,0))="دارد",ROUND(AX1000*INDEX('تعرفه ها'!A:Z,MATCH("پیک فصلی برق",'تعرفه ها'!$C:$C,0),MATCH(F1000,'تعرفه ها'!$2:$2,0))/100,0),0),"---")</f>
        <v>---</v>
      </c>
      <c r="BE1000" s="415" t="str">
        <f>IFERROR(ROUND(((AX1000+AY1000+AZ1000+BA1000+BB1000+BC1000+BD1000)*INDEX('تعرفه ها'!A:Z,MATCH("مالیات برق",'تعرفه ها'!$C:$C,0),MATCH(F1000,'تعرفه ها'!$2:$2,0))/100),0),"---")</f>
        <v>---</v>
      </c>
      <c r="BF1000" s="415" t="str">
        <f t="shared" si="365"/>
        <v>---</v>
      </c>
      <c r="BG1000" s="415" t="str">
        <f t="shared" si="369"/>
        <v>---</v>
      </c>
      <c r="BH1000" s="415" t="str">
        <f t="shared" si="366"/>
        <v>---</v>
      </c>
      <c r="BI1000" s="54" t="str">
        <f t="shared" si="367"/>
        <v>---</v>
      </c>
      <c r="BJ1000" s="55" t="str">
        <f t="shared" si="368"/>
        <v>---</v>
      </c>
      <c r="BK1000" s="262"/>
      <c r="BL1000" s="183" t="str">
        <f>IFERROR(IF(INDEX(پرداخت!A:AZ,MATCH(A1000&amp;" - "&amp;"برق",پرداخت!$B:$B,0),MATCH(G1000,پرداخت!$1:$1,0))="نشده","نشده","شده"),"---")</f>
        <v>---</v>
      </c>
    </row>
    <row r="1001" spans="1:64" ht="22.5">
      <c r="A1001" s="144"/>
      <c r="B1001" s="144"/>
      <c r="C1001" s="144"/>
      <c r="D1001" s="61"/>
      <c r="E1001" s="61"/>
      <c r="F1001" s="61"/>
      <c r="G1001" s="61"/>
      <c r="H1001" s="61"/>
      <c r="I1001" s="61"/>
      <c r="J1001" s="61"/>
      <c r="K1001" s="266"/>
      <c r="L1001" s="61"/>
      <c r="M1001" s="61"/>
      <c r="N1001" s="61"/>
      <c r="O1001" s="266"/>
      <c r="P1001" s="61"/>
      <c r="Q1001" s="61"/>
      <c r="R1001" s="61"/>
      <c r="S1001" s="266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266"/>
      <c r="AD1001" s="61"/>
      <c r="AE1001" s="61"/>
      <c r="AF1001" s="61"/>
      <c r="AG1001" s="61"/>
      <c r="AH1001" s="61"/>
      <c r="AI1001" s="61"/>
      <c r="AJ1001" s="61"/>
      <c r="AK1001" s="266"/>
      <c r="AL1001" s="255"/>
      <c r="AM1001" s="255"/>
      <c r="AN1001" s="266"/>
      <c r="AO1001" s="186"/>
      <c r="AP1001" s="186"/>
      <c r="AQ1001" s="186"/>
      <c r="AR1001" s="186"/>
      <c r="AS1001" s="266"/>
      <c r="AT1001" s="268"/>
      <c r="AU1001" s="268"/>
      <c r="AV1001" s="268"/>
      <c r="AW1001" s="268"/>
      <c r="AX1001" s="269"/>
      <c r="AY1001" s="269"/>
      <c r="AZ1001" s="269"/>
      <c r="BA1001" s="269"/>
      <c r="BK1001" s="263"/>
      <c r="BL1001" s="144"/>
    </row>
    <row r="1002" spans="1:64" ht="22.5">
      <c r="A1002" s="144"/>
      <c r="B1002" s="144"/>
      <c r="C1002" s="144"/>
      <c r="D1002" s="61"/>
      <c r="E1002" s="61"/>
      <c r="F1002" s="61"/>
      <c r="G1002" s="61"/>
      <c r="H1002" s="61"/>
      <c r="I1002" s="61"/>
      <c r="J1002" s="61"/>
      <c r="K1002" s="266"/>
      <c r="L1002" s="61"/>
      <c r="M1002" s="61"/>
      <c r="N1002" s="61"/>
      <c r="O1002" s="266"/>
      <c r="P1002" s="61"/>
      <c r="Q1002" s="61"/>
      <c r="R1002" s="61"/>
      <c r="S1002" s="266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266"/>
      <c r="AD1002" s="61"/>
      <c r="AE1002" s="61"/>
      <c r="AF1002" s="61"/>
      <c r="AG1002" s="61"/>
      <c r="AH1002" s="61"/>
      <c r="AI1002" s="61"/>
      <c r="AJ1002" s="61"/>
      <c r="AK1002" s="266"/>
      <c r="AL1002" s="255"/>
      <c r="AM1002" s="255"/>
      <c r="AN1002" s="266"/>
      <c r="AO1002" s="186"/>
      <c r="AP1002" s="186"/>
      <c r="AQ1002" s="186"/>
      <c r="AR1002" s="186"/>
      <c r="AS1002" s="266"/>
      <c r="AT1002" s="268"/>
      <c r="AU1002" s="268"/>
      <c r="AV1002" s="268"/>
      <c r="AW1002" s="268"/>
      <c r="AX1002" s="269"/>
      <c r="AY1002" s="269"/>
      <c r="AZ1002" s="269"/>
      <c r="BA1002" s="269"/>
      <c r="BK1002" s="263"/>
      <c r="BL1002" s="144"/>
    </row>
    <row r="1003" spans="1:64" ht="22.5">
      <c r="A1003" s="144"/>
      <c r="B1003" s="144"/>
      <c r="C1003" s="144"/>
      <c r="D1003" s="61"/>
      <c r="E1003" s="61"/>
      <c r="F1003" s="61"/>
      <c r="G1003" s="61"/>
      <c r="H1003" s="61"/>
      <c r="I1003" s="61"/>
      <c r="J1003" s="61"/>
      <c r="K1003" s="266"/>
      <c r="L1003" s="61"/>
      <c r="M1003" s="61"/>
      <c r="N1003" s="61"/>
      <c r="O1003" s="266"/>
      <c r="P1003" s="61"/>
      <c r="Q1003" s="61"/>
      <c r="R1003" s="61"/>
      <c r="S1003" s="266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266"/>
      <c r="AD1003" s="61"/>
      <c r="AE1003" s="61"/>
      <c r="AF1003" s="61"/>
      <c r="AG1003" s="61"/>
      <c r="AH1003" s="61"/>
      <c r="AI1003" s="61"/>
      <c r="AJ1003" s="61"/>
      <c r="AK1003" s="266"/>
      <c r="AL1003" s="255"/>
      <c r="AM1003" s="255"/>
      <c r="AN1003" s="266"/>
      <c r="AO1003" s="186"/>
      <c r="AP1003" s="186"/>
      <c r="AQ1003" s="186"/>
      <c r="AR1003" s="186"/>
      <c r="AS1003" s="266"/>
      <c r="AT1003" s="268"/>
      <c r="AU1003" s="268"/>
      <c r="AV1003" s="268"/>
      <c r="AW1003" s="268"/>
      <c r="AX1003" s="269"/>
      <c r="AY1003" s="269"/>
      <c r="AZ1003" s="269"/>
      <c r="BA1003" s="269"/>
      <c r="BK1003" s="263"/>
      <c r="BL1003" s="144"/>
    </row>
    <row r="1004" spans="1:64" ht="22.5">
      <c r="A1004" s="144"/>
      <c r="B1004" s="144"/>
      <c r="C1004" s="144"/>
      <c r="D1004" s="61"/>
      <c r="E1004" s="61"/>
      <c r="F1004" s="61"/>
      <c r="G1004" s="61"/>
      <c r="H1004" s="61"/>
      <c r="I1004" s="61"/>
      <c r="J1004" s="61"/>
      <c r="K1004" s="266"/>
      <c r="L1004" s="61"/>
      <c r="M1004" s="61"/>
      <c r="N1004" s="61"/>
      <c r="O1004" s="266"/>
      <c r="P1004" s="61"/>
      <c r="Q1004" s="61"/>
      <c r="R1004" s="61"/>
      <c r="S1004" s="266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266"/>
      <c r="AD1004" s="61"/>
      <c r="AE1004" s="61"/>
      <c r="AF1004" s="61"/>
      <c r="AG1004" s="61"/>
      <c r="AH1004" s="61"/>
      <c r="AI1004" s="61"/>
      <c r="AJ1004" s="61"/>
      <c r="AK1004" s="266"/>
      <c r="AL1004" s="255"/>
      <c r="AM1004" s="255"/>
      <c r="AN1004" s="266"/>
      <c r="AO1004" s="186"/>
      <c r="AP1004" s="186"/>
      <c r="AQ1004" s="186"/>
      <c r="AR1004" s="186"/>
      <c r="AS1004" s="266"/>
      <c r="AT1004" s="268"/>
      <c r="AU1004" s="268"/>
      <c r="AV1004" s="268"/>
      <c r="AW1004" s="268"/>
      <c r="AX1004" s="269"/>
      <c r="AY1004" s="269"/>
      <c r="AZ1004" s="269"/>
      <c r="BA1004" s="269"/>
      <c r="BK1004" s="263"/>
      <c r="BL1004" s="144"/>
    </row>
    <row r="1005" spans="1:64" ht="22.5">
      <c r="A1005" s="144"/>
      <c r="B1005" s="144"/>
      <c r="C1005" s="144"/>
      <c r="D1005" s="61"/>
      <c r="E1005" s="61"/>
      <c r="F1005" s="61"/>
      <c r="G1005" s="61"/>
      <c r="H1005" s="61"/>
      <c r="I1005" s="61"/>
      <c r="J1005" s="61"/>
      <c r="K1005" s="266"/>
      <c r="L1005" s="61"/>
      <c r="M1005" s="61"/>
      <c r="N1005" s="61"/>
      <c r="O1005" s="266"/>
      <c r="P1005" s="61"/>
      <c r="Q1005" s="61"/>
      <c r="R1005" s="61"/>
      <c r="S1005" s="266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266"/>
      <c r="AD1005" s="61"/>
      <c r="AE1005" s="61"/>
      <c r="AF1005" s="61"/>
      <c r="AG1005" s="61"/>
      <c r="AH1005" s="61"/>
      <c r="AI1005" s="61"/>
      <c r="AJ1005" s="61"/>
      <c r="AK1005" s="266"/>
      <c r="AL1005" s="255"/>
      <c r="AM1005" s="255"/>
      <c r="AN1005" s="266"/>
      <c r="AO1005" s="186"/>
      <c r="AP1005" s="186"/>
      <c r="AQ1005" s="186"/>
      <c r="AR1005" s="186"/>
      <c r="AS1005" s="266"/>
      <c r="AT1005" s="268"/>
      <c r="AU1005" s="268"/>
      <c r="AV1005" s="268"/>
      <c r="AW1005" s="268"/>
      <c r="AX1005" s="269"/>
      <c r="AY1005" s="269"/>
      <c r="AZ1005" s="269"/>
      <c r="BA1005" s="269"/>
      <c r="BK1005" s="263"/>
      <c r="BL1005" s="144"/>
    </row>
    <row r="1006" spans="1:64" ht="22.5">
      <c r="A1006" s="144"/>
      <c r="B1006" s="144"/>
      <c r="C1006" s="144"/>
      <c r="D1006" s="61"/>
      <c r="E1006" s="61"/>
      <c r="F1006" s="61"/>
      <c r="G1006" s="61"/>
      <c r="H1006" s="61"/>
      <c r="I1006" s="61"/>
      <c r="J1006" s="61"/>
      <c r="K1006" s="266"/>
      <c r="L1006" s="61"/>
      <c r="M1006" s="61"/>
      <c r="N1006" s="61"/>
      <c r="O1006" s="266"/>
      <c r="P1006" s="61"/>
      <c r="Q1006" s="61"/>
      <c r="R1006" s="61"/>
      <c r="S1006" s="266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266"/>
      <c r="AD1006" s="61"/>
      <c r="AE1006" s="61"/>
      <c r="AF1006" s="61"/>
      <c r="AG1006" s="61"/>
      <c r="AH1006" s="61"/>
      <c r="AI1006" s="61"/>
      <c r="AJ1006" s="61"/>
      <c r="AK1006" s="266"/>
      <c r="AL1006" s="255"/>
      <c r="AM1006" s="255"/>
      <c r="AN1006" s="266"/>
      <c r="AO1006" s="186"/>
      <c r="AP1006" s="186"/>
      <c r="AQ1006" s="186"/>
      <c r="AR1006" s="186"/>
      <c r="AS1006" s="266"/>
      <c r="AT1006" s="268"/>
      <c r="AU1006" s="268"/>
      <c r="AV1006" s="268"/>
      <c r="AW1006" s="268"/>
      <c r="AX1006" s="269"/>
      <c r="AY1006" s="269"/>
      <c r="AZ1006" s="269"/>
      <c r="BA1006" s="269"/>
      <c r="BK1006" s="263"/>
      <c r="BL1006" s="144"/>
    </row>
    <row r="1007" spans="1:64" ht="22.5">
      <c r="A1007" s="144"/>
      <c r="B1007" s="144"/>
      <c r="C1007" s="144"/>
      <c r="D1007" s="61"/>
      <c r="E1007" s="61"/>
      <c r="F1007" s="61"/>
      <c r="G1007" s="61"/>
      <c r="H1007" s="61"/>
      <c r="I1007" s="61"/>
      <c r="J1007" s="61"/>
      <c r="K1007" s="266"/>
      <c r="L1007" s="61"/>
      <c r="M1007" s="61"/>
      <c r="N1007" s="61"/>
      <c r="O1007" s="266"/>
      <c r="P1007" s="61"/>
      <c r="Q1007" s="61"/>
      <c r="R1007" s="61"/>
      <c r="S1007" s="266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266"/>
      <c r="AD1007" s="61"/>
      <c r="AE1007" s="61"/>
      <c r="AF1007" s="61"/>
      <c r="AG1007" s="61"/>
      <c r="AH1007" s="61"/>
      <c r="AI1007" s="61"/>
      <c r="AJ1007" s="61"/>
      <c r="AK1007" s="266"/>
      <c r="AL1007" s="255"/>
      <c r="AM1007" s="255"/>
      <c r="AN1007" s="266"/>
      <c r="AO1007" s="186"/>
      <c r="AP1007" s="186"/>
      <c r="AQ1007" s="186"/>
      <c r="AR1007" s="186"/>
      <c r="AS1007" s="266"/>
      <c r="AT1007" s="268"/>
      <c r="AU1007" s="268"/>
      <c r="AV1007" s="268"/>
      <c r="AW1007" s="268"/>
      <c r="AX1007" s="269"/>
      <c r="AY1007" s="269"/>
      <c r="AZ1007" s="269"/>
      <c r="BA1007" s="269"/>
      <c r="BK1007" s="263"/>
      <c r="BL1007" s="144"/>
    </row>
    <row r="1008" spans="1:64">
      <c r="A1008" s="144"/>
      <c r="B1008" s="144"/>
      <c r="C1008" s="144"/>
      <c r="D1008" s="61"/>
      <c r="E1008" s="61"/>
      <c r="F1008" s="61"/>
      <c r="G1008" s="61"/>
      <c r="H1008" s="61"/>
      <c r="I1008" s="61"/>
      <c r="J1008" s="61"/>
      <c r="K1008" s="266"/>
      <c r="L1008" s="61"/>
      <c r="M1008" s="61"/>
      <c r="N1008" s="61"/>
      <c r="O1008" s="266"/>
      <c r="P1008" s="61"/>
      <c r="Q1008" s="61"/>
      <c r="R1008" s="61"/>
      <c r="S1008" s="266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266"/>
      <c r="AD1008" s="61"/>
      <c r="AE1008" s="61"/>
      <c r="AF1008" s="61"/>
      <c r="AG1008" s="61"/>
      <c r="AH1008" s="61"/>
      <c r="AI1008" s="61"/>
      <c r="AJ1008" s="61"/>
      <c r="AK1008" s="266"/>
      <c r="AL1008" s="255"/>
      <c r="AM1008" s="255"/>
      <c r="AN1008" s="266"/>
      <c r="AO1008" s="186"/>
      <c r="AP1008" s="186"/>
      <c r="AQ1008" s="186"/>
      <c r="AR1008" s="186"/>
      <c r="AS1008" s="266"/>
      <c r="AT1008" s="268"/>
      <c r="AU1008" s="268"/>
      <c r="AV1008" s="268"/>
      <c r="AW1008" s="268"/>
      <c r="AX1008" s="269"/>
      <c r="AY1008" s="269"/>
      <c r="AZ1008" s="269"/>
      <c r="BA1008" s="269"/>
      <c r="BK1008" s="263"/>
      <c r="BL1008" s="146"/>
    </row>
    <row r="1009" spans="1:64">
      <c r="A1009" s="144"/>
      <c r="B1009" s="144"/>
      <c r="C1009" s="144"/>
      <c r="D1009" s="61"/>
      <c r="E1009" s="61"/>
      <c r="F1009" s="61"/>
      <c r="G1009" s="61"/>
      <c r="H1009" s="61"/>
      <c r="I1009" s="61"/>
      <c r="J1009" s="61"/>
      <c r="K1009" s="266"/>
      <c r="L1009" s="61"/>
      <c r="M1009" s="61"/>
      <c r="N1009" s="61"/>
      <c r="O1009" s="266"/>
      <c r="P1009" s="61"/>
      <c r="Q1009" s="61"/>
      <c r="R1009" s="61"/>
      <c r="S1009" s="266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266"/>
      <c r="AD1009" s="61"/>
      <c r="AE1009" s="61"/>
      <c r="AF1009" s="61"/>
      <c r="AG1009" s="61"/>
      <c r="AH1009" s="61"/>
      <c r="AI1009" s="61"/>
      <c r="AJ1009" s="61"/>
      <c r="AK1009" s="266"/>
      <c r="AL1009" s="255"/>
      <c r="AM1009" s="255"/>
      <c r="AN1009" s="266"/>
      <c r="AO1009" s="186"/>
      <c r="AP1009" s="186"/>
      <c r="AQ1009" s="186"/>
      <c r="AR1009" s="186"/>
      <c r="AS1009" s="266"/>
      <c r="AT1009" s="268"/>
      <c r="AU1009" s="268"/>
      <c r="AV1009" s="268"/>
      <c r="AW1009" s="268"/>
      <c r="AX1009" s="269"/>
      <c r="AY1009" s="269"/>
      <c r="AZ1009" s="269"/>
      <c r="BA1009" s="269"/>
      <c r="BK1009" s="263"/>
      <c r="BL1009" s="146"/>
    </row>
    <row r="1010" spans="1:64">
      <c r="A1010" s="147"/>
      <c r="B1010" s="147"/>
      <c r="C1010" s="147"/>
      <c r="D1010" s="61"/>
      <c r="E1010" s="61"/>
      <c r="F1010" s="61"/>
      <c r="G1010" s="61"/>
      <c r="H1010" s="61"/>
      <c r="I1010" s="61"/>
      <c r="J1010" s="61"/>
      <c r="K1010" s="266"/>
      <c r="L1010" s="61"/>
      <c r="M1010" s="61"/>
      <c r="N1010" s="61"/>
      <c r="O1010" s="266"/>
      <c r="P1010" s="61"/>
      <c r="Q1010" s="61"/>
      <c r="R1010" s="61"/>
      <c r="S1010" s="266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266"/>
      <c r="AD1010" s="61"/>
      <c r="AE1010" s="61"/>
      <c r="AF1010" s="61"/>
      <c r="AG1010" s="61"/>
      <c r="AH1010" s="61"/>
      <c r="AI1010" s="61"/>
      <c r="AJ1010" s="61"/>
      <c r="AK1010" s="266"/>
      <c r="AL1010" s="255"/>
      <c r="AM1010" s="255"/>
      <c r="AN1010" s="266"/>
      <c r="AO1010" s="186"/>
      <c r="AP1010" s="186"/>
      <c r="AQ1010" s="186"/>
      <c r="AR1010" s="186"/>
      <c r="AS1010" s="266"/>
      <c r="AT1010" s="268"/>
      <c r="AU1010" s="268"/>
      <c r="AV1010" s="268"/>
      <c r="AW1010" s="268"/>
      <c r="AX1010" s="269"/>
      <c r="AY1010" s="269"/>
      <c r="AZ1010" s="269"/>
      <c r="BA1010" s="269"/>
      <c r="BK1010" s="263"/>
      <c r="BL1010" s="146"/>
    </row>
    <row r="1011" spans="1:64">
      <c r="A1011" s="147"/>
      <c r="B1011" s="147"/>
      <c r="C1011" s="147"/>
      <c r="D1011" s="61"/>
      <c r="E1011" s="61"/>
      <c r="F1011" s="61"/>
      <c r="G1011" s="61"/>
      <c r="H1011" s="61"/>
      <c r="I1011" s="61"/>
      <c r="J1011" s="61"/>
      <c r="K1011" s="266"/>
      <c r="L1011" s="61"/>
      <c r="M1011" s="61"/>
      <c r="N1011" s="61"/>
      <c r="O1011" s="266"/>
      <c r="P1011" s="61"/>
      <c r="Q1011" s="61"/>
      <c r="R1011" s="61"/>
      <c r="S1011" s="266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266"/>
      <c r="AD1011" s="61"/>
      <c r="AE1011" s="61"/>
      <c r="AF1011" s="61"/>
      <c r="AG1011" s="61"/>
      <c r="AH1011" s="61"/>
      <c r="AI1011" s="61"/>
      <c r="AJ1011" s="61"/>
      <c r="AK1011" s="266"/>
      <c r="AL1011" s="255"/>
      <c r="AM1011" s="255"/>
      <c r="AN1011" s="266"/>
      <c r="AO1011" s="186"/>
      <c r="AP1011" s="186"/>
      <c r="AQ1011" s="186"/>
      <c r="AR1011" s="186"/>
      <c r="AS1011" s="266"/>
      <c r="AT1011" s="268"/>
      <c r="AU1011" s="268"/>
      <c r="AV1011" s="268"/>
      <c r="AW1011" s="268"/>
      <c r="AX1011" s="269"/>
      <c r="AY1011" s="269"/>
      <c r="AZ1011" s="269"/>
      <c r="BA1011" s="269"/>
      <c r="BK1011" s="263"/>
      <c r="BL1011" s="146"/>
    </row>
    <row r="1012" spans="1:64">
      <c r="A1012" s="147"/>
      <c r="B1012" s="147"/>
      <c r="C1012" s="147"/>
      <c r="D1012" s="61"/>
      <c r="E1012" s="61"/>
      <c r="F1012" s="61"/>
      <c r="G1012" s="61"/>
      <c r="H1012" s="61"/>
      <c r="I1012" s="61"/>
      <c r="J1012" s="61"/>
      <c r="K1012" s="266"/>
      <c r="L1012" s="61"/>
      <c r="M1012" s="61"/>
      <c r="N1012" s="61"/>
      <c r="O1012" s="266"/>
      <c r="P1012" s="61"/>
      <c r="Q1012" s="61"/>
      <c r="R1012" s="61"/>
      <c r="S1012" s="266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266"/>
      <c r="AD1012" s="61"/>
      <c r="AE1012" s="61"/>
      <c r="AF1012" s="61"/>
      <c r="AG1012" s="61"/>
      <c r="AH1012" s="61"/>
      <c r="AI1012" s="61"/>
      <c r="AJ1012" s="61"/>
      <c r="AK1012" s="266"/>
      <c r="AL1012" s="255"/>
      <c r="AM1012" s="255"/>
      <c r="AN1012" s="266"/>
      <c r="AO1012" s="186"/>
      <c r="AP1012" s="186"/>
      <c r="AQ1012" s="186"/>
      <c r="AR1012" s="186"/>
      <c r="AS1012" s="266"/>
      <c r="AT1012" s="268"/>
      <c r="AU1012" s="268"/>
      <c r="AV1012" s="268"/>
      <c r="AW1012" s="268"/>
      <c r="AX1012" s="269"/>
      <c r="AY1012" s="269"/>
      <c r="AZ1012" s="269"/>
      <c r="BA1012" s="269"/>
      <c r="BK1012" s="263"/>
      <c r="BL1012" s="146"/>
    </row>
    <row r="1013" spans="1:64">
      <c r="A1013" s="150"/>
      <c r="B1013" s="150"/>
      <c r="C1013" s="150"/>
      <c r="D1013" s="61"/>
      <c r="E1013" s="61"/>
      <c r="F1013" s="61"/>
      <c r="G1013" s="61"/>
      <c r="H1013" s="61"/>
      <c r="I1013" s="61"/>
      <c r="J1013" s="61"/>
      <c r="K1013" s="266"/>
      <c r="L1013" s="61"/>
      <c r="M1013" s="61"/>
      <c r="N1013" s="61"/>
      <c r="O1013" s="266"/>
      <c r="P1013" s="61"/>
      <c r="Q1013" s="61"/>
      <c r="R1013" s="61"/>
      <c r="S1013" s="266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266"/>
      <c r="AD1013" s="61"/>
      <c r="AE1013" s="61"/>
      <c r="AF1013" s="61"/>
      <c r="AG1013" s="61"/>
      <c r="AH1013" s="61"/>
      <c r="AI1013" s="61"/>
      <c r="AJ1013" s="61"/>
      <c r="AK1013" s="266"/>
      <c r="AL1013" s="255"/>
      <c r="AM1013" s="255"/>
      <c r="AN1013" s="266"/>
      <c r="AO1013" s="186"/>
      <c r="AP1013" s="186"/>
      <c r="AQ1013" s="186"/>
      <c r="AR1013" s="186"/>
      <c r="AS1013" s="266"/>
      <c r="AT1013" s="268"/>
      <c r="AU1013" s="268"/>
      <c r="AV1013" s="268"/>
      <c r="AW1013" s="268"/>
      <c r="AX1013" s="269"/>
      <c r="AY1013" s="269"/>
      <c r="AZ1013" s="269"/>
      <c r="BA1013" s="269"/>
      <c r="BK1013" s="263"/>
      <c r="BL1013" s="146"/>
    </row>
    <row r="1014" spans="1:64">
      <c r="A1014" s="40"/>
      <c r="B1014" s="40"/>
      <c r="C1014" s="40"/>
      <c r="D1014" s="61"/>
      <c r="E1014" s="61"/>
      <c r="F1014" s="61"/>
      <c r="G1014" s="61"/>
      <c r="H1014" s="61"/>
      <c r="I1014" s="61"/>
      <c r="J1014" s="61"/>
      <c r="K1014" s="266"/>
      <c r="L1014" s="61"/>
      <c r="M1014" s="61"/>
      <c r="N1014" s="61"/>
      <c r="O1014" s="266"/>
      <c r="P1014" s="61"/>
      <c r="Q1014" s="61"/>
      <c r="R1014" s="61"/>
      <c r="S1014" s="266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266"/>
      <c r="AD1014" s="61"/>
      <c r="AE1014" s="61"/>
      <c r="AF1014" s="61"/>
      <c r="AG1014" s="61"/>
      <c r="AH1014" s="61"/>
      <c r="AI1014" s="61"/>
      <c r="AJ1014" s="61"/>
      <c r="AK1014" s="266"/>
      <c r="AL1014" s="255"/>
      <c r="AM1014" s="255"/>
      <c r="AN1014" s="266"/>
      <c r="AO1014" s="186"/>
      <c r="AP1014" s="186"/>
      <c r="AQ1014" s="186"/>
      <c r="AR1014" s="186"/>
      <c r="AS1014" s="266"/>
      <c r="AT1014" s="268"/>
      <c r="AU1014" s="268"/>
      <c r="AV1014" s="268"/>
      <c r="AW1014" s="268"/>
      <c r="AX1014" s="269"/>
      <c r="AY1014" s="269"/>
      <c r="AZ1014" s="269"/>
      <c r="BA1014" s="269"/>
      <c r="BK1014" s="263"/>
      <c r="BL1014" s="146"/>
    </row>
    <row r="1015" spans="1:64">
      <c r="A1015" s="40"/>
      <c r="B1015" s="40"/>
      <c r="C1015" s="40"/>
      <c r="D1015" s="61"/>
      <c r="E1015" s="61"/>
      <c r="F1015" s="61"/>
      <c r="G1015" s="61"/>
      <c r="H1015" s="61"/>
      <c r="I1015" s="61"/>
      <c r="J1015" s="61"/>
      <c r="K1015" s="266"/>
      <c r="L1015" s="61"/>
      <c r="M1015" s="61"/>
      <c r="N1015" s="61"/>
      <c r="O1015" s="266"/>
      <c r="P1015" s="61"/>
      <c r="Q1015" s="61"/>
      <c r="R1015" s="61"/>
      <c r="S1015" s="266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266"/>
      <c r="AD1015" s="61"/>
      <c r="AE1015" s="61"/>
      <c r="AF1015" s="61"/>
      <c r="AG1015" s="61"/>
      <c r="AH1015" s="61"/>
      <c r="AI1015" s="61"/>
      <c r="AJ1015" s="61"/>
      <c r="AK1015" s="266"/>
      <c r="AL1015" s="255"/>
      <c r="AM1015" s="255"/>
      <c r="AN1015" s="266"/>
      <c r="AO1015" s="186"/>
      <c r="AP1015" s="186"/>
      <c r="AQ1015" s="186"/>
      <c r="AR1015" s="186"/>
      <c r="AS1015" s="266"/>
      <c r="AT1015" s="268"/>
      <c r="AU1015" s="268"/>
      <c r="AV1015" s="268"/>
      <c r="AW1015" s="268"/>
      <c r="AX1015" s="269"/>
      <c r="AY1015" s="269"/>
      <c r="AZ1015" s="269"/>
      <c r="BA1015" s="269"/>
      <c r="BK1015" s="263"/>
      <c r="BL1015" s="146"/>
    </row>
    <row r="1016" spans="1:64">
      <c r="A1016" s="40"/>
      <c r="B1016" s="40"/>
      <c r="C1016" s="40"/>
      <c r="D1016" s="61"/>
      <c r="E1016" s="61"/>
      <c r="F1016" s="61"/>
      <c r="G1016" s="61"/>
      <c r="H1016" s="61"/>
      <c r="I1016" s="61"/>
      <c r="J1016" s="61"/>
      <c r="K1016" s="266"/>
      <c r="L1016" s="61"/>
      <c r="M1016" s="61"/>
      <c r="N1016" s="61"/>
      <c r="O1016" s="266"/>
      <c r="P1016" s="61"/>
      <c r="Q1016" s="61"/>
      <c r="R1016" s="61"/>
      <c r="S1016" s="266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266"/>
      <c r="AD1016" s="61"/>
      <c r="AE1016" s="61"/>
      <c r="AF1016" s="61"/>
      <c r="AG1016" s="61"/>
      <c r="AH1016" s="61"/>
      <c r="AI1016" s="61"/>
      <c r="AJ1016" s="61"/>
      <c r="AK1016" s="266"/>
      <c r="AL1016" s="255"/>
      <c r="AM1016" s="255"/>
      <c r="AN1016" s="266"/>
      <c r="AO1016" s="186"/>
      <c r="AP1016" s="186"/>
      <c r="AQ1016" s="186"/>
      <c r="AR1016" s="186"/>
      <c r="AS1016" s="266"/>
      <c r="AT1016" s="268"/>
      <c r="AU1016" s="268"/>
      <c r="AV1016" s="268"/>
      <c r="AW1016" s="268"/>
      <c r="AX1016" s="269"/>
      <c r="AY1016" s="269"/>
      <c r="AZ1016" s="269"/>
      <c r="BA1016" s="269"/>
      <c r="BK1016" s="263"/>
      <c r="BL1016" s="146"/>
    </row>
    <row r="1017" spans="1:64">
      <c r="A1017" s="40"/>
      <c r="B1017" s="40"/>
      <c r="C1017" s="40"/>
      <c r="D1017" s="61"/>
      <c r="E1017" s="61"/>
      <c r="F1017" s="61"/>
      <c r="G1017" s="61"/>
      <c r="H1017" s="61"/>
      <c r="I1017" s="61"/>
      <c r="J1017" s="61"/>
      <c r="K1017" s="266"/>
      <c r="L1017" s="61"/>
      <c r="M1017" s="61"/>
      <c r="N1017" s="61"/>
      <c r="O1017" s="266"/>
      <c r="P1017" s="61"/>
      <c r="Q1017" s="61"/>
      <c r="R1017" s="61"/>
      <c r="S1017" s="266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266"/>
      <c r="AD1017" s="61"/>
      <c r="AE1017" s="61"/>
      <c r="AF1017" s="61"/>
      <c r="AG1017" s="61"/>
      <c r="AH1017" s="61"/>
      <c r="AI1017" s="61"/>
      <c r="AJ1017" s="61"/>
      <c r="AK1017" s="266"/>
      <c r="AL1017" s="255"/>
      <c r="AM1017" s="255"/>
      <c r="AN1017" s="266"/>
      <c r="AO1017" s="186"/>
      <c r="AP1017" s="186"/>
      <c r="AQ1017" s="186"/>
      <c r="AR1017" s="186"/>
      <c r="AS1017" s="266"/>
      <c r="AT1017" s="268"/>
      <c r="AU1017" s="268"/>
      <c r="AV1017" s="268"/>
      <c r="AW1017" s="268"/>
      <c r="AX1017" s="269"/>
      <c r="AY1017" s="269"/>
      <c r="AZ1017" s="269"/>
      <c r="BA1017" s="269"/>
      <c r="BK1017" s="263"/>
      <c r="BL1017" s="146"/>
    </row>
    <row r="1018" spans="1:64">
      <c r="A1018" s="40"/>
      <c r="B1018" s="40"/>
      <c r="C1018" s="40"/>
      <c r="D1018" s="61"/>
      <c r="E1018" s="61"/>
      <c r="F1018" s="61"/>
      <c r="G1018" s="61"/>
      <c r="H1018" s="61"/>
      <c r="I1018" s="61"/>
      <c r="J1018" s="61"/>
      <c r="K1018" s="266"/>
      <c r="L1018" s="61"/>
      <c r="M1018" s="61"/>
      <c r="N1018" s="61"/>
      <c r="O1018" s="266"/>
      <c r="P1018" s="61"/>
      <c r="Q1018" s="61"/>
      <c r="R1018" s="61"/>
      <c r="S1018" s="266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266"/>
      <c r="AD1018" s="61"/>
      <c r="AE1018" s="61"/>
      <c r="AF1018" s="61"/>
      <c r="AG1018" s="61"/>
      <c r="AH1018" s="61"/>
      <c r="AI1018" s="61"/>
      <c r="AJ1018" s="61"/>
      <c r="AK1018" s="266"/>
      <c r="AL1018" s="255"/>
      <c r="AM1018" s="255"/>
      <c r="AN1018" s="266"/>
      <c r="AO1018" s="186"/>
      <c r="AP1018" s="186"/>
      <c r="AQ1018" s="186"/>
      <c r="AR1018" s="186"/>
      <c r="AS1018" s="266"/>
      <c r="AT1018" s="268"/>
      <c r="AU1018" s="268"/>
      <c r="AV1018" s="268"/>
      <c r="AW1018" s="268"/>
      <c r="AX1018" s="269"/>
      <c r="AY1018" s="269"/>
      <c r="AZ1018" s="269"/>
      <c r="BA1018" s="269"/>
      <c r="BK1018" s="263"/>
      <c r="BL1018" s="146"/>
    </row>
    <row r="1019" spans="1:64">
      <c r="A1019" s="40"/>
      <c r="B1019" s="40"/>
      <c r="C1019" s="40"/>
      <c r="D1019" s="61"/>
      <c r="E1019" s="61"/>
      <c r="F1019" s="61"/>
      <c r="G1019" s="61"/>
      <c r="H1019" s="61"/>
      <c r="I1019" s="61"/>
      <c r="J1019" s="61"/>
      <c r="K1019" s="266"/>
      <c r="L1019" s="61"/>
      <c r="M1019" s="61"/>
      <c r="N1019" s="61"/>
      <c r="O1019" s="266"/>
      <c r="P1019" s="61"/>
      <c r="Q1019" s="61"/>
      <c r="R1019" s="61"/>
      <c r="S1019" s="266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266"/>
      <c r="AD1019" s="61"/>
      <c r="AE1019" s="61"/>
      <c r="AF1019" s="61"/>
      <c r="AG1019" s="61"/>
      <c r="AH1019" s="61"/>
      <c r="AI1019" s="61"/>
      <c r="AJ1019" s="61"/>
      <c r="AK1019" s="266"/>
      <c r="AL1019" s="255"/>
      <c r="AM1019" s="255"/>
      <c r="AN1019" s="266"/>
      <c r="AO1019" s="186"/>
      <c r="AP1019" s="186"/>
      <c r="AQ1019" s="186"/>
      <c r="AR1019" s="186"/>
      <c r="AS1019" s="266"/>
      <c r="AT1019" s="268"/>
      <c r="AU1019" s="268"/>
      <c r="AV1019" s="268"/>
      <c r="AW1019" s="268"/>
      <c r="AX1019" s="269"/>
      <c r="AY1019" s="269"/>
      <c r="AZ1019" s="269"/>
      <c r="BA1019" s="269"/>
      <c r="BK1019" s="263"/>
      <c r="BL1019" s="146"/>
    </row>
    <row r="1020" spans="1:64">
      <c r="A1020" s="40"/>
      <c r="B1020" s="40"/>
      <c r="C1020" s="40"/>
      <c r="D1020" s="61"/>
      <c r="E1020" s="61"/>
      <c r="F1020" s="61"/>
      <c r="G1020" s="61"/>
      <c r="H1020" s="61"/>
      <c r="I1020" s="61"/>
      <c r="J1020" s="61"/>
      <c r="K1020" s="266"/>
      <c r="L1020" s="61"/>
      <c r="M1020" s="61"/>
      <c r="N1020" s="61"/>
      <c r="O1020" s="266"/>
      <c r="P1020" s="61"/>
      <c r="Q1020" s="61"/>
      <c r="R1020" s="61"/>
      <c r="S1020" s="266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266"/>
      <c r="AD1020" s="61"/>
      <c r="AE1020" s="61"/>
      <c r="AF1020" s="61"/>
      <c r="AG1020" s="61"/>
      <c r="AH1020" s="61"/>
      <c r="AI1020" s="61"/>
      <c r="AJ1020" s="61"/>
      <c r="AK1020" s="266"/>
      <c r="AL1020" s="255"/>
      <c r="AM1020" s="255"/>
      <c r="AN1020" s="266"/>
      <c r="AO1020" s="186"/>
      <c r="AP1020" s="186"/>
      <c r="AQ1020" s="186"/>
      <c r="AR1020" s="186"/>
      <c r="AS1020" s="266"/>
      <c r="AT1020" s="268"/>
      <c r="AU1020" s="268"/>
      <c r="AV1020" s="268"/>
      <c r="AW1020" s="268"/>
      <c r="AX1020" s="269"/>
      <c r="AY1020" s="269"/>
      <c r="AZ1020" s="269"/>
      <c r="BA1020" s="269"/>
      <c r="BK1020" s="263"/>
      <c r="BL1020" s="146"/>
    </row>
    <row r="1021" spans="1:64">
      <c r="A1021" s="40"/>
      <c r="B1021" s="40"/>
      <c r="C1021" s="40"/>
      <c r="D1021" s="61"/>
      <c r="E1021" s="61"/>
      <c r="F1021" s="61"/>
      <c r="G1021" s="61"/>
      <c r="H1021" s="61"/>
      <c r="I1021" s="61"/>
      <c r="J1021" s="61"/>
      <c r="K1021" s="266"/>
      <c r="L1021" s="61"/>
      <c r="M1021" s="61"/>
      <c r="N1021" s="61"/>
      <c r="O1021" s="266"/>
      <c r="P1021" s="61"/>
      <c r="Q1021" s="61"/>
      <c r="R1021" s="61"/>
      <c r="S1021" s="266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266"/>
      <c r="AD1021" s="61"/>
      <c r="AE1021" s="61"/>
      <c r="AF1021" s="61"/>
      <c r="AG1021" s="61"/>
      <c r="AH1021" s="61"/>
      <c r="AI1021" s="61"/>
      <c r="AJ1021" s="61"/>
      <c r="AK1021" s="266"/>
      <c r="AL1021" s="255"/>
      <c r="AM1021" s="255"/>
      <c r="AN1021" s="266"/>
      <c r="AO1021" s="186"/>
      <c r="AP1021" s="186"/>
      <c r="AQ1021" s="186"/>
      <c r="AR1021" s="186"/>
      <c r="AS1021" s="266"/>
      <c r="AT1021" s="268"/>
      <c r="AU1021" s="268"/>
      <c r="AV1021" s="268"/>
      <c r="AW1021" s="268"/>
      <c r="AX1021" s="269"/>
      <c r="AY1021" s="269"/>
      <c r="AZ1021" s="269"/>
      <c r="BA1021" s="269"/>
      <c r="BK1021" s="263"/>
      <c r="BL1021" s="146"/>
    </row>
    <row r="1022" spans="1:64">
      <c r="A1022" s="40"/>
      <c r="B1022" s="40"/>
      <c r="C1022" s="40"/>
      <c r="D1022" s="61"/>
      <c r="E1022" s="61"/>
      <c r="F1022" s="61"/>
      <c r="G1022" s="61"/>
      <c r="H1022" s="61"/>
      <c r="I1022" s="61"/>
      <c r="J1022" s="61"/>
      <c r="K1022" s="266"/>
      <c r="L1022" s="61"/>
      <c r="M1022" s="61"/>
      <c r="N1022" s="61"/>
      <c r="O1022" s="266"/>
      <c r="P1022" s="61"/>
      <c r="Q1022" s="61"/>
      <c r="R1022" s="61"/>
      <c r="S1022" s="266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266"/>
      <c r="AD1022" s="61"/>
      <c r="AE1022" s="61"/>
      <c r="AF1022" s="61"/>
      <c r="AG1022" s="61"/>
      <c r="AH1022" s="61"/>
      <c r="AI1022" s="61"/>
      <c r="AJ1022" s="61"/>
      <c r="AK1022" s="266"/>
      <c r="AL1022" s="255"/>
      <c r="AM1022" s="255"/>
      <c r="AN1022" s="266"/>
      <c r="AO1022" s="186"/>
      <c r="AP1022" s="186"/>
      <c r="AQ1022" s="186"/>
      <c r="AR1022" s="186"/>
      <c r="AS1022" s="266"/>
      <c r="AT1022" s="268"/>
      <c r="AU1022" s="268"/>
      <c r="AV1022" s="268"/>
      <c r="AW1022" s="268"/>
      <c r="AX1022" s="269"/>
      <c r="AY1022" s="269"/>
      <c r="AZ1022" s="269"/>
      <c r="BA1022" s="269"/>
      <c r="BK1022" s="263"/>
      <c r="BL1022" s="146"/>
    </row>
    <row r="1023" spans="1:64">
      <c r="A1023" s="40"/>
      <c r="B1023" s="40"/>
      <c r="C1023" s="40"/>
      <c r="D1023" s="61"/>
      <c r="E1023" s="61"/>
      <c r="F1023" s="61"/>
      <c r="G1023" s="61"/>
      <c r="H1023" s="61"/>
      <c r="I1023" s="61"/>
      <c r="J1023" s="61"/>
      <c r="K1023" s="266"/>
      <c r="L1023" s="61"/>
      <c r="M1023" s="61"/>
      <c r="N1023" s="61"/>
      <c r="O1023" s="266"/>
      <c r="P1023" s="61"/>
      <c r="Q1023" s="61"/>
      <c r="R1023" s="61"/>
      <c r="S1023" s="266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266"/>
      <c r="AD1023" s="61"/>
      <c r="AE1023" s="61"/>
      <c r="AF1023" s="61"/>
      <c r="AG1023" s="61"/>
      <c r="AH1023" s="61"/>
      <c r="AI1023" s="61"/>
      <c r="AJ1023" s="61"/>
      <c r="AK1023" s="266"/>
      <c r="AL1023" s="255"/>
      <c r="AM1023" s="255"/>
      <c r="AN1023" s="266"/>
      <c r="AO1023" s="186"/>
      <c r="AP1023" s="186"/>
      <c r="AQ1023" s="186"/>
      <c r="AR1023" s="186"/>
      <c r="AS1023" s="266"/>
      <c r="AT1023" s="268"/>
      <c r="AU1023" s="268"/>
      <c r="AV1023" s="268"/>
      <c r="AW1023" s="268"/>
      <c r="AX1023" s="269"/>
      <c r="AY1023" s="269"/>
      <c r="AZ1023" s="269"/>
      <c r="BA1023" s="269"/>
      <c r="BK1023" s="263"/>
      <c r="BL1023" s="146"/>
    </row>
    <row r="1024" spans="1:64">
      <c r="A1024" s="40"/>
      <c r="B1024" s="40"/>
      <c r="C1024" s="40"/>
      <c r="D1024" s="61"/>
      <c r="E1024" s="61"/>
      <c r="F1024" s="61"/>
      <c r="G1024" s="61"/>
      <c r="H1024" s="61"/>
      <c r="I1024" s="61"/>
      <c r="J1024" s="61"/>
      <c r="K1024" s="266"/>
      <c r="L1024" s="61"/>
      <c r="M1024" s="61"/>
      <c r="N1024" s="61"/>
      <c r="O1024" s="266"/>
      <c r="P1024" s="61"/>
      <c r="Q1024" s="61"/>
      <c r="R1024" s="61"/>
      <c r="S1024" s="266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266"/>
      <c r="AD1024" s="61"/>
      <c r="AE1024" s="61"/>
      <c r="AF1024" s="61"/>
      <c r="AG1024" s="61"/>
      <c r="AH1024" s="61"/>
      <c r="AI1024" s="61"/>
      <c r="AJ1024" s="61"/>
      <c r="AK1024" s="266"/>
      <c r="AL1024" s="255"/>
      <c r="AM1024" s="255"/>
      <c r="AN1024" s="266"/>
      <c r="AO1024" s="186"/>
      <c r="AP1024" s="186"/>
      <c r="AQ1024" s="186"/>
      <c r="AR1024" s="186"/>
      <c r="AS1024" s="266"/>
      <c r="AT1024" s="268"/>
      <c r="AU1024" s="268"/>
      <c r="AV1024" s="268"/>
      <c r="AW1024" s="268"/>
      <c r="AX1024" s="269"/>
      <c r="AY1024" s="269"/>
      <c r="AZ1024" s="269"/>
      <c r="BA1024" s="269"/>
      <c r="BK1024" s="263"/>
      <c r="BL1024" s="146"/>
    </row>
    <row r="1025" spans="1:64">
      <c r="A1025" s="40"/>
      <c r="B1025" s="40"/>
      <c r="C1025" s="40"/>
      <c r="D1025" s="61"/>
      <c r="E1025" s="61"/>
      <c r="F1025" s="61"/>
      <c r="G1025" s="61"/>
      <c r="H1025" s="61"/>
      <c r="I1025" s="61"/>
      <c r="J1025" s="61"/>
      <c r="K1025" s="266"/>
      <c r="L1025" s="61"/>
      <c r="M1025" s="61"/>
      <c r="N1025" s="61"/>
      <c r="O1025" s="266"/>
      <c r="P1025" s="61"/>
      <c r="Q1025" s="61"/>
      <c r="R1025" s="61"/>
      <c r="S1025" s="266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266"/>
      <c r="AD1025" s="61"/>
      <c r="AE1025" s="61"/>
      <c r="AF1025" s="61"/>
      <c r="AG1025" s="61"/>
      <c r="AH1025" s="61"/>
      <c r="AI1025" s="61"/>
      <c r="AJ1025" s="61"/>
      <c r="AK1025" s="266"/>
      <c r="AL1025" s="255"/>
      <c r="AM1025" s="255"/>
      <c r="AN1025" s="266"/>
      <c r="AO1025" s="186"/>
      <c r="AP1025" s="186"/>
      <c r="AQ1025" s="186"/>
      <c r="AR1025" s="186"/>
      <c r="AS1025" s="266"/>
      <c r="AT1025" s="268"/>
      <c r="AU1025" s="268"/>
      <c r="AV1025" s="268"/>
      <c r="AW1025" s="268"/>
      <c r="AX1025" s="269"/>
      <c r="AY1025" s="269"/>
      <c r="AZ1025" s="269"/>
      <c r="BA1025" s="269"/>
      <c r="BK1025" s="263"/>
      <c r="BL1025" s="146"/>
    </row>
    <row r="1026" spans="1:64">
      <c r="A1026" s="40"/>
      <c r="B1026" s="40"/>
      <c r="C1026" s="40"/>
      <c r="D1026" s="61"/>
      <c r="E1026" s="61"/>
      <c r="F1026" s="61"/>
      <c r="G1026" s="61"/>
      <c r="H1026" s="61"/>
      <c r="I1026" s="61"/>
      <c r="J1026" s="61"/>
      <c r="K1026" s="266"/>
      <c r="L1026" s="61"/>
      <c r="M1026" s="61"/>
      <c r="N1026" s="61"/>
      <c r="O1026" s="266"/>
      <c r="P1026" s="61"/>
      <c r="Q1026" s="61"/>
      <c r="R1026" s="61"/>
      <c r="S1026" s="266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266"/>
      <c r="AD1026" s="61"/>
      <c r="AE1026" s="61"/>
      <c r="AF1026" s="61"/>
      <c r="AG1026" s="61"/>
      <c r="AH1026" s="61"/>
      <c r="AI1026" s="61"/>
      <c r="AJ1026" s="61"/>
      <c r="AK1026" s="266"/>
      <c r="AL1026" s="255"/>
      <c r="AM1026" s="255"/>
      <c r="AN1026" s="266"/>
      <c r="AO1026" s="186"/>
      <c r="AP1026" s="186"/>
      <c r="AQ1026" s="186"/>
      <c r="AR1026" s="186"/>
      <c r="AS1026" s="266"/>
      <c r="AT1026" s="268"/>
      <c r="AU1026" s="268"/>
      <c r="AV1026" s="268"/>
      <c r="AW1026" s="268"/>
      <c r="AX1026" s="269"/>
      <c r="AY1026" s="269"/>
      <c r="AZ1026" s="269"/>
      <c r="BA1026" s="269"/>
      <c r="BK1026" s="263"/>
      <c r="BL1026" s="146"/>
    </row>
    <row r="1027" spans="1:64">
      <c r="A1027" s="40"/>
      <c r="B1027" s="40"/>
      <c r="C1027" s="40"/>
      <c r="D1027" s="61"/>
      <c r="E1027" s="61"/>
      <c r="F1027" s="61"/>
      <c r="G1027" s="61"/>
      <c r="H1027" s="61"/>
      <c r="I1027" s="61"/>
      <c r="J1027" s="61"/>
      <c r="K1027" s="266"/>
      <c r="L1027" s="61"/>
      <c r="M1027" s="61"/>
      <c r="N1027" s="61"/>
      <c r="O1027" s="266"/>
      <c r="P1027" s="61"/>
      <c r="Q1027" s="61"/>
      <c r="R1027" s="61"/>
      <c r="S1027" s="266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266"/>
      <c r="AD1027" s="61"/>
      <c r="AE1027" s="61"/>
      <c r="AF1027" s="61"/>
      <c r="AG1027" s="61"/>
      <c r="AH1027" s="61"/>
      <c r="AI1027" s="61"/>
      <c r="AJ1027" s="61"/>
      <c r="AK1027" s="266"/>
      <c r="AL1027" s="255"/>
      <c r="AM1027" s="255"/>
      <c r="AN1027" s="266"/>
      <c r="AO1027" s="186"/>
      <c r="AP1027" s="186"/>
      <c r="AQ1027" s="186"/>
      <c r="AR1027" s="186"/>
      <c r="AS1027" s="266"/>
      <c r="AT1027" s="268"/>
      <c r="AU1027" s="268"/>
      <c r="AV1027" s="268"/>
      <c r="AW1027" s="268"/>
      <c r="AX1027" s="269"/>
      <c r="AY1027" s="269"/>
      <c r="AZ1027" s="269"/>
      <c r="BA1027" s="269"/>
      <c r="BK1027" s="263"/>
      <c r="BL1027" s="146"/>
    </row>
    <row r="1028" spans="1:64">
      <c r="A1028" s="40"/>
      <c r="B1028" s="40"/>
      <c r="C1028" s="40"/>
      <c r="D1028" s="61"/>
      <c r="E1028" s="61"/>
      <c r="F1028" s="61"/>
      <c r="G1028" s="61"/>
      <c r="H1028" s="61"/>
      <c r="I1028" s="61"/>
      <c r="J1028" s="61"/>
      <c r="K1028" s="266"/>
      <c r="L1028" s="61"/>
      <c r="M1028" s="61"/>
      <c r="N1028" s="61"/>
      <c r="O1028" s="266"/>
      <c r="P1028" s="61"/>
      <c r="Q1028" s="61"/>
      <c r="R1028" s="61"/>
      <c r="S1028" s="266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266"/>
      <c r="AD1028" s="61"/>
      <c r="AE1028" s="61"/>
      <c r="AF1028" s="61"/>
      <c r="AG1028" s="61"/>
      <c r="AH1028" s="61"/>
      <c r="AI1028" s="61"/>
      <c r="AJ1028" s="61"/>
      <c r="AK1028" s="266"/>
      <c r="AL1028" s="255"/>
      <c r="AM1028" s="255"/>
      <c r="AN1028" s="266"/>
      <c r="AO1028" s="186"/>
      <c r="AP1028" s="186"/>
      <c r="AQ1028" s="186"/>
      <c r="AR1028" s="186"/>
      <c r="AS1028" s="266"/>
      <c r="AT1028" s="268"/>
      <c r="AU1028" s="268"/>
      <c r="AV1028" s="268"/>
      <c r="AW1028" s="268"/>
      <c r="AX1028" s="269"/>
      <c r="AY1028" s="269"/>
      <c r="AZ1028" s="269"/>
      <c r="BA1028" s="269"/>
      <c r="BK1028" s="263"/>
      <c r="BL1028" s="146"/>
    </row>
    <row r="1029" spans="1:64">
      <c r="A1029" s="40"/>
      <c r="B1029" s="40"/>
      <c r="C1029" s="40"/>
      <c r="D1029" s="61"/>
      <c r="E1029" s="61"/>
      <c r="F1029" s="61"/>
      <c r="G1029" s="61"/>
      <c r="H1029" s="61"/>
      <c r="I1029" s="61"/>
      <c r="J1029" s="61"/>
      <c r="K1029" s="266"/>
      <c r="L1029" s="61"/>
      <c r="M1029" s="61"/>
      <c r="N1029" s="61"/>
      <c r="O1029" s="266"/>
      <c r="P1029" s="61"/>
      <c r="Q1029" s="61"/>
      <c r="R1029" s="61"/>
      <c r="S1029" s="266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266"/>
      <c r="AD1029" s="61"/>
      <c r="AE1029" s="61"/>
      <c r="AF1029" s="61"/>
      <c r="AG1029" s="61"/>
      <c r="AH1029" s="61"/>
      <c r="AI1029" s="61"/>
      <c r="AJ1029" s="61"/>
      <c r="AK1029" s="266"/>
      <c r="AL1029" s="255"/>
      <c r="AM1029" s="255"/>
      <c r="AN1029" s="266"/>
      <c r="AO1029" s="186"/>
      <c r="AP1029" s="186"/>
      <c r="AQ1029" s="186"/>
      <c r="AR1029" s="186"/>
      <c r="AS1029" s="266"/>
      <c r="AT1029" s="268"/>
      <c r="AU1029" s="268"/>
      <c r="AV1029" s="268"/>
      <c r="AW1029" s="268"/>
      <c r="AX1029" s="269"/>
      <c r="AY1029" s="269"/>
      <c r="AZ1029" s="269"/>
      <c r="BA1029" s="269"/>
      <c r="BK1029" s="263"/>
      <c r="BL1029" s="146"/>
    </row>
    <row r="1030" spans="1:64">
      <c r="A1030" s="40"/>
      <c r="B1030" s="40"/>
      <c r="C1030" s="40"/>
      <c r="D1030" s="61"/>
      <c r="E1030" s="61"/>
      <c r="F1030" s="61"/>
      <c r="G1030" s="61"/>
      <c r="H1030" s="61"/>
      <c r="I1030" s="61"/>
      <c r="J1030" s="61"/>
      <c r="K1030" s="266"/>
      <c r="L1030" s="61"/>
      <c r="M1030" s="61"/>
      <c r="N1030" s="61"/>
      <c r="O1030" s="266"/>
      <c r="P1030" s="61"/>
      <c r="Q1030" s="61"/>
      <c r="R1030" s="61"/>
      <c r="S1030" s="266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266"/>
      <c r="AD1030" s="61"/>
      <c r="AE1030" s="61"/>
      <c r="AF1030" s="61"/>
      <c r="AG1030" s="61"/>
      <c r="AH1030" s="61"/>
      <c r="AI1030" s="61"/>
      <c r="AJ1030" s="61"/>
      <c r="AK1030" s="266"/>
      <c r="AL1030" s="255"/>
      <c r="AM1030" s="255"/>
      <c r="AN1030" s="266"/>
      <c r="AO1030" s="186"/>
      <c r="AP1030" s="186"/>
      <c r="AQ1030" s="186"/>
      <c r="AR1030" s="186"/>
      <c r="AS1030" s="266"/>
      <c r="AT1030" s="268"/>
      <c r="AU1030" s="268"/>
      <c r="AV1030" s="268"/>
      <c r="AW1030" s="268"/>
      <c r="AX1030" s="269"/>
      <c r="AY1030" s="269"/>
      <c r="AZ1030" s="269"/>
      <c r="BA1030" s="269"/>
      <c r="BK1030" s="263"/>
      <c r="BL1030" s="146"/>
    </row>
    <row r="1031" spans="1:64">
      <c r="A1031" s="40"/>
      <c r="B1031" s="40"/>
      <c r="C1031" s="40"/>
      <c r="D1031" s="61"/>
      <c r="E1031" s="61"/>
      <c r="F1031" s="61"/>
      <c r="G1031" s="61"/>
      <c r="H1031" s="61"/>
      <c r="I1031" s="61"/>
      <c r="J1031" s="61"/>
      <c r="K1031" s="266"/>
      <c r="L1031" s="61"/>
      <c r="M1031" s="61"/>
      <c r="N1031" s="61"/>
      <c r="O1031" s="266"/>
      <c r="P1031" s="61"/>
      <c r="Q1031" s="61"/>
      <c r="R1031" s="61"/>
      <c r="S1031" s="266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266"/>
      <c r="AD1031" s="61"/>
      <c r="AE1031" s="61"/>
      <c r="AF1031" s="61"/>
      <c r="AG1031" s="61"/>
      <c r="AH1031" s="61"/>
      <c r="AI1031" s="61"/>
      <c r="AJ1031" s="61"/>
      <c r="AK1031" s="266"/>
      <c r="AL1031" s="255"/>
      <c r="AM1031" s="255"/>
      <c r="AN1031" s="266"/>
      <c r="AO1031" s="186"/>
      <c r="AP1031" s="186"/>
      <c r="AQ1031" s="186"/>
      <c r="AR1031" s="186"/>
      <c r="AS1031" s="266"/>
      <c r="AT1031" s="268"/>
      <c r="AU1031" s="268"/>
      <c r="AV1031" s="268"/>
      <c r="AW1031" s="268"/>
      <c r="AX1031" s="269"/>
      <c r="AY1031" s="269"/>
      <c r="AZ1031" s="269"/>
      <c r="BA1031" s="269"/>
      <c r="BK1031" s="263"/>
      <c r="BL1031" s="146"/>
    </row>
    <row r="1032" spans="1:64">
      <c r="A1032" s="40"/>
      <c r="B1032" s="40"/>
      <c r="C1032" s="40"/>
      <c r="D1032" s="61"/>
      <c r="E1032" s="61"/>
      <c r="F1032" s="61"/>
      <c r="G1032" s="61"/>
      <c r="H1032" s="61"/>
      <c r="I1032" s="61"/>
      <c r="J1032" s="61"/>
      <c r="K1032" s="266"/>
      <c r="L1032" s="61"/>
      <c r="M1032" s="61"/>
      <c r="N1032" s="61"/>
      <c r="O1032" s="266"/>
      <c r="P1032" s="61"/>
      <c r="Q1032" s="61"/>
      <c r="R1032" s="61"/>
      <c r="S1032" s="266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266"/>
      <c r="AD1032" s="61"/>
      <c r="AE1032" s="61"/>
      <c r="AF1032" s="61"/>
      <c r="AG1032" s="61"/>
      <c r="AH1032" s="61"/>
      <c r="AI1032" s="61"/>
      <c r="AJ1032" s="61"/>
      <c r="AK1032" s="266"/>
      <c r="AL1032" s="255"/>
      <c r="AM1032" s="255"/>
      <c r="AN1032" s="266"/>
      <c r="AO1032" s="186"/>
      <c r="AP1032" s="186"/>
      <c r="AQ1032" s="186"/>
      <c r="AR1032" s="186"/>
      <c r="AS1032" s="266"/>
      <c r="AT1032" s="268"/>
      <c r="AU1032" s="268"/>
      <c r="AV1032" s="268"/>
      <c r="AW1032" s="268"/>
      <c r="AX1032" s="269"/>
      <c r="AY1032" s="269"/>
      <c r="AZ1032" s="269"/>
      <c r="BA1032" s="269"/>
      <c r="BK1032" s="263"/>
      <c r="BL1032" s="146"/>
    </row>
    <row r="1033" spans="1:64">
      <c r="A1033" s="40"/>
      <c r="B1033" s="40"/>
      <c r="C1033" s="40"/>
      <c r="D1033" s="61"/>
      <c r="E1033" s="61"/>
      <c r="F1033" s="61"/>
      <c r="G1033" s="61"/>
      <c r="H1033" s="61"/>
      <c r="I1033" s="61"/>
      <c r="J1033" s="61"/>
      <c r="K1033" s="266"/>
      <c r="L1033" s="61"/>
      <c r="M1033" s="61"/>
      <c r="N1033" s="61"/>
      <c r="O1033" s="266"/>
      <c r="P1033" s="61"/>
      <c r="Q1033" s="61"/>
      <c r="R1033" s="61"/>
      <c r="S1033" s="266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266"/>
      <c r="AD1033" s="61"/>
      <c r="AE1033" s="61"/>
      <c r="AF1033" s="61"/>
      <c r="AG1033" s="61"/>
      <c r="AH1033" s="61"/>
      <c r="AI1033" s="61"/>
      <c r="AJ1033" s="61"/>
      <c r="AK1033" s="266"/>
      <c r="AL1033" s="255"/>
      <c r="AM1033" s="255"/>
      <c r="AN1033" s="266"/>
      <c r="AO1033" s="186"/>
      <c r="AP1033" s="186"/>
      <c r="AQ1033" s="186"/>
      <c r="AR1033" s="186"/>
      <c r="AS1033" s="266"/>
      <c r="AT1033" s="268"/>
      <c r="AU1033" s="268"/>
      <c r="AV1033" s="268"/>
      <c r="AW1033" s="268"/>
      <c r="AX1033" s="269"/>
      <c r="AY1033" s="269"/>
      <c r="AZ1033" s="269"/>
      <c r="BA1033" s="269"/>
      <c r="BK1033" s="263"/>
      <c r="BL1033" s="146"/>
    </row>
    <row r="1034" spans="1:64">
      <c r="A1034" s="40"/>
      <c r="B1034" s="40"/>
      <c r="C1034" s="40"/>
      <c r="D1034" s="61"/>
      <c r="E1034" s="61"/>
      <c r="F1034" s="61"/>
      <c r="G1034" s="61"/>
      <c r="H1034" s="61"/>
      <c r="I1034" s="61"/>
      <c r="J1034" s="61"/>
      <c r="K1034" s="266"/>
      <c r="L1034" s="61"/>
      <c r="M1034" s="61"/>
      <c r="N1034" s="61"/>
      <c r="O1034" s="266"/>
      <c r="P1034" s="61"/>
      <c r="Q1034" s="61"/>
      <c r="R1034" s="61"/>
      <c r="S1034" s="266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266"/>
      <c r="AD1034" s="61"/>
      <c r="AE1034" s="61"/>
      <c r="AF1034" s="61"/>
      <c r="AG1034" s="61"/>
      <c r="AH1034" s="61"/>
      <c r="AI1034" s="61"/>
      <c r="AJ1034" s="61"/>
      <c r="AK1034" s="266"/>
      <c r="AL1034" s="255"/>
      <c r="AM1034" s="255"/>
      <c r="AN1034" s="266"/>
      <c r="AO1034" s="186"/>
      <c r="AP1034" s="186"/>
      <c r="AQ1034" s="186"/>
      <c r="AR1034" s="186"/>
      <c r="AS1034" s="266"/>
      <c r="AT1034" s="268"/>
      <c r="AU1034" s="268"/>
      <c r="AV1034" s="268"/>
      <c r="AW1034" s="268"/>
      <c r="AX1034" s="269"/>
      <c r="AY1034" s="269"/>
      <c r="AZ1034" s="269"/>
      <c r="BA1034" s="269"/>
      <c r="BK1034" s="263"/>
      <c r="BL1034" s="146"/>
    </row>
    <row r="1035" spans="1:64">
      <c r="A1035" s="40"/>
      <c r="B1035" s="40"/>
      <c r="C1035" s="40"/>
      <c r="D1035" s="61"/>
      <c r="E1035" s="61"/>
      <c r="F1035" s="61"/>
      <c r="G1035" s="61"/>
      <c r="H1035" s="61"/>
      <c r="I1035" s="61"/>
      <c r="J1035" s="61"/>
      <c r="K1035" s="266"/>
      <c r="L1035" s="61"/>
      <c r="M1035" s="61"/>
      <c r="N1035" s="61"/>
      <c r="O1035" s="266"/>
      <c r="P1035" s="61"/>
      <c r="Q1035" s="61"/>
      <c r="R1035" s="61"/>
      <c r="S1035" s="266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266"/>
      <c r="AD1035" s="61"/>
      <c r="AE1035" s="61"/>
      <c r="AF1035" s="61"/>
      <c r="AG1035" s="61"/>
      <c r="AH1035" s="61"/>
      <c r="AI1035" s="61"/>
      <c r="AJ1035" s="61"/>
      <c r="AK1035" s="266"/>
      <c r="AL1035" s="255"/>
      <c r="AM1035" s="255"/>
      <c r="AN1035" s="266"/>
      <c r="AO1035" s="186"/>
      <c r="AP1035" s="186"/>
      <c r="AQ1035" s="186"/>
      <c r="AR1035" s="186"/>
      <c r="AS1035" s="266"/>
      <c r="AT1035" s="268"/>
      <c r="AU1035" s="268"/>
      <c r="AV1035" s="268"/>
      <c r="AW1035" s="268"/>
      <c r="AX1035" s="269"/>
      <c r="AY1035" s="269"/>
      <c r="AZ1035" s="269"/>
      <c r="BA1035" s="269"/>
      <c r="BK1035" s="263"/>
      <c r="BL1035" s="146"/>
    </row>
    <row r="1036" spans="1:64">
      <c r="A1036" s="40"/>
      <c r="B1036" s="40"/>
      <c r="C1036" s="40"/>
      <c r="D1036" s="61"/>
      <c r="E1036" s="61"/>
      <c r="F1036" s="61"/>
      <c r="G1036" s="61"/>
      <c r="H1036" s="61"/>
      <c r="I1036" s="61"/>
      <c r="J1036" s="61"/>
      <c r="K1036" s="266"/>
      <c r="L1036" s="61"/>
      <c r="M1036" s="61"/>
      <c r="N1036" s="61"/>
      <c r="O1036" s="266"/>
      <c r="P1036" s="61"/>
      <c r="Q1036" s="61"/>
      <c r="R1036" s="61"/>
      <c r="S1036" s="266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266"/>
      <c r="AD1036" s="61"/>
      <c r="AE1036" s="61"/>
      <c r="AF1036" s="61"/>
      <c r="AG1036" s="61"/>
      <c r="AH1036" s="61"/>
      <c r="AI1036" s="61"/>
      <c r="AJ1036" s="61"/>
      <c r="AK1036" s="266"/>
      <c r="AL1036" s="255"/>
      <c r="AM1036" s="255"/>
      <c r="AN1036" s="266"/>
      <c r="AO1036" s="186"/>
      <c r="AP1036" s="186"/>
      <c r="AQ1036" s="186"/>
      <c r="AR1036" s="186"/>
      <c r="AS1036" s="266"/>
      <c r="AT1036" s="268"/>
      <c r="AU1036" s="268"/>
      <c r="AV1036" s="268"/>
      <c r="AW1036" s="268"/>
      <c r="AX1036" s="269"/>
      <c r="AY1036" s="269"/>
      <c r="AZ1036" s="269"/>
      <c r="BA1036" s="269"/>
      <c r="BK1036" s="263"/>
      <c r="BL1036" s="146"/>
    </row>
    <row r="1037" spans="1:64">
      <c r="A1037" s="40"/>
      <c r="B1037" s="40"/>
      <c r="C1037" s="40"/>
      <c r="D1037" s="61"/>
      <c r="E1037" s="61"/>
      <c r="F1037" s="61"/>
      <c r="G1037" s="61"/>
      <c r="H1037" s="61"/>
      <c r="I1037" s="61"/>
      <c r="J1037" s="61"/>
      <c r="K1037" s="266"/>
      <c r="L1037" s="61"/>
      <c r="M1037" s="61"/>
      <c r="N1037" s="61"/>
      <c r="O1037" s="266"/>
      <c r="P1037" s="61"/>
      <c r="Q1037" s="61"/>
      <c r="R1037" s="61"/>
      <c r="S1037" s="266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266"/>
      <c r="AD1037" s="61"/>
      <c r="AE1037" s="61"/>
      <c r="AF1037" s="61"/>
      <c r="AG1037" s="61"/>
      <c r="AH1037" s="61"/>
      <c r="AI1037" s="61"/>
      <c r="AJ1037" s="61"/>
      <c r="AK1037" s="266"/>
      <c r="AL1037" s="255"/>
      <c r="AM1037" s="255"/>
      <c r="AN1037" s="266"/>
      <c r="AO1037" s="186"/>
      <c r="AP1037" s="186"/>
      <c r="AQ1037" s="186"/>
      <c r="AR1037" s="186"/>
      <c r="AS1037" s="266"/>
      <c r="AT1037" s="268"/>
      <c r="AU1037" s="268"/>
      <c r="AV1037" s="268"/>
      <c r="AW1037" s="268"/>
      <c r="AX1037" s="269"/>
      <c r="AY1037" s="269"/>
      <c r="AZ1037" s="269"/>
      <c r="BA1037" s="269"/>
      <c r="BK1037" s="263"/>
      <c r="BL1037" s="146"/>
    </row>
    <row r="1038" spans="1:64">
      <c r="A1038" s="40"/>
      <c r="B1038" s="40"/>
      <c r="C1038" s="40"/>
      <c r="D1038" s="61"/>
      <c r="E1038" s="61"/>
      <c r="F1038" s="61"/>
      <c r="G1038" s="61"/>
      <c r="H1038" s="61"/>
      <c r="I1038" s="61"/>
      <c r="J1038" s="61"/>
      <c r="K1038" s="266"/>
      <c r="L1038" s="61"/>
      <c r="M1038" s="61"/>
      <c r="N1038" s="61"/>
      <c r="O1038" s="266"/>
      <c r="P1038" s="61"/>
      <c r="Q1038" s="61"/>
      <c r="R1038" s="61"/>
      <c r="S1038" s="266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266"/>
      <c r="AD1038" s="61"/>
      <c r="AE1038" s="61"/>
      <c r="AF1038" s="61"/>
      <c r="AG1038" s="61"/>
      <c r="AH1038" s="61"/>
      <c r="AI1038" s="61"/>
      <c r="AJ1038" s="61"/>
      <c r="AK1038" s="266"/>
      <c r="AL1038" s="255"/>
      <c r="AM1038" s="255"/>
      <c r="AN1038" s="266"/>
      <c r="AO1038" s="186"/>
      <c r="AP1038" s="186"/>
      <c r="AQ1038" s="186"/>
      <c r="AR1038" s="186"/>
      <c r="AS1038" s="266"/>
      <c r="AT1038" s="268"/>
      <c r="AU1038" s="268"/>
      <c r="AV1038" s="268"/>
      <c r="AW1038" s="268"/>
      <c r="AX1038" s="269"/>
      <c r="AY1038" s="269"/>
      <c r="AZ1038" s="269"/>
      <c r="BA1038" s="269"/>
      <c r="BK1038" s="263"/>
      <c r="BL1038" s="146"/>
    </row>
    <row r="1039" spans="1:64">
      <c r="A1039" s="40"/>
      <c r="B1039" s="40"/>
      <c r="C1039" s="40"/>
      <c r="D1039" s="61"/>
      <c r="E1039" s="61"/>
      <c r="F1039" s="61"/>
      <c r="G1039" s="61"/>
      <c r="H1039" s="61"/>
      <c r="I1039" s="61"/>
      <c r="J1039" s="61"/>
      <c r="K1039" s="266"/>
      <c r="L1039" s="61"/>
      <c r="M1039" s="61"/>
      <c r="N1039" s="61"/>
      <c r="O1039" s="266"/>
      <c r="P1039" s="61"/>
      <c r="Q1039" s="61"/>
      <c r="R1039" s="61"/>
      <c r="S1039" s="266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266"/>
      <c r="AD1039" s="61"/>
      <c r="AE1039" s="61"/>
      <c r="AF1039" s="61"/>
      <c r="AG1039" s="61"/>
      <c r="AH1039" s="61"/>
      <c r="AI1039" s="61"/>
      <c r="AJ1039" s="61"/>
      <c r="AK1039" s="266"/>
      <c r="AL1039" s="255"/>
      <c r="AM1039" s="255"/>
      <c r="AN1039" s="266"/>
      <c r="AO1039" s="186"/>
      <c r="AP1039" s="186"/>
      <c r="AQ1039" s="186"/>
      <c r="AR1039" s="186"/>
      <c r="AS1039" s="266"/>
      <c r="AT1039" s="268"/>
      <c r="AU1039" s="268"/>
      <c r="AV1039" s="268"/>
      <c r="AW1039" s="268"/>
      <c r="AX1039" s="269"/>
      <c r="AY1039" s="269"/>
      <c r="AZ1039" s="269"/>
      <c r="BA1039" s="269"/>
      <c r="BK1039" s="263"/>
      <c r="BL1039" s="146"/>
    </row>
    <row r="1040" spans="1:64">
      <c r="A1040" s="40"/>
      <c r="B1040" s="40"/>
      <c r="C1040" s="40"/>
      <c r="D1040" s="61"/>
      <c r="E1040" s="61"/>
      <c r="F1040" s="61"/>
      <c r="G1040" s="61"/>
      <c r="H1040" s="61"/>
      <c r="I1040" s="61"/>
      <c r="J1040" s="61"/>
      <c r="K1040" s="266"/>
      <c r="L1040" s="61"/>
      <c r="M1040" s="61"/>
      <c r="N1040" s="61"/>
      <c r="O1040" s="266"/>
      <c r="P1040" s="61"/>
      <c r="Q1040" s="61"/>
      <c r="R1040" s="61"/>
      <c r="S1040" s="266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266"/>
      <c r="AD1040" s="61"/>
      <c r="AE1040" s="61"/>
      <c r="AF1040" s="61"/>
      <c r="AG1040" s="61"/>
      <c r="AH1040" s="61"/>
      <c r="AI1040" s="61"/>
      <c r="AJ1040" s="61"/>
      <c r="AK1040" s="266"/>
      <c r="AL1040" s="255"/>
      <c r="AM1040" s="255"/>
      <c r="AN1040" s="266"/>
      <c r="AO1040" s="186"/>
      <c r="AP1040" s="186"/>
      <c r="AQ1040" s="186"/>
      <c r="AR1040" s="186"/>
      <c r="AS1040" s="266"/>
      <c r="AT1040" s="268"/>
      <c r="AU1040" s="268"/>
      <c r="AV1040" s="268"/>
      <c r="AW1040" s="268"/>
      <c r="AX1040" s="269"/>
      <c r="AY1040" s="269"/>
      <c r="AZ1040" s="269"/>
      <c r="BA1040" s="269"/>
      <c r="BK1040" s="263"/>
      <c r="BL1040" s="146"/>
    </row>
    <row r="1041" spans="1:64">
      <c r="A1041" s="40"/>
      <c r="B1041" s="40"/>
      <c r="C1041" s="40"/>
      <c r="D1041" s="61"/>
      <c r="E1041" s="61"/>
      <c r="F1041" s="61"/>
      <c r="G1041" s="61"/>
      <c r="H1041" s="61"/>
      <c r="I1041" s="61"/>
      <c r="J1041" s="61"/>
      <c r="K1041" s="266"/>
      <c r="L1041" s="61"/>
      <c r="M1041" s="61"/>
      <c r="N1041" s="61"/>
      <c r="O1041" s="266"/>
      <c r="P1041" s="61"/>
      <c r="Q1041" s="61"/>
      <c r="R1041" s="61"/>
      <c r="S1041" s="266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266"/>
      <c r="AD1041" s="61"/>
      <c r="AE1041" s="61"/>
      <c r="AF1041" s="61"/>
      <c r="AG1041" s="61"/>
      <c r="AH1041" s="61"/>
      <c r="AI1041" s="61"/>
      <c r="AJ1041" s="61"/>
      <c r="AK1041" s="266"/>
      <c r="AL1041" s="255"/>
      <c r="AM1041" s="255"/>
      <c r="AN1041" s="266"/>
      <c r="AO1041" s="186"/>
      <c r="AP1041" s="186"/>
      <c r="AQ1041" s="186"/>
      <c r="AR1041" s="186"/>
      <c r="AS1041" s="266"/>
      <c r="AT1041" s="268"/>
      <c r="AU1041" s="268"/>
      <c r="AV1041" s="268"/>
      <c r="AW1041" s="268"/>
      <c r="AX1041" s="269"/>
      <c r="AY1041" s="269"/>
      <c r="AZ1041" s="269"/>
      <c r="BA1041" s="269"/>
      <c r="BK1041" s="263"/>
      <c r="BL1041" s="146"/>
    </row>
    <row r="1042" spans="1:64">
      <c r="A1042" s="40"/>
      <c r="B1042" s="40"/>
      <c r="C1042" s="40"/>
      <c r="D1042" s="61"/>
      <c r="E1042" s="61"/>
      <c r="F1042" s="61"/>
      <c r="G1042" s="61"/>
      <c r="H1042" s="61"/>
      <c r="I1042" s="61"/>
      <c r="J1042" s="61"/>
      <c r="K1042" s="266"/>
      <c r="L1042" s="61"/>
      <c r="M1042" s="61"/>
      <c r="N1042" s="61"/>
      <c r="O1042" s="266"/>
      <c r="P1042" s="61"/>
      <c r="Q1042" s="61"/>
      <c r="R1042" s="61"/>
      <c r="S1042" s="266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266"/>
      <c r="AD1042" s="61"/>
      <c r="AE1042" s="61"/>
      <c r="AF1042" s="61"/>
      <c r="AG1042" s="61"/>
      <c r="AH1042" s="61"/>
      <c r="AI1042" s="61"/>
      <c r="AJ1042" s="61"/>
      <c r="AK1042" s="266"/>
      <c r="AL1042" s="255"/>
      <c r="AM1042" s="255"/>
      <c r="AN1042" s="266"/>
      <c r="AO1042" s="186"/>
      <c r="AP1042" s="186"/>
      <c r="AQ1042" s="186"/>
      <c r="AR1042" s="186"/>
      <c r="AS1042" s="266"/>
      <c r="AT1042" s="268"/>
      <c r="AU1042" s="268"/>
      <c r="AV1042" s="268"/>
      <c r="AW1042" s="268"/>
      <c r="AX1042" s="269"/>
      <c r="AY1042" s="269"/>
      <c r="AZ1042" s="269"/>
      <c r="BA1042" s="269"/>
      <c r="BK1042" s="263"/>
      <c r="BL1042" s="146"/>
    </row>
    <row r="1043" spans="1:64">
      <c r="A1043" s="40"/>
      <c r="B1043" s="40"/>
      <c r="C1043" s="40"/>
      <c r="D1043" s="61"/>
      <c r="E1043" s="61"/>
      <c r="F1043" s="61"/>
      <c r="G1043" s="61"/>
      <c r="H1043" s="61"/>
      <c r="I1043" s="61"/>
      <c r="J1043" s="61"/>
      <c r="K1043" s="266"/>
      <c r="L1043" s="61"/>
      <c r="M1043" s="61"/>
      <c r="N1043" s="61"/>
      <c r="O1043" s="266"/>
      <c r="P1043" s="61"/>
      <c r="Q1043" s="61"/>
      <c r="R1043" s="61"/>
      <c r="S1043" s="266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266"/>
      <c r="AD1043" s="61"/>
      <c r="AE1043" s="61"/>
      <c r="AF1043" s="61"/>
      <c r="AG1043" s="61"/>
      <c r="AH1043" s="61"/>
      <c r="AI1043" s="61"/>
      <c r="AJ1043" s="61"/>
      <c r="AK1043" s="266"/>
      <c r="AL1043" s="255"/>
      <c r="AM1043" s="255"/>
      <c r="AN1043" s="266"/>
      <c r="AO1043" s="186"/>
      <c r="AP1043" s="186"/>
      <c r="AQ1043" s="186"/>
      <c r="AR1043" s="186"/>
      <c r="AS1043" s="266"/>
      <c r="AT1043" s="268"/>
      <c r="AU1043" s="268"/>
      <c r="AV1043" s="268"/>
      <c r="AW1043" s="268"/>
      <c r="AX1043" s="269"/>
      <c r="AY1043" s="269"/>
      <c r="AZ1043" s="269"/>
      <c r="BA1043" s="269"/>
      <c r="BK1043" s="263"/>
      <c r="BL1043" s="146"/>
    </row>
    <row r="1044" spans="1:64">
      <c r="A1044" s="40"/>
      <c r="B1044" s="40"/>
      <c r="C1044" s="40"/>
      <c r="D1044" s="61"/>
      <c r="E1044" s="61"/>
      <c r="F1044" s="61"/>
      <c r="G1044" s="61"/>
      <c r="H1044" s="61"/>
      <c r="I1044" s="61"/>
      <c r="J1044" s="61"/>
      <c r="K1044" s="266"/>
      <c r="L1044" s="61"/>
      <c r="M1044" s="61"/>
      <c r="N1044" s="61"/>
      <c r="O1044" s="266"/>
      <c r="P1044" s="61"/>
      <c r="Q1044" s="61"/>
      <c r="R1044" s="61"/>
      <c r="S1044" s="266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266"/>
      <c r="AD1044" s="61"/>
      <c r="AE1044" s="61"/>
      <c r="AF1044" s="61"/>
      <c r="AG1044" s="61"/>
      <c r="AH1044" s="61"/>
      <c r="AI1044" s="61"/>
      <c r="AJ1044" s="61"/>
      <c r="AK1044" s="266"/>
      <c r="AL1044" s="255"/>
      <c r="AM1044" s="255"/>
      <c r="AN1044" s="266"/>
      <c r="AO1044" s="186"/>
      <c r="AP1044" s="186"/>
      <c r="AQ1044" s="186"/>
      <c r="AR1044" s="186"/>
      <c r="AS1044" s="266"/>
      <c r="AT1044" s="268"/>
      <c r="AU1044" s="268"/>
      <c r="AV1044" s="268"/>
      <c r="AW1044" s="268"/>
      <c r="AX1044" s="269"/>
      <c r="AY1044" s="269"/>
      <c r="AZ1044" s="269"/>
      <c r="BA1044" s="269"/>
      <c r="BK1044" s="263"/>
      <c r="BL1044" s="146"/>
    </row>
    <row r="1045" spans="1:64">
      <c r="A1045" s="40"/>
      <c r="B1045" s="40"/>
      <c r="C1045" s="40"/>
      <c r="D1045" s="61"/>
      <c r="E1045" s="61"/>
      <c r="F1045" s="61"/>
      <c r="G1045" s="61"/>
      <c r="H1045" s="61"/>
      <c r="I1045" s="61"/>
      <c r="J1045" s="61"/>
      <c r="K1045" s="266"/>
      <c r="L1045" s="61"/>
      <c r="M1045" s="61"/>
      <c r="N1045" s="61"/>
      <c r="O1045" s="266"/>
      <c r="P1045" s="61"/>
      <c r="Q1045" s="61"/>
      <c r="R1045" s="61"/>
      <c r="S1045" s="266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266"/>
      <c r="AD1045" s="61"/>
      <c r="AE1045" s="61"/>
      <c r="AF1045" s="61"/>
      <c r="AG1045" s="61"/>
      <c r="AH1045" s="61"/>
      <c r="AI1045" s="61"/>
      <c r="AJ1045" s="61"/>
      <c r="AK1045" s="266"/>
      <c r="AL1045" s="255"/>
      <c r="AM1045" s="255"/>
      <c r="AN1045" s="266"/>
      <c r="AO1045" s="186"/>
      <c r="AP1045" s="186"/>
      <c r="AQ1045" s="186"/>
      <c r="AR1045" s="186"/>
      <c r="AS1045" s="266"/>
      <c r="AT1045" s="268"/>
      <c r="AU1045" s="268"/>
      <c r="AV1045" s="268"/>
      <c r="AW1045" s="268"/>
      <c r="AX1045" s="269"/>
      <c r="AY1045" s="269"/>
      <c r="AZ1045" s="269"/>
      <c r="BA1045" s="269"/>
      <c r="BK1045" s="263"/>
      <c r="BL1045" s="146"/>
    </row>
    <row r="1046" spans="1:64">
      <c r="A1046" s="40"/>
      <c r="B1046" s="40"/>
      <c r="C1046" s="40"/>
      <c r="D1046" s="61"/>
      <c r="E1046" s="61"/>
      <c r="F1046" s="61"/>
      <c r="G1046" s="61"/>
      <c r="H1046" s="61"/>
      <c r="I1046" s="61"/>
      <c r="J1046" s="61"/>
      <c r="K1046" s="266"/>
      <c r="L1046" s="61"/>
      <c r="M1046" s="61"/>
      <c r="N1046" s="61"/>
      <c r="O1046" s="266"/>
      <c r="P1046" s="61"/>
      <c r="Q1046" s="61"/>
      <c r="R1046" s="61"/>
      <c r="S1046" s="266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266"/>
      <c r="AD1046" s="61"/>
      <c r="AE1046" s="61"/>
      <c r="AF1046" s="61"/>
      <c r="AG1046" s="61"/>
      <c r="AH1046" s="61"/>
      <c r="AI1046" s="61"/>
      <c r="AJ1046" s="61"/>
      <c r="AK1046" s="266"/>
      <c r="AL1046" s="255"/>
      <c r="AM1046" s="255"/>
      <c r="AN1046" s="266"/>
      <c r="AO1046" s="186"/>
      <c r="AP1046" s="186"/>
      <c r="AQ1046" s="186"/>
      <c r="AR1046" s="186"/>
      <c r="AS1046" s="266"/>
      <c r="AT1046" s="268"/>
      <c r="AU1046" s="268"/>
      <c r="AV1046" s="268"/>
      <c r="AW1046" s="268"/>
      <c r="AX1046" s="269"/>
      <c r="AY1046" s="269"/>
      <c r="AZ1046" s="269"/>
      <c r="BA1046" s="269"/>
      <c r="BK1046" s="263"/>
      <c r="BL1046" s="146"/>
    </row>
    <row r="1047" spans="1:64">
      <c r="A1047" s="40"/>
      <c r="B1047" s="40"/>
      <c r="C1047" s="40"/>
      <c r="D1047" s="61"/>
      <c r="E1047" s="61"/>
      <c r="F1047" s="61"/>
      <c r="G1047" s="61"/>
      <c r="H1047" s="61"/>
      <c r="I1047" s="61"/>
      <c r="J1047" s="61"/>
      <c r="K1047" s="266"/>
      <c r="L1047" s="61"/>
      <c r="M1047" s="61"/>
      <c r="N1047" s="61"/>
      <c r="O1047" s="266"/>
      <c r="P1047" s="61"/>
      <c r="Q1047" s="61"/>
      <c r="R1047" s="61"/>
      <c r="S1047" s="266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266"/>
      <c r="AD1047" s="61"/>
      <c r="AE1047" s="61"/>
      <c r="AF1047" s="61"/>
      <c r="AG1047" s="61"/>
      <c r="AH1047" s="61"/>
      <c r="AI1047" s="61"/>
      <c r="AJ1047" s="61"/>
      <c r="AK1047" s="266"/>
      <c r="AL1047" s="255"/>
      <c r="AM1047" s="255"/>
      <c r="AN1047" s="266"/>
      <c r="AO1047" s="186"/>
      <c r="AP1047" s="186"/>
      <c r="AQ1047" s="186"/>
      <c r="AR1047" s="186"/>
      <c r="AS1047" s="266"/>
      <c r="AT1047" s="268"/>
      <c r="AU1047" s="268"/>
      <c r="AV1047" s="268"/>
      <c r="AW1047" s="268"/>
      <c r="AX1047" s="269"/>
      <c r="AY1047" s="269"/>
      <c r="AZ1047" s="269"/>
      <c r="BA1047" s="269"/>
      <c r="BK1047" s="263"/>
      <c r="BL1047" s="146"/>
    </row>
    <row r="1048" spans="1:64">
      <c r="A1048" s="40"/>
      <c r="B1048" s="40"/>
      <c r="C1048" s="40"/>
      <c r="D1048" s="61"/>
      <c r="E1048" s="61"/>
      <c r="F1048" s="61"/>
      <c r="G1048" s="61"/>
      <c r="H1048" s="61"/>
      <c r="I1048" s="61"/>
      <c r="J1048" s="61"/>
      <c r="K1048" s="266"/>
      <c r="L1048" s="61"/>
      <c r="M1048" s="61"/>
      <c r="N1048" s="61"/>
      <c r="O1048" s="266"/>
      <c r="P1048" s="61"/>
      <c r="Q1048" s="61"/>
      <c r="R1048" s="61"/>
      <c r="S1048" s="266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266"/>
      <c r="AD1048" s="61"/>
      <c r="AE1048" s="61"/>
      <c r="AF1048" s="61"/>
      <c r="AG1048" s="61"/>
      <c r="AH1048" s="61"/>
      <c r="AI1048" s="61"/>
      <c r="AJ1048" s="61"/>
      <c r="AK1048" s="266"/>
      <c r="AL1048" s="255"/>
      <c r="AM1048" s="255"/>
      <c r="AN1048" s="266"/>
      <c r="AO1048" s="186"/>
      <c r="AP1048" s="186"/>
      <c r="AQ1048" s="186"/>
      <c r="AR1048" s="186"/>
      <c r="AS1048" s="266"/>
      <c r="AT1048" s="268"/>
      <c r="AU1048" s="268"/>
      <c r="AV1048" s="268"/>
      <c r="AW1048" s="268"/>
      <c r="AX1048" s="269"/>
      <c r="AY1048" s="269"/>
      <c r="AZ1048" s="269"/>
      <c r="BA1048" s="269"/>
      <c r="BK1048" s="263"/>
      <c r="BL1048" s="146"/>
    </row>
    <row r="1049" spans="1:64">
      <c r="A1049" s="40"/>
      <c r="B1049" s="40"/>
      <c r="C1049" s="40"/>
      <c r="D1049" s="61"/>
      <c r="E1049" s="61"/>
      <c r="F1049" s="61"/>
      <c r="G1049" s="61"/>
      <c r="H1049" s="61"/>
      <c r="I1049" s="61"/>
      <c r="J1049" s="61"/>
      <c r="K1049" s="266"/>
      <c r="L1049" s="61"/>
      <c r="M1049" s="61"/>
      <c r="N1049" s="61"/>
      <c r="O1049" s="266"/>
      <c r="P1049" s="61"/>
      <c r="Q1049" s="61"/>
      <c r="R1049" s="61"/>
      <c r="S1049" s="266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266"/>
      <c r="AD1049" s="61"/>
      <c r="AE1049" s="61"/>
      <c r="AF1049" s="61"/>
      <c r="AG1049" s="61"/>
      <c r="AH1049" s="61"/>
      <c r="AI1049" s="61"/>
      <c r="AJ1049" s="61"/>
      <c r="AK1049" s="266"/>
      <c r="AL1049" s="255"/>
      <c r="AM1049" s="255"/>
      <c r="AN1049" s="266"/>
      <c r="AO1049" s="186"/>
      <c r="AP1049" s="186"/>
      <c r="AQ1049" s="186"/>
      <c r="AR1049" s="186"/>
      <c r="AS1049" s="266"/>
      <c r="AT1049" s="268"/>
      <c r="AU1049" s="268"/>
      <c r="AV1049" s="268"/>
      <c r="AW1049" s="268"/>
      <c r="AX1049" s="269"/>
      <c r="AY1049" s="269"/>
      <c r="AZ1049" s="269"/>
      <c r="BA1049" s="269"/>
      <c r="BK1049" s="263"/>
      <c r="BL1049" s="146"/>
    </row>
    <row r="1050" spans="1:64">
      <c r="A1050" s="40"/>
      <c r="B1050" s="40"/>
      <c r="C1050" s="40"/>
      <c r="D1050" s="61"/>
      <c r="E1050" s="61"/>
      <c r="F1050" s="61"/>
      <c r="G1050" s="61"/>
      <c r="H1050" s="61"/>
      <c r="I1050" s="61"/>
      <c r="J1050" s="61"/>
      <c r="K1050" s="266"/>
      <c r="L1050" s="61"/>
      <c r="M1050" s="61"/>
      <c r="N1050" s="61"/>
      <c r="O1050" s="266"/>
      <c r="P1050" s="61"/>
      <c r="Q1050" s="61"/>
      <c r="R1050" s="61"/>
      <c r="S1050" s="266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266"/>
      <c r="AD1050" s="61"/>
      <c r="AE1050" s="61"/>
      <c r="AF1050" s="61"/>
      <c r="AG1050" s="61"/>
      <c r="AH1050" s="61"/>
      <c r="AI1050" s="61"/>
      <c r="AJ1050" s="61"/>
      <c r="AK1050" s="266"/>
      <c r="AL1050" s="255"/>
      <c r="AM1050" s="255"/>
      <c r="AN1050" s="266"/>
      <c r="AO1050" s="186"/>
      <c r="AP1050" s="186"/>
      <c r="AQ1050" s="186"/>
      <c r="AR1050" s="186"/>
      <c r="AS1050" s="266"/>
      <c r="AT1050" s="268"/>
      <c r="AU1050" s="268"/>
      <c r="AV1050" s="268"/>
      <c r="AW1050" s="268"/>
      <c r="AX1050" s="269"/>
      <c r="AY1050" s="269"/>
      <c r="AZ1050" s="269"/>
      <c r="BA1050" s="269"/>
      <c r="BK1050" s="263"/>
      <c r="BL1050" s="146"/>
    </row>
    <row r="1051" spans="1:64">
      <c r="A1051" s="40"/>
      <c r="B1051" s="40"/>
      <c r="C1051" s="40"/>
      <c r="D1051" s="61"/>
      <c r="E1051" s="61"/>
      <c r="F1051" s="61"/>
      <c r="G1051" s="61"/>
      <c r="H1051" s="61"/>
      <c r="I1051" s="61"/>
      <c r="J1051" s="61"/>
      <c r="K1051" s="266"/>
      <c r="L1051" s="61"/>
      <c r="M1051" s="61"/>
      <c r="N1051" s="61"/>
      <c r="O1051" s="266"/>
      <c r="P1051" s="61"/>
      <c r="Q1051" s="61"/>
      <c r="R1051" s="61"/>
      <c r="S1051" s="266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266"/>
      <c r="AD1051" s="61"/>
      <c r="AE1051" s="61"/>
      <c r="AF1051" s="61"/>
      <c r="AG1051" s="61"/>
      <c r="AH1051" s="61"/>
      <c r="AI1051" s="61"/>
      <c r="AJ1051" s="61"/>
      <c r="AK1051" s="266"/>
      <c r="AL1051" s="255"/>
      <c r="AM1051" s="255"/>
      <c r="AN1051" s="266"/>
      <c r="AO1051" s="186"/>
      <c r="AP1051" s="186"/>
      <c r="AQ1051" s="186"/>
      <c r="AR1051" s="186"/>
      <c r="AS1051" s="266"/>
      <c r="AT1051" s="268"/>
      <c r="AU1051" s="268"/>
      <c r="AV1051" s="268"/>
      <c r="AW1051" s="268"/>
      <c r="AX1051" s="269"/>
      <c r="AY1051" s="269"/>
      <c r="AZ1051" s="269"/>
      <c r="BA1051" s="269"/>
      <c r="BK1051" s="263"/>
      <c r="BL1051" s="146"/>
    </row>
    <row r="1052" spans="1:64">
      <c r="A1052" s="40"/>
      <c r="B1052" s="40"/>
      <c r="C1052" s="40"/>
      <c r="D1052" s="61"/>
      <c r="E1052" s="61"/>
      <c r="F1052" s="61"/>
      <c r="G1052" s="61"/>
      <c r="H1052" s="61"/>
      <c r="I1052" s="61"/>
      <c r="J1052" s="61"/>
      <c r="K1052" s="266"/>
      <c r="L1052" s="61"/>
      <c r="M1052" s="61"/>
      <c r="N1052" s="61"/>
      <c r="O1052" s="266"/>
      <c r="P1052" s="61"/>
      <c r="Q1052" s="61"/>
      <c r="R1052" s="61"/>
      <c r="S1052" s="266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266"/>
      <c r="AD1052" s="61"/>
      <c r="AE1052" s="61"/>
      <c r="AF1052" s="61"/>
      <c r="AG1052" s="61"/>
      <c r="AH1052" s="61"/>
      <c r="AI1052" s="61"/>
      <c r="AJ1052" s="61"/>
      <c r="AK1052" s="266"/>
      <c r="AL1052" s="255"/>
      <c r="AM1052" s="255"/>
      <c r="AN1052" s="266"/>
      <c r="AO1052" s="186"/>
      <c r="AP1052" s="186"/>
      <c r="AQ1052" s="186"/>
      <c r="AR1052" s="186"/>
      <c r="AS1052" s="266"/>
      <c r="AT1052" s="268"/>
      <c r="AU1052" s="268"/>
      <c r="AV1052" s="268"/>
      <c r="AW1052" s="268"/>
      <c r="AX1052" s="269"/>
      <c r="AY1052" s="269"/>
      <c r="AZ1052" s="269"/>
      <c r="BA1052" s="269"/>
      <c r="BK1052" s="263"/>
      <c r="BL1052" s="146"/>
    </row>
    <row r="1053" spans="1:64">
      <c r="A1053" s="40"/>
      <c r="B1053" s="40"/>
      <c r="C1053" s="40"/>
      <c r="D1053" s="61"/>
      <c r="E1053" s="61"/>
      <c r="F1053" s="61"/>
      <c r="G1053" s="61"/>
      <c r="H1053" s="61"/>
      <c r="I1053" s="61"/>
      <c r="J1053" s="61"/>
      <c r="K1053" s="266"/>
      <c r="L1053" s="61"/>
      <c r="M1053" s="61"/>
      <c r="N1053" s="61"/>
      <c r="O1053" s="266"/>
      <c r="P1053" s="61"/>
      <c r="Q1053" s="61"/>
      <c r="R1053" s="61"/>
      <c r="S1053" s="266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266"/>
      <c r="AD1053" s="61"/>
      <c r="AE1053" s="61"/>
      <c r="AF1053" s="61"/>
      <c r="AG1053" s="61"/>
      <c r="AH1053" s="61"/>
      <c r="AI1053" s="61"/>
      <c r="AJ1053" s="61"/>
      <c r="AK1053" s="266"/>
      <c r="AL1053" s="255"/>
      <c r="AM1053" s="255"/>
      <c r="AN1053" s="266"/>
      <c r="AO1053" s="186"/>
      <c r="AP1053" s="186"/>
      <c r="AQ1053" s="186"/>
      <c r="AR1053" s="186"/>
      <c r="AS1053" s="266"/>
      <c r="AT1053" s="268"/>
      <c r="AU1053" s="268"/>
      <c r="AV1053" s="268"/>
      <c r="AW1053" s="268"/>
      <c r="AX1053" s="269"/>
      <c r="AY1053" s="269"/>
      <c r="AZ1053" s="269"/>
      <c r="BA1053" s="269"/>
      <c r="BK1053" s="263"/>
      <c r="BL1053" s="146"/>
    </row>
    <row r="1054" spans="1:64">
      <c r="A1054" s="40"/>
      <c r="B1054" s="40"/>
      <c r="C1054" s="40"/>
      <c r="D1054" s="61"/>
      <c r="E1054" s="61"/>
      <c r="F1054" s="61"/>
      <c r="G1054" s="61"/>
      <c r="H1054" s="61"/>
      <c r="I1054" s="61"/>
      <c r="J1054" s="61"/>
      <c r="K1054" s="266"/>
      <c r="L1054" s="61"/>
      <c r="M1054" s="61"/>
      <c r="N1054" s="61"/>
      <c r="O1054" s="266"/>
      <c r="P1054" s="61"/>
      <c r="Q1054" s="61"/>
      <c r="R1054" s="61"/>
      <c r="S1054" s="266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266"/>
      <c r="AD1054" s="61"/>
      <c r="AE1054" s="61"/>
      <c r="AF1054" s="61"/>
      <c r="AG1054" s="61"/>
      <c r="AH1054" s="61"/>
      <c r="AI1054" s="61"/>
      <c r="AJ1054" s="61"/>
      <c r="AK1054" s="266"/>
      <c r="AL1054" s="255"/>
      <c r="AM1054" s="255"/>
      <c r="AN1054" s="266"/>
      <c r="AO1054" s="186"/>
      <c r="AP1054" s="186"/>
      <c r="AQ1054" s="186"/>
      <c r="AR1054" s="186"/>
      <c r="AS1054" s="266"/>
      <c r="AT1054" s="268"/>
      <c r="AU1054" s="268"/>
      <c r="AV1054" s="268"/>
      <c r="AW1054" s="268"/>
      <c r="AX1054" s="269"/>
      <c r="AY1054" s="269"/>
      <c r="AZ1054" s="269"/>
      <c r="BA1054" s="269"/>
      <c r="BK1054" s="263"/>
      <c r="BL1054" s="146"/>
    </row>
    <row r="1055" spans="1:64">
      <c r="A1055" s="40"/>
      <c r="B1055" s="40"/>
      <c r="C1055" s="40"/>
      <c r="D1055" s="61"/>
      <c r="E1055" s="61"/>
      <c r="F1055" s="61"/>
      <c r="G1055" s="61"/>
      <c r="H1055" s="61"/>
      <c r="I1055" s="61"/>
      <c r="J1055" s="61"/>
      <c r="K1055" s="266"/>
      <c r="L1055" s="61"/>
      <c r="M1055" s="61"/>
      <c r="N1055" s="61"/>
      <c r="O1055" s="266"/>
      <c r="P1055" s="61"/>
      <c r="Q1055" s="61"/>
      <c r="R1055" s="61"/>
      <c r="S1055" s="266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266"/>
      <c r="AD1055" s="61"/>
      <c r="AE1055" s="61"/>
      <c r="AF1055" s="61"/>
      <c r="AG1055" s="61"/>
      <c r="AH1055" s="61"/>
      <c r="AI1055" s="61"/>
      <c r="AJ1055" s="61"/>
      <c r="AK1055" s="266"/>
      <c r="AL1055" s="255"/>
      <c r="AM1055" s="255"/>
      <c r="AN1055" s="266"/>
      <c r="AO1055" s="186"/>
      <c r="AP1055" s="186"/>
      <c r="AQ1055" s="186"/>
      <c r="AR1055" s="186"/>
      <c r="AS1055" s="266"/>
      <c r="AT1055" s="268"/>
      <c r="AU1055" s="268"/>
      <c r="AV1055" s="268"/>
      <c r="AW1055" s="268"/>
      <c r="AX1055" s="269"/>
      <c r="AY1055" s="269"/>
      <c r="AZ1055" s="269"/>
      <c r="BA1055" s="269"/>
      <c r="BK1055" s="263"/>
      <c r="BL1055" s="146"/>
    </row>
    <row r="1056" spans="1:64">
      <c r="A1056" s="40"/>
      <c r="B1056" s="40"/>
      <c r="C1056" s="40"/>
      <c r="D1056" s="61"/>
      <c r="E1056" s="61"/>
      <c r="F1056" s="61"/>
      <c r="G1056" s="61"/>
      <c r="H1056" s="61"/>
      <c r="I1056" s="61"/>
      <c r="J1056" s="61"/>
      <c r="K1056" s="266"/>
      <c r="L1056" s="61"/>
      <c r="M1056" s="61"/>
      <c r="N1056" s="61"/>
      <c r="O1056" s="266"/>
      <c r="P1056" s="61"/>
      <c r="Q1056" s="61"/>
      <c r="R1056" s="61"/>
      <c r="S1056" s="266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266"/>
      <c r="AD1056" s="61"/>
      <c r="AE1056" s="61"/>
      <c r="AF1056" s="61"/>
      <c r="AG1056" s="61"/>
      <c r="AH1056" s="61"/>
      <c r="AI1056" s="61"/>
      <c r="AJ1056" s="61"/>
      <c r="AK1056" s="266"/>
      <c r="AL1056" s="255"/>
      <c r="AM1056" s="255"/>
      <c r="AN1056" s="266"/>
      <c r="AO1056" s="186"/>
      <c r="AP1056" s="186"/>
      <c r="AQ1056" s="186"/>
      <c r="AR1056" s="186"/>
      <c r="AS1056" s="266"/>
      <c r="AT1056" s="268"/>
      <c r="AU1056" s="268"/>
      <c r="AV1056" s="268"/>
      <c r="AW1056" s="268"/>
      <c r="AX1056" s="269"/>
      <c r="AY1056" s="269"/>
      <c r="AZ1056" s="269"/>
      <c r="BA1056" s="269"/>
      <c r="BK1056" s="263"/>
      <c r="BL1056" s="146"/>
    </row>
    <row r="1057" spans="1:64">
      <c r="A1057" s="40"/>
      <c r="B1057" s="40"/>
      <c r="C1057" s="40"/>
      <c r="D1057" s="61"/>
      <c r="E1057" s="61"/>
      <c r="F1057" s="61"/>
      <c r="G1057" s="61"/>
      <c r="H1057" s="61"/>
      <c r="I1057" s="61"/>
      <c r="J1057" s="61"/>
      <c r="K1057" s="266"/>
      <c r="L1057" s="61"/>
      <c r="M1057" s="61"/>
      <c r="N1057" s="61"/>
      <c r="O1057" s="266"/>
      <c r="P1057" s="61"/>
      <c r="Q1057" s="61"/>
      <c r="R1057" s="61"/>
      <c r="S1057" s="266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266"/>
      <c r="AD1057" s="61"/>
      <c r="AE1057" s="61"/>
      <c r="AF1057" s="61"/>
      <c r="AG1057" s="61"/>
      <c r="AH1057" s="61"/>
      <c r="AI1057" s="61"/>
      <c r="AJ1057" s="61"/>
      <c r="AK1057" s="266"/>
      <c r="AL1057" s="255"/>
      <c r="AM1057" s="255"/>
      <c r="AN1057" s="266"/>
      <c r="AO1057" s="186"/>
      <c r="AP1057" s="186"/>
      <c r="AQ1057" s="186"/>
      <c r="AR1057" s="186"/>
      <c r="AS1057" s="266"/>
      <c r="AT1057" s="268"/>
      <c r="AU1057" s="268"/>
      <c r="AV1057" s="268"/>
      <c r="AW1057" s="268"/>
      <c r="AX1057" s="269"/>
      <c r="AY1057" s="269"/>
      <c r="AZ1057" s="269"/>
      <c r="BA1057" s="269"/>
      <c r="BK1057" s="263"/>
      <c r="BL1057" s="146"/>
    </row>
    <row r="1058" spans="1:64">
      <c r="A1058" s="40"/>
      <c r="B1058" s="40"/>
      <c r="C1058" s="40"/>
      <c r="D1058" s="61"/>
      <c r="E1058" s="61"/>
      <c r="F1058" s="61"/>
      <c r="G1058" s="61"/>
      <c r="H1058" s="61"/>
      <c r="I1058" s="61"/>
      <c r="J1058" s="61"/>
      <c r="K1058" s="266"/>
      <c r="L1058" s="61"/>
      <c r="M1058" s="61"/>
      <c r="N1058" s="61"/>
      <c r="O1058" s="266"/>
      <c r="P1058" s="61"/>
      <c r="Q1058" s="61"/>
      <c r="R1058" s="61"/>
      <c r="S1058" s="266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266"/>
      <c r="AD1058" s="61"/>
      <c r="AE1058" s="61"/>
      <c r="AF1058" s="61"/>
      <c r="AG1058" s="61"/>
      <c r="AH1058" s="61"/>
      <c r="AI1058" s="61"/>
      <c r="AJ1058" s="61"/>
      <c r="AK1058" s="266"/>
      <c r="AL1058" s="255"/>
      <c r="AM1058" s="255"/>
      <c r="AN1058" s="266"/>
      <c r="AO1058" s="186"/>
      <c r="AP1058" s="186"/>
      <c r="AQ1058" s="186"/>
      <c r="AR1058" s="186"/>
      <c r="AS1058" s="266"/>
      <c r="AT1058" s="268"/>
      <c r="AU1058" s="268"/>
      <c r="AV1058" s="268"/>
      <c r="AW1058" s="268"/>
      <c r="AX1058" s="269"/>
      <c r="AY1058" s="269"/>
      <c r="AZ1058" s="269"/>
      <c r="BA1058" s="269"/>
      <c r="BK1058" s="263"/>
      <c r="BL1058" s="146"/>
    </row>
    <row r="1059" spans="1:64">
      <c r="A1059" s="40"/>
      <c r="B1059" s="40"/>
      <c r="C1059" s="40"/>
      <c r="D1059" s="61"/>
      <c r="E1059" s="61"/>
      <c r="F1059" s="61"/>
      <c r="G1059" s="61"/>
      <c r="H1059" s="61"/>
      <c r="I1059" s="61"/>
      <c r="J1059" s="61"/>
      <c r="K1059" s="266"/>
      <c r="L1059" s="61"/>
      <c r="M1059" s="61"/>
      <c r="N1059" s="61"/>
      <c r="O1059" s="266"/>
      <c r="P1059" s="61"/>
      <c r="Q1059" s="61"/>
      <c r="R1059" s="61"/>
      <c r="S1059" s="266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266"/>
      <c r="AD1059" s="61"/>
      <c r="AE1059" s="61"/>
      <c r="AF1059" s="61"/>
      <c r="AG1059" s="61"/>
      <c r="AH1059" s="61"/>
      <c r="AI1059" s="61"/>
      <c r="AJ1059" s="61"/>
      <c r="AK1059" s="266"/>
      <c r="AL1059" s="255"/>
      <c r="AM1059" s="255"/>
      <c r="AN1059" s="266"/>
      <c r="AO1059" s="186"/>
      <c r="AP1059" s="186"/>
      <c r="AQ1059" s="186"/>
      <c r="AR1059" s="186"/>
      <c r="AS1059" s="266"/>
      <c r="AT1059" s="268"/>
      <c r="AU1059" s="268"/>
      <c r="AV1059" s="268"/>
      <c r="AW1059" s="268"/>
      <c r="AX1059" s="269"/>
      <c r="AY1059" s="269"/>
      <c r="AZ1059" s="269"/>
      <c r="BA1059" s="269"/>
      <c r="BK1059" s="263"/>
      <c r="BL1059" s="146"/>
    </row>
    <row r="1060" spans="1:64">
      <c r="A1060" s="40"/>
      <c r="B1060" s="40"/>
      <c r="C1060" s="40"/>
      <c r="D1060" s="61"/>
      <c r="E1060" s="61"/>
      <c r="F1060" s="61"/>
      <c r="G1060" s="61"/>
      <c r="H1060" s="61"/>
      <c r="I1060" s="61"/>
      <c r="J1060" s="61"/>
      <c r="K1060" s="266"/>
      <c r="L1060" s="61"/>
      <c r="M1060" s="61"/>
      <c r="N1060" s="61"/>
      <c r="O1060" s="266"/>
      <c r="P1060" s="61"/>
      <c r="Q1060" s="61"/>
      <c r="R1060" s="61"/>
      <c r="S1060" s="266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266"/>
      <c r="AD1060" s="61"/>
      <c r="AE1060" s="61"/>
      <c r="AF1060" s="61"/>
      <c r="AG1060" s="61"/>
      <c r="AH1060" s="61"/>
      <c r="AI1060" s="61"/>
      <c r="AJ1060" s="61"/>
      <c r="AK1060" s="266"/>
      <c r="AL1060" s="255"/>
      <c r="AM1060" s="255"/>
      <c r="AN1060" s="266"/>
      <c r="AO1060" s="186"/>
      <c r="AP1060" s="186"/>
      <c r="AQ1060" s="186"/>
      <c r="AR1060" s="186"/>
      <c r="AS1060" s="266"/>
      <c r="AT1060" s="268"/>
      <c r="AU1060" s="268"/>
      <c r="AV1060" s="268"/>
      <c r="AW1060" s="268"/>
      <c r="AX1060" s="269"/>
      <c r="AY1060" s="269"/>
      <c r="AZ1060" s="269"/>
      <c r="BA1060" s="269"/>
      <c r="BK1060" s="263"/>
      <c r="BL1060" s="146"/>
    </row>
    <row r="1061" spans="1:64">
      <c r="A1061" s="40"/>
      <c r="B1061" s="40"/>
      <c r="C1061" s="40"/>
      <c r="D1061" s="61"/>
      <c r="E1061" s="61"/>
      <c r="F1061" s="61"/>
      <c r="G1061" s="61"/>
      <c r="H1061" s="61"/>
      <c r="I1061" s="61"/>
      <c r="J1061" s="61"/>
      <c r="K1061" s="266"/>
      <c r="L1061" s="61"/>
      <c r="M1061" s="61"/>
      <c r="N1061" s="61"/>
      <c r="O1061" s="266"/>
      <c r="P1061" s="61"/>
      <c r="Q1061" s="61"/>
      <c r="R1061" s="61"/>
      <c r="S1061" s="266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266"/>
      <c r="AD1061" s="61"/>
      <c r="AE1061" s="61"/>
      <c r="AF1061" s="61"/>
      <c r="AG1061" s="61"/>
      <c r="AH1061" s="61"/>
      <c r="AI1061" s="61"/>
      <c r="AJ1061" s="61"/>
      <c r="AK1061" s="266"/>
      <c r="AL1061" s="255"/>
      <c r="AM1061" s="255"/>
      <c r="AN1061" s="266"/>
      <c r="AO1061" s="186"/>
      <c r="AP1061" s="186"/>
      <c r="AQ1061" s="186"/>
      <c r="AR1061" s="186"/>
      <c r="AS1061" s="266"/>
      <c r="AT1061" s="268"/>
      <c r="AU1061" s="268"/>
      <c r="AV1061" s="268"/>
      <c r="AW1061" s="268"/>
      <c r="AX1061" s="269"/>
      <c r="AY1061" s="269"/>
      <c r="AZ1061" s="269"/>
      <c r="BA1061" s="269"/>
      <c r="BK1061" s="263"/>
      <c r="BL1061" s="146"/>
    </row>
    <row r="1062" spans="1:64">
      <c r="A1062" s="40"/>
      <c r="B1062" s="40"/>
      <c r="C1062" s="40"/>
      <c r="D1062" s="61"/>
      <c r="E1062" s="61"/>
      <c r="F1062" s="61"/>
      <c r="G1062" s="61"/>
      <c r="H1062" s="61"/>
      <c r="I1062" s="61"/>
      <c r="J1062" s="61"/>
      <c r="K1062" s="266"/>
      <c r="L1062" s="61"/>
      <c r="M1062" s="61"/>
      <c r="N1062" s="61"/>
      <c r="O1062" s="266"/>
      <c r="P1062" s="61"/>
      <c r="Q1062" s="61"/>
      <c r="R1062" s="61"/>
      <c r="S1062" s="266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266"/>
      <c r="AD1062" s="61"/>
      <c r="AE1062" s="61"/>
      <c r="AF1062" s="61"/>
      <c r="AG1062" s="61"/>
      <c r="AH1062" s="61"/>
      <c r="AI1062" s="61"/>
      <c r="AJ1062" s="61"/>
      <c r="AK1062" s="266"/>
      <c r="AL1062" s="255"/>
      <c r="AM1062" s="255"/>
      <c r="AN1062" s="266"/>
      <c r="AO1062" s="186"/>
      <c r="AP1062" s="186"/>
      <c r="AQ1062" s="186"/>
      <c r="AR1062" s="186"/>
      <c r="AS1062" s="266"/>
      <c r="AT1062" s="268"/>
      <c r="AU1062" s="268"/>
      <c r="AV1062" s="268"/>
      <c r="AW1062" s="268"/>
      <c r="AX1062" s="269"/>
      <c r="AY1062" s="269"/>
      <c r="AZ1062" s="269"/>
      <c r="BA1062" s="269"/>
      <c r="BK1062" s="263"/>
      <c r="BL1062" s="146"/>
    </row>
    <row r="1063" spans="1:64">
      <c r="A1063" s="40"/>
      <c r="B1063" s="40"/>
      <c r="C1063" s="40"/>
      <c r="D1063" s="61"/>
      <c r="E1063" s="61"/>
      <c r="F1063" s="61"/>
      <c r="G1063" s="61"/>
      <c r="H1063" s="61"/>
      <c r="I1063" s="61"/>
      <c r="J1063" s="61"/>
      <c r="K1063" s="266"/>
      <c r="L1063" s="61"/>
      <c r="M1063" s="61"/>
      <c r="N1063" s="61"/>
      <c r="O1063" s="266"/>
      <c r="P1063" s="61"/>
      <c r="Q1063" s="61"/>
      <c r="R1063" s="61"/>
      <c r="S1063" s="266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266"/>
      <c r="AD1063" s="61"/>
      <c r="AE1063" s="61"/>
      <c r="AF1063" s="61"/>
      <c r="AG1063" s="61"/>
      <c r="AH1063" s="61"/>
      <c r="AI1063" s="61"/>
      <c r="AJ1063" s="61"/>
      <c r="AK1063" s="266"/>
      <c r="AL1063" s="255"/>
      <c r="AM1063" s="255"/>
      <c r="AN1063" s="266"/>
      <c r="AO1063" s="186"/>
      <c r="AP1063" s="186"/>
      <c r="AQ1063" s="186"/>
      <c r="AR1063" s="186"/>
      <c r="AS1063" s="266"/>
      <c r="AT1063" s="268"/>
      <c r="AU1063" s="268"/>
      <c r="AV1063" s="268"/>
      <c r="AW1063" s="268"/>
      <c r="AX1063" s="269"/>
      <c r="AY1063" s="269"/>
      <c r="AZ1063" s="269"/>
      <c r="BA1063" s="269"/>
      <c r="BK1063" s="263"/>
      <c r="BL1063" s="146"/>
    </row>
    <row r="1064" spans="1:64">
      <c r="A1064" s="40"/>
      <c r="B1064" s="40"/>
      <c r="C1064" s="40"/>
      <c r="D1064" s="61"/>
      <c r="E1064" s="61"/>
      <c r="F1064" s="61"/>
      <c r="G1064" s="61"/>
      <c r="H1064" s="61"/>
      <c r="I1064" s="61"/>
      <c r="J1064" s="61"/>
      <c r="K1064" s="266"/>
      <c r="L1064" s="61"/>
      <c r="M1064" s="61"/>
      <c r="N1064" s="61"/>
      <c r="O1064" s="266"/>
      <c r="P1064" s="61"/>
      <c r="Q1064" s="61"/>
      <c r="R1064" s="61"/>
      <c r="S1064" s="266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266"/>
      <c r="AD1064" s="61"/>
      <c r="AE1064" s="61"/>
      <c r="AF1064" s="61"/>
      <c r="AG1064" s="61"/>
      <c r="AH1064" s="61"/>
      <c r="AI1064" s="61"/>
      <c r="AJ1064" s="61"/>
      <c r="AK1064" s="266"/>
      <c r="AL1064" s="255"/>
      <c r="AM1064" s="255"/>
      <c r="AN1064" s="266"/>
      <c r="AO1064" s="186"/>
      <c r="AP1064" s="186"/>
      <c r="AQ1064" s="186"/>
      <c r="AR1064" s="186"/>
      <c r="AS1064" s="266"/>
      <c r="AT1064" s="268"/>
      <c r="AU1064" s="268"/>
      <c r="AV1064" s="268"/>
      <c r="AW1064" s="268"/>
      <c r="AX1064" s="269"/>
      <c r="AY1064" s="269"/>
      <c r="AZ1064" s="269"/>
      <c r="BA1064" s="269"/>
      <c r="BK1064" s="263"/>
      <c r="BL1064" s="146"/>
    </row>
    <row r="1065" spans="1:64">
      <c r="A1065" s="40"/>
      <c r="B1065" s="40"/>
      <c r="C1065" s="40"/>
      <c r="D1065" s="61"/>
      <c r="E1065" s="61"/>
      <c r="F1065" s="61"/>
      <c r="G1065" s="61"/>
      <c r="H1065" s="61"/>
      <c r="I1065" s="61"/>
      <c r="J1065" s="61"/>
      <c r="K1065" s="266"/>
      <c r="L1065" s="61"/>
      <c r="M1065" s="61"/>
      <c r="N1065" s="61"/>
      <c r="O1065" s="266"/>
      <c r="P1065" s="61"/>
      <c r="Q1065" s="61"/>
      <c r="R1065" s="61"/>
      <c r="S1065" s="266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266"/>
      <c r="AD1065" s="61"/>
      <c r="AE1065" s="61"/>
      <c r="AF1065" s="61"/>
      <c r="AG1065" s="61"/>
      <c r="AH1065" s="61"/>
      <c r="AI1065" s="61"/>
      <c r="AJ1065" s="61"/>
      <c r="AK1065" s="266"/>
      <c r="AL1065" s="255"/>
      <c r="AM1065" s="255"/>
      <c r="AN1065" s="266"/>
      <c r="AO1065" s="186"/>
      <c r="AP1065" s="186"/>
      <c r="AQ1065" s="186"/>
      <c r="AR1065" s="186"/>
      <c r="AS1065" s="266"/>
      <c r="AT1065" s="268"/>
      <c r="AU1065" s="268"/>
      <c r="AV1065" s="268"/>
      <c r="AW1065" s="268"/>
      <c r="AX1065" s="269"/>
      <c r="AY1065" s="269"/>
      <c r="AZ1065" s="269"/>
      <c r="BA1065" s="269"/>
      <c r="BK1065" s="263"/>
      <c r="BL1065" s="146"/>
    </row>
    <row r="1066" spans="1:64">
      <c r="A1066" s="40"/>
      <c r="B1066" s="40"/>
      <c r="C1066" s="40"/>
      <c r="D1066" s="61"/>
      <c r="E1066" s="61"/>
      <c r="F1066" s="61"/>
      <c r="G1066" s="61"/>
      <c r="H1066" s="61"/>
      <c r="I1066" s="61"/>
      <c r="J1066" s="61"/>
      <c r="K1066" s="266"/>
      <c r="L1066" s="61"/>
      <c r="M1066" s="61"/>
      <c r="N1066" s="61"/>
      <c r="O1066" s="266"/>
      <c r="P1066" s="61"/>
      <c r="Q1066" s="61"/>
      <c r="R1066" s="61"/>
      <c r="S1066" s="266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266"/>
      <c r="AD1066" s="61"/>
      <c r="AE1066" s="61"/>
      <c r="AF1066" s="61"/>
      <c r="AG1066" s="61"/>
      <c r="AH1066" s="61"/>
      <c r="AI1066" s="61"/>
      <c r="AJ1066" s="61"/>
      <c r="AK1066" s="266"/>
      <c r="AL1066" s="255"/>
      <c r="AM1066" s="255"/>
      <c r="AN1066" s="266"/>
      <c r="AO1066" s="186"/>
      <c r="AP1066" s="186"/>
      <c r="AQ1066" s="186"/>
      <c r="AR1066" s="186"/>
      <c r="AS1066" s="266"/>
      <c r="AT1066" s="268"/>
      <c r="AU1066" s="268"/>
      <c r="AV1066" s="268"/>
      <c r="AW1066" s="268"/>
      <c r="AX1066" s="269"/>
      <c r="AY1066" s="269"/>
      <c r="AZ1066" s="269"/>
      <c r="BA1066" s="269"/>
      <c r="BK1066" s="263"/>
      <c r="BL1066" s="146"/>
    </row>
    <row r="1067" spans="1:64">
      <c r="A1067" s="40"/>
      <c r="B1067" s="40"/>
      <c r="C1067" s="40"/>
      <c r="D1067" s="61"/>
      <c r="E1067" s="61"/>
      <c r="F1067" s="61"/>
      <c r="G1067" s="61"/>
      <c r="H1067" s="61"/>
      <c r="I1067" s="61"/>
      <c r="J1067" s="61"/>
      <c r="K1067" s="266"/>
      <c r="L1067" s="61"/>
      <c r="M1067" s="61"/>
      <c r="N1067" s="61"/>
      <c r="O1067" s="266"/>
      <c r="P1067" s="61"/>
      <c r="Q1067" s="61"/>
      <c r="R1067" s="61"/>
      <c r="S1067" s="266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266"/>
      <c r="AD1067" s="61"/>
      <c r="AE1067" s="61"/>
      <c r="AF1067" s="61"/>
      <c r="AG1067" s="61"/>
      <c r="AH1067" s="61"/>
      <c r="AI1067" s="61"/>
      <c r="AJ1067" s="61"/>
      <c r="AK1067" s="266"/>
      <c r="AL1067" s="255"/>
      <c r="AM1067" s="255"/>
      <c r="AN1067" s="266"/>
      <c r="AO1067" s="186"/>
      <c r="AP1067" s="186"/>
      <c r="AQ1067" s="186"/>
      <c r="AR1067" s="186"/>
      <c r="AS1067" s="266"/>
      <c r="AT1067" s="268"/>
      <c r="AU1067" s="268"/>
      <c r="AV1067" s="268"/>
      <c r="AW1067" s="268"/>
      <c r="AX1067" s="269"/>
      <c r="AY1067" s="269"/>
      <c r="AZ1067" s="269"/>
      <c r="BA1067" s="269"/>
      <c r="BK1067" s="263"/>
      <c r="BL1067" s="146"/>
    </row>
    <row r="1068" spans="1:64">
      <c r="A1068" s="40"/>
      <c r="B1068" s="40"/>
      <c r="C1068" s="40"/>
      <c r="D1068" s="61"/>
      <c r="E1068" s="61"/>
      <c r="F1068" s="61"/>
      <c r="G1068" s="61"/>
      <c r="H1068" s="61"/>
      <c r="I1068" s="61"/>
      <c r="J1068" s="61"/>
      <c r="K1068" s="266"/>
      <c r="L1068" s="61"/>
      <c r="M1068" s="61"/>
      <c r="N1068" s="61"/>
      <c r="O1068" s="266"/>
      <c r="P1068" s="61"/>
      <c r="Q1068" s="61"/>
      <c r="R1068" s="61"/>
      <c r="S1068" s="266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266"/>
      <c r="AD1068" s="61"/>
      <c r="AE1068" s="61"/>
      <c r="AF1068" s="61"/>
      <c r="AG1068" s="61"/>
      <c r="AH1068" s="61"/>
      <c r="AI1068" s="61"/>
      <c r="AJ1068" s="61"/>
      <c r="AK1068" s="266"/>
      <c r="AL1068" s="255"/>
      <c r="AM1068" s="255"/>
      <c r="AN1068" s="266"/>
      <c r="AO1068" s="186"/>
      <c r="AP1068" s="186"/>
      <c r="AQ1068" s="186"/>
      <c r="AR1068" s="186"/>
      <c r="AS1068" s="266"/>
      <c r="AT1068" s="268"/>
      <c r="AU1068" s="268"/>
      <c r="AV1068" s="268"/>
      <c r="AW1068" s="268"/>
      <c r="AX1068" s="269"/>
      <c r="AY1068" s="269"/>
      <c r="AZ1068" s="269"/>
      <c r="BA1068" s="269"/>
      <c r="BK1068" s="263"/>
      <c r="BL1068" s="146"/>
    </row>
    <row r="1069" spans="1:64">
      <c r="A1069" s="40"/>
      <c r="B1069" s="40"/>
      <c r="C1069" s="40"/>
      <c r="D1069" s="61"/>
      <c r="E1069" s="61"/>
      <c r="F1069" s="61"/>
      <c r="G1069" s="61"/>
      <c r="H1069" s="61"/>
      <c r="I1069" s="61"/>
      <c r="J1069" s="61"/>
      <c r="K1069" s="266"/>
      <c r="L1069" s="61"/>
      <c r="M1069" s="61"/>
      <c r="N1069" s="61"/>
      <c r="O1069" s="266"/>
      <c r="P1069" s="61"/>
      <c r="Q1069" s="61"/>
      <c r="R1069" s="61"/>
      <c r="S1069" s="266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266"/>
      <c r="AD1069" s="61"/>
      <c r="AE1069" s="61"/>
      <c r="AF1069" s="61"/>
      <c r="AG1069" s="61"/>
      <c r="AH1069" s="61"/>
      <c r="AI1069" s="61"/>
      <c r="AJ1069" s="61"/>
      <c r="AK1069" s="266"/>
      <c r="AL1069" s="255"/>
      <c r="AM1069" s="255"/>
      <c r="AN1069" s="266"/>
      <c r="AO1069" s="186"/>
      <c r="AP1069" s="186"/>
      <c r="AQ1069" s="186"/>
      <c r="AR1069" s="186"/>
      <c r="AS1069" s="266"/>
      <c r="AT1069" s="268"/>
      <c r="AU1069" s="268"/>
      <c r="AV1069" s="268"/>
      <c r="AW1069" s="268"/>
      <c r="AX1069" s="269"/>
      <c r="AY1069" s="269"/>
      <c r="AZ1069" s="269"/>
      <c r="BA1069" s="269"/>
      <c r="BK1069" s="263"/>
      <c r="BL1069" s="146"/>
    </row>
    <row r="1070" spans="1:64">
      <c r="A1070" s="40"/>
      <c r="B1070" s="40"/>
      <c r="C1070" s="40"/>
      <c r="D1070" s="61"/>
      <c r="E1070" s="61"/>
      <c r="F1070" s="61"/>
      <c r="G1070" s="61"/>
      <c r="H1070" s="61"/>
      <c r="I1070" s="61"/>
      <c r="J1070" s="61"/>
      <c r="K1070" s="266"/>
      <c r="L1070" s="61"/>
      <c r="M1070" s="61"/>
      <c r="N1070" s="61"/>
      <c r="O1070" s="266"/>
      <c r="P1070" s="61"/>
      <c r="Q1070" s="61"/>
      <c r="R1070" s="61"/>
      <c r="S1070" s="266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266"/>
      <c r="AD1070" s="61"/>
      <c r="AE1070" s="61"/>
      <c r="AF1070" s="61"/>
      <c r="AG1070" s="61"/>
      <c r="AH1070" s="61"/>
      <c r="AI1070" s="61"/>
      <c r="AJ1070" s="61"/>
      <c r="AK1070" s="266"/>
      <c r="AL1070" s="255"/>
      <c r="AM1070" s="255"/>
      <c r="AN1070" s="266"/>
      <c r="AO1070" s="186"/>
      <c r="AP1070" s="186"/>
      <c r="AQ1070" s="186"/>
      <c r="AR1070" s="186"/>
      <c r="AS1070" s="266"/>
      <c r="AT1070" s="268"/>
      <c r="AU1070" s="268"/>
      <c r="AV1070" s="268"/>
      <c r="AW1070" s="268"/>
      <c r="AX1070" s="269"/>
      <c r="AY1070" s="269"/>
      <c r="AZ1070" s="269"/>
      <c r="BA1070" s="269"/>
      <c r="BK1070" s="263"/>
      <c r="BL1070" s="146"/>
    </row>
    <row r="1071" spans="1:64">
      <c r="A1071" s="40"/>
      <c r="B1071" s="40"/>
      <c r="C1071" s="40"/>
      <c r="D1071" s="61"/>
      <c r="E1071" s="61"/>
      <c r="F1071" s="61"/>
      <c r="G1071" s="61"/>
      <c r="H1071" s="61"/>
      <c r="I1071" s="61"/>
      <c r="J1071" s="61"/>
      <c r="K1071" s="266"/>
      <c r="L1071" s="61"/>
      <c r="M1071" s="61"/>
      <c r="N1071" s="61"/>
      <c r="O1071" s="266"/>
      <c r="P1071" s="61"/>
      <c r="Q1071" s="61"/>
      <c r="R1071" s="61"/>
      <c r="S1071" s="266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266"/>
      <c r="AD1071" s="61"/>
      <c r="AE1071" s="61"/>
      <c r="AF1071" s="61"/>
      <c r="AG1071" s="61"/>
      <c r="AH1071" s="61"/>
      <c r="AI1071" s="61"/>
      <c r="AJ1071" s="61"/>
      <c r="AK1071" s="266"/>
      <c r="AL1071" s="255"/>
      <c r="AM1071" s="255"/>
      <c r="AN1071" s="266"/>
      <c r="AO1071" s="186"/>
      <c r="AP1071" s="186"/>
      <c r="AQ1071" s="186"/>
      <c r="AR1071" s="186"/>
      <c r="AS1071" s="266"/>
      <c r="AT1071" s="268"/>
      <c r="AU1071" s="268"/>
      <c r="AV1071" s="268"/>
      <c r="AW1071" s="268"/>
      <c r="AX1071" s="269"/>
      <c r="AY1071" s="269"/>
      <c r="AZ1071" s="269"/>
      <c r="BA1071" s="269"/>
      <c r="BK1071" s="263"/>
      <c r="BL1071" s="146"/>
    </row>
    <row r="1072" spans="1:64">
      <c r="A1072" s="40"/>
      <c r="B1072" s="40"/>
      <c r="C1072" s="40"/>
      <c r="D1072" s="61"/>
      <c r="E1072" s="61"/>
      <c r="F1072" s="61"/>
      <c r="G1072" s="61"/>
      <c r="H1072" s="61"/>
      <c r="I1072" s="61"/>
      <c r="J1072" s="61"/>
      <c r="K1072" s="266"/>
      <c r="L1072" s="61"/>
      <c r="M1072" s="61"/>
      <c r="N1072" s="61"/>
      <c r="O1072" s="266"/>
      <c r="P1072" s="61"/>
      <c r="Q1072" s="61"/>
      <c r="R1072" s="61"/>
      <c r="S1072" s="266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266"/>
      <c r="AD1072" s="61"/>
      <c r="AE1072" s="61"/>
      <c r="AF1072" s="61"/>
      <c r="AG1072" s="61"/>
      <c r="AH1072" s="61"/>
      <c r="AI1072" s="61"/>
      <c r="AJ1072" s="61"/>
      <c r="AK1072" s="266"/>
      <c r="AL1072" s="255"/>
      <c r="AM1072" s="255"/>
      <c r="AN1072" s="266"/>
      <c r="AO1072" s="186"/>
      <c r="AP1072" s="186"/>
      <c r="AQ1072" s="186"/>
      <c r="AR1072" s="186"/>
      <c r="AS1072" s="266"/>
      <c r="AT1072" s="268"/>
      <c r="AU1072" s="268"/>
      <c r="AV1072" s="268"/>
      <c r="AW1072" s="268"/>
      <c r="AX1072" s="269"/>
      <c r="AY1072" s="269"/>
      <c r="AZ1072" s="269"/>
      <c r="BA1072" s="269"/>
      <c r="BK1072" s="263"/>
      <c r="BL1072" s="146"/>
    </row>
    <row r="1073" spans="1:64">
      <c r="A1073" s="40"/>
      <c r="B1073" s="40"/>
      <c r="C1073" s="40"/>
      <c r="D1073" s="61"/>
      <c r="E1073" s="61"/>
      <c r="F1073" s="61"/>
      <c r="G1073" s="61"/>
      <c r="H1073" s="61"/>
      <c r="I1073" s="61"/>
      <c r="J1073" s="61"/>
      <c r="K1073" s="266"/>
      <c r="L1073" s="61"/>
      <c r="M1073" s="61"/>
      <c r="N1073" s="61"/>
      <c r="O1073" s="266"/>
      <c r="P1073" s="61"/>
      <c r="Q1073" s="61"/>
      <c r="R1073" s="61"/>
      <c r="S1073" s="266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266"/>
      <c r="AD1073" s="61"/>
      <c r="AE1073" s="61"/>
      <c r="AF1073" s="61"/>
      <c r="AG1073" s="61"/>
      <c r="AH1073" s="61"/>
      <c r="AI1073" s="61"/>
      <c r="AJ1073" s="61"/>
      <c r="AK1073" s="266"/>
      <c r="AL1073" s="255"/>
      <c r="AM1073" s="255"/>
      <c r="AN1073" s="266"/>
      <c r="AO1073" s="186"/>
      <c r="AP1073" s="186"/>
      <c r="AQ1073" s="186"/>
      <c r="AR1073" s="186"/>
      <c r="AS1073" s="266"/>
      <c r="AT1073" s="268"/>
      <c r="AU1073" s="268"/>
      <c r="AV1073" s="268"/>
      <c r="AW1073" s="268"/>
      <c r="AX1073" s="269"/>
      <c r="AY1073" s="269"/>
      <c r="AZ1073" s="269"/>
      <c r="BA1073" s="269"/>
      <c r="BK1073" s="263"/>
      <c r="BL1073" s="146"/>
    </row>
    <row r="1074" spans="1:64">
      <c r="A1074" s="40"/>
      <c r="B1074" s="40"/>
      <c r="C1074" s="40"/>
      <c r="D1074" s="61"/>
      <c r="E1074" s="61"/>
      <c r="F1074" s="61"/>
      <c r="G1074" s="61"/>
      <c r="H1074" s="61"/>
      <c r="I1074" s="61"/>
      <c r="J1074" s="61"/>
      <c r="K1074" s="266"/>
      <c r="L1074" s="61"/>
      <c r="M1074" s="61"/>
      <c r="N1074" s="61"/>
      <c r="O1074" s="266"/>
      <c r="P1074" s="61"/>
      <c r="Q1074" s="61"/>
      <c r="R1074" s="61"/>
      <c r="S1074" s="266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266"/>
      <c r="AD1074" s="61"/>
      <c r="AE1074" s="61"/>
      <c r="AF1074" s="61"/>
      <c r="AG1074" s="61"/>
      <c r="AH1074" s="61"/>
      <c r="AI1074" s="61"/>
      <c r="AJ1074" s="61"/>
      <c r="AK1074" s="266"/>
      <c r="AL1074" s="255"/>
      <c r="AM1074" s="255"/>
      <c r="AN1074" s="266"/>
      <c r="AO1074" s="186"/>
      <c r="AP1074" s="186"/>
      <c r="AQ1074" s="186"/>
      <c r="AR1074" s="186"/>
      <c r="AS1074" s="266"/>
      <c r="AT1074" s="268"/>
      <c r="AU1074" s="268"/>
      <c r="AV1074" s="268"/>
      <c r="AW1074" s="268"/>
      <c r="AX1074" s="269"/>
      <c r="AY1074" s="269"/>
      <c r="AZ1074" s="269"/>
      <c r="BA1074" s="269"/>
      <c r="BK1074" s="263"/>
      <c r="BL1074" s="146"/>
    </row>
    <row r="1075" spans="1:64">
      <c r="A1075" s="40"/>
      <c r="B1075" s="40"/>
      <c r="C1075" s="40"/>
      <c r="D1075" s="61"/>
      <c r="E1075" s="61"/>
      <c r="F1075" s="61"/>
      <c r="G1075" s="61"/>
      <c r="H1075" s="61"/>
      <c r="I1075" s="61"/>
      <c r="J1075" s="61"/>
      <c r="K1075" s="266"/>
      <c r="L1075" s="61"/>
      <c r="M1075" s="61"/>
      <c r="N1075" s="61"/>
      <c r="O1075" s="266"/>
      <c r="P1075" s="61"/>
      <c r="Q1075" s="61"/>
      <c r="R1075" s="61"/>
      <c r="S1075" s="266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266"/>
      <c r="AD1075" s="61"/>
      <c r="AE1075" s="61"/>
      <c r="AF1075" s="61"/>
      <c r="AG1075" s="61"/>
      <c r="AH1075" s="61"/>
      <c r="AI1075" s="61"/>
      <c r="AJ1075" s="61"/>
      <c r="AK1075" s="266"/>
      <c r="AL1075" s="255"/>
      <c r="AM1075" s="255"/>
      <c r="AN1075" s="266"/>
      <c r="AO1075" s="186"/>
      <c r="AP1075" s="186"/>
      <c r="AQ1075" s="186"/>
      <c r="AR1075" s="186"/>
      <c r="AS1075" s="266"/>
      <c r="AT1075" s="268"/>
      <c r="AU1075" s="268"/>
      <c r="AV1075" s="268"/>
      <c r="AW1075" s="268"/>
      <c r="AX1075" s="269"/>
      <c r="AY1075" s="269"/>
      <c r="AZ1075" s="269"/>
      <c r="BA1075" s="269"/>
      <c r="BK1075" s="263"/>
      <c r="BL1075" s="146"/>
    </row>
    <row r="1076" spans="1:64">
      <c r="A1076" s="40"/>
      <c r="B1076" s="40"/>
      <c r="C1076" s="40"/>
      <c r="D1076" s="61"/>
      <c r="E1076" s="61"/>
      <c r="F1076" s="61"/>
      <c r="G1076" s="61"/>
      <c r="H1076" s="61"/>
      <c r="I1076" s="61"/>
      <c r="J1076" s="61"/>
      <c r="K1076" s="266"/>
      <c r="L1076" s="61"/>
      <c r="M1076" s="61"/>
      <c r="N1076" s="61"/>
      <c r="O1076" s="266"/>
      <c r="P1076" s="61"/>
      <c r="Q1076" s="61"/>
      <c r="R1076" s="61"/>
      <c r="S1076" s="266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266"/>
      <c r="AD1076" s="61"/>
      <c r="AE1076" s="61"/>
      <c r="AF1076" s="61"/>
      <c r="AG1076" s="61"/>
      <c r="AH1076" s="61"/>
      <c r="AI1076" s="61"/>
      <c r="AJ1076" s="61"/>
      <c r="AK1076" s="266"/>
      <c r="AL1076" s="255"/>
      <c r="AM1076" s="255"/>
      <c r="AN1076" s="266"/>
      <c r="AO1076" s="186"/>
      <c r="AP1076" s="186"/>
      <c r="AQ1076" s="186"/>
      <c r="AR1076" s="186"/>
      <c r="AS1076" s="266"/>
      <c r="AT1076" s="268"/>
      <c r="AU1076" s="268"/>
      <c r="AV1076" s="268"/>
      <c r="AW1076" s="268"/>
      <c r="AX1076" s="269"/>
      <c r="AY1076" s="269"/>
      <c r="AZ1076" s="269"/>
      <c r="BA1076" s="269"/>
      <c r="BK1076" s="263"/>
      <c r="BL1076" s="146"/>
    </row>
    <row r="1077" spans="1:64">
      <c r="A1077" s="40"/>
      <c r="B1077" s="40"/>
      <c r="C1077" s="40"/>
      <c r="D1077" s="61"/>
      <c r="E1077" s="61"/>
      <c r="F1077" s="61"/>
      <c r="G1077" s="61"/>
      <c r="H1077" s="61"/>
      <c r="I1077" s="61"/>
      <c r="J1077" s="61"/>
      <c r="K1077" s="266"/>
      <c r="L1077" s="61"/>
      <c r="M1077" s="61"/>
      <c r="N1077" s="61"/>
      <c r="O1077" s="266"/>
      <c r="P1077" s="61"/>
      <c r="Q1077" s="61"/>
      <c r="R1077" s="61"/>
      <c r="S1077" s="266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266"/>
      <c r="AD1077" s="61"/>
      <c r="AE1077" s="61"/>
      <c r="AF1077" s="61"/>
      <c r="AG1077" s="61"/>
      <c r="AH1077" s="61"/>
      <c r="AI1077" s="61"/>
      <c r="AJ1077" s="61"/>
      <c r="AK1077" s="266"/>
      <c r="AL1077" s="255"/>
      <c r="AM1077" s="255"/>
      <c r="AN1077" s="266"/>
      <c r="AO1077" s="186"/>
      <c r="AP1077" s="186"/>
      <c r="AQ1077" s="186"/>
      <c r="AR1077" s="186"/>
      <c r="AS1077" s="266"/>
      <c r="AT1077" s="268"/>
      <c r="AU1077" s="268"/>
      <c r="AV1077" s="268"/>
      <c r="AW1077" s="268"/>
      <c r="AX1077" s="269"/>
      <c r="AY1077" s="269"/>
      <c r="AZ1077" s="269"/>
      <c r="BA1077" s="269"/>
      <c r="BK1077" s="263"/>
      <c r="BL1077" s="146"/>
    </row>
    <row r="1078" spans="1:64">
      <c r="A1078" s="40"/>
      <c r="B1078" s="40"/>
      <c r="C1078" s="40"/>
      <c r="D1078" s="61"/>
      <c r="E1078" s="61"/>
      <c r="F1078" s="61"/>
      <c r="G1078" s="61"/>
      <c r="H1078" s="61"/>
      <c r="I1078" s="61"/>
      <c r="J1078" s="61"/>
      <c r="K1078" s="266"/>
      <c r="L1078" s="61"/>
      <c r="M1078" s="61"/>
      <c r="N1078" s="61"/>
      <c r="O1078" s="266"/>
      <c r="P1078" s="61"/>
      <c r="Q1078" s="61"/>
      <c r="R1078" s="61"/>
      <c r="S1078" s="266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266"/>
      <c r="AD1078" s="61"/>
      <c r="AE1078" s="61"/>
      <c r="AF1078" s="61"/>
      <c r="AG1078" s="61"/>
      <c r="AH1078" s="61"/>
      <c r="AI1078" s="61"/>
      <c r="AJ1078" s="61"/>
      <c r="AK1078" s="266"/>
      <c r="AL1078" s="255"/>
      <c r="AM1078" s="255"/>
      <c r="AN1078" s="266"/>
      <c r="AO1078" s="186"/>
      <c r="AP1078" s="186"/>
      <c r="AQ1078" s="186"/>
      <c r="AR1078" s="186"/>
      <c r="AS1078" s="266"/>
      <c r="AT1078" s="268"/>
      <c r="AU1078" s="268"/>
      <c r="AV1078" s="268"/>
      <c r="AW1078" s="268"/>
      <c r="AX1078" s="269"/>
      <c r="AY1078" s="269"/>
      <c r="AZ1078" s="269"/>
      <c r="BA1078" s="269"/>
      <c r="BK1078" s="263"/>
      <c r="BL1078" s="146"/>
    </row>
    <row r="1079" spans="1:64">
      <c r="A1079" s="40"/>
      <c r="B1079" s="40"/>
      <c r="C1079" s="40"/>
      <c r="D1079" s="61"/>
      <c r="E1079" s="61"/>
      <c r="F1079" s="61"/>
      <c r="G1079" s="61"/>
      <c r="H1079" s="61"/>
      <c r="I1079" s="61"/>
      <c r="J1079" s="61"/>
      <c r="K1079" s="266"/>
      <c r="L1079" s="61"/>
      <c r="M1079" s="61"/>
      <c r="N1079" s="61"/>
      <c r="O1079" s="266"/>
      <c r="P1079" s="61"/>
      <c r="Q1079" s="61"/>
      <c r="R1079" s="61"/>
      <c r="S1079" s="266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266"/>
      <c r="AD1079" s="61"/>
      <c r="AE1079" s="61"/>
      <c r="AF1079" s="61"/>
      <c r="AG1079" s="61"/>
      <c r="AH1079" s="61"/>
      <c r="AI1079" s="61"/>
      <c r="AJ1079" s="61"/>
      <c r="AK1079" s="266"/>
      <c r="AL1079" s="255"/>
      <c r="AM1079" s="255"/>
      <c r="AN1079" s="266"/>
      <c r="AO1079" s="186"/>
      <c r="AP1079" s="186"/>
      <c r="AQ1079" s="186"/>
      <c r="AR1079" s="186"/>
      <c r="AS1079" s="266"/>
      <c r="AT1079" s="268"/>
      <c r="AU1079" s="268"/>
      <c r="AV1079" s="268"/>
      <c r="AW1079" s="268"/>
      <c r="AX1079" s="269"/>
      <c r="AY1079" s="269"/>
      <c r="AZ1079" s="269"/>
      <c r="BA1079" s="269"/>
      <c r="BK1079" s="263"/>
      <c r="BL1079" s="146"/>
    </row>
    <row r="1080" spans="1:64">
      <c r="A1080" s="40"/>
      <c r="B1080" s="40"/>
      <c r="C1080" s="40"/>
      <c r="D1080" s="61"/>
      <c r="E1080" s="61"/>
      <c r="F1080" s="61"/>
      <c r="G1080" s="61"/>
      <c r="H1080" s="61"/>
      <c r="I1080" s="61"/>
      <c r="J1080" s="61"/>
      <c r="K1080" s="266"/>
      <c r="L1080" s="61"/>
      <c r="M1080" s="61"/>
      <c r="N1080" s="61"/>
      <c r="O1080" s="266"/>
      <c r="P1080" s="61"/>
      <c r="Q1080" s="61"/>
      <c r="R1080" s="61"/>
      <c r="S1080" s="266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266"/>
      <c r="AD1080" s="61"/>
      <c r="AE1080" s="61"/>
      <c r="AF1080" s="61"/>
      <c r="AG1080" s="61"/>
      <c r="AH1080" s="61"/>
      <c r="AI1080" s="61"/>
      <c r="AJ1080" s="61"/>
      <c r="AK1080" s="266"/>
      <c r="AL1080" s="255"/>
      <c r="AM1080" s="255"/>
      <c r="AN1080" s="266"/>
      <c r="AO1080" s="186"/>
      <c r="AP1080" s="186"/>
      <c r="AQ1080" s="186"/>
      <c r="AR1080" s="186"/>
      <c r="AS1080" s="266"/>
      <c r="AT1080" s="268"/>
      <c r="AU1080" s="268"/>
      <c r="AV1080" s="268"/>
      <c r="AW1080" s="268"/>
      <c r="AX1080" s="269"/>
      <c r="AY1080" s="269"/>
      <c r="AZ1080" s="269"/>
      <c r="BA1080" s="269"/>
      <c r="BK1080" s="263"/>
      <c r="BL1080" s="146"/>
    </row>
    <row r="1081" spans="1:64">
      <c r="A1081" s="40"/>
      <c r="B1081" s="40"/>
      <c r="C1081" s="40"/>
      <c r="D1081" s="61"/>
      <c r="E1081" s="61"/>
      <c r="F1081" s="61"/>
      <c r="G1081" s="61"/>
      <c r="H1081" s="61"/>
      <c r="I1081" s="61"/>
      <c r="J1081" s="61"/>
      <c r="K1081" s="266"/>
      <c r="L1081" s="61"/>
      <c r="M1081" s="61"/>
      <c r="N1081" s="61"/>
      <c r="O1081" s="266"/>
      <c r="P1081" s="61"/>
      <c r="Q1081" s="61"/>
      <c r="R1081" s="61"/>
      <c r="S1081" s="266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266"/>
      <c r="AD1081" s="61"/>
      <c r="AE1081" s="61"/>
      <c r="AF1081" s="61"/>
      <c r="AG1081" s="61"/>
      <c r="AH1081" s="61"/>
      <c r="AI1081" s="61"/>
      <c r="AJ1081" s="61"/>
      <c r="AK1081" s="266"/>
      <c r="AL1081" s="255"/>
      <c r="AM1081" s="255"/>
      <c r="AN1081" s="266"/>
      <c r="AO1081" s="186"/>
      <c r="AP1081" s="186"/>
      <c r="AQ1081" s="186"/>
      <c r="AR1081" s="186"/>
      <c r="AS1081" s="266"/>
      <c r="AT1081" s="268"/>
      <c r="AU1081" s="268"/>
      <c r="AV1081" s="268"/>
      <c r="AW1081" s="268"/>
      <c r="AX1081" s="269"/>
      <c r="AY1081" s="269"/>
      <c r="AZ1081" s="269"/>
      <c r="BA1081" s="269"/>
      <c r="BK1081" s="263"/>
      <c r="BL1081" s="146"/>
    </row>
    <row r="1082" spans="1:64">
      <c r="A1082" s="40"/>
      <c r="B1082" s="40"/>
      <c r="C1082" s="40"/>
      <c r="D1082" s="61"/>
      <c r="E1082" s="61"/>
      <c r="F1082" s="61"/>
      <c r="G1082" s="61"/>
      <c r="H1082" s="61"/>
      <c r="I1082" s="61"/>
      <c r="J1082" s="61"/>
      <c r="K1082" s="266"/>
      <c r="L1082" s="61"/>
      <c r="M1082" s="61"/>
      <c r="N1082" s="61"/>
      <c r="O1082" s="266"/>
      <c r="P1082" s="61"/>
      <c r="Q1082" s="61"/>
      <c r="R1082" s="61"/>
      <c r="S1082" s="266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266"/>
      <c r="AD1082" s="61"/>
      <c r="AE1082" s="61"/>
      <c r="AF1082" s="61"/>
      <c r="AG1082" s="61"/>
      <c r="AH1082" s="61"/>
      <c r="AI1082" s="61"/>
      <c r="AJ1082" s="61"/>
      <c r="AK1082" s="266"/>
      <c r="AL1082" s="255"/>
      <c r="AM1082" s="255"/>
      <c r="AN1082" s="266"/>
      <c r="AO1082" s="186"/>
      <c r="AP1082" s="186"/>
      <c r="AQ1082" s="186"/>
      <c r="AR1082" s="186"/>
      <c r="AS1082" s="266"/>
      <c r="AT1082" s="268"/>
      <c r="AU1082" s="268"/>
      <c r="AV1082" s="268"/>
      <c r="AW1082" s="268"/>
      <c r="AX1082" s="269"/>
      <c r="AY1082" s="269"/>
      <c r="AZ1082" s="269"/>
      <c r="BA1082" s="269"/>
      <c r="BK1082" s="263"/>
      <c r="BL1082" s="146"/>
    </row>
    <row r="1083" spans="1:64">
      <c r="A1083" s="40"/>
      <c r="B1083" s="40"/>
      <c r="C1083" s="40"/>
      <c r="D1083" s="61"/>
      <c r="E1083" s="61"/>
      <c r="F1083" s="61"/>
      <c r="G1083" s="61"/>
      <c r="H1083" s="61"/>
      <c r="I1083" s="61"/>
      <c r="J1083" s="61"/>
      <c r="K1083" s="266"/>
      <c r="L1083" s="61"/>
      <c r="M1083" s="61"/>
      <c r="N1083" s="61"/>
      <c r="O1083" s="266"/>
      <c r="P1083" s="61"/>
      <c r="Q1083" s="61"/>
      <c r="R1083" s="61"/>
      <c r="S1083" s="266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266"/>
      <c r="AD1083" s="61"/>
      <c r="AE1083" s="61"/>
      <c r="AF1083" s="61"/>
      <c r="AG1083" s="61"/>
      <c r="AH1083" s="61"/>
      <c r="AI1083" s="61"/>
      <c r="AJ1083" s="61"/>
      <c r="AK1083" s="266"/>
      <c r="AL1083" s="255"/>
      <c r="AM1083" s="255"/>
      <c r="AN1083" s="266"/>
      <c r="AO1083" s="186"/>
      <c r="AP1083" s="186"/>
      <c r="AQ1083" s="186"/>
      <c r="AR1083" s="186"/>
      <c r="AS1083" s="266"/>
      <c r="AT1083" s="268"/>
      <c r="AU1083" s="268"/>
      <c r="AV1083" s="268"/>
      <c r="AW1083" s="268"/>
      <c r="AX1083" s="269"/>
      <c r="AY1083" s="269"/>
      <c r="AZ1083" s="269"/>
      <c r="BA1083" s="269"/>
      <c r="BK1083" s="263"/>
      <c r="BL1083" s="146"/>
    </row>
    <row r="1084" spans="1:64">
      <c r="A1084" s="40"/>
      <c r="B1084" s="40"/>
      <c r="C1084" s="40"/>
      <c r="D1084" s="61"/>
      <c r="E1084" s="61"/>
      <c r="F1084" s="61"/>
      <c r="G1084" s="61"/>
      <c r="H1084" s="61"/>
      <c r="I1084" s="61"/>
      <c r="J1084" s="61"/>
      <c r="K1084" s="266"/>
      <c r="L1084" s="61"/>
      <c r="M1084" s="61"/>
      <c r="N1084" s="61"/>
      <c r="O1084" s="266"/>
      <c r="P1084" s="61"/>
      <c r="Q1084" s="61"/>
      <c r="R1084" s="61"/>
      <c r="S1084" s="266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266"/>
      <c r="AD1084" s="61"/>
      <c r="AE1084" s="61"/>
      <c r="AF1084" s="61"/>
      <c r="AG1084" s="61"/>
      <c r="AH1084" s="61"/>
      <c r="AI1084" s="61"/>
      <c r="AJ1084" s="61"/>
      <c r="AK1084" s="266"/>
      <c r="AL1084" s="255"/>
      <c r="AM1084" s="255"/>
      <c r="AN1084" s="266"/>
      <c r="AO1084" s="186"/>
      <c r="AP1084" s="186"/>
      <c r="AQ1084" s="186"/>
      <c r="AR1084" s="186"/>
      <c r="AS1084" s="266"/>
      <c r="AT1084" s="268"/>
      <c r="AU1084" s="268"/>
      <c r="AV1084" s="268"/>
      <c r="AW1084" s="268"/>
      <c r="AX1084" s="269"/>
      <c r="AY1084" s="269"/>
      <c r="AZ1084" s="269"/>
      <c r="BA1084" s="269"/>
      <c r="BK1084" s="263"/>
      <c r="BL1084" s="146"/>
    </row>
    <row r="1085" spans="1:64">
      <c r="A1085" s="40"/>
      <c r="B1085" s="40"/>
      <c r="C1085" s="40"/>
      <c r="D1085" s="61"/>
      <c r="E1085" s="61"/>
      <c r="F1085" s="61"/>
      <c r="G1085" s="61"/>
      <c r="H1085" s="61"/>
      <c r="I1085" s="61"/>
      <c r="J1085" s="61"/>
      <c r="K1085" s="266"/>
      <c r="L1085" s="61"/>
      <c r="M1085" s="61"/>
      <c r="N1085" s="61"/>
      <c r="O1085" s="266"/>
      <c r="P1085" s="61"/>
      <c r="Q1085" s="61"/>
      <c r="R1085" s="61"/>
      <c r="S1085" s="266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266"/>
      <c r="AD1085" s="61"/>
      <c r="AE1085" s="61"/>
      <c r="AF1085" s="61"/>
      <c r="AG1085" s="61"/>
      <c r="AH1085" s="61"/>
      <c r="AI1085" s="61"/>
      <c r="AJ1085" s="61"/>
      <c r="AK1085" s="266"/>
      <c r="AL1085" s="255"/>
      <c r="AM1085" s="255"/>
      <c r="AN1085" s="266"/>
      <c r="AO1085" s="186"/>
      <c r="AP1085" s="186"/>
      <c r="AQ1085" s="186"/>
      <c r="AR1085" s="186"/>
      <c r="AS1085" s="266"/>
      <c r="AT1085" s="268"/>
      <c r="AU1085" s="268"/>
      <c r="AV1085" s="268"/>
      <c r="AW1085" s="268"/>
      <c r="AX1085" s="269"/>
      <c r="AY1085" s="269"/>
      <c r="AZ1085" s="269"/>
      <c r="BA1085" s="269"/>
      <c r="BK1085" s="263"/>
      <c r="BL1085" s="146"/>
    </row>
    <row r="1086" spans="1:64">
      <c r="A1086" s="40"/>
      <c r="B1086" s="40"/>
      <c r="C1086" s="40"/>
      <c r="D1086" s="61"/>
      <c r="E1086" s="61"/>
      <c r="F1086" s="61"/>
      <c r="G1086" s="61"/>
      <c r="H1086" s="61"/>
      <c r="I1086" s="61"/>
      <c r="J1086" s="61"/>
      <c r="K1086" s="266"/>
      <c r="L1086" s="61"/>
      <c r="M1086" s="61"/>
      <c r="N1086" s="61"/>
      <c r="O1086" s="266"/>
      <c r="P1086" s="61"/>
      <c r="Q1086" s="61"/>
      <c r="R1086" s="61"/>
      <c r="S1086" s="266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266"/>
      <c r="AD1086" s="61"/>
      <c r="AE1086" s="61"/>
      <c r="AF1086" s="61"/>
      <c r="AG1086" s="61"/>
      <c r="AH1086" s="61"/>
      <c r="AI1086" s="61"/>
      <c r="AJ1086" s="61"/>
      <c r="AK1086" s="266"/>
      <c r="AL1086" s="255"/>
      <c r="AM1086" s="255"/>
      <c r="AN1086" s="266"/>
      <c r="AO1086" s="186"/>
      <c r="AP1086" s="186"/>
      <c r="AQ1086" s="186"/>
      <c r="AR1086" s="186"/>
      <c r="AS1086" s="266"/>
      <c r="AT1086" s="268"/>
      <c r="AU1086" s="268"/>
      <c r="AV1086" s="268"/>
      <c r="AW1086" s="268"/>
      <c r="AX1086" s="269"/>
      <c r="AY1086" s="269"/>
      <c r="AZ1086" s="269"/>
      <c r="BA1086" s="269"/>
      <c r="BK1086" s="263"/>
      <c r="BL1086" s="146"/>
    </row>
    <row r="1087" spans="1:64">
      <c r="A1087" s="40"/>
      <c r="B1087" s="40"/>
      <c r="C1087" s="40"/>
      <c r="D1087" s="61"/>
      <c r="E1087" s="61"/>
      <c r="F1087" s="61"/>
      <c r="G1087" s="61"/>
      <c r="H1087" s="61"/>
      <c r="I1087" s="61"/>
      <c r="J1087" s="61"/>
      <c r="K1087" s="266"/>
      <c r="L1087" s="61"/>
      <c r="M1087" s="61"/>
      <c r="N1087" s="61"/>
      <c r="O1087" s="266"/>
      <c r="P1087" s="61"/>
      <c r="Q1087" s="61"/>
      <c r="R1087" s="61"/>
      <c r="S1087" s="266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266"/>
      <c r="AD1087" s="61"/>
      <c r="AE1087" s="61"/>
      <c r="AF1087" s="61"/>
      <c r="AG1087" s="61"/>
      <c r="AH1087" s="61"/>
      <c r="AI1087" s="61"/>
      <c r="AJ1087" s="61"/>
      <c r="AK1087" s="266"/>
      <c r="AL1087" s="255"/>
      <c r="AM1087" s="255"/>
      <c r="AN1087" s="266"/>
      <c r="AO1087" s="186"/>
      <c r="AP1087" s="186"/>
      <c r="AQ1087" s="186"/>
      <c r="AR1087" s="186"/>
      <c r="AS1087" s="266"/>
      <c r="AT1087" s="268"/>
      <c r="AU1087" s="268"/>
      <c r="AV1087" s="268"/>
      <c r="AW1087" s="268"/>
      <c r="AX1087" s="269"/>
      <c r="AY1087" s="269"/>
      <c r="AZ1087" s="269"/>
      <c r="BA1087" s="269"/>
      <c r="BK1087" s="263"/>
      <c r="BL1087" s="146"/>
    </row>
    <row r="1088" spans="1:64">
      <c r="A1088" s="40"/>
      <c r="B1088" s="40"/>
      <c r="C1088" s="40"/>
      <c r="D1088" s="61"/>
      <c r="E1088" s="61"/>
      <c r="F1088" s="61"/>
      <c r="G1088" s="61"/>
      <c r="H1088" s="61"/>
      <c r="I1088" s="61"/>
      <c r="J1088" s="61"/>
      <c r="K1088" s="266"/>
      <c r="L1088" s="61"/>
      <c r="M1088" s="61"/>
      <c r="N1088" s="61"/>
      <c r="O1088" s="266"/>
      <c r="P1088" s="61"/>
      <c r="Q1088" s="61"/>
      <c r="R1088" s="61"/>
      <c r="S1088" s="266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266"/>
      <c r="AD1088" s="61"/>
      <c r="AE1088" s="61"/>
      <c r="AF1088" s="61"/>
      <c r="AG1088" s="61"/>
      <c r="AH1088" s="61"/>
      <c r="AI1088" s="61"/>
      <c r="AJ1088" s="61"/>
      <c r="AK1088" s="266"/>
      <c r="AL1088" s="255"/>
      <c r="AM1088" s="255"/>
      <c r="AN1088" s="266"/>
      <c r="AO1088" s="186"/>
      <c r="AP1088" s="186"/>
      <c r="AQ1088" s="186"/>
      <c r="AR1088" s="186"/>
      <c r="AS1088" s="266"/>
      <c r="AT1088" s="268"/>
      <c r="AU1088" s="268"/>
      <c r="AV1088" s="268"/>
      <c r="AW1088" s="268"/>
      <c r="AX1088" s="269"/>
      <c r="AY1088" s="269"/>
      <c r="AZ1088" s="269"/>
      <c r="BA1088" s="269"/>
      <c r="BK1088" s="263"/>
      <c r="BL1088" s="146"/>
    </row>
    <row r="1089" spans="1:64">
      <c r="A1089" s="40"/>
      <c r="B1089" s="40"/>
      <c r="C1089" s="40"/>
      <c r="D1089" s="61"/>
      <c r="E1089" s="61"/>
      <c r="F1089" s="61"/>
      <c r="G1089" s="61"/>
      <c r="H1089" s="61"/>
      <c r="I1089" s="61"/>
      <c r="J1089" s="61"/>
      <c r="K1089" s="266"/>
      <c r="L1089" s="61"/>
      <c r="M1089" s="61"/>
      <c r="N1089" s="61"/>
      <c r="O1089" s="266"/>
      <c r="P1089" s="61"/>
      <c r="Q1089" s="61"/>
      <c r="R1089" s="61"/>
      <c r="S1089" s="266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266"/>
      <c r="AD1089" s="61"/>
      <c r="AE1089" s="61"/>
      <c r="AF1089" s="61"/>
      <c r="AG1089" s="61"/>
      <c r="AH1089" s="61"/>
      <c r="AI1089" s="61"/>
      <c r="AJ1089" s="61"/>
      <c r="AK1089" s="266"/>
      <c r="AL1089" s="255"/>
      <c r="AM1089" s="255"/>
      <c r="AN1089" s="266"/>
      <c r="AO1089" s="186"/>
      <c r="AP1089" s="186"/>
      <c r="AQ1089" s="186"/>
      <c r="AR1089" s="186"/>
      <c r="AS1089" s="266"/>
      <c r="AT1089" s="268"/>
      <c r="AU1089" s="268"/>
      <c r="AV1089" s="268"/>
      <c r="AW1089" s="268"/>
      <c r="AX1089" s="269"/>
      <c r="AY1089" s="269"/>
      <c r="AZ1089" s="269"/>
      <c r="BA1089" s="269"/>
      <c r="BK1089" s="263"/>
      <c r="BL1089" s="146"/>
    </row>
    <row r="1090" spans="1:64">
      <c r="A1090" s="40"/>
      <c r="B1090" s="40"/>
      <c r="C1090" s="40"/>
      <c r="D1090" s="61"/>
      <c r="E1090" s="61"/>
      <c r="F1090" s="61"/>
      <c r="G1090" s="61"/>
      <c r="H1090" s="61"/>
      <c r="I1090" s="61"/>
      <c r="J1090" s="61"/>
      <c r="K1090" s="266"/>
      <c r="L1090" s="61"/>
      <c r="M1090" s="61"/>
      <c r="N1090" s="61"/>
      <c r="O1090" s="266"/>
      <c r="P1090" s="61"/>
      <c r="Q1090" s="61"/>
      <c r="R1090" s="61"/>
      <c r="S1090" s="266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266"/>
      <c r="AD1090" s="61"/>
      <c r="AE1090" s="61"/>
      <c r="AF1090" s="61"/>
      <c r="AG1090" s="61"/>
      <c r="AH1090" s="61"/>
      <c r="AI1090" s="61"/>
      <c r="AJ1090" s="61"/>
      <c r="AK1090" s="266"/>
      <c r="AL1090" s="255"/>
      <c r="AM1090" s="255"/>
      <c r="AN1090" s="266"/>
      <c r="AO1090" s="186"/>
      <c r="AP1090" s="186"/>
      <c r="AQ1090" s="186"/>
      <c r="AR1090" s="186"/>
      <c r="AS1090" s="266"/>
      <c r="AT1090" s="268"/>
      <c r="AU1090" s="268"/>
      <c r="AV1090" s="268"/>
      <c r="AW1090" s="268"/>
      <c r="AX1090" s="269"/>
      <c r="AY1090" s="269"/>
      <c r="AZ1090" s="269"/>
      <c r="BA1090" s="269"/>
      <c r="BK1090" s="263"/>
      <c r="BL1090" s="146"/>
    </row>
    <row r="1091" spans="1:64">
      <c r="A1091" s="40"/>
      <c r="B1091" s="40"/>
      <c r="C1091" s="40"/>
      <c r="D1091" s="61"/>
      <c r="E1091" s="61"/>
      <c r="F1091" s="61"/>
      <c r="G1091" s="61"/>
      <c r="H1091" s="61"/>
      <c r="I1091" s="61"/>
      <c r="J1091" s="61"/>
      <c r="K1091" s="266"/>
      <c r="L1091" s="61"/>
      <c r="M1091" s="61"/>
      <c r="N1091" s="61"/>
      <c r="O1091" s="266"/>
      <c r="P1091" s="61"/>
      <c r="Q1091" s="61"/>
      <c r="R1091" s="61"/>
      <c r="S1091" s="266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266"/>
      <c r="AD1091" s="61"/>
      <c r="AE1091" s="61"/>
      <c r="AF1091" s="61"/>
      <c r="AG1091" s="61"/>
      <c r="AH1091" s="61"/>
      <c r="AI1091" s="61"/>
      <c r="AJ1091" s="61"/>
      <c r="AK1091" s="266"/>
      <c r="AL1091" s="255"/>
      <c r="AM1091" s="255"/>
      <c r="AN1091" s="266"/>
      <c r="AO1091" s="186"/>
      <c r="AP1091" s="186"/>
      <c r="AQ1091" s="186"/>
      <c r="AR1091" s="186"/>
      <c r="AS1091" s="266"/>
      <c r="AT1091" s="268"/>
      <c r="AU1091" s="268"/>
      <c r="AV1091" s="268"/>
      <c r="AW1091" s="268"/>
      <c r="AX1091" s="269"/>
      <c r="AY1091" s="269"/>
      <c r="AZ1091" s="269"/>
      <c r="BA1091" s="269"/>
      <c r="BK1091" s="263"/>
      <c r="BL1091" s="146"/>
    </row>
    <row r="1092" spans="1:64">
      <c r="A1092" s="40"/>
      <c r="B1092" s="40"/>
      <c r="C1092" s="40"/>
      <c r="D1092" s="61"/>
      <c r="E1092" s="61"/>
      <c r="F1092" s="61"/>
      <c r="G1092" s="61"/>
      <c r="H1092" s="61"/>
      <c r="I1092" s="61"/>
      <c r="J1092" s="61"/>
      <c r="K1092" s="266"/>
      <c r="L1092" s="61"/>
      <c r="M1092" s="61"/>
      <c r="N1092" s="61"/>
      <c r="O1092" s="266"/>
      <c r="P1092" s="61"/>
      <c r="Q1092" s="61"/>
      <c r="R1092" s="61"/>
      <c r="S1092" s="266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266"/>
      <c r="AD1092" s="61"/>
      <c r="AE1092" s="61"/>
      <c r="AF1092" s="61"/>
      <c r="AG1092" s="61"/>
      <c r="AH1092" s="61"/>
      <c r="AI1092" s="61"/>
      <c r="AJ1092" s="61"/>
      <c r="AK1092" s="266"/>
      <c r="AL1092" s="255"/>
      <c r="AM1092" s="255"/>
      <c r="AN1092" s="266"/>
      <c r="AO1092" s="186"/>
      <c r="AP1092" s="186"/>
      <c r="AQ1092" s="186"/>
      <c r="AR1092" s="186"/>
      <c r="AS1092" s="266"/>
      <c r="AT1092" s="268"/>
      <c r="AU1092" s="268"/>
      <c r="AV1092" s="268"/>
      <c r="AW1092" s="268"/>
      <c r="AX1092" s="269"/>
      <c r="AY1092" s="269"/>
      <c r="AZ1092" s="269"/>
      <c r="BA1092" s="269"/>
      <c r="BK1092" s="263"/>
      <c r="BL1092" s="146"/>
    </row>
    <row r="1093" spans="1:64">
      <c r="A1093" s="40"/>
      <c r="B1093" s="40"/>
      <c r="C1093" s="40"/>
      <c r="D1093" s="61"/>
      <c r="E1093" s="61"/>
      <c r="F1093" s="61"/>
      <c r="G1093" s="61"/>
      <c r="H1093" s="61"/>
      <c r="I1093" s="61"/>
      <c r="J1093" s="61"/>
      <c r="K1093" s="266"/>
      <c r="L1093" s="61"/>
      <c r="M1093" s="61"/>
      <c r="N1093" s="61"/>
      <c r="O1093" s="266"/>
      <c r="P1093" s="61"/>
      <c r="Q1093" s="61"/>
      <c r="R1093" s="61"/>
      <c r="S1093" s="266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266"/>
      <c r="AD1093" s="61"/>
      <c r="AE1093" s="61"/>
      <c r="AF1093" s="61"/>
      <c r="AG1093" s="61"/>
      <c r="AH1093" s="61"/>
      <c r="AI1093" s="61"/>
      <c r="AJ1093" s="61"/>
      <c r="AK1093" s="266"/>
      <c r="AL1093" s="255"/>
      <c r="AM1093" s="255"/>
      <c r="AN1093" s="266"/>
      <c r="AO1093" s="186"/>
      <c r="AP1093" s="186"/>
      <c r="AQ1093" s="186"/>
      <c r="AR1093" s="186"/>
      <c r="AS1093" s="266"/>
      <c r="AT1093" s="268"/>
      <c r="AU1093" s="268"/>
      <c r="AV1093" s="268"/>
      <c r="AW1093" s="268"/>
      <c r="AX1093" s="269"/>
      <c r="AY1093" s="269"/>
      <c r="AZ1093" s="269"/>
      <c r="BA1093" s="269"/>
      <c r="BK1093" s="263"/>
      <c r="BL1093" s="146"/>
    </row>
    <row r="1094" spans="1:64">
      <c r="A1094" s="40"/>
      <c r="B1094" s="40"/>
      <c r="C1094" s="40"/>
      <c r="D1094" s="61"/>
      <c r="E1094" s="61"/>
      <c r="F1094" s="61"/>
      <c r="G1094" s="61"/>
      <c r="H1094" s="61"/>
      <c r="I1094" s="61"/>
      <c r="J1094" s="61"/>
      <c r="K1094" s="266"/>
      <c r="L1094" s="61"/>
      <c r="M1094" s="61"/>
      <c r="N1094" s="61"/>
      <c r="O1094" s="266"/>
      <c r="P1094" s="61"/>
      <c r="Q1094" s="61"/>
      <c r="R1094" s="61"/>
      <c r="S1094" s="266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266"/>
      <c r="AD1094" s="61"/>
      <c r="AE1094" s="61"/>
      <c r="AF1094" s="61"/>
      <c r="AG1094" s="61"/>
      <c r="AH1094" s="61"/>
      <c r="AI1094" s="61"/>
      <c r="AJ1094" s="61"/>
      <c r="AK1094" s="266"/>
      <c r="AL1094" s="255"/>
      <c r="AM1094" s="255"/>
      <c r="AN1094" s="266"/>
      <c r="AO1094" s="186"/>
      <c r="AP1094" s="186"/>
      <c r="AQ1094" s="186"/>
      <c r="AR1094" s="186"/>
      <c r="AS1094" s="266"/>
      <c r="AT1094" s="268"/>
      <c r="AU1094" s="268"/>
      <c r="AV1094" s="268"/>
      <c r="AW1094" s="268"/>
      <c r="AX1094" s="269"/>
      <c r="AY1094" s="269"/>
      <c r="AZ1094" s="269"/>
      <c r="BA1094" s="269"/>
      <c r="BK1094" s="263"/>
      <c r="BL1094" s="146"/>
    </row>
    <row r="1095" spans="1:64">
      <c r="A1095" s="40"/>
      <c r="B1095" s="40"/>
      <c r="C1095" s="40"/>
      <c r="D1095" s="61"/>
      <c r="E1095" s="61"/>
      <c r="F1095" s="61"/>
      <c r="G1095" s="61"/>
      <c r="H1095" s="61"/>
      <c r="I1095" s="61"/>
      <c r="J1095" s="61"/>
      <c r="K1095" s="266"/>
      <c r="L1095" s="61"/>
      <c r="M1095" s="61"/>
      <c r="N1095" s="61"/>
      <c r="O1095" s="266"/>
      <c r="P1095" s="61"/>
      <c r="Q1095" s="61"/>
      <c r="R1095" s="61"/>
      <c r="S1095" s="266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266"/>
      <c r="AD1095" s="61"/>
      <c r="AE1095" s="61"/>
      <c r="AF1095" s="61"/>
      <c r="AG1095" s="61"/>
      <c r="AH1095" s="61"/>
      <c r="AI1095" s="61"/>
      <c r="AJ1095" s="61"/>
      <c r="AK1095" s="266"/>
      <c r="AL1095" s="255"/>
      <c r="AM1095" s="255"/>
      <c r="AN1095" s="266"/>
      <c r="AO1095" s="186"/>
      <c r="AP1095" s="186"/>
      <c r="AQ1095" s="186"/>
      <c r="AR1095" s="186"/>
      <c r="AS1095" s="266"/>
      <c r="AT1095" s="268"/>
      <c r="AU1095" s="268"/>
      <c r="AV1095" s="268"/>
      <c r="AW1095" s="268"/>
      <c r="AX1095" s="269"/>
      <c r="AY1095" s="269"/>
      <c r="AZ1095" s="269"/>
      <c r="BA1095" s="269"/>
      <c r="BK1095" s="263"/>
      <c r="BL1095" s="146"/>
    </row>
    <row r="1096" spans="1:64">
      <c r="A1096" s="40"/>
      <c r="B1096" s="40"/>
      <c r="C1096" s="40"/>
      <c r="D1096" s="61"/>
      <c r="E1096" s="61"/>
      <c r="F1096" s="61"/>
      <c r="G1096" s="61"/>
      <c r="H1096" s="61"/>
      <c r="I1096" s="61"/>
      <c r="J1096" s="61"/>
      <c r="K1096" s="266"/>
      <c r="L1096" s="61"/>
      <c r="M1096" s="61"/>
      <c r="N1096" s="61"/>
      <c r="O1096" s="266"/>
      <c r="P1096" s="61"/>
      <c r="Q1096" s="61"/>
      <c r="R1096" s="61"/>
      <c r="S1096" s="266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266"/>
      <c r="AD1096" s="61"/>
      <c r="AE1096" s="61"/>
      <c r="AF1096" s="61"/>
      <c r="AG1096" s="61"/>
      <c r="AH1096" s="61"/>
      <c r="AI1096" s="61"/>
      <c r="AJ1096" s="61"/>
      <c r="AK1096" s="266"/>
      <c r="AL1096" s="255"/>
      <c r="AM1096" s="255"/>
      <c r="AN1096" s="266"/>
      <c r="AO1096" s="186"/>
      <c r="AP1096" s="186"/>
      <c r="AQ1096" s="186"/>
      <c r="AR1096" s="186"/>
      <c r="AS1096" s="266"/>
      <c r="AT1096" s="268"/>
      <c r="AU1096" s="268"/>
      <c r="AV1096" s="268"/>
      <c r="AW1096" s="268"/>
      <c r="AX1096" s="269"/>
      <c r="AY1096" s="269"/>
      <c r="AZ1096" s="269"/>
      <c r="BA1096" s="269"/>
      <c r="BK1096" s="263"/>
      <c r="BL1096" s="146"/>
    </row>
    <row r="1097" spans="1:64">
      <c r="A1097" s="40"/>
      <c r="B1097" s="40"/>
      <c r="C1097" s="40"/>
      <c r="D1097" s="61"/>
      <c r="E1097" s="61"/>
      <c r="F1097" s="61"/>
      <c r="G1097" s="61"/>
      <c r="H1097" s="61"/>
      <c r="I1097" s="61"/>
      <c r="J1097" s="61"/>
      <c r="K1097" s="266"/>
      <c r="L1097" s="61"/>
      <c r="M1097" s="61"/>
      <c r="N1097" s="61"/>
      <c r="O1097" s="266"/>
      <c r="P1097" s="61"/>
      <c r="Q1097" s="61"/>
      <c r="R1097" s="61"/>
      <c r="S1097" s="266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266"/>
      <c r="AD1097" s="61"/>
      <c r="AE1097" s="61"/>
      <c r="AF1097" s="61"/>
      <c r="AG1097" s="61"/>
      <c r="AH1097" s="61"/>
      <c r="AI1097" s="61"/>
      <c r="AJ1097" s="61"/>
      <c r="AK1097" s="266"/>
      <c r="AL1097" s="255"/>
      <c r="AM1097" s="255"/>
      <c r="AN1097" s="266"/>
      <c r="AO1097" s="186"/>
      <c r="AP1097" s="186"/>
      <c r="AQ1097" s="186"/>
      <c r="AR1097" s="186"/>
      <c r="AS1097" s="266"/>
      <c r="AT1097" s="268"/>
      <c r="AU1097" s="268"/>
      <c r="AV1097" s="268"/>
      <c r="AW1097" s="268"/>
      <c r="AX1097" s="269"/>
      <c r="AY1097" s="269"/>
      <c r="AZ1097" s="269"/>
      <c r="BA1097" s="269"/>
      <c r="BK1097" s="263"/>
      <c r="BL1097" s="146"/>
    </row>
    <row r="1098" spans="1:64">
      <c r="A1098" s="40"/>
      <c r="B1098" s="40"/>
      <c r="C1098" s="40"/>
      <c r="D1098" s="61"/>
      <c r="E1098" s="61"/>
      <c r="F1098" s="61"/>
      <c r="G1098" s="61"/>
      <c r="H1098" s="61"/>
      <c r="I1098" s="61"/>
      <c r="J1098" s="61"/>
      <c r="K1098" s="266"/>
      <c r="L1098" s="61"/>
      <c r="M1098" s="61"/>
      <c r="N1098" s="61"/>
      <c r="O1098" s="266"/>
      <c r="P1098" s="61"/>
      <c r="Q1098" s="61"/>
      <c r="R1098" s="61"/>
      <c r="S1098" s="266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266"/>
      <c r="AD1098" s="61"/>
      <c r="AE1098" s="61"/>
      <c r="AF1098" s="61"/>
      <c r="AG1098" s="61"/>
      <c r="AH1098" s="61"/>
      <c r="AI1098" s="61"/>
      <c r="AJ1098" s="61"/>
      <c r="AK1098" s="266"/>
      <c r="AL1098" s="255"/>
      <c r="AM1098" s="255"/>
      <c r="AN1098" s="266"/>
      <c r="AO1098" s="186"/>
      <c r="AP1098" s="186"/>
      <c r="AQ1098" s="186"/>
      <c r="AR1098" s="186"/>
      <c r="AS1098" s="266"/>
      <c r="AT1098" s="268"/>
      <c r="AU1098" s="268"/>
      <c r="AV1098" s="268"/>
      <c r="AW1098" s="268"/>
      <c r="AX1098" s="269"/>
      <c r="AY1098" s="269"/>
      <c r="AZ1098" s="269"/>
      <c r="BA1098" s="269"/>
      <c r="BK1098" s="263"/>
      <c r="BL1098" s="146"/>
    </row>
    <row r="1099" spans="1:64">
      <c r="A1099" s="40"/>
      <c r="B1099" s="40"/>
      <c r="C1099" s="40"/>
      <c r="D1099" s="61"/>
      <c r="E1099" s="61"/>
      <c r="F1099" s="61"/>
      <c r="G1099" s="61"/>
      <c r="H1099" s="61"/>
      <c r="I1099" s="61"/>
      <c r="J1099" s="61"/>
      <c r="K1099" s="266"/>
      <c r="L1099" s="61"/>
      <c r="M1099" s="61"/>
      <c r="N1099" s="61"/>
      <c r="O1099" s="266"/>
      <c r="P1099" s="61"/>
      <c r="Q1099" s="61"/>
      <c r="R1099" s="61"/>
      <c r="S1099" s="266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266"/>
      <c r="AD1099" s="61"/>
      <c r="AE1099" s="61"/>
      <c r="AF1099" s="61"/>
      <c r="AG1099" s="61"/>
      <c r="AH1099" s="61"/>
      <c r="AI1099" s="61"/>
      <c r="AJ1099" s="61"/>
      <c r="AK1099" s="266"/>
      <c r="AL1099" s="255"/>
      <c r="AM1099" s="255"/>
      <c r="AN1099" s="266"/>
      <c r="AO1099" s="186"/>
      <c r="AP1099" s="186"/>
      <c r="AQ1099" s="186"/>
      <c r="AR1099" s="186"/>
      <c r="AS1099" s="266"/>
      <c r="AT1099" s="268"/>
      <c r="AU1099" s="268"/>
      <c r="AV1099" s="268"/>
      <c r="AW1099" s="268"/>
      <c r="AX1099" s="269"/>
      <c r="AY1099" s="269"/>
      <c r="AZ1099" s="269"/>
      <c r="BA1099" s="269"/>
      <c r="BK1099" s="263"/>
      <c r="BL1099" s="146"/>
    </row>
    <row r="1100" spans="1:64">
      <c r="A1100" s="40"/>
      <c r="B1100" s="40"/>
      <c r="C1100" s="40"/>
      <c r="D1100" s="61"/>
      <c r="E1100" s="61"/>
      <c r="F1100" s="61"/>
      <c r="G1100" s="61"/>
      <c r="H1100" s="61"/>
      <c r="I1100" s="61"/>
      <c r="J1100" s="61"/>
      <c r="K1100" s="266"/>
      <c r="L1100" s="61"/>
      <c r="M1100" s="61"/>
      <c r="N1100" s="61"/>
      <c r="O1100" s="266"/>
      <c r="P1100" s="61"/>
      <c r="Q1100" s="61"/>
      <c r="R1100" s="61"/>
      <c r="S1100" s="266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266"/>
      <c r="AD1100" s="61"/>
      <c r="AE1100" s="61"/>
      <c r="AF1100" s="61"/>
      <c r="AG1100" s="61"/>
      <c r="AH1100" s="61"/>
      <c r="AI1100" s="61"/>
      <c r="AJ1100" s="61"/>
      <c r="AK1100" s="266"/>
      <c r="AL1100" s="255"/>
      <c r="AM1100" s="255"/>
      <c r="AN1100" s="266"/>
      <c r="AO1100" s="186"/>
      <c r="AP1100" s="186"/>
      <c r="AQ1100" s="186"/>
      <c r="AR1100" s="186"/>
      <c r="AS1100" s="266"/>
      <c r="AT1100" s="268"/>
      <c r="AU1100" s="268"/>
      <c r="AV1100" s="268"/>
      <c r="AW1100" s="268"/>
      <c r="AX1100" s="269"/>
      <c r="AY1100" s="269"/>
      <c r="AZ1100" s="269"/>
      <c r="BA1100" s="269"/>
      <c r="BK1100" s="263"/>
      <c r="BL1100" s="146"/>
    </row>
    <row r="1101" spans="1:64">
      <c r="A1101" s="40"/>
      <c r="B1101" s="40"/>
      <c r="C1101" s="40"/>
      <c r="D1101" s="61"/>
      <c r="E1101" s="61"/>
      <c r="F1101" s="61"/>
      <c r="G1101" s="61"/>
      <c r="H1101" s="61"/>
      <c r="I1101" s="61"/>
      <c r="J1101" s="61"/>
      <c r="K1101" s="266"/>
      <c r="L1101" s="61"/>
      <c r="M1101" s="61"/>
      <c r="N1101" s="61"/>
      <c r="O1101" s="266"/>
      <c r="P1101" s="61"/>
      <c r="Q1101" s="61"/>
      <c r="R1101" s="61"/>
      <c r="S1101" s="266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266"/>
      <c r="AD1101" s="61"/>
      <c r="AE1101" s="61"/>
      <c r="AF1101" s="61"/>
      <c r="AG1101" s="61"/>
      <c r="AH1101" s="61"/>
      <c r="AI1101" s="61"/>
      <c r="AJ1101" s="61"/>
      <c r="AK1101" s="266"/>
      <c r="AL1101" s="255"/>
      <c r="AM1101" s="255"/>
      <c r="AN1101" s="266"/>
      <c r="AO1101" s="186"/>
      <c r="AP1101" s="186"/>
      <c r="AQ1101" s="186"/>
      <c r="AR1101" s="186"/>
      <c r="AS1101" s="266"/>
      <c r="AT1101" s="268"/>
      <c r="AU1101" s="268"/>
      <c r="AV1101" s="268"/>
      <c r="AW1101" s="268"/>
      <c r="AX1101" s="269"/>
      <c r="AY1101" s="269"/>
      <c r="AZ1101" s="269"/>
      <c r="BA1101" s="269"/>
      <c r="BK1101" s="263"/>
      <c r="BL1101" s="146"/>
    </row>
    <row r="1102" spans="1:64">
      <c r="A1102" s="40"/>
      <c r="B1102" s="40"/>
      <c r="C1102" s="40"/>
      <c r="D1102" s="61"/>
      <c r="E1102" s="61"/>
      <c r="F1102" s="61"/>
      <c r="G1102" s="61"/>
      <c r="H1102" s="61"/>
      <c r="I1102" s="61"/>
      <c r="J1102" s="61"/>
      <c r="K1102" s="266"/>
      <c r="L1102" s="61"/>
      <c r="M1102" s="61"/>
      <c r="N1102" s="61"/>
      <c r="O1102" s="266"/>
      <c r="P1102" s="61"/>
      <c r="Q1102" s="61"/>
      <c r="R1102" s="61"/>
      <c r="S1102" s="266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266"/>
      <c r="AD1102" s="61"/>
      <c r="AE1102" s="61"/>
      <c r="AF1102" s="61"/>
      <c r="AG1102" s="61"/>
      <c r="AH1102" s="61"/>
      <c r="AI1102" s="61"/>
      <c r="AJ1102" s="61"/>
      <c r="AK1102" s="266"/>
      <c r="AL1102" s="255"/>
      <c r="AM1102" s="255"/>
      <c r="AN1102" s="266"/>
      <c r="AO1102" s="186"/>
      <c r="AP1102" s="186"/>
      <c r="AQ1102" s="186"/>
      <c r="AR1102" s="186"/>
      <c r="AS1102" s="266"/>
      <c r="AT1102" s="268"/>
      <c r="AU1102" s="268"/>
      <c r="AV1102" s="268"/>
      <c r="AW1102" s="268"/>
      <c r="AX1102" s="269"/>
      <c r="AY1102" s="269"/>
      <c r="AZ1102" s="269"/>
      <c r="BA1102" s="269"/>
      <c r="BK1102" s="263"/>
      <c r="BL1102" s="146"/>
    </row>
    <row r="1103" spans="1:64">
      <c r="A1103" s="40"/>
      <c r="B1103" s="40"/>
      <c r="C1103" s="40"/>
      <c r="D1103" s="61"/>
      <c r="E1103" s="61"/>
      <c r="F1103" s="61"/>
      <c r="G1103" s="61"/>
      <c r="H1103" s="61"/>
      <c r="I1103" s="61"/>
      <c r="J1103" s="61"/>
      <c r="K1103" s="266"/>
      <c r="L1103" s="61"/>
      <c r="M1103" s="61"/>
      <c r="N1103" s="61"/>
      <c r="O1103" s="266"/>
      <c r="P1103" s="61"/>
      <c r="Q1103" s="61"/>
      <c r="R1103" s="61"/>
      <c r="S1103" s="266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266"/>
      <c r="AD1103" s="61"/>
      <c r="AE1103" s="61"/>
      <c r="AF1103" s="61"/>
      <c r="AG1103" s="61"/>
      <c r="AH1103" s="61"/>
      <c r="AI1103" s="61"/>
      <c r="AJ1103" s="61"/>
      <c r="AK1103" s="266"/>
      <c r="AL1103" s="255"/>
      <c r="AM1103" s="255"/>
      <c r="AN1103" s="266"/>
      <c r="AO1103" s="186"/>
      <c r="AP1103" s="186"/>
      <c r="AQ1103" s="186"/>
      <c r="AR1103" s="186"/>
      <c r="AS1103" s="266"/>
      <c r="AT1103" s="268"/>
      <c r="AU1103" s="268"/>
      <c r="AV1103" s="268"/>
      <c r="AW1103" s="268"/>
      <c r="AX1103" s="269"/>
      <c r="AY1103" s="269"/>
      <c r="AZ1103" s="269"/>
      <c r="BA1103" s="269"/>
      <c r="BK1103" s="263"/>
      <c r="BL1103" s="146"/>
    </row>
    <row r="1104" spans="1:64">
      <c r="A1104" s="40"/>
      <c r="B1104" s="40"/>
      <c r="C1104" s="40"/>
      <c r="D1104" s="61"/>
      <c r="E1104" s="61"/>
      <c r="F1104" s="61"/>
      <c r="G1104" s="61"/>
      <c r="H1104" s="61"/>
      <c r="I1104" s="61"/>
      <c r="J1104" s="61"/>
      <c r="K1104" s="266"/>
      <c r="L1104" s="61"/>
      <c r="M1104" s="61"/>
      <c r="N1104" s="61"/>
      <c r="O1104" s="266"/>
      <c r="P1104" s="61"/>
      <c r="Q1104" s="61"/>
      <c r="R1104" s="61"/>
      <c r="S1104" s="266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266"/>
      <c r="AD1104" s="61"/>
      <c r="AE1104" s="61"/>
      <c r="AF1104" s="61"/>
      <c r="AG1104" s="61"/>
      <c r="AH1104" s="61"/>
      <c r="AI1104" s="61"/>
      <c r="AJ1104" s="61"/>
      <c r="AK1104" s="266"/>
      <c r="AL1104" s="255"/>
      <c r="AM1104" s="255"/>
      <c r="AN1104" s="266"/>
      <c r="AO1104" s="186"/>
      <c r="AP1104" s="186"/>
      <c r="AQ1104" s="186"/>
      <c r="AR1104" s="186"/>
      <c r="AS1104" s="266"/>
      <c r="AT1104" s="268"/>
      <c r="AU1104" s="268"/>
      <c r="AV1104" s="268"/>
      <c r="AW1104" s="268"/>
      <c r="AX1104" s="269"/>
      <c r="AY1104" s="269"/>
      <c r="AZ1104" s="269"/>
      <c r="BA1104" s="269"/>
      <c r="BK1104" s="263"/>
      <c r="BL1104" s="146"/>
    </row>
    <row r="1105" spans="1:64">
      <c r="A1105" s="40"/>
      <c r="B1105" s="40"/>
      <c r="C1105" s="40"/>
      <c r="D1105" s="61"/>
      <c r="E1105" s="61"/>
      <c r="F1105" s="61"/>
      <c r="G1105" s="61"/>
      <c r="H1105" s="61"/>
      <c r="I1105" s="61"/>
      <c r="J1105" s="61"/>
      <c r="K1105" s="266"/>
      <c r="L1105" s="61"/>
      <c r="M1105" s="61"/>
      <c r="N1105" s="61"/>
      <c r="O1105" s="266"/>
      <c r="P1105" s="61"/>
      <c r="Q1105" s="61"/>
      <c r="R1105" s="61"/>
      <c r="S1105" s="266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266"/>
      <c r="AD1105" s="61"/>
      <c r="AE1105" s="61"/>
      <c r="AF1105" s="61"/>
      <c r="AG1105" s="61"/>
      <c r="AH1105" s="61"/>
      <c r="AI1105" s="61"/>
      <c r="AJ1105" s="61"/>
      <c r="AK1105" s="266"/>
      <c r="AL1105" s="255"/>
      <c r="AM1105" s="255"/>
      <c r="AN1105" s="266"/>
      <c r="AO1105" s="186"/>
      <c r="AP1105" s="186"/>
      <c r="AQ1105" s="186"/>
      <c r="AR1105" s="186"/>
      <c r="AS1105" s="266"/>
      <c r="AT1105" s="268"/>
      <c r="AU1105" s="268"/>
      <c r="AV1105" s="268"/>
      <c r="AW1105" s="268"/>
      <c r="AX1105" s="269"/>
      <c r="AY1105" s="269"/>
      <c r="AZ1105" s="269"/>
      <c r="BA1105" s="269"/>
      <c r="BK1105" s="263"/>
      <c r="BL1105" s="146"/>
    </row>
    <row r="1106" spans="1:64">
      <c r="A1106" s="40"/>
      <c r="B1106" s="40"/>
      <c r="C1106" s="40"/>
      <c r="D1106" s="61"/>
      <c r="E1106" s="61"/>
      <c r="F1106" s="61"/>
      <c r="G1106" s="61"/>
      <c r="H1106" s="61"/>
      <c r="I1106" s="61"/>
      <c r="J1106" s="61"/>
      <c r="K1106" s="266"/>
      <c r="L1106" s="61"/>
      <c r="M1106" s="61"/>
      <c r="N1106" s="61"/>
      <c r="O1106" s="266"/>
      <c r="P1106" s="61"/>
      <c r="Q1106" s="61"/>
      <c r="R1106" s="61"/>
      <c r="S1106" s="266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266"/>
      <c r="AD1106" s="61"/>
      <c r="AE1106" s="61"/>
      <c r="AF1106" s="61"/>
      <c r="AG1106" s="61"/>
      <c r="AH1106" s="61"/>
      <c r="AI1106" s="61"/>
      <c r="AJ1106" s="61"/>
      <c r="AK1106" s="266"/>
      <c r="AL1106" s="255"/>
      <c r="AM1106" s="255"/>
      <c r="AN1106" s="266"/>
      <c r="AO1106" s="186"/>
      <c r="AP1106" s="186"/>
      <c r="AQ1106" s="186"/>
      <c r="AR1106" s="186"/>
      <c r="AS1106" s="266"/>
      <c r="AT1106" s="268"/>
      <c r="AU1106" s="268"/>
      <c r="AV1106" s="268"/>
      <c r="AW1106" s="268"/>
      <c r="AX1106" s="269"/>
      <c r="AY1106" s="269"/>
      <c r="AZ1106" s="269"/>
      <c r="BA1106" s="269"/>
      <c r="BK1106" s="263"/>
      <c r="BL1106" s="146"/>
    </row>
    <row r="1107" spans="1:64">
      <c r="A1107" s="40"/>
      <c r="B1107" s="40"/>
      <c r="C1107" s="40"/>
      <c r="D1107" s="61"/>
      <c r="E1107" s="61"/>
      <c r="F1107" s="61"/>
      <c r="G1107" s="61"/>
      <c r="H1107" s="61"/>
      <c r="I1107" s="61"/>
      <c r="J1107" s="61"/>
      <c r="K1107" s="266"/>
      <c r="L1107" s="61"/>
      <c r="M1107" s="61"/>
      <c r="N1107" s="61"/>
      <c r="O1107" s="266"/>
      <c r="P1107" s="61"/>
      <c r="Q1107" s="61"/>
      <c r="R1107" s="61"/>
      <c r="S1107" s="266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266"/>
      <c r="AD1107" s="61"/>
      <c r="AE1107" s="61"/>
      <c r="AF1107" s="61"/>
      <c r="AG1107" s="61"/>
      <c r="AH1107" s="61"/>
      <c r="AI1107" s="61"/>
      <c r="AJ1107" s="61"/>
      <c r="AK1107" s="266"/>
      <c r="AL1107" s="255"/>
      <c r="AM1107" s="255"/>
      <c r="AN1107" s="266"/>
      <c r="AO1107" s="186"/>
      <c r="AP1107" s="186"/>
      <c r="AQ1107" s="186"/>
      <c r="AR1107" s="186"/>
      <c r="AS1107" s="266"/>
      <c r="AT1107" s="268"/>
      <c r="AU1107" s="268"/>
      <c r="AV1107" s="268"/>
      <c r="AW1107" s="268"/>
      <c r="AX1107" s="269"/>
      <c r="AY1107" s="269"/>
      <c r="AZ1107" s="269"/>
      <c r="BA1107" s="269"/>
      <c r="BK1107" s="263"/>
      <c r="BL1107" s="146"/>
    </row>
    <row r="1108" spans="1:64">
      <c r="A1108" s="40"/>
      <c r="B1108" s="40"/>
      <c r="C1108" s="40"/>
      <c r="D1108" s="61"/>
      <c r="E1108" s="61"/>
      <c r="F1108" s="61"/>
      <c r="G1108" s="61"/>
      <c r="H1108" s="61"/>
      <c r="I1108" s="61"/>
      <c r="J1108" s="61"/>
      <c r="K1108" s="266"/>
      <c r="L1108" s="61"/>
      <c r="M1108" s="61"/>
      <c r="N1108" s="61"/>
      <c r="O1108" s="266"/>
      <c r="P1108" s="61"/>
      <c r="Q1108" s="61"/>
      <c r="R1108" s="61"/>
      <c r="S1108" s="266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266"/>
      <c r="AD1108" s="61"/>
      <c r="AE1108" s="61"/>
      <c r="AF1108" s="61"/>
      <c r="AG1108" s="61"/>
      <c r="AH1108" s="61"/>
      <c r="AI1108" s="61"/>
      <c r="AJ1108" s="61"/>
      <c r="AK1108" s="266"/>
      <c r="AL1108" s="255"/>
      <c r="AM1108" s="255"/>
      <c r="AN1108" s="266"/>
      <c r="AO1108" s="186"/>
      <c r="AP1108" s="186"/>
      <c r="AQ1108" s="186"/>
      <c r="AR1108" s="186"/>
      <c r="AS1108" s="266"/>
      <c r="AT1108" s="268"/>
      <c r="AU1108" s="268"/>
      <c r="AV1108" s="268"/>
      <c r="AW1108" s="268"/>
      <c r="AX1108" s="269"/>
      <c r="AY1108" s="269"/>
      <c r="AZ1108" s="269"/>
      <c r="BA1108" s="269"/>
      <c r="BK1108" s="263"/>
      <c r="BL1108" s="146"/>
    </row>
    <row r="1109" spans="1:64">
      <c r="A1109" s="40"/>
      <c r="B1109" s="40"/>
      <c r="C1109" s="40"/>
      <c r="D1109" s="61"/>
      <c r="E1109" s="61"/>
      <c r="F1109" s="61"/>
      <c r="G1109" s="61"/>
      <c r="H1109" s="61"/>
      <c r="I1109" s="61"/>
      <c r="J1109" s="61"/>
      <c r="K1109" s="266"/>
      <c r="L1109" s="61"/>
      <c r="M1109" s="61"/>
      <c r="N1109" s="61"/>
      <c r="O1109" s="266"/>
      <c r="P1109" s="61"/>
      <c r="Q1109" s="61"/>
      <c r="R1109" s="61"/>
      <c r="S1109" s="266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266"/>
      <c r="AD1109" s="61"/>
      <c r="AE1109" s="61"/>
      <c r="AF1109" s="61"/>
      <c r="AG1109" s="61"/>
      <c r="AH1109" s="61"/>
      <c r="AI1109" s="61"/>
      <c r="AJ1109" s="61"/>
      <c r="AK1109" s="266"/>
      <c r="AL1109" s="255"/>
      <c r="AM1109" s="255"/>
      <c r="AN1109" s="266"/>
      <c r="AO1109" s="186"/>
      <c r="AP1109" s="186"/>
      <c r="AQ1109" s="186"/>
      <c r="AR1109" s="186"/>
      <c r="AS1109" s="266"/>
      <c r="AT1109" s="268"/>
      <c r="AU1109" s="268"/>
      <c r="AV1109" s="268"/>
      <c r="AW1109" s="268"/>
      <c r="AX1109" s="269"/>
      <c r="AY1109" s="269"/>
      <c r="AZ1109" s="269"/>
      <c r="BA1109" s="269"/>
      <c r="BK1109" s="263"/>
      <c r="BL1109" s="146"/>
    </row>
    <row r="1110" spans="1:64">
      <c r="A1110" s="40"/>
      <c r="B1110" s="40"/>
      <c r="C1110" s="40"/>
      <c r="D1110" s="61"/>
      <c r="E1110" s="61"/>
      <c r="F1110" s="61"/>
      <c r="G1110" s="61"/>
      <c r="H1110" s="61"/>
      <c r="I1110" s="61"/>
      <c r="J1110" s="61"/>
      <c r="K1110" s="266"/>
      <c r="L1110" s="61"/>
      <c r="M1110" s="61"/>
      <c r="N1110" s="61"/>
      <c r="O1110" s="266"/>
      <c r="P1110" s="61"/>
      <c r="Q1110" s="61"/>
      <c r="R1110" s="61"/>
      <c r="S1110" s="266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266"/>
      <c r="AD1110" s="61"/>
      <c r="AE1110" s="61"/>
      <c r="AF1110" s="61"/>
      <c r="AG1110" s="61"/>
      <c r="AH1110" s="61"/>
      <c r="AI1110" s="61"/>
      <c r="AJ1110" s="61"/>
      <c r="AK1110" s="266"/>
      <c r="AL1110" s="255"/>
      <c r="AM1110" s="255"/>
      <c r="AN1110" s="266"/>
      <c r="AO1110" s="186"/>
      <c r="AP1110" s="186"/>
      <c r="AQ1110" s="186"/>
      <c r="AR1110" s="186"/>
      <c r="AS1110" s="266"/>
      <c r="AT1110" s="268"/>
      <c r="AU1110" s="268"/>
      <c r="AV1110" s="268"/>
      <c r="AW1110" s="268"/>
      <c r="AX1110" s="269"/>
      <c r="AY1110" s="269"/>
      <c r="AZ1110" s="269"/>
      <c r="BA1110" s="269"/>
      <c r="BK1110" s="263"/>
      <c r="BL1110" s="146"/>
    </row>
    <row r="1111" spans="1:64">
      <c r="A1111" s="40"/>
      <c r="B1111" s="40"/>
      <c r="C1111" s="40"/>
      <c r="D1111" s="61"/>
      <c r="E1111" s="61"/>
      <c r="F1111" s="61"/>
      <c r="G1111" s="61"/>
      <c r="H1111" s="61"/>
      <c r="I1111" s="61"/>
      <c r="J1111" s="61"/>
      <c r="K1111" s="266"/>
      <c r="L1111" s="61"/>
      <c r="M1111" s="61"/>
      <c r="N1111" s="61"/>
      <c r="O1111" s="266"/>
      <c r="P1111" s="61"/>
      <c r="Q1111" s="61"/>
      <c r="R1111" s="61"/>
      <c r="S1111" s="266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266"/>
      <c r="AD1111" s="61"/>
      <c r="AE1111" s="61"/>
      <c r="AF1111" s="61"/>
      <c r="AG1111" s="61"/>
      <c r="AH1111" s="61"/>
      <c r="AI1111" s="61"/>
      <c r="AJ1111" s="61"/>
      <c r="AK1111" s="266"/>
      <c r="AL1111" s="255"/>
      <c r="AM1111" s="255"/>
      <c r="AN1111" s="266"/>
      <c r="AO1111" s="186"/>
      <c r="AP1111" s="186"/>
      <c r="AQ1111" s="186"/>
      <c r="AR1111" s="186"/>
      <c r="AS1111" s="266"/>
      <c r="AT1111" s="268"/>
      <c r="AU1111" s="268"/>
      <c r="AV1111" s="268"/>
      <c r="AW1111" s="268"/>
      <c r="AX1111" s="269"/>
      <c r="AY1111" s="269"/>
      <c r="AZ1111" s="269"/>
      <c r="BA1111" s="269"/>
      <c r="BK1111" s="263"/>
      <c r="BL1111" s="146"/>
    </row>
    <row r="1112" spans="1:64">
      <c r="A1112" s="40"/>
      <c r="B1112" s="40"/>
      <c r="C1112" s="40"/>
      <c r="D1112" s="61"/>
      <c r="E1112" s="61"/>
      <c r="F1112" s="61"/>
      <c r="G1112" s="61"/>
      <c r="H1112" s="61"/>
      <c r="I1112" s="61"/>
      <c r="J1112" s="61"/>
      <c r="K1112" s="266"/>
      <c r="L1112" s="61"/>
      <c r="M1112" s="61"/>
      <c r="N1112" s="61"/>
      <c r="O1112" s="266"/>
      <c r="P1112" s="61"/>
      <c r="Q1112" s="61"/>
      <c r="R1112" s="61"/>
      <c r="S1112" s="266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266"/>
      <c r="AD1112" s="61"/>
      <c r="AE1112" s="61"/>
      <c r="AF1112" s="61"/>
      <c r="AG1112" s="61"/>
      <c r="AH1112" s="61"/>
      <c r="AI1112" s="61"/>
      <c r="AJ1112" s="61"/>
      <c r="AK1112" s="266"/>
      <c r="AL1112" s="255"/>
      <c r="AM1112" s="255"/>
      <c r="AN1112" s="266"/>
      <c r="AO1112" s="186"/>
      <c r="AP1112" s="186"/>
      <c r="AQ1112" s="186"/>
      <c r="AR1112" s="186"/>
      <c r="AS1112" s="266"/>
      <c r="AT1112" s="268"/>
      <c r="AU1112" s="268"/>
      <c r="AV1112" s="268"/>
      <c r="AW1112" s="268"/>
      <c r="AX1112" s="269"/>
      <c r="AY1112" s="269"/>
      <c r="AZ1112" s="269"/>
      <c r="BA1112" s="269"/>
      <c r="BK1112" s="263"/>
      <c r="BL1112" s="146"/>
    </row>
    <row r="1113" spans="1:64">
      <c r="A1113" s="40"/>
      <c r="B1113" s="40"/>
      <c r="C1113" s="40"/>
      <c r="D1113" s="61"/>
      <c r="E1113" s="61"/>
      <c r="F1113" s="61"/>
      <c r="G1113" s="61"/>
      <c r="H1113" s="61"/>
      <c r="I1113" s="61"/>
      <c r="J1113" s="61"/>
      <c r="K1113" s="266"/>
      <c r="L1113" s="61"/>
      <c r="M1113" s="61"/>
      <c r="N1113" s="61"/>
      <c r="O1113" s="266"/>
      <c r="P1113" s="61"/>
      <c r="Q1113" s="61"/>
      <c r="R1113" s="61"/>
      <c r="S1113" s="266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266"/>
      <c r="AD1113" s="61"/>
      <c r="AE1113" s="61"/>
      <c r="AF1113" s="61"/>
      <c r="AG1113" s="61"/>
      <c r="AH1113" s="61"/>
      <c r="AI1113" s="61"/>
      <c r="AJ1113" s="61"/>
      <c r="AK1113" s="266"/>
      <c r="AL1113" s="255"/>
      <c r="AM1113" s="255"/>
      <c r="AN1113" s="266"/>
      <c r="AO1113" s="186"/>
      <c r="AP1113" s="186"/>
      <c r="AQ1113" s="186"/>
      <c r="AR1113" s="186"/>
      <c r="AS1113" s="266"/>
      <c r="AT1113" s="268"/>
      <c r="AU1113" s="268"/>
      <c r="AV1113" s="268"/>
      <c r="AW1113" s="268"/>
      <c r="AX1113" s="269"/>
      <c r="AY1113" s="269"/>
      <c r="AZ1113" s="269"/>
      <c r="BA1113" s="269"/>
      <c r="BK1113" s="263"/>
      <c r="BL1113" s="146"/>
    </row>
    <row r="1114" spans="1:64">
      <c r="A1114" s="40"/>
      <c r="B1114" s="40"/>
      <c r="C1114" s="40"/>
      <c r="D1114" s="61"/>
      <c r="E1114" s="61"/>
      <c r="F1114" s="61"/>
      <c r="G1114" s="61"/>
      <c r="H1114" s="61"/>
      <c r="I1114" s="61"/>
      <c r="J1114" s="61"/>
      <c r="K1114" s="266"/>
      <c r="L1114" s="61"/>
      <c r="M1114" s="61"/>
      <c r="N1114" s="61"/>
      <c r="O1114" s="266"/>
      <c r="P1114" s="61"/>
      <c r="Q1114" s="61"/>
      <c r="R1114" s="61"/>
      <c r="S1114" s="266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266"/>
      <c r="AD1114" s="61"/>
      <c r="AE1114" s="61"/>
      <c r="AF1114" s="61"/>
      <c r="AG1114" s="61"/>
      <c r="AH1114" s="61"/>
      <c r="AI1114" s="61"/>
      <c r="AJ1114" s="61"/>
      <c r="AK1114" s="266"/>
      <c r="AL1114" s="255"/>
      <c r="AM1114" s="255"/>
      <c r="AN1114" s="266"/>
      <c r="AO1114" s="186"/>
      <c r="AP1114" s="186"/>
      <c r="AQ1114" s="186"/>
      <c r="AR1114" s="186"/>
      <c r="AS1114" s="266"/>
      <c r="AT1114" s="268"/>
      <c r="AU1114" s="268"/>
      <c r="AV1114" s="268"/>
      <c r="AW1114" s="268"/>
      <c r="AX1114" s="269"/>
      <c r="AY1114" s="269"/>
      <c r="AZ1114" s="269"/>
      <c r="BA1114" s="269"/>
      <c r="BK1114" s="263"/>
      <c r="BL1114" s="146"/>
    </row>
    <row r="1115" spans="1:64">
      <c r="A1115" s="40"/>
      <c r="B1115" s="40"/>
      <c r="C1115" s="40"/>
      <c r="D1115" s="61"/>
      <c r="E1115" s="61"/>
      <c r="F1115" s="61"/>
      <c r="G1115" s="61"/>
      <c r="H1115" s="61"/>
      <c r="I1115" s="61"/>
      <c r="J1115" s="61"/>
      <c r="K1115" s="266"/>
      <c r="L1115" s="61"/>
      <c r="M1115" s="61"/>
      <c r="N1115" s="61"/>
      <c r="O1115" s="266"/>
      <c r="P1115" s="61"/>
      <c r="Q1115" s="61"/>
      <c r="R1115" s="61"/>
      <c r="S1115" s="266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266"/>
      <c r="AD1115" s="61"/>
      <c r="AE1115" s="61"/>
      <c r="AF1115" s="61"/>
      <c r="AG1115" s="61"/>
      <c r="AH1115" s="61"/>
      <c r="AI1115" s="61"/>
      <c r="AJ1115" s="61"/>
      <c r="AK1115" s="266"/>
      <c r="AL1115" s="255"/>
      <c r="AM1115" s="255"/>
      <c r="AN1115" s="266"/>
      <c r="AO1115" s="186"/>
      <c r="AP1115" s="186"/>
      <c r="AQ1115" s="186"/>
      <c r="AR1115" s="186"/>
      <c r="AS1115" s="266"/>
      <c r="AT1115" s="268"/>
      <c r="AU1115" s="268"/>
      <c r="AV1115" s="268"/>
      <c r="AW1115" s="268"/>
      <c r="AX1115" s="269"/>
      <c r="AY1115" s="269"/>
      <c r="AZ1115" s="269"/>
      <c r="BA1115" s="269"/>
      <c r="BK1115" s="263"/>
      <c r="BL1115" s="146"/>
    </row>
    <row r="1116" spans="1:64">
      <c r="A1116" s="40"/>
      <c r="B1116" s="40"/>
      <c r="C1116" s="40"/>
      <c r="D1116" s="61"/>
      <c r="E1116" s="61"/>
      <c r="F1116" s="61"/>
      <c r="G1116" s="61"/>
      <c r="H1116" s="61"/>
      <c r="I1116" s="61"/>
      <c r="J1116" s="61"/>
      <c r="K1116" s="266"/>
      <c r="L1116" s="61"/>
      <c r="M1116" s="61"/>
      <c r="N1116" s="61"/>
      <c r="O1116" s="266"/>
      <c r="P1116" s="61"/>
      <c r="Q1116" s="61"/>
      <c r="R1116" s="61"/>
      <c r="S1116" s="266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266"/>
      <c r="AD1116" s="61"/>
      <c r="AE1116" s="61"/>
      <c r="AF1116" s="61"/>
      <c r="AG1116" s="61"/>
      <c r="AH1116" s="61"/>
      <c r="AI1116" s="61"/>
      <c r="AJ1116" s="61"/>
      <c r="AK1116" s="266"/>
      <c r="AL1116" s="255"/>
      <c r="AM1116" s="255"/>
      <c r="AN1116" s="266"/>
      <c r="AO1116" s="186"/>
      <c r="AP1116" s="186"/>
      <c r="AQ1116" s="186"/>
      <c r="AR1116" s="186"/>
      <c r="AS1116" s="266"/>
      <c r="AT1116" s="268"/>
      <c r="AU1116" s="268"/>
      <c r="AV1116" s="268"/>
      <c r="AW1116" s="268"/>
      <c r="AX1116" s="269"/>
      <c r="AY1116" s="269"/>
      <c r="AZ1116" s="269"/>
      <c r="BA1116" s="269"/>
      <c r="BK1116" s="263"/>
      <c r="BL1116" s="146"/>
    </row>
    <row r="1117" spans="1:64">
      <c r="A1117" s="40"/>
      <c r="B1117" s="40"/>
      <c r="C1117" s="40"/>
      <c r="D1117" s="61"/>
      <c r="E1117" s="61"/>
      <c r="F1117" s="61"/>
      <c r="G1117" s="61"/>
      <c r="H1117" s="61"/>
      <c r="I1117" s="61"/>
      <c r="J1117" s="61"/>
      <c r="K1117" s="266"/>
      <c r="L1117" s="61"/>
      <c r="M1117" s="61"/>
      <c r="N1117" s="61"/>
      <c r="O1117" s="266"/>
      <c r="P1117" s="61"/>
      <c r="Q1117" s="61"/>
      <c r="R1117" s="61"/>
      <c r="S1117" s="266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266"/>
      <c r="AD1117" s="61"/>
      <c r="AE1117" s="61"/>
      <c r="AF1117" s="61"/>
      <c r="AG1117" s="61"/>
      <c r="AH1117" s="61"/>
      <c r="AI1117" s="61"/>
      <c r="AJ1117" s="61"/>
      <c r="AK1117" s="266"/>
      <c r="AL1117" s="255"/>
      <c r="AM1117" s="255"/>
      <c r="AN1117" s="266"/>
      <c r="AO1117" s="186"/>
      <c r="AP1117" s="186"/>
      <c r="AQ1117" s="186"/>
      <c r="AR1117" s="186"/>
      <c r="AS1117" s="266"/>
      <c r="AT1117" s="268"/>
      <c r="AU1117" s="268"/>
      <c r="AV1117" s="268"/>
      <c r="AW1117" s="268"/>
      <c r="AX1117" s="269"/>
      <c r="AY1117" s="269"/>
      <c r="AZ1117" s="269"/>
      <c r="BA1117" s="269"/>
      <c r="BK1117" s="263"/>
      <c r="BL1117" s="146"/>
    </row>
    <row r="1118" spans="1:64">
      <c r="A1118" s="40"/>
      <c r="B1118" s="40"/>
      <c r="C1118" s="40"/>
      <c r="D1118" s="61"/>
      <c r="E1118" s="61"/>
      <c r="F1118" s="61"/>
      <c r="G1118" s="61"/>
      <c r="H1118" s="61"/>
      <c r="I1118" s="61"/>
      <c r="J1118" s="61"/>
      <c r="K1118" s="266"/>
      <c r="L1118" s="61"/>
      <c r="M1118" s="61"/>
      <c r="N1118" s="61"/>
      <c r="O1118" s="266"/>
      <c r="P1118" s="61"/>
      <c r="Q1118" s="61"/>
      <c r="R1118" s="61"/>
      <c r="S1118" s="266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266"/>
      <c r="AD1118" s="61"/>
      <c r="AE1118" s="61"/>
      <c r="AF1118" s="61"/>
      <c r="AG1118" s="61"/>
      <c r="AH1118" s="61"/>
      <c r="AI1118" s="61"/>
      <c r="AJ1118" s="61"/>
      <c r="AK1118" s="266"/>
      <c r="AL1118" s="255"/>
      <c r="AM1118" s="255"/>
      <c r="AN1118" s="266"/>
      <c r="AO1118" s="186"/>
      <c r="AP1118" s="186"/>
      <c r="AQ1118" s="186"/>
      <c r="AR1118" s="186"/>
      <c r="AS1118" s="266"/>
      <c r="AT1118" s="268"/>
      <c r="AU1118" s="268"/>
      <c r="AV1118" s="268"/>
      <c r="AW1118" s="268"/>
      <c r="AX1118" s="269"/>
      <c r="AY1118" s="269"/>
      <c r="AZ1118" s="269"/>
      <c r="BA1118" s="269"/>
      <c r="BK1118" s="263"/>
      <c r="BL1118" s="146"/>
    </row>
    <row r="1119" spans="1:64">
      <c r="A1119" s="40"/>
      <c r="B1119" s="40"/>
      <c r="C1119" s="40"/>
      <c r="D1119" s="61"/>
      <c r="E1119" s="61"/>
      <c r="F1119" s="61"/>
      <c r="G1119" s="61"/>
      <c r="H1119" s="61"/>
      <c r="I1119" s="61"/>
      <c r="J1119" s="61"/>
      <c r="K1119" s="266"/>
      <c r="L1119" s="61"/>
      <c r="M1119" s="61"/>
      <c r="N1119" s="61"/>
      <c r="O1119" s="266"/>
      <c r="P1119" s="61"/>
      <c r="Q1119" s="61"/>
      <c r="R1119" s="61"/>
      <c r="S1119" s="266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266"/>
      <c r="AD1119" s="61"/>
      <c r="AE1119" s="61"/>
      <c r="AF1119" s="61"/>
      <c r="AG1119" s="61"/>
      <c r="AH1119" s="61"/>
      <c r="AI1119" s="61"/>
      <c r="AJ1119" s="61"/>
      <c r="AK1119" s="266"/>
      <c r="AL1119" s="255"/>
      <c r="AM1119" s="255"/>
      <c r="AN1119" s="266"/>
      <c r="AO1119" s="186"/>
      <c r="AP1119" s="186"/>
      <c r="AQ1119" s="186"/>
      <c r="AR1119" s="186"/>
      <c r="AS1119" s="266"/>
      <c r="AT1119" s="268"/>
      <c r="AU1119" s="268"/>
      <c r="AV1119" s="268"/>
      <c r="AW1119" s="268"/>
      <c r="AX1119" s="269"/>
      <c r="AY1119" s="269"/>
      <c r="AZ1119" s="269"/>
      <c r="BA1119" s="269"/>
      <c r="BK1119" s="263"/>
      <c r="BL1119" s="146"/>
    </row>
    <row r="1120" spans="1:64">
      <c r="A1120" s="40"/>
      <c r="B1120" s="40"/>
      <c r="C1120" s="40"/>
      <c r="D1120" s="61"/>
      <c r="E1120" s="61"/>
      <c r="F1120" s="61"/>
      <c r="G1120" s="61"/>
      <c r="H1120" s="61"/>
      <c r="I1120" s="61"/>
      <c r="J1120" s="61"/>
      <c r="K1120" s="266"/>
      <c r="L1120" s="61"/>
      <c r="M1120" s="61"/>
      <c r="N1120" s="61"/>
      <c r="O1120" s="266"/>
      <c r="P1120" s="61"/>
      <c r="Q1120" s="61"/>
      <c r="R1120" s="61"/>
      <c r="S1120" s="266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266"/>
      <c r="AD1120" s="61"/>
      <c r="AE1120" s="61"/>
      <c r="AF1120" s="61"/>
      <c r="AG1120" s="61"/>
      <c r="AH1120" s="61"/>
      <c r="AI1120" s="61"/>
      <c r="AJ1120" s="61"/>
      <c r="AK1120" s="266"/>
      <c r="AL1120" s="255"/>
      <c r="AM1120" s="255"/>
      <c r="AN1120" s="266"/>
      <c r="AO1120" s="186"/>
      <c r="AP1120" s="186"/>
      <c r="AQ1120" s="186"/>
      <c r="AR1120" s="186"/>
      <c r="AS1120" s="266"/>
      <c r="AT1120" s="268"/>
      <c r="AU1120" s="268"/>
      <c r="AV1120" s="268"/>
      <c r="AW1120" s="268"/>
      <c r="AX1120" s="269"/>
      <c r="AY1120" s="269"/>
      <c r="AZ1120" s="269"/>
      <c r="BA1120" s="269"/>
      <c r="BK1120" s="263"/>
      <c r="BL1120" s="146"/>
    </row>
    <row r="1121" spans="1:64">
      <c r="A1121" s="40"/>
      <c r="B1121" s="40"/>
      <c r="C1121" s="40"/>
      <c r="D1121" s="61"/>
      <c r="E1121" s="61"/>
      <c r="F1121" s="61"/>
      <c r="G1121" s="61"/>
      <c r="H1121" s="61"/>
      <c r="I1121" s="61"/>
      <c r="J1121" s="61"/>
      <c r="K1121" s="266"/>
      <c r="L1121" s="61"/>
      <c r="M1121" s="61"/>
      <c r="N1121" s="61"/>
      <c r="O1121" s="266"/>
      <c r="P1121" s="61"/>
      <c r="Q1121" s="61"/>
      <c r="R1121" s="61"/>
      <c r="S1121" s="266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266"/>
      <c r="AD1121" s="61"/>
      <c r="AE1121" s="61"/>
      <c r="AF1121" s="61"/>
      <c r="AG1121" s="61"/>
      <c r="AH1121" s="61"/>
      <c r="AI1121" s="61"/>
      <c r="AJ1121" s="61"/>
      <c r="AK1121" s="266"/>
      <c r="AL1121" s="255"/>
      <c r="AM1121" s="255"/>
      <c r="AN1121" s="266"/>
      <c r="AO1121" s="186"/>
      <c r="AP1121" s="186"/>
      <c r="AQ1121" s="186"/>
      <c r="AR1121" s="186"/>
      <c r="AS1121" s="266"/>
      <c r="AT1121" s="268"/>
      <c r="AU1121" s="268"/>
      <c r="AV1121" s="268"/>
      <c r="AW1121" s="268"/>
      <c r="AX1121" s="269"/>
      <c r="AY1121" s="269"/>
      <c r="AZ1121" s="269"/>
      <c r="BA1121" s="269"/>
      <c r="BK1121" s="263"/>
      <c r="BL1121" s="146"/>
    </row>
    <row r="1122" spans="1:64">
      <c r="A1122" s="40"/>
      <c r="B1122" s="40"/>
      <c r="C1122" s="40"/>
      <c r="D1122" s="61"/>
      <c r="E1122" s="61"/>
      <c r="F1122" s="61"/>
      <c r="G1122" s="61"/>
      <c r="H1122" s="61"/>
      <c r="I1122" s="61"/>
      <c r="J1122" s="61"/>
      <c r="K1122" s="266"/>
      <c r="L1122" s="61"/>
      <c r="M1122" s="61"/>
      <c r="N1122" s="61"/>
      <c r="O1122" s="266"/>
      <c r="P1122" s="61"/>
      <c r="Q1122" s="61"/>
      <c r="R1122" s="61"/>
      <c r="S1122" s="266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266"/>
      <c r="AD1122" s="61"/>
      <c r="AE1122" s="61"/>
      <c r="AF1122" s="61"/>
      <c r="AG1122" s="61"/>
      <c r="AH1122" s="61"/>
      <c r="AI1122" s="61"/>
      <c r="AJ1122" s="61"/>
      <c r="AK1122" s="266"/>
      <c r="AL1122" s="255"/>
      <c r="AM1122" s="255"/>
      <c r="AN1122" s="266"/>
      <c r="AO1122" s="186"/>
      <c r="AP1122" s="186"/>
      <c r="AQ1122" s="186"/>
      <c r="AR1122" s="186"/>
      <c r="AS1122" s="266"/>
      <c r="AT1122" s="268"/>
      <c r="AU1122" s="268"/>
      <c r="AV1122" s="268"/>
      <c r="AW1122" s="268"/>
      <c r="AX1122" s="269"/>
      <c r="AY1122" s="269"/>
      <c r="AZ1122" s="269"/>
      <c r="BA1122" s="269"/>
      <c r="BK1122" s="263"/>
      <c r="BL1122" s="146"/>
    </row>
    <row r="1123" spans="1:64">
      <c r="A1123" s="40"/>
      <c r="B1123" s="40"/>
      <c r="C1123" s="40"/>
      <c r="D1123" s="61"/>
      <c r="E1123" s="61"/>
      <c r="F1123" s="61"/>
      <c r="G1123" s="61"/>
      <c r="H1123" s="61"/>
      <c r="I1123" s="61"/>
      <c r="J1123" s="61"/>
      <c r="K1123" s="266"/>
      <c r="L1123" s="61"/>
      <c r="M1123" s="61"/>
      <c r="N1123" s="61"/>
      <c r="O1123" s="266"/>
      <c r="P1123" s="61"/>
      <c r="Q1123" s="61"/>
      <c r="R1123" s="61"/>
      <c r="S1123" s="266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266"/>
      <c r="AD1123" s="61"/>
      <c r="AE1123" s="61"/>
      <c r="AF1123" s="61"/>
      <c r="AG1123" s="61"/>
      <c r="AH1123" s="61"/>
      <c r="AI1123" s="61"/>
      <c r="AJ1123" s="61"/>
      <c r="AK1123" s="266"/>
      <c r="AL1123" s="255"/>
      <c r="AM1123" s="255"/>
      <c r="AN1123" s="266"/>
      <c r="AO1123" s="186"/>
      <c r="AP1123" s="186"/>
      <c r="AQ1123" s="186"/>
      <c r="AR1123" s="186"/>
      <c r="AS1123" s="266"/>
      <c r="AT1123" s="268"/>
      <c r="AU1123" s="268"/>
      <c r="AV1123" s="268"/>
      <c r="AW1123" s="268"/>
      <c r="AX1123" s="269"/>
      <c r="AY1123" s="269"/>
      <c r="AZ1123" s="269"/>
      <c r="BA1123" s="269"/>
      <c r="BK1123" s="263"/>
      <c r="BL1123" s="146"/>
    </row>
    <row r="1124" spans="1:64">
      <c r="A1124" s="40"/>
      <c r="B1124" s="40"/>
      <c r="C1124" s="40"/>
      <c r="D1124" s="61"/>
      <c r="E1124" s="61"/>
      <c r="F1124" s="61"/>
      <c r="G1124" s="61"/>
      <c r="H1124" s="61"/>
      <c r="I1124" s="61"/>
      <c r="J1124" s="61"/>
      <c r="K1124" s="266"/>
      <c r="L1124" s="61"/>
      <c r="M1124" s="61"/>
      <c r="N1124" s="61"/>
      <c r="O1124" s="266"/>
      <c r="P1124" s="61"/>
      <c r="Q1124" s="61"/>
      <c r="R1124" s="61"/>
      <c r="S1124" s="266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266"/>
      <c r="AD1124" s="61"/>
      <c r="AE1124" s="61"/>
      <c r="AF1124" s="61"/>
      <c r="AG1124" s="61"/>
      <c r="AH1124" s="61"/>
      <c r="AI1124" s="61"/>
      <c r="AJ1124" s="61"/>
      <c r="AK1124" s="266"/>
      <c r="AL1124" s="255"/>
      <c r="AM1124" s="255"/>
      <c r="AN1124" s="266"/>
      <c r="AO1124" s="186"/>
      <c r="AP1124" s="186"/>
      <c r="AQ1124" s="186"/>
      <c r="AR1124" s="186"/>
      <c r="AS1124" s="266"/>
      <c r="AT1124" s="268"/>
      <c r="AU1124" s="268"/>
      <c r="AV1124" s="268"/>
      <c r="AW1124" s="268"/>
      <c r="AX1124" s="269"/>
      <c r="AY1124" s="269"/>
      <c r="AZ1124" s="269"/>
      <c r="BA1124" s="269"/>
      <c r="BK1124" s="263"/>
      <c r="BL1124" s="146"/>
    </row>
    <row r="1125" spans="1:64">
      <c r="A1125" s="40"/>
      <c r="B1125" s="40"/>
      <c r="C1125" s="40"/>
      <c r="D1125" s="61"/>
      <c r="E1125" s="61"/>
      <c r="F1125" s="61"/>
      <c r="G1125" s="61"/>
      <c r="H1125" s="61"/>
      <c r="I1125" s="61"/>
      <c r="J1125" s="61"/>
      <c r="K1125" s="266"/>
      <c r="L1125" s="61"/>
      <c r="M1125" s="61"/>
      <c r="N1125" s="61"/>
      <c r="O1125" s="266"/>
      <c r="P1125" s="61"/>
      <c r="Q1125" s="61"/>
      <c r="R1125" s="61"/>
      <c r="S1125" s="266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266"/>
      <c r="AD1125" s="61"/>
      <c r="AE1125" s="61"/>
      <c r="AF1125" s="61"/>
      <c r="AG1125" s="61"/>
      <c r="AH1125" s="61"/>
      <c r="AI1125" s="61"/>
      <c r="AJ1125" s="61"/>
      <c r="AK1125" s="266"/>
      <c r="AL1125" s="255"/>
      <c r="AM1125" s="255"/>
      <c r="AN1125" s="266"/>
      <c r="AO1125" s="186"/>
      <c r="AP1125" s="186"/>
      <c r="AQ1125" s="186"/>
      <c r="AR1125" s="186"/>
      <c r="AS1125" s="266"/>
      <c r="AT1125" s="268"/>
      <c r="AU1125" s="268"/>
      <c r="AV1125" s="268"/>
      <c r="AW1125" s="268"/>
      <c r="AX1125" s="269"/>
      <c r="AY1125" s="269"/>
      <c r="AZ1125" s="269"/>
      <c r="BA1125" s="269"/>
      <c r="BK1125" s="263"/>
      <c r="BL1125" s="146"/>
    </row>
    <row r="1126" spans="1:64">
      <c r="A1126" s="40"/>
      <c r="B1126" s="40"/>
      <c r="C1126" s="40"/>
      <c r="D1126" s="61"/>
      <c r="E1126" s="61"/>
      <c r="F1126" s="61"/>
      <c r="G1126" s="61"/>
      <c r="H1126" s="61"/>
      <c r="I1126" s="61"/>
      <c r="J1126" s="61"/>
      <c r="K1126" s="266"/>
      <c r="L1126" s="61"/>
      <c r="M1126" s="61"/>
      <c r="N1126" s="61"/>
      <c r="O1126" s="266"/>
      <c r="P1126" s="61"/>
      <c r="Q1126" s="61"/>
      <c r="R1126" s="61"/>
      <c r="S1126" s="266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266"/>
      <c r="AD1126" s="61"/>
      <c r="AE1126" s="61"/>
      <c r="AF1126" s="61"/>
      <c r="AG1126" s="61"/>
      <c r="AH1126" s="61"/>
      <c r="AI1126" s="61"/>
      <c r="AJ1126" s="61"/>
      <c r="AK1126" s="266"/>
      <c r="AL1126" s="255"/>
      <c r="AM1126" s="255"/>
      <c r="AN1126" s="266"/>
      <c r="AO1126" s="186"/>
      <c r="AP1126" s="186"/>
      <c r="AQ1126" s="186"/>
      <c r="AR1126" s="186"/>
      <c r="AS1126" s="266"/>
      <c r="AT1126" s="268"/>
      <c r="AU1126" s="268"/>
      <c r="AV1126" s="268"/>
      <c r="AW1126" s="268"/>
      <c r="AX1126" s="269"/>
      <c r="AY1126" s="269"/>
      <c r="AZ1126" s="269"/>
      <c r="BA1126" s="269"/>
      <c r="BK1126" s="263"/>
      <c r="BL1126" s="146"/>
    </row>
    <row r="1127" spans="1:64">
      <c r="A1127" s="40"/>
      <c r="B1127" s="40"/>
      <c r="C1127" s="40"/>
      <c r="D1127" s="61"/>
      <c r="E1127" s="61"/>
      <c r="F1127" s="61"/>
      <c r="G1127" s="61"/>
      <c r="H1127" s="61"/>
      <c r="I1127" s="61"/>
      <c r="J1127" s="61"/>
      <c r="K1127" s="266"/>
      <c r="L1127" s="61"/>
      <c r="M1127" s="61"/>
      <c r="N1127" s="61"/>
      <c r="O1127" s="266"/>
      <c r="P1127" s="61"/>
      <c r="Q1127" s="61"/>
      <c r="R1127" s="61"/>
      <c r="S1127" s="266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266"/>
      <c r="AD1127" s="61"/>
      <c r="AE1127" s="61"/>
      <c r="AF1127" s="61"/>
      <c r="AG1127" s="61"/>
      <c r="AH1127" s="61"/>
      <c r="AI1127" s="61"/>
      <c r="AJ1127" s="61"/>
      <c r="AK1127" s="266"/>
      <c r="AL1127" s="255"/>
      <c r="AM1127" s="255"/>
      <c r="AN1127" s="266"/>
      <c r="AO1127" s="186"/>
      <c r="AP1127" s="186"/>
      <c r="AQ1127" s="186"/>
      <c r="AR1127" s="186"/>
      <c r="AS1127" s="266"/>
      <c r="AT1127" s="268"/>
      <c r="AU1127" s="268"/>
      <c r="AV1127" s="268"/>
      <c r="AW1127" s="268"/>
      <c r="AX1127" s="269"/>
      <c r="AY1127" s="269"/>
      <c r="AZ1127" s="269"/>
      <c r="BA1127" s="269"/>
      <c r="BK1127" s="263"/>
      <c r="BL1127" s="146"/>
    </row>
    <row r="1128" spans="1:64">
      <c r="A1128" s="40"/>
      <c r="B1128" s="40"/>
      <c r="C1128" s="40"/>
      <c r="D1128" s="61"/>
      <c r="E1128" s="61"/>
      <c r="F1128" s="61"/>
      <c r="G1128" s="61"/>
      <c r="H1128" s="61"/>
      <c r="I1128" s="61"/>
      <c r="J1128" s="61"/>
      <c r="K1128" s="266"/>
      <c r="L1128" s="61"/>
      <c r="M1128" s="61"/>
      <c r="N1128" s="61"/>
      <c r="O1128" s="266"/>
      <c r="P1128" s="61"/>
      <c r="Q1128" s="61"/>
      <c r="R1128" s="61"/>
      <c r="S1128" s="266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266"/>
      <c r="AD1128" s="61"/>
      <c r="AE1128" s="61"/>
      <c r="AF1128" s="61"/>
      <c r="AG1128" s="61"/>
      <c r="AH1128" s="61"/>
      <c r="AI1128" s="61"/>
      <c r="AJ1128" s="61"/>
      <c r="AK1128" s="266"/>
      <c r="AL1128" s="255"/>
      <c r="AM1128" s="255"/>
      <c r="AN1128" s="266"/>
      <c r="AO1128" s="186"/>
      <c r="AP1128" s="186"/>
      <c r="AQ1128" s="186"/>
      <c r="AR1128" s="186"/>
      <c r="AS1128" s="266"/>
      <c r="AT1128" s="268"/>
      <c r="AU1128" s="268"/>
      <c r="AV1128" s="268"/>
      <c r="AW1128" s="268"/>
      <c r="AX1128" s="269"/>
      <c r="AY1128" s="269"/>
      <c r="AZ1128" s="269"/>
      <c r="BA1128" s="269"/>
      <c r="BK1128" s="263"/>
      <c r="BL1128" s="146"/>
    </row>
    <row r="1129" spans="1:64">
      <c r="A1129" s="40"/>
      <c r="B1129" s="40"/>
      <c r="C1129" s="40"/>
      <c r="D1129" s="61"/>
      <c r="E1129" s="61"/>
      <c r="F1129" s="61"/>
      <c r="G1129" s="61"/>
      <c r="H1129" s="61"/>
      <c r="I1129" s="61"/>
      <c r="J1129" s="61"/>
      <c r="K1129" s="266"/>
      <c r="L1129" s="61"/>
      <c r="M1129" s="61"/>
      <c r="N1129" s="61"/>
      <c r="O1129" s="266"/>
      <c r="P1129" s="61"/>
      <c r="Q1129" s="61"/>
      <c r="R1129" s="61"/>
      <c r="S1129" s="266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266"/>
      <c r="AD1129" s="61"/>
      <c r="AE1129" s="61"/>
      <c r="AF1129" s="61"/>
      <c r="AG1129" s="61"/>
      <c r="AH1129" s="61"/>
      <c r="AI1129" s="61"/>
      <c r="AJ1129" s="61"/>
      <c r="AK1129" s="266"/>
      <c r="AL1129" s="255"/>
      <c r="AM1129" s="255"/>
      <c r="AN1129" s="266"/>
      <c r="AO1129" s="186"/>
      <c r="AP1129" s="186"/>
      <c r="AQ1129" s="186"/>
      <c r="AR1129" s="186"/>
      <c r="AS1129" s="266"/>
      <c r="AT1129" s="268"/>
      <c r="AU1129" s="268"/>
      <c r="AV1129" s="268"/>
      <c r="AW1129" s="268"/>
      <c r="AX1129" s="269"/>
      <c r="AY1129" s="269"/>
      <c r="AZ1129" s="269"/>
      <c r="BA1129" s="269"/>
      <c r="BK1129" s="263"/>
      <c r="BL1129" s="146"/>
    </row>
    <row r="1130" spans="1:64">
      <c r="A1130" s="40"/>
      <c r="B1130" s="40"/>
      <c r="C1130" s="40"/>
      <c r="D1130" s="61"/>
      <c r="E1130" s="61"/>
      <c r="F1130" s="61"/>
      <c r="G1130" s="61"/>
      <c r="H1130" s="61"/>
      <c r="I1130" s="61"/>
      <c r="J1130" s="61"/>
      <c r="K1130" s="266"/>
      <c r="L1130" s="61"/>
      <c r="M1130" s="61"/>
      <c r="N1130" s="61"/>
      <c r="O1130" s="266"/>
      <c r="P1130" s="61"/>
      <c r="Q1130" s="61"/>
      <c r="R1130" s="61"/>
      <c r="S1130" s="266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266"/>
      <c r="AD1130" s="61"/>
      <c r="AE1130" s="61"/>
      <c r="AF1130" s="61"/>
      <c r="AG1130" s="61"/>
      <c r="AH1130" s="61"/>
      <c r="AI1130" s="61"/>
      <c r="AJ1130" s="61"/>
      <c r="AK1130" s="266"/>
      <c r="AL1130" s="255"/>
      <c r="AM1130" s="255"/>
      <c r="AN1130" s="266"/>
      <c r="AO1130" s="186"/>
      <c r="AP1130" s="186"/>
      <c r="AQ1130" s="186"/>
      <c r="AR1130" s="186"/>
      <c r="AS1130" s="266"/>
      <c r="AT1130" s="268"/>
      <c r="AU1130" s="268"/>
      <c r="AV1130" s="268"/>
      <c r="AW1130" s="268"/>
      <c r="AX1130" s="269"/>
      <c r="AY1130" s="269"/>
      <c r="AZ1130" s="269"/>
      <c r="BA1130" s="269"/>
      <c r="BK1130" s="263"/>
      <c r="BL1130" s="146"/>
    </row>
    <row r="1131" spans="1:64">
      <c r="A1131" s="40"/>
      <c r="B1131" s="40"/>
      <c r="C1131" s="40"/>
      <c r="D1131" s="61"/>
      <c r="E1131" s="61"/>
      <c r="F1131" s="61"/>
      <c r="G1131" s="61"/>
      <c r="H1131" s="61"/>
      <c r="I1131" s="61"/>
      <c r="J1131" s="61"/>
      <c r="K1131" s="266"/>
      <c r="L1131" s="61"/>
      <c r="M1131" s="61"/>
      <c r="N1131" s="61"/>
      <c r="O1131" s="266"/>
      <c r="P1131" s="61"/>
      <c r="Q1131" s="61"/>
      <c r="R1131" s="61"/>
      <c r="S1131" s="266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266"/>
      <c r="AD1131" s="61"/>
      <c r="AE1131" s="61"/>
      <c r="AF1131" s="61"/>
      <c r="AG1131" s="61"/>
      <c r="AH1131" s="61"/>
      <c r="AI1131" s="61"/>
      <c r="AJ1131" s="61"/>
      <c r="AK1131" s="266"/>
      <c r="AL1131" s="255"/>
      <c r="AM1131" s="255"/>
      <c r="AN1131" s="266"/>
      <c r="AO1131" s="186"/>
      <c r="AP1131" s="186"/>
      <c r="AQ1131" s="186"/>
      <c r="AR1131" s="186"/>
      <c r="AS1131" s="266"/>
      <c r="AT1131" s="268"/>
      <c r="AU1131" s="268"/>
      <c r="AV1131" s="268"/>
      <c r="AW1131" s="268"/>
      <c r="AX1131" s="269"/>
      <c r="AY1131" s="269"/>
      <c r="AZ1131" s="269"/>
      <c r="BA1131" s="269"/>
      <c r="BK1131" s="263"/>
      <c r="BL1131" s="146"/>
    </row>
    <row r="1132" spans="1:64">
      <c r="A1132" s="40"/>
      <c r="B1132" s="40"/>
      <c r="C1132" s="40"/>
      <c r="D1132" s="61"/>
      <c r="E1132" s="61"/>
      <c r="F1132" s="61"/>
      <c r="G1132" s="61"/>
      <c r="H1132" s="61"/>
      <c r="I1132" s="61"/>
      <c r="J1132" s="61"/>
      <c r="K1132" s="266"/>
      <c r="L1132" s="61"/>
      <c r="M1132" s="61"/>
      <c r="N1132" s="61"/>
      <c r="O1132" s="266"/>
      <c r="P1132" s="61"/>
      <c r="Q1132" s="61"/>
      <c r="R1132" s="61"/>
      <c r="S1132" s="266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266"/>
      <c r="AD1132" s="61"/>
      <c r="AE1132" s="61"/>
      <c r="AF1132" s="61"/>
      <c r="AG1132" s="61"/>
      <c r="AH1132" s="61"/>
      <c r="AI1132" s="61"/>
      <c r="AJ1132" s="61"/>
      <c r="AK1132" s="266"/>
      <c r="AL1132" s="255"/>
      <c r="AM1132" s="255"/>
      <c r="AN1132" s="266"/>
      <c r="AO1132" s="186"/>
      <c r="AP1132" s="186"/>
      <c r="AQ1132" s="186"/>
      <c r="AR1132" s="186"/>
      <c r="AS1132" s="266"/>
      <c r="AT1132" s="268"/>
      <c r="AU1132" s="268"/>
      <c r="AV1132" s="268"/>
      <c r="AW1132" s="268"/>
      <c r="AX1132" s="269"/>
      <c r="AY1132" s="269"/>
      <c r="AZ1132" s="269"/>
      <c r="BA1132" s="269"/>
      <c r="BK1132" s="263"/>
      <c r="BL1132" s="146"/>
    </row>
    <row r="1133" spans="1:64">
      <c r="A1133" s="40"/>
      <c r="B1133" s="40"/>
      <c r="C1133" s="40"/>
      <c r="D1133" s="61"/>
      <c r="E1133" s="61"/>
      <c r="F1133" s="61"/>
      <c r="G1133" s="61"/>
      <c r="H1133" s="61"/>
      <c r="I1133" s="61"/>
      <c r="J1133" s="61"/>
      <c r="K1133" s="266"/>
      <c r="L1133" s="61"/>
      <c r="M1133" s="61"/>
      <c r="N1133" s="61"/>
      <c r="O1133" s="266"/>
      <c r="P1133" s="61"/>
      <c r="Q1133" s="61"/>
      <c r="R1133" s="61"/>
      <c r="S1133" s="266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266"/>
      <c r="AD1133" s="61"/>
      <c r="AE1133" s="61"/>
      <c r="AF1133" s="61"/>
      <c r="AG1133" s="61"/>
      <c r="AH1133" s="61"/>
      <c r="AI1133" s="61"/>
      <c r="AJ1133" s="61"/>
      <c r="AK1133" s="266"/>
      <c r="AL1133" s="255"/>
      <c r="AM1133" s="255"/>
      <c r="AN1133" s="266"/>
      <c r="AO1133" s="186"/>
      <c r="AP1133" s="186"/>
      <c r="AQ1133" s="186"/>
      <c r="AR1133" s="186"/>
      <c r="AS1133" s="266"/>
      <c r="AT1133" s="268"/>
      <c r="AU1133" s="268"/>
      <c r="AV1133" s="268"/>
      <c r="AW1133" s="268"/>
      <c r="AX1133" s="269"/>
      <c r="AY1133" s="269"/>
      <c r="AZ1133" s="269"/>
      <c r="BA1133" s="269"/>
      <c r="BK1133" s="263"/>
      <c r="BL1133" s="146"/>
    </row>
    <row r="1134" spans="1:64">
      <c r="A1134" s="40"/>
      <c r="B1134" s="40"/>
      <c r="C1134" s="40"/>
      <c r="D1134" s="61"/>
      <c r="E1134" s="61"/>
      <c r="F1134" s="61"/>
      <c r="G1134" s="61"/>
      <c r="H1134" s="61"/>
      <c r="I1134" s="61"/>
      <c r="J1134" s="61"/>
      <c r="K1134" s="266"/>
      <c r="L1134" s="61"/>
      <c r="M1134" s="61"/>
      <c r="N1134" s="61"/>
      <c r="O1134" s="266"/>
      <c r="P1134" s="61"/>
      <c r="Q1134" s="61"/>
      <c r="R1134" s="61"/>
      <c r="S1134" s="266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266"/>
      <c r="AD1134" s="61"/>
      <c r="AE1134" s="61"/>
      <c r="AF1134" s="61"/>
      <c r="AG1134" s="61"/>
      <c r="AH1134" s="61"/>
      <c r="AI1134" s="61"/>
      <c r="AJ1134" s="61"/>
      <c r="AK1134" s="266"/>
      <c r="AL1134" s="255"/>
      <c r="AM1134" s="255"/>
      <c r="AN1134" s="266"/>
      <c r="AO1134" s="186"/>
      <c r="AP1134" s="186"/>
      <c r="AQ1134" s="186"/>
      <c r="AR1134" s="186"/>
      <c r="AS1134" s="266"/>
      <c r="AT1134" s="268"/>
      <c r="AU1134" s="268"/>
      <c r="AV1134" s="268"/>
      <c r="AW1134" s="268"/>
      <c r="AX1134" s="269"/>
      <c r="AY1134" s="269"/>
      <c r="AZ1134" s="269"/>
      <c r="BA1134" s="269"/>
      <c r="BK1134" s="263"/>
      <c r="BL1134" s="146"/>
    </row>
    <row r="1135" spans="1:64">
      <c r="A1135" s="40"/>
      <c r="B1135" s="40"/>
      <c r="C1135" s="40"/>
      <c r="D1135" s="61"/>
      <c r="E1135" s="61"/>
      <c r="F1135" s="61"/>
      <c r="G1135" s="61"/>
      <c r="H1135" s="61"/>
      <c r="I1135" s="61"/>
      <c r="J1135" s="61"/>
      <c r="K1135" s="266"/>
      <c r="L1135" s="61"/>
      <c r="M1135" s="61"/>
      <c r="N1135" s="61"/>
      <c r="O1135" s="266"/>
      <c r="P1135" s="61"/>
      <c r="Q1135" s="61"/>
      <c r="R1135" s="61"/>
      <c r="S1135" s="266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266"/>
      <c r="AD1135" s="61"/>
      <c r="AE1135" s="61"/>
      <c r="AF1135" s="61"/>
      <c r="AG1135" s="61"/>
      <c r="AH1135" s="61"/>
      <c r="AI1135" s="61"/>
      <c r="AJ1135" s="61"/>
      <c r="AK1135" s="266"/>
      <c r="AL1135" s="255"/>
      <c r="AM1135" s="255"/>
      <c r="AN1135" s="266"/>
      <c r="AO1135" s="186"/>
      <c r="AP1135" s="186"/>
      <c r="AQ1135" s="186"/>
      <c r="AR1135" s="186"/>
      <c r="AS1135" s="266"/>
      <c r="AT1135" s="268"/>
      <c r="AU1135" s="268"/>
      <c r="AV1135" s="268"/>
      <c r="AW1135" s="268"/>
      <c r="AX1135" s="269"/>
      <c r="AY1135" s="269"/>
      <c r="AZ1135" s="269"/>
      <c r="BA1135" s="269"/>
      <c r="BK1135" s="263"/>
      <c r="BL1135" s="146"/>
    </row>
    <row r="1136" spans="1:64">
      <c r="A1136" s="40"/>
      <c r="B1136" s="40"/>
      <c r="C1136" s="40"/>
      <c r="D1136" s="61"/>
      <c r="E1136" s="61"/>
      <c r="F1136" s="61"/>
      <c r="G1136" s="61"/>
      <c r="H1136" s="61"/>
      <c r="I1136" s="61"/>
      <c r="J1136" s="61"/>
      <c r="K1136" s="266"/>
      <c r="L1136" s="61"/>
      <c r="M1136" s="61"/>
      <c r="N1136" s="61"/>
      <c r="O1136" s="266"/>
      <c r="P1136" s="61"/>
      <c r="Q1136" s="61"/>
      <c r="R1136" s="61"/>
      <c r="S1136" s="266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266"/>
      <c r="AD1136" s="61"/>
      <c r="AE1136" s="61"/>
      <c r="AF1136" s="61"/>
      <c r="AG1136" s="61"/>
      <c r="AH1136" s="61"/>
      <c r="AI1136" s="61"/>
      <c r="AJ1136" s="61"/>
      <c r="AK1136" s="266"/>
      <c r="AL1136" s="255"/>
      <c r="AM1136" s="255"/>
      <c r="AN1136" s="266"/>
      <c r="AO1136" s="186"/>
      <c r="AP1136" s="186"/>
      <c r="AQ1136" s="186"/>
      <c r="AR1136" s="186"/>
      <c r="AS1136" s="266"/>
      <c r="AT1136" s="268"/>
      <c r="AU1136" s="268"/>
      <c r="AV1136" s="268"/>
      <c r="AW1136" s="268"/>
      <c r="AX1136" s="269"/>
      <c r="AY1136" s="269"/>
      <c r="AZ1136" s="269"/>
      <c r="BA1136" s="269"/>
      <c r="BK1136" s="263"/>
      <c r="BL1136" s="146"/>
    </row>
    <row r="1137" spans="1:64">
      <c r="A1137" s="40"/>
      <c r="B1137" s="40"/>
      <c r="C1137" s="40"/>
      <c r="D1137" s="61"/>
      <c r="E1137" s="61"/>
      <c r="F1137" s="61"/>
      <c r="G1137" s="61"/>
      <c r="H1137" s="61"/>
      <c r="I1137" s="61"/>
      <c r="J1137" s="61"/>
      <c r="K1137" s="266"/>
      <c r="L1137" s="61"/>
      <c r="M1137" s="61"/>
      <c r="N1137" s="61"/>
      <c r="O1137" s="266"/>
      <c r="P1137" s="61"/>
      <c r="Q1137" s="61"/>
      <c r="R1137" s="61"/>
      <c r="S1137" s="266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266"/>
      <c r="AD1137" s="61"/>
      <c r="AE1137" s="61"/>
      <c r="AF1137" s="61"/>
      <c r="AG1137" s="61"/>
      <c r="AH1137" s="61"/>
      <c r="AI1137" s="61"/>
      <c r="AJ1137" s="61"/>
      <c r="AK1137" s="266"/>
      <c r="AL1137" s="255"/>
      <c r="AM1137" s="255"/>
      <c r="AN1137" s="266"/>
      <c r="AO1137" s="186"/>
      <c r="AP1137" s="186"/>
      <c r="AQ1137" s="186"/>
      <c r="AR1137" s="186"/>
      <c r="AS1137" s="266"/>
      <c r="AT1137" s="268"/>
      <c r="AU1137" s="268"/>
      <c r="AV1137" s="268"/>
      <c r="AW1137" s="268"/>
      <c r="AX1137" s="269"/>
      <c r="AY1137" s="269"/>
      <c r="AZ1137" s="269"/>
      <c r="BA1137" s="269"/>
      <c r="BK1137" s="263"/>
      <c r="BL1137" s="146"/>
    </row>
    <row r="1138" spans="1:64">
      <c r="A1138" s="40"/>
      <c r="B1138" s="40"/>
      <c r="C1138" s="40"/>
      <c r="D1138" s="61"/>
      <c r="E1138" s="61"/>
      <c r="F1138" s="61"/>
      <c r="G1138" s="61"/>
      <c r="H1138" s="61"/>
      <c r="I1138" s="61"/>
      <c r="J1138" s="61"/>
      <c r="K1138" s="266"/>
      <c r="L1138" s="61"/>
      <c r="M1138" s="61"/>
      <c r="N1138" s="61"/>
      <c r="O1138" s="266"/>
      <c r="P1138" s="61"/>
      <c r="Q1138" s="61"/>
      <c r="R1138" s="61"/>
      <c r="S1138" s="266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266"/>
      <c r="AD1138" s="61"/>
      <c r="AE1138" s="61"/>
      <c r="AF1138" s="61"/>
      <c r="AG1138" s="61"/>
      <c r="AH1138" s="61"/>
      <c r="AI1138" s="61"/>
      <c r="AJ1138" s="61"/>
      <c r="AK1138" s="266"/>
      <c r="AL1138" s="255"/>
      <c r="AM1138" s="255"/>
      <c r="AN1138" s="266"/>
      <c r="AO1138" s="186"/>
      <c r="AP1138" s="186"/>
      <c r="AQ1138" s="186"/>
      <c r="AR1138" s="186"/>
      <c r="AS1138" s="266"/>
      <c r="AT1138" s="268"/>
      <c r="AU1138" s="268"/>
      <c r="AV1138" s="268"/>
      <c r="AW1138" s="268"/>
      <c r="AX1138" s="269"/>
      <c r="AY1138" s="269"/>
      <c r="AZ1138" s="269"/>
      <c r="BA1138" s="269"/>
      <c r="BK1138" s="263"/>
      <c r="BL1138" s="146"/>
    </row>
    <row r="1139" spans="1:64">
      <c r="A1139" s="40"/>
      <c r="B1139" s="40"/>
      <c r="C1139" s="40"/>
      <c r="D1139" s="61"/>
      <c r="E1139" s="61"/>
      <c r="F1139" s="61"/>
      <c r="G1139" s="61"/>
      <c r="H1139" s="61"/>
      <c r="I1139" s="61"/>
      <c r="J1139" s="61"/>
      <c r="K1139" s="266"/>
      <c r="L1139" s="61"/>
      <c r="M1139" s="61"/>
      <c r="N1139" s="61"/>
      <c r="O1139" s="266"/>
      <c r="P1139" s="61"/>
      <c r="Q1139" s="61"/>
      <c r="R1139" s="61"/>
      <c r="S1139" s="266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266"/>
      <c r="AD1139" s="61"/>
      <c r="AE1139" s="61"/>
      <c r="AF1139" s="61"/>
      <c r="AG1139" s="61"/>
      <c r="AH1139" s="61"/>
      <c r="AI1139" s="61"/>
      <c r="AJ1139" s="61"/>
      <c r="AK1139" s="266"/>
      <c r="AL1139" s="255"/>
      <c r="AM1139" s="255"/>
      <c r="AN1139" s="266"/>
      <c r="AO1139" s="186"/>
      <c r="AP1139" s="186"/>
      <c r="AQ1139" s="186"/>
      <c r="AR1139" s="186"/>
      <c r="AS1139" s="266"/>
      <c r="AT1139" s="268"/>
      <c r="AU1139" s="268"/>
      <c r="AV1139" s="268"/>
      <c r="AW1139" s="268"/>
      <c r="AX1139" s="269"/>
      <c r="AY1139" s="269"/>
      <c r="AZ1139" s="269"/>
      <c r="BA1139" s="269"/>
      <c r="BK1139" s="263"/>
      <c r="BL1139" s="146"/>
    </row>
    <row r="1140" spans="1:64">
      <c r="A1140" s="40"/>
      <c r="B1140" s="40"/>
      <c r="C1140" s="40"/>
      <c r="D1140" s="61"/>
      <c r="E1140" s="61"/>
      <c r="F1140" s="61"/>
      <c r="G1140" s="61"/>
      <c r="H1140" s="61"/>
      <c r="I1140" s="61"/>
      <c r="J1140" s="61"/>
      <c r="K1140" s="266"/>
      <c r="L1140" s="61"/>
      <c r="M1140" s="61"/>
      <c r="N1140" s="61"/>
      <c r="O1140" s="266"/>
      <c r="P1140" s="61"/>
      <c r="Q1140" s="61"/>
      <c r="R1140" s="61"/>
      <c r="S1140" s="266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266"/>
      <c r="AD1140" s="61"/>
      <c r="AE1140" s="61"/>
      <c r="AF1140" s="61"/>
      <c r="AG1140" s="61"/>
      <c r="AH1140" s="61"/>
      <c r="AI1140" s="61"/>
      <c r="AJ1140" s="61"/>
      <c r="AK1140" s="266"/>
      <c r="AL1140" s="255"/>
      <c r="AM1140" s="255"/>
      <c r="AN1140" s="266"/>
      <c r="AO1140" s="186"/>
      <c r="AP1140" s="186"/>
      <c r="AQ1140" s="186"/>
      <c r="AR1140" s="186"/>
      <c r="AS1140" s="266"/>
      <c r="AT1140" s="268"/>
      <c r="AU1140" s="268"/>
      <c r="AV1140" s="268"/>
      <c r="AW1140" s="268"/>
      <c r="AX1140" s="269"/>
      <c r="AY1140" s="269"/>
      <c r="AZ1140" s="269"/>
      <c r="BA1140" s="269"/>
      <c r="BK1140" s="263"/>
      <c r="BL1140" s="146"/>
    </row>
    <row r="1141" spans="1:64">
      <c r="A1141" s="40"/>
      <c r="B1141" s="40"/>
      <c r="C1141" s="40"/>
      <c r="D1141" s="61"/>
      <c r="E1141" s="61"/>
      <c r="F1141" s="61"/>
      <c r="G1141" s="61"/>
      <c r="H1141" s="61"/>
      <c r="I1141" s="61"/>
      <c r="J1141" s="61"/>
      <c r="K1141" s="266"/>
      <c r="L1141" s="61"/>
      <c r="M1141" s="61"/>
      <c r="N1141" s="61"/>
      <c r="O1141" s="266"/>
      <c r="P1141" s="61"/>
      <c r="Q1141" s="61"/>
      <c r="R1141" s="61"/>
      <c r="S1141" s="266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266"/>
      <c r="AD1141" s="61"/>
      <c r="AE1141" s="61"/>
      <c r="AF1141" s="61"/>
      <c r="AG1141" s="61"/>
      <c r="AH1141" s="61"/>
      <c r="AI1141" s="61"/>
      <c r="AJ1141" s="61"/>
      <c r="AK1141" s="266"/>
      <c r="AL1141" s="255"/>
      <c r="AM1141" s="255"/>
      <c r="AN1141" s="266"/>
      <c r="AO1141" s="186"/>
      <c r="AP1141" s="186"/>
      <c r="AQ1141" s="186"/>
      <c r="AR1141" s="186"/>
      <c r="AS1141" s="266"/>
      <c r="AT1141" s="268"/>
      <c r="AU1141" s="268"/>
      <c r="AV1141" s="268"/>
      <c r="AW1141" s="268"/>
      <c r="AX1141" s="269"/>
      <c r="AY1141" s="269"/>
      <c r="AZ1141" s="269"/>
      <c r="BA1141" s="269"/>
      <c r="BK1141" s="263"/>
      <c r="BL1141" s="146"/>
    </row>
    <row r="1142" spans="1:64">
      <c r="A1142" s="40"/>
      <c r="B1142" s="40"/>
      <c r="C1142" s="40"/>
      <c r="D1142" s="61"/>
      <c r="E1142" s="61"/>
      <c r="F1142" s="61"/>
      <c r="G1142" s="61"/>
      <c r="H1142" s="61"/>
      <c r="I1142" s="61"/>
      <c r="J1142" s="61"/>
      <c r="K1142" s="266"/>
      <c r="L1142" s="61"/>
      <c r="M1142" s="61"/>
      <c r="N1142" s="61"/>
      <c r="O1142" s="266"/>
      <c r="P1142" s="61"/>
      <c r="Q1142" s="61"/>
      <c r="R1142" s="61"/>
      <c r="S1142" s="266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266"/>
      <c r="AD1142" s="61"/>
      <c r="AE1142" s="61"/>
      <c r="AF1142" s="61"/>
      <c r="AG1142" s="61"/>
      <c r="AH1142" s="61"/>
      <c r="AI1142" s="61"/>
      <c r="AJ1142" s="61"/>
      <c r="AK1142" s="266"/>
      <c r="AL1142" s="255"/>
      <c r="AM1142" s="255"/>
      <c r="AN1142" s="266"/>
      <c r="AO1142" s="186"/>
      <c r="AP1142" s="186"/>
      <c r="AQ1142" s="186"/>
      <c r="AR1142" s="186"/>
      <c r="AS1142" s="266"/>
      <c r="AT1142" s="268"/>
      <c r="AU1142" s="268"/>
      <c r="AV1142" s="268"/>
      <c r="AW1142" s="268"/>
      <c r="AX1142" s="269"/>
      <c r="AY1142" s="269"/>
      <c r="AZ1142" s="269"/>
      <c r="BA1142" s="269"/>
      <c r="BK1142" s="263"/>
      <c r="BL1142" s="146"/>
    </row>
    <row r="1143" spans="1:64">
      <c r="A1143" s="40"/>
      <c r="B1143" s="40"/>
      <c r="C1143" s="40"/>
      <c r="D1143" s="61"/>
      <c r="E1143" s="61"/>
      <c r="F1143" s="61"/>
      <c r="G1143" s="61"/>
      <c r="H1143" s="61"/>
      <c r="I1143" s="61"/>
      <c r="J1143" s="61"/>
      <c r="K1143" s="266"/>
      <c r="L1143" s="61"/>
      <c r="M1143" s="61"/>
      <c r="N1143" s="61"/>
      <c r="O1143" s="266"/>
      <c r="P1143" s="61"/>
      <c r="Q1143" s="61"/>
      <c r="R1143" s="61"/>
      <c r="S1143" s="266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266"/>
      <c r="AD1143" s="61"/>
      <c r="AE1143" s="61"/>
      <c r="AF1143" s="61"/>
      <c r="AG1143" s="61"/>
      <c r="AH1143" s="61"/>
      <c r="AI1143" s="61"/>
      <c r="AJ1143" s="61"/>
      <c r="AK1143" s="266"/>
      <c r="AL1143" s="255"/>
      <c r="AM1143" s="255"/>
      <c r="AN1143" s="266"/>
      <c r="AO1143" s="186"/>
      <c r="AP1143" s="186"/>
      <c r="AQ1143" s="186"/>
      <c r="AR1143" s="186"/>
      <c r="AS1143" s="266"/>
      <c r="AT1143" s="268"/>
      <c r="AU1143" s="268"/>
      <c r="AV1143" s="268"/>
      <c r="AW1143" s="268"/>
      <c r="AX1143" s="269"/>
      <c r="AY1143" s="269"/>
      <c r="AZ1143" s="269"/>
      <c r="BA1143" s="269"/>
      <c r="BK1143" s="263"/>
      <c r="BL1143" s="146"/>
    </row>
    <row r="1144" spans="1:64">
      <c r="A1144" s="40"/>
      <c r="B1144" s="40"/>
      <c r="C1144" s="40"/>
      <c r="D1144" s="61"/>
      <c r="E1144" s="61"/>
      <c r="F1144" s="61"/>
      <c r="G1144" s="61"/>
      <c r="H1144" s="61"/>
      <c r="I1144" s="61"/>
      <c r="J1144" s="61"/>
      <c r="K1144" s="266"/>
      <c r="L1144" s="61"/>
      <c r="M1144" s="61"/>
      <c r="N1144" s="61"/>
      <c r="O1144" s="266"/>
      <c r="P1144" s="61"/>
      <c r="Q1144" s="61"/>
      <c r="R1144" s="61"/>
      <c r="S1144" s="266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266"/>
      <c r="AD1144" s="61"/>
      <c r="AE1144" s="61"/>
      <c r="AF1144" s="61"/>
      <c r="AG1144" s="61"/>
      <c r="AH1144" s="61"/>
      <c r="AI1144" s="61"/>
      <c r="AJ1144" s="61"/>
      <c r="AK1144" s="266"/>
      <c r="AL1144" s="255"/>
      <c r="AM1144" s="255"/>
      <c r="AN1144" s="266"/>
      <c r="AO1144" s="186"/>
      <c r="AP1144" s="186"/>
      <c r="AQ1144" s="186"/>
      <c r="AR1144" s="186"/>
      <c r="AS1144" s="266"/>
      <c r="AT1144" s="268"/>
      <c r="AU1144" s="268"/>
      <c r="AV1144" s="268"/>
      <c r="AW1144" s="268"/>
      <c r="AX1144" s="269"/>
      <c r="AY1144" s="269"/>
      <c r="AZ1144" s="269"/>
      <c r="BA1144" s="269"/>
      <c r="BK1144" s="263"/>
      <c r="BL1144" s="146"/>
    </row>
    <row r="1145" spans="1:64">
      <c r="A1145" s="40"/>
      <c r="B1145" s="40"/>
      <c r="C1145" s="40"/>
      <c r="D1145" s="61"/>
      <c r="E1145" s="61"/>
      <c r="F1145" s="61"/>
      <c r="G1145" s="61"/>
      <c r="H1145" s="61"/>
      <c r="I1145" s="61"/>
      <c r="J1145" s="61"/>
      <c r="K1145" s="266"/>
      <c r="L1145" s="61"/>
      <c r="M1145" s="61"/>
      <c r="N1145" s="61"/>
      <c r="O1145" s="266"/>
      <c r="P1145" s="61"/>
      <c r="Q1145" s="61"/>
      <c r="R1145" s="61"/>
      <c r="S1145" s="266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266"/>
      <c r="AD1145" s="61"/>
      <c r="AE1145" s="61"/>
      <c r="AF1145" s="61"/>
      <c r="AG1145" s="61"/>
      <c r="AH1145" s="61"/>
      <c r="AI1145" s="61"/>
      <c r="AJ1145" s="61"/>
      <c r="AK1145" s="266"/>
      <c r="AL1145" s="255"/>
      <c r="AM1145" s="255"/>
      <c r="AN1145" s="266"/>
      <c r="AO1145" s="186"/>
      <c r="AP1145" s="186"/>
      <c r="AQ1145" s="186"/>
      <c r="AR1145" s="186"/>
      <c r="AS1145" s="266"/>
      <c r="AT1145" s="268"/>
      <c r="AU1145" s="268"/>
      <c r="AV1145" s="268"/>
      <c r="AW1145" s="268"/>
      <c r="AX1145" s="269"/>
      <c r="AY1145" s="269"/>
      <c r="AZ1145" s="269"/>
      <c r="BA1145" s="269"/>
      <c r="BK1145" s="263"/>
      <c r="BL1145" s="146"/>
    </row>
    <row r="1146" spans="1:64">
      <c r="A1146" s="40"/>
      <c r="B1146" s="40"/>
      <c r="C1146" s="40"/>
      <c r="D1146" s="61"/>
      <c r="E1146" s="61"/>
      <c r="F1146" s="61"/>
      <c r="G1146" s="61"/>
      <c r="H1146" s="61"/>
      <c r="I1146" s="61"/>
      <c r="J1146" s="61"/>
      <c r="K1146" s="266"/>
      <c r="L1146" s="61"/>
      <c r="M1146" s="61"/>
      <c r="N1146" s="61"/>
      <c r="O1146" s="266"/>
      <c r="P1146" s="61"/>
      <c r="Q1146" s="61"/>
      <c r="R1146" s="61"/>
      <c r="S1146" s="266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266"/>
      <c r="AD1146" s="61"/>
      <c r="AE1146" s="61"/>
      <c r="AF1146" s="61"/>
      <c r="AG1146" s="61"/>
      <c r="AH1146" s="61"/>
      <c r="AI1146" s="61"/>
      <c r="AJ1146" s="61"/>
      <c r="AK1146" s="266"/>
      <c r="AL1146" s="255"/>
      <c r="AM1146" s="255"/>
      <c r="AN1146" s="266"/>
      <c r="AO1146" s="186"/>
      <c r="AP1146" s="186"/>
      <c r="AQ1146" s="186"/>
      <c r="AR1146" s="186"/>
      <c r="AS1146" s="266"/>
      <c r="AT1146" s="268"/>
      <c r="AU1146" s="268"/>
      <c r="AV1146" s="268"/>
      <c r="AW1146" s="268"/>
      <c r="AX1146" s="269"/>
      <c r="AY1146" s="269"/>
      <c r="AZ1146" s="269"/>
      <c r="BA1146" s="269"/>
      <c r="BK1146" s="263"/>
      <c r="BL1146" s="146"/>
    </row>
    <row r="1147" spans="1:64">
      <c r="A1147" s="40"/>
      <c r="B1147" s="40"/>
      <c r="C1147" s="40"/>
      <c r="D1147" s="61"/>
      <c r="E1147" s="61"/>
      <c r="F1147" s="61"/>
      <c r="G1147" s="61"/>
      <c r="H1147" s="61"/>
      <c r="I1147" s="61"/>
      <c r="J1147" s="61"/>
      <c r="K1147" s="266"/>
      <c r="L1147" s="61"/>
      <c r="M1147" s="61"/>
      <c r="N1147" s="61"/>
      <c r="O1147" s="266"/>
      <c r="P1147" s="61"/>
      <c r="Q1147" s="61"/>
      <c r="R1147" s="61"/>
      <c r="S1147" s="266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266"/>
      <c r="AD1147" s="61"/>
      <c r="AE1147" s="61"/>
      <c r="AF1147" s="61"/>
      <c r="AG1147" s="61"/>
      <c r="AH1147" s="61"/>
      <c r="AI1147" s="61"/>
      <c r="AJ1147" s="61"/>
      <c r="AK1147" s="266"/>
      <c r="AL1147" s="255"/>
      <c r="AM1147" s="255"/>
      <c r="AN1147" s="266"/>
      <c r="AO1147" s="186"/>
      <c r="AP1147" s="186"/>
      <c r="AQ1147" s="186"/>
      <c r="AR1147" s="186"/>
      <c r="AS1147" s="266"/>
      <c r="AT1147" s="268"/>
      <c r="AU1147" s="268"/>
      <c r="AV1147" s="268"/>
      <c r="AW1147" s="268"/>
      <c r="AX1147" s="269"/>
      <c r="AY1147" s="269"/>
      <c r="AZ1147" s="269"/>
      <c r="BA1147" s="269"/>
      <c r="BK1147" s="263"/>
      <c r="BL1147" s="146"/>
    </row>
    <row r="1148" spans="1:64">
      <c r="A1148" s="40"/>
      <c r="B1148" s="40"/>
      <c r="C1148" s="40"/>
      <c r="D1148" s="61"/>
      <c r="E1148" s="61"/>
      <c r="F1148" s="61"/>
      <c r="G1148" s="61"/>
      <c r="H1148" s="61"/>
      <c r="I1148" s="61"/>
      <c r="J1148" s="61"/>
      <c r="K1148" s="266"/>
      <c r="L1148" s="61"/>
      <c r="M1148" s="61"/>
      <c r="N1148" s="61"/>
      <c r="O1148" s="266"/>
      <c r="P1148" s="61"/>
      <c r="Q1148" s="61"/>
      <c r="R1148" s="61"/>
      <c r="S1148" s="266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266"/>
      <c r="AD1148" s="61"/>
      <c r="AE1148" s="61"/>
      <c r="AF1148" s="61"/>
      <c r="AG1148" s="61"/>
      <c r="AH1148" s="61"/>
      <c r="AI1148" s="61"/>
      <c r="AJ1148" s="61"/>
      <c r="AK1148" s="266"/>
      <c r="AL1148" s="255"/>
      <c r="AM1148" s="255"/>
      <c r="AN1148" s="266"/>
      <c r="AO1148" s="186"/>
      <c r="AP1148" s="186"/>
      <c r="AQ1148" s="186"/>
      <c r="AR1148" s="186"/>
      <c r="AS1148" s="266"/>
      <c r="AT1148" s="268"/>
      <c r="AU1148" s="268"/>
      <c r="AV1148" s="268"/>
      <c r="AW1148" s="268"/>
      <c r="AX1148" s="269"/>
      <c r="AY1148" s="269"/>
      <c r="AZ1148" s="269"/>
      <c r="BA1148" s="269"/>
      <c r="BK1148" s="263"/>
      <c r="BL1148" s="146"/>
    </row>
    <row r="1149" spans="1:64">
      <c r="A1149" s="40"/>
      <c r="B1149" s="40"/>
      <c r="C1149" s="40"/>
      <c r="D1149" s="61"/>
      <c r="E1149" s="61"/>
      <c r="F1149" s="61"/>
      <c r="G1149" s="61"/>
      <c r="H1149" s="61"/>
      <c r="I1149" s="61"/>
      <c r="J1149" s="61"/>
      <c r="K1149" s="266"/>
      <c r="L1149" s="61"/>
      <c r="M1149" s="61"/>
      <c r="N1149" s="61"/>
      <c r="O1149" s="266"/>
      <c r="P1149" s="61"/>
      <c r="Q1149" s="61"/>
      <c r="R1149" s="61"/>
      <c r="S1149" s="266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266"/>
      <c r="AD1149" s="61"/>
      <c r="AE1149" s="61"/>
      <c r="AF1149" s="61"/>
      <c r="AG1149" s="61"/>
      <c r="AH1149" s="61"/>
      <c r="AI1149" s="61"/>
      <c r="AJ1149" s="61"/>
      <c r="AK1149" s="266"/>
      <c r="AL1149" s="255"/>
      <c r="AM1149" s="255"/>
      <c r="AN1149" s="266"/>
      <c r="AO1149" s="186"/>
      <c r="AP1149" s="186"/>
      <c r="AQ1149" s="186"/>
      <c r="AR1149" s="186"/>
      <c r="AS1149" s="266"/>
      <c r="AT1149" s="268"/>
      <c r="AU1149" s="268"/>
      <c r="AV1149" s="268"/>
      <c r="AW1149" s="268"/>
      <c r="AX1149" s="269"/>
      <c r="AY1149" s="269"/>
      <c r="AZ1149" s="269"/>
      <c r="BA1149" s="269"/>
      <c r="BK1149" s="263"/>
      <c r="BL1149" s="146"/>
    </row>
    <row r="1150" spans="1:64">
      <c r="A1150" s="40"/>
      <c r="B1150" s="40"/>
      <c r="C1150" s="40"/>
      <c r="D1150" s="61"/>
      <c r="E1150" s="61"/>
      <c r="F1150" s="61"/>
      <c r="G1150" s="61"/>
      <c r="H1150" s="61"/>
      <c r="I1150" s="61"/>
      <c r="J1150" s="61"/>
      <c r="K1150" s="266"/>
      <c r="L1150" s="61"/>
      <c r="M1150" s="61"/>
      <c r="N1150" s="61"/>
      <c r="O1150" s="266"/>
      <c r="P1150" s="61"/>
      <c r="Q1150" s="61"/>
      <c r="R1150" s="61"/>
      <c r="S1150" s="266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266"/>
      <c r="AD1150" s="61"/>
      <c r="AE1150" s="61"/>
      <c r="AF1150" s="61"/>
      <c r="AG1150" s="61"/>
      <c r="AH1150" s="61"/>
      <c r="AI1150" s="61"/>
      <c r="AJ1150" s="61"/>
      <c r="AK1150" s="266"/>
      <c r="AL1150" s="255"/>
      <c r="AM1150" s="255"/>
      <c r="AN1150" s="266"/>
      <c r="AO1150" s="186"/>
      <c r="AP1150" s="186"/>
      <c r="AQ1150" s="186"/>
      <c r="AR1150" s="186"/>
      <c r="AS1150" s="266"/>
      <c r="AT1150" s="268"/>
      <c r="AU1150" s="268"/>
      <c r="AV1150" s="268"/>
      <c r="AW1150" s="268"/>
      <c r="AX1150" s="269"/>
      <c r="AY1150" s="269"/>
      <c r="AZ1150" s="269"/>
      <c r="BA1150" s="269"/>
      <c r="BK1150" s="263"/>
      <c r="BL1150" s="146"/>
    </row>
    <row r="1151" spans="1:64">
      <c r="A1151" s="40"/>
      <c r="B1151" s="40"/>
      <c r="C1151" s="40"/>
      <c r="D1151" s="61"/>
      <c r="E1151" s="61"/>
      <c r="F1151" s="61"/>
      <c r="G1151" s="61"/>
      <c r="H1151" s="61"/>
      <c r="I1151" s="61"/>
      <c r="J1151" s="61"/>
      <c r="K1151" s="266"/>
      <c r="L1151" s="61"/>
      <c r="M1151" s="61"/>
      <c r="N1151" s="61"/>
      <c r="O1151" s="266"/>
      <c r="P1151" s="61"/>
      <c r="Q1151" s="61"/>
      <c r="R1151" s="61"/>
      <c r="S1151" s="266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266"/>
      <c r="AD1151" s="61"/>
      <c r="AE1151" s="61"/>
      <c r="AF1151" s="61"/>
      <c r="AG1151" s="61"/>
      <c r="AH1151" s="61"/>
      <c r="AI1151" s="61"/>
      <c r="AJ1151" s="61"/>
      <c r="AK1151" s="266"/>
      <c r="AL1151" s="255"/>
      <c r="AM1151" s="255"/>
      <c r="AN1151" s="266"/>
      <c r="AO1151" s="186"/>
      <c r="AP1151" s="186"/>
      <c r="AQ1151" s="186"/>
      <c r="AR1151" s="186"/>
      <c r="AS1151" s="266"/>
      <c r="AT1151" s="268"/>
      <c r="AU1151" s="268"/>
      <c r="AV1151" s="268"/>
      <c r="AW1151" s="268"/>
      <c r="AX1151" s="269"/>
      <c r="AY1151" s="269"/>
      <c r="AZ1151" s="269"/>
      <c r="BA1151" s="269"/>
      <c r="BK1151" s="263"/>
      <c r="BL1151" s="146"/>
    </row>
    <row r="1152" spans="1:64">
      <c r="A1152" s="40"/>
      <c r="B1152" s="40"/>
      <c r="C1152" s="40"/>
      <c r="D1152" s="61"/>
      <c r="E1152" s="61"/>
      <c r="F1152" s="61"/>
      <c r="G1152" s="61"/>
      <c r="H1152" s="61"/>
      <c r="I1152" s="61"/>
      <c r="J1152" s="61"/>
      <c r="K1152" s="266"/>
      <c r="L1152" s="61"/>
      <c r="M1152" s="61"/>
      <c r="N1152" s="61"/>
      <c r="O1152" s="266"/>
      <c r="P1152" s="61"/>
      <c r="Q1152" s="61"/>
      <c r="R1152" s="61"/>
      <c r="S1152" s="266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266"/>
      <c r="AD1152" s="61"/>
      <c r="AE1152" s="61"/>
      <c r="AF1152" s="61"/>
      <c r="AG1152" s="61"/>
      <c r="AH1152" s="61"/>
      <c r="AI1152" s="61"/>
      <c r="AJ1152" s="61"/>
      <c r="AK1152" s="266"/>
      <c r="AL1152" s="255"/>
      <c r="AM1152" s="255"/>
      <c r="AN1152" s="266"/>
      <c r="AO1152" s="186"/>
      <c r="AP1152" s="186"/>
      <c r="AQ1152" s="186"/>
      <c r="AR1152" s="186"/>
      <c r="AS1152" s="266"/>
      <c r="AT1152" s="268"/>
      <c r="AU1152" s="268"/>
      <c r="AV1152" s="268"/>
      <c r="AW1152" s="268"/>
      <c r="AX1152" s="269"/>
      <c r="AY1152" s="269"/>
      <c r="AZ1152" s="269"/>
      <c r="BA1152" s="269"/>
      <c r="BK1152" s="263"/>
      <c r="BL1152" s="146"/>
    </row>
    <row r="1153" spans="1:64">
      <c r="A1153" s="40"/>
      <c r="B1153" s="40"/>
      <c r="C1153" s="40"/>
      <c r="D1153" s="61"/>
      <c r="E1153" s="61"/>
      <c r="F1153" s="61"/>
      <c r="G1153" s="61"/>
      <c r="H1153" s="61"/>
      <c r="I1153" s="61"/>
      <c r="J1153" s="61"/>
      <c r="K1153" s="266"/>
      <c r="L1153" s="61"/>
      <c r="M1153" s="61"/>
      <c r="N1153" s="61"/>
      <c r="O1153" s="266"/>
      <c r="P1153" s="61"/>
      <c r="Q1153" s="61"/>
      <c r="R1153" s="61"/>
      <c r="S1153" s="266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266"/>
      <c r="AD1153" s="61"/>
      <c r="AE1153" s="61"/>
      <c r="AF1153" s="61"/>
      <c r="AG1153" s="61"/>
      <c r="AH1153" s="61"/>
      <c r="AI1153" s="61"/>
      <c r="AJ1153" s="61"/>
      <c r="AK1153" s="266"/>
      <c r="AL1153" s="255"/>
      <c r="AM1153" s="255"/>
      <c r="AN1153" s="266"/>
      <c r="AO1153" s="186"/>
      <c r="AP1153" s="186"/>
      <c r="AQ1153" s="186"/>
      <c r="AR1153" s="186"/>
      <c r="AS1153" s="266"/>
      <c r="AT1153" s="268"/>
      <c r="AU1153" s="268"/>
      <c r="AV1153" s="268"/>
      <c r="AW1153" s="268"/>
      <c r="AX1153" s="269"/>
      <c r="AY1153" s="269"/>
      <c r="AZ1153" s="269"/>
      <c r="BA1153" s="269"/>
      <c r="BK1153" s="263"/>
      <c r="BL1153" s="146"/>
    </row>
    <row r="1154" spans="1:64">
      <c r="A1154" s="40"/>
      <c r="B1154" s="40"/>
      <c r="C1154" s="40"/>
      <c r="D1154" s="61"/>
      <c r="E1154" s="61"/>
      <c r="F1154" s="61"/>
      <c r="G1154" s="61"/>
      <c r="H1154" s="61"/>
      <c r="I1154" s="61"/>
      <c r="J1154" s="61"/>
      <c r="K1154" s="266"/>
      <c r="L1154" s="61"/>
      <c r="M1154" s="61"/>
      <c r="N1154" s="61"/>
      <c r="O1154" s="266"/>
      <c r="P1154" s="61"/>
      <c r="Q1154" s="61"/>
      <c r="R1154" s="61"/>
      <c r="S1154" s="266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266"/>
      <c r="AD1154" s="61"/>
      <c r="AE1154" s="61"/>
      <c r="AF1154" s="61"/>
      <c r="AG1154" s="61"/>
      <c r="AH1154" s="61"/>
      <c r="AI1154" s="61"/>
      <c r="AJ1154" s="61"/>
      <c r="AK1154" s="266"/>
      <c r="AL1154" s="255"/>
      <c r="AM1154" s="255"/>
      <c r="AN1154" s="266"/>
      <c r="AO1154" s="186"/>
      <c r="AP1154" s="186"/>
      <c r="AQ1154" s="186"/>
      <c r="AR1154" s="186"/>
      <c r="AS1154" s="266"/>
      <c r="AT1154" s="268"/>
      <c r="AU1154" s="268"/>
      <c r="AV1154" s="268"/>
      <c r="AW1154" s="268"/>
      <c r="AX1154" s="269"/>
      <c r="AY1154" s="269"/>
      <c r="AZ1154" s="269"/>
      <c r="BA1154" s="269"/>
      <c r="BK1154" s="263"/>
      <c r="BL1154" s="146"/>
    </row>
    <row r="1155" spans="1:64">
      <c r="A1155" s="40"/>
      <c r="B1155" s="40"/>
      <c r="C1155" s="40"/>
      <c r="D1155" s="61"/>
      <c r="E1155" s="61"/>
      <c r="F1155" s="61"/>
      <c r="G1155" s="61"/>
      <c r="H1155" s="61"/>
      <c r="I1155" s="61"/>
      <c r="J1155" s="61"/>
      <c r="K1155" s="266"/>
      <c r="L1155" s="61"/>
      <c r="M1155" s="61"/>
      <c r="N1155" s="61"/>
      <c r="O1155" s="266"/>
      <c r="P1155" s="61"/>
      <c r="Q1155" s="61"/>
      <c r="R1155" s="61"/>
      <c r="S1155" s="266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266"/>
      <c r="AD1155" s="61"/>
      <c r="AE1155" s="61"/>
      <c r="AF1155" s="61"/>
      <c r="AG1155" s="61"/>
      <c r="AH1155" s="61"/>
      <c r="AI1155" s="61"/>
      <c r="AJ1155" s="61"/>
      <c r="AK1155" s="266"/>
      <c r="AL1155" s="255"/>
      <c r="AM1155" s="255"/>
      <c r="AN1155" s="266"/>
      <c r="AO1155" s="186"/>
      <c r="AP1155" s="186"/>
      <c r="AQ1155" s="186"/>
      <c r="AR1155" s="186"/>
      <c r="AS1155" s="266"/>
      <c r="AT1155" s="268"/>
      <c r="AU1155" s="268"/>
      <c r="AV1155" s="268"/>
      <c r="AW1155" s="268"/>
      <c r="AX1155" s="269"/>
      <c r="AY1155" s="269"/>
      <c r="AZ1155" s="269"/>
      <c r="BA1155" s="269"/>
      <c r="BK1155" s="263"/>
      <c r="BL1155" s="146"/>
    </row>
    <row r="1156" spans="1:64">
      <c r="A1156" s="40"/>
      <c r="B1156" s="40"/>
      <c r="C1156" s="40"/>
      <c r="D1156" s="61"/>
      <c r="E1156" s="61"/>
      <c r="F1156" s="61"/>
      <c r="G1156" s="61"/>
      <c r="H1156" s="61"/>
      <c r="I1156" s="61"/>
      <c r="J1156" s="61"/>
      <c r="K1156" s="266"/>
      <c r="L1156" s="61"/>
      <c r="M1156" s="61"/>
      <c r="N1156" s="61"/>
      <c r="O1156" s="266"/>
      <c r="P1156" s="61"/>
      <c r="Q1156" s="61"/>
      <c r="R1156" s="61"/>
      <c r="S1156" s="266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266"/>
      <c r="AD1156" s="61"/>
      <c r="AE1156" s="61"/>
      <c r="AF1156" s="61"/>
      <c r="AG1156" s="61"/>
      <c r="AH1156" s="61"/>
      <c r="AI1156" s="61"/>
      <c r="AJ1156" s="61"/>
      <c r="AK1156" s="266"/>
      <c r="AL1156" s="255"/>
      <c r="AM1156" s="255"/>
      <c r="AN1156" s="266"/>
      <c r="AO1156" s="186"/>
      <c r="AP1156" s="186"/>
      <c r="AQ1156" s="186"/>
      <c r="AR1156" s="186"/>
      <c r="AS1156" s="266"/>
      <c r="AT1156" s="268"/>
      <c r="AU1156" s="268"/>
      <c r="AV1156" s="268"/>
      <c r="AW1156" s="268"/>
      <c r="AX1156" s="269"/>
      <c r="AY1156" s="269"/>
      <c r="AZ1156" s="269"/>
      <c r="BA1156" s="269"/>
      <c r="BK1156" s="263"/>
      <c r="BL1156" s="146"/>
    </row>
    <row r="1157" spans="1:64">
      <c r="A1157" s="40"/>
      <c r="B1157" s="40"/>
      <c r="C1157" s="40"/>
      <c r="D1157" s="61"/>
      <c r="E1157" s="61"/>
      <c r="F1157" s="61"/>
      <c r="G1157" s="61"/>
      <c r="H1157" s="61"/>
      <c r="I1157" s="61"/>
      <c r="J1157" s="61"/>
      <c r="K1157" s="266"/>
      <c r="L1157" s="61"/>
      <c r="M1157" s="61"/>
      <c r="N1157" s="61"/>
      <c r="O1157" s="266"/>
      <c r="P1157" s="61"/>
      <c r="Q1157" s="61"/>
      <c r="R1157" s="61"/>
      <c r="S1157" s="266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266"/>
      <c r="AD1157" s="61"/>
      <c r="AE1157" s="61"/>
      <c r="AF1157" s="61"/>
      <c r="AG1157" s="61"/>
      <c r="AH1157" s="61"/>
      <c r="AI1157" s="61"/>
      <c r="AJ1157" s="61"/>
      <c r="AK1157" s="266"/>
      <c r="AL1157" s="255"/>
      <c r="AM1157" s="255"/>
      <c r="AN1157" s="266"/>
      <c r="AO1157" s="186"/>
      <c r="AP1157" s="186"/>
      <c r="AQ1157" s="186"/>
      <c r="AR1157" s="186"/>
      <c r="AS1157" s="266"/>
      <c r="AT1157" s="268"/>
      <c r="AU1157" s="268"/>
      <c r="AV1157" s="268"/>
      <c r="AW1157" s="268"/>
      <c r="AX1157" s="269"/>
      <c r="AY1157" s="269"/>
      <c r="AZ1157" s="269"/>
      <c r="BA1157" s="269"/>
      <c r="BK1157" s="263"/>
      <c r="BL1157" s="146"/>
    </row>
    <row r="1158" spans="1:64">
      <c r="A1158" s="40"/>
      <c r="B1158" s="40"/>
      <c r="C1158" s="40"/>
      <c r="D1158" s="61"/>
      <c r="E1158" s="61"/>
      <c r="F1158" s="61"/>
      <c r="G1158" s="61"/>
      <c r="H1158" s="61"/>
      <c r="I1158" s="61"/>
      <c r="J1158" s="61"/>
      <c r="K1158" s="266"/>
      <c r="L1158" s="61"/>
      <c r="M1158" s="61"/>
      <c r="N1158" s="61"/>
      <c r="O1158" s="266"/>
      <c r="P1158" s="61"/>
      <c r="Q1158" s="61"/>
      <c r="R1158" s="61"/>
      <c r="S1158" s="266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266"/>
      <c r="AD1158" s="61"/>
      <c r="AE1158" s="61"/>
      <c r="AF1158" s="61"/>
      <c r="AG1158" s="61"/>
      <c r="AH1158" s="61"/>
      <c r="AI1158" s="61"/>
      <c r="AJ1158" s="61"/>
      <c r="AK1158" s="266"/>
      <c r="AL1158" s="255"/>
      <c r="AM1158" s="255"/>
      <c r="AN1158" s="266"/>
      <c r="AO1158" s="186"/>
      <c r="AP1158" s="186"/>
      <c r="AQ1158" s="186"/>
      <c r="AR1158" s="186"/>
      <c r="AS1158" s="266"/>
      <c r="AT1158" s="268"/>
      <c r="AU1158" s="268"/>
      <c r="AV1158" s="268"/>
      <c r="AW1158" s="268"/>
      <c r="AX1158" s="269"/>
      <c r="AY1158" s="269"/>
      <c r="AZ1158" s="269"/>
      <c r="BA1158" s="269"/>
      <c r="BK1158" s="263"/>
      <c r="BL1158" s="146"/>
    </row>
    <row r="1159" spans="1:64">
      <c r="A1159" s="40"/>
      <c r="B1159" s="40"/>
      <c r="C1159" s="40"/>
      <c r="D1159" s="61"/>
      <c r="E1159" s="61"/>
      <c r="F1159" s="61"/>
      <c r="G1159" s="61"/>
      <c r="H1159" s="61"/>
      <c r="I1159" s="61"/>
      <c r="J1159" s="61"/>
      <c r="K1159" s="266"/>
      <c r="L1159" s="61"/>
      <c r="M1159" s="61"/>
      <c r="N1159" s="61"/>
      <c r="O1159" s="266"/>
      <c r="P1159" s="61"/>
      <c r="Q1159" s="61"/>
      <c r="R1159" s="61"/>
      <c r="S1159" s="266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266"/>
      <c r="AD1159" s="61"/>
      <c r="AE1159" s="61"/>
      <c r="AF1159" s="61"/>
      <c r="AG1159" s="61"/>
      <c r="AH1159" s="61"/>
      <c r="AI1159" s="61"/>
      <c r="AJ1159" s="61"/>
      <c r="AK1159" s="266"/>
      <c r="AL1159" s="255"/>
      <c r="AM1159" s="255"/>
      <c r="AN1159" s="266"/>
      <c r="AO1159" s="186"/>
      <c r="AP1159" s="186"/>
      <c r="AQ1159" s="186"/>
      <c r="AR1159" s="186"/>
      <c r="AS1159" s="266"/>
      <c r="AT1159" s="268"/>
      <c r="AU1159" s="268"/>
      <c r="AV1159" s="268"/>
      <c r="AW1159" s="268"/>
      <c r="AX1159" s="269"/>
      <c r="AY1159" s="269"/>
      <c r="AZ1159" s="269"/>
      <c r="BA1159" s="269"/>
      <c r="BK1159" s="263"/>
      <c r="BL1159" s="146"/>
    </row>
    <row r="1160" spans="1:64">
      <c r="A1160" s="40"/>
      <c r="B1160" s="40"/>
      <c r="C1160" s="40"/>
      <c r="D1160" s="61"/>
      <c r="E1160" s="61"/>
      <c r="F1160" s="61"/>
      <c r="G1160" s="61"/>
      <c r="H1160" s="61"/>
      <c r="I1160" s="61"/>
      <c r="J1160" s="61"/>
      <c r="K1160" s="266"/>
      <c r="L1160" s="61"/>
      <c r="M1160" s="61"/>
      <c r="N1160" s="61"/>
      <c r="O1160" s="266"/>
      <c r="P1160" s="61"/>
      <c r="Q1160" s="61"/>
      <c r="R1160" s="61"/>
      <c r="S1160" s="266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266"/>
      <c r="AD1160" s="61"/>
      <c r="AE1160" s="61"/>
      <c r="AF1160" s="61"/>
      <c r="AG1160" s="61"/>
      <c r="AH1160" s="61"/>
      <c r="AI1160" s="61"/>
      <c r="AJ1160" s="61"/>
      <c r="AK1160" s="266"/>
      <c r="AL1160" s="255"/>
      <c r="AM1160" s="255"/>
      <c r="AN1160" s="266"/>
      <c r="AO1160" s="186"/>
      <c r="AP1160" s="186"/>
      <c r="AQ1160" s="186"/>
      <c r="AR1160" s="186"/>
      <c r="AS1160" s="266"/>
      <c r="AT1160" s="268"/>
      <c r="AU1160" s="268"/>
      <c r="AV1160" s="268"/>
      <c r="AW1160" s="268"/>
      <c r="AX1160" s="269"/>
      <c r="AY1160" s="269"/>
      <c r="AZ1160" s="269"/>
      <c r="BA1160" s="269"/>
      <c r="BK1160" s="263"/>
      <c r="BL1160" s="146"/>
    </row>
    <row r="1161" spans="1:64">
      <c r="A1161" s="40"/>
      <c r="B1161" s="40"/>
      <c r="C1161" s="40"/>
      <c r="D1161" s="61"/>
      <c r="E1161" s="61"/>
      <c r="F1161" s="61"/>
      <c r="G1161" s="61"/>
      <c r="H1161" s="61"/>
      <c r="I1161" s="61"/>
      <c r="J1161" s="61"/>
      <c r="K1161" s="266"/>
      <c r="L1161" s="61"/>
      <c r="M1161" s="61"/>
      <c r="N1161" s="61"/>
      <c r="O1161" s="266"/>
      <c r="P1161" s="61"/>
      <c r="Q1161" s="61"/>
      <c r="R1161" s="61"/>
      <c r="S1161" s="266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266"/>
      <c r="AD1161" s="61"/>
      <c r="AE1161" s="61"/>
      <c r="AF1161" s="61"/>
      <c r="AG1161" s="61"/>
      <c r="AH1161" s="61"/>
      <c r="AI1161" s="61"/>
      <c r="AJ1161" s="61"/>
      <c r="AK1161" s="266"/>
      <c r="AL1161" s="255"/>
      <c r="AM1161" s="255"/>
      <c r="AN1161" s="266"/>
      <c r="AO1161" s="186"/>
      <c r="AP1161" s="186"/>
      <c r="AQ1161" s="186"/>
      <c r="AR1161" s="186"/>
      <c r="AS1161" s="266"/>
      <c r="AT1161" s="268"/>
      <c r="AU1161" s="268"/>
      <c r="AV1161" s="268"/>
      <c r="AW1161" s="268"/>
      <c r="AX1161" s="269"/>
      <c r="AY1161" s="269"/>
      <c r="AZ1161" s="269"/>
      <c r="BA1161" s="269"/>
      <c r="BK1161" s="263"/>
      <c r="BL1161" s="146"/>
    </row>
    <row r="1162" spans="1:64">
      <c r="A1162" s="40"/>
      <c r="B1162" s="40"/>
      <c r="C1162" s="40"/>
      <c r="D1162" s="61"/>
      <c r="E1162" s="61"/>
      <c r="F1162" s="61"/>
      <c r="G1162" s="61"/>
      <c r="H1162" s="61"/>
      <c r="I1162" s="61"/>
      <c r="J1162" s="61"/>
      <c r="K1162" s="266"/>
      <c r="L1162" s="61"/>
      <c r="M1162" s="61"/>
      <c r="N1162" s="61"/>
      <c r="O1162" s="266"/>
      <c r="P1162" s="61"/>
      <c r="Q1162" s="61"/>
      <c r="R1162" s="61"/>
      <c r="S1162" s="266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266"/>
      <c r="AD1162" s="61"/>
      <c r="AE1162" s="61"/>
      <c r="AF1162" s="61"/>
      <c r="AG1162" s="61"/>
      <c r="AH1162" s="61"/>
      <c r="AI1162" s="61"/>
      <c r="AJ1162" s="61"/>
      <c r="AK1162" s="266"/>
      <c r="AL1162" s="255"/>
      <c r="AM1162" s="255"/>
      <c r="AN1162" s="266"/>
      <c r="AO1162" s="186"/>
      <c r="AP1162" s="186"/>
      <c r="AQ1162" s="186"/>
      <c r="AR1162" s="186"/>
      <c r="AS1162" s="266"/>
      <c r="AT1162" s="268"/>
      <c r="AU1162" s="268"/>
      <c r="AV1162" s="268"/>
      <c r="AW1162" s="268"/>
      <c r="AX1162" s="269"/>
      <c r="AY1162" s="269"/>
      <c r="AZ1162" s="269"/>
      <c r="BA1162" s="269"/>
      <c r="BK1162" s="263"/>
      <c r="BL1162" s="146"/>
    </row>
    <row r="1163" spans="1:64">
      <c r="A1163" s="40"/>
      <c r="B1163" s="40"/>
      <c r="C1163" s="40"/>
      <c r="D1163" s="61"/>
      <c r="E1163" s="61"/>
      <c r="F1163" s="61"/>
      <c r="G1163" s="61"/>
      <c r="H1163" s="61"/>
      <c r="I1163" s="61"/>
      <c r="J1163" s="61"/>
      <c r="K1163" s="266"/>
      <c r="L1163" s="61"/>
      <c r="M1163" s="61"/>
      <c r="N1163" s="61"/>
      <c r="O1163" s="266"/>
      <c r="P1163" s="61"/>
      <c r="Q1163" s="61"/>
      <c r="R1163" s="61"/>
      <c r="S1163" s="266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266"/>
      <c r="AD1163" s="61"/>
      <c r="AE1163" s="61"/>
      <c r="AF1163" s="61"/>
      <c r="AG1163" s="61"/>
      <c r="AH1163" s="61"/>
      <c r="AI1163" s="61"/>
      <c r="AJ1163" s="61"/>
      <c r="AK1163" s="266"/>
      <c r="AL1163" s="255"/>
      <c r="AM1163" s="255"/>
      <c r="AN1163" s="266"/>
      <c r="AO1163" s="186"/>
      <c r="AP1163" s="186"/>
      <c r="AQ1163" s="186"/>
      <c r="AR1163" s="186"/>
      <c r="AS1163" s="266"/>
      <c r="AT1163" s="268"/>
      <c r="AU1163" s="268"/>
      <c r="AV1163" s="268"/>
      <c r="AW1163" s="268"/>
      <c r="AX1163" s="269"/>
      <c r="AY1163" s="269"/>
      <c r="AZ1163" s="269"/>
      <c r="BA1163" s="269"/>
      <c r="BK1163" s="263"/>
      <c r="BL1163" s="146"/>
    </row>
    <row r="1164" spans="1:64">
      <c r="A1164" s="40"/>
      <c r="B1164" s="40"/>
      <c r="C1164" s="40"/>
      <c r="D1164" s="61"/>
      <c r="E1164" s="61"/>
      <c r="F1164" s="61"/>
      <c r="G1164" s="61"/>
      <c r="H1164" s="61"/>
      <c r="I1164" s="61"/>
      <c r="J1164" s="61"/>
      <c r="K1164" s="266"/>
      <c r="L1164" s="61"/>
      <c r="M1164" s="61"/>
      <c r="N1164" s="61"/>
      <c r="O1164" s="266"/>
      <c r="P1164" s="61"/>
      <c r="Q1164" s="61"/>
      <c r="R1164" s="61"/>
      <c r="S1164" s="266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266"/>
      <c r="AD1164" s="61"/>
      <c r="AE1164" s="61"/>
      <c r="AF1164" s="61"/>
      <c r="AG1164" s="61"/>
      <c r="AH1164" s="61"/>
      <c r="AI1164" s="61"/>
      <c r="AJ1164" s="61"/>
      <c r="AK1164" s="266"/>
      <c r="AL1164" s="255"/>
      <c r="AM1164" s="255"/>
      <c r="AN1164" s="266"/>
      <c r="AO1164" s="186"/>
      <c r="AP1164" s="186"/>
      <c r="AQ1164" s="186"/>
      <c r="AR1164" s="186"/>
      <c r="AS1164" s="266"/>
      <c r="AT1164" s="268"/>
      <c r="AU1164" s="268"/>
      <c r="AV1164" s="268"/>
      <c r="AW1164" s="268"/>
      <c r="AX1164" s="269"/>
      <c r="AY1164" s="269"/>
      <c r="AZ1164" s="269"/>
      <c r="BA1164" s="269"/>
      <c r="BK1164" s="263"/>
      <c r="BL1164" s="146"/>
    </row>
    <row r="1165" spans="1:64">
      <c r="A1165" s="40"/>
      <c r="B1165" s="40"/>
      <c r="C1165" s="40"/>
      <c r="D1165" s="61"/>
      <c r="E1165" s="61"/>
      <c r="F1165" s="61"/>
      <c r="G1165" s="61"/>
      <c r="H1165" s="61"/>
      <c r="I1165" s="61"/>
      <c r="J1165" s="61"/>
      <c r="K1165" s="266"/>
      <c r="L1165" s="61"/>
      <c r="M1165" s="61"/>
      <c r="N1165" s="61"/>
      <c r="O1165" s="266"/>
      <c r="P1165" s="61"/>
      <c r="Q1165" s="61"/>
      <c r="R1165" s="61"/>
      <c r="S1165" s="266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266"/>
      <c r="AD1165" s="61"/>
      <c r="AE1165" s="61"/>
      <c r="AF1165" s="61"/>
      <c r="AG1165" s="61"/>
      <c r="AH1165" s="61"/>
      <c r="AI1165" s="61"/>
      <c r="AJ1165" s="61"/>
      <c r="AK1165" s="266"/>
      <c r="AL1165" s="255"/>
      <c r="AM1165" s="255"/>
      <c r="AN1165" s="266"/>
      <c r="AO1165" s="186"/>
      <c r="AP1165" s="186"/>
      <c r="AQ1165" s="186"/>
      <c r="AR1165" s="186"/>
      <c r="AS1165" s="266"/>
      <c r="AT1165" s="268"/>
      <c r="AU1165" s="268"/>
      <c r="AV1165" s="268"/>
      <c r="AW1165" s="268"/>
      <c r="AX1165" s="269"/>
      <c r="AY1165" s="269"/>
      <c r="AZ1165" s="269"/>
      <c r="BA1165" s="269"/>
      <c r="BK1165" s="263"/>
      <c r="BL1165" s="146"/>
    </row>
    <row r="1166" spans="1:64">
      <c r="A1166" s="40"/>
      <c r="B1166" s="40"/>
      <c r="C1166" s="40"/>
      <c r="D1166" s="61"/>
      <c r="E1166" s="61"/>
      <c r="F1166" s="61"/>
      <c r="G1166" s="61"/>
      <c r="H1166" s="61"/>
      <c r="I1166" s="61"/>
      <c r="J1166" s="61"/>
      <c r="K1166" s="266"/>
      <c r="L1166" s="61"/>
      <c r="M1166" s="61"/>
      <c r="N1166" s="61"/>
      <c r="O1166" s="266"/>
      <c r="P1166" s="61"/>
      <c r="Q1166" s="61"/>
      <c r="R1166" s="61"/>
      <c r="S1166" s="266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266"/>
      <c r="AD1166" s="61"/>
      <c r="AE1166" s="61"/>
      <c r="AF1166" s="61"/>
      <c r="AG1166" s="61"/>
      <c r="AH1166" s="61"/>
      <c r="AI1166" s="61"/>
      <c r="AJ1166" s="61"/>
      <c r="AK1166" s="266"/>
      <c r="AL1166" s="255"/>
      <c r="AM1166" s="255"/>
      <c r="AN1166" s="266"/>
      <c r="AO1166" s="186"/>
      <c r="AP1166" s="186"/>
      <c r="AQ1166" s="186"/>
      <c r="AR1166" s="186"/>
      <c r="AS1166" s="266"/>
      <c r="AT1166" s="268"/>
      <c r="AU1166" s="268"/>
      <c r="AV1166" s="268"/>
      <c r="AW1166" s="268"/>
      <c r="AX1166" s="269"/>
      <c r="AY1166" s="269"/>
      <c r="AZ1166" s="269"/>
      <c r="BA1166" s="269"/>
      <c r="BK1166" s="263"/>
      <c r="BL1166" s="146"/>
    </row>
    <row r="1167" spans="1:64">
      <c r="A1167" s="40"/>
      <c r="B1167" s="40"/>
      <c r="C1167" s="40"/>
      <c r="D1167" s="61"/>
      <c r="E1167" s="61"/>
      <c r="F1167" s="61"/>
      <c r="G1167" s="61"/>
      <c r="H1167" s="61"/>
      <c r="I1167" s="61"/>
      <c r="J1167" s="61"/>
      <c r="K1167" s="266"/>
      <c r="L1167" s="61"/>
      <c r="M1167" s="61"/>
      <c r="N1167" s="61"/>
      <c r="O1167" s="266"/>
      <c r="P1167" s="61"/>
      <c r="Q1167" s="61"/>
      <c r="R1167" s="61"/>
      <c r="S1167" s="266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266"/>
      <c r="AD1167" s="61"/>
      <c r="AE1167" s="61"/>
      <c r="AF1167" s="61"/>
      <c r="AG1167" s="61"/>
      <c r="AH1167" s="61"/>
      <c r="AI1167" s="61"/>
      <c r="AJ1167" s="61"/>
      <c r="AK1167" s="266"/>
      <c r="AL1167" s="255"/>
      <c r="AM1167" s="255"/>
      <c r="AN1167" s="266"/>
      <c r="AO1167" s="186"/>
      <c r="AP1167" s="186"/>
      <c r="AQ1167" s="186"/>
      <c r="AR1167" s="186"/>
      <c r="AS1167" s="266"/>
      <c r="AT1167" s="268"/>
      <c r="AU1167" s="268"/>
      <c r="AV1167" s="268"/>
      <c r="AW1167" s="268"/>
      <c r="AX1167" s="269"/>
      <c r="AY1167" s="269"/>
      <c r="AZ1167" s="269"/>
      <c r="BA1167" s="269"/>
      <c r="BK1167" s="263"/>
      <c r="BL1167" s="146"/>
    </row>
    <row r="1168" spans="1:64">
      <c r="A1168" s="40"/>
      <c r="B1168" s="40"/>
      <c r="C1168" s="40"/>
      <c r="D1168" s="61"/>
      <c r="E1168" s="61"/>
      <c r="F1168" s="61"/>
      <c r="G1168" s="61"/>
      <c r="H1168" s="61"/>
      <c r="I1168" s="61"/>
      <c r="J1168" s="61"/>
      <c r="K1168" s="266"/>
      <c r="L1168" s="61"/>
      <c r="M1168" s="61"/>
      <c r="N1168" s="61"/>
      <c r="O1168" s="266"/>
      <c r="P1168" s="61"/>
      <c r="Q1168" s="61"/>
      <c r="R1168" s="61"/>
      <c r="S1168" s="266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266"/>
      <c r="AD1168" s="61"/>
      <c r="AE1168" s="61"/>
      <c r="AF1168" s="61"/>
      <c r="AG1168" s="61"/>
      <c r="AH1168" s="61"/>
      <c r="AI1168" s="61"/>
      <c r="AJ1168" s="61"/>
      <c r="AK1168" s="266"/>
      <c r="AL1168" s="255"/>
      <c r="AM1168" s="255"/>
      <c r="AN1168" s="266"/>
      <c r="AO1168" s="186"/>
      <c r="AP1168" s="186"/>
      <c r="AQ1168" s="186"/>
      <c r="AR1168" s="186"/>
      <c r="AS1168" s="266"/>
      <c r="AT1168" s="268"/>
      <c r="AU1168" s="268"/>
      <c r="AV1168" s="268"/>
      <c r="AW1168" s="268"/>
      <c r="AX1168" s="269"/>
      <c r="AY1168" s="269"/>
      <c r="AZ1168" s="269"/>
      <c r="BA1168" s="269"/>
      <c r="BK1168" s="263"/>
      <c r="BL1168" s="146"/>
    </row>
    <row r="1169" spans="1:64">
      <c r="A1169" s="40"/>
      <c r="B1169" s="40"/>
      <c r="C1169" s="40"/>
      <c r="D1169" s="61"/>
      <c r="E1169" s="61"/>
      <c r="F1169" s="61"/>
      <c r="G1169" s="61"/>
      <c r="H1169" s="61"/>
      <c r="I1169" s="61"/>
      <c r="J1169" s="61"/>
      <c r="K1169" s="266"/>
      <c r="L1169" s="61"/>
      <c r="M1169" s="61"/>
      <c r="N1169" s="61"/>
      <c r="O1169" s="266"/>
      <c r="P1169" s="61"/>
      <c r="Q1169" s="61"/>
      <c r="R1169" s="61"/>
      <c r="S1169" s="266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266"/>
      <c r="AD1169" s="61"/>
      <c r="AE1169" s="61"/>
      <c r="AF1169" s="61"/>
      <c r="AG1169" s="61"/>
      <c r="AH1169" s="61"/>
      <c r="AI1169" s="61"/>
      <c r="AJ1169" s="61"/>
      <c r="AK1169" s="266"/>
      <c r="AL1169" s="255"/>
      <c r="AM1169" s="255"/>
      <c r="AN1169" s="266"/>
      <c r="AO1169" s="186"/>
      <c r="AP1169" s="186"/>
      <c r="AQ1169" s="186"/>
      <c r="AR1169" s="186"/>
      <c r="AS1169" s="266"/>
      <c r="AT1169" s="268"/>
      <c r="AU1169" s="268"/>
      <c r="AV1169" s="268"/>
      <c r="AW1169" s="268"/>
      <c r="AX1169" s="269"/>
      <c r="AY1169" s="269"/>
      <c r="AZ1169" s="269"/>
      <c r="BA1169" s="269"/>
      <c r="BK1169" s="263"/>
      <c r="BL1169" s="146"/>
    </row>
    <row r="1170" spans="1:64">
      <c r="A1170" s="40"/>
      <c r="B1170" s="40"/>
      <c r="C1170" s="40"/>
      <c r="D1170" s="61"/>
      <c r="E1170" s="61"/>
      <c r="F1170" s="61"/>
      <c r="G1170" s="61"/>
      <c r="H1170" s="61"/>
      <c r="I1170" s="61"/>
      <c r="J1170" s="61"/>
      <c r="K1170" s="266"/>
      <c r="L1170" s="61"/>
      <c r="M1170" s="61"/>
      <c r="N1170" s="61"/>
      <c r="O1170" s="266"/>
      <c r="P1170" s="61"/>
      <c r="Q1170" s="61"/>
      <c r="R1170" s="61"/>
      <c r="S1170" s="266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266"/>
      <c r="AD1170" s="61"/>
      <c r="AE1170" s="61"/>
      <c r="AF1170" s="61"/>
      <c r="AG1170" s="61"/>
      <c r="AH1170" s="61"/>
      <c r="AI1170" s="61"/>
      <c r="AJ1170" s="61"/>
      <c r="AK1170" s="266"/>
      <c r="AL1170" s="255"/>
      <c r="AM1170" s="255"/>
      <c r="AN1170" s="266"/>
      <c r="AO1170" s="186"/>
      <c r="AP1170" s="186"/>
      <c r="AQ1170" s="186"/>
      <c r="AR1170" s="186"/>
      <c r="AS1170" s="266"/>
      <c r="AT1170" s="268"/>
      <c r="AU1170" s="268"/>
      <c r="AV1170" s="268"/>
      <c r="AW1170" s="268"/>
      <c r="AX1170" s="269"/>
      <c r="AY1170" s="269"/>
      <c r="AZ1170" s="269"/>
      <c r="BA1170" s="269"/>
      <c r="BK1170" s="263"/>
      <c r="BL1170" s="146"/>
    </row>
    <row r="1171" spans="1:64">
      <c r="A1171" s="40"/>
      <c r="B1171" s="40"/>
      <c r="C1171" s="40"/>
      <c r="D1171" s="61"/>
      <c r="E1171" s="61"/>
      <c r="F1171" s="61"/>
      <c r="G1171" s="61"/>
      <c r="H1171" s="61"/>
      <c r="I1171" s="61"/>
      <c r="J1171" s="61"/>
      <c r="K1171" s="266"/>
      <c r="L1171" s="61"/>
      <c r="M1171" s="61"/>
      <c r="N1171" s="61"/>
      <c r="O1171" s="266"/>
      <c r="P1171" s="61"/>
      <c r="Q1171" s="61"/>
      <c r="R1171" s="61"/>
      <c r="S1171" s="266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266"/>
      <c r="AD1171" s="61"/>
      <c r="AE1171" s="61"/>
      <c r="AF1171" s="61"/>
      <c r="AG1171" s="61"/>
      <c r="AH1171" s="61"/>
      <c r="AI1171" s="61"/>
      <c r="AJ1171" s="61"/>
      <c r="AK1171" s="266"/>
      <c r="AL1171" s="255"/>
      <c r="AM1171" s="255"/>
      <c r="AN1171" s="266"/>
      <c r="AO1171" s="186"/>
      <c r="AP1171" s="186"/>
      <c r="AQ1171" s="186"/>
      <c r="AR1171" s="186"/>
      <c r="AS1171" s="266"/>
      <c r="AT1171" s="268"/>
      <c r="AU1171" s="268"/>
      <c r="AV1171" s="268"/>
      <c r="AW1171" s="268"/>
      <c r="AX1171" s="269"/>
      <c r="AY1171" s="269"/>
      <c r="AZ1171" s="269"/>
      <c r="BA1171" s="269"/>
      <c r="BK1171" s="263"/>
      <c r="BL1171" s="146"/>
    </row>
    <row r="1172" spans="1:64">
      <c r="A1172" s="40"/>
      <c r="B1172" s="40"/>
      <c r="C1172" s="40"/>
      <c r="D1172" s="61"/>
      <c r="E1172" s="61"/>
      <c r="F1172" s="61"/>
      <c r="G1172" s="61"/>
      <c r="H1172" s="61"/>
      <c r="I1172" s="61"/>
      <c r="J1172" s="61"/>
      <c r="K1172" s="266"/>
      <c r="L1172" s="61"/>
      <c r="M1172" s="61"/>
      <c r="N1172" s="61"/>
      <c r="O1172" s="266"/>
      <c r="P1172" s="61"/>
      <c r="Q1172" s="61"/>
      <c r="R1172" s="61"/>
      <c r="S1172" s="266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266"/>
      <c r="AD1172" s="61"/>
      <c r="AE1172" s="61"/>
      <c r="AF1172" s="61"/>
      <c r="AG1172" s="61"/>
      <c r="AH1172" s="61"/>
      <c r="AI1172" s="61"/>
      <c r="AJ1172" s="61"/>
      <c r="AK1172" s="266"/>
      <c r="AL1172" s="255"/>
      <c r="AM1172" s="255"/>
      <c r="AN1172" s="266"/>
      <c r="AO1172" s="186"/>
      <c r="AP1172" s="186"/>
      <c r="AQ1172" s="186"/>
      <c r="AR1172" s="186"/>
      <c r="AS1172" s="266"/>
      <c r="AT1172" s="268"/>
      <c r="AU1172" s="268"/>
      <c r="AV1172" s="268"/>
      <c r="AW1172" s="268"/>
      <c r="AX1172" s="269"/>
      <c r="AY1172" s="269"/>
      <c r="AZ1172" s="269"/>
      <c r="BA1172" s="269"/>
      <c r="BK1172" s="263"/>
      <c r="BL1172" s="146"/>
    </row>
    <row r="1173" spans="1:64">
      <c r="A1173" s="40"/>
      <c r="B1173" s="40"/>
      <c r="C1173" s="40"/>
      <c r="D1173" s="61"/>
      <c r="E1173" s="61"/>
      <c r="F1173" s="61"/>
      <c r="G1173" s="61"/>
      <c r="H1173" s="61"/>
      <c r="I1173" s="61"/>
      <c r="J1173" s="61"/>
      <c r="K1173" s="266"/>
      <c r="L1173" s="61"/>
      <c r="M1173" s="61"/>
      <c r="N1173" s="61"/>
      <c r="O1173" s="266"/>
      <c r="P1173" s="61"/>
      <c r="Q1173" s="61"/>
      <c r="R1173" s="61"/>
      <c r="S1173" s="266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266"/>
      <c r="AD1173" s="61"/>
      <c r="AE1173" s="61"/>
      <c r="AF1173" s="61"/>
      <c r="AG1173" s="61"/>
      <c r="AH1173" s="61"/>
      <c r="AI1173" s="61"/>
      <c r="AJ1173" s="61"/>
      <c r="AK1173" s="266"/>
      <c r="AL1173" s="255"/>
      <c r="AM1173" s="255"/>
      <c r="AN1173" s="266"/>
      <c r="AO1173" s="186"/>
      <c r="AP1173" s="186"/>
      <c r="AQ1173" s="186"/>
      <c r="AR1173" s="186"/>
      <c r="AS1173" s="266"/>
      <c r="AT1173" s="268"/>
      <c r="AU1173" s="268"/>
      <c r="AV1173" s="268"/>
      <c r="AW1173" s="268"/>
      <c r="AX1173" s="269"/>
      <c r="AY1173" s="269"/>
      <c r="AZ1173" s="269"/>
      <c r="BA1173" s="269"/>
      <c r="BK1173" s="263"/>
      <c r="BL1173" s="146"/>
    </row>
    <row r="1174" spans="1:64">
      <c r="A1174" s="40"/>
      <c r="B1174" s="40"/>
      <c r="C1174" s="40"/>
      <c r="D1174" s="61"/>
      <c r="E1174" s="61"/>
      <c r="F1174" s="61"/>
      <c r="G1174" s="61"/>
      <c r="H1174" s="61"/>
      <c r="I1174" s="61"/>
      <c r="J1174" s="61"/>
      <c r="K1174" s="266"/>
      <c r="L1174" s="61"/>
      <c r="M1174" s="61"/>
      <c r="N1174" s="61"/>
      <c r="O1174" s="266"/>
      <c r="P1174" s="61"/>
      <c r="Q1174" s="61"/>
      <c r="R1174" s="61"/>
      <c r="S1174" s="266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266"/>
      <c r="AD1174" s="61"/>
      <c r="AE1174" s="61"/>
      <c r="AF1174" s="61"/>
      <c r="AG1174" s="61"/>
      <c r="AH1174" s="61"/>
      <c r="AI1174" s="61"/>
      <c r="AJ1174" s="61"/>
      <c r="AK1174" s="266"/>
      <c r="AL1174" s="255"/>
      <c r="AM1174" s="255"/>
      <c r="AN1174" s="266"/>
      <c r="AO1174" s="186"/>
      <c r="AP1174" s="186"/>
      <c r="AQ1174" s="186"/>
      <c r="AR1174" s="186"/>
      <c r="AS1174" s="266"/>
      <c r="AT1174" s="268"/>
      <c r="AU1174" s="268"/>
      <c r="AV1174" s="268"/>
      <c r="AW1174" s="268"/>
      <c r="AX1174" s="269"/>
      <c r="AY1174" s="269"/>
      <c r="AZ1174" s="269"/>
      <c r="BA1174" s="269"/>
      <c r="BK1174" s="263"/>
      <c r="BL1174" s="146"/>
    </row>
    <row r="1175" spans="1:64">
      <c r="A1175" s="40"/>
      <c r="B1175" s="40"/>
      <c r="C1175" s="40"/>
      <c r="D1175" s="61"/>
      <c r="E1175" s="61"/>
      <c r="F1175" s="61"/>
      <c r="G1175" s="61"/>
      <c r="H1175" s="61"/>
      <c r="I1175" s="61"/>
      <c r="J1175" s="61"/>
      <c r="K1175" s="266"/>
      <c r="L1175" s="61"/>
      <c r="M1175" s="61"/>
      <c r="N1175" s="61"/>
      <c r="O1175" s="266"/>
      <c r="P1175" s="61"/>
      <c r="Q1175" s="61"/>
      <c r="R1175" s="61"/>
      <c r="S1175" s="266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266"/>
      <c r="AD1175" s="61"/>
      <c r="AE1175" s="61"/>
      <c r="AF1175" s="61"/>
      <c r="AG1175" s="61"/>
      <c r="AH1175" s="61"/>
      <c r="AI1175" s="61"/>
      <c r="AJ1175" s="61"/>
      <c r="AK1175" s="266"/>
      <c r="AL1175" s="255"/>
      <c r="AM1175" s="255"/>
      <c r="AN1175" s="266"/>
      <c r="AO1175" s="186"/>
      <c r="AP1175" s="186"/>
      <c r="AQ1175" s="186"/>
      <c r="AR1175" s="186"/>
      <c r="AS1175" s="266"/>
      <c r="AT1175" s="268"/>
      <c r="AU1175" s="268"/>
      <c r="AV1175" s="268"/>
      <c r="AW1175" s="268"/>
      <c r="AX1175" s="269"/>
      <c r="AY1175" s="269"/>
      <c r="AZ1175" s="269"/>
      <c r="BA1175" s="269"/>
      <c r="BK1175" s="263"/>
      <c r="BL1175" s="146"/>
    </row>
    <row r="1176" spans="1:64">
      <c r="A1176" s="40"/>
      <c r="B1176" s="40"/>
      <c r="C1176" s="40"/>
      <c r="D1176" s="61"/>
      <c r="E1176" s="61"/>
      <c r="F1176" s="61"/>
      <c r="G1176" s="61"/>
      <c r="H1176" s="61"/>
      <c r="I1176" s="61"/>
      <c r="J1176" s="61"/>
      <c r="K1176" s="266"/>
      <c r="L1176" s="61"/>
      <c r="M1176" s="61"/>
      <c r="N1176" s="61"/>
      <c r="O1176" s="266"/>
      <c r="P1176" s="61"/>
      <c r="Q1176" s="61"/>
      <c r="R1176" s="61"/>
      <c r="S1176" s="266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266"/>
      <c r="AD1176" s="61"/>
      <c r="AE1176" s="61"/>
      <c r="AF1176" s="61"/>
      <c r="AG1176" s="61"/>
      <c r="AH1176" s="61"/>
      <c r="AI1176" s="61"/>
      <c r="AJ1176" s="61"/>
      <c r="AK1176" s="266"/>
      <c r="AL1176" s="255"/>
      <c r="AM1176" s="255"/>
      <c r="AN1176" s="266"/>
      <c r="AO1176" s="186"/>
      <c r="AP1176" s="186"/>
      <c r="AQ1176" s="186"/>
      <c r="AR1176" s="186"/>
      <c r="AS1176" s="266"/>
      <c r="AT1176" s="268"/>
      <c r="AU1176" s="268"/>
      <c r="AV1176" s="268"/>
      <c r="AW1176" s="268"/>
      <c r="AX1176" s="269"/>
      <c r="AY1176" s="269"/>
      <c r="AZ1176" s="269"/>
      <c r="BA1176" s="269"/>
      <c r="BK1176" s="263"/>
      <c r="BL1176" s="146"/>
    </row>
    <row r="1177" spans="1:64">
      <c r="A1177" s="40"/>
      <c r="B1177" s="40"/>
      <c r="C1177" s="40"/>
      <c r="D1177" s="61"/>
      <c r="E1177" s="61"/>
      <c r="F1177" s="61"/>
      <c r="G1177" s="61"/>
      <c r="H1177" s="61"/>
      <c r="I1177" s="61"/>
      <c r="J1177" s="61"/>
      <c r="K1177" s="266"/>
      <c r="L1177" s="61"/>
      <c r="M1177" s="61"/>
      <c r="N1177" s="61"/>
      <c r="O1177" s="266"/>
      <c r="P1177" s="61"/>
      <c r="Q1177" s="61"/>
      <c r="R1177" s="61"/>
      <c r="S1177" s="266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266"/>
      <c r="AD1177" s="61"/>
      <c r="AE1177" s="61"/>
      <c r="AF1177" s="61"/>
      <c r="AG1177" s="61"/>
      <c r="AH1177" s="61"/>
      <c r="AI1177" s="61"/>
      <c r="AJ1177" s="61"/>
      <c r="AK1177" s="266"/>
      <c r="AL1177" s="255"/>
      <c r="AM1177" s="255"/>
      <c r="AN1177" s="266"/>
      <c r="AO1177" s="186"/>
      <c r="AP1177" s="186"/>
      <c r="AQ1177" s="186"/>
      <c r="AR1177" s="186"/>
      <c r="AS1177" s="266"/>
      <c r="AT1177" s="268"/>
      <c r="AU1177" s="268"/>
      <c r="AV1177" s="268"/>
      <c r="AW1177" s="268"/>
      <c r="AX1177" s="269"/>
      <c r="AY1177" s="269"/>
      <c r="AZ1177" s="269"/>
      <c r="BA1177" s="269"/>
      <c r="BK1177" s="263"/>
      <c r="BL1177" s="146"/>
    </row>
    <row r="1178" spans="1:64">
      <c r="A1178" s="40"/>
      <c r="B1178" s="40"/>
      <c r="C1178" s="40"/>
      <c r="D1178" s="61"/>
      <c r="E1178" s="61"/>
      <c r="F1178" s="61"/>
      <c r="G1178" s="61"/>
      <c r="H1178" s="61"/>
      <c r="I1178" s="61"/>
      <c r="J1178" s="61"/>
      <c r="K1178" s="266"/>
      <c r="L1178" s="61"/>
      <c r="M1178" s="61"/>
      <c r="N1178" s="61"/>
      <c r="O1178" s="266"/>
      <c r="P1178" s="61"/>
      <c r="Q1178" s="61"/>
      <c r="R1178" s="61"/>
      <c r="S1178" s="266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266"/>
      <c r="AD1178" s="61"/>
      <c r="AE1178" s="61"/>
      <c r="AF1178" s="61"/>
      <c r="AG1178" s="61"/>
      <c r="AH1178" s="61"/>
      <c r="AI1178" s="61"/>
      <c r="AJ1178" s="61"/>
      <c r="AK1178" s="266"/>
      <c r="AL1178" s="255"/>
      <c r="AM1178" s="255"/>
      <c r="AN1178" s="266"/>
      <c r="AO1178" s="186"/>
      <c r="AP1178" s="186"/>
      <c r="AQ1178" s="186"/>
      <c r="AR1178" s="186"/>
      <c r="AS1178" s="266"/>
      <c r="AT1178" s="268"/>
      <c r="AU1178" s="268"/>
      <c r="AV1178" s="268"/>
      <c r="AW1178" s="268"/>
      <c r="AX1178" s="269"/>
      <c r="AY1178" s="269"/>
      <c r="AZ1178" s="269"/>
      <c r="BA1178" s="269"/>
      <c r="BK1178" s="263"/>
      <c r="BL1178" s="146"/>
    </row>
    <row r="1179" spans="1:64">
      <c r="A1179" s="40"/>
      <c r="B1179" s="40"/>
      <c r="C1179" s="40"/>
      <c r="D1179" s="61"/>
      <c r="E1179" s="61"/>
      <c r="F1179" s="61"/>
      <c r="G1179" s="61"/>
      <c r="H1179" s="61"/>
      <c r="I1179" s="61"/>
      <c r="J1179" s="61"/>
      <c r="K1179" s="266"/>
      <c r="L1179" s="61"/>
      <c r="M1179" s="61"/>
      <c r="N1179" s="61"/>
      <c r="O1179" s="266"/>
      <c r="P1179" s="61"/>
      <c r="Q1179" s="61"/>
      <c r="R1179" s="61"/>
      <c r="S1179" s="266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266"/>
      <c r="AD1179" s="61"/>
      <c r="AE1179" s="61"/>
      <c r="AF1179" s="61"/>
      <c r="AG1179" s="61"/>
      <c r="AH1179" s="61"/>
      <c r="AI1179" s="61"/>
      <c r="AJ1179" s="61"/>
      <c r="AK1179" s="266"/>
      <c r="AL1179" s="255"/>
      <c r="AM1179" s="255"/>
      <c r="AN1179" s="266"/>
      <c r="AO1179" s="186"/>
      <c r="AP1179" s="186"/>
      <c r="AQ1179" s="186"/>
      <c r="AR1179" s="186"/>
      <c r="AS1179" s="266"/>
      <c r="AT1179" s="268"/>
      <c r="AU1179" s="268"/>
      <c r="AV1179" s="268"/>
      <c r="AW1179" s="268"/>
      <c r="AX1179" s="269"/>
      <c r="AY1179" s="269"/>
      <c r="AZ1179" s="269"/>
      <c r="BA1179" s="269"/>
      <c r="BK1179" s="263"/>
      <c r="BL1179" s="146"/>
    </row>
    <row r="1180" spans="1:64">
      <c r="A1180" s="40"/>
      <c r="B1180" s="40"/>
      <c r="C1180" s="40"/>
      <c r="D1180" s="61"/>
      <c r="E1180" s="61"/>
      <c r="F1180" s="61"/>
      <c r="G1180" s="61"/>
      <c r="H1180" s="61"/>
      <c r="I1180" s="61"/>
      <c r="J1180" s="61"/>
      <c r="K1180" s="266"/>
      <c r="L1180" s="61"/>
      <c r="M1180" s="61"/>
      <c r="N1180" s="61"/>
      <c r="O1180" s="266"/>
      <c r="P1180" s="61"/>
      <c r="Q1180" s="61"/>
      <c r="R1180" s="61"/>
      <c r="S1180" s="266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266"/>
      <c r="AD1180" s="61"/>
      <c r="AE1180" s="61"/>
      <c r="AF1180" s="61"/>
      <c r="AG1180" s="61"/>
      <c r="AH1180" s="61"/>
      <c r="AI1180" s="61"/>
      <c r="AJ1180" s="61"/>
      <c r="AK1180" s="266"/>
      <c r="AL1180" s="255"/>
      <c r="AM1180" s="255"/>
      <c r="AN1180" s="266"/>
      <c r="AO1180" s="186"/>
      <c r="AP1180" s="186"/>
      <c r="AQ1180" s="186"/>
      <c r="AR1180" s="186"/>
      <c r="AS1180" s="266"/>
      <c r="AT1180" s="268"/>
      <c r="AU1180" s="268"/>
      <c r="AV1180" s="268"/>
      <c r="AW1180" s="268"/>
      <c r="AX1180" s="269"/>
      <c r="AY1180" s="269"/>
      <c r="AZ1180" s="269"/>
      <c r="BA1180" s="269"/>
      <c r="BK1180" s="263"/>
      <c r="BL1180" s="146"/>
    </row>
    <row r="1181" spans="1:64">
      <c r="A1181" s="40"/>
      <c r="B1181" s="40"/>
      <c r="C1181" s="40"/>
      <c r="D1181" s="61"/>
      <c r="E1181" s="61"/>
      <c r="F1181" s="61"/>
      <c r="G1181" s="61"/>
      <c r="H1181" s="61"/>
      <c r="I1181" s="61"/>
      <c r="J1181" s="61"/>
      <c r="K1181" s="266"/>
      <c r="L1181" s="61"/>
      <c r="M1181" s="61"/>
      <c r="N1181" s="61"/>
      <c r="O1181" s="266"/>
      <c r="P1181" s="61"/>
      <c r="Q1181" s="61"/>
      <c r="R1181" s="61"/>
      <c r="S1181" s="266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266"/>
      <c r="AD1181" s="61"/>
      <c r="AE1181" s="61"/>
      <c r="AF1181" s="61"/>
      <c r="AG1181" s="61"/>
      <c r="AH1181" s="61"/>
      <c r="AI1181" s="61"/>
      <c r="AJ1181" s="61"/>
      <c r="AK1181" s="266"/>
      <c r="AL1181" s="255"/>
      <c r="AM1181" s="255"/>
      <c r="AN1181" s="266"/>
      <c r="AO1181" s="186"/>
      <c r="AP1181" s="186"/>
      <c r="AQ1181" s="186"/>
      <c r="AR1181" s="186"/>
      <c r="AS1181" s="266"/>
      <c r="AT1181" s="268"/>
      <c r="AU1181" s="268"/>
      <c r="AV1181" s="268"/>
      <c r="AW1181" s="268"/>
      <c r="AX1181" s="269"/>
      <c r="AY1181" s="269"/>
      <c r="AZ1181" s="269"/>
      <c r="BA1181" s="269"/>
      <c r="BK1181" s="263"/>
      <c r="BL1181" s="146"/>
    </row>
    <row r="1182" spans="1:64">
      <c r="A1182" s="40"/>
      <c r="B1182" s="40"/>
      <c r="C1182" s="40"/>
      <c r="D1182" s="61"/>
      <c r="E1182" s="61"/>
      <c r="F1182" s="61"/>
      <c r="G1182" s="61"/>
      <c r="H1182" s="61"/>
      <c r="I1182" s="61"/>
      <c r="J1182" s="61"/>
      <c r="K1182" s="266"/>
      <c r="L1182" s="61"/>
      <c r="M1182" s="61"/>
      <c r="N1182" s="61"/>
      <c r="O1182" s="266"/>
      <c r="P1182" s="61"/>
      <c r="Q1182" s="61"/>
      <c r="R1182" s="61"/>
      <c r="S1182" s="266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266"/>
      <c r="AD1182" s="61"/>
      <c r="AE1182" s="61"/>
      <c r="AF1182" s="61"/>
      <c r="AG1182" s="61"/>
      <c r="AH1182" s="61"/>
      <c r="AI1182" s="61"/>
      <c r="AJ1182" s="61"/>
      <c r="AK1182" s="266"/>
      <c r="AL1182" s="255"/>
      <c r="AM1182" s="255"/>
      <c r="AN1182" s="266"/>
      <c r="AO1182" s="186"/>
      <c r="AP1182" s="186"/>
      <c r="AQ1182" s="186"/>
      <c r="AR1182" s="186"/>
      <c r="AS1182" s="266"/>
      <c r="AT1182" s="268"/>
      <c r="AU1182" s="268"/>
      <c r="AV1182" s="268"/>
      <c r="AW1182" s="268"/>
      <c r="AX1182" s="269"/>
      <c r="AY1182" s="269"/>
      <c r="AZ1182" s="269"/>
      <c r="BA1182" s="269"/>
      <c r="BK1182" s="263"/>
      <c r="BL1182" s="146"/>
    </row>
    <row r="1183" spans="1:64">
      <c r="A1183" s="40"/>
      <c r="B1183" s="40"/>
      <c r="C1183" s="40"/>
      <c r="D1183" s="61"/>
      <c r="E1183" s="61"/>
      <c r="F1183" s="61"/>
      <c r="G1183" s="61"/>
      <c r="H1183" s="61"/>
      <c r="I1183" s="61"/>
      <c r="J1183" s="61"/>
      <c r="K1183" s="266"/>
      <c r="L1183" s="61"/>
      <c r="M1183" s="61"/>
      <c r="N1183" s="61"/>
      <c r="O1183" s="266"/>
      <c r="P1183" s="61"/>
      <c r="Q1183" s="61"/>
      <c r="R1183" s="61"/>
      <c r="S1183" s="266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266"/>
      <c r="AD1183" s="61"/>
      <c r="AE1183" s="61"/>
      <c r="AF1183" s="61"/>
      <c r="AG1183" s="61"/>
      <c r="AH1183" s="61"/>
      <c r="AI1183" s="61"/>
      <c r="AJ1183" s="61"/>
      <c r="AK1183" s="266"/>
      <c r="AL1183" s="255"/>
      <c r="AM1183" s="255"/>
      <c r="AN1183" s="266"/>
      <c r="AO1183" s="186"/>
      <c r="AP1183" s="186"/>
      <c r="AQ1183" s="186"/>
      <c r="AR1183" s="186"/>
      <c r="AS1183" s="266"/>
      <c r="AT1183" s="268"/>
      <c r="AU1183" s="268"/>
      <c r="AV1183" s="268"/>
      <c r="AW1183" s="268"/>
      <c r="AX1183" s="269"/>
      <c r="AY1183" s="269"/>
      <c r="AZ1183" s="269"/>
      <c r="BA1183" s="269"/>
      <c r="BK1183" s="263"/>
      <c r="BL1183" s="146"/>
    </row>
    <row r="1184" spans="1:64">
      <c r="A1184" s="40"/>
      <c r="B1184" s="40"/>
      <c r="C1184" s="40"/>
      <c r="D1184" s="61"/>
      <c r="E1184" s="61"/>
      <c r="F1184" s="61"/>
      <c r="G1184" s="61"/>
      <c r="H1184" s="61"/>
      <c r="I1184" s="61"/>
      <c r="J1184" s="61"/>
      <c r="K1184" s="266"/>
      <c r="L1184" s="61"/>
      <c r="M1184" s="61"/>
      <c r="N1184" s="61"/>
      <c r="O1184" s="266"/>
      <c r="P1184" s="61"/>
      <c r="Q1184" s="61"/>
      <c r="R1184" s="61"/>
      <c r="S1184" s="266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266"/>
      <c r="AD1184" s="61"/>
      <c r="AE1184" s="61"/>
      <c r="AF1184" s="61"/>
      <c r="AG1184" s="61"/>
      <c r="AH1184" s="61"/>
      <c r="AI1184" s="61"/>
      <c r="AJ1184" s="61"/>
      <c r="AK1184" s="266"/>
      <c r="AL1184" s="255"/>
      <c r="AM1184" s="255"/>
      <c r="AN1184" s="266"/>
      <c r="AO1184" s="186"/>
      <c r="AP1184" s="186"/>
      <c r="AQ1184" s="186"/>
      <c r="AR1184" s="186"/>
      <c r="AS1184" s="266"/>
      <c r="AT1184" s="268"/>
      <c r="AU1184" s="268"/>
      <c r="AV1184" s="268"/>
      <c r="AW1184" s="268"/>
      <c r="AX1184" s="269"/>
      <c r="AY1184" s="269"/>
      <c r="AZ1184" s="269"/>
      <c r="BA1184" s="269"/>
      <c r="BK1184" s="263"/>
      <c r="BL1184" s="146"/>
    </row>
    <row r="1185" spans="1:64">
      <c r="A1185" s="40"/>
      <c r="B1185" s="40"/>
      <c r="C1185" s="40"/>
      <c r="D1185" s="61"/>
      <c r="E1185" s="61"/>
      <c r="F1185" s="61"/>
      <c r="G1185" s="61"/>
      <c r="H1185" s="61"/>
      <c r="I1185" s="61"/>
      <c r="J1185" s="61"/>
      <c r="K1185" s="266"/>
      <c r="L1185" s="61"/>
      <c r="M1185" s="61"/>
      <c r="N1185" s="61"/>
      <c r="O1185" s="266"/>
      <c r="P1185" s="61"/>
      <c r="Q1185" s="61"/>
      <c r="R1185" s="61"/>
      <c r="S1185" s="266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266"/>
      <c r="AD1185" s="61"/>
      <c r="AE1185" s="61"/>
      <c r="AF1185" s="61"/>
      <c r="AG1185" s="61"/>
      <c r="AH1185" s="61"/>
      <c r="AI1185" s="61"/>
      <c r="AJ1185" s="61"/>
      <c r="AK1185" s="266"/>
      <c r="AL1185" s="255"/>
      <c r="AM1185" s="255"/>
      <c r="AN1185" s="266"/>
      <c r="AO1185" s="186"/>
      <c r="AP1185" s="186"/>
      <c r="AQ1185" s="186"/>
      <c r="AR1185" s="186"/>
      <c r="AS1185" s="266"/>
      <c r="AT1185" s="268"/>
      <c r="AU1185" s="268"/>
      <c r="AV1185" s="268"/>
      <c r="AW1185" s="268"/>
      <c r="AX1185" s="269"/>
      <c r="AY1185" s="269"/>
      <c r="AZ1185" s="269"/>
      <c r="BA1185" s="269"/>
      <c r="BK1185" s="263"/>
      <c r="BL1185" s="146"/>
    </row>
    <row r="1186" spans="1:64">
      <c r="A1186" s="40"/>
      <c r="B1186" s="40"/>
      <c r="C1186" s="40"/>
      <c r="D1186" s="61"/>
      <c r="E1186" s="61"/>
      <c r="F1186" s="61"/>
      <c r="G1186" s="61"/>
      <c r="H1186" s="61"/>
      <c r="I1186" s="61"/>
      <c r="J1186" s="61"/>
      <c r="K1186" s="266"/>
      <c r="L1186" s="61"/>
      <c r="M1186" s="61"/>
      <c r="N1186" s="61"/>
      <c r="O1186" s="266"/>
      <c r="P1186" s="61"/>
      <c r="Q1186" s="61"/>
      <c r="R1186" s="61"/>
      <c r="S1186" s="266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266"/>
      <c r="AD1186" s="61"/>
      <c r="AE1186" s="61"/>
      <c r="AF1186" s="61"/>
      <c r="AG1186" s="61"/>
      <c r="AH1186" s="61"/>
      <c r="AI1186" s="61"/>
      <c r="AJ1186" s="61"/>
      <c r="AK1186" s="266"/>
      <c r="AL1186" s="255"/>
      <c r="AM1186" s="255"/>
      <c r="AN1186" s="266"/>
      <c r="AO1186" s="186"/>
      <c r="AP1186" s="186"/>
      <c r="AQ1186" s="186"/>
      <c r="AR1186" s="186"/>
      <c r="AS1186" s="266"/>
      <c r="AT1186" s="268"/>
      <c r="AU1186" s="268"/>
      <c r="AV1186" s="268"/>
      <c r="AW1186" s="268"/>
      <c r="AX1186" s="269"/>
      <c r="AY1186" s="269"/>
      <c r="AZ1186" s="269"/>
      <c r="BA1186" s="269"/>
      <c r="BK1186" s="263"/>
      <c r="BL1186" s="146"/>
    </row>
    <row r="1187" spans="1:64">
      <c r="A1187" s="40"/>
      <c r="B1187" s="40"/>
      <c r="C1187" s="40"/>
      <c r="D1187" s="61"/>
      <c r="E1187" s="61"/>
      <c r="F1187" s="61"/>
      <c r="G1187" s="61"/>
      <c r="H1187" s="61"/>
      <c r="I1187" s="61"/>
      <c r="J1187" s="61"/>
      <c r="K1187" s="266"/>
      <c r="L1187" s="61"/>
      <c r="M1187" s="61"/>
      <c r="N1187" s="61"/>
      <c r="O1187" s="266"/>
      <c r="P1187" s="61"/>
      <c r="Q1187" s="61"/>
      <c r="R1187" s="61"/>
      <c r="S1187" s="266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266"/>
      <c r="AD1187" s="61"/>
      <c r="AE1187" s="61"/>
      <c r="AF1187" s="61"/>
      <c r="AG1187" s="61"/>
      <c r="AH1187" s="61"/>
      <c r="AI1187" s="61"/>
      <c r="AJ1187" s="61"/>
      <c r="AK1187" s="266"/>
      <c r="AL1187" s="255"/>
      <c r="AM1187" s="255"/>
      <c r="AN1187" s="266"/>
      <c r="AO1187" s="186"/>
      <c r="AP1187" s="186"/>
      <c r="AQ1187" s="186"/>
      <c r="AR1187" s="186"/>
      <c r="AS1187" s="266"/>
      <c r="AT1187" s="268"/>
      <c r="AU1187" s="268"/>
      <c r="AV1187" s="268"/>
      <c r="AW1187" s="268"/>
      <c r="AX1187" s="269"/>
      <c r="AY1187" s="269"/>
      <c r="AZ1187" s="269"/>
      <c r="BA1187" s="269"/>
      <c r="BK1187" s="263"/>
      <c r="BL1187" s="146"/>
    </row>
    <row r="1188" spans="1:64">
      <c r="A1188" s="40"/>
      <c r="B1188" s="40"/>
      <c r="C1188" s="40"/>
      <c r="D1188" s="61"/>
      <c r="E1188" s="61"/>
      <c r="F1188" s="61"/>
      <c r="G1188" s="61"/>
      <c r="H1188" s="61"/>
      <c r="I1188" s="61"/>
      <c r="J1188" s="61"/>
      <c r="K1188" s="266"/>
      <c r="L1188" s="61"/>
      <c r="M1188" s="61"/>
      <c r="N1188" s="61"/>
      <c r="O1188" s="266"/>
      <c r="P1188" s="61"/>
      <c r="Q1188" s="61"/>
      <c r="R1188" s="61"/>
      <c r="S1188" s="266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266"/>
      <c r="AD1188" s="61"/>
      <c r="AE1188" s="61"/>
      <c r="AF1188" s="61"/>
      <c r="AG1188" s="61"/>
      <c r="AH1188" s="61"/>
      <c r="AI1188" s="61"/>
      <c r="AJ1188" s="61"/>
      <c r="AK1188" s="266"/>
      <c r="AL1188" s="255"/>
      <c r="AM1188" s="255"/>
      <c r="AN1188" s="266"/>
      <c r="AO1188" s="186"/>
      <c r="AP1188" s="186"/>
      <c r="AQ1188" s="186"/>
      <c r="AR1188" s="186"/>
      <c r="AS1188" s="266"/>
      <c r="AT1188" s="268"/>
      <c r="AU1188" s="268"/>
      <c r="AV1188" s="268"/>
      <c r="AW1188" s="268"/>
      <c r="AX1188" s="269"/>
      <c r="AY1188" s="269"/>
      <c r="AZ1188" s="269"/>
      <c r="BA1188" s="269"/>
      <c r="BK1188" s="263"/>
      <c r="BL1188" s="146"/>
    </row>
    <row r="1189" spans="1:64">
      <c r="A1189" s="40"/>
      <c r="B1189" s="40"/>
      <c r="C1189" s="40"/>
      <c r="D1189" s="61"/>
      <c r="E1189" s="61"/>
      <c r="F1189" s="61"/>
      <c r="G1189" s="61"/>
      <c r="H1189" s="61"/>
      <c r="I1189" s="61"/>
      <c r="J1189" s="61"/>
      <c r="K1189" s="266"/>
      <c r="L1189" s="61"/>
      <c r="M1189" s="61"/>
      <c r="N1189" s="61"/>
      <c r="O1189" s="266"/>
      <c r="P1189" s="61"/>
      <c r="Q1189" s="61"/>
      <c r="R1189" s="61"/>
      <c r="S1189" s="266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266"/>
      <c r="AD1189" s="61"/>
      <c r="AE1189" s="61"/>
      <c r="AF1189" s="61"/>
      <c r="AG1189" s="61"/>
      <c r="AH1189" s="61"/>
      <c r="AI1189" s="61"/>
      <c r="AJ1189" s="61"/>
      <c r="AK1189" s="266"/>
      <c r="AL1189" s="255"/>
      <c r="AM1189" s="255"/>
      <c r="AN1189" s="266"/>
      <c r="AO1189" s="186"/>
      <c r="AP1189" s="186"/>
      <c r="AQ1189" s="186"/>
      <c r="AR1189" s="186"/>
      <c r="AS1189" s="266"/>
      <c r="AT1189" s="268"/>
      <c r="AU1189" s="268"/>
      <c r="AV1189" s="268"/>
      <c r="AW1189" s="268"/>
      <c r="AX1189" s="269"/>
      <c r="AY1189" s="269"/>
      <c r="AZ1189" s="269"/>
      <c r="BA1189" s="269"/>
      <c r="BK1189" s="263"/>
      <c r="BL1189" s="146"/>
    </row>
    <row r="1190" spans="1:64">
      <c r="A1190" s="40"/>
      <c r="B1190" s="40"/>
      <c r="C1190" s="40"/>
      <c r="D1190" s="61"/>
      <c r="E1190" s="61"/>
      <c r="F1190" s="61"/>
      <c r="G1190" s="61"/>
      <c r="H1190" s="61"/>
      <c r="I1190" s="61"/>
      <c r="J1190" s="61"/>
      <c r="K1190" s="266"/>
      <c r="L1190" s="61"/>
      <c r="M1190" s="61"/>
      <c r="N1190" s="61"/>
      <c r="O1190" s="266"/>
      <c r="P1190" s="61"/>
      <c r="Q1190" s="61"/>
      <c r="R1190" s="61"/>
      <c r="S1190" s="266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266"/>
      <c r="AD1190" s="61"/>
      <c r="AE1190" s="61"/>
      <c r="AF1190" s="61"/>
      <c r="AG1190" s="61"/>
      <c r="AH1190" s="61"/>
      <c r="AI1190" s="61"/>
      <c r="AJ1190" s="61"/>
      <c r="AK1190" s="266"/>
      <c r="AL1190" s="255"/>
      <c r="AM1190" s="255"/>
      <c r="AN1190" s="266"/>
      <c r="AO1190" s="186"/>
      <c r="AP1190" s="186"/>
      <c r="AQ1190" s="186"/>
      <c r="AR1190" s="186"/>
      <c r="AS1190" s="266"/>
      <c r="AT1190" s="268"/>
      <c r="AU1190" s="268"/>
      <c r="AV1190" s="268"/>
      <c r="AW1190" s="268"/>
      <c r="AX1190" s="269"/>
      <c r="AY1190" s="269"/>
      <c r="AZ1190" s="269"/>
      <c r="BA1190" s="269"/>
      <c r="BK1190" s="263"/>
      <c r="BL1190" s="146"/>
    </row>
    <row r="1191" spans="1:64">
      <c r="A1191" s="40"/>
      <c r="B1191" s="40"/>
      <c r="C1191" s="40"/>
      <c r="D1191" s="61"/>
      <c r="E1191" s="61"/>
      <c r="F1191" s="61"/>
      <c r="G1191" s="61"/>
      <c r="H1191" s="61"/>
      <c r="I1191" s="61"/>
      <c r="J1191" s="61"/>
      <c r="K1191" s="266"/>
      <c r="L1191" s="61"/>
      <c r="M1191" s="61"/>
      <c r="N1191" s="61"/>
      <c r="O1191" s="266"/>
      <c r="P1191" s="61"/>
      <c r="Q1191" s="61"/>
      <c r="R1191" s="61"/>
      <c r="S1191" s="266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266"/>
      <c r="AD1191" s="61"/>
      <c r="AE1191" s="61"/>
      <c r="AF1191" s="61"/>
      <c r="AG1191" s="61"/>
      <c r="AH1191" s="61"/>
      <c r="AI1191" s="61"/>
      <c r="AJ1191" s="61"/>
      <c r="AK1191" s="266"/>
      <c r="AL1191" s="255"/>
      <c r="AM1191" s="255"/>
      <c r="AN1191" s="266"/>
      <c r="AO1191" s="186"/>
      <c r="AP1191" s="186"/>
      <c r="AQ1191" s="186"/>
      <c r="AR1191" s="186"/>
      <c r="AS1191" s="266"/>
      <c r="AT1191" s="268"/>
      <c r="AU1191" s="268"/>
      <c r="AV1191" s="268"/>
      <c r="AW1191" s="268"/>
      <c r="AX1191" s="269"/>
      <c r="AY1191" s="269"/>
      <c r="AZ1191" s="269"/>
      <c r="BA1191" s="269"/>
      <c r="BK1191" s="263"/>
      <c r="BL1191" s="146"/>
    </row>
    <row r="1192" spans="1:64">
      <c r="A1192" s="40"/>
      <c r="B1192" s="40"/>
      <c r="C1192" s="40"/>
      <c r="D1192" s="61"/>
      <c r="E1192" s="61"/>
      <c r="F1192" s="61"/>
      <c r="G1192" s="61"/>
      <c r="H1192" s="61"/>
      <c r="I1192" s="61"/>
      <c r="J1192" s="61"/>
      <c r="K1192" s="266"/>
      <c r="L1192" s="61"/>
      <c r="M1192" s="61"/>
      <c r="N1192" s="61"/>
      <c r="O1192" s="266"/>
      <c r="P1192" s="61"/>
      <c r="Q1192" s="61"/>
      <c r="R1192" s="61"/>
      <c r="S1192" s="266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266"/>
      <c r="AD1192" s="61"/>
      <c r="AE1192" s="61"/>
      <c r="AF1192" s="61"/>
      <c r="AG1192" s="61"/>
      <c r="AH1192" s="61"/>
      <c r="AI1192" s="61"/>
      <c r="AJ1192" s="61"/>
      <c r="AK1192" s="266"/>
      <c r="AL1192" s="255"/>
      <c r="AM1192" s="255"/>
      <c r="AN1192" s="266"/>
      <c r="AO1192" s="186"/>
      <c r="AP1192" s="186"/>
      <c r="AQ1192" s="186"/>
      <c r="AR1192" s="186"/>
      <c r="AS1192" s="266"/>
      <c r="AT1192" s="268"/>
      <c r="AU1192" s="268"/>
      <c r="AV1192" s="268"/>
      <c r="AW1192" s="268"/>
      <c r="AX1192" s="269"/>
      <c r="AY1192" s="269"/>
      <c r="AZ1192" s="269"/>
      <c r="BA1192" s="269"/>
      <c r="BK1192" s="263"/>
      <c r="BL1192" s="146"/>
    </row>
    <row r="1193" spans="1:64">
      <c r="A1193" s="40"/>
      <c r="B1193" s="40"/>
      <c r="C1193" s="40"/>
      <c r="D1193" s="61"/>
      <c r="E1193" s="61"/>
      <c r="F1193" s="61"/>
      <c r="G1193" s="61"/>
      <c r="H1193" s="61"/>
      <c r="I1193" s="61"/>
      <c r="J1193" s="61"/>
      <c r="K1193" s="266"/>
      <c r="L1193" s="61"/>
      <c r="M1193" s="61"/>
      <c r="N1193" s="61"/>
      <c r="O1193" s="266"/>
      <c r="P1193" s="61"/>
      <c r="Q1193" s="61"/>
      <c r="R1193" s="61"/>
      <c r="S1193" s="266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266"/>
      <c r="AD1193" s="61"/>
      <c r="AE1193" s="61"/>
      <c r="AF1193" s="61"/>
      <c r="AG1193" s="61"/>
      <c r="AH1193" s="61"/>
      <c r="AI1193" s="61"/>
      <c r="AJ1193" s="61"/>
      <c r="AK1193" s="266"/>
      <c r="AL1193" s="255"/>
      <c r="AM1193" s="255"/>
      <c r="AN1193" s="266"/>
      <c r="AO1193" s="186"/>
      <c r="AP1193" s="186"/>
      <c r="AQ1193" s="186"/>
      <c r="AR1193" s="186"/>
      <c r="AS1193" s="266"/>
      <c r="AT1193" s="268"/>
      <c r="AU1193" s="268"/>
      <c r="AV1193" s="268"/>
      <c r="AW1193" s="268"/>
      <c r="AX1193" s="269"/>
      <c r="AY1193" s="269"/>
      <c r="AZ1193" s="269"/>
      <c r="BA1193" s="269"/>
      <c r="BK1193" s="263"/>
      <c r="BL1193" s="146"/>
    </row>
    <row r="1194" spans="1:64">
      <c r="A1194" s="40"/>
      <c r="B1194" s="40"/>
      <c r="C1194" s="40"/>
      <c r="D1194" s="61"/>
      <c r="E1194" s="61"/>
      <c r="F1194" s="61"/>
      <c r="G1194" s="61"/>
      <c r="H1194" s="61"/>
      <c r="I1194" s="61"/>
      <c r="J1194" s="61"/>
      <c r="K1194" s="266"/>
      <c r="L1194" s="61"/>
      <c r="M1194" s="61"/>
      <c r="N1194" s="61"/>
      <c r="O1194" s="266"/>
      <c r="P1194" s="61"/>
      <c r="Q1194" s="61"/>
      <c r="R1194" s="61"/>
      <c r="S1194" s="266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266"/>
      <c r="AD1194" s="61"/>
      <c r="AE1194" s="61"/>
      <c r="AF1194" s="61"/>
      <c r="AG1194" s="61"/>
      <c r="AH1194" s="61"/>
      <c r="AI1194" s="61"/>
      <c r="AJ1194" s="61"/>
      <c r="AK1194" s="266"/>
      <c r="AL1194" s="255"/>
      <c r="AM1194" s="255"/>
      <c r="AN1194" s="266"/>
      <c r="AO1194" s="186"/>
      <c r="AP1194" s="186"/>
      <c r="AQ1194" s="186"/>
      <c r="AR1194" s="186"/>
      <c r="AS1194" s="266"/>
      <c r="AT1194" s="268"/>
      <c r="AU1194" s="268"/>
      <c r="AV1194" s="268"/>
      <c r="AW1194" s="268"/>
      <c r="AX1194" s="269"/>
      <c r="AY1194" s="269"/>
      <c r="AZ1194" s="269"/>
      <c r="BA1194" s="269"/>
      <c r="BK1194" s="263"/>
      <c r="BL1194" s="146"/>
    </row>
    <row r="1195" spans="1:64">
      <c r="A1195" s="40"/>
      <c r="B1195" s="40"/>
      <c r="C1195" s="40"/>
      <c r="D1195" s="61"/>
      <c r="E1195" s="61"/>
      <c r="F1195" s="61"/>
      <c r="G1195" s="61"/>
      <c r="H1195" s="61"/>
      <c r="I1195" s="61"/>
      <c r="J1195" s="61"/>
      <c r="K1195" s="266"/>
      <c r="L1195" s="61"/>
      <c r="M1195" s="61"/>
      <c r="N1195" s="61"/>
      <c r="O1195" s="266"/>
      <c r="P1195" s="61"/>
      <c r="Q1195" s="61"/>
      <c r="R1195" s="61"/>
      <c r="S1195" s="266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266"/>
      <c r="AD1195" s="61"/>
      <c r="AE1195" s="61"/>
      <c r="AF1195" s="61"/>
      <c r="AG1195" s="61"/>
      <c r="AH1195" s="61"/>
      <c r="AI1195" s="61"/>
      <c r="AJ1195" s="61"/>
      <c r="AK1195" s="266"/>
      <c r="AL1195" s="255"/>
      <c r="AM1195" s="255"/>
      <c r="AN1195" s="266"/>
      <c r="AO1195" s="186"/>
      <c r="AP1195" s="186"/>
      <c r="AQ1195" s="186"/>
      <c r="AR1195" s="186"/>
      <c r="AS1195" s="266"/>
      <c r="AT1195" s="268"/>
      <c r="AU1195" s="268"/>
      <c r="AV1195" s="268"/>
      <c r="AW1195" s="268"/>
      <c r="AX1195" s="269"/>
      <c r="AY1195" s="269"/>
      <c r="AZ1195" s="269"/>
      <c r="BA1195" s="269"/>
      <c r="BK1195" s="263"/>
      <c r="BL1195" s="146"/>
    </row>
    <row r="1196" spans="1:64">
      <c r="A1196" s="40"/>
      <c r="B1196" s="40"/>
      <c r="C1196" s="40"/>
      <c r="D1196" s="61"/>
      <c r="E1196" s="61"/>
      <c r="F1196" s="61"/>
      <c r="G1196" s="61"/>
      <c r="H1196" s="61"/>
      <c r="I1196" s="61"/>
      <c r="J1196" s="61"/>
      <c r="K1196" s="266"/>
      <c r="L1196" s="61"/>
      <c r="M1196" s="61"/>
      <c r="N1196" s="61"/>
      <c r="O1196" s="266"/>
      <c r="P1196" s="61"/>
      <c r="Q1196" s="61"/>
      <c r="R1196" s="61"/>
      <c r="S1196" s="266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266"/>
      <c r="AD1196" s="61"/>
      <c r="AE1196" s="61"/>
      <c r="AF1196" s="61"/>
      <c r="AG1196" s="61"/>
      <c r="AH1196" s="61"/>
      <c r="AI1196" s="61"/>
      <c r="AJ1196" s="61"/>
      <c r="AK1196" s="266"/>
      <c r="AL1196" s="255"/>
      <c r="AM1196" s="255"/>
      <c r="AN1196" s="266"/>
      <c r="AO1196" s="186"/>
      <c r="AP1196" s="186"/>
      <c r="AQ1196" s="186"/>
      <c r="AR1196" s="186"/>
      <c r="AS1196" s="266"/>
      <c r="AT1196" s="268"/>
      <c r="AU1196" s="268"/>
      <c r="AV1196" s="268"/>
      <c r="AW1196" s="268"/>
      <c r="AX1196" s="269"/>
      <c r="AY1196" s="269"/>
      <c r="AZ1196" s="269"/>
      <c r="BA1196" s="269"/>
      <c r="BK1196" s="263"/>
      <c r="BL1196" s="146"/>
    </row>
    <row r="1197" spans="1:64">
      <c r="A1197" s="40"/>
      <c r="B1197" s="40"/>
      <c r="C1197" s="40"/>
      <c r="D1197" s="61"/>
      <c r="E1197" s="61"/>
      <c r="F1197" s="61"/>
      <c r="G1197" s="61"/>
      <c r="H1197" s="61"/>
      <c r="I1197" s="61"/>
      <c r="J1197" s="61"/>
      <c r="K1197" s="266"/>
      <c r="L1197" s="61"/>
      <c r="M1197" s="61"/>
      <c r="N1197" s="61"/>
      <c r="O1197" s="266"/>
      <c r="P1197" s="61"/>
      <c r="Q1197" s="61"/>
      <c r="R1197" s="61"/>
      <c r="S1197" s="266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266"/>
      <c r="AD1197" s="61"/>
      <c r="AE1197" s="61"/>
      <c r="AF1197" s="61"/>
      <c r="AG1197" s="61"/>
      <c r="AH1197" s="61"/>
      <c r="AI1197" s="61"/>
      <c r="AJ1197" s="61"/>
      <c r="AK1197" s="266"/>
      <c r="AL1197" s="255"/>
      <c r="AM1197" s="255"/>
      <c r="AN1197" s="266"/>
      <c r="AO1197" s="186"/>
      <c r="AP1197" s="186"/>
      <c r="AQ1197" s="186"/>
      <c r="AR1197" s="186"/>
      <c r="AS1197" s="266"/>
      <c r="AT1197" s="268"/>
      <c r="AU1197" s="268"/>
      <c r="AV1197" s="268"/>
      <c r="AW1197" s="268"/>
      <c r="AX1197" s="269"/>
      <c r="AY1197" s="269"/>
      <c r="AZ1197" s="269"/>
      <c r="BA1197" s="269"/>
      <c r="BK1197" s="263"/>
      <c r="BL1197" s="146"/>
    </row>
    <row r="1198" spans="1:64">
      <c r="A1198" s="40"/>
      <c r="B1198" s="40"/>
      <c r="C1198" s="40"/>
      <c r="D1198" s="61"/>
      <c r="E1198" s="61"/>
      <c r="F1198" s="61"/>
      <c r="G1198" s="61"/>
      <c r="H1198" s="61"/>
      <c r="I1198" s="61"/>
      <c r="J1198" s="61"/>
      <c r="K1198" s="266"/>
      <c r="L1198" s="61"/>
      <c r="M1198" s="61"/>
      <c r="N1198" s="61"/>
      <c r="O1198" s="266"/>
      <c r="P1198" s="61"/>
      <c r="Q1198" s="61"/>
      <c r="R1198" s="61"/>
      <c r="S1198" s="266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266"/>
      <c r="AD1198" s="61"/>
      <c r="AE1198" s="61"/>
      <c r="AF1198" s="61"/>
      <c r="AG1198" s="61"/>
      <c r="AH1198" s="61"/>
      <c r="AI1198" s="61"/>
      <c r="AJ1198" s="61"/>
      <c r="AK1198" s="266"/>
      <c r="AL1198" s="255"/>
      <c r="AM1198" s="255"/>
      <c r="AN1198" s="266"/>
      <c r="AO1198" s="186"/>
      <c r="AP1198" s="186"/>
      <c r="AQ1198" s="186"/>
      <c r="AR1198" s="186"/>
      <c r="AS1198" s="266"/>
      <c r="AT1198" s="268"/>
      <c r="AU1198" s="268"/>
      <c r="AV1198" s="268"/>
      <c r="AW1198" s="268"/>
      <c r="AX1198" s="269"/>
      <c r="AY1198" s="269"/>
      <c r="AZ1198" s="269"/>
      <c r="BA1198" s="269"/>
      <c r="BK1198" s="263"/>
      <c r="BL1198" s="146"/>
    </row>
    <row r="1199" spans="1:64">
      <c r="A1199" s="40"/>
      <c r="B1199" s="40"/>
      <c r="C1199" s="40"/>
      <c r="D1199" s="61"/>
      <c r="E1199" s="61"/>
      <c r="F1199" s="61"/>
      <c r="G1199" s="61"/>
      <c r="H1199" s="61"/>
      <c r="I1199" s="61"/>
      <c r="J1199" s="61"/>
      <c r="K1199" s="266"/>
      <c r="L1199" s="61"/>
      <c r="M1199" s="61"/>
      <c r="N1199" s="61"/>
      <c r="O1199" s="266"/>
      <c r="P1199" s="61"/>
      <c r="Q1199" s="61"/>
      <c r="R1199" s="61"/>
      <c r="S1199" s="266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266"/>
      <c r="AD1199" s="61"/>
      <c r="AE1199" s="61"/>
      <c r="AF1199" s="61"/>
      <c r="AG1199" s="61"/>
      <c r="AH1199" s="61"/>
      <c r="AI1199" s="61"/>
      <c r="AJ1199" s="61"/>
      <c r="AK1199" s="266"/>
      <c r="AL1199" s="255"/>
      <c r="AM1199" s="255"/>
      <c r="AN1199" s="266"/>
      <c r="AO1199" s="186"/>
      <c r="AP1199" s="186"/>
      <c r="AQ1199" s="186"/>
      <c r="AR1199" s="186"/>
      <c r="AS1199" s="266"/>
      <c r="AT1199" s="268"/>
      <c r="AU1199" s="268"/>
      <c r="AV1199" s="268"/>
      <c r="AW1199" s="268"/>
      <c r="AX1199" s="269"/>
      <c r="AY1199" s="269"/>
      <c r="AZ1199" s="269"/>
      <c r="BA1199" s="269"/>
      <c r="BK1199" s="263"/>
      <c r="BL1199" s="146"/>
    </row>
    <row r="1200" spans="1:64">
      <c r="A1200" s="40"/>
      <c r="B1200" s="40"/>
      <c r="C1200" s="40"/>
      <c r="D1200" s="61"/>
      <c r="E1200" s="61"/>
      <c r="F1200" s="61"/>
      <c r="G1200" s="61"/>
      <c r="H1200" s="61"/>
      <c r="I1200" s="61"/>
      <c r="J1200" s="61"/>
      <c r="K1200" s="266"/>
      <c r="L1200" s="61"/>
      <c r="M1200" s="61"/>
      <c r="N1200" s="61"/>
      <c r="O1200" s="266"/>
      <c r="P1200" s="61"/>
      <c r="Q1200" s="61"/>
      <c r="R1200" s="61"/>
      <c r="S1200" s="266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266"/>
      <c r="AD1200" s="61"/>
      <c r="AE1200" s="61"/>
      <c r="AF1200" s="61"/>
      <c r="AG1200" s="61"/>
      <c r="AH1200" s="61"/>
      <c r="AI1200" s="61"/>
      <c r="AJ1200" s="61"/>
      <c r="AK1200" s="266"/>
      <c r="AL1200" s="255"/>
      <c r="AM1200" s="255"/>
      <c r="AN1200" s="266"/>
      <c r="AO1200" s="186"/>
      <c r="AP1200" s="186"/>
      <c r="AQ1200" s="186"/>
      <c r="AR1200" s="186"/>
      <c r="AS1200" s="266"/>
      <c r="AT1200" s="268"/>
      <c r="AU1200" s="268"/>
      <c r="AV1200" s="268"/>
      <c r="AW1200" s="268"/>
      <c r="AX1200" s="269"/>
      <c r="AY1200" s="269"/>
      <c r="AZ1200" s="269"/>
      <c r="BA1200" s="269"/>
      <c r="BK1200" s="263"/>
      <c r="BL1200" s="146"/>
    </row>
    <row r="1201" spans="1:64">
      <c r="A1201" s="40"/>
      <c r="B1201" s="40"/>
      <c r="C1201" s="40"/>
      <c r="D1201" s="61"/>
      <c r="E1201" s="61"/>
      <c r="F1201" s="61"/>
      <c r="G1201" s="61"/>
      <c r="H1201" s="61"/>
      <c r="I1201" s="61"/>
      <c r="J1201" s="61"/>
      <c r="K1201" s="266"/>
      <c r="L1201" s="61"/>
      <c r="M1201" s="61"/>
      <c r="N1201" s="61"/>
      <c r="O1201" s="266"/>
      <c r="P1201" s="61"/>
      <c r="Q1201" s="61"/>
      <c r="R1201" s="61"/>
      <c r="S1201" s="266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266"/>
      <c r="AD1201" s="61"/>
      <c r="AE1201" s="61"/>
      <c r="AF1201" s="61"/>
      <c r="AG1201" s="61"/>
      <c r="AH1201" s="61"/>
      <c r="AI1201" s="61"/>
      <c r="AJ1201" s="61"/>
      <c r="AK1201" s="266"/>
      <c r="AL1201" s="255"/>
      <c r="AM1201" s="255"/>
      <c r="AN1201" s="266"/>
      <c r="AO1201" s="186"/>
      <c r="AP1201" s="186"/>
      <c r="AQ1201" s="186"/>
      <c r="AR1201" s="186"/>
      <c r="AS1201" s="266"/>
      <c r="AT1201" s="268"/>
      <c r="AU1201" s="268"/>
      <c r="AV1201" s="268"/>
      <c r="AW1201" s="268"/>
      <c r="AX1201" s="269"/>
      <c r="AY1201" s="269"/>
      <c r="AZ1201" s="269"/>
      <c r="BA1201" s="269"/>
      <c r="BK1201" s="263"/>
      <c r="BL1201" s="146"/>
    </row>
    <row r="1202" spans="1:64">
      <c r="A1202" s="40"/>
      <c r="B1202" s="40"/>
      <c r="C1202" s="40"/>
      <c r="D1202" s="61"/>
      <c r="E1202" s="61"/>
      <c r="F1202" s="61"/>
      <c r="G1202" s="61"/>
      <c r="H1202" s="61"/>
      <c r="I1202" s="61"/>
      <c r="J1202" s="61"/>
      <c r="K1202" s="266"/>
      <c r="L1202" s="61"/>
      <c r="M1202" s="61"/>
      <c r="N1202" s="61"/>
      <c r="O1202" s="266"/>
      <c r="P1202" s="61"/>
      <c r="Q1202" s="61"/>
      <c r="R1202" s="61"/>
      <c r="S1202" s="266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266"/>
      <c r="AD1202" s="61"/>
      <c r="AE1202" s="61"/>
      <c r="AF1202" s="61"/>
      <c r="AG1202" s="61"/>
      <c r="AH1202" s="61"/>
      <c r="AI1202" s="61"/>
      <c r="AJ1202" s="61"/>
      <c r="AK1202" s="266"/>
      <c r="AL1202" s="255"/>
      <c r="AM1202" s="255"/>
      <c r="AN1202" s="266"/>
      <c r="AO1202" s="186"/>
      <c r="AP1202" s="186"/>
      <c r="AQ1202" s="186"/>
      <c r="AR1202" s="186"/>
      <c r="AS1202" s="266"/>
      <c r="AT1202" s="268"/>
      <c r="AU1202" s="268"/>
      <c r="AV1202" s="268"/>
      <c r="AW1202" s="268"/>
      <c r="AX1202" s="269"/>
      <c r="AY1202" s="269"/>
      <c r="AZ1202" s="269"/>
      <c r="BA1202" s="269"/>
      <c r="BK1202" s="263"/>
      <c r="BL1202" s="146"/>
    </row>
    <row r="1203" spans="1:64">
      <c r="A1203" s="40"/>
      <c r="B1203" s="40"/>
      <c r="C1203" s="40"/>
      <c r="D1203" s="61"/>
      <c r="E1203" s="61"/>
      <c r="F1203" s="61"/>
      <c r="G1203" s="61"/>
      <c r="H1203" s="61"/>
      <c r="I1203" s="61"/>
      <c r="J1203" s="61"/>
      <c r="K1203" s="266"/>
      <c r="L1203" s="61"/>
      <c r="M1203" s="61"/>
      <c r="N1203" s="61"/>
      <c r="O1203" s="266"/>
      <c r="P1203" s="61"/>
      <c r="Q1203" s="61"/>
      <c r="R1203" s="61"/>
      <c r="S1203" s="266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266"/>
      <c r="AD1203" s="61"/>
      <c r="AE1203" s="61"/>
      <c r="AF1203" s="61"/>
      <c r="AG1203" s="61"/>
      <c r="AH1203" s="61"/>
      <c r="AI1203" s="61"/>
      <c r="AJ1203" s="61"/>
      <c r="AK1203" s="266"/>
      <c r="AL1203" s="255"/>
      <c r="AM1203" s="255"/>
      <c r="AN1203" s="266"/>
      <c r="AO1203" s="186"/>
      <c r="AP1203" s="186"/>
      <c r="AQ1203" s="186"/>
      <c r="AR1203" s="186"/>
      <c r="AS1203" s="266"/>
      <c r="AT1203" s="268"/>
      <c r="AU1203" s="268"/>
      <c r="AV1203" s="268"/>
      <c r="AW1203" s="268"/>
      <c r="AX1203" s="269"/>
      <c r="AY1203" s="269"/>
      <c r="AZ1203" s="269"/>
      <c r="BA1203" s="269"/>
      <c r="BK1203" s="263"/>
      <c r="BL1203" s="146"/>
    </row>
    <row r="1204" spans="1:64">
      <c r="A1204" s="40"/>
      <c r="B1204" s="40"/>
      <c r="C1204" s="40"/>
      <c r="D1204" s="61"/>
      <c r="E1204" s="61"/>
      <c r="F1204" s="61"/>
      <c r="G1204" s="61"/>
      <c r="H1204" s="61"/>
      <c r="I1204" s="61"/>
      <c r="J1204" s="61"/>
      <c r="K1204" s="266"/>
      <c r="L1204" s="61"/>
      <c r="M1204" s="61"/>
      <c r="N1204" s="61"/>
      <c r="O1204" s="266"/>
      <c r="P1204" s="61"/>
      <c r="Q1204" s="61"/>
      <c r="R1204" s="61"/>
      <c r="S1204" s="266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266"/>
      <c r="AD1204" s="61"/>
      <c r="AE1204" s="61"/>
      <c r="AF1204" s="61"/>
      <c r="AG1204" s="61"/>
      <c r="AH1204" s="61"/>
      <c r="AI1204" s="61"/>
      <c r="AJ1204" s="61"/>
      <c r="AK1204" s="266"/>
      <c r="AL1204" s="255"/>
      <c r="AM1204" s="255"/>
      <c r="AN1204" s="266"/>
      <c r="AO1204" s="186"/>
      <c r="AP1204" s="186"/>
      <c r="AQ1204" s="186"/>
      <c r="AR1204" s="186"/>
      <c r="AS1204" s="266"/>
      <c r="AT1204" s="268"/>
      <c r="AU1204" s="268"/>
      <c r="AV1204" s="268"/>
      <c r="AW1204" s="268"/>
      <c r="AX1204" s="269"/>
      <c r="AY1204" s="269"/>
      <c r="AZ1204" s="269"/>
      <c r="BA1204" s="269"/>
      <c r="BK1204" s="263"/>
      <c r="BL1204" s="146"/>
    </row>
    <row r="1205" spans="1:64">
      <c r="A1205" s="40"/>
      <c r="B1205" s="40"/>
      <c r="C1205" s="40"/>
      <c r="D1205" s="61"/>
      <c r="E1205" s="61"/>
      <c r="F1205" s="61"/>
      <c r="G1205" s="61"/>
      <c r="H1205" s="61"/>
      <c r="I1205" s="61"/>
      <c r="J1205" s="61"/>
      <c r="K1205" s="266"/>
      <c r="L1205" s="61"/>
      <c r="M1205" s="61"/>
      <c r="N1205" s="61"/>
      <c r="O1205" s="266"/>
      <c r="P1205" s="61"/>
      <c r="Q1205" s="61"/>
      <c r="R1205" s="61"/>
      <c r="S1205" s="266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266"/>
      <c r="AD1205" s="61"/>
      <c r="AE1205" s="61"/>
      <c r="AF1205" s="61"/>
      <c r="AG1205" s="61"/>
      <c r="AH1205" s="61"/>
      <c r="AI1205" s="61"/>
      <c r="AJ1205" s="61"/>
      <c r="AK1205" s="266"/>
      <c r="AL1205" s="255"/>
      <c r="AM1205" s="255"/>
      <c r="AN1205" s="266"/>
      <c r="AO1205" s="186"/>
      <c r="AP1205" s="186"/>
      <c r="AQ1205" s="186"/>
      <c r="AR1205" s="186"/>
      <c r="AS1205" s="266"/>
      <c r="AT1205" s="268"/>
      <c r="AU1205" s="268"/>
      <c r="AV1205" s="268"/>
      <c r="AW1205" s="268"/>
      <c r="AX1205" s="269"/>
      <c r="AY1205" s="269"/>
      <c r="AZ1205" s="269"/>
      <c r="BA1205" s="269"/>
      <c r="BK1205" s="263"/>
      <c r="BL1205" s="146"/>
    </row>
    <row r="1206" spans="1:64">
      <c r="A1206" s="40"/>
      <c r="B1206" s="40"/>
      <c r="C1206" s="40"/>
      <c r="D1206" s="61"/>
      <c r="E1206" s="61"/>
      <c r="F1206" s="61"/>
      <c r="G1206" s="61"/>
      <c r="H1206" s="61"/>
      <c r="I1206" s="61"/>
      <c r="J1206" s="61"/>
      <c r="K1206" s="266"/>
      <c r="L1206" s="61"/>
      <c r="M1206" s="61"/>
      <c r="N1206" s="61"/>
      <c r="O1206" s="266"/>
      <c r="P1206" s="61"/>
      <c r="Q1206" s="61"/>
      <c r="R1206" s="61"/>
      <c r="S1206" s="266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266"/>
      <c r="AD1206" s="61"/>
      <c r="AE1206" s="61"/>
      <c r="AF1206" s="61"/>
      <c r="AG1206" s="61"/>
      <c r="AH1206" s="61"/>
      <c r="AI1206" s="61"/>
      <c r="AJ1206" s="61"/>
      <c r="AK1206" s="266"/>
      <c r="AL1206" s="255"/>
      <c r="AM1206" s="255"/>
      <c r="AN1206" s="266"/>
      <c r="AO1206" s="186"/>
      <c r="AP1206" s="186"/>
      <c r="AQ1206" s="186"/>
      <c r="AR1206" s="186"/>
      <c r="AS1206" s="266"/>
      <c r="AT1206" s="268"/>
      <c r="AU1206" s="268"/>
      <c r="AV1206" s="268"/>
      <c r="AW1206" s="268"/>
      <c r="AX1206" s="269"/>
      <c r="AY1206" s="269"/>
      <c r="AZ1206" s="269"/>
      <c r="BA1206" s="269"/>
      <c r="BK1206" s="263"/>
      <c r="BL1206" s="146"/>
    </row>
    <row r="1207" spans="1:64">
      <c r="A1207" s="40"/>
      <c r="B1207" s="40"/>
      <c r="C1207" s="40"/>
      <c r="D1207" s="61"/>
      <c r="E1207" s="61"/>
      <c r="F1207" s="61"/>
      <c r="G1207" s="61"/>
      <c r="H1207" s="61"/>
      <c r="I1207" s="61"/>
      <c r="J1207" s="61"/>
      <c r="K1207" s="266"/>
      <c r="L1207" s="61"/>
      <c r="M1207" s="61"/>
      <c r="N1207" s="61"/>
      <c r="O1207" s="266"/>
      <c r="P1207" s="61"/>
      <c r="Q1207" s="61"/>
      <c r="R1207" s="61"/>
      <c r="S1207" s="266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266"/>
      <c r="AD1207" s="61"/>
      <c r="AE1207" s="61"/>
      <c r="AF1207" s="61"/>
      <c r="AG1207" s="61"/>
      <c r="AH1207" s="61"/>
      <c r="AI1207" s="61"/>
      <c r="AJ1207" s="61"/>
      <c r="AK1207" s="266"/>
      <c r="AL1207" s="255"/>
      <c r="AM1207" s="255"/>
      <c r="AN1207" s="266"/>
      <c r="AO1207" s="186"/>
      <c r="AP1207" s="186"/>
      <c r="AQ1207" s="186"/>
      <c r="AR1207" s="186"/>
      <c r="AS1207" s="266"/>
      <c r="AT1207" s="268"/>
      <c r="AU1207" s="268"/>
      <c r="AV1207" s="268"/>
      <c r="AW1207" s="268"/>
      <c r="AX1207" s="269"/>
      <c r="AY1207" s="269"/>
      <c r="AZ1207" s="269"/>
      <c r="BA1207" s="269"/>
      <c r="BK1207" s="263"/>
      <c r="BL1207" s="146"/>
    </row>
    <row r="1208" spans="1:64">
      <c r="A1208" s="40"/>
      <c r="B1208" s="40"/>
      <c r="C1208" s="40"/>
      <c r="D1208" s="61"/>
      <c r="E1208" s="61"/>
      <c r="F1208" s="61"/>
      <c r="G1208" s="61"/>
      <c r="H1208" s="61"/>
      <c r="I1208" s="61"/>
      <c r="J1208" s="61"/>
      <c r="K1208" s="266"/>
      <c r="L1208" s="61"/>
      <c r="M1208" s="61"/>
      <c r="N1208" s="61"/>
      <c r="O1208" s="266"/>
      <c r="P1208" s="61"/>
      <c r="Q1208" s="61"/>
      <c r="R1208" s="61"/>
      <c r="S1208" s="266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266"/>
      <c r="AD1208" s="61"/>
      <c r="AE1208" s="61"/>
      <c r="AF1208" s="61"/>
      <c r="AG1208" s="61"/>
      <c r="AH1208" s="61"/>
      <c r="AI1208" s="61"/>
      <c r="AJ1208" s="61"/>
      <c r="AK1208" s="266"/>
      <c r="AL1208" s="255"/>
      <c r="AM1208" s="255"/>
      <c r="AN1208" s="266"/>
      <c r="AO1208" s="186"/>
      <c r="AP1208" s="186"/>
      <c r="AQ1208" s="186"/>
      <c r="AR1208" s="186"/>
      <c r="AS1208" s="266"/>
      <c r="AT1208" s="268"/>
      <c r="AU1208" s="268"/>
      <c r="AV1208" s="268"/>
      <c r="AW1208" s="268"/>
      <c r="AX1208" s="269"/>
      <c r="AY1208" s="269"/>
      <c r="AZ1208" s="269"/>
      <c r="BA1208" s="269"/>
      <c r="BK1208" s="263"/>
      <c r="BL1208" s="146"/>
    </row>
    <row r="1209" spans="1:64">
      <c r="A1209" s="40"/>
      <c r="B1209" s="40"/>
      <c r="C1209" s="40"/>
      <c r="D1209" s="61"/>
      <c r="E1209" s="61"/>
      <c r="F1209" s="61"/>
      <c r="G1209" s="61"/>
      <c r="H1209" s="61"/>
      <c r="I1209" s="61"/>
      <c r="J1209" s="61"/>
      <c r="K1209" s="266"/>
      <c r="L1209" s="61"/>
      <c r="M1209" s="61"/>
      <c r="N1209" s="61"/>
      <c r="O1209" s="266"/>
      <c r="P1209" s="61"/>
      <c r="Q1209" s="61"/>
      <c r="R1209" s="61"/>
      <c r="S1209" s="266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266"/>
      <c r="AD1209" s="61"/>
      <c r="AE1209" s="61"/>
      <c r="AF1209" s="61"/>
      <c r="AG1209" s="61"/>
      <c r="AH1209" s="61"/>
      <c r="AI1209" s="61"/>
      <c r="AJ1209" s="61"/>
      <c r="AK1209" s="266"/>
      <c r="AL1209" s="255"/>
      <c r="AM1209" s="255"/>
      <c r="AN1209" s="266"/>
      <c r="AO1209" s="186"/>
      <c r="AP1209" s="186"/>
      <c r="AQ1209" s="186"/>
      <c r="AR1209" s="186"/>
      <c r="AS1209" s="266"/>
      <c r="AT1209" s="268"/>
      <c r="AU1209" s="268"/>
      <c r="AV1209" s="268"/>
      <c r="AW1209" s="268"/>
      <c r="AX1209" s="269"/>
      <c r="AY1209" s="269"/>
      <c r="AZ1209" s="269"/>
      <c r="BA1209" s="269"/>
      <c r="BK1209" s="263"/>
      <c r="BL1209" s="146"/>
    </row>
    <row r="1210" spans="1:64">
      <c r="A1210" s="40"/>
      <c r="B1210" s="40"/>
      <c r="C1210" s="40"/>
      <c r="D1210" s="61"/>
      <c r="E1210" s="61"/>
      <c r="F1210" s="61"/>
      <c r="G1210" s="61"/>
      <c r="H1210" s="61"/>
      <c r="I1210" s="61"/>
      <c r="J1210" s="61"/>
      <c r="K1210" s="266"/>
      <c r="L1210" s="61"/>
      <c r="M1210" s="61"/>
      <c r="N1210" s="61"/>
      <c r="O1210" s="266"/>
      <c r="P1210" s="61"/>
      <c r="Q1210" s="61"/>
      <c r="R1210" s="61"/>
      <c r="S1210" s="266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266"/>
      <c r="AD1210" s="61"/>
      <c r="AE1210" s="61"/>
      <c r="AF1210" s="61"/>
      <c r="AG1210" s="61"/>
      <c r="AH1210" s="61"/>
      <c r="AI1210" s="61"/>
      <c r="AJ1210" s="61"/>
      <c r="AK1210" s="266"/>
      <c r="AL1210" s="255"/>
      <c r="AM1210" s="255"/>
      <c r="AN1210" s="266"/>
      <c r="AO1210" s="186"/>
      <c r="AP1210" s="186"/>
      <c r="AQ1210" s="186"/>
      <c r="AR1210" s="186"/>
      <c r="AS1210" s="266"/>
      <c r="AT1210" s="268"/>
      <c r="AU1210" s="268"/>
      <c r="AV1210" s="268"/>
      <c r="AW1210" s="268"/>
      <c r="AX1210" s="269"/>
      <c r="AY1210" s="269"/>
      <c r="AZ1210" s="269"/>
      <c r="BA1210" s="269"/>
      <c r="BK1210" s="263"/>
      <c r="BL1210" s="146"/>
    </row>
    <row r="1211" spans="1:64">
      <c r="A1211" s="40"/>
      <c r="B1211" s="40"/>
      <c r="C1211" s="40"/>
      <c r="D1211" s="61"/>
      <c r="E1211" s="61"/>
      <c r="F1211" s="61"/>
      <c r="G1211" s="61"/>
      <c r="H1211" s="61"/>
      <c r="I1211" s="61"/>
      <c r="J1211" s="61"/>
      <c r="K1211" s="266"/>
      <c r="L1211" s="61"/>
      <c r="M1211" s="61"/>
      <c r="N1211" s="61"/>
      <c r="O1211" s="266"/>
      <c r="P1211" s="61"/>
      <c r="Q1211" s="61"/>
      <c r="R1211" s="61"/>
      <c r="S1211" s="266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266"/>
      <c r="AD1211" s="61"/>
      <c r="AE1211" s="61"/>
      <c r="AF1211" s="61"/>
      <c r="AG1211" s="61"/>
      <c r="AH1211" s="61"/>
      <c r="AI1211" s="61"/>
      <c r="AJ1211" s="61"/>
      <c r="AK1211" s="266"/>
      <c r="AL1211" s="255"/>
      <c r="AM1211" s="255"/>
      <c r="AN1211" s="266"/>
      <c r="AO1211" s="186"/>
      <c r="AP1211" s="186"/>
      <c r="AQ1211" s="186"/>
      <c r="AR1211" s="186"/>
      <c r="AS1211" s="266"/>
      <c r="AT1211" s="268"/>
      <c r="AU1211" s="268"/>
      <c r="AV1211" s="268"/>
      <c r="AW1211" s="268"/>
      <c r="AX1211" s="269"/>
      <c r="AY1211" s="269"/>
      <c r="AZ1211" s="269"/>
      <c r="BA1211" s="269"/>
      <c r="BK1211" s="263"/>
      <c r="BL1211" s="146"/>
    </row>
    <row r="1212" spans="1:64">
      <c r="A1212" s="40"/>
      <c r="B1212" s="40"/>
      <c r="C1212" s="40"/>
      <c r="D1212" s="61"/>
      <c r="E1212" s="61"/>
      <c r="F1212" s="61"/>
      <c r="G1212" s="61"/>
      <c r="H1212" s="61"/>
      <c r="I1212" s="61"/>
      <c r="J1212" s="61"/>
      <c r="K1212" s="266"/>
      <c r="L1212" s="61"/>
      <c r="M1212" s="61"/>
      <c r="N1212" s="61"/>
      <c r="O1212" s="266"/>
      <c r="P1212" s="61"/>
      <c r="Q1212" s="61"/>
      <c r="R1212" s="61"/>
      <c r="S1212" s="266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266"/>
      <c r="AD1212" s="61"/>
      <c r="AE1212" s="61"/>
      <c r="AF1212" s="61"/>
      <c r="AG1212" s="61"/>
      <c r="AH1212" s="61"/>
      <c r="AI1212" s="61"/>
      <c r="AJ1212" s="61"/>
      <c r="AK1212" s="266"/>
      <c r="AL1212" s="255"/>
      <c r="AM1212" s="255"/>
      <c r="AN1212" s="266"/>
      <c r="AO1212" s="186"/>
      <c r="AP1212" s="186"/>
      <c r="AQ1212" s="186"/>
      <c r="AR1212" s="186"/>
      <c r="AS1212" s="266"/>
      <c r="AT1212" s="268"/>
      <c r="AU1212" s="268"/>
      <c r="AV1212" s="268"/>
      <c r="AW1212" s="268"/>
      <c r="AX1212" s="269"/>
      <c r="AY1212" s="269"/>
      <c r="AZ1212" s="269"/>
      <c r="BA1212" s="269"/>
      <c r="BK1212" s="263"/>
      <c r="BL1212" s="146"/>
    </row>
    <row r="1213" spans="1:64">
      <c r="A1213" s="40"/>
      <c r="B1213" s="40"/>
      <c r="C1213" s="40"/>
      <c r="D1213" s="61"/>
      <c r="E1213" s="61"/>
      <c r="F1213" s="61"/>
      <c r="G1213" s="61"/>
      <c r="H1213" s="61"/>
      <c r="I1213" s="61"/>
      <c r="J1213" s="61"/>
      <c r="K1213" s="266"/>
      <c r="L1213" s="61"/>
      <c r="M1213" s="61"/>
      <c r="N1213" s="61"/>
      <c r="O1213" s="266"/>
      <c r="P1213" s="61"/>
      <c r="Q1213" s="61"/>
      <c r="R1213" s="61"/>
      <c r="S1213" s="266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266"/>
      <c r="AD1213" s="61"/>
      <c r="AE1213" s="61"/>
      <c r="AF1213" s="61"/>
      <c r="AG1213" s="61"/>
      <c r="AH1213" s="61"/>
      <c r="AI1213" s="61"/>
      <c r="AJ1213" s="61"/>
      <c r="AK1213" s="266"/>
      <c r="AL1213" s="255"/>
      <c r="AM1213" s="255"/>
      <c r="AN1213" s="266"/>
      <c r="AO1213" s="186"/>
      <c r="AP1213" s="186"/>
      <c r="AQ1213" s="186"/>
      <c r="AR1213" s="186"/>
      <c r="AS1213" s="266"/>
      <c r="AT1213" s="268"/>
      <c r="AU1213" s="268"/>
      <c r="AV1213" s="268"/>
      <c r="AW1213" s="268"/>
      <c r="AX1213" s="269"/>
      <c r="AY1213" s="269"/>
      <c r="AZ1213" s="269"/>
      <c r="BA1213" s="269"/>
      <c r="BK1213" s="263"/>
      <c r="BL1213" s="146"/>
    </row>
    <row r="1214" spans="1:64">
      <c r="A1214" s="40"/>
      <c r="B1214" s="40"/>
      <c r="C1214" s="40"/>
      <c r="D1214" s="61"/>
      <c r="E1214" s="61"/>
      <c r="F1214" s="61"/>
      <c r="G1214" s="61"/>
      <c r="H1214" s="61"/>
      <c r="I1214" s="61"/>
      <c r="J1214" s="61"/>
      <c r="K1214" s="266"/>
      <c r="L1214" s="61"/>
      <c r="M1214" s="61"/>
      <c r="N1214" s="61"/>
      <c r="O1214" s="266"/>
      <c r="P1214" s="61"/>
      <c r="Q1214" s="61"/>
      <c r="R1214" s="61"/>
      <c r="S1214" s="266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266"/>
      <c r="AD1214" s="61"/>
      <c r="AE1214" s="61"/>
      <c r="AF1214" s="61"/>
      <c r="AG1214" s="61"/>
      <c r="AH1214" s="61"/>
      <c r="AI1214" s="61"/>
      <c r="AJ1214" s="61"/>
      <c r="AK1214" s="266"/>
      <c r="AL1214" s="255"/>
      <c r="AM1214" s="255"/>
      <c r="AN1214" s="266"/>
      <c r="AO1214" s="186"/>
      <c r="AP1214" s="186"/>
      <c r="AQ1214" s="186"/>
      <c r="AR1214" s="186"/>
      <c r="AS1214" s="266"/>
      <c r="AT1214" s="268"/>
      <c r="AU1214" s="268"/>
      <c r="AV1214" s="268"/>
      <c r="AW1214" s="268"/>
      <c r="AX1214" s="269"/>
      <c r="AY1214" s="269"/>
      <c r="AZ1214" s="269"/>
      <c r="BA1214" s="269"/>
      <c r="BK1214" s="263"/>
      <c r="BL1214" s="146"/>
    </row>
    <row r="1215" spans="1:64">
      <c r="A1215" s="40"/>
      <c r="B1215" s="40"/>
      <c r="C1215" s="40"/>
      <c r="D1215" s="61"/>
      <c r="E1215" s="61"/>
      <c r="F1215" s="61"/>
      <c r="G1215" s="61"/>
      <c r="H1215" s="61"/>
      <c r="I1215" s="61"/>
      <c r="J1215" s="61"/>
      <c r="K1215" s="266"/>
      <c r="L1215" s="61"/>
      <c r="M1215" s="61"/>
      <c r="N1215" s="61"/>
      <c r="O1215" s="266"/>
      <c r="P1215" s="61"/>
      <c r="Q1215" s="61"/>
      <c r="R1215" s="61"/>
      <c r="S1215" s="266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266"/>
      <c r="AD1215" s="61"/>
      <c r="AE1215" s="61"/>
      <c r="AF1215" s="61"/>
      <c r="AG1215" s="61"/>
      <c r="AH1215" s="61"/>
      <c r="AI1215" s="61"/>
      <c r="AJ1215" s="61"/>
      <c r="AK1215" s="266"/>
      <c r="AL1215" s="255"/>
      <c r="AM1215" s="255"/>
      <c r="AN1215" s="266"/>
      <c r="AO1215" s="186"/>
      <c r="AP1215" s="186"/>
      <c r="AQ1215" s="186"/>
      <c r="AR1215" s="186"/>
      <c r="AS1215" s="266"/>
      <c r="AT1215" s="268"/>
      <c r="AU1215" s="268"/>
      <c r="AV1215" s="268"/>
      <c r="AW1215" s="268"/>
      <c r="AX1215" s="269"/>
      <c r="AY1215" s="269"/>
      <c r="AZ1215" s="269"/>
      <c r="BA1215" s="269"/>
      <c r="BK1215" s="263"/>
      <c r="BL1215" s="146"/>
    </row>
    <row r="1216" spans="1:64">
      <c r="A1216" s="40"/>
      <c r="B1216" s="40"/>
      <c r="C1216" s="40"/>
      <c r="D1216" s="61"/>
      <c r="E1216" s="61"/>
      <c r="F1216" s="61"/>
      <c r="G1216" s="61"/>
      <c r="H1216" s="61"/>
      <c r="I1216" s="61"/>
      <c r="J1216" s="61"/>
      <c r="K1216" s="266"/>
      <c r="L1216" s="61"/>
      <c r="M1216" s="61"/>
      <c r="N1216" s="61"/>
      <c r="O1216" s="266"/>
      <c r="P1216" s="61"/>
      <c r="Q1216" s="61"/>
      <c r="R1216" s="61"/>
      <c r="S1216" s="266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266"/>
      <c r="AD1216" s="61"/>
      <c r="AE1216" s="61"/>
      <c r="AF1216" s="61"/>
      <c r="AG1216" s="61"/>
      <c r="AH1216" s="61"/>
      <c r="AI1216" s="61"/>
      <c r="AJ1216" s="61"/>
      <c r="AK1216" s="266"/>
      <c r="AL1216" s="255"/>
      <c r="AM1216" s="255"/>
      <c r="AN1216" s="266"/>
      <c r="AO1216" s="186"/>
      <c r="AP1216" s="186"/>
      <c r="AQ1216" s="186"/>
      <c r="AR1216" s="186"/>
      <c r="AS1216" s="266"/>
      <c r="AT1216" s="268"/>
      <c r="AU1216" s="268"/>
      <c r="AV1216" s="268"/>
      <c r="AW1216" s="268"/>
      <c r="AX1216" s="269"/>
      <c r="AY1216" s="269"/>
      <c r="AZ1216" s="269"/>
      <c r="BA1216" s="269"/>
      <c r="BK1216" s="263"/>
      <c r="BL1216" s="146"/>
    </row>
    <row r="1217" spans="1:64">
      <c r="A1217" s="40"/>
      <c r="B1217" s="40"/>
      <c r="C1217" s="40"/>
      <c r="D1217" s="61"/>
      <c r="E1217" s="61"/>
      <c r="F1217" s="61"/>
      <c r="G1217" s="61"/>
      <c r="H1217" s="61"/>
      <c r="I1217" s="61"/>
      <c r="J1217" s="61"/>
      <c r="K1217" s="266"/>
      <c r="L1217" s="61"/>
      <c r="M1217" s="61"/>
      <c r="N1217" s="61"/>
      <c r="O1217" s="266"/>
      <c r="P1217" s="61"/>
      <c r="Q1217" s="61"/>
      <c r="R1217" s="61"/>
      <c r="S1217" s="266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266"/>
      <c r="AD1217" s="61"/>
      <c r="AE1217" s="61"/>
      <c r="AF1217" s="61"/>
      <c r="AG1217" s="61"/>
      <c r="AH1217" s="61"/>
      <c r="AI1217" s="61"/>
      <c r="AJ1217" s="61"/>
      <c r="AK1217" s="266"/>
      <c r="AL1217" s="255"/>
      <c r="AM1217" s="255"/>
      <c r="AN1217" s="266"/>
      <c r="AO1217" s="186"/>
      <c r="AP1217" s="186"/>
      <c r="AQ1217" s="186"/>
      <c r="AR1217" s="186"/>
      <c r="AS1217" s="266"/>
      <c r="AT1217" s="268"/>
      <c r="AU1217" s="268"/>
      <c r="AV1217" s="268"/>
      <c r="AW1217" s="268"/>
      <c r="AX1217" s="269"/>
      <c r="AY1217" s="269"/>
      <c r="AZ1217" s="269"/>
      <c r="BA1217" s="269"/>
      <c r="BK1217" s="263"/>
      <c r="BL1217" s="146"/>
    </row>
    <row r="1218" spans="1:64">
      <c r="A1218" s="40"/>
      <c r="B1218" s="40"/>
      <c r="C1218" s="40"/>
      <c r="D1218" s="61"/>
      <c r="E1218" s="61"/>
      <c r="F1218" s="61"/>
      <c r="G1218" s="61"/>
      <c r="H1218" s="61"/>
      <c r="I1218" s="61"/>
      <c r="J1218" s="61"/>
      <c r="K1218" s="266"/>
      <c r="L1218" s="61"/>
      <c r="M1218" s="61"/>
      <c r="N1218" s="61"/>
      <c r="O1218" s="266"/>
      <c r="P1218" s="61"/>
      <c r="Q1218" s="61"/>
      <c r="R1218" s="61"/>
      <c r="S1218" s="266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266"/>
      <c r="AD1218" s="61"/>
      <c r="AE1218" s="61"/>
      <c r="AF1218" s="61"/>
      <c r="AG1218" s="61"/>
      <c r="AH1218" s="61"/>
      <c r="AI1218" s="61"/>
      <c r="AJ1218" s="61"/>
      <c r="AK1218" s="266"/>
      <c r="AL1218" s="255"/>
      <c r="AM1218" s="255"/>
      <c r="AN1218" s="266"/>
      <c r="AO1218" s="186"/>
      <c r="AP1218" s="186"/>
      <c r="AQ1218" s="186"/>
      <c r="AR1218" s="186"/>
      <c r="AS1218" s="266"/>
      <c r="AT1218" s="268"/>
      <c r="AU1218" s="268"/>
      <c r="AV1218" s="268"/>
      <c r="AW1218" s="268"/>
      <c r="AX1218" s="269"/>
      <c r="AY1218" s="269"/>
      <c r="AZ1218" s="269"/>
      <c r="BA1218" s="269"/>
      <c r="BK1218" s="263"/>
      <c r="BL1218" s="146"/>
    </row>
    <row r="1219" spans="1:64">
      <c r="A1219" s="40"/>
      <c r="B1219" s="40"/>
      <c r="C1219" s="40"/>
      <c r="D1219" s="61"/>
      <c r="E1219" s="61"/>
      <c r="F1219" s="61"/>
      <c r="G1219" s="61"/>
      <c r="H1219" s="61"/>
      <c r="I1219" s="61"/>
      <c r="J1219" s="61"/>
      <c r="K1219" s="266"/>
      <c r="L1219" s="61"/>
      <c r="M1219" s="61"/>
      <c r="N1219" s="61"/>
      <c r="O1219" s="266"/>
      <c r="P1219" s="61"/>
      <c r="Q1219" s="61"/>
      <c r="R1219" s="61"/>
      <c r="S1219" s="266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266"/>
      <c r="AD1219" s="61"/>
      <c r="AE1219" s="61"/>
      <c r="AF1219" s="61"/>
      <c r="AG1219" s="61"/>
      <c r="AH1219" s="61"/>
      <c r="AI1219" s="61"/>
      <c r="AJ1219" s="61"/>
      <c r="AK1219" s="266"/>
      <c r="AL1219" s="255"/>
      <c r="AM1219" s="255"/>
      <c r="AN1219" s="266"/>
      <c r="AO1219" s="186"/>
      <c r="AP1219" s="186"/>
      <c r="AQ1219" s="186"/>
      <c r="AR1219" s="186"/>
      <c r="AS1219" s="266"/>
      <c r="AT1219" s="268"/>
      <c r="AU1219" s="268"/>
      <c r="AV1219" s="268"/>
      <c r="AW1219" s="268"/>
      <c r="AX1219" s="269"/>
      <c r="AY1219" s="269"/>
      <c r="AZ1219" s="269"/>
      <c r="BA1219" s="269"/>
      <c r="BK1219" s="263"/>
      <c r="BL1219" s="146"/>
    </row>
    <row r="1220" spans="1:64">
      <c r="A1220" s="40"/>
      <c r="B1220" s="40"/>
      <c r="C1220" s="40"/>
      <c r="D1220" s="61"/>
      <c r="E1220" s="61"/>
      <c r="F1220" s="61"/>
      <c r="G1220" s="61"/>
      <c r="H1220" s="61"/>
      <c r="I1220" s="61"/>
      <c r="J1220" s="61"/>
      <c r="K1220" s="266"/>
      <c r="L1220" s="61"/>
      <c r="M1220" s="61"/>
      <c r="N1220" s="61"/>
      <c r="O1220" s="266"/>
      <c r="P1220" s="61"/>
      <c r="Q1220" s="61"/>
      <c r="R1220" s="61"/>
      <c r="S1220" s="266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266"/>
      <c r="AD1220" s="61"/>
      <c r="AE1220" s="61"/>
      <c r="AF1220" s="61"/>
      <c r="AG1220" s="61"/>
      <c r="AH1220" s="61"/>
      <c r="AI1220" s="61"/>
      <c r="AJ1220" s="61"/>
      <c r="AK1220" s="266"/>
      <c r="AL1220" s="255"/>
      <c r="AM1220" s="255"/>
      <c r="AN1220" s="266"/>
      <c r="AO1220" s="186"/>
      <c r="AP1220" s="186"/>
      <c r="AQ1220" s="186"/>
      <c r="AR1220" s="186"/>
      <c r="AS1220" s="266"/>
      <c r="AT1220" s="268"/>
      <c r="AU1220" s="268"/>
      <c r="AV1220" s="268"/>
      <c r="AW1220" s="268"/>
      <c r="AX1220" s="269"/>
      <c r="AY1220" s="269"/>
      <c r="AZ1220" s="269"/>
      <c r="BA1220" s="269"/>
      <c r="BK1220" s="263"/>
      <c r="BL1220" s="146"/>
    </row>
    <row r="1221" spans="1:64">
      <c r="A1221" s="40"/>
      <c r="B1221" s="40"/>
      <c r="C1221" s="40"/>
      <c r="D1221" s="61"/>
      <c r="E1221" s="61"/>
      <c r="F1221" s="61"/>
      <c r="G1221" s="61"/>
      <c r="H1221" s="61"/>
      <c r="I1221" s="61"/>
      <c r="J1221" s="61"/>
      <c r="K1221" s="266"/>
      <c r="L1221" s="61"/>
      <c r="M1221" s="61"/>
      <c r="N1221" s="61"/>
      <c r="O1221" s="266"/>
      <c r="P1221" s="61"/>
      <c r="Q1221" s="61"/>
      <c r="R1221" s="61"/>
      <c r="S1221" s="266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266"/>
      <c r="AD1221" s="61"/>
      <c r="AE1221" s="61"/>
      <c r="AF1221" s="61"/>
      <c r="AG1221" s="61"/>
      <c r="AH1221" s="61"/>
      <c r="AI1221" s="61"/>
      <c r="AJ1221" s="61"/>
      <c r="AK1221" s="266"/>
      <c r="AL1221" s="255"/>
      <c r="AM1221" s="255"/>
      <c r="AN1221" s="266"/>
      <c r="AO1221" s="186"/>
      <c r="AP1221" s="186"/>
      <c r="AQ1221" s="186"/>
      <c r="AR1221" s="186"/>
      <c r="AS1221" s="266"/>
      <c r="AT1221" s="268"/>
      <c r="AU1221" s="268"/>
      <c r="AV1221" s="268"/>
      <c r="AW1221" s="268"/>
      <c r="AX1221" s="269"/>
      <c r="AY1221" s="269"/>
      <c r="AZ1221" s="269"/>
      <c r="BA1221" s="269"/>
      <c r="BK1221" s="263"/>
      <c r="BL1221" s="146"/>
    </row>
    <row r="1222" spans="1:64">
      <c r="A1222" s="40"/>
      <c r="B1222" s="40"/>
      <c r="C1222" s="40"/>
      <c r="D1222" s="61"/>
      <c r="E1222" s="61"/>
      <c r="F1222" s="61"/>
      <c r="G1222" s="61"/>
      <c r="H1222" s="61"/>
      <c r="I1222" s="61"/>
      <c r="J1222" s="61"/>
      <c r="K1222" s="266"/>
      <c r="L1222" s="61"/>
      <c r="M1222" s="61"/>
      <c r="N1222" s="61"/>
      <c r="O1222" s="266"/>
      <c r="P1222" s="61"/>
      <c r="Q1222" s="61"/>
      <c r="R1222" s="61"/>
      <c r="S1222" s="266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266"/>
      <c r="AD1222" s="61"/>
      <c r="AE1222" s="61"/>
      <c r="AF1222" s="61"/>
      <c r="AG1222" s="61"/>
      <c r="AH1222" s="61"/>
      <c r="AI1222" s="61"/>
      <c r="AJ1222" s="61"/>
      <c r="AK1222" s="266"/>
      <c r="AL1222" s="255"/>
      <c r="AM1222" s="255"/>
      <c r="AN1222" s="266"/>
      <c r="AO1222" s="186"/>
      <c r="AP1222" s="186"/>
      <c r="AQ1222" s="186"/>
      <c r="AR1222" s="186"/>
      <c r="AS1222" s="266"/>
      <c r="AT1222" s="268"/>
      <c r="AU1222" s="268"/>
      <c r="AV1222" s="268"/>
      <c r="AW1222" s="268"/>
      <c r="AX1222" s="269"/>
      <c r="AY1222" s="269"/>
      <c r="AZ1222" s="269"/>
      <c r="BA1222" s="269"/>
      <c r="BK1222" s="263"/>
      <c r="BL1222" s="146"/>
    </row>
    <row r="1223" spans="1:64">
      <c r="A1223" s="40"/>
      <c r="B1223" s="40"/>
      <c r="C1223" s="40"/>
      <c r="D1223" s="61"/>
      <c r="E1223" s="61"/>
      <c r="F1223" s="61"/>
      <c r="G1223" s="61"/>
      <c r="H1223" s="61"/>
      <c r="I1223" s="61"/>
      <c r="J1223" s="61"/>
      <c r="K1223" s="266"/>
      <c r="L1223" s="61"/>
      <c r="M1223" s="61"/>
      <c r="N1223" s="61"/>
      <c r="O1223" s="266"/>
      <c r="P1223" s="61"/>
      <c r="Q1223" s="61"/>
      <c r="R1223" s="61"/>
      <c r="S1223" s="266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266"/>
      <c r="AD1223" s="61"/>
      <c r="AE1223" s="61"/>
      <c r="AF1223" s="61"/>
      <c r="AG1223" s="61"/>
      <c r="AH1223" s="61"/>
      <c r="AI1223" s="61"/>
      <c r="AJ1223" s="61"/>
      <c r="AK1223" s="266"/>
      <c r="AL1223" s="255"/>
      <c r="AM1223" s="255"/>
      <c r="AN1223" s="266"/>
      <c r="AO1223" s="186"/>
      <c r="AP1223" s="186"/>
      <c r="AQ1223" s="186"/>
      <c r="AR1223" s="186"/>
      <c r="AS1223" s="266"/>
      <c r="AT1223" s="268"/>
      <c r="AU1223" s="268"/>
      <c r="AV1223" s="268"/>
      <c r="AW1223" s="268"/>
      <c r="AX1223" s="269"/>
      <c r="AY1223" s="269"/>
      <c r="AZ1223" s="269"/>
      <c r="BA1223" s="269"/>
      <c r="BK1223" s="263"/>
      <c r="BL1223" s="146"/>
    </row>
    <row r="1224" spans="1:64">
      <c r="A1224" s="40"/>
      <c r="B1224" s="40"/>
      <c r="C1224" s="40"/>
      <c r="D1224" s="61"/>
      <c r="E1224" s="61"/>
      <c r="F1224" s="61"/>
      <c r="G1224" s="61"/>
      <c r="H1224" s="61"/>
      <c r="I1224" s="61"/>
      <c r="J1224" s="61"/>
      <c r="K1224" s="266"/>
      <c r="L1224" s="61"/>
      <c r="M1224" s="61"/>
      <c r="N1224" s="61"/>
      <c r="O1224" s="266"/>
      <c r="P1224" s="61"/>
      <c r="Q1224" s="61"/>
      <c r="R1224" s="61"/>
      <c r="S1224" s="266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266"/>
      <c r="AD1224" s="61"/>
      <c r="AE1224" s="61"/>
      <c r="AF1224" s="61"/>
      <c r="AG1224" s="61"/>
      <c r="AH1224" s="61"/>
      <c r="AI1224" s="61"/>
      <c r="AJ1224" s="61"/>
      <c r="AK1224" s="266"/>
      <c r="AL1224" s="255"/>
      <c r="AM1224" s="255"/>
      <c r="AN1224" s="266"/>
      <c r="AO1224" s="186"/>
      <c r="AP1224" s="186"/>
      <c r="AQ1224" s="186"/>
      <c r="AR1224" s="186"/>
      <c r="AS1224" s="266"/>
      <c r="AT1224" s="268"/>
      <c r="AU1224" s="268"/>
      <c r="AV1224" s="268"/>
      <c r="AW1224" s="268"/>
      <c r="AX1224" s="269"/>
      <c r="AY1224" s="269"/>
      <c r="AZ1224" s="269"/>
      <c r="BA1224" s="269"/>
      <c r="BK1224" s="263"/>
      <c r="BL1224" s="146"/>
    </row>
    <row r="1225" spans="1:64">
      <c r="A1225" s="40"/>
      <c r="B1225" s="40"/>
      <c r="C1225" s="40"/>
      <c r="D1225" s="61"/>
      <c r="E1225" s="61"/>
      <c r="F1225" s="61"/>
      <c r="G1225" s="61"/>
      <c r="H1225" s="61"/>
      <c r="I1225" s="61"/>
      <c r="J1225" s="61"/>
      <c r="K1225" s="266"/>
      <c r="L1225" s="61"/>
      <c r="M1225" s="61"/>
      <c r="N1225" s="61"/>
      <c r="O1225" s="266"/>
      <c r="P1225" s="61"/>
      <c r="Q1225" s="61"/>
      <c r="R1225" s="61"/>
      <c r="S1225" s="266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266"/>
      <c r="AD1225" s="61"/>
      <c r="AE1225" s="61"/>
      <c r="AF1225" s="61"/>
      <c r="AG1225" s="61"/>
      <c r="AH1225" s="61"/>
      <c r="AI1225" s="61"/>
      <c r="AJ1225" s="61"/>
      <c r="AK1225" s="266"/>
      <c r="AL1225" s="255"/>
      <c r="AM1225" s="255"/>
      <c r="AN1225" s="266"/>
      <c r="AO1225" s="186"/>
      <c r="AP1225" s="186"/>
      <c r="AQ1225" s="186"/>
      <c r="AR1225" s="186"/>
      <c r="AS1225" s="266"/>
      <c r="AT1225" s="268"/>
      <c r="AU1225" s="268"/>
      <c r="AV1225" s="268"/>
      <c r="AW1225" s="268"/>
      <c r="AX1225" s="269"/>
      <c r="AY1225" s="269"/>
      <c r="AZ1225" s="269"/>
      <c r="BA1225" s="269"/>
      <c r="BK1225" s="263"/>
      <c r="BL1225" s="146"/>
    </row>
    <row r="1226" spans="1:64">
      <c r="A1226" s="40"/>
      <c r="B1226" s="40"/>
      <c r="C1226" s="40"/>
      <c r="D1226" s="61"/>
      <c r="E1226" s="61"/>
      <c r="F1226" s="61"/>
      <c r="G1226" s="61"/>
      <c r="H1226" s="61"/>
      <c r="I1226" s="61"/>
      <c r="J1226" s="61"/>
      <c r="K1226" s="266"/>
      <c r="L1226" s="61"/>
      <c r="M1226" s="61"/>
      <c r="N1226" s="61"/>
      <c r="O1226" s="266"/>
      <c r="P1226" s="61"/>
      <c r="Q1226" s="61"/>
      <c r="R1226" s="61"/>
      <c r="S1226" s="266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266"/>
      <c r="AD1226" s="61"/>
      <c r="AE1226" s="61"/>
      <c r="AF1226" s="61"/>
      <c r="AG1226" s="61"/>
      <c r="AH1226" s="61"/>
      <c r="AI1226" s="61"/>
      <c r="AJ1226" s="61"/>
      <c r="AK1226" s="266"/>
      <c r="AL1226" s="255"/>
      <c r="AM1226" s="255"/>
      <c r="AN1226" s="266"/>
      <c r="AO1226" s="186"/>
      <c r="AP1226" s="186"/>
      <c r="AQ1226" s="186"/>
      <c r="AR1226" s="186"/>
      <c r="AS1226" s="266"/>
      <c r="AT1226" s="268"/>
      <c r="AU1226" s="268"/>
      <c r="AV1226" s="268"/>
      <c r="AW1226" s="268"/>
      <c r="AX1226" s="269"/>
      <c r="AY1226" s="269"/>
      <c r="AZ1226" s="269"/>
      <c r="BA1226" s="269"/>
      <c r="BK1226" s="263"/>
      <c r="BL1226" s="146"/>
    </row>
    <row r="1227" spans="1:64">
      <c r="A1227" s="40"/>
      <c r="B1227" s="40"/>
      <c r="C1227" s="40"/>
      <c r="D1227" s="61"/>
      <c r="E1227" s="61"/>
      <c r="F1227" s="61"/>
      <c r="G1227" s="61"/>
      <c r="H1227" s="61"/>
      <c r="I1227" s="61"/>
      <c r="J1227" s="61"/>
      <c r="K1227" s="266"/>
      <c r="L1227" s="61"/>
      <c r="M1227" s="61"/>
      <c r="N1227" s="61"/>
      <c r="O1227" s="266"/>
      <c r="P1227" s="61"/>
      <c r="Q1227" s="61"/>
      <c r="R1227" s="61"/>
      <c r="S1227" s="266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266"/>
      <c r="AD1227" s="61"/>
      <c r="AE1227" s="61"/>
      <c r="AF1227" s="61"/>
      <c r="AG1227" s="61"/>
      <c r="AH1227" s="61"/>
      <c r="AI1227" s="61"/>
      <c r="AJ1227" s="61"/>
      <c r="AK1227" s="266"/>
      <c r="AL1227" s="255"/>
      <c r="AM1227" s="255"/>
      <c r="AN1227" s="266"/>
      <c r="AO1227" s="186"/>
      <c r="AP1227" s="186"/>
      <c r="AQ1227" s="186"/>
      <c r="AR1227" s="186"/>
      <c r="AS1227" s="266"/>
      <c r="AT1227" s="268"/>
      <c r="AU1227" s="268"/>
      <c r="AV1227" s="268"/>
      <c r="AW1227" s="268"/>
      <c r="AX1227" s="269"/>
      <c r="AY1227" s="269"/>
      <c r="AZ1227" s="269"/>
      <c r="BA1227" s="269"/>
      <c r="BK1227" s="263"/>
      <c r="BL1227" s="146"/>
    </row>
    <row r="1228" spans="1:64">
      <c r="A1228" s="40"/>
      <c r="B1228" s="40"/>
      <c r="C1228" s="40"/>
      <c r="D1228" s="61"/>
      <c r="E1228" s="61"/>
      <c r="F1228" s="61"/>
      <c r="G1228" s="61"/>
      <c r="H1228" s="61"/>
      <c r="I1228" s="61"/>
      <c r="J1228" s="61"/>
      <c r="K1228" s="266"/>
      <c r="L1228" s="61"/>
      <c r="M1228" s="61"/>
      <c r="N1228" s="61"/>
      <c r="O1228" s="266"/>
      <c r="P1228" s="61"/>
      <c r="Q1228" s="61"/>
      <c r="R1228" s="61"/>
      <c r="S1228" s="266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266"/>
      <c r="AD1228" s="61"/>
      <c r="AE1228" s="61"/>
      <c r="AF1228" s="61"/>
      <c r="AG1228" s="61"/>
      <c r="AH1228" s="61"/>
      <c r="AI1228" s="61"/>
      <c r="AJ1228" s="61"/>
      <c r="AK1228" s="266"/>
      <c r="AL1228" s="255"/>
      <c r="AM1228" s="255"/>
      <c r="AN1228" s="266"/>
      <c r="AO1228" s="186"/>
      <c r="AP1228" s="186"/>
      <c r="AQ1228" s="186"/>
      <c r="AR1228" s="186"/>
      <c r="AS1228" s="266"/>
      <c r="AT1228" s="268"/>
      <c r="AU1228" s="268"/>
      <c r="AV1228" s="268"/>
      <c r="AW1228" s="268"/>
      <c r="AX1228" s="269"/>
      <c r="AY1228" s="269"/>
      <c r="AZ1228" s="269"/>
      <c r="BA1228" s="269"/>
      <c r="BK1228" s="263"/>
      <c r="BL1228" s="146"/>
    </row>
    <row r="1229" spans="1:64">
      <c r="A1229" s="40"/>
      <c r="B1229" s="40"/>
      <c r="C1229" s="40"/>
      <c r="D1229" s="61"/>
      <c r="E1229" s="61"/>
      <c r="F1229" s="61"/>
      <c r="G1229" s="61"/>
      <c r="H1229" s="61"/>
      <c r="I1229" s="61"/>
      <c r="J1229" s="61"/>
      <c r="K1229" s="266"/>
      <c r="L1229" s="61"/>
      <c r="M1229" s="61"/>
      <c r="N1229" s="61"/>
      <c r="O1229" s="266"/>
      <c r="P1229" s="61"/>
      <c r="Q1229" s="61"/>
      <c r="R1229" s="61"/>
      <c r="S1229" s="266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266"/>
      <c r="AD1229" s="61"/>
      <c r="AE1229" s="61"/>
      <c r="AF1229" s="61"/>
      <c r="AG1229" s="61"/>
      <c r="AH1229" s="61"/>
      <c r="AI1229" s="61"/>
      <c r="AJ1229" s="61"/>
      <c r="AK1229" s="266"/>
      <c r="AL1229" s="255"/>
      <c r="AM1229" s="255"/>
      <c r="AN1229" s="266"/>
      <c r="AO1229" s="186"/>
      <c r="AP1229" s="186"/>
      <c r="AQ1229" s="186"/>
      <c r="AR1229" s="186"/>
      <c r="AS1229" s="266"/>
      <c r="AT1229" s="268"/>
      <c r="AU1229" s="268"/>
      <c r="AV1229" s="268"/>
      <c r="AW1229" s="268"/>
      <c r="AX1229" s="269"/>
      <c r="AY1229" s="269"/>
      <c r="AZ1229" s="269"/>
      <c r="BA1229" s="269"/>
      <c r="BK1229" s="263"/>
      <c r="BL1229" s="146"/>
    </row>
    <row r="1230" spans="1:64">
      <c r="A1230" s="40"/>
      <c r="B1230" s="40"/>
      <c r="C1230" s="40"/>
      <c r="D1230" s="61"/>
      <c r="E1230" s="61"/>
      <c r="F1230" s="61"/>
      <c r="G1230" s="61"/>
      <c r="H1230" s="61"/>
      <c r="I1230" s="61"/>
      <c r="J1230" s="61"/>
      <c r="K1230" s="266"/>
      <c r="L1230" s="61"/>
      <c r="M1230" s="61"/>
      <c r="N1230" s="61"/>
      <c r="O1230" s="266"/>
      <c r="P1230" s="61"/>
      <c r="Q1230" s="61"/>
      <c r="R1230" s="61"/>
      <c r="S1230" s="266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266"/>
      <c r="AD1230" s="61"/>
      <c r="AE1230" s="61"/>
      <c r="AF1230" s="61"/>
      <c r="AG1230" s="61"/>
      <c r="AH1230" s="61"/>
      <c r="AI1230" s="61"/>
      <c r="AJ1230" s="61"/>
      <c r="AK1230" s="266"/>
      <c r="AL1230" s="255"/>
      <c r="AM1230" s="255"/>
      <c r="AN1230" s="266"/>
      <c r="AO1230" s="186"/>
      <c r="AP1230" s="186"/>
      <c r="AQ1230" s="186"/>
      <c r="AR1230" s="186"/>
      <c r="AS1230" s="266"/>
      <c r="AT1230" s="268"/>
      <c r="AU1230" s="268"/>
      <c r="AV1230" s="268"/>
      <c r="AW1230" s="268"/>
      <c r="AX1230" s="269"/>
      <c r="AY1230" s="269"/>
      <c r="AZ1230" s="269"/>
      <c r="BA1230" s="269"/>
      <c r="BK1230" s="263"/>
      <c r="BL1230" s="146"/>
    </row>
    <row r="1231" spans="1:64">
      <c r="A1231" s="40"/>
      <c r="B1231" s="40"/>
      <c r="C1231" s="40"/>
      <c r="D1231" s="61"/>
      <c r="E1231" s="61"/>
      <c r="F1231" s="61"/>
      <c r="G1231" s="61"/>
      <c r="H1231" s="61"/>
      <c r="I1231" s="61"/>
      <c r="J1231" s="61"/>
      <c r="K1231" s="266"/>
      <c r="L1231" s="61"/>
      <c r="M1231" s="61"/>
      <c r="N1231" s="61"/>
      <c r="O1231" s="266"/>
      <c r="P1231" s="61"/>
      <c r="Q1231" s="61"/>
      <c r="R1231" s="61"/>
      <c r="S1231" s="266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266"/>
      <c r="AD1231" s="61"/>
      <c r="AE1231" s="61"/>
      <c r="AF1231" s="61"/>
      <c r="AG1231" s="61"/>
      <c r="AH1231" s="61"/>
      <c r="AI1231" s="61"/>
      <c r="AJ1231" s="61"/>
      <c r="AK1231" s="266"/>
      <c r="AL1231" s="255"/>
      <c r="AM1231" s="255"/>
      <c r="AN1231" s="266"/>
      <c r="AO1231" s="186"/>
      <c r="AP1231" s="186"/>
      <c r="AQ1231" s="186"/>
      <c r="AR1231" s="186"/>
      <c r="AS1231" s="266"/>
      <c r="AT1231" s="268"/>
      <c r="AU1231" s="268"/>
      <c r="AV1231" s="268"/>
      <c r="AW1231" s="268"/>
      <c r="AX1231" s="269"/>
      <c r="AY1231" s="269"/>
      <c r="AZ1231" s="269"/>
      <c r="BA1231" s="269"/>
      <c r="BK1231" s="263"/>
      <c r="BL1231" s="146"/>
    </row>
    <row r="1232" spans="1:64">
      <c r="A1232" s="40"/>
      <c r="B1232" s="40"/>
      <c r="C1232" s="40"/>
      <c r="D1232" s="61"/>
      <c r="E1232" s="61"/>
      <c r="F1232" s="61"/>
      <c r="G1232" s="61"/>
      <c r="H1232" s="61"/>
      <c r="I1232" s="61"/>
      <c r="J1232" s="61"/>
      <c r="K1232" s="266"/>
      <c r="L1232" s="61"/>
      <c r="M1232" s="61"/>
      <c r="N1232" s="61"/>
      <c r="O1232" s="266"/>
      <c r="P1232" s="61"/>
      <c r="Q1232" s="61"/>
      <c r="R1232" s="61"/>
      <c r="S1232" s="266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266"/>
      <c r="AD1232" s="61"/>
      <c r="AE1232" s="61"/>
      <c r="AF1232" s="61"/>
      <c r="AG1232" s="61"/>
      <c r="AH1232" s="61"/>
      <c r="AI1232" s="61"/>
      <c r="AJ1232" s="61"/>
      <c r="AK1232" s="266"/>
      <c r="AL1232" s="255"/>
      <c r="AM1232" s="255"/>
      <c r="AN1232" s="266"/>
      <c r="AO1232" s="186"/>
      <c r="AP1232" s="186"/>
      <c r="AQ1232" s="186"/>
      <c r="AR1232" s="186"/>
      <c r="AS1232" s="266"/>
      <c r="AT1232" s="268"/>
      <c r="AU1232" s="268"/>
      <c r="AV1232" s="268"/>
      <c r="AW1232" s="268"/>
      <c r="AX1232" s="269"/>
      <c r="AY1232" s="269"/>
      <c r="AZ1232" s="269"/>
      <c r="BA1232" s="269"/>
      <c r="BK1232" s="263"/>
      <c r="BL1232" s="146"/>
    </row>
    <row r="1233" spans="1:64">
      <c r="A1233" s="40"/>
      <c r="B1233" s="40"/>
      <c r="C1233" s="40"/>
      <c r="D1233" s="61"/>
      <c r="E1233" s="61"/>
      <c r="F1233" s="61"/>
      <c r="G1233" s="61"/>
      <c r="H1233" s="61"/>
      <c r="I1233" s="61"/>
      <c r="J1233" s="61"/>
      <c r="K1233" s="266"/>
      <c r="L1233" s="61"/>
      <c r="M1233" s="61"/>
      <c r="N1233" s="61"/>
      <c r="O1233" s="266"/>
      <c r="P1233" s="61"/>
      <c r="Q1233" s="61"/>
      <c r="R1233" s="61"/>
      <c r="S1233" s="266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266"/>
      <c r="AD1233" s="61"/>
      <c r="AE1233" s="61"/>
      <c r="AF1233" s="61"/>
      <c r="AG1233" s="61"/>
      <c r="AH1233" s="61"/>
      <c r="AI1233" s="61"/>
      <c r="AJ1233" s="61"/>
      <c r="AK1233" s="266"/>
      <c r="AL1233" s="255"/>
      <c r="AM1233" s="255"/>
      <c r="AN1233" s="266"/>
      <c r="AO1233" s="186"/>
      <c r="AP1233" s="186"/>
      <c r="AQ1233" s="186"/>
      <c r="AR1233" s="186"/>
      <c r="AS1233" s="266"/>
      <c r="AT1233" s="268"/>
      <c r="AU1233" s="268"/>
      <c r="AV1233" s="268"/>
      <c r="AW1233" s="268"/>
      <c r="AX1233" s="269"/>
      <c r="AY1233" s="269"/>
      <c r="AZ1233" s="269"/>
      <c r="BA1233" s="269"/>
      <c r="BK1233" s="263"/>
      <c r="BL1233" s="146"/>
    </row>
    <row r="1234" spans="1:64">
      <c r="A1234" s="40"/>
      <c r="B1234" s="40"/>
      <c r="C1234" s="40"/>
      <c r="D1234" s="61"/>
      <c r="E1234" s="61"/>
      <c r="F1234" s="61"/>
      <c r="G1234" s="61"/>
      <c r="H1234" s="61"/>
      <c r="I1234" s="61"/>
      <c r="J1234" s="61"/>
      <c r="K1234" s="266"/>
      <c r="L1234" s="61"/>
      <c r="M1234" s="61"/>
      <c r="N1234" s="61"/>
      <c r="O1234" s="266"/>
      <c r="P1234" s="61"/>
      <c r="Q1234" s="61"/>
      <c r="R1234" s="61"/>
      <c r="S1234" s="266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266"/>
      <c r="AD1234" s="61"/>
      <c r="AE1234" s="61"/>
      <c r="AF1234" s="61"/>
      <c r="AG1234" s="61"/>
      <c r="AH1234" s="61"/>
      <c r="AI1234" s="61"/>
      <c r="AJ1234" s="61"/>
      <c r="AK1234" s="266"/>
      <c r="AL1234" s="255"/>
      <c r="AM1234" s="255"/>
      <c r="AN1234" s="266"/>
      <c r="AO1234" s="186"/>
      <c r="AP1234" s="186"/>
      <c r="AQ1234" s="186"/>
      <c r="AR1234" s="186"/>
      <c r="AS1234" s="266"/>
      <c r="AT1234" s="268"/>
      <c r="AU1234" s="268"/>
      <c r="AV1234" s="268"/>
      <c r="AW1234" s="268"/>
      <c r="AX1234" s="269"/>
      <c r="AY1234" s="269"/>
      <c r="AZ1234" s="269"/>
      <c r="BA1234" s="269"/>
      <c r="BK1234" s="263"/>
      <c r="BL1234" s="146"/>
    </row>
    <row r="1235" spans="1:64">
      <c r="A1235" s="40"/>
      <c r="B1235" s="40"/>
      <c r="C1235" s="40"/>
      <c r="D1235" s="61"/>
      <c r="E1235" s="61"/>
      <c r="F1235" s="61"/>
      <c r="G1235" s="61"/>
      <c r="H1235" s="61"/>
      <c r="I1235" s="61"/>
      <c r="J1235" s="61"/>
      <c r="K1235" s="266"/>
      <c r="L1235" s="61"/>
      <c r="M1235" s="61"/>
      <c r="N1235" s="61"/>
      <c r="O1235" s="266"/>
      <c r="P1235" s="61"/>
      <c r="Q1235" s="61"/>
      <c r="R1235" s="61"/>
      <c r="S1235" s="266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266"/>
      <c r="AD1235" s="61"/>
      <c r="AE1235" s="61"/>
      <c r="AF1235" s="61"/>
      <c r="AG1235" s="61"/>
      <c r="AH1235" s="61"/>
      <c r="AI1235" s="61"/>
      <c r="AJ1235" s="61"/>
      <c r="AK1235" s="266"/>
      <c r="AL1235" s="255"/>
      <c r="AM1235" s="255"/>
      <c r="AN1235" s="266"/>
      <c r="AO1235" s="186"/>
      <c r="AP1235" s="186"/>
      <c r="AQ1235" s="186"/>
      <c r="AR1235" s="186"/>
      <c r="AS1235" s="266"/>
      <c r="AT1235" s="268"/>
      <c r="AU1235" s="268"/>
      <c r="AV1235" s="268"/>
      <c r="AW1235" s="268"/>
      <c r="AX1235" s="269"/>
      <c r="AY1235" s="269"/>
      <c r="AZ1235" s="269"/>
      <c r="BA1235" s="269"/>
      <c r="BK1235" s="263"/>
      <c r="BL1235" s="146"/>
    </row>
    <row r="1236" spans="1:64">
      <c r="A1236" s="40"/>
      <c r="B1236" s="40"/>
      <c r="C1236" s="40"/>
      <c r="D1236" s="61"/>
      <c r="E1236" s="61"/>
      <c r="F1236" s="61"/>
      <c r="G1236" s="61"/>
      <c r="H1236" s="61"/>
      <c r="I1236" s="61"/>
      <c r="J1236" s="61"/>
      <c r="K1236" s="266"/>
      <c r="L1236" s="61"/>
      <c r="M1236" s="61"/>
      <c r="N1236" s="61"/>
      <c r="O1236" s="266"/>
      <c r="P1236" s="61"/>
      <c r="Q1236" s="61"/>
      <c r="R1236" s="61"/>
      <c r="S1236" s="266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266"/>
      <c r="AD1236" s="61"/>
      <c r="AE1236" s="61"/>
      <c r="AF1236" s="61"/>
      <c r="AG1236" s="61"/>
      <c r="AH1236" s="61"/>
      <c r="AI1236" s="61"/>
      <c r="AJ1236" s="61"/>
      <c r="AK1236" s="266"/>
      <c r="AL1236" s="255"/>
      <c r="AM1236" s="255"/>
      <c r="AN1236" s="266"/>
      <c r="AO1236" s="186"/>
      <c r="AP1236" s="186"/>
      <c r="AQ1236" s="186"/>
      <c r="AR1236" s="186"/>
      <c r="AS1236" s="266"/>
      <c r="AT1236" s="268"/>
      <c r="AU1236" s="268"/>
      <c r="AV1236" s="268"/>
      <c r="AW1236" s="268"/>
      <c r="AX1236" s="269"/>
      <c r="AY1236" s="269"/>
      <c r="AZ1236" s="269"/>
      <c r="BA1236" s="269"/>
      <c r="BK1236" s="263"/>
      <c r="BL1236" s="146"/>
    </row>
    <row r="1237" spans="1:64">
      <c r="A1237" s="40"/>
      <c r="B1237" s="40"/>
      <c r="C1237" s="40"/>
      <c r="D1237" s="61"/>
      <c r="E1237" s="61"/>
      <c r="F1237" s="61"/>
      <c r="G1237" s="61"/>
      <c r="H1237" s="61"/>
      <c r="I1237" s="61"/>
      <c r="J1237" s="61"/>
      <c r="K1237" s="266"/>
      <c r="L1237" s="61"/>
      <c r="M1237" s="61"/>
      <c r="N1237" s="61"/>
      <c r="O1237" s="266"/>
      <c r="P1237" s="61"/>
      <c r="Q1237" s="61"/>
      <c r="R1237" s="61"/>
      <c r="S1237" s="266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266"/>
      <c r="AD1237" s="61"/>
      <c r="AE1237" s="61"/>
      <c r="AF1237" s="61"/>
      <c r="AG1237" s="61"/>
      <c r="AH1237" s="61"/>
      <c r="AI1237" s="61"/>
      <c r="AJ1237" s="61"/>
      <c r="AK1237" s="266"/>
      <c r="AL1237" s="255"/>
      <c r="AM1237" s="255"/>
      <c r="AN1237" s="266"/>
      <c r="AO1237" s="186"/>
      <c r="AP1237" s="186"/>
      <c r="AQ1237" s="186"/>
      <c r="AR1237" s="186"/>
      <c r="AS1237" s="266"/>
      <c r="AT1237" s="268"/>
      <c r="AU1237" s="268"/>
      <c r="AV1237" s="268"/>
      <c r="AW1237" s="268"/>
      <c r="AX1237" s="269"/>
      <c r="AY1237" s="269"/>
      <c r="AZ1237" s="269"/>
      <c r="BA1237" s="269"/>
      <c r="BK1237" s="263"/>
      <c r="BL1237" s="146"/>
    </row>
    <row r="1238" spans="1:64">
      <c r="A1238" s="40"/>
      <c r="B1238" s="40"/>
      <c r="C1238" s="40"/>
      <c r="D1238" s="61"/>
      <c r="E1238" s="61"/>
      <c r="F1238" s="61"/>
      <c r="G1238" s="61"/>
      <c r="H1238" s="61"/>
      <c r="I1238" s="61"/>
      <c r="J1238" s="61"/>
      <c r="K1238" s="266"/>
      <c r="L1238" s="61"/>
      <c r="M1238" s="61"/>
      <c r="N1238" s="61"/>
      <c r="O1238" s="266"/>
      <c r="P1238" s="61"/>
      <c r="Q1238" s="61"/>
      <c r="R1238" s="61"/>
      <c r="S1238" s="266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266"/>
      <c r="AD1238" s="61"/>
      <c r="AE1238" s="61"/>
      <c r="AF1238" s="61"/>
      <c r="AG1238" s="61"/>
      <c r="AH1238" s="61"/>
      <c r="AI1238" s="61"/>
      <c r="AJ1238" s="61"/>
      <c r="AK1238" s="266"/>
      <c r="AL1238" s="255"/>
      <c r="AM1238" s="255"/>
      <c r="AN1238" s="266"/>
      <c r="AO1238" s="186"/>
      <c r="AP1238" s="186"/>
      <c r="AQ1238" s="186"/>
      <c r="AR1238" s="186"/>
      <c r="AS1238" s="266"/>
      <c r="AT1238" s="268"/>
      <c r="AU1238" s="268"/>
      <c r="AV1238" s="268"/>
      <c r="AW1238" s="268"/>
      <c r="AX1238" s="269"/>
      <c r="AY1238" s="269"/>
      <c r="AZ1238" s="269"/>
      <c r="BA1238" s="269"/>
      <c r="BK1238" s="263"/>
      <c r="BL1238" s="146"/>
    </row>
    <row r="1239" spans="1:64">
      <c r="A1239" s="40"/>
      <c r="B1239" s="40"/>
      <c r="C1239" s="40"/>
      <c r="D1239" s="61"/>
      <c r="E1239" s="61"/>
      <c r="F1239" s="61"/>
      <c r="G1239" s="61"/>
      <c r="H1239" s="61"/>
      <c r="I1239" s="61"/>
      <c r="J1239" s="61"/>
      <c r="K1239" s="266"/>
      <c r="L1239" s="61"/>
      <c r="M1239" s="61"/>
      <c r="N1239" s="61"/>
      <c r="O1239" s="266"/>
      <c r="P1239" s="61"/>
      <c r="Q1239" s="61"/>
      <c r="R1239" s="61"/>
      <c r="S1239" s="266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266"/>
      <c r="AD1239" s="61"/>
      <c r="AE1239" s="61"/>
      <c r="AF1239" s="61"/>
      <c r="AG1239" s="61"/>
      <c r="AH1239" s="61"/>
      <c r="AI1239" s="61"/>
      <c r="AJ1239" s="61"/>
      <c r="AK1239" s="266"/>
      <c r="AL1239" s="255"/>
      <c r="AM1239" s="255"/>
      <c r="AN1239" s="266"/>
      <c r="AO1239" s="186"/>
      <c r="AP1239" s="186"/>
      <c r="AQ1239" s="186"/>
      <c r="AR1239" s="186"/>
      <c r="AS1239" s="266"/>
      <c r="AT1239" s="268"/>
      <c r="AU1239" s="268"/>
      <c r="AV1239" s="268"/>
      <c r="AW1239" s="268"/>
      <c r="AX1239" s="269"/>
      <c r="AY1239" s="269"/>
      <c r="AZ1239" s="269"/>
      <c r="BA1239" s="269"/>
      <c r="BK1239" s="263"/>
      <c r="BL1239" s="146"/>
    </row>
    <row r="1240" spans="1:64">
      <c r="A1240" s="40"/>
      <c r="B1240" s="40"/>
      <c r="C1240" s="40"/>
      <c r="D1240" s="61"/>
      <c r="E1240" s="61"/>
      <c r="F1240" s="61"/>
      <c r="G1240" s="61"/>
      <c r="H1240" s="61"/>
      <c r="I1240" s="61"/>
      <c r="J1240" s="61"/>
      <c r="K1240" s="266"/>
      <c r="L1240" s="61"/>
      <c r="M1240" s="61"/>
      <c r="N1240" s="61"/>
      <c r="O1240" s="266"/>
      <c r="P1240" s="61"/>
      <c r="Q1240" s="61"/>
      <c r="R1240" s="61"/>
      <c r="S1240" s="266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266"/>
      <c r="AD1240" s="61"/>
      <c r="AE1240" s="61"/>
      <c r="AF1240" s="61"/>
      <c r="AG1240" s="61"/>
      <c r="AH1240" s="61"/>
      <c r="AI1240" s="61"/>
      <c r="AJ1240" s="61"/>
      <c r="AK1240" s="266"/>
      <c r="AL1240" s="255"/>
      <c r="AM1240" s="255"/>
      <c r="AN1240" s="266"/>
      <c r="AO1240" s="186"/>
      <c r="AP1240" s="186"/>
      <c r="AQ1240" s="186"/>
      <c r="AR1240" s="186"/>
      <c r="AS1240" s="266"/>
      <c r="AT1240" s="268"/>
      <c r="AU1240" s="268"/>
      <c r="AV1240" s="268"/>
      <c r="AW1240" s="268"/>
      <c r="AX1240" s="269"/>
      <c r="AY1240" s="269"/>
      <c r="AZ1240" s="269"/>
      <c r="BA1240" s="269"/>
      <c r="BK1240" s="263"/>
      <c r="BL1240" s="146"/>
    </row>
    <row r="1241" spans="1:64">
      <c r="A1241" s="40"/>
      <c r="B1241" s="40"/>
      <c r="C1241" s="40"/>
      <c r="D1241" s="61"/>
      <c r="E1241" s="61"/>
      <c r="F1241" s="61"/>
      <c r="G1241" s="61"/>
      <c r="H1241" s="61"/>
      <c r="I1241" s="61"/>
      <c r="J1241" s="61"/>
      <c r="K1241" s="266"/>
      <c r="L1241" s="61"/>
      <c r="M1241" s="61"/>
      <c r="N1241" s="61"/>
      <c r="O1241" s="266"/>
      <c r="P1241" s="61"/>
      <c r="Q1241" s="61"/>
      <c r="R1241" s="61"/>
      <c r="S1241" s="266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266"/>
      <c r="AD1241" s="61"/>
      <c r="AE1241" s="61"/>
      <c r="AF1241" s="61"/>
      <c r="AG1241" s="61"/>
      <c r="AH1241" s="61"/>
      <c r="AI1241" s="61"/>
      <c r="AJ1241" s="61"/>
      <c r="AK1241" s="266"/>
      <c r="AL1241" s="255"/>
      <c r="AM1241" s="255"/>
      <c r="AN1241" s="266"/>
      <c r="AO1241" s="186"/>
      <c r="AP1241" s="186"/>
      <c r="AQ1241" s="186"/>
      <c r="AR1241" s="186"/>
      <c r="AS1241" s="266"/>
      <c r="AT1241" s="268"/>
      <c r="AU1241" s="268"/>
      <c r="AV1241" s="268"/>
      <c r="AW1241" s="268"/>
      <c r="AX1241" s="269"/>
      <c r="AY1241" s="269"/>
      <c r="AZ1241" s="269"/>
      <c r="BA1241" s="269"/>
      <c r="BK1241" s="263"/>
      <c r="BL1241" s="146"/>
    </row>
    <row r="1242" spans="1:64">
      <c r="A1242" s="40"/>
      <c r="B1242" s="40"/>
      <c r="C1242" s="40"/>
      <c r="D1242" s="61"/>
      <c r="E1242" s="61"/>
      <c r="F1242" s="61"/>
      <c r="G1242" s="61"/>
      <c r="H1242" s="61"/>
      <c r="I1242" s="61"/>
      <c r="J1242" s="61"/>
      <c r="K1242" s="266"/>
      <c r="L1242" s="61"/>
      <c r="M1242" s="61"/>
      <c r="N1242" s="61"/>
      <c r="O1242" s="266"/>
      <c r="P1242" s="61"/>
      <c r="Q1242" s="61"/>
      <c r="R1242" s="61"/>
      <c r="S1242" s="266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266"/>
      <c r="AD1242" s="61"/>
      <c r="AE1242" s="61"/>
      <c r="AF1242" s="61"/>
      <c r="AG1242" s="61"/>
      <c r="AH1242" s="61"/>
      <c r="AI1242" s="61"/>
      <c r="AJ1242" s="61"/>
      <c r="AK1242" s="266"/>
      <c r="AL1242" s="255"/>
      <c r="AM1242" s="255"/>
      <c r="AN1242" s="266"/>
      <c r="AO1242" s="186"/>
      <c r="AP1242" s="186"/>
      <c r="AQ1242" s="186"/>
      <c r="AR1242" s="186"/>
      <c r="AS1242" s="266"/>
      <c r="AT1242" s="268"/>
      <c r="AU1242" s="268"/>
      <c r="AV1242" s="268"/>
      <c r="AW1242" s="268"/>
      <c r="AX1242" s="269"/>
      <c r="AY1242" s="269"/>
      <c r="AZ1242" s="269"/>
      <c r="BA1242" s="269"/>
      <c r="BK1242" s="263"/>
      <c r="BL1242" s="146"/>
    </row>
    <row r="1243" spans="1:64">
      <c r="A1243" s="40"/>
      <c r="B1243" s="40"/>
      <c r="C1243" s="40"/>
      <c r="D1243" s="61"/>
      <c r="E1243" s="61"/>
      <c r="F1243" s="61"/>
      <c r="G1243" s="61"/>
      <c r="H1243" s="61"/>
      <c r="I1243" s="61"/>
      <c r="J1243" s="61"/>
      <c r="K1243" s="266"/>
      <c r="L1243" s="61"/>
      <c r="M1243" s="61"/>
      <c r="N1243" s="61"/>
      <c r="O1243" s="266"/>
      <c r="P1243" s="61"/>
      <c r="Q1243" s="61"/>
      <c r="R1243" s="61"/>
      <c r="S1243" s="266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266"/>
      <c r="AD1243" s="61"/>
      <c r="AE1243" s="61"/>
      <c r="AF1243" s="61"/>
      <c r="AG1243" s="61"/>
      <c r="AH1243" s="61"/>
      <c r="AI1243" s="61"/>
      <c r="AJ1243" s="61"/>
      <c r="AK1243" s="266"/>
      <c r="AL1243" s="255"/>
      <c r="AM1243" s="255"/>
      <c r="AN1243" s="266"/>
      <c r="AO1243" s="186"/>
      <c r="AP1243" s="186"/>
      <c r="AQ1243" s="186"/>
      <c r="AR1243" s="186"/>
      <c r="AS1243" s="266"/>
      <c r="AT1243" s="268"/>
      <c r="AU1243" s="268"/>
      <c r="AV1243" s="268"/>
      <c r="AW1243" s="268"/>
      <c r="AX1243" s="269"/>
      <c r="AY1243" s="269"/>
      <c r="AZ1243" s="269"/>
      <c r="BA1243" s="269"/>
      <c r="BK1243" s="263"/>
      <c r="BL1243" s="146"/>
    </row>
    <row r="1244" spans="1:64">
      <c r="A1244" s="40"/>
      <c r="B1244" s="40"/>
      <c r="C1244" s="40"/>
      <c r="D1244" s="61"/>
      <c r="E1244" s="61"/>
      <c r="F1244" s="61"/>
      <c r="G1244" s="61"/>
      <c r="H1244" s="61"/>
      <c r="I1244" s="61"/>
      <c r="J1244" s="61"/>
      <c r="K1244" s="266"/>
      <c r="L1244" s="61"/>
      <c r="M1244" s="61"/>
      <c r="N1244" s="61"/>
      <c r="O1244" s="266"/>
      <c r="P1244" s="61"/>
      <c r="Q1244" s="61"/>
      <c r="R1244" s="61"/>
      <c r="S1244" s="266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266"/>
      <c r="AD1244" s="61"/>
      <c r="AE1244" s="61"/>
      <c r="AF1244" s="61"/>
      <c r="AG1244" s="61"/>
      <c r="AH1244" s="61"/>
      <c r="AI1244" s="61"/>
      <c r="AJ1244" s="61"/>
      <c r="AK1244" s="266"/>
      <c r="AL1244" s="255"/>
      <c r="AM1244" s="255"/>
      <c r="AN1244" s="266"/>
      <c r="AO1244" s="186"/>
      <c r="AP1244" s="186"/>
      <c r="AQ1244" s="186"/>
      <c r="AR1244" s="186"/>
      <c r="AS1244" s="266"/>
      <c r="AT1244" s="268"/>
      <c r="AU1244" s="268"/>
      <c r="AV1244" s="268"/>
      <c r="AW1244" s="268"/>
      <c r="AX1244" s="269"/>
      <c r="AY1244" s="269"/>
      <c r="AZ1244" s="269"/>
      <c r="BA1244" s="269"/>
      <c r="BK1244" s="263"/>
      <c r="BL1244" s="146"/>
    </row>
    <row r="1245" spans="1:64">
      <c r="A1245" s="40"/>
      <c r="B1245" s="40"/>
      <c r="C1245" s="40"/>
      <c r="D1245" s="61"/>
      <c r="E1245" s="61"/>
      <c r="F1245" s="61"/>
      <c r="G1245" s="61"/>
      <c r="H1245" s="61"/>
      <c r="I1245" s="61"/>
      <c r="J1245" s="61"/>
      <c r="K1245" s="266"/>
      <c r="L1245" s="61"/>
      <c r="M1245" s="61"/>
      <c r="N1245" s="61"/>
      <c r="O1245" s="266"/>
      <c r="P1245" s="61"/>
      <c r="Q1245" s="61"/>
      <c r="R1245" s="61"/>
      <c r="S1245" s="266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266"/>
      <c r="AD1245" s="61"/>
      <c r="AE1245" s="61"/>
      <c r="AF1245" s="61"/>
      <c r="AG1245" s="61"/>
      <c r="AH1245" s="61"/>
      <c r="AI1245" s="61"/>
      <c r="AJ1245" s="61"/>
      <c r="AK1245" s="266"/>
      <c r="AL1245" s="255"/>
      <c r="AM1245" s="255"/>
      <c r="AN1245" s="266"/>
      <c r="AO1245" s="186"/>
      <c r="AP1245" s="186"/>
      <c r="AQ1245" s="186"/>
      <c r="AR1245" s="186"/>
      <c r="AS1245" s="266"/>
      <c r="AT1245" s="268"/>
      <c r="AU1245" s="268"/>
      <c r="AV1245" s="268"/>
      <c r="AW1245" s="268"/>
      <c r="AX1245" s="269"/>
      <c r="AY1245" s="269"/>
      <c r="AZ1245" s="269"/>
      <c r="BA1245" s="269"/>
      <c r="BK1245" s="263"/>
      <c r="BL1245" s="146"/>
    </row>
    <row r="1246" spans="1:64">
      <c r="A1246" s="40"/>
      <c r="B1246" s="40"/>
      <c r="C1246" s="40"/>
      <c r="D1246" s="61"/>
      <c r="E1246" s="61"/>
      <c r="F1246" s="61"/>
      <c r="G1246" s="61"/>
      <c r="H1246" s="61"/>
      <c r="I1246" s="61"/>
      <c r="J1246" s="61"/>
      <c r="K1246" s="266"/>
      <c r="L1246" s="61"/>
      <c r="M1246" s="61"/>
      <c r="N1246" s="61"/>
      <c r="O1246" s="266"/>
      <c r="P1246" s="61"/>
      <c r="Q1246" s="61"/>
      <c r="R1246" s="61"/>
      <c r="S1246" s="266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266"/>
      <c r="AD1246" s="61"/>
      <c r="AE1246" s="61"/>
      <c r="AF1246" s="61"/>
      <c r="AG1246" s="61"/>
      <c r="AH1246" s="61"/>
      <c r="AI1246" s="61"/>
      <c r="AJ1246" s="61"/>
      <c r="AK1246" s="266"/>
      <c r="AL1246" s="255"/>
      <c r="AM1246" s="255"/>
      <c r="AN1246" s="266"/>
      <c r="AO1246" s="186"/>
      <c r="AP1246" s="186"/>
      <c r="AQ1246" s="186"/>
      <c r="AR1246" s="186"/>
      <c r="AS1246" s="266"/>
      <c r="AT1246" s="268"/>
      <c r="AU1246" s="268"/>
      <c r="AV1246" s="268"/>
      <c r="AW1246" s="268"/>
      <c r="AX1246" s="269"/>
      <c r="AY1246" s="269"/>
      <c r="AZ1246" s="269"/>
      <c r="BA1246" s="269"/>
      <c r="BK1246" s="263"/>
      <c r="BL1246" s="146"/>
    </row>
    <row r="1247" spans="1:64">
      <c r="A1247" s="40"/>
      <c r="B1247" s="40"/>
      <c r="C1247" s="40"/>
      <c r="D1247" s="61"/>
      <c r="E1247" s="61"/>
      <c r="F1247" s="61"/>
      <c r="G1247" s="61"/>
      <c r="H1247" s="61"/>
      <c r="I1247" s="61"/>
      <c r="J1247" s="61"/>
      <c r="K1247" s="266"/>
      <c r="L1247" s="61"/>
      <c r="M1247" s="61"/>
      <c r="N1247" s="61"/>
      <c r="O1247" s="266"/>
      <c r="P1247" s="61"/>
      <c r="Q1247" s="61"/>
      <c r="R1247" s="61"/>
      <c r="S1247" s="266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266"/>
      <c r="AD1247" s="61"/>
      <c r="AE1247" s="61"/>
      <c r="AF1247" s="61"/>
      <c r="AG1247" s="61"/>
      <c r="AH1247" s="61"/>
      <c r="AI1247" s="61"/>
      <c r="AJ1247" s="61"/>
      <c r="AK1247" s="266"/>
      <c r="AL1247" s="255"/>
      <c r="AM1247" s="255"/>
      <c r="AN1247" s="266"/>
      <c r="AO1247" s="186"/>
      <c r="AP1247" s="186"/>
      <c r="AQ1247" s="186"/>
      <c r="AR1247" s="186"/>
      <c r="AS1247" s="266"/>
      <c r="AT1247" s="268"/>
      <c r="AU1247" s="268"/>
      <c r="AV1247" s="268"/>
      <c r="AW1247" s="268"/>
      <c r="AX1247" s="269"/>
      <c r="AY1247" s="269"/>
      <c r="AZ1247" s="269"/>
      <c r="BA1247" s="269"/>
      <c r="BK1247" s="263"/>
      <c r="BL1247" s="146"/>
    </row>
    <row r="1248" spans="1:64">
      <c r="A1248" s="40"/>
      <c r="B1248" s="40"/>
      <c r="C1248" s="40"/>
      <c r="D1248" s="61"/>
      <c r="E1248" s="61"/>
      <c r="F1248" s="61"/>
      <c r="G1248" s="61"/>
      <c r="H1248" s="61"/>
      <c r="I1248" s="61"/>
      <c r="J1248" s="61"/>
      <c r="K1248" s="266"/>
      <c r="L1248" s="61"/>
      <c r="M1248" s="61"/>
      <c r="N1248" s="61"/>
      <c r="O1248" s="266"/>
      <c r="P1248" s="61"/>
      <c r="Q1248" s="61"/>
      <c r="R1248" s="61"/>
      <c r="S1248" s="266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266"/>
      <c r="AD1248" s="61"/>
      <c r="AE1248" s="61"/>
      <c r="AF1248" s="61"/>
      <c r="AG1248" s="61"/>
      <c r="AH1248" s="61"/>
      <c r="AI1248" s="61"/>
      <c r="AJ1248" s="61"/>
      <c r="AK1248" s="266"/>
      <c r="AL1248" s="255"/>
      <c r="AM1248" s="255"/>
      <c r="AN1248" s="266"/>
      <c r="AO1248" s="186"/>
      <c r="AP1248" s="186"/>
      <c r="AQ1248" s="186"/>
      <c r="AR1248" s="186"/>
      <c r="AS1248" s="266"/>
      <c r="AT1248" s="268"/>
      <c r="AU1248" s="268"/>
      <c r="AV1248" s="268"/>
      <c r="AW1248" s="268"/>
      <c r="AX1248" s="269"/>
      <c r="AY1248" s="269"/>
      <c r="AZ1248" s="269"/>
      <c r="BA1248" s="269"/>
      <c r="BK1248" s="263"/>
      <c r="BL1248" s="146"/>
    </row>
    <row r="1249" spans="1:64">
      <c r="A1249" s="40"/>
      <c r="B1249" s="40"/>
      <c r="C1249" s="40"/>
      <c r="D1249" s="61"/>
      <c r="E1249" s="61"/>
      <c r="F1249" s="61"/>
      <c r="G1249" s="61"/>
      <c r="H1249" s="61"/>
      <c r="I1249" s="61"/>
      <c r="J1249" s="61"/>
      <c r="K1249" s="266"/>
      <c r="L1249" s="61"/>
      <c r="M1249" s="61"/>
      <c r="N1249" s="61"/>
      <c r="O1249" s="266"/>
      <c r="P1249" s="61"/>
      <c r="Q1249" s="61"/>
      <c r="R1249" s="61"/>
      <c r="S1249" s="266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266"/>
      <c r="AD1249" s="61"/>
      <c r="AE1249" s="61"/>
      <c r="AF1249" s="61"/>
      <c r="AG1249" s="61"/>
      <c r="AH1249" s="61"/>
      <c r="AI1249" s="61"/>
      <c r="AJ1249" s="61"/>
      <c r="AK1249" s="266"/>
      <c r="AL1249" s="255"/>
      <c r="AM1249" s="255"/>
      <c r="AN1249" s="266"/>
      <c r="AO1249" s="186"/>
      <c r="AP1249" s="186"/>
      <c r="AQ1249" s="186"/>
      <c r="AR1249" s="186"/>
      <c r="AS1249" s="266"/>
      <c r="AT1249" s="268"/>
      <c r="AU1249" s="268"/>
      <c r="AV1249" s="268"/>
      <c r="AW1249" s="268"/>
      <c r="AX1249" s="269"/>
      <c r="AY1249" s="269"/>
      <c r="AZ1249" s="269"/>
      <c r="BA1249" s="269"/>
      <c r="BK1249" s="263"/>
      <c r="BL1249" s="146"/>
    </row>
    <row r="1250" spans="1:64">
      <c r="A1250" s="40"/>
      <c r="B1250" s="40"/>
      <c r="C1250" s="40"/>
      <c r="D1250" s="61"/>
      <c r="E1250" s="61"/>
      <c r="F1250" s="61"/>
      <c r="G1250" s="61"/>
      <c r="H1250" s="61"/>
      <c r="I1250" s="61"/>
      <c r="J1250" s="61"/>
      <c r="K1250" s="266"/>
      <c r="L1250" s="61"/>
      <c r="M1250" s="61"/>
      <c r="N1250" s="61"/>
      <c r="O1250" s="266"/>
      <c r="P1250" s="61"/>
      <c r="Q1250" s="61"/>
      <c r="R1250" s="61"/>
      <c r="S1250" s="266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266"/>
      <c r="AD1250" s="61"/>
      <c r="AE1250" s="61"/>
      <c r="AF1250" s="61"/>
      <c r="AG1250" s="61"/>
      <c r="AH1250" s="61"/>
      <c r="AI1250" s="61"/>
      <c r="AJ1250" s="61"/>
      <c r="AK1250" s="266"/>
      <c r="AL1250" s="255"/>
      <c r="AM1250" s="255"/>
      <c r="AN1250" s="266"/>
      <c r="AO1250" s="186"/>
      <c r="AP1250" s="186"/>
      <c r="AQ1250" s="186"/>
      <c r="AR1250" s="186"/>
      <c r="AS1250" s="266"/>
      <c r="AT1250" s="268"/>
      <c r="AU1250" s="268"/>
      <c r="AV1250" s="268"/>
      <c r="AW1250" s="268"/>
      <c r="AX1250" s="269"/>
      <c r="AY1250" s="269"/>
      <c r="AZ1250" s="269"/>
      <c r="BA1250" s="269"/>
      <c r="BK1250" s="263"/>
      <c r="BL1250" s="146"/>
    </row>
    <row r="1251" spans="1:64">
      <c r="A1251" s="40"/>
      <c r="B1251" s="40"/>
      <c r="C1251" s="40"/>
      <c r="D1251" s="61"/>
      <c r="E1251" s="61"/>
      <c r="F1251" s="61"/>
      <c r="G1251" s="61"/>
      <c r="H1251" s="61"/>
      <c r="I1251" s="61"/>
      <c r="J1251" s="61"/>
      <c r="K1251" s="266"/>
      <c r="L1251" s="61"/>
      <c r="M1251" s="61"/>
      <c r="N1251" s="61"/>
      <c r="O1251" s="266"/>
      <c r="P1251" s="61"/>
      <c r="Q1251" s="61"/>
      <c r="R1251" s="61"/>
      <c r="S1251" s="266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266"/>
      <c r="AD1251" s="61"/>
      <c r="AE1251" s="61"/>
      <c r="AF1251" s="61"/>
      <c r="AG1251" s="61"/>
      <c r="AH1251" s="61"/>
      <c r="AI1251" s="61"/>
      <c r="AJ1251" s="61"/>
      <c r="AK1251" s="266"/>
      <c r="AL1251" s="255"/>
      <c r="AM1251" s="255"/>
      <c r="AN1251" s="266"/>
      <c r="AO1251" s="186"/>
      <c r="AP1251" s="186"/>
      <c r="AQ1251" s="186"/>
      <c r="AR1251" s="186"/>
      <c r="AS1251" s="266"/>
      <c r="AT1251" s="268"/>
      <c r="AU1251" s="268"/>
      <c r="AV1251" s="268"/>
      <c r="AW1251" s="268"/>
      <c r="AX1251" s="269"/>
      <c r="AY1251" s="269"/>
      <c r="AZ1251" s="269"/>
      <c r="BA1251" s="269"/>
      <c r="BK1251" s="263"/>
      <c r="BL1251" s="146"/>
    </row>
    <row r="1252" spans="1:64">
      <c r="A1252" s="40"/>
      <c r="B1252" s="40"/>
      <c r="C1252" s="40"/>
      <c r="D1252" s="61"/>
      <c r="E1252" s="61"/>
      <c r="F1252" s="61"/>
      <c r="G1252" s="61"/>
      <c r="H1252" s="61"/>
      <c r="I1252" s="61"/>
      <c r="J1252" s="61"/>
      <c r="K1252" s="266"/>
      <c r="L1252" s="61"/>
      <c r="M1252" s="61"/>
      <c r="N1252" s="61"/>
      <c r="O1252" s="266"/>
      <c r="P1252" s="61"/>
      <c r="Q1252" s="61"/>
      <c r="R1252" s="61"/>
      <c r="S1252" s="266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266"/>
      <c r="AD1252" s="61"/>
      <c r="AE1252" s="61"/>
      <c r="AF1252" s="61"/>
      <c r="AG1252" s="61"/>
      <c r="AH1252" s="61"/>
      <c r="AI1252" s="61"/>
      <c r="AJ1252" s="61"/>
      <c r="AK1252" s="266"/>
      <c r="AL1252" s="255"/>
      <c r="AM1252" s="255"/>
      <c r="AN1252" s="266"/>
      <c r="AO1252" s="186"/>
      <c r="AP1252" s="186"/>
      <c r="AQ1252" s="186"/>
      <c r="AR1252" s="186"/>
      <c r="AS1252" s="266"/>
      <c r="AT1252" s="268"/>
      <c r="AU1252" s="268"/>
      <c r="AV1252" s="268"/>
      <c r="AW1252" s="268"/>
      <c r="AX1252" s="269"/>
      <c r="AY1252" s="269"/>
      <c r="AZ1252" s="269"/>
      <c r="BA1252" s="269"/>
      <c r="BK1252" s="263"/>
      <c r="BL1252" s="146"/>
    </row>
    <row r="1253" spans="1:64">
      <c r="A1253" s="40"/>
      <c r="B1253" s="40"/>
      <c r="C1253" s="40"/>
      <c r="D1253" s="61"/>
      <c r="E1253" s="61"/>
      <c r="F1253" s="61"/>
      <c r="G1253" s="61"/>
      <c r="H1253" s="61"/>
      <c r="I1253" s="61"/>
      <c r="J1253" s="61"/>
      <c r="K1253" s="266"/>
      <c r="L1253" s="61"/>
      <c r="M1253" s="61"/>
      <c r="N1253" s="61"/>
      <c r="O1253" s="266"/>
      <c r="P1253" s="61"/>
      <c r="Q1253" s="61"/>
      <c r="R1253" s="61"/>
      <c r="S1253" s="266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266"/>
      <c r="AD1253" s="61"/>
      <c r="AE1253" s="61"/>
      <c r="AF1253" s="61"/>
      <c r="AG1253" s="61"/>
      <c r="AH1253" s="61"/>
      <c r="AI1253" s="61"/>
      <c r="AJ1253" s="61"/>
      <c r="AK1253" s="266"/>
      <c r="AL1253" s="255"/>
      <c r="AM1253" s="255"/>
      <c r="AN1253" s="266"/>
      <c r="AO1253" s="186"/>
      <c r="AP1253" s="186"/>
      <c r="AQ1253" s="186"/>
      <c r="AR1253" s="186"/>
      <c r="AS1253" s="266"/>
      <c r="AT1253" s="268"/>
      <c r="AU1253" s="268"/>
      <c r="AV1253" s="268"/>
      <c r="AW1253" s="268"/>
      <c r="AX1253" s="269"/>
      <c r="AY1253" s="269"/>
      <c r="AZ1253" s="269"/>
      <c r="BA1253" s="269"/>
      <c r="BK1253" s="263"/>
      <c r="BL1253" s="146"/>
    </row>
    <row r="1254" spans="1:64">
      <c r="A1254" s="40"/>
      <c r="B1254" s="40"/>
      <c r="C1254" s="40"/>
      <c r="D1254" s="61"/>
      <c r="E1254" s="61"/>
      <c r="F1254" s="61"/>
      <c r="G1254" s="61"/>
      <c r="H1254" s="61"/>
      <c r="I1254" s="61"/>
      <c r="J1254" s="61"/>
      <c r="K1254" s="266"/>
      <c r="L1254" s="61"/>
      <c r="M1254" s="61"/>
      <c r="N1254" s="61"/>
      <c r="O1254" s="266"/>
      <c r="P1254" s="61"/>
      <c r="Q1254" s="61"/>
      <c r="R1254" s="61"/>
      <c r="S1254" s="266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266"/>
      <c r="AD1254" s="61"/>
      <c r="AE1254" s="61"/>
      <c r="AF1254" s="61"/>
      <c r="AG1254" s="61"/>
      <c r="AH1254" s="61"/>
      <c r="AI1254" s="61"/>
      <c r="AJ1254" s="61"/>
      <c r="AK1254" s="266"/>
      <c r="AL1254" s="255"/>
      <c r="AM1254" s="255"/>
      <c r="AN1254" s="266"/>
      <c r="AO1254" s="186"/>
      <c r="AP1254" s="186"/>
      <c r="AQ1254" s="186"/>
      <c r="AR1254" s="186"/>
      <c r="AS1254" s="266"/>
      <c r="AT1254" s="268"/>
      <c r="AU1254" s="268"/>
      <c r="AV1254" s="268"/>
      <c r="AW1254" s="268"/>
      <c r="AX1254" s="269"/>
      <c r="AY1254" s="269"/>
      <c r="AZ1254" s="269"/>
      <c r="BA1254" s="269"/>
      <c r="BK1254" s="263"/>
      <c r="BL1254" s="146"/>
    </row>
    <row r="1255" spans="1:64">
      <c r="A1255" s="40"/>
      <c r="B1255" s="40"/>
      <c r="C1255" s="40"/>
      <c r="D1255" s="61"/>
      <c r="E1255" s="61"/>
      <c r="F1255" s="61"/>
      <c r="G1255" s="61"/>
      <c r="H1255" s="61"/>
      <c r="I1255" s="61"/>
      <c r="J1255" s="61"/>
      <c r="K1255" s="266"/>
      <c r="L1255" s="61"/>
      <c r="M1255" s="61"/>
      <c r="N1255" s="61"/>
      <c r="O1255" s="266"/>
      <c r="P1255" s="61"/>
      <c r="Q1255" s="61"/>
      <c r="R1255" s="61"/>
      <c r="S1255" s="266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266"/>
      <c r="AD1255" s="61"/>
      <c r="AE1255" s="61"/>
      <c r="AF1255" s="61"/>
      <c r="AG1255" s="61"/>
      <c r="AH1255" s="61"/>
      <c r="AI1255" s="61"/>
      <c r="AJ1255" s="61"/>
      <c r="AK1255" s="266"/>
      <c r="AL1255" s="255"/>
      <c r="AM1255" s="255"/>
      <c r="AN1255" s="266"/>
      <c r="AO1255" s="186"/>
      <c r="AP1255" s="186"/>
      <c r="AQ1255" s="186"/>
      <c r="AR1255" s="186"/>
      <c r="AS1255" s="266"/>
      <c r="AT1255" s="268"/>
      <c r="AU1255" s="268"/>
      <c r="AV1255" s="268"/>
      <c r="AW1255" s="268"/>
      <c r="AX1255" s="269"/>
      <c r="AY1255" s="269"/>
      <c r="AZ1255" s="269"/>
      <c r="BA1255" s="269"/>
      <c r="BK1255" s="263"/>
      <c r="BL1255" s="146"/>
    </row>
    <row r="1256" spans="1:64">
      <c r="A1256" s="40"/>
      <c r="B1256" s="40"/>
      <c r="C1256" s="40"/>
      <c r="D1256" s="61"/>
      <c r="E1256" s="61"/>
      <c r="F1256" s="61"/>
      <c r="G1256" s="61"/>
      <c r="H1256" s="61"/>
      <c r="I1256" s="61"/>
      <c r="J1256" s="61"/>
      <c r="K1256" s="266"/>
      <c r="L1256" s="61"/>
      <c r="M1256" s="61"/>
      <c r="N1256" s="61"/>
      <c r="O1256" s="266"/>
      <c r="P1256" s="61"/>
      <c r="Q1256" s="61"/>
      <c r="R1256" s="61"/>
      <c r="S1256" s="266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266"/>
      <c r="AD1256" s="61"/>
      <c r="AE1256" s="61"/>
      <c r="AF1256" s="61"/>
      <c r="AG1256" s="61"/>
      <c r="AH1256" s="61"/>
      <c r="AI1256" s="61"/>
      <c r="AJ1256" s="61"/>
      <c r="AK1256" s="266"/>
      <c r="AL1256" s="255"/>
      <c r="AM1256" s="255"/>
      <c r="AN1256" s="266"/>
      <c r="AO1256" s="186"/>
      <c r="AP1256" s="186"/>
      <c r="AQ1256" s="186"/>
      <c r="AR1256" s="186"/>
      <c r="AS1256" s="266"/>
      <c r="AT1256" s="268"/>
      <c r="AU1256" s="268"/>
      <c r="AV1256" s="268"/>
      <c r="AW1256" s="268"/>
      <c r="AX1256" s="269"/>
      <c r="AY1256" s="269"/>
      <c r="AZ1256" s="269"/>
      <c r="BA1256" s="269"/>
      <c r="BK1256" s="263"/>
      <c r="BL1256" s="146"/>
    </row>
    <row r="1257" spans="1:64">
      <c r="A1257" s="40"/>
      <c r="B1257" s="40"/>
      <c r="C1257" s="40"/>
      <c r="D1257" s="61"/>
      <c r="E1257" s="61"/>
      <c r="F1257" s="61"/>
      <c r="G1257" s="61"/>
      <c r="H1257" s="61"/>
      <c r="I1257" s="61"/>
      <c r="J1257" s="61"/>
      <c r="K1257" s="266"/>
      <c r="L1257" s="61"/>
      <c r="M1257" s="61"/>
      <c r="N1257" s="61"/>
      <c r="O1257" s="266"/>
      <c r="P1257" s="61"/>
      <c r="Q1257" s="61"/>
      <c r="R1257" s="61"/>
      <c r="S1257" s="266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266"/>
      <c r="AD1257" s="61"/>
      <c r="AE1257" s="61"/>
      <c r="AF1257" s="61"/>
      <c r="AG1257" s="61"/>
      <c r="AH1257" s="61"/>
      <c r="AI1257" s="61"/>
      <c r="AJ1257" s="61"/>
      <c r="AK1257" s="266"/>
      <c r="AL1257" s="255"/>
      <c r="AM1257" s="255"/>
      <c r="AN1257" s="266"/>
      <c r="AO1257" s="186"/>
      <c r="AP1257" s="186"/>
      <c r="AQ1257" s="186"/>
      <c r="AR1257" s="186"/>
      <c r="AS1257" s="266"/>
      <c r="AT1257" s="268"/>
      <c r="AU1257" s="268"/>
      <c r="AV1257" s="268"/>
      <c r="AW1257" s="268"/>
      <c r="AX1257" s="269"/>
      <c r="AY1257" s="269"/>
      <c r="AZ1257" s="269"/>
      <c r="BA1257" s="269"/>
      <c r="BK1257" s="263"/>
      <c r="BL1257" s="146"/>
    </row>
    <row r="1258" spans="1:64">
      <c r="A1258" s="40"/>
      <c r="B1258" s="40"/>
      <c r="C1258" s="40"/>
      <c r="D1258" s="61"/>
      <c r="E1258" s="61"/>
      <c r="F1258" s="61"/>
      <c r="G1258" s="61"/>
      <c r="H1258" s="61"/>
      <c r="I1258" s="61"/>
      <c r="J1258" s="61"/>
      <c r="K1258" s="266"/>
      <c r="L1258" s="61"/>
      <c r="M1258" s="61"/>
      <c r="N1258" s="61"/>
      <c r="O1258" s="266"/>
      <c r="P1258" s="61"/>
      <c r="Q1258" s="61"/>
      <c r="R1258" s="61"/>
      <c r="S1258" s="266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266"/>
      <c r="AD1258" s="61"/>
      <c r="AE1258" s="61"/>
      <c r="AF1258" s="61"/>
      <c r="AG1258" s="61"/>
      <c r="AH1258" s="61"/>
      <c r="AI1258" s="61"/>
      <c r="AJ1258" s="61"/>
      <c r="AK1258" s="266"/>
      <c r="AL1258" s="255"/>
      <c r="AM1258" s="255"/>
      <c r="AN1258" s="266"/>
      <c r="AO1258" s="186"/>
      <c r="AP1258" s="186"/>
      <c r="AQ1258" s="186"/>
      <c r="AR1258" s="186"/>
      <c r="AS1258" s="266"/>
      <c r="AT1258" s="268"/>
      <c r="AU1258" s="268"/>
      <c r="AV1258" s="268"/>
      <c r="AW1258" s="268"/>
      <c r="AX1258" s="269"/>
      <c r="AY1258" s="269"/>
      <c r="AZ1258" s="269"/>
      <c r="BA1258" s="269"/>
      <c r="BK1258" s="263"/>
      <c r="BL1258" s="146"/>
    </row>
    <row r="1259" spans="1:64">
      <c r="A1259" s="40"/>
      <c r="B1259" s="40"/>
      <c r="C1259" s="40"/>
      <c r="D1259" s="61"/>
      <c r="E1259" s="61"/>
      <c r="F1259" s="61"/>
      <c r="G1259" s="61"/>
      <c r="H1259" s="61"/>
      <c r="I1259" s="61"/>
      <c r="J1259" s="61"/>
      <c r="K1259" s="266"/>
      <c r="L1259" s="61"/>
      <c r="M1259" s="61"/>
      <c r="N1259" s="61"/>
      <c r="O1259" s="266"/>
      <c r="P1259" s="61"/>
      <c r="Q1259" s="61"/>
      <c r="R1259" s="61"/>
      <c r="S1259" s="266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266"/>
      <c r="AD1259" s="61"/>
      <c r="AE1259" s="61"/>
      <c r="AF1259" s="61"/>
      <c r="AG1259" s="61"/>
      <c r="AH1259" s="61"/>
      <c r="AI1259" s="61"/>
      <c r="AJ1259" s="61"/>
      <c r="AK1259" s="266"/>
      <c r="AL1259" s="255"/>
      <c r="AM1259" s="255"/>
      <c r="AN1259" s="266"/>
      <c r="AO1259" s="186"/>
      <c r="AP1259" s="186"/>
      <c r="AQ1259" s="186"/>
      <c r="AR1259" s="186"/>
      <c r="AS1259" s="266"/>
      <c r="AT1259" s="268"/>
      <c r="AU1259" s="268"/>
      <c r="AV1259" s="268"/>
      <c r="AW1259" s="268"/>
      <c r="AX1259" s="269"/>
      <c r="AY1259" s="269"/>
      <c r="AZ1259" s="269"/>
      <c r="BA1259" s="269"/>
      <c r="BK1259" s="263"/>
      <c r="BL1259" s="146"/>
    </row>
    <row r="1260" spans="1:64">
      <c r="A1260" s="40"/>
      <c r="B1260" s="40"/>
      <c r="C1260" s="40"/>
      <c r="D1260" s="61"/>
      <c r="E1260" s="61"/>
      <c r="F1260" s="61"/>
      <c r="G1260" s="61"/>
      <c r="H1260" s="61"/>
      <c r="I1260" s="61"/>
      <c r="J1260" s="61"/>
      <c r="K1260" s="266"/>
      <c r="L1260" s="61"/>
      <c r="M1260" s="61"/>
      <c r="N1260" s="61"/>
      <c r="O1260" s="266"/>
      <c r="P1260" s="61"/>
      <c r="Q1260" s="61"/>
      <c r="R1260" s="61"/>
      <c r="S1260" s="266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266"/>
      <c r="AD1260" s="61"/>
      <c r="AE1260" s="61"/>
      <c r="AF1260" s="61"/>
      <c r="AG1260" s="61"/>
      <c r="AH1260" s="61"/>
      <c r="AI1260" s="61"/>
      <c r="AJ1260" s="61"/>
      <c r="AK1260" s="266"/>
      <c r="AL1260" s="255"/>
      <c r="AM1260" s="255"/>
      <c r="AN1260" s="266"/>
      <c r="AO1260" s="186"/>
      <c r="AP1260" s="186"/>
      <c r="AQ1260" s="186"/>
      <c r="AR1260" s="186"/>
      <c r="AS1260" s="266"/>
      <c r="AT1260" s="268"/>
      <c r="AU1260" s="268"/>
      <c r="AV1260" s="268"/>
      <c r="AW1260" s="268"/>
      <c r="AX1260" s="269"/>
      <c r="AY1260" s="269"/>
      <c r="AZ1260" s="269"/>
      <c r="BA1260" s="269"/>
      <c r="BK1260" s="263"/>
      <c r="BL1260" s="146"/>
    </row>
    <row r="1261" spans="1:64">
      <c r="A1261" s="40"/>
      <c r="B1261" s="40"/>
      <c r="C1261" s="40"/>
      <c r="D1261" s="61"/>
      <c r="E1261" s="61"/>
      <c r="F1261" s="61"/>
      <c r="G1261" s="61"/>
      <c r="H1261" s="61"/>
      <c r="I1261" s="61"/>
      <c r="J1261" s="61"/>
      <c r="K1261" s="266"/>
      <c r="L1261" s="61"/>
      <c r="M1261" s="61"/>
      <c r="N1261" s="61"/>
      <c r="O1261" s="266"/>
      <c r="P1261" s="61"/>
      <c r="Q1261" s="61"/>
      <c r="R1261" s="61"/>
      <c r="S1261" s="266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266"/>
      <c r="AD1261" s="61"/>
      <c r="AE1261" s="61"/>
      <c r="AF1261" s="61"/>
      <c r="AG1261" s="61"/>
      <c r="AH1261" s="61"/>
      <c r="AI1261" s="61"/>
      <c r="AJ1261" s="61"/>
      <c r="AK1261" s="266"/>
      <c r="AL1261" s="255"/>
      <c r="AM1261" s="255"/>
      <c r="AN1261" s="266"/>
      <c r="AO1261" s="186"/>
      <c r="AP1261" s="186"/>
      <c r="AQ1261" s="186"/>
      <c r="AR1261" s="186"/>
      <c r="AS1261" s="266"/>
      <c r="AT1261" s="268"/>
      <c r="AU1261" s="268"/>
      <c r="AV1261" s="268"/>
      <c r="AW1261" s="268"/>
      <c r="AX1261" s="269"/>
      <c r="AY1261" s="269"/>
      <c r="AZ1261" s="269"/>
      <c r="BA1261" s="269"/>
      <c r="BK1261" s="263"/>
      <c r="BL1261" s="146"/>
    </row>
    <row r="1262" spans="1:64">
      <c r="A1262" s="40"/>
      <c r="B1262" s="40"/>
      <c r="C1262" s="40"/>
      <c r="D1262" s="61"/>
      <c r="E1262" s="61"/>
      <c r="F1262" s="61"/>
      <c r="G1262" s="61"/>
      <c r="H1262" s="61"/>
      <c r="I1262" s="61"/>
      <c r="J1262" s="61"/>
      <c r="K1262" s="266"/>
      <c r="L1262" s="61"/>
      <c r="M1262" s="61"/>
      <c r="N1262" s="61"/>
      <c r="O1262" s="266"/>
      <c r="P1262" s="61"/>
      <c r="Q1262" s="61"/>
      <c r="R1262" s="61"/>
      <c r="S1262" s="266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266"/>
      <c r="AD1262" s="61"/>
      <c r="AE1262" s="61"/>
      <c r="AF1262" s="61"/>
      <c r="AG1262" s="61"/>
      <c r="AH1262" s="61"/>
      <c r="AI1262" s="61"/>
      <c r="AJ1262" s="61"/>
      <c r="AK1262" s="266"/>
      <c r="AL1262" s="255"/>
      <c r="AM1262" s="255"/>
      <c r="AN1262" s="266"/>
      <c r="AO1262" s="186"/>
      <c r="AP1262" s="186"/>
      <c r="AQ1262" s="186"/>
      <c r="AR1262" s="186"/>
      <c r="AS1262" s="266"/>
      <c r="AT1262" s="268"/>
      <c r="AU1262" s="268"/>
      <c r="AV1262" s="268"/>
      <c r="AW1262" s="268"/>
      <c r="AX1262" s="269"/>
      <c r="AY1262" s="269"/>
      <c r="AZ1262" s="269"/>
      <c r="BA1262" s="269"/>
      <c r="BK1262" s="263"/>
      <c r="BL1262" s="146"/>
    </row>
    <row r="1263" spans="1:64">
      <c r="A1263" s="40"/>
      <c r="B1263" s="40"/>
      <c r="C1263" s="40"/>
      <c r="D1263" s="61"/>
      <c r="E1263" s="61"/>
      <c r="F1263" s="61"/>
      <c r="G1263" s="61"/>
      <c r="H1263" s="61"/>
      <c r="I1263" s="61"/>
      <c r="J1263" s="61"/>
      <c r="K1263" s="266"/>
      <c r="L1263" s="61"/>
      <c r="M1263" s="61"/>
      <c r="N1263" s="61"/>
      <c r="O1263" s="266"/>
      <c r="P1263" s="61"/>
      <c r="Q1263" s="61"/>
      <c r="R1263" s="61"/>
      <c r="S1263" s="266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266"/>
      <c r="AD1263" s="61"/>
      <c r="AE1263" s="61"/>
      <c r="AF1263" s="61"/>
      <c r="AG1263" s="61"/>
      <c r="AH1263" s="61"/>
      <c r="AI1263" s="61"/>
      <c r="AJ1263" s="61"/>
      <c r="AK1263" s="266"/>
      <c r="AL1263" s="255"/>
      <c r="AM1263" s="255"/>
      <c r="AN1263" s="266"/>
      <c r="AO1263" s="186"/>
      <c r="AP1263" s="186"/>
      <c r="AQ1263" s="186"/>
      <c r="AR1263" s="186"/>
      <c r="AS1263" s="266"/>
      <c r="AT1263" s="268"/>
      <c r="AU1263" s="268"/>
      <c r="AV1263" s="268"/>
      <c r="AW1263" s="268"/>
      <c r="AX1263" s="269"/>
      <c r="AY1263" s="269"/>
      <c r="AZ1263" s="269"/>
      <c r="BA1263" s="269"/>
      <c r="BK1263" s="263"/>
      <c r="BL1263" s="146"/>
    </row>
    <row r="1264" spans="1:64">
      <c r="A1264" s="40"/>
      <c r="B1264" s="40"/>
      <c r="C1264" s="40"/>
      <c r="D1264" s="61"/>
      <c r="E1264" s="61"/>
      <c r="F1264" s="61"/>
      <c r="G1264" s="61"/>
      <c r="H1264" s="61"/>
      <c r="I1264" s="61"/>
      <c r="J1264" s="61"/>
      <c r="K1264" s="266"/>
      <c r="L1264" s="61"/>
      <c r="M1264" s="61"/>
      <c r="N1264" s="61"/>
      <c r="O1264" s="266"/>
      <c r="P1264" s="61"/>
      <c r="Q1264" s="61"/>
      <c r="R1264" s="61"/>
      <c r="S1264" s="266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266"/>
      <c r="AD1264" s="61"/>
      <c r="AE1264" s="61"/>
      <c r="AF1264" s="61"/>
      <c r="AG1264" s="61"/>
      <c r="AH1264" s="61"/>
      <c r="AI1264" s="61"/>
      <c r="AJ1264" s="61"/>
      <c r="AK1264" s="266"/>
      <c r="AL1264" s="255"/>
      <c r="AM1264" s="255"/>
      <c r="AN1264" s="266"/>
      <c r="AO1264" s="186"/>
      <c r="AP1264" s="186"/>
      <c r="AQ1264" s="186"/>
      <c r="AR1264" s="186"/>
      <c r="AS1264" s="266"/>
      <c r="AT1264" s="268"/>
      <c r="AU1264" s="268"/>
      <c r="AV1264" s="268"/>
      <c r="AW1264" s="268"/>
      <c r="AX1264" s="269"/>
      <c r="AY1264" s="269"/>
      <c r="AZ1264" s="269"/>
      <c r="BA1264" s="269"/>
      <c r="BK1264" s="263"/>
      <c r="BL1264" s="146"/>
    </row>
    <row r="1265" spans="1:64">
      <c r="A1265" s="40"/>
      <c r="B1265" s="40"/>
      <c r="C1265" s="40"/>
      <c r="D1265" s="61"/>
      <c r="E1265" s="61"/>
      <c r="F1265" s="61"/>
      <c r="G1265" s="61"/>
      <c r="H1265" s="61"/>
      <c r="I1265" s="61"/>
      <c r="J1265" s="61"/>
      <c r="K1265" s="266"/>
      <c r="L1265" s="61"/>
      <c r="M1265" s="61"/>
      <c r="N1265" s="61"/>
      <c r="O1265" s="266"/>
      <c r="P1265" s="61"/>
      <c r="Q1265" s="61"/>
      <c r="R1265" s="61"/>
      <c r="S1265" s="266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266"/>
      <c r="AD1265" s="61"/>
      <c r="AE1265" s="61"/>
      <c r="AF1265" s="61"/>
      <c r="AG1265" s="61"/>
      <c r="AH1265" s="61"/>
      <c r="AI1265" s="61"/>
      <c r="AJ1265" s="61"/>
      <c r="AK1265" s="266"/>
      <c r="AL1265" s="255"/>
      <c r="AM1265" s="255"/>
      <c r="AN1265" s="266"/>
      <c r="AO1265" s="186"/>
      <c r="AP1265" s="186"/>
      <c r="AQ1265" s="186"/>
      <c r="AR1265" s="186"/>
      <c r="AS1265" s="266"/>
      <c r="AT1265" s="268"/>
      <c r="AU1265" s="268"/>
      <c r="AV1265" s="268"/>
      <c r="AW1265" s="268"/>
      <c r="AX1265" s="269"/>
      <c r="AY1265" s="269"/>
      <c r="AZ1265" s="269"/>
      <c r="BA1265" s="269"/>
      <c r="BK1265" s="263"/>
      <c r="BL1265" s="146"/>
    </row>
    <row r="1266" spans="1:64">
      <c r="A1266" s="40"/>
      <c r="B1266" s="40"/>
      <c r="C1266" s="40"/>
      <c r="D1266" s="61"/>
      <c r="E1266" s="61"/>
      <c r="F1266" s="61"/>
      <c r="G1266" s="61"/>
      <c r="H1266" s="61"/>
      <c r="I1266" s="61"/>
      <c r="J1266" s="61"/>
      <c r="K1266" s="266"/>
      <c r="L1266" s="61"/>
      <c r="M1266" s="61"/>
      <c r="N1266" s="61"/>
      <c r="O1266" s="266"/>
      <c r="P1266" s="61"/>
      <c r="Q1266" s="61"/>
      <c r="R1266" s="61"/>
      <c r="S1266" s="266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266"/>
      <c r="AD1266" s="61"/>
      <c r="AE1266" s="61"/>
      <c r="AF1266" s="61"/>
      <c r="AG1266" s="61"/>
      <c r="AH1266" s="61"/>
      <c r="AI1266" s="61"/>
      <c r="AJ1266" s="61"/>
      <c r="AK1266" s="266"/>
      <c r="AL1266" s="255"/>
      <c r="AM1266" s="255"/>
      <c r="AN1266" s="266"/>
      <c r="AO1266" s="186"/>
      <c r="AP1266" s="186"/>
      <c r="AQ1266" s="186"/>
      <c r="AR1266" s="186"/>
      <c r="AS1266" s="266"/>
      <c r="AT1266" s="268"/>
      <c r="AU1266" s="268"/>
      <c r="AV1266" s="268"/>
      <c r="AW1266" s="268"/>
      <c r="AX1266" s="269"/>
      <c r="AY1266" s="269"/>
      <c r="AZ1266" s="269"/>
      <c r="BA1266" s="269"/>
      <c r="BK1266" s="263"/>
      <c r="BL1266" s="146"/>
    </row>
    <row r="1267" spans="1:64">
      <c r="A1267" s="40"/>
      <c r="B1267" s="40"/>
      <c r="C1267" s="40"/>
      <c r="D1267" s="61"/>
      <c r="E1267" s="61"/>
      <c r="F1267" s="61"/>
      <c r="G1267" s="61"/>
      <c r="H1267" s="61"/>
      <c r="I1267" s="61"/>
      <c r="J1267" s="61"/>
      <c r="K1267" s="266"/>
      <c r="L1267" s="61"/>
      <c r="M1267" s="61"/>
      <c r="N1267" s="61"/>
      <c r="O1267" s="266"/>
      <c r="P1267" s="61"/>
      <c r="Q1267" s="61"/>
      <c r="R1267" s="61"/>
      <c r="S1267" s="266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266"/>
      <c r="AD1267" s="61"/>
      <c r="AE1267" s="61"/>
      <c r="AF1267" s="61"/>
      <c r="AG1267" s="61"/>
      <c r="AH1267" s="61"/>
      <c r="AI1267" s="61"/>
      <c r="AJ1267" s="61"/>
      <c r="AK1267" s="266"/>
      <c r="AL1267" s="255"/>
      <c r="AM1267" s="255"/>
      <c r="AN1267" s="266"/>
      <c r="AO1267" s="186"/>
      <c r="AP1267" s="186"/>
      <c r="AQ1267" s="186"/>
      <c r="AR1267" s="186"/>
      <c r="AS1267" s="266"/>
      <c r="AT1267" s="268"/>
      <c r="AU1267" s="268"/>
      <c r="AV1267" s="268"/>
      <c r="AW1267" s="268"/>
      <c r="AX1267" s="269"/>
      <c r="AY1267" s="269"/>
      <c r="AZ1267" s="269"/>
      <c r="BA1267" s="269"/>
      <c r="BK1267" s="263"/>
      <c r="BL1267" s="146"/>
    </row>
    <row r="1268" spans="1:64">
      <c r="A1268" s="40"/>
      <c r="B1268" s="40"/>
      <c r="C1268" s="40"/>
      <c r="D1268" s="61"/>
      <c r="E1268" s="61"/>
      <c r="F1268" s="61"/>
      <c r="G1268" s="61"/>
      <c r="H1268" s="61"/>
      <c r="I1268" s="61"/>
      <c r="J1268" s="61"/>
      <c r="K1268" s="266"/>
      <c r="L1268" s="61"/>
      <c r="M1268" s="61"/>
      <c r="N1268" s="61"/>
      <c r="O1268" s="266"/>
      <c r="P1268" s="61"/>
      <c r="Q1268" s="61"/>
      <c r="R1268" s="61"/>
      <c r="S1268" s="266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266"/>
      <c r="AD1268" s="61"/>
      <c r="AE1268" s="61"/>
      <c r="AF1268" s="61"/>
      <c r="AG1268" s="61"/>
      <c r="AH1268" s="61"/>
      <c r="AI1268" s="61"/>
      <c r="AJ1268" s="61"/>
      <c r="AK1268" s="266"/>
      <c r="AL1268" s="255"/>
      <c r="AM1268" s="255"/>
      <c r="AN1268" s="266"/>
      <c r="AO1268" s="186"/>
      <c r="AP1268" s="186"/>
      <c r="AQ1268" s="186"/>
      <c r="AR1268" s="186"/>
      <c r="AS1268" s="266"/>
      <c r="AT1268" s="268"/>
      <c r="AU1268" s="268"/>
      <c r="AV1268" s="268"/>
      <c r="AW1268" s="268"/>
      <c r="AX1268" s="269"/>
      <c r="AY1268" s="269"/>
      <c r="AZ1268" s="269"/>
      <c r="BA1268" s="269"/>
      <c r="BK1268" s="263"/>
      <c r="BL1268" s="146"/>
    </row>
    <row r="1269" spans="1:64">
      <c r="A1269" s="40"/>
      <c r="B1269" s="40"/>
      <c r="C1269" s="40"/>
      <c r="D1269" s="61"/>
      <c r="E1269" s="61"/>
      <c r="F1269" s="61"/>
      <c r="G1269" s="61"/>
      <c r="H1269" s="61"/>
      <c r="I1269" s="61"/>
      <c r="J1269" s="61"/>
      <c r="K1269" s="266"/>
      <c r="L1269" s="61"/>
      <c r="M1269" s="61"/>
      <c r="N1269" s="61"/>
      <c r="O1269" s="266"/>
      <c r="P1269" s="61"/>
      <c r="Q1269" s="61"/>
      <c r="R1269" s="61"/>
      <c r="S1269" s="266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266"/>
      <c r="AD1269" s="61"/>
      <c r="AE1269" s="61"/>
      <c r="AF1269" s="61"/>
      <c r="AG1269" s="61"/>
      <c r="AH1269" s="61"/>
      <c r="AI1269" s="61"/>
      <c r="AJ1269" s="61"/>
      <c r="AK1269" s="266"/>
      <c r="AL1269" s="255"/>
      <c r="AM1269" s="255"/>
      <c r="AN1269" s="266"/>
      <c r="AO1269" s="186"/>
      <c r="AP1269" s="186"/>
      <c r="AQ1269" s="186"/>
      <c r="AR1269" s="186"/>
      <c r="AS1269" s="266"/>
      <c r="AT1269" s="268"/>
      <c r="AU1269" s="268"/>
      <c r="AV1269" s="268"/>
      <c r="AW1269" s="268"/>
      <c r="AX1269" s="269"/>
      <c r="AY1269" s="269"/>
      <c r="AZ1269" s="269"/>
      <c r="BA1269" s="269"/>
      <c r="BK1269" s="263"/>
      <c r="BL1269" s="146"/>
    </row>
    <row r="1270" spans="1:64">
      <c r="A1270" s="40"/>
      <c r="B1270" s="40"/>
      <c r="C1270" s="40"/>
      <c r="D1270" s="61"/>
      <c r="E1270" s="61"/>
      <c r="F1270" s="61"/>
      <c r="G1270" s="61"/>
      <c r="H1270" s="61"/>
      <c r="I1270" s="61"/>
      <c r="J1270" s="61"/>
      <c r="K1270" s="266"/>
      <c r="L1270" s="61"/>
      <c r="M1270" s="61"/>
      <c r="N1270" s="61"/>
      <c r="O1270" s="266"/>
      <c r="P1270" s="61"/>
      <c r="Q1270" s="61"/>
      <c r="R1270" s="61"/>
      <c r="S1270" s="266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266"/>
      <c r="AD1270" s="61"/>
      <c r="AE1270" s="61"/>
      <c r="AF1270" s="61"/>
      <c r="AG1270" s="61"/>
      <c r="AH1270" s="61"/>
      <c r="AI1270" s="61"/>
      <c r="AJ1270" s="61"/>
      <c r="AK1270" s="266"/>
      <c r="AL1270" s="255"/>
      <c r="AM1270" s="255"/>
      <c r="AN1270" s="266"/>
      <c r="AO1270" s="186"/>
      <c r="AP1270" s="186"/>
      <c r="AQ1270" s="186"/>
      <c r="AR1270" s="186"/>
      <c r="AS1270" s="266"/>
      <c r="AT1270" s="268"/>
      <c r="AU1270" s="268"/>
      <c r="AV1270" s="268"/>
      <c r="AW1270" s="268"/>
      <c r="AX1270" s="269"/>
      <c r="AY1270" s="269"/>
      <c r="AZ1270" s="269"/>
      <c r="BA1270" s="269"/>
      <c r="BK1270" s="263"/>
      <c r="BL1270" s="146"/>
    </row>
    <row r="1271" spans="1:64">
      <c r="A1271" s="40"/>
      <c r="B1271" s="40"/>
      <c r="C1271" s="40"/>
      <c r="D1271" s="61"/>
      <c r="E1271" s="61"/>
      <c r="F1271" s="61"/>
      <c r="G1271" s="61"/>
      <c r="H1271" s="61"/>
      <c r="I1271" s="61"/>
      <c r="J1271" s="61"/>
      <c r="K1271" s="266"/>
      <c r="L1271" s="61"/>
      <c r="M1271" s="61"/>
      <c r="N1271" s="61"/>
      <c r="O1271" s="266"/>
      <c r="P1271" s="61"/>
      <c r="Q1271" s="61"/>
      <c r="R1271" s="61"/>
      <c r="S1271" s="266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266"/>
      <c r="AD1271" s="61"/>
      <c r="AE1271" s="61"/>
      <c r="AF1271" s="61"/>
      <c r="AG1271" s="61"/>
      <c r="AH1271" s="61"/>
      <c r="AI1271" s="61"/>
      <c r="AJ1271" s="61"/>
      <c r="AK1271" s="266"/>
      <c r="AL1271" s="255"/>
      <c r="AM1271" s="255"/>
      <c r="AN1271" s="266"/>
      <c r="AO1271" s="186"/>
      <c r="AP1271" s="186"/>
      <c r="AQ1271" s="186"/>
      <c r="AR1271" s="186"/>
      <c r="AS1271" s="266"/>
      <c r="AT1271" s="268"/>
      <c r="AU1271" s="268"/>
      <c r="AV1271" s="268"/>
      <c r="AW1271" s="268"/>
      <c r="AX1271" s="269"/>
      <c r="AY1271" s="269"/>
      <c r="AZ1271" s="269"/>
      <c r="BA1271" s="269"/>
      <c r="BK1271" s="263"/>
      <c r="BL1271" s="146"/>
    </row>
    <row r="1272" spans="1:64">
      <c r="A1272" s="40"/>
      <c r="B1272" s="40"/>
      <c r="C1272" s="40"/>
      <c r="D1272" s="61"/>
      <c r="E1272" s="61"/>
      <c r="F1272" s="61"/>
      <c r="G1272" s="61"/>
      <c r="H1272" s="61"/>
      <c r="I1272" s="61"/>
      <c r="J1272" s="61"/>
      <c r="K1272" s="266"/>
      <c r="L1272" s="61"/>
      <c r="M1272" s="61"/>
      <c r="N1272" s="61"/>
      <c r="O1272" s="266"/>
      <c r="P1272" s="61"/>
      <c r="Q1272" s="61"/>
      <c r="R1272" s="61"/>
      <c r="S1272" s="266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266"/>
      <c r="AD1272" s="61"/>
      <c r="AE1272" s="61"/>
      <c r="AF1272" s="61"/>
      <c r="AG1272" s="61"/>
      <c r="AH1272" s="61"/>
      <c r="AI1272" s="61"/>
      <c r="AJ1272" s="61"/>
      <c r="AK1272" s="266"/>
      <c r="AL1272" s="255"/>
      <c r="AM1272" s="255"/>
      <c r="AN1272" s="266"/>
      <c r="AO1272" s="186"/>
      <c r="AP1272" s="186"/>
      <c r="AQ1272" s="186"/>
      <c r="AR1272" s="186"/>
      <c r="AS1272" s="266"/>
      <c r="AT1272" s="268"/>
      <c r="AU1272" s="268"/>
      <c r="AV1272" s="268"/>
      <c r="AW1272" s="268"/>
      <c r="AX1272" s="269"/>
      <c r="AY1272" s="269"/>
      <c r="AZ1272" s="269"/>
      <c r="BA1272" s="269"/>
      <c r="BK1272" s="263"/>
      <c r="BL1272" s="146"/>
    </row>
    <row r="1273" spans="1:64">
      <c r="A1273" s="40"/>
      <c r="B1273" s="40"/>
      <c r="C1273" s="40"/>
      <c r="D1273" s="61"/>
      <c r="E1273" s="61"/>
      <c r="F1273" s="61"/>
      <c r="G1273" s="61"/>
      <c r="H1273" s="61"/>
      <c r="I1273" s="61"/>
      <c r="J1273" s="61"/>
      <c r="K1273" s="266"/>
      <c r="L1273" s="61"/>
      <c r="M1273" s="61"/>
      <c r="N1273" s="61"/>
      <c r="O1273" s="266"/>
      <c r="P1273" s="61"/>
      <c r="Q1273" s="61"/>
      <c r="R1273" s="61"/>
      <c r="S1273" s="266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266"/>
      <c r="AD1273" s="61"/>
      <c r="AE1273" s="61"/>
      <c r="AF1273" s="61"/>
      <c r="AG1273" s="61"/>
      <c r="AH1273" s="61"/>
      <c r="AI1273" s="61"/>
      <c r="AJ1273" s="61"/>
      <c r="AK1273" s="266"/>
      <c r="AL1273" s="255"/>
      <c r="AM1273" s="255"/>
      <c r="AN1273" s="266"/>
      <c r="AO1273" s="186"/>
      <c r="AP1273" s="186"/>
      <c r="AQ1273" s="186"/>
      <c r="AR1273" s="186"/>
      <c r="AS1273" s="266"/>
      <c r="AT1273" s="268"/>
      <c r="AU1273" s="268"/>
      <c r="AV1273" s="268"/>
      <c r="AW1273" s="268"/>
      <c r="AX1273" s="269"/>
      <c r="AY1273" s="269"/>
      <c r="AZ1273" s="269"/>
      <c r="BA1273" s="269"/>
      <c r="BK1273" s="263"/>
      <c r="BL1273" s="146"/>
    </row>
    <row r="1274" spans="1:64">
      <c r="A1274" s="40"/>
      <c r="B1274" s="40"/>
      <c r="C1274" s="40"/>
      <c r="D1274" s="61"/>
      <c r="E1274" s="61"/>
      <c r="F1274" s="61"/>
      <c r="G1274" s="61"/>
      <c r="H1274" s="61"/>
      <c r="I1274" s="61"/>
      <c r="J1274" s="61"/>
      <c r="K1274" s="266"/>
      <c r="L1274" s="61"/>
      <c r="M1274" s="61"/>
      <c r="N1274" s="61"/>
      <c r="O1274" s="266"/>
      <c r="P1274" s="61"/>
      <c r="Q1274" s="61"/>
      <c r="R1274" s="61"/>
      <c r="S1274" s="266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266"/>
      <c r="AD1274" s="61"/>
      <c r="AE1274" s="61"/>
      <c r="AF1274" s="61"/>
      <c r="AG1274" s="61"/>
      <c r="AH1274" s="61"/>
      <c r="AI1274" s="61"/>
      <c r="AJ1274" s="61"/>
      <c r="AK1274" s="266"/>
      <c r="AL1274" s="255"/>
      <c r="AM1274" s="255"/>
      <c r="AN1274" s="266"/>
      <c r="AO1274" s="186"/>
      <c r="AP1274" s="186"/>
      <c r="AQ1274" s="186"/>
      <c r="AR1274" s="186"/>
      <c r="AS1274" s="266"/>
      <c r="AT1274" s="268"/>
      <c r="AU1274" s="268"/>
      <c r="AV1274" s="268"/>
      <c r="AW1274" s="268"/>
      <c r="AX1274" s="269"/>
      <c r="AY1274" s="269"/>
      <c r="AZ1274" s="269"/>
      <c r="BA1274" s="269"/>
      <c r="BK1274" s="263"/>
      <c r="BL1274" s="146"/>
    </row>
    <row r="1275" spans="1:64">
      <c r="A1275" s="40"/>
      <c r="B1275" s="40"/>
      <c r="C1275" s="40"/>
      <c r="D1275" s="61"/>
      <c r="E1275" s="61"/>
      <c r="F1275" s="61"/>
      <c r="G1275" s="61"/>
      <c r="H1275" s="61"/>
      <c r="I1275" s="61"/>
      <c r="J1275" s="61"/>
      <c r="K1275" s="266"/>
      <c r="L1275" s="61"/>
      <c r="M1275" s="61"/>
      <c r="N1275" s="61"/>
      <c r="O1275" s="266"/>
      <c r="P1275" s="61"/>
      <c r="Q1275" s="61"/>
      <c r="R1275" s="61"/>
      <c r="S1275" s="266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266"/>
      <c r="AD1275" s="61"/>
      <c r="AE1275" s="61"/>
      <c r="AF1275" s="61"/>
      <c r="AG1275" s="61"/>
      <c r="AH1275" s="61"/>
      <c r="AI1275" s="61"/>
      <c r="AJ1275" s="61"/>
      <c r="AK1275" s="266"/>
      <c r="AL1275" s="255"/>
      <c r="AM1275" s="255"/>
      <c r="AN1275" s="266"/>
      <c r="AO1275" s="186"/>
      <c r="AP1275" s="186"/>
      <c r="AQ1275" s="186"/>
      <c r="AR1275" s="186"/>
      <c r="AS1275" s="266"/>
      <c r="AT1275" s="268"/>
      <c r="AU1275" s="268"/>
      <c r="AV1275" s="268"/>
      <c r="AW1275" s="268"/>
      <c r="AX1275" s="269"/>
      <c r="AY1275" s="269"/>
      <c r="AZ1275" s="269"/>
      <c r="BA1275" s="269"/>
      <c r="BK1275" s="263"/>
      <c r="BL1275" s="146"/>
    </row>
    <row r="1276" spans="1:64">
      <c r="A1276" s="40"/>
      <c r="B1276" s="40"/>
      <c r="C1276" s="40"/>
      <c r="D1276" s="61"/>
      <c r="E1276" s="61"/>
      <c r="F1276" s="61"/>
      <c r="G1276" s="61"/>
      <c r="H1276" s="61"/>
      <c r="I1276" s="61"/>
      <c r="J1276" s="61"/>
      <c r="K1276" s="266"/>
      <c r="L1276" s="61"/>
      <c r="M1276" s="61"/>
      <c r="N1276" s="61"/>
      <c r="O1276" s="266"/>
      <c r="P1276" s="61"/>
      <c r="Q1276" s="61"/>
      <c r="R1276" s="61"/>
      <c r="S1276" s="266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266"/>
      <c r="AD1276" s="61"/>
      <c r="AE1276" s="61"/>
      <c r="AF1276" s="61"/>
      <c r="AG1276" s="61"/>
      <c r="AH1276" s="61"/>
      <c r="AI1276" s="61"/>
      <c r="AJ1276" s="61"/>
      <c r="AK1276" s="266"/>
      <c r="AL1276" s="255"/>
      <c r="AM1276" s="255"/>
      <c r="AN1276" s="266"/>
      <c r="AO1276" s="186"/>
      <c r="AP1276" s="186"/>
      <c r="AQ1276" s="186"/>
      <c r="AR1276" s="186"/>
      <c r="AS1276" s="266"/>
      <c r="AT1276" s="268"/>
      <c r="AU1276" s="268"/>
      <c r="AV1276" s="268"/>
      <c r="AW1276" s="268"/>
      <c r="AX1276" s="269"/>
      <c r="AY1276" s="269"/>
      <c r="AZ1276" s="269"/>
      <c r="BA1276" s="269"/>
      <c r="BK1276" s="263"/>
      <c r="BL1276" s="146"/>
    </row>
    <row r="1277" spans="1:64">
      <c r="A1277" s="40"/>
      <c r="B1277" s="40"/>
      <c r="C1277" s="40"/>
      <c r="D1277" s="61"/>
      <c r="E1277" s="61"/>
      <c r="F1277" s="61"/>
      <c r="G1277" s="61"/>
      <c r="H1277" s="61"/>
      <c r="I1277" s="61"/>
      <c r="J1277" s="61"/>
      <c r="K1277" s="266"/>
      <c r="L1277" s="61"/>
      <c r="M1277" s="61"/>
      <c r="N1277" s="61"/>
      <c r="O1277" s="266"/>
      <c r="P1277" s="61"/>
      <c r="Q1277" s="61"/>
      <c r="R1277" s="61"/>
      <c r="S1277" s="266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266"/>
      <c r="AD1277" s="61"/>
      <c r="AE1277" s="61"/>
      <c r="AF1277" s="61"/>
      <c r="AG1277" s="61"/>
      <c r="AH1277" s="61"/>
      <c r="AI1277" s="61"/>
      <c r="AJ1277" s="61"/>
      <c r="AK1277" s="266"/>
      <c r="AL1277" s="255"/>
      <c r="AM1277" s="255"/>
      <c r="AN1277" s="266"/>
      <c r="AO1277" s="186"/>
      <c r="AP1277" s="186"/>
      <c r="AQ1277" s="186"/>
      <c r="AR1277" s="186"/>
      <c r="AS1277" s="266"/>
      <c r="AT1277" s="268"/>
      <c r="AU1277" s="268"/>
      <c r="AV1277" s="268"/>
      <c r="AW1277" s="268"/>
      <c r="AX1277" s="269"/>
      <c r="AY1277" s="269"/>
      <c r="AZ1277" s="269"/>
      <c r="BA1277" s="269"/>
      <c r="BK1277" s="263"/>
      <c r="BL1277" s="146"/>
    </row>
    <row r="1278" spans="1:64">
      <c r="A1278" s="40"/>
      <c r="B1278" s="40"/>
      <c r="C1278" s="40"/>
      <c r="D1278" s="61"/>
      <c r="E1278" s="61"/>
      <c r="F1278" s="61"/>
      <c r="G1278" s="61"/>
      <c r="H1278" s="61"/>
      <c r="I1278" s="61"/>
      <c r="J1278" s="61"/>
      <c r="K1278" s="266"/>
      <c r="L1278" s="61"/>
      <c r="M1278" s="61"/>
      <c r="N1278" s="61"/>
      <c r="O1278" s="266"/>
      <c r="P1278" s="61"/>
      <c r="Q1278" s="61"/>
      <c r="R1278" s="61"/>
      <c r="S1278" s="266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266"/>
      <c r="AD1278" s="61"/>
      <c r="AE1278" s="61"/>
      <c r="AF1278" s="61"/>
      <c r="AG1278" s="61"/>
      <c r="AH1278" s="61"/>
      <c r="AI1278" s="61"/>
      <c r="AJ1278" s="61"/>
      <c r="AK1278" s="266"/>
      <c r="AL1278" s="255"/>
      <c r="AM1278" s="255"/>
      <c r="AN1278" s="266"/>
      <c r="AO1278" s="186"/>
      <c r="AP1278" s="186"/>
      <c r="AQ1278" s="186"/>
      <c r="AR1278" s="186"/>
      <c r="AS1278" s="266"/>
      <c r="AT1278" s="268"/>
      <c r="AU1278" s="268"/>
      <c r="AV1278" s="268"/>
      <c r="AW1278" s="268"/>
      <c r="AX1278" s="269"/>
      <c r="AY1278" s="269"/>
      <c r="AZ1278" s="269"/>
      <c r="BA1278" s="269"/>
      <c r="BK1278" s="263"/>
      <c r="BL1278" s="146"/>
    </row>
    <row r="1279" spans="1:64">
      <c r="A1279" s="40"/>
      <c r="B1279" s="40"/>
      <c r="C1279" s="40"/>
      <c r="D1279" s="61"/>
      <c r="E1279" s="61"/>
      <c r="F1279" s="61"/>
      <c r="G1279" s="61"/>
      <c r="H1279" s="61"/>
      <c r="I1279" s="61"/>
      <c r="J1279" s="61"/>
      <c r="K1279" s="266"/>
      <c r="L1279" s="61"/>
      <c r="M1279" s="61"/>
      <c r="N1279" s="61"/>
      <c r="O1279" s="266"/>
      <c r="P1279" s="61"/>
      <c r="Q1279" s="61"/>
      <c r="R1279" s="61"/>
      <c r="S1279" s="266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266"/>
      <c r="AD1279" s="61"/>
      <c r="AE1279" s="61"/>
      <c r="AF1279" s="61"/>
      <c r="AG1279" s="61"/>
      <c r="AH1279" s="61"/>
      <c r="AI1279" s="61"/>
      <c r="AJ1279" s="61"/>
      <c r="AK1279" s="266"/>
      <c r="AL1279" s="255"/>
      <c r="AM1279" s="255"/>
      <c r="AN1279" s="266"/>
      <c r="AO1279" s="186"/>
      <c r="AP1279" s="186"/>
      <c r="AQ1279" s="186"/>
      <c r="AR1279" s="186"/>
      <c r="AS1279" s="266"/>
      <c r="AT1279" s="268"/>
      <c r="AU1279" s="268"/>
      <c r="AV1279" s="268"/>
      <c r="AW1279" s="268"/>
      <c r="AX1279" s="269"/>
      <c r="AY1279" s="269"/>
      <c r="AZ1279" s="269"/>
      <c r="BA1279" s="269"/>
      <c r="BK1279" s="263"/>
      <c r="BL1279" s="146"/>
    </row>
    <row r="1280" spans="1:64">
      <c r="A1280" s="40"/>
      <c r="B1280" s="40"/>
      <c r="C1280" s="40"/>
      <c r="D1280" s="61"/>
      <c r="E1280" s="61"/>
      <c r="F1280" s="61"/>
      <c r="G1280" s="61"/>
      <c r="H1280" s="61"/>
      <c r="I1280" s="61"/>
      <c r="J1280" s="61"/>
      <c r="K1280" s="266"/>
      <c r="L1280" s="61"/>
      <c r="M1280" s="61"/>
      <c r="N1280" s="61"/>
      <c r="O1280" s="266"/>
      <c r="P1280" s="61"/>
      <c r="Q1280" s="61"/>
      <c r="R1280" s="61"/>
      <c r="S1280" s="266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266"/>
      <c r="AD1280" s="61"/>
      <c r="AE1280" s="61"/>
      <c r="AF1280" s="61"/>
      <c r="AG1280" s="61"/>
      <c r="AH1280" s="61"/>
      <c r="AI1280" s="61"/>
      <c r="AJ1280" s="61"/>
      <c r="AK1280" s="266"/>
      <c r="AL1280" s="255"/>
      <c r="AM1280" s="255"/>
      <c r="AN1280" s="266"/>
      <c r="AO1280" s="186"/>
      <c r="AP1280" s="186"/>
      <c r="AQ1280" s="186"/>
      <c r="AR1280" s="186"/>
      <c r="AS1280" s="266"/>
      <c r="AT1280" s="268"/>
      <c r="AU1280" s="268"/>
      <c r="AV1280" s="268"/>
      <c r="AW1280" s="268"/>
      <c r="AX1280" s="269"/>
      <c r="AY1280" s="269"/>
      <c r="AZ1280" s="269"/>
      <c r="BA1280" s="269"/>
      <c r="BK1280" s="263"/>
      <c r="BL1280" s="146"/>
    </row>
    <row r="1281" spans="1:64">
      <c r="A1281" s="40"/>
      <c r="B1281" s="40"/>
      <c r="C1281" s="40"/>
      <c r="D1281" s="61"/>
      <c r="E1281" s="61"/>
      <c r="F1281" s="61"/>
      <c r="G1281" s="61"/>
      <c r="H1281" s="61"/>
      <c r="I1281" s="61"/>
      <c r="J1281" s="61"/>
      <c r="K1281" s="266"/>
      <c r="L1281" s="61"/>
      <c r="M1281" s="61"/>
      <c r="N1281" s="61"/>
      <c r="O1281" s="266"/>
      <c r="P1281" s="61"/>
      <c r="Q1281" s="61"/>
      <c r="R1281" s="61"/>
      <c r="S1281" s="266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266"/>
      <c r="AD1281" s="61"/>
      <c r="AE1281" s="61"/>
      <c r="AF1281" s="61"/>
      <c r="AG1281" s="61"/>
      <c r="AH1281" s="61"/>
      <c r="AI1281" s="61"/>
      <c r="AJ1281" s="61"/>
      <c r="AK1281" s="266"/>
      <c r="AL1281" s="255"/>
      <c r="AM1281" s="255"/>
      <c r="AN1281" s="266"/>
      <c r="AO1281" s="186"/>
      <c r="AP1281" s="186"/>
      <c r="AQ1281" s="186"/>
      <c r="AR1281" s="186"/>
      <c r="AS1281" s="266"/>
      <c r="AT1281" s="268"/>
      <c r="AU1281" s="268"/>
      <c r="AV1281" s="268"/>
      <c r="AW1281" s="268"/>
      <c r="AX1281" s="269"/>
      <c r="AY1281" s="269"/>
      <c r="AZ1281" s="269"/>
      <c r="BA1281" s="269"/>
      <c r="BK1281" s="263"/>
      <c r="BL1281" s="146"/>
    </row>
    <row r="1282" spans="1:64">
      <c r="A1282" s="40"/>
      <c r="B1282" s="40"/>
      <c r="C1282" s="40"/>
      <c r="D1282" s="61"/>
      <c r="E1282" s="61"/>
      <c r="F1282" s="61"/>
      <c r="G1282" s="61"/>
      <c r="H1282" s="61"/>
      <c r="I1282" s="61"/>
      <c r="J1282" s="61"/>
      <c r="K1282" s="266"/>
      <c r="L1282" s="61"/>
      <c r="M1282" s="61"/>
      <c r="N1282" s="61"/>
      <c r="O1282" s="266"/>
      <c r="P1282" s="61"/>
      <c r="Q1282" s="61"/>
      <c r="R1282" s="61"/>
      <c r="S1282" s="266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266"/>
      <c r="AD1282" s="61"/>
      <c r="AE1282" s="61"/>
      <c r="AF1282" s="61"/>
      <c r="AG1282" s="61"/>
      <c r="AH1282" s="61"/>
      <c r="AI1282" s="61"/>
      <c r="AJ1282" s="61"/>
      <c r="AK1282" s="266"/>
      <c r="AL1282" s="255"/>
      <c r="AM1282" s="255"/>
      <c r="AN1282" s="266"/>
      <c r="AO1282" s="186"/>
      <c r="AP1282" s="186"/>
      <c r="AQ1282" s="186"/>
      <c r="AR1282" s="186"/>
      <c r="AS1282" s="266"/>
      <c r="AT1282" s="268"/>
      <c r="AU1282" s="268"/>
      <c r="AV1282" s="268"/>
      <c r="AW1282" s="268"/>
      <c r="AX1282" s="269"/>
      <c r="AY1282" s="269"/>
      <c r="AZ1282" s="269"/>
      <c r="BA1282" s="269"/>
      <c r="BK1282" s="263"/>
      <c r="BL1282" s="146"/>
    </row>
    <row r="1283" spans="1:64">
      <c r="A1283" s="40"/>
      <c r="B1283" s="40"/>
      <c r="C1283" s="40"/>
      <c r="D1283" s="61"/>
      <c r="E1283" s="61"/>
      <c r="F1283" s="61"/>
      <c r="G1283" s="61"/>
      <c r="H1283" s="61"/>
      <c r="I1283" s="61"/>
      <c r="J1283" s="61"/>
      <c r="K1283" s="266"/>
      <c r="L1283" s="61"/>
      <c r="M1283" s="61"/>
      <c r="N1283" s="61"/>
      <c r="O1283" s="266"/>
      <c r="P1283" s="61"/>
      <c r="Q1283" s="61"/>
      <c r="R1283" s="61"/>
      <c r="S1283" s="266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266"/>
      <c r="AD1283" s="61"/>
      <c r="AE1283" s="61"/>
      <c r="AF1283" s="61"/>
      <c r="AG1283" s="61"/>
      <c r="AH1283" s="61"/>
      <c r="AI1283" s="61"/>
      <c r="AJ1283" s="61"/>
      <c r="AK1283" s="266"/>
      <c r="AL1283" s="255"/>
      <c r="AM1283" s="255"/>
      <c r="AN1283" s="266"/>
      <c r="AO1283" s="186"/>
      <c r="AP1283" s="186"/>
      <c r="AQ1283" s="186"/>
      <c r="AR1283" s="186"/>
      <c r="AS1283" s="266"/>
      <c r="AT1283" s="268"/>
      <c r="AU1283" s="268"/>
      <c r="AV1283" s="268"/>
      <c r="AW1283" s="268"/>
      <c r="AX1283" s="269"/>
      <c r="AY1283" s="269"/>
      <c r="AZ1283" s="269"/>
      <c r="BA1283" s="269"/>
      <c r="BK1283" s="263"/>
      <c r="BL1283" s="146"/>
    </row>
    <row r="1284" spans="1:64">
      <c r="A1284" s="40"/>
      <c r="B1284" s="40"/>
      <c r="C1284" s="40"/>
      <c r="D1284" s="61"/>
      <c r="E1284" s="61"/>
      <c r="F1284" s="61"/>
      <c r="G1284" s="61"/>
      <c r="H1284" s="61"/>
      <c r="I1284" s="61"/>
      <c r="J1284" s="61"/>
      <c r="K1284" s="266"/>
      <c r="L1284" s="61"/>
      <c r="M1284" s="61"/>
      <c r="N1284" s="61"/>
      <c r="O1284" s="266"/>
      <c r="P1284" s="61"/>
      <c r="Q1284" s="61"/>
      <c r="R1284" s="61"/>
      <c r="S1284" s="266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266"/>
      <c r="AD1284" s="61"/>
      <c r="AE1284" s="61"/>
      <c r="AF1284" s="61"/>
      <c r="AG1284" s="61"/>
      <c r="AH1284" s="61"/>
      <c r="AI1284" s="61"/>
      <c r="AJ1284" s="61"/>
      <c r="AK1284" s="266"/>
      <c r="AL1284" s="255"/>
      <c r="AM1284" s="255"/>
      <c r="AN1284" s="266"/>
      <c r="AO1284" s="186"/>
      <c r="AP1284" s="186"/>
      <c r="AQ1284" s="186"/>
      <c r="AR1284" s="186"/>
      <c r="AS1284" s="266"/>
      <c r="AT1284" s="268"/>
      <c r="AU1284" s="268"/>
      <c r="AV1284" s="268"/>
      <c r="AW1284" s="268"/>
      <c r="AX1284" s="269"/>
      <c r="AY1284" s="269"/>
      <c r="AZ1284" s="269"/>
      <c r="BA1284" s="269"/>
      <c r="BK1284" s="263"/>
      <c r="BL1284" s="146"/>
    </row>
    <row r="1285" spans="1:64">
      <c r="A1285" s="40"/>
      <c r="B1285" s="40"/>
      <c r="C1285" s="40"/>
      <c r="D1285" s="61"/>
      <c r="E1285" s="61"/>
      <c r="F1285" s="61"/>
      <c r="G1285" s="61"/>
      <c r="H1285" s="61"/>
      <c r="I1285" s="61"/>
      <c r="J1285" s="61"/>
      <c r="K1285" s="266"/>
      <c r="L1285" s="61"/>
      <c r="M1285" s="61"/>
      <c r="N1285" s="61"/>
      <c r="O1285" s="266"/>
      <c r="P1285" s="61"/>
      <c r="Q1285" s="61"/>
      <c r="R1285" s="61"/>
      <c r="S1285" s="266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266"/>
      <c r="AD1285" s="61"/>
      <c r="AE1285" s="61"/>
      <c r="AF1285" s="61"/>
      <c r="AG1285" s="61"/>
      <c r="AH1285" s="61"/>
      <c r="AI1285" s="61"/>
      <c r="AJ1285" s="61"/>
      <c r="AK1285" s="266"/>
      <c r="AL1285" s="255"/>
      <c r="AM1285" s="255"/>
      <c r="AN1285" s="266"/>
      <c r="AO1285" s="186"/>
      <c r="AP1285" s="186"/>
      <c r="AQ1285" s="186"/>
      <c r="AR1285" s="186"/>
      <c r="AS1285" s="266"/>
      <c r="AT1285" s="268"/>
      <c r="AU1285" s="268"/>
      <c r="AV1285" s="268"/>
      <c r="AW1285" s="268"/>
      <c r="AX1285" s="269"/>
      <c r="AY1285" s="269"/>
      <c r="AZ1285" s="269"/>
      <c r="BA1285" s="269"/>
      <c r="BK1285" s="263"/>
      <c r="BL1285" s="146"/>
    </row>
    <row r="1286" spans="1:64">
      <c r="A1286" s="40"/>
      <c r="B1286" s="40"/>
      <c r="C1286" s="40"/>
      <c r="D1286" s="61"/>
      <c r="E1286" s="61"/>
      <c r="F1286" s="61"/>
      <c r="G1286" s="61"/>
      <c r="H1286" s="61"/>
      <c r="I1286" s="61"/>
      <c r="J1286" s="61"/>
      <c r="K1286" s="266"/>
      <c r="L1286" s="61"/>
      <c r="M1286" s="61"/>
      <c r="N1286" s="61"/>
      <c r="O1286" s="266"/>
      <c r="P1286" s="61"/>
      <c r="Q1286" s="61"/>
      <c r="R1286" s="61"/>
      <c r="S1286" s="266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266"/>
      <c r="AD1286" s="61"/>
      <c r="AE1286" s="61"/>
      <c r="AF1286" s="61"/>
      <c r="AG1286" s="61"/>
      <c r="AH1286" s="61"/>
      <c r="AI1286" s="61"/>
      <c r="AJ1286" s="61"/>
      <c r="AK1286" s="266"/>
      <c r="AL1286" s="255"/>
      <c r="AM1286" s="255"/>
      <c r="AN1286" s="266"/>
      <c r="AO1286" s="186"/>
      <c r="AP1286" s="186"/>
      <c r="AQ1286" s="186"/>
      <c r="AR1286" s="186"/>
      <c r="AS1286" s="266"/>
      <c r="AT1286" s="268"/>
      <c r="AU1286" s="268"/>
      <c r="AV1286" s="268"/>
      <c r="AW1286" s="268"/>
      <c r="AX1286" s="269"/>
      <c r="AY1286" s="269"/>
      <c r="AZ1286" s="269"/>
      <c r="BA1286" s="269"/>
      <c r="BK1286" s="263"/>
      <c r="BL1286" s="146"/>
    </row>
    <row r="1287" spans="1:64">
      <c r="A1287" s="40"/>
      <c r="B1287" s="40"/>
      <c r="C1287" s="40"/>
      <c r="D1287" s="61"/>
      <c r="E1287" s="61"/>
      <c r="F1287" s="61"/>
      <c r="G1287" s="61"/>
      <c r="H1287" s="61"/>
      <c r="I1287" s="61"/>
      <c r="J1287" s="61"/>
      <c r="K1287" s="266"/>
      <c r="L1287" s="61"/>
      <c r="M1287" s="61"/>
      <c r="N1287" s="61"/>
      <c r="O1287" s="266"/>
      <c r="P1287" s="61"/>
      <c r="Q1287" s="61"/>
      <c r="R1287" s="61"/>
      <c r="S1287" s="266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266"/>
      <c r="AD1287" s="61"/>
      <c r="AE1287" s="61"/>
      <c r="AF1287" s="61"/>
      <c r="AG1287" s="61"/>
      <c r="AH1287" s="61"/>
      <c r="AI1287" s="61"/>
      <c r="AJ1287" s="61"/>
      <c r="AK1287" s="266"/>
      <c r="AL1287" s="255"/>
      <c r="AM1287" s="255"/>
      <c r="AN1287" s="266"/>
      <c r="AO1287" s="186"/>
      <c r="AP1287" s="186"/>
      <c r="AQ1287" s="186"/>
      <c r="AR1287" s="186"/>
      <c r="AS1287" s="266"/>
      <c r="AT1287" s="268"/>
      <c r="AU1287" s="268"/>
      <c r="AV1287" s="268"/>
      <c r="AW1287" s="268"/>
      <c r="AX1287" s="269"/>
      <c r="AY1287" s="269"/>
      <c r="AZ1287" s="269"/>
      <c r="BA1287" s="269"/>
      <c r="BK1287" s="263"/>
      <c r="BL1287" s="146"/>
    </row>
    <row r="1288" spans="1:64">
      <c r="A1288" s="40"/>
      <c r="B1288" s="40"/>
      <c r="C1288" s="40"/>
      <c r="D1288" s="61"/>
      <c r="E1288" s="61"/>
      <c r="F1288" s="61"/>
      <c r="G1288" s="61"/>
      <c r="H1288" s="61"/>
      <c r="I1288" s="61"/>
      <c r="J1288" s="61"/>
      <c r="K1288" s="266"/>
      <c r="L1288" s="61"/>
      <c r="M1288" s="61"/>
      <c r="N1288" s="61"/>
      <c r="O1288" s="266"/>
      <c r="P1288" s="61"/>
      <c r="Q1288" s="61"/>
      <c r="R1288" s="61"/>
      <c r="S1288" s="266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266"/>
      <c r="AD1288" s="61"/>
      <c r="AE1288" s="61"/>
      <c r="AF1288" s="61"/>
      <c r="AG1288" s="61"/>
      <c r="AH1288" s="61"/>
      <c r="AI1288" s="61"/>
      <c r="AJ1288" s="61"/>
      <c r="AK1288" s="266"/>
      <c r="AL1288" s="255"/>
      <c r="AM1288" s="255"/>
      <c r="AN1288" s="266"/>
      <c r="AO1288" s="186"/>
      <c r="AP1288" s="186"/>
      <c r="AQ1288" s="186"/>
      <c r="AR1288" s="186"/>
      <c r="AS1288" s="266"/>
      <c r="AT1288" s="268"/>
      <c r="AU1288" s="268"/>
      <c r="AV1288" s="268"/>
      <c r="AW1288" s="268"/>
      <c r="AX1288" s="269"/>
      <c r="AY1288" s="269"/>
      <c r="AZ1288" s="269"/>
      <c r="BA1288" s="269"/>
      <c r="BK1288" s="263"/>
      <c r="BL1288" s="146"/>
    </row>
    <row r="1289" spans="1:64">
      <c r="A1289" s="40"/>
      <c r="B1289" s="40"/>
      <c r="C1289" s="40"/>
      <c r="D1289" s="61"/>
      <c r="E1289" s="61"/>
      <c r="F1289" s="61"/>
      <c r="G1289" s="61"/>
      <c r="H1289" s="61"/>
      <c r="I1289" s="61"/>
      <c r="J1289" s="61"/>
      <c r="K1289" s="266"/>
      <c r="L1289" s="61"/>
      <c r="M1289" s="61"/>
      <c r="N1289" s="61"/>
      <c r="O1289" s="266"/>
      <c r="P1289" s="61"/>
      <c r="Q1289" s="61"/>
      <c r="R1289" s="61"/>
      <c r="S1289" s="266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266"/>
      <c r="AD1289" s="61"/>
      <c r="AE1289" s="61"/>
      <c r="AF1289" s="61"/>
      <c r="AG1289" s="61"/>
      <c r="AH1289" s="61"/>
      <c r="AI1289" s="61"/>
      <c r="AJ1289" s="61"/>
      <c r="AK1289" s="266"/>
      <c r="AL1289" s="255"/>
      <c r="AM1289" s="255"/>
      <c r="AN1289" s="266"/>
      <c r="AO1289" s="186"/>
      <c r="AP1289" s="186"/>
      <c r="AQ1289" s="186"/>
      <c r="AR1289" s="186"/>
      <c r="AS1289" s="266"/>
      <c r="AT1289" s="268"/>
      <c r="AU1289" s="268"/>
      <c r="AV1289" s="268"/>
      <c r="AW1289" s="268"/>
      <c r="AX1289" s="269"/>
      <c r="AY1289" s="269"/>
      <c r="AZ1289" s="269"/>
      <c r="BA1289" s="269"/>
      <c r="BK1289" s="263"/>
      <c r="BL1289" s="146"/>
    </row>
    <row r="1290" spans="1:64">
      <c r="A1290" s="40"/>
      <c r="B1290" s="40"/>
      <c r="C1290" s="40"/>
      <c r="D1290" s="61"/>
      <c r="E1290" s="61"/>
      <c r="F1290" s="61"/>
      <c r="G1290" s="61"/>
      <c r="H1290" s="61"/>
      <c r="I1290" s="61"/>
      <c r="J1290" s="61"/>
      <c r="K1290" s="266"/>
      <c r="L1290" s="61"/>
      <c r="M1290" s="61"/>
      <c r="N1290" s="61"/>
      <c r="O1290" s="266"/>
      <c r="P1290" s="61"/>
      <c r="Q1290" s="61"/>
      <c r="R1290" s="61"/>
      <c r="S1290" s="266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266"/>
      <c r="AD1290" s="61"/>
      <c r="AE1290" s="61"/>
      <c r="AF1290" s="61"/>
      <c r="AG1290" s="61"/>
      <c r="AH1290" s="61"/>
      <c r="AI1290" s="61"/>
      <c r="AJ1290" s="61"/>
      <c r="AK1290" s="266"/>
      <c r="AL1290" s="255"/>
      <c r="AM1290" s="255"/>
      <c r="AN1290" s="266"/>
      <c r="AO1290" s="186"/>
      <c r="AP1290" s="186"/>
      <c r="AQ1290" s="186"/>
      <c r="AR1290" s="186"/>
      <c r="AS1290" s="266"/>
      <c r="AT1290" s="268"/>
      <c r="AU1290" s="268"/>
      <c r="AV1290" s="268"/>
      <c r="AW1290" s="268"/>
      <c r="AX1290" s="269"/>
      <c r="AY1290" s="269"/>
      <c r="AZ1290" s="269"/>
      <c r="BA1290" s="269"/>
      <c r="BK1290" s="263"/>
      <c r="BL1290" s="146"/>
    </row>
    <row r="1291" spans="1:64">
      <c r="A1291" s="40"/>
      <c r="B1291" s="40"/>
      <c r="C1291" s="40"/>
      <c r="D1291" s="61"/>
      <c r="E1291" s="61"/>
      <c r="F1291" s="61"/>
      <c r="G1291" s="61"/>
      <c r="H1291" s="61"/>
      <c r="I1291" s="61"/>
      <c r="J1291" s="61"/>
      <c r="K1291" s="266"/>
      <c r="L1291" s="61"/>
      <c r="M1291" s="61"/>
      <c r="N1291" s="61"/>
      <c r="O1291" s="266"/>
      <c r="P1291" s="61"/>
      <c r="Q1291" s="61"/>
      <c r="R1291" s="61"/>
      <c r="S1291" s="266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266"/>
      <c r="AD1291" s="61"/>
      <c r="AE1291" s="61"/>
      <c r="AF1291" s="61"/>
      <c r="AG1291" s="61"/>
      <c r="AH1291" s="61"/>
      <c r="AI1291" s="61"/>
      <c r="AJ1291" s="61"/>
      <c r="AK1291" s="266"/>
      <c r="AL1291" s="255"/>
      <c r="AM1291" s="255"/>
      <c r="AN1291" s="266"/>
      <c r="AO1291" s="186"/>
      <c r="AP1291" s="186"/>
      <c r="AQ1291" s="186"/>
      <c r="AR1291" s="186"/>
      <c r="AS1291" s="266"/>
      <c r="AT1291" s="268"/>
      <c r="AU1291" s="268"/>
      <c r="AV1291" s="268"/>
      <c r="AW1291" s="268"/>
      <c r="AX1291" s="269"/>
      <c r="AY1291" s="269"/>
      <c r="AZ1291" s="269"/>
      <c r="BA1291" s="269"/>
      <c r="BK1291" s="263"/>
      <c r="BL1291" s="146"/>
    </row>
    <row r="1292" spans="1:64">
      <c r="A1292" s="40"/>
      <c r="B1292" s="40"/>
      <c r="C1292" s="40"/>
      <c r="D1292" s="61"/>
      <c r="E1292" s="61"/>
      <c r="F1292" s="61"/>
      <c r="G1292" s="61"/>
      <c r="H1292" s="61"/>
      <c r="I1292" s="61"/>
      <c r="J1292" s="61"/>
      <c r="K1292" s="266"/>
      <c r="L1292" s="61"/>
      <c r="M1292" s="61"/>
      <c r="N1292" s="61"/>
      <c r="O1292" s="266"/>
      <c r="P1292" s="61"/>
      <c r="Q1292" s="61"/>
      <c r="R1292" s="61"/>
      <c r="S1292" s="266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266"/>
      <c r="AD1292" s="61"/>
      <c r="AE1292" s="61"/>
      <c r="AF1292" s="61"/>
      <c r="AG1292" s="61"/>
      <c r="AH1292" s="61"/>
      <c r="AI1292" s="61"/>
      <c r="AJ1292" s="61"/>
      <c r="AK1292" s="266"/>
      <c r="AL1292" s="255"/>
      <c r="AM1292" s="255"/>
      <c r="AN1292" s="266"/>
      <c r="AO1292" s="186"/>
      <c r="AP1292" s="186"/>
      <c r="AQ1292" s="186"/>
      <c r="AR1292" s="186"/>
      <c r="AS1292" s="266"/>
      <c r="AT1292" s="268"/>
      <c r="AU1292" s="268"/>
      <c r="AV1292" s="268"/>
      <c r="AW1292" s="268"/>
      <c r="AX1292" s="269"/>
      <c r="AY1292" s="269"/>
      <c r="AZ1292" s="269"/>
      <c r="BA1292" s="269"/>
      <c r="BK1292" s="263"/>
      <c r="BL1292" s="146"/>
    </row>
    <row r="1293" spans="1:64">
      <c r="A1293" s="40"/>
      <c r="B1293" s="40"/>
      <c r="C1293" s="40"/>
      <c r="D1293" s="61"/>
      <c r="E1293" s="61"/>
      <c r="F1293" s="61"/>
      <c r="G1293" s="61"/>
      <c r="H1293" s="61"/>
      <c r="I1293" s="61"/>
      <c r="J1293" s="61"/>
      <c r="K1293" s="266"/>
      <c r="L1293" s="61"/>
      <c r="M1293" s="61"/>
      <c r="N1293" s="61"/>
      <c r="O1293" s="266"/>
      <c r="P1293" s="61"/>
      <c r="Q1293" s="61"/>
      <c r="R1293" s="61"/>
      <c r="S1293" s="266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266"/>
      <c r="AD1293" s="61"/>
      <c r="AE1293" s="61"/>
      <c r="AF1293" s="61"/>
      <c r="AG1293" s="61"/>
      <c r="AH1293" s="61"/>
      <c r="AI1293" s="61"/>
      <c r="AJ1293" s="61"/>
      <c r="AK1293" s="266"/>
      <c r="AL1293" s="255"/>
      <c r="AM1293" s="255"/>
      <c r="AN1293" s="266"/>
      <c r="AO1293" s="186"/>
      <c r="AP1293" s="186"/>
      <c r="AQ1293" s="186"/>
      <c r="AR1293" s="186"/>
      <c r="AS1293" s="266"/>
      <c r="AT1293" s="268"/>
      <c r="AU1293" s="268"/>
      <c r="AV1293" s="268"/>
      <c r="AW1293" s="268"/>
      <c r="AX1293" s="269"/>
      <c r="AY1293" s="269"/>
      <c r="AZ1293" s="269"/>
      <c r="BA1293" s="269"/>
      <c r="BK1293" s="263"/>
      <c r="BL1293" s="146"/>
    </row>
    <row r="1294" spans="1:64">
      <c r="A1294" s="40"/>
      <c r="B1294" s="40"/>
      <c r="C1294" s="40"/>
      <c r="D1294" s="61"/>
      <c r="E1294" s="61"/>
      <c r="F1294" s="61"/>
      <c r="G1294" s="61"/>
      <c r="H1294" s="61"/>
      <c r="I1294" s="61"/>
      <c r="J1294" s="61"/>
      <c r="K1294" s="266"/>
      <c r="L1294" s="61"/>
      <c r="M1294" s="61"/>
      <c r="N1294" s="61"/>
      <c r="O1294" s="266"/>
      <c r="P1294" s="61"/>
      <c r="Q1294" s="61"/>
      <c r="R1294" s="61"/>
      <c r="S1294" s="266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266"/>
      <c r="AD1294" s="61"/>
      <c r="AE1294" s="61"/>
      <c r="AF1294" s="61"/>
      <c r="AG1294" s="61"/>
      <c r="AH1294" s="61"/>
      <c r="AI1294" s="61"/>
      <c r="AJ1294" s="61"/>
      <c r="AK1294" s="266"/>
      <c r="AL1294" s="255"/>
      <c r="AM1294" s="255"/>
      <c r="AN1294" s="266"/>
      <c r="AO1294" s="186"/>
      <c r="AP1294" s="186"/>
      <c r="AQ1294" s="186"/>
      <c r="AR1294" s="186"/>
      <c r="AS1294" s="266"/>
      <c r="AT1294" s="268"/>
      <c r="AU1294" s="268"/>
      <c r="AV1294" s="268"/>
      <c r="AW1294" s="268"/>
      <c r="AX1294" s="269"/>
      <c r="AY1294" s="269"/>
      <c r="AZ1294" s="269"/>
      <c r="BA1294" s="269"/>
      <c r="BK1294" s="263"/>
      <c r="BL1294" s="146"/>
    </row>
    <row r="1295" spans="1:64">
      <c r="A1295" s="40"/>
      <c r="B1295" s="40"/>
      <c r="C1295" s="40"/>
      <c r="D1295" s="61"/>
      <c r="E1295" s="61"/>
      <c r="F1295" s="61"/>
      <c r="G1295" s="61"/>
      <c r="H1295" s="61"/>
      <c r="I1295" s="61"/>
      <c r="J1295" s="61"/>
      <c r="K1295" s="266"/>
      <c r="L1295" s="61"/>
      <c r="M1295" s="61"/>
      <c r="N1295" s="61"/>
      <c r="O1295" s="266"/>
      <c r="P1295" s="61"/>
      <c r="Q1295" s="61"/>
      <c r="R1295" s="61"/>
      <c r="S1295" s="266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266"/>
      <c r="AD1295" s="61"/>
      <c r="AE1295" s="61"/>
      <c r="AF1295" s="61"/>
      <c r="AG1295" s="61"/>
      <c r="AH1295" s="61"/>
      <c r="AI1295" s="61"/>
      <c r="AJ1295" s="61"/>
      <c r="AK1295" s="266"/>
      <c r="AL1295" s="255"/>
      <c r="AM1295" s="255"/>
      <c r="AN1295" s="266"/>
      <c r="AO1295" s="186"/>
      <c r="AP1295" s="186"/>
      <c r="AQ1295" s="186"/>
      <c r="AR1295" s="186"/>
      <c r="AS1295" s="266"/>
      <c r="AT1295" s="268"/>
      <c r="AU1295" s="268"/>
      <c r="AV1295" s="268"/>
      <c r="AW1295" s="268"/>
      <c r="AX1295" s="269"/>
      <c r="AY1295" s="269"/>
      <c r="AZ1295" s="269"/>
      <c r="BA1295" s="269"/>
      <c r="BK1295" s="263"/>
      <c r="BL1295" s="146"/>
    </row>
    <row r="1296" spans="1:64">
      <c r="A1296" s="40"/>
      <c r="B1296" s="40"/>
      <c r="C1296" s="40"/>
      <c r="D1296" s="61"/>
      <c r="E1296" s="61"/>
      <c r="F1296" s="61"/>
      <c r="G1296" s="61"/>
      <c r="H1296" s="61"/>
      <c r="I1296" s="61"/>
      <c r="J1296" s="61"/>
      <c r="K1296" s="266"/>
      <c r="L1296" s="61"/>
      <c r="M1296" s="61"/>
      <c r="N1296" s="61"/>
      <c r="O1296" s="266"/>
      <c r="P1296" s="61"/>
      <c r="Q1296" s="61"/>
      <c r="R1296" s="61"/>
      <c r="S1296" s="266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266"/>
      <c r="AD1296" s="61"/>
      <c r="AE1296" s="61"/>
      <c r="AF1296" s="61"/>
      <c r="AG1296" s="61"/>
      <c r="AH1296" s="61"/>
      <c r="AI1296" s="61"/>
      <c r="AJ1296" s="61"/>
      <c r="AK1296" s="266"/>
      <c r="AL1296" s="255"/>
      <c r="AM1296" s="255"/>
      <c r="AN1296" s="266"/>
      <c r="AO1296" s="186"/>
      <c r="AP1296" s="186"/>
      <c r="AQ1296" s="186"/>
      <c r="AR1296" s="186"/>
      <c r="AS1296" s="266"/>
      <c r="AT1296" s="268"/>
      <c r="AU1296" s="268"/>
      <c r="AV1296" s="268"/>
      <c r="AW1296" s="268"/>
      <c r="AX1296" s="269"/>
      <c r="AY1296" s="269"/>
      <c r="AZ1296" s="269"/>
      <c r="BA1296" s="269"/>
      <c r="BK1296" s="263"/>
      <c r="BL1296" s="146"/>
    </row>
    <row r="1297" spans="1:64">
      <c r="A1297" s="40"/>
      <c r="B1297" s="40"/>
      <c r="C1297" s="40"/>
      <c r="D1297" s="61"/>
      <c r="E1297" s="61"/>
      <c r="F1297" s="61"/>
      <c r="G1297" s="61"/>
      <c r="H1297" s="61"/>
      <c r="I1297" s="61"/>
      <c r="J1297" s="61"/>
      <c r="K1297" s="266"/>
      <c r="L1297" s="61"/>
      <c r="M1297" s="61"/>
      <c r="N1297" s="61"/>
      <c r="O1297" s="266"/>
      <c r="P1297" s="61"/>
      <c r="Q1297" s="61"/>
      <c r="R1297" s="61"/>
      <c r="S1297" s="266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266"/>
      <c r="AD1297" s="61"/>
      <c r="AE1297" s="61"/>
      <c r="AF1297" s="61"/>
      <c r="AG1297" s="61"/>
      <c r="AH1297" s="61"/>
      <c r="AI1297" s="61"/>
      <c r="AJ1297" s="61"/>
      <c r="AK1297" s="266"/>
      <c r="AL1297" s="255"/>
      <c r="AM1297" s="255"/>
      <c r="AN1297" s="266"/>
      <c r="AO1297" s="186"/>
      <c r="AP1297" s="186"/>
      <c r="AQ1297" s="186"/>
      <c r="AR1297" s="186"/>
      <c r="AS1297" s="266"/>
      <c r="AT1297" s="268"/>
      <c r="AU1297" s="268"/>
      <c r="AV1297" s="268"/>
      <c r="AW1297" s="268"/>
      <c r="AX1297" s="269"/>
      <c r="AY1297" s="269"/>
      <c r="AZ1297" s="269"/>
      <c r="BA1297" s="269"/>
      <c r="BK1297" s="263"/>
      <c r="BL1297" s="146"/>
    </row>
    <row r="1298" spans="1:64">
      <c r="A1298" s="40"/>
      <c r="B1298" s="40"/>
      <c r="C1298" s="40"/>
      <c r="D1298" s="61"/>
      <c r="E1298" s="61"/>
      <c r="F1298" s="61"/>
      <c r="G1298" s="61"/>
      <c r="H1298" s="61"/>
      <c r="I1298" s="61"/>
      <c r="J1298" s="61"/>
      <c r="K1298" s="266"/>
      <c r="L1298" s="61"/>
      <c r="M1298" s="61"/>
      <c r="N1298" s="61"/>
      <c r="O1298" s="266"/>
      <c r="P1298" s="61"/>
      <c r="Q1298" s="61"/>
      <c r="R1298" s="61"/>
      <c r="S1298" s="266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266"/>
      <c r="AD1298" s="61"/>
      <c r="AE1298" s="61"/>
      <c r="AF1298" s="61"/>
      <c r="AG1298" s="61"/>
      <c r="AH1298" s="61"/>
      <c r="AI1298" s="61"/>
      <c r="AJ1298" s="61"/>
      <c r="AK1298" s="266"/>
      <c r="AL1298" s="255"/>
      <c r="AM1298" s="255"/>
      <c r="AN1298" s="266"/>
      <c r="AO1298" s="186"/>
      <c r="AP1298" s="186"/>
      <c r="AQ1298" s="186"/>
      <c r="AR1298" s="186"/>
      <c r="AS1298" s="266"/>
      <c r="AT1298" s="268"/>
      <c r="AU1298" s="268"/>
      <c r="AV1298" s="268"/>
      <c r="AW1298" s="268"/>
      <c r="AX1298" s="269"/>
      <c r="AY1298" s="269"/>
      <c r="AZ1298" s="269"/>
      <c r="BA1298" s="269"/>
      <c r="BK1298" s="263"/>
      <c r="BL1298" s="146"/>
    </row>
    <row r="1299" spans="1:64">
      <c r="A1299" s="40"/>
      <c r="B1299" s="40"/>
      <c r="C1299" s="40"/>
      <c r="D1299" s="61"/>
      <c r="E1299" s="61"/>
      <c r="F1299" s="61"/>
      <c r="G1299" s="61"/>
      <c r="H1299" s="61"/>
      <c r="I1299" s="61"/>
      <c r="J1299" s="61"/>
      <c r="K1299" s="266"/>
      <c r="L1299" s="61"/>
      <c r="M1299" s="61"/>
      <c r="N1299" s="61"/>
      <c r="O1299" s="266"/>
      <c r="P1299" s="61"/>
      <c r="Q1299" s="61"/>
      <c r="R1299" s="61"/>
      <c r="S1299" s="266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266"/>
      <c r="AD1299" s="61"/>
      <c r="AE1299" s="61"/>
      <c r="AF1299" s="61"/>
      <c r="AG1299" s="61"/>
      <c r="AH1299" s="61"/>
      <c r="AI1299" s="61"/>
      <c r="AJ1299" s="61"/>
      <c r="AK1299" s="266"/>
      <c r="AL1299" s="255"/>
      <c r="AM1299" s="255"/>
      <c r="AN1299" s="266"/>
      <c r="AO1299" s="186"/>
      <c r="AP1299" s="186"/>
      <c r="AQ1299" s="186"/>
      <c r="AR1299" s="186"/>
      <c r="AS1299" s="266"/>
      <c r="AT1299" s="268"/>
      <c r="AU1299" s="268"/>
      <c r="AV1299" s="268"/>
      <c r="AW1299" s="268"/>
      <c r="AX1299" s="269"/>
      <c r="AY1299" s="269"/>
      <c r="AZ1299" s="269"/>
      <c r="BA1299" s="269"/>
      <c r="BK1299" s="263"/>
      <c r="BL1299" s="146"/>
    </row>
    <row r="1300" spans="1:64">
      <c r="A1300" s="40"/>
      <c r="B1300" s="40"/>
      <c r="C1300" s="40"/>
      <c r="D1300" s="61"/>
      <c r="E1300" s="61"/>
      <c r="F1300" s="61"/>
      <c r="G1300" s="61"/>
      <c r="H1300" s="61"/>
      <c r="I1300" s="61"/>
      <c r="J1300" s="61"/>
      <c r="K1300" s="266"/>
      <c r="L1300" s="61"/>
      <c r="M1300" s="61"/>
      <c r="N1300" s="61"/>
      <c r="O1300" s="266"/>
      <c r="P1300" s="61"/>
      <c r="Q1300" s="61"/>
      <c r="R1300" s="61"/>
      <c r="S1300" s="266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266"/>
      <c r="AD1300" s="61"/>
      <c r="AE1300" s="61"/>
      <c r="AF1300" s="61"/>
      <c r="AG1300" s="61"/>
      <c r="AH1300" s="61"/>
      <c r="AI1300" s="61"/>
      <c r="AJ1300" s="61"/>
      <c r="AK1300" s="266"/>
      <c r="AL1300" s="255"/>
      <c r="AM1300" s="255"/>
      <c r="AN1300" s="266"/>
      <c r="AO1300" s="186"/>
      <c r="AP1300" s="186"/>
      <c r="AQ1300" s="186"/>
      <c r="AR1300" s="186"/>
      <c r="AS1300" s="266"/>
      <c r="AT1300" s="268"/>
      <c r="AU1300" s="268"/>
      <c r="AV1300" s="268"/>
      <c r="AW1300" s="268"/>
      <c r="AX1300" s="269"/>
      <c r="AY1300" s="269"/>
      <c r="AZ1300" s="269"/>
      <c r="BA1300" s="269"/>
      <c r="BK1300" s="263"/>
      <c r="BL1300" s="146"/>
    </row>
    <row r="1301" spans="1:64">
      <c r="A1301" s="40"/>
      <c r="B1301" s="40"/>
      <c r="C1301" s="40"/>
      <c r="D1301" s="61"/>
      <c r="E1301" s="61"/>
      <c r="F1301" s="61"/>
      <c r="G1301" s="61"/>
      <c r="H1301" s="61"/>
      <c r="I1301" s="61"/>
      <c r="J1301" s="61"/>
      <c r="K1301" s="266"/>
      <c r="L1301" s="61"/>
      <c r="M1301" s="61"/>
      <c r="N1301" s="61"/>
      <c r="O1301" s="266"/>
      <c r="P1301" s="61"/>
      <c r="Q1301" s="61"/>
      <c r="R1301" s="61"/>
      <c r="S1301" s="266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266"/>
      <c r="AD1301" s="61"/>
      <c r="AE1301" s="61"/>
      <c r="AF1301" s="61"/>
      <c r="AG1301" s="61"/>
      <c r="AH1301" s="61"/>
      <c r="AI1301" s="61"/>
      <c r="AJ1301" s="61"/>
      <c r="AK1301" s="266"/>
      <c r="AL1301" s="255"/>
      <c r="AM1301" s="255"/>
      <c r="AN1301" s="266"/>
      <c r="AO1301" s="186"/>
      <c r="AP1301" s="186"/>
      <c r="AQ1301" s="186"/>
      <c r="AR1301" s="186"/>
      <c r="AS1301" s="266"/>
      <c r="AT1301" s="268"/>
      <c r="AU1301" s="268"/>
      <c r="AV1301" s="268"/>
      <c r="AW1301" s="268"/>
      <c r="AX1301" s="269"/>
      <c r="AY1301" s="269"/>
      <c r="AZ1301" s="269"/>
      <c r="BA1301" s="269"/>
      <c r="BK1301" s="263"/>
      <c r="BL1301" s="146"/>
    </row>
    <row r="1302" spans="1:64">
      <c r="A1302" s="40"/>
      <c r="B1302" s="40"/>
      <c r="C1302" s="40"/>
      <c r="D1302" s="61"/>
      <c r="E1302" s="61"/>
      <c r="F1302" s="61"/>
      <c r="G1302" s="61"/>
      <c r="H1302" s="61"/>
      <c r="I1302" s="61"/>
      <c r="J1302" s="61"/>
      <c r="K1302" s="266"/>
      <c r="L1302" s="61"/>
      <c r="M1302" s="61"/>
      <c r="N1302" s="61"/>
      <c r="O1302" s="266"/>
      <c r="P1302" s="61"/>
      <c r="Q1302" s="61"/>
      <c r="R1302" s="61"/>
      <c r="S1302" s="266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266"/>
      <c r="AD1302" s="61"/>
      <c r="AE1302" s="61"/>
      <c r="AF1302" s="61"/>
      <c r="AG1302" s="61"/>
      <c r="AH1302" s="61"/>
      <c r="AI1302" s="61"/>
      <c r="AJ1302" s="61"/>
      <c r="AK1302" s="266"/>
      <c r="AL1302" s="255"/>
      <c r="AM1302" s="255"/>
      <c r="AN1302" s="266"/>
      <c r="AO1302" s="186"/>
      <c r="AP1302" s="186"/>
      <c r="AQ1302" s="186"/>
      <c r="AR1302" s="186"/>
      <c r="AS1302" s="266"/>
      <c r="AT1302" s="268"/>
      <c r="AU1302" s="268"/>
      <c r="AV1302" s="268"/>
      <c r="AW1302" s="268"/>
      <c r="AX1302" s="269"/>
      <c r="AY1302" s="269"/>
      <c r="AZ1302" s="269"/>
      <c r="BA1302" s="269"/>
      <c r="BK1302" s="263"/>
      <c r="BL1302" s="146"/>
    </row>
    <row r="1303" spans="1:64">
      <c r="A1303" s="40"/>
      <c r="B1303" s="40"/>
      <c r="C1303" s="40"/>
      <c r="D1303" s="61"/>
      <c r="E1303" s="61"/>
      <c r="F1303" s="61"/>
      <c r="G1303" s="61"/>
      <c r="H1303" s="61"/>
      <c r="I1303" s="61"/>
      <c r="J1303" s="61"/>
      <c r="K1303" s="266"/>
      <c r="L1303" s="61"/>
      <c r="M1303" s="61"/>
      <c r="N1303" s="61"/>
      <c r="O1303" s="266"/>
      <c r="P1303" s="61"/>
      <c r="Q1303" s="61"/>
      <c r="R1303" s="61"/>
      <c r="S1303" s="266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266"/>
      <c r="AD1303" s="61"/>
      <c r="AE1303" s="61"/>
      <c r="AF1303" s="61"/>
      <c r="AG1303" s="61"/>
      <c r="AH1303" s="61"/>
      <c r="AI1303" s="61"/>
      <c r="AJ1303" s="61"/>
      <c r="AK1303" s="266"/>
      <c r="AL1303" s="255"/>
      <c r="AM1303" s="255"/>
      <c r="AN1303" s="266"/>
      <c r="AO1303" s="186"/>
      <c r="AP1303" s="186"/>
      <c r="AQ1303" s="186"/>
      <c r="AR1303" s="186"/>
      <c r="AS1303" s="266"/>
      <c r="AT1303" s="268"/>
      <c r="AU1303" s="268"/>
      <c r="AV1303" s="268"/>
      <c r="AW1303" s="268"/>
      <c r="AX1303" s="269"/>
      <c r="AY1303" s="269"/>
      <c r="AZ1303" s="269"/>
      <c r="BA1303" s="269"/>
      <c r="BK1303" s="263"/>
      <c r="BL1303" s="146"/>
    </row>
    <row r="1304" spans="1:64">
      <c r="A1304" s="40"/>
      <c r="B1304" s="40"/>
      <c r="C1304" s="40"/>
      <c r="D1304" s="61"/>
      <c r="E1304" s="61"/>
      <c r="F1304" s="61"/>
      <c r="G1304" s="61"/>
      <c r="H1304" s="61"/>
      <c r="I1304" s="61"/>
      <c r="J1304" s="61"/>
      <c r="K1304" s="266"/>
      <c r="L1304" s="61"/>
      <c r="M1304" s="61"/>
      <c r="N1304" s="61"/>
      <c r="O1304" s="266"/>
      <c r="P1304" s="61"/>
      <c r="Q1304" s="61"/>
      <c r="R1304" s="61"/>
      <c r="S1304" s="266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266"/>
      <c r="AD1304" s="61"/>
      <c r="AE1304" s="61"/>
      <c r="AF1304" s="61"/>
      <c r="AG1304" s="61"/>
      <c r="AH1304" s="61"/>
      <c r="AI1304" s="61"/>
      <c r="AJ1304" s="61"/>
      <c r="AK1304" s="266"/>
      <c r="AL1304" s="255"/>
      <c r="AM1304" s="255"/>
      <c r="AN1304" s="266"/>
      <c r="AO1304" s="186"/>
      <c r="AP1304" s="186"/>
      <c r="AQ1304" s="186"/>
      <c r="AR1304" s="186"/>
      <c r="AS1304" s="266"/>
      <c r="AT1304" s="268"/>
      <c r="AU1304" s="268"/>
      <c r="AV1304" s="268"/>
      <c r="AW1304" s="268"/>
      <c r="AX1304" s="269"/>
      <c r="AY1304" s="269"/>
      <c r="AZ1304" s="269"/>
      <c r="BA1304" s="269"/>
      <c r="BK1304" s="263"/>
      <c r="BL1304" s="146"/>
    </row>
    <row r="1305" spans="1:64">
      <c r="A1305" s="40"/>
      <c r="B1305" s="40"/>
      <c r="C1305" s="40"/>
      <c r="D1305" s="61"/>
      <c r="E1305" s="61"/>
      <c r="F1305" s="61"/>
      <c r="G1305" s="61"/>
      <c r="H1305" s="61"/>
      <c r="I1305" s="61"/>
      <c r="J1305" s="61"/>
      <c r="K1305" s="266"/>
      <c r="L1305" s="61"/>
      <c r="M1305" s="61"/>
      <c r="N1305" s="61"/>
      <c r="O1305" s="266"/>
      <c r="P1305" s="61"/>
      <c r="Q1305" s="61"/>
      <c r="R1305" s="61"/>
      <c r="S1305" s="266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266"/>
      <c r="AD1305" s="61"/>
      <c r="AE1305" s="61"/>
      <c r="AF1305" s="61"/>
      <c r="AG1305" s="61"/>
      <c r="AH1305" s="61"/>
      <c r="AI1305" s="61"/>
      <c r="AJ1305" s="61"/>
      <c r="AK1305" s="266"/>
      <c r="AL1305" s="255"/>
      <c r="AM1305" s="255"/>
      <c r="AN1305" s="266"/>
      <c r="AO1305" s="186"/>
      <c r="AP1305" s="186"/>
      <c r="AQ1305" s="186"/>
      <c r="AR1305" s="186"/>
      <c r="AS1305" s="266"/>
      <c r="AT1305" s="268"/>
      <c r="AU1305" s="268"/>
      <c r="AV1305" s="268"/>
      <c r="AW1305" s="268"/>
      <c r="AX1305" s="269"/>
      <c r="AY1305" s="269"/>
      <c r="AZ1305" s="269"/>
      <c r="BA1305" s="269"/>
      <c r="BK1305" s="263"/>
      <c r="BL1305" s="146"/>
    </row>
    <row r="1306" spans="1:64">
      <c r="A1306" s="40"/>
      <c r="B1306" s="40"/>
      <c r="C1306" s="40"/>
      <c r="D1306" s="61"/>
      <c r="E1306" s="61"/>
      <c r="F1306" s="61"/>
      <c r="G1306" s="61"/>
      <c r="H1306" s="61"/>
      <c r="I1306" s="61"/>
      <c r="J1306" s="61"/>
      <c r="K1306" s="266"/>
      <c r="L1306" s="61"/>
      <c r="M1306" s="61"/>
      <c r="N1306" s="61"/>
      <c r="O1306" s="266"/>
      <c r="P1306" s="61"/>
      <c r="Q1306" s="61"/>
      <c r="R1306" s="61"/>
      <c r="S1306" s="266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266"/>
      <c r="AD1306" s="61"/>
      <c r="AE1306" s="61"/>
      <c r="AF1306" s="61"/>
      <c r="AG1306" s="61"/>
      <c r="AH1306" s="61"/>
      <c r="AI1306" s="61"/>
      <c r="AJ1306" s="61"/>
      <c r="AK1306" s="266"/>
      <c r="AL1306" s="255"/>
      <c r="AM1306" s="255"/>
      <c r="AN1306" s="266"/>
      <c r="AO1306" s="186"/>
      <c r="AP1306" s="186"/>
      <c r="AQ1306" s="186"/>
      <c r="AR1306" s="186"/>
      <c r="AS1306" s="266"/>
      <c r="AT1306" s="268"/>
      <c r="AU1306" s="268"/>
      <c r="AV1306" s="268"/>
      <c r="AW1306" s="268"/>
      <c r="AX1306" s="269"/>
      <c r="AY1306" s="269"/>
      <c r="AZ1306" s="269"/>
      <c r="BA1306" s="269"/>
      <c r="BK1306" s="263"/>
      <c r="BL1306" s="146"/>
    </row>
    <row r="1307" spans="1:64">
      <c r="A1307" s="40"/>
      <c r="B1307" s="40"/>
      <c r="C1307" s="40"/>
      <c r="D1307" s="61"/>
      <c r="E1307" s="61"/>
      <c r="F1307" s="61"/>
      <c r="G1307" s="61"/>
      <c r="H1307" s="61"/>
      <c r="I1307" s="61"/>
      <c r="J1307" s="61"/>
      <c r="K1307" s="266"/>
      <c r="L1307" s="61"/>
      <c r="M1307" s="61"/>
      <c r="N1307" s="61"/>
      <c r="O1307" s="266"/>
      <c r="P1307" s="61"/>
      <c r="Q1307" s="61"/>
      <c r="R1307" s="61"/>
      <c r="S1307" s="266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266"/>
      <c r="AD1307" s="61"/>
      <c r="AE1307" s="61"/>
      <c r="AF1307" s="61"/>
      <c r="AG1307" s="61"/>
      <c r="AH1307" s="61"/>
      <c r="AI1307" s="61"/>
      <c r="AJ1307" s="61"/>
      <c r="AK1307" s="266"/>
      <c r="AL1307" s="255"/>
      <c r="AM1307" s="255"/>
      <c r="AN1307" s="266"/>
      <c r="AO1307" s="186"/>
      <c r="AP1307" s="186"/>
      <c r="AQ1307" s="186"/>
      <c r="AR1307" s="186"/>
      <c r="AS1307" s="266"/>
      <c r="AT1307" s="268"/>
      <c r="AU1307" s="268"/>
      <c r="AV1307" s="268"/>
      <c r="AW1307" s="268"/>
      <c r="AX1307" s="269"/>
      <c r="AY1307" s="269"/>
      <c r="AZ1307" s="269"/>
      <c r="BA1307" s="269"/>
      <c r="BK1307" s="263"/>
      <c r="BL1307" s="146"/>
    </row>
    <row r="1308" spans="1:64">
      <c r="A1308" s="40"/>
      <c r="B1308" s="40"/>
      <c r="C1308" s="40"/>
      <c r="D1308" s="61"/>
      <c r="E1308" s="61"/>
      <c r="F1308" s="61"/>
      <c r="G1308" s="61"/>
      <c r="H1308" s="61"/>
      <c r="I1308" s="61"/>
      <c r="J1308" s="61"/>
      <c r="K1308" s="266"/>
      <c r="L1308" s="61"/>
      <c r="M1308" s="61"/>
      <c r="N1308" s="61"/>
      <c r="O1308" s="266"/>
      <c r="P1308" s="61"/>
      <c r="Q1308" s="61"/>
      <c r="R1308" s="61"/>
      <c r="S1308" s="266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266"/>
      <c r="AD1308" s="61"/>
      <c r="AE1308" s="61"/>
      <c r="AF1308" s="61"/>
      <c r="AG1308" s="61"/>
      <c r="AH1308" s="61"/>
      <c r="AI1308" s="61"/>
      <c r="AJ1308" s="61"/>
      <c r="AK1308" s="266"/>
      <c r="AL1308" s="255"/>
      <c r="AM1308" s="255"/>
      <c r="AN1308" s="266"/>
      <c r="AO1308" s="186"/>
      <c r="AP1308" s="186"/>
      <c r="AQ1308" s="186"/>
      <c r="AR1308" s="186"/>
      <c r="AS1308" s="266"/>
      <c r="AT1308" s="268"/>
      <c r="AU1308" s="268"/>
      <c r="AV1308" s="268"/>
      <c r="AW1308" s="268"/>
      <c r="AX1308" s="269"/>
      <c r="AY1308" s="269"/>
      <c r="AZ1308" s="269"/>
      <c r="BA1308" s="269"/>
      <c r="BK1308" s="263"/>
      <c r="BL1308" s="146"/>
    </row>
    <row r="1309" spans="1:64">
      <c r="A1309" s="40"/>
      <c r="B1309" s="40"/>
      <c r="C1309" s="40"/>
      <c r="D1309" s="61"/>
      <c r="E1309" s="61"/>
      <c r="F1309" s="61"/>
      <c r="G1309" s="61"/>
      <c r="H1309" s="61"/>
      <c r="I1309" s="61"/>
      <c r="J1309" s="61"/>
      <c r="K1309" s="266"/>
      <c r="L1309" s="61"/>
      <c r="M1309" s="61"/>
      <c r="N1309" s="61"/>
      <c r="O1309" s="266"/>
      <c r="P1309" s="61"/>
      <c r="Q1309" s="61"/>
      <c r="R1309" s="61"/>
      <c r="S1309" s="266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266"/>
      <c r="AD1309" s="61"/>
      <c r="AE1309" s="61"/>
      <c r="AF1309" s="61"/>
      <c r="AG1309" s="61"/>
      <c r="AH1309" s="61"/>
      <c r="AI1309" s="61"/>
      <c r="AJ1309" s="61"/>
      <c r="AK1309" s="266"/>
      <c r="AL1309" s="255"/>
      <c r="AM1309" s="255"/>
      <c r="AN1309" s="266"/>
      <c r="AO1309" s="186"/>
      <c r="AP1309" s="186"/>
      <c r="AQ1309" s="186"/>
      <c r="AR1309" s="186"/>
      <c r="AS1309" s="266"/>
      <c r="AT1309" s="268"/>
      <c r="AU1309" s="268"/>
      <c r="AV1309" s="268"/>
      <c r="AW1309" s="268"/>
      <c r="AX1309" s="269"/>
      <c r="AY1309" s="269"/>
      <c r="AZ1309" s="269"/>
      <c r="BA1309" s="269"/>
      <c r="BK1309" s="263"/>
      <c r="BL1309" s="146"/>
    </row>
    <row r="1310" spans="1:64">
      <c r="A1310" s="40"/>
      <c r="B1310" s="40"/>
      <c r="C1310" s="40"/>
      <c r="D1310" s="61"/>
      <c r="E1310" s="61"/>
      <c r="F1310" s="61"/>
      <c r="G1310" s="61"/>
      <c r="H1310" s="61"/>
      <c r="I1310" s="61"/>
      <c r="J1310" s="61"/>
      <c r="K1310" s="266"/>
      <c r="L1310" s="61"/>
      <c r="M1310" s="61"/>
      <c r="N1310" s="61"/>
      <c r="O1310" s="266"/>
      <c r="P1310" s="61"/>
      <c r="Q1310" s="61"/>
      <c r="R1310" s="61"/>
      <c r="S1310" s="266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266"/>
      <c r="AD1310" s="61"/>
      <c r="AE1310" s="61"/>
      <c r="AF1310" s="61"/>
      <c r="AG1310" s="61"/>
      <c r="AH1310" s="61"/>
      <c r="AI1310" s="61"/>
      <c r="AJ1310" s="61"/>
      <c r="AK1310" s="266"/>
      <c r="AL1310" s="255"/>
      <c r="AM1310" s="255"/>
      <c r="AN1310" s="266"/>
      <c r="AO1310" s="186"/>
      <c r="AP1310" s="186"/>
      <c r="AQ1310" s="186"/>
      <c r="AR1310" s="186"/>
      <c r="AS1310" s="266"/>
      <c r="AT1310" s="268"/>
      <c r="AU1310" s="268"/>
      <c r="AV1310" s="268"/>
      <c r="AW1310" s="268"/>
      <c r="AX1310" s="269"/>
      <c r="AY1310" s="269"/>
      <c r="AZ1310" s="269"/>
      <c r="BA1310" s="269"/>
      <c r="BK1310" s="263"/>
      <c r="BL1310" s="146"/>
    </row>
    <row r="1311" spans="1:64">
      <c r="A1311" s="40"/>
      <c r="B1311" s="40"/>
      <c r="C1311" s="40"/>
      <c r="D1311" s="61"/>
      <c r="E1311" s="61"/>
      <c r="F1311" s="61"/>
      <c r="G1311" s="61"/>
      <c r="H1311" s="61"/>
      <c r="I1311" s="61"/>
      <c r="J1311" s="61"/>
      <c r="K1311" s="266"/>
      <c r="L1311" s="61"/>
      <c r="M1311" s="61"/>
      <c r="N1311" s="61"/>
      <c r="O1311" s="266"/>
      <c r="P1311" s="61"/>
      <c r="Q1311" s="61"/>
      <c r="R1311" s="61"/>
      <c r="S1311" s="266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266"/>
      <c r="AD1311" s="61"/>
      <c r="AE1311" s="61"/>
      <c r="AF1311" s="61"/>
      <c r="AG1311" s="61"/>
      <c r="AH1311" s="61"/>
      <c r="AI1311" s="61"/>
      <c r="AJ1311" s="61"/>
      <c r="AK1311" s="266"/>
      <c r="AL1311" s="255"/>
      <c r="AM1311" s="255"/>
      <c r="AN1311" s="266"/>
      <c r="AO1311" s="186"/>
      <c r="AP1311" s="186"/>
      <c r="AQ1311" s="186"/>
      <c r="AR1311" s="186"/>
      <c r="AS1311" s="266"/>
      <c r="AT1311" s="268"/>
      <c r="AU1311" s="268"/>
      <c r="AV1311" s="268"/>
      <c r="AW1311" s="268"/>
      <c r="AX1311" s="269"/>
      <c r="AY1311" s="269"/>
      <c r="AZ1311" s="269"/>
      <c r="BA1311" s="269"/>
      <c r="BK1311" s="263"/>
      <c r="BL1311" s="146"/>
    </row>
    <row r="1312" spans="1:64">
      <c r="A1312" s="40"/>
      <c r="B1312" s="40"/>
      <c r="C1312" s="40"/>
      <c r="D1312" s="61"/>
      <c r="E1312" s="61"/>
      <c r="F1312" s="61"/>
      <c r="G1312" s="61"/>
      <c r="H1312" s="61"/>
      <c r="I1312" s="61"/>
      <c r="J1312" s="61"/>
      <c r="K1312" s="266"/>
      <c r="L1312" s="61"/>
      <c r="M1312" s="61"/>
      <c r="N1312" s="61"/>
      <c r="O1312" s="266"/>
      <c r="P1312" s="61"/>
      <c r="Q1312" s="61"/>
      <c r="R1312" s="61"/>
      <c r="S1312" s="266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266"/>
      <c r="AD1312" s="61"/>
      <c r="AE1312" s="61"/>
      <c r="AF1312" s="61"/>
      <c r="AG1312" s="61"/>
      <c r="AH1312" s="61"/>
      <c r="AI1312" s="61"/>
      <c r="AJ1312" s="61"/>
      <c r="AK1312" s="266"/>
      <c r="AL1312" s="255"/>
      <c r="AM1312" s="255"/>
      <c r="AN1312" s="266"/>
      <c r="AO1312" s="186"/>
      <c r="AP1312" s="186"/>
      <c r="AQ1312" s="186"/>
      <c r="AR1312" s="186"/>
      <c r="AS1312" s="266"/>
      <c r="AT1312" s="268"/>
      <c r="AU1312" s="268"/>
      <c r="AV1312" s="268"/>
      <c r="AW1312" s="268"/>
      <c r="AX1312" s="269"/>
      <c r="AY1312" s="269"/>
      <c r="AZ1312" s="269"/>
      <c r="BA1312" s="269"/>
      <c r="BK1312" s="263"/>
      <c r="BL1312" s="146"/>
    </row>
    <row r="1313" spans="1:64">
      <c r="A1313" s="40"/>
      <c r="B1313" s="40"/>
      <c r="C1313" s="40"/>
      <c r="D1313" s="61"/>
      <c r="E1313" s="61"/>
      <c r="F1313" s="61"/>
      <c r="G1313" s="61"/>
      <c r="H1313" s="61"/>
      <c r="I1313" s="61"/>
      <c r="J1313" s="61"/>
      <c r="K1313" s="266"/>
      <c r="L1313" s="61"/>
      <c r="M1313" s="61"/>
      <c r="N1313" s="61"/>
      <c r="O1313" s="266"/>
      <c r="P1313" s="61"/>
      <c r="Q1313" s="61"/>
      <c r="R1313" s="61"/>
      <c r="S1313" s="266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266"/>
      <c r="AD1313" s="61"/>
      <c r="AE1313" s="61"/>
      <c r="AF1313" s="61"/>
      <c r="AG1313" s="61"/>
      <c r="AH1313" s="61"/>
      <c r="AI1313" s="61"/>
      <c r="AJ1313" s="61"/>
      <c r="AK1313" s="266"/>
      <c r="AL1313" s="255"/>
      <c r="AM1313" s="255"/>
      <c r="AN1313" s="266"/>
      <c r="AO1313" s="186"/>
      <c r="AP1313" s="186"/>
      <c r="AQ1313" s="186"/>
      <c r="AR1313" s="186"/>
      <c r="AS1313" s="266"/>
      <c r="AT1313" s="268"/>
      <c r="AU1313" s="268"/>
      <c r="AV1313" s="268"/>
      <c r="AW1313" s="268"/>
      <c r="AX1313" s="269"/>
      <c r="AY1313" s="269"/>
      <c r="AZ1313" s="269"/>
      <c r="BA1313" s="269"/>
      <c r="BK1313" s="263"/>
      <c r="BL1313" s="146"/>
    </row>
    <row r="1314" spans="1:64">
      <c r="A1314" s="40"/>
      <c r="B1314" s="40"/>
      <c r="C1314" s="40"/>
      <c r="D1314" s="61"/>
      <c r="E1314" s="61"/>
      <c r="F1314" s="61"/>
      <c r="G1314" s="61"/>
      <c r="H1314" s="61"/>
      <c r="I1314" s="61"/>
      <c r="J1314" s="61"/>
      <c r="K1314" s="266"/>
      <c r="L1314" s="61"/>
      <c r="M1314" s="61"/>
      <c r="N1314" s="61"/>
      <c r="O1314" s="266"/>
      <c r="P1314" s="61"/>
      <c r="Q1314" s="61"/>
      <c r="R1314" s="61"/>
      <c r="S1314" s="266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266"/>
      <c r="AD1314" s="61"/>
      <c r="AE1314" s="61"/>
      <c r="AF1314" s="61"/>
      <c r="AG1314" s="61"/>
      <c r="AH1314" s="61"/>
      <c r="AI1314" s="61"/>
      <c r="AJ1314" s="61"/>
      <c r="AK1314" s="266"/>
      <c r="AL1314" s="255"/>
      <c r="AM1314" s="255"/>
      <c r="AN1314" s="266"/>
      <c r="AO1314" s="186"/>
      <c r="AP1314" s="186"/>
      <c r="AQ1314" s="186"/>
      <c r="AR1314" s="186"/>
      <c r="AS1314" s="266"/>
      <c r="AT1314" s="268"/>
      <c r="AU1314" s="268"/>
      <c r="AV1314" s="268"/>
      <c r="AW1314" s="268"/>
      <c r="AX1314" s="269"/>
      <c r="AY1314" s="269"/>
      <c r="AZ1314" s="269"/>
      <c r="BA1314" s="269"/>
      <c r="BK1314" s="263"/>
      <c r="BL1314" s="146"/>
    </row>
    <row r="1315" spans="1:64">
      <c r="A1315" s="40"/>
      <c r="B1315" s="40"/>
      <c r="C1315" s="40"/>
      <c r="D1315" s="61"/>
      <c r="E1315" s="61"/>
      <c r="F1315" s="61"/>
      <c r="G1315" s="61"/>
      <c r="H1315" s="61"/>
      <c r="I1315" s="61"/>
      <c r="J1315" s="61"/>
      <c r="K1315" s="266"/>
      <c r="L1315" s="61"/>
      <c r="M1315" s="61"/>
      <c r="N1315" s="61"/>
      <c r="O1315" s="266"/>
      <c r="P1315" s="61"/>
      <c r="Q1315" s="61"/>
      <c r="R1315" s="61"/>
      <c r="S1315" s="266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266"/>
      <c r="AD1315" s="61"/>
      <c r="AE1315" s="61"/>
      <c r="AF1315" s="61"/>
      <c r="AG1315" s="61"/>
      <c r="AH1315" s="61"/>
      <c r="AI1315" s="61"/>
      <c r="AJ1315" s="61"/>
      <c r="AK1315" s="266"/>
      <c r="AL1315" s="255"/>
      <c r="AM1315" s="255"/>
      <c r="AN1315" s="266"/>
      <c r="AO1315" s="186"/>
      <c r="AP1315" s="186"/>
      <c r="AQ1315" s="186"/>
      <c r="AR1315" s="186"/>
      <c r="AS1315" s="266"/>
      <c r="AT1315" s="268"/>
      <c r="AU1315" s="268"/>
      <c r="AV1315" s="268"/>
      <c r="AW1315" s="268"/>
      <c r="AX1315" s="269"/>
      <c r="AY1315" s="269"/>
      <c r="AZ1315" s="269"/>
      <c r="BA1315" s="269"/>
      <c r="BK1315" s="263"/>
      <c r="BL1315" s="146"/>
    </row>
    <row r="1316" spans="1:64">
      <c r="A1316" s="40"/>
      <c r="B1316" s="40"/>
      <c r="C1316" s="40"/>
      <c r="D1316" s="61"/>
      <c r="E1316" s="61"/>
      <c r="F1316" s="61"/>
      <c r="G1316" s="61"/>
      <c r="H1316" s="61"/>
      <c r="I1316" s="61"/>
      <c r="J1316" s="61"/>
      <c r="K1316" s="266"/>
      <c r="L1316" s="61"/>
      <c r="M1316" s="61"/>
      <c r="N1316" s="61"/>
      <c r="O1316" s="266"/>
      <c r="P1316" s="61"/>
      <c r="Q1316" s="61"/>
      <c r="R1316" s="61"/>
      <c r="S1316" s="266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266"/>
      <c r="AD1316" s="61"/>
      <c r="AE1316" s="61"/>
      <c r="AF1316" s="61"/>
      <c r="AG1316" s="61"/>
      <c r="AH1316" s="61"/>
      <c r="AI1316" s="61"/>
      <c r="AJ1316" s="61"/>
      <c r="AK1316" s="266"/>
      <c r="AL1316" s="255"/>
      <c r="AM1316" s="255"/>
      <c r="AN1316" s="266"/>
      <c r="AO1316" s="186"/>
      <c r="AP1316" s="186"/>
      <c r="AQ1316" s="186"/>
      <c r="AR1316" s="186"/>
      <c r="AS1316" s="266"/>
      <c r="AT1316" s="268"/>
      <c r="AU1316" s="268"/>
      <c r="AV1316" s="268"/>
      <c r="AW1316" s="268"/>
      <c r="AX1316" s="269"/>
      <c r="AY1316" s="269"/>
      <c r="AZ1316" s="269"/>
      <c r="BA1316" s="269"/>
      <c r="BK1316" s="263"/>
      <c r="BL1316" s="146"/>
    </row>
    <row r="1317" spans="1:64">
      <c r="A1317" s="40"/>
      <c r="B1317" s="40"/>
      <c r="C1317" s="40"/>
      <c r="D1317" s="61"/>
      <c r="E1317" s="61"/>
      <c r="F1317" s="61"/>
      <c r="G1317" s="61"/>
      <c r="H1317" s="61"/>
      <c r="I1317" s="61"/>
      <c r="J1317" s="61"/>
      <c r="K1317" s="266"/>
      <c r="L1317" s="61"/>
      <c r="M1317" s="61"/>
      <c r="N1317" s="61"/>
      <c r="O1317" s="266"/>
      <c r="P1317" s="61"/>
      <c r="Q1317" s="61"/>
      <c r="R1317" s="61"/>
      <c r="S1317" s="266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266"/>
      <c r="AD1317" s="61"/>
      <c r="AE1317" s="61"/>
      <c r="AF1317" s="61"/>
      <c r="AG1317" s="61"/>
      <c r="AH1317" s="61"/>
      <c r="AI1317" s="61"/>
      <c r="AJ1317" s="61"/>
      <c r="AK1317" s="266"/>
      <c r="AL1317" s="255"/>
      <c r="AM1317" s="255"/>
      <c r="AN1317" s="266"/>
      <c r="AO1317" s="186"/>
      <c r="AP1317" s="186"/>
      <c r="AQ1317" s="186"/>
      <c r="AR1317" s="186"/>
      <c r="AS1317" s="266"/>
      <c r="AT1317" s="268"/>
      <c r="AU1317" s="268"/>
      <c r="AV1317" s="268"/>
      <c r="AW1317" s="268"/>
      <c r="AX1317" s="269"/>
      <c r="AY1317" s="269"/>
      <c r="AZ1317" s="269"/>
      <c r="BA1317" s="269"/>
      <c r="BK1317" s="263"/>
      <c r="BL1317" s="146"/>
    </row>
    <row r="1318" spans="1:64">
      <c r="A1318" s="40"/>
      <c r="B1318" s="40"/>
      <c r="C1318" s="40"/>
      <c r="D1318" s="61"/>
      <c r="E1318" s="61"/>
      <c r="F1318" s="61"/>
      <c r="G1318" s="61"/>
      <c r="H1318" s="61"/>
      <c r="I1318" s="61"/>
      <c r="J1318" s="61"/>
      <c r="K1318" s="266"/>
      <c r="L1318" s="61"/>
      <c r="M1318" s="61"/>
      <c r="N1318" s="61"/>
      <c r="O1318" s="266"/>
      <c r="P1318" s="61"/>
      <c r="Q1318" s="61"/>
      <c r="R1318" s="61"/>
      <c r="S1318" s="266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266"/>
      <c r="AD1318" s="61"/>
      <c r="AE1318" s="61"/>
      <c r="AF1318" s="61"/>
      <c r="AG1318" s="61"/>
      <c r="AH1318" s="61"/>
      <c r="AI1318" s="61"/>
      <c r="AJ1318" s="61"/>
      <c r="AK1318" s="266"/>
      <c r="AL1318" s="255"/>
      <c r="AM1318" s="255"/>
      <c r="AN1318" s="266"/>
      <c r="AO1318" s="186"/>
      <c r="AP1318" s="186"/>
      <c r="AQ1318" s="186"/>
      <c r="AR1318" s="186"/>
      <c r="AS1318" s="266"/>
      <c r="AT1318" s="268"/>
      <c r="AU1318" s="268"/>
      <c r="AV1318" s="268"/>
      <c r="AW1318" s="268"/>
      <c r="AX1318" s="269"/>
      <c r="AY1318" s="269"/>
      <c r="AZ1318" s="269"/>
      <c r="BA1318" s="269"/>
      <c r="BK1318" s="263"/>
      <c r="BL1318" s="146"/>
    </row>
    <row r="1319" spans="1:64">
      <c r="A1319" s="40"/>
      <c r="B1319" s="40"/>
      <c r="C1319" s="40"/>
      <c r="D1319" s="61"/>
      <c r="E1319" s="61"/>
      <c r="F1319" s="61"/>
      <c r="G1319" s="61"/>
      <c r="H1319" s="61"/>
      <c r="I1319" s="61"/>
      <c r="J1319" s="61"/>
      <c r="K1319" s="266"/>
      <c r="L1319" s="61"/>
      <c r="M1319" s="61"/>
      <c r="N1319" s="61"/>
      <c r="O1319" s="266"/>
      <c r="P1319" s="61"/>
      <c r="Q1319" s="61"/>
      <c r="R1319" s="61"/>
      <c r="S1319" s="266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266"/>
      <c r="AD1319" s="61"/>
      <c r="AE1319" s="61"/>
      <c r="AF1319" s="61"/>
      <c r="AG1319" s="61"/>
      <c r="AH1319" s="61"/>
      <c r="AI1319" s="61"/>
      <c r="AJ1319" s="61"/>
      <c r="AK1319" s="266"/>
      <c r="AL1319" s="255"/>
      <c r="AM1319" s="255"/>
      <c r="AN1319" s="266"/>
      <c r="AO1319" s="186"/>
      <c r="AP1319" s="186"/>
      <c r="AQ1319" s="186"/>
      <c r="AR1319" s="186"/>
      <c r="AS1319" s="266"/>
      <c r="AT1319" s="268"/>
      <c r="AU1319" s="268"/>
      <c r="AV1319" s="268"/>
      <c r="AW1319" s="268"/>
      <c r="AX1319" s="269"/>
      <c r="AY1319" s="269"/>
      <c r="AZ1319" s="269"/>
      <c r="BA1319" s="269"/>
      <c r="BK1319" s="263"/>
      <c r="BL1319" s="146"/>
    </row>
    <row r="1320" spans="1:64">
      <c r="A1320" s="40"/>
      <c r="B1320" s="40"/>
      <c r="C1320" s="40"/>
      <c r="D1320" s="61"/>
      <c r="E1320" s="61"/>
      <c r="F1320" s="61"/>
      <c r="G1320" s="61"/>
      <c r="H1320" s="61"/>
      <c r="I1320" s="61"/>
      <c r="J1320" s="61"/>
      <c r="K1320" s="266"/>
      <c r="L1320" s="61"/>
      <c r="M1320" s="61"/>
      <c r="N1320" s="61"/>
      <c r="O1320" s="266"/>
      <c r="P1320" s="61"/>
      <c r="Q1320" s="61"/>
      <c r="R1320" s="61"/>
      <c r="S1320" s="266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266"/>
      <c r="AD1320" s="61"/>
      <c r="AE1320" s="61"/>
      <c r="AF1320" s="61"/>
      <c r="AG1320" s="61"/>
      <c r="AH1320" s="61"/>
      <c r="AI1320" s="61"/>
      <c r="AJ1320" s="61"/>
      <c r="AK1320" s="266"/>
      <c r="AL1320" s="255"/>
      <c r="AM1320" s="255"/>
      <c r="AN1320" s="266"/>
      <c r="AO1320" s="186"/>
      <c r="AP1320" s="186"/>
      <c r="AQ1320" s="186"/>
      <c r="AR1320" s="186"/>
      <c r="AS1320" s="266"/>
      <c r="AT1320" s="268"/>
      <c r="AU1320" s="268"/>
      <c r="AV1320" s="268"/>
      <c r="AW1320" s="268"/>
      <c r="AX1320" s="269"/>
      <c r="AY1320" s="269"/>
      <c r="AZ1320" s="269"/>
      <c r="BA1320" s="269"/>
      <c r="BK1320" s="263"/>
      <c r="BL1320" s="146"/>
    </row>
    <row r="1321" spans="1:64">
      <c r="A1321" s="40"/>
      <c r="B1321" s="40"/>
      <c r="C1321" s="40"/>
      <c r="D1321" s="61"/>
      <c r="E1321" s="61"/>
      <c r="F1321" s="61"/>
      <c r="G1321" s="61"/>
      <c r="H1321" s="61"/>
      <c r="I1321" s="61"/>
      <c r="J1321" s="61"/>
      <c r="K1321" s="266"/>
      <c r="L1321" s="61"/>
      <c r="M1321" s="61"/>
      <c r="N1321" s="61"/>
      <c r="O1321" s="266"/>
      <c r="P1321" s="61"/>
      <c r="Q1321" s="61"/>
      <c r="R1321" s="61"/>
      <c r="S1321" s="266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266"/>
      <c r="AD1321" s="61"/>
      <c r="AE1321" s="61"/>
      <c r="AF1321" s="61"/>
      <c r="AG1321" s="61"/>
      <c r="AH1321" s="61"/>
      <c r="AI1321" s="61"/>
      <c r="AJ1321" s="61"/>
      <c r="AK1321" s="266"/>
      <c r="AL1321" s="255"/>
      <c r="AM1321" s="255"/>
      <c r="AN1321" s="266"/>
      <c r="AO1321" s="186"/>
      <c r="AP1321" s="186"/>
      <c r="AQ1321" s="186"/>
      <c r="AR1321" s="186"/>
      <c r="AS1321" s="266"/>
      <c r="AT1321" s="268"/>
      <c r="AU1321" s="268"/>
      <c r="AV1321" s="268"/>
      <c r="AW1321" s="268"/>
      <c r="AX1321" s="269"/>
      <c r="AY1321" s="269"/>
      <c r="AZ1321" s="269"/>
      <c r="BA1321" s="269"/>
      <c r="BK1321" s="263"/>
      <c r="BL1321" s="146"/>
    </row>
    <row r="1322" spans="1:64">
      <c r="A1322" s="40"/>
      <c r="B1322" s="40"/>
      <c r="C1322" s="40"/>
      <c r="D1322" s="61"/>
      <c r="E1322" s="61"/>
      <c r="F1322" s="61"/>
      <c r="G1322" s="61"/>
      <c r="H1322" s="61"/>
      <c r="I1322" s="61"/>
      <c r="J1322" s="61"/>
      <c r="K1322" s="266"/>
      <c r="L1322" s="61"/>
      <c r="M1322" s="61"/>
      <c r="N1322" s="61"/>
      <c r="O1322" s="266"/>
      <c r="P1322" s="61"/>
      <c r="Q1322" s="61"/>
      <c r="R1322" s="61"/>
      <c r="S1322" s="266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266"/>
      <c r="AD1322" s="61"/>
      <c r="AE1322" s="61"/>
      <c r="AF1322" s="61"/>
      <c r="AG1322" s="61"/>
      <c r="AH1322" s="61"/>
      <c r="AI1322" s="61"/>
      <c r="AJ1322" s="61"/>
      <c r="AK1322" s="266"/>
      <c r="AL1322" s="255"/>
      <c r="AM1322" s="255"/>
      <c r="AN1322" s="266"/>
      <c r="AO1322" s="186"/>
      <c r="AP1322" s="186"/>
      <c r="AQ1322" s="186"/>
      <c r="AR1322" s="186"/>
      <c r="AS1322" s="266"/>
      <c r="AT1322" s="268"/>
      <c r="AU1322" s="268"/>
      <c r="AV1322" s="268"/>
      <c r="AW1322" s="268"/>
      <c r="AX1322" s="269"/>
      <c r="AY1322" s="269"/>
      <c r="AZ1322" s="269"/>
      <c r="BA1322" s="269"/>
      <c r="BK1322" s="263"/>
      <c r="BL1322" s="146"/>
    </row>
    <row r="1323" spans="1:64">
      <c r="A1323" s="40"/>
      <c r="B1323" s="40"/>
      <c r="C1323" s="40"/>
      <c r="D1323" s="61"/>
      <c r="E1323" s="61"/>
      <c r="F1323" s="61"/>
      <c r="G1323" s="61"/>
      <c r="H1323" s="61"/>
      <c r="I1323" s="61"/>
      <c r="J1323" s="61"/>
      <c r="K1323" s="266"/>
      <c r="L1323" s="61"/>
      <c r="M1323" s="61"/>
      <c r="N1323" s="61"/>
      <c r="O1323" s="266"/>
      <c r="P1323" s="61"/>
      <c r="Q1323" s="61"/>
      <c r="R1323" s="61"/>
      <c r="S1323" s="266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266"/>
      <c r="AD1323" s="61"/>
      <c r="AE1323" s="61"/>
      <c r="AF1323" s="61"/>
      <c r="AG1323" s="61"/>
      <c r="AH1323" s="61"/>
      <c r="AI1323" s="61"/>
      <c r="AJ1323" s="61"/>
      <c r="AK1323" s="266"/>
      <c r="AL1323" s="255"/>
      <c r="AM1323" s="255"/>
      <c r="AN1323" s="266"/>
      <c r="AO1323" s="186"/>
      <c r="AP1323" s="186"/>
      <c r="AQ1323" s="186"/>
      <c r="AR1323" s="186"/>
      <c r="AS1323" s="266"/>
      <c r="AT1323" s="268"/>
      <c r="AU1323" s="268"/>
      <c r="AV1323" s="268"/>
      <c r="AW1323" s="268"/>
      <c r="AX1323" s="269"/>
      <c r="AY1323" s="269"/>
      <c r="AZ1323" s="269"/>
      <c r="BA1323" s="269"/>
      <c r="BK1323" s="263"/>
      <c r="BL1323" s="146"/>
    </row>
    <row r="1324" spans="1:64">
      <c r="A1324" s="40"/>
      <c r="B1324" s="40"/>
      <c r="C1324" s="40"/>
      <c r="D1324" s="61"/>
      <c r="E1324" s="61"/>
      <c r="F1324" s="61"/>
      <c r="G1324" s="61"/>
      <c r="H1324" s="61"/>
      <c r="I1324" s="61"/>
      <c r="J1324" s="61"/>
      <c r="K1324" s="266"/>
      <c r="L1324" s="61"/>
      <c r="M1324" s="61"/>
      <c r="N1324" s="61"/>
      <c r="O1324" s="266"/>
      <c r="P1324" s="61"/>
      <c r="Q1324" s="61"/>
      <c r="R1324" s="61"/>
      <c r="S1324" s="266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266"/>
      <c r="AD1324" s="61"/>
      <c r="AE1324" s="61"/>
      <c r="AF1324" s="61"/>
      <c r="AG1324" s="61"/>
      <c r="AH1324" s="61"/>
      <c r="AI1324" s="61"/>
      <c r="AJ1324" s="61"/>
      <c r="AK1324" s="266"/>
      <c r="AL1324" s="255"/>
      <c r="AM1324" s="255"/>
      <c r="AN1324" s="266"/>
      <c r="AO1324" s="186"/>
      <c r="AP1324" s="186"/>
      <c r="AQ1324" s="186"/>
      <c r="AR1324" s="186"/>
      <c r="AS1324" s="266"/>
      <c r="AT1324" s="268"/>
      <c r="AU1324" s="268"/>
      <c r="AV1324" s="268"/>
      <c r="AW1324" s="268"/>
      <c r="AX1324" s="269"/>
      <c r="AY1324" s="269"/>
      <c r="AZ1324" s="269"/>
      <c r="BA1324" s="269"/>
      <c r="BK1324" s="263"/>
      <c r="BL1324" s="146"/>
    </row>
    <row r="1325" spans="1:64">
      <c r="A1325" s="40"/>
      <c r="B1325" s="40"/>
      <c r="C1325" s="40"/>
      <c r="D1325" s="61"/>
      <c r="E1325" s="61"/>
      <c r="F1325" s="61"/>
      <c r="G1325" s="61"/>
      <c r="H1325" s="61"/>
      <c r="I1325" s="61"/>
      <c r="J1325" s="61"/>
      <c r="K1325" s="266"/>
      <c r="L1325" s="61"/>
      <c r="M1325" s="61"/>
      <c r="N1325" s="61"/>
      <c r="O1325" s="266"/>
      <c r="P1325" s="61"/>
      <c r="Q1325" s="61"/>
      <c r="R1325" s="61"/>
      <c r="S1325" s="266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266"/>
      <c r="AD1325" s="61"/>
      <c r="AE1325" s="61"/>
      <c r="AF1325" s="61"/>
      <c r="AG1325" s="61"/>
      <c r="AH1325" s="61"/>
      <c r="AI1325" s="61"/>
      <c r="AJ1325" s="61"/>
      <c r="AK1325" s="266"/>
      <c r="AL1325" s="255"/>
      <c r="AM1325" s="255"/>
      <c r="AN1325" s="266"/>
      <c r="AO1325" s="186"/>
      <c r="AP1325" s="186"/>
      <c r="AQ1325" s="186"/>
      <c r="AR1325" s="186"/>
      <c r="AS1325" s="266"/>
      <c r="AT1325" s="268"/>
      <c r="AU1325" s="268"/>
      <c r="AV1325" s="268"/>
      <c r="AW1325" s="268"/>
      <c r="AX1325" s="269"/>
      <c r="AY1325" s="269"/>
      <c r="AZ1325" s="269"/>
      <c r="BA1325" s="269"/>
      <c r="BK1325" s="263"/>
      <c r="BL1325" s="146"/>
    </row>
    <row r="1326" spans="1:64">
      <c r="A1326" s="40"/>
      <c r="B1326" s="40"/>
      <c r="C1326" s="40"/>
      <c r="D1326" s="61"/>
      <c r="E1326" s="61"/>
      <c r="F1326" s="61"/>
      <c r="G1326" s="61"/>
      <c r="H1326" s="61"/>
      <c r="I1326" s="61"/>
      <c r="J1326" s="61"/>
      <c r="K1326" s="266"/>
      <c r="L1326" s="61"/>
      <c r="M1326" s="61"/>
      <c r="N1326" s="61"/>
      <c r="O1326" s="266"/>
      <c r="P1326" s="61"/>
      <c r="Q1326" s="61"/>
      <c r="R1326" s="61"/>
      <c r="S1326" s="266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266"/>
      <c r="AD1326" s="61"/>
      <c r="AE1326" s="61"/>
      <c r="AF1326" s="61"/>
      <c r="AG1326" s="61"/>
      <c r="AH1326" s="61"/>
      <c r="AI1326" s="61"/>
      <c r="AJ1326" s="61"/>
      <c r="AK1326" s="266"/>
      <c r="AL1326" s="255"/>
      <c r="AM1326" s="255"/>
      <c r="AN1326" s="266"/>
      <c r="AO1326" s="186"/>
      <c r="AP1326" s="186"/>
      <c r="AQ1326" s="186"/>
      <c r="AR1326" s="186"/>
      <c r="AS1326" s="266"/>
      <c r="AT1326" s="268"/>
      <c r="AU1326" s="268"/>
      <c r="AV1326" s="268"/>
      <c r="AW1326" s="268"/>
      <c r="AX1326" s="269"/>
      <c r="AY1326" s="269"/>
      <c r="AZ1326" s="269"/>
      <c r="BA1326" s="269"/>
      <c r="BK1326" s="263"/>
      <c r="BL1326" s="146"/>
    </row>
    <row r="1327" spans="1:64">
      <c r="A1327" s="40"/>
      <c r="B1327" s="40"/>
      <c r="C1327" s="40"/>
      <c r="D1327" s="61"/>
      <c r="E1327" s="61"/>
      <c r="F1327" s="61"/>
      <c r="G1327" s="61"/>
      <c r="H1327" s="61"/>
      <c r="I1327" s="61"/>
      <c r="J1327" s="61"/>
      <c r="K1327" s="266"/>
      <c r="L1327" s="61"/>
      <c r="M1327" s="61"/>
      <c r="N1327" s="61"/>
      <c r="O1327" s="266"/>
      <c r="P1327" s="61"/>
      <c r="Q1327" s="61"/>
      <c r="R1327" s="61"/>
      <c r="S1327" s="266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266"/>
      <c r="AD1327" s="61"/>
      <c r="AE1327" s="61"/>
      <c r="AF1327" s="61"/>
      <c r="AG1327" s="61"/>
      <c r="AH1327" s="61"/>
      <c r="AI1327" s="61"/>
      <c r="AJ1327" s="61"/>
      <c r="AK1327" s="266"/>
      <c r="AL1327" s="255"/>
      <c r="AM1327" s="255"/>
      <c r="AN1327" s="266"/>
      <c r="AO1327" s="186"/>
      <c r="AP1327" s="186"/>
      <c r="AQ1327" s="186"/>
      <c r="AR1327" s="186"/>
      <c r="AS1327" s="266"/>
      <c r="AT1327" s="268"/>
      <c r="AU1327" s="268"/>
      <c r="AV1327" s="268"/>
      <c r="AW1327" s="268"/>
      <c r="AX1327" s="269"/>
      <c r="AY1327" s="269"/>
      <c r="AZ1327" s="269"/>
      <c r="BA1327" s="269"/>
      <c r="BK1327" s="263"/>
      <c r="BL1327" s="146"/>
    </row>
    <row r="1328" spans="1:64">
      <c r="A1328" s="40"/>
      <c r="B1328" s="40"/>
      <c r="C1328" s="40"/>
      <c r="D1328" s="61"/>
      <c r="E1328" s="61"/>
      <c r="F1328" s="61"/>
      <c r="G1328" s="61"/>
      <c r="H1328" s="61"/>
      <c r="I1328" s="61"/>
      <c r="J1328" s="61"/>
      <c r="K1328" s="266"/>
      <c r="L1328" s="61"/>
      <c r="M1328" s="61"/>
      <c r="N1328" s="61"/>
      <c r="O1328" s="266"/>
      <c r="P1328" s="61"/>
      <c r="Q1328" s="61"/>
      <c r="R1328" s="61"/>
      <c r="S1328" s="266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266"/>
      <c r="AD1328" s="61"/>
      <c r="AE1328" s="61"/>
      <c r="AF1328" s="61"/>
      <c r="AG1328" s="61"/>
      <c r="AH1328" s="61"/>
      <c r="AI1328" s="61"/>
      <c r="AJ1328" s="61"/>
      <c r="AK1328" s="266"/>
      <c r="AL1328" s="255"/>
      <c r="AM1328" s="255"/>
      <c r="AN1328" s="266"/>
      <c r="AO1328" s="186"/>
      <c r="AP1328" s="186"/>
      <c r="AQ1328" s="186"/>
      <c r="AR1328" s="186"/>
      <c r="AS1328" s="266"/>
      <c r="AT1328" s="268"/>
      <c r="AU1328" s="268"/>
      <c r="AV1328" s="268"/>
      <c r="AW1328" s="268"/>
      <c r="AX1328" s="269"/>
      <c r="AY1328" s="269"/>
      <c r="AZ1328" s="269"/>
      <c r="BA1328" s="269"/>
      <c r="BK1328" s="263"/>
      <c r="BL1328" s="146"/>
    </row>
    <row r="1329" spans="1:64">
      <c r="A1329" s="40"/>
      <c r="B1329" s="40"/>
      <c r="C1329" s="40"/>
      <c r="D1329" s="61"/>
      <c r="E1329" s="61"/>
      <c r="F1329" s="61"/>
      <c r="G1329" s="61"/>
      <c r="H1329" s="61"/>
      <c r="I1329" s="61"/>
      <c r="J1329" s="61"/>
      <c r="K1329" s="266"/>
      <c r="L1329" s="61"/>
      <c r="M1329" s="61"/>
      <c r="N1329" s="61"/>
      <c r="O1329" s="266"/>
      <c r="P1329" s="61"/>
      <c r="Q1329" s="61"/>
      <c r="R1329" s="61"/>
      <c r="S1329" s="266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266"/>
      <c r="AD1329" s="61"/>
      <c r="AE1329" s="61"/>
      <c r="AF1329" s="61"/>
      <c r="AG1329" s="61"/>
      <c r="AH1329" s="61"/>
      <c r="AI1329" s="61"/>
      <c r="AJ1329" s="61"/>
      <c r="AK1329" s="266"/>
      <c r="AL1329" s="255"/>
      <c r="AM1329" s="255"/>
      <c r="AN1329" s="266"/>
      <c r="AO1329" s="186"/>
      <c r="AP1329" s="186"/>
      <c r="AQ1329" s="186"/>
      <c r="AR1329" s="186"/>
      <c r="AS1329" s="266"/>
      <c r="AT1329" s="268"/>
      <c r="AU1329" s="268"/>
      <c r="AV1329" s="268"/>
      <c r="AW1329" s="268"/>
      <c r="AX1329" s="269"/>
      <c r="AY1329" s="269"/>
      <c r="AZ1329" s="269"/>
      <c r="BA1329" s="269"/>
      <c r="BK1329" s="263"/>
      <c r="BL1329" s="146"/>
    </row>
    <row r="1330" spans="1:64">
      <c r="A1330" s="40"/>
      <c r="B1330" s="40"/>
      <c r="C1330" s="40"/>
      <c r="D1330" s="61"/>
      <c r="E1330" s="61"/>
      <c r="F1330" s="61"/>
      <c r="G1330" s="61"/>
      <c r="H1330" s="61"/>
      <c r="I1330" s="61"/>
      <c r="J1330" s="61"/>
      <c r="K1330" s="266"/>
      <c r="L1330" s="61"/>
      <c r="M1330" s="61"/>
      <c r="N1330" s="61"/>
      <c r="O1330" s="266"/>
      <c r="P1330" s="61"/>
      <c r="Q1330" s="61"/>
      <c r="R1330" s="61"/>
      <c r="S1330" s="266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266"/>
      <c r="AD1330" s="61"/>
      <c r="AE1330" s="61"/>
      <c r="AF1330" s="61"/>
      <c r="AG1330" s="61"/>
      <c r="AH1330" s="61"/>
      <c r="AI1330" s="61"/>
      <c r="AJ1330" s="61"/>
      <c r="AK1330" s="266"/>
      <c r="AL1330" s="255"/>
      <c r="AM1330" s="255"/>
      <c r="AN1330" s="266"/>
      <c r="AO1330" s="186"/>
      <c r="AP1330" s="186"/>
      <c r="AQ1330" s="186"/>
      <c r="AR1330" s="186"/>
      <c r="AS1330" s="266"/>
      <c r="AT1330" s="268"/>
      <c r="AU1330" s="268"/>
      <c r="AV1330" s="268"/>
      <c r="AW1330" s="268"/>
      <c r="AX1330" s="269"/>
      <c r="AY1330" s="269"/>
      <c r="AZ1330" s="269"/>
      <c r="BA1330" s="269"/>
      <c r="BK1330" s="263"/>
      <c r="BL1330" s="146"/>
    </row>
    <row r="1331" spans="1:64">
      <c r="A1331" s="40"/>
      <c r="B1331" s="40"/>
      <c r="C1331" s="40"/>
      <c r="D1331" s="61"/>
      <c r="E1331" s="61"/>
      <c r="F1331" s="61"/>
      <c r="G1331" s="61"/>
      <c r="H1331" s="61"/>
      <c r="I1331" s="61"/>
      <c r="J1331" s="61"/>
      <c r="K1331" s="266"/>
      <c r="L1331" s="61"/>
      <c r="M1331" s="61"/>
      <c r="N1331" s="61"/>
      <c r="O1331" s="266"/>
      <c r="P1331" s="61"/>
      <c r="Q1331" s="61"/>
      <c r="R1331" s="61"/>
      <c r="S1331" s="266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266"/>
      <c r="AD1331" s="61"/>
      <c r="AE1331" s="61"/>
      <c r="AF1331" s="61"/>
      <c r="AG1331" s="61"/>
      <c r="AH1331" s="61"/>
      <c r="AI1331" s="61"/>
      <c r="AJ1331" s="61"/>
      <c r="AK1331" s="266"/>
      <c r="AL1331" s="255"/>
      <c r="AM1331" s="255"/>
      <c r="AN1331" s="266"/>
      <c r="AO1331" s="186"/>
      <c r="AP1331" s="186"/>
      <c r="AQ1331" s="186"/>
      <c r="AR1331" s="186"/>
      <c r="AS1331" s="266"/>
      <c r="AT1331" s="268"/>
      <c r="AU1331" s="268"/>
      <c r="AV1331" s="268"/>
      <c r="AW1331" s="268"/>
      <c r="AX1331" s="269"/>
      <c r="AY1331" s="269"/>
      <c r="AZ1331" s="269"/>
      <c r="BA1331" s="269"/>
      <c r="BK1331" s="263"/>
      <c r="BL1331" s="146"/>
    </row>
    <row r="1332" spans="1:64">
      <c r="A1332" s="40"/>
      <c r="B1332" s="40"/>
      <c r="C1332" s="40"/>
      <c r="D1332" s="61"/>
      <c r="E1332" s="61"/>
      <c r="F1332" s="61"/>
      <c r="G1332" s="61"/>
      <c r="H1332" s="61"/>
      <c r="I1332" s="61"/>
      <c r="J1332" s="61"/>
      <c r="K1332" s="266"/>
      <c r="L1332" s="61"/>
      <c r="M1332" s="61"/>
      <c r="N1332" s="61"/>
      <c r="O1332" s="266"/>
      <c r="P1332" s="61"/>
      <c r="Q1332" s="61"/>
      <c r="R1332" s="61"/>
      <c r="S1332" s="266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266"/>
      <c r="AD1332" s="61"/>
      <c r="AE1332" s="61"/>
      <c r="AF1332" s="61"/>
      <c r="AG1332" s="61"/>
      <c r="AH1332" s="61"/>
      <c r="AI1332" s="61"/>
      <c r="AJ1332" s="61"/>
      <c r="AK1332" s="266"/>
      <c r="AL1332" s="255"/>
      <c r="AM1332" s="255"/>
      <c r="AN1332" s="266"/>
      <c r="AO1332" s="186"/>
      <c r="AP1332" s="186"/>
      <c r="AQ1332" s="186"/>
      <c r="AR1332" s="186"/>
      <c r="AS1332" s="266"/>
      <c r="AT1332" s="268"/>
      <c r="AU1332" s="268"/>
      <c r="AV1332" s="268"/>
      <c r="AW1332" s="268"/>
      <c r="AX1332" s="269"/>
      <c r="AY1332" s="269"/>
      <c r="AZ1332" s="269"/>
      <c r="BA1332" s="269"/>
      <c r="BK1332" s="263"/>
      <c r="BL1332" s="146"/>
    </row>
    <row r="1333" spans="1:64">
      <c r="A1333" s="40"/>
      <c r="B1333" s="40"/>
      <c r="C1333" s="40"/>
      <c r="D1333" s="61"/>
      <c r="E1333" s="61"/>
      <c r="F1333" s="61"/>
      <c r="G1333" s="61"/>
      <c r="H1333" s="61"/>
      <c r="I1333" s="61"/>
      <c r="J1333" s="61"/>
      <c r="K1333" s="266"/>
      <c r="L1333" s="61"/>
      <c r="M1333" s="61"/>
      <c r="N1333" s="61"/>
      <c r="O1333" s="266"/>
      <c r="P1333" s="61"/>
      <c r="Q1333" s="61"/>
      <c r="R1333" s="61"/>
      <c r="S1333" s="266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266"/>
      <c r="AD1333" s="61"/>
      <c r="AE1333" s="61"/>
      <c r="AF1333" s="61"/>
      <c r="AG1333" s="61"/>
      <c r="AH1333" s="61"/>
      <c r="AI1333" s="61"/>
      <c r="AJ1333" s="61"/>
      <c r="AK1333" s="266"/>
      <c r="AL1333" s="255"/>
      <c r="AM1333" s="255"/>
      <c r="AN1333" s="266"/>
      <c r="AO1333" s="186"/>
      <c r="AP1333" s="186"/>
      <c r="AQ1333" s="186"/>
      <c r="AR1333" s="186"/>
      <c r="AS1333" s="266"/>
      <c r="AT1333" s="268"/>
      <c r="AU1333" s="268"/>
      <c r="AV1333" s="268"/>
      <c r="AW1333" s="268"/>
      <c r="AX1333" s="269"/>
      <c r="AY1333" s="269"/>
      <c r="AZ1333" s="269"/>
      <c r="BA1333" s="269"/>
      <c r="BK1333" s="263"/>
      <c r="BL1333" s="146"/>
    </row>
    <row r="1334" spans="1:64">
      <c r="A1334" s="40"/>
      <c r="B1334" s="40"/>
      <c r="C1334" s="40"/>
      <c r="D1334" s="61"/>
      <c r="E1334" s="61"/>
      <c r="F1334" s="61"/>
      <c r="G1334" s="61"/>
      <c r="H1334" s="61"/>
      <c r="I1334" s="61"/>
      <c r="J1334" s="61"/>
      <c r="K1334" s="266"/>
      <c r="L1334" s="61"/>
      <c r="M1334" s="61"/>
      <c r="N1334" s="61"/>
      <c r="O1334" s="266"/>
      <c r="P1334" s="61"/>
      <c r="Q1334" s="61"/>
      <c r="R1334" s="61"/>
      <c r="S1334" s="266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266"/>
      <c r="AD1334" s="61"/>
      <c r="AE1334" s="61"/>
      <c r="AF1334" s="61"/>
      <c r="AG1334" s="61"/>
      <c r="AH1334" s="61"/>
      <c r="AI1334" s="61"/>
      <c r="AJ1334" s="61"/>
      <c r="AK1334" s="266"/>
      <c r="AL1334" s="255"/>
      <c r="AM1334" s="255"/>
      <c r="AN1334" s="266"/>
      <c r="AO1334" s="186"/>
      <c r="AP1334" s="186"/>
      <c r="AQ1334" s="186"/>
      <c r="AR1334" s="186"/>
      <c r="AS1334" s="266"/>
      <c r="AT1334" s="268"/>
      <c r="AU1334" s="268"/>
      <c r="AV1334" s="268"/>
      <c r="AW1334" s="268"/>
      <c r="AX1334" s="269"/>
      <c r="AY1334" s="269"/>
      <c r="AZ1334" s="269"/>
      <c r="BA1334" s="269"/>
      <c r="BK1334" s="263"/>
      <c r="BL1334" s="146"/>
    </row>
    <row r="1335" spans="1:64">
      <c r="A1335" s="40"/>
      <c r="B1335" s="40"/>
      <c r="C1335" s="40"/>
      <c r="D1335" s="61"/>
      <c r="E1335" s="61"/>
      <c r="F1335" s="61"/>
      <c r="G1335" s="61"/>
      <c r="H1335" s="61"/>
      <c r="I1335" s="61"/>
      <c r="J1335" s="61"/>
      <c r="K1335" s="266"/>
      <c r="L1335" s="61"/>
      <c r="M1335" s="61"/>
      <c r="N1335" s="61"/>
      <c r="O1335" s="266"/>
      <c r="P1335" s="61"/>
      <c r="Q1335" s="61"/>
      <c r="R1335" s="61"/>
      <c r="S1335" s="266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266"/>
      <c r="AD1335" s="61"/>
      <c r="AE1335" s="61"/>
      <c r="AF1335" s="61"/>
      <c r="AG1335" s="61"/>
      <c r="AH1335" s="61"/>
      <c r="AI1335" s="61"/>
      <c r="AJ1335" s="61"/>
      <c r="AK1335" s="266"/>
      <c r="AL1335" s="255"/>
      <c r="AM1335" s="255"/>
      <c r="AN1335" s="266"/>
      <c r="AO1335" s="186"/>
      <c r="AP1335" s="186"/>
      <c r="AQ1335" s="186"/>
      <c r="AR1335" s="186"/>
      <c r="AS1335" s="266"/>
      <c r="AT1335" s="268"/>
      <c r="AU1335" s="268"/>
      <c r="AV1335" s="268"/>
      <c r="AW1335" s="268"/>
      <c r="AX1335" s="269"/>
      <c r="AY1335" s="269"/>
      <c r="AZ1335" s="269"/>
      <c r="BA1335" s="269"/>
      <c r="BK1335" s="263"/>
      <c r="BL1335" s="146"/>
    </row>
    <row r="1336" spans="1:64">
      <c r="A1336" s="40"/>
      <c r="B1336" s="40"/>
      <c r="C1336" s="40"/>
      <c r="D1336" s="61"/>
      <c r="E1336" s="61"/>
      <c r="F1336" s="61"/>
      <c r="G1336" s="61"/>
      <c r="H1336" s="61"/>
      <c r="I1336" s="61"/>
      <c r="J1336" s="61"/>
      <c r="K1336" s="266"/>
      <c r="L1336" s="61"/>
      <c r="M1336" s="61"/>
      <c r="N1336" s="61"/>
      <c r="O1336" s="266"/>
      <c r="P1336" s="61"/>
      <c r="Q1336" s="61"/>
      <c r="R1336" s="61"/>
      <c r="S1336" s="266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266"/>
      <c r="AD1336" s="61"/>
      <c r="AE1336" s="61"/>
      <c r="AF1336" s="61"/>
      <c r="AG1336" s="61"/>
      <c r="AH1336" s="61"/>
      <c r="AI1336" s="61"/>
      <c r="AJ1336" s="61"/>
      <c r="AK1336" s="266"/>
      <c r="AL1336" s="255"/>
      <c r="AM1336" s="255"/>
      <c r="AN1336" s="266"/>
      <c r="AO1336" s="186"/>
      <c r="AP1336" s="186"/>
      <c r="AQ1336" s="186"/>
      <c r="AR1336" s="186"/>
      <c r="AS1336" s="266"/>
      <c r="AT1336" s="268"/>
      <c r="AU1336" s="268"/>
      <c r="AV1336" s="268"/>
      <c r="AW1336" s="268"/>
      <c r="AX1336" s="269"/>
      <c r="AY1336" s="269"/>
      <c r="AZ1336" s="269"/>
      <c r="BA1336" s="269"/>
      <c r="BK1336" s="263"/>
      <c r="BL1336" s="146"/>
    </row>
    <row r="1337" spans="1:64">
      <c r="A1337" s="40"/>
      <c r="B1337" s="40"/>
      <c r="C1337" s="40"/>
      <c r="D1337" s="61"/>
      <c r="E1337" s="61"/>
      <c r="F1337" s="61"/>
      <c r="G1337" s="61"/>
      <c r="H1337" s="61"/>
      <c r="I1337" s="61"/>
      <c r="J1337" s="61"/>
      <c r="K1337" s="266"/>
      <c r="L1337" s="61"/>
      <c r="M1337" s="61"/>
      <c r="N1337" s="61"/>
      <c r="O1337" s="266"/>
      <c r="P1337" s="61"/>
      <c r="Q1337" s="61"/>
      <c r="R1337" s="61"/>
      <c r="S1337" s="266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266"/>
      <c r="AD1337" s="61"/>
      <c r="AE1337" s="61"/>
      <c r="AF1337" s="61"/>
      <c r="AG1337" s="61"/>
      <c r="AH1337" s="61"/>
      <c r="AI1337" s="61"/>
      <c r="AJ1337" s="61"/>
      <c r="AK1337" s="266"/>
      <c r="AL1337" s="255"/>
      <c r="AM1337" s="255"/>
      <c r="AN1337" s="266"/>
      <c r="AO1337" s="186"/>
      <c r="AP1337" s="186"/>
      <c r="AQ1337" s="186"/>
      <c r="AR1337" s="186"/>
      <c r="AS1337" s="266"/>
      <c r="AT1337" s="268"/>
      <c r="AU1337" s="268"/>
      <c r="AV1337" s="268"/>
      <c r="AW1337" s="268"/>
      <c r="AX1337" s="269"/>
      <c r="AY1337" s="269"/>
      <c r="AZ1337" s="269"/>
      <c r="BA1337" s="269"/>
      <c r="BK1337" s="263"/>
      <c r="BL1337" s="146"/>
    </row>
    <row r="1338" spans="1:64">
      <c r="A1338" s="40"/>
      <c r="B1338" s="40"/>
      <c r="C1338" s="40"/>
      <c r="D1338" s="61"/>
      <c r="E1338" s="61"/>
      <c r="F1338" s="61"/>
      <c r="G1338" s="61"/>
      <c r="H1338" s="61"/>
      <c r="I1338" s="61"/>
      <c r="J1338" s="61"/>
      <c r="K1338" s="266"/>
      <c r="L1338" s="61"/>
      <c r="M1338" s="61"/>
      <c r="N1338" s="61"/>
      <c r="O1338" s="266"/>
      <c r="P1338" s="61"/>
      <c r="Q1338" s="61"/>
      <c r="R1338" s="61"/>
      <c r="S1338" s="266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266"/>
      <c r="AD1338" s="61"/>
      <c r="AE1338" s="61"/>
      <c r="AF1338" s="61"/>
      <c r="AG1338" s="61"/>
      <c r="AH1338" s="61"/>
      <c r="AI1338" s="61"/>
      <c r="AJ1338" s="61"/>
      <c r="AK1338" s="266"/>
      <c r="AL1338" s="255"/>
      <c r="AM1338" s="255"/>
      <c r="AN1338" s="266"/>
      <c r="AO1338" s="186"/>
      <c r="AP1338" s="186"/>
      <c r="AQ1338" s="186"/>
      <c r="AR1338" s="186"/>
      <c r="AS1338" s="266"/>
      <c r="AT1338" s="268"/>
      <c r="AU1338" s="268"/>
      <c r="AV1338" s="268"/>
      <c r="AW1338" s="268"/>
      <c r="AX1338" s="269"/>
      <c r="AY1338" s="269"/>
      <c r="AZ1338" s="269"/>
      <c r="BA1338" s="269"/>
      <c r="BK1338" s="263"/>
      <c r="BL1338" s="146"/>
    </row>
    <row r="1339" spans="1:64">
      <c r="A1339" s="40"/>
      <c r="B1339" s="40"/>
      <c r="C1339" s="40"/>
      <c r="D1339" s="61"/>
      <c r="E1339" s="61"/>
      <c r="F1339" s="61"/>
      <c r="G1339" s="61"/>
      <c r="H1339" s="61"/>
      <c r="I1339" s="61"/>
      <c r="J1339" s="61"/>
      <c r="K1339" s="266"/>
      <c r="L1339" s="61"/>
      <c r="M1339" s="61"/>
      <c r="N1339" s="61"/>
      <c r="O1339" s="266"/>
      <c r="P1339" s="61"/>
      <c r="Q1339" s="61"/>
      <c r="R1339" s="61"/>
      <c r="S1339" s="266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266"/>
      <c r="AD1339" s="61"/>
      <c r="AE1339" s="61"/>
      <c r="AF1339" s="61"/>
      <c r="AG1339" s="61"/>
      <c r="AH1339" s="61"/>
      <c r="AI1339" s="61"/>
      <c r="AJ1339" s="61"/>
      <c r="AK1339" s="266"/>
      <c r="AL1339" s="255"/>
      <c r="AM1339" s="255"/>
      <c r="AN1339" s="266"/>
      <c r="AO1339" s="186"/>
      <c r="AP1339" s="186"/>
      <c r="AQ1339" s="186"/>
      <c r="AR1339" s="186"/>
      <c r="AS1339" s="266"/>
      <c r="AT1339" s="268"/>
      <c r="AU1339" s="268"/>
      <c r="AV1339" s="268"/>
      <c r="AW1339" s="268"/>
      <c r="AX1339" s="269"/>
      <c r="AY1339" s="269"/>
      <c r="AZ1339" s="269"/>
      <c r="BA1339" s="269"/>
      <c r="BK1339" s="263"/>
      <c r="BL1339" s="146"/>
    </row>
    <row r="1340" spans="1:64">
      <c r="A1340" s="40"/>
      <c r="B1340" s="40"/>
      <c r="C1340" s="40"/>
      <c r="D1340" s="61"/>
      <c r="E1340" s="61"/>
      <c r="F1340" s="61"/>
      <c r="G1340" s="61"/>
      <c r="H1340" s="61"/>
      <c r="I1340" s="61"/>
      <c r="J1340" s="61"/>
      <c r="K1340" s="266"/>
      <c r="L1340" s="61"/>
      <c r="M1340" s="61"/>
      <c r="N1340" s="61"/>
      <c r="O1340" s="266"/>
      <c r="P1340" s="61"/>
      <c r="Q1340" s="61"/>
      <c r="R1340" s="61"/>
      <c r="S1340" s="266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266"/>
      <c r="AD1340" s="61"/>
      <c r="AE1340" s="61"/>
      <c r="AF1340" s="61"/>
      <c r="AG1340" s="61"/>
      <c r="AH1340" s="61"/>
      <c r="AI1340" s="61"/>
      <c r="AJ1340" s="61"/>
      <c r="AK1340" s="266"/>
      <c r="AL1340" s="255"/>
      <c r="AM1340" s="255"/>
      <c r="AN1340" s="266"/>
      <c r="AO1340" s="186"/>
      <c r="AP1340" s="186"/>
      <c r="AQ1340" s="186"/>
      <c r="AR1340" s="186"/>
      <c r="AS1340" s="266"/>
      <c r="AT1340" s="268"/>
      <c r="AU1340" s="268"/>
      <c r="AV1340" s="268"/>
      <c r="AW1340" s="268"/>
      <c r="AX1340" s="269"/>
      <c r="AY1340" s="269"/>
      <c r="AZ1340" s="269"/>
      <c r="BA1340" s="269"/>
      <c r="BK1340" s="263"/>
      <c r="BL1340" s="146"/>
    </row>
    <row r="1341" spans="1:64">
      <c r="A1341" s="40"/>
      <c r="B1341" s="40"/>
      <c r="C1341" s="40"/>
      <c r="D1341" s="61"/>
      <c r="E1341" s="61"/>
      <c r="F1341" s="61"/>
      <c r="G1341" s="61"/>
      <c r="H1341" s="61"/>
      <c r="I1341" s="61"/>
      <c r="J1341" s="61"/>
      <c r="K1341" s="266"/>
      <c r="L1341" s="61"/>
      <c r="M1341" s="61"/>
      <c r="N1341" s="61"/>
      <c r="O1341" s="266"/>
      <c r="P1341" s="61"/>
      <c r="Q1341" s="61"/>
      <c r="R1341" s="61"/>
      <c r="S1341" s="266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266"/>
      <c r="AD1341" s="61"/>
      <c r="AE1341" s="61"/>
      <c r="AF1341" s="61"/>
      <c r="AG1341" s="61"/>
      <c r="AH1341" s="61"/>
      <c r="AI1341" s="61"/>
      <c r="AJ1341" s="61"/>
      <c r="AK1341" s="266"/>
      <c r="AL1341" s="255"/>
      <c r="AM1341" s="255"/>
      <c r="AN1341" s="266"/>
      <c r="AO1341" s="186"/>
      <c r="AP1341" s="186"/>
      <c r="AQ1341" s="186"/>
      <c r="AR1341" s="186"/>
      <c r="AS1341" s="266"/>
      <c r="AT1341" s="268"/>
      <c r="AU1341" s="268"/>
      <c r="AV1341" s="268"/>
      <c r="AW1341" s="268"/>
      <c r="AX1341" s="269"/>
      <c r="AY1341" s="269"/>
      <c r="AZ1341" s="269"/>
      <c r="BA1341" s="269"/>
      <c r="BK1341" s="263"/>
      <c r="BL1341" s="146"/>
    </row>
    <row r="1342" spans="1:64">
      <c r="A1342" s="40"/>
      <c r="B1342" s="40"/>
      <c r="C1342" s="40"/>
      <c r="D1342" s="61"/>
      <c r="E1342" s="61"/>
      <c r="F1342" s="61"/>
      <c r="G1342" s="61"/>
      <c r="H1342" s="61"/>
      <c r="I1342" s="61"/>
      <c r="J1342" s="61"/>
      <c r="K1342" s="266"/>
      <c r="L1342" s="61"/>
      <c r="M1342" s="61"/>
      <c r="N1342" s="61"/>
      <c r="O1342" s="266"/>
      <c r="P1342" s="61"/>
      <c r="Q1342" s="61"/>
      <c r="R1342" s="61"/>
      <c r="S1342" s="266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266"/>
      <c r="AD1342" s="61"/>
      <c r="AE1342" s="61"/>
      <c r="AF1342" s="61"/>
      <c r="AG1342" s="61"/>
      <c r="AH1342" s="61"/>
      <c r="AI1342" s="61"/>
      <c r="AJ1342" s="61"/>
      <c r="AK1342" s="266"/>
      <c r="AL1342" s="255"/>
      <c r="AM1342" s="255"/>
      <c r="AN1342" s="266"/>
      <c r="AO1342" s="186"/>
      <c r="AP1342" s="186"/>
      <c r="AQ1342" s="186"/>
      <c r="AR1342" s="186"/>
      <c r="AS1342" s="266"/>
      <c r="AT1342" s="268"/>
      <c r="AU1342" s="268"/>
      <c r="AV1342" s="268"/>
      <c r="AW1342" s="268"/>
      <c r="AX1342" s="269"/>
      <c r="AY1342" s="269"/>
      <c r="AZ1342" s="269"/>
      <c r="BA1342" s="269"/>
      <c r="BK1342" s="263"/>
      <c r="BL1342" s="146"/>
    </row>
    <row r="1343" spans="1:64">
      <c r="A1343" s="40"/>
      <c r="B1343" s="40"/>
      <c r="C1343" s="40"/>
      <c r="D1343" s="61"/>
      <c r="E1343" s="61"/>
      <c r="F1343" s="61"/>
      <c r="G1343" s="61"/>
      <c r="H1343" s="61"/>
      <c r="I1343" s="61"/>
      <c r="J1343" s="61"/>
      <c r="K1343" s="266"/>
      <c r="L1343" s="61"/>
      <c r="M1343" s="61"/>
      <c r="N1343" s="61"/>
      <c r="O1343" s="266"/>
      <c r="P1343" s="61"/>
      <c r="Q1343" s="61"/>
      <c r="R1343" s="61"/>
      <c r="S1343" s="266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266"/>
      <c r="AD1343" s="61"/>
      <c r="AE1343" s="61"/>
      <c r="AF1343" s="61"/>
      <c r="AG1343" s="61"/>
      <c r="AH1343" s="61"/>
      <c r="AI1343" s="61"/>
      <c r="AJ1343" s="61"/>
      <c r="AK1343" s="266"/>
      <c r="AL1343" s="255"/>
      <c r="AM1343" s="255"/>
      <c r="AN1343" s="266"/>
      <c r="AO1343" s="186"/>
      <c r="AP1343" s="186"/>
      <c r="AQ1343" s="186"/>
      <c r="AR1343" s="186"/>
      <c r="AS1343" s="266"/>
      <c r="AT1343" s="268"/>
      <c r="AU1343" s="268"/>
      <c r="AV1343" s="268"/>
      <c r="AW1343" s="268"/>
      <c r="AX1343" s="269"/>
      <c r="AY1343" s="269"/>
      <c r="AZ1343" s="269"/>
      <c r="BA1343" s="269"/>
      <c r="BK1343" s="263"/>
      <c r="BL1343" s="146"/>
    </row>
    <row r="1344" spans="1:64">
      <c r="A1344" s="40"/>
      <c r="B1344" s="40"/>
      <c r="C1344" s="40"/>
      <c r="D1344" s="61"/>
      <c r="E1344" s="61"/>
      <c r="F1344" s="61"/>
      <c r="G1344" s="61"/>
      <c r="H1344" s="61"/>
      <c r="I1344" s="61"/>
      <c r="J1344" s="61"/>
      <c r="K1344" s="266"/>
      <c r="L1344" s="61"/>
      <c r="M1344" s="61"/>
      <c r="N1344" s="61"/>
      <c r="O1344" s="266"/>
      <c r="P1344" s="61"/>
      <c r="Q1344" s="61"/>
      <c r="R1344" s="61"/>
      <c r="S1344" s="266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266"/>
      <c r="AD1344" s="61"/>
      <c r="AE1344" s="61"/>
      <c r="AF1344" s="61"/>
      <c r="AG1344" s="61"/>
      <c r="AH1344" s="61"/>
      <c r="AI1344" s="61"/>
      <c r="AJ1344" s="61"/>
      <c r="AK1344" s="266"/>
      <c r="AL1344" s="255"/>
      <c r="AM1344" s="255"/>
      <c r="AN1344" s="266"/>
      <c r="AO1344" s="186"/>
      <c r="AP1344" s="186"/>
      <c r="AQ1344" s="186"/>
      <c r="AR1344" s="186"/>
      <c r="AS1344" s="266"/>
      <c r="AT1344" s="268"/>
      <c r="AU1344" s="268"/>
      <c r="AV1344" s="268"/>
      <c r="AW1344" s="268"/>
      <c r="AX1344" s="269"/>
      <c r="AY1344" s="269"/>
      <c r="AZ1344" s="269"/>
      <c r="BA1344" s="269"/>
      <c r="BK1344" s="263"/>
      <c r="BL1344" s="146"/>
    </row>
    <row r="1345" spans="1:64">
      <c r="A1345" s="40"/>
      <c r="B1345" s="40"/>
      <c r="C1345" s="40"/>
      <c r="D1345" s="61"/>
      <c r="E1345" s="61"/>
      <c r="F1345" s="61"/>
      <c r="G1345" s="61"/>
      <c r="H1345" s="61"/>
      <c r="I1345" s="61"/>
      <c r="J1345" s="61"/>
      <c r="K1345" s="266"/>
      <c r="L1345" s="61"/>
      <c r="M1345" s="61"/>
      <c r="N1345" s="61"/>
      <c r="O1345" s="266"/>
      <c r="P1345" s="61"/>
      <c r="Q1345" s="61"/>
      <c r="R1345" s="61"/>
      <c r="S1345" s="266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266"/>
      <c r="AD1345" s="61"/>
      <c r="AE1345" s="61"/>
      <c r="AF1345" s="61"/>
      <c r="AG1345" s="61"/>
      <c r="AH1345" s="61"/>
      <c r="AI1345" s="61"/>
      <c r="AJ1345" s="61"/>
      <c r="AK1345" s="266"/>
      <c r="AL1345" s="255"/>
      <c r="AM1345" s="255"/>
      <c r="AN1345" s="266"/>
      <c r="AO1345" s="186"/>
      <c r="AP1345" s="186"/>
      <c r="AQ1345" s="186"/>
      <c r="AR1345" s="186"/>
      <c r="AS1345" s="266"/>
      <c r="AT1345" s="268"/>
      <c r="AU1345" s="268"/>
      <c r="AV1345" s="268"/>
      <c r="AW1345" s="268"/>
      <c r="AX1345" s="269"/>
      <c r="AY1345" s="269"/>
      <c r="AZ1345" s="269"/>
      <c r="BA1345" s="269"/>
      <c r="BK1345" s="263"/>
      <c r="BL1345" s="146"/>
    </row>
    <row r="1346" spans="1:64">
      <c r="A1346" s="40"/>
      <c r="B1346" s="40"/>
      <c r="C1346" s="40"/>
      <c r="D1346" s="61"/>
      <c r="E1346" s="61"/>
      <c r="F1346" s="61"/>
      <c r="G1346" s="61"/>
      <c r="H1346" s="61"/>
      <c r="I1346" s="61"/>
      <c r="J1346" s="61"/>
      <c r="K1346" s="266"/>
      <c r="L1346" s="61"/>
      <c r="M1346" s="61"/>
      <c r="N1346" s="61"/>
      <c r="O1346" s="266"/>
      <c r="P1346" s="61"/>
      <c r="Q1346" s="61"/>
      <c r="R1346" s="61"/>
      <c r="S1346" s="266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266"/>
      <c r="AD1346" s="61"/>
      <c r="AE1346" s="61"/>
      <c r="AF1346" s="61"/>
      <c r="AG1346" s="61"/>
      <c r="AH1346" s="61"/>
      <c r="AI1346" s="61"/>
      <c r="AJ1346" s="61"/>
      <c r="AK1346" s="266"/>
      <c r="AL1346" s="255"/>
      <c r="AM1346" s="255"/>
      <c r="AN1346" s="266"/>
      <c r="AO1346" s="186"/>
      <c r="AP1346" s="186"/>
      <c r="AQ1346" s="186"/>
      <c r="AR1346" s="186"/>
      <c r="AS1346" s="266"/>
      <c r="AT1346" s="268"/>
      <c r="AU1346" s="268"/>
      <c r="AV1346" s="268"/>
      <c r="AW1346" s="268"/>
      <c r="AX1346" s="269"/>
      <c r="AY1346" s="269"/>
      <c r="AZ1346" s="269"/>
      <c r="BA1346" s="269"/>
      <c r="BK1346" s="263"/>
      <c r="BL1346" s="146"/>
    </row>
    <row r="1347" spans="1:64">
      <c r="A1347" s="40"/>
      <c r="B1347" s="40"/>
      <c r="C1347" s="40"/>
      <c r="D1347" s="61"/>
      <c r="E1347" s="61"/>
      <c r="F1347" s="61"/>
      <c r="G1347" s="61"/>
      <c r="H1347" s="61"/>
      <c r="I1347" s="61"/>
      <c r="J1347" s="61"/>
      <c r="K1347" s="266"/>
      <c r="L1347" s="61"/>
      <c r="M1347" s="61"/>
      <c r="N1347" s="61"/>
      <c r="O1347" s="266"/>
      <c r="P1347" s="61"/>
      <c r="Q1347" s="61"/>
      <c r="R1347" s="61"/>
      <c r="S1347" s="266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266"/>
      <c r="AD1347" s="61"/>
      <c r="AE1347" s="61"/>
      <c r="AF1347" s="61"/>
      <c r="AG1347" s="61"/>
      <c r="AH1347" s="61"/>
      <c r="AI1347" s="61"/>
      <c r="AJ1347" s="61"/>
      <c r="AK1347" s="266"/>
      <c r="AL1347" s="255"/>
      <c r="AM1347" s="255"/>
      <c r="AN1347" s="266"/>
      <c r="AO1347" s="186"/>
      <c r="AP1347" s="186"/>
      <c r="AQ1347" s="186"/>
      <c r="AR1347" s="186"/>
      <c r="AS1347" s="266"/>
      <c r="AT1347" s="268"/>
      <c r="AU1347" s="268"/>
      <c r="AV1347" s="268"/>
      <c r="AW1347" s="268"/>
      <c r="AX1347" s="269"/>
      <c r="AY1347" s="269"/>
      <c r="AZ1347" s="269"/>
      <c r="BA1347" s="269"/>
      <c r="BK1347" s="263"/>
      <c r="BL1347" s="146"/>
    </row>
    <row r="1348" spans="1:64">
      <c r="A1348" s="40"/>
      <c r="B1348" s="40"/>
      <c r="C1348" s="40"/>
      <c r="D1348" s="61"/>
      <c r="E1348" s="61"/>
      <c r="F1348" s="61"/>
      <c r="G1348" s="61"/>
      <c r="H1348" s="61"/>
      <c r="I1348" s="61"/>
      <c r="J1348" s="61"/>
      <c r="K1348" s="266"/>
      <c r="L1348" s="61"/>
      <c r="M1348" s="61"/>
      <c r="N1348" s="61"/>
      <c r="O1348" s="266"/>
      <c r="P1348" s="61"/>
      <c r="Q1348" s="61"/>
      <c r="R1348" s="61"/>
      <c r="S1348" s="266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266"/>
      <c r="AD1348" s="61"/>
      <c r="AE1348" s="61"/>
      <c r="AF1348" s="61"/>
      <c r="AG1348" s="61"/>
      <c r="AH1348" s="61"/>
      <c r="AI1348" s="61"/>
      <c r="AJ1348" s="61"/>
      <c r="AK1348" s="266"/>
      <c r="AL1348" s="255"/>
      <c r="AM1348" s="255"/>
      <c r="AN1348" s="266"/>
      <c r="AO1348" s="186"/>
      <c r="AP1348" s="186"/>
      <c r="AQ1348" s="186"/>
      <c r="AR1348" s="186"/>
      <c r="AS1348" s="266"/>
      <c r="AT1348" s="268"/>
      <c r="AU1348" s="268"/>
      <c r="AV1348" s="268"/>
      <c r="AW1348" s="268"/>
      <c r="AX1348" s="269"/>
      <c r="AY1348" s="269"/>
      <c r="AZ1348" s="269"/>
      <c r="BA1348" s="269"/>
      <c r="BK1348" s="263"/>
      <c r="BL1348" s="146"/>
    </row>
    <row r="1349" spans="1:64">
      <c r="A1349" s="40"/>
      <c r="B1349" s="40"/>
      <c r="C1349" s="40"/>
      <c r="D1349" s="61"/>
      <c r="E1349" s="61"/>
      <c r="F1349" s="61"/>
      <c r="G1349" s="61"/>
      <c r="H1349" s="61"/>
      <c r="I1349" s="61"/>
      <c r="J1349" s="61"/>
      <c r="K1349" s="266"/>
      <c r="L1349" s="61"/>
      <c r="M1349" s="61"/>
      <c r="N1349" s="61"/>
      <c r="O1349" s="266"/>
      <c r="P1349" s="61"/>
      <c r="Q1349" s="61"/>
      <c r="R1349" s="61"/>
      <c r="S1349" s="266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266"/>
      <c r="AD1349" s="61"/>
      <c r="AE1349" s="61"/>
      <c r="AF1349" s="61"/>
      <c r="AG1349" s="61"/>
      <c r="AH1349" s="61"/>
      <c r="AI1349" s="61"/>
      <c r="AJ1349" s="61"/>
      <c r="AK1349" s="266"/>
      <c r="AL1349" s="255"/>
      <c r="AM1349" s="255"/>
      <c r="AN1349" s="266"/>
      <c r="AO1349" s="186"/>
      <c r="AP1349" s="186"/>
      <c r="AQ1349" s="186"/>
      <c r="AR1349" s="186"/>
      <c r="AS1349" s="266"/>
      <c r="AT1349" s="268"/>
      <c r="AU1349" s="268"/>
      <c r="AV1349" s="268"/>
      <c r="AW1349" s="268"/>
      <c r="AX1349" s="269"/>
      <c r="AY1349" s="269"/>
      <c r="AZ1349" s="269"/>
      <c r="BA1349" s="269"/>
      <c r="BK1349" s="263"/>
      <c r="BL1349" s="146"/>
    </row>
    <row r="1350" spans="1:64">
      <c r="A1350" s="40"/>
      <c r="B1350" s="40"/>
      <c r="C1350" s="40"/>
      <c r="D1350" s="61"/>
      <c r="E1350" s="61"/>
      <c r="F1350" s="61"/>
      <c r="G1350" s="61"/>
      <c r="H1350" s="61"/>
      <c r="I1350" s="61"/>
      <c r="J1350" s="61"/>
      <c r="K1350" s="266"/>
      <c r="L1350" s="61"/>
      <c r="M1350" s="61"/>
      <c r="N1350" s="61"/>
      <c r="O1350" s="266"/>
      <c r="P1350" s="61"/>
      <c r="Q1350" s="61"/>
      <c r="R1350" s="61"/>
      <c r="S1350" s="266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266"/>
      <c r="AD1350" s="61"/>
      <c r="AE1350" s="61"/>
      <c r="AF1350" s="61"/>
      <c r="AG1350" s="61"/>
      <c r="AH1350" s="61"/>
      <c r="AI1350" s="61"/>
      <c r="AJ1350" s="61"/>
      <c r="AK1350" s="266"/>
      <c r="AL1350" s="255"/>
      <c r="AM1350" s="255"/>
      <c r="AN1350" s="266"/>
      <c r="AO1350" s="186"/>
      <c r="AP1350" s="186"/>
      <c r="AQ1350" s="186"/>
      <c r="AR1350" s="186"/>
      <c r="AS1350" s="266"/>
      <c r="AT1350" s="268"/>
      <c r="AU1350" s="268"/>
      <c r="AV1350" s="268"/>
      <c r="AW1350" s="268"/>
      <c r="AX1350" s="269"/>
      <c r="AY1350" s="269"/>
      <c r="AZ1350" s="269"/>
      <c r="BA1350" s="269"/>
      <c r="BK1350" s="263"/>
      <c r="BL1350" s="146"/>
    </row>
    <row r="1351" spans="1:64">
      <c r="A1351" s="40"/>
      <c r="B1351" s="40"/>
      <c r="C1351" s="40"/>
      <c r="D1351" s="61"/>
      <c r="E1351" s="61"/>
      <c r="F1351" s="61"/>
      <c r="G1351" s="61"/>
      <c r="H1351" s="61"/>
      <c r="I1351" s="61"/>
      <c r="J1351" s="61"/>
      <c r="K1351" s="266"/>
      <c r="L1351" s="61"/>
      <c r="M1351" s="61"/>
      <c r="N1351" s="61"/>
      <c r="O1351" s="266"/>
      <c r="P1351" s="61"/>
      <c r="Q1351" s="61"/>
      <c r="R1351" s="61"/>
      <c r="S1351" s="266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266"/>
      <c r="AD1351" s="61"/>
      <c r="AE1351" s="61"/>
      <c r="AF1351" s="61"/>
      <c r="AG1351" s="61"/>
      <c r="AH1351" s="61"/>
      <c r="AI1351" s="61"/>
      <c r="AJ1351" s="61"/>
      <c r="AK1351" s="266"/>
      <c r="AL1351" s="255"/>
      <c r="AM1351" s="255"/>
      <c r="AN1351" s="266"/>
      <c r="AO1351" s="186"/>
      <c r="AP1351" s="186"/>
      <c r="AQ1351" s="186"/>
      <c r="AR1351" s="186"/>
      <c r="AS1351" s="266"/>
      <c r="AT1351" s="268"/>
      <c r="AU1351" s="268"/>
      <c r="AV1351" s="268"/>
      <c r="AW1351" s="268"/>
      <c r="AX1351" s="269"/>
      <c r="AY1351" s="269"/>
      <c r="AZ1351" s="269"/>
      <c r="BA1351" s="269"/>
      <c r="BK1351" s="263"/>
      <c r="BL1351" s="146"/>
    </row>
    <row r="1352" spans="1:64">
      <c r="A1352" s="40"/>
      <c r="B1352" s="40"/>
      <c r="C1352" s="40"/>
      <c r="D1352" s="61"/>
      <c r="E1352" s="61"/>
      <c r="F1352" s="61"/>
      <c r="G1352" s="61"/>
      <c r="H1352" s="61"/>
      <c r="I1352" s="61"/>
      <c r="J1352" s="61"/>
      <c r="K1352" s="266"/>
      <c r="L1352" s="61"/>
      <c r="M1352" s="61"/>
      <c r="N1352" s="61"/>
      <c r="O1352" s="266"/>
      <c r="P1352" s="61"/>
      <c r="Q1352" s="61"/>
      <c r="R1352" s="61"/>
      <c r="S1352" s="266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266"/>
      <c r="AD1352" s="61"/>
      <c r="AE1352" s="61"/>
      <c r="AF1352" s="61"/>
      <c r="AG1352" s="61"/>
      <c r="AH1352" s="61"/>
      <c r="AI1352" s="61"/>
      <c r="AJ1352" s="61"/>
      <c r="AK1352" s="266"/>
      <c r="AL1352" s="255"/>
      <c r="AM1352" s="255"/>
      <c r="AN1352" s="266"/>
      <c r="AO1352" s="186"/>
      <c r="AP1352" s="186"/>
      <c r="AQ1352" s="186"/>
      <c r="AR1352" s="186"/>
      <c r="AS1352" s="266"/>
      <c r="AT1352" s="268"/>
      <c r="AU1352" s="268"/>
      <c r="AV1352" s="268"/>
      <c r="AW1352" s="268"/>
      <c r="AX1352" s="269"/>
      <c r="AY1352" s="269"/>
      <c r="AZ1352" s="269"/>
      <c r="BA1352" s="269"/>
      <c r="BK1352" s="263"/>
      <c r="BL1352" s="146"/>
    </row>
    <row r="1353" spans="1:64">
      <c r="A1353" s="40"/>
      <c r="B1353" s="40"/>
      <c r="C1353" s="40"/>
      <c r="D1353" s="61"/>
      <c r="E1353" s="61"/>
      <c r="F1353" s="61"/>
      <c r="G1353" s="61"/>
      <c r="H1353" s="61"/>
      <c r="I1353" s="61"/>
      <c r="J1353" s="61"/>
      <c r="K1353" s="266"/>
      <c r="L1353" s="61"/>
      <c r="M1353" s="61"/>
      <c r="N1353" s="61"/>
      <c r="O1353" s="266"/>
      <c r="P1353" s="61"/>
      <c r="Q1353" s="61"/>
      <c r="R1353" s="61"/>
      <c r="S1353" s="266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266"/>
      <c r="AD1353" s="61"/>
      <c r="AE1353" s="61"/>
      <c r="AF1353" s="61"/>
      <c r="AG1353" s="61"/>
      <c r="AH1353" s="61"/>
      <c r="AI1353" s="61"/>
      <c r="AJ1353" s="61"/>
      <c r="AK1353" s="266"/>
      <c r="AL1353" s="255"/>
      <c r="AM1353" s="255"/>
      <c r="AN1353" s="266"/>
      <c r="AO1353" s="186"/>
      <c r="AP1353" s="186"/>
      <c r="AQ1353" s="186"/>
      <c r="AR1353" s="186"/>
      <c r="AS1353" s="266"/>
      <c r="AT1353" s="268"/>
      <c r="AU1353" s="268"/>
      <c r="AV1353" s="268"/>
      <c r="AW1353" s="268"/>
      <c r="AX1353" s="269"/>
      <c r="AY1353" s="269"/>
      <c r="AZ1353" s="269"/>
      <c r="BA1353" s="269"/>
      <c r="BK1353" s="263"/>
      <c r="BL1353" s="146"/>
    </row>
    <row r="1354" spans="1:64">
      <c r="A1354" s="40"/>
      <c r="B1354" s="40"/>
      <c r="C1354" s="40"/>
      <c r="D1354" s="61"/>
      <c r="E1354" s="61"/>
      <c r="F1354" s="61"/>
      <c r="G1354" s="61"/>
      <c r="H1354" s="61"/>
      <c r="I1354" s="61"/>
      <c r="J1354" s="61"/>
      <c r="K1354" s="266"/>
      <c r="L1354" s="61"/>
      <c r="M1354" s="61"/>
      <c r="N1354" s="61"/>
      <c r="O1354" s="266"/>
      <c r="P1354" s="61"/>
      <c r="Q1354" s="61"/>
      <c r="R1354" s="61"/>
      <c r="S1354" s="266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266"/>
      <c r="AD1354" s="61"/>
      <c r="AE1354" s="61"/>
      <c r="AF1354" s="61"/>
      <c r="AG1354" s="61"/>
      <c r="AH1354" s="61"/>
      <c r="AI1354" s="61"/>
      <c r="AJ1354" s="61"/>
      <c r="AK1354" s="266"/>
      <c r="AL1354" s="255"/>
      <c r="AM1354" s="255"/>
      <c r="AN1354" s="266"/>
      <c r="AO1354" s="186"/>
      <c r="AP1354" s="186"/>
      <c r="AQ1354" s="186"/>
      <c r="AR1354" s="186"/>
      <c r="AS1354" s="266"/>
      <c r="AT1354" s="268"/>
      <c r="AU1354" s="268"/>
      <c r="AV1354" s="268"/>
      <c r="AW1354" s="268"/>
      <c r="AX1354" s="269"/>
      <c r="AY1354" s="269"/>
      <c r="AZ1354" s="269"/>
      <c r="BA1354" s="269"/>
      <c r="BK1354" s="263"/>
      <c r="BL1354" s="146"/>
    </row>
    <row r="1355" spans="1:64">
      <c r="A1355" s="40"/>
      <c r="B1355" s="40"/>
      <c r="C1355" s="40"/>
      <c r="D1355" s="61"/>
      <c r="E1355" s="61"/>
      <c r="F1355" s="61"/>
      <c r="G1355" s="61"/>
      <c r="H1355" s="61"/>
      <c r="I1355" s="61"/>
      <c r="J1355" s="61"/>
      <c r="K1355" s="266"/>
      <c r="L1355" s="61"/>
      <c r="M1355" s="61"/>
      <c r="N1355" s="61"/>
      <c r="O1355" s="266"/>
      <c r="P1355" s="61"/>
      <c r="Q1355" s="61"/>
      <c r="R1355" s="61"/>
      <c r="S1355" s="266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266"/>
      <c r="AD1355" s="61"/>
      <c r="AE1355" s="61"/>
      <c r="AF1355" s="61"/>
      <c r="AG1355" s="61"/>
      <c r="AH1355" s="61"/>
      <c r="AI1355" s="61"/>
      <c r="AJ1355" s="61"/>
      <c r="AK1355" s="266"/>
      <c r="AL1355" s="255"/>
      <c r="AM1355" s="255"/>
      <c r="AN1355" s="266"/>
      <c r="AO1355" s="186"/>
      <c r="AP1355" s="186"/>
      <c r="AQ1355" s="186"/>
      <c r="AR1355" s="186"/>
      <c r="AS1355" s="266"/>
      <c r="AT1355" s="268"/>
      <c r="AU1355" s="268"/>
      <c r="AV1355" s="268"/>
      <c r="AW1355" s="268"/>
      <c r="AX1355" s="269"/>
      <c r="AY1355" s="269"/>
      <c r="AZ1355" s="269"/>
      <c r="BA1355" s="269"/>
      <c r="BK1355" s="263"/>
      <c r="BL1355" s="146"/>
    </row>
    <row r="1356" spans="1:64">
      <c r="A1356" s="40"/>
      <c r="B1356" s="40"/>
      <c r="C1356" s="40"/>
      <c r="D1356" s="61"/>
      <c r="E1356" s="61"/>
      <c r="F1356" s="61"/>
      <c r="G1356" s="61"/>
      <c r="H1356" s="61"/>
      <c r="I1356" s="61"/>
      <c r="J1356" s="61"/>
      <c r="K1356" s="266"/>
      <c r="L1356" s="61"/>
      <c r="M1356" s="61"/>
      <c r="N1356" s="61"/>
      <c r="O1356" s="266"/>
      <c r="P1356" s="61"/>
      <c r="Q1356" s="61"/>
      <c r="R1356" s="61"/>
      <c r="S1356" s="266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266"/>
      <c r="AD1356" s="61"/>
      <c r="AE1356" s="61"/>
      <c r="AF1356" s="61"/>
      <c r="AG1356" s="61"/>
      <c r="AH1356" s="61"/>
      <c r="AI1356" s="61"/>
      <c r="AJ1356" s="61"/>
      <c r="AK1356" s="266"/>
      <c r="AL1356" s="255"/>
      <c r="AM1356" s="255"/>
      <c r="AN1356" s="266"/>
      <c r="AO1356" s="186"/>
      <c r="AP1356" s="186"/>
      <c r="AQ1356" s="186"/>
      <c r="AR1356" s="186"/>
      <c r="AS1356" s="266"/>
      <c r="AT1356" s="268"/>
      <c r="AU1356" s="268"/>
      <c r="AV1356" s="268"/>
      <c r="AW1356" s="268"/>
      <c r="AX1356" s="269"/>
      <c r="AY1356" s="269"/>
      <c r="AZ1356" s="269"/>
      <c r="BA1356" s="269"/>
      <c r="BK1356" s="263"/>
      <c r="BL1356" s="146"/>
    </row>
    <row r="1357" spans="1:64">
      <c r="A1357" s="40"/>
      <c r="B1357" s="40"/>
      <c r="C1357" s="40"/>
      <c r="D1357" s="61"/>
      <c r="E1357" s="61"/>
      <c r="F1357" s="61"/>
      <c r="G1357" s="61"/>
      <c r="H1357" s="61"/>
      <c r="I1357" s="61"/>
      <c r="J1357" s="61"/>
      <c r="K1357" s="266"/>
      <c r="L1357" s="61"/>
      <c r="M1357" s="61"/>
      <c r="N1357" s="61"/>
      <c r="O1357" s="266"/>
      <c r="P1357" s="61"/>
      <c r="Q1357" s="61"/>
      <c r="R1357" s="61"/>
      <c r="S1357" s="266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266"/>
      <c r="AD1357" s="61"/>
      <c r="AE1357" s="61"/>
      <c r="AF1357" s="61"/>
      <c r="AG1357" s="61"/>
      <c r="AH1357" s="61"/>
      <c r="AI1357" s="61"/>
      <c r="AJ1357" s="61"/>
      <c r="AK1357" s="266"/>
      <c r="AL1357" s="255"/>
      <c r="AM1357" s="255"/>
      <c r="AN1357" s="266"/>
      <c r="AO1357" s="186"/>
      <c r="AP1357" s="186"/>
      <c r="AQ1357" s="186"/>
      <c r="AR1357" s="186"/>
      <c r="AS1357" s="266"/>
      <c r="AT1357" s="268"/>
      <c r="AU1357" s="268"/>
      <c r="AV1357" s="268"/>
      <c r="AW1357" s="268"/>
      <c r="AX1357" s="269"/>
      <c r="AY1357" s="269"/>
      <c r="AZ1357" s="269"/>
      <c r="BA1357" s="269"/>
      <c r="BK1357" s="263"/>
      <c r="BL1357" s="146"/>
    </row>
    <row r="1358" spans="1:64">
      <c r="A1358" s="40"/>
      <c r="B1358" s="40"/>
      <c r="C1358" s="40"/>
      <c r="D1358" s="61"/>
      <c r="E1358" s="61"/>
      <c r="F1358" s="61"/>
      <c r="G1358" s="61"/>
      <c r="H1358" s="61"/>
      <c r="I1358" s="61"/>
      <c r="J1358" s="61"/>
      <c r="K1358" s="266"/>
      <c r="L1358" s="61"/>
      <c r="M1358" s="61"/>
      <c r="N1358" s="61"/>
      <c r="O1358" s="266"/>
      <c r="P1358" s="61"/>
      <c r="Q1358" s="61"/>
      <c r="R1358" s="61"/>
      <c r="S1358" s="266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266"/>
      <c r="AD1358" s="61"/>
      <c r="AE1358" s="61"/>
      <c r="AF1358" s="61"/>
      <c r="AG1358" s="61"/>
      <c r="AH1358" s="61"/>
      <c r="AI1358" s="61"/>
      <c r="AJ1358" s="61"/>
      <c r="AK1358" s="266"/>
      <c r="AL1358" s="255"/>
      <c r="AM1358" s="255"/>
      <c r="AN1358" s="266"/>
      <c r="AO1358" s="186"/>
      <c r="AP1358" s="186"/>
      <c r="AQ1358" s="186"/>
      <c r="AR1358" s="186"/>
      <c r="AS1358" s="266"/>
      <c r="AT1358" s="268"/>
      <c r="AU1358" s="268"/>
      <c r="AV1358" s="268"/>
      <c r="AW1358" s="268"/>
      <c r="AX1358" s="269"/>
      <c r="AY1358" s="269"/>
      <c r="AZ1358" s="269"/>
      <c r="BA1358" s="269"/>
      <c r="BK1358" s="263"/>
      <c r="BL1358" s="146"/>
    </row>
    <row r="1359" spans="1:64">
      <c r="A1359" s="40"/>
      <c r="B1359" s="40"/>
      <c r="C1359" s="40"/>
      <c r="D1359" s="61"/>
      <c r="E1359" s="61"/>
      <c r="F1359" s="61"/>
      <c r="G1359" s="61"/>
      <c r="H1359" s="61"/>
      <c r="I1359" s="61"/>
      <c r="J1359" s="61"/>
      <c r="K1359" s="266"/>
      <c r="L1359" s="61"/>
      <c r="M1359" s="61"/>
      <c r="N1359" s="61"/>
      <c r="O1359" s="266"/>
      <c r="P1359" s="61"/>
      <c r="Q1359" s="61"/>
      <c r="R1359" s="61"/>
      <c r="S1359" s="266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266"/>
      <c r="AD1359" s="61"/>
      <c r="AE1359" s="61"/>
      <c r="AF1359" s="61"/>
      <c r="AG1359" s="61"/>
      <c r="AH1359" s="61"/>
      <c r="AI1359" s="61"/>
      <c r="AJ1359" s="61"/>
      <c r="AK1359" s="266"/>
      <c r="AL1359" s="255"/>
      <c r="AM1359" s="255"/>
      <c r="AN1359" s="266"/>
      <c r="AO1359" s="186"/>
      <c r="AP1359" s="186"/>
      <c r="AQ1359" s="186"/>
      <c r="AR1359" s="186"/>
      <c r="AS1359" s="266"/>
      <c r="AT1359" s="268"/>
      <c r="AU1359" s="268"/>
      <c r="AV1359" s="268"/>
      <c r="AW1359" s="268"/>
      <c r="AX1359" s="269"/>
      <c r="AY1359" s="269"/>
      <c r="AZ1359" s="269"/>
      <c r="BA1359" s="269"/>
      <c r="BK1359" s="263"/>
      <c r="BL1359" s="146"/>
    </row>
    <row r="1360" spans="1:64">
      <c r="A1360" s="40"/>
      <c r="B1360" s="40"/>
      <c r="C1360" s="40"/>
      <c r="D1360" s="61"/>
      <c r="E1360" s="61"/>
      <c r="F1360" s="61"/>
      <c r="G1360" s="61"/>
      <c r="H1360" s="61"/>
      <c r="I1360" s="61"/>
      <c r="J1360" s="61"/>
      <c r="K1360" s="266"/>
      <c r="L1360" s="61"/>
      <c r="M1360" s="61"/>
      <c r="N1360" s="61"/>
      <c r="O1360" s="266"/>
      <c r="P1360" s="61"/>
      <c r="Q1360" s="61"/>
      <c r="R1360" s="61"/>
      <c r="S1360" s="266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266"/>
      <c r="AD1360" s="61"/>
      <c r="AE1360" s="61"/>
      <c r="AF1360" s="61"/>
      <c r="AG1360" s="61"/>
      <c r="AH1360" s="61"/>
      <c r="AI1360" s="61"/>
      <c r="AJ1360" s="61"/>
      <c r="AK1360" s="266"/>
      <c r="AL1360" s="255"/>
      <c r="AM1360" s="255"/>
      <c r="AN1360" s="266"/>
      <c r="AO1360" s="186"/>
      <c r="AP1360" s="186"/>
      <c r="AQ1360" s="186"/>
      <c r="AR1360" s="186"/>
      <c r="AS1360" s="266"/>
      <c r="AT1360" s="268"/>
      <c r="AU1360" s="268"/>
      <c r="AV1360" s="268"/>
      <c r="AW1360" s="268"/>
      <c r="AX1360" s="269"/>
      <c r="AY1360" s="269"/>
      <c r="AZ1360" s="269"/>
      <c r="BA1360" s="269"/>
      <c r="BK1360" s="263"/>
      <c r="BL1360" s="146"/>
    </row>
    <row r="1361" spans="1:64">
      <c r="A1361" s="40"/>
      <c r="B1361" s="40"/>
      <c r="C1361" s="40"/>
      <c r="D1361" s="61"/>
      <c r="E1361" s="61"/>
      <c r="F1361" s="61"/>
      <c r="G1361" s="61"/>
      <c r="H1361" s="61"/>
      <c r="I1361" s="61"/>
      <c r="J1361" s="61"/>
      <c r="K1361" s="266"/>
      <c r="L1361" s="61"/>
      <c r="M1361" s="61"/>
      <c r="N1361" s="61"/>
      <c r="O1361" s="266"/>
      <c r="P1361" s="61"/>
      <c r="Q1361" s="61"/>
      <c r="R1361" s="61"/>
      <c r="S1361" s="266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266"/>
      <c r="AD1361" s="61"/>
      <c r="AE1361" s="61"/>
      <c r="AF1361" s="61"/>
      <c r="AG1361" s="61"/>
      <c r="AH1361" s="61"/>
      <c r="AI1361" s="61"/>
      <c r="AJ1361" s="61"/>
      <c r="AK1361" s="266"/>
      <c r="AL1361" s="255"/>
      <c r="AM1361" s="255"/>
      <c r="AN1361" s="266"/>
      <c r="AO1361" s="186"/>
      <c r="AP1361" s="186"/>
      <c r="AQ1361" s="186"/>
      <c r="AR1361" s="186"/>
      <c r="AS1361" s="266"/>
      <c r="AT1361" s="268"/>
      <c r="AU1361" s="268"/>
      <c r="AV1361" s="268"/>
      <c r="AW1361" s="268"/>
      <c r="AX1361" s="269"/>
      <c r="AY1361" s="269"/>
      <c r="AZ1361" s="269"/>
      <c r="BA1361" s="269"/>
      <c r="BK1361" s="263"/>
      <c r="BL1361" s="146"/>
    </row>
    <row r="1362" spans="1:64">
      <c r="A1362" s="40"/>
      <c r="B1362" s="40"/>
      <c r="C1362" s="40"/>
      <c r="BL1362" s="146"/>
    </row>
    <row r="1363" spans="1:64">
      <c r="A1363" s="40"/>
      <c r="B1363" s="40"/>
      <c r="C1363" s="40"/>
      <c r="BL1363" s="146"/>
    </row>
    <row r="1364" spans="1:64">
      <c r="A1364" s="40"/>
      <c r="B1364" s="40"/>
      <c r="C1364" s="40"/>
      <c r="BL1364" s="146"/>
    </row>
    <row r="1365" spans="1:64">
      <c r="A1365" s="40"/>
      <c r="B1365" s="40"/>
      <c r="C1365" s="40"/>
      <c r="BL1365" s="146"/>
    </row>
    <row r="1366" spans="1:64">
      <c r="A1366" s="40"/>
      <c r="B1366" s="40"/>
      <c r="C1366" s="40"/>
      <c r="BL1366" s="146"/>
    </row>
    <row r="1367" spans="1:64">
      <c r="A1367" s="40"/>
      <c r="B1367" s="40"/>
      <c r="C1367" s="40"/>
      <c r="BL1367" s="146"/>
    </row>
    <row r="1368" spans="1:64">
      <c r="A1368" s="40"/>
      <c r="B1368" s="40"/>
      <c r="C1368" s="40"/>
      <c r="BL1368" s="146"/>
    </row>
    <row r="1369" spans="1:64">
      <c r="A1369" s="40"/>
      <c r="B1369" s="40"/>
      <c r="C1369" s="40"/>
      <c r="BL1369" s="146"/>
    </row>
    <row r="1370" spans="1:64">
      <c r="A1370" s="40"/>
      <c r="B1370" s="40"/>
      <c r="C1370" s="40"/>
      <c r="BL1370" s="146"/>
    </row>
    <row r="1371" spans="1:64">
      <c r="A1371" s="40"/>
      <c r="B1371" s="40"/>
      <c r="C1371" s="40"/>
      <c r="BL1371" s="146"/>
    </row>
    <row r="1372" spans="1:64">
      <c r="A1372" s="40"/>
      <c r="B1372" s="40"/>
      <c r="C1372" s="40"/>
      <c r="BL1372" s="146"/>
    </row>
    <row r="1373" spans="1:64">
      <c r="A1373" s="40"/>
      <c r="B1373" s="40"/>
      <c r="C1373" s="40"/>
      <c r="BL1373" s="146"/>
    </row>
    <row r="1374" spans="1:64">
      <c r="A1374" s="40"/>
      <c r="B1374" s="40"/>
      <c r="C1374" s="40"/>
      <c r="BL1374" s="146"/>
    </row>
    <row r="1375" spans="1:64">
      <c r="A1375" s="40"/>
      <c r="B1375" s="40"/>
      <c r="C1375" s="40"/>
      <c r="BL1375" s="146"/>
    </row>
    <row r="1376" spans="1:64">
      <c r="A1376" s="40"/>
      <c r="B1376" s="40"/>
      <c r="C1376" s="40"/>
      <c r="BL1376" s="146"/>
    </row>
    <row r="1377" spans="1:64">
      <c r="A1377" s="40"/>
      <c r="B1377" s="40"/>
      <c r="C1377" s="40"/>
      <c r="BL1377" s="146"/>
    </row>
    <row r="1378" spans="1:64">
      <c r="A1378" s="40"/>
      <c r="B1378" s="40"/>
      <c r="C1378" s="40"/>
      <c r="BL1378" s="146"/>
    </row>
    <row r="1379" spans="1:64">
      <c r="A1379" s="40"/>
      <c r="B1379" s="40"/>
      <c r="C1379" s="40"/>
      <c r="BL1379" s="146"/>
    </row>
    <row r="1380" spans="1:64">
      <c r="A1380" s="40"/>
      <c r="B1380" s="40"/>
      <c r="C1380" s="40"/>
      <c r="BL1380" s="146"/>
    </row>
    <row r="1381" spans="1:64">
      <c r="A1381" s="40"/>
      <c r="B1381" s="40"/>
      <c r="C1381" s="40"/>
      <c r="BL1381" s="146"/>
    </row>
    <row r="1382" spans="1:64">
      <c r="A1382" s="40"/>
      <c r="B1382" s="40"/>
      <c r="C1382" s="40"/>
      <c r="BL1382" s="146"/>
    </row>
    <row r="1383" spans="1:64">
      <c r="A1383" s="40"/>
      <c r="B1383" s="40"/>
      <c r="C1383" s="40"/>
      <c r="BL1383" s="146"/>
    </row>
    <row r="1384" spans="1:64">
      <c r="A1384" s="40"/>
      <c r="B1384" s="40"/>
      <c r="C1384" s="40"/>
      <c r="BL1384" s="146"/>
    </row>
    <row r="1385" spans="1:64">
      <c r="A1385" s="40"/>
      <c r="B1385" s="40"/>
      <c r="C1385" s="40"/>
      <c r="BL1385" s="146"/>
    </row>
    <row r="1386" spans="1:64">
      <c r="A1386" s="40"/>
      <c r="B1386" s="40"/>
      <c r="C1386" s="40"/>
      <c r="BL1386" s="146"/>
    </row>
    <row r="1387" spans="1:64">
      <c r="A1387" s="40"/>
      <c r="B1387" s="40"/>
      <c r="C1387" s="40"/>
      <c r="BL1387" s="146"/>
    </row>
    <row r="1388" spans="1:64">
      <c r="A1388" s="40"/>
      <c r="B1388" s="40"/>
      <c r="C1388" s="40"/>
      <c r="BL1388" s="146"/>
    </row>
    <row r="1389" spans="1:64">
      <c r="A1389" s="40"/>
      <c r="B1389" s="40"/>
      <c r="C1389" s="40"/>
      <c r="BL1389" s="146"/>
    </row>
    <row r="1390" spans="1:64">
      <c r="A1390" s="40"/>
      <c r="B1390" s="40"/>
      <c r="C1390" s="40"/>
      <c r="BL1390" s="146"/>
    </row>
    <row r="1391" spans="1:64">
      <c r="A1391" s="40"/>
      <c r="B1391" s="40"/>
      <c r="C1391" s="40"/>
      <c r="BL1391" s="146"/>
    </row>
    <row r="1392" spans="1:64">
      <c r="A1392" s="40"/>
      <c r="B1392" s="40"/>
      <c r="C1392" s="40"/>
      <c r="BL1392" s="146"/>
    </row>
    <row r="1393" spans="1:64">
      <c r="A1393" s="40"/>
      <c r="B1393" s="40"/>
      <c r="C1393" s="40"/>
      <c r="BL1393" s="146"/>
    </row>
    <row r="1394" spans="1:64">
      <c r="A1394" s="40"/>
      <c r="B1394" s="40"/>
      <c r="C1394" s="40"/>
      <c r="BL1394" s="146"/>
    </row>
    <row r="1395" spans="1:64">
      <c r="A1395" s="40"/>
      <c r="B1395" s="40"/>
      <c r="C1395" s="40"/>
      <c r="BL1395" s="146"/>
    </row>
    <row r="1396" spans="1:64">
      <c r="A1396" s="40"/>
      <c r="B1396" s="40"/>
      <c r="C1396" s="40"/>
      <c r="BL1396" s="146"/>
    </row>
    <row r="1397" spans="1:64">
      <c r="A1397" s="40"/>
      <c r="B1397" s="40"/>
      <c r="C1397" s="40"/>
      <c r="BL1397" s="146"/>
    </row>
    <row r="1398" spans="1:64">
      <c r="A1398" s="40"/>
      <c r="B1398" s="40"/>
      <c r="C1398" s="40"/>
      <c r="BL1398" s="146"/>
    </row>
    <row r="1399" spans="1:64">
      <c r="A1399" s="40"/>
      <c r="B1399" s="40"/>
      <c r="C1399" s="40"/>
      <c r="BL1399" s="146"/>
    </row>
    <row r="1400" spans="1:64">
      <c r="A1400" s="40"/>
      <c r="B1400" s="40"/>
      <c r="C1400" s="40"/>
      <c r="BL1400" s="146"/>
    </row>
    <row r="1401" spans="1:64">
      <c r="A1401" s="40"/>
      <c r="B1401" s="40"/>
      <c r="C1401" s="40"/>
      <c r="BL1401" s="146"/>
    </row>
    <row r="1402" spans="1:64">
      <c r="A1402" s="40"/>
      <c r="B1402" s="40"/>
      <c r="C1402" s="40"/>
      <c r="BL1402" s="146"/>
    </row>
    <row r="1403" spans="1:64">
      <c r="A1403" s="40"/>
      <c r="B1403" s="40"/>
      <c r="C1403" s="40"/>
      <c r="BL1403" s="146"/>
    </row>
    <row r="1404" spans="1:64">
      <c r="A1404" s="40"/>
      <c r="B1404" s="40"/>
      <c r="C1404" s="40"/>
      <c r="BL1404" s="146"/>
    </row>
    <row r="1405" spans="1:64">
      <c r="A1405" s="40"/>
      <c r="B1405" s="40"/>
      <c r="C1405" s="40"/>
      <c r="BL1405" s="146"/>
    </row>
    <row r="1406" spans="1:64">
      <c r="A1406" s="40"/>
      <c r="B1406" s="40"/>
      <c r="C1406" s="40"/>
      <c r="BL1406" s="146"/>
    </row>
    <row r="1407" spans="1:64">
      <c r="A1407" s="40"/>
      <c r="B1407" s="40"/>
      <c r="C1407" s="40"/>
      <c r="BL1407" s="146"/>
    </row>
    <row r="1408" spans="1:64">
      <c r="A1408" s="40"/>
      <c r="B1408" s="40"/>
      <c r="C1408" s="40"/>
      <c r="BL1408" s="146"/>
    </row>
    <row r="1409" spans="1:64">
      <c r="A1409" s="40"/>
      <c r="B1409" s="40"/>
      <c r="C1409" s="40"/>
      <c r="BL1409" s="146"/>
    </row>
    <row r="1410" spans="1:64">
      <c r="A1410" s="40"/>
      <c r="B1410" s="40"/>
      <c r="C1410" s="40"/>
      <c r="BL1410" s="146"/>
    </row>
    <row r="1411" spans="1:64">
      <c r="A1411" s="40"/>
      <c r="B1411" s="40"/>
      <c r="C1411" s="40"/>
      <c r="BL1411" s="146"/>
    </row>
    <row r="1412" spans="1:64">
      <c r="A1412" s="40"/>
      <c r="B1412" s="40"/>
      <c r="C1412" s="40"/>
      <c r="BL1412" s="146"/>
    </row>
    <row r="1413" spans="1:64">
      <c r="A1413" s="40"/>
      <c r="B1413" s="40"/>
      <c r="C1413" s="40"/>
      <c r="BL1413" s="146"/>
    </row>
    <row r="1414" spans="1:64">
      <c r="A1414" s="40"/>
      <c r="B1414" s="40"/>
      <c r="C1414" s="40"/>
      <c r="BL1414" s="146"/>
    </row>
    <row r="1415" spans="1:64">
      <c r="A1415" s="40"/>
      <c r="B1415" s="40"/>
      <c r="C1415" s="40"/>
      <c r="BL1415" s="146"/>
    </row>
    <row r="1416" spans="1:64">
      <c r="A1416" s="40"/>
      <c r="B1416" s="40"/>
      <c r="C1416" s="40"/>
      <c r="BL1416" s="146"/>
    </row>
    <row r="1417" spans="1:64">
      <c r="A1417" s="40"/>
      <c r="B1417" s="40"/>
      <c r="C1417" s="40"/>
      <c r="BL1417" s="146"/>
    </row>
    <row r="1418" spans="1:64">
      <c r="A1418" s="40"/>
      <c r="B1418" s="40"/>
      <c r="C1418" s="40"/>
      <c r="BL1418" s="146"/>
    </row>
    <row r="1419" spans="1:64">
      <c r="A1419" s="40"/>
      <c r="B1419" s="40"/>
      <c r="C1419" s="40"/>
      <c r="BL1419" s="146"/>
    </row>
    <row r="1420" spans="1:64">
      <c r="A1420" s="40"/>
      <c r="B1420" s="40"/>
      <c r="C1420" s="40"/>
      <c r="BL1420" s="146"/>
    </row>
    <row r="1421" spans="1:64">
      <c r="A1421" s="40"/>
      <c r="B1421" s="40"/>
      <c r="C1421" s="40"/>
      <c r="BL1421" s="146"/>
    </row>
    <row r="1422" spans="1:64">
      <c r="A1422" s="40"/>
      <c r="B1422" s="40"/>
      <c r="C1422" s="40"/>
      <c r="BL1422" s="146"/>
    </row>
    <row r="1423" spans="1:64">
      <c r="A1423" s="40"/>
      <c r="B1423" s="40"/>
      <c r="C1423" s="40"/>
      <c r="BL1423" s="146"/>
    </row>
    <row r="1424" spans="1:64">
      <c r="A1424" s="40"/>
      <c r="B1424" s="40"/>
      <c r="C1424" s="40"/>
      <c r="BL1424" s="146"/>
    </row>
    <row r="1425" spans="1:64">
      <c r="A1425" s="40"/>
      <c r="B1425" s="40"/>
      <c r="C1425" s="40"/>
      <c r="BL1425" s="146"/>
    </row>
    <row r="1426" spans="1:64">
      <c r="A1426" s="40"/>
      <c r="B1426" s="40"/>
      <c r="C1426" s="40"/>
      <c r="BL1426" s="146"/>
    </row>
    <row r="1427" spans="1:64">
      <c r="A1427" s="40"/>
      <c r="B1427" s="40"/>
      <c r="C1427" s="40"/>
      <c r="BL1427" s="146"/>
    </row>
    <row r="1428" spans="1:64">
      <c r="A1428" s="40"/>
      <c r="B1428" s="40"/>
      <c r="C1428" s="40"/>
      <c r="BL1428" s="146"/>
    </row>
    <row r="1429" spans="1:64">
      <c r="A1429" s="40"/>
      <c r="B1429" s="40"/>
      <c r="C1429" s="40"/>
      <c r="BL1429" s="146"/>
    </row>
    <row r="1430" spans="1:64">
      <c r="A1430" s="40"/>
      <c r="B1430" s="40"/>
      <c r="C1430" s="40"/>
      <c r="BL1430" s="146"/>
    </row>
    <row r="1431" spans="1:64">
      <c r="A1431" s="40"/>
      <c r="B1431" s="40"/>
      <c r="C1431" s="40"/>
      <c r="BL1431" s="146"/>
    </row>
    <row r="1432" spans="1:64">
      <c r="A1432" s="40"/>
      <c r="B1432" s="40"/>
      <c r="C1432" s="40"/>
      <c r="BL1432" s="146"/>
    </row>
    <row r="1433" spans="1:64">
      <c r="A1433" s="40"/>
      <c r="B1433" s="40"/>
      <c r="C1433" s="40"/>
      <c r="BL1433" s="146"/>
    </row>
    <row r="1434" spans="1:64">
      <c r="A1434" s="40"/>
      <c r="B1434" s="40"/>
      <c r="C1434" s="40"/>
      <c r="BL1434" s="146"/>
    </row>
    <row r="1435" spans="1:64">
      <c r="A1435" s="40"/>
      <c r="B1435" s="40"/>
      <c r="C1435" s="40"/>
      <c r="BL1435" s="146"/>
    </row>
    <row r="1436" spans="1:64">
      <c r="A1436" s="40"/>
      <c r="B1436" s="40"/>
      <c r="C1436" s="40"/>
      <c r="BL1436" s="146"/>
    </row>
    <row r="1437" spans="1:64">
      <c r="A1437" s="40"/>
      <c r="B1437" s="40"/>
      <c r="C1437" s="40"/>
      <c r="BL1437" s="146"/>
    </row>
    <row r="1438" spans="1:64">
      <c r="A1438" s="40"/>
      <c r="B1438" s="40"/>
      <c r="C1438" s="40"/>
      <c r="BL1438" s="146"/>
    </row>
    <row r="1439" spans="1:64">
      <c r="A1439" s="40"/>
      <c r="B1439" s="40"/>
      <c r="C1439" s="40"/>
      <c r="BL1439" s="146"/>
    </row>
    <row r="1440" spans="1:64">
      <c r="A1440" s="40"/>
      <c r="B1440" s="40"/>
      <c r="C1440" s="40"/>
      <c r="BL1440" s="146"/>
    </row>
    <row r="1441" spans="1:64">
      <c r="A1441" s="40"/>
      <c r="B1441" s="40"/>
      <c r="C1441" s="40"/>
      <c r="BL1441" s="146"/>
    </row>
    <row r="1442" spans="1:64">
      <c r="A1442" s="40"/>
      <c r="B1442" s="40"/>
      <c r="C1442" s="40"/>
      <c r="BL1442" s="146"/>
    </row>
    <row r="1443" spans="1:64">
      <c r="A1443" s="40"/>
      <c r="B1443" s="40"/>
      <c r="C1443" s="40"/>
      <c r="BL1443" s="146"/>
    </row>
    <row r="1444" spans="1:64">
      <c r="A1444" s="40"/>
      <c r="B1444" s="40"/>
      <c r="C1444" s="40"/>
      <c r="BL1444" s="146"/>
    </row>
    <row r="1445" spans="1:64">
      <c r="A1445" s="40"/>
      <c r="B1445" s="40"/>
      <c r="C1445" s="40"/>
      <c r="BL1445" s="146"/>
    </row>
    <row r="1446" spans="1:64">
      <c r="A1446" s="40"/>
      <c r="B1446" s="40"/>
      <c r="C1446" s="40"/>
      <c r="BL1446" s="146"/>
    </row>
    <row r="1447" spans="1:64">
      <c r="A1447" s="40"/>
      <c r="B1447" s="40"/>
      <c r="C1447" s="40"/>
      <c r="BL1447" s="146"/>
    </row>
    <row r="1448" spans="1:64">
      <c r="A1448" s="40"/>
      <c r="B1448" s="40"/>
      <c r="C1448" s="40"/>
      <c r="BL1448" s="146"/>
    </row>
    <row r="1449" spans="1:64">
      <c r="A1449" s="40"/>
      <c r="B1449" s="40"/>
      <c r="C1449" s="40"/>
      <c r="BL1449" s="146"/>
    </row>
    <row r="1450" spans="1:64">
      <c r="A1450" s="40"/>
      <c r="B1450" s="40"/>
      <c r="C1450" s="40"/>
      <c r="BL1450" s="146"/>
    </row>
    <row r="1451" spans="1:64">
      <c r="A1451" s="40"/>
      <c r="B1451" s="40"/>
      <c r="C1451" s="40"/>
      <c r="BL1451" s="146"/>
    </row>
    <row r="1452" spans="1:64">
      <c r="A1452" s="40"/>
      <c r="B1452" s="40"/>
      <c r="C1452" s="40"/>
      <c r="BL1452" s="146"/>
    </row>
    <row r="1453" spans="1:64">
      <c r="A1453" s="40"/>
      <c r="B1453" s="40"/>
      <c r="C1453" s="40"/>
      <c r="BL1453" s="146"/>
    </row>
    <row r="1454" spans="1:64">
      <c r="A1454" s="40"/>
      <c r="B1454" s="40"/>
      <c r="C1454" s="40"/>
      <c r="BL1454" s="146"/>
    </row>
    <row r="1455" spans="1:64">
      <c r="A1455" s="40"/>
      <c r="B1455" s="40"/>
      <c r="C1455" s="40"/>
      <c r="BL1455" s="146"/>
    </row>
    <row r="1456" spans="1:64">
      <c r="A1456" s="40"/>
      <c r="B1456" s="40"/>
      <c r="C1456" s="40"/>
      <c r="BL1456" s="146"/>
    </row>
    <row r="1457" spans="1:64">
      <c r="A1457" s="40"/>
      <c r="B1457" s="40"/>
      <c r="C1457" s="40"/>
      <c r="BL1457" s="146"/>
    </row>
    <row r="1458" spans="1:64">
      <c r="A1458" s="40"/>
      <c r="B1458" s="40"/>
      <c r="C1458" s="40"/>
      <c r="BL1458" s="146"/>
    </row>
    <row r="1459" spans="1:64">
      <c r="A1459" s="40"/>
      <c r="B1459" s="40"/>
      <c r="C1459" s="40"/>
      <c r="BL1459" s="146"/>
    </row>
    <row r="1460" spans="1:64">
      <c r="A1460" s="40"/>
      <c r="B1460" s="40"/>
      <c r="C1460" s="40"/>
      <c r="BL1460" s="146"/>
    </row>
    <row r="1461" spans="1:64">
      <c r="A1461" s="40"/>
      <c r="B1461" s="40"/>
      <c r="C1461" s="40"/>
      <c r="BL1461" s="146"/>
    </row>
    <row r="1462" spans="1:64">
      <c r="A1462" s="40"/>
      <c r="B1462" s="40"/>
      <c r="C1462" s="40"/>
      <c r="BL1462" s="146"/>
    </row>
    <row r="1463" spans="1:64">
      <c r="A1463" s="40"/>
      <c r="B1463" s="40"/>
      <c r="C1463" s="40"/>
      <c r="BL1463" s="146"/>
    </row>
    <row r="1464" spans="1:64">
      <c r="A1464" s="40"/>
      <c r="B1464" s="40"/>
      <c r="C1464" s="40"/>
      <c r="BL1464" s="146"/>
    </row>
    <row r="1465" spans="1:64">
      <c r="A1465" s="40"/>
      <c r="B1465" s="40"/>
      <c r="C1465" s="40"/>
      <c r="BL1465" s="146"/>
    </row>
    <row r="1466" spans="1:64">
      <c r="A1466" s="40"/>
      <c r="B1466" s="40"/>
      <c r="C1466" s="40"/>
      <c r="BL1466" s="146"/>
    </row>
    <row r="1467" spans="1:64">
      <c r="A1467" s="40"/>
      <c r="B1467" s="40"/>
      <c r="C1467" s="40"/>
      <c r="BL1467" s="146"/>
    </row>
    <row r="1468" spans="1:64">
      <c r="A1468" s="40"/>
      <c r="B1468" s="40"/>
      <c r="C1468" s="40"/>
      <c r="BL1468" s="146"/>
    </row>
    <row r="1469" spans="1:64">
      <c r="A1469" s="40"/>
      <c r="B1469" s="40"/>
      <c r="C1469" s="40"/>
      <c r="BL1469" s="146"/>
    </row>
    <row r="1470" spans="1:64">
      <c r="A1470" s="40"/>
      <c r="B1470" s="40"/>
      <c r="C1470" s="40"/>
      <c r="BL1470" s="146"/>
    </row>
    <row r="1471" spans="1:64">
      <c r="A1471" s="40"/>
      <c r="B1471" s="40"/>
      <c r="C1471" s="40"/>
      <c r="BL1471" s="146"/>
    </row>
    <row r="1472" spans="1:64">
      <c r="A1472" s="40"/>
      <c r="B1472" s="40"/>
      <c r="C1472" s="40"/>
      <c r="BL1472" s="146"/>
    </row>
    <row r="1473" spans="1:64">
      <c r="A1473" s="40"/>
      <c r="B1473" s="40"/>
      <c r="C1473" s="40"/>
      <c r="BL1473" s="146"/>
    </row>
    <row r="1474" spans="1:64">
      <c r="A1474" s="40"/>
      <c r="B1474" s="40"/>
      <c r="C1474" s="40"/>
      <c r="BL1474" s="146"/>
    </row>
    <row r="1475" spans="1:64">
      <c r="A1475" s="40"/>
      <c r="B1475" s="40"/>
      <c r="C1475" s="40"/>
      <c r="BL1475" s="146"/>
    </row>
    <row r="1476" spans="1:64">
      <c r="A1476" s="40"/>
      <c r="B1476" s="40"/>
      <c r="C1476" s="40"/>
      <c r="BL1476" s="146"/>
    </row>
    <row r="1477" spans="1:64">
      <c r="A1477" s="40"/>
      <c r="B1477" s="40"/>
      <c r="C1477" s="40"/>
      <c r="BL1477" s="146"/>
    </row>
    <row r="1478" spans="1:64">
      <c r="A1478" s="40"/>
      <c r="B1478" s="40"/>
      <c r="C1478" s="40"/>
      <c r="BL1478" s="146"/>
    </row>
    <row r="1479" spans="1:64">
      <c r="A1479" s="40"/>
      <c r="B1479" s="40"/>
      <c r="C1479" s="40"/>
      <c r="BL1479" s="146"/>
    </row>
    <row r="1480" spans="1:64">
      <c r="A1480" s="40"/>
      <c r="B1480" s="40"/>
      <c r="C1480" s="40"/>
      <c r="BL1480" s="146"/>
    </row>
    <row r="1481" spans="1:64">
      <c r="A1481" s="40"/>
      <c r="B1481" s="40"/>
      <c r="C1481" s="40"/>
      <c r="BL1481" s="146"/>
    </row>
    <row r="1482" spans="1:64">
      <c r="A1482" s="40"/>
      <c r="B1482" s="40"/>
      <c r="C1482" s="40"/>
      <c r="BL1482" s="146"/>
    </row>
    <row r="1483" spans="1:64">
      <c r="A1483" s="40"/>
      <c r="B1483" s="40"/>
      <c r="C1483" s="40"/>
      <c r="BL1483" s="146"/>
    </row>
    <row r="1484" spans="1:64">
      <c r="A1484" s="40"/>
      <c r="B1484" s="40"/>
      <c r="C1484" s="40"/>
      <c r="BL1484" s="146"/>
    </row>
    <row r="1485" spans="1:64">
      <c r="A1485" s="40"/>
      <c r="B1485" s="40"/>
      <c r="C1485" s="40"/>
      <c r="BL1485" s="146"/>
    </row>
    <row r="1486" spans="1:64">
      <c r="A1486" s="40"/>
      <c r="B1486" s="40"/>
      <c r="C1486" s="40"/>
      <c r="BL1486" s="146"/>
    </row>
    <row r="1487" spans="1:64">
      <c r="A1487" s="40"/>
      <c r="B1487" s="40"/>
      <c r="C1487" s="40"/>
      <c r="BL1487" s="146"/>
    </row>
    <row r="1488" spans="1:64">
      <c r="A1488" s="40"/>
      <c r="B1488" s="40"/>
      <c r="C1488" s="40"/>
      <c r="BL1488" s="146"/>
    </row>
    <row r="1489" spans="1:64">
      <c r="A1489" s="40"/>
      <c r="B1489" s="40"/>
      <c r="C1489" s="40"/>
      <c r="BL1489" s="146"/>
    </row>
    <row r="1490" spans="1:64">
      <c r="A1490" s="40"/>
      <c r="B1490" s="40"/>
      <c r="C1490" s="40"/>
      <c r="BL1490" s="146"/>
    </row>
    <row r="1491" spans="1:64">
      <c r="A1491" s="40"/>
      <c r="B1491" s="40"/>
      <c r="C1491" s="40"/>
      <c r="BL1491" s="146"/>
    </row>
    <row r="1492" spans="1:64">
      <c r="A1492" s="40"/>
      <c r="B1492" s="40"/>
      <c r="C1492" s="40"/>
      <c r="BL1492" s="146"/>
    </row>
    <row r="1493" spans="1:64">
      <c r="A1493" s="40"/>
      <c r="B1493" s="40"/>
      <c r="C1493" s="40"/>
      <c r="BL1493" s="146"/>
    </row>
    <row r="1494" spans="1:64">
      <c r="A1494" s="40"/>
      <c r="B1494" s="40"/>
      <c r="C1494" s="40"/>
      <c r="BL1494" s="146"/>
    </row>
    <row r="1495" spans="1:64">
      <c r="A1495" s="40"/>
      <c r="B1495" s="40"/>
      <c r="C1495" s="40"/>
      <c r="BL1495" s="146"/>
    </row>
    <row r="1496" spans="1:64">
      <c r="A1496" s="40"/>
      <c r="B1496" s="40"/>
      <c r="C1496" s="40"/>
      <c r="BL1496" s="146"/>
    </row>
    <row r="1497" spans="1:64">
      <c r="A1497" s="40"/>
      <c r="B1497" s="40"/>
      <c r="C1497" s="40"/>
      <c r="BL1497" s="146"/>
    </row>
    <row r="1498" spans="1:64">
      <c r="A1498" s="40"/>
      <c r="B1498" s="40"/>
      <c r="C1498" s="40"/>
      <c r="BL1498" s="146"/>
    </row>
    <row r="1499" spans="1:64">
      <c r="A1499" s="40"/>
      <c r="B1499" s="40"/>
      <c r="C1499" s="40"/>
      <c r="BL1499" s="146"/>
    </row>
    <row r="1500" spans="1:64">
      <c r="A1500" s="40"/>
      <c r="B1500" s="40"/>
      <c r="C1500" s="40"/>
      <c r="BL1500" s="146"/>
    </row>
    <row r="1501" spans="1:64">
      <c r="A1501" s="40"/>
      <c r="B1501" s="40"/>
      <c r="C1501" s="40"/>
      <c r="BL1501" s="146"/>
    </row>
    <row r="1502" spans="1:64">
      <c r="A1502" s="40"/>
      <c r="B1502" s="40"/>
      <c r="C1502" s="40"/>
      <c r="BL1502" s="146"/>
    </row>
    <row r="1503" spans="1:64">
      <c r="A1503" s="40"/>
      <c r="B1503" s="40"/>
      <c r="C1503" s="40"/>
      <c r="BL1503" s="146"/>
    </row>
    <row r="1504" spans="1:64">
      <c r="A1504" s="40"/>
      <c r="B1504" s="40"/>
      <c r="C1504" s="40"/>
      <c r="BL1504" s="146"/>
    </row>
    <row r="1505" spans="1:64">
      <c r="A1505" s="40"/>
      <c r="B1505" s="40"/>
      <c r="C1505" s="40"/>
      <c r="BL1505" s="146"/>
    </row>
    <row r="1506" spans="1:64">
      <c r="A1506" s="40"/>
      <c r="B1506" s="40"/>
      <c r="C1506" s="40"/>
      <c r="BL1506" s="146"/>
    </row>
    <row r="1507" spans="1:64">
      <c r="A1507" s="40"/>
      <c r="B1507" s="40"/>
      <c r="C1507" s="40"/>
      <c r="BL1507" s="146"/>
    </row>
    <row r="1508" spans="1:64">
      <c r="A1508" s="40"/>
      <c r="B1508" s="40"/>
      <c r="C1508" s="40"/>
      <c r="BL1508" s="146"/>
    </row>
    <row r="1509" spans="1:64">
      <c r="A1509" s="40"/>
      <c r="B1509" s="40"/>
      <c r="C1509" s="40"/>
      <c r="BL1509" s="146"/>
    </row>
    <row r="1510" spans="1:64">
      <c r="A1510" s="40"/>
      <c r="B1510" s="40"/>
      <c r="C1510" s="40"/>
      <c r="BL1510" s="146"/>
    </row>
    <row r="1511" spans="1:64">
      <c r="A1511" s="40"/>
      <c r="B1511" s="40"/>
      <c r="C1511" s="40"/>
      <c r="BL1511" s="146"/>
    </row>
    <row r="1512" spans="1:64">
      <c r="A1512" s="40"/>
      <c r="B1512" s="40"/>
      <c r="C1512" s="40"/>
      <c r="BL1512" s="146"/>
    </row>
    <row r="1513" spans="1:64">
      <c r="A1513" s="40"/>
      <c r="B1513" s="40"/>
      <c r="C1513" s="40"/>
      <c r="BL1513" s="146"/>
    </row>
    <row r="1514" spans="1:64">
      <c r="A1514" s="40"/>
      <c r="B1514" s="40"/>
      <c r="C1514" s="40"/>
      <c r="BL1514" s="146"/>
    </row>
    <row r="1515" spans="1:64">
      <c r="A1515" s="40"/>
      <c r="B1515" s="40"/>
      <c r="C1515" s="40"/>
      <c r="BL1515" s="146"/>
    </row>
    <row r="1516" spans="1:64">
      <c r="A1516" s="40"/>
      <c r="B1516" s="40"/>
      <c r="C1516" s="40"/>
      <c r="BL1516" s="146"/>
    </row>
    <row r="1517" spans="1:64">
      <c r="A1517" s="40"/>
      <c r="B1517" s="40"/>
      <c r="C1517" s="40"/>
      <c r="BL1517" s="146"/>
    </row>
    <row r="1518" spans="1:64">
      <c r="A1518" s="40"/>
      <c r="B1518" s="40"/>
      <c r="C1518" s="40"/>
      <c r="BL1518" s="146"/>
    </row>
    <row r="1519" spans="1:64">
      <c r="A1519" s="40"/>
      <c r="B1519" s="40"/>
      <c r="C1519" s="40"/>
      <c r="BL1519" s="146"/>
    </row>
    <row r="1520" spans="1:64">
      <c r="A1520" s="40"/>
      <c r="B1520" s="40"/>
      <c r="C1520" s="40"/>
      <c r="BL1520" s="146"/>
    </row>
    <row r="1521" spans="1:64">
      <c r="A1521" s="40"/>
      <c r="B1521" s="40"/>
      <c r="C1521" s="40"/>
      <c r="BL1521" s="146"/>
    </row>
    <row r="1522" spans="1:64">
      <c r="A1522" s="40"/>
      <c r="B1522" s="40"/>
      <c r="C1522" s="40"/>
      <c r="BL1522" s="146"/>
    </row>
    <row r="1523" spans="1:64">
      <c r="A1523" s="40"/>
      <c r="B1523" s="40"/>
      <c r="C1523" s="40"/>
      <c r="BL1523" s="146"/>
    </row>
    <row r="1524" spans="1:64">
      <c r="A1524" s="40"/>
      <c r="B1524" s="40"/>
      <c r="C1524" s="40"/>
      <c r="BL1524" s="146"/>
    </row>
    <row r="1525" spans="1:64">
      <c r="A1525" s="40"/>
      <c r="B1525" s="40"/>
      <c r="C1525" s="40"/>
      <c r="BL1525" s="146"/>
    </row>
    <row r="1526" spans="1:64">
      <c r="A1526" s="40"/>
      <c r="B1526" s="40"/>
      <c r="C1526" s="40"/>
      <c r="BL1526" s="146"/>
    </row>
    <row r="1527" spans="1:64">
      <c r="A1527" s="40"/>
      <c r="B1527" s="40"/>
      <c r="C1527" s="40"/>
      <c r="BL1527" s="146"/>
    </row>
    <row r="1528" spans="1:64">
      <c r="A1528" s="40"/>
      <c r="B1528" s="40"/>
      <c r="C1528" s="40"/>
      <c r="BL1528" s="146"/>
    </row>
    <row r="1529" spans="1:64">
      <c r="A1529" s="40"/>
      <c r="B1529" s="40"/>
      <c r="C1529" s="40"/>
      <c r="BL1529" s="146"/>
    </row>
    <row r="1530" spans="1:64">
      <c r="A1530" s="40"/>
      <c r="B1530" s="40"/>
      <c r="C1530" s="40"/>
      <c r="BL1530" s="146"/>
    </row>
    <row r="1531" spans="1:64">
      <c r="A1531" s="40"/>
      <c r="B1531" s="40"/>
      <c r="C1531" s="40"/>
      <c r="BL1531" s="146"/>
    </row>
    <row r="1532" spans="1:64">
      <c r="A1532" s="40"/>
      <c r="B1532" s="40"/>
      <c r="C1532" s="40"/>
      <c r="BL1532" s="146"/>
    </row>
    <row r="1533" spans="1:64">
      <c r="A1533" s="40"/>
      <c r="B1533" s="40"/>
      <c r="C1533" s="40"/>
      <c r="BL1533" s="146"/>
    </row>
    <row r="1534" spans="1:64">
      <c r="A1534" s="40"/>
      <c r="B1534" s="40"/>
      <c r="C1534" s="40"/>
      <c r="BL1534" s="146"/>
    </row>
    <row r="1535" spans="1:64">
      <c r="A1535" s="40"/>
      <c r="B1535" s="40"/>
      <c r="C1535" s="40"/>
      <c r="BL1535" s="146"/>
    </row>
    <row r="1536" spans="1:64">
      <c r="A1536" s="40"/>
      <c r="B1536" s="40"/>
      <c r="C1536" s="40"/>
      <c r="BL1536" s="146"/>
    </row>
    <row r="1537" spans="1:64">
      <c r="A1537" s="40"/>
      <c r="B1537" s="40"/>
      <c r="C1537" s="40"/>
      <c r="BL1537" s="146"/>
    </row>
    <row r="1538" spans="1:64">
      <c r="A1538" s="40"/>
      <c r="B1538" s="40"/>
      <c r="C1538" s="40"/>
      <c r="BL1538" s="146"/>
    </row>
    <row r="1539" spans="1:64">
      <c r="A1539" s="40"/>
      <c r="B1539" s="40"/>
      <c r="C1539" s="40"/>
      <c r="BL1539" s="146"/>
    </row>
    <row r="1540" spans="1:64">
      <c r="A1540" s="40"/>
      <c r="B1540" s="40"/>
      <c r="C1540" s="40"/>
      <c r="BL1540" s="146"/>
    </row>
    <row r="1541" spans="1:64">
      <c r="A1541" s="40"/>
      <c r="B1541" s="40"/>
      <c r="C1541" s="40"/>
      <c r="BL1541" s="146"/>
    </row>
    <row r="1542" spans="1:64">
      <c r="A1542" s="40"/>
      <c r="B1542" s="40"/>
      <c r="C1542" s="40"/>
      <c r="BL1542" s="146"/>
    </row>
    <row r="1543" spans="1:64">
      <c r="A1543" s="40"/>
      <c r="B1543" s="40"/>
      <c r="C1543" s="40"/>
      <c r="BL1543" s="146"/>
    </row>
    <row r="1544" spans="1:64">
      <c r="A1544" s="40"/>
      <c r="B1544" s="40"/>
      <c r="C1544" s="40"/>
      <c r="BL1544" s="146"/>
    </row>
    <row r="1545" spans="1:64">
      <c r="A1545" s="40"/>
      <c r="B1545" s="40"/>
      <c r="C1545" s="40"/>
      <c r="BL1545" s="146"/>
    </row>
    <row r="1546" spans="1:64">
      <c r="A1546" s="40"/>
      <c r="B1546" s="40"/>
      <c r="C1546" s="40"/>
      <c r="BL1546" s="146"/>
    </row>
    <row r="1547" spans="1:64">
      <c r="A1547" s="40"/>
      <c r="B1547" s="40"/>
      <c r="C1547" s="40"/>
      <c r="BL1547" s="146"/>
    </row>
    <row r="1548" spans="1:64">
      <c r="A1548" s="40"/>
      <c r="B1548" s="40"/>
      <c r="C1548" s="40"/>
      <c r="BL1548" s="146"/>
    </row>
    <row r="1549" spans="1:64">
      <c r="A1549" s="40"/>
      <c r="B1549" s="40"/>
      <c r="C1549" s="40"/>
      <c r="BL1549" s="146"/>
    </row>
    <row r="1550" spans="1:64">
      <c r="A1550" s="40"/>
      <c r="B1550" s="40"/>
      <c r="C1550" s="40"/>
      <c r="BL1550" s="146"/>
    </row>
    <row r="1551" spans="1:64">
      <c r="A1551" s="40"/>
      <c r="B1551" s="40"/>
      <c r="C1551" s="40"/>
      <c r="BL1551" s="146"/>
    </row>
    <row r="1552" spans="1:64">
      <c r="A1552" s="40"/>
      <c r="B1552" s="40"/>
      <c r="C1552" s="40"/>
      <c r="BL1552" s="146"/>
    </row>
    <row r="1553" spans="1:64">
      <c r="A1553" s="40"/>
      <c r="B1553" s="40"/>
      <c r="C1553" s="40"/>
      <c r="BL1553" s="146"/>
    </row>
    <row r="1554" spans="1:64">
      <c r="A1554" s="40"/>
      <c r="B1554" s="40"/>
      <c r="C1554" s="40"/>
      <c r="BL1554" s="146"/>
    </row>
    <row r="1555" spans="1:64">
      <c r="A1555" s="40"/>
      <c r="B1555" s="40"/>
      <c r="C1555" s="40"/>
      <c r="BL1555" s="146"/>
    </row>
    <row r="1556" spans="1:64">
      <c r="A1556" s="40"/>
      <c r="B1556" s="40"/>
      <c r="C1556" s="40"/>
      <c r="BL1556" s="146"/>
    </row>
    <row r="1557" spans="1:64">
      <c r="A1557" s="40"/>
      <c r="B1557" s="40"/>
      <c r="C1557" s="40"/>
      <c r="BL1557" s="146"/>
    </row>
    <row r="1558" spans="1:64">
      <c r="A1558" s="40"/>
      <c r="B1558" s="40"/>
      <c r="C1558" s="40"/>
      <c r="BL1558" s="146"/>
    </row>
    <row r="1559" spans="1:64">
      <c r="A1559" s="40"/>
      <c r="B1559" s="40"/>
      <c r="C1559" s="40"/>
      <c r="BL1559" s="146"/>
    </row>
    <row r="1560" spans="1:64">
      <c r="A1560" s="40"/>
      <c r="B1560" s="40"/>
      <c r="C1560" s="40"/>
      <c r="BL1560" s="146"/>
    </row>
    <row r="1561" spans="1:64">
      <c r="A1561" s="40"/>
      <c r="B1561" s="40"/>
      <c r="C1561" s="40"/>
      <c r="BL1561" s="146"/>
    </row>
    <row r="1562" spans="1:64">
      <c r="A1562" s="40"/>
      <c r="B1562" s="40"/>
      <c r="C1562" s="40"/>
      <c r="BL1562" s="146"/>
    </row>
    <row r="1563" spans="1:64">
      <c r="A1563" s="40"/>
      <c r="B1563" s="40"/>
      <c r="C1563" s="40"/>
      <c r="BL1563" s="146"/>
    </row>
    <row r="1564" spans="1:64">
      <c r="A1564" s="40"/>
      <c r="B1564" s="40"/>
      <c r="C1564" s="40"/>
      <c r="BL1564" s="146"/>
    </row>
    <row r="1565" spans="1:64">
      <c r="A1565" s="40"/>
      <c r="B1565" s="40"/>
      <c r="C1565" s="40"/>
      <c r="BL1565" s="146"/>
    </row>
    <row r="1566" spans="1:64">
      <c r="A1566" s="40"/>
      <c r="B1566" s="40"/>
      <c r="C1566" s="40"/>
      <c r="BL1566" s="146"/>
    </row>
    <row r="1567" spans="1:64">
      <c r="A1567" s="40"/>
      <c r="B1567" s="40"/>
      <c r="C1567" s="40"/>
      <c r="BL1567" s="146"/>
    </row>
    <row r="1568" spans="1:64">
      <c r="A1568" s="40"/>
      <c r="B1568" s="40"/>
      <c r="C1568" s="40"/>
      <c r="BL1568" s="146"/>
    </row>
    <row r="1569" spans="1:64">
      <c r="A1569" s="40"/>
      <c r="B1569" s="40"/>
      <c r="C1569" s="40"/>
      <c r="BL1569" s="146"/>
    </row>
    <row r="1570" spans="1:64">
      <c r="A1570" s="40"/>
      <c r="B1570" s="40"/>
      <c r="C1570" s="40"/>
      <c r="BL1570" s="146"/>
    </row>
    <row r="1571" spans="1:64">
      <c r="A1571" s="40"/>
      <c r="B1571" s="40"/>
      <c r="C1571" s="40"/>
      <c r="BL1571" s="146"/>
    </row>
    <row r="1572" spans="1:64">
      <c r="A1572" s="40"/>
      <c r="B1572" s="40"/>
      <c r="C1572" s="40"/>
      <c r="BL1572" s="146"/>
    </row>
    <row r="1573" spans="1:64">
      <c r="A1573" s="40"/>
      <c r="B1573" s="40"/>
      <c r="C1573" s="40"/>
      <c r="BL1573" s="146"/>
    </row>
    <row r="1574" spans="1:64">
      <c r="A1574" s="40"/>
      <c r="B1574" s="40"/>
      <c r="C1574" s="40"/>
      <c r="BL1574" s="146"/>
    </row>
    <row r="1575" spans="1:64">
      <c r="A1575" s="40"/>
      <c r="B1575" s="40"/>
      <c r="C1575" s="40"/>
      <c r="BL1575" s="146"/>
    </row>
    <row r="1576" spans="1:64">
      <c r="A1576" s="40"/>
      <c r="B1576" s="40"/>
      <c r="C1576" s="40"/>
      <c r="BL1576" s="146"/>
    </row>
    <row r="1577" spans="1:64">
      <c r="A1577" s="40"/>
      <c r="B1577" s="40"/>
      <c r="C1577" s="40"/>
      <c r="BL1577" s="146"/>
    </row>
    <row r="1578" spans="1:64">
      <c r="A1578" s="40"/>
      <c r="B1578" s="40"/>
      <c r="C1578" s="40"/>
      <c r="BL1578" s="146"/>
    </row>
    <row r="1579" spans="1:64">
      <c r="A1579" s="40"/>
      <c r="B1579" s="40"/>
      <c r="C1579" s="40"/>
      <c r="BL1579" s="146"/>
    </row>
    <row r="1580" spans="1:64">
      <c r="A1580" s="40"/>
      <c r="B1580" s="40"/>
      <c r="C1580" s="40"/>
      <c r="BL1580" s="146"/>
    </row>
    <row r="1581" spans="1:64">
      <c r="A1581" s="40"/>
      <c r="B1581" s="40"/>
      <c r="C1581" s="40"/>
      <c r="BL1581" s="146"/>
    </row>
    <row r="1582" spans="1:64">
      <c r="A1582" s="40"/>
      <c r="B1582" s="40"/>
      <c r="C1582" s="40"/>
      <c r="BL1582" s="146"/>
    </row>
    <row r="1583" spans="1:64">
      <c r="A1583" s="40"/>
      <c r="B1583" s="40"/>
      <c r="C1583" s="40"/>
      <c r="BL1583" s="146"/>
    </row>
    <row r="1584" spans="1:64">
      <c r="A1584" s="40"/>
      <c r="B1584" s="40"/>
      <c r="C1584" s="40"/>
      <c r="BL1584" s="146"/>
    </row>
    <row r="1585" spans="1:64">
      <c r="A1585" s="40"/>
      <c r="B1585" s="40"/>
      <c r="C1585" s="40"/>
      <c r="BL1585" s="146"/>
    </row>
    <row r="1586" spans="1:64">
      <c r="A1586" s="40"/>
      <c r="B1586" s="40"/>
      <c r="C1586" s="40"/>
      <c r="BL1586" s="146"/>
    </row>
    <row r="1587" spans="1:64">
      <c r="A1587" s="40"/>
      <c r="B1587" s="40"/>
      <c r="C1587" s="40"/>
      <c r="BL1587" s="146"/>
    </row>
    <row r="1588" spans="1:64">
      <c r="A1588" s="40"/>
      <c r="B1588" s="40"/>
      <c r="C1588" s="40"/>
      <c r="BL1588" s="146"/>
    </row>
    <row r="1589" spans="1:64">
      <c r="A1589" s="40"/>
      <c r="B1589" s="40"/>
      <c r="C1589" s="40"/>
      <c r="BL1589" s="146"/>
    </row>
    <row r="1590" spans="1:64">
      <c r="A1590" s="40"/>
      <c r="B1590" s="40"/>
      <c r="C1590" s="40"/>
      <c r="BL1590" s="146"/>
    </row>
    <row r="1591" spans="1:64">
      <c r="A1591" s="40"/>
      <c r="B1591" s="40"/>
      <c r="C1591" s="40"/>
      <c r="BL1591" s="146"/>
    </row>
    <row r="1592" spans="1:64">
      <c r="A1592" s="40"/>
      <c r="B1592" s="40"/>
      <c r="C1592" s="40"/>
      <c r="BL1592" s="146"/>
    </row>
    <row r="1593" spans="1:64">
      <c r="A1593" s="40"/>
      <c r="B1593" s="40"/>
      <c r="C1593" s="40"/>
      <c r="BL1593" s="146"/>
    </row>
    <row r="1594" spans="1:64">
      <c r="A1594" s="40"/>
      <c r="B1594" s="40"/>
      <c r="C1594" s="40"/>
      <c r="BL1594" s="146"/>
    </row>
    <row r="1595" spans="1:64">
      <c r="A1595" s="40"/>
      <c r="B1595" s="40"/>
      <c r="C1595" s="40"/>
      <c r="BL1595" s="146"/>
    </row>
    <row r="1596" spans="1:64">
      <c r="A1596" s="40"/>
      <c r="B1596" s="40"/>
      <c r="C1596" s="40"/>
      <c r="BL1596" s="146"/>
    </row>
    <row r="1597" spans="1:64">
      <c r="A1597" s="40"/>
      <c r="B1597" s="40"/>
      <c r="C1597" s="40"/>
      <c r="BL1597" s="146"/>
    </row>
    <row r="1598" spans="1:64">
      <c r="A1598" s="40"/>
      <c r="B1598" s="40"/>
      <c r="C1598" s="40"/>
      <c r="BL1598" s="146"/>
    </row>
    <row r="1599" spans="1:64">
      <c r="A1599" s="40"/>
      <c r="B1599" s="40"/>
      <c r="C1599" s="40"/>
      <c r="BL1599" s="146"/>
    </row>
    <row r="1600" spans="1:64">
      <c r="A1600" s="40"/>
      <c r="B1600" s="40"/>
      <c r="C1600" s="40"/>
      <c r="BL1600" s="146"/>
    </row>
    <row r="1601" spans="1:64">
      <c r="A1601" s="40"/>
      <c r="B1601" s="40"/>
      <c r="C1601" s="40"/>
      <c r="BL1601" s="146"/>
    </row>
    <row r="1602" spans="1:64">
      <c r="A1602" s="40"/>
      <c r="B1602" s="40"/>
      <c r="C1602" s="40"/>
      <c r="BL1602" s="146"/>
    </row>
    <row r="1603" spans="1:64">
      <c r="A1603" s="40"/>
      <c r="B1603" s="40"/>
      <c r="C1603" s="40"/>
      <c r="BL1603" s="146"/>
    </row>
    <row r="1604" spans="1:64">
      <c r="A1604" s="40"/>
      <c r="B1604" s="40"/>
      <c r="C1604" s="40"/>
      <c r="BL1604" s="146"/>
    </row>
    <row r="1605" spans="1:64">
      <c r="A1605" s="40"/>
      <c r="B1605" s="40"/>
      <c r="C1605" s="40"/>
      <c r="BL1605" s="146"/>
    </row>
    <row r="1606" spans="1:64">
      <c r="A1606" s="40"/>
      <c r="B1606" s="40"/>
      <c r="C1606" s="40"/>
      <c r="BL1606" s="146"/>
    </row>
    <row r="1607" spans="1:64">
      <c r="A1607" s="40"/>
      <c r="B1607" s="40"/>
      <c r="C1607" s="40"/>
      <c r="BL1607" s="146"/>
    </row>
    <row r="1608" spans="1:64">
      <c r="A1608" s="40"/>
      <c r="B1608" s="40"/>
      <c r="C1608" s="40"/>
      <c r="BL1608" s="146"/>
    </row>
    <row r="1609" spans="1:64">
      <c r="A1609" s="40"/>
      <c r="B1609" s="40"/>
      <c r="C1609" s="40"/>
      <c r="BL1609" s="146"/>
    </row>
    <row r="1610" spans="1:64">
      <c r="A1610" s="40"/>
      <c r="B1610" s="40"/>
      <c r="C1610" s="40"/>
      <c r="BL1610" s="146"/>
    </row>
    <row r="1611" spans="1:64">
      <c r="A1611" s="40"/>
      <c r="B1611" s="40"/>
      <c r="C1611" s="40"/>
      <c r="BL1611" s="146"/>
    </row>
    <row r="1612" spans="1:64">
      <c r="A1612" s="40"/>
      <c r="B1612" s="40"/>
      <c r="C1612" s="40"/>
      <c r="BL1612" s="146"/>
    </row>
    <row r="1613" spans="1:64">
      <c r="A1613" s="40"/>
      <c r="B1613" s="40"/>
      <c r="C1613" s="40"/>
      <c r="BL1613" s="146"/>
    </row>
    <row r="1614" spans="1:64">
      <c r="A1614" s="40"/>
      <c r="B1614" s="40"/>
      <c r="C1614" s="40"/>
      <c r="BL1614" s="146"/>
    </row>
    <row r="1615" spans="1:64">
      <c r="A1615" s="40"/>
      <c r="B1615" s="40"/>
      <c r="C1615" s="40"/>
      <c r="BL1615" s="146"/>
    </row>
    <row r="1616" spans="1:64">
      <c r="A1616" s="40"/>
      <c r="B1616" s="40"/>
      <c r="C1616" s="40"/>
      <c r="BL1616" s="146"/>
    </row>
    <row r="1617" spans="1:64">
      <c r="A1617" s="40"/>
      <c r="B1617" s="40"/>
      <c r="C1617" s="40"/>
      <c r="BL1617" s="146"/>
    </row>
    <row r="1618" spans="1:64">
      <c r="A1618" s="40"/>
      <c r="B1618" s="40"/>
      <c r="C1618" s="40"/>
      <c r="BL1618" s="146"/>
    </row>
    <row r="1619" spans="1:64">
      <c r="A1619" s="40"/>
      <c r="B1619" s="40"/>
      <c r="C1619" s="40"/>
      <c r="BL1619" s="146"/>
    </row>
    <row r="1620" spans="1:64">
      <c r="A1620" s="40"/>
      <c r="B1620" s="40"/>
      <c r="C1620" s="40"/>
      <c r="BL1620" s="146"/>
    </row>
    <row r="1621" spans="1:64">
      <c r="A1621" s="40"/>
      <c r="B1621" s="40"/>
      <c r="C1621" s="40"/>
      <c r="BL1621" s="146"/>
    </row>
    <row r="1622" spans="1:64">
      <c r="A1622" s="40"/>
      <c r="B1622" s="40"/>
      <c r="C1622" s="40"/>
      <c r="BL1622" s="146"/>
    </row>
    <row r="1623" spans="1:64">
      <c r="A1623" s="40"/>
      <c r="B1623" s="40"/>
      <c r="C1623" s="40"/>
      <c r="BL1623" s="146"/>
    </row>
    <row r="1624" spans="1:64">
      <c r="A1624" s="40"/>
      <c r="B1624" s="40"/>
      <c r="C1624" s="40"/>
      <c r="BL1624" s="146"/>
    </row>
    <row r="1625" spans="1:64">
      <c r="A1625" s="40"/>
      <c r="B1625" s="40"/>
      <c r="C1625" s="40"/>
      <c r="BL1625" s="146"/>
    </row>
    <row r="1626" spans="1:64">
      <c r="A1626" s="40"/>
      <c r="B1626" s="40"/>
      <c r="C1626" s="40"/>
      <c r="BL1626" s="146"/>
    </row>
    <row r="1627" spans="1:64">
      <c r="A1627" s="40"/>
      <c r="B1627" s="40"/>
      <c r="C1627" s="40"/>
      <c r="BL1627" s="146"/>
    </row>
    <row r="1628" spans="1:64">
      <c r="A1628" s="40"/>
      <c r="B1628" s="40"/>
      <c r="C1628" s="40"/>
      <c r="BL1628" s="146"/>
    </row>
    <row r="1629" spans="1:64">
      <c r="A1629" s="40"/>
      <c r="B1629" s="40"/>
      <c r="C1629" s="40"/>
      <c r="BL1629" s="146"/>
    </row>
    <row r="1630" spans="1:64">
      <c r="A1630" s="40"/>
      <c r="B1630" s="40"/>
      <c r="C1630" s="40"/>
      <c r="BL1630" s="146"/>
    </row>
    <row r="1631" spans="1:64">
      <c r="A1631" s="40"/>
      <c r="B1631" s="40"/>
      <c r="C1631" s="40"/>
      <c r="BL1631" s="146"/>
    </row>
    <row r="1632" spans="1:64">
      <c r="A1632" s="40"/>
      <c r="B1632" s="40"/>
      <c r="C1632" s="40"/>
      <c r="BL1632" s="146"/>
    </row>
    <row r="1633" spans="1:64">
      <c r="A1633" s="40"/>
      <c r="B1633" s="40"/>
      <c r="C1633" s="40"/>
      <c r="BL1633" s="146"/>
    </row>
    <row r="1634" spans="1:64">
      <c r="A1634" s="40"/>
      <c r="B1634" s="40"/>
      <c r="C1634" s="40"/>
      <c r="BL1634" s="146"/>
    </row>
    <row r="1635" spans="1:64">
      <c r="A1635" s="40"/>
      <c r="B1635" s="40"/>
      <c r="C1635" s="40"/>
      <c r="BL1635" s="146"/>
    </row>
    <row r="1636" spans="1:64">
      <c r="A1636" s="40"/>
      <c r="B1636" s="40"/>
      <c r="C1636" s="40"/>
      <c r="BL1636" s="146"/>
    </row>
    <row r="1637" spans="1:64">
      <c r="A1637" s="40"/>
      <c r="B1637" s="40"/>
      <c r="C1637" s="40"/>
      <c r="BL1637" s="146"/>
    </row>
    <row r="1638" spans="1:64">
      <c r="A1638" s="40"/>
      <c r="B1638" s="40"/>
      <c r="C1638" s="40"/>
      <c r="BL1638" s="146"/>
    </row>
    <row r="1639" spans="1:64">
      <c r="A1639" s="40"/>
      <c r="B1639" s="40"/>
      <c r="C1639" s="40"/>
      <c r="BL1639" s="146"/>
    </row>
    <row r="1640" spans="1:64">
      <c r="A1640" s="40"/>
      <c r="B1640" s="40"/>
      <c r="C1640" s="40"/>
      <c r="BL1640" s="146"/>
    </row>
    <row r="1641" spans="1:64">
      <c r="A1641" s="40"/>
      <c r="B1641" s="40"/>
      <c r="C1641" s="40"/>
      <c r="BL1641" s="146"/>
    </row>
    <row r="1642" spans="1:64">
      <c r="A1642" s="40"/>
      <c r="B1642" s="40"/>
      <c r="C1642" s="40"/>
      <c r="BL1642" s="146"/>
    </row>
    <row r="1643" spans="1:64">
      <c r="A1643" s="40"/>
      <c r="B1643" s="40"/>
      <c r="C1643" s="40"/>
      <c r="BL1643" s="146"/>
    </row>
    <row r="1644" spans="1:64">
      <c r="A1644" s="40"/>
      <c r="B1644" s="40"/>
      <c r="C1644" s="40"/>
      <c r="BL1644" s="146"/>
    </row>
    <row r="1645" spans="1:64">
      <c r="A1645" s="40"/>
      <c r="B1645" s="40"/>
      <c r="C1645" s="40"/>
      <c r="BL1645" s="146"/>
    </row>
    <row r="1646" spans="1:64">
      <c r="A1646" s="40"/>
      <c r="B1646" s="40"/>
      <c r="C1646" s="40"/>
      <c r="BL1646" s="146"/>
    </row>
    <row r="1647" spans="1:64">
      <c r="A1647" s="40"/>
      <c r="B1647" s="40"/>
      <c r="C1647" s="40"/>
      <c r="BL1647" s="146"/>
    </row>
    <row r="1648" spans="1:64">
      <c r="A1648" s="40"/>
      <c r="B1648" s="40"/>
      <c r="C1648" s="40"/>
      <c r="BL1648" s="146"/>
    </row>
    <row r="1649" spans="1:64">
      <c r="A1649" s="40"/>
      <c r="B1649" s="40"/>
      <c r="C1649" s="40"/>
      <c r="BL1649" s="146"/>
    </row>
    <row r="1650" spans="1:64">
      <c r="A1650" s="40"/>
      <c r="B1650" s="40"/>
      <c r="C1650" s="40"/>
      <c r="BL1650" s="146"/>
    </row>
    <row r="1651" spans="1:64">
      <c r="A1651" s="40"/>
      <c r="B1651" s="40"/>
      <c r="C1651" s="40"/>
      <c r="BL1651" s="146"/>
    </row>
    <row r="1652" spans="1:64">
      <c r="A1652" s="40"/>
      <c r="B1652" s="40"/>
      <c r="C1652" s="40"/>
      <c r="BL1652" s="146"/>
    </row>
    <row r="1653" spans="1:64">
      <c r="A1653" s="40"/>
      <c r="B1653" s="40"/>
      <c r="C1653" s="40"/>
      <c r="BL1653" s="146"/>
    </row>
    <row r="1654" spans="1:64">
      <c r="A1654" s="40"/>
      <c r="B1654" s="40"/>
      <c r="C1654" s="40"/>
      <c r="BL1654" s="146"/>
    </row>
    <row r="1655" spans="1:64">
      <c r="A1655" s="40"/>
      <c r="B1655" s="40"/>
      <c r="C1655" s="40"/>
      <c r="BL1655" s="146"/>
    </row>
    <row r="1656" spans="1:64">
      <c r="A1656" s="40"/>
      <c r="B1656" s="40"/>
      <c r="C1656" s="40"/>
      <c r="BL1656" s="146"/>
    </row>
    <row r="1657" spans="1:64">
      <c r="A1657" s="40"/>
      <c r="B1657" s="40"/>
      <c r="C1657" s="40"/>
      <c r="BL1657" s="146"/>
    </row>
    <row r="1658" spans="1:64">
      <c r="A1658" s="40"/>
      <c r="B1658" s="40"/>
      <c r="C1658" s="40"/>
      <c r="BL1658" s="146"/>
    </row>
    <row r="1659" spans="1:64">
      <c r="A1659" s="40"/>
      <c r="B1659" s="40"/>
      <c r="C1659" s="40"/>
      <c r="BL1659" s="146"/>
    </row>
    <row r="1660" spans="1:64">
      <c r="A1660" s="40"/>
      <c r="B1660" s="40"/>
      <c r="C1660" s="40"/>
      <c r="BL1660" s="146"/>
    </row>
    <row r="1661" spans="1:64">
      <c r="A1661" s="40"/>
      <c r="B1661" s="40"/>
      <c r="C1661" s="40"/>
      <c r="BL1661" s="146"/>
    </row>
    <row r="1662" spans="1:64">
      <c r="A1662" s="40"/>
      <c r="B1662" s="40"/>
      <c r="C1662" s="40"/>
      <c r="BL1662" s="146"/>
    </row>
    <row r="1663" spans="1:64">
      <c r="A1663" s="40"/>
      <c r="B1663" s="40"/>
      <c r="C1663" s="40"/>
      <c r="BL1663" s="146"/>
    </row>
    <row r="1664" spans="1:64">
      <c r="A1664" s="40"/>
      <c r="B1664" s="40"/>
      <c r="C1664" s="40"/>
      <c r="BL1664" s="146"/>
    </row>
    <row r="1665" spans="1:64">
      <c r="A1665" s="40"/>
      <c r="B1665" s="40"/>
      <c r="C1665" s="40"/>
      <c r="BL1665" s="146"/>
    </row>
    <row r="1666" spans="1:64">
      <c r="A1666" s="40"/>
      <c r="B1666" s="40"/>
      <c r="C1666" s="40"/>
      <c r="BL1666" s="146"/>
    </row>
    <row r="1667" spans="1:64">
      <c r="A1667" s="40"/>
      <c r="B1667" s="40"/>
      <c r="C1667" s="40"/>
      <c r="BL1667" s="146"/>
    </row>
    <row r="1668" spans="1:64">
      <c r="A1668" s="40"/>
      <c r="B1668" s="40"/>
      <c r="C1668" s="40"/>
      <c r="BL1668" s="146"/>
    </row>
    <row r="1669" spans="1:64">
      <c r="A1669" s="40"/>
      <c r="B1669" s="40"/>
      <c r="C1669" s="40"/>
      <c r="BL1669" s="146"/>
    </row>
    <row r="1670" spans="1:64">
      <c r="A1670" s="40"/>
      <c r="B1670" s="40"/>
      <c r="C1670" s="40"/>
      <c r="BL1670" s="146"/>
    </row>
    <row r="1671" spans="1:64">
      <c r="A1671" s="40"/>
      <c r="B1671" s="40"/>
      <c r="C1671" s="40"/>
      <c r="BL1671" s="146"/>
    </row>
    <row r="1672" spans="1:64">
      <c r="A1672" s="40"/>
      <c r="B1672" s="40"/>
      <c r="C1672" s="40"/>
      <c r="BL1672" s="146"/>
    </row>
    <row r="1673" spans="1:64">
      <c r="A1673" s="40"/>
      <c r="B1673" s="40"/>
      <c r="C1673" s="40"/>
      <c r="BL1673" s="146"/>
    </row>
    <row r="1674" spans="1:64">
      <c r="A1674" s="40"/>
      <c r="B1674" s="40"/>
      <c r="C1674" s="40"/>
      <c r="BL1674" s="146"/>
    </row>
    <row r="1675" spans="1:64">
      <c r="A1675" s="40"/>
      <c r="B1675" s="40"/>
      <c r="C1675" s="40"/>
      <c r="BL1675" s="146"/>
    </row>
    <row r="1676" spans="1:64">
      <c r="A1676" s="40"/>
      <c r="B1676" s="40"/>
      <c r="C1676" s="40"/>
      <c r="BL1676" s="146"/>
    </row>
    <row r="1677" spans="1:64">
      <c r="A1677" s="40"/>
      <c r="B1677" s="40"/>
      <c r="C1677" s="40"/>
      <c r="BL1677" s="146"/>
    </row>
    <row r="1678" spans="1:64">
      <c r="A1678" s="40"/>
      <c r="B1678" s="40"/>
      <c r="C1678" s="40"/>
      <c r="BL1678" s="146"/>
    </row>
    <row r="1679" spans="1:64">
      <c r="A1679" s="40"/>
      <c r="B1679" s="40"/>
      <c r="C1679" s="40"/>
      <c r="BL1679" s="146"/>
    </row>
    <row r="1680" spans="1:64">
      <c r="A1680" s="40"/>
      <c r="B1680" s="40"/>
      <c r="C1680" s="40"/>
      <c r="BL1680" s="146"/>
    </row>
    <row r="1681" spans="1:64">
      <c r="A1681" s="40"/>
      <c r="B1681" s="40"/>
      <c r="C1681" s="40"/>
      <c r="BL1681" s="146"/>
    </row>
    <row r="1682" spans="1:64">
      <c r="A1682" s="40"/>
      <c r="B1682" s="40"/>
      <c r="C1682" s="40"/>
      <c r="BL1682" s="146"/>
    </row>
    <row r="1683" spans="1:64">
      <c r="A1683" s="40"/>
      <c r="B1683" s="40"/>
      <c r="C1683" s="40"/>
      <c r="BL1683" s="146"/>
    </row>
    <row r="1684" spans="1:64">
      <c r="A1684" s="40"/>
      <c r="B1684" s="40"/>
      <c r="C1684" s="40"/>
      <c r="BL1684" s="146"/>
    </row>
    <row r="1685" spans="1:64">
      <c r="A1685" s="40"/>
      <c r="B1685" s="40"/>
      <c r="C1685" s="40"/>
      <c r="BL1685" s="146"/>
    </row>
    <row r="1686" spans="1:64">
      <c r="A1686" s="40"/>
      <c r="B1686" s="40"/>
      <c r="C1686" s="40"/>
      <c r="BL1686" s="146"/>
    </row>
    <row r="1687" spans="1:64">
      <c r="A1687" s="40"/>
      <c r="B1687" s="40"/>
      <c r="C1687" s="40"/>
      <c r="BL1687" s="146"/>
    </row>
    <row r="1688" spans="1:64">
      <c r="A1688" s="40"/>
      <c r="B1688" s="40"/>
      <c r="C1688" s="40"/>
      <c r="BL1688" s="146"/>
    </row>
    <row r="1689" spans="1:64">
      <c r="A1689" s="40"/>
      <c r="B1689" s="40"/>
      <c r="C1689" s="40"/>
      <c r="BL1689" s="146"/>
    </row>
    <row r="1690" spans="1:64">
      <c r="A1690" s="40"/>
      <c r="B1690" s="40"/>
      <c r="C1690" s="40"/>
      <c r="BL1690" s="146"/>
    </row>
    <row r="1691" spans="1:64">
      <c r="A1691" s="40"/>
      <c r="B1691" s="40"/>
      <c r="C1691" s="40"/>
      <c r="BL1691" s="146"/>
    </row>
    <row r="1692" spans="1:64">
      <c r="A1692" s="40"/>
      <c r="B1692" s="40"/>
      <c r="C1692" s="40"/>
      <c r="BL1692" s="146"/>
    </row>
    <row r="1693" spans="1:64">
      <c r="A1693" s="40"/>
      <c r="B1693" s="40"/>
      <c r="C1693" s="40"/>
      <c r="BL1693" s="146"/>
    </row>
    <row r="1694" spans="1:64">
      <c r="A1694" s="40"/>
      <c r="B1694" s="40"/>
      <c r="C1694" s="40"/>
      <c r="BL1694" s="146"/>
    </row>
    <row r="1695" spans="1:64">
      <c r="A1695" s="40"/>
      <c r="B1695" s="40"/>
      <c r="C1695" s="40"/>
      <c r="BL1695" s="146"/>
    </row>
    <row r="1696" spans="1:64">
      <c r="A1696" s="40"/>
      <c r="B1696" s="40"/>
      <c r="C1696" s="40"/>
      <c r="BL1696" s="146"/>
    </row>
    <row r="1697" spans="1:64">
      <c r="A1697" s="40"/>
      <c r="B1697" s="40"/>
      <c r="C1697" s="40"/>
      <c r="BL1697" s="146"/>
    </row>
    <row r="1698" spans="1:64">
      <c r="A1698" s="40"/>
      <c r="B1698" s="40"/>
      <c r="C1698" s="40"/>
      <c r="BL1698" s="146"/>
    </row>
    <row r="1699" spans="1:64">
      <c r="A1699" s="40"/>
      <c r="B1699" s="40"/>
      <c r="C1699" s="40"/>
      <c r="BL1699" s="146"/>
    </row>
    <row r="1700" spans="1:64">
      <c r="A1700" s="40"/>
      <c r="B1700" s="40"/>
      <c r="C1700" s="40"/>
      <c r="BL1700" s="146"/>
    </row>
    <row r="1701" spans="1:64">
      <c r="A1701" s="40"/>
      <c r="B1701" s="40"/>
      <c r="C1701" s="40"/>
      <c r="BL1701" s="146"/>
    </row>
    <row r="1702" spans="1:64">
      <c r="A1702" s="40"/>
      <c r="B1702" s="40"/>
      <c r="C1702" s="40"/>
      <c r="BL1702" s="146"/>
    </row>
    <row r="1703" spans="1:64">
      <c r="A1703" s="40"/>
      <c r="B1703" s="40"/>
      <c r="C1703" s="40"/>
      <c r="BL1703" s="146"/>
    </row>
    <row r="1704" spans="1:64">
      <c r="A1704" s="40"/>
      <c r="B1704" s="40"/>
      <c r="C1704" s="40"/>
      <c r="BL1704" s="146"/>
    </row>
    <row r="1705" spans="1:64">
      <c r="A1705" s="40"/>
      <c r="B1705" s="40"/>
      <c r="C1705" s="40"/>
      <c r="BL1705" s="146"/>
    </row>
    <row r="1706" spans="1:64">
      <c r="A1706" s="40"/>
      <c r="B1706" s="40"/>
      <c r="C1706" s="40"/>
      <c r="BL1706" s="146"/>
    </row>
    <row r="1707" spans="1:64">
      <c r="A1707" s="40"/>
      <c r="B1707" s="40"/>
      <c r="C1707" s="40"/>
      <c r="BL1707" s="146"/>
    </row>
    <row r="1708" spans="1:64">
      <c r="A1708" s="40"/>
      <c r="B1708" s="40"/>
      <c r="C1708" s="40"/>
      <c r="BL1708" s="146"/>
    </row>
    <row r="1709" spans="1:64">
      <c r="A1709" s="40"/>
      <c r="B1709" s="40"/>
      <c r="C1709" s="40"/>
      <c r="BL1709" s="146"/>
    </row>
    <row r="1710" spans="1:64">
      <c r="A1710" s="40"/>
      <c r="B1710" s="40"/>
      <c r="C1710" s="40"/>
      <c r="BL1710" s="146"/>
    </row>
    <row r="1711" spans="1:64">
      <c r="A1711" s="40"/>
      <c r="B1711" s="40"/>
      <c r="C1711" s="40"/>
      <c r="BL1711" s="146"/>
    </row>
    <row r="1712" spans="1:64">
      <c r="A1712" s="40"/>
      <c r="B1712" s="40"/>
      <c r="C1712" s="40"/>
      <c r="BL1712" s="146"/>
    </row>
    <row r="1713" spans="1:64">
      <c r="A1713" s="40"/>
      <c r="B1713" s="40"/>
      <c r="C1713" s="40"/>
      <c r="BL1713" s="146"/>
    </row>
    <row r="1714" spans="1:64">
      <c r="A1714" s="40"/>
      <c r="B1714" s="40"/>
      <c r="C1714" s="40"/>
      <c r="BL1714" s="146"/>
    </row>
    <row r="1715" spans="1:64">
      <c r="A1715" s="40"/>
      <c r="B1715" s="40"/>
      <c r="C1715" s="40"/>
      <c r="BL1715" s="146"/>
    </row>
    <row r="1716" spans="1:64">
      <c r="A1716" s="40"/>
      <c r="B1716" s="40"/>
      <c r="C1716" s="40"/>
      <c r="BL1716" s="146"/>
    </row>
    <row r="1717" spans="1:64">
      <c r="A1717" s="40"/>
      <c r="B1717" s="40"/>
      <c r="C1717" s="40"/>
      <c r="BL1717" s="146"/>
    </row>
    <row r="1718" spans="1:64">
      <c r="A1718" s="40"/>
      <c r="B1718" s="40"/>
      <c r="C1718" s="40"/>
      <c r="BL1718" s="146"/>
    </row>
    <row r="1719" spans="1:64">
      <c r="A1719" s="40"/>
      <c r="B1719" s="40"/>
      <c r="C1719" s="40"/>
      <c r="BL1719" s="146"/>
    </row>
    <row r="1720" spans="1:64">
      <c r="A1720" s="40"/>
      <c r="B1720" s="40"/>
      <c r="C1720" s="40"/>
      <c r="BL1720" s="146"/>
    </row>
    <row r="1721" spans="1:64">
      <c r="A1721" s="40"/>
      <c r="B1721" s="40"/>
      <c r="C1721" s="40"/>
      <c r="BL1721" s="146"/>
    </row>
    <row r="1722" spans="1:64">
      <c r="A1722" s="40"/>
      <c r="B1722" s="40"/>
      <c r="C1722" s="40"/>
      <c r="BL1722" s="146"/>
    </row>
    <row r="1723" spans="1:64">
      <c r="A1723" s="40"/>
      <c r="B1723" s="40"/>
      <c r="C1723" s="40"/>
      <c r="BL1723" s="146"/>
    </row>
    <row r="1724" spans="1:64">
      <c r="A1724" s="40"/>
      <c r="B1724" s="40"/>
      <c r="C1724" s="40"/>
      <c r="BL1724" s="146"/>
    </row>
    <row r="1725" spans="1:64">
      <c r="A1725" s="40"/>
      <c r="B1725" s="40"/>
      <c r="C1725" s="40"/>
      <c r="BL1725" s="146"/>
    </row>
    <row r="1726" spans="1:64">
      <c r="A1726" s="40"/>
      <c r="B1726" s="40"/>
      <c r="C1726" s="40"/>
      <c r="BL1726" s="146"/>
    </row>
    <row r="1727" spans="1:64">
      <c r="A1727" s="40"/>
      <c r="B1727" s="40"/>
      <c r="C1727" s="40"/>
      <c r="BL1727" s="146"/>
    </row>
    <row r="1728" spans="1:64">
      <c r="A1728" s="40"/>
      <c r="B1728" s="40"/>
      <c r="C1728" s="40"/>
      <c r="BL1728" s="146"/>
    </row>
    <row r="1729" spans="1:64">
      <c r="A1729" s="40"/>
      <c r="B1729" s="40"/>
      <c r="C1729" s="40"/>
      <c r="BL1729" s="146"/>
    </row>
    <row r="1730" spans="1:64">
      <c r="A1730" s="40"/>
      <c r="B1730" s="40"/>
      <c r="C1730" s="40"/>
      <c r="BL1730" s="146"/>
    </row>
    <row r="1731" spans="1:64">
      <c r="A1731" s="40"/>
      <c r="B1731" s="40"/>
      <c r="C1731" s="40"/>
      <c r="BL1731" s="146"/>
    </row>
    <row r="1732" spans="1:64">
      <c r="A1732" s="40"/>
      <c r="B1732" s="40"/>
      <c r="C1732" s="40"/>
      <c r="BL1732" s="146"/>
    </row>
    <row r="1733" spans="1:64">
      <c r="A1733" s="40"/>
      <c r="B1733" s="40"/>
      <c r="C1733" s="40"/>
      <c r="BL1733" s="146"/>
    </row>
    <row r="1734" spans="1:64">
      <c r="A1734" s="40"/>
      <c r="B1734" s="40"/>
      <c r="C1734" s="40"/>
      <c r="BL1734" s="146"/>
    </row>
    <row r="1735" spans="1:64">
      <c r="A1735" s="40"/>
      <c r="B1735" s="40"/>
      <c r="C1735" s="40"/>
      <c r="BL1735" s="146"/>
    </row>
    <row r="1736" spans="1:64">
      <c r="A1736" s="40"/>
      <c r="B1736" s="40"/>
      <c r="C1736" s="40"/>
      <c r="BL1736" s="146"/>
    </row>
    <row r="1737" spans="1:64">
      <c r="A1737" s="40"/>
      <c r="B1737" s="40"/>
      <c r="C1737" s="40"/>
      <c r="BL1737" s="146"/>
    </row>
    <row r="1738" spans="1:64">
      <c r="A1738" s="40"/>
      <c r="B1738" s="40"/>
      <c r="C1738" s="40"/>
      <c r="BL1738" s="146"/>
    </row>
    <row r="1739" spans="1:64">
      <c r="A1739" s="40"/>
      <c r="B1739" s="40"/>
      <c r="C1739" s="40"/>
      <c r="BL1739" s="146"/>
    </row>
  </sheetData>
  <autoFilter ref="A1:DS1000" xr:uid="{00000000-0009-0000-0000-000006000000}">
    <filterColumn colId="0">
      <filters>
        <filter val="سامان داروی هشتم"/>
      </filters>
    </filterColumn>
    <filterColumn colId="4">
      <filters>
        <filter val="4"/>
      </filters>
    </filterColumn>
    <filterColumn colId="5">
      <filters>
        <filter val="99"/>
      </filters>
    </filterColumn>
    <filterColumn colId="20" showButton="0"/>
    <filterColumn colId="22" showButton="0"/>
    <filterColumn colId="24" showButton="0"/>
    <filterColumn colId="26" showButton="0"/>
  </autoFilter>
  <mergeCells count="13">
    <mergeCell ref="AD2:AJ2"/>
    <mergeCell ref="AL2:AM2"/>
    <mergeCell ref="AT2:BJ2"/>
    <mergeCell ref="AO2:AR2"/>
    <mergeCell ref="P2:R2"/>
    <mergeCell ref="T2:AB2"/>
    <mergeCell ref="U1:V1"/>
    <mergeCell ref="W1:X1"/>
    <mergeCell ref="Y1:Z1"/>
    <mergeCell ref="AA1:AB1"/>
    <mergeCell ref="A2:C2"/>
    <mergeCell ref="E2:J2"/>
    <mergeCell ref="L2:N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C1308"/>
  <sheetViews>
    <sheetView rightToLeft="1" topLeftCell="E1" zoomScale="85" zoomScaleNormal="85" workbookViewId="0">
      <pane ySplit="1" topLeftCell="A245" activePane="bottomLeft" state="frozen"/>
      <selection pane="bottomLeft" activeCell="H261" sqref="H261"/>
    </sheetView>
  </sheetViews>
  <sheetFormatPr defaultColWidth="9" defaultRowHeight="20.100000000000001" customHeight="1"/>
  <cols>
    <col min="1" max="1" width="9" style="61"/>
    <col min="2" max="2" width="46.42578125" style="222" customWidth="1"/>
    <col min="3" max="4" width="12.42578125" style="223" customWidth="1"/>
    <col min="5" max="5" width="14.28515625" style="224" customWidth="1"/>
    <col min="6" max="6" width="13.85546875" style="224" customWidth="1"/>
    <col min="7" max="7" width="13.7109375" style="225" customWidth="1"/>
    <col min="8" max="8" width="12.42578125" style="223" customWidth="1"/>
    <col min="9" max="9" width="14.28515625" style="224" customWidth="1"/>
    <col min="10" max="10" width="12.42578125" style="223" customWidth="1"/>
    <col min="11" max="11" width="13.7109375" style="223" customWidth="1"/>
    <col min="12" max="12" width="13.7109375" style="375" customWidth="1"/>
    <col min="13" max="13" width="14.5703125" style="375" customWidth="1"/>
    <col min="14" max="14" width="13.5703125" style="375" customWidth="1"/>
    <col min="15" max="15" width="13" style="375" customWidth="1"/>
    <col min="16" max="16" width="12" style="375" customWidth="1"/>
    <col min="17" max="17" width="11" style="375" customWidth="1"/>
    <col min="18" max="18" width="10.42578125" style="375" customWidth="1"/>
    <col min="19" max="19" width="11.7109375" style="375" customWidth="1"/>
    <col min="21" max="49" width="9" style="176"/>
    <col min="50" max="81" width="9" style="116"/>
    <col min="82" max="16384" width="9" style="7"/>
  </cols>
  <sheetData>
    <row r="1" spans="1:53" ht="39" customHeight="1">
      <c r="A1" s="115" t="s">
        <v>312</v>
      </c>
      <c r="B1" s="115" t="s">
        <v>313</v>
      </c>
      <c r="C1" s="190" t="s">
        <v>314</v>
      </c>
      <c r="D1" s="190" t="s">
        <v>315</v>
      </c>
      <c r="E1" s="190" t="s">
        <v>316</v>
      </c>
      <c r="F1" s="190" t="s">
        <v>191</v>
      </c>
      <c r="G1" s="190" t="s">
        <v>192</v>
      </c>
      <c r="H1" s="190">
        <v>99</v>
      </c>
      <c r="I1" s="190" t="s">
        <v>194</v>
      </c>
      <c r="J1" s="190" t="s">
        <v>195</v>
      </c>
      <c r="K1" s="190" t="s">
        <v>142</v>
      </c>
      <c r="L1" s="190" t="s">
        <v>196</v>
      </c>
      <c r="M1" s="190" t="s">
        <v>197</v>
      </c>
      <c r="N1" s="190" t="s">
        <v>198</v>
      </c>
      <c r="O1" s="190" t="s">
        <v>199</v>
      </c>
      <c r="P1" s="190" t="s">
        <v>200</v>
      </c>
      <c r="Q1" s="190" t="s">
        <v>201</v>
      </c>
      <c r="R1" s="190" t="s">
        <v>202</v>
      </c>
      <c r="S1" s="190" t="s">
        <v>203</v>
      </c>
      <c r="BA1" s="116" t="s">
        <v>317</v>
      </c>
    </row>
    <row r="2" spans="1:53" ht="20.100000000000001" customHeight="1">
      <c r="A2" s="114"/>
      <c r="B2" s="114"/>
      <c r="C2" s="193"/>
      <c r="D2" s="193"/>
      <c r="E2" s="193"/>
      <c r="F2" s="193"/>
      <c r="G2" s="193"/>
      <c r="H2" s="193"/>
      <c r="I2" s="374"/>
      <c r="J2" s="193"/>
      <c r="K2" s="374"/>
      <c r="L2" s="374"/>
      <c r="M2" s="374"/>
      <c r="N2" s="374"/>
      <c r="O2" s="374"/>
      <c r="P2" s="374"/>
      <c r="Q2" s="374"/>
      <c r="R2" s="374"/>
      <c r="S2" s="374"/>
    </row>
    <row r="3" spans="1:53" s="176" customFormat="1" ht="20.100000000000001" customHeight="1">
      <c r="A3" s="551" t="s">
        <v>204</v>
      </c>
      <c r="B3" s="194" t="str">
        <f>A3&amp;"-"&amp;"کل مصرف"</f>
        <v>احیا درمان-کل مصرف</v>
      </c>
      <c r="C3" s="195">
        <v>0</v>
      </c>
      <c r="D3" s="195">
        <v>0</v>
      </c>
      <c r="E3" s="196">
        <v>0</v>
      </c>
      <c r="F3" s="196">
        <v>11</v>
      </c>
      <c r="G3" s="197">
        <v>0</v>
      </c>
      <c r="H3" s="198">
        <v>0</v>
      </c>
      <c r="I3" s="199">
        <v>0</v>
      </c>
      <c r="J3" s="198">
        <v>0</v>
      </c>
      <c r="K3" s="198">
        <v>0</v>
      </c>
      <c r="L3" s="375"/>
      <c r="M3" s="375"/>
      <c r="N3" s="375"/>
      <c r="O3" s="375"/>
      <c r="P3" s="375"/>
      <c r="Q3" s="375"/>
      <c r="R3" s="375"/>
      <c r="S3" s="376"/>
      <c r="T3"/>
    </row>
    <row r="4" spans="1:53" ht="20.100000000000001" customHeight="1">
      <c r="A4" s="551"/>
      <c r="B4" s="194" t="str">
        <f>A3&amp;"-"&amp;"اوج بار"</f>
        <v>احیا درمان-اوج بار</v>
      </c>
      <c r="C4" s="250">
        <v>84273</v>
      </c>
      <c r="D4" s="250">
        <v>84333</v>
      </c>
      <c r="E4" s="251">
        <v>84496</v>
      </c>
      <c r="F4" s="251">
        <v>66577</v>
      </c>
      <c r="G4" s="252">
        <v>67752</v>
      </c>
      <c r="H4" s="198">
        <v>68042</v>
      </c>
      <c r="I4" s="199">
        <v>68202</v>
      </c>
      <c r="J4" s="198">
        <v>68202</v>
      </c>
      <c r="K4" s="198">
        <v>68329</v>
      </c>
    </row>
    <row r="5" spans="1:53" ht="20.100000000000001" customHeight="1">
      <c r="A5" s="551"/>
      <c r="B5" s="194" t="str">
        <f>A3&amp;"-"&amp;"میان باری"</f>
        <v>احیا درمان-میان باری</v>
      </c>
      <c r="C5" s="250">
        <v>65750</v>
      </c>
      <c r="D5" s="250">
        <v>65753</v>
      </c>
      <c r="E5" s="251">
        <v>65785</v>
      </c>
      <c r="F5" s="251">
        <v>87700</v>
      </c>
      <c r="G5" s="252">
        <v>91087</v>
      </c>
      <c r="H5" s="198">
        <v>92065</v>
      </c>
      <c r="I5" s="199">
        <v>92895</v>
      </c>
      <c r="J5" s="198">
        <v>92895</v>
      </c>
      <c r="K5" s="198">
        <v>93694</v>
      </c>
    </row>
    <row r="6" spans="1:53" ht="20.100000000000001" customHeight="1">
      <c r="A6" s="551"/>
      <c r="B6" s="194" t="str">
        <f>A3&amp;"-"&amp;"کم باری"</f>
        <v>احیا درمان-کم باری</v>
      </c>
      <c r="C6" s="195">
        <v>17249</v>
      </c>
      <c r="D6" s="195">
        <v>17258</v>
      </c>
      <c r="E6" s="196">
        <v>17275</v>
      </c>
      <c r="F6" s="196">
        <v>18798</v>
      </c>
      <c r="G6" s="197">
        <v>21012</v>
      </c>
      <c r="H6" s="198">
        <v>21560</v>
      </c>
      <c r="I6" s="199">
        <v>21856</v>
      </c>
      <c r="J6" s="198">
        <v>21856</v>
      </c>
      <c r="K6" s="198">
        <v>22100</v>
      </c>
    </row>
    <row r="7" spans="1:53" ht="20.100000000000001" customHeight="1">
      <c r="A7" s="551"/>
      <c r="B7" s="194" t="str">
        <f>A3&amp;"-"&amp;"راکتیو"</f>
        <v>احیا درمان-راکتیو</v>
      </c>
      <c r="C7" s="195">
        <v>77488</v>
      </c>
      <c r="D7" s="195">
        <v>77530</v>
      </c>
      <c r="E7" s="196">
        <v>77607</v>
      </c>
      <c r="F7" s="196">
        <v>78011</v>
      </c>
      <c r="G7" s="197">
        <v>78189</v>
      </c>
      <c r="H7" s="198">
        <v>78370</v>
      </c>
      <c r="I7" s="199">
        <v>78680</v>
      </c>
      <c r="J7" s="198">
        <v>78680</v>
      </c>
      <c r="K7" s="198">
        <v>79170</v>
      </c>
    </row>
    <row r="8" spans="1:53" ht="20.100000000000001" customHeight="1">
      <c r="A8" s="551"/>
      <c r="B8" s="194" t="str">
        <f>A3&amp;"-"&amp;"آب"</f>
        <v>احیا درمان-آب</v>
      </c>
      <c r="C8" s="195">
        <v>35</v>
      </c>
      <c r="D8" s="195">
        <v>92</v>
      </c>
      <c r="E8" s="196">
        <v>206</v>
      </c>
      <c r="F8" s="196">
        <v>382</v>
      </c>
      <c r="G8" s="197">
        <v>558</v>
      </c>
      <c r="H8" s="198">
        <v>661</v>
      </c>
      <c r="I8" s="199">
        <v>684</v>
      </c>
      <c r="J8" s="198">
        <v>684</v>
      </c>
      <c r="K8" s="198">
        <v>697</v>
      </c>
    </row>
    <row r="9" spans="1:53" ht="20.100000000000001" customHeight="1">
      <c r="A9" s="551"/>
      <c r="B9" s="194" t="str">
        <f>A3&amp;"-"&amp;"گاز"</f>
        <v>احیا درمان-گاز</v>
      </c>
      <c r="C9" s="195" t="s">
        <v>318</v>
      </c>
      <c r="D9" s="195" t="s">
        <v>318</v>
      </c>
      <c r="E9" s="196" t="s">
        <v>318</v>
      </c>
      <c r="F9" s="196" t="s">
        <v>318</v>
      </c>
      <c r="G9" s="197">
        <v>0</v>
      </c>
      <c r="H9" s="198">
        <v>0</v>
      </c>
      <c r="I9" s="199">
        <v>0</v>
      </c>
      <c r="J9" s="198">
        <v>0</v>
      </c>
      <c r="K9" s="377">
        <v>0</v>
      </c>
    </row>
    <row r="10" spans="1:53" ht="19.5" customHeight="1">
      <c r="A10" s="114"/>
      <c r="B10" s="114"/>
      <c r="C10" s="193"/>
      <c r="D10" s="193"/>
      <c r="E10" s="193"/>
      <c r="F10" s="193"/>
      <c r="G10" s="193"/>
      <c r="H10" s="193"/>
      <c r="I10" s="374"/>
      <c r="J10" s="193"/>
      <c r="K10" s="374"/>
      <c r="L10" s="374"/>
      <c r="M10" s="374"/>
      <c r="N10" s="374"/>
      <c r="O10" s="374"/>
      <c r="P10" s="374"/>
      <c r="Q10" s="374"/>
      <c r="R10" s="374"/>
      <c r="S10" s="374"/>
    </row>
    <row r="11" spans="1:53" s="176" customFormat="1" ht="20.100000000000001" customHeight="1">
      <c r="A11" s="551" t="s">
        <v>206</v>
      </c>
      <c r="B11" s="194" t="str">
        <f>A11&amp;"-"&amp;"کل مصرف"</f>
        <v>ارسک یکتا تجهیز-کل مصرف</v>
      </c>
      <c r="C11" s="198">
        <v>0</v>
      </c>
      <c r="D11" s="198">
        <v>0</v>
      </c>
      <c r="E11" s="199">
        <v>0</v>
      </c>
      <c r="F11" s="199">
        <v>0</v>
      </c>
      <c r="G11" s="198">
        <v>3</v>
      </c>
      <c r="H11" s="198">
        <v>0</v>
      </c>
      <c r="I11" s="199">
        <v>0</v>
      </c>
      <c r="J11" s="198">
        <v>0</v>
      </c>
      <c r="K11" s="207"/>
      <c r="L11" s="375"/>
      <c r="M11" s="375"/>
      <c r="N11" s="375"/>
      <c r="O11" s="375"/>
      <c r="P11" s="375"/>
      <c r="Q11" s="375"/>
      <c r="R11" s="375"/>
      <c r="S11" s="375"/>
      <c r="T11"/>
    </row>
    <row r="12" spans="1:53" ht="20.100000000000001" customHeight="1">
      <c r="A12" s="551"/>
      <c r="B12" s="194" t="str">
        <f>A11&amp;"-"&amp;"اوج بار"</f>
        <v>ارسک یکتا تجهیز-اوج بار</v>
      </c>
      <c r="C12" s="200">
        <v>10876</v>
      </c>
      <c r="D12" s="200">
        <v>11275</v>
      </c>
      <c r="E12" s="201">
        <v>11536</v>
      </c>
      <c r="F12" s="201">
        <v>74767</v>
      </c>
      <c r="G12" s="200">
        <v>77501</v>
      </c>
      <c r="H12" s="198">
        <v>77713</v>
      </c>
      <c r="I12" s="199">
        <v>78390</v>
      </c>
      <c r="J12" s="198">
        <v>77713</v>
      </c>
      <c r="K12" s="377">
        <v>81150</v>
      </c>
    </row>
    <row r="13" spans="1:53" ht="20.100000000000001" customHeight="1">
      <c r="A13" s="551"/>
      <c r="B13" s="194" t="str">
        <f>A11&amp;"-"&amp;"میان باری"</f>
        <v>ارسک یکتا تجهیز-میان باری</v>
      </c>
      <c r="C13" s="200">
        <v>66045</v>
      </c>
      <c r="D13" s="200">
        <v>69539</v>
      </c>
      <c r="E13" s="201">
        <v>72361</v>
      </c>
      <c r="F13" s="201">
        <v>11963</v>
      </c>
      <c r="G13" s="200">
        <v>12577</v>
      </c>
      <c r="H13" s="198">
        <v>12633</v>
      </c>
      <c r="I13" s="199">
        <v>12740</v>
      </c>
      <c r="J13" s="198">
        <v>12633</v>
      </c>
      <c r="K13" s="377">
        <v>12906</v>
      </c>
    </row>
    <row r="14" spans="1:53" ht="20.100000000000001" customHeight="1">
      <c r="A14" s="551"/>
      <c r="B14" s="194" t="str">
        <f>A11&amp;"-"&amp;"کم باری"</f>
        <v>ارسک یکتا تجهیز-کم باری</v>
      </c>
      <c r="C14" s="198">
        <v>32338</v>
      </c>
      <c r="D14" s="198">
        <v>32927</v>
      </c>
      <c r="E14" s="199">
        <v>33378</v>
      </c>
      <c r="F14" s="199">
        <v>34007</v>
      </c>
      <c r="G14" s="198">
        <v>34701</v>
      </c>
      <c r="H14" s="198">
        <v>34806</v>
      </c>
      <c r="I14" s="199">
        <v>35009</v>
      </c>
      <c r="J14" s="198">
        <v>34806</v>
      </c>
      <c r="K14" s="377">
        <v>35304</v>
      </c>
    </row>
    <row r="15" spans="1:53" ht="20.100000000000001" customHeight="1">
      <c r="A15" s="551"/>
      <c r="B15" s="194" t="str">
        <f>A11&amp;"-"&amp;"راکتیو"</f>
        <v>ارسک یکتا تجهیز-راکتیو</v>
      </c>
      <c r="C15" s="198">
        <v>20865</v>
      </c>
      <c r="D15" s="198">
        <v>22889</v>
      </c>
      <c r="E15" s="199">
        <v>25062</v>
      </c>
      <c r="F15" s="199">
        <v>26928</v>
      </c>
      <c r="G15" s="198">
        <v>28419</v>
      </c>
      <c r="H15" s="198">
        <v>28458</v>
      </c>
      <c r="I15" s="199">
        <v>28658</v>
      </c>
      <c r="J15" s="198">
        <v>28458</v>
      </c>
      <c r="K15" s="377">
        <v>29954</v>
      </c>
    </row>
    <row r="16" spans="1:53" ht="20.100000000000001" customHeight="1">
      <c r="A16" s="551"/>
      <c r="B16" s="194" t="str">
        <f>A11&amp;"-"&amp;"آب"</f>
        <v>ارسک یکتا تجهیز-آب</v>
      </c>
      <c r="C16" s="198">
        <v>5</v>
      </c>
      <c r="D16" s="198">
        <v>23</v>
      </c>
      <c r="E16" s="199">
        <v>97</v>
      </c>
      <c r="F16" s="199">
        <v>102</v>
      </c>
      <c r="G16" s="198">
        <v>174</v>
      </c>
      <c r="H16" s="198">
        <v>179</v>
      </c>
      <c r="I16" s="199">
        <v>189</v>
      </c>
      <c r="J16" s="198">
        <v>179</v>
      </c>
      <c r="K16" s="377">
        <v>254</v>
      </c>
    </row>
    <row r="17" spans="1:20" ht="20.100000000000001" customHeight="1">
      <c r="A17" s="551"/>
      <c r="B17" s="202" t="str">
        <f>A11&amp;"-"&amp;"گاز"</f>
        <v>ارسک یکتا تجهیز-گاز</v>
      </c>
      <c r="C17" s="198">
        <v>5263</v>
      </c>
      <c r="D17" s="198">
        <v>5650</v>
      </c>
      <c r="E17" s="199">
        <v>5754</v>
      </c>
      <c r="F17" s="199">
        <v>9057</v>
      </c>
      <c r="G17" s="198">
        <v>12360</v>
      </c>
      <c r="H17" s="198">
        <v>14612</v>
      </c>
      <c r="I17" s="377">
        <v>14736</v>
      </c>
      <c r="J17" s="198">
        <v>14612</v>
      </c>
      <c r="K17" s="377">
        <v>14895</v>
      </c>
    </row>
    <row r="18" spans="1:20" ht="20.100000000000001" customHeight="1">
      <c r="A18" s="114"/>
      <c r="B18" s="114"/>
      <c r="C18" s="193"/>
      <c r="D18" s="193"/>
      <c r="E18" s="193"/>
      <c r="F18" s="193"/>
      <c r="G18" s="193"/>
      <c r="H18" s="193"/>
      <c r="I18" s="374"/>
      <c r="J18" s="193"/>
      <c r="K18" s="374"/>
      <c r="L18" s="374"/>
      <c r="M18" s="374"/>
      <c r="N18" s="374"/>
      <c r="O18" s="374"/>
      <c r="P18" s="374"/>
      <c r="Q18" s="374"/>
      <c r="R18" s="374"/>
      <c r="S18" s="374"/>
    </row>
    <row r="19" spans="1:20" s="176" customFormat="1" ht="20.100000000000001" customHeight="1">
      <c r="A19" s="551" t="s">
        <v>207</v>
      </c>
      <c r="B19" s="204" t="str">
        <f>A19&amp;"-"&amp;"کل مصرف"</f>
        <v>اکسیر رایانه صبا-کل مصرف</v>
      </c>
      <c r="C19" s="198">
        <v>0</v>
      </c>
      <c r="D19" s="198">
        <v>0</v>
      </c>
      <c r="E19" s="199">
        <v>0</v>
      </c>
      <c r="F19" s="199">
        <v>18</v>
      </c>
      <c r="G19" s="198">
        <v>17</v>
      </c>
      <c r="H19" s="198">
        <v>17</v>
      </c>
      <c r="I19" s="199">
        <v>17</v>
      </c>
      <c r="J19" s="198">
        <v>17</v>
      </c>
      <c r="K19" s="377">
        <v>16</v>
      </c>
      <c r="L19" s="375"/>
      <c r="M19" s="375"/>
      <c r="N19" s="375"/>
      <c r="O19" s="375"/>
      <c r="P19" s="375"/>
      <c r="Q19" s="375"/>
      <c r="R19" s="375"/>
      <c r="S19" s="375"/>
      <c r="T19"/>
    </row>
    <row r="20" spans="1:20" ht="20.100000000000001" customHeight="1">
      <c r="A20" s="551"/>
      <c r="B20" s="194" t="str">
        <f>A19&amp;"-"&amp;"اوج بار"</f>
        <v>اکسیر رایانه صبا-اوج بار</v>
      </c>
      <c r="C20" s="200">
        <v>37108</v>
      </c>
      <c r="D20" s="200">
        <v>51004</v>
      </c>
      <c r="E20" s="201">
        <v>51004</v>
      </c>
      <c r="F20" s="201">
        <v>16317</v>
      </c>
      <c r="G20" s="200">
        <v>21165</v>
      </c>
      <c r="H20" s="198">
        <v>22577</v>
      </c>
      <c r="I20" s="199">
        <v>24830</v>
      </c>
      <c r="J20" s="198">
        <v>22577</v>
      </c>
      <c r="K20" s="377">
        <v>27802</v>
      </c>
    </row>
    <row r="21" spans="1:20" ht="20.100000000000001" customHeight="1">
      <c r="A21" s="551"/>
      <c r="B21" s="194" t="str">
        <f>A19&amp;"-"&amp;"میان باری"</f>
        <v>اکسیر رایانه صبا-میان باری</v>
      </c>
      <c r="C21" s="200">
        <v>4623</v>
      </c>
      <c r="D21" s="200">
        <v>9022</v>
      </c>
      <c r="E21" s="201">
        <v>9022</v>
      </c>
      <c r="F21" s="201">
        <v>74044</v>
      </c>
      <c r="G21" s="200">
        <v>89188</v>
      </c>
      <c r="H21" s="198">
        <v>93562</v>
      </c>
      <c r="I21" s="199">
        <v>100614</v>
      </c>
      <c r="J21" s="198">
        <v>93562</v>
      </c>
      <c r="K21" s="377">
        <v>110020</v>
      </c>
    </row>
    <row r="22" spans="1:20" ht="20.100000000000001" customHeight="1">
      <c r="A22" s="551"/>
      <c r="B22" s="194" t="str">
        <f>A19&amp;"-"&amp;"کم باری"</f>
        <v>اکسیر رایانه صبا-کم باری</v>
      </c>
      <c r="C22" s="198">
        <v>4701</v>
      </c>
      <c r="D22" s="198">
        <v>14051</v>
      </c>
      <c r="E22" s="199">
        <v>14051</v>
      </c>
      <c r="F22" s="199">
        <v>30181</v>
      </c>
      <c r="G22" s="198">
        <v>40480</v>
      </c>
      <c r="H22" s="198">
        <v>43770</v>
      </c>
      <c r="I22" s="199">
        <v>48237</v>
      </c>
      <c r="J22" s="198">
        <v>43770</v>
      </c>
      <c r="K22" s="377">
        <v>54636</v>
      </c>
    </row>
    <row r="23" spans="1:20" ht="20.100000000000001" customHeight="1">
      <c r="A23" s="551"/>
      <c r="B23" s="194" t="str">
        <f>A19&amp;"-"&amp;"راکتیو"</f>
        <v>اکسیر رایانه صبا-راکتیو</v>
      </c>
      <c r="C23" s="198">
        <v>3037</v>
      </c>
      <c r="D23" s="198">
        <v>35627</v>
      </c>
      <c r="E23" s="199">
        <v>35627</v>
      </c>
      <c r="F23" s="199">
        <v>46757</v>
      </c>
      <c r="G23" s="198">
        <v>55625</v>
      </c>
      <c r="H23" s="198">
        <v>58279</v>
      </c>
      <c r="I23" s="199">
        <v>62592</v>
      </c>
      <c r="J23" s="198">
        <v>58279</v>
      </c>
      <c r="K23" s="377">
        <v>68185</v>
      </c>
    </row>
    <row r="24" spans="1:20" ht="20.100000000000001" customHeight="1">
      <c r="A24" s="551"/>
      <c r="B24" s="194" t="str">
        <f>A19&amp;"-"&amp;"آب"</f>
        <v>اکسیر رایانه صبا-آب</v>
      </c>
      <c r="C24" s="198" t="s">
        <v>318</v>
      </c>
      <c r="D24" s="198" t="s">
        <v>318</v>
      </c>
      <c r="E24" s="198" t="s">
        <v>318</v>
      </c>
      <c r="F24" s="198" t="s">
        <v>318</v>
      </c>
      <c r="G24" s="198" t="s">
        <v>318</v>
      </c>
      <c r="H24" s="198" t="s">
        <v>318</v>
      </c>
      <c r="I24" s="199" t="s">
        <v>318</v>
      </c>
      <c r="J24" s="198" t="s">
        <v>318</v>
      </c>
      <c r="K24" s="377" t="s">
        <v>318</v>
      </c>
    </row>
    <row r="25" spans="1:20" ht="20.100000000000001" customHeight="1">
      <c r="A25" s="551"/>
      <c r="B25" s="194" t="str">
        <f>A19&amp;"-"&amp;"گاز"</f>
        <v>اکسیر رایانه صبا-گاز</v>
      </c>
      <c r="C25" s="198" t="s">
        <v>318</v>
      </c>
      <c r="D25" s="198" t="s">
        <v>318</v>
      </c>
      <c r="E25" s="198" t="s">
        <v>318</v>
      </c>
      <c r="F25" s="198" t="s">
        <v>318</v>
      </c>
      <c r="G25" s="198" t="s">
        <v>318</v>
      </c>
      <c r="H25" s="198" t="s">
        <v>318</v>
      </c>
      <c r="I25" s="199" t="s">
        <v>318</v>
      </c>
      <c r="J25" s="198" t="s">
        <v>318</v>
      </c>
      <c r="K25" s="207" t="s">
        <v>318</v>
      </c>
    </row>
    <row r="26" spans="1:20" ht="20.100000000000001" customHeight="1">
      <c r="A26" s="114"/>
      <c r="B26" s="114"/>
      <c r="C26" s="193"/>
      <c r="D26" s="193"/>
      <c r="E26" s="193"/>
      <c r="F26" s="193"/>
      <c r="G26" s="193"/>
      <c r="H26" s="193"/>
      <c r="I26" s="374"/>
      <c r="J26" s="193"/>
      <c r="K26" s="374"/>
      <c r="L26" s="374"/>
      <c r="M26" s="374"/>
      <c r="N26" s="374"/>
      <c r="O26" s="374"/>
      <c r="P26" s="374"/>
      <c r="Q26" s="374"/>
      <c r="R26" s="374"/>
      <c r="S26" s="374"/>
    </row>
    <row r="27" spans="1:20" s="176" customFormat="1" ht="20.100000000000001" customHeight="1">
      <c r="A27" s="551" t="s">
        <v>208</v>
      </c>
      <c r="B27" s="194" t="str">
        <f>A27&amp;"-"&amp;"کل مصرف"</f>
        <v>الکترومد پرشین توس-کل مصرف</v>
      </c>
      <c r="C27" s="198">
        <v>0</v>
      </c>
      <c r="D27" s="198">
        <v>0</v>
      </c>
      <c r="E27" s="199">
        <v>0</v>
      </c>
      <c r="F27" s="199">
        <v>6</v>
      </c>
      <c r="G27" s="197">
        <v>0</v>
      </c>
      <c r="H27" s="198">
        <v>0</v>
      </c>
      <c r="I27" s="199">
        <v>0</v>
      </c>
      <c r="J27" s="198">
        <v>0</v>
      </c>
      <c r="K27" s="377">
        <v>0</v>
      </c>
      <c r="L27" s="375"/>
      <c r="M27" s="375"/>
      <c r="N27" s="375"/>
      <c r="O27" s="375"/>
      <c r="P27" s="375"/>
      <c r="Q27" s="375"/>
      <c r="R27" s="375"/>
      <c r="S27" s="375"/>
      <c r="T27"/>
    </row>
    <row r="28" spans="1:20" ht="20.100000000000001" customHeight="1">
      <c r="A28" s="551"/>
      <c r="B28" s="194" t="str">
        <f>A27&amp;"-"&amp;"اوج بار"</f>
        <v>الکترومد پرشین توس-اوج بار</v>
      </c>
      <c r="C28" s="198">
        <v>2615</v>
      </c>
      <c r="D28" s="198">
        <v>2775</v>
      </c>
      <c r="E28" s="199">
        <v>2824</v>
      </c>
      <c r="F28" s="199">
        <v>3049</v>
      </c>
      <c r="G28" s="197">
        <v>3465</v>
      </c>
      <c r="H28" s="198">
        <v>3580</v>
      </c>
      <c r="I28" s="199">
        <v>3660</v>
      </c>
      <c r="J28" s="198">
        <v>3580</v>
      </c>
      <c r="K28" s="377">
        <v>3804</v>
      </c>
    </row>
    <row r="29" spans="1:20" ht="20.100000000000001" customHeight="1">
      <c r="A29" s="551"/>
      <c r="B29" s="194" t="str">
        <f>A27&amp;"-"&amp;"میان باری"</f>
        <v>الکترومد پرشین توس-میان باری</v>
      </c>
      <c r="C29" s="198">
        <v>25730</v>
      </c>
      <c r="D29" s="198">
        <v>27746</v>
      </c>
      <c r="E29" s="199">
        <v>29136</v>
      </c>
      <c r="F29" s="199">
        <v>30971</v>
      </c>
      <c r="G29" s="197">
        <v>32818</v>
      </c>
      <c r="H29" s="198">
        <v>33673</v>
      </c>
      <c r="I29" s="199">
        <v>34497</v>
      </c>
      <c r="J29" s="198">
        <v>33673</v>
      </c>
      <c r="K29" s="377">
        <v>36820</v>
      </c>
    </row>
    <row r="30" spans="1:20" ht="20.100000000000001" customHeight="1">
      <c r="A30" s="551"/>
      <c r="B30" s="194" t="str">
        <f>A27&amp;"-"&amp;"کم باری"</f>
        <v>الکترومد پرشین توس-کم باری</v>
      </c>
      <c r="C30" s="198">
        <v>4075</v>
      </c>
      <c r="D30" s="198">
        <v>4424</v>
      </c>
      <c r="E30" s="199">
        <v>4521</v>
      </c>
      <c r="F30" s="199">
        <v>4893</v>
      </c>
      <c r="G30" s="197">
        <v>5404</v>
      </c>
      <c r="H30" s="198">
        <v>5611</v>
      </c>
      <c r="I30" s="199">
        <v>5760</v>
      </c>
      <c r="J30" s="198">
        <v>5611</v>
      </c>
      <c r="K30" s="377">
        <v>6030</v>
      </c>
    </row>
    <row r="31" spans="1:20" ht="20.100000000000001" customHeight="1">
      <c r="A31" s="551"/>
      <c r="B31" s="194" t="str">
        <f>A27&amp;"-"&amp;"راکتیو"</f>
        <v>الکترومد پرشین توس-راکتیو</v>
      </c>
      <c r="C31" s="198">
        <v>11182</v>
      </c>
      <c r="D31" s="198">
        <v>12169</v>
      </c>
      <c r="E31" s="199">
        <v>12595</v>
      </c>
      <c r="F31" s="199">
        <v>13506</v>
      </c>
      <c r="G31" s="197">
        <v>14963</v>
      </c>
      <c r="H31" s="198">
        <v>15580</v>
      </c>
      <c r="I31" s="199">
        <v>16108</v>
      </c>
      <c r="J31" s="198">
        <v>15580</v>
      </c>
      <c r="K31" s="377">
        <v>17418</v>
      </c>
    </row>
    <row r="32" spans="1:20" ht="20.100000000000001" customHeight="1">
      <c r="A32" s="551"/>
      <c r="B32" s="194" t="str">
        <f>A27&amp;"-"&amp;"آب"</f>
        <v>الکترومد پرشین توس-آب</v>
      </c>
      <c r="C32" s="198">
        <v>483</v>
      </c>
      <c r="D32" s="198">
        <v>615</v>
      </c>
      <c r="E32" s="199">
        <v>671</v>
      </c>
      <c r="F32" s="199">
        <v>697</v>
      </c>
      <c r="G32" s="197">
        <v>725</v>
      </c>
      <c r="H32" s="198">
        <v>740</v>
      </c>
      <c r="I32" s="199">
        <v>765</v>
      </c>
      <c r="J32" s="198">
        <v>740</v>
      </c>
      <c r="K32" s="412">
        <v>815</v>
      </c>
    </row>
    <row r="33" spans="1:20" ht="20.100000000000001" customHeight="1">
      <c r="A33" s="551"/>
      <c r="B33" s="194" t="str">
        <f>A27&amp;"-"&amp;"گاز"</f>
        <v>الکترومد پرشین توس-گاز</v>
      </c>
      <c r="C33" s="198">
        <v>22690</v>
      </c>
      <c r="D33" s="198">
        <v>23372</v>
      </c>
      <c r="E33" s="199">
        <v>23388</v>
      </c>
      <c r="F33" s="199">
        <v>26132</v>
      </c>
      <c r="G33" s="197">
        <v>29952</v>
      </c>
      <c r="H33" s="198">
        <v>30100</v>
      </c>
      <c r="I33" s="199">
        <v>31112</v>
      </c>
      <c r="J33" s="198">
        <v>30100</v>
      </c>
      <c r="K33" s="412">
        <v>31125</v>
      </c>
    </row>
    <row r="34" spans="1:20" ht="20.100000000000001" customHeight="1">
      <c r="A34" s="114"/>
      <c r="B34" s="114"/>
      <c r="C34" s="193"/>
      <c r="D34" s="193"/>
      <c r="E34" s="193"/>
      <c r="F34" s="193"/>
      <c r="G34" s="193"/>
      <c r="H34" s="193"/>
      <c r="I34" s="374"/>
      <c r="J34" s="193"/>
      <c r="K34" s="374"/>
      <c r="L34" s="374"/>
      <c r="M34" s="374"/>
      <c r="N34" s="374"/>
      <c r="O34" s="374"/>
      <c r="P34" s="374"/>
      <c r="Q34" s="374"/>
      <c r="R34" s="374"/>
      <c r="S34" s="374"/>
    </row>
    <row r="35" spans="1:20" s="176" customFormat="1" ht="20.100000000000001" customHeight="1">
      <c r="A35" s="551" t="s">
        <v>210</v>
      </c>
      <c r="B35" s="194" t="str">
        <f>A35&amp;"-"&amp;"کل مصرف"</f>
        <v>ایمن موج توس-کل مصرف</v>
      </c>
      <c r="C35" s="198">
        <v>0</v>
      </c>
      <c r="D35" s="198">
        <v>0</v>
      </c>
      <c r="E35" s="199">
        <v>0</v>
      </c>
      <c r="F35" s="199">
        <v>6</v>
      </c>
      <c r="G35" s="197">
        <v>6</v>
      </c>
      <c r="H35" s="198">
        <v>6</v>
      </c>
      <c r="I35" s="199">
        <v>5</v>
      </c>
      <c r="J35" s="198">
        <v>6</v>
      </c>
      <c r="K35" s="377">
        <v>5</v>
      </c>
      <c r="L35" s="375"/>
      <c r="M35" s="375"/>
      <c r="N35" s="375"/>
      <c r="O35" s="375"/>
      <c r="P35" s="375"/>
      <c r="Q35" s="375"/>
      <c r="R35" s="375"/>
      <c r="S35" s="375"/>
      <c r="T35"/>
    </row>
    <row r="36" spans="1:20" ht="20.100000000000001" customHeight="1">
      <c r="A36" s="551"/>
      <c r="B36" s="194" t="str">
        <f>A35&amp;"-"&amp;"اوج بار"</f>
        <v>ایمن موج توس-اوج بار</v>
      </c>
      <c r="C36" s="198">
        <v>1222</v>
      </c>
      <c r="D36" s="198">
        <v>1328</v>
      </c>
      <c r="E36" s="199">
        <v>1434</v>
      </c>
      <c r="F36" s="199">
        <v>1540</v>
      </c>
      <c r="G36" s="205">
        <v>1646</v>
      </c>
      <c r="H36" s="205">
        <v>1682</v>
      </c>
      <c r="I36" s="205">
        <v>1718</v>
      </c>
      <c r="J36" s="205">
        <v>1682</v>
      </c>
      <c r="K36" s="413">
        <v>1785</v>
      </c>
    </row>
    <row r="37" spans="1:20" ht="20.100000000000001" customHeight="1">
      <c r="A37" s="551"/>
      <c r="B37" s="194" t="str">
        <f>A35&amp;"-"&amp;"میان باری"</f>
        <v>ایمن موج توس-میان باری</v>
      </c>
      <c r="C37" s="198">
        <v>3237</v>
      </c>
      <c r="D37" s="198">
        <v>3688</v>
      </c>
      <c r="E37" s="199">
        <v>4139</v>
      </c>
      <c r="F37" s="199">
        <v>4590</v>
      </c>
      <c r="G37" s="205">
        <v>5041</v>
      </c>
      <c r="H37" s="205">
        <v>5192</v>
      </c>
      <c r="I37" s="205">
        <v>5343</v>
      </c>
      <c r="J37" s="205">
        <v>5192</v>
      </c>
      <c r="K37" s="413">
        <v>5545</v>
      </c>
    </row>
    <row r="38" spans="1:20" ht="20.100000000000001" customHeight="1">
      <c r="A38" s="551"/>
      <c r="B38" s="194" t="str">
        <f>A35&amp;"-"&amp;"کم باری"</f>
        <v>ایمن موج توس-کم باری</v>
      </c>
      <c r="C38" s="198">
        <v>24006</v>
      </c>
      <c r="D38" s="198">
        <v>31158</v>
      </c>
      <c r="E38" s="199">
        <v>36742</v>
      </c>
      <c r="F38" s="199">
        <v>43047</v>
      </c>
      <c r="G38" s="197">
        <v>49106</v>
      </c>
      <c r="H38" s="198">
        <v>51083</v>
      </c>
      <c r="I38" s="199">
        <v>53587</v>
      </c>
      <c r="J38" s="198">
        <v>51083</v>
      </c>
      <c r="K38" s="377">
        <v>59651</v>
      </c>
    </row>
    <row r="39" spans="1:20" ht="20.100000000000001" customHeight="1">
      <c r="A39" s="551"/>
      <c r="B39" s="194" t="str">
        <f>A35&amp;"-"&amp;"راکتیو"</f>
        <v>ایمن موج توس-راکتیو</v>
      </c>
      <c r="C39" s="198">
        <v>763</v>
      </c>
      <c r="D39" s="198">
        <v>990</v>
      </c>
      <c r="E39" s="199">
        <v>1155</v>
      </c>
      <c r="F39" s="199">
        <v>1232</v>
      </c>
      <c r="G39" s="197">
        <v>1289</v>
      </c>
      <c r="H39" s="198">
        <v>1300</v>
      </c>
      <c r="I39" s="199">
        <v>1320</v>
      </c>
      <c r="J39" s="198">
        <v>1300</v>
      </c>
      <c r="K39" s="377">
        <v>1527</v>
      </c>
    </row>
    <row r="40" spans="1:20" ht="20.100000000000001" customHeight="1">
      <c r="A40" s="551"/>
      <c r="B40" s="194" t="str">
        <f>A35&amp;"-"&amp;"آب"</f>
        <v>ایمن موج توس-آب</v>
      </c>
      <c r="C40" s="198">
        <v>65</v>
      </c>
      <c r="D40" s="198">
        <v>68</v>
      </c>
      <c r="E40" s="199">
        <v>79</v>
      </c>
      <c r="F40" s="199">
        <v>85</v>
      </c>
      <c r="G40" s="197">
        <v>90</v>
      </c>
      <c r="H40" s="198">
        <v>913</v>
      </c>
      <c r="I40" s="199">
        <v>933</v>
      </c>
      <c r="J40" s="198">
        <v>913</v>
      </c>
      <c r="K40" s="377">
        <v>1022</v>
      </c>
    </row>
    <row r="41" spans="1:20" ht="20.100000000000001" customHeight="1">
      <c r="A41" s="551"/>
      <c r="B41" s="194" t="str">
        <f>A35&amp;"-"&amp;"گاز"</f>
        <v>ایمن موج توس-گاز</v>
      </c>
      <c r="C41" s="198">
        <v>11116</v>
      </c>
      <c r="D41" s="198">
        <v>11455</v>
      </c>
      <c r="E41" s="199">
        <v>11483</v>
      </c>
      <c r="F41" s="199">
        <v>14059</v>
      </c>
      <c r="G41" s="197">
        <v>18124</v>
      </c>
      <c r="H41" s="198">
        <v>18866</v>
      </c>
      <c r="I41" s="199">
        <v>18940</v>
      </c>
      <c r="J41" s="198">
        <v>18866</v>
      </c>
      <c r="K41" s="377">
        <v>19037</v>
      </c>
    </row>
    <row r="42" spans="1:20" ht="20.100000000000001" customHeight="1">
      <c r="A42" s="114"/>
      <c r="B42" s="114"/>
      <c r="C42" s="193"/>
      <c r="D42" s="193"/>
      <c r="E42" s="193"/>
      <c r="F42" s="193"/>
      <c r="G42" s="193"/>
      <c r="H42" s="193"/>
      <c r="I42" s="374"/>
      <c r="J42" s="193"/>
      <c r="K42" s="374"/>
      <c r="L42" s="374"/>
      <c r="M42" s="374"/>
      <c r="N42" s="374"/>
      <c r="O42" s="374"/>
      <c r="P42" s="374"/>
      <c r="Q42" s="374"/>
      <c r="R42" s="374"/>
      <c r="S42" s="374"/>
    </row>
    <row r="43" spans="1:20" s="176" customFormat="1" ht="20.100000000000001" customHeight="1">
      <c r="A43" s="551" t="s">
        <v>214</v>
      </c>
      <c r="B43" s="194" t="str">
        <f>A43&amp;"-"&amp;"کل مصرف"</f>
        <v>آداک صنعت (1)-کل مصرف</v>
      </c>
      <c r="C43" s="198">
        <v>0</v>
      </c>
      <c r="D43" s="198">
        <v>0</v>
      </c>
      <c r="E43" s="199">
        <v>4</v>
      </c>
      <c r="F43" s="199">
        <v>0</v>
      </c>
      <c r="G43" s="197">
        <v>8</v>
      </c>
      <c r="H43" s="198">
        <v>0</v>
      </c>
      <c r="I43" s="199">
        <v>6</v>
      </c>
      <c r="J43" s="198">
        <v>0</v>
      </c>
      <c r="K43" s="377">
        <v>0</v>
      </c>
      <c r="L43" s="375"/>
      <c r="M43" s="375"/>
      <c r="N43" s="375"/>
      <c r="O43" s="375"/>
      <c r="P43" s="375"/>
      <c r="Q43" s="375"/>
      <c r="R43" s="375"/>
      <c r="S43" s="375"/>
      <c r="T43"/>
    </row>
    <row r="44" spans="1:20" ht="20.100000000000001" customHeight="1">
      <c r="A44" s="551"/>
      <c r="B44" s="194" t="str">
        <f>A43&amp;"-"&amp;"اوج بار"</f>
        <v>آداک صنعت (1)-اوج بار</v>
      </c>
      <c r="C44" s="198">
        <v>3543</v>
      </c>
      <c r="D44" s="198">
        <v>3662</v>
      </c>
      <c r="E44" s="199">
        <v>3730</v>
      </c>
      <c r="F44" s="199">
        <v>3839</v>
      </c>
      <c r="G44" s="197">
        <v>4068</v>
      </c>
      <c r="H44" s="198">
        <v>4174</v>
      </c>
      <c r="I44" s="199">
        <v>4309</v>
      </c>
      <c r="J44" s="198">
        <v>4174</v>
      </c>
      <c r="K44" s="377">
        <v>4609</v>
      </c>
    </row>
    <row r="45" spans="1:20" ht="20.100000000000001" customHeight="1">
      <c r="A45" s="551"/>
      <c r="B45" s="194" t="str">
        <f>A43&amp;"-"&amp;"میان باری"</f>
        <v>آداک صنعت (1)-میان باری</v>
      </c>
      <c r="C45" s="198">
        <v>31899</v>
      </c>
      <c r="D45" s="198">
        <v>32870</v>
      </c>
      <c r="E45" s="199">
        <v>33425</v>
      </c>
      <c r="F45" s="199">
        <v>34274</v>
      </c>
      <c r="G45" s="197">
        <v>35751</v>
      </c>
      <c r="H45" s="198">
        <v>36288</v>
      </c>
      <c r="I45" s="199">
        <v>37000</v>
      </c>
      <c r="J45" s="198">
        <v>36288</v>
      </c>
      <c r="K45" s="377">
        <v>38620</v>
      </c>
    </row>
    <row r="46" spans="1:20" ht="20.100000000000001" customHeight="1">
      <c r="A46" s="551"/>
      <c r="B46" s="194" t="str">
        <f>A43&amp;"-"&amp;"کم باری"</f>
        <v>آداک صنعت (1)-کم باری</v>
      </c>
      <c r="C46" s="198">
        <v>1405</v>
      </c>
      <c r="D46" s="198">
        <v>1609</v>
      </c>
      <c r="E46" s="199">
        <v>1719</v>
      </c>
      <c r="F46" s="199">
        <v>2126</v>
      </c>
      <c r="G46" s="197">
        <v>3087</v>
      </c>
      <c r="H46" s="198">
        <v>3550</v>
      </c>
      <c r="I46" s="199">
        <v>4198</v>
      </c>
      <c r="J46" s="198">
        <v>3550</v>
      </c>
      <c r="K46" s="377">
        <v>4778</v>
      </c>
    </row>
    <row r="47" spans="1:20" ht="20.100000000000001" customHeight="1">
      <c r="A47" s="551"/>
      <c r="B47" s="194" t="str">
        <f>A43&amp;"-"&amp;"راکتیو"</f>
        <v>آداک صنعت (1)-راکتیو</v>
      </c>
      <c r="C47" s="198">
        <v>41817</v>
      </c>
      <c r="D47" s="198">
        <v>42410</v>
      </c>
      <c r="E47" s="199">
        <v>42710</v>
      </c>
      <c r="F47" s="199">
        <v>43282</v>
      </c>
      <c r="G47" s="197">
        <v>47691</v>
      </c>
      <c r="H47" s="198">
        <v>49946</v>
      </c>
      <c r="I47" s="199">
        <v>51728</v>
      </c>
      <c r="J47" s="198">
        <v>49946</v>
      </c>
      <c r="K47" s="377">
        <v>54054</v>
      </c>
    </row>
    <row r="48" spans="1:20" ht="20.100000000000001" customHeight="1">
      <c r="A48" s="551"/>
      <c r="B48" s="194" t="str">
        <f>A43&amp;"-"&amp;"آب"</f>
        <v>آداک صنعت (1)-آب</v>
      </c>
      <c r="C48" s="198">
        <v>57</v>
      </c>
      <c r="D48" s="198">
        <v>57</v>
      </c>
      <c r="E48" s="199">
        <v>57</v>
      </c>
      <c r="F48" s="199">
        <v>57</v>
      </c>
      <c r="G48" s="197">
        <v>57</v>
      </c>
      <c r="H48" s="198">
        <v>57</v>
      </c>
      <c r="I48" s="199">
        <v>60</v>
      </c>
      <c r="J48" s="198">
        <v>57</v>
      </c>
      <c r="K48" s="377">
        <v>85</v>
      </c>
    </row>
    <row r="49" spans="1:20" ht="20.100000000000001" customHeight="1">
      <c r="A49" s="551"/>
      <c r="B49" s="194" t="str">
        <f>A43&amp;"-"&amp;"گاز"</f>
        <v>آداک صنعت (1)-گاز</v>
      </c>
      <c r="C49" s="198">
        <v>1202</v>
      </c>
      <c r="D49" s="198">
        <v>1557</v>
      </c>
      <c r="E49" s="199">
        <v>1835</v>
      </c>
      <c r="F49" s="199">
        <v>2699</v>
      </c>
      <c r="G49" s="197">
        <v>4689</v>
      </c>
      <c r="H49" s="198">
        <v>4939</v>
      </c>
      <c r="I49" s="199">
        <v>5066</v>
      </c>
      <c r="J49" s="198">
        <v>4939</v>
      </c>
      <c r="K49" s="377">
        <v>5634</v>
      </c>
    </row>
    <row r="50" spans="1:20" ht="20.100000000000001" customHeight="1">
      <c r="A50" s="114"/>
      <c r="B50" s="114"/>
      <c r="C50" s="193"/>
      <c r="D50" s="193"/>
      <c r="E50" s="193"/>
      <c r="F50" s="193"/>
      <c r="G50" s="193"/>
      <c r="H50" s="193"/>
      <c r="I50" s="374"/>
      <c r="J50" s="193"/>
      <c r="K50" s="374"/>
      <c r="L50" s="374"/>
      <c r="M50" s="374"/>
      <c r="N50" s="374"/>
      <c r="O50" s="374"/>
      <c r="P50" s="374"/>
      <c r="Q50" s="374"/>
      <c r="R50" s="374"/>
      <c r="S50" s="374"/>
    </row>
    <row r="51" spans="1:20" s="176" customFormat="1" ht="20.100000000000001" customHeight="1">
      <c r="A51" s="551" t="s">
        <v>215</v>
      </c>
      <c r="B51" s="194" t="str">
        <f>A51&amp;"-"&amp;"کل مصرف"</f>
        <v>آداک صنعت (2)-کل مصرف</v>
      </c>
      <c r="C51" s="198">
        <v>0</v>
      </c>
      <c r="D51" s="198">
        <v>0.1</v>
      </c>
      <c r="E51" s="199">
        <v>0.1</v>
      </c>
      <c r="F51" s="198" t="s">
        <v>318</v>
      </c>
      <c r="G51" s="199">
        <v>0.1</v>
      </c>
      <c r="H51" s="198">
        <v>5</v>
      </c>
      <c r="I51" s="199">
        <v>5</v>
      </c>
      <c r="J51" s="198">
        <v>5</v>
      </c>
      <c r="K51" s="377">
        <v>6</v>
      </c>
      <c r="L51" s="375"/>
      <c r="M51" s="375"/>
      <c r="N51" s="375"/>
      <c r="O51" s="375"/>
      <c r="P51" s="375"/>
      <c r="Q51" s="375"/>
      <c r="R51" s="375"/>
      <c r="S51" s="375"/>
      <c r="T51"/>
    </row>
    <row r="52" spans="1:20" ht="20.100000000000001" customHeight="1">
      <c r="A52" s="551"/>
      <c r="B52" s="194" t="str">
        <f>A51&amp;"-"&amp;"اوج بار"</f>
        <v>آداک صنعت (2)-اوج بار</v>
      </c>
      <c r="C52" s="198">
        <v>0</v>
      </c>
      <c r="D52" s="198">
        <v>0.06</v>
      </c>
      <c r="E52" s="199">
        <v>2</v>
      </c>
      <c r="F52" s="198" t="s">
        <v>318</v>
      </c>
      <c r="G52" s="199">
        <v>2</v>
      </c>
      <c r="H52" s="198">
        <v>3283</v>
      </c>
      <c r="I52" s="199">
        <v>3435</v>
      </c>
      <c r="J52" s="198">
        <v>3283</v>
      </c>
      <c r="K52" s="377">
        <v>4157</v>
      </c>
    </row>
    <row r="53" spans="1:20" ht="20.100000000000001" customHeight="1">
      <c r="A53" s="551"/>
      <c r="B53" s="194" t="str">
        <f>A51&amp;"-"&amp;"میان باری"</f>
        <v>آداک صنعت (2)-میان باری</v>
      </c>
      <c r="C53" s="198">
        <v>0</v>
      </c>
      <c r="D53" s="198">
        <v>0.96</v>
      </c>
      <c r="E53" s="199">
        <v>2.5</v>
      </c>
      <c r="F53" s="198" t="s">
        <v>318</v>
      </c>
      <c r="G53" s="199">
        <v>2.5</v>
      </c>
      <c r="H53" s="198">
        <v>1576</v>
      </c>
      <c r="I53" s="199">
        <v>1656</v>
      </c>
      <c r="J53" s="198">
        <v>1576</v>
      </c>
      <c r="K53" s="377">
        <v>1950</v>
      </c>
    </row>
    <row r="54" spans="1:20" ht="20.100000000000001" customHeight="1">
      <c r="A54" s="551"/>
      <c r="B54" s="194" t="str">
        <f>A51&amp;"-"&amp;"کم باری"</f>
        <v>آداک صنعت (2)-کم باری</v>
      </c>
      <c r="C54" s="198">
        <v>0</v>
      </c>
      <c r="D54" s="198">
        <v>0.06</v>
      </c>
      <c r="E54" s="199">
        <v>1</v>
      </c>
      <c r="F54" s="198" t="s">
        <v>318</v>
      </c>
      <c r="G54" s="199">
        <v>1</v>
      </c>
      <c r="H54" s="198">
        <v>2289</v>
      </c>
      <c r="I54" s="199">
        <v>2371</v>
      </c>
      <c r="J54" s="198">
        <v>2289</v>
      </c>
      <c r="K54" s="377">
        <v>2790</v>
      </c>
    </row>
    <row r="55" spans="1:20" ht="20.100000000000001" customHeight="1">
      <c r="A55" s="551"/>
      <c r="B55" s="194" t="str">
        <f>A51&amp;"-"&amp;"راکتیو"</f>
        <v>آداک صنعت (2)-راکتیو</v>
      </c>
      <c r="C55" s="198">
        <v>0</v>
      </c>
      <c r="D55" s="198">
        <v>0.89</v>
      </c>
      <c r="E55" s="199">
        <v>1.3</v>
      </c>
      <c r="F55" s="198" t="s">
        <v>318</v>
      </c>
      <c r="G55" s="199">
        <v>1.3</v>
      </c>
      <c r="H55" s="198">
        <v>2832</v>
      </c>
      <c r="I55" s="199">
        <v>2961</v>
      </c>
      <c r="J55" s="198">
        <v>2832</v>
      </c>
      <c r="K55" s="377">
        <v>3367</v>
      </c>
    </row>
    <row r="56" spans="1:20" ht="20.100000000000001" customHeight="1">
      <c r="A56" s="551"/>
      <c r="B56" s="194" t="str">
        <f>A51&amp;"-"&amp;"آب"</f>
        <v>آداک صنعت (2)-آب</v>
      </c>
      <c r="C56" s="198" t="s">
        <v>318</v>
      </c>
      <c r="D56" s="198" t="s">
        <v>318</v>
      </c>
      <c r="E56" s="198" t="s">
        <v>318</v>
      </c>
      <c r="F56" s="198" t="s">
        <v>318</v>
      </c>
      <c r="G56" s="199" t="s">
        <v>318</v>
      </c>
      <c r="H56" s="198" t="s">
        <v>318</v>
      </c>
      <c r="I56" s="199" t="s">
        <v>318</v>
      </c>
      <c r="J56" s="198" t="s">
        <v>318</v>
      </c>
      <c r="K56" s="377" t="s">
        <v>318</v>
      </c>
    </row>
    <row r="57" spans="1:20" ht="20.100000000000001" customHeight="1">
      <c r="A57" s="551"/>
      <c r="B57" s="194" t="str">
        <f>A51&amp;"-"&amp;"گاز"</f>
        <v>آداک صنعت (2)-گاز</v>
      </c>
      <c r="C57" s="198" t="s">
        <v>318</v>
      </c>
      <c r="D57" s="198" t="s">
        <v>318</v>
      </c>
      <c r="E57" s="198" t="s">
        <v>318</v>
      </c>
      <c r="F57" s="198" t="s">
        <v>318</v>
      </c>
      <c r="G57" s="199" t="s">
        <v>318</v>
      </c>
      <c r="H57" s="198" t="s">
        <v>318</v>
      </c>
      <c r="I57" s="199" t="s">
        <v>318</v>
      </c>
      <c r="J57" s="198" t="s">
        <v>318</v>
      </c>
      <c r="K57" s="377" t="s">
        <v>318</v>
      </c>
    </row>
    <row r="58" spans="1:20" ht="20.100000000000001" customHeight="1">
      <c r="A58" s="114"/>
      <c r="B58" s="114"/>
      <c r="C58" s="193"/>
      <c r="D58" s="193"/>
      <c r="E58" s="193"/>
      <c r="F58" s="193"/>
      <c r="G58" s="193"/>
      <c r="H58" s="193"/>
      <c r="I58" s="374"/>
      <c r="J58" s="193"/>
      <c r="K58" s="374"/>
      <c r="L58" s="374"/>
      <c r="M58" s="374"/>
      <c r="N58" s="374"/>
      <c r="O58" s="374"/>
      <c r="P58" s="374"/>
      <c r="Q58" s="374"/>
      <c r="R58" s="374"/>
      <c r="S58" s="374"/>
    </row>
    <row r="59" spans="1:20" s="176" customFormat="1" ht="20.100000000000001" customHeight="1">
      <c r="A59" s="551" t="s">
        <v>216</v>
      </c>
      <c r="B59" s="194" t="str">
        <f>A59&amp;"-"&amp;"کل مصرف"</f>
        <v>آرشام صنعت توس-کل مصرف</v>
      </c>
      <c r="C59" s="198">
        <v>0</v>
      </c>
      <c r="D59" s="198">
        <v>0</v>
      </c>
      <c r="E59" s="199">
        <v>0</v>
      </c>
      <c r="F59" s="199">
        <v>0</v>
      </c>
      <c r="G59" s="197">
        <v>13</v>
      </c>
      <c r="H59" s="198">
        <v>5</v>
      </c>
      <c r="I59" s="199">
        <v>16</v>
      </c>
      <c r="J59" s="198">
        <v>5</v>
      </c>
      <c r="K59" s="377">
        <v>22</v>
      </c>
      <c r="L59" s="375"/>
      <c r="M59" s="375"/>
      <c r="N59" s="375"/>
      <c r="O59" s="375"/>
      <c r="P59" s="375"/>
      <c r="Q59" s="375"/>
      <c r="R59" s="375"/>
      <c r="S59" s="375"/>
      <c r="T59"/>
    </row>
    <row r="60" spans="1:20" ht="20.100000000000001" customHeight="1">
      <c r="A60" s="551"/>
      <c r="B60" s="194" t="str">
        <f>A59&amp;"-"&amp;"اوج بار"</f>
        <v>آرشام صنعت توس-اوج بار</v>
      </c>
      <c r="C60" s="198">
        <v>10841</v>
      </c>
      <c r="D60" s="198">
        <v>11116</v>
      </c>
      <c r="E60" s="199">
        <v>11281</v>
      </c>
      <c r="F60" s="199">
        <v>11495</v>
      </c>
      <c r="G60" s="197">
        <v>11800</v>
      </c>
      <c r="H60" s="198">
        <v>11887</v>
      </c>
      <c r="I60" s="199">
        <v>12066</v>
      </c>
      <c r="J60" s="198">
        <v>11887</v>
      </c>
      <c r="K60" s="377">
        <v>13445</v>
      </c>
    </row>
    <row r="61" spans="1:20" ht="20.100000000000001" customHeight="1">
      <c r="A61" s="551"/>
      <c r="B61" s="194" t="str">
        <f>A59&amp;"-"&amp;"میان باری"</f>
        <v>آرشام صنعت توس-میان باری</v>
      </c>
      <c r="C61" s="198">
        <v>81801</v>
      </c>
      <c r="D61" s="198">
        <v>84805</v>
      </c>
      <c r="E61" s="199">
        <v>86633</v>
      </c>
      <c r="F61" s="199">
        <v>88874</v>
      </c>
      <c r="G61" s="197">
        <v>91874</v>
      </c>
      <c r="H61" s="198">
        <v>92663</v>
      </c>
      <c r="I61" s="199">
        <v>94023</v>
      </c>
      <c r="J61" s="198">
        <v>92663</v>
      </c>
      <c r="K61" s="377">
        <v>99643</v>
      </c>
    </row>
    <row r="62" spans="1:20" ht="20.100000000000001" customHeight="1">
      <c r="A62" s="551"/>
      <c r="B62" s="194" t="str">
        <f>A59&amp;"-"&amp;"کم باری"</f>
        <v>آرشام صنعت توس-کم باری</v>
      </c>
      <c r="C62" s="198">
        <v>11592</v>
      </c>
      <c r="D62" s="198">
        <v>11928</v>
      </c>
      <c r="E62" s="199">
        <v>12175</v>
      </c>
      <c r="F62" s="199">
        <v>12396</v>
      </c>
      <c r="G62" s="197">
        <v>12623</v>
      </c>
      <c r="H62" s="198">
        <v>12688</v>
      </c>
      <c r="I62" s="199">
        <v>12761</v>
      </c>
      <c r="J62" s="198">
        <v>12688</v>
      </c>
      <c r="K62" s="377">
        <v>13175</v>
      </c>
    </row>
    <row r="63" spans="1:20" ht="20.100000000000001" customHeight="1">
      <c r="A63" s="551"/>
      <c r="B63" s="194" t="str">
        <f>A59&amp;"-"&amp;"راکتیو"</f>
        <v>آرشام صنعت توس-راکتیو</v>
      </c>
      <c r="C63" s="198">
        <v>8784</v>
      </c>
      <c r="D63" s="198">
        <v>10366</v>
      </c>
      <c r="E63" s="199">
        <v>11780</v>
      </c>
      <c r="F63" s="199">
        <v>12146</v>
      </c>
      <c r="G63" s="197">
        <v>12634</v>
      </c>
      <c r="H63" s="198">
        <v>12722</v>
      </c>
      <c r="I63" s="199">
        <v>13706</v>
      </c>
      <c r="J63" s="198">
        <v>12722</v>
      </c>
      <c r="K63" s="377">
        <v>19830</v>
      </c>
    </row>
    <row r="64" spans="1:20" ht="20.100000000000001" customHeight="1">
      <c r="A64" s="551"/>
      <c r="B64" s="194" t="str">
        <f>A59&amp;"-"&amp;"آب"</f>
        <v>آرشام صنعت توس-آب</v>
      </c>
      <c r="C64" s="198">
        <v>158</v>
      </c>
      <c r="D64" s="198">
        <v>161</v>
      </c>
      <c r="E64" s="199">
        <v>163</v>
      </c>
      <c r="F64" s="199">
        <v>166</v>
      </c>
      <c r="G64" s="203">
        <v>170</v>
      </c>
      <c r="H64" s="203">
        <v>171</v>
      </c>
      <c r="I64" s="221">
        <v>172</v>
      </c>
      <c r="J64" s="203">
        <v>171</v>
      </c>
      <c r="K64" s="412">
        <v>174</v>
      </c>
    </row>
    <row r="65" spans="1:20" ht="20.100000000000001" customHeight="1">
      <c r="A65" s="551"/>
      <c r="B65" s="194" t="str">
        <f>A59&amp;"-"&amp;"گاز"</f>
        <v>آرشام صنعت توس-گاز</v>
      </c>
      <c r="C65" s="198">
        <v>66164</v>
      </c>
      <c r="D65" s="198">
        <v>66729</v>
      </c>
      <c r="E65" s="199">
        <v>66783</v>
      </c>
      <c r="F65" s="199">
        <v>69462</v>
      </c>
      <c r="G65" s="197">
        <v>73700</v>
      </c>
      <c r="H65" s="198">
        <v>74473</v>
      </c>
      <c r="I65" s="199">
        <v>74544</v>
      </c>
      <c r="J65" s="198">
        <v>74473</v>
      </c>
      <c r="K65" s="377">
        <v>74610</v>
      </c>
    </row>
    <row r="66" spans="1:20" ht="20.100000000000001" customHeight="1">
      <c r="A66" s="114"/>
      <c r="B66" s="114"/>
      <c r="C66" s="193"/>
      <c r="D66" s="193"/>
      <c r="E66" s="193"/>
      <c r="F66" s="193"/>
      <c r="G66" s="193"/>
      <c r="H66" s="193"/>
      <c r="I66" s="374"/>
      <c r="J66" s="193"/>
      <c r="K66" s="374"/>
      <c r="L66" s="374"/>
      <c r="M66" s="374"/>
      <c r="N66" s="374"/>
      <c r="O66" s="374"/>
      <c r="P66" s="374"/>
      <c r="Q66" s="374"/>
      <c r="R66" s="374"/>
      <c r="S66" s="374"/>
    </row>
    <row r="67" spans="1:20" s="176" customFormat="1" ht="20.100000000000001" customHeight="1">
      <c r="A67" s="551" t="s">
        <v>217</v>
      </c>
      <c r="B67" s="194" t="str">
        <f>A67&amp;"-"&amp;"کل مصرف"</f>
        <v>آرون زیست طب پاژ-کل مصرف</v>
      </c>
      <c r="C67" s="198">
        <v>0</v>
      </c>
      <c r="D67" s="198">
        <v>0</v>
      </c>
      <c r="E67" s="199">
        <v>0</v>
      </c>
      <c r="F67" s="199">
        <v>0</v>
      </c>
      <c r="G67" s="197">
        <v>8</v>
      </c>
      <c r="H67" s="198">
        <v>9</v>
      </c>
      <c r="I67" s="199">
        <v>6</v>
      </c>
      <c r="J67" s="198">
        <v>9</v>
      </c>
      <c r="K67" s="377">
        <v>3</v>
      </c>
      <c r="L67" s="375"/>
      <c r="M67" s="375"/>
      <c r="N67" s="375"/>
      <c r="O67" s="375"/>
      <c r="P67" s="375"/>
      <c r="Q67" s="375"/>
      <c r="R67" s="375"/>
      <c r="S67" s="375"/>
      <c r="T67"/>
    </row>
    <row r="68" spans="1:20" ht="20.100000000000001" customHeight="1">
      <c r="A68" s="551"/>
      <c r="B68" s="194" t="str">
        <f>A67&amp;"-"&amp;"اوج بار"</f>
        <v>آرون زیست طب پاژ-اوج بار</v>
      </c>
      <c r="C68" s="198">
        <v>140750</v>
      </c>
      <c r="D68" s="198">
        <v>141338</v>
      </c>
      <c r="E68" s="199">
        <v>141870</v>
      </c>
      <c r="F68" s="199">
        <v>142831</v>
      </c>
      <c r="G68" s="197">
        <v>144372</v>
      </c>
      <c r="H68" s="198">
        <v>144650</v>
      </c>
      <c r="I68" s="199">
        <v>145351</v>
      </c>
      <c r="J68" s="198">
        <v>144650</v>
      </c>
      <c r="K68" s="377">
        <v>145548</v>
      </c>
    </row>
    <row r="69" spans="1:20" ht="20.100000000000001" customHeight="1">
      <c r="A69" s="551"/>
      <c r="B69" s="194" t="str">
        <f>A67&amp;"-"&amp;"میان باری"</f>
        <v>آرون زیست طب پاژ-میان باری</v>
      </c>
      <c r="C69" s="198">
        <v>19934</v>
      </c>
      <c r="D69" s="198">
        <v>20283</v>
      </c>
      <c r="E69" s="199">
        <v>20715</v>
      </c>
      <c r="F69" s="199">
        <v>21490</v>
      </c>
      <c r="G69" s="197">
        <v>22875</v>
      </c>
      <c r="H69" s="198">
        <v>22902</v>
      </c>
      <c r="I69" s="199">
        <v>22942</v>
      </c>
      <c r="J69" s="198">
        <v>22902</v>
      </c>
      <c r="K69" s="377">
        <v>22974</v>
      </c>
    </row>
    <row r="70" spans="1:20" ht="20.100000000000001" customHeight="1">
      <c r="A70" s="551"/>
      <c r="B70" s="194" t="str">
        <f>A67&amp;"-"&amp;"کم باری"</f>
        <v>آرون زیست طب پاژ-کم باری</v>
      </c>
      <c r="C70" s="198">
        <v>19140</v>
      </c>
      <c r="D70" s="198">
        <v>20076</v>
      </c>
      <c r="E70" s="199">
        <v>20523</v>
      </c>
      <c r="F70" s="199">
        <v>21010</v>
      </c>
      <c r="G70" s="197">
        <v>21956</v>
      </c>
      <c r="H70" s="198">
        <v>22001</v>
      </c>
      <c r="I70" s="199">
        <v>22082</v>
      </c>
      <c r="J70" s="198">
        <v>22001</v>
      </c>
      <c r="K70" s="377">
        <v>22150</v>
      </c>
    </row>
    <row r="71" spans="1:20" ht="20.100000000000001" customHeight="1">
      <c r="A71" s="551"/>
      <c r="B71" s="194" t="str">
        <f>A67&amp;"-"&amp;"راکتیو"</f>
        <v>آرون زیست طب پاژ-راکتیو</v>
      </c>
      <c r="C71" s="198">
        <v>209910</v>
      </c>
      <c r="D71" s="198">
        <v>210527</v>
      </c>
      <c r="E71" s="199">
        <v>211021</v>
      </c>
      <c r="F71" s="199">
        <v>211460</v>
      </c>
      <c r="G71" s="197">
        <v>212155</v>
      </c>
      <c r="H71" s="198">
        <v>212242</v>
      </c>
      <c r="I71" s="199">
        <v>212431</v>
      </c>
      <c r="J71" s="198">
        <v>212242</v>
      </c>
      <c r="K71" s="377">
        <v>212563</v>
      </c>
    </row>
    <row r="72" spans="1:20" ht="20.100000000000001" customHeight="1">
      <c r="A72" s="551"/>
      <c r="B72" s="194" t="str">
        <f>A67&amp;"-"&amp;"آب"</f>
        <v>آرون زیست طب پاژ-آب</v>
      </c>
      <c r="C72" s="198">
        <v>84</v>
      </c>
      <c r="D72" s="198">
        <v>87</v>
      </c>
      <c r="E72" s="199">
        <v>300</v>
      </c>
      <c r="F72" s="199">
        <v>94</v>
      </c>
      <c r="G72" s="206">
        <v>96</v>
      </c>
      <c r="H72" s="198">
        <v>965</v>
      </c>
      <c r="I72" s="199">
        <v>972</v>
      </c>
      <c r="J72" s="198">
        <v>965</v>
      </c>
      <c r="K72" s="377">
        <v>980</v>
      </c>
    </row>
    <row r="73" spans="1:20" ht="20.100000000000001" customHeight="1">
      <c r="A73" s="551"/>
      <c r="B73" s="194" t="str">
        <f>A67&amp;"-"&amp;"گاز"</f>
        <v>آرون زیست طب پاژ-گاز</v>
      </c>
      <c r="C73" s="198">
        <v>957</v>
      </c>
      <c r="D73" s="198">
        <v>972</v>
      </c>
      <c r="E73" s="199">
        <v>978</v>
      </c>
      <c r="F73" s="199">
        <v>1198</v>
      </c>
      <c r="G73" s="197">
        <v>1409</v>
      </c>
      <c r="H73" s="198">
        <v>1420</v>
      </c>
      <c r="I73" s="199">
        <v>1420</v>
      </c>
      <c r="J73" s="198">
        <v>1420</v>
      </c>
      <c r="K73" s="377">
        <v>1420</v>
      </c>
    </row>
    <row r="74" spans="1:20" ht="20.100000000000001" customHeight="1">
      <c r="A74" s="114"/>
      <c r="B74" s="114"/>
      <c r="C74" s="193"/>
      <c r="D74" s="193"/>
      <c r="E74" s="193"/>
      <c r="F74" s="193"/>
      <c r="G74" s="193"/>
      <c r="H74" s="193"/>
      <c r="I74" s="374"/>
      <c r="J74" s="193"/>
      <c r="K74" s="374"/>
      <c r="L74" s="374"/>
      <c r="M74" s="374"/>
      <c r="N74" s="374"/>
      <c r="O74" s="374"/>
      <c r="P74" s="374"/>
      <c r="Q74" s="374"/>
      <c r="R74" s="374"/>
      <c r="S74" s="374"/>
    </row>
    <row r="75" spans="1:20" s="176" customFormat="1" ht="20.100000000000001" customHeight="1">
      <c r="A75" s="551" t="s">
        <v>218</v>
      </c>
      <c r="B75" s="194" t="str">
        <f>A75&amp;"-"&amp;"کل مصرف"</f>
        <v>آژانس پارک-کل مصرف</v>
      </c>
      <c r="C75" s="198" t="s">
        <v>318</v>
      </c>
      <c r="D75" s="198" t="s">
        <v>318</v>
      </c>
      <c r="E75" s="198" t="s">
        <v>318</v>
      </c>
      <c r="F75" s="198" t="s">
        <v>318</v>
      </c>
      <c r="G75" s="198">
        <v>0</v>
      </c>
      <c r="H75" s="198">
        <v>0</v>
      </c>
      <c r="I75" s="199">
        <v>0</v>
      </c>
      <c r="J75" s="198">
        <v>0</v>
      </c>
      <c r="K75" s="377"/>
      <c r="L75" s="375"/>
      <c r="M75" s="375"/>
      <c r="N75" s="375"/>
      <c r="O75" s="375"/>
      <c r="P75" s="375"/>
      <c r="Q75" s="375"/>
      <c r="R75" s="375"/>
      <c r="S75" s="375"/>
      <c r="T75"/>
    </row>
    <row r="76" spans="1:20" ht="20.100000000000001" customHeight="1">
      <c r="A76" s="551"/>
      <c r="B76" s="194" t="str">
        <f>A75&amp;"-"&amp;"اوج بار"</f>
        <v>آژانس پارک-اوج بار</v>
      </c>
      <c r="C76" s="198">
        <v>742</v>
      </c>
      <c r="D76" s="198">
        <v>765</v>
      </c>
      <c r="E76" s="198">
        <v>792</v>
      </c>
      <c r="F76" s="198">
        <v>792</v>
      </c>
      <c r="G76" s="198">
        <v>983</v>
      </c>
      <c r="H76" s="198">
        <v>987</v>
      </c>
      <c r="I76" s="199">
        <v>991</v>
      </c>
      <c r="J76" s="198">
        <v>987</v>
      </c>
      <c r="K76" s="199">
        <v>991</v>
      </c>
    </row>
    <row r="77" spans="1:20" ht="20.100000000000001" customHeight="1">
      <c r="A77" s="551"/>
      <c r="B77" s="194" t="str">
        <f>A75&amp;"-"&amp;"میان باری"</f>
        <v>آژانس پارک-میان باری</v>
      </c>
      <c r="C77" s="198">
        <v>2331</v>
      </c>
      <c r="D77" s="198">
        <v>2438</v>
      </c>
      <c r="E77" s="198">
        <v>2615</v>
      </c>
      <c r="F77" s="198">
        <v>2615</v>
      </c>
      <c r="G77" s="198">
        <v>2823</v>
      </c>
      <c r="H77" s="198">
        <v>2856</v>
      </c>
      <c r="I77" s="199">
        <v>2903</v>
      </c>
      <c r="J77" s="198">
        <v>2856</v>
      </c>
      <c r="K77" s="199">
        <v>2903</v>
      </c>
    </row>
    <row r="78" spans="1:20" ht="20.100000000000001" customHeight="1">
      <c r="A78" s="551"/>
      <c r="B78" s="194" t="str">
        <f>A75&amp;"-"&amp;"کم باری"</f>
        <v>آژانس پارک-کم باری</v>
      </c>
      <c r="C78" s="198">
        <v>1262</v>
      </c>
      <c r="D78" s="198">
        <v>1268</v>
      </c>
      <c r="E78" s="198">
        <v>1288</v>
      </c>
      <c r="F78" s="198">
        <v>1288</v>
      </c>
      <c r="G78" s="198">
        <v>1512</v>
      </c>
      <c r="H78" s="198">
        <v>1527</v>
      </c>
      <c r="I78" s="199">
        <v>1540</v>
      </c>
      <c r="J78" s="198">
        <v>1527</v>
      </c>
      <c r="K78" s="199">
        <v>1540</v>
      </c>
    </row>
    <row r="79" spans="1:20" ht="20.100000000000001" customHeight="1">
      <c r="A79" s="551"/>
      <c r="B79" s="194" t="str">
        <f>A75&amp;"-"&amp;"راکتیو"</f>
        <v>آژانس پارک-راکتیو</v>
      </c>
      <c r="C79" s="198">
        <v>1296</v>
      </c>
      <c r="D79" s="198">
        <v>1300</v>
      </c>
      <c r="E79" s="198">
        <v>1308</v>
      </c>
      <c r="F79" s="198">
        <v>1308</v>
      </c>
      <c r="G79" s="203">
        <v>1532</v>
      </c>
      <c r="H79" s="198">
        <v>1535</v>
      </c>
      <c r="I79" s="199">
        <v>1540</v>
      </c>
      <c r="J79" s="198">
        <v>1535</v>
      </c>
      <c r="K79" s="199">
        <v>1540</v>
      </c>
    </row>
    <row r="80" spans="1:20" ht="20.100000000000001" customHeight="1">
      <c r="A80" s="551"/>
      <c r="B80" s="194" t="str">
        <f>A75&amp;"-"&amp;"آب"</f>
        <v>آژانس پارک-آب</v>
      </c>
      <c r="C80" s="198">
        <v>153</v>
      </c>
      <c r="D80" s="198">
        <v>166</v>
      </c>
      <c r="E80" s="198">
        <v>208</v>
      </c>
      <c r="F80" s="198">
        <v>208</v>
      </c>
      <c r="G80" s="203">
        <v>291</v>
      </c>
      <c r="H80" s="198">
        <v>1870</v>
      </c>
      <c r="I80" s="199">
        <v>1914</v>
      </c>
      <c r="J80" s="198">
        <v>1870</v>
      </c>
      <c r="K80" s="199">
        <v>1914</v>
      </c>
    </row>
    <row r="81" spans="1:20" ht="20.100000000000001" customHeight="1">
      <c r="A81" s="551"/>
      <c r="B81" s="194" t="str">
        <f>A75&amp;"-"&amp;"گاز"</f>
        <v>آژانس پارک-گاز</v>
      </c>
      <c r="C81" s="198">
        <v>4452</v>
      </c>
      <c r="D81" s="198">
        <v>4675</v>
      </c>
      <c r="E81" s="198">
        <v>4800</v>
      </c>
      <c r="F81" s="198">
        <v>4800</v>
      </c>
      <c r="G81" s="198">
        <v>9574</v>
      </c>
      <c r="H81" s="198">
        <v>9982</v>
      </c>
      <c r="I81" s="199">
        <v>10289</v>
      </c>
      <c r="J81" s="198">
        <v>9982</v>
      </c>
      <c r="K81" s="199">
        <v>10289</v>
      </c>
    </row>
    <row r="82" spans="1:20" ht="20.100000000000001" customHeight="1">
      <c r="A82" s="114"/>
      <c r="B82" s="114"/>
      <c r="C82" s="193"/>
      <c r="D82" s="193"/>
      <c r="E82" s="193"/>
      <c r="F82" s="193"/>
      <c r="G82" s="193"/>
      <c r="H82" s="193"/>
      <c r="I82" s="374"/>
      <c r="J82" s="193"/>
      <c r="K82" s="374"/>
      <c r="L82" s="374"/>
      <c r="M82" s="374"/>
      <c r="N82" s="374"/>
      <c r="O82" s="374"/>
      <c r="P82" s="374"/>
      <c r="Q82" s="374"/>
      <c r="R82" s="374"/>
      <c r="S82" s="374"/>
    </row>
    <row r="83" spans="1:20" s="176" customFormat="1" ht="20.100000000000001" customHeight="1">
      <c r="A83" s="551" t="s">
        <v>219</v>
      </c>
      <c r="B83" s="194" t="str">
        <f>A83&amp;"-"&amp;"کل مصرف"</f>
        <v>برچسب انرژی-کل مصرف</v>
      </c>
      <c r="C83" s="198">
        <v>0</v>
      </c>
      <c r="D83" s="198">
        <v>0</v>
      </c>
      <c r="E83" s="199">
        <v>0</v>
      </c>
      <c r="F83" s="199">
        <v>0</v>
      </c>
      <c r="G83" s="198">
        <v>0</v>
      </c>
      <c r="H83" s="198">
        <v>0</v>
      </c>
      <c r="I83" s="199">
        <v>0</v>
      </c>
      <c r="J83" s="198">
        <v>0</v>
      </c>
      <c r="K83" s="377">
        <v>0</v>
      </c>
      <c r="L83" s="375"/>
      <c r="M83" s="375"/>
      <c r="N83" s="375"/>
      <c r="O83" s="375"/>
      <c r="P83" s="375"/>
      <c r="Q83" s="375"/>
      <c r="R83" s="375"/>
      <c r="S83" s="375"/>
      <c r="T83"/>
    </row>
    <row r="84" spans="1:20" ht="20.100000000000001" customHeight="1">
      <c r="A84" s="551"/>
      <c r="B84" s="194" t="str">
        <f>A83&amp;"-"&amp;"اوج بار"</f>
        <v>برچسب انرژی-اوج بار</v>
      </c>
      <c r="C84" s="198">
        <v>555</v>
      </c>
      <c r="D84" s="198">
        <v>560</v>
      </c>
      <c r="E84" s="199">
        <v>566</v>
      </c>
      <c r="F84" s="199">
        <v>569</v>
      </c>
      <c r="G84" s="203">
        <v>570</v>
      </c>
      <c r="H84" s="198">
        <v>570</v>
      </c>
      <c r="I84" s="199">
        <v>570</v>
      </c>
      <c r="J84" s="198">
        <v>570</v>
      </c>
      <c r="K84" s="377">
        <v>573</v>
      </c>
    </row>
    <row r="85" spans="1:20" ht="20.100000000000001" customHeight="1">
      <c r="A85" s="551"/>
      <c r="B85" s="194" t="str">
        <f>A83&amp;"-"&amp;"میان باری"</f>
        <v>برچسب انرژی-میان باری</v>
      </c>
      <c r="C85" s="198">
        <v>2146</v>
      </c>
      <c r="D85" s="198">
        <v>2177</v>
      </c>
      <c r="E85" s="199">
        <v>2205</v>
      </c>
      <c r="F85" s="199">
        <v>2232</v>
      </c>
      <c r="G85" s="198">
        <v>2239</v>
      </c>
      <c r="H85" s="198">
        <v>2240</v>
      </c>
      <c r="I85" s="199">
        <v>2245</v>
      </c>
      <c r="J85" s="198">
        <v>2240</v>
      </c>
      <c r="K85" s="377">
        <v>2261</v>
      </c>
    </row>
    <row r="86" spans="1:20" ht="20.100000000000001" customHeight="1">
      <c r="A86" s="551"/>
      <c r="B86" s="194" t="str">
        <f>A83&amp;"-"&amp;"کم باری"</f>
        <v>برچسب انرژی-کم باری</v>
      </c>
      <c r="C86" s="198">
        <v>1009</v>
      </c>
      <c r="D86" s="198">
        <v>1018</v>
      </c>
      <c r="E86" s="199">
        <v>1028</v>
      </c>
      <c r="F86" s="199">
        <v>1034</v>
      </c>
      <c r="G86" s="198">
        <v>1035</v>
      </c>
      <c r="H86" s="198">
        <v>1035</v>
      </c>
      <c r="I86" s="199">
        <v>1036</v>
      </c>
      <c r="J86" s="198">
        <v>1035</v>
      </c>
      <c r="K86" s="377">
        <v>1041</v>
      </c>
    </row>
    <row r="87" spans="1:20" ht="20.100000000000001" customHeight="1">
      <c r="A87" s="551"/>
      <c r="B87" s="194" t="str">
        <f>A83&amp;"-"&amp;"راکتیو"</f>
        <v>برچسب انرژی-راکتیو</v>
      </c>
      <c r="C87" s="198">
        <v>2303</v>
      </c>
      <c r="D87" s="198">
        <v>2330</v>
      </c>
      <c r="E87" s="199">
        <v>2356</v>
      </c>
      <c r="F87" s="199">
        <v>2371</v>
      </c>
      <c r="G87" s="198">
        <v>2373</v>
      </c>
      <c r="H87" s="198">
        <v>2374</v>
      </c>
      <c r="I87" s="199">
        <v>2376</v>
      </c>
      <c r="J87" s="198">
        <v>2374</v>
      </c>
      <c r="K87" s="377">
        <v>2383</v>
      </c>
    </row>
    <row r="88" spans="1:20" ht="20.100000000000001" customHeight="1">
      <c r="A88" s="551"/>
      <c r="B88" s="194" t="str">
        <f>A83&amp;"-"&amp;"آب"</f>
        <v>برچسب انرژی-آب</v>
      </c>
      <c r="C88" s="198">
        <v>124</v>
      </c>
      <c r="D88" s="198">
        <v>125</v>
      </c>
      <c r="E88" s="199">
        <v>126</v>
      </c>
      <c r="F88" s="199">
        <v>127</v>
      </c>
      <c r="G88" s="203">
        <v>128</v>
      </c>
      <c r="H88" s="198">
        <v>128</v>
      </c>
      <c r="I88" s="199">
        <v>1274</v>
      </c>
      <c r="J88" s="198">
        <v>128</v>
      </c>
      <c r="K88" s="377">
        <v>1282</v>
      </c>
    </row>
    <row r="89" spans="1:20" ht="20.100000000000001" customHeight="1">
      <c r="A89" s="551"/>
      <c r="B89" s="194" t="str">
        <f>A83&amp;"-"&amp;"گاز"</f>
        <v>برچسب انرژی-گاز</v>
      </c>
      <c r="C89" s="198">
        <v>23542</v>
      </c>
      <c r="D89" s="198">
        <v>23746</v>
      </c>
      <c r="E89" s="199">
        <v>23803</v>
      </c>
      <c r="F89" s="199">
        <v>25460</v>
      </c>
      <c r="G89" s="197">
        <v>26044</v>
      </c>
      <c r="H89" s="198">
        <v>26273</v>
      </c>
      <c r="I89" s="199">
        <v>26326</v>
      </c>
      <c r="J89" s="198">
        <v>26273</v>
      </c>
      <c r="K89" s="377">
        <v>28396</v>
      </c>
    </row>
    <row r="90" spans="1:20" ht="20.100000000000001" customHeight="1">
      <c r="A90" s="114"/>
      <c r="B90" s="114"/>
      <c r="C90" s="193"/>
      <c r="D90" s="193"/>
      <c r="E90" s="193"/>
      <c r="F90" s="193"/>
      <c r="G90" s="193"/>
      <c r="H90" s="193"/>
      <c r="I90" s="374"/>
      <c r="J90" s="193"/>
      <c r="K90" s="374"/>
      <c r="L90" s="374"/>
      <c r="M90" s="374"/>
      <c r="N90" s="374"/>
      <c r="O90" s="374"/>
      <c r="P90" s="374"/>
      <c r="Q90" s="374"/>
      <c r="R90" s="374"/>
      <c r="S90" s="374"/>
    </row>
    <row r="91" spans="1:20" s="176" customFormat="1" ht="20.100000000000001" customHeight="1">
      <c r="A91" s="551" t="s">
        <v>220</v>
      </c>
      <c r="B91" s="194" t="str">
        <f>A91&amp;"-"&amp;"کل مصرف"</f>
        <v>بهین پالایه فرزاد-کل مصرف</v>
      </c>
      <c r="C91" s="198">
        <v>0</v>
      </c>
      <c r="D91" s="198">
        <v>0</v>
      </c>
      <c r="E91" s="199">
        <v>0</v>
      </c>
      <c r="F91" s="199">
        <v>1</v>
      </c>
      <c r="G91" s="197">
        <v>1</v>
      </c>
      <c r="H91" s="198">
        <v>1</v>
      </c>
      <c r="I91" s="199">
        <v>1</v>
      </c>
      <c r="J91" s="198">
        <v>1</v>
      </c>
      <c r="K91" s="377">
        <v>1</v>
      </c>
      <c r="L91" s="375"/>
      <c r="M91" s="375"/>
      <c r="N91" s="375"/>
      <c r="O91" s="375"/>
      <c r="P91" s="375"/>
      <c r="Q91" s="375"/>
      <c r="R91" s="375"/>
      <c r="S91" s="375"/>
      <c r="T91"/>
    </row>
    <row r="92" spans="1:20" ht="20.100000000000001" customHeight="1">
      <c r="A92" s="551"/>
      <c r="B92" s="194" t="str">
        <f>A91&amp;"-"&amp;"اوج بار"</f>
        <v>بهین پالایه فرزاد-اوج بار</v>
      </c>
      <c r="C92" s="198">
        <v>19871</v>
      </c>
      <c r="D92" s="198">
        <v>20125</v>
      </c>
      <c r="E92" s="199">
        <v>20302</v>
      </c>
      <c r="F92" s="199">
        <v>20484</v>
      </c>
      <c r="G92" s="197">
        <v>20624</v>
      </c>
      <c r="H92" s="198">
        <v>20684</v>
      </c>
      <c r="I92" s="199">
        <v>20751</v>
      </c>
      <c r="J92" s="198">
        <v>20684</v>
      </c>
      <c r="K92" s="377">
        <v>20921</v>
      </c>
    </row>
    <row r="93" spans="1:20" ht="20.100000000000001" customHeight="1">
      <c r="A93" s="551"/>
      <c r="B93" s="194" t="str">
        <f>A91&amp;"-"&amp;"میان باری"</f>
        <v>بهین پالایه فرزاد-میان باری</v>
      </c>
      <c r="C93" s="198">
        <v>15495</v>
      </c>
      <c r="D93" s="198">
        <v>16105</v>
      </c>
      <c r="E93" s="199">
        <v>16543</v>
      </c>
      <c r="F93" s="199">
        <v>16938</v>
      </c>
      <c r="G93" s="197">
        <v>17265</v>
      </c>
      <c r="H93" s="198">
        <v>17410</v>
      </c>
      <c r="I93" s="199">
        <v>17555</v>
      </c>
      <c r="J93" s="198">
        <v>17410</v>
      </c>
      <c r="K93" s="377">
        <v>17941</v>
      </c>
    </row>
    <row r="94" spans="1:20" ht="20.100000000000001" customHeight="1">
      <c r="A94" s="551"/>
      <c r="B94" s="194" t="str">
        <f>A91&amp;"-"&amp;"کم باری"</f>
        <v>بهین پالایه فرزاد-کم باری</v>
      </c>
      <c r="C94" s="198">
        <v>41383</v>
      </c>
      <c r="D94" s="198">
        <v>41835</v>
      </c>
      <c r="E94" s="199">
        <v>44142</v>
      </c>
      <c r="F94" s="199">
        <v>42440</v>
      </c>
      <c r="G94" s="197">
        <v>42697</v>
      </c>
      <c r="H94" s="198">
        <v>42818</v>
      </c>
      <c r="I94" s="199">
        <v>42932</v>
      </c>
      <c r="J94" s="198">
        <v>42818</v>
      </c>
      <c r="K94" s="377">
        <v>43216</v>
      </c>
    </row>
    <row r="95" spans="1:20" ht="20.100000000000001" customHeight="1">
      <c r="A95" s="551"/>
      <c r="B95" s="194" t="str">
        <f>A91&amp;"-"&amp;"راکتیو"</f>
        <v>بهین پالایه فرزاد-راکتیو</v>
      </c>
      <c r="C95" s="198">
        <v>34960</v>
      </c>
      <c r="D95" s="198">
        <v>36696</v>
      </c>
      <c r="E95" s="199">
        <v>37697</v>
      </c>
      <c r="F95" s="199">
        <v>38498</v>
      </c>
      <c r="G95" s="197">
        <v>39195</v>
      </c>
      <c r="H95" s="198">
        <v>39565</v>
      </c>
      <c r="I95" s="199">
        <v>39896</v>
      </c>
      <c r="J95" s="198">
        <v>39565</v>
      </c>
      <c r="K95" s="377">
        <v>40892</v>
      </c>
    </row>
    <row r="96" spans="1:20" ht="20.100000000000001" customHeight="1">
      <c r="A96" s="551"/>
      <c r="B96" s="194" t="str">
        <f>A91&amp;"-"&amp;"آب"</f>
        <v>بهین پالایه فرزاد-آب</v>
      </c>
      <c r="C96" s="198">
        <v>89</v>
      </c>
      <c r="D96" s="198">
        <v>92</v>
      </c>
      <c r="E96" s="199">
        <v>93</v>
      </c>
      <c r="F96" s="199">
        <v>96</v>
      </c>
      <c r="G96" s="197">
        <v>99</v>
      </c>
      <c r="H96" s="198">
        <v>101</v>
      </c>
      <c r="I96" s="199">
        <v>101</v>
      </c>
      <c r="J96" s="198">
        <v>101</v>
      </c>
      <c r="K96" s="377">
        <v>103</v>
      </c>
    </row>
    <row r="97" spans="1:20" ht="20.100000000000001" customHeight="1">
      <c r="A97" s="551"/>
      <c r="B97" s="194" t="str">
        <f>A91&amp;"-"&amp;"گاز"</f>
        <v>بهین پالایه فرزاد-گاز</v>
      </c>
      <c r="C97" s="198">
        <v>5466</v>
      </c>
      <c r="D97" s="198">
        <v>5783</v>
      </c>
      <c r="E97" s="199">
        <v>5831</v>
      </c>
      <c r="F97" s="199">
        <v>6769</v>
      </c>
      <c r="G97" s="197">
        <v>8044</v>
      </c>
      <c r="H97" s="198">
        <v>8257</v>
      </c>
      <c r="I97" s="199">
        <v>8304</v>
      </c>
      <c r="J97" s="198">
        <v>8257</v>
      </c>
      <c r="K97" s="377">
        <v>8352</v>
      </c>
    </row>
    <row r="98" spans="1:20" ht="20.100000000000001" customHeight="1">
      <c r="A98" s="114"/>
      <c r="B98" s="114"/>
      <c r="C98" s="193"/>
      <c r="D98" s="193"/>
      <c r="E98" s="193"/>
      <c r="F98" s="193"/>
      <c r="G98" s="193"/>
      <c r="H98" s="193"/>
      <c r="I98" s="374"/>
      <c r="J98" s="193"/>
      <c r="K98" s="374"/>
      <c r="L98" s="374"/>
      <c r="M98" s="374"/>
      <c r="N98" s="374"/>
      <c r="O98" s="374"/>
      <c r="P98" s="374"/>
      <c r="Q98" s="374"/>
      <c r="R98" s="374"/>
      <c r="S98" s="374"/>
    </row>
    <row r="99" spans="1:20" s="176" customFormat="1" ht="20.100000000000001" customHeight="1">
      <c r="A99" s="551" t="s">
        <v>221</v>
      </c>
      <c r="B99" s="194" t="str">
        <f>A99&amp;"-"&amp;"کل مصرف"</f>
        <v>پایلوت سرامیک (سوله)-کل مصرف</v>
      </c>
      <c r="C99" s="198" t="s">
        <v>318</v>
      </c>
      <c r="D99" s="198" t="s">
        <v>318</v>
      </c>
      <c r="E99" s="199" t="s">
        <v>318</v>
      </c>
      <c r="F99" s="199" t="s">
        <v>318</v>
      </c>
      <c r="G99" s="197" t="s">
        <v>318</v>
      </c>
      <c r="H99" s="197" t="s">
        <v>318</v>
      </c>
      <c r="I99" s="199"/>
      <c r="J99" s="197" t="s">
        <v>318</v>
      </c>
      <c r="K99" s="377"/>
      <c r="L99" s="375"/>
      <c r="M99" s="375"/>
      <c r="N99" s="375"/>
      <c r="O99" s="375"/>
      <c r="P99" s="375"/>
      <c r="Q99" s="375"/>
      <c r="R99" s="375"/>
      <c r="S99" s="375"/>
      <c r="T99"/>
    </row>
    <row r="100" spans="1:20" ht="20.100000000000001" customHeight="1">
      <c r="A100" s="551"/>
      <c r="B100" s="194" t="str">
        <f>A99&amp;"-"&amp;"اوج بار"</f>
        <v>پایلوت سرامیک (سوله)-اوج بار</v>
      </c>
      <c r="C100" s="198" t="s">
        <v>318</v>
      </c>
      <c r="D100" s="198" t="s">
        <v>318</v>
      </c>
      <c r="E100" s="199" t="s">
        <v>318</v>
      </c>
      <c r="F100" s="199" t="s">
        <v>318</v>
      </c>
      <c r="G100" s="197" t="s">
        <v>318</v>
      </c>
      <c r="H100" s="197" t="s">
        <v>318</v>
      </c>
      <c r="I100" s="199"/>
      <c r="J100" s="197" t="s">
        <v>318</v>
      </c>
      <c r="K100" s="377"/>
    </row>
    <row r="101" spans="1:20" ht="20.100000000000001" customHeight="1">
      <c r="A101" s="551"/>
      <c r="B101" s="194" t="str">
        <f>A99&amp;"-"&amp;"میان باری"</f>
        <v>پایلوت سرامیک (سوله)-میان باری</v>
      </c>
      <c r="C101" s="198" t="s">
        <v>318</v>
      </c>
      <c r="D101" s="198" t="s">
        <v>318</v>
      </c>
      <c r="E101" s="199" t="s">
        <v>318</v>
      </c>
      <c r="F101" s="199" t="s">
        <v>318</v>
      </c>
      <c r="G101" s="197" t="s">
        <v>318</v>
      </c>
      <c r="H101" s="197" t="s">
        <v>318</v>
      </c>
      <c r="I101" s="199"/>
      <c r="J101" s="197" t="s">
        <v>318</v>
      </c>
      <c r="K101" s="377"/>
    </row>
    <row r="102" spans="1:20" ht="20.100000000000001" customHeight="1">
      <c r="A102" s="551"/>
      <c r="B102" s="194" t="str">
        <f>A99&amp;"-"&amp;"کم باری"</f>
        <v>پایلوت سرامیک (سوله)-کم باری</v>
      </c>
      <c r="C102" s="198" t="s">
        <v>318</v>
      </c>
      <c r="D102" s="198" t="s">
        <v>318</v>
      </c>
      <c r="E102" s="199" t="s">
        <v>318</v>
      </c>
      <c r="F102" s="199" t="s">
        <v>318</v>
      </c>
      <c r="G102" s="197" t="s">
        <v>318</v>
      </c>
      <c r="H102" s="197" t="s">
        <v>318</v>
      </c>
      <c r="I102" s="199"/>
      <c r="J102" s="197" t="s">
        <v>318</v>
      </c>
      <c r="K102" s="377"/>
    </row>
    <row r="103" spans="1:20" ht="20.100000000000001" customHeight="1">
      <c r="A103" s="551"/>
      <c r="B103" s="194" t="str">
        <f>A99&amp;"-"&amp;"راکتیو"</f>
        <v>پایلوت سرامیک (سوله)-راکتیو</v>
      </c>
      <c r="C103" s="198" t="s">
        <v>318</v>
      </c>
      <c r="D103" s="198" t="s">
        <v>318</v>
      </c>
      <c r="E103" s="199" t="s">
        <v>318</v>
      </c>
      <c r="F103" s="199" t="s">
        <v>318</v>
      </c>
      <c r="G103" s="197" t="s">
        <v>318</v>
      </c>
      <c r="H103" s="197" t="s">
        <v>318</v>
      </c>
      <c r="I103" s="199"/>
      <c r="J103" s="197" t="s">
        <v>318</v>
      </c>
      <c r="K103" s="377"/>
    </row>
    <row r="104" spans="1:20" ht="20.100000000000001" customHeight="1">
      <c r="A104" s="551"/>
      <c r="B104" s="194" t="str">
        <f>A99&amp;"-"&amp;"آب"</f>
        <v>پایلوت سرامیک (سوله)-آب</v>
      </c>
      <c r="C104" s="198" t="s">
        <v>318</v>
      </c>
      <c r="D104" s="198" t="s">
        <v>318</v>
      </c>
      <c r="E104" s="199" t="s">
        <v>318</v>
      </c>
      <c r="F104" s="199" t="s">
        <v>318</v>
      </c>
      <c r="G104" s="197" t="s">
        <v>318</v>
      </c>
      <c r="H104" s="197" t="s">
        <v>318</v>
      </c>
      <c r="I104" s="199"/>
      <c r="J104" s="197" t="s">
        <v>318</v>
      </c>
      <c r="K104" s="377"/>
    </row>
    <row r="105" spans="1:20" ht="20.100000000000001" customHeight="1">
      <c r="A105" s="551"/>
      <c r="B105" s="194" t="str">
        <f>A99&amp;"-"&amp;"گاز"</f>
        <v>پایلوت سرامیک (سوله)-گاز</v>
      </c>
      <c r="C105" s="198">
        <v>90084</v>
      </c>
      <c r="D105" s="198">
        <v>90230</v>
      </c>
      <c r="E105" s="199">
        <v>91356</v>
      </c>
      <c r="F105" s="199">
        <v>93710</v>
      </c>
      <c r="G105" s="197">
        <v>99219</v>
      </c>
      <c r="H105" s="198">
        <v>100439</v>
      </c>
      <c r="I105" s="199">
        <v>100474</v>
      </c>
      <c r="J105" s="198">
        <v>100439</v>
      </c>
      <c r="K105" s="377">
        <v>100474</v>
      </c>
    </row>
    <row r="106" spans="1:20" ht="20.100000000000001" customHeight="1">
      <c r="A106" s="114"/>
      <c r="B106" s="114"/>
      <c r="C106" s="193"/>
      <c r="D106" s="193"/>
      <c r="E106" s="193"/>
      <c r="F106" s="193"/>
      <c r="G106" s="193"/>
      <c r="H106" s="193"/>
      <c r="I106" s="374"/>
      <c r="J106" s="193"/>
      <c r="K106" s="374"/>
      <c r="L106" s="374"/>
      <c r="M106" s="374"/>
      <c r="N106" s="374"/>
      <c r="O106" s="374"/>
      <c r="P106" s="374"/>
      <c r="Q106" s="374"/>
      <c r="R106" s="374"/>
      <c r="S106" s="374"/>
    </row>
    <row r="107" spans="1:20" s="176" customFormat="1" ht="20.100000000000001" customHeight="1">
      <c r="A107" s="551" t="s">
        <v>222</v>
      </c>
      <c r="B107" s="194" t="str">
        <f>A107&amp;"-"&amp;"کل مصرف"</f>
        <v>پایلوت سرامیک-کل مصرف</v>
      </c>
      <c r="C107" s="198">
        <v>0</v>
      </c>
      <c r="D107" s="198">
        <v>0</v>
      </c>
      <c r="E107" s="199">
        <v>0</v>
      </c>
      <c r="F107" s="199">
        <v>0</v>
      </c>
      <c r="G107" s="198">
        <v>0</v>
      </c>
      <c r="H107" s="198">
        <v>0</v>
      </c>
      <c r="I107" s="199">
        <v>0</v>
      </c>
      <c r="J107" s="198">
        <v>0</v>
      </c>
      <c r="K107" s="377"/>
      <c r="L107" s="375"/>
      <c r="M107" s="375"/>
      <c r="N107" s="375"/>
      <c r="O107" s="375"/>
      <c r="P107" s="375"/>
      <c r="Q107" s="375"/>
      <c r="R107" s="375"/>
      <c r="S107" s="375"/>
      <c r="T107"/>
    </row>
    <row r="108" spans="1:20" ht="20.100000000000001" customHeight="1">
      <c r="A108" s="551"/>
      <c r="B108" s="194" t="str">
        <f>A107&amp;"-"&amp;"اوج بار"</f>
        <v>پایلوت سرامیک-اوج بار</v>
      </c>
      <c r="C108" s="198">
        <v>537</v>
      </c>
      <c r="D108" s="198">
        <v>578</v>
      </c>
      <c r="E108" s="199">
        <v>592</v>
      </c>
      <c r="F108" s="199">
        <v>635</v>
      </c>
      <c r="G108" s="198">
        <v>652</v>
      </c>
      <c r="H108" s="198">
        <v>678</v>
      </c>
      <c r="I108" s="199">
        <v>683</v>
      </c>
      <c r="J108" s="198">
        <v>678</v>
      </c>
      <c r="K108" s="377">
        <v>702</v>
      </c>
    </row>
    <row r="109" spans="1:20" ht="20.100000000000001" customHeight="1">
      <c r="A109" s="551"/>
      <c r="B109" s="194" t="str">
        <f>A107&amp;"-"&amp;"میان باری"</f>
        <v>پایلوت سرامیک-میان باری</v>
      </c>
      <c r="C109" s="198">
        <v>2993</v>
      </c>
      <c r="D109" s="198">
        <v>3225</v>
      </c>
      <c r="E109" s="199">
        <v>3291</v>
      </c>
      <c r="F109" s="199">
        <v>3440</v>
      </c>
      <c r="G109" s="198">
        <v>3492</v>
      </c>
      <c r="H109" s="198">
        <v>3589</v>
      </c>
      <c r="I109" s="199">
        <v>3627</v>
      </c>
      <c r="J109" s="198">
        <v>3589</v>
      </c>
      <c r="K109" s="377">
        <v>3745</v>
      </c>
    </row>
    <row r="110" spans="1:20" ht="20.100000000000001" customHeight="1">
      <c r="A110" s="551"/>
      <c r="B110" s="194" t="str">
        <f>A107&amp;"-"&amp;"کم باری"</f>
        <v>پایلوت سرامیک-کم باری</v>
      </c>
      <c r="C110" s="198">
        <v>807</v>
      </c>
      <c r="D110" s="198">
        <v>864</v>
      </c>
      <c r="E110" s="199">
        <v>888</v>
      </c>
      <c r="F110" s="199">
        <v>977</v>
      </c>
      <c r="G110" s="198">
        <v>996</v>
      </c>
      <c r="H110" s="198">
        <v>1012</v>
      </c>
      <c r="I110" s="377">
        <v>1024</v>
      </c>
      <c r="J110" s="198">
        <v>1012</v>
      </c>
      <c r="K110" s="377">
        <v>1050</v>
      </c>
    </row>
    <row r="111" spans="1:20" ht="20.100000000000001" customHeight="1">
      <c r="A111" s="551"/>
      <c r="B111" s="194" t="str">
        <f>A107&amp;"-"&amp;"راکتیو"</f>
        <v>پایلوت سرامیک-راکتیو</v>
      </c>
      <c r="C111" s="198">
        <v>930</v>
      </c>
      <c r="D111" s="198">
        <v>1000</v>
      </c>
      <c r="E111" s="199">
        <v>1022</v>
      </c>
      <c r="F111" s="199">
        <v>1094</v>
      </c>
      <c r="G111" s="198">
        <v>1135</v>
      </c>
      <c r="H111" s="198">
        <v>1139</v>
      </c>
      <c r="I111" s="377">
        <v>1143</v>
      </c>
      <c r="J111" s="198">
        <v>1139</v>
      </c>
      <c r="K111" s="377">
        <v>1167</v>
      </c>
    </row>
    <row r="112" spans="1:20" ht="20.100000000000001" customHeight="1">
      <c r="A112" s="551"/>
      <c r="B112" s="194" t="str">
        <f>A107&amp;"-"&amp;"آب"</f>
        <v>پایلوت سرامیک-آب</v>
      </c>
      <c r="C112" s="198" t="s">
        <v>318</v>
      </c>
      <c r="D112" s="198" t="s">
        <v>318</v>
      </c>
      <c r="E112" s="199" t="s">
        <v>318</v>
      </c>
      <c r="F112" s="207" t="s">
        <v>318</v>
      </c>
      <c r="G112" s="198" t="s">
        <v>318</v>
      </c>
      <c r="H112" s="198" t="s">
        <v>318</v>
      </c>
      <c r="I112" s="199"/>
      <c r="J112" s="198" t="s">
        <v>318</v>
      </c>
      <c r="K112" s="377" t="s">
        <v>318</v>
      </c>
    </row>
    <row r="113" spans="1:20" ht="20.100000000000001" customHeight="1">
      <c r="A113" s="551"/>
      <c r="B113" s="194" t="str">
        <f>A107&amp;"-"&amp;"گاز"</f>
        <v>پایلوت سرامیک-گاز</v>
      </c>
      <c r="C113" s="208">
        <v>116135</v>
      </c>
      <c r="D113" s="208">
        <v>116399</v>
      </c>
      <c r="E113" s="199">
        <v>117562</v>
      </c>
      <c r="F113" s="199">
        <v>120456</v>
      </c>
      <c r="G113" s="198">
        <v>126917</v>
      </c>
      <c r="H113" s="198">
        <v>127880</v>
      </c>
      <c r="I113" s="199">
        <v>127903</v>
      </c>
      <c r="J113" s="198">
        <v>127880</v>
      </c>
      <c r="K113" s="377">
        <v>127903</v>
      </c>
    </row>
    <row r="114" spans="1:20" ht="20.100000000000001" customHeight="1">
      <c r="A114" s="114"/>
      <c r="B114" s="114"/>
      <c r="C114" s="193"/>
      <c r="D114" s="193"/>
      <c r="E114" s="193"/>
      <c r="F114" s="193"/>
      <c r="G114" s="193"/>
      <c r="H114" s="193"/>
      <c r="I114" s="374"/>
      <c r="J114" s="193"/>
      <c r="K114" s="374"/>
      <c r="L114" s="374"/>
      <c r="M114" s="374"/>
      <c r="N114" s="374"/>
      <c r="O114" s="374"/>
      <c r="P114" s="374"/>
      <c r="Q114" s="374"/>
      <c r="R114" s="374"/>
      <c r="S114" s="374"/>
    </row>
    <row r="115" spans="1:20" s="176" customFormat="1" ht="20.100000000000001" customHeight="1">
      <c r="A115" s="551" t="s">
        <v>223</v>
      </c>
      <c r="B115" s="194" t="str">
        <f>A115&amp;"-"&amp;"کل مصرف"</f>
        <v>پدیده انرژی پارسیان-کل مصرف</v>
      </c>
      <c r="C115" s="209">
        <v>0</v>
      </c>
      <c r="D115" s="209">
        <v>5</v>
      </c>
      <c r="E115" s="199">
        <v>4</v>
      </c>
      <c r="F115" s="199">
        <v>5</v>
      </c>
      <c r="G115" s="197">
        <v>6</v>
      </c>
      <c r="H115" s="198">
        <v>5</v>
      </c>
      <c r="I115" s="199">
        <v>5</v>
      </c>
      <c r="J115" s="198">
        <v>5</v>
      </c>
      <c r="K115" s="377">
        <v>7</v>
      </c>
      <c r="L115" s="375"/>
      <c r="M115" s="375"/>
      <c r="N115" s="375"/>
      <c r="O115" s="375"/>
      <c r="P115" s="375"/>
      <c r="Q115" s="375"/>
      <c r="R115" s="375"/>
      <c r="S115" s="375"/>
      <c r="T115"/>
    </row>
    <row r="116" spans="1:20" ht="20.100000000000001" customHeight="1">
      <c r="A116" s="551"/>
      <c r="B116" s="194" t="str">
        <f>A115&amp;"-"&amp;"اوج بار"</f>
        <v>پدیده انرژی پارسیان-اوج بار</v>
      </c>
      <c r="C116" s="198">
        <v>7979</v>
      </c>
      <c r="D116" s="198">
        <v>8605</v>
      </c>
      <c r="E116" s="199">
        <v>9016</v>
      </c>
      <c r="F116" s="199">
        <v>9459</v>
      </c>
      <c r="G116" s="197">
        <v>9908</v>
      </c>
      <c r="H116" s="198">
        <v>10089</v>
      </c>
      <c r="I116" s="199">
        <v>10223</v>
      </c>
      <c r="J116" s="198">
        <v>10089</v>
      </c>
      <c r="K116" s="377">
        <v>10650</v>
      </c>
    </row>
    <row r="117" spans="1:20" ht="20.100000000000001" customHeight="1">
      <c r="A117" s="551"/>
      <c r="B117" s="194" t="str">
        <f>A115&amp;"-"&amp;"میان باری"</f>
        <v>پدیده انرژی پارسیان-میان باری</v>
      </c>
      <c r="C117" s="198">
        <v>27044</v>
      </c>
      <c r="D117" s="198">
        <v>30409</v>
      </c>
      <c r="E117" s="199">
        <v>32605</v>
      </c>
      <c r="F117" s="199">
        <v>35119</v>
      </c>
      <c r="G117" s="197">
        <v>37611</v>
      </c>
      <c r="H117" s="198">
        <v>38558</v>
      </c>
      <c r="I117" s="199">
        <v>39553</v>
      </c>
      <c r="J117" s="198">
        <v>38558</v>
      </c>
      <c r="K117" s="377">
        <v>41838</v>
      </c>
    </row>
    <row r="118" spans="1:20" ht="20.100000000000001" customHeight="1">
      <c r="A118" s="551"/>
      <c r="B118" s="194" t="str">
        <f>A115&amp;"-"&amp;"کم باری"</f>
        <v>پدیده انرژی پارسیان-کم باری</v>
      </c>
      <c r="C118" s="198">
        <v>6445</v>
      </c>
      <c r="D118" s="198">
        <v>6945</v>
      </c>
      <c r="E118" s="199">
        <v>7288</v>
      </c>
      <c r="F118" s="199">
        <v>7762</v>
      </c>
      <c r="G118" s="197">
        <v>8191</v>
      </c>
      <c r="H118" s="198">
        <v>8367</v>
      </c>
      <c r="I118" s="199">
        <v>8532</v>
      </c>
      <c r="J118" s="198">
        <v>8367</v>
      </c>
      <c r="K118" s="377">
        <v>8901</v>
      </c>
    </row>
    <row r="119" spans="1:20" ht="20.100000000000001" customHeight="1">
      <c r="A119" s="551"/>
      <c r="B119" s="194" t="str">
        <f>A115&amp;"-"&amp;"راکتیو"</f>
        <v>پدیده انرژی پارسیان-راکتیو</v>
      </c>
      <c r="C119" s="198">
        <v>27821</v>
      </c>
      <c r="D119" s="198">
        <v>30099</v>
      </c>
      <c r="E119" s="199">
        <v>31386</v>
      </c>
      <c r="F119" s="199">
        <v>32890</v>
      </c>
      <c r="G119" s="197">
        <v>34091</v>
      </c>
      <c r="H119" s="198">
        <v>34507</v>
      </c>
      <c r="I119" s="199">
        <v>35120</v>
      </c>
      <c r="J119" s="198">
        <v>34507</v>
      </c>
      <c r="K119" s="377">
        <v>36028</v>
      </c>
    </row>
    <row r="120" spans="1:20" ht="20.100000000000001" customHeight="1">
      <c r="A120" s="551"/>
      <c r="B120" s="194" t="str">
        <f>A115&amp;"-"&amp;"آب"</f>
        <v>پدیده انرژی پارسیان-آب</v>
      </c>
      <c r="C120" s="198">
        <v>170</v>
      </c>
      <c r="D120" s="198">
        <v>242</v>
      </c>
      <c r="E120" s="199">
        <v>292</v>
      </c>
      <c r="F120" s="199">
        <v>33</v>
      </c>
      <c r="G120" s="206">
        <v>38</v>
      </c>
      <c r="H120" s="198">
        <v>401</v>
      </c>
      <c r="I120" s="199">
        <v>425</v>
      </c>
      <c r="J120" s="198">
        <v>401</v>
      </c>
      <c r="K120" s="377">
        <v>481</v>
      </c>
    </row>
    <row r="121" spans="1:20" ht="20.100000000000001" customHeight="1">
      <c r="A121" s="551"/>
      <c r="B121" s="194" t="str">
        <f>A115&amp;"-"&amp;"گاز"</f>
        <v>پدیده انرژی پارسیان-گاز</v>
      </c>
      <c r="C121" s="198">
        <v>41343</v>
      </c>
      <c r="D121" s="198">
        <v>42164</v>
      </c>
      <c r="E121" s="199">
        <v>42293</v>
      </c>
      <c r="F121" s="199">
        <v>46415</v>
      </c>
      <c r="G121" s="197">
        <v>52614</v>
      </c>
      <c r="H121" s="198">
        <v>54014</v>
      </c>
      <c r="I121" s="199">
        <v>54230</v>
      </c>
      <c r="J121" s="198">
        <v>54014</v>
      </c>
      <c r="K121" s="377">
        <v>54411</v>
      </c>
    </row>
    <row r="122" spans="1:20" ht="20.100000000000001" customHeight="1">
      <c r="A122" s="114"/>
      <c r="B122" s="114"/>
      <c r="C122" s="193"/>
      <c r="D122" s="193"/>
      <c r="E122" s="193"/>
      <c r="F122" s="193"/>
      <c r="G122" s="193"/>
      <c r="H122" s="193"/>
      <c r="I122" s="374"/>
      <c r="J122" s="193"/>
      <c r="K122" s="374"/>
      <c r="L122" s="374"/>
      <c r="M122" s="374"/>
      <c r="N122" s="374"/>
      <c r="O122" s="374"/>
      <c r="P122" s="374"/>
      <c r="Q122" s="374"/>
      <c r="R122" s="374"/>
      <c r="S122" s="374"/>
    </row>
    <row r="123" spans="1:20" s="176" customFormat="1" ht="20.100000000000001" customHeight="1">
      <c r="A123" s="551" t="s">
        <v>224</v>
      </c>
      <c r="B123" s="194" t="str">
        <f>A123&amp;"-"&amp;"کل مصرف"</f>
        <v>پرتو صنعت پاژ-کل مصرف</v>
      </c>
      <c r="C123" s="198">
        <v>0</v>
      </c>
      <c r="D123" s="198">
        <v>1.23</v>
      </c>
      <c r="E123" s="199">
        <v>1.23</v>
      </c>
      <c r="F123" s="199">
        <v>1.23</v>
      </c>
      <c r="G123" s="198">
        <v>1</v>
      </c>
      <c r="H123" s="198">
        <v>0</v>
      </c>
      <c r="I123" s="199">
        <v>0</v>
      </c>
      <c r="J123" s="198">
        <v>0</v>
      </c>
      <c r="K123" s="377">
        <v>0</v>
      </c>
      <c r="L123" s="375"/>
      <c r="M123" s="375"/>
      <c r="N123" s="375"/>
      <c r="O123" s="375"/>
      <c r="P123" s="375"/>
      <c r="Q123" s="375"/>
      <c r="R123" s="375"/>
      <c r="S123" s="375"/>
      <c r="T123"/>
    </row>
    <row r="124" spans="1:20" ht="20.100000000000001" customHeight="1">
      <c r="A124" s="551"/>
      <c r="B124" s="194" t="str">
        <f>A123&amp;"-"&amp;"اوج بار"</f>
        <v>پرتو صنعت پاژ-اوج بار</v>
      </c>
      <c r="C124" s="200">
        <v>5204</v>
      </c>
      <c r="D124" s="200">
        <v>5272</v>
      </c>
      <c r="E124" s="201">
        <v>5344</v>
      </c>
      <c r="F124" s="201">
        <v>17767</v>
      </c>
      <c r="G124" s="200">
        <v>18971</v>
      </c>
      <c r="H124" s="198">
        <v>19346</v>
      </c>
      <c r="I124" s="199">
        <v>19774</v>
      </c>
      <c r="J124" s="198">
        <v>6000</v>
      </c>
      <c r="K124" s="377">
        <v>6150</v>
      </c>
    </row>
    <row r="125" spans="1:20" ht="20.100000000000001" customHeight="1">
      <c r="A125" s="551"/>
      <c r="B125" s="194" t="str">
        <f>A123&amp;"-"&amp;"میان باری"</f>
        <v>پرتو صنعت پاژ-میان باری</v>
      </c>
      <c r="C125" s="200">
        <v>16156</v>
      </c>
      <c r="D125" s="200">
        <v>16746</v>
      </c>
      <c r="E125" s="201">
        <v>17146</v>
      </c>
      <c r="F125" s="201">
        <v>5517</v>
      </c>
      <c r="G125" s="200">
        <v>5882</v>
      </c>
      <c r="H125" s="198">
        <v>6000</v>
      </c>
      <c r="I125" s="199">
        <v>6107</v>
      </c>
      <c r="J125" s="198">
        <v>19346</v>
      </c>
      <c r="K125" s="377">
        <v>20034</v>
      </c>
    </row>
    <row r="126" spans="1:20" ht="20.100000000000001" customHeight="1">
      <c r="A126" s="551"/>
      <c r="B126" s="194" t="str">
        <f>A123&amp;"-"&amp;"کم باری"</f>
        <v>پرتو صنعت پاژ-کم باری</v>
      </c>
      <c r="C126" s="198">
        <v>10281</v>
      </c>
      <c r="D126" s="198">
        <v>10316</v>
      </c>
      <c r="E126" s="199">
        <v>10356</v>
      </c>
      <c r="F126" s="199">
        <v>10557</v>
      </c>
      <c r="G126" s="198">
        <v>11338</v>
      </c>
      <c r="H126" s="198">
        <v>11591</v>
      </c>
      <c r="I126" s="199">
        <v>11815</v>
      </c>
      <c r="J126" s="198">
        <v>11591</v>
      </c>
      <c r="K126" s="377">
        <v>11868</v>
      </c>
    </row>
    <row r="127" spans="1:20" ht="20.100000000000001" customHeight="1">
      <c r="A127" s="551"/>
      <c r="B127" s="194" t="str">
        <f>A123&amp;"-"&amp;"راکتیو"</f>
        <v>پرتو صنعت پاژ-راکتیو</v>
      </c>
      <c r="C127" s="198">
        <v>21254</v>
      </c>
      <c r="D127" s="198">
        <v>22748</v>
      </c>
      <c r="E127" s="199">
        <v>23742</v>
      </c>
      <c r="F127" s="199">
        <v>25218</v>
      </c>
      <c r="G127" s="198">
        <v>26450</v>
      </c>
      <c r="H127" s="198">
        <v>26722</v>
      </c>
      <c r="I127" s="199">
        <v>27271</v>
      </c>
      <c r="J127" s="198">
        <v>26722</v>
      </c>
      <c r="K127" s="377">
        <v>27838</v>
      </c>
    </row>
    <row r="128" spans="1:20" ht="20.100000000000001" customHeight="1">
      <c r="A128" s="551"/>
      <c r="B128" s="194" t="str">
        <f>A123&amp;"-"&amp;"آب"</f>
        <v>پرتو صنعت پاژ-آب</v>
      </c>
      <c r="C128" s="198">
        <v>2340</v>
      </c>
      <c r="D128" s="198">
        <v>2640</v>
      </c>
      <c r="E128" s="199">
        <v>2877</v>
      </c>
      <c r="F128" s="199">
        <v>3106</v>
      </c>
      <c r="G128" s="198">
        <v>3321</v>
      </c>
      <c r="H128" s="198">
        <v>337</v>
      </c>
      <c r="I128" s="199">
        <v>347</v>
      </c>
      <c r="J128" s="198">
        <v>337</v>
      </c>
      <c r="K128" s="377">
        <v>391</v>
      </c>
    </row>
    <row r="129" spans="1:20" ht="20.100000000000001" customHeight="1">
      <c r="A129" s="551"/>
      <c r="B129" s="194" t="str">
        <f>A123&amp;"-"&amp;"گاز"</f>
        <v>پرتو صنعت پاژ-گاز</v>
      </c>
      <c r="C129" s="198">
        <v>62423</v>
      </c>
      <c r="D129" s="198">
        <v>76493</v>
      </c>
      <c r="E129" s="199">
        <v>76757</v>
      </c>
      <c r="F129" s="199">
        <v>91456</v>
      </c>
      <c r="G129" s="198">
        <v>118810</v>
      </c>
      <c r="H129" s="198">
        <v>122632</v>
      </c>
      <c r="I129" s="199">
        <v>123328</v>
      </c>
      <c r="J129" s="198">
        <v>122632</v>
      </c>
      <c r="K129" s="377">
        <v>133707</v>
      </c>
    </row>
    <row r="130" spans="1:20" ht="20.100000000000001" customHeight="1">
      <c r="A130" s="114"/>
      <c r="B130" s="114"/>
      <c r="C130" s="193"/>
      <c r="D130" s="193"/>
      <c r="E130" s="193"/>
      <c r="F130" s="193"/>
      <c r="G130" s="193"/>
      <c r="H130" s="193"/>
      <c r="I130" s="374"/>
      <c r="J130" s="193"/>
      <c r="K130" s="374"/>
      <c r="L130" s="374"/>
      <c r="M130" s="374"/>
      <c r="N130" s="374"/>
      <c r="O130" s="374"/>
      <c r="P130" s="374"/>
      <c r="Q130" s="374"/>
      <c r="R130" s="374"/>
      <c r="S130" s="374"/>
    </row>
    <row r="131" spans="1:20" s="176" customFormat="1" ht="20.100000000000001" customHeight="1">
      <c r="A131" s="551" t="s">
        <v>225</v>
      </c>
      <c r="B131" s="194" t="str">
        <f>A131&amp;"-"&amp;"کل مصرف"</f>
        <v>پروتئین نو ترکیب طاها (1)-کل مصرف</v>
      </c>
      <c r="C131" s="198">
        <v>0</v>
      </c>
      <c r="D131" s="198">
        <v>6</v>
      </c>
      <c r="E131" s="199">
        <v>5</v>
      </c>
      <c r="F131" s="199">
        <v>6</v>
      </c>
      <c r="G131" s="197">
        <v>11</v>
      </c>
      <c r="H131" s="198">
        <v>0</v>
      </c>
      <c r="I131" s="199">
        <v>10</v>
      </c>
      <c r="J131" s="198">
        <v>0</v>
      </c>
      <c r="K131" s="377">
        <v>11</v>
      </c>
      <c r="L131" s="375"/>
      <c r="M131" s="375"/>
      <c r="N131" s="375"/>
      <c r="O131" s="375"/>
      <c r="P131" s="375"/>
      <c r="Q131" s="375"/>
      <c r="R131" s="375"/>
      <c r="S131" s="375"/>
      <c r="T131"/>
    </row>
    <row r="132" spans="1:20" ht="20.100000000000001" customHeight="1">
      <c r="A132" s="551"/>
      <c r="B132" s="194" t="str">
        <f>A131&amp;"-"&amp;"اوج بار"</f>
        <v>پروتئین نو ترکیب طاها (1)-اوج بار</v>
      </c>
      <c r="C132" s="198">
        <v>4681</v>
      </c>
      <c r="D132" s="198">
        <v>4956</v>
      </c>
      <c r="E132" s="199">
        <v>5554</v>
      </c>
      <c r="F132" s="199">
        <v>6492</v>
      </c>
      <c r="G132" s="197">
        <v>6982</v>
      </c>
      <c r="H132" s="198">
        <v>7039</v>
      </c>
      <c r="I132" s="199">
        <v>7108</v>
      </c>
      <c r="J132" s="198">
        <v>7039</v>
      </c>
      <c r="K132" s="377">
        <v>7180</v>
      </c>
    </row>
    <row r="133" spans="1:20" ht="20.100000000000001" customHeight="1">
      <c r="A133" s="551"/>
      <c r="B133" s="194" t="str">
        <f>A131&amp;"-"&amp;"میان باری"</f>
        <v>پروتئین نو ترکیب طاها (1)-میان باری</v>
      </c>
      <c r="C133" s="198">
        <v>18916</v>
      </c>
      <c r="D133" s="198">
        <v>19339</v>
      </c>
      <c r="E133" s="199">
        <v>21661</v>
      </c>
      <c r="F133" s="199">
        <v>25169</v>
      </c>
      <c r="G133" s="197">
        <v>28465</v>
      </c>
      <c r="H133" s="198">
        <v>28585</v>
      </c>
      <c r="I133" s="199">
        <v>29281</v>
      </c>
      <c r="J133" s="198">
        <v>28585</v>
      </c>
      <c r="K133" s="377">
        <v>30230</v>
      </c>
    </row>
    <row r="134" spans="1:20" ht="20.100000000000001" customHeight="1">
      <c r="A134" s="551"/>
      <c r="B134" s="194" t="str">
        <f>A131&amp;"-"&amp;"کم باری"</f>
        <v>پروتئین نو ترکیب طاها (1)-کم باری</v>
      </c>
      <c r="C134" s="198">
        <v>7950</v>
      </c>
      <c r="D134" s="198">
        <v>8328</v>
      </c>
      <c r="E134" s="199">
        <v>9174</v>
      </c>
      <c r="F134" s="199">
        <v>10463</v>
      </c>
      <c r="G134" s="197">
        <v>11112</v>
      </c>
      <c r="H134" s="198">
        <v>11205</v>
      </c>
      <c r="I134" s="199">
        <v>11318</v>
      </c>
      <c r="J134" s="198">
        <v>11205</v>
      </c>
      <c r="K134" s="377">
        <v>11460</v>
      </c>
    </row>
    <row r="135" spans="1:20" ht="20.100000000000001" customHeight="1">
      <c r="A135" s="551"/>
      <c r="B135" s="194" t="str">
        <f>A131&amp;"-"&amp;"راکتیو"</f>
        <v>پروتئین نو ترکیب طاها (1)-راکتیو</v>
      </c>
      <c r="C135" s="198">
        <v>3911</v>
      </c>
      <c r="D135" s="198">
        <v>4106</v>
      </c>
      <c r="E135" s="199">
        <v>4174</v>
      </c>
      <c r="F135" s="199">
        <v>4274</v>
      </c>
      <c r="G135" s="197">
        <v>4322</v>
      </c>
      <c r="H135" s="198">
        <v>4336</v>
      </c>
      <c r="I135" s="199">
        <v>4340</v>
      </c>
      <c r="J135" s="198">
        <v>4336</v>
      </c>
      <c r="K135" s="377">
        <v>4439</v>
      </c>
    </row>
    <row r="136" spans="1:20" ht="20.100000000000001" customHeight="1">
      <c r="A136" s="551"/>
      <c r="B136" s="194" t="str">
        <f>A131&amp;"-"&amp;"آب"</f>
        <v>پروتئین نو ترکیب طاها (1)-آب</v>
      </c>
      <c r="C136" s="198">
        <v>692</v>
      </c>
      <c r="D136" s="198">
        <v>749</v>
      </c>
      <c r="E136" s="199">
        <v>845</v>
      </c>
      <c r="F136" s="199">
        <v>904</v>
      </c>
      <c r="G136" s="203">
        <v>963</v>
      </c>
      <c r="H136" s="203">
        <v>982</v>
      </c>
      <c r="I136" s="221">
        <v>982</v>
      </c>
      <c r="J136" s="203">
        <v>982</v>
      </c>
      <c r="K136" s="377">
        <v>982</v>
      </c>
    </row>
    <row r="137" spans="1:20" ht="20.100000000000001" customHeight="1">
      <c r="A137" s="551"/>
      <c r="B137" s="194" t="str">
        <f>A131&amp;"-"&amp;"گاز"</f>
        <v>پروتئین نو ترکیب طاها (1)-گاز</v>
      </c>
      <c r="C137" s="198">
        <v>2215</v>
      </c>
      <c r="D137" s="198">
        <v>2218</v>
      </c>
      <c r="E137" s="199">
        <v>2281</v>
      </c>
      <c r="F137" s="199">
        <v>5230</v>
      </c>
      <c r="G137" s="203">
        <v>8179</v>
      </c>
      <c r="H137" s="203">
        <v>8671</v>
      </c>
      <c r="I137" s="221">
        <v>8671</v>
      </c>
      <c r="J137" s="203">
        <v>8671</v>
      </c>
      <c r="K137" s="377">
        <v>10300</v>
      </c>
    </row>
    <row r="138" spans="1:20" ht="20.100000000000001" customHeight="1">
      <c r="A138" s="114"/>
      <c r="B138" s="114"/>
      <c r="C138" s="193"/>
      <c r="D138" s="193"/>
      <c r="E138" s="193"/>
      <c r="F138" s="193"/>
      <c r="G138" s="193"/>
      <c r="H138" s="193"/>
      <c r="I138" s="374"/>
      <c r="J138" s="193"/>
      <c r="K138" s="374"/>
      <c r="L138" s="374"/>
      <c r="M138" s="374"/>
      <c r="N138" s="374"/>
      <c r="O138" s="374"/>
      <c r="P138" s="374"/>
      <c r="Q138" s="374"/>
      <c r="R138" s="374"/>
      <c r="S138" s="374"/>
    </row>
    <row r="139" spans="1:20" s="176" customFormat="1" ht="20.100000000000001" customHeight="1">
      <c r="A139" s="551" t="s">
        <v>226</v>
      </c>
      <c r="B139" s="194" t="str">
        <f>A139&amp;"-"&amp;"کل مصرف"</f>
        <v>پروتئین نو ترکیب طاها (2)-کل مصرف</v>
      </c>
      <c r="C139" s="198" t="s">
        <v>318</v>
      </c>
      <c r="D139" s="198" t="s">
        <v>318</v>
      </c>
      <c r="E139" s="199" t="s">
        <v>318</v>
      </c>
      <c r="F139" s="199" t="s">
        <v>318</v>
      </c>
      <c r="G139" s="197" t="s">
        <v>318</v>
      </c>
      <c r="H139" s="197" t="s">
        <v>318</v>
      </c>
      <c r="I139" s="197" t="s">
        <v>318</v>
      </c>
      <c r="J139" s="197" t="s">
        <v>318</v>
      </c>
      <c r="K139" s="197" t="s">
        <v>318</v>
      </c>
      <c r="L139" s="375"/>
      <c r="M139" s="375"/>
      <c r="N139" s="375"/>
      <c r="O139" s="375"/>
      <c r="P139" s="375"/>
      <c r="Q139" s="375"/>
      <c r="R139" s="375"/>
      <c r="S139" s="375"/>
      <c r="T139"/>
    </row>
    <row r="140" spans="1:20" ht="20.100000000000001" customHeight="1">
      <c r="A140" s="551"/>
      <c r="B140" s="194" t="str">
        <f>A139&amp;"-"&amp;"اوج بار"</f>
        <v>پروتئین نو ترکیب طاها (2)-اوج بار</v>
      </c>
      <c r="C140" s="198" t="s">
        <v>318</v>
      </c>
      <c r="D140" s="198" t="s">
        <v>318</v>
      </c>
      <c r="E140" s="199" t="s">
        <v>318</v>
      </c>
      <c r="F140" s="199" t="s">
        <v>318</v>
      </c>
      <c r="G140" s="197" t="s">
        <v>318</v>
      </c>
      <c r="H140" s="197" t="s">
        <v>318</v>
      </c>
      <c r="I140" s="197" t="s">
        <v>318</v>
      </c>
      <c r="J140" s="197" t="s">
        <v>318</v>
      </c>
      <c r="K140" s="197" t="s">
        <v>318</v>
      </c>
    </row>
    <row r="141" spans="1:20" ht="20.100000000000001" customHeight="1">
      <c r="A141" s="551"/>
      <c r="B141" s="194" t="str">
        <f>A139&amp;"-"&amp;"میان باری"</f>
        <v>پروتئین نو ترکیب طاها (2)-میان باری</v>
      </c>
      <c r="C141" s="198" t="s">
        <v>318</v>
      </c>
      <c r="D141" s="198" t="s">
        <v>318</v>
      </c>
      <c r="E141" s="199" t="s">
        <v>318</v>
      </c>
      <c r="F141" s="199" t="s">
        <v>318</v>
      </c>
      <c r="G141" s="197" t="s">
        <v>318</v>
      </c>
      <c r="H141" s="197" t="s">
        <v>318</v>
      </c>
      <c r="I141" s="197" t="s">
        <v>318</v>
      </c>
      <c r="J141" s="197" t="s">
        <v>318</v>
      </c>
      <c r="K141" s="197" t="s">
        <v>318</v>
      </c>
    </row>
    <row r="142" spans="1:20" ht="20.100000000000001" customHeight="1">
      <c r="A142" s="551"/>
      <c r="B142" s="194" t="str">
        <f>A139&amp;"-"&amp;"کم باری"</f>
        <v>پروتئین نو ترکیب طاها (2)-کم باری</v>
      </c>
      <c r="C142" s="198" t="s">
        <v>318</v>
      </c>
      <c r="D142" s="198" t="s">
        <v>318</v>
      </c>
      <c r="E142" s="199" t="s">
        <v>318</v>
      </c>
      <c r="F142" s="199" t="s">
        <v>318</v>
      </c>
      <c r="G142" s="197" t="s">
        <v>318</v>
      </c>
      <c r="H142" s="197" t="s">
        <v>318</v>
      </c>
      <c r="I142" s="197" t="s">
        <v>318</v>
      </c>
      <c r="J142" s="197" t="s">
        <v>318</v>
      </c>
      <c r="K142" s="197" t="s">
        <v>318</v>
      </c>
    </row>
    <row r="143" spans="1:20" ht="20.100000000000001" customHeight="1">
      <c r="A143" s="551"/>
      <c r="B143" s="194" t="str">
        <f>A139&amp;"-"&amp;"راکتیو"</f>
        <v>پروتئین نو ترکیب طاها (2)-راکتیو</v>
      </c>
      <c r="C143" s="198" t="s">
        <v>318</v>
      </c>
      <c r="D143" s="198" t="s">
        <v>318</v>
      </c>
      <c r="E143" s="199" t="s">
        <v>318</v>
      </c>
      <c r="F143" s="199" t="s">
        <v>318</v>
      </c>
      <c r="G143" s="197" t="s">
        <v>318</v>
      </c>
      <c r="H143" s="197" t="s">
        <v>318</v>
      </c>
      <c r="I143" s="197" t="s">
        <v>318</v>
      </c>
      <c r="J143" s="197" t="s">
        <v>318</v>
      </c>
      <c r="K143" s="197" t="s">
        <v>318</v>
      </c>
    </row>
    <row r="144" spans="1:20" ht="20.100000000000001" customHeight="1">
      <c r="A144" s="551"/>
      <c r="B144" s="194" t="str">
        <f>A139&amp;"-"&amp;"آب"</f>
        <v>پروتئین نو ترکیب طاها (2)-آب</v>
      </c>
      <c r="C144" s="198" t="s">
        <v>318</v>
      </c>
      <c r="D144" s="198" t="s">
        <v>318</v>
      </c>
      <c r="E144" s="199" t="s">
        <v>318</v>
      </c>
      <c r="F144" s="199" t="s">
        <v>318</v>
      </c>
      <c r="G144" s="197" t="s">
        <v>318</v>
      </c>
      <c r="H144" s="197" t="s">
        <v>318</v>
      </c>
      <c r="I144" s="197" t="s">
        <v>318</v>
      </c>
      <c r="J144" s="197" t="s">
        <v>318</v>
      </c>
      <c r="K144" s="197" t="s">
        <v>318</v>
      </c>
    </row>
    <row r="145" spans="1:20" ht="20.100000000000001" customHeight="1">
      <c r="A145" s="551"/>
      <c r="B145" s="194" t="str">
        <f>A139&amp;"-"&amp;"گاز"</f>
        <v>پروتئین نو ترکیب طاها (2)-گاز</v>
      </c>
      <c r="C145" s="198">
        <v>0</v>
      </c>
      <c r="D145" s="198">
        <v>5</v>
      </c>
      <c r="E145" s="199">
        <v>75</v>
      </c>
      <c r="F145" s="199">
        <v>182</v>
      </c>
      <c r="G145" s="197">
        <v>327</v>
      </c>
      <c r="H145" s="198">
        <v>394</v>
      </c>
      <c r="I145" s="199">
        <v>456</v>
      </c>
      <c r="J145" s="198">
        <v>394</v>
      </c>
      <c r="K145" s="377">
        <v>517</v>
      </c>
    </row>
    <row r="146" spans="1:20" ht="20.100000000000001" customHeight="1">
      <c r="A146" s="114"/>
      <c r="B146" s="114"/>
      <c r="C146" s="193"/>
      <c r="D146" s="193"/>
      <c r="E146" s="193"/>
      <c r="F146" s="193"/>
      <c r="G146" s="193"/>
      <c r="H146" s="193"/>
      <c r="I146" s="374"/>
      <c r="J146" s="193"/>
      <c r="K146" s="374"/>
      <c r="L146" s="374"/>
      <c r="M146" s="374"/>
      <c r="N146" s="374"/>
      <c r="O146" s="374"/>
      <c r="P146" s="374"/>
      <c r="Q146" s="374"/>
      <c r="R146" s="374"/>
      <c r="S146" s="374"/>
    </row>
    <row r="147" spans="1:20" s="176" customFormat="1" ht="20.100000000000001" customHeight="1">
      <c r="A147" s="553" t="s">
        <v>227</v>
      </c>
      <c r="B147" s="194" t="str">
        <f>A147&amp;"-"&amp;"کل مصرف"</f>
        <v>پشتیبانی صنایع دیار شرق-کل مصرف</v>
      </c>
      <c r="C147" s="198">
        <v>0</v>
      </c>
      <c r="D147" s="198">
        <v>0</v>
      </c>
      <c r="E147" s="199">
        <v>0</v>
      </c>
      <c r="F147" s="199">
        <v>4</v>
      </c>
      <c r="G147" s="197">
        <v>2</v>
      </c>
      <c r="H147" s="198">
        <v>4</v>
      </c>
      <c r="I147" s="199">
        <v>1</v>
      </c>
      <c r="J147" s="198">
        <v>4</v>
      </c>
      <c r="K147" s="377">
        <v>2</v>
      </c>
      <c r="L147" s="375"/>
      <c r="M147" s="375"/>
      <c r="N147" s="375"/>
      <c r="O147" s="375"/>
      <c r="P147" s="375"/>
      <c r="Q147" s="375"/>
      <c r="R147" s="375"/>
      <c r="S147" s="375"/>
      <c r="T147"/>
    </row>
    <row r="148" spans="1:20" ht="20.100000000000001" customHeight="1">
      <c r="A148" s="553"/>
      <c r="B148" s="194" t="str">
        <f>A147&amp;"-"&amp;"اوج بار"</f>
        <v>پشتیبانی صنایع دیار شرق-اوج بار</v>
      </c>
      <c r="C148" s="200">
        <v>6471</v>
      </c>
      <c r="D148" s="200">
        <v>6716</v>
      </c>
      <c r="E148" s="201">
        <v>7046</v>
      </c>
      <c r="F148" s="201">
        <v>72832</v>
      </c>
      <c r="G148" s="210">
        <v>73834</v>
      </c>
      <c r="H148" s="198">
        <v>74183</v>
      </c>
      <c r="I148" s="199">
        <v>74430</v>
      </c>
      <c r="J148" s="198">
        <v>74183</v>
      </c>
      <c r="K148" s="377">
        <v>74911</v>
      </c>
    </row>
    <row r="149" spans="1:20" ht="20.100000000000001" customHeight="1">
      <c r="A149" s="553"/>
      <c r="B149" s="194" t="str">
        <f>A147&amp;"-"&amp;"میان باری"</f>
        <v>پشتیبانی صنایع دیار شرق-میان باری</v>
      </c>
      <c r="C149" s="200">
        <v>70820</v>
      </c>
      <c r="D149" s="200">
        <v>71579</v>
      </c>
      <c r="E149" s="201">
        <v>72101</v>
      </c>
      <c r="F149" s="201">
        <v>7346</v>
      </c>
      <c r="G149" s="210">
        <v>7528</v>
      </c>
      <c r="H149" s="198">
        <v>7577</v>
      </c>
      <c r="I149" s="199">
        <v>7621</v>
      </c>
      <c r="J149" s="198">
        <v>7577</v>
      </c>
      <c r="K149" s="377">
        <v>7866</v>
      </c>
    </row>
    <row r="150" spans="1:20" ht="20.100000000000001" customHeight="1">
      <c r="A150" s="553"/>
      <c r="B150" s="194" t="str">
        <f>A147&amp;"-"&amp;"کم باری"</f>
        <v>پشتیبانی صنایع دیار شرق-کم باری</v>
      </c>
      <c r="C150" s="198">
        <v>12931</v>
      </c>
      <c r="D150" s="198">
        <v>14080</v>
      </c>
      <c r="E150" s="199">
        <v>14436</v>
      </c>
      <c r="F150" s="199">
        <v>14758</v>
      </c>
      <c r="G150" s="197">
        <v>15004</v>
      </c>
      <c r="H150" s="198">
        <v>15102</v>
      </c>
      <c r="I150" s="199">
        <v>15188</v>
      </c>
      <c r="J150" s="198">
        <v>15102</v>
      </c>
      <c r="K150" s="377">
        <v>15493</v>
      </c>
    </row>
    <row r="151" spans="1:20" ht="20.100000000000001" customHeight="1">
      <c r="A151" s="553"/>
      <c r="B151" s="194" t="str">
        <f>A147&amp;"-"&amp;"راکتیو"</f>
        <v>پشتیبانی صنایع دیار شرق-راکتیو</v>
      </c>
      <c r="C151" s="198">
        <v>141251</v>
      </c>
      <c r="D151" s="198">
        <v>145396</v>
      </c>
      <c r="E151" s="199">
        <v>145973</v>
      </c>
      <c r="F151" s="199">
        <v>146770</v>
      </c>
      <c r="G151" s="197">
        <v>148214</v>
      </c>
      <c r="H151" s="382">
        <v>148750</v>
      </c>
      <c r="I151" s="199">
        <v>148856</v>
      </c>
      <c r="J151" s="382">
        <v>148750</v>
      </c>
      <c r="K151" s="377">
        <v>149236</v>
      </c>
    </row>
    <row r="152" spans="1:20" ht="20.100000000000001" customHeight="1">
      <c r="A152" s="553"/>
      <c r="B152" s="194" t="str">
        <f>A147&amp;"-"&amp;"آب"</f>
        <v>پشتیبانی صنایع دیار شرق-آب</v>
      </c>
      <c r="C152" s="198">
        <v>1070</v>
      </c>
      <c r="D152" s="198">
        <v>1104</v>
      </c>
      <c r="E152" s="199">
        <v>1120</v>
      </c>
      <c r="F152" s="199">
        <v>1132</v>
      </c>
      <c r="G152" s="197">
        <v>1143</v>
      </c>
      <c r="H152" s="198">
        <v>1461</v>
      </c>
      <c r="I152" s="199">
        <v>1152</v>
      </c>
      <c r="J152" s="198">
        <v>1461</v>
      </c>
      <c r="K152" s="377">
        <v>1170</v>
      </c>
    </row>
    <row r="153" spans="1:20" ht="20.100000000000001" customHeight="1">
      <c r="A153" s="553"/>
      <c r="B153" s="194" t="str">
        <f>A147&amp;"-"&amp;"گاز"</f>
        <v>پشتیبانی صنایع دیار شرق-گاز</v>
      </c>
      <c r="C153" s="198">
        <v>65413</v>
      </c>
      <c r="D153" s="198">
        <v>65597</v>
      </c>
      <c r="E153" s="199">
        <v>67443</v>
      </c>
      <c r="F153" s="199">
        <v>0</v>
      </c>
      <c r="G153" s="211">
        <v>2468</v>
      </c>
      <c r="H153" s="198">
        <v>2849</v>
      </c>
      <c r="I153" s="199">
        <v>2928</v>
      </c>
      <c r="J153" s="198">
        <v>2849</v>
      </c>
      <c r="K153" s="377">
        <v>2960</v>
      </c>
    </row>
    <row r="154" spans="1:20" ht="20.100000000000001" customHeight="1">
      <c r="A154" s="114"/>
      <c r="B154" s="114"/>
      <c r="C154" s="193"/>
      <c r="D154" s="193"/>
      <c r="E154" s="193"/>
      <c r="F154" s="193"/>
      <c r="G154" s="193"/>
      <c r="H154" s="193"/>
      <c r="I154" s="374"/>
      <c r="J154" s="193"/>
      <c r="K154" s="374"/>
      <c r="L154" s="374"/>
      <c r="M154" s="374"/>
      <c r="N154" s="374"/>
      <c r="O154" s="374"/>
      <c r="P154" s="374"/>
      <c r="Q154" s="374"/>
      <c r="R154" s="374"/>
      <c r="S154" s="374"/>
    </row>
    <row r="155" spans="1:20" s="176" customFormat="1" ht="20.100000000000001" customHeight="1">
      <c r="A155" s="551" t="s">
        <v>228</v>
      </c>
      <c r="B155" s="194" t="str">
        <f>A155&amp;"-"&amp;"کل مصرف"</f>
        <v>پویش تجهیز-کل مصرف</v>
      </c>
      <c r="C155" s="198">
        <v>0</v>
      </c>
      <c r="D155" s="198">
        <v>0</v>
      </c>
      <c r="E155" s="199">
        <v>0</v>
      </c>
      <c r="F155" s="199">
        <v>5</v>
      </c>
      <c r="G155" s="198">
        <v>0</v>
      </c>
      <c r="H155" s="198">
        <v>4</v>
      </c>
      <c r="I155" s="199">
        <v>0</v>
      </c>
      <c r="J155" s="198">
        <v>4</v>
      </c>
      <c r="K155" s="377">
        <v>0</v>
      </c>
      <c r="L155" s="375"/>
      <c r="M155" s="375"/>
      <c r="N155" s="375"/>
      <c r="O155" s="375"/>
      <c r="P155" s="375"/>
      <c r="Q155" s="375"/>
      <c r="R155" s="375"/>
      <c r="S155" s="375"/>
      <c r="T155"/>
    </row>
    <row r="156" spans="1:20" ht="20.100000000000001" customHeight="1">
      <c r="A156" s="551"/>
      <c r="B156" s="194" t="str">
        <f>A155&amp;"-"&amp;"اوج بار"</f>
        <v>پویش تجهیز-اوج بار</v>
      </c>
      <c r="C156" s="198">
        <v>1802</v>
      </c>
      <c r="D156" s="198">
        <v>2186</v>
      </c>
      <c r="E156" s="199">
        <v>2332</v>
      </c>
      <c r="F156" s="199">
        <v>2531</v>
      </c>
      <c r="G156" s="203">
        <v>2730</v>
      </c>
      <c r="H156" s="198">
        <v>2824</v>
      </c>
      <c r="I156" s="221"/>
      <c r="J156" s="198">
        <v>2824</v>
      </c>
      <c r="K156" s="377">
        <v>3227</v>
      </c>
    </row>
    <row r="157" spans="1:20" ht="20.100000000000001" customHeight="1">
      <c r="A157" s="551"/>
      <c r="B157" s="194" t="str">
        <f>A155&amp;"-"&amp;"میان باری"</f>
        <v>پویش تجهیز-میان باری</v>
      </c>
      <c r="C157" s="198">
        <v>9763</v>
      </c>
      <c r="D157" s="198">
        <v>11755</v>
      </c>
      <c r="E157" s="199">
        <v>12932</v>
      </c>
      <c r="F157" s="199">
        <v>14182</v>
      </c>
      <c r="G157" s="203">
        <v>15432</v>
      </c>
      <c r="H157" s="198">
        <v>15710</v>
      </c>
      <c r="I157" s="221"/>
      <c r="J157" s="198">
        <v>15710</v>
      </c>
      <c r="K157" s="377">
        <v>16874</v>
      </c>
    </row>
    <row r="158" spans="1:20" ht="20.100000000000001" customHeight="1">
      <c r="A158" s="551"/>
      <c r="B158" s="194" t="str">
        <f>A155&amp;"-"&amp;"کم باری"</f>
        <v>پویش تجهیز-کم باری</v>
      </c>
      <c r="C158" s="198">
        <v>1145</v>
      </c>
      <c r="D158" s="198">
        <v>1349</v>
      </c>
      <c r="E158" s="199">
        <v>1445</v>
      </c>
      <c r="F158" s="199">
        <v>1641</v>
      </c>
      <c r="G158" s="203">
        <v>1837</v>
      </c>
      <c r="H158" s="198">
        <v>1903</v>
      </c>
      <c r="I158" s="221"/>
      <c r="J158" s="198">
        <v>1903</v>
      </c>
      <c r="K158" s="377">
        <v>2153</v>
      </c>
    </row>
    <row r="159" spans="1:20" ht="20.100000000000001" customHeight="1">
      <c r="A159" s="551"/>
      <c r="B159" s="194" t="str">
        <f>A155&amp;"-"&amp;"راکتیو"</f>
        <v>پویش تجهیز-راکتیو</v>
      </c>
      <c r="C159" s="198">
        <v>12815</v>
      </c>
      <c r="D159" s="198">
        <v>15586</v>
      </c>
      <c r="E159" s="199">
        <v>17106</v>
      </c>
      <c r="F159" s="199">
        <v>18526</v>
      </c>
      <c r="G159" s="203">
        <v>19946</v>
      </c>
      <c r="H159" s="198">
        <v>20102</v>
      </c>
      <c r="I159" s="221"/>
      <c r="J159" s="198">
        <v>20102</v>
      </c>
      <c r="K159" s="377">
        <v>21720</v>
      </c>
    </row>
    <row r="160" spans="1:20" ht="20.100000000000001" customHeight="1">
      <c r="A160" s="551"/>
      <c r="B160" s="194" t="str">
        <f>A155&amp;"-"&amp;"آب"</f>
        <v>پویش تجهیز-آب</v>
      </c>
      <c r="C160" s="198">
        <v>3689</v>
      </c>
      <c r="D160" s="198">
        <v>3713</v>
      </c>
      <c r="E160" s="199">
        <v>3733</v>
      </c>
      <c r="F160" s="199">
        <v>3752</v>
      </c>
      <c r="G160" s="197">
        <v>3769</v>
      </c>
      <c r="H160" s="198">
        <v>3770</v>
      </c>
      <c r="I160" s="199">
        <v>3773</v>
      </c>
      <c r="J160" s="198">
        <v>3770</v>
      </c>
      <c r="K160" s="377">
        <v>3787</v>
      </c>
    </row>
    <row r="161" spans="1:20" ht="20.100000000000001" customHeight="1">
      <c r="A161" s="551"/>
      <c r="B161" s="194" t="str">
        <f>A155&amp;"-"&amp;"گاز"</f>
        <v>پویش تجهیز-گاز</v>
      </c>
      <c r="C161" s="198">
        <v>2576</v>
      </c>
      <c r="D161" s="198">
        <v>2606</v>
      </c>
      <c r="E161" s="199">
        <v>2611</v>
      </c>
      <c r="F161" s="199">
        <v>3099</v>
      </c>
      <c r="G161" s="197">
        <v>3987</v>
      </c>
      <c r="H161" s="198">
        <v>4073</v>
      </c>
      <c r="I161" s="199">
        <v>4077</v>
      </c>
      <c r="J161" s="198">
        <v>4073</v>
      </c>
      <c r="K161" s="377">
        <v>4081</v>
      </c>
    </row>
    <row r="162" spans="1:20" ht="19.5" customHeight="1">
      <c r="A162" s="114"/>
      <c r="B162" s="114"/>
      <c r="C162" s="193"/>
      <c r="D162" s="193"/>
      <c r="E162" s="193"/>
      <c r="F162" s="193"/>
      <c r="G162" s="193"/>
      <c r="H162" s="193"/>
      <c r="I162" s="374"/>
      <c r="J162" s="193"/>
      <c r="K162" s="374"/>
      <c r="L162" s="374"/>
      <c r="M162" s="374"/>
      <c r="N162" s="374"/>
      <c r="O162" s="374"/>
      <c r="P162" s="374"/>
      <c r="Q162" s="374"/>
      <c r="R162" s="374"/>
      <c r="S162" s="374"/>
    </row>
    <row r="163" spans="1:20" s="176" customFormat="1" ht="20.100000000000001" customHeight="1">
      <c r="A163" s="551" t="s">
        <v>229</v>
      </c>
      <c r="B163" s="194" t="str">
        <f>A163&amp;"-"&amp;"کل مصرف"</f>
        <v>پویشگران مواد پارت آزمون شرق-کل مصرف</v>
      </c>
      <c r="C163" s="198">
        <v>0</v>
      </c>
      <c r="D163" s="198">
        <v>0</v>
      </c>
      <c r="E163" s="199">
        <v>0</v>
      </c>
      <c r="F163" s="199">
        <v>0</v>
      </c>
      <c r="G163" s="197">
        <v>32</v>
      </c>
      <c r="H163" s="198">
        <v>4</v>
      </c>
      <c r="I163" s="199">
        <v>0</v>
      </c>
      <c r="J163" s="198">
        <v>4</v>
      </c>
      <c r="K163" s="377">
        <v>12</v>
      </c>
      <c r="L163" s="375"/>
      <c r="M163" s="375"/>
      <c r="N163" s="375"/>
      <c r="O163" s="375"/>
      <c r="P163" s="375"/>
      <c r="Q163" s="375"/>
      <c r="R163" s="375"/>
      <c r="S163" s="375"/>
      <c r="T163"/>
    </row>
    <row r="164" spans="1:20" ht="20.100000000000001" customHeight="1">
      <c r="A164" s="551"/>
      <c r="B164" s="194" t="str">
        <f>A163&amp;"-"&amp;"اوج بار"</f>
        <v>پویشگران مواد پارت آزمون شرق-اوج بار</v>
      </c>
      <c r="C164" s="198">
        <v>19107</v>
      </c>
      <c r="D164" s="198">
        <v>19176</v>
      </c>
      <c r="E164" s="199">
        <v>19588</v>
      </c>
      <c r="F164" s="199">
        <v>19819</v>
      </c>
      <c r="G164" s="197">
        <v>19977</v>
      </c>
      <c r="H164" s="198">
        <v>19986</v>
      </c>
      <c r="I164" s="199">
        <v>20184</v>
      </c>
      <c r="J164" s="198">
        <v>19986</v>
      </c>
      <c r="K164" s="377">
        <v>20432</v>
      </c>
    </row>
    <row r="165" spans="1:20" ht="20.100000000000001" customHeight="1">
      <c r="A165" s="551"/>
      <c r="B165" s="194" t="str">
        <f>A163&amp;"-"&amp;"میان باری"</f>
        <v>پویشگران مواد پارت آزمون شرق-میان باری</v>
      </c>
      <c r="C165" s="198">
        <v>67431</v>
      </c>
      <c r="D165" s="198">
        <v>67979</v>
      </c>
      <c r="E165" s="199">
        <v>69248</v>
      </c>
      <c r="F165" s="199">
        <v>70191</v>
      </c>
      <c r="G165" s="197">
        <v>70661</v>
      </c>
      <c r="H165" s="198">
        <v>70800</v>
      </c>
      <c r="I165" s="199">
        <v>71478</v>
      </c>
      <c r="J165" s="198">
        <v>70800</v>
      </c>
      <c r="K165" s="377">
        <v>72152</v>
      </c>
    </row>
    <row r="166" spans="1:20" ht="20.100000000000001" customHeight="1">
      <c r="A166" s="551"/>
      <c r="B166" s="194" t="str">
        <f>A163&amp;"-"&amp;"کم باری"</f>
        <v>پویشگران مواد پارت آزمون شرق-کم باری</v>
      </c>
      <c r="C166" s="198">
        <v>36637</v>
      </c>
      <c r="D166" s="198">
        <v>36645</v>
      </c>
      <c r="E166" s="199">
        <v>36816</v>
      </c>
      <c r="F166" s="199">
        <v>36921</v>
      </c>
      <c r="G166" s="197">
        <v>36973</v>
      </c>
      <c r="H166" s="198">
        <v>36974</v>
      </c>
      <c r="I166" s="199">
        <v>37027</v>
      </c>
      <c r="J166" s="198">
        <v>36974</v>
      </c>
      <c r="K166" s="377">
        <v>37140</v>
      </c>
    </row>
    <row r="167" spans="1:20" ht="20.100000000000001" customHeight="1">
      <c r="A167" s="551"/>
      <c r="B167" s="194" t="str">
        <f>A163&amp;"-"&amp;"راکتیو"</f>
        <v>پویشگران مواد پارت آزمون شرق-راکتیو</v>
      </c>
      <c r="C167" s="198">
        <v>30336</v>
      </c>
      <c r="D167" s="198">
        <v>30361</v>
      </c>
      <c r="E167" s="199">
        <v>30417</v>
      </c>
      <c r="F167" s="199">
        <v>30488</v>
      </c>
      <c r="G167" s="197">
        <v>30504</v>
      </c>
      <c r="H167" s="198">
        <v>30507</v>
      </c>
      <c r="I167" s="199">
        <v>30530</v>
      </c>
      <c r="J167" s="198">
        <v>30507</v>
      </c>
      <c r="K167" s="377">
        <v>30554</v>
      </c>
    </row>
    <row r="168" spans="1:20" ht="20.100000000000001" customHeight="1">
      <c r="A168" s="551"/>
      <c r="B168" s="194" t="str">
        <f>A163&amp;"-"&amp;"آب"</f>
        <v>پویشگران مواد پارت آزمون شرق-آب</v>
      </c>
      <c r="C168" s="198">
        <v>15</v>
      </c>
      <c r="D168" s="198">
        <v>15</v>
      </c>
      <c r="E168" s="199">
        <v>15</v>
      </c>
      <c r="F168" s="199">
        <v>17</v>
      </c>
      <c r="G168" s="203">
        <v>19</v>
      </c>
      <c r="H168" s="198">
        <v>19</v>
      </c>
      <c r="I168" s="199">
        <v>20</v>
      </c>
      <c r="J168" s="198">
        <v>19</v>
      </c>
      <c r="K168" s="377">
        <v>21</v>
      </c>
    </row>
    <row r="169" spans="1:20" ht="20.100000000000001" customHeight="1">
      <c r="A169" s="551"/>
      <c r="B169" s="194" t="str">
        <f>A163&amp;"-"&amp;"گاز"</f>
        <v>پویشگران مواد پارت آزمون شرق-گاز</v>
      </c>
      <c r="C169" s="198">
        <v>30543</v>
      </c>
      <c r="D169" s="198">
        <v>30543</v>
      </c>
      <c r="E169" s="199">
        <v>30543</v>
      </c>
      <c r="F169" s="199">
        <v>30545</v>
      </c>
      <c r="G169" s="203">
        <v>30547</v>
      </c>
      <c r="H169" s="198">
        <v>30549</v>
      </c>
      <c r="I169" s="199">
        <v>30555</v>
      </c>
      <c r="J169" s="198">
        <v>30549</v>
      </c>
      <c r="K169" s="377">
        <v>30557</v>
      </c>
    </row>
    <row r="170" spans="1:20" ht="20.100000000000001" customHeight="1">
      <c r="A170" s="114"/>
      <c r="B170" s="114"/>
      <c r="C170" s="193"/>
      <c r="D170" s="193"/>
      <c r="E170" s="193"/>
      <c r="F170" s="193"/>
      <c r="G170" s="193"/>
      <c r="H170" s="193"/>
      <c r="I170" s="374"/>
      <c r="J170" s="193"/>
      <c r="K170" s="374"/>
      <c r="L170" s="374"/>
      <c r="M170" s="374"/>
      <c r="N170" s="374"/>
      <c r="O170" s="374"/>
      <c r="P170" s="374"/>
      <c r="Q170" s="374"/>
      <c r="R170" s="374"/>
      <c r="S170" s="374"/>
    </row>
    <row r="171" spans="1:20" s="176" customFormat="1" ht="20.100000000000001" customHeight="1">
      <c r="A171" s="551" t="s">
        <v>233</v>
      </c>
      <c r="B171" s="194" t="str">
        <f>A171&amp;"-"&amp;"کل مصرف"</f>
        <v>پیشگام انرژی خاور-کل مصرف</v>
      </c>
      <c r="C171" s="198">
        <v>0</v>
      </c>
      <c r="D171" s="198">
        <v>0</v>
      </c>
      <c r="E171" s="199">
        <v>0</v>
      </c>
      <c r="F171" s="199">
        <v>0</v>
      </c>
      <c r="G171" s="197">
        <v>0</v>
      </c>
      <c r="H171" s="198">
        <v>0</v>
      </c>
      <c r="I171" s="199">
        <v>0</v>
      </c>
      <c r="J171" s="198">
        <v>0</v>
      </c>
      <c r="K171" s="198">
        <v>0</v>
      </c>
      <c r="L171" s="375"/>
      <c r="M171" s="375"/>
      <c r="N171" s="375"/>
      <c r="O171" s="375"/>
      <c r="P171" s="375"/>
      <c r="Q171" s="375"/>
      <c r="R171" s="375"/>
      <c r="S171" s="375"/>
      <c r="T171"/>
    </row>
    <row r="172" spans="1:20" ht="20.100000000000001" customHeight="1">
      <c r="A172" s="551"/>
      <c r="B172" s="194" t="str">
        <f>A171&amp;"-"&amp;"اوج بار"</f>
        <v>پیشگام انرژی خاور-اوج بار</v>
      </c>
      <c r="C172" s="198">
        <v>1198</v>
      </c>
      <c r="D172" s="198">
        <v>1220</v>
      </c>
      <c r="E172" s="199">
        <v>1235</v>
      </c>
      <c r="F172" s="199">
        <v>1260</v>
      </c>
      <c r="G172" s="197">
        <v>1282</v>
      </c>
      <c r="H172" s="198">
        <v>1288</v>
      </c>
      <c r="I172" s="199">
        <v>1294</v>
      </c>
      <c r="J172" s="198">
        <v>1288</v>
      </c>
      <c r="K172" s="377">
        <v>1305</v>
      </c>
    </row>
    <row r="173" spans="1:20" ht="20.100000000000001" customHeight="1">
      <c r="A173" s="551"/>
      <c r="B173" s="194" t="str">
        <f>A171&amp;"-"&amp;"میان باری"</f>
        <v>پیشگام انرژی خاور-میان باری</v>
      </c>
      <c r="C173" s="198">
        <v>11698</v>
      </c>
      <c r="D173" s="198">
        <v>12024</v>
      </c>
      <c r="E173" s="199">
        <v>12278</v>
      </c>
      <c r="F173" s="199">
        <v>12583</v>
      </c>
      <c r="G173" s="197">
        <v>12856</v>
      </c>
      <c r="H173" s="198">
        <v>12944</v>
      </c>
      <c r="I173" s="199">
        <v>13080</v>
      </c>
      <c r="J173" s="198">
        <v>12944</v>
      </c>
      <c r="K173" s="377">
        <v>13302</v>
      </c>
    </row>
    <row r="174" spans="1:20" ht="20.100000000000001" customHeight="1">
      <c r="A174" s="551"/>
      <c r="B174" s="194" t="str">
        <f>A171&amp;"-"&amp;"کم باری"</f>
        <v>پیشگام انرژی خاور-کم باری</v>
      </c>
      <c r="C174" s="198">
        <v>687</v>
      </c>
      <c r="D174" s="198">
        <v>711</v>
      </c>
      <c r="E174" s="199">
        <v>726</v>
      </c>
      <c r="F174" s="199">
        <v>748</v>
      </c>
      <c r="G174" s="197">
        <v>770</v>
      </c>
      <c r="H174" s="198">
        <v>778</v>
      </c>
      <c r="I174" s="199">
        <v>789</v>
      </c>
      <c r="J174" s="198">
        <v>778</v>
      </c>
      <c r="K174" s="377">
        <v>826</v>
      </c>
    </row>
    <row r="175" spans="1:20" ht="20.100000000000001" customHeight="1">
      <c r="A175" s="551"/>
      <c r="B175" s="194" t="str">
        <f>A171&amp;"-"&amp;"راکتیو"</f>
        <v>پیشگام انرژی خاور-راکتیو</v>
      </c>
      <c r="C175" s="198">
        <v>2285</v>
      </c>
      <c r="D175" s="198">
        <v>2520</v>
      </c>
      <c r="E175" s="199">
        <v>2671</v>
      </c>
      <c r="F175" s="199">
        <v>2891</v>
      </c>
      <c r="G175" s="197">
        <v>3092</v>
      </c>
      <c r="H175" s="198">
        <v>3153</v>
      </c>
      <c r="I175" s="199">
        <v>3261</v>
      </c>
      <c r="J175" s="198">
        <v>3153</v>
      </c>
      <c r="K175" s="377">
        <v>3451</v>
      </c>
    </row>
    <row r="176" spans="1:20" ht="20.100000000000001" customHeight="1">
      <c r="A176" s="551"/>
      <c r="B176" s="194" t="str">
        <f>A171&amp;"-"&amp;"آب"</f>
        <v>پیشگام انرژی خاور-آب</v>
      </c>
      <c r="C176" s="198">
        <v>212</v>
      </c>
      <c r="D176" s="198">
        <v>359</v>
      </c>
      <c r="E176" s="199">
        <v>473</v>
      </c>
      <c r="F176" s="199">
        <v>545</v>
      </c>
      <c r="G176" s="197">
        <v>607</v>
      </c>
      <c r="H176" s="198">
        <v>622</v>
      </c>
      <c r="I176" s="199">
        <v>652</v>
      </c>
      <c r="J176" s="198">
        <v>622</v>
      </c>
      <c r="K176" s="377">
        <v>745</v>
      </c>
    </row>
    <row r="177" spans="1:20" ht="20.100000000000001" customHeight="1">
      <c r="A177" s="551"/>
      <c r="B177" s="194" t="str">
        <f>A171&amp;"-"&amp;"گاز"</f>
        <v>پیشگام انرژی خاور-گاز</v>
      </c>
      <c r="C177" s="198">
        <v>75960</v>
      </c>
      <c r="D177" s="198">
        <v>84294</v>
      </c>
      <c r="E177" s="199">
        <v>84542</v>
      </c>
      <c r="F177" s="199">
        <v>89292</v>
      </c>
      <c r="G177" s="197">
        <v>96212</v>
      </c>
      <c r="H177" s="198">
        <v>97605</v>
      </c>
      <c r="I177" s="199">
        <v>97908</v>
      </c>
      <c r="J177" s="198">
        <v>97605</v>
      </c>
      <c r="K177" s="377">
        <v>98193</v>
      </c>
    </row>
    <row r="178" spans="1:20" ht="15.75" customHeight="1">
      <c r="A178" s="114"/>
      <c r="B178" s="114"/>
      <c r="C178" s="193"/>
      <c r="D178" s="193"/>
      <c r="E178" s="193"/>
      <c r="F178" s="193"/>
      <c r="G178" s="193"/>
      <c r="H178" s="193"/>
      <c r="I178" s="374"/>
      <c r="J178" s="193"/>
      <c r="K178" s="374"/>
      <c r="L178" s="374"/>
      <c r="M178" s="374"/>
      <c r="N178" s="374"/>
      <c r="O178" s="374"/>
      <c r="P178" s="374"/>
      <c r="Q178" s="374"/>
      <c r="R178" s="374"/>
      <c r="S178" s="374"/>
    </row>
    <row r="179" spans="1:20" s="176" customFormat="1" ht="20.100000000000001" customHeight="1">
      <c r="A179" s="551" t="s">
        <v>237</v>
      </c>
      <c r="B179" s="194" t="str">
        <f>A179&amp;"-"&amp;"کل مصرف"</f>
        <v>پیمان خطوط شرق-کل مصرف</v>
      </c>
      <c r="C179" s="198">
        <v>0</v>
      </c>
      <c r="D179" s="198">
        <v>0</v>
      </c>
      <c r="E179" s="199">
        <v>0</v>
      </c>
      <c r="F179" s="199">
        <v>0</v>
      </c>
      <c r="G179" s="197">
        <v>1</v>
      </c>
      <c r="H179" s="198">
        <v>0</v>
      </c>
      <c r="I179" s="199">
        <v>0</v>
      </c>
      <c r="J179" s="198">
        <v>0</v>
      </c>
      <c r="K179" s="198">
        <v>0</v>
      </c>
      <c r="L179" s="375"/>
      <c r="M179" s="375"/>
      <c r="N179" s="375"/>
      <c r="O179" s="375"/>
      <c r="P179" s="375"/>
      <c r="Q179" s="375"/>
      <c r="R179" s="375"/>
      <c r="S179" s="375"/>
      <c r="T179"/>
    </row>
    <row r="180" spans="1:20" ht="20.100000000000001" customHeight="1">
      <c r="A180" s="551"/>
      <c r="B180" s="194" t="str">
        <f>A179&amp;"-"&amp;"اوج بار"</f>
        <v>پیمان خطوط شرق-اوج بار</v>
      </c>
      <c r="C180" s="198">
        <v>218</v>
      </c>
      <c r="D180" s="198">
        <v>366</v>
      </c>
      <c r="E180" s="199">
        <v>856</v>
      </c>
      <c r="F180" s="199">
        <v>1026</v>
      </c>
      <c r="G180" s="197">
        <v>2694</v>
      </c>
      <c r="H180" s="198">
        <v>2694</v>
      </c>
      <c r="I180" s="199">
        <v>2694</v>
      </c>
      <c r="J180" s="198">
        <v>2694</v>
      </c>
      <c r="K180" s="377">
        <v>2695</v>
      </c>
    </row>
    <row r="181" spans="1:20" ht="20.100000000000001" customHeight="1">
      <c r="A181" s="551"/>
      <c r="B181" s="194" t="str">
        <f>A179&amp;"-"&amp;"میان باری"</f>
        <v>پیمان خطوط شرق-میان باری</v>
      </c>
      <c r="C181" s="198">
        <v>10139</v>
      </c>
      <c r="D181" s="198">
        <v>11088</v>
      </c>
      <c r="E181" s="199">
        <v>16582</v>
      </c>
      <c r="F181" s="199">
        <v>19431</v>
      </c>
      <c r="G181" s="205">
        <v>22580</v>
      </c>
      <c r="H181" s="203">
        <v>23630</v>
      </c>
      <c r="I181" s="207">
        <v>24056</v>
      </c>
      <c r="J181" s="203">
        <v>23630</v>
      </c>
      <c r="K181" s="377">
        <v>25095</v>
      </c>
    </row>
    <row r="182" spans="1:20" ht="20.100000000000001" customHeight="1">
      <c r="A182" s="551"/>
      <c r="B182" s="194" t="str">
        <f>A179&amp;"-"&amp;"کم باری"</f>
        <v>پیمان خطوط شرق-کم باری</v>
      </c>
      <c r="C182" s="198">
        <v>8591</v>
      </c>
      <c r="D182" s="198">
        <v>12807</v>
      </c>
      <c r="E182" s="199">
        <v>15696</v>
      </c>
      <c r="F182" s="199">
        <v>19494</v>
      </c>
      <c r="G182" s="197">
        <v>22926</v>
      </c>
      <c r="H182" s="198">
        <v>23759</v>
      </c>
      <c r="I182" s="199">
        <v>25061</v>
      </c>
      <c r="J182" s="198">
        <v>23759</v>
      </c>
      <c r="K182" s="377">
        <v>32004</v>
      </c>
    </row>
    <row r="183" spans="1:20" ht="20.100000000000001" customHeight="1">
      <c r="A183" s="551"/>
      <c r="B183" s="194" t="str">
        <f>A179&amp;"-"&amp;"راکتیو"</f>
        <v>پیمان خطوط شرق-راکتیو</v>
      </c>
      <c r="C183" s="198">
        <v>1787</v>
      </c>
      <c r="D183" s="198">
        <v>2680</v>
      </c>
      <c r="E183" s="199">
        <v>3620</v>
      </c>
      <c r="F183" s="199">
        <v>3978</v>
      </c>
      <c r="G183" s="197">
        <v>4291</v>
      </c>
      <c r="H183" s="198">
        <v>4295</v>
      </c>
      <c r="I183" s="199">
        <v>4317</v>
      </c>
      <c r="J183" s="198">
        <v>4295</v>
      </c>
      <c r="K183" s="377">
        <v>5217</v>
      </c>
    </row>
    <row r="184" spans="1:20" ht="20.100000000000001" customHeight="1">
      <c r="A184" s="551"/>
      <c r="B184" s="194" t="str">
        <f>A179&amp;"-"&amp;"آب"</f>
        <v>پیمان خطوط شرق-آب</v>
      </c>
      <c r="C184" s="198">
        <v>359</v>
      </c>
      <c r="D184" s="198">
        <v>455</v>
      </c>
      <c r="E184" s="199">
        <v>547</v>
      </c>
      <c r="F184" s="199">
        <v>602</v>
      </c>
      <c r="G184" s="197">
        <v>650</v>
      </c>
      <c r="H184" s="198">
        <v>675</v>
      </c>
      <c r="I184" s="199">
        <v>727</v>
      </c>
      <c r="J184" s="198">
        <v>675</v>
      </c>
      <c r="K184" s="377">
        <v>981</v>
      </c>
    </row>
    <row r="185" spans="1:20" ht="20.100000000000001" customHeight="1">
      <c r="A185" s="551"/>
      <c r="B185" s="194" t="str">
        <f>A179&amp;"-"&amp;"گاز"</f>
        <v>پیمان خطوط شرق-گاز</v>
      </c>
      <c r="C185" s="198">
        <v>13642</v>
      </c>
      <c r="D185" s="198">
        <v>14591</v>
      </c>
      <c r="E185" s="199">
        <v>14735</v>
      </c>
      <c r="F185" s="199">
        <v>19121</v>
      </c>
      <c r="G185" s="197">
        <v>26977</v>
      </c>
      <c r="H185" s="198">
        <v>27708</v>
      </c>
      <c r="I185" s="199">
        <v>28176</v>
      </c>
      <c r="J185" s="198">
        <v>27708</v>
      </c>
      <c r="K185" s="377">
        <v>28397</v>
      </c>
    </row>
    <row r="186" spans="1:20" ht="20.100000000000001" customHeight="1">
      <c r="A186" s="114"/>
      <c r="B186" s="114"/>
      <c r="C186" s="193"/>
      <c r="D186" s="193"/>
      <c r="E186" s="193"/>
      <c r="F186" s="193"/>
      <c r="G186" s="193"/>
      <c r="H186" s="193"/>
      <c r="I186" s="374"/>
      <c r="J186" s="193"/>
      <c r="K186" s="374"/>
      <c r="L186" s="374"/>
      <c r="M186" s="374"/>
      <c r="N186" s="374"/>
      <c r="O186" s="374"/>
      <c r="P186" s="374"/>
      <c r="Q186" s="374"/>
      <c r="R186" s="374"/>
      <c r="S186" s="374"/>
    </row>
    <row r="187" spans="1:20" s="176" customFormat="1" ht="20.100000000000001" customHeight="1">
      <c r="A187" s="551" t="s">
        <v>238</v>
      </c>
      <c r="B187" s="194" t="str">
        <f>A187&amp;"-"&amp;"کل مصرف"</f>
        <v>تابان اندیش برجیس-کل مصرف</v>
      </c>
      <c r="C187" s="198">
        <v>0</v>
      </c>
      <c r="D187" s="198">
        <v>0</v>
      </c>
      <c r="E187" s="199">
        <v>0</v>
      </c>
      <c r="F187" s="199">
        <v>2</v>
      </c>
      <c r="G187" s="197">
        <v>0</v>
      </c>
      <c r="H187" s="198">
        <v>1</v>
      </c>
      <c r="I187" s="199"/>
      <c r="J187" s="198">
        <v>1</v>
      </c>
      <c r="K187" s="377"/>
      <c r="L187" s="375"/>
      <c r="M187" s="375"/>
      <c r="N187" s="375"/>
      <c r="O187" s="375"/>
      <c r="P187" s="375"/>
      <c r="Q187" s="375"/>
      <c r="R187" s="375"/>
      <c r="S187" s="375"/>
      <c r="T187"/>
    </row>
    <row r="188" spans="1:20" ht="20.100000000000001" customHeight="1">
      <c r="A188" s="551"/>
      <c r="B188" s="194" t="str">
        <f>A187&amp;"-"&amp;"اوج بار"</f>
        <v>تابان اندیش برجیس-اوج بار</v>
      </c>
      <c r="C188" s="198">
        <v>5141</v>
      </c>
      <c r="D188" s="198">
        <v>5143</v>
      </c>
      <c r="E188" s="199">
        <v>5144</v>
      </c>
      <c r="F188" s="199">
        <v>5155</v>
      </c>
      <c r="G188" s="197">
        <v>5164</v>
      </c>
      <c r="H188" s="198">
        <v>5166</v>
      </c>
      <c r="I188" s="199"/>
      <c r="J188" s="198">
        <v>5166</v>
      </c>
      <c r="K188" s="377"/>
    </row>
    <row r="189" spans="1:20" ht="20.100000000000001" customHeight="1">
      <c r="A189" s="551"/>
      <c r="B189" s="194" t="str">
        <f>A187&amp;"-"&amp;"میان باری"</f>
        <v>تابان اندیش برجیس-میان باری</v>
      </c>
      <c r="C189" s="198">
        <v>22848</v>
      </c>
      <c r="D189" s="198">
        <v>23075</v>
      </c>
      <c r="E189" s="199">
        <v>23148</v>
      </c>
      <c r="F189" s="199">
        <v>23293</v>
      </c>
      <c r="G189" s="197">
        <v>23564</v>
      </c>
      <c r="H189" s="198">
        <v>23614</v>
      </c>
      <c r="I189" s="199"/>
      <c r="J189" s="198">
        <v>23614</v>
      </c>
      <c r="K189" s="377"/>
    </row>
    <row r="190" spans="1:20" ht="20.100000000000001" customHeight="1">
      <c r="A190" s="551"/>
      <c r="B190" s="194" t="str">
        <f>A187&amp;"-"&amp;"کم باری"</f>
        <v>تابان اندیش برجیس-کم باری</v>
      </c>
      <c r="C190" s="198">
        <v>3825</v>
      </c>
      <c r="D190" s="198">
        <v>3830</v>
      </c>
      <c r="E190" s="199">
        <v>3831</v>
      </c>
      <c r="F190" s="199">
        <v>3835</v>
      </c>
      <c r="G190" s="197">
        <v>3837</v>
      </c>
      <c r="H190" s="198">
        <v>3840</v>
      </c>
      <c r="I190" s="199"/>
      <c r="J190" s="198">
        <v>3840</v>
      </c>
      <c r="K190" s="377"/>
    </row>
    <row r="191" spans="1:20" ht="20.100000000000001" customHeight="1">
      <c r="A191" s="551"/>
      <c r="B191" s="194" t="str">
        <f>A187&amp;"-"&amp;"راکتیو"</f>
        <v>تابان اندیش برجیس-راکتیو</v>
      </c>
      <c r="C191" s="198">
        <v>32144</v>
      </c>
      <c r="D191" s="198">
        <v>32416</v>
      </c>
      <c r="E191" s="199">
        <v>32535</v>
      </c>
      <c r="F191" s="199">
        <v>32795</v>
      </c>
      <c r="G191" s="197">
        <v>33267</v>
      </c>
      <c r="H191" s="198">
        <v>33348</v>
      </c>
      <c r="I191" s="199"/>
      <c r="J191" s="198">
        <v>33348</v>
      </c>
      <c r="K191" s="377"/>
    </row>
    <row r="192" spans="1:20" ht="20.100000000000001" customHeight="1">
      <c r="A192" s="551"/>
      <c r="B192" s="194" t="str">
        <f>A187&amp;"-"&amp;"آب"</f>
        <v>تابان اندیش برجیس-آب</v>
      </c>
      <c r="C192" s="198">
        <v>159</v>
      </c>
      <c r="D192" s="198">
        <v>169</v>
      </c>
      <c r="E192" s="199">
        <v>174</v>
      </c>
      <c r="F192" s="199">
        <v>177</v>
      </c>
      <c r="G192" s="197">
        <v>178</v>
      </c>
      <c r="H192" s="198">
        <v>179</v>
      </c>
      <c r="I192" s="404">
        <v>179</v>
      </c>
      <c r="J192" s="198">
        <v>179</v>
      </c>
      <c r="K192" s="377"/>
    </row>
    <row r="193" spans="1:20" ht="20.100000000000001" customHeight="1">
      <c r="A193" s="551"/>
      <c r="B193" s="194" t="str">
        <f>A187&amp;"-"&amp;"گاز"</f>
        <v>تابان اندیش برجیس-گاز</v>
      </c>
      <c r="C193" s="198">
        <v>12697</v>
      </c>
      <c r="D193" s="198">
        <v>12851</v>
      </c>
      <c r="E193" s="199">
        <v>12854</v>
      </c>
      <c r="F193" s="199">
        <v>13274</v>
      </c>
      <c r="G193" s="197">
        <v>15129</v>
      </c>
      <c r="H193" s="198">
        <v>15347</v>
      </c>
      <c r="I193" s="199">
        <v>15502</v>
      </c>
      <c r="J193" s="198">
        <v>15347</v>
      </c>
      <c r="K193" s="377"/>
    </row>
    <row r="194" spans="1:20" ht="20.100000000000001" customHeight="1">
      <c r="A194" s="114"/>
      <c r="B194" s="114"/>
      <c r="C194" s="193"/>
      <c r="D194" s="193"/>
      <c r="E194" s="193"/>
      <c r="F194" s="193"/>
      <c r="G194" s="193"/>
      <c r="H194" s="193"/>
      <c r="I194" s="374"/>
      <c r="J194" s="193"/>
      <c r="K194" s="374"/>
      <c r="L194" s="374"/>
      <c r="M194" s="374"/>
      <c r="N194" s="374"/>
      <c r="O194" s="374"/>
      <c r="P194" s="374"/>
      <c r="Q194" s="374"/>
      <c r="R194" s="374"/>
      <c r="S194" s="374"/>
    </row>
    <row r="195" spans="1:20" s="176" customFormat="1" ht="20.100000000000001" customHeight="1">
      <c r="A195" s="551" t="s">
        <v>243</v>
      </c>
      <c r="B195" s="194" t="str">
        <f>A195&amp;"-"&amp;"کل مصرف"</f>
        <v>تراشکاری ثامن-کل مصرف</v>
      </c>
      <c r="C195" s="198">
        <v>0</v>
      </c>
      <c r="D195" s="198">
        <v>0</v>
      </c>
      <c r="E195" s="199">
        <v>0</v>
      </c>
      <c r="F195" s="199">
        <v>0</v>
      </c>
      <c r="G195" s="197">
        <v>0</v>
      </c>
      <c r="H195" s="198">
        <v>0</v>
      </c>
      <c r="I195" s="199">
        <v>0</v>
      </c>
      <c r="J195" s="198">
        <v>0</v>
      </c>
      <c r="K195" s="377">
        <v>0</v>
      </c>
      <c r="L195" s="375"/>
      <c r="M195" s="375"/>
      <c r="N195" s="375"/>
      <c r="O195" s="375"/>
      <c r="P195" s="375"/>
      <c r="Q195" s="375"/>
      <c r="R195" s="375"/>
      <c r="S195" s="375"/>
      <c r="T195"/>
    </row>
    <row r="196" spans="1:20" ht="20.100000000000001" customHeight="1">
      <c r="A196" s="551"/>
      <c r="B196" s="194" t="str">
        <f>A195&amp;"-"&amp;"اوج بار"</f>
        <v>تراشکاری ثامن-اوج بار</v>
      </c>
      <c r="C196" s="198">
        <v>5857</v>
      </c>
      <c r="D196" s="198">
        <v>6111</v>
      </c>
      <c r="E196" s="199">
        <v>6144</v>
      </c>
      <c r="F196" s="199">
        <v>6241</v>
      </c>
      <c r="G196" s="197">
        <v>6453</v>
      </c>
      <c r="H196" s="198">
        <v>6494</v>
      </c>
      <c r="I196" s="199">
        <v>6548</v>
      </c>
      <c r="J196" s="198">
        <v>6494</v>
      </c>
      <c r="K196" s="377">
        <v>6670</v>
      </c>
    </row>
    <row r="197" spans="1:20" ht="20.100000000000001" customHeight="1">
      <c r="A197" s="551"/>
      <c r="B197" s="194" t="str">
        <f>A195&amp;"-"&amp;"میان باری"</f>
        <v>تراشکاری ثامن-میان باری</v>
      </c>
      <c r="C197" s="198">
        <v>18461</v>
      </c>
      <c r="D197" s="198">
        <v>19954</v>
      </c>
      <c r="E197" s="199">
        <v>20139</v>
      </c>
      <c r="F197" s="199">
        <v>21055</v>
      </c>
      <c r="G197" s="197">
        <v>22453</v>
      </c>
      <c r="H197" s="198">
        <v>23002</v>
      </c>
      <c r="I197" s="199">
        <v>23438</v>
      </c>
      <c r="J197" s="198">
        <v>23002</v>
      </c>
      <c r="K197" s="377">
        <v>24992</v>
      </c>
    </row>
    <row r="198" spans="1:20" ht="20.100000000000001" customHeight="1">
      <c r="A198" s="551"/>
      <c r="B198" s="194" t="str">
        <f>A195&amp;"-"&amp;"کم باری"</f>
        <v>تراشکاری ثامن-کم باری</v>
      </c>
      <c r="C198" s="198">
        <v>3137</v>
      </c>
      <c r="D198" s="198">
        <v>3226</v>
      </c>
      <c r="E198" s="199">
        <v>3286</v>
      </c>
      <c r="F198" s="199">
        <v>3349</v>
      </c>
      <c r="G198" s="197">
        <v>3393</v>
      </c>
      <c r="H198" s="198">
        <v>3422</v>
      </c>
      <c r="I198" s="199">
        <v>3454</v>
      </c>
      <c r="J198" s="198">
        <v>3422</v>
      </c>
      <c r="K198" s="377">
        <v>3555</v>
      </c>
    </row>
    <row r="199" spans="1:20" ht="20.100000000000001" customHeight="1">
      <c r="A199" s="551"/>
      <c r="B199" s="194" t="str">
        <f>A195&amp;"-"&amp;"راکتیو"</f>
        <v>تراشکاری ثامن-راکتیو</v>
      </c>
      <c r="C199" s="198">
        <v>33549</v>
      </c>
      <c r="D199" s="198">
        <v>34185</v>
      </c>
      <c r="E199" s="199">
        <v>34489</v>
      </c>
      <c r="F199" s="199">
        <v>34748</v>
      </c>
      <c r="G199" s="197">
        <v>35145</v>
      </c>
      <c r="H199" s="198">
        <v>35389</v>
      </c>
      <c r="I199" s="199">
        <v>35622</v>
      </c>
      <c r="J199" s="198">
        <v>35389</v>
      </c>
      <c r="K199" s="377">
        <v>36222</v>
      </c>
    </row>
    <row r="200" spans="1:20" ht="20.100000000000001" customHeight="1">
      <c r="A200" s="551"/>
      <c r="B200" s="194" t="str">
        <f>A195&amp;"-"&amp;"آب"</f>
        <v>تراشکاری ثامن-آب</v>
      </c>
      <c r="C200" s="198">
        <v>373</v>
      </c>
      <c r="D200" s="198">
        <v>390</v>
      </c>
      <c r="E200" s="199">
        <v>402</v>
      </c>
      <c r="F200" s="199">
        <v>413</v>
      </c>
      <c r="G200" s="203">
        <v>425</v>
      </c>
      <c r="H200" s="198">
        <v>425</v>
      </c>
      <c r="I200" s="199">
        <v>425</v>
      </c>
      <c r="J200" s="198">
        <v>425</v>
      </c>
      <c r="K200" s="377">
        <v>437</v>
      </c>
    </row>
    <row r="201" spans="1:20" ht="20.100000000000001" customHeight="1">
      <c r="A201" s="551"/>
      <c r="B201" s="194" t="str">
        <f>A195&amp;"-"&amp;"گاز"</f>
        <v>تراشکاری ثامن-گاز</v>
      </c>
      <c r="C201" s="198">
        <v>33284</v>
      </c>
      <c r="D201" s="198">
        <v>34293</v>
      </c>
      <c r="E201" s="199">
        <v>34312</v>
      </c>
      <c r="F201" s="199">
        <v>35475</v>
      </c>
      <c r="G201" s="203">
        <v>36638</v>
      </c>
      <c r="H201" s="198">
        <v>37970</v>
      </c>
      <c r="I201" s="199">
        <v>38000</v>
      </c>
      <c r="J201" s="198">
        <v>37970</v>
      </c>
      <c r="K201" s="377">
        <v>38056</v>
      </c>
    </row>
    <row r="202" spans="1:20" ht="20.100000000000001" customHeight="1">
      <c r="A202" s="114"/>
      <c r="B202" s="114"/>
      <c r="C202" s="193"/>
      <c r="D202" s="193"/>
      <c r="E202" s="193"/>
      <c r="F202" s="193"/>
      <c r="G202" s="193"/>
      <c r="H202" s="193"/>
      <c r="I202" s="374"/>
      <c r="J202" s="193"/>
      <c r="K202" s="374"/>
      <c r="L202" s="374"/>
      <c r="M202" s="374"/>
      <c r="N202" s="374"/>
      <c r="O202" s="374"/>
      <c r="P202" s="374"/>
      <c r="Q202" s="374"/>
      <c r="R202" s="374"/>
      <c r="S202" s="374"/>
    </row>
    <row r="203" spans="1:20" s="176" customFormat="1" ht="20.100000000000001" customHeight="1">
      <c r="A203" s="551" t="s">
        <v>244</v>
      </c>
      <c r="B203" s="194" t="str">
        <f>A203&amp;"-"&amp;"کل مصرف"</f>
        <v>توس درمان طب-کل مصرف</v>
      </c>
      <c r="C203" s="198">
        <v>0</v>
      </c>
      <c r="D203" s="198">
        <v>0</v>
      </c>
      <c r="E203" s="199">
        <v>0</v>
      </c>
      <c r="F203" s="199">
        <v>0</v>
      </c>
      <c r="G203" s="197">
        <v>0</v>
      </c>
      <c r="H203" s="198">
        <v>0</v>
      </c>
      <c r="I203" s="199">
        <v>0</v>
      </c>
      <c r="J203" s="198">
        <v>0</v>
      </c>
      <c r="K203" s="198">
        <v>0</v>
      </c>
      <c r="L203" s="375"/>
      <c r="M203" s="375"/>
      <c r="N203" s="375"/>
      <c r="O203" s="375"/>
      <c r="P203" s="375"/>
      <c r="Q203" s="375"/>
      <c r="R203" s="375"/>
      <c r="S203" s="375"/>
      <c r="T203"/>
    </row>
    <row r="204" spans="1:20" ht="20.100000000000001" customHeight="1">
      <c r="A204" s="551"/>
      <c r="B204" s="194" t="str">
        <f>A203&amp;"-"&amp;"اوج بار"</f>
        <v>توس درمان طب-اوج بار</v>
      </c>
      <c r="C204" s="198">
        <v>7492</v>
      </c>
      <c r="D204" s="198">
        <v>7659</v>
      </c>
      <c r="E204" s="199">
        <v>7790</v>
      </c>
      <c r="F204" s="199">
        <v>8623</v>
      </c>
      <c r="G204" s="197">
        <v>9606</v>
      </c>
      <c r="H204" s="198">
        <v>9652</v>
      </c>
      <c r="I204" s="199">
        <v>9705</v>
      </c>
      <c r="J204" s="198">
        <v>9652</v>
      </c>
      <c r="K204" s="377">
        <v>9792</v>
      </c>
    </row>
    <row r="205" spans="1:20" ht="20.100000000000001" customHeight="1">
      <c r="A205" s="551"/>
      <c r="B205" s="194" t="str">
        <f>A203&amp;"-"&amp;"میان باری"</f>
        <v>توس درمان طب-میان باری</v>
      </c>
      <c r="C205" s="198">
        <v>26636</v>
      </c>
      <c r="D205" s="198">
        <v>32879</v>
      </c>
      <c r="E205" s="199">
        <v>38703</v>
      </c>
      <c r="F205" s="199">
        <v>45478</v>
      </c>
      <c r="G205" s="197">
        <v>52303</v>
      </c>
      <c r="H205" s="198">
        <v>53961</v>
      </c>
      <c r="I205" s="199">
        <v>56427</v>
      </c>
      <c r="J205" s="198">
        <v>53961</v>
      </c>
      <c r="K205" s="377">
        <v>64389</v>
      </c>
    </row>
    <row r="206" spans="1:20" ht="20.100000000000001" customHeight="1">
      <c r="A206" s="551"/>
      <c r="B206" s="194" t="str">
        <f>A203&amp;"-"&amp;"کم باری"</f>
        <v>توس درمان طب-کم باری</v>
      </c>
      <c r="C206" s="198">
        <v>20355</v>
      </c>
      <c r="D206" s="198">
        <v>21939</v>
      </c>
      <c r="E206" s="199">
        <v>23193</v>
      </c>
      <c r="F206" s="199">
        <v>23944</v>
      </c>
      <c r="G206" s="197">
        <v>25303</v>
      </c>
      <c r="H206" s="198">
        <v>25607</v>
      </c>
      <c r="I206" s="199">
        <v>25937</v>
      </c>
      <c r="J206" s="198">
        <v>25607</v>
      </c>
      <c r="K206" s="377">
        <v>26831</v>
      </c>
    </row>
    <row r="207" spans="1:20" ht="20.100000000000001" customHeight="1">
      <c r="A207" s="551"/>
      <c r="B207" s="194" t="str">
        <f>A203&amp;"-"&amp;"راکتیو"</f>
        <v>توس درمان طب-راکتیو</v>
      </c>
      <c r="C207" s="198">
        <v>93338</v>
      </c>
      <c r="D207" s="198">
        <v>96515</v>
      </c>
      <c r="E207" s="199">
        <v>99748</v>
      </c>
      <c r="F207" s="199">
        <v>4916</v>
      </c>
      <c r="G207" s="197">
        <v>10551</v>
      </c>
      <c r="H207" s="198">
        <v>11409</v>
      </c>
      <c r="I207" s="199">
        <v>12770</v>
      </c>
      <c r="J207" s="198">
        <v>11409</v>
      </c>
      <c r="K207" s="377">
        <v>16121</v>
      </c>
    </row>
    <row r="208" spans="1:20" ht="20.100000000000001" customHeight="1">
      <c r="A208" s="551"/>
      <c r="B208" s="194" t="str">
        <f>A203&amp;"-"&amp;"آب"</f>
        <v>توس درمان طب-آب</v>
      </c>
      <c r="C208" s="198">
        <v>780</v>
      </c>
      <c r="D208" s="198">
        <v>822</v>
      </c>
      <c r="E208" s="199">
        <v>857</v>
      </c>
      <c r="F208" s="199">
        <v>900</v>
      </c>
      <c r="G208" s="377">
        <v>943</v>
      </c>
      <c r="H208" s="198">
        <v>961</v>
      </c>
      <c r="I208" s="199">
        <v>974</v>
      </c>
      <c r="J208" s="198">
        <v>961</v>
      </c>
      <c r="K208" s="377">
        <v>1014</v>
      </c>
    </row>
    <row r="209" spans="1:20" ht="20.100000000000001" customHeight="1">
      <c r="A209" s="551"/>
      <c r="B209" s="194" t="str">
        <f>A203&amp;"-"&amp;"گاز"</f>
        <v>توس درمان طب-گاز</v>
      </c>
      <c r="C209" s="198">
        <v>57648</v>
      </c>
      <c r="D209" s="198">
        <v>57651</v>
      </c>
      <c r="E209" s="199">
        <v>57652</v>
      </c>
      <c r="F209" s="199">
        <v>59689</v>
      </c>
      <c r="G209" s="197">
        <v>63206</v>
      </c>
      <c r="H209" s="198">
        <v>63540</v>
      </c>
      <c r="I209" s="199">
        <v>63546</v>
      </c>
      <c r="J209" s="198">
        <v>63540</v>
      </c>
      <c r="K209" s="377">
        <v>63567</v>
      </c>
    </row>
    <row r="210" spans="1:20" ht="20.100000000000001" customHeight="1">
      <c r="A210" s="114"/>
      <c r="B210" s="114"/>
      <c r="C210" s="193"/>
      <c r="D210" s="193"/>
      <c r="E210" s="193"/>
      <c r="F210" s="193"/>
      <c r="G210" s="193"/>
      <c r="H210" s="193"/>
      <c r="I210" s="374"/>
      <c r="J210" s="193"/>
      <c r="K210" s="374"/>
      <c r="L210" s="374"/>
      <c r="M210" s="374"/>
      <c r="N210" s="374"/>
      <c r="O210" s="374"/>
      <c r="P210" s="374"/>
      <c r="Q210" s="374"/>
      <c r="R210" s="374"/>
      <c r="S210" s="374"/>
    </row>
    <row r="211" spans="1:20" s="176" customFormat="1" ht="20.100000000000001" customHeight="1">
      <c r="A211" s="551" t="s">
        <v>246</v>
      </c>
      <c r="B211" s="194" t="str">
        <f>A211&amp;"-"&amp;"کل مصرف"</f>
        <v>توسعه صنایع غذایی دانشگرایان نوین دلسا-کل مصرف</v>
      </c>
      <c r="C211" s="198">
        <v>0</v>
      </c>
      <c r="D211" s="198">
        <v>0</v>
      </c>
      <c r="E211" s="199">
        <v>0</v>
      </c>
      <c r="F211" s="199">
        <v>3</v>
      </c>
      <c r="G211" s="197">
        <v>4</v>
      </c>
      <c r="H211" s="198">
        <v>0</v>
      </c>
      <c r="I211" s="199">
        <v>3</v>
      </c>
      <c r="J211" s="198">
        <v>0</v>
      </c>
      <c r="K211" s="198">
        <v>6</v>
      </c>
      <c r="L211" s="375"/>
      <c r="M211" s="375"/>
      <c r="N211" s="375"/>
      <c r="O211" s="375"/>
      <c r="P211" s="375"/>
      <c r="Q211" s="375"/>
      <c r="R211" s="375"/>
      <c r="S211" s="375"/>
      <c r="T211"/>
    </row>
    <row r="212" spans="1:20" ht="20.100000000000001" customHeight="1">
      <c r="A212" s="551"/>
      <c r="B212" s="194" t="str">
        <f>A211&amp;"-"&amp;"اوج بار"</f>
        <v>توسعه صنایع غذایی دانشگرایان نوین دلسا-اوج بار</v>
      </c>
      <c r="C212" s="198">
        <v>3367</v>
      </c>
      <c r="D212" s="198">
        <v>3413</v>
      </c>
      <c r="E212" s="199">
        <v>3441</v>
      </c>
      <c r="F212" s="199">
        <v>3463</v>
      </c>
      <c r="G212" s="197">
        <v>3481</v>
      </c>
      <c r="H212" s="198">
        <v>3490</v>
      </c>
      <c r="I212" s="199">
        <v>3499</v>
      </c>
      <c r="J212" s="198">
        <v>3490</v>
      </c>
      <c r="K212" s="377">
        <v>3524</v>
      </c>
    </row>
    <row r="213" spans="1:20" ht="20.100000000000001" customHeight="1">
      <c r="A213" s="551"/>
      <c r="B213" s="194" t="str">
        <f>A211&amp;"-"&amp;"میان باری"</f>
        <v>توسعه صنایع غذایی دانشگرایان نوین دلسا-میان باری</v>
      </c>
      <c r="C213" s="198">
        <v>30853</v>
      </c>
      <c r="D213" s="198">
        <v>31692</v>
      </c>
      <c r="E213" s="199">
        <v>32535</v>
      </c>
      <c r="F213" s="199">
        <v>33181</v>
      </c>
      <c r="G213" s="197">
        <v>33689</v>
      </c>
      <c r="H213" s="198">
        <v>33850</v>
      </c>
      <c r="I213" s="199">
        <v>34031</v>
      </c>
      <c r="J213" s="198">
        <v>33850</v>
      </c>
      <c r="K213" s="377">
        <v>34697</v>
      </c>
    </row>
    <row r="214" spans="1:20" ht="20.100000000000001" customHeight="1">
      <c r="A214" s="551"/>
      <c r="B214" s="194" t="str">
        <f>A211&amp;"-"&amp;"کم باری"</f>
        <v>توسعه صنایع غذایی دانشگرایان نوین دلسا-کم باری</v>
      </c>
      <c r="C214" s="198">
        <v>3291</v>
      </c>
      <c r="D214" s="198">
        <v>3359</v>
      </c>
      <c r="E214" s="199">
        <v>3410</v>
      </c>
      <c r="F214" s="199">
        <v>3451</v>
      </c>
      <c r="G214" s="197">
        <v>3483</v>
      </c>
      <c r="H214" s="198">
        <v>3500</v>
      </c>
      <c r="I214" s="199">
        <v>3515</v>
      </c>
      <c r="J214" s="198">
        <v>3500</v>
      </c>
      <c r="K214" s="377">
        <v>3562</v>
      </c>
    </row>
    <row r="215" spans="1:20" ht="20.100000000000001" customHeight="1">
      <c r="A215" s="551"/>
      <c r="B215" s="194" t="str">
        <f>A211&amp;"-"&amp;"راکتیو"</f>
        <v>توسعه صنایع غذایی دانشگرایان نوین دلسا-راکتیو</v>
      </c>
      <c r="C215" s="198">
        <v>34521</v>
      </c>
      <c r="D215" s="198">
        <v>35687</v>
      </c>
      <c r="E215" s="199">
        <v>36981</v>
      </c>
      <c r="F215" s="199">
        <v>38221</v>
      </c>
      <c r="G215" s="197">
        <v>39065</v>
      </c>
      <c r="H215" s="198">
        <v>39410</v>
      </c>
      <c r="I215" s="199">
        <v>39699</v>
      </c>
      <c r="J215" s="198">
        <v>39410</v>
      </c>
      <c r="K215" s="377">
        <v>40400</v>
      </c>
    </row>
    <row r="216" spans="1:20" ht="20.100000000000001" customHeight="1">
      <c r="A216" s="551"/>
      <c r="B216" s="194" t="str">
        <f>A211&amp;"-"&amp;"آب"</f>
        <v>توسعه صنایع غذایی دانشگرایان نوین دلسا-آب</v>
      </c>
      <c r="C216" s="198">
        <v>975</v>
      </c>
      <c r="D216" s="198">
        <v>981</v>
      </c>
      <c r="E216" s="199">
        <v>985</v>
      </c>
      <c r="F216" s="199">
        <v>989</v>
      </c>
      <c r="G216" s="197">
        <v>993</v>
      </c>
      <c r="H216" s="377">
        <v>994</v>
      </c>
      <c r="I216" s="199">
        <v>997</v>
      </c>
      <c r="J216" s="377">
        <v>994</v>
      </c>
      <c r="K216" s="377">
        <v>999</v>
      </c>
    </row>
    <row r="217" spans="1:20" ht="20.100000000000001" customHeight="1">
      <c r="A217" s="551"/>
      <c r="B217" s="194" t="str">
        <f>A211&amp;"-"&amp;"گاز"</f>
        <v>توسعه صنایع غذایی دانشگرایان نوین دلسا-گاز</v>
      </c>
      <c r="C217" s="198">
        <v>87166</v>
      </c>
      <c r="D217" s="198">
        <v>87404</v>
      </c>
      <c r="E217" s="199">
        <v>87413</v>
      </c>
      <c r="F217" s="199">
        <v>88181</v>
      </c>
      <c r="G217" s="197">
        <v>89302</v>
      </c>
      <c r="H217" s="198">
        <v>89503</v>
      </c>
      <c r="I217" s="199">
        <v>89543</v>
      </c>
      <c r="J217" s="198">
        <v>89503</v>
      </c>
      <c r="K217" s="377">
        <v>89555</v>
      </c>
    </row>
    <row r="218" spans="1:20" ht="20.100000000000001" customHeight="1">
      <c r="A218" s="114"/>
      <c r="B218" s="114"/>
      <c r="C218" s="193"/>
      <c r="D218" s="193"/>
      <c r="E218" s="193"/>
      <c r="F218" s="193"/>
      <c r="G218" s="193"/>
      <c r="H218" s="193"/>
      <c r="I218" s="374"/>
      <c r="J218" s="193"/>
      <c r="K218" s="374"/>
      <c r="L218" s="374"/>
      <c r="M218" s="374"/>
      <c r="N218" s="374"/>
      <c r="O218" s="374"/>
      <c r="P218" s="374"/>
      <c r="Q218" s="374"/>
      <c r="R218" s="374"/>
      <c r="S218" s="374"/>
    </row>
    <row r="219" spans="1:20" s="176" customFormat="1" ht="20.100000000000001" customHeight="1">
      <c r="A219" s="551" t="s">
        <v>140</v>
      </c>
      <c r="B219" s="194" t="str">
        <f>A219&amp;"-"&amp;"کل مصرف"</f>
        <v>خدمات نیروگاهی آهار شرق-کل مصرف</v>
      </c>
      <c r="C219" s="198">
        <v>0</v>
      </c>
      <c r="D219" s="198">
        <v>20.5</v>
      </c>
      <c r="E219" s="199">
        <v>20.5</v>
      </c>
      <c r="F219" s="199">
        <v>0</v>
      </c>
      <c r="G219" s="197">
        <v>0</v>
      </c>
      <c r="H219" s="198">
        <v>0</v>
      </c>
      <c r="I219" s="199">
        <v>0</v>
      </c>
      <c r="J219" s="198">
        <v>0</v>
      </c>
      <c r="K219" s="198">
        <v>0</v>
      </c>
      <c r="L219" s="375"/>
      <c r="M219" s="375"/>
      <c r="N219" s="375"/>
      <c r="O219" s="375"/>
      <c r="P219" s="375"/>
      <c r="Q219" s="375"/>
      <c r="R219" s="375"/>
      <c r="S219" s="375"/>
      <c r="T219"/>
    </row>
    <row r="220" spans="1:20" ht="20.100000000000001" customHeight="1">
      <c r="A220" s="551"/>
      <c r="B220" s="194" t="str">
        <f>A219&amp;"-"&amp;"اوج بار"</f>
        <v>خدمات نیروگاهی آهار شرق-اوج بار</v>
      </c>
      <c r="C220" s="198">
        <v>16063</v>
      </c>
      <c r="D220" s="198">
        <v>17016</v>
      </c>
      <c r="E220" s="199">
        <v>18517</v>
      </c>
      <c r="F220" s="199">
        <v>19889</v>
      </c>
      <c r="G220" s="197">
        <v>20930</v>
      </c>
      <c r="H220" s="198">
        <v>21282</v>
      </c>
      <c r="I220" s="199">
        <v>21547</v>
      </c>
      <c r="J220" s="198">
        <v>21282</v>
      </c>
      <c r="K220" s="377">
        <v>22103</v>
      </c>
    </row>
    <row r="221" spans="1:20" ht="20.100000000000001" customHeight="1">
      <c r="A221" s="551"/>
      <c r="B221" s="194" t="str">
        <f>A219&amp;"-"&amp;"میان باری"</f>
        <v>خدمات نیروگاهی آهار شرق-میان باری</v>
      </c>
      <c r="C221" s="198">
        <v>73080</v>
      </c>
      <c r="D221" s="198">
        <v>76450</v>
      </c>
      <c r="E221" s="199">
        <v>80396</v>
      </c>
      <c r="F221" s="199">
        <v>86977</v>
      </c>
      <c r="G221" s="197">
        <v>94223</v>
      </c>
      <c r="H221" s="198">
        <v>96556</v>
      </c>
      <c r="I221" s="199">
        <v>98905</v>
      </c>
      <c r="J221" s="198">
        <v>96556</v>
      </c>
      <c r="K221" s="377">
        <v>103934</v>
      </c>
    </row>
    <row r="222" spans="1:20" ht="20.100000000000001" customHeight="1">
      <c r="A222" s="551"/>
      <c r="B222" s="194" t="str">
        <f>A219&amp;"-"&amp;"کم باری"</f>
        <v>خدمات نیروگاهی آهار شرق-کم باری</v>
      </c>
      <c r="C222" s="198">
        <v>32343</v>
      </c>
      <c r="D222" s="198">
        <v>37951</v>
      </c>
      <c r="E222" s="199">
        <v>39911</v>
      </c>
      <c r="F222" s="199">
        <v>41622</v>
      </c>
      <c r="G222" s="197">
        <v>43435</v>
      </c>
      <c r="H222" s="198">
        <v>44130</v>
      </c>
      <c r="I222" s="199">
        <v>44660</v>
      </c>
      <c r="J222" s="198">
        <v>44130</v>
      </c>
      <c r="K222" s="377">
        <v>46890</v>
      </c>
    </row>
    <row r="223" spans="1:20" ht="20.100000000000001" customHeight="1">
      <c r="A223" s="551"/>
      <c r="B223" s="194" t="str">
        <f>A219&amp;"-"&amp;"راکتیو"</f>
        <v>خدمات نیروگاهی آهار شرق-راکتیو</v>
      </c>
      <c r="C223" s="198">
        <v>12916</v>
      </c>
      <c r="D223" s="198">
        <v>14050</v>
      </c>
      <c r="E223" s="199">
        <v>15112</v>
      </c>
      <c r="F223" s="199">
        <v>15133</v>
      </c>
      <c r="G223" s="197">
        <v>15254</v>
      </c>
      <c r="H223" s="198">
        <v>15276</v>
      </c>
      <c r="I223" s="199">
        <v>15306</v>
      </c>
      <c r="J223" s="198">
        <v>15276</v>
      </c>
      <c r="K223" s="377">
        <v>16527</v>
      </c>
    </row>
    <row r="224" spans="1:20" ht="20.100000000000001" customHeight="1">
      <c r="A224" s="551"/>
      <c r="B224" s="194" t="str">
        <f>A219&amp;"-"&amp;"آب"</f>
        <v>خدمات نیروگاهی آهار شرق-آب</v>
      </c>
      <c r="C224" s="198">
        <v>390</v>
      </c>
      <c r="D224" s="198">
        <v>447</v>
      </c>
      <c r="E224" s="199">
        <v>489</v>
      </c>
      <c r="F224" s="199">
        <v>512</v>
      </c>
      <c r="G224" s="197">
        <v>524</v>
      </c>
      <c r="H224" s="198">
        <v>531</v>
      </c>
      <c r="I224" s="199">
        <v>546</v>
      </c>
      <c r="J224" s="198">
        <v>531</v>
      </c>
      <c r="K224" s="377">
        <v>586</v>
      </c>
    </row>
    <row r="225" spans="1:20" ht="20.100000000000001" customHeight="1">
      <c r="A225" s="551"/>
      <c r="B225" s="194" t="str">
        <f>A219&amp;"-"&amp;"گاز"</f>
        <v>خدمات نیروگاهی آهار شرق-گاز</v>
      </c>
      <c r="C225" s="208">
        <v>96933</v>
      </c>
      <c r="D225" s="208">
        <v>98555</v>
      </c>
      <c r="E225" s="199">
        <v>98712</v>
      </c>
      <c r="F225" s="199">
        <v>107468</v>
      </c>
      <c r="G225" s="205">
        <v>116224</v>
      </c>
      <c r="H225" s="198">
        <v>122877</v>
      </c>
      <c r="I225" s="199">
        <v>123283</v>
      </c>
      <c r="J225" s="198">
        <v>122877</v>
      </c>
      <c r="K225" s="377">
        <v>123934</v>
      </c>
    </row>
    <row r="226" spans="1:20" ht="20.100000000000001" customHeight="1">
      <c r="A226" s="114"/>
      <c r="B226" s="114"/>
      <c r="C226" s="193"/>
      <c r="D226" s="193"/>
      <c r="E226" s="193"/>
      <c r="F226" s="193"/>
      <c r="G226" s="193"/>
      <c r="H226" s="193"/>
      <c r="I226" s="374"/>
      <c r="J226" s="193"/>
      <c r="K226" s="374"/>
      <c r="L226" s="374"/>
      <c r="M226" s="374"/>
      <c r="N226" s="374"/>
      <c r="O226" s="374"/>
      <c r="P226" s="374"/>
      <c r="Q226" s="374"/>
      <c r="R226" s="374"/>
      <c r="S226" s="374"/>
    </row>
    <row r="227" spans="1:20" s="176" customFormat="1" ht="20.100000000000001" customHeight="1">
      <c r="A227" s="551" t="s">
        <v>250</v>
      </c>
      <c r="B227" s="194" t="str">
        <f>A227&amp;"-"&amp;"کل مصرف"</f>
        <v>زیست تروند آرین-کل مصرف</v>
      </c>
      <c r="C227" s="209">
        <v>0</v>
      </c>
      <c r="D227" s="209">
        <v>0</v>
      </c>
      <c r="E227" s="199">
        <v>0</v>
      </c>
      <c r="F227" s="199">
        <v>0</v>
      </c>
      <c r="G227" s="209">
        <v>0</v>
      </c>
      <c r="H227" s="209">
        <v>0</v>
      </c>
      <c r="I227" s="199">
        <v>0</v>
      </c>
      <c r="J227" s="209">
        <v>0</v>
      </c>
      <c r="K227" s="377">
        <v>0</v>
      </c>
      <c r="L227" s="375"/>
      <c r="M227" s="375"/>
      <c r="N227" s="375"/>
      <c r="O227" s="375"/>
      <c r="P227" s="375"/>
      <c r="Q227" s="375"/>
      <c r="R227" s="375"/>
      <c r="S227" s="375"/>
      <c r="T227"/>
    </row>
    <row r="228" spans="1:20" ht="20.100000000000001" customHeight="1">
      <c r="A228" s="551"/>
      <c r="B228" s="194" t="str">
        <f>A227&amp;"-"&amp;"اوج بار"</f>
        <v>زیست تروند آرین-اوج بار</v>
      </c>
      <c r="C228" s="198">
        <v>6837</v>
      </c>
      <c r="D228" s="198">
        <v>8211</v>
      </c>
      <c r="E228" s="199">
        <v>8211</v>
      </c>
      <c r="F228" s="199">
        <v>8211</v>
      </c>
      <c r="G228" s="203">
        <v>9453</v>
      </c>
      <c r="H228" s="203">
        <v>9875</v>
      </c>
      <c r="I228" s="221">
        <v>10512</v>
      </c>
      <c r="J228" s="203">
        <v>9875</v>
      </c>
      <c r="K228" s="377">
        <v>11446</v>
      </c>
    </row>
    <row r="229" spans="1:20" ht="20.100000000000001" customHeight="1">
      <c r="A229" s="551"/>
      <c r="B229" s="194" t="str">
        <f>A227&amp;"-"&amp;"میان باری"</f>
        <v>زیست تروند آرین-میان باری</v>
      </c>
      <c r="C229" s="198">
        <v>28172</v>
      </c>
      <c r="D229" s="198">
        <v>31468</v>
      </c>
      <c r="E229" s="199">
        <v>31468</v>
      </c>
      <c r="F229" s="199">
        <v>31468</v>
      </c>
      <c r="G229" s="203">
        <v>35650</v>
      </c>
      <c r="H229" s="203">
        <v>37045</v>
      </c>
      <c r="I229" s="221">
        <v>38438</v>
      </c>
      <c r="J229" s="203">
        <v>37045</v>
      </c>
      <c r="K229" s="377">
        <v>41226</v>
      </c>
    </row>
    <row r="230" spans="1:20" ht="20.100000000000001" customHeight="1">
      <c r="A230" s="551"/>
      <c r="B230" s="194" t="str">
        <f>A227&amp;"-"&amp;"کم باری"</f>
        <v>زیست تروند آرین-کم باری</v>
      </c>
      <c r="C230" s="198">
        <v>6393</v>
      </c>
      <c r="D230" s="198">
        <v>6877</v>
      </c>
      <c r="E230" s="199">
        <v>6877</v>
      </c>
      <c r="F230" s="199">
        <v>6877</v>
      </c>
      <c r="G230" s="203">
        <v>7532</v>
      </c>
      <c r="H230" s="203">
        <v>7750</v>
      </c>
      <c r="I230" s="221">
        <v>7968</v>
      </c>
      <c r="J230" s="203">
        <v>7750</v>
      </c>
      <c r="K230" s="377">
        <v>8404</v>
      </c>
    </row>
    <row r="231" spans="1:20" ht="20.100000000000001" customHeight="1">
      <c r="A231" s="551"/>
      <c r="B231" s="194" t="str">
        <f>A227&amp;"-"&amp;"راکتیو"</f>
        <v>زیست تروند آرین-راکتیو</v>
      </c>
      <c r="C231" s="198">
        <v>20852</v>
      </c>
      <c r="D231" s="198">
        <v>22404</v>
      </c>
      <c r="E231" s="199">
        <v>22404</v>
      </c>
      <c r="F231" s="199">
        <v>22404</v>
      </c>
      <c r="G231" s="203">
        <v>24043</v>
      </c>
      <c r="H231" s="203">
        <v>24591</v>
      </c>
      <c r="I231" s="221">
        <v>25139</v>
      </c>
      <c r="J231" s="203">
        <v>24591</v>
      </c>
      <c r="K231" s="377">
        <v>26235</v>
      </c>
    </row>
    <row r="232" spans="1:20" ht="20.100000000000001" customHeight="1">
      <c r="A232" s="551"/>
      <c r="B232" s="194" t="str">
        <f>A227&amp;"-"&amp;"آب"</f>
        <v>زیست تروند آرین-آب</v>
      </c>
      <c r="C232" s="198">
        <v>1663</v>
      </c>
      <c r="D232" s="198">
        <v>2074</v>
      </c>
      <c r="E232" s="199">
        <v>2304</v>
      </c>
      <c r="F232" s="199">
        <v>2420</v>
      </c>
      <c r="G232" s="203">
        <v>2532</v>
      </c>
      <c r="H232" s="203">
        <v>2571</v>
      </c>
      <c r="I232" s="221">
        <v>2608</v>
      </c>
      <c r="J232" s="203">
        <v>2571</v>
      </c>
      <c r="K232" s="377">
        <v>2682</v>
      </c>
    </row>
    <row r="233" spans="1:20" ht="20.100000000000001" customHeight="1">
      <c r="A233" s="551"/>
      <c r="B233" s="194" t="str">
        <f>A227&amp;"-"&amp;"گاز"</f>
        <v>زیست تروند آرین-گاز</v>
      </c>
      <c r="C233" s="198">
        <v>104669</v>
      </c>
      <c r="D233" s="198">
        <v>112260</v>
      </c>
      <c r="E233" s="199">
        <v>112260</v>
      </c>
      <c r="F233" s="199">
        <v>117561</v>
      </c>
      <c r="G233" s="203">
        <v>124724</v>
      </c>
      <c r="H233" s="203">
        <v>127112</v>
      </c>
      <c r="I233" s="221">
        <v>129500</v>
      </c>
      <c r="J233" s="203">
        <v>127502</v>
      </c>
      <c r="K233" s="377">
        <v>134276</v>
      </c>
    </row>
    <row r="234" spans="1:20" ht="20.100000000000001" customHeight="1">
      <c r="A234" s="114"/>
      <c r="B234" s="114"/>
      <c r="C234" s="193"/>
      <c r="D234" s="193"/>
      <c r="E234" s="193"/>
      <c r="F234" s="193"/>
      <c r="G234" s="193"/>
      <c r="H234" s="193"/>
      <c r="I234" s="374"/>
      <c r="J234" s="193"/>
      <c r="K234" s="374"/>
      <c r="L234" s="374"/>
      <c r="M234" s="374"/>
      <c r="N234" s="374"/>
      <c r="O234" s="374"/>
      <c r="P234" s="374"/>
      <c r="Q234" s="374"/>
      <c r="R234" s="374"/>
      <c r="S234" s="374"/>
    </row>
    <row r="235" spans="1:20" s="176" customFormat="1" ht="20.100000000000001" customHeight="1">
      <c r="A235" s="551" t="s">
        <v>308</v>
      </c>
      <c r="B235" s="194" t="str">
        <f>A235&amp;"-"&amp;"کل مصرف"</f>
        <v>ساختمان اداری-کل مصرف</v>
      </c>
      <c r="C235" s="198">
        <v>0</v>
      </c>
      <c r="D235" s="198">
        <v>0</v>
      </c>
      <c r="E235" s="199">
        <v>0</v>
      </c>
      <c r="F235" s="199">
        <v>1</v>
      </c>
      <c r="G235" s="197">
        <v>0</v>
      </c>
      <c r="H235" s="198">
        <v>1</v>
      </c>
      <c r="I235" s="199">
        <v>1</v>
      </c>
      <c r="J235" s="198">
        <v>1</v>
      </c>
      <c r="K235" s="377"/>
      <c r="L235" s="375"/>
      <c r="M235" s="375"/>
      <c r="N235" s="375"/>
      <c r="O235" s="375"/>
      <c r="P235" s="375"/>
      <c r="Q235" s="375"/>
      <c r="R235" s="375"/>
      <c r="S235" s="375"/>
      <c r="T235"/>
    </row>
    <row r="236" spans="1:20" ht="20.100000000000001" customHeight="1">
      <c r="A236" s="551"/>
      <c r="B236" s="194" t="str">
        <f>A235&amp;"-"&amp;"اوج بار"</f>
        <v>ساختمان اداری-اوج بار</v>
      </c>
      <c r="C236" s="198">
        <v>7779</v>
      </c>
      <c r="D236" s="198">
        <v>7980</v>
      </c>
      <c r="E236" s="199">
        <v>8118</v>
      </c>
      <c r="F236" s="199">
        <v>8282</v>
      </c>
      <c r="G236" s="197">
        <v>8457</v>
      </c>
      <c r="H236" s="198">
        <v>8513</v>
      </c>
      <c r="I236" s="199">
        <v>8581</v>
      </c>
      <c r="J236" s="198">
        <v>8513</v>
      </c>
      <c r="K236" s="377">
        <v>8714</v>
      </c>
    </row>
    <row r="237" spans="1:20" ht="20.100000000000001" customHeight="1">
      <c r="A237" s="551"/>
      <c r="B237" s="194" t="str">
        <f>A235&amp;"-"&amp;"میان باری"</f>
        <v>ساختمان اداری-میان باری</v>
      </c>
      <c r="C237" s="198">
        <v>37476</v>
      </c>
      <c r="D237" s="198">
        <v>38611</v>
      </c>
      <c r="E237" s="199">
        <v>39412</v>
      </c>
      <c r="F237" s="199">
        <v>40241</v>
      </c>
      <c r="G237" s="197">
        <v>41091</v>
      </c>
      <c r="H237" s="198">
        <v>41330</v>
      </c>
      <c r="I237" s="199">
        <v>41654</v>
      </c>
      <c r="J237" s="198">
        <v>41330</v>
      </c>
      <c r="K237" s="377">
        <v>42470</v>
      </c>
    </row>
    <row r="238" spans="1:20" ht="20.100000000000001" customHeight="1">
      <c r="A238" s="551"/>
      <c r="B238" s="194" t="str">
        <f>A235&amp;"-"&amp;"کم باری"</f>
        <v>ساختمان اداری-کم باری</v>
      </c>
      <c r="C238" s="198">
        <v>14168</v>
      </c>
      <c r="D238" s="198">
        <v>14549</v>
      </c>
      <c r="E238" s="199">
        <v>14810</v>
      </c>
      <c r="F238" s="199">
        <v>15117</v>
      </c>
      <c r="G238" s="197">
        <v>15445</v>
      </c>
      <c r="H238" s="198">
        <v>15554</v>
      </c>
      <c r="I238" s="199">
        <v>15684</v>
      </c>
      <c r="J238" s="198">
        <v>15554</v>
      </c>
      <c r="K238" s="377">
        <v>15942</v>
      </c>
    </row>
    <row r="239" spans="1:20" ht="20.100000000000001" customHeight="1">
      <c r="A239" s="551"/>
      <c r="B239" s="194" t="str">
        <f>A235&amp;"-"&amp;"راکتیو"</f>
        <v>ساختمان اداری-راکتیو</v>
      </c>
      <c r="C239" s="198">
        <v>15316</v>
      </c>
      <c r="D239" s="198">
        <v>15517</v>
      </c>
      <c r="E239" s="199">
        <v>15654</v>
      </c>
      <c r="F239" s="199">
        <v>15781</v>
      </c>
      <c r="G239" s="197">
        <v>15956</v>
      </c>
      <c r="H239" s="198">
        <v>16010</v>
      </c>
      <c r="I239" s="199">
        <v>16042</v>
      </c>
      <c r="J239" s="198">
        <v>16010</v>
      </c>
      <c r="K239" s="377">
        <v>16191</v>
      </c>
    </row>
    <row r="240" spans="1:20" ht="20.100000000000001" customHeight="1">
      <c r="A240" s="551"/>
      <c r="B240" s="194" t="str">
        <f>A235&amp;"-"&amp;"آب"</f>
        <v>ساختمان اداری-آب</v>
      </c>
      <c r="C240" s="198" t="s">
        <v>318</v>
      </c>
      <c r="D240" s="198" t="s">
        <v>318</v>
      </c>
      <c r="E240" s="199" t="s">
        <v>318</v>
      </c>
      <c r="F240" s="207" t="s">
        <v>318</v>
      </c>
      <c r="G240" s="212" t="s">
        <v>318</v>
      </c>
      <c r="H240" s="198"/>
      <c r="I240" s="199"/>
      <c r="J240" s="198"/>
      <c r="K240" s="377"/>
    </row>
    <row r="241" spans="1:20" ht="20.100000000000001" customHeight="1">
      <c r="A241" s="551"/>
      <c r="B241" s="194" t="str">
        <f>A235&amp;"-"&amp;"گاز"</f>
        <v>ساختمان اداری-گاز</v>
      </c>
      <c r="C241" s="198" t="s">
        <v>318</v>
      </c>
      <c r="D241" s="198" t="s">
        <v>318</v>
      </c>
      <c r="E241" s="199" t="s">
        <v>318</v>
      </c>
      <c r="F241" s="207" t="s">
        <v>318</v>
      </c>
      <c r="G241" s="212" t="s">
        <v>318</v>
      </c>
      <c r="H241" s="198"/>
      <c r="I241" s="199"/>
      <c r="J241" s="198"/>
      <c r="K241" s="377"/>
    </row>
    <row r="242" spans="1:20" ht="20.100000000000001" customHeight="1">
      <c r="A242" s="114"/>
      <c r="B242" s="114"/>
      <c r="C242" s="193"/>
      <c r="D242" s="193"/>
      <c r="E242" s="193"/>
      <c r="F242" s="193"/>
      <c r="G242" s="193"/>
      <c r="H242" s="193"/>
      <c r="I242" s="374"/>
      <c r="J242" s="193"/>
      <c r="K242" s="374"/>
      <c r="L242" s="374"/>
      <c r="M242" s="374"/>
      <c r="N242" s="374"/>
      <c r="O242" s="374"/>
      <c r="P242" s="374"/>
      <c r="Q242" s="374"/>
      <c r="R242" s="374"/>
      <c r="S242" s="374"/>
    </row>
    <row r="243" spans="1:20" s="176" customFormat="1" ht="20.100000000000001" customHeight="1">
      <c r="A243" s="551" t="s">
        <v>251</v>
      </c>
      <c r="B243" s="194" t="str">
        <f>A243&amp;"-"&amp;"کل مصرف"</f>
        <v>سازه گستر آرین پارس-کل مصرف</v>
      </c>
      <c r="C243" s="198">
        <v>0</v>
      </c>
      <c r="D243" s="198">
        <v>1.1279999999999999</v>
      </c>
      <c r="E243" s="199">
        <v>1.1279999999999999</v>
      </c>
      <c r="F243" s="199">
        <v>1</v>
      </c>
      <c r="G243" s="197">
        <v>1</v>
      </c>
      <c r="H243" s="198" t="s">
        <v>319</v>
      </c>
      <c r="I243" s="199"/>
      <c r="J243" s="198" t="s">
        <v>319</v>
      </c>
      <c r="K243" s="377"/>
      <c r="L243" s="375"/>
      <c r="M243" s="375"/>
      <c r="N243" s="375"/>
      <c r="O243" s="375"/>
      <c r="P243" s="375"/>
      <c r="Q243" s="375"/>
      <c r="R243" s="375"/>
      <c r="S243" s="375"/>
      <c r="T243"/>
    </row>
    <row r="244" spans="1:20" ht="20.100000000000001" customHeight="1">
      <c r="A244" s="551"/>
      <c r="B244" s="194" t="str">
        <f>A243&amp;"-"&amp;"اوج بار"</f>
        <v>سازه گستر آرین پارس-اوج بار</v>
      </c>
      <c r="C244" s="200">
        <v>272</v>
      </c>
      <c r="D244" s="200">
        <v>319</v>
      </c>
      <c r="E244" s="201">
        <v>373</v>
      </c>
      <c r="F244" s="201">
        <v>4061</v>
      </c>
      <c r="G244" s="210">
        <v>4684</v>
      </c>
      <c r="H244" s="198">
        <v>4840</v>
      </c>
      <c r="I244" s="199">
        <v>5034</v>
      </c>
      <c r="J244" s="198">
        <v>4840</v>
      </c>
      <c r="K244" s="377">
        <v>5285</v>
      </c>
    </row>
    <row r="245" spans="1:20" ht="20.100000000000001" customHeight="1">
      <c r="A245" s="551"/>
      <c r="B245" s="194" t="str">
        <f>A243&amp;"-"&amp;"میان باری"</f>
        <v>سازه گستر آرین پارس-میان باری</v>
      </c>
      <c r="C245" s="200">
        <v>2212</v>
      </c>
      <c r="D245" s="200">
        <v>2922</v>
      </c>
      <c r="E245" s="201">
        <v>3433</v>
      </c>
      <c r="F245" s="201">
        <v>489</v>
      </c>
      <c r="G245" s="210">
        <v>665</v>
      </c>
      <c r="H245" s="198">
        <v>683</v>
      </c>
      <c r="I245" s="199">
        <v>715</v>
      </c>
      <c r="J245" s="198">
        <v>683</v>
      </c>
      <c r="K245" s="377">
        <v>763</v>
      </c>
    </row>
    <row r="246" spans="1:20" ht="20.100000000000001" customHeight="1">
      <c r="A246" s="551"/>
      <c r="B246" s="194" t="str">
        <f>A243&amp;"-"&amp;"کم باری"</f>
        <v>سازه گستر آرین پارس-کم باری</v>
      </c>
      <c r="C246" s="198">
        <v>151</v>
      </c>
      <c r="D246" s="198">
        <v>194</v>
      </c>
      <c r="E246" s="199">
        <v>220</v>
      </c>
      <c r="F246" s="199">
        <v>252</v>
      </c>
      <c r="G246" s="197">
        <v>361</v>
      </c>
      <c r="H246" s="198">
        <v>375</v>
      </c>
      <c r="I246" s="199">
        <v>392</v>
      </c>
      <c r="J246" s="198">
        <v>375</v>
      </c>
      <c r="K246" s="377">
        <v>423</v>
      </c>
    </row>
    <row r="247" spans="1:20" ht="20.100000000000001" customHeight="1">
      <c r="A247" s="551"/>
      <c r="B247" s="194" t="str">
        <f>A243&amp;"-"&amp;"راکتیو"</f>
        <v>سازه گستر آرین پارس-راکتیو</v>
      </c>
      <c r="C247" s="198">
        <v>2509</v>
      </c>
      <c r="D247" s="198">
        <v>3178</v>
      </c>
      <c r="E247" s="199">
        <v>3709</v>
      </c>
      <c r="F247" s="199">
        <v>4397</v>
      </c>
      <c r="G247" s="197">
        <v>5177</v>
      </c>
      <c r="H247" s="198">
        <v>5328</v>
      </c>
      <c r="I247" s="199">
        <v>5540</v>
      </c>
      <c r="J247" s="198">
        <v>5328</v>
      </c>
      <c r="K247" s="377">
        <v>5717</v>
      </c>
    </row>
    <row r="248" spans="1:20" ht="20.100000000000001" customHeight="1">
      <c r="A248" s="551"/>
      <c r="B248" s="194" t="str">
        <f>A243&amp;"-"&amp;"آب"</f>
        <v>سازه گستر آرین پارس-آب</v>
      </c>
      <c r="C248" s="198">
        <v>0</v>
      </c>
      <c r="D248" s="198">
        <v>0</v>
      </c>
      <c r="E248" s="199">
        <v>381</v>
      </c>
      <c r="F248" s="199">
        <v>481</v>
      </c>
      <c r="G248" s="203">
        <v>530</v>
      </c>
      <c r="H248" s="203">
        <v>545</v>
      </c>
      <c r="I248" s="199">
        <v>591</v>
      </c>
      <c r="J248" s="203">
        <v>545</v>
      </c>
      <c r="K248" s="377">
        <v>723</v>
      </c>
    </row>
    <row r="249" spans="1:20" ht="20.100000000000001" customHeight="1">
      <c r="A249" s="551"/>
      <c r="B249" s="194" t="str">
        <f>A243&amp;"-"&amp;"گاز"</f>
        <v>سازه گستر آرین پارس-گاز</v>
      </c>
      <c r="C249" s="198">
        <v>0</v>
      </c>
      <c r="D249" s="198">
        <v>39</v>
      </c>
      <c r="E249" s="199">
        <v>74</v>
      </c>
      <c r="F249" s="199">
        <v>6028</v>
      </c>
      <c r="G249" s="203">
        <v>11982</v>
      </c>
      <c r="H249" s="198">
        <v>16884</v>
      </c>
      <c r="I249" s="199">
        <v>17025</v>
      </c>
      <c r="J249" s="198">
        <v>16884</v>
      </c>
      <c r="K249" s="377">
        <v>17083</v>
      </c>
    </row>
    <row r="250" spans="1:20" ht="20.100000000000001" customHeight="1">
      <c r="A250" s="114"/>
      <c r="B250" s="114"/>
      <c r="C250" s="193"/>
      <c r="D250" s="193"/>
      <c r="E250" s="193"/>
      <c r="F250" s="193"/>
      <c r="G250" s="193"/>
      <c r="H250" s="193"/>
      <c r="I250" s="374"/>
      <c r="J250" s="193"/>
      <c r="K250" s="374"/>
      <c r="L250" s="374"/>
      <c r="M250" s="374"/>
      <c r="N250" s="374"/>
      <c r="O250" s="374"/>
      <c r="P250" s="374"/>
      <c r="Q250" s="374"/>
      <c r="R250" s="374"/>
      <c r="S250" s="374"/>
    </row>
    <row r="251" spans="1:20" s="176" customFormat="1" ht="20.100000000000001" customHeight="1">
      <c r="A251" s="551" t="s">
        <v>252</v>
      </c>
      <c r="B251" s="194" t="str">
        <f>A251&amp;"-"&amp;"کل مصرف"</f>
        <v>سامان داروی هشتم-کل مصرف</v>
      </c>
      <c r="C251" s="198">
        <v>0</v>
      </c>
      <c r="D251" s="198">
        <v>9.9000000000000005E-2</v>
      </c>
      <c r="E251" s="199">
        <v>0.09</v>
      </c>
      <c r="F251" s="199">
        <v>9.1999999999999998E-2</v>
      </c>
      <c r="G251" s="198">
        <v>0</v>
      </c>
      <c r="H251" s="198">
        <v>0</v>
      </c>
      <c r="I251" s="199"/>
      <c r="J251" s="198">
        <v>0</v>
      </c>
      <c r="K251" s="377"/>
      <c r="L251" s="375"/>
      <c r="M251" s="375"/>
      <c r="N251" s="375"/>
      <c r="O251" s="375"/>
      <c r="P251" s="375"/>
      <c r="Q251" s="375"/>
      <c r="R251" s="375"/>
      <c r="S251" s="375"/>
      <c r="T251"/>
    </row>
    <row r="252" spans="1:20" ht="20.100000000000001" customHeight="1">
      <c r="A252" s="551"/>
      <c r="B252" s="194" t="str">
        <f>A251&amp;"-"&amp;"اوج بار"</f>
        <v>سامان داروی هشتم-اوج بار</v>
      </c>
      <c r="C252" s="200">
        <v>28</v>
      </c>
      <c r="D252" s="200">
        <v>35</v>
      </c>
      <c r="E252" s="201">
        <v>41</v>
      </c>
      <c r="F252" s="201">
        <v>221</v>
      </c>
      <c r="G252" s="200">
        <v>249</v>
      </c>
      <c r="H252" s="198">
        <v>258</v>
      </c>
      <c r="I252" s="221"/>
      <c r="J252" s="198">
        <v>62</v>
      </c>
      <c r="K252" s="377">
        <v>74</v>
      </c>
    </row>
    <row r="253" spans="1:20" ht="20.100000000000001" customHeight="1">
      <c r="A253" s="551"/>
      <c r="B253" s="194" t="str">
        <f>A251&amp;"-"&amp;"میان باری"</f>
        <v>سامان داروی هشتم-میان باری</v>
      </c>
      <c r="C253" s="200">
        <v>135</v>
      </c>
      <c r="D253" s="200">
        <v>164</v>
      </c>
      <c r="E253" s="201">
        <v>186</v>
      </c>
      <c r="F253" s="201">
        <v>50</v>
      </c>
      <c r="G253" s="200">
        <v>59</v>
      </c>
      <c r="H253" s="198">
        <v>62</v>
      </c>
      <c r="I253" s="221"/>
      <c r="J253" s="198">
        <v>258</v>
      </c>
      <c r="K253" s="377">
        <v>306</v>
      </c>
    </row>
    <row r="254" spans="1:20" ht="20.100000000000001" customHeight="1">
      <c r="A254" s="551"/>
      <c r="B254" s="194" t="str">
        <f>A251&amp;"-"&amp;"کم باری"</f>
        <v>سامان داروی هشتم-کم باری</v>
      </c>
      <c r="C254" s="198">
        <v>118</v>
      </c>
      <c r="D254" s="198">
        <v>164</v>
      </c>
      <c r="E254" s="199">
        <v>203</v>
      </c>
      <c r="F254" s="199">
        <v>243</v>
      </c>
      <c r="G254" s="198">
        <v>277</v>
      </c>
      <c r="H254" s="198">
        <v>289</v>
      </c>
      <c r="I254" s="221"/>
      <c r="J254" s="198">
        <v>289</v>
      </c>
      <c r="K254" s="377">
        <v>353</v>
      </c>
    </row>
    <row r="255" spans="1:20" ht="20.100000000000001" customHeight="1">
      <c r="A255" s="551"/>
      <c r="B255" s="194" t="str">
        <f>A251&amp;"-"&amp;"راکتیو"</f>
        <v>سامان داروی هشتم-راکتیو</v>
      </c>
      <c r="C255" s="198">
        <v>8</v>
      </c>
      <c r="D255" s="198">
        <v>10</v>
      </c>
      <c r="E255" s="199">
        <v>11</v>
      </c>
      <c r="F255" s="199">
        <v>13</v>
      </c>
      <c r="G255" s="198">
        <v>14</v>
      </c>
      <c r="H255" s="198">
        <v>14</v>
      </c>
      <c r="I255" s="221"/>
      <c r="J255" s="198">
        <v>15</v>
      </c>
      <c r="K255" s="377">
        <v>18</v>
      </c>
    </row>
    <row r="256" spans="1:20" ht="20.100000000000001" customHeight="1">
      <c r="A256" s="551"/>
      <c r="B256" s="194" t="str">
        <f>A251&amp;"-"&amp;"آب"</f>
        <v>سامان داروی هشتم-آب</v>
      </c>
      <c r="C256" s="198">
        <v>13859</v>
      </c>
      <c r="D256" s="198">
        <v>16510</v>
      </c>
      <c r="E256" s="199">
        <v>18321</v>
      </c>
      <c r="F256" s="199">
        <v>19561</v>
      </c>
      <c r="G256" s="203">
        <v>20801</v>
      </c>
      <c r="H256" s="203">
        <v>21214</v>
      </c>
      <c r="I256" s="221"/>
      <c r="J256" s="203">
        <v>21214</v>
      </c>
      <c r="K256" s="377">
        <v>28711</v>
      </c>
    </row>
    <row r="257" spans="1:20" ht="20.100000000000001" customHeight="1">
      <c r="A257" s="551"/>
      <c r="B257" s="194" t="str">
        <f>A251&amp;"-"&amp;"گاز"</f>
        <v>سامان داروی هشتم-گاز</v>
      </c>
      <c r="C257" s="198">
        <v>49294</v>
      </c>
      <c r="D257" s="198">
        <v>62205</v>
      </c>
      <c r="E257" s="199">
        <v>71390</v>
      </c>
      <c r="F257" s="199">
        <v>89333</v>
      </c>
      <c r="G257" s="198">
        <v>111349</v>
      </c>
      <c r="H257" s="198">
        <v>117351</v>
      </c>
      <c r="I257" s="221"/>
      <c r="J257" s="198">
        <v>117351</v>
      </c>
      <c r="K257" s="377">
        <v>135726</v>
      </c>
    </row>
    <row r="258" spans="1:20" ht="20.100000000000001" customHeight="1">
      <c r="A258" s="114"/>
      <c r="B258" s="114"/>
      <c r="C258" s="193"/>
      <c r="D258" s="193"/>
      <c r="E258" s="193"/>
      <c r="F258" s="193"/>
      <c r="G258" s="193"/>
      <c r="H258" s="193"/>
      <c r="I258" s="374"/>
      <c r="J258" s="193"/>
      <c r="K258" s="374"/>
      <c r="L258" s="374"/>
      <c r="M258" s="374"/>
      <c r="N258" s="374"/>
      <c r="O258" s="374"/>
      <c r="P258" s="374"/>
      <c r="Q258" s="374"/>
      <c r="R258" s="374"/>
      <c r="S258" s="374"/>
    </row>
    <row r="259" spans="1:20" s="176" customFormat="1" ht="20.100000000000001" customHeight="1">
      <c r="A259" s="551" t="s">
        <v>253</v>
      </c>
      <c r="B259" s="194" t="str">
        <f>A259&amp;"-"&amp;"کل مصرف"</f>
        <v>سامانه های دقیق نوین افراز-کل مصرف</v>
      </c>
      <c r="C259" s="198">
        <v>0</v>
      </c>
      <c r="D259" s="198">
        <v>23.13</v>
      </c>
      <c r="E259" s="199">
        <v>18</v>
      </c>
      <c r="F259" s="199">
        <v>19</v>
      </c>
      <c r="G259" s="197">
        <v>18</v>
      </c>
      <c r="H259" s="198">
        <v>15</v>
      </c>
      <c r="I259" s="199">
        <v>12</v>
      </c>
      <c r="J259" s="198">
        <v>15</v>
      </c>
      <c r="K259" s="377">
        <v>20</v>
      </c>
      <c r="L259" s="375"/>
      <c r="M259" s="375"/>
      <c r="N259" s="375"/>
      <c r="O259" s="375"/>
      <c r="P259" s="375"/>
      <c r="Q259" s="375"/>
      <c r="R259" s="375"/>
      <c r="S259" s="375"/>
      <c r="T259"/>
    </row>
    <row r="260" spans="1:20" ht="20.100000000000001" customHeight="1">
      <c r="A260" s="551"/>
      <c r="B260" s="194" t="str">
        <f>A259&amp;"-"&amp;"اوج بار"</f>
        <v>سامانه های دقیق نوین افراز-اوج بار</v>
      </c>
      <c r="C260" s="200">
        <v>964</v>
      </c>
      <c r="D260" s="200">
        <v>1133</v>
      </c>
      <c r="E260" s="201">
        <v>2661</v>
      </c>
      <c r="F260" s="201">
        <v>16734</v>
      </c>
      <c r="G260" s="210">
        <v>21683</v>
      </c>
      <c r="H260" s="198">
        <v>22660</v>
      </c>
      <c r="I260" s="199">
        <v>23905</v>
      </c>
      <c r="J260" s="198">
        <v>22660</v>
      </c>
      <c r="K260" s="377">
        <v>28632</v>
      </c>
    </row>
    <row r="261" spans="1:20" ht="20.100000000000001" customHeight="1">
      <c r="A261" s="551"/>
      <c r="B261" s="194" t="str">
        <f>A259&amp;"-"&amp;"میان باری"</f>
        <v>سامانه های دقیق نوین افراز-میان باری</v>
      </c>
      <c r="C261" s="200">
        <v>9433</v>
      </c>
      <c r="D261" s="200">
        <v>13405</v>
      </c>
      <c r="E261" s="201">
        <v>14751</v>
      </c>
      <c r="F261" s="201">
        <v>3783</v>
      </c>
      <c r="G261" s="210">
        <v>5182</v>
      </c>
      <c r="H261" s="198">
        <v>5473</v>
      </c>
      <c r="I261" s="199">
        <v>5667</v>
      </c>
      <c r="J261" s="198">
        <v>5473</v>
      </c>
      <c r="K261" s="377">
        <v>6080</v>
      </c>
    </row>
    <row r="262" spans="1:20" ht="20.100000000000001" customHeight="1">
      <c r="A262" s="551"/>
      <c r="B262" s="194" t="str">
        <f>A259&amp;"-"&amp;"کم باری"</f>
        <v>سامانه های دقیق نوین افراز-کم باری</v>
      </c>
      <c r="C262" s="198">
        <v>1686</v>
      </c>
      <c r="D262" s="198">
        <v>2550</v>
      </c>
      <c r="E262" s="199">
        <v>4598</v>
      </c>
      <c r="F262" s="199">
        <v>6163</v>
      </c>
      <c r="G262" s="197">
        <v>6823</v>
      </c>
      <c r="H262" s="198">
        <v>7022</v>
      </c>
      <c r="I262" s="199">
        <v>7245</v>
      </c>
      <c r="J262" s="198">
        <v>7022</v>
      </c>
      <c r="K262" s="377">
        <v>7880</v>
      </c>
    </row>
    <row r="263" spans="1:20" ht="20.100000000000001" customHeight="1">
      <c r="A263" s="551"/>
      <c r="B263" s="194" t="str">
        <f>A259&amp;"-"&amp;"راکتیو"</f>
        <v>سامانه های دقیق نوین افراز-راکتیو</v>
      </c>
      <c r="C263" s="198">
        <v>6727</v>
      </c>
      <c r="D263" s="198">
        <v>8863</v>
      </c>
      <c r="E263" s="199">
        <v>10471</v>
      </c>
      <c r="F263" s="199">
        <v>13140</v>
      </c>
      <c r="G263" s="197">
        <v>15607</v>
      </c>
      <c r="H263" s="198">
        <v>16095</v>
      </c>
      <c r="I263" s="199">
        <v>16986</v>
      </c>
      <c r="J263" s="198">
        <v>16095</v>
      </c>
      <c r="K263" s="377">
        <v>18454</v>
      </c>
    </row>
    <row r="264" spans="1:20" ht="20.100000000000001" customHeight="1">
      <c r="A264" s="551"/>
      <c r="B264" s="194" t="str">
        <f>A259&amp;"-"&amp;"آب"</f>
        <v>سامانه های دقیق نوین افراز-آب</v>
      </c>
      <c r="C264" s="198">
        <v>377</v>
      </c>
      <c r="D264" s="198">
        <v>403</v>
      </c>
      <c r="E264" s="199">
        <v>439</v>
      </c>
      <c r="F264" s="199">
        <v>474</v>
      </c>
      <c r="G264" s="203">
        <v>509</v>
      </c>
      <c r="H264" s="199">
        <v>520</v>
      </c>
      <c r="I264" s="199">
        <v>538</v>
      </c>
      <c r="J264" s="199">
        <v>520</v>
      </c>
      <c r="K264" s="377">
        <v>570</v>
      </c>
    </row>
    <row r="265" spans="1:20" ht="20.100000000000001" customHeight="1">
      <c r="A265" s="551"/>
      <c r="B265" s="194" t="str">
        <f>A259&amp;"-"&amp;"گاز"</f>
        <v>سامانه های دقیق نوین افراز-گاز</v>
      </c>
      <c r="C265" s="198">
        <v>5122</v>
      </c>
      <c r="D265" s="198">
        <v>5603</v>
      </c>
      <c r="E265" s="199">
        <v>5776</v>
      </c>
      <c r="F265" s="199">
        <v>10538</v>
      </c>
      <c r="G265" s="197">
        <v>17262</v>
      </c>
      <c r="H265" s="198">
        <v>17850</v>
      </c>
      <c r="I265" s="199">
        <v>18130</v>
      </c>
      <c r="J265" s="198">
        <v>17850</v>
      </c>
      <c r="K265" s="377">
        <v>18441</v>
      </c>
    </row>
    <row r="266" spans="1:20" ht="20.100000000000001" customHeight="1">
      <c r="A266" s="114"/>
      <c r="B266" s="114"/>
      <c r="C266" s="193"/>
      <c r="D266" s="193"/>
      <c r="E266" s="193"/>
      <c r="F266" s="193"/>
      <c r="G266" s="193"/>
      <c r="H266" s="193"/>
      <c r="I266" s="374"/>
      <c r="J266" s="193"/>
      <c r="K266" s="374"/>
      <c r="L266" s="374"/>
      <c r="M266" s="374"/>
      <c r="N266" s="374"/>
      <c r="O266" s="374"/>
      <c r="P266" s="374"/>
      <c r="Q266" s="374"/>
      <c r="R266" s="374"/>
      <c r="S266" s="374"/>
    </row>
    <row r="267" spans="1:20" s="176" customFormat="1" ht="20.100000000000001" customHeight="1">
      <c r="A267" s="551" t="s">
        <v>260</v>
      </c>
      <c r="B267" s="194" t="str">
        <f>A267&amp;"-"&amp;"کل مصرف"</f>
        <v>سوله آقای زیوری-کل مصرف</v>
      </c>
      <c r="C267" s="198">
        <v>0</v>
      </c>
      <c r="D267" s="198">
        <v>0</v>
      </c>
      <c r="E267" s="199">
        <v>0</v>
      </c>
      <c r="F267" s="199">
        <v>0</v>
      </c>
      <c r="G267" s="197">
        <v>0</v>
      </c>
      <c r="H267" s="198">
        <v>0</v>
      </c>
      <c r="I267" s="199">
        <v>0</v>
      </c>
      <c r="J267" s="198">
        <v>0</v>
      </c>
      <c r="K267" s="197">
        <v>0</v>
      </c>
      <c r="L267" s="198"/>
      <c r="M267" s="375"/>
      <c r="N267" s="375"/>
      <c r="O267" s="375"/>
      <c r="P267" s="375"/>
      <c r="Q267" s="375"/>
      <c r="R267" s="375"/>
      <c r="S267" s="375"/>
      <c r="T267"/>
    </row>
    <row r="268" spans="1:20" ht="20.100000000000001" customHeight="1">
      <c r="A268" s="551"/>
      <c r="B268" s="194" t="str">
        <f>A267&amp;"-"&amp;"اوج بار"</f>
        <v>سوله آقای زیوری-اوج بار</v>
      </c>
      <c r="C268" s="200">
        <v>280</v>
      </c>
      <c r="D268" s="200">
        <v>421</v>
      </c>
      <c r="E268" s="201">
        <v>480</v>
      </c>
      <c r="F268" s="201">
        <v>3447</v>
      </c>
      <c r="G268" s="210">
        <v>4338</v>
      </c>
      <c r="H268" s="198">
        <v>4611</v>
      </c>
      <c r="I268" s="199">
        <v>5060</v>
      </c>
      <c r="J268" s="198">
        <v>4611</v>
      </c>
      <c r="K268" s="377">
        <v>6219</v>
      </c>
    </row>
    <row r="269" spans="1:20" ht="20.100000000000001" customHeight="1">
      <c r="A269" s="551"/>
      <c r="B269" s="194" t="str">
        <f>A267&amp;"-"&amp;"میان باری"</f>
        <v>سوله آقای زیوری-میان باری</v>
      </c>
      <c r="C269" s="200">
        <v>1218</v>
      </c>
      <c r="D269" s="200">
        <v>1930</v>
      </c>
      <c r="E269" s="201">
        <v>2636</v>
      </c>
      <c r="F269" s="201">
        <v>590</v>
      </c>
      <c r="G269" s="210">
        <v>771</v>
      </c>
      <c r="H269" s="198">
        <v>880</v>
      </c>
      <c r="I269" s="199">
        <v>880</v>
      </c>
      <c r="J269" s="198">
        <v>880</v>
      </c>
      <c r="K269" s="377">
        <v>1046</v>
      </c>
    </row>
    <row r="270" spans="1:20" ht="20.100000000000001" customHeight="1">
      <c r="A270" s="551"/>
      <c r="B270" s="194" t="str">
        <f>A267&amp;"-"&amp;"کم باری"</f>
        <v>سوله آقای زیوری-کم باری</v>
      </c>
      <c r="C270" s="198">
        <v>587</v>
      </c>
      <c r="D270" s="198">
        <v>873</v>
      </c>
      <c r="E270" s="199">
        <v>1079</v>
      </c>
      <c r="F270" s="199">
        <v>1274</v>
      </c>
      <c r="G270" s="197">
        <v>1443</v>
      </c>
      <c r="H270" s="198">
        <v>1487</v>
      </c>
      <c r="I270" s="199">
        <v>1531</v>
      </c>
      <c r="J270" s="198">
        <v>1487</v>
      </c>
      <c r="K270" s="377">
        <v>1691</v>
      </c>
    </row>
    <row r="271" spans="1:20" ht="20.100000000000001" customHeight="1">
      <c r="A271" s="551"/>
      <c r="B271" s="194" t="str">
        <f>A267&amp;"-"&amp;"راکتیو"</f>
        <v>سوله آقای زیوری-راکتیو</v>
      </c>
      <c r="C271" s="198">
        <v>3571</v>
      </c>
      <c r="D271" s="198">
        <v>5307</v>
      </c>
      <c r="E271" s="199">
        <v>6851</v>
      </c>
      <c r="F271" s="199">
        <v>8265</v>
      </c>
      <c r="G271" s="197">
        <v>9634</v>
      </c>
      <c r="H271" s="198">
        <v>10041</v>
      </c>
      <c r="I271" s="199">
        <v>10698</v>
      </c>
      <c r="J271" s="198">
        <v>10041</v>
      </c>
      <c r="K271" s="377">
        <v>11994</v>
      </c>
    </row>
    <row r="272" spans="1:20" ht="20.100000000000001" customHeight="1">
      <c r="A272" s="551"/>
      <c r="B272" s="194" t="str">
        <f>A267&amp;"-"&amp;"آب"</f>
        <v>سوله آقای زیوری-آب</v>
      </c>
      <c r="C272" s="198">
        <v>13</v>
      </c>
      <c r="D272" s="198">
        <v>25</v>
      </c>
      <c r="E272" s="199">
        <v>25</v>
      </c>
      <c r="F272" s="199">
        <v>44</v>
      </c>
      <c r="G272" s="205">
        <v>45</v>
      </c>
      <c r="H272" s="198">
        <v>100</v>
      </c>
      <c r="I272" s="199">
        <v>101</v>
      </c>
      <c r="J272" s="198">
        <v>100</v>
      </c>
      <c r="K272" s="377">
        <v>101</v>
      </c>
    </row>
    <row r="273" spans="1:20" ht="20.100000000000001" customHeight="1">
      <c r="A273" s="551"/>
      <c r="B273" s="194" t="str">
        <f>A267&amp;"-"&amp;"گاز"</f>
        <v>سوله آقای زیوری-گاز</v>
      </c>
      <c r="C273" s="198">
        <v>387</v>
      </c>
      <c r="D273" s="198">
        <v>450</v>
      </c>
      <c r="E273" s="199">
        <v>0</v>
      </c>
      <c r="F273" s="199">
        <v>0</v>
      </c>
      <c r="G273" s="197">
        <v>0</v>
      </c>
      <c r="H273" s="198">
        <v>0</v>
      </c>
      <c r="I273" s="401">
        <v>0</v>
      </c>
      <c r="J273" s="198">
        <v>0</v>
      </c>
      <c r="K273" s="377">
        <v>8303</v>
      </c>
    </row>
    <row r="274" spans="1:20" ht="20.100000000000001" customHeight="1">
      <c r="A274" s="114"/>
      <c r="B274" s="114"/>
      <c r="C274" s="193"/>
      <c r="D274" s="193"/>
      <c r="E274" s="193"/>
      <c r="F274" s="193"/>
      <c r="G274" s="193"/>
      <c r="H274" s="193"/>
      <c r="I274" s="374"/>
      <c r="J274" s="193"/>
      <c r="K274" s="374"/>
      <c r="L274" s="374"/>
      <c r="M274" s="374"/>
      <c r="N274" s="374"/>
      <c r="O274" s="374"/>
      <c r="P274" s="374"/>
      <c r="Q274" s="374"/>
      <c r="R274" s="374"/>
      <c r="S274" s="374"/>
    </row>
    <row r="275" spans="1:20" s="176" customFormat="1" ht="20.100000000000001" customHeight="1">
      <c r="A275" s="551" t="s">
        <v>261</v>
      </c>
      <c r="B275" s="194" t="str">
        <f>A275&amp;"-"&amp;"کل مصرف"</f>
        <v>شرق آزما-کل مصرف</v>
      </c>
      <c r="C275" s="198">
        <v>0</v>
      </c>
      <c r="D275" s="198">
        <v>0</v>
      </c>
      <c r="E275" s="199">
        <v>0</v>
      </c>
      <c r="F275" s="199">
        <v>0</v>
      </c>
      <c r="G275" s="197">
        <v>2</v>
      </c>
      <c r="H275" s="198">
        <v>1</v>
      </c>
      <c r="I275" s="199">
        <v>1</v>
      </c>
      <c r="J275" s="198">
        <v>1</v>
      </c>
      <c r="K275" s="377">
        <v>1</v>
      </c>
      <c r="L275" s="375"/>
      <c r="M275" s="375"/>
      <c r="N275" s="375"/>
      <c r="O275" s="375"/>
      <c r="P275" s="375"/>
      <c r="Q275" s="375"/>
      <c r="R275" s="375"/>
      <c r="S275" s="375"/>
      <c r="T275"/>
    </row>
    <row r="276" spans="1:20" ht="20.100000000000001" customHeight="1">
      <c r="A276" s="551"/>
      <c r="B276" s="194" t="str">
        <f>A275&amp;"-"&amp;"اوج بار"</f>
        <v>شرق آزما-اوج بار</v>
      </c>
      <c r="C276" s="198">
        <v>3170</v>
      </c>
      <c r="D276" s="198">
        <v>3237</v>
      </c>
      <c r="E276" s="199">
        <v>3274</v>
      </c>
      <c r="F276" s="199">
        <v>3437</v>
      </c>
      <c r="G276" s="197">
        <v>3600</v>
      </c>
      <c r="H276" s="198">
        <v>3678</v>
      </c>
      <c r="I276" s="199">
        <v>3709</v>
      </c>
      <c r="J276" s="198">
        <v>3678</v>
      </c>
      <c r="K276" s="377">
        <v>3801</v>
      </c>
    </row>
    <row r="277" spans="1:20" ht="20.100000000000001" customHeight="1">
      <c r="A277" s="551"/>
      <c r="B277" s="194" t="str">
        <f>A275&amp;"-"&amp;"میان باری"</f>
        <v>شرق آزما-میان باری</v>
      </c>
      <c r="C277" s="198">
        <v>15416</v>
      </c>
      <c r="D277" s="198">
        <v>16041</v>
      </c>
      <c r="E277" s="199">
        <v>16429</v>
      </c>
      <c r="F277" s="199">
        <v>17106</v>
      </c>
      <c r="G277" s="197">
        <v>17811</v>
      </c>
      <c r="H277" s="198">
        <v>18061</v>
      </c>
      <c r="I277" s="199">
        <v>18297</v>
      </c>
      <c r="J277" s="198">
        <v>18061</v>
      </c>
      <c r="K277" s="377">
        <v>19358</v>
      </c>
    </row>
    <row r="278" spans="1:20" ht="20.100000000000001" customHeight="1">
      <c r="A278" s="551"/>
      <c r="B278" s="194" t="str">
        <f>A275&amp;"-"&amp;"کم باری"</f>
        <v>شرق آزما-کم باری</v>
      </c>
      <c r="C278" s="198">
        <v>2790</v>
      </c>
      <c r="D278" s="198">
        <v>2880</v>
      </c>
      <c r="E278" s="199">
        <v>2929</v>
      </c>
      <c r="F278" s="199">
        <v>3051</v>
      </c>
      <c r="G278" s="197">
        <v>3206</v>
      </c>
      <c r="H278" s="198">
        <v>3260</v>
      </c>
      <c r="I278" s="199">
        <v>3301</v>
      </c>
      <c r="J278" s="198">
        <v>3260</v>
      </c>
      <c r="K278" s="377">
        <v>3373</v>
      </c>
    </row>
    <row r="279" spans="1:20" ht="20.100000000000001" customHeight="1">
      <c r="A279" s="551"/>
      <c r="B279" s="194" t="str">
        <f>A275&amp;"-"&amp;"راکتیو"</f>
        <v>شرق آزما-راکتیو</v>
      </c>
      <c r="C279" s="198">
        <v>6540</v>
      </c>
      <c r="D279" s="198">
        <v>6939</v>
      </c>
      <c r="E279" s="199">
        <v>7225</v>
      </c>
      <c r="F279" s="199">
        <v>7495</v>
      </c>
      <c r="G279" s="197">
        <v>7804</v>
      </c>
      <c r="H279" s="198">
        <v>7930</v>
      </c>
      <c r="I279" s="199">
        <v>8021</v>
      </c>
      <c r="J279" s="198">
        <v>7930</v>
      </c>
      <c r="K279" s="377">
        <v>8290</v>
      </c>
    </row>
    <row r="280" spans="1:20" ht="20.100000000000001" customHeight="1">
      <c r="A280" s="551"/>
      <c r="B280" s="194" t="str">
        <f>A275&amp;"-"&amp;"آب"</f>
        <v>شرق آزما-آب</v>
      </c>
      <c r="C280" s="198">
        <v>67</v>
      </c>
      <c r="D280" s="198">
        <v>96</v>
      </c>
      <c r="E280" s="199">
        <v>101</v>
      </c>
      <c r="F280" s="199">
        <v>105</v>
      </c>
      <c r="G280" s="197">
        <v>106</v>
      </c>
      <c r="H280" s="198">
        <v>107</v>
      </c>
      <c r="I280" s="199">
        <v>108</v>
      </c>
      <c r="J280" s="198">
        <v>107</v>
      </c>
      <c r="K280" s="377">
        <v>113</v>
      </c>
    </row>
    <row r="281" spans="1:20" ht="20.100000000000001" customHeight="1">
      <c r="A281" s="551"/>
      <c r="B281" s="194" t="str">
        <f>A275&amp;"-"&amp;"گاز"</f>
        <v>شرق آزما-گاز</v>
      </c>
      <c r="C281" s="198">
        <v>27382</v>
      </c>
      <c r="D281" s="198">
        <v>27744</v>
      </c>
      <c r="E281" s="199">
        <v>27758</v>
      </c>
      <c r="F281" s="199">
        <v>31316</v>
      </c>
      <c r="G281" s="197">
        <v>36891</v>
      </c>
      <c r="H281" s="198">
        <v>38309</v>
      </c>
      <c r="I281" s="199">
        <v>38362</v>
      </c>
      <c r="J281" s="198">
        <v>38309</v>
      </c>
      <c r="K281" s="377">
        <v>38388</v>
      </c>
    </row>
    <row r="282" spans="1:20" ht="20.100000000000001" customHeight="1">
      <c r="A282" s="114"/>
      <c r="B282" s="114"/>
      <c r="C282" s="193"/>
      <c r="D282" s="193"/>
      <c r="E282" s="193"/>
      <c r="F282" s="193"/>
      <c r="G282" s="193"/>
      <c r="H282" s="193"/>
      <c r="I282" s="374"/>
      <c r="J282" s="193"/>
      <c r="K282" s="374"/>
      <c r="L282" s="374"/>
      <c r="M282" s="374"/>
      <c r="N282" s="374"/>
      <c r="O282" s="374"/>
      <c r="P282" s="374"/>
      <c r="Q282" s="374"/>
      <c r="R282" s="374"/>
      <c r="S282" s="374"/>
    </row>
    <row r="283" spans="1:20" s="176" customFormat="1" ht="20.100000000000001" customHeight="1">
      <c r="A283" s="551" t="s">
        <v>262</v>
      </c>
      <c r="B283" s="194" t="str">
        <f>A283&amp;"-"&amp;"کل مصرف"</f>
        <v>شهاب کیا آرمان-کل مصرف</v>
      </c>
      <c r="C283" s="198">
        <v>0</v>
      </c>
      <c r="D283" s="198">
        <v>0</v>
      </c>
      <c r="E283" s="199">
        <v>0</v>
      </c>
      <c r="F283" s="199">
        <v>4</v>
      </c>
      <c r="G283" s="197">
        <v>6</v>
      </c>
      <c r="H283" s="198">
        <v>0</v>
      </c>
      <c r="I283" s="199">
        <v>6</v>
      </c>
      <c r="J283" s="198">
        <v>0</v>
      </c>
      <c r="K283" s="377">
        <v>4</v>
      </c>
      <c r="L283" s="375"/>
      <c r="M283" s="375"/>
      <c r="N283" s="375"/>
      <c r="O283" s="375"/>
      <c r="P283" s="375"/>
      <c r="Q283" s="375"/>
      <c r="R283" s="375"/>
      <c r="S283" s="375"/>
      <c r="T283"/>
    </row>
    <row r="284" spans="1:20" ht="20.100000000000001" customHeight="1">
      <c r="A284" s="551"/>
      <c r="B284" s="194" t="str">
        <f>A283&amp;"-"&amp;"اوج بار"</f>
        <v>شهاب کیا آرمان-اوج بار</v>
      </c>
      <c r="C284" s="200">
        <v>10254</v>
      </c>
      <c r="D284" s="200">
        <v>10753</v>
      </c>
      <c r="E284" s="201">
        <v>11508</v>
      </c>
      <c r="F284" s="201">
        <v>54926</v>
      </c>
      <c r="G284" s="210">
        <v>56685</v>
      </c>
      <c r="H284" s="198">
        <v>57230</v>
      </c>
      <c r="I284" s="199">
        <v>57566</v>
      </c>
      <c r="J284" s="198">
        <v>57230</v>
      </c>
      <c r="K284" s="377">
        <v>58045</v>
      </c>
    </row>
    <row r="285" spans="1:20" ht="20.100000000000001" customHeight="1">
      <c r="A285" s="551"/>
      <c r="B285" s="194" t="str">
        <f>A283&amp;"-"&amp;"میان باری"</f>
        <v>شهاب کیا آرمان-میان باری</v>
      </c>
      <c r="C285" s="200">
        <v>51182</v>
      </c>
      <c r="D285" s="200">
        <v>52643</v>
      </c>
      <c r="E285" s="201">
        <v>53584</v>
      </c>
      <c r="F285" s="201">
        <v>11939</v>
      </c>
      <c r="G285" s="210">
        <v>12231</v>
      </c>
      <c r="H285" s="198">
        <v>12328</v>
      </c>
      <c r="I285" s="199">
        <v>12460</v>
      </c>
      <c r="J285" s="198">
        <v>12328</v>
      </c>
      <c r="K285" s="377">
        <v>13051</v>
      </c>
    </row>
    <row r="286" spans="1:20" ht="20.100000000000001" customHeight="1">
      <c r="A286" s="551"/>
      <c r="B286" s="194" t="str">
        <f>A283&amp;"-"&amp;"کم باری"</f>
        <v>شهاب کیا آرمان-کم باری</v>
      </c>
      <c r="C286" s="198">
        <v>18204</v>
      </c>
      <c r="D286" s="198">
        <v>19284</v>
      </c>
      <c r="E286" s="199">
        <v>20130</v>
      </c>
      <c r="F286" s="199">
        <v>20702</v>
      </c>
      <c r="G286" s="197">
        <v>21282</v>
      </c>
      <c r="H286" s="198">
        <v>21484</v>
      </c>
      <c r="I286" s="199">
        <v>21902</v>
      </c>
      <c r="J286" s="198">
        <v>21484</v>
      </c>
      <c r="K286" s="377">
        <v>22676</v>
      </c>
    </row>
    <row r="287" spans="1:20" ht="20.100000000000001" customHeight="1">
      <c r="A287" s="551"/>
      <c r="B287" s="194" t="str">
        <f>A283&amp;"-"&amp;"راکتیو"</f>
        <v>شهاب کیا آرمان-راکتیو</v>
      </c>
      <c r="C287" s="198">
        <v>49724</v>
      </c>
      <c r="D287" s="198">
        <v>50553</v>
      </c>
      <c r="E287" s="199">
        <v>51270</v>
      </c>
      <c r="F287" s="199">
        <v>52111</v>
      </c>
      <c r="G287" s="197">
        <v>52977</v>
      </c>
      <c r="H287" s="198">
        <v>53342</v>
      </c>
      <c r="I287" s="199">
        <v>53650</v>
      </c>
      <c r="J287" s="198">
        <v>53342</v>
      </c>
      <c r="K287" s="377">
        <v>54032</v>
      </c>
    </row>
    <row r="288" spans="1:20" ht="20.100000000000001" customHeight="1">
      <c r="A288" s="551"/>
      <c r="B288" s="194" t="str">
        <f>A283&amp;"-"&amp;"آب"</f>
        <v>شهاب کیا آرمان-آب</v>
      </c>
      <c r="C288" s="198">
        <v>1497</v>
      </c>
      <c r="D288" s="198">
        <v>1640</v>
      </c>
      <c r="E288" s="199">
        <v>1746</v>
      </c>
      <c r="F288" s="199">
        <v>1888</v>
      </c>
      <c r="G288" s="203">
        <v>2030</v>
      </c>
      <c r="H288" s="198">
        <v>2080</v>
      </c>
      <c r="I288" s="199">
        <v>2140</v>
      </c>
      <c r="J288" s="198">
        <v>208</v>
      </c>
      <c r="K288" s="377">
        <v>222</v>
      </c>
    </row>
    <row r="289" spans="1:20" ht="20.100000000000001" customHeight="1">
      <c r="A289" s="551"/>
      <c r="B289" s="194" t="str">
        <f>A283&amp;"-"&amp;"گاز"</f>
        <v>شهاب کیا آرمان-گاز</v>
      </c>
      <c r="C289" s="198">
        <v>23704</v>
      </c>
      <c r="D289" s="198">
        <v>24129</v>
      </c>
      <c r="E289" s="199">
        <v>24259</v>
      </c>
      <c r="F289" s="199">
        <v>25407</v>
      </c>
      <c r="G289" s="197">
        <v>27159</v>
      </c>
      <c r="H289" s="198">
        <v>27600</v>
      </c>
      <c r="I289" s="199">
        <v>27762</v>
      </c>
      <c r="J289" s="198">
        <v>27600</v>
      </c>
      <c r="K289" s="377">
        <v>27766</v>
      </c>
    </row>
    <row r="290" spans="1:20" ht="20.100000000000001" customHeight="1">
      <c r="A290" s="114"/>
      <c r="B290" s="114"/>
      <c r="C290" s="193"/>
      <c r="D290" s="193"/>
      <c r="E290" s="193"/>
      <c r="F290" s="193"/>
      <c r="G290" s="193"/>
      <c r="H290" s="193"/>
      <c r="I290" s="374"/>
      <c r="J290" s="193"/>
      <c r="K290" s="374"/>
      <c r="L290" s="374"/>
      <c r="M290" s="374"/>
      <c r="N290" s="374"/>
      <c r="O290" s="374"/>
      <c r="P290" s="374"/>
      <c r="Q290" s="374"/>
      <c r="R290" s="374"/>
      <c r="S290" s="374"/>
    </row>
    <row r="291" spans="1:20" s="176" customFormat="1" ht="20.100000000000001" customHeight="1">
      <c r="A291" s="551" t="s">
        <v>263</v>
      </c>
      <c r="B291" s="194" t="str">
        <f>A291&amp;"-"&amp;"کل مصرف"</f>
        <v>صنعت پروژه-کل مصرف</v>
      </c>
      <c r="C291" s="198" t="s">
        <v>318</v>
      </c>
      <c r="D291" s="198" t="s">
        <v>318</v>
      </c>
      <c r="E291" s="199" t="s">
        <v>318</v>
      </c>
      <c r="F291" s="199" t="s">
        <v>318</v>
      </c>
      <c r="G291" s="197" t="s">
        <v>318</v>
      </c>
      <c r="H291" s="198"/>
      <c r="I291" s="199"/>
      <c r="J291" s="198"/>
      <c r="K291" s="377"/>
      <c r="L291" s="375"/>
      <c r="M291" s="375"/>
      <c r="N291" s="375"/>
      <c r="O291" s="375"/>
      <c r="P291" s="375"/>
      <c r="Q291" s="375"/>
      <c r="R291" s="375"/>
      <c r="S291" s="375"/>
      <c r="T291"/>
    </row>
    <row r="292" spans="1:20" ht="20.100000000000001" customHeight="1">
      <c r="A292" s="551"/>
      <c r="B292" s="194" t="str">
        <f>A291&amp;"-"&amp;"اوج بار"</f>
        <v>صنعت پروژه-اوج بار</v>
      </c>
      <c r="C292" s="198" t="s">
        <v>318</v>
      </c>
      <c r="D292" s="198" t="s">
        <v>318</v>
      </c>
      <c r="E292" s="199" t="s">
        <v>318</v>
      </c>
      <c r="F292" s="199" t="s">
        <v>318</v>
      </c>
      <c r="G292" s="197" t="s">
        <v>318</v>
      </c>
      <c r="H292" s="203"/>
      <c r="I292" s="199">
        <v>1239</v>
      </c>
      <c r="J292" s="203"/>
      <c r="K292" s="377"/>
    </row>
    <row r="293" spans="1:20" ht="20.100000000000001" customHeight="1">
      <c r="A293" s="551"/>
      <c r="B293" s="194" t="str">
        <f>A291&amp;"-"&amp;"میان باری"</f>
        <v>صنعت پروژه-میان باری</v>
      </c>
      <c r="C293" s="198" t="s">
        <v>318</v>
      </c>
      <c r="D293" s="198" t="s">
        <v>318</v>
      </c>
      <c r="E293" s="199" t="s">
        <v>318</v>
      </c>
      <c r="F293" s="199" t="s">
        <v>318</v>
      </c>
      <c r="G293" s="197" t="s">
        <v>318</v>
      </c>
      <c r="H293" s="203"/>
      <c r="I293" s="199">
        <v>8871</v>
      </c>
      <c r="J293" s="203"/>
      <c r="K293" s="377"/>
    </row>
    <row r="294" spans="1:20" ht="20.100000000000001" customHeight="1">
      <c r="A294" s="551"/>
      <c r="B294" s="194" t="str">
        <f>A291&amp;"-"&amp;"کم باری"</f>
        <v>صنعت پروژه-کم باری</v>
      </c>
      <c r="C294" s="198" t="s">
        <v>318</v>
      </c>
      <c r="D294" s="198" t="s">
        <v>318</v>
      </c>
      <c r="E294" s="199" t="s">
        <v>318</v>
      </c>
      <c r="F294" s="199" t="s">
        <v>318</v>
      </c>
      <c r="G294" s="197" t="s">
        <v>318</v>
      </c>
      <c r="H294" s="203"/>
      <c r="I294" s="199">
        <v>986</v>
      </c>
      <c r="J294" s="203"/>
      <c r="K294" s="377"/>
    </row>
    <row r="295" spans="1:20" ht="20.100000000000001" customHeight="1">
      <c r="A295" s="551"/>
      <c r="B295" s="194" t="str">
        <f>A291&amp;"-"&amp;"راکتیو"</f>
        <v>صنعت پروژه-راکتیو</v>
      </c>
      <c r="C295" s="198" t="s">
        <v>318</v>
      </c>
      <c r="D295" s="198" t="s">
        <v>318</v>
      </c>
      <c r="E295" s="199" t="s">
        <v>318</v>
      </c>
      <c r="F295" s="199" t="s">
        <v>318</v>
      </c>
      <c r="G295" s="197" t="s">
        <v>318</v>
      </c>
      <c r="H295" s="203"/>
      <c r="I295" s="199">
        <v>5392</v>
      </c>
      <c r="J295" s="203"/>
      <c r="K295" s="377"/>
    </row>
    <row r="296" spans="1:20" ht="20.100000000000001" customHeight="1">
      <c r="A296" s="551"/>
      <c r="B296" s="194" t="str">
        <f>A291&amp;"-"&amp;"آب"</f>
        <v>صنعت پروژه-آب</v>
      </c>
      <c r="C296" s="198" t="s">
        <v>318</v>
      </c>
      <c r="D296" s="198" t="s">
        <v>318</v>
      </c>
      <c r="E296" s="199" t="s">
        <v>318</v>
      </c>
      <c r="F296" s="199" t="s">
        <v>318</v>
      </c>
      <c r="G296" s="197" t="s">
        <v>318</v>
      </c>
      <c r="H296" s="203"/>
      <c r="I296" s="199">
        <v>37</v>
      </c>
      <c r="J296" s="203"/>
      <c r="K296" s="377"/>
    </row>
    <row r="297" spans="1:20" ht="20.100000000000001" customHeight="1">
      <c r="A297" s="551"/>
      <c r="B297" s="194" t="str">
        <f>A291&amp;"-"&amp;"گاز"</f>
        <v>صنعت پروژه-گاز</v>
      </c>
      <c r="C297" s="198" t="s">
        <v>318</v>
      </c>
      <c r="D297" s="198" t="s">
        <v>318</v>
      </c>
      <c r="E297" s="199" t="s">
        <v>318</v>
      </c>
      <c r="F297" s="199" t="s">
        <v>318</v>
      </c>
      <c r="G297" s="197" t="s">
        <v>318</v>
      </c>
      <c r="H297" s="203"/>
      <c r="I297" s="199">
        <v>580</v>
      </c>
      <c r="J297" s="203"/>
      <c r="K297" s="377"/>
    </row>
    <row r="298" spans="1:20" ht="20.100000000000001" customHeight="1">
      <c r="A298" s="114"/>
      <c r="B298" s="114"/>
      <c r="C298" s="193"/>
      <c r="D298" s="193"/>
      <c r="E298" s="193"/>
      <c r="F298" s="193"/>
      <c r="G298" s="193"/>
      <c r="H298" s="193"/>
      <c r="I298" s="374"/>
      <c r="J298" s="193"/>
      <c r="K298" s="374"/>
      <c r="L298" s="374"/>
      <c r="M298" s="374"/>
      <c r="N298" s="374"/>
      <c r="O298" s="374"/>
      <c r="P298" s="374"/>
      <c r="Q298" s="374"/>
      <c r="R298" s="374"/>
      <c r="S298" s="374"/>
    </row>
    <row r="299" spans="1:20" s="176" customFormat="1" ht="20.100000000000001" customHeight="1">
      <c r="A299" s="551" t="s">
        <v>264</v>
      </c>
      <c r="B299" s="194" t="str">
        <f>A299&amp;"-"&amp;"کل مصرف"</f>
        <v>طاها قالب-کل مصرف</v>
      </c>
      <c r="C299" s="198">
        <v>0</v>
      </c>
      <c r="D299" s="198">
        <v>0</v>
      </c>
      <c r="E299" s="199">
        <v>0</v>
      </c>
      <c r="F299" s="199">
        <v>0</v>
      </c>
      <c r="G299" s="197">
        <v>0</v>
      </c>
      <c r="H299" s="198">
        <v>0</v>
      </c>
      <c r="I299" s="199"/>
      <c r="J299" s="198">
        <v>0</v>
      </c>
      <c r="K299" s="377">
        <v>1</v>
      </c>
      <c r="L299" s="375"/>
      <c r="M299" s="375"/>
      <c r="N299" s="375"/>
      <c r="O299" s="375"/>
      <c r="P299" s="375"/>
      <c r="Q299" s="375"/>
      <c r="R299" s="375"/>
      <c r="S299" s="375"/>
      <c r="T299"/>
    </row>
    <row r="300" spans="1:20" ht="20.100000000000001" customHeight="1">
      <c r="A300" s="551"/>
      <c r="B300" s="194" t="str">
        <f>A299&amp;"-"&amp;"اوج بار"</f>
        <v>طاها قالب-اوج بار</v>
      </c>
      <c r="C300" s="200">
        <v>0</v>
      </c>
      <c r="D300" s="200">
        <v>0</v>
      </c>
      <c r="E300" s="201">
        <v>1</v>
      </c>
      <c r="F300" s="201">
        <v>101</v>
      </c>
      <c r="G300" s="210">
        <v>481</v>
      </c>
      <c r="H300" s="198">
        <v>627</v>
      </c>
      <c r="I300" s="199">
        <v>830</v>
      </c>
      <c r="J300" s="198">
        <v>627</v>
      </c>
      <c r="K300" s="377">
        <v>1310</v>
      </c>
    </row>
    <row r="301" spans="1:20" ht="20.100000000000001" customHeight="1">
      <c r="A301" s="551"/>
      <c r="B301" s="194" t="str">
        <f>A299&amp;"-"&amp;"میان باری"</f>
        <v>طاها قالب-میان باری</v>
      </c>
      <c r="C301" s="200">
        <v>3</v>
      </c>
      <c r="D301" s="200">
        <v>5</v>
      </c>
      <c r="E301" s="201">
        <v>8</v>
      </c>
      <c r="F301" s="201">
        <v>25</v>
      </c>
      <c r="G301" s="210">
        <v>141</v>
      </c>
      <c r="H301" s="198">
        <v>185</v>
      </c>
      <c r="I301" s="199">
        <v>240</v>
      </c>
      <c r="J301" s="198">
        <v>185</v>
      </c>
      <c r="K301" s="377">
        <v>331</v>
      </c>
    </row>
    <row r="302" spans="1:20" ht="20.100000000000001" customHeight="1">
      <c r="A302" s="551"/>
      <c r="B302" s="194" t="str">
        <f>A299&amp;"-"&amp;"کم باری"</f>
        <v>طاها قالب-کم باری</v>
      </c>
      <c r="C302" s="198">
        <v>0</v>
      </c>
      <c r="D302" s="198">
        <v>0.96</v>
      </c>
      <c r="E302" s="199">
        <v>1</v>
      </c>
      <c r="F302" s="199">
        <v>46</v>
      </c>
      <c r="G302" s="197">
        <v>251</v>
      </c>
      <c r="H302" s="198">
        <v>331</v>
      </c>
      <c r="I302" s="199">
        <v>412</v>
      </c>
      <c r="J302" s="198">
        <v>331</v>
      </c>
      <c r="K302" s="377">
        <v>568</v>
      </c>
    </row>
    <row r="303" spans="1:20" ht="20.100000000000001" customHeight="1">
      <c r="A303" s="551"/>
      <c r="B303" s="194" t="str">
        <f>A299&amp;"-"&amp;"راکتیو"</f>
        <v>طاها قالب-راکتیو</v>
      </c>
      <c r="C303" s="198">
        <v>2</v>
      </c>
      <c r="D303" s="198">
        <v>6</v>
      </c>
      <c r="E303" s="199">
        <v>19</v>
      </c>
      <c r="F303" s="199">
        <v>67</v>
      </c>
      <c r="G303" s="197">
        <v>553</v>
      </c>
      <c r="H303" s="198">
        <v>730</v>
      </c>
      <c r="I303" s="199">
        <v>892</v>
      </c>
      <c r="J303" s="198">
        <v>730</v>
      </c>
      <c r="K303" s="377">
        <v>1260</v>
      </c>
    </row>
    <row r="304" spans="1:20" ht="20.100000000000001" customHeight="1">
      <c r="A304" s="551"/>
      <c r="B304" s="194" t="str">
        <f>A299&amp;"-"&amp;"آب"</f>
        <v>طاها قالب-آب</v>
      </c>
      <c r="C304" s="198">
        <v>486</v>
      </c>
      <c r="D304" s="198">
        <v>820</v>
      </c>
      <c r="E304" s="199">
        <v>969</v>
      </c>
      <c r="F304" s="199">
        <v>1005</v>
      </c>
      <c r="G304" s="197">
        <v>1166</v>
      </c>
      <c r="H304" s="198">
        <v>1238</v>
      </c>
      <c r="I304" s="199">
        <v>1316</v>
      </c>
      <c r="J304" s="198">
        <v>1238</v>
      </c>
      <c r="K304" s="377">
        <v>1510</v>
      </c>
    </row>
    <row r="305" spans="1:20" ht="20.100000000000001" customHeight="1">
      <c r="A305" s="551"/>
      <c r="B305" s="194" t="str">
        <f>A299&amp;"-"&amp;"گاز"</f>
        <v>طاها قالب-گاز</v>
      </c>
      <c r="C305" s="198">
        <v>8655</v>
      </c>
      <c r="D305" s="198">
        <v>9322</v>
      </c>
      <c r="E305" s="199">
        <v>9425</v>
      </c>
      <c r="F305" s="199">
        <v>43602</v>
      </c>
      <c r="G305" s="197">
        <v>100330</v>
      </c>
      <c r="H305" s="198">
        <v>112745</v>
      </c>
      <c r="I305" s="199">
        <v>113843</v>
      </c>
      <c r="J305" s="198">
        <v>112745</v>
      </c>
      <c r="K305" s="377">
        <v>115913</v>
      </c>
    </row>
    <row r="306" spans="1:20" ht="20.100000000000001" customHeight="1">
      <c r="A306" s="114"/>
      <c r="B306" s="114"/>
      <c r="C306" s="193"/>
      <c r="D306" s="193"/>
      <c r="E306" s="193"/>
      <c r="F306" s="193"/>
      <c r="G306" s="193"/>
      <c r="H306" s="193"/>
      <c r="I306" s="374"/>
      <c r="J306" s="193"/>
      <c r="K306" s="374"/>
      <c r="L306" s="374"/>
      <c r="M306" s="374"/>
      <c r="N306" s="374"/>
      <c r="O306" s="374"/>
      <c r="P306" s="374"/>
      <c r="Q306" s="374"/>
      <c r="R306" s="374"/>
      <c r="S306" s="374"/>
    </row>
    <row r="307" spans="1:20" s="176" customFormat="1" ht="20.100000000000001" customHeight="1">
      <c r="A307" s="551" t="s">
        <v>309</v>
      </c>
      <c r="B307" s="194" t="str">
        <f>A307&amp;"-"&amp;"کل مصرف"</f>
        <v>طراحان ماشین حجازیان-کل مصرف</v>
      </c>
      <c r="C307" s="198" t="s">
        <v>318</v>
      </c>
      <c r="D307" s="198" t="s">
        <v>318</v>
      </c>
      <c r="E307" s="198" t="s">
        <v>318</v>
      </c>
      <c r="F307" s="198" t="s">
        <v>318</v>
      </c>
      <c r="G307" s="198" t="s">
        <v>318</v>
      </c>
      <c r="H307" s="198"/>
      <c r="I307" s="199"/>
      <c r="J307" s="198"/>
      <c r="K307" s="377"/>
      <c r="L307" s="375"/>
      <c r="M307" s="375"/>
      <c r="N307" s="375"/>
      <c r="O307" s="375"/>
      <c r="P307" s="375"/>
      <c r="Q307" s="375"/>
      <c r="R307" s="375"/>
      <c r="S307" s="375"/>
      <c r="T307"/>
    </row>
    <row r="308" spans="1:20" ht="20.100000000000001" customHeight="1">
      <c r="A308" s="551"/>
      <c r="B308" s="194" t="str">
        <f>A307&amp;"-"&amp;"اوج بار"</f>
        <v>طراحان ماشین حجازیان-اوج بار</v>
      </c>
      <c r="C308" s="198" t="s">
        <v>318</v>
      </c>
      <c r="D308" s="198" t="s">
        <v>318</v>
      </c>
      <c r="E308" s="198" t="s">
        <v>318</v>
      </c>
      <c r="F308" s="198" t="s">
        <v>318</v>
      </c>
      <c r="G308" s="198" t="s">
        <v>318</v>
      </c>
      <c r="H308" s="198"/>
      <c r="I308" s="199"/>
      <c r="J308" s="198"/>
      <c r="K308" s="377"/>
    </row>
    <row r="309" spans="1:20" ht="20.100000000000001" customHeight="1">
      <c r="A309" s="551"/>
      <c r="B309" s="194" t="str">
        <f>A307&amp;"-"&amp;"میان باری"</f>
        <v>طراحان ماشین حجازیان-میان باری</v>
      </c>
      <c r="C309" s="198" t="s">
        <v>318</v>
      </c>
      <c r="D309" s="198" t="s">
        <v>318</v>
      </c>
      <c r="E309" s="198" t="s">
        <v>318</v>
      </c>
      <c r="F309" s="198" t="s">
        <v>318</v>
      </c>
      <c r="G309" s="198" t="s">
        <v>318</v>
      </c>
      <c r="H309" s="198"/>
      <c r="I309" s="199"/>
      <c r="J309" s="198"/>
      <c r="K309" s="377"/>
    </row>
    <row r="310" spans="1:20" ht="20.100000000000001" customHeight="1">
      <c r="A310" s="551"/>
      <c r="B310" s="194" t="str">
        <f>A307&amp;"-"&amp;"کم باری"</f>
        <v>طراحان ماشین حجازیان-کم باری</v>
      </c>
      <c r="C310" s="198" t="s">
        <v>318</v>
      </c>
      <c r="D310" s="198" t="s">
        <v>318</v>
      </c>
      <c r="E310" s="198" t="s">
        <v>318</v>
      </c>
      <c r="F310" s="198" t="s">
        <v>318</v>
      </c>
      <c r="G310" s="198" t="s">
        <v>318</v>
      </c>
      <c r="H310" s="198"/>
      <c r="I310" s="199"/>
      <c r="J310" s="198"/>
      <c r="K310" s="377"/>
    </row>
    <row r="311" spans="1:20" ht="20.100000000000001" customHeight="1">
      <c r="A311" s="551"/>
      <c r="B311" s="194" t="str">
        <f>A307&amp;"-"&amp;"راکتیو"</f>
        <v>طراحان ماشین حجازیان-راکتیو</v>
      </c>
      <c r="C311" s="198" t="s">
        <v>318</v>
      </c>
      <c r="D311" s="198" t="s">
        <v>318</v>
      </c>
      <c r="E311" s="198" t="s">
        <v>318</v>
      </c>
      <c r="F311" s="198" t="s">
        <v>318</v>
      </c>
      <c r="G311" s="198" t="s">
        <v>318</v>
      </c>
      <c r="H311" s="198"/>
      <c r="I311" s="199"/>
      <c r="J311" s="198"/>
      <c r="K311" s="377"/>
    </row>
    <row r="312" spans="1:20" ht="20.100000000000001" customHeight="1">
      <c r="A312" s="551"/>
      <c r="B312" s="194" t="str">
        <f>A307&amp;"-"&amp;"آب"</f>
        <v>طراحان ماشین حجازیان-آب</v>
      </c>
      <c r="C312" s="198" t="s">
        <v>318</v>
      </c>
      <c r="D312" s="198" t="s">
        <v>318</v>
      </c>
      <c r="E312" s="198" t="s">
        <v>318</v>
      </c>
      <c r="F312" s="198" t="s">
        <v>318</v>
      </c>
      <c r="G312" s="198" t="s">
        <v>318</v>
      </c>
      <c r="H312" s="198"/>
      <c r="I312" s="199"/>
      <c r="J312" s="198"/>
      <c r="K312" s="377"/>
    </row>
    <row r="313" spans="1:20" ht="20.100000000000001" customHeight="1">
      <c r="A313" s="551"/>
      <c r="B313" s="194" t="str">
        <f>A307&amp;"-"&amp;"گاز"</f>
        <v>طراحان ماشین حجازیان-گاز</v>
      </c>
      <c r="C313" s="198" t="s">
        <v>318</v>
      </c>
      <c r="D313" s="198" t="s">
        <v>318</v>
      </c>
      <c r="E313" s="198" t="s">
        <v>318</v>
      </c>
      <c r="F313" s="198" t="s">
        <v>318</v>
      </c>
      <c r="G313" s="198" t="s">
        <v>318</v>
      </c>
      <c r="H313" s="198"/>
      <c r="I313" s="199"/>
      <c r="J313" s="198"/>
      <c r="K313" s="377"/>
    </row>
    <row r="314" spans="1:20" ht="20.100000000000001" customHeight="1">
      <c r="A314" s="114"/>
      <c r="B314" s="114"/>
      <c r="C314" s="193"/>
      <c r="D314" s="193"/>
      <c r="E314" s="193"/>
      <c r="F314" s="193"/>
      <c r="G314" s="193"/>
      <c r="H314" s="193"/>
      <c r="I314" s="374"/>
      <c r="J314" s="193"/>
      <c r="K314" s="374"/>
      <c r="L314" s="374"/>
      <c r="M314" s="374"/>
      <c r="N314" s="374"/>
      <c r="O314" s="374"/>
      <c r="P314" s="374"/>
      <c r="Q314" s="374"/>
      <c r="R314" s="374"/>
      <c r="S314" s="374"/>
    </row>
    <row r="315" spans="1:20" s="176" customFormat="1" ht="20.100000000000001" customHeight="1">
      <c r="A315" s="551" t="s">
        <v>265</v>
      </c>
      <c r="B315" s="194" t="str">
        <f>A315&amp;"-"&amp;"کل مصرف"</f>
        <v>فنی مهندسی فلات شرق پارثاوا-کل مصرف</v>
      </c>
      <c r="C315" s="198">
        <v>0</v>
      </c>
      <c r="D315" s="198">
        <v>0</v>
      </c>
      <c r="E315" s="199">
        <v>0</v>
      </c>
      <c r="F315" s="199">
        <v>0</v>
      </c>
      <c r="G315" s="198">
        <v>0</v>
      </c>
      <c r="H315" s="198">
        <v>0</v>
      </c>
      <c r="I315" s="199">
        <v>0</v>
      </c>
      <c r="J315" s="198">
        <v>0</v>
      </c>
      <c r="K315" s="377">
        <v>0</v>
      </c>
      <c r="L315" s="375"/>
      <c r="M315" s="375"/>
      <c r="N315" s="375"/>
      <c r="O315" s="375"/>
      <c r="P315" s="375"/>
      <c r="Q315" s="375"/>
      <c r="R315" s="375"/>
      <c r="S315" s="375"/>
      <c r="T315"/>
    </row>
    <row r="316" spans="1:20" ht="20.100000000000001" customHeight="1">
      <c r="A316" s="551"/>
      <c r="B316" s="194" t="str">
        <f>A315&amp;"-"&amp;"اوج بار"</f>
        <v>فنی مهندسی فلات شرق پارثاوا-اوج بار</v>
      </c>
      <c r="C316" s="198">
        <v>3177</v>
      </c>
      <c r="D316" s="198">
        <v>3177</v>
      </c>
      <c r="E316" s="199">
        <v>3283</v>
      </c>
      <c r="F316" s="199">
        <v>3328</v>
      </c>
      <c r="G316" s="203">
        <v>3373</v>
      </c>
      <c r="H316" s="198">
        <v>3373</v>
      </c>
      <c r="I316" s="199">
        <v>3381</v>
      </c>
      <c r="J316" s="198">
        <v>3373</v>
      </c>
      <c r="K316" s="377">
        <v>3412</v>
      </c>
    </row>
    <row r="317" spans="1:20" ht="20.100000000000001" customHeight="1">
      <c r="A317" s="551"/>
      <c r="B317" s="194" t="str">
        <f>A315&amp;"-"&amp;"میان باری"</f>
        <v>فنی مهندسی فلات شرق پارثاوا-میان باری</v>
      </c>
      <c r="C317" s="198">
        <v>8033</v>
      </c>
      <c r="D317" s="198">
        <v>8033</v>
      </c>
      <c r="E317" s="199">
        <v>8240</v>
      </c>
      <c r="F317" s="199">
        <v>8394</v>
      </c>
      <c r="G317" s="203">
        <v>8548</v>
      </c>
      <c r="H317" s="198">
        <v>8650</v>
      </c>
      <c r="I317" s="199">
        <v>8773</v>
      </c>
      <c r="J317" s="198">
        <v>8650</v>
      </c>
      <c r="K317" s="377">
        <v>9022</v>
      </c>
    </row>
    <row r="318" spans="1:20" ht="20.100000000000001" customHeight="1">
      <c r="A318" s="551"/>
      <c r="B318" s="194" t="str">
        <f>A315&amp;"-"&amp;"کم باری"</f>
        <v>فنی مهندسی فلات شرق پارثاوا-کم باری</v>
      </c>
      <c r="C318" s="198">
        <v>1165</v>
      </c>
      <c r="D318" s="198">
        <v>1165</v>
      </c>
      <c r="E318" s="199">
        <v>1290</v>
      </c>
      <c r="F318" s="199">
        <v>1353</v>
      </c>
      <c r="G318" s="203">
        <v>1416</v>
      </c>
      <c r="H318" s="198">
        <v>1416</v>
      </c>
      <c r="I318" s="199">
        <v>1442</v>
      </c>
      <c r="J318" s="198">
        <v>1416</v>
      </c>
      <c r="K318" s="377">
        <v>1561</v>
      </c>
    </row>
    <row r="319" spans="1:20" ht="20.100000000000001" customHeight="1">
      <c r="A319" s="551"/>
      <c r="B319" s="194" t="str">
        <f>A315&amp;"-"&amp;"راکتیو"</f>
        <v>فنی مهندسی فلات شرق پارثاوا-راکتیو</v>
      </c>
      <c r="C319" s="198">
        <v>6269</v>
      </c>
      <c r="D319" s="198">
        <v>6269</v>
      </c>
      <c r="E319" s="199">
        <v>6489</v>
      </c>
      <c r="F319" s="199">
        <v>6539</v>
      </c>
      <c r="G319" s="203">
        <v>6589</v>
      </c>
      <c r="H319" s="198">
        <v>6593</v>
      </c>
      <c r="I319" s="199">
        <v>6640</v>
      </c>
      <c r="J319" s="198">
        <v>6593</v>
      </c>
      <c r="K319" s="377">
        <v>6820</v>
      </c>
    </row>
    <row r="320" spans="1:20" ht="20.100000000000001" customHeight="1">
      <c r="A320" s="551"/>
      <c r="B320" s="194" t="str">
        <f>A315&amp;"-"&amp;"آب"</f>
        <v>فنی مهندسی فلات شرق پارثاوا-آب</v>
      </c>
      <c r="C320" s="198">
        <v>541</v>
      </c>
      <c r="D320" s="198">
        <v>541</v>
      </c>
      <c r="E320" s="199">
        <v>545</v>
      </c>
      <c r="F320" s="199">
        <v>551</v>
      </c>
      <c r="G320" s="203">
        <v>557</v>
      </c>
      <c r="H320" s="198">
        <v>557</v>
      </c>
      <c r="I320" s="207">
        <v>557</v>
      </c>
      <c r="J320" s="198">
        <v>557</v>
      </c>
      <c r="K320" s="377">
        <v>560</v>
      </c>
    </row>
    <row r="321" spans="1:20" ht="20.100000000000001" customHeight="1">
      <c r="A321" s="551"/>
      <c r="B321" s="194" t="str">
        <f>A315&amp;"-"&amp;"گاز"</f>
        <v>فنی مهندسی فلات شرق پارثاوا-گاز</v>
      </c>
      <c r="C321" s="198">
        <v>14060</v>
      </c>
      <c r="D321" s="198">
        <v>14060</v>
      </c>
      <c r="E321" s="199">
        <v>14069</v>
      </c>
      <c r="F321" s="199">
        <v>15361</v>
      </c>
      <c r="G321" s="197">
        <v>17540</v>
      </c>
      <c r="H321" s="198">
        <v>17787</v>
      </c>
      <c r="I321" s="199">
        <v>17819</v>
      </c>
      <c r="J321" s="198">
        <v>17787</v>
      </c>
      <c r="K321" s="377">
        <v>17873</v>
      </c>
    </row>
    <row r="322" spans="1:20" ht="20.100000000000001" customHeight="1">
      <c r="A322" s="114"/>
      <c r="B322" s="114"/>
      <c r="C322" s="193"/>
      <c r="D322" s="193"/>
      <c r="E322" s="193"/>
      <c r="F322" s="193"/>
      <c r="G322" s="193"/>
      <c r="H322" s="193"/>
      <c r="I322" s="374"/>
      <c r="J322" s="193"/>
      <c r="K322" s="374"/>
      <c r="L322" s="374"/>
      <c r="M322" s="374"/>
      <c r="N322" s="374"/>
      <c r="O322" s="374"/>
      <c r="P322" s="374"/>
      <c r="Q322" s="374"/>
      <c r="R322" s="374"/>
      <c r="S322" s="374"/>
    </row>
    <row r="323" spans="1:20" s="176" customFormat="1" ht="20.100000000000001" customHeight="1">
      <c r="A323" s="551" t="s">
        <v>266</v>
      </c>
      <c r="B323" s="194" t="str">
        <f>A323&amp;"-"&amp;"کل مصرف"</f>
        <v>فوم آساک-کل مصرف</v>
      </c>
      <c r="C323" s="198">
        <v>0</v>
      </c>
      <c r="D323" s="198">
        <v>0</v>
      </c>
      <c r="E323" s="199">
        <v>0</v>
      </c>
      <c r="F323" s="199">
        <v>3</v>
      </c>
      <c r="G323" s="197">
        <v>3</v>
      </c>
      <c r="H323" s="198">
        <v>0</v>
      </c>
      <c r="I323" s="199">
        <v>0</v>
      </c>
      <c r="J323" s="198">
        <v>0</v>
      </c>
      <c r="K323" s="377">
        <v>0</v>
      </c>
      <c r="L323" s="375"/>
      <c r="M323" s="375"/>
      <c r="N323" s="375"/>
      <c r="O323" s="375"/>
      <c r="P323" s="375"/>
      <c r="Q323" s="375"/>
      <c r="R323" s="375"/>
      <c r="S323" s="375"/>
      <c r="T323"/>
    </row>
    <row r="324" spans="1:20" ht="20.100000000000001" customHeight="1">
      <c r="A324" s="551"/>
      <c r="B324" s="194" t="str">
        <f>A323&amp;"-"&amp;"اوج بار"</f>
        <v>فوم آساک-اوج بار</v>
      </c>
      <c r="C324" s="198">
        <v>911</v>
      </c>
      <c r="D324" s="198">
        <v>915</v>
      </c>
      <c r="E324" s="199">
        <v>919</v>
      </c>
      <c r="F324" s="199">
        <v>1046</v>
      </c>
      <c r="G324" s="197">
        <v>1214</v>
      </c>
      <c r="H324" s="198">
        <v>1261</v>
      </c>
      <c r="I324" s="199">
        <v>1302</v>
      </c>
      <c r="J324" s="198">
        <v>1261</v>
      </c>
      <c r="K324" s="377">
        <v>1341</v>
      </c>
    </row>
    <row r="325" spans="1:20" ht="20.100000000000001" customHeight="1">
      <c r="A325" s="551"/>
      <c r="B325" s="194" t="str">
        <f>A323&amp;"-"&amp;"میان باری"</f>
        <v>فوم آساک-میان باری</v>
      </c>
      <c r="C325" s="198">
        <v>13375</v>
      </c>
      <c r="D325" s="198">
        <v>13394</v>
      </c>
      <c r="E325" s="199">
        <v>13410</v>
      </c>
      <c r="F325" s="199">
        <v>13769</v>
      </c>
      <c r="G325" s="205">
        <v>14190</v>
      </c>
      <c r="H325" s="198">
        <v>14448</v>
      </c>
      <c r="I325" s="199">
        <v>14580</v>
      </c>
      <c r="J325" s="198">
        <v>14448</v>
      </c>
      <c r="K325" s="377">
        <v>14728</v>
      </c>
    </row>
    <row r="326" spans="1:20" ht="20.100000000000001" customHeight="1">
      <c r="A326" s="551"/>
      <c r="B326" s="194" t="str">
        <f>A323&amp;"-"&amp;"کم باری"</f>
        <v>فوم آساک-کم باری</v>
      </c>
      <c r="C326" s="198">
        <v>656</v>
      </c>
      <c r="D326" s="198">
        <v>657</v>
      </c>
      <c r="E326" s="199">
        <v>660</v>
      </c>
      <c r="F326" s="199">
        <v>802</v>
      </c>
      <c r="G326" s="197">
        <v>1072</v>
      </c>
      <c r="H326" s="198">
        <v>1143</v>
      </c>
      <c r="I326" s="199">
        <v>1216</v>
      </c>
      <c r="J326" s="198">
        <v>1143</v>
      </c>
      <c r="K326" s="377">
        <v>1295</v>
      </c>
    </row>
    <row r="327" spans="1:20" ht="20.100000000000001" customHeight="1">
      <c r="A327" s="551"/>
      <c r="B327" s="194" t="str">
        <f>A323&amp;"-"&amp;"راکتیو"</f>
        <v>فوم آساک-راکتیو</v>
      </c>
      <c r="C327" s="198">
        <v>8605</v>
      </c>
      <c r="D327" s="198">
        <v>8626</v>
      </c>
      <c r="E327" s="199">
        <v>8652</v>
      </c>
      <c r="F327" s="199">
        <v>8755</v>
      </c>
      <c r="G327" s="197">
        <v>9068</v>
      </c>
      <c r="H327" s="198">
        <v>9204</v>
      </c>
      <c r="I327" s="199">
        <v>9357</v>
      </c>
      <c r="J327" s="198">
        <v>9204</v>
      </c>
      <c r="K327" s="377">
        <v>9551</v>
      </c>
    </row>
    <row r="328" spans="1:20" ht="20.100000000000001" customHeight="1">
      <c r="A328" s="551"/>
      <c r="B328" s="194" t="str">
        <f>A323&amp;"-"&amp;"آب"</f>
        <v>فوم آساک-آب</v>
      </c>
      <c r="C328" s="198">
        <v>19</v>
      </c>
      <c r="D328" s="198">
        <v>25</v>
      </c>
      <c r="E328" s="199">
        <v>32</v>
      </c>
      <c r="F328" s="199">
        <v>45</v>
      </c>
      <c r="G328" s="197">
        <v>62</v>
      </c>
      <c r="H328" s="198">
        <v>68</v>
      </c>
      <c r="I328" s="199">
        <v>76</v>
      </c>
      <c r="J328" s="198">
        <v>68</v>
      </c>
      <c r="K328" s="377">
        <v>88</v>
      </c>
    </row>
    <row r="329" spans="1:20" ht="20.100000000000001" customHeight="1">
      <c r="A329" s="551"/>
      <c r="B329" s="194" t="str">
        <f>A323&amp;"-"&amp;"گاز"</f>
        <v>فوم آساک-گاز</v>
      </c>
      <c r="C329" s="198">
        <v>26825</v>
      </c>
      <c r="D329" s="198">
        <v>26825</v>
      </c>
      <c r="E329" s="199">
        <v>26825</v>
      </c>
      <c r="F329" s="199">
        <v>30061</v>
      </c>
      <c r="G329" s="197">
        <v>36845</v>
      </c>
      <c r="H329" s="198">
        <v>39352</v>
      </c>
      <c r="I329" s="199">
        <v>41515</v>
      </c>
      <c r="J329" s="198">
        <v>39352</v>
      </c>
      <c r="K329" s="377">
        <v>43948</v>
      </c>
    </row>
    <row r="330" spans="1:20" ht="20.100000000000001" customHeight="1">
      <c r="A330" s="114"/>
      <c r="B330" s="114"/>
      <c r="C330" s="193"/>
      <c r="D330" s="193"/>
      <c r="E330" s="193"/>
      <c r="F330" s="193"/>
      <c r="G330" s="193"/>
      <c r="H330" s="193"/>
      <c r="I330" s="374"/>
      <c r="J330" s="193"/>
      <c r="K330" s="374"/>
      <c r="L330" s="374"/>
      <c r="M330" s="374"/>
      <c r="N330" s="374"/>
      <c r="O330" s="374"/>
      <c r="P330" s="374"/>
      <c r="Q330" s="374"/>
      <c r="R330" s="374"/>
      <c r="S330" s="374"/>
    </row>
    <row r="331" spans="1:20" s="176" customFormat="1" ht="20.100000000000001" customHeight="1">
      <c r="A331" s="551" t="s">
        <v>267</v>
      </c>
      <c r="B331" s="194" t="str">
        <f>A331&amp;"-"&amp;"کل مصرف"</f>
        <v>کارن افزار نوید پارسیان-کل مصرف</v>
      </c>
      <c r="C331" s="198">
        <v>0</v>
      </c>
      <c r="D331" s="198">
        <v>0</v>
      </c>
      <c r="E331" s="199">
        <v>0</v>
      </c>
      <c r="F331" s="199">
        <v>8</v>
      </c>
      <c r="G331" s="197">
        <v>6</v>
      </c>
      <c r="H331" s="198">
        <v>5</v>
      </c>
      <c r="I331" s="199">
        <v>3</v>
      </c>
      <c r="J331" s="198">
        <v>5</v>
      </c>
      <c r="K331" s="377">
        <v>5</v>
      </c>
      <c r="L331" s="375"/>
      <c r="M331" s="375"/>
      <c r="N331" s="375"/>
      <c r="O331" s="375"/>
      <c r="P331" s="375"/>
      <c r="Q331" s="375"/>
      <c r="R331" s="375"/>
      <c r="S331" s="375"/>
      <c r="T331"/>
    </row>
    <row r="332" spans="1:20" ht="20.100000000000001" customHeight="1">
      <c r="A332" s="551"/>
      <c r="B332" s="194" t="str">
        <f>A331&amp;"-"&amp;"اوج بار"</f>
        <v>کارن افزار نوید پارسیان-اوج بار</v>
      </c>
      <c r="C332" s="198">
        <v>498</v>
      </c>
      <c r="D332" s="198">
        <v>1070</v>
      </c>
      <c r="E332" s="199">
        <v>1653</v>
      </c>
      <c r="F332" s="199">
        <v>2295</v>
      </c>
      <c r="G332" s="197">
        <v>2908</v>
      </c>
      <c r="H332" s="198">
        <v>2942</v>
      </c>
      <c r="I332" s="199">
        <v>3061</v>
      </c>
      <c r="J332" s="198">
        <v>2942</v>
      </c>
      <c r="K332" s="377">
        <v>3476</v>
      </c>
    </row>
    <row r="333" spans="1:20" ht="20.100000000000001" customHeight="1">
      <c r="A333" s="551"/>
      <c r="B333" s="194" t="str">
        <f>A331&amp;"-"&amp;"میان باری"</f>
        <v>کارن افزار نوید پارسیان-میان باری</v>
      </c>
      <c r="C333" s="198">
        <v>8651</v>
      </c>
      <c r="D333" s="198">
        <v>12046</v>
      </c>
      <c r="E333" s="199">
        <v>14898</v>
      </c>
      <c r="F333" s="199">
        <v>17740</v>
      </c>
      <c r="G333" s="197">
        <v>20490</v>
      </c>
      <c r="H333" s="198">
        <v>21052</v>
      </c>
      <c r="I333" s="199">
        <v>21869</v>
      </c>
      <c r="J333" s="198">
        <v>21052</v>
      </c>
      <c r="K333" s="377">
        <v>23527</v>
      </c>
    </row>
    <row r="334" spans="1:20" ht="20.100000000000001" customHeight="1">
      <c r="A334" s="551"/>
      <c r="B334" s="194" t="str">
        <f>A331&amp;"-"&amp;"کم باری"</f>
        <v>کارن افزار نوید پارسیان-کم باری</v>
      </c>
      <c r="C334" s="198">
        <v>973</v>
      </c>
      <c r="D334" s="198">
        <v>1345</v>
      </c>
      <c r="E334" s="199">
        <v>1574</v>
      </c>
      <c r="F334" s="199">
        <v>1799</v>
      </c>
      <c r="G334" s="197">
        <v>2025</v>
      </c>
      <c r="H334" s="198">
        <v>2088</v>
      </c>
      <c r="I334" s="199">
        <v>2210</v>
      </c>
      <c r="J334" s="198">
        <v>2088</v>
      </c>
      <c r="K334" s="377">
        <v>2314</v>
      </c>
    </row>
    <row r="335" spans="1:20" ht="20.100000000000001" customHeight="1">
      <c r="A335" s="551"/>
      <c r="B335" s="194" t="str">
        <f>A331&amp;"-"&amp;"راکتیو"</f>
        <v>کارن افزار نوید پارسیان-راکتیو</v>
      </c>
      <c r="C335" s="198">
        <v>2351</v>
      </c>
      <c r="D335" s="198">
        <v>5004</v>
      </c>
      <c r="E335" s="199">
        <v>7179</v>
      </c>
      <c r="F335" s="199">
        <v>9701</v>
      </c>
      <c r="G335" s="197">
        <v>12252</v>
      </c>
      <c r="H335" s="198">
        <v>12698</v>
      </c>
      <c r="I335" s="199">
        <v>13295</v>
      </c>
      <c r="J335" s="198">
        <v>12698</v>
      </c>
      <c r="K335" s="377">
        <v>14395</v>
      </c>
    </row>
    <row r="336" spans="1:20" ht="20.100000000000001" customHeight="1">
      <c r="A336" s="551"/>
      <c r="B336" s="194" t="str">
        <f>A331&amp;"-"&amp;"آب"</f>
        <v>کارن افزار نوید پارسیان-آب</v>
      </c>
      <c r="C336" s="198">
        <v>114</v>
      </c>
      <c r="D336" s="198">
        <v>137</v>
      </c>
      <c r="E336" s="199">
        <v>140</v>
      </c>
      <c r="F336" s="199">
        <v>171</v>
      </c>
      <c r="G336" s="197">
        <v>183</v>
      </c>
      <c r="H336" s="198">
        <v>187</v>
      </c>
      <c r="I336" s="199">
        <v>196</v>
      </c>
      <c r="J336" s="198">
        <v>187</v>
      </c>
      <c r="K336" s="377">
        <v>217</v>
      </c>
    </row>
    <row r="337" spans="1:20" ht="20.100000000000001" customHeight="1">
      <c r="A337" s="551"/>
      <c r="B337" s="194" t="str">
        <f>A331&amp;"-"&amp;"گاز"</f>
        <v>کارن افزار نوید پارسیان-گاز</v>
      </c>
      <c r="C337" s="208">
        <v>5935</v>
      </c>
      <c r="D337" s="198">
        <v>6812</v>
      </c>
      <c r="E337" s="199">
        <v>6944</v>
      </c>
      <c r="F337" s="199">
        <v>7175</v>
      </c>
      <c r="G337" s="205">
        <v>7406</v>
      </c>
      <c r="H337" s="198">
        <v>8898</v>
      </c>
      <c r="I337" s="199">
        <v>8904</v>
      </c>
      <c r="J337" s="198">
        <v>8898</v>
      </c>
      <c r="K337" s="377">
        <v>8923</v>
      </c>
    </row>
    <row r="338" spans="1:20" ht="20.100000000000001" customHeight="1">
      <c r="A338" s="114"/>
      <c r="B338" s="114"/>
      <c r="C338" s="193"/>
      <c r="D338" s="193"/>
      <c r="E338" s="193"/>
      <c r="F338" s="193"/>
      <c r="G338" s="193"/>
      <c r="H338" s="193"/>
      <c r="I338" s="374"/>
      <c r="J338" s="193"/>
      <c r="K338" s="374"/>
      <c r="L338" s="374"/>
      <c r="M338" s="374"/>
      <c r="N338" s="374"/>
      <c r="O338" s="374"/>
      <c r="P338" s="374"/>
      <c r="Q338" s="374"/>
      <c r="R338" s="374"/>
      <c r="S338" s="374"/>
    </row>
    <row r="339" spans="1:20" s="176" customFormat="1" ht="20.100000000000001" customHeight="1">
      <c r="A339" s="551" t="s">
        <v>268</v>
      </c>
      <c r="B339" s="194" t="str">
        <f>A339&amp;"-"&amp;"کل مصرف"</f>
        <v>کاوش صنعت توس (1)-کل مصرف</v>
      </c>
      <c r="C339" s="198">
        <v>0</v>
      </c>
      <c r="D339" s="198">
        <v>2.2400000000000002</v>
      </c>
      <c r="E339" s="199">
        <v>2.2400000000000002</v>
      </c>
      <c r="F339" s="199">
        <v>2.2400000000000002</v>
      </c>
      <c r="G339" s="197">
        <v>0</v>
      </c>
      <c r="H339" s="198">
        <v>0</v>
      </c>
      <c r="I339" s="199"/>
      <c r="J339" s="198">
        <v>0</v>
      </c>
      <c r="K339" s="377"/>
      <c r="L339" s="375"/>
      <c r="M339" s="375"/>
      <c r="N339" s="375"/>
      <c r="O339" s="375"/>
      <c r="P339" s="375"/>
      <c r="Q339" s="375"/>
      <c r="R339" s="375"/>
      <c r="S339" s="375"/>
      <c r="T339"/>
    </row>
    <row r="340" spans="1:20" ht="20.100000000000001" customHeight="1">
      <c r="A340" s="551"/>
      <c r="B340" s="194" t="str">
        <f>A339&amp;"-"&amp;"اوج بار"</f>
        <v>کاوش صنعت توس (1)-اوج بار</v>
      </c>
      <c r="C340" s="200">
        <v>343</v>
      </c>
      <c r="D340" s="200">
        <v>354</v>
      </c>
      <c r="E340" s="201">
        <v>362</v>
      </c>
      <c r="F340" s="201">
        <v>5197</v>
      </c>
      <c r="G340" s="210">
        <v>5334</v>
      </c>
      <c r="H340" s="198">
        <v>5365</v>
      </c>
      <c r="I340" s="199">
        <v>5417</v>
      </c>
      <c r="J340" s="198">
        <v>5365</v>
      </c>
      <c r="K340" s="377">
        <v>5518</v>
      </c>
    </row>
    <row r="341" spans="1:20" ht="20.100000000000001" customHeight="1">
      <c r="A341" s="551"/>
      <c r="B341" s="194" t="str">
        <f>A339&amp;"-"&amp;"میان باری"</f>
        <v>کاوش صنعت توس (1)-میان باری</v>
      </c>
      <c r="C341" s="200">
        <v>4718</v>
      </c>
      <c r="D341" s="200">
        <v>4913</v>
      </c>
      <c r="E341" s="201">
        <v>5037</v>
      </c>
      <c r="F341" s="201">
        <v>378</v>
      </c>
      <c r="G341" s="210">
        <v>393</v>
      </c>
      <c r="H341" s="198">
        <v>396</v>
      </c>
      <c r="I341" s="199">
        <v>402</v>
      </c>
      <c r="J341" s="198">
        <v>396</v>
      </c>
      <c r="K341" s="377">
        <v>410</v>
      </c>
    </row>
    <row r="342" spans="1:20" ht="20.100000000000001" customHeight="1">
      <c r="A342" s="551"/>
      <c r="B342" s="194" t="str">
        <f>A339&amp;"-"&amp;"کم باری"</f>
        <v>کاوش صنعت توس (1)-کم باری</v>
      </c>
      <c r="C342" s="198">
        <v>271</v>
      </c>
      <c r="D342" s="198">
        <v>290</v>
      </c>
      <c r="E342" s="199">
        <v>302</v>
      </c>
      <c r="F342" s="199">
        <v>322</v>
      </c>
      <c r="G342" s="197">
        <v>343</v>
      </c>
      <c r="H342" s="198">
        <v>350</v>
      </c>
      <c r="I342" s="199">
        <v>361</v>
      </c>
      <c r="J342" s="198">
        <v>350</v>
      </c>
      <c r="K342" s="377">
        <v>375</v>
      </c>
    </row>
    <row r="343" spans="1:20" ht="20.100000000000001" customHeight="1">
      <c r="A343" s="551"/>
      <c r="B343" s="194" t="str">
        <f>A339&amp;"-"&amp;"راکتیو"</f>
        <v>کاوش صنعت توس (1)-راکتیو</v>
      </c>
      <c r="C343" s="198">
        <v>193</v>
      </c>
      <c r="D343" s="198">
        <v>196</v>
      </c>
      <c r="E343" s="199">
        <v>197</v>
      </c>
      <c r="F343" s="199">
        <v>199</v>
      </c>
      <c r="G343" s="197">
        <v>201</v>
      </c>
      <c r="H343" s="198">
        <v>201</v>
      </c>
      <c r="I343" s="199">
        <v>201</v>
      </c>
      <c r="J343" s="198">
        <v>201</v>
      </c>
      <c r="K343" s="377">
        <v>202</v>
      </c>
    </row>
    <row r="344" spans="1:20" ht="20.100000000000001" customHeight="1">
      <c r="A344" s="551"/>
      <c r="B344" s="194" t="str">
        <f>A339&amp;"-"&amp;"آب"</f>
        <v>کاوش صنعت توس (1)-آب</v>
      </c>
      <c r="C344" s="213"/>
      <c r="D344" s="198">
        <v>2545</v>
      </c>
      <c r="E344" s="199">
        <v>2780</v>
      </c>
      <c r="F344" s="213">
        <v>3030</v>
      </c>
      <c r="G344" s="203">
        <v>3280</v>
      </c>
      <c r="H344" s="203">
        <v>3305</v>
      </c>
      <c r="I344" s="199">
        <v>3324</v>
      </c>
      <c r="J344" s="203">
        <v>3305</v>
      </c>
      <c r="K344" s="377">
        <v>3398</v>
      </c>
    </row>
    <row r="345" spans="1:20" ht="20.100000000000001" customHeight="1">
      <c r="A345" s="551"/>
      <c r="B345" s="194" t="str">
        <f>A339&amp;"-"&amp;"گاز"</f>
        <v>کاوش صنعت توس (1)-گاز</v>
      </c>
      <c r="C345" s="213">
        <v>282956</v>
      </c>
      <c r="D345" s="208">
        <v>286242</v>
      </c>
      <c r="E345" s="199">
        <v>287553</v>
      </c>
      <c r="F345" s="213">
        <v>307474</v>
      </c>
      <c r="G345" s="213">
        <v>338560</v>
      </c>
      <c r="H345" s="198">
        <v>341145</v>
      </c>
      <c r="I345" s="199">
        <v>342033</v>
      </c>
      <c r="J345" s="198">
        <v>341145</v>
      </c>
      <c r="K345" s="377">
        <v>342470</v>
      </c>
    </row>
    <row r="346" spans="1:20" ht="20.100000000000001" customHeight="1">
      <c r="A346" s="114"/>
      <c r="B346" s="114"/>
      <c r="C346" s="193"/>
      <c r="D346" s="193"/>
      <c r="E346" s="193"/>
      <c r="F346" s="193"/>
      <c r="G346" s="193"/>
      <c r="H346" s="193"/>
      <c r="I346" s="374"/>
      <c r="J346" s="193"/>
      <c r="K346" s="374"/>
      <c r="L346" s="374"/>
      <c r="M346" s="374"/>
      <c r="N346" s="374"/>
      <c r="O346" s="374"/>
      <c r="P346" s="374"/>
      <c r="Q346" s="374"/>
      <c r="R346" s="374"/>
      <c r="S346" s="374"/>
    </row>
    <row r="347" spans="1:20" s="176" customFormat="1" ht="20.100000000000001" customHeight="1">
      <c r="A347" s="551" t="s">
        <v>269</v>
      </c>
      <c r="B347" s="194" t="str">
        <f>A347&amp;"-"&amp;"کل مصرف"</f>
        <v>کاوش صنعت توس (2)-کل مصرف</v>
      </c>
      <c r="C347" s="209">
        <v>0</v>
      </c>
      <c r="D347" s="198">
        <v>0.374</v>
      </c>
      <c r="E347" s="199">
        <v>0.374</v>
      </c>
      <c r="F347" s="199">
        <v>0.374</v>
      </c>
      <c r="G347" s="197">
        <v>2</v>
      </c>
      <c r="H347" s="198">
        <v>0</v>
      </c>
      <c r="I347" s="199">
        <v>0.374</v>
      </c>
      <c r="J347" s="198">
        <v>0</v>
      </c>
      <c r="K347" s="198">
        <v>0</v>
      </c>
      <c r="L347" s="375"/>
      <c r="M347" s="375"/>
      <c r="N347" s="375"/>
      <c r="O347" s="375"/>
      <c r="P347" s="375"/>
      <c r="Q347" s="375"/>
      <c r="R347" s="375"/>
      <c r="S347" s="375"/>
      <c r="T347"/>
    </row>
    <row r="348" spans="1:20" ht="20.100000000000001" customHeight="1">
      <c r="A348" s="551"/>
      <c r="B348" s="194" t="str">
        <f>A347&amp;"-"&amp;"اوج بار"</f>
        <v>کاوش صنعت توس (2)-اوج بار</v>
      </c>
      <c r="C348" s="200">
        <v>717</v>
      </c>
      <c r="D348" s="200">
        <v>746</v>
      </c>
      <c r="E348" s="201">
        <v>765</v>
      </c>
      <c r="F348" s="201">
        <v>6216</v>
      </c>
      <c r="G348" s="210">
        <v>6415</v>
      </c>
      <c r="H348" s="198">
        <v>6473</v>
      </c>
      <c r="I348" s="199">
        <v>6569</v>
      </c>
      <c r="J348" s="198">
        <v>6473</v>
      </c>
      <c r="K348" s="377">
        <v>6771</v>
      </c>
    </row>
    <row r="349" spans="1:20" ht="20.100000000000001" customHeight="1">
      <c r="A349" s="551"/>
      <c r="B349" s="194" t="str">
        <f>A347&amp;"-"&amp;"میان باری"</f>
        <v>کاوش صنعت توس (2)-میان باری</v>
      </c>
      <c r="C349" s="200">
        <v>5513</v>
      </c>
      <c r="D349" s="200">
        <v>5801</v>
      </c>
      <c r="E349" s="201">
        <v>6004</v>
      </c>
      <c r="F349" s="201">
        <v>794</v>
      </c>
      <c r="G349" s="210">
        <v>823</v>
      </c>
      <c r="H349" s="198">
        <v>833</v>
      </c>
      <c r="I349" s="199">
        <v>852</v>
      </c>
      <c r="J349" s="198">
        <v>833</v>
      </c>
      <c r="K349" s="377">
        <v>873</v>
      </c>
    </row>
    <row r="350" spans="1:20" ht="20.100000000000001" customHeight="1">
      <c r="A350" s="551"/>
      <c r="B350" s="194" t="str">
        <f>A347&amp;"-"&amp;"کم باری"</f>
        <v>کاوش صنعت توس (2)-کم باری</v>
      </c>
      <c r="C350" s="198">
        <v>1002</v>
      </c>
      <c r="D350" s="198">
        <v>1060</v>
      </c>
      <c r="E350" s="199">
        <v>1092</v>
      </c>
      <c r="F350" s="199">
        <v>1138</v>
      </c>
      <c r="G350" s="197">
        <v>1188</v>
      </c>
      <c r="H350" s="198">
        <v>1206</v>
      </c>
      <c r="I350" s="199">
        <v>1244</v>
      </c>
      <c r="J350" s="198">
        <v>1206</v>
      </c>
      <c r="K350" s="377">
        <v>1281</v>
      </c>
    </row>
    <row r="351" spans="1:20" ht="20.100000000000001" customHeight="1">
      <c r="A351" s="551"/>
      <c r="B351" s="194" t="str">
        <f>A347&amp;"-"&amp;"راکتیو"</f>
        <v>کاوش صنعت توس (2)-راکتیو</v>
      </c>
      <c r="C351" s="198">
        <v>13447</v>
      </c>
      <c r="D351" s="198">
        <v>13762</v>
      </c>
      <c r="E351" s="199">
        <v>14075</v>
      </c>
      <c r="F351" s="199">
        <v>14271</v>
      </c>
      <c r="G351" s="197">
        <v>14530</v>
      </c>
      <c r="H351" s="198">
        <v>14580</v>
      </c>
      <c r="I351" s="199">
        <v>14805</v>
      </c>
      <c r="J351" s="198">
        <v>14580</v>
      </c>
      <c r="K351" s="377">
        <v>15021</v>
      </c>
    </row>
    <row r="352" spans="1:20" ht="20.100000000000001" customHeight="1">
      <c r="A352" s="551"/>
      <c r="B352" s="194" t="str">
        <f>A347&amp;"-"&amp;"آب"</f>
        <v>کاوش صنعت توس (2)-آب</v>
      </c>
      <c r="C352" s="198" t="s">
        <v>318</v>
      </c>
      <c r="D352" s="198" t="s">
        <v>318</v>
      </c>
      <c r="E352" s="198" t="s">
        <v>318</v>
      </c>
      <c r="F352" s="198" t="s">
        <v>318</v>
      </c>
      <c r="G352" s="198" t="s">
        <v>318</v>
      </c>
      <c r="H352" s="198" t="s">
        <v>318</v>
      </c>
      <c r="I352" s="198" t="s">
        <v>318</v>
      </c>
      <c r="J352" s="198" t="s">
        <v>318</v>
      </c>
      <c r="K352" s="198" t="s">
        <v>318</v>
      </c>
    </row>
    <row r="353" spans="1:20" ht="20.100000000000001" customHeight="1">
      <c r="A353" s="551"/>
      <c r="B353" s="194" t="str">
        <f>A347&amp;"-"&amp;"گاز"</f>
        <v>کاوش صنعت توس (2)-گاز</v>
      </c>
      <c r="C353" s="198" t="s">
        <v>318</v>
      </c>
      <c r="D353" s="198" t="s">
        <v>318</v>
      </c>
      <c r="E353" s="198" t="s">
        <v>318</v>
      </c>
      <c r="F353" s="198" t="s">
        <v>318</v>
      </c>
      <c r="G353" s="198" t="s">
        <v>318</v>
      </c>
      <c r="H353" s="198" t="s">
        <v>318</v>
      </c>
      <c r="I353" s="198" t="s">
        <v>318</v>
      </c>
      <c r="J353" s="198" t="s">
        <v>318</v>
      </c>
      <c r="K353" s="198" t="s">
        <v>318</v>
      </c>
    </row>
    <row r="354" spans="1:20" ht="20.100000000000001" customHeight="1">
      <c r="A354" s="114"/>
      <c r="B354" s="114"/>
      <c r="C354" s="193"/>
      <c r="D354" s="193"/>
      <c r="E354" s="193"/>
      <c r="F354" s="193"/>
      <c r="G354" s="193"/>
      <c r="H354" s="193"/>
      <c r="I354" s="374"/>
      <c r="J354" s="193"/>
      <c r="K354" s="374"/>
      <c r="L354" s="374"/>
      <c r="M354" s="374"/>
      <c r="N354" s="374"/>
      <c r="O354" s="374"/>
      <c r="P354" s="374"/>
      <c r="Q354" s="374"/>
      <c r="R354" s="374"/>
      <c r="S354" s="374"/>
    </row>
    <row r="355" spans="1:20" s="176" customFormat="1" ht="20.100000000000001" customHeight="1">
      <c r="A355" s="551" t="s">
        <v>270</v>
      </c>
      <c r="B355" s="194" t="str">
        <f>A355&amp;"-"&amp;"کل مصرف"</f>
        <v>کیان تدبیر-کل مصرف</v>
      </c>
      <c r="C355" s="198">
        <v>0</v>
      </c>
      <c r="D355" s="209">
        <v>0</v>
      </c>
      <c r="E355" s="199">
        <v>0</v>
      </c>
      <c r="F355" s="199">
        <v>11</v>
      </c>
      <c r="G355" s="198">
        <v>0</v>
      </c>
      <c r="H355" s="198">
        <v>0</v>
      </c>
      <c r="I355" s="199">
        <v>2</v>
      </c>
      <c r="J355" s="198">
        <v>0</v>
      </c>
      <c r="K355" s="377"/>
      <c r="L355" s="375"/>
      <c r="M355" s="375"/>
      <c r="N355" s="375"/>
      <c r="O355" s="375"/>
      <c r="P355" s="375"/>
      <c r="Q355" s="375"/>
      <c r="R355" s="375"/>
      <c r="S355" s="375"/>
      <c r="T355"/>
    </row>
    <row r="356" spans="1:20" ht="20.100000000000001" customHeight="1">
      <c r="A356" s="551"/>
      <c r="B356" s="194" t="str">
        <f>A355&amp;"-"&amp;"اوج بار"</f>
        <v>کیان تدبیر-اوج بار</v>
      </c>
      <c r="C356" s="198">
        <v>790</v>
      </c>
      <c r="D356" s="199">
        <v>1078</v>
      </c>
      <c r="E356" s="199">
        <v>1078</v>
      </c>
      <c r="F356" s="199">
        <v>1171</v>
      </c>
      <c r="G356" s="203">
        <v>1264</v>
      </c>
      <c r="H356" s="198">
        <v>1264</v>
      </c>
      <c r="I356" s="405">
        <v>1264</v>
      </c>
      <c r="J356" s="198">
        <v>1264</v>
      </c>
      <c r="K356" s="377">
        <v>1295</v>
      </c>
    </row>
    <row r="357" spans="1:20" ht="20.100000000000001" customHeight="1">
      <c r="A357" s="551"/>
      <c r="B357" s="194" t="str">
        <f>A355&amp;"-"&amp;"میان باری"</f>
        <v>کیان تدبیر-میان باری</v>
      </c>
      <c r="C357" s="198">
        <v>5038</v>
      </c>
      <c r="D357" s="199">
        <v>6225</v>
      </c>
      <c r="E357" s="199">
        <v>6225</v>
      </c>
      <c r="F357" s="199">
        <v>7507</v>
      </c>
      <c r="G357" s="203">
        <v>8789</v>
      </c>
      <c r="H357" s="203">
        <v>8789</v>
      </c>
      <c r="I357" s="221">
        <v>8789</v>
      </c>
      <c r="J357" s="203">
        <v>8789</v>
      </c>
      <c r="K357" s="377">
        <v>8877</v>
      </c>
    </row>
    <row r="358" spans="1:20" ht="20.100000000000001" customHeight="1">
      <c r="A358" s="551"/>
      <c r="B358" s="194" t="str">
        <f>A355&amp;"-"&amp;"کم باری"</f>
        <v>کیان تدبیر-کم باری</v>
      </c>
      <c r="C358" s="198">
        <v>1128</v>
      </c>
      <c r="D358" s="199">
        <v>1674</v>
      </c>
      <c r="E358" s="199">
        <v>1674</v>
      </c>
      <c r="F358" s="199">
        <v>1854</v>
      </c>
      <c r="G358" s="203">
        <v>2034</v>
      </c>
      <c r="H358" s="198">
        <v>2034</v>
      </c>
      <c r="I358" s="199">
        <v>2034</v>
      </c>
      <c r="J358" s="198">
        <v>2034</v>
      </c>
      <c r="K358" s="377">
        <v>1941</v>
      </c>
    </row>
    <row r="359" spans="1:20" ht="20.100000000000001" customHeight="1">
      <c r="A359" s="551"/>
      <c r="B359" s="194" t="str">
        <f>A355&amp;"-"&amp;"راکتیو"</f>
        <v>کیان تدبیر-راکتیو</v>
      </c>
      <c r="C359" s="198">
        <v>4736</v>
      </c>
      <c r="D359" s="199">
        <v>7049</v>
      </c>
      <c r="E359" s="199">
        <v>7049</v>
      </c>
      <c r="F359" s="199">
        <v>8289</v>
      </c>
      <c r="G359" s="203">
        <v>9529</v>
      </c>
      <c r="H359" s="198">
        <v>9529</v>
      </c>
      <c r="I359" s="199">
        <v>9529</v>
      </c>
      <c r="J359" s="198">
        <v>9529</v>
      </c>
      <c r="K359" s="377">
        <v>9250</v>
      </c>
    </row>
    <row r="360" spans="1:20" ht="20.100000000000001" customHeight="1">
      <c r="A360" s="551"/>
      <c r="B360" s="194" t="str">
        <f>A355&amp;"-"&amp;"آب"</f>
        <v>کیان تدبیر-آب</v>
      </c>
      <c r="C360" s="198">
        <v>109</v>
      </c>
      <c r="D360" s="199">
        <v>141</v>
      </c>
      <c r="E360" s="199">
        <v>147</v>
      </c>
      <c r="F360" s="199">
        <v>151</v>
      </c>
      <c r="G360" s="214">
        <v>157</v>
      </c>
      <c r="H360" s="198">
        <v>159</v>
      </c>
      <c r="I360" s="199">
        <v>163</v>
      </c>
      <c r="J360" s="198">
        <v>159</v>
      </c>
      <c r="K360" s="377">
        <v>167</v>
      </c>
    </row>
    <row r="361" spans="1:20" ht="20.100000000000001" customHeight="1">
      <c r="A361" s="551"/>
      <c r="B361" s="194" t="str">
        <f>A355&amp;"-"&amp;"گاز"</f>
        <v>کیان تدبیر-گاز</v>
      </c>
      <c r="C361" s="198">
        <v>3940</v>
      </c>
      <c r="D361" s="198">
        <v>4023</v>
      </c>
      <c r="E361" s="199">
        <v>4023</v>
      </c>
      <c r="F361" s="199">
        <v>5323</v>
      </c>
      <c r="G361" s="203">
        <v>6623</v>
      </c>
      <c r="H361" s="198">
        <v>6623</v>
      </c>
      <c r="I361" s="199">
        <v>6623</v>
      </c>
      <c r="J361" s="198">
        <v>6623</v>
      </c>
      <c r="K361" s="377">
        <v>5902</v>
      </c>
    </row>
    <row r="362" spans="1:20" ht="20.100000000000001" customHeight="1">
      <c r="A362" s="114"/>
      <c r="B362" s="114"/>
      <c r="C362" s="193"/>
      <c r="D362" s="193"/>
      <c r="E362" s="193"/>
      <c r="F362" s="193"/>
      <c r="G362" s="193"/>
      <c r="H362" s="193"/>
      <c r="I362" s="374"/>
      <c r="J362" s="193"/>
      <c r="K362" s="374"/>
      <c r="L362" s="374"/>
      <c r="M362" s="374"/>
      <c r="N362" s="374"/>
      <c r="O362" s="374"/>
      <c r="P362" s="374"/>
      <c r="Q362" s="374"/>
      <c r="R362" s="374"/>
      <c r="S362" s="374"/>
    </row>
    <row r="363" spans="1:20" s="176" customFormat="1" ht="20.100000000000001" customHeight="1">
      <c r="A363" s="551" t="s">
        <v>274</v>
      </c>
      <c r="B363" s="194" t="str">
        <f>A363&amp;"-"&amp;"کل مصرف"</f>
        <v>گل کوه بینالود-کل مصرف</v>
      </c>
      <c r="C363" s="198">
        <v>0</v>
      </c>
      <c r="D363" s="198">
        <v>0</v>
      </c>
      <c r="E363" s="199">
        <v>0</v>
      </c>
      <c r="F363" s="199">
        <v>17</v>
      </c>
      <c r="G363" s="198">
        <v>0</v>
      </c>
      <c r="H363" s="198">
        <v>16</v>
      </c>
      <c r="I363" s="199">
        <v>0</v>
      </c>
      <c r="J363" s="198">
        <v>16</v>
      </c>
      <c r="K363" s="198">
        <v>0</v>
      </c>
      <c r="L363" s="375"/>
      <c r="M363" s="375"/>
      <c r="N363" s="375"/>
      <c r="O363" s="375"/>
      <c r="P363" s="375"/>
      <c r="Q363" s="375"/>
      <c r="R363" s="375"/>
      <c r="S363" s="375"/>
      <c r="T363"/>
    </row>
    <row r="364" spans="1:20" ht="20.100000000000001" customHeight="1">
      <c r="A364" s="551"/>
      <c r="B364" s="194" t="str">
        <f>A363&amp;"-"&amp;"اوج بار"</f>
        <v>گل کوه بینالود-اوج بار</v>
      </c>
      <c r="C364" s="198">
        <v>10392</v>
      </c>
      <c r="D364" s="198">
        <v>10968</v>
      </c>
      <c r="E364" s="199">
        <v>11287</v>
      </c>
      <c r="F364" s="199">
        <v>11698</v>
      </c>
      <c r="G364" s="203">
        <v>12109</v>
      </c>
      <c r="H364" s="198">
        <v>109111</v>
      </c>
      <c r="I364" s="199">
        <v>110010</v>
      </c>
      <c r="J364" s="198">
        <v>109111</v>
      </c>
      <c r="K364" s="377">
        <v>112811</v>
      </c>
    </row>
    <row r="365" spans="1:20" ht="20.100000000000001" customHeight="1">
      <c r="A365" s="551"/>
      <c r="B365" s="194" t="str">
        <f>A363&amp;"-"&amp;"میان باری"</f>
        <v>گل کوه بینالود-میان باری</v>
      </c>
      <c r="C365" s="198">
        <v>99184</v>
      </c>
      <c r="D365" s="198">
        <v>103825</v>
      </c>
      <c r="E365" s="199">
        <v>106330</v>
      </c>
      <c r="F365" s="199">
        <v>108122</v>
      </c>
      <c r="G365" s="203">
        <v>109914</v>
      </c>
      <c r="H365" s="382">
        <v>12109</v>
      </c>
      <c r="I365" s="199">
        <v>12954</v>
      </c>
      <c r="J365" s="382">
        <v>12109</v>
      </c>
      <c r="K365" s="377">
        <v>13689</v>
      </c>
    </row>
    <row r="366" spans="1:20" ht="20.100000000000001" customHeight="1">
      <c r="A366" s="551"/>
      <c r="B366" s="194" t="str">
        <f>A363&amp;"-"&amp;"کم باری"</f>
        <v>گل کوه بینالود-کم باری</v>
      </c>
      <c r="C366" s="198">
        <v>28846</v>
      </c>
      <c r="D366" s="198">
        <v>29936</v>
      </c>
      <c r="E366" s="199">
        <v>31038</v>
      </c>
      <c r="F366" s="199">
        <v>33782</v>
      </c>
      <c r="G366" s="203">
        <v>36526</v>
      </c>
      <c r="H366" s="198">
        <v>37447</v>
      </c>
      <c r="I366" s="199">
        <v>37494</v>
      </c>
      <c r="J366" s="198">
        <v>37447</v>
      </c>
      <c r="K366" s="377">
        <v>37951</v>
      </c>
    </row>
    <row r="367" spans="1:20" ht="20.100000000000001" customHeight="1">
      <c r="A367" s="551"/>
      <c r="B367" s="194" t="str">
        <f>A363&amp;"-"&amp;"راکتیو"</f>
        <v>گل کوه بینالود-راکتیو</v>
      </c>
      <c r="C367" s="198">
        <v>60406</v>
      </c>
      <c r="D367" s="198">
        <v>62393</v>
      </c>
      <c r="E367" s="199">
        <v>63495</v>
      </c>
      <c r="F367" s="199">
        <v>64574</v>
      </c>
      <c r="G367" s="203">
        <v>65653</v>
      </c>
      <c r="H367" s="198">
        <v>65896</v>
      </c>
      <c r="I367" s="199">
        <v>66205</v>
      </c>
      <c r="J367" s="198">
        <v>65896</v>
      </c>
      <c r="K367" s="377">
        <v>67260</v>
      </c>
    </row>
    <row r="368" spans="1:20" ht="20.100000000000001" customHeight="1">
      <c r="A368" s="551"/>
      <c r="B368" s="194" t="str">
        <f>A363&amp;"-"&amp;"آب"</f>
        <v>گل کوه بینالود-آب</v>
      </c>
      <c r="C368" s="198">
        <v>1089</v>
      </c>
      <c r="D368" s="198">
        <v>1105</v>
      </c>
      <c r="E368" s="199">
        <v>1127</v>
      </c>
      <c r="F368" s="199">
        <v>1145</v>
      </c>
      <c r="G368" s="203">
        <v>1163</v>
      </c>
      <c r="H368" s="198">
        <v>1168</v>
      </c>
      <c r="I368" s="199">
        <v>1175</v>
      </c>
      <c r="J368" s="198">
        <v>1168</v>
      </c>
      <c r="K368" s="412">
        <v>1183</v>
      </c>
    </row>
    <row r="369" spans="1:20" ht="20.100000000000001" customHeight="1">
      <c r="A369" s="551"/>
      <c r="B369" s="194" t="str">
        <f>A363&amp;"-"&amp;"گاز"</f>
        <v>گل کوه بینالود-گاز</v>
      </c>
      <c r="C369" s="198">
        <v>63102</v>
      </c>
      <c r="D369" s="198">
        <v>63352</v>
      </c>
      <c r="E369" s="199">
        <v>63355</v>
      </c>
      <c r="F369" s="199">
        <v>65203</v>
      </c>
      <c r="G369" s="197">
        <v>67888</v>
      </c>
      <c r="H369" s="198">
        <v>68250</v>
      </c>
      <c r="I369" s="199">
        <v>68302</v>
      </c>
      <c r="J369" s="198">
        <v>68250</v>
      </c>
      <c r="K369" s="377">
        <v>68305</v>
      </c>
    </row>
    <row r="370" spans="1:20" ht="20.100000000000001" customHeight="1">
      <c r="A370" s="114"/>
      <c r="B370" s="114"/>
      <c r="C370" s="193"/>
      <c r="D370" s="193"/>
      <c r="E370" s="193"/>
      <c r="F370" s="193"/>
      <c r="G370" s="193"/>
      <c r="H370" s="193"/>
      <c r="I370" s="374"/>
      <c r="J370" s="193"/>
      <c r="K370" s="374"/>
      <c r="L370" s="374"/>
      <c r="M370" s="374"/>
      <c r="N370" s="374"/>
      <c r="O370" s="374"/>
      <c r="P370" s="374"/>
      <c r="Q370" s="374"/>
      <c r="R370" s="374"/>
      <c r="S370" s="374"/>
    </row>
    <row r="371" spans="1:20" s="176" customFormat="1" ht="20.100000000000001" customHeight="1">
      <c r="A371" s="551" t="s">
        <v>275</v>
      </c>
      <c r="B371" s="194" t="str">
        <f>A371&amp;"-"&amp;"کل مصرف"</f>
        <v>افزودنی های طبیعی گلچین توس-کل مصرف</v>
      </c>
      <c r="C371" s="198">
        <v>0</v>
      </c>
      <c r="D371" s="198">
        <v>0</v>
      </c>
      <c r="E371" s="199">
        <v>0</v>
      </c>
      <c r="F371" s="198" t="s">
        <v>318</v>
      </c>
      <c r="G371" s="198" t="s">
        <v>318</v>
      </c>
      <c r="H371" s="198" t="s">
        <v>318</v>
      </c>
      <c r="I371" s="199"/>
      <c r="J371" s="198" t="s">
        <v>318</v>
      </c>
      <c r="K371" s="377"/>
      <c r="L371" s="375"/>
      <c r="M371" s="375"/>
      <c r="N371" s="375"/>
      <c r="O371" s="375"/>
      <c r="P371" s="375"/>
      <c r="Q371" s="375"/>
      <c r="R371" s="375"/>
      <c r="S371" s="375"/>
      <c r="T371"/>
    </row>
    <row r="372" spans="1:20" ht="20.100000000000001" customHeight="1">
      <c r="A372" s="551"/>
      <c r="B372" s="194" t="str">
        <f>A371&amp;"-"&amp;"اوج بار"</f>
        <v>افزودنی های طبیعی گلچین توس-اوج بار</v>
      </c>
      <c r="C372" s="198">
        <v>301</v>
      </c>
      <c r="D372" s="198">
        <v>474</v>
      </c>
      <c r="E372" s="199">
        <v>620</v>
      </c>
      <c r="F372" s="198" t="s">
        <v>318</v>
      </c>
      <c r="G372" s="198" t="s">
        <v>318</v>
      </c>
      <c r="H372" s="198" t="s">
        <v>318</v>
      </c>
      <c r="I372" s="401">
        <v>3903</v>
      </c>
      <c r="J372" s="198" t="s">
        <v>318</v>
      </c>
      <c r="K372" s="377"/>
    </row>
    <row r="373" spans="1:20" ht="20.100000000000001" customHeight="1">
      <c r="A373" s="551"/>
      <c r="B373" s="194" t="str">
        <f>A371&amp;"-"&amp;"میان باری"</f>
        <v>افزودنی های طبیعی گلچین توس-میان باری</v>
      </c>
      <c r="C373" s="198">
        <v>3219</v>
      </c>
      <c r="D373" s="198">
        <v>3456</v>
      </c>
      <c r="E373" s="199">
        <v>3723</v>
      </c>
      <c r="F373" s="198" t="s">
        <v>318</v>
      </c>
      <c r="G373" s="198" t="s">
        <v>318</v>
      </c>
      <c r="H373" s="198" t="s">
        <v>318</v>
      </c>
      <c r="I373" s="401">
        <v>860</v>
      </c>
      <c r="J373" s="198" t="s">
        <v>318</v>
      </c>
      <c r="K373" s="377"/>
    </row>
    <row r="374" spans="1:20" ht="20.100000000000001" customHeight="1">
      <c r="A374" s="551"/>
      <c r="B374" s="194" t="str">
        <f>A371&amp;"-"&amp;"کم باری"</f>
        <v>افزودنی های طبیعی گلچین توس-کم باری</v>
      </c>
      <c r="C374" s="198">
        <v>882</v>
      </c>
      <c r="D374" s="198">
        <v>1154</v>
      </c>
      <c r="E374" s="199">
        <v>1183</v>
      </c>
      <c r="F374" s="198" t="s">
        <v>318</v>
      </c>
      <c r="G374" s="198" t="s">
        <v>318</v>
      </c>
      <c r="H374" s="198" t="s">
        <v>318</v>
      </c>
      <c r="I374" s="199">
        <v>1254</v>
      </c>
      <c r="J374" s="198" t="s">
        <v>318</v>
      </c>
      <c r="K374" s="377"/>
    </row>
    <row r="375" spans="1:20" ht="20.100000000000001" customHeight="1">
      <c r="A375" s="551"/>
      <c r="B375" s="194" t="str">
        <f>A371&amp;"-"&amp;"راکتیو"</f>
        <v>افزودنی های طبیعی گلچین توس-راکتیو</v>
      </c>
      <c r="C375" s="198">
        <v>8236</v>
      </c>
      <c r="D375" s="198">
        <v>8574</v>
      </c>
      <c r="E375" s="199">
        <v>8733</v>
      </c>
      <c r="F375" s="198" t="s">
        <v>318</v>
      </c>
      <c r="G375" s="198" t="s">
        <v>318</v>
      </c>
      <c r="H375" s="198" t="s">
        <v>318</v>
      </c>
      <c r="I375" s="199">
        <v>8895</v>
      </c>
      <c r="J375" s="198" t="s">
        <v>318</v>
      </c>
      <c r="K375" s="377"/>
    </row>
    <row r="376" spans="1:20" ht="20.100000000000001" customHeight="1">
      <c r="A376" s="551"/>
      <c r="B376" s="194" t="str">
        <f>A371&amp;"-"&amp;"آب"</f>
        <v>افزودنی های طبیعی گلچین توس-آب</v>
      </c>
      <c r="C376" s="198">
        <v>745</v>
      </c>
      <c r="D376" s="198">
        <v>792</v>
      </c>
      <c r="E376" s="199">
        <v>869</v>
      </c>
      <c r="F376" s="198" t="s">
        <v>318</v>
      </c>
      <c r="G376" s="198" t="s">
        <v>318</v>
      </c>
      <c r="H376" s="198" t="s">
        <v>318</v>
      </c>
      <c r="I376" s="401">
        <v>9455</v>
      </c>
      <c r="J376" s="198" t="s">
        <v>318</v>
      </c>
      <c r="K376" s="377"/>
    </row>
    <row r="377" spans="1:20" ht="20.100000000000001" customHeight="1">
      <c r="A377" s="551"/>
      <c r="B377" s="194" t="str">
        <f>A371&amp;"-"&amp;"گاز"</f>
        <v>افزودنی های طبیعی گلچین توس-گاز</v>
      </c>
      <c r="C377" s="198">
        <v>59454</v>
      </c>
      <c r="D377" s="198">
        <v>59573</v>
      </c>
      <c r="E377" s="199">
        <v>60841</v>
      </c>
      <c r="F377" s="198" t="s">
        <v>318</v>
      </c>
      <c r="G377" s="198" t="s">
        <v>318</v>
      </c>
      <c r="H377" s="198" t="s">
        <v>318</v>
      </c>
      <c r="I377" s="199">
        <v>62242</v>
      </c>
      <c r="J377" s="198" t="s">
        <v>318</v>
      </c>
      <c r="K377" s="377"/>
    </row>
    <row r="378" spans="1:20" ht="20.100000000000001" customHeight="1">
      <c r="A378" s="114"/>
      <c r="B378" s="114"/>
      <c r="C378" s="193"/>
      <c r="D378" s="193"/>
      <c r="E378" s="193"/>
      <c r="F378" s="193"/>
      <c r="G378" s="193"/>
      <c r="H378" s="193"/>
      <c r="I378" s="374"/>
      <c r="J378" s="193"/>
      <c r="K378" s="374"/>
      <c r="L378" s="374"/>
      <c r="M378" s="374"/>
      <c r="N378" s="374"/>
      <c r="O378" s="374"/>
      <c r="P378" s="374"/>
      <c r="Q378" s="374"/>
      <c r="R378" s="374"/>
      <c r="S378" s="374"/>
    </row>
    <row r="379" spans="1:20" s="176" customFormat="1" ht="20.100000000000001" customHeight="1">
      <c r="A379" s="551" t="s">
        <v>296</v>
      </c>
      <c r="B379" s="194" t="str">
        <f>A379&amp;"-"&amp;"کل مصرف"</f>
        <v>ماهان تدبیر پارت-کل مصرف</v>
      </c>
      <c r="C379" s="198" t="s">
        <v>318</v>
      </c>
      <c r="D379" s="198" t="s">
        <v>318</v>
      </c>
      <c r="E379" s="198" t="s">
        <v>318</v>
      </c>
      <c r="F379" s="198">
        <v>0</v>
      </c>
      <c r="G379" s="198" t="s">
        <v>318</v>
      </c>
      <c r="H379" s="198"/>
      <c r="I379" s="199">
        <v>0</v>
      </c>
      <c r="J379" s="198"/>
      <c r="K379" s="377">
        <v>4</v>
      </c>
      <c r="L379" s="375"/>
      <c r="M379" s="375"/>
      <c r="N379" s="375"/>
      <c r="O379" s="375"/>
      <c r="P379" s="375"/>
      <c r="Q379" s="375"/>
      <c r="R379" s="375"/>
      <c r="S379" s="375"/>
      <c r="T379"/>
    </row>
    <row r="380" spans="1:20" ht="20.100000000000001" customHeight="1">
      <c r="A380" s="551"/>
      <c r="B380" s="194" t="str">
        <f>A379&amp;"-"&amp;"اوج بار"</f>
        <v>ماهان تدبیر پارت-اوج بار</v>
      </c>
      <c r="C380" s="198" t="s">
        <v>318</v>
      </c>
      <c r="D380" s="198" t="s">
        <v>318</v>
      </c>
      <c r="E380" s="198" t="s">
        <v>318</v>
      </c>
      <c r="F380" s="198">
        <v>29977</v>
      </c>
      <c r="G380" s="198" t="s">
        <v>318</v>
      </c>
      <c r="H380" s="198"/>
      <c r="I380" s="199">
        <v>30411</v>
      </c>
      <c r="J380" s="198"/>
      <c r="K380" s="377">
        <v>31226</v>
      </c>
    </row>
    <row r="381" spans="1:20" ht="20.100000000000001" customHeight="1">
      <c r="A381" s="551"/>
      <c r="B381" s="194" t="str">
        <f>A379&amp;"-"&amp;"میان باری"</f>
        <v>ماهان تدبیر پارت-میان باری</v>
      </c>
      <c r="C381" s="198" t="s">
        <v>318</v>
      </c>
      <c r="D381" s="198" t="s">
        <v>318</v>
      </c>
      <c r="E381" s="198" t="s">
        <v>318</v>
      </c>
      <c r="F381" s="198">
        <v>5280</v>
      </c>
      <c r="G381" s="198" t="s">
        <v>318</v>
      </c>
      <c r="H381" s="198"/>
      <c r="I381" s="199">
        <v>5323</v>
      </c>
      <c r="J381" s="198"/>
      <c r="K381" s="377">
        <v>5388</v>
      </c>
    </row>
    <row r="382" spans="1:20" ht="20.100000000000001" customHeight="1">
      <c r="A382" s="551"/>
      <c r="B382" s="194" t="str">
        <f>A379&amp;"-"&amp;"کم باری"</f>
        <v>ماهان تدبیر پارت-کم باری</v>
      </c>
      <c r="C382" s="198" t="s">
        <v>318</v>
      </c>
      <c r="D382" s="198" t="s">
        <v>318</v>
      </c>
      <c r="E382" s="198" t="s">
        <v>318</v>
      </c>
      <c r="F382" s="198">
        <v>6518</v>
      </c>
      <c r="G382" s="198" t="s">
        <v>318</v>
      </c>
      <c r="H382" s="198"/>
      <c r="I382" s="199">
        <v>6627</v>
      </c>
      <c r="J382" s="198"/>
      <c r="K382" s="377">
        <v>7022</v>
      </c>
    </row>
    <row r="383" spans="1:20" ht="20.100000000000001" customHeight="1">
      <c r="A383" s="551"/>
      <c r="B383" s="194" t="str">
        <f>A379&amp;"-"&amp;"راکتیو"</f>
        <v>ماهان تدبیر پارت-راکتیو</v>
      </c>
      <c r="C383" s="198" t="s">
        <v>318</v>
      </c>
      <c r="D383" s="198" t="s">
        <v>318</v>
      </c>
      <c r="E383" s="198" t="s">
        <v>318</v>
      </c>
      <c r="F383" s="198">
        <v>30360</v>
      </c>
      <c r="G383" s="198" t="s">
        <v>318</v>
      </c>
      <c r="H383" s="198"/>
      <c r="I383" s="199">
        <v>30634</v>
      </c>
      <c r="J383" s="198"/>
      <c r="K383" s="377">
        <v>30947</v>
      </c>
    </row>
    <row r="384" spans="1:20" ht="20.100000000000001" customHeight="1">
      <c r="A384" s="551"/>
      <c r="B384" s="194" t="str">
        <f>A379&amp;"-"&amp;"آب"</f>
        <v>ماهان تدبیر پارت-آب</v>
      </c>
      <c r="C384" s="198" t="s">
        <v>318</v>
      </c>
      <c r="D384" s="198" t="s">
        <v>318</v>
      </c>
      <c r="E384" s="198" t="s">
        <v>318</v>
      </c>
      <c r="F384" s="198">
        <v>193</v>
      </c>
      <c r="G384" s="198" t="s">
        <v>318</v>
      </c>
      <c r="H384" s="198"/>
      <c r="I384" s="199"/>
      <c r="J384" s="198"/>
      <c r="K384" s="377"/>
    </row>
    <row r="385" spans="1:20" ht="20.100000000000001" customHeight="1">
      <c r="A385" s="551"/>
      <c r="B385" s="194" t="str">
        <f>A379&amp;"-"&amp;"گاز"</f>
        <v>ماهان تدبیر پارت-گاز</v>
      </c>
      <c r="C385" s="198" t="s">
        <v>318</v>
      </c>
      <c r="D385" s="198" t="s">
        <v>318</v>
      </c>
      <c r="E385" s="198" t="s">
        <v>318</v>
      </c>
      <c r="F385" s="198">
        <v>12504</v>
      </c>
      <c r="G385" s="198" t="s">
        <v>318</v>
      </c>
      <c r="H385" s="198"/>
      <c r="I385" s="199">
        <v>12759</v>
      </c>
      <c r="J385" s="198"/>
      <c r="K385" s="377">
        <v>12844</v>
      </c>
    </row>
    <row r="386" spans="1:20" ht="20.100000000000001" customHeight="1">
      <c r="A386" s="114"/>
      <c r="B386" s="114"/>
      <c r="C386" s="193"/>
      <c r="D386" s="193"/>
      <c r="E386" s="193"/>
      <c r="F386" s="193"/>
      <c r="G386" s="193"/>
      <c r="H386" s="193"/>
      <c r="I386" s="374"/>
      <c r="J386" s="193"/>
      <c r="K386" s="374"/>
      <c r="L386" s="374"/>
      <c r="M386" s="374"/>
      <c r="N386" s="374"/>
      <c r="O386" s="374"/>
      <c r="P386" s="374"/>
      <c r="Q386" s="374"/>
      <c r="R386" s="374"/>
      <c r="S386" s="374"/>
    </row>
    <row r="387" spans="1:20" s="176" customFormat="1" ht="20.100000000000001" customHeight="1">
      <c r="A387" s="551" t="s">
        <v>277</v>
      </c>
      <c r="B387" s="194" t="str">
        <f>A387&amp;"-"&amp;"کل مصرف"</f>
        <v>مبین پویش صنعت پارس-کل مصرف</v>
      </c>
      <c r="C387" s="198">
        <v>0</v>
      </c>
      <c r="D387" s="198">
        <v>0</v>
      </c>
      <c r="E387" s="199">
        <v>0</v>
      </c>
      <c r="F387" s="199">
        <v>0</v>
      </c>
      <c r="G387" s="198" t="s">
        <v>318</v>
      </c>
      <c r="H387" s="198">
        <v>0</v>
      </c>
      <c r="I387" s="199"/>
      <c r="J387" s="198">
        <v>0</v>
      </c>
      <c r="K387" s="377">
        <v>3</v>
      </c>
      <c r="L387" s="375"/>
      <c r="M387" s="375"/>
      <c r="N387" s="375"/>
      <c r="O387" s="375"/>
      <c r="P387" s="375"/>
      <c r="Q387" s="375"/>
      <c r="R387" s="375"/>
      <c r="S387" s="375"/>
      <c r="T387"/>
    </row>
    <row r="388" spans="1:20" ht="20.100000000000001" customHeight="1">
      <c r="A388" s="551"/>
      <c r="B388" s="194" t="str">
        <f>A387&amp;"-"&amp;"اوج بار"</f>
        <v>مبین پویش صنعت پارس-اوج بار</v>
      </c>
      <c r="C388" s="198">
        <v>0</v>
      </c>
      <c r="D388" s="198">
        <v>3268</v>
      </c>
      <c r="E388" s="198">
        <v>3268</v>
      </c>
      <c r="F388" s="198">
        <v>3268</v>
      </c>
      <c r="G388" s="368">
        <v>3441</v>
      </c>
      <c r="H388" s="198">
        <v>3450</v>
      </c>
      <c r="I388" s="199">
        <v>3631</v>
      </c>
      <c r="J388" s="198">
        <v>3450</v>
      </c>
      <c r="K388" s="377">
        <v>3496</v>
      </c>
    </row>
    <row r="389" spans="1:20" ht="20.100000000000001" customHeight="1">
      <c r="A389" s="551"/>
      <c r="B389" s="194" t="str">
        <f>A387&amp;"-"&amp;"میان باری"</f>
        <v>مبین پویش صنعت پارس-میان باری</v>
      </c>
      <c r="C389" s="198">
        <v>0</v>
      </c>
      <c r="D389" s="198">
        <v>60062</v>
      </c>
      <c r="E389" s="198">
        <v>60062</v>
      </c>
      <c r="F389" s="198">
        <v>60062</v>
      </c>
      <c r="G389" s="368">
        <v>63010</v>
      </c>
      <c r="H389" s="198">
        <v>63037</v>
      </c>
      <c r="I389" s="221"/>
      <c r="J389" s="198">
        <v>63037</v>
      </c>
      <c r="K389" s="377">
        <v>63374</v>
      </c>
    </row>
    <row r="390" spans="1:20" ht="20.100000000000001" customHeight="1">
      <c r="A390" s="551"/>
      <c r="B390" s="194" t="str">
        <f>A387&amp;"-"&amp;"کم باری"</f>
        <v>مبین پویش صنعت پارس-کم باری</v>
      </c>
      <c r="C390" s="198">
        <v>0</v>
      </c>
      <c r="D390" s="198">
        <v>28689</v>
      </c>
      <c r="E390" s="198">
        <v>28689</v>
      </c>
      <c r="F390" s="198">
        <v>28689</v>
      </c>
      <c r="G390" s="368">
        <v>28860</v>
      </c>
      <c r="H390" s="198">
        <v>28861</v>
      </c>
      <c r="I390" s="221"/>
      <c r="J390" s="198">
        <v>28861</v>
      </c>
      <c r="K390" s="377">
        <v>28918</v>
      </c>
    </row>
    <row r="391" spans="1:20" ht="20.100000000000001" customHeight="1">
      <c r="A391" s="551"/>
      <c r="B391" s="194" t="str">
        <f>A387&amp;"-"&amp;"راکتیو"</f>
        <v>مبین پویش صنعت پارس-راکتیو</v>
      </c>
      <c r="C391" s="198">
        <v>0</v>
      </c>
      <c r="D391" s="198">
        <v>9971</v>
      </c>
      <c r="E391" s="198">
        <v>9971</v>
      </c>
      <c r="F391" s="198">
        <v>9971</v>
      </c>
      <c r="G391" s="368">
        <v>10036</v>
      </c>
      <c r="H391" s="198">
        <v>10037</v>
      </c>
      <c r="I391" s="221"/>
      <c r="J391" s="198">
        <v>10037</v>
      </c>
      <c r="K391" s="377">
        <v>10054</v>
      </c>
    </row>
    <row r="392" spans="1:20" ht="20.100000000000001" customHeight="1">
      <c r="A392" s="551"/>
      <c r="B392" s="194" t="str">
        <f>A387&amp;"-"&amp;"آب"</f>
        <v>مبین پویش صنعت پارس-آب</v>
      </c>
      <c r="C392" s="198">
        <v>0</v>
      </c>
      <c r="D392" s="198">
        <v>211</v>
      </c>
      <c r="E392" s="198">
        <v>211</v>
      </c>
      <c r="F392" s="198">
        <v>211</v>
      </c>
      <c r="G392" s="368">
        <v>243</v>
      </c>
      <c r="H392" s="198">
        <v>246</v>
      </c>
      <c r="I392" s="199">
        <v>250</v>
      </c>
      <c r="J392" s="198">
        <v>246</v>
      </c>
      <c r="K392" s="377">
        <v>261</v>
      </c>
    </row>
    <row r="393" spans="1:20" ht="20.100000000000001" customHeight="1">
      <c r="A393" s="551"/>
      <c r="B393" s="194" t="str">
        <f>A387&amp;"-"&amp;"گاز"</f>
        <v>مبین پویش صنعت پارس-گاز</v>
      </c>
      <c r="C393" s="198">
        <v>0</v>
      </c>
      <c r="D393" s="198">
        <v>4029</v>
      </c>
      <c r="E393" s="198">
        <v>4029</v>
      </c>
      <c r="F393" s="198">
        <v>4026</v>
      </c>
      <c r="G393" s="198">
        <v>5901</v>
      </c>
      <c r="H393" s="198">
        <v>5933</v>
      </c>
      <c r="I393" s="199">
        <v>5977</v>
      </c>
      <c r="J393" s="198">
        <v>5933</v>
      </c>
      <c r="K393" s="377">
        <v>6000</v>
      </c>
    </row>
    <row r="394" spans="1:20" ht="20.100000000000001" customHeight="1">
      <c r="A394" s="114"/>
      <c r="B394" s="114"/>
      <c r="C394" s="193"/>
      <c r="D394" s="193"/>
      <c r="E394" s="193"/>
      <c r="F394" s="193"/>
      <c r="G394" s="193"/>
      <c r="H394" s="193"/>
      <c r="I394" s="374"/>
      <c r="J394" s="193"/>
      <c r="K394" s="374"/>
      <c r="L394" s="374"/>
      <c r="M394" s="374"/>
      <c r="N394" s="374"/>
      <c r="O394" s="374"/>
      <c r="P394" s="374"/>
      <c r="Q394" s="374"/>
      <c r="R394" s="374"/>
      <c r="S394" s="374"/>
    </row>
    <row r="395" spans="1:20" s="176" customFormat="1" ht="20.100000000000001" customHeight="1">
      <c r="A395" s="551" t="s">
        <v>282</v>
      </c>
      <c r="B395" s="194" t="str">
        <f>A395&amp;"-"&amp;"کل مصرف"</f>
        <v>مهندسی زرین سامانه شرق-کل مصرف</v>
      </c>
      <c r="C395" s="198">
        <v>0</v>
      </c>
      <c r="D395" s="198">
        <v>0</v>
      </c>
      <c r="E395" s="199">
        <v>0</v>
      </c>
      <c r="F395" s="199">
        <v>1</v>
      </c>
      <c r="G395" s="197">
        <v>2</v>
      </c>
      <c r="H395" s="198">
        <v>6</v>
      </c>
      <c r="I395" s="199">
        <v>1</v>
      </c>
      <c r="J395" s="197">
        <v>2</v>
      </c>
      <c r="K395" s="198">
        <v>6</v>
      </c>
      <c r="L395" s="375"/>
      <c r="M395" s="375"/>
      <c r="N395" s="375"/>
      <c r="O395" s="375"/>
      <c r="P395" s="375"/>
      <c r="Q395" s="375"/>
      <c r="R395" s="375"/>
      <c r="S395" s="375"/>
      <c r="T395"/>
    </row>
    <row r="396" spans="1:20" ht="20.100000000000001" customHeight="1">
      <c r="A396" s="551"/>
      <c r="B396" s="194" t="str">
        <f>A395&amp;"-"&amp;"اوج بار"</f>
        <v>مهندسی زرین سامانه شرق-اوج بار</v>
      </c>
      <c r="C396" s="198">
        <v>124</v>
      </c>
      <c r="D396" s="198">
        <v>124</v>
      </c>
      <c r="E396" s="199">
        <v>125</v>
      </c>
      <c r="F396" s="199">
        <v>1804</v>
      </c>
      <c r="G396" s="197">
        <v>1993</v>
      </c>
      <c r="H396" s="198">
        <v>3107</v>
      </c>
      <c r="I396" s="199">
        <v>4291</v>
      </c>
      <c r="J396" s="198">
        <v>3107</v>
      </c>
      <c r="K396" s="377">
        <v>6710</v>
      </c>
    </row>
    <row r="397" spans="1:20" ht="20.100000000000001" customHeight="1">
      <c r="A397" s="551"/>
      <c r="B397" s="194" t="str">
        <f>A395&amp;"-"&amp;"میان باری"</f>
        <v>مهندسی زرین سامانه شرق-میان باری</v>
      </c>
      <c r="C397" s="198">
        <v>1106</v>
      </c>
      <c r="D397" s="198">
        <v>1272</v>
      </c>
      <c r="E397" s="199">
        <v>1605</v>
      </c>
      <c r="F397" s="199">
        <v>126</v>
      </c>
      <c r="G397" s="197">
        <v>130</v>
      </c>
      <c r="H397" s="198">
        <v>211</v>
      </c>
      <c r="I397" s="199">
        <v>311</v>
      </c>
      <c r="J397" s="198">
        <v>211</v>
      </c>
      <c r="K397" s="377">
        <v>475</v>
      </c>
    </row>
    <row r="398" spans="1:20" ht="20.100000000000001" customHeight="1">
      <c r="A398" s="551"/>
      <c r="B398" s="194" t="str">
        <f>A395&amp;"-"&amp;"کم باری"</f>
        <v>مهندسی زرین سامانه شرق-کم باری</v>
      </c>
      <c r="C398" s="198">
        <v>168</v>
      </c>
      <c r="D398" s="198">
        <v>168</v>
      </c>
      <c r="E398" s="199">
        <v>168</v>
      </c>
      <c r="F398" s="199">
        <v>168</v>
      </c>
      <c r="G398" s="197">
        <v>171</v>
      </c>
      <c r="H398" s="198">
        <v>312</v>
      </c>
      <c r="I398" s="199">
        <v>508</v>
      </c>
      <c r="J398" s="198">
        <v>312</v>
      </c>
      <c r="K398" s="377">
        <v>767</v>
      </c>
    </row>
    <row r="399" spans="1:20" ht="20.100000000000001" customHeight="1">
      <c r="A399" s="551"/>
      <c r="B399" s="194" t="str">
        <f>A395&amp;"-"&amp;"راکتیو"</f>
        <v>مهندسی زرین سامانه شرق-راکتیو</v>
      </c>
      <c r="C399" s="198">
        <v>267</v>
      </c>
      <c r="D399" s="198">
        <v>359</v>
      </c>
      <c r="E399" s="199">
        <v>436</v>
      </c>
      <c r="F399" s="199">
        <v>580</v>
      </c>
      <c r="G399" s="197">
        <v>658</v>
      </c>
      <c r="H399" s="198">
        <v>678</v>
      </c>
      <c r="I399" s="199">
        <v>686</v>
      </c>
      <c r="J399" s="198">
        <v>678</v>
      </c>
      <c r="K399" s="377">
        <v>1277</v>
      </c>
    </row>
    <row r="400" spans="1:20" ht="20.100000000000001" customHeight="1">
      <c r="A400" s="551"/>
      <c r="B400" s="194" t="str">
        <f>A395&amp;"-"&amp;"آب"</f>
        <v>مهندسی زرین سامانه شرق-آب</v>
      </c>
      <c r="C400" s="198">
        <v>442</v>
      </c>
      <c r="D400" s="198">
        <v>458</v>
      </c>
      <c r="E400" s="199">
        <v>543</v>
      </c>
      <c r="F400" s="199">
        <v>651</v>
      </c>
      <c r="G400" s="203">
        <v>759</v>
      </c>
      <c r="H400" s="402">
        <v>759</v>
      </c>
      <c r="I400" s="403">
        <v>759</v>
      </c>
      <c r="J400" s="402">
        <v>759</v>
      </c>
      <c r="K400" s="377">
        <v>791</v>
      </c>
    </row>
    <row r="401" spans="1:20" ht="20.100000000000001" customHeight="1">
      <c r="A401" s="552"/>
      <c r="B401" s="215" t="str">
        <f>A395&amp;"-"&amp;"گاز"</f>
        <v>مهندسی زرین سامانه شرق-گاز</v>
      </c>
      <c r="C401" s="198" t="s">
        <v>318</v>
      </c>
      <c r="D401" s="198" t="s">
        <v>318</v>
      </c>
      <c r="E401" s="199" t="s">
        <v>318</v>
      </c>
      <c r="F401" s="207" t="s">
        <v>318</v>
      </c>
      <c r="G401" s="212">
        <v>0</v>
      </c>
      <c r="H401" s="198">
        <v>28230</v>
      </c>
      <c r="I401" s="199">
        <v>3015</v>
      </c>
      <c r="J401" s="198">
        <v>3121</v>
      </c>
      <c r="K401" s="377">
        <v>3212</v>
      </c>
    </row>
    <row r="402" spans="1:20" ht="20.100000000000001" customHeight="1">
      <c r="A402" s="114"/>
      <c r="B402" s="114"/>
      <c r="C402" s="193"/>
      <c r="D402" s="193"/>
      <c r="E402" s="193"/>
      <c r="F402" s="193"/>
      <c r="G402" s="193"/>
      <c r="H402" s="193"/>
      <c r="I402" s="374"/>
      <c r="J402" s="193"/>
      <c r="K402" s="374"/>
      <c r="L402" s="374"/>
      <c r="M402" s="374"/>
      <c r="N402" s="374"/>
      <c r="O402" s="374"/>
      <c r="P402" s="374"/>
      <c r="Q402" s="374"/>
      <c r="R402" s="374"/>
      <c r="S402" s="374"/>
    </row>
    <row r="403" spans="1:20" s="176" customFormat="1" ht="20.100000000000001" customHeight="1">
      <c r="A403" s="551" t="s">
        <v>283</v>
      </c>
      <c r="B403" s="194" t="str">
        <f>A403&amp;"-"&amp;"کل مصرف"</f>
        <v>مهندسی ماشین های دوار خاور طوس-کل مصرف</v>
      </c>
      <c r="C403" s="198">
        <v>0</v>
      </c>
      <c r="D403" s="198">
        <v>0.2</v>
      </c>
      <c r="E403" s="199">
        <v>0.2</v>
      </c>
      <c r="F403" s="199">
        <v>0</v>
      </c>
      <c r="G403" s="197">
        <v>0</v>
      </c>
      <c r="H403" s="198">
        <v>0</v>
      </c>
      <c r="I403" s="199">
        <v>0.2</v>
      </c>
      <c r="J403" s="198">
        <v>0</v>
      </c>
      <c r="K403" s="197">
        <v>0</v>
      </c>
      <c r="L403" s="375"/>
      <c r="M403" s="375"/>
      <c r="N403" s="375"/>
      <c r="O403" s="375"/>
      <c r="P403" s="375"/>
      <c r="Q403" s="375"/>
      <c r="R403" s="375"/>
      <c r="S403" s="375"/>
      <c r="T403"/>
    </row>
    <row r="404" spans="1:20" ht="20.100000000000001" customHeight="1">
      <c r="A404" s="551"/>
      <c r="B404" s="194" t="str">
        <f>A403&amp;"-"&amp;"اوج بار"</f>
        <v>مهندسی ماشین های دوار خاور طوس-اوج بار</v>
      </c>
      <c r="C404" s="198">
        <v>189</v>
      </c>
      <c r="D404" s="198">
        <v>199</v>
      </c>
      <c r="E404" s="199">
        <v>202</v>
      </c>
      <c r="F404" s="199">
        <v>209</v>
      </c>
      <c r="G404" s="197">
        <v>220</v>
      </c>
      <c r="H404" s="198">
        <v>222</v>
      </c>
      <c r="I404" s="199">
        <v>224</v>
      </c>
      <c r="J404" s="198">
        <v>222</v>
      </c>
      <c r="K404" s="377">
        <v>227</v>
      </c>
    </row>
    <row r="405" spans="1:20" ht="20.100000000000001" customHeight="1">
      <c r="A405" s="551"/>
      <c r="B405" s="194" t="str">
        <f>A403&amp;"-"&amp;"میان باری"</f>
        <v>مهندسی ماشین های دوار خاور طوس-میان باری</v>
      </c>
      <c r="C405" s="198">
        <v>1263</v>
      </c>
      <c r="D405" s="198">
        <v>1375</v>
      </c>
      <c r="E405" s="199">
        <v>1424</v>
      </c>
      <c r="F405" s="199">
        <v>1478</v>
      </c>
      <c r="G405" s="197">
        <v>1536</v>
      </c>
      <c r="H405" s="198">
        <v>1551</v>
      </c>
      <c r="I405" s="199">
        <v>1570</v>
      </c>
      <c r="J405" s="198">
        <v>1551</v>
      </c>
      <c r="K405" s="377">
        <v>1608</v>
      </c>
    </row>
    <row r="406" spans="1:20" ht="20.100000000000001" customHeight="1">
      <c r="A406" s="551"/>
      <c r="B406" s="194" t="str">
        <f>A403&amp;"-"&amp;"کم باری"</f>
        <v>مهندسی ماشین های دوار خاور طوس-کم باری</v>
      </c>
      <c r="C406" s="198">
        <v>170</v>
      </c>
      <c r="D406" s="198">
        <v>175</v>
      </c>
      <c r="E406" s="199">
        <v>177</v>
      </c>
      <c r="F406" s="199">
        <v>186</v>
      </c>
      <c r="G406" s="197">
        <v>195</v>
      </c>
      <c r="H406" s="198">
        <v>198</v>
      </c>
      <c r="I406" s="199">
        <v>200</v>
      </c>
      <c r="J406" s="198">
        <v>198</v>
      </c>
      <c r="K406" s="377">
        <v>200</v>
      </c>
    </row>
    <row r="407" spans="1:20" ht="20.100000000000001" customHeight="1">
      <c r="A407" s="551"/>
      <c r="B407" s="194" t="str">
        <f>A403&amp;"-"&amp;"راکتیو"</f>
        <v>مهندسی ماشین های دوار خاور طوس-راکتیو</v>
      </c>
      <c r="C407" s="198">
        <v>187</v>
      </c>
      <c r="D407" s="198">
        <v>268</v>
      </c>
      <c r="E407" s="199">
        <v>293</v>
      </c>
      <c r="F407" s="199">
        <v>350</v>
      </c>
      <c r="G407" s="197">
        <v>398</v>
      </c>
      <c r="H407" s="198">
        <v>410</v>
      </c>
      <c r="I407" s="199">
        <v>423</v>
      </c>
      <c r="J407" s="198">
        <v>410</v>
      </c>
      <c r="K407" s="377">
        <v>435</v>
      </c>
    </row>
    <row r="408" spans="1:20" ht="20.100000000000001" customHeight="1">
      <c r="A408" s="551"/>
      <c r="B408" s="194" t="str">
        <f>A403&amp;"-"&amp;"آب"</f>
        <v>مهندسی ماشین های دوار خاور طوس-آب</v>
      </c>
      <c r="C408" s="198">
        <v>822</v>
      </c>
      <c r="D408" s="198">
        <v>888</v>
      </c>
      <c r="E408" s="199">
        <v>933</v>
      </c>
      <c r="F408" s="199">
        <v>99</v>
      </c>
      <c r="G408" s="207">
        <v>105</v>
      </c>
      <c r="H408" s="198">
        <v>106</v>
      </c>
      <c r="I408" s="199">
        <v>109</v>
      </c>
      <c r="J408" s="198">
        <v>106</v>
      </c>
      <c r="K408" s="377">
        <v>136</v>
      </c>
    </row>
    <row r="409" spans="1:20" ht="20.100000000000001" customHeight="1">
      <c r="A409" s="552"/>
      <c r="B409" s="215" t="str">
        <f>A403&amp;"-"&amp;"گاز"</f>
        <v>مهندسی ماشین های دوار خاور طوس-گاز</v>
      </c>
      <c r="C409" s="208">
        <v>141278</v>
      </c>
      <c r="D409" s="208">
        <v>142948</v>
      </c>
      <c r="E409" s="216">
        <v>143015</v>
      </c>
      <c r="F409" s="216">
        <v>150011</v>
      </c>
      <c r="G409" s="207">
        <v>160350</v>
      </c>
      <c r="H409" s="198">
        <v>163650</v>
      </c>
      <c r="I409" s="199">
        <v>163715</v>
      </c>
      <c r="J409" s="198">
        <v>163650</v>
      </c>
      <c r="K409" s="377">
        <v>163815</v>
      </c>
    </row>
    <row r="410" spans="1:20" ht="20.100000000000001" customHeight="1">
      <c r="A410" s="114"/>
      <c r="B410" s="114"/>
      <c r="C410" s="193"/>
      <c r="D410" s="193"/>
      <c r="E410" s="193"/>
      <c r="F410" s="193"/>
      <c r="G410" s="193"/>
      <c r="H410" s="193"/>
      <c r="I410" s="374"/>
      <c r="J410" s="193"/>
      <c r="K410" s="374"/>
      <c r="L410" s="374"/>
      <c r="M410" s="374"/>
      <c r="N410" s="374"/>
      <c r="O410" s="374"/>
      <c r="P410" s="374"/>
      <c r="Q410" s="374"/>
      <c r="R410" s="374"/>
      <c r="S410" s="374"/>
    </row>
    <row r="411" spans="1:20" s="176" customFormat="1" ht="20.100000000000001" customHeight="1">
      <c r="A411" s="551" t="s">
        <v>297</v>
      </c>
      <c r="B411" s="194" t="str">
        <f>A411&amp;"-"&amp;"کل مصرف"</f>
        <v>موسسه علوم و صنایع غذایی (سوله)-کل مصرف</v>
      </c>
      <c r="C411" s="198">
        <v>0</v>
      </c>
      <c r="D411" s="198">
        <v>0</v>
      </c>
      <c r="E411" s="199">
        <v>0</v>
      </c>
      <c r="F411" s="199">
        <v>2</v>
      </c>
      <c r="G411" s="197">
        <v>0</v>
      </c>
      <c r="H411" s="198">
        <v>0</v>
      </c>
      <c r="I411" s="199">
        <v>2</v>
      </c>
      <c r="J411" s="198">
        <v>0</v>
      </c>
      <c r="K411" s="198">
        <v>0</v>
      </c>
      <c r="L411" s="375"/>
      <c r="M411" s="375"/>
      <c r="N411" s="375"/>
      <c r="O411" s="375"/>
      <c r="P411" s="375"/>
      <c r="Q411" s="375"/>
      <c r="R411" s="375"/>
      <c r="S411" s="375"/>
      <c r="T411"/>
    </row>
    <row r="412" spans="1:20" ht="20.100000000000001" customHeight="1">
      <c r="A412" s="551"/>
      <c r="B412" s="194" t="str">
        <f>A411&amp;"-"&amp;"اوج بار"</f>
        <v>موسسه علوم و صنایع غذایی (سوله)-اوج بار</v>
      </c>
      <c r="C412" s="198">
        <v>1305</v>
      </c>
      <c r="D412" s="198">
        <v>1522</v>
      </c>
      <c r="E412" s="199">
        <v>1797</v>
      </c>
      <c r="F412" s="199">
        <v>2077</v>
      </c>
      <c r="G412" s="197">
        <v>2318</v>
      </c>
      <c r="H412" s="198">
        <v>2344</v>
      </c>
      <c r="I412" s="199">
        <v>2386</v>
      </c>
      <c r="J412" s="198">
        <v>2344</v>
      </c>
      <c r="K412" s="377">
        <v>2586</v>
      </c>
    </row>
    <row r="413" spans="1:20" ht="20.100000000000001" customHeight="1">
      <c r="A413" s="551"/>
      <c r="B413" s="194" t="str">
        <f>A411&amp;"-"&amp;"میان باری"</f>
        <v>موسسه علوم و صنایع غذایی (سوله)-میان باری</v>
      </c>
      <c r="C413" s="198">
        <v>6085</v>
      </c>
      <c r="D413" s="198">
        <v>6839</v>
      </c>
      <c r="E413" s="199">
        <v>8011</v>
      </c>
      <c r="F413" s="199">
        <v>8804</v>
      </c>
      <c r="G413" s="197">
        <v>9621</v>
      </c>
      <c r="H413" s="198">
        <v>9695</v>
      </c>
      <c r="I413" s="199">
        <v>9847</v>
      </c>
      <c r="J413" s="198">
        <v>9695</v>
      </c>
      <c r="K413" s="377">
        <v>10454</v>
      </c>
    </row>
    <row r="414" spans="1:20" ht="20.100000000000001" customHeight="1">
      <c r="A414" s="551"/>
      <c r="B414" s="194" t="str">
        <f>A411&amp;"-"&amp;"کم باری"</f>
        <v>موسسه علوم و صنایع غذایی (سوله)-کم باری</v>
      </c>
      <c r="C414" s="198">
        <v>2089</v>
      </c>
      <c r="D414" s="198">
        <v>2452</v>
      </c>
      <c r="E414" s="199">
        <v>2880</v>
      </c>
      <c r="F414" s="199">
        <v>3282</v>
      </c>
      <c r="G414" s="197">
        <v>3713</v>
      </c>
      <c r="H414" s="198">
        <v>3773</v>
      </c>
      <c r="I414" s="199">
        <v>3865</v>
      </c>
      <c r="J414" s="198">
        <v>3773</v>
      </c>
      <c r="K414" s="377">
        <v>4270</v>
      </c>
    </row>
    <row r="415" spans="1:20" ht="20.45" customHeight="1">
      <c r="A415" s="551"/>
      <c r="B415" s="194" t="str">
        <f>A411&amp;"-"&amp;"راکتیو"</f>
        <v>موسسه علوم و صنایع غذایی (سوله)-راکتیو</v>
      </c>
      <c r="C415" s="198">
        <v>5375</v>
      </c>
      <c r="D415" s="198">
        <v>6027</v>
      </c>
      <c r="E415" s="199">
        <v>7187</v>
      </c>
      <c r="F415" s="199">
        <v>7603</v>
      </c>
      <c r="G415" s="197">
        <v>7857</v>
      </c>
      <c r="H415" s="198">
        <v>7884</v>
      </c>
      <c r="I415" s="199">
        <v>7978</v>
      </c>
      <c r="J415" s="198">
        <v>7884</v>
      </c>
      <c r="K415" s="377">
        <v>8470</v>
      </c>
    </row>
    <row r="416" spans="1:20" ht="20.100000000000001" customHeight="1">
      <c r="A416" s="551"/>
      <c r="B416" s="194" t="str">
        <f>A411&amp;"-"&amp;"آب"</f>
        <v>موسسه علوم و صنایع غذایی (سوله)-آب</v>
      </c>
      <c r="C416" s="198">
        <v>55</v>
      </c>
      <c r="D416" s="198">
        <v>60</v>
      </c>
      <c r="E416" s="199">
        <v>70</v>
      </c>
      <c r="F416" s="199">
        <v>72</v>
      </c>
      <c r="G416" s="197">
        <v>75</v>
      </c>
      <c r="H416" s="198">
        <v>751</v>
      </c>
      <c r="I416" s="199">
        <v>756</v>
      </c>
      <c r="J416" s="198">
        <v>751</v>
      </c>
      <c r="K416" s="377">
        <v>773</v>
      </c>
    </row>
    <row r="417" spans="1:20" ht="20.100000000000001" customHeight="1">
      <c r="A417" s="552"/>
      <c r="B417" s="215" t="str">
        <f>A411&amp;"-"&amp;"گاز"</f>
        <v>موسسه علوم و صنایع غذایی (سوله)-گاز</v>
      </c>
      <c r="C417" s="218">
        <v>53548</v>
      </c>
      <c r="D417" s="218">
        <v>53548</v>
      </c>
      <c r="E417" s="219">
        <v>53548</v>
      </c>
      <c r="F417" s="219">
        <v>53548</v>
      </c>
      <c r="G417" s="220">
        <v>53548</v>
      </c>
      <c r="H417" s="198">
        <v>53548</v>
      </c>
      <c r="I417" s="199">
        <v>53548</v>
      </c>
      <c r="J417" s="198">
        <v>53548</v>
      </c>
      <c r="K417" s="377">
        <v>53548</v>
      </c>
    </row>
    <row r="418" spans="1:20" ht="20.100000000000001" customHeight="1">
      <c r="A418" s="114"/>
      <c r="B418" s="114"/>
      <c r="C418" s="193"/>
      <c r="D418" s="193"/>
      <c r="E418" s="193"/>
      <c r="F418" s="193"/>
      <c r="G418" s="193"/>
      <c r="H418" s="193"/>
      <c r="I418" s="374"/>
      <c r="J418" s="193"/>
      <c r="K418" s="374"/>
      <c r="L418" s="374"/>
      <c r="M418" s="374"/>
      <c r="N418" s="374"/>
      <c r="O418" s="374"/>
      <c r="P418" s="374"/>
      <c r="Q418" s="374"/>
      <c r="R418" s="374"/>
      <c r="S418" s="374"/>
    </row>
    <row r="419" spans="1:20" s="176" customFormat="1" ht="20.100000000000001" customHeight="1">
      <c r="A419" s="551" t="s">
        <v>310</v>
      </c>
      <c r="B419" s="194" t="str">
        <f>A419&amp;"-"&amp;"کل مصرف"</f>
        <v>موسسه علوم و صنایع غذایی (1)-کل مصرف</v>
      </c>
      <c r="C419" s="198">
        <v>0</v>
      </c>
      <c r="D419" s="198">
        <v>0</v>
      </c>
      <c r="E419" s="199">
        <v>0</v>
      </c>
      <c r="F419" s="199">
        <v>0</v>
      </c>
      <c r="G419" s="198">
        <v>0</v>
      </c>
      <c r="H419" s="198">
        <v>0</v>
      </c>
      <c r="I419" s="199"/>
      <c r="J419" s="198">
        <v>0</v>
      </c>
      <c r="K419" s="377"/>
      <c r="L419" s="375"/>
      <c r="M419" s="375"/>
      <c r="N419" s="375"/>
      <c r="O419" s="375"/>
      <c r="P419" s="375"/>
      <c r="Q419" s="375"/>
      <c r="R419" s="375"/>
      <c r="S419" s="375"/>
      <c r="T419"/>
    </row>
    <row r="420" spans="1:20" ht="20.100000000000001" customHeight="1">
      <c r="A420" s="551"/>
      <c r="B420" s="194" t="str">
        <f>A419&amp;"-"&amp;"اوج بار"</f>
        <v>موسسه علوم و صنایع غذایی (1)-اوج بار</v>
      </c>
      <c r="C420" s="198">
        <v>1618</v>
      </c>
      <c r="D420" s="198">
        <v>1656</v>
      </c>
      <c r="E420" s="199">
        <v>1680</v>
      </c>
      <c r="F420" s="199">
        <v>1726</v>
      </c>
      <c r="G420" s="198">
        <v>1740</v>
      </c>
      <c r="H420" s="198">
        <v>1743</v>
      </c>
      <c r="I420" s="199">
        <v>1753</v>
      </c>
      <c r="J420" s="198">
        <v>1743</v>
      </c>
      <c r="K420" s="377">
        <v>1780</v>
      </c>
    </row>
    <row r="421" spans="1:20" ht="20.100000000000001" customHeight="1">
      <c r="A421" s="551"/>
      <c r="B421" s="194" t="str">
        <f>A419&amp;"-"&amp;"میان باری"</f>
        <v>موسسه علوم و صنایع غذایی (1)-میان باری</v>
      </c>
      <c r="C421" s="198">
        <v>8316</v>
      </c>
      <c r="D421" s="198">
        <v>8620</v>
      </c>
      <c r="E421" s="199">
        <v>8820</v>
      </c>
      <c r="F421" s="199">
        <v>9193</v>
      </c>
      <c r="G421" s="198">
        <v>9286</v>
      </c>
      <c r="H421" s="198">
        <v>9312</v>
      </c>
      <c r="I421" s="199">
        <v>9380</v>
      </c>
      <c r="J421" s="198">
        <v>9312</v>
      </c>
      <c r="K421" s="377">
        <v>9584</v>
      </c>
    </row>
    <row r="422" spans="1:20" ht="20.100000000000001" customHeight="1">
      <c r="A422" s="551"/>
      <c r="B422" s="194" t="str">
        <f>A419&amp;"-"&amp;"کم باری"</f>
        <v>موسسه علوم و صنایع غذایی (1)-کم باری</v>
      </c>
      <c r="C422" s="198">
        <v>3058</v>
      </c>
      <c r="D422" s="198">
        <v>3132</v>
      </c>
      <c r="E422" s="199">
        <v>3178</v>
      </c>
      <c r="F422" s="199">
        <v>3254</v>
      </c>
      <c r="G422" s="198">
        <v>3279</v>
      </c>
      <c r="H422" s="198">
        <v>3286</v>
      </c>
      <c r="I422" s="199">
        <v>3304</v>
      </c>
      <c r="J422" s="198">
        <v>3286</v>
      </c>
      <c r="K422" s="377">
        <v>3357</v>
      </c>
    </row>
    <row r="423" spans="1:20" ht="20.100000000000001" customHeight="1">
      <c r="A423" s="551"/>
      <c r="B423" s="194" t="str">
        <f>A419&amp;"-"&amp;"راکتیو"</f>
        <v>موسسه علوم و صنایع غذایی (1)-راکتیو</v>
      </c>
      <c r="C423" s="198">
        <v>527</v>
      </c>
      <c r="D423" s="198">
        <v>537</v>
      </c>
      <c r="E423" s="199">
        <v>550</v>
      </c>
      <c r="F423" s="199">
        <v>596</v>
      </c>
      <c r="G423" s="198">
        <v>613</v>
      </c>
      <c r="H423" s="198">
        <v>618</v>
      </c>
      <c r="I423" s="199">
        <v>634</v>
      </c>
      <c r="J423" s="198">
        <v>618</v>
      </c>
      <c r="K423" s="377">
        <v>638</v>
      </c>
    </row>
    <row r="424" spans="1:20" ht="20.100000000000001" customHeight="1">
      <c r="A424" s="551"/>
      <c r="B424" s="194" t="str">
        <f>A419&amp;"-"&amp;"آب"</f>
        <v>موسسه علوم و صنایع غذایی (1)-آب</v>
      </c>
      <c r="C424" s="198" t="s">
        <v>318</v>
      </c>
      <c r="D424" s="198" t="s">
        <v>318</v>
      </c>
      <c r="E424" s="199" t="s">
        <v>318</v>
      </c>
      <c r="F424" s="207" t="s">
        <v>318</v>
      </c>
      <c r="G424" s="212" t="s">
        <v>318</v>
      </c>
      <c r="H424" s="198" t="s">
        <v>318</v>
      </c>
      <c r="I424" s="207" t="s">
        <v>318</v>
      </c>
      <c r="J424" s="198" t="s">
        <v>318</v>
      </c>
      <c r="K424" s="198" t="s">
        <v>318</v>
      </c>
    </row>
    <row r="425" spans="1:20" ht="20.100000000000001" customHeight="1">
      <c r="A425" s="552"/>
      <c r="B425" s="215" t="str">
        <f>A419&amp;"-"&amp;"گاز"</f>
        <v>موسسه علوم و صنایع غذایی (1)-گاز</v>
      </c>
      <c r="C425" s="198" t="s">
        <v>318</v>
      </c>
      <c r="D425" s="198" t="s">
        <v>318</v>
      </c>
      <c r="E425" s="199" t="s">
        <v>318</v>
      </c>
      <c r="F425" s="207" t="s">
        <v>318</v>
      </c>
      <c r="G425" s="212" t="s">
        <v>318</v>
      </c>
      <c r="H425" s="198" t="s">
        <v>318</v>
      </c>
      <c r="I425" s="207" t="s">
        <v>318</v>
      </c>
      <c r="J425" s="198" t="s">
        <v>318</v>
      </c>
      <c r="K425" s="198" t="s">
        <v>318</v>
      </c>
    </row>
    <row r="426" spans="1:20" ht="20.100000000000001" customHeight="1">
      <c r="A426" s="114"/>
      <c r="B426" s="114"/>
      <c r="C426" s="193"/>
      <c r="D426" s="193"/>
      <c r="E426" s="193"/>
      <c r="F426" s="193"/>
      <c r="G426" s="193"/>
      <c r="H426" s="193"/>
      <c r="I426" s="374"/>
      <c r="J426" s="193"/>
      <c r="K426" s="374"/>
      <c r="L426" s="374"/>
      <c r="M426" s="374"/>
      <c r="N426" s="374"/>
      <c r="O426" s="374"/>
      <c r="P426" s="374"/>
      <c r="Q426" s="374"/>
      <c r="R426" s="374"/>
      <c r="S426" s="374"/>
    </row>
    <row r="427" spans="1:20" s="176" customFormat="1" ht="20.100000000000001" customHeight="1">
      <c r="A427" s="551" t="s">
        <v>311</v>
      </c>
      <c r="B427" s="194" t="str">
        <f>A427&amp;"-"&amp;"کل مصرف"</f>
        <v>موسسه علوم و صنایع غذایی (2)-کل مصرف</v>
      </c>
      <c r="C427" s="198">
        <v>0</v>
      </c>
      <c r="D427" s="198">
        <v>0</v>
      </c>
      <c r="E427" s="199">
        <v>0</v>
      </c>
      <c r="F427" s="199">
        <v>0</v>
      </c>
      <c r="G427" s="198">
        <v>0</v>
      </c>
      <c r="H427" s="198">
        <v>0</v>
      </c>
      <c r="I427" s="199">
        <v>4</v>
      </c>
      <c r="J427" s="198">
        <v>0</v>
      </c>
      <c r="K427" s="377">
        <v>4</v>
      </c>
      <c r="L427" s="375"/>
      <c r="M427" s="375"/>
      <c r="N427" s="375"/>
      <c r="O427" s="375"/>
      <c r="P427" s="375"/>
      <c r="Q427" s="375"/>
      <c r="R427" s="375"/>
      <c r="S427" s="375"/>
      <c r="T427"/>
    </row>
    <row r="428" spans="1:20" ht="20.100000000000001" customHeight="1">
      <c r="A428" s="551"/>
      <c r="B428" s="194" t="str">
        <f>A427&amp;"-"&amp;"اوج بار"</f>
        <v>موسسه علوم و صنایع غذایی (2)-اوج بار</v>
      </c>
      <c r="C428" s="198">
        <v>17314</v>
      </c>
      <c r="D428" s="198">
        <v>17584</v>
      </c>
      <c r="E428" s="199">
        <v>17774</v>
      </c>
      <c r="F428" s="199">
        <v>69270</v>
      </c>
      <c r="G428" s="198">
        <v>69538</v>
      </c>
      <c r="H428" s="198">
        <v>69614</v>
      </c>
      <c r="I428" s="198">
        <v>70062</v>
      </c>
      <c r="J428" s="198">
        <v>69614</v>
      </c>
      <c r="K428" s="377">
        <v>71205</v>
      </c>
    </row>
    <row r="429" spans="1:20" ht="20.100000000000001" customHeight="1">
      <c r="A429" s="551"/>
      <c r="B429" s="194" t="str">
        <f>A427&amp;"-"&amp;"میان باری"</f>
        <v>موسسه علوم و صنایع غذایی (2)-میان باری</v>
      </c>
      <c r="C429" s="198">
        <v>65671</v>
      </c>
      <c r="D429" s="198">
        <v>67140</v>
      </c>
      <c r="E429" s="199">
        <v>68120</v>
      </c>
      <c r="F429" s="199">
        <v>17893</v>
      </c>
      <c r="G429" s="198">
        <v>17933</v>
      </c>
      <c r="H429" s="198">
        <v>17944</v>
      </c>
      <c r="I429" s="198">
        <v>18046</v>
      </c>
      <c r="J429" s="198">
        <v>17944</v>
      </c>
      <c r="K429" s="377">
        <v>18346</v>
      </c>
    </row>
    <row r="430" spans="1:20" ht="20.100000000000001" customHeight="1">
      <c r="A430" s="551"/>
      <c r="B430" s="194" t="str">
        <f>A427&amp;"-"&amp;"کم باری"</f>
        <v>موسسه علوم و صنایع غذایی (2)-کم باری</v>
      </c>
      <c r="C430" s="198">
        <v>33495</v>
      </c>
      <c r="D430" s="198">
        <v>33943</v>
      </c>
      <c r="E430" s="199">
        <v>34257</v>
      </c>
      <c r="F430" s="199">
        <v>34434</v>
      </c>
      <c r="G430" s="198">
        <v>34502</v>
      </c>
      <c r="H430" s="198">
        <v>34519</v>
      </c>
      <c r="I430" s="198">
        <v>34697</v>
      </c>
      <c r="J430" s="198">
        <v>34519</v>
      </c>
      <c r="K430" s="377">
        <v>35248</v>
      </c>
    </row>
    <row r="431" spans="1:20" ht="20.100000000000001" customHeight="1">
      <c r="A431" s="551"/>
      <c r="B431" s="194" t="str">
        <f>A427&amp;"-"&amp;"راکتیو"</f>
        <v>موسسه علوم و صنایع غذایی (2)-راکتیو</v>
      </c>
      <c r="C431" s="198">
        <v>80899</v>
      </c>
      <c r="D431" s="198">
        <v>81637</v>
      </c>
      <c r="E431" s="199">
        <v>52134</v>
      </c>
      <c r="F431" s="199">
        <v>82536</v>
      </c>
      <c r="G431" s="198">
        <v>82683</v>
      </c>
      <c r="H431" s="198">
        <v>82720</v>
      </c>
      <c r="I431" s="198">
        <v>82976</v>
      </c>
      <c r="J431" s="198">
        <v>82720</v>
      </c>
      <c r="K431" s="377">
        <v>83650</v>
      </c>
    </row>
    <row r="432" spans="1:20" ht="20.100000000000001" customHeight="1">
      <c r="A432" s="551"/>
      <c r="B432" s="194" t="str">
        <f>A427&amp;"-"&amp;"آب"</f>
        <v>موسسه علوم و صنایع غذایی (2)-آب</v>
      </c>
      <c r="C432" s="198" t="s">
        <v>318</v>
      </c>
      <c r="D432" s="198" t="s">
        <v>318</v>
      </c>
      <c r="E432" s="199" t="s">
        <v>318</v>
      </c>
      <c r="F432" s="207" t="s">
        <v>318</v>
      </c>
      <c r="G432" s="212" t="s">
        <v>318</v>
      </c>
      <c r="H432" s="198" t="s">
        <v>318</v>
      </c>
      <c r="I432" s="207" t="s">
        <v>318</v>
      </c>
      <c r="J432" s="198" t="s">
        <v>318</v>
      </c>
      <c r="K432" s="198" t="s">
        <v>318</v>
      </c>
    </row>
    <row r="433" spans="1:20" ht="20.100000000000001" customHeight="1">
      <c r="A433" s="552"/>
      <c r="B433" s="215" t="str">
        <f>A427&amp;"-"&amp;"گاز"</f>
        <v>موسسه علوم و صنایع غذایی (2)-گاز</v>
      </c>
      <c r="C433" s="198" t="s">
        <v>318</v>
      </c>
      <c r="D433" s="198" t="s">
        <v>318</v>
      </c>
      <c r="E433" s="199" t="s">
        <v>318</v>
      </c>
      <c r="F433" s="207" t="s">
        <v>318</v>
      </c>
      <c r="G433" s="212" t="s">
        <v>318</v>
      </c>
      <c r="H433" s="198" t="s">
        <v>318</v>
      </c>
      <c r="I433" s="207" t="s">
        <v>318</v>
      </c>
      <c r="J433" s="198" t="s">
        <v>318</v>
      </c>
      <c r="K433" s="198" t="s">
        <v>318</v>
      </c>
    </row>
    <row r="434" spans="1:20" ht="20.100000000000001" customHeight="1">
      <c r="A434" s="114"/>
      <c r="B434" s="114"/>
      <c r="C434" s="193"/>
      <c r="D434" s="193"/>
      <c r="E434" s="193"/>
      <c r="F434" s="193"/>
      <c r="G434" s="193"/>
      <c r="H434" s="193"/>
      <c r="I434" s="374"/>
      <c r="J434" s="193"/>
      <c r="K434" s="374"/>
      <c r="L434" s="374"/>
      <c r="M434" s="374"/>
      <c r="N434" s="374"/>
      <c r="O434" s="374"/>
      <c r="P434" s="374"/>
      <c r="Q434" s="374"/>
      <c r="R434" s="374"/>
      <c r="S434" s="374"/>
    </row>
    <row r="435" spans="1:20" s="176" customFormat="1" ht="20.100000000000001" customHeight="1">
      <c r="A435" s="551" t="s">
        <v>298</v>
      </c>
      <c r="B435" s="194" t="str">
        <f>A435&amp;"-"&amp;"کل مصرف"</f>
        <v>باغ زرشک-کل مصرف</v>
      </c>
      <c r="C435" s="198" t="s">
        <v>318</v>
      </c>
      <c r="D435" s="198" t="s">
        <v>318</v>
      </c>
      <c r="E435" s="199" t="s">
        <v>318</v>
      </c>
      <c r="F435" s="199" t="s">
        <v>318</v>
      </c>
      <c r="G435" s="197" t="s">
        <v>318</v>
      </c>
      <c r="H435" s="197" t="s">
        <v>318</v>
      </c>
      <c r="I435" s="199" t="s">
        <v>318</v>
      </c>
      <c r="J435" s="197" t="s">
        <v>318</v>
      </c>
      <c r="K435" s="197" t="s">
        <v>318</v>
      </c>
      <c r="L435" s="375"/>
      <c r="M435" s="375"/>
      <c r="N435" s="375"/>
      <c r="O435" s="375"/>
      <c r="P435" s="375"/>
      <c r="Q435" s="375"/>
      <c r="R435" s="375"/>
      <c r="S435" s="375"/>
      <c r="T435"/>
    </row>
    <row r="436" spans="1:20" ht="20.100000000000001" customHeight="1">
      <c r="A436" s="551"/>
      <c r="B436" s="194" t="str">
        <f>A435&amp;"-"&amp;"اوج بار"</f>
        <v>باغ زرشک-اوج بار</v>
      </c>
      <c r="C436" s="198" t="s">
        <v>318</v>
      </c>
      <c r="D436" s="198" t="s">
        <v>318</v>
      </c>
      <c r="E436" s="199" t="s">
        <v>318</v>
      </c>
      <c r="F436" s="199" t="s">
        <v>318</v>
      </c>
      <c r="G436" s="197" t="s">
        <v>318</v>
      </c>
      <c r="H436" s="197" t="s">
        <v>318</v>
      </c>
      <c r="I436" s="199" t="s">
        <v>318</v>
      </c>
      <c r="J436" s="197" t="s">
        <v>318</v>
      </c>
      <c r="K436" s="197" t="s">
        <v>318</v>
      </c>
    </row>
    <row r="437" spans="1:20" ht="20.100000000000001" customHeight="1">
      <c r="A437" s="551"/>
      <c r="B437" s="194" t="str">
        <f>A435&amp;"-"&amp;"میان باری"</f>
        <v>باغ زرشک-میان باری</v>
      </c>
      <c r="C437" s="198" t="s">
        <v>318</v>
      </c>
      <c r="D437" s="198" t="s">
        <v>318</v>
      </c>
      <c r="E437" s="199" t="s">
        <v>318</v>
      </c>
      <c r="F437" s="199" t="s">
        <v>318</v>
      </c>
      <c r="G437" s="197" t="s">
        <v>318</v>
      </c>
      <c r="H437" s="197" t="s">
        <v>318</v>
      </c>
      <c r="I437" s="199" t="s">
        <v>318</v>
      </c>
      <c r="J437" s="197" t="s">
        <v>318</v>
      </c>
      <c r="K437" s="197" t="s">
        <v>318</v>
      </c>
    </row>
    <row r="438" spans="1:20" ht="20.100000000000001" customHeight="1">
      <c r="A438" s="551"/>
      <c r="B438" s="194" t="str">
        <f>A435&amp;"-"&amp;"کم باری"</f>
        <v>باغ زرشک-کم باری</v>
      </c>
      <c r="C438" s="198" t="s">
        <v>318</v>
      </c>
      <c r="D438" s="198" t="s">
        <v>318</v>
      </c>
      <c r="E438" s="199" t="s">
        <v>318</v>
      </c>
      <c r="F438" s="199" t="s">
        <v>318</v>
      </c>
      <c r="G438" s="197" t="s">
        <v>318</v>
      </c>
      <c r="H438" s="197" t="s">
        <v>318</v>
      </c>
      <c r="I438" s="199" t="s">
        <v>318</v>
      </c>
      <c r="J438" s="197" t="s">
        <v>318</v>
      </c>
      <c r="K438" s="197" t="s">
        <v>318</v>
      </c>
    </row>
    <row r="439" spans="1:20" ht="20.100000000000001" customHeight="1">
      <c r="A439" s="551"/>
      <c r="B439" s="194" t="str">
        <f>A435&amp;"-"&amp;"راکتیو"</f>
        <v>باغ زرشک-راکتیو</v>
      </c>
      <c r="C439" s="198" t="s">
        <v>318</v>
      </c>
      <c r="D439" s="198" t="s">
        <v>318</v>
      </c>
      <c r="E439" s="199" t="s">
        <v>318</v>
      </c>
      <c r="F439" s="199" t="s">
        <v>318</v>
      </c>
      <c r="G439" s="197" t="s">
        <v>318</v>
      </c>
      <c r="H439" s="197" t="s">
        <v>318</v>
      </c>
      <c r="I439" s="199" t="s">
        <v>318</v>
      </c>
      <c r="J439" s="197" t="s">
        <v>318</v>
      </c>
      <c r="K439" s="197" t="s">
        <v>318</v>
      </c>
    </row>
    <row r="440" spans="1:20" ht="20.100000000000001" customHeight="1">
      <c r="A440" s="551"/>
      <c r="B440" s="194" t="str">
        <f>A435&amp;"-"&amp;"آب"</f>
        <v>باغ زرشک-آب</v>
      </c>
      <c r="C440" s="198">
        <v>4393</v>
      </c>
      <c r="D440" s="198">
        <v>4688</v>
      </c>
      <c r="E440" s="199">
        <v>5325</v>
      </c>
      <c r="F440" s="199">
        <v>5669</v>
      </c>
      <c r="G440" s="197">
        <v>5669</v>
      </c>
      <c r="H440" s="197">
        <v>5669</v>
      </c>
      <c r="I440" s="199">
        <v>5669</v>
      </c>
      <c r="J440" s="197">
        <v>5669</v>
      </c>
      <c r="K440" s="378">
        <v>7274</v>
      </c>
    </row>
    <row r="441" spans="1:20" ht="20.100000000000001" customHeight="1">
      <c r="A441" s="552"/>
      <c r="B441" s="215" t="str">
        <f>A435&amp;"-"&amp;"گاز"</f>
        <v>باغ زرشک-گاز</v>
      </c>
      <c r="C441" s="198" t="s">
        <v>318</v>
      </c>
      <c r="D441" s="198" t="s">
        <v>318</v>
      </c>
      <c r="E441" s="199" t="s">
        <v>318</v>
      </c>
      <c r="F441" s="199" t="s">
        <v>318</v>
      </c>
      <c r="G441" s="197" t="s">
        <v>318</v>
      </c>
      <c r="H441" s="197" t="s">
        <v>318</v>
      </c>
      <c r="I441" s="199" t="s">
        <v>318</v>
      </c>
      <c r="J441" s="197" t="s">
        <v>318</v>
      </c>
      <c r="K441" s="197" t="s">
        <v>318</v>
      </c>
    </row>
    <row r="442" spans="1:20" ht="20.100000000000001" customHeight="1">
      <c r="A442" s="114"/>
      <c r="B442" s="114"/>
      <c r="C442" s="193"/>
      <c r="D442" s="193"/>
      <c r="E442" s="193"/>
      <c r="F442" s="193"/>
      <c r="G442" s="193"/>
      <c r="H442" s="193"/>
      <c r="I442" s="374"/>
      <c r="J442" s="193"/>
      <c r="K442" s="374"/>
      <c r="L442" s="374"/>
      <c r="M442" s="374"/>
      <c r="N442" s="374"/>
      <c r="O442" s="374"/>
      <c r="P442" s="374"/>
      <c r="Q442" s="374"/>
      <c r="R442" s="374"/>
      <c r="S442" s="374"/>
    </row>
    <row r="443" spans="1:20" s="176" customFormat="1" ht="20.100000000000001" customHeight="1">
      <c r="A443" s="551" t="s">
        <v>299</v>
      </c>
      <c r="B443" s="194" t="str">
        <f>A443&amp;"-"&amp;"کل مصرف"</f>
        <v>باغ گیاهان داروئی-کل مصرف</v>
      </c>
      <c r="C443" s="198" t="s">
        <v>318</v>
      </c>
      <c r="D443" s="198" t="s">
        <v>318</v>
      </c>
      <c r="E443" s="199" t="s">
        <v>318</v>
      </c>
      <c r="F443" s="199" t="s">
        <v>318</v>
      </c>
      <c r="G443" s="197" t="s">
        <v>318</v>
      </c>
      <c r="H443" s="197" t="s">
        <v>318</v>
      </c>
      <c r="I443" s="199" t="s">
        <v>318</v>
      </c>
      <c r="J443" s="197" t="s">
        <v>318</v>
      </c>
      <c r="K443" s="197" t="s">
        <v>318</v>
      </c>
      <c r="L443" s="375"/>
      <c r="M443" s="375"/>
      <c r="N443" s="375"/>
      <c r="O443" s="375"/>
      <c r="P443" s="375"/>
      <c r="Q443" s="375"/>
      <c r="R443" s="375"/>
      <c r="S443" s="375"/>
      <c r="T443"/>
    </row>
    <row r="444" spans="1:20" ht="20.100000000000001" customHeight="1">
      <c r="A444" s="551"/>
      <c r="B444" s="194" t="str">
        <f>A443&amp;"-"&amp;"اوج بار"</f>
        <v>باغ گیاهان داروئی-اوج بار</v>
      </c>
      <c r="C444" s="198" t="s">
        <v>318</v>
      </c>
      <c r="D444" s="198" t="s">
        <v>318</v>
      </c>
      <c r="E444" s="199" t="s">
        <v>318</v>
      </c>
      <c r="F444" s="199" t="s">
        <v>318</v>
      </c>
      <c r="G444" s="197" t="s">
        <v>318</v>
      </c>
      <c r="H444" s="197" t="s">
        <v>318</v>
      </c>
      <c r="I444" s="199" t="s">
        <v>318</v>
      </c>
      <c r="J444" s="197" t="s">
        <v>318</v>
      </c>
      <c r="K444" s="197" t="s">
        <v>318</v>
      </c>
    </row>
    <row r="445" spans="1:20" ht="20.100000000000001" customHeight="1">
      <c r="A445" s="551"/>
      <c r="B445" s="194" t="str">
        <f>A443&amp;"-"&amp;"میان باری"</f>
        <v>باغ گیاهان داروئی-میان باری</v>
      </c>
      <c r="C445" s="198" t="s">
        <v>318</v>
      </c>
      <c r="D445" s="198" t="s">
        <v>318</v>
      </c>
      <c r="E445" s="199" t="s">
        <v>318</v>
      </c>
      <c r="F445" s="199" t="s">
        <v>318</v>
      </c>
      <c r="G445" s="197" t="s">
        <v>318</v>
      </c>
      <c r="H445" s="197" t="s">
        <v>318</v>
      </c>
      <c r="I445" s="199" t="s">
        <v>318</v>
      </c>
      <c r="J445" s="197" t="s">
        <v>318</v>
      </c>
      <c r="K445" s="197" t="s">
        <v>318</v>
      </c>
    </row>
    <row r="446" spans="1:20" ht="20.100000000000001" customHeight="1">
      <c r="A446" s="551"/>
      <c r="B446" s="194" t="str">
        <f>A443&amp;"-"&amp;"کم باری"</f>
        <v>باغ گیاهان داروئی-کم باری</v>
      </c>
      <c r="C446" s="198" t="s">
        <v>318</v>
      </c>
      <c r="D446" s="198" t="s">
        <v>318</v>
      </c>
      <c r="E446" s="199" t="s">
        <v>318</v>
      </c>
      <c r="F446" s="199" t="s">
        <v>318</v>
      </c>
      <c r="G446" s="197" t="s">
        <v>318</v>
      </c>
      <c r="H446" s="197" t="s">
        <v>318</v>
      </c>
      <c r="I446" s="199" t="s">
        <v>318</v>
      </c>
      <c r="J446" s="197" t="s">
        <v>318</v>
      </c>
      <c r="K446" s="197" t="s">
        <v>318</v>
      </c>
    </row>
    <row r="447" spans="1:20" ht="20.100000000000001" customHeight="1">
      <c r="A447" s="551"/>
      <c r="B447" s="194" t="str">
        <f>A443&amp;"-"&amp;"راکتیو"</f>
        <v>باغ گیاهان داروئی-راکتیو</v>
      </c>
      <c r="C447" s="198" t="s">
        <v>318</v>
      </c>
      <c r="D447" s="198" t="s">
        <v>318</v>
      </c>
      <c r="E447" s="199" t="s">
        <v>318</v>
      </c>
      <c r="F447" s="199" t="s">
        <v>318</v>
      </c>
      <c r="G447" s="197" t="s">
        <v>318</v>
      </c>
      <c r="H447" s="197" t="s">
        <v>318</v>
      </c>
      <c r="I447" s="199" t="s">
        <v>318</v>
      </c>
      <c r="J447" s="197" t="s">
        <v>318</v>
      </c>
      <c r="K447" s="197" t="s">
        <v>318</v>
      </c>
    </row>
    <row r="448" spans="1:20" ht="20.100000000000001" customHeight="1">
      <c r="A448" s="551"/>
      <c r="B448" s="194" t="str">
        <f>A443&amp;"-"&amp;"آب"</f>
        <v>باغ گیاهان داروئی-آب</v>
      </c>
      <c r="C448" s="198">
        <v>5464</v>
      </c>
      <c r="D448" s="198">
        <v>5616</v>
      </c>
      <c r="E448" s="199">
        <v>6197</v>
      </c>
      <c r="F448" s="199">
        <v>6886</v>
      </c>
      <c r="G448" s="197">
        <v>9885</v>
      </c>
      <c r="H448" s="197">
        <v>9885</v>
      </c>
      <c r="I448" s="199">
        <v>9885</v>
      </c>
      <c r="J448" s="197">
        <v>9885</v>
      </c>
      <c r="K448" s="378">
        <v>9885</v>
      </c>
    </row>
    <row r="449" spans="1:20" ht="20.100000000000001" customHeight="1">
      <c r="A449" s="552"/>
      <c r="B449" s="215" t="str">
        <f>A443&amp;"-"&amp;"گاز"</f>
        <v>باغ گیاهان داروئی-گاز</v>
      </c>
      <c r="C449" s="198" t="s">
        <v>318</v>
      </c>
      <c r="D449" s="198" t="s">
        <v>318</v>
      </c>
      <c r="E449" s="199" t="s">
        <v>318</v>
      </c>
      <c r="F449" s="199" t="s">
        <v>318</v>
      </c>
      <c r="G449" s="197" t="s">
        <v>318</v>
      </c>
      <c r="H449" s="197" t="s">
        <v>318</v>
      </c>
      <c r="I449" s="199" t="s">
        <v>318</v>
      </c>
      <c r="J449" s="197" t="s">
        <v>318</v>
      </c>
      <c r="K449" s="197" t="s">
        <v>318</v>
      </c>
    </row>
    <row r="450" spans="1:20" ht="20.100000000000001" customHeight="1">
      <c r="A450" s="114"/>
      <c r="B450" s="114"/>
      <c r="C450" s="193"/>
      <c r="D450" s="193"/>
      <c r="E450" s="193"/>
      <c r="F450" s="193"/>
      <c r="G450" s="193"/>
      <c r="H450" s="193"/>
      <c r="I450" s="374"/>
      <c r="J450" s="193"/>
      <c r="K450" s="374"/>
      <c r="L450" s="374"/>
      <c r="M450" s="374"/>
      <c r="N450" s="374"/>
      <c r="O450" s="374"/>
      <c r="P450" s="374"/>
      <c r="Q450" s="374"/>
      <c r="R450" s="374"/>
      <c r="S450" s="374"/>
    </row>
    <row r="451" spans="1:20" s="176" customFormat="1" ht="20.100000000000001" customHeight="1">
      <c r="A451" s="551" t="s">
        <v>281</v>
      </c>
      <c r="B451" s="194" t="str">
        <f>A451&amp;"-"&amp;"کل مصرف"</f>
        <v>مطلق کاران شرق-کل مصرف</v>
      </c>
      <c r="C451" s="198">
        <v>0</v>
      </c>
      <c r="D451" s="198">
        <v>0</v>
      </c>
      <c r="E451" s="199">
        <v>0</v>
      </c>
      <c r="F451" s="199">
        <v>0</v>
      </c>
      <c r="G451" s="197">
        <v>0</v>
      </c>
      <c r="H451" s="198">
        <v>6</v>
      </c>
      <c r="I451" s="199">
        <v>5</v>
      </c>
      <c r="J451" s="198">
        <v>6</v>
      </c>
      <c r="K451" s="378"/>
      <c r="L451" s="375"/>
      <c r="M451" s="375"/>
      <c r="N451" s="375"/>
      <c r="O451" s="375"/>
      <c r="P451" s="375"/>
      <c r="Q451" s="375"/>
      <c r="R451" s="375"/>
      <c r="S451" s="375"/>
      <c r="T451"/>
    </row>
    <row r="452" spans="1:20" ht="20.100000000000001" customHeight="1">
      <c r="A452" s="551"/>
      <c r="B452" s="194" t="str">
        <f>A451&amp;"-"&amp;"اوج بار"</f>
        <v>مطلق کاران شرق-اوج بار</v>
      </c>
      <c r="C452" s="198">
        <v>1629</v>
      </c>
      <c r="D452" s="198">
        <v>2233</v>
      </c>
      <c r="E452" s="199">
        <v>2677</v>
      </c>
      <c r="F452" s="221">
        <v>3275</v>
      </c>
      <c r="G452" s="205">
        <v>3565</v>
      </c>
      <c r="H452" s="198">
        <v>3565</v>
      </c>
      <c r="I452" s="199">
        <v>3631</v>
      </c>
      <c r="J452" s="198">
        <v>3565</v>
      </c>
      <c r="K452" s="378">
        <v>4004</v>
      </c>
    </row>
    <row r="453" spans="1:20" ht="20.100000000000001" customHeight="1">
      <c r="A453" s="551"/>
      <c r="B453" s="194" t="str">
        <f>A451&amp;"-"&amp;"میان باری"</f>
        <v>مطلق کاران شرق-میان باری</v>
      </c>
      <c r="C453" s="198">
        <v>11080</v>
      </c>
      <c r="D453" s="198">
        <v>13433</v>
      </c>
      <c r="E453" s="199">
        <v>15177</v>
      </c>
      <c r="F453" s="221">
        <v>18665</v>
      </c>
      <c r="G453" s="205">
        <v>19769</v>
      </c>
      <c r="H453" s="198">
        <v>21990</v>
      </c>
      <c r="I453" s="404">
        <v>23040</v>
      </c>
      <c r="J453" s="198">
        <v>21990</v>
      </c>
      <c r="K453" s="378">
        <v>24940</v>
      </c>
    </row>
    <row r="454" spans="1:20" ht="20.100000000000001" customHeight="1">
      <c r="A454" s="551"/>
      <c r="B454" s="194" t="str">
        <f>A451&amp;"-"&amp;"کم باری"</f>
        <v>مطلق کاران شرق-کم باری</v>
      </c>
      <c r="C454" s="198">
        <v>1150</v>
      </c>
      <c r="D454" s="198">
        <v>1404</v>
      </c>
      <c r="E454" s="199">
        <v>1634</v>
      </c>
      <c r="F454" s="221">
        <v>1822</v>
      </c>
      <c r="G454" s="205">
        <v>2094</v>
      </c>
      <c r="H454" s="198">
        <v>2094</v>
      </c>
      <c r="I454" s="403">
        <v>2094</v>
      </c>
      <c r="J454" s="198">
        <v>2094</v>
      </c>
      <c r="K454" s="403">
        <v>2094</v>
      </c>
    </row>
    <row r="455" spans="1:20" ht="20.100000000000001" customHeight="1">
      <c r="A455" s="551"/>
      <c r="B455" s="194" t="str">
        <f>A451&amp;"-"&amp;"راکتیو"</f>
        <v>مطلق کاران شرق-راکتیو</v>
      </c>
      <c r="C455" s="198">
        <v>12959</v>
      </c>
      <c r="D455" s="198">
        <v>17228</v>
      </c>
      <c r="E455" s="199">
        <v>20090</v>
      </c>
      <c r="F455" s="221">
        <v>23223</v>
      </c>
      <c r="G455" s="205">
        <v>25814</v>
      </c>
      <c r="H455" s="198">
        <v>25814</v>
      </c>
      <c r="I455" s="403">
        <v>25814</v>
      </c>
      <c r="J455" s="198">
        <v>25814</v>
      </c>
      <c r="K455" s="403">
        <v>25814</v>
      </c>
    </row>
    <row r="456" spans="1:20" ht="20.100000000000001" customHeight="1">
      <c r="A456" s="551"/>
      <c r="B456" s="194" t="str">
        <f>A451&amp;"-"&amp;"آب"</f>
        <v>مطلق کاران شرق-آب</v>
      </c>
      <c r="C456" s="198">
        <v>185</v>
      </c>
      <c r="D456" s="198">
        <v>195</v>
      </c>
      <c r="E456" s="199">
        <v>204</v>
      </c>
      <c r="F456" s="199">
        <v>208</v>
      </c>
      <c r="G456" s="197">
        <v>211</v>
      </c>
      <c r="H456" s="198">
        <v>212</v>
      </c>
      <c r="I456" s="199">
        <v>212</v>
      </c>
      <c r="J456" s="198">
        <v>212</v>
      </c>
      <c r="K456" s="378">
        <v>217</v>
      </c>
    </row>
    <row r="457" spans="1:20" ht="20.100000000000001" customHeight="1">
      <c r="A457" s="552"/>
      <c r="B457" s="215" t="str">
        <f>A451&amp;"-"&amp;"گاز"</f>
        <v>مطلق کاران شرق-گاز</v>
      </c>
      <c r="C457" s="208">
        <v>10683</v>
      </c>
      <c r="D457" s="208">
        <v>10836</v>
      </c>
      <c r="E457" s="216">
        <v>10836</v>
      </c>
      <c r="F457" s="216">
        <v>12566</v>
      </c>
      <c r="G457" s="217">
        <v>13178</v>
      </c>
      <c r="H457" s="208">
        <v>13419</v>
      </c>
      <c r="I457" s="216">
        <v>13444</v>
      </c>
      <c r="J457" s="208">
        <v>13419</v>
      </c>
      <c r="K457" s="378">
        <v>13494</v>
      </c>
    </row>
    <row r="458" spans="1:20" ht="20.100000000000001" customHeight="1">
      <c r="A458" s="114"/>
      <c r="B458" s="114"/>
      <c r="C458" s="193"/>
      <c r="D458" s="193"/>
      <c r="E458" s="193"/>
      <c r="F458" s="193"/>
      <c r="G458" s="193"/>
      <c r="H458" s="193"/>
      <c r="I458" s="374"/>
      <c r="J458" s="193"/>
      <c r="K458" s="374"/>
      <c r="L458" s="374"/>
      <c r="M458" s="374"/>
      <c r="N458" s="374"/>
      <c r="O458" s="374"/>
      <c r="P458" s="374"/>
      <c r="Q458" s="374"/>
      <c r="R458" s="374"/>
      <c r="S458" s="374"/>
    </row>
    <row r="459" spans="1:20" ht="20.100000000000001" customHeight="1">
      <c r="A459" s="551" t="s">
        <v>320</v>
      </c>
      <c r="B459" s="194" t="str">
        <f>A459&amp;"-"&amp;"کل مصرف"</f>
        <v>توس نانو سابق-کل مصرف</v>
      </c>
      <c r="C459" s="198"/>
      <c r="D459" s="198"/>
      <c r="E459" s="199"/>
      <c r="F459" s="199"/>
      <c r="G459" s="197">
        <v>0</v>
      </c>
      <c r="H459" s="198">
        <v>0</v>
      </c>
      <c r="I459" s="199"/>
      <c r="J459" s="198">
        <v>0</v>
      </c>
      <c r="K459" s="378"/>
    </row>
    <row r="460" spans="1:20" ht="20.100000000000001" customHeight="1">
      <c r="A460" s="551"/>
      <c r="B460" s="194" t="str">
        <f>A459&amp;"-"&amp;"اوج بار"</f>
        <v>توس نانو سابق-اوج بار</v>
      </c>
      <c r="C460" s="198"/>
      <c r="D460" s="198"/>
      <c r="E460" s="199"/>
      <c r="F460" s="199">
        <v>675</v>
      </c>
      <c r="G460" s="197">
        <v>678</v>
      </c>
      <c r="H460" s="198">
        <v>680</v>
      </c>
      <c r="I460" s="199">
        <v>680</v>
      </c>
      <c r="J460" s="198">
        <v>680</v>
      </c>
      <c r="K460" s="378">
        <v>680</v>
      </c>
    </row>
    <row r="461" spans="1:20" ht="20.100000000000001" customHeight="1">
      <c r="A461" s="551"/>
      <c r="B461" s="194" t="str">
        <f>A459&amp;"-"&amp;"میان باری"</f>
        <v>توس نانو سابق-میان باری</v>
      </c>
      <c r="C461" s="198"/>
      <c r="D461" s="198"/>
      <c r="E461" s="199"/>
      <c r="F461" s="199">
        <v>3572</v>
      </c>
      <c r="G461" s="197">
        <v>3583</v>
      </c>
      <c r="H461" s="198">
        <v>3588</v>
      </c>
      <c r="I461" s="199">
        <v>3590</v>
      </c>
      <c r="J461" s="198">
        <v>3588</v>
      </c>
      <c r="K461" s="378">
        <v>3591</v>
      </c>
    </row>
    <row r="462" spans="1:20" ht="20.100000000000001" customHeight="1">
      <c r="A462" s="551"/>
      <c r="B462" s="194" t="str">
        <f>A459&amp;"-"&amp;"کم باری"</f>
        <v>توس نانو سابق-کم باری</v>
      </c>
      <c r="C462" s="198"/>
      <c r="D462" s="198"/>
      <c r="E462" s="199"/>
      <c r="F462" s="199">
        <v>490</v>
      </c>
      <c r="G462" s="197">
        <v>492</v>
      </c>
      <c r="H462" s="198">
        <v>493</v>
      </c>
      <c r="I462" s="199">
        <v>494</v>
      </c>
      <c r="J462" s="198">
        <v>493</v>
      </c>
      <c r="K462" s="378">
        <v>495</v>
      </c>
    </row>
    <row r="463" spans="1:20" ht="20.100000000000001" customHeight="1">
      <c r="A463" s="551"/>
      <c r="B463" s="194" t="str">
        <f>A459&amp;"-"&amp;"راکتیو"</f>
        <v>توس نانو سابق-راکتیو</v>
      </c>
      <c r="C463" s="198"/>
      <c r="D463" s="198"/>
      <c r="E463" s="199"/>
      <c r="F463" s="199">
        <v>1531</v>
      </c>
      <c r="G463" s="197">
        <v>1538</v>
      </c>
      <c r="H463" s="198">
        <v>1542</v>
      </c>
      <c r="I463" s="199">
        <v>1542</v>
      </c>
      <c r="J463" s="198">
        <v>1542</v>
      </c>
      <c r="K463" s="378">
        <v>1543</v>
      </c>
    </row>
    <row r="464" spans="1:20" ht="20.100000000000001" customHeight="1">
      <c r="A464" s="551"/>
      <c r="B464" s="194" t="str">
        <f>A459&amp;"-"&amp;"آب"</f>
        <v>توس نانو سابق-آب</v>
      </c>
      <c r="C464" s="198"/>
      <c r="D464" s="198"/>
      <c r="E464" s="199"/>
      <c r="F464" s="199">
        <v>53</v>
      </c>
      <c r="G464" s="197"/>
      <c r="H464" s="198">
        <v>53</v>
      </c>
      <c r="I464" s="199">
        <v>53</v>
      </c>
      <c r="J464" s="198">
        <v>53</v>
      </c>
      <c r="K464" s="378">
        <v>53</v>
      </c>
    </row>
    <row r="465" spans="1:19" ht="20.100000000000001" customHeight="1">
      <c r="A465" s="552"/>
      <c r="B465" s="215" t="str">
        <f>A459&amp;"-"&amp;"گاز"</f>
        <v>توس نانو سابق-گاز</v>
      </c>
      <c r="C465" s="208"/>
      <c r="D465" s="208"/>
      <c r="E465" s="216"/>
      <c r="F465" s="216">
        <v>31124</v>
      </c>
      <c r="G465" s="217"/>
      <c r="H465" s="208">
        <v>31205</v>
      </c>
      <c r="I465" s="216">
        <v>31205</v>
      </c>
      <c r="J465" s="208">
        <v>31205</v>
      </c>
      <c r="K465" s="378">
        <v>31205</v>
      </c>
    </row>
    <row r="466" spans="1:19" ht="20.100000000000001" customHeight="1">
      <c r="A466" s="114"/>
      <c r="B466" s="114"/>
      <c r="C466" s="193"/>
      <c r="D466" s="193"/>
      <c r="E466" s="193"/>
      <c r="F466" s="193"/>
      <c r="G466" s="193"/>
      <c r="H466" s="193"/>
      <c r="I466" s="374"/>
      <c r="J466" s="193"/>
      <c r="K466" s="374"/>
      <c r="L466" s="374"/>
      <c r="M466" s="374"/>
      <c r="N466" s="374"/>
      <c r="O466" s="374"/>
      <c r="P466" s="374"/>
      <c r="Q466" s="374"/>
      <c r="R466" s="374"/>
      <c r="S466" s="374"/>
    </row>
    <row r="467" spans="1:19" ht="20.100000000000001" customHeight="1">
      <c r="A467" s="551"/>
      <c r="B467" s="194" t="str">
        <f>A467&amp;"-"&amp;"کل مصرف"</f>
        <v>-کل مصرف</v>
      </c>
      <c r="C467" s="198"/>
      <c r="D467" s="198"/>
      <c r="E467" s="199"/>
      <c r="F467" s="199"/>
      <c r="G467" s="197"/>
      <c r="H467" s="198"/>
      <c r="I467" s="199"/>
      <c r="J467" s="198"/>
      <c r="K467" s="378"/>
    </row>
    <row r="468" spans="1:19" ht="20.100000000000001" customHeight="1">
      <c r="A468" s="551"/>
      <c r="B468" s="194" t="str">
        <f>A467&amp;"-"&amp;"اوج بار"</f>
        <v>-اوج بار</v>
      </c>
      <c r="C468" s="198"/>
      <c r="D468" s="198"/>
      <c r="E468" s="199"/>
      <c r="F468" s="199"/>
      <c r="G468" s="197"/>
      <c r="H468" s="198"/>
      <c r="I468" s="199"/>
      <c r="J468" s="198"/>
      <c r="K468" s="378"/>
    </row>
    <row r="469" spans="1:19" ht="20.100000000000001" customHeight="1">
      <c r="A469" s="551"/>
      <c r="B469" s="194" t="str">
        <f>A467&amp;"-"&amp;"میان باری"</f>
        <v>-میان باری</v>
      </c>
      <c r="C469" s="198"/>
      <c r="D469" s="198"/>
      <c r="E469" s="199"/>
      <c r="F469" s="199"/>
      <c r="G469" s="197"/>
      <c r="H469" s="198"/>
      <c r="I469" s="199"/>
      <c r="J469" s="198"/>
      <c r="K469" s="378"/>
    </row>
    <row r="470" spans="1:19" ht="20.100000000000001" customHeight="1">
      <c r="A470" s="551"/>
      <c r="B470" s="194" t="str">
        <f>A467&amp;"-"&amp;"کم باری"</f>
        <v>-کم باری</v>
      </c>
      <c r="C470" s="198"/>
      <c r="D470" s="198"/>
      <c r="E470" s="199"/>
      <c r="F470" s="199"/>
      <c r="G470" s="197"/>
      <c r="H470" s="198"/>
      <c r="I470" s="199"/>
      <c r="J470" s="198"/>
      <c r="K470" s="378"/>
    </row>
    <row r="471" spans="1:19" ht="20.100000000000001" customHeight="1">
      <c r="A471" s="551"/>
      <c r="B471" s="194" t="str">
        <f>A467&amp;"-"&amp;"راکتیو"</f>
        <v>-راکتیو</v>
      </c>
      <c r="C471" s="198"/>
      <c r="D471" s="198"/>
      <c r="E471" s="199"/>
      <c r="F471" s="199"/>
      <c r="G471" s="197"/>
      <c r="H471" s="198"/>
      <c r="I471" s="199"/>
      <c r="J471" s="198"/>
      <c r="K471" s="378"/>
    </row>
    <row r="472" spans="1:19" ht="20.100000000000001" customHeight="1">
      <c r="A472" s="551"/>
      <c r="B472" s="194" t="str">
        <f>A467&amp;"-"&amp;"آب"</f>
        <v>-آب</v>
      </c>
      <c r="C472" s="198"/>
      <c r="D472" s="198"/>
      <c r="E472" s="199"/>
      <c r="F472" s="199"/>
      <c r="G472" s="197"/>
      <c r="H472" s="198"/>
      <c r="I472" s="199"/>
      <c r="J472" s="198"/>
      <c r="K472" s="378"/>
    </row>
    <row r="473" spans="1:19" ht="20.100000000000001" customHeight="1">
      <c r="A473" s="552"/>
      <c r="B473" s="215" t="str">
        <f>A467&amp;"-"&amp;"گاز"</f>
        <v>-گاز</v>
      </c>
      <c r="C473" s="208"/>
      <c r="D473" s="208"/>
      <c r="E473" s="216"/>
      <c r="F473" s="216"/>
      <c r="G473" s="217"/>
      <c r="H473" s="208"/>
      <c r="I473" s="216"/>
      <c r="J473" s="208"/>
      <c r="K473" s="378"/>
    </row>
    <row r="474" spans="1:19" ht="20.100000000000001" customHeight="1">
      <c r="A474" s="114"/>
      <c r="B474" s="114"/>
      <c r="C474" s="193"/>
      <c r="D474" s="193"/>
      <c r="E474" s="193"/>
      <c r="F474" s="193"/>
      <c r="G474" s="193"/>
      <c r="H474" s="193"/>
      <c r="I474" s="374"/>
      <c r="J474" s="193"/>
      <c r="K474" s="374"/>
      <c r="L474" s="374"/>
      <c r="M474" s="374"/>
      <c r="N474" s="374"/>
      <c r="O474" s="374"/>
      <c r="P474" s="374"/>
      <c r="Q474" s="374"/>
      <c r="R474" s="374"/>
      <c r="S474" s="374"/>
    </row>
    <row r="475" spans="1:19" ht="20.100000000000001" customHeight="1">
      <c r="A475" s="551"/>
      <c r="B475" s="194" t="str">
        <f>A475&amp;"-"&amp;"کل مصرف"</f>
        <v>-کل مصرف</v>
      </c>
      <c r="C475" s="198"/>
      <c r="D475" s="198"/>
      <c r="E475" s="199"/>
      <c r="F475" s="199"/>
      <c r="G475" s="197"/>
      <c r="H475" s="198"/>
      <c r="I475" s="199"/>
      <c r="J475" s="198"/>
      <c r="K475" s="378"/>
    </row>
    <row r="476" spans="1:19" ht="20.100000000000001" customHeight="1">
      <c r="A476" s="551"/>
      <c r="B476" s="194" t="str">
        <f>A475&amp;"-"&amp;"اوج بار"</f>
        <v>-اوج بار</v>
      </c>
      <c r="C476" s="198"/>
      <c r="D476" s="198"/>
      <c r="E476" s="199"/>
      <c r="F476" s="199"/>
      <c r="G476" s="197"/>
      <c r="H476" s="198"/>
      <c r="I476" s="199"/>
      <c r="J476" s="198"/>
      <c r="K476" s="378"/>
    </row>
    <row r="477" spans="1:19" ht="20.100000000000001" customHeight="1">
      <c r="A477" s="551"/>
      <c r="B477" s="194" t="str">
        <f>A475&amp;"-"&amp;"میان باری"</f>
        <v>-میان باری</v>
      </c>
      <c r="C477" s="198"/>
      <c r="D477" s="198"/>
      <c r="E477" s="199"/>
      <c r="F477" s="199"/>
      <c r="G477" s="197"/>
      <c r="H477" s="198"/>
      <c r="I477" s="199"/>
      <c r="J477" s="198"/>
      <c r="K477" s="378"/>
    </row>
    <row r="478" spans="1:19" ht="20.100000000000001" customHeight="1">
      <c r="A478" s="551"/>
      <c r="B478" s="194" t="str">
        <f>A475&amp;"-"&amp;"کم باری"</f>
        <v>-کم باری</v>
      </c>
      <c r="C478" s="198"/>
      <c r="D478" s="198"/>
      <c r="E478" s="199"/>
      <c r="F478" s="199"/>
      <c r="G478" s="197"/>
      <c r="H478" s="198"/>
      <c r="I478" s="199"/>
      <c r="J478" s="198"/>
      <c r="K478" s="378"/>
    </row>
    <row r="479" spans="1:19" ht="20.100000000000001" customHeight="1">
      <c r="A479" s="551"/>
      <c r="B479" s="194" t="str">
        <f>A475&amp;"-"&amp;"راکتیو"</f>
        <v>-راکتیو</v>
      </c>
      <c r="C479" s="198"/>
      <c r="D479" s="198"/>
      <c r="E479" s="199"/>
      <c r="F479" s="199"/>
      <c r="G479" s="197"/>
      <c r="H479" s="198"/>
      <c r="I479" s="199"/>
      <c r="J479" s="198"/>
      <c r="K479" s="378"/>
    </row>
    <row r="480" spans="1:19" ht="20.100000000000001" customHeight="1">
      <c r="A480" s="551"/>
      <c r="B480" s="194" t="str">
        <f>A475&amp;"-"&amp;"آب"</f>
        <v>-آب</v>
      </c>
      <c r="C480" s="198"/>
      <c r="D480" s="198"/>
      <c r="E480" s="199"/>
      <c r="F480" s="199"/>
      <c r="G480" s="197"/>
      <c r="H480" s="198"/>
      <c r="I480" s="199"/>
      <c r="J480" s="198"/>
      <c r="K480" s="378"/>
    </row>
    <row r="481" spans="1:19" ht="20.100000000000001" customHeight="1">
      <c r="A481" s="552"/>
      <c r="B481" s="215" t="str">
        <f>A475&amp;"-"&amp;"گاز"</f>
        <v>-گاز</v>
      </c>
      <c r="C481" s="208"/>
      <c r="D481" s="208"/>
      <c r="E481" s="216"/>
      <c r="F481" s="216"/>
      <c r="G481" s="217"/>
      <c r="H481" s="208"/>
      <c r="I481" s="216"/>
      <c r="J481" s="208"/>
      <c r="K481" s="378"/>
    </row>
    <row r="482" spans="1:19" ht="20.100000000000001" customHeight="1">
      <c r="A482" s="114"/>
      <c r="B482" s="114"/>
      <c r="C482" s="193"/>
      <c r="D482" s="193"/>
      <c r="E482" s="193"/>
      <c r="F482" s="193"/>
      <c r="G482" s="193"/>
      <c r="H482" s="193"/>
      <c r="I482" s="374"/>
      <c r="J482" s="193"/>
      <c r="K482" s="374"/>
      <c r="L482" s="374"/>
      <c r="M482" s="374"/>
      <c r="N482" s="374"/>
      <c r="O482" s="374"/>
      <c r="P482" s="374"/>
      <c r="Q482" s="374"/>
      <c r="R482" s="374"/>
      <c r="S482" s="374"/>
    </row>
    <row r="483" spans="1:19" ht="20.100000000000001" customHeight="1">
      <c r="A483" s="551"/>
      <c r="B483" s="194" t="str">
        <f>A483&amp;"-"&amp;"کل مصرف"</f>
        <v>-کل مصرف</v>
      </c>
      <c r="C483" s="198"/>
      <c r="D483" s="198"/>
      <c r="E483" s="199"/>
      <c r="F483" s="199"/>
      <c r="G483" s="197"/>
      <c r="H483" s="198"/>
      <c r="I483" s="199"/>
      <c r="J483" s="198"/>
      <c r="K483" s="378"/>
    </row>
    <row r="484" spans="1:19" ht="20.100000000000001" customHeight="1">
      <c r="A484" s="551"/>
      <c r="B484" s="194" t="str">
        <f>A483&amp;"-"&amp;"اوج بار"</f>
        <v>-اوج بار</v>
      </c>
      <c r="C484" s="198"/>
      <c r="D484" s="198"/>
      <c r="E484" s="199"/>
      <c r="F484" s="199"/>
      <c r="G484" s="197"/>
      <c r="H484" s="198"/>
      <c r="I484" s="199"/>
      <c r="J484" s="198"/>
      <c r="K484" s="378"/>
    </row>
    <row r="485" spans="1:19" ht="20.100000000000001" customHeight="1">
      <c r="A485" s="551"/>
      <c r="B485" s="194" t="str">
        <f>A483&amp;"-"&amp;"میان باری"</f>
        <v>-میان باری</v>
      </c>
      <c r="C485" s="198"/>
      <c r="D485" s="198"/>
      <c r="E485" s="199"/>
      <c r="F485" s="199"/>
      <c r="G485" s="197"/>
      <c r="H485" s="198"/>
      <c r="I485" s="199"/>
      <c r="J485" s="198"/>
      <c r="K485" s="378"/>
    </row>
    <row r="486" spans="1:19" ht="20.100000000000001" customHeight="1">
      <c r="A486" s="551"/>
      <c r="B486" s="194" t="str">
        <f>A483&amp;"-"&amp;"کم باری"</f>
        <v>-کم باری</v>
      </c>
      <c r="C486" s="198"/>
      <c r="D486" s="198"/>
      <c r="E486" s="199"/>
      <c r="F486" s="199"/>
      <c r="G486" s="197"/>
      <c r="H486" s="198"/>
      <c r="I486" s="199"/>
      <c r="J486" s="198"/>
      <c r="K486" s="378"/>
    </row>
    <row r="487" spans="1:19" ht="20.100000000000001" customHeight="1">
      <c r="A487" s="551"/>
      <c r="B487" s="194" t="str">
        <f>A483&amp;"-"&amp;"راکتیو"</f>
        <v>-راکتیو</v>
      </c>
      <c r="C487" s="198"/>
      <c r="D487" s="198"/>
      <c r="E487" s="199"/>
      <c r="F487" s="199"/>
      <c r="G487" s="197"/>
      <c r="H487" s="198"/>
      <c r="I487" s="199"/>
      <c r="J487" s="198"/>
      <c r="K487" s="378"/>
    </row>
    <row r="488" spans="1:19" ht="20.100000000000001" customHeight="1">
      <c r="A488" s="551"/>
      <c r="B488" s="194" t="str">
        <f>A483&amp;"-"&amp;"آب"</f>
        <v>-آب</v>
      </c>
      <c r="C488" s="198"/>
      <c r="D488" s="198"/>
      <c r="E488" s="199"/>
      <c r="F488" s="199"/>
      <c r="G488" s="197"/>
      <c r="H488" s="198"/>
      <c r="I488" s="199"/>
      <c r="J488" s="198"/>
      <c r="K488" s="378"/>
    </row>
    <row r="489" spans="1:19" ht="20.100000000000001" customHeight="1">
      <c r="A489" s="552"/>
      <c r="B489" s="215" t="str">
        <f>A483&amp;"-"&amp;"گاز"</f>
        <v>-گاز</v>
      </c>
      <c r="C489" s="208"/>
      <c r="D489" s="208"/>
      <c r="E489" s="216"/>
      <c r="F489" s="216"/>
      <c r="G489" s="217"/>
      <c r="H489" s="208"/>
      <c r="I489" s="216"/>
      <c r="J489" s="208"/>
      <c r="K489" s="378"/>
    </row>
    <row r="490" spans="1:19" ht="20.100000000000001" customHeight="1">
      <c r="A490" s="114"/>
      <c r="B490" s="114"/>
      <c r="C490" s="193"/>
      <c r="D490" s="193"/>
      <c r="E490" s="193"/>
      <c r="F490" s="193"/>
      <c r="G490" s="193"/>
      <c r="H490" s="193"/>
      <c r="I490" s="374"/>
      <c r="J490" s="193"/>
      <c r="K490" s="374"/>
      <c r="L490" s="374"/>
      <c r="M490" s="374"/>
      <c r="N490" s="374"/>
      <c r="O490" s="374"/>
      <c r="P490" s="374"/>
      <c r="Q490" s="374"/>
      <c r="R490" s="374"/>
      <c r="S490" s="374"/>
    </row>
    <row r="491" spans="1:19" ht="20.100000000000001" customHeight="1">
      <c r="A491" s="551"/>
      <c r="B491" s="194" t="str">
        <f>A491&amp;"-"&amp;"کل مصرف"</f>
        <v>-کل مصرف</v>
      </c>
      <c r="C491" s="198"/>
      <c r="D491" s="198"/>
      <c r="E491" s="199"/>
      <c r="F491" s="199"/>
      <c r="G491" s="197"/>
      <c r="H491" s="198"/>
      <c r="I491" s="199"/>
      <c r="J491" s="198"/>
      <c r="K491" s="378"/>
    </row>
    <row r="492" spans="1:19" ht="20.100000000000001" customHeight="1">
      <c r="A492" s="551"/>
      <c r="B492" s="194" t="str">
        <f>A491&amp;"-"&amp;"اوج بار"</f>
        <v>-اوج بار</v>
      </c>
      <c r="C492" s="198"/>
      <c r="D492" s="198"/>
      <c r="E492" s="199"/>
      <c r="F492" s="199"/>
      <c r="G492" s="197"/>
      <c r="H492" s="198"/>
      <c r="I492" s="199"/>
      <c r="J492" s="198"/>
      <c r="K492" s="378"/>
    </row>
    <row r="493" spans="1:19" ht="20.100000000000001" customHeight="1">
      <c r="A493" s="551"/>
      <c r="B493" s="194" t="str">
        <f>A491&amp;"-"&amp;"میان باری"</f>
        <v>-میان باری</v>
      </c>
      <c r="C493" s="198"/>
      <c r="D493" s="198"/>
      <c r="E493" s="199"/>
      <c r="F493" s="199"/>
      <c r="G493" s="197"/>
      <c r="H493" s="198"/>
      <c r="I493" s="199"/>
      <c r="J493" s="198"/>
      <c r="K493" s="378"/>
    </row>
    <row r="494" spans="1:19" ht="20.100000000000001" customHeight="1">
      <c r="A494" s="551"/>
      <c r="B494" s="194" t="str">
        <f>A491&amp;"-"&amp;"کم باری"</f>
        <v>-کم باری</v>
      </c>
      <c r="C494" s="198"/>
      <c r="D494" s="198"/>
      <c r="E494" s="199"/>
      <c r="F494" s="199"/>
      <c r="G494" s="197"/>
      <c r="H494" s="198"/>
      <c r="I494" s="199"/>
      <c r="J494" s="198"/>
      <c r="K494" s="378"/>
    </row>
    <row r="495" spans="1:19" ht="20.100000000000001" customHeight="1">
      <c r="A495" s="551"/>
      <c r="B495" s="194" t="str">
        <f>A491&amp;"-"&amp;"راکتیو"</f>
        <v>-راکتیو</v>
      </c>
      <c r="C495" s="198"/>
      <c r="D495" s="198"/>
      <c r="E495" s="199"/>
      <c r="F495" s="199"/>
      <c r="G495" s="197"/>
      <c r="H495" s="198"/>
      <c r="I495" s="199"/>
      <c r="J495" s="198"/>
      <c r="K495" s="378"/>
    </row>
    <row r="496" spans="1:19" ht="20.100000000000001" customHeight="1">
      <c r="A496" s="551"/>
      <c r="B496" s="194" t="str">
        <f>A491&amp;"-"&amp;"آب"</f>
        <v>-آب</v>
      </c>
      <c r="C496" s="198"/>
      <c r="D496" s="198"/>
      <c r="E496" s="199"/>
      <c r="F496" s="199"/>
      <c r="G496" s="197"/>
      <c r="H496" s="198"/>
      <c r="I496" s="199"/>
      <c r="J496" s="198"/>
      <c r="K496" s="378"/>
    </row>
    <row r="497" spans="1:19" ht="20.100000000000001" customHeight="1">
      <c r="A497" s="552"/>
      <c r="B497" s="215" t="str">
        <f>A491&amp;"-"&amp;"گاز"</f>
        <v>-گاز</v>
      </c>
      <c r="C497" s="208"/>
      <c r="D497" s="208"/>
      <c r="E497" s="216"/>
      <c r="F497" s="216"/>
      <c r="G497" s="217"/>
      <c r="H497" s="208"/>
      <c r="I497" s="216"/>
      <c r="J497" s="208"/>
      <c r="K497" s="378"/>
    </row>
    <row r="498" spans="1:19" ht="20.100000000000001" customHeight="1">
      <c r="A498" s="114"/>
      <c r="B498" s="114"/>
      <c r="C498" s="193"/>
      <c r="D498" s="193"/>
      <c r="E498" s="193"/>
      <c r="F498" s="193"/>
      <c r="G498" s="193"/>
      <c r="H498" s="193"/>
      <c r="I498" s="374"/>
      <c r="J498" s="193"/>
      <c r="K498" s="374"/>
      <c r="L498" s="374"/>
      <c r="M498" s="374"/>
      <c r="N498" s="374"/>
      <c r="O498" s="374"/>
      <c r="P498" s="374"/>
      <c r="Q498" s="374"/>
      <c r="R498" s="374"/>
      <c r="S498" s="374"/>
    </row>
    <row r="499" spans="1:19" ht="20.100000000000001" customHeight="1">
      <c r="A499" s="551"/>
      <c r="B499" s="194" t="str">
        <f>A499&amp;"-"&amp;"کل مصرف"</f>
        <v>-کل مصرف</v>
      </c>
      <c r="C499" s="198"/>
      <c r="D499" s="198"/>
      <c r="E499" s="199"/>
      <c r="F499" s="199"/>
      <c r="G499" s="197"/>
      <c r="H499" s="198"/>
      <c r="I499" s="199"/>
      <c r="J499" s="198"/>
      <c r="K499" s="378"/>
    </row>
    <row r="500" spans="1:19" ht="20.100000000000001" customHeight="1">
      <c r="A500" s="551"/>
      <c r="B500" s="194" t="str">
        <f>A499&amp;"-"&amp;"اوج بار"</f>
        <v>-اوج بار</v>
      </c>
      <c r="C500" s="198"/>
      <c r="D500" s="198"/>
      <c r="E500" s="199"/>
      <c r="F500" s="199"/>
      <c r="G500" s="197"/>
      <c r="H500" s="198"/>
      <c r="I500" s="199"/>
      <c r="J500" s="198"/>
      <c r="K500" s="378"/>
    </row>
    <row r="501" spans="1:19" ht="20.100000000000001" customHeight="1">
      <c r="A501" s="551"/>
      <c r="B501" s="194" t="str">
        <f>A499&amp;"-"&amp;"میان باری"</f>
        <v>-میان باری</v>
      </c>
      <c r="C501" s="198"/>
      <c r="D501" s="198"/>
      <c r="E501" s="199"/>
      <c r="F501" s="199"/>
      <c r="G501" s="197"/>
      <c r="H501" s="198"/>
      <c r="I501" s="199"/>
      <c r="J501" s="198"/>
      <c r="K501" s="378"/>
    </row>
    <row r="502" spans="1:19" ht="20.100000000000001" customHeight="1">
      <c r="A502" s="551"/>
      <c r="B502" s="194" t="str">
        <f>A499&amp;"-"&amp;"کم باری"</f>
        <v>-کم باری</v>
      </c>
      <c r="C502" s="198"/>
      <c r="D502" s="198"/>
      <c r="E502" s="199"/>
      <c r="F502" s="199"/>
      <c r="G502" s="197"/>
      <c r="H502" s="198"/>
      <c r="I502" s="199"/>
      <c r="J502" s="198"/>
      <c r="K502" s="378"/>
    </row>
    <row r="503" spans="1:19" ht="20.100000000000001" customHeight="1">
      <c r="A503" s="551"/>
      <c r="B503" s="194" t="str">
        <f>A499&amp;"-"&amp;"راکتیو"</f>
        <v>-راکتیو</v>
      </c>
      <c r="C503" s="198"/>
      <c r="D503" s="198"/>
      <c r="E503" s="199"/>
      <c r="F503" s="199"/>
      <c r="G503" s="197"/>
      <c r="H503" s="198"/>
      <c r="I503" s="199"/>
      <c r="J503" s="198"/>
      <c r="K503" s="378"/>
    </row>
    <row r="504" spans="1:19" ht="20.100000000000001" customHeight="1">
      <c r="A504" s="551"/>
      <c r="B504" s="194" t="str">
        <f>A499&amp;"-"&amp;"آب"</f>
        <v>-آب</v>
      </c>
      <c r="C504" s="198"/>
      <c r="D504" s="198"/>
      <c r="E504" s="199"/>
      <c r="F504" s="199"/>
      <c r="G504" s="197"/>
      <c r="H504" s="198"/>
      <c r="I504" s="199"/>
      <c r="J504" s="198"/>
      <c r="K504" s="378"/>
    </row>
    <row r="505" spans="1:19" ht="20.100000000000001" customHeight="1">
      <c r="A505" s="552"/>
      <c r="B505" s="215" t="str">
        <f>A499&amp;"-"&amp;"گاز"</f>
        <v>-گاز</v>
      </c>
      <c r="C505" s="208"/>
      <c r="D505" s="208"/>
      <c r="E505" s="216"/>
      <c r="F505" s="216"/>
      <c r="G505" s="217"/>
      <c r="H505" s="208"/>
      <c r="I505" s="216"/>
      <c r="J505" s="208"/>
      <c r="K505" s="378"/>
    </row>
    <row r="506" spans="1:19" ht="20.100000000000001" customHeight="1">
      <c r="A506" s="114"/>
      <c r="B506" s="114"/>
      <c r="C506" s="193"/>
      <c r="D506" s="193"/>
      <c r="E506" s="193"/>
      <c r="F506" s="193"/>
      <c r="G506" s="193"/>
      <c r="H506" s="193"/>
      <c r="I506" s="374"/>
      <c r="J506" s="193"/>
      <c r="K506" s="374"/>
      <c r="L506" s="374"/>
      <c r="M506" s="374"/>
      <c r="N506" s="374"/>
      <c r="O506" s="374"/>
      <c r="P506" s="374"/>
      <c r="Q506" s="374"/>
      <c r="R506" s="374"/>
      <c r="S506" s="374"/>
    </row>
    <row r="507" spans="1:19" ht="20.100000000000001" customHeight="1">
      <c r="A507" s="551"/>
      <c r="B507" s="194" t="str">
        <f>A507&amp;"-"&amp;"کل مصرف"</f>
        <v>-کل مصرف</v>
      </c>
      <c r="C507" s="198"/>
      <c r="D507" s="198"/>
      <c r="E507" s="199"/>
      <c r="F507" s="199"/>
      <c r="G507" s="197"/>
      <c r="H507" s="198"/>
      <c r="I507" s="199"/>
      <c r="J507" s="198"/>
      <c r="K507" s="378"/>
    </row>
    <row r="508" spans="1:19" ht="20.100000000000001" customHeight="1">
      <c r="A508" s="551"/>
      <c r="B508" s="194" t="str">
        <f>A507&amp;"-"&amp;"اوج بار"</f>
        <v>-اوج بار</v>
      </c>
      <c r="C508" s="198"/>
      <c r="D508" s="198"/>
      <c r="E508" s="199"/>
      <c r="F508" s="199"/>
      <c r="G508" s="197"/>
      <c r="H508" s="198"/>
      <c r="I508" s="199"/>
      <c r="J508" s="198"/>
      <c r="K508" s="378"/>
    </row>
    <row r="509" spans="1:19" ht="20.100000000000001" customHeight="1">
      <c r="A509" s="551"/>
      <c r="B509" s="194" t="str">
        <f>A507&amp;"-"&amp;"میان باری"</f>
        <v>-میان باری</v>
      </c>
      <c r="C509" s="198"/>
      <c r="D509" s="198"/>
      <c r="E509" s="199"/>
      <c r="F509" s="199"/>
      <c r="G509" s="197"/>
      <c r="H509" s="198"/>
      <c r="I509" s="199"/>
      <c r="J509" s="198"/>
      <c r="K509" s="378"/>
    </row>
    <row r="510" spans="1:19" ht="20.100000000000001" customHeight="1">
      <c r="A510" s="551"/>
      <c r="B510" s="194" t="str">
        <f>A507&amp;"-"&amp;"کم باری"</f>
        <v>-کم باری</v>
      </c>
      <c r="C510" s="198"/>
      <c r="D510" s="198"/>
      <c r="E510" s="199"/>
      <c r="F510" s="199"/>
      <c r="G510" s="197"/>
      <c r="H510" s="198"/>
      <c r="I510" s="199"/>
      <c r="J510" s="198"/>
      <c r="K510" s="378"/>
    </row>
    <row r="511" spans="1:19" ht="20.100000000000001" customHeight="1">
      <c r="A511" s="551"/>
      <c r="B511" s="194" t="str">
        <f>A507&amp;"-"&amp;"راکتیو"</f>
        <v>-راکتیو</v>
      </c>
      <c r="C511" s="198"/>
      <c r="D511" s="198"/>
      <c r="E511" s="199"/>
      <c r="F511" s="199"/>
      <c r="G511" s="197"/>
      <c r="H511" s="198"/>
      <c r="I511" s="199"/>
      <c r="J511" s="198"/>
      <c r="K511" s="378"/>
    </row>
    <row r="512" spans="1:19" ht="20.100000000000001" customHeight="1">
      <c r="A512" s="551"/>
      <c r="B512" s="194" t="str">
        <f>A507&amp;"-"&amp;"آب"</f>
        <v>-آب</v>
      </c>
      <c r="C512" s="198"/>
      <c r="D512" s="198"/>
      <c r="E512" s="199"/>
      <c r="F512" s="199"/>
      <c r="G512" s="197"/>
      <c r="H512" s="198"/>
      <c r="I512" s="199"/>
      <c r="J512" s="198"/>
      <c r="K512" s="378"/>
    </row>
    <row r="513" spans="1:19" ht="20.100000000000001" customHeight="1">
      <c r="A513" s="552"/>
      <c r="B513" s="215" t="str">
        <f>A507&amp;"-"&amp;"گاز"</f>
        <v>-گاز</v>
      </c>
      <c r="C513" s="208"/>
      <c r="D513" s="208"/>
      <c r="E513" s="216"/>
      <c r="F513" s="216"/>
      <c r="G513" s="217"/>
      <c r="H513" s="208"/>
      <c r="I513" s="216"/>
      <c r="J513" s="208"/>
      <c r="K513" s="378"/>
    </row>
    <row r="514" spans="1:19" ht="20.100000000000001" customHeight="1">
      <c r="A514" s="114"/>
      <c r="B514" s="114"/>
      <c r="C514" s="193"/>
      <c r="D514" s="193"/>
      <c r="E514" s="193"/>
      <c r="F514" s="193"/>
      <c r="G514" s="193"/>
      <c r="H514" s="193"/>
      <c r="I514" s="374"/>
      <c r="J514" s="193"/>
      <c r="K514" s="374"/>
      <c r="L514" s="374"/>
      <c r="M514" s="374"/>
      <c r="N514" s="374"/>
      <c r="O514" s="374"/>
      <c r="P514" s="374"/>
      <c r="Q514" s="374"/>
      <c r="R514" s="374"/>
      <c r="S514" s="374"/>
    </row>
    <row r="515" spans="1:19" ht="20.100000000000001" customHeight="1">
      <c r="A515" s="551"/>
      <c r="B515" s="194" t="str">
        <f>A515&amp;"-"&amp;"کل مصرف"</f>
        <v>-کل مصرف</v>
      </c>
      <c r="C515" s="198"/>
      <c r="D515" s="198"/>
      <c r="E515" s="199"/>
      <c r="F515" s="199"/>
      <c r="G515" s="197"/>
      <c r="H515" s="198"/>
      <c r="I515" s="199"/>
      <c r="J515" s="198"/>
      <c r="K515" s="378"/>
    </row>
    <row r="516" spans="1:19" ht="20.100000000000001" customHeight="1">
      <c r="A516" s="551"/>
      <c r="B516" s="194" t="str">
        <f>A515&amp;"-"&amp;"اوج بار"</f>
        <v>-اوج بار</v>
      </c>
      <c r="C516" s="198"/>
      <c r="D516" s="198"/>
      <c r="E516" s="199"/>
      <c r="F516" s="199"/>
      <c r="G516" s="197"/>
      <c r="H516" s="198"/>
      <c r="I516" s="199"/>
      <c r="J516" s="198"/>
      <c r="K516" s="378"/>
    </row>
    <row r="517" spans="1:19" ht="20.100000000000001" customHeight="1">
      <c r="A517" s="551"/>
      <c r="B517" s="194" t="str">
        <f>A515&amp;"-"&amp;"میان باری"</f>
        <v>-میان باری</v>
      </c>
      <c r="C517" s="198"/>
      <c r="D517" s="198"/>
      <c r="E517" s="199"/>
      <c r="F517" s="199"/>
      <c r="G517" s="197"/>
      <c r="H517" s="198"/>
      <c r="I517" s="199"/>
      <c r="J517" s="198"/>
      <c r="K517" s="378"/>
    </row>
    <row r="518" spans="1:19" ht="20.100000000000001" customHeight="1">
      <c r="A518" s="551"/>
      <c r="B518" s="194" t="str">
        <f>A515&amp;"-"&amp;"کم باری"</f>
        <v>-کم باری</v>
      </c>
      <c r="C518" s="198"/>
      <c r="D518" s="198"/>
      <c r="E518" s="199"/>
      <c r="F518" s="199"/>
      <c r="G518" s="197"/>
      <c r="H518" s="198"/>
      <c r="I518" s="199"/>
      <c r="J518" s="198"/>
      <c r="K518" s="378"/>
    </row>
    <row r="519" spans="1:19" ht="20.100000000000001" customHeight="1">
      <c r="A519" s="551"/>
      <c r="B519" s="194" t="str">
        <f>A515&amp;"-"&amp;"راکتیو"</f>
        <v>-راکتیو</v>
      </c>
      <c r="C519" s="198"/>
      <c r="D519" s="198"/>
      <c r="E519" s="199"/>
      <c r="F519" s="199"/>
      <c r="G519" s="197"/>
      <c r="H519" s="198"/>
      <c r="I519" s="199"/>
      <c r="J519" s="198"/>
      <c r="K519" s="378"/>
    </row>
    <row r="520" spans="1:19" ht="20.100000000000001" customHeight="1">
      <c r="A520" s="551"/>
      <c r="B520" s="194" t="str">
        <f>A515&amp;"-"&amp;"آب"</f>
        <v>-آب</v>
      </c>
      <c r="C520" s="198"/>
      <c r="D520" s="198"/>
      <c r="E520" s="199"/>
      <c r="F520" s="199"/>
      <c r="G520" s="197"/>
      <c r="H520" s="198"/>
      <c r="I520" s="199"/>
      <c r="J520" s="198"/>
      <c r="K520" s="378"/>
    </row>
    <row r="521" spans="1:19" ht="20.100000000000001" customHeight="1">
      <c r="A521" s="552"/>
      <c r="B521" s="215" t="str">
        <f>A515&amp;"-"&amp;"گاز"</f>
        <v>-گاز</v>
      </c>
      <c r="C521" s="208"/>
      <c r="D521" s="208"/>
      <c r="E521" s="216"/>
      <c r="F521" s="216"/>
      <c r="G521" s="217"/>
      <c r="H521" s="208"/>
      <c r="I521" s="216"/>
      <c r="J521" s="208"/>
      <c r="K521" s="378"/>
    </row>
    <row r="522" spans="1:19" ht="20.100000000000001" customHeight="1">
      <c r="A522" s="114"/>
      <c r="B522" s="114"/>
      <c r="C522" s="193"/>
      <c r="D522" s="193"/>
      <c r="E522" s="193"/>
      <c r="F522" s="193"/>
      <c r="G522" s="193"/>
      <c r="H522" s="193"/>
      <c r="I522" s="374"/>
      <c r="J522" s="193"/>
      <c r="K522" s="374"/>
      <c r="L522" s="374"/>
      <c r="M522" s="374"/>
      <c r="N522" s="374"/>
      <c r="O522" s="374"/>
      <c r="P522" s="374"/>
      <c r="Q522" s="374"/>
      <c r="R522" s="374"/>
      <c r="S522" s="374"/>
    </row>
    <row r="523" spans="1:19" ht="20.100000000000001" customHeight="1">
      <c r="A523" s="551"/>
      <c r="B523" s="194" t="str">
        <f>A523&amp;"-"&amp;"کل مصرف"</f>
        <v>-کل مصرف</v>
      </c>
      <c r="C523" s="198"/>
      <c r="D523" s="198"/>
      <c r="E523" s="199"/>
      <c r="F523" s="199"/>
      <c r="G523" s="197"/>
      <c r="H523" s="198"/>
      <c r="I523" s="199"/>
      <c r="J523" s="198"/>
      <c r="K523" s="378"/>
    </row>
    <row r="524" spans="1:19" ht="20.100000000000001" customHeight="1">
      <c r="A524" s="551"/>
      <c r="B524" s="194" t="str">
        <f>A523&amp;"-"&amp;"اوج بار"</f>
        <v>-اوج بار</v>
      </c>
      <c r="C524" s="198"/>
      <c r="D524" s="198"/>
      <c r="E524" s="199"/>
      <c r="F524" s="199"/>
      <c r="G524" s="197"/>
      <c r="H524" s="198"/>
      <c r="I524" s="199"/>
      <c r="J524" s="198"/>
      <c r="K524" s="378"/>
    </row>
    <row r="525" spans="1:19" ht="20.100000000000001" customHeight="1">
      <c r="A525" s="551"/>
      <c r="B525" s="194" t="str">
        <f>A523&amp;"-"&amp;"میان باری"</f>
        <v>-میان باری</v>
      </c>
      <c r="C525" s="198"/>
      <c r="D525" s="198"/>
      <c r="E525" s="199"/>
      <c r="F525" s="199"/>
      <c r="G525" s="197"/>
      <c r="H525" s="198"/>
      <c r="I525" s="199"/>
      <c r="J525" s="198"/>
      <c r="K525" s="378"/>
    </row>
    <row r="526" spans="1:19" ht="20.100000000000001" customHeight="1">
      <c r="A526" s="551"/>
      <c r="B526" s="194" t="str">
        <f>A523&amp;"-"&amp;"کم باری"</f>
        <v>-کم باری</v>
      </c>
      <c r="C526" s="198"/>
      <c r="D526" s="198"/>
      <c r="E526" s="199"/>
      <c r="F526" s="199"/>
      <c r="G526" s="197"/>
      <c r="H526" s="198"/>
      <c r="I526" s="199"/>
      <c r="J526" s="198"/>
      <c r="K526" s="378"/>
    </row>
    <row r="527" spans="1:19" ht="20.100000000000001" customHeight="1">
      <c r="A527" s="551"/>
      <c r="B527" s="194" t="str">
        <f>A523&amp;"-"&amp;"راکتیو"</f>
        <v>-راکتیو</v>
      </c>
      <c r="C527" s="198"/>
      <c r="D527" s="198"/>
      <c r="E527" s="199"/>
      <c r="F527" s="199"/>
      <c r="G527" s="197"/>
      <c r="H527" s="198"/>
      <c r="I527" s="199"/>
      <c r="J527" s="198"/>
      <c r="K527" s="378"/>
    </row>
    <row r="528" spans="1:19" ht="20.100000000000001" customHeight="1">
      <c r="A528" s="551"/>
      <c r="B528" s="194" t="str">
        <f>A523&amp;"-"&amp;"آب"</f>
        <v>-آب</v>
      </c>
      <c r="C528" s="198"/>
      <c r="D528" s="198"/>
      <c r="E528" s="199"/>
      <c r="F528" s="199"/>
      <c r="G528" s="197"/>
      <c r="H528" s="198"/>
      <c r="I528" s="199"/>
      <c r="J528" s="198"/>
      <c r="K528" s="378"/>
    </row>
    <row r="529" spans="1:19" ht="20.100000000000001" customHeight="1">
      <c r="A529" s="552"/>
      <c r="B529" s="215" t="str">
        <f>A523&amp;"-"&amp;"گاز"</f>
        <v>-گاز</v>
      </c>
      <c r="C529" s="208"/>
      <c r="D529" s="208"/>
      <c r="E529" s="216"/>
      <c r="F529" s="216"/>
      <c r="G529" s="217"/>
      <c r="H529" s="208"/>
      <c r="I529" s="216"/>
      <c r="J529" s="208"/>
      <c r="K529" s="378"/>
    </row>
    <row r="530" spans="1:19" ht="20.100000000000001" customHeight="1">
      <c r="A530" s="114"/>
      <c r="B530" s="114"/>
      <c r="C530" s="193"/>
      <c r="D530" s="193"/>
      <c r="E530" s="193"/>
      <c r="F530" s="193"/>
      <c r="G530" s="193"/>
      <c r="H530" s="193"/>
      <c r="I530" s="374"/>
      <c r="J530" s="193"/>
      <c r="K530" s="374"/>
      <c r="L530" s="374"/>
      <c r="M530" s="374"/>
      <c r="N530" s="374"/>
      <c r="O530" s="374"/>
      <c r="P530" s="374"/>
      <c r="Q530" s="374"/>
      <c r="R530" s="374"/>
      <c r="S530" s="374"/>
    </row>
    <row r="531" spans="1:19" ht="20.100000000000001" customHeight="1">
      <c r="A531" s="551"/>
      <c r="B531" s="194" t="str">
        <f>A531&amp;"-"&amp;"کل مصرف"</f>
        <v>-کل مصرف</v>
      </c>
      <c r="C531" s="198"/>
      <c r="D531" s="198"/>
      <c r="E531" s="199"/>
      <c r="F531" s="199"/>
      <c r="G531" s="197"/>
      <c r="H531" s="198"/>
      <c r="I531" s="199"/>
      <c r="J531" s="198"/>
      <c r="K531" s="378"/>
    </row>
    <row r="532" spans="1:19" ht="20.100000000000001" customHeight="1">
      <c r="A532" s="551"/>
      <c r="B532" s="194" t="str">
        <f>A531&amp;"-"&amp;"اوج بار"</f>
        <v>-اوج بار</v>
      </c>
      <c r="C532" s="198"/>
      <c r="D532" s="198"/>
      <c r="E532" s="199"/>
      <c r="F532" s="199"/>
      <c r="G532" s="197"/>
      <c r="H532" s="198"/>
      <c r="I532" s="199"/>
      <c r="J532" s="198"/>
      <c r="K532" s="378"/>
    </row>
    <row r="533" spans="1:19" ht="20.100000000000001" customHeight="1">
      <c r="A533" s="551"/>
      <c r="B533" s="194" t="str">
        <f>A531&amp;"-"&amp;"میان باری"</f>
        <v>-میان باری</v>
      </c>
      <c r="C533" s="198"/>
      <c r="D533" s="198"/>
      <c r="E533" s="199"/>
      <c r="F533" s="199"/>
      <c r="G533" s="197"/>
      <c r="H533" s="198"/>
      <c r="I533" s="199"/>
      <c r="J533" s="198"/>
      <c r="K533" s="378"/>
    </row>
    <row r="534" spans="1:19" ht="20.100000000000001" customHeight="1">
      <c r="A534" s="551"/>
      <c r="B534" s="194" t="str">
        <f>A531&amp;"-"&amp;"کم باری"</f>
        <v>-کم باری</v>
      </c>
      <c r="C534" s="198"/>
      <c r="D534" s="198"/>
      <c r="E534" s="199"/>
      <c r="F534" s="199"/>
      <c r="G534" s="197"/>
      <c r="H534" s="198"/>
      <c r="I534" s="199"/>
      <c r="J534" s="198"/>
      <c r="K534" s="378"/>
    </row>
    <row r="535" spans="1:19" ht="20.100000000000001" customHeight="1">
      <c r="A535" s="551"/>
      <c r="B535" s="194" t="str">
        <f>A531&amp;"-"&amp;"راکتیو"</f>
        <v>-راکتیو</v>
      </c>
      <c r="C535" s="198"/>
      <c r="D535" s="198"/>
      <c r="E535" s="199"/>
      <c r="F535" s="199"/>
      <c r="G535" s="197"/>
      <c r="H535" s="198"/>
      <c r="I535" s="199"/>
      <c r="J535" s="198"/>
      <c r="K535" s="378"/>
    </row>
    <row r="536" spans="1:19" ht="20.100000000000001" customHeight="1">
      <c r="A536" s="551"/>
      <c r="B536" s="194" t="str">
        <f>A531&amp;"-"&amp;"آب"</f>
        <v>-آب</v>
      </c>
      <c r="C536" s="198"/>
      <c r="D536" s="198"/>
      <c r="E536" s="199"/>
      <c r="F536" s="199"/>
      <c r="G536" s="197"/>
      <c r="H536" s="198"/>
      <c r="I536" s="199"/>
      <c r="J536" s="198"/>
      <c r="K536" s="378"/>
    </row>
    <row r="537" spans="1:19" ht="20.100000000000001" customHeight="1">
      <c r="A537" s="552"/>
      <c r="B537" s="215" t="str">
        <f>A531&amp;"-"&amp;"گاز"</f>
        <v>-گاز</v>
      </c>
      <c r="C537" s="208"/>
      <c r="D537" s="208"/>
      <c r="E537" s="216"/>
      <c r="F537" s="216"/>
      <c r="G537" s="217"/>
      <c r="H537" s="208"/>
      <c r="I537" s="216"/>
      <c r="J537" s="208"/>
      <c r="K537" s="378"/>
    </row>
    <row r="538" spans="1:19" ht="20.100000000000001" customHeight="1">
      <c r="A538" s="114"/>
      <c r="B538" s="114"/>
      <c r="C538" s="193"/>
      <c r="D538" s="193"/>
      <c r="E538" s="193"/>
      <c r="F538" s="193"/>
      <c r="G538" s="193"/>
      <c r="H538" s="193"/>
      <c r="I538" s="374"/>
      <c r="J538" s="193"/>
      <c r="K538" s="374"/>
      <c r="L538" s="374"/>
      <c r="M538" s="374"/>
      <c r="N538" s="374"/>
      <c r="O538" s="374"/>
      <c r="P538" s="374"/>
      <c r="Q538" s="374"/>
      <c r="R538" s="374"/>
      <c r="S538" s="374"/>
    </row>
    <row r="539" spans="1:19" ht="20.100000000000001" customHeight="1">
      <c r="A539" s="551"/>
      <c r="B539" s="194" t="str">
        <f>A539&amp;"-"&amp;"کل مصرف"</f>
        <v>-کل مصرف</v>
      </c>
      <c r="C539" s="198"/>
      <c r="D539" s="198"/>
      <c r="E539" s="199"/>
      <c r="F539" s="199"/>
      <c r="G539" s="197"/>
      <c r="H539" s="198"/>
      <c r="I539" s="199"/>
      <c r="J539" s="198"/>
      <c r="K539" s="378"/>
    </row>
    <row r="540" spans="1:19" ht="20.100000000000001" customHeight="1">
      <c r="A540" s="551"/>
      <c r="B540" s="194" t="str">
        <f>A539&amp;"-"&amp;"اوج بار"</f>
        <v>-اوج بار</v>
      </c>
      <c r="C540" s="198"/>
      <c r="D540" s="198"/>
      <c r="E540" s="199"/>
      <c r="F540" s="199"/>
      <c r="G540" s="197"/>
      <c r="H540" s="198"/>
      <c r="I540" s="199"/>
      <c r="J540" s="198"/>
      <c r="K540" s="378"/>
    </row>
    <row r="541" spans="1:19" ht="20.100000000000001" customHeight="1">
      <c r="A541" s="551"/>
      <c r="B541" s="194" t="str">
        <f>A539&amp;"-"&amp;"میان باری"</f>
        <v>-میان باری</v>
      </c>
      <c r="C541" s="198"/>
      <c r="D541" s="198"/>
      <c r="E541" s="199"/>
      <c r="F541" s="199"/>
      <c r="G541" s="197"/>
      <c r="H541" s="198"/>
      <c r="I541" s="199"/>
      <c r="J541" s="198"/>
      <c r="K541" s="378"/>
    </row>
    <row r="542" spans="1:19" ht="20.100000000000001" customHeight="1">
      <c r="A542" s="551"/>
      <c r="B542" s="194" t="str">
        <f>A539&amp;"-"&amp;"کم باری"</f>
        <v>-کم باری</v>
      </c>
      <c r="C542" s="198"/>
      <c r="D542" s="198"/>
      <c r="E542" s="199"/>
      <c r="F542" s="199"/>
      <c r="G542" s="197"/>
      <c r="H542" s="198"/>
      <c r="I542" s="199"/>
      <c r="J542" s="198"/>
      <c r="K542" s="378"/>
    </row>
    <row r="543" spans="1:19" ht="20.100000000000001" customHeight="1">
      <c r="A543" s="551"/>
      <c r="B543" s="194" t="str">
        <f>A539&amp;"-"&amp;"راکتیو"</f>
        <v>-راکتیو</v>
      </c>
      <c r="C543" s="198"/>
      <c r="D543" s="198"/>
      <c r="E543" s="199"/>
      <c r="F543" s="199"/>
      <c r="G543" s="197"/>
      <c r="H543" s="198"/>
      <c r="I543" s="199"/>
      <c r="J543" s="198"/>
      <c r="K543" s="378"/>
    </row>
    <row r="544" spans="1:19" ht="20.100000000000001" customHeight="1">
      <c r="A544" s="551"/>
      <c r="B544" s="194" t="str">
        <f>A539&amp;"-"&amp;"آب"</f>
        <v>-آب</v>
      </c>
      <c r="C544" s="198"/>
      <c r="D544" s="198"/>
      <c r="E544" s="199"/>
      <c r="F544" s="199"/>
      <c r="G544" s="197"/>
      <c r="H544" s="198"/>
      <c r="I544" s="199"/>
      <c r="J544" s="198"/>
      <c r="K544" s="378"/>
    </row>
    <row r="545" spans="1:19" ht="20.100000000000001" customHeight="1">
      <c r="A545" s="552"/>
      <c r="B545" s="215" t="str">
        <f>A539&amp;"-"&amp;"گاز"</f>
        <v>-گاز</v>
      </c>
      <c r="C545" s="208"/>
      <c r="D545" s="208"/>
      <c r="E545" s="216"/>
      <c r="F545" s="216"/>
      <c r="G545" s="217"/>
      <c r="H545" s="208"/>
      <c r="I545" s="216"/>
      <c r="J545" s="208"/>
      <c r="K545" s="378"/>
    </row>
    <row r="546" spans="1:19" ht="20.100000000000001" customHeight="1">
      <c r="A546" s="114"/>
      <c r="B546" s="114"/>
      <c r="C546" s="193"/>
      <c r="D546" s="193"/>
      <c r="E546" s="193"/>
      <c r="F546" s="193"/>
      <c r="G546" s="193"/>
      <c r="H546" s="193"/>
      <c r="I546" s="374"/>
      <c r="J546" s="193"/>
      <c r="K546" s="374"/>
      <c r="L546" s="374"/>
      <c r="M546" s="374"/>
      <c r="N546" s="374"/>
      <c r="O546" s="374"/>
      <c r="P546" s="374"/>
      <c r="Q546" s="374"/>
      <c r="R546" s="374"/>
      <c r="S546" s="374"/>
    </row>
    <row r="547" spans="1:19" ht="20.100000000000001" customHeight="1">
      <c r="A547" s="551"/>
      <c r="B547" s="194" t="str">
        <f>A547&amp;"-"&amp;"کل مصرف"</f>
        <v>-کل مصرف</v>
      </c>
      <c r="C547" s="198"/>
      <c r="D547" s="198"/>
      <c r="E547" s="199"/>
      <c r="F547" s="199"/>
      <c r="G547" s="197"/>
      <c r="H547" s="198"/>
      <c r="I547" s="199"/>
      <c r="J547" s="198"/>
      <c r="K547" s="378"/>
    </row>
    <row r="548" spans="1:19" ht="20.100000000000001" customHeight="1">
      <c r="A548" s="551"/>
      <c r="B548" s="194" t="str">
        <f>A547&amp;"-"&amp;"اوج بار"</f>
        <v>-اوج بار</v>
      </c>
      <c r="C548" s="198"/>
      <c r="D548" s="198"/>
      <c r="E548" s="199"/>
      <c r="F548" s="199"/>
      <c r="G548" s="197"/>
      <c r="H548" s="198"/>
      <c r="I548" s="199"/>
      <c r="J548" s="198"/>
      <c r="K548" s="378"/>
    </row>
    <row r="549" spans="1:19" ht="20.100000000000001" customHeight="1">
      <c r="A549" s="551"/>
      <c r="B549" s="194" t="str">
        <f>A547&amp;"-"&amp;"میان باری"</f>
        <v>-میان باری</v>
      </c>
      <c r="C549" s="198"/>
      <c r="D549" s="198"/>
      <c r="E549" s="199"/>
      <c r="F549" s="199"/>
      <c r="G549" s="197"/>
      <c r="H549" s="198"/>
      <c r="I549" s="199"/>
      <c r="J549" s="198"/>
      <c r="K549" s="378"/>
    </row>
    <row r="550" spans="1:19" ht="20.100000000000001" customHeight="1">
      <c r="A550" s="551"/>
      <c r="B550" s="194" t="str">
        <f>A547&amp;"-"&amp;"کم باری"</f>
        <v>-کم باری</v>
      </c>
      <c r="C550" s="198"/>
      <c r="D550" s="198"/>
      <c r="E550" s="199"/>
      <c r="F550" s="199"/>
      <c r="G550" s="197"/>
      <c r="H550" s="198"/>
      <c r="I550" s="199"/>
      <c r="J550" s="198"/>
      <c r="K550" s="378"/>
    </row>
    <row r="551" spans="1:19" ht="20.100000000000001" customHeight="1">
      <c r="A551" s="551"/>
      <c r="B551" s="194" t="str">
        <f>A547&amp;"-"&amp;"راکتیو"</f>
        <v>-راکتیو</v>
      </c>
      <c r="C551" s="198"/>
      <c r="D551" s="198"/>
      <c r="E551" s="199"/>
      <c r="F551" s="199"/>
      <c r="G551" s="197"/>
      <c r="H551" s="198"/>
      <c r="I551" s="199"/>
      <c r="J551" s="198"/>
      <c r="K551" s="378"/>
    </row>
    <row r="552" spans="1:19" ht="20.100000000000001" customHeight="1">
      <c r="A552" s="551"/>
      <c r="B552" s="194" t="str">
        <f>A547&amp;"-"&amp;"آب"</f>
        <v>-آب</v>
      </c>
      <c r="C552" s="198"/>
      <c r="D552" s="198"/>
      <c r="E552" s="199"/>
      <c r="F552" s="199"/>
      <c r="G552" s="197"/>
      <c r="H552" s="198"/>
      <c r="I552" s="199"/>
      <c r="J552" s="198"/>
      <c r="K552" s="378"/>
    </row>
    <row r="553" spans="1:19" ht="20.100000000000001" customHeight="1">
      <c r="A553" s="552"/>
      <c r="B553" s="215" t="str">
        <f>A547&amp;"-"&amp;"گاز"</f>
        <v>-گاز</v>
      </c>
      <c r="C553" s="208"/>
      <c r="D553" s="208"/>
      <c r="E553" s="216"/>
      <c r="F553" s="216"/>
      <c r="G553" s="217"/>
      <c r="H553" s="208"/>
      <c r="I553" s="216"/>
      <c r="J553" s="208"/>
      <c r="K553" s="378"/>
    </row>
    <row r="554" spans="1:19" ht="20.100000000000001" customHeight="1">
      <c r="A554" s="114"/>
      <c r="B554" s="114"/>
      <c r="C554" s="193"/>
      <c r="D554" s="193"/>
      <c r="E554" s="193"/>
      <c r="F554" s="193"/>
      <c r="G554" s="193"/>
      <c r="H554" s="193"/>
      <c r="I554" s="374"/>
      <c r="J554" s="193"/>
      <c r="K554" s="374"/>
      <c r="L554" s="374"/>
      <c r="M554" s="374"/>
      <c r="N554" s="374"/>
      <c r="O554" s="374"/>
      <c r="P554" s="374"/>
      <c r="Q554" s="374"/>
      <c r="R554" s="374"/>
      <c r="S554" s="374"/>
    </row>
    <row r="555" spans="1:19" ht="20.100000000000001" customHeight="1">
      <c r="A555" s="551"/>
      <c r="B555" s="194" t="str">
        <f>A555&amp;"-"&amp;"کل مصرف"</f>
        <v>-کل مصرف</v>
      </c>
      <c r="C555" s="198"/>
      <c r="D555" s="198"/>
      <c r="E555" s="199"/>
      <c r="F555" s="199"/>
      <c r="G555" s="197"/>
      <c r="H555" s="198"/>
      <c r="I555" s="199"/>
      <c r="J555" s="198"/>
      <c r="K555" s="378"/>
    </row>
    <row r="556" spans="1:19" ht="20.100000000000001" customHeight="1">
      <c r="A556" s="551"/>
      <c r="B556" s="194" t="str">
        <f>A555&amp;"-"&amp;"اوج بار"</f>
        <v>-اوج بار</v>
      </c>
      <c r="C556" s="198"/>
      <c r="D556" s="198"/>
      <c r="E556" s="199"/>
      <c r="F556" s="199"/>
      <c r="G556" s="197"/>
      <c r="H556" s="198"/>
      <c r="I556" s="199"/>
      <c r="J556" s="198"/>
      <c r="K556" s="378"/>
    </row>
    <row r="557" spans="1:19" ht="20.100000000000001" customHeight="1">
      <c r="A557" s="551"/>
      <c r="B557" s="194" t="str">
        <f>A555&amp;"-"&amp;"میان باری"</f>
        <v>-میان باری</v>
      </c>
      <c r="C557" s="198"/>
      <c r="D557" s="198"/>
      <c r="E557" s="199"/>
      <c r="F557" s="199"/>
      <c r="G557" s="197"/>
      <c r="H557" s="198"/>
      <c r="I557" s="199"/>
      <c r="J557" s="198"/>
      <c r="K557" s="378"/>
    </row>
    <row r="558" spans="1:19" ht="20.100000000000001" customHeight="1">
      <c r="A558" s="551"/>
      <c r="B558" s="194" t="str">
        <f>A555&amp;"-"&amp;"کم باری"</f>
        <v>-کم باری</v>
      </c>
      <c r="C558" s="198"/>
      <c r="D558" s="198"/>
      <c r="E558" s="199"/>
      <c r="F558" s="199"/>
      <c r="G558" s="197"/>
      <c r="H558" s="198"/>
      <c r="I558" s="199"/>
      <c r="J558" s="198"/>
      <c r="K558" s="378"/>
    </row>
    <row r="559" spans="1:19" ht="20.100000000000001" customHeight="1">
      <c r="A559" s="551"/>
      <c r="B559" s="194" t="str">
        <f>A555&amp;"-"&amp;"راکتیو"</f>
        <v>-راکتیو</v>
      </c>
      <c r="C559" s="198"/>
      <c r="D559" s="198"/>
      <c r="E559" s="199"/>
      <c r="F559" s="199"/>
      <c r="G559" s="197"/>
      <c r="H559" s="198"/>
      <c r="I559" s="199"/>
      <c r="J559" s="198"/>
      <c r="K559" s="378"/>
    </row>
    <row r="560" spans="1:19" ht="20.100000000000001" customHeight="1">
      <c r="A560" s="551"/>
      <c r="B560" s="194" t="str">
        <f>A555&amp;"-"&amp;"آب"</f>
        <v>-آب</v>
      </c>
      <c r="C560" s="198"/>
      <c r="D560" s="198"/>
      <c r="E560" s="199"/>
      <c r="F560" s="199"/>
      <c r="G560" s="197"/>
      <c r="H560" s="198"/>
      <c r="I560" s="199"/>
      <c r="J560" s="198"/>
      <c r="K560" s="378"/>
    </row>
    <row r="561" spans="1:19" ht="20.100000000000001" customHeight="1">
      <c r="A561" s="552"/>
      <c r="B561" s="215" t="str">
        <f>A555&amp;"-"&amp;"گاز"</f>
        <v>-گاز</v>
      </c>
      <c r="C561" s="208"/>
      <c r="D561" s="208"/>
      <c r="E561" s="216"/>
      <c r="F561" s="216"/>
      <c r="G561" s="217"/>
      <c r="H561" s="208"/>
      <c r="I561" s="216"/>
      <c r="J561" s="208"/>
      <c r="K561" s="378"/>
    </row>
    <row r="562" spans="1:19" ht="20.100000000000001" customHeight="1">
      <c r="A562" s="114"/>
      <c r="B562" s="114"/>
      <c r="C562" s="193"/>
      <c r="D562" s="193"/>
      <c r="E562" s="193"/>
      <c r="F562" s="193"/>
      <c r="G562" s="193"/>
      <c r="H562" s="193"/>
      <c r="I562" s="374"/>
      <c r="J562" s="193"/>
      <c r="K562" s="374"/>
      <c r="L562" s="374"/>
      <c r="M562" s="374"/>
      <c r="N562" s="374"/>
      <c r="O562" s="374"/>
      <c r="P562" s="374"/>
      <c r="Q562" s="374"/>
      <c r="R562" s="374"/>
      <c r="S562" s="374"/>
    </row>
    <row r="563" spans="1:19" ht="20.100000000000001" customHeight="1">
      <c r="A563" s="551"/>
      <c r="B563" s="194" t="str">
        <f>A563&amp;"-"&amp;"کل مصرف"</f>
        <v>-کل مصرف</v>
      </c>
      <c r="C563" s="198"/>
      <c r="D563" s="198"/>
      <c r="E563" s="199"/>
      <c r="F563" s="199"/>
      <c r="G563" s="197"/>
      <c r="H563" s="198"/>
      <c r="I563" s="199"/>
      <c r="J563" s="198"/>
      <c r="K563" s="378"/>
    </row>
    <row r="564" spans="1:19" ht="20.100000000000001" customHeight="1">
      <c r="A564" s="551"/>
      <c r="B564" s="194" t="str">
        <f>A563&amp;"-"&amp;"اوج بار"</f>
        <v>-اوج بار</v>
      </c>
      <c r="C564" s="198"/>
      <c r="D564" s="198"/>
      <c r="E564" s="199"/>
      <c r="F564" s="199"/>
      <c r="G564" s="197"/>
      <c r="H564" s="198"/>
      <c r="I564" s="199"/>
      <c r="J564" s="198"/>
      <c r="K564" s="378"/>
    </row>
    <row r="565" spans="1:19" ht="20.100000000000001" customHeight="1">
      <c r="A565" s="551"/>
      <c r="B565" s="194" t="str">
        <f>A563&amp;"-"&amp;"میان باری"</f>
        <v>-میان باری</v>
      </c>
      <c r="C565" s="198"/>
      <c r="D565" s="198"/>
      <c r="E565" s="199"/>
      <c r="F565" s="199"/>
      <c r="G565" s="197"/>
      <c r="H565" s="198"/>
      <c r="I565" s="199"/>
      <c r="J565" s="198"/>
      <c r="K565" s="378"/>
    </row>
    <row r="566" spans="1:19" ht="20.100000000000001" customHeight="1">
      <c r="A566" s="551"/>
      <c r="B566" s="194" t="str">
        <f>A563&amp;"-"&amp;"کم باری"</f>
        <v>-کم باری</v>
      </c>
      <c r="C566" s="198"/>
      <c r="D566" s="198"/>
      <c r="E566" s="199"/>
      <c r="F566" s="199"/>
      <c r="G566" s="197"/>
      <c r="H566" s="198"/>
      <c r="I566" s="199"/>
      <c r="J566" s="198"/>
      <c r="K566" s="378"/>
    </row>
    <row r="567" spans="1:19" ht="20.100000000000001" customHeight="1">
      <c r="A567" s="551"/>
      <c r="B567" s="194" t="str">
        <f>A563&amp;"-"&amp;"راکتیو"</f>
        <v>-راکتیو</v>
      </c>
      <c r="C567" s="198"/>
      <c r="D567" s="198"/>
      <c r="E567" s="199"/>
      <c r="F567" s="199"/>
      <c r="G567" s="197"/>
      <c r="H567" s="198"/>
      <c r="I567" s="199"/>
      <c r="J567" s="198"/>
      <c r="K567" s="378"/>
    </row>
    <row r="568" spans="1:19" ht="20.100000000000001" customHeight="1">
      <c r="A568" s="551"/>
      <c r="B568" s="194" t="str">
        <f>A563&amp;"-"&amp;"آب"</f>
        <v>-آب</v>
      </c>
      <c r="C568" s="198"/>
      <c r="D568" s="198"/>
      <c r="E568" s="199"/>
      <c r="F568" s="199"/>
      <c r="G568" s="197"/>
      <c r="H568" s="198"/>
      <c r="I568" s="199"/>
      <c r="J568" s="198"/>
      <c r="K568" s="378"/>
    </row>
    <row r="569" spans="1:19" ht="20.100000000000001" customHeight="1">
      <c r="A569" s="552"/>
      <c r="B569" s="215" t="str">
        <f>A563&amp;"-"&amp;"گاز"</f>
        <v>-گاز</v>
      </c>
      <c r="C569" s="208"/>
      <c r="D569" s="208"/>
      <c r="E569" s="216"/>
      <c r="F569" s="216"/>
      <c r="G569" s="217"/>
      <c r="H569" s="208"/>
      <c r="I569" s="216"/>
      <c r="J569" s="208"/>
      <c r="K569" s="378"/>
    </row>
    <row r="570" spans="1:19" ht="20.100000000000001" customHeight="1">
      <c r="A570" s="114"/>
      <c r="B570" s="114"/>
      <c r="C570" s="193"/>
      <c r="D570" s="193"/>
      <c r="E570" s="193"/>
      <c r="F570" s="193"/>
      <c r="G570" s="193"/>
      <c r="H570" s="193"/>
      <c r="I570" s="374"/>
      <c r="J570" s="193"/>
      <c r="K570" s="374"/>
      <c r="L570" s="374"/>
      <c r="M570" s="374"/>
      <c r="N570" s="374"/>
      <c r="O570" s="374"/>
      <c r="P570" s="374"/>
      <c r="Q570" s="374"/>
      <c r="R570" s="374"/>
      <c r="S570" s="374"/>
    </row>
    <row r="571" spans="1:19" ht="20.100000000000001" customHeight="1">
      <c r="A571" s="551"/>
      <c r="B571" s="194" t="str">
        <f>A571&amp;"-"&amp;"کل مصرف"</f>
        <v>-کل مصرف</v>
      </c>
      <c r="C571" s="198"/>
      <c r="D571" s="198"/>
      <c r="E571" s="199"/>
      <c r="F571" s="199"/>
      <c r="G571" s="197"/>
      <c r="H571" s="198"/>
      <c r="I571" s="199"/>
      <c r="J571" s="198"/>
      <c r="K571" s="378"/>
    </row>
    <row r="572" spans="1:19" ht="20.100000000000001" customHeight="1">
      <c r="A572" s="551"/>
      <c r="B572" s="194" t="str">
        <f>A571&amp;"-"&amp;"اوج بار"</f>
        <v>-اوج بار</v>
      </c>
      <c r="C572" s="198"/>
      <c r="D572" s="198"/>
      <c r="E572" s="199"/>
      <c r="F572" s="199"/>
      <c r="G572" s="197"/>
      <c r="H572" s="198"/>
      <c r="I572" s="199"/>
      <c r="J572" s="198"/>
      <c r="K572" s="378"/>
    </row>
    <row r="573" spans="1:19" ht="20.100000000000001" customHeight="1">
      <c r="A573" s="551"/>
      <c r="B573" s="194" t="str">
        <f>A571&amp;"-"&amp;"میان باری"</f>
        <v>-میان باری</v>
      </c>
      <c r="C573" s="198"/>
      <c r="D573" s="198"/>
      <c r="E573" s="199"/>
      <c r="F573" s="199"/>
      <c r="G573" s="197"/>
      <c r="H573" s="198"/>
      <c r="I573" s="199"/>
      <c r="J573" s="198"/>
      <c r="K573" s="378"/>
    </row>
    <row r="574" spans="1:19" ht="20.100000000000001" customHeight="1">
      <c r="A574" s="551"/>
      <c r="B574" s="194" t="str">
        <f>A571&amp;"-"&amp;"کم باری"</f>
        <v>-کم باری</v>
      </c>
      <c r="C574" s="198"/>
      <c r="D574" s="198"/>
      <c r="E574" s="199"/>
      <c r="F574" s="199"/>
      <c r="G574" s="197"/>
      <c r="H574" s="198"/>
      <c r="I574" s="199"/>
      <c r="J574" s="198"/>
      <c r="K574" s="378"/>
    </row>
    <row r="575" spans="1:19" ht="20.100000000000001" customHeight="1">
      <c r="A575" s="551"/>
      <c r="B575" s="194" t="str">
        <f>A571&amp;"-"&amp;"راکتیو"</f>
        <v>-راکتیو</v>
      </c>
      <c r="C575" s="198"/>
      <c r="D575" s="198"/>
      <c r="E575" s="199"/>
      <c r="F575" s="199"/>
      <c r="G575" s="197"/>
      <c r="H575" s="198"/>
      <c r="I575" s="199"/>
      <c r="J575" s="198"/>
      <c r="K575" s="378"/>
    </row>
    <row r="576" spans="1:19" ht="20.100000000000001" customHeight="1">
      <c r="A576" s="551"/>
      <c r="B576" s="194" t="str">
        <f>A571&amp;"-"&amp;"آب"</f>
        <v>-آب</v>
      </c>
      <c r="C576" s="198"/>
      <c r="D576" s="198"/>
      <c r="E576" s="199"/>
      <c r="F576" s="199"/>
      <c r="G576" s="197"/>
      <c r="H576" s="198"/>
      <c r="I576" s="199"/>
      <c r="J576" s="198"/>
      <c r="K576" s="378"/>
    </row>
    <row r="577" spans="1:19" ht="20.100000000000001" customHeight="1">
      <c r="A577" s="552"/>
      <c r="B577" s="215" t="str">
        <f>A571&amp;"-"&amp;"گاز"</f>
        <v>-گاز</v>
      </c>
      <c r="C577" s="208"/>
      <c r="D577" s="208"/>
      <c r="E577" s="216"/>
      <c r="F577" s="216"/>
      <c r="G577" s="217"/>
      <c r="H577" s="208"/>
      <c r="I577" s="216"/>
      <c r="J577" s="208"/>
      <c r="K577" s="378"/>
    </row>
    <row r="578" spans="1:19" ht="20.100000000000001" customHeight="1">
      <c r="A578" s="114"/>
      <c r="B578" s="114"/>
      <c r="C578" s="193"/>
      <c r="D578" s="193"/>
      <c r="E578" s="193"/>
      <c r="F578" s="193"/>
      <c r="G578" s="193"/>
      <c r="H578" s="193"/>
      <c r="I578" s="374"/>
      <c r="J578" s="193"/>
      <c r="K578" s="374"/>
      <c r="L578" s="374"/>
      <c r="M578" s="374"/>
      <c r="N578" s="374"/>
      <c r="O578" s="374"/>
      <c r="P578" s="374"/>
      <c r="Q578" s="374"/>
      <c r="R578" s="374"/>
      <c r="S578" s="374"/>
    </row>
    <row r="579" spans="1:19" ht="20.100000000000001" customHeight="1">
      <c r="A579" s="551"/>
      <c r="B579" s="194" t="str">
        <f>A579&amp;"-"&amp;"کل مصرف"</f>
        <v>-کل مصرف</v>
      </c>
      <c r="C579" s="198"/>
      <c r="D579" s="198"/>
      <c r="E579" s="199"/>
      <c r="F579" s="199"/>
      <c r="G579" s="197"/>
      <c r="H579" s="198"/>
      <c r="I579" s="199"/>
      <c r="J579" s="198"/>
      <c r="K579" s="378"/>
    </row>
    <row r="580" spans="1:19" ht="20.100000000000001" customHeight="1">
      <c r="A580" s="551"/>
      <c r="B580" s="194" t="str">
        <f>A579&amp;"-"&amp;"اوج بار"</f>
        <v>-اوج بار</v>
      </c>
      <c r="C580" s="198"/>
      <c r="D580" s="198"/>
      <c r="E580" s="199"/>
      <c r="F580" s="199"/>
      <c r="G580" s="197"/>
      <c r="H580" s="198"/>
      <c r="I580" s="199"/>
      <c r="J580" s="198"/>
      <c r="K580" s="378"/>
    </row>
    <row r="581" spans="1:19" ht="20.100000000000001" customHeight="1">
      <c r="A581" s="551"/>
      <c r="B581" s="194" t="str">
        <f>A579&amp;"-"&amp;"میان باری"</f>
        <v>-میان باری</v>
      </c>
      <c r="C581" s="198"/>
      <c r="D581" s="198"/>
      <c r="E581" s="199"/>
      <c r="F581" s="199"/>
      <c r="G581" s="197"/>
      <c r="H581" s="198"/>
      <c r="I581" s="199"/>
      <c r="J581" s="198"/>
      <c r="K581" s="378"/>
    </row>
    <row r="582" spans="1:19" ht="20.100000000000001" customHeight="1">
      <c r="A582" s="551"/>
      <c r="B582" s="194" t="str">
        <f>A579&amp;"-"&amp;"کم باری"</f>
        <v>-کم باری</v>
      </c>
      <c r="C582" s="198"/>
      <c r="D582" s="198"/>
      <c r="E582" s="199"/>
      <c r="F582" s="199"/>
      <c r="G582" s="197"/>
      <c r="H582" s="198"/>
      <c r="I582" s="199"/>
      <c r="J582" s="198"/>
      <c r="K582" s="378"/>
    </row>
    <row r="583" spans="1:19" ht="20.100000000000001" customHeight="1">
      <c r="A583" s="551"/>
      <c r="B583" s="194" t="str">
        <f>A579&amp;"-"&amp;"راکتیو"</f>
        <v>-راکتیو</v>
      </c>
      <c r="C583" s="198"/>
      <c r="D583" s="198"/>
      <c r="E583" s="199"/>
      <c r="F583" s="199"/>
      <c r="G583" s="197"/>
      <c r="H583" s="198"/>
      <c r="I583" s="199"/>
      <c r="J583" s="198"/>
      <c r="K583" s="378"/>
    </row>
    <row r="584" spans="1:19" ht="20.100000000000001" customHeight="1">
      <c r="A584" s="551"/>
      <c r="B584" s="194" t="str">
        <f>A579&amp;"-"&amp;"آب"</f>
        <v>-آب</v>
      </c>
      <c r="C584" s="198"/>
      <c r="D584" s="198"/>
      <c r="E584" s="199"/>
      <c r="F584" s="199"/>
      <c r="G584" s="197"/>
      <c r="H584" s="198"/>
      <c r="I584" s="199"/>
      <c r="J584" s="198"/>
      <c r="K584" s="378"/>
    </row>
    <row r="585" spans="1:19" ht="20.100000000000001" customHeight="1">
      <c r="A585" s="552"/>
      <c r="B585" s="215" t="str">
        <f>A579&amp;"-"&amp;"گاز"</f>
        <v>-گاز</v>
      </c>
      <c r="C585" s="208"/>
      <c r="D585" s="208"/>
      <c r="E585" s="216"/>
      <c r="F585" s="216"/>
      <c r="G585" s="217"/>
      <c r="H585" s="208"/>
      <c r="I585" s="216"/>
      <c r="J585" s="208"/>
      <c r="K585" s="378"/>
    </row>
    <row r="586" spans="1:19" ht="20.100000000000001" customHeight="1">
      <c r="A586" s="114"/>
      <c r="B586" s="114"/>
      <c r="C586" s="193"/>
      <c r="D586" s="193"/>
      <c r="E586" s="193"/>
      <c r="F586" s="193"/>
      <c r="G586" s="193"/>
      <c r="H586" s="193"/>
      <c r="I586" s="374"/>
      <c r="J586" s="193"/>
      <c r="K586" s="374"/>
      <c r="L586" s="374"/>
      <c r="M586" s="374"/>
      <c r="N586" s="374"/>
      <c r="O586" s="374"/>
      <c r="P586" s="374"/>
      <c r="Q586" s="374"/>
      <c r="R586" s="374"/>
      <c r="S586" s="374"/>
    </row>
    <row r="587" spans="1:19" ht="20.100000000000001" customHeight="1">
      <c r="A587" s="551"/>
      <c r="B587" s="194" t="str">
        <f>A587&amp;"-"&amp;"کل مصرف"</f>
        <v>-کل مصرف</v>
      </c>
      <c r="C587" s="198"/>
      <c r="D587" s="198"/>
      <c r="E587" s="199"/>
      <c r="F587" s="199"/>
      <c r="G587" s="197"/>
      <c r="H587" s="198"/>
      <c r="I587" s="199"/>
      <c r="J587" s="198"/>
      <c r="K587" s="378"/>
    </row>
    <row r="588" spans="1:19" ht="20.100000000000001" customHeight="1">
      <c r="A588" s="551"/>
      <c r="B588" s="194" t="str">
        <f>A587&amp;"-"&amp;"اوج بار"</f>
        <v>-اوج بار</v>
      </c>
      <c r="C588" s="198"/>
      <c r="D588" s="198"/>
      <c r="E588" s="199"/>
      <c r="F588" s="199"/>
      <c r="G588" s="197"/>
      <c r="H588" s="198"/>
      <c r="I588" s="199"/>
      <c r="J588" s="198"/>
      <c r="K588" s="378"/>
    </row>
    <row r="589" spans="1:19" ht="20.100000000000001" customHeight="1">
      <c r="A589" s="551"/>
      <c r="B589" s="194" t="str">
        <f>A587&amp;"-"&amp;"میان باری"</f>
        <v>-میان باری</v>
      </c>
      <c r="C589" s="198"/>
      <c r="D589" s="198"/>
      <c r="E589" s="199"/>
      <c r="F589" s="199"/>
      <c r="G589" s="197"/>
      <c r="H589" s="198"/>
      <c r="I589" s="199"/>
      <c r="J589" s="198"/>
      <c r="K589" s="378"/>
    </row>
    <row r="590" spans="1:19" ht="20.100000000000001" customHeight="1">
      <c r="A590" s="551"/>
      <c r="B590" s="194" t="str">
        <f>A587&amp;"-"&amp;"کم باری"</f>
        <v>-کم باری</v>
      </c>
      <c r="C590" s="198"/>
      <c r="D590" s="198"/>
      <c r="E590" s="199"/>
      <c r="F590" s="199"/>
      <c r="G590" s="197"/>
      <c r="H590" s="198"/>
      <c r="I590" s="199"/>
      <c r="J590" s="198"/>
      <c r="K590" s="378"/>
    </row>
    <row r="591" spans="1:19" ht="20.100000000000001" customHeight="1">
      <c r="A591" s="551"/>
      <c r="B591" s="194" t="str">
        <f>A587&amp;"-"&amp;"راکتیو"</f>
        <v>-راکتیو</v>
      </c>
      <c r="C591" s="198"/>
      <c r="D591" s="198"/>
      <c r="E591" s="199"/>
      <c r="F591" s="199"/>
      <c r="G591" s="197"/>
      <c r="H591" s="198"/>
      <c r="I591" s="199"/>
      <c r="J591" s="198"/>
      <c r="K591" s="378"/>
    </row>
    <row r="592" spans="1:19" ht="20.100000000000001" customHeight="1">
      <c r="A592" s="551"/>
      <c r="B592" s="194" t="str">
        <f>A587&amp;"-"&amp;"آب"</f>
        <v>-آب</v>
      </c>
      <c r="C592" s="198"/>
      <c r="D592" s="198"/>
      <c r="E592" s="199"/>
      <c r="F592" s="199"/>
      <c r="G592" s="197"/>
      <c r="H592" s="198"/>
      <c r="I592" s="199"/>
      <c r="J592" s="198"/>
      <c r="K592" s="378"/>
    </row>
    <row r="593" spans="1:19" ht="20.100000000000001" customHeight="1">
      <c r="A593" s="552"/>
      <c r="B593" s="215" t="str">
        <f>A587&amp;"-"&amp;"گاز"</f>
        <v>-گاز</v>
      </c>
      <c r="C593" s="208"/>
      <c r="D593" s="208"/>
      <c r="E593" s="216"/>
      <c r="F593" s="216"/>
      <c r="G593" s="217"/>
      <c r="H593" s="208"/>
      <c r="I593" s="216"/>
      <c r="J593" s="208"/>
      <c r="K593" s="378"/>
    </row>
    <row r="594" spans="1:19" ht="20.100000000000001" customHeight="1">
      <c r="A594" s="114"/>
      <c r="B594" s="114"/>
      <c r="C594" s="193"/>
      <c r="D594" s="193"/>
      <c r="E594" s="193"/>
      <c r="F594" s="193"/>
      <c r="G594" s="193"/>
      <c r="H594" s="193"/>
      <c r="I594" s="374"/>
      <c r="J594" s="193"/>
      <c r="K594" s="374"/>
      <c r="L594" s="374"/>
      <c r="M594" s="374"/>
      <c r="N594" s="374"/>
      <c r="O594" s="374"/>
      <c r="P594" s="374"/>
      <c r="Q594" s="374"/>
      <c r="R594" s="374"/>
      <c r="S594" s="374"/>
    </row>
    <row r="595" spans="1:19" ht="20.100000000000001" customHeight="1">
      <c r="A595" s="551"/>
      <c r="B595" s="194" t="str">
        <f>A595&amp;"-"&amp;"کل مصرف"</f>
        <v>-کل مصرف</v>
      </c>
      <c r="C595" s="198"/>
      <c r="D595" s="198"/>
      <c r="E595" s="199"/>
      <c r="F595" s="199"/>
      <c r="G595" s="197"/>
      <c r="H595" s="198"/>
      <c r="I595" s="199"/>
      <c r="J595" s="198"/>
      <c r="K595" s="378"/>
    </row>
    <row r="596" spans="1:19" ht="20.100000000000001" customHeight="1">
      <c r="A596" s="551"/>
      <c r="B596" s="194" t="str">
        <f>A595&amp;"-"&amp;"اوج بار"</f>
        <v>-اوج بار</v>
      </c>
      <c r="C596" s="198"/>
      <c r="D596" s="198"/>
      <c r="E596" s="199"/>
      <c r="F596" s="199"/>
      <c r="G596" s="197"/>
      <c r="H596" s="198"/>
      <c r="I596" s="199"/>
      <c r="J596" s="198"/>
      <c r="K596" s="378"/>
    </row>
    <row r="597" spans="1:19" ht="20.100000000000001" customHeight="1">
      <c r="A597" s="551"/>
      <c r="B597" s="194" t="str">
        <f>A595&amp;"-"&amp;"میان باری"</f>
        <v>-میان باری</v>
      </c>
      <c r="C597" s="198"/>
      <c r="D597" s="198"/>
      <c r="E597" s="199"/>
      <c r="F597" s="199"/>
      <c r="G597" s="197"/>
      <c r="H597" s="198"/>
      <c r="I597" s="199"/>
      <c r="J597" s="198"/>
      <c r="K597" s="378"/>
    </row>
    <row r="598" spans="1:19" ht="20.100000000000001" customHeight="1">
      <c r="A598" s="551"/>
      <c r="B598" s="194" t="str">
        <f>A595&amp;"-"&amp;"کم باری"</f>
        <v>-کم باری</v>
      </c>
      <c r="C598" s="198"/>
      <c r="D598" s="198"/>
      <c r="E598" s="199"/>
      <c r="F598" s="199"/>
      <c r="G598" s="197"/>
      <c r="H598" s="198"/>
      <c r="I598" s="199"/>
      <c r="J598" s="198"/>
      <c r="K598" s="378"/>
    </row>
    <row r="599" spans="1:19" ht="20.100000000000001" customHeight="1">
      <c r="A599" s="551"/>
      <c r="B599" s="194" t="str">
        <f>A595&amp;"-"&amp;"راکتیو"</f>
        <v>-راکتیو</v>
      </c>
      <c r="C599" s="198"/>
      <c r="D599" s="198"/>
      <c r="E599" s="199"/>
      <c r="F599" s="199"/>
      <c r="G599" s="197"/>
      <c r="H599" s="198"/>
      <c r="I599" s="199"/>
      <c r="J599" s="198"/>
      <c r="K599" s="378"/>
    </row>
    <row r="600" spans="1:19" ht="20.100000000000001" customHeight="1">
      <c r="A600" s="551"/>
      <c r="B600" s="194" t="str">
        <f>A595&amp;"-"&amp;"آب"</f>
        <v>-آب</v>
      </c>
      <c r="C600" s="198"/>
      <c r="D600" s="198"/>
      <c r="E600" s="199"/>
      <c r="F600" s="199"/>
      <c r="G600" s="197"/>
      <c r="H600" s="198"/>
      <c r="I600" s="199"/>
      <c r="J600" s="198"/>
      <c r="K600" s="378"/>
    </row>
    <row r="601" spans="1:19" ht="20.100000000000001" customHeight="1">
      <c r="A601" s="552"/>
      <c r="B601" s="215" t="str">
        <f>A595&amp;"-"&amp;"گاز"</f>
        <v>-گاز</v>
      </c>
      <c r="C601" s="208"/>
      <c r="D601" s="208"/>
      <c r="E601" s="216"/>
      <c r="F601" s="216"/>
      <c r="G601" s="217"/>
      <c r="H601" s="208"/>
      <c r="I601" s="216"/>
      <c r="J601" s="208"/>
      <c r="K601" s="378"/>
    </row>
    <row r="602" spans="1:19" ht="20.100000000000001" customHeight="1">
      <c r="A602" s="114"/>
      <c r="B602" s="114"/>
      <c r="C602" s="193"/>
      <c r="D602" s="193"/>
      <c r="E602" s="193"/>
      <c r="F602" s="193"/>
      <c r="G602" s="193"/>
      <c r="H602" s="193"/>
      <c r="I602" s="374"/>
      <c r="J602" s="193"/>
      <c r="K602" s="374"/>
      <c r="L602" s="374"/>
      <c r="M602" s="374"/>
      <c r="N602" s="374"/>
      <c r="O602" s="374"/>
      <c r="P602" s="374"/>
      <c r="Q602" s="374"/>
      <c r="R602" s="374"/>
      <c r="S602" s="374"/>
    </row>
    <row r="603" spans="1:19" ht="20.100000000000001" customHeight="1">
      <c r="A603" s="551"/>
      <c r="B603" s="194" t="str">
        <f>A603&amp;"-"&amp;"کل مصرف"</f>
        <v>-کل مصرف</v>
      </c>
      <c r="C603" s="198"/>
      <c r="D603" s="198"/>
      <c r="E603" s="199"/>
      <c r="F603" s="199"/>
      <c r="G603" s="197"/>
      <c r="H603" s="198"/>
      <c r="I603" s="199"/>
      <c r="J603" s="198"/>
      <c r="K603" s="378"/>
    </row>
    <row r="604" spans="1:19" ht="20.100000000000001" customHeight="1">
      <c r="A604" s="551"/>
      <c r="B604" s="194" t="str">
        <f>A603&amp;"-"&amp;"اوج بار"</f>
        <v>-اوج بار</v>
      </c>
      <c r="C604" s="198"/>
      <c r="D604" s="198"/>
      <c r="E604" s="199"/>
      <c r="F604" s="199"/>
      <c r="G604" s="197"/>
      <c r="H604" s="198"/>
      <c r="I604" s="199"/>
      <c r="J604" s="198"/>
      <c r="K604" s="378"/>
    </row>
    <row r="605" spans="1:19" ht="20.100000000000001" customHeight="1">
      <c r="A605" s="551"/>
      <c r="B605" s="194" t="str">
        <f>A603&amp;"-"&amp;"میان باری"</f>
        <v>-میان باری</v>
      </c>
      <c r="C605" s="198"/>
      <c r="D605" s="198"/>
      <c r="E605" s="199"/>
      <c r="F605" s="199"/>
      <c r="G605" s="197"/>
      <c r="H605" s="198"/>
      <c r="I605" s="199"/>
      <c r="J605" s="198"/>
      <c r="K605" s="378"/>
    </row>
    <row r="606" spans="1:19" ht="20.100000000000001" customHeight="1">
      <c r="A606" s="551"/>
      <c r="B606" s="194" t="str">
        <f>A603&amp;"-"&amp;"کم باری"</f>
        <v>-کم باری</v>
      </c>
      <c r="C606" s="198"/>
      <c r="D606" s="198"/>
      <c r="E606" s="199"/>
      <c r="F606" s="199"/>
      <c r="G606" s="197"/>
      <c r="H606" s="198"/>
      <c r="I606" s="199"/>
      <c r="J606" s="198"/>
      <c r="K606" s="378"/>
    </row>
    <row r="607" spans="1:19" ht="20.100000000000001" customHeight="1">
      <c r="A607" s="551"/>
      <c r="B607" s="194" t="str">
        <f>A603&amp;"-"&amp;"راکتیو"</f>
        <v>-راکتیو</v>
      </c>
      <c r="C607" s="198"/>
      <c r="D607" s="198"/>
      <c r="E607" s="199"/>
      <c r="F607" s="199"/>
      <c r="G607" s="197"/>
      <c r="H607" s="198"/>
      <c r="I607" s="199"/>
      <c r="J607" s="198"/>
      <c r="K607" s="378"/>
    </row>
    <row r="608" spans="1:19" ht="20.100000000000001" customHeight="1">
      <c r="A608" s="551"/>
      <c r="B608" s="194" t="str">
        <f>A603&amp;"-"&amp;"آب"</f>
        <v>-آب</v>
      </c>
      <c r="C608" s="198"/>
      <c r="D608" s="198"/>
      <c r="E608" s="199"/>
      <c r="F608" s="199"/>
      <c r="G608" s="197"/>
      <c r="H608" s="198"/>
      <c r="I608" s="199"/>
      <c r="J608" s="198"/>
      <c r="K608" s="378"/>
    </row>
    <row r="609" spans="1:19" ht="20.100000000000001" customHeight="1">
      <c r="A609" s="552"/>
      <c r="B609" s="215" t="str">
        <f>A603&amp;"-"&amp;"گاز"</f>
        <v>-گاز</v>
      </c>
      <c r="C609" s="208"/>
      <c r="D609" s="208"/>
      <c r="E609" s="216"/>
      <c r="F609" s="216"/>
      <c r="G609" s="217"/>
      <c r="H609" s="208"/>
      <c r="I609" s="216"/>
      <c r="J609" s="208"/>
      <c r="K609" s="378"/>
    </row>
    <row r="610" spans="1:19" ht="20.100000000000001" customHeight="1">
      <c r="A610" s="114"/>
      <c r="B610" s="114"/>
      <c r="C610" s="193"/>
      <c r="D610" s="193"/>
      <c r="E610" s="193"/>
      <c r="F610" s="193"/>
      <c r="G610" s="193"/>
      <c r="H610" s="193"/>
      <c r="I610" s="374"/>
      <c r="J610" s="193"/>
      <c r="K610" s="374"/>
      <c r="L610" s="374"/>
      <c r="M610" s="374"/>
      <c r="N610" s="374"/>
      <c r="O610" s="374"/>
      <c r="P610" s="374"/>
      <c r="Q610" s="374"/>
      <c r="R610" s="374"/>
      <c r="S610" s="374"/>
    </row>
    <row r="611" spans="1:19" ht="20.100000000000001" customHeight="1">
      <c r="A611" s="551"/>
      <c r="B611" s="194" t="str">
        <f>A611&amp;"-"&amp;"کل مصرف"</f>
        <v>-کل مصرف</v>
      </c>
      <c r="C611" s="198"/>
      <c r="D611" s="198"/>
      <c r="E611" s="199"/>
      <c r="F611" s="199"/>
      <c r="G611" s="197"/>
      <c r="H611" s="198"/>
      <c r="I611" s="199"/>
      <c r="J611" s="198"/>
      <c r="K611" s="378"/>
    </row>
    <row r="612" spans="1:19" ht="20.100000000000001" customHeight="1">
      <c r="A612" s="551"/>
      <c r="B612" s="194" t="str">
        <f>A611&amp;"-"&amp;"اوج بار"</f>
        <v>-اوج بار</v>
      </c>
      <c r="C612" s="198"/>
      <c r="D612" s="198"/>
      <c r="E612" s="199"/>
      <c r="F612" s="199"/>
      <c r="G612" s="197"/>
      <c r="H612" s="198"/>
      <c r="I612" s="199"/>
      <c r="J612" s="198"/>
      <c r="K612" s="378"/>
    </row>
    <row r="613" spans="1:19" ht="20.100000000000001" customHeight="1">
      <c r="A613" s="551"/>
      <c r="B613" s="194" t="str">
        <f>A611&amp;"-"&amp;"میان باری"</f>
        <v>-میان باری</v>
      </c>
      <c r="C613" s="198"/>
      <c r="D613" s="198"/>
      <c r="E613" s="199"/>
      <c r="F613" s="199"/>
      <c r="G613" s="197"/>
      <c r="H613" s="198"/>
      <c r="I613" s="199"/>
      <c r="J613" s="198"/>
      <c r="K613" s="378"/>
    </row>
    <row r="614" spans="1:19" ht="20.100000000000001" customHeight="1">
      <c r="A614" s="551"/>
      <c r="B614" s="194" t="str">
        <f>A611&amp;"-"&amp;"کم باری"</f>
        <v>-کم باری</v>
      </c>
      <c r="C614" s="198"/>
      <c r="D614" s="198"/>
      <c r="E614" s="199"/>
      <c r="F614" s="199"/>
      <c r="G614" s="197"/>
      <c r="H614" s="198"/>
      <c r="I614" s="199"/>
      <c r="J614" s="198"/>
      <c r="K614" s="378"/>
    </row>
    <row r="615" spans="1:19" ht="20.100000000000001" customHeight="1">
      <c r="A615" s="551"/>
      <c r="B615" s="194" t="str">
        <f>A611&amp;"-"&amp;"راکتیو"</f>
        <v>-راکتیو</v>
      </c>
      <c r="C615" s="198"/>
      <c r="D615" s="198"/>
      <c r="E615" s="199"/>
      <c r="F615" s="199"/>
      <c r="G615" s="197"/>
      <c r="H615" s="198"/>
      <c r="I615" s="199"/>
      <c r="J615" s="198"/>
      <c r="K615" s="378"/>
    </row>
    <row r="616" spans="1:19" ht="20.100000000000001" customHeight="1">
      <c r="A616" s="551"/>
      <c r="B616" s="194" t="str">
        <f>A611&amp;"-"&amp;"آب"</f>
        <v>-آب</v>
      </c>
      <c r="C616" s="198"/>
      <c r="D616" s="198"/>
      <c r="E616" s="199"/>
      <c r="F616" s="199"/>
      <c r="G616" s="197"/>
      <c r="H616" s="198"/>
      <c r="I616" s="199"/>
      <c r="J616" s="198"/>
      <c r="K616" s="378"/>
    </row>
    <row r="617" spans="1:19" ht="20.100000000000001" customHeight="1">
      <c r="A617" s="552"/>
      <c r="B617" s="215" t="str">
        <f>A611&amp;"-"&amp;"گاز"</f>
        <v>-گاز</v>
      </c>
      <c r="C617" s="208"/>
      <c r="D617" s="208"/>
      <c r="E617" s="216"/>
      <c r="F617" s="216"/>
      <c r="G617" s="217"/>
      <c r="H617" s="208"/>
      <c r="I617" s="216"/>
      <c r="J617" s="208"/>
      <c r="K617" s="378"/>
    </row>
    <row r="618" spans="1:19" ht="20.100000000000001" customHeight="1">
      <c r="A618" s="114"/>
      <c r="B618" s="114"/>
      <c r="C618" s="193"/>
      <c r="D618" s="193"/>
      <c r="E618" s="193"/>
      <c r="F618" s="193"/>
      <c r="G618" s="193"/>
      <c r="H618" s="193"/>
      <c r="I618" s="374"/>
      <c r="J618" s="193"/>
      <c r="K618" s="374"/>
      <c r="L618" s="374"/>
      <c r="M618" s="374"/>
      <c r="N618" s="374"/>
      <c r="O618" s="374"/>
      <c r="P618" s="374"/>
      <c r="Q618" s="374"/>
      <c r="R618" s="374"/>
      <c r="S618" s="374"/>
    </row>
    <row r="619" spans="1:19" ht="20.100000000000001" customHeight="1">
      <c r="A619" s="551"/>
      <c r="B619" s="194" t="str">
        <f>A619&amp;"-"&amp;"کل مصرف"</f>
        <v>-کل مصرف</v>
      </c>
      <c r="C619" s="198"/>
      <c r="D619" s="198"/>
      <c r="E619" s="199"/>
      <c r="F619" s="199"/>
      <c r="G619" s="197"/>
      <c r="H619" s="198"/>
      <c r="I619" s="199"/>
      <c r="J619" s="198"/>
      <c r="K619" s="378"/>
    </row>
    <row r="620" spans="1:19" ht="20.100000000000001" customHeight="1">
      <c r="A620" s="551"/>
      <c r="B620" s="194" t="str">
        <f>A619&amp;"-"&amp;"اوج بار"</f>
        <v>-اوج بار</v>
      </c>
      <c r="C620" s="198"/>
      <c r="D620" s="198"/>
      <c r="E620" s="199"/>
      <c r="F620" s="199"/>
      <c r="G620" s="197"/>
      <c r="H620" s="198"/>
      <c r="I620" s="199"/>
      <c r="J620" s="198"/>
      <c r="K620" s="378"/>
    </row>
    <row r="621" spans="1:19" ht="20.100000000000001" customHeight="1">
      <c r="A621" s="551"/>
      <c r="B621" s="194" t="str">
        <f>A619&amp;"-"&amp;"میان باری"</f>
        <v>-میان باری</v>
      </c>
      <c r="C621" s="198"/>
      <c r="D621" s="198"/>
      <c r="E621" s="199"/>
      <c r="F621" s="199"/>
      <c r="G621" s="197"/>
      <c r="H621" s="198"/>
      <c r="I621" s="199"/>
      <c r="J621" s="198"/>
      <c r="K621" s="378"/>
    </row>
    <row r="622" spans="1:19" ht="20.100000000000001" customHeight="1">
      <c r="A622" s="551"/>
      <c r="B622" s="194" t="str">
        <f>A619&amp;"-"&amp;"کم باری"</f>
        <v>-کم باری</v>
      </c>
      <c r="C622" s="198"/>
      <c r="D622" s="198"/>
      <c r="E622" s="199"/>
      <c r="F622" s="199"/>
      <c r="G622" s="197"/>
      <c r="H622" s="198"/>
      <c r="I622" s="199"/>
      <c r="J622" s="198"/>
      <c r="K622" s="378"/>
    </row>
    <row r="623" spans="1:19" ht="20.100000000000001" customHeight="1">
      <c r="A623" s="551"/>
      <c r="B623" s="194" t="str">
        <f>A619&amp;"-"&amp;"راکتیو"</f>
        <v>-راکتیو</v>
      </c>
      <c r="C623" s="198"/>
      <c r="D623" s="198"/>
      <c r="E623" s="199"/>
      <c r="F623" s="199"/>
      <c r="G623" s="197"/>
      <c r="H623" s="198"/>
      <c r="I623" s="199"/>
      <c r="J623" s="198"/>
      <c r="K623" s="378"/>
    </row>
    <row r="624" spans="1:19" ht="20.100000000000001" customHeight="1">
      <c r="A624" s="551"/>
      <c r="B624" s="194" t="str">
        <f>A619&amp;"-"&amp;"آب"</f>
        <v>-آب</v>
      </c>
      <c r="C624" s="198"/>
      <c r="D624" s="198"/>
      <c r="E624" s="199"/>
      <c r="F624" s="199"/>
      <c r="G624" s="197"/>
      <c r="H624" s="198"/>
      <c r="I624" s="199"/>
      <c r="J624" s="198"/>
      <c r="K624" s="378"/>
    </row>
    <row r="625" spans="1:19" ht="20.100000000000001" customHeight="1">
      <c r="A625" s="552"/>
      <c r="B625" s="215" t="str">
        <f>A619&amp;"-"&amp;"گاز"</f>
        <v>-گاز</v>
      </c>
      <c r="C625" s="208"/>
      <c r="D625" s="208"/>
      <c r="E625" s="216"/>
      <c r="F625" s="216"/>
      <c r="G625" s="217"/>
      <c r="H625" s="208"/>
      <c r="I625" s="216"/>
      <c r="J625" s="208"/>
      <c r="K625" s="378"/>
    </row>
    <row r="626" spans="1:19" ht="20.100000000000001" customHeight="1">
      <c r="A626" s="114"/>
      <c r="B626" s="114"/>
      <c r="C626" s="193"/>
      <c r="D626" s="193"/>
      <c r="E626" s="193"/>
      <c r="F626" s="193"/>
      <c r="G626" s="193"/>
      <c r="H626" s="193"/>
      <c r="I626" s="374"/>
      <c r="J626" s="193"/>
      <c r="K626" s="374"/>
      <c r="L626" s="374"/>
      <c r="M626" s="374"/>
      <c r="N626" s="374"/>
      <c r="O626" s="374"/>
      <c r="P626" s="374"/>
      <c r="Q626" s="374"/>
      <c r="R626" s="374"/>
      <c r="S626" s="374"/>
    </row>
    <row r="627" spans="1:19" ht="20.100000000000001" customHeight="1">
      <c r="A627" s="551"/>
      <c r="B627" s="194" t="str">
        <f>A627&amp;"-"&amp;"کل مصرف"</f>
        <v>-کل مصرف</v>
      </c>
      <c r="C627" s="198"/>
      <c r="D627" s="198"/>
      <c r="E627" s="199"/>
      <c r="F627" s="199"/>
      <c r="G627" s="197"/>
      <c r="H627" s="198"/>
      <c r="I627" s="199"/>
      <c r="J627" s="198"/>
      <c r="K627" s="378"/>
    </row>
    <row r="628" spans="1:19" ht="20.100000000000001" customHeight="1">
      <c r="A628" s="551"/>
      <c r="B628" s="194" t="str">
        <f>A627&amp;"-"&amp;"اوج بار"</f>
        <v>-اوج بار</v>
      </c>
      <c r="C628" s="198"/>
      <c r="D628" s="198"/>
      <c r="E628" s="199"/>
      <c r="F628" s="199"/>
      <c r="G628" s="197"/>
      <c r="H628" s="198"/>
      <c r="I628" s="199"/>
      <c r="J628" s="198"/>
      <c r="K628" s="378"/>
    </row>
    <row r="629" spans="1:19" ht="20.100000000000001" customHeight="1">
      <c r="A629" s="551"/>
      <c r="B629" s="194" t="str">
        <f>A627&amp;"-"&amp;"میان باری"</f>
        <v>-میان باری</v>
      </c>
      <c r="C629" s="198"/>
      <c r="D629" s="198"/>
      <c r="E629" s="199"/>
      <c r="F629" s="199"/>
      <c r="G629" s="197"/>
      <c r="H629" s="198"/>
      <c r="I629" s="199"/>
      <c r="J629" s="198"/>
      <c r="K629" s="378"/>
    </row>
    <row r="630" spans="1:19" ht="20.100000000000001" customHeight="1">
      <c r="A630" s="551"/>
      <c r="B630" s="194" t="str">
        <f>A627&amp;"-"&amp;"کم باری"</f>
        <v>-کم باری</v>
      </c>
      <c r="C630" s="198"/>
      <c r="D630" s="198"/>
      <c r="E630" s="199"/>
      <c r="F630" s="199"/>
      <c r="G630" s="197"/>
      <c r="H630" s="198"/>
      <c r="I630" s="199"/>
      <c r="J630" s="198"/>
      <c r="K630" s="378"/>
    </row>
    <row r="631" spans="1:19" ht="20.100000000000001" customHeight="1">
      <c r="A631" s="551"/>
      <c r="B631" s="194" t="str">
        <f>A627&amp;"-"&amp;"راکتیو"</f>
        <v>-راکتیو</v>
      </c>
      <c r="C631" s="198"/>
      <c r="D631" s="198"/>
      <c r="E631" s="199"/>
      <c r="F631" s="199"/>
      <c r="G631" s="197"/>
      <c r="H631" s="198"/>
      <c r="I631" s="199"/>
      <c r="J631" s="198"/>
      <c r="K631" s="378"/>
    </row>
    <row r="632" spans="1:19" ht="20.100000000000001" customHeight="1">
      <c r="A632" s="551"/>
      <c r="B632" s="194" t="str">
        <f>A627&amp;"-"&amp;"آب"</f>
        <v>-آب</v>
      </c>
      <c r="C632" s="198"/>
      <c r="D632" s="198"/>
      <c r="E632" s="199"/>
      <c r="F632" s="199"/>
      <c r="G632" s="197"/>
      <c r="H632" s="198"/>
      <c r="I632" s="199"/>
      <c r="J632" s="198"/>
      <c r="K632" s="378"/>
    </row>
    <row r="633" spans="1:19" ht="20.100000000000001" customHeight="1">
      <c r="A633" s="552"/>
      <c r="B633" s="215" t="str">
        <f>A627&amp;"-"&amp;"گاز"</f>
        <v>-گاز</v>
      </c>
      <c r="C633" s="208"/>
      <c r="D633" s="208"/>
      <c r="E633" s="216"/>
      <c r="F633" s="216"/>
      <c r="G633" s="217"/>
      <c r="H633" s="208"/>
      <c r="I633" s="216"/>
      <c r="J633" s="208"/>
      <c r="K633" s="378"/>
    </row>
    <row r="634" spans="1:19" ht="20.100000000000001" customHeight="1">
      <c r="A634" s="114"/>
      <c r="B634" s="114"/>
      <c r="C634" s="193"/>
      <c r="D634" s="193"/>
      <c r="E634" s="193"/>
      <c r="F634" s="193"/>
      <c r="G634" s="193"/>
      <c r="H634" s="193"/>
      <c r="I634" s="374"/>
      <c r="J634" s="193"/>
      <c r="K634" s="374"/>
      <c r="L634" s="374"/>
      <c r="M634" s="374"/>
      <c r="N634" s="374"/>
      <c r="O634" s="374"/>
      <c r="P634" s="374"/>
      <c r="Q634" s="374"/>
      <c r="R634" s="374"/>
      <c r="S634" s="374"/>
    </row>
    <row r="635" spans="1:19" ht="20.100000000000001" customHeight="1">
      <c r="A635" s="551"/>
      <c r="B635" s="194" t="str">
        <f>A635&amp;"-"&amp;"کل مصرف"</f>
        <v>-کل مصرف</v>
      </c>
      <c r="C635" s="198"/>
      <c r="D635" s="198"/>
      <c r="E635" s="199"/>
      <c r="F635" s="199"/>
      <c r="G635" s="197"/>
      <c r="H635" s="198"/>
      <c r="I635" s="199"/>
      <c r="J635" s="198"/>
      <c r="K635" s="378"/>
    </row>
    <row r="636" spans="1:19" ht="20.100000000000001" customHeight="1">
      <c r="A636" s="551"/>
      <c r="B636" s="194" t="str">
        <f>A635&amp;"-"&amp;"اوج بار"</f>
        <v>-اوج بار</v>
      </c>
      <c r="C636" s="198"/>
      <c r="D636" s="198"/>
      <c r="E636" s="199"/>
      <c r="F636" s="199"/>
      <c r="G636" s="197"/>
      <c r="H636" s="198"/>
      <c r="I636" s="199"/>
      <c r="J636" s="198"/>
      <c r="K636" s="378"/>
    </row>
    <row r="637" spans="1:19" ht="20.100000000000001" customHeight="1">
      <c r="A637" s="551"/>
      <c r="B637" s="194" t="str">
        <f>A635&amp;"-"&amp;"میان باری"</f>
        <v>-میان باری</v>
      </c>
      <c r="C637" s="198"/>
      <c r="D637" s="198"/>
      <c r="E637" s="199"/>
      <c r="F637" s="199"/>
      <c r="G637" s="197"/>
      <c r="H637" s="198"/>
      <c r="I637" s="199"/>
      <c r="J637" s="198"/>
      <c r="K637" s="378"/>
    </row>
    <row r="638" spans="1:19" ht="20.100000000000001" customHeight="1">
      <c r="A638" s="551"/>
      <c r="B638" s="194" t="str">
        <f>A635&amp;"-"&amp;"کم باری"</f>
        <v>-کم باری</v>
      </c>
      <c r="C638" s="198"/>
      <c r="D638" s="198"/>
      <c r="E638" s="199"/>
      <c r="F638" s="199"/>
      <c r="G638" s="197"/>
      <c r="H638" s="198"/>
      <c r="I638" s="199"/>
      <c r="J638" s="198"/>
      <c r="K638" s="378"/>
    </row>
    <row r="639" spans="1:19" ht="20.100000000000001" customHeight="1">
      <c r="A639" s="551"/>
      <c r="B639" s="194" t="str">
        <f>A635&amp;"-"&amp;"راکتیو"</f>
        <v>-راکتیو</v>
      </c>
      <c r="C639" s="198"/>
      <c r="D639" s="198"/>
      <c r="E639" s="199"/>
      <c r="F639" s="199"/>
      <c r="G639" s="197"/>
      <c r="H639" s="198"/>
      <c r="I639" s="199"/>
      <c r="J639" s="198"/>
      <c r="K639" s="378"/>
    </row>
    <row r="640" spans="1:19" ht="20.100000000000001" customHeight="1">
      <c r="A640" s="551"/>
      <c r="B640" s="194" t="str">
        <f>A635&amp;"-"&amp;"آب"</f>
        <v>-آب</v>
      </c>
      <c r="C640" s="198"/>
      <c r="D640" s="198"/>
      <c r="E640" s="199"/>
      <c r="F640" s="199"/>
      <c r="G640" s="197"/>
      <c r="H640" s="198"/>
      <c r="I640" s="199"/>
      <c r="J640" s="198"/>
      <c r="K640" s="378"/>
    </row>
    <row r="641" spans="1:19" ht="20.100000000000001" customHeight="1">
      <c r="A641" s="552"/>
      <c r="B641" s="215" t="str">
        <f>A635&amp;"-"&amp;"گاز"</f>
        <v>-گاز</v>
      </c>
      <c r="C641" s="208"/>
      <c r="D641" s="208"/>
      <c r="E641" s="216"/>
      <c r="F641" s="216"/>
      <c r="G641" s="217"/>
      <c r="H641" s="208"/>
      <c r="I641" s="216"/>
      <c r="J641" s="208"/>
      <c r="K641" s="378"/>
    </row>
    <row r="642" spans="1:19" ht="20.100000000000001" customHeight="1">
      <c r="A642" s="114"/>
      <c r="B642" s="114"/>
      <c r="C642" s="193"/>
      <c r="D642" s="193"/>
      <c r="E642" s="193"/>
      <c r="F642" s="193"/>
      <c r="G642" s="193"/>
      <c r="H642" s="193"/>
      <c r="I642" s="374"/>
      <c r="J642" s="193"/>
      <c r="K642" s="374"/>
      <c r="L642" s="374"/>
      <c r="M642" s="374"/>
      <c r="N642" s="374"/>
      <c r="O642" s="374"/>
      <c r="P642" s="374"/>
      <c r="Q642" s="374"/>
      <c r="R642" s="374"/>
      <c r="S642" s="374"/>
    </row>
    <row r="643" spans="1:19" ht="20.100000000000001" customHeight="1">
      <c r="A643" s="551"/>
      <c r="B643" s="194" t="str">
        <f>A643&amp;"-"&amp;"کل مصرف"</f>
        <v>-کل مصرف</v>
      </c>
      <c r="C643" s="198"/>
      <c r="D643" s="198"/>
      <c r="E643" s="199"/>
      <c r="F643" s="199"/>
      <c r="G643" s="197"/>
      <c r="H643" s="198"/>
      <c r="I643" s="199"/>
      <c r="J643" s="198"/>
      <c r="K643" s="378"/>
    </row>
    <row r="644" spans="1:19" ht="20.100000000000001" customHeight="1">
      <c r="A644" s="551"/>
      <c r="B644" s="194" t="str">
        <f>A643&amp;"-"&amp;"اوج بار"</f>
        <v>-اوج بار</v>
      </c>
      <c r="C644" s="198"/>
      <c r="D644" s="198"/>
      <c r="E644" s="199"/>
      <c r="F644" s="199"/>
      <c r="G644" s="197"/>
      <c r="H644" s="198"/>
      <c r="I644" s="199"/>
      <c r="J644" s="198"/>
      <c r="K644" s="378"/>
    </row>
    <row r="645" spans="1:19" ht="20.100000000000001" customHeight="1">
      <c r="A645" s="551"/>
      <c r="B645" s="194" t="str">
        <f>A643&amp;"-"&amp;"میان باری"</f>
        <v>-میان باری</v>
      </c>
      <c r="C645" s="198"/>
      <c r="D645" s="198"/>
      <c r="E645" s="199"/>
      <c r="F645" s="199"/>
      <c r="G645" s="197"/>
      <c r="H645" s="198"/>
      <c r="I645" s="199"/>
      <c r="J645" s="198"/>
      <c r="K645" s="378"/>
    </row>
    <row r="646" spans="1:19" ht="20.100000000000001" customHeight="1">
      <c r="A646" s="551"/>
      <c r="B646" s="194" t="str">
        <f>A643&amp;"-"&amp;"کم باری"</f>
        <v>-کم باری</v>
      </c>
      <c r="C646" s="198"/>
      <c r="D646" s="198"/>
      <c r="E646" s="199"/>
      <c r="F646" s="199"/>
      <c r="G646" s="197"/>
      <c r="H646" s="198"/>
      <c r="I646" s="199"/>
      <c r="J646" s="198"/>
      <c r="K646" s="378"/>
    </row>
    <row r="647" spans="1:19" ht="20.100000000000001" customHeight="1">
      <c r="A647" s="551"/>
      <c r="B647" s="194" t="str">
        <f>A643&amp;"-"&amp;"راکتیو"</f>
        <v>-راکتیو</v>
      </c>
      <c r="C647" s="198"/>
      <c r="D647" s="198"/>
      <c r="E647" s="199"/>
      <c r="F647" s="199"/>
      <c r="G647" s="197"/>
      <c r="H647" s="198"/>
      <c r="I647" s="199"/>
      <c r="J647" s="198"/>
      <c r="K647" s="378"/>
    </row>
    <row r="648" spans="1:19" ht="20.100000000000001" customHeight="1">
      <c r="A648" s="551"/>
      <c r="B648" s="194" t="str">
        <f>A643&amp;"-"&amp;"آب"</f>
        <v>-آب</v>
      </c>
      <c r="C648" s="198"/>
      <c r="D648" s="198"/>
      <c r="E648" s="199"/>
      <c r="F648" s="199"/>
      <c r="G648" s="197"/>
      <c r="H648" s="198"/>
      <c r="I648" s="199"/>
      <c r="J648" s="198"/>
      <c r="K648" s="378"/>
    </row>
    <row r="649" spans="1:19" ht="20.100000000000001" customHeight="1">
      <c r="A649" s="552"/>
      <c r="B649" s="215" t="str">
        <f>A643&amp;"-"&amp;"گاز"</f>
        <v>-گاز</v>
      </c>
      <c r="C649" s="208"/>
      <c r="D649" s="208"/>
      <c r="E649" s="216"/>
      <c r="F649" s="216"/>
      <c r="G649" s="217"/>
      <c r="H649" s="208"/>
      <c r="I649" s="216"/>
      <c r="J649" s="208"/>
      <c r="K649" s="378"/>
    </row>
    <row r="650" spans="1:19" ht="20.100000000000001" customHeight="1">
      <c r="A650" s="114"/>
      <c r="B650" s="114"/>
      <c r="C650" s="193"/>
      <c r="D650" s="193"/>
      <c r="E650" s="193"/>
      <c r="F650" s="193"/>
      <c r="G650" s="193"/>
      <c r="H650" s="193"/>
      <c r="I650" s="374"/>
      <c r="J650" s="193"/>
      <c r="K650" s="374"/>
      <c r="L650" s="374"/>
      <c r="M650" s="374"/>
      <c r="N650" s="374"/>
      <c r="O650" s="374"/>
      <c r="P650" s="374"/>
      <c r="Q650" s="374"/>
      <c r="R650" s="374"/>
      <c r="S650" s="374"/>
    </row>
    <row r="651" spans="1:19" ht="20.100000000000001" customHeight="1">
      <c r="A651" s="551"/>
      <c r="B651" s="194" t="str">
        <f>A651&amp;"-"&amp;"کل مصرف"</f>
        <v>-کل مصرف</v>
      </c>
      <c r="C651" s="198"/>
      <c r="D651" s="198"/>
      <c r="E651" s="199"/>
      <c r="F651" s="199"/>
      <c r="G651" s="197"/>
      <c r="H651" s="198"/>
      <c r="I651" s="199"/>
      <c r="J651" s="198"/>
      <c r="K651" s="378"/>
    </row>
    <row r="652" spans="1:19" ht="20.100000000000001" customHeight="1">
      <c r="A652" s="551"/>
      <c r="B652" s="194" t="str">
        <f>A651&amp;"-"&amp;"اوج بار"</f>
        <v>-اوج بار</v>
      </c>
      <c r="C652" s="198"/>
      <c r="D652" s="198"/>
      <c r="E652" s="199"/>
      <c r="F652" s="199"/>
      <c r="G652" s="197"/>
      <c r="H652" s="198"/>
      <c r="I652" s="199"/>
      <c r="J652" s="198"/>
      <c r="K652" s="378"/>
    </row>
    <row r="653" spans="1:19" ht="20.100000000000001" customHeight="1">
      <c r="A653" s="551"/>
      <c r="B653" s="194" t="str">
        <f>A651&amp;"-"&amp;"میان باری"</f>
        <v>-میان باری</v>
      </c>
      <c r="C653" s="198"/>
      <c r="D653" s="198"/>
      <c r="E653" s="199"/>
      <c r="F653" s="199"/>
      <c r="G653" s="197"/>
      <c r="H653" s="198"/>
      <c r="I653" s="199"/>
      <c r="J653" s="198"/>
      <c r="K653" s="378"/>
    </row>
    <row r="654" spans="1:19" ht="20.100000000000001" customHeight="1">
      <c r="A654" s="551"/>
      <c r="B654" s="194" t="str">
        <f>A651&amp;"-"&amp;"کم باری"</f>
        <v>-کم باری</v>
      </c>
      <c r="C654" s="198"/>
      <c r="D654" s="198"/>
      <c r="E654" s="199"/>
      <c r="F654" s="199"/>
      <c r="G654" s="197"/>
      <c r="H654" s="198"/>
      <c r="I654" s="199"/>
      <c r="J654" s="198"/>
      <c r="K654" s="378"/>
    </row>
    <row r="655" spans="1:19" ht="20.100000000000001" customHeight="1">
      <c r="A655" s="551"/>
      <c r="B655" s="194" t="str">
        <f>A651&amp;"-"&amp;"راکتیو"</f>
        <v>-راکتیو</v>
      </c>
      <c r="C655" s="198"/>
      <c r="D655" s="198"/>
      <c r="E655" s="199"/>
      <c r="F655" s="199"/>
      <c r="G655" s="197"/>
      <c r="H655" s="198"/>
      <c r="I655" s="199"/>
      <c r="J655" s="198"/>
      <c r="K655" s="378"/>
    </row>
    <row r="656" spans="1:19" ht="20.100000000000001" customHeight="1">
      <c r="A656" s="551"/>
      <c r="B656" s="194" t="str">
        <f>A651&amp;"-"&amp;"آب"</f>
        <v>-آب</v>
      </c>
      <c r="C656" s="198"/>
      <c r="D656" s="198"/>
      <c r="E656" s="199"/>
      <c r="F656" s="199"/>
      <c r="G656" s="197"/>
      <c r="H656" s="198"/>
      <c r="I656" s="199"/>
      <c r="J656" s="198"/>
      <c r="K656" s="378"/>
    </row>
    <row r="657" spans="1:19" ht="20.100000000000001" customHeight="1">
      <c r="A657" s="552"/>
      <c r="B657" s="215" t="str">
        <f>A651&amp;"-"&amp;"گاز"</f>
        <v>-گاز</v>
      </c>
      <c r="C657" s="208"/>
      <c r="D657" s="208"/>
      <c r="E657" s="216"/>
      <c r="F657" s="216"/>
      <c r="G657" s="217"/>
      <c r="H657" s="208"/>
      <c r="I657" s="216"/>
      <c r="J657" s="208"/>
      <c r="K657" s="378"/>
    </row>
    <row r="658" spans="1:19" ht="20.100000000000001" customHeight="1">
      <c r="A658" s="114"/>
      <c r="B658" s="114"/>
      <c r="C658" s="193"/>
      <c r="D658" s="193"/>
      <c r="E658" s="193"/>
      <c r="F658" s="193"/>
      <c r="G658" s="193"/>
      <c r="H658" s="193"/>
      <c r="I658" s="374"/>
      <c r="J658" s="193"/>
      <c r="K658" s="374"/>
      <c r="L658" s="374"/>
      <c r="M658" s="374"/>
      <c r="N658" s="374"/>
      <c r="O658" s="374"/>
      <c r="P658" s="374"/>
      <c r="Q658" s="374"/>
      <c r="R658" s="374"/>
      <c r="S658" s="374"/>
    </row>
    <row r="659" spans="1:19" ht="20.100000000000001" customHeight="1">
      <c r="A659" s="551"/>
      <c r="B659" s="194" t="str">
        <f>A659&amp;"-"&amp;"کل مصرف"</f>
        <v>-کل مصرف</v>
      </c>
      <c r="C659" s="198"/>
      <c r="D659" s="198"/>
      <c r="E659" s="199"/>
      <c r="F659" s="199"/>
      <c r="G659" s="197"/>
      <c r="H659" s="198"/>
      <c r="I659" s="199"/>
      <c r="J659" s="198"/>
      <c r="K659" s="378"/>
    </row>
    <row r="660" spans="1:19" ht="20.100000000000001" customHeight="1">
      <c r="A660" s="551"/>
      <c r="B660" s="194" t="str">
        <f>A659&amp;"-"&amp;"اوج بار"</f>
        <v>-اوج بار</v>
      </c>
      <c r="C660" s="198"/>
      <c r="D660" s="198"/>
      <c r="E660" s="199"/>
      <c r="F660" s="199"/>
      <c r="G660" s="197"/>
      <c r="H660" s="198"/>
      <c r="I660" s="199"/>
      <c r="J660" s="198"/>
      <c r="K660" s="378"/>
    </row>
    <row r="661" spans="1:19" ht="20.100000000000001" customHeight="1">
      <c r="A661" s="551"/>
      <c r="B661" s="194" t="str">
        <f>A659&amp;"-"&amp;"میان باری"</f>
        <v>-میان باری</v>
      </c>
      <c r="C661" s="198"/>
      <c r="D661" s="198"/>
      <c r="E661" s="199"/>
      <c r="F661" s="199"/>
      <c r="G661" s="197"/>
      <c r="H661" s="198"/>
      <c r="I661" s="199"/>
      <c r="J661" s="198"/>
      <c r="K661" s="378"/>
    </row>
    <row r="662" spans="1:19" ht="20.100000000000001" customHeight="1">
      <c r="A662" s="551"/>
      <c r="B662" s="194" t="str">
        <f>A659&amp;"-"&amp;"کم باری"</f>
        <v>-کم باری</v>
      </c>
      <c r="C662" s="198"/>
      <c r="D662" s="198"/>
      <c r="E662" s="199"/>
      <c r="F662" s="199"/>
      <c r="G662" s="197"/>
      <c r="H662" s="198"/>
      <c r="I662" s="199"/>
      <c r="J662" s="198"/>
      <c r="K662" s="378"/>
    </row>
    <row r="663" spans="1:19" ht="20.100000000000001" customHeight="1">
      <c r="A663" s="551"/>
      <c r="B663" s="194" t="str">
        <f>A659&amp;"-"&amp;"راکتیو"</f>
        <v>-راکتیو</v>
      </c>
      <c r="C663" s="198"/>
      <c r="D663" s="198"/>
      <c r="E663" s="199"/>
      <c r="F663" s="199"/>
      <c r="G663" s="197"/>
      <c r="H663" s="198"/>
      <c r="I663" s="199"/>
      <c r="J663" s="198"/>
      <c r="K663" s="378"/>
    </row>
    <row r="664" spans="1:19" ht="20.100000000000001" customHeight="1">
      <c r="A664" s="551"/>
      <c r="B664" s="194" t="str">
        <f>A659&amp;"-"&amp;"آب"</f>
        <v>-آب</v>
      </c>
      <c r="C664" s="198"/>
      <c r="D664" s="198"/>
      <c r="E664" s="199"/>
      <c r="F664" s="199"/>
      <c r="G664" s="197"/>
      <c r="H664" s="198"/>
      <c r="I664" s="199"/>
      <c r="J664" s="198"/>
      <c r="K664" s="378"/>
    </row>
    <row r="665" spans="1:19" ht="20.100000000000001" customHeight="1">
      <c r="A665" s="552"/>
      <c r="B665" s="215" t="str">
        <f>A659&amp;"-"&amp;"گاز"</f>
        <v>-گاز</v>
      </c>
      <c r="C665" s="208"/>
      <c r="D665" s="208"/>
      <c r="E665" s="216"/>
      <c r="F665" s="216"/>
      <c r="G665" s="217"/>
      <c r="H665" s="208"/>
      <c r="I665" s="216"/>
      <c r="J665" s="208"/>
      <c r="K665" s="378"/>
    </row>
    <row r="666" spans="1:19" ht="20.100000000000001" customHeight="1">
      <c r="A666" s="114"/>
      <c r="B666" s="114"/>
      <c r="C666" s="193"/>
      <c r="D666" s="193"/>
      <c r="E666" s="193"/>
      <c r="F666" s="193"/>
      <c r="G666" s="193"/>
      <c r="H666" s="193"/>
      <c r="I666" s="374"/>
      <c r="J666" s="193"/>
      <c r="K666" s="374"/>
      <c r="L666" s="374"/>
      <c r="M666" s="374"/>
      <c r="N666" s="374"/>
      <c r="O666" s="374"/>
      <c r="P666" s="374"/>
      <c r="Q666" s="374"/>
      <c r="R666" s="374"/>
      <c r="S666" s="374"/>
    </row>
    <row r="667" spans="1:19" ht="20.100000000000001" customHeight="1">
      <c r="A667" s="551"/>
      <c r="B667" s="194" t="str">
        <f>A667&amp;"-"&amp;"کل مصرف"</f>
        <v>-کل مصرف</v>
      </c>
      <c r="C667" s="198"/>
      <c r="D667" s="198"/>
      <c r="E667" s="199"/>
      <c r="F667" s="199"/>
      <c r="G667" s="197"/>
      <c r="H667" s="198"/>
      <c r="I667" s="199"/>
      <c r="J667" s="198"/>
      <c r="K667" s="378"/>
    </row>
    <row r="668" spans="1:19" ht="20.100000000000001" customHeight="1">
      <c r="A668" s="551"/>
      <c r="B668" s="194" t="str">
        <f>A667&amp;"-"&amp;"اوج بار"</f>
        <v>-اوج بار</v>
      </c>
      <c r="C668" s="198"/>
      <c r="D668" s="198"/>
      <c r="E668" s="199"/>
      <c r="F668" s="199"/>
      <c r="G668" s="197"/>
      <c r="H668" s="198"/>
      <c r="I668" s="199"/>
      <c r="J668" s="198"/>
      <c r="K668" s="378"/>
    </row>
    <row r="669" spans="1:19" ht="20.100000000000001" customHeight="1">
      <c r="A669" s="551"/>
      <c r="B669" s="194" t="str">
        <f>A667&amp;"-"&amp;"میان باری"</f>
        <v>-میان باری</v>
      </c>
      <c r="C669" s="198"/>
      <c r="D669" s="198"/>
      <c r="E669" s="199"/>
      <c r="F669" s="199"/>
      <c r="G669" s="197"/>
      <c r="H669" s="198"/>
      <c r="I669" s="199"/>
      <c r="J669" s="198"/>
      <c r="K669" s="378"/>
    </row>
    <row r="670" spans="1:19" ht="20.100000000000001" customHeight="1">
      <c r="A670" s="551"/>
      <c r="B670" s="194" t="str">
        <f>A667&amp;"-"&amp;"کم باری"</f>
        <v>-کم باری</v>
      </c>
      <c r="C670" s="198"/>
      <c r="D670" s="198"/>
      <c r="E670" s="199"/>
      <c r="F670" s="199"/>
      <c r="G670" s="197"/>
      <c r="H670" s="198"/>
      <c r="I670" s="199"/>
      <c r="J670" s="198"/>
      <c r="K670" s="378"/>
    </row>
    <row r="671" spans="1:19" ht="20.100000000000001" customHeight="1">
      <c r="A671" s="551"/>
      <c r="B671" s="194" t="str">
        <f>A667&amp;"-"&amp;"راکتیو"</f>
        <v>-راکتیو</v>
      </c>
      <c r="C671" s="198"/>
      <c r="D671" s="198"/>
      <c r="E671" s="199"/>
      <c r="F671" s="199"/>
      <c r="G671" s="197"/>
      <c r="H671" s="198"/>
      <c r="I671" s="199"/>
      <c r="J671" s="198"/>
      <c r="K671" s="378"/>
    </row>
    <row r="672" spans="1:19" ht="20.100000000000001" customHeight="1">
      <c r="A672" s="551"/>
      <c r="B672" s="194" t="str">
        <f>A667&amp;"-"&amp;"آب"</f>
        <v>-آب</v>
      </c>
      <c r="C672" s="198"/>
      <c r="D672" s="198"/>
      <c r="E672" s="199"/>
      <c r="F672" s="199"/>
      <c r="G672" s="197"/>
      <c r="H672" s="198"/>
      <c r="I672" s="199"/>
      <c r="J672" s="198"/>
      <c r="K672" s="378"/>
    </row>
    <row r="673" spans="1:19" ht="20.100000000000001" customHeight="1">
      <c r="A673" s="552"/>
      <c r="B673" s="215" t="str">
        <f>A667&amp;"-"&amp;"گاز"</f>
        <v>-گاز</v>
      </c>
      <c r="C673" s="208"/>
      <c r="D673" s="208"/>
      <c r="E673" s="216"/>
      <c r="F673" s="216"/>
      <c r="G673" s="217"/>
      <c r="H673" s="208"/>
      <c r="I673" s="216"/>
      <c r="J673" s="208"/>
      <c r="K673" s="378"/>
    </row>
    <row r="674" spans="1:19" ht="20.100000000000001" customHeight="1">
      <c r="A674" s="114"/>
      <c r="B674" s="114"/>
      <c r="C674" s="193"/>
      <c r="D674" s="193"/>
      <c r="E674" s="193"/>
      <c r="F674" s="193"/>
      <c r="G674" s="193"/>
      <c r="H674" s="193"/>
      <c r="I674" s="374"/>
      <c r="J674" s="193"/>
      <c r="K674" s="374"/>
      <c r="L674" s="374"/>
      <c r="M674" s="374"/>
      <c r="N674" s="374"/>
      <c r="O674" s="374"/>
      <c r="P674" s="374"/>
      <c r="Q674" s="374"/>
      <c r="R674" s="374"/>
      <c r="S674" s="374"/>
    </row>
    <row r="675" spans="1:19" ht="20.100000000000001" customHeight="1">
      <c r="A675" s="551"/>
      <c r="B675" s="194" t="str">
        <f>A675&amp;"-"&amp;"کل مصرف"</f>
        <v>-کل مصرف</v>
      </c>
      <c r="C675" s="198"/>
      <c r="D675" s="198"/>
      <c r="E675" s="199"/>
      <c r="F675" s="199"/>
      <c r="G675" s="197"/>
      <c r="H675" s="198"/>
      <c r="I675" s="199"/>
      <c r="J675" s="198"/>
      <c r="K675" s="378"/>
    </row>
    <row r="676" spans="1:19" ht="20.100000000000001" customHeight="1">
      <c r="A676" s="551"/>
      <c r="B676" s="194" t="str">
        <f>A675&amp;"-"&amp;"اوج بار"</f>
        <v>-اوج بار</v>
      </c>
      <c r="C676" s="198"/>
      <c r="D676" s="198"/>
      <c r="E676" s="199"/>
      <c r="F676" s="199"/>
      <c r="G676" s="197"/>
      <c r="H676" s="198"/>
      <c r="I676" s="199"/>
      <c r="J676" s="198"/>
      <c r="K676" s="378"/>
    </row>
    <row r="677" spans="1:19" ht="20.100000000000001" customHeight="1">
      <c r="A677" s="551"/>
      <c r="B677" s="194" t="str">
        <f>A675&amp;"-"&amp;"میان باری"</f>
        <v>-میان باری</v>
      </c>
      <c r="C677" s="198"/>
      <c r="D677" s="198"/>
      <c r="E677" s="199"/>
      <c r="F677" s="199"/>
      <c r="G677" s="197"/>
      <c r="H677" s="198"/>
      <c r="I677" s="199"/>
      <c r="J677" s="198"/>
      <c r="K677" s="378"/>
    </row>
    <row r="678" spans="1:19" ht="20.100000000000001" customHeight="1">
      <c r="A678" s="551"/>
      <c r="B678" s="194" t="str">
        <f>A675&amp;"-"&amp;"کم باری"</f>
        <v>-کم باری</v>
      </c>
      <c r="C678" s="198"/>
      <c r="D678" s="198"/>
      <c r="E678" s="199"/>
      <c r="F678" s="199"/>
      <c r="G678" s="197"/>
      <c r="H678" s="198"/>
      <c r="I678" s="199"/>
      <c r="J678" s="198"/>
      <c r="K678" s="378"/>
    </row>
    <row r="679" spans="1:19" ht="20.100000000000001" customHeight="1">
      <c r="A679" s="551"/>
      <c r="B679" s="194" t="str">
        <f>A675&amp;"-"&amp;"راکتیو"</f>
        <v>-راکتیو</v>
      </c>
      <c r="C679" s="198"/>
      <c r="D679" s="198"/>
      <c r="E679" s="199"/>
      <c r="F679" s="199"/>
      <c r="G679" s="197"/>
      <c r="H679" s="198"/>
      <c r="I679" s="199"/>
      <c r="J679" s="198"/>
      <c r="K679" s="378"/>
    </row>
    <row r="680" spans="1:19" ht="20.100000000000001" customHeight="1">
      <c r="A680" s="551"/>
      <c r="B680" s="194" t="str">
        <f>A675&amp;"-"&amp;"آب"</f>
        <v>-آب</v>
      </c>
      <c r="C680" s="198"/>
      <c r="D680" s="198"/>
      <c r="E680" s="199"/>
      <c r="F680" s="199"/>
      <c r="G680" s="197"/>
      <c r="H680" s="198"/>
      <c r="I680" s="199"/>
      <c r="J680" s="198"/>
      <c r="K680" s="378"/>
    </row>
    <row r="681" spans="1:19" ht="20.100000000000001" customHeight="1">
      <c r="A681" s="552"/>
      <c r="B681" s="215" t="str">
        <f>A675&amp;"-"&amp;"گاز"</f>
        <v>-گاز</v>
      </c>
      <c r="C681" s="208"/>
      <c r="D681" s="208"/>
      <c r="E681" s="216"/>
      <c r="F681" s="216"/>
      <c r="G681" s="217"/>
      <c r="H681" s="208"/>
      <c r="I681" s="216"/>
      <c r="J681" s="208"/>
      <c r="K681" s="378"/>
    </row>
    <row r="682" spans="1:19" ht="20.100000000000001" customHeight="1">
      <c r="A682" s="114"/>
      <c r="B682" s="114"/>
      <c r="C682" s="193"/>
      <c r="D682" s="193"/>
      <c r="E682" s="193"/>
      <c r="F682" s="193"/>
      <c r="G682" s="193"/>
      <c r="H682" s="193"/>
      <c r="I682" s="374"/>
      <c r="J682" s="193"/>
      <c r="K682" s="374"/>
      <c r="L682" s="374"/>
      <c r="M682" s="374"/>
      <c r="N682" s="374"/>
      <c r="O682" s="374"/>
      <c r="P682" s="374"/>
      <c r="Q682" s="374"/>
      <c r="R682" s="374"/>
      <c r="S682" s="374"/>
    </row>
    <row r="683" spans="1:19" ht="20.100000000000001" customHeight="1">
      <c r="A683" s="551"/>
      <c r="B683" s="194" t="str">
        <f>A683&amp;"-"&amp;"کل مصرف"</f>
        <v>-کل مصرف</v>
      </c>
      <c r="C683" s="198"/>
      <c r="D683" s="198"/>
      <c r="E683" s="199"/>
      <c r="F683" s="199"/>
      <c r="G683" s="197"/>
      <c r="H683" s="198"/>
      <c r="I683" s="199"/>
      <c r="J683" s="198"/>
      <c r="K683" s="378"/>
    </row>
    <row r="684" spans="1:19" ht="20.100000000000001" customHeight="1">
      <c r="A684" s="551"/>
      <c r="B684" s="194" t="str">
        <f>A683&amp;"-"&amp;"اوج بار"</f>
        <v>-اوج بار</v>
      </c>
      <c r="C684" s="198"/>
      <c r="D684" s="198"/>
      <c r="E684" s="199"/>
      <c r="F684" s="199"/>
      <c r="G684" s="197"/>
      <c r="H684" s="198"/>
      <c r="I684" s="199"/>
      <c r="J684" s="198"/>
      <c r="K684" s="378"/>
    </row>
    <row r="685" spans="1:19" ht="20.100000000000001" customHeight="1">
      <c r="A685" s="551"/>
      <c r="B685" s="194" t="str">
        <f>A683&amp;"-"&amp;"میان باری"</f>
        <v>-میان باری</v>
      </c>
      <c r="C685" s="198"/>
      <c r="D685" s="198"/>
      <c r="E685" s="199"/>
      <c r="F685" s="199"/>
      <c r="G685" s="197"/>
      <c r="H685" s="198"/>
      <c r="I685" s="199"/>
      <c r="J685" s="198"/>
      <c r="K685" s="378"/>
    </row>
    <row r="686" spans="1:19" ht="20.100000000000001" customHeight="1">
      <c r="A686" s="551"/>
      <c r="B686" s="194" t="str">
        <f>A683&amp;"-"&amp;"کم باری"</f>
        <v>-کم باری</v>
      </c>
      <c r="C686" s="198"/>
      <c r="D686" s="198"/>
      <c r="E686" s="199"/>
      <c r="F686" s="199"/>
      <c r="G686" s="197"/>
      <c r="H686" s="198"/>
      <c r="I686" s="199"/>
      <c r="J686" s="198"/>
      <c r="K686" s="378"/>
    </row>
    <row r="687" spans="1:19" ht="20.100000000000001" customHeight="1">
      <c r="A687" s="551"/>
      <c r="B687" s="194" t="str">
        <f>A683&amp;"-"&amp;"راکتیو"</f>
        <v>-راکتیو</v>
      </c>
      <c r="C687" s="198"/>
      <c r="D687" s="198"/>
      <c r="E687" s="199"/>
      <c r="F687" s="199"/>
      <c r="G687" s="197"/>
      <c r="H687" s="198"/>
      <c r="I687" s="199"/>
      <c r="J687" s="198"/>
      <c r="K687" s="378"/>
    </row>
    <row r="688" spans="1:19" ht="20.100000000000001" customHeight="1">
      <c r="A688" s="551"/>
      <c r="B688" s="194" t="str">
        <f>A683&amp;"-"&amp;"آب"</f>
        <v>-آب</v>
      </c>
      <c r="C688" s="198"/>
      <c r="D688" s="198"/>
      <c r="E688" s="199"/>
      <c r="F688" s="199"/>
      <c r="G688" s="197"/>
      <c r="H688" s="198"/>
      <c r="I688" s="199"/>
      <c r="J688" s="198"/>
      <c r="K688" s="378"/>
    </row>
    <row r="689" spans="1:19" ht="20.100000000000001" customHeight="1">
      <c r="A689" s="552"/>
      <c r="B689" s="215" t="str">
        <f>A683&amp;"-"&amp;"گاز"</f>
        <v>-گاز</v>
      </c>
      <c r="C689" s="208"/>
      <c r="D689" s="208"/>
      <c r="E689" s="216"/>
      <c r="F689" s="216"/>
      <c r="G689" s="217"/>
      <c r="H689" s="208"/>
      <c r="I689" s="216"/>
      <c r="J689" s="208"/>
      <c r="K689" s="378"/>
    </row>
    <row r="690" spans="1:19" ht="20.100000000000001" customHeight="1">
      <c r="A690" s="114"/>
      <c r="B690" s="114"/>
      <c r="C690" s="193"/>
      <c r="D690" s="193"/>
      <c r="E690" s="193"/>
      <c r="F690" s="193"/>
      <c r="G690" s="193"/>
      <c r="H690" s="193"/>
      <c r="I690" s="374"/>
      <c r="J690" s="193"/>
      <c r="K690" s="374"/>
      <c r="L690" s="374"/>
      <c r="M690" s="374"/>
      <c r="N690" s="374"/>
      <c r="O690" s="374"/>
      <c r="P690" s="374"/>
      <c r="Q690" s="374"/>
      <c r="R690" s="374"/>
      <c r="S690" s="374"/>
    </row>
    <row r="691" spans="1:19" ht="20.100000000000001" customHeight="1">
      <c r="A691" s="551"/>
      <c r="B691" s="194" t="str">
        <f>A691&amp;"-"&amp;"کل مصرف"</f>
        <v>-کل مصرف</v>
      </c>
      <c r="C691" s="198"/>
      <c r="D691" s="198"/>
      <c r="E691" s="199"/>
      <c r="F691" s="199"/>
      <c r="G691" s="197"/>
      <c r="H691" s="198"/>
      <c r="I691" s="199"/>
      <c r="J691" s="198"/>
      <c r="K691" s="378"/>
    </row>
    <row r="692" spans="1:19" ht="20.100000000000001" customHeight="1">
      <c r="A692" s="551"/>
      <c r="B692" s="194" t="str">
        <f>A691&amp;"-"&amp;"اوج بار"</f>
        <v>-اوج بار</v>
      </c>
      <c r="C692" s="198"/>
      <c r="D692" s="198"/>
      <c r="E692" s="199"/>
      <c r="F692" s="199"/>
      <c r="G692" s="197"/>
      <c r="H692" s="198"/>
      <c r="I692" s="199"/>
      <c r="J692" s="198"/>
      <c r="K692" s="378"/>
    </row>
    <row r="693" spans="1:19" ht="20.100000000000001" customHeight="1">
      <c r="A693" s="551"/>
      <c r="B693" s="194" t="str">
        <f>A691&amp;"-"&amp;"میان باری"</f>
        <v>-میان باری</v>
      </c>
      <c r="C693" s="198"/>
      <c r="D693" s="198"/>
      <c r="E693" s="199"/>
      <c r="F693" s="199"/>
      <c r="G693" s="197"/>
      <c r="H693" s="198"/>
      <c r="I693" s="199"/>
      <c r="J693" s="198"/>
      <c r="K693" s="378"/>
    </row>
    <row r="694" spans="1:19" ht="20.100000000000001" customHeight="1">
      <c r="A694" s="551"/>
      <c r="B694" s="194" t="str">
        <f>A691&amp;"-"&amp;"کم باری"</f>
        <v>-کم باری</v>
      </c>
      <c r="C694" s="198"/>
      <c r="D694" s="198"/>
      <c r="E694" s="199"/>
      <c r="F694" s="199"/>
      <c r="G694" s="197"/>
      <c r="H694" s="198"/>
      <c r="I694" s="199"/>
      <c r="J694" s="198"/>
      <c r="K694" s="378"/>
    </row>
    <row r="695" spans="1:19" ht="20.100000000000001" customHeight="1">
      <c r="A695" s="551"/>
      <c r="B695" s="194" t="str">
        <f>A691&amp;"-"&amp;"راکتیو"</f>
        <v>-راکتیو</v>
      </c>
      <c r="C695" s="198"/>
      <c r="D695" s="198"/>
      <c r="E695" s="199"/>
      <c r="F695" s="199"/>
      <c r="G695" s="197"/>
      <c r="H695" s="198"/>
      <c r="I695" s="199"/>
      <c r="J695" s="198"/>
      <c r="K695" s="378"/>
    </row>
    <row r="696" spans="1:19" ht="20.100000000000001" customHeight="1">
      <c r="A696" s="551"/>
      <c r="B696" s="194" t="str">
        <f>A691&amp;"-"&amp;"آب"</f>
        <v>-آب</v>
      </c>
      <c r="C696" s="198"/>
      <c r="D696" s="198"/>
      <c r="E696" s="199"/>
      <c r="F696" s="199"/>
      <c r="G696" s="197"/>
      <c r="H696" s="198"/>
      <c r="I696" s="199"/>
      <c r="J696" s="198"/>
      <c r="K696" s="378"/>
    </row>
    <row r="697" spans="1:19" ht="20.100000000000001" customHeight="1">
      <c r="A697" s="552"/>
      <c r="B697" s="215" t="str">
        <f>A691&amp;"-"&amp;"گاز"</f>
        <v>-گاز</v>
      </c>
      <c r="C697" s="208"/>
      <c r="D697" s="208"/>
      <c r="E697" s="216"/>
      <c r="F697" s="216"/>
      <c r="G697" s="217"/>
      <c r="H697" s="208"/>
      <c r="I697" s="216"/>
      <c r="J697" s="208"/>
      <c r="K697" s="378"/>
    </row>
    <row r="698" spans="1:19" ht="20.100000000000001" customHeight="1">
      <c r="A698" s="114"/>
      <c r="B698" s="114"/>
      <c r="C698" s="193"/>
      <c r="D698" s="193"/>
      <c r="E698" s="193"/>
      <c r="F698" s="193"/>
      <c r="G698" s="193"/>
      <c r="H698" s="193"/>
      <c r="I698" s="374"/>
      <c r="J698" s="193"/>
      <c r="K698" s="374"/>
      <c r="L698" s="374"/>
      <c r="M698" s="374"/>
      <c r="N698" s="374"/>
      <c r="O698" s="374"/>
      <c r="P698" s="374"/>
      <c r="Q698" s="374"/>
      <c r="R698" s="374"/>
      <c r="S698" s="374"/>
    </row>
    <row r="699" spans="1:19" ht="20.100000000000001" customHeight="1">
      <c r="A699" s="551"/>
      <c r="B699" s="194" t="str">
        <f>A699&amp;"-"&amp;"کل مصرف"</f>
        <v>-کل مصرف</v>
      </c>
      <c r="C699" s="198"/>
      <c r="D699" s="198"/>
      <c r="E699" s="199"/>
      <c r="F699" s="199"/>
      <c r="G699" s="197"/>
      <c r="H699" s="198"/>
      <c r="I699" s="199"/>
      <c r="J699" s="198"/>
      <c r="K699" s="378"/>
    </row>
    <row r="700" spans="1:19" ht="20.100000000000001" customHeight="1">
      <c r="A700" s="551"/>
      <c r="B700" s="194" t="str">
        <f>A699&amp;"-"&amp;"اوج بار"</f>
        <v>-اوج بار</v>
      </c>
      <c r="C700" s="198"/>
      <c r="D700" s="198"/>
      <c r="E700" s="199"/>
      <c r="F700" s="199"/>
      <c r="G700" s="197"/>
      <c r="H700" s="198"/>
      <c r="I700" s="199"/>
      <c r="J700" s="198"/>
      <c r="K700" s="378"/>
    </row>
    <row r="701" spans="1:19" ht="20.100000000000001" customHeight="1">
      <c r="A701" s="551"/>
      <c r="B701" s="194" t="str">
        <f>A699&amp;"-"&amp;"میان باری"</f>
        <v>-میان باری</v>
      </c>
      <c r="C701" s="198"/>
      <c r="D701" s="198"/>
      <c r="E701" s="199"/>
      <c r="F701" s="199"/>
      <c r="G701" s="197"/>
      <c r="H701" s="198"/>
      <c r="I701" s="199"/>
      <c r="J701" s="198"/>
      <c r="K701" s="378"/>
    </row>
    <row r="702" spans="1:19" ht="20.100000000000001" customHeight="1">
      <c r="A702" s="551"/>
      <c r="B702" s="194" t="str">
        <f>A699&amp;"-"&amp;"کم باری"</f>
        <v>-کم باری</v>
      </c>
      <c r="C702" s="198"/>
      <c r="D702" s="198"/>
      <c r="E702" s="199"/>
      <c r="F702" s="199"/>
      <c r="G702" s="197"/>
      <c r="H702" s="198"/>
      <c r="I702" s="199"/>
      <c r="J702" s="198"/>
      <c r="K702" s="378"/>
    </row>
    <row r="703" spans="1:19" ht="20.100000000000001" customHeight="1">
      <c r="A703" s="551"/>
      <c r="B703" s="194" t="str">
        <f>A699&amp;"-"&amp;"راکتیو"</f>
        <v>-راکتیو</v>
      </c>
      <c r="C703" s="198"/>
      <c r="D703" s="198"/>
      <c r="E703" s="199"/>
      <c r="F703" s="199"/>
      <c r="G703" s="197"/>
      <c r="H703" s="198"/>
      <c r="I703" s="199"/>
      <c r="J703" s="198"/>
      <c r="K703" s="378"/>
    </row>
    <row r="704" spans="1:19" ht="20.100000000000001" customHeight="1">
      <c r="A704" s="551"/>
      <c r="B704" s="194" t="str">
        <f>A699&amp;"-"&amp;"آب"</f>
        <v>-آب</v>
      </c>
      <c r="C704" s="198"/>
      <c r="D704" s="198"/>
      <c r="E704" s="199"/>
      <c r="F704" s="199"/>
      <c r="G704" s="197"/>
      <c r="H704" s="198"/>
      <c r="I704" s="199"/>
      <c r="J704" s="198"/>
      <c r="K704" s="378"/>
    </row>
    <row r="705" spans="1:19" ht="20.100000000000001" customHeight="1">
      <c r="A705" s="552"/>
      <c r="B705" s="215" t="str">
        <f>A699&amp;"-"&amp;"گاز"</f>
        <v>-گاز</v>
      </c>
      <c r="C705" s="208"/>
      <c r="D705" s="208"/>
      <c r="E705" s="216"/>
      <c r="F705" s="216"/>
      <c r="G705" s="217"/>
      <c r="H705" s="208"/>
      <c r="I705" s="216"/>
      <c r="J705" s="208"/>
      <c r="K705" s="378"/>
    </row>
    <row r="706" spans="1:19" ht="20.100000000000001" customHeight="1">
      <c r="A706" s="114"/>
      <c r="B706" s="114"/>
      <c r="C706" s="193"/>
      <c r="D706" s="193"/>
      <c r="E706" s="193"/>
      <c r="F706" s="193"/>
      <c r="G706" s="193"/>
      <c r="H706" s="193"/>
      <c r="I706" s="374"/>
      <c r="J706" s="193"/>
      <c r="K706" s="374"/>
      <c r="L706" s="374"/>
      <c r="M706" s="374"/>
      <c r="N706" s="374"/>
      <c r="O706" s="374"/>
      <c r="P706" s="374"/>
      <c r="Q706" s="374"/>
      <c r="R706" s="374"/>
      <c r="S706" s="374"/>
    </row>
    <row r="707" spans="1:19" ht="20.100000000000001" customHeight="1">
      <c r="A707" s="551"/>
      <c r="B707" s="194" t="str">
        <f>A707&amp;"-"&amp;"کل مصرف"</f>
        <v>-کل مصرف</v>
      </c>
      <c r="C707" s="198"/>
      <c r="D707" s="198"/>
      <c r="E707" s="199"/>
      <c r="F707" s="199"/>
      <c r="G707" s="197"/>
      <c r="H707" s="198"/>
      <c r="I707" s="199"/>
      <c r="J707" s="198"/>
      <c r="K707" s="378"/>
    </row>
    <row r="708" spans="1:19" ht="20.100000000000001" customHeight="1">
      <c r="A708" s="551"/>
      <c r="B708" s="194" t="str">
        <f>A707&amp;"-"&amp;"اوج بار"</f>
        <v>-اوج بار</v>
      </c>
      <c r="C708" s="198"/>
      <c r="D708" s="198"/>
      <c r="E708" s="199"/>
      <c r="F708" s="199"/>
      <c r="G708" s="197"/>
      <c r="H708" s="198"/>
      <c r="I708" s="199"/>
      <c r="J708" s="198"/>
      <c r="K708" s="378"/>
    </row>
    <row r="709" spans="1:19" ht="20.100000000000001" customHeight="1">
      <c r="A709" s="551"/>
      <c r="B709" s="194" t="str">
        <f>A707&amp;"-"&amp;"میان باری"</f>
        <v>-میان باری</v>
      </c>
      <c r="C709" s="198"/>
      <c r="D709" s="198"/>
      <c r="E709" s="199"/>
      <c r="F709" s="199"/>
      <c r="G709" s="197"/>
      <c r="H709" s="198"/>
      <c r="I709" s="199"/>
      <c r="J709" s="198"/>
      <c r="K709" s="378"/>
    </row>
    <row r="710" spans="1:19" ht="20.100000000000001" customHeight="1">
      <c r="A710" s="551"/>
      <c r="B710" s="194" t="str">
        <f>A707&amp;"-"&amp;"کم باری"</f>
        <v>-کم باری</v>
      </c>
      <c r="C710" s="198"/>
      <c r="D710" s="198"/>
      <c r="E710" s="199"/>
      <c r="F710" s="199"/>
      <c r="G710" s="197"/>
      <c r="H710" s="198"/>
      <c r="I710" s="199"/>
      <c r="J710" s="198"/>
      <c r="K710" s="378"/>
    </row>
    <row r="711" spans="1:19" ht="20.100000000000001" customHeight="1">
      <c r="A711" s="551"/>
      <c r="B711" s="194" t="str">
        <f>A707&amp;"-"&amp;"راکتیو"</f>
        <v>-راکتیو</v>
      </c>
      <c r="C711" s="198"/>
      <c r="D711" s="198"/>
      <c r="E711" s="199"/>
      <c r="F711" s="199"/>
      <c r="G711" s="197"/>
      <c r="H711" s="198"/>
      <c r="I711" s="199"/>
      <c r="J711" s="198"/>
      <c r="K711" s="378"/>
    </row>
    <row r="712" spans="1:19" ht="20.100000000000001" customHeight="1">
      <c r="A712" s="551"/>
      <c r="B712" s="194" t="str">
        <f>A707&amp;"-"&amp;"آب"</f>
        <v>-آب</v>
      </c>
      <c r="C712" s="198"/>
      <c r="D712" s="198"/>
      <c r="E712" s="199"/>
      <c r="F712" s="199"/>
      <c r="G712" s="197"/>
      <c r="H712" s="198"/>
      <c r="I712" s="199"/>
      <c r="J712" s="198"/>
      <c r="K712" s="378"/>
    </row>
    <row r="713" spans="1:19" ht="20.100000000000001" customHeight="1">
      <c r="A713" s="552"/>
      <c r="B713" s="215" t="str">
        <f>A707&amp;"-"&amp;"گاز"</f>
        <v>-گاز</v>
      </c>
      <c r="C713" s="208"/>
      <c r="D713" s="208"/>
      <c r="E713" s="216"/>
      <c r="F713" s="216"/>
      <c r="G713" s="217"/>
      <c r="H713" s="208"/>
      <c r="I713" s="216"/>
      <c r="J713" s="208"/>
      <c r="K713" s="378"/>
    </row>
    <row r="714" spans="1:19" ht="20.100000000000001" customHeight="1">
      <c r="A714" s="114"/>
      <c r="B714" s="114"/>
      <c r="C714" s="193"/>
      <c r="D714" s="193"/>
      <c r="E714" s="193"/>
      <c r="F714" s="193"/>
      <c r="G714" s="193"/>
      <c r="H714" s="193"/>
      <c r="I714" s="374"/>
      <c r="J714" s="193"/>
      <c r="K714" s="374"/>
      <c r="L714" s="374"/>
      <c r="M714" s="374"/>
      <c r="N714" s="374"/>
      <c r="O714" s="374"/>
      <c r="P714" s="374"/>
      <c r="Q714" s="374"/>
      <c r="R714" s="374"/>
      <c r="S714" s="374"/>
    </row>
    <row r="715" spans="1:19" ht="20.100000000000001" customHeight="1">
      <c r="A715" s="551"/>
      <c r="B715" s="194" t="str">
        <f>A715&amp;"-"&amp;"کل مصرف"</f>
        <v>-کل مصرف</v>
      </c>
      <c r="C715" s="198"/>
      <c r="D715" s="198"/>
      <c r="E715" s="199"/>
      <c r="F715" s="199"/>
      <c r="G715" s="197"/>
      <c r="H715" s="198"/>
      <c r="I715" s="199"/>
      <c r="J715" s="198"/>
      <c r="K715" s="378"/>
    </row>
    <row r="716" spans="1:19" ht="20.100000000000001" customHeight="1">
      <c r="A716" s="551"/>
      <c r="B716" s="194" t="str">
        <f>A715&amp;"-"&amp;"اوج بار"</f>
        <v>-اوج بار</v>
      </c>
      <c r="C716" s="198"/>
      <c r="D716" s="198"/>
      <c r="E716" s="199"/>
      <c r="F716" s="199"/>
      <c r="G716" s="197"/>
      <c r="H716" s="198"/>
      <c r="I716" s="199"/>
      <c r="J716" s="198"/>
      <c r="K716" s="378"/>
    </row>
    <row r="717" spans="1:19" ht="20.100000000000001" customHeight="1">
      <c r="A717" s="551"/>
      <c r="B717" s="194" t="str">
        <f>A715&amp;"-"&amp;"میان باری"</f>
        <v>-میان باری</v>
      </c>
      <c r="C717" s="198"/>
      <c r="D717" s="198"/>
      <c r="E717" s="199"/>
      <c r="F717" s="199"/>
      <c r="G717" s="197"/>
      <c r="H717" s="198"/>
      <c r="I717" s="199"/>
      <c r="J717" s="198"/>
      <c r="K717" s="378"/>
    </row>
    <row r="718" spans="1:19" ht="20.100000000000001" customHeight="1">
      <c r="A718" s="551"/>
      <c r="B718" s="194" t="str">
        <f>A715&amp;"-"&amp;"کم باری"</f>
        <v>-کم باری</v>
      </c>
      <c r="C718" s="198"/>
      <c r="D718" s="198"/>
      <c r="E718" s="199"/>
      <c r="F718" s="199"/>
      <c r="G718" s="197"/>
      <c r="H718" s="198"/>
      <c r="I718" s="199"/>
      <c r="J718" s="198"/>
      <c r="K718" s="378"/>
    </row>
    <row r="719" spans="1:19" ht="20.100000000000001" customHeight="1">
      <c r="A719" s="551"/>
      <c r="B719" s="194" t="str">
        <f>A715&amp;"-"&amp;"راکتیو"</f>
        <v>-راکتیو</v>
      </c>
      <c r="C719" s="198"/>
      <c r="D719" s="198"/>
      <c r="E719" s="199"/>
      <c r="F719" s="199"/>
      <c r="G719" s="197"/>
      <c r="H719" s="198"/>
      <c r="I719" s="199"/>
      <c r="J719" s="198"/>
      <c r="K719" s="378"/>
    </row>
    <row r="720" spans="1:19" ht="20.100000000000001" customHeight="1">
      <c r="A720" s="551"/>
      <c r="B720" s="194" t="str">
        <f>A715&amp;"-"&amp;"آب"</f>
        <v>-آب</v>
      </c>
      <c r="C720" s="198"/>
      <c r="D720" s="198"/>
      <c r="E720" s="199"/>
      <c r="F720" s="199"/>
      <c r="G720" s="197"/>
      <c r="H720" s="198"/>
      <c r="I720" s="199"/>
      <c r="J720" s="198"/>
      <c r="K720" s="378"/>
    </row>
    <row r="721" spans="1:19" ht="20.100000000000001" customHeight="1">
      <c r="A721" s="552"/>
      <c r="B721" s="215" t="str">
        <f>A715&amp;"-"&amp;"گاز"</f>
        <v>-گاز</v>
      </c>
      <c r="C721" s="208"/>
      <c r="D721" s="208"/>
      <c r="E721" s="216"/>
      <c r="F721" s="216"/>
      <c r="G721" s="217"/>
      <c r="H721" s="208"/>
      <c r="I721" s="216"/>
      <c r="J721" s="208"/>
      <c r="K721" s="378"/>
    </row>
    <row r="722" spans="1:19" ht="20.100000000000001" customHeight="1">
      <c r="A722" s="114"/>
      <c r="B722" s="114"/>
      <c r="C722" s="193"/>
      <c r="D722" s="193"/>
      <c r="E722" s="193"/>
      <c r="F722" s="193"/>
      <c r="G722" s="193"/>
      <c r="H722" s="193"/>
      <c r="I722" s="374"/>
      <c r="J722" s="193"/>
      <c r="K722" s="374"/>
      <c r="L722" s="374"/>
      <c r="M722" s="374"/>
      <c r="N722" s="374"/>
      <c r="O722" s="374"/>
      <c r="P722" s="374"/>
      <c r="Q722" s="374"/>
      <c r="R722" s="374"/>
      <c r="S722" s="374"/>
    </row>
    <row r="723" spans="1:19" ht="20.100000000000001" customHeight="1">
      <c r="A723" s="551"/>
      <c r="B723" s="194" t="str">
        <f>A723&amp;"-"&amp;"کل مصرف"</f>
        <v>-کل مصرف</v>
      </c>
      <c r="C723" s="198"/>
      <c r="D723" s="198"/>
      <c r="E723" s="199"/>
      <c r="F723" s="199"/>
      <c r="G723" s="197"/>
      <c r="H723" s="198"/>
      <c r="I723" s="199"/>
      <c r="J723" s="198"/>
      <c r="K723" s="378"/>
    </row>
    <row r="724" spans="1:19" ht="20.100000000000001" customHeight="1">
      <c r="A724" s="551"/>
      <c r="B724" s="194" t="str">
        <f>A723&amp;"-"&amp;"اوج بار"</f>
        <v>-اوج بار</v>
      </c>
      <c r="C724" s="198"/>
      <c r="D724" s="198"/>
      <c r="E724" s="199"/>
      <c r="F724" s="199"/>
      <c r="G724" s="197"/>
      <c r="H724" s="198"/>
      <c r="I724" s="199"/>
      <c r="J724" s="198"/>
      <c r="K724" s="378"/>
    </row>
    <row r="725" spans="1:19" ht="20.100000000000001" customHeight="1">
      <c r="A725" s="551"/>
      <c r="B725" s="194" t="str">
        <f>A723&amp;"-"&amp;"میان باری"</f>
        <v>-میان باری</v>
      </c>
      <c r="C725" s="198"/>
      <c r="D725" s="198"/>
      <c r="E725" s="199"/>
      <c r="F725" s="199"/>
      <c r="G725" s="197"/>
      <c r="H725" s="198"/>
      <c r="I725" s="199"/>
      <c r="J725" s="198"/>
      <c r="K725" s="378"/>
    </row>
    <row r="726" spans="1:19" ht="20.100000000000001" customHeight="1">
      <c r="A726" s="551"/>
      <c r="B726" s="194" t="str">
        <f>A723&amp;"-"&amp;"کم باری"</f>
        <v>-کم باری</v>
      </c>
      <c r="C726" s="198"/>
      <c r="D726" s="198"/>
      <c r="E726" s="199"/>
      <c r="F726" s="199"/>
      <c r="G726" s="197"/>
      <c r="H726" s="198"/>
      <c r="I726" s="199"/>
      <c r="J726" s="198"/>
      <c r="K726" s="378"/>
    </row>
    <row r="727" spans="1:19" ht="20.100000000000001" customHeight="1">
      <c r="A727" s="551"/>
      <c r="B727" s="194" t="str">
        <f>A723&amp;"-"&amp;"راکتیو"</f>
        <v>-راکتیو</v>
      </c>
      <c r="C727" s="198"/>
      <c r="D727" s="198"/>
      <c r="E727" s="199"/>
      <c r="F727" s="199"/>
      <c r="G727" s="197"/>
      <c r="H727" s="198"/>
      <c r="I727" s="199"/>
      <c r="J727" s="198"/>
      <c r="K727" s="378"/>
    </row>
    <row r="728" spans="1:19" ht="20.100000000000001" customHeight="1">
      <c r="A728" s="551"/>
      <c r="B728" s="194" t="str">
        <f>A723&amp;"-"&amp;"آب"</f>
        <v>-آب</v>
      </c>
      <c r="C728" s="198"/>
      <c r="D728" s="198"/>
      <c r="E728" s="199"/>
      <c r="F728" s="199"/>
      <c r="G728" s="197"/>
      <c r="H728" s="198"/>
      <c r="I728" s="199"/>
      <c r="J728" s="198"/>
      <c r="K728" s="378"/>
    </row>
    <row r="729" spans="1:19" ht="20.100000000000001" customHeight="1">
      <c r="A729" s="552"/>
      <c r="B729" s="215" t="str">
        <f>A723&amp;"-"&amp;"گاز"</f>
        <v>-گاز</v>
      </c>
      <c r="C729" s="208"/>
      <c r="D729" s="208"/>
      <c r="E729" s="216"/>
      <c r="F729" s="216"/>
      <c r="G729" s="217"/>
      <c r="H729" s="208"/>
      <c r="I729" s="216"/>
      <c r="J729" s="208"/>
      <c r="K729" s="378"/>
    </row>
    <row r="730" spans="1:19" ht="20.100000000000001" customHeight="1">
      <c r="A730" s="114"/>
      <c r="B730" s="114"/>
      <c r="C730" s="193"/>
      <c r="D730" s="193"/>
      <c r="E730" s="193"/>
      <c r="F730" s="193"/>
      <c r="G730" s="193"/>
      <c r="H730" s="193"/>
      <c r="I730" s="374"/>
      <c r="J730" s="193"/>
      <c r="K730" s="374"/>
      <c r="L730" s="374"/>
      <c r="M730" s="374"/>
      <c r="N730" s="374"/>
      <c r="O730" s="374"/>
      <c r="P730" s="374"/>
      <c r="Q730" s="374"/>
      <c r="R730" s="374"/>
      <c r="S730" s="374"/>
    </row>
    <row r="731" spans="1:19" ht="20.100000000000001" customHeight="1">
      <c r="A731" s="551"/>
      <c r="B731" s="194" t="str">
        <f>A731&amp;"-"&amp;"کل مصرف"</f>
        <v>-کل مصرف</v>
      </c>
      <c r="C731" s="198"/>
      <c r="D731" s="198"/>
      <c r="E731" s="199"/>
      <c r="F731" s="199"/>
      <c r="G731" s="197"/>
      <c r="H731" s="198"/>
      <c r="I731" s="199"/>
      <c r="J731" s="198"/>
      <c r="K731" s="378"/>
    </row>
    <row r="732" spans="1:19" ht="20.100000000000001" customHeight="1">
      <c r="A732" s="551"/>
      <c r="B732" s="194" t="str">
        <f>A731&amp;"-"&amp;"اوج بار"</f>
        <v>-اوج بار</v>
      </c>
      <c r="C732" s="198"/>
      <c r="D732" s="198"/>
      <c r="E732" s="199"/>
      <c r="F732" s="199"/>
      <c r="G732" s="197"/>
      <c r="H732" s="198"/>
      <c r="I732" s="199"/>
      <c r="J732" s="198"/>
      <c r="K732" s="378"/>
    </row>
    <row r="733" spans="1:19" ht="20.100000000000001" customHeight="1">
      <c r="A733" s="551"/>
      <c r="B733" s="194" t="str">
        <f>A731&amp;"-"&amp;"میان باری"</f>
        <v>-میان باری</v>
      </c>
      <c r="C733" s="198"/>
      <c r="D733" s="198"/>
      <c r="E733" s="199"/>
      <c r="F733" s="199"/>
      <c r="G733" s="197"/>
      <c r="H733" s="198"/>
      <c r="I733" s="199"/>
      <c r="J733" s="198"/>
      <c r="K733" s="378"/>
    </row>
    <row r="734" spans="1:19" ht="20.100000000000001" customHeight="1">
      <c r="A734" s="551"/>
      <c r="B734" s="194" t="str">
        <f>A731&amp;"-"&amp;"کم باری"</f>
        <v>-کم باری</v>
      </c>
      <c r="C734" s="198"/>
      <c r="D734" s="198"/>
      <c r="E734" s="199"/>
      <c r="F734" s="199"/>
      <c r="G734" s="197"/>
      <c r="H734" s="198"/>
      <c r="I734" s="199"/>
      <c r="J734" s="198"/>
      <c r="K734" s="378"/>
    </row>
    <row r="735" spans="1:19" ht="20.100000000000001" customHeight="1">
      <c r="A735" s="551"/>
      <c r="B735" s="194" t="str">
        <f>A731&amp;"-"&amp;"راکتیو"</f>
        <v>-راکتیو</v>
      </c>
      <c r="C735" s="198"/>
      <c r="D735" s="198"/>
      <c r="E735" s="199"/>
      <c r="F735" s="199"/>
      <c r="G735" s="197"/>
      <c r="H735" s="198"/>
      <c r="I735" s="199"/>
      <c r="J735" s="198"/>
      <c r="K735" s="378"/>
    </row>
    <row r="736" spans="1:19" ht="20.100000000000001" customHeight="1">
      <c r="A736" s="551"/>
      <c r="B736" s="194" t="str">
        <f>A731&amp;"-"&amp;"آب"</f>
        <v>-آب</v>
      </c>
      <c r="C736" s="198"/>
      <c r="D736" s="198"/>
      <c r="E736" s="199"/>
      <c r="F736" s="199"/>
      <c r="G736" s="197"/>
      <c r="H736" s="198"/>
      <c r="I736" s="199"/>
      <c r="J736" s="198"/>
      <c r="K736" s="378"/>
    </row>
    <row r="737" spans="1:19" ht="20.100000000000001" customHeight="1">
      <c r="A737" s="552"/>
      <c r="B737" s="215" t="str">
        <f>A731&amp;"-"&amp;"گاز"</f>
        <v>-گاز</v>
      </c>
      <c r="C737" s="208"/>
      <c r="D737" s="208"/>
      <c r="E737" s="216"/>
      <c r="F737" s="216"/>
      <c r="G737" s="217"/>
      <c r="H737" s="208"/>
      <c r="I737" s="216"/>
      <c r="J737" s="208"/>
      <c r="K737" s="378"/>
    </row>
    <row r="738" spans="1:19" ht="20.100000000000001" customHeight="1">
      <c r="A738" s="114"/>
      <c r="B738" s="114"/>
      <c r="C738" s="193"/>
      <c r="D738" s="193"/>
      <c r="E738" s="193"/>
      <c r="F738" s="193"/>
      <c r="G738" s="193"/>
      <c r="H738" s="193"/>
      <c r="I738" s="374"/>
      <c r="J738" s="193"/>
      <c r="K738" s="374"/>
      <c r="L738" s="374"/>
      <c r="M738" s="374"/>
      <c r="N738" s="374"/>
      <c r="O738" s="374"/>
      <c r="P738" s="374"/>
      <c r="Q738" s="374"/>
      <c r="R738" s="374"/>
      <c r="S738" s="374"/>
    </row>
    <row r="739" spans="1:19" ht="20.100000000000001" customHeight="1">
      <c r="A739" s="551"/>
      <c r="B739" s="194" t="str">
        <f>A739&amp;"-"&amp;"کل مصرف"</f>
        <v>-کل مصرف</v>
      </c>
      <c r="C739" s="198"/>
      <c r="D739" s="198"/>
      <c r="E739" s="199"/>
      <c r="F739" s="199"/>
      <c r="G739" s="197"/>
      <c r="H739" s="198"/>
      <c r="I739" s="199"/>
      <c r="J739" s="198"/>
      <c r="K739" s="378"/>
    </row>
    <row r="740" spans="1:19" ht="20.100000000000001" customHeight="1">
      <c r="A740" s="551"/>
      <c r="B740" s="194" t="str">
        <f>A739&amp;"-"&amp;"اوج بار"</f>
        <v>-اوج بار</v>
      </c>
      <c r="C740" s="198"/>
      <c r="D740" s="198"/>
      <c r="E740" s="199"/>
      <c r="F740" s="199"/>
      <c r="G740" s="197"/>
      <c r="H740" s="198"/>
      <c r="I740" s="199"/>
      <c r="J740" s="198"/>
      <c r="K740" s="378"/>
    </row>
    <row r="741" spans="1:19" ht="20.100000000000001" customHeight="1">
      <c r="A741" s="551"/>
      <c r="B741" s="194" t="str">
        <f>A739&amp;"-"&amp;"میان باری"</f>
        <v>-میان باری</v>
      </c>
      <c r="C741" s="198"/>
      <c r="D741" s="198"/>
      <c r="E741" s="199"/>
      <c r="F741" s="199"/>
      <c r="G741" s="197"/>
      <c r="H741" s="198"/>
      <c r="I741" s="199"/>
      <c r="J741" s="198"/>
      <c r="K741" s="378"/>
    </row>
    <row r="742" spans="1:19" ht="20.100000000000001" customHeight="1">
      <c r="A742" s="551"/>
      <c r="B742" s="194" t="str">
        <f>A739&amp;"-"&amp;"کم باری"</f>
        <v>-کم باری</v>
      </c>
      <c r="C742" s="198"/>
      <c r="D742" s="198"/>
      <c r="E742" s="199"/>
      <c r="F742" s="199"/>
      <c r="G742" s="197"/>
      <c r="H742" s="198"/>
      <c r="I742" s="199"/>
      <c r="J742" s="198"/>
      <c r="K742" s="378"/>
    </row>
    <row r="743" spans="1:19" ht="20.100000000000001" customHeight="1">
      <c r="A743" s="551"/>
      <c r="B743" s="194" t="str">
        <f>A739&amp;"-"&amp;"راکتیو"</f>
        <v>-راکتیو</v>
      </c>
      <c r="C743" s="198"/>
      <c r="D743" s="198"/>
      <c r="E743" s="199"/>
      <c r="F743" s="199"/>
      <c r="G743" s="197"/>
      <c r="H743" s="198"/>
      <c r="I743" s="199"/>
      <c r="J743" s="198"/>
      <c r="K743" s="378"/>
    </row>
    <row r="744" spans="1:19" ht="20.100000000000001" customHeight="1">
      <c r="A744" s="551"/>
      <c r="B744" s="194" t="str">
        <f>A739&amp;"-"&amp;"آب"</f>
        <v>-آب</v>
      </c>
      <c r="C744" s="198"/>
      <c r="D744" s="198"/>
      <c r="E744" s="199"/>
      <c r="F744" s="199"/>
      <c r="G744" s="197"/>
      <c r="H744" s="198"/>
      <c r="I744" s="199"/>
      <c r="J744" s="198"/>
      <c r="K744" s="378"/>
    </row>
    <row r="745" spans="1:19" ht="20.100000000000001" customHeight="1">
      <c r="A745" s="552"/>
      <c r="B745" s="215" t="str">
        <f>A739&amp;"-"&amp;"گاز"</f>
        <v>-گاز</v>
      </c>
      <c r="C745" s="208"/>
      <c r="D745" s="208"/>
      <c r="E745" s="216"/>
      <c r="F745" s="216"/>
      <c r="G745" s="217"/>
      <c r="H745" s="208"/>
      <c r="I745" s="216"/>
      <c r="J745" s="208"/>
      <c r="K745" s="378"/>
    </row>
    <row r="746" spans="1:19" ht="20.100000000000001" customHeight="1">
      <c r="A746" s="114"/>
      <c r="B746" s="114"/>
      <c r="C746" s="193"/>
      <c r="D746" s="193"/>
      <c r="E746" s="193"/>
      <c r="F746" s="193"/>
      <c r="G746" s="193"/>
      <c r="H746" s="193"/>
      <c r="I746" s="374"/>
      <c r="J746" s="193"/>
      <c r="K746" s="374"/>
      <c r="L746" s="374"/>
      <c r="M746" s="374"/>
      <c r="N746" s="374"/>
      <c r="O746" s="374"/>
      <c r="P746" s="374"/>
      <c r="Q746" s="374"/>
      <c r="R746" s="374"/>
      <c r="S746" s="374"/>
    </row>
    <row r="747" spans="1:19" ht="20.100000000000001" customHeight="1">
      <c r="A747" s="551"/>
      <c r="B747" s="194" t="str">
        <f>A747&amp;"-"&amp;"کل مصرف"</f>
        <v>-کل مصرف</v>
      </c>
      <c r="C747" s="198"/>
      <c r="D747" s="198"/>
      <c r="E747" s="199"/>
      <c r="F747" s="199"/>
      <c r="G747" s="197"/>
      <c r="H747" s="198"/>
      <c r="I747" s="199"/>
      <c r="J747" s="198"/>
      <c r="K747" s="378"/>
    </row>
    <row r="748" spans="1:19" ht="20.100000000000001" customHeight="1">
      <c r="A748" s="551"/>
      <c r="B748" s="194" t="str">
        <f>A747&amp;"-"&amp;"اوج بار"</f>
        <v>-اوج بار</v>
      </c>
      <c r="C748" s="198"/>
      <c r="D748" s="198"/>
      <c r="E748" s="199"/>
      <c r="F748" s="199"/>
      <c r="G748" s="197"/>
      <c r="H748" s="198"/>
      <c r="I748" s="199"/>
      <c r="J748" s="198"/>
      <c r="K748" s="378"/>
    </row>
    <row r="749" spans="1:19" ht="20.100000000000001" customHeight="1">
      <c r="A749" s="551"/>
      <c r="B749" s="194" t="str">
        <f>A747&amp;"-"&amp;"میان باری"</f>
        <v>-میان باری</v>
      </c>
      <c r="C749" s="198"/>
      <c r="D749" s="198"/>
      <c r="E749" s="199"/>
      <c r="F749" s="199"/>
      <c r="G749" s="197"/>
      <c r="H749" s="198"/>
      <c r="I749" s="199"/>
      <c r="J749" s="198"/>
      <c r="K749" s="378"/>
    </row>
    <row r="750" spans="1:19" ht="20.100000000000001" customHeight="1">
      <c r="A750" s="551"/>
      <c r="B750" s="194" t="str">
        <f>A747&amp;"-"&amp;"کم باری"</f>
        <v>-کم باری</v>
      </c>
      <c r="C750" s="198"/>
      <c r="D750" s="198"/>
      <c r="E750" s="199"/>
      <c r="F750" s="199"/>
      <c r="G750" s="197"/>
      <c r="H750" s="198"/>
      <c r="I750" s="199"/>
      <c r="J750" s="198"/>
      <c r="K750" s="378"/>
    </row>
    <row r="751" spans="1:19" ht="20.100000000000001" customHeight="1">
      <c r="A751" s="551"/>
      <c r="B751" s="194" t="str">
        <f>A747&amp;"-"&amp;"راکتیو"</f>
        <v>-راکتیو</v>
      </c>
      <c r="C751" s="198"/>
      <c r="D751" s="198"/>
      <c r="E751" s="199"/>
      <c r="F751" s="199"/>
      <c r="G751" s="197"/>
      <c r="H751" s="198"/>
      <c r="I751" s="199"/>
      <c r="J751" s="198"/>
      <c r="K751" s="378"/>
    </row>
    <row r="752" spans="1:19" ht="20.100000000000001" customHeight="1">
      <c r="A752" s="551"/>
      <c r="B752" s="194" t="str">
        <f>A747&amp;"-"&amp;"آب"</f>
        <v>-آب</v>
      </c>
      <c r="C752" s="198"/>
      <c r="D752" s="198"/>
      <c r="E752" s="199"/>
      <c r="F752" s="199"/>
      <c r="G752" s="197"/>
      <c r="H752" s="198"/>
      <c r="I752" s="199"/>
      <c r="J752" s="198"/>
      <c r="K752" s="378"/>
    </row>
    <row r="753" spans="1:19" ht="20.100000000000001" customHeight="1">
      <c r="A753" s="552"/>
      <c r="B753" s="215" t="str">
        <f>A747&amp;"-"&amp;"گاز"</f>
        <v>-گاز</v>
      </c>
      <c r="C753" s="208"/>
      <c r="D753" s="208"/>
      <c r="E753" s="216"/>
      <c r="F753" s="216"/>
      <c r="G753" s="217"/>
      <c r="H753" s="208"/>
      <c r="I753" s="216"/>
      <c r="J753" s="208"/>
      <c r="K753" s="378"/>
    </row>
    <row r="754" spans="1:19" ht="20.100000000000001" customHeight="1">
      <c r="A754" s="114"/>
      <c r="B754" s="114"/>
      <c r="C754" s="193"/>
      <c r="D754" s="193"/>
      <c r="E754" s="193"/>
      <c r="F754" s="193"/>
      <c r="G754" s="193"/>
      <c r="H754" s="193"/>
      <c r="I754" s="374"/>
      <c r="J754" s="193"/>
      <c r="K754" s="374"/>
      <c r="L754" s="374"/>
      <c r="M754" s="374"/>
      <c r="N754" s="374"/>
      <c r="O754" s="374"/>
      <c r="P754" s="374"/>
      <c r="Q754" s="374"/>
      <c r="R754" s="374"/>
      <c r="S754" s="374"/>
    </row>
    <row r="755" spans="1:19" ht="20.100000000000001" customHeight="1">
      <c r="A755" s="551"/>
      <c r="B755" s="194" t="str">
        <f>A755&amp;"-"&amp;"کل مصرف"</f>
        <v>-کل مصرف</v>
      </c>
      <c r="C755" s="198"/>
      <c r="D755" s="198"/>
      <c r="E755" s="199"/>
      <c r="F755" s="199"/>
      <c r="G755" s="197"/>
      <c r="H755" s="198"/>
      <c r="I755" s="199"/>
      <c r="J755" s="198"/>
      <c r="K755" s="378"/>
    </row>
    <row r="756" spans="1:19" ht="20.100000000000001" customHeight="1">
      <c r="A756" s="551"/>
      <c r="B756" s="194" t="str">
        <f>A755&amp;"-"&amp;"اوج بار"</f>
        <v>-اوج بار</v>
      </c>
      <c r="C756" s="198"/>
      <c r="D756" s="198"/>
      <c r="E756" s="199"/>
      <c r="F756" s="199"/>
      <c r="G756" s="197"/>
      <c r="H756" s="198"/>
      <c r="I756" s="199"/>
      <c r="J756" s="198"/>
      <c r="K756" s="378"/>
    </row>
    <row r="757" spans="1:19" ht="20.100000000000001" customHeight="1">
      <c r="A757" s="551"/>
      <c r="B757" s="194" t="str">
        <f>A755&amp;"-"&amp;"میان باری"</f>
        <v>-میان باری</v>
      </c>
      <c r="C757" s="198"/>
      <c r="D757" s="198"/>
      <c r="E757" s="199"/>
      <c r="F757" s="199"/>
      <c r="G757" s="197"/>
      <c r="H757" s="198"/>
      <c r="I757" s="199"/>
      <c r="J757" s="198"/>
      <c r="K757" s="378"/>
    </row>
    <row r="758" spans="1:19" ht="20.100000000000001" customHeight="1">
      <c r="A758" s="551"/>
      <c r="B758" s="194" t="str">
        <f>A755&amp;"-"&amp;"کم باری"</f>
        <v>-کم باری</v>
      </c>
      <c r="C758" s="198"/>
      <c r="D758" s="198"/>
      <c r="E758" s="199"/>
      <c r="F758" s="199"/>
      <c r="G758" s="197"/>
      <c r="H758" s="198"/>
      <c r="I758" s="199"/>
      <c r="J758" s="198"/>
      <c r="K758" s="378"/>
    </row>
    <row r="759" spans="1:19" ht="20.100000000000001" customHeight="1">
      <c r="A759" s="551"/>
      <c r="B759" s="194" t="str">
        <f>A755&amp;"-"&amp;"راکتیو"</f>
        <v>-راکتیو</v>
      </c>
      <c r="C759" s="198"/>
      <c r="D759" s="198"/>
      <c r="E759" s="199"/>
      <c r="F759" s="199"/>
      <c r="G759" s="197"/>
      <c r="H759" s="198"/>
      <c r="I759" s="199"/>
      <c r="J759" s="198"/>
      <c r="K759" s="378"/>
    </row>
    <row r="760" spans="1:19" ht="20.100000000000001" customHeight="1">
      <c r="A760" s="551"/>
      <c r="B760" s="194" t="str">
        <f>A755&amp;"-"&amp;"آب"</f>
        <v>-آب</v>
      </c>
      <c r="C760" s="198"/>
      <c r="D760" s="198"/>
      <c r="E760" s="199"/>
      <c r="F760" s="199"/>
      <c r="G760" s="197"/>
      <c r="H760" s="198"/>
      <c r="I760" s="199"/>
      <c r="J760" s="198"/>
      <c r="K760" s="378"/>
    </row>
    <row r="761" spans="1:19" ht="20.100000000000001" customHeight="1">
      <c r="A761" s="552"/>
      <c r="B761" s="215" t="str">
        <f>A755&amp;"-"&amp;"گاز"</f>
        <v>-گاز</v>
      </c>
      <c r="C761" s="208"/>
      <c r="D761" s="208"/>
      <c r="E761" s="216"/>
      <c r="F761" s="216"/>
      <c r="G761" s="217"/>
      <c r="H761" s="208"/>
      <c r="I761" s="216"/>
      <c r="J761" s="208"/>
      <c r="K761" s="378"/>
    </row>
    <row r="762" spans="1:19" ht="20.100000000000001" customHeight="1">
      <c r="A762" s="114"/>
      <c r="B762" s="114"/>
      <c r="C762" s="193"/>
      <c r="D762" s="193"/>
      <c r="E762" s="193"/>
      <c r="F762" s="193"/>
      <c r="G762" s="193"/>
      <c r="H762" s="193"/>
      <c r="I762" s="374"/>
      <c r="J762" s="193"/>
      <c r="K762" s="374"/>
      <c r="L762" s="374"/>
      <c r="M762" s="374"/>
      <c r="N762" s="374"/>
      <c r="O762" s="374"/>
      <c r="P762" s="374"/>
      <c r="Q762" s="374"/>
      <c r="R762" s="374"/>
      <c r="S762" s="374"/>
    </row>
    <row r="763" spans="1:19" ht="20.100000000000001" customHeight="1">
      <c r="A763" s="551"/>
      <c r="B763" s="194" t="str">
        <f>A763&amp;"-"&amp;"کل مصرف"</f>
        <v>-کل مصرف</v>
      </c>
      <c r="C763" s="198"/>
      <c r="D763" s="198"/>
      <c r="E763" s="199"/>
      <c r="F763" s="199"/>
      <c r="G763" s="197"/>
      <c r="H763" s="198"/>
      <c r="I763" s="199"/>
      <c r="J763" s="198"/>
      <c r="K763" s="378"/>
    </row>
    <row r="764" spans="1:19" ht="20.100000000000001" customHeight="1">
      <c r="A764" s="551"/>
      <c r="B764" s="194" t="str">
        <f>A763&amp;"-"&amp;"اوج بار"</f>
        <v>-اوج بار</v>
      </c>
      <c r="C764" s="198"/>
      <c r="D764" s="198"/>
      <c r="E764" s="199"/>
      <c r="F764" s="199"/>
      <c r="G764" s="197"/>
      <c r="H764" s="198"/>
      <c r="I764" s="199"/>
      <c r="J764" s="198"/>
      <c r="K764" s="378"/>
    </row>
    <row r="765" spans="1:19" ht="20.100000000000001" customHeight="1">
      <c r="A765" s="551"/>
      <c r="B765" s="194" t="str">
        <f>A763&amp;"-"&amp;"میان باری"</f>
        <v>-میان باری</v>
      </c>
      <c r="C765" s="198"/>
      <c r="D765" s="198"/>
      <c r="E765" s="199"/>
      <c r="F765" s="199"/>
      <c r="G765" s="197"/>
      <c r="H765" s="198"/>
      <c r="I765" s="199"/>
      <c r="J765" s="198"/>
      <c r="K765" s="378"/>
    </row>
    <row r="766" spans="1:19" ht="20.100000000000001" customHeight="1">
      <c r="A766" s="551"/>
      <c r="B766" s="194" t="str">
        <f>A763&amp;"-"&amp;"کم باری"</f>
        <v>-کم باری</v>
      </c>
      <c r="C766" s="198"/>
      <c r="D766" s="198"/>
      <c r="E766" s="199"/>
      <c r="F766" s="199"/>
      <c r="G766" s="197"/>
      <c r="H766" s="198"/>
      <c r="I766" s="199"/>
      <c r="J766" s="198"/>
      <c r="K766" s="378"/>
    </row>
    <row r="767" spans="1:19" ht="20.100000000000001" customHeight="1">
      <c r="A767" s="551"/>
      <c r="B767" s="194" t="str">
        <f>A763&amp;"-"&amp;"راکتیو"</f>
        <v>-راکتیو</v>
      </c>
      <c r="C767" s="198"/>
      <c r="D767" s="198"/>
      <c r="E767" s="199"/>
      <c r="F767" s="199"/>
      <c r="G767" s="197"/>
      <c r="H767" s="198"/>
      <c r="I767" s="199"/>
      <c r="J767" s="198"/>
      <c r="K767" s="378"/>
    </row>
    <row r="768" spans="1:19" ht="20.100000000000001" customHeight="1">
      <c r="A768" s="551"/>
      <c r="B768" s="194" t="str">
        <f>A763&amp;"-"&amp;"آب"</f>
        <v>-آب</v>
      </c>
      <c r="C768" s="198"/>
      <c r="D768" s="198"/>
      <c r="E768" s="199"/>
      <c r="F768" s="199"/>
      <c r="G768" s="197"/>
      <c r="H768" s="198"/>
      <c r="I768" s="199"/>
      <c r="J768" s="198"/>
      <c r="K768" s="378"/>
    </row>
    <row r="769" spans="1:20" ht="20.100000000000001" customHeight="1">
      <c r="A769" s="552"/>
      <c r="B769" s="215" t="str">
        <f>A763&amp;"-"&amp;"گاز"</f>
        <v>-گاز</v>
      </c>
      <c r="C769" s="208"/>
      <c r="D769" s="208"/>
      <c r="E769" s="216"/>
      <c r="F769" s="216"/>
      <c r="G769" s="217"/>
      <c r="H769" s="208"/>
      <c r="I769" s="216"/>
      <c r="J769" s="208"/>
      <c r="K769" s="378"/>
    </row>
    <row r="770" spans="1:20" ht="20.100000000000001" customHeight="1">
      <c r="A770" s="114"/>
      <c r="B770" s="114"/>
      <c r="C770" s="193"/>
      <c r="D770" s="193"/>
      <c r="E770" s="193"/>
      <c r="F770" s="193"/>
      <c r="G770" s="193"/>
      <c r="H770" s="193"/>
      <c r="I770" s="374"/>
      <c r="J770" s="193"/>
      <c r="K770" s="374"/>
      <c r="L770" s="374"/>
      <c r="M770" s="374"/>
      <c r="N770" s="374"/>
      <c r="O770" s="374"/>
      <c r="P770" s="374"/>
      <c r="Q770" s="374"/>
      <c r="R770" s="374"/>
      <c r="S770" s="374"/>
    </row>
    <row r="771" spans="1:20" ht="20.100000000000001" customHeight="1">
      <c r="A771" s="551"/>
      <c r="B771" s="194" t="str">
        <f>A771&amp;"-"&amp;"کل مصرف"</f>
        <v>-کل مصرف</v>
      </c>
      <c r="C771" s="198"/>
      <c r="D771" s="198"/>
      <c r="E771" s="199"/>
      <c r="F771" s="199"/>
      <c r="G771" s="197"/>
      <c r="H771" s="198"/>
      <c r="I771" s="199"/>
      <c r="J771" s="198"/>
      <c r="K771" s="378"/>
    </row>
    <row r="772" spans="1:20" s="177" customFormat="1" ht="20.100000000000001" customHeight="1">
      <c r="A772" s="551"/>
      <c r="B772" s="194" t="str">
        <f>A771&amp;"-"&amp;"اوج بار"</f>
        <v>-اوج بار</v>
      </c>
      <c r="C772" s="198"/>
      <c r="D772" s="198"/>
      <c r="E772" s="199"/>
      <c r="F772" s="199"/>
      <c r="G772" s="197"/>
      <c r="H772" s="198"/>
      <c r="I772" s="199"/>
      <c r="J772" s="198"/>
      <c r="K772" s="378"/>
      <c r="L772" s="375"/>
      <c r="M772" s="375"/>
      <c r="N772" s="375"/>
      <c r="O772" s="375"/>
      <c r="P772" s="375"/>
      <c r="Q772" s="375"/>
      <c r="R772" s="375"/>
      <c r="S772" s="375"/>
      <c r="T772"/>
    </row>
    <row r="773" spans="1:20" s="177" customFormat="1" ht="20.100000000000001" customHeight="1">
      <c r="A773" s="551"/>
      <c r="B773" s="194" t="str">
        <f>A771&amp;"-"&amp;"میان باری"</f>
        <v>-میان باری</v>
      </c>
      <c r="C773" s="198"/>
      <c r="D773" s="198"/>
      <c r="E773" s="199"/>
      <c r="F773" s="199"/>
      <c r="G773" s="197"/>
      <c r="H773" s="198"/>
      <c r="I773" s="199"/>
      <c r="J773" s="198"/>
      <c r="K773" s="378"/>
      <c r="L773" s="375"/>
      <c r="M773" s="375"/>
      <c r="N773" s="375"/>
      <c r="O773" s="375"/>
      <c r="P773" s="375"/>
      <c r="Q773" s="375"/>
      <c r="R773" s="375"/>
      <c r="S773" s="375"/>
      <c r="T773"/>
    </row>
    <row r="774" spans="1:20" s="177" customFormat="1" ht="20.100000000000001" customHeight="1">
      <c r="A774" s="551"/>
      <c r="B774" s="194" t="str">
        <f>A771&amp;"-"&amp;"کم باری"</f>
        <v>-کم باری</v>
      </c>
      <c r="C774" s="198"/>
      <c r="D774" s="198"/>
      <c r="E774" s="199"/>
      <c r="F774" s="199"/>
      <c r="G774" s="197"/>
      <c r="H774" s="198"/>
      <c r="I774" s="199"/>
      <c r="J774" s="198"/>
      <c r="K774" s="378"/>
      <c r="L774" s="375"/>
      <c r="M774" s="375"/>
      <c r="N774" s="379"/>
      <c r="O774" s="375"/>
      <c r="P774" s="375"/>
      <c r="Q774" s="375"/>
      <c r="R774" s="375"/>
      <c r="S774" s="375"/>
      <c r="T774"/>
    </row>
    <row r="775" spans="1:20" s="177" customFormat="1" ht="20.100000000000001" customHeight="1">
      <c r="A775" s="551"/>
      <c r="B775" s="194" t="str">
        <f>A771&amp;"-"&amp;"راکتیو"</f>
        <v>-راکتیو</v>
      </c>
      <c r="C775" s="198"/>
      <c r="D775" s="198"/>
      <c r="E775" s="199"/>
      <c r="F775" s="199"/>
      <c r="G775" s="197"/>
      <c r="H775" s="198"/>
      <c r="I775" s="199"/>
      <c r="J775" s="198"/>
      <c r="K775" s="378"/>
      <c r="L775" s="375"/>
      <c r="M775" s="375"/>
      <c r="N775" s="375"/>
      <c r="O775" s="375"/>
      <c r="P775" s="375"/>
      <c r="Q775" s="375"/>
      <c r="R775" s="375"/>
      <c r="S775" s="375"/>
      <c r="T775"/>
    </row>
    <row r="776" spans="1:20" s="177" customFormat="1" ht="20.100000000000001" customHeight="1">
      <c r="A776" s="551"/>
      <c r="B776" s="194" t="str">
        <f>A771&amp;"-"&amp;"آب"</f>
        <v>-آب</v>
      </c>
      <c r="C776" s="198"/>
      <c r="D776" s="198"/>
      <c r="E776" s="199"/>
      <c r="F776" s="199"/>
      <c r="G776" s="197"/>
      <c r="H776" s="198"/>
      <c r="I776" s="199"/>
      <c r="J776" s="198"/>
      <c r="K776" s="378"/>
      <c r="L776" s="375"/>
      <c r="M776" s="375"/>
      <c r="N776" s="375"/>
      <c r="O776" s="375"/>
      <c r="P776" s="375"/>
      <c r="Q776" s="375"/>
      <c r="R776" s="375"/>
      <c r="S776" s="375"/>
      <c r="T776"/>
    </row>
    <row r="777" spans="1:20" s="177" customFormat="1" ht="20.100000000000001" customHeight="1">
      <c r="A777" s="552"/>
      <c r="B777" s="215" t="str">
        <f>A771&amp;"-"&amp;"گاز"</f>
        <v>-گاز</v>
      </c>
      <c r="C777" s="208"/>
      <c r="D777" s="208"/>
      <c r="E777" s="216"/>
      <c r="F777" s="216"/>
      <c r="G777" s="217"/>
      <c r="H777" s="208"/>
      <c r="I777" s="216"/>
      <c r="J777" s="208"/>
      <c r="K777" s="380"/>
      <c r="L777" s="375"/>
      <c r="M777" s="375"/>
      <c r="N777" s="375"/>
      <c r="O777" s="375"/>
      <c r="P777" s="375"/>
      <c r="Q777" s="375"/>
      <c r="R777" s="375"/>
      <c r="S777" s="375"/>
      <c r="T777"/>
    </row>
    <row r="778" spans="1:20" s="177" customFormat="1" ht="20.100000000000001" customHeight="1">
      <c r="A778" s="114"/>
      <c r="B778" s="114"/>
      <c r="C778" s="193"/>
      <c r="D778" s="193"/>
      <c r="E778" s="193"/>
      <c r="F778" s="193"/>
      <c r="G778" s="193"/>
      <c r="H778" s="193"/>
      <c r="I778" s="193"/>
      <c r="J778" s="193"/>
      <c r="K778" s="193"/>
      <c r="L778" s="193"/>
      <c r="M778" s="193"/>
      <c r="N778" s="193"/>
      <c r="O778" s="193"/>
      <c r="P778" s="193"/>
      <c r="Q778" s="193"/>
      <c r="R778" s="193"/>
      <c r="S778" s="193"/>
      <c r="T778"/>
    </row>
    <row r="779" spans="1:20" s="177" customFormat="1" ht="20.100000000000001" customHeight="1">
      <c r="A779" s="114"/>
      <c r="B779" s="114"/>
      <c r="C779" s="193"/>
      <c r="D779" s="193"/>
      <c r="E779" s="193"/>
      <c r="F779" s="193"/>
      <c r="G779" s="193"/>
      <c r="H779" s="193"/>
      <c r="I779" s="193"/>
      <c r="J779" s="193"/>
      <c r="K779" s="193"/>
      <c r="L779" s="193"/>
      <c r="M779" s="193"/>
      <c r="N779" s="193"/>
      <c r="O779" s="193"/>
      <c r="P779" s="193"/>
      <c r="Q779" s="193"/>
      <c r="R779" s="193"/>
      <c r="S779" s="193"/>
      <c r="T779"/>
    </row>
    <row r="780" spans="1:20" s="177" customFormat="1" ht="20.100000000000001" customHeight="1">
      <c r="A780" s="114"/>
      <c r="B780" s="114"/>
      <c r="C780" s="193"/>
      <c r="D780" s="193"/>
      <c r="E780" s="193"/>
      <c r="F780" s="193"/>
      <c r="G780" s="193"/>
      <c r="H780" s="193"/>
      <c r="I780" s="193"/>
      <c r="J780" s="193"/>
      <c r="K780" s="193"/>
      <c r="L780" s="193"/>
      <c r="M780" s="193"/>
      <c r="N780" s="193"/>
      <c r="O780" s="193"/>
      <c r="P780" s="193"/>
      <c r="Q780" s="193"/>
      <c r="R780" s="193"/>
      <c r="S780" s="193"/>
      <c r="T780"/>
    </row>
    <row r="781" spans="1:20" s="177" customFormat="1" ht="20.100000000000001" customHeight="1">
      <c r="A781" s="114"/>
      <c r="B781" s="114"/>
      <c r="C781" s="193"/>
      <c r="D781" s="193"/>
      <c r="E781" s="193"/>
      <c r="F781" s="193"/>
      <c r="G781" s="193"/>
      <c r="H781" s="193"/>
      <c r="I781" s="193"/>
      <c r="J781" s="193"/>
      <c r="K781" s="193"/>
      <c r="L781" s="193"/>
      <c r="M781" s="193"/>
      <c r="N781" s="193"/>
      <c r="O781" s="193"/>
      <c r="P781" s="193"/>
      <c r="Q781" s="193"/>
      <c r="R781" s="193"/>
      <c r="S781" s="193"/>
      <c r="T781"/>
    </row>
    <row r="782" spans="1:20" s="177" customFormat="1" ht="20.100000000000001" customHeight="1">
      <c r="A782" s="114"/>
      <c r="B782" s="114"/>
      <c r="C782" s="193"/>
      <c r="D782" s="193"/>
      <c r="E782" s="193"/>
      <c r="F782" s="193"/>
      <c r="G782" s="193"/>
      <c r="H782" s="193"/>
      <c r="I782" s="193"/>
      <c r="J782" s="193"/>
      <c r="K782" s="193"/>
      <c r="L782" s="193"/>
      <c r="M782" s="193"/>
      <c r="N782" s="193"/>
      <c r="O782" s="193"/>
      <c r="P782" s="193"/>
      <c r="Q782" s="193"/>
      <c r="R782" s="193"/>
      <c r="S782" s="193"/>
      <c r="T782"/>
    </row>
    <row r="783" spans="1:20" s="177" customFormat="1" ht="20.100000000000001" customHeight="1">
      <c r="A783" s="114"/>
      <c r="B783" s="114"/>
      <c r="C783" s="193"/>
      <c r="D783" s="193"/>
      <c r="E783" s="193"/>
      <c r="F783" s="193"/>
      <c r="G783" s="193"/>
      <c r="H783" s="193"/>
      <c r="I783" s="193"/>
      <c r="J783" s="193"/>
      <c r="K783" s="193"/>
      <c r="L783" s="193"/>
      <c r="M783" s="193"/>
      <c r="N783" s="193"/>
      <c r="O783" s="193"/>
      <c r="P783" s="193"/>
      <c r="Q783" s="193"/>
      <c r="R783" s="193"/>
      <c r="S783" s="193"/>
      <c r="T783"/>
    </row>
    <row r="784" spans="1:20" s="177" customFormat="1" ht="20.100000000000001" customHeight="1">
      <c r="A784" s="114"/>
      <c r="B784" s="114"/>
      <c r="C784" s="193"/>
      <c r="D784" s="193"/>
      <c r="E784" s="193"/>
      <c r="F784" s="193"/>
      <c r="G784" s="193"/>
      <c r="H784" s="193"/>
      <c r="I784" s="193"/>
      <c r="J784" s="193"/>
      <c r="K784" s="193"/>
      <c r="L784" s="193"/>
      <c r="M784" s="193"/>
      <c r="N784" s="193"/>
      <c r="O784" s="193"/>
      <c r="P784" s="193"/>
      <c r="Q784" s="193"/>
      <c r="R784" s="193"/>
      <c r="S784" s="193"/>
      <c r="T784"/>
    </row>
    <row r="785" spans="1:20" s="177" customFormat="1" ht="20.100000000000001" customHeight="1">
      <c r="A785" s="114"/>
      <c r="B785" s="114"/>
      <c r="C785" s="193"/>
      <c r="D785" s="193"/>
      <c r="E785" s="193"/>
      <c r="F785" s="193"/>
      <c r="G785" s="193"/>
      <c r="H785" s="193"/>
      <c r="I785" s="193"/>
      <c r="J785" s="193"/>
      <c r="K785" s="193"/>
      <c r="L785" s="193"/>
      <c r="M785" s="193"/>
      <c r="N785" s="193"/>
      <c r="O785" s="193"/>
      <c r="P785" s="193"/>
      <c r="Q785" s="193"/>
      <c r="R785" s="193"/>
      <c r="S785" s="193"/>
      <c r="T785"/>
    </row>
    <row r="786" spans="1:20" s="177" customFormat="1" ht="20.100000000000001" customHeight="1">
      <c r="A786" s="114"/>
      <c r="B786" s="114"/>
      <c r="C786" s="193"/>
      <c r="D786" s="193"/>
      <c r="E786" s="193"/>
      <c r="F786" s="193"/>
      <c r="G786" s="193"/>
      <c r="H786" s="193"/>
      <c r="I786" s="193"/>
      <c r="J786" s="193"/>
      <c r="K786" s="193"/>
      <c r="L786" s="193"/>
      <c r="M786" s="193"/>
      <c r="N786" s="193"/>
      <c r="O786" s="193"/>
      <c r="P786" s="193"/>
      <c r="Q786" s="193"/>
      <c r="R786" s="193"/>
      <c r="S786" s="193"/>
      <c r="T786"/>
    </row>
    <row r="787" spans="1:20" s="177" customFormat="1" ht="20.100000000000001" customHeight="1">
      <c r="A787" s="114"/>
      <c r="B787" s="114"/>
      <c r="C787" s="193"/>
      <c r="D787" s="193"/>
      <c r="E787" s="193"/>
      <c r="F787" s="193"/>
      <c r="G787" s="193"/>
      <c r="H787" s="193"/>
      <c r="I787" s="193"/>
      <c r="J787" s="193"/>
      <c r="K787" s="193"/>
      <c r="L787" s="193"/>
      <c r="M787" s="193"/>
      <c r="N787" s="193"/>
      <c r="O787" s="193"/>
      <c r="P787" s="193"/>
      <c r="Q787" s="193"/>
      <c r="R787" s="193"/>
      <c r="S787" s="193"/>
      <c r="T787"/>
    </row>
    <row r="788" spans="1:20" s="177" customFormat="1" ht="20.100000000000001" customHeight="1">
      <c r="A788" s="114"/>
      <c r="B788" s="114"/>
      <c r="C788" s="193"/>
      <c r="D788" s="193"/>
      <c r="E788" s="193"/>
      <c r="F788" s="193"/>
      <c r="G788" s="193"/>
      <c r="H788" s="193"/>
      <c r="I788" s="193"/>
      <c r="J788" s="193"/>
      <c r="K788" s="193"/>
      <c r="L788" s="193"/>
      <c r="M788" s="193"/>
      <c r="N788" s="193"/>
      <c r="O788" s="193"/>
      <c r="P788" s="193"/>
      <c r="Q788" s="193"/>
      <c r="R788" s="193"/>
      <c r="S788" s="193"/>
      <c r="T788"/>
    </row>
    <row r="789" spans="1:20" s="177" customFormat="1" ht="20.100000000000001" customHeight="1">
      <c r="A789" s="114"/>
      <c r="B789" s="114"/>
      <c r="C789" s="193"/>
      <c r="D789" s="193"/>
      <c r="E789" s="193"/>
      <c r="F789" s="193"/>
      <c r="G789" s="193"/>
      <c r="H789" s="193"/>
      <c r="I789" s="193"/>
      <c r="J789" s="193"/>
      <c r="K789" s="193"/>
      <c r="L789" s="193"/>
      <c r="M789" s="193"/>
      <c r="N789" s="193"/>
      <c r="O789" s="193"/>
      <c r="P789" s="193"/>
      <c r="Q789" s="193"/>
      <c r="R789" s="193"/>
      <c r="S789" s="193"/>
      <c r="T789"/>
    </row>
    <row r="790" spans="1:20" s="177" customFormat="1" ht="20.100000000000001" customHeight="1">
      <c r="A790" s="114"/>
      <c r="B790" s="114"/>
      <c r="C790" s="193"/>
      <c r="D790" s="193"/>
      <c r="E790" s="193"/>
      <c r="F790" s="193"/>
      <c r="G790" s="193"/>
      <c r="H790" s="193"/>
      <c r="I790" s="193"/>
      <c r="J790" s="193"/>
      <c r="K790" s="193"/>
      <c r="L790" s="193"/>
      <c r="M790" s="193"/>
      <c r="N790" s="193"/>
      <c r="O790" s="193"/>
      <c r="P790" s="193"/>
      <c r="Q790" s="193"/>
      <c r="R790" s="193"/>
      <c r="S790" s="193"/>
      <c r="T790"/>
    </row>
    <row r="791" spans="1:20" s="177" customFormat="1" ht="20.100000000000001" customHeight="1">
      <c r="A791" s="114"/>
      <c r="B791" s="114"/>
      <c r="C791" s="193"/>
      <c r="D791" s="193"/>
      <c r="E791" s="193"/>
      <c r="F791" s="193"/>
      <c r="G791" s="193"/>
      <c r="H791" s="193"/>
      <c r="I791" s="193"/>
      <c r="J791" s="193"/>
      <c r="K791" s="193"/>
      <c r="L791" s="193"/>
      <c r="M791" s="193"/>
      <c r="N791" s="193"/>
      <c r="O791" s="193"/>
      <c r="P791" s="193"/>
      <c r="Q791" s="193"/>
      <c r="R791" s="193"/>
      <c r="S791" s="193"/>
      <c r="T791"/>
    </row>
    <row r="792" spans="1:20" s="177" customFormat="1" ht="20.100000000000001" customHeight="1">
      <c r="A792" s="114"/>
      <c r="B792" s="114"/>
      <c r="C792" s="193"/>
      <c r="D792" s="193"/>
      <c r="E792" s="193"/>
      <c r="F792" s="193"/>
      <c r="G792" s="193"/>
      <c r="H792" s="193"/>
      <c r="I792" s="193"/>
      <c r="J792" s="193"/>
      <c r="K792" s="193"/>
      <c r="L792" s="193"/>
      <c r="M792" s="193"/>
      <c r="N792" s="193"/>
      <c r="O792" s="193"/>
      <c r="P792" s="193"/>
      <c r="Q792" s="193"/>
      <c r="R792" s="193"/>
      <c r="S792" s="193"/>
      <c r="T792"/>
    </row>
    <row r="793" spans="1:20" s="177" customFormat="1" ht="20.100000000000001" customHeight="1">
      <c r="A793" s="114"/>
      <c r="B793" s="114"/>
      <c r="C793" s="193"/>
      <c r="D793" s="193"/>
      <c r="E793" s="193"/>
      <c r="F793" s="193"/>
      <c r="G793" s="193"/>
      <c r="H793" s="193"/>
      <c r="I793" s="193"/>
      <c r="J793" s="193"/>
      <c r="K793" s="193"/>
      <c r="L793" s="193"/>
      <c r="M793" s="193"/>
      <c r="N793" s="193"/>
      <c r="O793" s="193"/>
      <c r="P793" s="193"/>
      <c r="Q793" s="193"/>
      <c r="R793" s="193"/>
      <c r="S793" s="193"/>
      <c r="T793"/>
    </row>
    <row r="794" spans="1:20" s="177" customFormat="1" ht="20.100000000000001" customHeight="1">
      <c r="A794" s="114"/>
      <c r="B794" s="114"/>
      <c r="C794" s="193"/>
      <c r="D794" s="193"/>
      <c r="E794" s="193"/>
      <c r="F794" s="193"/>
      <c r="G794" s="193"/>
      <c r="H794" s="193"/>
      <c r="I794" s="193"/>
      <c r="J794" s="193"/>
      <c r="K794" s="193"/>
      <c r="L794" s="193"/>
      <c r="M794" s="193"/>
      <c r="N794" s="193"/>
      <c r="O794" s="193"/>
      <c r="P794" s="193"/>
      <c r="Q794" s="193"/>
      <c r="R794" s="193"/>
      <c r="S794" s="193"/>
      <c r="T794"/>
    </row>
    <row r="795" spans="1:20" s="177" customFormat="1" ht="20.100000000000001" customHeight="1">
      <c r="A795" s="114"/>
      <c r="B795" s="114"/>
      <c r="C795" s="193"/>
      <c r="D795" s="193"/>
      <c r="E795" s="193"/>
      <c r="F795" s="193"/>
      <c r="G795" s="193"/>
      <c r="H795" s="193"/>
      <c r="I795" s="193"/>
      <c r="J795" s="193"/>
      <c r="K795" s="193"/>
      <c r="L795" s="193"/>
      <c r="M795" s="193"/>
      <c r="N795" s="193"/>
      <c r="O795" s="193"/>
      <c r="P795" s="193"/>
      <c r="Q795" s="193"/>
      <c r="R795" s="193"/>
      <c r="S795" s="193"/>
      <c r="T795"/>
    </row>
    <row r="796" spans="1:20" s="177" customFormat="1" ht="20.100000000000001" customHeight="1">
      <c r="A796" s="114"/>
      <c r="B796" s="114"/>
      <c r="C796" s="193"/>
      <c r="D796" s="193"/>
      <c r="E796" s="193"/>
      <c r="F796" s="193"/>
      <c r="G796" s="193"/>
      <c r="H796" s="193"/>
      <c r="I796" s="193"/>
      <c r="J796" s="193"/>
      <c r="K796" s="193"/>
      <c r="L796" s="193"/>
      <c r="M796" s="193"/>
      <c r="N796" s="193"/>
      <c r="O796" s="193"/>
      <c r="P796" s="193"/>
      <c r="Q796" s="193"/>
      <c r="R796" s="193"/>
      <c r="S796" s="193"/>
      <c r="T796"/>
    </row>
    <row r="797" spans="1:20" s="177" customFormat="1" ht="20.100000000000001" customHeight="1">
      <c r="A797" s="114"/>
      <c r="B797" s="114"/>
      <c r="C797" s="193"/>
      <c r="D797" s="193"/>
      <c r="E797" s="193"/>
      <c r="F797" s="193"/>
      <c r="G797" s="193"/>
      <c r="H797" s="193"/>
      <c r="I797" s="193"/>
      <c r="J797" s="193"/>
      <c r="K797" s="193"/>
      <c r="L797" s="193"/>
      <c r="M797" s="193"/>
      <c r="N797" s="193"/>
      <c r="O797" s="193"/>
      <c r="P797" s="193"/>
      <c r="Q797" s="193"/>
      <c r="R797" s="193"/>
      <c r="S797" s="193"/>
      <c r="T797"/>
    </row>
    <row r="798" spans="1:20" s="177" customFormat="1" ht="20.100000000000001" customHeight="1">
      <c r="A798" s="114"/>
      <c r="B798" s="114"/>
      <c r="C798" s="193"/>
      <c r="D798" s="193"/>
      <c r="E798" s="193"/>
      <c r="F798" s="193"/>
      <c r="G798" s="193"/>
      <c r="H798" s="193"/>
      <c r="I798" s="193"/>
      <c r="J798" s="193"/>
      <c r="K798" s="193"/>
      <c r="L798" s="193"/>
      <c r="M798" s="193"/>
      <c r="N798" s="193"/>
      <c r="O798" s="193"/>
      <c r="P798" s="193"/>
      <c r="Q798" s="193"/>
      <c r="R798" s="193"/>
      <c r="S798" s="193"/>
      <c r="T798"/>
    </row>
    <row r="799" spans="1:20" s="177" customFormat="1" ht="20.100000000000001" customHeight="1">
      <c r="A799" s="114"/>
      <c r="B799" s="114"/>
      <c r="C799" s="193"/>
      <c r="D799" s="193"/>
      <c r="E799" s="193"/>
      <c r="F799" s="193"/>
      <c r="G799" s="193"/>
      <c r="H799" s="193"/>
      <c r="I799" s="193"/>
      <c r="J799" s="193"/>
      <c r="K799" s="193"/>
      <c r="L799" s="193"/>
      <c r="M799" s="193"/>
      <c r="N799" s="193"/>
      <c r="O799" s="193"/>
      <c r="P799" s="193"/>
      <c r="Q799" s="193"/>
      <c r="R799" s="193"/>
      <c r="S799" s="193"/>
      <c r="T799"/>
    </row>
    <row r="800" spans="1:20" s="177" customFormat="1" ht="20.100000000000001" customHeight="1">
      <c r="A800" s="114"/>
      <c r="B800" s="114"/>
      <c r="C800" s="193"/>
      <c r="D800" s="193"/>
      <c r="E800" s="193"/>
      <c r="F800" s="193"/>
      <c r="G800" s="193"/>
      <c r="H800" s="193"/>
      <c r="I800" s="193"/>
      <c r="J800" s="193"/>
      <c r="K800" s="193"/>
      <c r="L800" s="193"/>
      <c r="M800" s="193"/>
      <c r="N800" s="193"/>
      <c r="O800" s="193"/>
      <c r="P800" s="193"/>
      <c r="Q800" s="193"/>
      <c r="R800" s="193"/>
      <c r="S800" s="193"/>
      <c r="T800"/>
    </row>
    <row r="801" spans="1:20" s="177" customFormat="1" ht="20.100000000000001" customHeight="1">
      <c r="A801" s="114"/>
      <c r="B801" s="114"/>
      <c r="C801" s="193"/>
      <c r="D801" s="193"/>
      <c r="E801" s="193"/>
      <c r="F801" s="193"/>
      <c r="G801" s="193"/>
      <c r="H801" s="193"/>
      <c r="I801" s="193"/>
      <c r="J801" s="193"/>
      <c r="K801" s="193"/>
      <c r="L801" s="193"/>
      <c r="M801" s="193"/>
      <c r="N801" s="193"/>
      <c r="O801" s="193"/>
      <c r="P801" s="193"/>
      <c r="Q801" s="193"/>
      <c r="R801" s="193"/>
      <c r="S801" s="193"/>
      <c r="T801"/>
    </row>
    <row r="802" spans="1:20" s="177" customFormat="1" ht="20.100000000000001" customHeight="1">
      <c r="A802" s="114"/>
      <c r="B802" s="114"/>
      <c r="C802" s="193"/>
      <c r="D802" s="193"/>
      <c r="E802" s="193"/>
      <c r="F802" s="193"/>
      <c r="G802" s="193"/>
      <c r="H802" s="193"/>
      <c r="I802" s="193"/>
      <c r="J802" s="193"/>
      <c r="K802" s="193"/>
      <c r="L802" s="193"/>
      <c r="M802" s="193"/>
      <c r="N802" s="193"/>
      <c r="O802" s="193"/>
      <c r="P802" s="193"/>
      <c r="Q802" s="193"/>
      <c r="R802" s="193"/>
      <c r="S802" s="193"/>
      <c r="T802"/>
    </row>
    <row r="803" spans="1:20" s="177" customFormat="1" ht="20.100000000000001" customHeight="1">
      <c r="A803" s="114"/>
      <c r="B803" s="114"/>
      <c r="C803" s="193"/>
      <c r="D803" s="193"/>
      <c r="E803" s="193"/>
      <c r="F803" s="193"/>
      <c r="G803" s="193"/>
      <c r="H803" s="193"/>
      <c r="I803" s="193"/>
      <c r="J803" s="193"/>
      <c r="K803" s="193"/>
      <c r="L803" s="193"/>
      <c r="M803" s="193"/>
      <c r="N803" s="193"/>
      <c r="O803" s="193"/>
      <c r="P803" s="193"/>
      <c r="Q803" s="193"/>
      <c r="R803" s="193"/>
      <c r="S803" s="193"/>
      <c r="T803"/>
    </row>
    <row r="804" spans="1:20" s="177" customFormat="1" ht="20.100000000000001" customHeight="1">
      <c r="A804" s="114"/>
      <c r="B804" s="114"/>
      <c r="C804" s="193"/>
      <c r="D804" s="193"/>
      <c r="E804" s="193"/>
      <c r="F804" s="193"/>
      <c r="G804" s="193"/>
      <c r="H804" s="193"/>
      <c r="I804" s="193"/>
      <c r="J804" s="193"/>
      <c r="K804" s="193"/>
      <c r="L804" s="193"/>
      <c r="M804" s="193"/>
      <c r="N804" s="193"/>
      <c r="O804" s="193"/>
      <c r="P804" s="193"/>
      <c r="Q804" s="193"/>
      <c r="R804" s="193"/>
      <c r="S804" s="193"/>
      <c r="T804"/>
    </row>
    <row r="805" spans="1:20" s="177" customFormat="1" ht="20.100000000000001" customHeight="1">
      <c r="A805" s="114"/>
      <c r="B805" s="114"/>
      <c r="C805" s="193"/>
      <c r="D805" s="193"/>
      <c r="E805" s="193"/>
      <c r="F805" s="193"/>
      <c r="G805" s="193"/>
      <c r="H805" s="193"/>
      <c r="I805" s="193"/>
      <c r="J805" s="193"/>
      <c r="K805" s="193"/>
      <c r="L805" s="193"/>
      <c r="M805" s="193"/>
      <c r="N805" s="193"/>
      <c r="O805" s="193"/>
      <c r="P805" s="193"/>
      <c r="Q805" s="193"/>
      <c r="R805" s="193"/>
      <c r="S805" s="193"/>
      <c r="T805"/>
    </row>
    <row r="806" spans="1:20" s="177" customFormat="1" ht="20.100000000000001" customHeight="1">
      <c r="A806" s="114"/>
      <c r="B806" s="114"/>
      <c r="C806" s="193"/>
      <c r="D806" s="193"/>
      <c r="E806" s="193"/>
      <c r="F806" s="193"/>
      <c r="G806" s="193"/>
      <c r="H806" s="193"/>
      <c r="I806" s="193"/>
      <c r="J806" s="193"/>
      <c r="K806" s="193"/>
      <c r="L806" s="193"/>
      <c r="M806" s="193"/>
      <c r="N806" s="193"/>
      <c r="O806" s="193"/>
      <c r="P806" s="193"/>
      <c r="Q806" s="193"/>
      <c r="R806" s="193"/>
      <c r="S806" s="193"/>
      <c r="T806"/>
    </row>
    <row r="807" spans="1:20" s="177" customFormat="1" ht="20.100000000000001" customHeight="1">
      <c r="A807" s="114"/>
      <c r="B807" s="114"/>
      <c r="C807" s="193"/>
      <c r="D807" s="193"/>
      <c r="E807" s="193"/>
      <c r="F807" s="193"/>
      <c r="G807" s="193"/>
      <c r="H807" s="193"/>
      <c r="I807" s="193"/>
      <c r="J807" s="193"/>
      <c r="K807" s="193"/>
      <c r="L807" s="193"/>
      <c r="M807" s="193"/>
      <c r="N807" s="193"/>
      <c r="O807" s="193"/>
      <c r="P807" s="193"/>
      <c r="Q807" s="193"/>
      <c r="R807" s="193"/>
      <c r="S807" s="193"/>
      <c r="T807"/>
    </row>
    <row r="808" spans="1:20" s="177" customFormat="1" ht="20.100000000000001" customHeight="1">
      <c r="A808" s="114"/>
      <c r="B808" s="114"/>
      <c r="C808" s="193"/>
      <c r="D808" s="193"/>
      <c r="E808" s="193"/>
      <c r="F808" s="193"/>
      <c r="G808" s="193"/>
      <c r="H808" s="193"/>
      <c r="I808" s="193"/>
      <c r="J808" s="193"/>
      <c r="K808" s="193"/>
      <c r="L808" s="193"/>
      <c r="M808" s="193"/>
      <c r="N808" s="193"/>
      <c r="O808" s="193"/>
      <c r="P808" s="193"/>
      <c r="Q808" s="193"/>
      <c r="R808" s="193"/>
      <c r="S808" s="193"/>
      <c r="T808"/>
    </row>
    <row r="809" spans="1:20" s="177" customFormat="1" ht="20.100000000000001" customHeight="1">
      <c r="A809" s="114"/>
      <c r="B809" s="114"/>
      <c r="C809" s="193"/>
      <c r="D809" s="193"/>
      <c r="E809" s="193"/>
      <c r="F809" s="193"/>
      <c r="G809" s="193"/>
      <c r="H809" s="193"/>
      <c r="I809" s="193"/>
      <c r="J809" s="193"/>
      <c r="K809" s="193"/>
      <c r="L809" s="193"/>
      <c r="M809" s="193"/>
      <c r="N809" s="193"/>
      <c r="O809" s="193"/>
      <c r="P809" s="193"/>
      <c r="Q809" s="193"/>
      <c r="R809" s="193"/>
      <c r="S809" s="193"/>
      <c r="T809"/>
    </row>
    <row r="810" spans="1:20" s="177" customFormat="1" ht="20.100000000000001" customHeight="1">
      <c r="A810" s="114"/>
      <c r="B810" s="114"/>
      <c r="C810" s="193"/>
      <c r="D810" s="193"/>
      <c r="E810" s="193"/>
      <c r="F810" s="193"/>
      <c r="G810" s="193"/>
      <c r="H810" s="193"/>
      <c r="I810" s="193"/>
      <c r="J810" s="193"/>
      <c r="K810" s="193"/>
      <c r="L810" s="193"/>
      <c r="M810" s="193"/>
      <c r="N810" s="193"/>
      <c r="O810" s="193"/>
      <c r="P810" s="193"/>
      <c r="Q810" s="193"/>
      <c r="R810" s="193"/>
      <c r="S810" s="193"/>
      <c r="T810"/>
    </row>
    <row r="811" spans="1:20" s="177" customFormat="1" ht="20.100000000000001" customHeight="1">
      <c r="A811" s="114"/>
      <c r="B811" s="114"/>
      <c r="C811" s="193"/>
      <c r="D811" s="193"/>
      <c r="E811" s="193"/>
      <c r="F811" s="193"/>
      <c r="G811" s="193"/>
      <c r="H811" s="193"/>
      <c r="I811" s="193"/>
      <c r="J811" s="193"/>
      <c r="K811" s="193"/>
      <c r="L811" s="193"/>
      <c r="M811" s="193"/>
      <c r="N811" s="193"/>
      <c r="O811" s="193"/>
      <c r="P811" s="193"/>
      <c r="Q811" s="193"/>
      <c r="R811" s="193"/>
      <c r="S811" s="193"/>
      <c r="T811"/>
    </row>
    <row r="812" spans="1:20" s="177" customFormat="1" ht="20.100000000000001" customHeight="1">
      <c r="A812" s="114"/>
      <c r="B812" s="114"/>
      <c r="C812" s="193"/>
      <c r="D812" s="193"/>
      <c r="E812" s="193"/>
      <c r="F812" s="193"/>
      <c r="G812" s="193"/>
      <c r="H812" s="193"/>
      <c r="I812" s="193"/>
      <c r="J812" s="193"/>
      <c r="K812" s="193"/>
      <c r="L812" s="193"/>
      <c r="M812" s="193"/>
      <c r="N812" s="193"/>
      <c r="O812" s="193"/>
      <c r="P812" s="193"/>
      <c r="Q812" s="193"/>
      <c r="R812" s="193"/>
      <c r="S812" s="193"/>
      <c r="T812"/>
    </row>
    <row r="813" spans="1:20" s="177" customFormat="1" ht="20.100000000000001" customHeight="1">
      <c r="A813" s="114"/>
      <c r="B813" s="114"/>
      <c r="C813" s="193"/>
      <c r="D813" s="193"/>
      <c r="E813" s="193"/>
      <c r="F813" s="193"/>
      <c r="G813" s="193"/>
      <c r="H813" s="193"/>
      <c r="I813" s="193"/>
      <c r="J813" s="193"/>
      <c r="K813" s="193"/>
      <c r="L813" s="193"/>
      <c r="M813" s="193"/>
      <c r="N813" s="193"/>
      <c r="O813" s="193"/>
      <c r="P813" s="193"/>
      <c r="Q813" s="193"/>
      <c r="R813" s="193"/>
      <c r="S813" s="193"/>
      <c r="T813"/>
    </row>
    <row r="814" spans="1:20" s="177" customFormat="1" ht="20.100000000000001" customHeight="1">
      <c r="A814" s="114"/>
      <c r="B814" s="114"/>
      <c r="C814" s="193"/>
      <c r="D814" s="193"/>
      <c r="E814" s="193"/>
      <c r="F814" s="193"/>
      <c r="G814" s="193"/>
      <c r="H814" s="193"/>
      <c r="I814" s="193"/>
      <c r="J814" s="193"/>
      <c r="K814" s="193"/>
      <c r="L814" s="193"/>
      <c r="M814" s="193"/>
      <c r="N814" s="193"/>
      <c r="O814" s="193"/>
      <c r="P814" s="193"/>
      <c r="Q814" s="193"/>
      <c r="R814" s="193"/>
      <c r="S814" s="193"/>
      <c r="T814"/>
    </row>
    <row r="815" spans="1:20" s="177" customFormat="1" ht="20.100000000000001" customHeight="1">
      <c r="A815" s="114"/>
      <c r="B815" s="114"/>
      <c r="C815" s="193"/>
      <c r="D815" s="193"/>
      <c r="E815" s="193"/>
      <c r="F815" s="193"/>
      <c r="G815" s="193"/>
      <c r="H815" s="193"/>
      <c r="I815" s="193"/>
      <c r="J815" s="193"/>
      <c r="K815" s="193"/>
      <c r="L815" s="193"/>
      <c r="M815" s="193"/>
      <c r="N815" s="193"/>
      <c r="O815" s="193"/>
      <c r="P815" s="193"/>
      <c r="Q815" s="193"/>
      <c r="R815" s="193"/>
      <c r="S815" s="193"/>
      <c r="T815"/>
    </row>
    <row r="816" spans="1:20" s="177" customFormat="1" ht="20.100000000000001" customHeight="1">
      <c r="A816" s="114"/>
      <c r="B816" s="114"/>
      <c r="C816" s="193"/>
      <c r="D816" s="193"/>
      <c r="E816" s="193"/>
      <c r="F816" s="193"/>
      <c r="G816" s="193"/>
      <c r="H816" s="193"/>
      <c r="I816" s="193"/>
      <c r="J816" s="193"/>
      <c r="K816" s="193"/>
      <c r="L816" s="193"/>
      <c r="M816" s="193"/>
      <c r="N816" s="193"/>
      <c r="O816" s="193"/>
      <c r="P816" s="193"/>
      <c r="Q816" s="193"/>
      <c r="R816" s="193"/>
      <c r="S816" s="193"/>
      <c r="T816"/>
    </row>
    <row r="817" spans="1:20" s="177" customFormat="1" ht="20.100000000000001" customHeight="1">
      <c r="A817" s="114"/>
      <c r="B817" s="114"/>
      <c r="C817" s="193"/>
      <c r="D817" s="193"/>
      <c r="E817" s="193"/>
      <c r="F817" s="193"/>
      <c r="G817" s="193"/>
      <c r="H817" s="193"/>
      <c r="I817" s="193"/>
      <c r="J817" s="193"/>
      <c r="K817" s="193"/>
      <c r="L817" s="193"/>
      <c r="M817" s="193"/>
      <c r="N817" s="193"/>
      <c r="O817" s="193"/>
      <c r="P817" s="193"/>
      <c r="Q817" s="193"/>
      <c r="R817" s="193"/>
      <c r="S817" s="193"/>
      <c r="T817"/>
    </row>
    <row r="818" spans="1:20" s="177" customFormat="1" ht="20.100000000000001" customHeight="1">
      <c r="A818" s="114"/>
      <c r="B818" s="114"/>
      <c r="C818" s="193"/>
      <c r="D818" s="193"/>
      <c r="E818" s="193"/>
      <c r="F818" s="193"/>
      <c r="G818" s="193"/>
      <c r="H818" s="193"/>
      <c r="I818" s="193"/>
      <c r="J818" s="193"/>
      <c r="K818" s="193"/>
      <c r="L818" s="193"/>
      <c r="M818" s="193"/>
      <c r="N818" s="193"/>
      <c r="O818" s="193"/>
      <c r="P818" s="193"/>
      <c r="Q818" s="193"/>
      <c r="R818" s="193"/>
      <c r="S818" s="193"/>
      <c r="T818"/>
    </row>
    <row r="819" spans="1:20" s="177" customFormat="1" ht="20.100000000000001" customHeight="1">
      <c r="A819" s="114"/>
      <c r="B819" s="114"/>
      <c r="C819" s="193"/>
      <c r="D819" s="193"/>
      <c r="E819" s="193"/>
      <c r="F819" s="193"/>
      <c r="G819" s="193"/>
      <c r="H819" s="193"/>
      <c r="I819" s="193"/>
      <c r="J819" s="193"/>
      <c r="K819" s="193"/>
      <c r="L819" s="193"/>
      <c r="M819" s="193"/>
      <c r="N819" s="193"/>
      <c r="O819" s="193"/>
      <c r="P819" s="193"/>
      <c r="Q819" s="193"/>
      <c r="R819" s="193"/>
      <c r="S819" s="193"/>
      <c r="T819"/>
    </row>
    <row r="820" spans="1:20" s="177" customFormat="1" ht="20.100000000000001" customHeight="1">
      <c r="A820" s="114"/>
      <c r="B820" s="114"/>
      <c r="C820" s="193"/>
      <c r="D820" s="193"/>
      <c r="E820" s="193"/>
      <c r="F820" s="193"/>
      <c r="G820" s="193"/>
      <c r="H820" s="193"/>
      <c r="I820" s="193"/>
      <c r="J820" s="193"/>
      <c r="K820" s="193"/>
      <c r="L820" s="193"/>
      <c r="M820" s="193"/>
      <c r="N820" s="193"/>
      <c r="O820" s="193"/>
      <c r="P820" s="193"/>
      <c r="Q820" s="193"/>
      <c r="R820" s="193"/>
      <c r="S820" s="193"/>
      <c r="T820"/>
    </row>
    <row r="821" spans="1:20" s="177" customFormat="1" ht="20.100000000000001" customHeight="1">
      <c r="A821" s="114"/>
      <c r="B821" s="114"/>
      <c r="C821" s="193"/>
      <c r="D821" s="193"/>
      <c r="E821" s="193"/>
      <c r="F821" s="193"/>
      <c r="G821" s="193"/>
      <c r="H821" s="193"/>
      <c r="I821" s="193"/>
      <c r="J821" s="193"/>
      <c r="K821" s="193"/>
      <c r="L821" s="193"/>
      <c r="M821" s="193"/>
      <c r="N821" s="193"/>
      <c r="O821" s="193"/>
      <c r="P821" s="193"/>
      <c r="Q821" s="193"/>
      <c r="R821" s="193"/>
      <c r="S821" s="193"/>
      <c r="T821"/>
    </row>
    <row r="822" spans="1:20" s="177" customFormat="1" ht="20.100000000000001" customHeight="1">
      <c r="A822" s="114"/>
      <c r="B822" s="114"/>
      <c r="C822" s="193"/>
      <c r="D822" s="193"/>
      <c r="E822" s="193"/>
      <c r="F822" s="193"/>
      <c r="G822" s="193"/>
      <c r="H822" s="193"/>
      <c r="I822" s="193"/>
      <c r="J822" s="193"/>
      <c r="K822" s="193"/>
      <c r="L822" s="193"/>
      <c r="M822" s="193"/>
      <c r="N822" s="193"/>
      <c r="O822" s="193"/>
      <c r="P822" s="193"/>
      <c r="Q822" s="193"/>
      <c r="R822" s="193"/>
      <c r="S822" s="193"/>
      <c r="T822"/>
    </row>
    <row r="823" spans="1:20" s="177" customFormat="1" ht="20.100000000000001" customHeight="1">
      <c r="A823" s="114"/>
      <c r="B823" s="114"/>
      <c r="C823" s="193"/>
      <c r="D823" s="193"/>
      <c r="E823" s="193"/>
      <c r="F823" s="193"/>
      <c r="G823" s="193"/>
      <c r="H823" s="193"/>
      <c r="I823" s="193"/>
      <c r="J823" s="193"/>
      <c r="K823" s="193"/>
      <c r="L823" s="193"/>
      <c r="M823" s="193"/>
      <c r="N823" s="193"/>
      <c r="O823" s="193"/>
      <c r="P823" s="193"/>
      <c r="Q823" s="193"/>
      <c r="R823" s="193"/>
      <c r="S823" s="193"/>
      <c r="T823"/>
    </row>
    <row r="824" spans="1:20" s="177" customFormat="1" ht="20.100000000000001" customHeight="1">
      <c r="A824" s="114"/>
      <c r="B824" s="114"/>
      <c r="C824" s="193"/>
      <c r="D824" s="193"/>
      <c r="E824" s="193"/>
      <c r="F824" s="193"/>
      <c r="G824" s="193"/>
      <c r="H824" s="193"/>
      <c r="I824" s="193"/>
      <c r="J824" s="193"/>
      <c r="K824" s="193"/>
      <c r="L824" s="193"/>
      <c r="M824" s="193"/>
      <c r="N824" s="193"/>
      <c r="O824" s="193"/>
      <c r="P824" s="193"/>
      <c r="Q824" s="193"/>
      <c r="R824" s="193"/>
      <c r="S824" s="193"/>
      <c r="T824"/>
    </row>
    <row r="825" spans="1:20" s="177" customFormat="1" ht="20.100000000000001" customHeight="1">
      <c r="A825" s="114"/>
      <c r="B825" s="114"/>
      <c r="C825" s="193"/>
      <c r="D825" s="193"/>
      <c r="E825" s="193"/>
      <c r="F825" s="193"/>
      <c r="G825" s="193"/>
      <c r="H825" s="193"/>
      <c r="I825" s="193"/>
      <c r="J825" s="193"/>
      <c r="K825" s="193"/>
      <c r="L825" s="193"/>
      <c r="M825" s="193"/>
      <c r="N825" s="193"/>
      <c r="O825" s="193"/>
      <c r="P825" s="193"/>
      <c r="Q825" s="193"/>
      <c r="R825" s="193"/>
      <c r="S825" s="193"/>
      <c r="T825"/>
    </row>
    <row r="826" spans="1:20" s="177" customFormat="1" ht="20.100000000000001" customHeight="1">
      <c r="A826" s="114"/>
      <c r="B826" s="114"/>
      <c r="C826" s="193"/>
      <c r="D826" s="193"/>
      <c r="E826" s="193"/>
      <c r="F826" s="193"/>
      <c r="G826" s="193"/>
      <c r="H826" s="193"/>
      <c r="I826" s="193"/>
      <c r="J826" s="193"/>
      <c r="K826" s="193"/>
      <c r="L826" s="193"/>
      <c r="M826" s="193"/>
      <c r="N826" s="193"/>
      <c r="O826" s="193"/>
      <c r="P826" s="193"/>
      <c r="Q826" s="193"/>
      <c r="R826" s="193"/>
      <c r="S826" s="193"/>
      <c r="T826"/>
    </row>
    <row r="827" spans="1:20" s="177" customFormat="1" ht="20.100000000000001" customHeight="1">
      <c r="A827" s="114"/>
      <c r="B827" s="114"/>
      <c r="C827" s="193"/>
      <c r="D827" s="193"/>
      <c r="E827" s="193"/>
      <c r="F827" s="193"/>
      <c r="G827" s="193"/>
      <c r="H827" s="193"/>
      <c r="I827" s="193"/>
      <c r="J827" s="193"/>
      <c r="K827" s="193"/>
      <c r="L827" s="193"/>
      <c r="M827" s="193"/>
      <c r="N827" s="193"/>
      <c r="O827" s="193"/>
      <c r="P827" s="193"/>
      <c r="Q827" s="193"/>
      <c r="R827" s="193"/>
      <c r="S827" s="193"/>
      <c r="T827"/>
    </row>
    <row r="828" spans="1:20" s="177" customFormat="1" ht="20.100000000000001" customHeight="1">
      <c r="A828" s="114"/>
      <c r="B828" s="114"/>
      <c r="C828" s="193"/>
      <c r="D828" s="193"/>
      <c r="E828" s="193"/>
      <c r="F828" s="193"/>
      <c r="G828" s="193"/>
      <c r="H828" s="193"/>
      <c r="I828" s="193"/>
      <c r="J828" s="193"/>
      <c r="K828" s="193"/>
      <c r="L828" s="193"/>
      <c r="M828" s="193"/>
      <c r="N828" s="193"/>
      <c r="O828" s="193"/>
      <c r="P828" s="193"/>
      <c r="Q828" s="193"/>
      <c r="R828" s="193"/>
      <c r="S828" s="193"/>
      <c r="T828"/>
    </row>
    <row r="829" spans="1:20" s="177" customFormat="1" ht="20.100000000000001" customHeight="1">
      <c r="A829" s="114"/>
      <c r="B829" s="114"/>
      <c r="C829" s="193"/>
      <c r="D829" s="193"/>
      <c r="E829" s="193"/>
      <c r="F829" s="193"/>
      <c r="G829" s="193"/>
      <c r="H829" s="193"/>
      <c r="I829" s="193"/>
      <c r="J829" s="193"/>
      <c r="K829" s="193"/>
      <c r="L829" s="193"/>
      <c r="M829" s="193"/>
      <c r="N829" s="193"/>
      <c r="O829" s="193"/>
      <c r="P829" s="193"/>
      <c r="Q829" s="193"/>
      <c r="R829" s="193"/>
      <c r="S829" s="193"/>
      <c r="T829"/>
    </row>
    <row r="830" spans="1:20" s="177" customFormat="1" ht="20.100000000000001" customHeight="1">
      <c r="A830" s="114"/>
      <c r="B830" s="114"/>
      <c r="C830" s="193"/>
      <c r="D830" s="193"/>
      <c r="E830" s="193"/>
      <c r="F830" s="193"/>
      <c r="G830" s="193"/>
      <c r="H830" s="193"/>
      <c r="I830" s="193"/>
      <c r="J830" s="193"/>
      <c r="K830" s="193"/>
      <c r="L830" s="193"/>
      <c r="M830" s="193"/>
      <c r="N830" s="193"/>
      <c r="O830" s="193"/>
      <c r="P830" s="193"/>
      <c r="Q830" s="193"/>
      <c r="R830" s="193"/>
      <c r="S830" s="193"/>
      <c r="T830"/>
    </row>
    <row r="831" spans="1:20" s="177" customFormat="1" ht="20.100000000000001" customHeight="1">
      <c r="A831" s="114"/>
      <c r="B831" s="114"/>
      <c r="C831" s="193"/>
      <c r="D831" s="193"/>
      <c r="E831" s="193"/>
      <c r="F831" s="193"/>
      <c r="G831" s="193"/>
      <c r="H831" s="193"/>
      <c r="I831" s="193"/>
      <c r="J831" s="193"/>
      <c r="K831" s="193"/>
      <c r="L831" s="193"/>
      <c r="M831" s="193"/>
      <c r="N831" s="193"/>
      <c r="O831" s="193"/>
      <c r="P831" s="193"/>
      <c r="Q831" s="193"/>
      <c r="R831" s="193"/>
      <c r="S831" s="193"/>
      <c r="T831"/>
    </row>
    <row r="832" spans="1:20" s="177" customFormat="1" ht="20.100000000000001" customHeight="1">
      <c r="A832" s="114"/>
      <c r="B832" s="114"/>
      <c r="C832" s="193"/>
      <c r="D832" s="193"/>
      <c r="E832" s="193"/>
      <c r="F832" s="193"/>
      <c r="G832" s="193"/>
      <c r="H832" s="193"/>
      <c r="I832" s="193"/>
      <c r="J832" s="193"/>
      <c r="K832" s="193"/>
      <c r="L832" s="193"/>
      <c r="M832" s="193"/>
      <c r="N832" s="193"/>
      <c r="O832" s="193"/>
      <c r="P832" s="193"/>
      <c r="Q832" s="193"/>
      <c r="R832" s="193"/>
      <c r="S832" s="193"/>
      <c r="T832"/>
    </row>
    <row r="833" spans="1:20" s="177" customFormat="1" ht="20.100000000000001" customHeight="1">
      <c r="A833" s="114"/>
      <c r="B833" s="114"/>
      <c r="C833" s="193"/>
      <c r="D833" s="193"/>
      <c r="E833" s="193"/>
      <c r="F833" s="193"/>
      <c r="G833" s="193"/>
      <c r="H833" s="193"/>
      <c r="I833" s="193"/>
      <c r="J833" s="193"/>
      <c r="K833" s="193"/>
      <c r="L833" s="193"/>
      <c r="M833" s="193"/>
      <c r="N833" s="193"/>
      <c r="O833" s="193"/>
      <c r="P833" s="193"/>
      <c r="Q833" s="193"/>
      <c r="R833" s="193"/>
      <c r="S833" s="193"/>
      <c r="T833"/>
    </row>
    <row r="834" spans="1:20" s="177" customFormat="1" ht="20.100000000000001" customHeight="1">
      <c r="A834" s="114"/>
      <c r="B834" s="114"/>
      <c r="C834" s="193"/>
      <c r="D834" s="193"/>
      <c r="E834" s="193"/>
      <c r="F834" s="193"/>
      <c r="G834" s="193"/>
      <c r="H834" s="193"/>
      <c r="I834" s="193"/>
      <c r="J834" s="193"/>
      <c r="K834" s="193"/>
      <c r="L834" s="193"/>
      <c r="M834" s="193"/>
      <c r="N834" s="193"/>
      <c r="O834" s="193"/>
      <c r="P834" s="193"/>
      <c r="Q834" s="193"/>
      <c r="R834" s="193"/>
      <c r="S834" s="193"/>
      <c r="T834"/>
    </row>
    <row r="835" spans="1:20" s="177" customFormat="1" ht="20.100000000000001" customHeight="1">
      <c r="A835" s="114"/>
      <c r="B835" s="114"/>
      <c r="C835" s="193"/>
      <c r="D835" s="193"/>
      <c r="E835" s="193"/>
      <c r="F835" s="193"/>
      <c r="G835" s="193"/>
      <c r="H835" s="193"/>
      <c r="I835" s="193"/>
      <c r="J835" s="193"/>
      <c r="K835" s="193"/>
      <c r="L835" s="193"/>
      <c r="M835" s="193"/>
      <c r="N835" s="193"/>
      <c r="O835" s="193"/>
      <c r="P835" s="193"/>
      <c r="Q835" s="193"/>
      <c r="R835" s="193"/>
      <c r="S835" s="193"/>
      <c r="T835"/>
    </row>
    <row r="836" spans="1:20" s="177" customFormat="1" ht="20.100000000000001" customHeight="1">
      <c r="A836" s="114"/>
      <c r="B836" s="114"/>
      <c r="C836" s="193"/>
      <c r="D836" s="193"/>
      <c r="E836" s="193"/>
      <c r="F836" s="193"/>
      <c r="G836" s="193"/>
      <c r="H836" s="193"/>
      <c r="I836" s="193"/>
      <c r="J836" s="193"/>
      <c r="K836" s="193"/>
      <c r="L836" s="193"/>
      <c r="M836" s="193"/>
      <c r="N836" s="193"/>
      <c r="O836" s="193"/>
      <c r="P836" s="193"/>
      <c r="Q836" s="193"/>
      <c r="R836" s="193"/>
      <c r="S836" s="193"/>
      <c r="T836"/>
    </row>
    <row r="837" spans="1:20" s="177" customFormat="1" ht="20.100000000000001" customHeight="1">
      <c r="A837" s="114"/>
      <c r="B837" s="114"/>
      <c r="C837" s="193"/>
      <c r="D837" s="193"/>
      <c r="E837" s="193"/>
      <c r="F837" s="193"/>
      <c r="G837" s="193"/>
      <c r="H837" s="193"/>
      <c r="I837" s="193"/>
      <c r="J837" s="193"/>
      <c r="K837" s="193"/>
      <c r="L837" s="193"/>
      <c r="M837" s="193"/>
      <c r="N837" s="193"/>
      <c r="O837" s="193"/>
      <c r="P837" s="193"/>
      <c r="Q837" s="193"/>
      <c r="R837" s="193"/>
      <c r="S837" s="193"/>
      <c r="T837"/>
    </row>
    <row r="838" spans="1:20" s="177" customFormat="1" ht="20.100000000000001" customHeight="1">
      <c r="A838" s="114"/>
      <c r="B838" s="114"/>
      <c r="C838" s="193"/>
      <c r="D838" s="193"/>
      <c r="E838" s="193"/>
      <c r="F838" s="193"/>
      <c r="G838" s="193"/>
      <c r="H838" s="193"/>
      <c r="I838" s="193"/>
      <c r="J838" s="193"/>
      <c r="K838" s="193"/>
      <c r="L838" s="193"/>
      <c r="M838" s="193"/>
      <c r="N838" s="193"/>
      <c r="O838" s="193"/>
      <c r="P838" s="193"/>
      <c r="Q838" s="193"/>
      <c r="R838" s="193"/>
      <c r="S838" s="193"/>
      <c r="T838"/>
    </row>
    <row r="839" spans="1:20" s="177" customFormat="1" ht="20.100000000000001" customHeight="1">
      <c r="A839" s="114"/>
      <c r="B839" s="114"/>
      <c r="C839" s="193"/>
      <c r="D839" s="193"/>
      <c r="E839" s="193"/>
      <c r="F839" s="193"/>
      <c r="G839" s="193"/>
      <c r="H839" s="193"/>
      <c r="I839" s="193"/>
      <c r="J839" s="193"/>
      <c r="K839" s="193"/>
      <c r="L839" s="193"/>
      <c r="M839" s="193"/>
      <c r="N839" s="193"/>
      <c r="O839" s="193"/>
      <c r="P839" s="193"/>
      <c r="Q839" s="193"/>
      <c r="R839" s="193"/>
      <c r="S839" s="193"/>
      <c r="T839"/>
    </row>
    <row r="840" spans="1:20" s="177" customFormat="1" ht="20.100000000000001" customHeight="1">
      <c r="A840" s="114"/>
      <c r="B840" s="114"/>
      <c r="C840" s="193"/>
      <c r="D840" s="193"/>
      <c r="E840" s="193"/>
      <c r="F840" s="193"/>
      <c r="G840" s="193"/>
      <c r="H840" s="193"/>
      <c r="I840" s="193"/>
      <c r="J840" s="193"/>
      <c r="K840" s="193"/>
      <c r="L840" s="193"/>
      <c r="M840" s="193"/>
      <c r="N840" s="193"/>
      <c r="O840" s="193"/>
      <c r="P840" s="193"/>
      <c r="Q840" s="193"/>
      <c r="R840" s="193"/>
      <c r="S840" s="193"/>
      <c r="T840"/>
    </row>
    <row r="841" spans="1:20" s="177" customFormat="1" ht="20.100000000000001" customHeight="1">
      <c r="A841" s="114"/>
      <c r="B841" s="114"/>
      <c r="C841" s="193"/>
      <c r="D841" s="193"/>
      <c r="E841" s="193"/>
      <c r="F841" s="193"/>
      <c r="G841" s="193"/>
      <c r="H841" s="193"/>
      <c r="I841" s="193"/>
      <c r="J841" s="193"/>
      <c r="K841" s="193"/>
      <c r="L841" s="193"/>
      <c r="M841" s="193"/>
      <c r="N841" s="193"/>
      <c r="O841" s="193"/>
      <c r="P841" s="193"/>
      <c r="Q841" s="193"/>
      <c r="R841" s="193"/>
      <c r="S841" s="193"/>
      <c r="T841"/>
    </row>
    <row r="842" spans="1:20" s="177" customFormat="1" ht="20.100000000000001" customHeight="1">
      <c r="A842" s="114"/>
      <c r="B842" s="114"/>
      <c r="C842" s="193"/>
      <c r="D842" s="193"/>
      <c r="E842" s="193"/>
      <c r="F842" s="193"/>
      <c r="G842" s="193"/>
      <c r="H842" s="193"/>
      <c r="I842" s="193"/>
      <c r="J842" s="193"/>
      <c r="K842" s="193"/>
      <c r="L842" s="193"/>
      <c r="M842" s="193"/>
      <c r="N842" s="193"/>
      <c r="O842" s="193"/>
      <c r="P842" s="193"/>
      <c r="Q842" s="193"/>
      <c r="R842" s="193"/>
      <c r="S842" s="193"/>
      <c r="T842"/>
    </row>
    <row r="843" spans="1:20" s="177" customFormat="1" ht="20.100000000000001" customHeight="1">
      <c r="A843" s="114"/>
      <c r="B843" s="114"/>
      <c r="C843" s="193"/>
      <c r="D843" s="193"/>
      <c r="E843" s="193"/>
      <c r="F843" s="193"/>
      <c r="G843" s="193"/>
      <c r="H843" s="193"/>
      <c r="I843" s="193"/>
      <c r="J843" s="193"/>
      <c r="K843" s="193"/>
      <c r="L843" s="193"/>
      <c r="M843" s="193"/>
      <c r="N843" s="193"/>
      <c r="O843" s="193"/>
      <c r="P843" s="193"/>
      <c r="Q843" s="193"/>
      <c r="R843" s="193"/>
      <c r="S843" s="193"/>
      <c r="T843"/>
    </row>
    <row r="844" spans="1:20" s="177" customFormat="1" ht="20.100000000000001" customHeight="1">
      <c r="A844" s="114"/>
      <c r="B844" s="114"/>
      <c r="C844" s="193"/>
      <c r="D844" s="193"/>
      <c r="E844" s="193"/>
      <c r="F844" s="193"/>
      <c r="G844" s="193"/>
      <c r="H844" s="193"/>
      <c r="I844" s="193"/>
      <c r="J844" s="193"/>
      <c r="K844" s="193"/>
      <c r="L844" s="193"/>
      <c r="M844" s="193"/>
      <c r="N844" s="193"/>
      <c r="O844" s="193"/>
      <c r="P844" s="193"/>
      <c r="Q844" s="193"/>
      <c r="R844" s="193"/>
      <c r="S844" s="193"/>
      <c r="T844"/>
    </row>
    <row r="845" spans="1:20" s="177" customFormat="1" ht="20.100000000000001" customHeight="1">
      <c r="A845" s="114"/>
      <c r="B845" s="114"/>
      <c r="C845" s="193"/>
      <c r="D845" s="193"/>
      <c r="E845" s="193"/>
      <c r="F845" s="193"/>
      <c r="G845" s="193"/>
      <c r="H845" s="193"/>
      <c r="I845" s="193"/>
      <c r="J845" s="193"/>
      <c r="K845" s="193"/>
      <c r="L845" s="193"/>
      <c r="M845" s="193"/>
      <c r="N845" s="193"/>
      <c r="O845" s="193"/>
      <c r="P845" s="193"/>
      <c r="Q845" s="193"/>
      <c r="R845" s="193"/>
      <c r="S845" s="193"/>
      <c r="T845"/>
    </row>
    <row r="846" spans="1:20" s="177" customFormat="1" ht="20.100000000000001" customHeight="1">
      <c r="A846" s="114"/>
      <c r="B846" s="114"/>
      <c r="C846" s="193"/>
      <c r="D846" s="193"/>
      <c r="E846" s="193"/>
      <c r="F846" s="193"/>
      <c r="G846" s="193"/>
      <c r="H846" s="193"/>
      <c r="I846" s="193"/>
      <c r="J846" s="193"/>
      <c r="K846" s="193"/>
      <c r="L846" s="193"/>
      <c r="M846" s="193"/>
      <c r="N846" s="193"/>
      <c r="O846" s="193"/>
      <c r="P846" s="193"/>
      <c r="Q846" s="193"/>
      <c r="R846" s="193"/>
      <c r="S846" s="193"/>
      <c r="T846"/>
    </row>
    <row r="847" spans="1:20" s="177" customFormat="1" ht="20.100000000000001" customHeight="1">
      <c r="A847" s="114"/>
      <c r="B847" s="114"/>
      <c r="C847" s="193"/>
      <c r="D847" s="193"/>
      <c r="E847" s="193"/>
      <c r="F847" s="193"/>
      <c r="G847" s="193"/>
      <c r="H847" s="193"/>
      <c r="I847" s="193"/>
      <c r="J847" s="193"/>
      <c r="K847" s="193"/>
      <c r="L847" s="193"/>
      <c r="M847" s="193"/>
      <c r="N847" s="193"/>
      <c r="O847" s="193"/>
      <c r="P847" s="193"/>
      <c r="Q847" s="193"/>
      <c r="R847" s="193"/>
      <c r="S847" s="193"/>
      <c r="T847"/>
    </row>
    <row r="848" spans="1:20" s="177" customFormat="1" ht="20.100000000000001" customHeight="1">
      <c r="A848" s="114"/>
      <c r="B848" s="114"/>
      <c r="C848" s="193"/>
      <c r="D848" s="193"/>
      <c r="E848" s="193"/>
      <c r="F848" s="193"/>
      <c r="G848" s="193"/>
      <c r="H848" s="193"/>
      <c r="I848" s="193"/>
      <c r="J848" s="193"/>
      <c r="K848" s="193"/>
      <c r="L848" s="193"/>
      <c r="M848" s="193"/>
      <c r="N848" s="193"/>
      <c r="O848" s="193"/>
      <c r="P848" s="193"/>
      <c r="Q848" s="193"/>
      <c r="R848" s="193"/>
      <c r="S848" s="193"/>
      <c r="T848"/>
    </row>
    <row r="849" spans="1:20" s="177" customFormat="1" ht="20.100000000000001" customHeight="1">
      <c r="A849" s="114"/>
      <c r="B849" s="114"/>
      <c r="C849" s="193"/>
      <c r="D849" s="193"/>
      <c r="E849" s="193"/>
      <c r="F849" s="193"/>
      <c r="G849" s="193"/>
      <c r="H849" s="193"/>
      <c r="I849" s="193"/>
      <c r="J849" s="193"/>
      <c r="K849" s="193"/>
      <c r="L849" s="193"/>
      <c r="M849" s="193"/>
      <c r="N849" s="193"/>
      <c r="O849" s="193"/>
      <c r="P849" s="193"/>
      <c r="Q849" s="193"/>
      <c r="R849" s="193"/>
      <c r="S849" s="193"/>
      <c r="T849"/>
    </row>
    <row r="850" spans="1:20" s="177" customFormat="1" ht="20.100000000000001" customHeight="1">
      <c r="A850" s="114"/>
      <c r="B850" s="114"/>
      <c r="C850" s="193"/>
      <c r="D850" s="193"/>
      <c r="E850" s="193"/>
      <c r="F850" s="193"/>
      <c r="G850" s="193"/>
      <c r="H850" s="193"/>
      <c r="I850" s="193"/>
      <c r="J850" s="193"/>
      <c r="K850" s="193"/>
      <c r="L850" s="193"/>
      <c r="M850" s="193"/>
      <c r="N850" s="193"/>
      <c r="O850" s="193"/>
      <c r="P850" s="193"/>
      <c r="Q850" s="193"/>
      <c r="R850" s="193"/>
      <c r="S850" s="193"/>
      <c r="T850"/>
    </row>
    <row r="851" spans="1:20" s="177" customFormat="1" ht="20.100000000000001" customHeight="1">
      <c r="A851" s="114"/>
      <c r="B851" s="114"/>
      <c r="C851" s="193"/>
      <c r="D851" s="193"/>
      <c r="E851" s="193"/>
      <c r="F851" s="193"/>
      <c r="G851" s="193"/>
      <c r="H851" s="193"/>
      <c r="I851" s="193"/>
      <c r="J851" s="193"/>
      <c r="K851" s="193"/>
      <c r="L851" s="193"/>
      <c r="M851" s="193"/>
      <c r="N851" s="193"/>
      <c r="O851" s="193"/>
      <c r="P851" s="193"/>
      <c r="Q851" s="193"/>
      <c r="R851" s="193"/>
      <c r="S851" s="193"/>
      <c r="T851"/>
    </row>
    <row r="852" spans="1:20" s="177" customFormat="1" ht="20.100000000000001" customHeight="1">
      <c r="A852" s="114"/>
      <c r="B852" s="114"/>
      <c r="C852" s="193"/>
      <c r="D852" s="193"/>
      <c r="E852" s="193"/>
      <c r="F852" s="193"/>
      <c r="G852" s="193"/>
      <c r="H852" s="193"/>
      <c r="I852" s="193"/>
      <c r="J852" s="193"/>
      <c r="K852" s="193"/>
      <c r="L852" s="193"/>
      <c r="M852" s="193"/>
      <c r="N852" s="193"/>
      <c r="O852" s="193"/>
      <c r="P852" s="193"/>
      <c r="Q852" s="193"/>
      <c r="R852" s="193"/>
      <c r="S852" s="193"/>
      <c r="T852"/>
    </row>
    <row r="853" spans="1:20" s="177" customFormat="1" ht="20.100000000000001" customHeight="1">
      <c r="A853" s="114"/>
      <c r="B853" s="114"/>
      <c r="C853" s="193"/>
      <c r="D853" s="193"/>
      <c r="E853" s="193"/>
      <c r="F853" s="193"/>
      <c r="G853" s="193"/>
      <c r="H853" s="193"/>
      <c r="I853" s="193"/>
      <c r="J853" s="193"/>
      <c r="K853" s="193"/>
      <c r="L853" s="193"/>
      <c r="M853" s="193"/>
      <c r="N853" s="193"/>
      <c r="O853" s="193"/>
      <c r="P853" s="193"/>
      <c r="Q853" s="193"/>
      <c r="R853" s="193"/>
      <c r="S853" s="193"/>
      <c r="T853"/>
    </row>
    <row r="854" spans="1:20" s="177" customFormat="1" ht="20.100000000000001" customHeight="1">
      <c r="A854" s="114"/>
      <c r="B854" s="114"/>
      <c r="C854" s="193"/>
      <c r="D854" s="193"/>
      <c r="E854" s="193"/>
      <c r="F854" s="193"/>
      <c r="G854" s="193"/>
      <c r="H854" s="193"/>
      <c r="I854" s="193"/>
      <c r="J854" s="193"/>
      <c r="K854" s="193"/>
      <c r="L854" s="193"/>
      <c r="M854" s="193"/>
      <c r="N854" s="193"/>
      <c r="O854" s="193"/>
      <c r="P854" s="193"/>
      <c r="Q854" s="193"/>
      <c r="R854" s="193"/>
      <c r="S854" s="193"/>
      <c r="T854"/>
    </row>
    <row r="855" spans="1:20" s="177" customFormat="1" ht="20.100000000000001" customHeight="1">
      <c r="A855" s="114"/>
      <c r="B855" s="114"/>
      <c r="C855" s="193"/>
      <c r="D855" s="193"/>
      <c r="E855" s="193"/>
      <c r="F855" s="193"/>
      <c r="G855" s="193"/>
      <c r="H855" s="193"/>
      <c r="I855" s="193"/>
      <c r="J855" s="193"/>
      <c r="K855" s="193"/>
      <c r="L855" s="193"/>
      <c r="M855" s="193"/>
      <c r="N855" s="193"/>
      <c r="O855" s="193"/>
      <c r="P855" s="193"/>
      <c r="Q855" s="193"/>
      <c r="R855" s="193"/>
      <c r="S855" s="193"/>
      <c r="T855"/>
    </row>
    <row r="856" spans="1:20" s="177" customFormat="1" ht="20.100000000000001" customHeight="1">
      <c r="A856" s="114"/>
      <c r="B856" s="114"/>
      <c r="C856" s="193"/>
      <c r="D856" s="193"/>
      <c r="E856" s="193"/>
      <c r="F856" s="193"/>
      <c r="G856" s="193"/>
      <c r="H856" s="193"/>
      <c r="I856" s="193"/>
      <c r="J856" s="193"/>
      <c r="K856" s="193"/>
      <c r="L856" s="193"/>
      <c r="M856" s="193"/>
      <c r="N856" s="193"/>
      <c r="O856" s="193"/>
      <c r="P856" s="193"/>
      <c r="Q856" s="193"/>
      <c r="R856" s="193"/>
      <c r="S856" s="193"/>
      <c r="T856"/>
    </row>
    <row r="857" spans="1:20" s="177" customFormat="1" ht="20.100000000000001" customHeight="1">
      <c r="A857" s="114"/>
      <c r="B857" s="114"/>
      <c r="C857" s="193"/>
      <c r="D857" s="193"/>
      <c r="E857" s="193"/>
      <c r="F857" s="193"/>
      <c r="G857" s="193"/>
      <c r="H857" s="193"/>
      <c r="I857" s="193"/>
      <c r="J857" s="193"/>
      <c r="K857" s="193"/>
      <c r="L857" s="193"/>
      <c r="M857" s="193"/>
      <c r="N857" s="193"/>
      <c r="O857" s="193"/>
      <c r="P857" s="193"/>
      <c r="Q857" s="193"/>
      <c r="R857" s="193"/>
      <c r="S857" s="193"/>
      <c r="T857"/>
    </row>
    <row r="858" spans="1:20" s="177" customFormat="1" ht="20.100000000000001" customHeight="1">
      <c r="A858" s="114"/>
      <c r="B858" s="114"/>
      <c r="C858" s="193"/>
      <c r="D858" s="193"/>
      <c r="E858" s="193"/>
      <c r="F858" s="193"/>
      <c r="G858" s="193"/>
      <c r="H858" s="193"/>
      <c r="I858" s="193"/>
      <c r="J858" s="193"/>
      <c r="K858" s="193"/>
      <c r="L858" s="193"/>
      <c r="M858" s="193"/>
      <c r="N858" s="193"/>
      <c r="O858" s="193"/>
      <c r="P858" s="193"/>
      <c r="Q858" s="193"/>
      <c r="R858" s="193"/>
      <c r="S858" s="193"/>
      <c r="T858"/>
    </row>
    <row r="859" spans="1:20" s="177" customFormat="1" ht="20.100000000000001" customHeight="1">
      <c r="A859" s="114"/>
      <c r="B859" s="114"/>
      <c r="C859" s="193"/>
      <c r="D859" s="193"/>
      <c r="E859" s="193"/>
      <c r="F859" s="193"/>
      <c r="G859" s="193"/>
      <c r="H859" s="193"/>
      <c r="I859" s="193"/>
      <c r="J859" s="193"/>
      <c r="K859" s="193"/>
      <c r="L859" s="193"/>
      <c r="M859" s="193"/>
      <c r="N859" s="193"/>
      <c r="O859" s="193"/>
      <c r="P859" s="193"/>
      <c r="Q859" s="193"/>
      <c r="R859" s="193"/>
      <c r="S859" s="193"/>
      <c r="T859"/>
    </row>
    <row r="860" spans="1:20" s="177" customFormat="1" ht="20.100000000000001" customHeight="1">
      <c r="A860" s="114"/>
      <c r="B860" s="114"/>
      <c r="C860" s="193"/>
      <c r="D860" s="193"/>
      <c r="E860" s="193"/>
      <c r="F860" s="193"/>
      <c r="G860" s="193"/>
      <c r="H860" s="193"/>
      <c r="I860" s="193"/>
      <c r="J860" s="193"/>
      <c r="K860" s="193"/>
      <c r="L860" s="193"/>
      <c r="M860" s="193"/>
      <c r="N860" s="193"/>
      <c r="O860" s="193"/>
      <c r="P860" s="193"/>
      <c r="Q860" s="193"/>
      <c r="R860" s="193"/>
      <c r="S860" s="193"/>
      <c r="T860"/>
    </row>
    <row r="861" spans="1:20" s="177" customFormat="1" ht="20.100000000000001" customHeight="1">
      <c r="A861" s="114"/>
      <c r="B861" s="114"/>
      <c r="C861" s="193"/>
      <c r="D861" s="193"/>
      <c r="E861" s="193"/>
      <c r="F861" s="193"/>
      <c r="G861" s="193"/>
      <c r="H861" s="193"/>
      <c r="I861" s="193"/>
      <c r="J861" s="193"/>
      <c r="K861" s="193"/>
      <c r="L861" s="193"/>
      <c r="M861" s="193"/>
      <c r="N861" s="193"/>
      <c r="O861" s="193"/>
      <c r="P861" s="193"/>
      <c r="Q861" s="193"/>
      <c r="R861" s="193"/>
      <c r="S861" s="193"/>
      <c r="T861"/>
    </row>
    <row r="862" spans="1:20" s="177" customFormat="1" ht="20.100000000000001" customHeight="1">
      <c r="A862" s="114"/>
      <c r="B862" s="114"/>
      <c r="C862" s="193"/>
      <c r="D862" s="193"/>
      <c r="E862" s="193"/>
      <c r="F862" s="193"/>
      <c r="G862" s="193"/>
      <c r="H862" s="193"/>
      <c r="I862" s="193"/>
      <c r="J862" s="193"/>
      <c r="K862" s="193"/>
      <c r="L862" s="193"/>
      <c r="M862" s="193"/>
      <c r="N862" s="193"/>
      <c r="O862" s="193"/>
      <c r="P862" s="193"/>
      <c r="Q862" s="193"/>
      <c r="R862" s="193"/>
      <c r="S862" s="193"/>
      <c r="T862"/>
    </row>
    <row r="863" spans="1:20" s="177" customFormat="1" ht="20.100000000000001" customHeight="1">
      <c r="A863" s="114"/>
      <c r="B863" s="114"/>
      <c r="C863" s="193"/>
      <c r="D863" s="193"/>
      <c r="E863" s="193"/>
      <c r="F863" s="193"/>
      <c r="G863" s="193"/>
      <c r="H863" s="193"/>
      <c r="I863" s="193"/>
      <c r="J863" s="193"/>
      <c r="K863" s="193"/>
      <c r="L863" s="193"/>
      <c r="M863" s="193"/>
      <c r="N863" s="193"/>
      <c r="O863" s="193"/>
      <c r="P863" s="193"/>
      <c r="Q863" s="193"/>
      <c r="R863" s="193"/>
      <c r="S863" s="193"/>
      <c r="T863"/>
    </row>
    <row r="864" spans="1:20" s="177" customFormat="1" ht="20.100000000000001" customHeight="1">
      <c r="A864" s="114"/>
      <c r="B864" s="114"/>
      <c r="C864" s="193"/>
      <c r="D864" s="193"/>
      <c r="E864" s="193"/>
      <c r="F864" s="193"/>
      <c r="G864" s="193"/>
      <c r="H864" s="193"/>
      <c r="I864" s="193"/>
      <c r="J864" s="193"/>
      <c r="K864" s="193"/>
      <c r="L864" s="193"/>
      <c r="M864" s="193"/>
      <c r="N864" s="193"/>
      <c r="O864" s="193"/>
      <c r="P864" s="193"/>
      <c r="Q864" s="193"/>
      <c r="R864" s="193"/>
      <c r="S864" s="193"/>
      <c r="T864"/>
    </row>
    <row r="865" spans="1:20" s="177" customFormat="1" ht="20.100000000000001" customHeight="1">
      <c r="A865" s="114"/>
      <c r="B865" s="114"/>
      <c r="C865" s="193"/>
      <c r="D865" s="193"/>
      <c r="E865" s="193"/>
      <c r="F865" s="193"/>
      <c r="G865" s="193"/>
      <c r="H865" s="193"/>
      <c r="I865" s="193"/>
      <c r="J865" s="193"/>
      <c r="K865" s="193"/>
      <c r="L865" s="193"/>
      <c r="M865" s="193"/>
      <c r="N865" s="193"/>
      <c r="O865" s="193"/>
      <c r="P865" s="193"/>
      <c r="Q865" s="193"/>
      <c r="R865" s="193"/>
      <c r="S865" s="193"/>
      <c r="T865"/>
    </row>
    <row r="866" spans="1:20" s="177" customFormat="1" ht="20.100000000000001" customHeight="1">
      <c r="A866" s="114"/>
      <c r="B866" s="114"/>
      <c r="C866" s="193"/>
      <c r="D866" s="193"/>
      <c r="E866" s="193"/>
      <c r="F866" s="193"/>
      <c r="G866" s="193"/>
      <c r="H866" s="193"/>
      <c r="I866" s="193"/>
      <c r="J866" s="193"/>
      <c r="K866" s="193"/>
      <c r="L866" s="193"/>
      <c r="M866" s="193"/>
      <c r="N866" s="193"/>
      <c r="O866" s="193"/>
      <c r="P866" s="193"/>
      <c r="Q866" s="193"/>
      <c r="R866" s="193"/>
      <c r="S866" s="193"/>
      <c r="T866"/>
    </row>
    <row r="867" spans="1:20" s="177" customFormat="1" ht="20.100000000000001" customHeight="1">
      <c r="A867" s="114"/>
      <c r="B867" s="114"/>
      <c r="C867" s="193"/>
      <c r="D867" s="193"/>
      <c r="E867" s="193"/>
      <c r="F867" s="193"/>
      <c r="G867" s="193"/>
      <c r="H867" s="193"/>
      <c r="I867" s="193"/>
      <c r="J867" s="193"/>
      <c r="K867" s="193"/>
      <c r="L867" s="193"/>
      <c r="M867" s="193"/>
      <c r="N867" s="193"/>
      <c r="O867" s="193"/>
      <c r="P867" s="193"/>
      <c r="Q867" s="193"/>
      <c r="R867" s="193"/>
      <c r="S867" s="193"/>
      <c r="T867"/>
    </row>
    <row r="868" spans="1:20" s="177" customFormat="1" ht="20.100000000000001" customHeight="1">
      <c r="A868" s="114"/>
      <c r="B868" s="114"/>
      <c r="C868" s="193"/>
      <c r="D868" s="193"/>
      <c r="E868" s="193"/>
      <c r="F868" s="193"/>
      <c r="G868" s="193"/>
      <c r="H868" s="193"/>
      <c r="I868" s="193"/>
      <c r="J868" s="193"/>
      <c r="K868" s="193"/>
      <c r="L868" s="193"/>
      <c r="M868" s="193"/>
      <c r="N868" s="193"/>
      <c r="O868" s="193"/>
      <c r="P868" s="193"/>
      <c r="Q868" s="193"/>
      <c r="R868" s="193"/>
      <c r="S868" s="193"/>
      <c r="T868"/>
    </row>
    <row r="869" spans="1:20" s="177" customFormat="1" ht="20.100000000000001" customHeight="1">
      <c r="A869" s="114"/>
      <c r="B869" s="114"/>
      <c r="C869" s="193"/>
      <c r="D869" s="193"/>
      <c r="E869" s="193"/>
      <c r="F869" s="193"/>
      <c r="G869" s="193"/>
      <c r="H869" s="193"/>
      <c r="I869" s="193"/>
      <c r="J869" s="193"/>
      <c r="K869" s="193"/>
      <c r="L869" s="193"/>
      <c r="M869" s="193"/>
      <c r="N869" s="193"/>
      <c r="O869" s="193"/>
      <c r="P869" s="193"/>
      <c r="Q869" s="193"/>
      <c r="R869" s="193"/>
      <c r="S869" s="193"/>
      <c r="T869"/>
    </row>
    <row r="870" spans="1:20" s="177" customFormat="1" ht="20.100000000000001" customHeight="1">
      <c r="A870" s="114"/>
      <c r="B870" s="114"/>
      <c r="C870" s="193"/>
      <c r="D870" s="193"/>
      <c r="E870" s="193"/>
      <c r="F870" s="193"/>
      <c r="G870" s="193"/>
      <c r="H870" s="193"/>
      <c r="I870" s="193"/>
      <c r="J870" s="193"/>
      <c r="K870" s="193"/>
      <c r="L870" s="193"/>
      <c r="M870" s="193"/>
      <c r="N870" s="193"/>
      <c r="O870" s="193"/>
      <c r="P870" s="193"/>
      <c r="Q870" s="193"/>
      <c r="R870" s="193"/>
      <c r="S870" s="193"/>
      <c r="T870"/>
    </row>
    <row r="871" spans="1:20" s="177" customFormat="1" ht="20.100000000000001" customHeight="1">
      <c r="A871" s="114"/>
      <c r="B871" s="114"/>
      <c r="C871" s="193"/>
      <c r="D871" s="193"/>
      <c r="E871" s="193"/>
      <c r="F871" s="193"/>
      <c r="G871" s="193"/>
      <c r="H871" s="193"/>
      <c r="I871" s="193"/>
      <c r="J871" s="193"/>
      <c r="K871" s="193"/>
      <c r="L871" s="193"/>
      <c r="M871" s="193"/>
      <c r="N871" s="193"/>
      <c r="O871" s="193"/>
      <c r="P871" s="193"/>
      <c r="Q871" s="193"/>
      <c r="R871" s="193"/>
      <c r="S871" s="193"/>
      <c r="T871"/>
    </row>
    <row r="872" spans="1:20" s="177" customFormat="1" ht="20.100000000000001" customHeight="1">
      <c r="A872" s="114"/>
      <c r="B872" s="114"/>
      <c r="C872" s="193"/>
      <c r="D872" s="193"/>
      <c r="E872" s="193"/>
      <c r="F872" s="193"/>
      <c r="G872" s="193"/>
      <c r="H872" s="193"/>
      <c r="I872" s="193"/>
      <c r="J872" s="193"/>
      <c r="K872" s="193"/>
      <c r="L872" s="193"/>
      <c r="M872" s="193"/>
      <c r="N872" s="193"/>
      <c r="O872" s="193"/>
      <c r="P872" s="193"/>
      <c r="Q872" s="193"/>
      <c r="R872" s="193"/>
      <c r="S872" s="193"/>
      <c r="T872"/>
    </row>
    <row r="873" spans="1:20" s="177" customFormat="1" ht="20.100000000000001" customHeight="1">
      <c r="A873" s="114"/>
      <c r="B873" s="114"/>
      <c r="C873" s="193"/>
      <c r="D873" s="193"/>
      <c r="E873" s="193"/>
      <c r="F873" s="193"/>
      <c r="G873" s="193"/>
      <c r="H873" s="193"/>
      <c r="I873" s="193"/>
      <c r="J873" s="193"/>
      <c r="K873" s="193"/>
      <c r="L873" s="193"/>
      <c r="M873" s="193"/>
      <c r="N873" s="193"/>
      <c r="O873" s="193"/>
      <c r="P873" s="193"/>
      <c r="Q873" s="193"/>
      <c r="R873" s="193"/>
      <c r="S873" s="193"/>
      <c r="T873"/>
    </row>
    <row r="874" spans="1:20" s="177" customFormat="1" ht="20.100000000000001" customHeight="1">
      <c r="A874" s="114"/>
      <c r="B874" s="114"/>
      <c r="C874" s="193"/>
      <c r="D874" s="193"/>
      <c r="E874" s="193"/>
      <c r="F874" s="193"/>
      <c r="G874" s="193"/>
      <c r="H874" s="193"/>
      <c r="I874" s="193"/>
      <c r="J874" s="193"/>
      <c r="K874" s="193"/>
      <c r="L874" s="193"/>
      <c r="M874" s="193"/>
      <c r="N874" s="193"/>
      <c r="O874" s="193"/>
      <c r="P874" s="193"/>
      <c r="Q874" s="193"/>
      <c r="R874" s="193"/>
      <c r="S874" s="193"/>
      <c r="T874"/>
    </row>
    <row r="875" spans="1:20" s="177" customFormat="1" ht="20.100000000000001" customHeight="1">
      <c r="A875" s="114"/>
      <c r="B875" s="114"/>
      <c r="C875" s="193"/>
      <c r="D875" s="193"/>
      <c r="E875" s="193"/>
      <c r="F875" s="193"/>
      <c r="G875" s="193"/>
      <c r="H875" s="193"/>
      <c r="I875" s="193"/>
      <c r="J875" s="193"/>
      <c r="K875" s="193"/>
      <c r="L875" s="193"/>
      <c r="M875" s="193"/>
      <c r="N875" s="193"/>
      <c r="O875" s="193"/>
      <c r="P875" s="193"/>
      <c r="Q875" s="193"/>
      <c r="R875" s="193"/>
      <c r="S875" s="193"/>
      <c r="T875"/>
    </row>
    <row r="876" spans="1:20" s="177" customFormat="1" ht="20.100000000000001" customHeight="1">
      <c r="A876" s="114"/>
      <c r="B876" s="114"/>
      <c r="C876" s="193"/>
      <c r="D876" s="193"/>
      <c r="E876" s="193"/>
      <c r="F876" s="193"/>
      <c r="G876" s="193"/>
      <c r="H876" s="193"/>
      <c r="I876" s="193"/>
      <c r="J876" s="193"/>
      <c r="K876" s="193"/>
      <c r="L876" s="193"/>
      <c r="M876" s="193"/>
      <c r="N876" s="193"/>
      <c r="O876" s="193"/>
      <c r="P876" s="193"/>
      <c r="Q876" s="193"/>
      <c r="R876" s="193"/>
      <c r="S876" s="193"/>
      <c r="T876"/>
    </row>
    <row r="877" spans="1:20" s="177" customFormat="1" ht="20.100000000000001" customHeight="1">
      <c r="A877" s="114"/>
      <c r="B877" s="114"/>
      <c r="C877" s="193"/>
      <c r="D877" s="193"/>
      <c r="E877" s="193"/>
      <c r="F877" s="193"/>
      <c r="G877" s="193"/>
      <c r="H877" s="193"/>
      <c r="I877" s="193"/>
      <c r="J877" s="193"/>
      <c r="K877" s="193"/>
      <c r="L877" s="193"/>
      <c r="M877" s="193"/>
      <c r="N877" s="193"/>
      <c r="O877" s="193"/>
      <c r="P877" s="193"/>
      <c r="Q877" s="193"/>
      <c r="R877" s="193"/>
      <c r="S877" s="193"/>
      <c r="T877"/>
    </row>
    <row r="878" spans="1:20" s="177" customFormat="1" ht="20.100000000000001" customHeight="1">
      <c r="A878" s="114"/>
      <c r="B878" s="114"/>
      <c r="C878" s="193"/>
      <c r="D878" s="193"/>
      <c r="E878" s="193"/>
      <c r="F878" s="193"/>
      <c r="G878" s="193"/>
      <c r="H878" s="193"/>
      <c r="I878" s="193"/>
      <c r="J878" s="193"/>
      <c r="K878" s="193"/>
      <c r="L878" s="193"/>
      <c r="M878" s="193"/>
      <c r="N878" s="193"/>
      <c r="O878" s="193"/>
      <c r="P878" s="193"/>
      <c r="Q878" s="193"/>
      <c r="R878" s="193"/>
      <c r="S878" s="193"/>
      <c r="T878"/>
    </row>
    <row r="879" spans="1:20" s="177" customFormat="1" ht="20.100000000000001" customHeight="1">
      <c r="A879" s="114"/>
      <c r="B879" s="114"/>
      <c r="C879" s="193"/>
      <c r="D879" s="193"/>
      <c r="E879" s="193"/>
      <c r="F879" s="193"/>
      <c r="G879" s="193"/>
      <c r="H879" s="193"/>
      <c r="I879" s="193"/>
      <c r="J879" s="193"/>
      <c r="K879" s="193"/>
      <c r="L879" s="193"/>
      <c r="M879" s="193"/>
      <c r="N879" s="193"/>
      <c r="O879" s="193"/>
      <c r="P879" s="193"/>
      <c r="Q879" s="193"/>
      <c r="R879" s="193"/>
      <c r="S879" s="193"/>
      <c r="T879"/>
    </row>
    <row r="880" spans="1:20" s="177" customFormat="1" ht="20.100000000000001" customHeight="1">
      <c r="A880" s="114"/>
      <c r="B880" s="114"/>
      <c r="C880" s="193"/>
      <c r="D880" s="193"/>
      <c r="E880" s="193"/>
      <c r="F880" s="193"/>
      <c r="G880" s="193"/>
      <c r="H880" s="193"/>
      <c r="I880" s="193"/>
      <c r="J880" s="193"/>
      <c r="K880" s="193"/>
      <c r="L880" s="193"/>
      <c r="M880" s="193"/>
      <c r="N880" s="193"/>
      <c r="O880" s="193"/>
      <c r="P880" s="193"/>
      <c r="Q880" s="193"/>
      <c r="R880" s="193"/>
      <c r="S880" s="193"/>
      <c r="T880"/>
    </row>
    <row r="881" spans="1:20" s="177" customFormat="1" ht="20.100000000000001" customHeight="1">
      <c r="A881" s="114"/>
      <c r="B881" s="114"/>
      <c r="C881" s="193"/>
      <c r="D881" s="193"/>
      <c r="E881" s="193"/>
      <c r="F881" s="193"/>
      <c r="G881" s="193"/>
      <c r="H881" s="193"/>
      <c r="I881" s="193"/>
      <c r="J881" s="193"/>
      <c r="K881" s="193"/>
      <c r="L881" s="193"/>
      <c r="M881" s="193"/>
      <c r="N881" s="193"/>
      <c r="O881" s="193"/>
      <c r="P881" s="193"/>
      <c r="Q881" s="193"/>
      <c r="R881" s="193"/>
      <c r="S881" s="193"/>
      <c r="T881"/>
    </row>
    <row r="882" spans="1:20" s="177" customFormat="1" ht="20.100000000000001" customHeight="1">
      <c r="A882" s="114"/>
      <c r="B882" s="114"/>
      <c r="C882" s="193"/>
      <c r="D882" s="193"/>
      <c r="E882" s="193"/>
      <c r="F882" s="193"/>
      <c r="G882" s="193"/>
      <c r="H882" s="193"/>
      <c r="I882" s="193"/>
      <c r="J882" s="193"/>
      <c r="K882" s="193"/>
      <c r="L882" s="193"/>
      <c r="M882" s="193"/>
      <c r="N882" s="193"/>
      <c r="O882" s="193"/>
      <c r="P882" s="193"/>
      <c r="Q882" s="193"/>
      <c r="R882" s="193"/>
      <c r="S882" s="193"/>
      <c r="T882"/>
    </row>
    <row r="883" spans="1:20" s="177" customFormat="1" ht="20.100000000000001" customHeight="1">
      <c r="A883" s="114"/>
      <c r="B883" s="114"/>
      <c r="C883" s="193"/>
      <c r="D883" s="193"/>
      <c r="E883" s="193"/>
      <c r="F883" s="193"/>
      <c r="G883" s="193"/>
      <c r="H883" s="193"/>
      <c r="I883" s="193"/>
      <c r="J883" s="193"/>
      <c r="K883" s="193"/>
      <c r="L883" s="193"/>
      <c r="M883" s="193"/>
      <c r="N883" s="193"/>
      <c r="O883" s="193"/>
      <c r="P883" s="193"/>
      <c r="Q883" s="193"/>
      <c r="R883" s="193"/>
      <c r="S883" s="193"/>
      <c r="T883"/>
    </row>
    <row r="884" spans="1:20" s="177" customFormat="1" ht="20.100000000000001" customHeight="1">
      <c r="A884" s="114"/>
      <c r="B884" s="114"/>
      <c r="C884" s="193"/>
      <c r="D884" s="193"/>
      <c r="E884" s="193"/>
      <c r="F884" s="193"/>
      <c r="G884" s="193"/>
      <c r="H884" s="193"/>
      <c r="I884" s="193"/>
      <c r="J884" s="193"/>
      <c r="K884" s="193"/>
      <c r="L884" s="193"/>
      <c r="M884" s="193"/>
      <c r="N884" s="193"/>
      <c r="O884" s="193"/>
      <c r="P884" s="193"/>
      <c r="Q884" s="193"/>
      <c r="R884" s="193"/>
      <c r="S884" s="193"/>
      <c r="T884"/>
    </row>
    <row r="885" spans="1:20" s="177" customFormat="1" ht="20.100000000000001" customHeight="1">
      <c r="A885" s="114"/>
      <c r="B885" s="114"/>
      <c r="C885" s="193"/>
      <c r="D885" s="193"/>
      <c r="E885" s="193"/>
      <c r="F885" s="193"/>
      <c r="G885" s="193"/>
      <c r="H885" s="193"/>
      <c r="I885" s="193"/>
      <c r="J885" s="193"/>
      <c r="K885" s="193"/>
      <c r="L885" s="193"/>
      <c r="M885" s="193"/>
      <c r="N885" s="193"/>
      <c r="O885" s="193"/>
      <c r="P885" s="193"/>
      <c r="Q885" s="193"/>
      <c r="R885" s="193"/>
      <c r="S885" s="193"/>
      <c r="T885"/>
    </row>
    <row r="886" spans="1:20" s="177" customFormat="1" ht="20.100000000000001" customHeight="1">
      <c r="A886" s="114"/>
      <c r="B886" s="114"/>
      <c r="C886" s="193"/>
      <c r="D886" s="193"/>
      <c r="E886" s="193"/>
      <c r="F886" s="193"/>
      <c r="G886" s="193"/>
      <c r="H886" s="193"/>
      <c r="I886" s="193"/>
      <c r="J886" s="193"/>
      <c r="K886" s="193"/>
      <c r="L886" s="193"/>
      <c r="M886" s="193"/>
      <c r="N886" s="193"/>
      <c r="O886" s="193"/>
      <c r="P886" s="193"/>
      <c r="Q886" s="193"/>
      <c r="R886" s="193"/>
      <c r="S886" s="193"/>
      <c r="T886"/>
    </row>
    <row r="887" spans="1:20" s="177" customFormat="1" ht="20.100000000000001" customHeight="1">
      <c r="A887" s="114"/>
      <c r="B887" s="114"/>
      <c r="C887" s="193"/>
      <c r="D887" s="193"/>
      <c r="E887" s="193"/>
      <c r="F887" s="193"/>
      <c r="G887" s="193"/>
      <c r="H887" s="193"/>
      <c r="I887" s="193"/>
      <c r="J887" s="193"/>
      <c r="K887" s="193"/>
      <c r="L887" s="193"/>
      <c r="M887" s="193"/>
      <c r="N887" s="193"/>
      <c r="O887" s="193"/>
      <c r="P887" s="193"/>
      <c r="Q887" s="193"/>
      <c r="R887" s="193"/>
      <c r="S887" s="193"/>
      <c r="T887"/>
    </row>
    <row r="888" spans="1:20" s="177" customFormat="1" ht="20.100000000000001" customHeight="1">
      <c r="A888" s="114"/>
      <c r="B888" s="114"/>
      <c r="C888" s="193"/>
      <c r="D888" s="193"/>
      <c r="E888" s="193"/>
      <c r="F888" s="193"/>
      <c r="G888" s="193"/>
      <c r="H888" s="193"/>
      <c r="I888" s="193"/>
      <c r="J888" s="193"/>
      <c r="K888" s="193"/>
      <c r="L888" s="193"/>
      <c r="M888" s="193"/>
      <c r="N888" s="193"/>
      <c r="O888" s="193"/>
      <c r="P888" s="193"/>
      <c r="Q888" s="193"/>
      <c r="R888" s="193"/>
      <c r="S888" s="193"/>
      <c r="T888"/>
    </row>
    <row r="889" spans="1:20" s="177" customFormat="1" ht="20.100000000000001" customHeight="1">
      <c r="A889" s="114"/>
      <c r="B889" s="114"/>
      <c r="C889" s="193"/>
      <c r="D889" s="193"/>
      <c r="E889" s="193"/>
      <c r="F889" s="193"/>
      <c r="G889" s="193"/>
      <c r="H889" s="193"/>
      <c r="I889" s="193"/>
      <c r="J889" s="193"/>
      <c r="K889" s="193"/>
      <c r="L889" s="193"/>
      <c r="M889" s="193"/>
      <c r="N889" s="193"/>
      <c r="O889" s="193"/>
      <c r="P889" s="193"/>
      <c r="Q889" s="193"/>
      <c r="R889" s="193"/>
      <c r="S889" s="193"/>
      <c r="T889"/>
    </row>
    <row r="890" spans="1:20" s="177" customFormat="1" ht="20.100000000000001" customHeight="1">
      <c r="A890" s="114"/>
      <c r="B890" s="114"/>
      <c r="C890" s="193"/>
      <c r="D890" s="193"/>
      <c r="E890" s="193"/>
      <c r="F890" s="193"/>
      <c r="G890" s="193"/>
      <c r="H890" s="193"/>
      <c r="I890" s="193"/>
      <c r="J890" s="193"/>
      <c r="K890" s="193"/>
      <c r="L890" s="193"/>
      <c r="M890" s="193"/>
      <c r="N890" s="193"/>
      <c r="O890" s="193"/>
      <c r="P890" s="193"/>
      <c r="Q890" s="193"/>
      <c r="R890" s="193"/>
      <c r="S890" s="193"/>
      <c r="T890"/>
    </row>
    <row r="891" spans="1:20" s="177" customFormat="1" ht="20.100000000000001" customHeight="1">
      <c r="A891" s="114"/>
      <c r="B891" s="114"/>
      <c r="C891" s="193"/>
      <c r="D891" s="193"/>
      <c r="E891" s="193"/>
      <c r="F891" s="193"/>
      <c r="G891" s="193"/>
      <c r="H891" s="193"/>
      <c r="I891" s="193"/>
      <c r="J891" s="193"/>
      <c r="K891" s="193"/>
      <c r="L891" s="193"/>
      <c r="M891" s="193"/>
      <c r="N891" s="193"/>
      <c r="O891" s="193"/>
      <c r="P891" s="193"/>
      <c r="Q891" s="193"/>
      <c r="R891" s="193"/>
      <c r="S891" s="193"/>
      <c r="T891"/>
    </row>
    <row r="892" spans="1:20" s="177" customFormat="1" ht="20.100000000000001" customHeight="1">
      <c r="A892" s="114"/>
      <c r="B892" s="114"/>
      <c r="C892" s="193"/>
      <c r="D892" s="193"/>
      <c r="E892" s="193"/>
      <c r="F892" s="193"/>
      <c r="G892" s="193"/>
      <c r="H892" s="193"/>
      <c r="I892" s="193"/>
      <c r="J892" s="193"/>
      <c r="K892" s="193"/>
      <c r="L892" s="193"/>
      <c r="M892" s="193"/>
      <c r="N892" s="193"/>
      <c r="O892" s="193"/>
      <c r="P892" s="193"/>
      <c r="Q892" s="193"/>
      <c r="R892" s="193"/>
      <c r="S892" s="193"/>
      <c r="T892"/>
    </row>
    <row r="893" spans="1:20" s="177" customFormat="1" ht="20.100000000000001" customHeight="1">
      <c r="A893" s="114"/>
      <c r="B893" s="114"/>
      <c r="C893" s="193"/>
      <c r="D893" s="193"/>
      <c r="E893" s="193"/>
      <c r="F893" s="193"/>
      <c r="G893" s="193"/>
      <c r="H893" s="193"/>
      <c r="I893" s="193"/>
      <c r="J893" s="193"/>
      <c r="K893" s="193"/>
      <c r="L893" s="193"/>
      <c r="M893" s="193"/>
      <c r="N893" s="193"/>
      <c r="O893" s="193"/>
      <c r="P893" s="193"/>
      <c r="Q893" s="193"/>
      <c r="R893" s="193"/>
      <c r="S893" s="193"/>
      <c r="T893"/>
    </row>
    <row r="894" spans="1:20" s="177" customFormat="1" ht="20.100000000000001" customHeight="1">
      <c r="A894" s="114"/>
      <c r="B894" s="114"/>
      <c r="C894" s="193"/>
      <c r="D894" s="193"/>
      <c r="E894" s="193"/>
      <c r="F894" s="193"/>
      <c r="G894" s="193"/>
      <c r="H894" s="193"/>
      <c r="I894" s="193"/>
      <c r="J894" s="193"/>
      <c r="K894" s="193"/>
      <c r="L894" s="193"/>
      <c r="M894" s="193"/>
      <c r="N894" s="193"/>
      <c r="O894" s="193"/>
      <c r="P894" s="193"/>
      <c r="Q894" s="193"/>
      <c r="R894" s="193"/>
      <c r="S894" s="193"/>
      <c r="T894"/>
    </row>
    <row r="895" spans="1:20" s="177" customFormat="1" ht="20.100000000000001" customHeight="1">
      <c r="A895" s="114"/>
      <c r="B895" s="114"/>
      <c r="C895" s="193"/>
      <c r="D895" s="193"/>
      <c r="E895" s="193"/>
      <c r="F895" s="193"/>
      <c r="G895" s="193"/>
      <c r="H895" s="193"/>
      <c r="I895" s="193"/>
      <c r="J895" s="193"/>
      <c r="K895" s="193"/>
      <c r="L895" s="193"/>
      <c r="M895" s="193"/>
      <c r="N895" s="193"/>
      <c r="O895" s="193"/>
      <c r="P895" s="193"/>
      <c r="Q895" s="193"/>
      <c r="R895" s="193"/>
      <c r="S895" s="193"/>
      <c r="T895"/>
    </row>
    <row r="896" spans="1:20" s="177" customFormat="1" ht="20.100000000000001" customHeight="1">
      <c r="A896" s="114"/>
      <c r="B896" s="114"/>
      <c r="C896" s="193"/>
      <c r="D896" s="193"/>
      <c r="E896" s="193"/>
      <c r="F896" s="193"/>
      <c r="G896" s="193"/>
      <c r="H896" s="193"/>
      <c r="I896" s="193"/>
      <c r="J896" s="193"/>
      <c r="K896" s="193"/>
      <c r="L896" s="193"/>
      <c r="M896" s="193"/>
      <c r="N896" s="193"/>
      <c r="O896" s="193"/>
      <c r="P896" s="193"/>
      <c r="Q896" s="193"/>
      <c r="R896" s="193"/>
      <c r="S896" s="193"/>
      <c r="T896"/>
    </row>
    <row r="897" spans="1:20" s="177" customFormat="1" ht="20.100000000000001" customHeight="1">
      <c r="A897" s="114"/>
      <c r="B897" s="114"/>
      <c r="C897" s="193"/>
      <c r="D897" s="193"/>
      <c r="E897" s="193"/>
      <c r="F897" s="193"/>
      <c r="G897" s="193"/>
      <c r="H897" s="193"/>
      <c r="I897" s="193"/>
      <c r="J897" s="193"/>
      <c r="K897" s="193"/>
      <c r="L897" s="193"/>
      <c r="M897" s="193"/>
      <c r="N897" s="193"/>
      <c r="O897" s="193"/>
      <c r="P897" s="193"/>
      <c r="Q897" s="193"/>
      <c r="R897" s="193"/>
      <c r="S897" s="193"/>
      <c r="T897"/>
    </row>
    <row r="898" spans="1:20" s="177" customFormat="1" ht="20.100000000000001" customHeight="1">
      <c r="A898" s="114"/>
      <c r="B898" s="114"/>
      <c r="C898" s="193"/>
      <c r="D898" s="193"/>
      <c r="E898" s="193"/>
      <c r="F898" s="193"/>
      <c r="G898" s="193"/>
      <c r="H898" s="193"/>
      <c r="I898" s="193"/>
      <c r="J898" s="193"/>
      <c r="K898" s="193"/>
      <c r="L898" s="193"/>
      <c r="M898" s="193"/>
      <c r="N898" s="193"/>
      <c r="O898" s="193"/>
      <c r="P898" s="193"/>
      <c r="Q898" s="193"/>
      <c r="R898" s="193"/>
      <c r="S898" s="193"/>
      <c r="T898"/>
    </row>
    <row r="899" spans="1:20" s="177" customFormat="1" ht="20.100000000000001" customHeight="1">
      <c r="A899" s="114"/>
      <c r="B899" s="114"/>
      <c r="C899" s="193"/>
      <c r="D899" s="193"/>
      <c r="E899" s="193"/>
      <c r="F899" s="193"/>
      <c r="G899" s="193"/>
      <c r="H899" s="193"/>
      <c r="I899" s="193"/>
      <c r="J899" s="193"/>
      <c r="K899" s="193"/>
      <c r="L899" s="193"/>
      <c r="M899" s="193"/>
      <c r="N899" s="193"/>
      <c r="O899" s="193"/>
      <c r="P899" s="193"/>
      <c r="Q899" s="193"/>
      <c r="R899" s="193"/>
      <c r="S899" s="193"/>
      <c r="T899"/>
    </row>
    <row r="900" spans="1:20" s="177" customFormat="1" ht="20.100000000000001" customHeight="1">
      <c r="A900" s="114"/>
      <c r="B900" s="114"/>
      <c r="C900" s="193"/>
      <c r="D900" s="193"/>
      <c r="E900" s="193"/>
      <c r="F900" s="193"/>
      <c r="G900" s="193"/>
      <c r="H900" s="193"/>
      <c r="I900" s="193"/>
      <c r="J900" s="193"/>
      <c r="K900" s="193"/>
      <c r="L900" s="193"/>
      <c r="M900" s="193"/>
      <c r="N900" s="193"/>
      <c r="O900" s="193"/>
      <c r="P900" s="193"/>
      <c r="Q900" s="193"/>
      <c r="R900" s="193"/>
      <c r="S900" s="193"/>
      <c r="T900"/>
    </row>
    <row r="901" spans="1:20" s="177" customFormat="1" ht="20.100000000000001" customHeight="1">
      <c r="A901" s="114"/>
      <c r="B901" s="114"/>
      <c r="C901" s="193"/>
      <c r="D901" s="193"/>
      <c r="E901" s="193"/>
      <c r="F901" s="193"/>
      <c r="G901" s="193"/>
      <c r="H901" s="193"/>
      <c r="I901" s="193"/>
      <c r="J901" s="193"/>
      <c r="K901" s="193"/>
      <c r="L901" s="193"/>
      <c r="M901" s="193"/>
      <c r="N901" s="193"/>
      <c r="O901" s="193"/>
      <c r="P901" s="193"/>
      <c r="Q901" s="193"/>
      <c r="R901" s="193"/>
      <c r="S901" s="193"/>
      <c r="T901"/>
    </row>
    <row r="902" spans="1:20" s="177" customFormat="1" ht="20.100000000000001" customHeight="1">
      <c r="A902" s="114"/>
      <c r="B902" s="114"/>
      <c r="C902" s="193"/>
      <c r="D902" s="193"/>
      <c r="E902" s="193"/>
      <c r="F902" s="193"/>
      <c r="G902" s="193"/>
      <c r="H902" s="193"/>
      <c r="I902" s="193"/>
      <c r="J902" s="193"/>
      <c r="K902" s="193"/>
      <c r="L902" s="193"/>
      <c r="M902" s="193"/>
      <c r="N902" s="193"/>
      <c r="O902" s="193"/>
      <c r="P902" s="193"/>
      <c r="Q902" s="193"/>
      <c r="R902" s="193"/>
      <c r="S902" s="193"/>
      <c r="T902"/>
    </row>
    <row r="903" spans="1:20" s="177" customFormat="1" ht="20.100000000000001" customHeight="1">
      <c r="A903" s="114"/>
      <c r="B903" s="114"/>
      <c r="C903" s="193"/>
      <c r="D903" s="193"/>
      <c r="E903" s="193"/>
      <c r="F903" s="193"/>
      <c r="G903" s="193"/>
      <c r="H903" s="193"/>
      <c r="I903" s="193"/>
      <c r="J903" s="193"/>
      <c r="K903" s="193"/>
      <c r="L903" s="193"/>
      <c r="M903" s="193"/>
      <c r="N903" s="193"/>
      <c r="O903" s="193"/>
      <c r="P903" s="193"/>
      <c r="Q903" s="193"/>
      <c r="R903" s="193"/>
      <c r="S903" s="193"/>
      <c r="T903"/>
    </row>
    <row r="904" spans="1:20" s="177" customFormat="1" ht="20.100000000000001" customHeight="1">
      <c r="A904" s="114"/>
      <c r="B904" s="114"/>
      <c r="C904" s="193"/>
      <c r="D904" s="193"/>
      <c r="E904" s="193"/>
      <c r="F904" s="193"/>
      <c r="G904" s="193"/>
      <c r="H904" s="193"/>
      <c r="I904" s="193"/>
      <c r="J904" s="193"/>
      <c r="K904" s="193"/>
      <c r="L904" s="193"/>
      <c r="M904" s="193"/>
      <c r="N904" s="193"/>
      <c r="O904" s="193"/>
      <c r="P904" s="193"/>
      <c r="Q904" s="193"/>
      <c r="R904" s="193"/>
      <c r="S904" s="193"/>
      <c r="T904"/>
    </row>
    <row r="905" spans="1:20" s="177" customFormat="1" ht="20.100000000000001" customHeight="1">
      <c r="A905" s="114"/>
      <c r="B905" s="114"/>
      <c r="C905" s="193"/>
      <c r="D905" s="193"/>
      <c r="E905" s="193"/>
      <c r="F905" s="193"/>
      <c r="G905" s="193"/>
      <c r="H905" s="193"/>
      <c r="I905" s="193"/>
      <c r="J905" s="193"/>
      <c r="K905" s="193"/>
      <c r="L905" s="193"/>
      <c r="M905" s="193"/>
      <c r="N905" s="193"/>
      <c r="O905" s="193"/>
      <c r="P905" s="193"/>
      <c r="Q905" s="193"/>
      <c r="R905" s="193"/>
      <c r="S905" s="193"/>
      <c r="T905"/>
    </row>
    <row r="906" spans="1:20" s="177" customFormat="1" ht="20.100000000000001" customHeight="1">
      <c r="A906" s="114"/>
      <c r="B906" s="114"/>
      <c r="C906" s="193"/>
      <c r="D906" s="193"/>
      <c r="E906" s="193"/>
      <c r="F906" s="193"/>
      <c r="G906" s="193"/>
      <c r="H906" s="193"/>
      <c r="I906" s="193"/>
      <c r="J906" s="193"/>
      <c r="K906" s="193"/>
      <c r="L906" s="193"/>
      <c r="M906" s="193"/>
      <c r="N906" s="193"/>
      <c r="O906" s="193"/>
      <c r="P906" s="193"/>
      <c r="Q906" s="193"/>
      <c r="R906" s="193"/>
      <c r="S906" s="193"/>
      <c r="T906"/>
    </row>
    <row r="907" spans="1:20" s="177" customFormat="1" ht="20.100000000000001" customHeight="1">
      <c r="A907" s="114"/>
      <c r="B907" s="114"/>
      <c r="C907" s="193"/>
      <c r="D907" s="193"/>
      <c r="E907" s="193"/>
      <c r="F907" s="193"/>
      <c r="G907" s="193"/>
      <c r="H907" s="193"/>
      <c r="I907" s="193"/>
      <c r="J907" s="193"/>
      <c r="K907" s="193"/>
      <c r="L907" s="193"/>
      <c r="M907" s="193"/>
      <c r="N907" s="193"/>
      <c r="O907" s="193"/>
      <c r="P907" s="193"/>
      <c r="Q907" s="193"/>
      <c r="R907" s="193"/>
      <c r="S907" s="193"/>
      <c r="T907"/>
    </row>
    <row r="908" spans="1:20" s="177" customFormat="1" ht="20.100000000000001" customHeight="1">
      <c r="A908" s="114"/>
      <c r="B908" s="114"/>
      <c r="C908" s="193"/>
      <c r="D908" s="193"/>
      <c r="E908" s="193"/>
      <c r="F908" s="193"/>
      <c r="G908" s="193"/>
      <c r="H908" s="193"/>
      <c r="I908" s="193"/>
      <c r="J908" s="193"/>
      <c r="K908" s="193"/>
      <c r="L908" s="193"/>
      <c r="M908" s="193"/>
      <c r="N908" s="193"/>
      <c r="O908" s="193"/>
      <c r="P908" s="193"/>
      <c r="Q908" s="193"/>
      <c r="R908" s="193"/>
      <c r="S908" s="193"/>
      <c r="T908"/>
    </row>
    <row r="909" spans="1:20" s="177" customFormat="1" ht="20.100000000000001" customHeight="1">
      <c r="A909" s="114"/>
      <c r="B909" s="114"/>
      <c r="C909" s="193"/>
      <c r="D909" s="193"/>
      <c r="E909" s="193"/>
      <c r="F909" s="193"/>
      <c r="G909" s="193"/>
      <c r="H909" s="193"/>
      <c r="I909" s="193"/>
      <c r="J909" s="193"/>
      <c r="K909" s="193"/>
      <c r="L909" s="193"/>
      <c r="M909" s="193"/>
      <c r="N909" s="193"/>
      <c r="O909" s="193"/>
      <c r="P909" s="193"/>
      <c r="Q909" s="193"/>
      <c r="R909" s="193"/>
      <c r="S909" s="193"/>
      <c r="T909"/>
    </row>
    <row r="910" spans="1:20" s="177" customFormat="1" ht="20.100000000000001" customHeight="1">
      <c r="A910" s="114"/>
      <c r="B910" s="114"/>
      <c r="C910" s="193"/>
      <c r="D910" s="193"/>
      <c r="E910" s="193"/>
      <c r="F910" s="193"/>
      <c r="G910" s="193"/>
      <c r="H910" s="193"/>
      <c r="I910" s="193"/>
      <c r="J910" s="193"/>
      <c r="K910" s="193"/>
      <c r="L910" s="193"/>
      <c r="M910" s="193"/>
      <c r="N910" s="193"/>
      <c r="O910" s="193"/>
      <c r="P910" s="193"/>
      <c r="Q910" s="193"/>
      <c r="R910" s="193"/>
      <c r="S910" s="193"/>
      <c r="T910"/>
    </row>
    <row r="911" spans="1:20" s="177" customFormat="1" ht="20.100000000000001" customHeight="1">
      <c r="A911" s="114"/>
      <c r="B911" s="114"/>
      <c r="C911" s="193"/>
      <c r="D911" s="193"/>
      <c r="E911" s="193"/>
      <c r="F911" s="193"/>
      <c r="G911" s="193"/>
      <c r="H911" s="193"/>
      <c r="I911" s="193"/>
      <c r="J911" s="193"/>
      <c r="K911" s="193"/>
      <c r="L911" s="193"/>
      <c r="M911" s="193"/>
      <c r="N911" s="193"/>
      <c r="O911" s="193"/>
      <c r="P911" s="193"/>
      <c r="Q911" s="193"/>
      <c r="R911" s="193"/>
      <c r="S911" s="193"/>
      <c r="T911"/>
    </row>
    <row r="912" spans="1:20" s="177" customFormat="1" ht="20.100000000000001" customHeight="1">
      <c r="A912" s="114"/>
      <c r="B912" s="114"/>
      <c r="C912" s="193"/>
      <c r="D912" s="193"/>
      <c r="E912" s="193"/>
      <c r="F912" s="193"/>
      <c r="G912" s="193"/>
      <c r="H912" s="193"/>
      <c r="I912" s="193"/>
      <c r="J912" s="193"/>
      <c r="K912" s="193"/>
      <c r="L912" s="193"/>
      <c r="M912" s="193"/>
      <c r="N912" s="193"/>
      <c r="O912" s="193"/>
      <c r="P912" s="193"/>
      <c r="Q912" s="193"/>
      <c r="R912" s="193"/>
      <c r="S912" s="193"/>
      <c r="T912"/>
    </row>
    <row r="913" spans="1:20" s="177" customFormat="1" ht="20.100000000000001" customHeight="1">
      <c r="A913" s="114"/>
      <c r="B913" s="114"/>
      <c r="C913" s="193"/>
      <c r="D913" s="193"/>
      <c r="E913" s="193"/>
      <c r="F913" s="193"/>
      <c r="G913" s="193"/>
      <c r="H913" s="193"/>
      <c r="I913" s="193"/>
      <c r="J913" s="193"/>
      <c r="K913" s="193"/>
      <c r="L913" s="193"/>
      <c r="M913" s="193"/>
      <c r="N913" s="193"/>
      <c r="O913" s="193"/>
      <c r="P913" s="193"/>
      <c r="Q913" s="193"/>
      <c r="R913" s="193"/>
      <c r="S913" s="193"/>
      <c r="T913"/>
    </row>
    <row r="914" spans="1:20" s="177" customFormat="1" ht="20.100000000000001" customHeight="1">
      <c r="A914" s="114"/>
      <c r="B914" s="114"/>
      <c r="C914" s="193"/>
      <c r="D914" s="193"/>
      <c r="E914" s="193"/>
      <c r="F914" s="193"/>
      <c r="G914" s="193"/>
      <c r="H914" s="193"/>
      <c r="I914" s="193"/>
      <c r="J914" s="193"/>
      <c r="K914" s="193"/>
      <c r="L914" s="193"/>
      <c r="M914" s="193"/>
      <c r="N914" s="193"/>
      <c r="O914" s="193"/>
      <c r="P914" s="193"/>
      <c r="Q914" s="193"/>
      <c r="R914" s="193"/>
      <c r="S914" s="193"/>
      <c r="T914"/>
    </row>
    <row r="915" spans="1:20" s="177" customFormat="1" ht="20.100000000000001" customHeight="1">
      <c r="A915" s="114"/>
      <c r="B915" s="114"/>
      <c r="C915" s="193"/>
      <c r="D915" s="193"/>
      <c r="E915" s="193"/>
      <c r="F915" s="193"/>
      <c r="G915" s="193"/>
      <c r="H915" s="193"/>
      <c r="I915" s="193"/>
      <c r="J915" s="193"/>
      <c r="K915" s="193"/>
      <c r="L915" s="193"/>
      <c r="M915" s="193"/>
      <c r="N915" s="193"/>
      <c r="O915" s="193"/>
      <c r="P915" s="193"/>
      <c r="Q915" s="193"/>
      <c r="R915" s="193"/>
      <c r="S915" s="193"/>
      <c r="T915"/>
    </row>
    <row r="916" spans="1:20" s="177" customFormat="1" ht="20.100000000000001" customHeight="1">
      <c r="A916" s="114"/>
      <c r="B916" s="114"/>
      <c r="C916" s="193"/>
      <c r="D916" s="193"/>
      <c r="E916" s="193"/>
      <c r="F916" s="193"/>
      <c r="G916" s="193"/>
      <c r="H916" s="193"/>
      <c r="I916" s="193"/>
      <c r="J916" s="193"/>
      <c r="K916" s="193"/>
      <c r="L916" s="193"/>
      <c r="M916" s="193"/>
      <c r="N916" s="193"/>
      <c r="O916" s="193"/>
      <c r="P916" s="193"/>
      <c r="Q916" s="193"/>
      <c r="R916" s="193"/>
      <c r="S916" s="193"/>
      <c r="T916"/>
    </row>
    <row r="917" spans="1:20" s="177" customFormat="1" ht="20.100000000000001" customHeight="1">
      <c r="A917" s="114"/>
      <c r="B917" s="114"/>
      <c r="C917" s="193"/>
      <c r="D917" s="193"/>
      <c r="E917" s="193"/>
      <c r="F917" s="193"/>
      <c r="G917" s="193"/>
      <c r="H917" s="193"/>
      <c r="I917" s="193"/>
      <c r="J917" s="193"/>
      <c r="K917" s="193"/>
      <c r="L917" s="193"/>
      <c r="M917" s="193"/>
      <c r="N917" s="193"/>
      <c r="O917" s="193"/>
      <c r="P917" s="193"/>
      <c r="Q917" s="193"/>
      <c r="R917" s="193"/>
      <c r="S917" s="193"/>
      <c r="T917"/>
    </row>
    <row r="918" spans="1:20" s="177" customFormat="1" ht="20.100000000000001" customHeight="1">
      <c r="A918" s="114"/>
      <c r="B918" s="114"/>
      <c r="C918" s="193"/>
      <c r="D918" s="193"/>
      <c r="E918" s="193"/>
      <c r="F918" s="193"/>
      <c r="G918" s="193"/>
      <c r="H918" s="193"/>
      <c r="I918" s="193"/>
      <c r="J918" s="193"/>
      <c r="K918" s="193"/>
      <c r="L918" s="193"/>
      <c r="M918" s="193"/>
      <c r="N918" s="193"/>
      <c r="O918" s="193"/>
      <c r="P918" s="193"/>
      <c r="Q918" s="193"/>
      <c r="R918" s="193"/>
      <c r="S918" s="193"/>
      <c r="T918"/>
    </row>
    <row r="919" spans="1:20" s="177" customFormat="1" ht="20.100000000000001" customHeight="1">
      <c r="A919" s="114"/>
      <c r="B919" s="114"/>
      <c r="C919" s="193"/>
      <c r="D919" s="193"/>
      <c r="E919" s="193"/>
      <c r="F919" s="193"/>
      <c r="G919" s="193"/>
      <c r="H919" s="193"/>
      <c r="I919" s="193"/>
      <c r="J919" s="193"/>
      <c r="K919" s="193"/>
      <c r="L919" s="193"/>
      <c r="M919" s="193"/>
      <c r="N919" s="193"/>
      <c r="O919" s="193"/>
      <c r="P919" s="193"/>
      <c r="Q919" s="193"/>
      <c r="R919" s="193"/>
      <c r="S919" s="193"/>
      <c r="T919"/>
    </row>
    <row r="920" spans="1:20" s="177" customFormat="1" ht="20.100000000000001" customHeight="1">
      <c r="A920" s="114"/>
      <c r="B920" s="114"/>
      <c r="C920" s="193"/>
      <c r="D920" s="193"/>
      <c r="E920" s="193"/>
      <c r="F920" s="193"/>
      <c r="G920" s="193"/>
      <c r="H920" s="193"/>
      <c r="I920" s="193"/>
      <c r="J920" s="193"/>
      <c r="K920" s="193"/>
      <c r="L920" s="193"/>
      <c r="M920" s="193"/>
      <c r="N920" s="193"/>
      <c r="O920" s="193"/>
      <c r="P920" s="193"/>
      <c r="Q920" s="193"/>
      <c r="R920" s="193"/>
      <c r="S920" s="193"/>
      <c r="T920"/>
    </row>
    <row r="921" spans="1:20" s="177" customFormat="1" ht="20.100000000000001" customHeight="1">
      <c r="A921" s="114"/>
      <c r="B921" s="114"/>
      <c r="C921" s="193"/>
      <c r="D921" s="193"/>
      <c r="E921" s="193"/>
      <c r="F921" s="193"/>
      <c r="G921" s="193"/>
      <c r="H921" s="193"/>
      <c r="I921" s="193"/>
      <c r="J921" s="193"/>
      <c r="K921" s="193"/>
      <c r="L921" s="193"/>
      <c r="M921" s="193"/>
      <c r="N921" s="193"/>
      <c r="O921" s="193"/>
      <c r="P921" s="193"/>
      <c r="Q921" s="193"/>
      <c r="R921" s="193"/>
      <c r="S921" s="193"/>
      <c r="T921"/>
    </row>
    <row r="922" spans="1:20" s="177" customFormat="1" ht="20.100000000000001" customHeight="1">
      <c r="A922" s="114"/>
      <c r="B922" s="114"/>
      <c r="C922" s="193"/>
      <c r="D922" s="193"/>
      <c r="E922" s="193"/>
      <c r="F922" s="193"/>
      <c r="G922" s="193"/>
      <c r="H922" s="193"/>
      <c r="I922" s="193"/>
      <c r="J922" s="193"/>
      <c r="K922" s="193"/>
      <c r="L922" s="193"/>
      <c r="M922" s="193"/>
      <c r="N922" s="193"/>
      <c r="O922" s="193"/>
      <c r="P922" s="193"/>
      <c r="Q922" s="193"/>
      <c r="R922" s="193"/>
      <c r="S922" s="193"/>
      <c r="T922"/>
    </row>
    <row r="923" spans="1:20" s="177" customFormat="1" ht="20.100000000000001" customHeight="1">
      <c r="A923" s="114"/>
      <c r="B923" s="114"/>
      <c r="C923" s="193"/>
      <c r="D923" s="193"/>
      <c r="E923" s="193"/>
      <c r="F923" s="193"/>
      <c r="G923" s="193"/>
      <c r="H923" s="193"/>
      <c r="I923" s="193"/>
      <c r="J923" s="193"/>
      <c r="K923" s="193"/>
      <c r="L923" s="193"/>
      <c r="M923" s="193"/>
      <c r="N923" s="193"/>
      <c r="O923" s="193"/>
      <c r="P923" s="193"/>
      <c r="Q923" s="193"/>
      <c r="R923" s="193"/>
      <c r="S923" s="193"/>
      <c r="T923"/>
    </row>
    <row r="924" spans="1:20" s="177" customFormat="1" ht="20.100000000000001" customHeight="1">
      <c r="A924" s="114"/>
      <c r="B924" s="114"/>
      <c r="C924" s="193"/>
      <c r="D924" s="193"/>
      <c r="E924" s="193"/>
      <c r="F924" s="193"/>
      <c r="G924" s="193"/>
      <c r="H924" s="193"/>
      <c r="I924" s="193"/>
      <c r="J924" s="193"/>
      <c r="K924" s="193"/>
      <c r="L924" s="193"/>
      <c r="M924" s="193"/>
      <c r="N924" s="193"/>
      <c r="O924" s="193"/>
      <c r="P924" s="193"/>
      <c r="Q924" s="193"/>
      <c r="R924" s="193"/>
      <c r="S924" s="193"/>
      <c r="T924"/>
    </row>
    <row r="925" spans="1:20" s="177" customFormat="1" ht="20.100000000000001" customHeight="1">
      <c r="A925" s="114"/>
      <c r="B925" s="114"/>
      <c r="C925" s="193"/>
      <c r="D925" s="193"/>
      <c r="E925" s="193"/>
      <c r="F925" s="193"/>
      <c r="G925" s="193"/>
      <c r="H925" s="193"/>
      <c r="I925" s="193"/>
      <c r="J925" s="193"/>
      <c r="K925" s="193"/>
      <c r="L925" s="193"/>
      <c r="M925" s="193"/>
      <c r="N925" s="193"/>
      <c r="O925" s="193"/>
      <c r="P925" s="193"/>
      <c r="Q925" s="193"/>
      <c r="R925" s="193"/>
      <c r="S925" s="193"/>
      <c r="T925"/>
    </row>
    <row r="926" spans="1:20" s="177" customFormat="1" ht="20.100000000000001" customHeight="1">
      <c r="A926" s="114"/>
      <c r="B926" s="114"/>
      <c r="C926" s="193"/>
      <c r="D926" s="193"/>
      <c r="E926" s="193"/>
      <c r="F926" s="193"/>
      <c r="G926" s="193"/>
      <c r="H926" s="193"/>
      <c r="I926" s="193"/>
      <c r="J926" s="193"/>
      <c r="K926" s="193"/>
      <c r="L926" s="193"/>
      <c r="M926" s="193"/>
      <c r="N926" s="193"/>
      <c r="O926" s="193"/>
      <c r="P926" s="193"/>
      <c r="Q926" s="193"/>
      <c r="R926" s="193"/>
      <c r="S926" s="193"/>
      <c r="T926"/>
    </row>
    <row r="927" spans="1:20" s="177" customFormat="1" ht="20.100000000000001" customHeight="1">
      <c r="A927" s="114"/>
      <c r="B927" s="114"/>
      <c r="C927" s="193"/>
      <c r="D927" s="193"/>
      <c r="E927" s="193"/>
      <c r="F927" s="193"/>
      <c r="G927" s="193"/>
      <c r="H927" s="193"/>
      <c r="I927" s="193"/>
      <c r="J927" s="193"/>
      <c r="K927" s="193"/>
      <c r="L927" s="193"/>
      <c r="M927" s="193"/>
      <c r="N927" s="193"/>
      <c r="O927" s="193"/>
      <c r="P927" s="193"/>
      <c r="Q927" s="193"/>
      <c r="R927" s="193"/>
      <c r="S927" s="193"/>
      <c r="T927"/>
    </row>
    <row r="928" spans="1:20" s="177" customFormat="1" ht="20.100000000000001" customHeight="1">
      <c r="A928" s="114"/>
      <c r="B928" s="114"/>
      <c r="C928" s="193"/>
      <c r="D928" s="193"/>
      <c r="E928" s="193"/>
      <c r="F928" s="193"/>
      <c r="G928" s="193"/>
      <c r="H928" s="193"/>
      <c r="I928" s="193"/>
      <c r="J928" s="193"/>
      <c r="K928" s="193"/>
      <c r="L928" s="193"/>
      <c r="M928" s="193"/>
      <c r="N928" s="193"/>
      <c r="O928" s="193"/>
      <c r="P928" s="193"/>
      <c r="Q928" s="193"/>
      <c r="R928" s="193"/>
      <c r="S928" s="193"/>
      <c r="T928"/>
    </row>
    <row r="929" spans="1:20" s="177" customFormat="1" ht="20.100000000000001" customHeight="1">
      <c r="A929" s="114"/>
      <c r="B929" s="114"/>
      <c r="C929" s="193"/>
      <c r="D929" s="193"/>
      <c r="E929" s="193"/>
      <c r="F929" s="193"/>
      <c r="G929" s="193"/>
      <c r="H929" s="193"/>
      <c r="I929" s="193"/>
      <c r="J929" s="193"/>
      <c r="K929" s="193"/>
      <c r="L929" s="193"/>
      <c r="M929" s="193"/>
      <c r="N929" s="193"/>
      <c r="O929" s="193"/>
      <c r="P929" s="193"/>
      <c r="Q929" s="193"/>
      <c r="R929" s="193"/>
      <c r="S929" s="193"/>
      <c r="T929"/>
    </row>
    <row r="930" spans="1:20" s="177" customFormat="1" ht="20.100000000000001" customHeight="1">
      <c r="A930" s="114"/>
      <c r="B930" s="114"/>
      <c r="C930" s="193"/>
      <c r="D930" s="193"/>
      <c r="E930" s="193"/>
      <c r="F930" s="193"/>
      <c r="G930" s="193"/>
      <c r="H930" s="193"/>
      <c r="I930" s="193"/>
      <c r="J930" s="193"/>
      <c r="K930" s="193"/>
      <c r="L930" s="193"/>
      <c r="M930" s="193"/>
      <c r="N930" s="193"/>
      <c r="O930" s="193"/>
      <c r="P930" s="193"/>
      <c r="Q930" s="193"/>
      <c r="R930" s="193"/>
      <c r="S930" s="193"/>
      <c r="T930"/>
    </row>
    <row r="931" spans="1:20" s="177" customFormat="1" ht="20.100000000000001" customHeight="1">
      <c r="A931" s="114"/>
      <c r="B931" s="114"/>
      <c r="C931" s="193"/>
      <c r="D931" s="193"/>
      <c r="E931" s="193"/>
      <c r="F931" s="193"/>
      <c r="G931" s="193"/>
      <c r="H931" s="193"/>
      <c r="I931" s="193"/>
      <c r="J931" s="193"/>
      <c r="K931" s="193"/>
      <c r="L931" s="193"/>
      <c r="M931" s="193"/>
      <c r="N931" s="193"/>
      <c r="O931" s="193"/>
      <c r="P931" s="193"/>
      <c r="Q931" s="193"/>
      <c r="R931" s="193"/>
      <c r="S931" s="193"/>
      <c r="T931"/>
    </row>
    <row r="932" spans="1:20" s="177" customFormat="1" ht="20.100000000000001" customHeight="1">
      <c r="A932" s="114"/>
      <c r="B932" s="114"/>
      <c r="C932" s="193"/>
      <c r="D932" s="193"/>
      <c r="E932" s="193"/>
      <c r="F932" s="193"/>
      <c r="G932" s="193"/>
      <c r="H932" s="193"/>
      <c r="I932" s="193"/>
      <c r="J932" s="193"/>
      <c r="K932" s="193"/>
      <c r="L932" s="193"/>
      <c r="M932" s="193"/>
      <c r="N932" s="193"/>
      <c r="O932" s="193"/>
      <c r="P932" s="193"/>
      <c r="Q932" s="193"/>
      <c r="R932" s="193"/>
      <c r="S932" s="193"/>
      <c r="T932"/>
    </row>
    <row r="933" spans="1:20" s="177" customFormat="1" ht="20.100000000000001" customHeight="1">
      <c r="A933" s="114"/>
      <c r="B933" s="114"/>
      <c r="C933" s="193"/>
      <c r="D933" s="193"/>
      <c r="E933" s="193"/>
      <c r="F933" s="193"/>
      <c r="G933" s="193"/>
      <c r="H933" s="193"/>
      <c r="I933" s="193"/>
      <c r="J933" s="193"/>
      <c r="K933" s="193"/>
      <c r="L933" s="193"/>
      <c r="M933" s="193"/>
      <c r="N933" s="193"/>
      <c r="O933" s="193"/>
      <c r="P933" s="193"/>
      <c r="Q933" s="193"/>
      <c r="R933" s="193"/>
      <c r="S933" s="193"/>
      <c r="T933"/>
    </row>
    <row r="934" spans="1:20" s="177" customFormat="1" ht="20.100000000000001" customHeight="1">
      <c r="A934" s="114"/>
      <c r="B934" s="114"/>
      <c r="C934" s="193"/>
      <c r="D934" s="193"/>
      <c r="E934" s="193"/>
      <c r="F934" s="193"/>
      <c r="G934" s="193"/>
      <c r="H934" s="193"/>
      <c r="I934" s="193"/>
      <c r="J934" s="193"/>
      <c r="K934" s="193"/>
      <c r="L934" s="193"/>
      <c r="M934" s="193"/>
      <c r="N934" s="193"/>
      <c r="O934" s="193"/>
      <c r="P934" s="193"/>
      <c r="Q934" s="193"/>
      <c r="R934" s="193"/>
      <c r="S934" s="193"/>
      <c r="T934"/>
    </row>
    <row r="935" spans="1:20" s="177" customFormat="1" ht="20.100000000000001" customHeight="1">
      <c r="A935" s="114"/>
      <c r="B935" s="114"/>
      <c r="C935" s="193"/>
      <c r="D935" s="193"/>
      <c r="E935" s="193"/>
      <c r="F935" s="193"/>
      <c r="G935" s="193"/>
      <c r="H935" s="193"/>
      <c r="I935" s="193"/>
      <c r="J935" s="193"/>
      <c r="K935" s="193"/>
      <c r="L935" s="193"/>
      <c r="M935" s="193"/>
      <c r="N935" s="193"/>
      <c r="O935" s="193"/>
      <c r="P935" s="193"/>
      <c r="Q935" s="193"/>
      <c r="R935" s="193"/>
      <c r="S935" s="193"/>
      <c r="T935"/>
    </row>
    <row r="936" spans="1:20" s="177" customFormat="1" ht="20.100000000000001" customHeight="1">
      <c r="A936" s="114"/>
      <c r="B936" s="114"/>
      <c r="C936" s="193"/>
      <c r="D936" s="193"/>
      <c r="E936" s="193"/>
      <c r="F936" s="193"/>
      <c r="G936" s="193"/>
      <c r="H936" s="193"/>
      <c r="I936" s="193"/>
      <c r="J936" s="193"/>
      <c r="K936" s="193"/>
      <c r="L936" s="193"/>
      <c r="M936" s="193"/>
      <c r="N936" s="193"/>
      <c r="O936" s="193"/>
      <c r="P936" s="193"/>
      <c r="Q936" s="193"/>
      <c r="R936" s="193"/>
      <c r="S936" s="193"/>
      <c r="T936"/>
    </row>
    <row r="937" spans="1:20" s="177" customFormat="1" ht="20.100000000000001" customHeight="1">
      <c r="A937" s="114"/>
      <c r="B937" s="114"/>
      <c r="C937" s="193"/>
      <c r="D937" s="193"/>
      <c r="E937" s="193"/>
      <c r="F937" s="193"/>
      <c r="G937" s="193"/>
      <c r="H937" s="193"/>
      <c r="I937" s="193"/>
      <c r="J937" s="193"/>
      <c r="K937" s="193"/>
      <c r="L937" s="193"/>
      <c r="M937" s="193"/>
      <c r="N937" s="193"/>
      <c r="O937" s="193"/>
      <c r="P937" s="193"/>
      <c r="Q937" s="193"/>
      <c r="R937" s="193"/>
      <c r="S937" s="193"/>
      <c r="T937"/>
    </row>
    <row r="938" spans="1:20" s="177" customFormat="1" ht="20.100000000000001" customHeight="1">
      <c r="A938" s="114"/>
      <c r="B938" s="114"/>
      <c r="C938" s="193"/>
      <c r="D938" s="193"/>
      <c r="E938" s="193"/>
      <c r="F938" s="193"/>
      <c r="G938" s="193"/>
      <c r="H938" s="193"/>
      <c r="I938" s="193"/>
      <c r="J938" s="193"/>
      <c r="K938" s="193"/>
      <c r="L938" s="193"/>
      <c r="M938" s="193"/>
      <c r="N938" s="193"/>
      <c r="O938" s="193"/>
      <c r="P938" s="193"/>
      <c r="Q938" s="193"/>
      <c r="R938" s="193"/>
      <c r="S938" s="193"/>
      <c r="T938"/>
    </row>
    <row r="939" spans="1:20" s="177" customFormat="1" ht="20.100000000000001" customHeight="1">
      <c r="A939" s="114"/>
      <c r="B939" s="114"/>
      <c r="C939" s="193"/>
      <c r="D939" s="193"/>
      <c r="E939" s="193"/>
      <c r="F939" s="193"/>
      <c r="G939" s="193"/>
      <c r="H939" s="193"/>
      <c r="I939" s="193"/>
      <c r="J939" s="193"/>
      <c r="K939" s="193"/>
      <c r="L939" s="193"/>
      <c r="M939" s="193"/>
      <c r="N939" s="193"/>
      <c r="O939" s="193"/>
      <c r="P939" s="193"/>
      <c r="Q939" s="193"/>
      <c r="R939" s="193"/>
      <c r="S939" s="193"/>
      <c r="T939"/>
    </row>
    <row r="940" spans="1:20" s="177" customFormat="1" ht="20.100000000000001" customHeight="1">
      <c r="A940" s="114"/>
      <c r="B940" s="114"/>
      <c r="C940" s="193"/>
      <c r="D940" s="193"/>
      <c r="E940" s="193"/>
      <c r="F940" s="193"/>
      <c r="G940" s="193"/>
      <c r="H940" s="193"/>
      <c r="I940" s="193"/>
      <c r="J940" s="193"/>
      <c r="K940" s="193"/>
      <c r="L940" s="193"/>
      <c r="M940" s="193"/>
      <c r="N940" s="193"/>
      <c r="O940" s="193"/>
      <c r="P940" s="193"/>
      <c r="Q940" s="193"/>
      <c r="R940" s="193"/>
      <c r="S940" s="193"/>
      <c r="T940"/>
    </row>
    <row r="941" spans="1:20" s="177" customFormat="1" ht="20.100000000000001" customHeight="1">
      <c r="A941" s="114"/>
      <c r="B941" s="114"/>
      <c r="C941" s="193"/>
      <c r="D941" s="193"/>
      <c r="E941" s="193"/>
      <c r="F941" s="193"/>
      <c r="G941" s="193"/>
      <c r="H941" s="193"/>
      <c r="I941" s="193"/>
      <c r="J941" s="193"/>
      <c r="K941" s="193"/>
      <c r="L941" s="193"/>
      <c r="M941" s="193"/>
      <c r="N941" s="193"/>
      <c r="O941" s="193"/>
      <c r="P941" s="193"/>
      <c r="Q941" s="193"/>
      <c r="R941" s="193"/>
      <c r="S941" s="193"/>
      <c r="T941"/>
    </row>
    <row r="942" spans="1:20" s="177" customFormat="1" ht="20.100000000000001" customHeight="1">
      <c r="A942" s="114"/>
      <c r="B942" s="114"/>
      <c r="C942" s="193"/>
      <c r="D942" s="193"/>
      <c r="E942" s="193"/>
      <c r="F942" s="193"/>
      <c r="G942" s="193"/>
      <c r="H942" s="193"/>
      <c r="I942" s="193"/>
      <c r="J942" s="193"/>
      <c r="K942" s="193"/>
      <c r="L942" s="193"/>
      <c r="M942" s="193"/>
      <c r="N942" s="193"/>
      <c r="O942" s="193"/>
      <c r="P942" s="193"/>
      <c r="Q942" s="193"/>
      <c r="R942" s="193"/>
      <c r="S942" s="193"/>
      <c r="T942"/>
    </row>
    <row r="943" spans="1:20" s="177" customFormat="1" ht="20.100000000000001" customHeight="1">
      <c r="A943" s="114"/>
      <c r="B943" s="114"/>
      <c r="C943" s="193"/>
      <c r="D943" s="193"/>
      <c r="E943" s="193"/>
      <c r="F943" s="193"/>
      <c r="G943" s="193"/>
      <c r="H943" s="193"/>
      <c r="I943" s="193"/>
      <c r="J943" s="193"/>
      <c r="K943" s="193"/>
      <c r="L943" s="193"/>
      <c r="M943" s="193"/>
      <c r="N943" s="193"/>
      <c r="O943" s="193"/>
      <c r="P943" s="193"/>
      <c r="Q943" s="193"/>
      <c r="R943" s="193"/>
      <c r="S943" s="193"/>
      <c r="T943"/>
    </row>
    <row r="944" spans="1:20" s="177" customFormat="1" ht="20.100000000000001" customHeight="1">
      <c r="A944" s="114"/>
      <c r="B944" s="114"/>
      <c r="C944" s="193"/>
      <c r="D944" s="193"/>
      <c r="E944" s="193"/>
      <c r="F944" s="193"/>
      <c r="G944" s="193"/>
      <c r="H944" s="193"/>
      <c r="I944" s="193"/>
      <c r="J944" s="193"/>
      <c r="K944" s="193"/>
      <c r="L944" s="193"/>
      <c r="M944" s="193"/>
      <c r="N944" s="193"/>
      <c r="O944" s="193"/>
      <c r="P944" s="193"/>
      <c r="Q944" s="193"/>
      <c r="R944" s="193"/>
      <c r="S944" s="193"/>
      <c r="T944"/>
    </row>
    <row r="945" spans="1:20" s="177" customFormat="1" ht="20.100000000000001" customHeight="1">
      <c r="A945" s="114"/>
      <c r="B945" s="114"/>
      <c r="C945" s="193"/>
      <c r="D945" s="193"/>
      <c r="E945" s="193"/>
      <c r="F945" s="193"/>
      <c r="G945" s="193"/>
      <c r="H945" s="193"/>
      <c r="I945" s="193"/>
      <c r="J945" s="193"/>
      <c r="K945" s="193"/>
      <c r="L945" s="193"/>
      <c r="M945" s="193"/>
      <c r="N945" s="193"/>
      <c r="O945" s="193"/>
      <c r="P945" s="193"/>
      <c r="Q945" s="193"/>
      <c r="R945" s="193"/>
      <c r="S945" s="193"/>
      <c r="T945"/>
    </row>
    <row r="946" spans="1:20" s="177" customFormat="1" ht="20.100000000000001" customHeight="1">
      <c r="A946" s="114"/>
      <c r="B946" s="114"/>
      <c r="C946" s="193"/>
      <c r="D946" s="193"/>
      <c r="E946" s="193"/>
      <c r="F946" s="193"/>
      <c r="G946" s="193"/>
      <c r="H946" s="193"/>
      <c r="I946" s="193"/>
      <c r="J946" s="193"/>
      <c r="K946" s="193"/>
      <c r="L946" s="193"/>
      <c r="M946" s="193"/>
      <c r="N946" s="193"/>
      <c r="O946" s="193"/>
      <c r="P946" s="193"/>
      <c r="Q946" s="193"/>
      <c r="R946" s="193"/>
      <c r="S946" s="193"/>
      <c r="T946"/>
    </row>
    <row r="947" spans="1:20" s="177" customFormat="1" ht="20.100000000000001" customHeight="1">
      <c r="A947" s="114"/>
      <c r="B947" s="114"/>
      <c r="C947" s="193"/>
      <c r="D947" s="193"/>
      <c r="E947" s="193"/>
      <c r="F947" s="193"/>
      <c r="G947" s="193"/>
      <c r="H947" s="193"/>
      <c r="I947" s="193"/>
      <c r="J947" s="193"/>
      <c r="K947" s="193"/>
      <c r="L947" s="193"/>
      <c r="M947" s="193"/>
      <c r="N947" s="193"/>
      <c r="O947" s="193"/>
      <c r="P947" s="193"/>
      <c r="Q947" s="193"/>
      <c r="R947" s="193"/>
      <c r="S947" s="193"/>
      <c r="T947"/>
    </row>
    <row r="948" spans="1:20" s="177" customFormat="1" ht="20.100000000000001" customHeight="1">
      <c r="A948" s="114"/>
      <c r="B948" s="114"/>
      <c r="C948" s="193"/>
      <c r="D948" s="193"/>
      <c r="E948" s="193"/>
      <c r="F948" s="193"/>
      <c r="G948" s="193"/>
      <c r="H948" s="193"/>
      <c r="I948" s="193"/>
      <c r="J948" s="193"/>
      <c r="K948" s="193"/>
      <c r="L948" s="193"/>
      <c r="M948" s="193"/>
      <c r="N948" s="193"/>
      <c r="O948" s="193"/>
      <c r="P948" s="193"/>
      <c r="Q948" s="193"/>
      <c r="R948" s="193"/>
      <c r="S948" s="193"/>
      <c r="T948"/>
    </row>
    <row r="949" spans="1:20" s="177" customFormat="1" ht="20.100000000000001" customHeight="1">
      <c r="A949" s="114"/>
      <c r="B949" s="114"/>
      <c r="C949" s="193"/>
      <c r="D949" s="193"/>
      <c r="E949" s="193"/>
      <c r="F949" s="193"/>
      <c r="G949" s="193"/>
      <c r="H949" s="193"/>
      <c r="I949" s="193"/>
      <c r="J949" s="193"/>
      <c r="K949" s="193"/>
      <c r="L949" s="193"/>
      <c r="M949" s="193"/>
      <c r="N949" s="193"/>
      <c r="O949" s="193"/>
      <c r="P949" s="193"/>
      <c r="Q949" s="193"/>
      <c r="R949" s="193"/>
      <c r="S949" s="193"/>
      <c r="T949"/>
    </row>
    <row r="950" spans="1:20" s="177" customFormat="1" ht="20.100000000000001" customHeight="1">
      <c r="A950" s="114"/>
      <c r="B950" s="114"/>
      <c r="C950" s="193"/>
      <c r="D950" s="193"/>
      <c r="E950" s="193"/>
      <c r="F950" s="193"/>
      <c r="G950" s="193"/>
      <c r="H950" s="193"/>
      <c r="I950" s="193"/>
      <c r="J950" s="193"/>
      <c r="K950" s="193"/>
      <c r="L950" s="193"/>
      <c r="M950" s="193"/>
      <c r="N950" s="193"/>
      <c r="O950" s="193"/>
      <c r="P950" s="193"/>
      <c r="Q950" s="193"/>
      <c r="R950" s="193"/>
      <c r="S950" s="193"/>
      <c r="T950"/>
    </row>
    <row r="951" spans="1:20" s="177" customFormat="1" ht="20.100000000000001" customHeight="1">
      <c r="A951" s="114"/>
      <c r="B951" s="114"/>
      <c r="C951" s="193"/>
      <c r="D951" s="193"/>
      <c r="E951" s="193"/>
      <c r="F951" s="193"/>
      <c r="G951" s="193"/>
      <c r="H951" s="193"/>
      <c r="I951" s="193"/>
      <c r="J951" s="193"/>
      <c r="K951" s="193"/>
      <c r="L951" s="193"/>
      <c r="M951" s="193"/>
      <c r="N951" s="193"/>
      <c r="O951" s="193"/>
      <c r="P951" s="193"/>
      <c r="Q951" s="193"/>
      <c r="R951" s="193"/>
      <c r="S951" s="193"/>
      <c r="T951"/>
    </row>
    <row r="952" spans="1:20" s="177" customFormat="1" ht="20.100000000000001" customHeight="1">
      <c r="A952" s="114"/>
      <c r="B952" s="114"/>
      <c r="C952" s="193"/>
      <c r="D952" s="193"/>
      <c r="E952" s="193"/>
      <c r="F952" s="193"/>
      <c r="G952" s="193"/>
      <c r="H952" s="193"/>
      <c r="I952" s="193"/>
      <c r="J952" s="193"/>
      <c r="K952" s="193"/>
      <c r="L952" s="193"/>
      <c r="M952" s="193"/>
      <c r="N952" s="193"/>
      <c r="O952" s="193"/>
      <c r="P952" s="193"/>
      <c r="Q952" s="193"/>
      <c r="R952" s="193"/>
      <c r="S952" s="193"/>
      <c r="T952"/>
    </row>
    <row r="953" spans="1:20" s="177" customFormat="1" ht="20.100000000000001" customHeight="1">
      <c r="A953" s="114"/>
      <c r="B953" s="114"/>
      <c r="C953" s="193"/>
      <c r="D953" s="193"/>
      <c r="E953" s="193"/>
      <c r="F953" s="193"/>
      <c r="G953" s="193"/>
      <c r="H953" s="193"/>
      <c r="I953" s="193"/>
      <c r="J953" s="193"/>
      <c r="K953" s="193"/>
      <c r="L953" s="193"/>
      <c r="M953" s="193"/>
      <c r="N953" s="193"/>
      <c r="O953" s="193"/>
      <c r="P953" s="193"/>
      <c r="Q953" s="193"/>
      <c r="R953" s="193"/>
      <c r="S953" s="193"/>
      <c r="T953"/>
    </row>
    <row r="954" spans="1:20" s="177" customFormat="1" ht="20.100000000000001" customHeight="1">
      <c r="A954" s="114"/>
      <c r="B954" s="114"/>
      <c r="C954" s="193"/>
      <c r="D954" s="193"/>
      <c r="E954" s="193"/>
      <c r="F954" s="193"/>
      <c r="G954" s="193"/>
      <c r="H954" s="193"/>
      <c r="I954" s="193"/>
      <c r="J954" s="193"/>
      <c r="K954" s="193"/>
      <c r="L954" s="193"/>
      <c r="M954" s="193"/>
      <c r="N954" s="193"/>
      <c r="O954" s="193"/>
      <c r="P954" s="193"/>
      <c r="Q954" s="193"/>
      <c r="R954" s="193"/>
      <c r="S954" s="193"/>
      <c r="T954"/>
    </row>
    <row r="955" spans="1:20" s="177" customFormat="1" ht="20.100000000000001" customHeight="1">
      <c r="A955" s="114"/>
      <c r="B955" s="114"/>
      <c r="C955" s="193"/>
      <c r="D955" s="193"/>
      <c r="E955" s="193"/>
      <c r="F955" s="193"/>
      <c r="G955" s="193"/>
      <c r="H955" s="193"/>
      <c r="I955" s="193"/>
      <c r="J955" s="193"/>
      <c r="K955" s="193"/>
      <c r="L955" s="193"/>
      <c r="M955" s="193"/>
      <c r="N955" s="193"/>
      <c r="O955" s="193"/>
      <c r="P955" s="193"/>
      <c r="Q955" s="193"/>
      <c r="R955" s="193"/>
      <c r="S955" s="193"/>
      <c r="T955"/>
    </row>
    <row r="956" spans="1:20" s="177" customFormat="1" ht="20.100000000000001" customHeight="1">
      <c r="A956" s="114"/>
      <c r="B956" s="114"/>
      <c r="C956" s="193"/>
      <c r="D956" s="193"/>
      <c r="E956" s="193"/>
      <c r="F956" s="193"/>
      <c r="G956" s="193"/>
      <c r="H956" s="193"/>
      <c r="I956" s="193"/>
      <c r="J956" s="193"/>
      <c r="K956" s="193"/>
      <c r="L956" s="193"/>
      <c r="M956" s="193"/>
      <c r="N956" s="193"/>
      <c r="O956" s="193"/>
      <c r="P956" s="193"/>
      <c r="Q956" s="193"/>
      <c r="R956" s="193"/>
      <c r="S956" s="193"/>
      <c r="T956"/>
    </row>
    <row r="957" spans="1:20" s="177" customFormat="1" ht="20.100000000000001" customHeight="1">
      <c r="A957" s="114"/>
      <c r="B957" s="114"/>
      <c r="C957" s="193"/>
      <c r="D957" s="193"/>
      <c r="E957" s="193"/>
      <c r="F957" s="193"/>
      <c r="G957" s="193"/>
      <c r="H957" s="193"/>
      <c r="I957" s="193"/>
      <c r="J957" s="193"/>
      <c r="K957" s="193"/>
      <c r="L957" s="193"/>
      <c r="M957" s="193"/>
      <c r="N957" s="193"/>
      <c r="O957" s="193"/>
      <c r="P957" s="193"/>
      <c r="Q957" s="193"/>
      <c r="R957" s="193"/>
      <c r="S957" s="193"/>
      <c r="T957"/>
    </row>
    <row r="958" spans="1:20" s="177" customFormat="1" ht="20.100000000000001" customHeight="1">
      <c r="A958" s="114"/>
      <c r="B958" s="114"/>
      <c r="C958" s="193"/>
      <c r="D958" s="193"/>
      <c r="E958" s="193"/>
      <c r="F958" s="193"/>
      <c r="G958" s="193"/>
      <c r="H958" s="193"/>
      <c r="I958" s="193"/>
      <c r="J958" s="193"/>
      <c r="K958" s="193"/>
      <c r="L958" s="193"/>
      <c r="M958" s="193"/>
      <c r="N958" s="193"/>
      <c r="O958" s="193"/>
      <c r="P958" s="193"/>
      <c r="Q958" s="193"/>
      <c r="R958" s="193"/>
      <c r="S958" s="193"/>
      <c r="T958"/>
    </row>
    <row r="959" spans="1:20" s="177" customFormat="1" ht="20.100000000000001" customHeight="1">
      <c r="A959" s="114"/>
      <c r="B959" s="114"/>
      <c r="C959" s="193"/>
      <c r="D959" s="193"/>
      <c r="E959" s="193"/>
      <c r="F959" s="193"/>
      <c r="G959" s="193"/>
      <c r="H959" s="193"/>
      <c r="I959" s="193"/>
      <c r="J959" s="193"/>
      <c r="K959" s="193"/>
      <c r="L959" s="193"/>
      <c r="M959" s="193"/>
      <c r="N959" s="193"/>
      <c r="O959" s="193"/>
      <c r="P959" s="193"/>
      <c r="Q959" s="193"/>
      <c r="R959" s="193"/>
      <c r="S959" s="193"/>
      <c r="T959"/>
    </row>
    <row r="960" spans="1:20" s="177" customFormat="1" ht="20.100000000000001" customHeight="1">
      <c r="A960" s="114"/>
      <c r="B960" s="114"/>
      <c r="C960" s="193"/>
      <c r="D960" s="193"/>
      <c r="E960" s="193"/>
      <c r="F960" s="193"/>
      <c r="G960" s="193"/>
      <c r="H960" s="193"/>
      <c r="I960" s="193"/>
      <c r="J960" s="193"/>
      <c r="K960" s="193"/>
      <c r="L960" s="193"/>
      <c r="M960" s="193"/>
      <c r="N960" s="193"/>
      <c r="O960" s="193"/>
      <c r="P960" s="193"/>
      <c r="Q960" s="193"/>
      <c r="R960" s="193"/>
      <c r="S960" s="193"/>
      <c r="T960"/>
    </row>
    <row r="961" spans="1:20" s="177" customFormat="1" ht="20.100000000000001" customHeight="1">
      <c r="A961" s="114"/>
      <c r="B961" s="114"/>
      <c r="C961" s="193"/>
      <c r="D961" s="193"/>
      <c r="E961" s="193"/>
      <c r="F961" s="193"/>
      <c r="G961" s="193"/>
      <c r="H961" s="193"/>
      <c r="I961" s="193"/>
      <c r="J961" s="193"/>
      <c r="K961" s="193"/>
      <c r="L961" s="193"/>
      <c r="M961" s="193"/>
      <c r="N961" s="193"/>
      <c r="O961" s="193"/>
      <c r="P961" s="193"/>
      <c r="Q961" s="193"/>
      <c r="R961" s="193"/>
      <c r="S961" s="193"/>
      <c r="T961"/>
    </row>
    <row r="962" spans="1:20" s="177" customFormat="1" ht="20.100000000000001" customHeight="1">
      <c r="A962" s="114"/>
      <c r="B962" s="114"/>
      <c r="C962" s="193"/>
      <c r="D962" s="193"/>
      <c r="E962" s="193"/>
      <c r="F962" s="193"/>
      <c r="G962" s="193"/>
      <c r="H962" s="193"/>
      <c r="I962" s="193"/>
      <c r="J962" s="193"/>
      <c r="K962" s="193"/>
      <c r="L962" s="193"/>
      <c r="M962" s="193"/>
      <c r="N962" s="193"/>
      <c r="O962" s="193"/>
      <c r="P962" s="193"/>
      <c r="Q962" s="193"/>
      <c r="R962" s="193"/>
      <c r="S962" s="193"/>
      <c r="T962"/>
    </row>
    <row r="963" spans="1:20" s="177" customFormat="1" ht="20.100000000000001" customHeight="1">
      <c r="A963" s="114"/>
      <c r="B963" s="114"/>
      <c r="C963" s="193"/>
      <c r="D963" s="193"/>
      <c r="E963" s="193"/>
      <c r="F963" s="193"/>
      <c r="G963" s="193"/>
      <c r="H963" s="193"/>
      <c r="I963" s="193"/>
      <c r="J963" s="193"/>
      <c r="K963" s="193"/>
      <c r="L963" s="193"/>
      <c r="M963" s="193"/>
      <c r="N963" s="193"/>
      <c r="O963" s="193"/>
      <c r="P963" s="193"/>
      <c r="Q963" s="193"/>
      <c r="R963" s="193"/>
      <c r="S963" s="193"/>
      <c r="T963"/>
    </row>
    <row r="964" spans="1:20" s="177" customFormat="1" ht="20.100000000000001" customHeight="1">
      <c r="A964" s="114"/>
      <c r="B964" s="114"/>
      <c r="C964" s="193"/>
      <c r="D964" s="193"/>
      <c r="E964" s="193"/>
      <c r="F964" s="193"/>
      <c r="G964" s="193"/>
      <c r="H964" s="193"/>
      <c r="I964" s="193"/>
      <c r="J964" s="193"/>
      <c r="K964" s="193"/>
      <c r="L964" s="193"/>
      <c r="M964" s="193"/>
      <c r="N964" s="193"/>
      <c r="O964" s="193"/>
      <c r="P964" s="193"/>
      <c r="Q964" s="193"/>
      <c r="R964" s="193"/>
      <c r="S964" s="193"/>
      <c r="T964"/>
    </row>
    <row r="965" spans="1:20" s="177" customFormat="1" ht="20.100000000000001" customHeight="1">
      <c r="A965" s="114"/>
      <c r="B965" s="114"/>
      <c r="C965" s="193"/>
      <c r="D965" s="193"/>
      <c r="E965" s="193"/>
      <c r="F965" s="193"/>
      <c r="G965" s="193"/>
      <c r="H965" s="193"/>
      <c r="I965" s="193"/>
      <c r="J965" s="193"/>
      <c r="K965" s="193"/>
      <c r="L965" s="193"/>
      <c r="M965" s="193"/>
      <c r="N965" s="193"/>
      <c r="O965" s="193"/>
      <c r="P965" s="193"/>
      <c r="Q965" s="193"/>
      <c r="R965" s="193"/>
      <c r="S965" s="193"/>
      <c r="T965"/>
    </row>
    <row r="966" spans="1:20" s="177" customFormat="1" ht="20.100000000000001" customHeight="1">
      <c r="A966" s="114"/>
      <c r="B966" s="114"/>
      <c r="C966" s="193"/>
      <c r="D966" s="193"/>
      <c r="E966" s="193"/>
      <c r="F966" s="193"/>
      <c r="G966" s="193"/>
      <c r="H966" s="193"/>
      <c r="I966" s="193"/>
      <c r="J966" s="193"/>
      <c r="K966" s="193"/>
      <c r="L966" s="193"/>
      <c r="M966" s="193"/>
      <c r="N966" s="193"/>
      <c r="O966" s="193"/>
      <c r="P966" s="193"/>
      <c r="Q966" s="193"/>
      <c r="R966" s="193"/>
      <c r="S966" s="193"/>
      <c r="T966"/>
    </row>
    <row r="967" spans="1:20" s="177" customFormat="1" ht="20.100000000000001" customHeight="1">
      <c r="A967" s="114"/>
      <c r="B967" s="114"/>
      <c r="C967" s="193"/>
      <c r="D967" s="193"/>
      <c r="E967" s="193"/>
      <c r="F967" s="193"/>
      <c r="G967" s="193"/>
      <c r="H967" s="193"/>
      <c r="I967" s="193"/>
      <c r="J967" s="193"/>
      <c r="K967" s="193"/>
      <c r="L967" s="193"/>
      <c r="M967" s="193"/>
      <c r="N967" s="193"/>
      <c r="O967" s="193"/>
      <c r="P967" s="193"/>
      <c r="Q967" s="193"/>
      <c r="R967" s="193"/>
      <c r="S967" s="193"/>
      <c r="T967"/>
    </row>
    <row r="968" spans="1:20" s="177" customFormat="1" ht="20.100000000000001" customHeight="1">
      <c r="A968" s="114"/>
      <c r="B968" s="114"/>
      <c r="C968" s="193"/>
      <c r="D968" s="193"/>
      <c r="E968" s="193"/>
      <c r="F968" s="193"/>
      <c r="G968" s="193"/>
      <c r="H968" s="193"/>
      <c r="I968" s="193"/>
      <c r="J968" s="193"/>
      <c r="K968" s="193"/>
      <c r="L968" s="193"/>
      <c r="M968" s="193"/>
      <c r="N968" s="193"/>
      <c r="O968" s="193"/>
      <c r="P968" s="193"/>
      <c r="Q968" s="193"/>
      <c r="R968" s="193"/>
      <c r="S968" s="193"/>
      <c r="T968"/>
    </row>
    <row r="969" spans="1:20" s="177" customFormat="1" ht="20.100000000000001" customHeight="1">
      <c r="A969" s="114"/>
      <c r="B969" s="114"/>
      <c r="C969" s="193"/>
      <c r="D969" s="193"/>
      <c r="E969" s="193"/>
      <c r="F969" s="193"/>
      <c r="G969" s="193"/>
      <c r="H969" s="193"/>
      <c r="I969" s="193"/>
      <c r="J969" s="193"/>
      <c r="K969" s="193"/>
      <c r="L969" s="193"/>
      <c r="M969" s="193"/>
      <c r="N969" s="193"/>
      <c r="O969" s="193"/>
      <c r="P969" s="193"/>
      <c r="Q969" s="193"/>
      <c r="R969" s="193"/>
      <c r="S969" s="193"/>
      <c r="T969"/>
    </row>
    <row r="970" spans="1:20" s="177" customFormat="1" ht="20.100000000000001" customHeight="1">
      <c r="A970" s="114"/>
      <c r="B970" s="114"/>
      <c r="C970" s="193"/>
      <c r="D970" s="193"/>
      <c r="E970" s="193"/>
      <c r="F970" s="193"/>
      <c r="G970" s="193"/>
      <c r="H970" s="193"/>
      <c r="I970" s="193"/>
      <c r="J970" s="193"/>
      <c r="K970" s="193"/>
      <c r="L970" s="193"/>
      <c r="M970" s="193"/>
      <c r="N970" s="193"/>
      <c r="O970" s="193"/>
      <c r="P970" s="193"/>
      <c r="Q970" s="193"/>
      <c r="R970" s="193"/>
      <c r="S970" s="193"/>
      <c r="T970"/>
    </row>
    <row r="971" spans="1:20" s="177" customFormat="1" ht="20.100000000000001" customHeight="1">
      <c r="A971" s="114"/>
      <c r="B971" s="114"/>
      <c r="C971" s="193"/>
      <c r="D971" s="193"/>
      <c r="E971" s="193"/>
      <c r="F971" s="193"/>
      <c r="G971" s="193"/>
      <c r="H971" s="193"/>
      <c r="I971" s="193"/>
      <c r="J971" s="193"/>
      <c r="K971" s="193"/>
      <c r="L971" s="193"/>
      <c r="M971" s="193"/>
      <c r="N971" s="193"/>
      <c r="O971" s="193"/>
      <c r="P971" s="193"/>
      <c r="Q971" s="193"/>
      <c r="R971" s="193"/>
      <c r="S971" s="193"/>
      <c r="T971"/>
    </row>
    <row r="972" spans="1:20" s="177" customFormat="1" ht="20.100000000000001" customHeight="1">
      <c r="A972" s="114"/>
      <c r="B972" s="114"/>
      <c r="C972" s="193"/>
      <c r="D972" s="193"/>
      <c r="E972" s="193"/>
      <c r="F972" s="193"/>
      <c r="G972" s="193"/>
      <c r="H972" s="193"/>
      <c r="I972" s="193"/>
      <c r="J972" s="193"/>
      <c r="K972" s="193"/>
      <c r="L972" s="193"/>
      <c r="M972" s="193"/>
      <c r="N972" s="193"/>
      <c r="O972" s="193"/>
      <c r="P972" s="193"/>
      <c r="Q972" s="193"/>
      <c r="R972" s="193"/>
      <c r="S972" s="193"/>
      <c r="T972"/>
    </row>
    <row r="973" spans="1:20" s="177" customFormat="1" ht="20.100000000000001" customHeight="1">
      <c r="A973" s="114"/>
      <c r="B973" s="114"/>
      <c r="C973" s="193"/>
      <c r="D973" s="193"/>
      <c r="E973" s="193"/>
      <c r="F973" s="193"/>
      <c r="G973" s="193"/>
      <c r="H973" s="193"/>
      <c r="I973" s="193"/>
      <c r="J973" s="193"/>
      <c r="K973" s="193"/>
      <c r="L973" s="193"/>
      <c r="M973" s="193"/>
      <c r="N973" s="193"/>
      <c r="O973" s="193"/>
      <c r="P973" s="193"/>
      <c r="Q973" s="193"/>
      <c r="R973" s="193"/>
      <c r="S973" s="193"/>
      <c r="T973"/>
    </row>
    <row r="974" spans="1:20" s="177" customFormat="1" ht="20.100000000000001" customHeight="1">
      <c r="A974" s="114"/>
      <c r="B974" s="114"/>
      <c r="C974" s="193"/>
      <c r="D974" s="193"/>
      <c r="E974" s="193"/>
      <c r="F974" s="193"/>
      <c r="G974" s="193"/>
      <c r="H974" s="193"/>
      <c r="I974" s="193"/>
      <c r="J974" s="193"/>
      <c r="K974" s="193"/>
      <c r="L974" s="193"/>
      <c r="M974" s="193"/>
      <c r="N974" s="193"/>
      <c r="O974" s="193"/>
      <c r="P974" s="193"/>
      <c r="Q974" s="193"/>
      <c r="R974" s="193"/>
      <c r="S974" s="193"/>
      <c r="T974"/>
    </row>
    <row r="975" spans="1:20" s="177" customFormat="1" ht="20.100000000000001" customHeight="1">
      <c r="A975" s="114"/>
      <c r="B975" s="114"/>
      <c r="C975" s="193"/>
      <c r="D975" s="193"/>
      <c r="E975" s="193"/>
      <c r="F975" s="193"/>
      <c r="G975" s="193"/>
      <c r="H975" s="193"/>
      <c r="I975" s="193"/>
      <c r="J975" s="193"/>
      <c r="K975" s="193"/>
      <c r="L975" s="193"/>
      <c r="M975" s="193"/>
      <c r="N975" s="193"/>
      <c r="O975" s="193"/>
      <c r="P975" s="193"/>
      <c r="Q975" s="193"/>
      <c r="R975" s="193"/>
      <c r="S975" s="193"/>
      <c r="T975"/>
    </row>
    <row r="976" spans="1:20" s="177" customFormat="1" ht="20.100000000000001" customHeight="1">
      <c r="A976" s="114"/>
      <c r="B976" s="114"/>
      <c r="C976" s="193"/>
      <c r="D976" s="193"/>
      <c r="E976" s="193"/>
      <c r="F976" s="193"/>
      <c r="G976" s="193"/>
      <c r="H976" s="193"/>
      <c r="I976" s="193"/>
      <c r="J976" s="193"/>
      <c r="K976" s="193"/>
      <c r="L976" s="193"/>
      <c r="M976" s="193"/>
      <c r="N976" s="193"/>
      <c r="O976" s="193"/>
      <c r="P976" s="193"/>
      <c r="Q976" s="193"/>
      <c r="R976" s="193"/>
      <c r="S976" s="193"/>
      <c r="T976"/>
    </row>
    <row r="977" spans="1:20" s="177" customFormat="1" ht="20.100000000000001" customHeight="1">
      <c r="A977" s="114"/>
      <c r="B977" s="114"/>
      <c r="C977" s="193"/>
      <c r="D977" s="193"/>
      <c r="E977" s="193"/>
      <c r="F977" s="193"/>
      <c r="G977" s="193"/>
      <c r="H977" s="193"/>
      <c r="I977" s="193"/>
      <c r="J977" s="193"/>
      <c r="K977" s="193"/>
      <c r="L977" s="193"/>
      <c r="M977" s="193"/>
      <c r="N977" s="193"/>
      <c r="O977" s="193"/>
      <c r="P977" s="193"/>
      <c r="Q977" s="193"/>
      <c r="R977" s="193"/>
      <c r="S977" s="193"/>
      <c r="T977"/>
    </row>
    <row r="978" spans="1:20" s="177" customFormat="1" ht="20.100000000000001" customHeight="1">
      <c r="A978" s="114"/>
      <c r="B978" s="114"/>
      <c r="C978" s="193"/>
      <c r="D978" s="193"/>
      <c r="E978" s="193"/>
      <c r="F978" s="193"/>
      <c r="G978" s="193"/>
      <c r="H978" s="193"/>
      <c r="I978" s="193"/>
      <c r="J978" s="193"/>
      <c r="K978" s="193"/>
      <c r="L978" s="193"/>
      <c r="M978" s="193"/>
      <c r="N978" s="193"/>
      <c r="O978" s="193"/>
      <c r="P978" s="193"/>
      <c r="Q978" s="193"/>
      <c r="R978" s="193"/>
      <c r="S978" s="193"/>
      <c r="T978"/>
    </row>
    <row r="979" spans="1:20" s="177" customFormat="1" ht="20.100000000000001" customHeight="1">
      <c r="A979" s="114"/>
      <c r="B979" s="114"/>
      <c r="C979" s="193"/>
      <c r="D979" s="193"/>
      <c r="E979" s="193"/>
      <c r="F979" s="193"/>
      <c r="G979" s="193"/>
      <c r="H979" s="193"/>
      <c r="I979" s="193"/>
      <c r="J979" s="193"/>
      <c r="K979" s="193"/>
      <c r="L979" s="193"/>
      <c r="M979" s="193"/>
      <c r="N979" s="193"/>
      <c r="O979" s="193"/>
      <c r="P979" s="193"/>
      <c r="Q979" s="193"/>
      <c r="R979" s="193"/>
      <c r="S979" s="193"/>
      <c r="T979"/>
    </row>
    <row r="980" spans="1:20" s="177" customFormat="1" ht="20.100000000000001" customHeight="1">
      <c r="A980" s="114"/>
      <c r="B980" s="114"/>
      <c r="C980" s="193"/>
      <c r="D980" s="193"/>
      <c r="E980" s="193"/>
      <c r="F980" s="193"/>
      <c r="G980" s="193"/>
      <c r="H980" s="193"/>
      <c r="I980" s="193"/>
      <c r="J980" s="193"/>
      <c r="K980" s="193"/>
      <c r="L980" s="193"/>
      <c r="M980" s="193"/>
      <c r="N980" s="193"/>
      <c r="O980" s="193"/>
      <c r="P980" s="193"/>
      <c r="Q980" s="193"/>
      <c r="R980" s="193"/>
      <c r="S980" s="193"/>
      <c r="T980"/>
    </row>
    <row r="981" spans="1:20" s="177" customFormat="1" ht="20.100000000000001" customHeight="1">
      <c r="A981" s="114"/>
      <c r="B981" s="114"/>
      <c r="C981" s="193"/>
      <c r="D981" s="193"/>
      <c r="E981" s="193"/>
      <c r="F981" s="193"/>
      <c r="G981" s="193"/>
      <c r="H981" s="193"/>
      <c r="I981" s="193"/>
      <c r="J981" s="193"/>
      <c r="K981" s="193"/>
      <c r="L981" s="193"/>
      <c r="M981" s="193"/>
      <c r="N981" s="193"/>
      <c r="O981" s="193"/>
      <c r="P981" s="193"/>
      <c r="Q981" s="193"/>
      <c r="R981" s="193"/>
      <c r="S981" s="193"/>
      <c r="T981"/>
    </row>
    <row r="982" spans="1:20" s="177" customFormat="1" ht="20.100000000000001" customHeight="1">
      <c r="A982" s="114"/>
      <c r="B982" s="114"/>
      <c r="C982" s="193"/>
      <c r="D982" s="193"/>
      <c r="E982" s="193"/>
      <c r="F982" s="193"/>
      <c r="G982" s="193"/>
      <c r="H982" s="193"/>
      <c r="I982" s="193"/>
      <c r="J982" s="193"/>
      <c r="K982" s="193"/>
      <c r="L982" s="193"/>
      <c r="M982" s="193"/>
      <c r="N982" s="193"/>
      <c r="O982" s="193"/>
      <c r="P982" s="193"/>
      <c r="Q982" s="193"/>
      <c r="R982" s="193"/>
      <c r="S982" s="193"/>
      <c r="T982"/>
    </row>
    <row r="983" spans="1:20" s="177" customFormat="1" ht="20.100000000000001" customHeight="1">
      <c r="A983" s="114"/>
      <c r="B983" s="114"/>
      <c r="C983" s="193"/>
      <c r="D983" s="193"/>
      <c r="E983" s="193"/>
      <c r="F983" s="193"/>
      <c r="G983" s="193"/>
      <c r="H983" s="193"/>
      <c r="I983" s="193"/>
      <c r="J983" s="193"/>
      <c r="K983" s="193"/>
      <c r="L983" s="193"/>
      <c r="M983" s="193"/>
      <c r="N983" s="193"/>
      <c r="O983" s="193"/>
      <c r="P983" s="193"/>
      <c r="Q983" s="193"/>
      <c r="R983" s="193"/>
      <c r="S983" s="193"/>
      <c r="T983"/>
    </row>
    <row r="984" spans="1:20" s="177" customFormat="1" ht="20.100000000000001" customHeight="1">
      <c r="A984" s="114"/>
      <c r="B984" s="114"/>
      <c r="C984" s="193"/>
      <c r="D984" s="193"/>
      <c r="E984" s="193"/>
      <c r="F984" s="193"/>
      <c r="G984" s="193"/>
      <c r="H984" s="193"/>
      <c r="I984" s="193"/>
      <c r="J984" s="193"/>
      <c r="K984" s="193"/>
      <c r="L984" s="193"/>
      <c r="M984" s="193"/>
      <c r="N984" s="193"/>
      <c r="O984" s="193"/>
      <c r="P984" s="193"/>
      <c r="Q984" s="193"/>
      <c r="R984" s="193"/>
      <c r="S984" s="193"/>
      <c r="T984"/>
    </row>
    <row r="985" spans="1:20" s="177" customFormat="1" ht="20.100000000000001" customHeight="1">
      <c r="A985" s="114"/>
      <c r="B985" s="114"/>
      <c r="C985" s="193"/>
      <c r="D985" s="193"/>
      <c r="E985" s="193"/>
      <c r="F985" s="193"/>
      <c r="G985" s="193"/>
      <c r="H985" s="193"/>
      <c r="I985" s="193"/>
      <c r="J985" s="193"/>
      <c r="K985" s="193"/>
      <c r="L985" s="193"/>
      <c r="M985" s="193"/>
      <c r="N985" s="193"/>
      <c r="O985" s="193"/>
      <c r="P985" s="193"/>
      <c r="Q985" s="193"/>
      <c r="R985" s="193"/>
      <c r="S985" s="193"/>
      <c r="T985"/>
    </row>
    <row r="986" spans="1:20" s="177" customFormat="1" ht="20.100000000000001" customHeight="1">
      <c r="A986" s="114"/>
      <c r="B986" s="114"/>
      <c r="C986" s="193"/>
      <c r="D986" s="193"/>
      <c r="E986" s="193"/>
      <c r="F986" s="193"/>
      <c r="G986" s="193"/>
      <c r="H986" s="193"/>
      <c r="I986" s="193"/>
      <c r="J986" s="193"/>
      <c r="K986" s="193"/>
      <c r="L986" s="193"/>
      <c r="M986" s="193"/>
      <c r="N986" s="193"/>
      <c r="O986" s="193"/>
      <c r="P986" s="193"/>
      <c r="Q986" s="193"/>
      <c r="R986" s="193"/>
      <c r="S986" s="193"/>
      <c r="T986"/>
    </row>
    <row r="987" spans="1:20" s="177" customFormat="1" ht="20.100000000000001" customHeight="1">
      <c r="A987" s="114"/>
      <c r="B987" s="114"/>
      <c r="C987" s="193"/>
      <c r="D987" s="193"/>
      <c r="E987" s="193"/>
      <c r="F987" s="193"/>
      <c r="G987" s="193"/>
      <c r="H987" s="193"/>
      <c r="I987" s="193"/>
      <c r="J987" s="193"/>
      <c r="K987" s="193"/>
      <c r="L987" s="193"/>
      <c r="M987" s="193"/>
      <c r="N987" s="193"/>
      <c r="O987" s="193"/>
      <c r="P987" s="193"/>
      <c r="Q987" s="193"/>
      <c r="R987" s="193"/>
      <c r="S987" s="193"/>
      <c r="T987"/>
    </row>
    <row r="988" spans="1:20" s="177" customFormat="1" ht="20.100000000000001" customHeight="1">
      <c r="A988" s="114"/>
      <c r="B988" s="114"/>
      <c r="C988" s="193"/>
      <c r="D988" s="193"/>
      <c r="E988" s="193"/>
      <c r="F988" s="193"/>
      <c r="G988" s="193"/>
      <c r="H988" s="193"/>
      <c r="I988" s="193"/>
      <c r="J988" s="193"/>
      <c r="K988" s="193"/>
      <c r="L988" s="193"/>
      <c r="M988" s="193"/>
      <c r="N988" s="193"/>
      <c r="O988" s="193"/>
      <c r="P988" s="193"/>
      <c r="Q988" s="193"/>
      <c r="R988" s="193"/>
      <c r="S988" s="193"/>
      <c r="T988"/>
    </row>
    <row r="989" spans="1:20" s="177" customFormat="1" ht="20.100000000000001" customHeight="1">
      <c r="A989" s="114"/>
      <c r="B989" s="114"/>
      <c r="C989" s="193"/>
      <c r="D989" s="193"/>
      <c r="E989" s="193"/>
      <c r="F989" s="193"/>
      <c r="G989" s="193"/>
      <c r="H989" s="193"/>
      <c r="I989" s="193"/>
      <c r="J989" s="193"/>
      <c r="K989" s="193"/>
      <c r="L989" s="193"/>
      <c r="M989" s="193"/>
      <c r="N989" s="193"/>
      <c r="O989" s="193"/>
      <c r="P989" s="193"/>
      <c r="Q989" s="193"/>
      <c r="R989" s="193"/>
      <c r="S989" s="193"/>
      <c r="T989"/>
    </row>
    <row r="990" spans="1:20" s="177" customFormat="1" ht="20.100000000000001" customHeight="1">
      <c r="A990" s="114"/>
      <c r="B990" s="114"/>
      <c r="C990" s="193"/>
      <c r="D990" s="193"/>
      <c r="E990" s="193"/>
      <c r="F990" s="193"/>
      <c r="G990" s="193"/>
      <c r="H990" s="193"/>
      <c r="I990" s="193"/>
      <c r="J990" s="193"/>
      <c r="K990" s="193"/>
      <c r="L990" s="193"/>
      <c r="M990" s="193"/>
      <c r="N990" s="193"/>
      <c r="O990" s="193"/>
      <c r="P990" s="193"/>
      <c r="Q990" s="193"/>
      <c r="R990" s="193"/>
      <c r="S990" s="193"/>
      <c r="T990"/>
    </row>
    <row r="991" spans="1:20" s="177" customFormat="1" ht="20.100000000000001" customHeight="1">
      <c r="A991" s="114"/>
      <c r="B991" s="114"/>
      <c r="C991" s="193"/>
      <c r="D991" s="193"/>
      <c r="E991" s="193"/>
      <c r="F991" s="193"/>
      <c r="G991" s="193"/>
      <c r="H991" s="193"/>
      <c r="I991" s="193"/>
      <c r="J991" s="193"/>
      <c r="K991" s="193"/>
      <c r="L991" s="193"/>
      <c r="M991" s="193"/>
      <c r="N991" s="193"/>
      <c r="O991" s="193"/>
      <c r="P991" s="193"/>
      <c r="Q991" s="193"/>
      <c r="R991" s="193"/>
      <c r="S991" s="193"/>
      <c r="T991"/>
    </row>
    <row r="992" spans="1:20" s="177" customFormat="1" ht="20.100000000000001" customHeight="1">
      <c r="A992" s="114"/>
      <c r="B992" s="114"/>
      <c r="C992" s="193"/>
      <c r="D992" s="193"/>
      <c r="E992" s="193"/>
      <c r="F992" s="193"/>
      <c r="G992" s="193"/>
      <c r="H992" s="193"/>
      <c r="I992" s="193"/>
      <c r="J992" s="193"/>
      <c r="K992" s="193"/>
      <c r="L992" s="193"/>
      <c r="M992" s="193"/>
      <c r="N992" s="193"/>
      <c r="O992" s="193"/>
      <c r="P992" s="193"/>
      <c r="Q992" s="193"/>
      <c r="R992" s="193"/>
      <c r="S992" s="193"/>
      <c r="T992"/>
    </row>
    <row r="993" spans="1:20" s="177" customFormat="1" ht="20.100000000000001" customHeight="1">
      <c r="A993" s="114"/>
      <c r="B993" s="114"/>
      <c r="C993" s="193"/>
      <c r="D993" s="193"/>
      <c r="E993" s="193"/>
      <c r="F993" s="193"/>
      <c r="G993" s="193"/>
      <c r="H993" s="193"/>
      <c r="I993" s="193"/>
      <c r="J993" s="193"/>
      <c r="K993" s="193"/>
      <c r="L993" s="193"/>
      <c r="M993" s="193"/>
      <c r="N993" s="193"/>
      <c r="O993" s="193"/>
      <c r="P993" s="193"/>
      <c r="Q993" s="193"/>
      <c r="R993" s="193"/>
      <c r="S993" s="193"/>
      <c r="T993"/>
    </row>
    <row r="994" spans="1:20" s="177" customFormat="1" ht="20.100000000000001" customHeight="1">
      <c r="A994" s="114"/>
      <c r="B994" s="114"/>
      <c r="C994" s="193"/>
      <c r="D994" s="193"/>
      <c r="E994" s="193"/>
      <c r="F994" s="193"/>
      <c r="G994" s="193"/>
      <c r="H994" s="193"/>
      <c r="I994" s="193"/>
      <c r="J994" s="193"/>
      <c r="K994" s="193"/>
      <c r="L994" s="193"/>
      <c r="M994" s="193"/>
      <c r="N994" s="193"/>
      <c r="O994" s="193"/>
      <c r="P994" s="193"/>
      <c r="Q994" s="193"/>
      <c r="R994" s="193"/>
      <c r="S994" s="193"/>
      <c r="T994"/>
    </row>
    <row r="995" spans="1:20" s="177" customFormat="1" ht="20.100000000000001" customHeight="1">
      <c r="A995" s="114"/>
      <c r="B995" s="114"/>
      <c r="C995" s="193"/>
      <c r="D995" s="193"/>
      <c r="E995" s="193"/>
      <c r="F995" s="193"/>
      <c r="G995" s="193"/>
      <c r="H995" s="193"/>
      <c r="I995" s="193"/>
      <c r="J995" s="193"/>
      <c r="K995" s="193"/>
      <c r="L995" s="193"/>
      <c r="M995" s="193"/>
      <c r="N995" s="193"/>
      <c r="O995" s="193"/>
      <c r="P995" s="193"/>
      <c r="Q995" s="193"/>
      <c r="R995" s="193"/>
      <c r="S995" s="193"/>
      <c r="T995"/>
    </row>
    <row r="996" spans="1:20" s="177" customFormat="1" ht="20.100000000000001" customHeight="1">
      <c r="A996" s="114"/>
      <c r="B996" s="114"/>
      <c r="C996" s="193"/>
      <c r="D996" s="193"/>
      <c r="E996" s="193"/>
      <c r="F996" s="193"/>
      <c r="G996" s="193"/>
      <c r="H996" s="193"/>
      <c r="I996" s="193"/>
      <c r="J996" s="193"/>
      <c r="K996" s="193"/>
      <c r="L996" s="193"/>
      <c r="M996" s="193"/>
      <c r="N996" s="193"/>
      <c r="O996" s="193"/>
      <c r="P996" s="193"/>
      <c r="Q996" s="193"/>
      <c r="R996" s="193"/>
      <c r="S996" s="193"/>
      <c r="T996"/>
    </row>
    <row r="997" spans="1:20" s="177" customFormat="1" ht="20.100000000000001" customHeight="1">
      <c r="A997" s="114"/>
      <c r="B997" s="114"/>
      <c r="C997" s="193"/>
      <c r="D997" s="193"/>
      <c r="E997" s="193"/>
      <c r="F997" s="193"/>
      <c r="G997" s="193"/>
      <c r="H997" s="193"/>
      <c r="I997" s="193"/>
      <c r="J997" s="193"/>
      <c r="K997" s="193"/>
      <c r="L997" s="193"/>
      <c r="M997" s="193"/>
      <c r="N997" s="193"/>
      <c r="O997" s="193"/>
      <c r="P997" s="193"/>
      <c r="Q997" s="193"/>
      <c r="R997" s="193"/>
      <c r="S997" s="193"/>
      <c r="T997"/>
    </row>
    <row r="998" spans="1:20" s="177" customFormat="1" ht="20.100000000000001" customHeight="1">
      <c r="A998" s="114"/>
      <c r="B998" s="114"/>
      <c r="C998" s="193"/>
      <c r="D998" s="193"/>
      <c r="E998" s="193"/>
      <c r="F998" s="193"/>
      <c r="G998" s="193"/>
      <c r="H998" s="193"/>
      <c r="I998" s="193"/>
      <c r="J998" s="193"/>
      <c r="K998" s="193"/>
      <c r="L998" s="193"/>
      <c r="M998" s="193"/>
      <c r="N998" s="193"/>
      <c r="O998" s="193"/>
      <c r="P998" s="193"/>
      <c r="Q998" s="193"/>
      <c r="R998" s="193"/>
      <c r="S998" s="193"/>
      <c r="T998"/>
    </row>
    <row r="999" spans="1:20" s="177" customFormat="1" ht="20.100000000000001" customHeight="1">
      <c r="A999" s="114"/>
      <c r="B999" s="114"/>
      <c r="C999" s="193"/>
      <c r="D999" s="193"/>
      <c r="E999" s="193"/>
      <c r="F999" s="193"/>
      <c r="G999" s="193"/>
      <c r="H999" s="193"/>
      <c r="I999" s="193"/>
      <c r="J999" s="193"/>
      <c r="K999" s="193"/>
      <c r="L999" s="193"/>
      <c r="M999" s="193"/>
      <c r="N999" s="193"/>
      <c r="O999" s="193"/>
      <c r="P999" s="193"/>
      <c r="Q999" s="193"/>
      <c r="R999" s="193"/>
      <c r="S999" s="193"/>
      <c r="T999"/>
    </row>
    <row r="1000" spans="1:20" s="177" customFormat="1" ht="20.100000000000001" customHeight="1">
      <c r="A1000" s="114"/>
      <c r="B1000" s="114"/>
      <c r="C1000" s="193"/>
      <c r="D1000" s="193"/>
      <c r="E1000" s="193"/>
      <c r="F1000" s="193"/>
      <c r="G1000" s="193"/>
      <c r="H1000" s="193"/>
      <c r="I1000" s="193"/>
      <c r="J1000" s="193"/>
      <c r="K1000" s="193"/>
      <c r="L1000" s="193"/>
      <c r="M1000" s="193"/>
      <c r="N1000" s="193"/>
      <c r="O1000" s="193"/>
      <c r="P1000" s="193"/>
      <c r="Q1000" s="193"/>
      <c r="R1000" s="193"/>
      <c r="S1000" s="193"/>
      <c r="T1000"/>
    </row>
    <row r="1001" spans="1:20" s="177" customFormat="1" ht="20.100000000000001" customHeight="1">
      <c r="A1001" s="114"/>
      <c r="B1001" s="114"/>
      <c r="C1001" s="193"/>
      <c r="D1001" s="193"/>
      <c r="E1001" s="193"/>
      <c r="F1001" s="193"/>
      <c r="G1001" s="193"/>
      <c r="H1001" s="193"/>
      <c r="I1001" s="193"/>
      <c r="J1001" s="193"/>
      <c r="K1001" s="193"/>
      <c r="L1001" s="193"/>
      <c r="M1001" s="193"/>
      <c r="N1001" s="193"/>
      <c r="O1001" s="193"/>
      <c r="P1001" s="193"/>
      <c r="Q1001" s="193"/>
      <c r="R1001" s="193"/>
      <c r="S1001" s="193"/>
      <c r="T1001"/>
    </row>
    <row r="1002" spans="1:20" s="177" customFormat="1" ht="20.100000000000001" customHeight="1">
      <c r="A1002" s="114"/>
      <c r="B1002" s="114"/>
      <c r="C1002" s="193"/>
      <c r="D1002" s="193"/>
      <c r="E1002" s="193"/>
      <c r="F1002" s="193"/>
      <c r="G1002" s="193"/>
      <c r="H1002" s="193"/>
      <c r="I1002" s="193"/>
      <c r="J1002" s="193"/>
      <c r="K1002" s="193"/>
      <c r="L1002" s="193"/>
      <c r="M1002" s="193"/>
      <c r="N1002" s="193"/>
      <c r="O1002" s="193"/>
      <c r="P1002" s="193"/>
      <c r="Q1002" s="193"/>
      <c r="R1002" s="193"/>
      <c r="S1002" s="193"/>
      <c r="T1002"/>
    </row>
    <row r="1003" spans="1:20" s="177" customFormat="1" ht="20.100000000000001" customHeight="1">
      <c r="A1003" s="114"/>
      <c r="B1003" s="114"/>
      <c r="C1003" s="193"/>
      <c r="D1003" s="193"/>
      <c r="E1003" s="193"/>
      <c r="F1003" s="193"/>
      <c r="G1003" s="193"/>
      <c r="H1003" s="193"/>
      <c r="I1003" s="193"/>
      <c r="J1003" s="193"/>
      <c r="K1003" s="193"/>
      <c r="L1003" s="193"/>
      <c r="M1003" s="193"/>
      <c r="N1003" s="193"/>
      <c r="O1003" s="193"/>
      <c r="P1003" s="193"/>
      <c r="Q1003" s="193"/>
      <c r="R1003" s="193"/>
      <c r="S1003" s="193"/>
      <c r="T1003"/>
    </row>
    <row r="1004" spans="1:20" s="177" customFormat="1" ht="20.100000000000001" customHeight="1">
      <c r="A1004" s="114"/>
      <c r="B1004" s="114"/>
      <c r="C1004" s="193"/>
      <c r="D1004" s="193"/>
      <c r="E1004" s="193"/>
      <c r="F1004" s="193"/>
      <c r="G1004" s="193"/>
      <c r="H1004" s="193"/>
      <c r="I1004" s="193"/>
      <c r="J1004" s="193"/>
      <c r="K1004" s="193"/>
      <c r="L1004" s="193"/>
      <c r="M1004" s="193"/>
      <c r="N1004" s="193"/>
      <c r="O1004" s="193"/>
      <c r="P1004" s="193"/>
      <c r="Q1004" s="193"/>
      <c r="R1004" s="193"/>
      <c r="S1004" s="193"/>
      <c r="T1004"/>
    </row>
    <row r="1005" spans="1:20" s="177" customFormat="1" ht="20.100000000000001" customHeight="1">
      <c r="A1005" s="114"/>
      <c r="B1005" s="114"/>
      <c r="C1005" s="193"/>
      <c r="D1005" s="193"/>
      <c r="E1005" s="193"/>
      <c r="F1005" s="193"/>
      <c r="G1005" s="193"/>
      <c r="H1005" s="193"/>
      <c r="I1005" s="193"/>
      <c r="J1005" s="193"/>
      <c r="K1005" s="193"/>
      <c r="L1005" s="193"/>
      <c r="M1005" s="193"/>
      <c r="N1005" s="193"/>
      <c r="O1005" s="193"/>
      <c r="P1005" s="193"/>
      <c r="Q1005" s="193"/>
      <c r="R1005" s="193"/>
      <c r="S1005" s="193"/>
      <c r="T1005"/>
    </row>
    <row r="1006" spans="1:20" s="177" customFormat="1" ht="20.100000000000001" customHeight="1">
      <c r="A1006" s="114"/>
      <c r="B1006" s="114"/>
      <c r="C1006" s="193"/>
      <c r="D1006" s="193"/>
      <c r="E1006" s="193"/>
      <c r="F1006" s="193"/>
      <c r="G1006" s="193"/>
      <c r="H1006" s="193"/>
      <c r="I1006" s="193"/>
      <c r="J1006" s="193"/>
      <c r="K1006" s="193"/>
      <c r="L1006" s="193"/>
      <c r="M1006" s="193"/>
      <c r="N1006" s="193"/>
      <c r="O1006" s="193"/>
      <c r="P1006" s="193"/>
      <c r="Q1006" s="193"/>
      <c r="R1006" s="193"/>
      <c r="S1006" s="193"/>
      <c r="T1006"/>
    </row>
    <row r="1007" spans="1:20" s="177" customFormat="1" ht="20.100000000000001" customHeight="1">
      <c r="A1007" s="114"/>
      <c r="B1007" s="114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93"/>
      <c r="N1007" s="193"/>
      <c r="O1007" s="193"/>
      <c r="P1007" s="193"/>
      <c r="Q1007" s="193"/>
      <c r="R1007" s="193"/>
      <c r="S1007" s="193"/>
      <c r="T1007"/>
    </row>
    <row r="1008" spans="1:20" s="177" customFormat="1" ht="20.100000000000001" customHeight="1">
      <c r="A1008" s="114"/>
      <c r="B1008" s="11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193"/>
      <c r="T1008"/>
    </row>
    <row r="1009" spans="1:20" s="177" customFormat="1" ht="20.100000000000001" customHeight="1">
      <c r="A1009" s="114"/>
      <c r="B1009" s="114"/>
      <c r="C1009" s="193"/>
      <c r="D1009" s="193"/>
      <c r="E1009" s="193"/>
      <c r="F1009" s="193"/>
      <c r="G1009" s="193"/>
      <c r="H1009" s="193"/>
      <c r="I1009" s="193"/>
      <c r="J1009" s="193"/>
      <c r="K1009" s="193"/>
      <c r="L1009" s="193"/>
      <c r="M1009" s="193"/>
      <c r="N1009" s="193"/>
      <c r="O1009" s="193"/>
      <c r="P1009" s="193"/>
      <c r="Q1009" s="193"/>
      <c r="R1009" s="193"/>
      <c r="S1009" s="193"/>
      <c r="T1009"/>
    </row>
    <row r="1010" spans="1:20" s="177" customFormat="1" ht="20.100000000000001" customHeight="1">
      <c r="A1010" s="114"/>
      <c r="B1010" s="114"/>
      <c r="C1010" s="193"/>
      <c r="D1010" s="193"/>
      <c r="E1010" s="193"/>
      <c r="F1010" s="193"/>
      <c r="G1010" s="193"/>
      <c r="H1010" s="193"/>
      <c r="I1010" s="193"/>
      <c r="J1010" s="193"/>
      <c r="K1010" s="193"/>
      <c r="L1010" s="193"/>
      <c r="M1010" s="193"/>
      <c r="N1010" s="193"/>
      <c r="O1010" s="193"/>
      <c r="P1010" s="193"/>
      <c r="Q1010" s="193"/>
      <c r="R1010" s="193"/>
      <c r="S1010" s="193"/>
      <c r="T1010"/>
    </row>
    <row r="1011" spans="1:20" s="177" customFormat="1" ht="20.100000000000001" customHeight="1">
      <c r="A1011" s="114"/>
      <c r="B1011" s="1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193"/>
      <c r="T1011"/>
    </row>
    <row r="1012" spans="1:20" s="177" customFormat="1" ht="20.100000000000001" customHeight="1">
      <c r="A1012" s="114"/>
      <c r="B1012" s="114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193"/>
      <c r="T1012"/>
    </row>
    <row r="1013" spans="1:20" s="177" customFormat="1" ht="20.100000000000001" customHeight="1">
      <c r="A1013" s="114"/>
      <c r="B1013" s="114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193"/>
      <c r="T1013"/>
    </row>
    <row r="1014" spans="1:20" s="177" customFormat="1" ht="20.100000000000001" customHeight="1">
      <c r="A1014" s="114"/>
      <c r="B1014" s="114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193"/>
      <c r="T1014"/>
    </row>
    <row r="1015" spans="1:20" s="177" customFormat="1" ht="20.100000000000001" customHeight="1">
      <c r="A1015" s="114"/>
      <c r="B1015" s="114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193"/>
      <c r="T1015"/>
    </row>
    <row r="1016" spans="1:20" s="177" customFormat="1" ht="20.100000000000001" customHeight="1">
      <c r="A1016" s="114"/>
      <c r="B1016" s="114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193"/>
      <c r="T1016"/>
    </row>
    <row r="1017" spans="1:20" s="177" customFormat="1" ht="20.100000000000001" customHeight="1">
      <c r="A1017" s="114"/>
      <c r="B1017" s="114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193"/>
      <c r="T1017"/>
    </row>
    <row r="1018" spans="1:20" s="177" customFormat="1" ht="20.100000000000001" customHeight="1">
      <c r="A1018" s="114"/>
      <c r="B1018" s="114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193"/>
      <c r="T1018"/>
    </row>
    <row r="1019" spans="1:20" s="177" customFormat="1" ht="20.100000000000001" customHeight="1">
      <c r="A1019" s="114"/>
      <c r="B1019" s="114"/>
      <c r="C1019" s="193"/>
      <c r="D1019" s="193"/>
      <c r="E1019" s="193"/>
      <c r="F1019" s="193"/>
      <c r="G1019" s="193"/>
      <c r="H1019" s="193"/>
      <c r="I1019" s="193"/>
      <c r="J1019" s="193"/>
      <c r="K1019" s="193"/>
      <c r="L1019" s="193"/>
      <c r="M1019" s="193"/>
      <c r="N1019" s="193"/>
      <c r="O1019" s="193"/>
      <c r="P1019" s="193"/>
      <c r="Q1019" s="193"/>
      <c r="R1019" s="193"/>
      <c r="S1019" s="193"/>
      <c r="T1019"/>
    </row>
    <row r="1020" spans="1:20" s="177" customFormat="1" ht="20.100000000000001" customHeight="1">
      <c r="A1020" s="114"/>
      <c r="B1020" s="114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193"/>
      <c r="T1020"/>
    </row>
    <row r="1021" spans="1:20" s="177" customFormat="1" ht="20.100000000000001" customHeight="1">
      <c r="A1021" s="114"/>
      <c r="B1021" s="114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193"/>
      <c r="T1021"/>
    </row>
    <row r="1022" spans="1:20" s="177" customFormat="1" ht="20.100000000000001" customHeight="1">
      <c r="A1022" s="114"/>
      <c r="B1022" s="114"/>
      <c r="C1022" s="193"/>
      <c r="D1022" s="193"/>
      <c r="E1022" s="193"/>
      <c r="F1022" s="193"/>
      <c r="G1022" s="193"/>
      <c r="H1022" s="193"/>
      <c r="I1022" s="193"/>
      <c r="J1022" s="193"/>
      <c r="K1022" s="193"/>
      <c r="L1022" s="193"/>
      <c r="M1022" s="193"/>
      <c r="N1022" s="193"/>
      <c r="O1022" s="193"/>
      <c r="P1022" s="193"/>
      <c r="Q1022" s="193"/>
      <c r="R1022" s="193"/>
      <c r="S1022" s="193"/>
      <c r="T1022"/>
    </row>
    <row r="1023" spans="1:20" s="177" customFormat="1" ht="20.100000000000001" customHeight="1">
      <c r="A1023" s="114"/>
      <c r="B1023" s="114"/>
      <c r="C1023" s="193"/>
      <c r="D1023" s="193"/>
      <c r="E1023" s="193"/>
      <c r="F1023" s="193"/>
      <c r="G1023" s="193"/>
      <c r="H1023" s="193"/>
      <c r="I1023" s="193"/>
      <c r="J1023" s="193"/>
      <c r="K1023" s="193"/>
      <c r="L1023" s="193"/>
      <c r="M1023" s="193"/>
      <c r="N1023" s="193"/>
      <c r="O1023" s="193"/>
      <c r="P1023" s="193"/>
      <c r="Q1023" s="193"/>
      <c r="R1023" s="193"/>
      <c r="S1023" s="193"/>
      <c r="T1023"/>
    </row>
    <row r="1024" spans="1:20" s="177" customFormat="1" ht="20.100000000000001" customHeight="1">
      <c r="A1024" s="114"/>
      <c r="B1024" s="114"/>
      <c r="C1024" s="193"/>
      <c r="D1024" s="193"/>
      <c r="E1024" s="193"/>
      <c r="F1024" s="193"/>
      <c r="G1024" s="193"/>
      <c r="H1024" s="193"/>
      <c r="I1024" s="193"/>
      <c r="J1024" s="193"/>
      <c r="K1024" s="193"/>
      <c r="L1024" s="193"/>
      <c r="M1024" s="193"/>
      <c r="N1024" s="193"/>
      <c r="O1024" s="193"/>
      <c r="P1024" s="193"/>
      <c r="Q1024" s="193"/>
      <c r="R1024" s="193"/>
      <c r="S1024" s="193"/>
      <c r="T1024"/>
    </row>
    <row r="1025" spans="1:20" s="177" customFormat="1" ht="20.100000000000001" customHeight="1">
      <c r="A1025" s="114"/>
      <c r="B1025" s="114"/>
      <c r="C1025" s="193"/>
      <c r="D1025" s="193"/>
      <c r="E1025" s="193"/>
      <c r="F1025" s="193"/>
      <c r="G1025" s="193"/>
      <c r="H1025" s="193"/>
      <c r="I1025" s="193"/>
      <c r="J1025" s="193"/>
      <c r="K1025" s="193"/>
      <c r="L1025" s="193"/>
      <c r="M1025" s="193"/>
      <c r="N1025" s="193"/>
      <c r="O1025" s="193"/>
      <c r="P1025" s="193"/>
      <c r="Q1025" s="193"/>
      <c r="R1025" s="193"/>
      <c r="S1025" s="193"/>
      <c r="T1025"/>
    </row>
    <row r="1026" spans="1:20" s="177" customFormat="1" ht="20.100000000000001" customHeight="1">
      <c r="A1026" s="114"/>
      <c r="B1026" s="114"/>
      <c r="C1026" s="193"/>
      <c r="D1026" s="193"/>
      <c r="E1026" s="193"/>
      <c r="F1026" s="193"/>
      <c r="G1026" s="193"/>
      <c r="H1026" s="193"/>
      <c r="I1026" s="193"/>
      <c r="J1026" s="193"/>
      <c r="K1026" s="193"/>
      <c r="L1026" s="193"/>
      <c r="M1026" s="193"/>
      <c r="N1026" s="193"/>
      <c r="O1026" s="193"/>
      <c r="P1026" s="193"/>
      <c r="Q1026" s="193"/>
      <c r="R1026" s="193"/>
      <c r="S1026" s="193"/>
      <c r="T1026"/>
    </row>
    <row r="1027" spans="1:20" s="177" customFormat="1" ht="20.100000000000001" customHeight="1">
      <c r="A1027" s="114"/>
      <c r="B1027" s="114"/>
      <c r="C1027" s="193"/>
      <c r="D1027" s="193"/>
      <c r="E1027" s="193"/>
      <c r="F1027" s="193"/>
      <c r="G1027" s="193"/>
      <c r="H1027" s="193"/>
      <c r="I1027" s="193"/>
      <c r="J1027" s="193"/>
      <c r="K1027" s="193"/>
      <c r="L1027" s="193"/>
      <c r="M1027" s="193"/>
      <c r="N1027" s="193"/>
      <c r="O1027" s="193"/>
      <c r="P1027" s="193"/>
      <c r="Q1027" s="193"/>
      <c r="R1027" s="193"/>
      <c r="S1027" s="193"/>
      <c r="T1027"/>
    </row>
    <row r="1028" spans="1:20" s="177" customFormat="1" ht="20.100000000000001" customHeight="1">
      <c r="A1028" s="114"/>
      <c r="B1028" s="114"/>
      <c r="C1028" s="193"/>
      <c r="D1028" s="193"/>
      <c r="E1028" s="193"/>
      <c r="F1028" s="193"/>
      <c r="G1028" s="193"/>
      <c r="H1028" s="193"/>
      <c r="I1028" s="193"/>
      <c r="J1028" s="193"/>
      <c r="K1028" s="193"/>
      <c r="L1028" s="193"/>
      <c r="M1028" s="193"/>
      <c r="N1028" s="193"/>
      <c r="O1028" s="193"/>
      <c r="P1028" s="193"/>
      <c r="Q1028" s="193"/>
      <c r="R1028" s="193"/>
      <c r="S1028" s="193"/>
      <c r="T1028"/>
    </row>
    <row r="1029" spans="1:20" s="177" customFormat="1" ht="20.100000000000001" customHeight="1">
      <c r="A1029" s="114"/>
      <c r="B1029" s="114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193"/>
      <c r="T1029"/>
    </row>
    <row r="1030" spans="1:20" s="177" customFormat="1" ht="20.100000000000001" customHeight="1">
      <c r="A1030" s="114"/>
      <c r="B1030" s="114"/>
      <c r="C1030" s="193"/>
      <c r="D1030" s="193"/>
      <c r="E1030" s="193"/>
      <c r="F1030" s="193"/>
      <c r="G1030" s="193"/>
      <c r="H1030" s="193"/>
      <c r="I1030" s="193"/>
      <c r="J1030" s="193"/>
      <c r="K1030" s="193"/>
      <c r="L1030" s="193"/>
      <c r="M1030" s="193"/>
      <c r="N1030" s="193"/>
      <c r="O1030" s="193"/>
      <c r="P1030" s="193"/>
      <c r="Q1030" s="193"/>
      <c r="R1030" s="193"/>
      <c r="S1030" s="193"/>
      <c r="T1030"/>
    </row>
    <row r="1031" spans="1:20" s="177" customFormat="1" ht="20.100000000000001" customHeight="1">
      <c r="A1031" s="114"/>
      <c r="B1031" s="114"/>
      <c r="C1031" s="193"/>
      <c r="D1031" s="193"/>
      <c r="E1031" s="193"/>
      <c r="F1031" s="193"/>
      <c r="G1031" s="193"/>
      <c r="H1031" s="193"/>
      <c r="I1031" s="193"/>
      <c r="J1031" s="193"/>
      <c r="K1031" s="193"/>
      <c r="L1031" s="193"/>
      <c r="M1031" s="193"/>
      <c r="N1031" s="193"/>
      <c r="O1031" s="193"/>
      <c r="P1031" s="193"/>
      <c r="Q1031" s="193"/>
      <c r="R1031" s="193"/>
      <c r="S1031" s="193"/>
      <c r="T1031"/>
    </row>
    <row r="1032" spans="1:20" s="177" customFormat="1" ht="20.100000000000001" customHeight="1">
      <c r="A1032" s="114"/>
      <c r="B1032" s="114"/>
      <c r="C1032" s="193"/>
      <c r="D1032" s="193"/>
      <c r="E1032" s="193"/>
      <c r="F1032" s="193"/>
      <c r="G1032" s="193"/>
      <c r="H1032" s="193"/>
      <c r="I1032" s="193"/>
      <c r="J1032" s="193"/>
      <c r="K1032" s="193"/>
      <c r="L1032" s="193"/>
      <c r="M1032" s="193"/>
      <c r="N1032" s="193"/>
      <c r="O1032" s="193"/>
      <c r="P1032" s="193"/>
      <c r="Q1032" s="193"/>
      <c r="R1032" s="193"/>
      <c r="S1032" s="193"/>
      <c r="T1032"/>
    </row>
    <row r="1033" spans="1:20" s="177" customFormat="1" ht="20.100000000000001" customHeight="1">
      <c r="A1033" s="114"/>
      <c r="B1033" s="114"/>
      <c r="C1033" s="193"/>
      <c r="D1033" s="193"/>
      <c r="E1033" s="193"/>
      <c r="F1033" s="193"/>
      <c r="G1033" s="193"/>
      <c r="H1033" s="193"/>
      <c r="I1033" s="193"/>
      <c r="J1033" s="193"/>
      <c r="K1033" s="193"/>
      <c r="L1033" s="193"/>
      <c r="M1033" s="193"/>
      <c r="N1033" s="193"/>
      <c r="O1033" s="193"/>
      <c r="P1033" s="193"/>
      <c r="Q1033" s="193"/>
      <c r="R1033" s="193"/>
      <c r="S1033" s="193"/>
      <c r="T1033"/>
    </row>
    <row r="1034" spans="1:20" s="177" customFormat="1" ht="20.100000000000001" customHeight="1">
      <c r="A1034" s="114"/>
      <c r="B1034" s="114"/>
      <c r="C1034" s="193"/>
      <c r="D1034" s="193"/>
      <c r="E1034" s="193"/>
      <c r="F1034" s="193"/>
      <c r="G1034" s="193"/>
      <c r="H1034" s="193"/>
      <c r="I1034" s="193"/>
      <c r="J1034" s="193"/>
      <c r="K1034" s="193"/>
      <c r="L1034" s="193"/>
      <c r="M1034" s="193"/>
      <c r="N1034" s="193"/>
      <c r="O1034" s="193"/>
      <c r="P1034" s="193"/>
      <c r="Q1034" s="193"/>
      <c r="R1034" s="193"/>
      <c r="S1034" s="193"/>
      <c r="T1034"/>
    </row>
    <row r="1035" spans="1:20" s="177" customFormat="1" ht="20.100000000000001" customHeight="1">
      <c r="A1035" s="114"/>
      <c r="B1035" s="114"/>
      <c r="C1035" s="193"/>
      <c r="D1035" s="193"/>
      <c r="E1035" s="193"/>
      <c r="F1035" s="193"/>
      <c r="G1035" s="193"/>
      <c r="H1035" s="193"/>
      <c r="I1035" s="193"/>
      <c r="J1035" s="193"/>
      <c r="K1035" s="193"/>
      <c r="L1035" s="193"/>
      <c r="M1035" s="193"/>
      <c r="N1035" s="193"/>
      <c r="O1035" s="193"/>
      <c r="P1035" s="193"/>
      <c r="Q1035" s="193"/>
      <c r="R1035" s="193"/>
      <c r="S1035" s="193"/>
      <c r="T1035"/>
    </row>
    <row r="1036" spans="1:20" s="177" customFormat="1" ht="20.100000000000001" customHeight="1">
      <c r="A1036" s="114"/>
      <c r="B1036" s="114"/>
      <c r="C1036" s="193"/>
      <c r="D1036" s="193"/>
      <c r="E1036" s="193"/>
      <c r="F1036" s="193"/>
      <c r="G1036" s="193"/>
      <c r="H1036" s="193"/>
      <c r="I1036" s="193"/>
      <c r="J1036" s="193"/>
      <c r="K1036" s="193"/>
      <c r="L1036" s="193"/>
      <c r="M1036" s="193"/>
      <c r="N1036" s="193"/>
      <c r="O1036" s="193"/>
      <c r="P1036" s="193"/>
      <c r="Q1036" s="193"/>
      <c r="R1036" s="193"/>
      <c r="S1036" s="193"/>
      <c r="T1036"/>
    </row>
    <row r="1037" spans="1:20" s="177" customFormat="1" ht="20.100000000000001" customHeight="1">
      <c r="A1037" s="114"/>
      <c r="B1037" s="114"/>
      <c r="C1037" s="193"/>
      <c r="D1037" s="193"/>
      <c r="E1037" s="193"/>
      <c r="F1037" s="193"/>
      <c r="G1037" s="193"/>
      <c r="H1037" s="193"/>
      <c r="I1037" s="193"/>
      <c r="J1037" s="193"/>
      <c r="K1037" s="193"/>
      <c r="L1037" s="193"/>
      <c r="M1037" s="193"/>
      <c r="N1037" s="193"/>
      <c r="O1037" s="193"/>
      <c r="P1037" s="193"/>
      <c r="Q1037" s="193"/>
      <c r="R1037" s="193"/>
      <c r="S1037" s="193"/>
      <c r="T1037"/>
    </row>
    <row r="1038" spans="1:20" s="177" customFormat="1" ht="20.100000000000001" customHeight="1">
      <c r="A1038" s="114"/>
      <c r="B1038" s="114"/>
      <c r="C1038" s="193"/>
      <c r="D1038" s="193"/>
      <c r="E1038" s="193"/>
      <c r="F1038" s="193"/>
      <c r="G1038" s="193"/>
      <c r="H1038" s="193"/>
      <c r="I1038" s="193"/>
      <c r="J1038" s="193"/>
      <c r="K1038" s="193"/>
      <c r="L1038" s="193"/>
      <c r="M1038" s="193"/>
      <c r="N1038" s="193"/>
      <c r="O1038" s="193"/>
      <c r="P1038" s="193"/>
      <c r="Q1038" s="193"/>
      <c r="R1038" s="193"/>
      <c r="S1038" s="193"/>
      <c r="T1038"/>
    </row>
    <row r="1039" spans="1:20" s="177" customFormat="1" ht="20.100000000000001" customHeight="1">
      <c r="A1039" s="114"/>
      <c r="B1039" s="114"/>
      <c r="C1039" s="193"/>
      <c r="D1039" s="193"/>
      <c r="E1039" s="193"/>
      <c r="F1039" s="193"/>
      <c r="G1039" s="193"/>
      <c r="H1039" s="193"/>
      <c r="I1039" s="193"/>
      <c r="J1039" s="193"/>
      <c r="K1039" s="193"/>
      <c r="L1039" s="193"/>
      <c r="M1039" s="193"/>
      <c r="N1039" s="193"/>
      <c r="O1039" s="193"/>
      <c r="P1039" s="193"/>
      <c r="Q1039" s="193"/>
      <c r="R1039" s="193"/>
      <c r="S1039" s="193"/>
      <c r="T1039"/>
    </row>
    <row r="1040" spans="1:20" s="177" customFormat="1" ht="20.100000000000001" customHeight="1">
      <c r="A1040" s="114"/>
      <c r="B1040" s="114"/>
      <c r="C1040" s="193"/>
      <c r="D1040" s="193"/>
      <c r="E1040" s="193"/>
      <c r="F1040" s="193"/>
      <c r="G1040" s="193"/>
      <c r="H1040" s="193"/>
      <c r="I1040" s="193"/>
      <c r="J1040" s="193"/>
      <c r="K1040" s="193"/>
      <c r="L1040" s="193"/>
      <c r="M1040" s="193"/>
      <c r="N1040" s="193"/>
      <c r="O1040" s="193"/>
      <c r="P1040" s="193"/>
      <c r="Q1040" s="193"/>
      <c r="R1040" s="193"/>
      <c r="S1040" s="193"/>
      <c r="T1040"/>
    </row>
    <row r="1041" spans="1:20" s="177" customFormat="1" ht="20.100000000000001" customHeight="1">
      <c r="A1041" s="114"/>
      <c r="B1041" s="114"/>
      <c r="C1041" s="193"/>
      <c r="D1041" s="193"/>
      <c r="E1041" s="193"/>
      <c r="F1041" s="193"/>
      <c r="G1041" s="193"/>
      <c r="H1041" s="193"/>
      <c r="I1041" s="193"/>
      <c r="J1041" s="193"/>
      <c r="K1041" s="193"/>
      <c r="L1041" s="193"/>
      <c r="M1041" s="193"/>
      <c r="N1041" s="193"/>
      <c r="O1041" s="193"/>
      <c r="P1041" s="193"/>
      <c r="Q1041" s="193"/>
      <c r="R1041" s="193"/>
      <c r="S1041" s="193"/>
      <c r="T1041"/>
    </row>
    <row r="1042" spans="1:20" s="177" customFormat="1" ht="20.100000000000001" customHeight="1">
      <c r="A1042" s="114"/>
      <c r="B1042" s="114"/>
      <c r="C1042" s="193"/>
      <c r="D1042" s="193"/>
      <c r="E1042" s="193"/>
      <c r="F1042" s="193"/>
      <c r="G1042" s="193"/>
      <c r="H1042" s="193"/>
      <c r="I1042" s="193"/>
      <c r="J1042" s="193"/>
      <c r="K1042" s="193"/>
      <c r="L1042" s="193"/>
      <c r="M1042" s="193"/>
      <c r="N1042" s="193"/>
      <c r="O1042" s="193"/>
      <c r="P1042" s="193"/>
      <c r="Q1042" s="193"/>
      <c r="R1042" s="193"/>
      <c r="S1042" s="193"/>
      <c r="T1042"/>
    </row>
    <row r="1043" spans="1:20" s="177" customFormat="1" ht="20.100000000000001" customHeight="1">
      <c r="A1043" s="114"/>
      <c r="B1043" s="114"/>
      <c r="C1043" s="193"/>
      <c r="D1043" s="193"/>
      <c r="E1043" s="193"/>
      <c r="F1043" s="193"/>
      <c r="G1043" s="193"/>
      <c r="H1043" s="193"/>
      <c r="I1043" s="193"/>
      <c r="J1043" s="193"/>
      <c r="K1043" s="193"/>
      <c r="L1043" s="193"/>
      <c r="M1043" s="193"/>
      <c r="N1043" s="193"/>
      <c r="O1043" s="193"/>
      <c r="P1043" s="193"/>
      <c r="Q1043" s="193"/>
      <c r="R1043" s="193"/>
      <c r="S1043" s="193"/>
      <c r="T1043"/>
    </row>
    <row r="1044" spans="1:20" s="177" customFormat="1" ht="20.100000000000001" customHeight="1">
      <c r="A1044" s="114"/>
      <c r="B1044" s="114"/>
      <c r="C1044" s="193"/>
      <c r="D1044" s="193"/>
      <c r="E1044" s="193"/>
      <c r="F1044" s="193"/>
      <c r="G1044" s="193"/>
      <c r="H1044" s="193"/>
      <c r="I1044" s="193"/>
      <c r="J1044" s="193"/>
      <c r="K1044" s="193"/>
      <c r="L1044" s="193"/>
      <c r="M1044" s="193"/>
      <c r="N1044" s="193"/>
      <c r="O1044" s="193"/>
      <c r="P1044" s="193"/>
      <c r="Q1044" s="193"/>
      <c r="R1044" s="193"/>
      <c r="S1044" s="193"/>
      <c r="T1044"/>
    </row>
    <row r="1045" spans="1:20" s="177" customFormat="1" ht="20.100000000000001" customHeight="1">
      <c r="A1045" s="114"/>
      <c r="B1045" s="114"/>
      <c r="C1045" s="193"/>
      <c r="D1045" s="193"/>
      <c r="E1045" s="193"/>
      <c r="F1045" s="193"/>
      <c r="G1045" s="193"/>
      <c r="H1045" s="193"/>
      <c r="I1045" s="193"/>
      <c r="J1045" s="193"/>
      <c r="K1045" s="193"/>
      <c r="L1045" s="193"/>
      <c r="M1045" s="193"/>
      <c r="N1045" s="193"/>
      <c r="O1045" s="193"/>
      <c r="P1045" s="193"/>
      <c r="Q1045" s="193"/>
      <c r="R1045" s="193"/>
      <c r="S1045" s="193"/>
      <c r="T1045"/>
    </row>
    <row r="1046" spans="1:20" s="177" customFormat="1" ht="20.100000000000001" customHeight="1">
      <c r="A1046" s="114"/>
      <c r="B1046" s="114"/>
      <c r="C1046" s="193"/>
      <c r="D1046" s="193"/>
      <c r="E1046" s="193"/>
      <c r="F1046" s="193"/>
      <c r="G1046" s="193"/>
      <c r="H1046" s="193"/>
      <c r="I1046" s="193"/>
      <c r="J1046" s="193"/>
      <c r="K1046" s="193"/>
      <c r="L1046" s="193"/>
      <c r="M1046" s="193"/>
      <c r="N1046" s="193"/>
      <c r="O1046" s="193"/>
      <c r="P1046" s="193"/>
      <c r="Q1046" s="193"/>
      <c r="R1046" s="193"/>
      <c r="S1046" s="193"/>
      <c r="T1046"/>
    </row>
    <row r="1047" spans="1:20" s="177" customFormat="1" ht="20.100000000000001" customHeight="1">
      <c r="A1047" s="114"/>
      <c r="B1047" s="114"/>
      <c r="C1047" s="193"/>
      <c r="D1047" s="193"/>
      <c r="E1047" s="193"/>
      <c r="F1047" s="193"/>
      <c r="G1047" s="193"/>
      <c r="H1047" s="193"/>
      <c r="I1047" s="193"/>
      <c r="J1047" s="193"/>
      <c r="K1047" s="193"/>
      <c r="L1047" s="193"/>
      <c r="M1047" s="193"/>
      <c r="N1047" s="193"/>
      <c r="O1047" s="193"/>
      <c r="P1047" s="193"/>
      <c r="Q1047" s="193"/>
      <c r="R1047" s="193"/>
      <c r="S1047" s="193"/>
      <c r="T1047"/>
    </row>
    <row r="1048" spans="1:20" s="177" customFormat="1" ht="20.100000000000001" customHeight="1">
      <c r="A1048" s="114"/>
      <c r="B1048" s="114"/>
      <c r="C1048" s="193"/>
      <c r="D1048" s="193"/>
      <c r="E1048" s="193"/>
      <c r="F1048" s="193"/>
      <c r="G1048" s="193"/>
      <c r="H1048" s="193"/>
      <c r="I1048" s="193"/>
      <c r="J1048" s="193"/>
      <c r="K1048" s="193"/>
      <c r="L1048" s="193"/>
      <c r="M1048" s="193"/>
      <c r="N1048" s="193"/>
      <c r="O1048" s="193"/>
      <c r="P1048" s="193"/>
      <c r="Q1048" s="193"/>
      <c r="R1048" s="193"/>
      <c r="S1048" s="193"/>
      <c r="T1048"/>
    </row>
    <row r="1049" spans="1:20" s="177" customFormat="1" ht="20.100000000000001" customHeight="1">
      <c r="A1049" s="114"/>
      <c r="B1049" s="114"/>
      <c r="C1049" s="193"/>
      <c r="D1049" s="193"/>
      <c r="E1049" s="193"/>
      <c r="F1049" s="193"/>
      <c r="G1049" s="193"/>
      <c r="H1049" s="193"/>
      <c r="I1049" s="193"/>
      <c r="J1049" s="193"/>
      <c r="K1049" s="193"/>
      <c r="L1049" s="193"/>
      <c r="M1049" s="193"/>
      <c r="N1049" s="193"/>
      <c r="O1049" s="193"/>
      <c r="P1049" s="193"/>
      <c r="Q1049" s="193"/>
      <c r="R1049" s="193"/>
      <c r="S1049" s="193"/>
      <c r="T1049"/>
    </row>
    <row r="1050" spans="1:20" s="177" customFormat="1" ht="20.100000000000001" customHeight="1">
      <c r="A1050" s="114"/>
      <c r="B1050" s="114"/>
      <c r="C1050" s="193"/>
      <c r="D1050" s="193"/>
      <c r="E1050" s="193"/>
      <c r="F1050" s="193"/>
      <c r="G1050" s="193"/>
      <c r="H1050" s="193"/>
      <c r="I1050" s="193"/>
      <c r="J1050" s="193"/>
      <c r="K1050" s="193"/>
      <c r="L1050" s="193"/>
      <c r="M1050" s="193"/>
      <c r="N1050" s="193"/>
      <c r="O1050" s="193"/>
      <c r="P1050" s="193"/>
      <c r="Q1050" s="193"/>
      <c r="R1050" s="193"/>
      <c r="S1050" s="193"/>
      <c r="T1050"/>
    </row>
    <row r="1051" spans="1:20" s="177" customFormat="1" ht="20.100000000000001" customHeight="1">
      <c r="A1051" s="114"/>
      <c r="B1051" s="114"/>
      <c r="C1051" s="193"/>
      <c r="D1051" s="193"/>
      <c r="E1051" s="193"/>
      <c r="F1051" s="193"/>
      <c r="G1051" s="193"/>
      <c r="H1051" s="193"/>
      <c r="I1051" s="193"/>
      <c r="J1051" s="193"/>
      <c r="K1051" s="193"/>
      <c r="L1051" s="193"/>
      <c r="M1051" s="193"/>
      <c r="N1051" s="193"/>
      <c r="O1051" s="193"/>
      <c r="P1051" s="193"/>
      <c r="Q1051" s="193"/>
      <c r="R1051" s="193"/>
      <c r="S1051" s="193"/>
      <c r="T1051"/>
    </row>
    <row r="1052" spans="1:20" s="177" customFormat="1" ht="20.100000000000001" customHeight="1">
      <c r="A1052" s="114"/>
      <c r="B1052" s="114"/>
      <c r="C1052" s="193"/>
      <c r="D1052" s="193"/>
      <c r="E1052" s="193"/>
      <c r="F1052" s="193"/>
      <c r="G1052" s="193"/>
      <c r="H1052" s="193"/>
      <c r="I1052" s="193"/>
      <c r="J1052" s="193"/>
      <c r="K1052" s="193"/>
      <c r="L1052" s="193"/>
      <c r="M1052" s="193"/>
      <c r="N1052" s="193"/>
      <c r="O1052" s="193"/>
      <c r="P1052" s="193"/>
      <c r="Q1052" s="193"/>
      <c r="R1052" s="193"/>
      <c r="S1052" s="193"/>
      <c r="T1052"/>
    </row>
    <row r="1053" spans="1:20" s="177" customFormat="1" ht="20.100000000000001" customHeight="1">
      <c r="A1053" s="114"/>
      <c r="B1053" s="114"/>
      <c r="C1053" s="193"/>
      <c r="D1053" s="193"/>
      <c r="E1053" s="193"/>
      <c r="F1053" s="193"/>
      <c r="G1053" s="193"/>
      <c r="H1053" s="193"/>
      <c r="I1053" s="193"/>
      <c r="J1053" s="193"/>
      <c r="K1053" s="193"/>
      <c r="L1053" s="193"/>
      <c r="M1053" s="193"/>
      <c r="N1053" s="193"/>
      <c r="O1053" s="193"/>
      <c r="P1053" s="193"/>
      <c r="Q1053" s="193"/>
      <c r="R1053" s="193"/>
      <c r="S1053" s="193"/>
      <c r="T1053"/>
    </row>
    <row r="1054" spans="1:20" s="177" customFormat="1" ht="20.100000000000001" customHeight="1">
      <c r="A1054" s="114"/>
      <c r="B1054" s="114"/>
      <c r="C1054" s="193"/>
      <c r="D1054" s="193"/>
      <c r="E1054" s="193"/>
      <c r="F1054" s="193"/>
      <c r="G1054" s="193"/>
      <c r="H1054" s="193"/>
      <c r="I1054" s="193"/>
      <c r="J1054" s="193"/>
      <c r="K1054" s="193"/>
      <c r="L1054" s="193"/>
      <c r="M1054" s="193"/>
      <c r="N1054" s="193"/>
      <c r="O1054" s="193"/>
      <c r="P1054" s="193"/>
      <c r="Q1054" s="193"/>
      <c r="R1054" s="193"/>
      <c r="S1054" s="193"/>
      <c r="T1054"/>
    </row>
    <row r="1055" spans="1:20" s="177" customFormat="1" ht="20.100000000000001" customHeight="1">
      <c r="A1055" s="114"/>
      <c r="B1055" s="114"/>
      <c r="C1055" s="193"/>
      <c r="D1055" s="193"/>
      <c r="E1055" s="193"/>
      <c r="F1055" s="193"/>
      <c r="G1055" s="193"/>
      <c r="H1055" s="193"/>
      <c r="I1055" s="193"/>
      <c r="J1055" s="193"/>
      <c r="K1055" s="193"/>
      <c r="L1055" s="193"/>
      <c r="M1055" s="193"/>
      <c r="N1055" s="193"/>
      <c r="O1055" s="193"/>
      <c r="P1055" s="193"/>
      <c r="Q1055" s="193"/>
      <c r="R1055" s="193"/>
      <c r="S1055" s="193"/>
      <c r="T1055"/>
    </row>
    <row r="1056" spans="1:20" s="177" customFormat="1" ht="20.100000000000001" customHeight="1">
      <c r="A1056" s="114"/>
      <c r="B1056" s="114"/>
      <c r="C1056" s="193"/>
      <c r="D1056" s="193"/>
      <c r="E1056" s="193"/>
      <c r="F1056" s="193"/>
      <c r="G1056" s="193"/>
      <c r="H1056" s="193"/>
      <c r="I1056" s="193"/>
      <c r="J1056" s="193"/>
      <c r="K1056" s="193"/>
      <c r="L1056" s="193"/>
      <c r="M1056" s="193"/>
      <c r="N1056" s="193"/>
      <c r="O1056" s="193"/>
      <c r="P1056" s="193"/>
      <c r="Q1056" s="193"/>
      <c r="R1056" s="193"/>
      <c r="S1056" s="193"/>
      <c r="T1056"/>
    </row>
    <row r="1057" spans="1:20" s="177" customFormat="1" ht="20.100000000000001" customHeight="1">
      <c r="A1057" s="114"/>
      <c r="B1057" s="114"/>
      <c r="C1057" s="193"/>
      <c r="D1057" s="193"/>
      <c r="E1057" s="193"/>
      <c r="F1057" s="193"/>
      <c r="G1057" s="193"/>
      <c r="H1057" s="193"/>
      <c r="I1057" s="193"/>
      <c r="J1057" s="193"/>
      <c r="K1057" s="193"/>
      <c r="L1057" s="193"/>
      <c r="M1057" s="193"/>
      <c r="N1057" s="193"/>
      <c r="O1057" s="193"/>
      <c r="P1057" s="193"/>
      <c r="Q1057" s="193"/>
      <c r="R1057" s="193"/>
      <c r="S1057" s="193"/>
      <c r="T1057"/>
    </row>
    <row r="1058" spans="1:20" s="177" customFormat="1" ht="20.100000000000001" customHeight="1">
      <c r="A1058" s="114"/>
      <c r="B1058" s="114"/>
      <c r="C1058" s="193"/>
      <c r="D1058" s="193"/>
      <c r="E1058" s="193"/>
      <c r="F1058" s="193"/>
      <c r="G1058" s="193"/>
      <c r="H1058" s="193"/>
      <c r="I1058" s="193"/>
      <c r="J1058" s="193"/>
      <c r="K1058" s="193"/>
      <c r="L1058" s="193"/>
      <c r="M1058" s="193"/>
      <c r="N1058" s="193"/>
      <c r="O1058" s="193"/>
      <c r="P1058" s="193"/>
      <c r="Q1058" s="193"/>
      <c r="R1058" s="193"/>
      <c r="S1058" s="193"/>
      <c r="T1058"/>
    </row>
    <row r="1059" spans="1:20" s="177" customFormat="1" ht="20.100000000000001" customHeight="1">
      <c r="A1059" s="114"/>
      <c r="B1059" s="114"/>
      <c r="C1059" s="193"/>
      <c r="D1059" s="193"/>
      <c r="E1059" s="193"/>
      <c r="F1059" s="193"/>
      <c r="G1059" s="193"/>
      <c r="H1059" s="193"/>
      <c r="I1059" s="193"/>
      <c r="J1059" s="193"/>
      <c r="K1059" s="193"/>
      <c r="L1059" s="193"/>
      <c r="M1059" s="193"/>
      <c r="N1059" s="193"/>
      <c r="O1059" s="193"/>
      <c r="P1059" s="193"/>
      <c r="Q1059" s="193"/>
      <c r="R1059" s="193"/>
      <c r="S1059" s="193"/>
      <c r="T1059"/>
    </row>
    <row r="1060" spans="1:20" s="177" customFormat="1" ht="20.100000000000001" customHeight="1">
      <c r="A1060" s="114"/>
      <c r="B1060" s="114"/>
      <c r="C1060" s="193"/>
      <c r="D1060" s="193"/>
      <c r="E1060" s="193"/>
      <c r="F1060" s="193"/>
      <c r="G1060" s="193"/>
      <c r="H1060" s="193"/>
      <c r="I1060" s="193"/>
      <c r="J1060" s="193"/>
      <c r="K1060" s="193"/>
      <c r="L1060" s="193"/>
      <c r="M1060" s="193"/>
      <c r="N1060" s="193"/>
      <c r="O1060" s="193"/>
      <c r="P1060" s="193"/>
      <c r="Q1060" s="193"/>
      <c r="R1060" s="193"/>
      <c r="S1060" s="193"/>
      <c r="T1060"/>
    </row>
    <row r="1061" spans="1:20" s="177" customFormat="1" ht="20.100000000000001" customHeight="1">
      <c r="A1061" s="114"/>
      <c r="B1061" s="114"/>
      <c r="C1061" s="193"/>
      <c r="D1061" s="193"/>
      <c r="E1061" s="193"/>
      <c r="F1061" s="193"/>
      <c r="G1061" s="193"/>
      <c r="H1061" s="193"/>
      <c r="I1061" s="193"/>
      <c r="J1061" s="193"/>
      <c r="K1061" s="193"/>
      <c r="L1061" s="193"/>
      <c r="M1061" s="193"/>
      <c r="N1061" s="193"/>
      <c r="O1061" s="193"/>
      <c r="P1061" s="193"/>
      <c r="Q1061" s="193"/>
      <c r="R1061" s="193"/>
      <c r="S1061" s="193"/>
      <c r="T1061"/>
    </row>
    <row r="1062" spans="1:20" s="177" customFormat="1" ht="20.100000000000001" customHeight="1">
      <c r="A1062" s="114"/>
      <c r="B1062" s="114"/>
      <c r="C1062" s="193"/>
      <c r="D1062" s="193"/>
      <c r="E1062" s="193"/>
      <c r="F1062" s="193"/>
      <c r="G1062" s="193"/>
      <c r="H1062" s="193"/>
      <c r="I1062" s="193"/>
      <c r="J1062" s="193"/>
      <c r="K1062" s="193"/>
      <c r="L1062" s="193"/>
      <c r="M1062" s="193"/>
      <c r="N1062" s="193"/>
      <c r="O1062" s="193"/>
      <c r="P1062" s="193"/>
      <c r="Q1062" s="193"/>
      <c r="R1062" s="193"/>
      <c r="S1062" s="193"/>
      <c r="T1062"/>
    </row>
    <row r="1063" spans="1:20" s="177" customFormat="1" ht="20.100000000000001" customHeight="1">
      <c r="A1063" s="114"/>
      <c r="B1063" s="114"/>
      <c r="C1063" s="193"/>
      <c r="D1063" s="193"/>
      <c r="E1063" s="193"/>
      <c r="F1063" s="193"/>
      <c r="G1063" s="193"/>
      <c r="H1063" s="193"/>
      <c r="I1063" s="193"/>
      <c r="J1063" s="193"/>
      <c r="K1063" s="193"/>
      <c r="L1063" s="193"/>
      <c r="M1063" s="193"/>
      <c r="N1063" s="193"/>
      <c r="O1063" s="193"/>
      <c r="P1063" s="193"/>
      <c r="Q1063" s="193"/>
      <c r="R1063" s="193"/>
      <c r="S1063" s="193"/>
      <c r="T1063"/>
    </row>
    <row r="1064" spans="1:20" s="177" customFormat="1" ht="20.100000000000001" customHeight="1">
      <c r="A1064" s="114"/>
      <c r="B1064" s="114"/>
      <c r="C1064" s="193"/>
      <c r="D1064" s="193"/>
      <c r="E1064" s="193"/>
      <c r="F1064" s="193"/>
      <c r="G1064" s="193"/>
      <c r="H1064" s="193"/>
      <c r="I1064" s="193"/>
      <c r="J1064" s="193"/>
      <c r="K1064" s="193"/>
      <c r="L1064" s="193"/>
      <c r="M1064" s="193"/>
      <c r="N1064" s="193"/>
      <c r="O1064" s="193"/>
      <c r="P1064" s="193"/>
      <c r="Q1064" s="193"/>
      <c r="R1064" s="193"/>
      <c r="S1064" s="193"/>
      <c r="T1064"/>
    </row>
    <row r="1065" spans="1:20" s="177" customFormat="1" ht="20.100000000000001" customHeight="1">
      <c r="A1065" s="114"/>
      <c r="B1065" s="114"/>
      <c r="C1065" s="193"/>
      <c r="D1065" s="193"/>
      <c r="E1065" s="193"/>
      <c r="F1065" s="193"/>
      <c r="G1065" s="193"/>
      <c r="H1065" s="193"/>
      <c r="I1065" s="193"/>
      <c r="J1065" s="193"/>
      <c r="K1065" s="193"/>
      <c r="L1065" s="193"/>
      <c r="M1065" s="193"/>
      <c r="N1065" s="193"/>
      <c r="O1065" s="193"/>
      <c r="P1065" s="193"/>
      <c r="Q1065" s="193"/>
      <c r="R1065" s="193"/>
      <c r="S1065" s="193"/>
      <c r="T1065"/>
    </row>
    <row r="1066" spans="1:20" s="177" customFormat="1" ht="20.100000000000001" customHeight="1">
      <c r="A1066" s="114"/>
      <c r="B1066" s="114"/>
      <c r="C1066" s="193"/>
      <c r="D1066" s="193"/>
      <c r="E1066" s="193"/>
      <c r="F1066" s="193"/>
      <c r="G1066" s="193"/>
      <c r="H1066" s="193"/>
      <c r="I1066" s="193"/>
      <c r="J1066" s="193"/>
      <c r="K1066" s="193"/>
      <c r="L1066" s="193"/>
      <c r="M1066" s="193"/>
      <c r="N1066" s="193"/>
      <c r="O1066" s="193"/>
      <c r="P1066" s="193"/>
      <c r="Q1066" s="193"/>
      <c r="R1066" s="193"/>
      <c r="S1066" s="193"/>
      <c r="T1066"/>
    </row>
    <row r="1067" spans="1:20" s="177" customFormat="1" ht="20.100000000000001" customHeight="1">
      <c r="A1067" s="114"/>
      <c r="B1067" s="114"/>
      <c r="C1067" s="193"/>
      <c r="D1067" s="193"/>
      <c r="E1067" s="193"/>
      <c r="F1067" s="193"/>
      <c r="G1067" s="193"/>
      <c r="H1067" s="193"/>
      <c r="I1067" s="193"/>
      <c r="J1067" s="193"/>
      <c r="K1067" s="193"/>
      <c r="L1067" s="193"/>
      <c r="M1067" s="193"/>
      <c r="N1067" s="193"/>
      <c r="O1067" s="193"/>
      <c r="P1067" s="193"/>
      <c r="Q1067" s="193"/>
      <c r="R1067" s="193"/>
      <c r="S1067" s="193"/>
      <c r="T1067"/>
    </row>
    <row r="1068" spans="1:20" s="177" customFormat="1" ht="20.100000000000001" customHeight="1">
      <c r="A1068" s="114"/>
      <c r="B1068" s="114"/>
      <c r="C1068" s="193"/>
      <c r="D1068" s="193"/>
      <c r="E1068" s="193"/>
      <c r="F1068" s="193"/>
      <c r="G1068" s="193"/>
      <c r="H1068" s="193"/>
      <c r="I1068" s="193"/>
      <c r="J1068" s="193"/>
      <c r="K1068" s="193"/>
      <c r="L1068" s="193"/>
      <c r="M1068" s="193"/>
      <c r="N1068" s="193"/>
      <c r="O1068" s="193"/>
      <c r="P1068" s="193"/>
      <c r="Q1068" s="193"/>
      <c r="R1068" s="193"/>
      <c r="S1068" s="193"/>
      <c r="T1068"/>
    </row>
    <row r="1069" spans="1:20" s="177" customFormat="1" ht="20.100000000000001" customHeight="1">
      <c r="A1069" s="114"/>
      <c r="B1069" s="114"/>
      <c r="C1069" s="193"/>
      <c r="D1069" s="193"/>
      <c r="E1069" s="193"/>
      <c r="F1069" s="193"/>
      <c r="G1069" s="193"/>
      <c r="H1069" s="193"/>
      <c r="I1069" s="193"/>
      <c r="J1069" s="193"/>
      <c r="K1069" s="193"/>
      <c r="L1069" s="193"/>
      <c r="M1069" s="193"/>
      <c r="N1069" s="193"/>
      <c r="O1069" s="193"/>
      <c r="P1069" s="193"/>
      <c r="Q1069" s="193"/>
      <c r="R1069" s="193"/>
      <c r="S1069" s="193"/>
      <c r="T1069"/>
    </row>
    <row r="1070" spans="1:20" s="177" customFormat="1" ht="20.100000000000001" customHeight="1">
      <c r="A1070" s="114"/>
      <c r="B1070" s="114"/>
      <c r="C1070" s="193"/>
      <c r="D1070" s="193"/>
      <c r="E1070" s="193"/>
      <c r="F1070" s="193"/>
      <c r="G1070" s="193"/>
      <c r="H1070" s="193"/>
      <c r="I1070" s="193"/>
      <c r="J1070" s="193"/>
      <c r="K1070" s="193"/>
      <c r="L1070" s="193"/>
      <c r="M1070" s="193"/>
      <c r="N1070" s="193"/>
      <c r="O1070" s="193"/>
      <c r="P1070" s="193"/>
      <c r="Q1070" s="193"/>
      <c r="R1070" s="193"/>
      <c r="S1070" s="193"/>
      <c r="T1070"/>
    </row>
    <row r="1071" spans="1:20" s="177" customFormat="1" ht="20.100000000000001" customHeight="1">
      <c r="A1071" s="114"/>
      <c r="B1071" s="114"/>
      <c r="C1071" s="193"/>
      <c r="D1071" s="193"/>
      <c r="E1071" s="193"/>
      <c r="F1071" s="193"/>
      <c r="G1071" s="193"/>
      <c r="H1071" s="193"/>
      <c r="I1071" s="193"/>
      <c r="J1071" s="193"/>
      <c r="K1071" s="193"/>
      <c r="L1071" s="193"/>
      <c r="M1071" s="193"/>
      <c r="N1071" s="193"/>
      <c r="O1071" s="193"/>
      <c r="P1071" s="193"/>
      <c r="Q1071" s="193"/>
      <c r="R1071" s="193"/>
      <c r="S1071" s="193"/>
      <c r="T1071"/>
    </row>
    <row r="1072" spans="1:20" s="177" customFormat="1" ht="20.100000000000001" customHeight="1">
      <c r="A1072" s="114"/>
      <c r="B1072" s="114"/>
      <c r="C1072" s="193"/>
      <c r="D1072" s="193"/>
      <c r="E1072" s="193"/>
      <c r="F1072" s="193"/>
      <c r="G1072" s="193"/>
      <c r="H1072" s="193"/>
      <c r="I1072" s="193"/>
      <c r="J1072" s="193"/>
      <c r="K1072" s="193"/>
      <c r="L1072" s="193"/>
      <c r="M1072" s="193"/>
      <c r="N1072" s="193"/>
      <c r="O1072" s="193"/>
      <c r="P1072" s="193"/>
      <c r="Q1072" s="193"/>
      <c r="R1072" s="193"/>
      <c r="S1072" s="193"/>
      <c r="T1072"/>
    </row>
    <row r="1073" spans="1:20" s="177" customFormat="1" ht="20.100000000000001" customHeight="1">
      <c r="A1073" s="114"/>
      <c r="B1073" s="114"/>
      <c r="C1073" s="193"/>
      <c r="D1073" s="193"/>
      <c r="E1073" s="193"/>
      <c r="F1073" s="193"/>
      <c r="G1073" s="193"/>
      <c r="H1073" s="193"/>
      <c r="I1073" s="193"/>
      <c r="J1073" s="193"/>
      <c r="K1073" s="193"/>
      <c r="L1073" s="193"/>
      <c r="M1073" s="193"/>
      <c r="N1073" s="193"/>
      <c r="O1073" s="193"/>
      <c r="P1073" s="193"/>
      <c r="Q1073" s="193"/>
      <c r="R1073" s="193"/>
      <c r="S1073" s="193"/>
      <c r="T1073"/>
    </row>
    <row r="1074" spans="1:20" s="177" customFormat="1" ht="20.100000000000001" customHeight="1">
      <c r="A1074" s="114"/>
      <c r="B1074" s="114"/>
      <c r="C1074" s="193"/>
      <c r="D1074" s="193"/>
      <c r="E1074" s="193"/>
      <c r="F1074" s="193"/>
      <c r="G1074" s="193"/>
      <c r="H1074" s="193"/>
      <c r="I1074" s="193"/>
      <c r="J1074" s="193"/>
      <c r="K1074" s="193"/>
      <c r="L1074" s="193"/>
      <c r="M1074" s="193"/>
      <c r="N1074" s="193"/>
      <c r="O1074" s="193"/>
      <c r="P1074" s="193"/>
      <c r="Q1074" s="193"/>
      <c r="R1074" s="193"/>
      <c r="S1074" s="193"/>
      <c r="T1074"/>
    </row>
    <row r="1075" spans="1:20" s="177" customFormat="1" ht="20.100000000000001" customHeight="1">
      <c r="A1075" s="114"/>
      <c r="B1075" s="114"/>
      <c r="C1075" s="193"/>
      <c r="D1075" s="193"/>
      <c r="E1075" s="193"/>
      <c r="F1075" s="193"/>
      <c r="G1075" s="193"/>
      <c r="H1075" s="193"/>
      <c r="I1075" s="193"/>
      <c r="J1075" s="193"/>
      <c r="K1075" s="193"/>
      <c r="L1075" s="193"/>
      <c r="M1075" s="193"/>
      <c r="N1075" s="193"/>
      <c r="O1075" s="193"/>
      <c r="P1075" s="193"/>
      <c r="Q1075" s="193"/>
      <c r="R1075" s="193"/>
      <c r="S1075" s="193"/>
      <c r="T1075"/>
    </row>
    <row r="1076" spans="1:20" s="177" customFormat="1" ht="20.100000000000001" customHeight="1">
      <c r="A1076" s="114"/>
      <c r="B1076" s="114"/>
      <c r="C1076" s="193"/>
      <c r="D1076" s="193"/>
      <c r="E1076" s="193"/>
      <c r="F1076" s="193"/>
      <c r="G1076" s="193"/>
      <c r="H1076" s="193"/>
      <c r="I1076" s="193"/>
      <c r="J1076" s="193"/>
      <c r="K1076" s="193"/>
      <c r="L1076" s="193"/>
      <c r="M1076" s="193"/>
      <c r="N1076" s="193"/>
      <c r="O1076" s="193"/>
      <c r="P1076" s="193"/>
      <c r="Q1076" s="193"/>
      <c r="R1076" s="193"/>
      <c r="S1076" s="193"/>
      <c r="T1076"/>
    </row>
    <row r="1077" spans="1:20" s="177" customFormat="1" ht="20.100000000000001" customHeight="1">
      <c r="A1077" s="114"/>
      <c r="B1077" s="114"/>
      <c r="C1077" s="193"/>
      <c r="D1077" s="193"/>
      <c r="E1077" s="193"/>
      <c r="F1077" s="193"/>
      <c r="G1077" s="193"/>
      <c r="H1077" s="193"/>
      <c r="I1077" s="193"/>
      <c r="J1077" s="193"/>
      <c r="K1077" s="193"/>
      <c r="L1077" s="193"/>
      <c r="M1077" s="193"/>
      <c r="N1077" s="193"/>
      <c r="O1077" s="193"/>
      <c r="P1077" s="193"/>
      <c r="Q1077" s="193"/>
      <c r="R1077" s="193"/>
      <c r="S1077" s="193"/>
      <c r="T1077"/>
    </row>
    <row r="1078" spans="1:20" s="177" customFormat="1" ht="20.100000000000001" customHeight="1">
      <c r="A1078" s="114"/>
      <c r="B1078" s="114"/>
      <c r="C1078" s="193"/>
      <c r="D1078" s="193"/>
      <c r="E1078" s="193"/>
      <c r="F1078" s="193"/>
      <c r="G1078" s="193"/>
      <c r="H1078" s="193"/>
      <c r="I1078" s="193"/>
      <c r="J1078" s="193"/>
      <c r="K1078" s="193"/>
      <c r="L1078" s="193"/>
      <c r="M1078" s="193"/>
      <c r="N1078" s="193"/>
      <c r="O1078" s="193"/>
      <c r="P1078" s="193"/>
      <c r="Q1078" s="193"/>
      <c r="R1078" s="193"/>
      <c r="S1078" s="193"/>
      <c r="T1078"/>
    </row>
    <row r="1079" spans="1:20" s="177" customFormat="1" ht="20.100000000000001" customHeight="1">
      <c r="A1079" s="114"/>
      <c r="B1079" s="114"/>
      <c r="C1079" s="193"/>
      <c r="D1079" s="193"/>
      <c r="E1079" s="193"/>
      <c r="F1079" s="193"/>
      <c r="G1079" s="193"/>
      <c r="H1079" s="193"/>
      <c r="I1079" s="193"/>
      <c r="J1079" s="193"/>
      <c r="K1079" s="193"/>
      <c r="L1079" s="193"/>
      <c r="M1079" s="193"/>
      <c r="N1079" s="193"/>
      <c r="O1079" s="193"/>
      <c r="P1079" s="193"/>
      <c r="Q1079" s="193"/>
      <c r="R1079" s="193"/>
      <c r="S1079" s="193"/>
      <c r="T1079"/>
    </row>
    <row r="1080" spans="1:20" s="177" customFormat="1" ht="20.100000000000001" customHeight="1">
      <c r="A1080" s="114"/>
      <c r="B1080" s="114"/>
      <c r="C1080" s="193"/>
      <c r="D1080" s="193"/>
      <c r="E1080" s="193"/>
      <c r="F1080" s="193"/>
      <c r="G1080" s="193"/>
      <c r="H1080" s="193"/>
      <c r="I1080" s="193"/>
      <c r="J1080" s="193"/>
      <c r="K1080" s="193"/>
      <c r="L1080" s="193"/>
      <c r="M1080" s="193"/>
      <c r="N1080" s="193"/>
      <c r="O1080" s="193"/>
      <c r="P1080" s="193"/>
      <c r="Q1080" s="193"/>
      <c r="R1080" s="193"/>
      <c r="S1080" s="193"/>
      <c r="T1080"/>
    </row>
    <row r="1081" spans="1:20" s="177" customFormat="1" ht="20.100000000000001" customHeight="1">
      <c r="A1081" s="114"/>
      <c r="B1081" s="114"/>
      <c r="C1081" s="193"/>
      <c r="D1081" s="193"/>
      <c r="E1081" s="193"/>
      <c r="F1081" s="193"/>
      <c r="G1081" s="193"/>
      <c r="H1081" s="193"/>
      <c r="I1081" s="193"/>
      <c r="J1081" s="193"/>
      <c r="K1081" s="193"/>
      <c r="L1081" s="193"/>
      <c r="M1081" s="193"/>
      <c r="N1081" s="193"/>
      <c r="O1081" s="193"/>
      <c r="P1081" s="193"/>
      <c r="Q1081" s="193"/>
      <c r="R1081" s="193"/>
      <c r="S1081" s="193"/>
      <c r="T1081"/>
    </row>
    <row r="1082" spans="1:20" s="177" customFormat="1" ht="20.100000000000001" customHeight="1">
      <c r="A1082" s="114"/>
      <c r="B1082" s="114"/>
      <c r="C1082" s="193"/>
      <c r="D1082" s="193"/>
      <c r="E1082" s="193"/>
      <c r="F1082" s="193"/>
      <c r="G1082" s="193"/>
      <c r="H1082" s="193"/>
      <c r="I1082" s="193"/>
      <c r="J1082" s="193"/>
      <c r="K1082" s="193"/>
      <c r="L1082" s="193"/>
      <c r="M1082" s="193"/>
      <c r="N1082" s="193"/>
      <c r="O1082" s="193"/>
      <c r="P1082" s="193"/>
      <c r="Q1082" s="193"/>
      <c r="R1082" s="193"/>
      <c r="S1082" s="193"/>
      <c r="T1082"/>
    </row>
    <row r="1083" spans="1:20" s="177" customFormat="1" ht="20.100000000000001" customHeight="1">
      <c r="A1083" s="114"/>
      <c r="B1083" s="114"/>
      <c r="C1083" s="193"/>
      <c r="D1083" s="193"/>
      <c r="E1083" s="193"/>
      <c r="F1083" s="193"/>
      <c r="G1083" s="193"/>
      <c r="H1083" s="193"/>
      <c r="I1083" s="193"/>
      <c r="J1083" s="193"/>
      <c r="K1083" s="193"/>
      <c r="L1083" s="193"/>
      <c r="M1083" s="193"/>
      <c r="N1083" s="193"/>
      <c r="O1083" s="193"/>
      <c r="P1083" s="193"/>
      <c r="Q1083" s="193"/>
      <c r="R1083" s="193"/>
      <c r="S1083" s="193"/>
      <c r="T1083"/>
    </row>
    <row r="1084" spans="1:20" s="177" customFormat="1" ht="20.100000000000001" customHeight="1">
      <c r="A1084" s="114"/>
      <c r="B1084" s="114"/>
      <c r="C1084" s="193"/>
      <c r="D1084" s="193"/>
      <c r="E1084" s="193"/>
      <c r="F1084" s="193"/>
      <c r="G1084" s="193"/>
      <c r="H1084" s="193"/>
      <c r="I1084" s="193"/>
      <c r="J1084" s="193"/>
      <c r="K1084" s="193"/>
      <c r="L1084" s="193"/>
      <c r="M1084" s="193"/>
      <c r="N1084" s="193"/>
      <c r="O1084" s="193"/>
      <c r="P1084" s="193"/>
      <c r="Q1084" s="193"/>
      <c r="R1084" s="193"/>
      <c r="S1084" s="193"/>
      <c r="T1084"/>
    </row>
    <row r="1085" spans="1:20" s="177" customFormat="1" ht="20.100000000000001" customHeight="1">
      <c r="A1085" s="114"/>
      <c r="B1085" s="114"/>
      <c r="C1085" s="193"/>
      <c r="D1085" s="193"/>
      <c r="E1085" s="193"/>
      <c r="F1085" s="193"/>
      <c r="G1085" s="193"/>
      <c r="H1085" s="193"/>
      <c r="I1085" s="193"/>
      <c r="J1085" s="193"/>
      <c r="K1085" s="193"/>
      <c r="L1085" s="193"/>
      <c r="M1085" s="193"/>
      <c r="N1085" s="193"/>
      <c r="O1085" s="193"/>
      <c r="P1085" s="193"/>
      <c r="Q1085" s="193"/>
      <c r="R1085" s="193"/>
      <c r="S1085" s="193"/>
      <c r="T1085"/>
    </row>
    <row r="1086" spans="1:20" s="177" customFormat="1" ht="20.100000000000001" customHeight="1">
      <c r="A1086" s="114"/>
      <c r="B1086" s="114"/>
      <c r="C1086" s="193"/>
      <c r="D1086" s="193"/>
      <c r="E1086" s="193"/>
      <c r="F1086" s="193"/>
      <c r="G1086" s="193"/>
      <c r="H1086" s="193"/>
      <c r="I1086" s="193"/>
      <c r="J1086" s="193"/>
      <c r="K1086" s="193"/>
      <c r="L1086" s="193"/>
      <c r="M1086" s="193"/>
      <c r="N1086" s="193"/>
      <c r="O1086" s="193"/>
      <c r="P1086" s="193"/>
      <c r="Q1086" s="193"/>
      <c r="R1086" s="193"/>
      <c r="S1086" s="193"/>
      <c r="T1086"/>
    </row>
    <row r="1087" spans="1:20" s="177" customFormat="1" ht="20.100000000000001" customHeight="1">
      <c r="A1087" s="114"/>
      <c r="B1087" s="114"/>
      <c r="C1087" s="193"/>
      <c r="D1087" s="193"/>
      <c r="E1087" s="193"/>
      <c r="F1087" s="193"/>
      <c r="G1087" s="193"/>
      <c r="H1087" s="193"/>
      <c r="I1087" s="193"/>
      <c r="J1087" s="193"/>
      <c r="K1087" s="193"/>
      <c r="L1087" s="193"/>
      <c r="M1087" s="193"/>
      <c r="N1087" s="193"/>
      <c r="O1087" s="193"/>
      <c r="P1087" s="193"/>
      <c r="Q1087" s="193"/>
      <c r="R1087" s="193"/>
      <c r="S1087" s="193"/>
      <c r="T1087"/>
    </row>
    <row r="1088" spans="1:20" s="177" customFormat="1" ht="20.100000000000001" customHeight="1">
      <c r="A1088" s="114"/>
      <c r="B1088" s="114"/>
      <c r="C1088" s="193"/>
      <c r="D1088" s="193"/>
      <c r="E1088" s="193"/>
      <c r="F1088" s="193"/>
      <c r="G1088" s="193"/>
      <c r="H1088" s="193"/>
      <c r="I1088" s="193"/>
      <c r="J1088" s="193"/>
      <c r="K1088" s="193"/>
      <c r="L1088" s="193"/>
      <c r="M1088" s="193"/>
      <c r="N1088" s="193"/>
      <c r="O1088" s="193"/>
      <c r="P1088" s="193"/>
      <c r="Q1088" s="193"/>
      <c r="R1088" s="193"/>
      <c r="S1088" s="193"/>
      <c r="T1088"/>
    </row>
    <row r="1089" spans="1:20" s="177" customFormat="1" ht="20.100000000000001" customHeight="1">
      <c r="A1089" s="114"/>
      <c r="B1089" s="114"/>
      <c r="C1089" s="193"/>
      <c r="D1089" s="193"/>
      <c r="E1089" s="193"/>
      <c r="F1089" s="193"/>
      <c r="G1089" s="193"/>
      <c r="H1089" s="193"/>
      <c r="I1089" s="193"/>
      <c r="J1089" s="193"/>
      <c r="K1089" s="193"/>
      <c r="L1089" s="193"/>
      <c r="M1089" s="193"/>
      <c r="N1089" s="193"/>
      <c r="O1089" s="193"/>
      <c r="P1089" s="193"/>
      <c r="Q1089" s="193"/>
      <c r="R1089" s="193"/>
      <c r="S1089" s="193"/>
      <c r="T1089"/>
    </row>
    <row r="1090" spans="1:20" s="177" customFormat="1" ht="20.100000000000001" customHeight="1">
      <c r="A1090" s="114"/>
      <c r="B1090" s="114"/>
      <c r="C1090" s="193"/>
      <c r="D1090" s="193"/>
      <c r="E1090" s="193"/>
      <c r="F1090" s="193"/>
      <c r="G1090" s="193"/>
      <c r="H1090" s="193"/>
      <c r="I1090" s="193"/>
      <c r="J1090" s="193"/>
      <c r="K1090" s="193"/>
      <c r="L1090" s="193"/>
      <c r="M1090" s="193"/>
      <c r="N1090" s="193"/>
      <c r="O1090" s="193"/>
      <c r="P1090" s="193"/>
      <c r="Q1090" s="193"/>
      <c r="R1090" s="193"/>
      <c r="S1090" s="193"/>
      <c r="T1090"/>
    </row>
    <row r="1091" spans="1:20" s="177" customFormat="1" ht="20.100000000000001" customHeight="1">
      <c r="A1091" s="114"/>
      <c r="B1091" s="114"/>
      <c r="C1091" s="193"/>
      <c r="D1091" s="193"/>
      <c r="E1091" s="193"/>
      <c r="F1091" s="193"/>
      <c r="G1091" s="193"/>
      <c r="H1091" s="193"/>
      <c r="I1091" s="193"/>
      <c r="J1091" s="193"/>
      <c r="K1091" s="193"/>
      <c r="L1091" s="193"/>
      <c r="M1091" s="193"/>
      <c r="N1091" s="193"/>
      <c r="O1091" s="193"/>
      <c r="P1091" s="193"/>
      <c r="Q1091" s="193"/>
      <c r="R1091" s="193"/>
      <c r="S1091" s="193"/>
      <c r="T1091"/>
    </row>
    <row r="1092" spans="1:20" s="177" customFormat="1" ht="20.100000000000001" customHeight="1">
      <c r="A1092" s="114"/>
      <c r="B1092" s="114"/>
      <c r="C1092" s="193"/>
      <c r="D1092" s="193"/>
      <c r="E1092" s="193"/>
      <c r="F1092" s="193"/>
      <c r="G1092" s="193"/>
      <c r="H1092" s="193"/>
      <c r="I1092" s="193"/>
      <c r="J1092" s="193"/>
      <c r="K1092" s="193"/>
      <c r="L1092" s="193"/>
      <c r="M1092" s="193"/>
      <c r="N1092" s="193"/>
      <c r="O1092" s="193"/>
      <c r="P1092" s="193"/>
      <c r="Q1092" s="193"/>
      <c r="R1092" s="193"/>
      <c r="S1092" s="193"/>
      <c r="T1092"/>
    </row>
    <row r="1093" spans="1:20" s="177" customFormat="1" ht="20.100000000000001" customHeight="1">
      <c r="A1093" s="114"/>
      <c r="B1093" s="114"/>
      <c r="C1093" s="193"/>
      <c r="D1093" s="193"/>
      <c r="E1093" s="193"/>
      <c r="F1093" s="193"/>
      <c r="G1093" s="193"/>
      <c r="H1093" s="193"/>
      <c r="I1093" s="193"/>
      <c r="J1093" s="193"/>
      <c r="K1093" s="193"/>
      <c r="L1093" s="193"/>
      <c r="M1093" s="193"/>
      <c r="N1093" s="193"/>
      <c r="O1093" s="193"/>
      <c r="P1093" s="193"/>
      <c r="Q1093" s="193"/>
      <c r="R1093" s="193"/>
      <c r="S1093" s="193"/>
      <c r="T1093"/>
    </row>
    <row r="1094" spans="1:20" s="177" customFormat="1" ht="20.100000000000001" customHeight="1">
      <c r="A1094" s="114"/>
      <c r="B1094" s="114"/>
      <c r="C1094" s="193"/>
      <c r="D1094" s="193"/>
      <c r="E1094" s="193"/>
      <c r="F1094" s="193"/>
      <c r="G1094" s="193"/>
      <c r="H1094" s="193"/>
      <c r="I1094" s="193"/>
      <c r="J1094" s="193"/>
      <c r="K1094" s="193"/>
      <c r="L1094" s="193"/>
      <c r="M1094" s="193"/>
      <c r="N1094" s="193"/>
      <c r="O1094" s="193"/>
      <c r="P1094" s="193"/>
      <c r="Q1094" s="193"/>
      <c r="R1094" s="193"/>
      <c r="S1094" s="193"/>
      <c r="T1094"/>
    </row>
    <row r="1095" spans="1:20" s="177" customFormat="1" ht="20.100000000000001" customHeight="1">
      <c r="A1095" s="114"/>
      <c r="B1095" s="114"/>
      <c r="C1095" s="193"/>
      <c r="D1095" s="193"/>
      <c r="E1095" s="193"/>
      <c r="F1095" s="193"/>
      <c r="G1095" s="193"/>
      <c r="H1095" s="193"/>
      <c r="I1095" s="193"/>
      <c r="J1095" s="193"/>
      <c r="K1095" s="193"/>
      <c r="L1095" s="193"/>
      <c r="M1095" s="193"/>
      <c r="N1095" s="193"/>
      <c r="O1095" s="193"/>
      <c r="P1095" s="193"/>
      <c r="Q1095" s="193"/>
      <c r="R1095" s="193"/>
      <c r="S1095" s="193"/>
      <c r="T1095"/>
    </row>
    <row r="1096" spans="1:20" s="177" customFormat="1" ht="20.100000000000001" customHeight="1">
      <c r="A1096" s="114"/>
      <c r="B1096" s="114"/>
      <c r="C1096" s="193"/>
      <c r="D1096" s="193"/>
      <c r="E1096" s="193"/>
      <c r="F1096" s="193"/>
      <c r="G1096" s="193"/>
      <c r="H1096" s="193"/>
      <c r="I1096" s="193"/>
      <c r="J1096" s="193"/>
      <c r="K1096" s="193"/>
      <c r="L1096" s="193"/>
      <c r="M1096" s="193"/>
      <c r="N1096" s="193"/>
      <c r="O1096" s="193"/>
      <c r="P1096" s="193"/>
      <c r="Q1096" s="193"/>
      <c r="R1096" s="193"/>
      <c r="S1096" s="193"/>
      <c r="T1096"/>
    </row>
    <row r="1097" spans="1:20" s="177" customFormat="1" ht="20.100000000000001" customHeight="1">
      <c r="A1097" s="114"/>
      <c r="B1097" s="114"/>
      <c r="C1097" s="193"/>
      <c r="D1097" s="193"/>
      <c r="E1097" s="193"/>
      <c r="F1097" s="193"/>
      <c r="G1097" s="193"/>
      <c r="H1097" s="193"/>
      <c r="I1097" s="193"/>
      <c r="J1097" s="193"/>
      <c r="K1097" s="193"/>
      <c r="L1097" s="193"/>
      <c r="M1097" s="193"/>
      <c r="N1097" s="193"/>
      <c r="O1097" s="193"/>
      <c r="P1097" s="193"/>
      <c r="Q1097" s="193"/>
      <c r="R1097" s="193"/>
      <c r="S1097" s="193"/>
      <c r="T1097"/>
    </row>
    <row r="1098" spans="1:20" s="177" customFormat="1" ht="20.100000000000001" customHeight="1">
      <c r="A1098" s="114"/>
      <c r="B1098" s="114"/>
      <c r="C1098" s="193"/>
      <c r="D1098" s="193"/>
      <c r="E1098" s="193"/>
      <c r="F1098" s="193"/>
      <c r="G1098" s="193"/>
      <c r="H1098" s="193"/>
      <c r="I1098" s="193"/>
      <c r="J1098" s="193"/>
      <c r="K1098" s="193"/>
      <c r="L1098" s="193"/>
      <c r="M1098" s="193"/>
      <c r="N1098" s="193"/>
      <c r="O1098" s="193"/>
      <c r="P1098" s="193"/>
      <c r="Q1098" s="193"/>
      <c r="R1098" s="193"/>
      <c r="S1098" s="193"/>
      <c r="T1098"/>
    </row>
    <row r="1099" spans="1:20" s="177" customFormat="1" ht="20.100000000000001" customHeight="1">
      <c r="A1099" s="114"/>
      <c r="B1099" s="114"/>
      <c r="C1099" s="193"/>
      <c r="D1099" s="193"/>
      <c r="E1099" s="193"/>
      <c r="F1099" s="193"/>
      <c r="G1099" s="193"/>
      <c r="H1099" s="193"/>
      <c r="I1099" s="193"/>
      <c r="J1099" s="193"/>
      <c r="K1099" s="193"/>
      <c r="L1099" s="193"/>
      <c r="M1099" s="193"/>
      <c r="N1099" s="193"/>
      <c r="O1099" s="193"/>
      <c r="P1099" s="193"/>
      <c r="Q1099" s="193"/>
      <c r="R1099" s="193"/>
      <c r="S1099" s="193"/>
      <c r="T1099"/>
    </row>
    <row r="1100" spans="1:20" s="177" customFormat="1" ht="20.100000000000001" customHeight="1">
      <c r="A1100" s="114"/>
      <c r="B1100" s="114"/>
      <c r="C1100" s="193"/>
      <c r="D1100" s="193"/>
      <c r="E1100" s="193"/>
      <c r="F1100" s="193"/>
      <c r="G1100" s="193"/>
      <c r="H1100" s="193"/>
      <c r="I1100" s="193"/>
      <c r="J1100" s="193"/>
      <c r="K1100" s="193"/>
      <c r="L1100" s="193"/>
      <c r="M1100" s="193"/>
      <c r="N1100" s="193"/>
      <c r="O1100" s="193"/>
      <c r="P1100" s="193"/>
      <c r="Q1100" s="193"/>
      <c r="R1100" s="193"/>
      <c r="S1100" s="193"/>
      <c r="T1100"/>
    </row>
    <row r="1101" spans="1:20" s="177" customFormat="1" ht="20.100000000000001" customHeight="1">
      <c r="A1101" s="114"/>
      <c r="B1101" s="114"/>
      <c r="C1101" s="193"/>
      <c r="D1101" s="193"/>
      <c r="E1101" s="193"/>
      <c r="F1101" s="193"/>
      <c r="G1101" s="193"/>
      <c r="H1101" s="193"/>
      <c r="I1101" s="193"/>
      <c r="J1101" s="193"/>
      <c r="K1101" s="193"/>
      <c r="L1101" s="193"/>
      <c r="M1101" s="193"/>
      <c r="N1101" s="193"/>
      <c r="O1101" s="193"/>
      <c r="P1101" s="193"/>
      <c r="Q1101" s="193"/>
      <c r="R1101" s="193"/>
      <c r="S1101" s="193"/>
      <c r="T1101"/>
    </row>
    <row r="1102" spans="1:20" s="177" customFormat="1" ht="20.100000000000001" customHeight="1">
      <c r="A1102" s="114"/>
      <c r="B1102" s="114"/>
      <c r="C1102" s="193"/>
      <c r="D1102" s="193"/>
      <c r="E1102" s="193"/>
      <c r="F1102" s="193"/>
      <c r="G1102" s="193"/>
      <c r="H1102" s="193"/>
      <c r="I1102" s="193"/>
      <c r="J1102" s="193"/>
      <c r="K1102" s="193"/>
      <c r="L1102" s="193"/>
      <c r="M1102" s="193"/>
      <c r="N1102" s="193"/>
      <c r="O1102" s="193"/>
      <c r="P1102" s="193"/>
      <c r="Q1102" s="193"/>
      <c r="R1102" s="193"/>
      <c r="S1102" s="193"/>
      <c r="T1102"/>
    </row>
    <row r="1103" spans="1:20" s="177" customFormat="1" ht="20.100000000000001" customHeight="1">
      <c r="A1103" s="114"/>
      <c r="B1103" s="114"/>
      <c r="C1103" s="193"/>
      <c r="D1103" s="193"/>
      <c r="E1103" s="193"/>
      <c r="F1103" s="193"/>
      <c r="G1103" s="193"/>
      <c r="H1103" s="193"/>
      <c r="I1103" s="193"/>
      <c r="J1103" s="193"/>
      <c r="K1103" s="193"/>
      <c r="L1103" s="193"/>
      <c r="M1103" s="193"/>
      <c r="N1103" s="193"/>
      <c r="O1103" s="193"/>
      <c r="P1103" s="193"/>
      <c r="Q1103" s="193"/>
      <c r="R1103" s="193"/>
      <c r="S1103" s="193"/>
      <c r="T1103"/>
    </row>
    <row r="1104" spans="1:20" s="177" customFormat="1" ht="20.100000000000001" customHeight="1">
      <c r="A1104" s="114"/>
      <c r="B1104" s="114"/>
      <c r="C1104" s="193"/>
      <c r="D1104" s="193"/>
      <c r="E1104" s="193"/>
      <c r="F1104" s="193"/>
      <c r="G1104" s="193"/>
      <c r="H1104" s="193"/>
      <c r="I1104" s="193"/>
      <c r="J1104" s="193"/>
      <c r="K1104" s="193"/>
      <c r="L1104" s="193"/>
      <c r="M1104" s="193"/>
      <c r="N1104" s="193"/>
      <c r="O1104" s="193"/>
      <c r="P1104" s="193"/>
      <c r="Q1104" s="193"/>
      <c r="R1104" s="193"/>
      <c r="S1104" s="193"/>
      <c r="T1104"/>
    </row>
    <row r="1105" spans="1:20" s="177" customFormat="1" ht="20.100000000000001" customHeight="1">
      <c r="A1105" s="114"/>
      <c r="B1105" s="114"/>
      <c r="C1105" s="193"/>
      <c r="D1105" s="193"/>
      <c r="E1105" s="193"/>
      <c r="F1105" s="193"/>
      <c r="G1105" s="193"/>
      <c r="H1105" s="193"/>
      <c r="I1105" s="193"/>
      <c r="J1105" s="193"/>
      <c r="K1105" s="193"/>
      <c r="L1105" s="193"/>
      <c r="M1105" s="193"/>
      <c r="N1105" s="193"/>
      <c r="O1105" s="193"/>
      <c r="P1105" s="193"/>
      <c r="Q1105" s="193"/>
      <c r="R1105" s="193"/>
      <c r="S1105" s="193"/>
      <c r="T1105"/>
    </row>
    <row r="1106" spans="1:20" s="177" customFormat="1" ht="20.100000000000001" customHeight="1">
      <c r="A1106" s="114"/>
      <c r="B1106" s="114"/>
      <c r="C1106" s="193"/>
      <c r="D1106" s="193"/>
      <c r="E1106" s="193"/>
      <c r="F1106" s="193"/>
      <c r="G1106" s="193"/>
      <c r="H1106" s="193"/>
      <c r="I1106" s="193"/>
      <c r="J1106" s="193"/>
      <c r="K1106" s="193"/>
      <c r="L1106" s="193"/>
      <c r="M1106" s="193"/>
      <c r="N1106" s="193"/>
      <c r="O1106" s="193"/>
      <c r="P1106" s="193"/>
      <c r="Q1106" s="193"/>
      <c r="R1106" s="193"/>
      <c r="S1106" s="193"/>
      <c r="T1106"/>
    </row>
    <row r="1107" spans="1:20" s="177" customFormat="1" ht="20.100000000000001" customHeight="1">
      <c r="A1107" s="114"/>
      <c r="B1107" s="114"/>
      <c r="C1107" s="193"/>
      <c r="D1107" s="193"/>
      <c r="E1107" s="193"/>
      <c r="F1107" s="193"/>
      <c r="G1107" s="193"/>
      <c r="H1107" s="193"/>
      <c r="I1107" s="193"/>
      <c r="J1107" s="193"/>
      <c r="K1107" s="193"/>
      <c r="L1107" s="193"/>
      <c r="M1107" s="193"/>
      <c r="N1107" s="193"/>
      <c r="O1107" s="193"/>
      <c r="P1107" s="193"/>
      <c r="Q1107" s="193"/>
      <c r="R1107" s="193"/>
      <c r="S1107" s="193"/>
      <c r="T1107"/>
    </row>
    <row r="1108" spans="1:20" s="177" customFormat="1" ht="20.100000000000001" customHeight="1">
      <c r="A1108" s="114"/>
      <c r="B1108" s="114"/>
      <c r="C1108" s="193"/>
      <c r="D1108" s="193"/>
      <c r="E1108" s="193"/>
      <c r="F1108" s="193"/>
      <c r="G1108" s="193"/>
      <c r="H1108" s="193"/>
      <c r="I1108" s="193"/>
      <c r="J1108" s="193"/>
      <c r="K1108" s="193"/>
      <c r="L1108" s="193"/>
      <c r="M1108" s="193"/>
      <c r="N1108" s="193"/>
      <c r="O1108" s="193"/>
      <c r="P1108" s="193"/>
      <c r="Q1108" s="193"/>
      <c r="R1108" s="193"/>
      <c r="S1108" s="193"/>
      <c r="T1108"/>
    </row>
    <row r="1109" spans="1:20" s="177" customFormat="1" ht="20.100000000000001" customHeight="1">
      <c r="A1109" s="114"/>
      <c r="B1109" s="114"/>
      <c r="C1109" s="193"/>
      <c r="D1109" s="193"/>
      <c r="E1109" s="193"/>
      <c r="F1109" s="193"/>
      <c r="G1109" s="193"/>
      <c r="H1109" s="193"/>
      <c r="I1109" s="193"/>
      <c r="J1109" s="193"/>
      <c r="K1109" s="193"/>
      <c r="L1109" s="193"/>
      <c r="M1109" s="193"/>
      <c r="N1109" s="193"/>
      <c r="O1109" s="193"/>
      <c r="P1109" s="193"/>
      <c r="Q1109" s="193"/>
      <c r="R1109" s="193"/>
      <c r="S1109" s="193"/>
      <c r="T1109"/>
    </row>
    <row r="1110" spans="1:20" s="177" customFormat="1" ht="20.100000000000001" customHeight="1">
      <c r="A1110" s="114"/>
      <c r="B1110" s="114"/>
      <c r="C1110" s="193"/>
      <c r="D1110" s="193"/>
      <c r="E1110" s="193"/>
      <c r="F1110" s="193"/>
      <c r="G1110" s="193"/>
      <c r="H1110" s="193"/>
      <c r="I1110" s="193"/>
      <c r="J1110" s="193"/>
      <c r="K1110" s="193"/>
      <c r="L1110" s="193"/>
      <c r="M1110" s="193"/>
      <c r="N1110" s="193"/>
      <c r="O1110" s="193"/>
      <c r="P1110" s="193"/>
      <c r="Q1110" s="193"/>
      <c r="R1110" s="193"/>
      <c r="S1110" s="193"/>
      <c r="T1110"/>
    </row>
    <row r="1111" spans="1:20" s="177" customFormat="1" ht="20.100000000000001" customHeight="1">
      <c r="A1111" s="114"/>
      <c r="B1111" s="114"/>
      <c r="C1111" s="193"/>
      <c r="D1111" s="193"/>
      <c r="E1111" s="193"/>
      <c r="F1111" s="193"/>
      <c r="G1111" s="193"/>
      <c r="H1111" s="193"/>
      <c r="I1111" s="193"/>
      <c r="J1111" s="193"/>
      <c r="K1111" s="193"/>
      <c r="L1111" s="193"/>
      <c r="M1111" s="193"/>
      <c r="N1111" s="193"/>
      <c r="O1111" s="193"/>
      <c r="P1111" s="193"/>
      <c r="Q1111" s="193"/>
      <c r="R1111" s="193"/>
      <c r="S1111" s="193"/>
      <c r="T1111"/>
    </row>
    <row r="1112" spans="1:20" s="177" customFormat="1" ht="20.100000000000001" customHeight="1">
      <c r="A1112" s="114"/>
      <c r="B1112" s="114"/>
      <c r="C1112" s="193"/>
      <c r="D1112" s="193"/>
      <c r="E1112" s="193"/>
      <c r="F1112" s="193"/>
      <c r="G1112" s="193"/>
      <c r="H1112" s="193"/>
      <c r="I1112" s="193"/>
      <c r="J1112" s="193"/>
      <c r="K1112" s="193"/>
      <c r="L1112" s="193"/>
      <c r="M1112" s="193"/>
      <c r="N1112" s="193"/>
      <c r="O1112" s="193"/>
      <c r="P1112" s="193"/>
      <c r="Q1112" s="193"/>
      <c r="R1112" s="193"/>
      <c r="S1112" s="193"/>
      <c r="T1112"/>
    </row>
    <row r="1113" spans="1:20" s="177" customFormat="1" ht="20.100000000000001" customHeight="1">
      <c r="A1113" s="114"/>
      <c r="B1113" s="114"/>
      <c r="C1113" s="193"/>
      <c r="D1113" s="193"/>
      <c r="E1113" s="193"/>
      <c r="F1113" s="193"/>
      <c r="G1113" s="193"/>
      <c r="H1113" s="193"/>
      <c r="I1113" s="193"/>
      <c r="J1113" s="193"/>
      <c r="K1113" s="193"/>
      <c r="L1113" s="193"/>
      <c r="M1113" s="193"/>
      <c r="N1113" s="193"/>
      <c r="O1113" s="193"/>
      <c r="P1113" s="193"/>
      <c r="Q1113" s="193"/>
      <c r="R1113" s="193"/>
      <c r="S1113" s="193"/>
      <c r="T1113"/>
    </row>
    <row r="1114" spans="1:20" s="177" customFormat="1" ht="20.100000000000001" customHeight="1">
      <c r="A1114" s="114"/>
      <c r="B1114" s="114"/>
      <c r="C1114" s="193"/>
      <c r="D1114" s="193"/>
      <c r="E1114" s="193"/>
      <c r="F1114" s="193"/>
      <c r="G1114" s="193"/>
      <c r="H1114" s="193"/>
      <c r="I1114" s="193"/>
      <c r="J1114" s="193"/>
      <c r="K1114" s="193"/>
      <c r="L1114" s="193"/>
      <c r="M1114" s="193"/>
      <c r="N1114" s="193"/>
      <c r="O1114" s="193"/>
      <c r="P1114" s="193"/>
      <c r="Q1114" s="193"/>
      <c r="R1114" s="193"/>
      <c r="S1114" s="193"/>
      <c r="T1114"/>
    </row>
    <row r="1115" spans="1:20" s="177" customFormat="1" ht="20.100000000000001" customHeight="1">
      <c r="A1115" s="114"/>
      <c r="B1115" s="114"/>
      <c r="C1115" s="193"/>
      <c r="D1115" s="193"/>
      <c r="E1115" s="193"/>
      <c r="F1115" s="193"/>
      <c r="G1115" s="193"/>
      <c r="H1115" s="193"/>
      <c r="I1115" s="193"/>
      <c r="J1115" s="193"/>
      <c r="K1115" s="193"/>
      <c r="L1115" s="193"/>
      <c r="M1115" s="193"/>
      <c r="N1115" s="193"/>
      <c r="O1115" s="193"/>
      <c r="P1115" s="193"/>
      <c r="Q1115" s="193"/>
      <c r="R1115" s="193"/>
      <c r="S1115" s="193"/>
      <c r="T1115"/>
    </row>
    <row r="1116" spans="1:20" s="177" customFormat="1" ht="20.100000000000001" customHeight="1">
      <c r="A1116" s="114"/>
      <c r="B1116" s="114"/>
      <c r="C1116" s="193"/>
      <c r="D1116" s="193"/>
      <c r="E1116" s="193"/>
      <c r="F1116" s="193"/>
      <c r="G1116" s="193"/>
      <c r="H1116" s="193"/>
      <c r="I1116" s="193"/>
      <c r="J1116" s="193"/>
      <c r="K1116" s="193"/>
      <c r="L1116" s="193"/>
      <c r="M1116" s="193"/>
      <c r="N1116" s="193"/>
      <c r="O1116" s="193"/>
      <c r="P1116" s="193"/>
      <c r="Q1116" s="193"/>
      <c r="R1116" s="193"/>
      <c r="S1116" s="193"/>
      <c r="T1116"/>
    </row>
    <row r="1117" spans="1:20" s="177" customFormat="1" ht="20.100000000000001" customHeight="1">
      <c r="A1117" s="114"/>
      <c r="B1117" s="114"/>
      <c r="C1117" s="193"/>
      <c r="D1117" s="193"/>
      <c r="E1117" s="193"/>
      <c r="F1117" s="193"/>
      <c r="G1117" s="193"/>
      <c r="H1117" s="193"/>
      <c r="I1117" s="193"/>
      <c r="J1117" s="193"/>
      <c r="K1117" s="193"/>
      <c r="L1117" s="193"/>
      <c r="M1117" s="193"/>
      <c r="N1117" s="193"/>
      <c r="O1117" s="193"/>
      <c r="P1117" s="193"/>
      <c r="Q1117" s="193"/>
      <c r="R1117" s="193"/>
      <c r="S1117" s="193"/>
      <c r="T1117"/>
    </row>
    <row r="1118" spans="1:20" s="177" customFormat="1" ht="20.100000000000001" customHeight="1">
      <c r="A1118" s="114"/>
      <c r="B1118" s="114"/>
      <c r="C1118" s="193"/>
      <c r="D1118" s="193"/>
      <c r="E1118" s="193"/>
      <c r="F1118" s="193"/>
      <c r="G1118" s="193"/>
      <c r="H1118" s="193"/>
      <c r="I1118" s="193"/>
      <c r="J1118" s="193"/>
      <c r="K1118" s="193"/>
      <c r="L1118" s="193"/>
      <c r="M1118" s="193"/>
      <c r="N1118" s="193"/>
      <c r="O1118" s="193"/>
      <c r="P1118" s="193"/>
      <c r="Q1118" s="193"/>
      <c r="R1118" s="193"/>
      <c r="S1118" s="193"/>
      <c r="T1118"/>
    </row>
    <row r="1119" spans="1:20" s="177" customFormat="1" ht="20.100000000000001" customHeight="1">
      <c r="A1119" s="114"/>
      <c r="B1119" s="114"/>
      <c r="C1119" s="193"/>
      <c r="D1119" s="193"/>
      <c r="E1119" s="193"/>
      <c r="F1119" s="193"/>
      <c r="G1119" s="193"/>
      <c r="H1119" s="193"/>
      <c r="I1119" s="193"/>
      <c r="J1119" s="193"/>
      <c r="K1119" s="193"/>
      <c r="L1119" s="193"/>
      <c r="M1119" s="193"/>
      <c r="N1119" s="193"/>
      <c r="O1119" s="193"/>
      <c r="P1119" s="193"/>
      <c r="Q1119" s="193"/>
      <c r="R1119" s="193"/>
      <c r="S1119" s="193"/>
      <c r="T1119"/>
    </row>
    <row r="1120" spans="1:20" s="177" customFormat="1" ht="20.100000000000001" customHeight="1">
      <c r="A1120" s="114"/>
      <c r="B1120" s="114"/>
      <c r="C1120" s="193"/>
      <c r="D1120" s="193"/>
      <c r="E1120" s="193"/>
      <c r="F1120" s="193"/>
      <c r="G1120" s="193"/>
      <c r="H1120" s="193"/>
      <c r="I1120" s="193"/>
      <c r="J1120" s="193"/>
      <c r="K1120" s="193"/>
      <c r="L1120" s="193"/>
      <c r="M1120" s="193"/>
      <c r="N1120" s="193"/>
      <c r="O1120" s="193"/>
      <c r="P1120" s="193"/>
      <c r="Q1120" s="193"/>
      <c r="R1120" s="193"/>
      <c r="S1120" s="193"/>
      <c r="T1120"/>
    </row>
    <row r="1121" spans="1:20" s="177" customFormat="1" ht="20.100000000000001" customHeight="1">
      <c r="A1121" s="114"/>
      <c r="B1121" s="114"/>
      <c r="C1121" s="193"/>
      <c r="D1121" s="193"/>
      <c r="E1121" s="193"/>
      <c r="F1121" s="193"/>
      <c r="G1121" s="193"/>
      <c r="H1121" s="193"/>
      <c r="I1121" s="193"/>
      <c r="J1121" s="193"/>
      <c r="K1121" s="193"/>
      <c r="L1121" s="193"/>
      <c r="M1121" s="193"/>
      <c r="N1121" s="193"/>
      <c r="O1121" s="193"/>
      <c r="P1121" s="193"/>
      <c r="Q1121" s="193"/>
      <c r="R1121" s="193"/>
      <c r="S1121" s="193"/>
      <c r="T1121"/>
    </row>
    <row r="1122" spans="1:20" s="177" customFormat="1" ht="20.100000000000001" customHeight="1">
      <c r="A1122" s="114"/>
      <c r="B1122" s="114"/>
      <c r="C1122" s="193"/>
      <c r="D1122" s="193"/>
      <c r="E1122" s="193"/>
      <c r="F1122" s="193"/>
      <c r="G1122" s="193"/>
      <c r="H1122" s="193"/>
      <c r="I1122" s="193"/>
      <c r="J1122" s="193"/>
      <c r="K1122" s="193"/>
      <c r="L1122" s="193"/>
      <c r="M1122" s="193"/>
      <c r="N1122" s="193"/>
      <c r="O1122" s="193"/>
      <c r="P1122" s="193"/>
      <c r="Q1122" s="193"/>
      <c r="R1122" s="193"/>
      <c r="S1122" s="193"/>
      <c r="T1122"/>
    </row>
    <row r="1123" spans="1:20" s="177" customFormat="1" ht="20.100000000000001" customHeight="1">
      <c r="A1123" s="114"/>
      <c r="B1123" s="114"/>
      <c r="C1123" s="193"/>
      <c r="D1123" s="193"/>
      <c r="E1123" s="193"/>
      <c r="F1123" s="193"/>
      <c r="G1123" s="193"/>
      <c r="H1123" s="193"/>
      <c r="I1123" s="193"/>
      <c r="J1123" s="193"/>
      <c r="K1123" s="193"/>
      <c r="L1123" s="193"/>
      <c r="M1123" s="193"/>
      <c r="N1123" s="193"/>
      <c r="O1123" s="193"/>
      <c r="P1123" s="193"/>
      <c r="Q1123" s="193"/>
      <c r="R1123" s="193"/>
      <c r="S1123" s="193"/>
      <c r="T1123"/>
    </row>
    <row r="1124" spans="1:20" s="177" customFormat="1" ht="20.100000000000001" customHeight="1">
      <c r="A1124" s="114"/>
      <c r="B1124" s="114"/>
      <c r="C1124" s="193"/>
      <c r="D1124" s="193"/>
      <c r="E1124" s="193"/>
      <c r="F1124" s="193"/>
      <c r="G1124" s="193"/>
      <c r="H1124" s="193"/>
      <c r="I1124" s="193"/>
      <c r="J1124" s="193"/>
      <c r="K1124" s="193"/>
      <c r="L1124" s="193"/>
      <c r="M1124" s="193"/>
      <c r="N1124" s="193"/>
      <c r="O1124" s="193"/>
      <c r="P1124" s="193"/>
      <c r="Q1124" s="193"/>
      <c r="R1124" s="193"/>
      <c r="S1124" s="193"/>
      <c r="T1124"/>
    </row>
    <row r="1125" spans="1:20" s="177" customFormat="1" ht="20.100000000000001" customHeight="1">
      <c r="A1125" s="114"/>
      <c r="B1125" s="114"/>
      <c r="C1125" s="193"/>
      <c r="D1125" s="193"/>
      <c r="E1125" s="193"/>
      <c r="F1125" s="193"/>
      <c r="G1125" s="193"/>
      <c r="H1125" s="193"/>
      <c r="I1125" s="193"/>
      <c r="J1125" s="193"/>
      <c r="K1125" s="193"/>
      <c r="L1125" s="193"/>
      <c r="M1125" s="193"/>
      <c r="N1125" s="193"/>
      <c r="O1125" s="193"/>
      <c r="P1125" s="193"/>
      <c r="Q1125" s="193"/>
      <c r="R1125" s="193"/>
      <c r="S1125" s="193"/>
      <c r="T1125"/>
    </row>
    <row r="1126" spans="1:20" s="177" customFormat="1" ht="20.100000000000001" customHeight="1">
      <c r="A1126" s="114"/>
      <c r="B1126" s="114"/>
      <c r="C1126" s="193"/>
      <c r="D1126" s="193"/>
      <c r="E1126" s="193"/>
      <c r="F1126" s="193"/>
      <c r="G1126" s="193"/>
      <c r="H1126" s="193"/>
      <c r="I1126" s="193"/>
      <c r="J1126" s="193"/>
      <c r="K1126" s="193"/>
      <c r="L1126" s="193"/>
      <c r="M1126" s="193"/>
      <c r="N1126" s="193"/>
      <c r="O1126" s="193"/>
      <c r="P1126" s="193"/>
      <c r="Q1126" s="193"/>
      <c r="R1126" s="193"/>
      <c r="S1126" s="193"/>
      <c r="T1126"/>
    </row>
    <row r="1127" spans="1:20" s="177" customFormat="1" ht="20.100000000000001" customHeight="1">
      <c r="A1127" s="114"/>
      <c r="B1127" s="114"/>
      <c r="C1127" s="193"/>
      <c r="D1127" s="193"/>
      <c r="E1127" s="193"/>
      <c r="F1127" s="193"/>
      <c r="G1127" s="193"/>
      <c r="H1127" s="193"/>
      <c r="I1127" s="193"/>
      <c r="J1127" s="193"/>
      <c r="K1127" s="193"/>
      <c r="L1127" s="193"/>
      <c r="M1127" s="193"/>
      <c r="N1127" s="193"/>
      <c r="O1127" s="193"/>
      <c r="P1127" s="193"/>
      <c r="Q1127" s="193"/>
      <c r="R1127" s="193"/>
      <c r="S1127" s="193"/>
      <c r="T1127"/>
    </row>
    <row r="1128" spans="1:20" s="177" customFormat="1" ht="20.100000000000001" customHeight="1">
      <c r="A1128" s="114"/>
      <c r="B1128" s="114"/>
      <c r="C1128" s="193"/>
      <c r="D1128" s="193"/>
      <c r="E1128" s="193"/>
      <c r="F1128" s="193"/>
      <c r="G1128" s="193"/>
      <c r="H1128" s="193"/>
      <c r="I1128" s="193"/>
      <c r="J1128" s="193"/>
      <c r="K1128" s="193"/>
      <c r="L1128" s="193"/>
      <c r="M1128" s="193"/>
      <c r="N1128" s="193"/>
      <c r="O1128" s="193"/>
      <c r="P1128" s="193"/>
      <c r="Q1128" s="193"/>
      <c r="R1128" s="193"/>
      <c r="S1128" s="193"/>
      <c r="T1128"/>
    </row>
    <row r="1129" spans="1:20" s="177" customFormat="1" ht="20.100000000000001" customHeight="1">
      <c r="A1129" s="114"/>
      <c r="B1129" s="114"/>
      <c r="C1129" s="193"/>
      <c r="D1129" s="193"/>
      <c r="E1129" s="193"/>
      <c r="F1129" s="193"/>
      <c r="G1129" s="193"/>
      <c r="H1129" s="193"/>
      <c r="I1129" s="193"/>
      <c r="J1129" s="193"/>
      <c r="K1129" s="193"/>
      <c r="L1129" s="193"/>
      <c r="M1129" s="193"/>
      <c r="N1129" s="193"/>
      <c r="O1129" s="193"/>
      <c r="P1129" s="193"/>
      <c r="Q1129" s="193"/>
      <c r="R1129" s="193"/>
      <c r="S1129" s="193"/>
      <c r="T1129"/>
    </row>
    <row r="1130" spans="1:20" s="177" customFormat="1" ht="20.100000000000001" customHeight="1">
      <c r="A1130" s="114"/>
      <c r="B1130" s="114"/>
      <c r="C1130" s="193"/>
      <c r="D1130" s="193"/>
      <c r="E1130" s="193"/>
      <c r="F1130" s="193"/>
      <c r="G1130" s="193"/>
      <c r="H1130" s="193"/>
      <c r="I1130" s="193"/>
      <c r="J1130" s="193"/>
      <c r="K1130" s="193"/>
      <c r="L1130" s="193"/>
      <c r="M1130" s="193"/>
      <c r="N1130" s="193"/>
      <c r="O1130" s="193"/>
      <c r="P1130" s="193"/>
      <c r="Q1130" s="193"/>
      <c r="R1130" s="193"/>
      <c r="S1130" s="193"/>
      <c r="T1130"/>
    </row>
    <row r="1131" spans="1:20" s="177" customFormat="1" ht="20.100000000000001" customHeight="1">
      <c r="A1131" s="114"/>
      <c r="B1131" s="114"/>
      <c r="C1131" s="193"/>
      <c r="D1131" s="193"/>
      <c r="E1131" s="193"/>
      <c r="F1131" s="193"/>
      <c r="G1131" s="193"/>
      <c r="H1131" s="193"/>
      <c r="I1131" s="193"/>
      <c r="J1131" s="193"/>
      <c r="K1131" s="193"/>
      <c r="L1131" s="193"/>
      <c r="M1131" s="193"/>
      <c r="N1131" s="193"/>
      <c r="O1131" s="193"/>
      <c r="P1131" s="193"/>
      <c r="Q1131" s="193"/>
      <c r="R1131" s="193"/>
      <c r="S1131" s="193"/>
      <c r="T1131"/>
    </row>
    <row r="1132" spans="1:20" s="177" customFormat="1" ht="20.100000000000001" customHeight="1">
      <c r="A1132" s="114"/>
      <c r="B1132" s="114"/>
      <c r="C1132" s="193"/>
      <c r="D1132" s="193"/>
      <c r="E1132" s="193"/>
      <c r="F1132" s="193"/>
      <c r="G1132" s="193"/>
      <c r="H1132" s="193"/>
      <c r="I1132" s="193"/>
      <c r="J1132" s="193"/>
      <c r="K1132" s="193"/>
      <c r="L1132" s="193"/>
      <c r="M1132" s="193"/>
      <c r="N1132" s="193"/>
      <c r="O1132" s="193"/>
      <c r="P1132" s="193"/>
      <c r="Q1132" s="193"/>
      <c r="R1132" s="193"/>
      <c r="S1132" s="193"/>
      <c r="T1132"/>
    </row>
    <row r="1133" spans="1:20" s="177" customFormat="1" ht="20.100000000000001" customHeight="1">
      <c r="A1133" s="114"/>
      <c r="B1133" s="114"/>
      <c r="C1133" s="193"/>
      <c r="D1133" s="193"/>
      <c r="E1133" s="193"/>
      <c r="F1133" s="193"/>
      <c r="G1133" s="193"/>
      <c r="H1133" s="193"/>
      <c r="I1133" s="193"/>
      <c r="J1133" s="193"/>
      <c r="K1133" s="193"/>
      <c r="L1133" s="193"/>
      <c r="M1133" s="193"/>
      <c r="N1133" s="193"/>
      <c r="O1133" s="193"/>
      <c r="P1133" s="193"/>
      <c r="Q1133" s="193"/>
      <c r="R1133" s="193"/>
      <c r="S1133" s="193"/>
      <c r="T1133"/>
    </row>
    <row r="1134" spans="1:20" s="177" customFormat="1" ht="20.100000000000001" customHeight="1">
      <c r="A1134" s="114"/>
      <c r="B1134" s="114"/>
      <c r="C1134" s="193"/>
      <c r="D1134" s="193"/>
      <c r="E1134" s="193"/>
      <c r="F1134" s="193"/>
      <c r="G1134" s="193"/>
      <c r="H1134" s="193"/>
      <c r="I1134" s="193"/>
      <c r="J1134" s="193"/>
      <c r="K1134" s="193"/>
      <c r="L1134" s="193"/>
      <c r="M1134" s="193"/>
      <c r="N1134" s="193"/>
      <c r="O1134" s="193"/>
      <c r="P1134" s="193"/>
      <c r="Q1134" s="193"/>
      <c r="R1134" s="193"/>
      <c r="S1134" s="193"/>
      <c r="T1134"/>
    </row>
    <row r="1135" spans="1:20" s="177" customFormat="1" ht="20.100000000000001" customHeight="1">
      <c r="A1135" s="114"/>
      <c r="B1135" s="114"/>
      <c r="C1135" s="193"/>
      <c r="D1135" s="193"/>
      <c r="E1135" s="193"/>
      <c r="F1135" s="193"/>
      <c r="G1135" s="193"/>
      <c r="H1135" s="193"/>
      <c r="I1135" s="193"/>
      <c r="J1135" s="193"/>
      <c r="K1135" s="193"/>
      <c r="L1135" s="193"/>
      <c r="M1135" s="193"/>
      <c r="N1135" s="193"/>
      <c r="O1135" s="193"/>
      <c r="P1135" s="193"/>
      <c r="Q1135" s="193"/>
      <c r="R1135" s="193"/>
      <c r="S1135" s="193"/>
      <c r="T1135"/>
    </row>
    <row r="1136" spans="1:20" s="177" customFormat="1" ht="20.100000000000001" customHeight="1">
      <c r="A1136" s="114"/>
      <c r="B1136" s="114"/>
      <c r="C1136" s="193"/>
      <c r="D1136" s="193"/>
      <c r="E1136" s="193"/>
      <c r="F1136" s="193"/>
      <c r="G1136" s="193"/>
      <c r="H1136" s="193"/>
      <c r="I1136" s="193"/>
      <c r="J1136" s="193"/>
      <c r="K1136" s="193"/>
      <c r="L1136" s="193"/>
      <c r="M1136" s="193"/>
      <c r="N1136" s="193"/>
      <c r="O1136" s="193"/>
      <c r="P1136" s="193"/>
      <c r="Q1136" s="193"/>
      <c r="R1136" s="193"/>
      <c r="S1136" s="193"/>
      <c r="T1136"/>
    </row>
    <row r="1137" spans="1:20" s="177" customFormat="1" ht="20.100000000000001" customHeight="1">
      <c r="A1137" s="114"/>
      <c r="B1137" s="114"/>
      <c r="C1137" s="193"/>
      <c r="D1137" s="193"/>
      <c r="E1137" s="193"/>
      <c r="F1137" s="193"/>
      <c r="G1137" s="193"/>
      <c r="H1137" s="193"/>
      <c r="I1137" s="193"/>
      <c r="J1137" s="193"/>
      <c r="K1137" s="193"/>
      <c r="L1137" s="193"/>
      <c r="M1137" s="193"/>
      <c r="N1137" s="193"/>
      <c r="O1137" s="193"/>
      <c r="P1137" s="193"/>
      <c r="Q1137" s="193"/>
      <c r="R1137" s="193"/>
      <c r="S1137" s="193"/>
      <c r="T1137"/>
    </row>
    <row r="1138" spans="1:20" s="177" customFormat="1" ht="20.100000000000001" customHeight="1">
      <c r="A1138" s="114"/>
      <c r="B1138" s="114"/>
      <c r="C1138" s="193"/>
      <c r="D1138" s="193"/>
      <c r="E1138" s="193"/>
      <c r="F1138" s="193"/>
      <c r="G1138" s="193"/>
      <c r="H1138" s="193"/>
      <c r="I1138" s="193"/>
      <c r="J1138" s="193"/>
      <c r="K1138" s="193"/>
      <c r="L1138" s="193"/>
      <c r="M1138" s="193"/>
      <c r="N1138" s="193"/>
      <c r="O1138" s="193"/>
      <c r="P1138" s="193"/>
      <c r="Q1138" s="193"/>
      <c r="R1138" s="193"/>
      <c r="S1138" s="193"/>
      <c r="T1138"/>
    </row>
    <row r="1139" spans="1:20" s="177" customFormat="1" ht="20.100000000000001" customHeight="1">
      <c r="A1139" s="114"/>
      <c r="B1139" s="114"/>
      <c r="C1139" s="193"/>
      <c r="D1139" s="193"/>
      <c r="E1139" s="193"/>
      <c r="F1139" s="193"/>
      <c r="G1139" s="193"/>
      <c r="H1139" s="193"/>
      <c r="I1139" s="193"/>
      <c r="J1139" s="193"/>
      <c r="K1139" s="193"/>
      <c r="L1139" s="193"/>
      <c r="M1139" s="193"/>
      <c r="N1139" s="193"/>
      <c r="O1139" s="193"/>
      <c r="P1139" s="193"/>
      <c r="Q1139" s="193"/>
      <c r="R1139" s="193"/>
      <c r="S1139" s="193"/>
      <c r="T1139"/>
    </row>
    <row r="1140" spans="1:20" s="177" customFormat="1" ht="20.100000000000001" customHeight="1">
      <c r="A1140" s="114"/>
      <c r="B1140" s="114"/>
      <c r="C1140" s="193"/>
      <c r="D1140" s="193"/>
      <c r="E1140" s="193"/>
      <c r="F1140" s="193"/>
      <c r="G1140" s="193"/>
      <c r="H1140" s="193"/>
      <c r="I1140" s="193"/>
      <c r="J1140" s="193"/>
      <c r="K1140" s="193"/>
      <c r="L1140" s="193"/>
      <c r="M1140" s="193"/>
      <c r="N1140" s="193"/>
      <c r="O1140" s="193"/>
      <c r="P1140" s="193"/>
      <c r="Q1140" s="193"/>
      <c r="R1140" s="193"/>
      <c r="S1140" s="193"/>
      <c r="T1140"/>
    </row>
    <row r="1141" spans="1:20" s="177" customFormat="1" ht="20.100000000000001" customHeight="1">
      <c r="A1141" s="114"/>
      <c r="B1141" s="114"/>
      <c r="C1141" s="193"/>
      <c r="D1141" s="193"/>
      <c r="E1141" s="193"/>
      <c r="F1141" s="193"/>
      <c r="G1141" s="193"/>
      <c r="H1141" s="193"/>
      <c r="I1141" s="193"/>
      <c r="J1141" s="193"/>
      <c r="K1141" s="193"/>
      <c r="L1141" s="193"/>
      <c r="M1141" s="193"/>
      <c r="N1141" s="193"/>
      <c r="O1141" s="193"/>
      <c r="P1141" s="193"/>
      <c r="Q1141" s="193"/>
      <c r="R1141" s="193"/>
      <c r="S1141" s="193"/>
      <c r="T1141"/>
    </row>
    <row r="1142" spans="1:20" s="177" customFormat="1" ht="20.100000000000001" customHeight="1">
      <c r="A1142" s="114"/>
      <c r="B1142" s="114"/>
      <c r="C1142" s="193"/>
      <c r="D1142" s="193"/>
      <c r="E1142" s="193"/>
      <c r="F1142" s="193"/>
      <c r="G1142" s="193"/>
      <c r="H1142" s="193"/>
      <c r="I1142" s="193"/>
      <c r="J1142" s="193"/>
      <c r="K1142" s="193"/>
      <c r="L1142" s="193"/>
      <c r="M1142" s="193"/>
      <c r="N1142" s="193"/>
      <c r="O1142" s="193"/>
      <c r="P1142" s="193"/>
      <c r="Q1142" s="193"/>
      <c r="R1142" s="193"/>
      <c r="S1142" s="193"/>
      <c r="T1142"/>
    </row>
    <row r="1143" spans="1:20" s="177" customFormat="1" ht="20.100000000000001" customHeight="1">
      <c r="A1143" s="114"/>
      <c r="B1143" s="114"/>
      <c r="C1143" s="193"/>
      <c r="D1143" s="193"/>
      <c r="E1143" s="193"/>
      <c r="F1143" s="193"/>
      <c r="G1143" s="193"/>
      <c r="H1143" s="193"/>
      <c r="I1143" s="193"/>
      <c r="J1143" s="193"/>
      <c r="K1143" s="193"/>
      <c r="L1143" s="193"/>
      <c r="M1143" s="193"/>
      <c r="N1143" s="193"/>
      <c r="O1143" s="193"/>
      <c r="P1143" s="193"/>
      <c r="Q1143" s="193"/>
      <c r="R1143" s="193"/>
      <c r="S1143" s="193"/>
      <c r="T1143"/>
    </row>
    <row r="1144" spans="1:20" s="177" customFormat="1" ht="20.100000000000001" customHeight="1">
      <c r="A1144" s="114"/>
      <c r="B1144" s="114"/>
      <c r="C1144" s="193"/>
      <c r="D1144" s="193"/>
      <c r="E1144" s="193"/>
      <c r="F1144" s="193"/>
      <c r="G1144" s="193"/>
      <c r="H1144" s="193"/>
      <c r="I1144" s="193"/>
      <c r="J1144" s="193"/>
      <c r="K1144" s="193"/>
      <c r="L1144" s="193"/>
      <c r="M1144" s="193"/>
      <c r="N1144" s="193"/>
      <c r="O1144" s="193"/>
      <c r="P1144" s="193"/>
      <c r="Q1144" s="193"/>
      <c r="R1144" s="193"/>
      <c r="S1144" s="193"/>
      <c r="T1144"/>
    </row>
    <row r="1145" spans="1:20" s="177" customFormat="1" ht="20.100000000000001" customHeight="1">
      <c r="A1145" s="114"/>
      <c r="B1145" s="114"/>
      <c r="C1145" s="193"/>
      <c r="D1145" s="193"/>
      <c r="E1145" s="193"/>
      <c r="F1145" s="193"/>
      <c r="G1145" s="193"/>
      <c r="H1145" s="193"/>
      <c r="I1145" s="193"/>
      <c r="J1145" s="193"/>
      <c r="K1145" s="193"/>
      <c r="L1145" s="193"/>
      <c r="M1145" s="193"/>
      <c r="N1145" s="193"/>
      <c r="O1145" s="193"/>
      <c r="P1145" s="193"/>
      <c r="Q1145" s="193"/>
      <c r="R1145" s="193"/>
      <c r="S1145" s="193"/>
      <c r="T1145"/>
    </row>
    <row r="1146" spans="1:20" s="177" customFormat="1" ht="20.100000000000001" customHeight="1">
      <c r="A1146" s="114"/>
      <c r="B1146" s="114"/>
      <c r="C1146" s="193"/>
      <c r="D1146" s="193"/>
      <c r="E1146" s="193"/>
      <c r="F1146" s="193"/>
      <c r="G1146" s="193"/>
      <c r="H1146" s="193"/>
      <c r="I1146" s="193"/>
      <c r="J1146" s="193"/>
      <c r="K1146" s="193"/>
      <c r="L1146" s="193"/>
      <c r="M1146" s="193"/>
      <c r="N1146" s="193"/>
      <c r="O1146" s="193"/>
      <c r="P1146" s="193"/>
      <c r="Q1146" s="193"/>
      <c r="R1146" s="193"/>
      <c r="S1146" s="193"/>
      <c r="T1146"/>
    </row>
    <row r="1147" spans="1:20" s="177" customFormat="1" ht="20.100000000000001" customHeight="1">
      <c r="A1147" s="114"/>
      <c r="B1147" s="114"/>
      <c r="C1147" s="193"/>
      <c r="D1147" s="193"/>
      <c r="E1147" s="193"/>
      <c r="F1147" s="193"/>
      <c r="G1147" s="193"/>
      <c r="H1147" s="193"/>
      <c r="I1147" s="193"/>
      <c r="J1147" s="193"/>
      <c r="K1147" s="193"/>
      <c r="L1147" s="193"/>
      <c r="M1147" s="193"/>
      <c r="N1147" s="193"/>
      <c r="O1147" s="193"/>
      <c r="P1147" s="193"/>
      <c r="Q1147" s="193"/>
      <c r="R1147" s="193"/>
      <c r="S1147" s="193"/>
      <c r="T1147"/>
    </row>
    <row r="1148" spans="1:20" s="177" customFormat="1" ht="20.100000000000001" customHeight="1">
      <c r="A1148" s="114"/>
      <c r="B1148" s="114"/>
      <c r="C1148" s="193"/>
      <c r="D1148" s="193"/>
      <c r="E1148" s="193"/>
      <c r="F1148" s="193"/>
      <c r="G1148" s="193"/>
      <c r="H1148" s="193"/>
      <c r="I1148" s="193"/>
      <c r="J1148" s="193"/>
      <c r="K1148" s="193"/>
      <c r="L1148" s="193"/>
      <c r="M1148" s="193"/>
      <c r="N1148" s="193"/>
      <c r="O1148" s="193"/>
      <c r="P1148" s="193"/>
      <c r="Q1148" s="193"/>
      <c r="R1148" s="193"/>
      <c r="S1148" s="193"/>
      <c r="T1148"/>
    </row>
    <row r="1149" spans="1:20" s="177" customFormat="1" ht="20.100000000000001" customHeight="1">
      <c r="A1149" s="114"/>
      <c r="B1149" s="114"/>
      <c r="C1149" s="193"/>
      <c r="D1149" s="193"/>
      <c r="E1149" s="193"/>
      <c r="F1149" s="193"/>
      <c r="G1149" s="193"/>
      <c r="H1149" s="193"/>
      <c r="I1149" s="193"/>
      <c r="J1149" s="193"/>
      <c r="K1149" s="193"/>
      <c r="L1149" s="193"/>
      <c r="M1149" s="193"/>
      <c r="N1149" s="193"/>
      <c r="O1149" s="193"/>
      <c r="P1149" s="193"/>
      <c r="Q1149" s="193"/>
      <c r="R1149" s="193"/>
      <c r="S1149" s="193"/>
      <c r="T1149"/>
    </row>
    <row r="1150" spans="1:20" s="177" customFormat="1" ht="20.100000000000001" customHeight="1">
      <c r="A1150" s="114"/>
      <c r="B1150" s="114"/>
      <c r="C1150" s="193"/>
      <c r="D1150" s="193"/>
      <c r="E1150" s="193"/>
      <c r="F1150" s="193"/>
      <c r="G1150" s="193"/>
      <c r="H1150" s="193"/>
      <c r="I1150" s="193"/>
      <c r="J1150" s="193"/>
      <c r="K1150" s="193"/>
      <c r="L1150" s="193"/>
      <c r="M1150" s="193"/>
      <c r="N1150" s="193"/>
      <c r="O1150" s="193"/>
      <c r="P1150" s="193"/>
      <c r="Q1150" s="193"/>
      <c r="R1150" s="193"/>
      <c r="S1150" s="193"/>
      <c r="T1150"/>
    </row>
    <row r="1151" spans="1:20" s="177" customFormat="1" ht="20.100000000000001" customHeight="1">
      <c r="A1151" s="114"/>
      <c r="B1151" s="114"/>
      <c r="C1151" s="193"/>
      <c r="D1151" s="193"/>
      <c r="E1151" s="193"/>
      <c r="F1151" s="193"/>
      <c r="G1151" s="193"/>
      <c r="H1151" s="193"/>
      <c r="I1151" s="193"/>
      <c r="J1151" s="193"/>
      <c r="K1151" s="193"/>
      <c r="L1151" s="193"/>
      <c r="M1151" s="193"/>
      <c r="N1151" s="193"/>
      <c r="O1151" s="193"/>
      <c r="P1151" s="193"/>
      <c r="Q1151" s="193"/>
      <c r="R1151" s="193"/>
      <c r="S1151" s="193"/>
      <c r="T1151"/>
    </row>
    <row r="1152" spans="1:20" s="177" customFormat="1" ht="20.100000000000001" customHeight="1">
      <c r="A1152" s="114"/>
      <c r="B1152" s="114"/>
      <c r="C1152" s="193"/>
      <c r="D1152" s="193"/>
      <c r="E1152" s="193"/>
      <c r="F1152" s="193"/>
      <c r="G1152" s="193"/>
      <c r="H1152" s="193"/>
      <c r="I1152" s="193"/>
      <c r="J1152" s="193"/>
      <c r="K1152" s="193"/>
      <c r="L1152" s="193"/>
      <c r="M1152" s="193"/>
      <c r="N1152" s="193"/>
      <c r="O1152" s="193"/>
      <c r="P1152" s="193"/>
      <c r="Q1152" s="193"/>
      <c r="R1152" s="193"/>
      <c r="S1152" s="193"/>
      <c r="T1152"/>
    </row>
    <row r="1153" spans="1:20" s="177" customFormat="1" ht="20.100000000000001" customHeight="1">
      <c r="A1153" s="114"/>
      <c r="B1153" s="114"/>
      <c r="C1153" s="193"/>
      <c r="D1153" s="193"/>
      <c r="E1153" s="193"/>
      <c r="F1153" s="193"/>
      <c r="G1153" s="193"/>
      <c r="H1153" s="193"/>
      <c r="I1153" s="193"/>
      <c r="J1153" s="193"/>
      <c r="K1153" s="193"/>
      <c r="L1153" s="193"/>
      <c r="M1153" s="193"/>
      <c r="N1153" s="193"/>
      <c r="O1153" s="193"/>
      <c r="P1153" s="193"/>
      <c r="Q1153" s="193"/>
      <c r="R1153" s="193"/>
      <c r="S1153" s="193"/>
      <c r="T1153"/>
    </row>
    <row r="1154" spans="1:20" s="177" customFormat="1" ht="20.100000000000001" customHeight="1">
      <c r="A1154" s="114"/>
      <c r="B1154" s="114"/>
      <c r="C1154" s="193"/>
      <c r="D1154" s="193"/>
      <c r="E1154" s="193"/>
      <c r="F1154" s="193"/>
      <c r="G1154" s="193"/>
      <c r="H1154" s="193"/>
      <c r="I1154" s="193"/>
      <c r="J1154" s="193"/>
      <c r="K1154" s="193"/>
      <c r="L1154" s="193"/>
      <c r="M1154" s="193"/>
      <c r="N1154" s="193"/>
      <c r="O1154" s="193"/>
      <c r="P1154" s="193"/>
      <c r="Q1154" s="193"/>
      <c r="R1154" s="193"/>
      <c r="S1154" s="193"/>
      <c r="T1154"/>
    </row>
    <row r="1155" spans="1:20" s="177" customFormat="1" ht="20.100000000000001" customHeight="1">
      <c r="A1155" s="114"/>
      <c r="B1155" s="114"/>
      <c r="C1155" s="193"/>
      <c r="D1155" s="193"/>
      <c r="E1155" s="193"/>
      <c r="F1155" s="193"/>
      <c r="G1155" s="193"/>
      <c r="H1155" s="193"/>
      <c r="I1155" s="193"/>
      <c r="J1155" s="193"/>
      <c r="K1155" s="193"/>
      <c r="L1155" s="193"/>
      <c r="M1155" s="193"/>
      <c r="N1155" s="193"/>
      <c r="O1155" s="193"/>
      <c r="P1155" s="193"/>
      <c r="Q1155" s="193"/>
      <c r="R1155" s="193"/>
      <c r="S1155" s="193"/>
      <c r="T1155"/>
    </row>
    <row r="1156" spans="1:20" s="177" customFormat="1" ht="20.100000000000001" customHeight="1">
      <c r="A1156" s="114"/>
      <c r="B1156" s="114"/>
      <c r="C1156" s="193"/>
      <c r="D1156" s="193"/>
      <c r="E1156" s="193"/>
      <c r="F1156" s="193"/>
      <c r="G1156" s="193"/>
      <c r="H1156" s="193"/>
      <c r="I1156" s="193"/>
      <c r="J1156" s="193"/>
      <c r="K1156" s="193"/>
      <c r="L1156" s="193"/>
      <c r="M1156" s="193"/>
      <c r="N1156" s="193"/>
      <c r="O1156" s="193"/>
      <c r="P1156" s="193"/>
      <c r="Q1156" s="193"/>
      <c r="R1156" s="193"/>
      <c r="S1156" s="193"/>
      <c r="T1156"/>
    </row>
    <row r="1157" spans="1:20" s="177" customFormat="1" ht="20.100000000000001" customHeight="1">
      <c r="A1157" s="114"/>
      <c r="B1157" s="114"/>
      <c r="C1157" s="193"/>
      <c r="D1157" s="193"/>
      <c r="E1157" s="193"/>
      <c r="F1157" s="193"/>
      <c r="G1157" s="193"/>
      <c r="H1157" s="193"/>
      <c r="I1157" s="193"/>
      <c r="J1157" s="193"/>
      <c r="K1157" s="193"/>
      <c r="L1157" s="193"/>
      <c r="M1157" s="193"/>
      <c r="N1157" s="193"/>
      <c r="O1157" s="193"/>
      <c r="P1157" s="193"/>
      <c r="Q1157" s="193"/>
      <c r="R1157" s="193"/>
      <c r="S1157" s="193"/>
      <c r="T1157"/>
    </row>
    <row r="1158" spans="1:20" s="177" customFormat="1" ht="20.100000000000001" customHeight="1">
      <c r="A1158" s="114"/>
      <c r="B1158" s="114"/>
      <c r="C1158" s="193"/>
      <c r="D1158" s="193"/>
      <c r="E1158" s="193"/>
      <c r="F1158" s="193"/>
      <c r="G1158" s="193"/>
      <c r="H1158" s="193"/>
      <c r="I1158" s="193"/>
      <c r="J1158" s="193"/>
      <c r="K1158" s="193"/>
      <c r="L1158" s="193"/>
      <c r="M1158" s="193"/>
      <c r="N1158" s="193"/>
      <c r="O1158" s="193"/>
      <c r="P1158" s="193"/>
      <c r="Q1158" s="193"/>
      <c r="R1158" s="193"/>
      <c r="S1158" s="193"/>
      <c r="T1158"/>
    </row>
    <row r="1159" spans="1:20" s="177" customFormat="1" ht="20.100000000000001" customHeight="1">
      <c r="A1159" s="114"/>
      <c r="B1159" s="114"/>
      <c r="C1159" s="193"/>
      <c r="D1159" s="193"/>
      <c r="E1159" s="193"/>
      <c r="F1159" s="193"/>
      <c r="G1159" s="193"/>
      <c r="H1159" s="193"/>
      <c r="I1159" s="193"/>
      <c r="J1159" s="193"/>
      <c r="K1159" s="193"/>
      <c r="L1159" s="193"/>
      <c r="M1159" s="193"/>
      <c r="N1159" s="193"/>
      <c r="O1159" s="193"/>
      <c r="P1159" s="193"/>
      <c r="Q1159" s="193"/>
      <c r="R1159" s="193"/>
      <c r="S1159" s="193"/>
      <c r="T1159"/>
    </row>
    <row r="1160" spans="1:20" s="177" customFormat="1" ht="20.100000000000001" customHeight="1">
      <c r="A1160" s="114"/>
      <c r="B1160" s="114"/>
      <c r="C1160" s="193"/>
      <c r="D1160" s="193"/>
      <c r="E1160" s="193"/>
      <c r="F1160" s="193"/>
      <c r="G1160" s="193"/>
      <c r="H1160" s="193"/>
      <c r="I1160" s="193"/>
      <c r="J1160" s="193"/>
      <c r="K1160" s="193"/>
      <c r="L1160" s="193"/>
      <c r="M1160" s="193"/>
      <c r="N1160" s="193"/>
      <c r="O1160" s="193"/>
      <c r="P1160" s="193"/>
      <c r="Q1160" s="193"/>
      <c r="R1160" s="193"/>
      <c r="S1160" s="193"/>
      <c r="T1160"/>
    </row>
    <row r="1161" spans="1:20" s="177" customFormat="1" ht="20.100000000000001" customHeight="1">
      <c r="A1161" s="114"/>
      <c r="B1161" s="114"/>
      <c r="C1161" s="193"/>
      <c r="D1161" s="193"/>
      <c r="E1161" s="193"/>
      <c r="F1161" s="193"/>
      <c r="G1161" s="193"/>
      <c r="H1161" s="193"/>
      <c r="I1161" s="193"/>
      <c r="J1161" s="193"/>
      <c r="K1161" s="193"/>
      <c r="L1161" s="193"/>
      <c r="M1161" s="193"/>
      <c r="N1161" s="193"/>
      <c r="O1161" s="193"/>
      <c r="P1161" s="193"/>
      <c r="Q1161" s="193"/>
      <c r="R1161" s="193"/>
      <c r="S1161" s="193"/>
      <c r="T1161"/>
    </row>
    <row r="1162" spans="1:20" s="177" customFormat="1" ht="20.100000000000001" customHeight="1">
      <c r="A1162" s="114"/>
      <c r="B1162" s="114"/>
      <c r="C1162" s="193"/>
      <c r="D1162" s="193"/>
      <c r="E1162" s="193"/>
      <c r="F1162" s="193"/>
      <c r="G1162" s="193"/>
      <c r="H1162" s="193"/>
      <c r="I1162" s="193"/>
      <c r="J1162" s="193"/>
      <c r="K1162" s="193"/>
      <c r="L1162" s="193"/>
      <c r="M1162" s="193"/>
      <c r="N1162" s="193"/>
      <c r="O1162" s="193"/>
      <c r="P1162" s="193"/>
      <c r="Q1162" s="193"/>
      <c r="R1162" s="193"/>
      <c r="S1162" s="193"/>
      <c r="T1162"/>
    </row>
    <row r="1163" spans="1:20" s="177" customFormat="1" ht="20.100000000000001" customHeight="1">
      <c r="A1163" s="114"/>
      <c r="B1163" s="114"/>
      <c r="C1163" s="193"/>
      <c r="D1163" s="193"/>
      <c r="E1163" s="193"/>
      <c r="F1163" s="193"/>
      <c r="G1163" s="193"/>
      <c r="H1163" s="193"/>
      <c r="I1163" s="193"/>
      <c r="J1163" s="193"/>
      <c r="K1163" s="193"/>
      <c r="L1163" s="193"/>
      <c r="M1163" s="193"/>
      <c r="N1163" s="193"/>
      <c r="O1163" s="193"/>
      <c r="P1163" s="193"/>
      <c r="Q1163" s="193"/>
      <c r="R1163" s="193"/>
      <c r="S1163" s="193"/>
      <c r="T1163"/>
    </row>
    <row r="1164" spans="1:20" s="177" customFormat="1" ht="20.100000000000001" customHeight="1">
      <c r="A1164" s="114"/>
      <c r="B1164" s="114"/>
      <c r="C1164" s="193"/>
      <c r="D1164" s="193"/>
      <c r="E1164" s="193"/>
      <c r="F1164" s="193"/>
      <c r="G1164" s="193"/>
      <c r="H1164" s="193"/>
      <c r="I1164" s="193"/>
      <c r="J1164" s="193"/>
      <c r="K1164" s="193"/>
      <c r="L1164" s="193"/>
      <c r="M1164" s="193"/>
      <c r="N1164" s="193"/>
      <c r="O1164" s="193"/>
      <c r="P1164" s="193"/>
      <c r="Q1164" s="193"/>
      <c r="R1164" s="193"/>
      <c r="S1164" s="193"/>
      <c r="T1164"/>
    </row>
    <row r="1165" spans="1:20" s="177" customFormat="1" ht="20.100000000000001" customHeight="1">
      <c r="A1165" s="114"/>
      <c r="B1165" s="114"/>
      <c r="C1165" s="193"/>
      <c r="D1165" s="193"/>
      <c r="E1165" s="193"/>
      <c r="F1165" s="193"/>
      <c r="G1165" s="193"/>
      <c r="H1165" s="193"/>
      <c r="I1165" s="193"/>
      <c r="J1165" s="193"/>
      <c r="K1165" s="193"/>
      <c r="L1165" s="193"/>
      <c r="M1165" s="193"/>
      <c r="N1165" s="193"/>
      <c r="O1165" s="193"/>
      <c r="P1165" s="193"/>
      <c r="Q1165" s="193"/>
      <c r="R1165" s="193"/>
      <c r="S1165" s="193"/>
      <c r="T1165"/>
    </row>
    <row r="1166" spans="1:20" s="177" customFormat="1" ht="20.100000000000001" customHeight="1">
      <c r="A1166" s="114"/>
      <c r="B1166" s="114"/>
      <c r="C1166" s="193"/>
      <c r="D1166" s="193"/>
      <c r="E1166" s="193"/>
      <c r="F1166" s="193"/>
      <c r="G1166" s="193"/>
      <c r="H1166" s="193"/>
      <c r="I1166" s="193"/>
      <c r="J1166" s="193"/>
      <c r="K1166" s="193"/>
      <c r="L1166" s="193"/>
      <c r="M1166" s="193"/>
      <c r="N1166" s="193"/>
      <c r="O1166" s="193"/>
      <c r="P1166" s="193"/>
      <c r="Q1166" s="193"/>
      <c r="R1166" s="193"/>
      <c r="S1166" s="193"/>
      <c r="T1166"/>
    </row>
    <row r="1167" spans="1:20" s="177" customFormat="1" ht="20.100000000000001" customHeight="1">
      <c r="A1167" s="114"/>
      <c r="B1167" s="114"/>
      <c r="C1167" s="193"/>
      <c r="D1167" s="193"/>
      <c r="E1167" s="193"/>
      <c r="F1167" s="193"/>
      <c r="G1167" s="193"/>
      <c r="H1167" s="193"/>
      <c r="I1167" s="193"/>
      <c r="J1167" s="193"/>
      <c r="K1167" s="193"/>
      <c r="L1167" s="193"/>
      <c r="M1167" s="193"/>
      <c r="N1167" s="193"/>
      <c r="O1167" s="193"/>
      <c r="P1167" s="193"/>
      <c r="Q1167" s="193"/>
      <c r="R1167" s="193"/>
      <c r="S1167" s="193"/>
      <c r="T1167"/>
    </row>
    <row r="1168" spans="1:20" s="177" customFormat="1" ht="20.100000000000001" customHeight="1">
      <c r="A1168" s="114"/>
      <c r="B1168" s="114"/>
      <c r="C1168" s="193"/>
      <c r="D1168" s="193"/>
      <c r="E1168" s="193"/>
      <c r="F1168" s="193"/>
      <c r="G1168" s="193"/>
      <c r="H1168" s="193"/>
      <c r="I1168" s="193"/>
      <c r="J1168" s="193"/>
      <c r="K1168" s="193"/>
      <c r="L1168" s="193"/>
      <c r="M1168" s="193"/>
      <c r="N1168" s="193"/>
      <c r="O1168" s="193"/>
      <c r="P1168" s="193"/>
      <c r="Q1168" s="193"/>
      <c r="R1168" s="193"/>
      <c r="S1168" s="193"/>
      <c r="T1168"/>
    </row>
    <row r="1169" spans="1:20" s="177" customFormat="1" ht="20.100000000000001" customHeight="1">
      <c r="A1169" s="114"/>
      <c r="B1169" s="114"/>
      <c r="C1169" s="193"/>
      <c r="D1169" s="193"/>
      <c r="E1169" s="193"/>
      <c r="F1169" s="193"/>
      <c r="G1169" s="193"/>
      <c r="H1169" s="193"/>
      <c r="I1169" s="193"/>
      <c r="J1169" s="193"/>
      <c r="K1169" s="193"/>
      <c r="L1169" s="193"/>
      <c r="M1169" s="193"/>
      <c r="N1169" s="193"/>
      <c r="O1169" s="193"/>
      <c r="P1169" s="193"/>
      <c r="Q1169" s="193"/>
      <c r="R1169" s="193"/>
      <c r="S1169" s="193"/>
      <c r="T1169"/>
    </row>
    <row r="1170" spans="1:20" s="177" customFormat="1" ht="20.100000000000001" customHeight="1">
      <c r="A1170" s="114"/>
      <c r="B1170" s="114"/>
      <c r="C1170" s="193"/>
      <c r="D1170" s="193"/>
      <c r="E1170" s="193"/>
      <c r="F1170" s="193"/>
      <c r="G1170" s="193"/>
      <c r="H1170" s="193"/>
      <c r="I1170" s="193"/>
      <c r="J1170" s="193"/>
      <c r="K1170" s="193"/>
      <c r="L1170" s="193"/>
      <c r="M1170" s="193"/>
      <c r="N1170" s="193"/>
      <c r="O1170" s="193"/>
      <c r="P1170" s="193"/>
      <c r="Q1170" s="193"/>
      <c r="R1170" s="193"/>
      <c r="S1170" s="193"/>
      <c r="T1170"/>
    </row>
    <row r="1171" spans="1:20" s="177" customFormat="1" ht="20.100000000000001" customHeight="1">
      <c r="A1171" s="114"/>
      <c r="B1171" s="114"/>
      <c r="C1171" s="193"/>
      <c r="D1171" s="193"/>
      <c r="E1171" s="193"/>
      <c r="F1171" s="193"/>
      <c r="G1171" s="193"/>
      <c r="H1171" s="193"/>
      <c r="I1171" s="193"/>
      <c r="J1171" s="193"/>
      <c r="K1171" s="193"/>
      <c r="L1171" s="193"/>
      <c r="M1171" s="193"/>
      <c r="N1171" s="193"/>
      <c r="O1171" s="193"/>
      <c r="P1171" s="193"/>
      <c r="Q1171" s="193"/>
      <c r="R1171" s="193"/>
      <c r="S1171" s="193"/>
      <c r="T1171"/>
    </row>
    <row r="1172" spans="1:20" s="177" customFormat="1" ht="20.100000000000001" customHeight="1">
      <c r="A1172" s="114"/>
      <c r="B1172" s="114"/>
      <c r="C1172" s="193"/>
      <c r="D1172" s="193"/>
      <c r="E1172" s="193"/>
      <c r="F1172" s="193"/>
      <c r="G1172" s="193"/>
      <c r="H1172" s="193"/>
      <c r="I1172" s="193"/>
      <c r="J1172" s="193"/>
      <c r="K1172" s="193"/>
      <c r="L1172" s="193"/>
      <c r="M1172" s="193"/>
      <c r="N1172" s="193"/>
      <c r="O1172" s="193"/>
      <c r="P1172" s="193"/>
      <c r="Q1172" s="193"/>
      <c r="R1172" s="193"/>
      <c r="S1172" s="193"/>
      <c r="T1172"/>
    </row>
    <row r="1173" spans="1:20" s="177" customFormat="1" ht="20.100000000000001" customHeight="1">
      <c r="A1173" s="114"/>
      <c r="B1173" s="114"/>
      <c r="C1173" s="193"/>
      <c r="D1173" s="193"/>
      <c r="E1173" s="193"/>
      <c r="F1173" s="193"/>
      <c r="G1173" s="193"/>
      <c r="H1173" s="193"/>
      <c r="I1173" s="193"/>
      <c r="J1173" s="193"/>
      <c r="K1173" s="193"/>
      <c r="L1173" s="193"/>
      <c r="M1173" s="193"/>
      <c r="N1173" s="193"/>
      <c r="O1173" s="193"/>
      <c r="P1173" s="193"/>
      <c r="Q1173" s="193"/>
      <c r="R1173" s="193"/>
      <c r="S1173" s="193"/>
      <c r="T1173"/>
    </row>
    <row r="1174" spans="1:20" s="177" customFormat="1" ht="20.100000000000001" customHeight="1">
      <c r="A1174" s="114"/>
      <c r="B1174" s="114"/>
      <c r="C1174" s="193"/>
      <c r="D1174" s="193"/>
      <c r="E1174" s="193"/>
      <c r="F1174" s="193"/>
      <c r="G1174" s="193"/>
      <c r="H1174" s="193"/>
      <c r="I1174" s="193"/>
      <c r="J1174" s="193"/>
      <c r="K1174" s="193"/>
      <c r="L1174" s="193"/>
      <c r="M1174" s="193"/>
      <c r="N1174" s="193"/>
      <c r="O1174" s="193"/>
      <c r="P1174" s="193"/>
      <c r="Q1174" s="193"/>
      <c r="R1174" s="193"/>
      <c r="S1174" s="193"/>
      <c r="T1174"/>
    </row>
    <row r="1175" spans="1:20" s="177" customFormat="1" ht="20.100000000000001" customHeight="1">
      <c r="A1175" s="114"/>
      <c r="B1175" s="114"/>
      <c r="C1175" s="193"/>
      <c r="D1175" s="193"/>
      <c r="E1175" s="193"/>
      <c r="F1175" s="193"/>
      <c r="G1175" s="193"/>
      <c r="H1175" s="193"/>
      <c r="I1175" s="193"/>
      <c r="J1175" s="193"/>
      <c r="K1175" s="193"/>
      <c r="L1175" s="193"/>
      <c r="M1175" s="193"/>
      <c r="N1175" s="193"/>
      <c r="O1175" s="193"/>
      <c r="P1175" s="193"/>
      <c r="Q1175" s="193"/>
      <c r="R1175" s="193"/>
      <c r="S1175" s="193"/>
      <c r="T1175"/>
    </row>
    <row r="1176" spans="1:20" s="177" customFormat="1" ht="20.100000000000001" customHeight="1">
      <c r="A1176" s="114"/>
      <c r="B1176" s="114"/>
      <c r="C1176" s="193"/>
      <c r="D1176" s="193"/>
      <c r="E1176" s="193"/>
      <c r="F1176" s="193"/>
      <c r="G1176" s="193"/>
      <c r="H1176" s="193"/>
      <c r="I1176" s="193"/>
      <c r="J1176" s="193"/>
      <c r="K1176" s="193"/>
      <c r="L1176" s="193"/>
      <c r="M1176" s="193"/>
      <c r="N1176" s="193"/>
      <c r="O1176" s="193"/>
      <c r="P1176" s="193"/>
      <c r="Q1176" s="193"/>
      <c r="R1176" s="193"/>
      <c r="S1176" s="193"/>
      <c r="T1176"/>
    </row>
    <row r="1177" spans="1:20" s="177" customFormat="1" ht="20.100000000000001" customHeight="1">
      <c r="A1177" s="114"/>
      <c r="B1177" s="114"/>
      <c r="C1177" s="193"/>
      <c r="D1177" s="193"/>
      <c r="E1177" s="193"/>
      <c r="F1177" s="193"/>
      <c r="G1177" s="193"/>
      <c r="H1177" s="193"/>
      <c r="I1177" s="193"/>
      <c r="J1177" s="193"/>
      <c r="K1177" s="193"/>
      <c r="L1177" s="193"/>
      <c r="M1177" s="193"/>
      <c r="N1177" s="193"/>
      <c r="O1177" s="193"/>
      <c r="P1177" s="193"/>
      <c r="Q1177" s="193"/>
      <c r="R1177" s="193"/>
      <c r="S1177" s="193"/>
      <c r="T1177"/>
    </row>
    <row r="1178" spans="1:20" s="177" customFormat="1" ht="20.100000000000001" customHeight="1">
      <c r="A1178" s="114"/>
      <c r="B1178" s="114"/>
      <c r="C1178" s="193"/>
      <c r="D1178" s="193"/>
      <c r="E1178" s="193"/>
      <c r="F1178" s="193"/>
      <c r="G1178" s="193"/>
      <c r="H1178" s="193"/>
      <c r="I1178" s="193"/>
      <c r="J1178" s="193"/>
      <c r="K1178" s="193"/>
      <c r="L1178" s="193"/>
      <c r="M1178" s="193"/>
      <c r="N1178" s="193"/>
      <c r="O1178" s="193"/>
      <c r="P1178" s="193"/>
      <c r="Q1178" s="193"/>
      <c r="R1178" s="193"/>
      <c r="S1178" s="193"/>
      <c r="T1178"/>
    </row>
    <row r="1179" spans="1:20" s="177" customFormat="1" ht="20.100000000000001" customHeight="1">
      <c r="A1179" s="114"/>
      <c r="B1179" s="114"/>
      <c r="C1179" s="193"/>
      <c r="D1179" s="193"/>
      <c r="E1179" s="193"/>
      <c r="F1179" s="193"/>
      <c r="G1179" s="193"/>
      <c r="H1179" s="193"/>
      <c r="I1179" s="193"/>
      <c r="J1179" s="193"/>
      <c r="K1179" s="193"/>
      <c r="L1179" s="193"/>
      <c r="M1179" s="193"/>
      <c r="N1179" s="193"/>
      <c r="O1179" s="193"/>
      <c r="P1179" s="193"/>
      <c r="Q1179" s="193"/>
      <c r="R1179" s="193"/>
      <c r="S1179" s="193"/>
      <c r="T1179"/>
    </row>
    <row r="1180" spans="1:20" s="177" customFormat="1" ht="20.100000000000001" customHeight="1">
      <c r="A1180" s="114"/>
      <c r="B1180" s="114"/>
      <c r="C1180" s="193"/>
      <c r="D1180" s="193"/>
      <c r="E1180" s="193"/>
      <c r="F1180" s="193"/>
      <c r="G1180" s="193"/>
      <c r="H1180" s="193"/>
      <c r="I1180" s="193"/>
      <c r="J1180" s="193"/>
      <c r="K1180" s="193"/>
      <c r="L1180" s="193"/>
      <c r="M1180" s="193"/>
      <c r="N1180" s="193"/>
      <c r="O1180" s="193"/>
      <c r="P1180" s="193"/>
      <c r="Q1180" s="193"/>
      <c r="R1180" s="193"/>
      <c r="S1180" s="193"/>
      <c r="T1180"/>
    </row>
    <row r="1181" spans="1:20" s="177" customFormat="1" ht="20.100000000000001" customHeight="1">
      <c r="A1181" s="114"/>
      <c r="B1181" s="114"/>
      <c r="C1181" s="193"/>
      <c r="D1181" s="193"/>
      <c r="E1181" s="193"/>
      <c r="F1181" s="193"/>
      <c r="G1181" s="193"/>
      <c r="H1181" s="193"/>
      <c r="I1181" s="193"/>
      <c r="J1181" s="193"/>
      <c r="K1181" s="193"/>
      <c r="L1181" s="193"/>
      <c r="M1181" s="193"/>
      <c r="N1181" s="193"/>
      <c r="O1181" s="193"/>
      <c r="P1181" s="193"/>
      <c r="Q1181" s="193"/>
      <c r="R1181" s="193"/>
      <c r="S1181" s="193"/>
      <c r="T1181"/>
    </row>
    <row r="1182" spans="1:20" s="177" customFormat="1" ht="20.100000000000001" customHeight="1">
      <c r="A1182" s="114"/>
      <c r="B1182" s="114"/>
      <c r="C1182" s="193"/>
      <c r="D1182" s="193"/>
      <c r="E1182" s="193"/>
      <c r="F1182" s="193"/>
      <c r="G1182" s="193"/>
      <c r="H1182" s="193"/>
      <c r="I1182" s="193"/>
      <c r="J1182" s="193"/>
      <c r="K1182" s="193"/>
      <c r="L1182" s="193"/>
      <c r="M1182" s="193"/>
      <c r="N1182" s="193"/>
      <c r="O1182" s="193"/>
      <c r="P1182" s="193"/>
      <c r="Q1182" s="193"/>
      <c r="R1182" s="193"/>
      <c r="S1182" s="193"/>
      <c r="T1182"/>
    </row>
    <row r="1183" spans="1:20" s="177" customFormat="1" ht="20.100000000000001" customHeight="1">
      <c r="A1183" s="114"/>
      <c r="B1183" s="114"/>
      <c r="C1183" s="193"/>
      <c r="D1183" s="193"/>
      <c r="E1183" s="193"/>
      <c r="F1183" s="193"/>
      <c r="G1183" s="193"/>
      <c r="H1183" s="193"/>
      <c r="I1183" s="193"/>
      <c r="J1183" s="193"/>
      <c r="K1183" s="193"/>
      <c r="L1183" s="193"/>
      <c r="M1183" s="193"/>
      <c r="N1183" s="193"/>
      <c r="O1183" s="193"/>
      <c r="P1183" s="193"/>
      <c r="Q1183" s="193"/>
      <c r="R1183" s="193"/>
      <c r="S1183" s="193"/>
      <c r="T1183"/>
    </row>
    <row r="1184" spans="1:20" s="177" customFormat="1" ht="20.100000000000001" customHeight="1">
      <c r="A1184" s="114"/>
      <c r="B1184" s="114"/>
      <c r="C1184" s="193"/>
      <c r="D1184" s="193"/>
      <c r="E1184" s="193"/>
      <c r="F1184" s="193"/>
      <c r="G1184" s="193"/>
      <c r="H1184" s="193"/>
      <c r="I1184" s="193"/>
      <c r="J1184" s="193"/>
      <c r="K1184" s="193"/>
      <c r="L1184" s="193"/>
      <c r="M1184" s="193"/>
      <c r="N1184" s="193"/>
      <c r="O1184" s="193"/>
      <c r="P1184" s="193"/>
      <c r="Q1184" s="193"/>
      <c r="R1184" s="193"/>
      <c r="S1184" s="193"/>
      <c r="T1184"/>
    </row>
    <row r="1185" spans="1:20" s="177" customFormat="1" ht="20.100000000000001" customHeight="1">
      <c r="A1185" s="114"/>
      <c r="B1185" s="114"/>
      <c r="C1185" s="193"/>
      <c r="D1185" s="193"/>
      <c r="E1185" s="193"/>
      <c r="F1185" s="193"/>
      <c r="G1185" s="193"/>
      <c r="H1185" s="193"/>
      <c r="I1185" s="193"/>
      <c r="J1185" s="193"/>
      <c r="K1185" s="193"/>
      <c r="L1185" s="193"/>
      <c r="M1185" s="193"/>
      <c r="N1185" s="193"/>
      <c r="O1185" s="193"/>
      <c r="P1185" s="193"/>
      <c r="Q1185" s="193"/>
      <c r="R1185" s="193"/>
      <c r="S1185" s="193"/>
      <c r="T1185"/>
    </row>
    <row r="1186" spans="1:20" s="177" customFormat="1" ht="20.100000000000001" customHeight="1">
      <c r="A1186" s="114"/>
      <c r="B1186" s="114"/>
      <c r="C1186" s="193"/>
      <c r="D1186" s="193"/>
      <c r="E1186" s="193"/>
      <c r="F1186" s="193"/>
      <c r="G1186" s="193"/>
      <c r="H1186" s="193"/>
      <c r="I1186" s="193"/>
      <c r="J1186" s="193"/>
      <c r="K1186" s="193"/>
      <c r="L1186" s="193"/>
      <c r="M1186" s="193"/>
      <c r="N1186" s="193"/>
      <c r="O1186" s="193"/>
      <c r="P1186" s="193"/>
      <c r="Q1186" s="193"/>
      <c r="R1186" s="193"/>
      <c r="S1186" s="193"/>
      <c r="T1186"/>
    </row>
    <row r="1187" spans="1:20" s="177" customFormat="1" ht="20.100000000000001" customHeight="1">
      <c r="A1187" s="114"/>
      <c r="B1187" s="114"/>
      <c r="C1187" s="193"/>
      <c r="D1187" s="193"/>
      <c r="E1187" s="193"/>
      <c r="F1187" s="193"/>
      <c r="G1187" s="193"/>
      <c r="H1187" s="193"/>
      <c r="I1187" s="193"/>
      <c r="J1187" s="193"/>
      <c r="K1187" s="193"/>
      <c r="L1187" s="193"/>
      <c r="M1187" s="193"/>
      <c r="N1187" s="193"/>
      <c r="O1187" s="193"/>
      <c r="P1187" s="193"/>
      <c r="Q1187" s="193"/>
      <c r="R1187" s="193"/>
      <c r="S1187" s="193"/>
      <c r="T1187"/>
    </row>
    <row r="1188" spans="1:20" s="177" customFormat="1" ht="20.100000000000001" customHeight="1">
      <c r="A1188" s="114"/>
      <c r="B1188" s="114"/>
      <c r="C1188" s="193"/>
      <c r="D1188" s="193"/>
      <c r="E1188" s="193"/>
      <c r="F1188" s="193"/>
      <c r="G1188" s="193"/>
      <c r="H1188" s="193"/>
      <c r="I1188" s="193"/>
      <c r="J1188" s="193"/>
      <c r="K1188" s="193"/>
      <c r="L1188" s="193"/>
      <c r="M1188" s="193"/>
      <c r="N1188" s="193"/>
      <c r="O1188" s="193"/>
      <c r="P1188" s="193"/>
      <c r="Q1188" s="193"/>
      <c r="R1188" s="193"/>
      <c r="S1188" s="193"/>
      <c r="T1188"/>
    </row>
    <row r="1189" spans="1:20" s="177" customFormat="1" ht="20.100000000000001" customHeight="1">
      <c r="A1189" s="114"/>
      <c r="B1189" s="114"/>
      <c r="C1189" s="193"/>
      <c r="D1189" s="193"/>
      <c r="E1189" s="193"/>
      <c r="F1189" s="193"/>
      <c r="G1189" s="193"/>
      <c r="H1189" s="193"/>
      <c r="I1189" s="193"/>
      <c r="J1189" s="193"/>
      <c r="K1189" s="193"/>
      <c r="L1189" s="193"/>
      <c r="M1189" s="193"/>
      <c r="N1189" s="193"/>
      <c r="O1189" s="193"/>
      <c r="P1189" s="193"/>
      <c r="Q1189" s="193"/>
      <c r="R1189" s="193"/>
      <c r="S1189" s="193"/>
      <c r="T1189"/>
    </row>
    <row r="1190" spans="1:20" s="177" customFormat="1" ht="20.100000000000001" customHeight="1">
      <c r="A1190" s="114"/>
      <c r="B1190" s="114"/>
      <c r="C1190" s="193"/>
      <c r="D1190" s="193"/>
      <c r="E1190" s="193"/>
      <c r="F1190" s="193"/>
      <c r="G1190" s="193"/>
      <c r="H1190" s="193"/>
      <c r="I1190" s="193"/>
      <c r="J1190" s="193"/>
      <c r="K1190" s="193"/>
      <c r="L1190" s="193"/>
      <c r="M1190" s="193"/>
      <c r="N1190" s="193"/>
      <c r="O1190" s="193"/>
      <c r="P1190" s="193"/>
      <c r="Q1190" s="193"/>
      <c r="R1190" s="193"/>
      <c r="S1190" s="193"/>
      <c r="T1190"/>
    </row>
    <row r="1191" spans="1:20" s="177" customFormat="1" ht="20.100000000000001" customHeight="1">
      <c r="A1191" s="114"/>
      <c r="B1191" s="114"/>
      <c r="C1191" s="193"/>
      <c r="D1191" s="193"/>
      <c r="E1191" s="193"/>
      <c r="F1191" s="193"/>
      <c r="G1191" s="193"/>
      <c r="H1191" s="193"/>
      <c r="I1191" s="193"/>
      <c r="J1191" s="193"/>
      <c r="K1191" s="193"/>
      <c r="L1191" s="193"/>
      <c r="M1191" s="193"/>
      <c r="N1191" s="193"/>
      <c r="O1191" s="193"/>
      <c r="P1191" s="193"/>
      <c r="Q1191" s="193"/>
      <c r="R1191" s="193"/>
      <c r="S1191" s="193"/>
      <c r="T1191"/>
    </row>
    <row r="1192" spans="1:20" s="177" customFormat="1" ht="20.100000000000001" customHeight="1">
      <c r="A1192" s="114"/>
      <c r="B1192" s="114"/>
      <c r="C1192" s="193"/>
      <c r="D1192" s="193"/>
      <c r="E1192" s="193"/>
      <c r="F1192" s="193"/>
      <c r="G1192" s="193"/>
      <c r="H1192" s="193"/>
      <c r="I1192" s="193"/>
      <c r="J1192" s="193"/>
      <c r="K1192" s="193"/>
      <c r="L1192" s="193"/>
      <c r="M1192" s="193"/>
      <c r="N1192" s="193"/>
      <c r="O1192" s="193"/>
      <c r="P1192" s="193"/>
      <c r="Q1192" s="193"/>
      <c r="R1192" s="193"/>
      <c r="S1192" s="193"/>
      <c r="T1192"/>
    </row>
    <row r="1193" spans="1:20" s="177" customFormat="1" ht="20.100000000000001" customHeight="1">
      <c r="A1193" s="114"/>
      <c r="B1193" s="114"/>
      <c r="C1193" s="193"/>
      <c r="D1193" s="193"/>
      <c r="E1193" s="193"/>
      <c r="F1193" s="193"/>
      <c r="G1193" s="193"/>
      <c r="H1193" s="193"/>
      <c r="I1193" s="193"/>
      <c r="J1193" s="193"/>
      <c r="K1193" s="193"/>
      <c r="L1193" s="193"/>
      <c r="M1193" s="193"/>
      <c r="N1193" s="193"/>
      <c r="O1193" s="193"/>
      <c r="P1193" s="193"/>
      <c r="Q1193" s="193"/>
      <c r="R1193" s="193"/>
      <c r="S1193" s="193"/>
      <c r="T1193"/>
    </row>
    <row r="1194" spans="1:20" s="177" customFormat="1" ht="20.100000000000001" customHeight="1">
      <c r="A1194" s="114"/>
      <c r="B1194" s="114"/>
      <c r="C1194" s="193"/>
      <c r="D1194" s="193"/>
      <c r="E1194" s="193"/>
      <c r="F1194" s="193"/>
      <c r="G1194" s="193"/>
      <c r="H1194" s="193"/>
      <c r="I1194" s="193"/>
      <c r="J1194" s="193"/>
      <c r="K1194" s="193"/>
      <c r="L1194" s="193"/>
      <c r="M1194" s="193"/>
      <c r="N1194" s="193"/>
      <c r="O1194" s="193"/>
      <c r="P1194" s="193"/>
      <c r="Q1194" s="193"/>
      <c r="R1194" s="193"/>
      <c r="S1194" s="193"/>
      <c r="T1194"/>
    </row>
    <row r="1195" spans="1:20" s="177" customFormat="1" ht="20.100000000000001" customHeight="1">
      <c r="A1195" s="114"/>
      <c r="B1195" s="114"/>
      <c r="C1195" s="193"/>
      <c r="D1195" s="193"/>
      <c r="E1195" s="193"/>
      <c r="F1195" s="193"/>
      <c r="G1195" s="193"/>
      <c r="H1195" s="193"/>
      <c r="I1195" s="193"/>
      <c r="J1195" s="193"/>
      <c r="K1195" s="193"/>
      <c r="L1195" s="193"/>
      <c r="M1195" s="193"/>
      <c r="N1195" s="193"/>
      <c r="O1195" s="193"/>
      <c r="P1195" s="193"/>
      <c r="Q1195" s="193"/>
      <c r="R1195" s="193"/>
      <c r="S1195" s="193"/>
      <c r="T1195"/>
    </row>
    <row r="1196" spans="1:20" s="177" customFormat="1" ht="20.100000000000001" customHeight="1">
      <c r="A1196" s="114"/>
      <c r="B1196" s="114"/>
      <c r="C1196" s="193"/>
      <c r="D1196" s="193"/>
      <c r="E1196" s="193"/>
      <c r="F1196" s="193"/>
      <c r="G1196" s="193"/>
      <c r="H1196" s="193"/>
      <c r="I1196" s="193"/>
      <c r="J1196" s="193"/>
      <c r="K1196" s="193"/>
      <c r="L1196" s="193"/>
      <c r="M1196" s="193"/>
      <c r="N1196" s="193"/>
      <c r="O1196" s="193"/>
      <c r="P1196" s="193"/>
      <c r="Q1196" s="193"/>
      <c r="R1196" s="193"/>
      <c r="S1196" s="193"/>
      <c r="T1196"/>
    </row>
    <row r="1197" spans="1:20" s="177" customFormat="1" ht="20.100000000000001" customHeight="1">
      <c r="A1197" s="114"/>
      <c r="B1197" s="114"/>
      <c r="C1197" s="193"/>
      <c r="D1197" s="193"/>
      <c r="E1197" s="193"/>
      <c r="F1197" s="193"/>
      <c r="G1197" s="193"/>
      <c r="H1197" s="193"/>
      <c r="I1197" s="193"/>
      <c r="J1197" s="193"/>
      <c r="K1197" s="193"/>
      <c r="L1197" s="193"/>
      <c r="M1197" s="193"/>
      <c r="N1197" s="193"/>
      <c r="O1197" s="193"/>
      <c r="P1197" s="193"/>
      <c r="Q1197" s="193"/>
      <c r="R1197" s="193"/>
      <c r="S1197" s="193"/>
      <c r="T1197"/>
    </row>
    <row r="1198" spans="1:20" s="177" customFormat="1" ht="20.100000000000001" customHeight="1">
      <c r="A1198" s="114"/>
      <c r="B1198" s="114"/>
      <c r="C1198" s="193"/>
      <c r="D1198" s="193"/>
      <c r="E1198" s="193"/>
      <c r="F1198" s="193"/>
      <c r="G1198" s="193"/>
      <c r="H1198" s="193"/>
      <c r="I1198" s="193"/>
      <c r="J1198" s="193"/>
      <c r="K1198" s="193"/>
      <c r="L1198" s="193"/>
      <c r="M1198" s="193"/>
      <c r="N1198" s="193"/>
      <c r="O1198" s="193"/>
      <c r="P1198" s="193"/>
      <c r="Q1198" s="193"/>
      <c r="R1198" s="193"/>
      <c r="S1198" s="193"/>
      <c r="T1198"/>
    </row>
    <row r="1199" spans="1:20" s="177" customFormat="1" ht="20.100000000000001" customHeight="1">
      <c r="A1199" s="114"/>
      <c r="B1199" s="114"/>
      <c r="C1199" s="193"/>
      <c r="D1199" s="193"/>
      <c r="E1199" s="193"/>
      <c r="F1199" s="193"/>
      <c r="G1199" s="193"/>
      <c r="H1199" s="193"/>
      <c r="I1199" s="193"/>
      <c r="J1199" s="193"/>
      <c r="K1199" s="193"/>
      <c r="L1199" s="193"/>
      <c r="M1199" s="193"/>
      <c r="N1199" s="193"/>
      <c r="O1199" s="193"/>
      <c r="P1199" s="193"/>
      <c r="Q1199" s="193"/>
      <c r="R1199" s="193"/>
      <c r="S1199" s="193"/>
      <c r="T1199"/>
    </row>
    <row r="1200" spans="1:20" s="177" customFormat="1" ht="20.100000000000001" customHeight="1">
      <c r="A1200" s="114"/>
      <c r="B1200" s="114"/>
      <c r="C1200" s="193"/>
      <c r="D1200" s="193"/>
      <c r="E1200" s="193"/>
      <c r="F1200" s="193"/>
      <c r="G1200" s="193"/>
      <c r="H1200" s="193"/>
      <c r="I1200" s="193"/>
      <c r="J1200" s="193"/>
      <c r="K1200" s="193"/>
      <c r="L1200" s="193"/>
      <c r="M1200" s="193"/>
      <c r="N1200" s="193"/>
      <c r="O1200" s="193"/>
      <c r="P1200" s="193"/>
      <c r="Q1200" s="193"/>
      <c r="R1200" s="193"/>
      <c r="S1200" s="193"/>
      <c r="T1200"/>
    </row>
    <row r="1201" spans="1:20" s="177" customFormat="1" ht="20.100000000000001" customHeight="1">
      <c r="A1201" s="114"/>
      <c r="B1201" s="114"/>
      <c r="C1201" s="193"/>
      <c r="D1201" s="193"/>
      <c r="E1201" s="193"/>
      <c r="F1201" s="193"/>
      <c r="G1201" s="193"/>
      <c r="H1201" s="193"/>
      <c r="I1201" s="193"/>
      <c r="J1201" s="193"/>
      <c r="K1201" s="193"/>
      <c r="L1201" s="193"/>
      <c r="M1201" s="193"/>
      <c r="N1201" s="193"/>
      <c r="O1201" s="193"/>
      <c r="P1201" s="193"/>
      <c r="Q1201" s="193"/>
      <c r="R1201" s="193"/>
      <c r="S1201" s="193"/>
      <c r="T1201"/>
    </row>
    <row r="1202" spans="1:20" s="177" customFormat="1" ht="20.100000000000001" customHeight="1">
      <c r="A1202" s="114"/>
      <c r="B1202" s="114"/>
      <c r="C1202" s="193"/>
      <c r="D1202" s="193"/>
      <c r="E1202" s="193"/>
      <c r="F1202" s="193"/>
      <c r="G1202" s="193"/>
      <c r="H1202" s="193"/>
      <c r="I1202" s="193"/>
      <c r="J1202" s="193"/>
      <c r="K1202" s="193"/>
      <c r="L1202" s="193"/>
      <c r="M1202" s="193"/>
      <c r="N1202" s="193"/>
      <c r="O1202" s="193"/>
      <c r="P1202" s="193"/>
      <c r="Q1202" s="193"/>
      <c r="R1202" s="193"/>
      <c r="S1202" s="193"/>
      <c r="T1202"/>
    </row>
    <row r="1203" spans="1:20" s="177" customFormat="1" ht="20.100000000000001" customHeight="1">
      <c r="A1203" s="114"/>
      <c r="B1203" s="114"/>
      <c r="C1203" s="193"/>
      <c r="D1203" s="193"/>
      <c r="E1203" s="193"/>
      <c r="F1203" s="193"/>
      <c r="G1203" s="193"/>
      <c r="H1203" s="193"/>
      <c r="I1203" s="193"/>
      <c r="J1203" s="193"/>
      <c r="K1203" s="193"/>
      <c r="L1203" s="193"/>
      <c r="M1203" s="193"/>
      <c r="N1203" s="193"/>
      <c r="O1203" s="193"/>
      <c r="P1203" s="193"/>
      <c r="Q1203" s="193"/>
      <c r="R1203" s="193"/>
      <c r="S1203" s="193"/>
      <c r="T1203"/>
    </row>
    <row r="1204" spans="1:20" s="177" customFormat="1" ht="20.100000000000001" customHeight="1">
      <c r="A1204" s="114"/>
      <c r="B1204" s="114"/>
      <c r="C1204" s="193"/>
      <c r="D1204" s="193"/>
      <c r="E1204" s="193"/>
      <c r="F1204" s="193"/>
      <c r="G1204" s="193"/>
      <c r="H1204" s="193"/>
      <c r="I1204" s="193"/>
      <c r="J1204" s="193"/>
      <c r="K1204" s="193"/>
      <c r="L1204" s="193"/>
      <c r="M1204" s="193"/>
      <c r="N1204" s="193"/>
      <c r="O1204" s="193"/>
      <c r="P1204" s="193"/>
      <c r="Q1204" s="193"/>
      <c r="R1204" s="193"/>
      <c r="S1204" s="193"/>
      <c r="T1204"/>
    </row>
    <row r="1205" spans="1:20" s="177" customFormat="1" ht="20.100000000000001" customHeight="1">
      <c r="A1205" s="114"/>
      <c r="B1205" s="114"/>
      <c r="C1205" s="193"/>
      <c r="D1205" s="193"/>
      <c r="E1205" s="193"/>
      <c r="F1205" s="193"/>
      <c r="G1205" s="193"/>
      <c r="H1205" s="193"/>
      <c r="I1205" s="193"/>
      <c r="J1205" s="193"/>
      <c r="K1205" s="193"/>
      <c r="L1205" s="193"/>
      <c r="M1205" s="193"/>
      <c r="N1205" s="193"/>
      <c r="O1205" s="193"/>
      <c r="P1205" s="193"/>
      <c r="Q1205" s="193"/>
      <c r="R1205" s="193"/>
      <c r="S1205" s="193"/>
      <c r="T1205"/>
    </row>
    <row r="1206" spans="1:20" s="177" customFormat="1" ht="20.100000000000001" customHeight="1">
      <c r="A1206" s="114"/>
      <c r="B1206" s="114"/>
      <c r="C1206" s="193"/>
      <c r="D1206" s="193"/>
      <c r="E1206" s="193"/>
      <c r="F1206" s="193"/>
      <c r="G1206" s="193"/>
      <c r="H1206" s="193"/>
      <c r="I1206" s="193"/>
      <c r="J1206" s="193"/>
      <c r="K1206" s="193"/>
      <c r="L1206" s="193"/>
      <c r="M1206" s="193"/>
      <c r="N1206" s="193"/>
      <c r="O1206" s="193"/>
      <c r="P1206" s="193"/>
      <c r="Q1206" s="193"/>
      <c r="R1206" s="193"/>
      <c r="S1206" s="193"/>
      <c r="T1206"/>
    </row>
    <row r="1207" spans="1:20" s="177" customFormat="1" ht="20.100000000000001" customHeight="1">
      <c r="A1207" s="114"/>
      <c r="B1207" s="114"/>
      <c r="C1207" s="193"/>
      <c r="D1207" s="193"/>
      <c r="E1207" s="193"/>
      <c r="F1207" s="193"/>
      <c r="G1207" s="193"/>
      <c r="H1207" s="193"/>
      <c r="I1207" s="193"/>
      <c r="J1207" s="193"/>
      <c r="K1207" s="193"/>
      <c r="L1207" s="193"/>
      <c r="M1207" s="193"/>
      <c r="N1207" s="193"/>
      <c r="O1207" s="193"/>
      <c r="P1207" s="193"/>
      <c r="Q1207" s="193"/>
      <c r="R1207" s="193"/>
      <c r="S1207" s="193"/>
      <c r="T1207"/>
    </row>
    <row r="1208" spans="1:20" s="177" customFormat="1" ht="20.100000000000001" customHeight="1">
      <c r="A1208" s="114"/>
      <c r="B1208" s="114"/>
      <c r="C1208" s="193"/>
      <c r="D1208" s="193"/>
      <c r="E1208" s="193"/>
      <c r="F1208" s="193"/>
      <c r="G1208" s="193"/>
      <c r="H1208" s="193"/>
      <c r="I1208" s="193"/>
      <c r="J1208" s="193"/>
      <c r="K1208" s="193"/>
      <c r="L1208" s="193"/>
      <c r="M1208" s="193"/>
      <c r="N1208" s="193"/>
      <c r="O1208" s="193"/>
      <c r="P1208" s="193"/>
      <c r="Q1208" s="193"/>
      <c r="R1208" s="193"/>
      <c r="S1208" s="193"/>
      <c r="T1208"/>
    </row>
    <row r="1209" spans="1:20" s="177" customFormat="1" ht="20.100000000000001" customHeight="1">
      <c r="A1209" s="114"/>
      <c r="B1209" s="114"/>
      <c r="C1209" s="193"/>
      <c r="D1209" s="193"/>
      <c r="E1209" s="193"/>
      <c r="F1209" s="193"/>
      <c r="G1209" s="193"/>
      <c r="H1209" s="193"/>
      <c r="I1209" s="193"/>
      <c r="J1209" s="193"/>
      <c r="K1209" s="193"/>
      <c r="L1209" s="193"/>
      <c r="M1209" s="193"/>
      <c r="N1209" s="193"/>
      <c r="O1209" s="193"/>
      <c r="P1209" s="193"/>
      <c r="Q1209" s="193"/>
      <c r="R1209" s="193"/>
      <c r="S1209" s="193"/>
      <c r="T1209"/>
    </row>
    <row r="1210" spans="1:20" s="177" customFormat="1" ht="20.100000000000001" customHeight="1">
      <c r="A1210" s="114"/>
      <c r="B1210" s="114"/>
      <c r="C1210" s="193"/>
      <c r="D1210" s="193"/>
      <c r="E1210" s="193"/>
      <c r="F1210" s="193"/>
      <c r="G1210" s="193"/>
      <c r="H1210" s="193"/>
      <c r="I1210" s="193"/>
      <c r="J1210" s="193"/>
      <c r="K1210" s="193"/>
      <c r="L1210" s="193"/>
      <c r="M1210" s="193"/>
      <c r="N1210" s="193"/>
      <c r="O1210" s="193"/>
      <c r="P1210" s="193"/>
      <c r="Q1210" s="193"/>
      <c r="R1210" s="193"/>
      <c r="S1210" s="193"/>
      <c r="T1210"/>
    </row>
    <row r="1211" spans="1:20" s="177" customFormat="1" ht="20.100000000000001" customHeight="1">
      <c r="A1211" s="114"/>
      <c r="B1211" s="114"/>
      <c r="C1211" s="193"/>
      <c r="D1211" s="193"/>
      <c r="E1211" s="193"/>
      <c r="F1211" s="193"/>
      <c r="G1211" s="193"/>
      <c r="H1211" s="193"/>
      <c r="I1211" s="193"/>
      <c r="J1211" s="193"/>
      <c r="K1211" s="193"/>
      <c r="L1211" s="193"/>
      <c r="M1211" s="193"/>
      <c r="N1211" s="193"/>
      <c r="O1211" s="193"/>
      <c r="P1211" s="193"/>
      <c r="Q1211" s="193"/>
      <c r="R1211" s="193"/>
      <c r="S1211" s="193"/>
      <c r="T1211"/>
    </row>
    <row r="1212" spans="1:20" s="177" customFormat="1" ht="20.100000000000001" customHeight="1">
      <c r="A1212" s="114"/>
      <c r="B1212" s="114"/>
      <c r="C1212" s="193"/>
      <c r="D1212" s="193"/>
      <c r="E1212" s="193"/>
      <c r="F1212" s="193"/>
      <c r="G1212" s="193"/>
      <c r="H1212" s="193"/>
      <c r="I1212" s="193"/>
      <c r="J1212" s="193"/>
      <c r="K1212" s="193"/>
      <c r="L1212" s="193"/>
      <c r="M1212" s="193"/>
      <c r="N1212" s="193"/>
      <c r="O1212" s="193"/>
      <c r="P1212" s="193"/>
      <c r="Q1212" s="193"/>
      <c r="R1212" s="193"/>
      <c r="S1212" s="193"/>
      <c r="T1212"/>
    </row>
    <row r="1213" spans="1:20" s="177" customFormat="1" ht="20.100000000000001" customHeight="1">
      <c r="A1213" s="114"/>
      <c r="B1213" s="114"/>
      <c r="C1213" s="193"/>
      <c r="D1213" s="193"/>
      <c r="E1213" s="193"/>
      <c r="F1213" s="193"/>
      <c r="G1213" s="193"/>
      <c r="H1213" s="193"/>
      <c r="I1213" s="193"/>
      <c r="J1213" s="193"/>
      <c r="K1213" s="193"/>
      <c r="L1213" s="193"/>
      <c r="M1213" s="193"/>
      <c r="N1213" s="193"/>
      <c r="O1213" s="193"/>
      <c r="P1213" s="193"/>
      <c r="Q1213" s="193"/>
      <c r="R1213" s="193"/>
      <c r="S1213" s="193"/>
      <c r="T1213"/>
    </row>
    <row r="1214" spans="1:20" s="177" customFormat="1" ht="20.100000000000001" customHeight="1">
      <c r="A1214" s="114"/>
      <c r="B1214" s="114"/>
      <c r="C1214" s="193"/>
      <c r="D1214" s="193"/>
      <c r="E1214" s="193"/>
      <c r="F1214" s="193"/>
      <c r="G1214" s="193"/>
      <c r="H1214" s="193"/>
      <c r="I1214" s="193"/>
      <c r="J1214" s="193"/>
      <c r="K1214" s="193"/>
      <c r="L1214" s="193"/>
      <c r="M1214" s="193"/>
      <c r="N1214" s="193"/>
      <c r="O1214" s="193"/>
      <c r="P1214" s="193"/>
      <c r="Q1214" s="193"/>
      <c r="R1214" s="193"/>
      <c r="S1214" s="193"/>
      <c r="T1214"/>
    </row>
    <row r="1215" spans="1:20" s="177" customFormat="1" ht="20.100000000000001" customHeight="1">
      <c r="A1215" s="114"/>
      <c r="B1215" s="114"/>
      <c r="C1215" s="193"/>
      <c r="D1215" s="193"/>
      <c r="E1215" s="193"/>
      <c r="F1215" s="193"/>
      <c r="G1215" s="193"/>
      <c r="H1215" s="193"/>
      <c r="I1215" s="193"/>
      <c r="J1215" s="193"/>
      <c r="K1215" s="193"/>
      <c r="L1215" s="193"/>
      <c r="M1215" s="193"/>
      <c r="N1215" s="193"/>
      <c r="O1215" s="193"/>
      <c r="P1215" s="193"/>
      <c r="Q1215" s="193"/>
      <c r="R1215" s="193"/>
      <c r="S1215" s="193"/>
      <c r="T1215"/>
    </row>
    <row r="1216" spans="1:20" s="177" customFormat="1" ht="20.100000000000001" customHeight="1">
      <c r="A1216" s="114"/>
      <c r="B1216" s="114"/>
      <c r="C1216" s="193"/>
      <c r="D1216" s="193"/>
      <c r="E1216" s="193"/>
      <c r="F1216" s="193"/>
      <c r="G1216" s="193"/>
      <c r="H1216" s="193"/>
      <c r="I1216" s="193"/>
      <c r="J1216" s="193"/>
      <c r="K1216" s="193"/>
      <c r="L1216" s="193"/>
      <c r="M1216" s="193"/>
      <c r="N1216" s="193"/>
      <c r="O1216" s="193"/>
      <c r="P1216" s="193"/>
      <c r="Q1216" s="193"/>
      <c r="R1216" s="193"/>
      <c r="S1216" s="193"/>
      <c r="T1216"/>
    </row>
    <row r="1217" spans="1:20" s="177" customFormat="1" ht="20.100000000000001" customHeight="1">
      <c r="A1217" s="114"/>
      <c r="B1217" s="114"/>
      <c r="C1217" s="193"/>
      <c r="D1217" s="193"/>
      <c r="E1217" s="193"/>
      <c r="F1217" s="193"/>
      <c r="G1217" s="193"/>
      <c r="H1217" s="193"/>
      <c r="I1217" s="193"/>
      <c r="J1217" s="193"/>
      <c r="K1217" s="193"/>
      <c r="L1217" s="193"/>
      <c r="M1217" s="193"/>
      <c r="N1217" s="193"/>
      <c r="O1217" s="193"/>
      <c r="P1217" s="193"/>
      <c r="Q1217" s="193"/>
      <c r="R1217" s="193"/>
      <c r="S1217" s="193"/>
      <c r="T1217"/>
    </row>
    <row r="1218" spans="1:20" s="177" customFormat="1" ht="20.100000000000001" customHeight="1">
      <c r="A1218" s="114"/>
      <c r="B1218" s="114"/>
      <c r="C1218" s="193"/>
      <c r="D1218" s="193"/>
      <c r="E1218" s="193"/>
      <c r="F1218" s="193"/>
      <c r="G1218" s="193"/>
      <c r="H1218" s="193"/>
      <c r="I1218" s="193"/>
      <c r="J1218" s="193"/>
      <c r="K1218" s="193"/>
      <c r="L1218" s="193"/>
      <c r="M1218" s="193"/>
      <c r="N1218" s="193"/>
      <c r="O1218" s="193"/>
      <c r="P1218" s="193"/>
      <c r="Q1218" s="193"/>
      <c r="R1218" s="193"/>
      <c r="S1218" s="193"/>
      <c r="T1218"/>
    </row>
    <row r="1219" spans="1:20" s="177" customFormat="1" ht="20.100000000000001" customHeight="1">
      <c r="A1219" s="114"/>
      <c r="B1219" s="114"/>
      <c r="C1219" s="193"/>
      <c r="D1219" s="193"/>
      <c r="E1219" s="193"/>
      <c r="F1219" s="193"/>
      <c r="G1219" s="193"/>
      <c r="H1219" s="193"/>
      <c r="I1219" s="193"/>
      <c r="J1219" s="193"/>
      <c r="K1219" s="193"/>
      <c r="L1219" s="193"/>
      <c r="M1219" s="193"/>
      <c r="N1219" s="193"/>
      <c r="O1219" s="193"/>
      <c r="P1219" s="193"/>
      <c r="Q1219" s="193"/>
      <c r="R1219" s="193"/>
      <c r="S1219" s="193"/>
      <c r="T1219"/>
    </row>
    <row r="1220" spans="1:20" s="177" customFormat="1" ht="20.100000000000001" customHeight="1">
      <c r="A1220" s="114"/>
      <c r="B1220" s="114"/>
      <c r="C1220" s="193"/>
      <c r="D1220" s="193"/>
      <c r="E1220" s="193"/>
      <c r="F1220" s="193"/>
      <c r="G1220" s="193"/>
      <c r="H1220" s="193"/>
      <c r="I1220" s="193"/>
      <c r="J1220" s="193"/>
      <c r="K1220" s="193"/>
      <c r="L1220" s="193"/>
      <c r="M1220" s="193"/>
      <c r="N1220" s="193"/>
      <c r="O1220" s="193"/>
      <c r="P1220" s="193"/>
      <c r="Q1220" s="193"/>
      <c r="R1220" s="193"/>
      <c r="S1220" s="193"/>
      <c r="T1220"/>
    </row>
    <row r="1221" spans="1:20" s="177" customFormat="1" ht="20.100000000000001" customHeight="1">
      <c r="A1221" s="114"/>
      <c r="B1221" s="114"/>
      <c r="C1221" s="193"/>
      <c r="D1221" s="193"/>
      <c r="E1221" s="193"/>
      <c r="F1221" s="193"/>
      <c r="G1221" s="193"/>
      <c r="H1221" s="193"/>
      <c r="I1221" s="193"/>
      <c r="J1221" s="193"/>
      <c r="K1221" s="193"/>
      <c r="L1221" s="193"/>
      <c r="M1221" s="193"/>
      <c r="N1221" s="193"/>
      <c r="O1221" s="193"/>
      <c r="P1221" s="193"/>
      <c r="Q1221" s="193"/>
      <c r="R1221" s="193"/>
      <c r="S1221" s="193"/>
      <c r="T1221"/>
    </row>
    <row r="1222" spans="1:20" s="177" customFormat="1" ht="20.100000000000001" customHeight="1">
      <c r="A1222" s="114"/>
      <c r="B1222" s="114"/>
      <c r="C1222" s="193"/>
      <c r="D1222" s="193"/>
      <c r="E1222" s="193"/>
      <c r="F1222" s="193"/>
      <c r="G1222" s="193"/>
      <c r="H1222" s="193"/>
      <c r="I1222" s="193"/>
      <c r="J1222" s="193"/>
      <c r="K1222" s="193"/>
      <c r="L1222" s="193"/>
      <c r="M1222" s="193"/>
      <c r="N1222" s="193"/>
      <c r="O1222" s="193"/>
      <c r="P1222" s="193"/>
      <c r="Q1222" s="193"/>
      <c r="R1222" s="193"/>
      <c r="S1222" s="193"/>
      <c r="T1222"/>
    </row>
    <row r="1223" spans="1:20" s="177" customFormat="1" ht="20.100000000000001" customHeight="1">
      <c r="A1223" s="114"/>
      <c r="B1223" s="114"/>
      <c r="C1223" s="193"/>
      <c r="D1223" s="193"/>
      <c r="E1223" s="193"/>
      <c r="F1223" s="193"/>
      <c r="G1223" s="193"/>
      <c r="H1223" s="193"/>
      <c r="I1223" s="193"/>
      <c r="J1223" s="193"/>
      <c r="K1223" s="193"/>
      <c r="L1223" s="193"/>
      <c r="M1223" s="193"/>
      <c r="N1223" s="193"/>
      <c r="O1223" s="193"/>
      <c r="P1223" s="193"/>
      <c r="Q1223" s="193"/>
      <c r="R1223" s="193"/>
      <c r="S1223" s="193"/>
      <c r="T1223"/>
    </row>
    <row r="1224" spans="1:20" s="177" customFormat="1" ht="20.100000000000001" customHeight="1">
      <c r="A1224" s="114"/>
      <c r="B1224" s="114"/>
      <c r="C1224" s="193"/>
      <c r="D1224" s="193"/>
      <c r="E1224" s="193"/>
      <c r="F1224" s="193"/>
      <c r="G1224" s="193"/>
      <c r="H1224" s="193"/>
      <c r="I1224" s="193"/>
      <c r="J1224" s="193"/>
      <c r="K1224" s="193"/>
      <c r="L1224" s="193"/>
      <c r="M1224" s="193"/>
      <c r="N1224" s="193"/>
      <c r="O1224" s="193"/>
      <c r="P1224" s="193"/>
      <c r="Q1224" s="193"/>
      <c r="R1224" s="193"/>
      <c r="S1224" s="193"/>
      <c r="T1224"/>
    </row>
    <row r="1225" spans="1:20" s="177" customFormat="1" ht="20.100000000000001" customHeight="1">
      <c r="A1225" s="114"/>
      <c r="B1225" s="114"/>
      <c r="C1225" s="193"/>
      <c r="D1225" s="193"/>
      <c r="E1225" s="193"/>
      <c r="F1225" s="193"/>
      <c r="G1225" s="193"/>
      <c r="H1225" s="193"/>
      <c r="I1225" s="193"/>
      <c r="J1225" s="193"/>
      <c r="K1225" s="193"/>
      <c r="L1225" s="193"/>
      <c r="M1225" s="193"/>
      <c r="N1225" s="193"/>
      <c r="O1225" s="193"/>
      <c r="P1225" s="193"/>
      <c r="Q1225" s="193"/>
      <c r="R1225" s="193"/>
      <c r="S1225" s="193"/>
      <c r="T1225"/>
    </row>
    <row r="1226" spans="1:20" s="177" customFormat="1" ht="20.100000000000001" customHeight="1">
      <c r="A1226" s="114"/>
      <c r="B1226" s="114"/>
      <c r="C1226" s="193"/>
      <c r="D1226" s="193"/>
      <c r="E1226" s="193"/>
      <c r="F1226" s="193"/>
      <c r="G1226" s="193"/>
      <c r="H1226" s="193"/>
      <c r="I1226" s="193"/>
      <c r="J1226" s="193"/>
      <c r="K1226" s="193"/>
      <c r="L1226" s="193"/>
      <c r="M1226" s="193"/>
      <c r="N1226" s="193"/>
      <c r="O1226" s="193"/>
      <c r="P1226" s="193"/>
      <c r="Q1226" s="193"/>
      <c r="R1226" s="193"/>
      <c r="S1226" s="193"/>
      <c r="T1226"/>
    </row>
    <row r="1227" spans="1:20" s="177" customFormat="1" ht="20.100000000000001" customHeight="1">
      <c r="A1227" s="114"/>
      <c r="B1227" s="114"/>
      <c r="C1227" s="193"/>
      <c r="D1227" s="193"/>
      <c r="E1227" s="193"/>
      <c r="F1227" s="193"/>
      <c r="G1227" s="193"/>
      <c r="H1227" s="193"/>
      <c r="I1227" s="193"/>
      <c r="J1227" s="193"/>
      <c r="K1227" s="193"/>
      <c r="L1227" s="193"/>
      <c r="M1227" s="193"/>
      <c r="N1227" s="193"/>
      <c r="O1227" s="193"/>
      <c r="P1227" s="193"/>
      <c r="Q1227" s="193"/>
      <c r="R1227" s="193"/>
      <c r="S1227" s="193"/>
      <c r="T1227"/>
    </row>
    <row r="1228" spans="1:20" s="177" customFormat="1" ht="20.100000000000001" customHeight="1">
      <c r="A1228" s="114"/>
      <c r="B1228" s="114"/>
      <c r="C1228" s="193"/>
      <c r="D1228" s="193"/>
      <c r="E1228" s="193"/>
      <c r="F1228" s="193"/>
      <c r="G1228" s="193"/>
      <c r="H1228" s="193"/>
      <c r="I1228" s="193"/>
      <c r="J1228" s="193"/>
      <c r="K1228" s="193"/>
      <c r="L1228" s="193"/>
      <c r="M1228" s="193"/>
      <c r="N1228" s="193"/>
      <c r="O1228" s="193"/>
      <c r="P1228" s="193"/>
      <c r="Q1228" s="193"/>
      <c r="R1228" s="193"/>
      <c r="S1228" s="193"/>
      <c r="T1228"/>
    </row>
    <row r="1229" spans="1:20" s="177" customFormat="1" ht="20.100000000000001" customHeight="1">
      <c r="A1229" s="114"/>
      <c r="B1229" s="114"/>
      <c r="C1229" s="193"/>
      <c r="D1229" s="193"/>
      <c r="E1229" s="193"/>
      <c r="F1229" s="193"/>
      <c r="G1229" s="193"/>
      <c r="H1229" s="193"/>
      <c r="I1229" s="193"/>
      <c r="J1229" s="193"/>
      <c r="K1229" s="193"/>
      <c r="L1229" s="193"/>
      <c r="M1229" s="193"/>
      <c r="N1229" s="193"/>
      <c r="O1229" s="193"/>
      <c r="P1229" s="193"/>
      <c r="Q1229" s="193"/>
      <c r="R1229" s="193"/>
      <c r="S1229" s="193"/>
      <c r="T1229"/>
    </row>
    <row r="1230" spans="1:20" s="177" customFormat="1" ht="20.100000000000001" customHeight="1">
      <c r="A1230" s="114"/>
      <c r="B1230" s="114"/>
      <c r="C1230" s="193"/>
      <c r="D1230" s="193"/>
      <c r="E1230" s="193"/>
      <c r="F1230" s="193"/>
      <c r="G1230" s="193"/>
      <c r="H1230" s="193"/>
      <c r="I1230" s="193"/>
      <c r="J1230" s="193"/>
      <c r="K1230" s="193"/>
      <c r="L1230" s="193"/>
      <c r="M1230" s="193"/>
      <c r="N1230" s="193"/>
      <c r="O1230" s="193"/>
      <c r="P1230" s="193"/>
      <c r="Q1230" s="193"/>
      <c r="R1230" s="193"/>
      <c r="S1230" s="193"/>
      <c r="T1230"/>
    </row>
    <row r="1231" spans="1:20" s="177" customFormat="1" ht="20.100000000000001" customHeight="1">
      <c r="A1231" s="114"/>
      <c r="B1231" s="114"/>
      <c r="C1231" s="193"/>
      <c r="D1231" s="193"/>
      <c r="E1231" s="193"/>
      <c r="F1231" s="193"/>
      <c r="G1231" s="193"/>
      <c r="H1231" s="193"/>
      <c r="I1231" s="193"/>
      <c r="J1231" s="193"/>
      <c r="K1231" s="193"/>
      <c r="L1231" s="193"/>
      <c r="M1231" s="193"/>
      <c r="N1231" s="193"/>
      <c r="O1231" s="193"/>
      <c r="P1231" s="193"/>
      <c r="Q1231" s="193"/>
      <c r="R1231" s="193"/>
      <c r="S1231" s="193"/>
      <c r="T1231"/>
    </row>
    <row r="1232" spans="1:20" s="177" customFormat="1" ht="20.100000000000001" customHeight="1">
      <c r="A1232" s="114"/>
      <c r="B1232" s="114"/>
      <c r="C1232" s="193"/>
      <c r="D1232" s="193"/>
      <c r="E1232" s="193"/>
      <c r="F1232" s="193"/>
      <c r="G1232" s="193"/>
      <c r="H1232" s="193"/>
      <c r="I1232" s="193"/>
      <c r="J1232" s="193"/>
      <c r="K1232" s="193"/>
      <c r="L1232" s="193"/>
      <c r="M1232" s="193"/>
      <c r="N1232" s="193"/>
      <c r="O1232" s="193"/>
      <c r="P1232" s="193"/>
      <c r="Q1232" s="193"/>
      <c r="R1232" s="193"/>
      <c r="S1232" s="193"/>
      <c r="T1232"/>
    </row>
    <row r="1233" spans="1:20" s="177" customFormat="1" ht="20.100000000000001" customHeight="1">
      <c r="A1233" s="114"/>
      <c r="B1233" s="114"/>
      <c r="C1233" s="193"/>
      <c r="D1233" s="193"/>
      <c r="E1233" s="193"/>
      <c r="F1233" s="193"/>
      <c r="G1233" s="193"/>
      <c r="H1233" s="193"/>
      <c r="I1233" s="193"/>
      <c r="J1233" s="193"/>
      <c r="K1233" s="193"/>
      <c r="L1233" s="193"/>
      <c r="M1233" s="193"/>
      <c r="N1233" s="193"/>
      <c r="O1233" s="193"/>
      <c r="P1233" s="193"/>
      <c r="Q1233" s="193"/>
      <c r="R1233" s="193"/>
      <c r="S1233" s="193"/>
      <c r="T1233"/>
    </row>
    <row r="1234" spans="1:20" s="177" customFormat="1" ht="20.100000000000001" customHeight="1">
      <c r="A1234" s="114"/>
      <c r="B1234" s="114"/>
      <c r="C1234" s="193"/>
      <c r="D1234" s="193"/>
      <c r="E1234" s="193"/>
      <c r="F1234" s="193"/>
      <c r="G1234" s="193"/>
      <c r="H1234" s="193"/>
      <c r="I1234" s="193"/>
      <c r="J1234" s="193"/>
      <c r="K1234" s="193"/>
      <c r="L1234" s="193"/>
      <c r="M1234" s="193"/>
      <c r="N1234" s="193"/>
      <c r="O1234" s="193"/>
      <c r="P1234" s="193"/>
      <c r="Q1234" s="193"/>
      <c r="R1234" s="193"/>
      <c r="S1234" s="193"/>
      <c r="T1234"/>
    </row>
    <row r="1235" spans="1:20" s="177" customFormat="1" ht="20.100000000000001" customHeight="1">
      <c r="A1235" s="114"/>
      <c r="B1235" s="114"/>
      <c r="C1235" s="193"/>
      <c r="D1235" s="193"/>
      <c r="E1235" s="193"/>
      <c r="F1235" s="193"/>
      <c r="G1235" s="193"/>
      <c r="H1235" s="193"/>
      <c r="I1235" s="193"/>
      <c r="J1235" s="193"/>
      <c r="K1235" s="193"/>
      <c r="L1235" s="193"/>
      <c r="M1235" s="193"/>
      <c r="N1235" s="193"/>
      <c r="O1235" s="193"/>
      <c r="P1235" s="193"/>
      <c r="Q1235" s="193"/>
      <c r="R1235" s="193"/>
      <c r="S1235" s="193"/>
      <c r="T1235"/>
    </row>
    <row r="1236" spans="1:20" s="177" customFormat="1" ht="20.100000000000001" customHeight="1">
      <c r="A1236" s="114"/>
      <c r="B1236" s="114"/>
      <c r="C1236" s="193"/>
      <c r="D1236" s="193"/>
      <c r="E1236" s="193"/>
      <c r="F1236" s="193"/>
      <c r="G1236" s="193"/>
      <c r="H1236" s="193"/>
      <c r="I1236" s="193"/>
      <c r="J1236" s="193"/>
      <c r="K1236" s="193"/>
      <c r="L1236" s="193"/>
      <c r="M1236" s="193"/>
      <c r="N1236" s="193"/>
      <c r="O1236" s="193"/>
      <c r="P1236" s="193"/>
      <c r="Q1236" s="193"/>
      <c r="R1236" s="193"/>
      <c r="S1236" s="193"/>
      <c r="T1236"/>
    </row>
    <row r="1237" spans="1:20" s="177" customFormat="1" ht="20.100000000000001" customHeight="1">
      <c r="A1237" s="114"/>
      <c r="B1237" s="114"/>
      <c r="C1237" s="193"/>
      <c r="D1237" s="193"/>
      <c r="E1237" s="193"/>
      <c r="F1237" s="193"/>
      <c r="G1237" s="193"/>
      <c r="H1237" s="193"/>
      <c r="I1237" s="193"/>
      <c r="J1237" s="193"/>
      <c r="K1237" s="193"/>
      <c r="L1237" s="193"/>
      <c r="M1237" s="193"/>
      <c r="N1237" s="193"/>
      <c r="O1237" s="193"/>
      <c r="P1237" s="193"/>
      <c r="Q1237" s="193"/>
      <c r="R1237" s="193"/>
      <c r="S1237" s="193"/>
      <c r="T1237"/>
    </row>
    <row r="1238" spans="1:20" s="177" customFormat="1" ht="20.100000000000001" customHeight="1">
      <c r="A1238" s="114"/>
      <c r="B1238" s="114"/>
      <c r="C1238" s="193"/>
      <c r="D1238" s="193"/>
      <c r="E1238" s="193"/>
      <c r="F1238" s="193"/>
      <c r="G1238" s="193"/>
      <c r="H1238" s="193"/>
      <c r="I1238" s="193"/>
      <c r="J1238" s="193"/>
      <c r="K1238" s="193"/>
      <c r="L1238" s="193"/>
      <c r="M1238" s="193"/>
      <c r="N1238" s="193"/>
      <c r="O1238" s="193"/>
      <c r="P1238" s="193"/>
      <c r="Q1238" s="193"/>
      <c r="R1238" s="193"/>
      <c r="S1238" s="193"/>
      <c r="T1238"/>
    </row>
    <row r="1239" spans="1:20" s="177" customFormat="1" ht="20.100000000000001" customHeight="1">
      <c r="A1239" s="114"/>
      <c r="B1239" s="114"/>
      <c r="C1239" s="193"/>
      <c r="D1239" s="193"/>
      <c r="E1239" s="193"/>
      <c r="F1239" s="193"/>
      <c r="G1239" s="193"/>
      <c r="H1239" s="193"/>
      <c r="I1239" s="193"/>
      <c r="J1239" s="193"/>
      <c r="K1239" s="193"/>
      <c r="L1239" s="193"/>
      <c r="M1239" s="193"/>
      <c r="N1239" s="193"/>
      <c r="O1239" s="193"/>
      <c r="P1239" s="193"/>
      <c r="Q1239" s="193"/>
      <c r="R1239" s="193"/>
      <c r="S1239" s="193"/>
      <c r="T1239"/>
    </row>
    <row r="1240" spans="1:20" s="177" customFormat="1" ht="20.100000000000001" customHeight="1">
      <c r="A1240" s="114"/>
      <c r="B1240" s="114"/>
      <c r="C1240" s="193"/>
      <c r="D1240" s="193"/>
      <c r="E1240" s="193"/>
      <c r="F1240" s="193"/>
      <c r="G1240" s="193"/>
      <c r="H1240" s="193"/>
      <c r="I1240" s="193"/>
      <c r="J1240" s="193"/>
      <c r="K1240" s="193"/>
      <c r="L1240" s="193"/>
      <c r="M1240" s="193"/>
      <c r="N1240" s="193"/>
      <c r="O1240" s="193"/>
      <c r="P1240" s="193"/>
      <c r="Q1240" s="193"/>
      <c r="R1240" s="193"/>
      <c r="S1240" s="193"/>
      <c r="T1240"/>
    </row>
    <row r="1241" spans="1:20" s="177" customFormat="1" ht="20.100000000000001" customHeight="1">
      <c r="A1241" s="114"/>
      <c r="B1241" s="114"/>
      <c r="C1241" s="193"/>
      <c r="D1241" s="193"/>
      <c r="E1241" s="193"/>
      <c r="F1241" s="193"/>
      <c r="G1241" s="193"/>
      <c r="H1241" s="193"/>
      <c r="I1241" s="193"/>
      <c r="J1241" s="193"/>
      <c r="K1241" s="193"/>
      <c r="L1241" s="193"/>
      <c r="M1241" s="193"/>
      <c r="N1241" s="193"/>
      <c r="O1241" s="193"/>
      <c r="P1241" s="193"/>
      <c r="Q1241" s="193"/>
      <c r="R1241" s="193"/>
      <c r="S1241" s="193"/>
      <c r="T1241"/>
    </row>
    <row r="1242" spans="1:20" s="177" customFormat="1" ht="20.100000000000001" customHeight="1">
      <c r="A1242" s="114"/>
      <c r="B1242" s="114"/>
      <c r="C1242" s="193"/>
      <c r="D1242" s="193"/>
      <c r="E1242" s="193"/>
      <c r="F1242" s="193"/>
      <c r="G1242" s="193"/>
      <c r="H1242" s="193"/>
      <c r="I1242" s="193"/>
      <c r="J1242" s="193"/>
      <c r="K1242" s="193"/>
      <c r="L1242" s="193"/>
      <c r="M1242" s="193"/>
      <c r="N1242" s="193"/>
      <c r="O1242" s="193"/>
      <c r="P1242" s="193"/>
      <c r="Q1242" s="193"/>
      <c r="R1242" s="193"/>
      <c r="S1242" s="193"/>
      <c r="T1242"/>
    </row>
    <row r="1243" spans="1:20" s="177" customFormat="1" ht="20.100000000000001" customHeight="1">
      <c r="A1243" s="114"/>
      <c r="B1243" s="114"/>
      <c r="C1243" s="193"/>
      <c r="D1243" s="193"/>
      <c r="E1243" s="193"/>
      <c r="F1243" s="193"/>
      <c r="G1243" s="193"/>
      <c r="H1243" s="193"/>
      <c r="I1243" s="193"/>
      <c r="J1243" s="193"/>
      <c r="K1243" s="193"/>
      <c r="L1243" s="193"/>
      <c r="M1243" s="193"/>
      <c r="N1243" s="193"/>
      <c r="O1243" s="193"/>
      <c r="P1243" s="193"/>
      <c r="Q1243" s="193"/>
      <c r="R1243" s="193"/>
      <c r="S1243" s="193"/>
      <c r="T1243"/>
    </row>
    <row r="1244" spans="1:20" s="177" customFormat="1" ht="20.100000000000001" customHeight="1">
      <c r="A1244" s="114"/>
      <c r="B1244" s="114"/>
      <c r="C1244" s="193"/>
      <c r="D1244" s="193"/>
      <c r="E1244" s="193"/>
      <c r="F1244" s="193"/>
      <c r="G1244" s="193"/>
      <c r="H1244" s="193"/>
      <c r="I1244" s="193"/>
      <c r="J1244" s="193"/>
      <c r="K1244" s="193"/>
      <c r="L1244" s="193"/>
      <c r="M1244" s="193"/>
      <c r="N1244" s="193"/>
      <c r="O1244" s="193"/>
      <c r="P1244" s="193"/>
      <c r="Q1244" s="193"/>
      <c r="R1244" s="193"/>
      <c r="S1244" s="193"/>
      <c r="T1244"/>
    </row>
    <row r="1245" spans="1:20" s="177" customFormat="1" ht="20.100000000000001" customHeight="1">
      <c r="A1245" s="114"/>
      <c r="B1245" s="114"/>
      <c r="C1245" s="193"/>
      <c r="D1245" s="193"/>
      <c r="E1245" s="193"/>
      <c r="F1245" s="193"/>
      <c r="G1245" s="193"/>
      <c r="H1245" s="193"/>
      <c r="I1245" s="193"/>
      <c r="J1245" s="193"/>
      <c r="K1245" s="193"/>
      <c r="L1245" s="193"/>
      <c r="M1245" s="193"/>
      <c r="N1245" s="193"/>
      <c r="O1245" s="193"/>
      <c r="P1245" s="193"/>
      <c r="Q1245" s="193"/>
      <c r="R1245" s="193"/>
      <c r="S1245" s="193"/>
      <c r="T1245"/>
    </row>
    <row r="1246" spans="1:20" s="177" customFormat="1" ht="20.100000000000001" customHeight="1">
      <c r="A1246" s="114"/>
      <c r="B1246" s="114"/>
      <c r="C1246" s="193"/>
      <c r="D1246" s="193"/>
      <c r="E1246" s="193"/>
      <c r="F1246" s="193"/>
      <c r="G1246" s="193"/>
      <c r="H1246" s="193"/>
      <c r="I1246" s="193"/>
      <c r="J1246" s="193"/>
      <c r="K1246" s="193"/>
      <c r="L1246" s="193"/>
      <c r="M1246" s="193"/>
      <c r="N1246" s="193"/>
      <c r="O1246" s="193"/>
      <c r="P1246" s="193"/>
      <c r="Q1246" s="193"/>
      <c r="R1246" s="193"/>
      <c r="S1246" s="193"/>
      <c r="T1246"/>
    </row>
    <row r="1247" spans="1:20" s="177" customFormat="1" ht="20.100000000000001" customHeight="1">
      <c r="A1247" s="114"/>
      <c r="B1247" s="114"/>
      <c r="C1247" s="193"/>
      <c r="D1247" s="193"/>
      <c r="E1247" s="193"/>
      <c r="F1247" s="193"/>
      <c r="G1247" s="193"/>
      <c r="H1247" s="193"/>
      <c r="I1247" s="193"/>
      <c r="J1247" s="193"/>
      <c r="K1247" s="193"/>
      <c r="L1247" s="193"/>
      <c r="M1247" s="193"/>
      <c r="N1247" s="193"/>
      <c r="O1247" s="193"/>
      <c r="P1247" s="193"/>
      <c r="Q1247" s="193"/>
      <c r="R1247" s="193"/>
      <c r="S1247" s="193"/>
      <c r="T1247"/>
    </row>
    <row r="1248" spans="1:20" s="177" customFormat="1" ht="20.100000000000001" customHeight="1">
      <c r="A1248" s="114"/>
      <c r="B1248" s="114"/>
      <c r="C1248" s="193"/>
      <c r="D1248" s="193"/>
      <c r="E1248" s="193"/>
      <c r="F1248" s="193"/>
      <c r="G1248" s="193"/>
      <c r="H1248" s="193"/>
      <c r="I1248" s="193"/>
      <c r="J1248" s="193"/>
      <c r="K1248" s="193"/>
      <c r="L1248" s="193"/>
      <c r="M1248" s="193"/>
      <c r="N1248" s="193"/>
      <c r="O1248" s="193"/>
      <c r="P1248" s="193"/>
      <c r="Q1248" s="193"/>
      <c r="R1248" s="193"/>
      <c r="S1248" s="193"/>
      <c r="T1248"/>
    </row>
    <row r="1249" spans="1:20" s="177" customFormat="1" ht="20.100000000000001" customHeight="1">
      <c r="A1249" s="114"/>
      <c r="B1249" s="114"/>
      <c r="C1249" s="193"/>
      <c r="D1249" s="193"/>
      <c r="E1249" s="193"/>
      <c r="F1249" s="193"/>
      <c r="G1249" s="193"/>
      <c r="H1249" s="193"/>
      <c r="I1249" s="193"/>
      <c r="J1249" s="193"/>
      <c r="K1249" s="193"/>
      <c r="L1249" s="193"/>
      <c r="M1249" s="193"/>
      <c r="N1249" s="193"/>
      <c r="O1249" s="193"/>
      <c r="P1249" s="193"/>
      <c r="Q1249" s="193"/>
      <c r="R1249" s="193"/>
      <c r="S1249" s="193"/>
      <c r="T1249"/>
    </row>
    <row r="1250" spans="1:20" s="177" customFormat="1" ht="20.100000000000001" customHeight="1">
      <c r="A1250" s="114"/>
      <c r="B1250" s="114"/>
      <c r="C1250" s="193"/>
      <c r="D1250" s="193"/>
      <c r="E1250" s="193"/>
      <c r="F1250" s="193"/>
      <c r="G1250" s="193"/>
      <c r="H1250" s="193"/>
      <c r="I1250" s="193"/>
      <c r="J1250" s="193"/>
      <c r="K1250" s="193"/>
      <c r="L1250" s="193"/>
      <c r="M1250" s="193"/>
      <c r="N1250" s="193"/>
      <c r="O1250" s="193"/>
      <c r="P1250" s="193"/>
      <c r="Q1250" s="193"/>
      <c r="R1250" s="193"/>
      <c r="S1250" s="193"/>
      <c r="T1250"/>
    </row>
    <row r="1251" spans="1:20" s="177" customFormat="1" ht="20.100000000000001" customHeight="1">
      <c r="A1251" s="114"/>
      <c r="B1251" s="114"/>
      <c r="C1251" s="193"/>
      <c r="D1251" s="193"/>
      <c r="E1251" s="193"/>
      <c r="F1251" s="193"/>
      <c r="G1251" s="193"/>
      <c r="H1251" s="193"/>
      <c r="I1251" s="193"/>
      <c r="J1251" s="193"/>
      <c r="K1251" s="193"/>
      <c r="L1251" s="193"/>
      <c r="M1251" s="193"/>
      <c r="N1251" s="193"/>
      <c r="O1251" s="193"/>
      <c r="P1251" s="193"/>
      <c r="Q1251" s="193"/>
      <c r="R1251" s="193"/>
      <c r="S1251" s="193"/>
      <c r="T1251"/>
    </row>
    <row r="1252" spans="1:20" s="177" customFormat="1" ht="20.100000000000001" customHeight="1">
      <c r="A1252" s="114"/>
      <c r="B1252" s="114"/>
      <c r="C1252" s="193"/>
      <c r="D1252" s="193"/>
      <c r="E1252" s="193"/>
      <c r="F1252" s="193"/>
      <c r="G1252" s="193"/>
      <c r="H1252" s="193"/>
      <c r="I1252" s="193"/>
      <c r="J1252" s="193"/>
      <c r="K1252" s="193"/>
      <c r="L1252" s="193"/>
      <c r="M1252" s="193"/>
      <c r="N1252" s="193"/>
      <c r="O1252" s="193"/>
      <c r="P1252" s="193"/>
      <c r="Q1252" s="193"/>
      <c r="R1252" s="193"/>
      <c r="S1252" s="193"/>
      <c r="T1252"/>
    </row>
    <row r="1253" spans="1:20" s="177" customFormat="1" ht="20.100000000000001" customHeight="1">
      <c r="A1253" s="114"/>
      <c r="B1253" s="114"/>
      <c r="C1253" s="193"/>
      <c r="D1253" s="193"/>
      <c r="E1253" s="193"/>
      <c r="F1253" s="193"/>
      <c r="G1253" s="193"/>
      <c r="H1253" s="193"/>
      <c r="I1253" s="193"/>
      <c r="J1253" s="193"/>
      <c r="K1253" s="193"/>
      <c r="L1253" s="193"/>
      <c r="M1253" s="193"/>
      <c r="N1253" s="193"/>
      <c r="O1253" s="193"/>
      <c r="P1253" s="193"/>
      <c r="Q1253" s="193"/>
      <c r="R1253" s="193"/>
      <c r="S1253" s="193"/>
      <c r="T1253"/>
    </row>
    <row r="1254" spans="1:20" s="177" customFormat="1" ht="20.100000000000001" customHeight="1">
      <c r="A1254" s="114"/>
      <c r="B1254" s="114"/>
      <c r="C1254" s="193"/>
      <c r="D1254" s="193"/>
      <c r="E1254" s="193"/>
      <c r="F1254" s="193"/>
      <c r="G1254" s="193"/>
      <c r="H1254" s="193"/>
      <c r="I1254" s="193"/>
      <c r="J1254" s="193"/>
      <c r="K1254" s="193"/>
      <c r="L1254" s="193"/>
      <c r="M1254" s="193"/>
      <c r="N1254" s="193"/>
      <c r="O1254" s="193"/>
      <c r="P1254" s="193"/>
      <c r="Q1254" s="193"/>
      <c r="R1254" s="193"/>
      <c r="S1254" s="193"/>
      <c r="T1254"/>
    </row>
    <row r="1255" spans="1:20" s="177" customFormat="1" ht="20.100000000000001" customHeight="1">
      <c r="A1255" s="114"/>
      <c r="B1255" s="114"/>
      <c r="C1255" s="193"/>
      <c r="D1255" s="193"/>
      <c r="E1255" s="193"/>
      <c r="F1255" s="193"/>
      <c r="G1255" s="193"/>
      <c r="H1255" s="193"/>
      <c r="I1255" s="193"/>
      <c r="J1255" s="193"/>
      <c r="K1255" s="193"/>
      <c r="L1255" s="193"/>
      <c r="M1255" s="193"/>
      <c r="N1255" s="193"/>
      <c r="O1255" s="193"/>
      <c r="P1255" s="193"/>
      <c r="Q1255" s="193"/>
      <c r="R1255" s="193"/>
      <c r="S1255" s="193"/>
      <c r="T1255"/>
    </row>
    <row r="1256" spans="1:20" s="177" customFormat="1" ht="20.100000000000001" customHeight="1">
      <c r="A1256" s="114"/>
      <c r="B1256" s="114"/>
      <c r="C1256" s="193"/>
      <c r="D1256" s="193"/>
      <c r="E1256" s="193"/>
      <c r="F1256" s="193"/>
      <c r="G1256" s="193"/>
      <c r="H1256" s="193"/>
      <c r="I1256" s="193"/>
      <c r="J1256" s="193"/>
      <c r="K1256" s="193"/>
      <c r="L1256" s="193"/>
      <c r="M1256" s="193"/>
      <c r="N1256" s="193"/>
      <c r="O1256" s="193"/>
      <c r="P1256" s="193"/>
      <c r="Q1256" s="193"/>
      <c r="R1256" s="193"/>
      <c r="S1256" s="193"/>
      <c r="T1256"/>
    </row>
    <row r="1257" spans="1:20" s="177" customFormat="1" ht="20.100000000000001" customHeight="1">
      <c r="A1257" s="114"/>
      <c r="B1257" s="114"/>
      <c r="C1257" s="193"/>
      <c r="D1257" s="193"/>
      <c r="E1257" s="193"/>
      <c r="F1257" s="193"/>
      <c r="G1257" s="193"/>
      <c r="H1257" s="193"/>
      <c r="I1257" s="193"/>
      <c r="J1257" s="193"/>
      <c r="K1257" s="193"/>
      <c r="L1257" s="193"/>
      <c r="M1257" s="193"/>
      <c r="N1257" s="193"/>
      <c r="O1257" s="193"/>
      <c r="P1257" s="193"/>
      <c r="Q1257" s="193"/>
      <c r="R1257" s="193"/>
      <c r="S1257" s="193"/>
      <c r="T1257"/>
    </row>
    <row r="1258" spans="1:20" s="177" customFormat="1" ht="20.100000000000001" customHeight="1">
      <c r="A1258" s="114"/>
      <c r="B1258" s="114"/>
      <c r="C1258" s="193"/>
      <c r="D1258" s="193"/>
      <c r="E1258" s="193"/>
      <c r="F1258" s="193"/>
      <c r="G1258" s="193"/>
      <c r="H1258" s="193"/>
      <c r="I1258" s="193"/>
      <c r="J1258" s="193"/>
      <c r="K1258" s="193"/>
      <c r="L1258" s="193"/>
      <c r="M1258" s="193"/>
      <c r="N1258" s="193"/>
      <c r="O1258" s="193"/>
      <c r="P1258" s="193"/>
      <c r="Q1258" s="193"/>
      <c r="R1258" s="193"/>
      <c r="S1258" s="193"/>
      <c r="T1258"/>
    </row>
    <row r="1259" spans="1:20" s="177" customFormat="1" ht="20.100000000000001" customHeight="1">
      <c r="A1259" s="114"/>
      <c r="B1259" s="114"/>
      <c r="C1259" s="193"/>
      <c r="D1259" s="193"/>
      <c r="E1259" s="193"/>
      <c r="F1259" s="193"/>
      <c r="G1259" s="193"/>
      <c r="H1259" s="193"/>
      <c r="I1259" s="193"/>
      <c r="J1259" s="193"/>
      <c r="K1259" s="193"/>
      <c r="L1259" s="193"/>
      <c r="M1259" s="193"/>
      <c r="N1259" s="193"/>
      <c r="O1259" s="193"/>
      <c r="P1259" s="193"/>
      <c r="Q1259" s="193"/>
      <c r="R1259" s="193"/>
      <c r="S1259" s="193"/>
      <c r="T1259"/>
    </row>
    <row r="1260" spans="1:20" s="177" customFormat="1" ht="20.100000000000001" customHeight="1">
      <c r="A1260" s="114"/>
      <c r="B1260" s="114"/>
      <c r="C1260" s="193"/>
      <c r="D1260" s="193"/>
      <c r="E1260" s="193"/>
      <c r="F1260" s="193"/>
      <c r="G1260" s="193"/>
      <c r="H1260" s="193"/>
      <c r="I1260" s="193"/>
      <c r="J1260" s="193"/>
      <c r="K1260" s="193"/>
      <c r="L1260" s="193"/>
      <c r="M1260" s="193"/>
      <c r="N1260" s="193"/>
      <c r="O1260" s="193"/>
      <c r="P1260" s="193"/>
      <c r="Q1260" s="193"/>
      <c r="R1260" s="193"/>
      <c r="S1260" s="193"/>
      <c r="T1260"/>
    </row>
    <row r="1261" spans="1:20" s="177" customFormat="1" ht="20.100000000000001" customHeight="1">
      <c r="A1261" s="114"/>
      <c r="B1261" s="114"/>
      <c r="C1261" s="193"/>
      <c r="D1261" s="193"/>
      <c r="E1261" s="193"/>
      <c r="F1261" s="193"/>
      <c r="G1261" s="193"/>
      <c r="H1261" s="193"/>
      <c r="I1261" s="193"/>
      <c r="J1261" s="193"/>
      <c r="K1261" s="193"/>
      <c r="L1261" s="193"/>
      <c r="M1261" s="193"/>
      <c r="N1261" s="193"/>
      <c r="O1261" s="193"/>
      <c r="P1261" s="193"/>
      <c r="Q1261" s="193"/>
      <c r="R1261" s="193"/>
      <c r="S1261" s="193"/>
      <c r="T1261"/>
    </row>
    <row r="1262" spans="1:20" s="177" customFormat="1" ht="20.100000000000001" customHeight="1">
      <c r="A1262" s="114"/>
      <c r="B1262" s="114"/>
      <c r="C1262" s="193"/>
      <c r="D1262" s="193"/>
      <c r="E1262" s="193"/>
      <c r="F1262" s="193"/>
      <c r="G1262" s="193"/>
      <c r="H1262" s="193"/>
      <c r="I1262" s="193"/>
      <c r="J1262" s="193"/>
      <c r="K1262" s="193"/>
      <c r="L1262" s="193"/>
      <c r="M1262" s="193"/>
      <c r="N1262" s="193"/>
      <c r="O1262" s="193"/>
      <c r="P1262" s="193"/>
      <c r="Q1262" s="193"/>
      <c r="R1262" s="193"/>
      <c r="S1262" s="193"/>
      <c r="T1262"/>
    </row>
    <row r="1263" spans="1:20" s="177" customFormat="1" ht="20.100000000000001" customHeight="1">
      <c r="A1263" s="114"/>
      <c r="B1263" s="114"/>
      <c r="C1263" s="193"/>
      <c r="D1263" s="193"/>
      <c r="E1263" s="193"/>
      <c r="F1263" s="193"/>
      <c r="G1263" s="193"/>
      <c r="H1263" s="193"/>
      <c r="I1263" s="193"/>
      <c r="J1263" s="193"/>
      <c r="K1263" s="193"/>
      <c r="L1263" s="193"/>
      <c r="M1263" s="193"/>
      <c r="N1263" s="193"/>
      <c r="O1263" s="193"/>
      <c r="P1263" s="193"/>
      <c r="Q1263" s="193"/>
      <c r="R1263" s="193"/>
      <c r="S1263" s="193"/>
      <c r="T1263"/>
    </row>
    <row r="1264" spans="1:20" s="177" customFormat="1" ht="20.100000000000001" customHeight="1">
      <c r="A1264" s="114"/>
      <c r="B1264" s="114"/>
      <c r="C1264" s="193"/>
      <c r="D1264" s="193"/>
      <c r="E1264" s="193"/>
      <c r="F1264" s="193"/>
      <c r="G1264" s="193"/>
      <c r="H1264" s="193"/>
      <c r="I1264" s="193"/>
      <c r="J1264" s="193"/>
      <c r="K1264" s="193"/>
      <c r="L1264" s="193"/>
      <c r="M1264" s="193"/>
      <c r="N1264" s="193"/>
      <c r="O1264" s="193"/>
      <c r="P1264" s="193"/>
      <c r="Q1264" s="193"/>
      <c r="R1264" s="193"/>
      <c r="S1264" s="193"/>
      <c r="T1264"/>
    </row>
    <row r="1265" spans="1:20" s="177" customFormat="1" ht="20.100000000000001" customHeight="1">
      <c r="A1265" s="114"/>
      <c r="B1265" s="114"/>
      <c r="C1265" s="193"/>
      <c r="D1265" s="193"/>
      <c r="E1265" s="193"/>
      <c r="F1265" s="193"/>
      <c r="G1265" s="193"/>
      <c r="H1265" s="193"/>
      <c r="I1265" s="193"/>
      <c r="J1265" s="193"/>
      <c r="K1265" s="193"/>
      <c r="L1265" s="193"/>
      <c r="M1265" s="193"/>
      <c r="N1265" s="193"/>
      <c r="O1265" s="193"/>
      <c r="P1265" s="193"/>
      <c r="Q1265" s="193"/>
      <c r="R1265" s="193"/>
      <c r="S1265" s="193"/>
      <c r="T1265"/>
    </row>
    <row r="1266" spans="1:20" s="177" customFormat="1" ht="20.100000000000001" customHeight="1">
      <c r="A1266" s="114"/>
      <c r="B1266" s="114"/>
      <c r="C1266" s="193"/>
      <c r="D1266" s="193"/>
      <c r="E1266" s="193"/>
      <c r="F1266" s="193"/>
      <c r="G1266" s="193"/>
      <c r="H1266" s="193"/>
      <c r="I1266" s="193"/>
      <c r="J1266" s="193"/>
      <c r="K1266" s="193"/>
      <c r="L1266" s="193"/>
      <c r="M1266" s="193"/>
      <c r="N1266" s="193"/>
      <c r="O1266" s="193"/>
      <c r="P1266" s="193"/>
      <c r="Q1266" s="193"/>
      <c r="R1266" s="193"/>
      <c r="S1266" s="193"/>
      <c r="T1266"/>
    </row>
    <row r="1267" spans="1:20" s="177" customFormat="1" ht="20.100000000000001" customHeight="1">
      <c r="A1267" s="114"/>
      <c r="B1267" s="114"/>
      <c r="C1267" s="193"/>
      <c r="D1267" s="193"/>
      <c r="E1267" s="193"/>
      <c r="F1267" s="193"/>
      <c r="G1267" s="193"/>
      <c r="H1267" s="193"/>
      <c r="I1267" s="193"/>
      <c r="J1267" s="193"/>
      <c r="K1267" s="193"/>
      <c r="L1267" s="193"/>
      <c r="M1267" s="193"/>
      <c r="N1267" s="193"/>
      <c r="O1267" s="193"/>
      <c r="P1267" s="193"/>
      <c r="Q1267" s="193"/>
      <c r="R1267" s="193"/>
      <c r="S1267" s="193"/>
      <c r="T1267"/>
    </row>
    <row r="1268" spans="1:20" s="177" customFormat="1" ht="20.100000000000001" customHeight="1">
      <c r="A1268" s="114"/>
      <c r="B1268" s="114"/>
      <c r="C1268" s="193"/>
      <c r="D1268" s="193"/>
      <c r="E1268" s="193"/>
      <c r="F1268" s="193"/>
      <c r="G1268" s="193"/>
      <c r="H1268" s="193"/>
      <c r="I1268" s="193"/>
      <c r="J1268" s="193"/>
      <c r="K1268" s="193"/>
      <c r="L1268" s="193"/>
      <c r="M1268" s="193"/>
      <c r="N1268" s="193"/>
      <c r="O1268" s="193"/>
      <c r="P1268" s="193"/>
      <c r="Q1268" s="193"/>
      <c r="R1268" s="193"/>
      <c r="S1268" s="193"/>
      <c r="T1268"/>
    </row>
    <row r="1269" spans="1:20" s="177" customFormat="1" ht="20.100000000000001" customHeight="1">
      <c r="A1269" s="114"/>
      <c r="B1269" s="114"/>
      <c r="C1269" s="193"/>
      <c r="D1269" s="193"/>
      <c r="E1269" s="193"/>
      <c r="F1269" s="193"/>
      <c r="G1269" s="193"/>
      <c r="H1269" s="193"/>
      <c r="I1269" s="193"/>
      <c r="J1269" s="193"/>
      <c r="K1269" s="193"/>
      <c r="L1269" s="193"/>
      <c r="M1269" s="193"/>
      <c r="N1269" s="193"/>
      <c r="O1269" s="193"/>
      <c r="P1269" s="193"/>
      <c r="Q1269" s="193"/>
      <c r="R1269" s="193"/>
      <c r="S1269" s="193"/>
      <c r="T1269"/>
    </row>
    <row r="1270" spans="1:20" s="177" customFormat="1" ht="20.100000000000001" customHeight="1">
      <c r="A1270" s="114"/>
      <c r="B1270" s="114"/>
      <c r="C1270" s="193"/>
      <c r="D1270" s="193"/>
      <c r="E1270" s="193"/>
      <c r="F1270" s="193"/>
      <c r="G1270" s="193"/>
      <c r="H1270" s="193"/>
      <c r="I1270" s="193"/>
      <c r="J1270" s="193"/>
      <c r="K1270" s="193"/>
      <c r="L1270" s="193"/>
      <c r="M1270" s="193"/>
      <c r="N1270" s="193"/>
      <c r="O1270" s="193"/>
      <c r="P1270" s="193"/>
      <c r="Q1270" s="193"/>
      <c r="R1270" s="193"/>
      <c r="S1270" s="193"/>
      <c r="T1270"/>
    </row>
    <row r="1271" spans="1:20" s="177" customFormat="1" ht="20.100000000000001" customHeight="1">
      <c r="A1271" s="114"/>
      <c r="B1271" s="114"/>
      <c r="C1271" s="193"/>
      <c r="D1271" s="193"/>
      <c r="E1271" s="193"/>
      <c r="F1271" s="193"/>
      <c r="G1271" s="193"/>
      <c r="H1271" s="193"/>
      <c r="I1271" s="193"/>
      <c r="J1271" s="193"/>
      <c r="K1271" s="193"/>
      <c r="L1271" s="193"/>
      <c r="M1271" s="193"/>
      <c r="N1271" s="193"/>
      <c r="O1271" s="193"/>
      <c r="P1271" s="193"/>
      <c r="Q1271" s="193"/>
      <c r="R1271" s="193"/>
      <c r="S1271" s="193"/>
      <c r="T1271"/>
    </row>
    <row r="1272" spans="1:20" s="177" customFormat="1" ht="20.100000000000001" customHeight="1">
      <c r="A1272" s="114"/>
      <c r="B1272" s="114"/>
      <c r="C1272" s="193"/>
      <c r="D1272" s="193"/>
      <c r="E1272" s="193"/>
      <c r="F1272" s="193"/>
      <c r="G1272" s="193"/>
      <c r="H1272" s="193"/>
      <c r="I1272" s="193"/>
      <c r="J1272" s="193"/>
      <c r="K1272" s="193"/>
      <c r="L1272" s="193"/>
      <c r="M1272" s="193"/>
      <c r="N1272" s="193"/>
      <c r="O1272" s="193"/>
      <c r="P1272" s="193"/>
      <c r="Q1272" s="193"/>
      <c r="R1272" s="193"/>
      <c r="S1272" s="193"/>
      <c r="T1272"/>
    </row>
    <row r="1273" spans="1:20" s="177" customFormat="1" ht="20.100000000000001" customHeight="1">
      <c r="A1273" s="114"/>
      <c r="B1273" s="114"/>
      <c r="C1273" s="193"/>
      <c r="D1273" s="193"/>
      <c r="E1273" s="193"/>
      <c r="F1273" s="193"/>
      <c r="G1273" s="193"/>
      <c r="H1273" s="193"/>
      <c r="I1273" s="193"/>
      <c r="J1273" s="193"/>
      <c r="K1273" s="193"/>
      <c r="L1273" s="193"/>
      <c r="M1273" s="193"/>
      <c r="N1273" s="193"/>
      <c r="O1273" s="193"/>
      <c r="P1273" s="193"/>
      <c r="Q1273" s="193"/>
      <c r="R1273" s="193"/>
      <c r="S1273" s="193"/>
      <c r="T1273"/>
    </row>
    <row r="1274" spans="1:20" s="177" customFormat="1" ht="20.100000000000001" customHeight="1">
      <c r="A1274" s="114"/>
      <c r="B1274" s="114"/>
      <c r="C1274" s="193"/>
      <c r="D1274" s="193"/>
      <c r="E1274" s="193"/>
      <c r="F1274" s="193"/>
      <c r="G1274" s="193"/>
      <c r="H1274" s="193"/>
      <c r="I1274" s="193"/>
      <c r="J1274" s="193"/>
      <c r="K1274" s="193"/>
      <c r="L1274" s="193"/>
      <c r="M1274" s="193"/>
      <c r="N1274" s="193"/>
      <c r="O1274" s="193"/>
      <c r="P1274" s="193"/>
      <c r="Q1274" s="193"/>
      <c r="R1274" s="193"/>
      <c r="S1274" s="193"/>
      <c r="T1274"/>
    </row>
    <row r="1275" spans="1:20" s="177" customFormat="1" ht="20.100000000000001" customHeight="1">
      <c r="A1275" s="114"/>
      <c r="B1275" s="114"/>
      <c r="C1275" s="193"/>
      <c r="D1275" s="193"/>
      <c r="E1275" s="193"/>
      <c r="F1275" s="193"/>
      <c r="G1275" s="193"/>
      <c r="H1275" s="193"/>
      <c r="I1275" s="193"/>
      <c r="J1275" s="193"/>
      <c r="K1275" s="193"/>
      <c r="L1275" s="193"/>
      <c r="M1275" s="193"/>
      <c r="N1275" s="193"/>
      <c r="O1275" s="193"/>
      <c r="P1275" s="193"/>
      <c r="Q1275" s="193"/>
      <c r="R1275" s="193"/>
      <c r="S1275" s="193"/>
      <c r="T1275"/>
    </row>
    <row r="1276" spans="1:20" s="177" customFormat="1" ht="20.100000000000001" customHeight="1">
      <c r="A1276" s="114"/>
      <c r="B1276" s="114"/>
      <c r="C1276" s="193"/>
      <c r="D1276" s="193"/>
      <c r="E1276" s="193"/>
      <c r="F1276" s="193"/>
      <c r="G1276" s="193"/>
      <c r="H1276" s="193"/>
      <c r="I1276" s="193"/>
      <c r="J1276" s="193"/>
      <c r="K1276" s="193"/>
      <c r="L1276" s="193"/>
      <c r="M1276" s="193"/>
      <c r="N1276" s="193"/>
      <c r="O1276" s="193"/>
      <c r="P1276" s="193"/>
      <c r="Q1276" s="193"/>
      <c r="R1276" s="193"/>
      <c r="S1276" s="193"/>
      <c r="T1276"/>
    </row>
    <row r="1277" spans="1:20" s="177" customFormat="1" ht="20.100000000000001" customHeight="1">
      <c r="A1277" s="114"/>
      <c r="B1277" s="114"/>
      <c r="C1277" s="193"/>
      <c r="D1277" s="193"/>
      <c r="E1277" s="193"/>
      <c r="F1277" s="193"/>
      <c r="G1277" s="193"/>
      <c r="H1277" s="193"/>
      <c r="I1277" s="193"/>
      <c r="J1277" s="193"/>
      <c r="K1277" s="193"/>
      <c r="L1277" s="193"/>
      <c r="M1277" s="193"/>
      <c r="N1277" s="193"/>
      <c r="O1277" s="193"/>
      <c r="P1277" s="193"/>
      <c r="Q1277" s="193"/>
      <c r="R1277" s="193"/>
      <c r="S1277" s="193"/>
      <c r="T1277"/>
    </row>
    <row r="1278" spans="1:20" s="177" customFormat="1" ht="20.100000000000001" customHeight="1">
      <c r="A1278" s="114"/>
      <c r="B1278" s="114"/>
      <c r="C1278" s="193"/>
      <c r="D1278" s="193"/>
      <c r="E1278" s="193"/>
      <c r="F1278" s="193"/>
      <c r="G1278" s="193"/>
      <c r="H1278" s="193"/>
      <c r="I1278" s="193"/>
      <c r="J1278" s="193"/>
      <c r="K1278" s="193"/>
      <c r="L1278" s="193"/>
      <c r="M1278" s="193"/>
      <c r="N1278" s="193"/>
      <c r="O1278" s="193"/>
      <c r="P1278" s="193"/>
      <c r="Q1278" s="193"/>
      <c r="R1278" s="193"/>
      <c r="S1278" s="193"/>
      <c r="T1278"/>
    </row>
    <row r="1279" spans="1:20" s="177" customFormat="1" ht="20.100000000000001" customHeight="1">
      <c r="A1279" s="114"/>
      <c r="B1279" s="114"/>
      <c r="C1279" s="193"/>
      <c r="D1279" s="193"/>
      <c r="E1279" s="193"/>
      <c r="F1279" s="193"/>
      <c r="G1279" s="193"/>
      <c r="H1279" s="193"/>
      <c r="I1279" s="193"/>
      <c r="J1279" s="193"/>
      <c r="K1279" s="193"/>
      <c r="L1279" s="193"/>
      <c r="M1279" s="193"/>
      <c r="N1279" s="193"/>
      <c r="O1279" s="193"/>
      <c r="P1279" s="193"/>
      <c r="Q1279" s="193"/>
      <c r="R1279" s="193"/>
      <c r="S1279" s="193"/>
      <c r="T1279"/>
    </row>
    <row r="1280" spans="1:20" s="177" customFormat="1" ht="20.100000000000001" customHeight="1">
      <c r="A1280" s="114"/>
      <c r="B1280" s="114"/>
      <c r="C1280" s="193"/>
      <c r="D1280" s="193"/>
      <c r="E1280" s="193"/>
      <c r="F1280" s="193"/>
      <c r="G1280" s="193"/>
      <c r="H1280" s="193"/>
      <c r="I1280" s="193"/>
      <c r="J1280" s="193"/>
      <c r="K1280" s="193"/>
      <c r="L1280" s="193"/>
      <c r="M1280" s="193"/>
      <c r="N1280" s="193"/>
      <c r="O1280" s="193"/>
      <c r="P1280" s="193"/>
      <c r="Q1280" s="193"/>
      <c r="R1280" s="193"/>
      <c r="S1280" s="193"/>
      <c r="T1280"/>
    </row>
    <row r="1281" spans="1:20" s="177" customFormat="1" ht="20.100000000000001" customHeight="1">
      <c r="A1281" s="114"/>
      <c r="B1281" s="114"/>
      <c r="C1281" s="193"/>
      <c r="D1281" s="193"/>
      <c r="E1281" s="193"/>
      <c r="F1281" s="193"/>
      <c r="G1281" s="193"/>
      <c r="H1281" s="193"/>
      <c r="I1281" s="193"/>
      <c r="J1281" s="193"/>
      <c r="K1281" s="193"/>
      <c r="L1281" s="193"/>
      <c r="M1281" s="193"/>
      <c r="N1281" s="193"/>
      <c r="O1281" s="193"/>
      <c r="P1281" s="193"/>
      <c r="Q1281" s="193"/>
      <c r="R1281" s="193"/>
      <c r="S1281" s="193"/>
      <c r="T1281"/>
    </row>
    <row r="1282" spans="1:20" s="177" customFormat="1" ht="20.100000000000001" customHeight="1">
      <c r="A1282" s="114"/>
      <c r="B1282" s="114"/>
      <c r="C1282" s="193"/>
      <c r="D1282" s="193"/>
      <c r="E1282" s="193"/>
      <c r="F1282" s="193"/>
      <c r="G1282" s="193"/>
      <c r="H1282" s="193"/>
      <c r="I1282" s="193"/>
      <c r="J1282" s="193"/>
      <c r="K1282" s="193"/>
      <c r="L1282" s="193"/>
      <c r="M1282" s="193"/>
      <c r="N1282" s="193"/>
      <c r="O1282" s="193"/>
      <c r="P1282" s="193"/>
      <c r="Q1282" s="193"/>
      <c r="R1282" s="193"/>
      <c r="S1282" s="193"/>
      <c r="T1282"/>
    </row>
    <row r="1283" spans="1:20" s="177" customFormat="1" ht="20.100000000000001" customHeight="1">
      <c r="A1283" s="114"/>
      <c r="B1283" s="114"/>
      <c r="C1283" s="193"/>
      <c r="D1283" s="193"/>
      <c r="E1283" s="193"/>
      <c r="F1283" s="193"/>
      <c r="G1283" s="193"/>
      <c r="H1283" s="193"/>
      <c r="I1283" s="193"/>
      <c r="J1283" s="193"/>
      <c r="K1283" s="193"/>
      <c r="L1283" s="193"/>
      <c r="M1283" s="193"/>
      <c r="N1283" s="193"/>
      <c r="O1283" s="193"/>
      <c r="P1283" s="193"/>
      <c r="Q1283" s="193"/>
      <c r="R1283" s="193"/>
      <c r="S1283" s="193"/>
      <c r="T1283"/>
    </row>
    <row r="1284" spans="1:20" s="177" customFormat="1" ht="20.100000000000001" customHeight="1">
      <c r="A1284" s="114"/>
      <c r="B1284" s="114"/>
      <c r="C1284" s="193"/>
      <c r="D1284" s="193"/>
      <c r="E1284" s="193"/>
      <c r="F1284" s="193"/>
      <c r="G1284" s="193"/>
      <c r="H1284" s="193"/>
      <c r="I1284" s="193"/>
      <c r="J1284" s="193"/>
      <c r="K1284" s="193"/>
      <c r="L1284" s="193"/>
      <c r="M1284" s="193"/>
      <c r="N1284" s="193"/>
      <c r="O1284" s="193"/>
      <c r="P1284" s="193"/>
      <c r="Q1284" s="193"/>
      <c r="R1284" s="193"/>
      <c r="S1284" s="193"/>
      <c r="T1284"/>
    </row>
    <row r="1285" spans="1:20" s="177" customFormat="1" ht="20.100000000000001" customHeight="1">
      <c r="A1285" s="114"/>
      <c r="B1285" s="114"/>
      <c r="C1285" s="193"/>
      <c r="D1285" s="193"/>
      <c r="E1285" s="193"/>
      <c r="F1285" s="193"/>
      <c r="G1285" s="193"/>
      <c r="H1285" s="193"/>
      <c r="I1285" s="193"/>
      <c r="J1285" s="193"/>
      <c r="K1285" s="193"/>
      <c r="L1285" s="193"/>
      <c r="M1285" s="193"/>
      <c r="N1285" s="193"/>
      <c r="O1285" s="193"/>
      <c r="P1285" s="193"/>
      <c r="Q1285" s="193"/>
      <c r="R1285" s="193"/>
      <c r="S1285" s="193"/>
      <c r="T1285"/>
    </row>
    <row r="1286" spans="1:20" s="177" customFormat="1" ht="20.100000000000001" customHeight="1">
      <c r="A1286" s="114"/>
      <c r="B1286" s="114"/>
      <c r="C1286" s="193"/>
      <c r="D1286" s="193"/>
      <c r="E1286" s="193"/>
      <c r="F1286" s="193"/>
      <c r="G1286" s="193"/>
      <c r="H1286" s="193"/>
      <c r="I1286" s="193"/>
      <c r="J1286" s="193"/>
      <c r="K1286" s="193"/>
      <c r="L1286" s="193"/>
      <c r="M1286" s="193"/>
      <c r="N1286" s="193"/>
      <c r="O1286" s="193"/>
      <c r="P1286" s="193"/>
      <c r="Q1286" s="193"/>
      <c r="R1286" s="193"/>
      <c r="S1286" s="193"/>
      <c r="T1286"/>
    </row>
    <row r="1287" spans="1:20" s="177" customFormat="1" ht="20.100000000000001" customHeight="1">
      <c r="A1287" s="114"/>
      <c r="B1287" s="114"/>
      <c r="C1287" s="193"/>
      <c r="D1287" s="193"/>
      <c r="E1287" s="193"/>
      <c r="F1287" s="193"/>
      <c r="G1287" s="193"/>
      <c r="H1287" s="193"/>
      <c r="I1287" s="193"/>
      <c r="J1287" s="193"/>
      <c r="K1287" s="193"/>
      <c r="L1287" s="193"/>
      <c r="M1287" s="193"/>
      <c r="N1287" s="193"/>
      <c r="O1287" s="193"/>
      <c r="P1287" s="193"/>
      <c r="Q1287" s="193"/>
      <c r="R1287" s="193"/>
      <c r="S1287" s="193"/>
      <c r="T1287"/>
    </row>
    <row r="1288" spans="1:20" s="177" customFormat="1" ht="20.100000000000001" customHeight="1">
      <c r="A1288" s="114"/>
      <c r="B1288" s="114"/>
      <c r="C1288" s="193"/>
      <c r="D1288" s="193"/>
      <c r="E1288" s="193"/>
      <c r="F1288" s="193"/>
      <c r="G1288" s="193"/>
      <c r="H1288" s="193"/>
      <c r="I1288" s="193"/>
      <c r="J1288" s="193"/>
      <c r="K1288" s="193"/>
      <c r="L1288" s="193"/>
      <c r="M1288" s="193"/>
      <c r="N1288" s="193"/>
      <c r="O1288" s="193"/>
      <c r="P1288" s="193"/>
      <c r="Q1288" s="193"/>
      <c r="R1288" s="193"/>
      <c r="S1288" s="193"/>
      <c r="T1288"/>
    </row>
    <row r="1289" spans="1:20" s="177" customFormat="1" ht="20.100000000000001" customHeight="1">
      <c r="A1289" s="114"/>
      <c r="B1289" s="114"/>
      <c r="C1289" s="193"/>
      <c r="D1289" s="193"/>
      <c r="E1289" s="193"/>
      <c r="F1289" s="193"/>
      <c r="G1289" s="193"/>
      <c r="H1289" s="193"/>
      <c r="I1289" s="193"/>
      <c r="J1289" s="193"/>
      <c r="K1289" s="193"/>
      <c r="L1289" s="193"/>
      <c r="M1289" s="193"/>
      <c r="N1289" s="193"/>
      <c r="O1289" s="193"/>
      <c r="P1289" s="193"/>
      <c r="Q1289" s="193"/>
      <c r="R1289" s="193"/>
      <c r="S1289" s="193"/>
      <c r="T1289"/>
    </row>
    <row r="1290" spans="1:20" s="177" customFormat="1" ht="20.100000000000001" customHeight="1">
      <c r="A1290" s="114"/>
      <c r="B1290" s="114"/>
      <c r="C1290" s="193"/>
      <c r="D1290" s="193"/>
      <c r="E1290" s="193"/>
      <c r="F1290" s="193"/>
      <c r="G1290" s="193"/>
      <c r="H1290" s="193"/>
      <c r="I1290" s="193"/>
      <c r="J1290" s="193"/>
      <c r="K1290" s="193"/>
      <c r="L1290" s="193"/>
      <c r="M1290" s="193"/>
      <c r="N1290" s="193"/>
      <c r="O1290" s="193"/>
      <c r="P1290" s="193"/>
      <c r="Q1290" s="193"/>
      <c r="R1290" s="193"/>
      <c r="S1290" s="193"/>
      <c r="T1290"/>
    </row>
    <row r="1291" spans="1:20" s="177" customFormat="1" ht="20.100000000000001" customHeight="1">
      <c r="A1291" s="114"/>
      <c r="B1291" s="114"/>
      <c r="C1291" s="193"/>
      <c r="D1291" s="193"/>
      <c r="E1291" s="193"/>
      <c r="F1291" s="193"/>
      <c r="G1291" s="193"/>
      <c r="H1291" s="193"/>
      <c r="I1291" s="193"/>
      <c r="J1291" s="193"/>
      <c r="K1291" s="193"/>
      <c r="L1291" s="193"/>
      <c r="M1291" s="193"/>
      <c r="N1291" s="193"/>
      <c r="O1291" s="193"/>
      <c r="P1291" s="193"/>
      <c r="Q1291" s="193"/>
      <c r="R1291" s="193"/>
      <c r="S1291" s="193"/>
      <c r="T1291"/>
    </row>
    <row r="1292" spans="1:20" s="177" customFormat="1" ht="20.100000000000001" customHeight="1">
      <c r="A1292" s="114"/>
      <c r="B1292" s="114"/>
      <c r="C1292" s="193"/>
      <c r="D1292" s="193"/>
      <c r="E1292" s="193"/>
      <c r="F1292" s="193"/>
      <c r="G1292" s="193"/>
      <c r="H1292" s="193"/>
      <c r="I1292" s="193"/>
      <c r="J1292" s="193"/>
      <c r="K1292" s="193"/>
      <c r="L1292" s="193"/>
      <c r="M1292" s="193"/>
      <c r="N1292" s="193"/>
      <c r="O1292" s="193"/>
      <c r="P1292" s="193"/>
      <c r="Q1292" s="193"/>
      <c r="R1292" s="193"/>
      <c r="S1292" s="193"/>
      <c r="T1292"/>
    </row>
    <row r="1293" spans="1:20" s="177" customFormat="1" ht="20.100000000000001" customHeight="1">
      <c r="A1293" s="114"/>
      <c r="B1293" s="114"/>
      <c r="C1293" s="193"/>
      <c r="D1293" s="193"/>
      <c r="E1293" s="193"/>
      <c r="F1293" s="193"/>
      <c r="G1293" s="193"/>
      <c r="H1293" s="193"/>
      <c r="I1293" s="193"/>
      <c r="J1293" s="193"/>
      <c r="K1293" s="193"/>
      <c r="L1293" s="193"/>
      <c r="M1293" s="193"/>
      <c r="N1293" s="193"/>
      <c r="O1293" s="193"/>
      <c r="P1293" s="193"/>
      <c r="Q1293" s="193"/>
      <c r="R1293" s="193"/>
      <c r="S1293" s="193"/>
      <c r="T1293"/>
    </row>
    <row r="1294" spans="1:20" s="177" customFormat="1" ht="20.100000000000001" customHeight="1">
      <c r="A1294" s="114"/>
      <c r="B1294" s="114"/>
      <c r="C1294" s="193"/>
      <c r="D1294" s="193"/>
      <c r="E1294" s="193"/>
      <c r="F1294" s="193"/>
      <c r="G1294" s="193"/>
      <c r="H1294" s="193"/>
      <c r="I1294" s="193"/>
      <c r="J1294" s="193"/>
      <c r="K1294" s="193"/>
      <c r="L1294" s="193"/>
      <c r="M1294" s="193"/>
      <c r="N1294" s="193"/>
      <c r="O1294" s="193"/>
      <c r="P1294" s="193"/>
      <c r="Q1294" s="193"/>
      <c r="R1294" s="193"/>
      <c r="S1294" s="193"/>
      <c r="T1294"/>
    </row>
    <row r="1295" spans="1:20" s="177" customFormat="1" ht="20.100000000000001" customHeight="1">
      <c r="A1295" s="114"/>
      <c r="B1295" s="114"/>
      <c r="C1295" s="193"/>
      <c r="D1295" s="193"/>
      <c r="E1295" s="193"/>
      <c r="F1295" s="193"/>
      <c r="G1295" s="193"/>
      <c r="H1295" s="193"/>
      <c r="I1295" s="193"/>
      <c r="J1295" s="193"/>
      <c r="K1295" s="193"/>
      <c r="L1295" s="193"/>
      <c r="M1295" s="193"/>
      <c r="N1295" s="193"/>
      <c r="O1295" s="193"/>
      <c r="P1295" s="193"/>
      <c r="Q1295" s="193"/>
      <c r="R1295" s="193"/>
      <c r="S1295" s="193"/>
      <c r="T1295"/>
    </row>
    <row r="1296" spans="1:20" s="177" customFormat="1" ht="20.100000000000001" customHeight="1">
      <c r="A1296" s="114"/>
      <c r="B1296" s="114"/>
      <c r="C1296" s="193"/>
      <c r="D1296" s="193"/>
      <c r="E1296" s="193"/>
      <c r="F1296" s="193"/>
      <c r="G1296" s="193"/>
      <c r="H1296" s="193"/>
      <c r="I1296" s="193"/>
      <c r="J1296" s="193"/>
      <c r="K1296" s="193"/>
      <c r="L1296" s="193"/>
      <c r="M1296" s="193"/>
      <c r="N1296" s="193"/>
      <c r="O1296" s="193"/>
      <c r="P1296" s="193"/>
      <c r="Q1296" s="193"/>
      <c r="R1296" s="193"/>
      <c r="S1296" s="193"/>
      <c r="T1296"/>
    </row>
    <row r="1297" spans="1:20" s="177" customFormat="1" ht="20.100000000000001" customHeight="1">
      <c r="A1297" s="114"/>
      <c r="B1297" s="114"/>
      <c r="C1297" s="193"/>
      <c r="D1297" s="193"/>
      <c r="E1297" s="193"/>
      <c r="F1297" s="193"/>
      <c r="G1297" s="193"/>
      <c r="H1297" s="193"/>
      <c r="I1297" s="193"/>
      <c r="J1297" s="193"/>
      <c r="K1297" s="193"/>
      <c r="L1297" s="193"/>
      <c r="M1297" s="193"/>
      <c r="N1297" s="193"/>
      <c r="O1297" s="193"/>
      <c r="P1297" s="193"/>
      <c r="Q1297" s="193"/>
      <c r="R1297" s="193"/>
      <c r="S1297" s="193"/>
      <c r="T1297"/>
    </row>
    <row r="1298" spans="1:20" s="177" customFormat="1" ht="20.100000000000001" customHeight="1">
      <c r="A1298" s="114"/>
      <c r="B1298" s="114"/>
      <c r="C1298" s="193"/>
      <c r="D1298" s="193"/>
      <c r="E1298" s="193"/>
      <c r="F1298" s="193"/>
      <c r="G1298" s="193"/>
      <c r="H1298" s="193"/>
      <c r="I1298" s="193"/>
      <c r="J1298" s="193"/>
      <c r="K1298" s="193"/>
      <c r="L1298" s="193"/>
      <c r="M1298" s="193"/>
      <c r="N1298" s="193"/>
      <c r="O1298" s="193"/>
      <c r="P1298" s="193"/>
      <c r="Q1298" s="193"/>
      <c r="R1298" s="193"/>
      <c r="S1298" s="193"/>
      <c r="T1298"/>
    </row>
    <row r="1299" spans="1:20" s="177" customFormat="1" ht="20.100000000000001" customHeight="1">
      <c r="A1299" s="114"/>
      <c r="B1299" s="114"/>
      <c r="C1299" s="193"/>
      <c r="D1299" s="193"/>
      <c r="E1299" s="193"/>
      <c r="F1299" s="193"/>
      <c r="G1299" s="193"/>
      <c r="H1299" s="193"/>
      <c r="I1299" s="193"/>
      <c r="J1299" s="193"/>
      <c r="K1299" s="193"/>
      <c r="L1299" s="193"/>
      <c r="M1299" s="193"/>
      <c r="N1299" s="193"/>
      <c r="O1299" s="193"/>
      <c r="P1299" s="193"/>
      <c r="Q1299" s="193"/>
      <c r="R1299" s="193"/>
      <c r="S1299" s="193"/>
      <c r="T1299"/>
    </row>
    <row r="1300" spans="1:20" s="177" customFormat="1" ht="20.100000000000001" customHeight="1">
      <c r="A1300" s="114"/>
      <c r="B1300" s="114"/>
      <c r="C1300" s="193"/>
      <c r="D1300" s="193"/>
      <c r="E1300" s="193"/>
      <c r="F1300" s="193"/>
      <c r="G1300" s="193"/>
      <c r="H1300" s="193"/>
      <c r="I1300" s="193"/>
      <c r="J1300" s="193"/>
      <c r="K1300" s="193"/>
      <c r="L1300" s="193"/>
      <c r="M1300" s="193"/>
      <c r="N1300" s="193"/>
      <c r="O1300" s="193"/>
      <c r="P1300" s="193"/>
      <c r="Q1300" s="193"/>
      <c r="R1300" s="193"/>
      <c r="S1300" s="193"/>
      <c r="T1300"/>
    </row>
    <row r="1301" spans="1:20" s="177" customFormat="1" ht="20.100000000000001" customHeight="1">
      <c r="A1301" s="114"/>
      <c r="B1301" s="114"/>
      <c r="C1301" s="193"/>
      <c r="D1301" s="193"/>
      <c r="E1301" s="193"/>
      <c r="F1301" s="193"/>
      <c r="G1301" s="193"/>
      <c r="H1301" s="193"/>
      <c r="I1301" s="193"/>
      <c r="J1301" s="193"/>
      <c r="K1301" s="193"/>
      <c r="L1301" s="193"/>
      <c r="M1301" s="193"/>
      <c r="N1301" s="193"/>
      <c r="O1301" s="193"/>
      <c r="P1301" s="193"/>
      <c r="Q1301" s="193"/>
      <c r="R1301" s="193"/>
      <c r="S1301" s="193"/>
      <c r="T1301"/>
    </row>
    <row r="1302" spans="1:20" ht="20.100000000000001" customHeight="1">
      <c r="A1302" s="114"/>
      <c r="B1302" s="114"/>
      <c r="C1302" s="193"/>
      <c r="D1302" s="193"/>
      <c r="E1302" s="193"/>
      <c r="F1302" s="193"/>
      <c r="G1302" s="193"/>
      <c r="H1302" s="193"/>
      <c r="I1302" s="193"/>
      <c r="J1302" s="193"/>
      <c r="K1302" s="193"/>
      <c r="L1302" s="193"/>
      <c r="M1302" s="193"/>
      <c r="N1302" s="193"/>
      <c r="O1302" s="193"/>
      <c r="P1302" s="193"/>
      <c r="Q1302" s="193"/>
      <c r="R1302" s="193"/>
      <c r="S1302" s="193"/>
    </row>
    <row r="1303" spans="1:20" ht="20.100000000000001" customHeight="1">
      <c r="A1303" s="177"/>
      <c r="B1303" s="191"/>
      <c r="C1303" s="192"/>
      <c r="D1303" s="192"/>
      <c r="E1303" s="192"/>
      <c r="F1303" s="192"/>
      <c r="G1303" s="192"/>
      <c r="H1303" s="192"/>
      <c r="I1303" s="192"/>
      <c r="J1303" s="192"/>
      <c r="K1303" s="192"/>
      <c r="L1303" s="381"/>
      <c r="M1303" s="381"/>
      <c r="N1303" s="381"/>
      <c r="O1303" s="381"/>
      <c r="P1303" s="381"/>
      <c r="Q1303" s="381"/>
      <c r="R1303" s="381"/>
      <c r="S1303" s="381"/>
    </row>
    <row r="1304" spans="1:20" ht="20.100000000000001" customHeight="1">
      <c r="A1304" s="177"/>
      <c r="B1304" s="191"/>
      <c r="C1304" s="192"/>
      <c r="D1304" s="192"/>
      <c r="E1304" s="192"/>
      <c r="F1304" s="192"/>
      <c r="G1304" s="192"/>
      <c r="H1304" s="192"/>
      <c r="I1304" s="192"/>
      <c r="J1304" s="192"/>
      <c r="K1304" s="192"/>
      <c r="L1304" s="381"/>
      <c r="M1304" s="381"/>
      <c r="N1304" s="381"/>
      <c r="O1304" s="381"/>
      <c r="P1304" s="381"/>
      <c r="Q1304" s="381"/>
      <c r="R1304" s="381"/>
      <c r="S1304" s="381"/>
    </row>
    <row r="1305" spans="1:20" ht="20.100000000000001" customHeight="1">
      <c r="A1305" s="177"/>
      <c r="B1305" s="191"/>
      <c r="C1305" s="192"/>
      <c r="D1305" s="192"/>
      <c r="E1305" s="192"/>
      <c r="F1305" s="192"/>
      <c r="G1305" s="192"/>
      <c r="H1305" s="192"/>
      <c r="I1305" s="192"/>
      <c r="J1305" s="192"/>
      <c r="K1305" s="192"/>
      <c r="L1305" s="381"/>
      <c r="M1305" s="381"/>
      <c r="N1305" s="381"/>
      <c r="O1305" s="381"/>
      <c r="P1305" s="381"/>
      <c r="Q1305" s="381"/>
      <c r="R1305" s="381"/>
      <c r="S1305" s="381"/>
    </row>
    <row r="1306" spans="1:20" ht="20.100000000000001" customHeight="1">
      <c r="A1306" s="177"/>
      <c r="B1306" s="191"/>
      <c r="C1306" s="192"/>
      <c r="D1306" s="192"/>
      <c r="E1306" s="192"/>
      <c r="F1306" s="192"/>
      <c r="G1306" s="192"/>
      <c r="H1306" s="192"/>
      <c r="I1306" s="192"/>
      <c r="J1306" s="192"/>
      <c r="K1306" s="192"/>
      <c r="L1306" s="381"/>
      <c r="M1306" s="381"/>
      <c r="N1306" s="381"/>
      <c r="O1306" s="381"/>
      <c r="P1306" s="381"/>
      <c r="Q1306" s="381"/>
      <c r="R1306" s="381"/>
      <c r="S1306" s="381"/>
    </row>
    <row r="1307" spans="1:20" ht="20.100000000000001" customHeight="1">
      <c r="A1307" s="177"/>
      <c r="B1307" s="191"/>
      <c r="C1307" s="192"/>
      <c r="D1307" s="192"/>
      <c r="E1307" s="192"/>
      <c r="F1307" s="192"/>
      <c r="G1307" s="192"/>
      <c r="H1307" s="192"/>
      <c r="I1307" s="192"/>
      <c r="J1307" s="192"/>
      <c r="K1307" s="192"/>
      <c r="L1307" s="381"/>
      <c r="M1307" s="381"/>
      <c r="N1307" s="381"/>
      <c r="O1307" s="381"/>
      <c r="P1307" s="381"/>
      <c r="Q1307" s="381"/>
      <c r="R1307" s="381"/>
      <c r="S1307" s="381"/>
    </row>
    <row r="1308" spans="1:20" ht="20.100000000000001" customHeight="1">
      <c r="A1308" s="177"/>
      <c r="B1308" s="191"/>
      <c r="C1308" s="192"/>
      <c r="D1308" s="192"/>
      <c r="E1308" s="192"/>
      <c r="F1308" s="192"/>
      <c r="G1308" s="192"/>
      <c r="H1308" s="192"/>
      <c r="I1308" s="192"/>
      <c r="J1308" s="192"/>
      <c r="K1308" s="192"/>
      <c r="L1308" s="381"/>
      <c r="M1308" s="381"/>
      <c r="N1308" s="381"/>
      <c r="O1308" s="381"/>
      <c r="P1308" s="381"/>
      <c r="Q1308" s="381"/>
      <c r="R1308" s="381"/>
      <c r="S1308" s="381"/>
    </row>
  </sheetData>
  <dataConsolidate/>
  <mergeCells count="97">
    <mergeCell ref="A3:A9"/>
    <mergeCell ref="A11:A17"/>
    <mergeCell ref="A19:A25"/>
    <mergeCell ref="A27:A33"/>
    <mergeCell ref="A35:A41"/>
    <mergeCell ref="A235:A241"/>
    <mergeCell ref="A243:A249"/>
    <mergeCell ref="A43:A49"/>
    <mergeCell ref="A51:A57"/>
    <mergeCell ref="A59:A65"/>
    <mergeCell ref="A67:A73"/>
    <mergeCell ref="A195:A201"/>
    <mergeCell ref="A203:A209"/>
    <mergeCell ref="A211:A217"/>
    <mergeCell ref="A219:A225"/>
    <mergeCell ref="A227:A233"/>
    <mergeCell ref="A155:A161"/>
    <mergeCell ref="A163:A169"/>
    <mergeCell ref="A171:A177"/>
    <mergeCell ref="A179:A185"/>
    <mergeCell ref="A187:A193"/>
    <mergeCell ref="A555:A561"/>
    <mergeCell ref="A435:A441"/>
    <mergeCell ref="A443:A449"/>
    <mergeCell ref="A267:A273"/>
    <mergeCell ref="A275:A281"/>
    <mergeCell ref="A283:A289"/>
    <mergeCell ref="A291:A297"/>
    <mergeCell ref="A395:A401"/>
    <mergeCell ref="A403:A409"/>
    <mergeCell ref="A411:A417"/>
    <mergeCell ref="A419:A425"/>
    <mergeCell ref="A427:A433"/>
    <mergeCell ref="A323:A329"/>
    <mergeCell ref="A331:A337"/>
    <mergeCell ref="A371:A377"/>
    <mergeCell ref="A379:A385"/>
    <mergeCell ref="A75:A81"/>
    <mergeCell ref="A83:A89"/>
    <mergeCell ref="A91:A97"/>
    <mergeCell ref="A99:A105"/>
    <mergeCell ref="A107:A113"/>
    <mergeCell ref="A115:A121"/>
    <mergeCell ref="A123:A129"/>
    <mergeCell ref="A131:A137"/>
    <mergeCell ref="A139:A145"/>
    <mergeCell ref="A147:A153"/>
    <mergeCell ref="A251:A257"/>
    <mergeCell ref="A259:A265"/>
    <mergeCell ref="A299:A305"/>
    <mergeCell ref="A307:A313"/>
    <mergeCell ref="A315:A321"/>
    <mergeCell ref="A339:A345"/>
    <mergeCell ref="A347:A353"/>
    <mergeCell ref="A355:A361"/>
    <mergeCell ref="A363:A369"/>
    <mergeCell ref="A483:A489"/>
    <mergeCell ref="A451:A457"/>
    <mergeCell ref="A459:A465"/>
    <mergeCell ref="A467:A473"/>
    <mergeCell ref="A475:A481"/>
    <mergeCell ref="A387:A393"/>
    <mergeCell ref="A491:A497"/>
    <mergeCell ref="A499:A505"/>
    <mergeCell ref="A507:A513"/>
    <mergeCell ref="A515:A521"/>
    <mergeCell ref="A619:A625"/>
    <mergeCell ref="A603:A609"/>
    <mergeCell ref="A611:A617"/>
    <mergeCell ref="A563:A569"/>
    <mergeCell ref="A571:A577"/>
    <mergeCell ref="A579:A585"/>
    <mergeCell ref="A587:A593"/>
    <mergeCell ref="A595:A601"/>
    <mergeCell ref="A523:A529"/>
    <mergeCell ref="A531:A537"/>
    <mergeCell ref="A539:A545"/>
    <mergeCell ref="A547:A553"/>
    <mergeCell ref="A627:A633"/>
    <mergeCell ref="A667:A673"/>
    <mergeCell ref="A675:A681"/>
    <mergeCell ref="A683:A689"/>
    <mergeCell ref="A635:A641"/>
    <mergeCell ref="A643:A649"/>
    <mergeCell ref="A651:A657"/>
    <mergeCell ref="A659:A665"/>
    <mergeCell ref="A691:A697"/>
    <mergeCell ref="A699:A705"/>
    <mergeCell ref="A771:A777"/>
    <mergeCell ref="A707:A713"/>
    <mergeCell ref="A715:A721"/>
    <mergeCell ref="A723:A729"/>
    <mergeCell ref="A731:A737"/>
    <mergeCell ref="A739:A745"/>
    <mergeCell ref="A747:A753"/>
    <mergeCell ref="A755:A761"/>
    <mergeCell ref="A763:A769"/>
  </mergeCells>
  <pageMargins left="0.7" right="0.7" top="0.75" bottom="0.75" header="0.3" footer="0.3"/>
  <pageSetup scale="105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1:G32"/>
  <sheetViews>
    <sheetView rightToLeft="1" topLeftCell="A16" zoomScale="85" zoomScaleNormal="85" workbookViewId="0">
      <selection activeCell="D17" sqref="D17"/>
    </sheetView>
  </sheetViews>
  <sheetFormatPr defaultRowHeight="24.95" customHeight="1"/>
  <cols>
    <col min="1" max="1" width="21.42578125" style="1" customWidth="1"/>
    <col min="2" max="2" width="12.5703125" style="1" customWidth="1"/>
    <col min="3" max="3" width="29.85546875" style="1" customWidth="1"/>
    <col min="4" max="4" width="14.5703125" style="1" customWidth="1"/>
    <col min="5" max="5" width="6.28515625" style="1" customWidth="1"/>
    <col min="6" max="6" width="14.5703125" style="1" customWidth="1"/>
    <col min="7" max="7" width="6.28515625" style="1" customWidth="1"/>
  </cols>
  <sheetData>
    <row r="1" spans="1:7" ht="24.95" customHeight="1">
      <c r="A1" s="429" t="s">
        <v>313</v>
      </c>
      <c r="B1" s="559" t="s">
        <v>321</v>
      </c>
      <c r="C1" s="560"/>
      <c r="D1" s="557" t="s">
        <v>322</v>
      </c>
      <c r="E1" s="557"/>
      <c r="F1" s="557" t="s">
        <v>322</v>
      </c>
      <c r="G1" s="557"/>
    </row>
    <row r="2" spans="1:7" ht="24.95" customHeight="1">
      <c r="A2" s="51"/>
      <c r="B2" s="179"/>
      <c r="C2" s="180"/>
      <c r="D2" s="557">
        <v>98</v>
      </c>
      <c r="E2" s="557"/>
      <c r="F2" s="557">
        <v>99</v>
      </c>
      <c r="G2" s="557"/>
    </row>
    <row r="3" spans="1:7" ht="24.95" customHeight="1">
      <c r="A3" s="570" t="s">
        <v>323</v>
      </c>
      <c r="B3" s="561" t="s">
        <v>324</v>
      </c>
      <c r="C3" s="561"/>
      <c r="D3" s="178">
        <v>1150</v>
      </c>
      <c r="E3" s="178" t="s">
        <v>169</v>
      </c>
      <c r="F3" s="178">
        <v>1150</v>
      </c>
      <c r="G3" s="178" t="s">
        <v>169</v>
      </c>
    </row>
    <row r="4" spans="1:7" ht="24.95" customHeight="1">
      <c r="A4" s="571"/>
      <c r="B4" s="566" t="s">
        <v>325</v>
      </c>
      <c r="C4" s="567"/>
      <c r="D4" s="2">
        <v>0</v>
      </c>
      <c r="E4" s="2" t="s">
        <v>169</v>
      </c>
      <c r="F4" s="2">
        <v>0</v>
      </c>
      <c r="G4" s="2" t="s">
        <v>169</v>
      </c>
    </row>
    <row r="5" spans="1:7" ht="24.95" customHeight="1">
      <c r="A5" s="571"/>
      <c r="B5" s="561" t="s">
        <v>326</v>
      </c>
      <c r="C5" s="561"/>
      <c r="D5" s="2">
        <v>10</v>
      </c>
      <c r="E5" s="2" t="s">
        <v>327</v>
      </c>
      <c r="F5" s="2">
        <v>10</v>
      </c>
      <c r="G5" s="2" t="s">
        <v>327</v>
      </c>
    </row>
    <row r="6" spans="1:7" ht="24.95" customHeight="1">
      <c r="A6" s="571"/>
      <c r="B6" s="561" t="s">
        <v>328</v>
      </c>
      <c r="C6" s="561"/>
      <c r="D6" s="2">
        <v>20</v>
      </c>
      <c r="E6" s="2" t="s">
        <v>327</v>
      </c>
      <c r="F6" s="2">
        <v>20</v>
      </c>
      <c r="G6" s="2" t="s">
        <v>327</v>
      </c>
    </row>
    <row r="7" spans="1:7" ht="24.95" customHeight="1">
      <c r="A7" s="572"/>
      <c r="B7" s="566" t="s">
        <v>329</v>
      </c>
      <c r="C7" s="567"/>
      <c r="D7" s="2">
        <v>0</v>
      </c>
      <c r="E7" s="2" t="s">
        <v>327</v>
      </c>
      <c r="F7" s="2">
        <v>0</v>
      </c>
      <c r="G7" s="2" t="s">
        <v>327</v>
      </c>
    </row>
    <row r="8" spans="1:7" ht="24.95" customHeight="1">
      <c r="A8" s="554" t="s">
        <v>330</v>
      </c>
      <c r="B8" s="558" t="s">
        <v>331</v>
      </c>
      <c r="C8" s="558"/>
      <c r="D8" s="3">
        <v>14300</v>
      </c>
      <c r="E8" s="3" t="s">
        <v>169</v>
      </c>
      <c r="F8" s="3">
        <v>14300</v>
      </c>
      <c r="G8" s="3" t="s">
        <v>169</v>
      </c>
    </row>
    <row r="9" spans="1:7" ht="24.95" customHeight="1">
      <c r="A9" s="555"/>
      <c r="B9" s="558" t="s">
        <v>332</v>
      </c>
      <c r="C9" s="558"/>
      <c r="D9" s="3">
        <v>150</v>
      </c>
      <c r="E9" s="3" t="s">
        <v>169</v>
      </c>
      <c r="F9" s="3">
        <v>150</v>
      </c>
      <c r="G9" s="3" t="s">
        <v>169</v>
      </c>
    </row>
    <row r="10" spans="1:7" ht="24.95" customHeight="1">
      <c r="A10" s="555"/>
      <c r="B10" s="558" t="s">
        <v>333</v>
      </c>
      <c r="C10" s="558"/>
      <c r="D10" s="3">
        <v>5075</v>
      </c>
      <c r="E10" s="3" t="s">
        <v>169</v>
      </c>
      <c r="F10" s="3">
        <v>5075</v>
      </c>
      <c r="G10" s="3" t="s">
        <v>169</v>
      </c>
    </row>
    <row r="11" spans="1:7" ht="24.95" customHeight="1">
      <c r="A11" s="555"/>
      <c r="B11" s="558" t="s">
        <v>334</v>
      </c>
      <c r="C11" s="558"/>
      <c r="D11" s="3">
        <v>10</v>
      </c>
      <c r="E11" s="3" t="s">
        <v>327</v>
      </c>
      <c r="F11" s="3">
        <v>10</v>
      </c>
      <c r="G11" s="3" t="s">
        <v>327</v>
      </c>
    </row>
    <row r="12" spans="1:7" ht="24.95" customHeight="1">
      <c r="A12" s="555"/>
      <c r="B12" s="558" t="s">
        <v>335</v>
      </c>
      <c r="C12" s="558"/>
      <c r="D12" s="3">
        <v>20</v>
      </c>
      <c r="E12" s="3" t="s">
        <v>327</v>
      </c>
      <c r="F12" s="3">
        <v>20</v>
      </c>
      <c r="G12" s="3" t="s">
        <v>327</v>
      </c>
    </row>
    <row r="13" spans="1:7" ht="24.95" customHeight="1">
      <c r="A13" s="556"/>
      <c r="B13" s="573" t="s">
        <v>336</v>
      </c>
      <c r="C13" s="574"/>
      <c r="D13" s="3">
        <v>0</v>
      </c>
      <c r="E13" s="3" t="s">
        <v>327</v>
      </c>
      <c r="F13" s="3">
        <v>0</v>
      </c>
      <c r="G13" s="3" t="s">
        <v>327</v>
      </c>
    </row>
    <row r="14" spans="1:7" ht="24.95" customHeight="1">
      <c r="A14" s="563" t="s">
        <v>337</v>
      </c>
      <c r="B14" s="568" t="s">
        <v>338</v>
      </c>
      <c r="C14" s="4" t="s">
        <v>339</v>
      </c>
      <c r="D14" s="427">
        <v>558</v>
      </c>
      <c r="E14" s="427" t="s">
        <v>169</v>
      </c>
      <c r="F14" s="427">
        <v>558</v>
      </c>
      <c r="G14" s="427" t="s">
        <v>169</v>
      </c>
    </row>
    <row r="15" spans="1:7" ht="24.95" customHeight="1">
      <c r="A15" s="564"/>
      <c r="B15" s="568"/>
      <c r="C15" s="4" t="s">
        <v>340</v>
      </c>
      <c r="D15" s="427">
        <v>1115</v>
      </c>
      <c r="E15" s="427" t="s">
        <v>169</v>
      </c>
      <c r="F15" s="427">
        <v>1115</v>
      </c>
      <c r="G15" s="427" t="s">
        <v>169</v>
      </c>
    </row>
    <row r="16" spans="1:7" ht="24.95" customHeight="1">
      <c r="A16" s="564"/>
      <c r="B16" s="568"/>
      <c r="C16" s="4" t="s">
        <v>341</v>
      </c>
      <c r="D16" s="427">
        <v>279</v>
      </c>
      <c r="E16" s="427" t="s">
        <v>169</v>
      </c>
      <c r="F16" s="427">
        <v>279</v>
      </c>
      <c r="G16" s="427" t="s">
        <v>169</v>
      </c>
    </row>
    <row r="17" spans="1:7" ht="24.95" customHeight="1">
      <c r="A17" s="564"/>
      <c r="B17" s="568"/>
      <c r="C17" s="4" t="s">
        <v>342</v>
      </c>
      <c r="D17" s="427">
        <v>550</v>
      </c>
      <c r="E17" s="427" t="s">
        <v>169</v>
      </c>
      <c r="F17" s="427">
        <v>550</v>
      </c>
      <c r="G17" s="427" t="s">
        <v>169</v>
      </c>
    </row>
    <row r="18" spans="1:7" ht="24.95" customHeight="1">
      <c r="A18" s="564"/>
      <c r="B18" s="568" t="s">
        <v>343</v>
      </c>
      <c r="C18" s="4" t="s">
        <v>344</v>
      </c>
      <c r="D18" s="427">
        <v>439</v>
      </c>
      <c r="E18" s="427" t="s">
        <v>169</v>
      </c>
      <c r="F18" s="427">
        <v>439</v>
      </c>
      <c r="G18" s="427" t="s">
        <v>169</v>
      </c>
    </row>
    <row r="19" spans="1:7" ht="24.95" customHeight="1">
      <c r="A19" s="564"/>
      <c r="B19" s="568"/>
      <c r="C19" s="4" t="s">
        <v>345</v>
      </c>
      <c r="D19" s="427">
        <v>879</v>
      </c>
      <c r="E19" s="427" t="s">
        <v>169</v>
      </c>
      <c r="F19" s="427">
        <v>879</v>
      </c>
      <c r="G19" s="427" t="s">
        <v>169</v>
      </c>
    </row>
    <row r="20" spans="1:7" ht="24.95" customHeight="1">
      <c r="A20" s="564"/>
      <c r="B20" s="568"/>
      <c r="C20" s="4" t="s">
        <v>346</v>
      </c>
      <c r="D20" s="427">
        <v>220</v>
      </c>
      <c r="E20" s="427" t="s">
        <v>169</v>
      </c>
      <c r="F20" s="427">
        <v>220</v>
      </c>
      <c r="G20" s="427" t="s">
        <v>169</v>
      </c>
    </row>
    <row r="21" spans="1:7" ht="24.95" customHeight="1">
      <c r="A21" s="564"/>
      <c r="B21" s="568"/>
      <c r="C21" s="4" t="s">
        <v>347</v>
      </c>
      <c r="D21" s="427">
        <v>550</v>
      </c>
      <c r="E21" s="427" t="s">
        <v>169</v>
      </c>
      <c r="F21" s="427">
        <v>550</v>
      </c>
      <c r="G21" s="427" t="s">
        <v>169</v>
      </c>
    </row>
    <row r="22" spans="1:7" ht="24.95" customHeight="1">
      <c r="A22" s="564"/>
      <c r="B22" s="568"/>
      <c r="C22" s="4" t="s">
        <v>13</v>
      </c>
      <c r="D22" s="427">
        <v>27786</v>
      </c>
      <c r="E22" s="427" t="s">
        <v>169</v>
      </c>
      <c r="F22" s="427">
        <v>27786</v>
      </c>
      <c r="G22" s="427" t="s">
        <v>169</v>
      </c>
    </row>
    <row r="23" spans="1:7" ht="24.95" customHeight="1">
      <c r="A23" s="564"/>
      <c r="B23" s="568"/>
      <c r="C23" s="4" t="s">
        <v>348</v>
      </c>
      <c r="D23" s="5"/>
      <c r="E23" s="427" t="s">
        <v>169</v>
      </c>
      <c r="F23" s="5"/>
      <c r="G23" s="427" t="s">
        <v>169</v>
      </c>
    </row>
    <row r="24" spans="1:7" ht="24.95" customHeight="1">
      <c r="A24" s="564"/>
      <c r="B24" s="568" t="s">
        <v>349</v>
      </c>
      <c r="C24" s="4" t="s">
        <v>350</v>
      </c>
      <c r="D24" s="427">
        <v>670</v>
      </c>
      <c r="E24" s="427" t="s">
        <v>169</v>
      </c>
      <c r="F24" s="427">
        <v>670</v>
      </c>
      <c r="G24" s="427" t="s">
        <v>169</v>
      </c>
    </row>
    <row r="25" spans="1:7" ht="24.95" customHeight="1">
      <c r="A25" s="564"/>
      <c r="B25" s="568"/>
      <c r="C25" s="4" t="s">
        <v>351</v>
      </c>
      <c r="D25" s="427">
        <v>1338</v>
      </c>
      <c r="E25" s="427" t="s">
        <v>169</v>
      </c>
      <c r="F25" s="427">
        <v>1338</v>
      </c>
      <c r="G25" s="427" t="s">
        <v>169</v>
      </c>
    </row>
    <row r="26" spans="1:7" ht="24.95" customHeight="1">
      <c r="A26" s="564"/>
      <c r="B26" s="568"/>
      <c r="C26" s="4" t="s">
        <v>352</v>
      </c>
      <c r="D26" s="427">
        <v>335</v>
      </c>
      <c r="E26" s="427" t="s">
        <v>169</v>
      </c>
      <c r="F26" s="427">
        <v>335</v>
      </c>
      <c r="G26" s="427" t="s">
        <v>169</v>
      </c>
    </row>
    <row r="27" spans="1:7" ht="24.95" customHeight="1">
      <c r="A27" s="564"/>
      <c r="B27" s="569"/>
      <c r="C27" s="4" t="s">
        <v>353</v>
      </c>
      <c r="D27" s="427">
        <v>660</v>
      </c>
      <c r="E27" s="427" t="s">
        <v>169</v>
      </c>
      <c r="F27" s="427">
        <v>660</v>
      </c>
      <c r="G27" s="427" t="s">
        <v>169</v>
      </c>
    </row>
    <row r="28" spans="1:7" ht="24.95" customHeight="1">
      <c r="A28" s="564"/>
      <c r="B28" s="562" t="s">
        <v>354</v>
      </c>
      <c r="C28" s="36" t="s">
        <v>355</v>
      </c>
      <c r="D28" s="427">
        <v>50</v>
      </c>
      <c r="E28" s="427" t="s">
        <v>169</v>
      </c>
      <c r="F28" s="427">
        <v>50</v>
      </c>
      <c r="G28" s="427" t="s">
        <v>169</v>
      </c>
    </row>
    <row r="29" spans="1:7" ht="24.95" customHeight="1">
      <c r="A29" s="564"/>
      <c r="B29" s="562"/>
      <c r="C29" s="36" t="s">
        <v>356</v>
      </c>
      <c r="D29" s="427">
        <v>10</v>
      </c>
      <c r="E29" s="427" t="s">
        <v>327</v>
      </c>
      <c r="F29" s="427">
        <v>10</v>
      </c>
      <c r="G29" s="427" t="s">
        <v>327</v>
      </c>
    </row>
    <row r="30" spans="1:7" ht="24.95" customHeight="1">
      <c r="A30" s="564"/>
      <c r="B30" s="562"/>
      <c r="C30" s="37" t="s">
        <v>357</v>
      </c>
      <c r="D30" s="428">
        <v>20</v>
      </c>
      <c r="E30" s="428" t="s">
        <v>327</v>
      </c>
      <c r="F30" s="428">
        <v>20</v>
      </c>
      <c r="G30" s="428" t="s">
        <v>327</v>
      </c>
    </row>
    <row r="31" spans="1:7" ht="24.95" customHeight="1">
      <c r="A31" s="565"/>
      <c r="B31" s="562"/>
      <c r="C31" s="38" t="s">
        <v>358</v>
      </c>
      <c r="D31" s="426">
        <v>0</v>
      </c>
      <c r="E31" s="426" t="s">
        <v>327</v>
      </c>
      <c r="F31" s="426">
        <v>0</v>
      </c>
      <c r="G31" s="426" t="s">
        <v>327</v>
      </c>
    </row>
    <row r="32" spans="1:7" ht="24.95" customHeight="1">
      <c r="B32"/>
      <c r="C32"/>
      <c r="D32"/>
      <c r="E32"/>
      <c r="F32"/>
      <c r="G32"/>
    </row>
  </sheetData>
  <mergeCells count="23">
    <mergeCell ref="F1:G1"/>
    <mergeCell ref="F2:G2"/>
    <mergeCell ref="B28:B31"/>
    <mergeCell ref="A14:A31"/>
    <mergeCell ref="B4:C4"/>
    <mergeCell ref="B24:B27"/>
    <mergeCell ref="B18:B23"/>
    <mergeCell ref="B12:C12"/>
    <mergeCell ref="B14:B17"/>
    <mergeCell ref="B5:C5"/>
    <mergeCell ref="B6:C6"/>
    <mergeCell ref="B8:C8"/>
    <mergeCell ref="B9:C9"/>
    <mergeCell ref="B7:C7"/>
    <mergeCell ref="A3:A7"/>
    <mergeCell ref="B13:C13"/>
    <mergeCell ref="A8:A13"/>
    <mergeCell ref="D2:E2"/>
    <mergeCell ref="B10:C10"/>
    <mergeCell ref="B11:C11"/>
    <mergeCell ref="D1:E1"/>
    <mergeCell ref="B1:C1"/>
    <mergeCell ref="B3:C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:T100"/>
  <sheetViews>
    <sheetView rightToLeft="1" topLeftCell="C1" workbookViewId="0">
      <pane ySplit="1" topLeftCell="A2" activePane="bottomLeft" state="frozen"/>
      <selection pane="bottomLeft" activeCell="E24" sqref="E24"/>
    </sheetView>
  </sheetViews>
  <sheetFormatPr defaultColWidth="8.85546875" defaultRowHeight="18"/>
  <cols>
    <col min="1" max="2" width="18.140625" style="22" customWidth="1"/>
    <col min="3" max="3" width="16.42578125" style="22" customWidth="1"/>
    <col min="4" max="4" width="3.140625" style="21" customWidth="1"/>
    <col min="5" max="5" width="19.42578125" style="22" customWidth="1"/>
    <col min="6" max="6" width="17.5703125" style="22" customWidth="1"/>
    <col min="7" max="7" width="13.7109375" style="22" customWidth="1"/>
    <col min="8" max="8" width="3.140625" style="21" customWidth="1"/>
    <col min="9" max="9" width="9" style="22" customWidth="1"/>
    <col min="10" max="10" width="8.85546875" style="22"/>
    <col min="11" max="11" width="7.5703125" style="22" customWidth="1"/>
    <col min="12" max="12" width="8.85546875" style="22"/>
    <col min="13" max="13" width="25" style="22" customWidth="1"/>
    <col min="14" max="16384" width="8.85546875" style="22"/>
  </cols>
  <sheetData>
    <row r="1" spans="1:20" ht="18.75" thickBot="1">
      <c r="A1" s="24" t="s">
        <v>359</v>
      </c>
      <c r="B1" s="24" t="s">
        <v>2</v>
      </c>
      <c r="C1" s="24" t="s">
        <v>3</v>
      </c>
      <c r="E1" s="24" t="s">
        <v>6</v>
      </c>
      <c r="F1" s="24" t="s">
        <v>7</v>
      </c>
      <c r="G1" s="24" t="s">
        <v>145</v>
      </c>
      <c r="I1" s="24" t="s">
        <v>330</v>
      </c>
      <c r="J1" s="24" t="s">
        <v>337</v>
      </c>
      <c r="K1" s="24" t="s">
        <v>323</v>
      </c>
      <c r="M1" s="117" t="s">
        <v>171</v>
      </c>
      <c r="T1" s="23"/>
    </row>
    <row r="2" spans="1:20" ht="18.75" thickBot="1">
      <c r="A2" s="575" t="s">
        <v>360</v>
      </c>
      <c r="B2" s="575"/>
      <c r="C2" s="576"/>
      <c r="E2" s="575" t="s">
        <v>361</v>
      </c>
      <c r="F2" s="575"/>
      <c r="G2" s="576"/>
      <c r="I2" s="575" t="s">
        <v>18</v>
      </c>
      <c r="J2" s="575"/>
      <c r="K2" s="576"/>
      <c r="M2" s="159"/>
    </row>
    <row r="3" spans="1:20" ht="18.75" thickBot="1">
      <c r="A3" s="20">
        <v>4</v>
      </c>
      <c r="B3" s="20">
        <v>97</v>
      </c>
      <c r="C3" s="20" t="str">
        <f>B3&amp;"/"&amp;A3</f>
        <v>97/4</v>
      </c>
      <c r="E3" s="20" t="s">
        <v>362</v>
      </c>
      <c r="F3" s="20" t="s">
        <v>363</v>
      </c>
      <c r="G3" s="20">
        <v>89</v>
      </c>
      <c r="H3" s="25"/>
      <c r="I3" s="20" t="s">
        <v>364</v>
      </c>
      <c r="J3" s="20" t="s">
        <v>364</v>
      </c>
      <c r="K3" s="20" t="s">
        <v>317</v>
      </c>
      <c r="M3" s="20" t="s">
        <v>365</v>
      </c>
    </row>
    <row r="4" spans="1:20" ht="18.75" thickBot="1">
      <c r="A4" s="20">
        <v>1</v>
      </c>
      <c r="B4" s="20">
        <v>98</v>
      </c>
      <c r="C4" s="20" t="str">
        <f>B4&amp;"/"&amp;A4</f>
        <v>98/1</v>
      </c>
      <c r="E4" s="20" t="s">
        <v>366</v>
      </c>
      <c r="F4" s="20" t="s">
        <v>367</v>
      </c>
      <c r="G4" s="20">
        <v>93</v>
      </c>
      <c r="H4" s="25"/>
      <c r="I4" s="20" t="s">
        <v>364</v>
      </c>
      <c r="J4" s="20" t="s">
        <v>364</v>
      </c>
      <c r="K4" s="20" t="s">
        <v>364</v>
      </c>
      <c r="M4" s="20" t="s">
        <v>368</v>
      </c>
    </row>
    <row r="5" spans="1:20" ht="18.75" thickBot="1">
      <c r="A5" s="20">
        <v>2</v>
      </c>
      <c r="B5" s="20">
        <v>98</v>
      </c>
      <c r="C5" s="20" t="str">
        <f>B5&amp;"/"&amp;A5</f>
        <v>98/2</v>
      </c>
      <c r="E5" s="20" t="s">
        <v>369</v>
      </c>
      <c r="F5" s="20" t="s">
        <v>370</v>
      </c>
      <c r="G5" s="20">
        <v>93</v>
      </c>
      <c r="H5" s="25"/>
      <c r="I5" s="20" t="s">
        <v>317</v>
      </c>
      <c r="J5" s="20" t="s">
        <v>317</v>
      </c>
      <c r="K5" s="20" t="s">
        <v>364</v>
      </c>
      <c r="M5" s="20" t="s">
        <v>371</v>
      </c>
    </row>
    <row r="6" spans="1:20" ht="18.75" thickBot="1">
      <c r="A6" s="20">
        <v>3</v>
      </c>
      <c r="B6" s="20">
        <v>98</v>
      </c>
      <c r="C6" s="20" t="str">
        <f>B6&amp;"/"&amp;A6</f>
        <v>98/3</v>
      </c>
      <c r="E6" s="20" t="s">
        <v>372</v>
      </c>
      <c r="F6" s="20" t="s">
        <v>373</v>
      </c>
      <c r="G6" s="20">
        <v>90</v>
      </c>
      <c r="H6" s="25"/>
      <c r="I6" s="20" t="s">
        <v>364</v>
      </c>
      <c r="J6" s="20" t="s">
        <v>364</v>
      </c>
      <c r="K6" s="20" t="s">
        <v>364</v>
      </c>
      <c r="M6" s="20" t="s">
        <v>374</v>
      </c>
    </row>
    <row r="7" spans="1:20" ht="18.75" thickBot="1">
      <c r="A7" s="20">
        <v>4</v>
      </c>
      <c r="B7" s="20">
        <v>98</v>
      </c>
      <c r="C7" s="20" t="s">
        <v>192</v>
      </c>
      <c r="E7" s="20" t="s">
        <v>375</v>
      </c>
      <c r="F7" s="20" t="s">
        <v>376</v>
      </c>
      <c r="G7" s="20">
        <v>89</v>
      </c>
      <c r="H7" s="25"/>
      <c r="I7" s="20" t="s">
        <v>364</v>
      </c>
      <c r="J7" s="20" t="s">
        <v>364</v>
      </c>
      <c r="K7" s="20" t="s">
        <v>317</v>
      </c>
      <c r="M7" s="20" t="s">
        <v>377</v>
      </c>
    </row>
    <row r="8" spans="1:20" ht="18.75" thickBot="1">
      <c r="A8" s="20">
        <v>1</v>
      </c>
      <c r="B8" s="20">
        <v>99</v>
      </c>
      <c r="C8" s="20" t="s">
        <v>193</v>
      </c>
      <c r="E8" s="20" t="s">
        <v>378</v>
      </c>
      <c r="F8" s="20" t="s">
        <v>379</v>
      </c>
      <c r="G8" s="20">
        <v>31</v>
      </c>
      <c r="H8" s="25"/>
      <c r="I8" s="20" t="s">
        <v>364</v>
      </c>
      <c r="J8" s="20" t="s">
        <v>364</v>
      </c>
      <c r="K8" s="20" t="s">
        <v>364</v>
      </c>
      <c r="M8" s="20" t="s">
        <v>380</v>
      </c>
    </row>
    <row r="9" spans="1:20" ht="18.75" thickBot="1">
      <c r="A9" s="20">
        <v>2</v>
      </c>
      <c r="B9" s="20">
        <v>99</v>
      </c>
      <c r="C9" s="20" t="s">
        <v>194</v>
      </c>
      <c r="E9" s="20" t="s">
        <v>377</v>
      </c>
      <c r="F9" s="20" t="s">
        <v>381</v>
      </c>
      <c r="G9" s="20">
        <v>31</v>
      </c>
      <c r="H9" s="25"/>
      <c r="I9" s="20" t="s">
        <v>364</v>
      </c>
      <c r="J9" s="20" t="s">
        <v>364</v>
      </c>
      <c r="K9" s="20" t="s">
        <v>364</v>
      </c>
      <c r="M9" s="20" t="s">
        <v>382</v>
      </c>
    </row>
    <row r="10" spans="1:20" ht="18.75" thickBot="1">
      <c r="A10" s="20">
        <v>3</v>
      </c>
      <c r="B10" s="20">
        <v>99</v>
      </c>
      <c r="C10" s="20" t="s">
        <v>195</v>
      </c>
      <c r="E10" s="20" t="s">
        <v>383</v>
      </c>
      <c r="F10" s="20" t="s">
        <v>384</v>
      </c>
      <c r="G10" s="20">
        <v>31</v>
      </c>
      <c r="H10" s="25"/>
      <c r="I10" s="20" t="s">
        <v>364</v>
      </c>
      <c r="J10" s="20" t="s">
        <v>364</v>
      </c>
      <c r="K10" s="20" t="s">
        <v>364</v>
      </c>
      <c r="M10" s="20" t="s">
        <v>385</v>
      </c>
    </row>
    <row r="11" spans="1:20" ht="18.75" thickBot="1">
      <c r="A11" s="20">
        <v>4</v>
      </c>
      <c r="B11" s="20">
        <v>99</v>
      </c>
      <c r="C11" s="20" t="s">
        <v>142</v>
      </c>
      <c r="E11" s="20" t="s">
        <v>377</v>
      </c>
      <c r="F11" s="20" t="s">
        <v>386</v>
      </c>
      <c r="G11" s="20">
        <v>93</v>
      </c>
      <c r="H11" s="25"/>
      <c r="I11" s="20" t="s">
        <v>317</v>
      </c>
      <c r="J11" s="20" t="s">
        <v>364</v>
      </c>
      <c r="K11" s="20" t="s">
        <v>364</v>
      </c>
      <c r="M11" s="20">
        <v>0</v>
      </c>
    </row>
    <row r="12" spans="1:20" ht="18.75" thickBot="1">
      <c r="A12" s="20"/>
      <c r="B12" s="20"/>
      <c r="C12" s="20"/>
      <c r="E12" s="20"/>
      <c r="F12" s="20"/>
      <c r="G12" s="20"/>
      <c r="H12" s="25"/>
      <c r="I12" s="20"/>
      <c r="J12" s="20"/>
      <c r="K12" s="20"/>
      <c r="M12" s="20"/>
    </row>
    <row r="13" spans="1:20" ht="18.75" thickBot="1">
      <c r="A13" s="20"/>
      <c r="B13" s="20"/>
      <c r="C13" s="20"/>
      <c r="E13" s="20"/>
      <c r="F13" s="20"/>
      <c r="G13" s="20"/>
      <c r="H13" s="25"/>
      <c r="I13" s="20"/>
      <c r="J13" s="20"/>
      <c r="K13" s="20"/>
      <c r="M13" s="20"/>
    </row>
    <row r="14" spans="1:20" ht="18.75" thickBot="1">
      <c r="A14" s="20"/>
      <c r="B14" s="20"/>
      <c r="C14" s="20"/>
      <c r="E14" s="20"/>
      <c r="F14" s="20"/>
      <c r="G14" s="20"/>
      <c r="H14" s="25"/>
      <c r="I14" s="20"/>
      <c r="J14" s="20"/>
      <c r="K14" s="20"/>
      <c r="M14" s="20"/>
    </row>
    <row r="15" spans="1:20" ht="18.75" thickBot="1">
      <c r="A15" s="20"/>
      <c r="B15" s="20"/>
      <c r="C15" s="20"/>
      <c r="E15" s="20"/>
      <c r="F15" s="20"/>
      <c r="G15" s="20"/>
      <c r="H15" s="25"/>
      <c r="I15" s="20"/>
      <c r="J15" s="20"/>
      <c r="K15" s="20"/>
      <c r="M15" s="20"/>
    </row>
    <row r="16" spans="1:20" ht="18.75" thickBot="1">
      <c r="A16" s="20"/>
      <c r="B16" s="20"/>
      <c r="C16" s="20"/>
      <c r="E16" s="20"/>
      <c r="F16" s="20"/>
      <c r="G16" s="20"/>
      <c r="H16" s="25"/>
      <c r="I16" s="20"/>
      <c r="J16" s="20"/>
      <c r="K16" s="20"/>
      <c r="M16" s="20"/>
    </row>
    <row r="17" spans="1:13" ht="18.75" thickBot="1">
      <c r="A17" s="20"/>
      <c r="B17" s="20"/>
      <c r="C17" s="20"/>
      <c r="E17" s="20"/>
      <c r="F17" s="20"/>
      <c r="G17" s="20"/>
      <c r="H17" s="25"/>
      <c r="I17" s="20"/>
      <c r="J17" s="20"/>
      <c r="K17" s="20"/>
      <c r="M17" s="20"/>
    </row>
    <row r="18" spans="1:13" ht="18.75" thickBot="1">
      <c r="A18" s="20"/>
      <c r="B18" s="20"/>
      <c r="C18" s="20"/>
      <c r="E18" s="20"/>
      <c r="F18" s="20"/>
      <c r="G18" s="20"/>
      <c r="H18" s="25"/>
      <c r="I18" s="20"/>
      <c r="J18" s="20"/>
      <c r="K18" s="20"/>
      <c r="M18" s="20"/>
    </row>
    <row r="19" spans="1:13" ht="18.75" thickBot="1">
      <c r="A19" s="20"/>
      <c r="B19" s="20"/>
      <c r="C19" s="20"/>
      <c r="E19" s="20"/>
      <c r="F19" s="20"/>
      <c r="G19" s="20"/>
      <c r="H19" s="25"/>
      <c r="I19" s="20"/>
      <c r="J19" s="20"/>
      <c r="K19" s="20"/>
      <c r="M19" s="20"/>
    </row>
    <row r="20" spans="1:13" ht="18.75" thickBot="1">
      <c r="A20" s="20"/>
      <c r="B20" s="20"/>
      <c r="C20" s="20"/>
      <c r="E20" s="20"/>
      <c r="F20" s="20"/>
      <c r="G20" s="20"/>
      <c r="H20" s="25"/>
      <c r="I20" s="20"/>
      <c r="J20" s="20"/>
      <c r="K20" s="20"/>
      <c r="M20" s="20"/>
    </row>
    <row r="21" spans="1:13" ht="18.75" thickBot="1">
      <c r="A21" s="20"/>
      <c r="B21" s="20"/>
      <c r="C21" s="20"/>
      <c r="E21" s="20"/>
      <c r="F21" s="20"/>
      <c r="G21" s="20"/>
      <c r="H21" s="25"/>
      <c r="I21" s="20"/>
      <c r="J21" s="20"/>
      <c r="K21" s="20"/>
      <c r="M21" s="20"/>
    </row>
    <row r="22" spans="1:13" ht="18.75" thickBot="1">
      <c r="A22" s="20"/>
      <c r="B22" s="20"/>
      <c r="C22" s="20"/>
      <c r="E22" s="20"/>
      <c r="F22" s="20"/>
      <c r="G22" s="20"/>
      <c r="H22" s="25"/>
      <c r="I22" s="20"/>
      <c r="J22" s="20"/>
      <c r="K22" s="20"/>
      <c r="M22" s="20"/>
    </row>
    <row r="23" spans="1:13" ht="18.75" thickBot="1">
      <c r="A23" s="20"/>
      <c r="B23" s="20"/>
      <c r="C23" s="20"/>
      <c r="E23" s="20"/>
      <c r="F23" s="20"/>
      <c r="G23" s="20"/>
      <c r="H23" s="25"/>
      <c r="I23" s="20"/>
      <c r="J23" s="20"/>
      <c r="K23" s="20"/>
      <c r="M23" s="20"/>
    </row>
    <row r="24" spans="1:13" ht="18.75" thickBot="1">
      <c r="A24" s="20"/>
      <c r="B24" s="20"/>
      <c r="C24" s="20"/>
      <c r="E24" s="20"/>
      <c r="F24" s="20"/>
      <c r="G24" s="20"/>
      <c r="H24" s="25"/>
      <c r="I24" s="20"/>
      <c r="J24" s="20"/>
      <c r="K24" s="20"/>
      <c r="M24" s="20"/>
    </row>
    <row r="25" spans="1:13" ht="18.75" thickBot="1">
      <c r="A25" s="20"/>
      <c r="B25" s="20"/>
      <c r="C25" s="20"/>
      <c r="E25" s="20"/>
      <c r="F25" s="20"/>
      <c r="G25" s="20"/>
      <c r="H25" s="25"/>
      <c r="I25" s="20"/>
      <c r="J25" s="20"/>
      <c r="K25" s="20"/>
      <c r="M25" s="20"/>
    </row>
    <row r="26" spans="1:13" ht="18.75" thickBot="1">
      <c r="A26" s="20"/>
      <c r="B26" s="20"/>
      <c r="C26" s="20"/>
      <c r="E26" s="20"/>
      <c r="F26" s="20"/>
      <c r="G26" s="20"/>
      <c r="H26" s="25"/>
      <c r="I26" s="20"/>
      <c r="J26" s="20"/>
      <c r="K26" s="20"/>
      <c r="M26" s="20"/>
    </row>
    <row r="27" spans="1:13" ht="18.75" thickBot="1">
      <c r="A27" s="20"/>
      <c r="B27" s="20"/>
      <c r="C27" s="20"/>
      <c r="E27" s="20"/>
      <c r="F27" s="20"/>
      <c r="G27" s="20"/>
      <c r="H27" s="25"/>
      <c r="I27" s="20"/>
      <c r="J27" s="20"/>
      <c r="K27" s="20"/>
      <c r="M27" s="20"/>
    </row>
    <row r="28" spans="1:13" ht="18.75" thickBot="1">
      <c r="A28" s="20"/>
      <c r="B28" s="20"/>
      <c r="C28" s="20"/>
      <c r="E28" s="20"/>
      <c r="F28" s="20"/>
      <c r="G28" s="20"/>
      <c r="H28" s="25"/>
      <c r="I28" s="20"/>
      <c r="J28" s="20"/>
      <c r="K28" s="20"/>
      <c r="M28" s="20"/>
    </row>
    <row r="29" spans="1:13" ht="18.75" thickBot="1">
      <c r="A29" s="20"/>
      <c r="B29" s="20"/>
      <c r="C29" s="20"/>
      <c r="E29" s="20"/>
      <c r="F29" s="20"/>
      <c r="G29" s="20"/>
      <c r="H29" s="25"/>
      <c r="I29" s="20"/>
      <c r="J29" s="20"/>
      <c r="K29" s="20"/>
      <c r="M29" s="20"/>
    </row>
    <row r="30" spans="1:13" ht="18.75" thickBot="1">
      <c r="A30" s="20"/>
      <c r="B30" s="20"/>
      <c r="C30" s="20"/>
      <c r="E30" s="20"/>
      <c r="F30" s="20"/>
      <c r="G30" s="20"/>
      <c r="H30" s="25"/>
      <c r="I30" s="20"/>
      <c r="J30" s="20"/>
      <c r="K30" s="20"/>
      <c r="M30" s="20"/>
    </row>
    <row r="31" spans="1:13" ht="18.75" thickBot="1">
      <c r="A31" s="20"/>
      <c r="B31" s="20"/>
      <c r="C31" s="20"/>
      <c r="E31" s="20"/>
      <c r="F31" s="20"/>
      <c r="G31" s="20"/>
      <c r="H31" s="25"/>
      <c r="I31" s="20"/>
      <c r="J31" s="20"/>
      <c r="K31" s="20"/>
      <c r="M31" s="20"/>
    </row>
    <row r="32" spans="1:13" ht="18.75" thickBot="1">
      <c r="A32" s="20"/>
      <c r="B32" s="20"/>
      <c r="C32" s="20"/>
      <c r="E32" s="20"/>
      <c r="F32" s="20"/>
      <c r="G32" s="20"/>
      <c r="H32" s="25"/>
      <c r="I32" s="20"/>
      <c r="J32" s="20"/>
      <c r="K32" s="20"/>
      <c r="M32" s="20"/>
    </row>
    <row r="33" spans="1:13" ht="18.75" thickBot="1">
      <c r="A33" s="20"/>
      <c r="B33" s="20"/>
      <c r="C33" s="20"/>
      <c r="E33" s="20"/>
      <c r="F33" s="20"/>
      <c r="G33" s="20"/>
      <c r="H33" s="25"/>
      <c r="I33" s="20"/>
      <c r="J33" s="20"/>
      <c r="K33" s="20"/>
      <c r="M33" s="20"/>
    </row>
    <row r="34" spans="1:13" ht="18.75" thickBot="1">
      <c r="A34" s="20"/>
      <c r="B34" s="20"/>
      <c r="C34" s="20"/>
      <c r="E34" s="20"/>
      <c r="F34" s="20"/>
      <c r="G34" s="20"/>
      <c r="H34" s="25"/>
      <c r="I34" s="20"/>
      <c r="J34" s="20"/>
      <c r="K34" s="20"/>
      <c r="M34" s="20"/>
    </row>
    <row r="35" spans="1:13" ht="18.75" thickBot="1">
      <c r="A35" s="20"/>
      <c r="B35" s="20"/>
      <c r="C35" s="20"/>
      <c r="E35" s="20"/>
      <c r="F35" s="20"/>
      <c r="G35" s="20"/>
      <c r="H35" s="25"/>
      <c r="I35" s="20"/>
      <c r="J35" s="20"/>
      <c r="K35" s="20"/>
      <c r="M35" s="20"/>
    </row>
    <row r="36" spans="1:13" ht="18.75" thickBot="1">
      <c r="A36" s="20"/>
      <c r="B36" s="20"/>
      <c r="C36" s="20"/>
      <c r="E36" s="20"/>
      <c r="F36" s="20"/>
      <c r="G36" s="20"/>
      <c r="H36" s="25"/>
      <c r="I36" s="20"/>
      <c r="J36" s="20"/>
      <c r="K36" s="20"/>
      <c r="M36" s="20"/>
    </row>
    <row r="37" spans="1:13" ht="18.75" thickBot="1">
      <c r="A37" s="20"/>
      <c r="B37" s="20"/>
      <c r="C37" s="20"/>
      <c r="E37" s="20"/>
      <c r="F37" s="20"/>
      <c r="G37" s="20"/>
      <c r="H37" s="25"/>
      <c r="I37" s="20"/>
      <c r="J37" s="20"/>
      <c r="K37" s="20"/>
      <c r="M37" s="20"/>
    </row>
    <row r="38" spans="1:13" ht="18.75" thickBot="1">
      <c r="A38" s="20"/>
      <c r="B38" s="20"/>
      <c r="C38" s="20"/>
      <c r="E38" s="20"/>
      <c r="F38" s="20"/>
      <c r="G38" s="20"/>
      <c r="H38" s="25"/>
      <c r="I38" s="20"/>
      <c r="J38" s="20"/>
      <c r="K38" s="20"/>
      <c r="M38" s="20"/>
    </row>
    <row r="39" spans="1:13" ht="18.75" thickBot="1">
      <c r="A39" s="20"/>
      <c r="B39" s="20"/>
      <c r="C39" s="20"/>
      <c r="E39" s="20"/>
      <c r="F39" s="20"/>
      <c r="G39" s="20"/>
      <c r="H39" s="25"/>
      <c r="I39" s="20"/>
      <c r="J39" s="20"/>
      <c r="K39" s="20"/>
      <c r="M39" s="20"/>
    </row>
    <row r="40" spans="1:13" ht="18.75" thickBot="1">
      <c r="A40" s="20"/>
      <c r="B40" s="20"/>
      <c r="C40" s="20"/>
      <c r="E40" s="20"/>
      <c r="F40" s="20"/>
      <c r="G40" s="20"/>
      <c r="H40" s="25"/>
      <c r="I40" s="20"/>
      <c r="J40" s="20"/>
      <c r="K40" s="20"/>
      <c r="M40" s="20"/>
    </row>
    <row r="41" spans="1:13" ht="18.75" thickBot="1">
      <c r="A41" s="20"/>
      <c r="B41" s="20"/>
      <c r="C41" s="20"/>
      <c r="E41" s="20"/>
      <c r="F41" s="20"/>
      <c r="G41" s="20"/>
      <c r="H41" s="25"/>
      <c r="I41" s="20"/>
      <c r="J41" s="20"/>
      <c r="K41" s="20"/>
      <c r="M41" s="20"/>
    </row>
    <row r="42" spans="1:13" ht="18.75" thickBot="1">
      <c r="A42" s="20"/>
      <c r="B42" s="20"/>
      <c r="C42" s="20"/>
      <c r="E42" s="20"/>
      <c r="F42" s="20"/>
      <c r="G42" s="20"/>
      <c r="H42" s="25"/>
      <c r="I42" s="20"/>
      <c r="J42" s="20"/>
      <c r="K42" s="20"/>
      <c r="M42" s="20"/>
    </row>
    <row r="43" spans="1:13" ht="18.75" thickBot="1">
      <c r="A43" s="20"/>
      <c r="B43" s="20"/>
      <c r="C43" s="20"/>
      <c r="E43" s="20"/>
      <c r="F43" s="20"/>
      <c r="G43" s="20"/>
      <c r="H43" s="25"/>
      <c r="I43" s="20"/>
      <c r="J43" s="20"/>
      <c r="K43" s="20"/>
      <c r="M43" s="20"/>
    </row>
    <row r="44" spans="1:13" ht="18.75" thickBot="1">
      <c r="A44" s="20"/>
      <c r="B44" s="20"/>
      <c r="C44" s="20"/>
      <c r="E44" s="20"/>
      <c r="F44" s="20"/>
      <c r="G44" s="20"/>
      <c r="H44" s="25"/>
      <c r="I44" s="20"/>
      <c r="J44" s="20"/>
      <c r="K44" s="20"/>
      <c r="M44" s="20"/>
    </row>
    <row r="45" spans="1:13" ht="18.75" thickBot="1">
      <c r="A45" s="20"/>
      <c r="B45" s="20"/>
      <c r="C45" s="20"/>
      <c r="E45" s="20"/>
      <c r="F45" s="20"/>
      <c r="G45" s="20"/>
      <c r="H45" s="25"/>
      <c r="I45" s="20"/>
      <c r="J45" s="20"/>
      <c r="K45" s="20"/>
      <c r="M45" s="20"/>
    </row>
    <row r="46" spans="1:13" ht="18.75" thickBot="1">
      <c r="A46" s="20"/>
      <c r="B46" s="20"/>
      <c r="C46" s="20"/>
      <c r="E46" s="20"/>
      <c r="F46" s="20"/>
      <c r="G46" s="20"/>
      <c r="H46" s="25"/>
      <c r="I46" s="20"/>
      <c r="J46" s="20"/>
      <c r="K46" s="20"/>
      <c r="M46" s="20"/>
    </row>
    <row r="47" spans="1:13" ht="18.75" thickBot="1">
      <c r="A47" s="20"/>
      <c r="B47" s="20"/>
      <c r="C47" s="20"/>
      <c r="E47" s="20"/>
      <c r="F47" s="20"/>
      <c r="G47" s="20"/>
      <c r="H47" s="25"/>
      <c r="I47" s="20"/>
      <c r="J47" s="20"/>
      <c r="K47" s="20"/>
      <c r="M47" s="20"/>
    </row>
    <row r="48" spans="1:13" ht="18.75" thickBot="1">
      <c r="A48" s="20"/>
      <c r="B48" s="20"/>
      <c r="C48" s="20"/>
      <c r="E48" s="20"/>
      <c r="F48" s="20"/>
      <c r="G48" s="20"/>
      <c r="H48" s="25"/>
      <c r="I48" s="20"/>
      <c r="J48" s="20"/>
      <c r="K48" s="20"/>
      <c r="M48" s="20"/>
    </row>
    <row r="49" spans="1:13" ht="18.75" thickBot="1">
      <c r="A49" s="20"/>
      <c r="B49" s="20"/>
      <c r="C49" s="20"/>
      <c r="E49" s="20"/>
      <c r="F49" s="20"/>
      <c r="G49" s="20"/>
      <c r="H49" s="25"/>
      <c r="I49" s="20"/>
      <c r="J49" s="20"/>
      <c r="K49" s="20"/>
      <c r="M49" s="20"/>
    </row>
    <row r="50" spans="1:13" ht="18.75" thickBot="1">
      <c r="A50" s="20"/>
      <c r="B50" s="20"/>
      <c r="C50" s="20"/>
      <c r="E50" s="20"/>
      <c r="F50" s="20"/>
      <c r="G50" s="20"/>
      <c r="H50" s="25"/>
      <c r="I50" s="20"/>
      <c r="J50" s="20"/>
      <c r="K50" s="20"/>
      <c r="M50" s="20"/>
    </row>
    <row r="51" spans="1:13" ht="18.75" thickBot="1">
      <c r="A51" s="20"/>
      <c r="B51" s="20"/>
      <c r="C51" s="20"/>
      <c r="E51" s="20"/>
      <c r="F51" s="20"/>
      <c r="G51" s="20"/>
      <c r="H51" s="25"/>
      <c r="I51" s="20"/>
      <c r="J51" s="20"/>
      <c r="K51" s="20"/>
      <c r="M51" s="20"/>
    </row>
    <row r="52" spans="1:13" ht="18.75" thickBot="1">
      <c r="A52" s="20"/>
      <c r="B52" s="20"/>
      <c r="C52" s="20"/>
      <c r="E52" s="20"/>
      <c r="F52" s="20"/>
      <c r="G52" s="20"/>
      <c r="H52" s="25"/>
      <c r="I52" s="20"/>
      <c r="J52" s="20"/>
      <c r="K52" s="20"/>
      <c r="M52" s="20"/>
    </row>
    <row r="53" spans="1:13" ht="18.75" thickBot="1">
      <c r="A53" s="20"/>
      <c r="B53" s="20"/>
      <c r="C53" s="20"/>
      <c r="E53" s="20"/>
      <c r="F53" s="20"/>
      <c r="G53" s="20"/>
      <c r="H53" s="25"/>
      <c r="I53" s="20"/>
      <c r="J53" s="20"/>
      <c r="K53" s="20"/>
      <c r="M53" s="20"/>
    </row>
    <row r="54" spans="1:13" ht="18.75" thickBot="1">
      <c r="A54" s="20"/>
      <c r="B54" s="20"/>
      <c r="C54" s="20"/>
      <c r="E54" s="20"/>
      <c r="F54" s="20"/>
      <c r="G54" s="20"/>
      <c r="H54" s="25"/>
      <c r="I54" s="20"/>
      <c r="J54" s="20"/>
      <c r="K54" s="20"/>
      <c r="M54" s="20"/>
    </row>
    <row r="55" spans="1:13" ht="18.75" thickBot="1">
      <c r="A55" s="20"/>
      <c r="B55" s="20"/>
      <c r="C55" s="20"/>
      <c r="E55" s="20"/>
      <c r="F55" s="20"/>
      <c r="G55" s="20"/>
      <c r="H55" s="25"/>
      <c r="I55" s="20"/>
      <c r="J55" s="20"/>
      <c r="K55" s="20"/>
      <c r="M55" s="20"/>
    </row>
    <row r="56" spans="1:13" ht="18.75" thickBot="1">
      <c r="A56" s="20"/>
      <c r="B56" s="20"/>
      <c r="C56" s="20"/>
      <c r="E56" s="20"/>
      <c r="F56" s="20"/>
      <c r="G56" s="20"/>
      <c r="H56" s="25"/>
      <c r="I56" s="20"/>
      <c r="J56" s="20"/>
      <c r="K56" s="20"/>
      <c r="M56" s="20"/>
    </row>
    <row r="57" spans="1:13" ht="18.75" thickBot="1">
      <c r="A57" s="20"/>
      <c r="B57" s="20"/>
      <c r="C57" s="20"/>
      <c r="E57" s="20"/>
      <c r="F57" s="20"/>
      <c r="G57" s="20"/>
      <c r="H57" s="25"/>
      <c r="I57" s="20"/>
      <c r="J57" s="20"/>
      <c r="K57" s="20"/>
      <c r="M57" s="20"/>
    </row>
    <row r="58" spans="1:13" ht="18.75" thickBot="1">
      <c r="A58" s="20"/>
      <c r="B58" s="20"/>
      <c r="C58" s="20"/>
      <c r="E58" s="20"/>
      <c r="F58" s="20"/>
      <c r="G58" s="20"/>
      <c r="H58" s="25"/>
      <c r="I58" s="20"/>
      <c r="J58" s="20"/>
      <c r="K58" s="20"/>
      <c r="M58" s="20"/>
    </row>
    <row r="59" spans="1:13" ht="18.75" thickBot="1">
      <c r="A59" s="20"/>
      <c r="B59" s="20"/>
      <c r="C59" s="20"/>
      <c r="E59" s="20"/>
      <c r="F59" s="20"/>
      <c r="G59" s="20"/>
      <c r="H59" s="25"/>
      <c r="I59" s="20"/>
      <c r="J59" s="20"/>
      <c r="K59" s="20"/>
      <c r="M59" s="20"/>
    </row>
    <row r="60" spans="1:13" ht="18.75" thickBot="1">
      <c r="A60" s="20"/>
      <c r="B60" s="20"/>
      <c r="C60" s="20"/>
      <c r="E60" s="20"/>
      <c r="F60" s="20"/>
      <c r="G60" s="20"/>
      <c r="H60" s="25"/>
      <c r="I60" s="20"/>
      <c r="J60" s="20"/>
      <c r="K60" s="20"/>
      <c r="M60" s="20"/>
    </row>
    <row r="61" spans="1:13" ht="18.75" thickBot="1">
      <c r="A61" s="20"/>
      <c r="B61" s="20"/>
      <c r="C61" s="20"/>
      <c r="E61" s="20"/>
      <c r="F61" s="20"/>
      <c r="G61" s="20"/>
      <c r="H61" s="25"/>
      <c r="I61" s="20"/>
      <c r="J61" s="20"/>
      <c r="K61" s="20"/>
      <c r="M61" s="20"/>
    </row>
    <row r="62" spans="1:13" ht="18.75" thickBot="1">
      <c r="A62" s="20"/>
      <c r="B62" s="20"/>
      <c r="C62" s="20"/>
      <c r="E62" s="20"/>
      <c r="F62" s="20"/>
      <c r="G62" s="20"/>
      <c r="H62" s="25"/>
      <c r="I62" s="20"/>
      <c r="J62" s="20"/>
      <c r="K62" s="20"/>
      <c r="M62" s="20"/>
    </row>
    <row r="63" spans="1:13" ht="18.75" thickBot="1">
      <c r="A63" s="20"/>
      <c r="B63" s="20"/>
      <c r="C63" s="20"/>
      <c r="E63" s="20"/>
      <c r="F63" s="20"/>
      <c r="G63" s="20"/>
      <c r="H63" s="25"/>
      <c r="I63" s="20"/>
      <c r="J63" s="20"/>
      <c r="K63" s="20"/>
      <c r="M63" s="20"/>
    </row>
    <row r="64" spans="1:13" ht="18.75" thickBot="1">
      <c r="A64" s="20"/>
      <c r="B64" s="20"/>
      <c r="C64" s="20"/>
      <c r="E64" s="20"/>
      <c r="F64" s="20"/>
      <c r="G64" s="20"/>
      <c r="H64" s="25"/>
      <c r="I64" s="20"/>
      <c r="J64" s="20"/>
      <c r="K64" s="20"/>
      <c r="M64" s="20"/>
    </row>
    <row r="65" spans="1:13" ht="18.75" thickBot="1">
      <c r="A65" s="20"/>
      <c r="B65" s="20"/>
      <c r="C65" s="20"/>
      <c r="E65" s="20"/>
      <c r="F65" s="20"/>
      <c r="G65" s="20"/>
      <c r="H65" s="25"/>
      <c r="I65" s="20"/>
      <c r="J65" s="20"/>
      <c r="K65" s="20"/>
      <c r="M65" s="20"/>
    </row>
    <row r="66" spans="1:13" ht="18.75" thickBot="1">
      <c r="A66" s="20"/>
      <c r="B66" s="20"/>
      <c r="C66" s="20"/>
      <c r="E66" s="20"/>
      <c r="F66" s="20"/>
      <c r="G66" s="20"/>
      <c r="H66" s="25"/>
      <c r="I66" s="20"/>
      <c r="J66" s="20"/>
      <c r="K66" s="20"/>
      <c r="M66" s="20"/>
    </row>
    <row r="67" spans="1:13" ht="18.75" thickBot="1">
      <c r="A67" s="20"/>
      <c r="B67" s="20"/>
      <c r="C67" s="20"/>
      <c r="E67" s="20"/>
      <c r="F67" s="20"/>
      <c r="G67" s="20"/>
      <c r="H67" s="25"/>
      <c r="I67" s="20"/>
      <c r="J67" s="20"/>
      <c r="K67" s="20"/>
      <c r="M67" s="20"/>
    </row>
    <row r="68" spans="1:13" ht="18.75" thickBot="1">
      <c r="A68" s="20"/>
      <c r="B68" s="20"/>
      <c r="C68" s="20"/>
      <c r="E68" s="20"/>
      <c r="F68" s="20"/>
      <c r="G68" s="20"/>
      <c r="H68" s="25"/>
      <c r="I68" s="20"/>
      <c r="J68" s="20"/>
      <c r="K68" s="20"/>
      <c r="M68" s="20"/>
    </row>
    <row r="69" spans="1:13" ht="18.75" thickBot="1">
      <c r="A69" s="20"/>
      <c r="B69" s="20"/>
      <c r="C69" s="20"/>
      <c r="E69" s="20"/>
      <c r="F69" s="20"/>
      <c r="G69" s="20"/>
      <c r="H69" s="25"/>
      <c r="I69" s="20"/>
      <c r="J69" s="20"/>
      <c r="K69" s="20"/>
      <c r="M69" s="20"/>
    </row>
    <row r="70" spans="1:13" ht="18.75" thickBot="1">
      <c r="A70" s="20"/>
      <c r="B70" s="20"/>
      <c r="C70" s="20"/>
      <c r="E70" s="20"/>
      <c r="F70" s="20"/>
      <c r="G70" s="20"/>
      <c r="H70" s="25"/>
      <c r="I70" s="20"/>
      <c r="J70" s="20"/>
      <c r="K70" s="20"/>
      <c r="M70" s="20"/>
    </row>
    <row r="71" spans="1:13" ht="18.75" thickBot="1">
      <c r="A71" s="20"/>
      <c r="B71" s="20"/>
      <c r="C71" s="20"/>
      <c r="E71" s="20"/>
      <c r="F71" s="20"/>
      <c r="G71" s="20"/>
      <c r="H71" s="25"/>
      <c r="I71" s="20"/>
      <c r="J71" s="20"/>
      <c r="K71" s="20"/>
      <c r="M71" s="20"/>
    </row>
    <row r="72" spans="1:13" ht="18.75" thickBot="1">
      <c r="A72" s="20"/>
      <c r="B72" s="20"/>
      <c r="C72" s="20"/>
      <c r="E72" s="20"/>
      <c r="F72" s="20"/>
      <c r="G72" s="20"/>
      <c r="H72" s="25"/>
      <c r="I72" s="20"/>
      <c r="J72" s="20"/>
      <c r="K72" s="20"/>
      <c r="M72" s="20"/>
    </row>
    <row r="73" spans="1:13" ht="18.75" thickBot="1">
      <c r="A73" s="20"/>
      <c r="B73" s="20"/>
      <c r="C73" s="20"/>
      <c r="E73" s="20"/>
      <c r="F73" s="20"/>
      <c r="G73" s="20"/>
      <c r="H73" s="25"/>
      <c r="I73" s="20"/>
      <c r="J73" s="20"/>
      <c r="K73" s="20"/>
      <c r="M73" s="20"/>
    </row>
    <row r="74" spans="1:13" ht="18.75" thickBot="1">
      <c r="A74" s="20"/>
      <c r="B74" s="20"/>
      <c r="C74" s="20"/>
      <c r="E74" s="20"/>
      <c r="F74" s="20"/>
      <c r="G74" s="20"/>
      <c r="H74" s="25"/>
      <c r="I74" s="20"/>
      <c r="J74" s="20"/>
      <c r="K74" s="20"/>
      <c r="M74" s="20"/>
    </row>
    <row r="75" spans="1:13" ht="18.75" thickBot="1">
      <c r="A75" s="20"/>
      <c r="B75" s="20"/>
      <c r="C75" s="20"/>
      <c r="E75" s="20"/>
      <c r="F75" s="20"/>
      <c r="G75" s="20"/>
      <c r="H75" s="25"/>
      <c r="I75" s="20"/>
      <c r="J75" s="20"/>
      <c r="K75" s="20"/>
      <c r="M75" s="20"/>
    </row>
    <row r="76" spans="1:13" ht="18.75" thickBot="1">
      <c r="A76" s="20"/>
      <c r="B76" s="20"/>
      <c r="C76" s="20"/>
      <c r="E76" s="20"/>
      <c r="F76" s="20"/>
      <c r="G76" s="20"/>
      <c r="H76" s="25"/>
      <c r="I76" s="20"/>
      <c r="J76" s="20"/>
      <c r="K76" s="20"/>
      <c r="M76" s="20"/>
    </row>
    <row r="77" spans="1:13" ht="18.75" thickBot="1">
      <c r="A77" s="20"/>
      <c r="B77" s="20"/>
      <c r="C77" s="20"/>
      <c r="E77" s="20"/>
      <c r="F77" s="20"/>
      <c r="G77" s="20"/>
      <c r="H77" s="25"/>
      <c r="I77" s="20"/>
      <c r="J77" s="20"/>
      <c r="K77" s="20"/>
      <c r="M77" s="20"/>
    </row>
    <row r="78" spans="1:13" ht="18.75" thickBot="1">
      <c r="A78" s="20"/>
      <c r="B78" s="20"/>
      <c r="C78" s="20"/>
      <c r="E78" s="20"/>
      <c r="F78" s="20"/>
      <c r="G78" s="20"/>
      <c r="H78" s="25"/>
      <c r="I78" s="20"/>
      <c r="J78" s="20"/>
      <c r="K78" s="20"/>
      <c r="M78" s="20"/>
    </row>
    <row r="79" spans="1:13" ht="18.75" thickBot="1">
      <c r="A79" s="20"/>
      <c r="B79" s="20"/>
      <c r="C79" s="20"/>
      <c r="E79" s="20"/>
      <c r="F79" s="20"/>
      <c r="G79" s="20"/>
      <c r="H79" s="25"/>
      <c r="I79" s="20"/>
      <c r="J79" s="20"/>
      <c r="K79" s="20"/>
      <c r="M79" s="20"/>
    </row>
    <row r="80" spans="1:13" ht="18.75" thickBot="1">
      <c r="A80" s="20"/>
      <c r="B80" s="20"/>
      <c r="C80" s="20"/>
      <c r="E80" s="20"/>
      <c r="F80" s="20"/>
      <c r="G80" s="20"/>
      <c r="H80" s="25"/>
      <c r="I80" s="20"/>
      <c r="J80" s="20"/>
      <c r="K80" s="20"/>
      <c r="M80" s="20"/>
    </row>
    <row r="81" spans="1:13" ht="18.75" thickBot="1">
      <c r="A81" s="20"/>
      <c r="B81" s="20"/>
      <c r="C81" s="20"/>
      <c r="E81" s="20"/>
      <c r="F81" s="20"/>
      <c r="G81" s="20"/>
      <c r="H81" s="25"/>
      <c r="I81" s="20"/>
      <c r="J81" s="20"/>
      <c r="K81" s="20"/>
      <c r="M81" s="20"/>
    </row>
    <row r="82" spans="1:13" ht="18.75" thickBot="1">
      <c r="A82" s="20"/>
      <c r="B82" s="20"/>
      <c r="C82" s="20"/>
      <c r="E82" s="20"/>
      <c r="F82" s="20"/>
      <c r="G82" s="20"/>
      <c r="H82" s="25"/>
      <c r="I82" s="20"/>
      <c r="J82" s="20"/>
      <c r="K82" s="20"/>
      <c r="M82" s="20"/>
    </row>
    <row r="83" spans="1:13" ht="18.75" thickBot="1">
      <c r="A83" s="20"/>
      <c r="B83" s="20"/>
      <c r="C83" s="20"/>
      <c r="E83" s="20"/>
      <c r="F83" s="20"/>
      <c r="G83" s="20"/>
      <c r="H83" s="25"/>
      <c r="I83" s="20"/>
      <c r="J83" s="20"/>
      <c r="K83" s="20"/>
      <c r="M83" s="20"/>
    </row>
    <row r="84" spans="1:13" ht="18.75" thickBot="1">
      <c r="A84" s="20"/>
      <c r="B84" s="20"/>
      <c r="C84" s="20"/>
      <c r="E84" s="20"/>
      <c r="F84" s="20"/>
      <c r="G84" s="20"/>
      <c r="H84" s="25"/>
      <c r="I84" s="20"/>
      <c r="J84" s="20"/>
      <c r="K84" s="20"/>
      <c r="M84" s="20"/>
    </row>
    <row r="85" spans="1:13" ht="18.75" thickBot="1">
      <c r="A85" s="20"/>
      <c r="B85" s="20"/>
      <c r="C85" s="20"/>
      <c r="E85" s="20"/>
      <c r="F85" s="20"/>
      <c r="G85" s="20"/>
      <c r="H85" s="25"/>
      <c r="I85" s="20"/>
      <c r="J85" s="20"/>
      <c r="K85" s="20"/>
      <c r="M85" s="20"/>
    </row>
    <row r="86" spans="1:13" ht="18.75" thickBot="1">
      <c r="A86" s="20"/>
      <c r="B86" s="20"/>
      <c r="C86" s="20"/>
      <c r="E86" s="20"/>
      <c r="F86" s="20"/>
      <c r="G86" s="20"/>
      <c r="H86" s="25"/>
      <c r="I86" s="20"/>
      <c r="J86" s="20"/>
      <c r="K86" s="20"/>
      <c r="M86" s="20"/>
    </row>
    <row r="87" spans="1:13" ht="18.75" thickBot="1">
      <c r="A87" s="20"/>
      <c r="B87" s="20"/>
      <c r="C87" s="20"/>
      <c r="E87" s="20"/>
      <c r="F87" s="20"/>
      <c r="G87" s="20"/>
      <c r="H87" s="25"/>
      <c r="I87" s="20"/>
      <c r="J87" s="20"/>
      <c r="K87" s="20"/>
      <c r="M87" s="20"/>
    </row>
    <row r="88" spans="1:13" ht="18.75" thickBot="1">
      <c r="A88" s="20"/>
      <c r="B88" s="20"/>
      <c r="C88" s="20"/>
      <c r="E88" s="20"/>
      <c r="F88" s="20"/>
      <c r="G88" s="20"/>
      <c r="H88" s="25"/>
      <c r="I88" s="20"/>
      <c r="J88" s="20"/>
      <c r="K88" s="20"/>
      <c r="M88" s="20"/>
    </row>
    <row r="89" spans="1:13" ht="18.75" thickBot="1">
      <c r="A89" s="20"/>
      <c r="B89" s="20"/>
      <c r="C89" s="20"/>
      <c r="E89" s="20"/>
      <c r="F89" s="20"/>
      <c r="G89" s="20"/>
      <c r="H89" s="25"/>
      <c r="I89" s="20"/>
      <c r="J89" s="20"/>
      <c r="K89" s="20"/>
      <c r="M89" s="20"/>
    </row>
    <row r="90" spans="1:13" ht="18.75" thickBot="1">
      <c r="A90" s="20"/>
      <c r="B90" s="20"/>
      <c r="C90" s="20"/>
      <c r="E90" s="20"/>
      <c r="F90" s="20"/>
      <c r="G90" s="20"/>
      <c r="H90" s="25"/>
      <c r="I90" s="20"/>
      <c r="J90" s="20"/>
      <c r="K90" s="20"/>
      <c r="M90" s="20"/>
    </row>
    <row r="91" spans="1:13" ht="18.75" thickBot="1">
      <c r="A91" s="20"/>
      <c r="B91" s="20"/>
      <c r="C91" s="20"/>
      <c r="E91" s="20"/>
      <c r="F91" s="20"/>
      <c r="G91" s="20"/>
      <c r="H91" s="25"/>
      <c r="I91" s="20"/>
      <c r="J91" s="20"/>
      <c r="K91" s="20"/>
      <c r="M91" s="20"/>
    </row>
    <row r="92" spans="1:13" ht="18.75" thickBot="1">
      <c r="A92" s="20"/>
      <c r="B92" s="20"/>
      <c r="C92" s="20"/>
      <c r="E92" s="20"/>
      <c r="F92" s="20"/>
      <c r="G92" s="20"/>
      <c r="H92" s="25"/>
      <c r="I92" s="20"/>
      <c r="J92" s="20"/>
      <c r="K92" s="20"/>
      <c r="M92" s="20"/>
    </row>
    <row r="93" spans="1:13" ht="18.75" thickBot="1">
      <c r="A93" s="20"/>
      <c r="B93" s="20"/>
      <c r="C93" s="20"/>
      <c r="E93" s="20"/>
      <c r="F93" s="20"/>
      <c r="G93" s="20"/>
      <c r="H93" s="25"/>
      <c r="I93" s="20"/>
      <c r="J93" s="20"/>
      <c r="K93" s="20"/>
      <c r="M93" s="20"/>
    </row>
    <row r="94" spans="1:13" ht="18.75" thickBot="1">
      <c r="A94" s="20"/>
      <c r="B94" s="20"/>
      <c r="C94" s="20"/>
      <c r="E94" s="20"/>
      <c r="F94" s="20"/>
      <c r="G94" s="20"/>
      <c r="H94" s="25"/>
      <c r="I94" s="20"/>
      <c r="J94" s="20"/>
      <c r="K94" s="20"/>
      <c r="M94" s="20"/>
    </row>
    <row r="95" spans="1:13" ht="18.75" thickBot="1">
      <c r="A95" s="20"/>
      <c r="B95" s="20"/>
      <c r="C95" s="20"/>
      <c r="E95" s="20"/>
      <c r="F95" s="20"/>
      <c r="G95" s="20"/>
      <c r="H95" s="25"/>
      <c r="I95" s="20"/>
      <c r="J95" s="20"/>
      <c r="K95" s="20"/>
      <c r="M95" s="20"/>
    </row>
    <row r="96" spans="1:13" ht="18.75" thickBot="1">
      <c r="A96" s="20"/>
      <c r="B96" s="20"/>
      <c r="C96" s="20"/>
      <c r="E96" s="20"/>
      <c r="F96" s="20"/>
      <c r="G96" s="20"/>
      <c r="H96" s="25"/>
      <c r="I96" s="20"/>
      <c r="J96" s="20"/>
      <c r="K96" s="20"/>
      <c r="M96" s="20"/>
    </row>
    <row r="97" spans="1:13" ht="18.75" thickBot="1">
      <c r="A97" s="20"/>
      <c r="B97" s="20"/>
      <c r="C97" s="20"/>
      <c r="E97" s="20"/>
      <c r="F97" s="20"/>
      <c r="G97" s="20"/>
      <c r="H97" s="25"/>
      <c r="I97" s="20"/>
      <c r="J97" s="20"/>
      <c r="K97" s="20"/>
      <c r="M97" s="20"/>
    </row>
    <row r="98" spans="1:13" ht="18.75" thickBot="1">
      <c r="A98" s="20"/>
      <c r="B98" s="20"/>
      <c r="C98" s="20"/>
      <c r="E98" s="20"/>
      <c r="F98" s="20"/>
      <c r="G98" s="20"/>
      <c r="H98" s="25"/>
      <c r="I98" s="20"/>
      <c r="J98" s="20"/>
      <c r="K98" s="20"/>
      <c r="M98" s="20"/>
    </row>
    <row r="99" spans="1:13" ht="18.75" thickBot="1">
      <c r="A99" s="20"/>
      <c r="B99" s="20"/>
      <c r="C99" s="20"/>
      <c r="E99" s="20"/>
      <c r="F99" s="20"/>
      <c r="G99" s="20"/>
      <c r="H99" s="25"/>
      <c r="I99" s="20"/>
      <c r="J99" s="20"/>
      <c r="K99" s="20"/>
      <c r="M99" s="20"/>
    </row>
    <row r="100" spans="1:13" ht="18.75" thickBot="1">
      <c r="A100" s="20"/>
      <c r="B100" s="20"/>
      <c r="C100" s="20"/>
      <c r="E100" s="20"/>
      <c r="F100" s="20"/>
      <c r="G100" s="20"/>
      <c r="H100" s="25"/>
      <c r="I100" s="20"/>
      <c r="J100" s="20"/>
      <c r="K100" s="20"/>
      <c r="M100" s="20"/>
    </row>
  </sheetData>
  <mergeCells count="3">
    <mergeCell ref="I2:K2"/>
    <mergeCell ref="E2:G2"/>
    <mergeCell ref="A2:C2"/>
  </mergeCells>
  <conditionalFormatting sqref="C3:C50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V104"/>
  <sheetViews>
    <sheetView rightToLeft="1" zoomScale="55" zoomScaleNormal="55" workbookViewId="0">
      <pane xSplit="1" topLeftCell="C1" activePane="topRight" state="frozen"/>
      <selection pane="topRight" activeCell="K10" sqref="K10"/>
    </sheetView>
  </sheetViews>
  <sheetFormatPr defaultColWidth="9" defaultRowHeight="22.5"/>
  <cols>
    <col min="1" max="2" width="30.5703125" style="15" customWidth="1"/>
    <col min="3" max="3" width="27.5703125" style="15" customWidth="1"/>
    <col min="4" max="4" width="16.42578125" style="16" customWidth="1"/>
    <col min="5" max="5" width="21.140625" style="16" customWidth="1"/>
    <col min="6" max="6" width="23.85546875" style="363" customWidth="1"/>
    <col min="7" max="9" width="23.85546875" style="16" customWidth="1"/>
    <col min="10" max="10" width="14.42578125" style="16" customWidth="1"/>
    <col min="11" max="11" width="15" style="16" customWidth="1"/>
    <col min="12" max="12" width="12.85546875" style="16" customWidth="1"/>
    <col min="13" max="13" width="16" style="393" customWidth="1"/>
    <col min="14" max="14" width="15.85546875" style="14" customWidth="1"/>
    <col min="15" max="15" width="17.42578125" style="14" customWidth="1"/>
    <col min="16" max="16" width="13.42578125" style="14" customWidth="1"/>
    <col min="17" max="17" width="17.28515625" style="14" customWidth="1"/>
    <col min="18" max="18" width="14.42578125" style="14" customWidth="1"/>
    <col min="19" max="19" width="22" style="14" customWidth="1"/>
    <col min="20" max="20" width="18.42578125" style="14" customWidth="1"/>
    <col min="21" max="21" width="13.140625" style="373" customWidth="1"/>
    <col min="22" max="22" width="13.140625" customWidth="1"/>
    <col min="23" max="23" width="16.42578125" style="7" customWidth="1"/>
    <col min="24" max="16384" width="9" style="7"/>
  </cols>
  <sheetData>
    <row r="1" spans="1:21" ht="38.25" customHeight="1">
      <c r="A1" s="168" t="s">
        <v>284</v>
      </c>
      <c r="B1" s="168" t="s">
        <v>285</v>
      </c>
      <c r="C1" s="168" t="s">
        <v>152</v>
      </c>
      <c r="D1" s="169" t="s">
        <v>151</v>
      </c>
      <c r="E1" s="169" t="s">
        <v>387</v>
      </c>
      <c r="F1" s="356" t="s">
        <v>157</v>
      </c>
      <c r="G1" s="169" t="s">
        <v>388</v>
      </c>
      <c r="H1" s="169" t="s">
        <v>389</v>
      </c>
      <c r="I1" s="169" t="s">
        <v>390</v>
      </c>
      <c r="J1" s="169" t="s">
        <v>158</v>
      </c>
      <c r="K1" s="169" t="s">
        <v>162</v>
      </c>
      <c r="L1" s="169" t="s">
        <v>161</v>
      </c>
      <c r="M1" s="390" t="s">
        <v>160</v>
      </c>
      <c r="N1" s="169" t="s">
        <v>151</v>
      </c>
      <c r="O1" s="169" t="s">
        <v>176</v>
      </c>
      <c r="P1" s="169" t="s">
        <v>177</v>
      </c>
      <c r="Q1" s="169" t="s">
        <v>178</v>
      </c>
      <c r="R1" s="169" t="s">
        <v>151</v>
      </c>
      <c r="S1" s="169" t="s">
        <v>184</v>
      </c>
      <c r="T1" s="169" t="s">
        <v>185</v>
      </c>
      <c r="U1" s="371" t="s">
        <v>186</v>
      </c>
    </row>
    <row r="2" spans="1:21" ht="44.25" customHeight="1">
      <c r="A2" s="577" t="s">
        <v>290</v>
      </c>
      <c r="B2" s="577"/>
      <c r="C2" s="577"/>
      <c r="D2" s="578" t="s">
        <v>391</v>
      </c>
      <c r="E2" s="578"/>
      <c r="F2" s="578"/>
      <c r="G2" s="578"/>
      <c r="H2" s="578"/>
      <c r="I2" s="578"/>
      <c r="J2" s="578"/>
      <c r="K2" s="578"/>
      <c r="L2" s="578"/>
      <c r="M2" s="578"/>
      <c r="N2" s="578" t="s">
        <v>392</v>
      </c>
      <c r="O2" s="578"/>
      <c r="P2" s="578"/>
      <c r="Q2" s="578"/>
      <c r="R2" s="578" t="s">
        <v>393</v>
      </c>
      <c r="S2" s="578"/>
      <c r="T2" s="578"/>
      <c r="U2" s="578"/>
    </row>
    <row r="3" spans="1:21" ht="27.75">
      <c r="A3" s="160" t="s">
        <v>204</v>
      </c>
      <c r="B3" s="161">
        <v>101</v>
      </c>
      <c r="C3" s="162"/>
      <c r="D3" s="163"/>
      <c r="E3" s="163" t="s">
        <v>394</v>
      </c>
      <c r="F3" s="357" t="s">
        <v>395</v>
      </c>
      <c r="G3" s="163" t="s">
        <v>396</v>
      </c>
      <c r="H3" s="163" t="s">
        <v>397</v>
      </c>
      <c r="I3" s="163" t="s">
        <v>398</v>
      </c>
      <c r="J3" s="163" t="s">
        <v>399</v>
      </c>
      <c r="K3" s="163" t="s">
        <v>338</v>
      </c>
      <c r="L3" s="163" t="s">
        <v>400</v>
      </c>
      <c r="M3" s="357">
        <v>19</v>
      </c>
      <c r="N3" s="164"/>
      <c r="O3" s="164"/>
      <c r="P3" s="164" t="s">
        <v>401</v>
      </c>
      <c r="Q3" s="164" t="s">
        <v>402</v>
      </c>
      <c r="R3" s="165"/>
      <c r="S3" s="165"/>
      <c r="T3" s="166" t="s">
        <v>403</v>
      </c>
      <c r="U3" s="167" t="s">
        <v>404</v>
      </c>
    </row>
    <row r="4" spans="1:21" ht="27.75">
      <c r="A4" s="8" t="s">
        <v>206</v>
      </c>
      <c r="B4" s="9">
        <v>102</v>
      </c>
      <c r="C4" s="9"/>
      <c r="D4" s="10"/>
      <c r="E4" s="10" t="s">
        <v>405</v>
      </c>
      <c r="F4" s="358"/>
      <c r="G4" s="10" t="s">
        <v>396</v>
      </c>
      <c r="H4" s="10" t="s">
        <v>397</v>
      </c>
      <c r="I4" s="10" t="s">
        <v>406</v>
      </c>
      <c r="J4" s="10" t="s">
        <v>399</v>
      </c>
      <c r="K4" s="10" t="s">
        <v>338</v>
      </c>
      <c r="L4" s="17" t="s">
        <v>400</v>
      </c>
      <c r="M4" s="358">
        <v>19</v>
      </c>
      <c r="N4" s="11"/>
      <c r="O4" s="11"/>
      <c r="P4" s="11" t="s">
        <v>401</v>
      </c>
      <c r="Q4" s="11" t="s">
        <v>402</v>
      </c>
      <c r="R4" s="12"/>
      <c r="S4" s="12" t="s">
        <v>407</v>
      </c>
      <c r="T4" s="18" t="s">
        <v>408</v>
      </c>
      <c r="U4" s="19" t="s">
        <v>409</v>
      </c>
    </row>
    <row r="5" spans="1:21" ht="27.75">
      <c r="A5" s="8" t="s">
        <v>207</v>
      </c>
      <c r="B5" s="9">
        <v>103</v>
      </c>
      <c r="C5" s="9"/>
      <c r="D5" s="10"/>
      <c r="E5" s="10"/>
      <c r="F5" s="359" t="s">
        <v>410</v>
      </c>
      <c r="G5" s="13"/>
      <c r="H5" s="13"/>
      <c r="I5" s="13"/>
      <c r="J5" s="10" t="s">
        <v>399</v>
      </c>
      <c r="K5" s="10" t="s">
        <v>349</v>
      </c>
      <c r="L5" s="17" t="s">
        <v>400</v>
      </c>
      <c r="M5" s="358">
        <v>59</v>
      </c>
      <c r="N5" s="11"/>
      <c r="O5" s="11"/>
      <c r="P5" s="11"/>
      <c r="Q5" s="11"/>
      <c r="R5" s="12"/>
      <c r="S5" s="12"/>
      <c r="T5" s="18"/>
      <c r="U5" s="19"/>
    </row>
    <row r="6" spans="1:21" ht="27.75">
      <c r="A6" s="8" t="s">
        <v>208</v>
      </c>
      <c r="B6" s="9">
        <v>104</v>
      </c>
      <c r="C6" s="9"/>
      <c r="D6" s="10"/>
      <c r="E6" s="10"/>
      <c r="F6" s="358" t="s">
        <v>411</v>
      </c>
      <c r="G6" s="10"/>
      <c r="H6" s="10"/>
      <c r="I6" s="10"/>
      <c r="J6" s="10" t="s">
        <v>399</v>
      </c>
      <c r="K6" s="10" t="s">
        <v>338</v>
      </c>
      <c r="L6" s="17" t="s">
        <v>400</v>
      </c>
      <c r="M6" s="358">
        <v>19</v>
      </c>
      <c r="N6" s="11"/>
      <c r="O6" s="11"/>
      <c r="P6" s="11" t="s">
        <v>401</v>
      </c>
      <c r="Q6" s="11" t="s">
        <v>402</v>
      </c>
      <c r="R6" s="12"/>
      <c r="S6" s="12" t="s">
        <v>412</v>
      </c>
      <c r="T6" s="18" t="s">
        <v>408</v>
      </c>
      <c r="U6" s="19" t="s">
        <v>409</v>
      </c>
    </row>
    <row r="7" spans="1:21" ht="27.75">
      <c r="A7" s="8" t="s">
        <v>210</v>
      </c>
      <c r="B7" s="9">
        <v>105</v>
      </c>
      <c r="C7" s="9"/>
      <c r="D7" s="10"/>
      <c r="E7" s="10"/>
      <c r="F7" s="358" t="s">
        <v>413</v>
      </c>
      <c r="G7" s="10"/>
      <c r="H7" s="10"/>
      <c r="I7" s="10"/>
      <c r="J7" s="10" t="s">
        <v>399</v>
      </c>
      <c r="K7" s="10" t="s">
        <v>343</v>
      </c>
      <c r="L7" s="17" t="s">
        <v>400</v>
      </c>
      <c r="M7" s="358">
        <v>30</v>
      </c>
      <c r="N7" s="11"/>
      <c r="O7" s="11"/>
      <c r="P7" s="11" t="s">
        <v>401</v>
      </c>
      <c r="Q7" s="11" t="s">
        <v>402</v>
      </c>
      <c r="R7" s="12"/>
      <c r="S7" s="12" t="s">
        <v>414</v>
      </c>
      <c r="T7" s="18" t="s">
        <v>402</v>
      </c>
      <c r="U7" s="19" t="s">
        <v>415</v>
      </c>
    </row>
    <row r="8" spans="1:21" ht="27.75">
      <c r="A8" s="8" t="s">
        <v>214</v>
      </c>
      <c r="B8" s="9">
        <v>106</v>
      </c>
      <c r="C8" s="9"/>
      <c r="D8" s="10"/>
      <c r="E8" s="10"/>
      <c r="F8" s="358" t="s">
        <v>416</v>
      </c>
      <c r="G8" s="10"/>
      <c r="H8" s="10"/>
      <c r="I8" s="10"/>
      <c r="J8" s="10" t="s">
        <v>399</v>
      </c>
      <c r="K8" s="10" t="s">
        <v>338</v>
      </c>
      <c r="L8" s="17" t="s">
        <v>400</v>
      </c>
      <c r="M8" s="358">
        <v>19</v>
      </c>
      <c r="N8" s="11"/>
      <c r="O8" s="11"/>
      <c r="P8" s="11" t="s">
        <v>401</v>
      </c>
      <c r="Q8" s="11" t="s">
        <v>402</v>
      </c>
      <c r="R8" s="12"/>
      <c r="S8" s="12" t="s">
        <v>417</v>
      </c>
      <c r="T8" s="18" t="s">
        <v>418</v>
      </c>
      <c r="U8" s="19" t="s">
        <v>419</v>
      </c>
    </row>
    <row r="9" spans="1:21" ht="27.75">
      <c r="A9" s="8" t="s">
        <v>215</v>
      </c>
      <c r="B9" s="9">
        <v>107</v>
      </c>
      <c r="C9" s="9"/>
      <c r="D9" s="10"/>
      <c r="E9" s="10"/>
      <c r="F9" s="358"/>
      <c r="G9" s="10"/>
      <c r="H9" s="10"/>
      <c r="I9" s="10"/>
      <c r="J9" s="10" t="s">
        <v>420</v>
      </c>
      <c r="K9" s="10" t="s">
        <v>349</v>
      </c>
      <c r="L9" s="17" t="s">
        <v>400</v>
      </c>
      <c r="M9" s="358">
        <v>118</v>
      </c>
      <c r="N9" s="11"/>
      <c r="O9" s="11"/>
      <c r="P9" s="11"/>
      <c r="Q9" s="11"/>
      <c r="R9" s="12"/>
      <c r="S9" s="12"/>
      <c r="T9" s="18"/>
      <c r="U9" s="19"/>
    </row>
    <row r="10" spans="1:21" ht="27.75">
      <c r="A10" s="107" t="s">
        <v>216</v>
      </c>
      <c r="B10" s="9">
        <v>108</v>
      </c>
      <c r="C10" s="9"/>
      <c r="D10" s="10"/>
      <c r="E10" s="10"/>
      <c r="F10" s="358" t="s">
        <v>421</v>
      </c>
      <c r="G10" s="10"/>
      <c r="H10" s="10"/>
      <c r="I10" s="10"/>
      <c r="J10" s="10" t="s">
        <v>399</v>
      </c>
      <c r="K10" s="10" t="s">
        <v>343</v>
      </c>
      <c r="L10" s="17" t="s">
        <v>400</v>
      </c>
      <c r="M10" s="358">
        <v>30</v>
      </c>
      <c r="N10" s="11"/>
      <c r="O10" s="11"/>
      <c r="P10" s="11" t="s">
        <v>422</v>
      </c>
      <c r="Q10" s="11" t="s">
        <v>423</v>
      </c>
      <c r="R10" s="12"/>
      <c r="S10" s="12" t="s">
        <v>424</v>
      </c>
      <c r="T10" s="18" t="s">
        <v>408</v>
      </c>
      <c r="U10" s="19" t="s">
        <v>409</v>
      </c>
    </row>
    <row r="11" spans="1:21" ht="27.75">
      <c r="A11" s="8" t="s">
        <v>217</v>
      </c>
      <c r="B11" s="9">
        <v>109</v>
      </c>
      <c r="C11" s="9"/>
      <c r="D11" s="10"/>
      <c r="E11" s="10"/>
      <c r="F11" s="358" t="s">
        <v>425</v>
      </c>
      <c r="G11" s="10"/>
      <c r="H11" s="10"/>
      <c r="I11" s="10"/>
      <c r="J11" s="10" t="s">
        <v>399</v>
      </c>
      <c r="K11" s="10" t="s">
        <v>343</v>
      </c>
      <c r="L11" s="17" t="s">
        <v>400</v>
      </c>
      <c r="M11" s="358">
        <v>30</v>
      </c>
      <c r="N11" s="11"/>
      <c r="O11" s="11"/>
      <c r="P11" s="11" t="s">
        <v>401</v>
      </c>
      <c r="Q11" s="11" t="s">
        <v>402</v>
      </c>
      <c r="R11" s="12"/>
      <c r="S11" s="12"/>
      <c r="T11" s="18"/>
      <c r="U11" s="19"/>
    </row>
    <row r="12" spans="1:21" ht="27.75">
      <c r="A12" s="8" t="s">
        <v>218</v>
      </c>
      <c r="B12" s="9">
        <v>110</v>
      </c>
      <c r="C12" s="9"/>
      <c r="D12" s="10"/>
      <c r="E12" s="10"/>
      <c r="F12" s="358"/>
      <c r="G12" s="10"/>
      <c r="H12" s="10"/>
      <c r="I12" s="10"/>
      <c r="J12" s="10" t="s">
        <v>399</v>
      </c>
      <c r="K12" s="10" t="s">
        <v>338</v>
      </c>
      <c r="L12" s="10" t="s">
        <v>426</v>
      </c>
      <c r="M12" s="358">
        <v>5</v>
      </c>
      <c r="N12" s="11"/>
      <c r="O12" s="11"/>
      <c r="P12" s="11" t="s">
        <v>401</v>
      </c>
      <c r="Q12" s="11" t="s">
        <v>402</v>
      </c>
      <c r="R12" s="12"/>
      <c r="S12" s="18"/>
      <c r="T12" s="18"/>
      <c r="U12" s="372"/>
    </row>
    <row r="13" spans="1:21" ht="27.75">
      <c r="A13" s="8" t="s">
        <v>219</v>
      </c>
      <c r="B13" s="9">
        <v>111</v>
      </c>
      <c r="C13" s="9"/>
      <c r="D13" s="10"/>
      <c r="E13" s="10"/>
      <c r="F13" s="358" t="s">
        <v>427</v>
      </c>
      <c r="G13" s="10"/>
      <c r="H13" s="10"/>
      <c r="I13" s="10"/>
      <c r="J13" s="10" t="s">
        <v>428</v>
      </c>
      <c r="K13" s="10" t="s">
        <v>338</v>
      </c>
      <c r="L13" s="17" t="s">
        <v>400</v>
      </c>
      <c r="M13" s="358">
        <v>19</v>
      </c>
      <c r="N13" s="11"/>
      <c r="O13" s="11"/>
      <c r="P13" s="11" t="s">
        <v>401</v>
      </c>
      <c r="Q13" s="11" t="s">
        <v>402</v>
      </c>
      <c r="R13" s="12"/>
      <c r="S13" s="18" t="s">
        <v>429</v>
      </c>
      <c r="T13" s="18" t="s">
        <v>418</v>
      </c>
      <c r="U13" s="372" t="s">
        <v>419</v>
      </c>
    </row>
    <row r="14" spans="1:21" ht="27.75">
      <c r="A14" s="8" t="s">
        <v>220</v>
      </c>
      <c r="B14" s="9">
        <v>112</v>
      </c>
      <c r="C14" s="9"/>
      <c r="D14" s="10"/>
      <c r="E14" s="10"/>
      <c r="F14" s="358" t="s">
        <v>430</v>
      </c>
      <c r="G14" s="10"/>
      <c r="H14" s="10"/>
      <c r="I14" s="10"/>
      <c r="J14" s="10" t="s">
        <v>399</v>
      </c>
      <c r="K14" s="10" t="s">
        <v>338</v>
      </c>
      <c r="L14" s="17" t="s">
        <v>400</v>
      </c>
      <c r="M14" s="358">
        <v>19</v>
      </c>
      <c r="N14" s="11"/>
      <c r="O14" s="11"/>
      <c r="P14" s="11" t="s">
        <v>401</v>
      </c>
      <c r="Q14" s="11" t="s">
        <v>402</v>
      </c>
      <c r="R14" s="12"/>
      <c r="S14" s="18" t="s">
        <v>431</v>
      </c>
      <c r="T14" s="18" t="s">
        <v>432</v>
      </c>
      <c r="U14" s="372" t="s">
        <v>433</v>
      </c>
    </row>
    <row r="15" spans="1:21" ht="27.75">
      <c r="A15" s="8" t="s">
        <v>221</v>
      </c>
      <c r="B15" s="9">
        <v>113</v>
      </c>
      <c r="C15" s="9"/>
      <c r="D15" s="10"/>
      <c r="E15" s="10"/>
      <c r="F15" s="358"/>
      <c r="G15" s="10"/>
      <c r="H15" s="10"/>
      <c r="I15" s="10"/>
      <c r="J15" s="10"/>
      <c r="K15" s="10"/>
      <c r="L15" s="17"/>
      <c r="M15" s="391"/>
      <c r="N15" s="11"/>
      <c r="O15" s="11"/>
      <c r="P15" s="11"/>
      <c r="Q15" s="11"/>
      <c r="R15" s="12"/>
      <c r="S15" s="18" t="s">
        <v>434</v>
      </c>
      <c r="T15" s="18" t="s">
        <v>435</v>
      </c>
      <c r="U15" s="372" t="s">
        <v>436</v>
      </c>
    </row>
    <row r="16" spans="1:21" ht="27.75">
      <c r="A16" s="8" t="s">
        <v>222</v>
      </c>
      <c r="B16" s="9">
        <v>113</v>
      </c>
      <c r="C16" s="9"/>
      <c r="D16" s="10"/>
      <c r="E16" s="10"/>
      <c r="F16" s="358" t="s">
        <v>437</v>
      </c>
      <c r="G16" s="10"/>
      <c r="H16" s="10"/>
      <c r="I16" s="10"/>
      <c r="J16" s="10" t="s">
        <v>438</v>
      </c>
      <c r="K16" s="10" t="s">
        <v>343</v>
      </c>
      <c r="L16" s="10" t="s">
        <v>400</v>
      </c>
      <c r="M16" s="358">
        <v>260</v>
      </c>
      <c r="N16" s="11"/>
      <c r="O16" s="11"/>
      <c r="P16" s="11"/>
      <c r="Q16" s="11"/>
      <c r="R16" s="12"/>
      <c r="S16" s="18" t="s">
        <v>439</v>
      </c>
      <c r="T16" s="18" t="s">
        <v>408</v>
      </c>
      <c r="U16" s="372" t="s">
        <v>409</v>
      </c>
    </row>
    <row r="17" spans="1:21" ht="27.75">
      <c r="A17" s="8" t="s">
        <v>223</v>
      </c>
      <c r="B17" s="9">
        <v>114</v>
      </c>
      <c r="C17" s="9"/>
      <c r="D17" s="10"/>
      <c r="E17" s="10"/>
      <c r="F17" s="358" t="s">
        <v>440</v>
      </c>
      <c r="G17" s="10"/>
      <c r="H17" s="10"/>
      <c r="I17" s="10"/>
      <c r="J17" s="10" t="s">
        <v>399</v>
      </c>
      <c r="K17" s="10" t="s">
        <v>338</v>
      </c>
      <c r="L17" s="17" t="s">
        <v>400</v>
      </c>
      <c r="M17" s="358">
        <v>19</v>
      </c>
      <c r="N17" s="11"/>
      <c r="O17" s="11"/>
      <c r="P17" s="11" t="s">
        <v>401</v>
      </c>
      <c r="Q17" s="11" t="s">
        <v>402</v>
      </c>
      <c r="R17" s="12"/>
      <c r="S17" s="18" t="s">
        <v>441</v>
      </c>
      <c r="T17" s="18" t="s">
        <v>408</v>
      </c>
      <c r="U17" s="372" t="s">
        <v>409</v>
      </c>
    </row>
    <row r="18" spans="1:21" ht="27.75">
      <c r="A18" s="8" t="s">
        <v>224</v>
      </c>
      <c r="B18" s="9">
        <v>115</v>
      </c>
      <c r="C18" s="9"/>
      <c r="D18" s="10"/>
      <c r="E18" s="10"/>
      <c r="F18" s="358"/>
      <c r="G18" s="10"/>
      <c r="H18" s="10"/>
      <c r="I18" s="10"/>
      <c r="J18" s="10" t="s">
        <v>420</v>
      </c>
      <c r="K18" s="10" t="s">
        <v>343</v>
      </c>
      <c r="L18" s="17" t="s">
        <v>400</v>
      </c>
      <c r="M18" s="358">
        <v>74</v>
      </c>
      <c r="N18" s="11"/>
      <c r="O18" s="11"/>
      <c r="P18" s="11" t="s">
        <v>401</v>
      </c>
      <c r="Q18" s="11" t="s">
        <v>402</v>
      </c>
      <c r="R18" s="12"/>
      <c r="S18" s="18" t="s">
        <v>442</v>
      </c>
      <c r="T18" s="18" t="s">
        <v>435</v>
      </c>
      <c r="U18" s="372" t="s">
        <v>436</v>
      </c>
    </row>
    <row r="19" spans="1:21" ht="27.75">
      <c r="A19" s="8" t="s">
        <v>225</v>
      </c>
      <c r="B19" s="9">
        <v>116</v>
      </c>
      <c r="C19" s="9"/>
      <c r="D19" s="10"/>
      <c r="E19" s="10"/>
      <c r="F19" s="358" t="s">
        <v>443</v>
      </c>
      <c r="G19" s="10"/>
      <c r="H19" s="10"/>
      <c r="I19" s="10"/>
      <c r="J19" s="10" t="s">
        <v>399</v>
      </c>
      <c r="K19" s="10" t="s">
        <v>343</v>
      </c>
      <c r="L19" s="17" t="s">
        <v>400</v>
      </c>
      <c r="M19" s="358">
        <v>30</v>
      </c>
      <c r="N19" s="11"/>
      <c r="O19" s="11"/>
      <c r="P19" s="11" t="s">
        <v>401</v>
      </c>
      <c r="Q19" s="11" t="s">
        <v>402</v>
      </c>
      <c r="R19" s="12"/>
      <c r="S19" s="18" t="s">
        <v>444</v>
      </c>
      <c r="T19" s="18" t="s">
        <v>402</v>
      </c>
      <c r="U19" s="372" t="s">
        <v>415</v>
      </c>
    </row>
    <row r="20" spans="1:21" ht="27.75">
      <c r="A20" s="8" t="s">
        <v>226</v>
      </c>
      <c r="B20" s="9">
        <v>117</v>
      </c>
      <c r="C20" s="9"/>
      <c r="D20" s="10"/>
      <c r="E20" s="10"/>
      <c r="F20" s="358"/>
      <c r="G20" s="10"/>
      <c r="H20" s="10"/>
      <c r="I20" s="10"/>
      <c r="J20" s="10"/>
      <c r="K20" s="10"/>
      <c r="L20" s="10"/>
      <c r="M20" s="391"/>
      <c r="N20" s="11"/>
      <c r="O20" s="11"/>
      <c r="P20" s="11"/>
      <c r="Q20" s="11"/>
      <c r="R20" s="12"/>
      <c r="S20" s="18" t="s">
        <v>445</v>
      </c>
      <c r="T20" s="18" t="s">
        <v>435</v>
      </c>
      <c r="U20" s="372" t="s">
        <v>436</v>
      </c>
    </row>
    <row r="21" spans="1:21" ht="27.75">
      <c r="A21" s="8" t="s">
        <v>227</v>
      </c>
      <c r="B21" s="9">
        <v>118</v>
      </c>
      <c r="C21" s="9"/>
      <c r="D21" s="75"/>
      <c r="E21" s="75"/>
      <c r="F21" s="360" t="s">
        <v>446</v>
      </c>
      <c r="G21" s="75"/>
      <c r="H21" s="75"/>
      <c r="I21" s="75"/>
      <c r="J21" s="10" t="s">
        <v>399</v>
      </c>
      <c r="K21" s="10" t="s">
        <v>338</v>
      </c>
      <c r="L21" s="17" t="s">
        <v>400</v>
      </c>
      <c r="M21" s="358">
        <v>19</v>
      </c>
      <c r="N21" s="77"/>
      <c r="O21" s="77"/>
      <c r="P21" s="11" t="s">
        <v>401</v>
      </c>
      <c r="Q21" s="11" t="s">
        <v>402</v>
      </c>
      <c r="R21" s="79"/>
      <c r="S21" s="18"/>
      <c r="T21" s="18"/>
      <c r="U21" s="372"/>
    </row>
    <row r="22" spans="1:21" ht="27.75">
      <c r="A22" s="8" t="s">
        <v>228</v>
      </c>
      <c r="B22" s="9">
        <v>119</v>
      </c>
      <c r="C22" s="9"/>
      <c r="D22" s="10"/>
      <c r="E22" s="10"/>
      <c r="F22" s="358" t="s">
        <v>447</v>
      </c>
      <c r="G22" s="10"/>
      <c r="H22" s="10"/>
      <c r="I22" s="10"/>
      <c r="J22" s="10" t="s">
        <v>399</v>
      </c>
      <c r="K22" s="10" t="s">
        <v>338</v>
      </c>
      <c r="L22" s="17" t="s">
        <v>400</v>
      </c>
      <c r="M22" s="358">
        <v>19</v>
      </c>
      <c r="N22" s="11"/>
      <c r="O22" s="11"/>
      <c r="P22" s="11" t="s">
        <v>401</v>
      </c>
      <c r="Q22" s="11" t="s">
        <v>402</v>
      </c>
      <c r="R22" s="12"/>
      <c r="S22" s="18" t="s">
        <v>448</v>
      </c>
      <c r="T22" s="18" t="s">
        <v>432</v>
      </c>
      <c r="U22" s="372" t="s">
        <v>433</v>
      </c>
    </row>
    <row r="23" spans="1:21" ht="27.75">
      <c r="A23" s="8" t="s">
        <v>229</v>
      </c>
      <c r="B23" s="9">
        <v>120</v>
      </c>
      <c r="C23" s="9"/>
      <c r="D23" s="10"/>
      <c r="E23" s="10"/>
      <c r="F23" s="358" t="s">
        <v>449</v>
      </c>
      <c r="G23" s="10"/>
      <c r="H23" s="10"/>
      <c r="I23" s="10"/>
      <c r="J23" s="10" t="s">
        <v>399</v>
      </c>
      <c r="K23" s="10" t="s">
        <v>349</v>
      </c>
      <c r="L23" s="17" t="s">
        <v>400</v>
      </c>
      <c r="M23" s="358">
        <v>59</v>
      </c>
      <c r="N23" s="11"/>
      <c r="O23" s="11"/>
      <c r="P23" s="11" t="s">
        <v>401</v>
      </c>
      <c r="Q23" s="11" t="s">
        <v>402</v>
      </c>
      <c r="R23" s="12"/>
      <c r="S23" s="18"/>
      <c r="T23" s="18"/>
      <c r="U23" s="372"/>
    </row>
    <row r="24" spans="1:21" ht="27.75">
      <c r="A24" s="8" t="s">
        <v>233</v>
      </c>
      <c r="B24" s="9">
        <v>121</v>
      </c>
      <c r="C24" s="9"/>
      <c r="D24" s="10"/>
      <c r="E24" s="10"/>
      <c r="F24" s="358" t="s">
        <v>450</v>
      </c>
      <c r="G24" s="10"/>
      <c r="H24" s="10"/>
      <c r="I24" s="10"/>
      <c r="J24" s="10" t="s">
        <v>420</v>
      </c>
      <c r="K24" s="10" t="s">
        <v>343</v>
      </c>
      <c r="L24" s="17" t="s">
        <v>400</v>
      </c>
      <c r="M24" s="358">
        <v>30</v>
      </c>
      <c r="N24" s="11"/>
      <c r="O24" s="11"/>
      <c r="P24" s="11" t="s">
        <v>422</v>
      </c>
      <c r="Q24" s="11" t="s">
        <v>423</v>
      </c>
      <c r="R24" s="12"/>
      <c r="S24" s="18" t="s">
        <v>451</v>
      </c>
      <c r="T24" s="18" t="s">
        <v>402</v>
      </c>
      <c r="U24" s="372" t="s">
        <v>415</v>
      </c>
    </row>
    <row r="25" spans="1:21" ht="27.75">
      <c r="A25" s="8" t="s">
        <v>237</v>
      </c>
      <c r="B25" s="9">
        <v>122</v>
      </c>
      <c r="C25" s="9"/>
      <c r="D25" s="10"/>
      <c r="E25" s="10"/>
      <c r="F25" s="358" t="s">
        <v>452</v>
      </c>
      <c r="G25" s="10"/>
      <c r="H25" s="10"/>
      <c r="I25" s="10"/>
      <c r="J25" s="10" t="s">
        <v>399</v>
      </c>
      <c r="K25" s="10" t="s">
        <v>338</v>
      </c>
      <c r="L25" s="17" t="s">
        <v>400</v>
      </c>
      <c r="M25" s="358">
        <v>19</v>
      </c>
      <c r="N25" s="11"/>
      <c r="O25" s="11"/>
      <c r="P25" s="11" t="s">
        <v>401</v>
      </c>
      <c r="Q25" s="11" t="s">
        <v>402</v>
      </c>
      <c r="R25" s="12"/>
      <c r="S25" s="18" t="s">
        <v>453</v>
      </c>
      <c r="T25" s="18" t="s">
        <v>402</v>
      </c>
      <c r="U25" s="372" t="s">
        <v>415</v>
      </c>
    </row>
    <row r="26" spans="1:21" ht="27.75">
      <c r="A26" s="8" t="s">
        <v>238</v>
      </c>
      <c r="B26" s="9">
        <v>123</v>
      </c>
      <c r="C26" s="9"/>
      <c r="D26" s="10"/>
      <c r="E26" s="10"/>
      <c r="F26" s="358" t="s">
        <v>454</v>
      </c>
      <c r="G26" s="10"/>
      <c r="H26" s="10"/>
      <c r="I26" s="10"/>
      <c r="J26" s="10" t="s">
        <v>399</v>
      </c>
      <c r="K26" s="10" t="s">
        <v>338</v>
      </c>
      <c r="L26" s="17" t="s">
        <v>400</v>
      </c>
      <c r="M26" s="358">
        <v>19</v>
      </c>
      <c r="N26" s="11"/>
      <c r="O26" s="11"/>
      <c r="P26" s="11" t="s">
        <v>401</v>
      </c>
      <c r="Q26" s="11" t="s">
        <v>402</v>
      </c>
      <c r="R26" s="12"/>
      <c r="S26" s="18" t="s">
        <v>455</v>
      </c>
      <c r="T26" s="18" t="s">
        <v>418</v>
      </c>
      <c r="U26" s="372" t="s">
        <v>419</v>
      </c>
    </row>
    <row r="27" spans="1:21" ht="27.75">
      <c r="A27" s="8" t="s">
        <v>243</v>
      </c>
      <c r="B27" s="9">
        <v>124</v>
      </c>
      <c r="C27" s="9"/>
      <c r="D27" s="10"/>
      <c r="E27" s="10"/>
      <c r="F27" s="358" t="s">
        <v>456</v>
      </c>
      <c r="G27" s="10"/>
      <c r="H27" s="10"/>
      <c r="I27" s="10"/>
      <c r="J27" s="10" t="s">
        <v>399</v>
      </c>
      <c r="K27" s="10" t="s">
        <v>338</v>
      </c>
      <c r="L27" s="17" t="s">
        <v>400</v>
      </c>
      <c r="M27" s="358">
        <v>19</v>
      </c>
      <c r="N27" s="11"/>
      <c r="O27" s="11"/>
      <c r="P27" s="11" t="s">
        <v>401</v>
      </c>
      <c r="Q27" s="11" t="s">
        <v>402</v>
      </c>
      <c r="R27" s="12"/>
      <c r="S27" s="18" t="s">
        <v>457</v>
      </c>
      <c r="T27" s="18" t="s">
        <v>418</v>
      </c>
      <c r="U27" s="372" t="s">
        <v>419</v>
      </c>
    </row>
    <row r="28" spans="1:21" ht="27.75">
      <c r="A28" s="8" t="s">
        <v>244</v>
      </c>
      <c r="B28" s="9">
        <v>125</v>
      </c>
      <c r="C28" s="9"/>
      <c r="D28" s="10"/>
      <c r="E28" s="10"/>
      <c r="F28" s="358" t="s">
        <v>458</v>
      </c>
      <c r="G28" s="10"/>
      <c r="H28" s="10"/>
      <c r="I28" s="10"/>
      <c r="J28" s="10" t="s">
        <v>399</v>
      </c>
      <c r="K28" s="10" t="s">
        <v>338</v>
      </c>
      <c r="L28" s="17" t="s">
        <v>400</v>
      </c>
      <c r="M28" s="358">
        <v>19</v>
      </c>
      <c r="N28" s="11"/>
      <c r="O28" s="11"/>
      <c r="P28" s="11" t="s">
        <v>401</v>
      </c>
      <c r="Q28" s="11" t="s">
        <v>402</v>
      </c>
      <c r="R28" s="12"/>
      <c r="S28" s="18" t="s">
        <v>459</v>
      </c>
      <c r="T28" s="18" t="s">
        <v>408</v>
      </c>
      <c r="U28" s="372" t="s">
        <v>409</v>
      </c>
    </row>
    <row r="29" spans="1:21" ht="27.75">
      <c r="A29" s="8" t="s">
        <v>246</v>
      </c>
      <c r="B29" s="9">
        <v>126</v>
      </c>
      <c r="C29" s="9"/>
      <c r="D29" s="10"/>
      <c r="E29" s="10"/>
      <c r="F29" s="358" t="s">
        <v>460</v>
      </c>
      <c r="G29" s="10"/>
      <c r="H29" s="10"/>
      <c r="I29" s="10"/>
      <c r="J29" s="10" t="s">
        <v>399</v>
      </c>
      <c r="K29" s="10" t="s">
        <v>338</v>
      </c>
      <c r="L29" s="17" t="s">
        <v>400</v>
      </c>
      <c r="M29" s="358">
        <v>19</v>
      </c>
      <c r="N29" s="11"/>
      <c r="O29" s="11"/>
      <c r="P29" s="11" t="s">
        <v>401</v>
      </c>
      <c r="Q29" s="11" t="s">
        <v>402</v>
      </c>
      <c r="R29" s="12"/>
      <c r="S29" s="18" t="s">
        <v>461</v>
      </c>
      <c r="T29" s="12" t="s">
        <v>428</v>
      </c>
      <c r="U29" s="372" t="s">
        <v>462</v>
      </c>
    </row>
    <row r="30" spans="1:21" ht="27.75">
      <c r="A30" s="8" t="s">
        <v>140</v>
      </c>
      <c r="B30" s="9">
        <v>127</v>
      </c>
      <c r="C30" s="9"/>
      <c r="D30" s="10"/>
      <c r="E30" s="10"/>
      <c r="F30" s="358" t="s">
        <v>463</v>
      </c>
      <c r="G30" s="10"/>
      <c r="H30" s="10"/>
      <c r="I30" s="10"/>
      <c r="J30" s="10" t="s">
        <v>399</v>
      </c>
      <c r="K30" s="10" t="s">
        <v>343</v>
      </c>
      <c r="L30" s="17" t="s">
        <v>400</v>
      </c>
      <c r="M30" s="358">
        <v>59</v>
      </c>
      <c r="N30" s="11"/>
      <c r="O30" s="11"/>
      <c r="P30" s="11" t="s">
        <v>401</v>
      </c>
      <c r="Q30" s="11" t="s">
        <v>402</v>
      </c>
      <c r="R30" s="12"/>
      <c r="S30" s="18" t="s">
        <v>464</v>
      </c>
      <c r="T30" s="18" t="s">
        <v>435</v>
      </c>
      <c r="U30" s="372" t="s">
        <v>436</v>
      </c>
    </row>
    <row r="31" spans="1:21" ht="28.5">
      <c r="A31" s="8" t="s">
        <v>250</v>
      </c>
      <c r="B31" s="9">
        <v>128</v>
      </c>
      <c r="C31" s="9"/>
      <c r="D31" s="76"/>
      <c r="E31" s="76"/>
      <c r="F31" s="361"/>
      <c r="G31" s="76"/>
      <c r="H31" s="76"/>
      <c r="I31" s="76"/>
      <c r="J31" s="10" t="s">
        <v>399</v>
      </c>
      <c r="K31" s="10" t="s">
        <v>338</v>
      </c>
      <c r="L31" s="17" t="s">
        <v>400</v>
      </c>
      <c r="M31" s="358">
        <v>19</v>
      </c>
      <c r="N31" s="78"/>
      <c r="O31" s="78"/>
      <c r="P31" s="11" t="s">
        <v>422</v>
      </c>
      <c r="Q31" s="11" t="s">
        <v>465</v>
      </c>
      <c r="R31" s="80"/>
      <c r="S31" s="12" t="s">
        <v>466</v>
      </c>
      <c r="T31" s="12" t="s">
        <v>428</v>
      </c>
      <c r="U31" s="372" t="s">
        <v>462</v>
      </c>
    </row>
    <row r="32" spans="1:21" ht="27.75">
      <c r="A32" s="8" t="s">
        <v>308</v>
      </c>
      <c r="B32" s="9">
        <v>129</v>
      </c>
      <c r="C32" s="9"/>
      <c r="D32" s="10"/>
      <c r="E32" s="10"/>
      <c r="F32" s="358" t="s">
        <v>467</v>
      </c>
      <c r="G32" s="10"/>
      <c r="H32" s="10"/>
      <c r="I32" s="10"/>
      <c r="J32" s="10" t="s">
        <v>428</v>
      </c>
      <c r="K32" s="10" t="s">
        <v>343</v>
      </c>
      <c r="L32" s="10" t="s">
        <v>468</v>
      </c>
      <c r="M32" s="358">
        <v>260</v>
      </c>
      <c r="N32" s="11"/>
      <c r="O32" s="11"/>
      <c r="P32" s="11"/>
      <c r="Q32" s="11"/>
      <c r="R32" s="12"/>
      <c r="S32" s="12"/>
      <c r="T32" s="12"/>
      <c r="U32" s="372"/>
    </row>
    <row r="33" spans="1:21" ht="27.75">
      <c r="A33" s="8" t="s">
        <v>251</v>
      </c>
      <c r="B33" s="9">
        <v>130</v>
      </c>
      <c r="C33" s="9"/>
      <c r="D33" s="75"/>
      <c r="E33" s="75"/>
      <c r="F33" s="360" t="s">
        <v>469</v>
      </c>
      <c r="G33" s="75"/>
      <c r="H33" s="75"/>
      <c r="I33" s="75"/>
      <c r="J33" s="10" t="s">
        <v>420</v>
      </c>
      <c r="K33" s="10" t="s">
        <v>343</v>
      </c>
      <c r="L33" s="17" t="s">
        <v>400</v>
      </c>
      <c r="M33" s="358">
        <v>59</v>
      </c>
      <c r="N33" s="77"/>
      <c r="O33" s="77"/>
      <c r="P33" s="11" t="s">
        <v>401</v>
      </c>
      <c r="Q33" s="11" t="s">
        <v>402</v>
      </c>
      <c r="R33" s="79"/>
      <c r="S33" s="12" t="s">
        <v>470</v>
      </c>
      <c r="T33" s="18" t="s">
        <v>408</v>
      </c>
      <c r="U33" s="372" t="s">
        <v>409</v>
      </c>
    </row>
    <row r="34" spans="1:21" ht="27.75">
      <c r="A34" s="8" t="s">
        <v>252</v>
      </c>
      <c r="B34" s="9">
        <v>131</v>
      </c>
      <c r="C34" s="9"/>
      <c r="D34" s="10"/>
      <c r="E34" s="10"/>
      <c r="F34" s="358" t="s">
        <v>471</v>
      </c>
      <c r="G34" s="10"/>
      <c r="H34" s="10"/>
      <c r="I34" s="10"/>
      <c r="J34" s="10" t="s">
        <v>472</v>
      </c>
      <c r="K34" s="10" t="s">
        <v>343</v>
      </c>
      <c r="L34" s="10" t="s">
        <v>468</v>
      </c>
      <c r="M34" s="358">
        <v>800</v>
      </c>
      <c r="N34" s="11"/>
      <c r="O34" s="11"/>
      <c r="P34" s="11" t="s">
        <v>473</v>
      </c>
      <c r="Q34" s="11" t="s">
        <v>474</v>
      </c>
      <c r="R34" s="12"/>
      <c r="S34" s="12"/>
      <c r="T34" s="12"/>
      <c r="U34" s="372"/>
    </row>
    <row r="35" spans="1:21" ht="27.75">
      <c r="A35" s="8" t="s">
        <v>253</v>
      </c>
      <c r="B35" s="9">
        <v>132</v>
      </c>
      <c r="C35" s="9"/>
      <c r="D35" s="10"/>
      <c r="E35" s="10"/>
      <c r="F35" s="358" t="s">
        <v>475</v>
      </c>
      <c r="G35" s="10"/>
      <c r="H35" s="10"/>
      <c r="I35" s="10"/>
      <c r="J35" s="10" t="s">
        <v>399</v>
      </c>
      <c r="K35" s="10" t="s">
        <v>343</v>
      </c>
      <c r="L35" s="17" t="s">
        <v>400</v>
      </c>
      <c r="M35" s="358">
        <v>59</v>
      </c>
      <c r="N35" s="11"/>
      <c r="O35" s="11"/>
      <c r="P35" s="11" t="s">
        <v>401</v>
      </c>
      <c r="Q35" s="11" t="s">
        <v>402</v>
      </c>
      <c r="R35" s="12"/>
      <c r="S35" s="12" t="s">
        <v>476</v>
      </c>
      <c r="T35" s="12" t="s">
        <v>428</v>
      </c>
      <c r="U35" s="372" t="s">
        <v>462</v>
      </c>
    </row>
    <row r="36" spans="1:21" ht="27.75">
      <c r="A36" s="8" t="s">
        <v>260</v>
      </c>
      <c r="B36" s="9">
        <v>133</v>
      </c>
      <c r="C36" s="9"/>
      <c r="D36" s="10"/>
      <c r="E36" s="10"/>
      <c r="F36" s="358" t="s">
        <v>477</v>
      </c>
      <c r="G36" s="10"/>
      <c r="H36" s="10"/>
      <c r="I36" s="10"/>
      <c r="J36" s="10" t="s">
        <v>399</v>
      </c>
      <c r="K36" s="10" t="s">
        <v>338</v>
      </c>
      <c r="L36" s="17" t="s">
        <v>400</v>
      </c>
      <c r="M36" s="358">
        <v>19</v>
      </c>
      <c r="N36" s="11"/>
      <c r="O36" s="11"/>
      <c r="P36" s="11" t="s">
        <v>401</v>
      </c>
      <c r="Q36" s="11" t="s">
        <v>402</v>
      </c>
      <c r="R36" s="12"/>
      <c r="S36" s="12" t="s">
        <v>478</v>
      </c>
      <c r="T36" s="18" t="s">
        <v>418</v>
      </c>
      <c r="U36" s="372" t="s">
        <v>419</v>
      </c>
    </row>
    <row r="37" spans="1:21" ht="27.75">
      <c r="A37" s="8" t="s">
        <v>261</v>
      </c>
      <c r="B37" s="9">
        <v>134</v>
      </c>
      <c r="C37" s="9"/>
      <c r="D37" s="10"/>
      <c r="E37" s="10"/>
      <c r="F37" s="358" t="s">
        <v>479</v>
      </c>
      <c r="G37" s="10"/>
      <c r="H37" s="10"/>
      <c r="I37" s="10"/>
      <c r="J37" s="10" t="s">
        <v>399</v>
      </c>
      <c r="K37" s="10" t="s">
        <v>338</v>
      </c>
      <c r="L37" s="17" t="s">
        <v>400</v>
      </c>
      <c r="M37" s="358">
        <v>19</v>
      </c>
      <c r="N37" s="11"/>
      <c r="O37" s="11"/>
      <c r="P37" s="11" t="s">
        <v>401</v>
      </c>
      <c r="Q37" s="11" t="s">
        <v>402</v>
      </c>
      <c r="R37" s="12"/>
      <c r="S37" s="12" t="s">
        <v>480</v>
      </c>
      <c r="T37" s="18" t="s">
        <v>432</v>
      </c>
      <c r="U37" s="372" t="s">
        <v>433</v>
      </c>
    </row>
    <row r="38" spans="1:21" ht="27.75">
      <c r="A38" s="8" t="s">
        <v>262</v>
      </c>
      <c r="B38" s="9">
        <v>135</v>
      </c>
      <c r="C38" s="9"/>
      <c r="D38" s="10"/>
      <c r="E38" s="10"/>
      <c r="F38" s="358" t="s">
        <v>481</v>
      </c>
      <c r="G38" s="10"/>
      <c r="H38" s="10"/>
      <c r="I38" s="10"/>
      <c r="J38" s="10" t="s">
        <v>399</v>
      </c>
      <c r="K38" s="10" t="s">
        <v>343</v>
      </c>
      <c r="L38" s="17" t="s">
        <v>400</v>
      </c>
      <c r="M38" s="358">
        <v>30</v>
      </c>
      <c r="N38" s="11"/>
      <c r="O38" s="11"/>
      <c r="P38" s="11" t="s">
        <v>401</v>
      </c>
      <c r="Q38" s="11" t="s">
        <v>402</v>
      </c>
      <c r="R38" s="12"/>
      <c r="S38" s="12" t="s">
        <v>482</v>
      </c>
      <c r="T38" s="18" t="s">
        <v>432</v>
      </c>
      <c r="U38" s="372" t="s">
        <v>433</v>
      </c>
    </row>
    <row r="39" spans="1:21" ht="27.75">
      <c r="A39" s="8" t="s">
        <v>263</v>
      </c>
      <c r="B39" s="9">
        <v>136</v>
      </c>
      <c r="C39" s="9"/>
      <c r="D39" s="10"/>
      <c r="E39" s="10"/>
      <c r="F39" s="358" t="s">
        <v>483</v>
      </c>
      <c r="G39" s="10"/>
      <c r="H39" s="10"/>
      <c r="I39" s="10"/>
      <c r="J39" s="10"/>
      <c r="K39" s="10"/>
      <c r="L39" s="10"/>
      <c r="M39" s="391"/>
      <c r="N39" s="11"/>
      <c r="O39" s="11"/>
      <c r="P39" s="11"/>
      <c r="Q39" s="11"/>
      <c r="R39" s="12"/>
      <c r="S39" s="12"/>
      <c r="T39" s="12"/>
      <c r="U39" s="372"/>
    </row>
    <row r="40" spans="1:21" ht="27.75">
      <c r="A40" s="8" t="s">
        <v>264</v>
      </c>
      <c r="B40" s="9">
        <v>137</v>
      </c>
      <c r="C40" s="9"/>
      <c r="D40" s="10"/>
      <c r="E40" s="10"/>
      <c r="F40" s="358" t="s">
        <v>484</v>
      </c>
      <c r="G40" s="10"/>
      <c r="H40" s="10"/>
      <c r="I40" s="10"/>
      <c r="J40" s="10" t="s">
        <v>438</v>
      </c>
      <c r="K40" s="10" t="s">
        <v>343</v>
      </c>
      <c r="L40" s="10" t="s">
        <v>468</v>
      </c>
      <c r="M40" s="358">
        <v>170</v>
      </c>
      <c r="N40" s="11"/>
      <c r="O40" s="11"/>
      <c r="P40" s="11" t="s">
        <v>422</v>
      </c>
      <c r="Q40" s="11" t="s">
        <v>402</v>
      </c>
      <c r="R40" s="12"/>
      <c r="S40" s="12" t="s">
        <v>485</v>
      </c>
      <c r="T40" s="18" t="s">
        <v>486</v>
      </c>
      <c r="U40" s="19" t="s">
        <v>487</v>
      </c>
    </row>
    <row r="41" spans="1:21" ht="27.75">
      <c r="A41" s="8" t="s">
        <v>309</v>
      </c>
      <c r="B41" s="9">
        <v>138</v>
      </c>
      <c r="C41" s="9"/>
      <c r="D41" s="10"/>
      <c r="E41" s="10"/>
      <c r="F41" s="358"/>
      <c r="G41" s="10"/>
      <c r="H41" s="10"/>
      <c r="I41" s="10"/>
      <c r="J41" s="10"/>
      <c r="K41" s="10"/>
      <c r="L41" s="10"/>
      <c r="M41" s="391"/>
      <c r="N41" s="11"/>
      <c r="O41" s="11"/>
      <c r="P41" s="11"/>
      <c r="Q41" s="11"/>
      <c r="R41" s="12"/>
      <c r="S41" s="12"/>
      <c r="T41" s="18"/>
      <c r="U41" s="19"/>
    </row>
    <row r="42" spans="1:21" ht="27.75">
      <c r="A42" s="8" t="s">
        <v>265</v>
      </c>
      <c r="B42" s="9">
        <v>139</v>
      </c>
      <c r="C42" s="9"/>
      <c r="D42" s="10"/>
      <c r="E42" s="10"/>
      <c r="F42" s="358" t="s">
        <v>488</v>
      </c>
      <c r="G42" s="10"/>
      <c r="H42" s="10"/>
      <c r="I42" s="10"/>
      <c r="J42" s="10" t="s">
        <v>399</v>
      </c>
      <c r="K42" s="10" t="s">
        <v>338</v>
      </c>
      <c r="L42" s="17" t="s">
        <v>400</v>
      </c>
      <c r="M42" s="358">
        <v>19</v>
      </c>
      <c r="N42" s="11"/>
      <c r="O42" s="11"/>
      <c r="P42" s="11" t="s">
        <v>401</v>
      </c>
      <c r="Q42" s="11" t="s">
        <v>402</v>
      </c>
      <c r="R42" s="12"/>
      <c r="S42" s="12" t="s">
        <v>489</v>
      </c>
      <c r="T42" s="18" t="s">
        <v>432</v>
      </c>
      <c r="U42" s="19" t="s">
        <v>433</v>
      </c>
    </row>
    <row r="43" spans="1:21" ht="27.75">
      <c r="A43" s="8" t="s">
        <v>266</v>
      </c>
      <c r="B43" s="9">
        <v>140</v>
      </c>
      <c r="C43" s="9"/>
      <c r="D43" s="10"/>
      <c r="E43" s="10"/>
      <c r="F43" s="358" t="s">
        <v>490</v>
      </c>
      <c r="G43" s="10"/>
      <c r="H43" s="10"/>
      <c r="I43" s="10"/>
      <c r="J43" s="10" t="s">
        <v>399</v>
      </c>
      <c r="K43" s="10" t="s">
        <v>338</v>
      </c>
      <c r="L43" s="17" t="s">
        <v>400</v>
      </c>
      <c r="M43" s="358">
        <v>19</v>
      </c>
      <c r="N43" s="11"/>
      <c r="O43" s="11"/>
      <c r="P43" s="11" t="s">
        <v>401</v>
      </c>
      <c r="Q43" s="11" t="s">
        <v>402</v>
      </c>
      <c r="R43" s="12"/>
      <c r="S43" s="12" t="s">
        <v>491</v>
      </c>
      <c r="T43" s="18" t="s">
        <v>418</v>
      </c>
      <c r="U43" s="19" t="s">
        <v>419</v>
      </c>
    </row>
    <row r="44" spans="1:21" ht="27.75">
      <c r="A44" s="8" t="s">
        <v>267</v>
      </c>
      <c r="B44" s="9">
        <v>141</v>
      </c>
      <c r="C44" s="9"/>
      <c r="D44" s="10"/>
      <c r="E44" s="10"/>
      <c r="F44" s="358" t="s">
        <v>492</v>
      </c>
      <c r="G44" s="10"/>
      <c r="H44" s="10"/>
      <c r="I44" s="10"/>
      <c r="J44" s="10" t="s">
        <v>399</v>
      </c>
      <c r="K44" s="10" t="s">
        <v>338</v>
      </c>
      <c r="L44" s="17" t="s">
        <v>400</v>
      </c>
      <c r="M44" s="358">
        <v>19</v>
      </c>
      <c r="N44" s="11"/>
      <c r="O44" s="11"/>
      <c r="P44" s="11" t="s">
        <v>401</v>
      </c>
      <c r="Q44" s="11" t="s">
        <v>402</v>
      </c>
      <c r="R44" s="12"/>
      <c r="S44" s="12"/>
      <c r="T44" s="18"/>
      <c r="U44" s="19"/>
    </row>
    <row r="45" spans="1:21" ht="27.75">
      <c r="A45" s="8" t="s">
        <v>268</v>
      </c>
      <c r="B45" s="9">
        <v>142</v>
      </c>
      <c r="C45" s="9"/>
      <c r="D45" s="10"/>
      <c r="E45" s="10"/>
      <c r="F45" s="358" t="s">
        <v>493</v>
      </c>
      <c r="G45" s="10"/>
      <c r="H45" s="10"/>
      <c r="I45" s="10"/>
      <c r="J45" s="10" t="s">
        <v>494</v>
      </c>
      <c r="K45" s="10" t="s">
        <v>343</v>
      </c>
      <c r="L45" s="10" t="s">
        <v>468</v>
      </c>
      <c r="M45" s="358">
        <v>400</v>
      </c>
      <c r="N45" s="11"/>
      <c r="O45" s="11"/>
      <c r="P45" s="11" t="s">
        <v>401</v>
      </c>
      <c r="Q45" s="11" t="s">
        <v>402</v>
      </c>
      <c r="R45" s="12"/>
      <c r="S45" s="12" t="s">
        <v>495</v>
      </c>
      <c r="T45" s="18" t="s">
        <v>435</v>
      </c>
      <c r="U45" s="19" t="s">
        <v>436</v>
      </c>
    </row>
    <row r="46" spans="1:21" ht="27.75">
      <c r="A46" s="8" t="s">
        <v>269</v>
      </c>
      <c r="B46" s="9">
        <v>143</v>
      </c>
      <c r="C46" s="9"/>
      <c r="D46" s="10"/>
      <c r="E46" s="10"/>
      <c r="F46" s="358" t="s">
        <v>496</v>
      </c>
      <c r="G46" s="10"/>
      <c r="H46" s="10"/>
      <c r="I46" s="10"/>
      <c r="J46" s="10" t="s">
        <v>494</v>
      </c>
      <c r="K46" s="10" t="s">
        <v>343</v>
      </c>
      <c r="L46" s="10" t="s">
        <v>468</v>
      </c>
      <c r="M46" s="358">
        <v>400</v>
      </c>
      <c r="N46" s="11" t="s">
        <v>108</v>
      </c>
      <c r="O46" s="11" t="s">
        <v>108</v>
      </c>
      <c r="P46" s="11" t="s">
        <v>108</v>
      </c>
      <c r="Q46" s="11" t="s">
        <v>108</v>
      </c>
      <c r="R46" s="12" t="s">
        <v>108</v>
      </c>
      <c r="S46" s="12" t="s">
        <v>108</v>
      </c>
      <c r="T46" s="18"/>
      <c r="U46" s="19"/>
    </row>
    <row r="47" spans="1:21" ht="27.75">
      <c r="A47" s="8" t="s">
        <v>270</v>
      </c>
      <c r="B47" s="9">
        <v>144</v>
      </c>
      <c r="C47" s="9"/>
      <c r="D47" s="10"/>
      <c r="E47" s="10"/>
      <c r="F47" s="358"/>
      <c r="G47" s="10"/>
      <c r="H47" s="10"/>
      <c r="I47" s="10"/>
      <c r="J47" s="10" t="s">
        <v>399</v>
      </c>
      <c r="K47" s="10" t="s">
        <v>338</v>
      </c>
      <c r="L47" s="17" t="s">
        <v>400</v>
      </c>
      <c r="M47" s="358">
        <v>19</v>
      </c>
      <c r="N47" s="11"/>
      <c r="O47" s="11"/>
      <c r="P47" s="11" t="s">
        <v>401</v>
      </c>
      <c r="Q47" s="11" t="s">
        <v>402</v>
      </c>
      <c r="R47" s="12"/>
      <c r="S47" s="12"/>
      <c r="T47" s="18"/>
      <c r="U47" s="19"/>
    </row>
    <row r="48" spans="1:21" ht="27.75">
      <c r="A48" s="8" t="s">
        <v>274</v>
      </c>
      <c r="B48" s="9">
        <v>145</v>
      </c>
      <c r="C48" s="9"/>
      <c r="D48" s="10"/>
      <c r="E48" s="10"/>
      <c r="F48" s="358" t="s">
        <v>497</v>
      </c>
      <c r="G48" s="10"/>
      <c r="H48" s="10"/>
      <c r="I48" s="10"/>
      <c r="J48" s="10" t="s">
        <v>399</v>
      </c>
      <c r="K48" s="10" t="s">
        <v>338</v>
      </c>
      <c r="L48" s="17" t="s">
        <v>400</v>
      </c>
      <c r="M48" s="358">
        <v>19</v>
      </c>
      <c r="N48" s="11"/>
      <c r="O48" s="11"/>
      <c r="P48" s="11" t="s">
        <v>422</v>
      </c>
      <c r="Q48" s="11" t="s">
        <v>402</v>
      </c>
      <c r="R48" s="12"/>
      <c r="S48" s="12"/>
      <c r="T48" s="18"/>
      <c r="U48" s="19"/>
    </row>
    <row r="49" spans="1:21" ht="27.75">
      <c r="A49" s="8" t="s">
        <v>275</v>
      </c>
      <c r="B49" s="9">
        <v>146</v>
      </c>
      <c r="C49" s="9"/>
      <c r="D49" s="10"/>
      <c r="E49" s="10"/>
      <c r="F49" s="358"/>
      <c r="G49" s="10"/>
      <c r="H49" s="10"/>
      <c r="I49" s="10"/>
      <c r="J49" s="10" t="s">
        <v>399</v>
      </c>
      <c r="K49" s="10" t="s">
        <v>338</v>
      </c>
      <c r="L49" s="17" t="s">
        <v>400</v>
      </c>
      <c r="M49" s="358">
        <v>19</v>
      </c>
      <c r="N49" s="11"/>
      <c r="O49" s="11"/>
      <c r="P49" s="11" t="s">
        <v>422</v>
      </c>
      <c r="Q49" s="11" t="s">
        <v>402</v>
      </c>
      <c r="R49" s="12"/>
      <c r="S49" s="12" t="s">
        <v>498</v>
      </c>
      <c r="T49" s="18" t="s">
        <v>432</v>
      </c>
      <c r="U49" s="19" t="s">
        <v>433</v>
      </c>
    </row>
    <row r="50" spans="1:21" ht="27.75">
      <c r="A50" s="8" t="s">
        <v>296</v>
      </c>
      <c r="B50" s="9">
        <v>147</v>
      </c>
      <c r="C50" s="9"/>
      <c r="D50" s="10"/>
      <c r="E50" s="10"/>
      <c r="F50" s="358" t="s">
        <v>499</v>
      </c>
      <c r="G50" s="10"/>
      <c r="H50" s="10"/>
      <c r="I50" s="10"/>
      <c r="J50" s="10"/>
      <c r="K50" s="10"/>
      <c r="L50" s="10"/>
      <c r="M50" s="391"/>
      <c r="N50" s="11"/>
      <c r="O50" s="11"/>
      <c r="P50" s="11"/>
      <c r="Q50" s="11"/>
      <c r="R50" s="12"/>
      <c r="S50" s="12"/>
      <c r="T50" s="18"/>
      <c r="U50" s="19"/>
    </row>
    <row r="51" spans="1:21" ht="27.75">
      <c r="A51" s="8" t="s">
        <v>277</v>
      </c>
      <c r="B51" s="9">
        <v>148</v>
      </c>
      <c r="C51" s="9"/>
      <c r="D51" s="10"/>
      <c r="E51" s="10"/>
      <c r="F51" s="358" t="s">
        <v>500</v>
      </c>
      <c r="G51" s="10"/>
      <c r="H51" s="10"/>
      <c r="I51" s="10"/>
      <c r="J51" s="10" t="s">
        <v>399</v>
      </c>
      <c r="K51" s="10" t="s">
        <v>338</v>
      </c>
      <c r="L51" s="17" t="s">
        <v>400</v>
      </c>
      <c r="M51" s="358">
        <v>19</v>
      </c>
      <c r="N51" s="11"/>
      <c r="O51" s="11"/>
      <c r="P51" s="11" t="s">
        <v>401</v>
      </c>
      <c r="Q51" s="11" t="s">
        <v>402</v>
      </c>
      <c r="R51" s="12"/>
      <c r="S51" s="12"/>
      <c r="T51" s="18"/>
      <c r="U51" s="19"/>
    </row>
    <row r="52" spans="1:21" ht="27.75">
      <c r="A52" s="8" t="s">
        <v>281</v>
      </c>
      <c r="B52" s="9">
        <v>149</v>
      </c>
      <c r="C52" s="9"/>
      <c r="D52" s="10"/>
      <c r="E52" s="10"/>
      <c r="F52" s="358" t="s">
        <v>501</v>
      </c>
      <c r="G52" s="10"/>
      <c r="H52" s="10"/>
      <c r="I52" s="10"/>
      <c r="J52" s="10" t="s">
        <v>399</v>
      </c>
      <c r="K52" s="10" t="s">
        <v>338</v>
      </c>
      <c r="L52" s="17" t="s">
        <v>400</v>
      </c>
      <c r="M52" s="358">
        <v>19</v>
      </c>
      <c r="N52" s="11"/>
      <c r="O52" s="11"/>
      <c r="P52" s="11" t="s">
        <v>401</v>
      </c>
      <c r="Q52" s="11" t="s">
        <v>402</v>
      </c>
      <c r="R52" s="12"/>
      <c r="S52" s="12"/>
      <c r="T52" s="18"/>
      <c r="U52" s="19"/>
    </row>
    <row r="53" spans="1:21" ht="27.75">
      <c r="A53" s="8" t="s">
        <v>282</v>
      </c>
      <c r="B53" s="9">
        <v>150</v>
      </c>
      <c r="C53" s="9"/>
      <c r="D53" s="10"/>
      <c r="E53" s="10"/>
      <c r="F53" s="358" t="s">
        <v>502</v>
      </c>
      <c r="G53" s="10"/>
      <c r="H53" s="10"/>
      <c r="I53" s="10"/>
      <c r="J53" s="10" t="s">
        <v>399</v>
      </c>
      <c r="K53" s="10" t="s">
        <v>338</v>
      </c>
      <c r="L53" s="17" t="s">
        <v>400</v>
      </c>
      <c r="M53" s="358">
        <v>19</v>
      </c>
      <c r="N53" s="11"/>
      <c r="O53" s="11"/>
      <c r="P53" s="11" t="s">
        <v>401</v>
      </c>
      <c r="Q53" s="11" t="s">
        <v>402</v>
      </c>
      <c r="R53" s="12"/>
      <c r="S53" s="12"/>
      <c r="T53" s="18" t="s">
        <v>408</v>
      </c>
      <c r="U53" s="19" t="s">
        <v>409</v>
      </c>
    </row>
    <row r="54" spans="1:21" ht="27.75">
      <c r="A54" s="8" t="s">
        <v>283</v>
      </c>
      <c r="B54" s="9">
        <v>151</v>
      </c>
      <c r="C54" s="9"/>
      <c r="D54" s="10"/>
      <c r="E54" s="10"/>
      <c r="F54" s="358" t="s">
        <v>503</v>
      </c>
      <c r="G54" s="10"/>
      <c r="H54" s="10"/>
      <c r="I54" s="10"/>
      <c r="J54" s="10" t="s">
        <v>428</v>
      </c>
      <c r="K54" s="10" t="s">
        <v>343</v>
      </c>
      <c r="L54" s="17" t="s">
        <v>400</v>
      </c>
      <c r="M54" s="358">
        <v>59</v>
      </c>
      <c r="N54" s="11"/>
      <c r="O54" s="11"/>
      <c r="P54" s="11" t="s">
        <v>401</v>
      </c>
      <c r="Q54" s="11" t="s">
        <v>402</v>
      </c>
      <c r="R54" s="12"/>
      <c r="S54" s="12" t="s">
        <v>504</v>
      </c>
      <c r="T54" s="18" t="s">
        <v>402</v>
      </c>
      <c r="U54" s="19" t="s">
        <v>415</v>
      </c>
    </row>
    <row r="55" spans="1:21" ht="28.5">
      <c r="A55" s="8" t="s">
        <v>297</v>
      </c>
      <c r="B55" s="9">
        <v>152</v>
      </c>
      <c r="C55" s="9"/>
      <c r="D55" s="76"/>
      <c r="E55" s="76"/>
      <c r="F55" s="361"/>
      <c r="G55" s="76"/>
      <c r="H55" s="76"/>
      <c r="I55" s="76"/>
      <c r="J55" s="10" t="s">
        <v>399</v>
      </c>
      <c r="K55" s="10" t="s">
        <v>343</v>
      </c>
      <c r="L55" s="17" t="s">
        <v>400</v>
      </c>
      <c r="M55" s="358">
        <v>30</v>
      </c>
      <c r="N55" s="78"/>
      <c r="O55" s="78"/>
      <c r="P55" s="11" t="s">
        <v>401</v>
      </c>
      <c r="Q55" s="11" t="s">
        <v>402</v>
      </c>
      <c r="R55" s="80"/>
      <c r="S55" s="12" t="s">
        <v>505</v>
      </c>
      <c r="T55" s="18" t="s">
        <v>402</v>
      </c>
      <c r="U55" s="19" t="s">
        <v>415</v>
      </c>
    </row>
    <row r="56" spans="1:21" ht="28.5">
      <c r="A56" s="8" t="s">
        <v>310</v>
      </c>
      <c r="B56" s="9">
        <v>153</v>
      </c>
      <c r="C56" s="9"/>
      <c r="D56" s="76"/>
      <c r="E56" s="76"/>
      <c r="F56" s="358" t="s">
        <v>506</v>
      </c>
      <c r="G56" s="76"/>
      <c r="H56" s="76"/>
      <c r="I56" s="76"/>
      <c r="J56" s="10" t="s">
        <v>428</v>
      </c>
      <c r="K56" s="10" t="s">
        <v>349</v>
      </c>
      <c r="L56" s="17" t="s">
        <v>400</v>
      </c>
      <c r="M56" s="358">
        <v>30</v>
      </c>
      <c r="N56" s="78"/>
      <c r="O56" s="78"/>
      <c r="P56" s="11"/>
      <c r="Q56" s="11"/>
      <c r="R56" s="80"/>
      <c r="S56" s="12"/>
      <c r="T56" s="18"/>
      <c r="U56" s="19"/>
    </row>
    <row r="57" spans="1:21" ht="28.5">
      <c r="A57" s="8" t="s">
        <v>311</v>
      </c>
      <c r="B57" s="9">
        <v>153</v>
      </c>
      <c r="C57" s="9"/>
      <c r="D57" s="76"/>
      <c r="E57" s="76"/>
      <c r="F57" s="358" t="s">
        <v>506</v>
      </c>
      <c r="G57" s="76"/>
      <c r="H57" s="76"/>
      <c r="I57" s="76"/>
      <c r="J57" s="10" t="s">
        <v>420</v>
      </c>
      <c r="K57" s="10" t="s">
        <v>343</v>
      </c>
      <c r="L57" s="17" t="s">
        <v>400</v>
      </c>
      <c r="M57" s="358">
        <v>260</v>
      </c>
      <c r="N57" s="78"/>
      <c r="O57" s="78"/>
      <c r="P57" s="11"/>
      <c r="Q57" s="11"/>
      <c r="R57" s="80"/>
      <c r="S57" s="12"/>
      <c r="T57" s="18"/>
      <c r="U57" s="19"/>
    </row>
    <row r="58" spans="1:21" customFormat="1" ht="28.5">
      <c r="A58" s="8" t="s">
        <v>298</v>
      </c>
      <c r="B58" s="9">
        <v>153</v>
      </c>
      <c r="C58" s="9"/>
      <c r="D58" s="76"/>
      <c r="E58" s="76"/>
      <c r="F58" s="358"/>
      <c r="G58" s="76"/>
      <c r="H58" s="76"/>
      <c r="I58" s="76"/>
      <c r="J58" s="10"/>
      <c r="K58" s="10"/>
      <c r="L58" s="17"/>
      <c r="M58" s="391"/>
      <c r="N58" s="78"/>
      <c r="O58" s="78"/>
      <c r="P58" s="11" t="s">
        <v>473</v>
      </c>
      <c r="Q58" s="11" t="s">
        <v>403</v>
      </c>
      <c r="R58" s="80"/>
      <c r="S58" s="12"/>
      <c r="T58" s="18"/>
      <c r="U58" s="19"/>
    </row>
    <row r="59" spans="1:21" ht="28.5">
      <c r="A59" s="8" t="s">
        <v>299</v>
      </c>
      <c r="B59" s="9">
        <v>153</v>
      </c>
      <c r="C59" s="9"/>
      <c r="D59" s="76"/>
      <c r="E59" s="76"/>
      <c r="F59" s="358"/>
      <c r="G59" s="76"/>
      <c r="H59" s="76"/>
      <c r="I59" s="76"/>
      <c r="J59" s="10"/>
      <c r="K59" s="10"/>
      <c r="L59" s="17"/>
      <c r="M59" s="391"/>
      <c r="N59" s="78"/>
      <c r="O59" s="78"/>
      <c r="P59" s="11" t="s">
        <v>473</v>
      </c>
      <c r="Q59" s="11" t="s">
        <v>403</v>
      </c>
      <c r="R59" s="80"/>
      <c r="S59" s="12"/>
      <c r="T59" s="18"/>
      <c r="U59" s="19"/>
    </row>
    <row r="60" spans="1:21" ht="15">
      <c r="A60" s="7"/>
      <c r="B60" s="7"/>
      <c r="C60" s="7"/>
      <c r="D60" s="14"/>
      <c r="E60" s="14"/>
      <c r="F60" s="362"/>
      <c r="G60" s="14"/>
      <c r="H60" s="14"/>
      <c r="I60" s="14"/>
      <c r="J60" s="14"/>
      <c r="K60" s="14"/>
      <c r="L60" s="14"/>
      <c r="M60" s="392"/>
    </row>
    <row r="61" spans="1:21" ht="15">
      <c r="A61" s="7"/>
      <c r="B61" s="7"/>
      <c r="C61" s="7"/>
      <c r="D61" s="14"/>
      <c r="E61" s="14"/>
      <c r="F61" s="362"/>
      <c r="G61" s="14"/>
      <c r="H61" s="14"/>
      <c r="I61" s="14"/>
      <c r="J61" s="14"/>
      <c r="K61" s="14"/>
      <c r="L61" s="14"/>
      <c r="M61" s="392"/>
    </row>
    <row r="62" spans="1:21" ht="15">
      <c r="A62" s="7"/>
      <c r="B62" s="7"/>
      <c r="C62" s="7"/>
      <c r="D62" s="14"/>
      <c r="E62" s="14"/>
      <c r="F62" s="362"/>
      <c r="G62" s="14"/>
      <c r="H62" s="14"/>
      <c r="I62" s="14"/>
      <c r="J62" s="14"/>
      <c r="K62" s="14"/>
      <c r="L62" s="14"/>
      <c r="M62" s="392"/>
    </row>
    <row r="63" spans="1:21" ht="15">
      <c r="A63" s="7"/>
      <c r="B63" s="7"/>
      <c r="C63" s="7"/>
      <c r="D63" s="14"/>
      <c r="E63" s="14"/>
      <c r="F63" s="362"/>
      <c r="G63" s="14"/>
      <c r="H63" s="14"/>
      <c r="I63" s="14"/>
      <c r="J63" s="14"/>
      <c r="K63" s="14"/>
      <c r="L63" s="14"/>
      <c r="M63" s="392"/>
    </row>
    <row r="64" spans="1:21" ht="15">
      <c r="A64" s="7"/>
      <c r="B64" s="7"/>
      <c r="C64" s="7"/>
      <c r="D64" s="14"/>
      <c r="E64" s="14"/>
      <c r="F64" s="362"/>
      <c r="G64" s="14"/>
      <c r="H64" s="14"/>
      <c r="I64" s="14"/>
      <c r="J64" s="14"/>
      <c r="K64" s="14"/>
      <c r="L64" s="14"/>
      <c r="M64" s="392"/>
    </row>
    <row r="65" spans="1:13" ht="15">
      <c r="A65" s="7"/>
      <c r="B65" s="7"/>
      <c r="C65" s="7"/>
      <c r="D65" s="14"/>
      <c r="E65" s="14"/>
      <c r="F65" s="362"/>
      <c r="G65" s="14"/>
      <c r="H65" s="14"/>
      <c r="I65" s="14"/>
      <c r="J65" s="14"/>
      <c r="K65" s="14"/>
      <c r="L65" s="14"/>
      <c r="M65" s="392"/>
    </row>
    <row r="66" spans="1:13" ht="15">
      <c r="A66" s="7"/>
      <c r="B66" s="7"/>
      <c r="C66" s="7"/>
      <c r="D66" s="14"/>
      <c r="E66" s="14"/>
      <c r="F66" s="362"/>
      <c r="G66" s="14"/>
      <c r="H66" s="14"/>
      <c r="I66" s="14"/>
      <c r="J66" s="14"/>
      <c r="K66" s="14"/>
      <c r="L66" s="14"/>
      <c r="M66" s="392"/>
    </row>
    <row r="67" spans="1:13" ht="15">
      <c r="A67" s="7"/>
      <c r="B67" s="7"/>
      <c r="C67" s="7"/>
      <c r="D67" s="14"/>
      <c r="E67" s="14"/>
      <c r="F67" s="362"/>
      <c r="G67" s="14"/>
      <c r="H67" s="14"/>
      <c r="I67" s="14"/>
      <c r="J67" s="14"/>
      <c r="K67" s="14"/>
      <c r="L67" s="14"/>
      <c r="M67" s="392"/>
    </row>
    <row r="68" spans="1:13" ht="15">
      <c r="A68" s="7"/>
      <c r="B68" s="7"/>
      <c r="C68" s="7"/>
      <c r="D68" s="14"/>
      <c r="E68" s="14"/>
      <c r="F68" s="362"/>
      <c r="G68" s="14"/>
      <c r="H68" s="14"/>
      <c r="I68" s="14"/>
      <c r="J68" s="14"/>
      <c r="K68" s="14"/>
      <c r="L68" s="14"/>
      <c r="M68" s="392"/>
    </row>
    <row r="69" spans="1:13" ht="15">
      <c r="A69" s="7"/>
      <c r="B69" s="7"/>
      <c r="C69" s="7"/>
      <c r="D69" s="14"/>
      <c r="E69" s="14"/>
      <c r="F69" s="362"/>
      <c r="G69" s="14"/>
      <c r="H69" s="14"/>
      <c r="I69" s="14"/>
      <c r="J69" s="14"/>
      <c r="K69" s="14"/>
      <c r="L69" s="14"/>
      <c r="M69" s="392"/>
    </row>
    <row r="70" spans="1:13" ht="15">
      <c r="A70" s="7"/>
      <c r="B70" s="7"/>
      <c r="C70" s="7"/>
      <c r="D70" s="14"/>
      <c r="E70" s="14"/>
      <c r="F70" s="362"/>
      <c r="G70" s="14"/>
      <c r="H70" s="14"/>
      <c r="I70" s="14"/>
      <c r="J70" s="14"/>
      <c r="K70" s="14"/>
      <c r="L70" s="14"/>
      <c r="M70" s="392"/>
    </row>
    <row r="71" spans="1:13" ht="15">
      <c r="A71" s="7"/>
      <c r="B71" s="7"/>
      <c r="C71" s="7"/>
      <c r="D71" s="14"/>
      <c r="E71" s="14"/>
      <c r="F71" s="362"/>
      <c r="G71" s="14"/>
      <c r="H71" s="14"/>
      <c r="I71" s="14"/>
      <c r="J71" s="14"/>
      <c r="K71" s="14"/>
      <c r="L71" s="14"/>
      <c r="M71" s="392"/>
    </row>
    <row r="72" spans="1:13" ht="15">
      <c r="A72" s="7"/>
      <c r="B72" s="7"/>
      <c r="C72" s="7"/>
      <c r="D72" s="14"/>
      <c r="E72" s="14"/>
      <c r="F72" s="362"/>
      <c r="G72" s="14"/>
      <c r="H72" s="14"/>
      <c r="I72" s="14"/>
      <c r="J72" s="14"/>
      <c r="K72" s="14"/>
      <c r="L72" s="14"/>
      <c r="M72" s="392"/>
    </row>
    <row r="73" spans="1:13" ht="15">
      <c r="A73" s="7"/>
      <c r="B73" s="7"/>
      <c r="C73" s="7"/>
      <c r="D73" s="14"/>
      <c r="E73" s="14"/>
      <c r="F73" s="362"/>
      <c r="G73" s="14"/>
      <c r="H73" s="14"/>
      <c r="I73" s="14"/>
      <c r="J73" s="14"/>
      <c r="K73" s="14"/>
      <c r="L73" s="14"/>
      <c r="M73" s="392"/>
    </row>
    <row r="74" spans="1:13" ht="15">
      <c r="A74" s="7"/>
      <c r="B74" s="7"/>
      <c r="C74" s="7"/>
      <c r="D74" s="14"/>
      <c r="E74" s="14"/>
      <c r="F74" s="362"/>
      <c r="G74" s="14"/>
      <c r="H74" s="14"/>
      <c r="I74" s="14"/>
      <c r="J74" s="14"/>
      <c r="K74" s="14"/>
      <c r="L74" s="14"/>
      <c r="M74" s="392"/>
    </row>
    <row r="75" spans="1:13" ht="15">
      <c r="A75" s="7"/>
      <c r="B75" s="7"/>
      <c r="C75" s="7"/>
      <c r="D75" s="14"/>
      <c r="E75" s="14"/>
      <c r="F75" s="362"/>
      <c r="G75" s="14"/>
      <c r="H75" s="14"/>
      <c r="I75" s="14"/>
      <c r="J75" s="14"/>
      <c r="K75" s="14"/>
      <c r="L75" s="14"/>
      <c r="M75" s="392"/>
    </row>
    <row r="76" spans="1:13" ht="15">
      <c r="A76" s="7"/>
      <c r="B76" s="7"/>
      <c r="C76" s="7"/>
      <c r="D76" s="14"/>
      <c r="E76" s="14"/>
      <c r="F76" s="362"/>
      <c r="G76" s="14"/>
      <c r="H76" s="14"/>
      <c r="I76" s="14"/>
      <c r="J76" s="14"/>
      <c r="K76" s="14"/>
      <c r="L76" s="14"/>
      <c r="M76" s="392"/>
    </row>
    <row r="77" spans="1:13" ht="15">
      <c r="A77" s="7"/>
      <c r="B77" s="7"/>
      <c r="C77" s="7"/>
      <c r="D77" s="14"/>
      <c r="E77" s="14"/>
      <c r="F77" s="362"/>
      <c r="G77" s="14"/>
      <c r="H77" s="14"/>
      <c r="I77" s="14"/>
      <c r="J77" s="14"/>
      <c r="K77" s="14"/>
      <c r="L77" s="14"/>
      <c r="M77" s="392"/>
    </row>
    <row r="78" spans="1:13" ht="15">
      <c r="A78" s="7"/>
      <c r="B78" s="7"/>
      <c r="C78" s="7"/>
      <c r="D78" s="14"/>
      <c r="E78" s="14"/>
      <c r="F78" s="362"/>
      <c r="G78" s="14"/>
      <c r="H78" s="14"/>
      <c r="I78" s="14"/>
      <c r="J78" s="14"/>
      <c r="K78" s="14"/>
      <c r="L78" s="14"/>
      <c r="M78" s="392"/>
    </row>
    <row r="79" spans="1:13" ht="15">
      <c r="A79" s="7"/>
      <c r="B79" s="7"/>
      <c r="C79" s="7"/>
      <c r="D79" s="14"/>
      <c r="E79" s="14"/>
      <c r="F79" s="362"/>
      <c r="G79" s="14"/>
      <c r="H79" s="14"/>
      <c r="I79" s="14"/>
      <c r="J79" s="14"/>
      <c r="K79" s="14"/>
      <c r="L79" s="14"/>
      <c r="M79" s="392"/>
    </row>
    <row r="80" spans="1:13" ht="15">
      <c r="A80" s="7"/>
      <c r="B80" s="7"/>
      <c r="C80" s="7"/>
      <c r="D80" s="14"/>
      <c r="E80" s="14"/>
      <c r="F80" s="362"/>
      <c r="G80" s="14"/>
      <c r="H80" s="14"/>
      <c r="I80" s="14"/>
      <c r="J80" s="14"/>
      <c r="K80" s="14"/>
      <c r="L80" s="14"/>
      <c r="M80" s="392"/>
    </row>
    <row r="81" spans="1:13" ht="15">
      <c r="A81" s="7"/>
      <c r="B81" s="7"/>
      <c r="C81" s="7"/>
      <c r="D81" s="14"/>
      <c r="E81" s="14"/>
      <c r="F81" s="362"/>
      <c r="G81" s="14"/>
      <c r="H81" s="14"/>
      <c r="I81" s="14"/>
      <c r="J81" s="14"/>
      <c r="K81" s="14"/>
      <c r="L81" s="14"/>
      <c r="M81" s="392"/>
    </row>
    <row r="82" spans="1:13" ht="15">
      <c r="A82" s="7"/>
      <c r="B82" s="7"/>
      <c r="C82" s="7"/>
      <c r="D82" s="14"/>
      <c r="E82" s="14"/>
      <c r="F82" s="362"/>
      <c r="G82" s="14"/>
      <c r="H82" s="14"/>
      <c r="I82" s="14"/>
      <c r="J82" s="14"/>
      <c r="K82" s="14"/>
      <c r="L82" s="14"/>
      <c r="M82" s="392"/>
    </row>
    <row r="83" spans="1:13" ht="15">
      <c r="A83" s="7"/>
      <c r="B83" s="7"/>
      <c r="C83" s="7"/>
      <c r="D83" s="14"/>
      <c r="E83" s="14"/>
      <c r="F83" s="362"/>
      <c r="G83" s="14"/>
      <c r="H83" s="14"/>
      <c r="I83" s="14"/>
      <c r="J83" s="14"/>
      <c r="K83" s="14"/>
      <c r="L83" s="14"/>
      <c r="M83" s="392"/>
    </row>
    <row r="84" spans="1:13" ht="15">
      <c r="A84" s="7"/>
      <c r="B84" s="7"/>
      <c r="C84" s="7"/>
      <c r="D84" s="14"/>
      <c r="E84" s="14"/>
      <c r="F84" s="362"/>
      <c r="G84" s="14"/>
      <c r="H84" s="14"/>
      <c r="I84" s="14"/>
      <c r="J84" s="14"/>
      <c r="K84" s="14"/>
      <c r="L84" s="14"/>
      <c r="M84" s="392"/>
    </row>
    <row r="85" spans="1:13" ht="15">
      <c r="A85" s="7"/>
      <c r="B85" s="7"/>
      <c r="C85" s="7"/>
      <c r="D85" s="14"/>
      <c r="E85" s="14"/>
      <c r="F85" s="362"/>
      <c r="G85" s="14"/>
      <c r="H85" s="14"/>
      <c r="I85" s="14"/>
      <c r="J85" s="14"/>
      <c r="K85" s="14"/>
      <c r="L85" s="14"/>
      <c r="M85" s="392"/>
    </row>
    <row r="86" spans="1:13" ht="15">
      <c r="A86" s="7"/>
      <c r="B86" s="7"/>
      <c r="C86" s="7"/>
      <c r="D86" s="14"/>
      <c r="E86" s="14"/>
      <c r="F86" s="362"/>
      <c r="G86" s="14"/>
      <c r="H86" s="14"/>
      <c r="I86" s="14"/>
      <c r="J86" s="14"/>
      <c r="K86" s="14"/>
      <c r="L86" s="14"/>
      <c r="M86" s="392"/>
    </row>
    <row r="87" spans="1:13" ht="15">
      <c r="A87" s="7"/>
      <c r="B87" s="7"/>
      <c r="C87" s="7"/>
      <c r="D87" s="14"/>
      <c r="E87" s="14"/>
      <c r="F87" s="362"/>
      <c r="G87" s="14"/>
      <c r="H87" s="14"/>
      <c r="I87" s="14"/>
      <c r="J87" s="14"/>
      <c r="K87" s="14"/>
      <c r="L87" s="14"/>
      <c r="M87" s="392"/>
    </row>
    <row r="88" spans="1:13" ht="15">
      <c r="A88" s="7"/>
      <c r="B88" s="7"/>
      <c r="C88" s="7"/>
      <c r="D88" s="14"/>
      <c r="E88" s="14"/>
      <c r="F88" s="362"/>
      <c r="G88" s="14"/>
      <c r="H88" s="14"/>
      <c r="I88" s="14"/>
      <c r="J88" s="14"/>
      <c r="K88" s="14"/>
      <c r="L88" s="14"/>
      <c r="M88" s="392"/>
    </row>
    <row r="89" spans="1:13" ht="15">
      <c r="A89" s="7"/>
      <c r="B89" s="7"/>
      <c r="C89" s="7"/>
      <c r="D89" s="14"/>
      <c r="E89" s="14"/>
      <c r="F89" s="362"/>
      <c r="G89" s="14"/>
      <c r="H89" s="14"/>
      <c r="I89" s="14"/>
      <c r="J89" s="14"/>
      <c r="K89" s="14"/>
      <c r="L89" s="14"/>
      <c r="M89" s="392"/>
    </row>
    <row r="90" spans="1:13" ht="15">
      <c r="A90" s="7"/>
      <c r="B90" s="7"/>
      <c r="C90" s="7"/>
      <c r="D90" s="14"/>
      <c r="E90" s="14"/>
      <c r="F90" s="362"/>
      <c r="G90" s="14"/>
      <c r="H90" s="14"/>
      <c r="I90" s="14"/>
      <c r="J90" s="14"/>
      <c r="K90" s="14"/>
      <c r="L90" s="14"/>
      <c r="M90" s="392"/>
    </row>
    <row r="91" spans="1:13" ht="15">
      <c r="A91" s="7"/>
      <c r="B91" s="7"/>
      <c r="C91" s="7"/>
      <c r="D91" s="14"/>
      <c r="E91" s="14"/>
      <c r="F91" s="362"/>
      <c r="G91" s="14"/>
      <c r="H91" s="14"/>
      <c r="I91" s="14"/>
      <c r="J91" s="14"/>
      <c r="K91" s="14"/>
      <c r="L91" s="14"/>
      <c r="M91" s="392"/>
    </row>
    <row r="92" spans="1:13" ht="15">
      <c r="A92" s="7"/>
      <c r="B92" s="7"/>
      <c r="C92" s="7"/>
      <c r="D92" s="14"/>
      <c r="E92" s="14"/>
      <c r="F92" s="362"/>
      <c r="G92" s="14"/>
      <c r="H92" s="14"/>
      <c r="I92" s="14"/>
      <c r="J92" s="14"/>
      <c r="K92" s="14"/>
      <c r="L92" s="14"/>
      <c r="M92" s="392"/>
    </row>
    <row r="93" spans="1:13" ht="15">
      <c r="A93" s="7"/>
      <c r="B93" s="7"/>
      <c r="C93" s="7"/>
      <c r="D93" s="14"/>
      <c r="E93" s="14"/>
      <c r="F93" s="362"/>
      <c r="G93" s="14"/>
      <c r="H93" s="14"/>
      <c r="I93" s="14"/>
      <c r="J93" s="14"/>
      <c r="K93" s="14"/>
      <c r="L93" s="14"/>
      <c r="M93" s="392"/>
    </row>
    <row r="94" spans="1:13" ht="15">
      <c r="A94" s="7"/>
      <c r="B94" s="7"/>
      <c r="C94" s="7"/>
      <c r="D94" s="14"/>
      <c r="E94" s="14"/>
      <c r="F94" s="362"/>
      <c r="G94" s="14"/>
      <c r="H94" s="14"/>
      <c r="I94" s="14"/>
      <c r="J94" s="14"/>
      <c r="K94" s="14"/>
      <c r="L94" s="14"/>
      <c r="M94" s="392"/>
    </row>
    <row r="95" spans="1:13" ht="15">
      <c r="A95" s="7"/>
      <c r="B95" s="7"/>
      <c r="C95" s="7"/>
      <c r="D95" s="14"/>
      <c r="E95" s="14"/>
      <c r="F95" s="362"/>
      <c r="G95" s="14"/>
      <c r="H95" s="14"/>
      <c r="I95" s="14"/>
      <c r="J95" s="14"/>
      <c r="K95" s="14"/>
      <c r="L95" s="14"/>
      <c r="M95" s="392"/>
    </row>
    <row r="96" spans="1:13" ht="15">
      <c r="A96" s="7"/>
      <c r="B96" s="7"/>
      <c r="C96" s="7"/>
      <c r="D96" s="14"/>
      <c r="E96" s="14"/>
      <c r="F96" s="362"/>
      <c r="G96" s="14"/>
      <c r="H96" s="14"/>
      <c r="I96" s="14"/>
      <c r="J96" s="14"/>
      <c r="K96" s="14"/>
      <c r="L96" s="14"/>
      <c r="M96" s="392"/>
    </row>
    <row r="97" spans="1:13" ht="15">
      <c r="A97" s="7"/>
      <c r="B97" s="7"/>
      <c r="C97" s="7"/>
      <c r="D97" s="14"/>
      <c r="E97" s="14"/>
      <c r="F97" s="362"/>
      <c r="G97" s="14"/>
      <c r="H97" s="14"/>
      <c r="I97" s="14"/>
      <c r="J97" s="14"/>
      <c r="K97" s="14"/>
      <c r="L97" s="14"/>
      <c r="M97" s="392"/>
    </row>
    <row r="98" spans="1:13" ht="15">
      <c r="A98" s="7"/>
      <c r="B98" s="7"/>
      <c r="C98" s="7"/>
      <c r="D98" s="14"/>
      <c r="E98" s="14"/>
      <c r="F98" s="362"/>
      <c r="G98" s="14"/>
      <c r="H98" s="14"/>
      <c r="I98" s="14"/>
      <c r="J98" s="14"/>
      <c r="K98" s="14"/>
      <c r="L98" s="14"/>
      <c r="M98" s="392"/>
    </row>
    <row r="99" spans="1:13" ht="15">
      <c r="A99" s="7"/>
      <c r="B99" s="7"/>
      <c r="C99" s="7"/>
      <c r="D99" s="14"/>
      <c r="E99" s="14"/>
      <c r="F99" s="362"/>
      <c r="G99" s="14"/>
      <c r="H99" s="14"/>
      <c r="I99" s="14"/>
      <c r="J99" s="14"/>
      <c r="K99" s="14"/>
      <c r="L99" s="14"/>
      <c r="M99" s="392"/>
    </row>
    <row r="100" spans="1:13" ht="15">
      <c r="A100" s="7"/>
      <c r="B100" s="7"/>
      <c r="C100" s="7"/>
      <c r="D100" s="14"/>
      <c r="E100" s="14"/>
      <c r="F100" s="362"/>
      <c r="G100" s="14"/>
      <c r="H100" s="14"/>
      <c r="I100" s="14"/>
      <c r="J100" s="14"/>
      <c r="K100" s="14"/>
      <c r="L100" s="14"/>
      <c r="M100" s="392"/>
    </row>
    <row r="101" spans="1:13" ht="15">
      <c r="A101" s="7"/>
      <c r="B101" s="7"/>
      <c r="C101" s="7"/>
      <c r="D101" s="14"/>
      <c r="E101" s="14"/>
      <c r="F101" s="362"/>
      <c r="G101" s="14"/>
      <c r="H101" s="14"/>
      <c r="I101" s="14"/>
      <c r="J101" s="14"/>
      <c r="K101" s="14"/>
      <c r="L101" s="14"/>
      <c r="M101" s="392"/>
    </row>
    <row r="102" spans="1:13" ht="15">
      <c r="A102" s="7"/>
      <c r="B102" s="7"/>
      <c r="C102" s="7"/>
      <c r="D102" s="14"/>
      <c r="E102" s="14"/>
      <c r="F102" s="362"/>
      <c r="G102" s="14"/>
      <c r="H102" s="14"/>
      <c r="I102" s="14"/>
      <c r="J102" s="14"/>
      <c r="K102" s="14"/>
      <c r="L102" s="14"/>
      <c r="M102" s="392"/>
    </row>
    <row r="103" spans="1:13" ht="15">
      <c r="A103" s="7"/>
      <c r="B103" s="7"/>
      <c r="C103" s="7"/>
      <c r="D103" s="14"/>
      <c r="E103" s="14"/>
      <c r="F103" s="362"/>
      <c r="G103" s="14"/>
      <c r="H103" s="14"/>
      <c r="I103" s="14"/>
      <c r="J103" s="14"/>
      <c r="K103" s="14"/>
      <c r="L103" s="14"/>
      <c r="M103" s="392"/>
    </row>
    <row r="104" spans="1:13" ht="15">
      <c r="A104" s="7"/>
      <c r="B104" s="7"/>
      <c r="C104" s="7"/>
      <c r="D104" s="14"/>
      <c r="E104" s="14"/>
      <c r="F104" s="362"/>
      <c r="G104" s="14"/>
      <c r="H104" s="14"/>
      <c r="I104" s="14"/>
      <c r="J104" s="14"/>
      <c r="K104" s="14"/>
      <c r="L104" s="14"/>
      <c r="M104" s="392"/>
    </row>
  </sheetData>
  <sortState xmlns:xlrd2="http://schemas.microsoft.com/office/spreadsheetml/2017/richdata2" ref="A3:V54">
    <sortCondition ref="B3"/>
  </sortState>
  <mergeCells count="4">
    <mergeCell ref="A2:C2"/>
    <mergeCell ref="D2:M2"/>
    <mergeCell ref="N2:Q2"/>
    <mergeCell ref="R2:U2"/>
  </mergeCells>
  <pageMargins left="0.7" right="0.7" top="0.75" bottom="0.75" header="0.3" footer="0.3"/>
  <pageSetup orientation="portrait" r:id="rId1"/>
  <ignoredErrors>
    <ignoredError sqref="F10 F5 J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reza zarin</cp:lastModifiedBy>
  <cp:revision/>
  <dcterms:created xsi:type="dcterms:W3CDTF">2015-06-05T18:17:20Z</dcterms:created>
  <dcterms:modified xsi:type="dcterms:W3CDTF">2020-10-23T17:33:00Z</dcterms:modified>
  <cp:category/>
  <cp:contentStatus/>
</cp:coreProperties>
</file>